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 Riesgos" sheetId="1" state="visible" r:id="rId3"/>
    <sheet name="Quién y cuándo" sheetId="2" state="visible" r:id="rId4"/>
    <sheet name="Cruce" sheetId="3" state="visible" r:id="rId5"/>
    <sheet name="Consolidado" sheetId="4" state="visible" r:id="rId6"/>
    <sheet name="Catálogos" sheetId="5" state="visible" r:id="rId7"/>
    <sheet name="Visitas Auditoría Interna" sheetId="6" state="visible" r:id="rId8"/>
    <sheet name="Normas (aux.)" sheetId="7" state="hidden" r:id="rId9"/>
    <sheet name="Resumen visita presencialSSF " sheetId="8" state="visible" r:id="rId10"/>
    <sheet name="Auditoria interna 1" sheetId="9" state="visible" r:id="rId11"/>
    <sheet name="Auditoria interna 2" sheetId="10" state="visible" r:id="rId12"/>
    <sheet name="Auditoria interna 3" sheetId="11" state="visible" r:id="rId13"/>
    <sheet name="Audtoria Externa" sheetId="12" state="visible" r:id="rId14"/>
  </sheets>
  <definedNames>
    <definedName function="false" hidden="true" localSheetId="3" name="_xlnm._FilterDatabase" vbProcedure="false">Consolidado!$A$4:$Z$1000</definedName>
    <definedName function="false" hidden="true" localSheetId="1" name="_xlnm._FilterDatabase" vbProcedure="false">'Quién y cuándo'!$A$4:$R$35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98" authorId="0">
      <text>
        <r>
          <rPr>
            <sz val="10"/>
            <rFont val="Arial"/>
            <family val="2"/>
          </rPr>
          <t xml:space="preserve">La hoja fuente no indica fecha para este requerimiento.</t>
        </r>
      </text>
    </comment>
  </commentList>
</comments>
</file>

<file path=xl/sharedStrings.xml><?xml version="1.0" encoding="utf-8"?>
<sst xmlns="http://schemas.openxmlformats.org/spreadsheetml/2006/main" count="958" uniqueCount="389">
  <si>
    <t xml:space="preserve">CÓMO LEER ESTA TABLA</t>
  </si>
  <si>
    <t xml:space="preserve">1. Cada fila es un TEMA que me piden (por ejemplo, Actas del Comité de Riesgos) con su norma.</t>
  </si>
  <si>
    <t xml:space="preserve">2. Las columnas Interna, Externa y SSF dicen CUÁNTAS AUDITORÍAS O VISITAS de cada entidad lo pidieron (una auditoría con muchos ítems cuenta 1 vez).</t>
  </si>
  <si>
    <t xml:space="preserve">3. "¿Lo piden varias entidades?" = SÍ cuando lo pidieron 2 o más entidades: ese tema se repite y conviene tenerlo siempre listo.</t>
  </si>
  <si>
    <t xml:space="preserve">4. "¿Quién lo pidió y cuándo?" muestra cada auditoría o visita con su día, MES y año. Todo se calcula SOLO para el año elegido en la celda amarilla.</t>
  </si>
  <si>
    <t xml:space="preserve">5. El cuadro de arriba dice CUÁNTAS VECES VINO cada entidad (Interna, Externa, SSF) en el año y en qué meses.</t>
  </si>
  <si>
    <t xml:space="preserve">AÑO A VER</t>
  </si>
  <si>
    <t xml:space="preserve">← escriba o elija un año (2024, 2025, 2026...) o "Todos" para ver todos los años juntos.</t>
  </si>
  <si>
    <t xml:space="preserve">Entidad</t>
  </si>
  <si>
    <t xml:space="preserve">Veces que vino (visitas)</t>
  </si>
  <si>
    <t xml:space="preserve">Temas que pidió (cuadra con la tabla por tema)</t>
  </si>
  <si>
    <t xml:space="preserve">Normas que revisó (cuadra con la tabla por norma)</t>
  </si>
  <si>
    <t xml:space="preserve">Meses en que vino (entre paréntesis, cuántas veces en ese mes)</t>
  </si>
  <si>
    <t xml:space="preserve">Auditoría Interna</t>
  </si>
  <si>
    <t xml:space="preserve">Auditoría Externa</t>
  </si>
  <si>
    <t xml:space="preserve">SSF (visitas)</t>
  </si>
  <si>
    <t xml:space="preserve">Otras entidades</t>
  </si>
  <si>
    <t xml:space="preserve">TOTAL</t>
  </si>
  <si>
    <t xml:space="preserve">Veces que vino: cada auditoría/visita cuenta 1 vez. Temas y normas: una misma visita cuenta en cada tema o norma que pidió.</t>
  </si>
  <si>
    <t xml:space="preserve">Temas que me piden 2 o más entidades en el año:</t>
  </si>
  <si>
    <t xml:space="preserve">Cada casilla del mes: quién lo pidió y el día. Azul = Interna, naranja = Externa, verde = SSF; ROJO con "+" = dos entidades en el MISMO mes.</t>
  </si>
  <si>
    <t xml:space="preserve">Columnas auxiliares (no editar)</t>
  </si>
  <si>
    <t xml:space="preserve">N°</t>
  </si>
  <si>
    <t xml:space="preserve">Tema (lo que me piden)</t>
  </si>
  <si>
    <t xml:space="preserve">Norma</t>
  </si>
  <si>
    <t xml:space="preserve">SSF</t>
  </si>
  <si>
    <t xml:space="preserve">TOTAL de veces</t>
  </si>
  <si>
    <t xml:space="preserve">¿Lo piden varias entidades?</t>
  </si>
  <si>
    <t xml:space="preserve">¿Quién lo pidió y cuándo? (día, mes y año)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</si>
  <si>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</si>
  <si>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</si>
  <si>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</si>
  <si>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</si>
  <si>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</si>
  <si>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</si>
  <si>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</si>
  <si>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</si>
  <si>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</si>
  <si>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</si>
  <si>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</si>
  <si>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</si>
  <si>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Tema</t>
  </si>
  <si>
    <t xml:space="preserve">Interna</t>
  </si>
  <si>
    <t xml:space="preserve">Externa</t>
  </si>
  <si>
    <t xml:space="preserve">Otras</t>
  </si>
  <si>
    <t xml:space="preserve">Total</t>
  </si>
  <si>
    <t xml:space="preserve">N° entidades</t>
  </si>
  <si>
    <t xml:space="preserve">Clave orden</t>
  </si>
  <si>
    <t xml:space="preserve">Quién y cuándo (año)</t>
  </si>
  <si>
    <t xml:space="preserve">Quién y cuándo (todos)</t>
  </si>
  <si>
    <t xml:space="preserve">SUMA POR TEMA</t>
  </si>
  <si>
    <t xml:space="preserve">Una auditoría o visita cuenta 1 vez por norma, aunque pida muchos ítems de esa norma. Si un ítem cita dos normas (p. ej. "NRP-23 / NRP-24"), cuenta para las dos.</t>
  </si>
  <si>
    <t xml:space="preserve">¿La auditan varias entidades?</t>
  </si>
  <si>
    <t xml:space="preserve">Meses en que la auditaron (entre paréntesis, cuántas veces)</t>
  </si>
  <si>
    <t xml:space="preserve">Clave</t>
  </si>
  <si>
    <t xml:space="preserve">Meses</t>
  </si>
  <si>
    <t xml:space="preserve">SUMA POR NORMA</t>
  </si>
  <si>
    <t xml:space="preserve">Notas:</t>
  </si>
  <si>
    <t xml:space="preserve">• Los datos salen de la hoja Consolidado (una fila por ítem). Cada ítem se agrupa en un "Tema"; si un ítem cubre dos temas, se asignó al principal.</t>
  </si>
  <si>
    <t xml:space="preserve">• Para ver en qué MES coinciden las entidades, use la hoja "Quién y cuándo". Para ver un requerimiento puntual y quién más lo pidió, use la hoja "Cruce".</t>
  </si>
  <si>
    <t xml:space="preserve">• SSF: se omitieron 6 filas repetidas de la hoja "Resumen visita presencialSSF" (filas 21, 23, 25, 26, 27 y 30).</t>
  </si>
  <si>
    <t xml:space="preserve">• La visita SSF de seguimiento NRP-32 no trae fecha en la hoja fuente.</t>
  </si>
  <si>
    <t xml:space="preserve">• La norma por tema es una referencia; las marcadas "Por validar" deben confirmarse en la hoja Catálogos.</t>
  </si>
  <si>
    <t xml:space="preserve">AÑO A VER:</t>
  </si>
  <si>
    <t xml:space="preserve">← elija el año. TODA la hoja (conteos, "¿Se repite?", fechas y meses) muestra SOLO ese año. Cada casilla de mes dice QUIÉN lo pidió y el DÍA (dd/mm). Azul = Interna, naranja = Externa, verde = SSF; ROJO = dos o más entidades en el MISMO mes. Viene filtrada en la columna E = "Sí" (temas que piden 2 o más entidades en el año). Al cambiar de año use Datos &gt; Volver a aplicar (o quite el filtro).</t>
  </si>
  <si>
    <t xml:space="preserve">Veces en el año (auditorías)</t>
  </si>
  <si>
    <t xml:space="preserve">¿Se repite en el año?</t>
  </si>
  <si>
    <t xml:space="preserve">Quién lo pidió y qué día (en el año)</t>
  </si>
  <si>
    <t xml:space="preserve">fila auxiliar (año-mes)</t>
  </si>
  <si>
    <t xml:space="preserve">Leyenda:</t>
  </si>
  <si>
    <t xml:space="preserve">MISMO MES (2+ entidades)</t>
  </si>
  <si>
    <t xml:space="preserve">Cada etiqueta = una auditoría o visita y el día en que la solicitaron (dd/mm). Una auditoría con varios ítems del mismo tema cuenta 1 vez. Si en una casilla aparecen dos entidades unidas con "+", las dos pidieron lo mismo en ese mes.</t>
  </si>
  <si>
    <t xml:space="preserve">¿QUIÉN MÁS ME PIDIÓ LO MISMO? – CRUCE DE UN REQUERIMIENTO</t>
  </si>
  <si>
    <t xml:space="preserve">Escriba en la celda amarilla el N° del requerimiento (columna A de la hoja Consolidado). Abajo verá cada auditoría o visita (una fila por auditoría, no por ítem) que pidió el mismo tema, de qué origen y en qué mes.</t>
  </si>
  <si>
    <t xml:space="preserve">N° en Consolidado</t>
  </si>
  <si>
    <t xml:space="preserve">Veces (auditorías) que me piden este tema</t>
  </si>
  <si>
    <t xml:space="preserve">Origen</t>
  </si>
  <si>
    <t xml:space="preserve">Fecha recibida</t>
  </si>
  <si>
    <t xml:space="preserve">Comité Sup.</t>
  </si>
  <si>
    <t xml:space="preserve">Requerimiento</t>
  </si>
  <si>
    <t xml:space="preserve">Consejo</t>
  </si>
  <si>
    <t xml:space="preserve">Otros</t>
  </si>
  <si>
    <t xml:space="preserve">Otras auditorías en el MISMO mes</t>
  </si>
  <si>
    <t xml:space="preserve">#</t>
  </si>
  <si>
    <t xml:space="preserve">Fecha</t>
  </si>
  <si>
    <t xml:space="preserve">Mes</t>
  </si>
  <si>
    <t xml:space="preserve">Año</t>
  </si>
  <si>
    <t xml:space="preserve">Relación con el seleccionado</t>
  </si>
  <si>
    <t xml:space="preserve">Auditoría / visita</t>
  </si>
  <si>
    <t xml:space="preserve">CONSOLIDADO DE REQUERIMIENTOS – AUDITORÍA INTERNA, AUDITORÍA EXTERNA Y SSF</t>
  </si>
  <si>
    <t xml:space="preserve">Una fila por requerimiento. Columnas en azul = datos que usted llena (Fecha, Origen, Norma, Tema, Requerimiento). Las demás se calculan solas. BUSCAR POR FECHA: escriba "Desde" y "Hasta" en las celdas amarillas; las filas dentro del rango se pintan de amarillo y la columna G dice "Sí". Para ver solo esas filas, use el filtro de la columna G y marque "Sí". También puede usar el filtro de la columna B (Fecha) por año, mes o día.</t>
  </si>
  <si>
    <t xml:space="preserve">🔍</t>
  </si>
  <si>
    <t xml:space="preserve">Desde:</t>
  </si>
  <si>
    <t xml:space="preserve">Hasta:</t>
  </si>
  <si>
    <t xml:space="preserve">Fecha Recibida</t>
  </si>
  <si>
    <t xml:space="preserve">Tema (para agrupar)</t>
  </si>
  <si>
    <t xml:space="preserve">¿En el rango de fechas buscado?</t>
  </si>
  <si>
    <t xml:space="preserve">Veces del tema (auditorías)</t>
  </si>
  <si>
    <t xml:space="preserve">Orígenes que lo piden</t>
  </si>
  <si>
    <t xml:space="preserve">Otras auditorías: mismo tema y mismo mes</t>
  </si>
  <si>
    <t xml:space="preserve">Hoja fuente</t>
  </si>
  <si>
    <t xml:space="preserve">N° en hoja fuente</t>
  </si>
  <si>
    <t xml:space="preserve">Detalle / puntos</t>
  </si>
  <si>
    <t xml:space="preserve">Año-Mes (aux.)</t>
  </si>
  <si>
    <t xml:space="preserve">Clave cruce (aux.)</t>
  </si>
  <si>
    <t xml:space="preserve">Evento (aux.)</t>
  </si>
  <si>
    <t xml:space="preserve">Primer ítem del evento (aux.)</t>
  </si>
  <si>
    <t xml:space="preserve">Etiqueta auditoría (aux.)</t>
  </si>
  <si>
    <t xml:space="preserve">Auditoría única (aux.)</t>
  </si>
  <si>
    <t xml:space="preserve">NRP-23</t>
  </si>
  <si>
    <t xml:space="preserve">Seguridad de la información y ciberseguridad</t>
  </si>
  <si>
    <t xml:space="preserve">Visita de supervisión focalizada para verificar los controles implementados relativos a la seguridad de la información y ciberseguridad en su plataforma tecnológica SABAO-DR-10417.</t>
  </si>
  <si>
    <t xml:space="preserve">Resumen visita presencialSSF</t>
  </si>
  <si>
    <t xml:space="preserve">11 Puntos I Requerimiento: 26/04/2024 Observaciones: 7</t>
  </si>
  <si>
    <t xml:space="preserve">NCB-022</t>
  </si>
  <si>
    <t xml:space="preserve">Clasificación de cartera, mora y reservas</t>
  </si>
  <si>
    <t xml:space="preserve">Visita a Supervision Ampliada Para evaluar la cartera de Credito DS-SABAO-BCS-BC-32285</t>
  </si>
  <si>
    <t xml:space="preserve">9 Puntos Requerimiento: 17/01/2025 2 Puntos II Requerimiento: 20/02/2025 4 Puntos III Requerimiento 21/02/2025 1 Punto IV Requerimiento 27/02/2025 Observaciones: 7</t>
  </si>
  <si>
    <t xml:space="preserve">NRP-37</t>
  </si>
  <si>
    <t xml:space="preserve">Registro de accionistas</t>
  </si>
  <si>
    <t xml:space="preserve">Visita de Supervisión Ampliada para evaluar las Normas NRP-37 Recoleccion de Informacion para el Registro de Accionistas DS-SABAO-BCS-BC-2774</t>
  </si>
  <si>
    <t xml:space="preserve">1 Punto II Requerimiento 03/03/2025 Observaciones: 2</t>
  </si>
  <si>
    <t xml:space="preserve">NRP-20</t>
  </si>
  <si>
    <t xml:space="preserve">Gestión de riesgos específicos (visita integral)</t>
  </si>
  <si>
    <t xml:space="preserve">Visita de supervision ampliada para evaluar riesgos especificos - Riesgo de Credito, Operacional y Tecnologico SABAO- BCS- BC- 6489</t>
  </si>
  <si>
    <t xml:space="preserve">25 Puntos Requerimiento: 18/03/2025 7 Puntos II Requerimiento: 08/04/2025 Observaciones: 3</t>
  </si>
  <si>
    <t xml:space="preserve">NRP-25</t>
  </si>
  <si>
    <t xml:space="preserve">Valúos y garantías</t>
  </si>
  <si>
    <t xml:space="preserve">Visita de supervision ampliada para revisión de avalúos e inspección de garantías DS-SABAO- BCS- BC- 7037</t>
  </si>
  <si>
    <t xml:space="preserve">9 Puntos Requerimiento: 02/04/2025 3 Puntos II Requerimiento: 08/04/2025 4 Puntos III Requerimiento: 24/04/2025 2 Puntos IV Requerimiento: 24/04/2025 Observaciones: 11</t>
  </si>
  <si>
    <t xml:space="preserve">NRP-53</t>
  </si>
  <si>
    <t xml:space="preserve">Riesgo ambiental y social</t>
  </si>
  <si>
    <t xml:space="preserve">Visita de supervision ampliada para evaluar avance de Implementación de las Normas NRP-53 Riesgos AS DS-SABAO- BCS- BC- 7043</t>
  </si>
  <si>
    <t xml:space="preserve">4 Puntos Requerimiento: 04/04/2025 Observaciones: 3</t>
  </si>
  <si>
    <t xml:space="preserve">NCM-02</t>
  </si>
  <si>
    <t xml:space="preserve">Transparencia y atención al usuario</t>
  </si>
  <si>
    <t xml:space="preserve">Visita de supervision ampliada para la verificación de las Normas NCM-02 - Transparencia y Divulgacion de la Informacion de Servicios Financieros - Atencion al Adulto Mayor SABAO- BCS- BC-8567</t>
  </si>
  <si>
    <t xml:space="preserve">4 Puntos Requerimiento: 28/04/2025 Observaciones: 3</t>
  </si>
  <si>
    <t xml:space="preserve">NRP-17</t>
  </si>
  <si>
    <t xml:space="preserve">Gobierno Corporativo</t>
  </si>
  <si>
    <t xml:space="preserve">Visita de supervision ampliada para evaluar el Gobierno Corporativo SABAO- BCS- BC-9337</t>
  </si>
  <si>
    <t xml:space="preserve">10 Puntos Requerimiento: 15/05/2025 10 Puntos II Requerimiento 11/06/2025 1 Punto III Requerimiento 13/06/2025 4 Puntos IV Requerimiento: 13/06/2025 11 Puntos V Requerimiento: 20/06/2025 7 Puntos VI Requerimiento: 24/06/2025 Observaciones: 9</t>
  </si>
  <si>
    <t xml:space="preserve">NRP-23 / NRP-24</t>
  </si>
  <si>
    <t xml:space="preserve">Plan de Continuidad (BCP/DRP)</t>
  </si>
  <si>
    <t xml:space="preserve">Visita de Supervisión Ampliada para verificar la Gestión de Seguridad de la Información y Continuidad del Negocio. SABAO-BCS-BC-12064</t>
  </si>
  <si>
    <t xml:space="preserve">14 Puntos Requerimiento: 28/05/2025 Observaciones: 2</t>
  </si>
  <si>
    <t xml:space="preserve">NRP-36</t>
  </si>
  <si>
    <t xml:space="preserve">PLD/FT/FPADM</t>
  </si>
  <si>
    <t xml:space="preserve">Visita de Supervisión Ampliada para verificar las Normas NRP-36. PLD/FT/FPADM DS-SABAO-BCS-BC-13042</t>
  </si>
  <si>
    <t xml:space="preserve">7 Puntos Requerimiento: 12/06/2025 Observaciones: 3</t>
  </si>
  <si>
    <t xml:space="preserve">Ley Bancos Coop. Art. 15</t>
  </si>
  <si>
    <t xml:space="preserve">Declaraciones juradas</t>
  </si>
  <si>
    <t xml:space="preserve">Observaciones a Declaraciones Juradas a que se refiere el Art. 15 de la Ley de Bancos Cooperativos y Sociedades de Ahorro y Crédito. No. DS-SABAO-BCS-BC-16934</t>
  </si>
  <si>
    <t xml:space="preserve">Visita de Supervisión ampliada, para evaluar la mora financiera No. DS-SABAO-BCS-BC-18028</t>
  </si>
  <si>
    <t xml:space="preserve">5 Puntos I Requerimiento: 22/08/2025 Observaciones: 8</t>
  </si>
  <si>
    <t xml:space="preserve">Sostenibilidad e inclusión financiera</t>
  </si>
  <si>
    <t xml:space="preserve">Solicitud de infirmación vía correo electrónico con relación a: *Productos con enfoque sostenible *Productos, servicios y canales dirigidos a personas con discapacidad *Productos y/o servicios específicos para mujeres *Retos identificados por las entidades o la industria en materia de sostenibilidad e inclusión financiera Cualquier otra información que se considere relevante incluir</t>
  </si>
  <si>
    <t xml:space="preserve">5 Puntos I Requerimiento: 14/10/2025</t>
  </si>
  <si>
    <t xml:space="preserve">Visita de supervision ampliada para evaluar gestión de riesgos especificos. DS-SABAO- BCS- BC- 24708 RIA #1 Riesgos específicos a septiembre 2025 RIA #2 Riesgos específicos a septiembre 2025</t>
  </si>
  <si>
    <t xml:space="preserve">42 Puntos Requerimiento inicial 24/10/2025 Observaciones: 8 9 Puntos Requerimiento 10/11/2025 Fecha de Envio informacion: 12/11/2025 Literal B: 10 Puntos Requerimiento 14/11/2025 Fecha de Envio informacion: 17/11/2025</t>
  </si>
  <si>
    <t xml:space="preserve">Visita de supervisión focalizada para evaluar seguridad de la información y ciberseguridad Circular No. SABAO-BCS-BC-1134</t>
  </si>
  <si>
    <t xml:space="preserve">I requerimiento: 13 puntos 19/01/2026</t>
  </si>
  <si>
    <t xml:space="preserve">NRSF-01 / NRSF-03</t>
  </si>
  <si>
    <t xml:space="preserve">Información financiera (NRSF-01 / NRSF-03)</t>
  </si>
  <si>
    <t xml:space="preserve">Resultado visita de supervisión para evaluar el cumplimiento de las Normas NRSF01, NRSF-03 y E04-NTE01. No. SABAO-BCS-BC-2402</t>
  </si>
  <si>
    <t xml:space="preserve">N/A</t>
  </si>
  <si>
    <t xml:space="preserve">Nombramiento para realizar visita de supervisión ampliada para verificar el cumplimiento de las Normas Técnicas para la Transparencia y Divulgación de la Información de los Servicios Financieros Bancarios (NCM-02). No. SABAO-BCS-BC-2274</t>
  </si>
  <si>
    <t xml:space="preserve">I requerimiento: 14 puntos 03/02/2026 II requerimiento: 1 punto (10 expedientes de créditos) 12/02/2026 III requerimiento: 3 puntos 16/02/2026 IV requerimiento: 4 puntos 17/02/2026 V requerimiento: 5 puntos 20/02/2026 VI requerimiento: 2 puntos 25/02/2026 VII requerimiento: 6 puntos 02/03/2026 VIII Requerimiento: 1 punto 05/03/2026</t>
  </si>
  <si>
    <t xml:space="preserve">Por validar</t>
  </si>
  <si>
    <t xml:space="preserve">Auditoría de sistemas / TI</t>
  </si>
  <si>
    <t xml:space="preserve">Visita de Auditoría Interna: 28032026 Req. Inf. Auditoría de Sistemas (sin detalle de ítems cargado)</t>
  </si>
  <si>
    <t xml:space="preserve">Visitas Auditoría Interna</t>
  </si>
  <si>
    <t xml:space="preserve">Plan de trabajo y capacitaciones de riesgos</t>
  </si>
  <si>
    <t xml:space="preserve">Plan de trabajo Operativo Año 2026 del Depto. de Admón. de Riesgos</t>
  </si>
  <si>
    <t xml:space="preserve">Auditoria interna 1</t>
  </si>
  <si>
    <t xml:space="preserve">Matriz de migración / bases de cartera</t>
  </si>
  <si>
    <t xml:space="preserve">Matriz de Migración de marzo y abril 2026</t>
  </si>
  <si>
    <t xml:space="preserve">Pérdida Esperada</t>
  </si>
  <si>
    <t xml:space="preserve">Base de datos para el cálculo de la perdida esperada de los meses de marzo y abril 2026 (INTCARTCREL.txt y INTTARJCREL.txt)</t>
  </si>
  <si>
    <t xml:space="preserve">NPB4-49</t>
  </si>
  <si>
    <t xml:space="preserve">Escenarios de estrés de crédito</t>
  </si>
  <si>
    <t xml:space="preserve">Escenario de estrés de riesgo de crédito año 2026 (variables consideradas para la realización de simulación y análisis realizado sobre resultados obtenidos)</t>
  </si>
  <si>
    <t xml:space="preserve">Informe GIR / informes al Comité y Consejo</t>
  </si>
  <si>
    <t xml:space="preserve">Informes presentados al Comité de Riesgos por el período de julio 2025 a abril 2026.</t>
  </si>
  <si>
    <t xml:space="preserve">Informe de Activos de Riesgos al 31 de julio 2025 al 30 de abril 2026 (Evaluación de la Cartera Crediticia)</t>
  </si>
  <si>
    <t xml:space="preserve">NCB-022 / NRP-25</t>
  </si>
  <si>
    <t xml:space="preserve">Remisiones a SSF / central de riesgos</t>
  </si>
  <si>
    <t xml:space="preserve">Evidencia de envío / recepción por la SSF / BCR por el período de julio 2025 a abril 2026 de: • Artículo 26 de la NCB-22 – Reestructuraciones o refinanciamientos de activos crediticios efectuados en el mes; • Artículo 28 de la NCB-22 – Reclasificación de categorías de menor riesgo de los 50 mayores deudores • Artículo 30 de la NCB-22 – Clasificación de la cartera de los activos crediticios y las respectivas reservas de saneamiento. • Artículo 8 NRP 25 – Anexo 1, actualización de valúos de garantías hipotecarias (SSF y BCR) • Artículo 15 NRP 25 – Anexo 2, registro de la cartera de créditos afectados por la pandemia (SSF y BCR).</t>
  </si>
  <si>
    <t xml:space="preserve">Evidencia de envío a la SSF por el período de julio 2025 a abril 2026 de la actualización de información de la central de riesgos (Reporte de Envío de Datos)</t>
  </si>
  <si>
    <t xml:space="preserve">Actas Comité de Riesgos</t>
  </si>
  <si>
    <t xml:space="preserve">Actas de comité de riesgo julio 2025 a abril 2026</t>
  </si>
  <si>
    <t xml:space="preserve">Plan de actualización de valúos periciales (compartir el avance a la fecha). Base de valúos y el cuadro resumen de valúos pendientes de actualizar.</t>
  </si>
  <si>
    <t xml:space="preserve">NRP-24 / NRP-42</t>
  </si>
  <si>
    <t xml:space="preserve">Visita de Auditoría Interna: 18052026 Req. Información NRP-24 y 42 (sin detalle de ítems cargado)</t>
  </si>
  <si>
    <t xml:space="preserve">Visita de Auditoría Interna: 24062026 - NCB 22 (sin detalle de ítems cargado)</t>
  </si>
  <si>
    <t xml:space="preserve">Visita de Auditoría Interna: 24062026 - NRP-25 (sin detalle de ítems cargado)</t>
  </si>
  <si>
    <t xml:space="preserve">Nombramiento de visita de supervisión ampliada para evaluar la calidad de la gestión de riesgos específicos. No. SABAO-BCS-BC-15527</t>
  </si>
  <si>
    <t xml:space="preserve">I requerimiento: 92 puntos 14/07/2026 11 requerimientos adicionales entre el 20/07/2026 - 26/08/2026</t>
  </si>
  <si>
    <t xml:space="preserve">Ley de Estabilidad del SF</t>
  </si>
  <si>
    <t xml:space="preserve">Estabilidad financiera y garantía de depósitos</t>
  </si>
  <si>
    <t xml:space="preserve">Visita de supervisión ampliada para verificar la implementación de la Ley para la Estabilidad de Sistema Financiero y Garantía de Depósitos. SABAO-BCS-BC-18431</t>
  </si>
  <si>
    <t xml:space="preserve">1 Punto I Requerimiento 6 Puntos II requerimiento Observaciones: 6</t>
  </si>
  <si>
    <t xml:space="preserve">Visita de supervisión ampliada para evaluar el Gobierno Corporativo. SABAO-BCS-BC-18432</t>
  </si>
  <si>
    <t xml:space="preserve">10 Puntos I Requerimiento 5 Puntos II requerimiento 2 Puntos III requerimiento Observaciones: 7</t>
  </si>
  <si>
    <t xml:space="preserve">Acuerdo del Concejo de Administración de aprobación del Plan de trabajo DAR 2026 y programa de capacitaciones 2026</t>
  </si>
  <si>
    <t xml:space="preserve">Auditoria interna 2</t>
  </si>
  <si>
    <t xml:space="preserve">Informe Gestión Integral de Riesgos informados al comité de mayo 2025 a julio 2026</t>
  </si>
  <si>
    <t xml:space="preserve">Actas de comité de riesgos dentro del periodo de mayo 2026 a la fecha</t>
  </si>
  <si>
    <t xml:space="preserve">Lista de asistencia de comité de riesgo de junio 2025 a la fecha.</t>
  </si>
  <si>
    <t xml:space="preserve">Políticas, manuales y divulgación GIR</t>
  </si>
  <si>
    <t xml:space="preserve">Revisión y actualización de las políticas y manuales de gestión integral de riesgo (ejecución en junio 2026)</t>
  </si>
  <si>
    <t xml:space="preserve">NRP-20 / NRP-53</t>
  </si>
  <si>
    <t xml:space="preserve">Informe anual de evaluación técnica de la gestión integral de riesgo e informe relativo a las acciones realizadas para el control y la evaluación de la gestión del riesgo ambiental y social, remisión y recepción a la SSF (ejecución de enero a abril 2026)</t>
  </si>
  <si>
    <t xml:space="preserve">Divulgación en el sitio web de las políticas y metodología para la gestión de riesgo (ejecución de enero a abril 2026)</t>
  </si>
  <si>
    <t xml:space="preserve">Riesgo reputacional</t>
  </si>
  <si>
    <t xml:space="preserve">Actualización del mapeo institucional de riesgo reputacional de todos los procesos de la cooperativa (ejecución de Marzo a agosto 2026)</t>
  </si>
  <si>
    <t xml:space="preserve">Informes presentados al Consejo de Administración de resumen de los aspectos más importantes sobre las cuales a conocido y tomado decisión el comité de riesgo (Julio 2025, enero y julio 2026)</t>
  </si>
  <si>
    <t xml:space="preserve">Acuerdos del concejo de administración de los informes mensuales revisados por el comité de riesgo (ejecución de julio 2025 a julio 2026)</t>
  </si>
  <si>
    <t xml:space="preserve">Informe anual de gobierno corporativo remisión y recepción de la SSF (ejecución de enero a marzo 2026)</t>
  </si>
  <si>
    <t xml:space="preserve">Remisión de anexo 2 información de gobierno corporativo desagregada por sexo los primeros 30 días posteriores a cada semestre (Ejecución en Julio 2025, Enero y julio 2026)</t>
  </si>
  <si>
    <t xml:space="preserve">Publicación en el sitio web de la información citada en el artículo 29 de la NRP-17 (ejecución de enero, marzo y julio 2026)</t>
  </si>
  <si>
    <t xml:space="preserve">Creación, aprobación y publicación de Perfil Aspirante a Directores Del Consejo de Administración (ejecución de Agosto y septiembre 2025)</t>
  </si>
  <si>
    <t xml:space="preserve">Revisión con Comisión de Acreditación para revisar Curriculum de Aspirantes a Directores del Consejo de Administración (ejecución de Diciembre 2025, enero y febrero 2026)</t>
  </si>
  <si>
    <t xml:space="preserve">Anexo 1 de la NRP-53 y su evidencia de remisión y recepción a la SSF (ejecución en julio, noviembre 2025 – enero, abril, junio 2026)</t>
  </si>
  <si>
    <t xml:space="preserve">Finalización de implementación de las NRP-53 (ejecución de Julio a Mayo 2025)</t>
  </si>
  <si>
    <t xml:space="preserve">Mapeo de procesos para identificar áreas críticas donde pueden surgir riesgos, para gerentes (septiembre 2025), lista de asistencia y material didáctico</t>
  </si>
  <si>
    <t xml:space="preserve">Gestión integral de Riesgo, todo el personal (Junio 2025), lista de asistencia, material didáctico y resultado de la evaluación</t>
  </si>
  <si>
    <t xml:space="preserve">Inducción a nuevos directores, junta de vigilancia y miembros de comité (ejecución Mayo 2026), lista de asistencia, material didáctico</t>
  </si>
  <si>
    <t xml:space="preserve">Mapeo de procesos para identificar áreas críticas donde puede surgir riesgo, jefe de agencia (Marzo 2026), lista de asistencia, material didáctico</t>
  </si>
  <si>
    <t xml:space="preserve">Inducción de nuevos ingresos (mayo a julio 2026), listas de asistencia.</t>
  </si>
  <si>
    <t xml:space="preserve">Expedientes de directivos, Consejo de Administración, Junta de Vigilancia y comités.</t>
  </si>
  <si>
    <t xml:space="preserve">Nombramiento para la evaluación del cumplimiento de las Normas NRDF-01, NRSF-03 Y E04-NTE01. No. DS-SABAO-BCS-BC-19535</t>
  </si>
  <si>
    <t xml:space="preserve">18 Puntos I Requerimiento: 07/09/2026 Observaciones: 1</t>
  </si>
  <si>
    <t xml:space="preserve">Créditos a personas relacionadas</t>
  </si>
  <si>
    <t xml:space="preserve">A. INFORMACIÓN DE CUMPLIMIENTO LEGAL A-2. Detalle de créditos otorgados a personas relacionadas al 30 de septiembre de 2026 y los otorgados y cancelados del periodo de julio a septiembre de 2026 y copia de la remisión a la SSF.</t>
  </si>
  <si>
    <t xml:space="preserve">Audtoria Externa</t>
  </si>
  <si>
    <t xml:space="preserve">A-3. Detalle de los 50 mayores deudores y evidencia de su remisión a la SSF durante los periodos de julio a septiembre de 2026.</t>
  </si>
  <si>
    <t xml:space="preserve">Concentración crediticia</t>
  </si>
  <si>
    <t xml:space="preserve">A-9. RIESGO CREDITICIO -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</si>
  <si>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</si>
  <si>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NRP-24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</si>
  <si>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 NOTA: suministrar solo que haya alguna actualización del año 2026, ya que se cuenta con los documentos GR-GS-PA-002-P v06 de fecha 07/02/24 RP-GG-PA-002-v2 de fecha 20/02/2021 RP-GN-PA-501 v6 de fecha 23/07/2025</t>
  </si>
  <si>
    <t xml:space="preserve">NRP-05</t>
  </si>
  <si>
    <t xml:space="preserve">Riesgo de liquidez</t>
  </si>
  <si>
    <t xml:space="preserve">A-12. RIESGO DE LIQUIDEZ - Proporcionar en medio electrónico (formato PDF) informes emitidos por la Unidad de Riesgo del período de julio a septiembre de 2026 y copia de los puntos de actas donde fueron conocidos y aprobados por el Comité de Riesgos y Consejo de Administración.</t>
  </si>
  <si>
    <t xml:space="preserve">NPB4-50</t>
  </si>
  <si>
    <t xml:space="preserve">Riesgo operacional (matriz / mapa de calor)</t>
  </si>
  <si>
    <t xml:space="preserve">A.13. RIESGO OPERACIONAL - Proporcionar en medio electrónico (formato PDF) la matriz de riesgo y/o mapa de calor elaborada por el Área de Riesgo para del semestre al 30 de septiembre de 2026, que incluya certificación de acta de Consejo de Administración de su aprobación y del Comité de Riesgo.</t>
  </si>
  <si>
    <t xml:space="preserve">Varias</t>
  </si>
  <si>
    <t xml:space="preserve">Informes y observaciones de la SSF</t>
  </si>
  <si>
    <t xml:space="preserve">A-14. RIESGOS DE LIQUIDEZ - Proporcionarnos en medio electrónico (formato PDF) copia de los Informes emitidos por la Superintendencia del Sistema Financiero por las revisiones efectuadas a la Unidad de Riesgo, Oficialía de Cumplimiento, Auditoría Interna, contabilidad, créditos y otras áreas de la entidad, durante el periodo de julio a septiembre de 2026, de no existir confirmar por escrito su inexistencia, así mismo incluir seguimiento sobre observaciones emitidas por la SSF.</t>
  </si>
  <si>
    <t xml:space="preserve">A-15. CONCENTRACION CREDITICIA - Análisis interno de concentración de créditos por sector económico, destino, plazo y garantías</t>
  </si>
  <si>
    <t xml:space="preserve">A-16 CONCENTRACION CREDITICIA - Cruce de concentración por prestatario, relación y garantías otorgadas.</t>
  </si>
  <si>
    <t xml:space="preserve">B-3. INFORMACIÓN CONTABLE –ADMINISTRATIVA. Libros de actas de los diferentes comités (de créditos, de cobros y recuperación, PLD/FT/FPADM/de riesgos, auditoria interna, de educación, junta de vigilancia, seguridad y salud ocupacional, fondo de solidaridad,) periodo julio a septiembre de 2026.</t>
  </si>
  <si>
    <t xml:space="preserve">D-4. CLASIFICACIÓN Y PROVISION DE CARTERA. Clasificación de la cartera de clientes por categoría A, B, C, D, E. (relacionado con literal 7)</t>
  </si>
  <si>
    <t xml:space="preserve">D-5. CLASIFICACIÓN Y PROVISION DE CARTERA. Cuadro comparativo de provisión técnica vs. provisión contable</t>
  </si>
  <si>
    <t xml:space="preserve">D-6. CLASIFICACIÓN Y PROVISION DE CARTERA. Cálculo de pérdida esperada por tipo de riesgo de crédito.</t>
  </si>
  <si>
    <t xml:space="preserve">D-9. CLASIFICACIÓN Y PROVISION DE CARTERA. Reserva de saneamiento detallada de préstamos al 30 de septiembre de 2026.</t>
  </si>
  <si>
    <t xml:space="preserve">Nombramiento para realizar visita de supervisión ampliada para evaluar gestión de Riesgos de Crédito, Mercado y Liquidez. No. SABAO-BCS-BC-22742</t>
  </si>
  <si>
    <t xml:space="preserve">60 puntos I Requerimiento: 09/10/2026 5 Puntos requerimiento: 12/10/2026 5 Puntos requerimiento: 20/10/2026 4 Puntos requerimiento: 23/10/2026</t>
  </si>
  <si>
    <t xml:space="preserve">Actas de sesión ordinarias y extraordinarias del Comité de Riesgos, periodo 2026.</t>
  </si>
  <si>
    <t xml:space="preserve">Auditoria interna 3</t>
  </si>
  <si>
    <t xml:space="preserve">Aprobación de Planes: Autorización explícita sobre los BIA, planes, pruebas y manuales operativos de los procesos críticos.</t>
  </si>
  <si>
    <t xml:space="preserve">Evaluación e identificación de procesos críticos.</t>
  </si>
  <si>
    <t xml:space="preserve">Actas del Comité donde se ratificaron el RTO y RPO.</t>
  </si>
  <si>
    <t xml:space="preserve">Control de Mejoras: evidencia sobre Monitoreo y seguimiento sistemático a las brechas detectadas en los simulacros y pruebas anteriores al periodo 2026.</t>
  </si>
  <si>
    <t xml:space="preserve">Programas de capacitación y concientización al personal, sobre la gestión de la continuidad del negocio, para enfrentar un evento disruptivo, periodo 2026.</t>
  </si>
  <si>
    <t xml:space="preserve">Comunicado oficial de responsable titular y un suplente de notificar a la Superintendencia.</t>
  </si>
  <si>
    <t xml:space="preserve">Presupuesto anual asignado y aprobado para el SGCN (DRP, UPS, enlaces redundantes).</t>
  </si>
  <si>
    <t xml:space="preserve">Plan de Divulgación: Comunicación y concientización masiva de las directrices a todo el personal institucional, periodo 2026.</t>
  </si>
  <si>
    <t xml:space="preserve">Informe técnico de selección de estrategias (Análisis Costo-Beneficio de estrategias).</t>
  </si>
  <si>
    <t xml:space="preserve">Evidencia de Seguridad del Personal: Salvaguarda del capital humano durante eventos de interrupción crítica.</t>
  </si>
  <si>
    <t xml:space="preserve">Evidencia de la gestión de Seguridad de la Información: Cifrado y controles perimetrales equivalentes en el entorno de contingencia.</t>
  </si>
  <si>
    <t xml:space="preserve">Matriz de Riesgos de Continuidad (RIA) autorizada y parametrizada con probabilidad e impacto.</t>
  </si>
  <si>
    <t xml:space="preserve">Evidencias de evaluación para eventos disruptivos: terremotos, ataques de ransomware e indisponibilidad de técnicos core.</t>
  </si>
  <si>
    <t xml:space="preserve">Autorización del Consejo sobre Cronograma Anual de Pruebas, ejecución de simulacros y metodologías de simulación correspondientes, así como comunicado a entes reguladores, periodo 2026.</t>
  </si>
  <si>
    <t xml:space="preserve">Informes post simulacro formalizados que confronten el RTA frente al RTO y el RPA frente al RPO.</t>
  </si>
  <si>
    <t xml:space="preserve">Participación de agentes externos (proveedores) que soportan el procesamiento de datos.</t>
  </si>
  <si>
    <t xml:space="preserve">Listado de los productos o servicios críticos, plataformas, canal de servicio, proveedores.</t>
  </si>
  <si>
    <t xml:space="preserve">Evidencia o Bitácora de actualizaciones del Plan de Continuidad (BCP/DRP) por cambio/ actualizaciones en plataformas, cambios en infraestructura core, fusiones, nuevos productos/canales, cambio de proveedores gestionadas por la Gerencia de Sistemas.</t>
  </si>
  <si>
    <t xml:space="preserve">NRP-32</t>
  </si>
  <si>
    <t xml:space="preserve">Canales digitales / migración tecnológica</t>
  </si>
  <si>
    <t xml:space="preserve">Seguimiento al plan de soluciones finales de la visita de supervisión Resultados finales comunicados en nota No DS-SABAO-ISFDC-4785 No. DS-SABAO-ISFDC-21358</t>
  </si>
  <si>
    <t xml:space="preserve">Se solicita la remisión de información que evidencie la finalización de la migración en correspondencia con el Art. 37 de las Normas NRP-32, que las entidades deberá, definir mecanismos de monitoreo y control para asegurar el adecuado funcionamiento de los canales digitales.</t>
  </si>
  <si>
    <t xml:space="preserve">Tema / Requerimiento</t>
  </si>
  <si>
    <t xml:space="preserve">Norma de referencia</t>
  </si>
  <si>
    <t xml:space="preserve">Agregue temas nuevos al final de la columna C (hasta la fila 200) y su norma en D. Las normas "Por validar" no se pudieron confirmar desde las hojas fuente.</t>
  </si>
  <si>
    <t xml:space="preserve">Normas para el conteo por norma</t>
  </si>
  <si>
    <t xml:space="preserve">Comité de Supervisión</t>
  </si>
  <si>
    <t xml:space="preserve">Consejo de Administración</t>
  </si>
  <si>
    <t xml:space="preserve">NRSF-01</t>
  </si>
  <si>
    <t xml:space="preserve">NRSF-03</t>
  </si>
  <si>
    <t xml:space="preserve">NRP-42</t>
  </si>
  <si>
    <t xml:space="preserve">Agregue normas nuevas en esta columna (hasta la fila 41).</t>
  </si>
  <si>
    <t xml:space="preserve">VISITAS DE AUDITORÍA INTERNA (una fila por carpeta / visita)</t>
  </si>
  <si>
    <t xml:space="preserve">La FECHA DE SOLICITUD es la de la carpeta y es la que usa toda la matriz. Si la visita tiene hoja de detalle (columna E), sus ítems toman esta fecha. Si no tiene detalle, la visita entra como 1 requerimiento con el tema de la columna F.</t>
  </si>
  <si>
    <t xml:space="preserve">Fecha de solicitud</t>
  </si>
  <si>
    <t xml:space="preserve">Carpeta / visita</t>
  </si>
  <si>
    <t xml:space="preserve">Norma(s)</t>
  </si>
  <si>
    <t xml:space="preserve">Hoja con el detalle</t>
  </si>
  <si>
    <t xml:space="preserve">Tema (si no hay detalle)</t>
  </si>
  <si>
    <t xml:space="preserve">28032026 Req. Inf. Auditoría de Sistemas</t>
  </si>
  <si>
    <t xml:space="preserve">06052026 Revisión NPB4-49 y NCB-022</t>
  </si>
  <si>
    <t xml:space="preserve">NPB4-49 / NCB-022</t>
  </si>
  <si>
    <t xml:space="preserve">18052026 Req. Información NRP-24 y 42</t>
  </si>
  <si>
    <t xml:space="preserve">24062026 - NCB 22</t>
  </si>
  <si>
    <t xml:space="preserve">24062026 - NRP-25</t>
  </si>
  <si>
    <t xml:space="preserve">22082026 - Normas NRP-17, NRP-20 y otras</t>
  </si>
  <si>
    <t xml:space="preserve">NRP-17 / NRP-20</t>
  </si>
  <si>
    <t xml:space="preserve">16102026 - NRP-24</t>
  </si>
  <si>
    <t xml:space="preserve">Auxiliar (no editar): 1 = primera fila de una auditoría/visita que revisó esa norma.</t>
  </si>
  <si>
    <t xml:space="preserve">ESTATUS DE VISITAS IN SITU SSF - ETAPA PRESENCIAL</t>
  </si>
  <si>
    <t xml:space="preserve">No.</t>
  </si>
  <si>
    <t xml:space="preserve">Visita de Supervision</t>
  </si>
  <si>
    <t xml:space="preserve">Fecha de Inicio</t>
  </si>
  <si>
    <t xml:space="preserve">Numero de Requerimientos</t>
  </si>
  <si>
    <t xml:space="preserve">año</t>
  </si>
  <si>
    <t xml:space="preserve">Visita de supervisión focalizada para verificar los controles implementados relativos a la seguridad de la información y ciberseguridad en su plataforma tecnológica
SABAO-DR-10417.</t>
  </si>
  <si>
    <t xml:space="preserve">11 Puntos I Requerimiento: 26/04/2024 
Observaciones: 7</t>
  </si>
  <si>
    <t xml:space="preserve">Visita a Supervision Ampliada Para evaluar la cartera de Credito
DS-SABAO-BCS-BC-32285</t>
  </si>
  <si>
    <t xml:space="preserve">9 Puntos Requerimiento: 17/01/2025 
2 Puntos II Requerimiento: 20/02/2025
4 Puntos III Requerimiento 21/02/2025
1 Punto IV Requerimiento 27/02/2025
Observaciones: 7</t>
  </si>
  <si>
    <t xml:space="preserve">Visita de Supervisión Ampliada para evaluar las Normas NRP-37 Recoleccion de Informacion para el Registro de Accionistas 
DS-SABAO-BCS-BC-2774</t>
  </si>
  <si>
    <t xml:space="preserve">1 Punto II Requerimiento 03/03/2025
Observaciones: 2</t>
  </si>
  <si>
    <t xml:space="preserve">Visita de supervision ampliada para evaluar riesgos especificos - 
Riesgo de Credito, Operacional y Tecnologico
SABAO- BCS- BC- 6489</t>
  </si>
  <si>
    <t xml:space="preserve">25 Puntos Requerimiento: 18/03/2025 
7 Puntos II Requerimiento: 08/04/2025
Observaciones: 3
</t>
  </si>
  <si>
    <t xml:space="preserve">Visita de supervision ampliada para revisión de avalúos e inspección de garantías
DS-SABAO- BCS- BC- 7037</t>
  </si>
  <si>
    <t xml:space="preserve">9 Puntos Requerimiento: 02/04/2025 
3 Puntos II Requerimiento: 08/04/2025
4 Puntos III Requerimiento: 24/04/2025
2 Puntos IV Requerimiento: 24/04/2025
Observaciones: 11</t>
  </si>
  <si>
    <t xml:space="preserve">Visita de supervision ampliada para evaluar avance de Implementación de las Normas NRP-53 Riesgos AS
DS-SABAO- BCS- BC- 7043</t>
  </si>
  <si>
    <t xml:space="preserve">4 Puntos Requerimiento: 04/04/2025
Observaciones: 3</t>
  </si>
  <si>
    <t xml:space="preserve">Visita de supervision ampliada para la verificación de las Normas NCM-02 - Transparencia y Divulgacion de la Informacion de Servicios Financieros - Atencion al Adulto Mayor
SABAO- BCS- BC-8567</t>
  </si>
  <si>
    <t xml:space="preserve">4 Puntos Requerimiento: 28/04/2025
Observaciones: 3 </t>
  </si>
  <si>
    <t xml:space="preserve">Visita de supervision ampliada para evaluar el Gobierno Corporativo
SABAO- BCS- BC-9337</t>
  </si>
  <si>
    <t xml:space="preserve">10 Puntos Requerimiento: 15/05/2025
10 Puntos II Requerimiento 11/06/2025
1 Punto III Requerimiento 13/06/2025
4 Puntos IV Requerimiento: 13/06/2025
11 Puntos V Requerimiento: 20/06/2025
7 Puntos VI Requerimiento: 24/06/2025
Observaciones: 9 </t>
  </si>
  <si>
    <t xml:space="preserve">Visita de Supervisión Ampliada para verificar la Gestión de Seguridad de la Información y Continuidad del Negocio.
SABAO-BCS-BC-12064</t>
  </si>
  <si>
    <t xml:space="preserve">14 Puntos Requerimiento: 28/05/2025
Observaciones: 2 </t>
  </si>
  <si>
    <t xml:space="preserve">Visita de Supervisión Ampliada para verificar las Normas NRP-36. PLD/FT/FPADM
DS-SABAO-BCS-BC-13042</t>
  </si>
  <si>
    <t xml:space="preserve">7 Puntos Requerimiento: 12/06/2025
Observaciones: 3</t>
  </si>
  <si>
    <t xml:space="preserve">Observaciones a Declaraciones Juradas a que se refiere el Art. 15 de la Ley de Bancos Cooperativos y Sociedades de Ahorro y Crédito.
No. DS-SABAO-BCS-BC-16934</t>
  </si>
  <si>
    <t xml:space="preserve">Visita de Supervisión ampliada, para evaluar la mora financiera
No. DS-SABAO-BCS-BC-18028</t>
  </si>
  <si>
    <t xml:space="preserve">5 Puntos I Requerimiento: 22/08/2025
Observaciones: 8</t>
  </si>
  <si>
    <t xml:space="preserve">Seguimiento al plan de soluciones finales de la visita de supervisión
Resultados finales comunicados en nota No DS-SABAO-ISFDC-4785
No. DS-SABAO-ISFDC-21358</t>
  </si>
  <si>
    <t xml:space="preserve">Visita de supervision ampliada para evaluar gestión de riesgos especificos.
DS-SABAO- BCS- BC- 24708
RIA #1 Riesgos específicos a septiembre 2025
RIA #2 Riesgos específicos a septiembre 2025</t>
  </si>
  <si>
    <t xml:space="preserve">42 Puntos Requerimiento inicial 24/10/2025
Observaciones: 8
9 Puntos Requerimiento 10/11/2025
Fecha de Envio informacion: 12/11/2025 
Literal B: 10 Puntos Requerimiento 14/11/2025
Fecha de Envio informacion: 17/11/2025 </t>
  </si>
  <si>
    <t xml:space="preserve">Solicitud de infirmación vía correo electrónico con relación a:
*Productos con enfoque sostenible 
*Productos, servicios y canales dirigidos a personas con discapacidad
*Productos y/o servicios específicos para mujeres
*Retos identificados por las entidades o la industria en materia de sostenibilidad e inclusión financiera
Cualquier otra información que se considere relevante incluir</t>
  </si>
  <si>
    <t xml:space="preserve">Visita de supervisión focalizada para evaluar seguridad de la información y ciberseguridad
Circular No. SABAO-BCS-BC-1134</t>
  </si>
  <si>
    <t xml:space="preserve">Nombramiento para realizar visita de supervisión ampliada para verificar el cumplimiento de las Normas Técnicas para la Transparencia y Divulgación de la Información de los Servicios Financieros Bancarios (NCM-02).
No. SABAO-BCS-BC-2274</t>
  </si>
  <si>
    <t xml:space="preserve">I requerimiento: 14 puntos 03/02/2026
II requerimiento: 1 punto (10 expedientes de créditos)
12/02/2026
III requerimiento: 3 puntos 16/02/2026
IV requerimiento: 4 puntos 17/02/2026
V requerimiento: 5 puntos 20/02/2026
VI requerimiento: 2 puntos 25/02/2026
VII requerimiento: 6 puntos 02/03/2026
VIII Requerimiento: 1 punto
05/03/2026</t>
  </si>
  <si>
    <t xml:space="preserve">Resultado visita de supervisión para evaluar el cumplimiento de las Normas NRSF01, NRSF-03 y E04-NTE01.
No. SABAO-BCS-BC-2402 </t>
  </si>
  <si>
    <t xml:space="preserve">Nombramiento de visita de supervisión ampliada para evaluar la calidad de la gestión de riesgos específicos.
No. SABAO-BCS-BC-15527</t>
  </si>
  <si>
    <t xml:space="preserve">I requerimiento: 92 puntos
14/07/2026
11 requerimientos adicionales entre el 20/07/2026 - 26/08/2026</t>
  </si>
  <si>
    <t xml:space="preserve">Visita de supervisión ampliada para verificar la implementación de la Ley para la Estabilidad de Sistema Financiero y Garantía de Depósitos.
SABAO-BCS-BC-18431</t>
  </si>
  <si>
    <t xml:space="preserve">1 Punto I Requerimiento
6 Puntos II requerimiento
Observaciones: 6</t>
  </si>
  <si>
    <t xml:space="preserve">Visita de supervisión ampliada para evaluar el Gobierno Corporativo.
SABAO-BCS-BC-18432</t>
  </si>
  <si>
    <t xml:space="preserve">10 Puntos I Requerimiento
5 Puntos II requerimiento
2 Puntos III requerimiento
Observaciones: 7</t>
  </si>
  <si>
    <t xml:space="preserve">Nombramiento para la evaluación del cumplimiento de las Normas NRDF-01, NRSF-03 Y E04-NTE01.
No. DS-SABAO-BCS-BC-19535</t>
  </si>
  <si>
    <t xml:space="preserve">18 Puntos I Requerimiento: 07/09/2026
Observaciones: 1</t>
  </si>
  <si>
    <t xml:space="preserve">Nombramiento para realizar visita de supervisión ampliada para evaluar gestión de Riesgos de Crédito, Mercado y Liquidez.
No. SABAO-BCS-BC-22742</t>
  </si>
  <si>
    <t xml:space="preserve">60 puntos I Requerimiento: 09/10/2026 
5 Puntos requerimiento: 12/10/2026
5 Puntos requerimiento: 20/10/2026
4 Puntos requerimiento: 23/10/2026</t>
  </si>
  <si>
    <t xml:space="preserve">MATRIZ CONTROL DE AUDITORIAS INTERNA 06052026 Revisión NPB4-49 y NCB-022</t>
  </si>
  <si>
    <t xml:space="preserve">Proceso evaluado</t>
  </si>
  <si>
    <t xml:space="preserve">Fecha Solicitud</t>
  </si>
  <si>
    <t xml:space="preserve">Fecha de entrega</t>
  </si>
  <si>
    <t xml:space="preserve">Informe Preliminar</t>
  </si>
  <si>
    <t xml:space="preserve">Informe Final</t>
  </si>
  <si>
    <t xml:space="preserve"> Informes presentados al Comité de Riesgos por el período de julio 2025 a abril 2026.</t>
  </si>
  <si>
    <t xml:space="preserve">Evidencia de envío / recepción por la SSF / BCR por el período de julio 2025 a abril 2026 de: 
•     Artículo 26 de la NCB-22 – Reestructuraciones o refinanciamientos de activos crediticios efectuados en el mes; 
•     Artículo 28 de la NCB-22 – Reclasificación de categorías de menor riesgo de los 50 mayores deudores 
•     Artículo 30 de la NCB-22 – Clasificación de la cartera de los activos crediticios y las respectivas reservas de saneamiento.
•     Artículo 8 NRP 25 – Anexo 1, actualización de valúos de garantías hipotecarias (SSF y BCR)
•     Artículo 15 NRP 25 – Anexo 2, registro de la cartera de créditos afectados por la pandemia (SSF y BCR).</t>
  </si>
  <si>
    <t xml:space="preserve">MATRIZ CONTROL DE AUDITORIAS INTERNA 22082026</t>
  </si>
  <si>
    <t xml:space="preserve">Evidencia de ejecución de las actividades del Plan de Trabajo ADR  2025 y 2026.</t>
  </si>
  <si>
    <t xml:space="preserve"> Publicación en el sitio web de la información citada en el artículo 29 de la NRP-17 (ejecución de enero, marzo y julio 2026)</t>
  </si>
  <si>
    <t xml:space="preserve">Evidencia de ejecución de las actividades de Programa de capacitación 2025 y 2026</t>
  </si>
  <si>
    <t xml:space="preserve">MATRIZ CONTROL DE AUDITORIAS INTERNA 12102026</t>
  </si>
  <si>
    <t xml:space="preserve">Proceso evaluado NRP-24 </t>
  </si>
  <si>
    <t xml:space="preserve">FECHA</t>
  </si>
  <si>
    <t xml:space="preserve">Requerimiento:  Auditoria Externa</t>
  </si>
  <si>
    <t xml:space="preserve">No</t>
  </si>
  <si>
    <t xml:space="preserve">Area</t>
  </si>
  <si>
    <t xml:space="preserve">Fecha de Solicitud</t>
  </si>
  <si>
    <t xml:space="preserve">Comité</t>
  </si>
  <si>
    <t xml:space="preserve">Completo</t>
  </si>
  <si>
    <t xml:space="preserve">A. INFORMACIÓN DE CUMPLIMIENTO LEGAL
A-2. Detalle de créditos otorgados a personas relacionadas al 30 de septiembre de 2026 y los otorgados y cancelados del periodo de julio a septiembre de 2026 y copia de la remisión a la SSF.</t>
  </si>
  <si>
    <t xml:space="preserve">ADR</t>
  </si>
  <si>
    <t xml:space="preserve">Pendiente</t>
  </si>
  <si>
    <t xml:space="preserve">En proceso</t>
  </si>
  <si>
    <t xml:space="preserve">A-9. RIESGO CREDITICIO - 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</si>
  <si>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</si>
  <si>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
NOTA: suministrar solo que haya alguna actualización del año 2026, ya que se cuenta con los documentos
GR-GS-PA-002-P v06 de fecha 07/02/24
RP-GG-PA-002-v2 de fecha 20/02/2021
RP-GN-PA-501 v6 de fecha 23/07/2025</t>
  </si>
  <si>
    <t xml:space="preserve">A-15. CONCENTRACION CREDITICIA  - Análisis interno de concentración de créditos por sector económico, destino, plazo y garantías</t>
  </si>
  <si>
    <t xml:space="preserve">A-16 CONCENTRACION CREDITICIA  - Cruce de concentración por prestatario, relación y garantías otorgadas.</t>
  </si>
  <si>
    <t xml:space="preserve">D-4. CLASIFICACIÓN Y PROVISION DE CARTERA. Clasificación de la cartera de clientes por categoría A, B, C, D, E. (relacionado con literal 7) 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</si>
</sst>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;\-0;\–"/>
    <numFmt numFmtId="167" formatCode="dd/mm/yyyy"/>
    <numFmt numFmtId="168" formatCode="m/d/yyyy"/>
  </numFmts>
  <fonts count="5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3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2"/>
      <color rgb="FF7F6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3"/>
      <color rgb="FF7F6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8"/>
      <color rgb="FF80808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9"/>
      <name val="Arial"/>
      <family val="0"/>
      <charset val="1"/>
    </font>
    <font>
      <sz val="8"/>
      <color rgb="FF808080"/>
      <name val="Arial"/>
      <family val="0"/>
      <charset val="1"/>
    </font>
    <font>
      <b val="true"/>
      <i val="true"/>
      <sz val="9"/>
      <color rgb="FFC0000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sz val="7"/>
      <color rgb="FFA6A6A6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i val="true"/>
      <sz val="8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2"/>
      <color theme="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name val="Calibri"/>
      <family val="2"/>
      <charset val="1"/>
    </font>
    <font>
      <b val="true"/>
      <sz val="12"/>
      <color theme="1"/>
      <name val="Calibri Light"/>
      <family val="2"/>
      <charset val="1"/>
    </font>
    <font>
      <sz val="12"/>
      <color theme="1"/>
      <name val="Calibri Light"/>
      <family val="2"/>
      <charset val="1"/>
    </font>
    <font>
      <b val="true"/>
      <sz val="12"/>
      <color theme="0"/>
      <name val="Calibri Light"/>
      <family val="2"/>
      <charset val="1"/>
    </font>
    <font>
      <b val="true"/>
      <sz val="11"/>
      <color theme="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theme="1"/>
      <name val="Aptos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E2841"/>
      <name val="Calibri"/>
      <family val="2"/>
      <charset val="1"/>
    </font>
    <font>
      <sz val="11"/>
      <color theme="1"/>
      <name val="Arial"/>
      <family val="2"/>
      <charset val="1"/>
    </font>
    <font>
      <b val="true"/>
      <sz val="18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1"/>
      <color theme="0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EAF1FB"/>
        <bgColor rgb="FFDDEBF7"/>
      </patternFill>
    </fill>
    <fill>
      <patternFill patternType="solid">
        <fgColor rgb="FFFFFF00"/>
        <bgColor rgb="FFFFD966"/>
      </patternFill>
    </fill>
    <fill>
      <patternFill patternType="solid">
        <fgColor rgb="FF1F3864"/>
        <bgColor rgb="FF1F4E79"/>
      </patternFill>
    </fill>
    <fill>
      <patternFill patternType="solid">
        <fgColor rgb="FF2A78D6"/>
        <bgColor rgb="FF0070C0"/>
      </patternFill>
    </fill>
    <fill>
      <patternFill patternType="solid">
        <fgColor rgb="FFC4501F"/>
        <bgColor rgb="FFFF6600"/>
      </patternFill>
    </fill>
    <fill>
      <patternFill patternType="solid">
        <fgColor rgb="FF128A5F"/>
        <bgColor rgb="FF008080"/>
      </patternFill>
    </fill>
    <fill>
      <patternFill patternType="solid">
        <fgColor rgb="FFDDEBF7"/>
        <bgColor rgb="FFEAF1FB"/>
      </patternFill>
    </fill>
    <fill>
      <patternFill patternType="solid">
        <fgColor rgb="FF2F5597"/>
        <bgColor rgb="FF1F4E79"/>
      </patternFill>
    </fill>
    <fill>
      <patternFill patternType="solid">
        <fgColor rgb="FFF8CBAD"/>
        <bgColor rgb="FFFFC7CE"/>
      </patternFill>
    </fill>
    <fill>
      <patternFill patternType="solid">
        <fgColor rgb="FFBF8F00"/>
        <bgColor rgb="FFFF6600"/>
      </patternFill>
    </fill>
    <fill>
      <patternFill patternType="solid">
        <fgColor theme="4" tint="-0.5"/>
        <bgColor rgb="FF2F5597"/>
      </patternFill>
    </fill>
    <fill>
      <patternFill patternType="solid">
        <fgColor theme="0"/>
        <bgColor rgb="FFEAF1FB"/>
      </patternFill>
    </fill>
    <fill>
      <patternFill patternType="solid">
        <fgColor rgb="FF0070C0"/>
        <bgColor rgb="FF008080"/>
      </patternFill>
    </fill>
    <fill>
      <patternFill patternType="solid">
        <fgColor theme="7" tint="-0.5"/>
        <bgColor rgb="FF7F6000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3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6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2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5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4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3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3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3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3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3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3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3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13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8" fontId="4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4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5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5" fillId="0" borderId="3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8" fontId="4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5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1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9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1" fillId="0" borderId="3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8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1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4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7" fillId="0" borderId="2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4" fontId="57" fillId="0" borderId="2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58" fillId="1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8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8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5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7" fillId="13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5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13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57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51" fillId="0" borderId="0" xfId="0" applyFont="true" applyBorder="false" applyAlignment="true" applyProtection="false">
      <alignment horizontal="justify" vertical="center" textRotation="0" wrapText="false" indent="0" shrinkToFit="false"/>
      <protection locked="true" hidden="false"/>
    </xf>
    <xf numFmtId="164" fontId="55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7"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  <border diagonalUp="false" diagonalDown="false">
        <left style="medium">
          <color rgb="FFC00000"/>
        </left>
        <right style="medium">
          <color rgb="FFC00000"/>
        </right>
        <top style="medium">
          <color rgb="FFC00000"/>
        </top>
        <bottom style="medium">
          <color rgb="FFC00000"/>
        </bottom>
        <diagonal/>
      </border>
    </dxf>
    <dxf>
      <font>
        <name val="Arial"/>
        <charset val="1"/>
        <family val="0"/>
        <b val="1"/>
        <color rgb="FFFFFFFF"/>
      </font>
      <fill>
        <patternFill>
          <bgColor rgb="FF2A78D6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4501F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128A5F"/>
        </patternFill>
      </fill>
    </dxf>
    <dxf>
      <fill>
        <patternFill>
          <bgColor rgb="FFD9D9D9"/>
        </patternFill>
      </fill>
    </dxf>
    <dxf>
      <fill>
        <patternFill>
          <bgColor rgb="FFFCE4D6"/>
        </patternFill>
      </fill>
    </dxf>
    <dxf>
      <font>
        <name val="Arial"/>
        <charset val="1"/>
        <family val="0"/>
        <color rgb="FFBFBFBF"/>
      </font>
    </dxf>
    <dxf>
      <font>
        <name val="Arial"/>
        <charset val="1"/>
        <family val="0"/>
        <b val="1"/>
        <color rgb="FFC00000"/>
      </font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28A5F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A78D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C4501F"/>
          <bgColor rgb="FF000000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Arial"/>
        <charset val="1"/>
        <family val="0"/>
        <b val="1"/>
      </font>
      <fill>
        <patternFill>
          <bgColor rgb="FFFFF2CC"/>
        </patternFill>
      </fill>
    </dxf>
    <dxf>
      <fill>
        <patternFill patternType="solid">
          <fgColor rgb="FFFFF2A8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>
          <bgColor rgb="FFFFF2A8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FFD966"/>
        </patternFill>
      </fill>
    </dxf>
    <dxf>
      <font>
        <name val="Arial"/>
        <charset val="1"/>
        <family val="0"/>
        <color rgb="FFA6A6A6"/>
      </font>
    </dxf>
    <dxf>
      <fill>
        <patternFill>
          <bgColor rgb="FFBDD7EE"/>
        </patternFill>
      </fill>
    </dxf>
    <dxf>
      <fill>
        <patternFill>
          <bgColor rgb="FFFFF2C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6000"/>
      <rgbColor rgb="FF800080"/>
      <rgbColor rgb="FF128A5F"/>
      <rgbColor rgb="FFBFBFBF"/>
      <rgbColor rgb="FF808080"/>
      <rgbColor rgb="FF9999FF"/>
      <rgbColor rgb="FF7F6000"/>
      <rgbColor rgb="FFFFF2CC"/>
      <rgbColor rgb="FFDDEBF7"/>
      <rgbColor rgb="FF660066"/>
      <rgbColor rgb="FFFF8080"/>
      <rgbColor rgb="FF0070C0"/>
      <rgbColor rgb="FFBDD7EE"/>
      <rgbColor rgb="FF000080"/>
      <rgbColor rgb="FFFF00FF"/>
      <rgbColor rgb="FFFFD966"/>
      <rgbColor rgb="FF00FFFF"/>
      <rgbColor rgb="FF800080"/>
      <rgbColor rgb="FF800000"/>
      <rgbColor rgb="FF008080"/>
      <rgbColor rgb="FF0000FF"/>
      <rgbColor rgb="FF00CCFF"/>
      <rgbColor rgb="FFEAF1FB"/>
      <rgbColor rgb="FFC6EFCE"/>
      <rgbColor rgb="FFFFF2A8"/>
      <rgbColor rgb="FFD9D9D9"/>
      <rgbColor rgb="FFFFC7CE"/>
      <rgbColor rgb="FFFCE4D6"/>
      <rgbColor rgb="FFF8CBAD"/>
      <rgbColor rgb="FF2A78D6"/>
      <rgbColor rgb="FF33CCCC"/>
      <rgbColor rgb="FF99CC00"/>
      <rgbColor rgb="FFFFC000"/>
      <rgbColor rgb="FFBF8F00"/>
      <rgbColor rgb="FFFF6600"/>
      <rgbColor rgb="FF2F5597"/>
      <rgbColor rgb="FFA6A6A6"/>
      <rgbColor rgb="FF0E2841"/>
      <rgbColor rgb="FF339966"/>
      <rgbColor rgb="FF006100"/>
      <rgbColor rgb="FF333300"/>
      <rgbColor rgb="FFC4501F"/>
      <rgbColor rgb="FF993366"/>
      <rgbColor rgb="FF1F4E79"/>
      <rgbColor rgb="FF1F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97"/>
  <sheetViews>
    <sheetView showFormulas="false" showGridLines="true" showRowColHeaders="true" showZeros="true" rightToLeft="false" tabSelected="true" showOutlineSymbols="true" defaultGridColor="true" view="normal" topLeftCell="A22" colorId="64" zoomScale="100" zoomScaleNormal="100" zoomScalePageLayoutView="100" workbookViewId="0">
      <pane xSplit="2" ySplit="0" topLeftCell="C22" activePane="topRight" state="frozen"/>
      <selection pane="topLeft" activeCell="A22" activeCellId="0" sqref="A22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5"/>
    <col collapsed="false" customWidth="true" hidden="false" outlineLevel="0" max="5" min="4" style="0" width="11"/>
    <col collapsed="false" customWidth="true" hidden="false" outlineLevel="0" max="6" min="6" style="0" width="9"/>
    <col collapsed="false" customWidth="true" hidden="false" outlineLevel="0" max="8" min="7" style="0" width="10"/>
    <col collapsed="false" customWidth="true" hidden="false" outlineLevel="0" max="9" min="9" style="0" width="16"/>
    <col collapsed="false" customWidth="true" hidden="false" outlineLevel="0" max="10" min="10" style="0" width="50"/>
    <col collapsed="false" customWidth="true" hidden="false" outlineLevel="0" max="22" min="11" style="0" width="13"/>
    <col collapsed="false" customWidth="true" hidden="false" outlineLevel="0" max="40" min="30" style="0" width="9"/>
  </cols>
  <sheetData>
    <row r="1" customFormat="false" ht="18.55" hidden="false" customHeight="false" outlineLevel="0" collapsed="false">
      <c r="A1" s="1" t="str">
        <f aca="false">"RESUMEN PARA RIESGOS: ¿QUÉ ME PIDEN, QUIÉN Y CUÁNTAS VECES? – "&amp;IF($D$9="Todos","TODOS LOS AÑOS","AÑO "&amp;$D$9)</f>
        <v>RESUMEN PARA RIESGOS: ¿QUÉ ME PIDEN, QUIÉN Y CUÁNTAS VECES? – AÑO 2026</v>
      </c>
    </row>
    <row r="2" customFormat="false" ht="15" hidden="false" customHeight="false" outlineLevel="0" collapsed="false">
      <c r="A2" s="2" t="s">
        <v>0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15" hidden="false" customHeight="false" outlineLevel="0" collapsed="false">
      <c r="A3" s="4" t="s">
        <v>1</v>
      </c>
      <c r="B3" s="3"/>
      <c r="C3" s="3"/>
      <c r="D3" s="3"/>
      <c r="E3" s="3"/>
      <c r="F3" s="3"/>
      <c r="G3" s="3"/>
      <c r="H3" s="3"/>
      <c r="I3" s="3"/>
      <c r="J3" s="3"/>
    </row>
    <row r="4" customFormat="false" ht="15" hidden="false" customHeight="false" outlineLevel="0" collapsed="false">
      <c r="A4" s="4" t="s">
        <v>2</v>
      </c>
      <c r="B4" s="3"/>
      <c r="C4" s="3"/>
      <c r="D4" s="3"/>
      <c r="E4" s="3"/>
      <c r="F4" s="3"/>
      <c r="G4" s="3"/>
      <c r="H4" s="3"/>
      <c r="I4" s="3"/>
      <c r="J4" s="3"/>
    </row>
    <row r="5" customFormat="false" ht="15" hidden="false" customHeight="false" outlineLevel="0" collapsed="false">
      <c r="A5" s="4" t="s">
        <v>3</v>
      </c>
      <c r="B5" s="3"/>
      <c r="C5" s="3"/>
      <c r="D5" s="3"/>
      <c r="E5" s="3"/>
      <c r="F5" s="3"/>
      <c r="G5" s="3"/>
      <c r="H5" s="3"/>
      <c r="I5" s="3"/>
      <c r="J5" s="3"/>
    </row>
    <row r="6" customFormat="false" ht="15" hidden="false" customHeight="false" outlineLevel="0" collapsed="false">
      <c r="A6" s="4" t="s">
        <v>4</v>
      </c>
      <c r="B6" s="3"/>
      <c r="C6" s="3"/>
      <c r="D6" s="3"/>
      <c r="E6" s="3"/>
      <c r="F6" s="3"/>
      <c r="G6" s="3"/>
      <c r="H6" s="3"/>
      <c r="I6" s="3"/>
      <c r="J6" s="3"/>
    </row>
    <row r="7" customFormat="false" ht="15" hidden="false" customHeight="false" outlineLevel="0" collapsed="false">
      <c r="A7" s="4" t="s">
        <v>5</v>
      </c>
      <c r="B7" s="3"/>
      <c r="C7" s="3"/>
      <c r="D7" s="3"/>
      <c r="E7" s="3"/>
      <c r="F7" s="3"/>
      <c r="G7" s="3"/>
      <c r="H7" s="3"/>
      <c r="I7" s="3"/>
      <c r="J7" s="3"/>
    </row>
    <row r="9" customFormat="false" ht="16.15" hidden="false" customHeight="false" outlineLevel="0" collapsed="false">
      <c r="A9" s="5" t="s">
        <v>6</v>
      </c>
      <c r="D9" s="6" t="n">
        <v>2026</v>
      </c>
      <c r="E9" s="7" t="s">
        <v>7</v>
      </c>
    </row>
    <row r="11" customFormat="false" ht="15" hidden="false" customHeight="false" outlineLevel="0" collapsed="false">
      <c r="A11" s="8" t="str">
        <f aca="false">"¿CUÁNTAS VECES VINO CADA ENTIDAD? – "&amp;IF($D$9="Todos","TODOS LOS AÑOS","AÑO "&amp;$D$9)&amp;"  (auditorías / visitas distintas, no ítems)"</f>
        <v>¿CUÁNTAS VECES VINO CADA ENTIDAD? – AÑO 2026  (auditorías / visitas distintas, no ítems)</v>
      </c>
    </row>
    <row r="12" customFormat="false" ht="42" hidden="false" customHeight="true" outlineLevel="0" collapsed="false">
      <c r="B12" s="9" t="s">
        <v>8</v>
      </c>
      <c r="C12" s="9" t="s">
        <v>9</v>
      </c>
      <c r="D12" s="9" t="s">
        <v>10</v>
      </c>
      <c r="E12" s="9" t="s">
        <v>11</v>
      </c>
      <c r="F12" s="9" t="s">
        <v>12</v>
      </c>
      <c r="G12" s="9"/>
      <c r="H12" s="9"/>
      <c r="I12" s="9"/>
      <c r="J12" s="9"/>
    </row>
    <row r="13" customFormat="false" ht="21.75" hidden="false" customHeight="true" outlineLevel="0" collapsed="false">
      <c r="B13" s="10" t="s">
        <v>13</v>
      </c>
      <c r="C13" s="11" t="n">
        <f aca="false">IF($D$9="Todos",SUMIFS(Consolidado!$AF$5:$AF$1000,Consolidado!$C$5:$C$1000,"Auditoría Interna"),SUMIFS(Consolidado!$AF$5:$AF$1000,Consolidado!$C$5:$C$1000,"Auditoría Interna",Consolidado!$H$5:$H$1000,$D$9))</f>
        <v>7</v>
      </c>
      <c r="D13" s="12" t="n">
        <f aca="false">SUM(D22:D51)</f>
        <v>22</v>
      </c>
      <c r="E13" s="12" t="n">
        <f aca="false">SUM(D58:D76)</f>
        <v>12</v>
      </c>
      <c r="F13" s="13" t="str">
        <f aca="false">IF(C13=0,"No vino en este periodo",_xlfn.TEXTJOIN(", ",TRUE(),IF(IF($D$9="Todos",SUMIFS(Consolidado!$AF$5:$AF$1000,Consolidado!$C$5:$C$1000,"Auditoría Interna",Consolidado!$I$5:$I$1000,"X"),SUMIFS(Consolidado!$AF$5:$AF$1000,Consolidado!$C$5:$C$1000,"Auditoría Interna",Consolidado!$I$5:$I$1000,"X",Consolidado!$H$5:$H$1000,$D$9))&gt;0,"Enero"&amp;IF(IF($D$9="Todos",SUMIFS(Consolidado!$AF$5:$AF$1000,Consolidado!$C$5:$C$1000,"Auditoría Interna",Consolidado!$I$5:$I$1000,"X"),SUMIFS(Consolidado!$AF$5:$AF$1000,Consolidado!$C$5:$C$1000,"Auditoría Interna",Consolidado!$I$5:$I$1000,"X",Consolidado!$H$5:$H$1000,$D$9))&gt;1," ("&amp;IF($D$9="Todos",SUMIFS(Consolidado!$AF$5:$AF$1000,Consolidado!$C$5:$C$1000,"Auditoría Interna",Consolidado!$I$5:$I$1000,"X"),SUMIFS(Consolidado!$AF$5:$AF$1000,Consolidado!$C$5:$C$1000,"Auditoría Interna",Consolidado!$I$5:$I$1000,"X",Consolidado!$H$5:$H$1000,$D$9))&amp;")",""),""),IF(IF($D$9="Todos",SUMIFS(Consolidado!$AF$5:$AF$1000,Consolidado!$C$5:$C$1000,"Auditoría Interna",Consolidado!$J$5:$J$1000,"X"),SUMIFS(Consolidado!$AF$5:$AF$1000,Consolidado!$C$5:$C$1000,"Auditoría Interna",Consolidado!$J$5:$J$1000,"X",Consolidado!$H$5:$H$1000,$D$9))&gt;0,"Febrero"&amp;IF(IF($D$9="Todos",SUMIFS(Consolidado!$AF$5:$AF$1000,Consolidado!$C$5:$C$1000,"Auditoría Interna",Consolidado!$J$5:$J$1000,"X"),SUMIFS(Consolidado!$AF$5:$AF$1000,Consolidado!$C$5:$C$1000,"Auditoría Interna",Consolidado!$J$5:$J$1000,"X",Consolidado!$H$5:$H$1000,$D$9))&gt;1," ("&amp;IF($D$9="Todos",SUMIFS(Consolidado!$AF$5:$AF$1000,Consolidado!$C$5:$C$1000,"Auditoría Interna",Consolidado!$J$5:$J$1000,"X"),SUMIFS(Consolidado!$AF$5:$AF$1000,Consolidado!$C$5:$C$1000,"Auditoría Interna",Consolidado!$J$5:$J$1000,"X",Consolidado!$H$5:$H$1000,$D$9))&amp;")",""),""),IF(IF($D$9="Todos",SUMIFS(Consolidado!$AF$5:$AF$1000,Consolidado!$C$5:$C$1000,"Auditoría Interna",Consolidado!$K$5:$K$1000,"X"),SUMIFS(Consolidado!$AF$5:$AF$1000,Consolidado!$C$5:$C$1000,"Auditoría Interna",Consolidado!$K$5:$K$1000,"X",Consolidado!$H$5:$H$1000,$D$9))&gt;0,"Marzo"&amp;IF(IF($D$9="Todos",SUMIFS(Consolidado!$AF$5:$AF$1000,Consolidado!$C$5:$C$1000,"Auditoría Interna",Consolidado!$K$5:$K$1000,"X"),SUMIFS(Consolidado!$AF$5:$AF$1000,Consolidado!$C$5:$C$1000,"Auditoría Interna",Consolidado!$K$5:$K$1000,"X",Consolidado!$H$5:$H$1000,$D$9))&gt;1," ("&amp;IF($D$9="Todos",SUMIFS(Consolidado!$AF$5:$AF$1000,Consolidado!$C$5:$C$1000,"Auditoría Interna",Consolidado!$K$5:$K$1000,"X"),SUMIFS(Consolidado!$AF$5:$AF$1000,Consolidado!$C$5:$C$1000,"Auditoría Interna",Consolidado!$K$5:$K$1000,"X",Consolidado!$H$5:$H$1000,$D$9))&amp;")",""),""),IF(IF($D$9="Todos",SUMIFS(Consolidado!$AF$5:$AF$1000,Consolidado!$C$5:$C$1000,"Auditoría Interna",Consolidado!$L$5:$L$1000,"X"),SUMIFS(Consolidado!$AF$5:$AF$1000,Consolidado!$C$5:$C$1000,"Auditoría Interna",Consolidado!$L$5:$L$1000,"X",Consolidado!$H$5:$H$1000,$D$9))&gt;0,"Abril"&amp;IF(IF($D$9="Todos",SUMIFS(Consolidado!$AF$5:$AF$1000,Consolidado!$C$5:$C$1000,"Auditoría Interna",Consolidado!$L$5:$L$1000,"X"),SUMIFS(Consolidado!$AF$5:$AF$1000,Consolidado!$C$5:$C$1000,"Auditoría Interna",Consolidado!$L$5:$L$1000,"X",Consolidado!$H$5:$H$1000,$D$9))&gt;1," ("&amp;IF($D$9="Todos",SUMIFS(Consolidado!$AF$5:$AF$1000,Consolidado!$C$5:$C$1000,"Auditoría Interna",Consolidado!$L$5:$L$1000,"X"),SUMIFS(Consolidado!$AF$5:$AF$1000,Consolidado!$C$5:$C$1000,"Auditoría Interna",Consolidado!$L$5:$L$1000,"X",Consolidado!$H$5:$H$1000,$D$9))&amp;")",""),""),IF(IF($D$9="Todos",SUMIFS(Consolidado!$AF$5:$AF$1000,Consolidado!$C$5:$C$1000,"Auditoría Interna",Consolidado!$M$5:$M$1000,"X"),SUMIFS(Consolidado!$AF$5:$AF$1000,Consolidado!$C$5:$C$1000,"Auditoría Interna",Consolidado!$M$5:$M$1000,"X",Consolidado!$H$5:$H$1000,$D$9))&gt;0,"Mayo"&amp;IF(IF($D$9="Todos",SUMIFS(Consolidado!$AF$5:$AF$1000,Consolidado!$C$5:$C$1000,"Auditoría Interna",Consolidado!$M$5:$M$1000,"X"),SUMIFS(Consolidado!$AF$5:$AF$1000,Consolidado!$C$5:$C$1000,"Auditoría Interna",Consolidado!$M$5:$M$1000,"X",Consolidado!$H$5:$H$1000,$D$9))&gt;1," ("&amp;IF($D$9="Todos",SUMIFS(Consolidado!$AF$5:$AF$1000,Consolidado!$C$5:$C$1000,"Auditoría Interna",Consolidado!$M$5:$M$1000,"X"),SUMIFS(Consolidado!$AF$5:$AF$1000,Consolidado!$C$5:$C$1000,"Auditoría Interna",Consolidado!$M$5:$M$1000,"X",Consolidado!$H$5:$H$1000,$D$9))&amp;")",""),""),IF(IF($D$9="Todos",SUMIFS(Consolidado!$AF$5:$AF$1000,Consolidado!$C$5:$C$1000,"Auditoría Interna",Consolidado!$N$5:$N$1000,"X"),SUMIFS(Consolidado!$AF$5:$AF$1000,Consolidado!$C$5:$C$1000,"Auditoría Interna",Consolidado!$N$5:$N$1000,"X",Consolidado!$H$5:$H$1000,$D$9))&gt;0,"Junio"&amp;IF(IF($D$9="Todos",SUMIFS(Consolidado!$AF$5:$AF$1000,Consolidado!$C$5:$C$1000,"Auditoría Interna",Consolidado!$N$5:$N$1000,"X"),SUMIFS(Consolidado!$AF$5:$AF$1000,Consolidado!$C$5:$C$1000,"Auditoría Interna",Consolidado!$N$5:$N$1000,"X",Consolidado!$H$5:$H$1000,$D$9))&gt;1," ("&amp;IF($D$9="Todos",SUMIFS(Consolidado!$AF$5:$AF$1000,Consolidado!$C$5:$C$1000,"Auditoría Interna",Consolidado!$N$5:$N$1000,"X"),SUMIFS(Consolidado!$AF$5:$AF$1000,Consolidado!$C$5:$C$1000,"Auditoría Interna",Consolidado!$N$5:$N$1000,"X",Consolidado!$H$5:$H$1000,$D$9))&amp;")",""),""),IF(IF($D$9="Todos",SUMIFS(Consolidado!$AF$5:$AF$1000,Consolidado!$C$5:$C$1000,"Auditoría Interna",Consolidado!$O$5:$O$1000,"X"),SUMIFS(Consolidado!$AF$5:$AF$1000,Consolidado!$C$5:$C$1000,"Auditoría Interna",Consolidado!$O$5:$O$1000,"X",Consolidado!$H$5:$H$1000,$D$9))&gt;0,"Julio"&amp;IF(IF($D$9="Todos",SUMIFS(Consolidado!$AF$5:$AF$1000,Consolidado!$C$5:$C$1000,"Auditoría Interna",Consolidado!$O$5:$O$1000,"X"),SUMIFS(Consolidado!$AF$5:$AF$1000,Consolidado!$C$5:$C$1000,"Auditoría Interna",Consolidado!$O$5:$O$1000,"X",Consolidado!$H$5:$H$1000,$D$9))&gt;1," ("&amp;IF($D$9="Todos",SUMIFS(Consolidado!$AF$5:$AF$1000,Consolidado!$C$5:$C$1000,"Auditoría Interna",Consolidado!$O$5:$O$1000,"X"),SUMIFS(Consolidado!$AF$5:$AF$1000,Consolidado!$C$5:$C$1000,"Auditoría Interna",Consolidado!$O$5:$O$1000,"X",Consolidado!$H$5:$H$1000,$D$9))&amp;")",""),""),IF(IF($D$9="Todos",SUMIFS(Consolidado!$AF$5:$AF$1000,Consolidado!$C$5:$C$1000,"Auditoría Interna",Consolidado!$P$5:$P$1000,"X"),SUMIFS(Consolidado!$AF$5:$AF$1000,Consolidado!$C$5:$C$1000,"Auditoría Interna",Consolidado!$P$5:$P$1000,"X",Consolidado!$H$5:$H$1000,$D$9))&gt;0,"Agosto"&amp;IF(IF($D$9="Todos",SUMIFS(Consolidado!$AF$5:$AF$1000,Consolidado!$C$5:$C$1000,"Auditoría Interna",Consolidado!$P$5:$P$1000,"X"),SUMIFS(Consolidado!$AF$5:$AF$1000,Consolidado!$C$5:$C$1000,"Auditoría Interna",Consolidado!$P$5:$P$1000,"X",Consolidado!$H$5:$H$1000,$D$9))&gt;1," ("&amp;IF($D$9="Todos",SUMIFS(Consolidado!$AF$5:$AF$1000,Consolidado!$C$5:$C$1000,"Auditoría Interna",Consolidado!$P$5:$P$1000,"X"),SUMIFS(Consolidado!$AF$5:$AF$1000,Consolidado!$C$5:$C$1000,"Auditoría Interna",Consolidado!$P$5:$P$1000,"X",Consolidado!$H$5:$H$1000,$D$9))&amp;")",""),""),IF(IF($D$9="Todos",SUMIFS(Consolidado!$AF$5:$AF$1000,Consolidado!$C$5:$C$1000,"Auditoría Interna",Consolidado!$Q$5:$Q$1000,"X"),SUMIFS(Consolidado!$AF$5:$AF$1000,Consolidado!$C$5:$C$1000,"Auditoría Interna",Consolidado!$Q$5:$Q$1000,"X",Consolidado!$H$5:$H$1000,$D$9))&gt;0,"Septiembre"&amp;IF(IF($D$9="Todos",SUMIFS(Consolidado!$AF$5:$AF$1000,Consolidado!$C$5:$C$1000,"Auditoría Interna",Consolidado!$Q$5:$Q$1000,"X"),SUMIFS(Consolidado!$AF$5:$AF$1000,Consolidado!$C$5:$C$1000,"Auditoría Interna",Consolidado!$Q$5:$Q$1000,"X",Consolidado!$H$5:$H$1000,$D$9))&gt;1," ("&amp;IF($D$9="Todos",SUMIFS(Consolidado!$AF$5:$AF$1000,Consolidado!$C$5:$C$1000,"Auditoría Interna",Consolidado!$Q$5:$Q$1000,"X"),SUMIFS(Consolidado!$AF$5:$AF$1000,Consolidado!$C$5:$C$1000,"Auditoría Interna",Consolidado!$Q$5:$Q$1000,"X",Consolidado!$H$5:$H$1000,$D$9))&amp;")",""),""),IF(IF($D$9="Todos",SUMIFS(Consolidado!$AF$5:$AF$1000,Consolidado!$C$5:$C$1000,"Auditoría Interna",Consolidado!$R$5:$R$1000,"X"),SUMIFS(Consolidado!$AF$5:$AF$1000,Consolidado!$C$5:$C$1000,"Auditoría Interna",Consolidado!$R$5:$R$1000,"X",Consolidado!$H$5:$H$1000,$D$9))&gt;0,"Octubre"&amp;IF(IF($D$9="Todos",SUMIFS(Consolidado!$AF$5:$AF$1000,Consolidado!$C$5:$C$1000,"Auditoría Interna",Consolidado!$R$5:$R$1000,"X"),SUMIFS(Consolidado!$AF$5:$AF$1000,Consolidado!$C$5:$C$1000,"Auditoría Interna",Consolidado!$R$5:$R$1000,"X",Consolidado!$H$5:$H$1000,$D$9))&gt;1," ("&amp;IF($D$9="Todos",SUMIFS(Consolidado!$AF$5:$AF$1000,Consolidado!$C$5:$C$1000,"Auditoría Interna",Consolidado!$R$5:$R$1000,"X"),SUMIFS(Consolidado!$AF$5:$AF$1000,Consolidado!$C$5:$C$1000,"Auditoría Interna",Consolidado!$R$5:$R$1000,"X",Consolidado!$H$5:$H$1000,$D$9))&amp;")",""),""),IF(IF($D$9="Todos",SUMIFS(Consolidado!$AF$5:$AF$1000,Consolidado!$C$5:$C$1000,"Auditoría Interna",Consolidado!$S$5:$S$1000,"X"),SUMIFS(Consolidado!$AF$5:$AF$1000,Consolidado!$C$5:$C$1000,"Auditoría Interna",Consolidado!$S$5:$S$1000,"X",Consolidado!$H$5:$H$1000,$D$9))&gt;0,"Noviembre"&amp;IF(IF($D$9="Todos",SUMIFS(Consolidado!$AF$5:$AF$1000,Consolidado!$C$5:$C$1000,"Auditoría Interna",Consolidado!$S$5:$S$1000,"X"),SUMIFS(Consolidado!$AF$5:$AF$1000,Consolidado!$C$5:$C$1000,"Auditoría Interna",Consolidado!$S$5:$S$1000,"X",Consolidado!$H$5:$H$1000,$D$9))&gt;1," ("&amp;IF($D$9="Todos",SUMIFS(Consolidado!$AF$5:$AF$1000,Consolidado!$C$5:$C$1000,"Auditoría Interna",Consolidado!$S$5:$S$1000,"X"),SUMIFS(Consolidado!$AF$5:$AF$1000,Consolidado!$C$5:$C$1000,"Auditoría Interna",Consolidado!$S$5:$S$1000,"X",Consolidado!$H$5:$H$1000,$D$9))&amp;")",""),""),IF(IF($D$9="Todos",SUMIFS(Consolidado!$AF$5:$AF$1000,Consolidado!$C$5:$C$1000,"Auditoría Interna",Consolidado!$T$5:$T$1000,"X"),SUMIFS(Consolidado!$AF$5:$AF$1000,Consolidado!$C$5:$C$1000,"Auditoría Interna",Consolidado!$T$5:$T$1000,"X",Consolidado!$H$5:$H$1000,$D$9))&gt;0,"Diciembre"&amp;IF(IF($D$9="Todos",SUMIFS(Consolidado!$AF$5:$AF$1000,Consolidado!$C$5:$C$1000,"Auditoría Interna",Consolidado!$T$5:$T$1000,"X"),SUMIFS(Consolidado!$AF$5:$AF$1000,Consolidado!$C$5:$C$1000,"Auditoría Interna",Consolidado!$T$5:$T$1000,"X",Consolidado!$H$5:$H$1000,$D$9))&gt;1," ("&amp;IF($D$9="Todos",SUMIFS(Consolidado!$AF$5:$AF$1000,Consolidado!$C$5:$C$1000,"Auditoría Interna",Consolidado!$T$5:$T$1000,"X"),SUMIFS(Consolidado!$AF$5:$AF$1000,Consolidado!$C$5:$C$1000,"Auditoría Interna",Consolidado!$T$5:$T$1000,"X",Consolidado!$H$5:$H$1000,$D$9))&amp;")",""),"")))</f>
        <v>Marzo, Mayo (2), Junio (2), Agosto, Octubre</v>
      </c>
      <c r="G13" s="13"/>
      <c r="H13" s="13"/>
      <c r="I13" s="13"/>
      <c r="J13" s="13"/>
    </row>
    <row r="14" customFormat="false" ht="21.75" hidden="false" customHeight="true" outlineLevel="0" collapsed="false">
      <c r="B14" s="14" t="s">
        <v>14</v>
      </c>
      <c r="C14" s="11" t="n">
        <f aca="false">IF($D$9="Todos",SUMIFS(Consolidado!$AF$5:$AF$1000,Consolidado!$C$5:$C$1000,"Auditoría Externa"),SUMIFS(Consolidado!$AF$5:$AF$1000,Consolidado!$C$5:$C$1000,"Auditoría Externa",Consolidado!$H$5:$H$1000,$D$9))</f>
        <v>1</v>
      </c>
      <c r="D14" s="12" t="n">
        <f aca="false">SUM(E22:E51)</f>
        <v>10</v>
      </c>
      <c r="E14" s="12" t="n">
        <f aca="false">SUM(E58:E76)</f>
        <v>6</v>
      </c>
      <c r="F14" s="13" t="str">
        <f aca="false">IF(C14=0,"No vino en este periodo",_xlfn.TEXTJOIN(", ",TRUE(),IF(IF($D$9="Todos",SUMIFS(Consolidado!$AF$5:$AF$1000,Consolidado!$C$5:$C$1000,"Auditoría Externa",Consolidado!$I$5:$I$1000,"X"),SUMIFS(Consolidado!$AF$5:$AF$1000,Consolidado!$C$5:$C$1000,"Auditoría Externa",Consolidado!$I$5:$I$1000,"X",Consolidado!$H$5:$H$1000,$D$9))&gt;0,"Enero"&amp;IF(IF($D$9="Todos",SUMIFS(Consolidado!$AF$5:$AF$1000,Consolidado!$C$5:$C$1000,"Auditoría Externa",Consolidado!$I$5:$I$1000,"X"),SUMIFS(Consolidado!$AF$5:$AF$1000,Consolidado!$C$5:$C$1000,"Auditoría Externa",Consolidado!$I$5:$I$1000,"X",Consolidado!$H$5:$H$1000,$D$9))&gt;1," ("&amp;IF($D$9="Todos",SUMIFS(Consolidado!$AF$5:$AF$1000,Consolidado!$C$5:$C$1000,"Auditoría Externa",Consolidado!$I$5:$I$1000,"X"),SUMIFS(Consolidado!$AF$5:$AF$1000,Consolidado!$C$5:$C$1000,"Auditoría Externa",Consolidado!$I$5:$I$1000,"X",Consolidado!$H$5:$H$1000,$D$9))&amp;")",""),""),IF(IF($D$9="Todos",SUMIFS(Consolidado!$AF$5:$AF$1000,Consolidado!$C$5:$C$1000,"Auditoría Externa",Consolidado!$J$5:$J$1000,"X"),SUMIFS(Consolidado!$AF$5:$AF$1000,Consolidado!$C$5:$C$1000,"Auditoría Externa",Consolidado!$J$5:$J$1000,"X",Consolidado!$H$5:$H$1000,$D$9))&gt;0,"Febrero"&amp;IF(IF($D$9="Todos",SUMIFS(Consolidado!$AF$5:$AF$1000,Consolidado!$C$5:$C$1000,"Auditoría Externa",Consolidado!$J$5:$J$1000,"X"),SUMIFS(Consolidado!$AF$5:$AF$1000,Consolidado!$C$5:$C$1000,"Auditoría Externa",Consolidado!$J$5:$J$1000,"X",Consolidado!$H$5:$H$1000,$D$9))&gt;1," ("&amp;IF($D$9="Todos",SUMIFS(Consolidado!$AF$5:$AF$1000,Consolidado!$C$5:$C$1000,"Auditoría Externa",Consolidado!$J$5:$J$1000,"X"),SUMIFS(Consolidado!$AF$5:$AF$1000,Consolidado!$C$5:$C$1000,"Auditoría Externa",Consolidado!$J$5:$J$1000,"X",Consolidado!$H$5:$H$1000,$D$9))&amp;")",""),""),IF(IF($D$9="Todos",SUMIFS(Consolidado!$AF$5:$AF$1000,Consolidado!$C$5:$C$1000,"Auditoría Externa",Consolidado!$K$5:$K$1000,"X"),SUMIFS(Consolidado!$AF$5:$AF$1000,Consolidado!$C$5:$C$1000,"Auditoría Externa",Consolidado!$K$5:$K$1000,"X",Consolidado!$H$5:$H$1000,$D$9))&gt;0,"Marzo"&amp;IF(IF($D$9="Todos",SUMIFS(Consolidado!$AF$5:$AF$1000,Consolidado!$C$5:$C$1000,"Auditoría Externa",Consolidado!$K$5:$K$1000,"X"),SUMIFS(Consolidado!$AF$5:$AF$1000,Consolidado!$C$5:$C$1000,"Auditoría Externa",Consolidado!$K$5:$K$1000,"X",Consolidado!$H$5:$H$1000,$D$9))&gt;1," ("&amp;IF($D$9="Todos",SUMIFS(Consolidado!$AF$5:$AF$1000,Consolidado!$C$5:$C$1000,"Auditoría Externa",Consolidado!$K$5:$K$1000,"X"),SUMIFS(Consolidado!$AF$5:$AF$1000,Consolidado!$C$5:$C$1000,"Auditoría Externa",Consolidado!$K$5:$K$1000,"X",Consolidado!$H$5:$H$1000,$D$9))&amp;")",""),""),IF(IF($D$9="Todos",SUMIFS(Consolidado!$AF$5:$AF$1000,Consolidado!$C$5:$C$1000,"Auditoría Externa",Consolidado!$L$5:$L$1000,"X"),SUMIFS(Consolidado!$AF$5:$AF$1000,Consolidado!$C$5:$C$1000,"Auditoría Externa",Consolidado!$L$5:$L$1000,"X",Consolidado!$H$5:$H$1000,$D$9))&gt;0,"Abril"&amp;IF(IF($D$9="Todos",SUMIFS(Consolidado!$AF$5:$AF$1000,Consolidado!$C$5:$C$1000,"Auditoría Externa",Consolidado!$L$5:$L$1000,"X"),SUMIFS(Consolidado!$AF$5:$AF$1000,Consolidado!$C$5:$C$1000,"Auditoría Externa",Consolidado!$L$5:$L$1000,"X",Consolidado!$H$5:$H$1000,$D$9))&gt;1," ("&amp;IF($D$9="Todos",SUMIFS(Consolidado!$AF$5:$AF$1000,Consolidado!$C$5:$C$1000,"Auditoría Externa",Consolidado!$L$5:$L$1000,"X"),SUMIFS(Consolidado!$AF$5:$AF$1000,Consolidado!$C$5:$C$1000,"Auditoría Externa",Consolidado!$L$5:$L$1000,"X",Consolidado!$H$5:$H$1000,$D$9))&amp;")",""),""),IF(IF($D$9="Todos",SUMIFS(Consolidado!$AF$5:$AF$1000,Consolidado!$C$5:$C$1000,"Auditoría Externa",Consolidado!$M$5:$M$1000,"X"),SUMIFS(Consolidado!$AF$5:$AF$1000,Consolidado!$C$5:$C$1000,"Auditoría Externa",Consolidado!$M$5:$M$1000,"X",Consolidado!$H$5:$H$1000,$D$9))&gt;0,"Mayo"&amp;IF(IF($D$9="Todos",SUMIFS(Consolidado!$AF$5:$AF$1000,Consolidado!$C$5:$C$1000,"Auditoría Externa",Consolidado!$M$5:$M$1000,"X"),SUMIFS(Consolidado!$AF$5:$AF$1000,Consolidado!$C$5:$C$1000,"Auditoría Externa",Consolidado!$M$5:$M$1000,"X",Consolidado!$H$5:$H$1000,$D$9))&gt;1," ("&amp;IF($D$9="Todos",SUMIFS(Consolidado!$AF$5:$AF$1000,Consolidado!$C$5:$C$1000,"Auditoría Externa",Consolidado!$M$5:$M$1000,"X"),SUMIFS(Consolidado!$AF$5:$AF$1000,Consolidado!$C$5:$C$1000,"Auditoría Externa",Consolidado!$M$5:$M$1000,"X",Consolidado!$H$5:$H$1000,$D$9))&amp;")",""),""),IF(IF($D$9="Todos",SUMIFS(Consolidado!$AF$5:$AF$1000,Consolidado!$C$5:$C$1000,"Auditoría Externa",Consolidado!$N$5:$N$1000,"X"),SUMIFS(Consolidado!$AF$5:$AF$1000,Consolidado!$C$5:$C$1000,"Auditoría Externa",Consolidado!$N$5:$N$1000,"X",Consolidado!$H$5:$H$1000,$D$9))&gt;0,"Junio"&amp;IF(IF($D$9="Todos",SUMIFS(Consolidado!$AF$5:$AF$1000,Consolidado!$C$5:$C$1000,"Auditoría Externa",Consolidado!$N$5:$N$1000,"X"),SUMIFS(Consolidado!$AF$5:$AF$1000,Consolidado!$C$5:$C$1000,"Auditoría Externa",Consolidado!$N$5:$N$1000,"X",Consolidado!$H$5:$H$1000,$D$9))&gt;1," ("&amp;IF($D$9="Todos",SUMIFS(Consolidado!$AF$5:$AF$1000,Consolidado!$C$5:$C$1000,"Auditoría Externa",Consolidado!$N$5:$N$1000,"X"),SUMIFS(Consolidado!$AF$5:$AF$1000,Consolidado!$C$5:$C$1000,"Auditoría Externa",Consolidado!$N$5:$N$1000,"X",Consolidado!$H$5:$H$1000,$D$9))&amp;")",""),""),IF(IF($D$9="Todos",SUMIFS(Consolidado!$AF$5:$AF$1000,Consolidado!$C$5:$C$1000,"Auditoría Externa",Consolidado!$O$5:$O$1000,"X"),SUMIFS(Consolidado!$AF$5:$AF$1000,Consolidado!$C$5:$C$1000,"Auditoría Externa",Consolidado!$O$5:$O$1000,"X",Consolidado!$H$5:$H$1000,$D$9))&gt;0,"Julio"&amp;IF(IF($D$9="Todos",SUMIFS(Consolidado!$AF$5:$AF$1000,Consolidado!$C$5:$C$1000,"Auditoría Externa",Consolidado!$O$5:$O$1000,"X"),SUMIFS(Consolidado!$AF$5:$AF$1000,Consolidado!$C$5:$C$1000,"Auditoría Externa",Consolidado!$O$5:$O$1000,"X",Consolidado!$H$5:$H$1000,$D$9))&gt;1," ("&amp;IF($D$9="Todos",SUMIFS(Consolidado!$AF$5:$AF$1000,Consolidado!$C$5:$C$1000,"Auditoría Externa",Consolidado!$O$5:$O$1000,"X"),SUMIFS(Consolidado!$AF$5:$AF$1000,Consolidado!$C$5:$C$1000,"Auditoría Externa",Consolidado!$O$5:$O$1000,"X",Consolidado!$H$5:$H$1000,$D$9))&amp;")",""),""),IF(IF($D$9="Todos",SUMIFS(Consolidado!$AF$5:$AF$1000,Consolidado!$C$5:$C$1000,"Auditoría Externa",Consolidado!$P$5:$P$1000,"X"),SUMIFS(Consolidado!$AF$5:$AF$1000,Consolidado!$C$5:$C$1000,"Auditoría Externa",Consolidado!$P$5:$P$1000,"X",Consolidado!$H$5:$H$1000,$D$9))&gt;0,"Agosto"&amp;IF(IF($D$9="Todos",SUMIFS(Consolidado!$AF$5:$AF$1000,Consolidado!$C$5:$C$1000,"Auditoría Externa",Consolidado!$P$5:$P$1000,"X"),SUMIFS(Consolidado!$AF$5:$AF$1000,Consolidado!$C$5:$C$1000,"Auditoría Externa",Consolidado!$P$5:$P$1000,"X",Consolidado!$H$5:$H$1000,$D$9))&gt;1," ("&amp;IF($D$9="Todos",SUMIFS(Consolidado!$AF$5:$AF$1000,Consolidado!$C$5:$C$1000,"Auditoría Externa",Consolidado!$P$5:$P$1000,"X"),SUMIFS(Consolidado!$AF$5:$AF$1000,Consolidado!$C$5:$C$1000,"Auditoría Externa",Consolidado!$P$5:$P$1000,"X",Consolidado!$H$5:$H$1000,$D$9))&amp;")",""),""),IF(IF($D$9="Todos",SUMIFS(Consolidado!$AF$5:$AF$1000,Consolidado!$C$5:$C$1000,"Auditoría Externa",Consolidado!$Q$5:$Q$1000,"X"),SUMIFS(Consolidado!$AF$5:$AF$1000,Consolidado!$C$5:$C$1000,"Auditoría Externa",Consolidado!$Q$5:$Q$1000,"X",Consolidado!$H$5:$H$1000,$D$9))&gt;0,"Septiembre"&amp;IF(IF($D$9="Todos",SUMIFS(Consolidado!$AF$5:$AF$1000,Consolidado!$C$5:$C$1000,"Auditoría Externa",Consolidado!$Q$5:$Q$1000,"X"),SUMIFS(Consolidado!$AF$5:$AF$1000,Consolidado!$C$5:$C$1000,"Auditoría Externa",Consolidado!$Q$5:$Q$1000,"X",Consolidado!$H$5:$H$1000,$D$9))&gt;1," ("&amp;IF($D$9="Todos",SUMIFS(Consolidado!$AF$5:$AF$1000,Consolidado!$C$5:$C$1000,"Auditoría Externa",Consolidado!$Q$5:$Q$1000,"X"),SUMIFS(Consolidado!$AF$5:$AF$1000,Consolidado!$C$5:$C$1000,"Auditoría Externa",Consolidado!$Q$5:$Q$1000,"X",Consolidado!$H$5:$H$1000,$D$9))&amp;")",""),""),IF(IF($D$9="Todos",SUMIFS(Consolidado!$AF$5:$AF$1000,Consolidado!$C$5:$C$1000,"Auditoría Externa",Consolidado!$R$5:$R$1000,"X"),SUMIFS(Consolidado!$AF$5:$AF$1000,Consolidado!$C$5:$C$1000,"Auditoría Externa",Consolidado!$R$5:$R$1000,"X",Consolidado!$H$5:$H$1000,$D$9))&gt;0,"Octubre"&amp;IF(IF($D$9="Todos",SUMIFS(Consolidado!$AF$5:$AF$1000,Consolidado!$C$5:$C$1000,"Auditoría Externa",Consolidado!$R$5:$R$1000,"X"),SUMIFS(Consolidado!$AF$5:$AF$1000,Consolidado!$C$5:$C$1000,"Auditoría Externa",Consolidado!$R$5:$R$1000,"X",Consolidado!$H$5:$H$1000,$D$9))&gt;1," ("&amp;IF($D$9="Todos",SUMIFS(Consolidado!$AF$5:$AF$1000,Consolidado!$C$5:$C$1000,"Auditoría Externa",Consolidado!$R$5:$R$1000,"X"),SUMIFS(Consolidado!$AF$5:$AF$1000,Consolidado!$C$5:$C$1000,"Auditoría Externa",Consolidado!$R$5:$R$1000,"X",Consolidado!$H$5:$H$1000,$D$9))&amp;")",""),""),IF(IF($D$9="Todos",SUMIFS(Consolidado!$AF$5:$AF$1000,Consolidado!$C$5:$C$1000,"Auditoría Externa",Consolidado!$S$5:$S$1000,"X"),SUMIFS(Consolidado!$AF$5:$AF$1000,Consolidado!$C$5:$C$1000,"Auditoría Externa",Consolidado!$S$5:$S$1000,"X",Consolidado!$H$5:$H$1000,$D$9))&gt;0,"Noviembre"&amp;IF(IF($D$9="Todos",SUMIFS(Consolidado!$AF$5:$AF$1000,Consolidado!$C$5:$C$1000,"Auditoría Externa",Consolidado!$S$5:$S$1000,"X"),SUMIFS(Consolidado!$AF$5:$AF$1000,Consolidado!$C$5:$C$1000,"Auditoría Externa",Consolidado!$S$5:$S$1000,"X",Consolidado!$H$5:$H$1000,$D$9))&gt;1," ("&amp;IF($D$9="Todos",SUMIFS(Consolidado!$AF$5:$AF$1000,Consolidado!$C$5:$C$1000,"Auditoría Externa",Consolidado!$S$5:$S$1000,"X"),SUMIFS(Consolidado!$AF$5:$AF$1000,Consolidado!$C$5:$C$1000,"Auditoría Externa",Consolidado!$S$5:$S$1000,"X",Consolidado!$H$5:$H$1000,$D$9))&amp;")",""),""),IF(IF($D$9="Todos",SUMIFS(Consolidado!$AF$5:$AF$1000,Consolidado!$C$5:$C$1000,"Auditoría Externa",Consolidado!$T$5:$T$1000,"X"),SUMIFS(Consolidado!$AF$5:$AF$1000,Consolidado!$C$5:$C$1000,"Auditoría Externa",Consolidado!$T$5:$T$1000,"X",Consolidado!$H$5:$H$1000,$D$9))&gt;0,"Diciembre"&amp;IF(IF($D$9="Todos",SUMIFS(Consolidado!$AF$5:$AF$1000,Consolidado!$C$5:$C$1000,"Auditoría Externa",Consolidado!$T$5:$T$1000,"X"),SUMIFS(Consolidado!$AF$5:$AF$1000,Consolidado!$C$5:$C$1000,"Auditoría Externa",Consolidado!$T$5:$T$1000,"X",Consolidado!$H$5:$H$1000,$D$9))&gt;1," ("&amp;IF($D$9="Todos",SUMIFS(Consolidado!$AF$5:$AF$1000,Consolidado!$C$5:$C$1000,"Auditoría Externa",Consolidado!$T$5:$T$1000,"X"),SUMIFS(Consolidado!$AF$5:$AF$1000,Consolidado!$C$5:$C$1000,"Auditoría Externa",Consolidado!$T$5:$T$1000,"X",Consolidado!$H$5:$H$1000,$D$9))&amp;")",""),"")))</f>
        <v>Octubre</v>
      </c>
      <c r="G14" s="13"/>
      <c r="H14" s="13"/>
      <c r="I14" s="13"/>
      <c r="J14" s="13"/>
    </row>
    <row r="15" customFormat="false" ht="21.75" hidden="false" customHeight="true" outlineLevel="0" collapsed="false">
      <c r="B15" s="15" t="s">
        <v>15</v>
      </c>
      <c r="C15" s="11" t="n">
        <f aca="false">IF($D$9="Todos",SUMIFS(Consolidado!$AF$5:$AF$1000,Consolidado!$C$5:$C$1000,"SSF"),SUMIFS(Consolidado!$AF$5:$AF$1000,Consolidado!$C$5:$C$1000,"SSF",Consolidado!$H$5:$H$1000,$D$9))</f>
        <v>8</v>
      </c>
      <c r="D15" s="12" t="n">
        <f aca="false">SUM(F22:F51)</f>
        <v>8</v>
      </c>
      <c r="E15" s="12" t="n">
        <f aca="false">SUM(F58:F76)</f>
        <v>10</v>
      </c>
      <c r="F15" s="13" t="str">
        <f aca="false">IF(C15=0,"No vino en este periodo",_xlfn.TEXTJOIN(", ",TRUE(),IF(IF($D$9="Todos",SUMIFS(Consolidado!$AF$5:$AF$1000,Consolidado!$C$5:$C$1000,"SSF",Consolidado!$I$5:$I$1000,"X"),SUMIFS(Consolidado!$AF$5:$AF$1000,Consolidado!$C$5:$C$1000,"SSF",Consolidado!$I$5:$I$1000,"X",Consolidado!$H$5:$H$1000,$D$9))&gt;0,"Enero"&amp;IF(IF($D$9="Todos",SUMIFS(Consolidado!$AF$5:$AF$1000,Consolidado!$C$5:$C$1000,"SSF",Consolidado!$I$5:$I$1000,"X"),SUMIFS(Consolidado!$AF$5:$AF$1000,Consolidado!$C$5:$C$1000,"SSF",Consolidado!$I$5:$I$1000,"X",Consolidado!$H$5:$H$1000,$D$9))&gt;1," ("&amp;IF($D$9="Todos",SUMIFS(Consolidado!$AF$5:$AF$1000,Consolidado!$C$5:$C$1000,"SSF",Consolidado!$I$5:$I$1000,"X"),SUMIFS(Consolidado!$AF$5:$AF$1000,Consolidado!$C$5:$C$1000,"SSF",Consolidado!$I$5:$I$1000,"X",Consolidado!$H$5:$H$1000,$D$9))&amp;")",""),""),IF(IF($D$9="Todos",SUMIFS(Consolidado!$AF$5:$AF$1000,Consolidado!$C$5:$C$1000,"SSF",Consolidado!$J$5:$J$1000,"X"),SUMIFS(Consolidado!$AF$5:$AF$1000,Consolidado!$C$5:$C$1000,"SSF",Consolidado!$J$5:$J$1000,"X",Consolidado!$H$5:$H$1000,$D$9))&gt;0,"Febrero"&amp;IF(IF($D$9="Todos",SUMIFS(Consolidado!$AF$5:$AF$1000,Consolidado!$C$5:$C$1000,"SSF",Consolidado!$J$5:$J$1000,"X"),SUMIFS(Consolidado!$AF$5:$AF$1000,Consolidado!$C$5:$C$1000,"SSF",Consolidado!$J$5:$J$1000,"X",Consolidado!$H$5:$H$1000,$D$9))&gt;1," ("&amp;IF($D$9="Todos",SUMIFS(Consolidado!$AF$5:$AF$1000,Consolidado!$C$5:$C$1000,"SSF",Consolidado!$J$5:$J$1000,"X"),SUMIFS(Consolidado!$AF$5:$AF$1000,Consolidado!$C$5:$C$1000,"SSF",Consolidado!$J$5:$J$1000,"X",Consolidado!$H$5:$H$1000,$D$9))&amp;")",""),""),IF(IF($D$9="Todos",SUMIFS(Consolidado!$AF$5:$AF$1000,Consolidado!$C$5:$C$1000,"SSF",Consolidado!$K$5:$K$1000,"X"),SUMIFS(Consolidado!$AF$5:$AF$1000,Consolidado!$C$5:$C$1000,"SSF",Consolidado!$K$5:$K$1000,"X",Consolidado!$H$5:$H$1000,$D$9))&gt;0,"Marzo"&amp;IF(IF($D$9="Todos",SUMIFS(Consolidado!$AF$5:$AF$1000,Consolidado!$C$5:$C$1000,"SSF",Consolidado!$K$5:$K$1000,"X"),SUMIFS(Consolidado!$AF$5:$AF$1000,Consolidado!$C$5:$C$1000,"SSF",Consolidado!$K$5:$K$1000,"X",Consolidado!$H$5:$H$1000,$D$9))&gt;1," ("&amp;IF($D$9="Todos",SUMIFS(Consolidado!$AF$5:$AF$1000,Consolidado!$C$5:$C$1000,"SSF",Consolidado!$K$5:$K$1000,"X"),SUMIFS(Consolidado!$AF$5:$AF$1000,Consolidado!$C$5:$C$1000,"SSF",Consolidado!$K$5:$K$1000,"X",Consolidado!$H$5:$H$1000,$D$9))&amp;")",""),""),IF(IF($D$9="Todos",SUMIFS(Consolidado!$AF$5:$AF$1000,Consolidado!$C$5:$C$1000,"SSF",Consolidado!$L$5:$L$1000,"X"),SUMIFS(Consolidado!$AF$5:$AF$1000,Consolidado!$C$5:$C$1000,"SSF",Consolidado!$L$5:$L$1000,"X",Consolidado!$H$5:$H$1000,$D$9))&gt;0,"Abril"&amp;IF(IF($D$9="Todos",SUMIFS(Consolidado!$AF$5:$AF$1000,Consolidado!$C$5:$C$1000,"SSF",Consolidado!$L$5:$L$1000,"X"),SUMIFS(Consolidado!$AF$5:$AF$1000,Consolidado!$C$5:$C$1000,"SSF",Consolidado!$L$5:$L$1000,"X",Consolidado!$H$5:$H$1000,$D$9))&gt;1," ("&amp;IF($D$9="Todos",SUMIFS(Consolidado!$AF$5:$AF$1000,Consolidado!$C$5:$C$1000,"SSF",Consolidado!$L$5:$L$1000,"X"),SUMIFS(Consolidado!$AF$5:$AF$1000,Consolidado!$C$5:$C$1000,"SSF",Consolidado!$L$5:$L$1000,"X",Consolidado!$H$5:$H$1000,$D$9))&amp;")",""),""),IF(IF($D$9="Todos",SUMIFS(Consolidado!$AF$5:$AF$1000,Consolidado!$C$5:$C$1000,"SSF",Consolidado!$M$5:$M$1000,"X"),SUMIFS(Consolidado!$AF$5:$AF$1000,Consolidado!$C$5:$C$1000,"SSF",Consolidado!$M$5:$M$1000,"X",Consolidado!$H$5:$H$1000,$D$9))&gt;0,"Mayo"&amp;IF(IF($D$9="Todos",SUMIFS(Consolidado!$AF$5:$AF$1000,Consolidado!$C$5:$C$1000,"SSF",Consolidado!$M$5:$M$1000,"X"),SUMIFS(Consolidado!$AF$5:$AF$1000,Consolidado!$C$5:$C$1000,"SSF",Consolidado!$M$5:$M$1000,"X",Consolidado!$H$5:$H$1000,$D$9))&gt;1," ("&amp;IF($D$9="Todos",SUMIFS(Consolidado!$AF$5:$AF$1000,Consolidado!$C$5:$C$1000,"SSF",Consolidado!$M$5:$M$1000,"X"),SUMIFS(Consolidado!$AF$5:$AF$1000,Consolidado!$C$5:$C$1000,"SSF",Consolidado!$M$5:$M$1000,"X",Consolidado!$H$5:$H$1000,$D$9))&amp;")",""),""),IF(IF($D$9="Todos",SUMIFS(Consolidado!$AF$5:$AF$1000,Consolidado!$C$5:$C$1000,"SSF",Consolidado!$N$5:$N$1000,"X"),SUMIFS(Consolidado!$AF$5:$AF$1000,Consolidado!$C$5:$C$1000,"SSF",Consolidado!$N$5:$N$1000,"X",Consolidado!$H$5:$H$1000,$D$9))&gt;0,"Junio"&amp;IF(IF($D$9="Todos",SUMIFS(Consolidado!$AF$5:$AF$1000,Consolidado!$C$5:$C$1000,"SSF",Consolidado!$N$5:$N$1000,"X"),SUMIFS(Consolidado!$AF$5:$AF$1000,Consolidado!$C$5:$C$1000,"SSF",Consolidado!$N$5:$N$1000,"X",Consolidado!$H$5:$H$1000,$D$9))&gt;1," ("&amp;IF($D$9="Todos",SUMIFS(Consolidado!$AF$5:$AF$1000,Consolidado!$C$5:$C$1000,"SSF",Consolidado!$N$5:$N$1000,"X"),SUMIFS(Consolidado!$AF$5:$AF$1000,Consolidado!$C$5:$C$1000,"SSF",Consolidado!$N$5:$N$1000,"X",Consolidado!$H$5:$H$1000,$D$9))&amp;")",""),""),IF(IF($D$9="Todos",SUMIFS(Consolidado!$AF$5:$AF$1000,Consolidado!$C$5:$C$1000,"SSF",Consolidado!$O$5:$O$1000,"X"),SUMIFS(Consolidado!$AF$5:$AF$1000,Consolidado!$C$5:$C$1000,"SSF",Consolidado!$O$5:$O$1000,"X",Consolidado!$H$5:$H$1000,$D$9))&gt;0,"Julio"&amp;IF(IF($D$9="Todos",SUMIFS(Consolidado!$AF$5:$AF$1000,Consolidado!$C$5:$C$1000,"SSF",Consolidado!$O$5:$O$1000,"X"),SUMIFS(Consolidado!$AF$5:$AF$1000,Consolidado!$C$5:$C$1000,"SSF",Consolidado!$O$5:$O$1000,"X",Consolidado!$H$5:$H$1000,$D$9))&gt;1," ("&amp;IF($D$9="Todos",SUMIFS(Consolidado!$AF$5:$AF$1000,Consolidado!$C$5:$C$1000,"SSF",Consolidado!$O$5:$O$1000,"X"),SUMIFS(Consolidado!$AF$5:$AF$1000,Consolidado!$C$5:$C$1000,"SSF",Consolidado!$O$5:$O$1000,"X",Consolidado!$H$5:$H$1000,$D$9))&amp;")",""),""),IF(IF($D$9="Todos",SUMIFS(Consolidado!$AF$5:$AF$1000,Consolidado!$C$5:$C$1000,"SSF",Consolidado!$P$5:$P$1000,"X"),SUMIFS(Consolidado!$AF$5:$AF$1000,Consolidado!$C$5:$C$1000,"SSF",Consolidado!$P$5:$P$1000,"X",Consolidado!$H$5:$H$1000,$D$9))&gt;0,"Agosto"&amp;IF(IF($D$9="Todos",SUMIFS(Consolidado!$AF$5:$AF$1000,Consolidado!$C$5:$C$1000,"SSF",Consolidado!$P$5:$P$1000,"X"),SUMIFS(Consolidado!$AF$5:$AF$1000,Consolidado!$C$5:$C$1000,"SSF",Consolidado!$P$5:$P$1000,"X",Consolidado!$H$5:$H$1000,$D$9))&gt;1," ("&amp;IF($D$9="Todos",SUMIFS(Consolidado!$AF$5:$AF$1000,Consolidado!$C$5:$C$1000,"SSF",Consolidado!$P$5:$P$1000,"X"),SUMIFS(Consolidado!$AF$5:$AF$1000,Consolidado!$C$5:$C$1000,"SSF",Consolidado!$P$5:$P$1000,"X",Consolidado!$H$5:$H$1000,$D$9))&amp;")",""),""),IF(IF($D$9="Todos",SUMIFS(Consolidado!$AF$5:$AF$1000,Consolidado!$C$5:$C$1000,"SSF",Consolidado!$Q$5:$Q$1000,"X"),SUMIFS(Consolidado!$AF$5:$AF$1000,Consolidado!$C$5:$C$1000,"SSF",Consolidado!$Q$5:$Q$1000,"X",Consolidado!$H$5:$H$1000,$D$9))&gt;0,"Septiembre"&amp;IF(IF($D$9="Todos",SUMIFS(Consolidado!$AF$5:$AF$1000,Consolidado!$C$5:$C$1000,"SSF",Consolidado!$Q$5:$Q$1000,"X"),SUMIFS(Consolidado!$AF$5:$AF$1000,Consolidado!$C$5:$C$1000,"SSF",Consolidado!$Q$5:$Q$1000,"X",Consolidado!$H$5:$H$1000,$D$9))&gt;1," ("&amp;IF($D$9="Todos",SUMIFS(Consolidado!$AF$5:$AF$1000,Consolidado!$C$5:$C$1000,"SSF",Consolidado!$Q$5:$Q$1000,"X"),SUMIFS(Consolidado!$AF$5:$AF$1000,Consolidado!$C$5:$C$1000,"SSF",Consolidado!$Q$5:$Q$1000,"X",Consolidado!$H$5:$H$1000,$D$9))&amp;")",""),""),IF(IF($D$9="Todos",SUMIFS(Consolidado!$AF$5:$AF$1000,Consolidado!$C$5:$C$1000,"SSF",Consolidado!$R$5:$R$1000,"X"),SUMIFS(Consolidado!$AF$5:$AF$1000,Consolidado!$C$5:$C$1000,"SSF",Consolidado!$R$5:$R$1000,"X",Consolidado!$H$5:$H$1000,$D$9))&gt;0,"Octubre"&amp;IF(IF($D$9="Todos",SUMIFS(Consolidado!$AF$5:$AF$1000,Consolidado!$C$5:$C$1000,"SSF",Consolidado!$R$5:$R$1000,"X"),SUMIFS(Consolidado!$AF$5:$AF$1000,Consolidado!$C$5:$C$1000,"SSF",Consolidado!$R$5:$R$1000,"X",Consolidado!$H$5:$H$1000,$D$9))&gt;1," ("&amp;IF($D$9="Todos",SUMIFS(Consolidado!$AF$5:$AF$1000,Consolidado!$C$5:$C$1000,"SSF",Consolidado!$R$5:$R$1000,"X"),SUMIFS(Consolidado!$AF$5:$AF$1000,Consolidado!$C$5:$C$1000,"SSF",Consolidado!$R$5:$R$1000,"X",Consolidado!$H$5:$H$1000,$D$9))&amp;")",""),""),IF(IF($D$9="Todos",SUMIFS(Consolidado!$AF$5:$AF$1000,Consolidado!$C$5:$C$1000,"SSF",Consolidado!$S$5:$S$1000,"X"),SUMIFS(Consolidado!$AF$5:$AF$1000,Consolidado!$C$5:$C$1000,"SSF",Consolidado!$S$5:$S$1000,"X",Consolidado!$H$5:$H$1000,$D$9))&gt;0,"Noviembre"&amp;IF(IF($D$9="Todos",SUMIFS(Consolidado!$AF$5:$AF$1000,Consolidado!$C$5:$C$1000,"SSF",Consolidado!$S$5:$S$1000,"X"),SUMIFS(Consolidado!$AF$5:$AF$1000,Consolidado!$C$5:$C$1000,"SSF",Consolidado!$S$5:$S$1000,"X",Consolidado!$H$5:$H$1000,$D$9))&gt;1," ("&amp;IF($D$9="Todos",SUMIFS(Consolidado!$AF$5:$AF$1000,Consolidado!$C$5:$C$1000,"SSF",Consolidado!$S$5:$S$1000,"X"),SUMIFS(Consolidado!$AF$5:$AF$1000,Consolidado!$C$5:$C$1000,"SSF",Consolidado!$S$5:$S$1000,"X",Consolidado!$H$5:$H$1000,$D$9))&amp;")",""),""),IF(IF($D$9="Todos",SUMIFS(Consolidado!$AF$5:$AF$1000,Consolidado!$C$5:$C$1000,"SSF",Consolidado!$T$5:$T$1000,"X"),SUMIFS(Consolidado!$AF$5:$AF$1000,Consolidado!$C$5:$C$1000,"SSF",Consolidado!$T$5:$T$1000,"X",Consolidado!$H$5:$H$1000,$D$9))&gt;0,"Diciembre"&amp;IF(IF($D$9="Todos",SUMIFS(Consolidado!$AF$5:$AF$1000,Consolidado!$C$5:$C$1000,"SSF",Consolidado!$T$5:$T$1000,"X"),SUMIFS(Consolidado!$AF$5:$AF$1000,Consolidado!$C$5:$C$1000,"SSF",Consolidado!$T$5:$T$1000,"X",Consolidado!$H$5:$H$1000,$D$9))&gt;1," ("&amp;IF($D$9="Todos",SUMIFS(Consolidado!$AF$5:$AF$1000,Consolidado!$C$5:$C$1000,"SSF",Consolidado!$T$5:$T$1000,"X"),SUMIFS(Consolidado!$AF$5:$AF$1000,Consolidado!$C$5:$C$1000,"SSF",Consolidado!$T$5:$T$1000,"X",Consolidado!$H$5:$H$1000,$D$9))&amp;")",""),"")))</f>
        <v>Enero, Febrero (2), Julio, Agosto (2), Septiembre, Octubre</v>
      </c>
      <c r="G15" s="13"/>
      <c r="H15" s="13"/>
      <c r="I15" s="13"/>
      <c r="J15" s="13"/>
    </row>
    <row r="16" customFormat="false" ht="15" hidden="false" customHeight="false" outlineLevel="0" collapsed="false">
      <c r="B16" s="16" t="s">
        <v>16</v>
      </c>
      <c r="C16" s="17" t="n">
        <f aca="false">IF($D$9="Todos",SUMIFS(Consolidado!$AF$5:$AF$1000),SUMIFS(Consolidado!$AF$5:$AF$1000,Consolidado!$H$5:$H$1000,$D$9))-SUM(C13:C15)</f>
        <v>0</v>
      </c>
      <c r="D16" s="12" t="n">
        <f aca="false">SUM(G22:G51)</f>
        <v>0</v>
      </c>
      <c r="E16" s="12" t="n">
        <f aca="false">SUM(G58:G76)</f>
        <v>0</v>
      </c>
      <c r="F16" s="18"/>
      <c r="G16" s="18"/>
      <c r="H16" s="18"/>
      <c r="I16" s="18"/>
      <c r="J16" s="18"/>
    </row>
    <row r="17" customFormat="false" ht="25.5" hidden="false" customHeight="true" outlineLevel="0" collapsed="false">
      <c r="B17" s="19" t="s">
        <v>17</v>
      </c>
      <c r="C17" s="20" t="n">
        <f aca="false">SUM(C13:C16)</f>
        <v>16</v>
      </c>
      <c r="D17" s="21" t="n">
        <f aca="false">SUM(D13:D16)</f>
        <v>40</v>
      </c>
      <c r="E17" s="21" t="n">
        <f aca="false">SUM(E13:E16)</f>
        <v>28</v>
      </c>
      <c r="F17" s="22" t="s">
        <v>18</v>
      </c>
      <c r="G17" s="22"/>
      <c r="H17" s="22"/>
      <c r="I17" s="22"/>
      <c r="J17" s="22"/>
    </row>
    <row r="19" customFormat="false" ht="15" hidden="false" customHeight="false" outlineLevel="0" collapsed="false">
      <c r="A19" s="23" t="s">
        <v>19</v>
      </c>
      <c r="D19" s="24" t="n">
        <f aca="false">COUNTIF(I22:I51,"SÍ*")</f>
        <v>6</v>
      </c>
      <c r="K19" s="7" t="s">
        <v>20</v>
      </c>
    </row>
    <row r="20" customFormat="false" ht="15" hidden="false" customHeight="false" outlineLevel="0" collapsed="false">
      <c r="K20" s="25" t="n">
        <f aca="false">IF($D$9="Todos","TODOS LOS AÑOS (por mes)",$D$9)</f>
        <v>2026</v>
      </c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AD20" s="26" t="s">
        <v>21</v>
      </c>
    </row>
    <row r="21" customFormat="false" ht="36" hidden="false" customHeight="true" outlineLevel="0" collapsed="false">
      <c r="A21" s="9" t="s">
        <v>22</v>
      </c>
      <c r="B21" s="9" t="s">
        <v>23</v>
      </c>
      <c r="C21" s="9" t="s">
        <v>24</v>
      </c>
      <c r="D21" s="27" t="s">
        <v>13</v>
      </c>
      <c r="E21" s="28" t="s">
        <v>14</v>
      </c>
      <c r="F21" s="29" t="s">
        <v>25</v>
      </c>
      <c r="G21" s="9" t="s">
        <v>16</v>
      </c>
      <c r="H21" s="9" t="s">
        <v>26</v>
      </c>
      <c r="I21" s="9" t="s">
        <v>27</v>
      </c>
      <c r="J21" s="9" t="s">
        <v>28</v>
      </c>
      <c r="K21" s="9" t="s">
        <v>29</v>
      </c>
      <c r="L21" s="9" t="s">
        <v>30</v>
      </c>
      <c r="M21" s="9" t="s">
        <v>31</v>
      </c>
      <c r="N21" s="9" t="s">
        <v>32</v>
      </c>
      <c r="O21" s="9" t="s">
        <v>33</v>
      </c>
      <c r="P21" s="9" t="s">
        <v>34</v>
      </c>
      <c r="Q21" s="9" t="s">
        <v>35</v>
      </c>
      <c r="R21" s="9" t="s">
        <v>36</v>
      </c>
      <c r="S21" s="9" t="s">
        <v>37</v>
      </c>
      <c r="T21" s="9" t="s">
        <v>38</v>
      </c>
      <c r="U21" s="9" t="s">
        <v>39</v>
      </c>
      <c r="V21" s="9" t="s">
        <v>40</v>
      </c>
      <c r="AD21" s="30" t="s">
        <v>41</v>
      </c>
      <c r="AE21" s="30" t="s">
        <v>24</v>
      </c>
      <c r="AF21" s="30" t="s">
        <v>42</v>
      </c>
      <c r="AG21" s="30" t="s">
        <v>43</v>
      </c>
      <c r="AH21" s="30" t="s">
        <v>25</v>
      </c>
      <c r="AI21" s="30" t="s">
        <v>44</v>
      </c>
      <c r="AJ21" s="30" t="s">
        <v>45</v>
      </c>
      <c r="AK21" s="30" t="s">
        <v>46</v>
      </c>
      <c r="AL21" s="30" t="s">
        <v>47</v>
      </c>
      <c r="AM21" s="30" t="s">
        <v>48</v>
      </c>
      <c r="AN21" s="30" t="s">
        <v>49</v>
      </c>
    </row>
    <row r="22" customFormat="false" ht="39.75" hidden="false" customHeight="true" outlineLevel="0" collapsed="false">
      <c r="A22" s="31" t="n">
        <v>1</v>
      </c>
      <c r="B22" s="32" t="str">
        <f aca="false">INDEX($AD$22:$AD$51,MATCH(LARGE($AL$22:$AL$51,1),$AL$22:$AL$51,0))</f>
        <v>Actas Comité de Riesgos</v>
      </c>
      <c r="C22" s="33" t="str">
        <f aca="false">INDEX($AE$22:$AE$51,MATCH(LARGE($AL$22:$AL$51,1),$AL$22:$AL$51,0))</f>
        <v>NRP-20</v>
      </c>
      <c r="D22" s="34" t="n">
        <f aca="false">INDEX($AF$22:$AF$51,MATCH(LARGE($AL$22:$AL$51,1),$AL$22:$AL$51,0))</f>
        <v>3</v>
      </c>
      <c r="E22" s="34" t="n">
        <f aca="false">INDEX($AG$22:$AG$51,MATCH(LARGE($AL$22:$AL$51,1),$AL$22:$AL$51,0))</f>
        <v>1</v>
      </c>
      <c r="F22" s="34" t="n">
        <f aca="false">INDEX($AH$22:$AH$51,MATCH(LARGE($AL$22:$AL$51,1),$AL$22:$AL$51,0))</f>
        <v>0</v>
      </c>
      <c r="G22" s="34" t="n">
        <f aca="false">INDEX($AI$22:$AI$51,MATCH(LARGE($AL$22:$AL$51,1),$AL$22:$AL$51,0))</f>
        <v>0</v>
      </c>
      <c r="H22" s="35" t="n">
        <f aca="false">INDEX($AJ$22:$AJ$51,MATCH(LARGE($AL$22:$AL$51,1),$AL$22:$AL$51,0))</f>
        <v>4</v>
      </c>
      <c r="I22" s="36" t="str">
        <f aca="false">IF(INDEX($AK$22:$AK$51,MATCH(LARGE($AL$22:$AL$51,1),$AL$22:$AL$51,0))&gt;=2,"SÍ ("&amp;INDEX($AK$22:$AK$51,MATCH(LARGE($AL$22:$AL$51,1),$AL$22:$AL$51,0))&amp;" entidades)","No")</f>
        <v>SÍ (2 entidades)</v>
      </c>
      <c r="J22" s="13" t="str">
        <f aca="false">IF(INDEX($AJ$22:$AJ$51,MATCH(LARGE($AL$22:$AL$51,1),$AL$22:$AL$51,0))&gt;0,INDEX($AM$22:$AM$51,MATCH(LARGE($AL$22:$AL$51,1),$AL$22:$AL$51,0)),IF(INDEX($AN$22:$AN$51,MATCH(LARGE($AL$22:$AL$51,1),$AL$22:$AL$51,0))="","Nunca lo han pedido","No lo pidieron en "&amp;$D$9&amp;". Lo pidieron: "&amp;INDEX($AN$22:$AN$51,MATCH(LARGE($AL$22:$AL$51,1),$AL$22:$AL$51,0))))</f>
        <v>Interna – 6 de Mayo 2026, Interna – 22 de Agosto 2026, Externa – 6 de Octubre 2026, Interna – 16 de Octubre 2026</v>
      </c>
      <c r="K22" s="37" t="str">
        <f aca="false">_xlfn.TEXTJOIN(" +"&amp;CHAR(10),TRUE(),IF(SUMIFS(Consolidado!$AD$5:$AD$1000,Consolidado!$E$5:$E$1000,$B22,Consolidado!$C$5:$C$1000,"Auditoría Interna",Consolidado!$I$5:$I$1000,"X",Consolidado!$H$5:$H$1000,IF($D$9="Todos","&gt;0",$D$9))&gt;0,"Interna "&amp;TEXT(DAY(_xlfn.MINIFS(Consolidado!$B$5:$B$1000,Consolidado!$E$5:$E$1000,$B22,Consolidado!$C$5:$C$1000,"Auditoría Interna",Consolidado!$I$5:$I$1000,"X",Consolidado!$H$5:$H$1000,IF($D$9="Todos","&gt;0",$D$9))),"00")&amp;"/"&amp;TEXT(MONTH(_xlfn.MINIFS(Consolidado!$B$5:$B$1000,Consolidado!$E$5:$E$1000,$B22,Consolidado!$C$5:$C$1000,"Auditoría Interna",Consolidado!$I$5:$I$1000,"X",Consolidado!$H$5:$H$1000,IF($D$9="Todos","&gt;0",$D$9))),"00")&amp;IF($D$9="Todos","/"&amp;RIGHT(YEAR(_xlfn.MINIFS(Consolidado!$B$5:$B$1000,Consolidado!$E$5:$E$1000,$B22,Consolidado!$C$5:$C$1000,"Auditoría Interna",Consolidado!$I$5:$I$1000,"X",Consolidado!$H$5:$H$1000,IF($D$9="Todos","&gt;0",$D$9))),2),"")&amp;IF(_xlfn.MAXIFS(Consolidado!$B$5:$B$1000,Consolidado!$E$5:$E$1000,$B22,Consolidado!$C$5:$C$1000,"Auditoría Interna",Consolidado!$I$5:$I$1000,"X",Consolidado!$H$5:$H$1000,IF($D$9="Todos","&gt;0",$D$9))&lt;&gt;_xlfn.MINIFS(Consolidado!$B$5:$B$1000,Consolidado!$E$5:$E$1000,$B22,Consolidado!$C$5:$C$1000,"Auditoría Interna",Consolidado!$I$5:$I$1000,"X",Consolidado!$H$5:$H$1000,IF($D$9="Todos","&gt;0",$D$9))," y "&amp;TEXT(DAY(_xlfn.MAXIFS(Consolidado!$B$5:$B$1000,Consolidado!$E$5:$E$1000,$B22,Consolidado!$C$5:$C$1000,"Auditoría Interna",Consolidado!$I$5:$I$1000,"X",Consolidado!$H$5:$H$1000,IF($D$9="Todos","&gt;0",$D$9))),"00")&amp;"/"&amp;TEXT(MONTH(_xlfn.MAXIFS(Consolidado!$B$5:$B$1000,Consolidado!$E$5:$E$1000,$B22,Consolidado!$C$5:$C$1000,"Auditoría Interna",Consolidado!$I$5:$I$1000,"X",Consolidado!$H$5:$H$1000,IF($D$9="Todos","&gt;0",$D$9))),"00")&amp;IF($D$9="Todos","/"&amp;RIGHT(YEAR(_xlfn.MAXIFS(Consolidado!$B$5:$B$1000,Consolidado!$E$5:$E$1000,$B22,Consolidado!$C$5:$C$1000,"Auditoría Interna",Consolidado!$I$5:$I$1000,"X",Consolidado!$H$5:$H$1000,IF($D$9="Todos","&gt;0",$D$9))),2),""),""),""),IF(SUMIFS(Consolidado!$AD$5:$AD$1000,Consolidado!$E$5:$E$1000,$B22,Consolidado!$C$5:$C$1000,"Auditoría Externa",Consolidado!$I$5:$I$1000,"X",Consolidado!$H$5:$H$1000,IF($D$9="Todos","&gt;0",$D$9))&gt;0,"Externa "&amp;TEXT(DAY(_xlfn.MINIFS(Consolidado!$B$5:$B$1000,Consolidado!$E$5:$E$1000,$B22,Consolidado!$C$5:$C$1000,"Auditoría Externa",Consolidado!$I$5:$I$1000,"X",Consolidado!$H$5:$H$1000,IF($D$9="Todos","&gt;0",$D$9))),"00")&amp;"/"&amp;TEXT(MONTH(_xlfn.MINIFS(Consolidado!$B$5:$B$1000,Consolidado!$E$5:$E$1000,$B22,Consolidado!$C$5:$C$1000,"Auditoría Externa",Consolidado!$I$5:$I$1000,"X",Consolidado!$H$5:$H$1000,IF($D$9="Todos","&gt;0",$D$9))),"00")&amp;IF($D$9="Todos","/"&amp;RIGHT(YEAR(_xlfn.MINIFS(Consolidado!$B$5:$B$1000,Consolidado!$E$5:$E$1000,$B22,Consolidado!$C$5:$C$1000,"Auditoría Externa",Consolidado!$I$5:$I$1000,"X",Consolidado!$H$5:$H$1000,IF($D$9="Todos","&gt;0",$D$9))),2),"")&amp;IF(_xlfn.MAXIFS(Consolidado!$B$5:$B$1000,Consolidado!$E$5:$E$1000,$B22,Consolidado!$C$5:$C$1000,"Auditoría Externa",Consolidado!$I$5:$I$1000,"X",Consolidado!$H$5:$H$1000,IF($D$9="Todos","&gt;0",$D$9))&lt;&gt;_xlfn.MINIFS(Consolidado!$B$5:$B$1000,Consolidado!$E$5:$E$1000,$B22,Consolidado!$C$5:$C$1000,"Auditoría Externa",Consolidado!$I$5:$I$1000,"X",Consolidado!$H$5:$H$1000,IF($D$9="Todos","&gt;0",$D$9))," y "&amp;TEXT(DAY(_xlfn.MAXIFS(Consolidado!$B$5:$B$1000,Consolidado!$E$5:$E$1000,$B22,Consolidado!$C$5:$C$1000,"Auditoría Externa",Consolidado!$I$5:$I$1000,"X",Consolidado!$H$5:$H$1000,IF($D$9="Todos","&gt;0",$D$9))),"00")&amp;"/"&amp;TEXT(MONTH(_xlfn.MAXIFS(Consolidado!$B$5:$B$1000,Consolidado!$E$5:$E$1000,$B22,Consolidado!$C$5:$C$1000,"Auditoría Externa",Consolidado!$I$5:$I$1000,"X",Consolidado!$H$5:$H$1000,IF($D$9="Todos","&gt;0",$D$9))),"00")&amp;IF($D$9="Todos","/"&amp;RIGHT(YEAR(_xlfn.MAXIFS(Consolidado!$B$5:$B$1000,Consolidado!$E$5:$E$1000,$B22,Consolidado!$C$5:$C$1000,"Auditoría Externa",Consolidado!$I$5:$I$1000,"X",Consolidado!$H$5:$H$1000,IF($D$9="Todos","&gt;0",$D$9))),2),""),""),""),IF(SUMIFS(Consolidado!$AD$5:$AD$1000,Consolidado!$E$5:$E$1000,$B22,Consolidado!$C$5:$C$1000,"SSF",Consolidado!$I$5:$I$1000,"X",Consolidado!$H$5:$H$1000,IF($D$9="Todos","&gt;0",$D$9))&gt;0,"SSF "&amp;TEXT(DAY(_xlfn.MINIFS(Consolidado!$B$5:$B$1000,Consolidado!$E$5:$E$1000,$B22,Consolidado!$C$5:$C$1000,"SSF",Consolidado!$I$5:$I$1000,"X",Consolidado!$H$5:$H$1000,IF($D$9="Todos","&gt;0",$D$9))),"00")&amp;"/"&amp;TEXT(MONTH(_xlfn.MINIFS(Consolidado!$B$5:$B$1000,Consolidado!$E$5:$E$1000,$B22,Consolidado!$C$5:$C$1000,"SSF",Consolidado!$I$5:$I$1000,"X",Consolidado!$H$5:$H$1000,IF($D$9="Todos","&gt;0",$D$9))),"00")&amp;IF($D$9="Todos","/"&amp;RIGHT(YEAR(_xlfn.MINIFS(Consolidado!$B$5:$B$1000,Consolidado!$E$5:$E$1000,$B22,Consolidado!$C$5:$C$1000,"SSF",Consolidado!$I$5:$I$1000,"X",Consolidado!$H$5:$H$1000,IF($D$9="Todos","&gt;0",$D$9))),2),"")&amp;IF(_xlfn.MAXIFS(Consolidado!$B$5:$B$1000,Consolidado!$E$5:$E$1000,$B22,Consolidado!$C$5:$C$1000,"SSF",Consolidado!$I$5:$I$1000,"X",Consolidado!$H$5:$H$1000,IF($D$9="Todos","&gt;0",$D$9))&lt;&gt;_xlfn.MINIFS(Consolidado!$B$5:$B$1000,Consolidado!$E$5:$E$1000,$B22,Consolidado!$C$5:$C$1000,"SSF",Consolidado!$I$5:$I$1000,"X",Consolidado!$H$5:$H$1000,IF($D$9="Todos","&gt;0",$D$9))," y "&amp;TEXT(DAY(_xlfn.MAXIFS(Consolidado!$B$5:$B$1000,Consolidado!$E$5:$E$1000,$B22,Consolidado!$C$5:$C$1000,"SSF",Consolidado!$I$5:$I$1000,"X",Consolidado!$H$5:$H$1000,IF($D$9="Todos","&gt;0",$D$9))),"00")&amp;"/"&amp;TEXT(MONTH(_xlfn.MAXIFS(Consolidado!$B$5:$B$1000,Consolidado!$E$5:$E$1000,$B22,Consolidado!$C$5:$C$1000,"SSF",Consolidado!$I$5:$I$1000,"X",Consolidado!$H$5:$H$1000,IF($D$9="Todos","&gt;0",$D$9))),"00")&amp;IF($D$9="Todos","/"&amp;RIGHT(YEAR(_xlfn.MAXIFS(Consolidado!$B$5:$B$1000,Consolidado!$E$5:$E$1000,$B22,Consolidado!$C$5:$C$1000,"SSF",Consolidado!$I$5:$I$1000,"X",Consolidado!$H$5:$H$1000,IF($D$9="Todos","&gt;0",$D$9))),2),""),""),""),IF(SUMIFS(Consolidado!$AD$5:$AD$1000,Consolidado!$E$5:$E$1000,$B22,Consolidado!$C$5:$C$1000,"Comité de Supervisión",Consolidado!$I$5:$I$1000,"X",Consolidado!$H$5:$H$1000,IF($D$9="Todos","&gt;0",$D$9))&gt;0,"Comité Sup. "&amp;TEXT(DAY(_xlfn.MINIFS(Consolidado!$B$5:$B$1000,Consolidado!$E$5:$E$1000,$B22,Consolidado!$C$5:$C$1000,"Comité de Supervisión",Consolidado!$I$5:$I$1000,"X",Consolidado!$H$5:$H$1000,IF($D$9="Todos","&gt;0",$D$9))),"00")&amp;"/"&amp;TEXT(MONTH(_xlfn.MINIFS(Consolidado!$B$5:$B$1000,Consolidado!$E$5:$E$1000,$B22,Consolidado!$C$5:$C$1000,"Comité de Supervisión",Consolidado!$I$5:$I$1000,"X",Consolidado!$H$5:$H$1000,IF($D$9="Todos","&gt;0",$D$9))),"00")&amp;IF($D$9="Todos","/"&amp;RIGHT(YEAR(_xlfn.MINIFS(Consolidado!$B$5:$B$1000,Consolidado!$E$5:$E$1000,$B22,Consolidado!$C$5:$C$1000,"Comité de Supervisión",Consolidado!$I$5:$I$1000,"X",Consolidado!$H$5:$H$1000,IF($D$9="Todos","&gt;0",$D$9))),2),"")&amp;IF(_xlfn.MAXIFS(Consolidado!$B$5:$B$1000,Consolidado!$E$5:$E$1000,$B22,Consolidado!$C$5:$C$1000,"Comité de Supervisión",Consolidado!$I$5:$I$1000,"X",Consolidado!$H$5:$H$1000,IF($D$9="Todos","&gt;0",$D$9))&lt;&gt;_xlfn.MINIFS(Consolidado!$B$5:$B$1000,Consolidado!$E$5:$E$1000,$B22,Consolidado!$C$5:$C$1000,"Comité de Supervisión",Consolidado!$I$5:$I$1000,"X",Consolidado!$H$5:$H$1000,IF($D$9="Todos","&gt;0",$D$9))," y "&amp;TEXT(DAY(_xlfn.MAXIFS(Consolidado!$B$5:$B$1000,Consolidado!$E$5:$E$1000,$B22,Consolidado!$C$5:$C$1000,"Comité de Supervisión",Consolidado!$I$5:$I$1000,"X",Consolidado!$H$5:$H$1000,IF($D$9="Todos","&gt;0",$D$9))),"00")&amp;"/"&amp;TEXT(MONTH(_xlfn.MAXIFS(Consolidado!$B$5:$B$1000,Consolidado!$E$5:$E$1000,$B22,Consolidado!$C$5:$C$1000,"Comité de Supervisión",Consolidado!$I$5:$I$1000,"X",Consolidado!$H$5:$H$1000,IF($D$9="Todos","&gt;0",$D$9))),"00")&amp;IF($D$9="Todos","/"&amp;RIGHT(YEAR(_xlfn.MAXIFS(Consolidado!$B$5:$B$1000,Consolidado!$E$5:$E$1000,$B22,Consolidado!$C$5:$C$1000,"Comité de Supervisión",Consolidado!$I$5:$I$1000,"X",Consolidado!$H$5:$H$1000,IF($D$9="Todos","&gt;0",$D$9))),2),""),""),""),IF(SUMIFS(Consolidado!$AD$5:$AD$1000,Consolidado!$E$5:$E$1000,$B22,Consolidado!$C$5:$C$1000,"Consejo de Administración",Consolidado!$I$5:$I$1000,"X",Consolidado!$H$5:$H$1000,IF($D$9="Todos","&gt;0",$D$9))&gt;0,"Consejo "&amp;TEXT(DAY(_xlfn.MINIFS(Consolidado!$B$5:$B$1000,Consolidado!$E$5:$E$1000,$B22,Consolidado!$C$5:$C$1000,"Consejo de Administración",Consolidado!$I$5:$I$1000,"X",Consolidado!$H$5:$H$1000,IF($D$9="Todos","&gt;0",$D$9))),"00")&amp;"/"&amp;TEXT(MONTH(_xlfn.MINIFS(Consolidado!$B$5:$B$1000,Consolidado!$E$5:$E$1000,$B22,Consolidado!$C$5:$C$1000,"Consejo de Administración",Consolidado!$I$5:$I$1000,"X",Consolidado!$H$5:$H$1000,IF($D$9="Todos","&gt;0",$D$9))),"00")&amp;IF($D$9="Todos","/"&amp;RIGHT(YEAR(_xlfn.MINIFS(Consolidado!$B$5:$B$1000,Consolidado!$E$5:$E$1000,$B22,Consolidado!$C$5:$C$1000,"Consejo de Administración",Consolidado!$I$5:$I$1000,"X",Consolidado!$H$5:$H$1000,IF($D$9="Todos","&gt;0",$D$9))),2),"")&amp;IF(_xlfn.MAXIFS(Consolidado!$B$5:$B$1000,Consolidado!$E$5:$E$1000,$B22,Consolidado!$C$5:$C$1000,"Consejo de Administración",Consolidado!$I$5:$I$1000,"X",Consolidado!$H$5:$H$1000,IF($D$9="Todos","&gt;0",$D$9))&lt;&gt;_xlfn.MINIFS(Consolidado!$B$5:$B$1000,Consolidado!$E$5:$E$1000,$B22,Consolidado!$C$5:$C$1000,"Consejo de Administración",Consolidado!$I$5:$I$1000,"X",Consolidado!$H$5:$H$1000,IF($D$9="Todos","&gt;0",$D$9))," y "&amp;TEXT(DAY(_xlfn.MAXIFS(Consolidado!$B$5:$B$1000,Consolidado!$E$5:$E$1000,$B22,Consolidado!$C$5:$C$1000,"Consejo de Administración",Consolidado!$I$5:$I$1000,"X",Consolidado!$H$5:$H$1000,IF($D$9="Todos","&gt;0",$D$9))),"00")&amp;"/"&amp;TEXT(MONTH(_xlfn.MAXIFS(Consolidado!$B$5:$B$1000,Consolidado!$E$5:$E$1000,$B22,Consolidado!$C$5:$C$1000,"Consejo de Administración",Consolidado!$I$5:$I$1000,"X",Consolidado!$H$5:$H$1000,IF($D$9="Todos","&gt;0",$D$9))),"00")&amp;IF($D$9="Todos","/"&amp;RIGHT(YEAR(_xlfn.MAXIFS(Consolidado!$B$5:$B$1000,Consolidado!$E$5:$E$1000,$B22,Consolidado!$C$5:$C$1000,"Consejo de Administración",Consolidado!$I$5:$I$1000,"X",Consolidado!$H$5:$H$1000,IF($D$9="Todos","&gt;0",$D$9))),2),""),""),""),IF(SUMIFS(Consolidado!$AD$5:$AD$1000,Consolidado!$E$5:$E$1000,$B22,Consolidado!$C$5:$C$1000,"Otros",Consolidado!$I$5:$I$1000,"X",Consolidado!$H$5:$H$1000,IF($D$9="Todos","&gt;0",$D$9))&gt;0,"Otros "&amp;TEXT(DAY(_xlfn.MINIFS(Consolidado!$B$5:$B$1000,Consolidado!$E$5:$E$1000,$B22,Consolidado!$C$5:$C$1000,"Otros",Consolidado!$I$5:$I$1000,"X",Consolidado!$H$5:$H$1000,IF($D$9="Todos","&gt;0",$D$9))),"00")&amp;"/"&amp;TEXT(MONTH(_xlfn.MINIFS(Consolidado!$B$5:$B$1000,Consolidado!$E$5:$E$1000,$B22,Consolidado!$C$5:$C$1000,"Otros",Consolidado!$I$5:$I$1000,"X",Consolidado!$H$5:$H$1000,IF($D$9="Todos","&gt;0",$D$9))),"00")&amp;IF($D$9="Todos","/"&amp;RIGHT(YEAR(_xlfn.MINIFS(Consolidado!$B$5:$B$1000,Consolidado!$E$5:$E$1000,$B22,Consolidado!$C$5:$C$1000,"Otros",Consolidado!$I$5:$I$1000,"X",Consolidado!$H$5:$H$1000,IF($D$9="Todos","&gt;0",$D$9))),2),"")&amp;IF(_xlfn.MAXIFS(Consolidado!$B$5:$B$1000,Consolidado!$E$5:$E$1000,$B22,Consolidado!$C$5:$C$1000,"Otros",Consolidado!$I$5:$I$1000,"X",Consolidado!$H$5:$H$1000,IF($D$9="Todos","&gt;0",$D$9))&lt;&gt;_xlfn.MINIFS(Consolidado!$B$5:$B$1000,Consolidado!$E$5:$E$1000,$B22,Consolidado!$C$5:$C$1000,"Otros",Consolidado!$I$5:$I$1000,"X",Consolidado!$H$5:$H$1000,IF($D$9="Todos","&gt;0",$D$9))," y "&amp;TEXT(DAY(_xlfn.MAXIFS(Consolidado!$B$5:$B$1000,Consolidado!$E$5:$E$1000,$B22,Consolidado!$C$5:$C$1000,"Otros",Consolidado!$I$5:$I$1000,"X",Consolidado!$H$5:$H$1000,IF($D$9="Todos","&gt;0",$D$9))),"00")&amp;"/"&amp;TEXT(MONTH(_xlfn.MAXIFS(Consolidado!$B$5:$B$1000,Consolidado!$E$5:$E$1000,$B22,Consolidado!$C$5:$C$1000,"Otros",Consolidado!$I$5:$I$1000,"X",Consolidado!$H$5:$H$1000,IF($D$9="Todos","&gt;0",$D$9))),"00")&amp;IF($D$9="Todos","/"&amp;RIGHT(YEAR(_xlfn.MAXIFS(Consolidado!$B$5:$B$1000,Consolidado!$E$5:$E$1000,$B22,Consolidado!$C$5:$C$1000,"Otros",Consolidado!$I$5:$I$1000,"X",Consolidado!$H$5:$H$1000,IF($D$9="Todos","&gt;0",$D$9))),2),""),""),""))</f>
        <v/>
      </c>
      <c r="L22" s="37" t="str">
        <f aca="false">_xlfn.TEXTJOIN(" +"&amp;CHAR(10),TRUE(),IF(SUMIFS(Consolidado!$AD$5:$AD$1000,Consolidado!$E$5:$E$1000,$B22,Consolidado!$C$5:$C$1000,"Auditoría Interna",Consolidado!$J$5:$J$1000,"X",Consolidado!$H$5:$H$1000,IF($D$9="Todos","&gt;0",$D$9))&gt;0,"Interna "&amp;TEXT(DAY(_xlfn.MINIFS(Consolidado!$B$5:$B$1000,Consolidado!$E$5:$E$1000,$B22,Consolidado!$C$5:$C$1000,"Auditoría Interna",Consolidado!$J$5:$J$1000,"X",Consolidado!$H$5:$H$1000,IF($D$9="Todos","&gt;0",$D$9))),"00")&amp;"/"&amp;TEXT(MONTH(_xlfn.MINIFS(Consolidado!$B$5:$B$1000,Consolidado!$E$5:$E$1000,$B22,Consolidado!$C$5:$C$1000,"Auditoría Interna",Consolidado!$J$5:$J$1000,"X",Consolidado!$H$5:$H$1000,IF($D$9="Todos","&gt;0",$D$9))),"00")&amp;IF($D$9="Todos","/"&amp;RIGHT(YEAR(_xlfn.MINIFS(Consolidado!$B$5:$B$1000,Consolidado!$E$5:$E$1000,$B22,Consolidado!$C$5:$C$1000,"Auditoría Interna",Consolidado!$J$5:$J$1000,"X",Consolidado!$H$5:$H$1000,IF($D$9="Todos","&gt;0",$D$9))),2),"")&amp;IF(_xlfn.MAXIFS(Consolidado!$B$5:$B$1000,Consolidado!$E$5:$E$1000,$B22,Consolidado!$C$5:$C$1000,"Auditoría Interna",Consolidado!$J$5:$J$1000,"X",Consolidado!$H$5:$H$1000,IF($D$9="Todos","&gt;0",$D$9))&lt;&gt;_xlfn.MINIFS(Consolidado!$B$5:$B$1000,Consolidado!$E$5:$E$1000,$B22,Consolidado!$C$5:$C$1000,"Auditoría Interna",Consolidado!$J$5:$J$1000,"X",Consolidado!$H$5:$H$1000,IF($D$9="Todos","&gt;0",$D$9))," y "&amp;TEXT(DAY(_xlfn.MAXIFS(Consolidado!$B$5:$B$1000,Consolidado!$E$5:$E$1000,$B22,Consolidado!$C$5:$C$1000,"Auditoría Interna",Consolidado!$J$5:$J$1000,"X",Consolidado!$H$5:$H$1000,IF($D$9="Todos","&gt;0",$D$9))),"00")&amp;"/"&amp;TEXT(MONTH(_xlfn.MAXIFS(Consolidado!$B$5:$B$1000,Consolidado!$E$5:$E$1000,$B22,Consolidado!$C$5:$C$1000,"Auditoría Interna",Consolidado!$J$5:$J$1000,"X",Consolidado!$H$5:$H$1000,IF($D$9="Todos","&gt;0",$D$9))),"00")&amp;IF($D$9="Todos","/"&amp;RIGHT(YEAR(_xlfn.MAXIFS(Consolidado!$B$5:$B$1000,Consolidado!$E$5:$E$1000,$B22,Consolidado!$C$5:$C$1000,"Auditoría Interna",Consolidado!$J$5:$J$1000,"X",Consolidado!$H$5:$H$1000,IF($D$9="Todos","&gt;0",$D$9))),2),""),""),""),IF(SUMIFS(Consolidado!$AD$5:$AD$1000,Consolidado!$E$5:$E$1000,$B22,Consolidado!$C$5:$C$1000,"Auditoría Externa",Consolidado!$J$5:$J$1000,"X",Consolidado!$H$5:$H$1000,IF($D$9="Todos","&gt;0",$D$9))&gt;0,"Externa "&amp;TEXT(DAY(_xlfn.MINIFS(Consolidado!$B$5:$B$1000,Consolidado!$E$5:$E$1000,$B22,Consolidado!$C$5:$C$1000,"Auditoría Externa",Consolidado!$J$5:$J$1000,"X",Consolidado!$H$5:$H$1000,IF($D$9="Todos","&gt;0",$D$9))),"00")&amp;"/"&amp;TEXT(MONTH(_xlfn.MINIFS(Consolidado!$B$5:$B$1000,Consolidado!$E$5:$E$1000,$B22,Consolidado!$C$5:$C$1000,"Auditoría Externa",Consolidado!$J$5:$J$1000,"X",Consolidado!$H$5:$H$1000,IF($D$9="Todos","&gt;0",$D$9))),"00")&amp;IF($D$9="Todos","/"&amp;RIGHT(YEAR(_xlfn.MINIFS(Consolidado!$B$5:$B$1000,Consolidado!$E$5:$E$1000,$B22,Consolidado!$C$5:$C$1000,"Auditoría Externa",Consolidado!$J$5:$J$1000,"X",Consolidado!$H$5:$H$1000,IF($D$9="Todos","&gt;0",$D$9))),2),"")&amp;IF(_xlfn.MAXIFS(Consolidado!$B$5:$B$1000,Consolidado!$E$5:$E$1000,$B22,Consolidado!$C$5:$C$1000,"Auditoría Externa",Consolidado!$J$5:$J$1000,"X",Consolidado!$H$5:$H$1000,IF($D$9="Todos","&gt;0",$D$9))&lt;&gt;_xlfn.MINIFS(Consolidado!$B$5:$B$1000,Consolidado!$E$5:$E$1000,$B22,Consolidado!$C$5:$C$1000,"Auditoría Externa",Consolidado!$J$5:$J$1000,"X",Consolidado!$H$5:$H$1000,IF($D$9="Todos","&gt;0",$D$9))," y "&amp;TEXT(DAY(_xlfn.MAXIFS(Consolidado!$B$5:$B$1000,Consolidado!$E$5:$E$1000,$B22,Consolidado!$C$5:$C$1000,"Auditoría Externa",Consolidado!$J$5:$J$1000,"X",Consolidado!$H$5:$H$1000,IF($D$9="Todos","&gt;0",$D$9))),"00")&amp;"/"&amp;TEXT(MONTH(_xlfn.MAXIFS(Consolidado!$B$5:$B$1000,Consolidado!$E$5:$E$1000,$B22,Consolidado!$C$5:$C$1000,"Auditoría Externa",Consolidado!$J$5:$J$1000,"X",Consolidado!$H$5:$H$1000,IF($D$9="Todos","&gt;0",$D$9))),"00")&amp;IF($D$9="Todos","/"&amp;RIGHT(YEAR(_xlfn.MAXIFS(Consolidado!$B$5:$B$1000,Consolidado!$E$5:$E$1000,$B22,Consolidado!$C$5:$C$1000,"Auditoría Externa",Consolidado!$J$5:$J$1000,"X",Consolidado!$H$5:$H$1000,IF($D$9="Todos","&gt;0",$D$9))),2),""),""),""),IF(SUMIFS(Consolidado!$AD$5:$AD$1000,Consolidado!$E$5:$E$1000,$B22,Consolidado!$C$5:$C$1000,"SSF",Consolidado!$J$5:$J$1000,"X",Consolidado!$H$5:$H$1000,IF($D$9="Todos","&gt;0",$D$9))&gt;0,"SSF "&amp;TEXT(DAY(_xlfn.MINIFS(Consolidado!$B$5:$B$1000,Consolidado!$E$5:$E$1000,$B22,Consolidado!$C$5:$C$1000,"SSF",Consolidado!$J$5:$J$1000,"X",Consolidado!$H$5:$H$1000,IF($D$9="Todos","&gt;0",$D$9))),"00")&amp;"/"&amp;TEXT(MONTH(_xlfn.MINIFS(Consolidado!$B$5:$B$1000,Consolidado!$E$5:$E$1000,$B22,Consolidado!$C$5:$C$1000,"SSF",Consolidado!$J$5:$J$1000,"X",Consolidado!$H$5:$H$1000,IF($D$9="Todos","&gt;0",$D$9))),"00")&amp;IF($D$9="Todos","/"&amp;RIGHT(YEAR(_xlfn.MINIFS(Consolidado!$B$5:$B$1000,Consolidado!$E$5:$E$1000,$B22,Consolidado!$C$5:$C$1000,"SSF",Consolidado!$J$5:$J$1000,"X",Consolidado!$H$5:$H$1000,IF($D$9="Todos","&gt;0",$D$9))),2),"")&amp;IF(_xlfn.MAXIFS(Consolidado!$B$5:$B$1000,Consolidado!$E$5:$E$1000,$B22,Consolidado!$C$5:$C$1000,"SSF",Consolidado!$J$5:$J$1000,"X",Consolidado!$H$5:$H$1000,IF($D$9="Todos","&gt;0",$D$9))&lt;&gt;_xlfn.MINIFS(Consolidado!$B$5:$B$1000,Consolidado!$E$5:$E$1000,$B22,Consolidado!$C$5:$C$1000,"SSF",Consolidado!$J$5:$J$1000,"X",Consolidado!$H$5:$H$1000,IF($D$9="Todos","&gt;0",$D$9))," y "&amp;TEXT(DAY(_xlfn.MAXIFS(Consolidado!$B$5:$B$1000,Consolidado!$E$5:$E$1000,$B22,Consolidado!$C$5:$C$1000,"SSF",Consolidado!$J$5:$J$1000,"X",Consolidado!$H$5:$H$1000,IF($D$9="Todos","&gt;0",$D$9))),"00")&amp;"/"&amp;TEXT(MONTH(_xlfn.MAXIFS(Consolidado!$B$5:$B$1000,Consolidado!$E$5:$E$1000,$B22,Consolidado!$C$5:$C$1000,"SSF",Consolidado!$J$5:$J$1000,"X",Consolidado!$H$5:$H$1000,IF($D$9="Todos","&gt;0",$D$9))),"00")&amp;IF($D$9="Todos","/"&amp;RIGHT(YEAR(_xlfn.MAXIFS(Consolidado!$B$5:$B$1000,Consolidado!$E$5:$E$1000,$B22,Consolidado!$C$5:$C$1000,"SSF",Consolidado!$J$5:$J$1000,"X",Consolidado!$H$5:$H$1000,IF($D$9="Todos","&gt;0",$D$9))),2),""),""),""),IF(SUMIFS(Consolidado!$AD$5:$AD$1000,Consolidado!$E$5:$E$1000,$B22,Consolidado!$C$5:$C$1000,"Comité de Supervisión",Consolidado!$J$5:$J$1000,"X",Consolidado!$H$5:$H$1000,IF($D$9="Todos","&gt;0",$D$9))&gt;0,"Comité Sup. "&amp;TEXT(DAY(_xlfn.MINIFS(Consolidado!$B$5:$B$1000,Consolidado!$E$5:$E$1000,$B22,Consolidado!$C$5:$C$1000,"Comité de Supervisión",Consolidado!$J$5:$J$1000,"X",Consolidado!$H$5:$H$1000,IF($D$9="Todos","&gt;0",$D$9))),"00")&amp;"/"&amp;TEXT(MONTH(_xlfn.MINIFS(Consolidado!$B$5:$B$1000,Consolidado!$E$5:$E$1000,$B22,Consolidado!$C$5:$C$1000,"Comité de Supervisión",Consolidado!$J$5:$J$1000,"X",Consolidado!$H$5:$H$1000,IF($D$9="Todos","&gt;0",$D$9))),"00")&amp;IF($D$9="Todos","/"&amp;RIGHT(YEAR(_xlfn.MINIFS(Consolidado!$B$5:$B$1000,Consolidado!$E$5:$E$1000,$B22,Consolidado!$C$5:$C$1000,"Comité de Supervisión",Consolidado!$J$5:$J$1000,"X",Consolidado!$H$5:$H$1000,IF($D$9="Todos","&gt;0",$D$9))),2),"")&amp;IF(_xlfn.MAXIFS(Consolidado!$B$5:$B$1000,Consolidado!$E$5:$E$1000,$B22,Consolidado!$C$5:$C$1000,"Comité de Supervisión",Consolidado!$J$5:$J$1000,"X",Consolidado!$H$5:$H$1000,IF($D$9="Todos","&gt;0",$D$9))&lt;&gt;_xlfn.MINIFS(Consolidado!$B$5:$B$1000,Consolidado!$E$5:$E$1000,$B22,Consolidado!$C$5:$C$1000,"Comité de Supervisión",Consolidado!$J$5:$J$1000,"X",Consolidado!$H$5:$H$1000,IF($D$9="Todos","&gt;0",$D$9))," y "&amp;TEXT(DAY(_xlfn.MAXIFS(Consolidado!$B$5:$B$1000,Consolidado!$E$5:$E$1000,$B22,Consolidado!$C$5:$C$1000,"Comité de Supervisión",Consolidado!$J$5:$J$1000,"X",Consolidado!$H$5:$H$1000,IF($D$9="Todos","&gt;0",$D$9))),"00")&amp;"/"&amp;TEXT(MONTH(_xlfn.MAXIFS(Consolidado!$B$5:$B$1000,Consolidado!$E$5:$E$1000,$B22,Consolidado!$C$5:$C$1000,"Comité de Supervisión",Consolidado!$J$5:$J$1000,"X",Consolidado!$H$5:$H$1000,IF($D$9="Todos","&gt;0",$D$9))),"00")&amp;IF($D$9="Todos","/"&amp;RIGHT(YEAR(_xlfn.MAXIFS(Consolidado!$B$5:$B$1000,Consolidado!$E$5:$E$1000,$B22,Consolidado!$C$5:$C$1000,"Comité de Supervisión",Consolidado!$J$5:$J$1000,"X",Consolidado!$H$5:$H$1000,IF($D$9="Todos","&gt;0",$D$9))),2),""),""),""),IF(SUMIFS(Consolidado!$AD$5:$AD$1000,Consolidado!$E$5:$E$1000,$B22,Consolidado!$C$5:$C$1000,"Consejo de Administración",Consolidado!$J$5:$J$1000,"X",Consolidado!$H$5:$H$1000,IF($D$9="Todos","&gt;0",$D$9))&gt;0,"Consejo "&amp;TEXT(DAY(_xlfn.MINIFS(Consolidado!$B$5:$B$1000,Consolidado!$E$5:$E$1000,$B22,Consolidado!$C$5:$C$1000,"Consejo de Administración",Consolidado!$J$5:$J$1000,"X",Consolidado!$H$5:$H$1000,IF($D$9="Todos","&gt;0",$D$9))),"00")&amp;"/"&amp;TEXT(MONTH(_xlfn.MINIFS(Consolidado!$B$5:$B$1000,Consolidado!$E$5:$E$1000,$B22,Consolidado!$C$5:$C$1000,"Consejo de Administración",Consolidado!$J$5:$J$1000,"X",Consolidado!$H$5:$H$1000,IF($D$9="Todos","&gt;0",$D$9))),"00")&amp;IF($D$9="Todos","/"&amp;RIGHT(YEAR(_xlfn.MINIFS(Consolidado!$B$5:$B$1000,Consolidado!$E$5:$E$1000,$B22,Consolidado!$C$5:$C$1000,"Consejo de Administración",Consolidado!$J$5:$J$1000,"X",Consolidado!$H$5:$H$1000,IF($D$9="Todos","&gt;0",$D$9))),2),"")&amp;IF(_xlfn.MAXIFS(Consolidado!$B$5:$B$1000,Consolidado!$E$5:$E$1000,$B22,Consolidado!$C$5:$C$1000,"Consejo de Administración",Consolidado!$J$5:$J$1000,"X",Consolidado!$H$5:$H$1000,IF($D$9="Todos","&gt;0",$D$9))&lt;&gt;_xlfn.MINIFS(Consolidado!$B$5:$B$1000,Consolidado!$E$5:$E$1000,$B22,Consolidado!$C$5:$C$1000,"Consejo de Administración",Consolidado!$J$5:$J$1000,"X",Consolidado!$H$5:$H$1000,IF($D$9="Todos","&gt;0",$D$9))," y "&amp;TEXT(DAY(_xlfn.MAXIFS(Consolidado!$B$5:$B$1000,Consolidado!$E$5:$E$1000,$B22,Consolidado!$C$5:$C$1000,"Consejo de Administración",Consolidado!$J$5:$J$1000,"X",Consolidado!$H$5:$H$1000,IF($D$9="Todos","&gt;0",$D$9))),"00")&amp;"/"&amp;TEXT(MONTH(_xlfn.MAXIFS(Consolidado!$B$5:$B$1000,Consolidado!$E$5:$E$1000,$B22,Consolidado!$C$5:$C$1000,"Consejo de Administración",Consolidado!$J$5:$J$1000,"X",Consolidado!$H$5:$H$1000,IF($D$9="Todos","&gt;0",$D$9))),"00")&amp;IF($D$9="Todos","/"&amp;RIGHT(YEAR(_xlfn.MAXIFS(Consolidado!$B$5:$B$1000,Consolidado!$E$5:$E$1000,$B22,Consolidado!$C$5:$C$1000,"Consejo de Administración",Consolidado!$J$5:$J$1000,"X",Consolidado!$H$5:$H$1000,IF($D$9="Todos","&gt;0",$D$9))),2),""),""),""),IF(SUMIFS(Consolidado!$AD$5:$AD$1000,Consolidado!$E$5:$E$1000,$B22,Consolidado!$C$5:$C$1000,"Otros",Consolidado!$J$5:$J$1000,"X",Consolidado!$H$5:$H$1000,IF($D$9="Todos","&gt;0",$D$9))&gt;0,"Otros "&amp;TEXT(DAY(_xlfn.MINIFS(Consolidado!$B$5:$B$1000,Consolidado!$E$5:$E$1000,$B22,Consolidado!$C$5:$C$1000,"Otros",Consolidado!$J$5:$J$1000,"X",Consolidado!$H$5:$H$1000,IF($D$9="Todos","&gt;0",$D$9))),"00")&amp;"/"&amp;TEXT(MONTH(_xlfn.MINIFS(Consolidado!$B$5:$B$1000,Consolidado!$E$5:$E$1000,$B22,Consolidado!$C$5:$C$1000,"Otros",Consolidado!$J$5:$J$1000,"X",Consolidado!$H$5:$H$1000,IF($D$9="Todos","&gt;0",$D$9))),"00")&amp;IF($D$9="Todos","/"&amp;RIGHT(YEAR(_xlfn.MINIFS(Consolidado!$B$5:$B$1000,Consolidado!$E$5:$E$1000,$B22,Consolidado!$C$5:$C$1000,"Otros",Consolidado!$J$5:$J$1000,"X",Consolidado!$H$5:$H$1000,IF($D$9="Todos","&gt;0",$D$9))),2),"")&amp;IF(_xlfn.MAXIFS(Consolidado!$B$5:$B$1000,Consolidado!$E$5:$E$1000,$B22,Consolidado!$C$5:$C$1000,"Otros",Consolidado!$J$5:$J$1000,"X",Consolidado!$H$5:$H$1000,IF($D$9="Todos","&gt;0",$D$9))&lt;&gt;_xlfn.MINIFS(Consolidado!$B$5:$B$1000,Consolidado!$E$5:$E$1000,$B22,Consolidado!$C$5:$C$1000,"Otros",Consolidado!$J$5:$J$1000,"X",Consolidado!$H$5:$H$1000,IF($D$9="Todos","&gt;0",$D$9))," y "&amp;TEXT(DAY(_xlfn.MAXIFS(Consolidado!$B$5:$B$1000,Consolidado!$E$5:$E$1000,$B22,Consolidado!$C$5:$C$1000,"Otros",Consolidado!$J$5:$J$1000,"X",Consolidado!$H$5:$H$1000,IF($D$9="Todos","&gt;0",$D$9))),"00")&amp;"/"&amp;TEXT(MONTH(_xlfn.MAXIFS(Consolidado!$B$5:$B$1000,Consolidado!$E$5:$E$1000,$B22,Consolidado!$C$5:$C$1000,"Otros",Consolidado!$J$5:$J$1000,"X",Consolidado!$H$5:$H$1000,IF($D$9="Todos","&gt;0",$D$9))),"00")&amp;IF($D$9="Todos","/"&amp;RIGHT(YEAR(_xlfn.MAXIFS(Consolidado!$B$5:$B$1000,Consolidado!$E$5:$E$1000,$B22,Consolidado!$C$5:$C$1000,"Otros",Consolidado!$J$5:$J$1000,"X",Consolidado!$H$5:$H$1000,IF($D$9="Todos","&gt;0",$D$9))),2),""),""),""))</f>
        <v/>
      </c>
      <c r="M22" s="37" t="str">
        <f aca="false">_xlfn.TEXTJOIN(" +"&amp;CHAR(10),TRUE(),IF(SUMIFS(Consolidado!$AD$5:$AD$1000,Consolidado!$E$5:$E$1000,$B22,Consolidado!$C$5:$C$1000,"Auditoría Interna",Consolidado!$K$5:$K$1000,"X",Consolidado!$H$5:$H$1000,IF($D$9="Todos","&gt;0",$D$9))&gt;0,"Interna "&amp;TEXT(DAY(_xlfn.MINIFS(Consolidado!$B$5:$B$1000,Consolidado!$E$5:$E$1000,$B22,Consolidado!$C$5:$C$1000,"Auditoría Interna",Consolidado!$K$5:$K$1000,"X",Consolidado!$H$5:$H$1000,IF($D$9="Todos","&gt;0",$D$9))),"00")&amp;"/"&amp;TEXT(MONTH(_xlfn.MINIFS(Consolidado!$B$5:$B$1000,Consolidado!$E$5:$E$1000,$B22,Consolidado!$C$5:$C$1000,"Auditoría Interna",Consolidado!$K$5:$K$1000,"X",Consolidado!$H$5:$H$1000,IF($D$9="Todos","&gt;0",$D$9))),"00")&amp;IF($D$9="Todos","/"&amp;RIGHT(YEAR(_xlfn.MINIFS(Consolidado!$B$5:$B$1000,Consolidado!$E$5:$E$1000,$B22,Consolidado!$C$5:$C$1000,"Auditoría Interna",Consolidado!$K$5:$K$1000,"X",Consolidado!$H$5:$H$1000,IF($D$9="Todos","&gt;0",$D$9))),2),"")&amp;IF(_xlfn.MAXIFS(Consolidado!$B$5:$B$1000,Consolidado!$E$5:$E$1000,$B22,Consolidado!$C$5:$C$1000,"Auditoría Interna",Consolidado!$K$5:$K$1000,"X",Consolidado!$H$5:$H$1000,IF($D$9="Todos","&gt;0",$D$9))&lt;&gt;_xlfn.MINIFS(Consolidado!$B$5:$B$1000,Consolidado!$E$5:$E$1000,$B22,Consolidado!$C$5:$C$1000,"Auditoría Interna",Consolidado!$K$5:$K$1000,"X",Consolidado!$H$5:$H$1000,IF($D$9="Todos","&gt;0",$D$9))," y "&amp;TEXT(DAY(_xlfn.MAXIFS(Consolidado!$B$5:$B$1000,Consolidado!$E$5:$E$1000,$B22,Consolidado!$C$5:$C$1000,"Auditoría Interna",Consolidado!$K$5:$K$1000,"X",Consolidado!$H$5:$H$1000,IF($D$9="Todos","&gt;0",$D$9))),"00")&amp;"/"&amp;TEXT(MONTH(_xlfn.MAXIFS(Consolidado!$B$5:$B$1000,Consolidado!$E$5:$E$1000,$B22,Consolidado!$C$5:$C$1000,"Auditoría Interna",Consolidado!$K$5:$K$1000,"X",Consolidado!$H$5:$H$1000,IF($D$9="Todos","&gt;0",$D$9))),"00")&amp;IF($D$9="Todos","/"&amp;RIGHT(YEAR(_xlfn.MAXIFS(Consolidado!$B$5:$B$1000,Consolidado!$E$5:$E$1000,$B22,Consolidado!$C$5:$C$1000,"Auditoría Interna",Consolidado!$K$5:$K$1000,"X",Consolidado!$H$5:$H$1000,IF($D$9="Todos","&gt;0",$D$9))),2),""),""),""),IF(SUMIFS(Consolidado!$AD$5:$AD$1000,Consolidado!$E$5:$E$1000,$B22,Consolidado!$C$5:$C$1000,"Auditoría Externa",Consolidado!$K$5:$K$1000,"X",Consolidado!$H$5:$H$1000,IF($D$9="Todos","&gt;0",$D$9))&gt;0,"Externa "&amp;TEXT(DAY(_xlfn.MINIFS(Consolidado!$B$5:$B$1000,Consolidado!$E$5:$E$1000,$B22,Consolidado!$C$5:$C$1000,"Auditoría Externa",Consolidado!$K$5:$K$1000,"X",Consolidado!$H$5:$H$1000,IF($D$9="Todos","&gt;0",$D$9))),"00")&amp;"/"&amp;TEXT(MONTH(_xlfn.MINIFS(Consolidado!$B$5:$B$1000,Consolidado!$E$5:$E$1000,$B22,Consolidado!$C$5:$C$1000,"Auditoría Externa",Consolidado!$K$5:$K$1000,"X",Consolidado!$H$5:$H$1000,IF($D$9="Todos","&gt;0",$D$9))),"00")&amp;IF($D$9="Todos","/"&amp;RIGHT(YEAR(_xlfn.MINIFS(Consolidado!$B$5:$B$1000,Consolidado!$E$5:$E$1000,$B22,Consolidado!$C$5:$C$1000,"Auditoría Externa",Consolidado!$K$5:$K$1000,"X",Consolidado!$H$5:$H$1000,IF($D$9="Todos","&gt;0",$D$9))),2),"")&amp;IF(_xlfn.MAXIFS(Consolidado!$B$5:$B$1000,Consolidado!$E$5:$E$1000,$B22,Consolidado!$C$5:$C$1000,"Auditoría Externa",Consolidado!$K$5:$K$1000,"X",Consolidado!$H$5:$H$1000,IF($D$9="Todos","&gt;0",$D$9))&lt;&gt;_xlfn.MINIFS(Consolidado!$B$5:$B$1000,Consolidado!$E$5:$E$1000,$B22,Consolidado!$C$5:$C$1000,"Auditoría Externa",Consolidado!$K$5:$K$1000,"X",Consolidado!$H$5:$H$1000,IF($D$9="Todos","&gt;0",$D$9))," y "&amp;TEXT(DAY(_xlfn.MAXIFS(Consolidado!$B$5:$B$1000,Consolidado!$E$5:$E$1000,$B22,Consolidado!$C$5:$C$1000,"Auditoría Externa",Consolidado!$K$5:$K$1000,"X",Consolidado!$H$5:$H$1000,IF($D$9="Todos","&gt;0",$D$9))),"00")&amp;"/"&amp;TEXT(MONTH(_xlfn.MAXIFS(Consolidado!$B$5:$B$1000,Consolidado!$E$5:$E$1000,$B22,Consolidado!$C$5:$C$1000,"Auditoría Externa",Consolidado!$K$5:$K$1000,"X",Consolidado!$H$5:$H$1000,IF($D$9="Todos","&gt;0",$D$9))),"00")&amp;IF($D$9="Todos","/"&amp;RIGHT(YEAR(_xlfn.MAXIFS(Consolidado!$B$5:$B$1000,Consolidado!$E$5:$E$1000,$B22,Consolidado!$C$5:$C$1000,"Auditoría Externa",Consolidado!$K$5:$K$1000,"X",Consolidado!$H$5:$H$1000,IF($D$9="Todos","&gt;0",$D$9))),2),""),""),""),IF(SUMIFS(Consolidado!$AD$5:$AD$1000,Consolidado!$E$5:$E$1000,$B22,Consolidado!$C$5:$C$1000,"SSF",Consolidado!$K$5:$K$1000,"X",Consolidado!$H$5:$H$1000,IF($D$9="Todos","&gt;0",$D$9))&gt;0,"SSF "&amp;TEXT(DAY(_xlfn.MINIFS(Consolidado!$B$5:$B$1000,Consolidado!$E$5:$E$1000,$B22,Consolidado!$C$5:$C$1000,"SSF",Consolidado!$K$5:$K$1000,"X",Consolidado!$H$5:$H$1000,IF($D$9="Todos","&gt;0",$D$9))),"00")&amp;"/"&amp;TEXT(MONTH(_xlfn.MINIFS(Consolidado!$B$5:$B$1000,Consolidado!$E$5:$E$1000,$B22,Consolidado!$C$5:$C$1000,"SSF",Consolidado!$K$5:$K$1000,"X",Consolidado!$H$5:$H$1000,IF($D$9="Todos","&gt;0",$D$9))),"00")&amp;IF($D$9="Todos","/"&amp;RIGHT(YEAR(_xlfn.MINIFS(Consolidado!$B$5:$B$1000,Consolidado!$E$5:$E$1000,$B22,Consolidado!$C$5:$C$1000,"SSF",Consolidado!$K$5:$K$1000,"X",Consolidado!$H$5:$H$1000,IF($D$9="Todos","&gt;0",$D$9))),2),"")&amp;IF(_xlfn.MAXIFS(Consolidado!$B$5:$B$1000,Consolidado!$E$5:$E$1000,$B22,Consolidado!$C$5:$C$1000,"SSF",Consolidado!$K$5:$K$1000,"X",Consolidado!$H$5:$H$1000,IF($D$9="Todos","&gt;0",$D$9))&lt;&gt;_xlfn.MINIFS(Consolidado!$B$5:$B$1000,Consolidado!$E$5:$E$1000,$B22,Consolidado!$C$5:$C$1000,"SSF",Consolidado!$K$5:$K$1000,"X",Consolidado!$H$5:$H$1000,IF($D$9="Todos","&gt;0",$D$9))," y "&amp;TEXT(DAY(_xlfn.MAXIFS(Consolidado!$B$5:$B$1000,Consolidado!$E$5:$E$1000,$B22,Consolidado!$C$5:$C$1000,"SSF",Consolidado!$K$5:$K$1000,"X",Consolidado!$H$5:$H$1000,IF($D$9="Todos","&gt;0",$D$9))),"00")&amp;"/"&amp;TEXT(MONTH(_xlfn.MAXIFS(Consolidado!$B$5:$B$1000,Consolidado!$E$5:$E$1000,$B22,Consolidado!$C$5:$C$1000,"SSF",Consolidado!$K$5:$K$1000,"X",Consolidado!$H$5:$H$1000,IF($D$9="Todos","&gt;0",$D$9))),"00")&amp;IF($D$9="Todos","/"&amp;RIGHT(YEAR(_xlfn.MAXIFS(Consolidado!$B$5:$B$1000,Consolidado!$E$5:$E$1000,$B22,Consolidado!$C$5:$C$1000,"SSF",Consolidado!$K$5:$K$1000,"X",Consolidado!$H$5:$H$1000,IF($D$9="Todos","&gt;0",$D$9))),2),""),""),""),IF(SUMIFS(Consolidado!$AD$5:$AD$1000,Consolidado!$E$5:$E$1000,$B22,Consolidado!$C$5:$C$1000,"Comité de Supervisión",Consolidado!$K$5:$K$1000,"X",Consolidado!$H$5:$H$1000,IF($D$9="Todos","&gt;0",$D$9))&gt;0,"Comité Sup. "&amp;TEXT(DAY(_xlfn.MINIFS(Consolidado!$B$5:$B$1000,Consolidado!$E$5:$E$1000,$B22,Consolidado!$C$5:$C$1000,"Comité de Supervisión",Consolidado!$K$5:$K$1000,"X",Consolidado!$H$5:$H$1000,IF($D$9="Todos","&gt;0",$D$9))),"00")&amp;"/"&amp;TEXT(MONTH(_xlfn.MINIFS(Consolidado!$B$5:$B$1000,Consolidado!$E$5:$E$1000,$B22,Consolidado!$C$5:$C$1000,"Comité de Supervisión",Consolidado!$K$5:$K$1000,"X",Consolidado!$H$5:$H$1000,IF($D$9="Todos","&gt;0",$D$9))),"00")&amp;IF($D$9="Todos","/"&amp;RIGHT(YEAR(_xlfn.MINIFS(Consolidado!$B$5:$B$1000,Consolidado!$E$5:$E$1000,$B22,Consolidado!$C$5:$C$1000,"Comité de Supervisión",Consolidado!$K$5:$K$1000,"X",Consolidado!$H$5:$H$1000,IF($D$9="Todos","&gt;0",$D$9))),2),"")&amp;IF(_xlfn.MAXIFS(Consolidado!$B$5:$B$1000,Consolidado!$E$5:$E$1000,$B22,Consolidado!$C$5:$C$1000,"Comité de Supervisión",Consolidado!$K$5:$K$1000,"X",Consolidado!$H$5:$H$1000,IF($D$9="Todos","&gt;0",$D$9))&lt;&gt;_xlfn.MINIFS(Consolidado!$B$5:$B$1000,Consolidado!$E$5:$E$1000,$B22,Consolidado!$C$5:$C$1000,"Comité de Supervisión",Consolidado!$K$5:$K$1000,"X",Consolidado!$H$5:$H$1000,IF($D$9="Todos","&gt;0",$D$9))," y "&amp;TEXT(DAY(_xlfn.MAXIFS(Consolidado!$B$5:$B$1000,Consolidado!$E$5:$E$1000,$B22,Consolidado!$C$5:$C$1000,"Comité de Supervisión",Consolidado!$K$5:$K$1000,"X",Consolidado!$H$5:$H$1000,IF($D$9="Todos","&gt;0",$D$9))),"00")&amp;"/"&amp;TEXT(MONTH(_xlfn.MAXIFS(Consolidado!$B$5:$B$1000,Consolidado!$E$5:$E$1000,$B22,Consolidado!$C$5:$C$1000,"Comité de Supervisión",Consolidado!$K$5:$K$1000,"X",Consolidado!$H$5:$H$1000,IF($D$9="Todos","&gt;0",$D$9))),"00")&amp;IF($D$9="Todos","/"&amp;RIGHT(YEAR(_xlfn.MAXIFS(Consolidado!$B$5:$B$1000,Consolidado!$E$5:$E$1000,$B22,Consolidado!$C$5:$C$1000,"Comité de Supervisión",Consolidado!$K$5:$K$1000,"X",Consolidado!$H$5:$H$1000,IF($D$9="Todos","&gt;0",$D$9))),2),""),""),""),IF(SUMIFS(Consolidado!$AD$5:$AD$1000,Consolidado!$E$5:$E$1000,$B22,Consolidado!$C$5:$C$1000,"Consejo de Administración",Consolidado!$K$5:$K$1000,"X",Consolidado!$H$5:$H$1000,IF($D$9="Todos","&gt;0",$D$9))&gt;0,"Consejo "&amp;TEXT(DAY(_xlfn.MINIFS(Consolidado!$B$5:$B$1000,Consolidado!$E$5:$E$1000,$B22,Consolidado!$C$5:$C$1000,"Consejo de Administración",Consolidado!$K$5:$K$1000,"X",Consolidado!$H$5:$H$1000,IF($D$9="Todos","&gt;0",$D$9))),"00")&amp;"/"&amp;TEXT(MONTH(_xlfn.MINIFS(Consolidado!$B$5:$B$1000,Consolidado!$E$5:$E$1000,$B22,Consolidado!$C$5:$C$1000,"Consejo de Administración",Consolidado!$K$5:$K$1000,"X",Consolidado!$H$5:$H$1000,IF($D$9="Todos","&gt;0",$D$9))),"00")&amp;IF($D$9="Todos","/"&amp;RIGHT(YEAR(_xlfn.MINIFS(Consolidado!$B$5:$B$1000,Consolidado!$E$5:$E$1000,$B22,Consolidado!$C$5:$C$1000,"Consejo de Administración",Consolidado!$K$5:$K$1000,"X",Consolidado!$H$5:$H$1000,IF($D$9="Todos","&gt;0",$D$9))),2),"")&amp;IF(_xlfn.MAXIFS(Consolidado!$B$5:$B$1000,Consolidado!$E$5:$E$1000,$B22,Consolidado!$C$5:$C$1000,"Consejo de Administración",Consolidado!$K$5:$K$1000,"X",Consolidado!$H$5:$H$1000,IF($D$9="Todos","&gt;0",$D$9))&lt;&gt;_xlfn.MINIFS(Consolidado!$B$5:$B$1000,Consolidado!$E$5:$E$1000,$B22,Consolidado!$C$5:$C$1000,"Consejo de Administración",Consolidado!$K$5:$K$1000,"X",Consolidado!$H$5:$H$1000,IF($D$9="Todos","&gt;0",$D$9))," y "&amp;TEXT(DAY(_xlfn.MAXIFS(Consolidado!$B$5:$B$1000,Consolidado!$E$5:$E$1000,$B22,Consolidado!$C$5:$C$1000,"Consejo de Administración",Consolidado!$K$5:$K$1000,"X",Consolidado!$H$5:$H$1000,IF($D$9="Todos","&gt;0",$D$9))),"00")&amp;"/"&amp;TEXT(MONTH(_xlfn.MAXIFS(Consolidado!$B$5:$B$1000,Consolidado!$E$5:$E$1000,$B22,Consolidado!$C$5:$C$1000,"Consejo de Administración",Consolidado!$K$5:$K$1000,"X",Consolidado!$H$5:$H$1000,IF($D$9="Todos","&gt;0",$D$9))),"00")&amp;IF($D$9="Todos","/"&amp;RIGHT(YEAR(_xlfn.MAXIFS(Consolidado!$B$5:$B$1000,Consolidado!$E$5:$E$1000,$B22,Consolidado!$C$5:$C$1000,"Consejo de Administración",Consolidado!$K$5:$K$1000,"X",Consolidado!$H$5:$H$1000,IF($D$9="Todos","&gt;0",$D$9))),2),""),""),""),IF(SUMIFS(Consolidado!$AD$5:$AD$1000,Consolidado!$E$5:$E$1000,$B22,Consolidado!$C$5:$C$1000,"Otros",Consolidado!$K$5:$K$1000,"X",Consolidado!$H$5:$H$1000,IF($D$9="Todos","&gt;0",$D$9))&gt;0,"Otros "&amp;TEXT(DAY(_xlfn.MINIFS(Consolidado!$B$5:$B$1000,Consolidado!$E$5:$E$1000,$B22,Consolidado!$C$5:$C$1000,"Otros",Consolidado!$K$5:$K$1000,"X",Consolidado!$H$5:$H$1000,IF($D$9="Todos","&gt;0",$D$9))),"00")&amp;"/"&amp;TEXT(MONTH(_xlfn.MINIFS(Consolidado!$B$5:$B$1000,Consolidado!$E$5:$E$1000,$B22,Consolidado!$C$5:$C$1000,"Otros",Consolidado!$K$5:$K$1000,"X",Consolidado!$H$5:$H$1000,IF($D$9="Todos","&gt;0",$D$9))),"00")&amp;IF($D$9="Todos","/"&amp;RIGHT(YEAR(_xlfn.MINIFS(Consolidado!$B$5:$B$1000,Consolidado!$E$5:$E$1000,$B22,Consolidado!$C$5:$C$1000,"Otros",Consolidado!$K$5:$K$1000,"X",Consolidado!$H$5:$H$1000,IF($D$9="Todos","&gt;0",$D$9))),2),"")&amp;IF(_xlfn.MAXIFS(Consolidado!$B$5:$B$1000,Consolidado!$E$5:$E$1000,$B22,Consolidado!$C$5:$C$1000,"Otros",Consolidado!$K$5:$K$1000,"X",Consolidado!$H$5:$H$1000,IF($D$9="Todos","&gt;0",$D$9))&lt;&gt;_xlfn.MINIFS(Consolidado!$B$5:$B$1000,Consolidado!$E$5:$E$1000,$B22,Consolidado!$C$5:$C$1000,"Otros",Consolidado!$K$5:$K$1000,"X",Consolidado!$H$5:$H$1000,IF($D$9="Todos","&gt;0",$D$9))," y "&amp;TEXT(DAY(_xlfn.MAXIFS(Consolidado!$B$5:$B$1000,Consolidado!$E$5:$E$1000,$B22,Consolidado!$C$5:$C$1000,"Otros",Consolidado!$K$5:$K$1000,"X",Consolidado!$H$5:$H$1000,IF($D$9="Todos","&gt;0",$D$9))),"00")&amp;"/"&amp;TEXT(MONTH(_xlfn.MAXIFS(Consolidado!$B$5:$B$1000,Consolidado!$E$5:$E$1000,$B22,Consolidado!$C$5:$C$1000,"Otros",Consolidado!$K$5:$K$1000,"X",Consolidado!$H$5:$H$1000,IF($D$9="Todos","&gt;0",$D$9))),"00")&amp;IF($D$9="Todos","/"&amp;RIGHT(YEAR(_xlfn.MAXIFS(Consolidado!$B$5:$B$1000,Consolidado!$E$5:$E$1000,$B22,Consolidado!$C$5:$C$1000,"Otros",Consolidado!$K$5:$K$1000,"X",Consolidado!$H$5:$H$1000,IF($D$9="Todos","&gt;0",$D$9))),2),""),""),""))</f>
        <v/>
      </c>
      <c r="N22" s="37" t="str">
        <f aca="false">_xlfn.TEXTJOIN(" +"&amp;CHAR(10),TRUE(),IF(SUMIFS(Consolidado!$AD$5:$AD$1000,Consolidado!$E$5:$E$1000,$B22,Consolidado!$C$5:$C$1000,"Auditoría Interna",Consolidado!$L$5:$L$1000,"X",Consolidado!$H$5:$H$1000,IF($D$9="Todos","&gt;0",$D$9))&gt;0,"Interna "&amp;TEXT(DAY(_xlfn.MINIFS(Consolidado!$B$5:$B$1000,Consolidado!$E$5:$E$1000,$B22,Consolidado!$C$5:$C$1000,"Auditoría Interna",Consolidado!$L$5:$L$1000,"X",Consolidado!$H$5:$H$1000,IF($D$9="Todos","&gt;0",$D$9))),"00")&amp;"/"&amp;TEXT(MONTH(_xlfn.MINIFS(Consolidado!$B$5:$B$1000,Consolidado!$E$5:$E$1000,$B22,Consolidado!$C$5:$C$1000,"Auditoría Interna",Consolidado!$L$5:$L$1000,"X",Consolidado!$H$5:$H$1000,IF($D$9="Todos","&gt;0",$D$9))),"00")&amp;IF($D$9="Todos","/"&amp;RIGHT(YEAR(_xlfn.MINIFS(Consolidado!$B$5:$B$1000,Consolidado!$E$5:$E$1000,$B22,Consolidado!$C$5:$C$1000,"Auditoría Interna",Consolidado!$L$5:$L$1000,"X",Consolidado!$H$5:$H$1000,IF($D$9="Todos","&gt;0",$D$9))),2),"")&amp;IF(_xlfn.MAXIFS(Consolidado!$B$5:$B$1000,Consolidado!$E$5:$E$1000,$B22,Consolidado!$C$5:$C$1000,"Auditoría Interna",Consolidado!$L$5:$L$1000,"X",Consolidado!$H$5:$H$1000,IF($D$9="Todos","&gt;0",$D$9))&lt;&gt;_xlfn.MINIFS(Consolidado!$B$5:$B$1000,Consolidado!$E$5:$E$1000,$B22,Consolidado!$C$5:$C$1000,"Auditoría Interna",Consolidado!$L$5:$L$1000,"X",Consolidado!$H$5:$H$1000,IF($D$9="Todos","&gt;0",$D$9))," y "&amp;TEXT(DAY(_xlfn.MAXIFS(Consolidado!$B$5:$B$1000,Consolidado!$E$5:$E$1000,$B22,Consolidado!$C$5:$C$1000,"Auditoría Interna",Consolidado!$L$5:$L$1000,"X",Consolidado!$H$5:$H$1000,IF($D$9="Todos","&gt;0",$D$9))),"00")&amp;"/"&amp;TEXT(MONTH(_xlfn.MAXIFS(Consolidado!$B$5:$B$1000,Consolidado!$E$5:$E$1000,$B22,Consolidado!$C$5:$C$1000,"Auditoría Interna",Consolidado!$L$5:$L$1000,"X",Consolidado!$H$5:$H$1000,IF($D$9="Todos","&gt;0",$D$9))),"00")&amp;IF($D$9="Todos","/"&amp;RIGHT(YEAR(_xlfn.MAXIFS(Consolidado!$B$5:$B$1000,Consolidado!$E$5:$E$1000,$B22,Consolidado!$C$5:$C$1000,"Auditoría Interna",Consolidado!$L$5:$L$1000,"X",Consolidado!$H$5:$H$1000,IF($D$9="Todos","&gt;0",$D$9))),2),""),""),""),IF(SUMIFS(Consolidado!$AD$5:$AD$1000,Consolidado!$E$5:$E$1000,$B22,Consolidado!$C$5:$C$1000,"Auditoría Externa",Consolidado!$L$5:$L$1000,"X",Consolidado!$H$5:$H$1000,IF($D$9="Todos","&gt;0",$D$9))&gt;0,"Externa "&amp;TEXT(DAY(_xlfn.MINIFS(Consolidado!$B$5:$B$1000,Consolidado!$E$5:$E$1000,$B22,Consolidado!$C$5:$C$1000,"Auditoría Externa",Consolidado!$L$5:$L$1000,"X",Consolidado!$H$5:$H$1000,IF($D$9="Todos","&gt;0",$D$9))),"00")&amp;"/"&amp;TEXT(MONTH(_xlfn.MINIFS(Consolidado!$B$5:$B$1000,Consolidado!$E$5:$E$1000,$B22,Consolidado!$C$5:$C$1000,"Auditoría Externa",Consolidado!$L$5:$L$1000,"X",Consolidado!$H$5:$H$1000,IF($D$9="Todos","&gt;0",$D$9))),"00")&amp;IF($D$9="Todos","/"&amp;RIGHT(YEAR(_xlfn.MINIFS(Consolidado!$B$5:$B$1000,Consolidado!$E$5:$E$1000,$B22,Consolidado!$C$5:$C$1000,"Auditoría Externa",Consolidado!$L$5:$L$1000,"X",Consolidado!$H$5:$H$1000,IF($D$9="Todos","&gt;0",$D$9))),2),"")&amp;IF(_xlfn.MAXIFS(Consolidado!$B$5:$B$1000,Consolidado!$E$5:$E$1000,$B22,Consolidado!$C$5:$C$1000,"Auditoría Externa",Consolidado!$L$5:$L$1000,"X",Consolidado!$H$5:$H$1000,IF($D$9="Todos","&gt;0",$D$9))&lt;&gt;_xlfn.MINIFS(Consolidado!$B$5:$B$1000,Consolidado!$E$5:$E$1000,$B22,Consolidado!$C$5:$C$1000,"Auditoría Externa",Consolidado!$L$5:$L$1000,"X",Consolidado!$H$5:$H$1000,IF($D$9="Todos","&gt;0",$D$9))," y "&amp;TEXT(DAY(_xlfn.MAXIFS(Consolidado!$B$5:$B$1000,Consolidado!$E$5:$E$1000,$B22,Consolidado!$C$5:$C$1000,"Auditoría Externa",Consolidado!$L$5:$L$1000,"X",Consolidado!$H$5:$H$1000,IF($D$9="Todos","&gt;0",$D$9))),"00")&amp;"/"&amp;TEXT(MONTH(_xlfn.MAXIFS(Consolidado!$B$5:$B$1000,Consolidado!$E$5:$E$1000,$B22,Consolidado!$C$5:$C$1000,"Auditoría Externa",Consolidado!$L$5:$L$1000,"X",Consolidado!$H$5:$H$1000,IF($D$9="Todos","&gt;0",$D$9))),"00")&amp;IF($D$9="Todos","/"&amp;RIGHT(YEAR(_xlfn.MAXIFS(Consolidado!$B$5:$B$1000,Consolidado!$E$5:$E$1000,$B22,Consolidado!$C$5:$C$1000,"Auditoría Externa",Consolidado!$L$5:$L$1000,"X",Consolidado!$H$5:$H$1000,IF($D$9="Todos","&gt;0",$D$9))),2),""),""),""),IF(SUMIFS(Consolidado!$AD$5:$AD$1000,Consolidado!$E$5:$E$1000,$B22,Consolidado!$C$5:$C$1000,"SSF",Consolidado!$L$5:$L$1000,"X",Consolidado!$H$5:$H$1000,IF($D$9="Todos","&gt;0",$D$9))&gt;0,"SSF "&amp;TEXT(DAY(_xlfn.MINIFS(Consolidado!$B$5:$B$1000,Consolidado!$E$5:$E$1000,$B22,Consolidado!$C$5:$C$1000,"SSF",Consolidado!$L$5:$L$1000,"X",Consolidado!$H$5:$H$1000,IF($D$9="Todos","&gt;0",$D$9))),"00")&amp;"/"&amp;TEXT(MONTH(_xlfn.MINIFS(Consolidado!$B$5:$B$1000,Consolidado!$E$5:$E$1000,$B22,Consolidado!$C$5:$C$1000,"SSF",Consolidado!$L$5:$L$1000,"X",Consolidado!$H$5:$H$1000,IF($D$9="Todos","&gt;0",$D$9))),"00")&amp;IF($D$9="Todos","/"&amp;RIGHT(YEAR(_xlfn.MINIFS(Consolidado!$B$5:$B$1000,Consolidado!$E$5:$E$1000,$B22,Consolidado!$C$5:$C$1000,"SSF",Consolidado!$L$5:$L$1000,"X",Consolidado!$H$5:$H$1000,IF($D$9="Todos","&gt;0",$D$9))),2),"")&amp;IF(_xlfn.MAXIFS(Consolidado!$B$5:$B$1000,Consolidado!$E$5:$E$1000,$B22,Consolidado!$C$5:$C$1000,"SSF",Consolidado!$L$5:$L$1000,"X",Consolidado!$H$5:$H$1000,IF($D$9="Todos","&gt;0",$D$9))&lt;&gt;_xlfn.MINIFS(Consolidado!$B$5:$B$1000,Consolidado!$E$5:$E$1000,$B22,Consolidado!$C$5:$C$1000,"SSF",Consolidado!$L$5:$L$1000,"X",Consolidado!$H$5:$H$1000,IF($D$9="Todos","&gt;0",$D$9))," y "&amp;TEXT(DAY(_xlfn.MAXIFS(Consolidado!$B$5:$B$1000,Consolidado!$E$5:$E$1000,$B22,Consolidado!$C$5:$C$1000,"SSF",Consolidado!$L$5:$L$1000,"X",Consolidado!$H$5:$H$1000,IF($D$9="Todos","&gt;0",$D$9))),"00")&amp;"/"&amp;TEXT(MONTH(_xlfn.MAXIFS(Consolidado!$B$5:$B$1000,Consolidado!$E$5:$E$1000,$B22,Consolidado!$C$5:$C$1000,"SSF",Consolidado!$L$5:$L$1000,"X",Consolidado!$H$5:$H$1000,IF($D$9="Todos","&gt;0",$D$9))),"00")&amp;IF($D$9="Todos","/"&amp;RIGHT(YEAR(_xlfn.MAXIFS(Consolidado!$B$5:$B$1000,Consolidado!$E$5:$E$1000,$B22,Consolidado!$C$5:$C$1000,"SSF",Consolidado!$L$5:$L$1000,"X",Consolidado!$H$5:$H$1000,IF($D$9="Todos","&gt;0",$D$9))),2),""),""),""),IF(SUMIFS(Consolidado!$AD$5:$AD$1000,Consolidado!$E$5:$E$1000,$B22,Consolidado!$C$5:$C$1000,"Comité de Supervisión",Consolidado!$L$5:$L$1000,"X",Consolidado!$H$5:$H$1000,IF($D$9="Todos","&gt;0",$D$9))&gt;0,"Comité Sup. "&amp;TEXT(DAY(_xlfn.MINIFS(Consolidado!$B$5:$B$1000,Consolidado!$E$5:$E$1000,$B22,Consolidado!$C$5:$C$1000,"Comité de Supervisión",Consolidado!$L$5:$L$1000,"X",Consolidado!$H$5:$H$1000,IF($D$9="Todos","&gt;0",$D$9))),"00")&amp;"/"&amp;TEXT(MONTH(_xlfn.MINIFS(Consolidado!$B$5:$B$1000,Consolidado!$E$5:$E$1000,$B22,Consolidado!$C$5:$C$1000,"Comité de Supervisión",Consolidado!$L$5:$L$1000,"X",Consolidado!$H$5:$H$1000,IF($D$9="Todos","&gt;0",$D$9))),"00")&amp;IF($D$9="Todos","/"&amp;RIGHT(YEAR(_xlfn.MINIFS(Consolidado!$B$5:$B$1000,Consolidado!$E$5:$E$1000,$B22,Consolidado!$C$5:$C$1000,"Comité de Supervisión",Consolidado!$L$5:$L$1000,"X",Consolidado!$H$5:$H$1000,IF($D$9="Todos","&gt;0",$D$9))),2),"")&amp;IF(_xlfn.MAXIFS(Consolidado!$B$5:$B$1000,Consolidado!$E$5:$E$1000,$B22,Consolidado!$C$5:$C$1000,"Comité de Supervisión",Consolidado!$L$5:$L$1000,"X",Consolidado!$H$5:$H$1000,IF($D$9="Todos","&gt;0",$D$9))&lt;&gt;_xlfn.MINIFS(Consolidado!$B$5:$B$1000,Consolidado!$E$5:$E$1000,$B22,Consolidado!$C$5:$C$1000,"Comité de Supervisión",Consolidado!$L$5:$L$1000,"X",Consolidado!$H$5:$H$1000,IF($D$9="Todos","&gt;0",$D$9))," y "&amp;TEXT(DAY(_xlfn.MAXIFS(Consolidado!$B$5:$B$1000,Consolidado!$E$5:$E$1000,$B22,Consolidado!$C$5:$C$1000,"Comité de Supervisión",Consolidado!$L$5:$L$1000,"X",Consolidado!$H$5:$H$1000,IF($D$9="Todos","&gt;0",$D$9))),"00")&amp;"/"&amp;TEXT(MONTH(_xlfn.MAXIFS(Consolidado!$B$5:$B$1000,Consolidado!$E$5:$E$1000,$B22,Consolidado!$C$5:$C$1000,"Comité de Supervisión",Consolidado!$L$5:$L$1000,"X",Consolidado!$H$5:$H$1000,IF($D$9="Todos","&gt;0",$D$9))),"00")&amp;IF($D$9="Todos","/"&amp;RIGHT(YEAR(_xlfn.MAXIFS(Consolidado!$B$5:$B$1000,Consolidado!$E$5:$E$1000,$B22,Consolidado!$C$5:$C$1000,"Comité de Supervisión",Consolidado!$L$5:$L$1000,"X",Consolidado!$H$5:$H$1000,IF($D$9="Todos","&gt;0",$D$9))),2),""),""),""),IF(SUMIFS(Consolidado!$AD$5:$AD$1000,Consolidado!$E$5:$E$1000,$B22,Consolidado!$C$5:$C$1000,"Consejo de Administración",Consolidado!$L$5:$L$1000,"X",Consolidado!$H$5:$H$1000,IF($D$9="Todos","&gt;0",$D$9))&gt;0,"Consejo "&amp;TEXT(DAY(_xlfn.MINIFS(Consolidado!$B$5:$B$1000,Consolidado!$E$5:$E$1000,$B22,Consolidado!$C$5:$C$1000,"Consejo de Administración",Consolidado!$L$5:$L$1000,"X",Consolidado!$H$5:$H$1000,IF($D$9="Todos","&gt;0",$D$9))),"00")&amp;"/"&amp;TEXT(MONTH(_xlfn.MINIFS(Consolidado!$B$5:$B$1000,Consolidado!$E$5:$E$1000,$B22,Consolidado!$C$5:$C$1000,"Consejo de Administración",Consolidado!$L$5:$L$1000,"X",Consolidado!$H$5:$H$1000,IF($D$9="Todos","&gt;0",$D$9))),"00")&amp;IF($D$9="Todos","/"&amp;RIGHT(YEAR(_xlfn.MINIFS(Consolidado!$B$5:$B$1000,Consolidado!$E$5:$E$1000,$B22,Consolidado!$C$5:$C$1000,"Consejo de Administración",Consolidado!$L$5:$L$1000,"X",Consolidado!$H$5:$H$1000,IF($D$9="Todos","&gt;0",$D$9))),2),"")&amp;IF(_xlfn.MAXIFS(Consolidado!$B$5:$B$1000,Consolidado!$E$5:$E$1000,$B22,Consolidado!$C$5:$C$1000,"Consejo de Administración",Consolidado!$L$5:$L$1000,"X",Consolidado!$H$5:$H$1000,IF($D$9="Todos","&gt;0",$D$9))&lt;&gt;_xlfn.MINIFS(Consolidado!$B$5:$B$1000,Consolidado!$E$5:$E$1000,$B22,Consolidado!$C$5:$C$1000,"Consejo de Administración",Consolidado!$L$5:$L$1000,"X",Consolidado!$H$5:$H$1000,IF($D$9="Todos","&gt;0",$D$9))," y "&amp;TEXT(DAY(_xlfn.MAXIFS(Consolidado!$B$5:$B$1000,Consolidado!$E$5:$E$1000,$B22,Consolidado!$C$5:$C$1000,"Consejo de Administración",Consolidado!$L$5:$L$1000,"X",Consolidado!$H$5:$H$1000,IF($D$9="Todos","&gt;0",$D$9))),"00")&amp;"/"&amp;TEXT(MONTH(_xlfn.MAXIFS(Consolidado!$B$5:$B$1000,Consolidado!$E$5:$E$1000,$B22,Consolidado!$C$5:$C$1000,"Consejo de Administración",Consolidado!$L$5:$L$1000,"X",Consolidado!$H$5:$H$1000,IF($D$9="Todos","&gt;0",$D$9))),"00")&amp;IF($D$9="Todos","/"&amp;RIGHT(YEAR(_xlfn.MAXIFS(Consolidado!$B$5:$B$1000,Consolidado!$E$5:$E$1000,$B22,Consolidado!$C$5:$C$1000,"Consejo de Administración",Consolidado!$L$5:$L$1000,"X",Consolidado!$H$5:$H$1000,IF($D$9="Todos","&gt;0",$D$9))),2),""),""),""),IF(SUMIFS(Consolidado!$AD$5:$AD$1000,Consolidado!$E$5:$E$1000,$B22,Consolidado!$C$5:$C$1000,"Otros",Consolidado!$L$5:$L$1000,"X",Consolidado!$H$5:$H$1000,IF($D$9="Todos","&gt;0",$D$9))&gt;0,"Otros "&amp;TEXT(DAY(_xlfn.MINIFS(Consolidado!$B$5:$B$1000,Consolidado!$E$5:$E$1000,$B22,Consolidado!$C$5:$C$1000,"Otros",Consolidado!$L$5:$L$1000,"X",Consolidado!$H$5:$H$1000,IF($D$9="Todos","&gt;0",$D$9))),"00")&amp;"/"&amp;TEXT(MONTH(_xlfn.MINIFS(Consolidado!$B$5:$B$1000,Consolidado!$E$5:$E$1000,$B22,Consolidado!$C$5:$C$1000,"Otros",Consolidado!$L$5:$L$1000,"X",Consolidado!$H$5:$H$1000,IF($D$9="Todos","&gt;0",$D$9))),"00")&amp;IF($D$9="Todos","/"&amp;RIGHT(YEAR(_xlfn.MINIFS(Consolidado!$B$5:$B$1000,Consolidado!$E$5:$E$1000,$B22,Consolidado!$C$5:$C$1000,"Otros",Consolidado!$L$5:$L$1000,"X",Consolidado!$H$5:$H$1000,IF($D$9="Todos","&gt;0",$D$9))),2),"")&amp;IF(_xlfn.MAXIFS(Consolidado!$B$5:$B$1000,Consolidado!$E$5:$E$1000,$B22,Consolidado!$C$5:$C$1000,"Otros",Consolidado!$L$5:$L$1000,"X",Consolidado!$H$5:$H$1000,IF($D$9="Todos","&gt;0",$D$9))&lt;&gt;_xlfn.MINIFS(Consolidado!$B$5:$B$1000,Consolidado!$E$5:$E$1000,$B22,Consolidado!$C$5:$C$1000,"Otros",Consolidado!$L$5:$L$1000,"X",Consolidado!$H$5:$H$1000,IF($D$9="Todos","&gt;0",$D$9))," y "&amp;TEXT(DAY(_xlfn.MAXIFS(Consolidado!$B$5:$B$1000,Consolidado!$E$5:$E$1000,$B22,Consolidado!$C$5:$C$1000,"Otros",Consolidado!$L$5:$L$1000,"X",Consolidado!$H$5:$H$1000,IF($D$9="Todos","&gt;0",$D$9))),"00")&amp;"/"&amp;TEXT(MONTH(_xlfn.MAXIFS(Consolidado!$B$5:$B$1000,Consolidado!$E$5:$E$1000,$B22,Consolidado!$C$5:$C$1000,"Otros",Consolidado!$L$5:$L$1000,"X",Consolidado!$H$5:$H$1000,IF($D$9="Todos","&gt;0",$D$9))),"00")&amp;IF($D$9="Todos","/"&amp;RIGHT(YEAR(_xlfn.MAXIFS(Consolidado!$B$5:$B$1000,Consolidado!$E$5:$E$1000,$B22,Consolidado!$C$5:$C$1000,"Otros",Consolidado!$L$5:$L$1000,"X",Consolidado!$H$5:$H$1000,IF($D$9="Todos","&gt;0",$D$9))),2),""),""),""))</f>
        <v/>
      </c>
      <c r="O22" s="37" t="str">
        <f aca="false">_xlfn.TEXTJOIN(" +"&amp;CHAR(10),TRUE(),IF(SUMIFS(Consolidado!$AD$5:$AD$1000,Consolidado!$E$5:$E$1000,$B22,Consolidado!$C$5:$C$1000,"Auditoría Interna",Consolidado!$M$5:$M$1000,"X",Consolidado!$H$5:$H$1000,IF($D$9="Todos","&gt;0",$D$9))&gt;0,"Interna "&amp;TEXT(DAY(_xlfn.MINIFS(Consolidado!$B$5:$B$1000,Consolidado!$E$5:$E$1000,$B22,Consolidado!$C$5:$C$1000,"Auditoría Interna",Consolidado!$M$5:$M$1000,"X",Consolidado!$H$5:$H$1000,IF($D$9="Todos","&gt;0",$D$9))),"00")&amp;"/"&amp;TEXT(MONTH(_xlfn.MINIFS(Consolidado!$B$5:$B$1000,Consolidado!$E$5:$E$1000,$B22,Consolidado!$C$5:$C$1000,"Auditoría Interna",Consolidado!$M$5:$M$1000,"X",Consolidado!$H$5:$H$1000,IF($D$9="Todos","&gt;0",$D$9))),"00")&amp;IF($D$9="Todos","/"&amp;RIGHT(YEAR(_xlfn.MINIFS(Consolidado!$B$5:$B$1000,Consolidado!$E$5:$E$1000,$B22,Consolidado!$C$5:$C$1000,"Auditoría Interna",Consolidado!$M$5:$M$1000,"X",Consolidado!$H$5:$H$1000,IF($D$9="Todos","&gt;0",$D$9))),2),"")&amp;IF(_xlfn.MAXIFS(Consolidado!$B$5:$B$1000,Consolidado!$E$5:$E$1000,$B22,Consolidado!$C$5:$C$1000,"Auditoría Interna",Consolidado!$M$5:$M$1000,"X",Consolidado!$H$5:$H$1000,IF($D$9="Todos","&gt;0",$D$9))&lt;&gt;_xlfn.MINIFS(Consolidado!$B$5:$B$1000,Consolidado!$E$5:$E$1000,$B22,Consolidado!$C$5:$C$1000,"Auditoría Interna",Consolidado!$M$5:$M$1000,"X",Consolidado!$H$5:$H$1000,IF($D$9="Todos","&gt;0",$D$9))," y "&amp;TEXT(DAY(_xlfn.MAXIFS(Consolidado!$B$5:$B$1000,Consolidado!$E$5:$E$1000,$B22,Consolidado!$C$5:$C$1000,"Auditoría Interna",Consolidado!$M$5:$M$1000,"X",Consolidado!$H$5:$H$1000,IF($D$9="Todos","&gt;0",$D$9))),"00")&amp;"/"&amp;TEXT(MONTH(_xlfn.MAXIFS(Consolidado!$B$5:$B$1000,Consolidado!$E$5:$E$1000,$B22,Consolidado!$C$5:$C$1000,"Auditoría Interna",Consolidado!$M$5:$M$1000,"X",Consolidado!$H$5:$H$1000,IF($D$9="Todos","&gt;0",$D$9))),"00")&amp;IF($D$9="Todos","/"&amp;RIGHT(YEAR(_xlfn.MAXIFS(Consolidado!$B$5:$B$1000,Consolidado!$E$5:$E$1000,$B22,Consolidado!$C$5:$C$1000,"Auditoría Interna",Consolidado!$M$5:$M$1000,"X",Consolidado!$H$5:$H$1000,IF($D$9="Todos","&gt;0",$D$9))),2),""),""),""),IF(SUMIFS(Consolidado!$AD$5:$AD$1000,Consolidado!$E$5:$E$1000,$B22,Consolidado!$C$5:$C$1000,"Auditoría Externa",Consolidado!$M$5:$M$1000,"X",Consolidado!$H$5:$H$1000,IF($D$9="Todos","&gt;0",$D$9))&gt;0,"Externa "&amp;TEXT(DAY(_xlfn.MINIFS(Consolidado!$B$5:$B$1000,Consolidado!$E$5:$E$1000,$B22,Consolidado!$C$5:$C$1000,"Auditoría Externa",Consolidado!$M$5:$M$1000,"X",Consolidado!$H$5:$H$1000,IF($D$9="Todos","&gt;0",$D$9))),"00")&amp;"/"&amp;TEXT(MONTH(_xlfn.MINIFS(Consolidado!$B$5:$B$1000,Consolidado!$E$5:$E$1000,$B22,Consolidado!$C$5:$C$1000,"Auditoría Externa",Consolidado!$M$5:$M$1000,"X",Consolidado!$H$5:$H$1000,IF($D$9="Todos","&gt;0",$D$9))),"00")&amp;IF($D$9="Todos","/"&amp;RIGHT(YEAR(_xlfn.MINIFS(Consolidado!$B$5:$B$1000,Consolidado!$E$5:$E$1000,$B22,Consolidado!$C$5:$C$1000,"Auditoría Externa",Consolidado!$M$5:$M$1000,"X",Consolidado!$H$5:$H$1000,IF($D$9="Todos","&gt;0",$D$9))),2),"")&amp;IF(_xlfn.MAXIFS(Consolidado!$B$5:$B$1000,Consolidado!$E$5:$E$1000,$B22,Consolidado!$C$5:$C$1000,"Auditoría Externa",Consolidado!$M$5:$M$1000,"X",Consolidado!$H$5:$H$1000,IF($D$9="Todos","&gt;0",$D$9))&lt;&gt;_xlfn.MINIFS(Consolidado!$B$5:$B$1000,Consolidado!$E$5:$E$1000,$B22,Consolidado!$C$5:$C$1000,"Auditoría Externa",Consolidado!$M$5:$M$1000,"X",Consolidado!$H$5:$H$1000,IF($D$9="Todos","&gt;0",$D$9))," y "&amp;TEXT(DAY(_xlfn.MAXIFS(Consolidado!$B$5:$B$1000,Consolidado!$E$5:$E$1000,$B22,Consolidado!$C$5:$C$1000,"Auditoría Externa",Consolidado!$M$5:$M$1000,"X",Consolidado!$H$5:$H$1000,IF($D$9="Todos","&gt;0",$D$9))),"00")&amp;"/"&amp;TEXT(MONTH(_xlfn.MAXIFS(Consolidado!$B$5:$B$1000,Consolidado!$E$5:$E$1000,$B22,Consolidado!$C$5:$C$1000,"Auditoría Externa",Consolidado!$M$5:$M$1000,"X",Consolidado!$H$5:$H$1000,IF($D$9="Todos","&gt;0",$D$9))),"00")&amp;IF($D$9="Todos","/"&amp;RIGHT(YEAR(_xlfn.MAXIFS(Consolidado!$B$5:$B$1000,Consolidado!$E$5:$E$1000,$B22,Consolidado!$C$5:$C$1000,"Auditoría Externa",Consolidado!$M$5:$M$1000,"X",Consolidado!$H$5:$H$1000,IF($D$9="Todos","&gt;0",$D$9))),2),""),""),""),IF(SUMIFS(Consolidado!$AD$5:$AD$1000,Consolidado!$E$5:$E$1000,$B22,Consolidado!$C$5:$C$1000,"SSF",Consolidado!$M$5:$M$1000,"X",Consolidado!$H$5:$H$1000,IF($D$9="Todos","&gt;0",$D$9))&gt;0,"SSF "&amp;TEXT(DAY(_xlfn.MINIFS(Consolidado!$B$5:$B$1000,Consolidado!$E$5:$E$1000,$B22,Consolidado!$C$5:$C$1000,"SSF",Consolidado!$M$5:$M$1000,"X",Consolidado!$H$5:$H$1000,IF($D$9="Todos","&gt;0",$D$9))),"00")&amp;"/"&amp;TEXT(MONTH(_xlfn.MINIFS(Consolidado!$B$5:$B$1000,Consolidado!$E$5:$E$1000,$B22,Consolidado!$C$5:$C$1000,"SSF",Consolidado!$M$5:$M$1000,"X",Consolidado!$H$5:$H$1000,IF($D$9="Todos","&gt;0",$D$9))),"00")&amp;IF($D$9="Todos","/"&amp;RIGHT(YEAR(_xlfn.MINIFS(Consolidado!$B$5:$B$1000,Consolidado!$E$5:$E$1000,$B22,Consolidado!$C$5:$C$1000,"SSF",Consolidado!$M$5:$M$1000,"X",Consolidado!$H$5:$H$1000,IF($D$9="Todos","&gt;0",$D$9))),2),"")&amp;IF(_xlfn.MAXIFS(Consolidado!$B$5:$B$1000,Consolidado!$E$5:$E$1000,$B22,Consolidado!$C$5:$C$1000,"SSF",Consolidado!$M$5:$M$1000,"X",Consolidado!$H$5:$H$1000,IF($D$9="Todos","&gt;0",$D$9))&lt;&gt;_xlfn.MINIFS(Consolidado!$B$5:$B$1000,Consolidado!$E$5:$E$1000,$B22,Consolidado!$C$5:$C$1000,"SSF",Consolidado!$M$5:$M$1000,"X",Consolidado!$H$5:$H$1000,IF($D$9="Todos","&gt;0",$D$9))," y "&amp;TEXT(DAY(_xlfn.MAXIFS(Consolidado!$B$5:$B$1000,Consolidado!$E$5:$E$1000,$B22,Consolidado!$C$5:$C$1000,"SSF",Consolidado!$M$5:$M$1000,"X",Consolidado!$H$5:$H$1000,IF($D$9="Todos","&gt;0",$D$9))),"00")&amp;"/"&amp;TEXT(MONTH(_xlfn.MAXIFS(Consolidado!$B$5:$B$1000,Consolidado!$E$5:$E$1000,$B22,Consolidado!$C$5:$C$1000,"SSF",Consolidado!$M$5:$M$1000,"X",Consolidado!$H$5:$H$1000,IF($D$9="Todos","&gt;0",$D$9))),"00")&amp;IF($D$9="Todos","/"&amp;RIGHT(YEAR(_xlfn.MAXIFS(Consolidado!$B$5:$B$1000,Consolidado!$E$5:$E$1000,$B22,Consolidado!$C$5:$C$1000,"SSF",Consolidado!$M$5:$M$1000,"X",Consolidado!$H$5:$H$1000,IF($D$9="Todos","&gt;0",$D$9))),2),""),""),""),IF(SUMIFS(Consolidado!$AD$5:$AD$1000,Consolidado!$E$5:$E$1000,$B22,Consolidado!$C$5:$C$1000,"Comité de Supervisión",Consolidado!$M$5:$M$1000,"X",Consolidado!$H$5:$H$1000,IF($D$9="Todos","&gt;0",$D$9))&gt;0,"Comité Sup. "&amp;TEXT(DAY(_xlfn.MINIFS(Consolidado!$B$5:$B$1000,Consolidado!$E$5:$E$1000,$B22,Consolidado!$C$5:$C$1000,"Comité de Supervisión",Consolidado!$M$5:$M$1000,"X",Consolidado!$H$5:$H$1000,IF($D$9="Todos","&gt;0",$D$9))),"00")&amp;"/"&amp;TEXT(MONTH(_xlfn.MINIFS(Consolidado!$B$5:$B$1000,Consolidado!$E$5:$E$1000,$B22,Consolidado!$C$5:$C$1000,"Comité de Supervisión",Consolidado!$M$5:$M$1000,"X",Consolidado!$H$5:$H$1000,IF($D$9="Todos","&gt;0",$D$9))),"00")&amp;IF($D$9="Todos","/"&amp;RIGHT(YEAR(_xlfn.MINIFS(Consolidado!$B$5:$B$1000,Consolidado!$E$5:$E$1000,$B22,Consolidado!$C$5:$C$1000,"Comité de Supervisión",Consolidado!$M$5:$M$1000,"X",Consolidado!$H$5:$H$1000,IF($D$9="Todos","&gt;0",$D$9))),2),"")&amp;IF(_xlfn.MAXIFS(Consolidado!$B$5:$B$1000,Consolidado!$E$5:$E$1000,$B22,Consolidado!$C$5:$C$1000,"Comité de Supervisión",Consolidado!$M$5:$M$1000,"X",Consolidado!$H$5:$H$1000,IF($D$9="Todos","&gt;0",$D$9))&lt;&gt;_xlfn.MINIFS(Consolidado!$B$5:$B$1000,Consolidado!$E$5:$E$1000,$B22,Consolidado!$C$5:$C$1000,"Comité de Supervisión",Consolidado!$M$5:$M$1000,"X",Consolidado!$H$5:$H$1000,IF($D$9="Todos","&gt;0",$D$9))," y "&amp;TEXT(DAY(_xlfn.MAXIFS(Consolidado!$B$5:$B$1000,Consolidado!$E$5:$E$1000,$B22,Consolidado!$C$5:$C$1000,"Comité de Supervisión",Consolidado!$M$5:$M$1000,"X",Consolidado!$H$5:$H$1000,IF($D$9="Todos","&gt;0",$D$9))),"00")&amp;"/"&amp;TEXT(MONTH(_xlfn.MAXIFS(Consolidado!$B$5:$B$1000,Consolidado!$E$5:$E$1000,$B22,Consolidado!$C$5:$C$1000,"Comité de Supervisión",Consolidado!$M$5:$M$1000,"X",Consolidado!$H$5:$H$1000,IF($D$9="Todos","&gt;0",$D$9))),"00")&amp;IF($D$9="Todos","/"&amp;RIGHT(YEAR(_xlfn.MAXIFS(Consolidado!$B$5:$B$1000,Consolidado!$E$5:$E$1000,$B22,Consolidado!$C$5:$C$1000,"Comité de Supervisión",Consolidado!$M$5:$M$1000,"X",Consolidado!$H$5:$H$1000,IF($D$9="Todos","&gt;0",$D$9))),2),""),""),""),IF(SUMIFS(Consolidado!$AD$5:$AD$1000,Consolidado!$E$5:$E$1000,$B22,Consolidado!$C$5:$C$1000,"Consejo de Administración",Consolidado!$M$5:$M$1000,"X",Consolidado!$H$5:$H$1000,IF($D$9="Todos","&gt;0",$D$9))&gt;0,"Consejo "&amp;TEXT(DAY(_xlfn.MINIFS(Consolidado!$B$5:$B$1000,Consolidado!$E$5:$E$1000,$B22,Consolidado!$C$5:$C$1000,"Consejo de Administración",Consolidado!$M$5:$M$1000,"X",Consolidado!$H$5:$H$1000,IF($D$9="Todos","&gt;0",$D$9))),"00")&amp;"/"&amp;TEXT(MONTH(_xlfn.MINIFS(Consolidado!$B$5:$B$1000,Consolidado!$E$5:$E$1000,$B22,Consolidado!$C$5:$C$1000,"Consejo de Administración",Consolidado!$M$5:$M$1000,"X",Consolidado!$H$5:$H$1000,IF($D$9="Todos","&gt;0",$D$9))),"00")&amp;IF($D$9="Todos","/"&amp;RIGHT(YEAR(_xlfn.MINIFS(Consolidado!$B$5:$B$1000,Consolidado!$E$5:$E$1000,$B22,Consolidado!$C$5:$C$1000,"Consejo de Administración",Consolidado!$M$5:$M$1000,"X",Consolidado!$H$5:$H$1000,IF($D$9="Todos","&gt;0",$D$9))),2),"")&amp;IF(_xlfn.MAXIFS(Consolidado!$B$5:$B$1000,Consolidado!$E$5:$E$1000,$B22,Consolidado!$C$5:$C$1000,"Consejo de Administración",Consolidado!$M$5:$M$1000,"X",Consolidado!$H$5:$H$1000,IF($D$9="Todos","&gt;0",$D$9))&lt;&gt;_xlfn.MINIFS(Consolidado!$B$5:$B$1000,Consolidado!$E$5:$E$1000,$B22,Consolidado!$C$5:$C$1000,"Consejo de Administración",Consolidado!$M$5:$M$1000,"X",Consolidado!$H$5:$H$1000,IF($D$9="Todos","&gt;0",$D$9))," y "&amp;TEXT(DAY(_xlfn.MAXIFS(Consolidado!$B$5:$B$1000,Consolidado!$E$5:$E$1000,$B22,Consolidado!$C$5:$C$1000,"Consejo de Administración",Consolidado!$M$5:$M$1000,"X",Consolidado!$H$5:$H$1000,IF($D$9="Todos","&gt;0",$D$9))),"00")&amp;"/"&amp;TEXT(MONTH(_xlfn.MAXIFS(Consolidado!$B$5:$B$1000,Consolidado!$E$5:$E$1000,$B22,Consolidado!$C$5:$C$1000,"Consejo de Administración",Consolidado!$M$5:$M$1000,"X",Consolidado!$H$5:$H$1000,IF($D$9="Todos","&gt;0",$D$9))),"00")&amp;IF($D$9="Todos","/"&amp;RIGHT(YEAR(_xlfn.MAXIFS(Consolidado!$B$5:$B$1000,Consolidado!$E$5:$E$1000,$B22,Consolidado!$C$5:$C$1000,"Consejo de Administración",Consolidado!$M$5:$M$1000,"X",Consolidado!$H$5:$H$1000,IF($D$9="Todos","&gt;0",$D$9))),2),""),""),""),IF(SUMIFS(Consolidado!$AD$5:$AD$1000,Consolidado!$E$5:$E$1000,$B22,Consolidado!$C$5:$C$1000,"Otros",Consolidado!$M$5:$M$1000,"X",Consolidado!$H$5:$H$1000,IF($D$9="Todos","&gt;0",$D$9))&gt;0,"Otros "&amp;TEXT(DAY(_xlfn.MINIFS(Consolidado!$B$5:$B$1000,Consolidado!$E$5:$E$1000,$B22,Consolidado!$C$5:$C$1000,"Otros",Consolidado!$M$5:$M$1000,"X",Consolidado!$H$5:$H$1000,IF($D$9="Todos","&gt;0",$D$9))),"00")&amp;"/"&amp;TEXT(MONTH(_xlfn.MINIFS(Consolidado!$B$5:$B$1000,Consolidado!$E$5:$E$1000,$B22,Consolidado!$C$5:$C$1000,"Otros",Consolidado!$M$5:$M$1000,"X",Consolidado!$H$5:$H$1000,IF($D$9="Todos","&gt;0",$D$9))),"00")&amp;IF($D$9="Todos","/"&amp;RIGHT(YEAR(_xlfn.MINIFS(Consolidado!$B$5:$B$1000,Consolidado!$E$5:$E$1000,$B22,Consolidado!$C$5:$C$1000,"Otros",Consolidado!$M$5:$M$1000,"X",Consolidado!$H$5:$H$1000,IF($D$9="Todos","&gt;0",$D$9))),2),"")&amp;IF(_xlfn.MAXIFS(Consolidado!$B$5:$B$1000,Consolidado!$E$5:$E$1000,$B22,Consolidado!$C$5:$C$1000,"Otros",Consolidado!$M$5:$M$1000,"X",Consolidado!$H$5:$H$1000,IF($D$9="Todos","&gt;0",$D$9))&lt;&gt;_xlfn.MINIFS(Consolidado!$B$5:$B$1000,Consolidado!$E$5:$E$1000,$B22,Consolidado!$C$5:$C$1000,"Otros",Consolidado!$M$5:$M$1000,"X",Consolidado!$H$5:$H$1000,IF($D$9="Todos","&gt;0",$D$9))," y "&amp;TEXT(DAY(_xlfn.MAXIFS(Consolidado!$B$5:$B$1000,Consolidado!$E$5:$E$1000,$B22,Consolidado!$C$5:$C$1000,"Otros",Consolidado!$M$5:$M$1000,"X",Consolidado!$H$5:$H$1000,IF($D$9="Todos","&gt;0",$D$9))),"00")&amp;"/"&amp;TEXT(MONTH(_xlfn.MAXIFS(Consolidado!$B$5:$B$1000,Consolidado!$E$5:$E$1000,$B22,Consolidado!$C$5:$C$1000,"Otros",Consolidado!$M$5:$M$1000,"X",Consolidado!$H$5:$H$1000,IF($D$9="Todos","&gt;0",$D$9))),"00")&amp;IF($D$9="Todos","/"&amp;RIGHT(YEAR(_xlfn.MAXIFS(Consolidado!$B$5:$B$1000,Consolidado!$E$5:$E$1000,$B22,Consolidado!$C$5:$C$1000,"Otros",Consolidado!$M$5:$M$1000,"X",Consolidado!$H$5:$H$1000,IF($D$9="Todos","&gt;0",$D$9))),2),""),""),""))</f>
        <v>Interna 06/05</v>
      </c>
      <c r="P22" s="37" t="str">
        <f aca="false">_xlfn.TEXTJOIN(" +"&amp;CHAR(10),TRUE(),IF(SUMIFS(Consolidado!$AD$5:$AD$1000,Consolidado!$E$5:$E$1000,$B22,Consolidado!$C$5:$C$1000,"Auditoría Interna",Consolidado!$N$5:$N$1000,"X",Consolidado!$H$5:$H$1000,IF($D$9="Todos","&gt;0",$D$9))&gt;0,"Interna "&amp;TEXT(DAY(_xlfn.MINIFS(Consolidado!$B$5:$B$1000,Consolidado!$E$5:$E$1000,$B22,Consolidado!$C$5:$C$1000,"Auditoría Interna",Consolidado!$N$5:$N$1000,"X",Consolidado!$H$5:$H$1000,IF($D$9="Todos","&gt;0",$D$9))),"00")&amp;"/"&amp;TEXT(MONTH(_xlfn.MINIFS(Consolidado!$B$5:$B$1000,Consolidado!$E$5:$E$1000,$B22,Consolidado!$C$5:$C$1000,"Auditoría Interna",Consolidado!$N$5:$N$1000,"X",Consolidado!$H$5:$H$1000,IF($D$9="Todos","&gt;0",$D$9))),"00")&amp;IF($D$9="Todos","/"&amp;RIGHT(YEAR(_xlfn.MINIFS(Consolidado!$B$5:$B$1000,Consolidado!$E$5:$E$1000,$B22,Consolidado!$C$5:$C$1000,"Auditoría Interna",Consolidado!$N$5:$N$1000,"X",Consolidado!$H$5:$H$1000,IF($D$9="Todos","&gt;0",$D$9))),2),"")&amp;IF(_xlfn.MAXIFS(Consolidado!$B$5:$B$1000,Consolidado!$E$5:$E$1000,$B22,Consolidado!$C$5:$C$1000,"Auditoría Interna",Consolidado!$N$5:$N$1000,"X",Consolidado!$H$5:$H$1000,IF($D$9="Todos","&gt;0",$D$9))&lt;&gt;_xlfn.MINIFS(Consolidado!$B$5:$B$1000,Consolidado!$E$5:$E$1000,$B22,Consolidado!$C$5:$C$1000,"Auditoría Interna",Consolidado!$N$5:$N$1000,"X",Consolidado!$H$5:$H$1000,IF($D$9="Todos","&gt;0",$D$9))," y "&amp;TEXT(DAY(_xlfn.MAXIFS(Consolidado!$B$5:$B$1000,Consolidado!$E$5:$E$1000,$B22,Consolidado!$C$5:$C$1000,"Auditoría Interna",Consolidado!$N$5:$N$1000,"X",Consolidado!$H$5:$H$1000,IF($D$9="Todos","&gt;0",$D$9))),"00")&amp;"/"&amp;TEXT(MONTH(_xlfn.MAXIFS(Consolidado!$B$5:$B$1000,Consolidado!$E$5:$E$1000,$B22,Consolidado!$C$5:$C$1000,"Auditoría Interna",Consolidado!$N$5:$N$1000,"X",Consolidado!$H$5:$H$1000,IF($D$9="Todos","&gt;0",$D$9))),"00")&amp;IF($D$9="Todos","/"&amp;RIGHT(YEAR(_xlfn.MAXIFS(Consolidado!$B$5:$B$1000,Consolidado!$E$5:$E$1000,$B22,Consolidado!$C$5:$C$1000,"Auditoría Interna",Consolidado!$N$5:$N$1000,"X",Consolidado!$H$5:$H$1000,IF($D$9="Todos","&gt;0",$D$9))),2),""),""),""),IF(SUMIFS(Consolidado!$AD$5:$AD$1000,Consolidado!$E$5:$E$1000,$B22,Consolidado!$C$5:$C$1000,"Auditoría Externa",Consolidado!$N$5:$N$1000,"X",Consolidado!$H$5:$H$1000,IF($D$9="Todos","&gt;0",$D$9))&gt;0,"Externa "&amp;TEXT(DAY(_xlfn.MINIFS(Consolidado!$B$5:$B$1000,Consolidado!$E$5:$E$1000,$B22,Consolidado!$C$5:$C$1000,"Auditoría Externa",Consolidado!$N$5:$N$1000,"X",Consolidado!$H$5:$H$1000,IF($D$9="Todos","&gt;0",$D$9))),"00")&amp;"/"&amp;TEXT(MONTH(_xlfn.MINIFS(Consolidado!$B$5:$B$1000,Consolidado!$E$5:$E$1000,$B22,Consolidado!$C$5:$C$1000,"Auditoría Externa",Consolidado!$N$5:$N$1000,"X",Consolidado!$H$5:$H$1000,IF($D$9="Todos","&gt;0",$D$9))),"00")&amp;IF($D$9="Todos","/"&amp;RIGHT(YEAR(_xlfn.MINIFS(Consolidado!$B$5:$B$1000,Consolidado!$E$5:$E$1000,$B22,Consolidado!$C$5:$C$1000,"Auditoría Externa",Consolidado!$N$5:$N$1000,"X",Consolidado!$H$5:$H$1000,IF($D$9="Todos","&gt;0",$D$9))),2),"")&amp;IF(_xlfn.MAXIFS(Consolidado!$B$5:$B$1000,Consolidado!$E$5:$E$1000,$B22,Consolidado!$C$5:$C$1000,"Auditoría Externa",Consolidado!$N$5:$N$1000,"X",Consolidado!$H$5:$H$1000,IF($D$9="Todos","&gt;0",$D$9))&lt;&gt;_xlfn.MINIFS(Consolidado!$B$5:$B$1000,Consolidado!$E$5:$E$1000,$B22,Consolidado!$C$5:$C$1000,"Auditoría Externa",Consolidado!$N$5:$N$1000,"X",Consolidado!$H$5:$H$1000,IF($D$9="Todos","&gt;0",$D$9))," y "&amp;TEXT(DAY(_xlfn.MAXIFS(Consolidado!$B$5:$B$1000,Consolidado!$E$5:$E$1000,$B22,Consolidado!$C$5:$C$1000,"Auditoría Externa",Consolidado!$N$5:$N$1000,"X",Consolidado!$H$5:$H$1000,IF($D$9="Todos","&gt;0",$D$9))),"00")&amp;"/"&amp;TEXT(MONTH(_xlfn.MAXIFS(Consolidado!$B$5:$B$1000,Consolidado!$E$5:$E$1000,$B22,Consolidado!$C$5:$C$1000,"Auditoría Externa",Consolidado!$N$5:$N$1000,"X",Consolidado!$H$5:$H$1000,IF($D$9="Todos","&gt;0",$D$9))),"00")&amp;IF($D$9="Todos","/"&amp;RIGHT(YEAR(_xlfn.MAXIFS(Consolidado!$B$5:$B$1000,Consolidado!$E$5:$E$1000,$B22,Consolidado!$C$5:$C$1000,"Auditoría Externa",Consolidado!$N$5:$N$1000,"X",Consolidado!$H$5:$H$1000,IF($D$9="Todos","&gt;0",$D$9))),2),""),""),""),IF(SUMIFS(Consolidado!$AD$5:$AD$1000,Consolidado!$E$5:$E$1000,$B22,Consolidado!$C$5:$C$1000,"SSF",Consolidado!$N$5:$N$1000,"X",Consolidado!$H$5:$H$1000,IF($D$9="Todos","&gt;0",$D$9))&gt;0,"SSF "&amp;TEXT(DAY(_xlfn.MINIFS(Consolidado!$B$5:$B$1000,Consolidado!$E$5:$E$1000,$B22,Consolidado!$C$5:$C$1000,"SSF",Consolidado!$N$5:$N$1000,"X",Consolidado!$H$5:$H$1000,IF($D$9="Todos","&gt;0",$D$9))),"00")&amp;"/"&amp;TEXT(MONTH(_xlfn.MINIFS(Consolidado!$B$5:$B$1000,Consolidado!$E$5:$E$1000,$B22,Consolidado!$C$5:$C$1000,"SSF",Consolidado!$N$5:$N$1000,"X",Consolidado!$H$5:$H$1000,IF($D$9="Todos","&gt;0",$D$9))),"00")&amp;IF($D$9="Todos","/"&amp;RIGHT(YEAR(_xlfn.MINIFS(Consolidado!$B$5:$B$1000,Consolidado!$E$5:$E$1000,$B22,Consolidado!$C$5:$C$1000,"SSF",Consolidado!$N$5:$N$1000,"X",Consolidado!$H$5:$H$1000,IF($D$9="Todos","&gt;0",$D$9))),2),"")&amp;IF(_xlfn.MAXIFS(Consolidado!$B$5:$B$1000,Consolidado!$E$5:$E$1000,$B22,Consolidado!$C$5:$C$1000,"SSF",Consolidado!$N$5:$N$1000,"X",Consolidado!$H$5:$H$1000,IF($D$9="Todos","&gt;0",$D$9))&lt;&gt;_xlfn.MINIFS(Consolidado!$B$5:$B$1000,Consolidado!$E$5:$E$1000,$B22,Consolidado!$C$5:$C$1000,"SSF",Consolidado!$N$5:$N$1000,"X",Consolidado!$H$5:$H$1000,IF($D$9="Todos","&gt;0",$D$9))," y "&amp;TEXT(DAY(_xlfn.MAXIFS(Consolidado!$B$5:$B$1000,Consolidado!$E$5:$E$1000,$B22,Consolidado!$C$5:$C$1000,"SSF",Consolidado!$N$5:$N$1000,"X",Consolidado!$H$5:$H$1000,IF($D$9="Todos","&gt;0",$D$9))),"00")&amp;"/"&amp;TEXT(MONTH(_xlfn.MAXIFS(Consolidado!$B$5:$B$1000,Consolidado!$E$5:$E$1000,$B22,Consolidado!$C$5:$C$1000,"SSF",Consolidado!$N$5:$N$1000,"X",Consolidado!$H$5:$H$1000,IF($D$9="Todos","&gt;0",$D$9))),"00")&amp;IF($D$9="Todos","/"&amp;RIGHT(YEAR(_xlfn.MAXIFS(Consolidado!$B$5:$B$1000,Consolidado!$E$5:$E$1000,$B22,Consolidado!$C$5:$C$1000,"SSF",Consolidado!$N$5:$N$1000,"X",Consolidado!$H$5:$H$1000,IF($D$9="Todos","&gt;0",$D$9))),2),""),""),""),IF(SUMIFS(Consolidado!$AD$5:$AD$1000,Consolidado!$E$5:$E$1000,$B22,Consolidado!$C$5:$C$1000,"Comité de Supervisión",Consolidado!$N$5:$N$1000,"X",Consolidado!$H$5:$H$1000,IF($D$9="Todos","&gt;0",$D$9))&gt;0,"Comité Sup. "&amp;TEXT(DAY(_xlfn.MINIFS(Consolidado!$B$5:$B$1000,Consolidado!$E$5:$E$1000,$B22,Consolidado!$C$5:$C$1000,"Comité de Supervisión",Consolidado!$N$5:$N$1000,"X",Consolidado!$H$5:$H$1000,IF($D$9="Todos","&gt;0",$D$9))),"00")&amp;"/"&amp;TEXT(MONTH(_xlfn.MINIFS(Consolidado!$B$5:$B$1000,Consolidado!$E$5:$E$1000,$B22,Consolidado!$C$5:$C$1000,"Comité de Supervisión",Consolidado!$N$5:$N$1000,"X",Consolidado!$H$5:$H$1000,IF($D$9="Todos","&gt;0",$D$9))),"00")&amp;IF($D$9="Todos","/"&amp;RIGHT(YEAR(_xlfn.MINIFS(Consolidado!$B$5:$B$1000,Consolidado!$E$5:$E$1000,$B22,Consolidado!$C$5:$C$1000,"Comité de Supervisión",Consolidado!$N$5:$N$1000,"X",Consolidado!$H$5:$H$1000,IF($D$9="Todos","&gt;0",$D$9))),2),"")&amp;IF(_xlfn.MAXIFS(Consolidado!$B$5:$B$1000,Consolidado!$E$5:$E$1000,$B22,Consolidado!$C$5:$C$1000,"Comité de Supervisión",Consolidado!$N$5:$N$1000,"X",Consolidado!$H$5:$H$1000,IF($D$9="Todos","&gt;0",$D$9))&lt;&gt;_xlfn.MINIFS(Consolidado!$B$5:$B$1000,Consolidado!$E$5:$E$1000,$B22,Consolidado!$C$5:$C$1000,"Comité de Supervisión",Consolidado!$N$5:$N$1000,"X",Consolidado!$H$5:$H$1000,IF($D$9="Todos","&gt;0",$D$9))," y "&amp;TEXT(DAY(_xlfn.MAXIFS(Consolidado!$B$5:$B$1000,Consolidado!$E$5:$E$1000,$B22,Consolidado!$C$5:$C$1000,"Comité de Supervisión",Consolidado!$N$5:$N$1000,"X",Consolidado!$H$5:$H$1000,IF($D$9="Todos","&gt;0",$D$9))),"00")&amp;"/"&amp;TEXT(MONTH(_xlfn.MAXIFS(Consolidado!$B$5:$B$1000,Consolidado!$E$5:$E$1000,$B22,Consolidado!$C$5:$C$1000,"Comité de Supervisión",Consolidado!$N$5:$N$1000,"X",Consolidado!$H$5:$H$1000,IF($D$9="Todos","&gt;0",$D$9))),"00")&amp;IF($D$9="Todos","/"&amp;RIGHT(YEAR(_xlfn.MAXIFS(Consolidado!$B$5:$B$1000,Consolidado!$E$5:$E$1000,$B22,Consolidado!$C$5:$C$1000,"Comité de Supervisión",Consolidado!$N$5:$N$1000,"X",Consolidado!$H$5:$H$1000,IF($D$9="Todos","&gt;0",$D$9))),2),""),""),""),IF(SUMIFS(Consolidado!$AD$5:$AD$1000,Consolidado!$E$5:$E$1000,$B22,Consolidado!$C$5:$C$1000,"Consejo de Administración",Consolidado!$N$5:$N$1000,"X",Consolidado!$H$5:$H$1000,IF($D$9="Todos","&gt;0",$D$9))&gt;0,"Consejo "&amp;TEXT(DAY(_xlfn.MINIFS(Consolidado!$B$5:$B$1000,Consolidado!$E$5:$E$1000,$B22,Consolidado!$C$5:$C$1000,"Consejo de Administración",Consolidado!$N$5:$N$1000,"X",Consolidado!$H$5:$H$1000,IF($D$9="Todos","&gt;0",$D$9))),"00")&amp;"/"&amp;TEXT(MONTH(_xlfn.MINIFS(Consolidado!$B$5:$B$1000,Consolidado!$E$5:$E$1000,$B22,Consolidado!$C$5:$C$1000,"Consejo de Administración",Consolidado!$N$5:$N$1000,"X",Consolidado!$H$5:$H$1000,IF($D$9="Todos","&gt;0",$D$9))),"00")&amp;IF($D$9="Todos","/"&amp;RIGHT(YEAR(_xlfn.MINIFS(Consolidado!$B$5:$B$1000,Consolidado!$E$5:$E$1000,$B22,Consolidado!$C$5:$C$1000,"Consejo de Administración",Consolidado!$N$5:$N$1000,"X",Consolidado!$H$5:$H$1000,IF($D$9="Todos","&gt;0",$D$9))),2),"")&amp;IF(_xlfn.MAXIFS(Consolidado!$B$5:$B$1000,Consolidado!$E$5:$E$1000,$B22,Consolidado!$C$5:$C$1000,"Consejo de Administración",Consolidado!$N$5:$N$1000,"X",Consolidado!$H$5:$H$1000,IF($D$9="Todos","&gt;0",$D$9))&lt;&gt;_xlfn.MINIFS(Consolidado!$B$5:$B$1000,Consolidado!$E$5:$E$1000,$B22,Consolidado!$C$5:$C$1000,"Consejo de Administración",Consolidado!$N$5:$N$1000,"X",Consolidado!$H$5:$H$1000,IF($D$9="Todos","&gt;0",$D$9))," y "&amp;TEXT(DAY(_xlfn.MAXIFS(Consolidado!$B$5:$B$1000,Consolidado!$E$5:$E$1000,$B22,Consolidado!$C$5:$C$1000,"Consejo de Administración",Consolidado!$N$5:$N$1000,"X",Consolidado!$H$5:$H$1000,IF($D$9="Todos","&gt;0",$D$9))),"00")&amp;"/"&amp;TEXT(MONTH(_xlfn.MAXIFS(Consolidado!$B$5:$B$1000,Consolidado!$E$5:$E$1000,$B22,Consolidado!$C$5:$C$1000,"Consejo de Administración",Consolidado!$N$5:$N$1000,"X",Consolidado!$H$5:$H$1000,IF($D$9="Todos","&gt;0",$D$9))),"00")&amp;IF($D$9="Todos","/"&amp;RIGHT(YEAR(_xlfn.MAXIFS(Consolidado!$B$5:$B$1000,Consolidado!$E$5:$E$1000,$B22,Consolidado!$C$5:$C$1000,"Consejo de Administración",Consolidado!$N$5:$N$1000,"X",Consolidado!$H$5:$H$1000,IF($D$9="Todos","&gt;0",$D$9))),2),""),""),""),IF(SUMIFS(Consolidado!$AD$5:$AD$1000,Consolidado!$E$5:$E$1000,$B22,Consolidado!$C$5:$C$1000,"Otros",Consolidado!$N$5:$N$1000,"X",Consolidado!$H$5:$H$1000,IF($D$9="Todos","&gt;0",$D$9))&gt;0,"Otros "&amp;TEXT(DAY(_xlfn.MINIFS(Consolidado!$B$5:$B$1000,Consolidado!$E$5:$E$1000,$B22,Consolidado!$C$5:$C$1000,"Otros",Consolidado!$N$5:$N$1000,"X",Consolidado!$H$5:$H$1000,IF($D$9="Todos","&gt;0",$D$9))),"00")&amp;"/"&amp;TEXT(MONTH(_xlfn.MINIFS(Consolidado!$B$5:$B$1000,Consolidado!$E$5:$E$1000,$B22,Consolidado!$C$5:$C$1000,"Otros",Consolidado!$N$5:$N$1000,"X",Consolidado!$H$5:$H$1000,IF($D$9="Todos","&gt;0",$D$9))),"00")&amp;IF($D$9="Todos","/"&amp;RIGHT(YEAR(_xlfn.MINIFS(Consolidado!$B$5:$B$1000,Consolidado!$E$5:$E$1000,$B22,Consolidado!$C$5:$C$1000,"Otros",Consolidado!$N$5:$N$1000,"X",Consolidado!$H$5:$H$1000,IF($D$9="Todos","&gt;0",$D$9))),2),"")&amp;IF(_xlfn.MAXIFS(Consolidado!$B$5:$B$1000,Consolidado!$E$5:$E$1000,$B22,Consolidado!$C$5:$C$1000,"Otros",Consolidado!$N$5:$N$1000,"X",Consolidado!$H$5:$H$1000,IF($D$9="Todos","&gt;0",$D$9))&lt;&gt;_xlfn.MINIFS(Consolidado!$B$5:$B$1000,Consolidado!$E$5:$E$1000,$B22,Consolidado!$C$5:$C$1000,"Otros",Consolidado!$N$5:$N$1000,"X",Consolidado!$H$5:$H$1000,IF($D$9="Todos","&gt;0",$D$9))," y "&amp;TEXT(DAY(_xlfn.MAXIFS(Consolidado!$B$5:$B$1000,Consolidado!$E$5:$E$1000,$B22,Consolidado!$C$5:$C$1000,"Otros",Consolidado!$N$5:$N$1000,"X",Consolidado!$H$5:$H$1000,IF($D$9="Todos","&gt;0",$D$9))),"00")&amp;"/"&amp;TEXT(MONTH(_xlfn.MAXIFS(Consolidado!$B$5:$B$1000,Consolidado!$E$5:$E$1000,$B22,Consolidado!$C$5:$C$1000,"Otros",Consolidado!$N$5:$N$1000,"X",Consolidado!$H$5:$H$1000,IF($D$9="Todos","&gt;0",$D$9))),"00")&amp;IF($D$9="Todos","/"&amp;RIGHT(YEAR(_xlfn.MAXIFS(Consolidado!$B$5:$B$1000,Consolidado!$E$5:$E$1000,$B22,Consolidado!$C$5:$C$1000,"Otros",Consolidado!$N$5:$N$1000,"X",Consolidado!$H$5:$H$1000,IF($D$9="Todos","&gt;0",$D$9))),2),""),""),""))</f>
        <v/>
      </c>
      <c r="Q22" s="37" t="str">
        <f aca="false">_xlfn.TEXTJOIN(" +"&amp;CHAR(10),TRUE(),IF(SUMIFS(Consolidado!$AD$5:$AD$1000,Consolidado!$E$5:$E$1000,$B22,Consolidado!$C$5:$C$1000,"Auditoría Interna",Consolidado!$O$5:$O$1000,"X",Consolidado!$H$5:$H$1000,IF($D$9="Todos","&gt;0",$D$9))&gt;0,"Interna "&amp;TEXT(DAY(_xlfn.MINIFS(Consolidado!$B$5:$B$1000,Consolidado!$E$5:$E$1000,$B22,Consolidado!$C$5:$C$1000,"Auditoría Interna",Consolidado!$O$5:$O$1000,"X",Consolidado!$H$5:$H$1000,IF($D$9="Todos","&gt;0",$D$9))),"00")&amp;"/"&amp;TEXT(MONTH(_xlfn.MINIFS(Consolidado!$B$5:$B$1000,Consolidado!$E$5:$E$1000,$B22,Consolidado!$C$5:$C$1000,"Auditoría Interna",Consolidado!$O$5:$O$1000,"X",Consolidado!$H$5:$H$1000,IF($D$9="Todos","&gt;0",$D$9))),"00")&amp;IF($D$9="Todos","/"&amp;RIGHT(YEAR(_xlfn.MINIFS(Consolidado!$B$5:$B$1000,Consolidado!$E$5:$E$1000,$B22,Consolidado!$C$5:$C$1000,"Auditoría Interna",Consolidado!$O$5:$O$1000,"X",Consolidado!$H$5:$H$1000,IF($D$9="Todos","&gt;0",$D$9))),2),"")&amp;IF(_xlfn.MAXIFS(Consolidado!$B$5:$B$1000,Consolidado!$E$5:$E$1000,$B22,Consolidado!$C$5:$C$1000,"Auditoría Interna",Consolidado!$O$5:$O$1000,"X",Consolidado!$H$5:$H$1000,IF($D$9="Todos","&gt;0",$D$9))&lt;&gt;_xlfn.MINIFS(Consolidado!$B$5:$B$1000,Consolidado!$E$5:$E$1000,$B22,Consolidado!$C$5:$C$1000,"Auditoría Interna",Consolidado!$O$5:$O$1000,"X",Consolidado!$H$5:$H$1000,IF($D$9="Todos","&gt;0",$D$9))," y "&amp;TEXT(DAY(_xlfn.MAXIFS(Consolidado!$B$5:$B$1000,Consolidado!$E$5:$E$1000,$B22,Consolidado!$C$5:$C$1000,"Auditoría Interna",Consolidado!$O$5:$O$1000,"X",Consolidado!$H$5:$H$1000,IF($D$9="Todos","&gt;0",$D$9))),"00")&amp;"/"&amp;TEXT(MONTH(_xlfn.MAXIFS(Consolidado!$B$5:$B$1000,Consolidado!$E$5:$E$1000,$B22,Consolidado!$C$5:$C$1000,"Auditoría Interna",Consolidado!$O$5:$O$1000,"X",Consolidado!$H$5:$H$1000,IF($D$9="Todos","&gt;0",$D$9))),"00")&amp;IF($D$9="Todos","/"&amp;RIGHT(YEAR(_xlfn.MAXIFS(Consolidado!$B$5:$B$1000,Consolidado!$E$5:$E$1000,$B22,Consolidado!$C$5:$C$1000,"Auditoría Interna",Consolidado!$O$5:$O$1000,"X",Consolidado!$H$5:$H$1000,IF($D$9="Todos","&gt;0",$D$9))),2),""),""),""),IF(SUMIFS(Consolidado!$AD$5:$AD$1000,Consolidado!$E$5:$E$1000,$B22,Consolidado!$C$5:$C$1000,"Auditoría Externa",Consolidado!$O$5:$O$1000,"X",Consolidado!$H$5:$H$1000,IF($D$9="Todos","&gt;0",$D$9))&gt;0,"Externa "&amp;TEXT(DAY(_xlfn.MINIFS(Consolidado!$B$5:$B$1000,Consolidado!$E$5:$E$1000,$B22,Consolidado!$C$5:$C$1000,"Auditoría Externa",Consolidado!$O$5:$O$1000,"X",Consolidado!$H$5:$H$1000,IF($D$9="Todos","&gt;0",$D$9))),"00")&amp;"/"&amp;TEXT(MONTH(_xlfn.MINIFS(Consolidado!$B$5:$B$1000,Consolidado!$E$5:$E$1000,$B22,Consolidado!$C$5:$C$1000,"Auditoría Externa",Consolidado!$O$5:$O$1000,"X",Consolidado!$H$5:$H$1000,IF($D$9="Todos","&gt;0",$D$9))),"00")&amp;IF($D$9="Todos","/"&amp;RIGHT(YEAR(_xlfn.MINIFS(Consolidado!$B$5:$B$1000,Consolidado!$E$5:$E$1000,$B22,Consolidado!$C$5:$C$1000,"Auditoría Externa",Consolidado!$O$5:$O$1000,"X",Consolidado!$H$5:$H$1000,IF($D$9="Todos","&gt;0",$D$9))),2),"")&amp;IF(_xlfn.MAXIFS(Consolidado!$B$5:$B$1000,Consolidado!$E$5:$E$1000,$B22,Consolidado!$C$5:$C$1000,"Auditoría Externa",Consolidado!$O$5:$O$1000,"X",Consolidado!$H$5:$H$1000,IF($D$9="Todos","&gt;0",$D$9))&lt;&gt;_xlfn.MINIFS(Consolidado!$B$5:$B$1000,Consolidado!$E$5:$E$1000,$B22,Consolidado!$C$5:$C$1000,"Auditoría Externa",Consolidado!$O$5:$O$1000,"X",Consolidado!$H$5:$H$1000,IF($D$9="Todos","&gt;0",$D$9))," y "&amp;TEXT(DAY(_xlfn.MAXIFS(Consolidado!$B$5:$B$1000,Consolidado!$E$5:$E$1000,$B22,Consolidado!$C$5:$C$1000,"Auditoría Externa",Consolidado!$O$5:$O$1000,"X",Consolidado!$H$5:$H$1000,IF($D$9="Todos","&gt;0",$D$9))),"00")&amp;"/"&amp;TEXT(MONTH(_xlfn.MAXIFS(Consolidado!$B$5:$B$1000,Consolidado!$E$5:$E$1000,$B22,Consolidado!$C$5:$C$1000,"Auditoría Externa",Consolidado!$O$5:$O$1000,"X",Consolidado!$H$5:$H$1000,IF($D$9="Todos","&gt;0",$D$9))),"00")&amp;IF($D$9="Todos","/"&amp;RIGHT(YEAR(_xlfn.MAXIFS(Consolidado!$B$5:$B$1000,Consolidado!$E$5:$E$1000,$B22,Consolidado!$C$5:$C$1000,"Auditoría Externa",Consolidado!$O$5:$O$1000,"X",Consolidado!$H$5:$H$1000,IF($D$9="Todos","&gt;0",$D$9))),2),""),""),""),IF(SUMIFS(Consolidado!$AD$5:$AD$1000,Consolidado!$E$5:$E$1000,$B22,Consolidado!$C$5:$C$1000,"SSF",Consolidado!$O$5:$O$1000,"X",Consolidado!$H$5:$H$1000,IF($D$9="Todos","&gt;0",$D$9))&gt;0,"SSF "&amp;TEXT(DAY(_xlfn.MINIFS(Consolidado!$B$5:$B$1000,Consolidado!$E$5:$E$1000,$B22,Consolidado!$C$5:$C$1000,"SSF",Consolidado!$O$5:$O$1000,"X",Consolidado!$H$5:$H$1000,IF($D$9="Todos","&gt;0",$D$9))),"00")&amp;"/"&amp;TEXT(MONTH(_xlfn.MINIFS(Consolidado!$B$5:$B$1000,Consolidado!$E$5:$E$1000,$B22,Consolidado!$C$5:$C$1000,"SSF",Consolidado!$O$5:$O$1000,"X",Consolidado!$H$5:$H$1000,IF($D$9="Todos","&gt;0",$D$9))),"00")&amp;IF($D$9="Todos","/"&amp;RIGHT(YEAR(_xlfn.MINIFS(Consolidado!$B$5:$B$1000,Consolidado!$E$5:$E$1000,$B22,Consolidado!$C$5:$C$1000,"SSF",Consolidado!$O$5:$O$1000,"X",Consolidado!$H$5:$H$1000,IF($D$9="Todos","&gt;0",$D$9))),2),"")&amp;IF(_xlfn.MAXIFS(Consolidado!$B$5:$B$1000,Consolidado!$E$5:$E$1000,$B22,Consolidado!$C$5:$C$1000,"SSF",Consolidado!$O$5:$O$1000,"X",Consolidado!$H$5:$H$1000,IF($D$9="Todos","&gt;0",$D$9))&lt;&gt;_xlfn.MINIFS(Consolidado!$B$5:$B$1000,Consolidado!$E$5:$E$1000,$B22,Consolidado!$C$5:$C$1000,"SSF",Consolidado!$O$5:$O$1000,"X",Consolidado!$H$5:$H$1000,IF($D$9="Todos","&gt;0",$D$9))," y "&amp;TEXT(DAY(_xlfn.MAXIFS(Consolidado!$B$5:$B$1000,Consolidado!$E$5:$E$1000,$B22,Consolidado!$C$5:$C$1000,"SSF",Consolidado!$O$5:$O$1000,"X",Consolidado!$H$5:$H$1000,IF($D$9="Todos","&gt;0",$D$9))),"00")&amp;"/"&amp;TEXT(MONTH(_xlfn.MAXIFS(Consolidado!$B$5:$B$1000,Consolidado!$E$5:$E$1000,$B22,Consolidado!$C$5:$C$1000,"SSF",Consolidado!$O$5:$O$1000,"X",Consolidado!$H$5:$H$1000,IF($D$9="Todos","&gt;0",$D$9))),"00")&amp;IF($D$9="Todos","/"&amp;RIGHT(YEAR(_xlfn.MAXIFS(Consolidado!$B$5:$B$1000,Consolidado!$E$5:$E$1000,$B22,Consolidado!$C$5:$C$1000,"SSF",Consolidado!$O$5:$O$1000,"X",Consolidado!$H$5:$H$1000,IF($D$9="Todos","&gt;0",$D$9))),2),""),""),""),IF(SUMIFS(Consolidado!$AD$5:$AD$1000,Consolidado!$E$5:$E$1000,$B22,Consolidado!$C$5:$C$1000,"Comité de Supervisión",Consolidado!$O$5:$O$1000,"X",Consolidado!$H$5:$H$1000,IF($D$9="Todos","&gt;0",$D$9))&gt;0,"Comité Sup. "&amp;TEXT(DAY(_xlfn.MINIFS(Consolidado!$B$5:$B$1000,Consolidado!$E$5:$E$1000,$B22,Consolidado!$C$5:$C$1000,"Comité de Supervisión",Consolidado!$O$5:$O$1000,"X",Consolidado!$H$5:$H$1000,IF($D$9="Todos","&gt;0",$D$9))),"00")&amp;"/"&amp;TEXT(MONTH(_xlfn.MINIFS(Consolidado!$B$5:$B$1000,Consolidado!$E$5:$E$1000,$B22,Consolidado!$C$5:$C$1000,"Comité de Supervisión",Consolidado!$O$5:$O$1000,"X",Consolidado!$H$5:$H$1000,IF($D$9="Todos","&gt;0",$D$9))),"00")&amp;IF($D$9="Todos","/"&amp;RIGHT(YEAR(_xlfn.MINIFS(Consolidado!$B$5:$B$1000,Consolidado!$E$5:$E$1000,$B22,Consolidado!$C$5:$C$1000,"Comité de Supervisión",Consolidado!$O$5:$O$1000,"X",Consolidado!$H$5:$H$1000,IF($D$9="Todos","&gt;0",$D$9))),2),"")&amp;IF(_xlfn.MAXIFS(Consolidado!$B$5:$B$1000,Consolidado!$E$5:$E$1000,$B22,Consolidado!$C$5:$C$1000,"Comité de Supervisión",Consolidado!$O$5:$O$1000,"X",Consolidado!$H$5:$H$1000,IF($D$9="Todos","&gt;0",$D$9))&lt;&gt;_xlfn.MINIFS(Consolidado!$B$5:$B$1000,Consolidado!$E$5:$E$1000,$B22,Consolidado!$C$5:$C$1000,"Comité de Supervisión",Consolidado!$O$5:$O$1000,"X",Consolidado!$H$5:$H$1000,IF($D$9="Todos","&gt;0",$D$9))," y "&amp;TEXT(DAY(_xlfn.MAXIFS(Consolidado!$B$5:$B$1000,Consolidado!$E$5:$E$1000,$B22,Consolidado!$C$5:$C$1000,"Comité de Supervisión",Consolidado!$O$5:$O$1000,"X",Consolidado!$H$5:$H$1000,IF($D$9="Todos","&gt;0",$D$9))),"00")&amp;"/"&amp;TEXT(MONTH(_xlfn.MAXIFS(Consolidado!$B$5:$B$1000,Consolidado!$E$5:$E$1000,$B22,Consolidado!$C$5:$C$1000,"Comité de Supervisión",Consolidado!$O$5:$O$1000,"X",Consolidado!$H$5:$H$1000,IF($D$9="Todos","&gt;0",$D$9))),"00")&amp;IF($D$9="Todos","/"&amp;RIGHT(YEAR(_xlfn.MAXIFS(Consolidado!$B$5:$B$1000,Consolidado!$E$5:$E$1000,$B22,Consolidado!$C$5:$C$1000,"Comité de Supervisión",Consolidado!$O$5:$O$1000,"X",Consolidado!$H$5:$H$1000,IF($D$9="Todos","&gt;0",$D$9))),2),""),""),""),IF(SUMIFS(Consolidado!$AD$5:$AD$1000,Consolidado!$E$5:$E$1000,$B22,Consolidado!$C$5:$C$1000,"Consejo de Administración",Consolidado!$O$5:$O$1000,"X",Consolidado!$H$5:$H$1000,IF($D$9="Todos","&gt;0",$D$9))&gt;0,"Consejo "&amp;TEXT(DAY(_xlfn.MINIFS(Consolidado!$B$5:$B$1000,Consolidado!$E$5:$E$1000,$B22,Consolidado!$C$5:$C$1000,"Consejo de Administración",Consolidado!$O$5:$O$1000,"X",Consolidado!$H$5:$H$1000,IF($D$9="Todos","&gt;0",$D$9))),"00")&amp;"/"&amp;TEXT(MONTH(_xlfn.MINIFS(Consolidado!$B$5:$B$1000,Consolidado!$E$5:$E$1000,$B22,Consolidado!$C$5:$C$1000,"Consejo de Administración",Consolidado!$O$5:$O$1000,"X",Consolidado!$H$5:$H$1000,IF($D$9="Todos","&gt;0",$D$9))),"00")&amp;IF($D$9="Todos","/"&amp;RIGHT(YEAR(_xlfn.MINIFS(Consolidado!$B$5:$B$1000,Consolidado!$E$5:$E$1000,$B22,Consolidado!$C$5:$C$1000,"Consejo de Administración",Consolidado!$O$5:$O$1000,"X",Consolidado!$H$5:$H$1000,IF($D$9="Todos","&gt;0",$D$9))),2),"")&amp;IF(_xlfn.MAXIFS(Consolidado!$B$5:$B$1000,Consolidado!$E$5:$E$1000,$B22,Consolidado!$C$5:$C$1000,"Consejo de Administración",Consolidado!$O$5:$O$1000,"X",Consolidado!$H$5:$H$1000,IF($D$9="Todos","&gt;0",$D$9))&lt;&gt;_xlfn.MINIFS(Consolidado!$B$5:$B$1000,Consolidado!$E$5:$E$1000,$B22,Consolidado!$C$5:$C$1000,"Consejo de Administración",Consolidado!$O$5:$O$1000,"X",Consolidado!$H$5:$H$1000,IF($D$9="Todos","&gt;0",$D$9))," y "&amp;TEXT(DAY(_xlfn.MAXIFS(Consolidado!$B$5:$B$1000,Consolidado!$E$5:$E$1000,$B22,Consolidado!$C$5:$C$1000,"Consejo de Administración",Consolidado!$O$5:$O$1000,"X",Consolidado!$H$5:$H$1000,IF($D$9="Todos","&gt;0",$D$9))),"00")&amp;"/"&amp;TEXT(MONTH(_xlfn.MAXIFS(Consolidado!$B$5:$B$1000,Consolidado!$E$5:$E$1000,$B22,Consolidado!$C$5:$C$1000,"Consejo de Administración",Consolidado!$O$5:$O$1000,"X",Consolidado!$H$5:$H$1000,IF($D$9="Todos","&gt;0",$D$9))),"00")&amp;IF($D$9="Todos","/"&amp;RIGHT(YEAR(_xlfn.MAXIFS(Consolidado!$B$5:$B$1000,Consolidado!$E$5:$E$1000,$B22,Consolidado!$C$5:$C$1000,"Consejo de Administración",Consolidado!$O$5:$O$1000,"X",Consolidado!$H$5:$H$1000,IF($D$9="Todos","&gt;0",$D$9))),2),""),""),""),IF(SUMIFS(Consolidado!$AD$5:$AD$1000,Consolidado!$E$5:$E$1000,$B22,Consolidado!$C$5:$C$1000,"Otros",Consolidado!$O$5:$O$1000,"X",Consolidado!$H$5:$H$1000,IF($D$9="Todos","&gt;0",$D$9))&gt;0,"Otros "&amp;TEXT(DAY(_xlfn.MINIFS(Consolidado!$B$5:$B$1000,Consolidado!$E$5:$E$1000,$B22,Consolidado!$C$5:$C$1000,"Otros",Consolidado!$O$5:$O$1000,"X",Consolidado!$H$5:$H$1000,IF($D$9="Todos","&gt;0",$D$9))),"00")&amp;"/"&amp;TEXT(MONTH(_xlfn.MINIFS(Consolidado!$B$5:$B$1000,Consolidado!$E$5:$E$1000,$B22,Consolidado!$C$5:$C$1000,"Otros",Consolidado!$O$5:$O$1000,"X",Consolidado!$H$5:$H$1000,IF($D$9="Todos","&gt;0",$D$9))),"00")&amp;IF($D$9="Todos","/"&amp;RIGHT(YEAR(_xlfn.MINIFS(Consolidado!$B$5:$B$1000,Consolidado!$E$5:$E$1000,$B22,Consolidado!$C$5:$C$1000,"Otros",Consolidado!$O$5:$O$1000,"X",Consolidado!$H$5:$H$1000,IF($D$9="Todos","&gt;0",$D$9))),2),"")&amp;IF(_xlfn.MAXIFS(Consolidado!$B$5:$B$1000,Consolidado!$E$5:$E$1000,$B22,Consolidado!$C$5:$C$1000,"Otros",Consolidado!$O$5:$O$1000,"X",Consolidado!$H$5:$H$1000,IF($D$9="Todos","&gt;0",$D$9))&lt;&gt;_xlfn.MINIFS(Consolidado!$B$5:$B$1000,Consolidado!$E$5:$E$1000,$B22,Consolidado!$C$5:$C$1000,"Otros",Consolidado!$O$5:$O$1000,"X",Consolidado!$H$5:$H$1000,IF($D$9="Todos","&gt;0",$D$9))," y "&amp;TEXT(DAY(_xlfn.MAXIFS(Consolidado!$B$5:$B$1000,Consolidado!$E$5:$E$1000,$B22,Consolidado!$C$5:$C$1000,"Otros",Consolidado!$O$5:$O$1000,"X",Consolidado!$H$5:$H$1000,IF($D$9="Todos","&gt;0",$D$9))),"00")&amp;"/"&amp;TEXT(MONTH(_xlfn.MAXIFS(Consolidado!$B$5:$B$1000,Consolidado!$E$5:$E$1000,$B22,Consolidado!$C$5:$C$1000,"Otros",Consolidado!$O$5:$O$1000,"X",Consolidado!$H$5:$H$1000,IF($D$9="Todos","&gt;0",$D$9))),"00")&amp;IF($D$9="Todos","/"&amp;RIGHT(YEAR(_xlfn.MAXIFS(Consolidado!$B$5:$B$1000,Consolidado!$E$5:$E$1000,$B22,Consolidado!$C$5:$C$1000,"Otros",Consolidado!$O$5:$O$1000,"X",Consolidado!$H$5:$H$1000,IF($D$9="Todos","&gt;0",$D$9))),2),""),""),""))</f>
        <v/>
      </c>
      <c r="R22" s="37" t="str">
        <f aca="false">_xlfn.TEXTJOIN(" +"&amp;CHAR(10),TRUE(),IF(SUMIFS(Consolidado!$AD$5:$AD$1000,Consolidado!$E$5:$E$1000,$B22,Consolidado!$C$5:$C$1000,"Auditoría Interna",Consolidado!$P$5:$P$1000,"X",Consolidado!$H$5:$H$1000,IF($D$9="Todos","&gt;0",$D$9))&gt;0,"Interna "&amp;TEXT(DAY(_xlfn.MINIFS(Consolidado!$B$5:$B$1000,Consolidado!$E$5:$E$1000,$B22,Consolidado!$C$5:$C$1000,"Auditoría Interna",Consolidado!$P$5:$P$1000,"X",Consolidado!$H$5:$H$1000,IF($D$9="Todos","&gt;0",$D$9))),"00")&amp;"/"&amp;TEXT(MONTH(_xlfn.MINIFS(Consolidado!$B$5:$B$1000,Consolidado!$E$5:$E$1000,$B22,Consolidado!$C$5:$C$1000,"Auditoría Interna",Consolidado!$P$5:$P$1000,"X",Consolidado!$H$5:$H$1000,IF($D$9="Todos","&gt;0",$D$9))),"00")&amp;IF($D$9="Todos","/"&amp;RIGHT(YEAR(_xlfn.MINIFS(Consolidado!$B$5:$B$1000,Consolidado!$E$5:$E$1000,$B22,Consolidado!$C$5:$C$1000,"Auditoría Interna",Consolidado!$P$5:$P$1000,"X",Consolidado!$H$5:$H$1000,IF($D$9="Todos","&gt;0",$D$9))),2),"")&amp;IF(_xlfn.MAXIFS(Consolidado!$B$5:$B$1000,Consolidado!$E$5:$E$1000,$B22,Consolidado!$C$5:$C$1000,"Auditoría Interna",Consolidado!$P$5:$P$1000,"X",Consolidado!$H$5:$H$1000,IF($D$9="Todos","&gt;0",$D$9))&lt;&gt;_xlfn.MINIFS(Consolidado!$B$5:$B$1000,Consolidado!$E$5:$E$1000,$B22,Consolidado!$C$5:$C$1000,"Auditoría Interna",Consolidado!$P$5:$P$1000,"X",Consolidado!$H$5:$H$1000,IF($D$9="Todos","&gt;0",$D$9))," y "&amp;TEXT(DAY(_xlfn.MAXIFS(Consolidado!$B$5:$B$1000,Consolidado!$E$5:$E$1000,$B22,Consolidado!$C$5:$C$1000,"Auditoría Interna",Consolidado!$P$5:$P$1000,"X",Consolidado!$H$5:$H$1000,IF($D$9="Todos","&gt;0",$D$9))),"00")&amp;"/"&amp;TEXT(MONTH(_xlfn.MAXIFS(Consolidado!$B$5:$B$1000,Consolidado!$E$5:$E$1000,$B22,Consolidado!$C$5:$C$1000,"Auditoría Interna",Consolidado!$P$5:$P$1000,"X",Consolidado!$H$5:$H$1000,IF($D$9="Todos","&gt;0",$D$9))),"00")&amp;IF($D$9="Todos","/"&amp;RIGHT(YEAR(_xlfn.MAXIFS(Consolidado!$B$5:$B$1000,Consolidado!$E$5:$E$1000,$B22,Consolidado!$C$5:$C$1000,"Auditoría Interna",Consolidado!$P$5:$P$1000,"X",Consolidado!$H$5:$H$1000,IF($D$9="Todos","&gt;0",$D$9))),2),""),""),""),IF(SUMIFS(Consolidado!$AD$5:$AD$1000,Consolidado!$E$5:$E$1000,$B22,Consolidado!$C$5:$C$1000,"Auditoría Externa",Consolidado!$P$5:$P$1000,"X",Consolidado!$H$5:$H$1000,IF($D$9="Todos","&gt;0",$D$9))&gt;0,"Externa "&amp;TEXT(DAY(_xlfn.MINIFS(Consolidado!$B$5:$B$1000,Consolidado!$E$5:$E$1000,$B22,Consolidado!$C$5:$C$1000,"Auditoría Externa",Consolidado!$P$5:$P$1000,"X",Consolidado!$H$5:$H$1000,IF($D$9="Todos","&gt;0",$D$9))),"00")&amp;"/"&amp;TEXT(MONTH(_xlfn.MINIFS(Consolidado!$B$5:$B$1000,Consolidado!$E$5:$E$1000,$B22,Consolidado!$C$5:$C$1000,"Auditoría Externa",Consolidado!$P$5:$P$1000,"X",Consolidado!$H$5:$H$1000,IF($D$9="Todos","&gt;0",$D$9))),"00")&amp;IF($D$9="Todos","/"&amp;RIGHT(YEAR(_xlfn.MINIFS(Consolidado!$B$5:$B$1000,Consolidado!$E$5:$E$1000,$B22,Consolidado!$C$5:$C$1000,"Auditoría Externa",Consolidado!$P$5:$P$1000,"X",Consolidado!$H$5:$H$1000,IF($D$9="Todos","&gt;0",$D$9))),2),"")&amp;IF(_xlfn.MAXIFS(Consolidado!$B$5:$B$1000,Consolidado!$E$5:$E$1000,$B22,Consolidado!$C$5:$C$1000,"Auditoría Externa",Consolidado!$P$5:$P$1000,"X",Consolidado!$H$5:$H$1000,IF($D$9="Todos","&gt;0",$D$9))&lt;&gt;_xlfn.MINIFS(Consolidado!$B$5:$B$1000,Consolidado!$E$5:$E$1000,$B22,Consolidado!$C$5:$C$1000,"Auditoría Externa",Consolidado!$P$5:$P$1000,"X",Consolidado!$H$5:$H$1000,IF($D$9="Todos","&gt;0",$D$9))," y "&amp;TEXT(DAY(_xlfn.MAXIFS(Consolidado!$B$5:$B$1000,Consolidado!$E$5:$E$1000,$B22,Consolidado!$C$5:$C$1000,"Auditoría Externa",Consolidado!$P$5:$P$1000,"X",Consolidado!$H$5:$H$1000,IF($D$9="Todos","&gt;0",$D$9))),"00")&amp;"/"&amp;TEXT(MONTH(_xlfn.MAXIFS(Consolidado!$B$5:$B$1000,Consolidado!$E$5:$E$1000,$B22,Consolidado!$C$5:$C$1000,"Auditoría Externa",Consolidado!$P$5:$P$1000,"X",Consolidado!$H$5:$H$1000,IF($D$9="Todos","&gt;0",$D$9))),"00")&amp;IF($D$9="Todos","/"&amp;RIGHT(YEAR(_xlfn.MAXIFS(Consolidado!$B$5:$B$1000,Consolidado!$E$5:$E$1000,$B22,Consolidado!$C$5:$C$1000,"Auditoría Externa",Consolidado!$P$5:$P$1000,"X",Consolidado!$H$5:$H$1000,IF($D$9="Todos","&gt;0",$D$9))),2),""),""),""),IF(SUMIFS(Consolidado!$AD$5:$AD$1000,Consolidado!$E$5:$E$1000,$B22,Consolidado!$C$5:$C$1000,"SSF",Consolidado!$P$5:$P$1000,"X",Consolidado!$H$5:$H$1000,IF($D$9="Todos","&gt;0",$D$9))&gt;0,"SSF "&amp;TEXT(DAY(_xlfn.MINIFS(Consolidado!$B$5:$B$1000,Consolidado!$E$5:$E$1000,$B22,Consolidado!$C$5:$C$1000,"SSF",Consolidado!$P$5:$P$1000,"X",Consolidado!$H$5:$H$1000,IF($D$9="Todos","&gt;0",$D$9))),"00")&amp;"/"&amp;TEXT(MONTH(_xlfn.MINIFS(Consolidado!$B$5:$B$1000,Consolidado!$E$5:$E$1000,$B22,Consolidado!$C$5:$C$1000,"SSF",Consolidado!$P$5:$P$1000,"X",Consolidado!$H$5:$H$1000,IF($D$9="Todos","&gt;0",$D$9))),"00")&amp;IF($D$9="Todos","/"&amp;RIGHT(YEAR(_xlfn.MINIFS(Consolidado!$B$5:$B$1000,Consolidado!$E$5:$E$1000,$B22,Consolidado!$C$5:$C$1000,"SSF",Consolidado!$P$5:$P$1000,"X",Consolidado!$H$5:$H$1000,IF($D$9="Todos","&gt;0",$D$9))),2),"")&amp;IF(_xlfn.MAXIFS(Consolidado!$B$5:$B$1000,Consolidado!$E$5:$E$1000,$B22,Consolidado!$C$5:$C$1000,"SSF",Consolidado!$P$5:$P$1000,"X",Consolidado!$H$5:$H$1000,IF($D$9="Todos","&gt;0",$D$9))&lt;&gt;_xlfn.MINIFS(Consolidado!$B$5:$B$1000,Consolidado!$E$5:$E$1000,$B22,Consolidado!$C$5:$C$1000,"SSF",Consolidado!$P$5:$P$1000,"X",Consolidado!$H$5:$H$1000,IF($D$9="Todos","&gt;0",$D$9))," y "&amp;TEXT(DAY(_xlfn.MAXIFS(Consolidado!$B$5:$B$1000,Consolidado!$E$5:$E$1000,$B22,Consolidado!$C$5:$C$1000,"SSF",Consolidado!$P$5:$P$1000,"X",Consolidado!$H$5:$H$1000,IF($D$9="Todos","&gt;0",$D$9))),"00")&amp;"/"&amp;TEXT(MONTH(_xlfn.MAXIFS(Consolidado!$B$5:$B$1000,Consolidado!$E$5:$E$1000,$B22,Consolidado!$C$5:$C$1000,"SSF",Consolidado!$P$5:$P$1000,"X",Consolidado!$H$5:$H$1000,IF($D$9="Todos","&gt;0",$D$9))),"00")&amp;IF($D$9="Todos","/"&amp;RIGHT(YEAR(_xlfn.MAXIFS(Consolidado!$B$5:$B$1000,Consolidado!$E$5:$E$1000,$B22,Consolidado!$C$5:$C$1000,"SSF",Consolidado!$P$5:$P$1000,"X",Consolidado!$H$5:$H$1000,IF($D$9="Todos","&gt;0",$D$9))),2),""),""),""),IF(SUMIFS(Consolidado!$AD$5:$AD$1000,Consolidado!$E$5:$E$1000,$B22,Consolidado!$C$5:$C$1000,"Comité de Supervisión",Consolidado!$P$5:$P$1000,"X",Consolidado!$H$5:$H$1000,IF($D$9="Todos","&gt;0",$D$9))&gt;0,"Comité Sup. "&amp;TEXT(DAY(_xlfn.MINIFS(Consolidado!$B$5:$B$1000,Consolidado!$E$5:$E$1000,$B22,Consolidado!$C$5:$C$1000,"Comité de Supervisión",Consolidado!$P$5:$P$1000,"X",Consolidado!$H$5:$H$1000,IF($D$9="Todos","&gt;0",$D$9))),"00")&amp;"/"&amp;TEXT(MONTH(_xlfn.MINIFS(Consolidado!$B$5:$B$1000,Consolidado!$E$5:$E$1000,$B22,Consolidado!$C$5:$C$1000,"Comité de Supervisión",Consolidado!$P$5:$P$1000,"X",Consolidado!$H$5:$H$1000,IF($D$9="Todos","&gt;0",$D$9))),"00")&amp;IF($D$9="Todos","/"&amp;RIGHT(YEAR(_xlfn.MINIFS(Consolidado!$B$5:$B$1000,Consolidado!$E$5:$E$1000,$B22,Consolidado!$C$5:$C$1000,"Comité de Supervisión",Consolidado!$P$5:$P$1000,"X",Consolidado!$H$5:$H$1000,IF($D$9="Todos","&gt;0",$D$9))),2),"")&amp;IF(_xlfn.MAXIFS(Consolidado!$B$5:$B$1000,Consolidado!$E$5:$E$1000,$B22,Consolidado!$C$5:$C$1000,"Comité de Supervisión",Consolidado!$P$5:$P$1000,"X",Consolidado!$H$5:$H$1000,IF($D$9="Todos","&gt;0",$D$9))&lt;&gt;_xlfn.MINIFS(Consolidado!$B$5:$B$1000,Consolidado!$E$5:$E$1000,$B22,Consolidado!$C$5:$C$1000,"Comité de Supervisión",Consolidado!$P$5:$P$1000,"X",Consolidado!$H$5:$H$1000,IF($D$9="Todos","&gt;0",$D$9))," y "&amp;TEXT(DAY(_xlfn.MAXIFS(Consolidado!$B$5:$B$1000,Consolidado!$E$5:$E$1000,$B22,Consolidado!$C$5:$C$1000,"Comité de Supervisión",Consolidado!$P$5:$P$1000,"X",Consolidado!$H$5:$H$1000,IF($D$9="Todos","&gt;0",$D$9))),"00")&amp;"/"&amp;TEXT(MONTH(_xlfn.MAXIFS(Consolidado!$B$5:$B$1000,Consolidado!$E$5:$E$1000,$B22,Consolidado!$C$5:$C$1000,"Comité de Supervisión",Consolidado!$P$5:$P$1000,"X",Consolidado!$H$5:$H$1000,IF($D$9="Todos","&gt;0",$D$9))),"00")&amp;IF($D$9="Todos","/"&amp;RIGHT(YEAR(_xlfn.MAXIFS(Consolidado!$B$5:$B$1000,Consolidado!$E$5:$E$1000,$B22,Consolidado!$C$5:$C$1000,"Comité de Supervisión",Consolidado!$P$5:$P$1000,"X",Consolidado!$H$5:$H$1000,IF($D$9="Todos","&gt;0",$D$9))),2),""),""),""),IF(SUMIFS(Consolidado!$AD$5:$AD$1000,Consolidado!$E$5:$E$1000,$B22,Consolidado!$C$5:$C$1000,"Consejo de Administración",Consolidado!$P$5:$P$1000,"X",Consolidado!$H$5:$H$1000,IF($D$9="Todos","&gt;0",$D$9))&gt;0,"Consejo "&amp;TEXT(DAY(_xlfn.MINIFS(Consolidado!$B$5:$B$1000,Consolidado!$E$5:$E$1000,$B22,Consolidado!$C$5:$C$1000,"Consejo de Administración",Consolidado!$P$5:$P$1000,"X",Consolidado!$H$5:$H$1000,IF($D$9="Todos","&gt;0",$D$9))),"00")&amp;"/"&amp;TEXT(MONTH(_xlfn.MINIFS(Consolidado!$B$5:$B$1000,Consolidado!$E$5:$E$1000,$B22,Consolidado!$C$5:$C$1000,"Consejo de Administración",Consolidado!$P$5:$P$1000,"X",Consolidado!$H$5:$H$1000,IF($D$9="Todos","&gt;0",$D$9))),"00")&amp;IF($D$9="Todos","/"&amp;RIGHT(YEAR(_xlfn.MINIFS(Consolidado!$B$5:$B$1000,Consolidado!$E$5:$E$1000,$B22,Consolidado!$C$5:$C$1000,"Consejo de Administración",Consolidado!$P$5:$P$1000,"X",Consolidado!$H$5:$H$1000,IF($D$9="Todos","&gt;0",$D$9))),2),"")&amp;IF(_xlfn.MAXIFS(Consolidado!$B$5:$B$1000,Consolidado!$E$5:$E$1000,$B22,Consolidado!$C$5:$C$1000,"Consejo de Administración",Consolidado!$P$5:$P$1000,"X",Consolidado!$H$5:$H$1000,IF($D$9="Todos","&gt;0",$D$9))&lt;&gt;_xlfn.MINIFS(Consolidado!$B$5:$B$1000,Consolidado!$E$5:$E$1000,$B22,Consolidado!$C$5:$C$1000,"Consejo de Administración",Consolidado!$P$5:$P$1000,"X",Consolidado!$H$5:$H$1000,IF($D$9="Todos","&gt;0",$D$9))," y "&amp;TEXT(DAY(_xlfn.MAXIFS(Consolidado!$B$5:$B$1000,Consolidado!$E$5:$E$1000,$B22,Consolidado!$C$5:$C$1000,"Consejo de Administración",Consolidado!$P$5:$P$1000,"X",Consolidado!$H$5:$H$1000,IF($D$9="Todos","&gt;0",$D$9))),"00")&amp;"/"&amp;TEXT(MONTH(_xlfn.MAXIFS(Consolidado!$B$5:$B$1000,Consolidado!$E$5:$E$1000,$B22,Consolidado!$C$5:$C$1000,"Consejo de Administración",Consolidado!$P$5:$P$1000,"X",Consolidado!$H$5:$H$1000,IF($D$9="Todos","&gt;0",$D$9))),"00")&amp;IF($D$9="Todos","/"&amp;RIGHT(YEAR(_xlfn.MAXIFS(Consolidado!$B$5:$B$1000,Consolidado!$E$5:$E$1000,$B22,Consolidado!$C$5:$C$1000,"Consejo de Administración",Consolidado!$P$5:$P$1000,"X",Consolidado!$H$5:$H$1000,IF($D$9="Todos","&gt;0",$D$9))),2),""),""),""),IF(SUMIFS(Consolidado!$AD$5:$AD$1000,Consolidado!$E$5:$E$1000,$B22,Consolidado!$C$5:$C$1000,"Otros",Consolidado!$P$5:$P$1000,"X",Consolidado!$H$5:$H$1000,IF($D$9="Todos","&gt;0",$D$9))&gt;0,"Otros "&amp;TEXT(DAY(_xlfn.MINIFS(Consolidado!$B$5:$B$1000,Consolidado!$E$5:$E$1000,$B22,Consolidado!$C$5:$C$1000,"Otros",Consolidado!$P$5:$P$1000,"X",Consolidado!$H$5:$H$1000,IF($D$9="Todos","&gt;0",$D$9))),"00")&amp;"/"&amp;TEXT(MONTH(_xlfn.MINIFS(Consolidado!$B$5:$B$1000,Consolidado!$E$5:$E$1000,$B22,Consolidado!$C$5:$C$1000,"Otros",Consolidado!$P$5:$P$1000,"X",Consolidado!$H$5:$H$1000,IF($D$9="Todos","&gt;0",$D$9))),"00")&amp;IF($D$9="Todos","/"&amp;RIGHT(YEAR(_xlfn.MINIFS(Consolidado!$B$5:$B$1000,Consolidado!$E$5:$E$1000,$B22,Consolidado!$C$5:$C$1000,"Otros",Consolidado!$P$5:$P$1000,"X",Consolidado!$H$5:$H$1000,IF($D$9="Todos","&gt;0",$D$9))),2),"")&amp;IF(_xlfn.MAXIFS(Consolidado!$B$5:$B$1000,Consolidado!$E$5:$E$1000,$B22,Consolidado!$C$5:$C$1000,"Otros",Consolidado!$P$5:$P$1000,"X",Consolidado!$H$5:$H$1000,IF($D$9="Todos","&gt;0",$D$9))&lt;&gt;_xlfn.MINIFS(Consolidado!$B$5:$B$1000,Consolidado!$E$5:$E$1000,$B22,Consolidado!$C$5:$C$1000,"Otros",Consolidado!$P$5:$P$1000,"X",Consolidado!$H$5:$H$1000,IF($D$9="Todos","&gt;0",$D$9))," y "&amp;TEXT(DAY(_xlfn.MAXIFS(Consolidado!$B$5:$B$1000,Consolidado!$E$5:$E$1000,$B22,Consolidado!$C$5:$C$1000,"Otros",Consolidado!$P$5:$P$1000,"X",Consolidado!$H$5:$H$1000,IF($D$9="Todos","&gt;0",$D$9))),"00")&amp;"/"&amp;TEXT(MONTH(_xlfn.MAXIFS(Consolidado!$B$5:$B$1000,Consolidado!$E$5:$E$1000,$B22,Consolidado!$C$5:$C$1000,"Otros",Consolidado!$P$5:$P$1000,"X",Consolidado!$H$5:$H$1000,IF($D$9="Todos","&gt;0",$D$9))),"00")&amp;IF($D$9="Todos","/"&amp;RIGHT(YEAR(_xlfn.MAXIFS(Consolidado!$B$5:$B$1000,Consolidado!$E$5:$E$1000,$B22,Consolidado!$C$5:$C$1000,"Otros",Consolidado!$P$5:$P$1000,"X",Consolidado!$H$5:$H$1000,IF($D$9="Todos","&gt;0",$D$9))),2),""),""),""))</f>
        <v>Interna 22/08</v>
      </c>
      <c r="S22" s="37" t="str">
        <f aca="false">_xlfn.TEXTJOIN(" +"&amp;CHAR(10),TRUE(),IF(SUMIFS(Consolidado!$AD$5:$AD$1000,Consolidado!$E$5:$E$1000,$B22,Consolidado!$C$5:$C$1000,"Auditoría Interna",Consolidado!$Q$5:$Q$1000,"X",Consolidado!$H$5:$H$1000,IF($D$9="Todos","&gt;0",$D$9))&gt;0,"Interna "&amp;TEXT(DAY(_xlfn.MINIFS(Consolidado!$B$5:$B$1000,Consolidado!$E$5:$E$1000,$B22,Consolidado!$C$5:$C$1000,"Auditoría Interna",Consolidado!$Q$5:$Q$1000,"X",Consolidado!$H$5:$H$1000,IF($D$9="Todos","&gt;0",$D$9))),"00")&amp;"/"&amp;TEXT(MONTH(_xlfn.MINIFS(Consolidado!$B$5:$B$1000,Consolidado!$E$5:$E$1000,$B22,Consolidado!$C$5:$C$1000,"Auditoría Interna",Consolidado!$Q$5:$Q$1000,"X",Consolidado!$H$5:$H$1000,IF($D$9="Todos","&gt;0",$D$9))),"00")&amp;IF($D$9="Todos","/"&amp;RIGHT(YEAR(_xlfn.MINIFS(Consolidado!$B$5:$B$1000,Consolidado!$E$5:$E$1000,$B22,Consolidado!$C$5:$C$1000,"Auditoría Interna",Consolidado!$Q$5:$Q$1000,"X",Consolidado!$H$5:$H$1000,IF($D$9="Todos","&gt;0",$D$9))),2),"")&amp;IF(_xlfn.MAXIFS(Consolidado!$B$5:$B$1000,Consolidado!$E$5:$E$1000,$B22,Consolidado!$C$5:$C$1000,"Auditoría Interna",Consolidado!$Q$5:$Q$1000,"X",Consolidado!$H$5:$H$1000,IF($D$9="Todos","&gt;0",$D$9))&lt;&gt;_xlfn.MINIFS(Consolidado!$B$5:$B$1000,Consolidado!$E$5:$E$1000,$B22,Consolidado!$C$5:$C$1000,"Auditoría Interna",Consolidado!$Q$5:$Q$1000,"X",Consolidado!$H$5:$H$1000,IF($D$9="Todos","&gt;0",$D$9))," y "&amp;TEXT(DAY(_xlfn.MAXIFS(Consolidado!$B$5:$B$1000,Consolidado!$E$5:$E$1000,$B22,Consolidado!$C$5:$C$1000,"Auditoría Interna",Consolidado!$Q$5:$Q$1000,"X",Consolidado!$H$5:$H$1000,IF($D$9="Todos","&gt;0",$D$9))),"00")&amp;"/"&amp;TEXT(MONTH(_xlfn.MAXIFS(Consolidado!$B$5:$B$1000,Consolidado!$E$5:$E$1000,$B22,Consolidado!$C$5:$C$1000,"Auditoría Interna",Consolidado!$Q$5:$Q$1000,"X",Consolidado!$H$5:$H$1000,IF($D$9="Todos","&gt;0",$D$9))),"00")&amp;IF($D$9="Todos","/"&amp;RIGHT(YEAR(_xlfn.MAXIFS(Consolidado!$B$5:$B$1000,Consolidado!$E$5:$E$1000,$B22,Consolidado!$C$5:$C$1000,"Auditoría Interna",Consolidado!$Q$5:$Q$1000,"X",Consolidado!$H$5:$H$1000,IF($D$9="Todos","&gt;0",$D$9))),2),""),""),""),IF(SUMIFS(Consolidado!$AD$5:$AD$1000,Consolidado!$E$5:$E$1000,$B22,Consolidado!$C$5:$C$1000,"Auditoría Externa",Consolidado!$Q$5:$Q$1000,"X",Consolidado!$H$5:$H$1000,IF($D$9="Todos","&gt;0",$D$9))&gt;0,"Externa "&amp;TEXT(DAY(_xlfn.MINIFS(Consolidado!$B$5:$B$1000,Consolidado!$E$5:$E$1000,$B22,Consolidado!$C$5:$C$1000,"Auditoría Externa",Consolidado!$Q$5:$Q$1000,"X",Consolidado!$H$5:$H$1000,IF($D$9="Todos","&gt;0",$D$9))),"00")&amp;"/"&amp;TEXT(MONTH(_xlfn.MINIFS(Consolidado!$B$5:$B$1000,Consolidado!$E$5:$E$1000,$B22,Consolidado!$C$5:$C$1000,"Auditoría Externa",Consolidado!$Q$5:$Q$1000,"X",Consolidado!$H$5:$H$1000,IF($D$9="Todos","&gt;0",$D$9))),"00")&amp;IF($D$9="Todos","/"&amp;RIGHT(YEAR(_xlfn.MINIFS(Consolidado!$B$5:$B$1000,Consolidado!$E$5:$E$1000,$B22,Consolidado!$C$5:$C$1000,"Auditoría Externa",Consolidado!$Q$5:$Q$1000,"X",Consolidado!$H$5:$H$1000,IF($D$9="Todos","&gt;0",$D$9))),2),"")&amp;IF(_xlfn.MAXIFS(Consolidado!$B$5:$B$1000,Consolidado!$E$5:$E$1000,$B22,Consolidado!$C$5:$C$1000,"Auditoría Externa",Consolidado!$Q$5:$Q$1000,"X",Consolidado!$H$5:$H$1000,IF($D$9="Todos","&gt;0",$D$9))&lt;&gt;_xlfn.MINIFS(Consolidado!$B$5:$B$1000,Consolidado!$E$5:$E$1000,$B22,Consolidado!$C$5:$C$1000,"Auditoría Externa",Consolidado!$Q$5:$Q$1000,"X",Consolidado!$H$5:$H$1000,IF($D$9="Todos","&gt;0",$D$9))," y "&amp;TEXT(DAY(_xlfn.MAXIFS(Consolidado!$B$5:$B$1000,Consolidado!$E$5:$E$1000,$B22,Consolidado!$C$5:$C$1000,"Auditoría Externa",Consolidado!$Q$5:$Q$1000,"X",Consolidado!$H$5:$H$1000,IF($D$9="Todos","&gt;0",$D$9))),"00")&amp;"/"&amp;TEXT(MONTH(_xlfn.MAXIFS(Consolidado!$B$5:$B$1000,Consolidado!$E$5:$E$1000,$B22,Consolidado!$C$5:$C$1000,"Auditoría Externa",Consolidado!$Q$5:$Q$1000,"X",Consolidado!$H$5:$H$1000,IF($D$9="Todos","&gt;0",$D$9))),"00")&amp;IF($D$9="Todos","/"&amp;RIGHT(YEAR(_xlfn.MAXIFS(Consolidado!$B$5:$B$1000,Consolidado!$E$5:$E$1000,$B22,Consolidado!$C$5:$C$1000,"Auditoría Externa",Consolidado!$Q$5:$Q$1000,"X",Consolidado!$H$5:$H$1000,IF($D$9="Todos","&gt;0",$D$9))),2),""),""),""),IF(SUMIFS(Consolidado!$AD$5:$AD$1000,Consolidado!$E$5:$E$1000,$B22,Consolidado!$C$5:$C$1000,"SSF",Consolidado!$Q$5:$Q$1000,"X",Consolidado!$H$5:$H$1000,IF($D$9="Todos","&gt;0",$D$9))&gt;0,"SSF "&amp;TEXT(DAY(_xlfn.MINIFS(Consolidado!$B$5:$B$1000,Consolidado!$E$5:$E$1000,$B22,Consolidado!$C$5:$C$1000,"SSF",Consolidado!$Q$5:$Q$1000,"X",Consolidado!$H$5:$H$1000,IF($D$9="Todos","&gt;0",$D$9))),"00")&amp;"/"&amp;TEXT(MONTH(_xlfn.MINIFS(Consolidado!$B$5:$B$1000,Consolidado!$E$5:$E$1000,$B22,Consolidado!$C$5:$C$1000,"SSF",Consolidado!$Q$5:$Q$1000,"X",Consolidado!$H$5:$H$1000,IF($D$9="Todos","&gt;0",$D$9))),"00")&amp;IF($D$9="Todos","/"&amp;RIGHT(YEAR(_xlfn.MINIFS(Consolidado!$B$5:$B$1000,Consolidado!$E$5:$E$1000,$B22,Consolidado!$C$5:$C$1000,"SSF",Consolidado!$Q$5:$Q$1000,"X",Consolidado!$H$5:$H$1000,IF($D$9="Todos","&gt;0",$D$9))),2),"")&amp;IF(_xlfn.MAXIFS(Consolidado!$B$5:$B$1000,Consolidado!$E$5:$E$1000,$B22,Consolidado!$C$5:$C$1000,"SSF",Consolidado!$Q$5:$Q$1000,"X",Consolidado!$H$5:$H$1000,IF($D$9="Todos","&gt;0",$D$9))&lt;&gt;_xlfn.MINIFS(Consolidado!$B$5:$B$1000,Consolidado!$E$5:$E$1000,$B22,Consolidado!$C$5:$C$1000,"SSF",Consolidado!$Q$5:$Q$1000,"X",Consolidado!$H$5:$H$1000,IF($D$9="Todos","&gt;0",$D$9))," y "&amp;TEXT(DAY(_xlfn.MAXIFS(Consolidado!$B$5:$B$1000,Consolidado!$E$5:$E$1000,$B22,Consolidado!$C$5:$C$1000,"SSF",Consolidado!$Q$5:$Q$1000,"X",Consolidado!$H$5:$H$1000,IF($D$9="Todos","&gt;0",$D$9))),"00")&amp;"/"&amp;TEXT(MONTH(_xlfn.MAXIFS(Consolidado!$B$5:$B$1000,Consolidado!$E$5:$E$1000,$B22,Consolidado!$C$5:$C$1000,"SSF",Consolidado!$Q$5:$Q$1000,"X",Consolidado!$H$5:$H$1000,IF($D$9="Todos","&gt;0",$D$9))),"00")&amp;IF($D$9="Todos","/"&amp;RIGHT(YEAR(_xlfn.MAXIFS(Consolidado!$B$5:$B$1000,Consolidado!$E$5:$E$1000,$B22,Consolidado!$C$5:$C$1000,"SSF",Consolidado!$Q$5:$Q$1000,"X",Consolidado!$H$5:$H$1000,IF($D$9="Todos","&gt;0",$D$9))),2),""),""),""),IF(SUMIFS(Consolidado!$AD$5:$AD$1000,Consolidado!$E$5:$E$1000,$B22,Consolidado!$C$5:$C$1000,"Comité de Supervisión",Consolidado!$Q$5:$Q$1000,"X",Consolidado!$H$5:$H$1000,IF($D$9="Todos","&gt;0",$D$9))&gt;0,"Comité Sup. "&amp;TEXT(DAY(_xlfn.MINIFS(Consolidado!$B$5:$B$1000,Consolidado!$E$5:$E$1000,$B22,Consolidado!$C$5:$C$1000,"Comité de Supervisión",Consolidado!$Q$5:$Q$1000,"X",Consolidado!$H$5:$H$1000,IF($D$9="Todos","&gt;0",$D$9))),"00")&amp;"/"&amp;TEXT(MONTH(_xlfn.MINIFS(Consolidado!$B$5:$B$1000,Consolidado!$E$5:$E$1000,$B22,Consolidado!$C$5:$C$1000,"Comité de Supervisión",Consolidado!$Q$5:$Q$1000,"X",Consolidado!$H$5:$H$1000,IF($D$9="Todos","&gt;0",$D$9))),"00")&amp;IF($D$9="Todos","/"&amp;RIGHT(YEAR(_xlfn.MINIFS(Consolidado!$B$5:$B$1000,Consolidado!$E$5:$E$1000,$B22,Consolidado!$C$5:$C$1000,"Comité de Supervisión",Consolidado!$Q$5:$Q$1000,"X",Consolidado!$H$5:$H$1000,IF($D$9="Todos","&gt;0",$D$9))),2),"")&amp;IF(_xlfn.MAXIFS(Consolidado!$B$5:$B$1000,Consolidado!$E$5:$E$1000,$B22,Consolidado!$C$5:$C$1000,"Comité de Supervisión",Consolidado!$Q$5:$Q$1000,"X",Consolidado!$H$5:$H$1000,IF($D$9="Todos","&gt;0",$D$9))&lt;&gt;_xlfn.MINIFS(Consolidado!$B$5:$B$1000,Consolidado!$E$5:$E$1000,$B22,Consolidado!$C$5:$C$1000,"Comité de Supervisión",Consolidado!$Q$5:$Q$1000,"X",Consolidado!$H$5:$H$1000,IF($D$9="Todos","&gt;0",$D$9))," y "&amp;TEXT(DAY(_xlfn.MAXIFS(Consolidado!$B$5:$B$1000,Consolidado!$E$5:$E$1000,$B22,Consolidado!$C$5:$C$1000,"Comité de Supervisión",Consolidado!$Q$5:$Q$1000,"X",Consolidado!$H$5:$H$1000,IF($D$9="Todos","&gt;0",$D$9))),"00")&amp;"/"&amp;TEXT(MONTH(_xlfn.MAXIFS(Consolidado!$B$5:$B$1000,Consolidado!$E$5:$E$1000,$B22,Consolidado!$C$5:$C$1000,"Comité de Supervisión",Consolidado!$Q$5:$Q$1000,"X",Consolidado!$H$5:$H$1000,IF($D$9="Todos","&gt;0",$D$9))),"00")&amp;IF($D$9="Todos","/"&amp;RIGHT(YEAR(_xlfn.MAXIFS(Consolidado!$B$5:$B$1000,Consolidado!$E$5:$E$1000,$B22,Consolidado!$C$5:$C$1000,"Comité de Supervisión",Consolidado!$Q$5:$Q$1000,"X",Consolidado!$H$5:$H$1000,IF($D$9="Todos","&gt;0",$D$9))),2),""),""),""),IF(SUMIFS(Consolidado!$AD$5:$AD$1000,Consolidado!$E$5:$E$1000,$B22,Consolidado!$C$5:$C$1000,"Consejo de Administración",Consolidado!$Q$5:$Q$1000,"X",Consolidado!$H$5:$H$1000,IF($D$9="Todos","&gt;0",$D$9))&gt;0,"Consejo "&amp;TEXT(DAY(_xlfn.MINIFS(Consolidado!$B$5:$B$1000,Consolidado!$E$5:$E$1000,$B22,Consolidado!$C$5:$C$1000,"Consejo de Administración",Consolidado!$Q$5:$Q$1000,"X",Consolidado!$H$5:$H$1000,IF($D$9="Todos","&gt;0",$D$9))),"00")&amp;"/"&amp;TEXT(MONTH(_xlfn.MINIFS(Consolidado!$B$5:$B$1000,Consolidado!$E$5:$E$1000,$B22,Consolidado!$C$5:$C$1000,"Consejo de Administración",Consolidado!$Q$5:$Q$1000,"X",Consolidado!$H$5:$H$1000,IF($D$9="Todos","&gt;0",$D$9))),"00")&amp;IF($D$9="Todos","/"&amp;RIGHT(YEAR(_xlfn.MINIFS(Consolidado!$B$5:$B$1000,Consolidado!$E$5:$E$1000,$B22,Consolidado!$C$5:$C$1000,"Consejo de Administración",Consolidado!$Q$5:$Q$1000,"X",Consolidado!$H$5:$H$1000,IF($D$9="Todos","&gt;0",$D$9))),2),"")&amp;IF(_xlfn.MAXIFS(Consolidado!$B$5:$B$1000,Consolidado!$E$5:$E$1000,$B22,Consolidado!$C$5:$C$1000,"Consejo de Administración",Consolidado!$Q$5:$Q$1000,"X",Consolidado!$H$5:$H$1000,IF($D$9="Todos","&gt;0",$D$9))&lt;&gt;_xlfn.MINIFS(Consolidado!$B$5:$B$1000,Consolidado!$E$5:$E$1000,$B22,Consolidado!$C$5:$C$1000,"Consejo de Administración",Consolidado!$Q$5:$Q$1000,"X",Consolidado!$H$5:$H$1000,IF($D$9="Todos","&gt;0",$D$9))," y "&amp;TEXT(DAY(_xlfn.MAXIFS(Consolidado!$B$5:$B$1000,Consolidado!$E$5:$E$1000,$B22,Consolidado!$C$5:$C$1000,"Consejo de Administración",Consolidado!$Q$5:$Q$1000,"X",Consolidado!$H$5:$H$1000,IF($D$9="Todos","&gt;0",$D$9))),"00")&amp;"/"&amp;TEXT(MONTH(_xlfn.MAXIFS(Consolidado!$B$5:$B$1000,Consolidado!$E$5:$E$1000,$B22,Consolidado!$C$5:$C$1000,"Consejo de Administración",Consolidado!$Q$5:$Q$1000,"X",Consolidado!$H$5:$H$1000,IF($D$9="Todos","&gt;0",$D$9))),"00")&amp;IF($D$9="Todos","/"&amp;RIGHT(YEAR(_xlfn.MAXIFS(Consolidado!$B$5:$B$1000,Consolidado!$E$5:$E$1000,$B22,Consolidado!$C$5:$C$1000,"Consejo de Administración",Consolidado!$Q$5:$Q$1000,"X",Consolidado!$H$5:$H$1000,IF($D$9="Todos","&gt;0",$D$9))),2),""),""),""),IF(SUMIFS(Consolidado!$AD$5:$AD$1000,Consolidado!$E$5:$E$1000,$B22,Consolidado!$C$5:$C$1000,"Otros",Consolidado!$Q$5:$Q$1000,"X",Consolidado!$H$5:$H$1000,IF($D$9="Todos","&gt;0",$D$9))&gt;0,"Otros "&amp;TEXT(DAY(_xlfn.MINIFS(Consolidado!$B$5:$B$1000,Consolidado!$E$5:$E$1000,$B22,Consolidado!$C$5:$C$1000,"Otros",Consolidado!$Q$5:$Q$1000,"X",Consolidado!$H$5:$H$1000,IF($D$9="Todos","&gt;0",$D$9))),"00")&amp;"/"&amp;TEXT(MONTH(_xlfn.MINIFS(Consolidado!$B$5:$B$1000,Consolidado!$E$5:$E$1000,$B22,Consolidado!$C$5:$C$1000,"Otros",Consolidado!$Q$5:$Q$1000,"X",Consolidado!$H$5:$H$1000,IF($D$9="Todos","&gt;0",$D$9))),"00")&amp;IF($D$9="Todos","/"&amp;RIGHT(YEAR(_xlfn.MINIFS(Consolidado!$B$5:$B$1000,Consolidado!$E$5:$E$1000,$B22,Consolidado!$C$5:$C$1000,"Otros",Consolidado!$Q$5:$Q$1000,"X",Consolidado!$H$5:$H$1000,IF($D$9="Todos","&gt;0",$D$9))),2),"")&amp;IF(_xlfn.MAXIFS(Consolidado!$B$5:$B$1000,Consolidado!$E$5:$E$1000,$B22,Consolidado!$C$5:$C$1000,"Otros",Consolidado!$Q$5:$Q$1000,"X",Consolidado!$H$5:$H$1000,IF($D$9="Todos","&gt;0",$D$9))&lt;&gt;_xlfn.MINIFS(Consolidado!$B$5:$B$1000,Consolidado!$E$5:$E$1000,$B22,Consolidado!$C$5:$C$1000,"Otros",Consolidado!$Q$5:$Q$1000,"X",Consolidado!$H$5:$H$1000,IF($D$9="Todos","&gt;0",$D$9))," y "&amp;TEXT(DAY(_xlfn.MAXIFS(Consolidado!$B$5:$B$1000,Consolidado!$E$5:$E$1000,$B22,Consolidado!$C$5:$C$1000,"Otros",Consolidado!$Q$5:$Q$1000,"X",Consolidado!$H$5:$H$1000,IF($D$9="Todos","&gt;0",$D$9))),"00")&amp;"/"&amp;TEXT(MONTH(_xlfn.MAXIFS(Consolidado!$B$5:$B$1000,Consolidado!$E$5:$E$1000,$B22,Consolidado!$C$5:$C$1000,"Otros",Consolidado!$Q$5:$Q$1000,"X",Consolidado!$H$5:$H$1000,IF($D$9="Todos","&gt;0",$D$9))),"00")&amp;IF($D$9="Todos","/"&amp;RIGHT(YEAR(_xlfn.MAXIFS(Consolidado!$B$5:$B$1000,Consolidado!$E$5:$E$1000,$B22,Consolidado!$C$5:$C$1000,"Otros",Consolidado!$Q$5:$Q$1000,"X",Consolidado!$H$5:$H$1000,IF($D$9="Todos","&gt;0",$D$9))),2),""),""),""))</f>
        <v/>
      </c>
      <c r="T22" s="37" t="str">
        <f aca="false">_xlfn.TEXTJOIN(" +"&amp;CHAR(10),TRUE(),IF(SUMIFS(Consolidado!$AD$5:$AD$1000,Consolidado!$E$5:$E$1000,$B22,Consolidado!$C$5:$C$1000,"Auditoría Interna",Consolidado!$R$5:$R$1000,"X",Consolidado!$H$5:$H$1000,IF($D$9="Todos","&gt;0",$D$9))&gt;0,"Interna "&amp;TEXT(DAY(_xlfn.MINIFS(Consolidado!$B$5:$B$1000,Consolidado!$E$5:$E$1000,$B22,Consolidado!$C$5:$C$1000,"Auditoría Interna",Consolidado!$R$5:$R$1000,"X",Consolidado!$H$5:$H$1000,IF($D$9="Todos","&gt;0",$D$9))),"00")&amp;"/"&amp;TEXT(MONTH(_xlfn.MINIFS(Consolidado!$B$5:$B$1000,Consolidado!$E$5:$E$1000,$B22,Consolidado!$C$5:$C$1000,"Auditoría Interna",Consolidado!$R$5:$R$1000,"X",Consolidado!$H$5:$H$1000,IF($D$9="Todos","&gt;0",$D$9))),"00")&amp;IF($D$9="Todos","/"&amp;RIGHT(YEAR(_xlfn.MINIFS(Consolidado!$B$5:$B$1000,Consolidado!$E$5:$E$1000,$B22,Consolidado!$C$5:$C$1000,"Auditoría Interna",Consolidado!$R$5:$R$1000,"X",Consolidado!$H$5:$H$1000,IF($D$9="Todos","&gt;0",$D$9))),2),"")&amp;IF(_xlfn.MAXIFS(Consolidado!$B$5:$B$1000,Consolidado!$E$5:$E$1000,$B22,Consolidado!$C$5:$C$1000,"Auditoría Interna",Consolidado!$R$5:$R$1000,"X",Consolidado!$H$5:$H$1000,IF($D$9="Todos","&gt;0",$D$9))&lt;&gt;_xlfn.MINIFS(Consolidado!$B$5:$B$1000,Consolidado!$E$5:$E$1000,$B22,Consolidado!$C$5:$C$1000,"Auditoría Interna",Consolidado!$R$5:$R$1000,"X",Consolidado!$H$5:$H$1000,IF($D$9="Todos","&gt;0",$D$9))," y "&amp;TEXT(DAY(_xlfn.MAXIFS(Consolidado!$B$5:$B$1000,Consolidado!$E$5:$E$1000,$B22,Consolidado!$C$5:$C$1000,"Auditoría Interna",Consolidado!$R$5:$R$1000,"X",Consolidado!$H$5:$H$1000,IF($D$9="Todos","&gt;0",$D$9))),"00")&amp;"/"&amp;TEXT(MONTH(_xlfn.MAXIFS(Consolidado!$B$5:$B$1000,Consolidado!$E$5:$E$1000,$B22,Consolidado!$C$5:$C$1000,"Auditoría Interna",Consolidado!$R$5:$R$1000,"X",Consolidado!$H$5:$H$1000,IF($D$9="Todos","&gt;0",$D$9))),"00")&amp;IF($D$9="Todos","/"&amp;RIGHT(YEAR(_xlfn.MAXIFS(Consolidado!$B$5:$B$1000,Consolidado!$E$5:$E$1000,$B22,Consolidado!$C$5:$C$1000,"Auditoría Interna",Consolidado!$R$5:$R$1000,"X",Consolidado!$H$5:$H$1000,IF($D$9="Todos","&gt;0",$D$9))),2),""),""),""),IF(SUMIFS(Consolidado!$AD$5:$AD$1000,Consolidado!$E$5:$E$1000,$B22,Consolidado!$C$5:$C$1000,"Auditoría Externa",Consolidado!$R$5:$R$1000,"X",Consolidado!$H$5:$H$1000,IF($D$9="Todos","&gt;0",$D$9))&gt;0,"Externa "&amp;TEXT(DAY(_xlfn.MINIFS(Consolidado!$B$5:$B$1000,Consolidado!$E$5:$E$1000,$B22,Consolidado!$C$5:$C$1000,"Auditoría Externa",Consolidado!$R$5:$R$1000,"X",Consolidado!$H$5:$H$1000,IF($D$9="Todos","&gt;0",$D$9))),"00")&amp;"/"&amp;TEXT(MONTH(_xlfn.MINIFS(Consolidado!$B$5:$B$1000,Consolidado!$E$5:$E$1000,$B22,Consolidado!$C$5:$C$1000,"Auditoría Externa",Consolidado!$R$5:$R$1000,"X",Consolidado!$H$5:$H$1000,IF($D$9="Todos","&gt;0",$D$9))),"00")&amp;IF($D$9="Todos","/"&amp;RIGHT(YEAR(_xlfn.MINIFS(Consolidado!$B$5:$B$1000,Consolidado!$E$5:$E$1000,$B22,Consolidado!$C$5:$C$1000,"Auditoría Externa",Consolidado!$R$5:$R$1000,"X",Consolidado!$H$5:$H$1000,IF($D$9="Todos","&gt;0",$D$9))),2),"")&amp;IF(_xlfn.MAXIFS(Consolidado!$B$5:$B$1000,Consolidado!$E$5:$E$1000,$B22,Consolidado!$C$5:$C$1000,"Auditoría Externa",Consolidado!$R$5:$R$1000,"X",Consolidado!$H$5:$H$1000,IF($D$9="Todos","&gt;0",$D$9))&lt;&gt;_xlfn.MINIFS(Consolidado!$B$5:$B$1000,Consolidado!$E$5:$E$1000,$B22,Consolidado!$C$5:$C$1000,"Auditoría Externa",Consolidado!$R$5:$R$1000,"X",Consolidado!$H$5:$H$1000,IF($D$9="Todos","&gt;0",$D$9))," y "&amp;TEXT(DAY(_xlfn.MAXIFS(Consolidado!$B$5:$B$1000,Consolidado!$E$5:$E$1000,$B22,Consolidado!$C$5:$C$1000,"Auditoría Externa",Consolidado!$R$5:$R$1000,"X",Consolidado!$H$5:$H$1000,IF($D$9="Todos","&gt;0",$D$9))),"00")&amp;"/"&amp;TEXT(MONTH(_xlfn.MAXIFS(Consolidado!$B$5:$B$1000,Consolidado!$E$5:$E$1000,$B22,Consolidado!$C$5:$C$1000,"Auditoría Externa",Consolidado!$R$5:$R$1000,"X",Consolidado!$H$5:$H$1000,IF($D$9="Todos","&gt;0",$D$9))),"00")&amp;IF($D$9="Todos","/"&amp;RIGHT(YEAR(_xlfn.MAXIFS(Consolidado!$B$5:$B$1000,Consolidado!$E$5:$E$1000,$B22,Consolidado!$C$5:$C$1000,"Auditoría Externa",Consolidado!$R$5:$R$1000,"X",Consolidado!$H$5:$H$1000,IF($D$9="Todos","&gt;0",$D$9))),2),""),""),""),IF(SUMIFS(Consolidado!$AD$5:$AD$1000,Consolidado!$E$5:$E$1000,$B22,Consolidado!$C$5:$C$1000,"SSF",Consolidado!$R$5:$R$1000,"X",Consolidado!$H$5:$H$1000,IF($D$9="Todos","&gt;0",$D$9))&gt;0,"SSF "&amp;TEXT(DAY(_xlfn.MINIFS(Consolidado!$B$5:$B$1000,Consolidado!$E$5:$E$1000,$B22,Consolidado!$C$5:$C$1000,"SSF",Consolidado!$R$5:$R$1000,"X",Consolidado!$H$5:$H$1000,IF($D$9="Todos","&gt;0",$D$9))),"00")&amp;"/"&amp;TEXT(MONTH(_xlfn.MINIFS(Consolidado!$B$5:$B$1000,Consolidado!$E$5:$E$1000,$B22,Consolidado!$C$5:$C$1000,"SSF",Consolidado!$R$5:$R$1000,"X",Consolidado!$H$5:$H$1000,IF($D$9="Todos","&gt;0",$D$9))),"00")&amp;IF($D$9="Todos","/"&amp;RIGHT(YEAR(_xlfn.MINIFS(Consolidado!$B$5:$B$1000,Consolidado!$E$5:$E$1000,$B22,Consolidado!$C$5:$C$1000,"SSF",Consolidado!$R$5:$R$1000,"X",Consolidado!$H$5:$H$1000,IF($D$9="Todos","&gt;0",$D$9))),2),"")&amp;IF(_xlfn.MAXIFS(Consolidado!$B$5:$B$1000,Consolidado!$E$5:$E$1000,$B22,Consolidado!$C$5:$C$1000,"SSF",Consolidado!$R$5:$R$1000,"X",Consolidado!$H$5:$H$1000,IF($D$9="Todos","&gt;0",$D$9))&lt;&gt;_xlfn.MINIFS(Consolidado!$B$5:$B$1000,Consolidado!$E$5:$E$1000,$B22,Consolidado!$C$5:$C$1000,"SSF",Consolidado!$R$5:$R$1000,"X",Consolidado!$H$5:$H$1000,IF($D$9="Todos","&gt;0",$D$9))," y "&amp;TEXT(DAY(_xlfn.MAXIFS(Consolidado!$B$5:$B$1000,Consolidado!$E$5:$E$1000,$B22,Consolidado!$C$5:$C$1000,"SSF",Consolidado!$R$5:$R$1000,"X",Consolidado!$H$5:$H$1000,IF($D$9="Todos","&gt;0",$D$9))),"00")&amp;"/"&amp;TEXT(MONTH(_xlfn.MAXIFS(Consolidado!$B$5:$B$1000,Consolidado!$E$5:$E$1000,$B22,Consolidado!$C$5:$C$1000,"SSF",Consolidado!$R$5:$R$1000,"X",Consolidado!$H$5:$H$1000,IF($D$9="Todos","&gt;0",$D$9))),"00")&amp;IF($D$9="Todos","/"&amp;RIGHT(YEAR(_xlfn.MAXIFS(Consolidado!$B$5:$B$1000,Consolidado!$E$5:$E$1000,$B22,Consolidado!$C$5:$C$1000,"SSF",Consolidado!$R$5:$R$1000,"X",Consolidado!$H$5:$H$1000,IF($D$9="Todos","&gt;0",$D$9))),2),""),""),""),IF(SUMIFS(Consolidado!$AD$5:$AD$1000,Consolidado!$E$5:$E$1000,$B22,Consolidado!$C$5:$C$1000,"Comité de Supervisión",Consolidado!$R$5:$R$1000,"X",Consolidado!$H$5:$H$1000,IF($D$9="Todos","&gt;0",$D$9))&gt;0,"Comité Sup. "&amp;TEXT(DAY(_xlfn.MINIFS(Consolidado!$B$5:$B$1000,Consolidado!$E$5:$E$1000,$B22,Consolidado!$C$5:$C$1000,"Comité de Supervisión",Consolidado!$R$5:$R$1000,"X",Consolidado!$H$5:$H$1000,IF($D$9="Todos","&gt;0",$D$9))),"00")&amp;"/"&amp;TEXT(MONTH(_xlfn.MINIFS(Consolidado!$B$5:$B$1000,Consolidado!$E$5:$E$1000,$B22,Consolidado!$C$5:$C$1000,"Comité de Supervisión",Consolidado!$R$5:$R$1000,"X",Consolidado!$H$5:$H$1000,IF($D$9="Todos","&gt;0",$D$9))),"00")&amp;IF($D$9="Todos","/"&amp;RIGHT(YEAR(_xlfn.MINIFS(Consolidado!$B$5:$B$1000,Consolidado!$E$5:$E$1000,$B22,Consolidado!$C$5:$C$1000,"Comité de Supervisión",Consolidado!$R$5:$R$1000,"X",Consolidado!$H$5:$H$1000,IF($D$9="Todos","&gt;0",$D$9))),2),"")&amp;IF(_xlfn.MAXIFS(Consolidado!$B$5:$B$1000,Consolidado!$E$5:$E$1000,$B22,Consolidado!$C$5:$C$1000,"Comité de Supervisión",Consolidado!$R$5:$R$1000,"X",Consolidado!$H$5:$H$1000,IF($D$9="Todos","&gt;0",$D$9))&lt;&gt;_xlfn.MINIFS(Consolidado!$B$5:$B$1000,Consolidado!$E$5:$E$1000,$B22,Consolidado!$C$5:$C$1000,"Comité de Supervisión",Consolidado!$R$5:$R$1000,"X",Consolidado!$H$5:$H$1000,IF($D$9="Todos","&gt;0",$D$9))," y "&amp;TEXT(DAY(_xlfn.MAXIFS(Consolidado!$B$5:$B$1000,Consolidado!$E$5:$E$1000,$B22,Consolidado!$C$5:$C$1000,"Comité de Supervisión",Consolidado!$R$5:$R$1000,"X",Consolidado!$H$5:$H$1000,IF($D$9="Todos","&gt;0",$D$9))),"00")&amp;"/"&amp;TEXT(MONTH(_xlfn.MAXIFS(Consolidado!$B$5:$B$1000,Consolidado!$E$5:$E$1000,$B22,Consolidado!$C$5:$C$1000,"Comité de Supervisión",Consolidado!$R$5:$R$1000,"X",Consolidado!$H$5:$H$1000,IF($D$9="Todos","&gt;0",$D$9))),"00")&amp;IF($D$9="Todos","/"&amp;RIGHT(YEAR(_xlfn.MAXIFS(Consolidado!$B$5:$B$1000,Consolidado!$E$5:$E$1000,$B22,Consolidado!$C$5:$C$1000,"Comité de Supervisión",Consolidado!$R$5:$R$1000,"X",Consolidado!$H$5:$H$1000,IF($D$9="Todos","&gt;0",$D$9))),2),""),""),""),IF(SUMIFS(Consolidado!$AD$5:$AD$1000,Consolidado!$E$5:$E$1000,$B22,Consolidado!$C$5:$C$1000,"Consejo de Administración",Consolidado!$R$5:$R$1000,"X",Consolidado!$H$5:$H$1000,IF($D$9="Todos","&gt;0",$D$9))&gt;0,"Consejo "&amp;TEXT(DAY(_xlfn.MINIFS(Consolidado!$B$5:$B$1000,Consolidado!$E$5:$E$1000,$B22,Consolidado!$C$5:$C$1000,"Consejo de Administración",Consolidado!$R$5:$R$1000,"X",Consolidado!$H$5:$H$1000,IF($D$9="Todos","&gt;0",$D$9))),"00")&amp;"/"&amp;TEXT(MONTH(_xlfn.MINIFS(Consolidado!$B$5:$B$1000,Consolidado!$E$5:$E$1000,$B22,Consolidado!$C$5:$C$1000,"Consejo de Administración",Consolidado!$R$5:$R$1000,"X",Consolidado!$H$5:$H$1000,IF($D$9="Todos","&gt;0",$D$9))),"00")&amp;IF($D$9="Todos","/"&amp;RIGHT(YEAR(_xlfn.MINIFS(Consolidado!$B$5:$B$1000,Consolidado!$E$5:$E$1000,$B22,Consolidado!$C$5:$C$1000,"Consejo de Administración",Consolidado!$R$5:$R$1000,"X",Consolidado!$H$5:$H$1000,IF($D$9="Todos","&gt;0",$D$9))),2),"")&amp;IF(_xlfn.MAXIFS(Consolidado!$B$5:$B$1000,Consolidado!$E$5:$E$1000,$B22,Consolidado!$C$5:$C$1000,"Consejo de Administración",Consolidado!$R$5:$R$1000,"X",Consolidado!$H$5:$H$1000,IF($D$9="Todos","&gt;0",$D$9))&lt;&gt;_xlfn.MINIFS(Consolidado!$B$5:$B$1000,Consolidado!$E$5:$E$1000,$B22,Consolidado!$C$5:$C$1000,"Consejo de Administración",Consolidado!$R$5:$R$1000,"X",Consolidado!$H$5:$H$1000,IF($D$9="Todos","&gt;0",$D$9))," y "&amp;TEXT(DAY(_xlfn.MAXIFS(Consolidado!$B$5:$B$1000,Consolidado!$E$5:$E$1000,$B22,Consolidado!$C$5:$C$1000,"Consejo de Administración",Consolidado!$R$5:$R$1000,"X",Consolidado!$H$5:$H$1000,IF($D$9="Todos","&gt;0",$D$9))),"00")&amp;"/"&amp;TEXT(MONTH(_xlfn.MAXIFS(Consolidado!$B$5:$B$1000,Consolidado!$E$5:$E$1000,$B22,Consolidado!$C$5:$C$1000,"Consejo de Administración",Consolidado!$R$5:$R$1000,"X",Consolidado!$H$5:$H$1000,IF($D$9="Todos","&gt;0",$D$9))),"00")&amp;IF($D$9="Todos","/"&amp;RIGHT(YEAR(_xlfn.MAXIFS(Consolidado!$B$5:$B$1000,Consolidado!$E$5:$E$1000,$B22,Consolidado!$C$5:$C$1000,"Consejo de Administración",Consolidado!$R$5:$R$1000,"X",Consolidado!$H$5:$H$1000,IF($D$9="Todos","&gt;0",$D$9))),2),""),""),""),IF(SUMIFS(Consolidado!$AD$5:$AD$1000,Consolidado!$E$5:$E$1000,$B22,Consolidado!$C$5:$C$1000,"Otros",Consolidado!$R$5:$R$1000,"X",Consolidado!$H$5:$H$1000,IF($D$9="Todos","&gt;0",$D$9))&gt;0,"Otros "&amp;TEXT(DAY(_xlfn.MINIFS(Consolidado!$B$5:$B$1000,Consolidado!$E$5:$E$1000,$B22,Consolidado!$C$5:$C$1000,"Otros",Consolidado!$R$5:$R$1000,"X",Consolidado!$H$5:$H$1000,IF($D$9="Todos","&gt;0",$D$9))),"00")&amp;"/"&amp;TEXT(MONTH(_xlfn.MINIFS(Consolidado!$B$5:$B$1000,Consolidado!$E$5:$E$1000,$B22,Consolidado!$C$5:$C$1000,"Otros",Consolidado!$R$5:$R$1000,"X",Consolidado!$H$5:$H$1000,IF($D$9="Todos","&gt;0",$D$9))),"00")&amp;IF($D$9="Todos","/"&amp;RIGHT(YEAR(_xlfn.MINIFS(Consolidado!$B$5:$B$1000,Consolidado!$E$5:$E$1000,$B22,Consolidado!$C$5:$C$1000,"Otros",Consolidado!$R$5:$R$1000,"X",Consolidado!$H$5:$H$1000,IF($D$9="Todos","&gt;0",$D$9))),2),"")&amp;IF(_xlfn.MAXIFS(Consolidado!$B$5:$B$1000,Consolidado!$E$5:$E$1000,$B22,Consolidado!$C$5:$C$1000,"Otros",Consolidado!$R$5:$R$1000,"X",Consolidado!$H$5:$H$1000,IF($D$9="Todos","&gt;0",$D$9))&lt;&gt;_xlfn.MINIFS(Consolidado!$B$5:$B$1000,Consolidado!$E$5:$E$1000,$B22,Consolidado!$C$5:$C$1000,"Otros",Consolidado!$R$5:$R$1000,"X",Consolidado!$H$5:$H$1000,IF($D$9="Todos","&gt;0",$D$9))," y "&amp;TEXT(DAY(_xlfn.MAXIFS(Consolidado!$B$5:$B$1000,Consolidado!$E$5:$E$1000,$B22,Consolidado!$C$5:$C$1000,"Otros",Consolidado!$R$5:$R$1000,"X",Consolidado!$H$5:$H$1000,IF($D$9="Todos","&gt;0",$D$9))),"00")&amp;"/"&amp;TEXT(MONTH(_xlfn.MAXIFS(Consolidado!$B$5:$B$1000,Consolidado!$E$5:$E$1000,$B22,Consolidado!$C$5:$C$1000,"Otros",Consolidado!$R$5:$R$1000,"X",Consolidado!$H$5:$H$1000,IF($D$9="Todos","&gt;0",$D$9))),"00")&amp;IF($D$9="Todos","/"&amp;RIGHT(YEAR(_xlfn.MAXIFS(Consolidado!$B$5:$B$1000,Consolidado!$E$5:$E$1000,$B22,Consolidado!$C$5:$C$1000,"Otros",Consolidado!$R$5:$R$1000,"X",Consolidado!$H$5:$H$1000,IF($D$9="Todos","&gt;0",$D$9))),2),""),""),""))</f>
        <v>Interna 16/10 +
Externa 06/10</v>
      </c>
      <c r="U22" s="37" t="str">
        <f aca="false">_xlfn.TEXTJOIN(" +"&amp;CHAR(10),TRUE(),IF(SUMIFS(Consolidado!$AD$5:$AD$1000,Consolidado!$E$5:$E$1000,$B22,Consolidado!$C$5:$C$1000,"Auditoría Interna",Consolidado!$S$5:$S$1000,"X",Consolidado!$H$5:$H$1000,IF($D$9="Todos","&gt;0",$D$9))&gt;0,"Interna "&amp;TEXT(DAY(_xlfn.MINIFS(Consolidado!$B$5:$B$1000,Consolidado!$E$5:$E$1000,$B22,Consolidado!$C$5:$C$1000,"Auditoría Interna",Consolidado!$S$5:$S$1000,"X",Consolidado!$H$5:$H$1000,IF($D$9="Todos","&gt;0",$D$9))),"00")&amp;"/"&amp;TEXT(MONTH(_xlfn.MINIFS(Consolidado!$B$5:$B$1000,Consolidado!$E$5:$E$1000,$B22,Consolidado!$C$5:$C$1000,"Auditoría Interna",Consolidado!$S$5:$S$1000,"X",Consolidado!$H$5:$H$1000,IF($D$9="Todos","&gt;0",$D$9))),"00")&amp;IF($D$9="Todos","/"&amp;RIGHT(YEAR(_xlfn.MINIFS(Consolidado!$B$5:$B$1000,Consolidado!$E$5:$E$1000,$B22,Consolidado!$C$5:$C$1000,"Auditoría Interna",Consolidado!$S$5:$S$1000,"X",Consolidado!$H$5:$H$1000,IF($D$9="Todos","&gt;0",$D$9))),2),"")&amp;IF(_xlfn.MAXIFS(Consolidado!$B$5:$B$1000,Consolidado!$E$5:$E$1000,$B22,Consolidado!$C$5:$C$1000,"Auditoría Interna",Consolidado!$S$5:$S$1000,"X",Consolidado!$H$5:$H$1000,IF($D$9="Todos","&gt;0",$D$9))&lt;&gt;_xlfn.MINIFS(Consolidado!$B$5:$B$1000,Consolidado!$E$5:$E$1000,$B22,Consolidado!$C$5:$C$1000,"Auditoría Interna",Consolidado!$S$5:$S$1000,"X",Consolidado!$H$5:$H$1000,IF($D$9="Todos","&gt;0",$D$9))," y "&amp;TEXT(DAY(_xlfn.MAXIFS(Consolidado!$B$5:$B$1000,Consolidado!$E$5:$E$1000,$B22,Consolidado!$C$5:$C$1000,"Auditoría Interna",Consolidado!$S$5:$S$1000,"X",Consolidado!$H$5:$H$1000,IF($D$9="Todos","&gt;0",$D$9))),"00")&amp;"/"&amp;TEXT(MONTH(_xlfn.MAXIFS(Consolidado!$B$5:$B$1000,Consolidado!$E$5:$E$1000,$B22,Consolidado!$C$5:$C$1000,"Auditoría Interna",Consolidado!$S$5:$S$1000,"X",Consolidado!$H$5:$H$1000,IF($D$9="Todos","&gt;0",$D$9))),"00")&amp;IF($D$9="Todos","/"&amp;RIGHT(YEAR(_xlfn.MAXIFS(Consolidado!$B$5:$B$1000,Consolidado!$E$5:$E$1000,$B22,Consolidado!$C$5:$C$1000,"Auditoría Interna",Consolidado!$S$5:$S$1000,"X",Consolidado!$H$5:$H$1000,IF($D$9="Todos","&gt;0",$D$9))),2),""),""),""),IF(SUMIFS(Consolidado!$AD$5:$AD$1000,Consolidado!$E$5:$E$1000,$B22,Consolidado!$C$5:$C$1000,"Auditoría Externa",Consolidado!$S$5:$S$1000,"X",Consolidado!$H$5:$H$1000,IF($D$9="Todos","&gt;0",$D$9))&gt;0,"Externa "&amp;TEXT(DAY(_xlfn.MINIFS(Consolidado!$B$5:$B$1000,Consolidado!$E$5:$E$1000,$B22,Consolidado!$C$5:$C$1000,"Auditoría Externa",Consolidado!$S$5:$S$1000,"X",Consolidado!$H$5:$H$1000,IF($D$9="Todos","&gt;0",$D$9))),"00")&amp;"/"&amp;TEXT(MONTH(_xlfn.MINIFS(Consolidado!$B$5:$B$1000,Consolidado!$E$5:$E$1000,$B22,Consolidado!$C$5:$C$1000,"Auditoría Externa",Consolidado!$S$5:$S$1000,"X",Consolidado!$H$5:$H$1000,IF($D$9="Todos","&gt;0",$D$9))),"00")&amp;IF($D$9="Todos","/"&amp;RIGHT(YEAR(_xlfn.MINIFS(Consolidado!$B$5:$B$1000,Consolidado!$E$5:$E$1000,$B22,Consolidado!$C$5:$C$1000,"Auditoría Externa",Consolidado!$S$5:$S$1000,"X",Consolidado!$H$5:$H$1000,IF($D$9="Todos","&gt;0",$D$9))),2),"")&amp;IF(_xlfn.MAXIFS(Consolidado!$B$5:$B$1000,Consolidado!$E$5:$E$1000,$B22,Consolidado!$C$5:$C$1000,"Auditoría Externa",Consolidado!$S$5:$S$1000,"X",Consolidado!$H$5:$H$1000,IF($D$9="Todos","&gt;0",$D$9))&lt;&gt;_xlfn.MINIFS(Consolidado!$B$5:$B$1000,Consolidado!$E$5:$E$1000,$B22,Consolidado!$C$5:$C$1000,"Auditoría Externa",Consolidado!$S$5:$S$1000,"X",Consolidado!$H$5:$H$1000,IF($D$9="Todos","&gt;0",$D$9))," y "&amp;TEXT(DAY(_xlfn.MAXIFS(Consolidado!$B$5:$B$1000,Consolidado!$E$5:$E$1000,$B22,Consolidado!$C$5:$C$1000,"Auditoría Externa",Consolidado!$S$5:$S$1000,"X",Consolidado!$H$5:$H$1000,IF($D$9="Todos","&gt;0",$D$9))),"00")&amp;"/"&amp;TEXT(MONTH(_xlfn.MAXIFS(Consolidado!$B$5:$B$1000,Consolidado!$E$5:$E$1000,$B22,Consolidado!$C$5:$C$1000,"Auditoría Externa",Consolidado!$S$5:$S$1000,"X",Consolidado!$H$5:$H$1000,IF($D$9="Todos","&gt;0",$D$9))),"00")&amp;IF($D$9="Todos","/"&amp;RIGHT(YEAR(_xlfn.MAXIFS(Consolidado!$B$5:$B$1000,Consolidado!$E$5:$E$1000,$B22,Consolidado!$C$5:$C$1000,"Auditoría Externa",Consolidado!$S$5:$S$1000,"X",Consolidado!$H$5:$H$1000,IF($D$9="Todos","&gt;0",$D$9))),2),""),""),""),IF(SUMIFS(Consolidado!$AD$5:$AD$1000,Consolidado!$E$5:$E$1000,$B22,Consolidado!$C$5:$C$1000,"SSF",Consolidado!$S$5:$S$1000,"X",Consolidado!$H$5:$H$1000,IF($D$9="Todos","&gt;0",$D$9))&gt;0,"SSF "&amp;TEXT(DAY(_xlfn.MINIFS(Consolidado!$B$5:$B$1000,Consolidado!$E$5:$E$1000,$B22,Consolidado!$C$5:$C$1000,"SSF",Consolidado!$S$5:$S$1000,"X",Consolidado!$H$5:$H$1000,IF($D$9="Todos","&gt;0",$D$9))),"00")&amp;"/"&amp;TEXT(MONTH(_xlfn.MINIFS(Consolidado!$B$5:$B$1000,Consolidado!$E$5:$E$1000,$B22,Consolidado!$C$5:$C$1000,"SSF",Consolidado!$S$5:$S$1000,"X",Consolidado!$H$5:$H$1000,IF($D$9="Todos","&gt;0",$D$9))),"00")&amp;IF($D$9="Todos","/"&amp;RIGHT(YEAR(_xlfn.MINIFS(Consolidado!$B$5:$B$1000,Consolidado!$E$5:$E$1000,$B22,Consolidado!$C$5:$C$1000,"SSF",Consolidado!$S$5:$S$1000,"X",Consolidado!$H$5:$H$1000,IF($D$9="Todos","&gt;0",$D$9))),2),"")&amp;IF(_xlfn.MAXIFS(Consolidado!$B$5:$B$1000,Consolidado!$E$5:$E$1000,$B22,Consolidado!$C$5:$C$1000,"SSF",Consolidado!$S$5:$S$1000,"X",Consolidado!$H$5:$H$1000,IF($D$9="Todos","&gt;0",$D$9))&lt;&gt;_xlfn.MINIFS(Consolidado!$B$5:$B$1000,Consolidado!$E$5:$E$1000,$B22,Consolidado!$C$5:$C$1000,"SSF",Consolidado!$S$5:$S$1000,"X",Consolidado!$H$5:$H$1000,IF($D$9="Todos","&gt;0",$D$9))," y "&amp;TEXT(DAY(_xlfn.MAXIFS(Consolidado!$B$5:$B$1000,Consolidado!$E$5:$E$1000,$B22,Consolidado!$C$5:$C$1000,"SSF",Consolidado!$S$5:$S$1000,"X",Consolidado!$H$5:$H$1000,IF($D$9="Todos","&gt;0",$D$9))),"00")&amp;"/"&amp;TEXT(MONTH(_xlfn.MAXIFS(Consolidado!$B$5:$B$1000,Consolidado!$E$5:$E$1000,$B22,Consolidado!$C$5:$C$1000,"SSF",Consolidado!$S$5:$S$1000,"X",Consolidado!$H$5:$H$1000,IF($D$9="Todos","&gt;0",$D$9))),"00")&amp;IF($D$9="Todos","/"&amp;RIGHT(YEAR(_xlfn.MAXIFS(Consolidado!$B$5:$B$1000,Consolidado!$E$5:$E$1000,$B22,Consolidado!$C$5:$C$1000,"SSF",Consolidado!$S$5:$S$1000,"X",Consolidado!$H$5:$H$1000,IF($D$9="Todos","&gt;0",$D$9))),2),""),""),""),IF(SUMIFS(Consolidado!$AD$5:$AD$1000,Consolidado!$E$5:$E$1000,$B22,Consolidado!$C$5:$C$1000,"Comité de Supervisión",Consolidado!$S$5:$S$1000,"X",Consolidado!$H$5:$H$1000,IF($D$9="Todos","&gt;0",$D$9))&gt;0,"Comité Sup. "&amp;TEXT(DAY(_xlfn.MINIFS(Consolidado!$B$5:$B$1000,Consolidado!$E$5:$E$1000,$B22,Consolidado!$C$5:$C$1000,"Comité de Supervisión",Consolidado!$S$5:$S$1000,"X",Consolidado!$H$5:$H$1000,IF($D$9="Todos","&gt;0",$D$9))),"00")&amp;"/"&amp;TEXT(MONTH(_xlfn.MINIFS(Consolidado!$B$5:$B$1000,Consolidado!$E$5:$E$1000,$B22,Consolidado!$C$5:$C$1000,"Comité de Supervisión",Consolidado!$S$5:$S$1000,"X",Consolidado!$H$5:$H$1000,IF($D$9="Todos","&gt;0",$D$9))),"00")&amp;IF($D$9="Todos","/"&amp;RIGHT(YEAR(_xlfn.MINIFS(Consolidado!$B$5:$B$1000,Consolidado!$E$5:$E$1000,$B22,Consolidado!$C$5:$C$1000,"Comité de Supervisión",Consolidado!$S$5:$S$1000,"X",Consolidado!$H$5:$H$1000,IF($D$9="Todos","&gt;0",$D$9))),2),"")&amp;IF(_xlfn.MAXIFS(Consolidado!$B$5:$B$1000,Consolidado!$E$5:$E$1000,$B22,Consolidado!$C$5:$C$1000,"Comité de Supervisión",Consolidado!$S$5:$S$1000,"X",Consolidado!$H$5:$H$1000,IF($D$9="Todos","&gt;0",$D$9))&lt;&gt;_xlfn.MINIFS(Consolidado!$B$5:$B$1000,Consolidado!$E$5:$E$1000,$B22,Consolidado!$C$5:$C$1000,"Comité de Supervisión",Consolidado!$S$5:$S$1000,"X",Consolidado!$H$5:$H$1000,IF($D$9="Todos","&gt;0",$D$9))," y "&amp;TEXT(DAY(_xlfn.MAXIFS(Consolidado!$B$5:$B$1000,Consolidado!$E$5:$E$1000,$B22,Consolidado!$C$5:$C$1000,"Comité de Supervisión",Consolidado!$S$5:$S$1000,"X",Consolidado!$H$5:$H$1000,IF($D$9="Todos","&gt;0",$D$9))),"00")&amp;"/"&amp;TEXT(MONTH(_xlfn.MAXIFS(Consolidado!$B$5:$B$1000,Consolidado!$E$5:$E$1000,$B22,Consolidado!$C$5:$C$1000,"Comité de Supervisión",Consolidado!$S$5:$S$1000,"X",Consolidado!$H$5:$H$1000,IF($D$9="Todos","&gt;0",$D$9))),"00")&amp;IF($D$9="Todos","/"&amp;RIGHT(YEAR(_xlfn.MAXIFS(Consolidado!$B$5:$B$1000,Consolidado!$E$5:$E$1000,$B22,Consolidado!$C$5:$C$1000,"Comité de Supervisión",Consolidado!$S$5:$S$1000,"X",Consolidado!$H$5:$H$1000,IF($D$9="Todos","&gt;0",$D$9))),2),""),""),""),IF(SUMIFS(Consolidado!$AD$5:$AD$1000,Consolidado!$E$5:$E$1000,$B22,Consolidado!$C$5:$C$1000,"Consejo de Administración",Consolidado!$S$5:$S$1000,"X",Consolidado!$H$5:$H$1000,IF($D$9="Todos","&gt;0",$D$9))&gt;0,"Consejo "&amp;TEXT(DAY(_xlfn.MINIFS(Consolidado!$B$5:$B$1000,Consolidado!$E$5:$E$1000,$B22,Consolidado!$C$5:$C$1000,"Consejo de Administración",Consolidado!$S$5:$S$1000,"X",Consolidado!$H$5:$H$1000,IF($D$9="Todos","&gt;0",$D$9))),"00")&amp;"/"&amp;TEXT(MONTH(_xlfn.MINIFS(Consolidado!$B$5:$B$1000,Consolidado!$E$5:$E$1000,$B22,Consolidado!$C$5:$C$1000,"Consejo de Administración",Consolidado!$S$5:$S$1000,"X",Consolidado!$H$5:$H$1000,IF($D$9="Todos","&gt;0",$D$9))),"00")&amp;IF($D$9="Todos","/"&amp;RIGHT(YEAR(_xlfn.MINIFS(Consolidado!$B$5:$B$1000,Consolidado!$E$5:$E$1000,$B22,Consolidado!$C$5:$C$1000,"Consejo de Administración",Consolidado!$S$5:$S$1000,"X",Consolidado!$H$5:$H$1000,IF($D$9="Todos","&gt;0",$D$9))),2),"")&amp;IF(_xlfn.MAXIFS(Consolidado!$B$5:$B$1000,Consolidado!$E$5:$E$1000,$B22,Consolidado!$C$5:$C$1000,"Consejo de Administración",Consolidado!$S$5:$S$1000,"X",Consolidado!$H$5:$H$1000,IF($D$9="Todos","&gt;0",$D$9))&lt;&gt;_xlfn.MINIFS(Consolidado!$B$5:$B$1000,Consolidado!$E$5:$E$1000,$B22,Consolidado!$C$5:$C$1000,"Consejo de Administración",Consolidado!$S$5:$S$1000,"X",Consolidado!$H$5:$H$1000,IF($D$9="Todos","&gt;0",$D$9))," y "&amp;TEXT(DAY(_xlfn.MAXIFS(Consolidado!$B$5:$B$1000,Consolidado!$E$5:$E$1000,$B22,Consolidado!$C$5:$C$1000,"Consejo de Administración",Consolidado!$S$5:$S$1000,"X",Consolidado!$H$5:$H$1000,IF($D$9="Todos","&gt;0",$D$9))),"00")&amp;"/"&amp;TEXT(MONTH(_xlfn.MAXIFS(Consolidado!$B$5:$B$1000,Consolidado!$E$5:$E$1000,$B22,Consolidado!$C$5:$C$1000,"Consejo de Administración",Consolidado!$S$5:$S$1000,"X",Consolidado!$H$5:$H$1000,IF($D$9="Todos","&gt;0",$D$9))),"00")&amp;IF($D$9="Todos","/"&amp;RIGHT(YEAR(_xlfn.MAXIFS(Consolidado!$B$5:$B$1000,Consolidado!$E$5:$E$1000,$B22,Consolidado!$C$5:$C$1000,"Consejo de Administración",Consolidado!$S$5:$S$1000,"X",Consolidado!$H$5:$H$1000,IF($D$9="Todos","&gt;0",$D$9))),2),""),""),""),IF(SUMIFS(Consolidado!$AD$5:$AD$1000,Consolidado!$E$5:$E$1000,$B22,Consolidado!$C$5:$C$1000,"Otros",Consolidado!$S$5:$S$1000,"X",Consolidado!$H$5:$H$1000,IF($D$9="Todos","&gt;0",$D$9))&gt;0,"Otros "&amp;TEXT(DAY(_xlfn.MINIFS(Consolidado!$B$5:$B$1000,Consolidado!$E$5:$E$1000,$B22,Consolidado!$C$5:$C$1000,"Otros",Consolidado!$S$5:$S$1000,"X",Consolidado!$H$5:$H$1000,IF($D$9="Todos","&gt;0",$D$9))),"00")&amp;"/"&amp;TEXT(MONTH(_xlfn.MINIFS(Consolidado!$B$5:$B$1000,Consolidado!$E$5:$E$1000,$B22,Consolidado!$C$5:$C$1000,"Otros",Consolidado!$S$5:$S$1000,"X",Consolidado!$H$5:$H$1000,IF($D$9="Todos","&gt;0",$D$9))),"00")&amp;IF($D$9="Todos","/"&amp;RIGHT(YEAR(_xlfn.MINIFS(Consolidado!$B$5:$B$1000,Consolidado!$E$5:$E$1000,$B22,Consolidado!$C$5:$C$1000,"Otros",Consolidado!$S$5:$S$1000,"X",Consolidado!$H$5:$H$1000,IF($D$9="Todos","&gt;0",$D$9))),2),"")&amp;IF(_xlfn.MAXIFS(Consolidado!$B$5:$B$1000,Consolidado!$E$5:$E$1000,$B22,Consolidado!$C$5:$C$1000,"Otros",Consolidado!$S$5:$S$1000,"X",Consolidado!$H$5:$H$1000,IF($D$9="Todos","&gt;0",$D$9))&lt;&gt;_xlfn.MINIFS(Consolidado!$B$5:$B$1000,Consolidado!$E$5:$E$1000,$B22,Consolidado!$C$5:$C$1000,"Otros",Consolidado!$S$5:$S$1000,"X",Consolidado!$H$5:$H$1000,IF($D$9="Todos","&gt;0",$D$9))," y "&amp;TEXT(DAY(_xlfn.MAXIFS(Consolidado!$B$5:$B$1000,Consolidado!$E$5:$E$1000,$B22,Consolidado!$C$5:$C$1000,"Otros",Consolidado!$S$5:$S$1000,"X",Consolidado!$H$5:$H$1000,IF($D$9="Todos","&gt;0",$D$9))),"00")&amp;"/"&amp;TEXT(MONTH(_xlfn.MAXIFS(Consolidado!$B$5:$B$1000,Consolidado!$E$5:$E$1000,$B22,Consolidado!$C$5:$C$1000,"Otros",Consolidado!$S$5:$S$1000,"X",Consolidado!$H$5:$H$1000,IF($D$9="Todos","&gt;0",$D$9))),"00")&amp;IF($D$9="Todos","/"&amp;RIGHT(YEAR(_xlfn.MAXIFS(Consolidado!$B$5:$B$1000,Consolidado!$E$5:$E$1000,$B22,Consolidado!$C$5:$C$1000,"Otros",Consolidado!$S$5:$S$1000,"X",Consolidado!$H$5:$H$1000,IF($D$9="Todos","&gt;0",$D$9))),2),""),""),""))</f>
        <v/>
      </c>
      <c r="V22" s="37" t="str">
        <f aca="false">_xlfn.TEXTJOIN(" +"&amp;CHAR(10),TRUE(),IF(SUMIFS(Consolidado!$AD$5:$AD$1000,Consolidado!$E$5:$E$1000,$B22,Consolidado!$C$5:$C$1000,"Auditoría Interna",Consolidado!$T$5:$T$1000,"X",Consolidado!$H$5:$H$1000,IF($D$9="Todos","&gt;0",$D$9))&gt;0,"Interna "&amp;TEXT(DAY(_xlfn.MINIFS(Consolidado!$B$5:$B$1000,Consolidado!$E$5:$E$1000,$B22,Consolidado!$C$5:$C$1000,"Auditoría Interna",Consolidado!$T$5:$T$1000,"X",Consolidado!$H$5:$H$1000,IF($D$9="Todos","&gt;0",$D$9))),"00")&amp;"/"&amp;TEXT(MONTH(_xlfn.MINIFS(Consolidado!$B$5:$B$1000,Consolidado!$E$5:$E$1000,$B22,Consolidado!$C$5:$C$1000,"Auditoría Interna",Consolidado!$T$5:$T$1000,"X",Consolidado!$H$5:$H$1000,IF($D$9="Todos","&gt;0",$D$9))),"00")&amp;IF($D$9="Todos","/"&amp;RIGHT(YEAR(_xlfn.MINIFS(Consolidado!$B$5:$B$1000,Consolidado!$E$5:$E$1000,$B22,Consolidado!$C$5:$C$1000,"Auditoría Interna",Consolidado!$T$5:$T$1000,"X",Consolidado!$H$5:$H$1000,IF($D$9="Todos","&gt;0",$D$9))),2),"")&amp;IF(_xlfn.MAXIFS(Consolidado!$B$5:$B$1000,Consolidado!$E$5:$E$1000,$B22,Consolidado!$C$5:$C$1000,"Auditoría Interna",Consolidado!$T$5:$T$1000,"X",Consolidado!$H$5:$H$1000,IF($D$9="Todos","&gt;0",$D$9))&lt;&gt;_xlfn.MINIFS(Consolidado!$B$5:$B$1000,Consolidado!$E$5:$E$1000,$B22,Consolidado!$C$5:$C$1000,"Auditoría Interna",Consolidado!$T$5:$T$1000,"X",Consolidado!$H$5:$H$1000,IF($D$9="Todos","&gt;0",$D$9))," y "&amp;TEXT(DAY(_xlfn.MAXIFS(Consolidado!$B$5:$B$1000,Consolidado!$E$5:$E$1000,$B22,Consolidado!$C$5:$C$1000,"Auditoría Interna",Consolidado!$T$5:$T$1000,"X",Consolidado!$H$5:$H$1000,IF($D$9="Todos","&gt;0",$D$9))),"00")&amp;"/"&amp;TEXT(MONTH(_xlfn.MAXIFS(Consolidado!$B$5:$B$1000,Consolidado!$E$5:$E$1000,$B22,Consolidado!$C$5:$C$1000,"Auditoría Interna",Consolidado!$T$5:$T$1000,"X",Consolidado!$H$5:$H$1000,IF($D$9="Todos","&gt;0",$D$9))),"00")&amp;IF($D$9="Todos","/"&amp;RIGHT(YEAR(_xlfn.MAXIFS(Consolidado!$B$5:$B$1000,Consolidado!$E$5:$E$1000,$B22,Consolidado!$C$5:$C$1000,"Auditoría Interna",Consolidado!$T$5:$T$1000,"X",Consolidado!$H$5:$H$1000,IF($D$9="Todos","&gt;0",$D$9))),2),""),""),""),IF(SUMIFS(Consolidado!$AD$5:$AD$1000,Consolidado!$E$5:$E$1000,$B22,Consolidado!$C$5:$C$1000,"Auditoría Externa",Consolidado!$T$5:$T$1000,"X",Consolidado!$H$5:$H$1000,IF($D$9="Todos","&gt;0",$D$9))&gt;0,"Externa "&amp;TEXT(DAY(_xlfn.MINIFS(Consolidado!$B$5:$B$1000,Consolidado!$E$5:$E$1000,$B22,Consolidado!$C$5:$C$1000,"Auditoría Externa",Consolidado!$T$5:$T$1000,"X",Consolidado!$H$5:$H$1000,IF($D$9="Todos","&gt;0",$D$9))),"00")&amp;"/"&amp;TEXT(MONTH(_xlfn.MINIFS(Consolidado!$B$5:$B$1000,Consolidado!$E$5:$E$1000,$B22,Consolidado!$C$5:$C$1000,"Auditoría Externa",Consolidado!$T$5:$T$1000,"X",Consolidado!$H$5:$H$1000,IF($D$9="Todos","&gt;0",$D$9))),"00")&amp;IF($D$9="Todos","/"&amp;RIGHT(YEAR(_xlfn.MINIFS(Consolidado!$B$5:$B$1000,Consolidado!$E$5:$E$1000,$B22,Consolidado!$C$5:$C$1000,"Auditoría Externa",Consolidado!$T$5:$T$1000,"X",Consolidado!$H$5:$H$1000,IF($D$9="Todos","&gt;0",$D$9))),2),"")&amp;IF(_xlfn.MAXIFS(Consolidado!$B$5:$B$1000,Consolidado!$E$5:$E$1000,$B22,Consolidado!$C$5:$C$1000,"Auditoría Externa",Consolidado!$T$5:$T$1000,"X",Consolidado!$H$5:$H$1000,IF($D$9="Todos","&gt;0",$D$9))&lt;&gt;_xlfn.MINIFS(Consolidado!$B$5:$B$1000,Consolidado!$E$5:$E$1000,$B22,Consolidado!$C$5:$C$1000,"Auditoría Externa",Consolidado!$T$5:$T$1000,"X",Consolidado!$H$5:$H$1000,IF($D$9="Todos","&gt;0",$D$9))," y "&amp;TEXT(DAY(_xlfn.MAXIFS(Consolidado!$B$5:$B$1000,Consolidado!$E$5:$E$1000,$B22,Consolidado!$C$5:$C$1000,"Auditoría Externa",Consolidado!$T$5:$T$1000,"X",Consolidado!$H$5:$H$1000,IF($D$9="Todos","&gt;0",$D$9))),"00")&amp;"/"&amp;TEXT(MONTH(_xlfn.MAXIFS(Consolidado!$B$5:$B$1000,Consolidado!$E$5:$E$1000,$B22,Consolidado!$C$5:$C$1000,"Auditoría Externa",Consolidado!$T$5:$T$1000,"X",Consolidado!$H$5:$H$1000,IF($D$9="Todos","&gt;0",$D$9))),"00")&amp;IF($D$9="Todos","/"&amp;RIGHT(YEAR(_xlfn.MAXIFS(Consolidado!$B$5:$B$1000,Consolidado!$E$5:$E$1000,$B22,Consolidado!$C$5:$C$1000,"Auditoría Externa",Consolidado!$T$5:$T$1000,"X",Consolidado!$H$5:$H$1000,IF($D$9="Todos","&gt;0",$D$9))),2),""),""),""),IF(SUMIFS(Consolidado!$AD$5:$AD$1000,Consolidado!$E$5:$E$1000,$B22,Consolidado!$C$5:$C$1000,"SSF",Consolidado!$T$5:$T$1000,"X",Consolidado!$H$5:$H$1000,IF($D$9="Todos","&gt;0",$D$9))&gt;0,"SSF "&amp;TEXT(DAY(_xlfn.MINIFS(Consolidado!$B$5:$B$1000,Consolidado!$E$5:$E$1000,$B22,Consolidado!$C$5:$C$1000,"SSF",Consolidado!$T$5:$T$1000,"X",Consolidado!$H$5:$H$1000,IF($D$9="Todos","&gt;0",$D$9))),"00")&amp;"/"&amp;TEXT(MONTH(_xlfn.MINIFS(Consolidado!$B$5:$B$1000,Consolidado!$E$5:$E$1000,$B22,Consolidado!$C$5:$C$1000,"SSF",Consolidado!$T$5:$T$1000,"X",Consolidado!$H$5:$H$1000,IF($D$9="Todos","&gt;0",$D$9))),"00")&amp;IF($D$9="Todos","/"&amp;RIGHT(YEAR(_xlfn.MINIFS(Consolidado!$B$5:$B$1000,Consolidado!$E$5:$E$1000,$B22,Consolidado!$C$5:$C$1000,"SSF",Consolidado!$T$5:$T$1000,"X",Consolidado!$H$5:$H$1000,IF($D$9="Todos","&gt;0",$D$9))),2),"")&amp;IF(_xlfn.MAXIFS(Consolidado!$B$5:$B$1000,Consolidado!$E$5:$E$1000,$B22,Consolidado!$C$5:$C$1000,"SSF",Consolidado!$T$5:$T$1000,"X",Consolidado!$H$5:$H$1000,IF($D$9="Todos","&gt;0",$D$9))&lt;&gt;_xlfn.MINIFS(Consolidado!$B$5:$B$1000,Consolidado!$E$5:$E$1000,$B22,Consolidado!$C$5:$C$1000,"SSF",Consolidado!$T$5:$T$1000,"X",Consolidado!$H$5:$H$1000,IF($D$9="Todos","&gt;0",$D$9))," y "&amp;TEXT(DAY(_xlfn.MAXIFS(Consolidado!$B$5:$B$1000,Consolidado!$E$5:$E$1000,$B22,Consolidado!$C$5:$C$1000,"SSF",Consolidado!$T$5:$T$1000,"X",Consolidado!$H$5:$H$1000,IF($D$9="Todos","&gt;0",$D$9))),"00")&amp;"/"&amp;TEXT(MONTH(_xlfn.MAXIFS(Consolidado!$B$5:$B$1000,Consolidado!$E$5:$E$1000,$B22,Consolidado!$C$5:$C$1000,"SSF",Consolidado!$T$5:$T$1000,"X",Consolidado!$H$5:$H$1000,IF($D$9="Todos","&gt;0",$D$9))),"00")&amp;IF($D$9="Todos","/"&amp;RIGHT(YEAR(_xlfn.MAXIFS(Consolidado!$B$5:$B$1000,Consolidado!$E$5:$E$1000,$B22,Consolidado!$C$5:$C$1000,"SSF",Consolidado!$T$5:$T$1000,"X",Consolidado!$H$5:$H$1000,IF($D$9="Todos","&gt;0",$D$9))),2),""),""),""),IF(SUMIFS(Consolidado!$AD$5:$AD$1000,Consolidado!$E$5:$E$1000,$B22,Consolidado!$C$5:$C$1000,"Comité de Supervisión",Consolidado!$T$5:$T$1000,"X",Consolidado!$H$5:$H$1000,IF($D$9="Todos","&gt;0",$D$9))&gt;0,"Comité Sup. "&amp;TEXT(DAY(_xlfn.MINIFS(Consolidado!$B$5:$B$1000,Consolidado!$E$5:$E$1000,$B22,Consolidado!$C$5:$C$1000,"Comité de Supervisión",Consolidado!$T$5:$T$1000,"X",Consolidado!$H$5:$H$1000,IF($D$9="Todos","&gt;0",$D$9))),"00")&amp;"/"&amp;TEXT(MONTH(_xlfn.MINIFS(Consolidado!$B$5:$B$1000,Consolidado!$E$5:$E$1000,$B22,Consolidado!$C$5:$C$1000,"Comité de Supervisión",Consolidado!$T$5:$T$1000,"X",Consolidado!$H$5:$H$1000,IF($D$9="Todos","&gt;0",$D$9))),"00")&amp;IF($D$9="Todos","/"&amp;RIGHT(YEAR(_xlfn.MINIFS(Consolidado!$B$5:$B$1000,Consolidado!$E$5:$E$1000,$B22,Consolidado!$C$5:$C$1000,"Comité de Supervisión",Consolidado!$T$5:$T$1000,"X",Consolidado!$H$5:$H$1000,IF($D$9="Todos","&gt;0",$D$9))),2),"")&amp;IF(_xlfn.MAXIFS(Consolidado!$B$5:$B$1000,Consolidado!$E$5:$E$1000,$B22,Consolidado!$C$5:$C$1000,"Comité de Supervisión",Consolidado!$T$5:$T$1000,"X",Consolidado!$H$5:$H$1000,IF($D$9="Todos","&gt;0",$D$9))&lt;&gt;_xlfn.MINIFS(Consolidado!$B$5:$B$1000,Consolidado!$E$5:$E$1000,$B22,Consolidado!$C$5:$C$1000,"Comité de Supervisión",Consolidado!$T$5:$T$1000,"X",Consolidado!$H$5:$H$1000,IF($D$9="Todos","&gt;0",$D$9))," y "&amp;TEXT(DAY(_xlfn.MAXIFS(Consolidado!$B$5:$B$1000,Consolidado!$E$5:$E$1000,$B22,Consolidado!$C$5:$C$1000,"Comité de Supervisión",Consolidado!$T$5:$T$1000,"X",Consolidado!$H$5:$H$1000,IF($D$9="Todos","&gt;0",$D$9))),"00")&amp;"/"&amp;TEXT(MONTH(_xlfn.MAXIFS(Consolidado!$B$5:$B$1000,Consolidado!$E$5:$E$1000,$B22,Consolidado!$C$5:$C$1000,"Comité de Supervisión",Consolidado!$T$5:$T$1000,"X",Consolidado!$H$5:$H$1000,IF($D$9="Todos","&gt;0",$D$9))),"00")&amp;IF($D$9="Todos","/"&amp;RIGHT(YEAR(_xlfn.MAXIFS(Consolidado!$B$5:$B$1000,Consolidado!$E$5:$E$1000,$B22,Consolidado!$C$5:$C$1000,"Comité de Supervisión",Consolidado!$T$5:$T$1000,"X",Consolidado!$H$5:$H$1000,IF($D$9="Todos","&gt;0",$D$9))),2),""),""),""),IF(SUMIFS(Consolidado!$AD$5:$AD$1000,Consolidado!$E$5:$E$1000,$B22,Consolidado!$C$5:$C$1000,"Consejo de Administración",Consolidado!$T$5:$T$1000,"X",Consolidado!$H$5:$H$1000,IF($D$9="Todos","&gt;0",$D$9))&gt;0,"Consejo "&amp;TEXT(DAY(_xlfn.MINIFS(Consolidado!$B$5:$B$1000,Consolidado!$E$5:$E$1000,$B22,Consolidado!$C$5:$C$1000,"Consejo de Administración",Consolidado!$T$5:$T$1000,"X",Consolidado!$H$5:$H$1000,IF($D$9="Todos","&gt;0",$D$9))),"00")&amp;"/"&amp;TEXT(MONTH(_xlfn.MINIFS(Consolidado!$B$5:$B$1000,Consolidado!$E$5:$E$1000,$B22,Consolidado!$C$5:$C$1000,"Consejo de Administración",Consolidado!$T$5:$T$1000,"X",Consolidado!$H$5:$H$1000,IF($D$9="Todos","&gt;0",$D$9))),"00")&amp;IF($D$9="Todos","/"&amp;RIGHT(YEAR(_xlfn.MINIFS(Consolidado!$B$5:$B$1000,Consolidado!$E$5:$E$1000,$B22,Consolidado!$C$5:$C$1000,"Consejo de Administración",Consolidado!$T$5:$T$1000,"X",Consolidado!$H$5:$H$1000,IF($D$9="Todos","&gt;0",$D$9))),2),"")&amp;IF(_xlfn.MAXIFS(Consolidado!$B$5:$B$1000,Consolidado!$E$5:$E$1000,$B22,Consolidado!$C$5:$C$1000,"Consejo de Administración",Consolidado!$T$5:$T$1000,"X",Consolidado!$H$5:$H$1000,IF($D$9="Todos","&gt;0",$D$9))&lt;&gt;_xlfn.MINIFS(Consolidado!$B$5:$B$1000,Consolidado!$E$5:$E$1000,$B22,Consolidado!$C$5:$C$1000,"Consejo de Administración",Consolidado!$T$5:$T$1000,"X",Consolidado!$H$5:$H$1000,IF($D$9="Todos","&gt;0",$D$9))," y "&amp;TEXT(DAY(_xlfn.MAXIFS(Consolidado!$B$5:$B$1000,Consolidado!$E$5:$E$1000,$B22,Consolidado!$C$5:$C$1000,"Consejo de Administración",Consolidado!$T$5:$T$1000,"X",Consolidado!$H$5:$H$1000,IF($D$9="Todos","&gt;0",$D$9))),"00")&amp;"/"&amp;TEXT(MONTH(_xlfn.MAXIFS(Consolidado!$B$5:$B$1000,Consolidado!$E$5:$E$1000,$B22,Consolidado!$C$5:$C$1000,"Consejo de Administración",Consolidado!$T$5:$T$1000,"X",Consolidado!$H$5:$H$1000,IF($D$9="Todos","&gt;0",$D$9))),"00")&amp;IF($D$9="Todos","/"&amp;RIGHT(YEAR(_xlfn.MAXIFS(Consolidado!$B$5:$B$1000,Consolidado!$E$5:$E$1000,$B22,Consolidado!$C$5:$C$1000,"Consejo de Administración",Consolidado!$T$5:$T$1000,"X",Consolidado!$H$5:$H$1000,IF($D$9="Todos","&gt;0",$D$9))),2),""),""),""),IF(SUMIFS(Consolidado!$AD$5:$AD$1000,Consolidado!$E$5:$E$1000,$B22,Consolidado!$C$5:$C$1000,"Otros",Consolidado!$T$5:$T$1000,"X",Consolidado!$H$5:$H$1000,IF($D$9="Todos","&gt;0",$D$9))&gt;0,"Otros "&amp;TEXT(DAY(_xlfn.MINIFS(Consolidado!$B$5:$B$1000,Consolidado!$E$5:$E$1000,$B22,Consolidado!$C$5:$C$1000,"Otros",Consolidado!$T$5:$T$1000,"X",Consolidado!$H$5:$H$1000,IF($D$9="Todos","&gt;0",$D$9))),"00")&amp;"/"&amp;TEXT(MONTH(_xlfn.MINIFS(Consolidado!$B$5:$B$1000,Consolidado!$E$5:$E$1000,$B22,Consolidado!$C$5:$C$1000,"Otros",Consolidado!$T$5:$T$1000,"X",Consolidado!$H$5:$H$1000,IF($D$9="Todos","&gt;0",$D$9))),"00")&amp;IF($D$9="Todos","/"&amp;RIGHT(YEAR(_xlfn.MINIFS(Consolidado!$B$5:$B$1000,Consolidado!$E$5:$E$1000,$B22,Consolidado!$C$5:$C$1000,"Otros",Consolidado!$T$5:$T$1000,"X",Consolidado!$H$5:$H$1000,IF($D$9="Todos","&gt;0",$D$9))),2),"")&amp;IF(_xlfn.MAXIFS(Consolidado!$B$5:$B$1000,Consolidado!$E$5:$E$1000,$B22,Consolidado!$C$5:$C$1000,"Otros",Consolidado!$T$5:$T$1000,"X",Consolidado!$H$5:$H$1000,IF($D$9="Todos","&gt;0",$D$9))&lt;&gt;_xlfn.MINIFS(Consolidado!$B$5:$B$1000,Consolidado!$E$5:$E$1000,$B22,Consolidado!$C$5:$C$1000,"Otros",Consolidado!$T$5:$T$1000,"X",Consolidado!$H$5:$H$1000,IF($D$9="Todos","&gt;0",$D$9))," y "&amp;TEXT(DAY(_xlfn.MAXIFS(Consolidado!$B$5:$B$1000,Consolidado!$E$5:$E$1000,$B22,Consolidado!$C$5:$C$1000,"Otros",Consolidado!$T$5:$T$1000,"X",Consolidado!$H$5:$H$1000,IF($D$9="Todos","&gt;0",$D$9))),"00")&amp;"/"&amp;TEXT(MONTH(_xlfn.MAXIFS(Consolidado!$B$5:$B$1000,Consolidado!$E$5:$E$1000,$B22,Consolidado!$C$5:$C$1000,"Otros",Consolidado!$T$5:$T$1000,"X",Consolidado!$H$5:$H$1000,IF($D$9="Todos","&gt;0",$D$9))),"00")&amp;IF($D$9="Todos","/"&amp;RIGHT(YEAR(_xlfn.MAXIFS(Consolidado!$B$5:$B$1000,Consolidado!$E$5:$E$1000,$B22,Consolidado!$C$5:$C$1000,"Otros",Consolidado!$T$5:$T$1000,"X",Consolidado!$H$5:$H$1000,IF($D$9="Todos","&gt;0",$D$9))),2),""),""),""))</f>
        <v/>
      </c>
      <c r="AD22" s="38" t="str">
        <f aca="false">Catálogos!C2</f>
        <v>Actas Comité de Riesgos</v>
      </c>
      <c r="AE22" s="38" t="str">
        <f aca="false">Catálogos!D2</f>
        <v>NRP-20</v>
      </c>
      <c r="AF22" s="38" t="n">
        <f aca="false">IF(AD22="",0,IF($D$9="Todos",SUMIFS(Consolidado!$AD$5:$AD$1000,Consolidado!$E$5:$E$1000,AD22,Consolidado!$C$5:$C$1000,"Auditoría Interna"),SUMIFS(Consolidado!$AD$5:$AD$1000,Consolidado!$E$5:$E$1000,AD22,Consolidado!$C$5:$C$1000,"Auditoría Interna",Consolidado!$H$5:$H$1000,$D$9)))</f>
        <v>3</v>
      </c>
      <c r="AG22" s="38" t="n">
        <f aca="false">IF(AD22="",0,IF($D$9="Todos",SUMIFS(Consolidado!$AD$5:$AD$1000,Consolidado!$E$5:$E$1000,AD22,Consolidado!$C$5:$C$1000,"Auditoría Externa"),SUMIFS(Consolidado!$AD$5:$AD$1000,Consolidado!$E$5:$E$1000,AD22,Consolidado!$C$5:$C$1000,"Auditoría Externa",Consolidado!$H$5:$H$1000,$D$9)))</f>
        <v>1</v>
      </c>
      <c r="AH22" s="38" t="n">
        <f aca="false">IF(AD22="",0,IF($D$9="Todos",SUMIFS(Consolidado!$AD$5:$AD$1000,Consolidado!$E$5:$E$1000,AD22,Consolidado!$C$5:$C$1000,"SSF"),SUMIFS(Consolidado!$AD$5:$AD$1000,Consolidado!$E$5:$E$1000,AD22,Consolidado!$C$5:$C$1000,"SSF",Consolidado!$H$5:$H$1000,$D$9)))</f>
        <v>0</v>
      </c>
      <c r="AI22" s="38" t="n">
        <f aca="false">IF(AD22="",0,IF($D$9="Todos",SUMIFS(Consolidado!$AD$5:$AD$1000,Consolidado!$E$5:$E$1000,AD22),SUMIFS(Consolidado!$AD$5:$AD$1000,Consolidado!$E$5:$E$1000,AD22,Consolidado!$H$5:$H$1000,$D$9))-SUM(AF22:AH22))</f>
        <v>0</v>
      </c>
      <c r="AJ22" s="38" t="n">
        <f aca="false">SUM(AF22:AI22)</f>
        <v>4</v>
      </c>
      <c r="AK22" s="38" t="n">
        <f aca="false">(AF22&gt;0)+(AG22&gt;0)+(AH22&gt;0)+(IF($D$9="Todos",SUMIFS(Consolidado!$AD$5:$AD$1000,Consolidado!$E$5:$E$1000,AD22,Consolidado!$C$5:$C$1000,"Comité de Supervisión"),SUMIFS(Consolidado!$AD$5:$AD$1000,Consolidado!$E$5:$E$1000,AD22,Consolidado!$C$5:$C$1000,"Comité de Supervisión",Consolidado!$H$5:$H$1000,$D$9))&gt;0)+(IF($D$9="Todos",SUMIFS(Consolidado!$AD$5:$AD$1000,Consolidado!$E$5:$E$1000,AD22,Consolidado!$C$5:$C$1000,"Consejo de Administración"),SUMIFS(Consolidado!$AD$5:$AD$1000,Consolidado!$E$5:$E$1000,AD22,Consolidado!$C$5:$C$1000,"Consejo de Administración",Consolidado!$H$5:$H$1000,$D$9))&gt;0)+(IF($D$9="Todos",SUMIFS(Consolidado!$AD$5:$AD$1000,Consolidado!$E$5:$E$1000,AD22,Consolidado!$C$5:$C$1000,"Otros"),SUMIFS(Consolidado!$AD$5:$AD$1000,Consolidado!$E$5:$E$1000,AD22,Consolidado!$C$5:$C$1000,"Otros",Consolidado!$H$5:$H$1000,$D$9))&gt;0)</f>
        <v>2</v>
      </c>
      <c r="AL22" s="38" t="n">
        <f aca="false">IF(AD22="",-1,AJ22*10000+AK22*100-ROW()/1000)</f>
        <v>40199.978</v>
      </c>
      <c r="AM22" s="38" t="str">
        <f aca="false" t="array" ref="AM22:AM22">_xlfn.TEXTJOIN(", ",TRUE(),IF((Consolidado!$E$5:$E$1000=AD22)*((($D$9="Todos")+(Consolidado!$H$5:$H$1000=$D$9))&gt;0),Consolidado!$AE$5:$AE$1000,""))</f>
        <v>Interna – 6 de Mayo 2026, Interna – 22 de Agosto 2026, Externa – 6 de Octubre 2026, Interna – 16 de Octubre 2026</v>
      </c>
      <c r="AN22" s="38" t="str">
        <f aca="false" t="array" ref="AN22:AN22">_xlfn.TEXTJOIN(", ",TRUE(),IF(Consolidado!$E$5:$E$1000=AD22,Consolidado!$AE$5:$AE$1000,""))</f>
        <v>Interna – 6 de Mayo 2026, Interna – 22 de Agosto 2026, Externa – 6 de Octubre 2026, Interna – 16 de Octubre 2026</v>
      </c>
    </row>
    <row r="23" customFormat="false" ht="39.75" hidden="false" customHeight="true" outlineLevel="0" collapsed="false">
      <c r="A23" s="31" t="n">
        <v>2</v>
      </c>
      <c r="B23" s="32" t="str">
        <f aca="false">INDEX($AD$22:$AD$51,MATCH(LARGE($AL$22:$AL$51,2),$AL$22:$AL$51,0))</f>
        <v>Clasificación de cartera, mora y reservas</v>
      </c>
      <c r="C23" s="33" t="str">
        <f aca="false">INDEX($AE$22:$AE$51,MATCH(LARGE($AL$22:$AL$51,2),$AL$22:$AL$51,0))</f>
        <v>NCB-022</v>
      </c>
      <c r="D23" s="34" t="n">
        <f aca="false">INDEX($AF$22:$AF$51,MATCH(LARGE($AL$22:$AL$51,2),$AL$22:$AL$51,0))</f>
        <v>2</v>
      </c>
      <c r="E23" s="34" t="n">
        <f aca="false">INDEX($AG$22:$AG$51,MATCH(LARGE($AL$22:$AL$51,2),$AL$22:$AL$51,0))</f>
        <v>1</v>
      </c>
      <c r="F23" s="34" t="n">
        <f aca="false">INDEX($AH$22:$AH$51,MATCH(LARGE($AL$22:$AL$51,2),$AL$22:$AL$51,0))</f>
        <v>0</v>
      </c>
      <c r="G23" s="34" t="n">
        <f aca="false">INDEX($AI$22:$AI$51,MATCH(LARGE($AL$22:$AL$51,2),$AL$22:$AL$51,0))</f>
        <v>0</v>
      </c>
      <c r="H23" s="35" t="n">
        <f aca="false">INDEX($AJ$22:$AJ$51,MATCH(LARGE($AL$22:$AL$51,2),$AL$22:$AL$51,0))</f>
        <v>3</v>
      </c>
      <c r="I23" s="36" t="str">
        <f aca="false">IF(INDEX($AK$22:$AK$51,MATCH(LARGE($AL$22:$AL$51,2),$AL$22:$AL$51,0))&gt;=2,"SÍ ("&amp;INDEX($AK$22:$AK$51,MATCH(LARGE($AL$22:$AL$51,2),$AL$22:$AL$51,0))&amp;" entidades)","No")</f>
        <v>SÍ (2 entidades)</v>
      </c>
      <c r="J23" s="13" t="str">
        <f aca="false">IF(INDEX($AJ$22:$AJ$51,MATCH(LARGE($AL$22:$AL$51,2),$AL$22:$AL$51,0))&gt;0,INDEX($AM$22:$AM$51,MATCH(LARGE($AL$22:$AL$51,2),$AL$22:$AL$51,0)),IF(INDEX($AN$22:$AN$51,MATCH(LARGE($AL$22:$AL$51,2),$AL$22:$AL$51,0))="","Nunca lo han pedido","No lo pidieron en "&amp;$D$9&amp;". Lo pidieron: "&amp;INDEX($AN$22:$AN$51,MATCH(LARGE($AL$22:$AL$51,2),$AL$22:$AL$51,0))))</f>
        <v>Interna – 6 de Mayo 2026, Interna – 24 de Junio 2026, Externa – 6 de Octubre 2026</v>
      </c>
      <c r="K23" s="37" t="str">
        <f aca="false">_xlfn.TEXTJOIN(" +"&amp;CHAR(10),TRUE(),IF(SUMIFS(Consolidado!$AD$5:$AD$1000,Consolidado!$E$5:$E$1000,$B23,Consolidado!$C$5:$C$1000,"Auditoría Interna",Consolidado!$I$5:$I$1000,"X",Consolidado!$H$5:$H$1000,IF($D$9="Todos","&gt;0",$D$9))&gt;0,"Interna "&amp;TEXT(DAY(_xlfn.MINIFS(Consolidado!$B$5:$B$1000,Consolidado!$E$5:$E$1000,$B23,Consolidado!$C$5:$C$1000,"Auditoría Interna",Consolidado!$I$5:$I$1000,"X",Consolidado!$H$5:$H$1000,IF($D$9="Todos","&gt;0",$D$9))),"00")&amp;"/"&amp;TEXT(MONTH(_xlfn.MINIFS(Consolidado!$B$5:$B$1000,Consolidado!$E$5:$E$1000,$B23,Consolidado!$C$5:$C$1000,"Auditoría Interna",Consolidado!$I$5:$I$1000,"X",Consolidado!$H$5:$H$1000,IF($D$9="Todos","&gt;0",$D$9))),"00")&amp;IF($D$9="Todos","/"&amp;RIGHT(YEAR(_xlfn.MINIFS(Consolidado!$B$5:$B$1000,Consolidado!$E$5:$E$1000,$B23,Consolidado!$C$5:$C$1000,"Auditoría Interna",Consolidado!$I$5:$I$1000,"X",Consolidado!$H$5:$H$1000,IF($D$9="Todos","&gt;0",$D$9))),2),"")&amp;IF(_xlfn.MAXIFS(Consolidado!$B$5:$B$1000,Consolidado!$E$5:$E$1000,$B23,Consolidado!$C$5:$C$1000,"Auditoría Interna",Consolidado!$I$5:$I$1000,"X",Consolidado!$H$5:$H$1000,IF($D$9="Todos","&gt;0",$D$9))&lt;&gt;_xlfn.MINIFS(Consolidado!$B$5:$B$1000,Consolidado!$E$5:$E$1000,$B23,Consolidado!$C$5:$C$1000,"Auditoría Interna",Consolidado!$I$5:$I$1000,"X",Consolidado!$H$5:$H$1000,IF($D$9="Todos","&gt;0",$D$9))," y "&amp;TEXT(DAY(_xlfn.MAXIFS(Consolidado!$B$5:$B$1000,Consolidado!$E$5:$E$1000,$B23,Consolidado!$C$5:$C$1000,"Auditoría Interna",Consolidado!$I$5:$I$1000,"X",Consolidado!$H$5:$H$1000,IF($D$9="Todos","&gt;0",$D$9))),"00")&amp;"/"&amp;TEXT(MONTH(_xlfn.MAXIFS(Consolidado!$B$5:$B$1000,Consolidado!$E$5:$E$1000,$B23,Consolidado!$C$5:$C$1000,"Auditoría Interna",Consolidado!$I$5:$I$1000,"X",Consolidado!$H$5:$H$1000,IF($D$9="Todos","&gt;0",$D$9))),"00")&amp;IF($D$9="Todos","/"&amp;RIGHT(YEAR(_xlfn.MAXIFS(Consolidado!$B$5:$B$1000,Consolidado!$E$5:$E$1000,$B23,Consolidado!$C$5:$C$1000,"Auditoría Interna",Consolidado!$I$5:$I$1000,"X",Consolidado!$H$5:$H$1000,IF($D$9="Todos","&gt;0",$D$9))),2),""),""),""),IF(SUMIFS(Consolidado!$AD$5:$AD$1000,Consolidado!$E$5:$E$1000,$B23,Consolidado!$C$5:$C$1000,"Auditoría Externa",Consolidado!$I$5:$I$1000,"X",Consolidado!$H$5:$H$1000,IF($D$9="Todos","&gt;0",$D$9))&gt;0,"Externa "&amp;TEXT(DAY(_xlfn.MINIFS(Consolidado!$B$5:$B$1000,Consolidado!$E$5:$E$1000,$B23,Consolidado!$C$5:$C$1000,"Auditoría Externa",Consolidado!$I$5:$I$1000,"X",Consolidado!$H$5:$H$1000,IF($D$9="Todos","&gt;0",$D$9))),"00")&amp;"/"&amp;TEXT(MONTH(_xlfn.MINIFS(Consolidado!$B$5:$B$1000,Consolidado!$E$5:$E$1000,$B23,Consolidado!$C$5:$C$1000,"Auditoría Externa",Consolidado!$I$5:$I$1000,"X",Consolidado!$H$5:$H$1000,IF($D$9="Todos","&gt;0",$D$9))),"00")&amp;IF($D$9="Todos","/"&amp;RIGHT(YEAR(_xlfn.MINIFS(Consolidado!$B$5:$B$1000,Consolidado!$E$5:$E$1000,$B23,Consolidado!$C$5:$C$1000,"Auditoría Externa",Consolidado!$I$5:$I$1000,"X",Consolidado!$H$5:$H$1000,IF($D$9="Todos","&gt;0",$D$9))),2),"")&amp;IF(_xlfn.MAXIFS(Consolidado!$B$5:$B$1000,Consolidado!$E$5:$E$1000,$B23,Consolidado!$C$5:$C$1000,"Auditoría Externa",Consolidado!$I$5:$I$1000,"X",Consolidado!$H$5:$H$1000,IF($D$9="Todos","&gt;0",$D$9))&lt;&gt;_xlfn.MINIFS(Consolidado!$B$5:$B$1000,Consolidado!$E$5:$E$1000,$B23,Consolidado!$C$5:$C$1000,"Auditoría Externa",Consolidado!$I$5:$I$1000,"X",Consolidado!$H$5:$H$1000,IF($D$9="Todos","&gt;0",$D$9))," y "&amp;TEXT(DAY(_xlfn.MAXIFS(Consolidado!$B$5:$B$1000,Consolidado!$E$5:$E$1000,$B23,Consolidado!$C$5:$C$1000,"Auditoría Externa",Consolidado!$I$5:$I$1000,"X",Consolidado!$H$5:$H$1000,IF($D$9="Todos","&gt;0",$D$9))),"00")&amp;"/"&amp;TEXT(MONTH(_xlfn.MAXIFS(Consolidado!$B$5:$B$1000,Consolidado!$E$5:$E$1000,$B23,Consolidado!$C$5:$C$1000,"Auditoría Externa",Consolidado!$I$5:$I$1000,"X",Consolidado!$H$5:$H$1000,IF($D$9="Todos","&gt;0",$D$9))),"00")&amp;IF($D$9="Todos","/"&amp;RIGHT(YEAR(_xlfn.MAXIFS(Consolidado!$B$5:$B$1000,Consolidado!$E$5:$E$1000,$B23,Consolidado!$C$5:$C$1000,"Auditoría Externa",Consolidado!$I$5:$I$1000,"X",Consolidado!$H$5:$H$1000,IF($D$9="Todos","&gt;0",$D$9))),2),""),""),""),IF(SUMIFS(Consolidado!$AD$5:$AD$1000,Consolidado!$E$5:$E$1000,$B23,Consolidado!$C$5:$C$1000,"SSF",Consolidado!$I$5:$I$1000,"X",Consolidado!$H$5:$H$1000,IF($D$9="Todos","&gt;0",$D$9))&gt;0,"SSF "&amp;TEXT(DAY(_xlfn.MINIFS(Consolidado!$B$5:$B$1000,Consolidado!$E$5:$E$1000,$B23,Consolidado!$C$5:$C$1000,"SSF",Consolidado!$I$5:$I$1000,"X",Consolidado!$H$5:$H$1000,IF($D$9="Todos","&gt;0",$D$9))),"00")&amp;"/"&amp;TEXT(MONTH(_xlfn.MINIFS(Consolidado!$B$5:$B$1000,Consolidado!$E$5:$E$1000,$B23,Consolidado!$C$5:$C$1000,"SSF",Consolidado!$I$5:$I$1000,"X",Consolidado!$H$5:$H$1000,IF($D$9="Todos","&gt;0",$D$9))),"00")&amp;IF($D$9="Todos","/"&amp;RIGHT(YEAR(_xlfn.MINIFS(Consolidado!$B$5:$B$1000,Consolidado!$E$5:$E$1000,$B23,Consolidado!$C$5:$C$1000,"SSF",Consolidado!$I$5:$I$1000,"X",Consolidado!$H$5:$H$1000,IF($D$9="Todos","&gt;0",$D$9))),2),"")&amp;IF(_xlfn.MAXIFS(Consolidado!$B$5:$B$1000,Consolidado!$E$5:$E$1000,$B23,Consolidado!$C$5:$C$1000,"SSF",Consolidado!$I$5:$I$1000,"X",Consolidado!$H$5:$H$1000,IF($D$9="Todos","&gt;0",$D$9))&lt;&gt;_xlfn.MINIFS(Consolidado!$B$5:$B$1000,Consolidado!$E$5:$E$1000,$B23,Consolidado!$C$5:$C$1000,"SSF",Consolidado!$I$5:$I$1000,"X",Consolidado!$H$5:$H$1000,IF($D$9="Todos","&gt;0",$D$9))," y "&amp;TEXT(DAY(_xlfn.MAXIFS(Consolidado!$B$5:$B$1000,Consolidado!$E$5:$E$1000,$B23,Consolidado!$C$5:$C$1000,"SSF",Consolidado!$I$5:$I$1000,"X",Consolidado!$H$5:$H$1000,IF($D$9="Todos","&gt;0",$D$9))),"00")&amp;"/"&amp;TEXT(MONTH(_xlfn.MAXIFS(Consolidado!$B$5:$B$1000,Consolidado!$E$5:$E$1000,$B23,Consolidado!$C$5:$C$1000,"SSF",Consolidado!$I$5:$I$1000,"X",Consolidado!$H$5:$H$1000,IF($D$9="Todos","&gt;0",$D$9))),"00")&amp;IF($D$9="Todos","/"&amp;RIGHT(YEAR(_xlfn.MAXIFS(Consolidado!$B$5:$B$1000,Consolidado!$E$5:$E$1000,$B23,Consolidado!$C$5:$C$1000,"SSF",Consolidado!$I$5:$I$1000,"X",Consolidado!$H$5:$H$1000,IF($D$9="Todos","&gt;0",$D$9))),2),""),""),""),IF(SUMIFS(Consolidado!$AD$5:$AD$1000,Consolidado!$E$5:$E$1000,$B23,Consolidado!$C$5:$C$1000,"Comité de Supervisión",Consolidado!$I$5:$I$1000,"X",Consolidado!$H$5:$H$1000,IF($D$9="Todos","&gt;0",$D$9))&gt;0,"Comité Sup. "&amp;TEXT(DAY(_xlfn.MINIFS(Consolidado!$B$5:$B$1000,Consolidado!$E$5:$E$1000,$B23,Consolidado!$C$5:$C$1000,"Comité de Supervisión",Consolidado!$I$5:$I$1000,"X",Consolidado!$H$5:$H$1000,IF($D$9="Todos","&gt;0",$D$9))),"00")&amp;"/"&amp;TEXT(MONTH(_xlfn.MINIFS(Consolidado!$B$5:$B$1000,Consolidado!$E$5:$E$1000,$B23,Consolidado!$C$5:$C$1000,"Comité de Supervisión",Consolidado!$I$5:$I$1000,"X",Consolidado!$H$5:$H$1000,IF($D$9="Todos","&gt;0",$D$9))),"00")&amp;IF($D$9="Todos","/"&amp;RIGHT(YEAR(_xlfn.MINIFS(Consolidado!$B$5:$B$1000,Consolidado!$E$5:$E$1000,$B23,Consolidado!$C$5:$C$1000,"Comité de Supervisión",Consolidado!$I$5:$I$1000,"X",Consolidado!$H$5:$H$1000,IF($D$9="Todos","&gt;0",$D$9))),2),"")&amp;IF(_xlfn.MAXIFS(Consolidado!$B$5:$B$1000,Consolidado!$E$5:$E$1000,$B23,Consolidado!$C$5:$C$1000,"Comité de Supervisión",Consolidado!$I$5:$I$1000,"X",Consolidado!$H$5:$H$1000,IF($D$9="Todos","&gt;0",$D$9))&lt;&gt;_xlfn.MINIFS(Consolidado!$B$5:$B$1000,Consolidado!$E$5:$E$1000,$B23,Consolidado!$C$5:$C$1000,"Comité de Supervisión",Consolidado!$I$5:$I$1000,"X",Consolidado!$H$5:$H$1000,IF($D$9="Todos","&gt;0",$D$9))," y "&amp;TEXT(DAY(_xlfn.MAXIFS(Consolidado!$B$5:$B$1000,Consolidado!$E$5:$E$1000,$B23,Consolidado!$C$5:$C$1000,"Comité de Supervisión",Consolidado!$I$5:$I$1000,"X",Consolidado!$H$5:$H$1000,IF($D$9="Todos","&gt;0",$D$9))),"00")&amp;"/"&amp;TEXT(MONTH(_xlfn.MAXIFS(Consolidado!$B$5:$B$1000,Consolidado!$E$5:$E$1000,$B23,Consolidado!$C$5:$C$1000,"Comité de Supervisión",Consolidado!$I$5:$I$1000,"X",Consolidado!$H$5:$H$1000,IF($D$9="Todos","&gt;0",$D$9))),"00")&amp;IF($D$9="Todos","/"&amp;RIGHT(YEAR(_xlfn.MAXIFS(Consolidado!$B$5:$B$1000,Consolidado!$E$5:$E$1000,$B23,Consolidado!$C$5:$C$1000,"Comité de Supervisión",Consolidado!$I$5:$I$1000,"X",Consolidado!$H$5:$H$1000,IF($D$9="Todos","&gt;0",$D$9))),2),""),""),""),IF(SUMIFS(Consolidado!$AD$5:$AD$1000,Consolidado!$E$5:$E$1000,$B23,Consolidado!$C$5:$C$1000,"Consejo de Administración",Consolidado!$I$5:$I$1000,"X",Consolidado!$H$5:$H$1000,IF($D$9="Todos","&gt;0",$D$9))&gt;0,"Consejo "&amp;TEXT(DAY(_xlfn.MINIFS(Consolidado!$B$5:$B$1000,Consolidado!$E$5:$E$1000,$B23,Consolidado!$C$5:$C$1000,"Consejo de Administración",Consolidado!$I$5:$I$1000,"X",Consolidado!$H$5:$H$1000,IF($D$9="Todos","&gt;0",$D$9))),"00")&amp;"/"&amp;TEXT(MONTH(_xlfn.MINIFS(Consolidado!$B$5:$B$1000,Consolidado!$E$5:$E$1000,$B23,Consolidado!$C$5:$C$1000,"Consejo de Administración",Consolidado!$I$5:$I$1000,"X",Consolidado!$H$5:$H$1000,IF($D$9="Todos","&gt;0",$D$9))),"00")&amp;IF($D$9="Todos","/"&amp;RIGHT(YEAR(_xlfn.MINIFS(Consolidado!$B$5:$B$1000,Consolidado!$E$5:$E$1000,$B23,Consolidado!$C$5:$C$1000,"Consejo de Administración",Consolidado!$I$5:$I$1000,"X",Consolidado!$H$5:$H$1000,IF($D$9="Todos","&gt;0",$D$9))),2),"")&amp;IF(_xlfn.MAXIFS(Consolidado!$B$5:$B$1000,Consolidado!$E$5:$E$1000,$B23,Consolidado!$C$5:$C$1000,"Consejo de Administración",Consolidado!$I$5:$I$1000,"X",Consolidado!$H$5:$H$1000,IF($D$9="Todos","&gt;0",$D$9))&lt;&gt;_xlfn.MINIFS(Consolidado!$B$5:$B$1000,Consolidado!$E$5:$E$1000,$B23,Consolidado!$C$5:$C$1000,"Consejo de Administración",Consolidado!$I$5:$I$1000,"X",Consolidado!$H$5:$H$1000,IF($D$9="Todos","&gt;0",$D$9))," y "&amp;TEXT(DAY(_xlfn.MAXIFS(Consolidado!$B$5:$B$1000,Consolidado!$E$5:$E$1000,$B23,Consolidado!$C$5:$C$1000,"Consejo de Administración",Consolidado!$I$5:$I$1000,"X",Consolidado!$H$5:$H$1000,IF($D$9="Todos","&gt;0",$D$9))),"00")&amp;"/"&amp;TEXT(MONTH(_xlfn.MAXIFS(Consolidado!$B$5:$B$1000,Consolidado!$E$5:$E$1000,$B23,Consolidado!$C$5:$C$1000,"Consejo de Administración",Consolidado!$I$5:$I$1000,"X",Consolidado!$H$5:$H$1000,IF($D$9="Todos","&gt;0",$D$9))),"00")&amp;IF($D$9="Todos","/"&amp;RIGHT(YEAR(_xlfn.MAXIFS(Consolidado!$B$5:$B$1000,Consolidado!$E$5:$E$1000,$B23,Consolidado!$C$5:$C$1000,"Consejo de Administración",Consolidado!$I$5:$I$1000,"X",Consolidado!$H$5:$H$1000,IF($D$9="Todos","&gt;0",$D$9))),2),""),""),""),IF(SUMIFS(Consolidado!$AD$5:$AD$1000,Consolidado!$E$5:$E$1000,$B23,Consolidado!$C$5:$C$1000,"Otros",Consolidado!$I$5:$I$1000,"X",Consolidado!$H$5:$H$1000,IF($D$9="Todos","&gt;0",$D$9))&gt;0,"Otros "&amp;TEXT(DAY(_xlfn.MINIFS(Consolidado!$B$5:$B$1000,Consolidado!$E$5:$E$1000,$B23,Consolidado!$C$5:$C$1000,"Otros",Consolidado!$I$5:$I$1000,"X",Consolidado!$H$5:$H$1000,IF($D$9="Todos","&gt;0",$D$9))),"00")&amp;"/"&amp;TEXT(MONTH(_xlfn.MINIFS(Consolidado!$B$5:$B$1000,Consolidado!$E$5:$E$1000,$B23,Consolidado!$C$5:$C$1000,"Otros",Consolidado!$I$5:$I$1000,"X",Consolidado!$H$5:$H$1000,IF($D$9="Todos","&gt;0",$D$9))),"00")&amp;IF($D$9="Todos","/"&amp;RIGHT(YEAR(_xlfn.MINIFS(Consolidado!$B$5:$B$1000,Consolidado!$E$5:$E$1000,$B23,Consolidado!$C$5:$C$1000,"Otros",Consolidado!$I$5:$I$1000,"X",Consolidado!$H$5:$H$1000,IF($D$9="Todos","&gt;0",$D$9))),2),"")&amp;IF(_xlfn.MAXIFS(Consolidado!$B$5:$B$1000,Consolidado!$E$5:$E$1000,$B23,Consolidado!$C$5:$C$1000,"Otros",Consolidado!$I$5:$I$1000,"X",Consolidado!$H$5:$H$1000,IF($D$9="Todos","&gt;0",$D$9))&lt;&gt;_xlfn.MINIFS(Consolidado!$B$5:$B$1000,Consolidado!$E$5:$E$1000,$B23,Consolidado!$C$5:$C$1000,"Otros",Consolidado!$I$5:$I$1000,"X",Consolidado!$H$5:$H$1000,IF($D$9="Todos","&gt;0",$D$9))," y "&amp;TEXT(DAY(_xlfn.MAXIFS(Consolidado!$B$5:$B$1000,Consolidado!$E$5:$E$1000,$B23,Consolidado!$C$5:$C$1000,"Otros",Consolidado!$I$5:$I$1000,"X",Consolidado!$H$5:$H$1000,IF($D$9="Todos","&gt;0",$D$9))),"00")&amp;"/"&amp;TEXT(MONTH(_xlfn.MAXIFS(Consolidado!$B$5:$B$1000,Consolidado!$E$5:$E$1000,$B23,Consolidado!$C$5:$C$1000,"Otros",Consolidado!$I$5:$I$1000,"X",Consolidado!$H$5:$H$1000,IF($D$9="Todos","&gt;0",$D$9))),"00")&amp;IF($D$9="Todos","/"&amp;RIGHT(YEAR(_xlfn.MAXIFS(Consolidado!$B$5:$B$1000,Consolidado!$E$5:$E$1000,$B23,Consolidado!$C$5:$C$1000,"Otros",Consolidado!$I$5:$I$1000,"X",Consolidado!$H$5:$H$1000,IF($D$9="Todos","&gt;0",$D$9))),2),""),""),""))</f>
        <v/>
      </c>
      <c r="L23" s="37" t="str">
        <f aca="false">_xlfn.TEXTJOIN(" +"&amp;CHAR(10),TRUE(),IF(SUMIFS(Consolidado!$AD$5:$AD$1000,Consolidado!$E$5:$E$1000,$B23,Consolidado!$C$5:$C$1000,"Auditoría Interna",Consolidado!$J$5:$J$1000,"X",Consolidado!$H$5:$H$1000,IF($D$9="Todos","&gt;0",$D$9))&gt;0,"Interna "&amp;TEXT(DAY(_xlfn.MINIFS(Consolidado!$B$5:$B$1000,Consolidado!$E$5:$E$1000,$B23,Consolidado!$C$5:$C$1000,"Auditoría Interna",Consolidado!$J$5:$J$1000,"X",Consolidado!$H$5:$H$1000,IF($D$9="Todos","&gt;0",$D$9))),"00")&amp;"/"&amp;TEXT(MONTH(_xlfn.MINIFS(Consolidado!$B$5:$B$1000,Consolidado!$E$5:$E$1000,$B23,Consolidado!$C$5:$C$1000,"Auditoría Interna",Consolidado!$J$5:$J$1000,"X",Consolidado!$H$5:$H$1000,IF($D$9="Todos","&gt;0",$D$9))),"00")&amp;IF($D$9="Todos","/"&amp;RIGHT(YEAR(_xlfn.MINIFS(Consolidado!$B$5:$B$1000,Consolidado!$E$5:$E$1000,$B23,Consolidado!$C$5:$C$1000,"Auditoría Interna",Consolidado!$J$5:$J$1000,"X",Consolidado!$H$5:$H$1000,IF($D$9="Todos","&gt;0",$D$9))),2),"")&amp;IF(_xlfn.MAXIFS(Consolidado!$B$5:$B$1000,Consolidado!$E$5:$E$1000,$B23,Consolidado!$C$5:$C$1000,"Auditoría Interna",Consolidado!$J$5:$J$1000,"X",Consolidado!$H$5:$H$1000,IF($D$9="Todos","&gt;0",$D$9))&lt;&gt;_xlfn.MINIFS(Consolidado!$B$5:$B$1000,Consolidado!$E$5:$E$1000,$B23,Consolidado!$C$5:$C$1000,"Auditoría Interna",Consolidado!$J$5:$J$1000,"X",Consolidado!$H$5:$H$1000,IF($D$9="Todos","&gt;0",$D$9))," y "&amp;TEXT(DAY(_xlfn.MAXIFS(Consolidado!$B$5:$B$1000,Consolidado!$E$5:$E$1000,$B23,Consolidado!$C$5:$C$1000,"Auditoría Interna",Consolidado!$J$5:$J$1000,"X",Consolidado!$H$5:$H$1000,IF($D$9="Todos","&gt;0",$D$9))),"00")&amp;"/"&amp;TEXT(MONTH(_xlfn.MAXIFS(Consolidado!$B$5:$B$1000,Consolidado!$E$5:$E$1000,$B23,Consolidado!$C$5:$C$1000,"Auditoría Interna",Consolidado!$J$5:$J$1000,"X",Consolidado!$H$5:$H$1000,IF($D$9="Todos","&gt;0",$D$9))),"00")&amp;IF($D$9="Todos","/"&amp;RIGHT(YEAR(_xlfn.MAXIFS(Consolidado!$B$5:$B$1000,Consolidado!$E$5:$E$1000,$B23,Consolidado!$C$5:$C$1000,"Auditoría Interna",Consolidado!$J$5:$J$1000,"X",Consolidado!$H$5:$H$1000,IF($D$9="Todos","&gt;0",$D$9))),2),""),""),""),IF(SUMIFS(Consolidado!$AD$5:$AD$1000,Consolidado!$E$5:$E$1000,$B23,Consolidado!$C$5:$C$1000,"Auditoría Externa",Consolidado!$J$5:$J$1000,"X",Consolidado!$H$5:$H$1000,IF($D$9="Todos","&gt;0",$D$9))&gt;0,"Externa "&amp;TEXT(DAY(_xlfn.MINIFS(Consolidado!$B$5:$B$1000,Consolidado!$E$5:$E$1000,$B23,Consolidado!$C$5:$C$1000,"Auditoría Externa",Consolidado!$J$5:$J$1000,"X",Consolidado!$H$5:$H$1000,IF($D$9="Todos","&gt;0",$D$9))),"00")&amp;"/"&amp;TEXT(MONTH(_xlfn.MINIFS(Consolidado!$B$5:$B$1000,Consolidado!$E$5:$E$1000,$B23,Consolidado!$C$5:$C$1000,"Auditoría Externa",Consolidado!$J$5:$J$1000,"X",Consolidado!$H$5:$H$1000,IF($D$9="Todos","&gt;0",$D$9))),"00")&amp;IF($D$9="Todos","/"&amp;RIGHT(YEAR(_xlfn.MINIFS(Consolidado!$B$5:$B$1000,Consolidado!$E$5:$E$1000,$B23,Consolidado!$C$5:$C$1000,"Auditoría Externa",Consolidado!$J$5:$J$1000,"X",Consolidado!$H$5:$H$1000,IF($D$9="Todos","&gt;0",$D$9))),2),"")&amp;IF(_xlfn.MAXIFS(Consolidado!$B$5:$B$1000,Consolidado!$E$5:$E$1000,$B23,Consolidado!$C$5:$C$1000,"Auditoría Externa",Consolidado!$J$5:$J$1000,"X",Consolidado!$H$5:$H$1000,IF($D$9="Todos","&gt;0",$D$9))&lt;&gt;_xlfn.MINIFS(Consolidado!$B$5:$B$1000,Consolidado!$E$5:$E$1000,$B23,Consolidado!$C$5:$C$1000,"Auditoría Externa",Consolidado!$J$5:$J$1000,"X",Consolidado!$H$5:$H$1000,IF($D$9="Todos","&gt;0",$D$9))," y "&amp;TEXT(DAY(_xlfn.MAXIFS(Consolidado!$B$5:$B$1000,Consolidado!$E$5:$E$1000,$B23,Consolidado!$C$5:$C$1000,"Auditoría Externa",Consolidado!$J$5:$J$1000,"X",Consolidado!$H$5:$H$1000,IF($D$9="Todos","&gt;0",$D$9))),"00")&amp;"/"&amp;TEXT(MONTH(_xlfn.MAXIFS(Consolidado!$B$5:$B$1000,Consolidado!$E$5:$E$1000,$B23,Consolidado!$C$5:$C$1000,"Auditoría Externa",Consolidado!$J$5:$J$1000,"X",Consolidado!$H$5:$H$1000,IF($D$9="Todos","&gt;0",$D$9))),"00")&amp;IF($D$9="Todos","/"&amp;RIGHT(YEAR(_xlfn.MAXIFS(Consolidado!$B$5:$B$1000,Consolidado!$E$5:$E$1000,$B23,Consolidado!$C$5:$C$1000,"Auditoría Externa",Consolidado!$J$5:$J$1000,"X",Consolidado!$H$5:$H$1000,IF($D$9="Todos","&gt;0",$D$9))),2),""),""),""),IF(SUMIFS(Consolidado!$AD$5:$AD$1000,Consolidado!$E$5:$E$1000,$B23,Consolidado!$C$5:$C$1000,"SSF",Consolidado!$J$5:$J$1000,"X",Consolidado!$H$5:$H$1000,IF($D$9="Todos","&gt;0",$D$9))&gt;0,"SSF "&amp;TEXT(DAY(_xlfn.MINIFS(Consolidado!$B$5:$B$1000,Consolidado!$E$5:$E$1000,$B23,Consolidado!$C$5:$C$1000,"SSF",Consolidado!$J$5:$J$1000,"X",Consolidado!$H$5:$H$1000,IF($D$9="Todos","&gt;0",$D$9))),"00")&amp;"/"&amp;TEXT(MONTH(_xlfn.MINIFS(Consolidado!$B$5:$B$1000,Consolidado!$E$5:$E$1000,$B23,Consolidado!$C$5:$C$1000,"SSF",Consolidado!$J$5:$J$1000,"X",Consolidado!$H$5:$H$1000,IF($D$9="Todos","&gt;0",$D$9))),"00")&amp;IF($D$9="Todos","/"&amp;RIGHT(YEAR(_xlfn.MINIFS(Consolidado!$B$5:$B$1000,Consolidado!$E$5:$E$1000,$B23,Consolidado!$C$5:$C$1000,"SSF",Consolidado!$J$5:$J$1000,"X",Consolidado!$H$5:$H$1000,IF($D$9="Todos","&gt;0",$D$9))),2),"")&amp;IF(_xlfn.MAXIFS(Consolidado!$B$5:$B$1000,Consolidado!$E$5:$E$1000,$B23,Consolidado!$C$5:$C$1000,"SSF",Consolidado!$J$5:$J$1000,"X",Consolidado!$H$5:$H$1000,IF($D$9="Todos","&gt;0",$D$9))&lt;&gt;_xlfn.MINIFS(Consolidado!$B$5:$B$1000,Consolidado!$E$5:$E$1000,$B23,Consolidado!$C$5:$C$1000,"SSF",Consolidado!$J$5:$J$1000,"X",Consolidado!$H$5:$H$1000,IF($D$9="Todos","&gt;0",$D$9))," y "&amp;TEXT(DAY(_xlfn.MAXIFS(Consolidado!$B$5:$B$1000,Consolidado!$E$5:$E$1000,$B23,Consolidado!$C$5:$C$1000,"SSF",Consolidado!$J$5:$J$1000,"X",Consolidado!$H$5:$H$1000,IF($D$9="Todos","&gt;0",$D$9))),"00")&amp;"/"&amp;TEXT(MONTH(_xlfn.MAXIFS(Consolidado!$B$5:$B$1000,Consolidado!$E$5:$E$1000,$B23,Consolidado!$C$5:$C$1000,"SSF",Consolidado!$J$5:$J$1000,"X",Consolidado!$H$5:$H$1000,IF($D$9="Todos","&gt;0",$D$9))),"00")&amp;IF($D$9="Todos","/"&amp;RIGHT(YEAR(_xlfn.MAXIFS(Consolidado!$B$5:$B$1000,Consolidado!$E$5:$E$1000,$B23,Consolidado!$C$5:$C$1000,"SSF",Consolidado!$J$5:$J$1000,"X",Consolidado!$H$5:$H$1000,IF($D$9="Todos","&gt;0",$D$9))),2),""),""),""),IF(SUMIFS(Consolidado!$AD$5:$AD$1000,Consolidado!$E$5:$E$1000,$B23,Consolidado!$C$5:$C$1000,"Comité de Supervisión",Consolidado!$J$5:$J$1000,"X",Consolidado!$H$5:$H$1000,IF($D$9="Todos","&gt;0",$D$9))&gt;0,"Comité Sup. "&amp;TEXT(DAY(_xlfn.MINIFS(Consolidado!$B$5:$B$1000,Consolidado!$E$5:$E$1000,$B23,Consolidado!$C$5:$C$1000,"Comité de Supervisión",Consolidado!$J$5:$J$1000,"X",Consolidado!$H$5:$H$1000,IF($D$9="Todos","&gt;0",$D$9))),"00")&amp;"/"&amp;TEXT(MONTH(_xlfn.MINIFS(Consolidado!$B$5:$B$1000,Consolidado!$E$5:$E$1000,$B23,Consolidado!$C$5:$C$1000,"Comité de Supervisión",Consolidado!$J$5:$J$1000,"X",Consolidado!$H$5:$H$1000,IF($D$9="Todos","&gt;0",$D$9))),"00")&amp;IF($D$9="Todos","/"&amp;RIGHT(YEAR(_xlfn.MINIFS(Consolidado!$B$5:$B$1000,Consolidado!$E$5:$E$1000,$B23,Consolidado!$C$5:$C$1000,"Comité de Supervisión",Consolidado!$J$5:$J$1000,"X",Consolidado!$H$5:$H$1000,IF($D$9="Todos","&gt;0",$D$9))),2),"")&amp;IF(_xlfn.MAXIFS(Consolidado!$B$5:$B$1000,Consolidado!$E$5:$E$1000,$B23,Consolidado!$C$5:$C$1000,"Comité de Supervisión",Consolidado!$J$5:$J$1000,"X",Consolidado!$H$5:$H$1000,IF($D$9="Todos","&gt;0",$D$9))&lt;&gt;_xlfn.MINIFS(Consolidado!$B$5:$B$1000,Consolidado!$E$5:$E$1000,$B23,Consolidado!$C$5:$C$1000,"Comité de Supervisión",Consolidado!$J$5:$J$1000,"X",Consolidado!$H$5:$H$1000,IF($D$9="Todos","&gt;0",$D$9))," y "&amp;TEXT(DAY(_xlfn.MAXIFS(Consolidado!$B$5:$B$1000,Consolidado!$E$5:$E$1000,$B23,Consolidado!$C$5:$C$1000,"Comité de Supervisión",Consolidado!$J$5:$J$1000,"X",Consolidado!$H$5:$H$1000,IF($D$9="Todos","&gt;0",$D$9))),"00")&amp;"/"&amp;TEXT(MONTH(_xlfn.MAXIFS(Consolidado!$B$5:$B$1000,Consolidado!$E$5:$E$1000,$B23,Consolidado!$C$5:$C$1000,"Comité de Supervisión",Consolidado!$J$5:$J$1000,"X",Consolidado!$H$5:$H$1000,IF($D$9="Todos","&gt;0",$D$9))),"00")&amp;IF($D$9="Todos","/"&amp;RIGHT(YEAR(_xlfn.MAXIFS(Consolidado!$B$5:$B$1000,Consolidado!$E$5:$E$1000,$B23,Consolidado!$C$5:$C$1000,"Comité de Supervisión",Consolidado!$J$5:$J$1000,"X",Consolidado!$H$5:$H$1000,IF($D$9="Todos","&gt;0",$D$9))),2),""),""),""),IF(SUMIFS(Consolidado!$AD$5:$AD$1000,Consolidado!$E$5:$E$1000,$B23,Consolidado!$C$5:$C$1000,"Consejo de Administración",Consolidado!$J$5:$J$1000,"X",Consolidado!$H$5:$H$1000,IF($D$9="Todos","&gt;0",$D$9))&gt;0,"Consejo "&amp;TEXT(DAY(_xlfn.MINIFS(Consolidado!$B$5:$B$1000,Consolidado!$E$5:$E$1000,$B23,Consolidado!$C$5:$C$1000,"Consejo de Administración",Consolidado!$J$5:$J$1000,"X",Consolidado!$H$5:$H$1000,IF($D$9="Todos","&gt;0",$D$9))),"00")&amp;"/"&amp;TEXT(MONTH(_xlfn.MINIFS(Consolidado!$B$5:$B$1000,Consolidado!$E$5:$E$1000,$B23,Consolidado!$C$5:$C$1000,"Consejo de Administración",Consolidado!$J$5:$J$1000,"X",Consolidado!$H$5:$H$1000,IF($D$9="Todos","&gt;0",$D$9))),"00")&amp;IF($D$9="Todos","/"&amp;RIGHT(YEAR(_xlfn.MINIFS(Consolidado!$B$5:$B$1000,Consolidado!$E$5:$E$1000,$B23,Consolidado!$C$5:$C$1000,"Consejo de Administración",Consolidado!$J$5:$J$1000,"X",Consolidado!$H$5:$H$1000,IF($D$9="Todos","&gt;0",$D$9))),2),"")&amp;IF(_xlfn.MAXIFS(Consolidado!$B$5:$B$1000,Consolidado!$E$5:$E$1000,$B23,Consolidado!$C$5:$C$1000,"Consejo de Administración",Consolidado!$J$5:$J$1000,"X",Consolidado!$H$5:$H$1000,IF($D$9="Todos","&gt;0",$D$9))&lt;&gt;_xlfn.MINIFS(Consolidado!$B$5:$B$1000,Consolidado!$E$5:$E$1000,$B23,Consolidado!$C$5:$C$1000,"Consejo de Administración",Consolidado!$J$5:$J$1000,"X",Consolidado!$H$5:$H$1000,IF($D$9="Todos","&gt;0",$D$9))," y "&amp;TEXT(DAY(_xlfn.MAXIFS(Consolidado!$B$5:$B$1000,Consolidado!$E$5:$E$1000,$B23,Consolidado!$C$5:$C$1000,"Consejo de Administración",Consolidado!$J$5:$J$1000,"X",Consolidado!$H$5:$H$1000,IF($D$9="Todos","&gt;0",$D$9))),"00")&amp;"/"&amp;TEXT(MONTH(_xlfn.MAXIFS(Consolidado!$B$5:$B$1000,Consolidado!$E$5:$E$1000,$B23,Consolidado!$C$5:$C$1000,"Consejo de Administración",Consolidado!$J$5:$J$1000,"X",Consolidado!$H$5:$H$1000,IF($D$9="Todos","&gt;0",$D$9))),"00")&amp;IF($D$9="Todos","/"&amp;RIGHT(YEAR(_xlfn.MAXIFS(Consolidado!$B$5:$B$1000,Consolidado!$E$5:$E$1000,$B23,Consolidado!$C$5:$C$1000,"Consejo de Administración",Consolidado!$J$5:$J$1000,"X",Consolidado!$H$5:$H$1000,IF($D$9="Todos","&gt;0",$D$9))),2),""),""),""),IF(SUMIFS(Consolidado!$AD$5:$AD$1000,Consolidado!$E$5:$E$1000,$B23,Consolidado!$C$5:$C$1000,"Otros",Consolidado!$J$5:$J$1000,"X",Consolidado!$H$5:$H$1000,IF($D$9="Todos","&gt;0",$D$9))&gt;0,"Otros "&amp;TEXT(DAY(_xlfn.MINIFS(Consolidado!$B$5:$B$1000,Consolidado!$E$5:$E$1000,$B23,Consolidado!$C$5:$C$1000,"Otros",Consolidado!$J$5:$J$1000,"X",Consolidado!$H$5:$H$1000,IF($D$9="Todos","&gt;0",$D$9))),"00")&amp;"/"&amp;TEXT(MONTH(_xlfn.MINIFS(Consolidado!$B$5:$B$1000,Consolidado!$E$5:$E$1000,$B23,Consolidado!$C$5:$C$1000,"Otros",Consolidado!$J$5:$J$1000,"X",Consolidado!$H$5:$H$1000,IF($D$9="Todos","&gt;0",$D$9))),"00")&amp;IF($D$9="Todos","/"&amp;RIGHT(YEAR(_xlfn.MINIFS(Consolidado!$B$5:$B$1000,Consolidado!$E$5:$E$1000,$B23,Consolidado!$C$5:$C$1000,"Otros",Consolidado!$J$5:$J$1000,"X",Consolidado!$H$5:$H$1000,IF($D$9="Todos","&gt;0",$D$9))),2),"")&amp;IF(_xlfn.MAXIFS(Consolidado!$B$5:$B$1000,Consolidado!$E$5:$E$1000,$B23,Consolidado!$C$5:$C$1000,"Otros",Consolidado!$J$5:$J$1000,"X",Consolidado!$H$5:$H$1000,IF($D$9="Todos","&gt;0",$D$9))&lt;&gt;_xlfn.MINIFS(Consolidado!$B$5:$B$1000,Consolidado!$E$5:$E$1000,$B23,Consolidado!$C$5:$C$1000,"Otros",Consolidado!$J$5:$J$1000,"X",Consolidado!$H$5:$H$1000,IF($D$9="Todos","&gt;0",$D$9))," y "&amp;TEXT(DAY(_xlfn.MAXIFS(Consolidado!$B$5:$B$1000,Consolidado!$E$5:$E$1000,$B23,Consolidado!$C$5:$C$1000,"Otros",Consolidado!$J$5:$J$1000,"X",Consolidado!$H$5:$H$1000,IF($D$9="Todos","&gt;0",$D$9))),"00")&amp;"/"&amp;TEXT(MONTH(_xlfn.MAXIFS(Consolidado!$B$5:$B$1000,Consolidado!$E$5:$E$1000,$B23,Consolidado!$C$5:$C$1000,"Otros",Consolidado!$J$5:$J$1000,"X",Consolidado!$H$5:$H$1000,IF($D$9="Todos","&gt;0",$D$9))),"00")&amp;IF($D$9="Todos","/"&amp;RIGHT(YEAR(_xlfn.MAXIFS(Consolidado!$B$5:$B$1000,Consolidado!$E$5:$E$1000,$B23,Consolidado!$C$5:$C$1000,"Otros",Consolidado!$J$5:$J$1000,"X",Consolidado!$H$5:$H$1000,IF($D$9="Todos","&gt;0",$D$9))),2),""),""),""))</f>
        <v/>
      </c>
      <c r="M23" s="37" t="str">
        <f aca="false">_xlfn.TEXTJOIN(" +"&amp;CHAR(10),TRUE(),IF(SUMIFS(Consolidado!$AD$5:$AD$1000,Consolidado!$E$5:$E$1000,$B23,Consolidado!$C$5:$C$1000,"Auditoría Interna",Consolidado!$K$5:$K$1000,"X",Consolidado!$H$5:$H$1000,IF($D$9="Todos","&gt;0",$D$9))&gt;0,"Interna "&amp;TEXT(DAY(_xlfn.MINIFS(Consolidado!$B$5:$B$1000,Consolidado!$E$5:$E$1000,$B23,Consolidado!$C$5:$C$1000,"Auditoría Interna",Consolidado!$K$5:$K$1000,"X",Consolidado!$H$5:$H$1000,IF($D$9="Todos","&gt;0",$D$9))),"00")&amp;"/"&amp;TEXT(MONTH(_xlfn.MINIFS(Consolidado!$B$5:$B$1000,Consolidado!$E$5:$E$1000,$B23,Consolidado!$C$5:$C$1000,"Auditoría Interna",Consolidado!$K$5:$K$1000,"X",Consolidado!$H$5:$H$1000,IF($D$9="Todos","&gt;0",$D$9))),"00")&amp;IF($D$9="Todos","/"&amp;RIGHT(YEAR(_xlfn.MINIFS(Consolidado!$B$5:$B$1000,Consolidado!$E$5:$E$1000,$B23,Consolidado!$C$5:$C$1000,"Auditoría Interna",Consolidado!$K$5:$K$1000,"X",Consolidado!$H$5:$H$1000,IF($D$9="Todos","&gt;0",$D$9))),2),"")&amp;IF(_xlfn.MAXIFS(Consolidado!$B$5:$B$1000,Consolidado!$E$5:$E$1000,$B23,Consolidado!$C$5:$C$1000,"Auditoría Interna",Consolidado!$K$5:$K$1000,"X",Consolidado!$H$5:$H$1000,IF($D$9="Todos","&gt;0",$D$9))&lt;&gt;_xlfn.MINIFS(Consolidado!$B$5:$B$1000,Consolidado!$E$5:$E$1000,$B23,Consolidado!$C$5:$C$1000,"Auditoría Interna",Consolidado!$K$5:$K$1000,"X",Consolidado!$H$5:$H$1000,IF($D$9="Todos","&gt;0",$D$9))," y "&amp;TEXT(DAY(_xlfn.MAXIFS(Consolidado!$B$5:$B$1000,Consolidado!$E$5:$E$1000,$B23,Consolidado!$C$5:$C$1000,"Auditoría Interna",Consolidado!$K$5:$K$1000,"X",Consolidado!$H$5:$H$1000,IF($D$9="Todos","&gt;0",$D$9))),"00")&amp;"/"&amp;TEXT(MONTH(_xlfn.MAXIFS(Consolidado!$B$5:$B$1000,Consolidado!$E$5:$E$1000,$B23,Consolidado!$C$5:$C$1000,"Auditoría Interna",Consolidado!$K$5:$K$1000,"X",Consolidado!$H$5:$H$1000,IF($D$9="Todos","&gt;0",$D$9))),"00")&amp;IF($D$9="Todos","/"&amp;RIGHT(YEAR(_xlfn.MAXIFS(Consolidado!$B$5:$B$1000,Consolidado!$E$5:$E$1000,$B23,Consolidado!$C$5:$C$1000,"Auditoría Interna",Consolidado!$K$5:$K$1000,"X",Consolidado!$H$5:$H$1000,IF($D$9="Todos","&gt;0",$D$9))),2),""),""),""),IF(SUMIFS(Consolidado!$AD$5:$AD$1000,Consolidado!$E$5:$E$1000,$B23,Consolidado!$C$5:$C$1000,"Auditoría Externa",Consolidado!$K$5:$K$1000,"X",Consolidado!$H$5:$H$1000,IF($D$9="Todos","&gt;0",$D$9))&gt;0,"Externa "&amp;TEXT(DAY(_xlfn.MINIFS(Consolidado!$B$5:$B$1000,Consolidado!$E$5:$E$1000,$B23,Consolidado!$C$5:$C$1000,"Auditoría Externa",Consolidado!$K$5:$K$1000,"X",Consolidado!$H$5:$H$1000,IF($D$9="Todos","&gt;0",$D$9))),"00")&amp;"/"&amp;TEXT(MONTH(_xlfn.MINIFS(Consolidado!$B$5:$B$1000,Consolidado!$E$5:$E$1000,$B23,Consolidado!$C$5:$C$1000,"Auditoría Externa",Consolidado!$K$5:$K$1000,"X",Consolidado!$H$5:$H$1000,IF($D$9="Todos","&gt;0",$D$9))),"00")&amp;IF($D$9="Todos","/"&amp;RIGHT(YEAR(_xlfn.MINIFS(Consolidado!$B$5:$B$1000,Consolidado!$E$5:$E$1000,$B23,Consolidado!$C$5:$C$1000,"Auditoría Externa",Consolidado!$K$5:$K$1000,"X",Consolidado!$H$5:$H$1000,IF($D$9="Todos","&gt;0",$D$9))),2),"")&amp;IF(_xlfn.MAXIFS(Consolidado!$B$5:$B$1000,Consolidado!$E$5:$E$1000,$B23,Consolidado!$C$5:$C$1000,"Auditoría Externa",Consolidado!$K$5:$K$1000,"X",Consolidado!$H$5:$H$1000,IF($D$9="Todos","&gt;0",$D$9))&lt;&gt;_xlfn.MINIFS(Consolidado!$B$5:$B$1000,Consolidado!$E$5:$E$1000,$B23,Consolidado!$C$5:$C$1000,"Auditoría Externa",Consolidado!$K$5:$K$1000,"X",Consolidado!$H$5:$H$1000,IF($D$9="Todos","&gt;0",$D$9))," y "&amp;TEXT(DAY(_xlfn.MAXIFS(Consolidado!$B$5:$B$1000,Consolidado!$E$5:$E$1000,$B23,Consolidado!$C$5:$C$1000,"Auditoría Externa",Consolidado!$K$5:$K$1000,"X",Consolidado!$H$5:$H$1000,IF($D$9="Todos","&gt;0",$D$9))),"00")&amp;"/"&amp;TEXT(MONTH(_xlfn.MAXIFS(Consolidado!$B$5:$B$1000,Consolidado!$E$5:$E$1000,$B23,Consolidado!$C$5:$C$1000,"Auditoría Externa",Consolidado!$K$5:$K$1000,"X",Consolidado!$H$5:$H$1000,IF($D$9="Todos","&gt;0",$D$9))),"00")&amp;IF($D$9="Todos","/"&amp;RIGHT(YEAR(_xlfn.MAXIFS(Consolidado!$B$5:$B$1000,Consolidado!$E$5:$E$1000,$B23,Consolidado!$C$5:$C$1000,"Auditoría Externa",Consolidado!$K$5:$K$1000,"X",Consolidado!$H$5:$H$1000,IF($D$9="Todos","&gt;0",$D$9))),2),""),""),""),IF(SUMIFS(Consolidado!$AD$5:$AD$1000,Consolidado!$E$5:$E$1000,$B23,Consolidado!$C$5:$C$1000,"SSF",Consolidado!$K$5:$K$1000,"X",Consolidado!$H$5:$H$1000,IF($D$9="Todos","&gt;0",$D$9))&gt;0,"SSF "&amp;TEXT(DAY(_xlfn.MINIFS(Consolidado!$B$5:$B$1000,Consolidado!$E$5:$E$1000,$B23,Consolidado!$C$5:$C$1000,"SSF",Consolidado!$K$5:$K$1000,"X",Consolidado!$H$5:$H$1000,IF($D$9="Todos","&gt;0",$D$9))),"00")&amp;"/"&amp;TEXT(MONTH(_xlfn.MINIFS(Consolidado!$B$5:$B$1000,Consolidado!$E$5:$E$1000,$B23,Consolidado!$C$5:$C$1000,"SSF",Consolidado!$K$5:$K$1000,"X",Consolidado!$H$5:$H$1000,IF($D$9="Todos","&gt;0",$D$9))),"00")&amp;IF($D$9="Todos","/"&amp;RIGHT(YEAR(_xlfn.MINIFS(Consolidado!$B$5:$B$1000,Consolidado!$E$5:$E$1000,$B23,Consolidado!$C$5:$C$1000,"SSF",Consolidado!$K$5:$K$1000,"X",Consolidado!$H$5:$H$1000,IF($D$9="Todos","&gt;0",$D$9))),2),"")&amp;IF(_xlfn.MAXIFS(Consolidado!$B$5:$B$1000,Consolidado!$E$5:$E$1000,$B23,Consolidado!$C$5:$C$1000,"SSF",Consolidado!$K$5:$K$1000,"X",Consolidado!$H$5:$H$1000,IF($D$9="Todos","&gt;0",$D$9))&lt;&gt;_xlfn.MINIFS(Consolidado!$B$5:$B$1000,Consolidado!$E$5:$E$1000,$B23,Consolidado!$C$5:$C$1000,"SSF",Consolidado!$K$5:$K$1000,"X",Consolidado!$H$5:$H$1000,IF($D$9="Todos","&gt;0",$D$9))," y "&amp;TEXT(DAY(_xlfn.MAXIFS(Consolidado!$B$5:$B$1000,Consolidado!$E$5:$E$1000,$B23,Consolidado!$C$5:$C$1000,"SSF",Consolidado!$K$5:$K$1000,"X",Consolidado!$H$5:$H$1000,IF($D$9="Todos","&gt;0",$D$9))),"00")&amp;"/"&amp;TEXT(MONTH(_xlfn.MAXIFS(Consolidado!$B$5:$B$1000,Consolidado!$E$5:$E$1000,$B23,Consolidado!$C$5:$C$1000,"SSF",Consolidado!$K$5:$K$1000,"X",Consolidado!$H$5:$H$1000,IF($D$9="Todos","&gt;0",$D$9))),"00")&amp;IF($D$9="Todos","/"&amp;RIGHT(YEAR(_xlfn.MAXIFS(Consolidado!$B$5:$B$1000,Consolidado!$E$5:$E$1000,$B23,Consolidado!$C$5:$C$1000,"SSF",Consolidado!$K$5:$K$1000,"X",Consolidado!$H$5:$H$1000,IF($D$9="Todos","&gt;0",$D$9))),2),""),""),""),IF(SUMIFS(Consolidado!$AD$5:$AD$1000,Consolidado!$E$5:$E$1000,$B23,Consolidado!$C$5:$C$1000,"Comité de Supervisión",Consolidado!$K$5:$K$1000,"X",Consolidado!$H$5:$H$1000,IF($D$9="Todos","&gt;0",$D$9))&gt;0,"Comité Sup. "&amp;TEXT(DAY(_xlfn.MINIFS(Consolidado!$B$5:$B$1000,Consolidado!$E$5:$E$1000,$B23,Consolidado!$C$5:$C$1000,"Comité de Supervisión",Consolidado!$K$5:$K$1000,"X",Consolidado!$H$5:$H$1000,IF($D$9="Todos","&gt;0",$D$9))),"00")&amp;"/"&amp;TEXT(MONTH(_xlfn.MINIFS(Consolidado!$B$5:$B$1000,Consolidado!$E$5:$E$1000,$B23,Consolidado!$C$5:$C$1000,"Comité de Supervisión",Consolidado!$K$5:$K$1000,"X",Consolidado!$H$5:$H$1000,IF($D$9="Todos","&gt;0",$D$9))),"00")&amp;IF($D$9="Todos","/"&amp;RIGHT(YEAR(_xlfn.MINIFS(Consolidado!$B$5:$B$1000,Consolidado!$E$5:$E$1000,$B23,Consolidado!$C$5:$C$1000,"Comité de Supervisión",Consolidado!$K$5:$K$1000,"X",Consolidado!$H$5:$H$1000,IF($D$9="Todos","&gt;0",$D$9))),2),"")&amp;IF(_xlfn.MAXIFS(Consolidado!$B$5:$B$1000,Consolidado!$E$5:$E$1000,$B23,Consolidado!$C$5:$C$1000,"Comité de Supervisión",Consolidado!$K$5:$K$1000,"X",Consolidado!$H$5:$H$1000,IF($D$9="Todos","&gt;0",$D$9))&lt;&gt;_xlfn.MINIFS(Consolidado!$B$5:$B$1000,Consolidado!$E$5:$E$1000,$B23,Consolidado!$C$5:$C$1000,"Comité de Supervisión",Consolidado!$K$5:$K$1000,"X",Consolidado!$H$5:$H$1000,IF($D$9="Todos","&gt;0",$D$9))," y "&amp;TEXT(DAY(_xlfn.MAXIFS(Consolidado!$B$5:$B$1000,Consolidado!$E$5:$E$1000,$B23,Consolidado!$C$5:$C$1000,"Comité de Supervisión",Consolidado!$K$5:$K$1000,"X",Consolidado!$H$5:$H$1000,IF($D$9="Todos","&gt;0",$D$9))),"00")&amp;"/"&amp;TEXT(MONTH(_xlfn.MAXIFS(Consolidado!$B$5:$B$1000,Consolidado!$E$5:$E$1000,$B23,Consolidado!$C$5:$C$1000,"Comité de Supervisión",Consolidado!$K$5:$K$1000,"X",Consolidado!$H$5:$H$1000,IF($D$9="Todos","&gt;0",$D$9))),"00")&amp;IF($D$9="Todos","/"&amp;RIGHT(YEAR(_xlfn.MAXIFS(Consolidado!$B$5:$B$1000,Consolidado!$E$5:$E$1000,$B23,Consolidado!$C$5:$C$1000,"Comité de Supervisión",Consolidado!$K$5:$K$1000,"X",Consolidado!$H$5:$H$1000,IF($D$9="Todos","&gt;0",$D$9))),2),""),""),""),IF(SUMIFS(Consolidado!$AD$5:$AD$1000,Consolidado!$E$5:$E$1000,$B23,Consolidado!$C$5:$C$1000,"Consejo de Administración",Consolidado!$K$5:$K$1000,"X",Consolidado!$H$5:$H$1000,IF($D$9="Todos","&gt;0",$D$9))&gt;0,"Consejo "&amp;TEXT(DAY(_xlfn.MINIFS(Consolidado!$B$5:$B$1000,Consolidado!$E$5:$E$1000,$B23,Consolidado!$C$5:$C$1000,"Consejo de Administración",Consolidado!$K$5:$K$1000,"X",Consolidado!$H$5:$H$1000,IF($D$9="Todos","&gt;0",$D$9))),"00")&amp;"/"&amp;TEXT(MONTH(_xlfn.MINIFS(Consolidado!$B$5:$B$1000,Consolidado!$E$5:$E$1000,$B23,Consolidado!$C$5:$C$1000,"Consejo de Administración",Consolidado!$K$5:$K$1000,"X",Consolidado!$H$5:$H$1000,IF($D$9="Todos","&gt;0",$D$9))),"00")&amp;IF($D$9="Todos","/"&amp;RIGHT(YEAR(_xlfn.MINIFS(Consolidado!$B$5:$B$1000,Consolidado!$E$5:$E$1000,$B23,Consolidado!$C$5:$C$1000,"Consejo de Administración",Consolidado!$K$5:$K$1000,"X",Consolidado!$H$5:$H$1000,IF($D$9="Todos","&gt;0",$D$9))),2),"")&amp;IF(_xlfn.MAXIFS(Consolidado!$B$5:$B$1000,Consolidado!$E$5:$E$1000,$B23,Consolidado!$C$5:$C$1000,"Consejo de Administración",Consolidado!$K$5:$K$1000,"X",Consolidado!$H$5:$H$1000,IF($D$9="Todos","&gt;0",$D$9))&lt;&gt;_xlfn.MINIFS(Consolidado!$B$5:$B$1000,Consolidado!$E$5:$E$1000,$B23,Consolidado!$C$5:$C$1000,"Consejo de Administración",Consolidado!$K$5:$K$1000,"X",Consolidado!$H$5:$H$1000,IF($D$9="Todos","&gt;0",$D$9))," y "&amp;TEXT(DAY(_xlfn.MAXIFS(Consolidado!$B$5:$B$1000,Consolidado!$E$5:$E$1000,$B23,Consolidado!$C$5:$C$1000,"Consejo de Administración",Consolidado!$K$5:$K$1000,"X",Consolidado!$H$5:$H$1000,IF($D$9="Todos","&gt;0",$D$9))),"00")&amp;"/"&amp;TEXT(MONTH(_xlfn.MAXIFS(Consolidado!$B$5:$B$1000,Consolidado!$E$5:$E$1000,$B23,Consolidado!$C$5:$C$1000,"Consejo de Administración",Consolidado!$K$5:$K$1000,"X",Consolidado!$H$5:$H$1000,IF($D$9="Todos","&gt;0",$D$9))),"00")&amp;IF($D$9="Todos","/"&amp;RIGHT(YEAR(_xlfn.MAXIFS(Consolidado!$B$5:$B$1000,Consolidado!$E$5:$E$1000,$B23,Consolidado!$C$5:$C$1000,"Consejo de Administración",Consolidado!$K$5:$K$1000,"X",Consolidado!$H$5:$H$1000,IF($D$9="Todos","&gt;0",$D$9))),2),""),""),""),IF(SUMIFS(Consolidado!$AD$5:$AD$1000,Consolidado!$E$5:$E$1000,$B23,Consolidado!$C$5:$C$1000,"Otros",Consolidado!$K$5:$K$1000,"X",Consolidado!$H$5:$H$1000,IF($D$9="Todos","&gt;0",$D$9))&gt;0,"Otros "&amp;TEXT(DAY(_xlfn.MINIFS(Consolidado!$B$5:$B$1000,Consolidado!$E$5:$E$1000,$B23,Consolidado!$C$5:$C$1000,"Otros",Consolidado!$K$5:$K$1000,"X",Consolidado!$H$5:$H$1000,IF($D$9="Todos","&gt;0",$D$9))),"00")&amp;"/"&amp;TEXT(MONTH(_xlfn.MINIFS(Consolidado!$B$5:$B$1000,Consolidado!$E$5:$E$1000,$B23,Consolidado!$C$5:$C$1000,"Otros",Consolidado!$K$5:$K$1000,"X",Consolidado!$H$5:$H$1000,IF($D$9="Todos","&gt;0",$D$9))),"00")&amp;IF($D$9="Todos","/"&amp;RIGHT(YEAR(_xlfn.MINIFS(Consolidado!$B$5:$B$1000,Consolidado!$E$5:$E$1000,$B23,Consolidado!$C$5:$C$1000,"Otros",Consolidado!$K$5:$K$1000,"X",Consolidado!$H$5:$H$1000,IF($D$9="Todos","&gt;0",$D$9))),2),"")&amp;IF(_xlfn.MAXIFS(Consolidado!$B$5:$B$1000,Consolidado!$E$5:$E$1000,$B23,Consolidado!$C$5:$C$1000,"Otros",Consolidado!$K$5:$K$1000,"X",Consolidado!$H$5:$H$1000,IF($D$9="Todos","&gt;0",$D$9))&lt;&gt;_xlfn.MINIFS(Consolidado!$B$5:$B$1000,Consolidado!$E$5:$E$1000,$B23,Consolidado!$C$5:$C$1000,"Otros",Consolidado!$K$5:$K$1000,"X",Consolidado!$H$5:$H$1000,IF($D$9="Todos","&gt;0",$D$9))," y "&amp;TEXT(DAY(_xlfn.MAXIFS(Consolidado!$B$5:$B$1000,Consolidado!$E$5:$E$1000,$B23,Consolidado!$C$5:$C$1000,"Otros",Consolidado!$K$5:$K$1000,"X",Consolidado!$H$5:$H$1000,IF($D$9="Todos","&gt;0",$D$9))),"00")&amp;"/"&amp;TEXT(MONTH(_xlfn.MAXIFS(Consolidado!$B$5:$B$1000,Consolidado!$E$5:$E$1000,$B23,Consolidado!$C$5:$C$1000,"Otros",Consolidado!$K$5:$K$1000,"X",Consolidado!$H$5:$H$1000,IF($D$9="Todos","&gt;0",$D$9))),"00")&amp;IF($D$9="Todos","/"&amp;RIGHT(YEAR(_xlfn.MAXIFS(Consolidado!$B$5:$B$1000,Consolidado!$E$5:$E$1000,$B23,Consolidado!$C$5:$C$1000,"Otros",Consolidado!$K$5:$K$1000,"X",Consolidado!$H$5:$H$1000,IF($D$9="Todos","&gt;0",$D$9))),2),""),""),""))</f>
        <v/>
      </c>
      <c r="N23" s="37" t="str">
        <f aca="false">_xlfn.TEXTJOIN(" +"&amp;CHAR(10),TRUE(),IF(SUMIFS(Consolidado!$AD$5:$AD$1000,Consolidado!$E$5:$E$1000,$B23,Consolidado!$C$5:$C$1000,"Auditoría Interna",Consolidado!$L$5:$L$1000,"X",Consolidado!$H$5:$H$1000,IF($D$9="Todos","&gt;0",$D$9))&gt;0,"Interna "&amp;TEXT(DAY(_xlfn.MINIFS(Consolidado!$B$5:$B$1000,Consolidado!$E$5:$E$1000,$B23,Consolidado!$C$5:$C$1000,"Auditoría Interna",Consolidado!$L$5:$L$1000,"X",Consolidado!$H$5:$H$1000,IF($D$9="Todos","&gt;0",$D$9))),"00")&amp;"/"&amp;TEXT(MONTH(_xlfn.MINIFS(Consolidado!$B$5:$B$1000,Consolidado!$E$5:$E$1000,$B23,Consolidado!$C$5:$C$1000,"Auditoría Interna",Consolidado!$L$5:$L$1000,"X",Consolidado!$H$5:$H$1000,IF($D$9="Todos","&gt;0",$D$9))),"00")&amp;IF($D$9="Todos","/"&amp;RIGHT(YEAR(_xlfn.MINIFS(Consolidado!$B$5:$B$1000,Consolidado!$E$5:$E$1000,$B23,Consolidado!$C$5:$C$1000,"Auditoría Interna",Consolidado!$L$5:$L$1000,"X",Consolidado!$H$5:$H$1000,IF($D$9="Todos","&gt;0",$D$9))),2),"")&amp;IF(_xlfn.MAXIFS(Consolidado!$B$5:$B$1000,Consolidado!$E$5:$E$1000,$B23,Consolidado!$C$5:$C$1000,"Auditoría Interna",Consolidado!$L$5:$L$1000,"X",Consolidado!$H$5:$H$1000,IF($D$9="Todos","&gt;0",$D$9))&lt;&gt;_xlfn.MINIFS(Consolidado!$B$5:$B$1000,Consolidado!$E$5:$E$1000,$B23,Consolidado!$C$5:$C$1000,"Auditoría Interna",Consolidado!$L$5:$L$1000,"X",Consolidado!$H$5:$H$1000,IF($D$9="Todos","&gt;0",$D$9))," y "&amp;TEXT(DAY(_xlfn.MAXIFS(Consolidado!$B$5:$B$1000,Consolidado!$E$5:$E$1000,$B23,Consolidado!$C$5:$C$1000,"Auditoría Interna",Consolidado!$L$5:$L$1000,"X",Consolidado!$H$5:$H$1000,IF($D$9="Todos","&gt;0",$D$9))),"00")&amp;"/"&amp;TEXT(MONTH(_xlfn.MAXIFS(Consolidado!$B$5:$B$1000,Consolidado!$E$5:$E$1000,$B23,Consolidado!$C$5:$C$1000,"Auditoría Interna",Consolidado!$L$5:$L$1000,"X",Consolidado!$H$5:$H$1000,IF($D$9="Todos","&gt;0",$D$9))),"00")&amp;IF($D$9="Todos","/"&amp;RIGHT(YEAR(_xlfn.MAXIFS(Consolidado!$B$5:$B$1000,Consolidado!$E$5:$E$1000,$B23,Consolidado!$C$5:$C$1000,"Auditoría Interna",Consolidado!$L$5:$L$1000,"X",Consolidado!$H$5:$H$1000,IF($D$9="Todos","&gt;0",$D$9))),2),""),""),""),IF(SUMIFS(Consolidado!$AD$5:$AD$1000,Consolidado!$E$5:$E$1000,$B23,Consolidado!$C$5:$C$1000,"Auditoría Externa",Consolidado!$L$5:$L$1000,"X",Consolidado!$H$5:$H$1000,IF($D$9="Todos","&gt;0",$D$9))&gt;0,"Externa "&amp;TEXT(DAY(_xlfn.MINIFS(Consolidado!$B$5:$B$1000,Consolidado!$E$5:$E$1000,$B23,Consolidado!$C$5:$C$1000,"Auditoría Externa",Consolidado!$L$5:$L$1000,"X",Consolidado!$H$5:$H$1000,IF($D$9="Todos","&gt;0",$D$9))),"00")&amp;"/"&amp;TEXT(MONTH(_xlfn.MINIFS(Consolidado!$B$5:$B$1000,Consolidado!$E$5:$E$1000,$B23,Consolidado!$C$5:$C$1000,"Auditoría Externa",Consolidado!$L$5:$L$1000,"X",Consolidado!$H$5:$H$1000,IF($D$9="Todos","&gt;0",$D$9))),"00")&amp;IF($D$9="Todos","/"&amp;RIGHT(YEAR(_xlfn.MINIFS(Consolidado!$B$5:$B$1000,Consolidado!$E$5:$E$1000,$B23,Consolidado!$C$5:$C$1000,"Auditoría Externa",Consolidado!$L$5:$L$1000,"X",Consolidado!$H$5:$H$1000,IF($D$9="Todos","&gt;0",$D$9))),2),"")&amp;IF(_xlfn.MAXIFS(Consolidado!$B$5:$B$1000,Consolidado!$E$5:$E$1000,$B23,Consolidado!$C$5:$C$1000,"Auditoría Externa",Consolidado!$L$5:$L$1000,"X",Consolidado!$H$5:$H$1000,IF($D$9="Todos","&gt;0",$D$9))&lt;&gt;_xlfn.MINIFS(Consolidado!$B$5:$B$1000,Consolidado!$E$5:$E$1000,$B23,Consolidado!$C$5:$C$1000,"Auditoría Externa",Consolidado!$L$5:$L$1000,"X",Consolidado!$H$5:$H$1000,IF($D$9="Todos","&gt;0",$D$9))," y "&amp;TEXT(DAY(_xlfn.MAXIFS(Consolidado!$B$5:$B$1000,Consolidado!$E$5:$E$1000,$B23,Consolidado!$C$5:$C$1000,"Auditoría Externa",Consolidado!$L$5:$L$1000,"X",Consolidado!$H$5:$H$1000,IF($D$9="Todos","&gt;0",$D$9))),"00")&amp;"/"&amp;TEXT(MONTH(_xlfn.MAXIFS(Consolidado!$B$5:$B$1000,Consolidado!$E$5:$E$1000,$B23,Consolidado!$C$5:$C$1000,"Auditoría Externa",Consolidado!$L$5:$L$1000,"X",Consolidado!$H$5:$H$1000,IF($D$9="Todos","&gt;0",$D$9))),"00")&amp;IF($D$9="Todos","/"&amp;RIGHT(YEAR(_xlfn.MAXIFS(Consolidado!$B$5:$B$1000,Consolidado!$E$5:$E$1000,$B23,Consolidado!$C$5:$C$1000,"Auditoría Externa",Consolidado!$L$5:$L$1000,"X",Consolidado!$H$5:$H$1000,IF($D$9="Todos","&gt;0",$D$9))),2),""),""),""),IF(SUMIFS(Consolidado!$AD$5:$AD$1000,Consolidado!$E$5:$E$1000,$B23,Consolidado!$C$5:$C$1000,"SSF",Consolidado!$L$5:$L$1000,"X",Consolidado!$H$5:$H$1000,IF($D$9="Todos","&gt;0",$D$9))&gt;0,"SSF "&amp;TEXT(DAY(_xlfn.MINIFS(Consolidado!$B$5:$B$1000,Consolidado!$E$5:$E$1000,$B23,Consolidado!$C$5:$C$1000,"SSF",Consolidado!$L$5:$L$1000,"X",Consolidado!$H$5:$H$1000,IF($D$9="Todos","&gt;0",$D$9))),"00")&amp;"/"&amp;TEXT(MONTH(_xlfn.MINIFS(Consolidado!$B$5:$B$1000,Consolidado!$E$5:$E$1000,$B23,Consolidado!$C$5:$C$1000,"SSF",Consolidado!$L$5:$L$1000,"X",Consolidado!$H$5:$H$1000,IF($D$9="Todos","&gt;0",$D$9))),"00")&amp;IF($D$9="Todos","/"&amp;RIGHT(YEAR(_xlfn.MINIFS(Consolidado!$B$5:$B$1000,Consolidado!$E$5:$E$1000,$B23,Consolidado!$C$5:$C$1000,"SSF",Consolidado!$L$5:$L$1000,"X",Consolidado!$H$5:$H$1000,IF($D$9="Todos","&gt;0",$D$9))),2),"")&amp;IF(_xlfn.MAXIFS(Consolidado!$B$5:$B$1000,Consolidado!$E$5:$E$1000,$B23,Consolidado!$C$5:$C$1000,"SSF",Consolidado!$L$5:$L$1000,"X",Consolidado!$H$5:$H$1000,IF($D$9="Todos","&gt;0",$D$9))&lt;&gt;_xlfn.MINIFS(Consolidado!$B$5:$B$1000,Consolidado!$E$5:$E$1000,$B23,Consolidado!$C$5:$C$1000,"SSF",Consolidado!$L$5:$L$1000,"X",Consolidado!$H$5:$H$1000,IF($D$9="Todos","&gt;0",$D$9))," y "&amp;TEXT(DAY(_xlfn.MAXIFS(Consolidado!$B$5:$B$1000,Consolidado!$E$5:$E$1000,$B23,Consolidado!$C$5:$C$1000,"SSF",Consolidado!$L$5:$L$1000,"X",Consolidado!$H$5:$H$1000,IF($D$9="Todos","&gt;0",$D$9))),"00")&amp;"/"&amp;TEXT(MONTH(_xlfn.MAXIFS(Consolidado!$B$5:$B$1000,Consolidado!$E$5:$E$1000,$B23,Consolidado!$C$5:$C$1000,"SSF",Consolidado!$L$5:$L$1000,"X",Consolidado!$H$5:$H$1000,IF($D$9="Todos","&gt;0",$D$9))),"00")&amp;IF($D$9="Todos","/"&amp;RIGHT(YEAR(_xlfn.MAXIFS(Consolidado!$B$5:$B$1000,Consolidado!$E$5:$E$1000,$B23,Consolidado!$C$5:$C$1000,"SSF",Consolidado!$L$5:$L$1000,"X",Consolidado!$H$5:$H$1000,IF($D$9="Todos","&gt;0",$D$9))),2),""),""),""),IF(SUMIFS(Consolidado!$AD$5:$AD$1000,Consolidado!$E$5:$E$1000,$B23,Consolidado!$C$5:$C$1000,"Comité de Supervisión",Consolidado!$L$5:$L$1000,"X",Consolidado!$H$5:$H$1000,IF($D$9="Todos","&gt;0",$D$9))&gt;0,"Comité Sup. "&amp;TEXT(DAY(_xlfn.MINIFS(Consolidado!$B$5:$B$1000,Consolidado!$E$5:$E$1000,$B23,Consolidado!$C$5:$C$1000,"Comité de Supervisión",Consolidado!$L$5:$L$1000,"X",Consolidado!$H$5:$H$1000,IF($D$9="Todos","&gt;0",$D$9))),"00")&amp;"/"&amp;TEXT(MONTH(_xlfn.MINIFS(Consolidado!$B$5:$B$1000,Consolidado!$E$5:$E$1000,$B23,Consolidado!$C$5:$C$1000,"Comité de Supervisión",Consolidado!$L$5:$L$1000,"X",Consolidado!$H$5:$H$1000,IF($D$9="Todos","&gt;0",$D$9))),"00")&amp;IF($D$9="Todos","/"&amp;RIGHT(YEAR(_xlfn.MINIFS(Consolidado!$B$5:$B$1000,Consolidado!$E$5:$E$1000,$B23,Consolidado!$C$5:$C$1000,"Comité de Supervisión",Consolidado!$L$5:$L$1000,"X",Consolidado!$H$5:$H$1000,IF($D$9="Todos","&gt;0",$D$9))),2),"")&amp;IF(_xlfn.MAXIFS(Consolidado!$B$5:$B$1000,Consolidado!$E$5:$E$1000,$B23,Consolidado!$C$5:$C$1000,"Comité de Supervisión",Consolidado!$L$5:$L$1000,"X",Consolidado!$H$5:$H$1000,IF($D$9="Todos","&gt;0",$D$9))&lt;&gt;_xlfn.MINIFS(Consolidado!$B$5:$B$1000,Consolidado!$E$5:$E$1000,$B23,Consolidado!$C$5:$C$1000,"Comité de Supervisión",Consolidado!$L$5:$L$1000,"X",Consolidado!$H$5:$H$1000,IF($D$9="Todos","&gt;0",$D$9))," y "&amp;TEXT(DAY(_xlfn.MAXIFS(Consolidado!$B$5:$B$1000,Consolidado!$E$5:$E$1000,$B23,Consolidado!$C$5:$C$1000,"Comité de Supervisión",Consolidado!$L$5:$L$1000,"X",Consolidado!$H$5:$H$1000,IF($D$9="Todos","&gt;0",$D$9))),"00")&amp;"/"&amp;TEXT(MONTH(_xlfn.MAXIFS(Consolidado!$B$5:$B$1000,Consolidado!$E$5:$E$1000,$B23,Consolidado!$C$5:$C$1000,"Comité de Supervisión",Consolidado!$L$5:$L$1000,"X",Consolidado!$H$5:$H$1000,IF($D$9="Todos","&gt;0",$D$9))),"00")&amp;IF($D$9="Todos","/"&amp;RIGHT(YEAR(_xlfn.MAXIFS(Consolidado!$B$5:$B$1000,Consolidado!$E$5:$E$1000,$B23,Consolidado!$C$5:$C$1000,"Comité de Supervisión",Consolidado!$L$5:$L$1000,"X",Consolidado!$H$5:$H$1000,IF($D$9="Todos","&gt;0",$D$9))),2),""),""),""),IF(SUMIFS(Consolidado!$AD$5:$AD$1000,Consolidado!$E$5:$E$1000,$B23,Consolidado!$C$5:$C$1000,"Consejo de Administración",Consolidado!$L$5:$L$1000,"X",Consolidado!$H$5:$H$1000,IF($D$9="Todos","&gt;0",$D$9))&gt;0,"Consejo "&amp;TEXT(DAY(_xlfn.MINIFS(Consolidado!$B$5:$B$1000,Consolidado!$E$5:$E$1000,$B23,Consolidado!$C$5:$C$1000,"Consejo de Administración",Consolidado!$L$5:$L$1000,"X",Consolidado!$H$5:$H$1000,IF($D$9="Todos","&gt;0",$D$9))),"00")&amp;"/"&amp;TEXT(MONTH(_xlfn.MINIFS(Consolidado!$B$5:$B$1000,Consolidado!$E$5:$E$1000,$B23,Consolidado!$C$5:$C$1000,"Consejo de Administración",Consolidado!$L$5:$L$1000,"X",Consolidado!$H$5:$H$1000,IF($D$9="Todos","&gt;0",$D$9))),"00")&amp;IF($D$9="Todos","/"&amp;RIGHT(YEAR(_xlfn.MINIFS(Consolidado!$B$5:$B$1000,Consolidado!$E$5:$E$1000,$B23,Consolidado!$C$5:$C$1000,"Consejo de Administración",Consolidado!$L$5:$L$1000,"X",Consolidado!$H$5:$H$1000,IF($D$9="Todos","&gt;0",$D$9))),2),"")&amp;IF(_xlfn.MAXIFS(Consolidado!$B$5:$B$1000,Consolidado!$E$5:$E$1000,$B23,Consolidado!$C$5:$C$1000,"Consejo de Administración",Consolidado!$L$5:$L$1000,"X",Consolidado!$H$5:$H$1000,IF($D$9="Todos","&gt;0",$D$9))&lt;&gt;_xlfn.MINIFS(Consolidado!$B$5:$B$1000,Consolidado!$E$5:$E$1000,$B23,Consolidado!$C$5:$C$1000,"Consejo de Administración",Consolidado!$L$5:$L$1000,"X",Consolidado!$H$5:$H$1000,IF($D$9="Todos","&gt;0",$D$9))," y "&amp;TEXT(DAY(_xlfn.MAXIFS(Consolidado!$B$5:$B$1000,Consolidado!$E$5:$E$1000,$B23,Consolidado!$C$5:$C$1000,"Consejo de Administración",Consolidado!$L$5:$L$1000,"X",Consolidado!$H$5:$H$1000,IF($D$9="Todos","&gt;0",$D$9))),"00")&amp;"/"&amp;TEXT(MONTH(_xlfn.MAXIFS(Consolidado!$B$5:$B$1000,Consolidado!$E$5:$E$1000,$B23,Consolidado!$C$5:$C$1000,"Consejo de Administración",Consolidado!$L$5:$L$1000,"X",Consolidado!$H$5:$H$1000,IF($D$9="Todos","&gt;0",$D$9))),"00")&amp;IF($D$9="Todos","/"&amp;RIGHT(YEAR(_xlfn.MAXIFS(Consolidado!$B$5:$B$1000,Consolidado!$E$5:$E$1000,$B23,Consolidado!$C$5:$C$1000,"Consejo de Administración",Consolidado!$L$5:$L$1000,"X",Consolidado!$H$5:$H$1000,IF($D$9="Todos","&gt;0",$D$9))),2),""),""),""),IF(SUMIFS(Consolidado!$AD$5:$AD$1000,Consolidado!$E$5:$E$1000,$B23,Consolidado!$C$5:$C$1000,"Otros",Consolidado!$L$5:$L$1000,"X",Consolidado!$H$5:$H$1000,IF($D$9="Todos","&gt;0",$D$9))&gt;0,"Otros "&amp;TEXT(DAY(_xlfn.MINIFS(Consolidado!$B$5:$B$1000,Consolidado!$E$5:$E$1000,$B23,Consolidado!$C$5:$C$1000,"Otros",Consolidado!$L$5:$L$1000,"X",Consolidado!$H$5:$H$1000,IF($D$9="Todos","&gt;0",$D$9))),"00")&amp;"/"&amp;TEXT(MONTH(_xlfn.MINIFS(Consolidado!$B$5:$B$1000,Consolidado!$E$5:$E$1000,$B23,Consolidado!$C$5:$C$1000,"Otros",Consolidado!$L$5:$L$1000,"X",Consolidado!$H$5:$H$1000,IF($D$9="Todos","&gt;0",$D$9))),"00")&amp;IF($D$9="Todos","/"&amp;RIGHT(YEAR(_xlfn.MINIFS(Consolidado!$B$5:$B$1000,Consolidado!$E$5:$E$1000,$B23,Consolidado!$C$5:$C$1000,"Otros",Consolidado!$L$5:$L$1000,"X",Consolidado!$H$5:$H$1000,IF($D$9="Todos","&gt;0",$D$9))),2),"")&amp;IF(_xlfn.MAXIFS(Consolidado!$B$5:$B$1000,Consolidado!$E$5:$E$1000,$B23,Consolidado!$C$5:$C$1000,"Otros",Consolidado!$L$5:$L$1000,"X",Consolidado!$H$5:$H$1000,IF($D$9="Todos","&gt;0",$D$9))&lt;&gt;_xlfn.MINIFS(Consolidado!$B$5:$B$1000,Consolidado!$E$5:$E$1000,$B23,Consolidado!$C$5:$C$1000,"Otros",Consolidado!$L$5:$L$1000,"X",Consolidado!$H$5:$H$1000,IF($D$9="Todos","&gt;0",$D$9))," y "&amp;TEXT(DAY(_xlfn.MAXIFS(Consolidado!$B$5:$B$1000,Consolidado!$E$5:$E$1000,$B23,Consolidado!$C$5:$C$1000,"Otros",Consolidado!$L$5:$L$1000,"X",Consolidado!$H$5:$H$1000,IF($D$9="Todos","&gt;0",$D$9))),"00")&amp;"/"&amp;TEXT(MONTH(_xlfn.MAXIFS(Consolidado!$B$5:$B$1000,Consolidado!$E$5:$E$1000,$B23,Consolidado!$C$5:$C$1000,"Otros",Consolidado!$L$5:$L$1000,"X",Consolidado!$H$5:$H$1000,IF($D$9="Todos","&gt;0",$D$9))),"00")&amp;IF($D$9="Todos","/"&amp;RIGHT(YEAR(_xlfn.MAXIFS(Consolidado!$B$5:$B$1000,Consolidado!$E$5:$E$1000,$B23,Consolidado!$C$5:$C$1000,"Otros",Consolidado!$L$5:$L$1000,"X",Consolidado!$H$5:$H$1000,IF($D$9="Todos","&gt;0",$D$9))),2),""),""),""))</f>
        <v/>
      </c>
      <c r="O23" s="37" t="str">
        <f aca="false">_xlfn.TEXTJOIN(" +"&amp;CHAR(10),TRUE(),IF(SUMIFS(Consolidado!$AD$5:$AD$1000,Consolidado!$E$5:$E$1000,$B23,Consolidado!$C$5:$C$1000,"Auditoría Interna",Consolidado!$M$5:$M$1000,"X",Consolidado!$H$5:$H$1000,IF($D$9="Todos","&gt;0",$D$9))&gt;0,"Interna "&amp;TEXT(DAY(_xlfn.MINIFS(Consolidado!$B$5:$B$1000,Consolidado!$E$5:$E$1000,$B23,Consolidado!$C$5:$C$1000,"Auditoría Interna",Consolidado!$M$5:$M$1000,"X",Consolidado!$H$5:$H$1000,IF($D$9="Todos","&gt;0",$D$9))),"00")&amp;"/"&amp;TEXT(MONTH(_xlfn.MINIFS(Consolidado!$B$5:$B$1000,Consolidado!$E$5:$E$1000,$B23,Consolidado!$C$5:$C$1000,"Auditoría Interna",Consolidado!$M$5:$M$1000,"X",Consolidado!$H$5:$H$1000,IF($D$9="Todos","&gt;0",$D$9))),"00")&amp;IF($D$9="Todos","/"&amp;RIGHT(YEAR(_xlfn.MINIFS(Consolidado!$B$5:$B$1000,Consolidado!$E$5:$E$1000,$B23,Consolidado!$C$5:$C$1000,"Auditoría Interna",Consolidado!$M$5:$M$1000,"X",Consolidado!$H$5:$H$1000,IF($D$9="Todos","&gt;0",$D$9))),2),"")&amp;IF(_xlfn.MAXIFS(Consolidado!$B$5:$B$1000,Consolidado!$E$5:$E$1000,$B23,Consolidado!$C$5:$C$1000,"Auditoría Interna",Consolidado!$M$5:$M$1000,"X",Consolidado!$H$5:$H$1000,IF($D$9="Todos","&gt;0",$D$9))&lt;&gt;_xlfn.MINIFS(Consolidado!$B$5:$B$1000,Consolidado!$E$5:$E$1000,$B23,Consolidado!$C$5:$C$1000,"Auditoría Interna",Consolidado!$M$5:$M$1000,"X",Consolidado!$H$5:$H$1000,IF($D$9="Todos","&gt;0",$D$9))," y "&amp;TEXT(DAY(_xlfn.MAXIFS(Consolidado!$B$5:$B$1000,Consolidado!$E$5:$E$1000,$B23,Consolidado!$C$5:$C$1000,"Auditoría Interna",Consolidado!$M$5:$M$1000,"X",Consolidado!$H$5:$H$1000,IF($D$9="Todos","&gt;0",$D$9))),"00")&amp;"/"&amp;TEXT(MONTH(_xlfn.MAXIFS(Consolidado!$B$5:$B$1000,Consolidado!$E$5:$E$1000,$B23,Consolidado!$C$5:$C$1000,"Auditoría Interna",Consolidado!$M$5:$M$1000,"X",Consolidado!$H$5:$H$1000,IF($D$9="Todos","&gt;0",$D$9))),"00")&amp;IF($D$9="Todos","/"&amp;RIGHT(YEAR(_xlfn.MAXIFS(Consolidado!$B$5:$B$1000,Consolidado!$E$5:$E$1000,$B23,Consolidado!$C$5:$C$1000,"Auditoría Interna",Consolidado!$M$5:$M$1000,"X",Consolidado!$H$5:$H$1000,IF($D$9="Todos","&gt;0",$D$9))),2),""),""),""),IF(SUMIFS(Consolidado!$AD$5:$AD$1000,Consolidado!$E$5:$E$1000,$B23,Consolidado!$C$5:$C$1000,"Auditoría Externa",Consolidado!$M$5:$M$1000,"X",Consolidado!$H$5:$H$1000,IF($D$9="Todos","&gt;0",$D$9))&gt;0,"Externa "&amp;TEXT(DAY(_xlfn.MINIFS(Consolidado!$B$5:$B$1000,Consolidado!$E$5:$E$1000,$B23,Consolidado!$C$5:$C$1000,"Auditoría Externa",Consolidado!$M$5:$M$1000,"X",Consolidado!$H$5:$H$1000,IF($D$9="Todos","&gt;0",$D$9))),"00")&amp;"/"&amp;TEXT(MONTH(_xlfn.MINIFS(Consolidado!$B$5:$B$1000,Consolidado!$E$5:$E$1000,$B23,Consolidado!$C$5:$C$1000,"Auditoría Externa",Consolidado!$M$5:$M$1000,"X",Consolidado!$H$5:$H$1000,IF($D$9="Todos","&gt;0",$D$9))),"00")&amp;IF($D$9="Todos","/"&amp;RIGHT(YEAR(_xlfn.MINIFS(Consolidado!$B$5:$B$1000,Consolidado!$E$5:$E$1000,$B23,Consolidado!$C$5:$C$1000,"Auditoría Externa",Consolidado!$M$5:$M$1000,"X",Consolidado!$H$5:$H$1000,IF($D$9="Todos","&gt;0",$D$9))),2),"")&amp;IF(_xlfn.MAXIFS(Consolidado!$B$5:$B$1000,Consolidado!$E$5:$E$1000,$B23,Consolidado!$C$5:$C$1000,"Auditoría Externa",Consolidado!$M$5:$M$1000,"X",Consolidado!$H$5:$H$1000,IF($D$9="Todos","&gt;0",$D$9))&lt;&gt;_xlfn.MINIFS(Consolidado!$B$5:$B$1000,Consolidado!$E$5:$E$1000,$B23,Consolidado!$C$5:$C$1000,"Auditoría Externa",Consolidado!$M$5:$M$1000,"X",Consolidado!$H$5:$H$1000,IF($D$9="Todos","&gt;0",$D$9))," y "&amp;TEXT(DAY(_xlfn.MAXIFS(Consolidado!$B$5:$B$1000,Consolidado!$E$5:$E$1000,$B23,Consolidado!$C$5:$C$1000,"Auditoría Externa",Consolidado!$M$5:$M$1000,"X",Consolidado!$H$5:$H$1000,IF($D$9="Todos","&gt;0",$D$9))),"00")&amp;"/"&amp;TEXT(MONTH(_xlfn.MAXIFS(Consolidado!$B$5:$B$1000,Consolidado!$E$5:$E$1000,$B23,Consolidado!$C$5:$C$1000,"Auditoría Externa",Consolidado!$M$5:$M$1000,"X",Consolidado!$H$5:$H$1000,IF($D$9="Todos","&gt;0",$D$9))),"00")&amp;IF($D$9="Todos","/"&amp;RIGHT(YEAR(_xlfn.MAXIFS(Consolidado!$B$5:$B$1000,Consolidado!$E$5:$E$1000,$B23,Consolidado!$C$5:$C$1000,"Auditoría Externa",Consolidado!$M$5:$M$1000,"X",Consolidado!$H$5:$H$1000,IF($D$9="Todos","&gt;0",$D$9))),2),""),""),""),IF(SUMIFS(Consolidado!$AD$5:$AD$1000,Consolidado!$E$5:$E$1000,$B23,Consolidado!$C$5:$C$1000,"SSF",Consolidado!$M$5:$M$1000,"X",Consolidado!$H$5:$H$1000,IF($D$9="Todos","&gt;0",$D$9))&gt;0,"SSF "&amp;TEXT(DAY(_xlfn.MINIFS(Consolidado!$B$5:$B$1000,Consolidado!$E$5:$E$1000,$B23,Consolidado!$C$5:$C$1000,"SSF",Consolidado!$M$5:$M$1000,"X",Consolidado!$H$5:$H$1000,IF($D$9="Todos","&gt;0",$D$9))),"00")&amp;"/"&amp;TEXT(MONTH(_xlfn.MINIFS(Consolidado!$B$5:$B$1000,Consolidado!$E$5:$E$1000,$B23,Consolidado!$C$5:$C$1000,"SSF",Consolidado!$M$5:$M$1000,"X",Consolidado!$H$5:$H$1000,IF($D$9="Todos","&gt;0",$D$9))),"00")&amp;IF($D$9="Todos","/"&amp;RIGHT(YEAR(_xlfn.MINIFS(Consolidado!$B$5:$B$1000,Consolidado!$E$5:$E$1000,$B23,Consolidado!$C$5:$C$1000,"SSF",Consolidado!$M$5:$M$1000,"X",Consolidado!$H$5:$H$1000,IF($D$9="Todos","&gt;0",$D$9))),2),"")&amp;IF(_xlfn.MAXIFS(Consolidado!$B$5:$B$1000,Consolidado!$E$5:$E$1000,$B23,Consolidado!$C$5:$C$1000,"SSF",Consolidado!$M$5:$M$1000,"X",Consolidado!$H$5:$H$1000,IF($D$9="Todos","&gt;0",$D$9))&lt;&gt;_xlfn.MINIFS(Consolidado!$B$5:$B$1000,Consolidado!$E$5:$E$1000,$B23,Consolidado!$C$5:$C$1000,"SSF",Consolidado!$M$5:$M$1000,"X",Consolidado!$H$5:$H$1000,IF($D$9="Todos","&gt;0",$D$9))," y "&amp;TEXT(DAY(_xlfn.MAXIFS(Consolidado!$B$5:$B$1000,Consolidado!$E$5:$E$1000,$B23,Consolidado!$C$5:$C$1000,"SSF",Consolidado!$M$5:$M$1000,"X",Consolidado!$H$5:$H$1000,IF($D$9="Todos","&gt;0",$D$9))),"00")&amp;"/"&amp;TEXT(MONTH(_xlfn.MAXIFS(Consolidado!$B$5:$B$1000,Consolidado!$E$5:$E$1000,$B23,Consolidado!$C$5:$C$1000,"SSF",Consolidado!$M$5:$M$1000,"X",Consolidado!$H$5:$H$1000,IF($D$9="Todos","&gt;0",$D$9))),"00")&amp;IF($D$9="Todos","/"&amp;RIGHT(YEAR(_xlfn.MAXIFS(Consolidado!$B$5:$B$1000,Consolidado!$E$5:$E$1000,$B23,Consolidado!$C$5:$C$1000,"SSF",Consolidado!$M$5:$M$1000,"X",Consolidado!$H$5:$H$1000,IF($D$9="Todos","&gt;0",$D$9))),2),""),""),""),IF(SUMIFS(Consolidado!$AD$5:$AD$1000,Consolidado!$E$5:$E$1000,$B23,Consolidado!$C$5:$C$1000,"Comité de Supervisión",Consolidado!$M$5:$M$1000,"X",Consolidado!$H$5:$H$1000,IF($D$9="Todos","&gt;0",$D$9))&gt;0,"Comité Sup. "&amp;TEXT(DAY(_xlfn.MINIFS(Consolidado!$B$5:$B$1000,Consolidado!$E$5:$E$1000,$B23,Consolidado!$C$5:$C$1000,"Comité de Supervisión",Consolidado!$M$5:$M$1000,"X",Consolidado!$H$5:$H$1000,IF($D$9="Todos","&gt;0",$D$9))),"00")&amp;"/"&amp;TEXT(MONTH(_xlfn.MINIFS(Consolidado!$B$5:$B$1000,Consolidado!$E$5:$E$1000,$B23,Consolidado!$C$5:$C$1000,"Comité de Supervisión",Consolidado!$M$5:$M$1000,"X",Consolidado!$H$5:$H$1000,IF($D$9="Todos","&gt;0",$D$9))),"00")&amp;IF($D$9="Todos","/"&amp;RIGHT(YEAR(_xlfn.MINIFS(Consolidado!$B$5:$B$1000,Consolidado!$E$5:$E$1000,$B23,Consolidado!$C$5:$C$1000,"Comité de Supervisión",Consolidado!$M$5:$M$1000,"X",Consolidado!$H$5:$H$1000,IF($D$9="Todos","&gt;0",$D$9))),2),"")&amp;IF(_xlfn.MAXIFS(Consolidado!$B$5:$B$1000,Consolidado!$E$5:$E$1000,$B23,Consolidado!$C$5:$C$1000,"Comité de Supervisión",Consolidado!$M$5:$M$1000,"X",Consolidado!$H$5:$H$1000,IF($D$9="Todos","&gt;0",$D$9))&lt;&gt;_xlfn.MINIFS(Consolidado!$B$5:$B$1000,Consolidado!$E$5:$E$1000,$B23,Consolidado!$C$5:$C$1000,"Comité de Supervisión",Consolidado!$M$5:$M$1000,"X",Consolidado!$H$5:$H$1000,IF($D$9="Todos","&gt;0",$D$9))," y "&amp;TEXT(DAY(_xlfn.MAXIFS(Consolidado!$B$5:$B$1000,Consolidado!$E$5:$E$1000,$B23,Consolidado!$C$5:$C$1000,"Comité de Supervisión",Consolidado!$M$5:$M$1000,"X",Consolidado!$H$5:$H$1000,IF($D$9="Todos","&gt;0",$D$9))),"00")&amp;"/"&amp;TEXT(MONTH(_xlfn.MAXIFS(Consolidado!$B$5:$B$1000,Consolidado!$E$5:$E$1000,$B23,Consolidado!$C$5:$C$1000,"Comité de Supervisión",Consolidado!$M$5:$M$1000,"X",Consolidado!$H$5:$H$1000,IF($D$9="Todos","&gt;0",$D$9))),"00")&amp;IF($D$9="Todos","/"&amp;RIGHT(YEAR(_xlfn.MAXIFS(Consolidado!$B$5:$B$1000,Consolidado!$E$5:$E$1000,$B23,Consolidado!$C$5:$C$1000,"Comité de Supervisión",Consolidado!$M$5:$M$1000,"X",Consolidado!$H$5:$H$1000,IF($D$9="Todos","&gt;0",$D$9))),2),""),""),""),IF(SUMIFS(Consolidado!$AD$5:$AD$1000,Consolidado!$E$5:$E$1000,$B23,Consolidado!$C$5:$C$1000,"Consejo de Administración",Consolidado!$M$5:$M$1000,"X",Consolidado!$H$5:$H$1000,IF($D$9="Todos","&gt;0",$D$9))&gt;0,"Consejo "&amp;TEXT(DAY(_xlfn.MINIFS(Consolidado!$B$5:$B$1000,Consolidado!$E$5:$E$1000,$B23,Consolidado!$C$5:$C$1000,"Consejo de Administración",Consolidado!$M$5:$M$1000,"X",Consolidado!$H$5:$H$1000,IF($D$9="Todos","&gt;0",$D$9))),"00")&amp;"/"&amp;TEXT(MONTH(_xlfn.MINIFS(Consolidado!$B$5:$B$1000,Consolidado!$E$5:$E$1000,$B23,Consolidado!$C$5:$C$1000,"Consejo de Administración",Consolidado!$M$5:$M$1000,"X",Consolidado!$H$5:$H$1000,IF($D$9="Todos","&gt;0",$D$9))),"00")&amp;IF($D$9="Todos","/"&amp;RIGHT(YEAR(_xlfn.MINIFS(Consolidado!$B$5:$B$1000,Consolidado!$E$5:$E$1000,$B23,Consolidado!$C$5:$C$1000,"Consejo de Administración",Consolidado!$M$5:$M$1000,"X",Consolidado!$H$5:$H$1000,IF($D$9="Todos","&gt;0",$D$9))),2),"")&amp;IF(_xlfn.MAXIFS(Consolidado!$B$5:$B$1000,Consolidado!$E$5:$E$1000,$B23,Consolidado!$C$5:$C$1000,"Consejo de Administración",Consolidado!$M$5:$M$1000,"X",Consolidado!$H$5:$H$1000,IF($D$9="Todos","&gt;0",$D$9))&lt;&gt;_xlfn.MINIFS(Consolidado!$B$5:$B$1000,Consolidado!$E$5:$E$1000,$B23,Consolidado!$C$5:$C$1000,"Consejo de Administración",Consolidado!$M$5:$M$1000,"X",Consolidado!$H$5:$H$1000,IF($D$9="Todos","&gt;0",$D$9))," y "&amp;TEXT(DAY(_xlfn.MAXIFS(Consolidado!$B$5:$B$1000,Consolidado!$E$5:$E$1000,$B23,Consolidado!$C$5:$C$1000,"Consejo de Administración",Consolidado!$M$5:$M$1000,"X",Consolidado!$H$5:$H$1000,IF($D$9="Todos","&gt;0",$D$9))),"00")&amp;"/"&amp;TEXT(MONTH(_xlfn.MAXIFS(Consolidado!$B$5:$B$1000,Consolidado!$E$5:$E$1000,$B23,Consolidado!$C$5:$C$1000,"Consejo de Administración",Consolidado!$M$5:$M$1000,"X",Consolidado!$H$5:$H$1000,IF($D$9="Todos","&gt;0",$D$9))),"00")&amp;IF($D$9="Todos","/"&amp;RIGHT(YEAR(_xlfn.MAXIFS(Consolidado!$B$5:$B$1000,Consolidado!$E$5:$E$1000,$B23,Consolidado!$C$5:$C$1000,"Consejo de Administración",Consolidado!$M$5:$M$1000,"X",Consolidado!$H$5:$H$1000,IF($D$9="Todos","&gt;0",$D$9))),2),""),""),""),IF(SUMIFS(Consolidado!$AD$5:$AD$1000,Consolidado!$E$5:$E$1000,$B23,Consolidado!$C$5:$C$1000,"Otros",Consolidado!$M$5:$M$1000,"X",Consolidado!$H$5:$H$1000,IF($D$9="Todos","&gt;0",$D$9))&gt;0,"Otros "&amp;TEXT(DAY(_xlfn.MINIFS(Consolidado!$B$5:$B$1000,Consolidado!$E$5:$E$1000,$B23,Consolidado!$C$5:$C$1000,"Otros",Consolidado!$M$5:$M$1000,"X",Consolidado!$H$5:$H$1000,IF($D$9="Todos","&gt;0",$D$9))),"00")&amp;"/"&amp;TEXT(MONTH(_xlfn.MINIFS(Consolidado!$B$5:$B$1000,Consolidado!$E$5:$E$1000,$B23,Consolidado!$C$5:$C$1000,"Otros",Consolidado!$M$5:$M$1000,"X",Consolidado!$H$5:$H$1000,IF($D$9="Todos","&gt;0",$D$9))),"00")&amp;IF($D$9="Todos","/"&amp;RIGHT(YEAR(_xlfn.MINIFS(Consolidado!$B$5:$B$1000,Consolidado!$E$5:$E$1000,$B23,Consolidado!$C$5:$C$1000,"Otros",Consolidado!$M$5:$M$1000,"X",Consolidado!$H$5:$H$1000,IF($D$9="Todos","&gt;0",$D$9))),2),"")&amp;IF(_xlfn.MAXIFS(Consolidado!$B$5:$B$1000,Consolidado!$E$5:$E$1000,$B23,Consolidado!$C$5:$C$1000,"Otros",Consolidado!$M$5:$M$1000,"X",Consolidado!$H$5:$H$1000,IF($D$9="Todos","&gt;0",$D$9))&lt;&gt;_xlfn.MINIFS(Consolidado!$B$5:$B$1000,Consolidado!$E$5:$E$1000,$B23,Consolidado!$C$5:$C$1000,"Otros",Consolidado!$M$5:$M$1000,"X",Consolidado!$H$5:$H$1000,IF($D$9="Todos","&gt;0",$D$9))," y "&amp;TEXT(DAY(_xlfn.MAXIFS(Consolidado!$B$5:$B$1000,Consolidado!$E$5:$E$1000,$B23,Consolidado!$C$5:$C$1000,"Otros",Consolidado!$M$5:$M$1000,"X",Consolidado!$H$5:$H$1000,IF($D$9="Todos","&gt;0",$D$9))),"00")&amp;"/"&amp;TEXT(MONTH(_xlfn.MAXIFS(Consolidado!$B$5:$B$1000,Consolidado!$E$5:$E$1000,$B23,Consolidado!$C$5:$C$1000,"Otros",Consolidado!$M$5:$M$1000,"X",Consolidado!$H$5:$H$1000,IF($D$9="Todos","&gt;0",$D$9))),"00")&amp;IF($D$9="Todos","/"&amp;RIGHT(YEAR(_xlfn.MAXIFS(Consolidado!$B$5:$B$1000,Consolidado!$E$5:$E$1000,$B23,Consolidado!$C$5:$C$1000,"Otros",Consolidado!$M$5:$M$1000,"X",Consolidado!$H$5:$H$1000,IF($D$9="Todos","&gt;0",$D$9))),2),""),""),""))</f>
        <v>Interna 06/05</v>
      </c>
      <c r="P23" s="37" t="str">
        <f aca="false">_xlfn.TEXTJOIN(" +"&amp;CHAR(10),TRUE(),IF(SUMIFS(Consolidado!$AD$5:$AD$1000,Consolidado!$E$5:$E$1000,$B23,Consolidado!$C$5:$C$1000,"Auditoría Interna",Consolidado!$N$5:$N$1000,"X",Consolidado!$H$5:$H$1000,IF($D$9="Todos","&gt;0",$D$9))&gt;0,"Interna "&amp;TEXT(DAY(_xlfn.MINIFS(Consolidado!$B$5:$B$1000,Consolidado!$E$5:$E$1000,$B23,Consolidado!$C$5:$C$1000,"Auditoría Interna",Consolidado!$N$5:$N$1000,"X",Consolidado!$H$5:$H$1000,IF($D$9="Todos","&gt;0",$D$9))),"00")&amp;"/"&amp;TEXT(MONTH(_xlfn.MINIFS(Consolidado!$B$5:$B$1000,Consolidado!$E$5:$E$1000,$B23,Consolidado!$C$5:$C$1000,"Auditoría Interna",Consolidado!$N$5:$N$1000,"X",Consolidado!$H$5:$H$1000,IF($D$9="Todos","&gt;0",$D$9))),"00")&amp;IF($D$9="Todos","/"&amp;RIGHT(YEAR(_xlfn.MINIFS(Consolidado!$B$5:$B$1000,Consolidado!$E$5:$E$1000,$B23,Consolidado!$C$5:$C$1000,"Auditoría Interna",Consolidado!$N$5:$N$1000,"X",Consolidado!$H$5:$H$1000,IF($D$9="Todos","&gt;0",$D$9))),2),"")&amp;IF(_xlfn.MAXIFS(Consolidado!$B$5:$B$1000,Consolidado!$E$5:$E$1000,$B23,Consolidado!$C$5:$C$1000,"Auditoría Interna",Consolidado!$N$5:$N$1000,"X",Consolidado!$H$5:$H$1000,IF($D$9="Todos","&gt;0",$D$9))&lt;&gt;_xlfn.MINIFS(Consolidado!$B$5:$B$1000,Consolidado!$E$5:$E$1000,$B23,Consolidado!$C$5:$C$1000,"Auditoría Interna",Consolidado!$N$5:$N$1000,"X",Consolidado!$H$5:$H$1000,IF($D$9="Todos","&gt;0",$D$9))," y "&amp;TEXT(DAY(_xlfn.MAXIFS(Consolidado!$B$5:$B$1000,Consolidado!$E$5:$E$1000,$B23,Consolidado!$C$5:$C$1000,"Auditoría Interna",Consolidado!$N$5:$N$1000,"X",Consolidado!$H$5:$H$1000,IF($D$9="Todos","&gt;0",$D$9))),"00")&amp;"/"&amp;TEXT(MONTH(_xlfn.MAXIFS(Consolidado!$B$5:$B$1000,Consolidado!$E$5:$E$1000,$B23,Consolidado!$C$5:$C$1000,"Auditoría Interna",Consolidado!$N$5:$N$1000,"X",Consolidado!$H$5:$H$1000,IF($D$9="Todos","&gt;0",$D$9))),"00")&amp;IF($D$9="Todos","/"&amp;RIGHT(YEAR(_xlfn.MAXIFS(Consolidado!$B$5:$B$1000,Consolidado!$E$5:$E$1000,$B23,Consolidado!$C$5:$C$1000,"Auditoría Interna",Consolidado!$N$5:$N$1000,"X",Consolidado!$H$5:$H$1000,IF($D$9="Todos","&gt;0",$D$9))),2),""),""),""),IF(SUMIFS(Consolidado!$AD$5:$AD$1000,Consolidado!$E$5:$E$1000,$B23,Consolidado!$C$5:$C$1000,"Auditoría Externa",Consolidado!$N$5:$N$1000,"X",Consolidado!$H$5:$H$1000,IF($D$9="Todos","&gt;0",$D$9))&gt;0,"Externa "&amp;TEXT(DAY(_xlfn.MINIFS(Consolidado!$B$5:$B$1000,Consolidado!$E$5:$E$1000,$B23,Consolidado!$C$5:$C$1000,"Auditoría Externa",Consolidado!$N$5:$N$1000,"X",Consolidado!$H$5:$H$1000,IF($D$9="Todos","&gt;0",$D$9))),"00")&amp;"/"&amp;TEXT(MONTH(_xlfn.MINIFS(Consolidado!$B$5:$B$1000,Consolidado!$E$5:$E$1000,$B23,Consolidado!$C$5:$C$1000,"Auditoría Externa",Consolidado!$N$5:$N$1000,"X",Consolidado!$H$5:$H$1000,IF($D$9="Todos","&gt;0",$D$9))),"00")&amp;IF($D$9="Todos","/"&amp;RIGHT(YEAR(_xlfn.MINIFS(Consolidado!$B$5:$B$1000,Consolidado!$E$5:$E$1000,$B23,Consolidado!$C$5:$C$1000,"Auditoría Externa",Consolidado!$N$5:$N$1000,"X",Consolidado!$H$5:$H$1000,IF($D$9="Todos","&gt;0",$D$9))),2),"")&amp;IF(_xlfn.MAXIFS(Consolidado!$B$5:$B$1000,Consolidado!$E$5:$E$1000,$B23,Consolidado!$C$5:$C$1000,"Auditoría Externa",Consolidado!$N$5:$N$1000,"X",Consolidado!$H$5:$H$1000,IF($D$9="Todos","&gt;0",$D$9))&lt;&gt;_xlfn.MINIFS(Consolidado!$B$5:$B$1000,Consolidado!$E$5:$E$1000,$B23,Consolidado!$C$5:$C$1000,"Auditoría Externa",Consolidado!$N$5:$N$1000,"X",Consolidado!$H$5:$H$1000,IF($D$9="Todos","&gt;0",$D$9))," y "&amp;TEXT(DAY(_xlfn.MAXIFS(Consolidado!$B$5:$B$1000,Consolidado!$E$5:$E$1000,$B23,Consolidado!$C$5:$C$1000,"Auditoría Externa",Consolidado!$N$5:$N$1000,"X",Consolidado!$H$5:$H$1000,IF($D$9="Todos","&gt;0",$D$9))),"00")&amp;"/"&amp;TEXT(MONTH(_xlfn.MAXIFS(Consolidado!$B$5:$B$1000,Consolidado!$E$5:$E$1000,$B23,Consolidado!$C$5:$C$1000,"Auditoría Externa",Consolidado!$N$5:$N$1000,"X",Consolidado!$H$5:$H$1000,IF($D$9="Todos","&gt;0",$D$9))),"00")&amp;IF($D$9="Todos","/"&amp;RIGHT(YEAR(_xlfn.MAXIFS(Consolidado!$B$5:$B$1000,Consolidado!$E$5:$E$1000,$B23,Consolidado!$C$5:$C$1000,"Auditoría Externa",Consolidado!$N$5:$N$1000,"X",Consolidado!$H$5:$H$1000,IF($D$9="Todos","&gt;0",$D$9))),2),""),""),""),IF(SUMIFS(Consolidado!$AD$5:$AD$1000,Consolidado!$E$5:$E$1000,$B23,Consolidado!$C$5:$C$1000,"SSF",Consolidado!$N$5:$N$1000,"X",Consolidado!$H$5:$H$1000,IF($D$9="Todos","&gt;0",$D$9))&gt;0,"SSF "&amp;TEXT(DAY(_xlfn.MINIFS(Consolidado!$B$5:$B$1000,Consolidado!$E$5:$E$1000,$B23,Consolidado!$C$5:$C$1000,"SSF",Consolidado!$N$5:$N$1000,"X",Consolidado!$H$5:$H$1000,IF($D$9="Todos","&gt;0",$D$9))),"00")&amp;"/"&amp;TEXT(MONTH(_xlfn.MINIFS(Consolidado!$B$5:$B$1000,Consolidado!$E$5:$E$1000,$B23,Consolidado!$C$5:$C$1000,"SSF",Consolidado!$N$5:$N$1000,"X",Consolidado!$H$5:$H$1000,IF($D$9="Todos","&gt;0",$D$9))),"00")&amp;IF($D$9="Todos","/"&amp;RIGHT(YEAR(_xlfn.MINIFS(Consolidado!$B$5:$B$1000,Consolidado!$E$5:$E$1000,$B23,Consolidado!$C$5:$C$1000,"SSF",Consolidado!$N$5:$N$1000,"X",Consolidado!$H$5:$H$1000,IF($D$9="Todos","&gt;0",$D$9))),2),"")&amp;IF(_xlfn.MAXIFS(Consolidado!$B$5:$B$1000,Consolidado!$E$5:$E$1000,$B23,Consolidado!$C$5:$C$1000,"SSF",Consolidado!$N$5:$N$1000,"X",Consolidado!$H$5:$H$1000,IF($D$9="Todos","&gt;0",$D$9))&lt;&gt;_xlfn.MINIFS(Consolidado!$B$5:$B$1000,Consolidado!$E$5:$E$1000,$B23,Consolidado!$C$5:$C$1000,"SSF",Consolidado!$N$5:$N$1000,"X",Consolidado!$H$5:$H$1000,IF($D$9="Todos","&gt;0",$D$9))," y "&amp;TEXT(DAY(_xlfn.MAXIFS(Consolidado!$B$5:$B$1000,Consolidado!$E$5:$E$1000,$B23,Consolidado!$C$5:$C$1000,"SSF",Consolidado!$N$5:$N$1000,"X",Consolidado!$H$5:$H$1000,IF($D$9="Todos","&gt;0",$D$9))),"00")&amp;"/"&amp;TEXT(MONTH(_xlfn.MAXIFS(Consolidado!$B$5:$B$1000,Consolidado!$E$5:$E$1000,$B23,Consolidado!$C$5:$C$1000,"SSF",Consolidado!$N$5:$N$1000,"X",Consolidado!$H$5:$H$1000,IF($D$9="Todos","&gt;0",$D$9))),"00")&amp;IF($D$9="Todos","/"&amp;RIGHT(YEAR(_xlfn.MAXIFS(Consolidado!$B$5:$B$1000,Consolidado!$E$5:$E$1000,$B23,Consolidado!$C$5:$C$1000,"SSF",Consolidado!$N$5:$N$1000,"X",Consolidado!$H$5:$H$1000,IF($D$9="Todos","&gt;0",$D$9))),2),""),""),""),IF(SUMIFS(Consolidado!$AD$5:$AD$1000,Consolidado!$E$5:$E$1000,$B23,Consolidado!$C$5:$C$1000,"Comité de Supervisión",Consolidado!$N$5:$N$1000,"X",Consolidado!$H$5:$H$1000,IF($D$9="Todos","&gt;0",$D$9))&gt;0,"Comité Sup. "&amp;TEXT(DAY(_xlfn.MINIFS(Consolidado!$B$5:$B$1000,Consolidado!$E$5:$E$1000,$B23,Consolidado!$C$5:$C$1000,"Comité de Supervisión",Consolidado!$N$5:$N$1000,"X",Consolidado!$H$5:$H$1000,IF($D$9="Todos","&gt;0",$D$9))),"00")&amp;"/"&amp;TEXT(MONTH(_xlfn.MINIFS(Consolidado!$B$5:$B$1000,Consolidado!$E$5:$E$1000,$B23,Consolidado!$C$5:$C$1000,"Comité de Supervisión",Consolidado!$N$5:$N$1000,"X",Consolidado!$H$5:$H$1000,IF($D$9="Todos","&gt;0",$D$9))),"00")&amp;IF($D$9="Todos","/"&amp;RIGHT(YEAR(_xlfn.MINIFS(Consolidado!$B$5:$B$1000,Consolidado!$E$5:$E$1000,$B23,Consolidado!$C$5:$C$1000,"Comité de Supervisión",Consolidado!$N$5:$N$1000,"X",Consolidado!$H$5:$H$1000,IF($D$9="Todos","&gt;0",$D$9))),2),"")&amp;IF(_xlfn.MAXIFS(Consolidado!$B$5:$B$1000,Consolidado!$E$5:$E$1000,$B23,Consolidado!$C$5:$C$1000,"Comité de Supervisión",Consolidado!$N$5:$N$1000,"X",Consolidado!$H$5:$H$1000,IF($D$9="Todos","&gt;0",$D$9))&lt;&gt;_xlfn.MINIFS(Consolidado!$B$5:$B$1000,Consolidado!$E$5:$E$1000,$B23,Consolidado!$C$5:$C$1000,"Comité de Supervisión",Consolidado!$N$5:$N$1000,"X",Consolidado!$H$5:$H$1000,IF($D$9="Todos","&gt;0",$D$9))," y "&amp;TEXT(DAY(_xlfn.MAXIFS(Consolidado!$B$5:$B$1000,Consolidado!$E$5:$E$1000,$B23,Consolidado!$C$5:$C$1000,"Comité de Supervisión",Consolidado!$N$5:$N$1000,"X",Consolidado!$H$5:$H$1000,IF($D$9="Todos","&gt;0",$D$9))),"00")&amp;"/"&amp;TEXT(MONTH(_xlfn.MAXIFS(Consolidado!$B$5:$B$1000,Consolidado!$E$5:$E$1000,$B23,Consolidado!$C$5:$C$1000,"Comité de Supervisión",Consolidado!$N$5:$N$1000,"X",Consolidado!$H$5:$H$1000,IF($D$9="Todos","&gt;0",$D$9))),"00")&amp;IF($D$9="Todos","/"&amp;RIGHT(YEAR(_xlfn.MAXIFS(Consolidado!$B$5:$B$1000,Consolidado!$E$5:$E$1000,$B23,Consolidado!$C$5:$C$1000,"Comité de Supervisión",Consolidado!$N$5:$N$1000,"X",Consolidado!$H$5:$H$1000,IF($D$9="Todos","&gt;0",$D$9))),2),""),""),""),IF(SUMIFS(Consolidado!$AD$5:$AD$1000,Consolidado!$E$5:$E$1000,$B23,Consolidado!$C$5:$C$1000,"Consejo de Administración",Consolidado!$N$5:$N$1000,"X",Consolidado!$H$5:$H$1000,IF($D$9="Todos","&gt;0",$D$9))&gt;0,"Consejo "&amp;TEXT(DAY(_xlfn.MINIFS(Consolidado!$B$5:$B$1000,Consolidado!$E$5:$E$1000,$B23,Consolidado!$C$5:$C$1000,"Consejo de Administración",Consolidado!$N$5:$N$1000,"X",Consolidado!$H$5:$H$1000,IF($D$9="Todos","&gt;0",$D$9))),"00")&amp;"/"&amp;TEXT(MONTH(_xlfn.MINIFS(Consolidado!$B$5:$B$1000,Consolidado!$E$5:$E$1000,$B23,Consolidado!$C$5:$C$1000,"Consejo de Administración",Consolidado!$N$5:$N$1000,"X",Consolidado!$H$5:$H$1000,IF($D$9="Todos","&gt;0",$D$9))),"00")&amp;IF($D$9="Todos","/"&amp;RIGHT(YEAR(_xlfn.MINIFS(Consolidado!$B$5:$B$1000,Consolidado!$E$5:$E$1000,$B23,Consolidado!$C$5:$C$1000,"Consejo de Administración",Consolidado!$N$5:$N$1000,"X",Consolidado!$H$5:$H$1000,IF($D$9="Todos","&gt;0",$D$9))),2),"")&amp;IF(_xlfn.MAXIFS(Consolidado!$B$5:$B$1000,Consolidado!$E$5:$E$1000,$B23,Consolidado!$C$5:$C$1000,"Consejo de Administración",Consolidado!$N$5:$N$1000,"X",Consolidado!$H$5:$H$1000,IF($D$9="Todos","&gt;0",$D$9))&lt;&gt;_xlfn.MINIFS(Consolidado!$B$5:$B$1000,Consolidado!$E$5:$E$1000,$B23,Consolidado!$C$5:$C$1000,"Consejo de Administración",Consolidado!$N$5:$N$1000,"X",Consolidado!$H$5:$H$1000,IF($D$9="Todos","&gt;0",$D$9))," y "&amp;TEXT(DAY(_xlfn.MAXIFS(Consolidado!$B$5:$B$1000,Consolidado!$E$5:$E$1000,$B23,Consolidado!$C$5:$C$1000,"Consejo de Administración",Consolidado!$N$5:$N$1000,"X",Consolidado!$H$5:$H$1000,IF($D$9="Todos","&gt;0",$D$9))),"00")&amp;"/"&amp;TEXT(MONTH(_xlfn.MAXIFS(Consolidado!$B$5:$B$1000,Consolidado!$E$5:$E$1000,$B23,Consolidado!$C$5:$C$1000,"Consejo de Administración",Consolidado!$N$5:$N$1000,"X",Consolidado!$H$5:$H$1000,IF($D$9="Todos","&gt;0",$D$9))),"00")&amp;IF($D$9="Todos","/"&amp;RIGHT(YEAR(_xlfn.MAXIFS(Consolidado!$B$5:$B$1000,Consolidado!$E$5:$E$1000,$B23,Consolidado!$C$5:$C$1000,"Consejo de Administración",Consolidado!$N$5:$N$1000,"X",Consolidado!$H$5:$H$1000,IF($D$9="Todos","&gt;0",$D$9))),2),""),""),""),IF(SUMIFS(Consolidado!$AD$5:$AD$1000,Consolidado!$E$5:$E$1000,$B23,Consolidado!$C$5:$C$1000,"Otros",Consolidado!$N$5:$N$1000,"X",Consolidado!$H$5:$H$1000,IF($D$9="Todos","&gt;0",$D$9))&gt;0,"Otros "&amp;TEXT(DAY(_xlfn.MINIFS(Consolidado!$B$5:$B$1000,Consolidado!$E$5:$E$1000,$B23,Consolidado!$C$5:$C$1000,"Otros",Consolidado!$N$5:$N$1000,"X",Consolidado!$H$5:$H$1000,IF($D$9="Todos","&gt;0",$D$9))),"00")&amp;"/"&amp;TEXT(MONTH(_xlfn.MINIFS(Consolidado!$B$5:$B$1000,Consolidado!$E$5:$E$1000,$B23,Consolidado!$C$5:$C$1000,"Otros",Consolidado!$N$5:$N$1000,"X",Consolidado!$H$5:$H$1000,IF($D$9="Todos","&gt;0",$D$9))),"00")&amp;IF($D$9="Todos","/"&amp;RIGHT(YEAR(_xlfn.MINIFS(Consolidado!$B$5:$B$1000,Consolidado!$E$5:$E$1000,$B23,Consolidado!$C$5:$C$1000,"Otros",Consolidado!$N$5:$N$1000,"X",Consolidado!$H$5:$H$1000,IF($D$9="Todos","&gt;0",$D$9))),2),"")&amp;IF(_xlfn.MAXIFS(Consolidado!$B$5:$B$1000,Consolidado!$E$5:$E$1000,$B23,Consolidado!$C$5:$C$1000,"Otros",Consolidado!$N$5:$N$1000,"X",Consolidado!$H$5:$H$1000,IF($D$9="Todos","&gt;0",$D$9))&lt;&gt;_xlfn.MINIFS(Consolidado!$B$5:$B$1000,Consolidado!$E$5:$E$1000,$B23,Consolidado!$C$5:$C$1000,"Otros",Consolidado!$N$5:$N$1000,"X",Consolidado!$H$5:$H$1000,IF($D$9="Todos","&gt;0",$D$9))," y "&amp;TEXT(DAY(_xlfn.MAXIFS(Consolidado!$B$5:$B$1000,Consolidado!$E$5:$E$1000,$B23,Consolidado!$C$5:$C$1000,"Otros",Consolidado!$N$5:$N$1000,"X",Consolidado!$H$5:$H$1000,IF($D$9="Todos","&gt;0",$D$9))),"00")&amp;"/"&amp;TEXT(MONTH(_xlfn.MAXIFS(Consolidado!$B$5:$B$1000,Consolidado!$E$5:$E$1000,$B23,Consolidado!$C$5:$C$1000,"Otros",Consolidado!$N$5:$N$1000,"X",Consolidado!$H$5:$H$1000,IF($D$9="Todos","&gt;0",$D$9))),"00")&amp;IF($D$9="Todos","/"&amp;RIGHT(YEAR(_xlfn.MAXIFS(Consolidado!$B$5:$B$1000,Consolidado!$E$5:$E$1000,$B23,Consolidado!$C$5:$C$1000,"Otros",Consolidado!$N$5:$N$1000,"X",Consolidado!$H$5:$H$1000,IF($D$9="Todos","&gt;0",$D$9))),2),""),""),""))</f>
        <v>Interna 24/06</v>
      </c>
      <c r="Q23" s="37" t="str">
        <f aca="false">_xlfn.TEXTJOIN(" +"&amp;CHAR(10),TRUE(),IF(SUMIFS(Consolidado!$AD$5:$AD$1000,Consolidado!$E$5:$E$1000,$B23,Consolidado!$C$5:$C$1000,"Auditoría Interna",Consolidado!$O$5:$O$1000,"X",Consolidado!$H$5:$H$1000,IF($D$9="Todos","&gt;0",$D$9))&gt;0,"Interna "&amp;TEXT(DAY(_xlfn.MINIFS(Consolidado!$B$5:$B$1000,Consolidado!$E$5:$E$1000,$B23,Consolidado!$C$5:$C$1000,"Auditoría Interna",Consolidado!$O$5:$O$1000,"X",Consolidado!$H$5:$H$1000,IF($D$9="Todos","&gt;0",$D$9))),"00")&amp;"/"&amp;TEXT(MONTH(_xlfn.MINIFS(Consolidado!$B$5:$B$1000,Consolidado!$E$5:$E$1000,$B23,Consolidado!$C$5:$C$1000,"Auditoría Interna",Consolidado!$O$5:$O$1000,"X",Consolidado!$H$5:$H$1000,IF($D$9="Todos","&gt;0",$D$9))),"00")&amp;IF($D$9="Todos","/"&amp;RIGHT(YEAR(_xlfn.MINIFS(Consolidado!$B$5:$B$1000,Consolidado!$E$5:$E$1000,$B23,Consolidado!$C$5:$C$1000,"Auditoría Interna",Consolidado!$O$5:$O$1000,"X",Consolidado!$H$5:$H$1000,IF($D$9="Todos","&gt;0",$D$9))),2),"")&amp;IF(_xlfn.MAXIFS(Consolidado!$B$5:$B$1000,Consolidado!$E$5:$E$1000,$B23,Consolidado!$C$5:$C$1000,"Auditoría Interna",Consolidado!$O$5:$O$1000,"X",Consolidado!$H$5:$H$1000,IF($D$9="Todos","&gt;0",$D$9))&lt;&gt;_xlfn.MINIFS(Consolidado!$B$5:$B$1000,Consolidado!$E$5:$E$1000,$B23,Consolidado!$C$5:$C$1000,"Auditoría Interna",Consolidado!$O$5:$O$1000,"X",Consolidado!$H$5:$H$1000,IF($D$9="Todos","&gt;0",$D$9))," y "&amp;TEXT(DAY(_xlfn.MAXIFS(Consolidado!$B$5:$B$1000,Consolidado!$E$5:$E$1000,$B23,Consolidado!$C$5:$C$1000,"Auditoría Interna",Consolidado!$O$5:$O$1000,"X",Consolidado!$H$5:$H$1000,IF($D$9="Todos","&gt;0",$D$9))),"00")&amp;"/"&amp;TEXT(MONTH(_xlfn.MAXIFS(Consolidado!$B$5:$B$1000,Consolidado!$E$5:$E$1000,$B23,Consolidado!$C$5:$C$1000,"Auditoría Interna",Consolidado!$O$5:$O$1000,"X",Consolidado!$H$5:$H$1000,IF($D$9="Todos","&gt;0",$D$9))),"00")&amp;IF($D$9="Todos","/"&amp;RIGHT(YEAR(_xlfn.MAXIFS(Consolidado!$B$5:$B$1000,Consolidado!$E$5:$E$1000,$B23,Consolidado!$C$5:$C$1000,"Auditoría Interna",Consolidado!$O$5:$O$1000,"X",Consolidado!$H$5:$H$1000,IF($D$9="Todos","&gt;0",$D$9))),2),""),""),""),IF(SUMIFS(Consolidado!$AD$5:$AD$1000,Consolidado!$E$5:$E$1000,$B23,Consolidado!$C$5:$C$1000,"Auditoría Externa",Consolidado!$O$5:$O$1000,"X",Consolidado!$H$5:$H$1000,IF($D$9="Todos","&gt;0",$D$9))&gt;0,"Externa "&amp;TEXT(DAY(_xlfn.MINIFS(Consolidado!$B$5:$B$1000,Consolidado!$E$5:$E$1000,$B23,Consolidado!$C$5:$C$1000,"Auditoría Externa",Consolidado!$O$5:$O$1000,"X",Consolidado!$H$5:$H$1000,IF($D$9="Todos","&gt;0",$D$9))),"00")&amp;"/"&amp;TEXT(MONTH(_xlfn.MINIFS(Consolidado!$B$5:$B$1000,Consolidado!$E$5:$E$1000,$B23,Consolidado!$C$5:$C$1000,"Auditoría Externa",Consolidado!$O$5:$O$1000,"X",Consolidado!$H$5:$H$1000,IF($D$9="Todos","&gt;0",$D$9))),"00")&amp;IF($D$9="Todos","/"&amp;RIGHT(YEAR(_xlfn.MINIFS(Consolidado!$B$5:$B$1000,Consolidado!$E$5:$E$1000,$B23,Consolidado!$C$5:$C$1000,"Auditoría Externa",Consolidado!$O$5:$O$1000,"X",Consolidado!$H$5:$H$1000,IF($D$9="Todos","&gt;0",$D$9))),2),"")&amp;IF(_xlfn.MAXIFS(Consolidado!$B$5:$B$1000,Consolidado!$E$5:$E$1000,$B23,Consolidado!$C$5:$C$1000,"Auditoría Externa",Consolidado!$O$5:$O$1000,"X",Consolidado!$H$5:$H$1000,IF($D$9="Todos","&gt;0",$D$9))&lt;&gt;_xlfn.MINIFS(Consolidado!$B$5:$B$1000,Consolidado!$E$5:$E$1000,$B23,Consolidado!$C$5:$C$1000,"Auditoría Externa",Consolidado!$O$5:$O$1000,"X",Consolidado!$H$5:$H$1000,IF($D$9="Todos","&gt;0",$D$9))," y "&amp;TEXT(DAY(_xlfn.MAXIFS(Consolidado!$B$5:$B$1000,Consolidado!$E$5:$E$1000,$B23,Consolidado!$C$5:$C$1000,"Auditoría Externa",Consolidado!$O$5:$O$1000,"X",Consolidado!$H$5:$H$1000,IF($D$9="Todos","&gt;0",$D$9))),"00")&amp;"/"&amp;TEXT(MONTH(_xlfn.MAXIFS(Consolidado!$B$5:$B$1000,Consolidado!$E$5:$E$1000,$B23,Consolidado!$C$5:$C$1000,"Auditoría Externa",Consolidado!$O$5:$O$1000,"X",Consolidado!$H$5:$H$1000,IF($D$9="Todos","&gt;0",$D$9))),"00")&amp;IF($D$9="Todos","/"&amp;RIGHT(YEAR(_xlfn.MAXIFS(Consolidado!$B$5:$B$1000,Consolidado!$E$5:$E$1000,$B23,Consolidado!$C$5:$C$1000,"Auditoría Externa",Consolidado!$O$5:$O$1000,"X",Consolidado!$H$5:$H$1000,IF($D$9="Todos","&gt;0",$D$9))),2),""),""),""),IF(SUMIFS(Consolidado!$AD$5:$AD$1000,Consolidado!$E$5:$E$1000,$B23,Consolidado!$C$5:$C$1000,"SSF",Consolidado!$O$5:$O$1000,"X",Consolidado!$H$5:$H$1000,IF($D$9="Todos","&gt;0",$D$9))&gt;0,"SSF "&amp;TEXT(DAY(_xlfn.MINIFS(Consolidado!$B$5:$B$1000,Consolidado!$E$5:$E$1000,$B23,Consolidado!$C$5:$C$1000,"SSF",Consolidado!$O$5:$O$1000,"X",Consolidado!$H$5:$H$1000,IF($D$9="Todos","&gt;0",$D$9))),"00")&amp;"/"&amp;TEXT(MONTH(_xlfn.MINIFS(Consolidado!$B$5:$B$1000,Consolidado!$E$5:$E$1000,$B23,Consolidado!$C$5:$C$1000,"SSF",Consolidado!$O$5:$O$1000,"X",Consolidado!$H$5:$H$1000,IF($D$9="Todos","&gt;0",$D$9))),"00")&amp;IF($D$9="Todos","/"&amp;RIGHT(YEAR(_xlfn.MINIFS(Consolidado!$B$5:$B$1000,Consolidado!$E$5:$E$1000,$B23,Consolidado!$C$5:$C$1000,"SSF",Consolidado!$O$5:$O$1000,"X",Consolidado!$H$5:$H$1000,IF($D$9="Todos","&gt;0",$D$9))),2),"")&amp;IF(_xlfn.MAXIFS(Consolidado!$B$5:$B$1000,Consolidado!$E$5:$E$1000,$B23,Consolidado!$C$5:$C$1000,"SSF",Consolidado!$O$5:$O$1000,"X",Consolidado!$H$5:$H$1000,IF($D$9="Todos","&gt;0",$D$9))&lt;&gt;_xlfn.MINIFS(Consolidado!$B$5:$B$1000,Consolidado!$E$5:$E$1000,$B23,Consolidado!$C$5:$C$1000,"SSF",Consolidado!$O$5:$O$1000,"X",Consolidado!$H$5:$H$1000,IF($D$9="Todos","&gt;0",$D$9))," y "&amp;TEXT(DAY(_xlfn.MAXIFS(Consolidado!$B$5:$B$1000,Consolidado!$E$5:$E$1000,$B23,Consolidado!$C$5:$C$1000,"SSF",Consolidado!$O$5:$O$1000,"X",Consolidado!$H$5:$H$1000,IF($D$9="Todos","&gt;0",$D$9))),"00")&amp;"/"&amp;TEXT(MONTH(_xlfn.MAXIFS(Consolidado!$B$5:$B$1000,Consolidado!$E$5:$E$1000,$B23,Consolidado!$C$5:$C$1000,"SSF",Consolidado!$O$5:$O$1000,"X",Consolidado!$H$5:$H$1000,IF($D$9="Todos","&gt;0",$D$9))),"00")&amp;IF($D$9="Todos","/"&amp;RIGHT(YEAR(_xlfn.MAXIFS(Consolidado!$B$5:$B$1000,Consolidado!$E$5:$E$1000,$B23,Consolidado!$C$5:$C$1000,"SSF",Consolidado!$O$5:$O$1000,"X",Consolidado!$H$5:$H$1000,IF($D$9="Todos","&gt;0",$D$9))),2),""),""),""),IF(SUMIFS(Consolidado!$AD$5:$AD$1000,Consolidado!$E$5:$E$1000,$B23,Consolidado!$C$5:$C$1000,"Comité de Supervisión",Consolidado!$O$5:$O$1000,"X",Consolidado!$H$5:$H$1000,IF($D$9="Todos","&gt;0",$D$9))&gt;0,"Comité Sup. "&amp;TEXT(DAY(_xlfn.MINIFS(Consolidado!$B$5:$B$1000,Consolidado!$E$5:$E$1000,$B23,Consolidado!$C$5:$C$1000,"Comité de Supervisión",Consolidado!$O$5:$O$1000,"X",Consolidado!$H$5:$H$1000,IF($D$9="Todos","&gt;0",$D$9))),"00")&amp;"/"&amp;TEXT(MONTH(_xlfn.MINIFS(Consolidado!$B$5:$B$1000,Consolidado!$E$5:$E$1000,$B23,Consolidado!$C$5:$C$1000,"Comité de Supervisión",Consolidado!$O$5:$O$1000,"X",Consolidado!$H$5:$H$1000,IF($D$9="Todos","&gt;0",$D$9))),"00")&amp;IF($D$9="Todos","/"&amp;RIGHT(YEAR(_xlfn.MINIFS(Consolidado!$B$5:$B$1000,Consolidado!$E$5:$E$1000,$B23,Consolidado!$C$5:$C$1000,"Comité de Supervisión",Consolidado!$O$5:$O$1000,"X",Consolidado!$H$5:$H$1000,IF($D$9="Todos","&gt;0",$D$9))),2),"")&amp;IF(_xlfn.MAXIFS(Consolidado!$B$5:$B$1000,Consolidado!$E$5:$E$1000,$B23,Consolidado!$C$5:$C$1000,"Comité de Supervisión",Consolidado!$O$5:$O$1000,"X",Consolidado!$H$5:$H$1000,IF($D$9="Todos","&gt;0",$D$9))&lt;&gt;_xlfn.MINIFS(Consolidado!$B$5:$B$1000,Consolidado!$E$5:$E$1000,$B23,Consolidado!$C$5:$C$1000,"Comité de Supervisión",Consolidado!$O$5:$O$1000,"X",Consolidado!$H$5:$H$1000,IF($D$9="Todos","&gt;0",$D$9))," y "&amp;TEXT(DAY(_xlfn.MAXIFS(Consolidado!$B$5:$B$1000,Consolidado!$E$5:$E$1000,$B23,Consolidado!$C$5:$C$1000,"Comité de Supervisión",Consolidado!$O$5:$O$1000,"X",Consolidado!$H$5:$H$1000,IF($D$9="Todos","&gt;0",$D$9))),"00")&amp;"/"&amp;TEXT(MONTH(_xlfn.MAXIFS(Consolidado!$B$5:$B$1000,Consolidado!$E$5:$E$1000,$B23,Consolidado!$C$5:$C$1000,"Comité de Supervisión",Consolidado!$O$5:$O$1000,"X",Consolidado!$H$5:$H$1000,IF($D$9="Todos","&gt;0",$D$9))),"00")&amp;IF($D$9="Todos","/"&amp;RIGHT(YEAR(_xlfn.MAXIFS(Consolidado!$B$5:$B$1000,Consolidado!$E$5:$E$1000,$B23,Consolidado!$C$5:$C$1000,"Comité de Supervisión",Consolidado!$O$5:$O$1000,"X",Consolidado!$H$5:$H$1000,IF($D$9="Todos","&gt;0",$D$9))),2),""),""),""),IF(SUMIFS(Consolidado!$AD$5:$AD$1000,Consolidado!$E$5:$E$1000,$B23,Consolidado!$C$5:$C$1000,"Consejo de Administración",Consolidado!$O$5:$O$1000,"X",Consolidado!$H$5:$H$1000,IF($D$9="Todos","&gt;0",$D$9))&gt;0,"Consejo "&amp;TEXT(DAY(_xlfn.MINIFS(Consolidado!$B$5:$B$1000,Consolidado!$E$5:$E$1000,$B23,Consolidado!$C$5:$C$1000,"Consejo de Administración",Consolidado!$O$5:$O$1000,"X",Consolidado!$H$5:$H$1000,IF($D$9="Todos","&gt;0",$D$9))),"00")&amp;"/"&amp;TEXT(MONTH(_xlfn.MINIFS(Consolidado!$B$5:$B$1000,Consolidado!$E$5:$E$1000,$B23,Consolidado!$C$5:$C$1000,"Consejo de Administración",Consolidado!$O$5:$O$1000,"X",Consolidado!$H$5:$H$1000,IF($D$9="Todos","&gt;0",$D$9))),"00")&amp;IF($D$9="Todos","/"&amp;RIGHT(YEAR(_xlfn.MINIFS(Consolidado!$B$5:$B$1000,Consolidado!$E$5:$E$1000,$B23,Consolidado!$C$5:$C$1000,"Consejo de Administración",Consolidado!$O$5:$O$1000,"X",Consolidado!$H$5:$H$1000,IF($D$9="Todos","&gt;0",$D$9))),2),"")&amp;IF(_xlfn.MAXIFS(Consolidado!$B$5:$B$1000,Consolidado!$E$5:$E$1000,$B23,Consolidado!$C$5:$C$1000,"Consejo de Administración",Consolidado!$O$5:$O$1000,"X",Consolidado!$H$5:$H$1000,IF($D$9="Todos","&gt;0",$D$9))&lt;&gt;_xlfn.MINIFS(Consolidado!$B$5:$B$1000,Consolidado!$E$5:$E$1000,$B23,Consolidado!$C$5:$C$1000,"Consejo de Administración",Consolidado!$O$5:$O$1000,"X",Consolidado!$H$5:$H$1000,IF($D$9="Todos","&gt;0",$D$9))," y "&amp;TEXT(DAY(_xlfn.MAXIFS(Consolidado!$B$5:$B$1000,Consolidado!$E$5:$E$1000,$B23,Consolidado!$C$5:$C$1000,"Consejo de Administración",Consolidado!$O$5:$O$1000,"X",Consolidado!$H$5:$H$1000,IF($D$9="Todos","&gt;0",$D$9))),"00")&amp;"/"&amp;TEXT(MONTH(_xlfn.MAXIFS(Consolidado!$B$5:$B$1000,Consolidado!$E$5:$E$1000,$B23,Consolidado!$C$5:$C$1000,"Consejo de Administración",Consolidado!$O$5:$O$1000,"X",Consolidado!$H$5:$H$1000,IF($D$9="Todos","&gt;0",$D$9))),"00")&amp;IF($D$9="Todos","/"&amp;RIGHT(YEAR(_xlfn.MAXIFS(Consolidado!$B$5:$B$1000,Consolidado!$E$5:$E$1000,$B23,Consolidado!$C$5:$C$1000,"Consejo de Administración",Consolidado!$O$5:$O$1000,"X",Consolidado!$H$5:$H$1000,IF($D$9="Todos","&gt;0",$D$9))),2),""),""),""),IF(SUMIFS(Consolidado!$AD$5:$AD$1000,Consolidado!$E$5:$E$1000,$B23,Consolidado!$C$5:$C$1000,"Otros",Consolidado!$O$5:$O$1000,"X",Consolidado!$H$5:$H$1000,IF($D$9="Todos","&gt;0",$D$9))&gt;0,"Otros "&amp;TEXT(DAY(_xlfn.MINIFS(Consolidado!$B$5:$B$1000,Consolidado!$E$5:$E$1000,$B23,Consolidado!$C$5:$C$1000,"Otros",Consolidado!$O$5:$O$1000,"X",Consolidado!$H$5:$H$1000,IF($D$9="Todos","&gt;0",$D$9))),"00")&amp;"/"&amp;TEXT(MONTH(_xlfn.MINIFS(Consolidado!$B$5:$B$1000,Consolidado!$E$5:$E$1000,$B23,Consolidado!$C$5:$C$1000,"Otros",Consolidado!$O$5:$O$1000,"X",Consolidado!$H$5:$H$1000,IF($D$9="Todos","&gt;0",$D$9))),"00")&amp;IF($D$9="Todos","/"&amp;RIGHT(YEAR(_xlfn.MINIFS(Consolidado!$B$5:$B$1000,Consolidado!$E$5:$E$1000,$B23,Consolidado!$C$5:$C$1000,"Otros",Consolidado!$O$5:$O$1000,"X",Consolidado!$H$5:$H$1000,IF($D$9="Todos","&gt;0",$D$9))),2),"")&amp;IF(_xlfn.MAXIFS(Consolidado!$B$5:$B$1000,Consolidado!$E$5:$E$1000,$B23,Consolidado!$C$5:$C$1000,"Otros",Consolidado!$O$5:$O$1000,"X",Consolidado!$H$5:$H$1000,IF($D$9="Todos","&gt;0",$D$9))&lt;&gt;_xlfn.MINIFS(Consolidado!$B$5:$B$1000,Consolidado!$E$5:$E$1000,$B23,Consolidado!$C$5:$C$1000,"Otros",Consolidado!$O$5:$O$1000,"X",Consolidado!$H$5:$H$1000,IF($D$9="Todos","&gt;0",$D$9))," y "&amp;TEXT(DAY(_xlfn.MAXIFS(Consolidado!$B$5:$B$1000,Consolidado!$E$5:$E$1000,$B23,Consolidado!$C$5:$C$1000,"Otros",Consolidado!$O$5:$O$1000,"X",Consolidado!$H$5:$H$1000,IF($D$9="Todos","&gt;0",$D$9))),"00")&amp;"/"&amp;TEXT(MONTH(_xlfn.MAXIFS(Consolidado!$B$5:$B$1000,Consolidado!$E$5:$E$1000,$B23,Consolidado!$C$5:$C$1000,"Otros",Consolidado!$O$5:$O$1000,"X",Consolidado!$H$5:$H$1000,IF($D$9="Todos","&gt;0",$D$9))),"00")&amp;IF($D$9="Todos","/"&amp;RIGHT(YEAR(_xlfn.MAXIFS(Consolidado!$B$5:$B$1000,Consolidado!$E$5:$E$1000,$B23,Consolidado!$C$5:$C$1000,"Otros",Consolidado!$O$5:$O$1000,"X",Consolidado!$H$5:$H$1000,IF($D$9="Todos","&gt;0",$D$9))),2),""),""),""))</f>
        <v/>
      </c>
      <c r="R23" s="37" t="str">
        <f aca="false">_xlfn.TEXTJOIN(" +"&amp;CHAR(10),TRUE(),IF(SUMIFS(Consolidado!$AD$5:$AD$1000,Consolidado!$E$5:$E$1000,$B23,Consolidado!$C$5:$C$1000,"Auditoría Interna",Consolidado!$P$5:$P$1000,"X",Consolidado!$H$5:$H$1000,IF($D$9="Todos","&gt;0",$D$9))&gt;0,"Interna "&amp;TEXT(DAY(_xlfn.MINIFS(Consolidado!$B$5:$B$1000,Consolidado!$E$5:$E$1000,$B23,Consolidado!$C$5:$C$1000,"Auditoría Interna",Consolidado!$P$5:$P$1000,"X",Consolidado!$H$5:$H$1000,IF($D$9="Todos","&gt;0",$D$9))),"00")&amp;"/"&amp;TEXT(MONTH(_xlfn.MINIFS(Consolidado!$B$5:$B$1000,Consolidado!$E$5:$E$1000,$B23,Consolidado!$C$5:$C$1000,"Auditoría Interna",Consolidado!$P$5:$P$1000,"X",Consolidado!$H$5:$H$1000,IF($D$9="Todos","&gt;0",$D$9))),"00")&amp;IF($D$9="Todos","/"&amp;RIGHT(YEAR(_xlfn.MINIFS(Consolidado!$B$5:$B$1000,Consolidado!$E$5:$E$1000,$B23,Consolidado!$C$5:$C$1000,"Auditoría Interna",Consolidado!$P$5:$P$1000,"X",Consolidado!$H$5:$H$1000,IF($D$9="Todos","&gt;0",$D$9))),2),"")&amp;IF(_xlfn.MAXIFS(Consolidado!$B$5:$B$1000,Consolidado!$E$5:$E$1000,$B23,Consolidado!$C$5:$C$1000,"Auditoría Interna",Consolidado!$P$5:$P$1000,"X",Consolidado!$H$5:$H$1000,IF($D$9="Todos","&gt;0",$D$9))&lt;&gt;_xlfn.MINIFS(Consolidado!$B$5:$B$1000,Consolidado!$E$5:$E$1000,$B23,Consolidado!$C$5:$C$1000,"Auditoría Interna",Consolidado!$P$5:$P$1000,"X",Consolidado!$H$5:$H$1000,IF($D$9="Todos","&gt;0",$D$9))," y "&amp;TEXT(DAY(_xlfn.MAXIFS(Consolidado!$B$5:$B$1000,Consolidado!$E$5:$E$1000,$B23,Consolidado!$C$5:$C$1000,"Auditoría Interna",Consolidado!$P$5:$P$1000,"X",Consolidado!$H$5:$H$1000,IF($D$9="Todos","&gt;0",$D$9))),"00")&amp;"/"&amp;TEXT(MONTH(_xlfn.MAXIFS(Consolidado!$B$5:$B$1000,Consolidado!$E$5:$E$1000,$B23,Consolidado!$C$5:$C$1000,"Auditoría Interna",Consolidado!$P$5:$P$1000,"X",Consolidado!$H$5:$H$1000,IF($D$9="Todos","&gt;0",$D$9))),"00")&amp;IF($D$9="Todos","/"&amp;RIGHT(YEAR(_xlfn.MAXIFS(Consolidado!$B$5:$B$1000,Consolidado!$E$5:$E$1000,$B23,Consolidado!$C$5:$C$1000,"Auditoría Interna",Consolidado!$P$5:$P$1000,"X",Consolidado!$H$5:$H$1000,IF($D$9="Todos","&gt;0",$D$9))),2),""),""),""),IF(SUMIFS(Consolidado!$AD$5:$AD$1000,Consolidado!$E$5:$E$1000,$B23,Consolidado!$C$5:$C$1000,"Auditoría Externa",Consolidado!$P$5:$P$1000,"X",Consolidado!$H$5:$H$1000,IF($D$9="Todos","&gt;0",$D$9))&gt;0,"Externa "&amp;TEXT(DAY(_xlfn.MINIFS(Consolidado!$B$5:$B$1000,Consolidado!$E$5:$E$1000,$B23,Consolidado!$C$5:$C$1000,"Auditoría Externa",Consolidado!$P$5:$P$1000,"X",Consolidado!$H$5:$H$1000,IF($D$9="Todos","&gt;0",$D$9))),"00")&amp;"/"&amp;TEXT(MONTH(_xlfn.MINIFS(Consolidado!$B$5:$B$1000,Consolidado!$E$5:$E$1000,$B23,Consolidado!$C$5:$C$1000,"Auditoría Externa",Consolidado!$P$5:$P$1000,"X",Consolidado!$H$5:$H$1000,IF($D$9="Todos","&gt;0",$D$9))),"00")&amp;IF($D$9="Todos","/"&amp;RIGHT(YEAR(_xlfn.MINIFS(Consolidado!$B$5:$B$1000,Consolidado!$E$5:$E$1000,$B23,Consolidado!$C$5:$C$1000,"Auditoría Externa",Consolidado!$P$5:$P$1000,"X",Consolidado!$H$5:$H$1000,IF($D$9="Todos","&gt;0",$D$9))),2),"")&amp;IF(_xlfn.MAXIFS(Consolidado!$B$5:$B$1000,Consolidado!$E$5:$E$1000,$B23,Consolidado!$C$5:$C$1000,"Auditoría Externa",Consolidado!$P$5:$P$1000,"X",Consolidado!$H$5:$H$1000,IF($D$9="Todos","&gt;0",$D$9))&lt;&gt;_xlfn.MINIFS(Consolidado!$B$5:$B$1000,Consolidado!$E$5:$E$1000,$B23,Consolidado!$C$5:$C$1000,"Auditoría Externa",Consolidado!$P$5:$P$1000,"X",Consolidado!$H$5:$H$1000,IF($D$9="Todos","&gt;0",$D$9))," y "&amp;TEXT(DAY(_xlfn.MAXIFS(Consolidado!$B$5:$B$1000,Consolidado!$E$5:$E$1000,$B23,Consolidado!$C$5:$C$1000,"Auditoría Externa",Consolidado!$P$5:$P$1000,"X",Consolidado!$H$5:$H$1000,IF($D$9="Todos","&gt;0",$D$9))),"00")&amp;"/"&amp;TEXT(MONTH(_xlfn.MAXIFS(Consolidado!$B$5:$B$1000,Consolidado!$E$5:$E$1000,$B23,Consolidado!$C$5:$C$1000,"Auditoría Externa",Consolidado!$P$5:$P$1000,"X",Consolidado!$H$5:$H$1000,IF($D$9="Todos","&gt;0",$D$9))),"00")&amp;IF($D$9="Todos","/"&amp;RIGHT(YEAR(_xlfn.MAXIFS(Consolidado!$B$5:$B$1000,Consolidado!$E$5:$E$1000,$B23,Consolidado!$C$5:$C$1000,"Auditoría Externa",Consolidado!$P$5:$P$1000,"X",Consolidado!$H$5:$H$1000,IF($D$9="Todos","&gt;0",$D$9))),2),""),""),""),IF(SUMIFS(Consolidado!$AD$5:$AD$1000,Consolidado!$E$5:$E$1000,$B23,Consolidado!$C$5:$C$1000,"SSF",Consolidado!$P$5:$P$1000,"X",Consolidado!$H$5:$H$1000,IF($D$9="Todos","&gt;0",$D$9))&gt;0,"SSF "&amp;TEXT(DAY(_xlfn.MINIFS(Consolidado!$B$5:$B$1000,Consolidado!$E$5:$E$1000,$B23,Consolidado!$C$5:$C$1000,"SSF",Consolidado!$P$5:$P$1000,"X",Consolidado!$H$5:$H$1000,IF($D$9="Todos","&gt;0",$D$9))),"00")&amp;"/"&amp;TEXT(MONTH(_xlfn.MINIFS(Consolidado!$B$5:$B$1000,Consolidado!$E$5:$E$1000,$B23,Consolidado!$C$5:$C$1000,"SSF",Consolidado!$P$5:$P$1000,"X",Consolidado!$H$5:$H$1000,IF($D$9="Todos","&gt;0",$D$9))),"00")&amp;IF($D$9="Todos","/"&amp;RIGHT(YEAR(_xlfn.MINIFS(Consolidado!$B$5:$B$1000,Consolidado!$E$5:$E$1000,$B23,Consolidado!$C$5:$C$1000,"SSF",Consolidado!$P$5:$P$1000,"X",Consolidado!$H$5:$H$1000,IF($D$9="Todos","&gt;0",$D$9))),2),"")&amp;IF(_xlfn.MAXIFS(Consolidado!$B$5:$B$1000,Consolidado!$E$5:$E$1000,$B23,Consolidado!$C$5:$C$1000,"SSF",Consolidado!$P$5:$P$1000,"X",Consolidado!$H$5:$H$1000,IF($D$9="Todos","&gt;0",$D$9))&lt;&gt;_xlfn.MINIFS(Consolidado!$B$5:$B$1000,Consolidado!$E$5:$E$1000,$B23,Consolidado!$C$5:$C$1000,"SSF",Consolidado!$P$5:$P$1000,"X",Consolidado!$H$5:$H$1000,IF($D$9="Todos","&gt;0",$D$9))," y "&amp;TEXT(DAY(_xlfn.MAXIFS(Consolidado!$B$5:$B$1000,Consolidado!$E$5:$E$1000,$B23,Consolidado!$C$5:$C$1000,"SSF",Consolidado!$P$5:$P$1000,"X",Consolidado!$H$5:$H$1000,IF($D$9="Todos","&gt;0",$D$9))),"00")&amp;"/"&amp;TEXT(MONTH(_xlfn.MAXIFS(Consolidado!$B$5:$B$1000,Consolidado!$E$5:$E$1000,$B23,Consolidado!$C$5:$C$1000,"SSF",Consolidado!$P$5:$P$1000,"X",Consolidado!$H$5:$H$1000,IF($D$9="Todos","&gt;0",$D$9))),"00")&amp;IF($D$9="Todos","/"&amp;RIGHT(YEAR(_xlfn.MAXIFS(Consolidado!$B$5:$B$1000,Consolidado!$E$5:$E$1000,$B23,Consolidado!$C$5:$C$1000,"SSF",Consolidado!$P$5:$P$1000,"X",Consolidado!$H$5:$H$1000,IF($D$9="Todos","&gt;0",$D$9))),2),""),""),""),IF(SUMIFS(Consolidado!$AD$5:$AD$1000,Consolidado!$E$5:$E$1000,$B23,Consolidado!$C$5:$C$1000,"Comité de Supervisión",Consolidado!$P$5:$P$1000,"X",Consolidado!$H$5:$H$1000,IF($D$9="Todos","&gt;0",$D$9))&gt;0,"Comité Sup. "&amp;TEXT(DAY(_xlfn.MINIFS(Consolidado!$B$5:$B$1000,Consolidado!$E$5:$E$1000,$B23,Consolidado!$C$5:$C$1000,"Comité de Supervisión",Consolidado!$P$5:$P$1000,"X",Consolidado!$H$5:$H$1000,IF($D$9="Todos","&gt;0",$D$9))),"00")&amp;"/"&amp;TEXT(MONTH(_xlfn.MINIFS(Consolidado!$B$5:$B$1000,Consolidado!$E$5:$E$1000,$B23,Consolidado!$C$5:$C$1000,"Comité de Supervisión",Consolidado!$P$5:$P$1000,"X",Consolidado!$H$5:$H$1000,IF($D$9="Todos","&gt;0",$D$9))),"00")&amp;IF($D$9="Todos","/"&amp;RIGHT(YEAR(_xlfn.MINIFS(Consolidado!$B$5:$B$1000,Consolidado!$E$5:$E$1000,$B23,Consolidado!$C$5:$C$1000,"Comité de Supervisión",Consolidado!$P$5:$P$1000,"X",Consolidado!$H$5:$H$1000,IF($D$9="Todos","&gt;0",$D$9))),2),"")&amp;IF(_xlfn.MAXIFS(Consolidado!$B$5:$B$1000,Consolidado!$E$5:$E$1000,$B23,Consolidado!$C$5:$C$1000,"Comité de Supervisión",Consolidado!$P$5:$P$1000,"X",Consolidado!$H$5:$H$1000,IF($D$9="Todos","&gt;0",$D$9))&lt;&gt;_xlfn.MINIFS(Consolidado!$B$5:$B$1000,Consolidado!$E$5:$E$1000,$B23,Consolidado!$C$5:$C$1000,"Comité de Supervisión",Consolidado!$P$5:$P$1000,"X",Consolidado!$H$5:$H$1000,IF($D$9="Todos","&gt;0",$D$9))," y "&amp;TEXT(DAY(_xlfn.MAXIFS(Consolidado!$B$5:$B$1000,Consolidado!$E$5:$E$1000,$B23,Consolidado!$C$5:$C$1000,"Comité de Supervisión",Consolidado!$P$5:$P$1000,"X",Consolidado!$H$5:$H$1000,IF($D$9="Todos","&gt;0",$D$9))),"00")&amp;"/"&amp;TEXT(MONTH(_xlfn.MAXIFS(Consolidado!$B$5:$B$1000,Consolidado!$E$5:$E$1000,$B23,Consolidado!$C$5:$C$1000,"Comité de Supervisión",Consolidado!$P$5:$P$1000,"X",Consolidado!$H$5:$H$1000,IF($D$9="Todos","&gt;0",$D$9))),"00")&amp;IF($D$9="Todos","/"&amp;RIGHT(YEAR(_xlfn.MAXIFS(Consolidado!$B$5:$B$1000,Consolidado!$E$5:$E$1000,$B23,Consolidado!$C$5:$C$1000,"Comité de Supervisión",Consolidado!$P$5:$P$1000,"X",Consolidado!$H$5:$H$1000,IF($D$9="Todos","&gt;0",$D$9))),2),""),""),""),IF(SUMIFS(Consolidado!$AD$5:$AD$1000,Consolidado!$E$5:$E$1000,$B23,Consolidado!$C$5:$C$1000,"Consejo de Administración",Consolidado!$P$5:$P$1000,"X",Consolidado!$H$5:$H$1000,IF($D$9="Todos","&gt;0",$D$9))&gt;0,"Consejo "&amp;TEXT(DAY(_xlfn.MINIFS(Consolidado!$B$5:$B$1000,Consolidado!$E$5:$E$1000,$B23,Consolidado!$C$5:$C$1000,"Consejo de Administración",Consolidado!$P$5:$P$1000,"X",Consolidado!$H$5:$H$1000,IF($D$9="Todos","&gt;0",$D$9))),"00")&amp;"/"&amp;TEXT(MONTH(_xlfn.MINIFS(Consolidado!$B$5:$B$1000,Consolidado!$E$5:$E$1000,$B23,Consolidado!$C$5:$C$1000,"Consejo de Administración",Consolidado!$P$5:$P$1000,"X",Consolidado!$H$5:$H$1000,IF($D$9="Todos","&gt;0",$D$9))),"00")&amp;IF($D$9="Todos","/"&amp;RIGHT(YEAR(_xlfn.MINIFS(Consolidado!$B$5:$B$1000,Consolidado!$E$5:$E$1000,$B23,Consolidado!$C$5:$C$1000,"Consejo de Administración",Consolidado!$P$5:$P$1000,"X",Consolidado!$H$5:$H$1000,IF($D$9="Todos","&gt;0",$D$9))),2),"")&amp;IF(_xlfn.MAXIFS(Consolidado!$B$5:$B$1000,Consolidado!$E$5:$E$1000,$B23,Consolidado!$C$5:$C$1000,"Consejo de Administración",Consolidado!$P$5:$P$1000,"X",Consolidado!$H$5:$H$1000,IF($D$9="Todos","&gt;0",$D$9))&lt;&gt;_xlfn.MINIFS(Consolidado!$B$5:$B$1000,Consolidado!$E$5:$E$1000,$B23,Consolidado!$C$5:$C$1000,"Consejo de Administración",Consolidado!$P$5:$P$1000,"X",Consolidado!$H$5:$H$1000,IF($D$9="Todos","&gt;0",$D$9))," y "&amp;TEXT(DAY(_xlfn.MAXIFS(Consolidado!$B$5:$B$1000,Consolidado!$E$5:$E$1000,$B23,Consolidado!$C$5:$C$1000,"Consejo de Administración",Consolidado!$P$5:$P$1000,"X",Consolidado!$H$5:$H$1000,IF($D$9="Todos","&gt;0",$D$9))),"00")&amp;"/"&amp;TEXT(MONTH(_xlfn.MAXIFS(Consolidado!$B$5:$B$1000,Consolidado!$E$5:$E$1000,$B23,Consolidado!$C$5:$C$1000,"Consejo de Administración",Consolidado!$P$5:$P$1000,"X",Consolidado!$H$5:$H$1000,IF($D$9="Todos","&gt;0",$D$9))),"00")&amp;IF($D$9="Todos","/"&amp;RIGHT(YEAR(_xlfn.MAXIFS(Consolidado!$B$5:$B$1000,Consolidado!$E$5:$E$1000,$B23,Consolidado!$C$5:$C$1000,"Consejo de Administración",Consolidado!$P$5:$P$1000,"X",Consolidado!$H$5:$H$1000,IF($D$9="Todos","&gt;0",$D$9))),2),""),""),""),IF(SUMIFS(Consolidado!$AD$5:$AD$1000,Consolidado!$E$5:$E$1000,$B23,Consolidado!$C$5:$C$1000,"Otros",Consolidado!$P$5:$P$1000,"X",Consolidado!$H$5:$H$1000,IF($D$9="Todos","&gt;0",$D$9))&gt;0,"Otros "&amp;TEXT(DAY(_xlfn.MINIFS(Consolidado!$B$5:$B$1000,Consolidado!$E$5:$E$1000,$B23,Consolidado!$C$5:$C$1000,"Otros",Consolidado!$P$5:$P$1000,"X",Consolidado!$H$5:$H$1000,IF($D$9="Todos","&gt;0",$D$9))),"00")&amp;"/"&amp;TEXT(MONTH(_xlfn.MINIFS(Consolidado!$B$5:$B$1000,Consolidado!$E$5:$E$1000,$B23,Consolidado!$C$5:$C$1000,"Otros",Consolidado!$P$5:$P$1000,"X",Consolidado!$H$5:$H$1000,IF($D$9="Todos","&gt;0",$D$9))),"00")&amp;IF($D$9="Todos","/"&amp;RIGHT(YEAR(_xlfn.MINIFS(Consolidado!$B$5:$B$1000,Consolidado!$E$5:$E$1000,$B23,Consolidado!$C$5:$C$1000,"Otros",Consolidado!$P$5:$P$1000,"X",Consolidado!$H$5:$H$1000,IF($D$9="Todos","&gt;0",$D$9))),2),"")&amp;IF(_xlfn.MAXIFS(Consolidado!$B$5:$B$1000,Consolidado!$E$5:$E$1000,$B23,Consolidado!$C$5:$C$1000,"Otros",Consolidado!$P$5:$P$1000,"X",Consolidado!$H$5:$H$1000,IF($D$9="Todos","&gt;0",$D$9))&lt;&gt;_xlfn.MINIFS(Consolidado!$B$5:$B$1000,Consolidado!$E$5:$E$1000,$B23,Consolidado!$C$5:$C$1000,"Otros",Consolidado!$P$5:$P$1000,"X",Consolidado!$H$5:$H$1000,IF($D$9="Todos","&gt;0",$D$9))," y "&amp;TEXT(DAY(_xlfn.MAXIFS(Consolidado!$B$5:$B$1000,Consolidado!$E$5:$E$1000,$B23,Consolidado!$C$5:$C$1000,"Otros",Consolidado!$P$5:$P$1000,"X",Consolidado!$H$5:$H$1000,IF($D$9="Todos","&gt;0",$D$9))),"00")&amp;"/"&amp;TEXT(MONTH(_xlfn.MAXIFS(Consolidado!$B$5:$B$1000,Consolidado!$E$5:$E$1000,$B23,Consolidado!$C$5:$C$1000,"Otros",Consolidado!$P$5:$P$1000,"X",Consolidado!$H$5:$H$1000,IF($D$9="Todos","&gt;0",$D$9))),"00")&amp;IF($D$9="Todos","/"&amp;RIGHT(YEAR(_xlfn.MAXIFS(Consolidado!$B$5:$B$1000,Consolidado!$E$5:$E$1000,$B23,Consolidado!$C$5:$C$1000,"Otros",Consolidado!$P$5:$P$1000,"X",Consolidado!$H$5:$H$1000,IF($D$9="Todos","&gt;0",$D$9))),2),""),""),""))</f>
        <v/>
      </c>
      <c r="S23" s="37" t="str">
        <f aca="false">_xlfn.TEXTJOIN(" +"&amp;CHAR(10),TRUE(),IF(SUMIFS(Consolidado!$AD$5:$AD$1000,Consolidado!$E$5:$E$1000,$B23,Consolidado!$C$5:$C$1000,"Auditoría Interna",Consolidado!$Q$5:$Q$1000,"X",Consolidado!$H$5:$H$1000,IF($D$9="Todos","&gt;0",$D$9))&gt;0,"Interna "&amp;TEXT(DAY(_xlfn.MINIFS(Consolidado!$B$5:$B$1000,Consolidado!$E$5:$E$1000,$B23,Consolidado!$C$5:$C$1000,"Auditoría Interna",Consolidado!$Q$5:$Q$1000,"X",Consolidado!$H$5:$H$1000,IF($D$9="Todos","&gt;0",$D$9))),"00")&amp;"/"&amp;TEXT(MONTH(_xlfn.MINIFS(Consolidado!$B$5:$B$1000,Consolidado!$E$5:$E$1000,$B23,Consolidado!$C$5:$C$1000,"Auditoría Interna",Consolidado!$Q$5:$Q$1000,"X",Consolidado!$H$5:$H$1000,IF($D$9="Todos","&gt;0",$D$9))),"00")&amp;IF($D$9="Todos","/"&amp;RIGHT(YEAR(_xlfn.MINIFS(Consolidado!$B$5:$B$1000,Consolidado!$E$5:$E$1000,$B23,Consolidado!$C$5:$C$1000,"Auditoría Interna",Consolidado!$Q$5:$Q$1000,"X",Consolidado!$H$5:$H$1000,IF($D$9="Todos","&gt;0",$D$9))),2),"")&amp;IF(_xlfn.MAXIFS(Consolidado!$B$5:$B$1000,Consolidado!$E$5:$E$1000,$B23,Consolidado!$C$5:$C$1000,"Auditoría Interna",Consolidado!$Q$5:$Q$1000,"X",Consolidado!$H$5:$H$1000,IF($D$9="Todos","&gt;0",$D$9))&lt;&gt;_xlfn.MINIFS(Consolidado!$B$5:$B$1000,Consolidado!$E$5:$E$1000,$B23,Consolidado!$C$5:$C$1000,"Auditoría Interna",Consolidado!$Q$5:$Q$1000,"X",Consolidado!$H$5:$H$1000,IF($D$9="Todos","&gt;0",$D$9))," y "&amp;TEXT(DAY(_xlfn.MAXIFS(Consolidado!$B$5:$B$1000,Consolidado!$E$5:$E$1000,$B23,Consolidado!$C$5:$C$1000,"Auditoría Interna",Consolidado!$Q$5:$Q$1000,"X",Consolidado!$H$5:$H$1000,IF($D$9="Todos","&gt;0",$D$9))),"00")&amp;"/"&amp;TEXT(MONTH(_xlfn.MAXIFS(Consolidado!$B$5:$B$1000,Consolidado!$E$5:$E$1000,$B23,Consolidado!$C$5:$C$1000,"Auditoría Interna",Consolidado!$Q$5:$Q$1000,"X",Consolidado!$H$5:$H$1000,IF($D$9="Todos","&gt;0",$D$9))),"00")&amp;IF($D$9="Todos","/"&amp;RIGHT(YEAR(_xlfn.MAXIFS(Consolidado!$B$5:$B$1000,Consolidado!$E$5:$E$1000,$B23,Consolidado!$C$5:$C$1000,"Auditoría Interna",Consolidado!$Q$5:$Q$1000,"X",Consolidado!$H$5:$H$1000,IF($D$9="Todos","&gt;0",$D$9))),2),""),""),""),IF(SUMIFS(Consolidado!$AD$5:$AD$1000,Consolidado!$E$5:$E$1000,$B23,Consolidado!$C$5:$C$1000,"Auditoría Externa",Consolidado!$Q$5:$Q$1000,"X",Consolidado!$H$5:$H$1000,IF($D$9="Todos","&gt;0",$D$9))&gt;0,"Externa "&amp;TEXT(DAY(_xlfn.MINIFS(Consolidado!$B$5:$B$1000,Consolidado!$E$5:$E$1000,$B23,Consolidado!$C$5:$C$1000,"Auditoría Externa",Consolidado!$Q$5:$Q$1000,"X",Consolidado!$H$5:$H$1000,IF($D$9="Todos","&gt;0",$D$9))),"00")&amp;"/"&amp;TEXT(MONTH(_xlfn.MINIFS(Consolidado!$B$5:$B$1000,Consolidado!$E$5:$E$1000,$B23,Consolidado!$C$5:$C$1000,"Auditoría Externa",Consolidado!$Q$5:$Q$1000,"X",Consolidado!$H$5:$H$1000,IF($D$9="Todos","&gt;0",$D$9))),"00")&amp;IF($D$9="Todos","/"&amp;RIGHT(YEAR(_xlfn.MINIFS(Consolidado!$B$5:$B$1000,Consolidado!$E$5:$E$1000,$B23,Consolidado!$C$5:$C$1000,"Auditoría Externa",Consolidado!$Q$5:$Q$1000,"X",Consolidado!$H$5:$H$1000,IF($D$9="Todos","&gt;0",$D$9))),2),"")&amp;IF(_xlfn.MAXIFS(Consolidado!$B$5:$B$1000,Consolidado!$E$5:$E$1000,$B23,Consolidado!$C$5:$C$1000,"Auditoría Externa",Consolidado!$Q$5:$Q$1000,"X",Consolidado!$H$5:$H$1000,IF($D$9="Todos","&gt;0",$D$9))&lt;&gt;_xlfn.MINIFS(Consolidado!$B$5:$B$1000,Consolidado!$E$5:$E$1000,$B23,Consolidado!$C$5:$C$1000,"Auditoría Externa",Consolidado!$Q$5:$Q$1000,"X",Consolidado!$H$5:$H$1000,IF($D$9="Todos","&gt;0",$D$9))," y "&amp;TEXT(DAY(_xlfn.MAXIFS(Consolidado!$B$5:$B$1000,Consolidado!$E$5:$E$1000,$B23,Consolidado!$C$5:$C$1000,"Auditoría Externa",Consolidado!$Q$5:$Q$1000,"X",Consolidado!$H$5:$H$1000,IF($D$9="Todos","&gt;0",$D$9))),"00")&amp;"/"&amp;TEXT(MONTH(_xlfn.MAXIFS(Consolidado!$B$5:$B$1000,Consolidado!$E$5:$E$1000,$B23,Consolidado!$C$5:$C$1000,"Auditoría Externa",Consolidado!$Q$5:$Q$1000,"X",Consolidado!$H$5:$H$1000,IF($D$9="Todos","&gt;0",$D$9))),"00")&amp;IF($D$9="Todos","/"&amp;RIGHT(YEAR(_xlfn.MAXIFS(Consolidado!$B$5:$B$1000,Consolidado!$E$5:$E$1000,$B23,Consolidado!$C$5:$C$1000,"Auditoría Externa",Consolidado!$Q$5:$Q$1000,"X",Consolidado!$H$5:$H$1000,IF($D$9="Todos","&gt;0",$D$9))),2),""),""),""),IF(SUMIFS(Consolidado!$AD$5:$AD$1000,Consolidado!$E$5:$E$1000,$B23,Consolidado!$C$5:$C$1000,"SSF",Consolidado!$Q$5:$Q$1000,"X",Consolidado!$H$5:$H$1000,IF($D$9="Todos","&gt;0",$D$9))&gt;0,"SSF "&amp;TEXT(DAY(_xlfn.MINIFS(Consolidado!$B$5:$B$1000,Consolidado!$E$5:$E$1000,$B23,Consolidado!$C$5:$C$1000,"SSF",Consolidado!$Q$5:$Q$1000,"X",Consolidado!$H$5:$H$1000,IF($D$9="Todos","&gt;0",$D$9))),"00")&amp;"/"&amp;TEXT(MONTH(_xlfn.MINIFS(Consolidado!$B$5:$B$1000,Consolidado!$E$5:$E$1000,$B23,Consolidado!$C$5:$C$1000,"SSF",Consolidado!$Q$5:$Q$1000,"X",Consolidado!$H$5:$H$1000,IF($D$9="Todos","&gt;0",$D$9))),"00")&amp;IF($D$9="Todos","/"&amp;RIGHT(YEAR(_xlfn.MINIFS(Consolidado!$B$5:$B$1000,Consolidado!$E$5:$E$1000,$B23,Consolidado!$C$5:$C$1000,"SSF",Consolidado!$Q$5:$Q$1000,"X",Consolidado!$H$5:$H$1000,IF($D$9="Todos","&gt;0",$D$9))),2),"")&amp;IF(_xlfn.MAXIFS(Consolidado!$B$5:$B$1000,Consolidado!$E$5:$E$1000,$B23,Consolidado!$C$5:$C$1000,"SSF",Consolidado!$Q$5:$Q$1000,"X",Consolidado!$H$5:$H$1000,IF($D$9="Todos","&gt;0",$D$9))&lt;&gt;_xlfn.MINIFS(Consolidado!$B$5:$B$1000,Consolidado!$E$5:$E$1000,$B23,Consolidado!$C$5:$C$1000,"SSF",Consolidado!$Q$5:$Q$1000,"X",Consolidado!$H$5:$H$1000,IF($D$9="Todos","&gt;0",$D$9))," y "&amp;TEXT(DAY(_xlfn.MAXIFS(Consolidado!$B$5:$B$1000,Consolidado!$E$5:$E$1000,$B23,Consolidado!$C$5:$C$1000,"SSF",Consolidado!$Q$5:$Q$1000,"X",Consolidado!$H$5:$H$1000,IF($D$9="Todos","&gt;0",$D$9))),"00")&amp;"/"&amp;TEXT(MONTH(_xlfn.MAXIFS(Consolidado!$B$5:$B$1000,Consolidado!$E$5:$E$1000,$B23,Consolidado!$C$5:$C$1000,"SSF",Consolidado!$Q$5:$Q$1000,"X",Consolidado!$H$5:$H$1000,IF($D$9="Todos","&gt;0",$D$9))),"00")&amp;IF($D$9="Todos","/"&amp;RIGHT(YEAR(_xlfn.MAXIFS(Consolidado!$B$5:$B$1000,Consolidado!$E$5:$E$1000,$B23,Consolidado!$C$5:$C$1000,"SSF",Consolidado!$Q$5:$Q$1000,"X",Consolidado!$H$5:$H$1000,IF($D$9="Todos","&gt;0",$D$9))),2),""),""),""),IF(SUMIFS(Consolidado!$AD$5:$AD$1000,Consolidado!$E$5:$E$1000,$B23,Consolidado!$C$5:$C$1000,"Comité de Supervisión",Consolidado!$Q$5:$Q$1000,"X",Consolidado!$H$5:$H$1000,IF($D$9="Todos","&gt;0",$D$9))&gt;0,"Comité Sup. "&amp;TEXT(DAY(_xlfn.MINIFS(Consolidado!$B$5:$B$1000,Consolidado!$E$5:$E$1000,$B23,Consolidado!$C$5:$C$1000,"Comité de Supervisión",Consolidado!$Q$5:$Q$1000,"X",Consolidado!$H$5:$H$1000,IF($D$9="Todos","&gt;0",$D$9))),"00")&amp;"/"&amp;TEXT(MONTH(_xlfn.MINIFS(Consolidado!$B$5:$B$1000,Consolidado!$E$5:$E$1000,$B23,Consolidado!$C$5:$C$1000,"Comité de Supervisión",Consolidado!$Q$5:$Q$1000,"X",Consolidado!$H$5:$H$1000,IF($D$9="Todos","&gt;0",$D$9))),"00")&amp;IF($D$9="Todos","/"&amp;RIGHT(YEAR(_xlfn.MINIFS(Consolidado!$B$5:$B$1000,Consolidado!$E$5:$E$1000,$B23,Consolidado!$C$5:$C$1000,"Comité de Supervisión",Consolidado!$Q$5:$Q$1000,"X",Consolidado!$H$5:$H$1000,IF($D$9="Todos","&gt;0",$D$9))),2),"")&amp;IF(_xlfn.MAXIFS(Consolidado!$B$5:$B$1000,Consolidado!$E$5:$E$1000,$B23,Consolidado!$C$5:$C$1000,"Comité de Supervisión",Consolidado!$Q$5:$Q$1000,"X",Consolidado!$H$5:$H$1000,IF($D$9="Todos","&gt;0",$D$9))&lt;&gt;_xlfn.MINIFS(Consolidado!$B$5:$B$1000,Consolidado!$E$5:$E$1000,$B23,Consolidado!$C$5:$C$1000,"Comité de Supervisión",Consolidado!$Q$5:$Q$1000,"X",Consolidado!$H$5:$H$1000,IF($D$9="Todos","&gt;0",$D$9))," y "&amp;TEXT(DAY(_xlfn.MAXIFS(Consolidado!$B$5:$B$1000,Consolidado!$E$5:$E$1000,$B23,Consolidado!$C$5:$C$1000,"Comité de Supervisión",Consolidado!$Q$5:$Q$1000,"X",Consolidado!$H$5:$H$1000,IF($D$9="Todos","&gt;0",$D$9))),"00")&amp;"/"&amp;TEXT(MONTH(_xlfn.MAXIFS(Consolidado!$B$5:$B$1000,Consolidado!$E$5:$E$1000,$B23,Consolidado!$C$5:$C$1000,"Comité de Supervisión",Consolidado!$Q$5:$Q$1000,"X",Consolidado!$H$5:$H$1000,IF($D$9="Todos","&gt;0",$D$9))),"00")&amp;IF($D$9="Todos","/"&amp;RIGHT(YEAR(_xlfn.MAXIFS(Consolidado!$B$5:$B$1000,Consolidado!$E$5:$E$1000,$B23,Consolidado!$C$5:$C$1000,"Comité de Supervisión",Consolidado!$Q$5:$Q$1000,"X",Consolidado!$H$5:$H$1000,IF($D$9="Todos","&gt;0",$D$9))),2),""),""),""),IF(SUMIFS(Consolidado!$AD$5:$AD$1000,Consolidado!$E$5:$E$1000,$B23,Consolidado!$C$5:$C$1000,"Consejo de Administración",Consolidado!$Q$5:$Q$1000,"X",Consolidado!$H$5:$H$1000,IF($D$9="Todos","&gt;0",$D$9))&gt;0,"Consejo "&amp;TEXT(DAY(_xlfn.MINIFS(Consolidado!$B$5:$B$1000,Consolidado!$E$5:$E$1000,$B23,Consolidado!$C$5:$C$1000,"Consejo de Administración",Consolidado!$Q$5:$Q$1000,"X",Consolidado!$H$5:$H$1000,IF($D$9="Todos","&gt;0",$D$9))),"00")&amp;"/"&amp;TEXT(MONTH(_xlfn.MINIFS(Consolidado!$B$5:$B$1000,Consolidado!$E$5:$E$1000,$B23,Consolidado!$C$5:$C$1000,"Consejo de Administración",Consolidado!$Q$5:$Q$1000,"X",Consolidado!$H$5:$H$1000,IF($D$9="Todos","&gt;0",$D$9))),"00")&amp;IF($D$9="Todos","/"&amp;RIGHT(YEAR(_xlfn.MINIFS(Consolidado!$B$5:$B$1000,Consolidado!$E$5:$E$1000,$B23,Consolidado!$C$5:$C$1000,"Consejo de Administración",Consolidado!$Q$5:$Q$1000,"X",Consolidado!$H$5:$H$1000,IF($D$9="Todos","&gt;0",$D$9))),2),"")&amp;IF(_xlfn.MAXIFS(Consolidado!$B$5:$B$1000,Consolidado!$E$5:$E$1000,$B23,Consolidado!$C$5:$C$1000,"Consejo de Administración",Consolidado!$Q$5:$Q$1000,"X",Consolidado!$H$5:$H$1000,IF($D$9="Todos","&gt;0",$D$9))&lt;&gt;_xlfn.MINIFS(Consolidado!$B$5:$B$1000,Consolidado!$E$5:$E$1000,$B23,Consolidado!$C$5:$C$1000,"Consejo de Administración",Consolidado!$Q$5:$Q$1000,"X",Consolidado!$H$5:$H$1000,IF($D$9="Todos","&gt;0",$D$9))," y "&amp;TEXT(DAY(_xlfn.MAXIFS(Consolidado!$B$5:$B$1000,Consolidado!$E$5:$E$1000,$B23,Consolidado!$C$5:$C$1000,"Consejo de Administración",Consolidado!$Q$5:$Q$1000,"X",Consolidado!$H$5:$H$1000,IF($D$9="Todos","&gt;0",$D$9))),"00")&amp;"/"&amp;TEXT(MONTH(_xlfn.MAXIFS(Consolidado!$B$5:$B$1000,Consolidado!$E$5:$E$1000,$B23,Consolidado!$C$5:$C$1000,"Consejo de Administración",Consolidado!$Q$5:$Q$1000,"X",Consolidado!$H$5:$H$1000,IF($D$9="Todos","&gt;0",$D$9))),"00")&amp;IF($D$9="Todos","/"&amp;RIGHT(YEAR(_xlfn.MAXIFS(Consolidado!$B$5:$B$1000,Consolidado!$E$5:$E$1000,$B23,Consolidado!$C$5:$C$1000,"Consejo de Administración",Consolidado!$Q$5:$Q$1000,"X",Consolidado!$H$5:$H$1000,IF($D$9="Todos","&gt;0",$D$9))),2),""),""),""),IF(SUMIFS(Consolidado!$AD$5:$AD$1000,Consolidado!$E$5:$E$1000,$B23,Consolidado!$C$5:$C$1000,"Otros",Consolidado!$Q$5:$Q$1000,"X",Consolidado!$H$5:$H$1000,IF($D$9="Todos","&gt;0",$D$9))&gt;0,"Otros "&amp;TEXT(DAY(_xlfn.MINIFS(Consolidado!$B$5:$B$1000,Consolidado!$E$5:$E$1000,$B23,Consolidado!$C$5:$C$1000,"Otros",Consolidado!$Q$5:$Q$1000,"X",Consolidado!$H$5:$H$1000,IF($D$9="Todos","&gt;0",$D$9))),"00")&amp;"/"&amp;TEXT(MONTH(_xlfn.MINIFS(Consolidado!$B$5:$B$1000,Consolidado!$E$5:$E$1000,$B23,Consolidado!$C$5:$C$1000,"Otros",Consolidado!$Q$5:$Q$1000,"X",Consolidado!$H$5:$H$1000,IF($D$9="Todos","&gt;0",$D$9))),"00")&amp;IF($D$9="Todos","/"&amp;RIGHT(YEAR(_xlfn.MINIFS(Consolidado!$B$5:$B$1000,Consolidado!$E$5:$E$1000,$B23,Consolidado!$C$5:$C$1000,"Otros",Consolidado!$Q$5:$Q$1000,"X",Consolidado!$H$5:$H$1000,IF($D$9="Todos","&gt;0",$D$9))),2),"")&amp;IF(_xlfn.MAXIFS(Consolidado!$B$5:$B$1000,Consolidado!$E$5:$E$1000,$B23,Consolidado!$C$5:$C$1000,"Otros",Consolidado!$Q$5:$Q$1000,"X",Consolidado!$H$5:$H$1000,IF($D$9="Todos","&gt;0",$D$9))&lt;&gt;_xlfn.MINIFS(Consolidado!$B$5:$B$1000,Consolidado!$E$5:$E$1000,$B23,Consolidado!$C$5:$C$1000,"Otros",Consolidado!$Q$5:$Q$1000,"X",Consolidado!$H$5:$H$1000,IF($D$9="Todos","&gt;0",$D$9))," y "&amp;TEXT(DAY(_xlfn.MAXIFS(Consolidado!$B$5:$B$1000,Consolidado!$E$5:$E$1000,$B23,Consolidado!$C$5:$C$1000,"Otros",Consolidado!$Q$5:$Q$1000,"X",Consolidado!$H$5:$H$1000,IF($D$9="Todos","&gt;0",$D$9))),"00")&amp;"/"&amp;TEXT(MONTH(_xlfn.MAXIFS(Consolidado!$B$5:$B$1000,Consolidado!$E$5:$E$1000,$B23,Consolidado!$C$5:$C$1000,"Otros",Consolidado!$Q$5:$Q$1000,"X",Consolidado!$H$5:$H$1000,IF($D$9="Todos","&gt;0",$D$9))),"00")&amp;IF($D$9="Todos","/"&amp;RIGHT(YEAR(_xlfn.MAXIFS(Consolidado!$B$5:$B$1000,Consolidado!$E$5:$E$1000,$B23,Consolidado!$C$5:$C$1000,"Otros",Consolidado!$Q$5:$Q$1000,"X",Consolidado!$H$5:$H$1000,IF($D$9="Todos","&gt;0",$D$9))),2),""),""),""))</f>
        <v/>
      </c>
      <c r="T23" s="37" t="str">
        <f aca="false">_xlfn.TEXTJOIN(" +"&amp;CHAR(10),TRUE(),IF(SUMIFS(Consolidado!$AD$5:$AD$1000,Consolidado!$E$5:$E$1000,$B23,Consolidado!$C$5:$C$1000,"Auditoría Interna",Consolidado!$R$5:$R$1000,"X",Consolidado!$H$5:$H$1000,IF($D$9="Todos","&gt;0",$D$9))&gt;0,"Interna "&amp;TEXT(DAY(_xlfn.MINIFS(Consolidado!$B$5:$B$1000,Consolidado!$E$5:$E$1000,$B23,Consolidado!$C$5:$C$1000,"Auditoría Interna",Consolidado!$R$5:$R$1000,"X",Consolidado!$H$5:$H$1000,IF($D$9="Todos","&gt;0",$D$9))),"00")&amp;"/"&amp;TEXT(MONTH(_xlfn.MINIFS(Consolidado!$B$5:$B$1000,Consolidado!$E$5:$E$1000,$B23,Consolidado!$C$5:$C$1000,"Auditoría Interna",Consolidado!$R$5:$R$1000,"X",Consolidado!$H$5:$H$1000,IF($D$9="Todos","&gt;0",$D$9))),"00")&amp;IF($D$9="Todos","/"&amp;RIGHT(YEAR(_xlfn.MINIFS(Consolidado!$B$5:$B$1000,Consolidado!$E$5:$E$1000,$B23,Consolidado!$C$5:$C$1000,"Auditoría Interna",Consolidado!$R$5:$R$1000,"X",Consolidado!$H$5:$H$1000,IF($D$9="Todos","&gt;0",$D$9))),2),"")&amp;IF(_xlfn.MAXIFS(Consolidado!$B$5:$B$1000,Consolidado!$E$5:$E$1000,$B23,Consolidado!$C$5:$C$1000,"Auditoría Interna",Consolidado!$R$5:$R$1000,"X",Consolidado!$H$5:$H$1000,IF($D$9="Todos","&gt;0",$D$9))&lt;&gt;_xlfn.MINIFS(Consolidado!$B$5:$B$1000,Consolidado!$E$5:$E$1000,$B23,Consolidado!$C$5:$C$1000,"Auditoría Interna",Consolidado!$R$5:$R$1000,"X",Consolidado!$H$5:$H$1000,IF($D$9="Todos","&gt;0",$D$9))," y "&amp;TEXT(DAY(_xlfn.MAXIFS(Consolidado!$B$5:$B$1000,Consolidado!$E$5:$E$1000,$B23,Consolidado!$C$5:$C$1000,"Auditoría Interna",Consolidado!$R$5:$R$1000,"X",Consolidado!$H$5:$H$1000,IF($D$9="Todos","&gt;0",$D$9))),"00")&amp;"/"&amp;TEXT(MONTH(_xlfn.MAXIFS(Consolidado!$B$5:$B$1000,Consolidado!$E$5:$E$1000,$B23,Consolidado!$C$5:$C$1000,"Auditoría Interna",Consolidado!$R$5:$R$1000,"X",Consolidado!$H$5:$H$1000,IF($D$9="Todos","&gt;0",$D$9))),"00")&amp;IF($D$9="Todos","/"&amp;RIGHT(YEAR(_xlfn.MAXIFS(Consolidado!$B$5:$B$1000,Consolidado!$E$5:$E$1000,$B23,Consolidado!$C$5:$C$1000,"Auditoría Interna",Consolidado!$R$5:$R$1000,"X",Consolidado!$H$5:$H$1000,IF($D$9="Todos","&gt;0",$D$9))),2),""),""),""),IF(SUMIFS(Consolidado!$AD$5:$AD$1000,Consolidado!$E$5:$E$1000,$B23,Consolidado!$C$5:$C$1000,"Auditoría Externa",Consolidado!$R$5:$R$1000,"X",Consolidado!$H$5:$H$1000,IF($D$9="Todos","&gt;0",$D$9))&gt;0,"Externa "&amp;TEXT(DAY(_xlfn.MINIFS(Consolidado!$B$5:$B$1000,Consolidado!$E$5:$E$1000,$B23,Consolidado!$C$5:$C$1000,"Auditoría Externa",Consolidado!$R$5:$R$1000,"X",Consolidado!$H$5:$H$1000,IF($D$9="Todos","&gt;0",$D$9))),"00")&amp;"/"&amp;TEXT(MONTH(_xlfn.MINIFS(Consolidado!$B$5:$B$1000,Consolidado!$E$5:$E$1000,$B23,Consolidado!$C$5:$C$1000,"Auditoría Externa",Consolidado!$R$5:$R$1000,"X",Consolidado!$H$5:$H$1000,IF($D$9="Todos","&gt;0",$D$9))),"00")&amp;IF($D$9="Todos","/"&amp;RIGHT(YEAR(_xlfn.MINIFS(Consolidado!$B$5:$B$1000,Consolidado!$E$5:$E$1000,$B23,Consolidado!$C$5:$C$1000,"Auditoría Externa",Consolidado!$R$5:$R$1000,"X",Consolidado!$H$5:$H$1000,IF($D$9="Todos","&gt;0",$D$9))),2),"")&amp;IF(_xlfn.MAXIFS(Consolidado!$B$5:$B$1000,Consolidado!$E$5:$E$1000,$B23,Consolidado!$C$5:$C$1000,"Auditoría Externa",Consolidado!$R$5:$R$1000,"X",Consolidado!$H$5:$H$1000,IF($D$9="Todos","&gt;0",$D$9))&lt;&gt;_xlfn.MINIFS(Consolidado!$B$5:$B$1000,Consolidado!$E$5:$E$1000,$B23,Consolidado!$C$5:$C$1000,"Auditoría Externa",Consolidado!$R$5:$R$1000,"X",Consolidado!$H$5:$H$1000,IF($D$9="Todos","&gt;0",$D$9))," y "&amp;TEXT(DAY(_xlfn.MAXIFS(Consolidado!$B$5:$B$1000,Consolidado!$E$5:$E$1000,$B23,Consolidado!$C$5:$C$1000,"Auditoría Externa",Consolidado!$R$5:$R$1000,"X",Consolidado!$H$5:$H$1000,IF($D$9="Todos","&gt;0",$D$9))),"00")&amp;"/"&amp;TEXT(MONTH(_xlfn.MAXIFS(Consolidado!$B$5:$B$1000,Consolidado!$E$5:$E$1000,$B23,Consolidado!$C$5:$C$1000,"Auditoría Externa",Consolidado!$R$5:$R$1000,"X",Consolidado!$H$5:$H$1000,IF($D$9="Todos","&gt;0",$D$9))),"00")&amp;IF($D$9="Todos","/"&amp;RIGHT(YEAR(_xlfn.MAXIFS(Consolidado!$B$5:$B$1000,Consolidado!$E$5:$E$1000,$B23,Consolidado!$C$5:$C$1000,"Auditoría Externa",Consolidado!$R$5:$R$1000,"X",Consolidado!$H$5:$H$1000,IF($D$9="Todos","&gt;0",$D$9))),2),""),""),""),IF(SUMIFS(Consolidado!$AD$5:$AD$1000,Consolidado!$E$5:$E$1000,$B23,Consolidado!$C$5:$C$1000,"SSF",Consolidado!$R$5:$R$1000,"X",Consolidado!$H$5:$H$1000,IF($D$9="Todos","&gt;0",$D$9))&gt;0,"SSF "&amp;TEXT(DAY(_xlfn.MINIFS(Consolidado!$B$5:$B$1000,Consolidado!$E$5:$E$1000,$B23,Consolidado!$C$5:$C$1000,"SSF",Consolidado!$R$5:$R$1000,"X",Consolidado!$H$5:$H$1000,IF($D$9="Todos","&gt;0",$D$9))),"00")&amp;"/"&amp;TEXT(MONTH(_xlfn.MINIFS(Consolidado!$B$5:$B$1000,Consolidado!$E$5:$E$1000,$B23,Consolidado!$C$5:$C$1000,"SSF",Consolidado!$R$5:$R$1000,"X",Consolidado!$H$5:$H$1000,IF($D$9="Todos","&gt;0",$D$9))),"00")&amp;IF($D$9="Todos","/"&amp;RIGHT(YEAR(_xlfn.MINIFS(Consolidado!$B$5:$B$1000,Consolidado!$E$5:$E$1000,$B23,Consolidado!$C$5:$C$1000,"SSF",Consolidado!$R$5:$R$1000,"X",Consolidado!$H$5:$H$1000,IF($D$9="Todos","&gt;0",$D$9))),2),"")&amp;IF(_xlfn.MAXIFS(Consolidado!$B$5:$B$1000,Consolidado!$E$5:$E$1000,$B23,Consolidado!$C$5:$C$1000,"SSF",Consolidado!$R$5:$R$1000,"X",Consolidado!$H$5:$H$1000,IF($D$9="Todos","&gt;0",$D$9))&lt;&gt;_xlfn.MINIFS(Consolidado!$B$5:$B$1000,Consolidado!$E$5:$E$1000,$B23,Consolidado!$C$5:$C$1000,"SSF",Consolidado!$R$5:$R$1000,"X",Consolidado!$H$5:$H$1000,IF($D$9="Todos","&gt;0",$D$9))," y "&amp;TEXT(DAY(_xlfn.MAXIFS(Consolidado!$B$5:$B$1000,Consolidado!$E$5:$E$1000,$B23,Consolidado!$C$5:$C$1000,"SSF",Consolidado!$R$5:$R$1000,"X",Consolidado!$H$5:$H$1000,IF($D$9="Todos","&gt;0",$D$9))),"00")&amp;"/"&amp;TEXT(MONTH(_xlfn.MAXIFS(Consolidado!$B$5:$B$1000,Consolidado!$E$5:$E$1000,$B23,Consolidado!$C$5:$C$1000,"SSF",Consolidado!$R$5:$R$1000,"X",Consolidado!$H$5:$H$1000,IF($D$9="Todos","&gt;0",$D$9))),"00")&amp;IF($D$9="Todos","/"&amp;RIGHT(YEAR(_xlfn.MAXIFS(Consolidado!$B$5:$B$1000,Consolidado!$E$5:$E$1000,$B23,Consolidado!$C$5:$C$1000,"SSF",Consolidado!$R$5:$R$1000,"X",Consolidado!$H$5:$H$1000,IF($D$9="Todos","&gt;0",$D$9))),2),""),""),""),IF(SUMIFS(Consolidado!$AD$5:$AD$1000,Consolidado!$E$5:$E$1000,$B23,Consolidado!$C$5:$C$1000,"Comité de Supervisión",Consolidado!$R$5:$R$1000,"X",Consolidado!$H$5:$H$1000,IF($D$9="Todos","&gt;0",$D$9))&gt;0,"Comité Sup. "&amp;TEXT(DAY(_xlfn.MINIFS(Consolidado!$B$5:$B$1000,Consolidado!$E$5:$E$1000,$B23,Consolidado!$C$5:$C$1000,"Comité de Supervisión",Consolidado!$R$5:$R$1000,"X",Consolidado!$H$5:$H$1000,IF($D$9="Todos","&gt;0",$D$9))),"00")&amp;"/"&amp;TEXT(MONTH(_xlfn.MINIFS(Consolidado!$B$5:$B$1000,Consolidado!$E$5:$E$1000,$B23,Consolidado!$C$5:$C$1000,"Comité de Supervisión",Consolidado!$R$5:$R$1000,"X",Consolidado!$H$5:$H$1000,IF($D$9="Todos","&gt;0",$D$9))),"00")&amp;IF($D$9="Todos","/"&amp;RIGHT(YEAR(_xlfn.MINIFS(Consolidado!$B$5:$B$1000,Consolidado!$E$5:$E$1000,$B23,Consolidado!$C$5:$C$1000,"Comité de Supervisión",Consolidado!$R$5:$R$1000,"X",Consolidado!$H$5:$H$1000,IF($D$9="Todos","&gt;0",$D$9))),2),"")&amp;IF(_xlfn.MAXIFS(Consolidado!$B$5:$B$1000,Consolidado!$E$5:$E$1000,$B23,Consolidado!$C$5:$C$1000,"Comité de Supervisión",Consolidado!$R$5:$R$1000,"X",Consolidado!$H$5:$H$1000,IF($D$9="Todos","&gt;0",$D$9))&lt;&gt;_xlfn.MINIFS(Consolidado!$B$5:$B$1000,Consolidado!$E$5:$E$1000,$B23,Consolidado!$C$5:$C$1000,"Comité de Supervisión",Consolidado!$R$5:$R$1000,"X",Consolidado!$H$5:$H$1000,IF($D$9="Todos","&gt;0",$D$9))," y "&amp;TEXT(DAY(_xlfn.MAXIFS(Consolidado!$B$5:$B$1000,Consolidado!$E$5:$E$1000,$B23,Consolidado!$C$5:$C$1000,"Comité de Supervisión",Consolidado!$R$5:$R$1000,"X",Consolidado!$H$5:$H$1000,IF($D$9="Todos","&gt;0",$D$9))),"00")&amp;"/"&amp;TEXT(MONTH(_xlfn.MAXIFS(Consolidado!$B$5:$B$1000,Consolidado!$E$5:$E$1000,$B23,Consolidado!$C$5:$C$1000,"Comité de Supervisión",Consolidado!$R$5:$R$1000,"X",Consolidado!$H$5:$H$1000,IF($D$9="Todos","&gt;0",$D$9))),"00")&amp;IF($D$9="Todos","/"&amp;RIGHT(YEAR(_xlfn.MAXIFS(Consolidado!$B$5:$B$1000,Consolidado!$E$5:$E$1000,$B23,Consolidado!$C$5:$C$1000,"Comité de Supervisión",Consolidado!$R$5:$R$1000,"X",Consolidado!$H$5:$H$1000,IF($D$9="Todos","&gt;0",$D$9))),2),""),""),""),IF(SUMIFS(Consolidado!$AD$5:$AD$1000,Consolidado!$E$5:$E$1000,$B23,Consolidado!$C$5:$C$1000,"Consejo de Administración",Consolidado!$R$5:$R$1000,"X",Consolidado!$H$5:$H$1000,IF($D$9="Todos","&gt;0",$D$9))&gt;0,"Consejo "&amp;TEXT(DAY(_xlfn.MINIFS(Consolidado!$B$5:$B$1000,Consolidado!$E$5:$E$1000,$B23,Consolidado!$C$5:$C$1000,"Consejo de Administración",Consolidado!$R$5:$R$1000,"X",Consolidado!$H$5:$H$1000,IF($D$9="Todos","&gt;0",$D$9))),"00")&amp;"/"&amp;TEXT(MONTH(_xlfn.MINIFS(Consolidado!$B$5:$B$1000,Consolidado!$E$5:$E$1000,$B23,Consolidado!$C$5:$C$1000,"Consejo de Administración",Consolidado!$R$5:$R$1000,"X",Consolidado!$H$5:$H$1000,IF($D$9="Todos","&gt;0",$D$9))),"00")&amp;IF($D$9="Todos","/"&amp;RIGHT(YEAR(_xlfn.MINIFS(Consolidado!$B$5:$B$1000,Consolidado!$E$5:$E$1000,$B23,Consolidado!$C$5:$C$1000,"Consejo de Administración",Consolidado!$R$5:$R$1000,"X",Consolidado!$H$5:$H$1000,IF($D$9="Todos","&gt;0",$D$9))),2),"")&amp;IF(_xlfn.MAXIFS(Consolidado!$B$5:$B$1000,Consolidado!$E$5:$E$1000,$B23,Consolidado!$C$5:$C$1000,"Consejo de Administración",Consolidado!$R$5:$R$1000,"X",Consolidado!$H$5:$H$1000,IF($D$9="Todos","&gt;0",$D$9))&lt;&gt;_xlfn.MINIFS(Consolidado!$B$5:$B$1000,Consolidado!$E$5:$E$1000,$B23,Consolidado!$C$5:$C$1000,"Consejo de Administración",Consolidado!$R$5:$R$1000,"X",Consolidado!$H$5:$H$1000,IF($D$9="Todos","&gt;0",$D$9))," y "&amp;TEXT(DAY(_xlfn.MAXIFS(Consolidado!$B$5:$B$1000,Consolidado!$E$5:$E$1000,$B23,Consolidado!$C$5:$C$1000,"Consejo de Administración",Consolidado!$R$5:$R$1000,"X",Consolidado!$H$5:$H$1000,IF($D$9="Todos","&gt;0",$D$9))),"00")&amp;"/"&amp;TEXT(MONTH(_xlfn.MAXIFS(Consolidado!$B$5:$B$1000,Consolidado!$E$5:$E$1000,$B23,Consolidado!$C$5:$C$1000,"Consejo de Administración",Consolidado!$R$5:$R$1000,"X",Consolidado!$H$5:$H$1000,IF($D$9="Todos","&gt;0",$D$9))),"00")&amp;IF($D$9="Todos","/"&amp;RIGHT(YEAR(_xlfn.MAXIFS(Consolidado!$B$5:$B$1000,Consolidado!$E$5:$E$1000,$B23,Consolidado!$C$5:$C$1000,"Consejo de Administración",Consolidado!$R$5:$R$1000,"X",Consolidado!$H$5:$H$1000,IF($D$9="Todos","&gt;0",$D$9))),2),""),""),""),IF(SUMIFS(Consolidado!$AD$5:$AD$1000,Consolidado!$E$5:$E$1000,$B23,Consolidado!$C$5:$C$1000,"Otros",Consolidado!$R$5:$R$1000,"X",Consolidado!$H$5:$H$1000,IF($D$9="Todos","&gt;0",$D$9))&gt;0,"Otros "&amp;TEXT(DAY(_xlfn.MINIFS(Consolidado!$B$5:$B$1000,Consolidado!$E$5:$E$1000,$B23,Consolidado!$C$5:$C$1000,"Otros",Consolidado!$R$5:$R$1000,"X",Consolidado!$H$5:$H$1000,IF($D$9="Todos","&gt;0",$D$9))),"00")&amp;"/"&amp;TEXT(MONTH(_xlfn.MINIFS(Consolidado!$B$5:$B$1000,Consolidado!$E$5:$E$1000,$B23,Consolidado!$C$5:$C$1000,"Otros",Consolidado!$R$5:$R$1000,"X",Consolidado!$H$5:$H$1000,IF($D$9="Todos","&gt;0",$D$9))),"00")&amp;IF($D$9="Todos","/"&amp;RIGHT(YEAR(_xlfn.MINIFS(Consolidado!$B$5:$B$1000,Consolidado!$E$5:$E$1000,$B23,Consolidado!$C$5:$C$1000,"Otros",Consolidado!$R$5:$R$1000,"X",Consolidado!$H$5:$H$1000,IF($D$9="Todos","&gt;0",$D$9))),2),"")&amp;IF(_xlfn.MAXIFS(Consolidado!$B$5:$B$1000,Consolidado!$E$5:$E$1000,$B23,Consolidado!$C$5:$C$1000,"Otros",Consolidado!$R$5:$R$1000,"X",Consolidado!$H$5:$H$1000,IF($D$9="Todos","&gt;0",$D$9))&lt;&gt;_xlfn.MINIFS(Consolidado!$B$5:$B$1000,Consolidado!$E$5:$E$1000,$B23,Consolidado!$C$5:$C$1000,"Otros",Consolidado!$R$5:$R$1000,"X",Consolidado!$H$5:$H$1000,IF($D$9="Todos","&gt;0",$D$9))," y "&amp;TEXT(DAY(_xlfn.MAXIFS(Consolidado!$B$5:$B$1000,Consolidado!$E$5:$E$1000,$B23,Consolidado!$C$5:$C$1000,"Otros",Consolidado!$R$5:$R$1000,"X",Consolidado!$H$5:$H$1000,IF($D$9="Todos","&gt;0",$D$9))),"00")&amp;"/"&amp;TEXT(MONTH(_xlfn.MAXIFS(Consolidado!$B$5:$B$1000,Consolidado!$E$5:$E$1000,$B23,Consolidado!$C$5:$C$1000,"Otros",Consolidado!$R$5:$R$1000,"X",Consolidado!$H$5:$H$1000,IF($D$9="Todos","&gt;0",$D$9))),"00")&amp;IF($D$9="Todos","/"&amp;RIGHT(YEAR(_xlfn.MAXIFS(Consolidado!$B$5:$B$1000,Consolidado!$E$5:$E$1000,$B23,Consolidado!$C$5:$C$1000,"Otros",Consolidado!$R$5:$R$1000,"X",Consolidado!$H$5:$H$1000,IF($D$9="Todos","&gt;0",$D$9))),2),""),""),""))</f>
        <v>Externa 06/10</v>
      </c>
      <c r="U23" s="37" t="str">
        <f aca="false">_xlfn.TEXTJOIN(" +"&amp;CHAR(10),TRUE(),IF(SUMIFS(Consolidado!$AD$5:$AD$1000,Consolidado!$E$5:$E$1000,$B23,Consolidado!$C$5:$C$1000,"Auditoría Interna",Consolidado!$S$5:$S$1000,"X",Consolidado!$H$5:$H$1000,IF($D$9="Todos","&gt;0",$D$9))&gt;0,"Interna "&amp;TEXT(DAY(_xlfn.MINIFS(Consolidado!$B$5:$B$1000,Consolidado!$E$5:$E$1000,$B23,Consolidado!$C$5:$C$1000,"Auditoría Interna",Consolidado!$S$5:$S$1000,"X",Consolidado!$H$5:$H$1000,IF($D$9="Todos","&gt;0",$D$9))),"00")&amp;"/"&amp;TEXT(MONTH(_xlfn.MINIFS(Consolidado!$B$5:$B$1000,Consolidado!$E$5:$E$1000,$B23,Consolidado!$C$5:$C$1000,"Auditoría Interna",Consolidado!$S$5:$S$1000,"X",Consolidado!$H$5:$H$1000,IF($D$9="Todos","&gt;0",$D$9))),"00")&amp;IF($D$9="Todos","/"&amp;RIGHT(YEAR(_xlfn.MINIFS(Consolidado!$B$5:$B$1000,Consolidado!$E$5:$E$1000,$B23,Consolidado!$C$5:$C$1000,"Auditoría Interna",Consolidado!$S$5:$S$1000,"X",Consolidado!$H$5:$H$1000,IF($D$9="Todos","&gt;0",$D$9))),2),"")&amp;IF(_xlfn.MAXIFS(Consolidado!$B$5:$B$1000,Consolidado!$E$5:$E$1000,$B23,Consolidado!$C$5:$C$1000,"Auditoría Interna",Consolidado!$S$5:$S$1000,"X",Consolidado!$H$5:$H$1000,IF($D$9="Todos","&gt;0",$D$9))&lt;&gt;_xlfn.MINIFS(Consolidado!$B$5:$B$1000,Consolidado!$E$5:$E$1000,$B23,Consolidado!$C$5:$C$1000,"Auditoría Interna",Consolidado!$S$5:$S$1000,"X",Consolidado!$H$5:$H$1000,IF($D$9="Todos","&gt;0",$D$9))," y "&amp;TEXT(DAY(_xlfn.MAXIFS(Consolidado!$B$5:$B$1000,Consolidado!$E$5:$E$1000,$B23,Consolidado!$C$5:$C$1000,"Auditoría Interna",Consolidado!$S$5:$S$1000,"X",Consolidado!$H$5:$H$1000,IF($D$9="Todos","&gt;0",$D$9))),"00")&amp;"/"&amp;TEXT(MONTH(_xlfn.MAXIFS(Consolidado!$B$5:$B$1000,Consolidado!$E$5:$E$1000,$B23,Consolidado!$C$5:$C$1000,"Auditoría Interna",Consolidado!$S$5:$S$1000,"X",Consolidado!$H$5:$H$1000,IF($D$9="Todos","&gt;0",$D$9))),"00")&amp;IF($D$9="Todos","/"&amp;RIGHT(YEAR(_xlfn.MAXIFS(Consolidado!$B$5:$B$1000,Consolidado!$E$5:$E$1000,$B23,Consolidado!$C$5:$C$1000,"Auditoría Interna",Consolidado!$S$5:$S$1000,"X",Consolidado!$H$5:$H$1000,IF($D$9="Todos","&gt;0",$D$9))),2),""),""),""),IF(SUMIFS(Consolidado!$AD$5:$AD$1000,Consolidado!$E$5:$E$1000,$B23,Consolidado!$C$5:$C$1000,"Auditoría Externa",Consolidado!$S$5:$S$1000,"X",Consolidado!$H$5:$H$1000,IF($D$9="Todos","&gt;0",$D$9))&gt;0,"Externa "&amp;TEXT(DAY(_xlfn.MINIFS(Consolidado!$B$5:$B$1000,Consolidado!$E$5:$E$1000,$B23,Consolidado!$C$5:$C$1000,"Auditoría Externa",Consolidado!$S$5:$S$1000,"X",Consolidado!$H$5:$H$1000,IF($D$9="Todos","&gt;0",$D$9))),"00")&amp;"/"&amp;TEXT(MONTH(_xlfn.MINIFS(Consolidado!$B$5:$B$1000,Consolidado!$E$5:$E$1000,$B23,Consolidado!$C$5:$C$1000,"Auditoría Externa",Consolidado!$S$5:$S$1000,"X",Consolidado!$H$5:$H$1000,IF($D$9="Todos","&gt;0",$D$9))),"00")&amp;IF($D$9="Todos","/"&amp;RIGHT(YEAR(_xlfn.MINIFS(Consolidado!$B$5:$B$1000,Consolidado!$E$5:$E$1000,$B23,Consolidado!$C$5:$C$1000,"Auditoría Externa",Consolidado!$S$5:$S$1000,"X",Consolidado!$H$5:$H$1000,IF($D$9="Todos","&gt;0",$D$9))),2),"")&amp;IF(_xlfn.MAXIFS(Consolidado!$B$5:$B$1000,Consolidado!$E$5:$E$1000,$B23,Consolidado!$C$5:$C$1000,"Auditoría Externa",Consolidado!$S$5:$S$1000,"X",Consolidado!$H$5:$H$1000,IF($D$9="Todos","&gt;0",$D$9))&lt;&gt;_xlfn.MINIFS(Consolidado!$B$5:$B$1000,Consolidado!$E$5:$E$1000,$B23,Consolidado!$C$5:$C$1000,"Auditoría Externa",Consolidado!$S$5:$S$1000,"X",Consolidado!$H$5:$H$1000,IF($D$9="Todos","&gt;0",$D$9))," y "&amp;TEXT(DAY(_xlfn.MAXIFS(Consolidado!$B$5:$B$1000,Consolidado!$E$5:$E$1000,$B23,Consolidado!$C$5:$C$1000,"Auditoría Externa",Consolidado!$S$5:$S$1000,"X",Consolidado!$H$5:$H$1000,IF($D$9="Todos","&gt;0",$D$9))),"00")&amp;"/"&amp;TEXT(MONTH(_xlfn.MAXIFS(Consolidado!$B$5:$B$1000,Consolidado!$E$5:$E$1000,$B23,Consolidado!$C$5:$C$1000,"Auditoría Externa",Consolidado!$S$5:$S$1000,"X",Consolidado!$H$5:$H$1000,IF($D$9="Todos","&gt;0",$D$9))),"00")&amp;IF($D$9="Todos","/"&amp;RIGHT(YEAR(_xlfn.MAXIFS(Consolidado!$B$5:$B$1000,Consolidado!$E$5:$E$1000,$B23,Consolidado!$C$5:$C$1000,"Auditoría Externa",Consolidado!$S$5:$S$1000,"X",Consolidado!$H$5:$H$1000,IF($D$9="Todos","&gt;0",$D$9))),2),""),""),""),IF(SUMIFS(Consolidado!$AD$5:$AD$1000,Consolidado!$E$5:$E$1000,$B23,Consolidado!$C$5:$C$1000,"SSF",Consolidado!$S$5:$S$1000,"X",Consolidado!$H$5:$H$1000,IF($D$9="Todos","&gt;0",$D$9))&gt;0,"SSF "&amp;TEXT(DAY(_xlfn.MINIFS(Consolidado!$B$5:$B$1000,Consolidado!$E$5:$E$1000,$B23,Consolidado!$C$5:$C$1000,"SSF",Consolidado!$S$5:$S$1000,"X",Consolidado!$H$5:$H$1000,IF($D$9="Todos","&gt;0",$D$9))),"00")&amp;"/"&amp;TEXT(MONTH(_xlfn.MINIFS(Consolidado!$B$5:$B$1000,Consolidado!$E$5:$E$1000,$B23,Consolidado!$C$5:$C$1000,"SSF",Consolidado!$S$5:$S$1000,"X",Consolidado!$H$5:$H$1000,IF($D$9="Todos","&gt;0",$D$9))),"00")&amp;IF($D$9="Todos","/"&amp;RIGHT(YEAR(_xlfn.MINIFS(Consolidado!$B$5:$B$1000,Consolidado!$E$5:$E$1000,$B23,Consolidado!$C$5:$C$1000,"SSF",Consolidado!$S$5:$S$1000,"X",Consolidado!$H$5:$H$1000,IF($D$9="Todos","&gt;0",$D$9))),2),"")&amp;IF(_xlfn.MAXIFS(Consolidado!$B$5:$B$1000,Consolidado!$E$5:$E$1000,$B23,Consolidado!$C$5:$C$1000,"SSF",Consolidado!$S$5:$S$1000,"X",Consolidado!$H$5:$H$1000,IF($D$9="Todos","&gt;0",$D$9))&lt;&gt;_xlfn.MINIFS(Consolidado!$B$5:$B$1000,Consolidado!$E$5:$E$1000,$B23,Consolidado!$C$5:$C$1000,"SSF",Consolidado!$S$5:$S$1000,"X",Consolidado!$H$5:$H$1000,IF($D$9="Todos","&gt;0",$D$9))," y "&amp;TEXT(DAY(_xlfn.MAXIFS(Consolidado!$B$5:$B$1000,Consolidado!$E$5:$E$1000,$B23,Consolidado!$C$5:$C$1000,"SSF",Consolidado!$S$5:$S$1000,"X",Consolidado!$H$5:$H$1000,IF($D$9="Todos","&gt;0",$D$9))),"00")&amp;"/"&amp;TEXT(MONTH(_xlfn.MAXIFS(Consolidado!$B$5:$B$1000,Consolidado!$E$5:$E$1000,$B23,Consolidado!$C$5:$C$1000,"SSF",Consolidado!$S$5:$S$1000,"X",Consolidado!$H$5:$H$1000,IF($D$9="Todos","&gt;0",$D$9))),"00")&amp;IF($D$9="Todos","/"&amp;RIGHT(YEAR(_xlfn.MAXIFS(Consolidado!$B$5:$B$1000,Consolidado!$E$5:$E$1000,$B23,Consolidado!$C$5:$C$1000,"SSF",Consolidado!$S$5:$S$1000,"X",Consolidado!$H$5:$H$1000,IF($D$9="Todos","&gt;0",$D$9))),2),""),""),""),IF(SUMIFS(Consolidado!$AD$5:$AD$1000,Consolidado!$E$5:$E$1000,$B23,Consolidado!$C$5:$C$1000,"Comité de Supervisión",Consolidado!$S$5:$S$1000,"X",Consolidado!$H$5:$H$1000,IF($D$9="Todos","&gt;0",$D$9))&gt;0,"Comité Sup. "&amp;TEXT(DAY(_xlfn.MINIFS(Consolidado!$B$5:$B$1000,Consolidado!$E$5:$E$1000,$B23,Consolidado!$C$5:$C$1000,"Comité de Supervisión",Consolidado!$S$5:$S$1000,"X",Consolidado!$H$5:$H$1000,IF($D$9="Todos","&gt;0",$D$9))),"00")&amp;"/"&amp;TEXT(MONTH(_xlfn.MINIFS(Consolidado!$B$5:$B$1000,Consolidado!$E$5:$E$1000,$B23,Consolidado!$C$5:$C$1000,"Comité de Supervisión",Consolidado!$S$5:$S$1000,"X",Consolidado!$H$5:$H$1000,IF($D$9="Todos","&gt;0",$D$9))),"00")&amp;IF($D$9="Todos","/"&amp;RIGHT(YEAR(_xlfn.MINIFS(Consolidado!$B$5:$B$1000,Consolidado!$E$5:$E$1000,$B23,Consolidado!$C$5:$C$1000,"Comité de Supervisión",Consolidado!$S$5:$S$1000,"X",Consolidado!$H$5:$H$1000,IF($D$9="Todos","&gt;0",$D$9))),2),"")&amp;IF(_xlfn.MAXIFS(Consolidado!$B$5:$B$1000,Consolidado!$E$5:$E$1000,$B23,Consolidado!$C$5:$C$1000,"Comité de Supervisión",Consolidado!$S$5:$S$1000,"X",Consolidado!$H$5:$H$1000,IF($D$9="Todos","&gt;0",$D$9))&lt;&gt;_xlfn.MINIFS(Consolidado!$B$5:$B$1000,Consolidado!$E$5:$E$1000,$B23,Consolidado!$C$5:$C$1000,"Comité de Supervisión",Consolidado!$S$5:$S$1000,"X",Consolidado!$H$5:$H$1000,IF($D$9="Todos","&gt;0",$D$9))," y "&amp;TEXT(DAY(_xlfn.MAXIFS(Consolidado!$B$5:$B$1000,Consolidado!$E$5:$E$1000,$B23,Consolidado!$C$5:$C$1000,"Comité de Supervisión",Consolidado!$S$5:$S$1000,"X",Consolidado!$H$5:$H$1000,IF($D$9="Todos","&gt;0",$D$9))),"00")&amp;"/"&amp;TEXT(MONTH(_xlfn.MAXIFS(Consolidado!$B$5:$B$1000,Consolidado!$E$5:$E$1000,$B23,Consolidado!$C$5:$C$1000,"Comité de Supervisión",Consolidado!$S$5:$S$1000,"X",Consolidado!$H$5:$H$1000,IF($D$9="Todos","&gt;0",$D$9))),"00")&amp;IF($D$9="Todos","/"&amp;RIGHT(YEAR(_xlfn.MAXIFS(Consolidado!$B$5:$B$1000,Consolidado!$E$5:$E$1000,$B23,Consolidado!$C$5:$C$1000,"Comité de Supervisión",Consolidado!$S$5:$S$1000,"X",Consolidado!$H$5:$H$1000,IF($D$9="Todos","&gt;0",$D$9))),2),""),""),""),IF(SUMIFS(Consolidado!$AD$5:$AD$1000,Consolidado!$E$5:$E$1000,$B23,Consolidado!$C$5:$C$1000,"Consejo de Administración",Consolidado!$S$5:$S$1000,"X",Consolidado!$H$5:$H$1000,IF($D$9="Todos","&gt;0",$D$9))&gt;0,"Consejo "&amp;TEXT(DAY(_xlfn.MINIFS(Consolidado!$B$5:$B$1000,Consolidado!$E$5:$E$1000,$B23,Consolidado!$C$5:$C$1000,"Consejo de Administración",Consolidado!$S$5:$S$1000,"X",Consolidado!$H$5:$H$1000,IF($D$9="Todos","&gt;0",$D$9))),"00")&amp;"/"&amp;TEXT(MONTH(_xlfn.MINIFS(Consolidado!$B$5:$B$1000,Consolidado!$E$5:$E$1000,$B23,Consolidado!$C$5:$C$1000,"Consejo de Administración",Consolidado!$S$5:$S$1000,"X",Consolidado!$H$5:$H$1000,IF($D$9="Todos","&gt;0",$D$9))),"00")&amp;IF($D$9="Todos","/"&amp;RIGHT(YEAR(_xlfn.MINIFS(Consolidado!$B$5:$B$1000,Consolidado!$E$5:$E$1000,$B23,Consolidado!$C$5:$C$1000,"Consejo de Administración",Consolidado!$S$5:$S$1000,"X",Consolidado!$H$5:$H$1000,IF($D$9="Todos","&gt;0",$D$9))),2),"")&amp;IF(_xlfn.MAXIFS(Consolidado!$B$5:$B$1000,Consolidado!$E$5:$E$1000,$B23,Consolidado!$C$5:$C$1000,"Consejo de Administración",Consolidado!$S$5:$S$1000,"X",Consolidado!$H$5:$H$1000,IF($D$9="Todos","&gt;0",$D$9))&lt;&gt;_xlfn.MINIFS(Consolidado!$B$5:$B$1000,Consolidado!$E$5:$E$1000,$B23,Consolidado!$C$5:$C$1000,"Consejo de Administración",Consolidado!$S$5:$S$1000,"X",Consolidado!$H$5:$H$1000,IF($D$9="Todos","&gt;0",$D$9))," y "&amp;TEXT(DAY(_xlfn.MAXIFS(Consolidado!$B$5:$B$1000,Consolidado!$E$5:$E$1000,$B23,Consolidado!$C$5:$C$1000,"Consejo de Administración",Consolidado!$S$5:$S$1000,"X",Consolidado!$H$5:$H$1000,IF($D$9="Todos","&gt;0",$D$9))),"00")&amp;"/"&amp;TEXT(MONTH(_xlfn.MAXIFS(Consolidado!$B$5:$B$1000,Consolidado!$E$5:$E$1000,$B23,Consolidado!$C$5:$C$1000,"Consejo de Administración",Consolidado!$S$5:$S$1000,"X",Consolidado!$H$5:$H$1000,IF($D$9="Todos","&gt;0",$D$9))),"00")&amp;IF($D$9="Todos","/"&amp;RIGHT(YEAR(_xlfn.MAXIFS(Consolidado!$B$5:$B$1000,Consolidado!$E$5:$E$1000,$B23,Consolidado!$C$5:$C$1000,"Consejo de Administración",Consolidado!$S$5:$S$1000,"X",Consolidado!$H$5:$H$1000,IF($D$9="Todos","&gt;0",$D$9))),2),""),""),""),IF(SUMIFS(Consolidado!$AD$5:$AD$1000,Consolidado!$E$5:$E$1000,$B23,Consolidado!$C$5:$C$1000,"Otros",Consolidado!$S$5:$S$1000,"X",Consolidado!$H$5:$H$1000,IF($D$9="Todos","&gt;0",$D$9))&gt;0,"Otros "&amp;TEXT(DAY(_xlfn.MINIFS(Consolidado!$B$5:$B$1000,Consolidado!$E$5:$E$1000,$B23,Consolidado!$C$5:$C$1000,"Otros",Consolidado!$S$5:$S$1000,"X",Consolidado!$H$5:$H$1000,IF($D$9="Todos","&gt;0",$D$9))),"00")&amp;"/"&amp;TEXT(MONTH(_xlfn.MINIFS(Consolidado!$B$5:$B$1000,Consolidado!$E$5:$E$1000,$B23,Consolidado!$C$5:$C$1000,"Otros",Consolidado!$S$5:$S$1000,"X",Consolidado!$H$5:$H$1000,IF($D$9="Todos","&gt;0",$D$9))),"00")&amp;IF($D$9="Todos","/"&amp;RIGHT(YEAR(_xlfn.MINIFS(Consolidado!$B$5:$B$1000,Consolidado!$E$5:$E$1000,$B23,Consolidado!$C$5:$C$1000,"Otros",Consolidado!$S$5:$S$1000,"X",Consolidado!$H$5:$H$1000,IF($D$9="Todos","&gt;0",$D$9))),2),"")&amp;IF(_xlfn.MAXIFS(Consolidado!$B$5:$B$1000,Consolidado!$E$5:$E$1000,$B23,Consolidado!$C$5:$C$1000,"Otros",Consolidado!$S$5:$S$1000,"X",Consolidado!$H$5:$H$1000,IF($D$9="Todos","&gt;0",$D$9))&lt;&gt;_xlfn.MINIFS(Consolidado!$B$5:$B$1000,Consolidado!$E$5:$E$1000,$B23,Consolidado!$C$5:$C$1000,"Otros",Consolidado!$S$5:$S$1000,"X",Consolidado!$H$5:$H$1000,IF($D$9="Todos","&gt;0",$D$9))," y "&amp;TEXT(DAY(_xlfn.MAXIFS(Consolidado!$B$5:$B$1000,Consolidado!$E$5:$E$1000,$B23,Consolidado!$C$5:$C$1000,"Otros",Consolidado!$S$5:$S$1000,"X",Consolidado!$H$5:$H$1000,IF($D$9="Todos","&gt;0",$D$9))),"00")&amp;"/"&amp;TEXT(MONTH(_xlfn.MAXIFS(Consolidado!$B$5:$B$1000,Consolidado!$E$5:$E$1000,$B23,Consolidado!$C$5:$C$1000,"Otros",Consolidado!$S$5:$S$1000,"X",Consolidado!$H$5:$H$1000,IF($D$9="Todos","&gt;0",$D$9))),"00")&amp;IF($D$9="Todos","/"&amp;RIGHT(YEAR(_xlfn.MAXIFS(Consolidado!$B$5:$B$1000,Consolidado!$E$5:$E$1000,$B23,Consolidado!$C$5:$C$1000,"Otros",Consolidado!$S$5:$S$1000,"X",Consolidado!$H$5:$H$1000,IF($D$9="Todos","&gt;0",$D$9))),2),""),""),""))</f>
        <v/>
      </c>
      <c r="V23" s="37" t="str">
        <f aca="false">_xlfn.TEXTJOIN(" +"&amp;CHAR(10),TRUE(),IF(SUMIFS(Consolidado!$AD$5:$AD$1000,Consolidado!$E$5:$E$1000,$B23,Consolidado!$C$5:$C$1000,"Auditoría Interna",Consolidado!$T$5:$T$1000,"X",Consolidado!$H$5:$H$1000,IF($D$9="Todos","&gt;0",$D$9))&gt;0,"Interna "&amp;TEXT(DAY(_xlfn.MINIFS(Consolidado!$B$5:$B$1000,Consolidado!$E$5:$E$1000,$B23,Consolidado!$C$5:$C$1000,"Auditoría Interna",Consolidado!$T$5:$T$1000,"X",Consolidado!$H$5:$H$1000,IF($D$9="Todos","&gt;0",$D$9))),"00")&amp;"/"&amp;TEXT(MONTH(_xlfn.MINIFS(Consolidado!$B$5:$B$1000,Consolidado!$E$5:$E$1000,$B23,Consolidado!$C$5:$C$1000,"Auditoría Interna",Consolidado!$T$5:$T$1000,"X",Consolidado!$H$5:$H$1000,IF($D$9="Todos","&gt;0",$D$9))),"00")&amp;IF($D$9="Todos","/"&amp;RIGHT(YEAR(_xlfn.MINIFS(Consolidado!$B$5:$B$1000,Consolidado!$E$5:$E$1000,$B23,Consolidado!$C$5:$C$1000,"Auditoría Interna",Consolidado!$T$5:$T$1000,"X",Consolidado!$H$5:$H$1000,IF($D$9="Todos","&gt;0",$D$9))),2),"")&amp;IF(_xlfn.MAXIFS(Consolidado!$B$5:$B$1000,Consolidado!$E$5:$E$1000,$B23,Consolidado!$C$5:$C$1000,"Auditoría Interna",Consolidado!$T$5:$T$1000,"X",Consolidado!$H$5:$H$1000,IF($D$9="Todos","&gt;0",$D$9))&lt;&gt;_xlfn.MINIFS(Consolidado!$B$5:$B$1000,Consolidado!$E$5:$E$1000,$B23,Consolidado!$C$5:$C$1000,"Auditoría Interna",Consolidado!$T$5:$T$1000,"X",Consolidado!$H$5:$H$1000,IF($D$9="Todos","&gt;0",$D$9))," y "&amp;TEXT(DAY(_xlfn.MAXIFS(Consolidado!$B$5:$B$1000,Consolidado!$E$5:$E$1000,$B23,Consolidado!$C$5:$C$1000,"Auditoría Interna",Consolidado!$T$5:$T$1000,"X",Consolidado!$H$5:$H$1000,IF($D$9="Todos","&gt;0",$D$9))),"00")&amp;"/"&amp;TEXT(MONTH(_xlfn.MAXIFS(Consolidado!$B$5:$B$1000,Consolidado!$E$5:$E$1000,$B23,Consolidado!$C$5:$C$1000,"Auditoría Interna",Consolidado!$T$5:$T$1000,"X",Consolidado!$H$5:$H$1000,IF($D$9="Todos","&gt;0",$D$9))),"00")&amp;IF($D$9="Todos","/"&amp;RIGHT(YEAR(_xlfn.MAXIFS(Consolidado!$B$5:$B$1000,Consolidado!$E$5:$E$1000,$B23,Consolidado!$C$5:$C$1000,"Auditoría Interna",Consolidado!$T$5:$T$1000,"X",Consolidado!$H$5:$H$1000,IF($D$9="Todos","&gt;0",$D$9))),2),""),""),""),IF(SUMIFS(Consolidado!$AD$5:$AD$1000,Consolidado!$E$5:$E$1000,$B23,Consolidado!$C$5:$C$1000,"Auditoría Externa",Consolidado!$T$5:$T$1000,"X",Consolidado!$H$5:$H$1000,IF($D$9="Todos","&gt;0",$D$9))&gt;0,"Externa "&amp;TEXT(DAY(_xlfn.MINIFS(Consolidado!$B$5:$B$1000,Consolidado!$E$5:$E$1000,$B23,Consolidado!$C$5:$C$1000,"Auditoría Externa",Consolidado!$T$5:$T$1000,"X",Consolidado!$H$5:$H$1000,IF($D$9="Todos","&gt;0",$D$9))),"00")&amp;"/"&amp;TEXT(MONTH(_xlfn.MINIFS(Consolidado!$B$5:$B$1000,Consolidado!$E$5:$E$1000,$B23,Consolidado!$C$5:$C$1000,"Auditoría Externa",Consolidado!$T$5:$T$1000,"X",Consolidado!$H$5:$H$1000,IF($D$9="Todos","&gt;0",$D$9))),"00")&amp;IF($D$9="Todos","/"&amp;RIGHT(YEAR(_xlfn.MINIFS(Consolidado!$B$5:$B$1000,Consolidado!$E$5:$E$1000,$B23,Consolidado!$C$5:$C$1000,"Auditoría Externa",Consolidado!$T$5:$T$1000,"X",Consolidado!$H$5:$H$1000,IF($D$9="Todos","&gt;0",$D$9))),2),"")&amp;IF(_xlfn.MAXIFS(Consolidado!$B$5:$B$1000,Consolidado!$E$5:$E$1000,$B23,Consolidado!$C$5:$C$1000,"Auditoría Externa",Consolidado!$T$5:$T$1000,"X",Consolidado!$H$5:$H$1000,IF($D$9="Todos","&gt;0",$D$9))&lt;&gt;_xlfn.MINIFS(Consolidado!$B$5:$B$1000,Consolidado!$E$5:$E$1000,$B23,Consolidado!$C$5:$C$1000,"Auditoría Externa",Consolidado!$T$5:$T$1000,"X",Consolidado!$H$5:$H$1000,IF($D$9="Todos","&gt;0",$D$9))," y "&amp;TEXT(DAY(_xlfn.MAXIFS(Consolidado!$B$5:$B$1000,Consolidado!$E$5:$E$1000,$B23,Consolidado!$C$5:$C$1000,"Auditoría Externa",Consolidado!$T$5:$T$1000,"X",Consolidado!$H$5:$H$1000,IF($D$9="Todos","&gt;0",$D$9))),"00")&amp;"/"&amp;TEXT(MONTH(_xlfn.MAXIFS(Consolidado!$B$5:$B$1000,Consolidado!$E$5:$E$1000,$B23,Consolidado!$C$5:$C$1000,"Auditoría Externa",Consolidado!$T$5:$T$1000,"X",Consolidado!$H$5:$H$1000,IF($D$9="Todos","&gt;0",$D$9))),"00")&amp;IF($D$9="Todos","/"&amp;RIGHT(YEAR(_xlfn.MAXIFS(Consolidado!$B$5:$B$1000,Consolidado!$E$5:$E$1000,$B23,Consolidado!$C$5:$C$1000,"Auditoría Externa",Consolidado!$T$5:$T$1000,"X",Consolidado!$H$5:$H$1000,IF($D$9="Todos","&gt;0",$D$9))),2),""),""),""),IF(SUMIFS(Consolidado!$AD$5:$AD$1000,Consolidado!$E$5:$E$1000,$B23,Consolidado!$C$5:$C$1000,"SSF",Consolidado!$T$5:$T$1000,"X",Consolidado!$H$5:$H$1000,IF($D$9="Todos","&gt;0",$D$9))&gt;0,"SSF "&amp;TEXT(DAY(_xlfn.MINIFS(Consolidado!$B$5:$B$1000,Consolidado!$E$5:$E$1000,$B23,Consolidado!$C$5:$C$1000,"SSF",Consolidado!$T$5:$T$1000,"X",Consolidado!$H$5:$H$1000,IF($D$9="Todos","&gt;0",$D$9))),"00")&amp;"/"&amp;TEXT(MONTH(_xlfn.MINIFS(Consolidado!$B$5:$B$1000,Consolidado!$E$5:$E$1000,$B23,Consolidado!$C$5:$C$1000,"SSF",Consolidado!$T$5:$T$1000,"X",Consolidado!$H$5:$H$1000,IF($D$9="Todos","&gt;0",$D$9))),"00")&amp;IF($D$9="Todos","/"&amp;RIGHT(YEAR(_xlfn.MINIFS(Consolidado!$B$5:$B$1000,Consolidado!$E$5:$E$1000,$B23,Consolidado!$C$5:$C$1000,"SSF",Consolidado!$T$5:$T$1000,"X",Consolidado!$H$5:$H$1000,IF($D$9="Todos","&gt;0",$D$9))),2),"")&amp;IF(_xlfn.MAXIFS(Consolidado!$B$5:$B$1000,Consolidado!$E$5:$E$1000,$B23,Consolidado!$C$5:$C$1000,"SSF",Consolidado!$T$5:$T$1000,"X",Consolidado!$H$5:$H$1000,IF($D$9="Todos","&gt;0",$D$9))&lt;&gt;_xlfn.MINIFS(Consolidado!$B$5:$B$1000,Consolidado!$E$5:$E$1000,$B23,Consolidado!$C$5:$C$1000,"SSF",Consolidado!$T$5:$T$1000,"X",Consolidado!$H$5:$H$1000,IF($D$9="Todos","&gt;0",$D$9))," y "&amp;TEXT(DAY(_xlfn.MAXIFS(Consolidado!$B$5:$B$1000,Consolidado!$E$5:$E$1000,$B23,Consolidado!$C$5:$C$1000,"SSF",Consolidado!$T$5:$T$1000,"X",Consolidado!$H$5:$H$1000,IF($D$9="Todos","&gt;0",$D$9))),"00")&amp;"/"&amp;TEXT(MONTH(_xlfn.MAXIFS(Consolidado!$B$5:$B$1000,Consolidado!$E$5:$E$1000,$B23,Consolidado!$C$5:$C$1000,"SSF",Consolidado!$T$5:$T$1000,"X",Consolidado!$H$5:$H$1000,IF($D$9="Todos","&gt;0",$D$9))),"00")&amp;IF($D$9="Todos","/"&amp;RIGHT(YEAR(_xlfn.MAXIFS(Consolidado!$B$5:$B$1000,Consolidado!$E$5:$E$1000,$B23,Consolidado!$C$5:$C$1000,"SSF",Consolidado!$T$5:$T$1000,"X",Consolidado!$H$5:$H$1000,IF($D$9="Todos","&gt;0",$D$9))),2),""),""),""),IF(SUMIFS(Consolidado!$AD$5:$AD$1000,Consolidado!$E$5:$E$1000,$B23,Consolidado!$C$5:$C$1000,"Comité de Supervisión",Consolidado!$T$5:$T$1000,"X",Consolidado!$H$5:$H$1000,IF($D$9="Todos","&gt;0",$D$9))&gt;0,"Comité Sup. "&amp;TEXT(DAY(_xlfn.MINIFS(Consolidado!$B$5:$B$1000,Consolidado!$E$5:$E$1000,$B23,Consolidado!$C$5:$C$1000,"Comité de Supervisión",Consolidado!$T$5:$T$1000,"X",Consolidado!$H$5:$H$1000,IF($D$9="Todos","&gt;0",$D$9))),"00")&amp;"/"&amp;TEXT(MONTH(_xlfn.MINIFS(Consolidado!$B$5:$B$1000,Consolidado!$E$5:$E$1000,$B23,Consolidado!$C$5:$C$1000,"Comité de Supervisión",Consolidado!$T$5:$T$1000,"X",Consolidado!$H$5:$H$1000,IF($D$9="Todos","&gt;0",$D$9))),"00")&amp;IF($D$9="Todos","/"&amp;RIGHT(YEAR(_xlfn.MINIFS(Consolidado!$B$5:$B$1000,Consolidado!$E$5:$E$1000,$B23,Consolidado!$C$5:$C$1000,"Comité de Supervisión",Consolidado!$T$5:$T$1000,"X",Consolidado!$H$5:$H$1000,IF($D$9="Todos","&gt;0",$D$9))),2),"")&amp;IF(_xlfn.MAXIFS(Consolidado!$B$5:$B$1000,Consolidado!$E$5:$E$1000,$B23,Consolidado!$C$5:$C$1000,"Comité de Supervisión",Consolidado!$T$5:$T$1000,"X",Consolidado!$H$5:$H$1000,IF($D$9="Todos","&gt;0",$D$9))&lt;&gt;_xlfn.MINIFS(Consolidado!$B$5:$B$1000,Consolidado!$E$5:$E$1000,$B23,Consolidado!$C$5:$C$1000,"Comité de Supervisión",Consolidado!$T$5:$T$1000,"X",Consolidado!$H$5:$H$1000,IF($D$9="Todos","&gt;0",$D$9))," y "&amp;TEXT(DAY(_xlfn.MAXIFS(Consolidado!$B$5:$B$1000,Consolidado!$E$5:$E$1000,$B23,Consolidado!$C$5:$C$1000,"Comité de Supervisión",Consolidado!$T$5:$T$1000,"X",Consolidado!$H$5:$H$1000,IF($D$9="Todos","&gt;0",$D$9))),"00")&amp;"/"&amp;TEXT(MONTH(_xlfn.MAXIFS(Consolidado!$B$5:$B$1000,Consolidado!$E$5:$E$1000,$B23,Consolidado!$C$5:$C$1000,"Comité de Supervisión",Consolidado!$T$5:$T$1000,"X",Consolidado!$H$5:$H$1000,IF($D$9="Todos","&gt;0",$D$9))),"00")&amp;IF($D$9="Todos","/"&amp;RIGHT(YEAR(_xlfn.MAXIFS(Consolidado!$B$5:$B$1000,Consolidado!$E$5:$E$1000,$B23,Consolidado!$C$5:$C$1000,"Comité de Supervisión",Consolidado!$T$5:$T$1000,"X",Consolidado!$H$5:$H$1000,IF($D$9="Todos","&gt;0",$D$9))),2),""),""),""),IF(SUMIFS(Consolidado!$AD$5:$AD$1000,Consolidado!$E$5:$E$1000,$B23,Consolidado!$C$5:$C$1000,"Consejo de Administración",Consolidado!$T$5:$T$1000,"X",Consolidado!$H$5:$H$1000,IF($D$9="Todos","&gt;0",$D$9))&gt;0,"Consejo "&amp;TEXT(DAY(_xlfn.MINIFS(Consolidado!$B$5:$B$1000,Consolidado!$E$5:$E$1000,$B23,Consolidado!$C$5:$C$1000,"Consejo de Administración",Consolidado!$T$5:$T$1000,"X",Consolidado!$H$5:$H$1000,IF($D$9="Todos","&gt;0",$D$9))),"00")&amp;"/"&amp;TEXT(MONTH(_xlfn.MINIFS(Consolidado!$B$5:$B$1000,Consolidado!$E$5:$E$1000,$B23,Consolidado!$C$5:$C$1000,"Consejo de Administración",Consolidado!$T$5:$T$1000,"X",Consolidado!$H$5:$H$1000,IF($D$9="Todos","&gt;0",$D$9))),"00")&amp;IF($D$9="Todos","/"&amp;RIGHT(YEAR(_xlfn.MINIFS(Consolidado!$B$5:$B$1000,Consolidado!$E$5:$E$1000,$B23,Consolidado!$C$5:$C$1000,"Consejo de Administración",Consolidado!$T$5:$T$1000,"X",Consolidado!$H$5:$H$1000,IF($D$9="Todos","&gt;0",$D$9))),2),"")&amp;IF(_xlfn.MAXIFS(Consolidado!$B$5:$B$1000,Consolidado!$E$5:$E$1000,$B23,Consolidado!$C$5:$C$1000,"Consejo de Administración",Consolidado!$T$5:$T$1000,"X",Consolidado!$H$5:$H$1000,IF($D$9="Todos","&gt;0",$D$9))&lt;&gt;_xlfn.MINIFS(Consolidado!$B$5:$B$1000,Consolidado!$E$5:$E$1000,$B23,Consolidado!$C$5:$C$1000,"Consejo de Administración",Consolidado!$T$5:$T$1000,"X",Consolidado!$H$5:$H$1000,IF($D$9="Todos","&gt;0",$D$9))," y "&amp;TEXT(DAY(_xlfn.MAXIFS(Consolidado!$B$5:$B$1000,Consolidado!$E$5:$E$1000,$B23,Consolidado!$C$5:$C$1000,"Consejo de Administración",Consolidado!$T$5:$T$1000,"X",Consolidado!$H$5:$H$1000,IF($D$9="Todos","&gt;0",$D$9))),"00")&amp;"/"&amp;TEXT(MONTH(_xlfn.MAXIFS(Consolidado!$B$5:$B$1000,Consolidado!$E$5:$E$1000,$B23,Consolidado!$C$5:$C$1000,"Consejo de Administración",Consolidado!$T$5:$T$1000,"X",Consolidado!$H$5:$H$1000,IF($D$9="Todos","&gt;0",$D$9))),"00")&amp;IF($D$9="Todos","/"&amp;RIGHT(YEAR(_xlfn.MAXIFS(Consolidado!$B$5:$B$1000,Consolidado!$E$5:$E$1000,$B23,Consolidado!$C$5:$C$1000,"Consejo de Administración",Consolidado!$T$5:$T$1000,"X",Consolidado!$H$5:$H$1000,IF($D$9="Todos","&gt;0",$D$9))),2),""),""),""),IF(SUMIFS(Consolidado!$AD$5:$AD$1000,Consolidado!$E$5:$E$1000,$B23,Consolidado!$C$5:$C$1000,"Otros",Consolidado!$T$5:$T$1000,"X",Consolidado!$H$5:$H$1000,IF($D$9="Todos","&gt;0",$D$9))&gt;0,"Otros "&amp;TEXT(DAY(_xlfn.MINIFS(Consolidado!$B$5:$B$1000,Consolidado!$E$5:$E$1000,$B23,Consolidado!$C$5:$C$1000,"Otros",Consolidado!$T$5:$T$1000,"X",Consolidado!$H$5:$H$1000,IF($D$9="Todos","&gt;0",$D$9))),"00")&amp;"/"&amp;TEXT(MONTH(_xlfn.MINIFS(Consolidado!$B$5:$B$1000,Consolidado!$E$5:$E$1000,$B23,Consolidado!$C$5:$C$1000,"Otros",Consolidado!$T$5:$T$1000,"X",Consolidado!$H$5:$H$1000,IF($D$9="Todos","&gt;0",$D$9))),"00")&amp;IF($D$9="Todos","/"&amp;RIGHT(YEAR(_xlfn.MINIFS(Consolidado!$B$5:$B$1000,Consolidado!$E$5:$E$1000,$B23,Consolidado!$C$5:$C$1000,"Otros",Consolidado!$T$5:$T$1000,"X",Consolidado!$H$5:$H$1000,IF($D$9="Todos","&gt;0",$D$9))),2),"")&amp;IF(_xlfn.MAXIFS(Consolidado!$B$5:$B$1000,Consolidado!$E$5:$E$1000,$B23,Consolidado!$C$5:$C$1000,"Otros",Consolidado!$T$5:$T$1000,"X",Consolidado!$H$5:$H$1000,IF($D$9="Todos","&gt;0",$D$9))&lt;&gt;_xlfn.MINIFS(Consolidado!$B$5:$B$1000,Consolidado!$E$5:$E$1000,$B23,Consolidado!$C$5:$C$1000,"Otros",Consolidado!$T$5:$T$1000,"X",Consolidado!$H$5:$H$1000,IF($D$9="Todos","&gt;0",$D$9))," y "&amp;TEXT(DAY(_xlfn.MAXIFS(Consolidado!$B$5:$B$1000,Consolidado!$E$5:$E$1000,$B23,Consolidado!$C$5:$C$1000,"Otros",Consolidado!$T$5:$T$1000,"X",Consolidado!$H$5:$H$1000,IF($D$9="Todos","&gt;0",$D$9))),"00")&amp;"/"&amp;TEXT(MONTH(_xlfn.MAXIFS(Consolidado!$B$5:$B$1000,Consolidado!$E$5:$E$1000,$B23,Consolidado!$C$5:$C$1000,"Otros",Consolidado!$T$5:$T$1000,"X",Consolidado!$H$5:$H$1000,IF($D$9="Todos","&gt;0",$D$9))),"00")&amp;IF($D$9="Todos","/"&amp;RIGHT(YEAR(_xlfn.MAXIFS(Consolidado!$B$5:$B$1000,Consolidado!$E$5:$E$1000,$B23,Consolidado!$C$5:$C$1000,"Otros",Consolidado!$T$5:$T$1000,"X",Consolidado!$H$5:$H$1000,IF($D$9="Todos","&gt;0",$D$9))),2),""),""),""))</f>
        <v/>
      </c>
      <c r="AD23" s="38" t="str">
        <f aca="false">Catálogos!C3</f>
        <v>Informe GIR / informes al Comité y Consejo</v>
      </c>
      <c r="AE23" s="38" t="str">
        <f aca="false">Catálogos!D3</f>
        <v>NRP-20</v>
      </c>
      <c r="AF23" s="38" t="n">
        <f aca="false">IF(AD23="",0,IF($D$9="Todos",SUMIFS(Consolidado!$AD$5:$AD$1000,Consolidado!$E$5:$E$1000,AD23,Consolidado!$C$5:$C$1000,"Auditoría Interna"),SUMIFS(Consolidado!$AD$5:$AD$1000,Consolidado!$E$5:$E$1000,AD23,Consolidado!$C$5:$C$1000,"Auditoría Interna",Consolidado!$H$5:$H$1000,$D$9)))</f>
        <v>2</v>
      </c>
      <c r="AG23" s="38" t="n">
        <f aca="false">IF(AD23="",0,IF($D$9="Todos",SUMIFS(Consolidado!$AD$5:$AD$1000,Consolidado!$E$5:$E$1000,AD23,Consolidado!$C$5:$C$1000,"Auditoría Externa"),SUMIFS(Consolidado!$AD$5:$AD$1000,Consolidado!$E$5:$E$1000,AD23,Consolidado!$C$5:$C$1000,"Auditoría Externa",Consolidado!$H$5:$H$1000,$D$9)))</f>
        <v>0</v>
      </c>
      <c r="AH23" s="38" t="n">
        <f aca="false">IF(AD23="",0,IF($D$9="Todos",SUMIFS(Consolidado!$AD$5:$AD$1000,Consolidado!$E$5:$E$1000,AD23,Consolidado!$C$5:$C$1000,"SSF"),SUMIFS(Consolidado!$AD$5:$AD$1000,Consolidado!$E$5:$E$1000,AD23,Consolidado!$C$5:$C$1000,"SSF",Consolidado!$H$5:$H$1000,$D$9)))</f>
        <v>0</v>
      </c>
      <c r="AI23" s="38" t="n">
        <f aca="false">IF(AD23="",0,IF($D$9="Todos",SUMIFS(Consolidado!$AD$5:$AD$1000,Consolidado!$E$5:$E$1000,AD23),SUMIFS(Consolidado!$AD$5:$AD$1000,Consolidado!$E$5:$E$1000,AD23,Consolidado!$H$5:$H$1000,$D$9))-SUM(AF23:AH23))</f>
        <v>0</v>
      </c>
      <c r="AJ23" s="38" t="n">
        <f aca="false">SUM(AF23:AI23)</f>
        <v>2</v>
      </c>
      <c r="AK23" s="38" t="n">
        <f aca="false">(AF23&gt;0)+(AG23&gt;0)+(AH23&gt;0)+(IF($D$9="Todos",SUMIFS(Consolidado!$AD$5:$AD$1000,Consolidado!$E$5:$E$1000,AD23,Consolidado!$C$5:$C$1000,"Comité de Supervisión"),SUMIFS(Consolidado!$AD$5:$AD$1000,Consolidado!$E$5:$E$1000,AD23,Consolidado!$C$5:$C$1000,"Comité de Supervisión",Consolidado!$H$5:$H$1000,$D$9))&gt;0)+(IF($D$9="Todos",SUMIFS(Consolidado!$AD$5:$AD$1000,Consolidado!$E$5:$E$1000,AD23,Consolidado!$C$5:$C$1000,"Consejo de Administración"),SUMIFS(Consolidado!$AD$5:$AD$1000,Consolidado!$E$5:$E$1000,AD23,Consolidado!$C$5:$C$1000,"Consejo de Administración",Consolidado!$H$5:$H$1000,$D$9))&gt;0)+(IF($D$9="Todos",SUMIFS(Consolidado!$AD$5:$AD$1000,Consolidado!$E$5:$E$1000,AD23,Consolidado!$C$5:$C$1000,"Otros"),SUMIFS(Consolidado!$AD$5:$AD$1000,Consolidado!$E$5:$E$1000,AD23,Consolidado!$C$5:$C$1000,"Otros",Consolidado!$H$5:$H$1000,$D$9))&gt;0)</f>
        <v>1</v>
      </c>
      <c r="AL23" s="38" t="n">
        <f aca="false">IF(AD23="",-1,AJ23*10000+AK23*100-ROW()/1000)</f>
        <v>20099.977</v>
      </c>
      <c r="AM23" s="38" t="str">
        <f aca="false" t="array" ref="AM23:AM23">_xlfn.TEXTJOIN(", ",TRUE(),IF((Consolidado!$E$5:$E$1000=AD23)*((($D$9="Todos")+(Consolidado!$H$5:$H$1000=$D$9))&gt;0),Consolidado!$AE$5:$AE$1000,""))</f>
        <v>Interna – 6 de Mayo 2026, Interna – 22 de Agosto 2026</v>
      </c>
      <c r="AN23" s="38" t="str">
        <f aca="false" t="array" ref="AN23:AN23">_xlfn.TEXTJOIN(", ",TRUE(),IF(Consolidado!$E$5:$E$1000=AD23,Consolidado!$AE$5:$AE$1000,""))</f>
        <v>Interna – 6 de Mayo 2026, Interna – 22 de Agosto 2026</v>
      </c>
    </row>
    <row r="24" customFormat="false" ht="39.75" hidden="false" customHeight="true" outlineLevel="0" collapsed="false">
      <c r="A24" s="31" t="n">
        <v>3</v>
      </c>
      <c r="B24" s="32" t="str">
        <f aca="false">INDEX($AD$22:$AD$51,MATCH(LARGE($AL$22:$AL$51,3),$AL$22:$AL$51,0))</f>
        <v>Plan de Continuidad (BCP/DRP)</v>
      </c>
      <c r="C24" s="33" t="str">
        <f aca="false">INDEX($AE$22:$AE$51,MATCH(LARGE($AL$22:$AL$51,3),$AL$22:$AL$51,0))</f>
        <v>NRP-24</v>
      </c>
      <c r="D24" s="34" t="n">
        <f aca="false">INDEX($AF$22:$AF$51,MATCH(LARGE($AL$22:$AL$51,3),$AL$22:$AL$51,0))</f>
        <v>2</v>
      </c>
      <c r="E24" s="34" t="n">
        <f aca="false">INDEX($AG$22:$AG$51,MATCH(LARGE($AL$22:$AL$51,3),$AL$22:$AL$51,0))</f>
        <v>1</v>
      </c>
      <c r="F24" s="34" t="n">
        <f aca="false">INDEX($AH$22:$AH$51,MATCH(LARGE($AL$22:$AL$51,3),$AL$22:$AL$51,0))</f>
        <v>0</v>
      </c>
      <c r="G24" s="34" t="n">
        <f aca="false">INDEX($AI$22:$AI$51,MATCH(LARGE($AL$22:$AL$51,3),$AL$22:$AL$51,0))</f>
        <v>0</v>
      </c>
      <c r="H24" s="35" t="n">
        <f aca="false">INDEX($AJ$22:$AJ$51,MATCH(LARGE($AL$22:$AL$51,3),$AL$22:$AL$51,0))</f>
        <v>3</v>
      </c>
      <c r="I24" s="36" t="str">
        <f aca="false">IF(INDEX($AK$22:$AK$51,MATCH(LARGE($AL$22:$AL$51,3),$AL$22:$AL$51,0))&gt;=2,"SÍ ("&amp;INDEX($AK$22:$AK$51,MATCH(LARGE($AL$22:$AL$51,3),$AL$22:$AL$51,0))&amp;" entidades)","No")</f>
        <v>SÍ (2 entidades)</v>
      </c>
      <c r="J24" s="13" t="str">
        <f aca="false">IF(INDEX($AJ$22:$AJ$51,MATCH(LARGE($AL$22:$AL$51,3),$AL$22:$AL$51,0))&gt;0,INDEX($AM$22:$AM$51,MATCH(LARGE($AL$22:$AL$51,3),$AL$22:$AL$51,0)),IF(INDEX($AN$22:$AN$51,MATCH(LARGE($AL$22:$AL$51,3),$AL$22:$AL$51,0))="","Nunca lo han pedido","No lo pidieron en "&amp;$D$9&amp;". Lo pidieron: "&amp;INDEX($AN$22:$AN$51,MATCH(LARGE($AL$22:$AL$51,3),$AL$22:$AL$51,0))))</f>
        <v>Interna – 18 de Mayo 2026, Externa – 6 de Octubre 2026, Interna – 16 de Octubre 2026</v>
      </c>
      <c r="K24" s="37" t="str">
        <f aca="false">_xlfn.TEXTJOIN(" +"&amp;CHAR(10),TRUE(),IF(SUMIFS(Consolidado!$AD$5:$AD$1000,Consolidado!$E$5:$E$1000,$B24,Consolidado!$C$5:$C$1000,"Auditoría Interna",Consolidado!$I$5:$I$1000,"X",Consolidado!$H$5:$H$1000,IF($D$9="Todos","&gt;0",$D$9))&gt;0,"Interna "&amp;TEXT(DAY(_xlfn.MINIFS(Consolidado!$B$5:$B$1000,Consolidado!$E$5:$E$1000,$B24,Consolidado!$C$5:$C$1000,"Auditoría Interna",Consolidado!$I$5:$I$1000,"X",Consolidado!$H$5:$H$1000,IF($D$9="Todos","&gt;0",$D$9))),"00")&amp;"/"&amp;TEXT(MONTH(_xlfn.MINIFS(Consolidado!$B$5:$B$1000,Consolidado!$E$5:$E$1000,$B24,Consolidado!$C$5:$C$1000,"Auditoría Interna",Consolidado!$I$5:$I$1000,"X",Consolidado!$H$5:$H$1000,IF($D$9="Todos","&gt;0",$D$9))),"00")&amp;IF($D$9="Todos","/"&amp;RIGHT(YEAR(_xlfn.MINIFS(Consolidado!$B$5:$B$1000,Consolidado!$E$5:$E$1000,$B24,Consolidado!$C$5:$C$1000,"Auditoría Interna",Consolidado!$I$5:$I$1000,"X",Consolidado!$H$5:$H$1000,IF($D$9="Todos","&gt;0",$D$9))),2),"")&amp;IF(_xlfn.MAXIFS(Consolidado!$B$5:$B$1000,Consolidado!$E$5:$E$1000,$B24,Consolidado!$C$5:$C$1000,"Auditoría Interna",Consolidado!$I$5:$I$1000,"X",Consolidado!$H$5:$H$1000,IF($D$9="Todos","&gt;0",$D$9))&lt;&gt;_xlfn.MINIFS(Consolidado!$B$5:$B$1000,Consolidado!$E$5:$E$1000,$B24,Consolidado!$C$5:$C$1000,"Auditoría Interna",Consolidado!$I$5:$I$1000,"X",Consolidado!$H$5:$H$1000,IF($D$9="Todos","&gt;0",$D$9))," y "&amp;TEXT(DAY(_xlfn.MAXIFS(Consolidado!$B$5:$B$1000,Consolidado!$E$5:$E$1000,$B24,Consolidado!$C$5:$C$1000,"Auditoría Interna",Consolidado!$I$5:$I$1000,"X",Consolidado!$H$5:$H$1000,IF($D$9="Todos","&gt;0",$D$9))),"00")&amp;"/"&amp;TEXT(MONTH(_xlfn.MAXIFS(Consolidado!$B$5:$B$1000,Consolidado!$E$5:$E$1000,$B24,Consolidado!$C$5:$C$1000,"Auditoría Interna",Consolidado!$I$5:$I$1000,"X",Consolidado!$H$5:$H$1000,IF($D$9="Todos","&gt;0",$D$9))),"00")&amp;IF($D$9="Todos","/"&amp;RIGHT(YEAR(_xlfn.MAXIFS(Consolidado!$B$5:$B$1000,Consolidado!$E$5:$E$1000,$B24,Consolidado!$C$5:$C$1000,"Auditoría Interna",Consolidado!$I$5:$I$1000,"X",Consolidado!$H$5:$H$1000,IF($D$9="Todos","&gt;0",$D$9))),2),""),""),""),IF(SUMIFS(Consolidado!$AD$5:$AD$1000,Consolidado!$E$5:$E$1000,$B24,Consolidado!$C$5:$C$1000,"Auditoría Externa",Consolidado!$I$5:$I$1000,"X",Consolidado!$H$5:$H$1000,IF($D$9="Todos","&gt;0",$D$9))&gt;0,"Externa "&amp;TEXT(DAY(_xlfn.MINIFS(Consolidado!$B$5:$B$1000,Consolidado!$E$5:$E$1000,$B24,Consolidado!$C$5:$C$1000,"Auditoría Externa",Consolidado!$I$5:$I$1000,"X",Consolidado!$H$5:$H$1000,IF($D$9="Todos","&gt;0",$D$9))),"00")&amp;"/"&amp;TEXT(MONTH(_xlfn.MINIFS(Consolidado!$B$5:$B$1000,Consolidado!$E$5:$E$1000,$B24,Consolidado!$C$5:$C$1000,"Auditoría Externa",Consolidado!$I$5:$I$1000,"X",Consolidado!$H$5:$H$1000,IF($D$9="Todos","&gt;0",$D$9))),"00")&amp;IF($D$9="Todos","/"&amp;RIGHT(YEAR(_xlfn.MINIFS(Consolidado!$B$5:$B$1000,Consolidado!$E$5:$E$1000,$B24,Consolidado!$C$5:$C$1000,"Auditoría Externa",Consolidado!$I$5:$I$1000,"X",Consolidado!$H$5:$H$1000,IF($D$9="Todos","&gt;0",$D$9))),2),"")&amp;IF(_xlfn.MAXIFS(Consolidado!$B$5:$B$1000,Consolidado!$E$5:$E$1000,$B24,Consolidado!$C$5:$C$1000,"Auditoría Externa",Consolidado!$I$5:$I$1000,"X",Consolidado!$H$5:$H$1000,IF($D$9="Todos","&gt;0",$D$9))&lt;&gt;_xlfn.MINIFS(Consolidado!$B$5:$B$1000,Consolidado!$E$5:$E$1000,$B24,Consolidado!$C$5:$C$1000,"Auditoría Externa",Consolidado!$I$5:$I$1000,"X",Consolidado!$H$5:$H$1000,IF($D$9="Todos","&gt;0",$D$9))," y "&amp;TEXT(DAY(_xlfn.MAXIFS(Consolidado!$B$5:$B$1000,Consolidado!$E$5:$E$1000,$B24,Consolidado!$C$5:$C$1000,"Auditoría Externa",Consolidado!$I$5:$I$1000,"X",Consolidado!$H$5:$H$1000,IF($D$9="Todos","&gt;0",$D$9))),"00")&amp;"/"&amp;TEXT(MONTH(_xlfn.MAXIFS(Consolidado!$B$5:$B$1000,Consolidado!$E$5:$E$1000,$B24,Consolidado!$C$5:$C$1000,"Auditoría Externa",Consolidado!$I$5:$I$1000,"X",Consolidado!$H$5:$H$1000,IF($D$9="Todos","&gt;0",$D$9))),"00")&amp;IF($D$9="Todos","/"&amp;RIGHT(YEAR(_xlfn.MAXIFS(Consolidado!$B$5:$B$1000,Consolidado!$E$5:$E$1000,$B24,Consolidado!$C$5:$C$1000,"Auditoría Externa",Consolidado!$I$5:$I$1000,"X",Consolidado!$H$5:$H$1000,IF($D$9="Todos","&gt;0",$D$9))),2),""),""),""),IF(SUMIFS(Consolidado!$AD$5:$AD$1000,Consolidado!$E$5:$E$1000,$B24,Consolidado!$C$5:$C$1000,"SSF",Consolidado!$I$5:$I$1000,"X",Consolidado!$H$5:$H$1000,IF($D$9="Todos","&gt;0",$D$9))&gt;0,"SSF "&amp;TEXT(DAY(_xlfn.MINIFS(Consolidado!$B$5:$B$1000,Consolidado!$E$5:$E$1000,$B24,Consolidado!$C$5:$C$1000,"SSF",Consolidado!$I$5:$I$1000,"X",Consolidado!$H$5:$H$1000,IF($D$9="Todos","&gt;0",$D$9))),"00")&amp;"/"&amp;TEXT(MONTH(_xlfn.MINIFS(Consolidado!$B$5:$B$1000,Consolidado!$E$5:$E$1000,$B24,Consolidado!$C$5:$C$1000,"SSF",Consolidado!$I$5:$I$1000,"X",Consolidado!$H$5:$H$1000,IF($D$9="Todos","&gt;0",$D$9))),"00")&amp;IF($D$9="Todos","/"&amp;RIGHT(YEAR(_xlfn.MINIFS(Consolidado!$B$5:$B$1000,Consolidado!$E$5:$E$1000,$B24,Consolidado!$C$5:$C$1000,"SSF",Consolidado!$I$5:$I$1000,"X",Consolidado!$H$5:$H$1000,IF($D$9="Todos","&gt;0",$D$9))),2),"")&amp;IF(_xlfn.MAXIFS(Consolidado!$B$5:$B$1000,Consolidado!$E$5:$E$1000,$B24,Consolidado!$C$5:$C$1000,"SSF",Consolidado!$I$5:$I$1000,"X",Consolidado!$H$5:$H$1000,IF($D$9="Todos","&gt;0",$D$9))&lt;&gt;_xlfn.MINIFS(Consolidado!$B$5:$B$1000,Consolidado!$E$5:$E$1000,$B24,Consolidado!$C$5:$C$1000,"SSF",Consolidado!$I$5:$I$1000,"X",Consolidado!$H$5:$H$1000,IF($D$9="Todos","&gt;0",$D$9))," y "&amp;TEXT(DAY(_xlfn.MAXIFS(Consolidado!$B$5:$B$1000,Consolidado!$E$5:$E$1000,$B24,Consolidado!$C$5:$C$1000,"SSF",Consolidado!$I$5:$I$1000,"X",Consolidado!$H$5:$H$1000,IF($D$9="Todos","&gt;0",$D$9))),"00")&amp;"/"&amp;TEXT(MONTH(_xlfn.MAXIFS(Consolidado!$B$5:$B$1000,Consolidado!$E$5:$E$1000,$B24,Consolidado!$C$5:$C$1000,"SSF",Consolidado!$I$5:$I$1000,"X",Consolidado!$H$5:$H$1000,IF($D$9="Todos","&gt;0",$D$9))),"00")&amp;IF($D$9="Todos","/"&amp;RIGHT(YEAR(_xlfn.MAXIFS(Consolidado!$B$5:$B$1000,Consolidado!$E$5:$E$1000,$B24,Consolidado!$C$5:$C$1000,"SSF",Consolidado!$I$5:$I$1000,"X",Consolidado!$H$5:$H$1000,IF($D$9="Todos","&gt;0",$D$9))),2),""),""),""),IF(SUMIFS(Consolidado!$AD$5:$AD$1000,Consolidado!$E$5:$E$1000,$B24,Consolidado!$C$5:$C$1000,"Comité de Supervisión",Consolidado!$I$5:$I$1000,"X",Consolidado!$H$5:$H$1000,IF($D$9="Todos","&gt;0",$D$9))&gt;0,"Comité Sup. "&amp;TEXT(DAY(_xlfn.MINIFS(Consolidado!$B$5:$B$1000,Consolidado!$E$5:$E$1000,$B24,Consolidado!$C$5:$C$1000,"Comité de Supervisión",Consolidado!$I$5:$I$1000,"X",Consolidado!$H$5:$H$1000,IF($D$9="Todos","&gt;0",$D$9))),"00")&amp;"/"&amp;TEXT(MONTH(_xlfn.MINIFS(Consolidado!$B$5:$B$1000,Consolidado!$E$5:$E$1000,$B24,Consolidado!$C$5:$C$1000,"Comité de Supervisión",Consolidado!$I$5:$I$1000,"X",Consolidado!$H$5:$H$1000,IF($D$9="Todos","&gt;0",$D$9))),"00")&amp;IF($D$9="Todos","/"&amp;RIGHT(YEAR(_xlfn.MINIFS(Consolidado!$B$5:$B$1000,Consolidado!$E$5:$E$1000,$B24,Consolidado!$C$5:$C$1000,"Comité de Supervisión",Consolidado!$I$5:$I$1000,"X",Consolidado!$H$5:$H$1000,IF($D$9="Todos","&gt;0",$D$9))),2),"")&amp;IF(_xlfn.MAXIFS(Consolidado!$B$5:$B$1000,Consolidado!$E$5:$E$1000,$B24,Consolidado!$C$5:$C$1000,"Comité de Supervisión",Consolidado!$I$5:$I$1000,"X",Consolidado!$H$5:$H$1000,IF($D$9="Todos","&gt;0",$D$9))&lt;&gt;_xlfn.MINIFS(Consolidado!$B$5:$B$1000,Consolidado!$E$5:$E$1000,$B24,Consolidado!$C$5:$C$1000,"Comité de Supervisión",Consolidado!$I$5:$I$1000,"X",Consolidado!$H$5:$H$1000,IF($D$9="Todos","&gt;0",$D$9))," y "&amp;TEXT(DAY(_xlfn.MAXIFS(Consolidado!$B$5:$B$1000,Consolidado!$E$5:$E$1000,$B24,Consolidado!$C$5:$C$1000,"Comité de Supervisión",Consolidado!$I$5:$I$1000,"X",Consolidado!$H$5:$H$1000,IF($D$9="Todos","&gt;0",$D$9))),"00")&amp;"/"&amp;TEXT(MONTH(_xlfn.MAXIFS(Consolidado!$B$5:$B$1000,Consolidado!$E$5:$E$1000,$B24,Consolidado!$C$5:$C$1000,"Comité de Supervisión",Consolidado!$I$5:$I$1000,"X",Consolidado!$H$5:$H$1000,IF($D$9="Todos","&gt;0",$D$9))),"00")&amp;IF($D$9="Todos","/"&amp;RIGHT(YEAR(_xlfn.MAXIFS(Consolidado!$B$5:$B$1000,Consolidado!$E$5:$E$1000,$B24,Consolidado!$C$5:$C$1000,"Comité de Supervisión",Consolidado!$I$5:$I$1000,"X",Consolidado!$H$5:$H$1000,IF($D$9="Todos","&gt;0",$D$9))),2),""),""),""),IF(SUMIFS(Consolidado!$AD$5:$AD$1000,Consolidado!$E$5:$E$1000,$B24,Consolidado!$C$5:$C$1000,"Consejo de Administración",Consolidado!$I$5:$I$1000,"X",Consolidado!$H$5:$H$1000,IF($D$9="Todos","&gt;0",$D$9))&gt;0,"Consejo "&amp;TEXT(DAY(_xlfn.MINIFS(Consolidado!$B$5:$B$1000,Consolidado!$E$5:$E$1000,$B24,Consolidado!$C$5:$C$1000,"Consejo de Administración",Consolidado!$I$5:$I$1000,"X",Consolidado!$H$5:$H$1000,IF($D$9="Todos","&gt;0",$D$9))),"00")&amp;"/"&amp;TEXT(MONTH(_xlfn.MINIFS(Consolidado!$B$5:$B$1000,Consolidado!$E$5:$E$1000,$B24,Consolidado!$C$5:$C$1000,"Consejo de Administración",Consolidado!$I$5:$I$1000,"X",Consolidado!$H$5:$H$1000,IF($D$9="Todos","&gt;0",$D$9))),"00")&amp;IF($D$9="Todos","/"&amp;RIGHT(YEAR(_xlfn.MINIFS(Consolidado!$B$5:$B$1000,Consolidado!$E$5:$E$1000,$B24,Consolidado!$C$5:$C$1000,"Consejo de Administración",Consolidado!$I$5:$I$1000,"X",Consolidado!$H$5:$H$1000,IF($D$9="Todos","&gt;0",$D$9))),2),"")&amp;IF(_xlfn.MAXIFS(Consolidado!$B$5:$B$1000,Consolidado!$E$5:$E$1000,$B24,Consolidado!$C$5:$C$1000,"Consejo de Administración",Consolidado!$I$5:$I$1000,"X",Consolidado!$H$5:$H$1000,IF($D$9="Todos","&gt;0",$D$9))&lt;&gt;_xlfn.MINIFS(Consolidado!$B$5:$B$1000,Consolidado!$E$5:$E$1000,$B24,Consolidado!$C$5:$C$1000,"Consejo de Administración",Consolidado!$I$5:$I$1000,"X",Consolidado!$H$5:$H$1000,IF($D$9="Todos","&gt;0",$D$9))," y "&amp;TEXT(DAY(_xlfn.MAXIFS(Consolidado!$B$5:$B$1000,Consolidado!$E$5:$E$1000,$B24,Consolidado!$C$5:$C$1000,"Consejo de Administración",Consolidado!$I$5:$I$1000,"X",Consolidado!$H$5:$H$1000,IF($D$9="Todos","&gt;0",$D$9))),"00")&amp;"/"&amp;TEXT(MONTH(_xlfn.MAXIFS(Consolidado!$B$5:$B$1000,Consolidado!$E$5:$E$1000,$B24,Consolidado!$C$5:$C$1000,"Consejo de Administración",Consolidado!$I$5:$I$1000,"X",Consolidado!$H$5:$H$1000,IF($D$9="Todos","&gt;0",$D$9))),"00")&amp;IF($D$9="Todos","/"&amp;RIGHT(YEAR(_xlfn.MAXIFS(Consolidado!$B$5:$B$1000,Consolidado!$E$5:$E$1000,$B24,Consolidado!$C$5:$C$1000,"Consejo de Administración",Consolidado!$I$5:$I$1000,"X",Consolidado!$H$5:$H$1000,IF($D$9="Todos","&gt;0",$D$9))),2),""),""),""),IF(SUMIFS(Consolidado!$AD$5:$AD$1000,Consolidado!$E$5:$E$1000,$B24,Consolidado!$C$5:$C$1000,"Otros",Consolidado!$I$5:$I$1000,"X",Consolidado!$H$5:$H$1000,IF($D$9="Todos","&gt;0",$D$9))&gt;0,"Otros "&amp;TEXT(DAY(_xlfn.MINIFS(Consolidado!$B$5:$B$1000,Consolidado!$E$5:$E$1000,$B24,Consolidado!$C$5:$C$1000,"Otros",Consolidado!$I$5:$I$1000,"X",Consolidado!$H$5:$H$1000,IF($D$9="Todos","&gt;0",$D$9))),"00")&amp;"/"&amp;TEXT(MONTH(_xlfn.MINIFS(Consolidado!$B$5:$B$1000,Consolidado!$E$5:$E$1000,$B24,Consolidado!$C$5:$C$1000,"Otros",Consolidado!$I$5:$I$1000,"X",Consolidado!$H$5:$H$1000,IF($D$9="Todos","&gt;0",$D$9))),"00")&amp;IF($D$9="Todos","/"&amp;RIGHT(YEAR(_xlfn.MINIFS(Consolidado!$B$5:$B$1000,Consolidado!$E$5:$E$1000,$B24,Consolidado!$C$5:$C$1000,"Otros",Consolidado!$I$5:$I$1000,"X",Consolidado!$H$5:$H$1000,IF($D$9="Todos","&gt;0",$D$9))),2),"")&amp;IF(_xlfn.MAXIFS(Consolidado!$B$5:$B$1000,Consolidado!$E$5:$E$1000,$B24,Consolidado!$C$5:$C$1000,"Otros",Consolidado!$I$5:$I$1000,"X",Consolidado!$H$5:$H$1000,IF($D$9="Todos","&gt;0",$D$9))&lt;&gt;_xlfn.MINIFS(Consolidado!$B$5:$B$1000,Consolidado!$E$5:$E$1000,$B24,Consolidado!$C$5:$C$1000,"Otros",Consolidado!$I$5:$I$1000,"X",Consolidado!$H$5:$H$1000,IF($D$9="Todos","&gt;0",$D$9))," y "&amp;TEXT(DAY(_xlfn.MAXIFS(Consolidado!$B$5:$B$1000,Consolidado!$E$5:$E$1000,$B24,Consolidado!$C$5:$C$1000,"Otros",Consolidado!$I$5:$I$1000,"X",Consolidado!$H$5:$H$1000,IF($D$9="Todos","&gt;0",$D$9))),"00")&amp;"/"&amp;TEXT(MONTH(_xlfn.MAXIFS(Consolidado!$B$5:$B$1000,Consolidado!$E$5:$E$1000,$B24,Consolidado!$C$5:$C$1000,"Otros",Consolidado!$I$5:$I$1000,"X",Consolidado!$H$5:$H$1000,IF($D$9="Todos","&gt;0",$D$9))),"00")&amp;IF($D$9="Todos","/"&amp;RIGHT(YEAR(_xlfn.MAXIFS(Consolidado!$B$5:$B$1000,Consolidado!$E$5:$E$1000,$B24,Consolidado!$C$5:$C$1000,"Otros",Consolidado!$I$5:$I$1000,"X",Consolidado!$H$5:$H$1000,IF($D$9="Todos","&gt;0",$D$9))),2),""),""),""))</f>
        <v/>
      </c>
      <c r="L24" s="37" t="str">
        <f aca="false">_xlfn.TEXTJOIN(" +"&amp;CHAR(10),TRUE(),IF(SUMIFS(Consolidado!$AD$5:$AD$1000,Consolidado!$E$5:$E$1000,$B24,Consolidado!$C$5:$C$1000,"Auditoría Interna",Consolidado!$J$5:$J$1000,"X",Consolidado!$H$5:$H$1000,IF($D$9="Todos","&gt;0",$D$9))&gt;0,"Interna "&amp;TEXT(DAY(_xlfn.MINIFS(Consolidado!$B$5:$B$1000,Consolidado!$E$5:$E$1000,$B24,Consolidado!$C$5:$C$1000,"Auditoría Interna",Consolidado!$J$5:$J$1000,"X",Consolidado!$H$5:$H$1000,IF($D$9="Todos","&gt;0",$D$9))),"00")&amp;"/"&amp;TEXT(MONTH(_xlfn.MINIFS(Consolidado!$B$5:$B$1000,Consolidado!$E$5:$E$1000,$B24,Consolidado!$C$5:$C$1000,"Auditoría Interna",Consolidado!$J$5:$J$1000,"X",Consolidado!$H$5:$H$1000,IF($D$9="Todos","&gt;0",$D$9))),"00")&amp;IF($D$9="Todos","/"&amp;RIGHT(YEAR(_xlfn.MINIFS(Consolidado!$B$5:$B$1000,Consolidado!$E$5:$E$1000,$B24,Consolidado!$C$5:$C$1000,"Auditoría Interna",Consolidado!$J$5:$J$1000,"X",Consolidado!$H$5:$H$1000,IF($D$9="Todos","&gt;0",$D$9))),2),"")&amp;IF(_xlfn.MAXIFS(Consolidado!$B$5:$B$1000,Consolidado!$E$5:$E$1000,$B24,Consolidado!$C$5:$C$1000,"Auditoría Interna",Consolidado!$J$5:$J$1000,"X",Consolidado!$H$5:$H$1000,IF($D$9="Todos","&gt;0",$D$9))&lt;&gt;_xlfn.MINIFS(Consolidado!$B$5:$B$1000,Consolidado!$E$5:$E$1000,$B24,Consolidado!$C$5:$C$1000,"Auditoría Interna",Consolidado!$J$5:$J$1000,"X",Consolidado!$H$5:$H$1000,IF($D$9="Todos","&gt;0",$D$9))," y "&amp;TEXT(DAY(_xlfn.MAXIFS(Consolidado!$B$5:$B$1000,Consolidado!$E$5:$E$1000,$B24,Consolidado!$C$5:$C$1000,"Auditoría Interna",Consolidado!$J$5:$J$1000,"X",Consolidado!$H$5:$H$1000,IF($D$9="Todos","&gt;0",$D$9))),"00")&amp;"/"&amp;TEXT(MONTH(_xlfn.MAXIFS(Consolidado!$B$5:$B$1000,Consolidado!$E$5:$E$1000,$B24,Consolidado!$C$5:$C$1000,"Auditoría Interna",Consolidado!$J$5:$J$1000,"X",Consolidado!$H$5:$H$1000,IF($D$9="Todos","&gt;0",$D$9))),"00")&amp;IF($D$9="Todos","/"&amp;RIGHT(YEAR(_xlfn.MAXIFS(Consolidado!$B$5:$B$1000,Consolidado!$E$5:$E$1000,$B24,Consolidado!$C$5:$C$1000,"Auditoría Interna",Consolidado!$J$5:$J$1000,"X",Consolidado!$H$5:$H$1000,IF($D$9="Todos","&gt;0",$D$9))),2),""),""),""),IF(SUMIFS(Consolidado!$AD$5:$AD$1000,Consolidado!$E$5:$E$1000,$B24,Consolidado!$C$5:$C$1000,"Auditoría Externa",Consolidado!$J$5:$J$1000,"X",Consolidado!$H$5:$H$1000,IF($D$9="Todos","&gt;0",$D$9))&gt;0,"Externa "&amp;TEXT(DAY(_xlfn.MINIFS(Consolidado!$B$5:$B$1000,Consolidado!$E$5:$E$1000,$B24,Consolidado!$C$5:$C$1000,"Auditoría Externa",Consolidado!$J$5:$J$1000,"X",Consolidado!$H$5:$H$1000,IF($D$9="Todos","&gt;0",$D$9))),"00")&amp;"/"&amp;TEXT(MONTH(_xlfn.MINIFS(Consolidado!$B$5:$B$1000,Consolidado!$E$5:$E$1000,$B24,Consolidado!$C$5:$C$1000,"Auditoría Externa",Consolidado!$J$5:$J$1000,"X",Consolidado!$H$5:$H$1000,IF($D$9="Todos","&gt;0",$D$9))),"00")&amp;IF($D$9="Todos","/"&amp;RIGHT(YEAR(_xlfn.MINIFS(Consolidado!$B$5:$B$1000,Consolidado!$E$5:$E$1000,$B24,Consolidado!$C$5:$C$1000,"Auditoría Externa",Consolidado!$J$5:$J$1000,"X",Consolidado!$H$5:$H$1000,IF($D$9="Todos","&gt;0",$D$9))),2),"")&amp;IF(_xlfn.MAXIFS(Consolidado!$B$5:$B$1000,Consolidado!$E$5:$E$1000,$B24,Consolidado!$C$5:$C$1000,"Auditoría Externa",Consolidado!$J$5:$J$1000,"X",Consolidado!$H$5:$H$1000,IF($D$9="Todos","&gt;0",$D$9))&lt;&gt;_xlfn.MINIFS(Consolidado!$B$5:$B$1000,Consolidado!$E$5:$E$1000,$B24,Consolidado!$C$5:$C$1000,"Auditoría Externa",Consolidado!$J$5:$J$1000,"X",Consolidado!$H$5:$H$1000,IF($D$9="Todos","&gt;0",$D$9))," y "&amp;TEXT(DAY(_xlfn.MAXIFS(Consolidado!$B$5:$B$1000,Consolidado!$E$5:$E$1000,$B24,Consolidado!$C$5:$C$1000,"Auditoría Externa",Consolidado!$J$5:$J$1000,"X",Consolidado!$H$5:$H$1000,IF($D$9="Todos","&gt;0",$D$9))),"00")&amp;"/"&amp;TEXT(MONTH(_xlfn.MAXIFS(Consolidado!$B$5:$B$1000,Consolidado!$E$5:$E$1000,$B24,Consolidado!$C$5:$C$1000,"Auditoría Externa",Consolidado!$J$5:$J$1000,"X",Consolidado!$H$5:$H$1000,IF($D$9="Todos","&gt;0",$D$9))),"00")&amp;IF($D$9="Todos","/"&amp;RIGHT(YEAR(_xlfn.MAXIFS(Consolidado!$B$5:$B$1000,Consolidado!$E$5:$E$1000,$B24,Consolidado!$C$5:$C$1000,"Auditoría Externa",Consolidado!$J$5:$J$1000,"X",Consolidado!$H$5:$H$1000,IF($D$9="Todos","&gt;0",$D$9))),2),""),""),""),IF(SUMIFS(Consolidado!$AD$5:$AD$1000,Consolidado!$E$5:$E$1000,$B24,Consolidado!$C$5:$C$1000,"SSF",Consolidado!$J$5:$J$1000,"X",Consolidado!$H$5:$H$1000,IF($D$9="Todos","&gt;0",$D$9))&gt;0,"SSF "&amp;TEXT(DAY(_xlfn.MINIFS(Consolidado!$B$5:$B$1000,Consolidado!$E$5:$E$1000,$B24,Consolidado!$C$5:$C$1000,"SSF",Consolidado!$J$5:$J$1000,"X",Consolidado!$H$5:$H$1000,IF($D$9="Todos","&gt;0",$D$9))),"00")&amp;"/"&amp;TEXT(MONTH(_xlfn.MINIFS(Consolidado!$B$5:$B$1000,Consolidado!$E$5:$E$1000,$B24,Consolidado!$C$5:$C$1000,"SSF",Consolidado!$J$5:$J$1000,"X",Consolidado!$H$5:$H$1000,IF($D$9="Todos","&gt;0",$D$9))),"00")&amp;IF($D$9="Todos","/"&amp;RIGHT(YEAR(_xlfn.MINIFS(Consolidado!$B$5:$B$1000,Consolidado!$E$5:$E$1000,$B24,Consolidado!$C$5:$C$1000,"SSF",Consolidado!$J$5:$J$1000,"X",Consolidado!$H$5:$H$1000,IF($D$9="Todos","&gt;0",$D$9))),2),"")&amp;IF(_xlfn.MAXIFS(Consolidado!$B$5:$B$1000,Consolidado!$E$5:$E$1000,$B24,Consolidado!$C$5:$C$1000,"SSF",Consolidado!$J$5:$J$1000,"X",Consolidado!$H$5:$H$1000,IF($D$9="Todos","&gt;0",$D$9))&lt;&gt;_xlfn.MINIFS(Consolidado!$B$5:$B$1000,Consolidado!$E$5:$E$1000,$B24,Consolidado!$C$5:$C$1000,"SSF",Consolidado!$J$5:$J$1000,"X",Consolidado!$H$5:$H$1000,IF($D$9="Todos","&gt;0",$D$9))," y "&amp;TEXT(DAY(_xlfn.MAXIFS(Consolidado!$B$5:$B$1000,Consolidado!$E$5:$E$1000,$B24,Consolidado!$C$5:$C$1000,"SSF",Consolidado!$J$5:$J$1000,"X",Consolidado!$H$5:$H$1000,IF($D$9="Todos","&gt;0",$D$9))),"00")&amp;"/"&amp;TEXT(MONTH(_xlfn.MAXIFS(Consolidado!$B$5:$B$1000,Consolidado!$E$5:$E$1000,$B24,Consolidado!$C$5:$C$1000,"SSF",Consolidado!$J$5:$J$1000,"X",Consolidado!$H$5:$H$1000,IF($D$9="Todos","&gt;0",$D$9))),"00")&amp;IF($D$9="Todos","/"&amp;RIGHT(YEAR(_xlfn.MAXIFS(Consolidado!$B$5:$B$1000,Consolidado!$E$5:$E$1000,$B24,Consolidado!$C$5:$C$1000,"SSF",Consolidado!$J$5:$J$1000,"X",Consolidado!$H$5:$H$1000,IF($D$9="Todos","&gt;0",$D$9))),2),""),""),""),IF(SUMIFS(Consolidado!$AD$5:$AD$1000,Consolidado!$E$5:$E$1000,$B24,Consolidado!$C$5:$C$1000,"Comité de Supervisión",Consolidado!$J$5:$J$1000,"X",Consolidado!$H$5:$H$1000,IF($D$9="Todos","&gt;0",$D$9))&gt;0,"Comité Sup. "&amp;TEXT(DAY(_xlfn.MINIFS(Consolidado!$B$5:$B$1000,Consolidado!$E$5:$E$1000,$B24,Consolidado!$C$5:$C$1000,"Comité de Supervisión",Consolidado!$J$5:$J$1000,"X",Consolidado!$H$5:$H$1000,IF($D$9="Todos","&gt;0",$D$9))),"00")&amp;"/"&amp;TEXT(MONTH(_xlfn.MINIFS(Consolidado!$B$5:$B$1000,Consolidado!$E$5:$E$1000,$B24,Consolidado!$C$5:$C$1000,"Comité de Supervisión",Consolidado!$J$5:$J$1000,"X",Consolidado!$H$5:$H$1000,IF($D$9="Todos","&gt;0",$D$9))),"00")&amp;IF($D$9="Todos","/"&amp;RIGHT(YEAR(_xlfn.MINIFS(Consolidado!$B$5:$B$1000,Consolidado!$E$5:$E$1000,$B24,Consolidado!$C$5:$C$1000,"Comité de Supervisión",Consolidado!$J$5:$J$1000,"X",Consolidado!$H$5:$H$1000,IF($D$9="Todos","&gt;0",$D$9))),2),"")&amp;IF(_xlfn.MAXIFS(Consolidado!$B$5:$B$1000,Consolidado!$E$5:$E$1000,$B24,Consolidado!$C$5:$C$1000,"Comité de Supervisión",Consolidado!$J$5:$J$1000,"X",Consolidado!$H$5:$H$1000,IF($D$9="Todos","&gt;0",$D$9))&lt;&gt;_xlfn.MINIFS(Consolidado!$B$5:$B$1000,Consolidado!$E$5:$E$1000,$B24,Consolidado!$C$5:$C$1000,"Comité de Supervisión",Consolidado!$J$5:$J$1000,"X",Consolidado!$H$5:$H$1000,IF($D$9="Todos","&gt;0",$D$9))," y "&amp;TEXT(DAY(_xlfn.MAXIFS(Consolidado!$B$5:$B$1000,Consolidado!$E$5:$E$1000,$B24,Consolidado!$C$5:$C$1000,"Comité de Supervisión",Consolidado!$J$5:$J$1000,"X",Consolidado!$H$5:$H$1000,IF($D$9="Todos","&gt;0",$D$9))),"00")&amp;"/"&amp;TEXT(MONTH(_xlfn.MAXIFS(Consolidado!$B$5:$B$1000,Consolidado!$E$5:$E$1000,$B24,Consolidado!$C$5:$C$1000,"Comité de Supervisión",Consolidado!$J$5:$J$1000,"X",Consolidado!$H$5:$H$1000,IF($D$9="Todos","&gt;0",$D$9))),"00")&amp;IF($D$9="Todos","/"&amp;RIGHT(YEAR(_xlfn.MAXIFS(Consolidado!$B$5:$B$1000,Consolidado!$E$5:$E$1000,$B24,Consolidado!$C$5:$C$1000,"Comité de Supervisión",Consolidado!$J$5:$J$1000,"X",Consolidado!$H$5:$H$1000,IF($D$9="Todos","&gt;0",$D$9))),2),""),""),""),IF(SUMIFS(Consolidado!$AD$5:$AD$1000,Consolidado!$E$5:$E$1000,$B24,Consolidado!$C$5:$C$1000,"Consejo de Administración",Consolidado!$J$5:$J$1000,"X",Consolidado!$H$5:$H$1000,IF($D$9="Todos","&gt;0",$D$9))&gt;0,"Consejo "&amp;TEXT(DAY(_xlfn.MINIFS(Consolidado!$B$5:$B$1000,Consolidado!$E$5:$E$1000,$B24,Consolidado!$C$5:$C$1000,"Consejo de Administración",Consolidado!$J$5:$J$1000,"X",Consolidado!$H$5:$H$1000,IF($D$9="Todos","&gt;0",$D$9))),"00")&amp;"/"&amp;TEXT(MONTH(_xlfn.MINIFS(Consolidado!$B$5:$B$1000,Consolidado!$E$5:$E$1000,$B24,Consolidado!$C$5:$C$1000,"Consejo de Administración",Consolidado!$J$5:$J$1000,"X",Consolidado!$H$5:$H$1000,IF($D$9="Todos","&gt;0",$D$9))),"00")&amp;IF($D$9="Todos","/"&amp;RIGHT(YEAR(_xlfn.MINIFS(Consolidado!$B$5:$B$1000,Consolidado!$E$5:$E$1000,$B24,Consolidado!$C$5:$C$1000,"Consejo de Administración",Consolidado!$J$5:$J$1000,"X",Consolidado!$H$5:$H$1000,IF($D$9="Todos","&gt;0",$D$9))),2),"")&amp;IF(_xlfn.MAXIFS(Consolidado!$B$5:$B$1000,Consolidado!$E$5:$E$1000,$B24,Consolidado!$C$5:$C$1000,"Consejo de Administración",Consolidado!$J$5:$J$1000,"X",Consolidado!$H$5:$H$1000,IF($D$9="Todos","&gt;0",$D$9))&lt;&gt;_xlfn.MINIFS(Consolidado!$B$5:$B$1000,Consolidado!$E$5:$E$1000,$B24,Consolidado!$C$5:$C$1000,"Consejo de Administración",Consolidado!$J$5:$J$1000,"X",Consolidado!$H$5:$H$1000,IF($D$9="Todos","&gt;0",$D$9))," y "&amp;TEXT(DAY(_xlfn.MAXIFS(Consolidado!$B$5:$B$1000,Consolidado!$E$5:$E$1000,$B24,Consolidado!$C$5:$C$1000,"Consejo de Administración",Consolidado!$J$5:$J$1000,"X",Consolidado!$H$5:$H$1000,IF($D$9="Todos","&gt;0",$D$9))),"00")&amp;"/"&amp;TEXT(MONTH(_xlfn.MAXIFS(Consolidado!$B$5:$B$1000,Consolidado!$E$5:$E$1000,$B24,Consolidado!$C$5:$C$1000,"Consejo de Administración",Consolidado!$J$5:$J$1000,"X",Consolidado!$H$5:$H$1000,IF($D$9="Todos","&gt;0",$D$9))),"00")&amp;IF($D$9="Todos","/"&amp;RIGHT(YEAR(_xlfn.MAXIFS(Consolidado!$B$5:$B$1000,Consolidado!$E$5:$E$1000,$B24,Consolidado!$C$5:$C$1000,"Consejo de Administración",Consolidado!$J$5:$J$1000,"X",Consolidado!$H$5:$H$1000,IF($D$9="Todos","&gt;0",$D$9))),2),""),""),""),IF(SUMIFS(Consolidado!$AD$5:$AD$1000,Consolidado!$E$5:$E$1000,$B24,Consolidado!$C$5:$C$1000,"Otros",Consolidado!$J$5:$J$1000,"X",Consolidado!$H$5:$H$1000,IF($D$9="Todos","&gt;0",$D$9))&gt;0,"Otros "&amp;TEXT(DAY(_xlfn.MINIFS(Consolidado!$B$5:$B$1000,Consolidado!$E$5:$E$1000,$B24,Consolidado!$C$5:$C$1000,"Otros",Consolidado!$J$5:$J$1000,"X",Consolidado!$H$5:$H$1000,IF($D$9="Todos","&gt;0",$D$9))),"00")&amp;"/"&amp;TEXT(MONTH(_xlfn.MINIFS(Consolidado!$B$5:$B$1000,Consolidado!$E$5:$E$1000,$B24,Consolidado!$C$5:$C$1000,"Otros",Consolidado!$J$5:$J$1000,"X",Consolidado!$H$5:$H$1000,IF($D$9="Todos","&gt;0",$D$9))),"00")&amp;IF($D$9="Todos","/"&amp;RIGHT(YEAR(_xlfn.MINIFS(Consolidado!$B$5:$B$1000,Consolidado!$E$5:$E$1000,$B24,Consolidado!$C$5:$C$1000,"Otros",Consolidado!$J$5:$J$1000,"X",Consolidado!$H$5:$H$1000,IF($D$9="Todos","&gt;0",$D$9))),2),"")&amp;IF(_xlfn.MAXIFS(Consolidado!$B$5:$B$1000,Consolidado!$E$5:$E$1000,$B24,Consolidado!$C$5:$C$1000,"Otros",Consolidado!$J$5:$J$1000,"X",Consolidado!$H$5:$H$1000,IF($D$9="Todos","&gt;0",$D$9))&lt;&gt;_xlfn.MINIFS(Consolidado!$B$5:$B$1000,Consolidado!$E$5:$E$1000,$B24,Consolidado!$C$5:$C$1000,"Otros",Consolidado!$J$5:$J$1000,"X",Consolidado!$H$5:$H$1000,IF($D$9="Todos","&gt;0",$D$9))," y "&amp;TEXT(DAY(_xlfn.MAXIFS(Consolidado!$B$5:$B$1000,Consolidado!$E$5:$E$1000,$B24,Consolidado!$C$5:$C$1000,"Otros",Consolidado!$J$5:$J$1000,"X",Consolidado!$H$5:$H$1000,IF($D$9="Todos","&gt;0",$D$9))),"00")&amp;"/"&amp;TEXT(MONTH(_xlfn.MAXIFS(Consolidado!$B$5:$B$1000,Consolidado!$E$5:$E$1000,$B24,Consolidado!$C$5:$C$1000,"Otros",Consolidado!$J$5:$J$1000,"X",Consolidado!$H$5:$H$1000,IF($D$9="Todos","&gt;0",$D$9))),"00")&amp;IF($D$9="Todos","/"&amp;RIGHT(YEAR(_xlfn.MAXIFS(Consolidado!$B$5:$B$1000,Consolidado!$E$5:$E$1000,$B24,Consolidado!$C$5:$C$1000,"Otros",Consolidado!$J$5:$J$1000,"X",Consolidado!$H$5:$H$1000,IF($D$9="Todos","&gt;0",$D$9))),2),""),""),""))</f>
        <v/>
      </c>
      <c r="M24" s="37" t="str">
        <f aca="false">_xlfn.TEXTJOIN(" +"&amp;CHAR(10),TRUE(),IF(SUMIFS(Consolidado!$AD$5:$AD$1000,Consolidado!$E$5:$E$1000,$B24,Consolidado!$C$5:$C$1000,"Auditoría Interna",Consolidado!$K$5:$K$1000,"X",Consolidado!$H$5:$H$1000,IF($D$9="Todos","&gt;0",$D$9))&gt;0,"Interna "&amp;TEXT(DAY(_xlfn.MINIFS(Consolidado!$B$5:$B$1000,Consolidado!$E$5:$E$1000,$B24,Consolidado!$C$5:$C$1000,"Auditoría Interna",Consolidado!$K$5:$K$1000,"X",Consolidado!$H$5:$H$1000,IF($D$9="Todos","&gt;0",$D$9))),"00")&amp;"/"&amp;TEXT(MONTH(_xlfn.MINIFS(Consolidado!$B$5:$B$1000,Consolidado!$E$5:$E$1000,$B24,Consolidado!$C$5:$C$1000,"Auditoría Interna",Consolidado!$K$5:$K$1000,"X",Consolidado!$H$5:$H$1000,IF($D$9="Todos","&gt;0",$D$9))),"00")&amp;IF($D$9="Todos","/"&amp;RIGHT(YEAR(_xlfn.MINIFS(Consolidado!$B$5:$B$1000,Consolidado!$E$5:$E$1000,$B24,Consolidado!$C$5:$C$1000,"Auditoría Interna",Consolidado!$K$5:$K$1000,"X",Consolidado!$H$5:$H$1000,IF($D$9="Todos","&gt;0",$D$9))),2),"")&amp;IF(_xlfn.MAXIFS(Consolidado!$B$5:$B$1000,Consolidado!$E$5:$E$1000,$B24,Consolidado!$C$5:$C$1000,"Auditoría Interna",Consolidado!$K$5:$K$1000,"X",Consolidado!$H$5:$H$1000,IF($D$9="Todos","&gt;0",$D$9))&lt;&gt;_xlfn.MINIFS(Consolidado!$B$5:$B$1000,Consolidado!$E$5:$E$1000,$B24,Consolidado!$C$5:$C$1000,"Auditoría Interna",Consolidado!$K$5:$K$1000,"X",Consolidado!$H$5:$H$1000,IF($D$9="Todos","&gt;0",$D$9))," y "&amp;TEXT(DAY(_xlfn.MAXIFS(Consolidado!$B$5:$B$1000,Consolidado!$E$5:$E$1000,$B24,Consolidado!$C$5:$C$1000,"Auditoría Interna",Consolidado!$K$5:$K$1000,"X",Consolidado!$H$5:$H$1000,IF($D$9="Todos","&gt;0",$D$9))),"00")&amp;"/"&amp;TEXT(MONTH(_xlfn.MAXIFS(Consolidado!$B$5:$B$1000,Consolidado!$E$5:$E$1000,$B24,Consolidado!$C$5:$C$1000,"Auditoría Interna",Consolidado!$K$5:$K$1000,"X",Consolidado!$H$5:$H$1000,IF($D$9="Todos","&gt;0",$D$9))),"00")&amp;IF($D$9="Todos","/"&amp;RIGHT(YEAR(_xlfn.MAXIFS(Consolidado!$B$5:$B$1000,Consolidado!$E$5:$E$1000,$B24,Consolidado!$C$5:$C$1000,"Auditoría Interna",Consolidado!$K$5:$K$1000,"X",Consolidado!$H$5:$H$1000,IF($D$9="Todos","&gt;0",$D$9))),2),""),""),""),IF(SUMIFS(Consolidado!$AD$5:$AD$1000,Consolidado!$E$5:$E$1000,$B24,Consolidado!$C$5:$C$1000,"Auditoría Externa",Consolidado!$K$5:$K$1000,"X",Consolidado!$H$5:$H$1000,IF($D$9="Todos","&gt;0",$D$9))&gt;0,"Externa "&amp;TEXT(DAY(_xlfn.MINIFS(Consolidado!$B$5:$B$1000,Consolidado!$E$5:$E$1000,$B24,Consolidado!$C$5:$C$1000,"Auditoría Externa",Consolidado!$K$5:$K$1000,"X",Consolidado!$H$5:$H$1000,IF($D$9="Todos","&gt;0",$D$9))),"00")&amp;"/"&amp;TEXT(MONTH(_xlfn.MINIFS(Consolidado!$B$5:$B$1000,Consolidado!$E$5:$E$1000,$B24,Consolidado!$C$5:$C$1000,"Auditoría Externa",Consolidado!$K$5:$K$1000,"X",Consolidado!$H$5:$H$1000,IF($D$9="Todos","&gt;0",$D$9))),"00")&amp;IF($D$9="Todos","/"&amp;RIGHT(YEAR(_xlfn.MINIFS(Consolidado!$B$5:$B$1000,Consolidado!$E$5:$E$1000,$B24,Consolidado!$C$5:$C$1000,"Auditoría Externa",Consolidado!$K$5:$K$1000,"X",Consolidado!$H$5:$H$1000,IF($D$9="Todos","&gt;0",$D$9))),2),"")&amp;IF(_xlfn.MAXIFS(Consolidado!$B$5:$B$1000,Consolidado!$E$5:$E$1000,$B24,Consolidado!$C$5:$C$1000,"Auditoría Externa",Consolidado!$K$5:$K$1000,"X",Consolidado!$H$5:$H$1000,IF($D$9="Todos","&gt;0",$D$9))&lt;&gt;_xlfn.MINIFS(Consolidado!$B$5:$B$1000,Consolidado!$E$5:$E$1000,$B24,Consolidado!$C$5:$C$1000,"Auditoría Externa",Consolidado!$K$5:$K$1000,"X",Consolidado!$H$5:$H$1000,IF($D$9="Todos","&gt;0",$D$9))," y "&amp;TEXT(DAY(_xlfn.MAXIFS(Consolidado!$B$5:$B$1000,Consolidado!$E$5:$E$1000,$B24,Consolidado!$C$5:$C$1000,"Auditoría Externa",Consolidado!$K$5:$K$1000,"X",Consolidado!$H$5:$H$1000,IF($D$9="Todos","&gt;0",$D$9))),"00")&amp;"/"&amp;TEXT(MONTH(_xlfn.MAXIFS(Consolidado!$B$5:$B$1000,Consolidado!$E$5:$E$1000,$B24,Consolidado!$C$5:$C$1000,"Auditoría Externa",Consolidado!$K$5:$K$1000,"X",Consolidado!$H$5:$H$1000,IF($D$9="Todos","&gt;0",$D$9))),"00")&amp;IF($D$9="Todos","/"&amp;RIGHT(YEAR(_xlfn.MAXIFS(Consolidado!$B$5:$B$1000,Consolidado!$E$5:$E$1000,$B24,Consolidado!$C$5:$C$1000,"Auditoría Externa",Consolidado!$K$5:$K$1000,"X",Consolidado!$H$5:$H$1000,IF($D$9="Todos","&gt;0",$D$9))),2),""),""),""),IF(SUMIFS(Consolidado!$AD$5:$AD$1000,Consolidado!$E$5:$E$1000,$B24,Consolidado!$C$5:$C$1000,"SSF",Consolidado!$K$5:$K$1000,"X",Consolidado!$H$5:$H$1000,IF($D$9="Todos","&gt;0",$D$9))&gt;0,"SSF "&amp;TEXT(DAY(_xlfn.MINIFS(Consolidado!$B$5:$B$1000,Consolidado!$E$5:$E$1000,$B24,Consolidado!$C$5:$C$1000,"SSF",Consolidado!$K$5:$K$1000,"X",Consolidado!$H$5:$H$1000,IF($D$9="Todos","&gt;0",$D$9))),"00")&amp;"/"&amp;TEXT(MONTH(_xlfn.MINIFS(Consolidado!$B$5:$B$1000,Consolidado!$E$5:$E$1000,$B24,Consolidado!$C$5:$C$1000,"SSF",Consolidado!$K$5:$K$1000,"X",Consolidado!$H$5:$H$1000,IF($D$9="Todos","&gt;0",$D$9))),"00")&amp;IF($D$9="Todos","/"&amp;RIGHT(YEAR(_xlfn.MINIFS(Consolidado!$B$5:$B$1000,Consolidado!$E$5:$E$1000,$B24,Consolidado!$C$5:$C$1000,"SSF",Consolidado!$K$5:$K$1000,"X",Consolidado!$H$5:$H$1000,IF($D$9="Todos","&gt;0",$D$9))),2),"")&amp;IF(_xlfn.MAXIFS(Consolidado!$B$5:$B$1000,Consolidado!$E$5:$E$1000,$B24,Consolidado!$C$5:$C$1000,"SSF",Consolidado!$K$5:$K$1000,"X",Consolidado!$H$5:$H$1000,IF($D$9="Todos","&gt;0",$D$9))&lt;&gt;_xlfn.MINIFS(Consolidado!$B$5:$B$1000,Consolidado!$E$5:$E$1000,$B24,Consolidado!$C$5:$C$1000,"SSF",Consolidado!$K$5:$K$1000,"X",Consolidado!$H$5:$H$1000,IF($D$9="Todos","&gt;0",$D$9))," y "&amp;TEXT(DAY(_xlfn.MAXIFS(Consolidado!$B$5:$B$1000,Consolidado!$E$5:$E$1000,$B24,Consolidado!$C$5:$C$1000,"SSF",Consolidado!$K$5:$K$1000,"X",Consolidado!$H$5:$H$1000,IF($D$9="Todos","&gt;0",$D$9))),"00")&amp;"/"&amp;TEXT(MONTH(_xlfn.MAXIFS(Consolidado!$B$5:$B$1000,Consolidado!$E$5:$E$1000,$B24,Consolidado!$C$5:$C$1000,"SSF",Consolidado!$K$5:$K$1000,"X",Consolidado!$H$5:$H$1000,IF($D$9="Todos","&gt;0",$D$9))),"00")&amp;IF($D$9="Todos","/"&amp;RIGHT(YEAR(_xlfn.MAXIFS(Consolidado!$B$5:$B$1000,Consolidado!$E$5:$E$1000,$B24,Consolidado!$C$5:$C$1000,"SSF",Consolidado!$K$5:$K$1000,"X",Consolidado!$H$5:$H$1000,IF($D$9="Todos","&gt;0",$D$9))),2),""),""),""),IF(SUMIFS(Consolidado!$AD$5:$AD$1000,Consolidado!$E$5:$E$1000,$B24,Consolidado!$C$5:$C$1000,"Comité de Supervisión",Consolidado!$K$5:$K$1000,"X",Consolidado!$H$5:$H$1000,IF($D$9="Todos","&gt;0",$D$9))&gt;0,"Comité Sup. "&amp;TEXT(DAY(_xlfn.MINIFS(Consolidado!$B$5:$B$1000,Consolidado!$E$5:$E$1000,$B24,Consolidado!$C$5:$C$1000,"Comité de Supervisión",Consolidado!$K$5:$K$1000,"X",Consolidado!$H$5:$H$1000,IF($D$9="Todos","&gt;0",$D$9))),"00")&amp;"/"&amp;TEXT(MONTH(_xlfn.MINIFS(Consolidado!$B$5:$B$1000,Consolidado!$E$5:$E$1000,$B24,Consolidado!$C$5:$C$1000,"Comité de Supervisión",Consolidado!$K$5:$K$1000,"X",Consolidado!$H$5:$H$1000,IF($D$9="Todos","&gt;0",$D$9))),"00")&amp;IF($D$9="Todos","/"&amp;RIGHT(YEAR(_xlfn.MINIFS(Consolidado!$B$5:$B$1000,Consolidado!$E$5:$E$1000,$B24,Consolidado!$C$5:$C$1000,"Comité de Supervisión",Consolidado!$K$5:$K$1000,"X",Consolidado!$H$5:$H$1000,IF($D$9="Todos","&gt;0",$D$9))),2),"")&amp;IF(_xlfn.MAXIFS(Consolidado!$B$5:$B$1000,Consolidado!$E$5:$E$1000,$B24,Consolidado!$C$5:$C$1000,"Comité de Supervisión",Consolidado!$K$5:$K$1000,"X",Consolidado!$H$5:$H$1000,IF($D$9="Todos","&gt;0",$D$9))&lt;&gt;_xlfn.MINIFS(Consolidado!$B$5:$B$1000,Consolidado!$E$5:$E$1000,$B24,Consolidado!$C$5:$C$1000,"Comité de Supervisión",Consolidado!$K$5:$K$1000,"X",Consolidado!$H$5:$H$1000,IF($D$9="Todos","&gt;0",$D$9))," y "&amp;TEXT(DAY(_xlfn.MAXIFS(Consolidado!$B$5:$B$1000,Consolidado!$E$5:$E$1000,$B24,Consolidado!$C$5:$C$1000,"Comité de Supervisión",Consolidado!$K$5:$K$1000,"X",Consolidado!$H$5:$H$1000,IF($D$9="Todos","&gt;0",$D$9))),"00")&amp;"/"&amp;TEXT(MONTH(_xlfn.MAXIFS(Consolidado!$B$5:$B$1000,Consolidado!$E$5:$E$1000,$B24,Consolidado!$C$5:$C$1000,"Comité de Supervisión",Consolidado!$K$5:$K$1000,"X",Consolidado!$H$5:$H$1000,IF($D$9="Todos","&gt;0",$D$9))),"00")&amp;IF($D$9="Todos","/"&amp;RIGHT(YEAR(_xlfn.MAXIFS(Consolidado!$B$5:$B$1000,Consolidado!$E$5:$E$1000,$B24,Consolidado!$C$5:$C$1000,"Comité de Supervisión",Consolidado!$K$5:$K$1000,"X",Consolidado!$H$5:$H$1000,IF($D$9="Todos","&gt;0",$D$9))),2),""),""),""),IF(SUMIFS(Consolidado!$AD$5:$AD$1000,Consolidado!$E$5:$E$1000,$B24,Consolidado!$C$5:$C$1000,"Consejo de Administración",Consolidado!$K$5:$K$1000,"X",Consolidado!$H$5:$H$1000,IF($D$9="Todos","&gt;0",$D$9))&gt;0,"Consejo "&amp;TEXT(DAY(_xlfn.MINIFS(Consolidado!$B$5:$B$1000,Consolidado!$E$5:$E$1000,$B24,Consolidado!$C$5:$C$1000,"Consejo de Administración",Consolidado!$K$5:$K$1000,"X",Consolidado!$H$5:$H$1000,IF($D$9="Todos","&gt;0",$D$9))),"00")&amp;"/"&amp;TEXT(MONTH(_xlfn.MINIFS(Consolidado!$B$5:$B$1000,Consolidado!$E$5:$E$1000,$B24,Consolidado!$C$5:$C$1000,"Consejo de Administración",Consolidado!$K$5:$K$1000,"X",Consolidado!$H$5:$H$1000,IF($D$9="Todos","&gt;0",$D$9))),"00")&amp;IF($D$9="Todos","/"&amp;RIGHT(YEAR(_xlfn.MINIFS(Consolidado!$B$5:$B$1000,Consolidado!$E$5:$E$1000,$B24,Consolidado!$C$5:$C$1000,"Consejo de Administración",Consolidado!$K$5:$K$1000,"X",Consolidado!$H$5:$H$1000,IF($D$9="Todos","&gt;0",$D$9))),2),"")&amp;IF(_xlfn.MAXIFS(Consolidado!$B$5:$B$1000,Consolidado!$E$5:$E$1000,$B24,Consolidado!$C$5:$C$1000,"Consejo de Administración",Consolidado!$K$5:$K$1000,"X",Consolidado!$H$5:$H$1000,IF($D$9="Todos","&gt;0",$D$9))&lt;&gt;_xlfn.MINIFS(Consolidado!$B$5:$B$1000,Consolidado!$E$5:$E$1000,$B24,Consolidado!$C$5:$C$1000,"Consejo de Administración",Consolidado!$K$5:$K$1000,"X",Consolidado!$H$5:$H$1000,IF($D$9="Todos","&gt;0",$D$9))," y "&amp;TEXT(DAY(_xlfn.MAXIFS(Consolidado!$B$5:$B$1000,Consolidado!$E$5:$E$1000,$B24,Consolidado!$C$5:$C$1000,"Consejo de Administración",Consolidado!$K$5:$K$1000,"X",Consolidado!$H$5:$H$1000,IF($D$9="Todos","&gt;0",$D$9))),"00")&amp;"/"&amp;TEXT(MONTH(_xlfn.MAXIFS(Consolidado!$B$5:$B$1000,Consolidado!$E$5:$E$1000,$B24,Consolidado!$C$5:$C$1000,"Consejo de Administración",Consolidado!$K$5:$K$1000,"X",Consolidado!$H$5:$H$1000,IF($D$9="Todos","&gt;0",$D$9))),"00")&amp;IF($D$9="Todos","/"&amp;RIGHT(YEAR(_xlfn.MAXIFS(Consolidado!$B$5:$B$1000,Consolidado!$E$5:$E$1000,$B24,Consolidado!$C$5:$C$1000,"Consejo de Administración",Consolidado!$K$5:$K$1000,"X",Consolidado!$H$5:$H$1000,IF($D$9="Todos","&gt;0",$D$9))),2),""),""),""),IF(SUMIFS(Consolidado!$AD$5:$AD$1000,Consolidado!$E$5:$E$1000,$B24,Consolidado!$C$5:$C$1000,"Otros",Consolidado!$K$5:$K$1000,"X",Consolidado!$H$5:$H$1000,IF($D$9="Todos","&gt;0",$D$9))&gt;0,"Otros "&amp;TEXT(DAY(_xlfn.MINIFS(Consolidado!$B$5:$B$1000,Consolidado!$E$5:$E$1000,$B24,Consolidado!$C$5:$C$1000,"Otros",Consolidado!$K$5:$K$1000,"X",Consolidado!$H$5:$H$1000,IF($D$9="Todos","&gt;0",$D$9))),"00")&amp;"/"&amp;TEXT(MONTH(_xlfn.MINIFS(Consolidado!$B$5:$B$1000,Consolidado!$E$5:$E$1000,$B24,Consolidado!$C$5:$C$1000,"Otros",Consolidado!$K$5:$K$1000,"X",Consolidado!$H$5:$H$1000,IF($D$9="Todos","&gt;0",$D$9))),"00")&amp;IF($D$9="Todos","/"&amp;RIGHT(YEAR(_xlfn.MINIFS(Consolidado!$B$5:$B$1000,Consolidado!$E$5:$E$1000,$B24,Consolidado!$C$5:$C$1000,"Otros",Consolidado!$K$5:$K$1000,"X",Consolidado!$H$5:$H$1000,IF($D$9="Todos","&gt;0",$D$9))),2),"")&amp;IF(_xlfn.MAXIFS(Consolidado!$B$5:$B$1000,Consolidado!$E$5:$E$1000,$B24,Consolidado!$C$5:$C$1000,"Otros",Consolidado!$K$5:$K$1000,"X",Consolidado!$H$5:$H$1000,IF($D$9="Todos","&gt;0",$D$9))&lt;&gt;_xlfn.MINIFS(Consolidado!$B$5:$B$1000,Consolidado!$E$5:$E$1000,$B24,Consolidado!$C$5:$C$1000,"Otros",Consolidado!$K$5:$K$1000,"X",Consolidado!$H$5:$H$1000,IF($D$9="Todos","&gt;0",$D$9))," y "&amp;TEXT(DAY(_xlfn.MAXIFS(Consolidado!$B$5:$B$1000,Consolidado!$E$5:$E$1000,$B24,Consolidado!$C$5:$C$1000,"Otros",Consolidado!$K$5:$K$1000,"X",Consolidado!$H$5:$H$1000,IF($D$9="Todos","&gt;0",$D$9))),"00")&amp;"/"&amp;TEXT(MONTH(_xlfn.MAXIFS(Consolidado!$B$5:$B$1000,Consolidado!$E$5:$E$1000,$B24,Consolidado!$C$5:$C$1000,"Otros",Consolidado!$K$5:$K$1000,"X",Consolidado!$H$5:$H$1000,IF($D$9="Todos","&gt;0",$D$9))),"00")&amp;IF($D$9="Todos","/"&amp;RIGHT(YEAR(_xlfn.MAXIFS(Consolidado!$B$5:$B$1000,Consolidado!$E$5:$E$1000,$B24,Consolidado!$C$5:$C$1000,"Otros",Consolidado!$K$5:$K$1000,"X",Consolidado!$H$5:$H$1000,IF($D$9="Todos","&gt;0",$D$9))),2),""),""),""))</f>
        <v/>
      </c>
      <c r="N24" s="37" t="str">
        <f aca="false">_xlfn.TEXTJOIN(" +"&amp;CHAR(10),TRUE(),IF(SUMIFS(Consolidado!$AD$5:$AD$1000,Consolidado!$E$5:$E$1000,$B24,Consolidado!$C$5:$C$1000,"Auditoría Interna",Consolidado!$L$5:$L$1000,"X",Consolidado!$H$5:$H$1000,IF($D$9="Todos","&gt;0",$D$9))&gt;0,"Interna "&amp;TEXT(DAY(_xlfn.MINIFS(Consolidado!$B$5:$B$1000,Consolidado!$E$5:$E$1000,$B24,Consolidado!$C$5:$C$1000,"Auditoría Interna",Consolidado!$L$5:$L$1000,"X",Consolidado!$H$5:$H$1000,IF($D$9="Todos","&gt;0",$D$9))),"00")&amp;"/"&amp;TEXT(MONTH(_xlfn.MINIFS(Consolidado!$B$5:$B$1000,Consolidado!$E$5:$E$1000,$B24,Consolidado!$C$5:$C$1000,"Auditoría Interna",Consolidado!$L$5:$L$1000,"X",Consolidado!$H$5:$H$1000,IF($D$9="Todos","&gt;0",$D$9))),"00")&amp;IF($D$9="Todos","/"&amp;RIGHT(YEAR(_xlfn.MINIFS(Consolidado!$B$5:$B$1000,Consolidado!$E$5:$E$1000,$B24,Consolidado!$C$5:$C$1000,"Auditoría Interna",Consolidado!$L$5:$L$1000,"X",Consolidado!$H$5:$H$1000,IF($D$9="Todos","&gt;0",$D$9))),2),"")&amp;IF(_xlfn.MAXIFS(Consolidado!$B$5:$B$1000,Consolidado!$E$5:$E$1000,$B24,Consolidado!$C$5:$C$1000,"Auditoría Interna",Consolidado!$L$5:$L$1000,"X",Consolidado!$H$5:$H$1000,IF($D$9="Todos","&gt;0",$D$9))&lt;&gt;_xlfn.MINIFS(Consolidado!$B$5:$B$1000,Consolidado!$E$5:$E$1000,$B24,Consolidado!$C$5:$C$1000,"Auditoría Interna",Consolidado!$L$5:$L$1000,"X",Consolidado!$H$5:$H$1000,IF($D$9="Todos","&gt;0",$D$9))," y "&amp;TEXT(DAY(_xlfn.MAXIFS(Consolidado!$B$5:$B$1000,Consolidado!$E$5:$E$1000,$B24,Consolidado!$C$5:$C$1000,"Auditoría Interna",Consolidado!$L$5:$L$1000,"X",Consolidado!$H$5:$H$1000,IF($D$9="Todos","&gt;0",$D$9))),"00")&amp;"/"&amp;TEXT(MONTH(_xlfn.MAXIFS(Consolidado!$B$5:$B$1000,Consolidado!$E$5:$E$1000,$B24,Consolidado!$C$5:$C$1000,"Auditoría Interna",Consolidado!$L$5:$L$1000,"X",Consolidado!$H$5:$H$1000,IF($D$9="Todos","&gt;0",$D$9))),"00")&amp;IF($D$9="Todos","/"&amp;RIGHT(YEAR(_xlfn.MAXIFS(Consolidado!$B$5:$B$1000,Consolidado!$E$5:$E$1000,$B24,Consolidado!$C$5:$C$1000,"Auditoría Interna",Consolidado!$L$5:$L$1000,"X",Consolidado!$H$5:$H$1000,IF($D$9="Todos","&gt;0",$D$9))),2),""),""),""),IF(SUMIFS(Consolidado!$AD$5:$AD$1000,Consolidado!$E$5:$E$1000,$B24,Consolidado!$C$5:$C$1000,"Auditoría Externa",Consolidado!$L$5:$L$1000,"X",Consolidado!$H$5:$H$1000,IF($D$9="Todos","&gt;0",$D$9))&gt;0,"Externa "&amp;TEXT(DAY(_xlfn.MINIFS(Consolidado!$B$5:$B$1000,Consolidado!$E$5:$E$1000,$B24,Consolidado!$C$5:$C$1000,"Auditoría Externa",Consolidado!$L$5:$L$1000,"X",Consolidado!$H$5:$H$1000,IF($D$9="Todos","&gt;0",$D$9))),"00")&amp;"/"&amp;TEXT(MONTH(_xlfn.MINIFS(Consolidado!$B$5:$B$1000,Consolidado!$E$5:$E$1000,$B24,Consolidado!$C$5:$C$1000,"Auditoría Externa",Consolidado!$L$5:$L$1000,"X",Consolidado!$H$5:$H$1000,IF($D$9="Todos","&gt;0",$D$9))),"00")&amp;IF($D$9="Todos","/"&amp;RIGHT(YEAR(_xlfn.MINIFS(Consolidado!$B$5:$B$1000,Consolidado!$E$5:$E$1000,$B24,Consolidado!$C$5:$C$1000,"Auditoría Externa",Consolidado!$L$5:$L$1000,"X",Consolidado!$H$5:$H$1000,IF($D$9="Todos","&gt;0",$D$9))),2),"")&amp;IF(_xlfn.MAXIFS(Consolidado!$B$5:$B$1000,Consolidado!$E$5:$E$1000,$B24,Consolidado!$C$5:$C$1000,"Auditoría Externa",Consolidado!$L$5:$L$1000,"X",Consolidado!$H$5:$H$1000,IF($D$9="Todos","&gt;0",$D$9))&lt;&gt;_xlfn.MINIFS(Consolidado!$B$5:$B$1000,Consolidado!$E$5:$E$1000,$B24,Consolidado!$C$5:$C$1000,"Auditoría Externa",Consolidado!$L$5:$L$1000,"X",Consolidado!$H$5:$H$1000,IF($D$9="Todos","&gt;0",$D$9))," y "&amp;TEXT(DAY(_xlfn.MAXIFS(Consolidado!$B$5:$B$1000,Consolidado!$E$5:$E$1000,$B24,Consolidado!$C$5:$C$1000,"Auditoría Externa",Consolidado!$L$5:$L$1000,"X",Consolidado!$H$5:$H$1000,IF($D$9="Todos","&gt;0",$D$9))),"00")&amp;"/"&amp;TEXT(MONTH(_xlfn.MAXIFS(Consolidado!$B$5:$B$1000,Consolidado!$E$5:$E$1000,$B24,Consolidado!$C$5:$C$1000,"Auditoría Externa",Consolidado!$L$5:$L$1000,"X",Consolidado!$H$5:$H$1000,IF($D$9="Todos","&gt;0",$D$9))),"00")&amp;IF($D$9="Todos","/"&amp;RIGHT(YEAR(_xlfn.MAXIFS(Consolidado!$B$5:$B$1000,Consolidado!$E$5:$E$1000,$B24,Consolidado!$C$5:$C$1000,"Auditoría Externa",Consolidado!$L$5:$L$1000,"X",Consolidado!$H$5:$H$1000,IF($D$9="Todos","&gt;0",$D$9))),2),""),""),""),IF(SUMIFS(Consolidado!$AD$5:$AD$1000,Consolidado!$E$5:$E$1000,$B24,Consolidado!$C$5:$C$1000,"SSF",Consolidado!$L$5:$L$1000,"X",Consolidado!$H$5:$H$1000,IF($D$9="Todos","&gt;0",$D$9))&gt;0,"SSF "&amp;TEXT(DAY(_xlfn.MINIFS(Consolidado!$B$5:$B$1000,Consolidado!$E$5:$E$1000,$B24,Consolidado!$C$5:$C$1000,"SSF",Consolidado!$L$5:$L$1000,"X",Consolidado!$H$5:$H$1000,IF($D$9="Todos","&gt;0",$D$9))),"00")&amp;"/"&amp;TEXT(MONTH(_xlfn.MINIFS(Consolidado!$B$5:$B$1000,Consolidado!$E$5:$E$1000,$B24,Consolidado!$C$5:$C$1000,"SSF",Consolidado!$L$5:$L$1000,"X",Consolidado!$H$5:$H$1000,IF($D$9="Todos","&gt;0",$D$9))),"00")&amp;IF($D$9="Todos","/"&amp;RIGHT(YEAR(_xlfn.MINIFS(Consolidado!$B$5:$B$1000,Consolidado!$E$5:$E$1000,$B24,Consolidado!$C$5:$C$1000,"SSF",Consolidado!$L$5:$L$1000,"X",Consolidado!$H$5:$H$1000,IF($D$9="Todos","&gt;0",$D$9))),2),"")&amp;IF(_xlfn.MAXIFS(Consolidado!$B$5:$B$1000,Consolidado!$E$5:$E$1000,$B24,Consolidado!$C$5:$C$1000,"SSF",Consolidado!$L$5:$L$1000,"X",Consolidado!$H$5:$H$1000,IF($D$9="Todos","&gt;0",$D$9))&lt;&gt;_xlfn.MINIFS(Consolidado!$B$5:$B$1000,Consolidado!$E$5:$E$1000,$B24,Consolidado!$C$5:$C$1000,"SSF",Consolidado!$L$5:$L$1000,"X",Consolidado!$H$5:$H$1000,IF($D$9="Todos","&gt;0",$D$9))," y "&amp;TEXT(DAY(_xlfn.MAXIFS(Consolidado!$B$5:$B$1000,Consolidado!$E$5:$E$1000,$B24,Consolidado!$C$5:$C$1000,"SSF",Consolidado!$L$5:$L$1000,"X",Consolidado!$H$5:$H$1000,IF($D$9="Todos","&gt;0",$D$9))),"00")&amp;"/"&amp;TEXT(MONTH(_xlfn.MAXIFS(Consolidado!$B$5:$B$1000,Consolidado!$E$5:$E$1000,$B24,Consolidado!$C$5:$C$1000,"SSF",Consolidado!$L$5:$L$1000,"X",Consolidado!$H$5:$H$1000,IF($D$9="Todos","&gt;0",$D$9))),"00")&amp;IF($D$9="Todos","/"&amp;RIGHT(YEAR(_xlfn.MAXIFS(Consolidado!$B$5:$B$1000,Consolidado!$E$5:$E$1000,$B24,Consolidado!$C$5:$C$1000,"SSF",Consolidado!$L$5:$L$1000,"X",Consolidado!$H$5:$H$1000,IF($D$9="Todos","&gt;0",$D$9))),2),""),""),""),IF(SUMIFS(Consolidado!$AD$5:$AD$1000,Consolidado!$E$5:$E$1000,$B24,Consolidado!$C$5:$C$1000,"Comité de Supervisión",Consolidado!$L$5:$L$1000,"X",Consolidado!$H$5:$H$1000,IF($D$9="Todos","&gt;0",$D$9))&gt;0,"Comité Sup. "&amp;TEXT(DAY(_xlfn.MINIFS(Consolidado!$B$5:$B$1000,Consolidado!$E$5:$E$1000,$B24,Consolidado!$C$5:$C$1000,"Comité de Supervisión",Consolidado!$L$5:$L$1000,"X",Consolidado!$H$5:$H$1000,IF($D$9="Todos","&gt;0",$D$9))),"00")&amp;"/"&amp;TEXT(MONTH(_xlfn.MINIFS(Consolidado!$B$5:$B$1000,Consolidado!$E$5:$E$1000,$B24,Consolidado!$C$5:$C$1000,"Comité de Supervisión",Consolidado!$L$5:$L$1000,"X",Consolidado!$H$5:$H$1000,IF($D$9="Todos","&gt;0",$D$9))),"00")&amp;IF($D$9="Todos","/"&amp;RIGHT(YEAR(_xlfn.MINIFS(Consolidado!$B$5:$B$1000,Consolidado!$E$5:$E$1000,$B24,Consolidado!$C$5:$C$1000,"Comité de Supervisión",Consolidado!$L$5:$L$1000,"X",Consolidado!$H$5:$H$1000,IF($D$9="Todos","&gt;0",$D$9))),2),"")&amp;IF(_xlfn.MAXIFS(Consolidado!$B$5:$B$1000,Consolidado!$E$5:$E$1000,$B24,Consolidado!$C$5:$C$1000,"Comité de Supervisión",Consolidado!$L$5:$L$1000,"X",Consolidado!$H$5:$H$1000,IF($D$9="Todos","&gt;0",$D$9))&lt;&gt;_xlfn.MINIFS(Consolidado!$B$5:$B$1000,Consolidado!$E$5:$E$1000,$B24,Consolidado!$C$5:$C$1000,"Comité de Supervisión",Consolidado!$L$5:$L$1000,"X",Consolidado!$H$5:$H$1000,IF($D$9="Todos","&gt;0",$D$9))," y "&amp;TEXT(DAY(_xlfn.MAXIFS(Consolidado!$B$5:$B$1000,Consolidado!$E$5:$E$1000,$B24,Consolidado!$C$5:$C$1000,"Comité de Supervisión",Consolidado!$L$5:$L$1000,"X",Consolidado!$H$5:$H$1000,IF($D$9="Todos","&gt;0",$D$9))),"00")&amp;"/"&amp;TEXT(MONTH(_xlfn.MAXIFS(Consolidado!$B$5:$B$1000,Consolidado!$E$5:$E$1000,$B24,Consolidado!$C$5:$C$1000,"Comité de Supervisión",Consolidado!$L$5:$L$1000,"X",Consolidado!$H$5:$H$1000,IF($D$9="Todos","&gt;0",$D$9))),"00")&amp;IF($D$9="Todos","/"&amp;RIGHT(YEAR(_xlfn.MAXIFS(Consolidado!$B$5:$B$1000,Consolidado!$E$5:$E$1000,$B24,Consolidado!$C$5:$C$1000,"Comité de Supervisión",Consolidado!$L$5:$L$1000,"X",Consolidado!$H$5:$H$1000,IF($D$9="Todos","&gt;0",$D$9))),2),""),""),""),IF(SUMIFS(Consolidado!$AD$5:$AD$1000,Consolidado!$E$5:$E$1000,$B24,Consolidado!$C$5:$C$1000,"Consejo de Administración",Consolidado!$L$5:$L$1000,"X",Consolidado!$H$5:$H$1000,IF($D$9="Todos","&gt;0",$D$9))&gt;0,"Consejo "&amp;TEXT(DAY(_xlfn.MINIFS(Consolidado!$B$5:$B$1000,Consolidado!$E$5:$E$1000,$B24,Consolidado!$C$5:$C$1000,"Consejo de Administración",Consolidado!$L$5:$L$1000,"X",Consolidado!$H$5:$H$1000,IF($D$9="Todos","&gt;0",$D$9))),"00")&amp;"/"&amp;TEXT(MONTH(_xlfn.MINIFS(Consolidado!$B$5:$B$1000,Consolidado!$E$5:$E$1000,$B24,Consolidado!$C$5:$C$1000,"Consejo de Administración",Consolidado!$L$5:$L$1000,"X",Consolidado!$H$5:$H$1000,IF($D$9="Todos","&gt;0",$D$9))),"00")&amp;IF($D$9="Todos","/"&amp;RIGHT(YEAR(_xlfn.MINIFS(Consolidado!$B$5:$B$1000,Consolidado!$E$5:$E$1000,$B24,Consolidado!$C$5:$C$1000,"Consejo de Administración",Consolidado!$L$5:$L$1000,"X",Consolidado!$H$5:$H$1000,IF($D$9="Todos","&gt;0",$D$9))),2),"")&amp;IF(_xlfn.MAXIFS(Consolidado!$B$5:$B$1000,Consolidado!$E$5:$E$1000,$B24,Consolidado!$C$5:$C$1000,"Consejo de Administración",Consolidado!$L$5:$L$1000,"X",Consolidado!$H$5:$H$1000,IF($D$9="Todos","&gt;0",$D$9))&lt;&gt;_xlfn.MINIFS(Consolidado!$B$5:$B$1000,Consolidado!$E$5:$E$1000,$B24,Consolidado!$C$5:$C$1000,"Consejo de Administración",Consolidado!$L$5:$L$1000,"X",Consolidado!$H$5:$H$1000,IF($D$9="Todos","&gt;0",$D$9))," y "&amp;TEXT(DAY(_xlfn.MAXIFS(Consolidado!$B$5:$B$1000,Consolidado!$E$5:$E$1000,$B24,Consolidado!$C$5:$C$1000,"Consejo de Administración",Consolidado!$L$5:$L$1000,"X",Consolidado!$H$5:$H$1000,IF($D$9="Todos","&gt;0",$D$9))),"00")&amp;"/"&amp;TEXT(MONTH(_xlfn.MAXIFS(Consolidado!$B$5:$B$1000,Consolidado!$E$5:$E$1000,$B24,Consolidado!$C$5:$C$1000,"Consejo de Administración",Consolidado!$L$5:$L$1000,"X",Consolidado!$H$5:$H$1000,IF($D$9="Todos","&gt;0",$D$9))),"00")&amp;IF($D$9="Todos","/"&amp;RIGHT(YEAR(_xlfn.MAXIFS(Consolidado!$B$5:$B$1000,Consolidado!$E$5:$E$1000,$B24,Consolidado!$C$5:$C$1000,"Consejo de Administración",Consolidado!$L$5:$L$1000,"X",Consolidado!$H$5:$H$1000,IF($D$9="Todos","&gt;0",$D$9))),2),""),""),""),IF(SUMIFS(Consolidado!$AD$5:$AD$1000,Consolidado!$E$5:$E$1000,$B24,Consolidado!$C$5:$C$1000,"Otros",Consolidado!$L$5:$L$1000,"X",Consolidado!$H$5:$H$1000,IF($D$9="Todos","&gt;0",$D$9))&gt;0,"Otros "&amp;TEXT(DAY(_xlfn.MINIFS(Consolidado!$B$5:$B$1000,Consolidado!$E$5:$E$1000,$B24,Consolidado!$C$5:$C$1000,"Otros",Consolidado!$L$5:$L$1000,"X",Consolidado!$H$5:$H$1000,IF($D$9="Todos","&gt;0",$D$9))),"00")&amp;"/"&amp;TEXT(MONTH(_xlfn.MINIFS(Consolidado!$B$5:$B$1000,Consolidado!$E$5:$E$1000,$B24,Consolidado!$C$5:$C$1000,"Otros",Consolidado!$L$5:$L$1000,"X",Consolidado!$H$5:$H$1000,IF($D$9="Todos","&gt;0",$D$9))),"00")&amp;IF($D$9="Todos","/"&amp;RIGHT(YEAR(_xlfn.MINIFS(Consolidado!$B$5:$B$1000,Consolidado!$E$5:$E$1000,$B24,Consolidado!$C$5:$C$1000,"Otros",Consolidado!$L$5:$L$1000,"X",Consolidado!$H$5:$H$1000,IF($D$9="Todos","&gt;0",$D$9))),2),"")&amp;IF(_xlfn.MAXIFS(Consolidado!$B$5:$B$1000,Consolidado!$E$5:$E$1000,$B24,Consolidado!$C$5:$C$1000,"Otros",Consolidado!$L$5:$L$1000,"X",Consolidado!$H$5:$H$1000,IF($D$9="Todos","&gt;0",$D$9))&lt;&gt;_xlfn.MINIFS(Consolidado!$B$5:$B$1000,Consolidado!$E$5:$E$1000,$B24,Consolidado!$C$5:$C$1000,"Otros",Consolidado!$L$5:$L$1000,"X",Consolidado!$H$5:$H$1000,IF($D$9="Todos","&gt;0",$D$9))," y "&amp;TEXT(DAY(_xlfn.MAXIFS(Consolidado!$B$5:$B$1000,Consolidado!$E$5:$E$1000,$B24,Consolidado!$C$5:$C$1000,"Otros",Consolidado!$L$5:$L$1000,"X",Consolidado!$H$5:$H$1000,IF($D$9="Todos","&gt;0",$D$9))),"00")&amp;"/"&amp;TEXT(MONTH(_xlfn.MAXIFS(Consolidado!$B$5:$B$1000,Consolidado!$E$5:$E$1000,$B24,Consolidado!$C$5:$C$1000,"Otros",Consolidado!$L$5:$L$1000,"X",Consolidado!$H$5:$H$1000,IF($D$9="Todos","&gt;0",$D$9))),"00")&amp;IF($D$9="Todos","/"&amp;RIGHT(YEAR(_xlfn.MAXIFS(Consolidado!$B$5:$B$1000,Consolidado!$E$5:$E$1000,$B24,Consolidado!$C$5:$C$1000,"Otros",Consolidado!$L$5:$L$1000,"X",Consolidado!$H$5:$H$1000,IF($D$9="Todos","&gt;0",$D$9))),2),""),""),""))</f>
        <v/>
      </c>
      <c r="O24" s="37" t="str">
        <f aca="false">_xlfn.TEXTJOIN(" +"&amp;CHAR(10),TRUE(),IF(SUMIFS(Consolidado!$AD$5:$AD$1000,Consolidado!$E$5:$E$1000,$B24,Consolidado!$C$5:$C$1000,"Auditoría Interna",Consolidado!$M$5:$M$1000,"X",Consolidado!$H$5:$H$1000,IF($D$9="Todos","&gt;0",$D$9))&gt;0,"Interna "&amp;TEXT(DAY(_xlfn.MINIFS(Consolidado!$B$5:$B$1000,Consolidado!$E$5:$E$1000,$B24,Consolidado!$C$5:$C$1000,"Auditoría Interna",Consolidado!$M$5:$M$1000,"X",Consolidado!$H$5:$H$1000,IF($D$9="Todos","&gt;0",$D$9))),"00")&amp;"/"&amp;TEXT(MONTH(_xlfn.MINIFS(Consolidado!$B$5:$B$1000,Consolidado!$E$5:$E$1000,$B24,Consolidado!$C$5:$C$1000,"Auditoría Interna",Consolidado!$M$5:$M$1000,"X",Consolidado!$H$5:$H$1000,IF($D$9="Todos","&gt;0",$D$9))),"00")&amp;IF($D$9="Todos","/"&amp;RIGHT(YEAR(_xlfn.MINIFS(Consolidado!$B$5:$B$1000,Consolidado!$E$5:$E$1000,$B24,Consolidado!$C$5:$C$1000,"Auditoría Interna",Consolidado!$M$5:$M$1000,"X",Consolidado!$H$5:$H$1000,IF($D$9="Todos","&gt;0",$D$9))),2),"")&amp;IF(_xlfn.MAXIFS(Consolidado!$B$5:$B$1000,Consolidado!$E$5:$E$1000,$B24,Consolidado!$C$5:$C$1000,"Auditoría Interna",Consolidado!$M$5:$M$1000,"X",Consolidado!$H$5:$H$1000,IF($D$9="Todos","&gt;0",$D$9))&lt;&gt;_xlfn.MINIFS(Consolidado!$B$5:$B$1000,Consolidado!$E$5:$E$1000,$B24,Consolidado!$C$5:$C$1000,"Auditoría Interna",Consolidado!$M$5:$M$1000,"X",Consolidado!$H$5:$H$1000,IF($D$9="Todos","&gt;0",$D$9))," y "&amp;TEXT(DAY(_xlfn.MAXIFS(Consolidado!$B$5:$B$1000,Consolidado!$E$5:$E$1000,$B24,Consolidado!$C$5:$C$1000,"Auditoría Interna",Consolidado!$M$5:$M$1000,"X",Consolidado!$H$5:$H$1000,IF($D$9="Todos","&gt;0",$D$9))),"00")&amp;"/"&amp;TEXT(MONTH(_xlfn.MAXIFS(Consolidado!$B$5:$B$1000,Consolidado!$E$5:$E$1000,$B24,Consolidado!$C$5:$C$1000,"Auditoría Interna",Consolidado!$M$5:$M$1000,"X",Consolidado!$H$5:$H$1000,IF($D$9="Todos","&gt;0",$D$9))),"00")&amp;IF($D$9="Todos","/"&amp;RIGHT(YEAR(_xlfn.MAXIFS(Consolidado!$B$5:$B$1000,Consolidado!$E$5:$E$1000,$B24,Consolidado!$C$5:$C$1000,"Auditoría Interna",Consolidado!$M$5:$M$1000,"X",Consolidado!$H$5:$H$1000,IF($D$9="Todos","&gt;0",$D$9))),2),""),""),""),IF(SUMIFS(Consolidado!$AD$5:$AD$1000,Consolidado!$E$5:$E$1000,$B24,Consolidado!$C$5:$C$1000,"Auditoría Externa",Consolidado!$M$5:$M$1000,"X",Consolidado!$H$5:$H$1000,IF($D$9="Todos","&gt;0",$D$9))&gt;0,"Externa "&amp;TEXT(DAY(_xlfn.MINIFS(Consolidado!$B$5:$B$1000,Consolidado!$E$5:$E$1000,$B24,Consolidado!$C$5:$C$1000,"Auditoría Externa",Consolidado!$M$5:$M$1000,"X",Consolidado!$H$5:$H$1000,IF($D$9="Todos","&gt;0",$D$9))),"00")&amp;"/"&amp;TEXT(MONTH(_xlfn.MINIFS(Consolidado!$B$5:$B$1000,Consolidado!$E$5:$E$1000,$B24,Consolidado!$C$5:$C$1000,"Auditoría Externa",Consolidado!$M$5:$M$1000,"X",Consolidado!$H$5:$H$1000,IF($D$9="Todos","&gt;0",$D$9))),"00")&amp;IF($D$9="Todos","/"&amp;RIGHT(YEAR(_xlfn.MINIFS(Consolidado!$B$5:$B$1000,Consolidado!$E$5:$E$1000,$B24,Consolidado!$C$5:$C$1000,"Auditoría Externa",Consolidado!$M$5:$M$1000,"X",Consolidado!$H$5:$H$1000,IF($D$9="Todos","&gt;0",$D$9))),2),"")&amp;IF(_xlfn.MAXIFS(Consolidado!$B$5:$B$1000,Consolidado!$E$5:$E$1000,$B24,Consolidado!$C$5:$C$1000,"Auditoría Externa",Consolidado!$M$5:$M$1000,"X",Consolidado!$H$5:$H$1000,IF($D$9="Todos","&gt;0",$D$9))&lt;&gt;_xlfn.MINIFS(Consolidado!$B$5:$B$1000,Consolidado!$E$5:$E$1000,$B24,Consolidado!$C$5:$C$1000,"Auditoría Externa",Consolidado!$M$5:$M$1000,"X",Consolidado!$H$5:$H$1000,IF($D$9="Todos","&gt;0",$D$9))," y "&amp;TEXT(DAY(_xlfn.MAXIFS(Consolidado!$B$5:$B$1000,Consolidado!$E$5:$E$1000,$B24,Consolidado!$C$5:$C$1000,"Auditoría Externa",Consolidado!$M$5:$M$1000,"X",Consolidado!$H$5:$H$1000,IF($D$9="Todos","&gt;0",$D$9))),"00")&amp;"/"&amp;TEXT(MONTH(_xlfn.MAXIFS(Consolidado!$B$5:$B$1000,Consolidado!$E$5:$E$1000,$B24,Consolidado!$C$5:$C$1000,"Auditoría Externa",Consolidado!$M$5:$M$1000,"X",Consolidado!$H$5:$H$1000,IF($D$9="Todos","&gt;0",$D$9))),"00")&amp;IF($D$9="Todos","/"&amp;RIGHT(YEAR(_xlfn.MAXIFS(Consolidado!$B$5:$B$1000,Consolidado!$E$5:$E$1000,$B24,Consolidado!$C$5:$C$1000,"Auditoría Externa",Consolidado!$M$5:$M$1000,"X",Consolidado!$H$5:$H$1000,IF($D$9="Todos","&gt;0",$D$9))),2),""),""),""),IF(SUMIFS(Consolidado!$AD$5:$AD$1000,Consolidado!$E$5:$E$1000,$B24,Consolidado!$C$5:$C$1000,"SSF",Consolidado!$M$5:$M$1000,"X",Consolidado!$H$5:$H$1000,IF($D$9="Todos","&gt;0",$D$9))&gt;0,"SSF "&amp;TEXT(DAY(_xlfn.MINIFS(Consolidado!$B$5:$B$1000,Consolidado!$E$5:$E$1000,$B24,Consolidado!$C$5:$C$1000,"SSF",Consolidado!$M$5:$M$1000,"X",Consolidado!$H$5:$H$1000,IF($D$9="Todos","&gt;0",$D$9))),"00")&amp;"/"&amp;TEXT(MONTH(_xlfn.MINIFS(Consolidado!$B$5:$B$1000,Consolidado!$E$5:$E$1000,$B24,Consolidado!$C$5:$C$1000,"SSF",Consolidado!$M$5:$M$1000,"X",Consolidado!$H$5:$H$1000,IF($D$9="Todos","&gt;0",$D$9))),"00")&amp;IF($D$9="Todos","/"&amp;RIGHT(YEAR(_xlfn.MINIFS(Consolidado!$B$5:$B$1000,Consolidado!$E$5:$E$1000,$B24,Consolidado!$C$5:$C$1000,"SSF",Consolidado!$M$5:$M$1000,"X",Consolidado!$H$5:$H$1000,IF($D$9="Todos","&gt;0",$D$9))),2),"")&amp;IF(_xlfn.MAXIFS(Consolidado!$B$5:$B$1000,Consolidado!$E$5:$E$1000,$B24,Consolidado!$C$5:$C$1000,"SSF",Consolidado!$M$5:$M$1000,"X",Consolidado!$H$5:$H$1000,IF($D$9="Todos","&gt;0",$D$9))&lt;&gt;_xlfn.MINIFS(Consolidado!$B$5:$B$1000,Consolidado!$E$5:$E$1000,$B24,Consolidado!$C$5:$C$1000,"SSF",Consolidado!$M$5:$M$1000,"X",Consolidado!$H$5:$H$1000,IF($D$9="Todos","&gt;0",$D$9))," y "&amp;TEXT(DAY(_xlfn.MAXIFS(Consolidado!$B$5:$B$1000,Consolidado!$E$5:$E$1000,$B24,Consolidado!$C$5:$C$1000,"SSF",Consolidado!$M$5:$M$1000,"X",Consolidado!$H$5:$H$1000,IF($D$9="Todos","&gt;0",$D$9))),"00")&amp;"/"&amp;TEXT(MONTH(_xlfn.MAXIFS(Consolidado!$B$5:$B$1000,Consolidado!$E$5:$E$1000,$B24,Consolidado!$C$5:$C$1000,"SSF",Consolidado!$M$5:$M$1000,"X",Consolidado!$H$5:$H$1000,IF($D$9="Todos","&gt;0",$D$9))),"00")&amp;IF($D$9="Todos","/"&amp;RIGHT(YEAR(_xlfn.MAXIFS(Consolidado!$B$5:$B$1000,Consolidado!$E$5:$E$1000,$B24,Consolidado!$C$5:$C$1000,"SSF",Consolidado!$M$5:$M$1000,"X",Consolidado!$H$5:$H$1000,IF($D$9="Todos","&gt;0",$D$9))),2),""),""),""),IF(SUMIFS(Consolidado!$AD$5:$AD$1000,Consolidado!$E$5:$E$1000,$B24,Consolidado!$C$5:$C$1000,"Comité de Supervisión",Consolidado!$M$5:$M$1000,"X",Consolidado!$H$5:$H$1000,IF($D$9="Todos","&gt;0",$D$9))&gt;0,"Comité Sup. "&amp;TEXT(DAY(_xlfn.MINIFS(Consolidado!$B$5:$B$1000,Consolidado!$E$5:$E$1000,$B24,Consolidado!$C$5:$C$1000,"Comité de Supervisión",Consolidado!$M$5:$M$1000,"X",Consolidado!$H$5:$H$1000,IF($D$9="Todos","&gt;0",$D$9))),"00")&amp;"/"&amp;TEXT(MONTH(_xlfn.MINIFS(Consolidado!$B$5:$B$1000,Consolidado!$E$5:$E$1000,$B24,Consolidado!$C$5:$C$1000,"Comité de Supervisión",Consolidado!$M$5:$M$1000,"X",Consolidado!$H$5:$H$1000,IF($D$9="Todos","&gt;0",$D$9))),"00")&amp;IF($D$9="Todos","/"&amp;RIGHT(YEAR(_xlfn.MINIFS(Consolidado!$B$5:$B$1000,Consolidado!$E$5:$E$1000,$B24,Consolidado!$C$5:$C$1000,"Comité de Supervisión",Consolidado!$M$5:$M$1000,"X",Consolidado!$H$5:$H$1000,IF($D$9="Todos","&gt;0",$D$9))),2),"")&amp;IF(_xlfn.MAXIFS(Consolidado!$B$5:$B$1000,Consolidado!$E$5:$E$1000,$B24,Consolidado!$C$5:$C$1000,"Comité de Supervisión",Consolidado!$M$5:$M$1000,"X",Consolidado!$H$5:$H$1000,IF($D$9="Todos","&gt;0",$D$9))&lt;&gt;_xlfn.MINIFS(Consolidado!$B$5:$B$1000,Consolidado!$E$5:$E$1000,$B24,Consolidado!$C$5:$C$1000,"Comité de Supervisión",Consolidado!$M$5:$M$1000,"X",Consolidado!$H$5:$H$1000,IF($D$9="Todos","&gt;0",$D$9))," y "&amp;TEXT(DAY(_xlfn.MAXIFS(Consolidado!$B$5:$B$1000,Consolidado!$E$5:$E$1000,$B24,Consolidado!$C$5:$C$1000,"Comité de Supervisión",Consolidado!$M$5:$M$1000,"X",Consolidado!$H$5:$H$1000,IF($D$9="Todos","&gt;0",$D$9))),"00")&amp;"/"&amp;TEXT(MONTH(_xlfn.MAXIFS(Consolidado!$B$5:$B$1000,Consolidado!$E$5:$E$1000,$B24,Consolidado!$C$5:$C$1000,"Comité de Supervisión",Consolidado!$M$5:$M$1000,"X",Consolidado!$H$5:$H$1000,IF($D$9="Todos","&gt;0",$D$9))),"00")&amp;IF($D$9="Todos","/"&amp;RIGHT(YEAR(_xlfn.MAXIFS(Consolidado!$B$5:$B$1000,Consolidado!$E$5:$E$1000,$B24,Consolidado!$C$5:$C$1000,"Comité de Supervisión",Consolidado!$M$5:$M$1000,"X",Consolidado!$H$5:$H$1000,IF($D$9="Todos","&gt;0",$D$9))),2),""),""),""),IF(SUMIFS(Consolidado!$AD$5:$AD$1000,Consolidado!$E$5:$E$1000,$B24,Consolidado!$C$5:$C$1000,"Consejo de Administración",Consolidado!$M$5:$M$1000,"X",Consolidado!$H$5:$H$1000,IF($D$9="Todos","&gt;0",$D$9))&gt;0,"Consejo "&amp;TEXT(DAY(_xlfn.MINIFS(Consolidado!$B$5:$B$1000,Consolidado!$E$5:$E$1000,$B24,Consolidado!$C$5:$C$1000,"Consejo de Administración",Consolidado!$M$5:$M$1000,"X",Consolidado!$H$5:$H$1000,IF($D$9="Todos","&gt;0",$D$9))),"00")&amp;"/"&amp;TEXT(MONTH(_xlfn.MINIFS(Consolidado!$B$5:$B$1000,Consolidado!$E$5:$E$1000,$B24,Consolidado!$C$5:$C$1000,"Consejo de Administración",Consolidado!$M$5:$M$1000,"X",Consolidado!$H$5:$H$1000,IF($D$9="Todos","&gt;0",$D$9))),"00")&amp;IF($D$9="Todos","/"&amp;RIGHT(YEAR(_xlfn.MINIFS(Consolidado!$B$5:$B$1000,Consolidado!$E$5:$E$1000,$B24,Consolidado!$C$5:$C$1000,"Consejo de Administración",Consolidado!$M$5:$M$1000,"X",Consolidado!$H$5:$H$1000,IF($D$9="Todos","&gt;0",$D$9))),2),"")&amp;IF(_xlfn.MAXIFS(Consolidado!$B$5:$B$1000,Consolidado!$E$5:$E$1000,$B24,Consolidado!$C$5:$C$1000,"Consejo de Administración",Consolidado!$M$5:$M$1000,"X",Consolidado!$H$5:$H$1000,IF($D$9="Todos","&gt;0",$D$9))&lt;&gt;_xlfn.MINIFS(Consolidado!$B$5:$B$1000,Consolidado!$E$5:$E$1000,$B24,Consolidado!$C$5:$C$1000,"Consejo de Administración",Consolidado!$M$5:$M$1000,"X",Consolidado!$H$5:$H$1000,IF($D$9="Todos","&gt;0",$D$9))," y "&amp;TEXT(DAY(_xlfn.MAXIFS(Consolidado!$B$5:$B$1000,Consolidado!$E$5:$E$1000,$B24,Consolidado!$C$5:$C$1000,"Consejo de Administración",Consolidado!$M$5:$M$1000,"X",Consolidado!$H$5:$H$1000,IF($D$9="Todos","&gt;0",$D$9))),"00")&amp;"/"&amp;TEXT(MONTH(_xlfn.MAXIFS(Consolidado!$B$5:$B$1000,Consolidado!$E$5:$E$1000,$B24,Consolidado!$C$5:$C$1000,"Consejo de Administración",Consolidado!$M$5:$M$1000,"X",Consolidado!$H$5:$H$1000,IF($D$9="Todos","&gt;0",$D$9))),"00")&amp;IF($D$9="Todos","/"&amp;RIGHT(YEAR(_xlfn.MAXIFS(Consolidado!$B$5:$B$1000,Consolidado!$E$5:$E$1000,$B24,Consolidado!$C$5:$C$1000,"Consejo de Administración",Consolidado!$M$5:$M$1000,"X",Consolidado!$H$5:$H$1000,IF($D$9="Todos","&gt;0",$D$9))),2),""),""),""),IF(SUMIFS(Consolidado!$AD$5:$AD$1000,Consolidado!$E$5:$E$1000,$B24,Consolidado!$C$5:$C$1000,"Otros",Consolidado!$M$5:$M$1000,"X",Consolidado!$H$5:$H$1000,IF($D$9="Todos","&gt;0",$D$9))&gt;0,"Otros "&amp;TEXT(DAY(_xlfn.MINIFS(Consolidado!$B$5:$B$1000,Consolidado!$E$5:$E$1000,$B24,Consolidado!$C$5:$C$1000,"Otros",Consolidado!$M$5:$M$1000,"X",Consolidado!$H$5:$H$1000,IF($D$9="Todos","&gt;0",$D$9))),"00")&amp;"/"&amp;TEXT(MONTH(_xlfn.MINIFS(Consolidado!$B$5:$B$1000,Consolidado!$E$5:$E$1000,$B24,Consolidado!$C$5:$C$1000,"Otros",Consolidado!$M$5:$M$1000,"X",Consolidado!$H$5:$H$1000,IF($D$9="Todos","&gt;0",$D$9))),"00")&amp;IF($D$9="Todos","/"&amp;RIGHT(YEAR(_xlfn.MINIFS(Consolidado!$B$5:$B$1000,Consolidado!$E$5:$E$1000,$B24,Consolidado!$C$5:$C$1000,"Otros",Consolidado!$M$5:$M$1000,"X",Consolidado!$H$5:$H$1000,IF($D$9="Todos","&gt;0",$D$9))),2),"")&amp;IF(_xlfn.MAXIFS(Consolidado!$B$5:$B$1000,Consolidado!$E$5:$E$1000,$B24,Consolidado!$C$5:$C$1000,"Otros",Consolidado!$M$5:$M$1000,"X",Consolidado!$H$5:$H$1000,IF($D$9="Todos","&gt;0",$D$9))&lt;&gt;_xlfn.MINIFS(Consolidado!$B$5:$B$1000,Consolidado!$E$5:$E$1000,$B24,Consolidado!$C$5:$C$1000,"Otros",Consolidado!$M$5:$M$1000,"X",Consolidado!$H$5:$H$1000,IF($D$9="Todos","&gt;0",$D$9))," y "&amp;TEXT(DAY(_xlfn.MAXIFS(Consolidado!$B$5:$B$1000,Consolidado!$E$5:$E$1000,$B24,Consolidado!$C$5:$C$1000,"Otros",Consolidado!$M$5:$M$1000,"X",Consolidado!$H$5:$H$1000,IF($D$9="Todos","&gt;0",$D$9))),"00")&amp;"/"&amp;TEXT(MONTH(_xlfn.MAXIFS(Consolidado!$B$5:$B$1000,Consolidado!$E$5:$E$1000,$B24,Consolidado!$C$5:$C$1000,"Otros",Consolidado!$M$5:$M$1000,"X",Consolidado!$H$5:$H$1000,IF($D$9="Todos","&gt;0",$D$9))),"00")&amp;IF($D$9="Todos","/"&amp;RIGHT(YEAR(_xlfn.MAXIFS(Consolidado!$B$5:$B$1000,Consolidado!$E$5:$E$1000,$B24,Consolidado!$C$5:$C$1000,"Otros",Consolidado!$M$5:$M$1000,"X",Consolidado!$H$5:$H$1000,IF($D$9="Todos","&gt;0",$D$9))),2),""),""),""))</f>
        <v>Interna 18/05</v>
      </c>
      <c r="P24" s="37" t="str">
        <f aca="false">_xlfn.TEXTJOIN(" +"&amp;CHAR(10),TRUE(),IF(SUMIFS(Consolidado!$AD$5:$AD$1000,Consolidado!$E$5:$E$1000,$B24,Consolidado!$C$5:$C$1000,"Auditoría Interna",Consolidado!$N$5:$N$1000,"X",Consolidado!$H$5:$H$1000,IF($D$9="Todos","&gt;0",$D$9))&gt;0,"Interna "&amp;TEXT(DAY(_xlfn.MINIFS(Consolidado!$B$5:$B$1000,Consolidado!$E$5:$E$1000,$B24,Consolidado!$C$5:$C$1000,"Auditoría Interna",Consolidado!$N$5:$N$1000,"X",Consolidado!$H$5:$H$1000,IF($D$9="Todos","&gt;0",$D$9))),"00")&amp;"/"&amp;TEXT(MONTH(_xlfn.MINIFS(Consolidado!$B$5:$B$1000,Consolidado!$E$5:$E$1000,$B24,Consolidado!$C$5:$C$1000,"Auditoría Interna",Consolidado!$N$5:$N$1000,"X",Consolidado!$H$5:$H$1000,IF($D$9="Todos","&gt;0",$D$9))),"00")&amp;IF($D$9="Todos","/"&amp;RIGHT(YEAR(_xlfn.MINIFS(Consolidado!$B$5:$B$1000,Consolidado!$E$5:$E$1000,$B24,Consolidado!$C$5:$C$1000,"Auditoría Interna",Consolidado!$N$5:$N$1000,"X",Consolidado!$H$5:$H$1000,IF($D$9="Todos","&gt;0",$D$9))),2),"")&amp;IF(_xlfn.MAXIFS(Consolidado!$B$5:$B$1000,Consolidado!$E$5:$E$1000,$B24,Consolidado!$C$5:$C$1000,"Auditoría Interna",Consolidado!$N$5:$N$1000,"X",Consolidado!$H$5:$H$1000,IF($D$9="Todos","&gt;0",$D$9))&lt;&gt;_xlfn.MINIFS(Consolidado!$B$5:$B$1000,Consolidado!$E$5:$E$1000,$B24,Consolidado!$C$5:$C$1000,"Auditoría Interna",Consolidado!$N$5:$N$1000,"X",Consolidado!$H$5:$H$1000,IF($D$9="Todos","&gt;0",$D$9))," y "&amp;TEXT(DAY(_xlfn.MAXIFS(Consolidado!$B$5:$B$1000,Consolidado!$E$5:$E$1000,$B24,Consolidado!$C$5:$C$1000,"Auditoría Interna",Consolidado!$N$5:$N$1000,"X",Consolidado!$H$5:$H$1000,IF($D$9="Todos","&gt;0",$D$9))),"00")&amp;"/"&amp;TEXT(MONTH(_xlfn.MAXIFS(Consolidado!$B$5:$B$1000,Consolidado!$E$5:$E$1000,$B24,Consolidado!$C$5:$C$1000,"Auditoría Interna",Consolidado!$N$5:$N$1000,"X",Consolidado!$H$5:$H$1000,IF($D$9="Todos","&gt;0",$D$9))),"00")&amp;IF($D$9="Todos","/"&amp;RIGHT(YEAR(_xlfn.MAXIFS(Consolidado!$B$5:$B$1000,Consolidado!$E$5:$E$1000,$B24,Consolidado!$C$5:$C$1000,"Auditoría Interna",Consolidado!$N$5:$N$1000,"X",Consolidado!$H$5:$H$1000,IF($D$9="Todos","&gt;0",$D$9))),2),""),""),""),IF(SUMIFS(Consolidado!$AD$5:$AD$1000,Consolidado!$E$5:$E$1000,$B24,Consolidado!$C$5:$C$1000,"Auditoría Externa",Consolidado!$N$5:$N$1000,"X",Consolidado!$H$5:$H$1000,IF($D$9="Todos","&gt;0",$D$9))&gt;0,"Externa "&amp;TEXT(DAY(_xlfn.MINIFS(Consolidado!$B$5:$B$1000,Consolidado!$E$5:$E$1000,$B24,Consolidado!$C$5:$C$1000,"Auditoría Externa",Consolidado!$N$5:$N$1000,"X",Consolidado!$H$5:$H$1000,IF($D$9="Todos","&gt;0",$D$9))),"00")&amp;"/"&amp;TEXT(MONTH(_xlfn.MINIFS(Consolidado!$B$5:$B$1000,Consolidado!$E$5:$E$1000,$B24,Consolidado!$C$5:$C$1000,"Auditoría Externa",Consolidado!$N$5:$N$1000,"X",Consolidado!$H$5:$H$1000,IF($D$9="Todos","&gt;0",$D$9))),"00")&amp;IF($D$9="Todos","/"&amp;RIGHT(YEAR(_xlfn.MINIFS(Consolidado!$B$5:$B$1000,Consolidado!$E$5:$E$1000,$B24,Consolidado!$C$5:$C$1000,"Auditoría Externa",Consolidado!$N$5:$N$1000,"X",Consolidado!$H$5:$H$1000,IF($D$9="Todos","&gt;0",$D$9))),2),"")&amp;IF(_xlfn.MAXIFS(Consolidado!$B$5:$B$1000,Consolidado!$E$5:$E$1000,$B24,Consolidado!$C$5:$C$1000,"Auditoría Externa",Consolidado!$N$5:$N$1000,"X",Consolidado!$H$5:$H$1000,IF($D$9="Todos","&gt;0",$D$9))&lt;&gt;_xlfn.MINIFS(Consolidado!$B$5:$B$1000,Consolidado!$E$5:$E$1000,$B24,Consolidado!$C$5:$C$1000,"Auditoría Externa",Consolidado!$N$5:$N$1000,"X",Consolidado!$H$5:$H$1000,IF($D$9="Todos","&gt;0",$D$9))," y "&amp;TEXT(DAY(_xlfn.MAXIFS(Consolidado!$B$5:$B$1000,Consolidado!$E$5:$E$1000,$B24,Consolidado!$C$5:$C$1000,"Auditoría Externa",Consolidado!$N$5:$N$1000,"X",Consolidado!$H$5:$H$1000,IF($D$9="Todos","&gt;0",$D$9))),"00")&amp;"/"&amp;TEXT(MONTH(_xlfn.MAXIFS(Consolidado!$B$5:$B$1000,Consolidado!$E$5:$E$1000,$B24,Consolidado!$C$5:$C$1000,"Auditoría Externa",Consolidado!$N$5:$N$1000,"X",Consolidado!$H$5:$H$1000,IF($D$9="Todos","&gt;0",$D$9))),"00")&amp;IF($D$9="Todos","/"&amp;RIGHT(YEAR(_xlfn.MAXIFS(Consolidado!$B$5:$B$1000,Consolidado!$E$5:$E$1000,$B24,Consolidado!$C$5:$C$1000,"Auditoría Externa",Consolidado!$N$5:$N$1000,"X",Consolidado!$H$5:$H$1000,IF($D$9="Todos","&gt;0",$D$9))),2),""),""),""),IF(SUMIFS(Consolidado!$AD$5:$AD$1000,Consolidado!$E$5:$E$1000,$B24,Consolidado!$C$5:$C$1000,"SSF",Consolidado!$N$5:$N$1000,"X",Consolidado!$H$5:$H$1000,IF($D$9="Todos","&gt;0",$D$9))&gt;0,"SSF "&amp;TEXT(DAY(_xlfn.MINIFS(Consolidado!$B$5:$B$1000,Consolidado!$E$5:$E$1000,$B24,Consolidado!$C$5:$C$1000,"SSF",Consolidado!$N$5:$N$1000,"X",Consolidado!$H$5:$H$1000,IF($D$9="Todos","&gt;0",$D$9))),"00")&amp;"/"&amp;TEXT(MONTH(_xlfn.MINIFS(Consolidado!$B$5:$B$1000,Consolidado!$E$5:$E$1000,$B24,Consolidado!$C$5:$C$1000,"SSF",Consolidado!$N$5:$N$1000,"X",Consolidado!$H$5:$H$1000,IF($D$9="Todos","&gt;0",$D$9))),"00")&amp;IF($D$9="Todos","/"&amp;RIGHT(YEAR(_xlfn.MINIFS(Consolidado!$B$5:$B$1000,Consolidado!$E$5:$E$1000,$B24,Consolidado!$C$5:$C$1000,"SSF",Consolidado!$N$5:$N$1000,"X",Consolidado!$H$5:$H$1000,IF($D$9="Todos","&gt;0",$D$9))),2),"")&amp;IF(_xlfn.MAXIFS(Consolidado!$B$5:$B$1000,Consolidado!$E$5:$E$1000,$B24,Consolidado!$C$5:$C$1000,"SSF",Consolidado!$N$5:$N$1000,"X",Consolidado!$H$5:$H$1000,IF($D$9="Todos","&gt;0",$D$9))&lt;&gt;_xlfn.MINIFS(Consolidado!$B$5:$B$1000,Consolidado!$E$5:$E$1000,$B24,Consolidado!$C$5:$C$1000,"SSF",Consolidado!$N$5:$N$1000,"X",Consolidado!$H$5:$H$1000,IF($D$9="Todos","&gt;0",$D$9))," y "&amp;TEXT(DAY(_xlfn.MAXIFS(Consolidado!$B$5:$B$1000,Consolidado!$E$5:$E$1000,$B24,Consolidado!$C$5:$C$1000,"SSF",Consolidado!$N$5:$N$1000,"X",Consolidado!$H$5:$H$1000,IF($D$9="Todos","&gt;0",$D$9))),"00")&amp;"/"&amp;TEXT(MONTH(_xlfn.MAXIFS(Consolidado!$B$5:$B$1000,Consolidado!$E$5:$E$1000,$B24,Consolidado!$C$5:$C$1000,"SSF",Consolidado!$N$5:$N$1000,"X",Consolidado!$H$5:$H$1000,IF($D$9="Todos","&gt;0",$D$9))),"00")&amp;IF($D$9="Todos","/"&amp;RIGHT(YEAR(_xlfn.MAXIFS(Consolidado!$B$5:$B$1000,Consolidado!$E$5:$E$1000,$B24,Consolidado!$C$5:$C$1000,"SSF",Consolidado!$N$5:$N$1000,"X",Consolidado!$H$5:$H$1000,IF($D$9="Todos","&gt;0",$D$9))),2),""),""),""),IF(SUMIFS(Consolidado!$AD$5:$AD$1000,Consolidado!$E$5:$E$1000,$B24,Consolidado!$C$5:$C$1000,"Comité de Supervisión",Consolidado!$N$5:$N$1000,"X",Consolidado!$H$5:$H$1000,IF($D$9="Todos","&gt;0",$D$9))&gt;0,"Comité Sup. "&amp;TEXT(DAY(_xlfn.MINIFS(Consolidado!$B$5:$B$1000,Consolidado!$E$5:$E$1000,$B24,Consolidado!$C$5:$C$1000,"Comité de Supervisión",Consolidado!$N$5:$N$1000,"X",Consolidado!$H$5:$H$1000,IF($D$9="Todos","&gt;0",$D$9))),"00")&amp;"/"&amp;TEXT(MONTH(_xlfn.MINIFS(Consolidado!$B$5:$B$1000,Consolidado!$E$5:$E$1000,$B24,Consolidado!$C$5:$C$1000,"Comité de Supervisión",Consolidado!$N$5:$N$1000,"X",Consolidado!$H$5:$H$1000,IF($D$9="Todos","&gt;0",$D$9))),"00")&amp;IF($D$9="Todos","/"&amp;RIGHT(YEAR(_xlfn.MINIFS(Consolidado!$B$5:$B$1000,Consolidado!$E$5:$E$1000,$B24,Consolidado!$C$5:$C$1000,"Comité de Supervisión",Consolidado!$N$5:$N$1000,"X",Consolidado!$H$5:$H$1000,IF($D$9="Todos","&gt;0",$D$9))),2),"")&amp;IF(_xlfn.MAXIFS(Consolidado!$B$5:$B$1000,Consolidado!$E$5:$E$1000,$B24,Consolidado!$C$5:$C$1000,"Comité de Supervisión",Consolidado!$N$5:$N$1000,"X",Consolidado!$H$5:$H$1000,IF($D$9="Todos","&gt;0",$D$9))&lt;&gt;_xlfn.MINIFS(Consolidado!$B$5:$B$1000,Consolidado!$E$5:$E$1000,$B24,Consolidado!$C$5:$C$1000,"Comité de Supervisión",Consolidado!$N$5:$N$1000,"X",Consolidado!$H$5:$H$1000,IF($D$9="Todos","&gt;0",$D$9))," y "&amp;TEXT(DAY(_xlfn.MAXIFS(Consolidado!$B$5:$B$1000,Consolidado!$E$5:$E$1000,$B24,Consolidado!$C$5:$C$1000,"Comité de Supervisión",Consolidado!$N$5:$N$1000,"X",Consolidado!$H$5:$H$1000,IF($D$9="Todos","&gt;0",$D$9))),"00")&amp;"/"&amp;TEXT(MONTH(_xlfn.MAXIFS(Consolidado!$B$5:$B$1000,Consolidado!$E$5:$E$1000,$B24,Consolidado!$C$5:$C$1000,"Comité de Supervisión",Consolidado!$N$5:$N$1000,"X",Consolidado!$H$5:$H$1000,IF($D$9="Todos","&gt;0",$D$9))),"00")&amp;IF($D$9="Todos","/"&amp;RIGHT(YEAR(_xlfn.MAXIFS(Consolidado!$B$5:$B$1000,Consolidado!$E$5:$E$1000,$B24,Consolidado!$C$5:$C$1000,"Comité de Supervisión",Consolidado!$N$5:$N$1000,"X",Consolidado!$H$5:$H$1000,IF($D$9="Todos","&gt;0",$D$9))),2),""),""),""),IF(SUMIFS(Consolidado!$AD$5:$AD$1000,Consolidado!$E$5:$E$1000,$B24,Consolidado!$C$5:$C$1000,"Consejo de Administración",Consolidado!$N$5:$N$1000,"X",Consolidado!$H$5:$H$1000,IF($D$9="Todos","&gt;0",$D$9))&gt;0,"Consejo "&amp;TEXT(DAY(_xlfn.MINIFS(Consolidado!$B$5:$B$1000,Consolidado!$E$5:$E$1000,$B24,Consolidado!$C$5:$C$1000,"Consejo de Administración",Consolidado!$N$5:$N$1000,"X",Consolidado!$H$5:$H$1000,IF($D$9="Todos","&gt;0",$D$9))),"00")&amp;"/"&amp;TEXT(MONTH(_xlfn.MINIFS(Consolidado!$B$5:$B$1000,Consolidado!$E$5:$E$1000,$B24,Consolidado!$C$5:$C$1000,"Consejo de Administración",Consolidado!$N$5:$N$1000,"X",Consolidado!$H$5:$H$1000,IF($D$9="Todos","&gt;0",$D$9))),"00")&amp;IF($D$9="Todos","/"&amp;RIGHT(YEAR(_xlfn.MINIFS(Consolidado!$B$5:$B$1000,Consolidado!$E$5:$E$1000,$B24,Consolidado!$C$5:$C$1000,"Consejo de Administración",Consolidado!$N$5:$N$1000,"X",Consolidado!$H$5:$H$1000,IF($D$9="Todos","&gt;0",$D$9))),2),"")&amp;IF(_xlfn.MAXIFS(Consolidado!$B$5:$B$1000,Consolidado!$E$5:$E$1000,$B24,Consolidado!$C$5:$C$1000,"Consejo de Administración",Consolidado!$N$5:$N$1000,"X",Consolidado!$H$5:$H$1000,IF($D$9="Todos","&gt;0",$D$9))&lt;&gt;_xlfn.MINIFS(Consolidado!$B$5:$B$1000,Consolidado!$E$5:$E$1000,$B24,Consolidado!$C$5:$C$1000,"Consejo de Administración",Consolidado!$N$5:$N$1000,"X",Consolidado!$H$5:$H$1000,IF($D$9="Todos","&gt;0",$D$9))," y "&amp;TEXT(DAY(_xlfn.MAXIFS(Consolidado!$B$5:$B$1000,Consolidado!$E$5:$E$1000,$B24,Consolidado!$C$5:$C$1000,"Consejo de Administración",Consolidado!$N$5:$N$1000,"X",Consolidado!$H$5:$H$1000,IF($D$9="Todos","&gt;0",$D$9))),"00")&amp;"/"&amp;TEXT(MONTH(_xlfn.MAXIFS(Consolidado!$B$5:$B$1000,Consolidado!$E$5:$E$1000,$B24,Consolidado!$C$5:$C$1000,"Consejo de Administración",Consolidado!$N$5:$N$1000,"X",Consolidado!$H$5:$H$1000,IF($D$9="Todos","&gt;0",$D$9))),"00")&amp;IF($D$9="Todos","/"&amp;RIGHT(YEAR(_xlfn.MAXIFS(Consolidado!$B$5:$B$1000,Consolidado!$E$5:$E$1000,$B24,Consolidado!$C$5:$C$1000,"Consejo de Administración",Consolidado!$N$5:$N$1000,"X",Consolidado!$H$5:$H$1000,IF($D$9="Todos","&gt;0",$D$9))),2),""),""),""),IF(SUMIFS(Consolidado!$AD$5:$AD$1000,Consolidado!$E$5:$E$1000,$B24,Consolidado!$C$5:$C$1000,"Otros",Consolidado!$N$5:$N$1000,"X",Consolidado!$H$5:$H$1000,IF($D$9="Todos","&gt;0",$D$9))&gt;0,"Otros "&amp;TEXT(DAY(_xlfn.MINIFS(Consolidado!$B$5:$B$1000,Consolidado!$E$5:$E$1000,$B24,Consolidado!$C$5:$C$1000,"Otros",Consolidado!$N$5:$N$1000,"X",Consolidado!$H$5:$H$1000,IF($D$9="Todos","&gt;0",$D$9))),"00")&amp;"/"&amp;TEXT(MONTH(_xlfn.MINIFS(Consolidado!$B$5:$B$1000,Consolidado!$E$5:$E$1000,$B24,Consolidado!$C$5:$C$1000,"Otros",Consolidado!$N$5:$N$1000,"X",Consolidado!$H$5:$H$1000,IF($D$9="Todos","&gt;0",$D$9))),"00")&amp;IF($D$9="Todos","/"&amp;RIGHT(YEAR(_xlfn.MINIFS(Consolidado!$B$5:$B$1000,Consolidado!$E$5:$E$1000,$B24,Consolidado!$C$5:$C$1000,"Otros",Consolidado!$N$5:$N$1000,"X",Consolidado!$H$5:$H$1000,IF($D$9="Todos","&gt;0",$D$9))),2),"")&amp;IF(_xlfn.MAXIFS(Consolidado!$B$5:$B$1000,Consolidado!$E$5:$E$1000,$B24,Consolidado!$C$5:$C$1000,"Otros",Consolidado!$N$5:$N$1000,"X",Consolidado!$H$5:$H$1000,IF($D$9="Todos","&gt;0",$D$9))&lt;&gt;_xlfn.MINIFS(Consolidado!$B$5:$B$1000,Consolidado!$E$5:$E$1000,$B24,Consolidado!$C$5:$C$1000,"Otros",Consolidado!$N$5:$N$1000,"X",Consolidado!$H$5:$H$1000,IF($D$9="Todos","&gt;0",$D$9))," y "&amp;TEXT(DAY(_xlfn.MAXIFS(Consolidado!$B$5:$B$1000,Consolidado!$E$5:$E$1000,$B24,Consolidado!$C$5:$C$1000,"Otros",Consolidado!$N$5:$N$1000,"X",Consolidado!$H$5:$H$1000,IF($D$9="Todos","&gt;0",$D$9))),"00")&amp;"/"&amp;TEXT(MONTH(_xlfn.MAXIFS(Consolidado!$B$5:$B$1000,Consolidado!$E$5:$E$1000,$B24,Consolidado!$C$5:$C$1000,"Otros",Consolidado!$N$5:$N$1000,"X",Consolidado!$H$5:$H$1000,IF($D$9="Todos","&gt;0",$D$9))),"00")&amp;IF($D$9="Todos","/"&amp;RIGHT(YEAR(_xlfn.MAXIFS(Consolidado!$B$5:$B$1000,Consolidado!$E$5:$E$1000,$B24,Consolidado!$C$5:$C$1000,"Otros",Consolidado!$N$5:$N$1000,"X",Consolidado!$H$5:$H$1000,IF($D$9="Todos","&gt;0",$D$9))),2),""),""),""))</f>
        <v/>
      </c>
      <c r="Q24" s="37" t="str">
        <f aca="false">_xlfn.TEXTJOIN(" +"&amp;CHAR(10),TRUE(),IF(SUMIFS(Consolidado!$AD$5:$AD$1000,Consolidado!$E$5:$E$1000,$B24,Consolidado!$C$5:$C$1000,"Auditoría Interna",Consolidado!$O$5:$O$1000,"X",Consolidado!$H$5:$H$1000,IF($D$9="Todos","&gt;0",$D$9))&gt;0,"Interna "&amp;TEXT(DAY(_xlfn.MINIFS(Consolidado!$B$5:$B$1000,Consolidado!$E$5:$E$1000,$B24,Consolidado!$C$5:$C$1000,"Auditoría Interna",Consolidado!$O$5:$O$1000,"X",Consolidado!$H$5:$H$1000,IF($D$9="Todos","&gt;0",$D$9))),"00")&amp;"/"&amp;TEXT(MONTH(_xlfn.MINIFS(Consolidado!$B$5:$B$1000,Consolidado!$E$5:$E$1000,$B24,Consolidado!$C$5:$C$1000,"Auditoría Interna",Consolidado!$O$5:$O$1000,"X",Consolidado!$H$5:$H$1000,IF($D$9="Todos","&gt;0",$D$9))),"00")&amp;IF($D$9="Todos","/"&amp;RIGHT(YEAR(_xlfn.MINIFS(Consolidado!$B$5:$B$1000,Consolidado!$E$5:$E$1000,$B24,Consolidado!$C$5:$C$1000,"Auditoría Interna",Consolidado!$O$5:$O$1000,"X",Consolidado!$H$5:$H$1000,IF($D$9="Todos","&gt;0",$D$9))),2),"")&amp;IF(_xlfn.MAXIFS(Consolidado!$B$5:$B$1000,Consolidado!$E$5:$E$1000,$B24,Consolidado!$C$5:$C$1000,"Auditoría Interna",Consolidado!$O$5:$O$1000,"X",Consolidado!$H$5:$H$1000,IF($D$9="Todos","&gt;0",$D$9))&lt;&gt;_xlfn.MINIFS(Consolidado!$B$5:$B$1000,Consolidado!$E$5:$E$1000,$B24,Consolidado!$C$5:$C$1000,"Auditoría Interna",Consolidado!$O$5:$O$1000,"X",Consolidado!$H$5:$H$1000,IF($D$9="Todos","&gt;0",$D$9))," y "&amp;TEXT(DAY(_xlfn.MAXIFS(Consolidado!$B$5:$B$1000,Consolidado!$E$5:$E$1000,$B24,Consolidado!$C$5:$C$1000,"Auditoría Interna",Consolidado!$O$5:$O$1000,"X",Consolidado!$H$5:$H$1000,IF($D$9="Todos","&gt;0",$D$9))),"00")&amp;"/"&amp;TEXT(MONTH(_xlfn.MAXIFS(Consolidado!$B$5:$B$1000,Consolidado!$E$5:$E$1000,$B24,Consolidado!$C$5:$C$1000,"Auditoría Interna",Consolidado!$O$5:$O$1000,"X",Consolidado!$H$5:$H$1000,IF($D$9="Todos","&gt;0",$D$9))),"00")&amp;IF($D$9="Todos","/"&amp;RIGHT(YEAR(_xlfn.MAXIFS(Consolidado!$B$5:$B$1000,Consolidado!$E$5:$E$1000,$B24,Consolidado!$C$5:$C$1000,"Auditoría Interna",Consolidado!$O$5:$O$1000,"X",Consolidado!$H$5:$H$1000,IF($D$9="Todos","&gt;0",$D$9))),2),""),""),""),IF(SUMIFS(Consolidado!$AD$5:$AD$1000,Consolidado!$E$5:$E$1000,$B24,Consolidado!$C$5:$C$1000,"Auditoría Externa",Consolidado!$O$5:$O$1000,"X",Consolidado!$H$5:$H$1000,IF($D$9="Todos","&gt;0",$D$9))&gt;0,"Externa "&amp;TEXT(DAY(_xlfn.MINIFS(Consolidado!$B$5:$B$1000,Consolidado!$E$5:$E$1000,$B24,Consolidado!$C$5:$C$1000,"Auditoría Externa",Consolidado!$O$5:$O$1000,"X",Consolidado!$H$5:$H$1000,IF($D$9="Todos","&gt;0",$D$9))),"00")&amp;"/"&amp;TEXT(MONTH(_xlfn.MINIFS(Consolidado!$B$5:$B$1000,Consolidado!$E$5:$E$1000,$B24,Consolidado!$C$5:$C$1000,"Auditoría Externa",Consolidado!$O$5:$O$1000,"X",Consolidado!$H$5:$H$1000,IF($D$9="Todos","&gt;0",$D$9))),"00")&amp;IF($D$9="Todos","/"&amp;RIGHT(YEAR(_xlfn.MINIFS(Consolidado!$B$5:$B$1000,Consolidado!$E$5:$E$1000,$B24,Consolidado!$C$5:$C$1000,"Auditoría Externa",Consolidado!$O$5:$O$1000,"X",Consolidado!$H$5:$H$1000,IF($D$9="Todos","&gt;0",$D$9))),2),"")&amp;IF(_xlfn.MAXIFS(Consolidado!$B$5:$B$1000,Consolidado!$E$5:$E$1000,$B24,Consolidado!$C$5:$C$1000,"Auditoría Externa",Consolidado!$O$5:$O$1000,"X",Consolidado!$H$5:$H$1000,IF($D$9="Todos","&gt;0",$D$9))&lt;&gt;_xlfn.MINIFS(Consolidado!$B$5:$B$1000,Consolidado!$E$5:$E$1000,$B24,Consolidado!$C$5:$C$1000,"Auditoría Externa",Consolidado!$O$5:$O$1000,"X",Consolidado!$H$5:$H$1000,IF($D$9="Todos","&gt;0",$D$9))," y "&amp;TEXT(DAY(_xlfn.MAXIFS(Consolidado!$B$5:$B$1000,Consolidado!$E$5:$E$1000,$B24,Consolidado!$C$5:$C$1000,"Auditoría Externa",Consolidado!$O$5:$O$1000,"X",Consolidado!$H$5:$H$1000,IF($D$9="Todos","&gt;0",$D$9))),"00")&amp;"/"&amp;TEXT(MONTH(_xlfn.MAXIFS(Consolidado!$B$5:$B$1000,Consolidado!$E$5:$E$1000,$B24,Consolidado!$C$5:$C$1000,"Auditoría Externa",Consolidado!$O$5:$O$1000,"X",Consolidado!$H$5:$H$1000,IF($D$9="Todos","&gt;0",$D$9))),"00")&amp;IF($D$9="Todos","/"&amp;RIGHT(YEAR(_xlfn.MAXIFS(Consolidado!$B$5:$B$1000,Consolidado!$E$5:$E$1000,$B24,Consolidado!$C$5:$C$1000,"Auditoría Externa",Consolidado!$O$5:$O$1000,"X",Consolidado!$H$5:$H$1000,IF($D$9="Todos","&gt;0",$D$9))),2),""),""),""),IF(SUMIFS(Consolidado!$AD$5:$AD$1000,Consolidado!$E$5:$E$1000,$B24,Consolidado!$C$5:$C$1000,"SSF",Consolidado!$O$5:$O$1000,"X",Consolidado!$H$5:$H$1000,IF($D$9="Todos","&gt;0",$D$9))&gt;0,"SSF "&amp;TEXT(DAY(_xlfn.MINIFS(Consolidado!$B$5:$B$1000,Consolidado!$E$5:$E$1000,$B24,Consolidado!$C$5:$C$1000,"SSF",Consolidado!$O$5:$O$1000,"X",Consolidado!$H$5:$H$1000,IF($D$9="Todos","&gt;0",$D$9))),"00")&amp;"/"&amp;TEXT(MONTH(_xlfn.MINIFS(Consolidado!$B$5:$B$1000,Consolidado!$E$5:$E$1000,$B24,Consolidado!$C$5:$C$1000,"SSF",Consolidado!$O$5:$O$1000,"X",Consolidado!$H$5:$H$1000,IF($D$9="Todos","&gt;0",$D$9))),"00")&amp;IF($D$9="Todos","/"&amp;RIGHT(YEAR(_xlfn.MINIFS(Consolidado!$B$5:$B$1000,Consolidado!$E$5:$E$1000,$B24,Consolidado!$C$5:$C$1000,"SSF",Consolidado!$O$5:$O$1000,"X",Consolidado!$H$5:$H$1000,IF($D$9="Todos","&gt;0",$D$9))),2),"")&amp;IF(_xlfn.MAXIFS(Consolidado!$B$5:$B$1000,Consolidado!$E$5:$E$1000,$B24,Consolidado!$C$5:$C$1000,"SSF",Consolidado!$O$5:$O$1000,"X",Consolidado!$H$5:$H$1000,IF($D$9="Todos","&gt;0",$D$9))&lt;&gt;_xlfn.MINIFS(Consolidado!$B$5:$B$1000,Consolidado!$E$5:$E$1000,$B24,Consolidado!$C$5:$C$1000,"SSF",Consolidado!$O$5:$O$1000,"X",Consolidado!$H$5:$H$1000,IF($D$9="Todos","&gt;0",$D$9))," y "&amp;TEXT(DAY(_xlfn.MAXIFS(Consolidado!$B$5:$B$1000,Consolidado!$E$5:$E$1000,$B24,Consolidado!$C$5:$C$1000,"SSF",Consolidado!$O$5:$O$1000,"X",Consolidado!$H$5:$H$1000,IF($D$9="Todos","&gt;0",$D$9))),"00")&amp;"/"&amp;TEXT(MONTH(_xlfn.MAXIFS(Consolidado!$B$5:$B$1000,Consolidado!$E$5:$E$1000,$B24,Consolidado!$C$5:$C$1000,"SSF",Consolidado!$O$5:$O$1000,"X",Consolidado!$H$5:$H$1000,IF($D$9="Todos","&gt;0",$D$9))),"00")&amp;IF($D$9="Todos","/"&amp;RIGHT(YEAR(_xlfn.MAXIFS(Consolidado!$B$5:$B$1000,Consolidado!$E$5:$E$1000,$B24,Consolidado!$C$5:$C$1000,"SSF",Consolidado!$O$5:$O$1000,"X",Consolidado!$H$5:$H$1000,IF($D$9="Todos","&gt;0",$D$9))),2),""),""),""),IF(SUMIFS(Consolidado!$AD$5:$AD$1000,Consolidado!$E$5:$E$1000,$B24,Consolidado!$C$5:$C$1000,"Comité de Supervisión",Consolidado!$O$5:$O$1000,"X",Consolidado!$H$5:$H$1000,IF($D$9="Todos","&gt;0",$D$9))&gt;0,"Comité Sup. "&amp;TEXT(DAY(_xlfn.MINIFS(Consolidado!$B$5:$B$1000,Consolidado!$E$5:$E$1000,$B24,Consolidado!$C$5:$C$1000,"Comité de Supervisión",Consolidado!$O$5:$O$1000,"X",Consolidado!$H$5:$H$1000,IF($D$9="Todos","&gt;0",$D$9))),"00")&amp;"/"&amp;TEXT(MONTH(_xlfn.MINIFS(Consolidado!$B$5:$B$1000,Consolidado!$E$5:$E$1000,$B24,Consolidado!$C$5:$C$1000,"Comité de Supervisión",Consolidado!$O$5:$O$1000,"X",Consolidado!$H$5:$H$1000,IF($D$9="Todos","&gt;0",$D$9))),"00")&amp;IF($D$9="Todos","/"&amp;RIGHT(YEAR(_xlfn.MINIFS(Consolidado!$B$5:$B$1000,Consolidado!$E$5:$E$1000,$B24,Consolidado!$C$5:$C$1000,"Comité de Supervisión",Consolidado!$O$5:$O$1000,"X",Consolidado!$H$5:$H$1000,IF($D$9="Todos","&gt;0",$D$9))),2),"")&amp;IF(_xlfn.MAXIFS(Consolidado!$B$5:$B$1000,Consolidado!$E$5:$E$1000,$B24,Consolidado!$C$5:$C$1000,"Comité de Supervisión",Consolidado!$O$5:$O$1000,"X",Consolidado!$H$5:$H$1000,IF($D$9="Todos","&gt;0",$D$9))&lt;&gt;_xlfn.MINIFS(Consolidado!$B$5:$B$1000,Consolidado!$E$5:$E$1000,$B24,Consolidado!$C$5:$C$1000,"Comité de Supervisión",Consolidado!$O$5:$O$1000,"X",Consolidado!$H$5:$H$1000,IF($D$9="Todos","&gt;0",$D$9))," y "&amp;TEXT(DAY(_xlfn.MAXIFS(Consolidado!$B$5:$B$1000,Consolidado!$E$5:$E$1000,$B24,Consolidado!$C$5:$C$1000,"Comité de Supervisión",Consolidado!$O$5:$O$1000,"X",Consolidado!$H$5:$H$1000,IF($D$9="Todos","&gt;0",$D$9))),"00")&amp;"/"&amp;TEXT(MONTH(_xlfn.MAXIFS(Consolidado!$B$5:$B$1000,Consolidado!$E$5:$E$1000,$B24,Consolidado!$C$5:$C$1000,"Comité de Supervisión",Consolidado!$O$5:$O$1000,"X",Consolidado!$H$5:$H$1000,IF($D$9="Todos","&gt;0",$D$9))),"00")&amp;IF($D$9="Todos","/"&amp;RIGHT(YEAR(_xlfn.MAXIFS(Consolidado!$B$5:$B$1000,Consolidado!$E$5:$E$1000,$B24,Consolidado!$C$5:$C$1000,"Comité de Supervisión",Consolidado!$O$5:$O$1000,"X",Consolidado!$H$5:$H$1000,IF($D$9="Todos","&gt;0",$D$9))),2),""),""),""),IF(SUMIFS(Consolidado!$AD$5:$AD$1000,Consolidado!$E$5:$E$1000,$B24,Consolidado!$C$5:$C$1000,"Consejo de Administración",Consolidado!$O$5:$O$1000,"X",Consolidado!$H$5:$H$1000,IF($D$9="Todos","&gt;0",$D$9))&gt;0,"Consejo "&amp;TEXT(DAY(_xlfn.MINIFS(Consolidado!$B$5:$B$1000,Consolidado!$E$5:$E$1000,$B24,Consolidado!$C$5:$C$1000,"Consejo de Administración",Consolidado!$O$5:$O$1000,"X",Consolidado!$H$5:$H$1000,IF($D$9="Todos","&gt;0",$D$9))),"00")&amp;"/"&amp;TEXT(MONTH(_xlfn.MINIFS(Consolidado!$B$5:$B$1000,Consolidado!$E$5:$E$1000,$B24,Consolidado!$C$5:$C$1000,"Consejo de Administración",Consolidado!$O$5:$O$1000,"X",Consolidado!$H$5:$H$1000,IF($D$9="Todos","&gt;0",$D$9))),"00")&amp;IF($D$9="Todos","/"&amp;RIGHT(YEAR(_xlfn.MINIFS(Consolidado!$B$5:$B$1000,Consolidado!$E$5:$E$1000,$B24,Consolidado!$C$5:$C$1000,"Consejo de Administración",Consolidado!$O$5:$O$1000,"X",Consolidado!$H$5:$H$1000,IF($D$9="Todos","&gt;0",$D$9))),2),"")&amp;IF(_xlfn.MAXIFS(Consolidado!$B$5:$B$1000,Consolidado!$E$5:$E$1000,$B24,Consolidado!$C$5:$C$1000,"Consejo de Administración",Consolidado!$O$5:$O$1000,"X",Consolidado!$H$5:$H$1000,IF($D$9="Todos","&gt;0",$D$9))&lt;&gt;_xlfn.MINIFS(Consolidado!$B$5:$B$1000,Consolidado!$E$5:$E$1000,$B24,Consolidado!$C$5:$C$1000,"Consejo de Administración",Consolidado!$O$5:$O$1000,"X",Consolidado!$H$5:$H$1000,IF($D$9="Todos","&gt;0",$D$9))," y "&amp;TEXT(DAY(_xlfn.MAXIFS(Consolidado!$B$5:$B$1000,Consolidado!$E$5:$E$1000,$B24,Consolidado!$C$5:$C$1000,"Consejo de Administración",Consolidado!$O$5:$O$1000,"X",Consolidado!$H$5:$H$1000,IF($D$9="Todos","&gt;0",$D$9))),"00")&amp;"/"&amp;TEXT(MONTH(_xlfn.MAXIFS(Consolidado!$B$5:$B$1000,Consolidado!$E$5:$E$1000,$B24,Consolidado!$C$5:$C$1000,"Consejo de Administración",Consolidado!$O$5:$O$1000,"X",Consolidado!$H$5:$H$1000,IF($D$9="Todos","&gt;0",$D$9))),"00")&amp;IF($D$9="Todos","/"&amp;RIGHT(YEAR(_xlfn.MAXIFS(Consolidado!$B$5:$B$1000,Consolidado!$E$5:$E$1000,$B24,Consolidado!$C$5:$C$1000,"Consejo de Administración",Consolidado!$O$5:$O$1000,"X",Consolidado!$H$5:$H$1000,IF($D$9="Todos","&gt;0",$D$9))),2),""),""),""),IF(SUMIFS(Consolidado!$AD$5:$AD$1000,Consolidado!$E$5:$E$1000,$B24,Consolidado!$C$5:$C$1000,"Otros",Consolidado!$O$5:$O$1000,"X",Consolidado!$H$5:$H$1000,IF($D$9="Todos","&gt;0",$D$9))&gt;0,"Otros "&amp;TEXT(DAY(_xlfn.MINIFS(Consolidado!$B$5:$B$1000,Consolidado!$E$5:$E$1000,$B24,Consolidado!$C$5:$C$1000,"Otros",Consolidado!$O$5:$O$1000,"X",Consolidado!$H$5:$H$1000,IF($D$9="Todos","&gt;0",$D$9))),"00")&amp;"/"&amp;TEXT(MONTH(_xlfn.MINIFS(Consolidado!$B$5:$B$1000,Consolidado!$E$5:$E$1000,$B24,Consolidado!$C$5:$C$1000,"Otros",Consolidado!$O$5:$O$1000,"X",Consolidado!$H$5:$H$1000,IF($D$9="Todos","&gt;0",$D$9))),"00")&amp;IF($D$9="Todos","/"&amp;RIGHT(YEAR(_xlfn.MINIFS(Consolidado!$B$5:$B$1000,Consolidado!$E$5:$E$1000,$B24,Consolidado!$C$5:$C$1000,"Otros",Consolidado!$O$5:$O$1000,"X",Consolidado!$H$5:$H$1000,IF($D$9="Todos","&gt;0",$D$9))),2),"")&amp;IF(_xlfn.MAXIFS(Consolidado!$B$5:$B$1000,Consolidado!$E$5:$E$1000,$B24,Consolidado!$C$5:$C$1000,"Otros",Consolidado!$O$5:$O$1000,"X",Consolidado!$H$5:$H$1000,IF($D$9="Todos","&gt;0",$D$9))&lt;&gt;_xlfn.MINIFS(Consolidado!$B$5:$B$1000,Consolidado!$E$5:$E$1000,$B24,Consolidado!$C$5:$C$1000,"Otros",Consolidado!$O$5:$O$1000,"X",Consolidado!$H$5:$H$1000,IF($D$9="Todos","&gt;0",$D$9))," y "&amp;TEXT(DAY(_xlfn.MAXIFS(Consolidado!$B$5:$B$1000,Consolidado!$E$5:$E$1000,$B24,Consolidado!$C$5:$C$1000,"Otros",Consolidado!$O$5:$O$1000,"X",Consolidado!$H$5:$H$1000,IF($D$9="Todos","&gt;0",$D$9))),"00")&amp;"/"&amp;TEXT(MONTH(_xlfn.MAXIFS(Consolidado!$B$5:$B$1000,Consolidado!$E$5:$E$1000,$B24,Consolidado!$C$5:$C$1000,"Otros",Consolidado!$O$5:$O$1000,"X",Consolidado!$H$5:$H$1000,IF($D$9="Todos","&gt;0",$D$9))),"00")&amp;IF($D$9="Todos","/"&amp;RIGHT(YEAR(_xlfn.MAXIFS(Consolidado!$B$5:$B$1000,Consolidado!$E$5:$E$1000,$B24,Consolidado!$C$5:$C$1000,"Otros",Consolidado!$O$5:$O$1000,"X",Consolidado!$H$5:$H$1000,IF($D$9="Todos","&gt;0",$D$9))),2),""),""),""))</f>
        <v/>
      </c>
      <c r="R24" s="37" t="str">
        <f aca="false">_xlfn.TEXTJOIN(" +"&amp;CHAR(10),TRUE(),IF(SUMIFS(Consolidado!$AD$5:$AD$1000,Consolidado!$E$5:$E$1000,$B24,Consolidado!$C$5:$C$1000,"Auditoría Interna",Consolidado!$P$5:$P$1000,"X",Consolidado!$H$5:$H$1000,IF($D$9="Todos","&gt;0",$D$9))&gt;0,"Interna "&amp;TEXT(DAY(_xlfn.MINIFS(Consolidado!$B$5:$B$1000,Consolidado!$E$5:$E$1000,$B24,Consolidado!$C$5:$C$1000,"Auditoría Interna",Consolidado!$P$5:$P$1000,"X",Consolidado!$H$5:$H$1000,IF($D$9="Todos","&gt;0",$D$9))),"00")&amp;"/"&amp;TEXT(MONTH(_xlfn.MINIFS(Consolidado!$B$5:$B$1000,Consolidado!$E$5:$E$1000,$B24,Consolidado!$C$5:$C$1000,"Auditoría Interna",Consolidado!$P$5:$P$1000,"X",Consolidado!$H$5:$H$1000,IF($D$9="Todos","&gt;0",$D$9))),"00")&amp;IF($D$9="Todos","/"&amp;RIGHT(YEAR(_xlfn.MINIFS(Consolidado!$B$5:$B$1000,Consolidado!$E$5:$E$1000,$B24,Consolidado!$C$5:$C$1000,"Auditoría Interna",Consolidado!$P$5:$P$1000,"X",Consolidado!$H$5:$H$1000,IF($D$9="Todos","&gt;0",$D$9))),2),"")&amp;IF(_xlfn.MAXIFS(Consolidado!$B$5:$B$1000,Consolidado!$E$5:$E$1000,$B24,Consolidado!$C$5:$C$1000,"Auditoría Interna",Consolidado!$P$5:$P$1000,"X",Consolidado!$H$5:$H$1000,IF($D$9="Todos","&gt;0",$D$9))&lt;&gt;_xlfn.MINIFS(Consolidado!$B$5:$B$1000,Consolidado!$E$5:$E$1000,$B24,Consolidado!$C$5:$C$1000,"Auditoría Interna",Consolidado!$P$5:$P$1000,"X",Consolidado!$H$5:$H$1000,IF($D$9="Todos","&gt;0",$D$9))," y "&amp;TEXT(DAY(_xlfn.MAXIFS(Consolidado!$B$5:$B$1000,Consolidado!$E$5:$E$1000,$B24,Consolidado!$C$5:$C$1000,"Auditoría Interna",Consolidado!$P$5:$P$1000,"X",Consolidado!$H$5:$H$1000,IF($D$9="Todos","&gt;0",$D$9))),"00")&amp;"/"&amp;TEXT(MONTH(_xlfn.MAXIFS(Consolidado!$B$5:$B$1000,Consolidado!$E$5:$E$1000,$B24,Consolidado!$C$5:$C$1000,"Auditoría Interna",Consolidado!$P$5:$P$1000,"X",Consolidado!$H$5:$H$1000,IF($D$9="Todos","&gt;0",$D$9))),"00")&amp;IF($D$9="Todos","/"&amp;RIGHT(YEAR(_xlfn.MAXIFS(Consolidado!$B$5:$B$1000,Consolidado!$E$5:$E$1000,$B24,Consolidado!$C$5:$C$1000,"Auditoría Interna",Consolidado!$P$5:$P$1000,"X",Consolidado!$H$5:$H$1000,IF($D$9="Todos","&gt;0",$D$9))),2),""),""),""),IF(SUMIFS(Consolidado!$AD$5:$AD$1000,Consolidado!$E$5:$E$1000,$B24,Consolidado!$C$5:$C$1000,"Auditoría Externa",Consolidado!$P$5:$P$1000,"X",Consolidado!$H$5:$H$1000,IF($D$9="Todos","&gt;0",$D$9))&gt;0,"Externa "&amp;TEXT(DAY(_xlfn.MINIFS(Consolidado!$B$5:$B$1000,Consolidado!$E$5:$E$1000,$B24,Consolidado!$C$5:$C$1000,"Auditoría Externa",Consolidado!$P$5:$P$1000,"X",Consolidado!$H$5:$H$1000,IF($D$9="Todos","&gt;0",$D$9))),"00")&amp;"/"&amp;TEXT(MONTH(_xlfn.MINIFS(Consolidado!$B$5:$B$1000,Consolidado!$E$5:$E$1000,$B24,Consolidado!$C$5:$C$1000,"Auditoría Externa",Consolidado!$P$5:$P$1000,"X",Consolidado!$H$5:$H$1000,IF($D$9="Todos","&gt;0",$D$9))),"00")&amp;IF($D$9="Todos","/"&amp;RIGHT(YEAR(_xlfn.MINIFS(Consolidado!$B$5:$B$1000,Consolidado!$E$5:$E$1000,$B24,Consolidado!$C$5:$C$1000,"Auditoría Externa",Consolidado!$P$5:$P$1000,"X",Consolidado!$H$5:$H$1000,IF($D$9="Todos","&gt;0",$D$9))),2),"")&amp;IF(_xlfn.MAXIFS(Consolidado!$B$5:$B$1000,Consolidado!$E$5:$E$1000,$B24,Consolidado!$C$5:$C$1000,"Auditoría Externa",Consolidado!$P$5:$P$1000,"X",Consolidado!$H$5:$H$1000,IF($D$9="Todos","&gt;0",$D$9))&lt;&gt;_xlfn.MINIFS(Consolidado!$B$5:$B$1000,Consolidado!$E$5:$E$1000,$B24,Consolidado!$C$5:$C$1000,"Auditoría Externa",Consolidado!$P$5:$P$1000,"X",Consolidado!$H$5:$H$1000,IF($D$9="Todos","&gt;0",$D$9))," y "&amp;TEXT(DAY(_xlfn.MAXIFS(Consolidado!$B$5:$B$1000,Consolidado!$E$5:$E$1000,$B24,Consolidado!$C$5:$C$1000,"Auditoría Externa",Consolidado!$P$5:$P$1000,"X",Consolidado!$H$5:$H$1000,IF($D$9="Todos","&gt;0",$D$9))),"00")&amp;"/"&amp;TEXT(MONTH(_xlfn.MAXIFS(Consolidado!$B$5:$B$1000,Consolidado!$E$5:$E$1000,$B24,Consolidado!$C$5:$C$1000,"Auditoría Externa",Consolidado!$P$5:$P$1000,"X",Consolidado!$H$5:$H$1000,IF($D$9="Todos","&gt;0",$D$9))),"00")&amp;IF($D$9="Todos","/"&amp;RIGHT(YEAR(_xlfn.MAXIFS(Consolidado!$B$5:$B$1000,Consolidado!$E$5:$E$1000,$B24,Consolidado!$C$5:$C$1000,"Auditoría Externa",Consolidado!$P$5:$P$1000,"X",Consolidado!$H$5:$H$1000,IF($D$9="Todos","&gt;0",$D$9))),2),""),""),""),IF(SUMIFS(Consolidado!$AD$5:$AD$1000,Consolidado!$E$5:$E$1000,$B24,Consolidado!$C$5:$C$1000,"SSF",Consolidado!$P$5:$P$1000,"X",Consolidado!$H$5:$H$1000,IF($D$9="Todos","&gt;0",$D$9))&gt;0,"SSF "&amp;TEXT(DAY(_xlfn.MINIFS(Consolidado!$B$5:$B$1000,Consolidado!$E$5:$E$1000,$B24,Consolidado!$C$5:$C$1000,"SSF",Consolidado!$P$5:$P$1000,"X",Consolidado!$H$5:$H$1000,IF($D$9="Todos","&gt;0",$D$9))),"00")&amp;"/"&amp;TEXT(MONTH(_xlfn.MINIFS(Consolidado!$B$5:$B$1000,Consolidado!$E$5:$E$1000,$B24,Consolidado!$C$5:$C$1000,"SSF",Consolidado!$P$5:$P$1000,"X",Consolidado!$H$5:$H$1000,IF($D$9="Todos","&gt;0",$D$9))),"00")&amp;IF($D$9="Todos","/"&amp;RIGHT(YEAR(_xlfn.MINIFS(Consolidado!$B$5:$B$1000,Consolidado!$E$5:$E$1000,$B24,Consolidado!$C$5:$C$1000,"SSF",Consolidado!$P$5:$P$1000,"X",Consolidado!$H$5:$H$1000,IF($D$9="Todos","&gt;0",$D$9))),2),"")&amp;IF(_xlfn.MAXIFS(Consolidado!$B$5:$B$1000,Consolidado!$E$5:$E$1000,$B24,Consolidado!$C$5:$C$1000,"SSF",Consolidado!$P$5:$P$1000,"X",Consolidado!$H$5:$H$1000,IF($D$9="Todos","&gt;0",$D$9))&lt;&gt;_xlfn.MINIFS(Consolidado!$B$5:$B$1000,Consolidado!$E$5:$E$1000,$B24,Consolidado!$C$5:$C$1000,"SSF",Consolidado!$P$5:$P$1000,"X",Consolidado!$H$5:$H$1000,IF($D$9="Todos","&gt;0",$D$9))," y "&amp;TEXT(DAY(_xlfn.MAXIFS(Consolidado!$B$5:$B$1000,Consolidado!$E$5:$E$1000,$B24,Consolidado!$C$5:$C$1000,"SSF",Consolidado!$P$5:$P$1000,"X",Consolidado!$H$5:$H$1000,IF($D$9="Todos","&gt;0",$D$9))),"00")&amp;"/"&amp;TEXT(MONTH(_xlfn.MAXIFS(Consolidado!$B$5:$B$1000,Consolidado!$E$5:$E$1000,$B24,Consolidado!$C$5:$C$1000,"SSF",Consolidado!$P$5:$P$1000,"X",Consolidado!$H$5:$H$1000,IF($D$9="Todos","&gt;0",$D$9))),"00")&amp;IF($D$9="Todos","/"&amp;RIGHT(YEAR(_xlfn.MAXIFS(Consolidado!$B$5:$B$1000,Consolidado!$E$5:$E$1000,$B24,Consolidado!$C$5:$C$1000,"SSF",Consolidado!$P$5:$P$1000,"X",Consolidado!$H$5:$H$1000,IF($D$9="Todos","&gt;0",$D$9))),2),""),""),""),IF(SUMIFS(Consolidado!$AD$5:$AD$1000,Consolidado!$E$5:$E$1000,$B24,Consolidado!$C$5:$C$1000,"Comité de Supervisión",Consolidado!$P$5:$P$1000,"X",Consolidado!$H$5:$H$1000,IF($D$9="Todos","&gt;0",$D$9))&gt;0,"Comité Sup. "&amp;TEXT(DAY(_xlfn.MINIFS(Consolidado!$B$5:$B$1000,Consolidado!$E$5:$E$1000,$B24,Consolidado!$C$5:$C$1000,"Comité de Supervisión",Consolidado!$P$5:$P$1000,"X",Consolidado!$H$5:$H$1000,IF($D$9="Todos","&gt;0",$D$9))),"00")&amp;"/"&amp;TEXT(MONTH(_xlfn.MINIFS(Consolidado!$B$5:$B$1000,Consolidado!$E$5:$E$1000,$B24,Consolidado!$C$5:$C$1000,"Comité de Supervisión",Consolidado!$P$5:$P$1000,"X",Consolidado!$H$5:$H$1000,IF($D$9="Todos","&gt;0",$D$9))),"00")&amp;IF($D$9="Todos","/"&amp;RIGHT(YEAR(_xlfn.MINIFS(Consolidado!$B$5:$B$1000,Consolidado!$E$5:$E$1000,$B24,Consolidado!$C$5:$C$1000,"Comité de Supervisión",Consolidado!$P$5:$P$1000,"X",Consolidado!$H$5:$H$1000,IF($D$9="Todos","&gt;0",$D$9))),2),"")&amp;IF(_xlfn.MAXIFS(Consolidado!$B$5:$B$1000,Consolidado!$E$5:$E$1000,$B24,Consolidado!$C$5:$C$1000,"Comité de Supervisión",Consolidado!$P$5:$P$1000,"X",Consolidado!$H$5:$H$1000,IF($D$9="Todos","&gt;0",$D$9))&lt;&gt;_xlfn.MINIFS(Consolidado!$B$5:$B$1000,Consolidado!$E$5:$E$1000,$B24,Consolidado!$C$5:$C$1000,"Comité de Supervisión",Consolidado!$P$5:$P$1000,"X",Consolidado!$H$5:$H$1000,IF($D$9="Todos","&gt;0",$D$9))," y "&amp;TEXT(DAY(_xlfn.MAXIFS(Consolidado!$B$5:$B$1000,Consolidado!$E$5:$E$1000,$B24,Consolidado!$C$5:$C$1000,"Comité de Supervisión",Consolidado!$P$5:$P$1000,"X",Consolidado!$H$5:$H$1000,IF($D$9="Todos","&gt;0",$D$9))),"00")&amp;"/"&amp;TEXT(MONTH(_xlfn.MAXIFS(Consolidado!$B$5:$B$1000,Consolidado!$E$5:$E$1000,$B24,Consolidado!$C$5:$C$1000,"Comité de Supervisión",Consolidado!$P$5:$P$1000,"X",Consolidado!$H$5:$H$1000,IF($D$9="Todos","&gt;0",$D$9))),"00")&amp;IF($D$9="Todos","/"&amp;RIGHT(YEAR(_xlfn.MAXIFS(Consolidado!$B$5:$B$1000,Consolidado!$E$5:$E$1000,$B24,Consolidado!$C$5:$C$1000,"Comité de Supervisión",Consolidado!$P$5:$P$1000,"X",Consolidado!$H$5:$H$1000,IF($D$9="Todos","&gt;0",$D$9))),2),""),""),""),IF(SUMIFS(Consolidado!$AD$5:$AD$1000,Consolidado!$E$5:$E$1000,$B24,Consolidado!$C$5:$C$1000,"Consejo de Administración",Consolidado!$P$5:$P$1000,"X",Consolidado!$H$5:$H$1000,IF($D$9="Todos","&gt;0",$D$9))&gt;0,"Consejo "&amp;TEXT(DAY(_xlfn.MINIFS(Consolidado!$B$5:$B$1000,Consolidado!$E$5:$E$1000,$B24,Consolidado!$C$5:$C$1000,"Consejo de Administración",Consolidado!$P$5:$P$1000,"X",Consolidado!$H$5:$H$1000,IF($D$9="Todos","&gt;0",$D$9))),"00")&amp;"/"&amp;TEXT(MONTH(_xlfn.MINIFS(Consolidado!$B$5:$B$1000,Consolidado!$E$5:$E$1000,$B24,Consolidado!$C$5:$C$1000,"Consejo de Administración",Consolidado!$P$5:$P$1000,"X",Consolidado!$H$5:$H$1000,IF($D$9="Todos","&gt;0",$D$9))),"00")&amp;IF($D$9="Todos","/"&amp;RIGHT(YEAR(_xlfn.MINIFS(Consolidado!$B$5:$B$1000,Consolidado!$E$5:$E$1000,$B24,Consolidado!$C$5:$C$1000,"Consejo de Administración",Consolidado!$P$5:$P$1000,"X",Consolidado!$H$5:$H$1000,IF($D$9="Todos","&gt;0",$D$9))),2),"")&amp;IF(_xlfn.MAXIFS(Consolidado!$B$5:$B$1000,Consolidado!$E$5:$E$1000,$B24,Consolidado!$C$5:$C$1000,"Consejo de Administración",Consolidado!$P$5:$P$1000,"X",Consolidado!$H$5:$H$1000,IF($D$9="Todos","&gt;0",$D$9))&lt;&gt;_xlfn.MINIFS(Consolidado!$B$5:$B$1000,Consolidado!$E$5:$E$1000,$B24,Consolidado!$C$5:$C$1000,"Consejo de Administración",Consolidado!$P$5:$P$1000,"X",Consolidado!$H$5:$H$1000,IF($D$9="Todos","&gt;0",$D$9))," y "&amp;TEXT(DAY(_xlfn.MAXIFS(Consolidado!$B$5:$B$1000,Consolidado!$E$5:$E$1000,$B24,Consolidado!$C$5:$C$1000,"Consejo de Administración",Consolidado!$P$5:$P$1000,"X",Consolidado!$H$5:$H$1000,IF($D$9="Todos","&gt;0",$D$9))),"00")&amp;"/"&amp;TEXT(MONTH(_xlfn.MAXIFS(Consolidado!$B$5:$B$1000,Consolidado!$E$5:$E$1000,$B24,Consolidado!$C$5:$C$1000,"Consejo de Administración",Consolidado!$P$5:$P$1000,"X",Consolidado!$H$5:$H$1000,IF($D$9="Todos","&gt;0",$D$9))),"00")&amp;IF($D$9="Todos","/"&amp;RIGHT(YEAR(_xlfn.MAXIFS(Consolidado!$B$5:$B$1000,Consolidado!$E$5:$E$1000,$B24,Consolidado!$C$5:$C$1000,"Consejo de Administración",Consolidado!$P$5:$P$1000,"X",Consolidado!$H$5:$H$1000,IF($D$9="Todos","&gt;0",$D$9))),2),""),""),""),IF(SUMIFS(Consolidado!$AD$5:$AD$1000,Consolidado!$E$5:$E$1000,$B24,Consolidado!$C$5:$C$1000,"Otros",Consolidado!$P$5:$P$1000,"X",Consolidado!$H$5:$H$1000,IF($D$9="Todos","&gt;0",$D$9))&gt;0,"Otros "&amp;TEXT(DAY(_xlfn.MINIFS(Consolidado!$B$5:$B$1000,Consolidado!$E$5:$E$1000,$B24,Consolidado!$C$5:$C$1000,"Otros",Consolidado!$P$5:$P$1000,"X",Consolidado!$H$5:$H$1000,IF($D$9="Todos","&gt;0",$D$9))),"00")&amp;"/"&amp;TEXT(MONTH(_xlfn.MINIFS(Consolidado!$B$5:$B$1000,Consolidado!$E$5:$E$1000,$B24,Consolidado!$C$5:$C$1000,"Otros",Consolidado!$P$5:$P$1000,"X",Consolidado!$H$5:$H$1000,IF($D$9="Todos","&gt;0",$D$9))),"00")&amp;IF($D$9="Todos","/"&amp;RIGHT(YEAR(_xlfn.MINIFS(Consolidado!$B$5:$B$1000,Consolidado!$E$5:$E$1000,$B24,Consolidado!$C$5:$C$1000,"Otros",Consolidado!$P$5:$P$1000,"X",Consolidado!$H$5:$H$1000,IF($D$9="Todos","&gt;0",$D$9))),2),"")&amp;IF(_xlfn.MAXIFS(Consolidado!$B$5:$B$1000,Consolidado!$E$5:$E$1000,$B24,Consolidado!$C$5:$C$1000,"Otros",Consolidado!$P$5:$P$1000,"X",Consolidado!$H$5:$H$1000,IF($D$9="Todos","&gt;0",$D$9))&lt;&gt;_xlfn.MINIFS(Consolidado!$B$5:$B$1000,Consolidado!$E$5:$E$1000,$B24,Consolidado!$C$5:$C$1000,"Otros",Consolidado!$P$5:$P$1000,"X",Consolidado!$H$5:$H$1000,IF($D$9="Todos","&gt;0",$D$9))," y "&amp;TEXT(DAY(_xlfn.MAXIFS(Consolidado!$B$5:$B$1000,Consolidado!$E$5:$E$1000,$B24,Consolidado!$C$5:$C$1000,"Otros",Consolidado!$P$5:$P$1000,"X",Consolidado!$H$5:$H$1000,IF($D$9="Todos","&gt;0",$D$9))),"00")&amp;"/"&amp;TEXT(MONTH(_xlfn.MAXIFS(Consolidado!$B$5:$B$1000,Consolidado!$E$5:$E$1000,$B24,Consolidado!$C$5:$C$1000,"Otros",Consolidado!$P$5:$P$1000,"X",Consolidado!$H$5:$H$1000,IF($D$9="Todos","&gt;0",$D$9))),"00")&amp;IF($D$9="Todos","/"&amp;RIGHT(YEAR(_xlfn.MAXIFS(Consolidado!$B$5:$B$1000,Consolidado!$E$5:$E$1000,$B24,Consolidado!$C$5:$C$1000,"Otros",Consolidado!$P$5:$P$1000,"X",Consolidado!$H$5:$H$1000,IF($D$9="Todos","&gt;0",$D$9))),2),""),""),""))</f>
        <v/>
      </c>
      <c r="S24" s="37" t="str">
        <f aca="false">_xlfn.TEXTJOIN(" +"&amp;CHAR(10),TRUE(),IF(SUMIFS(Consolidado!$AD$5:$AD$1000,Consolidado!$E$5:$E$1000,$B24,Consolidado!$C$5:$C$1000,"Auditoría Interna",Consolidado!$Q$5:$Q$1000,"X",Consolidado!$H$5:$H$1000,IF($D$9="Todos","&gt;0",$D$9))&gt;0,"Interna "&amp;TEXT(DAY(_xlfn.MINIFS(Consolidado!$B$5:$B$1000,Consolidado!$E$5:$E$1000,$B24,Consolidado!$C$5:$C$1000,"Auditoría Interna",Consolidado!$Q$5:$Q$1000,"X",Consolidado!$H$5:$H$1000,IF($D$9="Todos","&gt;0",$D$9))),"00")&amp;"/"&amp;TEXT(MONTH(_xlfn.MINIFS(Consolidado!$B$5:$B$1000,Consolidado!$E$5:$E$1000,$B24,Consolidado!$C$5:$C$1000,"Auditoría Interna",Consolidado!$Q$5:$Q$1000,"X",Consolidado!$H$5:$H$1000,IF($D$9="Todos","&gt;0",$D$9))),"00")&amp;IF($D$9="Todos","/"&amp;RIGHT(YEAR(_xlfn.MINIFS(Consolidado!$B$5:$B$1000,Consolidado!$E$5:$E$1000,$B24,Consolidado!$C$5:$C$1000,"Auditoría Interna",Consolidado!$Q$5:$Q$1000,"X",Consolidado!$H$5:$H$1000,IF($D$9="Todos","&gt;0",$D$9))),2),"")&amp;IF(_xlfn.MAXIFS(Consolidado!$B$5:$B$1000,Consolidado!$E$5:$E$1000,$B24,Consolidado!$C$5:$C$1000,"Auditoría Interna",Consolidado!$Q$5:$Q$1000,"X",Consolidado!$H$5:$H$1000,IF($D$9="Todos","&gt;0",$D$9))&lt;&gt;_xlfn.MINIFS(Consolidado!$B$5:$B$1000,Consolidado!$E$5:$E$1000,$B24,Consolidado!$C$5:$C$1000,"Auditoría Interna",Consolidado!$Q$5:$Q$1000,"X",Consolidado!$H$5:$H$1000,IF($D$9="Todos","&gt;0",$D$9))," y "&amp;TEXT(DAY(_xlfn.MAXIFS(Consolidado!$B$5:$B$1000,Consolidado!$E$5:$E$1000,$B24,Consolidado!$C$5:$C$1000,"Auditoría Interna",Consolidado!$Q$5:$Q$1000,"X",Consolidado!$H$5:$H$1000,IF($D$9="Todos","&gt;0",$D$9))),"00")&amp;"/"&amp;TEXT(MONTH(_xlfn.MAXIFS(Consolidado!$B$5:$B$1000,Consolidado!$E$5:$E$1000,$B24,Consolidado!$C$5:$C$1000,"Auditoría Interna",Consolidado!$Q$5:$Q$1000,"X",Consolidado!$H$5:$H$1000,IF($D$9="Todos","&gt;0",$D$9))),"00")&amp;IF($D$9="Todos","/"&amp;RIGHT(YEAR(_xlfn.MAXIFS(Consolidado!$B$5:$B$1000,Consolidado!$E$5:$E$1000,$B24,Consolidado!$C$5:$C$1000,"Auditoría Interna",Consolidado!$Q$5:$Q$1000,"X",Consolidado!$H$5:$H$1000,IF($D$9="Todos","&gt;0",$D$9))),2),""),""),""),IF(SUMIFS(Consolidado!$AD$5:$AD$1000,Consolidado!$E$5:$E$1000,$B24,Consolidado!$C$5:$C$1000,"Auditoría Externa",Consolidado!$Q$5:$Q$1000,"X",Consolidado!$H$5:$H$1000,IF($D$9="Todos","&gt;0",$D$9))&gt;0,"Externa "&amp;TEXT(DAY(_xlfn.MINIFS(Consolidado!$B$5:$B$1000,Consolidado!$E$5:$E$1000,$B24,Consolidado!$C$5:$C$1000,"Auditoría Externa",Consolidado!$Q$5:$Q$1000,"X",Consolidado!$H$5:$H$1000,IF($D$9="Todos","&gt;0",$D$9))),"00")&amp;"/"&amp;TEXT(MONTH(_xlfn.MINIFS(Consolidado!$B$5:$B$1000,Consolidado!$E$5:$E$1000,$B24,Consolidado!$C$5:$C$1000,"Auditoría Externa",Consolidado!$Q$5:$Q$1000,"X",Consolidado!$H$5:$H$1000,IF($D$9="Todos","&gt;0",$D$9))),"00")&amp;IF($D$9="Todos","/"&amp;RIGHT(YEAR(_xlfn.MINIFS(Consolidado!$B$5:$B$1000,Consolidado!$E$5:$E$1000,$B24,Consolidado!$C$5:$C$1000,"Auditoría Externa",Consolidado!$Q$5:$Q$1000,"X",Consolidado!$H$5:$H$1000,IF($D$9="Todos","&gt;0",$D$9))),2),"")&amp;IF(_xlfn.MAXIFS(Consolidado!$B$5:$B$1000,Consolidado!$E$5:$E$1000,$B24,Consolidado!$C$5:$C$1000,"Auditoría Externa",Consolidado!$Q$5:$Q$1000,"X",Consolidado!$H$5:$H$1000,IF($D$9="Todos","&gt;0",$D$9))&lt;&gt;_xlfn.MINIFS(Consolidado!$B$5:$B$1000,Consolidado!$E$5:$E$1000,$B24,Consolidado!$C$5:$C$1000,"Auditoría Externa",Consolidado!$Q$5:$Q$1000,"X",Consolidado!$H$5:$H$1000,IF($D$9="Todos","&gt;0",$D$9))," y "&amp;TEXT(DAY(_xlfn.MAXIFS(Consolidado!$B$5:$B$1000,Consolidado!$E$5:$E$1000,$B24,Consolidado!$C$5:$C$1000,"Auditoría Externa",Consolidado!$Q$5:$Q$1000,"X",Consolidado!$H$5:$H$1000,IF($D$9="Todos","&gt;0",$D$9))),"00")&amp;"/"&amp;TEXT(MONTH(_xlfn.MAXIFS(Consolidado!$B$5:$B$1000,Consolidado!$E$5:$E$1000,$B24,Consolidado!$C$5:$C$1000,"Auditoría Externa",Consolidado!$Q$5:$Q$1000,"X",Consolidado!$H$5:$H$1000,IF($D$9="Todos","&gt;0",$D$9))),"00")&amp;IF($D$9="Todos","/"&amp;RIGHT(YEAR(_xlfn.MAXIFS(Consolidado!$B$5:$B$1000,Consolidado!$E$5:$E$1000,$B24,Consolidado!$C$5:$C$1000,"Auditoría Externa",Consolidado!$Q$5:$Q$1000,"X",Consolidado!$H$5:$H$1000,IF($D$9="Todos","&gt;0",$D$9))),2),""),""),""),IF(SUMIFS(Consolidado!$AD$5:$AD$1000,Consolidado!$E$5:$E$1000,$B24,Consolidado!$C$5:$C$1000,"SSF",Consolidado!$Q$5:$Q$1000,"X",Consolidado!$H$5:$H$1000,IF($D$9="Todos","&gt;0",$D$9))&gt;0,"SSF "&amp;TEXT(DAY(_xlfn.MINIFS(Consolidado!$B$5:$B$1000,Consolidado!$E$5:$E$1000,$B24,Consolidado!$C$5:$C$1000,"SSF",Consolidado!$Q$5:$Q$1000,"X",Consolidado!$H$5:$H$1000,IF($D$9="Todos","&gt;0",$D$9))),"00")&amp;"/"&amp;TEXT(MONTH(_xlfn.MINIFS(Consolidado!$B$5:$B$1000,Consolidado!$E$5:$E$1000,$B24,Consolidado!$C$5:$C$1000,"SSF",Consolidado!$Q$5:$Q$1000,"X",Consolidado!$H$5:$H$1000,IF($D$9="Todos","&gt;0",$D$9))),"00")&amp;IF($D$9="Todos","/"&amp;RIGHT(YEAR(_xlfn.MINIFS(Consolidado!$B$5:$B$1000,Consolidado!$E$5:$E$1000,$B24,Consolidado!$C$5:$C$1000,"SSF",Consolidado!$Q$5:$Q$1000,"X",Consolidado!$H$5:$H$1000,IF($D$9="Todos","&gt;0",$D$9))),2),"")&amp;IF(_xlfn.MAXIFS(Consolidado!$B$5:$B$1000,Consolidado!$E$5:$E$1000,$B24,Consolidado!$C$5:$C$1000,"SSF",Consolidado!$Q$5:$Q$1000,"X",Consolidado!$H$5:$H$1000,IF($D$9="Todos","&gt;0",$D$9))&lt;&gt;_xlfn.MINIFS(Consolidado!$B$5:$B$1000,Consolidado!$E$5:$E$1000,$B24,Consolidado!$C$5:$C$1000,"SSF",Consolidado!$Q$5:$Q$1000,"X",Consolidado!$H$5:$H$1000,IF($D$9="Todos","&gt;0",$D$9))," y "&amp;TEXT(DAY(_xlfn.MAXIFS(Consolidado!$B$5:$B$1000,Consolidado!$E$5:$E$1000,$B24,Consolidado!$C$5:$C$1000,"SSF",Consolidado!$Q$5:$Q$1000,"X",Consolidado!$H$5:$H$1000,IF($D$9="Todos","&gt;0",$D$9))),"00")&amp;"/"&amp;TEXT(MONTH(_xlfn.MAXIFS(Consolidado!$B$5:$B$1000,Consolidado!$E$5:$E$1000,$B24,Consolidado!$C$5:$C$1000,"SSF",Consolidado!$Q$5:$Q$1000,"X",Consolidado!$H$5:$H$1000,IF($D$9="Todos","&gt;0",$D$9))),"00")&amp;IF($D$9="Todos","/"&amp;RIGHT(YEAR(_xlfn.MAXIFS(Consolidado!$B$5:$B$1000,Consolidado!$E$5:$E$1000,$B24,Consolidado!$C$5:$C$1000,"SSF",Consolidado!$Q$5:$Q$1000,"X",Consolidado!$H$5:$H$1000,IF($D$9="Todos","&gt;0",$D$9))),2),""),""),""),IF(SUMIFS(Consolidado!$AD$5:$AD$1000,Consolidado!$E$5:$E$1000,$B24,Consolidado!$C$5:$C$1000,"Comité de Supervisión",Consolidado!$Q$5:$Q$1000,"X",Consolidado!$H$5:$H$1000,IF($D$9="Todos","&gt;0",$D$9))&gt;0,"Comité Sup. "&amp;TEXT(DAY(_xlfn.MINIFS(Consolidado!$B$5:$B$1000,Consolidado!$E$5:$E$1000,$B24,Consolidado!$C$5:$C$1000,"Comité de Supervisión",Consolidado!$Q$5:$Q$1000,"X",Consolidado!$H$5:$H$1000,IF($D$9="Todos","&gt;0",$D$9))),"00")&amp;"/"&amp;TEXT(MONTH(_xlfn.MINIFS(Consolidado!$B$5:$B$1000,Consolidado!$E$5:$E$1000,$B24,Consolidado!$C$5:$C$1000,"Comité de Supervisión",Consolidado!$Q$5:$Q$1000,"X",Consolidado!$H$5:$H$1000,IF($D$9="Todos","&gt;0",$D$9))),"00")&amp;IF($D$9="Todos","/"&amp;RIGHT(YEAR(_xlfn.MINIFS(Consolidado!$B$5:$B$1000,Consolidado!$E$5:$E$1000,$B24,Consolidado!$C$5:$C$1000,"Comité de Supervisión",Consolidado!$Q$5:$Q$1000,"X",Consolidado!$H$5:$H$1000,IF($D$9="Todos","&gt;0",$D$9))),2),"")&amp;IF(_xlfn.MAXIFS(Consolidado!$B$5:$B$1000,Consolidado!$E$5:$E$1000,$B24,Consolidado!$C$5:$C$1000,"Comité de Supervisión",Consolidado!$Q$5:$Q$1000,"X",Consolidado!$H$5:$H$1000,IF($D$9="Todos","&gt;0",$D$9))&lt;&gt;_xlfn.MINIFS(Consolidado!$B$5:$B$1000,Consolidado!$E$5:$E$1000,$B24,Consolidado!$C$5:$C$1000,"Comité de Supervisión",Consolidado!$Q$5:$Q$1000,"X",Consolidado!$H$5:$H$1000,IF($D$9="Todos","&gt;0",$D$9))," y "&amp;TEXT(DAY(_xlfn.MAXIFS(Consolidado!$B$5:$B$1000,Consolidado!$E$5:$E$1000,$B24,Consolidado!$C$5:$C$1000,"Comité de Supervisión",Consolidado!$Q$5:$Q$1000,"X",Consolidado!$H$5:$H$1000,IF($D$9="Todos","&gt;0",$D$9))),"00")&amp;"/"&amp;TEXT(MONTH(_xlfn.MAXIFS(Consolidado!$B$5:$B$1000,Consolidado!$E$5:$E$1000,$B24,Consolidado!$C$5:$C$1000,"Comité de Supervisión",Consolidado!$Q$5:$Q$1000,"X",Consolidado!$H$5:$H$1000,IF($D$9="Todos","&gt;0",$D$9))),"00")&amp;IF($D$9="Todos","/"&amp;RIGHT(YEAR(_xlfn.MAXIFS(Consolidado!$B$5:$B$1000,Consolidado!$E$5:$E$1000,$B24,Consolidado!$C$5:$C$1000,"Comité de Supervisión",Consolidado!$Q$5:$Q$1000,"X",Consolidado!$H$5:$H$1000,IF($D$9="Todos","&gt;0",$D$9))),2),""),""),""),IF(SUMIFS(Consolidado!$AD$5:$AD$1000,Consolidado!$E$5:$E$1000,$B24,Consolidado!$C$5:$C$1000,"Consejo de Administración",Consolidado!$Q$5:$Q$1000,"X",Consolidado!$H$5:$H$1000,IF($D$9="Todos","&gt;0",$D$9))&gt;0,"Consejo "&amp;TEXT(DAY(_xlfn.MINIFS(Consolidado!$B$5:$B$1000,Consolidado!$E$5:$E$1000,$B24,Consolidado!$C$5:$C$1000,"Consejo de Administración",Consolidado!$Q$5:$Q$1000,"X",Consolidado!$H$5:$H$1000,IF($D$9="Todos","&gt;0",$D$9))),"00")&amp;"/"&amp;TEXT(MONTH(_xlfn.MINIFS(Consolidado!$B$5:$B$1000,Consolidado!$E$5:$E$1000,$B24,Consolidado!$C$5:$C$1000,"Consejo de Administración",Consolidado!$Q$5:$Q$1000,"X",Consolidado!$H$5:$H$1000,IF($D$9="Todos","&gt;0",$D$9))),"00")&amp;IF($D$9="Todos","/"&amp;RIGHT(YEAR(_xlfn.MINIFS(Consolidado!$B$5:$B$1000,Consolidado!$E$5:$E$1000,$B24,Consolidado!$C$5:$C$1000,"Consejo de Administración",Consolidado!$Q$5:$Q$1000,"X",Consolidado!$H$5:$H$1000,IF($D$9="Todos","&gt;0",$D$9))),2),"")&amp;IF(_xlfn.MAXIFS(Consolidado!$B$5:$B$1000,Consolidado!$E$5:$E$1000,$B24,Consolidado!$C$5:$C$1000,"Consejo de Administración",Consolidado!$Q$5:$Q$1000,"X",Consolidado!$H$5:$H$1000,IF($D$9="Todos","&gt;0",$D$9))&lt;&gt;_xlfn.MINIFS(Consolidado!$B$5:$B$1000,Consolidado!$E$5:$E$1000,$B24,Consolidado!$C$5:$C$1000,"Consejo de Administración",Consolidado!$Q$5:$Q$1000,"X",Consolidado!$H$5:$H$1000,IF($D$9="Todos","&gt;0",$D$9))," y "&amp;TEXT(DAY(_xlfn.MAXIFS(Consolidado!$B$5:$B$1000,Consolidado!$E$5:$E$1000,$B24,Consolidado!$C$5:$C$1000,"Consejo de Administración",Consolidado!$Q$5:$Q$1000,"X",Consolidado!$H$5:$H$1000,IF($D$9="Todos","&gt;0",$D$9))),"00")&amp;"/"&amp;TEXT(MONTH(_xlfn.MAXIFS(Consolidado!$B$5:$B$1000,Consolidado!$E$5:$E$1000,$B24,Consolidado!$C$5:$C$1000,"Consejo de Administración",Consolidado!$Q$5:$Q$1000,"X",Consolidado!$H$5:$H$1000,IF($D$9="Todos","&gt;0",$D$9))),"00")&amp;IF($D$9="Todos","/"&amp;RIGHT(YEAR(_xlfn.MAXIFS(Consolidado!$B$5:$B$1000,Consolidado!$E$5:$E$1000,$B24,Consolidado!$C$5:$C$1000,"Consejo de Administración",Consolidado!$Q$5:$Q$1000,"X",Consolidado!$H$5:$H$1000,IF($D$9="Todos","&gt;0",$D$9))),2),""),""),""),IF(SUMIFS(Consolidado!$AD$5:$AD$1000,Consolidado!$E$5:$E$1000,$B24,Consolidado!$C$5:$C$1000,"Otros",Consolidado!$Q$5:$Q$1000,"X",Consolidado!$H$5:$H$1000,IF($D$9="Todos","&gt;0",$D$9))&gt;0,"Otros "&amp;TEXT(DAY(_xlfn.MINIFS(Consolidado!$B$5:$B$1000,Consolidado!$E$5:$E$1000,$B24,Consolidado!$C$5:$C$1000,"Otros",Consolidado!$Q$5:$Q$1000,"X",Consolidado!$H$5:$H$1000,IF($D$9="Todos","&gt;0",$D$9))),"00")&amp;"/"&amp;TEXT(MONTH(_xlfn.MINIFS(Consolidado!$B$5:$B$1000,Consolidado!$E$5:$E$1000,$B24,Consolidado!$C$5:$C$1000,"Otros",Consolidado!$Q$5:$Q$1000,"X",Consolidado!$H$5:$H$1000,IF($D$9="Todos","&gt;0",$D$9))),"00")&amp;IF($D$9="Todos","/"&amp;RIGHT(YEAR(_xlfn.MINIFS(Consolidado!$B$5:$B$1000,Consolidado!$E$5:$E$1000,$B24,Consolidado!$C$5:$C$1000,"Otros",Consolidado!$Q$5:$Q$1000,"X",Consolidado!$H$5:$H$1000,IF($D$9="Todos","&gt;0",$D$9))),2),"")&amp;IF(_xlfn.MAXIFS(Consolidado!$B$5:$B$1000,Consolidado!$E$5:$E$1000,$B24,Consolidado!$C$5:$C$1000,"Otros",Consolidado!$Q$5:$Q$1000,"X",Consolidado!$H$5:$H$1000,IF($D$9="Todos","&gt;0",$D$9))&lt;&gt;_xlfn.MINIFS(Consolidado!$B$5:$B$1000,Consolidado!$E$5:$E$1000,$B24,Consolidado!$C$5:$C$1000,"Otros",Consolidado!$Q$5:$Q$1000,"X",Consolidado!$H$5:$H$1000,IF($D$9="Todos","&gt;0",$D$9))," y "&amp;TEXT(DAY(_xlfn.MAXIFS(Consolidado!$B$5:$B$1000,Consolidado!$E$5:$E$1000,$B24,Consolidado!$C$5:$C$1000,"Otros",Consolidado!$Q$5:$Q$1000,"X",Consolidado!$H$5:$H$1000,IF($D$9="Todos","&gt;0",$D$9))),"00")&amp;"/"&amp;TEXT(MONTH(_xlfn.MAXIFS(Consolidado!$B$5:$B$1000,Consolidado!$E$5:$E$1000,$B24,Consolidado!$C$5:$C$1000,"Otros",Consolidado!$Q$5:$Q$1000,"X",Consolidado!$H$5:$H$1000,IF($D$9="Todos","&gt;0",$D$9))),"00")&amp;IF($D$9="Todos","/"&amp;RIGHT(YEAR(_xlfn.MAXIFS(Consolidado!$B$5:$B$1000,Consolidado!$E$5:$E$1000,$B24,Consolidado!$C$5:$C$1000,"Otros",Consolidado!$Q$5:$Q$1000,"X",Consolidado!$H$5:$H$1000,IF($D$9="Todos","&gt;0",$D$9))),2),""),""),""))</f>
        <v/>
      </c>
      <c r="T24" s="37" t="str">
        <f aca="false">_xlfn.TEXTJOIN(" +"&amp;CHAR(10),TRUE(),IF(SUMIFS(Consolidado!$AD$5:$AD$1000,Consolidado!$E$5:$E$1000,$B24,Consolidado!$C$5:$C$1000,"Auditoría Interna",Consolidado!$R$5:$R$1000,"X",Consolidado!$H$5:$H$1000,IF($D$9="Todos","&gt;0",$D$9))&gt;0,"Interna "&amp;TEXT(DAY(_xlfn.MINIFS(Consolidado!$B$5:$B$1000,Consolidado!$E$5:$E$1000,$B24,Consolidado!$C$5:$C$1000,"Auditoría Interna",Consolidado!$R$5:$R$1000,"X",Consolidado!$H$5:$H$1000,IF($D$9="Todos","&gt;0",$D$9))),"00")&amp;"/"&amp;TEXT(MONTH(_xlfn.MINIFS(Consolidado!$B$5:$B$1000,Consolidado!$E$5:$E$1000,$B24,Consolidado!$C$5:$C$1000,"Auditoría Interna",Consolidado!$R$5:$R$1000,"X",Consolidado!$H$5:$H$1000,IF($D$9="Todos","&gt;0",$D$9))),"00")&amp;IF($D$9="Todos","/"&amp;RIGHT(YEAR(_xlfn.MINIFS(Consolidado!$B$5:$B$1000,Consolidado!$E$5:$E$1000,$B24,Consolidado!$C$5:$C$1000,"Auditoría Interna",Consolidado!$R$5:$R$1000,"X",Consolidado!$H$5:$H$1000,IF($D$9="Todos","&gt;0",$D$9))),2),"")&amp;IF(_xlfn.MAXIFS(Consolidado!$B$5:$B$1000,Consolidado!$E$5:$E$1000,$B24,Consolidado!$C$5:$C$1000,"Auditoría Interna",Consolidado!$R$5:$R$1000,"X",Consolidado!$H$5:$H$1000,IF($D$9="Todos","&gt;0",$D$9))&lt;&gt;_xlfn.MINIFS(Consolidado!$B$5:$B$1000,Consolidado!$E$5:$E$1000,$B24,Consolidado!$C$5:$C$1000,"Auditoría Interna",Consolidado!$R$5:$R$1000,"X",Consolidado!$H$5:$H$1000,IF($D$9="Todos","&gt;0",$D$9))," y "&amp;TEXT(DAY(_xlfn.MAXIFS(Consolidado!$B$5:$B$1000,Consolidado!$E$5:$E$1000,$B24,Consolidado!$C$5:$C$1000,"Auditoría Interna",Consolidado!$R$5:$R$1000,"X",Consolidado!$H$5:$H$1000,IF($D$9="Todos","&gt;0",$D$9))),"00")&amp;"/"&amp;TEXT(MONTH(_xlfn.MAXIFS(Consolidado!$B$5:$B$1000,Consolidado!$E$5:$E$1000,$B24,Consolidado!$C$5:$C$1000,"Auditoría Interna",Consolidado!$R$5:$R$1000,"X",Consolidado!$H$5:$H$1000,IF($D$9="Todos","&gt;0",$D$9))),"00")&amp;IF($D$9="Todos","/"&amp;RIGHT(YEAR(_xlfn.MAXIFS(Consolidado!$B$5:$B$1000,Consolidado!$E$5:$E$1000,$B24,Consolidado!$C$5:$C$1000,"Auditoría Interna",Consolidado!$R$5:$R$1000,"X",Consolidado!$H$5:$H$1000,IF($D$9="Todos","&gt;0",$D$9))),2),""),""),""),IF(SUMIFS(Consolidado!$AD$5:$AD$1000,Consolidado!$E$5:$E$1000,$B24,Consolidado!$C$5:$C$1000,"Auditoría Externa",Consolidado!$R$5:$R$1000,"X",Consolidado!$H$5:$H$1000,IF($D$9="Todos","&gt;0",$D$9))&gt;0,"Externa "&amp;TEXT(DAY(_xlfn.MINIFS(Consolidado!$B$5:$B$1000,Consolidado!$E$5:$E$1000,$B24,Consolidado!$C$5:$C$1000,"Auditoría Externa",Consolidado!$R$5:$R$1000,"X",Consolidado!$H$5:$H$1000,IF($D$9="Todos","&gt;0",$D$9))),"00")&amp;"/"&amp;TEXT(MONTH(_xlfn.MINIFS(Consolidado!$B$5:$B$1000,Consolidado!$E$5:$E$1000,$B24,Consolidado!$C$5:$C$1000,"Auditoría Externa",Consolidado!$R$5:$R$1000,"X",Consolidado!$H$5:$H$1000,IF($D$9="Todos","&gt;0",$D$9))),"00")&amp;IF($D$9="Todos","/"&amp;RIGHT(YEAR(_xlfn.MINIFS(Consolidado!$B$5:$B$1000,Consolidado!$E$5:$E$1000,$B24,Consolidado!$C$5:$C$1000,"Auditoría Externa",Consolidado!$R$5:$R$1000,"X",Consolidado!$H$5:$H$1000,IF($D$9="Todos","&gt;0",$D$9))),2),"")&amp;IF(_xlfn.MAXIFS(Consolidado!$B$5:$B$1000,Consolidado!$E$5:$E$1000,$B24,Consolidado!$C$5:$C$1000,"Auditoría Externa",Consolidado!$R$5:$R$1000,"X",Consolidado!$H$5:$H$1000,IF($D$9="Todos","&gt;0",$D$9))&lt;&gt;_xlfn.MINIFS(Consolidado!$B$5:$B$1000,Consolidado!$E$5:$E$1000,$B24,Consolidado!$C$5:$C$1000,"Auditoría Externa",Consolidado!$R$5:$R$1000,"X",Consolidado!$H$5:$H$1000,IF($D$9="Todos","&gt;0",$D$9))," y "&amp;TEXT(DAY(_xlfn.MAXIFS(Consolidado!$B$5:$B$1000,Consolidado!$E$5:$E$1000,$B24,Consolidado!$C$5:$C$1000,"Auditoría Externa",Consolidado!$R$5:$R$1000,"X",Consolidado!$H$5:$H$1000,IF($D$9="Todos","&gt;0",$D$9))),"00")&amp;"/"&amp;TEXT(MONTH(_xlfn.MAXIFS(Consolidado!$B$5:$B$1000,Consolidado!$E$5:$E$1000,$B24,Consolidado!$C$5:$C$1000,"Auditoría Externa",Consolidado!$R$5:$R$1000,"X",Consolidado!$H$5:$H$1000,IF($D$9="Todos","&gt;0",$D$9))),"00")&amp;IF($D$9="Todos","/"&amp;RIGHT(YEAR(_xlfn.MAXIFS(Consolidado!$B$5:$B$1000,Consolidado!$E$5:$E$1000,$B24,Consolidado!$C$5:$C$1000,"Auditoría Externa",Consolidado!$R$5:$R$1000,"X",Consolidado!$H$5:$H$1000,IF($D$9="Todos","&gt;0",$D$9))),2),""),""),""),IF(SUMIFS(Consolidado!$AD$5:$AD$1000,Consolidado!$E$5:$E$1000,$B24,Consolidado!$C$5:$C$1000,"SSF",Consolidado!$R$5:$R$1000,"X",Consolidado!$H$5:$H$1000,IF($D$9="Todos","&gt;0",$D$9))&gt;0,"SSF "&amp;TEXT(DAY(_xlfn.MINIFS(Consolidado!$B$5:$B$1000,Consolidado!$E$5:$E$1000,$B24,Consolidado!$C$5:$C$1000,"SSF",Consolidado!$R$5:$R$1000,"X",Consolidado!$H$5:$H$1000,IF($D$9="Todos","&gt;0",$D$9))),"00")&amp;"/"&amp;TEXT(MONTH(_xlfn.MINIFS(Consolidado!$B$5:$B$1000,Consolidado!$E$5:$E$1000,$B24,Consolidado!$C$5:$C$1000,"SSF",Consolidado!$R$5:$R$1000,"X",Consolidado!$H$5:$H$1000,IF($D$9="Todos","&gt;0",$D$9))),"00")&amp;IF($D$9="Todos","/"&amp;RIGHT(YEAR(_xlfn.MINIFS(Consolidado!$B$5:$B$1000,Consolidado!$E$5:$E$1000,$B24,Consolidado!$C$5:$C$1000,"SSF",Consolidado!$R$5:$R$1000,"X",Consolidado!$H$5:$H$1000,IF($D$9="Todos","&gt;0",$D$9))),2),"")&amp;IF(_xlfn.MAXIFS(Consolidado!$B$5:$B$1000,Consolidado!$E$5:$E$1000,$B24,Consolidado!$C$5:$C$1000,"SSF",Consolidado!$R$5:$R$1000,"X",Consolidado!$H$5:$H$1000,IF($D$9="Todos","&gt;0",$D$9))&lt;&gt;_xlfn.MINIFS(Consolidado!$B$5:$B$1000,Consolidado!$E$5:$E$1000,$B24,Consolidado!$C$5:$C$1000,"SSF",Consolidado!$R$5:$R$1000,"X",Consolidado!$H$5:$H$1000,IF($D$9="Todos","&gt;0",$D$9))," y "&amp;TEXT(DAY(_xlfn.MAXIFS(Consolidado!$B$5:$B$1000,Consolidado!$E$5:$E$1000,$B24,Consolidado!$C$5:$C$1000,"SSF",Consolidado!$R$5:$R$1000,"X",Consolidado!$H$5:$H$1000,IF($D$9="Todos","&gt;0",$D$9))),"00")&amp;"/"&amp;TEXT(MONTH(_xlfn.MAXIFS(Consolidado!$B$5:$B$1000,Consolidado!$E$5:$E$1000,$B24,Consolidado!$C$5:$C$1000,"SSF",Consolidado!$R$5:$R$1000,"X",Consolidado!$H$5:$H$1000,IF($D$9="Todos","&gt;0",$D$9))),"00")&amp;IF($D$9="Todos","/"&amp;RIGHT(YEAR(_xlfn.MAXIFS(Consolidado!$B$5:$B$1000,Consolidado!$E$5:$E$1000,$B24,Consolidado!$C$5:$C$1000,"SSF",Consolidado!$R$5:$R$1000,"X",Consolidado!$H$5:$H$1000,IF($D$9="Todos","&gt;0",$D$9))),2),""),""),""),IF(SUMIFS(Consolidado!$AD$5:$AD$1000,Consolidado!$E$5:$E$1000,$B24,Consolidado!$C$5:$C$1000,"Comité de Supervisión",Consolidado!$R$5:$R$1000,"X",Consolidado!$H$5:$H$1000,IF($D$9="Todos","&gt;0",$D$9))&gt;0,"Comité Sup. "&amp;TEXT(DAY(_xlfn.MINIFS(Consolidado!$B$5:$B$1000,Consolidado!$E$5:$E$1000,$B24,Consolidado!$C$5:$C$1000,"Comité de Supervisión",Consolidado!$R$5:$R$1000,"X",Consolidado!$H$5:$H$1000,IF($D$9="Todos","&gt;0",$D$9))),"00")&amp;"/"&amp;TEXT(MONTH(_xlfn.MINIFS(Consolidado!$B$5:$B$1000,Consolidado!$E$5:$E$1000,$B24,Consolidado!$C$5:$C$1000,"Comité de Supervisión",Consolidado!$R$5:$R$1000,"X",Consolidado!$H$5:$H$1000,IF($D$9="Todos","&gt;0",$D$9))),"00")&amp;IF($D$9="Todos","/"&amp;RIGHT(YEAR(_xlfn.MINIFS(Consolidado!$B$5:$B$1000,Consolidado!$E$5:$E$1000,$B24,Consolidado!$C$5:$C$1000,"Comité de Supervisión",Consolidado!$R$5:$R$1000,"X",Consolidado!$H$5:$H$1000,IF($D$9="Todos","&gt;0",$D$9))),2),"")&amp;IF(_xlfn.MAXIFS(Consolidado!$B$5:$B$1000,Consolidado!$E$5:$E$1000,$B24,Consolidado!$C$5:$C$1000,"Comité de Supervisión",Consolidado!$R$5:$R$1000,"X",Consolidado!$H$5:$H$1000,IF($D$9="Todos","&gt;0",$D$9))&lt;&gt;_xlfn.MINIFS(Consolidado!$B$5:$B$1000,Consolidado!$E$5:$E$1000,$B24,Consolidado!$C$5:$C$1000,"Comité de Supervisión",Consolidado!$R$5:$R$1000,"X",Consolidado!$H$5:$H$1000,IF($D$9="Todos","&gt;0",$D$9))," y "&amp;TEXT(DAY(_xlfn.MAXIFS(Consolidado!$B$5:$B$1000,Consolidado!$E$5:$E$1000,$B24,Consolidado!$C$5:$C$1000,"Comité de Supervisión",Consolidado!$R$5:$R$1000,"X",Consolidado!$H$5:$H$1000,IF($D$9="Todos","&gt;0",$D$9))),"00")&amp;"/"&amp;TEXT(MONTH(_xlfn.MAXIFS(Consolidado!$B$5:$B$1000,Consolidado!$E$5:$E$1000,$B24,Consolidado!$C$5:$C$1000,"Comité de Supervisión",Consolidado!$R$5:$R$1000,"X",Consolidado!$H$5:$H$1000,IF($D$9="Todos","&gt;0",$D$9))),"00")&amp;IF($D$9="Todos","/"&amp;RIGHT(YEAR(_xlfn.MAXIFS(Consolidado!$B$5:$B$1000,Consolidado!$E$5:$E$1000,$B24,Consolidado!$C$5:$C$1000,"Comité de Supervisión",Consolidado!$R$5:$R$1000,"X",Consolidado!$H$5:$H$1000,IF($D$9="Todos","&gt;0",$D$9))),2),""),""),""),IF(SUMIFS(Consolidado!$AD$5:$AD$1000,Consolidado!$E$5:$E$1000,$B24,Consolidado!$C$5:$C$1000,"Consejo de Administración",Consolidado!$R$5:$R$1000,"X",Consolidado!$H$5:$H$1000,IF($D$9="Todos","&gt;0",$D$9))&gt;0,"Consejo "&amp;TEXT(DAY(_xlfn.MINIFS(Consolidado!$B$5:$B$1000,Consolidado!$E$5:$E$1000,$B24,Consolidado!$C$5:$C$1000,"Consejo de Administración",Consolidado!$R$5:$R$1000,"X",Consolidado!$H$5:$H$1000,IF($D$9="Todos","&gt;0",$D$9))),"00")&amp;"/"&amp;TEXT(MONTH(_xlfn.MINIFS(Consolidado!$B$5:$B$1000,Consolidado!$E$5:$E$1000,$B24,Consolidado!$C$5:$C$1000,"Consejo de Administración",Consolidado!$R$5:$R$1000,"X",Consolidado!$H$5:$H$1000,IF($D$9="Todos","&gt;0",$D$9))),"00")&amp;IF($D$9="Todos","/"&amp;RIGHT(YEAR(_xlfn.MINIFS(Consolidado!$B$5:$B$1000,Consolidado!$E$5:$E$1000,$B24,Consolidado!$C$5:$C$1000,"Consejo de Administración",Consolidado!$R$5:$R$1000,"X",Consolidado!$H$5:$H$1000,IF($D$9="Todos","&gt;0",$D$9))),2),"")&amp;IF(_xlfn.MAXIFS(Consolidado!$B$5:$B$1000,Consolidado!$E$5:$E$1000,$B24,Consolidado!$C$5:$C$1000,"Consejo de Administración",Consolidado!$R$5:$R$1000,"X",Consolidado!$H$5:$H$1000,IF($D$9="Todos","&gt;0",$D$9))&lt;&gt;_xlfn.MINIFS(Consolidado!$B$5:$B$1000,Consolidado!$E$5:$E$1000,$B24,Consolidado!$C$5:$C$1000,"Consejo de Administración",Consolidado!$R$5:$R$1000,"X",Consolidado!$H$5:$H$1000,IF($D$9="Todos","&gt;0",$D$9))," y "&amp;TEXT(DAY(_xlfn.MAXIFS(Consolidado!$B$5:$B$1000,Consolidado!$E$5:$E$1000,$B24,Consolidado!$C$5:$C$1000,"Consejo de Administración",Consolidado!$R$5:$R$1000,"X",Consolidado!$H$5:$H$1000,IF($D$9="Todos","&gt;0",$D$9))),"00")&amp;"/"&amp;TEXT(MONTH(_xlfn.MAXIFS(Consolidado!$B$5:$B$1000,Consolidado!$E$5:$E$1000,$B24,Consolidado!$C$5:$C$1000,"Consejo de Administración",Consolidado!$R$5:$R$1000,"X",Consolidado!$H$5:$H$1000,IF($D$9="Todos","&gt;0",$D$9))),"00")&amp;IF($D$9="Todos","/"&amp;RIGHT(YEAR(_xlfn.MAXIFS(Consolidado!$B$5:$B$1000,Consolidado!$E$5:$E$1000,$B24,Consolidado!$C$5:$C$1000,"Consejo de Administración",Consolidado!$R$5:$R$1000,"X",Consolidado!$H$5:$H$1000,IF($D$9="Todos","&gt;0",$D$9))),2),""),""),""),IF(SUMIFS(Consolidado!$AD$5:$AD$1000,Consolidado!$E$5:$E$1000,$B24,Consolidado!$C$5:$C$1000,"Otros",Consolidado!$R$5:$R$1000,"X",Consolidado!$H$5:$H$1000,IF($D$9="Todos","&gt;0",$D$9))&gt;0,"Otros "&amp;TEXT(DAY(_xlfn.MINIFS(Consolidado!$B$5:$B$1000,Consolidado!$E$5:$E$1000,$B24,Consolidado!$C$5:$C$1000,"Otros",Consolidado!$R$5:$R$1000,"X",Consolidado!$H$5:$H$1000,IF($D$9="Todos","&gt;0",$D$9))),"00")&amp;"/"&amp;TEXT(MONTH(_xlfn.MINIFS(Consolidado!$B$5:$B$1000,Consolidado!$E$5:$E$1000,$B24,Consolidado!$C$5:$C$1000,"Otros",Consolidado!$R$5:$R$1000,"X",Consolidado!$H$5:$H$1000,IF($D$9="Todos","&gt;0",$D$9))),"00")&amp;IF($D$9="Todos","/"&amp;RIGHT(YEAR(_xlfn.MINIFS(Consolidado!$B$5:$B$1000,Consolidado!$E$5:$E$1000,$B24,Consolidado!$C$5:$C$1000,"Otros",Consolidado!$R$5:$R$1000,"X",Consolidado!$H$5:$H$1000,IF($D$9="Todos","&gt;0",$D$9))),2),"")&amp;IF(_xlfn.MAXIFS(Consolidado!$B$5:$B$1000,Consolidado!$E$5:$E$1000,$B24,Consolidado!$C$5:$C$1000,"Otros",Consolidado!$R$5:$R$1000,"X",Consolidado!$H$5:$H$1000,IF($D$9="Todos","&gt;0",$D$9))&lt;&gt;_xlfn.MINIFS(Consolidado!$B$5:$B$1000,Consolidado!$E$5:$E$1000,$B24,Consolidado!$C$5:$C$1000,"Otros",Consolidado!$R$5:$R$1000,"X",Consolidado!$H$5:$H$1000,IF($D$9="Todos","&gt;0",$D$9))," y "&amp;TEXT(DAY(_xlfn.MAXIFS(Consolidado!$B$5:$B$1000,Consolidado!$E$5:$E$1000,$B24,Consolidado!$C$5:$C$1000,"Otros",Consolidado!$R$5:$R$1000,"X",Consolidado!$H$5:$H$1000,IF($D$9="Todos","&gt;0",$D$9))),"00")&amp;"/"&amp;TEXT(MONTH(_xlfn.MAXIFS(Consolidado!$B$5:$B$1000,Consolidado!$E$5:$E$1000,$B24,Consolidado!$C$5:$C$1000,"Otros",Consolidado!$R$5:$R$1000,"X",Consolidado!$H$5:$H$1000,IF($D$9="Todos","&gt;0",$D$9))),"00")&amp;IF($D$9="Todos","/"&amp;RIGHT(YEAR(_xlfn.MAXIFS(Consolidado!$B$5:$B$1000,Consolidado!$E$5:$E$1000,$B24,Consolidado!$C$5:$C$1000,"Otros",Consolidado!$R$5:$R$1000,"X",Consolidado!$H$5:$H$1000,IF($D$9="Todos","&gt;0",$D$9))),2),""),""),""))</f>
        <v>Interna 16/10 +
Externa 06/10</v>
      </c>
      <c r="U24" s="37" t="str">
        <f aca="false">_xlfn.TEXTJOIN(" +"&amp;CHAR(10),TRUE(),IF(SUMIFS(Consolidado!$AD$5:$AD$1000,Consolidado!$E$5:$E$1000,$B24,Consolidado!$C$5:$C$1000,"Auditoría Interna",Consolidado!$S$5:$S$1000,"X",Consolidado!$H$5:$H$1000,IF($D$9="Todos","&gt;0",$D$9))&gt;0,"Interna "&amp;TEXT(DAY(_xlfn.MINIFS(Consolidado!$B$5:$B$1000,Consolidado!$E$5:$E$1000,$B24,Consolidado!$C$5:$C$1000,"Auditoría Interna",Consolidado!$S$5:$S$1000,"X",Consolidado!$H$5:$H$1000,IF($D$9="Todos","&gt;0",$D$9))),"00")&amp;"/"&amp;TEXT(MONTH(_xlfn.MINIFS(Consolidado!$B$5:$B$1000,Consolidado!$E$5:$E$1000,$B24,Consolidado!$C$5:$C$1000,"Auditoría Interna",Consolidado!$S$5:$S$1000,"X",Consolidado!$H$5:$H$1000,IF($D$9="Todos","&gt;0",$D$9))),"00")&amp;IF($D$9="Todos","/"&amp;RIGHT(YEAR(_xlfn.MINIFS(Consolidado!$B$5:$B$1000,Consolidado!$E$5:$E$1000,$B24,Consolidado!$C$5:$C$1000,"Auditoría Interna",Consolidado!$S$5:$S$1000,"X",Consolidado!$H$5:$H$1000,IF($D$9="Todos","&gt;0",$D$9))),2),"")&amp;IF(_xlfn.MAXIFS(Consolidado!$B$5:$B$1000,Consolidado!$E$5:$E$1000,$B24,Consolidado!$C$5:$C$1000,"Auditoría Interna",Consolidado!$S$5:$S$1000,"X",Consolidado!$H$5:$H$1000,IF($D$9="Todos","&gt;0",$D$9))&lt;&gt;_xlfn.MINIFS(Consolidado!$B$5:$B$1000,Consolidado!$E$5:$E$1000,$B24,Consolidado!$C$5:$C$1000,"Auditoría Interna",Consolidado!$S$5:$S$1000,"X",Consolidado!$H$5:$H$1000,IF($D$9="Todos","&gt;0",$D$9))," y "&amp;TEXT(DAY(_xlfn.MAXIFS(Consolidado!$B$5:$B$1000,Consolidado!$E$5:$E$1000,$B24,Consolidado!$C$5:$C$1000,"Auditoría Interna",Consolidado!$S$5:$S$1000,"X",Consolidado!$H$5:$H$1000,IF($D$9="Todos","&gt;0",$D$9))),"00")&amp;"/"&amp;TEXT(MONTH(_xlfn.MAXIFS(Consolidado!$B$5:$B$1000,Consolidado!$E$5:$E$1000,$B24,Consolidado!$C$5:$C$1000,"Auditoría Interna",Consolidado!$S$5:$S$1000,"X",Consolidado!$H$5:$H$1000,IF($D$9="Todos","&gt;0",$D$9))),"00")&amp;IF($D$9="Todos","/"&amp;RIGHT(YEAR(_xlfn.MAXIFS(Consolidado!$B$5:$B$1000,Consolidado!$E$5:$E$1000,$B24,Consolidado!$C$5:$C$1000,"Auditoría Interna",Consolidado!$S$5:$S$1000,"X",Consolidado!$H$5:$H$1000,IF($D$9="Todos","&gt;0",$D$9))),2),""),""),""),IF(SUMIFS(Consolidado!$AD$5:$AD$1000,Consolidado!$E$5:$E$1000,$B24,Consolidado!$C$5:$C$1000,"Auditoría Externa",Consolidado!$S$5:$S$1000,"X",Consolidado!$H$5:$H$1000,IF($D$9="Todos","&gt;0",$D$9))&gt;0,"Externa "&amp;TEXT(DAY(_xlfn.MINIFS(Consolidado!$B$5:$B$1000,Consolidado!$E$5:$E$1000,$B24,Consolidado!$C$5:$C$1000,"Auditoría Externa",Consolidado!$S$5:$S$1000,"X",Consolidado!$H$5:$H$1000,IF($D$9="Todos","&gt;0",$D$9))),"00")&amp;"/"&amp;TEXT(MONTH(_xlfn.MINIFS(Consolidado!$B$5:$B$1000,Consolidado!$E$5:$E$1000,$B24,Consolidado!$C$5:$C$1000,"Auditoría Externa",Consolidado!$S$5:$S$1000,"X",Consolidado!$H$5:$H$1000,IF($D$9="Todos","&gt;0",$D$9))),"00")&amp;IF($D$9="Todos","/"&amp;RIGHT(YEAR(_xlfn.MINIFS(Consolidado!$B$5:$B$1000,Consolidado!$E$5:$E$1000,$B24,Consolidado!$C$5:$C$1000,"Auditoría Externa",Consolidado!$S$5:$S$1000,"X",Consolidado!$H$5:$H$1000,IF($D$9="Todos","&gt;0",$D$9))),2),"")&amp;IF(_xlfn.MAXIFS(Consolidado!$B$5:$B$1000,Consolidado!$E$5:$E$1000,$B24,Consolidado!$C$5:$C$1000,"Auditoría Externa",Consolidado!$S$5:$S$1000,"X",Consolidado!$H$5:$H$1000,IF($D$9="Todos","&gt;0",$D$9))&lt;&gt;_xlfn.MINIFS(Consolidado!$B$5:$B$1000,Consolidado!$E$5:$E$1000,$B24,Consolidado!$C$5:$C$1000,"Auditoría Externa",Consolidado!$S$5:$S$1000,"X",Consolidado!$H$5:$H$1000,IF($D$9="Todos","&gt;0",$D$9))," y "&amp;TEXT(DAY(_xlfn.MAXIFS(Consolidado!$B$5:$B$1000,Consolidado!$E$5:$E$1000,$B24,Consolidado!$C$5:$C$1000,"Auditoría Externa",Consolidado!$S$5:$S$1000,"X",Consolidado!$H$5:$H$1000,IF($D$9="Todos","&gt;0",$D$9))),"00")&amp;"/"&amp;TEXT(MONTH(_xlfn.MAXIFS(Consolidado!$B$5:$B$1000,Consolidado!$E$5:$E$1000,$B24,Consolidado!$C$5:$C$1000,"Auditoría Externa",Consolidado!$S$5:$S$1000,"X",Consolidado!$H$5:$H$1000,IF($D$9="Todos","&gt;0",$D$9))),"00")&amp;IF($D$9="Todos","/"&amp;RIGHT(YEAR(_xlfn.MAXIFS(Consolidado!$B$5:$B$1000,Consolidado!$E$5:$E$1000,$B24,Consolidado!$C$5:$C$1000,"Auditoría Externa",Consolidado!$S$5:$S$1000,"X",Consolidado!$H$5:$H$1000,IF($D$9="Todos","&gt;0",$D$9))),2),""),""),""),IF(SUMIFS(Consolidado!$AD$5:$AD$1000,Consolidado!$E$5:$E$1000,$B24,Consolidado!$C$5:$C$1000,"SSF",Consolidado!$S$5:$S$1000,"X",Consolidado!$H$5:$H$1000,IF($D$9="Todos","&gt;0",$D$9))&gt;0,"SSF "&amp;TEXT(DAY(_xlfn.MINIFS(Consolidado!$B$5:$B$1000,Consolidado!$E$5:$E$1000,$B24,Consolidado!$C$5:$C$1000,"SSF",Consolidado!$S$5:$S$1000,"X",Consolidado!$H$5:$H$1000,IF($D$9="Todos","&gt;0",$D$9))),"00")&amp;"/"&amp;TEXT(MONTH(_xlfn.MINIFS(Consolidado!$B$5:$B$1000,Consolidado!$E$5:$E$1000,$B24,Consolidado!$C$5:$C$1000,"SSF",Consolidado!$S$5:$S$1000,"X",Consolidado!$H$5:$H$1000,IF($D$9="Todos","&gt;0",$D$9))),"00")&amp;IF($D$9="Todos","/"&amp;RIGHT(YEAR(_xlfn.MINIFS(Consolidado!$B$5:$B$1000,Consolidado!$E$5:$E$1000,$B24,Consolidado!$C$5:$C$1000,"SSF",Consolidado!$S$5:$S$1000,"X",Consolidado!$H$5:$H$1000,IF($D$9="Todos","&gt;0",$D$9))),2),"")&amp;IF(_xlfn.MAXIFS(Consolidado!$B$5:$B$1000,Consolidado!$E$5:$E$1000,$B24,Consolidado!$C$5:$C$1000,"SSF",Consolidado!$S$5:$S$1000,"X",Consolidado!$H$5:$H$1000,IF($D$9="Todos","&gt;0",$D$9))&lt;&gt;_xlfn.MINIFS(Consolidado!$B$5:$B$1000,Consolidado!$E$5:$E$1000,$B24,Consolidado!$C$5:$C$1000,"SSF",Consolidado!$S$5:$S$1000,"X",Consolidado!$H$5:$H$1000,IF($D$9="Todos","&gt;0",$D$9))," y "&amp;TEXT(DAY(_xlfn.MAXIFS(Consolidado!$B$5:$B$1000,Consolidado!$E$5:$E$1000,$B24,Consolidado!$C$5:$C$1000,"SSF",Consolidado!$S$5:$S$1000,"X",Consolidado!$H$5:$H$1000,IF($D$9="Todos","&gt;0",$D$9))),"00")&amp;"/"&amp;TEXT(MONTH(_xlfn.MAXIFS(Consolidado!$B$5:$B$1000,Consolidado!$E$5:$E$1000,$B24,Consolidado!$C$5:$C$1000,"SSF",Consolidado!$S$5:$S$1000,"X",Consolidado!$H$5:$H$1000,IF($D$9="Todos","&gt;0",$D$9))),"00")&amp;IF($D$9="Todos","/"&amp;RIGHT(YEAR(_xlfn.MAXIFS(Consolidado!$B$5:$B$1000,Consolidado!$E$5:$E$1000,$B24,Consolidado!$C$5:$C$1000,"SSF",Consolidado!$S$5:$S$1000,"X",Consolidado!$H$5:$H$1000,IF($D$9="Todos","&gt;0",$D$9))),2),""),""),""),IF(SUMIFS(Consolidado!$AD$5:$AD$1000,Consolidado!$E$5:$E$1000,$B24,Consolidado!$C$5:$C$1000,"Comité de Supervisión",Consolidado!$S$5:$S$1000,"X",Consolidado!$H$5:$H$1000,IF($D$9="Todos","&gt;0",$D$9))&gt;0,"Comité Sup. "&amp;TEXT(DAY(_xlfn.MINIFS(Consolidado!$B$5:$B$1000,Consolidado!$E$5:$E$1000,$B24,Consolidado!$C$5:$C$1000,"Comité de Supervisión",Consolidado!$S$5:$S$1000,"X",Consolidado!$H$5:$H$1000,IF($D$9="Todos","&gt;0",$D$9))),"00")&amp;"/"&amp;TEXT(MONTH(_xlfn.MINIFS(Consolidado!$B$5:$B$1000,Consolidado!$E$5:$E$1000,$B24,Consolidado!$C$5:$C$1000,"Comité de Supervisión",Consolidado!$S$5:$S$1000,"X",Consolidado!$H$5:$H$1000,IF($D$9="Todos","&gt;0",$D$9))),"00")&amp;IF($D$9="Todos","/"&amp;RIGHT(YEAR(_xlfn.MINIFS(Consolidado!$B$5:$B$1000,Consolidado!$E$5:$E$1000,$B24,Consolidado!$C$5:$C$1000,"Comité de Supervisión",Consolidado!$S$5:$S$1000,"X",Consolidado!$H$5:$H$1000,IF($D$9="Todos","&gt;0",$D$9))),2),"")&amp;IF(_xlfn.MAXIFS(Consolidado!$B$5:$B$1000,Consolidado!$E$5:$E$1000,$B24,Consolidado!$C$5:$C$1000,"Comité de Supervisión",Consolidado!$S$5:$S$1000,"X",Consolidado!$H$5:$H$1000,IF($D$9="Todos","&gt;0",$D$9))&lt;&gt;_xlfn.MINIFS(Consolidado!$B$5:$B$1000,Consolidado!$E$5:$E$1000,$B24,Consolidado!$C$5:$C$1000,"Comité de Supervisión",Consolidado!$S$5:$S$1000,"X",Consolidado!$H$5:$H$1000,IF($D$9="Todos","&gt;0",$D$9))," y "&amp;TEXT(DAY(_xlfn.MAXIFS(Consolidado!$B$5:$B$1000,Consolidado!$E$5:$E$1000,$B24,Consolidado!$C$5:$C$1000,"Comité de Supervisión",Consolidado!$S$5:$S$1000,"X",Consolidado!$H$5:$H$1000,IF($D$9="Todos","&gt;0",$D$9))),"00")&amp;"/"&amp;TEXT(MONTH(_xlfn.MAXIFS(Consolidado!$B$5:$B$1000,Consolidado!$E$5:$E$1000,$B24,Consolidado!$C$5:$C$1000,"Comité de Supervisión",Consolidado!$S$5:$S$1000,"X",Consolidado!$H$5:$H$1000,IF($D$9="Todos","&gt;0",$D$9))),"00")&amp;IF($D$9="Todos","/"&amp;RIGHT(YEAR(_xlfn.MAXIFS(Consolidado!$B$5:$B$1000,Consolidado!$E$5:$E$1000,$B24,Consolidado!$C$5:$C$1000,"Comité de Supervisión",Consolidado!$S$5:$S$1000,"X",Consolidado!$H$5:$H$1000,IF($D$9="Todos","&gt;0",$D$9))),2),""),""),""),IF(SUMIFS(Consolidado!$AD$5:$AD$1000,Consolidado!$E$5:$E$1000,$B24,Consolidado!$C$5:$C$1000,"Consejo de Administración",Consolidado!$S$5:$S$1000,"X",Consolidado!$H$5:$H$1000,IF($D$9="Todos","&gt;0",$D$9))&gt;0,"Consejo "&amp;TEXT(DAY(_xlfn.MINIFS(Consolidado!$B$5:$B$1000,Consolidado!$E$5:$E$1000,$B24,Consolidado!$C$5:$C$1000,"Consejo de Administración",Consolidado!$S$5:$S$1000,"X",Consolidado!$H$5:$H$1000,IF($D$9="Todos","&gt;0",$D$9))),"00")&amp;"/"&amp;TEXT(MONTH(_xlfn.MINIFS(Consolidado!$B$5:$B$1000,Consolidado!$E$5:$E$1000,$B24,Consolidado!$C$5:$C$1000,"Consejo de Administración",Consolidado!$S$5:$S$1000,"X",Consolidado!$H$5:$H$1000,IF($D$9="Todos","&gt;0",$D$9))),"00")&amp;IF($D$9="Todos","/"&amp;RIGHT(YEAR(_xlfn.MINIFS(Consolidado!$B$5:$B$1000,Consolidado!$E$5:$E$1000,$B24,Consolidado!$C$5:$C$1000,"Consejo de Administración",Consolidado!$S$5:$S$1000,"X",Consolidado!$H$5:$H$1000,IF($D$9="Todos","&gt;0",$D$9))),2),"")&amp;IF(_xlfn.MAXIFS(Consolidado!$B$5:$B$1000,Consolidado!$E$5:$E$1000,$B24,Consolidado!$C$5:$C$1000,"Consejo de Administración",Consolidado!$S$5:$S$1000,"X",Consolidado!$H$5:$H$1000,IF($D$9="Todos","&gt;0",$D$9))&lt;&gt;_xlfn.MINIFS(Consolidado!$B$5:$B$1000,Consolidado!$E$5:$E$1000,$B24,Consolidado!$C$5:$C$1000,"Consejo de Administración",Consolidado!$S$5:$S$1000,"X",Consolidado!$H$5:$H$1000,IF($D$9="Todos","&gt;0",$D$9))," y "&amp;TEXT(DAY(_xlfn.MAXIFS(Consolidado!$B$5:$B$1000,Consolidado!$E$5:$E$1000,$B24,Consolidado!$C$5:$C$1000,"Consejo de Administración",Consolidado!$S$5:$S$1000,"X",Consolidado!$H$5:$H$1000,IF($D$9="Todos","&gt;0",$D$9))),"00")&amp;"/"&amp;TEXT(MONTH(_xlfn.MAXIFS(Consolidado!$B$5:$B$1000,Consolidado!$E$5:$E$1000,$B24,Consolidado!$C$5:$C$1000,"Consejo de Administración",Consolidado!$S$5:$S$1000,"X",Consolidado!$H$5:$H$1000,IF($D$9="Todos","&gt;0",$D$9))),"00")&amp;IF($D$9="Todos","/"&amp;RIGHT(YEAR(_xlfn.MAXIFS(Consolidado!$B$5:$B$1000,Consolidado!$E$5:$E$1000,$B24,Consolidado!$C$5:$C$1000,"Consejo de Administración",Consolidado!$S$5:$S$1000,"X",Consolidado!$H$5:$H$1000,IF($D$9="Todos","&gt;0",$D$9))),2),""),""),""),IF(SUMIFS(Consolidado!$AD$5:$AD$1000,Consolidado!$E$5:$E$1000,$B24,Consolidado!$C$5:$C$1000,"Otros",Consolidado!$S$5:$S$1000,"X",Consolidado!$H$5:$H$1000,IF($D$9="Todos","&gt;0",$D$9))&gt;0,"Otros "&amp;TEXT(DAY(_xlfn.MINIFS(Consolidado!$B$5:$B$1000,Consolidado!$E$5:$E$1000,$B24,Consolidado!$C$5:$C$1000,"Otros",Consolidado!$S$5:$S$1000,"X",Consolidado!$H$5:$H$1000,IF($D$9="Todos","&gt;0",$D$9))),"00")&amp;"/"&amp;TEXT(MONTH(_xlfn.MINIFS(Consolidado!$B$5:$B$1000,Consolidado!$E$5:$E$1000,$B24,Consolidado!$C$5:$C$1000,"Otros",Consolidado!$S$5:$S$1000,"X",Consolidado!$H$5:$H$1000,IF($D$9="Todos","&gt;0",$D$9))),"00")&amp;IF($D$9="Todos","/"&amp;RIGHT(YEAR(_xlfn.MINIFS(Consolidado!$B$5:$B$1000,Consolidado!$E$5:$E$1000,$B24,Consolidado!$C$5:$C$1000,"Otros",Consolidado!$S$5:$S$1000,"X",Consolidado!$H$5:$H$1000,IF($D$9="Todos","&gt;0",$D$9))),2),"")&amp;IF(_xlfn.MAXIFS(Consolidado!$B$5:$B$1000,Consolidado!$E$5:$E$1000,$B24,Consolidado!$C$5:$C$1000,"Otros",Consolidado!$S$5:$S$1000,"X",Consolidado!$H$5:$H$1000,IF($D$9="Todos","&gt;0",$D$9))&lt;&gt;_xlfn.MINIFS(Consolidado!$B$5:$B$1000,Consolidado!$E$5:$E$1000,$B24,Consolidado!$C$5:$C$1000,"Otros",Consolidado!$S$5:$S$1000,"X",Consolidado!$H$5:$H$1000,IF($D$9="Todos","&gt;0",$D$9))," y "&amp;TEXT(DAY(_xlfn.MAXIFS(Consolidado!$B$5:$B$1000,Consolidado!$E$5:$E$1000,$B24,Consolidado!$C$5:$C$1000,"Otros",Consolidado!$S$5:$S$1000,"X",Consolidado!$H$5:$H$1000,IF($D$9="Todos","&gt;0",$D$9))),"00")&amp;"/"&amp;TEXT(MONTH(_xlfn.MAXIFS(Consolidado!$B$5:$B$1000,Consolidado!$E$5:$E$1000,$B24,Consolidado!$C$5:$C$1000,"Otros",Consolidado!$S$5:$S$1000,"X",Consolidado!$H$5:$H$1000,IF($D$9="Todos","&gt;0",$D$9))),"00")&amp;IF($D$9="Todos","/"&amp;RIGHT(YEAR(_xlfn.MAXIFS(Consolidado!$B$5:$B$1000,Consolidado!$E$5:$E$1000,$B24,Consolidado!$C$5:$C$1000,"Otros",Consolidado!$S$5:$S$1000,"X",Consolidado!$H$5:$H$1000,IF($D$9="Todos","&gt;0",$D$9))),2),""),""),""))</f>
        <v/>
      </c>
      <c r="V24" s="37" t="str">
        <f aca="false">_xlfn.TEXTJOIN(" +"&amp;CHAR(10),TRUE(),IF(SUMIFS(Consolidado!$AD$5:$AD$1000,Consolidado!$E$5:$E$1000,$B24,Consolidado!$C$5:$C$1000,"Auditoría Interna",Consolidado!$T$5:$T$1000,"X",Consolidado!$H$5:$H$1000,IF($D$9="Todos","&gt;0",$D$9))&gt;0,"Interna "&amp;TEXT(DAY(_xlfn.MINIFS(Consolidado!$B$5:$B$1000,Consolidado!$E$5:$E$1000,$B24,Consolidado!$C$5:$C$1000,"Auditoría Interna",Consolidado!$T$5:$T$1000,"X",Consolidado!$H$5:$H$1000,IF($D$9="Todos","&gt;0",$D$9))),"00")&amp;"/"&amp;TEXT(MONTH(_xlfn.MINIFS(Consolidado!$B$5:$B$1000,Consolidado!$E$5:$E$1000,$B24,Consolidado!$C$5:$C$1000,"Auditoría Interna",Consolidado!$T$5:$T$1000,"X",Consolidado!$H$5:$H$1000,IF($D$9="Todos","&gt;0",$D$9))),"00")&amp;IF($D$9="Todos","/"&amp;RIGHT(YEAR(_xlfn.MINIFS(Consolidado!$B$5:$B$1000,Consolidado!$E$5:$E$1000,$B24,Consolidado!$C$5:$C$1000,"Auditoría Interna",Consolidado!$T$5:$T$1000,"X",Consolidado!$H$5:$H$1000,IF($D$9="Todos","&gt;0",$D$9))),2),"")&amp;IF(_xlfn.MAXIFS(Consolidado!$B$5:$B$1000,Consolidado!$E$5:$E$1000,$B24,Consolidado!$C$5:$C$1000,"Auditoría Interna",Consolidado!$T$5:$T$1000,"X",Consolidado!$H$5:$H$1000,IF($D$9="Todos","&gt;0",$D$9))&lt;&gt;_xlfn.MINIFS(Consolidado!$B$5:$B$1000,Consolidado!$E$5:$E$1000,$B24,Consolidado!$C$5:$C$1000,"Auditoría Interna",Consolidado!$T$5:$T$1000,"X",Consolidado!$H$5:$H$1000,IF($D$9="Todos","&gt;0",$D$9))," y "&amp;TEXT(DAY(_xlfn.MAXIFS(Consolidado!$B$5:$B$1000,Consolidado!$E$5:$E$1000,$B24,Consolidado!$C$5:$C$1000,"Auditoría Interna",Consolidado!$T$5:$T$1000,"X",Consolidado!$H$5:$H$1000,IF($D$9="Todos","&gt;0",$D$9))),"00")&amp;"/"&amp;TEXT(MONTH(_xlfn.MAXIFS(Consolidado!$B$5:$B$1000,Consolidado!$E$5:$E$1000,$B24,Consolidado!$C$5:$C$1000,"Auditoría Interna",Consolidado!$T$5:$T$1000,"X",Consolidado!$H$5:$H$1000,IF($D$9="Todos","&gt;0",$D$9))),"00")&amp;IF($D$9="Todos","/"&amp;RIGHT(YEAR(_xlfn.MAXIFS(Consolidado!$B$5:$B$1000,Consolidado!$E$5:$E$1000,$B24,Consolidado!$C$5:$C$1000,"Auditoría Interna",Consolidado!$T$5:$T$1000,"X",Consolidado!$H$5:$H$1000,IF($D$9="Todos","&gt;0",$D$9))),2),""),""),""),IF(SUMIFS(Consolidado!$AD$5:$AD$1000,Consolidado!$E$5:$E$1000,$B24,Consolidado!$C$5:$C$1000,"Auditoría Externa",Consolidado!$T$5:$T$1000,"X",Consolidado!$H$5:$H$1000,IF($D$9="Todos","&gt;0",$D$9))&gt;0,"Externa "&amp;TEXT(DAY(_xlfn.MINIFS(Consolidado!$B$5:$B$1000,Consolidado!$E$5:$E$1000,$B24,Consolidado!$C$5:$C$1000,"Auditoría Externa",Consolidado!$T$5:$T$1000,"X",Consolidado!$H$5:$H$1000,IF($D$9="Todos","&gt;0",$D$9))),"00")&amp;"/"&amp;TEXT(MONTH(_xlfn.MINIFS(Consolidado!$B$5:$B$1000,Consolidado!$E$5:$E$1000,$B24,Consolidado!$C$5:$C$1000,"Auditoría Externa",Consolidado!$T$5:$T$1000,"X",Consolidado!$H$5:$H$1000,IF($D$9="Todos","&gt;0",$D$9))),"00")&amp;IF($D$9="Todos","/"&amp;RIGHT(YEAR(_xlfn.MINIFS(Consolidado!$B$5:$B$1000,Consolidado!$E$5:$E$1000,$B24,Consolidado!$C$5:$C$1000,"Auditoría Externa",Consolidado!$T$5:$T$1000,"X",Consolidado!$H$5:$H$1000,IF($D$9="Todos","&gt;0",$D$9))),2),"")&amp;IF(_xlfn.MAXIFS(Consolidado!$B$5:$B$1000,Consolidado!$E$5:$E$1000,$B24,Consolidado!$C$5:$C$1000,"Auditoría Externa",Consolidado!$T$5:$T$1000,"X",Consolidado!$H$5:$H$1000,IF($D$9="Todos","&gt;0",$D$9))&lt;&gt;_xlfn.MINIFS(Consolidado!$B$5:$B$1000,Consolidado!$E$5:$E$1000,$B24,Consolidado!$C$5:$C$1000,"Auditoría Externa",Consolidado!$T$5:$T$1000,"X",Consolidado!$H$5:$H$1000,IF($D$9="Todos","&gt;0",$D$9))," y "&amp;TEXT(DAY(_xlfn.MAXIFS(Consolidado!$B$5:$B$1000,Consolidado!$E$5:$E$1000,$B24,Consolidado!$C$5:$C$1000,"Auditoría Externa",Consolidado!$T$5:$T$1000,"X",Consolidado!$H$5:$H$1000,IF($D$9="Todos","&gt;0",$D$9))),"00")&amp;"/"&amp;TEXT(MONTH(_xlfn.MAXIFS(Consolidado!$B$5:$B$1000,Consolidado!$E$5:$E$1000,$B24,Consolidado!$C$5:$C$1000,"Auditoría Externa",Consolidado!$T$5:$T$1000,"X",Consolidado!$H$5:$H$1000,IF($D$9="Todos","&gt;0",$D$9))),"00")&amp;IF($D$9="Todos","/"&amp;RIGHT(YEAR(_xlfn.MAXIFS(Consolidado!$B$5:$B$1000,Consolidado!$E$5:$E$1000,$B24,Consolidado!$C$5:$C$1000,"Auditoría Externa",Consolidado!$T$5:$T$1000,"X",Consolidado!$H$5:$H$1000,IF($D$9="Todos","&gt;0",$D$9))),2),""),""),""),IF(SUMIFS(Consolidado!$AD$5:$AD$1000,Consolidado!$E$5:$E$1000,$B24,Consolidado!$C$5:$C$1000,"SSF",Consolidado!$T$5:$T$1000,"X",Consolidado!$H$5:$H$1000,IF($D$9="Todos","&gt;0",$D$9))&gt;0,"SSF "&amp;TEXT(DAY(_xlfn.MINIFS(Consolidado!$B$5:$B$1000,Consolidado!$E$5:$E$1000,$B24,Consolidado!$C$5:$C$1000,"SSF",Consolidado!$T$5:$T$1000,"X",Consolidado!$H$5:$H$1000,IF($D$9="Todos","&gt;0",$D$9))),"00")&amp;"/"&amp;TEXT(MONTH(_xlfn.MINIFS(Consolidado!$B$5:$B$1000,Consolidado!$E$5:$E$1000,$B24,Consolidado!$C$5:$C$1000,"SSF",Consolidado!$T$5:$T$1000,"X",Consolidado!$H$5:$H$1000,IF($D$9="Todos","&gt;0",$D$9))),"00")&amp;IF($D$9="Todos","/"&amp;RIGHT(YEAR(_xlfn.MINIFS(Consolidado!$B$5:$B$1000,Consolidado!$E$5:$E$1000,$B24,Consolidado!$C$5:$C$1000,"SSF",Consolidado!$T$5:$T$1000,"X",Consolidado!$H$5:$H$1000,IF($D$9="Todos","&gt;0",$D$9))),2),"")&amp;IF(_xlfn.MAXIFS(Consolidado!$B$5:$B$1000,Consolidado!$E$5:$E$1000,$B24,Consolidado!$C$5:$C$1000,"SSF",Consolidado!$T$5:$T$1000,"X",Consolidado!$H$5:$H$1000,IF($D$9="Todos","&gt;0",$D$9))&lt;&gt;_xlfn.MINIFS(Consolidado!$B$5:$B$1000,Consolidado!$E$5:$E$1000,$B24,Consolidado!$C$5:$C$1000,"SSF",Consolidado!$T$5:$T$1000,"X",Consolidado!$H$5:$H$1000,IF($D$9="Todos","&gt;0",$D$9))," y "&amp;TEXT(DAY(_xlfn.MAXIFS(Consolidado!$B$5:$B$1000,Consolidado!$E$5:$E$1000,$B24,Consolidado!$C$5:$C$1000,"SSF",Consolidado!$T$5:$T$1000,"X",Consolidado!$H$5:$H$1000,IF($D$9="Todos","&gt;0",$D$9))),"00")&amp;"/"&amp;TEXT(MONTH(_xlfn.MAXIFS(Consolidado!$B$5:$B$1000,Consolidado!$E$5:$E$1000,$B24,Consolidado!$C$5:$C$1000,"SSF",Consolidado!$T$5:$T$1000,"X",Consolidado!$H$5:$H$1000,IF($D$9="Todos","&gt;0",$D$9))),"00")&amp;IF($D$9="Todos","/"&amp;RIGHT(YEAR(_xlfn.MAXIFS(Consolidado!$B$5:$B$1000,Consolidado!$E$5:$E$1000,$B24,Consolidado!$C$5:$C$1000,"SSF",Consolidado!$T$5:$T$1000,"X",Consolidado!$H$5:$H$1000,IF($D$9="Todos","&gt;0",$D$9))),2),""),""),""),IF(SUMIFS(Consolidado!$AD$5:$AD$1000,Consolidado!$E$5:$E$1000,$B24,Consolidado!$C$5:$C$1000,"Comité de Supervisión",Consolidado!$T$5:$T$1000,"X",Consolidado!$H$5:$H$1000,IF($D$9="Todos","&gt;0",$D$9))&gt;0,"Comité Sup. "&amp;TEXT(DAY(_xlfn.MINIFS(Consolidado!$B$5:$B$1000,Consolidado!$E$5:$E$1000,$B24,Consolidado!$C$5:$C$1000,"Comité de Supervisión",Consolidado!$T$5:$T$1000,"X",Consolidado!$H$5:$H$1000,IF($D$9="Todos","&gt;0",$D$9))),"00")&amp;"/"&amp;TEXT(MONTH(_xlfn.MINIFS(Consolidado!$B$5:$B$1000,Consolidado!$E$5:$E$1000,$B24,Consolidado!$C$5:$C$1000,"Comité de Supervisión",Consolidado!$T$5:$T$1000,"X",Consolidado!$H$5:$H$1000,IF($D$9="Todos","&gt;0",$D$9))),"00")&amp;IF($D$9="Todos","/"&amp;RIGHT(YEAR(_xlfn.MINIFS(Consolidado!$B$5:$B$1000,Consolidado!$E$5:$E$1000,$B24,Consolidado!$C$5:$C$1000,"Comité de Supervisión",Consolidado!$T$5:$T$1000,"X",Consolidado!$H$5:$H$1000,IF($D$9="Todos","&gt;0",$D$9))),2),"")&amp;IF(_xlfn.MAXIFS(Consolidado!$B$5:$B$1000,Consolidado!$E$5:$E$1000,$B24,Consolidado!$C$5:$C$1000,"Comité de Supervisión",Consolidado!$T$5:$T$1000,"X",Consolidado!$H$5:$H$1000,IF($D$9="Todos","&gt;0",$D$9))&lt;&gt;_xlfn.MINIFS(Consolidado!$B$5:$B$1000,Consolidado!$E$5:$E$1000,$B24,Consolidado!$C$5:$C$1000,"Comité de Supervisión",Consolidado!$T$5:$T$1000,"X",Consolidado!$H$5:$H$1000,IF($D$9="Todos","&gt;0",$D$9))," y "&amp;TEXT(DAY(_xlfn.MAXIFS(Consolidado!$B$5:$B$1000,Consolidado!$E$5:$E$1000,$B24,Consolidado!$C$5:$C$1000,"Comité de Supervisión",Consolidado!$T$5:$T$1000,"X",Consolidado!$H$5:$H$1000,IF($D$9="Todos","&gt;0",$D$9))),"00")&amp;"/"&amp;TEXT(MONTH(_xlfn.MAXIFS(Consolidado!$B$5:$B$1000,Consolidado!$E$5:$E$1000,$B24,Consolidado!$C$5:$C$1000,"Comité de Supervisión",Consolidado!$T$5:$T$1000,"X",Consolidado!$H$5:$H$1000,IF($D$9="Todos","&gt;0",$D$9))),"00")&amp;IF($D$9="Todos","/"&amp;RIGHT(YEAR(_xlfn.MAXIFS(Consolidado!$B$5:$B$1000,Consolidado!$E$5:$E$1000,$B24,Consolidado!$C$5:$C$1000,"Comité de Supervisión",Consolidado!$T$5:$T$1000,"X",Consolidado!$H$5:$H$1000,IF($D$9="Todos","&gt;0",$D$9))),2),""),""),""),IF(SUMIFS(Consolidado!$AD$5:$AD$1000,Consolidado!$E$5:$E$1000,$B24,Consolidado!$C$5:$C$1000,"Consejo de Administración",Consolidado!$T$5:$T$1000,"X",Consolidado!$H$5:$H$1000,IF($D$9="Todos","&gt;0",$D$9))&gt;0,"Consejo "&amp;TEXT(DAY(_xlfn.MINIFS(Consolidado!$B$5:$B$1000,Consolidado!$E$5:$E$1000,$B24,Consolidado!$C$5:$C$1000,"Consejo de Administración",Consolidado!$T$5:$T$1000,"X",Consolidado!$H$5:$H$1000,IF($D$9="Todos","&gt;0",$D$9))),"00")&amp;"/"&amp;TEXT(MONTH(_xlfn.MINIFS(Consolidado!$B$5:$B$1000,Consolidado!$E$5:$E$1000,$B24,Consolidado!$C$5:$C$1000,"Consejo de Administración",Consolidado!$T$5:$T$1000,"X",Consolidado!$H$5:$H$1000,IF($D$9="Todos","&gt;0",$D$9))),"00")&amp;IF($D$9="Todos","/"&amp;RIGHT(YEAR(_xlfn.MINIFS(Consolidado!$B$5:$B$1000,Consolidado!$E$5:$E$1000,$B24,Consolidado!$C$5:$C$1000,"Consejo de Administración",Consolidado!$T$5:$T$1000,"X",Consolidado!$H$5:$H$1000,IF($D$9="Todos","&gt;0",$D$9))),2),"")&amp;IF(_xlfn.MAXIFS(Consolidado!$B$5:$B$1000,Consolidado!$E$5:$E$1000,$B24,Consolidado!$C$5:$C$1000,"Consejo de Administración",Consolidado!$T$5:$T$1000,"X",Consolidado!$H$5:$H$1000,IF($D$9="Todos","&gt;0",$D$9))&lt;&gt;_xlfn.MINIFS(Consolidado!$B$5:$B$1000,Consolidado!$E$5:$E$1000,$B24,Consolidado!$C$5:$C$1000,"Consejo de Administración",Consolidado!$T$5:$T$1000,"X",Consolidado!$H$5:$H$1000,IF($D$9="Todos","&gt;0",$D$9))," y "&amp;TEXT(DAY(_xlfn.MAXIFS(Consolidado!$B$5:$B$1000,Consolidado!$E$5:$E$1000,$B24,Consolidado!$C$5:$C$1000,"Consejo de Administración",Consolidado!$T$5:$T$1000,"X",Consolidado!$H$5:$H$1000,IF($D$9="Todos","&gt;0",$D$9))),"00")&amp;"/"&amp;TEXT(MONTH(_xlfn.MAXIFS(Consolidado!$B$5:$B$1000,Consolidado!$E$5:$E$1000,$B24,Consolidado!$C$5:$C$1000,"Consejo de Administración",Consolidado!$T$5:$T$1000,"X",Consolidado!$H$5:$H$1000,IF($D$9="Todos","&gt;0",$D$9))),"00")&amp;IF($D$9="Todos","/"&amp;RIGHT(YEAR(_xlfn.MAXIFS(Consolidado!$B$5:$B$1000,Consolidado!$E$5:$E$1000,$B24,Consolidado!$C$5:$C$1000,"Consejo de Administración",Consolidado!$T$5:$T$1000,"X",Consolidado!$H$5:$H$1000,IF($D$9="Todos","&gt;0",$D$9))),2),""),""),""),IF(SUMIFS(Consolidado!$AD$5:$AD$1000,Consolidado!$E$5:$E$1000,$B24,Consolidado!$C$5:$C$1000,"Otros",Consolidado!$T$5:$T$1000,"X",Consolidado!$H$5:$H$1000,IF($D$9="Todos","&gt;0",$D$9))&gt;0,"Otros "&amp;TEXT(DAY(_xlfn.MINIFS(Consolidado!$B$5:$B$1000,Consolidado!$E$5:$E$1000,$B24,Consolidado!$C$5:$C$1000,"Otros",Consolidado!$T$5:$T$1000,"X",Consolidado!$H$5:$H$1000,IF($D$9="Todos","&gt;0",$D$9))),"00")&amp;"/"&amp;TEXT(MONTH(_xlfn.MINIFS(Consolidado!$B$5:$B$1000,Consolidado!$E$5:$E$1000,$B24,Consolidado!$C$5:$C$1000,"Otros",Consolidado!$T$5:$T$1000,"X",Consolidado!$H$5:$H$1000,IF($D$9="Todos","&gt;0",$D$9))),"00")&amp;IF($D$9="Todos","/"&amp;RIGHT(YEAR(_xlfn.MINIFS(Consolidado!$B$5:$B$1000,Consolidado!$E$5:$E$1000,$B24,Consolidado!$C$5:$C$1000,"Otros",Consolidado!$T$5:$T$1000,"X",Consolidado!$H$5:$H$1000,IF($D$9="Todos","&gt;0",$D$9))),2),"")&amp;IF(_xlfn.MAXIFS(Consolidado!$B$5:$B$1000,Consolidado!$E$5:$E$1000,$B24,Consolidado!$C$5:$C$1000,"Otros",Consolidado!$T$5:$T$1000,"X",Consolidado!$H$5:$H$1000,IF($D$9="Todos","&gt;0",$D$9))&lt;&gt;_xlfn.MINIFS(Consolidado!$B$5:$B$1000,Consolidado!$E$5:$E$1000,$B24,Consolidado!$C$5:$C$1000,"Otros",Consolidado!$T$5:$T$1000,"X",Consolidado!$H$5:$H$1000,IF($D$9="Todos","&gt;0",$D$9))," y "&amp;TEXT(DAY(_xlfn.MAXIFS(Consolidado!$B$5:$B$1000,Consolidado!$E$5:$E$1000,$B24,Consolidado!$C$5:$C$1000,"Otros",Consolidado!$T$5:$T$1000,"X",Consolidado!$H$5:$H$1000,IF($D$9="Todos","&gt;0",$D$9))),"00")&amp;"/"&amp;TEXT(MONTH(_xlfn.MAXIFS(Consolidado!$B$5:$B$1000,Consolidado!$E$5:$E$1000,$B24,Consolidado!$C$5:$C$1000,"Otros",Consolidado!$T$5:$T$1000,"X",Consolidado!$H$5:$H$1000,IF($D$9="Todos","&gt;0",$D$9))),"00")&amp;IF($D$9="Todos","/"&amp;RIGHT(YEAR(_xlfn.MAXIFS(Consolidado!$B$5:$B$1000,Consolidado!$E$5:$E$1000,$B24,Consolidado!$C$5:$C$1000,"Otros",Consolidado!$T$5:$T$1000,"X",Consolidado!$H$5:$H$1000,IF($D$9="Todos","&gt;0",$D$9))),2),""),""),""))</f>
        <v/>
      </c>
      <c r="AD24" s="38" t="str">
        <f aca="false">Catálogos!C4</f>
        <v>Plan de trabajo y capacitaciones de riesgos</v>
      </c>
      <c r="AE24" s="38" t="str">
        <f aca="false">Catálogos!D4</f>
        <v>NRP-20</v>
      </c>
      <c r="AF24" s="38" t="n">
        <f aca="false">IF(AD24="",0,IF($D$9="Todos",SUMIFS(Consolidado!$AD$5:$AD$1000,Consolidado!$E$5:$E$1000,AD24,Consolidado!$C$5:$C$1000,"Auditoría Interna"),SUMIFS(Consolidado!$AD$5:$AD$1000,Consolidado!$E$5:$E$1000,AD24,Consolidado!$C$5:$C$1000,"Auditoría Interna",Consolidado!$H$5:$H$1000,$D$9)))</f>
        <v>2</v>
      </c>
      <c r="AG24" s="38" t="n">
        <f aca="false">IF(AD24="",0,IF($D$9="Todos",SUMIFS(Consolidado!$AD$5:$AD$1000,Consolidado!$E$5:$E$1000,AD24,Consolidado!$C$5:$C$1000,"Auditoría Externa"),SUMIFS(Consolidado!$AD$5:$AD$1000,Consolidado!$E$5:$E$1000,AD24,Consolidado!$C$5:$C$1000,"Auditoría Externa",Consolidado!$H$5:$H$1000,$D$9)))</f>
        <v>0</v>
      </c>
      <c r="AH24" s="38" t="n">
        <f aca="false">IF(AD24="",0,IF($D$9="Todos",SUMIFS(Consolidado!$AD$5:$AD$1000,Consolidado!$E$5:$E$1000,AD24,Consolidado!$C$5:$C$1000,"SSF"),SUMIFS(Consolidado!$AD$5:$AD$1000,Consolidado!$E$5:$E$1000,AD24,Consolidado!$C$5:$C$1000,"SSF",Consolidado!$H$5:$H$1000,$D$9)))</f>
        <v>0</v>
      </c>
      <c r="AI24" s="38" t="n">
        <f aca="false">IF(AD24="",0,IF($D$9="Todos",SUMIFS(Consolidado!$AD$5:$AD$1000,Consolidado!$E$5:$E$1000,AD24),SUMIFS(Consolidado!$AD$5:$AD$1000,Consolidado!$E$5:$E$1000,AD24,Consolidado!$H$5:$H$1000,$D$9))-SUM(AF24:AH24))</f>
        <v>0</v>
      </c>
      <c r="AJ24" s="38" t="n">
        <f aca="false">SUM(AF24:AI24)</f>
        <v>2</v>
      </c>
      <c r="AK24" s="38" t="n">
        <f aca="false">(AF24&gt;0)+(AG24&gt;0)+(AH24&gt;0)+(IF($D$9="Todos",SUMIFS(Consolidado!$AD$5:$AD$1000,Consolidado!$E$5:$E$1000,AD24,Consolidado!$C$5:$C$1000,"Comité de Supervisión"),SUMIFS(Consolidado!$AD$5:$AD$1000,Consolidado!$E$5:$E$1000,AD24,Consolidado!$C$5:$C$1000,"Comité de Supervisión",Consolidado!$H$5:$H$1000,$D$9))&gt;0)+(IF($D$9="Todos",SUMIFS(Consolidado!$AD$5:$AD$1000,Consolidado!$E$5:$E$1000,AD24,Consolidado!$C$5:$C$1000,"Consejo de Administración"),SUMIFS(Consolidado!$AD$5:$AD$1000,Consolidado!$E$5:$E$1000,AD24,Consolidado!$C$5:$C$1000,"Consejo de Administración",Consolidado!$H$5:$H$1000,$D$9))&gt;0)+(IF($D$9="Todos",SUMIFS(Consolidado!$AD$5:$AD$1000,Consolidado!$E$5:$E$1000,AD24,Consolidado!$C$5:$C$1000,"Otros"),SUMIFS(Consolidado!$AD$5:$AD$1000,Consolidado!$E$5:$E$1000,AD24,Consolidado!$C$5:$C$1000,"Otros",Consolidado!$H$5:$H$1000,$D$9))&gt;0)</f>
        <v>1</v>
      </c>
      <c r="AL24" s="38" t="n">
        <f aca="false">IF(AD24="",-1,AJ24*10000+AK24*100-ROW()/1000)</f>
        <v>20099.976</v>
      </c>
      <c r="AM24" s="38" t="str">
        <f aca="false" t="array" ref="AM24:AM24">_xlfn.TEXTJOIN(", ",TRUE(),IF((Consolidado!$E$5:$E$1000=AD24)*((($D$9="Todos")+(Consolidado!$H$5:$H$1000=$D$9))&gt;0),Consolidado!$AE$5:$AE$1000,""))</f>
        <v>Interna – 6 de Mayo 2026, Interna – 22 de Agosto 2026</v>
      </c>
      <c r="AN24" s="38" t="str">
        <f aca="false" t="array" ref="AN24:AN24">_xlfn.TEXTJOIN(", ",TRUE(),IF(Consolidado!$E$5:$E$1000=AD24,Consolidado!$AE$5:$AE$1000,""))</f>
        <v>Interna – 6 de Mayo 2026, Interna – 22 de Agosto 2026</v>
      </c>
    </row>
    <row r="25" customFormat="false" ht="39.75" hidden="false" customHeight="true" outlineLevel="0" collapsed="false">
      <c r="A25" s="31" t="n">
        <v>4</v>
      </c>
      <c r="B25" s="32" t="str">
        <f aca="false">INDEX($AD$22:$AD$51,MATCH(LARGE($AL$22:$AL$51,4),$AL$22:$AL$51,0))</f>
        <v>Pérdida Esperada</v>
      </c>
      <c r="C25" s="33" t="str">
        <f aca="false">INDEX($AE$22:$AE$51,MATCH(LARGE($AL$22:$AL$51,4),$AL$22:$AL$51,0))</f>
        <v>NCB-022</v>
      </c>
      <c r="D25" s="34" t="n">
        <f aca="false">INDEX($AF$22:$AF$51,MATCH(LARGE($AL$22:$AL$51,4),$AL$22:$AL$51,0))</f>
        <v>1</v>
      </c>
      <c r="E25" s="34" t="n">
        <f aca="false">INDEX($AG$22:$AG$51,MATCH(LARGE($AL$22:$AL$51,4),$AL$22:$AL$51,0))</f>
        <v>1</v>
      </c>
      <c r="F25" s="34" t="n">
        <f aca="false">INDEX($AH$22:$AH$51,MATCH(LARGE($AL$22:$AL$51,4),$AL$22:$AL$51,0))</f>
        <v>0</v>
      </c>
      <c r="G25" s="34" t="n">
        <f aca="false">INDEX($AI$22:$AI$51,MATCH(LARGE($AL$22:$AL$51,4),$AL$22:$AL$51,0))</f>
        <v>0</v>
      </c>
      <c r="H25" s="35" t="n">
        <f aca="false">INDEX($AJ$22:$AJ$51,MATCH(LARGE($AL$22:$AL$51,4),$AL$22:$AL$51,0))</f>
        <v>2</v>
      </c>
      <c r="I25" s="36" t="str">
        <f aca="false">IF(INDEX($AK$22:$AK$51,MATCH(LARGE($AL$22:$AL$51,4),$AL$22:$AL$51,0))&gt;=2,"SÍ ("&amp;INDEX($AK$22:$AK$51,MATCH(LARGE($AL$22:$AL$51,4),$AL$22:$AL$51,0))&amp;" entidades)","No")</f>
        <v>SÍ (2 entidades)</v>
      </c>
      <c r="J25" s="13" t="str">
        <f aca="false">IF(INDEX($AJ$22:$AJ$51,MATCH(LARGE($AL$22:$AL$51,4),$AL$22:$AL$51,0))&gt;0,INDEX($AM$22:$AM$51,MATCH(LARGE($AL$22:$AL$51,4),$AL$22:$AL$51,0)),IF(INDEX($AN$22:$AN$51,MATCH(LARGE($AL$22:$AL$51,4),$AL$22:$AL$51,0))="","Nunca lo han pedido","No lo pidieron en "&amp;$D$9&amp;". Lo pidieron: "&amp;INDEX($AN$22:$AN$51,MATCH(LARGE($AL$22:$AL$51,4),$AL$22:$AL$51,0))))</f>
        <v>Interna – 6 de Mayo 2026, Externa – 6 de Octubre 2026</v>
      </c>
      <c r="K25" s="37" t="str">
        <f aca="false">_xlfn.TEXTJOIN(" +"&amp;CHAR(10),TRUE(),IF(SUMIFS(Consolidado!$AD$5:$AD$1000,Consolidado!$E$5:$E$1000,$B25,Consolidado!$C$5:$C$1000,"Auditoría Interna",Consolidado!$I$5:$I$1000,"X",Consolidado!$H$5:$H$1000,IF($D$9="Todos","&gt;0",$D$9))&gt;0,"Interna "&amp;TEXT(DAY(_xlfn.MINIFS(Consolidado!$B$5:$B$1000,Consolidado!$E$5:$E$1000,$B25,Consolidado!$C$5:$C$1000,"Auditoría Interna",Consolidado!$I$5:$I$1000,"X",Consolidado!$H$5:$H$1000,IF($D$9="Todos","&gt;0",$D$9))),"00")&amp;"/"&amp;TEXT(MONTH(_xlfn.MINIFS(Consolidado!$B$5:$B$1000,Consolidado!$E$5:$E$1000,$B25,Consolidado!$C$5:$C$1000,"Auditoría Interna",Consolidado!$I$5:$I$1000,"X",Consolidado!$H$5:$H$1000,IF($D$9="Todos","&gt;0",$D$9))),"00")&amp;IF($D$9="Todos","/"&amp;RIGHT(YEAR(_xlfn.MINIFS(Consolidado!$B$5:$B$1000,Consolidado!$E$5:$E$1000,$B25,Consolidado!$C$5:$C$1000,"Auditoría Interna",Consolidado!$I$5:$I$1000,"X",Consolidado!$H$5:$H$1000,IF($D$9="Todos","&gt;0",$D$9))),2),"")&amp;IF(_xlfn.MAXIFS(Consolidado!$B$5:$B$1000,Consolidado!$E$5:$E$1000,$B25,Consolidado!$C$5:$C$1000,"Auditoría Interna",Consolidado!$I$5:$I$1000,"X",Consolidado!$H$5:$H$1000,IF($D$9="Todos","&gt;0",$D$9))&lt;&gt;_xlfn.MINIFS(Consolidado!$B$5:$B$1000,Consolidado!$E$5:$E$1000,$B25,Consolidado!$C$5:$C$1000,"Auditoría Interna",Consolidado!$I$5:$I$1000,"X",Consolidado!$H$5:$H$1000,IF($D$9="Todos","&gt;0",$D$9))," y "&amp;TEXT(DAY(_xlfn.MAXIFS(Consolidado!$B$5:$B$1000,Consolidado!$E$5:$E$1000,$B25,Consolidado!$C$5:$C$1000,"Auditoría Interna",Consolidado!$I$5:$I$1000,"X",Consolidado!$H$5:$H$1000,IF($D$9="Todos","&gt;0",$D$9))),"00")&amp;"/"&amp;TEXT(MONTH(_xlfn.MAXIFS(Consolidado!$B$5:$B$1000,Consolidado!$E$5:$E$1000,$B25,Consolidado!$C$5:$C$1000,"Auditoría Interna",Consolidado!$I$5:$I$1000,"X",Consolidado!$H$5:$H$1000,IF($D$9="Todos","&gt;0",$D$9))),"00")&amp;IF($D$9="Todos","/"&amp;RIGHT(YEAR(_xlfn.MAXIFS(Consolidado!$B$5:$B$1000,Consolidado!$E$5:$E$1000,$B25,Consolidado!$C$5:$C$1000,"Auditoría Interna",Consolidado!$I$5:$I$1000,"X",Consolidado!$H$5:$H$1000,IF($D$9="Todos","&gt;0",$D$9))),2),""),""),""),IF(SUMIFS(Consolidado!$AD$5:$AD$1000,Consolidado!$E$5:$E$1000,$B25,Consolidado!$C$5:$C$1000,"Auditoría Externa",Consolidado!$I$5:$I$1000,"X",Consolidado!$H$5:$H$1000,IF($D$9="Todos","&gt;0",$D$9))&gt;0,"Externa "&amp;TEXT(DAY(_xlfn.MINIFS(Consolidado!$B$5:$B$1000,Consolidado!$E$5:$E$1000,$B25,Consolidado!$C$5:$C$1000,"Auditoría Externa",Consolidado!$I$5:$I$1000,"X",Consolidado!$H$5:$H$1000,IF($D$9="Todos","&gt;0",$D$9))),"00")&amp;"/"&amp;TEXT(MONTH(_xlfn.MINIFS(Consolidado!$B$5:$B$1000,Consolidado!$E$5:$E$1000,$B25,Consolidado!$C$5:$C$1000,"Auditoría Externa",Consolidado!$I$5:$I$1000,"X",Consolidado!$H$5:$H$1000,IF($D$9="Todos","&gt;0",$D$9))),"00")&amp;IF($D$9="Todos","/"&amp;RIGHT(YEAR(_xlfn.MINIFS(Consolidado!$B$5:$B$1000,Consolidado!$E$5:$E$1000,$B25,Consolidado!$C$5:$C$1000,"Auditoría Externa",Consolidado!$I$5:$I$1000,"X",Consolidado!$H$5:$H$1000,IF($D$9="Todos","&gt;0",$D$9))),2),"")&amp;IF(_xlfn.MAXIFS(Consolidado!$B$5:$B$1000,Consolidado!$E$5:$E$1000,$B25,Consolidado!$C$5:$C$1000,"Auditoría Externa",Consolidado!$I$5:$I$1000,"X",Consolidado!$H$5:$H$1000,IF($D$9="Todos","&gt;0",$D$9))&lt;&gt;_xlfn.MINIFS(Consolidado!$B$5:$B$1000,Consolidado!$E$5:$E$1000,$B25,Consolidado!$C$5:$C$1000,"Auditoría Externa",Consolidado!$I$5:$I$1000,"X",Consolidado!$H$5:$H$1000,IF($D$9="Todos","&gt;0",$D$9))," y "&amp;TEXT(DAY(_xlfn.MAXIFS(Consolidado!$B$5:$B$1000,Consolidado!$E$5:$E$1000,$B25,Consolidado!$C$5:$C$1000,"Auditoría Externa",Consolidado!$I$5:$I$1000,"X",Consolidado!$H$5:$H$1000,IF($D$9="Todos","&gt;0",$D$9))),"00")&amp;"/"&amp;TEXT(MONTH(_xlfn.MAXIFS(Consolidado!$B$5:$B$1000,Consolidado!$E$5:$E$1000,$B25,Consolidado!$C$5:$C$1000,"Auditoría Externa",Consolidado!$I$5:$I$1000,"X",Consolidado!$H$5:$H$1000,IF($D$9="Todos","&gt;0",$D$9))),"00")&amp;IF($D$9="Todos","/"&amp;RIGHT(YEAR(_xlfn.MAXIFS(Consolidado!$B$5:$B$1000,Consolidado!$E$5:$E$1000,$B25,Consolidado!$C$5:$C$1000,"Auditoría Externa",Consolidado!$I$5:$I$1000,"X",Consolidado!$H$5:$H$1000,IF($D$9="Todos","&gt;0",$D$9))),2),""),""),""),IF(SUMIFS(Consolidado!$AD$5:$AD$1000,Consolidado!$E$5:$E$1000,$B25,Consolidado!$C$5:$C$1000,"SSF",Consolidado!$I$5:$I$1000,"X",Consolidado!$H$5:$H$1000,IF($D$9="Todos","&gt;0",$D$9))&gt;0,"SSF "&amp;TEXT(DAY(_xlfn.MINIFS(Consolidado!$B$5:$B$1000,Consolidado!$E$5:$E$1000,$B25,Consolidado!$C$5:$C$1000,"SSF",Consolidado!$I$5:$I$1000,"X",Consolidado!$H$5:$H$1000,IF($D$9="Todos","&gt;0",$D$9))),"00")&amp;"/"&amp;TEXT(MONTH(_xlfn.MINIFS(Consolidado!$B$5:$B$1000,Consolidado!$E$5:$E$1000,$B25,Consolidado!$C$5:$C$1000,"SSF",Consolidado!$I$5:$I$1000,"X",Consolidado!$H$5:$H$1000,IF($D$9="Todos","&gt;0",$D$9))),"00")&amp;IF($D$9="Todos","/"&amp;RIGHT(YEAR(_xlfn.MINIFS(Consolidado!$B$5:$B$1000,Consolidado!$E$5:$E$1000,$B25,Consolidado!$C$5:$C$1000,"SSF",Consolidado!$I$5:$I$1000,"X",Consolidado!$H$5:$H$1000,IF($D$9="Todos","&gt;0",$D$9))),2),"")&amp;IF(_xlfn.MAXIFS(Consolidado!$B$5:$B$1000,Consolidado!$E$5:$E$1000,$B25,Consolidado!$C$5:$C$1000,"SSF",Consolidado!$I$5:$I$1000,"X",Consolidado!$H$5:$H$1000,IF($D$9="Todos","&gt;0",$D$9))&lt;&gt;_xlfn.MINIFS(Consolidado!$B$5:$B$1000,Consolidado!$E$5:$E$1000,$B25,Consolidado!$C$5:$C$1000,"SSF",Consolidado!$I$5:$I$1000,"X",Consolidado!$H$5:$H$1000,IF($D$9="Todos","&gt;0",$D$9))," y "&amp;TEXT(DAY(_xlfn.MAXIFS(Consolidado!$B$5:$B$1000,Consolidado!$E$5:$E$1000,$B25,Consolidado!$C$5:$C$1000,"SSF",Consolidado!$I$5:$I$1000,"X",Consolidado!$H$5:$H$1000,IF($D$9="Todos","&gt;0",$D$9))),"00")&amp;"/"&amp;TEXT(MONTH(_xlfn.MAXIFS(Consolidado!$B$5:$B$1000,Consolidado!$E$5:$E$1000,$B25,Consolidado!$C$5:$C$1000,"SSF",Consolidado!$I$5:$I$1000,"X",Consolidado!$H$5:$H$1000,IF($D$9="Todos","&gt;0",$D$9))),"00")&amp;IF($D$9="Todos","/"&amp;RIGHT(YEAR(_xlfn.MAXIFS(Consolidado!$B$5:$B$1000,Consolidado!$E$5:$E$1000,$B25,Consolidado!$C$5:$C$1000,"SSF",Consolidado!$I$5:$I$1000,"X",Consolidado!$H$5:$H$1000,IF($D$9="Todos","&gt;0",$D$9))),2),""),""),""),IF(SUMIFS(Consolidado!$AD$5:$AD$1000,Consolidado!$E$5:$E$1000,$B25,Consolidado!$C$5:$C$1000,"Comité de Supervisión",Consolidado!$I$5:$I$1000,"X",Consolidado!$H$5:$H$1000,IF($D$9="Todos","&gt;0",$D$9))&gt;0,"Comité Sup. "&amp;TEXT(DAY(_xlfn.MINIFS(Consolidado!$B$5:$B$1000,Consolidado!$E$5:$E$1000,$B25,Consolidado!$C$5:$C$1000,"Comité de Supervisión",Consolidado!$I$5:$I$1000,"X",Consolidado!$H$5:$H$1000,IF($D$9="Todos","&gt;0",$D$9))),"00")&amp;"/"&amp;TEXT(MONTH(_xlfn.MINIFS(Consolidado!$B$5:$B$1000,Consolidado!$E$5:$E$1000,$B25,Consolidado!$C$5:$C$1000,"Comité de Supervisión",Consolidado!$I$5:$I$1000,"X",Consolidado!$H$5:$H$1000,IF($D$9="Todos","&gt;0",$D$9))),"00")&amp;IF($D$9="Todos","/"&amp;RIGHT(YEAR(_xlfn.MINIFS(Consolidado!$B$5:$B$1000,Consolidado!$E$5:$E$1000,$B25,Consolidado!$C$5:$C$1000,"Comité de Supervisión",Consolidado!$I$5:$I$1000,"X",Consolidado!$H$5:$H$1000,IF($D$9="Todos","&gt;0",$D$9))),2),"")&amp;IF(_xlfn.MAXIFS(Consolidado!$B$5:$B$1000,Consolidado!$E$5:$E$1000,$B25,Consolidado!$C$5:$C$1000,"Comité de Supervisión",Consolidado!$I$5:$I$1000,"X",Consolidado!$H$5:$H$1000,IF($D$9="Todos","&gt;0",$D$9))&lt;&gt;_xlfn.MINIFS(Consolidado!$B$5:$B$1000,Consolidado!$E$5:$E$1000,$B25,Consolidado!$C$5:$C$1000,"Comité de Supervisión",Consolidado!$I$5:$I$1000,"X",Consolidado!$H$5:$H$1000,IF($D$9="Todos","&gt;0",$D$9))," y "&amp;TEXT(DAY(_xlfn.MAXIFS(Consolidado!$B$5:$B$1000,Consolidado!$E$5:$E$1000,$B25,Consolidado!$C$5:$C$1000,"Comité de Supervisión",Consolidado!$I$5:$I$1000,"X",Consolidado!$H$5:$H$1000,IF($D$9="Todos","&gt;0",$D$9))),"00")&amp;"/"&amp;TEXT(MONTH(_xlfn.MAXIFS(Consolidado!$B$5:$B$1000,Consolidado!$E$5:$E$1000,$B25,Consolidado!$C$5:$C$1000,"Comité de Supervisión",Consolidado!$I$5:$I$1000,"X",Consolidado!$H$5:$H$1000,IF($D$9="Todos","&gt;0",$D$9))),"00")&amp;IF($D$9="Todos","/"&amp;RIGHT(YEAR(_xlfn.MAXIFS(Consolidado!$B$5:$B$1000,Consolidado!$E$5:$E$1000,$B25,Consolidado!$C$5:$C$1000,"Comité de Supervisión",Consolidado!$I$5:$I$1000,"X",Consolidado!$H$5:$H$1000,IF($D$9="Todos","&gt;0",$D$9))),2),""),""),""),IF(SUMIFS(Consolidado!$AD$5:$AD$1000,Consolidado!$E$5:$E$1000,$B25,Consolidado!$C$5:$C$1000,"Consejo de Administración",Consolidado!$I$5:$I$1000,"X",Consolidado!$H$5:$H$1000,IF($D$9="Todos","&gt;0",$D$9))&gt;0,"Consejo "&amp;TEXT(DAY(_xlfn.MINIFS(Consolidado!$B$5:$B$1000,Consolidado!$E$5:$E$1000,$B25,Consolidado!$C$5:$C$1000,"Consejo de Administración",Consolidado!$I$5:$I$1000,"X",Consolidado!$H$5:$H$1000,IF($D$9="Todos","&gt;0",$D$9))),"00")&amp;"/"&amp;TEXT(MONTH(_xlfn.MINIFS(Consolidado!$B$5:$B$1000,Consolidado!$E$5:$E$1000,$B25,Consolidado!$C$5:$C$1000,"Consejo de Administración",Consolidado!$I$5:$I$1000,"X",Consolidado!$H$5:$H$1000,IF($D$9="Todos","&gt;0",$D$9))),"00")&amp;IF($D$9="Todos","/"&amp;RIGHT(YEAR(_xlfn.MINIFS(Consolidado!$B$5:$B$1000,Consolidado!$E$5:$E$1000,$B25,Consolidado!$C$5:$C$1000,"Consejo de Administración",Consolidado!$I$5:$I$1000,"X",Consolidado!$H$5:$H$1000,IF($D$9="Todos","&gt;0",$D$9))),2),"")&amp;IF(_xlfn.MAXIFS(Consolidado!$B$5:$B$1000,Consolidado!$E$5:$E$1000,$B25,Consolidado!$C$5:$C$1000,"Consejo de Administración",Consolidado!$I$5:$I$1000,"X",Consolidado!$H$5:$H$1000,IF($D$9="Todos","&gt;0",$D$9))&lt;&gt;_xlfn.MINIFS(Consolidado!$B$5:$B$1000,Consolidado!$E$5:$E$1000,$B25,Consolidado!$C$5:$C$1000,"Consejo de Administración",Consolidado!$I$5:$I$1000,"X",Consolidado!$H$5:$H$1000,IF($D$9="Todos","&gt;0",$D$9))," y "&amp;TEXT(DAY(_xlfn.MAXIFS(Consolidado!$B$5:$B$1000,Consolidado!$E$5:$E$1000,$B25,Consolidado!$C$5:$C$1000,"Consejo de Administración",Consolidado!$I$5:$I$1000,"X",Consolidado!$H$5:$H$1000,IF($D$9="Todos","&gt;0",$D$9))),"00")&amp;"/"&amp;TEXT(MONTH(_xlfn.MAXIFS(Consolidado!$B$5:$B$1000,Consolidado!$E$5:$E$1000,$B25,Consolidado!$C$5:$C$1000,"Consejo de Administración",Consolidado!$I$5:$I$1000,"X",Consolidado!$H$5:$H$1000,IF($D$9="Todos","&gt;0",$D$9))),"00")&amp;IF($D$9="Todos","/"&amp;RIGHT(YEAR(_xlfn.MAXIFS(Consolidado!$B$5:$B$1000,Consolidado!$E$5:$E$1000,$B25,Consolidado!$C$5:$C$1000,"Consejo de Administración",Consolidado!$I$5:$I$1000,"X",Consolidado!$H$5:$H$1000,IF($D$9="Todos","&gt;0",$D$9))),2),""),""),""),IF(SUMIFS(Consolidado!$AD$5:$AD$1000,Consolidado!$E$5:$E$1000,$B25,Consolidado!$C$5:$C$1000,"Otros",Consolidado!$I$5:$I$1000,"X",Consolidado!$H$5:$H$1000,IF($D$9="Todos","&gt;0",$D$9))&gt;0,"Otros "&amp;TEXT(DAY(_xlfn.MINIFS(Consolidado!$B$5:$B$1000,Consolidado!$E$5:$E$1000,$B25,Consolidado!$C$5:$C$1000,"Otros",Consolidado!$I$5:$I$1000,"X",Consolidado!$H$5:$H$1000,IF($D$9="Todos","&gt;0",$D$9))),"00")&amp;"/"&amp;TEXT(MONTH(_xlfn.MINIFS(Consolidado!$B$5:$B$1000,Consolidado!$E$5:$E$1000,$B25,Consolidado!$C$5:$C$1000,"Otros",Consolidado!$I$5:$I$1000,"X",Consolidado!$H$5:$H$1000,IF($D$9="Todos","&gt;0",$D$9))),"00")&amp;IF($D$9="Todos","/"&amp;RIGHT(YEAR(_xlfn.MINIFS(Consolidado!$B$5:$B$1000,Consolidado!$E$5:$E$1000,$B25,Consolidado!$C$5:$C$1000,"Otros",Consolidado!$I$5:$I$1000,"X",Consolidado!$H$5:$H$1000,IF($D$9="Todos","&gt;0",$D$9))),2),"")&amp;IF(_xlfn.MAXIFS(Consolidado!$B$5:$B$1000,Consolidado!$E$5:$E$1000,$B25,Consolidado!$C$5:$C$1000,"Otros",Consolidado!$I$5:$I$1000,"X",Consolidado!$H$5:$H$1000,IF($D$9="Todos","&gt;0",$D$9))&lt;&gt;_xlfn.MINIFS(Consolidado!$B$5:$B$1000,Consolidado!$E$5:$E$1000,$B25,Consolidado!$C$5:$C$1000,"Otros",Consolidado!$I$5:$I$1000,"X",Consolidado!$H$5:$H$1000,IF($D$9="Todos","&gt;0",$D$9))," y "&amp;TEXT(DAY(_xlfn.MAXIFS(Consolidado!$B$5:$B$1000,Consolidado!$E$5:$E$1000,$B25,Consolidado!$C$5:$C$1000,"Otros",Consolidado!$I$5:$I$1000,"X",Consolidado!$H$5:$H$1000,IF($D$9="Todos","&gt;0",$D$9))),"00")&amp;"/"&amp;TEXT(MONTH(_xlfn.MAXIFS(Consolidado!$B$5:$B$1000,Consolidado!$E$5:$E$1000,$B25,Consolidado!$C$5:$C$1000,"Otros",Consolidado!$I$5:$I$1000,"X",Consolidado!$H$5:$H$1000,IF($D$9="Todos","&gt;0",$D$9))),"00")&amp;IF($D$9="Todos","/"&amp;RIGHT(YEAR(_xlfn.MAXIFS(Consolidado!$B$5:$B$1000,Consolidado!$E$5:$E$1000,$B25,Consolidado!$C$5:$C$1000,"Otros",Consolidado!$I$5:$I$1000,"X",Consolidado!$H$5:$H$1000,IF($D$9="Todos","&gt;0",$D$9))),2),""),""),""))</f>
        <v/>
      </c>
      <c r="L25" s="37" t="str">
        <f aca="false">_xlfn.TEXTJOIN(" +"&amp;CHAR(10),TRUE(),IF(SUMIFS(Consolidado!$AD$5:$AD$1000,Consolidado!$E$5:$E$1000,$B25,Consolidado!$C$5:$C$1000,"Auditoría Interna",Consolidado!$J$5:$J$1000,"X",Consolidado!$H$5:$H$1000,IF($D$9="Todos","&gt;0",$D$9))&gt;0,"Interna "&amp;TEXT(DAY(_xlfn.MINIFS(Consolidado!$B$5:$B$1000,Consolidado!$E$5:$E$1000,$B25,Consolidado!$C$5:$C$1000,"Auditoría Interna",Consolidado!$J$5:$J$1000,"X",Consolidado!$H$5:$H$1000,IF($D$9="Todos","&gt;0",$D$9))),"00")&amp;"/"&amp;TEXT(MONTH(_xlfn.MINIFS(Consolidado!$B$5:$B$1000,Consolidado!$E$5:$E$1000,$B25,Consolidado!$C$5:$C$1000,"Auditoría Interna",Consolidado!$J$5:$J$1000,"X",Consolidado!$H$5:$H$1000,IF($D$9="Todos","&gt;0",$D$9))),"00")&amp;IF($D$9="Todos","/"&amp;RIGHT(YEAR(_xlfn.MINIFS(Consolidado!$B$5:$B$1000,Consolidado!$E$5:$E$1000,$B25,Consolidado!$C$5:$C$1000,"Auditoría Interna",Consolidado!$J$5:$J$1000,"X",Consolidado!$H$5:$H$1000,IF($D$9="Todos","&gt;0",$D$9))),2),"")&amp;IF(_xlfn.MAXIFS(Consolidado!$B$5:$B$1000,Consolidado!$E$5:$E$1000,$B25,Consolidado!$C$5:$C$1000,"Auditoría Interna",Consolidado!$J$5:$J$1000,"X",Consolidado!$H$5:$H$1000,IF($D$9="Todos","&gt;0",$D$9))&lt;&gt;_xlfn.MINIFS(Consolidado!$B$5:$B$1000,Consolidado!$E$5:$E$1000,$B25,Consolidado!$C$5:$C$1000,"Auditoría Interna",Consolidado!$J$5:$J$1000,"X",Consolidado!$H$5:$H$1000,IF($D$9="Todos","&gt;0",$D$9))," y "&amp;TEXT(DAY(_xlfn.MAXIFS(Consolidado!$B$5:$B$1000,Consolidado!$E$5:$E$1000,$B25,Consolidado!$C$5:$C$1000,"Auditoría Interna",Consolidado!$J$5:$J$1000,"X",Consolidado!$H$5:$H$1000,IF($D$9="Todos","&gt;0",$D$9))),"00")&amp;"/"&amp;TEXT(MONTH(_xlfn.MAXIFS(Consolidado!$B$5:$B$1000,Consolidado!$E$5:$E$1000,$B25,Consolidado!$C$5:$C$1000,"Auditoría Interna",Consolidado!$J$5:$J$1000,"X",Consolidado!$H$5:$H$1000,IF($D$9="Todos","&gt;0",$D$9))),"00")&amp;IF($D$9="Todos","/"&amp;RIGHT(YEAR(_xlfn.MAXIFS(Consolidado!$B$5:$B$1000,Consolidado!$E$5:$E$1000,$B25,Consolidado!$C$5:$C$1000,"Auditoría Interna",Consolidado!$J$5:$J$1000,"X",Consolidado!$H$5:$H$1000,IF($D$9="Todos","&gt;0",$D$9))),2),""),""),""),IF(SUMIFS(Consolidado!$AD$5:$AD$1000,Consolidado!$E$5:$E$1000,$B25,Consolidado!$C$5:$C$1000,"Auditoría Externa",Consolidado!$J$5:$J$1000,"X",Consolidado!$H$5:$H$1000,IF($D$9="Todos","&gt;0",$D$9))&gt;0,"Externa "&amp;TEXT(DAY(_xlfn.MINIFS(Consolidado!$B$5:$B$1000,Consolidado!$E$5:$E$1000,$B25,Consolidado!$C$5:$C$1000,"Auditoría Externa",Consolidado!$J$5:$J$1000,"X",Consolidado!$H$5:$H$1000,IF($D$9="Todos","&gt;0",$D$9))),"00")&amp;"/"&amp;TEXT(MONTH(_xlfn.MINIFS(Consolidado!$B$5:$B$1000,Consolidado!$E$5:$E$1000,$B25,Consolidado!$C$5:$C$1000,"Auditoría Externa",Consolidado!$J$5:$J$1000,"X",Consolidado!$H$5:$H$1000,IF($D$9="Todos","&gt;0",$D$9))),"00")&amp;IF($D$9="Todos","/"&amp;RIGHT(YEAR(_xlfn.MINIFS(Consolidado!$B$5:$B$1000,Consolidado!$E$5:$E$1000,$B25,Consolidado!$C$5:$C$1000,"Auditoría Externa",Consolidado!$J$5:$J$1000,"X",Consolidado!$H$5:$H$1000,IF($D$9="Todos","&gt;0",$D$9))),2),"")&amp;IF(_xlfn.MAXIFS(Consolidado!$B$5:$B$1000,Consolidado!$E$5:$E$1000,$B25,Consolidado!$C$5:$C$1000,"Auditoría Externa",Consolidado!$J$5:$J$1000,"X",Consolidado!$H$5:$H$1000,IF($D$9="Todos","&gt;0",$D$9))&lt;&gt;_xlfn.MINIFS(Consolidado!$B$5:$B$1000,Consolidado!$E$5:$E$1000,$B25,Consolidado!$C$5:$C$1000,"Auditoría Externa",Consolidado!$J$5:$J$1000,"X",Consolidado!$H$5:$H$1000,IF($D$9="Todos","&gt;0",$D$9))," y "&amp;TEXT(DAY(_xlfn.MAXIFS(Consolidado!$B$5:$B$1000,Consolidado!$E$5:$E$1000,$B25,Consolidado!$C$5:$C$1000,"Auditoría Externa",Consolidado!$J$5:$J$1000,"X",Consolidado!$H$5:$H$1000,IF($D$9="Todos","&gt;0",$D$9))),"00")&amp;"/"&amp;TEXT(MONTH(_xlfn.MAXIFS(Consolidado!$B$5:$B$1000,Consolidado!$E$5:$E$1000,$B25,Consolidado!$C$5:$C$1000,"Auditoría Externa",Consolidado!$J$5:$J$1000,"X",Consolidado!$H$5:$H$1000,IF($D$9="Todos","&gt;0",$D$9))),"00")&amp;IF($D$9="Todos","/"&amp;RIGHT(YEAR(_xlfn.MAXIFS(Consolidado!$B$5:$B$1000,Consolidado!$E$5:$E$1000,$B25,Consolidado!$C$5:$C$1000,"Auditoría Externa",Consolidado!$J$5:$J$1000,"X",Consolidado!$H$5:$H$1000,IF($D$9="Todos","&gt;0",$D$9))),2),""),""),""),IF(SUMIFS(Consolidado!$AD$5:$AD$1000,Consolidado!$E$5:$E$1000,$B25,Consolidado!$C$5:$C$1000,"SSF",Consolidado!$J$5:$J$1000,"X",Consolidado!$H$5:$H$1000,IF($D$9="Todos","&gt;0",$D$9))&gt;0,"SSF "&amp;TEXT(DAY(_xlfn.MINIFS(Consolidado!$B$5:$B$1000,Consolidado!$E$5:$E$1000,$B25,Consolidado!$C$5:$C$1000,"SSF",Consolidado!$J$5:$J$1000,"X",Consolidado!$H$5:$H$1000,IF($D$9="Todos","&gt;0",$D$9))),"00")&amp;"/"&amp;TEXT(MONTH(_xlfn.MINIFS(Consolidado!$B$5:$B$1000,Consolidado!$E$5:$E$1000,$B25,Consolidado!$C$5:$C$1000,"SSF",Consolidado!$J$5:$J$1000,"X",Consolidado!$H$5:$H$1000,IF($D$9="Todos","&gt;0",$D$9))),"00")&amp;IF($D$9="Todos","/"&amp;RIGHT(YEAR(_xlfn.MINIFS(Consolidado!$B$5:$B$1000,Consolidado!$E$5:$E$1000,$B25,Consolidado!$C$5:$C$1000,"SSF",Consolidado!$J$5:$J$1000,"X",Consolidado!$H$5:$H$1000,IF($D$9="Todos","&gt;0",$D$9))),2),"")&amp;IF(_xlfn.MAXIFS(Consolidado!$B$5:$B$1000,Consolidado!$E$5:$E$1000,$B25,Consolidado!$C$5:$C$1000,"SSF",Consolidado!$J$5:$J$1000,"X",Consolidado!$H$5:$H$1000,IF($D$9="Todos","&gt;0",$D$9))&lt;&gt;_xlfn.MINIFS(Consolidado!$B$5:$B$1000,Consolidado!$E$5:$E$1000,$B25,Consolidado!$C$5:$C$1000,"SSF",Consolidado!$J$5:$J$1000,"X",Consolidado!$H$5:$H$1000,IF($D$9="Todos","&gt;0",$D$9))," y "&amp;TEXT(DAY(_xlfn.MAXIFS(Consolidado!$B$5:$B$1000,Consolidado!$E$5:$E$1000,$B25,Consolidado!$C$5:$C$1000,"SSF",Consolidado!$J$5:$J$1000,"X",Consolidado!$H$5:$H$1000,IF($D$9="Todos","&gt;0",$D$9))),"00")&amp;"/"&amp;TEXT(MONTH(_xlfn.MAXIFS(Consolidado!$B$5:$B$1000,Consolidado!$E$5:$E$1000,$B25,Consolidado!$C$5:$C$1000,"SSF",Consolidado!$J$5:$J$1000,"X",Consolidado!$H$5:$H$1000,IF($D$9="Todos","&gt;0",$D$9))),"00")&amp;IF($D$9="Todos","/"&amp;RIGHT(YEAR(_xlfn.MAXIFS(Consolidado!$B$5:$B$1000,Consolidado!$E$5:$E$1000,$B25,Consolidado!$C$5:$C$1000,"SSF",Consolidado!$J$5:$J$1000,"X",Consolidado!$H$5:$H$1000,IF($D$9="Todos","&gt;0",$D$9))),2),""),""),""),IF(SUMIFS(Consolidado!$AD$5:$AD$1000,Consolidado!$E$5:$E$1000,$B25,Consolidado!$C$5:$C$1000,"Comité de Supervisión",Consolidado!$J$5:$J$1000,"X",Consolidado!$H$5:$H$1000,IF($D$9="Todos","&gt;0",$D$9))&gt;0,"Comité Sup. "&amp;TEXT(DAY(_xlfn.MINIFS(Consolidado!$B$5:$B$1000,Consolidado!$E$5:$E$1000,$B25,Consolidado!$C$5:$C$1000,"Comité de Supervisión",Consolidado!$J$5:$J$1000,"X",Consolidado!$H$5:$H$1000,IF($D$9="Todos","&gt;0",$D$9))),"00")&amp;"/"&amp;TEXT(MONTH(_xlfn.MINIFS(Consolidado!$B$5:$B$1000,Consolidado!$E$5:$E$1000,$B25,Consolidado!$C$5:$C$1000,"Comité de Supervisión",Consolidado!$J$5:$J$1000,"X",Consolidado!$H$5:$H$1000,IF($D$9="Todos","&gt;0",$D$9))),"00")&amp;IF($D$9="Todos","/"&amp;RIGHT(YEAR(_xlfn.MINIFS(Consolidado!$B$5:$B$1000,Consolidado!$E$5:$E$1000,$B25,Consolidado!$C$5:$C$1000,"Comité de Supervisión",Consolidado!$J$5:$J$1000,"X",Consolidado!$H$5:$H$1000,IF($D$9="Todos","&gt;0",$D$9))),2),"")&amp;IF(_xlfn.MAXIFS(Consolidado!$B$5:$B$1000,Consolidado!$E$5:$E$1000,$B25,Consolidado!$C$5:$C$1000,"Comité de Supervisión",Consolidado!$J$5:$J$1000,"X",Consolidado!$H$5:$H$1000,IF($D$9="Todos","&gt;0",$D$9))&lt;&gt;_xlfn.MINIFS(Consolidado!$B$5:$B$1000,Consolidado!$E$5:$E$1000,$B25,Consolidado!$C$5:$C$1000,"Comité de Supervisión",Consolidado!$J$5:$J$1000,"X",Consolidado!$H$5:$H$1000,IF($D$9="Todos","&gt;0",$D$9))," y "&amp;TEXT(DAY(_xlfn.MAXIFS(Consolidado!$B$5:$B$1000,Consolidado!$E$5:$E$1000,$B25,Consolidado!$C$5:$C$1000,"Comité de Supervisión",Consolidado!$J$5:$J$1000,"X",Consolidado!$H$5:$H$1000,IF($D$9="Todos","&gt;0",$D$9))),"00")&amp;"/"&amp;TEXT(MONTH(_xlfn.MAXIFS(Consolidado!$B$5:$B$1000,Consolidado!$E$5:$E$1000,$B25,Consolidado!$C$5:$C$1000,"Comité de Supervisión",Consolidado!$J$5:$J$1000,"X",Consolidado!$H$5:$H$1000,IF($D$9="Todos","&gt;0",$D$9))),"00")&amp;IF($D$9="Todos","/"&amp;RIGHT(YEAR(_xlfn.MAXIFS(Consolidado!$B$5:$B$1000,Consolidado!$E$5:$E$1000,$B25,Consolidado!$C$5:$C$1000,"Comité de Supervisión",Consolidado!$J$5:$J$1000,"X",Consolidado!$H$5:$H$1000,IF($D$9="Todos","&gt;0",$D$9))),2),""),""),""),IF(SUMIFS(Consolidado!$AD$5:$AD$1000,Consolidado!$E$5:$E$1000,$B25,Consolidado!$C$5:$C$1000,"Consejo de Administración",Consolidado!$J$5:$J$1000,"X",Consolidado!$H$5:$H$1000,IF($D$9="Todos","&gt;0",$D$9))&gt;0,"Consejo "&amp;TEXT(DAY(_xlfn.MINIFS(Consolidado!$B$5:$B$1000,Consolidado!$E$5:$E$1000,$B25,Consolidado!$C$5:$C$1000,"Consejo de Administración",Consolidado!$J$5:$J$1000,"X",Consolidado!$H$5:$H$1000,IF($D$9="Todos","&gt;0",$D$9))),"00")&amp;"/"&amp;TEXT(MONTH(_xlfn.MINIFS(Consolidado!$B$5:$B$1000,Consolidado!$E$5:$E$1000,$B25,Consolidado!$C$5:$C$1000,"Consejo de Administración",Consolidado!$J$5:$J$1000,"X",Consolidado!$H$5:$H$1000,IF($D$9="Todos","&gt;0",$D$9))),"00")&amp;IF($D$9="Todos","/"&amp;RIGHT(YEAR(_xlfn.MINIFS(Consolidado!$B$5:$B$1000,Consolidado!$E$5:$E$1000,$B25,Consolidado!$C$5:$C$1000,"Consejo de Administración",Consolidado!$J$5:$J$1000,"X",Consolidado!$H$5:$H$1000,IF($D$9="Todos","&gt;0",$D$9))),2),"")&amp;IF(_xlfn.MAXIFS(Consolidado!$B$5:$B$1000,Consolidado!$E$5:$E$1000,$B25,Consolidado!$C$5:$C$1000,"Consejo de Administración",Consolidado!$J$5:$J$1000,"X",Consolidado!$H$5:$H$1000,IF($D$9="Todos","&gt;0",$D$9))&lt;&gt;_xlfn.MINIFS(Consolidado!$B$5:$B$1000,Consolidado!$E$5:$E$1000,$B25,Consolidado!$C$5:$C$1000,"Consejo de Administración",Consolidado!$J$5:$J$1000,"X",Consolidado!$H$5:$H$1000,IF($D$9="Todos","&gt;0",$D$9))," y "&amp;TEXT(DAY(_xlfn.MAXIFS(Consolidado!$B$5:$B$1000,Consolidado!$E$5:$E$1000,$B25,Consolidado!$C$5:$C$1000,"Consejo de Administración",Consolidado!$J$5:$J$1000,"X",Consolidado!$H$5:$H$1000,IF($D$9="Todos","&gt;0",$D$9))),"00")&amp;"/"&amp;TEXT(MONTH(_xlfn.MAXIFS(Consolidado!$B$5:$B$1000,Consolidado!$E$5:$E$1000,$B25,Consolidado!$C$5:$C$1000,"Consejo de Administración",Consolidado!$J$5:$J$1000,"X",Consolidado!$H$5:$H$1000,IF($D$9="Todos","&gt;0",$D$9))),"00")&amp;IF($D$9="Todos","/"&amp;RIGHT(YEAR(_xlfn.MAXIFS(Consolidado!$B$5:$B$1000,Consolidado!$E$5:$E$1000,$B25,Consolidado!$C$5:$C$1000,"Consejo de Administración",Consolidado!$J$5:$J$1000,"X",Consolidado!$H$5:$H$1000,IF($D$9="Todos","&gt;0",$D$9))),2),""),""),""),IF(SUMIFS(Consolidado!$AD$5:$AD$1000,Consolidado!$E$5:$E$1000,$B25,Consolidado!$C$5:$C$1000,"Otros",Consolidado!$J$5:$J$1000,"X",Consolidado!$H$5:$H$1000,IF($D$9="Todos","&gt;0",$D$9))&gt;0,"Otros "&amp;TEXT(DAY(_xlfn.MINIFS(Consolidado!$B$5:$B$1000,Consolidado!$E$5:$E$1000,$B25,Consolidado!$C$5:$C$1000,"Otros",Consolidado!$J$5:$J$1000,"X",Consolidado!$H$5:$H$1000,IF($D$9="Todos","&gt;0",$D$9))),"00")&amp;"/"&amp;TEXT(MONTH(_xlfn.MINIFS(Consolidado!$B$5:$B$1000,Consolidado!$E$5:$E$1000,$B25,Consolidado!$C$5:$C$1000,"Otros",Consolidado!$J$5:$J$1000,"X",Consolidado!$H$5:$H$1000,IF($D$9="Todos","&gt;0",$D$9))),"00")&amp;IF($D$9="Todos","/"&amp;RIGHT(YEAR(_xlfn.MINIFS(Consolidado!$B$5:$B$1000,Consolidado!$E$5:$E$1000,$B25,Consolidado!$C$5:$C$1000,"Otros",Consolidado!$J$5:$J$1000,"X",Consolidado!$H$5:$H$1000,IF($D$9="Todos","&gt;0",$D$9))),2),"")&amp;IF(_xlfn.MAXIFS(Consolidado!$B$5:$B$1000,Consolidado!$E$5:$E$1000,$B25,Consolidado!$C$5:$C$1000,"Otros",Consolidado!$J$5:$J$1000,"X",Consolidado!$H$5:$H$1000,IF($D$9="Todos","&gt;0",$D$9))&lt;&gt;_xlfn.MINIFS(Consolidado!$B$5:$B$1000,Consolidado!$E$5:$E$1000,$B25,Consolidado!$C$5:$C$1000,"Otros",Consolidado!$J$5:$J$1000,"X",Consolidado!$H$5:$H$1000,IF($D$9="Todos","&gt;0",$D$9))," y "&amp;TEXT(DAY(_xlfn.MAXIFS(Consolidado!$B$5:$B$1000,Consolidado!$E$5:$E$1000,$B25,Consolidado!$C$5:$C$1000,"Otros",Consolidado!$J$5:$J$1000,"X",Consolidado!$H$5:$H$1000,IF($D$9="Todos","&gt;0",$D$9))),"00")&amp;"/"&amp;TEXT(MONTH(_xlfn.MAXIFS(Consolidado!$B$5:$B$1000,Consolidado!$E$5:$E$1000,$B25,Consolidado!$C$5:$C$1000,"Otros",Consolidado!$J$5:$J$1000,"X",Consolidado!$H$5:$H$1000,IF($D$9="Todos","&gt;0",$D$9))),"00")&amp;IF($D$9="Todos","/"&amp;RIGHT(YEAR(_xlfn.MAXIFS(Consolidado!$B$5:$B$1000,Consolidado!$E$5:$E$1000,$B25,Consolidado!$C$5:$C$1000,"Otros",Consolidado!$J$5:$J$1000,"X",Consolidado!$H$5:$H$1000,IF($D$9="Todos","&gt;0",$D$9))),2),""),""),""))</f>
        <v/>
      </c>
      <c r="M25" s="37" t="str">
        <f aca="false">_xlfn.TEXTJOIN(" +"&amp;CHAR(10),TRUE(),IF(SUMIFS(Consolidado!$AD$5:$AD$1000,Consolidado!$E$5:$E$1000,$B25,Consolidado!$C$5:$C$1000,"Auditoría Interna",Consolidado!$K$5:$K$1000,"X",Consolidado!$H$5:$H$1000,IF($D$9="Todos","&gt;0",$D$9))&gt;0,"Interna "&amp;TEXT(DAY(_xlfn.MINIFS(Consolidado!$B$5:$B$1000,Consolidado!$E$5:$E$1000,$B25,Consolidado!$C$5:$C$1000,"Auditoría Interna",Consolidado!$K$5:$K$1000,"X",Consolidado!$H$5:$H$1000,IF($D$9="Todos","&gt;0",$D$9))),"00")&amp;"/"&amp;TEXT(MONTH(_xlfn.MINIFS(Consolidado!$B$5:$B$1000,Consolidado!$E$5:$E$1000,$B25,Consolidado!$C$5:$C$1000,"Auditoría Interna",Consolidado!$K$5:$K$1000,"X",Consolidado!$H$5:$H$1000,IF($D$9="Todos","&gt;0",$D$9))),"00")&amp;IF($D$9="Todos","/"&amp;RIGHT(YEAR(_xlfn.MINIFS(Consolidado!$B$5:$B$1000,Consolidado!$E$5:$E$1000,$B25,Consolidado!$C$5:$C$1000,"Auditoría Interna",Consolidado!$K$5:$K$1000,"X",Consolidado!$H$5:$H$1000,IF($D$9="Todos","&gt;0",$D$9))),2),"")&amp;IF(_xlfn.MAXIFS(Consolidado!$B$5:$B$1000,Consolidado!$E$5:$E$1000,$B25,Consolidado!$C$5:$C$1000,"Auditoría Interna",Consolidado!$K$5:$K$1000,"X",Consolidado!$H$5:$H$1000,IF($D$9="Todos","&gt;0",$D$9))&lt;&gt;_xlfn.MINIFS(Consolidado!$B$5:$B$1000,Consolidado!$E$5:$E$1000,$B25,Consolidado!$C$5:$C$1000,"Auditoría Interna",Consolidado!$K$5:$K$1000,"X",Consolidado!$H$5:$H$1000,IF($D$9="Todos","&gt;0",$D$9))," y "&amp;TEXT(DAY(_xlfn.MAXIFS(Consolidado!$B$5:$B$1000,Consolidado!$E$5:$E$1000,$B25,Consolidado!$C$5:$C$1000,"Auditoría Interna",Consolidado!$K$5:$K$1000,"X",Consolidado!$H$5:$H$1000,IF($D$9="Todos","&gt;0",$D$9))),"00")&amp;"/"&amp;TEXT(MONTH(_xlfn.MAXIFS(Consolidado!$B$5:$B$1000,Consolidado!$E$5:$E$1000,$B25,Consolidado!$C$5:$C$1000,"Auditoría Interna",Consolidado!$K$5:$K$1000,"X",Consolidado!$H$5:$H$1000,IF($D$9="Todos","&gt;0",$D$9))),"00")&amp;IF($D$9="Todos","/"&amp;RIGHT(YEAR(_xlfn.MAXIFS(Consolidado!$B$5:$B$1000,Consolidado!$E$5:$E$1000,$B25,Consolidado!$C$5:$C$1000,"Auditoría Interna",Consolidado!$K$5:$K$1000,"X",Consolidado!$H$5:$H$1000,IF($D$9="Todos","&gt;0",$D$9))),2),""),""),""),IF(SUMIFS(Consolidado!$AD$5:$AD$1000,Consolidado!$E$5:$E$1000,$B25,Consolidado!$C$5:$C$1000,"Auditoría Externa",Consolidado!$K$5:$K$1000,"X",Consolidado!$H$5:$H$1000,IF($D$9="Todos","&gt;0",$D$9))&gt;0,"Externa "&amp;TEXT(DAY(_xlfn.MINIFS(Consolidado!$B$5:$B$1000,Consolidado!$E$5:$E$1000,$B25,Consolidado!$C$5:$C$1000,"Auditoría Externa",Consolidado!$K$5:$K$1000,"X",Consolidado!$H$5:$H$1000,IF($D$9="Todos","&gt;0",$D$9))),"00")&amp;"/"&amp;TEXT(MONTH(_xlfn.MINIFS(Consolidado!$B$5:$B$1000,Consolidado!$E$5:$E$1000,$B25,Consolidado!$C$5:$C$1000,"Auditoría Externa",Consolidado!$K$5:$K$1000,"X",Consolidado!$H$5:$H$1000,IF($D$9="Todos","&gt;0",$D$9))),"00")&amp;IF($D$9="Todos","/"&amp;RIGHT(YEAR(_xlfn.MINIFS(Consolidado!$B$5:$B$1000,Consolidado!$E$5:$E$1000,$B25,Consolidado!$C$5:$C$1000,"Auditoría Externa",Consolidado!$K$5:$K$1000,"X",Consolidado!$H$5:$H$1000,IF($D$9="Todos","&gt;0",$D$9))),2),"")&amp;IF(_xlfn.MAXIFS(Consolidado!$B$5:$B$1000,Consolidado!$E$5:$E$1000,$B25,Consolidado!$C$5:$C$1000,"Auditoría Externa",Consolidado!$K$5:$K$1000,"X",Consolidado!$H$5:$H$1000,IF($D$9="Todos","&gt;0",$D$9))&lt;&gt;_xlfn.MINIFS(Consolidado!$B$5:$B$1000,Consolidado!$E$5:$E$1000,$B25,Consolidado!$C$5:$C$1000,"Auditoría Externa",Consolidado!$K$5:$K$1000,"X",Consolidado!$H$5:$H$1000,IF($D$9="Todos","&gt;0",$D$9))," y "&amp;TEXT(DAY(_xlfn.MAXIFS(Consolidado!$B$5:$B$1000,Consolidado!$E$5:$E$1000,$B25,Consolidado!$C$5:$C$1000,"Auditoría Externa",Consolidado!$K$5:$K$1000,"X",Consolidado!$H$5:$H$1000,IF($D$9="Todos","&gt;0",$D$9))),"00")&amp;"/"&amp;TEXT(MONTH(_xlfn.MAXIFS(Consolidado!$B$5:$B$1000,Consolidado!$E$5:$E$1000,$B25,Consolidado!$C$5:$C$1000,"Auditoría Externa",Consolidado!$K$5:$K$1000,"X",Consolidado!$H$5:$H$1000,IF($D$9="Todos","&gt;0",$D$9))),"00")&amp;IF($D$9="Todos","/"&amp;RIGHT(YEAR(_xlfn.MAXIFS(Consolidado!$B$5:$B$1000,Consolidado!$E$5:$E$1000,$B25,Consolidado!$C$5:$C$1000,"Auditoría Externa",Consolidado!$K$5:$K$1000,"X",Consolidado!$H$5:$H$1000,IF($D$9="Todos","&gt;0",$D$9))),2),""),""),""),IF(SUMIFS(Consolidado!$AD$5:$AD$1000,Consolidado!$E$5:$E$1000,$B25,Consolidado!$C$5:$C$1000,"SSF",Consolidado!$K$5:$K$1000,"X",Consolidado!$H$5:$H$1000,IF($D$9="Todos","&gt;0",$D$9))&gt;0,"SSF "&amp;TEXT(DAY(_xlfn.MINIFS(Consolidado!$B$5:$B$1000,Consolidado!$E$5:$E$1000,$B25,Consolidado!$C$5:$C$1000,"SSF",Consolidado!$K$5:$K$1000,"X",Consolidado!$H$5:$H$1000,IF($D$9="Todos","&gt;0",$D$9))),"00")&amp;"/"&amp;TEXT(MONTH(_xlfn.MINIFS(Consolidado!$B$5:$B$1000,Consolidado!$E$5:$E$1000,$B25,Consolidado!$C$5:$C$1000,"SSF",Consolidado!$K$5:$K$1000,"X",Consolidado!$H$5:$H$1000,IF($D$9="Todos","&gt;0",$D$9))),"00")&amp;IF($D$9="Todos","/"&amp;RIGHT(YEAR(_xlfn.MINIFS(Consolidado!$B$5:$B$1000,Consolidado!$E$5:$E$1000,$B25,Consolidado!$C$5:$C$1000,"SSF",Consolidado!$K$5:$K$1000,"X",Consolidado!$H$5:$H$1000,IF($D$9="Todos","&gt;0",$D$9))),2),"")&amp;IF(_xlfn.MAXIFS(Consolidado!$B$5:$B$1000,Consolidado!$E$5:$E$1000,$B25,Consolidado!$C$5:$C$1000,"SSF",Consolidado!$K$5:$K$1000,"X",Consolidado!$H$5:$H$1000,IF($D$9="Todos","&gt;0",$D$9))&lt;&gt;_xlfn.MINIFS(Consolidado!$B$5:$B$1000,Consolidado!$E$5:$E$1000,$B25,Consolidado!$C$5:$C$1000,"SSF",Consolidado!$K$5:$K$1000,"X",Consolidado!$H$5:$H$1000,IF($D$9="Todos","&gt;0",$D$9))," y "&amp;TEXT(DAY(_xlfn.MAXIFS(Consolidado!$B$5:$B$1000,Consolidado!$E$5:$E$1000,$B25,Consolidado!$C$5:$C$1000,"SSF",Consolidado!$K$5:$K$1000,"X",Consolidado!$H$5:$H$1000,IF($D$9="Todos","&gt;0",$D$9))),"00")&amp;"/"&amp;TEXT(MONTH(_xlfn.MAXIFS(Consolidado!$B$5:$B$1000,Consolidado!$E$5:$E$1000,$B25,Consolidado!$C$5:$C$1000,"SSF",Consolidado!$K$5:$K$1000,"X",Consolidado!$H$5:$H$1000,IF($D$9="Todos","&gt;0",$D$9))),"00")&amp;IF($D$9="Todos","/"&amp;RIGHT(YEAR(_xlfn.MAXIFS(Consolidado!$B$5:$B$1000,Consolidado!$E$5:$E$1000,$B25,Consolidado!$C$5:$C$1000,"SSF",Consolidado!$K$5:$K$1000,"X",Consolidado!$H$5:$H$1000,IF($D$9="Todos","&gt;0",$D$9))),2),""),""),""),IF(SUMIFS(Consolidado!$AD$5:$AD$1000,Consolidado!$E$5:$E$1000,$B25,Consolidado!$C$5:$C$1000,"Comité de Supervisión",Consolidado!$K$5:$K$1000,"X",Consolidado!$H$5:$H$1000,IF($D$9="Todos","&gt;0",$D$9))&gt;0,"Comité Sup. "&amp;TEXT(DAY(_xlfn.MINIFS(Consolidado!$B$5:$B$1000,Consolidado!$E$5:$E$1000,$B25,Consolidado!$C$5:$C$1000,"Comité de Supervisión",Consolidado!$K$5:$K$1000,"X",Consolidado!$H$5:$H$1000,IF($D$9="Todos","&gt;0",$D$9))),"00")&amp;"/"&amp;TEXT(MONTH(_xlfn.MINIFS(Consolidado!$B$5:$B$1000,Consolidado!$E$5:$E$1000,$B25,Consolidado!$C$5:$C$1000,"Comité de Supervisión",Consolidado!$K$5:$K$1000,"X",Consolidado!$H$5:$H$1000,IF($D$9="Todos","&gt;0",$D$9))),"00")&amp;IF($D$9="Todos","/"&amp;RIGHT(YEAR(_xlfn.MINIFS(Consolidado!$B$5:$B$1000,Consolidado!$E$5:$E$1000,$B25,Consolidado!$C$5:$C$1000,"Comité de Supervisión",Consolidado!$K$5:$K$1000,"X",Consolidado!$H$5:$H$1000,IF($D$9="Todos","&gt;0",$D$9))),2),"")&amp;IF(_xlfn.MAXIFS(Consolidado!$B$5:$B$1000,Consolidado!$E$5:$E$1000,$B25,Consolidado!$C$5:$C$1000,"Comité de Supervisión",Consolidado!$K$5:$K$1000,"X",Consolidado!$H$5:$H$1000,IF($D$9="Todos","&gt;0",$D$9))&lt;&gt;_xlfn.MINIFS(Consolidado!$B$5:$B$1000,Consolidado!$E$5:$E$1000,$B25,Consolidado!$C$5:$C$1000,"Comité de Supervisión",Consolidado!$K$5:$K$1000,"X",Consolidado!$H$5:$H$1000,IF($D$9="Todos","&gt;0",$D$9))," y "&amp;TEXT(DAY(_xlfn.MAXIFS(Consolidado!$B$5:$B$1000,Consolidado!$E$5:$E$1000,$B25,Consolidado!$C$5:$C$1000,"Comité de Supervisión",Consolidado!$K$5:$K$1000,"X",Consolidado!$H$5:$H$1000,IF($D$9="Todos","&gt;0",$D$9))),"00")&amp;"/"&amp;TEXT(MONTH(_xlfn.MAXIFS(Consolidado!$B$5:$B$1000,Consolidado!$E$5:$E$1000,$B25,Consolidado!$C$5:$C$1000,"Comité de Supervisión",Consolidado!$K$5:$K$1000,"X",Consolidado!$H$5:$H$1000,IF($D$9="Todos","&gt;0",$D$9))),"00")&amp;IF($D$9="Todos","/"&amp;RIGHT(YEAR(_xlfn.MAXIFS(Consolidado!$B$5:$B$1000,Consolidado!$E$5:$E$1000,$B25,Consolidado!$C$5:$C$1000,"Comité de Supervisión",Consolidado!$K$5:$K$1000,"X",Consolidado!$H$5:$H$1000,IF($D$9="Todos","&gt;0",$D$9))),2),""),""),""),IF(SUMIFS(Consolidado!$AD$5:$AD$1000,Consolidado!$E$5:$E$1000,$B25,Consolidado!$C$5:$C$1000,"Consejo de Administración",Consolidado!$K$5:$K$1000,"X",Consolidado!$H$5:$H$1000,IF($D$9="Todos","&gt;0",$D$9))&gt;0,"Consejo "&amp;TEXT(DAY(_xlfn.MINIFS(Consolidado!$B$5:$B$1000,Consolidado!$E$5:$E$1000,$B25,Consolidado!$C$5:$C$1000,"Consejo de Administración",Consolidado!$K$5:$K$1000,"X",Consolidado!$H$5:$H$1000,IF($D$9="Todos","&gt;0",$D$9))),"00")&amp;"/"&amp;TEXT(MONTH(_xlfn.MINIFS(Consolidado!$B$5:$B$1000,Consolidado!$E$5:$E$1000,$B25,Consolidado!$C$5:$C$1000,"Consejo de Administración",Consolidado!$K$5:$K$1000,"X",Consolidado!$H$5:$H$1000,IF($D$9="Todos","&gt;0",$D$9))),"00")&amp;IF($D$9="Todos","/"&amp;RIGHT(YEAR(_xlfn.MINIFS(Consolidado!$B$5:$B$1000,Consolidado!$E$5:$E$1000,$B25,Consolidado!$C$5:$C$1000,"Consejo de Administración",Consolidado!$K$5:$K$1000,"X",Consolidado!$H$5:$H$1000,IF($D$9="Todos","&gt;0",$D$9))),2),"")&amp;IF(_xlfn.MAXIFS(Consolidado!$B$5:$B$1000,Consolidado!$E$5:$E$1000,$B25,Consolidado!$C$5:$C$1000,"Consejo de Administración",Consolidado!$K$5:$K$1000,"X",Consolidado!$H$5:$H$1000,IF($D$9="Todos","&gt;0",$D$9))&lt;&gt;_xlfn.MINIFS(Consolidado!$B$5:$B$1000,Consolidado!$E$5:$E$1000,$B25,Consolidado!$C$5:$C$1000,"Consejo de Administración",Consolidado!$K$5:$K$1000,"X",Consolidado!$H$5:$H$1000,IF($D$9="Todos","&gt;0",$D$9))," y "&amp;TEXT(DAY(_xlfn.MAXIFS(Consolidado!$B$5:$B$1000,Consolidado!$E$5:$E$1000,$B25,Consolidado!$C$5:$C$1000,"Consejo de Administración",Consolidado!$K$5:$K$1000,"X",Consolidado!$H$5:$H$1000,IF($D$9="Todos","&gt;0",$D$9))),"00")&amp;"/"&amp;TEXT(MONTH(_xlfn.MAXIFS(Consolidado!$B$5:$B$1000,Consolidado!$E$5:$E$1000,$B25,Consolidado!$C$5:$C$1000,"Consejo de Administración",Consolidado!$K$5:$K$1000,"X",Consolidado!$H$5:$H$1000,IF($D$9="Todos","&gt;0",$D$9))),"00")&amp;IF($D$9="Todos","/"&amp;RIGHT(YEAR(_xlfn.MAXIFS(Consolidado!$B$5:$B$1000,Consolidado!$E$5:$E$1000,$B25,Consolidado!$C$5:$C$1000,"Consejo de Administración",Consolidado!$K$5:$K$1000,"X",Consolidado!$H$5:$H$1000,IF($D$9="Todos","&gt;0",$D$9))),2),""),""),""),IF(SUMIFS(Consolidado!$AD$5:$AD$1000,Consolidado!$E$5:$E$1000,$B25,Consolidado!$C$5:$C$1000,"Otros",Consolidado!$K$5:$K$1000,"X",Consolidado!$H$5:$H$1000,IF($D$9="Todos","&gt;0",$D$9))&gt;0,"Otros "&amp;TEXT(DAY(_xlfn.MINIFS(Consolidado!$B$5:$B$1000,Consolidado!$E$5:$E$1000,$B25,Consolidado!$C$5:$C$1000,"Otros",Consolidado!$K$5:$K$1000,"X",Consolidado!$H$5:$H$1000,IF($D$9="Todos","&gt;0",$D$9))),"00")&amp;"/"&amp;TEXT(MONTH(_xlfn.MINIFS(Consolidado!$B$5:$B$1000,Consolidado!$E$5:$E$1000,$B25,Consolidado!$C$5:$C$1000,"Otros",Consolidado!$K$5:$K$1000,"X",Consolidado!$H$5:$H$1000,IF($D$9="Todos","&gt;0",$D$9))),"00")&amp;IF($D$9="Todos","/"&amp;RIGHT(YEAR(_xlfn.MINIFS(Consolidado!$B$5:$B$1000,Consolidado!$E$5:$E$1000,$B25,Consolidado!$C$5:$C$1000,"Otros",Consolidado!$K$5:$K$1000,"X",Consolidado!$H$5:$H$1000,IF($D$9="Todos","&gt;0",$D$9))),2),"")&amp;IF(_xlfn.MAXIFS(Consolidado!$B$5:$B$1000,Consolidado!$E$5:$E$1000,$B25,Consolidado!$C$5:$C$1000,"Otros",Consolidado!$K$5:$K$1000,"X",Consolidado!$H$5:$H$1000,IF($D$9="Todos","&gt;0",$D$9))&lt;&gt;_xlfn.MINIFS(Consolidado!$B$5:$B$1000,Consolidado!$E$5:$E$1000,$B25,Consolidado!$C$5:$C$1000,"Otros",Consolidado!$K$5:$K$1000,"X",Consolidado!$H$5:$H$1000,IF($D$9="Todos","&gt;0",$D$9))," y "&amp;TEXT(DAY(_xlfn.MAXIFS(Consolidado!$B$5:$B$1000,Consolidado!$E$5:$E$1000,$B25,Consolidado!$C$5:$C$1000,"Otros",Consolidado!$K$5:$K$1000,"X",Consolidado!$H$5:$H$1000,IF($D$9="Todos","&gt;0",$D$9))),"00")&amp;"/"&amp;TEXT(MONTH(_xlfn.MAXIFS(Consolidado!$B$5:$B$1000,Consolidado!$E$5:$E$1000,$B25,Consolidado!$C$5:$C$1000,"Otros",Consolidado!$K$5:$K$1000,"X",Consolidado!$H$5:$H$1000,IF($D$9="Todos","&gt;0",$D$9))),"00")&amp;IF($D$9="Todos","/"&amp;RIGHT(YEAR(_xlfn.MAXIFS(Consolidado!$B$5:$B$1000,Consolidado!$E$5:$E$1000,$B25,Consolidado!$C$5:$C$1000,"Otros",Consolidado!$K$5:$K$1000,"X",Consolidado!$H$5:$H$1000,IF($D$9="Todos","&gt;0",$D$9))),2),""),""),""))</f>
        <v/>
      </c>
      <c r="N25" s="37" t="str">
        <f aca="false">_xlfn.TEXTJOIN(" +"&amp;CHAR(10),TRUE(),IF(SUMIFS(Consolidado!$AD$5:$AD$1000,Consolidado!$E$5:$E$1000,$B25,Consolidado!$C$5:$C$1000,"Auditoría Interna",Consolidado!$L$5:$L$1000,"X",Consolidado!$H$5:$H$1000,IF($D$9="Todos","&gt;0",$D$9))&gt;0,"Interna "&amp;TEXT(DAY(_xlfn.MINIFS(Consolidado!$B$5:$B$1000,Consolidado!$E$5:$E$1000,$B25,Consolidado!$C$5:$C$1000,"Auditoría Interna",Consolidado!$L$5:$L$1000,"X",Consolidado!$H$5:$H$1000,IF($D$9="Todos","&gt;0",$D$9))),"00")&amp;"/"&amp;TEXT(MONTH(_xlfn.MINIFS(Consolidado!$B$5:$B$1000,Consolidado!$E$5:$E$1000,$B25,Consolidado!$C$5:$C$1000,"Auditoría Interna",Consolidado!$L$5:$L$1000,"X",Consolidado!$H$5:$H$1000,IF($D$9="Todos","&gt;0",$D$9))),"00")&amp;IF($D$9="Todos","/"&amp;RIGHT(YEAR(_xlfn.MINIFS(Consolidado!$B$5:$B$1000,Consolidado!$E$5:$E$1000,$B25,Consolidado!$C$5:$C$1000,"Auditoría Interna",Consolidado!$L$5:$L$1000,"X",Consolidado!$H$5:$H$1000,IF($D$9="Todos","&gt;0",$D$9))),2),"")&amp;IF(_xlfn.MAXIFS(Consolidado!$B$5:$B$1000,Consolidado!$E$5:$E$1000,$B25,Consolidado!$C$5:$C$1000,"Auditoría Interna",Consolidado!$L$5:$L$1000,"X",Consolidado!$H$5:$H$1000,IF($D$9="Todos","&gt;0",$D$9))&lt;&gt;_xlfn.MINIFS(Consolidado!$B$5:$B$1000,Consolidado!$E$5:$E$1000,$B25,Consolidado!$C$5:$C$1000,"Auditoría Interna",Consolidado!$L$5:$L$1000,"X",Consolidado!$H$5:$H$1000,IF($D$9="Todos","&gt;0",$D$9))," y "&amp;TEXT(DAY(_xlfn.MAXIFS(Consolidado!$B$5:$B$1000,Consolidado!$E$5:$E$1000,$B25,Consolidado!$C$5:$C$1000,"Auditoría Interna",Consolidado!$L$5:$L$1000,"X",Consolidado!$H$5:$H$1000,IF($D$9="Todos","&gt;0",$D$9))),"00")&amp;"/"&amp;TEXT(MONTH(_xlfn.MAXIFS(Consolidado!$B$5:$B$1000,Consolidado!$E$5:$E$1000,$B25,Consolidado!$C$5:$C$1000,"Auditoría Interna",Consolidado!$L$5:$L$1000,"X",Consolidado!$H$5:$H$1000,IF($D$9="Todos","&gt;0",$D$9))),"00")&amp;IF($D$9="Todos","/"&amp;RIGHT(YEAR(_xlfn.MAXIFS(Consolidado!$B$5:$B$1000,Consolidado!$E$5:$E$1000,$B25,Consolidado!$C$5:$C$1000,"Auditoría Interna",Consolidado!$L$5:$L$1000,"X",Consolidado!$H$5:$H$1000,IF($D$9="Todos","&gt;0",$D$9))),2),""),""),""),IF(SUMIFS(Consolidado!$AD$5:$AD$1000,Consolidado!$E$5:$E$1000,$B25,Consolidado!$C$5:$C$1000,"Auditoría Externa",Consolidado!$L$5:$L$1000,"X",Consolidado!$H$5:$H$1000,IF($D$9="Todos","&gt;0",$D$9))&gt;0,"Externa "&amp;TEXT(DAY(_xlfn.MINIFS(Consolidado!$B$5:$B$1000,Consolidado!$E$5:$E$1000,$B25,Consolidado!$C$5:$C$1000,"Auditoría Externa",Consolidado!$L$5:$L$1000,"X",Consolidado!$H$5:$H$1000,IF($D$9="Todos","&gt;0",$D$9))),"00")&amp;"/"&amp;TEXT(MONTH(_xlfn.MINIFS(Consolidado!$B$5:$B$1000,Consolidado!$E$5:$E$1000,$B25,Consolidado!$C$5:$C$1000,"Auditoría Externa",Consolidado!$L$5:$L$1000,"X",Consolidado!$H$5:$H$1000,IF($D$9="Todos","&gt;0",$D$9))),"00")&amp;IF($D$9="Todos","/"&amp;RIGHT(YEAR(_xlfn.MINIFS(Consolidado!$B$5:$B$1000,Consolidado!$E$5:$E$1000,$B25,Consolidado!$C$5:$C$1000,"Auditoría Externa",Consolidado!$L$5:$L$1000,"X",Consolidado!$H$5:$H$1000,IF($D$9="Todos","&gt;0",$D$9))),2),"")&amp;IF(_xlfn.MAXIFS(Consolidado!$B$5:$B$1000,Consolidado!$E$5:$E$1000,$B25,Consolidado!$C$5:$C$1000,"Auditoría Externa",Consolidado!$L$5:$L$1000,"X",Consolidado!$H$5:$H$1000,IF($D$9="Todos","&gt;0",$D$9))&lt;&gt;_xlfn.MINIFS(Consolidado!$B$5:$B$1000,Consolidado!$E$5:$E$1000,$B25,Consolidado!$C$5:$C$1000,"Auditoría Externa",Consolidado!$L$5:$L$1000,"X",Consolidado!$H$5:$H$1000,IF($D$9="Todos","&gt;0",$D$9))," y "&amp;TEXT(DAY(_xlfn.MAXIFS(Consolidado!$B$5:$B$1000,Consolidado!$E$5:$E$1000,$B25,Consolidado!$C$5:$C$1000,"Auditoría Externa",Consolidado!$L$5:$L$1000,"X",Consolidado!$H$5:$H$1000,IF($D$9="Todos","&gt;0",$D$9))),"00")&amp;"/"&amp;TEXT(MONTH(_xlfn.MAXIFS(Consolidado!$B$5:$B$1000,Consolidado!$E$5:$E$1000,$B25,Consolidado!$C$5:$C$1000,"Auditoría Externa",Consolidado!$L$5:$L$1000,"X",Consolidado!$H$5:$H$1000,IF($D$9="Todos","&gt;0",$D$9))),"00")&amp;IF($D$9="Todos","/"&amp;RIGHT(YEAR(_xlfn.MAXIFS(Consolidado!$B$5:$B$1000,Consolidado!$E$5:$E$1000,$B25,Consolidado!$C$5:$C$1000,"Auditoría Externa",Consolidado!$L$5:$L$1000,"X",Consolidado!$H$5:$H$1000,IF($D$9="Todos","&gt;0",$D$9))),2),""),""),""),IF(SUMIFS(Consolidado!$AD$5:$AD$1000,Consolidado!$E$5:$E$1000,$B25,Consolidado!$C$5:$C$1000,"SSF",Consolidado!$L$5:$L$1000,"X",Consolidado!$H$5:$H$1000,IF($D$9="Todos","&gt;0",$D$9))&gt;0,"SSF "&amp;TEXT(DAY(_xlfn.MINIFS(Consolidado!$B$5:$B$1000,Consolidado!$E$5:$E$1000,$B25,Consolidado!$C$5:$C$1000,"SSF",Consolidado!$L$5:$L$1000,"X",Consolidado!$H$5:$H$1000,IF($D$9="Todos","&gt;0",$D$9))),"00")&amp;"/"&amp;TEXT(MONTH(_xlfn.MINIFS(Consolidado!$B$5:$B$1000,Consolidado!$E$5:$E$1000,$B25,Consolidado!$C$5:$C$1000,"SSF",Consolidado!$L$5:$L$1000,"X",Consolidado!$H$5:$H$1000,IF($D$9="Todos","&gt;0",$D$9))),"00")&amp;IF($D$9="Todos","/"&amp;RIGHT(YEAR(_xlfn.MINIFS(Consolidado!$B$5:$B$1000,Consolidado!$E$5:$E$1000,$B25,Consolidado!$C$5:$C$1000,"SSF",Consolidado!$L$5:$L$1000,"X",Consolidado!$H$5:$H$1000,IF($D$9="Todos","&gt;0",$D$9))),2),"")&amp;IF(_xlfn.MAXIFS(Consolidado!$B$5:$B$1000,Consolidado!$E$5:$E$1000,$B25,Consolidado!$C$5:$C$1000,"SSF",Consolidado!$L$5:$L$1000,"X",Consolidado!$H$5:$H$1000,IF($D$9="Todos","&gt;0",$D$9))&lt;&gt;_xlfn.MINIFS(Consolidado!$B$5:$B$1000,Consolidado!$E$5:$E$1000,$B25,Consolidado!$C$5:$C$1000,"SSF",Consolidado!$L$5:$L$1000,"X",Consolidado!$H$5:$H$1000,IF($D$9="Todos","&gt;0",$D$9))," y "&amp;TEXT(DAY(_xlfn.MAXIFS(Consolidado!$B$5:$B$1000,Consolidado!$E$5:$E$1000,$B25,Consolidado!$C$5:$C$1000,"SSF",Consolidado!$L$5:$L$1000,"X",Consolidado!$H$5:$H$1000,IF($D$9="Todos","&gt;0",$D$9))),"00")&amp;"/"&amp;TEXT(MONTH(_xlfn.MAXIFS(Consolidado!$B$5:$B$1000,Consolidado!$E$5:$E$1000,$B25,Consolidado!$C$5:$C$1000,"SSF",Consolidado!$L$5:$L$1000,"X",Consolidado!$H$5:$H$1000,IF($D$9="Todos","&gt;0",$D$9))),"00")&amp;IF($D$9="Todos","/"&amp;RIGHT(YEAR(_xlfn.MAXIFS(Consolidado!$B$5:$B$1000,Consolidado!$E$5:$E$1000,$B25,Consolidado!$C$5:$C$1000,"SSF",Consolidado!$L$5:$L$1000,"X",Consolidado!$H$5:$H$1000,IF($D$9="Todos","&gt;0",$D$9))),2),""),""),""),IF(SUMIFS(Consolidado!$AD$5:$AD$1000,Consolidado!$E$5:$E$1000,$B25,Consolidado!$C$5:$C$1000,"Comité de Supervisión",Consolidado!$L$5:$L$1000,"X",Consolidado!$H$5:$H$1000,IF($D$9="Todos","&gt;0",$D$9))&gt;0,"Comité Sup. "&amp;TEXT(DAY(_xlfn.MINIFS(Consolidado!$B$5:$B$1000,Consolidado!$E$5:$E$1000,$B25,Consolidado!$C$5:$C$1000,"Comité de Supervisión",Consolidado!$L$5:$L$1000,"X",Consolidado!$H$5:$H$1000,IF($D$9="Todos","&gt;0",$D$9))),"00")&amp;"/"&amp;TEXT(MONTH(_xlfn.MINIFS(Consolidado!$B$5:$B$1000,Consolidado!$E$5:$E$1000,$B25,Consolidado!$C$5:$C$1000,"Comité de Supervisión",Consolidado!$L$5:$L$1000,"X",Consolidado!$H$5:$H$1000,IF($D$9="Todos","&gt;0",$D$9))),"00")&amp;IF($D$9="Todos","/"&amp;RIGHT(YEAR(_xlfn.MINIFS(Consolidado!$B$5:$B$1000,Consolidado!$E$5:$E$1000,$B25,Consolidado!$C$5:$C$1000,"Comité de Supervisión",Consolidado!$L$5:$L$1000,"X",Consolidado!$H$5:$H$1000,IF($D$9="Todos","&gt;0",$D$9))),2),"")&amp;IF(_xlfn.MAXIFS(Consolidado!$B$5:$B$1000,Consolidado!$E$5:$E$1000,$B25,Consolidado!$C$5:$C$1000,"Comité de Supervisión",Consolidado!$L$5:$L$1000,"X",Consolidado!$H$5:$H$1000,IF($D$9="Todos","&gt;0",$D$9))&lt;&gt;_xlfn.MINIFS(Consolidado!$B$5:$B$1000,Consolidado!$E$5:$E$1000,$B25,Consolidado!$C$5:$C$1000,"Comité de Supervisión",Consolidado!$L$5:$L$1000,"X",Consolidado!$H$5:$H$1000,IF($D$9="Todos","&gt;0",$D$9))," y "&amp;TEXT(DAY(_xlfn.MAXIFS(Consolidado!$B$5:$B$1000,Consolidado!$E$5:$E$1000,$B25,Consolidado!$C$5:$C$1000,"Comité de Supervisión",Consolidado!$L$5:$L$1000,"X",Consolidado!$H$5:$H$1000,IF($D$9="Todos","&gt;0",$D$9))),"00")&amp;"/"&amp;TEXT(MONTH(_xlfn.MAXIFS(Consolidado!$B$5:$B$1000,Consolidado!$E$5:$E$1000,$B25,Consolidado!$C$5:$C$1000,"Comité de Supervisión",Consolidado!$L$5:$L$1000,"X",Consolidado!$H$5:$H$1000,IF($D$9="Todos","&gt;0",$D$9))),"00")&amp;IF($D$9="Todos","/"&amp;RIGHT(YEAR(_xlfn.MAXIFS(Consolidado!$B$5:$B$1000,Consolidado!$E$5:$E$1000,$B25,Consolidado!$C$5:$C$1000,"Comité de Supervisión",Consolidado!$L$5:$L$1000,"X",Consolidado!$H$5:$H$1000,IF($D$9="Todos","&gt;0",$D$9))),2),""),""),""),IF(SUMIFS(Consolidado!$AD$5:$AD$1000,Consolidado!$E$5:$E$1000,$B25,Consolidado!$C$5:$C$1000,"Consejo de Administración",Consolidado!$L$5:$L$1000,"X",Consolidado!$H$5:$H$1000,IF($D$9="Todos","&gt;0",$D$9))&gt;0,"Consejo "&amp;TEXT(DAY(_xlfn.MINIFS(Consolidado!$B$5:$B$1000,Consolidado!$E$5:$E$1000,$B25,Consolidado!$C$5:$C$1000,"Consejo de Administración",Consolidado!$L$5:$L$1000,"X",Consolidado!$H$5:$H$1000,IF($D$9="Todos","&gt;0",$D$9))),"00")&amp;"/"&amp;TEXT(MONTH(_xlfn.MINIFS(Consolidado!$B$5:$B$1000,Consolidado!$E$5:$E$1000,$B25,Consolidado!$C$5:$C$1000,"Consejo de Administración",Consolidado!$L$5:$L$1000,"X",Consolidado!$H$5:$H$1000,IF($D$9="Todos","&gt;0",$D$9))),"00")&amp;IF($D$9="Todos","/"&amp;RIGHT(YEAR(_xlfn.MINIFS(Consolidado!$B$5:$B$1000,Consolidado!$E$5:$E$1000,$B25,Consolidado!$C$5:$C$1000,"Consejo de Administración",Consolidado!$L$5:$L$1000,"X",Consolidado!$H$5:$H$1000,IF($D$9="Todos","&gt;0",$D$9))),2),"")&amp;IF(_xlfn.MAXIFS(Consolidado!$B$5:$B$1000,Consolidado!$E$5:$E$1000,$B25,Consolidado!$C$5:$C$1000,"Consejo de Administración",Consolidado!$L$5:$L$1000,"X",Consolidado!$H$5:$H$1000,IF($D$9="Todos","&gt;0",$D$9))&lt;&gt;_xlfn.MINIFS(Consolidado!$B$5:$B$1000,Consolidado!$E$5:$E$1000,$B25,Consolidado!$C$5:$C$1000,"Consejo de Administración",Consolidado!$L$5:$L$1000,"X",Consolidado!$H$5:$H$1000,IF($D$9="Todos","&gt;0",$D$9))," y "&amp;TEXT(DAY(_xlfn.MAXIFS(Consolidado!$B$5:$B$1000,Consolidado!$E$5:$E$1000,$B25,Consolidado!$C$5:$C$1000,"Consejo de Administración",Consolidado!$L$5:$L$1000,"X",Consolidado!$H$5:$H$1000,IF($D$9="Todos","&gt;0",$D$9))),"00")&amp;"/"&amp;TEXT(MONTH(_xlfn.MAXIFS(Consolidado!$B$5:$B$1000,Consolidado!$E$5:$E$1000,$B25,Consolidado!$C$5:$C$1000,"Consejo de Administración",Consolidado!$L$5:$L$1000,"X",Consolidado!$H$5:$H$1000,IF($D$9="Todos","&gt;0",$D$9))),"00")&amp;IF($D$9="Todos","/"&amp;RIGHT(YEAR(_xlfn.MAXIFS(Consolidado!$B$5:$B$1000,Consolidado!$E$5:$E$1000,$B25,Consolidado!$C$5:$C$1000,"Consejo de Administración",Consolidado!$L$5:$L$1000,"X",Consolidado!$H$5:$H$1000,IF($D$9="Todos","&gt;0",$D$9))),2),""),""),""),IF(SUMIFS(Consolidado!$AD$5:$AD$1000,Consolidado!$E$5:$E$1000,$B25,Consolidado!$C$5:$C$1000,"Otros",Consolidado!$L$5:$L$1000,"X",Consolidado!$H$5:$H$1000,IF($D$9="Todos","&gt;0",$D$9))&gt;0,"Otros "&amp;TEXT(DAY(_xlfn.MINIFS(Consolidado!$B$5:$B$1000,Consolidado!$E$5:$E$1000,$B25,Consolidado!$C$5:$C$1000,"Otros",Consolidado!$L$5:$L$1000,"X",Consolidado!$H$5:$H$1000,IF($D$9="Todos","&gt;0",$D$9))),"00")&amp;"/"&amp;TEXT(MONTH(_xlfn.MINIFS(Consolidado!$B$5:$B$1000,Consolidado!$E$5:$E$1000,$B25,Consolidado!$C$5:$C$1000,"Otros",Consolidado!$L$5:$L$1000,"X",Consolidado!$H$5:$H$1000,IF($D$9="Todos","&gt;0",$D$9))),"00")&amp;IF($D$9="Todos","/"&amp;RIGHT(YEAR(_xlfn.MINIFS(Consolidado!$B$5:$B$1000,Consolidado!$E$5:$E$1000,$B25,Consolidado!$C$5:$C$1000,"Otros",Consolidado!$L$5:$L$1000,"X",Consolidado!$H$5:$H$1000,IF($D$9="Todos","&gt;0",$D$9))),2),"")&amp;IF(_xlfn.MAXIFS(Consolidado!$B$5:$B$1000,Consolidado!$E$5:$E$1000,$B25,Consolidado!$C$5:$C$1000,"Otros",Consolidado!$L$5:$L$1000,"X",Consolidado!$H$5:$H$1000,IF($D$9="Todos","&gt;0",$D$9))&lt;&gt;_xlfn.MINIFS(Consolidado!$B$5:$B$1000,Consolidado!$E$5:$E$1000,$B25,Consolidado!$C$5:$C$1000,"Otros",Consolidado!$L$5:$L$1000,"X",Consolidado!$H$5:$H$1000,IF($D$9="Todos","&gt;0",$D$9))," y "&amp;TEXT(DAY(_xlfn.MAXIFS(Consolidado!$B$5:$B$1000,Consolidado!$E$5:$E$1000,$B25,Consolidado!$C$5:$C$1000,"Otros",Consolidado!$L$5:$L$1000,"X",Consolidado!$H$5:$H$1000,IF($D$9="Todos","&gt;0",$D$9))),"00")&amp;"/"&amp;TEXT(MONTH(_xlfn.MAXIFS(Consolidado!$B$5:$B$1000,Consolidado!$E$5:$E$1000,$B25,Consolidado!$C$5:$C$1000,"Otros",Consolidado!$L$5:$L$1000,"X",Consolidado!$H$5:$H$1000,IF($D$9="Todos","&gt;0",$D$9))),"00")&amp;IF($D$9="Todos","/"&amp;RIGHT(YEAR(_xlfn.MAXIFS(Consolidado!$B$5:$B$1000,Consolidado!$E$5:$E$1000,$B25,Consolidado!$C$5:$C$1000,"Otros",Consolidado!$L$5:$L$1000,"X",Consolidado!$H$5:$H$1000,IF($D$9="Todos","&gt;0",$D$9))),2),""),""),""))</f>
        <v/>
      </c>
      <c r="O25" s="37" t="str">
        <f aca="false">_xlfn.TEXTJOIN(" +"&amp;CHAR(10),TRUE(),IF(SUMIFS(Consolidado!$AD$5:$AD$1000,Consolidado!$E$5:$E$1000,$B25,Consolidado!$C$5:$C$1000,"Auditoría Interna",Consolidado!$M$5:$M$1000,"X",Consolidado!$H$5:$H$1000,IF($D$9="Todos","&gt;0",$D$9))&gt;0,"Interna "&amp;TEXT(DAY(_xlfn.MINIFS(Consolidado!$B$5:$B$1000,Consolidado!$E$5:$E$1000,$B25,Consolidado!$C$5:$C$1000,"Auditoría Interna",Consolidado!$M$5:$M$1000,"X",Consolidado!$H$5:$H$1000,IF($D$9="Todos","&gt;0",$D$9))),"00")&amp;"/"&amp;TEXT(MONTH(_xlfn.MINIFS(Consolidado!$B$5:$B$1000,Consolidado!$E$5:$E$1000,$B25,Consolidado!$C$5:$C$1000,"Auditoría Interna",Consolidado!$M$5:$M$1000,"X",Consolidado!$H$5:$H$1000,IF($D$9="Todos","&gt;0",$D$9))),"00")&amp;IF($D$9="Todos","/"&amp;RIGHT(YEAR(_xlfn.MINIFS(Consolidado!$B$5:$B$1000,Consolidado!$E$5:$E$1000,$B25,Consolidado!$C$5:$C$1000,"Auditoría Interna",Consolidado!$M$5:$M$1000,"X",Consolidado!$H$5:$H$1000,IF($D$9="Todos","&gt;0",$D$9))),2),"")&amp;IF(_xlfn.MAXIFS(Consolidado!$B$5:$B$1000,Consolidado!$E$5:$E$1000,$B25,Consolidado!$C$5:$C$1000,"Auditoría Interna",Consolidado!$M$5:$M$1000,"X",Consolidado!$H$5:$H$1000,IF($D$9="Todos","&gt;0",$D$9))&lt;&gt;_xlfn.MINIFS(Consolidado!$B$5:$B$1000,Consolidado!$E$5:$E$1000,$B25,Consolidado!$C$5:$C$1000,"Auditoría Interna",Consolidado!$M$5:$M$1000,"X",Consolidado!$H$5:$H$1000,IF($D$9="Todos","&gt;0",$D$9))," y "&amp;TEXT(DAY(_xlfn.MAXIFS(Consolidado!$B$5:$B$1000,Consolidado!$E$5:$E$1000,$B25,Consolidado!$C$5:$C$1000,"Auditoría Interna",Consolidado!$M$5:$M$1000,"X",Consolidado!$H$5:$H$1000,IF($D$9="Todos","&gt;0",$D$9))),"00")&amp;"/"&amp;TEXT(MONTH(_xlfn.MAXIFS(Consolidado!$B$5:$B$1000,Consolidado!$E$5:$E$1000,$B25,Consolidado!$C$5:$C$1000,"Auditoría Interna",Consolidado!$M$5:$M$1000,"X",Consolidado!$H$5:$H$1000,IF($D$9="Todos","&gt;0",$D$9))),"00")&amp;IF($D$9="Todos","/"&amp;RIGHT(YEAR(_xlfn.MAXIFS(Consolidado!$B$5:$B$1000,Consolidado!$E$5:$E$1000,$B25,Consolidado!$C$5:$C$1000,"Auditoría Interna",Consolidado!$M$5:$M$1000,"X",Consolidado!$H$5:$H$1000,IF($D$9="Todos","&gt;0",$D$9))),2),""),""),""),IF(SUMIFS(Consolidado!$AD$5:$AD$1000,Consolidado!$E$5:$E$1000,$B25,Consolidado!$C$5:$C$1000,"Auditoría Externa",Consolidado!$M$5:$M$1000,"X",Consolidado!$H$5:$H$1000,IF($D$9="Todos","&gt;0",$D$9))&gt;0,"Externa "&amp;TEXT(DAY(_xlfn.MINIFS(Consolidado!$B$5:$B$1000,Consolidado!$E$5:$E$1000,$B25,Consolidado!$C$5:$C$1000,"Auditoría Externa",Consolidado!$M$5:$M$1000,"X",Consolidado!$H$5:$H$1000,IF($D$9="Todos","&gt;0",$D$9))),"00")&amp;"/"&amp;TEXT(MONTH(_xlfn.MINIFS(Consolidado!$B$5:$B$1000,Consolidado!$E$5:$E$1000,$B25,Consolidado!$C$5:$C$1000,"Auditoría Externa",Consolidado!$M$5:$M$1000,"X",Consolidado!$H$5:$H$1000,IF($D$9="Todos","&gt;0",$D$9))),"00")&amp;IF($D$9="Todos","/"&amp;RIGHT(YEAR(_xlfn.MINIFS(Consolidado!$B$5:$B$1000,Consolidado!$E$5:$E$1000,$B25,Consolidado!$C$5:$C$1000,"Auditoría Externa",Consolidado!$M$5:$M$1000,"X",Consolidado!$H$5:$H$1000,IF($D$9="Todos","&gt;0",$D$9))),2),"")&amp;IF(_xlfn.MAXIFS(Consolidado!$B$5:$B$1000,Consolidado!$E$5:$E$1000,$B25,Consolidado!$C$5:$C$1000,"Auditoría Externa",Consolidado!$M$5:$M$1000,"X",Consolidado!$H$5:$H$1000,IF($D$9="Todos","&gt;0",$D$9))&lt;&gt;_xlfn.MINIFS(Consolidado!$B$5:$B$1000,Consolidado!$E$5:$E$1000,$B25,Consolidado!$C$5:$C$1000,"Auditoría Externa",Consolidado!$M$5:$M$1000,"X",Consolidado!$H$5:$H$1000,IF($D$9="Todos","&gt;0",$D$9))," y "&amp;TEXT(DAY(_xlfn.MAXIFS(Consolidado!$B$5:$B$1000,Consolidado!$E$5:$E$1000,$B25,Consolidado!$C$5:$C$1000,"Auditoría Externa",Consolidado!$M$5:$M$1000,"X",Consolidado!$H$5:$H$1000,IF($D$9="Todos","&gt;0",$D$9))),"00")&amp;"/"&amp;TEXT(MONTH(_xlfn.MAXIFS(Consolidado!$B$5:$B$1000,Consolidado!$E$5:$E$1000,$B25,Consolidado!$C$5:$C$1000,"Auditoría Externa",Consolidado!$M$5:$M$1000,"X",Consolidado!$H$5:$H$1000,IF($D$9="Todos","&gt;0",$D$9))),"00")&amp;IF($D$9="Todos","/"&amp;RIGHT(YEAR(_xlfn.MAXIFS(Consolidado!$B$5:$B$1000,Consolidado!$E$5:$E$1000,$B25,Consolidado!$C$5:$C$1000,"Auditoría Externa",Consolidado!$M$5:$M$1000,"X",Consolidado!$H$5:$H$1000,IF($D$9="Todos","&gt;0",$D$9))),2),""),""),""),IF(SUMIFS(Consolidado!$AD$5:$AD$1000,Consolidado!$E$5:$E$1000,$B25,Consolidado!$C$5:$C$1000,"SSF",Consolidado!$M$5:$M$1000,"X",Consolidado!$H$5:$H$1000,IF($D$9="Todos","&gt;0",$D$9))&gt;0,"SSF "&amp;TEXT(DAY(_xlfn.MINIFS(Consolidado!$B$5:$B$1000,Consolidado!$E$5:$E$1000,$B25,Consolidado!$C$5:$C$1000,"SSF",Consolidado!$M$5:$M$1000,"X",Consolidado!$H$5:$H$1000,IF($D$9="Todos","&gt;0",$D$9))),"00")&amp;"/"&amp;TEXT(MONTH(_xlfn.MINIFS(Consolidado!$B$5:$B$1000,Consolidado!$E$5:$E$1000,$B25,Consolidado!$C$5:$C$1000,"SSF",Consolidado!$M$5:$M$1000,"X",Consolidado!$H$5:$H$1000,IF($D$9="Todos","&gt;0",$D$9))),"00")&amp;IF($D$9="Todos","/"&amp;RIGHT(YEAR(_xlfn.MINIFS(Consolidado!$B$5:$B$1000,Consolidado!$E$5:$E$1000,$B25,Consolidado!$C$5:$C$1000,"SSF",Consolidado!$M$5:$M$1000,"X",Consolidado!$H$5:$H$1000,IF($D$9="Todos","&gt;0",$D$9))),2),"")&amp;IF(_xlfn.MAXIFS(Consolidado!$B$5:$B$1000,Consolidado!$E$5:$E$1000,$B25,Consolidado!$C$5:$C$1000,"SSF",Consolidado!$M$5:$M$1000,"X",Consolidado!$H$5:$H$1000,IF($D$9="Todos","&gt;0",$D$9))&lt;&gt;_xlfn.MINIFS(Consolidado!$B$5:$B$1000,Consolidado!$E$5:$E$1000,$B25,Consolidado!$C$5:$C$1000,"SSF",Consolidado!$M$5:$M$1000,"X",Consolidado!$H$5:$H$1000,IF($D$9="Todos","&gt;0",$D$9))," y "&amp;TEXT(DAY(_xlfn.MAXIFS(Consolidado!$B$5:$B$1000,Consolidado!$E$5:$E$1000,$B25,Consolidado!$C$5:$C$1000,"SSF",Consolidado!$M$5:$M$1000,"X",Consolidado!$H$5:$H$1000,IF($D$9="Todos","&gt;0",$D$9))),"00")&amp;"/"&amp;TEXT(MONTH(_xlfn.MAXIFS(Consolidado!$B$5:$B$1000,Consolidado!$E$5:$E$1000,$B25,Consolidado!$C$5:$C$1000,"SSF",Consolidado!$M$5:$M$1000,"X",Consolidado!$H$5:$H$1000,IF($D$9="Todos","&gt;0",$D$9))),"00")&amp;IF($D$9="Todos","/"&amp;RIGHT(YEAR(_xlfn.MAXIFS(Consolidado!$B$5:$B$1000,Consolidado!$E$5:$E$1000,$B25,Consolidado!$C$5:$C$1000,"SSF",Consolidado!$M$5:$M$1000,"X",Consolidado!$H$5:$H$1000,IF($D$9="Todos","&gt;0",$D$9))),2),""),""),""),IF(SUMIFS(Consolidado!$AD$5:$AD$1000,Consolidado!$E$5:$E$1000,$B25,Consolidado!$C$5:$C$1000,"Comité de Supervisión",Consolidado!$M$5:$M$1000,"X",Consolidado!$H$5:$H$1000,IF($D$9="Todos","&gt;0",$D$9))&gt;0,"Comité Sup. "&amp;TEXT(DAY(_xlfn.MINIFS(Consolidado!$B$5:$B$1000,Consolidado!$E$5:$E$1000,$B25,Consolidado!$C$5:$C$1000,"Comité de Supervisión",Consolidado!$M$5:$M$1000,"X",Consolidado!$H$5:$H$1000,IF($D$9="Todos","&gt;0",$D$9))),"00")&amp;"/"&amp;TEXT(MONTH(_xlfn.MINIFS(Consolidado!$B$5:$B$1000,Consolidado!$E$5:$E$1000,$B25,Consolidado!$C$5:$C$1000,"Comité de Supervisión",Consolidado!$M$5:$M$1000,"X",Consolidado!$H$5:$H$1000,IF($D$9="Todos","&gt;0",$D$9))),"00")&amp;IF($D$9="Todos","/"&amp;RIGHT(YEAR(_xlfn.MINIFS(Consolidado!$B$5:$B$1000,Consolidado!$E$5:$E$1000,$B25,Consolidado!$C$5:$C$1000,"Comité de Supervisión",Consolidado!$M$5:$M$1000,"X",Consolidado!$H$5:$H$1000,IF($D$9="Todos","&gt;0",$D$9))),2),"")&amp;IF(_xlfn.MAXIFS(Consolidado!$B$5:$B$1000,Consolidado!$E$5:$E$1000,$B25,Consolidado!$C$5:$C$1000,"Comité de Supervisión",Consolidado!$M$5:$M$1000,"X",Consolidado!$H$5:$H$1000,IF($D$9="Todos","&gt;0",$D$9))&lt;&gt;_xlfn.MINIFS(Consolidado!$B$5:$B$1000,Consolidado!$E$5:$E$1000,$B25,Consolidado!$C$5:$C$1000,"Comité de Supervisión",Consolidado!$M$5:$M$1000,"X",Consolidado!$H$5:$H$1000,IF($D$9="Todos","&gt;0",$D$9))," y "&amp;TEXT(DAY(_xlfn.MAXIFS(Consolidado!$B$5:$B$1000,Consolidado!$E$5:$E$1000,$B25,Consolidado!$C$5:$C$1000,"Comité de Supervisión",Consolidado!$M$5:$M$1000,"X",Consolidado!$H$5:$H$1000,IF($D$9="Todos","&gt;0",$D$9))),"00")&amp;"/"&amp;TEXT(MONTH(_xlfn.MAXIFS(Consolidado!$B$5:$B$1000,Consolidado!$E$5:$E$1000,$B25,Consolidado!$C$5:$C$1000,"Comité de Supervisión",Consolidado!$M$5:$M$1000,"X",Consolidado!$H$5:$H$1000,IF($D$9="Todos","&gt;0",$D$9))),"00")&amp;IF($D$9="Todos","/"&amp;RIGHT(YEAR(_xlfn.MAXIFS(Consolidado!$B$5:$B$1000,Consolidado!$E$5:$E$1000,$B25,Consolidado!$C$5:$C$1000,"Comité de Supervisión",Consolidado!$M$5:$M$1000,"X",Consolidado!$H$5:$H$1000,IF($D$9="Todos","&gt;0",$D$9))),2),""),""),""),IF(SUMIFS(Consolidado!$AD$5:$AD$1000,Consolidado!$E$5:$E$1000,$B25,Consolidado!$C$5:$C$1000,"Consejo de Administración",Consolidado!$M$5:$M$1000,"X",Consolidado!$H$5:$H$1000,IF($D$9="Todos","&gt;0",$D$9))&gt;0,"Consejo "&amp;TEXT(DAY(_xlfn.MINIFS(Consolidado!$B$5:$B$1000,Consolidado!$E$5:$E$1000,$B25,Consolidado!$C$5:$C$1000,"Consejo de Administración",Consolidado!$M$5:$M$1000,"X",Consolidado!$H$5:$H$1000,IF($D$9="Todos","&gt;0",$D$9))),"00")&amp;"/"&amp;TEXT(MONTH(_xlfn.MINIFS(Consolidado!$B$5:$B$1000,Consolidado!$E$5:$E$1000,$B25,Consolidado!$C$5:$C$1000,"Consejo de Administración",Consolidado!$M$5:$M$1000,"X",Consolidado!$H$5:$H$1000,IF($D$9="Todos","&gt;0",$D$9))),"00")&amp;IF($D$9="Todos","/"&amp;RIGHT(YEAR(_xlfn.MINIFS(Consolidado!$B$5:$B$1000,Consolidado!$E$5:$E$1000,$B25,Consolidado!$C$5:$C$1000,"Consejo de Administración",Consolidado!$M$5:$M$1000,"X",Consolidado!$H$5:$H$1000,IF($D$9="Todos","&gt;0",$D$9))),2),"")&amp;IF(_xlfn.MAXIFS(Consolidado!$B$5:$B$1000,Consolidado!$E$5:$E$1000,$B25,Consolidado!$C$5:$C$1000,"Consejo de Administración",Consolidado!$M$5:$M$1000,"X",Consolidado!$H$5:$H$1000,IF($D$9="Todos","&gt;0",$D$9))&lt;&gt;_xlfn.MINIFS(Consolidado!$B$5:$B$1000,Consolidado!$E$5:$E$1000,$B25,Consolidado!$C$5:$C$1000,"Consejo de Administración",Consolidado!$M$5:$M$1000,"X",Consolidado!$H$5:$H$1000,IF($D$9="Todos","&gt;0",$D$9))," y "&amp;TEXT(DAY(_xlfn.MAXIFS(Consolidado!$B$5:$B$1000,Consolidado!$E$5:$E$1000,$B25,Consolidado!$C$5:$C$1000,"Consejo de Administración",Consolidado!$M$5:$M$1000,"X",Consolidado!$H$5:$H$1000,IF($D$9="Todos","&gt;0",$D$9))),"00")&amp;"/"&amp;TEXT(MONTH(_xlfn.MAXIFS(Consolidado!$B$5:$B$1000,Consolidado!$E$5:$E$1000,$B25,Consolidado!$C$5:$C$1000,"Consejo de Administración",Consolidado!$M$5:$M$1000,"X",Consolidado!$H$5:$H$1000,IF($D$9="Todos","&gt;0",$D$9))),"00")&amp;IF($D$9="Todos","/"&amp;RIGHT(YEAR(_xlfn.MAXIFS(Consolidado!$B$5:$B$1000,Consolidado!$E$5:$E$1000,$B25,Consolidado!$C$5:$C$1000,"Consejo de Administración",Consolidado!$M$5:$M$1000,"X",Consolidado!$H$5:$H$1000,IF($D$9="Todos","&gt;0",$D$9))),2),""),""),""),IF(SUMIFS(Consolidado!$AD$5:$AD$1000,Consolidado!$E$5:$E$1000,$B25,Consolidado!$C$5:$C$1000,"Otros",Consolidado!$M$5:$M$1000,"X",Consolidado!$H$5:$H$1000,IF($D$9="Todos","&gt;0",$D$9))&gt;0,"Otros "&amp;TEXT(DAY(_xlfn.MINIFS(Consolidado!$B$5:$B$1000,Consolidado!$E$5:$E$1000,$B25,Consolidado!$C$5:$C$1000,"Otros",Consolidado!$M$5:$M$1000,"X",Consolidado!$H$5:$H$1000,IF($D$9="Todos","&gt;0",$D$9))),"00")&amp;"/"&amp;TEXT(MONTH(_xlfn.MINIFS(Consolidado!$B$5:$B$1000,Consolidado!$E$5:$E$1000,$B25,Consolidado!$C$5:$C$1000,"Otros",Consolidado!$M$5:$M$1000,"X",Consolidado!$H$5:$H$1000,IF($D$9="Todos","&gt;0",$D$9))),"00")&amp;IF($D$9="Todos","/"&amp;RIGHT(YEAR(_xlfn.MINIFS(Consolidado!$B$5:$B$1000,Consolidado!$E$5:$E$1000,$B25,Consolidado!$C$5:$C$1000,"Otros",Consolidado!$M$5:$M$1000,"X",Consolidado!$H$5:$H$1000,IF($D$9="Todos","&gt;0",$D$9))),2),"")&amp;IF(_xlfn.MAXIFS(Consolidado!$B$5:$B$1000,Consolidado!$E$5:$E$1000,$B25,Consolidado!$C$5:$C$1000,"Otros",Consolidado!$M$5:$M$1000,"X",Consolidado!$H$5:$H$1000,IF($D$9="Todos","&gt;0",$D$9))&lt;&gt;_xlfn.MINIFS(Consolidado!$B$5:$B$1000,Consolidado!$E$5:$E$1000,$B25,Consolidado!$C$5:$C$1000,"Otros",Consolidado!$M$5:$M$1000,"X",Consolidado!$H$5:$H$1000,IF($D$9="Todos","&gt;0",$D$9))," y "&amp;TEXT(DAY(_xlfn.MAXIFS(Consolidado!$B$5:$B$1000,Consolidado!$E$5:$E$1000,$B25,Consolidado!$C$5:$C$1000,"Otros",Consolidado!$M$5:$M$1000,"X",Consolidado!$H$5:$H$1000,IF($D$9="Todos","&gt;0",$D$9))),"00")&amp;"/"&amp;TEXT(MONTH(_xlfn.MAXIFS(Consolidado!$B$5:$B$1000,Consolidado!$E$5:$E$1000,$B25,Consolidado!$C$5:$C$1000,"Otros",Consolidado!$M$5:$M$1000,"X",Consolidado!$H$5:$H$1000,IF($D$9="Todos","&gt;0",$D$9))),"00")&amp;IF($D$9="Todos","/"&amp;RIGHT(YEAR(_xlfn.MAXIFS(Consolidado!$B$5:$B$1000,Consolidado!$E$5:$E$1000,$B25,Consolidado!$C$5:$C$1000,"Otros",Consolidado!$M$5:$M$1000,"X",Consolidado!$H$5:$H$1000,IF($D$9="Todos","&gt;0",$D$9))),2),""),""),""))</f>
        <v>Interna 06/05</v>
      </c>
      <c r="P25" s="37" t="str">
        <f aca="false">_xlfn.TEXTJOIN(" +"&amp;CHAR(10),TRUE(),IF(SUMIFS(Consolidado!$AD$5:$AD$1000,Consolidado!$E$5:$E$1000,$B25,Consolidado!$C$5:$C$1000,"Auditoría Interna",Consolidado!$N$5:$N$1000,"X",Consolidado!$H$5:$H$1000,IF($D$9="Todos","&gt;0",$D$9))&gt;0,"Interna "&amp;TEXT(DAY(_xlfn.MINIFS(Consolidado!$B$5:$B$1000,Consolidado!$E$5:$E$1000,$B25,Consolidado!$C$5:$C$1000,"Auditoría Interna",Consolidado!$N$5:$N$1000,"X",Consolidado!$H$5:$H$1000,IF($D$9="Todos","&gt;0",$D$9))),"00")&amp;"/"&amp;TEXT(MONTH(_xlfn.MINIFS(Consolidado!$B$5:$B$1000,Consolidado!$E$5:$E$1000,$B25,Consolidado!$C$5:$C$1000,"Auditoría Interna",Consolidado!$N$5:$N$1000,"X",Consolidado!$H$5:$H$1000,IF($D$9="Todos","&gt;0",$D$9))),"00")&amp;IF($D$9="Todos","/"&amp;RIGHT(YEAR(_xlfn.MINIFS(Consolidado!$B$5:$B$1000,Consolidado!$E$5:$E$1000,$B25,Consolidado!$C$5:$C$1000,"Auditoría Interna",Consolidado!$N$5:$N$1000,"X",Consolidado!$H$5:$H$1000,IF($D$9="Todos","&gt;0",$D$9))),2),"")&amp;IF(_xlfn.MAXIFS(Consolidado!$B$5:$B$1000,Consolidado!$E$5:$E$1000,$B25,Consolidado!$C$5:$C$1000,"Auditoría Interna",Consolidado!$N$5:$N$1000,"X",Consolidado!$H$5:$H$1000,IF($D$9="Todos","&gt;0",$D$9))&lt;&gt;_xlfn.MINIFS(Consolidado!$B$5:$B$1000,Consolidado!$E$5:$E$1000,$B25,Consolidado!$C$5:$C$1000,"Auditoría Interna",Consolidado!$N$5:$N$1000,"X",Consolidado!$H$5:$H$1000,IF($D$9="Todos","&gt;0",$D$9))," y "&amp;TEXT(DAY(_xlfn.MAXIFS(Consolidado!$B$5:$B$1000,Consolidado!$E$5:$E$1000,$B25,Consolidado!$C$5:$C$1000,"Auditoría Interna",Consolidado!$N$5:$N$1000,"X",Consolidado!$H$5:$H$1000,IF($D$9="Todos","&gt;0",$D$9))),"00")&amp;"/"&amp;TEXT(MONTH(_xlfn.MAXIFS(Consolidado!$B$5:$B$1000,Consolidado!$E$5:$E$1000,$B25,Consolidado!$C$5:$C$1000,"Auditoría Interna",Consolidado!$N$5:$N$1000,"X",Consolidado!$H$5:$H$1000,IF($D$9="Todos","&gt;0",$D$9))),"00")&amp;IF($D$9="Todos","/"&amp;RIGHT(YEAR(_xlfn.MAXIFS(Consolidado!$B$5:$B$1000,Consolidado!$E$5:$E$1000,$B25,Consolidado!$C$5:$C$1000,"Auditoría Interna",Consolidado!$N$5:$N$1000,"X",Consolidado!$H$5:$H$1000,IF($D$9="Todos","&gt;0",$D$9))),2),""),""),""),IF(SUMIFS(Consolidado!$AD$5:$AD$1000,Consolidado!$E$5:$E$1000,$B25,Consolidado!$C$5:$C$1000,"Auditoría Externa",Consolidado!$N$5:$N$1000,"X",Consolidado!$H$5:$H$1000,IF($D$9="Todos","&gt;0",$D$9))&gt;0,"Externa "&amp;TEXT(DAY(_xlfn.MINIFS(Consolidado!$B$5:$B$1000,Consolidado!$E$5:$E$1000,$B25,Consolidado!$C$5:$C$1000,"Auditoría Externa",Consolidado!$N$5:$N$1000,"X",Consolidado!$H$5:$H$1000,IF($D$9="Todos","&gt;0",$D$9))),"00")&amp;"/"&amp;TEXT(MONTH(_xlfn.MINIFS(Consolidado!$B$5:$B$1000,Consolidado!$E$5:$E$1000,$B25,Consolidado!$C$5:$C$1000,"Auditoría Externa",Consolidado!$N$5:$N$1000,"X",Consolidado!$H$5:$H$1000,IF($D$9="Todos","&gt;0",$D$9))),"00")&amp;IF($D$9="Todos","/"&amp;RIGHT(YEAR(_xlfn.MINIFS(Consolidado!$B$5:$B$1000,Consolidado!$E$5:$E$1000,$B25,Consolidado!$C$5:$C$1000,"Auditoría Externa",Consolidado!$N$5:$N$1000,"X",Consolidado!$H$5:$H$1000,IF($D$9="Todos","&gt;0",$D$9))),2),"")&amp;IF(_xlfn.MAXIFS(Consolidado!$B$5:$B$1000,Consolidado!$E$5:$E$1000,$B25,Consolidado!$C$5:$C$1000,"Auditoría Externa",Consolidado!$N$5:$N$1000,"X",Consolidado!$H$5:$H$1000,IF($D$9="Todos","&gt;0",$D$9))&lt;&gt;_xlfn.MINIFS(Consolidado!$B$5:$B$1000,Consolidado!$E$5:$E$1000,$B25,Consolidado!$C$5:$C$1000,"Auditoría Externa",Consolidado!$N$5:$N$1000,"X",Consolidado!$H$5:$H$1000,IF($D$9="Todos","&gt;0",$D$9))," y "&amp;TEXT(DAY(_xlfn.MAXIFS(Consolidado!$B$5:$B$1000,Consolidado!$E$5:$E$1000,$B25,Consolidado!$C$5:$C$1000,"Auditoría Externa",Consolidado!$N$5:$N$1000,"X",Consolidado!$H$5:$H$1000,IF($D$9="Todos","&gt;0",$D$9))),"00")&amp;"/"&amp;TEXT(MONTH(_xlfn.MAXIFS(Consolidado!$B$5:$B$1000,Consolidado!$E$5:$E$1000,$B25,Consolidado!$C$5:$C$1000,"Auditoría Externa",Consolidado!$N$5:$N$1000,"X",Consolidado!$H$5:$H$1000,IF($D$9="Todos","&gt;0",$D$9))),"00")&amp;IF($D$9="Todos","/"&amp;RIGHT(YEAR(_xlfn.MAXIFS(Consolidado!$B$5:$B$1000,Consolidado!$E$5:$E$1000,$B25,Consolidado!$C$5:$C$1000,"Auditoría Externa",Consolidado!$N$5:$N$1000,"X",Consolidado!$H$5:$H$1000,IF($D$9="Todos","&gt;0",$D$9))),2),""),""),""),IF(SUMIFS(Consolidado!$AD$5:$AD$1000,Consolidado!$E$5:$E$1000,$B25,Consolidado!$C$5:$C$1000,"SSF",Consolidado!$N$5:$N$1000,"X",Consolidado!$H$5:$H$1000,IF($D$9="Todos","&gt;0",$D$9))&gt;0,"SSF "&amp;TEXT(DAY(_xlfn.MINIFS(Consolidado!$B$5:$B$1000,Consolidado!$E$5:$E$1000,$B25,Consolidado!$C$5:$C$1000,"SSF",Consolidado!$N$5:$N$1000,"X",Consolidado!$H$5:$H$1000,IF($D$9="Todos","&gt;0",$D$9))),"00")&amp;"/"&amp;TEXT(MONTH(_xlfn.MINIFS(Consolidado!$B$5:$B$1000,Consolidado!$E$5:$E$1000,$B25,Consolidado!$C$5:$C$1000,"SSF",Consolidado!$N$5:$N$1000,"X",Consolidado!$H$5:$H$1000,IF($D$9="Todos","&gt;0",$D$9))),"00")&amp;IF($D$9="Todos","/"&amp;RIGHT(YEAR(_xlfn.MINIFS(Consolidado!$B$5:$B$1000,Consolidado!$E$5:$E$1000,$B25,Consolidado!$C$5:$C$1000,"SSF",Consolidado!$N$5:$N$1000,"X",Consolidado!$H$5:$H$1000,IF($D$9="Todos","&gt;0",$D$9))),2),"")&amp;IF(_xlfn.MAXIFS(Consolidado!$B$5:$B$1000,Consolidado!$E$5:$E$1000,$B25,Consolidado!$C$5:$C$1000,"SSF",Consolidado!$N$5:$N$1000,"X",Consolidado!$H$5:$H$1000,IF($D$9="Todos","&gt;0",$D$9))&lt;&gt;_xlfn.MINIFS(Consolidado!$B$5:$B$1000,Consolidado!$E$5:$E$1000,$B25,Consolidado!$C$5:$C$1000,"SSF",Consolidado!$N$5:$N$1000,"X",Consolidado!$H$5:$H$1000,IF($D$9="Todos","&gt;0",$D$9))," y "&amp;TEXT(DAY(_xlfn.MAXIFS(Consolidado!$B$5:$B$1000,Consolidado!$E$5:$E$1000,$B25,Consolidado!$C$5:$C$1000,"SSF",Consolidado!$N$5:$N$1000,"X",Consolidado!$H$5:$H$1000,IF($D$9="Todos","&gt;0",$D$9))),"00")&amp;"/"&amp;TEXT(MONTH(_xlfn.MAXIFS(Consolidado!$B$5:$B$1000,Consolidado!$E$5:$E$1000,$B25,Consolidado!$C$5:$C$1000,"SSF",Consolidado!$N$5:$N$1000,"X",Consolidado!$H$5:$H$1000,IF($D$9="Todos","&gt;0",$D$9))),"00")&amp;IF($D$9="Todos","/"&amp;RIGHT(YEAR(_xlfn.MAXIFS(Consolidado!$B$5:$B$1000,Consolidado!$E$5:$E$1000,$B25,Consolidado!$C$5:$C$1000,"SSF",Consolidado!$N$5:$N$1000,"X",Consolidado!$H$5:$H$1000,IF($D$9="Todos","&gt;0",$D$9))),2),""),""),""),IF(SUMIFS(Consolidado!$AD$5:$AD$1000,Consolidado!$E$5:$E$1000,$B25,Consolidado!$C$5:$C$1000,"Comité de Supervisión",Consolidado!$N$5:$N$1000,"X",Consolidado!$H$5:$H$1000,IF($D$9="Todos","&gt;0",$D$9))&gt;0,"Comité Sup. "&amp;TEXT(DAY(_xlfn.MINIFS(Consolidado!$B$5:$B$1000,Consolidado!$E$5:$E$1000,$B25,Consolidado!$C$5:$C$1000,"Comité de Supervisión",Consolidado!$N$5:$N$1000,"X",Consolidado!$H$5:$H$1000,IF($D$9="Todos","&gt;0",$D$9))),"00")&amp;"/"&amp;TEXT(MONTH(_xlfn.MINIFS(Consolidado!$B$5:$B$1000,Consolidado!$E$5:$E$1000,$B25,Consolidado!$C$5:$C$1000,"Comité de Supervisión",Consolidado!$N$5:$N$1000,"X",Consolidado!$H$5:$H$1000,IF($D$9="Todos","&gt;0",$D$9))),"00")&amp;IF($D$9="Todos","/"&amp;RIGHT(YEAR(_xlfn.MINIFS(Consolidado!$B$5:$B$1000,Consolidado!$E$5:$E$1000,$B25,Consolidado!$C$5:$C$1000,"Comité de Supervisión",Consolidado!$N$5:$N$1000,"X",Consolidado!$H$5:$H$1000,IF($D$9="Todos","&gt;0",$D$9))),2),"")&amp;IF(_xlfn.MAXIFS(Consolidado!$B$5:$B$1000,Consolidado!$E$5:$E$1000,$B25,Consolidado!$C$5:$C$1000,"Comité de Supervisión",Consolidado!$N$5:$N$1000,"X",Consolidado!$H$5:$H$1000,IF($D$9="Todos","&gt;0",$D$9))&lt;&gt;_xlfn.MINIFS(Consolidado!$B$5:$B$1000,Consolidado!$E$5:$E$1000,$B25,Consolidado!$C$5:$C$1000,"Comité de Supervisión",Consolidado!$N$5:$N$1000,"X",Consolidado!$H$5:$H$1000,IF($D$9="Todos","&gt;0",$D$9))," y "&amp;TEXT(DAY(_xlfn.MAXIFS(Consolidado!$B$5:$B$1000,Consolidado!$E$5:$E$1000,$B25,Consolidado!$C$5:$C$1000,"Comité de Supervisión",Consolidado!$N$5:$N$1000,"X",Consolidado!$H$5:$H$1000,IF($D$9="Todos","&gt;0",$D$9))),"00")&amp;"/"&amp;TEXT(MONTH(_xlfn.MAXIFS(Consolidado!$B$5:$B$1000,Consolidado!$E$5:$E$1000,$B25,Consolidado!$C$5:$C$1000,"Comité de Supervisión",Consolidado!$N$5:$N$1000,"X",Consolidado!$H$5:$H$1000,IF($D$9="Todos","&gt;0",$D$9))),"00")&amp;IF($D$9="Todos","/"&amp;RIGHT(YEAR(_xlfn.MAXIFS(Consolidado!$B$5:$B$1000,Consolidado!$E$5:$E$1000,$B25,Consolidado!$C$5:$C$1000,"Comité de Supervisión",Consolidado!$N$5:$N$1000,"X",Consolidado!$H$5:$H$1000,IF($D$9="Todos","&gt;0",$D$9))),2),""),""),""),IF(SUMIFS(Consolidado!$AD$5:$AD$1000,Consolidado!$E$5:$E$1000,$B25,Consolidado!$C$5:$C$1000,"Consejo de Administración",Consolidado!$N$5:$N$1000,"X",Consolidado!$H$5:$H$1000,IF($D$9="Todos","&gt;0",$D$9))&gt;0,"Consejo "&amp;TEXT(DAY(_xlfn.MINIFS(Consolidado!$B$5:$B$1000,Consolidado!$E$5:$E$1000,$B25,Consolidado!$C$5:$C$1000,"Consejo de Administración",Consolidado!$N$5:$N$1000,"X",Consolidado!$H$5:$H$1000,IF($D$9="Todos","&gt;0",$D$9))),"00")&amp;"/"&amp;TEXT(MONTH(_xlfn.MINIFS(Consolidado!$B$5:$B$1000,Consolidado!$E$5:$E$1000,$B25,Consolidado!$C$5:$C$1000,"Consejo de Administración",Consolidado!$N$5:$N$1000,"X",Consolidado!$H$5:$H$1000,IF($D$9="Todos","&gt;0",$D$9))),"00")&amp;IF($D$9="Todos","/"&amp;RIGHT(YEAR(_xlfn.MINIFS(Consolidado!$B$5:$B$1000,Consolidado!$E$5:$E$1000,$B25,Consolidado!$C$5:$C$1000,"Consejo de Administración",Consolidado!$N$5:$N$1000,"X",Consolidado!$H$5:$H$1000,IF($D$9="Todos","&gt;0",$D$9))),2),"")&amp;IF(_xlfn.MAXIFS(Consolidado!$B$5:$B$1000,Consolidado!$E$5:$E$1000,$B25,Consolidado!$C$5:$C$1000,"Consejo de Administración",Consolidado!$N$5:$N$1000,"X",Consolidado!$H$5:$H$1000,IF($D$9="Todos","&gt;0",$D$9))&lt;&gt;_xlfn.MINIFS(Consolidado!$B$5:$B$1000,Consolidado!$E$5:$E$1000,$B25,Consolidado!$C$5:$C$1000,"Consejo de Administración",Consolidado!$N$5:$N$1000,"X",Consolidado!$H$5:$H$1000,IF($D$9="Todos","&gt;0",$D$9))," y "&amp;TEXT(DAY(_xlfn.MAXIFS(Consolidado!$B$5:$B$1000,Consolidado!$E$5:$E$1000,$B25,Consolidado!$C$5:$C$1000,"Consejo de Administración",Consolidado!$N$5:$N$1000,"X",Consolidado!$H$5:$H$1000,IF($D$9="Todos","&gt;0",$D$9))),"00")&amp;"/"&amp;TEXT(MONTH(_xlfn.MAXIFS(Consolidado!$B$5:$B$1000,Consolidado!$E$5:$E$1000,$B25,Consolidado!$C$5:$C$1000,"Consejo de Administración",Consolidado!$N$5:$N$1000,"X",Consolidado!$H$5:$H$1000,IF($D$9="Todos","&gt;0",$D$9))),"00")&amp;IF($D$9="Todos","/"&amp;RIGHT(YEAR(_xlfn.MAXIFS(Consolidado!$B$5:$B$1000,Consolidado!$E$5:$E$1000,$B25,Consolidado!$C$5:$C$1000,"Consejo de Administración",Consolidado!$N$5:$N$1000,"X",Consolidado!$H$5:$H$1000,IF($D$9="Todos","&gt;0",$D$9))),2),""),""),""),IF(SUMIFS(Consolidado!$AD$5:$AD$1000,Consolidado!$E$5:$E$1000,$B25,Consolidado!$C$5:$C$1000,"Otros",Consolidado!$N$5:$N$1000,"X",Consolidado!$H$5:$H$1000,IF($D$9="Todos","&gt;0",$D$9))&gt;0,"Otros "&amp;TEXT(DAY(_xlfn.MINIFS(Consolidado!$B$5:$B$1000,Consolidado!$E$5:$E$1000,$B25,Consolidado!$C$5:$C$1000,"Otros",Consolidado!$N$5:$N$1000,"X",Consolidado!$H$5:$H$1000,IF($D$9="Todos","&gt;0",$D$9))),"00")&amp;"/"&amp;TEXT(MONTH(_xlfn.MINIFS(Consolidado!$B$5:$B$1000,Consolidado!$E$5:$E$1000,$B25,Consolidado!$C$5:$C$1000,"Otros",Consolidado!$N$5:$N$1000,"X",Consolidado!$H$5:$H$1000,IF($D$9="Todos","&gt;0",$D$9))),"00")&amp;IF($D$9="Todos","/"&amp;RIGHT(YEAR(_xlfn.MINIFS(Consolidado!$B$5:$B$1000,Consolidado!$E$5:$E$1000,$B25,Consolidado!$C$5:$C$1000,"Otros",Consolidado!$N$5:$N$1000,"X",Consolidado!$H$5:$H$1000,IF($D$9="Todos","&gt;0",$D$9))),2),"")&amp;IF(_xlfn.MAXIFS(Consolidado!$B$5:$B$1000,Consolidado!$E$5:$E$1000,$B25,Consolidado!$C$5:$C$1000,"Otros",Consolidado!$N$5:$N$1000,"X",Consolidado!$H$5:$H$1000,IF($D$9="Todos","&gt;0",$D$9))&lt;&gt;_xlfn.MINIFS(Consolidado!$B$5:$B$1000,Consolidado!$E$5:$E$1000,$B25,Consolidado!$C$5:$C$1000,"Otros",Consolidado!$N$5:$N$1000,"X",Consolidado!$H$5:$H$1000,IF($D$9="Todos","&gt;0",$D$9))," y "&amp;TEXT(DAY(_xlfn.MAXIFS(Consolidado!$B$5:$B$1000,Consolidado!$E$5:$E$1000,$B25,Consolidado!$C$5:$C$1000,"Otros",Consolidado!$N$5:$N$1000,"X",Consolidado!$H$5:$H$1000,IF($D$9="Todos","&gt;0",$D$9))),"00")&amp;"/"&amp;TEXT(MONTH(_xlfn.MAXIFS(Consolidado!$B$5:$B$1000,Consolidado!$E$5:$E$1000,$B25,Consolidado!$C$5:$C$1000,"Otros",Consolidado!$N$5:$N$1000,"X",Consolidado!$H$5:$H$1000,IF($D$9="Todos","&gt;0",$D$9))),"00")&amp;IF($D$9="Todos","/"&amp;RIGHT(YEAR(_xlfn.MAXIFS(Consolidado!$B$5:$B$1000,Consolidado!$E$5:$E$1000,$B25,Consolidado!$C$5:$C$1000,"Otros",Consolidado!$N$5:$N$1000,"X",Consolidado!$H$5:$H$1000,IF($D$9="Todos","&gt;0",$D$9))),2),""),""),""))</f>
        <v/>
      </c>
      <c r="Q25" s="37" t="str">
        <f aca="false">_xlfn.TEXTJOIN(" +"&amp;CHAR(10),TRUE(),IF(SUMIFS(Consolidado!$AD$5:$AD$1000,Consolidado!$E$5:$E$1000,$B25,Consolidado!$C$5:$C$1000,"Auditoría Interna",Consolidado!$O$5:$O$1000,"X",Consolidado!$H$5:$H$1000,IF($D$9="Todos","&gt;0",$D$9))&gt;0,"Interna "&amp;TEXT(DAY(_xlfn.MINIFS(Consolidado!$B$5:$B$1000,Consolidado!$E$5:$E$1000,$B25,Consolidado!$C$5:$C$1000,"Auditoría Interna",Consolidado!$O$5:$O$1000,"X",Consolidado!$H$5:$H$1000,IF($D$9="Todos","&gt;0",$D$9))),"00")&amp;"/"&amp;TEXT(MONTH(_xlfn.MINIFS(Consolidado!$B$5:$B$1000,Consolidado!$E$5:$E$1000,$B25,Consolidado!$C$5:$C$1000,"Auditoría Interna",Consolidado!$O$5:$O$1000,"X",Consolidado!$H$5:$H$1000,IF($D$9="Todos","&gt;0",$D$9))),"00")&amp;IF($D$9="Todos","/"&amp;RIGHT(YEAR(_xlfn.MINIFS(Consolidado!$B$5:$B$1000,Consolidado!$E$5:$E$1000,$B25,Consolidado!$C$5:$C$1000,"Auditoría Interna",Consolidado!$O$5:$O$1000,"X",Consolidado!$H$5:$H$1000,IF($D$9="Todos","&gt;0",$D$9))),2),"")&amp;IF(_xlfn.MAXIFS(Consolidado!$B$5:$B$1000,Consolidado!$E$5:$E$1000,$B25,Consolidado!$C$5:$C$1000,"Auditoría Interna",Consolidado!$O$5:$O$1000,"X",Consolidado!$H$5:$H$1000,IF($D$9="Todos","&gt;0",$D$9))&lt;&gt;_xlfn.MINIFS(Consolidado!$B$5:$B$1000,Consolidado!$E$5:$E$1000,$B25,Consolidado!$C$5:$C$1000,"Auditoría Interna",Consolidado!$O$5:$O$1000,"X",Consolidado!$H$5:$H$1000,IF($D$9="Todos","&gt;0",$D$9))," y "&amp;TEXT(DAY(_xlfn.MAXIFS(Consolidado!$B$5:$B$1000,Consolidado!$E$5:$E$1000,$B25,Consolidado!$C$5:$C$1000,"Auditoría Interna",Consolidado!$O$5:$O$1000,"X",Consolidado!$H$5:$H$1000,IF($D$9="Todos","&gt;0",$D$9))),"00")&amp;"/"&amp;TEXT(MONTH(_xlfn.MAXIFS(Consolidado!$B$5:$B$1000,Consolidado!$E$5:$E$1000,$B25,Consolidado!$C$5:$C$1000,"Auditoría Interna",Consolidado!$O$5:$O$1000,"X",Consolidado!$H$5:$H$1000,IF($D$9="Todos","&gt;0",$D$9))),"00")&amp;IF($D$9="Todos","/"&amp;RIGHT(YEAR(_xlfn.MAXIFS(Consolidado!$B$5:$B$1000,Consolidado!$E$5:$E$1000,$B25,Consolidado!$C$5:$C$1000,"Auditoría Interna",Consolidado!$O$5:$O$1000,"X",Consolidado!$H$5:$H$1000,IF($D$9="Todos","&gt;0",$D$9))),2),""),""),""),IF(SUMIFS(Consolidado!$AD$5:$AD$1000,Consolidado!$E$5:$E$1000,$B25,Consolidado!$C$5:$C$1000,"Auditoría Externa",Consolidado!$O$5:$O$1000,"X",Consolidado!$H$5:$H$1000,IF($D$9="Todos","&gt;0",$D$9))&gt;0,"Externa "&amp;TEXT(DAY(_xlfn.MINIFS(Consolidado!$B$5:$B$1000,Consolidado!$E$5:$E$1000,$B25,Consolidado!$C$5:$C$1000,"Auditoría Externa",Consolidado!$O$5:$O$1000,"X",Consolidado!$H$5:$H$1000,IF($D$9="Todos","&gt;0",$D$9))),"00")&amp;"/"&amp;TEXT(MONTH(_xlfn.MINIFS(Consolidado!$B$5:$B$1000,Consolidado!$E$5:$E$1000,$B25,Consolidado!$C$5:$C$1000,"Auditoría Externa",Consolidado!$O$5:$O$1000,"X",Consolidado!$H$5:$H$1000,IF($D$9="Todos","&gt;0",$D$9))),"00")&amp;IF($D$9="Todos","/"&amp;RIGHT(YEAR(_xlfn.MINIFS(Consolidado!$B$5:$B$1000,Consolidado!$E$5:$E$1000,$B25,Consolidado!$C$5:$C$1000,"Auditoría Externa",Consolidado!$O$5:$O$1000,"X",Consolidado!$H$5:$H$1000,IF($D$9="Todos","&gt;0",$D$9))),2),"")&amp;IF(_xlfn.MAXIFS(Consolidado!$B$5:$B$1000,Consolidado!$E$5:$E$1000,$B25,Consolidado!$C$5:$C$1000,"Auditoría Externa",Consolidado!$O$5:$O$1000,"X",Consolidado!$H$5:$H$1000,IF($D$9="Todos","&gt;0",$D$9))&lt;&gt;_xlfn.MINIFS(Consolidado!$B$5:$B$1000,Consolidado!$E$5:$E$1000,$B25,Consolidado!$C$5:$C$1000,"Auditoría Externa",Consolidado!$O$5:$O$1000,"X",Consolidado!$H$5:$H$1000,IF($D$9="Todos","&gt;0",$D$9))," y "&amp;TEXT(DAY(_xlfn.MAXIFS(Consolidado!$B$5:$B$1000,Consolidado!$E$5:$E$1000,$B25,Consolidado!$C$5:$C$1000,"Auditoría Externa",Consolidado!$O$5:$O$1000,"X",Consolidado!$H$5:$H$1000,IF($D$9="Todos","&gt;0",$D$9))),"00")&amp;"/"&amp;TEXT(MONTH(_xlfn.MAXIFS(Consolidado!$B$5:$B$1000,Consolidado!$E$5:$E$1000,$B25,Consolidado!$C$5:$C$1000,"Auditoría Externa",Consolidado!$O$5:$O$1000,"X",Consolidado!$H$5:$H$1000,IF($D$9="Todos","&gt;0",$D$9))),"00")&amp;IF($D$9="Todos","/"&amp;RIGHT(YEAR(_xlfn.MAXIFS(Consolidado!$B$5:$B$1000,Consolidado!$E$5:$E$1000,$B25,Consolidado!$C$5:$C$1000,"Auditoría Externa",Consolidado!$O$5:$O$1000,"X",Consolidado!$H$5:$H$1000,IF($D$9="Todos","&gt;0",$D$9))),2),""),""),""),IF(SUMIFS(Consolidado!$AD$5:$AD$1000,Consolidado!$E$5:$E$1000,$B25,Consolidado!$C$5:$C$1000,"SSF",Consolidado!$O$5:$O$1000,"X",Consolidado!$H$5:$H$1000,IF($D$9="Todos","&gt;0",$D$9))&gt;0,"SSF "&amp;TEXT(DAY(_xlfn.MINIFS(Consolidado!$B$5:$B$1000,Consolidado!$E$5:$E$1000,$B25,Consolidado!$C$5:$C$1000,"SSF",Consolidado!$O$5:$O$1000,"X",Consolidado!$H$5:$H$1000,IF($D$9="Todos","&gt;0",$D$9))),"00")&amp;"/"&amp;TEXT(MONTH(_xlfn.MINIFS(Consolidado!$B$5:$B$1000,Consolidado!$E$5:$E$1000,$B25,Consolidado!$C$5:$C$1000,"SSF",Consolidado!$O$5:$O$1000,"X",Consolidado!$H$5:$H$1000,IF($D$9="Todos","&gt;0",$D$9))),"00")&amp;IF($D$9="Todos","/"&amp;RIGHT(YEAR(_xlfn.MINIFS(Consolidado!$B$5:$B$1000,Consolidado!$E$5:$E$1000,$B25,Consolidado!$C$5:$C$1000,"SSF",Consolidado!$O$5:$O$1000,"X",Consolidado!$H$5:$H$1000,IF($D$9="Todos","&gt;0",$D$9))),2),"")&amp;IF(_xlfn.MAXIFS(Consolidado!$B$5:$B$1000,Consolidado!$E$5:$E$1000,$B25,Consolidado!$C$5:$C$1000,"SSF",Consolidado!$O$5:$O$1000,"X",Consolidado!$H$5:$H$1000,IF($D$9="Todos","&gt;0",$D$9))&lt;&gt;_xlfn.MINIFS(Consolidado!$B$5:$B$1000,Consolidado!$E$5:$E$1000,$B25,Consolidado!$C$5:$C$1000,"SSF",Consolidado!$O$5:$O$1000,"X",Consolidado!$H$5:$H$1000,IF($D$9="Todos","&gt;0",$D$9))," y "&amp;TEXT(DAY(_xlfn.MAXIFS(Consolidado!$B$5:$B$1000,Consolidado!$E$5:$E$1000,$B25,Consolidado!$C$5:$C$1000,"SSF",Consolidado!$O$5:$O$1000,"X",Consolidado!$H$5:$H$1000,IF($D$9="Todos","&gt;0",$D$9))),"00")&amp;"/"&amp;TEXT(MONTH(_xlfn.MAXIFS(Consolidado!$B$5:$B$1000,Consolidado!$E$5:$E$1000,$B25,Consolidado!$C$5:$C$1000,"SSF",Consolidado!$O$5:$O$1000,"X",Consolidado!$H$5:$H$1000,IF($D$9="Todos","&gt;0",$D$9))),"00")&amp;IF($D$9="Todos","/"&amp;RIGHT(YEAR(_xlfn.MAXIFS(Consolidado!$B$5:$B$1000,Consolidado!$E$5:$E$1000,$B25,Consolidado!$C$5:$C$1000,"SSF",Consolidado!$O$5:$O$1000,"X",Consolidado!$H$5:$H$1000,IF($D$9="Todos","&gt;0",$D$9))),2),""),""),""),IF(SUMIFS(Consolidado!$AD$5:$AD$1000,Consolidado!$E$5:$E$1000,$B25,Consolidado!$C$5:$C$1000,"Comité de Supervisión",Consolidado!$O$5:$O$1000,"X",Consolidado!$H$5:$H$1000,IF($D$9="Todos","&gt;0",$D$9))&gt;0,"Comité Sup. "&amp;TEXT(DAY(_xlfn.MINIFS(Consolidado!$B$5:$B$1000,Consolidado!$E$5:$E$1000,$B25,Consolidado!$C$5:$C$1000,"Comité de Supervisión",Consolidado!$O$5:$O$1000,"X",Consolidado!$H$5:$H$1000,IF($D$9="Todos","&gt;0",$D$9))),"00")&amp;"/"&amp;TEXT(MONTH(_xlfn.MINIFS(Consolidado!$B$5:$B$1000,Consolidado!$E$5:$E$1000,$B25,Consolidado!$C$5:$C$1000,"Comité de Supervisión",Consolidado!$O$5:$O$1000,"X",Consolidado!$H$5:$H$1000,IF($D$9="Todos","&gt;0",$D$9))),"00")&amp;IF($D$9="Todos","/"&amp;RIGHT(YEAR(_xlfn.MINIFS(Consolidado!$B$5:$B$1000,Consolidado!$E$5:$E$1000,$B25,Consolidado!$C$5:$C$1000,"Comité de Supervisión",Consolidado!$O$5:$O$1000,"X",Consolidado!$H$5:$H$1000,IF($D$9="Todos","&gt;0",$D$9))),2),"")&amp;IF(_xlfn.MAXIFS(Consolidado!$B$5:$B$1000,Consolidado!$E$5:$E$1000,$B25,Consolidado!$C$5:$C$1000,"Comité de Supervisión",Consolidado!$O$5:$O$1000,"X",Consolidado!$H$5:$H$1000,IF($D$9="Todos","&gt;0",$D$9))&lt;&gt;_xlfn.MINIFS(Consolidado!$B$5:$B$1000,Consolidado!$E$5:$E$1000,$B25,Consolidado!$C$5:$C$1000,"Comité de Supervisión",Consolidado!$O$5:$O$1000,"X",Consolidado!$H$5:$H$1000,IF($D$9="Todos","&gt;0",$D$9))," y "&amp;TEXT(DAY(_xlfn.MAXIFS(Consolidado!$B$5:$B$1000,Consolidado!$E$5:$E$1000,$B25,Consolidado!$C$5:$C$1000,"Comité de Supervisión",Consolidado!$O$5:$O$1000,"X",Consolidado!$H$5:$H$1000,IF($D$9="Todos","&gt;0",$D$9))),"00")&amp;"/"&amp;TEXT(MONTH(_xlfn.MAXIFS(Consolidado!$B$5:$B$1000,Consolidado!$E$5:$E$1000,$B25,Consolidado!$C$5:$C$1000,"Comité de Supervisión",Consolidado!$O$5:$O$1000,"X",Consolidado!$H$5:$H$1000,IF($D$9="Todos","&gt;0",$D$9))),"00")&amp;IF($D$9="Todos","/"&amp;RIGHT(YEAR(_xlfn.MAXIFS(Consolidado!$B$5:$B$1000,Consolidado!$E$5:$E$1000,$B25,Consolidado!$C$5:$C$1000,"Comité de Supervisión",Consolidado!$O$5:$O$1000,"X",Consolidado!$H$5:$H$1000,IF($D$9="Todos","&gt;0",$D$9))),2),""),""),""),IF(SUMIFS(Consolidado!$AD$5:$AD$1000,Consolidado!$E$5:$E$1000,$B25,Consolidado!$C$5:$C$1000,"Consejo de Administración",Consolidado!$O$5:$O$1000,"X",Consolidado!$H$5:$H$1000,IF($D$9="Todos","&gt;0",$D$9))&gt;0,"Consejo "&amp;TEXT(DAY(_xlfn.MINIFS(Consolidado!$B$5:$B$1000,Consolidado!$E$5:$E$1000,$B25,Consolidado!$C$5:$C$1000,"Consejo de Administración",Consolidado!$O$5:$O$1000,"X",Consolidado!$H$5:$H$1000,IF($D$9="Todos","&gt;0",$D$9))),"00")&amp;"/"&amp;TEXT(MONTH(_xlfn.MINIFS(Consolidado!$B$5:$B$1000,Consolidado!$E$5:$E$1000,$B25,Consolidado!$C$5:$C$1000,"Consejo de Administración",Consolidado!$O$5:$O$1000,"X",Consolidado!$H$5:$H$1000,IF($D$9="Todos","&gt;0",$D$9))),"00")&amp;IF($D$9="Todos","/"&amp;RIGHT(YEAR(_xlfn.MINIFS(Consolidado!$B$5:$B$1000,Consolidado!$E$5:$E$1000,$B25,Consolidado!$C$5:$C$1000,"Consejo de Administración",Consolidado!$O$5:$O$1000,"X",Consolidado!$H$5:$H$1000,IF($D$9="Todos","&gt;0",$D$9))),2),"")&amp;IF(_xlfn.MAXIFS(Consolidado!$B$5:$B$1000,Consolidado!$E$5:$E$1000,$B25,Consolidado!$C$5:$C$1000,"Consejo de Administración",Consolidado!$O$5:$O$1000,"X",Consolidado!$H$5:$H$1000,IF($D$9="Todos","&gt;0",$D$9))&lt;&gt;_xlfn.MINIFS(Consolidado!$B$5:$B$1000,Consolidado!$E$5:$E$1000,$B25,Consolidado!$C$5:$C$1000,"Consejo de Administración",Consolidado!$O$5:$O$1000,"X",Consolidado!$H$5:$H$1000,IF($D$9="Todos","&gt;0",$D$9))," y "&amp;TEXT(DAY(_xlfn.MAXIFS(Consolidado!$B$5:$B$1000,Consolidado!$E$5:$E$1000,$B25,Consolidado!$C$5:$C$1000,"Consejo de Administración",Consolidado!$O$5:$O$1000,"X",Consolidado!$H$5:$H$1000,IF($D$9="Todos","&gt;0",$D$9))),"00")&amp;"/"&amp;TEXT(MONTH(_xlfn.MAXIFS(Consolidado!$B$5:$B$1000,Consolidado!$E$5:$E$1000,$B25,Consolidado!$C$5:$C$1000,"Consejo de Administración",Consolidado!$O$5:$O$1000,"X",Consolidado!$H$5:$H$1000,IF($D$9="Todos","&gt;0",$D$9))),"00")&amp;IF($D$9="Todos","/"&amp;RIGHT(YEAR(_xlfn.MAXIFS(Consolidado!$B$5:$B$1000,Consolidado!$E$5:$E$1000,$B25,Consolidado!$C$5:$C$1000,"Consejo de Administración",Consolidado!$O$5:$O$1000,"X",Consolidado!$H$5:$H$1000,IF($D$9="Todos","&gt;0",$D$9))),2),""),""),""),IF(SUMIFS(Consolidado!$AD$5:$AD$1000,Consolidado!$E$5:$E$1000,$B25,Consolidado!$C$5:$C$1000,"Otros",Consolidado!$O$5:$O$1000,"X",Consolidado!$H$5:$H$1000,IF($D$9="Todos","&gt;0",$D$9))&gt;0,"Otros "&amp;TEXT(DAY(_xlfn.MINIFS(Consolidado!$B$5:$B$1000,Consolidado!$E$5:$E$1000,$B25,Consolidado!$C$5:$C$1000,"Otros",Consolidado!$O$5:$O$1000,"X",Consolidado!$H$5:$H$1000,IF($D$9="Todos","&gt;0",$D$9))),"00")&amp;"/"&amp;TEXT(MONTH(_xlfn.MINIFS(Consolidado!$B$5:$B$1000,Consolidado!$E$5:$E$1000,$B25,Consolidado!$C$5:$C$1000,"Otros",Consolidado!$O$5:$O$1000,"X",Consolidado!$H$5:$H$1000,IF($D$9="Todos","&gt;0",$D$9))),"00")&amp;IF($D$9="Todos","/"&amp;RIGHT(YEAR(_xlfn.MINIFS(Consolidado!$B$5:$B$1000,Consolidado!$E$5:$E$1000,$B25,Consolidado!$C$5:$C$1000,"Otros",Consolidado!$O$5:$O$1000,"X",Consolidado!$H$5:$H$1000,IF($D$9="Todos","&gt;0",$D$9))),2),"")&amp;IF(_xlfn.MAXIFS(Consolidado!$B$5:$B$1000,Consolidado!$E$5:$E$1000,$B25,Consolidado!$C$5:$C$1000,"Otros",Consolidado!$O$5:$O$1000,"X",Consolidado!$H$5:$H$1000,IF($D$9="Todos","&gt;0",$D$9))&lt;&gt;_xlfn.MINIFS(Consolidado!$B$5:$B$1000,Consolidado!$E$5:$E$1000,$B25,Consolidado!$C$5:$C$1000,"Otros",Consolidado!$O$5:$O$1000,"X",Consolidado!$H$5:$H$1000,IF($D$9="Todos","&gt;0",$D$9))," y "&amp;TEXT(DAY(_xlfn.MAXIFS(Consolidado!$B$5:$B$1000,Consolidado!$E$5:$E$1000,$B25,Consolidado!$C$5:$C$1000,"Otros",Consolidado!$O$5:$O$1000,"X",Consolidado!$H$5:$H$1000,IF($D$9="Todos","&gt;0",$D$9))),"00")&amp;"/"&amp;TEXT(MONTH(_xlfn.MAXIFS(Consolidado!$B$5:$B$1000,Consolidado!$E$5:$E$1000,$B25,Consolidado!$C$5:$C$1000,"Otros",Consolidado!$O$5:$O$1000,"X",Consolidado!$H$5:$H$1000,IF($D$9="Todos","&gt;0",$D$9))),"00")&amp;IF($D$9="Todos","/"&amp;RIGHT(YEAR(_xlfn.MAXIFS(Consolidado!$B$5:$B$1000,Consolidado!$E$5:$E$1000,$B25,Consolidado!$C$5:$C$1000,"Otros",Consolidado!$O$5:$O$1000,"X",Consolidado!$H$5:$H$1000,IF($D$9="Todos","&gt;0",$D$9))),2),""),""),""))</f>
        <v/>
      </c>
      <c r="R25" s="37" t="str">
        <f aca="false">_xlfn.TEXTJOIN(" +"&amp;CHAR(10),TRUE(),IF(SUMIFS(Consolidado!$AD$5:$AD$1000,Consolidado!$E$5:$E$1000,$B25,Consolidado!$C$5:$C$1000,"Auditoría Interna",Consolidado!$P$5:$P$1000,"X",Consolidado!$H$5:$H$1000,IF($D$9="Todos","&gt;0",$D$9))&gt;0,"Interna "&amp;TEXT(DAY(_xlfn.MINIFS(Consolidado!$B$5:$B$1000,Consolidado!$E$5:$E$1000,$B25,Consolidado!$C$5:$C$1000,"Auditoría Interna",Consolidado!$P$5:$P$1000,"X",Consolidado!$H$5:$H$1000,IF($D$9="Todos","&gt;0",$D$9))),"00")&amp;"/"&amp;TEXT(MONTH(_xlfn.MINIFS(Consolidado!$B$5:$B$1000,Consolidado!$E$5:$E$1000,$B25,Consolidado!$C$5:$C$1000,"Auditoría Interna",Consolidado!$P$5:$P$1000,"X",Consolidado!$H$5:$H$1000,IF($D$9="Todos","&gt;0",$D$9))),"00")&amp;IF($D$9="Todos","/"&amp;RIGHT(YEAR(_xlfn.MINIFS(Consolidado!$B$5:$B$1000,Consolidado!$E$5:$E$1000,$B25,Consolidado!$C$5:$C$1000,"Auditoría Interna",Consolidado!$P$5:$P$1000,"X",Consolidado!$H$5:$H$1000,IF($D$9="Todos","&gt;0",$D$9))),2),"")&amp;IF(_xlfn.MAXIFS(Consolidado!$B$5:$B$1000,Consolidado!$E$5:$E$1000,$B25,Consolidado!$C$5:$C$1000,"Auditoría Interna",Consolidado!$P$5:$P$1000,"X",Consolidado!$H$5:$H$1000,IF($D$9="Todos","&gt;0",$D$9))&lt;&gt;_xlfn.MINIFS(Consolidado!$B$5:$B$1000,Consolidado!$E$5:$E$1000,$B25,Consolidado!$C$5:$C$1000,"Auditoría Interna",Consolidado!$P$5:$P$1000,"X",Consolidado!$H$5:$H$1000,IF($D$9="Todos","&gt;0",$D$9))," y "&amp;TEXT(DAY(_xlfn.MAXIFS(Consolidado!$B$5:$B$1000,Consolidado!$E$5:$E$1000,$B25,Consolidado!$C$5:$C$1000,"Auditoría Interna",Consolidado!$P$5:$P$1000,"X",Consolidado!$H$5:$H$1000,IF($D$9="Todos","&gt;0",$D$9))),"00")&amp;"/"&amp;TEXT(MONTH(_xlfn.MAXIFS(Consolidado!$B$5:$B$1000,Consolidado!$E$5:$E$1000,$B25,Consolidado!$C$5:$C$1000,"Auditoría Interna",Consolidado!$P$5:$P$1000,"X",Consolidado!$H$5:$H$1000,IF($D$9="Todos","&gt;0",$D$9))),"00")&amp;IF($D$9="Todos","/"&amp;RIGHT(YEAR(_xlfn.MAXIFS(Consolidado!$B$5:$B$1000,Consolidado!$E$5:$E$1000,$B25,Consolidado!$C$5:$C$1000,"Auditoría Interna",Consolidado!$P$5:$P$1000,"X",Consolidado!$H$5:$H$1000,IF($D$9="Todos","&gt;0",$D$9))),2),""),""),""),IF(SUMIFS(Consolidado!$AD$5:$AD$1000,Consolidado!$E$5:$E$1000,$B25,Consolidado!$C$5:$C$1000,"Auditoría Externa",Consolidado!$P$5:$P$1000,"X",Consolidado!$H$5:$H$1000,IF($D$9="Todos","&gt;0",$D$9))&gt;0,"Externa "&amp;TEXT(DAY(_xlfn.MINIFS(Consolidado!$B$5:$B$1000,Consolidado!$E$5:$E$1000,$B25,Consolidado!$C$5:$C$1000,"Auditoría Externa",Consolidado!$P$5:$P$1000,"X",Consolidado!$H$5:$H$1000,IF($D$9="Todos","&gt;0",$D$9))),"00")&amp;"/"&amp;TEXT(MONTH(_xlfn.MINIFS(Consolidado!$B$5:$B$1000,Consolidado!$E$5:$E$1000,$B25,Consolidado!$C$5:$C$1000,"Auditoría Externa",Consolidado!$P$5:$P$1000,"X",Consolidado!$H$5:$H$1000,IF($D$9="Todos","&gt;0",$D$9))),"00")&amp;IF($D$9="Todos","/"&amp;RIGHT(YEAR(_xlfn.MINIFS(Consolidado!$B$5:$B$1000,Consolidado!$E$5:$E$1000,$B25,Consolidado!$C$5:$C$1000,"Auditoría Externa",Consolidado!$P$5:$P$1000,"X",Consolidado!$H$5:$H$1000,IF($D$9="Todos","&gt;0",$D$9))),2),"")&amp;IF(_xlfn.MAXIFS(Consolidado!$B$5:$B$1000,Consolidado!$E$5:$E$1000,$B25,Consolidado!$C$5:$C$1000,"Auditoría Externa",Consolidado!$P$5:$P$1000,"X",Consolidado!$H$5:$H$1000,IF($D$9="Todos","&gt;0",$D$9))&lt;&gt;_xlfn.MINIFS(Consolidado!$B$5:$B$1000,Consolidado!$E$5:$E$1000,$B25,Consolidado!$C$5:$C$1000,"Auditoría Externa",Consolidado!$P$5:$P$1000,"X",Consolidado!$H$5:$H$1000,IF($D$9="Todos","&gt;0",$D$9))," y "&amp;TEXT(DAY(_xlfn.MAXIFS(Consolidado!$B$5:$B$1000,Consolidado!$E$5:$E$1000,$B25,Consolidado!$C$5:$C$1000,"Auditoría Externa",Consolidado!$P$5:$P$1000,"X",Consolidado!$H$5:$H$1000,IF($D$9="Todos","&gt;0",$D$9))),"00")&amp;"/"&amp;TEXT(MONTH(_xlfn.MAXIFS(Consolidado!$B$5:$B$1000,Consolidado!$E$5:$E$1000,$B25,Consolidado!$C$5:$C$1000,"Auditoría Externa",Consolidado!$P$5:$P$1000,"X",Consolidado!$H$5:$H$1000,IF($D$9="Todos","&gt;0",$D$9))),"00")&amp;IF($D$9="Todos","/"&amp;RIGHT(YEAR(_xlfn.MAXIFS(Consolidado!$B$5:$B$1000,Consolidado!$E$5:$E$1000,$B25,Consolidado!$C$5:$C$1000,"Auditoría Externa",Consolidado!$P$5:$P$1000,"X",Consolidado!$H$5:$H$1000,IF($D$9="Todos","&gt;0",$D$9))),2),""),""),""),IF(SUMIFS(Consolidado!$AD$5:$AD$1000,Consolidado!$E$5:$E$1000,$B25,Consolidado!$C$5:$C$1000,"SSF",Consolidado!$P$5:$P$1000,"X",Consolidado!$H$5:$H$1000,IF($D$9="Todos","&gt;0",$D$9))&gt;0,"SSF "&amp;TEXT(DAY(_xlfn.MINIFS(Consolidado!$B$5:$B$1000,Consolidado!$E$5:$E$1000,$B25,Consolidado!$C$5:$C$1000,"SSF",Consolidado!$P$5:$P$1000,"X",Consolidado!$H$5:$H$1000,IF($D$9="Todos","&gt;0",$D$9))),"00")&amp;"/"&amp;TEXT(MONTH(_xlfn.MINIFS(Consolidado!$B$5:$B$1000,Consolidado!$E$5:$E$1000,$B25,Consolidado!$C$5:$C$1000,"SSF",Consolidado!$P$5:$P$1000,"X",Consolidado!$H$5:$H$1000,IF($D$9="Todos","&gt;0",$D$9))),"00")&amp;IF($D$9="Todos","/"&amp;RIGHT(YEAR(_xlfn.MINIFS(Consolidado!$B$5:$B$1000,Consolidado!$E$5:$E$1000,$B25,Consolidado!$C$5:$C$1000,"SSF",Consolidado!$P$5:$P$1000,"X",Consolidado!$H$5:$H$1000,IF($D$9="Todos","&gt;0",$D$9))),2),"")&amp;IF(_xlfn.MAXIFS(Consolidado!$B$5:$B$1000,Consolidado!$E$5:$E$1000,$B25,Consolidado!$C$5:$C$1000,"SSF",Consolidado!$P$5:$P$1000,"X",Consolidado!$H$5:$H$1000,IF($D$9="Todos","&gt;0",$D$9))&lt;&gt;_xlfn.MINIFS(Consolidado!$B$5:$B$1000,Consolidado!$E$5:$E$1000,$B25,Consolidado!$C$5:$C$1000,"SSF",Consolidado!$P$5:$P$1000,"X",Consolidado!$H$5:$H$1000,IF($D$9="Todos","&gt;0",$D$9))," y "&amp;TEXT(DAY(_xlfn.MAXIFS(Consolidado!$B$5:$B$1000,Consolidado!$E$5:$E$1000,$B25,Consolidado!$C$5:$C$1000,"SSF",Consolidado!$P$5:$P$1000,"X",Consolidado!$H$5:$H$1000,IF($D$9="Todos","&gt;0",$D$9))),"00")&amp;"/"&amp;TEXT(MONTH(_xlfn.MAXIFS(Consolidado!$B$5:$B$1000,Consolidado!$E$5:$E$1000,$B25,Consolidado!$C$5:$C$1000,"SSF",Consolidado!$P$5:$P$1000,"X",Consolidado!$H$5:$H$1000,IF($D$9="Todos","&gt;0",$D$9))),"00")&amp;IF($D$9="Todos","/"&amp;RIGHT(YEAR(_xlfn.MAXIFS(Consolidado!$B$5:$B$1000,Consolidado!$E$5:$E$1000,$B25,Consolidado!$C$5:$C$1000,"SSF",Consolidado!$P$5:$P$1000,"X",Consolidado!$H$5:$H$1000,IF($D$9="Todos","&gt;0",$D$9))),2),""),""),""),IF(SUMIFS(Consolidado!$AD$5:$AD$1000,Consolidado!$E$5:$E$1000,$B25,Consolidado!$C$5:$C$1000,"Comité de Supervisión",Consolidado!$P$5:$P$1000,"X",Consolidado!$H$5:$H$1000,IF($D$9="Todos","&gt;0",$D$9))&gt;0,"Comité Sup. "&amp;TEXT(DAY(_xlfn.MINIFS(Consolidado!$B$5:$B$1000,Consolidado!$E$5:$E$1000,$B25,Consolidado!$C$5:$C$1000,"Comité de Supervisión",Consolidado!$P$5:$P$1000,"X",Consolidado!$H$5:$H$1000,IF($D$9="Todos","&gt;0",$D$9))),"00")&amp;"/"&amp;TEXT(MONTH(_xlfn.MINIFS(Consolidado!$B$5:$B$1000,Consolidado!$E$5:$E$1000,$B25,Consolidado!$C$5:$C$1000,"Comité de Supervisión",Consolidado!$P$5:$P$1000,"X",Consolidado!$H$5:$H$1000,IF($D$9="Todos","&gt;0",$D$9))),"00")&amp;IF($D$9="Todos","/"&amp;RIGHT(YEAR(_xlfn.MINIFS(Consolidado!$B$5:$B$1000,Consolidado!$E$5:$E$1000,$B25,Consolidado!$C$5:$C$1000,"Comité de Supervisión",Consolidado!$P$5:$P$1000,"X",Consolidado!$H$5:$H$1000,IF($D$9="Todos","&gt;0",$D$9))),2),"")&amp;IF(_xlfn.MAXIFS(Consolidado!$B$5:$B$1000,Consolidado!$E$5:$E$1000,$B25,Consolidado!$C$5:$C$1000,"Comité de Supervisión",Consolidado!$P$5:$P$1000,"X",Consolidado!$H$5:$H$1000,IF($D$9="Todos","&gt;0",$D$9))&lt;&gt;_xlfn.MINIFS(Consolidado!$B$5:$B$1000,Consolidado!$E$5:$E$1000,$B25,Consolidado!$C$5:$C$1000,"Comité de Supervisión",Consolidado!$P$5:$P$1000,"X",Consolidado!$H$5:$H$1000,IF($D$9="Todos","&gt;0",$D$9))," y "&amp;TEXT(DAY(_xlfn.MAXIFS(Consolidado!$B$5:$B$1000,Consolidado!$E$5:$E$1000,$B25,Consolidado!$C$5:$C$1000,"Comité de Supervisión",Consolidado!$P$5:$P$1000,"X",Consolidado!$H$5:$H$1000,IF($D$9="Todos","&gt;0",$D$9))),"00")&amp;"/"&amp;TEXT(MONTH(_xlfn.MAXIFS(Consolidado!$B$5:$B$1000,Consolidado!$E$5:$E$1000,$B25,Consolidado!$C$5:$C$1000,"Comité de Supervisión",Consolidado!$P$5:$P$1000,"X",Consolidado!$H$5:$H$1000,IF($D$9="Todos","&gt;0",$D$9))),"00")&amp;IF($D$9="Todos","/"&amp;RIGHT(YEAR(_xlfn.MAXIFS(Consolidado!$B$5:$B$1000,Consolidado!$E$5:$E$1000,$B25,Consolidado!$C$5:$C$1000,"Comité de Supervisión",Consolidado!$P$5:$P$1000,"X",Consolidado!$H$5:$H$1000,IF($D$9="Todos","&gt;0",$D$9))),2),""),""),""),IF(SUMIFS(Consolidado!$AD$5:$AD$1000,Consolidado!$E$5:$E$1000,$B25,Consolidado!$C$5:$C$1000,"Consejo de Administración",Consolidado!$P$5:$P$1000,"X",Consolidado!$H$5:$H$1000,IF($D$9="Todos","&gt;0",$D$9))&gt;0,"Consejo "&amp;TEXT(DAY(_xlfn.MINIFS(Consolidado!$B$5:$B$1000,Consolidado!$E$5:$E$1000,$B25,Consolidado!$C$5:$C$1000,"Consejo de Administración",Consolidado!$P$5:$P$1000,"X",Consolidado!$H$5:$H$1000,IF($D$9="Todos","&gt;0",$D$9))),"00")&amp;"/"&amp;TEXT(MONTH(_xlfn.MINIFS(Consolidado!$B$5:$B$1000,Consolidado!$E$5:$E$1000,$B25,Consolidado!$C$5:$C$1000,"Consejo de Administración",Consolidado!$P$5:$P$1000,"X",Consolidado!$H$5:$H$1000,IF($D$9="Todos","&gt;0",$D$9))),"00")&amp;IF($D$9="Todos","/"&amp;RIGHT(YEAR(_xlfn.MINIFS(Consolidado!$B$5:$B$1000,Consolidado!$E$5:$E$1000,$B25,Consolidado!$C$5:$C$1000,"Consejo de Administración",Consolidado!$P$5:$P$1000,"X",Consolidado!$H$5:$H$1000,IF($D$9="Todos","&gt;0",$D$9))),2),"")&amp;IF(_xlfn.MAXIFS(Consolidado!$B$5:$B$1000,Consolidado!$E$5:$E$1000,$B25,Consolidado!$C$5:$C$1000,"Consejo de Administración",Consolidado!$P$5:$P$1000,"X",Consolidado!$H$5:$H$1000,IF($D$9="Todos","&gt;0",$D$9))&lt;&gt;_xlfn.MINIFS(Consolidado!$B$5:$B$1000,Consolidado!$E$5:$E$1000,$B25,Consolidado!$C$5:$C$1000,"Consejo de Administración",Consolidado!$P$5:$P$1000,"X",Consolidado!$H$5:$H$1000,IF($D$9="Todos","&gt;0",$D$9))," y "&amp;TEXT(DAY(_xlfn.MAXIFS(Consolidado!$B$5:$B$1000,Consolidado!$E$5:$E$1000,$B25,Consolidado!$C$5:$C$1000,"Consejo de Administración",Consolidado!$P$5:$P$1000,"X",Consolidado!$H$5:$H$1000,IF($D$9="Todos","&gt;0",$D$9))),"00")&amp;"/"&amp;TEXT(MONTH(_xlfn.MAXIFS(Consolidado!$B$5:$B$1000,Consolidado!$E$5:$E$1000,$B25,Consolidado!$C$5:$C$1000,"Consejo de Administración",Consolidado!$P$5:$P$1000,"X",Consolidado!$H$5:$H$1000,IF($D$9="Todos","&gt;0",$D$9))),"00")&amp;IF($D$9="Todos","/"&amp;RIGHT(YEAR(_xlfn.MAXIFS(Consolidado!$B$5:$B$1000,Consolidado!$E$5:$E$1000,$B25,Consolidado!$C$5:$C$1000,"Consejo de Administración",Consolidado!$P$5:$P$1000,"X",Consolidado!$H$5:$H$1000,IF($D$9="Todos","&gt;0",$D$9))),2),""),""),""),IF(SUMIFS(Consolidado!$AD$5:$AD$1000,Consolidado!$E$5:$E$1000,$B25,Consolidado!$C$5:$C$1000,"Otros",Consolidado!$P$5:$P$1000,"X",Consolidado!$H$5:$H$1000,IF($D$9="Todos","&gt;0",$D$9))&gt;0,"Otros "&amp;TEXT(DAY(_xlfn.MINIFS(Consolidado!$B$5:$B$1000,Consolidado!$E$5:$E$1000,$B25,Consolidado!$C$5:$C$1000,"Otros",Consolidado!$P$5:$P$1000,"X",Consolidado!$H$5:$H$1000,IF($D$9="Todos","&gt;0",$D$9))),"00")&amp;"/"&amp;TEXT(MONTH(_xlfn.MINIFS(Consolidado!$B$5:$B$1000,Consolidado!$E$5:$E$1000,$B25,Consolidado!$C$5:$C$1000,"Otros",Consolidado!$P$5:$P$1000,"X",Consolidado!$H$5:$H$1000,IF($D$9="Todos","&gt;0",$D$9))),"00")&amp;IF($D$9="Todos","/"&amp;RIGHT(YEAR(_xlfn.MINIFS(Consolidado!$B$5:$B$1000,Consolidado!$E$5:$E$1000,$B25,Consolidado!$C$5:$C$1000,"Otros",Consolidado!$P$5:$P$1000,"X",Consolidado!$H$5:$H$1000,IF($D$9="Todos","&gt;0",$D$9))),2),"")&amp;IF(_xlfn.MAXIFS(Consolidado!$B$5:$B$1000,Consolidado!$E$5:$E$1000,$B25,Consolidado!$C$5:$C$1000,"Otros",Consolidado!$P$5:$P$1000,"X",Consolidado!$H$5:$H$1000,IF($D$9="Todos","&gt;0",$D$9))&lt;&gt;_xlfn.MINIFS(Consolidado!$B$5:$B$1000,Consolidado!$E$5:$E$1000,$B25,Consolidado!$C$5:$C$1000,"Otros",Consolidado!$P$5:$P$1000,"X",Consolidado!$H$5:$H$1000,IF($D$9="Todos","&gt;0",$D$9))," y "&amp;TEXT(DAY(_xlfn.MAXIFS(Consolidado!$B$5:$B$1000,Consolidado!$E$5:$E$1000,$B25,Consolidado!$C$5:$C$1000,"Otros",Consolidado!$P$5:$P$1000,"X",Consolidado!$H$5:$H$1000,IF($D$9="Todos","&gt;0",$D$9))),"00")&amp;"/"&amp;TEXT(MONTH(_xlfn.MAXIFS(Consolidado!$B$5:$B$1000,Consolidado!$E$5:$E$1000,$B25,Consolidado!$C$5:$C$1000,"Otros",Consolidado!$P$5:$P$1000,"X",Consolidado!$H$5:$H$1000,IF($D$9="Todos","&gt;0",$D$9))),"00")&amp;IF($D$9="Todos","/"&amp;RIGHT(YEAR(_xlfn.MAXIFS(Consolidado!$B$5:$B$1000,Consolidado!$E$5:$E$1000,$B25,Consolidado!$C$5:$C$1000,"Otros",Consolidado!$P$5:$P$1000,"X",Consolidado!$H$5:$H$1000,IF($D$9="Todos","&gt;0",$D$9))),2),""),""),""))</f>
        <v/>
      </c>
      <c r="S25" s="37" t="str">
        <f aca="false">_xlfn.TEXTJOIN(" +"&amp;CHAR(10),TRUE(),IF(SUMIFS(Consolidado!$AD$5:$AD$1000,Consolidado!$E$5:$E$1000,$B25,Consolidado!$C$5:$C$1000,"Auditoría Interna",Consolidado!$Q$5:$Q$1000,"X",Consolidado!$H$5:$H$1000,IF($D$9="Todos","&gt;0",$D$9))&gt;0,"Interna "&amp;TEXT(DAY(_xlfn.MINIFS(Consolidado!$B$5:$B$1000,Consolidado!$E$5:$E$1000,$B25,Consolidado!$C$5:$C$1000,"Auditoría Interna",Consolidado!$Q$5:$Q$1000,"X",Consolidado!$H$5:$H$1000,IF($D$9="Todos","&gt;0",$D$9))),"00")&amp;"/"&amp;TEXT(MONTH(_xlfn.MINIFS(Consolidado!$B$5:$B$1000,Consolidado!$E$5:$E$1000,$B25,Consolidado!$C$5:$C$1000,"Auditoría Interna",Consolidado!$Q$5:$Q$1000,"X",Consolidado!$H$5:$H$1000,IF($D$9="Todos","&gt;0",$D$9))),"00")&amp;IF($D$9="Todos","/"&amp;RIGHT(YEAR(_xlfn.MINIFS(Consolidado!$B$5:$B$1000,Consolidado!$E$5:$E$1000,$B25,Consolidado!$C$5:$C$1000,"Auditoría Interna",Consolidado!$Q$5:$Q$1000,"X",Consolidado!$H$5:$H$1000,IF($D$9="Todos","&gt;0",$D$9))),2),"")&amp;IF(_xlfn.MAXIFS(Consolidado!$B$5:$B$1000,Consolidado!$E$5:$E$1000,$B25,Consolidado!$C$5:$C$1000,"Auditoría Interna",Consolidado!$Q$5:$Q$1000,"X",Consolidado!$H$5:$H$1000,IF($D$9="Todos","&gt;0",$D$9))&lt;&gt;_xlfn.MINIFS(Consolidado!$B$5:$B$1000,Consolidado!$E$5:$E$1000,$B25,Consolidado!$C$5:$C$1000,"Auditoría Interna",Consolidado!$Q$5:$Q$1000,"X",Consolidado!$H$5:$H$1000,IF($D$9="Todos","&gt;0",$D$9))," y "&amp;TEXT(DAY(_xlfn.MAXIFS(Consolidado!$B$5:$B$1000,Consolidado!$E$5:$E$1000,$B25,Consolidado!$C$5:$C$1000,"Auditoría Interna",Consolidado!$Q$5:$Q$1000,"X",Consolidado!$H$5:$H$1000,IF($D$9="Todos","&gt;0",$D$9))),"00")&amp;"/"&amp;TEXT(MONTH(_xlfn.MAXIFS(Consolidado!$B$5:$B$1000,Consolidado!$E$5:$E$1000,$B25,Consolidado!$C$5:$C$1000,"Auditoría Interna",Consolidado!$Q$5:$Q$1000,"X",Consolidado!$H$5:$H$1000,IF($D$9="Todos","&gt;0",$D$9))),"00")&amp;IF($D$9="Todos","/"&amp;RIGHT(YEAR(_xlfn.MAXIFS(Consolidado!$B$5:$B$1000,Consolidado!$E$5:$E$1000,$B25,Consolidado!$C$5:$C$1000,"Auditoría Interna",Consolidado!$Q$5:$Q$1000,"X",Consolidado!$H$5:$H$1000,IF($D$9="Todos","&gt;0",$D$9))),2),""),""),""),IF(SUMIFS(Consolidado!$AD$5:$AD$1000,Consolidado!$E$5:$E$1000,$B25,Consolidado!$C$5:$C$1000,"Auditoría Externa",Consolidado!$Q$5:$Q$1000,"X",Consolidado!$H$5:$H$1000,IF($D$9="Todos","&gt;0",$D$9))&gt;0,"Externa "&amp;TEXT(DAY(_xlfn.MINIFS(Consolidado!$B$5:$B$1000,Consolidado!$E$5:$E$1000,$B25,Consolidado!$C$5:$C$1000,"Auditoría Externa",Consolidado!$Q$5:$Q$1000,"X",Consolidado!$H$5:$H$1000,IF($D$9="Todos","&gt;0",$D$9))),"00")&amp;"/"&amp;TEXT(MONTH(_xlfn.MINIFS(Consolidado!$B$5:$B$1000,Consolidado!$E$5:$E$1000,$B25,Consolidado!$C$5:$C$1000,"Auditoría Externa",Consolidado!$Q$5:$Q$1000,"X",Consolidado!$H$5:$H$1000,IF($D$9="Todos","&gt;0",$D$9))),"00")&amp;IF($D$9="Todos","/"&amp;RIGHT(YEAR(_xlfn.MINIFS(Consolidado!$B$5:$B$1000,Consolidado!$E$5:$E$1000,$B25,Consolidado!$C$5:$C$1000,"Auditoría Externa",Consolidado!$Q$5:$Q$1000,"X",Consolidado!$H$5:$H$1000,IF($D$9="Todos","&gt;0",$D$9))),2),"")&amp;IF(_xlfn.MAXIFS(Consolidado!$B$5:$B$1000,Consolidado!$E$5:$E$1000,$B25,Consolidado!$C$5:$C$1000,"Auditoría Externa",Consolidado!$Q$5:$Q$1000,"X",Consolidado!$H$5:$H$1000,IF($D$9="Todos","&gt;0",$D$9))&lt;&gt;_xlfn.MINIFS(Consolidado!$B$5:$B$1000,Consolidado!$E$5:$E$1000,$B25,Consolidado!$C$5:$C$1000,"Auditoría Externa",Consolidado!$Q$5:$Q$1000,"X",Consolidado!$H$5:$H$1000,IF($D$9="Todos","&gt;0",$D$9))," y "&amp;TEXT(DAY(_xlfn.MAXIFS(Consolidado!$B$5:$B$1000,Consolidado!$E$5:$E$1000,$B25,Consolidado!$C$5:$C$1000,"Auditoría Externa",Consolidado!$Q$5:$Q$1000,"X",Consolidado!$H$5:$H$1000,IF($D$9="Todos","&gt;0",$D$9))),"00")&amp;"/"&amp;TEXT(MONTH(_xlfn.MAXIFS(Consolidado!$B$5:$B$1000,Consolidado!$E$5:$E$1000,$B25,Consolidado!$C$5:$C$1000,"Auditoría Externa",Consolidado!$Q$5:$Q$1000,"X",Consolidado!$H$5:$H$1000,IF($D$9="Todos","&gt;0",$D$9))),"00")&amp;IF($D$9="Todos","/"&amp;RIGHT(YEAR(_xlfn.MAXIFS(Consolidado!$B$5:$B$1000,Consolidado!$E$5:$E$1000,$B25,Consolidado!$C$5:$C$1000,"Auditoría Externa",Consolidado!$Q$5:$Q$1000,"X",Consolidado!$H$5:$H$1000,IF($D$9="Todos","&gt;0",$D$9))),2),""),""),""),IF(SUMIFS(Consolidado!$AD$5:$AD$1000,Consolidado!$E$5:$E$1000,$B25,Consolidado!$C$5:$C$1000,"SSF",Consolidado!$Q$5:$Q$1000,"X",Consolidado!$H$5:$H$1000,IF($D$9="Todos","&gt;0",$D$9))&gt;0,"SSF "&amp;TEXT(DAY(_xlfn.MINIFS(Consolidado!$B$5:$B$1000,Consolidado!$E$5:$E$1000,$B25,Consolidado!$C$5:$C$1000,"SSF",Consolidado!$Q$5:$Q$1000,"X",Consolidado!$H$5:$H$1000,IF($D$9="Todos","&gt;0",$D$9))),"00")&amp;"/"&amp;TEXT(MONTH(_xlfn.MINIFS(Consolidado!$B$5:$B$1000,Consolidado!$E$5:$E$1000,$B25,Consolidado!$C$5:$C$1000,"SSF",Consolidado!$Q$5:$Q$1000,"X",Consolidado!$H$5:$H$1000,IF($D$9="Todos","&gt;0",$D$9))),"00")&amp;IF($D$9="Todos","/"&amp;RIGHT(YEAR(_xlfn.MINIFS(Consolidado!$B$5:$B$1000,Consolidado!$E$5:$E$1000,$B25,Consolidado!$C$5:$C$1000,"SSF",Consolidado!$Q$5:$Q$1000,"X",Consolidado!$H$5:$H$1000,IF($D$9="Todos","&gt;0",$D$9))),2),"")&amp;IF(_xlfn.MAXIFS(Consolidado!$B$5:$B$1000,Consolidado!$E$5:$E$1000,$B25,Consolidado!$C$5:$C$1000,"SSF",Consolidado!$Q$5:$Q$1000,"X",Consolidado!$H$5:$H$1000,IF($D$9="Todos","&gt;0",$D$9))&lt;&gt;_xlfn.MINIFS(Consolidado!$B$5:$B$1000,Consolidado!$E$5:$E$1000,$B25,Consolidado!$C$5:$C$1000,"SSF",Consolidado!$Q$5:$Q$1000,"X",Consolidado!$H$5:$H$1000,IF($D$9="Todos","&gt;0",$D$9))," y "&amp;TEXT(DAY(_xlfn.MAXIFS(Consolidado!$B$5:$B$1000,Consolidado!$E$5:$E$1000,$B25,Consolidado!$C$5:$C$1000,"SSF",Consolidado!$Q$5:$Q$1000,"X",Consolidado!$H$5:$H$1000,IF($D$9="Todos","&gt;0",$D$9))),"00")&amp;"/"&amp;TEXT(MONTH(_xlfn.MAXIFS(Consolidado!$B$5:$B$1000,Consolidado!$E$5:$E$1000,$B25,Consolidado!$C$5:$C$1000,"SSF",Consolidado!$Q$5:$Q$1000,"X",Consolidado!$H$5:$H$1000,IF($D$9="Todos","&gt;0",$D$9))),"00")&amp;IF($D$9="Todos","/"&amp;RIGHT(YEAR(_xlfn.MAXIFS(Consolidado!$B$5:$B$1000,Consolidado!$E$5:$E$1000,$B25,Consolidado!$C$5:$C$1000,"SSF",Consolidado!$Q$5:$Q$1000,"X",Consolidado!$H$5:$H$1000,IF($D$9="Todos","&gt;0",$D$9))),2),""),""),""),IF(SUMIFS(Consolidado!$AD$5:$AD$1000,Consolidado!$E$5:$E$1000,$B25,Consolidado!$C$5:$C$1000,"Comité de Supervisión",Consolidado!$Q$5:$Q$1000,"X",Consolidado!$H$5:$H$1000,IF($D$9="Todos","&gt;0",$D$9))&gt;0,"Comité Sup. "&amp;TEXT(DAY(_xlfn.MINIFS(Consolidado!$B$5:$B$1000,Consolidado!$E$5:$E$1000,$B25,Consolidado!$C$5:$C$1000,"Comité de Supervisión",Consolidado!$Q$5:$Q$1000,"X",Consolidado!$H$5:$H$1000,IF($D$9="Todos","&gt;0",$D$9))),"00")&amp;"/"&amp;TEXT(MONTH(_xlfn.MINIFS(Consolidado!$B$5:$B$1000,Consolidado!$E$5:$E$1000,$B25,Consolidado!$C$5:$C$1000,"Comité de Supervisión",Consolidado!$Q$5:$Q$1000,"X",Consolidado!$H$5:$H$1000,IF($D$9="Todos","&gt;0",$D$9))),"00")&amp;IF($D$9="Todos","/"&amp;RIGHT(YEAR(_xlfn.MINIFS(Consolidado!$B$5:$B$1000,Consolidado!$E$5:$E$1000,$B25,Consolidado!$C$5:$C$1000,"Comité de Supervisión",Consolidado!$Q$5:$Q$1000,"X",Consolidado!$H$5:$H$1000,IF($D$9="Todos","&gt;0",$D$9))),2),"")&amp;IF(_xlfn.MAXIFS(Consolidado!$B$5:$B$1000,Consolidado!$E$5:$E$1000,$B25,Consolidado!$C$5:$C$1000,"Comité de Supervisión",Consolidado!$Q$5:$Q$1000,"X",Consolidado!$H$5:$H$1000,IF($D$9="Todos","&gt;0",$D$9))&lt;&gt;_xlfn.MINIFS(Consolidado!$B$5:$B$1000,Consolidado!$E$5:$E$1000,$B25,Consolidado!$C$5:$C$1000,"Comité de Supervisión",Consolidado!$Q$5:$Q$1000,"X",Consolidado!$H$5:$H$1000,IF($D$9="Todos","&gt;0",$D$9))," y "&amp;TEXT(DAY(_xlfn.MAXIFS(Consolidado!$B$5:$B$1000,Consolidado!$E$5:$E$1000,$B25,Consolidado!$C$5:$C$1000,"Comité de Supervisión",Consolidado!$Q$5:$Q$1000,"X",Consolidado!$H$5:$H$1000,IF($D$9="Todos","&gt;0",$D$9))),"00")&amp;"/"&amp;TEXT(MONTH(_xlfn.MAXIFS(Consolidado!$B$5:$B$1000,Consolidado!$E$5:$E$1000,$B25,Consolidado!$C$5:$C$1000,"Comité de Supervisión",Consolidado!$Q$5:$Q$1000,"X",Consolidado!$H$5:$H$1000,IF($D$9="Todos","&gt;0",$D$9))),"00")&amp;IF($D$9="Todos","/"&amp;RIGHT(YEAR(_xlfn.MAXIFS(Consolidado!$B$5:$B$1000,Consolidado!$E$5:$E$1000,$B25,Consolidado!$C$5:$C$1000,"Comité de Supervisión",Consolidado!$Q$5:$Q$1000,"X",Consolidado!$H$5:$H$1000,IF($D$9="Todos","&gt;0",$D$9))),2),""),""),""),IF(SUMIFS(Consolidado!$AD$5:$AD$1000,Consolidado!$E$5:$E$1000,$B25,Consolidado!$C$5:$C$1000,"Consejo de Administración",Consolidado!$Q$5:$Q$1000,"X",Consolidado!$H$5:$H$1000,IF($D$9="Todos","&gt;0",$D$9))&gt;0,"Consejo "&amp;TEXT(DAY(_xlfn.MINIFS(Consolidado!$B$5:$B$1000,Consolidado!$E$5:$E$1000,$B25,Consolidado!$C$5:$C$1000,"Consejo de Administración",Consolidado!$Q$5:$Q$1000,"X",Consolidado!$H$5:$H$1000,IF($D$9="Todos","&gt;0",$D$9))),"00")&amp;"/"&amp;TEXT(MONTH(_xlfn.MINIFS(Consolidado!$B$5:$B$1000,Consolidado!$E$5:$E$1000,$B25,Consolidado!$C$5:$C$1000,"Consejo de Administración",Consolidado!$Q$5:$Q$1000,"X",Consolidado!$H$5:$H$1000,IF($D$9="Todos","&gt;0",$D$9))),"00")&amp;IF($D$9="Todos","/"&amp;RIGHT(YEAR(_xlfn.MINIFS(Consolidado!$B$5:$B$1000,Consolidado!$E$5:$E$1000,$B25,Consolidado!$C$5:$C$1000,"Consejo de Administración",Consolidado!$Q$5:$Q$1000,"X",Consolidado!$H$5:$H$1000,IF($D$9="Todos","&gt;0",$D$9))),2),"")&amp;IF(_xlfn.MAXIFS(Consolidado!$B$5:$B$1000,Consolidado!$E$5:$E$1000,$B25,Consolidado!$C$5:$C$1000,"Consejo de Administración",Consolidado!$Q$5:$Q$1000,"X",Consolidado!$H$5:$H$1000,IF($D$9="Todos","&gt;0",$D$9))&lt;&gt;_xlfn.MINIFS(Consolidado!$B$5:$B$1000,Consolidado!$E$5:$E$1000,$B25,Consolidado!$C$5:$C$1000,"Consejo de Administración",Consolidado!$Q$5:$Q$1000,"X",Consolidado!$H$5:$H$1000,IF($D$9="Todos","&gt;0",$D$9))," y "&amp;TEXT(DAY(_xlfn.MAXIFS(Consolidado!$B$5:$B$1000,Consolidado!$E$5:$E$1000,$B25,Consolidado!$C$5:$C$1000,"Consejo de Administración",Consolidado!$Q$5:$Q$1000,"X",Consolidado!$H$5:$H$1000,IF($D$9="Todos","&gt;0",$D$9))),"00")&amp;"/"&amp;TEXT(MONTH(_xlfn.MAXIFS(Consolidado!$B$5:$B$1000,Consolidado!$E$5:$E$1000,$B25,Consolidado!$C$5:$C$1000,"Consejo de Administración",Consolidado!$Q$5:$Q$1000,"X",Consolidado!$H$5:$H$1000,IF($D$9="Todos","&gt;0",$D$9))),"00")&amp;IF($D$9="Todos","/"&amp;RIGHT(YEAR(_xlfn.MAXIFS(Consolidado!$B$5:$B$1000,Consolidado!$E$5:$E$1000,$B25,Consolidado!$C$5:$C$1000,"Consejo de Administración",Consolidado!$Q$5:$Q$1000,"X",Consolidado!$H$5:$H$1000,IF($D$9="Todos","&gt;0",$D$9))),2),""),""),""),IF(SUMIFS(Consolidado!$AD$5:$AD$1000,Consolidado!$E$5:$E$1000,$B25,Consolidado!$C$5:$C$1000,"Otros",Consolidado!$Q$5:$Q$1000,"X",Consolidado!$H$5:$H$1000,IF($D$9="Todos","&gt;0",$D$9))&gt;0,"Otros "&amp;TEXT(DAY(_xlfn.MINIFS(Consolidado!$B$5:$B$1000,Consolidado!$E$5:$E$1000,$B25,Consolidado!$C$5:$C$1000,"Otros",Consolidado!$Q$5:$Q$1000,"X",Consolidado!$H$5:$H$1000,IF($D$9="Todos","&gt;0",$D$9))),"00")&amp;"/"&amp;TEXT(MONTH(_xlfn.MINIFS(Consolidado!$B$5:$B$1000,Consolidado!$E$5:$E$1000,$B25,Consolidado!$C$5:$C$1000,"Otros",Consolidado!$Q$5:$Q$1000,"X",Consolidado!$H$5:$H$1000,IF($D$9="Todos","&gt;0",$D$9))),"00")&amp;IF($D$9="Todos","/"&amp;RIGHT(YEAR(_xlfn.MINIFS(Consolidado!$B$5:$B$1000,Consolidado!$E$5:$E$1000,$B25,Consolidado!$C$5:$C$1000,"Otros",Consolidado!$Q$5:$Q$1000,"X",Consolidado!$H$5:$H$1000,IF($D$9="Todos","&gt;0",$D$9))),2),"")&amp;IF(_xlfn.MAXIFS(Consolidado!$B$5:$B$1000,Consolidado!$E$5:$E$1000,$B25,Consolidado!$C$5:$C$1000,"Otros",Consolidado!$Q$5:$Q$1000,"X",Consolidado!$H$5:$H$1000,IF($D$9="Todos","&gt;0",$D$9))&lt;&gt;_xlfn.MINIFS(Consolidado!$B$5:$B$1000,Consolidado!$E$5:$E$1000,$B25,Consolidado!$C$5:$C$1000,"Otros",Consolidado!$Q$5:$Q$1000,"X",Consolidado!$H$5:$H$1000,IF($D$9="Todos","&gt;0",$D$9))," y "&amp;TEXT(DAY(_xlfn.MAXIFS(Consolidado!$B$5:$B$1000,Consolidado!$E$5:$E$1000,$B25,Consolidado!$C$5:$C$1000,"Otros",Consolidado!$Q$5:$Q$1000,"X",Consolidado!$H$5:$H$1000,IF($D$9="Todos","&gt;0",$D$9))),"00")&amp;"/"&amp;TEXT(MONTH(_xlfn.MAXIFS(Consolidado!$B$5:$B$1000,Consolidado!$E$5:$E$1000,$B25,Consolidado!$C$5:$C$1000,"Otros",Consolidado!$Q$5:$Q$1000,"X",Consolidado!$H$5:$H$1000,IF($D$9="Todos","&gt;0",$D$9))),"00")&amp;IF($D$9="Todos","/"&amp;RIGHT(YEAR(_xlfn.MAXIFS(Consolidado!$B$5:$B$1000,Consolidado!$E$5:$E$1000,$B25,Consolidado!$C$5:$C$1000,"Otros",Consolidado!$Q$5:$Q$1000,"X",Consolidado!$H$5:$H$1000,IF($D$9="Todos","&gt;0",$D$9))),2),""),""),""))</f>
        <v/>
      </c>
      <c r="T25" s="37" t="str">
        <f aca="false">_xlfn.TEXTJOIN(" +"&amp;CHAR(10),TRUE(),IF(SUMIFS(Consolidado!$AD$5:$AD$1000,Consolidado!$E$5:$E$1000,$B25,Consolidado!$C$5:$C$1000,"Auditoría Interna",Consolidado!$R$5:$R$1000,"X",Consolidado!$H$5:$H$1000,IF($D$9="Todos","&gt;0",$D$9))&gt;0,"Interna "&amp;TEXT(DAY(_xlfn.MINIFS(Consolidado!$B$5:$B$1000,Consolidado!$E$5:$E$1000,$B25,Consolidado!$C$5:$C$1000,"Auditoría Interna",Consolidado!$R$5:$R$1000,"X",Consolidado!$H$5:$H$1000,IF($D$9="Todos","&gt;0",$D$9))),"00")&amp;"/"&amp;TEXT(MONTH(_xlfn.MINIFS(Consolidado!$B$5:$B$1000,Consolidado!$E$5:$E$1000,$B25,Consolidado!$C$5:$C$1000,"Auditoría Interna",Consolidado!$R$5:$R$1000,"X",Consolidado!$H$5:$H$1000,IF($D$9="Todos","&gt;0",$D$9))),"00")&amp;IF($D$9="Todos","/"&amp;RIGHT(YEAR(_xlfn.MINIFS(Consolidado!$B$5:$B$1000,Consolidado!$E$5:$E$1000,$B25,Consolidado!$C$5:$C$1000,"Auditoría Interna",Consolidado!$R$5:$R$1000,"X",Consolidado!$H$5:$H$1000,IF($D$9="Todos","&gt;0",$D$9))),2),"")&amp;IF(_xlfn.MAXIFS(Consolidado!$B$5:$B$1000,Consolidado!$E$5:$E$1000,$B25,Consolidado!$C$5:$C$1000,"Auditoría Interna",Consolidado!$R$5:$R$1000,"X",Consolidado!$H$5:$H$1000,IF($D$9="Todos","&gt;0",$D$9))&lt;&gt;_xlfn.MINIFS(Consolidado!$B$5:$B$1000,Consolidado!$E$5:$E$1000,$B25,Consolidado!$C$5:$C$1000,"Auditoría Interna",Consolidado!$R$5:$R$1000,"X",Consolidado!$H$5:$H$1000,IF($D$9="Todos","&gt;0",$D$9))," y "&amp;TEXT(DAY(_xlfn.MAXIFS(Consolidado!$B$5:$B$1000,Consolidado!$E$5:$E$1000,$B25,Consolidado!$C$5:$C$1000,"Auditoría Interna",Consolidado!$R$5:$R$1000,"X",Consolidado!$H$5:$H$1000,IF($D$9="Todos","&gt;0",$D$9))),"00")&amp;"/"&amp;TEXT(MONTH(_xlfn.MAXIFS(Consolidado!$B$5:$B$1000,Consolidado!$E$5:$E$1000,$B25,Consolidado!$C$5:$C$1000,"Auditoría Interna",Consolidado!$R$5:$R$1000,"X",Consolidado!$H$5:$H$1000,IF($D$9="Todos","&gt;0",$D$9))),"00")&amp;IF($D$9="Todos","/"&amp;RIGHT(YEAR(_xlfn.MAXIFS(Consolidado!$B$5:$B$1000,Consolidado!$E$5:$E$1000,$B25,Consolidado!$C$5:$C$1000,"Auditoría Interna",Consolidado!$R$5:$R$1000,"X",Consolidado!$H$5:$H$1000,IF($D$9="Todos","&gt;0",$D$9))),2),""),""),""),IF(SUMIFS(Consolidado!$AD$5:$AD$1000,Consolidado!$E$5:$E$1000,$B25,Consolidado!$C$5:$C$1000,"Auditoría Externa",Consolidado!$R$5:$R$1000,"X",Consolidado!$H$5:$H$1000,IF($D$9="Todos","&gt;0",$D$9))&gt;0,"Externa "&amp;TEXT(DAY(_xlfn.MINIFS(Consolidado!$B$5:$B$1000,Consolidado!$E$5:$E$1000,$B25,Consolidado!$C$5:$C$1000,"Auditoría Externa",Consolidado!$R$5:$R$1000,"X",Consolidado!$H$5:$H$1000,IF($D$9="Todos","&gt;0",$D$9))),"00")&amp;"/"&amp;TEXT(MONTH(_xlfn.MINIFS(Consolidado!$B$5:$B$1000,Consolidado!$E$5:$E$1000,$B25,Consolidado!$C$5:$C$1000,"Auditoría Externa",Consolidado!$R$5:$R$1000,"X",Consolidado!$H$5:$H$1000,IF($D$9="Todos","&gt;0",$D$9))),"00")&amp;IF($D$9="Todos","/"&amp;RIGHT(YEAR(_xlfn.MINIFS(Consolidado!$B$5:$B$1000,Consolidado!$E$5:$E$1000,$B25,Consolidado!$C$5:$C$1000,"Auditoría Externa",Consolidado!$R$5:$R$1000,"X",Consolidado!$H$5:$H$1000,IF($D$9="Todos","&gt;0",$D$9))),2),"")&amp;IF(_xlfn.MAXIFS(Consolidado!$B$5:$B$1000,Consolidado!$E$5:$E$1000,$B25,Consolidado!$C$5:$C$1000,"Auditoría Externa",Consolidado!$R$5:$R$1000,"X",Consolidado!$H$5:$H$1000,IF($D$9="Todos","&gt;0",$D$9))&lt;&gt;_xlfn.MINIFS(Consolidado!$B$5:$B$1000,Consolidado!$E$5:$E$1000,$B25,Consolidado!$C$5:$C$1000,"Auditoría Externa",Consolidado!$R$5:$R$1000,"X",Consolidado!$H$5:$H$1000,IF($D$9="Todos","&gt;0",$D$9))," y "&amp;TEXT(DAY(_xlfn.MAXIFS(Consolidado!$B$5:$B$1000,Consolidado!$E$5:$E$1000,$B25,Consolidado!$C$5:$C$1000,"Auditoría Externa",Consolidado!$R$5:$R$1000,"X",Consolidado!$H$5:$H$1000,IF($D$9="Todos","&gt;0",$D$9))),"00")&amp;"/"&amp;TEXT(MONTH(_xlfn.MAXIFS(Consolidado!$B$5:$B$1000,Consolidado!$E$5:$E$1000,$B25,Consolidado!$C$5:$C$1000,"Auditoría Externa",Consolidado!$R$5:$R$1000,"X",Consolidado!$H$5:$H$1000,IF($D$9="Todos","&gt;0",$D$9))),"00")&amp;IF($D$9="Todos","/"&amp;RIGHT(YEAR(_xlfn.MAXIFS(Consolidado!$B$5:$B$1000,Consolidado!$E$5:$E$1000,$B25,Consolidado!$C$5:$C$1000,"Auditoría Externa",Consolidado!$R$5:$R$1000,"X",Consolidado!$H$5:$H$1000,IF($D$9="Todos","&gt;0",$D$9))),2),""),""),""),IF(SUMIFS(Consolidado!$AD$5:$AD$1000,Consolidado!$E$5:$E$1000,$B25,Consolidado!$C$5:$C$1000,"SSF",Consolidado!$R$5:$R$1000,"X",Consolidado!$H$5:$H$1000,IF($D$9="Todos","&gt;0",$D$9))&gt;0,"SSF "&amp;TEXT(DAY(_xlfn.MINIFS(Consolidado!$B$5:$B$1000,Consolidado!$E$5:$E$1000,$B25,Consolidado!$C$5:$C$1000,"SSF",Consolidado!$R$5:$R$1000,"X",Consolidado!$H$5:$H$1000,IF($D$9="Todos","&gt;0",$D$9))),"00")&amp;"/"&amp;TEXT(MONTH(_xlfn.MINIFS(Consolidado!$B$5:$B$1000,Consolidado!$E$5:$E$1000,$B25,Consolidado!$C$5:$C$1000,"SSF",Consolidado!$R$5:$R$1000,"X",Consolidado!$H$5:$H$1000,IF($D$9="Todos","&gt;0",$D$9))),"00")&amp;IF($D$9="Todos","/"&amp;RIGHT(YEAR(_xlfn.MINIFS(Consolidado!$B$5:$B$1000,Consolidado!$E$5:$E$1000,$B25,Consolidado!$C$5:$C$1000,"SSF",Consolidado!$R$5:$R$1000,"X",Consolidado!$H$5:$H$1000,IF($D$9="Todos","&gt;0",$D$9))),2),"")&amp;IF(_xlfn.MAXIFS(Consolidado!$B$5:$B$1000,Consolidado!$E$5:$E$1000,$B25,Consolidado!$C$5:$C$1000,"SSF",Consolidado!$R$5:$R$1000,"X",Consolidado!$H$5:$H$1000,IF($D$9="Todos","&gt;0",$D$9))&lt;&gt;_xlfn.MINIFS(Consolidado!$B$5:$B$1000,Consolidado!$E$5:$E$1000,$B25,Consolidado!$C$5:$C$1000,"SSF",Consolidado!$R$5:$R$1000,"X",Consolidado!$H$5:$H$1000,IF($D$9="Todos","&gt;0",$D$9))," y "&amp;TEXT(DAY(_xlfn.MAXIFS(Consolidado!$B$5:$B$1000,Consolidado!$E$5:$E$1000,$B25,Consolidado!$C$5:$C$1000,"SSF",Consolidado!$R$5:$R$1000,"X",Consolidado!$H$5:$H$1000,IF($D$9="Todos","&gt;0",$D$9))),"00")&amp;"/"&amp;TEXT(MONTH(_xlfn.MAXIFS(Consolidado!$B$5:$B$1000,Consolidado!$E$5:$E$1000,$B25,Consolidado!$C$5:$C$1000,"SSF",Consolidado!$R$5:$R$1000,"X",Consolidado!$H$5:$H$1000,IF($D$9="Todos","&gt;0",$D$9))),"00")&amp;IF($D$9="Todos","/"&amp;RIGHT(YEAR(_xlfn.MAXIFS(Consolidado!$B$5:$B$1000,Consolidado!$E$5:$E$1000,$B25,Consolidado!$C$5:$C$1000,"SSF",Consolidado!$R$5:$R$1000,"X",Consolidado!$H$5:$H$1000,IF($D$9="Todos","&gt;0",$D$9))),2),""),""),""),IF(SUMIFS(Consolidado!$AD$5:$AD$1000,Consolidado!$E$5:$E$1000,$B25,Consolidado!$C$5:$C$1000,"Comité de Supervisión",Consolidado!$R$5:$R$1000,"X",Consolidado!$H$5:$H$1000,IF($D$9="Todos","&gt;0",$D$9))&gt;0,"Comité Sup. "&amp;TEXT(DAY(_xlfn.MINIFS(Consolidado!$B$5:$B$1000,Consolidado!$E$5:$E$1000,$B25,Consolidado!$C$5:$C$1000,"Comité de Supervisión",Consolidado!$R$5:$R$1000,"X",Consolidado!$H$5:$H$1000,IF($D$9="Todos","&gt;0",$D$9))),"00")&amp;"/"&amp;TEXT(MONTH(_xlfn.MINIFS(Consolidado!$B$5:$B$1000,Consolidado!$E$5:$E$1000,$B25,Consolidado!$C$5:$C$1000,"Comité de Supervisión",Consolidado!$R$5:$R$1000,"X",Consolidado!$H$5:$H$1000,IF($D$9="Todos","&gt;0",$D$9))),"00")&amp;IF($D$9="Todos","/"&amp;RIGHT(YEAR(_xlfn.MINIFS(Consolidado!$B$5:$B$1000,Consolidado!$E$5:$E$1000,$B25,Consolidado!$C$5:$C$1000,"Comité de Supervisión",Consolidado!$R$5:$R$1000,"X",Consolidado!$H$5:$H$1000,IF($D$9="Todos","&gt;0",$D$9))),2),"")&amp;IF(_xlfn.MAXIFS(Consolidado!$B$5:$B$1000,Consolidado!$E$5:$E$1000,$B25,Consolidado!$C$5:$C$1000,"Comité de Supervisión",Consolidado!$R$5:$R$1000,"X",Consolidado!$H$5:$H$1000,IF($D$9="Todos","&gt;0",$D$9))&lt;&gt;_xlfn.MINIFS(Consolidado!$B$5:$B$1000,Consolidado!$E$5:$E$1000,$B25,Consolidado!$C$5:$C$1000,"Comité de Supervisión",Consolidado!$R$5:$R$1000,"X",Consolidado!$H$5:$H$1000,IF($D$9="Todos","&gt;0",$D$9))," y "&amp;TEXT(DAY(_xlfn.MAXIFS(Consolidado!$B$5:$B$1000,Consolidado!$E$5:$E$1000,$B25,Consolidado!$C$5:$C$1000,"Comité de Supervisión",Consolidado!$R$5:$R$1000,"X",Consolidado!$H$5:$H$1000,IF($D$9="Todos","&gt;0",$D$9))),"00")&amp;"/"&amp;TEXT(MONTH(_xlfn.MAXIFS(Consolidado!$B$5:$B$1000,Consolidado!$E$5:$E$1000,$B25,Consolidado!$C$5:$C$1000,"Comité de Supervisión",Consolidado!$R$5:$R$1000,"X",Consolidado!$H$5:$H$1000,IF($D$9="Todos","&gt;0",$D$9))),"00")&amp;IF($D$9="Todos","/"&amp;RIGHT(YEAR(_xlfn.MAXIFS(Consolidado!$B$5:$B$1000,Consolidado!$E$5:$E$1000,$B25,Consolidado!$C$5:$C$1000,"Comité de Supervisión",Consolidado!$R$5:$R$1000,"X",Consolidado!$H$5:$H$1000,IF($D$9="Todos","&gt;0",$D$9))),2),""),""),""),IF(SUMIFS(Consolidado!$AD$5:$AD$1000,Consolidado!$E$5:$E$1000,$B25,Consolidado!$C$5:$C$1000,"Consejo de Administración",Consolidado!$R$5:$R$1000,"X",Consolidado!$H$5:$H$1000,IF($D$9="Todos","&gt;0",$D$9))&gt;0,"Consejo "&amp;TEXT(DAY(_xlfn.MINIFS(Consolidado!$B$5:$B$1000,Consolidado!$E$5:$E$1000,$B25,Consolidado!$C$5:$C$1000,"Consejo de Administración",Consolidado!$R$5:$R$1000,"X",Consolidado!$H$5:$H$1000,IF($D$9="Todos","&gt;0",$D$9))),"00")&amp;"/"&amp;TEXT(MONTH(_xlfn.MINIFS(Consolidado!$B$5:$B$1000,Consolidado!$E$5:$E$1000,$B25,Consolidado!$C$5:$C$1000,"Consejo de Administración",Consolidado!$R$5:$R$1000,"X",Consolidado!$H$5:$H$1000,IF($D$9="Todos","&gt;0",$D$9))),"00")&amp;IF($D$9="Todos","/"&amp;RIGHT(YEAR(_xlfn.MINIFS(Consolidado!$B$5:$B$1000,Consolidado!$E$5:$E$1000,$B25,Consolidado!$C$5:$C$1000,"Consejo de Administración",Consolidado!$R$5:$R$1000,"X",Consolidado!$H$5:$H$1000,IF($D$9="Todos","&gt;0",$D$9))),2),"")&amp;IF(_xlfn.MAXIFS(Consolidado!$B$5:$B$1000,Consolidado!$E$5:$E$1000,$B25,Consolidado!$C$5:$C$1000,"Consejo de Administración",Consolidado!$R$5:$R$1000,"X",Consolidado!$H$5:$H$1000,IF($D$9="Todos","&gt;0",$D$9))&lt;&gt;_xlfn.MINIFS(Consolidado!$B$5:$B$1000,Consolidado!$E$5:$E$1000,$B25,Consolidado!$C$5:$C$1000,"Consejo de Administración",Consolidado!$R$5:$R$1000,"X",Consolidado!$H$5:$H$1000,IF($D$9="Todos","&gt;0",$D$9))," y "&amp;TEXT(DAY(_xlfn.MAXIFS(Consolidado!$B$5:$B$1000,Consolidado!$E$5:$E$1000,$B25,Consolidado!$C$5:$C$1000,"Consejo de Administración",Consolidado!$R$5:$R$1000,"X",Consolidado!$H$5:$H$1000,IF($D$9="Todos","&gt;0",$D$9))),"00")&amp;"/"&amp;TEXT(MONTH(_xlfn.MAXIFS(Consolidado!$B$5:$B$1000,Consolidado!$E$5:$E$1000,$B25,Consolidado!$C$5:$C$1000,"Consejo de Administración",Consolidado!$R$5:$R$1000,"X",Consolidado!$H$5:$H$1000,IF($D$9="Todos","&gt;0",$D$9))),"00")&amp;IF($D$9="Todos","/"&amp;RIGHT(YEAR(_xlfn.MAXIFS(Consolidado!$B$5:$B$1000,Consolidado!$E$5:$E$1000,$B25,Consolidado!$C$5:$C$1000,"Consejo de Administración",Consolidado!$R$5:$R$1000,"X",Consolidado!$H$5:$H$1000,IF($D$9="Todos","&gt;0",$D$9))),2),""),""),""),IF(SUMIFS(Consolidado!$AD$5:$AD$1000,Consolidado!$E$5:$E$1000,$B25,Consolidado!$C$5:$C$1000,"Otros",Consolidado!$R$5:$R$1000,"X",Consolidado!$H$5:$H$1000,IF($D$9="Todos","&gt;0",$D$9))&gt;0,"Otros "&amp;TEXT(DAY(_xlfn.MINIFS(Consolidado!$B$5:$B$1000,Consolidado!$E$5:$E$1000,$B25,Consolidado!$C$5:$C$1000,"Otros",Consolidado!$R$5:$R$1000,"X",Consolidado!$H$5:$H$1000,IF($D$9="Todos","&gt;0",$D$9))),"00")&amp;"/"&amp;TEXT(MONTH(_xlfn.MINIFS(Consolidado!$B$5:$B$1000,Consolidado!$E$5:$E$1000,$B25,Consolidado!$C$5:$C$1000,"Otros",Consolidado!$R$5:$R$1000,"X",Consolidado!$H$5:$H$1000,IF($D$9="Todos","&gt;0",$D$9))),"00")&amp;IF($D$9="Todos","/"&amp;RIGHT(YEAR(_xlfn.MINIFS(Consolidado!$B$5:$B$1000,Consolidado!$E$5:$E$1000,$B25,Consolidado!$C$5:$C$1000,"Otros",Consolidado!$R$5:$R$1000,"X",Consolidado!$H$5:$H$1000,IF($D$9="Todos","&gt;0",$D$9))),2),"")&amp;IF(_xlfn.MAXIFS(Consolidado!$B$5:$B$1000,Consolidado!$E$5:$E$1000,$B25,Consolidado!$C$5:$C$1000,"Otros",Consolidado!$R$5:$R$1000,"X",Consolidado!$H$5:$H$1000,IF($D$9="Todos","&gt;0",$D$9))&lt;&gt;_xlfn.MINIFS(Consolidado!$B$5:$B$1000,Consolidado!$E$5:$E$1000,$B25,Consolidado!$C$5:$C$1000,"Otros",Consolidado!$R$5:$R$1000,"X",Consolidado!$H$5:$H$1000,IF($D$9="Todos","&gt;0",$D$9))," y "&amp;TEXT(DAY(_xlfn.MAXIFS(Consolidado!$B$5:$B$1000,Consolidado!$E$5:$E$1000,$B25,Consolidado!$C$5:$C$1000,"Otros",Consolidado!$R$5:$R$1000,"X",Consolidado!$H$5:$H$1000,IF($D$9="Todos","&gt;0",$D$9))),"00")&amp;"/"&amp;TEXT(MONTH(_xlfn.MAXIFS(Consolidado!$B$5:$B$1000,Consolidado!$E$5:$E$1000,$B25,Consolidado!$C$5:$C$1000,"Otros",Consolidado!$R$5:$R$1000,"X",Consolidado!$H$5:$H$1000,IF($D$9="Todos","&gt;0",$D$9))),"00")&amp;IF($D$9="Todos","/"&amp;RIGHT(YEAR(_xlfn.MAXIFS(Consolidado!$B$5:$B$1000,Consolidado!$E$5:$E$1000,$B25,Consolidado!$C$5:$C$1000,"Otros",Consolidado!$R$5:$R$1000,"X",Consolidado!$H$5:$H$1000,IF($D$9="Todos","&gt;0",$D$9))),2),""),""),""))</f>
        <v>Externa 06/10</v>
      </c>
      <c r="U25" s="37" t="str">
        <f aca="false">_xlfn.TEXTJOIN(" +"&amp;CHAR(10),TRUE(),IF(SUMIFS(Consolidado!$AD$5:$AD$1000,Consolidado!$E$5:$E$1000,$B25,Consolidado!$C$5:$C$1000,"Auditoría Interna",Consolidado!$S$5:$S$1000,"X",Consolidado!$H$5:$H$1000,IF($D$9="Todos","&gt;0",$D$9))&gt;0,"Interna "&amp;TEXT(DAY(_xlfn.MINIFS(Consolidado!$B$5:$B$1000,Consolidado!$E$5:$E$1000,$B25,Consolidado!$C$5:$C$1000,"Auditoría Interna",Consolidado!$S$5:$S$1000,"X",Consolidado!$H$5:$H$1000,IF($D$9="Todos","&gt;0",$D$9))),"00")&amp;"/"&amp;TEXT(MONTH(_xlfn.MINIFS(Consolidado!$B$5:$B$1000,Consolidado!$E$5:$E$1000,$B25,Consolidado!$C$5:$C$1000,"Auditoría Interna",Consolidado!$S$5:$S$1000,"X",Consolidado!$H$5:$H$1000,IF($D$9="Todos","&gt;0",$D$9))),"00")&amp;IF($D$9="Todos","/"&amp;RIGHT(YEAR(_xlfn.MINIFS(Consolidado!$B$5:$B$1000,Consolidado!$E$5:$E$1000,$B25,Consolidado!$C$5:$C$1000,"Auditoría Interna",Consolidado!$S$5:$S$1000,"X",Consolidado!$H$5:$H$1000,IF($D$9="Todos","&gt;0",$D$9))),2),"")&amp;IF(_xlfn.MAXIFS(Consolidado!$B$5:$B$1000,Consolidado!$E$5:$E$1000,$B25,Consolidado!$C$5:$C$1000,"Auditoría Interna",Consolidado!$S$5:$S$1000,"X",Consolidado!$H$5:$H$1000,IF($D$9="Todos","&gt;0",$D$9))&lt;&gt;_xlfn.MINIFS(Consolidado!$B$5:$B$1000,Consolidado!$E$5:$E$1000,$B25,Consolidado!$C$5:$C$1000,"Auditoría Interna",Consolidado!$S$5:$S$1000,"X",Consolidado!$H$5:$H$1000,IF($D$9="Todos","&gt;0",$D$9))," y "&amp;TEXT(DAY(_xlfn.MAXIFS(Consolidado!$B$5:$B$1000,Consolidado!$E$5:$E$1000,$B25,Consolidado!$C$5:$C$1000,"Auditoría Interna",Consolidado!$S$5:$S$1000,"X",Consolidado!$H$5:$H$1000,IF($D$9="Todos","&gt;0",$D$9))),"00")&amp;"/"&amp;TEXT(MONTH(_xlfn.MAXIFS(Consolidado!$B$5:$B$1000,Consolidado!$E$5:$E$1000,$B25,Consolidado!$C$5:$C$1000,"Auditoría Interna",Consolidado!$S$5:$S$1000,"X",Consolidado!$H$5:$H$1000,IF($D$9="Todos","&gt;0",$D$9))),"00")&amp;IF($D$9="Todos","/"&amp;RIGHT(YEAR(_xlfn.MAXIFS(Consolidado!$B$5:$B$1000,Consolidado!$E$5:$E$1000,$B25,Consolidado!$C$5:$C$1000,"Auditoría Interna",Consolidado!$S$5:$S$1000,"X",Consolidado!$H$5:$H$1000,IF($D$9="Todos","&gt;0",$D$9))),2),""),""),""),IF(SUMIFS(Consolidado!$AD$5:$AD$1000,Consolidado!$E$5:$E$1000,$B25,Consolidado!$C$5:$C$1000,"Auditoría Externa",Consolidado!$S$5:$S$1000,"X",Consolidado!$H$5:$H$1000,IF($D$9="Todos","&gt;0",$D$9))&gt;0,"Externa "&amp;TEXT(DAY(_xlfn.MINIFS(Consolidado!$B$5:$B$1000,Consolidado!$E$5:$E$1000,$B25,Consolidado!$C$5:$C$1000,"Auditoría Externa",Consolidado!$S$5:$S$1000,"X",Consolidado!$H$5:$H$1000,IF($D$9="Todos","&gt;0",$D$9))),"00")&amp;"/"&amp;TEXT(MONTH(_xlfn.MINIFS(Consolidado!$B$5:$B$1000,Consolidado!$E$5:$E$1000,$B25,Consolidado!$C$5:$C$1000,"Auditoría Externa",Consolidado!$S$5:$S$1000,"X",Consolidado!$H$5:$H$1000,IF($D$9="Todos","&gt;0",$D$9))),"00")&amp;IF($D$9="Todos","/"&amp;RIGHT(YEAR(_xlfn.MINIFS(Consolidado!$B$5:$B$1000,Consolidado!$E$5:$E$1000,$B25,Consolidado!$C$5:$C$1000,"Auditoría Externa",Consolidado!$S$5:$S$1000,"X",Consolidado!$H$5:$H$1000,IF($D$9="Todos","&gt;0",$D$9))),2),"")&amp;IF(_xlfn.MAXIFS(Consolidado!$B$5:$B$1000,Consolidado!$E$5:$E$1000,$B25,Consolidado!$C$5:$C$1000,"Auditoría Externa",Consolidado!$S$5:$S$1000,"X",Consolidado!$H$5:$H$1000,IF($D$9="Todos","&gt;0",$D$9))&lt;&gt;_xlfn.MINIFS(Consolidado!$B$5:$B$1000,Consolidado!$E$5:$E$1000,$B25,Consolidado!$C$5:$C$1000,"Auditoría Externa",Consolidado!$S$5:$S$1000,"X",Consolidado!$H$5:$H$1000,IF($D$9="Todos","&gt;0",$D$9))," y "&amp;TEXT(DAY(_xlfn.MAXIFS(Consolidado!$B$5:$B$1000,Consolidado!$E$5:$E$1000,$B25,Consolidado!$C$5:$C$1000,"Auditoría Externa",Consolidado!$S$5:$S$1000,"X",Consolidado!$H$5:$H$1000,IF($D$9="Todos","&gt;0",$D$9))),"00")&amp;"/"&amp;TEXT(MONTH(_xlfn.MAXIFS(Consolidado!$B$5:$B$1000,Consolidado!$E$5:$E$1000,$B25,Consolidado!$C$5:$C$1000,"Auditoría Externa",Consolidado!$S$5:$S$1000,"X",Consolidado!$H$5:$H$1000,IF($D$9="Todos","&gt;0",$D$9))),"00")&amp;IF($D$9="Todos","/"&amp;RIGHT(YEAR(_xlfn.MAXIFS(Consolidado!$B$5:$B$1000,Consolidado!$E$5:$E$1000,$B25,Consolidado!$C$5:$C$1000,"Auditoría Externa",Consolidado!$S$5:$S$1000,"X",Consolidado!$H$5:$H$1000,IF($D$9="Todos","&gt;0",$D$9))),2),""),""),""),IF(SUMIFS(Consolidado!$AD$5:$AD$1000,Consolidado!$E$5:$E$1000,$B25,Consolidado!$C$5:$C$1000,"SSF",Consolidado!$S$5:$S$1000,"X",Consolidado!$H$5:$H$1000,IF($D$9="Todos","&gt;0",$D$9))&gt;0,"SSF "&amp;TEXT(DAY(_xlfn.MINIFS(Consolidado!$B$5:$B$1000,Consolidado!$E$5:$E$1000,$B25,Consolidado!$C$5:$C$1000,"SSF",Consolidado!$S$5:$S$1000,"X",Consolidado!$H$5:$H$1000,IF($D$9="Todos","&gt;0",$D$9))),"00")&amp;"/"&amp;TEXT(MONTH(_xlfn.MINIFS(Consolidado!$B$5:$B$1000,Consolidado!$E$5:$E$1000,$B25,Consolidado!$C$5:$C$1000,"SSF",Consolidado!$S$5:$S$1000,"X",Consolidado!$H$5:$H$1000,IF($D$9="Todos","&gt;0",$D$9))),"00")&amp;IF($D$9="Todos","/"&amp;RIGHT(YEAR(_xlfn.MINIFS(Consolidado!$B$5:$B$1000,Consolidado!$E$5:$E$1000,$B25,Consolidado!$C$5:$C$1000,"SSF",Consolidado!$S$5:$S$1000,"X",Consolidado!$H$5:$H$1000,IF($D$9="Todos","&gt;0",$D$9))),2),"")&amp;IF(_xlfn.MAXIFS(Consolidado!$B$5:$B$1000,Consolidado!$E$5:$E$1000,$B25,Consolidado!$C$5:$C$1000,"SSF",Consolidado!$S$5:$S$1000,"X",Consolidado!$H$5:$H$1000,IF($D$9="Todos","&gt;0",$D$9))&lt;&gt;_xlfn.MINIFS(Consolidado!$B$5:$B$1000,Consolidado!$E$5:$E$1000,$B25,Consolidado!$C$5:$C$1000,"SSF",Consolidado!$S$5:$S$1000,"X",Consolidado!$H$5:$H$1000,IF($D$9="Todos","&gt;0",$D$9))," y "&amp;TEXT(DAY(_xlfn.MAXIFS(Consolidado!$B$5:$B$1000,Consolidado!$E$5:$E$1000,$B25,Consolidado!$C$5:$C$1000,"SSF",Consolidado!$S$5:$S$1000,"X",Consolidado!$H$5:$H$1000,IF($D$9="Todos","&gt;0",$D$9))),"00")&amp;"/"&amp;TEXT(MONTH(_xlfn.MAXIFS(Consolidado!$B$5:$B$1000,Consolidado!$E$5:$E$1000,$B25,Consolidado!$C$5:$C$1000,"SSF",Consolidado!$S$5:$S$1000,"X",Consolidado!$H$5:$H$1000,IF($D$9="Todos","&gt;0",$D$9))),"00")&amp;IF($D$9="Todos","/"&amp;RIGHT(YEAR(_xlfn.MAXIFS(Consolidado!$B$5:$B$1000,Consolidado!$E$5:$E$1000,$B25,Consolidado!$C$5:$C$1000,"SSF",Consolidado!$S$5:$S$1000,"X",Consolidado!$H$5:$H$1000,IF($D$9="Todos","&gt;0",$D$9))),2),""),""),""),IF(SUMIFS(Consolidado!$AD$5:$AD$1000,Consolidado!$E$5:$E$1000,$B25,Consolidado!$C$5:$C$1000,"Comité de Supervisión",Consolidado!$S$5:$S$1000,"X",Consolidado!$H$5:$H$1000,IF($D$9="Todos","&gt;0",$D$9))&gt;0,"Comité Sup. "&amp;TEXT(DAY(_xlfn.MINIFS(Consolidado!$B$5:$B$1000,Consolidado!$E$5:$E$1000,$B25,Consolidado!$C$5:$C$1000,"Comité de Supervisión",Consolidado!$S$5:$S$1000,"X",Consolidado!$H$5:$H$1000,IF($D$9="Todos","&gt;0",$D$9))),"00")&amp;"/"&amp;TEXT(MONTH(_xlfn.MINIFS(Consolidado!$B$5:$B$1000,Consolidado!$E$5:$E$1000,$B25,Consolidado!$C$5:$C$1000,"Comité de Supervisión",Consolidado!$S$5:$S$1000,"X",Consolidado!$H$5:$H$1000,IF($D$9="Todos","&gt;0",$D$9))),"00")&amp;IF($D$9="Todos","/"&amp;RIGHT(YEAR(_xlfn.MINIFS(Consolidado!$B$5:$B$1000,Consolidado!$E$5:$E$1000,$B25,Consolidado!$C$5:$C$1000,"Comité de Supervisión",Consolidado!$S$5:$S$1000,"X",Consolidado!$H$5:$H$1000,IF($D$9="Todos","&gt;0",$D$9))),2),"")&amp;IF(_xlfn.MAXIFS(Consolidado!$B$5:$B$1000,Consolidado!$E$5:$E$1000,$B25,Consolidado!$C$5:$C$1000,"Comité de Supervisión",Consolidado!$S$5:$S$1000,"X",Consolidado!$H$5:$H$1000,IF($D$9="Todos","&gt;0",$D$9))&lt;&gt;_xlfn.MINIFS(Consolidado!$B$5:$B$1000,Consolidado!$E$5:$E$1000,$B25,Consolidado!$C$5:$C$1000,"Comité de Supervisión",Consolidado!$S$5:$S$1000,"X",Consolidado!$H$5:$H$1000,IF($D$9="Todos","&gt;0",$D$9))," y "&amp;TEXT(DAY(_xlfn.MAXIFS(Consolidado!$B$5:$B$1000,Consolidado!$E$5:$E$1000,$B25,Consolidado!$C$5:$C$1000,"Comité de Supervisión",Consolidado!$S$5:$S$1000,"X",Consolidado!$H$5:$H$1000,IF($D$9="Todos","&gt;0",$D$9))),"00")&amp;"/"&amp;TEXT(MONTH(_xlfn.MAXIFS(Consolidado!$B$5:$B$1000,Consolidado!$E$5:$E$1000,$B25,Consolidado!$C$5:$C$1000,"Comité de Supervisión",Consolidado!$S$5:$S$1000,"X",Consolidado!$H$5:$H$1000,IF($D$9="Todos","&gt;0",$D$9))),"00")&amp;IF($D$9="Todos","/"&amp;RIGHT(YEAR(_xlfn.MAXIFS(Consolidado!$B$5:$B$1000,Consolidado!$E$5:$E$1000,$B25,Consolidado!$C$5:$C$1000,"Comité de Supervisión",Consolidado!$S$5:$S$1000,"X",Consolidado!$H$5:$H$1000,IF($D$9="Todos","&gt;0",$D$9))),2),""),""),""),IF(SUMIFS(Consolidado!$AD$5:$AD$1000,Consolidado!$E$5:$E$1000,$B25,Consolidado!$C$5:$C$1000,"Consejo de Administración",Consolidado!$S$5:$S$1000,"X",Consolidado!$H$5:$H$1000,IF($D$9="Todos","&gt;0",$D$9))&gt;0,"Consejo "&amp;TEXT(DAY(_xlfn.MINIFS(Consolidado!$B$5:$B$1000,Consolidado!$E$5:$E$1000,$B25,Consolidado!$C$5:$C$1000,"Consejo de Administración",Consolidado!$S$5:$S$1000,"X",Consolidado!$H$5:$H$1000,IF($D$9="Todos","&gt;0",$D$9))),"00")&amp;"/"&amp;TEXT(MONTH(_xlfn.MINIFS(Consolidado!$B$5:$B$1000,Consolidado!$E$5:$E$1000,$B25,Consolidado!$C$5:$C$1000,"Consejo de Administración",Consolidado!$S$5:$S$1000,"X",Consolidado!$H$5:$H$1000,IF($D$9="Todos","&gt;0",$D$9))),"00")&amp;IF($D$9="Todos","/"&amp;RIGHT(YEAR(_xlfn.MINIFS(Consolidado!$B$5:$B$1000,Consolidado!$E$5:$E$1000,$B25,Consolidado!$C$5:$C$1000,"Consejo de Administración",Consolidado!$S$5:$S$1000,"X",Consolidado!$H$5:$H$1000,IF($D$9="Todos","&gt;0",$D$9))),2),"")&amp;IF(_xlfn.MAXIFS(Consolidado!$B$5:$B$1000,Consolidado!$E$5:$E$1000,$B25,Consolidado!$C$5:$C$1000,"Consejo de Administración",Consolidado!$S$5:$S$1000,"X",Consolidado!$H$5:$H$1000,IF($D$9="Todos","&gt;0",$D$9))&lt;&gt;_xlfn.MINIFS(Consolidado!$B$5:$B$1000,Consolidado!$E$5:$E$1000,$B25,Consolidado!$C$5:$C$1000,"Consejo de Administración",Consolidado!$S$5:$S$1000,"X",Consolidado!$H$5:$H$1000,IF($D$9="Todos","&gt;0",$D$9))," y "&amp;TEXT(DAY(_xlfn.MAXIFS(Consolidado!$B$5:$B$1000,Consolidado!$E$5:$E$1000,$B25,Consolidado!$C$5:$C$1000,"Consejo de Administración",Consolidado!$S$5:$S$1000,"X",Consolidado!$H$5:$H$1000,IF($D$9="Todos","&gt;0",$D$9))),"00")&amp;"/"&amp;TEXT(MONTH(_xlfn.MAXIFS(Consolidado!$B$5:$B$1000,Consolidado!$E$5:$E$1000,$B25,Consolidado!$C$5:$C$1000,"Consejo de Administración",Consolidado!$S$5:$S$1000,"X",Consolidado!$H$5:$H$1000,IF($D$9="Todos","&gt;0",$D$9))),"00")&amp;IF($D$9="Todos","/"&amp;RIGHT(YEAR(_xlfn.MAXIFS(Consolidado!$B$5:$B$1000,Consolidado!$E$5:$E$1000,$B25,Consolidado!$C$5:$C$1000,"Consejo de Administración",Consolidado!$S$5:$S$1000,"X",Consolidado!$H$5:$H$1000,IF($D$9="Todos","&gt;0",$D$9))),2),""),""),""),IF(SUMIFS(Consolidado!$AD$5:$AD$1000,Consolidado!$E$5:$E$1000,$B25,Consolidado!$C$5:$C$1000,"Otros",Consolidado!$S$5:$S$1000,"X",Consolidado!$H$5:$H$1000,IF($D$9="Todos","&gt;0",$D$9))&gt;0,"Otros "&amp;TEXT(DAY(_xlfn.MINIFS(Consolidado!$B$5:$B$1000,Consolidado!$E$5:$E$1000,$B25,Consolidado!$C$5:$C$1000,"Otros",Consolidado!$S$5:$S$1000,"X",Consolidado!$H$5:$H$1000,IF($D$9="Todos","&gt;0",$D$9))),"00")&amp;"/"&amp;TEXT(MONTH(_xlfn.MINIFS(Consolidado!$B$5:$B$1000,Consolidado!$E$5:$E$1000,$B25,Consolidado!$C$5:$C$1000,"Otros",Consolidado!$S$5:$S$1000,"X",Consolidado!$H$5:$H$1000,IF($D$9="Todos","&gt;0",$D$9))),"00")&amp;IF($D$9="Todos","/"&amp;RIGHT(YEAR(_xlfn.MINIFS(Consolidado!$B$5:$B$1000,Consolidado!$E$5:$E$1000,$B25,Consolidado!$C$5:$C$1000,"Otros",Consolidado!$S$5:$S$1000,"X",Consolidado!$H$5:$H$1000,IF($D$9="Todos","&gt;0",$D$9))),2),"")&amp;IF(_xlfn.MAXIFS(Consolidado!$B$5:$B$1000,Consolidado!$E$5:$E$1000,$B25,Consolidado!$C$5:$C$1000,"Otros",Consolidado!$S$5:$S$1000,"X",Consolidado!$H$5:$H$1000,IF($D$9="Todos","&gt;0",$D$9))&lt;&gt;_xlfn.MINIFS(Consolidado!$B$5:$B$1000,Consolidado!$E$5:$E$1000,$B25,Consolidado!$C$5:$C$1000,"Otros",Consolidado!$S$5:$S$1000,"X",Consolidado!$H$5:$H$1000,IF($D$9="Todos","&gt;0",$D$9))," y "&amp;TEXT(DAY(_xlfn.MAXIFS(Consolidado!$B$5:$B$1000,Consolidado!$E$5:$E$1000,$B25,Consolidado!$C$5:$C$1000,"Otros",Consolidado!$S$5:$S$1000,"X",Consolidado!$H$5:$H$1000,IF($D$9="Todos","&gt;0",$D$9))),"00")&amp;"/"&amp;TEXT(MONTH(_xlfn.MAXIFS(Consolidado!$B$5:$B$1000,Consolidado!$E$5:$E$1000,$B25,Consolidado!$C$5:$C$1000,"Otros",Consolidado!$S$5:$S$1000,"X",Consolidado!$H$5:$H$1000,IF($D$9="Todos","&gt;0",$D$9))),"00")&amp;IF($D$9="Todos","/"&amp;RIGHT(YEAR(_xlfn.MAXIFS(Consolidado!$B$5:$B$1000,Consolidado!$E$5:$E$1000,$B25,Consolidado!$C$5:$C$1000,"Otros",Consolidado!$S$5:$S$1000,"X",Consolidado!$H$5:$H$1000,IF($D$9="Todos","&gt;0",$D$9))),2),""),""),""))</f>
        <v/>
      </c>
      <c r="V25" s="37" t="str">
        <f aca="false">_xlfn.TEXTJOIN(" +"&amp;CHAR(10),TRUE(),IF(SUMIFS(Consolidado!$AD$5:$AD$1000,Consolidado!$E$5:$E$1000,$B25,Consolidado!$C$5:$C$1000,"Auditoría Interna",Consolidado!$T$5:$T$1000,"X",Consolidado!$H$5:$H$1000,IF($D$9="Todos","&gt;0",$D$9))&gt;0,"Interna "&amp;TEXT(DAY(_xlfn.MINIFS(Consolidado!$B$5:$B$1000,Consolidado!$E$5:$E$1000,$B25,Consolidado!$C$5:$C$1000,"Auditoría Interna",Consolidado!$T$5:$T$1000,"X",Consolidado!$H$5:$H$1000,IF($D$9="Todos","&gt;0",$D$9))),"00")&amp;"/"&amp;TEXT(MONTH(_xlfn.MINIFS(Consolidado!$B$5:$B$1000,Consolidado!$E$5:$E$1000,$B25,Consolidado!$C$5:$C$1000,"Auditoría Interna",Consolidado!$T$5:$T$1000,"X",Consolidado!$H$5:$H$1000,IF($D$9="Todos","&gt;0",$D$9))),"00")&amp;IF($D$9="Todos","/"&amp;RIGHT(YEAR(_xlfn.MINIFS(Consolidado!$B$5:$B$1000,Consolidado!$E$5:$E$1000,$B25,Consolidado!$C$5:$C$1000,"Auditoría Interna",Consolidado!$T$5:$T$1000,"X",Consolidado!$H$5:$H$1000,IF($D$9="Todos","&gt;0",$D$9))),2),"")&amp;IF(_xlfn.MAXIFS(Consolidado!$B$5:$B$1000,Consolidado!$E$5:$E$1000,$B25,Consolidado!$C$5:$C$1000,"Auditoría Interna",Consolidado!$T$5:$T$1000,"X",Consolidado!$H$5:$H$1000,IF($D$9="Todos","&gt;0",$D$9))&lt;&gt;_xlfn.MINIFS(Consolidado!$B$5:$B$1000,Consolidado!$E$5:$E$1000,$B25,Consolidado!$C$5:$C$1000,"Auditoría Interna",Consolidado!$T$5:$T$1000,"X",Consolidado!$H$5:$H$1000,IF($D$9="Todos","&gt;0",$D$9))," y "&amp;TEXT(DAY(_xlfn.MAXIFS(Consolidado!$B$5:$B$1000,Consolidado!$E$5:$E$1000,$B25,Consolidado!$C$5:$C$1000,"Auditoría Interna",Consolidado!$T$5:$T$1000,"X",Consolidado!$H$5:$H$1000,IF($D$9="Todos","&gt;0",$D$9))),"00")&amp;"/"&amp;TEXT(MONTH(_xlfn.MAXIFS(Consolidado!$B$5:$B$1000,Consolidado!$E$5:$E$1000,$B25,Consolidado!$C$5:$C$1000,"Auditoría Interna",Consolidado!$T$5:$T$1000,"X",Consolidado!$H$5:$H$1000,IF($D$9="Todos","&gt;0",$D$9))),"00")&amp;IF($D$9="Todos","/"&amp;RIGHT(YEAR(_xlfn.MAXIFS(Consolidado!$B$5:$B$1000,Consolidado!$E$5:$E$1000,$B25,Consolidado!$C$5:$C$1000,"Auditoría Interna",Consolidado!$T$5:$T$1000,"X",Consolidado!$H$5:$H$1000,IF($D$9="Todos","&gt;0",$D$9))),2),""),""),""),IF(SUMIFS(Consolidado!$AD$5:$AD$1000,Consolidado!$E$5:$E$1000,$B25,Consolidado!$C$5:$C$1000,"Auditoría Externa",Consolidado!$T$5:$T$1000,"X",Consolidado!$H$5:$H$1000,IF($D$9="Todos","&gt;0",$D$9))&gt;0,"Externa "&amp;TEXT(DAY(_xlfn.MINIFS(Consolidado!$B$5:$B$1000,Consolidado!$E$5:$E$1000,$B25,Consolidado!$C$5:$C$1000,"Auditoría Externa",Consolidado!$T$5:$T$1000,"X",Consolidado!$H$5:$H$1000,IF($D$9="Todos","&gt;0",$D$9))),"00")&amp;"/"&amp;TEXT(MONTH(_xlfn.MINIFS(Consolidado!$B$5:$B$1000,Consolidado!$E$5:$E$1000,$B25,Consolidado!$C$5:$C$1000,"Auditoría Externa",Consolidado!$T$5:$T$1000,"X",Consolidado!$H$5:$H$1000,IF($D$9="Todos","&gt;0",$D$9))),"00")&amp;IF($D$9="Todos","/"&amp;RIGHT(YEAR(_xlfn.MINIFS(Consolidado!$B$5:$B$1000,Consolidado!$E$5:$E$1000,$B25,Consolidado!$C$5:$C$1000,"Auditoría Externa",Consolidado!$T$5:$T$1000,"X",Consolidado!$H$5:$H$1000,IF($D$9="Todos","&gt;0",$D$9))),2),"")&amp;IF(_xlfn.MAXIFS(Consolidado!$B$5:$B$1000,Consolidado!$E$5:$E$1000,$B25,Consolidado!$C$5:$C$1000,"Auditoría Externa",Consolidado!$T$5:$T$1000,"X",Consolidado!$H$5:$H$1000,IF($D$9="Todos","&gt;0",$D$9))&lt;&gt;_xlfn.MINIFS(Consolidado!$B$5:$B$1000,Consolidado!$E$5:$E$1000,$B25,Consolidado!$C$5:$C$1000,"Auditoría Externa",Consolidado!$T$5:$T$1000,"X",Consolidado!$H$5:$H$1000,IF($D$9="Todos","&gt;0",$D$9))," y "&amp;TEXT(DAY(_xlfn.MAXIFS(Consolidado!$B$5:$B$1000,Consolidado!$E$5:$E$1000,$B25,Consolidado!$C$5:$C$1000,"Auditoría Externa",Consolidado!$T$5:$T$1000,"X",Consolidado!$H$5:$H$1000,IF($D$9="Todos","&gt;0",$D$9))),"00")&amp;"/"&amp;TEXT(MONTH(_xlfn.MAXIFS(Consolidado!$B$5:$B$1000,Consolidado!$E$5:$E$1000,$B25,Consolidado!$C$5:$C$1000,"Auditoría Externa",Consolidado!$T$5:$T$1000,"X",Consolidado!$H$5:$H$1000,IF($D$9="Todos","&gt;0",$D$9))),"00")&amp;IF($D$9="Todos","/"&amp;RIGHT(YEAR(_xlfn.MAXIFS(Consolidado!$B$5:$B$1000,Consolidado!$E$5:$E$1000,$B25,Consolidado!$C$5:$C$1000,"Auditoría Externa",Consolidado!$T$5:$T$1000,"X",Consolidado!$H$5:$H$1000,IF($D$9="Todos","&gt;0",$D$9))),2),""),""),""),IF(SUMIFS(Consolidado!$AD$5:$AD$1000,Consolidado!$E$5:$E$1000,$B25,Consolidado!$C$5:$C$1000,"SSF",Consolidado!$T$5:$T$1000,"X",Consolidado!$H$5:$H$1000,IF($D$9="Todos","&gt;0",$D$9))&gt;0,"SSF "&amp;TEXT(DAY(_xlfn.MINIFS(Consolidado!$B$5:$B$1000,Consolidado!$E$5:$E$1000,$B25,Consolidado!$C$5:$C$1000,"SSF",Consolidado!$T$5:$T$1000,"X",Consolidado!$H$5:$H$1000,IF($D$9="Todos","&gt;0",$D$9))),"00")&amp;"/"&amp;TEXT(MONTH(_xlfn.MINIFS(Consolidado!$B$5:$B$1000,Consolidado!$E$5:$E$1000,$B25,Consolidado!$C$5:$C$1000,"SSF",Consolidado!$T$5:$T$1000,"X",Consolidado!$H$5:$H$1000,IF($D$9="Todos","&gt;0",$D$9))),"00")&amp;IF($D$9="Todos","/"&amp;RIGHT(YEAR(_xlfn.MINIFS(Consolidado!$B$5:$B$1000,Consolidado!$E$5:$E$1000,$B25,Consolidado!$C$5:$C$1000,"SSF",Consolidado!$T$5:$T$1000,"X",Consolidado!$H$5:$H$1000,IF($D$9="Todos","&gt;0",$D$9))),2),"")&amp;IF(_xlfn.MAXIFS(Consolidado!$B$5:$B$1000,Consolidado!$E$5:$E$1000,$B25,Consolidado!$C$5:$C$1000,"SSF",Consolidado!$T$5:$T$1000,"X",Consolidado!$H$5:$H$1000,IF($D$9="Todos","&gt;0",$D$9))&lt;&gt;_xlfn.MINIFS(Consolidado!$B$5:$B$1000,Consolidado!$E$5:$E$1000,$B25,Consolidado!$C$5:$C$1000,"SSF",Consolidado!$T$5:$T$1000,"X",Consolidado!$H$5:$H$1000,IF($D$9="Todos","&gt;0",$D$9))," y "&amp;TEXT(DAY(_xlfn.MAXIFS(Consolidado!$B$5:$B$1000,Consolidado!$E$5:$E$1000,$B25,Consolidado!$C$5:$C$1000,"SSF",Consolidado!$T$5:$T$1000,"X",Consolidado!$H$5:$H$1000,IF($D$9="Todos","&gt;0",$D$9))),"00")&amp;"/"&amp;TEXT(MONTH(_xlfn.MAXIFS(Consolidado!$B$5:$B$1000,Consolidado!$E$5:$E$1000,$B25,Consolidado!$C$5:$C$1000,"SSF",Consolidado!$T$5:$T$1000,"X",Consolidado!$H$5:$H$1000,IF($D$9="Todos","&gt;0",$D$9))),"00")&amp;IF($D$9="Todos","/"&amp;RIGHT(YEAR(_xlfn.MAXIFS(Consolidado!$B$5:$B$1000,Consolidado!$E$5:$E$1000,$B25,Consolidado!$C$5:$C$1000,"SSF",Consolidado!$T$5:$T$1000,"X",Consolidado!$H$5:$H$1000,IF($D$9="Todos","&gt;0",$D$9))),2),""),""),""),IF(SUMIFS(Consolidado!$AD$5:$AD$1000,Consolidado!$E$5:$E$1000,$B25,Consolidado!$C$5:$C$1000,"Comité de Supervisión",Consolidado!$T$5:$T$1000,"X",Consolidado!$H$5:$H$1000,IF($D$9="Todos","&gt;0",$D$9))&gt;0,"Comité Sup. "&amp;TEXT(DAY(_xlfn.MINIFS(Consolidado!$B$5:$B$1000,Consolidado!$E$5:$E$1000,$B25,Consolidado!$C$5:$C$1000,"Comité de Supervisión",Consolidado!$T$5:$T$1000,"X",Consolidado!$H$5:$H$1000,IF($D$9="Todos","&gt;0",$D$9))),"00")&amp;"/"&amp;TEXT(MONTH(_xlfn.MINIFS(Consolidado!$B$5:$B$1000,Consolidado!$E$5:$E$1000,$B25,Consolidado!$C$5:$C$1000,"Comité de Supervisión",Consolidado!$T$5:$T$1000,"X",Consolidado!$H$5:$H$1000,IF($D$9="Todos","&gt;0",$D$9))),"00")&amp;IF($D$9="Todos","/"&amp;RIGHT(YEAR(_xlfn.MINIFS(Consolidado!$B$5:$B$1000,Consolidado!$E$5:$E$1000,$B25,Consolidado!$C$5:$C$1000,"Comité de Supervisión",Consolidado!$T$5:$T$1000,"X",Consolidado!$H$5:$H$1000,IF($D$9="Todos","&gt;0",$D$9))),2),"")&amp;IF(_xlfn.MAXIFS(Consolidado!$B$5:$B$1000,Consolidado!$E$5:$E$1000,$B25,Consolidado!$C$5:$C$1000,"Comité de Supervisión",Consolidado!$T$5:$T$1000,"X",Consolidado!$H$5:$H$1000,IF($D$9="Todos","&gt;0",$D$9))&lt;&gt;_xlfn.MINIFS(Consolidado!$B$5:$B$1000,Consolidado!$E$5:$E$1000,$B25,Consolidado!$C$5:$C$1000,"Comité de Supervisión",Consolidado!$T$5:$T$1000,"X",Consolidado!$H$5:$H$1000,IF($D$9="Todos","&gt;0",$D$9))," y "&amp;TEXT(DAY(_xlfn.MAXIFS(Consolidado!$B$5:$B$1000,Consolidado!$E$5:$E$1000,$B25,Consolidado!$C$5:$C$1000,"Comité de Supervisión",Consolidado!$T$5:$T$1000,"X",Consolidado!$H$5:$H$1000,IF($D$9="Todos","&gt;0",$D$9))),"00")&amp;"/"&amp;TEXT(MONTH(_xlfn.MAXIFS(Consolidado!$B$5:$B$1000,Consolidado!$E$5:$E$1000,$B25,Consolidado!$C$5:$C$1000,"Comité de Supervisión",Consolidado!$T$5:$T$1000,"X",Consolidado!$H$5:$H$1000,IF($D$9="Todos","&gt;0",$D$9))),"00")&amp;IF($D$9="Todos","/"&amp;RIGHT(YEAR(_xlfn.MAXIFS(Consolidado!$B$5:$B$1000,Consolidado!$E$5:$E$1000,$B25,Consolidado!$C$5:$C$1000,"Comité de Supervisión",Consolidado!$T$5:$T$1000,"X",Consolidado!$H$5:$H$1000,IF($D$9="Todos","&gt;0",$D$9))),2),""),""),""),IF(SUMIFS(Consolidado!$AD$5:$AD$1000,Consolidado!$E$5:$E$1000,$B25,Consolidado!$C$5:$C$1000,"Consejo de Administración",Consolidado!$T$5:$T$1000,"X",Consolidado!$H$5:$H$1000,IF($D$9="Todos","&gt;0",$D$9))&gt;0,"Consejo "&amp;TEXT(DAY(_xlfn.MINIFS(Consolidado!$B$5:$B$1000,Consolidado!$E$5:$E$1000,$B25,Consolidado!$C$5:$C$1000,"Consejo de Administración",Consolidado!$T$5:$T$1000,"X",Consolidado!$H$5:$H$1000,IF($D$9="Todos","&gt;0",$D$9))),"00")&amp;"/"&amp;TEXT(MONTH(_xlfn.MINIFS(Consolidado!$B$5:$B$1000,Consolidado!$E$5:$E$1000,$B25,Consolidado!$C$5:$C$1000,"Consejo de Administración",Consolidado!$T$5:$T$1000,"X",Consolidado!$H$5:$H$1000,IF($D$9="Todos","&gt;0",$D$9))),"00")&amp;IF($D$9="Todos","/"&amp;RIGHT(YEAR(_xlfn.MINIFS(Consolidado!$B$5:$B$1000,Consolidado!$E$5:$E$1000,$B25,Consolidado!$C$5:$C$1000,"Consejo de Administración",Consolidado!$T$5:$T$1000,"X",Consolidado!$H$5:$H$1000,IF($D$9="Todos","&gt;0",$D$9))),2),"")&amp;IF(_xlfn.MAXIFS(Consolidado!$B$5:$B$1000,Consolidado!$E$5:$E$1000,$B25,Consolidado!$C$5:$C$1000,"Consejo de Administración",Consolidado!$T$5:$T$1000,"X",Consolidado!$H$5:$H$1000,IF($D$9="Todos","&gt;0",$D$9))&lt;&gt;_xlfn.MINIFS(Consolidado!$B$5:$B$1000,Consolidado!$E$5:$E$1000,$B25,Consolidado!$C$5:$C$1000,"Consejo de Administración",Consolidado!$T$5:$T$1000,"X",Consolidado!$H$5:$H$1000,IF($D$9="Todos","&gt;0",$D$9))," y "&amp;TEXT(DAY(_xlfn.MAXIFS(Consolidado!$B$5:$B$1000,Consolidado!$E$5:$E$1000,$B25,Consolidado!$C$5:$C$1000,"Consejo de Administración",Consolidado!$T$5:$T$1000,"X",Consolidado!$H$5:$H$1000,IF($D$9="Todos","&gt;0",$D$9))),"00")&amp;"/"&amp;TEXT(MONTH(_xlfn.MAXIFS(Consolidado!$B$5:$B$1000,Consolidado!$E$5:$E$1000,$B25,Consolidado!$C$5:$C$1000,"Consejo de Administración",Consolidado!$T$5:$T$1000,"X",Consolidado!$H$5:$H$1000,IF($D$9="Todos","&gt;0",$D$9))),"00")&amp;IF($D$9="Todos","/"&amp;RIGHT(YEAR(_xlfn.MAXIFS(Consolidado!$B$5:$B$1000,Consolidado!$E$5:$E$1000,$B25,Consolidado!$C$5:$C$1000,"Consejo de Administración",Consolidado!$T$5:$T$1000,"X",Consolidado!$H$5:$H$1000,IF($D$9="Todos","&gt;0",$D$9))),2),""),""),""),IF(SUMIFS(Consolidado!$AD$5:$AD$1000,Consolidado!$E$5:$E$1000,$B25,Consolidado!$C$5:$C$1000,"Otros",Consolidado!$T$5:$T$1000,"X",Consolidado!$H$5:$H$1000,IF($D$9="Todos","&gt;0",$D$9))&gt;0,"Otros "&amp;TEXT(DAY(_xlfn.MINIFS(Consolidado!$B$5:$B$1000,Consolidado!$E$5:$E$1000,$B25,Consolidado!$C$5:$C$1000,"Otros",Consolidado!$T$5:$T$1000,"X",Consolidado!$H$5:$H$1000,IF($D$9="Todos","&gt;0",$D$9))),"00")&amp;"/"&amp;TEXT(MONTH(_xlfn.MINIFS(Consolidado!$B$5:$B$1000,Consolidado!$E$5:$E$1000,$B25,Consolidado!$C$5:$C$1000,"Otros",Consolidado!$T$5:$T$1000,"X",Consolidado!$H$5:$H$1000,IF($D$9="Todos","&gt;0",$D$9))),"00")&amp;IF($D$9="Todos","/"&amp;RIGHT(YEAR(_xlfn.MINIFS(Consolidado!$B$5:$B$1000,Consolidado!$E$5:$E$1000,$B25,Consolidado!$C$5:$C$1000,"Otros",Consolidado!$T$5:$T$1000,"X",Consolidado!$H$5:$H$1000,IF($D$9="Todos","&gt;0",$D$9))),2),"")&amp;IF(_xlfn.MAXIFS(Consolidado!$B$5:$B$1000,Consolidado!$E$5:$E$1000,$B25,Consolidado!$C$5:$C$1000,"Otros",Consolidado!$T$5:$T$1000,"X",Consolidado!$H$5:$H$1000,IF($D$9="Todos","&gt;0",$D$9))&lt;&gt;_xlfn.MINIFS(Consolidado!$B$5:$B$1000,Consolidado!$E$5:$E$1000,$B25,Consolidado!$C$5:$C$1000,"Otros",Consolidado!$T$5:$T$1000,"X",Consolidado!$H$5:$H$1000,IF($D$9="Todos","&gt;0",$D$9))," y "&amp;TEXT(DAY(_xlfn.MAXIFS(Consolidado!$B$5:$B$1000,Consolidado!$E$5:$E$1000,$B25,Consolidado!$C$5:$C$1000,"Otros",Consolidado!$T$5:$T$1000,"X",Consolidado!$H$5:$H$1000,IF($D$9="Todos","&gt;0",$D$9))),"00")&amp;"/"&amp;TEXT(MONTH(_xlfn.MAXIFS(Consolidado!$B$5:$B$1000,Consolidado!$E$5:$E$1000,$B25,Consolidado!$C$5:$C$1000,"Otros",Consolidado!$T$5:$T$1000,"X",Consolidado!$H$5:$H$1000,IF($D$9="Todos","&gt;0",$D$9))),"00")&amp;IF($D$9="Todos","/"&amp;RIGHT(YEAR(_xlfn.MAXIFS(Consolidado!$B$5:$B$1000,Consolidado!$E$5:$E$1000,$B25,Consolidado!$C$5:$C$1000,"Otros",Consolidado!$T$5:$T$1000,"X",Consolidado!$H$5:$H$1000,IF($D$9="Todos","&gt;0",$D$9))),2),""),""),""))</f>
        <v/>
      </c>
      <c r="AD25" s="38" t="str">
        <f aca="false">Catálogos!C5</f>
        <v>Políticas, manuales y divulgación GIR</v>
      </c>
      <c r="AE25" s="38" t="str">
        <f aca="false">Catálogos!D5</f>
        <v>NRP-20</v>
      </c>
      <c r="AF25" s="38" t="n">
        <f aca="false">IF(AD25="",0,IF($D$9="Todos",SUMIFS(Consolidado!$AD$5:$AD$1000,Consolidado!$E$5:$E$1000,AD25,Consolidado!$C$5:$C$1000,"Auditoría Interna"),SUMIFS(Consolidado!$AD$5:$AD$1000,Consolidado!$E$5:$E$1000,AD25,Consolidado!$C$5:$C$1000,"Auditoría Interna",Consolidado!$H$5:$H$1000,$D$9)))</f>
        <v>1</v>
      </c>
      <c r="AG25" s="38" t="n">
        <f aca="false">IF(AD25="",0,IF($D$9="Todos",SUMIFS(Consolidado!$AD$5:$AD$1000,Consolidado!$E$5:$E$1000,AD25,Consolidado!$C$5:$C$1000,"Auditoría Externa"),SUMIFS(Consolidado!$AD$5:$AD$1000,Consolidado!$E$5:$E$1000,AD25,Consolidado!$C$5:$C$1000,"Auditoría Externa",Consolidado!$H$5:$H$1000,$D$9)))</f>
        <v>0</v>
      </c>
      <c r="AH25" s="38" t="n">
        <f aca="false">IF(AD25="",0,IF($D$9="Todos",SUMIFS(Consolidado!$AD$5:$AD$1000,Consolidado!$E$5:$E$1000,AD25,Consolidado!$C$5:$C$1000,"SSF"),SUMIFS(Consolidado!$AD$5:$AD$1000,Consolidado!$E$5:$E$1000,AD25,Consolidado!$C$5:$C$1000,"SSF",Consolidado!$H$5:$H$1000,$D$9)))</f>
        <v>0</v>
      </c>
      <c r="AI25" s="38" t="n">
        <f aca="false">IF(AD25="",0,IF($D$9="Todos",SUMIFS(Consolidado!$AD$5:$AD$1000,Consolidado!$E$5:$E$1000,AD25),SUMIFS(Consolidado!$AD$5:$AD$1000,Consolidado!$E$5:$E$1000,AD25,Consolidado!$H$5:$H$1000,$D$9))-SUM(AF25:AH25))</f>
        <v>0</v>
      </c>
      <c r="AJ25" s="38" t="n">
        <f aca="false">SUM(AF25:AI25)</f>
        <v>1</v>
      </c>
      <c r="AK25" s="38" t="n">
        <f aca="false">(AF25&gt;0)+(AG25&gt;0)+(AH25&gt;0)+(IF($D$9="Todos",SUMIFS(Consolidado!$AD$5:$AD$1000,Consolidado!$E$5:$E$1000,AD25,Consolidado!$C$5:$C$1000,"Comité de Supervisión"),SUMIFS(Consolidado!$AD$5:$AD$1000,Consolidado!$E$5:$E$1000,AD25,Consolidado!$C$5:$C$1000,"Comité de Supervisión",Consolidado!$H$5:$H$1000,$D$9))&gt;0)+(IF($D$9="Todos",SUMIFS(Consolidado!$AD$5:$AD$1000,Consolidado!$E$5:$E$1000,AD25,Consolidado!$C$5:$C$1000,"Consejo de Administración"),SUMIFS(Consolidado!$AD$5:$AD$1000,Consolidado!$E$5:$E$1000,AD25,Consolidado!$C$5:$C$1000,"Consejo de Administración",Consolidado!$H$5:$H$1000,$D$9))&gt;0)+(IF($D$9="Todos",SUMIFS(Consolidado!$AD$5:$AD$1000,Consolidado!$E$5:$E$1000,AD25,Consolidado!$C$5:$C$1000,"Otros"),SUMIFS(Consolidado!$AD$5:$AD$1000,Consolidado!$E$5:$E$1000,AD25,Consolidado!$C$5:$C$1000,"Otros",Consolidado!$H$5:$H$1000,$D$9))&gt;0)</f>
        <v>1</v>
      </c>
      <c r="AL25" s="38" t="n">
        <f aca="false">IF(AD25="",-1,AJ25*10000+AK25*100-ROW()/1000)</f>
        <v>10099.975</v>
      </c>
      <c r="AM25" s="38" t="str">
        <f aca="false" t="array" ref="AM25:AM25">_xlfn.TEXTJOIN(", ",TRUE(),IF((Consolidado!$E$5:$E$1000=AD25)*((($D$9="Todos")+(Consolidado!$H$5:$H$1000=$D$9))&gt;0),Consolidado!$AE$5:$AE$1000,""))</f>
        <v>Interna – 22 de Agosto 2026</v>
      </c>
      <c r="AN25" s="38" t="str">
        <f aca="false" t="array" ref="AN25:AN25">_xlfn.TEXTJOIN(", ",TRUE(),IF(Consolidado!$E$5:$E$1000=AD25,Consolidado!$AE$5:$AE$1000,""))</f>
        <v>Interna – 22 de Agosto 2026</v>
      </c>
    </row>
    <row r="26" customFormat="false" ht="39.75" hidden="false" customHeight="true" outlineLevel="0" collapsed="false">
      <c r="A26" s="31" t="n">
        <v>5</v>
      </c>
      <c r="B26" s="32" t="str">
        <f aca="false">INDEX($AD$22:$AD$51,MATCH(LARGE($AL$22:$AL$51,5),$AL$22:$AL$51,0))</f>
        <v>Remisiones a SSF / central de riesgos</v>
      </c>
      <c r="C26" s="33" t="str">
        <f aca="false">INDEX($AE$22:$AE$51,MATCH(LARGE($AL$22:$AL$51,5),$AL$22:$AL$51,0))</f>
        <v>NCB-022</v>
      </c>
      <c r="D26" s="34" t="n">
        <f aca="false">INDEX($AF$22:$AF$51,MATCH(LARGE($AL$22:$AL$51,5),$AL$22:$AL$51,0))</f>
        <v>1</v>
      </c>
      <c r="E26" s="34" t="n">
        <f aca="false">INDEX($AG$22:$AG$51,MATCH(LARGE($AL$22:$AL$51,5),$AL$22:$AL$51,0))</f>
        <v>1</v>
      </c>
      <c r="F26" s="34" t="n">
        <f aca="false">INDEX($AH$22:$AH$51,MATCH(LARGE($AL$22:$AL$51,5),$AL$22:$AL$51,0))</f>
        <v>0</v>
      </c>
      <c r="G26" s="34" t="n">
        <f aca="false">INDEX($AI$22:$AI$51,MATCH(LARGE($AL$22:$AL$51,5),$AL$22:$AL$51,0))</f>
        <v>0</v>
      </c>
      <c r="H26" s="35" t="n">
        <f aca="false">INDEX($AJ$22:$AJ$51,MATCH(LARGE($AL$22:$AL$51,5),$AL$22:$AL$51,0))</f>
        <v>2</v>
      </c>
      <c r="I26" s="36" t="str">
        <f aca="false">IF(INDEX($AK$22:$AK$51,MATCH(LARGE($AL$22:$AL$51,5),$AL$22:$AL$51,0))&gt;=2,"SÍ ("&amp;INDEX($AK$22:$AK$51,MATCH(LARGE($AL$22:$AL$51,5),$AL$22:$AL$51,0))&amp;" entidades)","No")</f>
        <v>SÍ (2 entidades)</v>
      </c>
      <c r="J26" s="13" t="str">
        <f aca="false">IF(INDEX($AJ$22:$AJ$51,MATCH(LARGE($AL$22:$AL$51,5),$AL$22:$AL$51,0))&gt;0,INDEX($AM$22:$AM$51,MATCH(LARGE($AL$22:$AL$51,5),$AL$22:$AL$51,0)),IF(INDEX($AN$22:$AN$51,MATCH(LARGE($AL$22:$AL$51,5),$AL$22:$AL$51,0))="","Nunca lo han pedido","No lo pidieron en "&amp;$D$9&amp;". Lo pidieron: "&amp;INDEX($AN$22:$AN$51,MATCH(LARGE($AL$22:$AL$51,5),$AL$22:$AL$51,0))))</f>
        <v>Interna – 6 de Mayo 2026, Externa – 6 de Octubre 2026</v>
      </c>
      <c r="K26" s="37" t="str">
        <f aca="false">_xlfn.TEXTJOIN(" +"&amp;CHAR(10),TRUE(),IF(SUMIFS(Consolidado!$AD$5:$AD$1000,Consolidado!$E$5:$E$1000,$B26,Consolidado!$C$5:$C$1000,"Auditoría Interna",Consolidado!$I$5:$I$1000,"X",Consolidado!$H$5:$H$1000,IF($D$9="Todos","&gt;0",$D$9))&gt;0,"Interna "&amp;TEXT(DAY(_xlfn.MINIFS(Consolidado!$B$5:$B$1000,Consolidado!$E$5:$E$1000,$B26,Consolidado!$C$5:$C$1000,"Auditoría Interna",Consolidado!$I$5:$I$1000,"X",Consolidado!$H$5:$H$1000,IF($D$9="Todos","&gt;0",$D$9))),"00")&amp;"/"&amp;TEXT(MONTH(_xlfn.MINIFS(Consolidado!$B$5:$B$1000,Consolidado!$E$5:$E$1000,$B26,Consolidado!$C$5:$C$1000,"Auditoría Interna",Consolidado!$I$5:$I$1000,"X",Consolidado!$H$5:$H$1000,IF($D$9="Todos","&gt;0",$D$9))),"00")&amp;IF($D$9="Todos","/"&amp;RIGHT(YEAR(_xlfn.MINIFS(Consolidado!$B$5:$B$1000,Consolidado!$E$5:$E$1000,$B26,Consolidado!$C$5:$C$1000,"Auditoría Interna",Consolidado!$I$5:$I$1000,"X",Consolidado!$H$5:$H$1000,IF($D$9="Todos","&gt;0",$D$9))),2),"")&amp;IF(_xlfn.MAXIFS(Consolidado!$B$5:$B$1000,Consolidado!$E$5:$E$1000,$B26,Consolidado!$C$5:$C$1000,"Auditoría Interna",Consolidado!$I$5:$I$1000,"X",Consolidado!$H$5:$H$1000,IF($D$9="Todos","&gt;0",$D$9))&lt;&gt;_xlfn.MINIFS(Consolidado!$B$5:$B$1000,Consolidado!$E$5:$E$1000,$B26,Consolidado!$C$5:$C$1000,"Auditoría Interna",Consolidado!$I$5:$I$1000,"X",Consolidado!$H$5:$H$1000,IF($D$9="Todos","&gt;0",$D$9))," y "&amp;TEXT(DAY(_xlfn.MAXIFS(Consolidado!$B$5:$B$1000,Consolidado!$E$5:$E$1000,$B26,Consolidado!$C$5:$C$1000,"Auditoría Interna",Consolidado!$I$5:$I$1000,"X",Consolidado!$H$5:$H$1000,IF($D$9="Todos","&gt;0",$D$9))),"00")&amp;"/"&amp;TEXT(MONTH(_xlfn.MAXIFS(Consolidado!$B$5:$B$1000,Consolidado!$E$5:$E$1000,$B26,Consolidado!$C$5:$C$1000,"Auditoría Interna",Consolidado!$I$5:$I$1000,"X",Consolidado!$H$5:$H$1000,IF($D$9="Todos","&gt;0",$D$9))),"00")&amp;IF($D$9="Todos","/"&amp;RIGHT(YEAR(_xlfn.MAXIFS(Consolidado!$B$5:$B$1000,Consolidado!$E$5:$E$1000,$B26,Consolidado!$C$5:$C$1000,"Auditoría Interna",Consolidado!$I$5:$I$1000,"X",Consolidado!$H$5:$H$1000,IF($D$9="Todos","&gt;0",$D$9))),2),""),""),""),IF(SUMIFS(Consolidado!$AD$5:$AD$1000,Consolidado!$E$5:$E$1000,$B26,Consolidado!$C$5:$C$1000,"Auditoría Externa",Consolidado!$I$5:$I$1000,"X",Consolidado!$H$5:$H$1000,IF($D$9="Todos","&gt;0",$D$9))&gt;0,"Externa "&amp;TEXT(DAY(_xlfn.MINIFS(Consolidado!$B$5:$B$1000,Consolidado!$E$5:$E$1000,$B26,Consolidado!$C$5:$C$1000,"Auditoría Externa",Consolidado!$I$5:$I$1000,"X",Consolidado!$H$5:$H$1000,IF($D$9="Todos","&gt;0",$D$9))),"00")&amp;"/"&amp;TEXT(MONTH(_xlfn.MINIFS(Consolidado!$B$5:$B$1000,Consolidado!$E$5:$E$1000,$B26,Consolidado!$C$5:$C$1000,"Auditoría Externa",Consolidado!$I$5:$I$1000,"X",Consolidado!$H$5:$H$1000,IF($D$9="Todos","&gt;0",$D$9))),"00")&amp;IF($D$9="Todos","/"&amp;RIGHT(YEAR(_xlfn.MINIFS(Consolidado!$B$5:$B$1000,Consolidado!$E$5:$E$1000,$B26,Consolidado!$C$5:$C$1000,"Auditoría Externa",Consolidado!$I$5:$I$1000,"X",Consolidado!$H$5:$H$1000,IF($D$9="Todos","&gt;0",$D$9))),2),"")&amp;IF(_xlfn.MAXIFS(Consolidado!$B$5:$B$1000,Consolidado!$E$5:$E$1000,$B26,Consolidado!$C$5:$C$1000,"Auditoría Externa",Consolidado!$I$5:$I$1000,"X",Consolidado!$H$5:$H$1000,IF($D$9="Todos","&gt;0",$D$9))&lt;&gt;_xlfn.MINIFS(Consolidado!$B$5:$B$1000,Consolidado!$E$5:$E$1000,$B26,Consolidado!$C$5:$C$1000,"Auditoría Externa",Consolidado!$I$5:$I$1000,"X",Consolidado!$H$5:$H$1000,IF($D$9="Todos","&gt;0",$D$9))," y "&amp;TEXT(DAY(_xlfn.MAXIFS(Consolidado!$B$5:$B$1000,Consolidado!$E$5:$E$1000,$B26,Consolidado!$C$5:$C$1000,"Auditoría Externa",Consolidado!$I$5:$I$1000,"X",Consolidado!$H$5:$H$1000,IF($D$9="Todos","&gt;0",$D$9))),"00")&amp;"/"&amp;TEXT(MONTH(_xlfn.MAXIFS(Consolidado!$B$5:$B$1000,Consolidado!$E$5:$E$1000,$B26,Consolidado!$C$5:$C$1000,"Auditoría Externa",Consolidado!$I$5:$I$1000,"X",Consolidado!$H$5:$H$1000,IF($D$9="Todos","&gt;0",$D$9))),"00")&amp;IF($D$9="Todos","/"&amp;RIGHT(YEAR(_xlfn.MAXIFS(Consolidado!$B$5:$B$1000,Consolidado!$E$5:$E$1000,$B26,Consolidado!$C$5:$C$1000,"Auditoría Externa",Consolidado!$I$5:$I$1000,"X",Consolidado!$H$5:$H$1000,IF($D$9="Todos","&gt;0",$D$9))),2),""),""),""),IF(SUMIFS(Consolidado!$AD$5:$AD$1000,Consolidado!$E$5:$E$1000,$B26,Consolidado!$C$5:$C$1000,"SSF",Consolidado!$I$5:$I$1000,"X",Consolidado!$H$5:$H$1000,IF($D$9="Todos","&gt;0",$D$9))&gt;0,"SSF "&amp;TEXT(DAY(_xlfn.MINIFS(Consolidado!$B$5:$B$1000,Consolidado!$E$5:$E$1000,$B26,Consolidado!$C$5:$C$1000,"SSF",Consolidado!$I$5:$I$1000,"X",Consolidado!$H$5:$H$1000,IF($D$9="Todos","&gt;0",$D$9))),"00")&amp;"/"&amp;TEXT(MONTH(_xlfn.MINIFS(Consolidado!$B$5:$B$1000,Consolidado!$E$5:$E$1000,$B26,Consolidado!$C$5:$C$1000,"SSF",Consolidado!$I$5:$I$1000,"X",Consolidado!$H$5:$H$1000,IF($D$9="Todos","&gt;0",$D$9))),"00")&amp;IF($D$9="Todos","/"&amp;RIGHT(YEAR(_xlfn.MINIFS(Consolidado!$B$5:$B$1000,Consolidado!$E$5:$E$1000,$B26,Consolidado!$C$5:$C$1000,"SSF",Consolidado!$I$5:$I$1000,"X",Consolidado!$H$5:$H$1000,IF($D$9="Todos","&gt;0",$D$9))),2),"")&amp;IF(_xlfn.MAXIFS(Consolidado!$B$5:$B$1000,Consolidado!$E$5:$E$1000,$B26,Consolidado!$C$5:$C$1000,"SSF",Consolidado!$I$5:$I$1000,"X",Consolidado!$H$5:$H$1000,IF($D$9="Todos","&gt;0",$D$9))&lt;&gt;_xlfn.MINIFS(Consolidado!$B$5:$B$1000,Consolidado!$E$5:$E$1000,$B26,Consolidado!$C$5:$C$1000,"SSF",Consolidado!$I$5:$I$1000,"X",Consolidado!$H$5:$H$1000,IF($D$9="Todos","&gt;0",$D$9))," y "&amp;TEXT(DAY(_xlfn.MAXIFS(Consolidado!$B$5:$B$1000,Consolidado!$E$5:$E$1000,$B26,Consolidado!$C$5:$C$1000,"SSF",Consolidado!$I$5:$I$1000,"X",Consolidado!$H$5:$H$1000,IF($D$9="Todos","&gt;0",$D$9))),"00")&amp;"/"&amp;TEXT(MONTH(_xlfn.MAXIFS(Consolidado!$B$5:$B$1000,Consolidado!$E$5:$E$1000,$B26,Consolidado!$C$5:$C$1000,"SSF",Consolidado!$I$5:$I$1000,"X",Consolidado!$H$5:$H$1000,IF($D$9="Todos","&gt;0",$D$9))),"00")&amp;IF($D$9="Todos","/"&amp;RIGHT(YEAR(_xlfn.MAXIFS(Consolidado!$B$5:$B$1000,Consolidado!$E$5:$E$1000,$B26,Consolidado!$C$5:$C$1000,"SSF",Consolidado!$I$5:$I$1000,"X",Consolidado!$H$5:$H$1000,IF($D$9="Todos","&gt;0",$D$9))),2),""),""),""),IF(SUMIFS(Consolidado!$AD$5:$AD$1000,Consolidado!$E$5:$E$1000,$B26,Consolidado!$C$5:$C$1000,"Comité de Supervisión",Consolidado!$I$5:$I$1000,"X",Consolidado!$H$5:$H$1000,IF($D$9="Todos","&gt;0",$D$9))&gt;0,"Comité Sup. "&amp;TEXT(DAY(_xlfn.MINIFS(Consolidado!$B$5:$B$1000,Consolidado!$E$5:$E$1000,$B26,Consolidado!$C$5:$C$1000,"Comité de Supervisión",Consolidado!$I$5:$I$1000,"X",Consolidado!$H$5:$H$1000,IF($D$9="Todos","&gt;0",$D$9))),"00")&amp;"/"&amp;TEXT(MONTH(_xlfn.MINIFS(Consolidado!$B$5:$B$1000,Consolidado!$E$5:$E$1000,$B26,Consolidado!$C$5:$C$1000,"Comité de Supervisión",Consolidado!$I$5:$I$1000,"X",Consolidado!$H$5:$H$1000,IF($D$9="Todos","&gt;0",$D$9))),"00")&amp;IF($D$9="Todos","/"&amp;RIGHT(YEAR(_xlfn.MINIFS(Consolidado!$B$5:$B$1000,Consolidado!$E$5:$E$1000,$B26,Consolidado!$C$5:$C$1000,"Comité de Supervisión",Consolidado!$I$5:$I$1000,"X",Consolidado!$H$5:$H$1000,IF($D$9="Todos","&gt;0",$D$9))),2),"")&amp;IF(_xlfn.MAXIFS(Consolidado!$B$5:$B$1000,Consolidado!$E$5:$E$1000,$B26,Consolidado!$C$5:$C$1000,"Comité de Supervisión",Consolidado!$I$5:$I$1000,"X",Consolidado!$H$5:$H$1000,IF($D$9="Todos","&gt;0",$D$9))&lt;&gt;_xlfn.MINIFS(Consolidado!$B$5:$B$1000,Consolidado!$E$5:$E$1000,$B26,Consolidado!$C$5:$C$1000,"Comité de Supervisión",Consolidado!$I$5:$I$1000,"X",Consolidado!$H$5:$H$1000,IF($D$9="Todos","&gt;0",$D$9))," y "&amp;TEXT(DAY(_xlfn.MAXIFS(Consolidado!$B$5:$B$1000,Consolidado!$E$5:$E$1000,$B26,Consolidado!$C$5:$C$1000,"Comité de Supervisión",Consolidado!$I$5:$I$1000,"X",Consolidado!$H$5:$H$1000,IF($D$9="Todos","&gt;0",$D$9))),"00")&amp;"/"&amp;TEXT(MONTH(_xlfn.MAXIFS(Consolidado!$B$5:$B$1000,Consolidado!$E$5:$E$1000,$B26,Consolidado!$C$5:$C$1000,"Comité de Supervisión",Consolidado!$I$5:$I$1000,"X",Consolidado!$H$5:$H$1000,IF($D$9="Todos","&gt;0",$D$9))),"00")&amp;IF($D$9="Todos","/"&amp;RIGHT(YEAR(_xlfn.MAXIFS(Consolidado!$B$5:$B$1000,Consolidado!$E$5:$E$1000,$B26,Consolidado!$C$5:$C$1000,"Comité de Supervisión",Consolidado!$I$5:$I$1000,"X",Consolidado!$H$5:$H$1000,IF($D$9="Todos","&gt;0",$D$9))),2),""),""),""),IF(SUMIFS(Consolidado!$AD$5:$AD$1000,Consolidado!$E$5:$E$1000,$B26,Consolidado!$C$5:$C$1000,"Consejo de Administración",Consolidado!$I$5:$I$1000,"X",Consolidado!$H$5:$H$1000,IF($D$9="Todos","&gt;0",$D$9))&gt;0,"Consejo "&amp;TEXT(DAY(_xlfn.MINIFS(Consolidado!$B$5:$B$1000,Consolidado!$E$5:$E$1000,$B26,Consolidado!$C$5:$C$1000,"Consejo de Administración",Consolidado!$I$5:$I$1000,"X",Consolidado!$H$5:$H$1000,IF($D$9="Todos","&gt;0",$D$9))),"00")&amp;"/"&amp;TEXT(MONTH(_xlfn.MINIFS(Consolidado!$B$5:$B$1000,Consolidado!$E$5:$E$1000,$B26,Consolidado!$C$5:$C$1000,"Consejo de Administración",Consolidado!$I$5:$I$1000,"X",Consolidado!$H$5:$H$1000,IF($D$9="Todos","&gt;0",$D$9))),"00")&amp;IF($D$9="Todos","/"&amp;RIGHT(YEAR(_xlfn.MINIFS(Consolidado!$B$5:$B$1000,Consolidado!$E$5:$E$1000,$B26,Consolidado!$C$5:$C$1000,"Consejo de Administración",Consolidado!$I$5:$I$1000,"X",Consolidado!$H$5:$H$1000,IF($D$9="Todos","&gt;0",$D$9))),2),"")&amp;IF(_xlfn.MAXIFS(Consolidado!$B$5:$B$1000,Consolidado!$E$5:$E$1000,$B26,Consolidado!$C$5:$C$1000,"Consejo de Administración",Consolidado!$I$5:$I$1000,"X",Consolidado!$H$5:$H$1000,IF($D$9="Todos","&gt;0",$D$9))&lt;&gt;_xlfn.MINIFS(Consolidado!$B$5:$B$1000,Consolidado!$E$5:$E$1000,$B26,Consolidado!$C$5:$C$1000,"Consejo de Administración",Consolidado!$I$5:$I$1000,"X",Consolidado!$H$5:$H$1000,IF($D$9="Todos","&gt;0",$D$9))," y "&amp;TEXT(DAY(_xlfn.MAXIFS(Consolidado!$B$5:$B$1000,Consolidado!$E$5:$E$1000,$B26,Consolidado!$C$5:$C$1000,"Consejo de Administración",Consolidado!$I$5:$I$1000,"X",Consolidado!$H$5:$H$1000,IF($D$9="Todos","&gt;0",$D$9))),"00")&amp;"/"&amp;TEXT(MONTH(_xlfn.MAXIFS(Consolidado!$B$5:$B$1000,Consolidado!$E$5:$E$1000,$B26,Consolidado!$C$5:$C$1000,"Consejo de Administración",Consolidado!$I$5:$I$1000,"X",Consolidado!$H$5:$H$1000,IF($D$9="Todos","&gt;0",$D$9))),"00")&amp;IF($D$9="Todos","/"&amp;RIGHT(YEAR(_xlfn.MAXIFS(Consolidado!$B$5:$B$1000,Consolidado!$E$5:$E$1000,$B26,Consolidado!$C$5:$C$1000,"Consejo de Administración",Consolidado!$I$5:$I$1000,"X",Consolidado!$H$5:$H$1000,IF($D$9="Todos","&gt;0",$D$9))),2),""),""),""),IF(SUMIFS(Consolidado!$AD$5:$AD$1000,Consolidado!$E$5:$E$1000,$B26,Consolidado!$C$5:$C$1000,"Otros",Consolidado!$I$5:$I$1000,"X",Consolidado!$H$5:$H$1000,IF($D$9="Todos","&gt;0",$D$9))&gt;0,"Otros "&amp;TEXT(DAY(_xlfn.MINIFS(Consolidado!$B$5:$B$1000,Consolidado!$E$5:$E$1000,$B26,Consolidado!$C$5:$C$1000,"Otros",Consolidado!$I$5:$I$1000,"X",Consolidado!$H$5:$H$1000,IF($D$9="Todos","&gt;0",$D$9))),"00")&amp;"/"&amp;TEXT(MONTH(_xlfn.MINIFS(Consolidado!$B$5:$B$1000,Consolidado!$E$5:$E$1000,$B26,Consolidado!$C$5:$C$1000,"Otros",Consolidado!$I$5:$I$1000,"X",Consolidado!$H$5:$H$1000,IF($D$9="Todos","&gt;0",$D$9))),"00")&amp;IF($D$9="Todos","/"&amp;RIGHT(YEAR(_xlfn.MINIFS(Consolidado!$B$5:$B$1000,Consolidado!$E$5:$E$1000,$B26,Consolidado!$C$5:$C$1000,"Otros",Consolidado!$I$5:$I$1000,"X",Consolidado!$H$5:$H$1000,IF($D$9="Todos","&gt;0",$D$9))),2),"")&amp;IF(_xlfn.MAXIFS(Consolidado!$B$5:$B$1000,Consolidado!$E$5:$E$1000,$B26,Consolidado!$C$5:$C$1000,"Otros",Consolidado!$I$5:$I$1000,"X",Consolidado!$H$5:$H$1000,IF($D$9="Todos","&gt;0",$D$9))&lt;&gt;_xlfn.MINIFS(Consolidado!$B$5:$B$1000,Consolidado!$E$5:$E$1000,$B26,Consolidado!$C$5:$C$1000,"Otros",Consolidado!$I$5:$I$1000,"X",Consolidado!$H$5:$H$1000,IF($D$9="Todos","&gt;0",$D$9))," y "&amp;TEXT(DAY(_xlfn.MAXIFS(Consolidado!$B$5:$B$1000,Consolidado!$E$5:$E$1000,$B26,Consolidado!$C$5:$C$1000,"Otros",Consolidado!$I$5:$I$1000,"X",Consolidado!$H$5:$H$1000,IF($D$9="Todos","&gt;0",$D$9))),"00")&amp;"/"&amp;TEXT(MONTH(_xlfn.MAXIFS(Consolidado!$B$5:$B$1000,Consolidado!$E$5:$E$1000,$B26,Consolidado!$C$5:$C$1000,"Otros",Consolidado!$I$5:$I$1000,"X",Consolidado!$H$5:$H$1000,IF($D$9="Todos","&gt;0",$D$9))),"00")&amp;IF($D$9="Todos","/"&amp;RIGHT(YEAR(_xlfn.MAXIFS(Consolidado!$B$5:$B$1000,Consolidado!$E$5:$E$1000,$B26,Consolidado!$C$5:$C$1000,"Otros",Consolidado!$I$5:$I$1000,"X",Consolidado!$H$5:$H$1000,IF($D$9="Todos","&gt;0",$D$9))),2),""),""),""))</f>
        <v/>
      </c>
      <c r="L26" s="37" t="str">
        <f aca="false">_xlfn.TEXTJOIN(" +"&amp;CHAR(10),TRUE(),IF(SUMIFS(Consolidado!$AD$5:$AD$1000,Consolidado!$E$5:$E$1000,$B26,Consolidado!$C$5:$C$1000,"Auditoría Interna",Consolidado!$J$5:$J$1000,"X",Consolidado!$H$5:$H$1000,IF($D$9="Todos","&gt;0",$D$9))&gt;0,"Interna "&amp;TEXT(DAY(_xlfn.MINIFS(Consolidado!$B$5:$B$1000,Consolidado!$E$5:$E$1000,$B26,Consolidado!$C$5:$C$1000,"Auditoría Interna",Consolidado!$J$5:$J$1000,"X",Consolidado!$H$5:$H$1000,IF($D$9="Todos","&gt;0",$D$9))),"00")&amp;"/"&amp;TEXT(MONTH(_xlfn.MINIFS(Consolidado!$B$5:$B$1000,Consolidado!$E$5:$E$1000,$B26,Consolidado!$C$5:$C$1000,"Auditoría Interna",Consolidado!$J$5:$J$1000,"X",Consolidado!$H$5:$H$1000,IF($D$9="Todos","&gt;0",$D$9))),"00")&amp;IF($D$9="Todos","/"&amp;RIGHT(YEAR(_xlfn.MINIFS(Consolidado!$B$5:$B$1000,Consolidado!$E$5:$E$1000,$B26,Consolidado!$C$5:$C$1000,"Auditoría Interna",Consolidado!$J$5:$J$1000,"X",Consolidado!$H$5:$H$1000,IF($D$9="Todos","&gt;0",$D$9))),2),"")&amp;IF(_xlfn.MAXIFS(Consolidado!$B$5:$B$1000,Consolidado!$E$5:$E$1000,$B26,Consolidado!$C$5:$C$1000,"Auditoría Interna",Consolidado!$J$5:$J$1000,"X",Consolidado!$H$5:$H$1000,IF($D$9="Todos","&gt;0",$D$9))&lt;&gt;_xlfn.MINIFS(Consolidado!$B$5:$B$1000,Consolidado!$E$5:$E$1000,$B26,Consolidado!$C$5:$C$1000,"Auditoría Interna",Consolidado!$J$5:$J$1000,"X",Consolidado!$H$5:$H$1000,IF($D$9="Todos","&gt;0",$D$9))," y "&amp;TEXT(DAY(_xlfn.MAXIFS(Consolidado!$B$5:$B$1000,Consolidado!$E$5:$E$1000,$B26,Consolidado!$C$5:$C$1000,"Auditoría Interna",Consolidado!$J$5:$J$1000,"X",Consolidado!$H$5:$H$1000,IF($D$9="Todos","&gt;0",$D$9))),"00")&amp;"/"&amp;TEXT(MONTH(_xlfn.MAXIFS(Consolidado!$B$5:$B$1000,Consolidado!$E$5:$E$1000,$B26,Consolidado!$C$5:$C$1000,"Auditoría Interna",Consolidado!$J$5:$J$1000,"X",Consolidado!$H$5:$H$1000,IF($D$9="Todos","&gt;0",$D$9))),"00")&amp;IF($D$9="Todos","/"&amp;RIGHT(YEAR(_xlfn.MAXIFS(Consolidado!$B$5:$B$1000,Consolidado!$E$5:$E$1000,$B26,Consolidado!$C$5:$C$1000,"Auditoría Interna",Consolidado!$J$5:$J$1000,"X",Consolidado!$H$5:$H$1000,IF($D$9="Todos","&gt;0",$D$9))),2),""),""),""),IF(SUMIFS(Consolidado!$AD$5:$AD$1000,Consolidado!$E$5:$E$1000,$B26,Consolidado!$C$5:$C$1000,"Auditoría Externa",Consolidado!$J$5:$J$1000,"X",Consolidado!$H$5:$H$1000,IF($D$9="Todos","&gt;0",$D$9))&gt;0,"Externa "&amp;TEXT(DAY(_xlfn.MINIFS(Consolidado!$B$5:$B$1000,Consolidado!$E$5:$E$1000,$B26,Consolidado!$C$5:$C$1000,"Auditoría Externa",Consolidado!$J$5:$J$1000,"X",Consolidado!$H$5:$H$1000,IF($D$9="Todos","&gt;0",$D$9))),"00")&amp;"/"&amp;TEXT(MONTH(_xlfn.MINIFS(Consolidado!$B$5:$B$1000,Consolidado!$E$5:$E$1000,$B26,Consolidado!$C$5:$C$1000,"Auditoría Externa",Consolidado!$J$5:$J$1000,"X",Consolidado!$H$5:$H$1000,IF($D$9="Todos","&gt;0",$D$9))),"00")&amp;IF($D$9="Todos","/"&amp;RIGHT(YEAR(_xlfn.MINIFS(Consolidado!$B$5:$B$1000,Consolidado!$E$5:$E$1000,$B26,Consolidado!$C$5:$C$1000,"Auditoría Externa",Consolidado!$J$5:$J$1000,"X",Consolidado!$H$5:$H$1000,IF($D$9="Todos","&gt;0",$D$9))),2),"")&amp;IF(_xlfn.MAXIFS(Consolidado!$B$5:$B$1000,Consolidado!$E$5:$E$1000,$B26,Consolidado!$C$5:$C$1000,"Auditoría Externa",Consolidado!$J$5:$J$1000,"X",Consolidado!$H$5:$H$1000,IF($D$9="Todos","&gt;0",$D$9))&lt;&gt;_xlfn.MINIFS(Consolidado!$B$5:$B$1000,Consolidado!$E$5:$E$1000,$B26,Consolidado!$C$5:$C$1000,"Auditoría Externa",Consolidado!$J$5:$J$1000,"X",Consolidado!$H$5:$H$1000,IF($D$9="Todos","&gt;0",$D$9))," y "&amp;TEXT(DAY(_xlfn.MAXIFS(Consolidado!$B$5:$B$1000,Consolidado!$E$5:$E$1000,$B26,Consolidado!$C$5:$C$1000,"Auditoría Externa",Consolidado!$J$5:$J$1000,"X",Consolidado!$H$5:$H$1000,IF($D$9="Todos","&gt;0",$D$9))),"00")&amp;"/"&amp;TEXT(MONTH(_xlfn.MAXIFS(Consolidado!$B$5:$B$1000,Consolidado!$E$5:$E$1000,$B26,Consolidado!$C$5:$C$1000,"Auditoría Externa",Consolidado!$J$5:$J$1000,"X",Consolidado!$H$5:$H$1000,IF($D$9="Todos","&gt;0",$D$9))),"00")&amp;IF($D$9="Todos","/"&amp;RIGHT(YEAR(_xlfn.MAXIFS(Consolidado!$B$5:$B$1000,Consolidado!$E$5:$E$1000,$B26,Consolidado!$C$5:$C$1000,"Auditoría Externa",Consolidado!$J$5:$J$1000,"X",Consolidado!$H$5:$H$1000,IF($D$9="Todos","&gt;0",$D$9))),2),""),""),""),IF(SUMIFS(Consolidado!$AD$5:$AD$1000,Consolidado!$E$5:$E$1000,$B26,Consolidado!$C$5:$C$1000,"SSF",Consolidado!$J$5:$J$1000,"X",Consolidado!$H$5:$H$1000,IF($D$9="Todos","&gt;0",$D$9))&gt;0,"SSF "&amp;TEXT(DAY(_xlfn.MINIFS(Consolidado!$B$5:$B$1000,Consolidado!$E$5:$E$1000,$B26,Consolidado!$C$5:$C$1000,"SSF",Consolidado!$J$5:$J$1000,"X",Consolidado!$H$5:$H$1000,IF($D$9="Todos","&gt;0",$D$9))),"00")&amp;"/"&amp;TEXT(MONTH(_xlfn.MINIFS(Consolidado!$B$5:$B$1000,Consolidado!$E$5:$E$1000,$B26,Consolidado!$C$5:$C$1000,"SSF",Consolidado!$J$5:$J$1000,"X",Consolidado!$H$5:$H$1000,IF($D$9="Todos","&gt;0",$D$9))),"00")&amp;IF($D$9="Todos","/"&amp;RIGHT(YEAR(_xlfn.MINIFS(Consolidado!$B$5:$B$1000,Consolidado!$E$5:$E$1000,$B26,Consolidado!$C$5:$C$1000,"SSF",Consolidado!$J$5:$J$1000,"X",Consolidado!$H$5:$H$1000,IF($D$9="Todos","&gt;0",$D$9))),2),"")&amp;IF(_xlfn.MAXIFS(Consolidado!$B$5:$B$1000,Consolidado!$E$5:$E$1000,$B26,Consolidado!$C$5:$C$1000,"SSF",Consolidado!$J$5:$J$1000,"X",Consolidado!$H$5:$H$1000,IF($D$9="Todos","&gt;0",$D$9))&lt;&gt;_xlfn.MINIFS(Consolidado!$B$5:$B$1000,Consolidado!$E$5:$E$1000,$B26,Consolidado!$C$5:$C$1000,"SSF",Consolidado!$J$5:$J$1000,"X",Consolidado!$H$5:$H$1000,IF($D$9="Todos","&gt;0",$D$9))," y "&amp;TEXT(DAY(_xlfn.MAXIFS(Consolidado!$B$5:$B$1000,Consolidado!$E$5:$E$1000,$B26,Consolidado!$C$5:$C$1000,"SSF",Consolidado!$J$5:$J$1000,"X",Consolidado!$H$5:$H$1000,IF($D$9="Todos","&gt;0",$D$9))),"00")&amp;"/"&amp;TEXT(MONTH(_xlfn.MAXIFS(Consolidado!$B$5:$B$1000,Consolidado!$E$5:$E$1000,$B26,Consolidado!$C$5:$C$1000,"SSF",Consolidado!$J$5:$J$1000,"X",Consolidado!$H$5:$H$1000,IF($D$9="Todos","&gt;0",$D$9))),"00")&amp;IF($D$9="Todos","/"&amp;RIGHT(YEAR(_xlfn.MAXIFS(Consolidado!$B$5:$B$1000,Consolidado!$E$5:$E$1000,$B26,Consolidado!$C$5:$C$1000,"SSF",Consolidado!$J$5:$J$1000,"X",Consolidado!$H$5:$H$1000,IF($D$9="Todos","&gt;0",$D$9))),2),""),""),""),IF(SUMIFS(Consolidado!$AD$5:$AD$1000,Consolidado!$E$5:$E$1000,$B26,Consolidado!$C$5:$C$1000,"Comité de Supervisión",Consolidado!$J$5:$J$1000,"X",Consolidado!$H$5:$H$1000,IF($D$9="Todos","&gt;0",$D$9))&gt;0,"Comité Sup. "&amp;TEXT(DAY(_xlfn.MINIFS(Consolidado!$B$5:$B$1000,Consolidado!$E$5:$E$1000,$B26,Consolidado!$C$5:$C$1000,"Comité de Supervisión",Consolidado!$J$5:$J$1000,"X",Consolidado!$H$5:$H$1000,IF($D$9="Todos","&gt;0",$D$9))),"00")&amp;"/"&amp;TEXT(MONTH(_xlfn.MINIFS(Consolidado!$B$5:$B$1000,Consolidado!$E$5:$E$1000,$B26,Consolidado!$C$5:$C$1000,"Comité de Supervisión",Consolidado!$J$5:$J$1000,"X",Consolidado!$H$5:$H$1000,IF($D$9="Todos","&gt;0",$D$9))),"00")&amp;IF($D$9="Todos","/"&amp;RIGHT(YEAR(_xlfn.MINIFS(Consolidado!$B$5:$B$1000,Consolidado!$E$5:$E$1000,$B26,Consolidado!$C$5:$C$1000,"Comité de Supervisión",Consolidado!$J$5:$J$1000,"X",Consolidado!$H$5:$H$1000,IF($D$9="Todos","&gt;0",$D$9))),2),"")&amp;IF(_xlfn.MAXIFS(Consolidado!$B$5:$B$1000,Consolidado!$E$5:$E$1000,$B26,Consolidado!$C$5:$C$1000,"Comité de Supervisión",Consolidado!$J$5:$J$1000,"X",Consolidado!$H$5:$H$1000,IF($D$9="Todos","&gt;0",$D$9))&lt;&gt;_xlfn.MINIFS(Consolidado!$B$5:$B$1000,Consolidado!$E$5:$E$1000,$B26,Consolidado!$C$5:$C$1000,"Comité de Supervisión",Consolidado!$J$5:$J$1000,"X",Consolidado!$H$5:$H$1000,IF($D$9="Todos","&gt;0",$D$9))," y "&amp;TEXT(DAY(_xlfn.MAXIFS(Consolidado!$B$5:$B$1000,Consolidado!$E$5:$E$1000,$B26,Consolidado!$C$5:$C$1000,"Comité de Supervisión",Consolidado!$J$5:$J$1000,"X",Consolidado!$H$5:$H$1000,IF($D$9="Todos","&gt;0",$D$9))),"00")&amp;"/"&amp;TEXT(MONTH(_xlfn.MAXIFS(Consolidado!$B$5:$B$1000,Consolidado!$E$5:$E$1000,$B26,Consolidado!$C$5:$C$1000,"Comité de Supervisión",Consolidado!$J$5:$J$1000,"X",Consolidado!$H$5:$H$1000,IF($D$9="Todos","&gt;0",$D$9))),"00")&amp;IF($D$9="Todos","/"&amp;RIGHT(YEAR(_xlfn.MAXIFS(Consolidado!$B$5:$B$1000,Consolidado!$E$5:$E$1000,$B26,Consolidado!$C$5:$C$1000,"Comité de Supervisión",Consolidado!$J$5:$J$1000,"X",Consolidado!$H$5:$H$1000,IF($D$9="Todos","&gt;0",$D$9))),2),""),""),""),IF(SUMIFS(Consolidado!$AD$5:$AD$1000,Consolidado!$E$5:$E$1000,$B26,Consolidado!$C$5:$C$1000,"Consejo de Administración",Consolidado!$J$5:$J$1000,"X",Consolidado!$H$5:$H$1000,IF($D$9="Todos","&gt;0",$D$9))&gt;0,"Consejo "&amp;TEXT(DAY(_xlfn.MINIFS(Consolidado!$B$5:$B$1000,Consolidado!$E$5:$E$1000,$B26,Consolidado!$C$5:$C$1000,"Consejo de Administración",Consolidado!$J$5:$J$1000,"X",Consolidado!$H$5:$H$1000,IF($D$9="Todos","&gt;0",$D$9))),"00")&amp;"/"&amp;TEXT(MONTH(_xlfn.MINIFS(Consolidado!$B$5:$B$1000,Consolidado!$E$5:$E$1000,$B26,Consolidado!$C$5:$C$1000,"Consejo de Administración",Consolidado!$J$5:$J$1000,"X",Consolidado!$H$5:$H$1000,IF($D$9="Todos","&gt;0",$D$9))),"00")&amp;IF($D$9="Todos","/"&amp;RIGHT(YEAR(_xlfn.MINIFS(Consolidado!$B$5:$B$1000,Consolidado!$E$5:$E$1000,$B26,Consolidado!$C$5:$C$1000,"Consejo de Administración",Consolidado!$J$5:$J$1000,"X",Consolidado!$H$5:$H$1000,IF($D$9="Todos","&gt;0",$D$9))),2),"")&amp;IF(_xlfn.MAXIFS(Consolidado!$B$5:$B$1000,Consolidado!$E$5:$E$1000,$B26,Consolidado!$C$5:$C$1000,"Consejo de Administración",Consolidado!$J$5:$J$1000,"X",Consolidado!$H$5:$H$1000,IF($D$9="Todos","&gt;0",$D$9))&lt;&gt;_xlfn.MINIFS(Consolidado!$B$5:$B$1000,Consolidado!$E$5:$E$1000,$B26,Consolidado!$C$5:$C$1000,"Consejo de Administración",Consolidado!$J$5:$J$1000,"X",Consolidado!$H$5:$H$1000,IF($D$9="Todos","&gt;0",$D$9))," y "&amp;TEXT(DAY(_xlfn.MAXIFS(Consolidado!$B$5:$B$1000,Consolidado!$E$5:$E$1000,$B26,Consolidado!$C$5:$C$1000,"Consejo de Administración",Consolidado!$J$5:$J$1000,"X",Consolidado!$H$5:$H$1000,IF($D$9="Todos","&gt;0",$D$9))),"00")&amp;"/"&amp;TEXT(MONTH(_xlfn.MAXIFS(Consolidado!$B$5:$B$1000,Consolidado!$E$5:$E$1000,$B26,Consolidado!$C$5:$C$1000,"Consejo de Administración",Consolidado!$J$5:$J$1000,"X",Consolidado!$H$5:$H$1000,IF($D$9="Todos","&gt;0",$D$9))),"00")&amp;IF($D$9="Todos","/"&amp;RIGHT(YEAR(_xlfn.MAXIFS(Consolidado!$B$5:$B$1000,Consolidado!$E$5:$E$1000,$B26,Consolidado!$C$5:$C$1000,"Consejo de Administración",Consolidado!$J$5:$J$1000,"X",Consolidado!$H$5:$H$1000,IF($D$9="Todos","&gt;0",$D$9))),2),""),""),""),IF(SUMIFS(Consolidado!$AD$5:$AD$1000,Consolidado!$E$5:$E$1000,$B26,Consolidado!$C$5:$C$1000,"Otros",Consolidado!$J$5:$J$1000,"X",Consolidado!$H$5:$H$1000,IF($D$9="Todos","&gt;0",$D$9))&gt;0,"Otros "&amp;TEXT(DAY(_xlfn.MINIFS(Consolidado!$B$5:$B$1000,Consolidado!$E$5:$E$1000,$B26,Consolidado!$C$5:$C$1000,"Otros",Consolidado!$J$5:$J$1000,"X",Consolidado!$H$5:$H$1000,IF($D$9="Todos","&gt;0",$D$9))),"00")&amp;"/"&amp;TEXT(MONTH(_xlfn.MINIFS(Consolidado!$B$5:$B$1000,Consolidado!$E$5:$E$1000,$B26,Consolidado!$C$5:$C$1000,"Otros",Consolidado!$J$5:$J$1000,"X",Consolidado!$H$5:$H$1000,IF($D$9="Todos","&gt;0",$D$9))),"00")&amp;IF($D$9="Todos","/"&amp;RIGHT(YEAR(_xlfn.MINIFS(Consolidado!$B$5:$B$1000,Consolidado!$E$5:$E$1000,$B26,Consolidado!$C$5:$C$1000,"Otros",Consolidado!$J$5:$J$1000,"X",Consolidado!$H$5:$H$1000,IF($D$9="Todos","&gt;0",$D$9))),2),"")&amp;IF(_xlfn.MAXIFS(Consolidado!$B$5:$B$1000,Consolidado!$E$5:$E$1000,$B26,Consolidado!$C$5:$C$1000,"Otros",Consolidado!$J$5:$J$1000,"X",Consolidado!$H$5:$H$1000,IF($D$9="Todos","&gt;0",$D$9))&lt;&gt;_xlfn.MINIFS(Consolidado!$B$5:$B$1000,Consolidado!$E$5:$E$1000,$B26,Consolidado!$C$5:$C$1000,"Otros",Consolidado!$J$5:$J$1000,"X",Consolidado!$H$5:$H$1000,IF($D$9="Todos","&gt;0",$D$9))," y "&amp;TEXT(DAY(_xlfn.MAXIFS(Consolidado!$B$5:$B$1000,Consolidado!$E$5:$E$1000,$B26,Consolidado!$C$5:$C$1000,"Otros",Consolidado!$J$5:$J$1000,"X",Consolidado!$H$5:$H$1000,IF($D$9="Todos","&gt;0",$D$9))),"00")&amp;"/"&amp;TEXT(MONTH(_xlfn.MAXIFS(Consolidado!$B$5:$B$1000,Consolidado!$E$5:$E$1000,$B26,Consolidado!$C$5:$C$1000,"Otros",Consolidado!$J$5:$J$1000,"X",Consolidado!$H$5:$H$1000,IF($D$9="Todos","&gt;0",$D$9))),"00")&amp;IF($D$9="Todos","/"&amp;RIGHT(YEAR(_xlfn.MAXIFS(Consolidado!$B$5:$B$1000,Consolidado!$E$5:$E$1000,$B26,Consolidado!$C$5:$C$1000,"Otros",Consolidado!$J$5:$J$1000,"X",Consolidado!$H$5:$H$1000,IF($D$9="Todos","&gt;0",$D$9))),2),""),""),""))</f>
        <v/>
      </c>
      <c r="M26" s="37" t="str">
        <f aca="false">_xlfn.TEXTJOIN(" +"&amp;CHAR(10),TRUE(),IF(SUMIFS(Consolidado!$AD$5:$AD$1000,Consolidado!$E$5:$E$1000,$B26,Consolidado!$C$5:$C$1000,"Auditoría Interna",Consolidado!$K$5:$K$1000,"X",Consolidado!$H$5:$H$1000,IF($D$9="Todos","&gt;0",$D$9))&gt;0,"Interna "&amp;TEXT(DAY(_xlfn.MINIFS(Consolidado!$B$5:$B$1000,Consolidado!$E$5:$E$1000,$B26,Consolidado!$C$5:$C$1000,"Auditoría Interna",Consolidado!$K$5:$K$1000,"X",Consolidado!$H$5:$H$1000,IF($D$9="Todos","&gt;0",$D$9))),"00")&amp;"/"&amp;TEXT(MONTH(_xlfn.MINIFS(Consolidado!$B$5:$B$1000,Consolidado!$E$5:$E$1000,$B26,Consolidado!$C$5:$C$1000,"Auditoría Interna",Consolidado!$K$5:$K$1000,"X",Consolidado!$H$5:$H$1000,IF($D$9="Todos","&gt;0",$D$9))),"00")&amp;IF($D$9="Todos","/"&amp;RIGHT(YEAR(_xlfn.MINIFS(Consolidado!$B$5:$B$1000,Consolidado!$E$5:$E$1000,$B26,Consolidado!$C$5:$C$1000,"Auditoría Interna",Consolidado!$K$5:$K$1000,"X",Consolidado!$H$5:$H$1000,IF($D$9="Todos","&gt;0",$D$9))),2),"")&amp;IF(_xlfn.MAXIFS(Consolidado!$B$5:$B$1000,Consolidado!$E$5:$E$1000,$B26,Consolidado!$C$5:$C$1000,"Auditoría Interna",Consolidado!$K$5:$K$1000,"X",Consolidado!$H$5:$H$1000,IF($D$9="Todos","&gt;0",$D$9))&lt;&gt;_xlfn.MINIFS(Consolidado!$B$5:$B$1000,Consolidado!$E$5:$E$1000,$B26,Consolidado!$C$5:$C$1000,"Auditoría Interna",Consolidado!$K$5:$K$1000,"X",Consolidado!$H$5:$H$1000,IF($D$9="Todos","&gt;0",$D$9))," y "&amp;TEXT(DAY(_xlfn.MAXIFS(Consolidado!$B$5:$B$1000,Consolidado!$E$5:$E$1000,$B26,Consolidado!$C$5:$C$1000,"Auditoría Interna",Consolidado!$K$5:$K$1000,"X",Consolidado!$H$5:$H$1000,IF($D$9="Todos","&gt;0",$D$9))),"00")&amp;"/"&amp;TEXT(MONTH(_xlfn.MAXIFS(Consolidado!$B$5:$B$1000,Consolidado!$E$5:$E$1000,$B26,Consolidado!$C$5:$C$1000,"Auditoría Interna",Consolidado!$K$5:$K$1000,"X",Consolidado!$H$5:$H$1000,IF($D$9="Todos","&gt;0",$D$9))),"00")&amp;IF($D$9="Todos","/"&amp;RIGHT(YEAR(_xlfn.MAXIFS(Consolidado!$B$5:$B$1000,Consolidado!$E$5:$E$1000,$B26,Consolidado!$C$5:$C$1000,"Auditoría Interna",Consolidado!$K$5:$K$1000,"X",Consolidado!$H$5:$H$1000,IF($D$9="Todos","&gt;0",$D$9))),2),""),""),""),IF(SUMIFS(Consolidado!$AD$5:$AD$1000,Consolidado!$E$5:$E$1000,$B26,Consolidado!$C$5:$C$1000,"Auditoría Externa",Consolidado!$K$5:$K$1000,"X",Consolidado!$H$5:$H$1000,IF($D$9="Todos","&gt;0",$D$9))&gt;0,"Externa "&amp;TEXT(DAY(_xlfn.MINIFS(Consolidado!$B$5:$B$1000,Consolidado!$E$5:$E$1000,$B26,Consolidado!$C$5:$C$1000,"Auditoría Externa",Consolidado!$K$5:$K$1000,"X",Consolidado!$H$5:$H$1000,IF($D$9="Todos","&gt;0",$D$9))),"00")&amp;"/"&amp;TEXT(MONTH(_xlfn.MINIFS(Consolidado!$B$5:$B$1000,Consolidado!$E$5:$E$1000,$B26,Consolidado!$C$5:$C$1000,"Auditoría Externa",Consolidado!$K$5:$K$1000,"X",Consolidado!$H$5:$H$1000,IF($D$9="Todos","&gt;0",$D$9))),"00")&amp;IF($D$9="Todos","/"&amp;RIGHT(YEAR(_xlfn.MINIFS(Consolidado!$B$5:$B$1000,Consolidado!$E$5:$E$1000,$B26,Consolidado!$C$5:$C$1000,"Auditoría Externa",Consolidado!$K$5:$K$1000,"X",Consolidado!$H$5:$H$1000,IF($D$9="Todos","&gt;0",$D$9))),2),"")&amp;IF(_xlfn.MAXIFS(Consolidado!$B$5:$B$1000,Consolidado!$E$5:$E$1000,$B26,Consolidado!$C$5:$C$1000,"Auditoría Externa",Consolidado!$K$5:$K$1000,"X",Consolidado!$H$5:$H$1000,IF($D$9="Todos","&gt;0",$D$9))&lt;&gt;_xlfn.MINIFS(Consolidado!$B$5:$B$1000,Consolidado!$E$5:$E$1000,$B26,Consolidado!$C$5:$C$1000,"Auditoría Externa",Consolidado!$K$5:$K$1000,"X",Consolidado!$H$5:$H$1000,IF($D$9="Todos","&gt;0",$D$9))," y "&amp;TEXT(DAY(_xlfn.MAXIFS(Consolidado!$B$5:$B$1000,Consolidado!$E$5:$E$1000,$B26,Consolidado!$C$5:$C$1000,"Auditoría Externa",Consolidado!$K$5:$K$1000,"X",Consolidado!$H$5:$H$1000,IF($D$9="Todos","&gt;0",$D$9))),"00")&amp;"/"&amp;TEXT(MONTH(_xlfn.MAXIFS(Consolidado!$B$5:$B$1000,Consolidado!$E$5:$E$1000,$B26,Consolidado!$C$5:$C$1000,"Auditoría Externa",Consolidado!$K$5:$K$1000,"X",Consolidado!$H$5:$H$1000,IF($D$9="Todos","&gt;0",$D$9))),"00")&amp;IF($D$9="Todos","/"&amp;RIGHT(YEAR(_xlfn.MAXIFS(Consolidado!$B$5:$B$1000,Consolidado!$E$5:$E$1000,$B26,Consolidado!$C$5:$C$1000,"Auditoría Externa",Consolidado!$K$5:$K$1000,"X",Consolidado!$H$5:$H$1000,IF($D$9="Todos","&gt;0",$D$9))),2),""),""),""),IF(SUMIFS(Consolidado!$AD$5:$AD$1000,Consolidado!$E$5:$E$1000,$B26,Consolidado!$C$5:$C$1000,"SSF",Consolidado!$K$5:$K$1000,"X",Consolidado!$H$5:$H$1000,IF($D$9="Todos","&gt;0",$D$9))&gt;0,"SSF "&amp;TEXT(DAY(_xlfn.MINIFS(Consolidado!$B$5:$B$1000,Consolidado!$E$5:$E$1000,$B26,Consolidado!$C$5:$C$1000,"SSF",Consolidado!$K$5:$K$1000,"X",Consolidado!$H$5:$H$1000,IF($D$9="Todos","&gt;0",$D$9))),"00")&amp;"/"&amp;TEXT(MONTH(_xlfn.MINIFS(Consolidado!$B$5:$B$1000,Consolidado!$E$5:$E$1000,$B26,Consolidado!$C$5:$C$1000,"SSF",Consolidado!$K$5:$K$1000,"X",Consolidado!$H$5:$H$1000,IF($D$9="Todos","&gt;0",$D$9))),"00")&amp;IF($D$9="Todos","/"&amp;RIGHT(YEAR(_xlfn.MINIFS(Consolidado!$B$5:$B$1000,Consolidado!$E$5:$E$1000,$B26,Consolidado!$C$5:$C$1000,"SSF",Consolidado!$K$5:$K$1000,"X",Consolidado!$H$5:$H$1000,IF($D$9="Todos","&gt;0",$D$9))),2),"")&amp;IF(_xlfn.MAXIFS(Consolidado!$B$5:$B$1000,Consolidado!$E$5:$E$1000,$B26,Consolidado!$C$5:$C$1000,"SSF",Consolidado!$K$5:$K$1000,"X",Consolidado!$H$5:$H$1000,IF($D$9="Todos","&gt;0",$D$9))&lt;&gt;_xlfn.MINIFS(Consolidado!$B$5:$B$1000,Consolidado!$E$5:$E$1000,$B26,Consolidado!$C$5:$C$1000,"SSF",Consolidado!$K$5:$K$1000,"X",Consolidado!$H$5:$H$1000,IF($D$9="Todos","&gt;0",$D$9))," y "&amp;TEXT(DAY(_xlfn.MAXIFS(Consolidado!$B$5:$B$1000,Consolidado!$E$5:$E$1000,$B26,Consolidado!$C$5:$C$1000,"SSF",Consolidado!$K$5:$K$1000,"X",Consolidado!$H$5:$H$1000,IF($D$9="Todos","&gt;0",$D$9))),"00")&amp;"/"&amp;TEXT(MONTH(_xlfn.MAXIFS(Consolidado!$B$5:$B$1000,Consolidado!$E$5:$E$1000,$B26,Consolidado!$C$5:$C$1000,"SSF",Consolidado!$K$5:$K$1000,"X",Consolidado!$H$5:$H$1000,IF($D$9="Todos","&gt;0",$D$9))),"00")&amp;IF($D$9="Todos","/"&amp;RIGHT(YEAR(_xlfn.MAXIFS(Consolidado!$B$5:$B$1000,Consolidado!$E$5:$E$1000,$B26,Consolidado!$C$5:$C$1000,"SSF",Consolidado!$K$5:$K$1000,"X",Consolidado!$H$5:$H$1000,IF($D$9="Todos","&gt;0",$D$9))),2),""),""),""),IF(SUMIFS(Consolidado!$AD$5:$AD$1000,Consolidado!$E$5:$E$1000,$B26,Consolidado!$C$5:$C$1000,"Comité de Supervisión",Consolidado!$K$5:$K$1000,"X",Consolidado!$H$5:$H$1000,IF($D$9="Todos","&gt;0",$D$9))&gt;0,"Comité Sup. "&amp;TEXT(DAY(_xlfn.MINIFS(Consolidado!$B$5:$B$1000,Consolidado!$E$5:$E$1000,$B26,Consolidado!$C$5:$C$1000,"Comité de Supervisión",Consolidado!$K$5:$K$1000,"X",Consolidado!$H$5:$H$1000,IF($D$9="Todos","&gt;0",$D$9))),"00")&amp;"/"&amp;TEXT(MONTH(_xlfn.MINIFS(Consolidado!$B$5:$B$1000,Consolidado!$E$5:$E$1000,$B26,Consolidado!$C$5:$C$1000,"Comité de Supervisión",Consolidado!$K$5:$K$1000,"X",Consolidado!$H$5:$H$1000,IF($D$9="Todos","&gt;0",$D$9))),"00")&amp;IF($D$9="Todos","/"&amp;RIGHT(YEAR(_xlfn.MINIFS(Consolidado!$B$5:$B$1000,Consolidado!$E$5:$E$1000,$B26,Consolidado!$C$5:$C$1000,"Comité de Supervisión",Consolidado!$K$5:$K$1000,"X",Consolidado!$H$5:$H$1000,IF($D$9="Todos","&gt;0",$D$9))),2),"")&amp;IF(_xlfn.MAXIFS(Consolidado!$B$5:$B$1000,Consolidado!$E$5:$E$1000,$B26,Consolidado!$C$5:$C$1000,"Comité de Supervisión",Consolidado!$K$5:$K$1000,"X",Consolidado!$H$5:$H$1000,IF($D$9="Todos","&gt;0",$D$9))&lt;&gt;_xlfn.MINIFS(Consolidado!$B$5:$B$1000,Consolidado!$E$5:$E$1000,$B26,Consolidado!$C$5:$C$1000,"Comité de Supervisión",Consolidado!$K$5:$K$1000,"X",Consolidado!$H$5:$H$1000,IF($D$9="Todos","&gt;0",$D$9))," y "&amp;TEXT(DAY(_xlfn.MAXIFS(Consolidado!$B$5:$B$1000,Consolidado!$E$5:$E$1000,$B26,Consolidado!$C$5:$C$1000,"Comité de Supervisión",Consolidado!$K$5:$K$1000,"X",Consolidado!$H$5:$H$1000,IF($D$9="Todos","&gt;0",$D$9))),"00")&amp;"/"&amp;TEXT(MONTH(_xlfn.MAXIFS(Consolidado!$B$5:$B$1000,Consolidado!$E$5:$E$1000,$B26,Consolidado!$C$5:$C$1000,"Comité de Supervisión",Consolidado!$K$5:$K$1000,"X",Consolidado!$H$5:$H$1000,IF($D$9="Todos","&gt;0",$D$9))),"00")&amp;IF($D$9="Todos","/"&amp;RIGHT(YEAR(_xlfn.MAXIFS(Consolidado!$B$5:$B$1000,Consolidado!$E$5:$E$1000,$B26,Consolidado!$C$5:$C$1000,"Comité de Supervisión",Consolidado!$K$5:$K$1000,"X",Consolidado!$H$5:$H$1000,IF($D$9="Todos","&gt;0",$D$9))),2),""),""),""),IF(SUMIFS(Consolidado!$AD$5:$AD$1000,Consolidado!$E$5:$E$1000,$B26,Consolidado!$C$5:$C$1000,"Consejo de Administración",Consolidado!$K$5:$K$1000,"X",Consolidado!$H$5:$H$1000,IF($D$9="Todos","&gt;0",$D$9))&gt;0,"Consejo "&amp;TEXT(DAY(_xlfn.MINIFS(Consolidado!$B$5:$B$1000,Consolidado!$E$5:$E$1000,$B26,Consolidado!$C$5:$C$1000,"Consejo de Administración",Consolidado!$K$5:$K$1000,"X",Consolidado!$H$5:$H$1000,IF($D$9="Todos","&gt;0",$D$9))),"00")&amp;"/"&amp;TEXT(MONTH(_xlfn.MINIFS(Consolidado!$B$5:$B$1000,Consolidado!$E$5:$E$1000,$B26,Consolidado!$C$5:$C$1000,"Consejo de Administración",Consolidado!$K$5:$K$1000,"X",Consolidado!$H$5:$H$1000,IF($D$9="Todos","&gt;0",$D$9))),"00")&amp;IF($D$9="Todos","/"&amp;RIGHT(YEAR(_xlfn.MINIFS(Consolidado!$B$5:$B$1000,Consolidado!$E$5:$E$1000,$B26,Consolidado!$C$5:$C$1000,"Consejo de Administración",Consolidado!$K$5:$K$1000,"X",Consolidado!$H$5:$H$1000,IF($D$9="Todos","&gt;0",$D$9))),2),"")&amp;IF(_xlfn.MAXIFS(Consolidado!$B$5:$B$1000,Consolidado!$E$5:$E$1000,$B26,Consolidado!$C$5:$C$1000,"Consejo de Administración",Consolidado!$K$5:$K$1000,"X",Consolidado!$H$5:$H$1000,IF($D$9="Todos","&gt;0",$D$9))&lt;&gt;_xlfn.MINIFS(Consolidado!$B$5:$B$1000,Consolidado!$E$5:$E$1000,$B26,Consolidado!$C$5:$C$1000,"Consejo de Administración",Consolidado!$K$5:$K$1000,"X",Consolidado!$H$5:$H$1000,IF($D$9="Todos","&gt;0",$D$9))," y "&amp;TEXT(DAY(_xlfn.MAXIFS(Consolidado!$B$5:$B$1000,Consolidado!$E$5:$E$1000,$B26,Consolidado!$C$5:$C$1000,"Consejo de Administración",Consolidado!$K$5:$K$1000,"X",Consolidado!$H$5:$H$1000,IF($D$9="Todos","&gt;0",$D$9))),"00")&amp;"/"&amp;TEXT(MONTH(_xlfn.MAXIFS(Consolidado!$B$5:$B$1000,Consolidado!$E$5:$E$1000,$B26,Consolidado!$C$5:$C$1000,"Consejo de Administración",Consolidado!$K$5:$K$1000,"X",Consolidado!$H$5:$H$1000,IF($D$9="Todos","&gt;0",$D$9))),"00")&amp;IF($D$9="Todos","/"&amp;RIGHT(YEAR(_xlfn.MAXIFS(Consolidado!$B$5:$B$1000,Consolidado!$E$5:$E$1000,$B26,Consolidado!$C$5:$C$1000,"Consejo de Administración",Consolidado!$K$5:$K$1000,"X",Consolidado!$H$5:$H$1000,IF($D$9="Todos","&gt;0",$D$9))),2),""),""),""),IF(SUMIFS(Consolidado!$AD$5:$AD$1000,Consolidado!$E$5:$E$1000,$B26,Consolidado!$C$5:$C$1000,"Otros",Consolidado!$K$5:$K$1000,"X",Consolidado!$H$5:$H$1000,IF($D$9="Todos","&gt;0",$D$9))&gt;0,"Otros "&amp;TEXT(DAY(_xlfn.MINIFS(Consolidado!$B$5:$B$1000,Consolidado!$E$5:$E$1000,$B26,Consolidado!$C$5:$C$1000,"Otros",Consolidado!$K$5:$K$1000,"X",Consolidado!$H$5:$H$1000,IF($D$9="Todos","&gt;0",$D$9))),"00")&amp;"/"&amp;TEXT(MONTH(_xlfn.MINIFS(Consolidado!$B$5:$B$1000,Consolidado!$E$5:$E$1000,$B26,Consolidado!$C$5:$C$1000,"Otros",Consolidado!$K$5:$K$1000,"X",Consolidado!$H$5:$H$1000,IF($D$9="Todos","&gt;0",$D$9))),"00")&amp;IF($D$9="Todos","/"&amp;RIGHT(YEAR(_xlfn.MINIFS(Consolidado!$B$5:$B$1000,Consolidado!$E$5:$E$1000,$B26,Consolidado!$C$5:$C$1000,"Otros",Consolidado!$K$5:$K$1000,"X",Consolidado!$H$5:$H$1000,IF($D$9="Todos","&gt;0",$D$9))),2),"")&amp;IF(_xlfn.MAXIFS(Consolidado!$B$5:$B$1000,Consolidado!$E$5:$E$1000,$B26,Consolidado!$C$5:$C$1000,"Otros",Consolidado!$K$5:$K$1000,"X",Consolidado!$H$5:$H$1000,IF($D$9="Todos","&gt;0",$D$9))&lt;&gt;_xlfn.MINIFS(Consolidado!$B$5:$B$1000,Consolidado!$E$5:$E$1000,$B26,Consolidado!$C$5:$C$1000,"Otros",Consolidado!$K$5:$K$1000,"X",Consolidado!$H$5:$H$1000,IF($D$9="Todos","&gt;0",$D$9))," y "&amp;TEXT(DAY(_xlfn.MAXIFS(Consolidado!$B$5:$B$1000,Consolidado!$E$5:$E$1000,$B26,Consolidado!$C$5:$C$1000,"Otros",Consolidado!$K$5:$K$1000,"X",Consolidado!$H$5:$H$1000,IF($D$9="Todos","&gt;0",$D$9))),"00")&amp;"/"&amp;TEXT(MONTH(_xlfn.MAXIFS(Consolidado!$B$5:$B$1000,Consolidado!$E$5:$E$1000,$B26,Consolidado!$C$5:$C$1000,"Otros",Consolidado!$K$5:$K$1000,"X",Consolidado!$H$5:$H$1000,IF($D$9="Todos","&gt;0",$D$9))),"00")&amp;IF($D$9="Todos","/"&amp;RIGHT(YEAR(_xlfn.MAXIFS(Consolidado!$B$5:$B$1000,Consolidado!$E$5:$E$1000,$B26,Consolidado!$C$5:$C$1000,"Otros",Consolidado!$K$5:$K$1000,"X",Consolidado!$H$5:$H$1000,IF($D$9="Todos","&gt;0",$D$9))),2),""),""),""))</f>
        <v/>
      </c>
      <c r="N26" s="37" t="str">
        <f aca="false">_xlfn.TEXTJOIN(" +"&amp;CHAR(10),TRUE(),IF(SUMIFS(Consolidado!$AD$5:$AD$1000,Consolidado!$E$5:$E$1000,$B26,Consolidado!$C$5:$C$1000,"Auditoría Interna",Consolidado!$L$5:$L$1000,"X",Consolidado!$H$5:$H$1000,IF($D$9="Todos","&gt;0",$D$9))&gt;0,"Interna "&amp;TEXT(DAY(_xlfn.MINIFS(Consolidado!$B$5:$B$1000,Consolidado!$E$5:$E$1000,$B26,Consolidado!$C$5:$C$1000,"Auditoría Interna",Consolidado!$L$5:$L$1000,"X",Consolidado!$H$5:$H$1000,IF($D$9="Todos","&gt;0",$D$9))),"00")&amp;"/"&amp;TEXT(MONTH(_xlfn.MINIFS(Consolidado!$B$5:$B$1000,Consolidado!$E$5:$E$1000,$B26,Consolidado!$C$5:$C$1000,"Auditoría Interna",Consolidado!$L$5:$L$1000,"X",Consolidado!$H$5:$H$1000,IF($D$9="Todos","&gt;0",$D$9))),"00")&amp;IF($D$9="Todos","/"&amp;RIGHT(YEAR(_xlfn.MINIFS(Consolidado!$B$5:$B$1000,Consolidado!$E$5:$E$1000,$B26,Consolidado!$C$5:$C$1000,"Auditoría Interna",Consolidado!$L$5:$L$1000,"X",Consolidado!$H$5:$H$1000,IF($D$9="Todos","&gt;0",$D$9))),2),"")&amp;IF(_xlfn.MAXIFS(Consolidado!$B$5:$B$1000,Consolidado!$E$5:$E$1000,$B26,Consolidado!$C$5:$C$1000,"Auditoría Interna",Consolidado!$L$5:$L$1000,"X",Consolidado!$H$5:$H$1000,IF($D$9="Todos","&gt;0",$D$9))&lt;&gt;_xlfn.MINIFS(Consolidado!$B$5:$B$1000,Consolidado!$E$5:$E$1000,$B26,Consolidado!$C$5:$C$1000,"Auditoría Interna",Consolidado!$L$5:$L$1000,"X",Consolidado!$H$5:$H$1000,IF($D$9="Todos","&gt;0",$D$9))," y "&amp;TEXT(DAY(_xlfn.MAXIFS(Consolidado!$B$5:$B$1000,Consolidado!$E$5:$E$1000,$B26,Consolidado!$C$5:$C$1000,"Auditoría Interna",Consolidado!$L$5:$L$1000,"X",Consolidado!$H$5:$H$1000,IF($D$9="Todos","&gt;0",$D$9))),"00")&amp;"/"&amp;TEXT(MONTH(_xlfn.MAXIFS(Consolidado!$B$5:$B$1000,Consolidado!$E$5:$E$1000,$B26,Consolidado!$C$5:$C$1000,"Auditoría Interna",Consolidado!$L$5:$L$1000,"X",Consolidado!$H$5:$H$1000,IF($D$9="Todos","&gt;0",$D$9))),"00")&amp;IF($D$9="Todos","/"&amp;RIGHT(YEAR(_xlfn.MAXIFS(Consolidado!$B$5:$B$1000,Consolidado!$E$5:$E$1000,$B26,Consolidado!$C$5:$C$1000,"Auditoría Interna",Consolidado!$L$5:$L$1000,"X",Consolidado!$H$5:$H$1000,IF($D$9="Todos","&gt;0",$D$9))),2),""),""),""),IF(SUMIFS(Consolidado!$AD$5:$AD$1000,Consolidado!$E$5:$E$1000,$B26,Consolidado!$C$5:$C$1000,"Auditoría Externa",Consolidado!$L$5:$L$1000,"X",Consolidado!$H$5:$H$1000,IF($D$9="Todos","&gt;0",$D$9))&gt;0,"Externa "&amp;TEXT(DAY(_xlfn.MINIFS(Consolidado!$B$5:$B$1000,Consolidado!$E$5:$E$1000,$B26,Consolidado!$C$5:$C$1000,"Auditoría Externa",Consolidado!$L$5:$L$1000,"X",Consolidado!$H$5:$H$1000,IF($D$9="Todos","&gt;0",$D$9))),"00")&amp;"/"&amp;TEXT(MONTH(_xlfn.MINIFS(Consolidado!$B$5:$B$1000,Consolidado!$E$5:$E$1000,$B26,Consolidado!$C$5:$C$1000,"Auditoría Externa",Consolidado!$L$5:$L$1000,"X",Consolidado!$H$5:$H$1000,IF($D$9="Todos","&gt;0",$D$9))),"00")&amp;IF($D$9="Todos","/"&amp;RIGHT(YEAR(_xlfn.MINIFS(Consolidado!$B$5:$B$1000,Consolidado!$E$5:$E$1000,$B26,Consolidado!$C$5:$C$1000,"Auditoría Externa",Consolidado!$L$5:$L$1000,"X",Consolidado!$H$5:$H$1000,IF($D$9="Todos","&gt;0",$D$9))),2),"")&amp;IF(_xlfn.MAXIFS(Consolidado!$B$5:$B$1000,Consolidado!$E$5:$E$1000,$B26,Consolidado!$C$5:$C$1000,"Auditoría Externa",Consolidado!$L$5:$L$1000,"X",Consolidado!$H$5:$H$1000,IF($D$9="Todos","&gt;0",$D$9))&lt;&gt;_xlfn.MINIFS(Consolidado!$B$5:$B$1000,Consolidado!$E$5:$E$1000,$B26,Consolidado!$C$5:$C$1000,"Auditoría Externa",Consolidado!$L$5:$L$1000,"X",Consolidado!$H$5:$H$1000,IF($D$9="Todos","&gt;0",$D$9))," y "&amp;TEXT(DAY(_xlfn.MAXIFS(Consolidado!$B$5:$B$1000,Consolidado!$E$5:$E$1000,$B26,Consolidado!$C$5:$C$1000,"Auditoría Externa",Consolidado!$L$5:$L$1000,"X",Consolidado!$H$5:$H$1000,IF($D$9="Todos","&gt;0",$D$9))),"00")&amp;"/"&amp;TEXT(MONTH(_xlfn.MAXIFS(Consolidado!$B$5:$B$1000,Consolidado!$E$5:$E$1000,$B26,Consolidado!$C$5:$C$1000,"Auditoría Externa",Consolidado!$L$5:$L$1000,"X",Consolidado!$H$5:$H$1000,IF($D$9="Todos","&gt;0",$D$9))),"00")&amp;IF($D$9="Todos","/"&amp;RIGHT(YEAR(_xlfn.MAXIFS(Consolidado!$B$5:$B$1000,Consolidado!$E$5:$E$1000,$B26,Consolidado!$C$5:$C$1000,"Auditoría Externa",Consolidado!$L$5:$L$1000,"X",Consolidado!$H$5:$H$1000,IF($D$9="Todos","&gt;0",$D$9))),2),""),""),""),IF(SUMIFS(Consolidado!$AD$5:$AD$1000,Consolidado!$E$5:$E$1000,$B26,Consolidado!$C$5:$C$1000,"SSF",Consolidado!$L$5:$L$1000,"X",Consolidado!$H$5:$H$1000,IF($D$9="Todos","&gt;0",$D$9))&gt;0,"SSF "&amp;TEXT(DAY(_xlfn.MINIFS(Consolidado!$B$5:$B$1000,Consolidado!$E$5:$E$1000,$B26,Consolidado!$C$5:$C$1000,"SSF",Consolidado!$L$5:$L$1000,"X",Consolidado!$H$5:$H$1000,IF($D$9="Todos","&gt;0",$D$9))),"00")&amp;"/"&amp;TEXT(MONTH(_xlfn.MINIFS(Consolidado!$B$5:$B$1000,Consolidado!$E$5:$E$1000,$B26,Consolidado!$C$5:$C$1000,"SSF",Consolidado!$L$5:$L$1000,"X",Consolidado!$H$5:$H$1000,IF($D$9="Todos","&gt;0",$D$9))),"00")&amp;IF($D$9="Todos","/"&amp;RIGHT(YEAR(_xlfn.MINIFS(Consolidado!$B$5:$B$1000,Consolidado!$E$5:$E$1000,$B26,Consolidado!$C$5:$C$1000,"SSF",Consolidado!$L$5:$L$1000,"X",Consolidado!$H$5:$H$1000,IF($D$9="Todos","&gt;0",$D$9))),2),"")&amp;IF(_xlfn.MAXIFS(Consolidado!$B$5:$B$1000,Consolidado!$E$5:$E$1000,$B26,Consolidado!$C$5:$C$1000,"SSF",Consolidado!$L$5:$L$1000,"X",Consolidado!$H$5:$H$1000,IF($D$9="Todos","&gt;0",$D$9))&lt;&gt;_xlfn.MINIFS(Consolidado!$B$5:$B$1000,Consolidado!$E$5:$E$1000,$B26,Consolidado!$C$5:$C$1000,"SSF",Consolidado!$L$5:$L$1000,"X",Consolidado!$H$5:$H$1000,IF($D$9="Todos","&gt;0",$D$9))," y "&amp;TEXT(DAY(_xlfn.MAXIFS(Consolidado!$B$5:$B$1000,Consolidado!$E$5:$E$1000,$B26,Consolidado!$C$5:$C$1000,"SSF",Consolidado!$L$5:$L$1000,"X",Consolidado!$H$5:$H$1000,IF($D$9="Todos","&gt;0",$D$9))),"00")&amp;"/"&amp;TEXT(MONTH(_xlfn.MAXIFS(Consolidado!$B$5:$B$1000,Consolidado!$E$5:$E$1000,$B26,Consolidado!$C$5:$C$1000,"SSF",Consolidado!$L$5:$L$1000,"X",Consolidado!$H$5:$H$1000,IF($D$9="Todos","&gt;0",$D$9))),"00")&amp;IF($D$9="Todos","/"&amp;RIGHT(YEAR(_xlfn.MAXIFS(Consolidado!$B$5:$B$1000,Consolidado!$E$5:$E$1000,$B26,Consolidado!$C$5:$C$1000,"SSF",Consolidado!$L$5:$L$1000,"X",Consolidado!$H$5:$H$1000,IF($D$9="Todos","&gt;0",$D$9))),2),""),""),""),IF(SUMIFS(Consolidado!$AD$5:$AD$1000,Consolidado!$E$5:$E$1000,$B26,Consolidado!$C$5:$C$1000,"Comité de Supervisión",Consolidado!$L$5:$L$1000,"X",Consolidado!$H$5:$H$1000,IF($D$9="Todos","&gt;0",$D$9))&gt;0,"Comité Sup. "&amp;TEXT(DAY(_xlfn.MINIFS(Consolidado!$B$5:$B$1000,Consolidado!$E$5:$E$1000,$B26,Consolidado!$C$5:$C$1000,"Comité de Supervisión",Consolidado!$L$5:$L$1000,"X",Consolidado!$H$5:$H$1000,IF($D$9="Todos","&gt;0",$D$9))),"00")&amp;"/"&amp;TEXT(MONTH(_xlfn.MINIFS(Consolidado!$B$5:$B$1000,Consolidado!$E$5:$E$1000,$B26,Consolidado!$C$5:$C$1000,"Comité de Supervisión",Consolidado!$L$5:$L$1000,"X",Consolidado!$H$5:$H$1000,IF($D$9="Todos","&gt;0",$D$9))),"00")&amp;IF($D$9="Todos","/"&amp;RIGHT(YEAR(_xlfn.MINIFS(Consolidado!$B$5:$B$1000,Consolidado!$E$5:$E$1000,$B26,Consolidado!$C$5:$C$1000,"Comité de Supervisión",Consolidado!$L$5:$L$1000,"X",Consolidado!$H$5:$H$1000,IF($D$9="Todos","&gt;0",$D$9))),2),"")&amp;IF(_xlfn.MAXIFS(Consolidado!$B$5:$B$1000,Consolidado!$E$5:$E$1000,$B26,Consolidado!$C$5:$C$1000,"Comité de Supervisión",Consolidado!$L$5:$L$1000,"X",Consolidado!$H$5:$H$1000,IF($D$9="Todos","&gt;0",$D$9))&lt;&gt;_xlfn.MINIFS(Consolidado!$B$5:$B$1000,Consolidado!$E$5:$E$1000,$B26,Consolidado!$C$5:$C$1000,"Comité de Supervisión",Consolidado!$L$5:$L$1000,"X",Consolidado!$H$5:$H$1000,IF($D$9="Todos","&gt;0",$D$9))," y "&amp;TEXT(DAY(_xlfn.MAXIFS(Consolidado!$B$5:$B$1000,Consolidado!$E$5:$E$1000,$B26,Consolidado!$C$5:$C$1000,"Comité de Supervisión",Consolidado!$L$5:$L$1000,"X",Consolidado!$H$5:$H$1000,IF($D$9="Todos","&gt;0",$D$9))),"00")&amp;"/"&amp;TEXT(MONTH(_xlfn.MAXIFS(Consolidado!$B$5:$B$1000,Consolidado!$E$5:$E$1000,$B26,Consolidado!$C$5:$C$1000,"Comité de Supervisión",Consolidado!$L$5:$L$1000,"X",Consolidado!$H$5:$H$1000,IF($D$9="Todos","&gt;0",$D$9))),"00")&amp;IF($D$9="Todos","/"&amp;RIGHT(YEAR(_xlfn.MAXIFS(Consolidado!$B$5:$B$1000,Consolidado!$E$5:$E$1000,$B26,Consolidado!$C$5:$C$1000,"Comité de Supervisión",Consolidado!$L$5:$L$1000,"X",Consolidado!$H$5:$H$1000,IF($D$9="Todos","&gt;0",$D$9))),2),""),""),""),IF(SUMIFS(Consolidado!$AD$5:$AD$1000,Consolidado!$E$5:$E$1000,$B26,Consolidado!$C$5:$C$1000,"Consejo de Administración",Consolidado!$L$5:$L$1000,"X",Consolidado!$H$5:$H$1000,IF($D$9="Todos","&gt;0",$D$9))&gt;0,"Consejo "&amp;TEXT(DAY(_xlfn.MINIFS(Consolidado!$B$5:$B$1000,Consolidado!$E$5:$E$1000,$B26,Consolidado!$C$5:$C$1000,"Consejo de Administración",Consolidado!$L$5:$L$1000,"X",Consolidado!$H$5:$H$1000,IF($D$9="Todos","&gt;0",$D$9))),"00")&amp;"/"&amp;TEXT(MONTH(_xlfn.MINIFS(Consolidado!$B$5:$B$1000,Consolidado!$E$5:$E$1000,$B26,Consolidado!$C$5:$C$1000,"Consejo de Administración",Consolidado!$L$5:$L$1000,"X",Consolidado!$H$5:$H$1000,IF($D$9="Todos","&gt;0",$D$9))),"00")&amp;IF($D$9="Todos","/"&amp;RIGHT(YEAR(_xlfn.MINIFS(Consolidado!$B$5:$B$1000,Consolidado!$E$5:$E$1000,$B26,Consolidado!$C$5:$C$1000,"Consejo de Administración",Consolidado!$L$5:$L$1000,"X",Consolidado!$H$5:$H$1000,IF($D$9="Todos","&gt;0",$D$9))),2),"")&amp;IF(_xlfn.MAXIFS(Consolidado!$B$5:$B$1000,Consolidado!$E$5:$E$1000,$B26,Consolidado!$C$5:$C$1000,"Consejo de Administración",Consolidado!$L$5:$L$1000,"X",Consolidado!$H$5:$H$1000,IF($D$9="Todos","&gt;0",$D$9))&lt;&gt;_xlfn.MINIFS(Consolidado!$B$5:$B$1000,Consolidado!$E$5:$E$1000,$B26,Consolidado!$C$5:$C$1000,"Consejo de Administración",Consolidado!$L$5:$L$1000,"X",Consolidado!$H$5:$H$1000,IF($D$9="Todos","&gt;0",$D$9))," y "&amp;TEXT(DAY(_xlfn.MAXIFS(Consolidado!$B$5:$B$1000,Consolidado!$E$5:$E$1000,$B26,Consolidado!$C$5:$C$1000,"Consejo de Administración",Consolidado!$L$5:$L$1000,"X",Consolidado!$H$5:$H$1000,IF($D$9="Todos","&gt;0",$D$9))),"00")&amp;"/"&amp;TEXT(MONTH(_xlfn.MAXIFS(Consolidado!$B$5:$B$1000,Consolidado!$E$5:$E$1000,$B26,Consolidado!$C$5:$C$1000,"Consejo de Administración",Consolidado!$L$5:$L$1000,"X",Consolidado!$H$5:$H$1000,IF($D$9="Todos","&gt;0",$D$9))),"00")&amp;IF($D$9="Todos","/"&amp;RIGHT(YEAR(_xlfn.MAXIFS(Consolidado!$B$5:$B$1000,Consolidado!$E$5:$E$1000,$B26,Consolidado!$C$5:$C$1000,"Consejo de Administración",Consolidado!$L$5:$L$1000,"X",Consolidado!$H$5:$H$1000,IF($D$9="Todos","&gt;0",$D$9))),2),""),""),""),IF(SUMIFS(Consolidado!$AD$5:$AD$1000,Consolidado!$E$5:$E$1000,$B26,Consolidado!$C$5:$C$1000,"Otros",Consolidado!$L$5:$L$1000,"X",Consolidado!$H$5:$H$1000,IF($D$9="Todos","&gt;0",$D$9))&gt;0,"Otros "&amp;TEXT(DAY(_xlfn.MINIFS(Consolidado!$B$5:$B$1000,Consolidado!$E$5:$E$1000,$B26,Consolidado!$C$5:$C$1000,"Otros",Consolidado!$L$5:$L$1000,"X",Consolidado!$H$5:$H$1000,IF($D$9="Todos","&gt;0",$D$9))),"00")&amp;"/"&amp;TEXT(MONTH(_xlfn.MINIFS(Consolidado!$B$5:$B$1000,Consolidado!$E$5:$E$1000,$B26,Consolidado!$C$5:$C$1000,"Otros",Consolidado!$L$5:$L$1000,"X",Consolidado!$H$5:$H$1000,IF($D$9="Todos","&gt;0",$D$9))),"00")&amp;IF($D$9="Todos","/"&amp;RIGHT(YEAR(_xlfn.MINIFS(Consolidado!$B$5:$B$1000,Consolidado!$E$5:$E$1000,$B26,Consolidado!$C$5:$C$1000,"Otros",Consolidado!$L$5:$L$1000,"X",Consolidado!$H$5:$H$1000,IF($D$9="Todos","&gt;0",$D$9))),2),"")&amp;IF(_xlfn.MAXIFS(Consolidado!$B$5:$B$1000,Consolidado!$E$5:$E$1000,$B26,Consolidado!$C$5:$C$1000,"Otros",Consolidado!$L$5:$L$1000,"X",Consolidado!$H$5:$H$1000,IF($D$9="Todos","&gt;0",$D$9))&lt;&gt;_xlfn.MINIFS(Consolidado!$B$5:$B$1000,Consolidado!$E$5:$E$1000,$B26,Consolidado!$C$5:$C$1000,"Otros",Consolidado!$L$5:$L$1000,"X",Consolidado!$H$5:$H$1000,IF($D$9="Todos","&gt;0",$D$9))," y "&amp;TEXT(DAY(_xlfn.MAXIFS(Consolidado!$B$5:$B$1000,Consolidado!$E$5:$E$1000,$B26,Consolidado!$C$5:$C$1000,"Otros",Consolidado!$L$5:$L$1000,"X",Consolidado!$H$5:$H$1000,IF($D$9="Todos","&gt;0",$D$9))),"00")&amp;"/"&amp;TEXT(MONTH(_xlfn.MAXIFS(Consolidado!$B$5:$B$1000,Consolidado!$E$5:$E$1000,$B26,Consolidado!$C$5:$C$1000,"Otros",Consolidado!$L$5:$L$1000,"X",Consolidado!$H$5:$H$1000,IF($D$9="Todos","&gt;0",$D$9))),"00")&amp;IF($D$9="Todos","/"&amp;RIGHT(YEAR(_xlfn.MAXIFS(Consolidado!$B$5:$B$1000,Consolidado!$E$5:$E$1000,$B26,Consolidado!$C$5:$C$1000,"Otros",Consolidado!$L$5:$L$1000,"X",Consolidado!$H$5:$H$1000,IF($D$9="Todos","&gt;0",$D$9))),2),""),""),""))</f>
        <v/>
      </c>
      <c r="O26" s="37" t="str">
        <f aca="false">_xlfn.TEXTJOIN(" +"&amp;CHAR(10),TRUE(),IF(SUMIFS(Consolidado!$AD$5:$AD$1000,Consolidado!$E$5:$E$1000,$B26,Consolidado!$C$5:$C$1000,"Auditoría Interna",Consolidado!$M$5:$M$1000,"X",Consolidado!$H$5:$H$1000,IF($D$9="Todos","&gt;0",$D$9))&gt;0,"Interna "&amp;TEXT(DAY(_xlfn.MINIFS(Consolidado!$B$5:$B$1000,Consolidado!$E$5:$E$1000,$B26,Consolidado!$C$5:$C$1000,"Auditoría Interna",Consolidado!$M$5:$M$1000,"X",Consolidado!$H$5:$H$1000,IF($D$9="Todos","&gt;0",$D$9))),"00")&amp;"/"&amp;TEXT(MONTH(_xlfn.MINIFS(Consolidado!$B$5:$B$1000,Consolidado!$E$5:$E$1000,$B26,Consolidado!$C$5:$C$1000,"Auditoría Interna",Consolidado!$M$5:$M$1000,"X",Consolidado!$H$5:$H$1000,IF($D$9="Todos","&gt;0",$D$9))),"00")&amp;IF($D$9="Todos","/"&amp;RIGHT(YEAR(_xlfn.MINIFS(Consolidado!$B$5:$B$1000,Consolidado!$E$5:$E$1000,$B26,Consolidado!$C$5:$C$1000,"Auditoría Interna",Consolidado!$M$5:$M$1000,"X",Consolidado!$H$5:$H$1000,IF($D$9="Todos","&gt;0",$D$9))),2),"")&amp;IF(_xlfn.MAXIFS(Consolidado!$B$5:$B$1000,Consolidado!$E$5:$E$1000,$B26,Consolidado!$C$5:$C$1000,"Auditoría Interna",Consolidado!$M$5:$M$1000,"X",Consolidado!$H$5:$H$1000,IF($D$9="Todos","&gt;0",$D$9))&lt;&gt;_xlfn.MINIFS(Consolidado!$B$5:$B$1000,Consolidado!$E$5:$E$1000,$B26,Consolidado!$C$5:$C$1000,"Auditoría Interna",Consolidado!$M$5:$M$1000,"X",Consolidado!$H$5:$H$1000,IF($D$9="Todos","&gt;0",$D$9))," y "&amp;TEXT(DAY(_xlfn.MAXIFS(Consolidado!$B$5:$B$1000,Consolidado!$E$5:$E$1000,$B26,Consolidado!$C$5:$C$1000,"Auditoría Interna",Consolidado!$M$5:$M$1000,"X",Consolidado!$H$5:$H$1000,IF($D$9="Todos","&gt;0",$D$9))),"00")&amp;"/"&amp;TEXT(MONTH(_xlfn.MAXIFS(Consolidado!$B$5:$B$1000,Consolidado!$E$5:$E$1000,$B26,Consolidado!$C$5:$C$1000,"Auditoría Interna",Consolidado!$M$5:$M$1000,"X",Consolidado!$H$5:$H$1000,IF($D$9="Todos","&gt;0",$D$9))),"00")&amp;IF($D$9="Todos","/"&amp;RIGHT(YEAR(_xlfn.MAXIFS(Consolidado!$B$5:$B$1000,Consolidado!$E$5:$E$1000,$B26,Consolidado!$C$5:$C$1000,"Auditoría Interna",Consolidado!$M$5:$M$1000,"X",Consolidado!$H$5:$H$1000,IF($D$9="Todos","&gt;0",$D$9))),2),""),""),""),IF(SUMIFS(Consolidado!$AD$5:$AD$1000,Consolidado!$E$5:$E$1000,$B26,Consolidado!$C$5:$C$1000,"Auditoría Externa",Consolidado!$M$5:$M$1000,"X",Consolidado!$H$5:$H$1000,IF($D$9="Todos","&gt;0",$D$9))&gt;0,"Externa "&amp;TEXT(DAY(_xlfn.MINIFS(Consolidado!$B$5:$B$1000,Consolidado!$E$5:$E$1000,$B26,Consolidado!$C$5:$C$1000,"Auditoría Externa",Consolidado!$M$5:$M$1000,"X",Consolidado!$H$5:$H$1000,IF($D$9="Todos","&gt;0",$D$9))),"00")&amp;"/"&amp;TEXT(MONTH(_xlfn.MINIFS(Consolidado!$B$5:$B$1000,Consolidado!$E$5:$E$1000,$B26,Consolidado!$C$5:$C$1000,"Auditoría Externa",Consolidado!$M$5:$M$1000,"X",Consolidado!$H$5:$H$1000,IF($D$9="Todos","&gt;0",$D$9))),"00")&amp;IF($D$9="Todos","/"&amp;RIGHT(YEAR(_xlfn.MINIFS(Consolidado!$B$5:$B$1000,Consolidado!$E$5:$E$1000,$B26,Consolidado!$C$5:$C$1000,"Auditoría Externa",Consolidado!$M$5:$M$1000,"X",Consolidado!$H$5:$H$1000,IF($D$9="Todos","&gt;0",$D$9))),2),"")&amp;IF(_xlfn.MAXIFS(Consolidado!$B$5:$B$1000,Consolidado!$E$5:$E$1000,$B26,Consolidado!$C$5:$C$1000,"Auditoría Externa",Consolidado!$M$5:$M$1000,"X",Consolidado!$H$5:$H$1000,IF($D$9="Todos","&gt;0",$D$9))&lt;&gt;_xlfn.MINIFS(Consolidado!$B$5:$B$1000,Consolidado!$E$5:$E$1000,$B26,Consolidado!$C$5:$C$1000,"Auditoría Externa",Consolidado!$M$5:$M$1000,"X",Consolidado!$H$5:$H$1000,IF($D$9="Todos","&gt;0",$D$9))," y "&amp;TEXT(DAY(_xlfn.MAXIFS(Consolidado!$B$5:$B$1000,Consolidado!$E$5:$E$1000,$B26,Consolidado!$C$5:$C$1000,"Auditoría Externa",Consolidado!$M$5:$M$1000,"X",Consolidado!$H$5:$H$1000,IF($D$9="Todos","&gt;0",$D$9))),"00")&amp;"/"&amp;TEXT(MONTH(_xlfn.MAXIFS(Consolidado!$B$5:$B$1000,Consolidado!$E$5:$E$1000,$B26,Consolidado!$C$5:$C$1000,"Auditoría Externa",Consolidado!$M$5:$M$1000,"X",Consolidado!$H$5:$H$1000,IF($D$9="Todos","&gt;0",$D$9))),"00")&amp;IF($D$9="Todos","/"&amp;RIGHT(YEAR(_xlfn.MAXIFS(Consolidado!$B$5:$B$1000,Consolidado!$E$5:$E$1000,$B26,Consolidado!$C$5:$C$1000,"Auditoría Externa",Consolidado!$M$5:$M$1000,"X",Consolidado!$H$5:$H$1000,IF($D$9="Todos","&gt;0",$D$9))),2),""),""),""),IF(SUMIFS(Consolidado!$AD$5:$AD$1000,Consolidado!$E$5:$E$1000,$B26,Consolidado!$C$5:$C$1000,"SSF",Consolidado!$M$5:$M$1000,"X",Consolidado!$H$5:$H$1000,IF($D$9="Todos","&gt;0",$D$9))&gt;0,"SSF "&amp;TEXT(DAY(_xlfn.MINIFS(Consolidado!$B$5:$B$1000,Consolidado!$E$5:$E$1000,$B26,Consolidado!$C$5:$C$1000,"SSF",Consolidado!$M$5:$M$1000,"X",Consolidado!$H$5:$H$1000,IF($D$9="Todos","&gt;0",$D$9))),"00")&amp;"/"&amp;TEXT(MONTH(_xlfn.MINIFS(Consolidado!$B$5:$B$1000,Consolidado!$E$5:$E$1000,$B26,Consolidado!$C$5:$C$1000,"SSF",Consolidado!$M$5:$M$1000,"X",Consolidado!$H$5:$H$1000,IF($D$9="Todos","&gt;0",$D$9))),"00")&amp;IF($D$9="Todos","/"&amp;RIGHT(YEAR(_xlfn.MINIFS(Consolidado!$B$5:$B$1000,Consolidado!$E$5:$E$1000,$B26,Consolidado!$C$5:$C$1000,"SSF",Consolidado!$M$5:$M$1000,"X",Consolidado!$H$5:$H$1000,IF($D$9="Todos","&gt;0",$D$9))),2),"")&amp;IF(_xlfn.MAXIFS(Consolidado!$B$5:$B$1000,Consolidado!$E$5:$E$1000,$B26,Consolidado!$C$5:$C$1000,"SSF",Consolidado!$M$5:$M$1000,"X",Consolidado!$H$5:$H$1000,IF($D$9="Todos","&gt;0",$D$9))&lt;&gt;_xlfn.MINIFS(Consolidado!$B$5:$B$1000,Consolidado!$E$5:$E$1000,$B26,Consolidado!$C$5:$C$1000,"SSF",Consolidado!$M$5:$M$1000,"X",Consolidado!$H$5:$H$1000,IF($D$9="Todos","&gt;0",$D$9))," y "&amp;TEXT(DAY(_xlfn.MAXIFS(Consolidado!$B$5:$B$1000,Consolidado!$E$5:$E$1000,$B26,Consolidado!$C$5:$C$1000,"SSF",Consolidado!$M$5:$M$1000,"X",Consolidado!$H$5:$H$1000,IF($D$9="Todos","&gt;0",$D$9))),"00")&amp;"/"&amp;TEXT(MONTH(_xlfn.MAXIFS(Consolidado!$B$5:$B$1000,Consolidado!$E$5:$E$1000,$B26,Consolidado!$C$5:$C$1000,"SSF",Consolidado!$M$5:$M$1000,"X",Consolidado!$H$5:$H$1000,IF($D$9="Todos","&gt;0",$D$9))),"00")&amp;IF($D$9="Todos","/"&amp;RIGHT(YEAR(_xlfn.MAXIFS(Consolidado!$B$5:$B$1000,Consolidado!$E$5:$E$1000,$B26,Consolidado!$C$5:$C$1000,"SSF",Consolidado!$M$5:$M$1000,"X",Consolidado!$H$5:$H$1000,IF($D$9="Todos","&gt;0",$D$9))),2),""),""),""),IF(SUMIFS(Consolidado!$AD$5:$AD$1000,Consolidado!$E$5:$E$1000,$B26,Consolidado!$C$5:$C$1000,"Comité de Supervisión",Consolidado!$M$5:$M$1000,"X",Consolidado!$H$5:$H$1000,IF($D$9="Todos","&gt;0",$D$9))&gt;0,"Comité Sup. "&amp;TEXT(DAY(_xlfn.MINIFS(Consolidado!$B$5:$B$1000,Consolidado!$E$5:$E$1000,$B26,Consolidado!$C$5:$C$1000,"Comité de Supervisión",Consolidado!$M$5:$M$1000,"X",Consolidado!$H$5:$H$1000,IF($D$9="Todos","&gt;0",$D$9))),"00")&amp;"/"&amp;TEXT(MONTH(_xlfn.MINIFS(Consolidado!$B$5:$B$1000,Consolidado!$E$5:$E$1000,$B26,Consolidado!$C$5:$C$1000,"Comité de Supervisión",Consolidado!$M$5:$M$1000,"X",Consolidado!$H$5:$H$1000,IF($D$9="Todos","&gt;0",$D$9))),"00")&amp;IF($D$9="Todos","/"&amp;RIGHT(YEAR(_xlfn.MINIFS(Consolidado!$B$5:$B$1000,Consolidado!$E$5:$E$1000,$B26,Consolidado!$C$5:$C$1000,"Comité de Supervisión",Consolidado!$M$5:$M$1000,"X",Consolidado!$H$5:$H$1000,IF($D$9="Todos","&gt;0",$D$9))),2),"")&amp;IF(_xlfn.MAXIFS(Consolidado!$B$5:$B$1000,Consolidado!$E$5:$E$1000,$B26,Consolidado!$C$5:$C$1000,"Comité de Supervisión",Consolidado!$M$5:$M$1000,"X",Consolidado!$H$5:$H$1000,IF($D$9="Todos","&gt;0",$D$9))&lt;&gt;_xlfn.MINIFS(Consolidado!$B$5:$B$1000,Consolidado!$E$5:$E$1000,$B26,Consolidado!$C$5:$C$1000,"Comité de Supervisión",Consolidado!$M$5:$M$1000,"X",Consolidado!$H$5:$H$1000,IF($D$9="Todos","&gt;0",$D$9))," y "&amp;TEXT(DAY(_xlfn.MAXIFS(Consolidado!$B$5:$B$1000,Consolidado!$E$5:$E$1000,$B26,Consolidado!$C$5:$C$1000,"Comité de Supervisión",Consolidado!$M$5:$M$1000,"X",Consolidado!$H$5:$H$1000,IF($D$9="Todos","&gt;0",$D$9))),"00")&amp;"/"&amp;TEXT(MONTH(_xlfn.MAXIFS(Consolidado!$B$5:$B$1000,Consolidado!$E$5:$E$1000,$B26,Consolidado!$C$5:$C$1000,"Comité de Supervisión",Consolidado!$M$5:$M$1000,"X",Consolidado!$H$5:$H$1000,IF($D$9="Todos","&gt;0",$D$9))),"00")&amp;IF($D$9="Todos","/"&amp;RIGHT(YEAR(_xlfn.MAXIFS(Consolidado!$B$5:$B$1000,Consolidado!$E$5:$E$1000,$B26,Consolidado!$C$5:$C$1000,"Comité de Supervisión",Consolidado!$M$5:$M$1000,"X",Consolidado!$H$5:$H$1000,IF($D$9="Todos","&gt;0",$D$9))),2),""),""),""),IF(SUMIFS(Consolidado!$AD$5:$AD$1000,Consolidado!$E$5:$E$1000,$B26,Consolidado!$C$5:$C$1000,"Consejo de Administración",Consolidado!$M$5:$M$1000,"X",Consolidado!$H$5:$H$1000,IF($D$9="Todos","&gt;0",$D$9))&gt;0,"Consejo "&amp;TEXT(DAY(_xlfn.MINIFS(Consolidado!$B$5:$B$1000,Consolidado!$E$5:$E$1000,$B26,Consolidado!$C$5:$C$1000,"Consejo de Administración",Consolidado!$M$5:$M$1000,"X",Consolidado!$H$5:$H$1000,IF($D$9="Todos","&gt;0",$D$9))),"00")&amp;"/"&amp;TEXT(MONTH(_xlfn.MINIFS(Consolidado!$B$5:$B$1000,Consolidado!$E$5:$E$1000,$B26,Consolidado!$C$5:$C$1000,"Consejo de Administración",Consolidado!$M$5:$M$1000,"X",Consolidado!$H$5:$H$1000,IF($D$9="Todos","&gt;0",$D$9))),"00")&amp;IF($D$9="Todos","/"&amp;RIGHT(YEAR(_xlfn.MINIFS(Consolidado!$B$5:$B$1000,Consolidado!$E$5:$E$1000,$B26,Consolidado!$C$5:$C$1000,"Consejo de Administración",Consolidado!$M$5:$M$1000,"X",Consolidado!$H$5:$H$1000,IF($D$9="Todos","&gt;0",$D$9))),2),"")&amp;IF(_xlfn.MAXIFS(Consolidado!$B$5:$B$1000,Consolidado!$E$5:$E$1000,$B26,Consolidado!$C$5:$C$1000,"Consejo de Administración",Consolidado!$M$5:$M$1000,"X",Consolidado!$H$5:$H$1000,IF($D$9="Todos","&gt;0",$D$9))&lt;&gt;_xlfn.MINIFS(Consolidado!$B$5:$B$1000,Consolidado!$E$5:$E$1000,$B26,Consolidado!$C$5:$C$1000,"Consejo de Administración",Consolidado!$M$5:$M$1000,"X",Consolidado!$H$5:$H$1000,IF($D$9="Todos","&gt;0",$D$9))," y "&amp;TEXT(DAY(_xlfn.MAXIFS(Consolidado!$B$5:$B$1000,Consolidado!$E$5:$E$1000,$B26,Consolidado!$C$5:$C$1000,"Consejo de Administración",Consolidado!$M$5:$M$1000,"X",Consolidado!$H$5:$H$1000,IF($D$9="Todos","&gt;0",$D$9))),"00")&amp;"/"&amp;TEXT(MONTH(_xlfn.MAXIFS(Consolidado!$B$5:$B$1000,Consolidado!$E$5:$E$1000,$B26,Consolidado!$C$5:$C$1000,"Consejo de Administración",Consolidado!$M$5:$M$1000,"X",Consolidado!$H$5:$H$1000,IF($D$9="Todos","&gt;0",$D$9))),"00")&amp;IF($D$9="Todos","/"&amp;RIGHT(YEAR(_xlfn.MAXIFS(Consolidado!$B$5:$B$1000,Consolidado!$E$5:$E$1000,$B26,Consolidado!$C$5:$C$1000,"Consejo de Administración",Consolidado!$M$5:$M$1000,"X",Consolidado!$H$5:$H$1000,IF($D$9="Todos","&gt;0",$D$9))),2),""),""),""),IF(SUMIFS(Consolidado!$AD$5:$AD$1000,Consolidado!$E$5:$E$1000,$B26,Consolidado!$C$5:$C$1000,"Otros",Consolidado!$M$5:$M$1000,"X",Consolidado!$H$5:$H$1000,IF($D$9="Todos","&gt;0",$D$9))&gt;0,"Otros "&amp;TEXT(DAY(_xlfn.MINIFS(Consolidado!$B$5:$B$1000,Consolidado!$E$5:$E$1000,$B26,Consolidado!$C$5:$C$1000,"Otros",Consolidado!$M$5:$M$1000,"X",Consolidado!$H$5:$H$1000,IF($D$9="Todos","&gt;0",$D$9))),"00")&amp;"/"&amp;TEXT(MONTH(_xlfn.MINIFS(Consolidado!$B$5:$B$1000,Consolidado!$E$5:$E$1000,$B26,Consolidado!$C$5:$C$1000,"Otros",Consolidado!$M$5:$M$1000,"X",Consolidado!$H$5:$H$1000,IF($D$9="Todos","&gt;0",$D$9))),"00")&amp;IF($D$9="Todos","/"&amp;RIGHT(YEAR(_xlfn.MINIFS(Consolidado!$B$5:$B$1000,Consolidado!$E$5:$E$1000,$B26,Consolidado!$C$5:$C$1000,"Otros",Consolidado!$M$5:$M$1000,"X",Consolidado!$H$5:$H$1000,IF($D$9="Todos","&gt;0",$D$9))),2),"")&amp;IF(_xlfn.MAXIFS(Consolidado!$B$5:$B$1000,Consolidado!$E$5:$E$1000,$B26,Consolidado!$C$5:$C$1000,"Otros",Consolidado!$M$5:$M$1000,"X",Consolidado!$H$5:$H$1000,IF($D$9="Todos","&gt;0",$D$9))&lt;&gt;_xlfn.MINIFS(Consolidado!$B$5:$B$1000,Consolidado!$E$5:$E$1000,$B26,Consolidado!$C$5:$C$1000,"Otros",Consolidado!$M$5:$M$1000,"X",Consolidado!$H$5:$H$1000,IF($D$9="Todos","&gt;0",$D$9))," y "&amp;TEXT(DAY(_xlfn.MAXIFS(Consolidado!$B$5:$B$1000,Consolidado!$E$5:$E$1000,$B26,Consolidado!$C$5:$C$1000,"Otros",Consolidado!$M$5:$M$1000,"X",Consolidado!$H$5:$H$1000,IF($D$9="Todos","&gt;0",$D$9))),"00")&amp;"/"&amp;TEXT(MONTH(_xlfn.MAXIFS(Consolidado!$B$5:$B$1000,Consolidado!$E$5:$E$1000,$B26,Consolidado!$C$5:$C$1000,"Otros",Consolidado!$M$5:$M$1000,"X",Consolidado!$H$5:$H$1000,IF($D$9="Todos","&gt;0",$D$9))),"00")&amp;IF($D$9="Todos","/"&amp;RIGHT(YEAR(_xlfn.MAXIFS(Consolidado!$B$5:$B$1000,Consolidado!$E$5:$E$1000,$B26,Consolidado!$C$5:$C$1000,"Otros",Consolidado!$M$5:$M$1000,"X",Consolidado!$H$5:$H$1000,IF($D$9="Todos","&gt;0",$D$9))),2),""),""),""))</f>
        <v>Interna 06/05</v>
      </c>
      <c r="P26" s="37" t="str">
        <f aca="false">_xlfn.TEXTJOIN(" +"&amp;CHAR(10),TRUE(),IF(SUMIFS(Consolidado!$AD$5:$AD$1000,Consolidado!$E$5:$E$1000,$B26,Consolidado!$C$5:$C$1000,"Auditoría Interna",Consolidado!$N$5:$N$1000,"X",Consolidado!$H$5:$H$1000,IF($D$9="Todos","&gt;0",$D$9))&gt;0,"Interna "&amp;TEXT(DAY(_xlfn.MINIFS(Consolidado!$B$5:$B$1000,Consolidado!$E$5:$E$1000,$B26,Consolidado!$C$5:$C$1000,"Auditoría Interna",Consolidado!$N$5:$N$1000,"X",Consolidado!$H$5:$H$1000,IF($D$9="Todos","&gt;0",$D$9))),"00")&amp;"/"&amp;TEXT(MONTH(_xlfn.MINIFS(Consolidado!$B$5:$B$1000,Consolidado!$E$5:$E$1000,$B26,Consolidado!$C$5:$C$1000,"Auditoría Interna",Consolidado!$N$5:$N$1000,"X",Consolidado!$H$5:$H$1000,IF($D$9="Todos","&gt;0",$D$9))),"00")&amp;IF($D$9="Todos","/"&amp;RIGHT(YEAR(_xlfn.MINIFS(Consolidado!$B$5:$B$1000,Consolidado!$E$5:$E$1000,$B26,Consolidado!$C$5:$C$1000,"Auditoría Interna",Consolidado!$N$5:$N$1000,"X",Consolidado!$H$5:$H$1000,IF($D$9="Todos","&gt;0",$D$9))),2),"")&amp;IF(_xlfn.MAXIFS(Consolidado!$B$5:$B$1000,Consolidado!$E$5:$E$1000,$B26,Consolidado!$C$5:$C$1000,"Auditoría Interna",Consolidado!$N$5:$N$1000,"X",Consolidado!$H$5:$H$1000,IF($D$9="Todos","&gt;0",$D$9))&lt;&gt;_xlfn.MINIFS(Consolidado!$B$5:$B$1000,Consolidado!$E$5:$E$1000,$B26,Consolidado!$C$5:$C$1000,"Auditoría Interna",Consolidado!$N$5:$N$1000,"X",Consolidado!$H$5:$H$1000,IF($D$9="Todos","&gt;0",$D$9))," y "&amp;TEXT(DAY(_xlfn.MAXIFS(Consolidado!$B$5:$B$1000,Consolidado!$E$5:$E$1000,$B26,Consolidado!$C$5:$C$1000,"Auditoría Interna",Consolidado!$N$5:$N$1000,"X",Consolidado!$H$5:$H$1000,IF($D$9="Todos","&gt;0",$D$9))),"00")&amp;"/"&amp;TEXT(MONTH(_xlfn.MAXIFS(Consolidado!$B$5:$B$1000,Consolidado!$E$5:$E$1000,$B26,Consolidado!$C$5:$C$1000,"Auditoría Interna",Consolidado!$N$5:$N$1000,"X",Consolidado!$H$5:$H$1000,IF($D$9="Todos","&gt;0",$D$9))),"00")&amp;IF($D$9="Todos","/"&amp;RIGHT(YEAR(_xlfn.MAXIFS(Consolidado!$B$5:$B$1000,Consolidado!$E$5:$E$1000,$B26,Consolidado!$C$5:$C$1000,"Auditoría Interna",Consolidado!$N$5:$N$1000,"X",Consolidado!$H$5:$H$1000,IF($D$9="Todos","&gt;0",$D$9))),2),""),""),""),IF(SUMIFS(Consolidado!$AD$5:$AD$1000,Consolidado!$E$5:$E$1000,$B26,Consolidado!$C$5:$C$1000,"Auditoría Externa",Consolidado!$N$5:$N$1000,"X",Consolidado!$H$5:$H$1000,IF($D$9="Todos","&gt;0",$D$9))&gt;0,"Externa "&amp;TEXT(DAY(_xlfn.MINIFS(Consolidado!$B$5:$B$1000,Consolidado!$E$5:$E$1000,$B26,Consolidado!$C$5:$C$1000,"Auditoría Externa",Consolidado!$N$5:$N$1000,"X",Consolidado!$H$5:$H$1000,IF($D$9="Todos","&gt;0",$D$9))),"00")&amp;"/"&amp;TEXT(MONTH(_xlfn.MINIFS(Consolidado!$B$5:$B$1000,Consolidado!$E$5:$E$1000,$B26,Consolidado!$C$5:$C$1000,"Auditoría Externa",Consolidado!$N$5:$N$1000,"X",Consolidado!$H$5:$H$1000,IF($D$9="Todos","&gt;0",$D$9))),"00")&amp;IF($D$9="Todos","/"&amp;RIGHT(YEAR(_xlfn.MINIFS(Consolidado!$B$5:$B$1000,Consolidado!$E$5:$E$1000,$B26,Consolidado!$C$5:$C$1000,"Auditoría Externa",Consolidado!$N$5:$N$1000,"X",Consolidado!$H$5:$H$1000,IF($D$9="Todos","&gt;0",$D$9))),2),"")&amp;IF(_xlfn.MAXIFS(Consolidado!$B$5:$B$1000,Consolidado!$E$5:$E$1000,$B26,Consolidado!$C$5:$C$1000,"Auditoría Externa",Consolidado!$N$5:$N$1000,"X",Consolidado!$H$5:$H$1000,IF($D$9="Todos","&gt;0",$D$9))&lt;&gt;_xlfn.MINIFS(Consolidado!$B$5:$B$1000,Consolidado!$E$5:$E$1000,$B26,Consolidado!$C$5:$C$1000,"Auditoría Externa",Consolidado!$N$5:$N$1000,"X",Consolidado!$H$5:$H$1000,IF($D$9="Todos","&gt;0",$D$9))," y "&amp;TEXT(DAY(_xlfn.MAXIFS(Consolidado!$B$5:$B$1000,Consolidado!$E$5:$E$1000,$B26,Consolidado!$C$5:$C$1000,"Auditoría Externa",Consolidado!$N$5:$N$1000,"X",Consolidado!$H$5:$H$1000,IF($D$9="Todos","&gt;0",$D$9))),"00")&amp;"/"&amp;TEXT(MONTH(_xlfn.MAXIFS(Consolidado!$B$5:$B$1000,Consolidado!$E$5:$E$1000,$B26,Consolidado!$C$5:$C$1000,"Auditoría Externa",Consolidado!$N$5:$N$1000,"X",Consolidado!$H$5:$H$1000,IF($D$9="Todos","&gt;0",$D$9))),"00")&amp;IF($D$9="Todos","/"&amp;RIGHT(YEAR(_xlfn.MAXIFS(Consolidado!$B$5:$B$1000,Consolidado!$E$5:$E$1000,$B26,Consolidado!$C$5:$C$1000,"Auditoría Externa",Consolidado!$N$5:$N$1000,"X",Consolidado!$H$5:$H$1000,IF($D$9="Todos","&gt;0",$D$9))),2),""),""),""),IF(SUMIFS(Consolidado!$AD$5:$AD$1000,Consolidado!$E$5:$E$1000,$B26,Consolidado!$C$5:$C$1000,"SSF",Consolidado!$N$5:$N$1000,"X",Consolidado!$H$5:$H$1000,IF($D$9="Todos","&gt;0",$D$9))&gt;0,"SSF "&amp;TEXT(DAY(_xlfn.MINIFS(Consolidado!$B$5:$B$1000,Consolidado!$E$5:$E$1000,$B26,Consolidado!$C$5:$C$1000,"SSF",Consolidado!$N$5:$N$1000,"X",Consolidado!$H$5:$H$1000,IF($D$9="Todos","&gt;0",$D$9))),"00")&amp;"/"&amp;TEXT(MONTH(_xlfn.MINIFS(Consolidado!$B$5:$B$1000,Consolidado!$E$5:$E$1000,$B26,Consolidado!$C$5:$C$1000,"SSF",Consolidado!$N$5:$N$1000,"X",Consolidado!$H$5:$H$1000,IF($D$9="Todos","&gt;0",$D$9))),"00")&amp;IF($D$9="Todos","/"&amp;RIGHT(YEAR(_xlfn.MINIFS(Consolidado!$B$5:$B$1000,Consolidado!$E$5:$E$1000,$B26,Consolidado!$C$5:$C$1000,"SSF",Consolidado!$N$5:$N$1000,"X",Consolidado!$H$5:$H$1000,IF($D$9="Todos","&gt;0",$D$9))),2),"")&amp;IF(_xlfn.MAXIFS(Consolidado!$B$5:$B$1000,Consolidado!$E$5:$E$1000,$B26,Consolidado!$C$5:$C$1000,"SSF",Consolidado!$N$5:$N$1000,"X",Consolidado!$H$5:$H$1000,IF($D$9="Todos","&gt;0",$D$9))&lt;&gt;_xlfn.MINIFS(Consolidado!$B$5:$B$1000,Consolidado!$E$5:$E$1000,$B26,Consolidado!$C$5:$C$1000,"SSF",Consolidado!$N$5:$N$1000,"X",Consolidado!$H$5:$H$1000,IF($D$9="Todos","&gt;0",$D$9))," y "&amp;TEXT(DAY(_xlfn.MAXIFS(Consolidado!$B$5:$B$1000,Consolidado!$E$5:$E$1000,$B26,Consolidado!$C$5:$C$1000,"SSF",Consolidado!$N$5:$N$1000,"X",Consolidado!$H$5:$H$1000,IF($D$9="Todos","&gt;0",$D$9))),"00")&amp;"/"&amp;TEXT(MONTH(_xlfn.MAXIFS(Consolidado!$B$5:$B$1000,Consolidado!$E$5:$E$1000,$B26,Consolidado!$C$5:$C$1000,"SSF",Consolidado!$N$5:$N$1000,"X",Consolidado!$H$5:$H$1000,IF($D$9="Todos","&gt;0",$D$9))),"00")&amp;IF($D$9="Todos","/"&amp;RIGHT(YEAR(_xlfn.MAXIFS(Consolidado!$B$5:$B$1000,Consolidado!$E$5:$E$1000,$B26,Consolidado!$C$5:$C$1000,"SSF",Consolidado!$N$5:$N$1000,"X",Consolidado!$H$5:$H$1000,IF($D$9="Todos","&gt;0",$D$9))),2),""),""),""),IF(SUMIFS(Consolidado!$AD$5:$AD$1000,Consolidado!$E$5:$E$1000,$B26,Consolidado!$C$5:$C$1000,"Comité de Supervisión",Consolidado!$N$5:$N$1000,"X",Consolidado!$H$5:$H$1000,IF($D$9="Todos","&gt;0",$D$9))&gt;0,"Comité Sup. "&amp;TEXT(DAY(_xlfn.MINIFS(Consolidado!$B$5:$B$1000,Consolidado!$E$5:$E$1000,$B26,Consolidado!$C$5:$C$1000,"Comité de Supervisión",Consolidado!$N$5:$N$1000,"X",Consolidado!$H$5:$H$1000,IF($D$9="Todos","&gt;0",$D$9))),"00")&amp;"/"&amp;TEXT(MONTH(_xlfn.MINIFS(Consolidado!$B$5:$B$1000,Consolidado!$E$5:$E$1000,$B26,Consolidado!$C$5:$C$1000,"Comité de Supervisión",Consolidado!$N$5:$N$1000,"X",Consolidado!$H$5:$H$1000,IF($D$9="Todos","&gt;0",$D$9))),"00")&amp;IF($D$9="Todos","/"&amp;RIGHT(YEAR(_xlfn.MINIFS(Consolidado!$B$5:$B$1000,Consolidado!$E$5:$E$1000,$B26,Consolidado!$C$5:$C$1000,"Comité de Supervisión",Consolidado!$N$5:$N$1000,"X",Consolidado!$H$5:$H$1000,IF($D$9="Todos","&gt;0",$D$9))),2),"")&amp;IF(_xlfn.MAXIFS(Consolidado!$B$5:$B$1000,Consolidado!$E$5:$E$1000,$B26,Consolidado!$C$5:$C$1000,"Comité de Supervisión",Consolidado!$N$5:$N$1000,"X",Consolidado!$H$5:$H$1000,IF($D$9="Todos","&gt;0",$D$9))&lt;&gt;_xlfn.MINIFS(Consolidado!$B$5:$B$1000,Consolidado!$E$5:$E$1000,$B26,Consolidado!$C$5:$C$1000,"Comité de Supervisión",Consolidado!$N$5:$N$1000,"X",Consolidado!$H$5:$H$1000,IF($D$9="Todos","&gt;0",$D$9))," y "&amp;TEXT(DAY(_xlfn.MAXIFS(Consolidado!$B$5:$B$1000,Consolidado!$E$5:$E$1000,$B26,Consolidado!$C$5:$C$1000,"Comité de Supervisión",Consolidado!$N$5:$N$1000,"X",Consolidado!$H$5:$H$1000,IF($D$9="Todos","&gt;0",$D$9))),"00")&amp;"/"&amp;TEXT(MONTH(_xlfn.MAXIFS(Consolidado!$B$5:$B$1000,Consolidado!$E$5:$E$1000,$B26,Consolidado!$C$5:$C$1000,"Comité de Supervisión",Consolidado!$N$5:$N$1000,"X",Consolidado!$H$5:$H$1000,IF($D$9="Todos","&gt;0",$D$9))),"00")&amp;IF($D$9="Todos","/"&amp;RIGHT(YEAR(_xlfn.MAXIFS(Consolidado!$B$5:$B$1000,Consolidado!$E$5:$E$1000,$B26,Consolidado!$C$5:$C$1000,"Comité de Supervisión",Consolidado!$N$5:$N$1000,"X",Consolidado!$H$5:$H$1000,IF($D$9="Todos","&gt;0",$D$9))),2),""),""),""),IF(SUMIFS(Consolidado!$AD$5:$AD$1000,Consolidado!$E$5:$E$1000,$B26,Consolidado!$C$5:$C$1000,"Consejo de Administración",Consolidado!$N$5:$N$1000,"X",Consolidado!$H$5:$H$1000,IF($D$9="Todos","&gt;0",$D$9))&gt;0,"Consejo "&amp;TEXT(DAY(_xlfn.MINIFS(Consolidado!$B$5:$B$1000,Consolidado!$E$5:$E$1000,$B26,Consolidado!$C$5:$C$1000,"Consejo de Administración",Consolidado!$N$5:$N$1000,"X",Consolidado!$H$5:$H$1000,IF($D$9="Todos","&gt;0",$D$9))),"00")&amp;"/"&amp;TEXT(MONTH(_xlfn.MINIFS(Consolidado!$B$5:$B$1000,Consolidado!$E$5:$E$1000,$B26,Consolidado!$C$5:$C$1000,"Consejo de Administración",Consolidado!$N$5:$N$1000,"X",Consolidado!$H$5:$H$1000,IF($D$9="Todos","&gt;0",$D$9))),"00")&amp;IF($D$9="Todos","/"&amp;RIGHT(YEAR(_xlfn.MINIFS(Consolidado!$B$5:$B$1000,Consolidado!$E$5:$E$1000,$B26,Consolidado!$C$5:$C$1000,"Consejo de Administración",Consolidado!$N$5:$N$1000,"X",Consolidado!$H$5:$H$1000,IF($D$9="Todos","&gt;0",$D$9))),2),"")&amp;IF(_xlfn.MAXIFS(Consolidado!$B$5:$B$1000,Consolidado!$E$5:$E$1000,$B26,Consolidado!$C$5:$C$1000,"Consejo de Administración",Consolidado!$N$5:$N$1000,"X",Consolidado!$H$5:$H$1000,IF($D$9="Todos","&gt;0",$D$9))&lt;&gt;_xlfn.MINIFS(Consolidado!$B$5:$B$1000,Consolidado!$E$5:$E$1000,$B26,Consolidado!$C$5:$C$1000,"Consejo de Administración",Consolidado!$N$5:$N$1000,"X",Consolidado!$H$5:$H$1000,IF($D$9="Todos","&gt;0",$D$9))," y "&amp;TEXT(DAY(_xlfn.MAXIFS(Consolidado!$B$5:$B$1000,Consolidado!$E$5:$E$1000,$B26,Consolidado!$C$5:$C$1000,"Consejo de Administración",Consolidado!$N$5:$N$1000,"X",Consolidado!$H$5:$H$1000,IF($D$9="Todos","&gt;0",$D$9))),"00")&amp;"/"&amp;TEXT(MONTH(_xlfn.MAXIFS(Consolidado!$B$5:$B$1000,Consolidado!$E$5:$E$1000,$B26,Consolidado!$C$5:$C$1000,"Consejo de Administración",Consolidado!$N$5:$N$1000,"X",Consolidado!$H$5:$H$1000,IF($D$9="Todos","&gt;0",$D$9))),"00")&amp;IF($D$9="Todos","/"&amp;RIGHT(YEAR(_xlfn.MAXIFS(Consolidado!$B$5:$B$1000,Consolidado!$E$5:$E$1000,$B26,Consolidado!$C$5:$C$1000,"Consejo de Administración",Consolidado!$N$5:$N$1000,"X",Consolidado!$H$5:$H$1000,IF($D$9="Todos","&gt;0",$D$9))),2),""),""),""),IF(SUMIFS(Consolidado!$AD$5:$AD$1000,Consolidado!$E$5:$E$1000,$B26,Consolidado!$C$5:$C$1000,"Otros",Consolidado!$N$5:$N$1000,"X",Consolidado!$H$5:$H$1000,IF($D$9="Todos","&gt;0",$D$9))&gt;0,"Otros "&amp;TEXT(DAY(_xlfn.MINIFS(Consolidado!$B$5:$B$1000,Consolidado!$E$5:$E$1000,$B26,Consolidado!$C$5:$C$1000,"Otros",Consolidado!$N$5:$N$1000,"X",Consolidado!$H$5:$H$1000,IF($D$9="Todos","&gt;0",$D$9))),"00")&amp;"/"&amp;TEXT(MONTH(_xlfn.MINIFS(Consolidado!$B$5:$B$1000,Consolidado!$E$5:$E$1000,$B26,Consolidado!$C$5:$C$1000,"Otros",Consolidado!$N$5:$N$1000,"X",Consolidado!$H$5:$H$1000,IF($D$9="Todos","&gt;0",$D$9))),"00")&amp;IF($D$9="Todos","/"&amp;RIGHT(YEAR(_xlfn.MINIFS(Consolidado!$B$5:$B$1000,Consolidado!$E$5:$E$1000,$B26,Consolidado!$C$5:$C$1000,"Otros",Consolidado!$N$5:$N$1000,"X",Consolidado!$H$5:$H$1000,IF($D$9="Todos","&gt;0",$D$9))),2),"")&amp;IF(_xlfn.MAXIFS(Consolidado!$B$5:$B$1000,Consolidado!$E$5:$E$1000,$B26,Consolidado!$C$5:$C$1000,"Otros",Consolidado!$N$5:$N$1000,"X",Consolidado!$H$5:$H$1000,IF($D$9="Todos","&gt;0",$D$9))&lt;&gt;_xlfn.MINIFS(Consolidado!$B$5:$B$1000,Consolidado!$E$5:$E$1000,$B26,Consolidado!$C$5:$C$1000,"Otros",Consolidado!$N$5:$N$1000,"X",Consolidado!$H$5:$H$1000,IF($D$9="Todos","&gt;0",$D$9))," y "&amp;TEXT(DAY(_xlfn.MAXIFS(Consolidado!$B$5:$B$1000,Consolidado!$E$5:$E$1000,$B26,Consolidado!$C$5:$C$1000,"Otros",Consolidado!$N$5:$N$1000,"X",Consolidado!$H$5:$H$1000,IF($D$9="Todos","&gt;0",$D$9))),"00")&amp;"/"&amp;TEXT(MONTH(_xlfn.MAXIFS(Consolidado!$B$5:$B$1000,Consolidado!$E$5:$E$1000,$B26,Consolidado!$C$5:$C$1000,"Otros",Consolidado!$N$5:$N$1000,"X",Consolidado!$H$5:$H$1000,IF($D$9="Todos","&gt;0",$D$9))),"00")&amp;IF($D$9="Todos","/"&amp;RIGHT(YEAR(_xlfn.MAXIFS(Consolidado!$B$5:$B$1000,Consolidado!$E$5:$E$1000,$B26,Consolidado!$C$5:$C$1000,"Otros",Consolidado!$N$5:$N$1000,"X",Consolidado!$H$5:$H$1000,IF($D$9="Todos","&gt;0",$D$9))),2),""),""),""))</f>
        <v/>
      </c>
      <c r="Q26" s="37" t="str">
        <f aca="false">_xlfn.TEXTJOIN(" +"&amp;CHAR(10),TRUE(),IF(SUMIFS(Consolidado!$AD$5:$AD$1000,Consolidado!$E$5:$E$1000,$B26,Consolidado!$C$5:$C$1000,"Auditoría Interna",Consolidado!$O$5:$O$1000,"X",Consolidado!$H$5:$H$1000,IF($D$9="Todos","&gt;0",$D$9))&gt;0,"Interna "&amp;TEXT(DAY(_xlfn.MINIFS(Consolidado!$B$5:$B$1000,Consolidado!$E$5:$E$1000,$B26,Consolidado!$C$5:$C$1000,"Auditoría Interna",Consolidado!$O$5:$O$1000,"X",Consolidado!$H$5:$H$1000,IF($D$9="Todos","&gt;0",$D$9))),"00")&amp;"/"&amp;TEXT(MONTH(_xlfn.MINIFS(Consolidado!$B$5:$B$1000,Consolidado!$E$5:$E$1000,$B26,Consolidado!$C$5:$C$1000,"Auditoría Interna",Consolidado!$O$5:$O$1000,"X",Consolidado!$H$5:$H$1000,IF($D$9="Todos","&gt;0",$D$9))),"00")&amp;IF($D$9="Todos","/"&amp;RIGHT(YEAR(_xlfn.MINIFS(Consolidado!$B$5:$B$1000,Consolidado!$E$5:$E$1000,$B26,Consolidado!$C$5:$C$1000,"Auditoría Interna",Consolidado!$O$5:$O$1000,"X",Consolidado!$H$5:$H$1000,IF($D$9="Todos","&gt;0",$D$9))),2),"")&amp;IF(_xlfn.MAXIFS(Consolidado!$B$5:$B$1000,Consolidado!$E$5:$E$1000,$B26,Consolidado!$C$5:$C$1000,"Auditoría Interna",Consolidado!$O$5:$O$1000,"X",Consolidado!$H$5:$H$1000,IF($D$9="Todos","&gt;0",$D$9))&lt;&gt;_xlfn.MINIFS(Consolidado!$B$5:$B$1000,Consolidado!$E$5:$E$1000,$B26,Consolidado!$C$5:$C$1000,"Auditoría Interna",Consolidado!$O$5:$O$1000,"X",Consolidado!$H$5:$H$1000,IF($D$9="Todos","&gt;0",$D$9))," y "&amp;TEXT(DAY(_xlfn.MAXIFS(Consolidado!$B$5:$B$1000,Consolidado!$E$5:$E$1000,$B26,Consolidado!$C$5:$C$1000,"Auditoría Interna",Consolidado!$O$5:$O$1000,"X",Consolidado!$H$5:$H$1000,IF($D$9="Todos","&gt;0",$D$9))),"00")&amp;"/"&amp;TEXT(MONTH(_xlfn.MAXIFS(Consolidado!$B$5:$B$1000,Consolidado!$E$5:$E$1000,$B26,Consolidado!$C$5:$C$1000,"Auditoría Interna",Consolidado!$O$5:$O$1000,"X",Consolidado!$H$5:$H$1000,IF($D$9="Todos","&gt;0",$D$9))),"00")&amp;IF($D$9="Todos","/"&amp;RIGHT(YEAR(_xlfn.MAXIFS(Consolidado!$B$5:$B$1000,Consolidado!$E$5:$E$1000,$B26,Consolidado!$C$5:$C$1000,"Auditoría Interna",Consolidado!$O$5:$O$1000,"X",Consolidado!$H$5:$H$1000,IF($D$9="Todos","&gt;0",$D$9))),2),""),""),""),IF(SUMIFS(Consolidado!$AD$5:$AD$1000,Consolidado!$E$5:$E$1000,$B26,Consolidado!$C$5:$C$1000,"Auditoría Externa",Consolidado!$O$5:$O$1000,"X",Consolidado!$H$5:$H$1000,IF($D$9="Todos","&gt;0",$D$9))&gt;0,"Externa "&amp;TEXT(DAY(_xlfn.MINIFS(Consolidado!$B$5:$B$1000,Consolidado!$E$5:$E$1000,$B26,Consolidado!$C$5:$C$1000,"Auditoría Externa",Consolidado!$O$5:$O$1000,"X",Consolidado!$H$5:$H$1000,IF($D$9="Todos","&gt;0",$D$9))),"00")&amp;"/"&amp;TEXT(MONTH(_xlfn.MINIFS(Consolidado!$B$5:$B$1000,Consolidado!$E$5:$E$1000,$B26,Consolidado!$C$5:$C$1000,"Auditoría Externa",Consolidado!$O$5:$O$1000,"X",Consolidado!$H$5:$H$1000,IF($D$9="Todos","&gt;0",$D$9))),"00")&amp;IF($D$9="Todos","/"&amp;RIGHT(YEAR(_xlfn.MINIFS(Consolidado!$B$5:$B$1000,Consolidado!$E$5:$E$1000,$B26,Consolidado!$C$5:$C$1000,"Auditoría Externa",Consolidado!$O$5:$O$1000,"X",Consolidado!$H$5:$H$1000,IF($D$9="Todos","&gt;0",$D$9))),2),"")&amp;IF(_xlfn.MAXIFS(Consolidado!$B$5:$B$1000,Consolidado!$E$5:$E$1000,$B26,Consolidado!$C$5:$C$1000,"Auditoría Externa",Consolidado!$O$5:$O$1000,"X",Consolidado!$H$5:$H$1000,IF($D$9="Todos","&gt;0",$D$9))&lt;&gt;_xlfn.MINIFS(Consolidado!$B$5:$B$1000,Consolidado!$E$5:$E$1000,$B26,Consolidado!$C$5:$C$1000,"Auditoría Externa",Consolidado!$O$5:$O$1000,"X",Consolidado!$H$5:$H$1000,IF($D$9="Todos","&gt;0",$D$9))," y "&amp;TEXT(DAY(_xlfn.MAXIFS(Consolidado!$B$5:$B$1000,Consolidado!$E$5:$E$1000,$B26,Consolidado!$C$5:$C$1000,"Auditoría Externa",Consolidado!$O$5:$O$1000,"X",Consolidado!$H$5:$H$1000,IF($D$9="Todos","&gt;0",$D$9))),"00")&amp;"/"&amp;TEXT(MONTH(_xlfn.MAXIFS(Consolidado!$B$5:$B$1000,Consolidado!$E$5:$E$1000,$B26,Consolidado!$C$5:$C$1000,"Auditoría Externa",Consolidado!$O$5:$O$1000,"X",Consolidado!$H$5:$H$1000,IF($D$9="Todos","&gt;0",$D$9))),"00")&amp;IF($D$9="Todos","/"&amp;RIGHT(YEAR(_xlfn.MAXIFS(Consolidado!$B$5:$B$1000,Consolidado!$E$5:$E$1000,$B26,Consolidado!$C$5:$C$1000,"Auditoría Externa",Consolidado!$O$5:$O$1000,"X",Consolidado!$H$5:$H$1000,IF($D$9="Todos","&gt;0",$D$9))),2),""),""),""),IF(SUMIFS(Consolidado!$AD$5:$AD$1000,Consolidado!$E$5:$E$1000,$B26,Consolidado!$C$5:$C$1000,"SSF",Consolidado!$O$5:$O$1000,"X",Consolidado!$H$5:$H$1000,IF($D$9="Todos","&gt;0",$D$9))&gt;0,"SSF "&amp;TEXT(DAY(_xlfn.MINIFS(Consolidado!$B$5:$B$1000,Consolidado!$E$5:$E$1000,$B26,Consolidado!$C$5:$C$1000,"SSF",Consolidado!$O$5:$O$1000,"X",Consolidado!$H$5:$H$1000,IF($D$9="Todos","&gt;0",$D$9))),"00")&amp;"/"&amp;TEXT(MONTH(_xlfn.MINIFS(Consolidado!$B$5:$B$1000,Consolidado!$E$5:$E$1000,$B26,Consolidado!$C$5:$C$1000,"SSF",Consolidado!$O$5:$O$1000,"X",Consolidado!$H$5:$H$1000,IF($D$9="Todos","&gt;0",$D$9))),"00")&amp;IF($D$9="Todos","/"&amp;RIGHT(YEAR(_xlfn.MINIFS(Consolidado!$B$5:$B$1000,Consolidado!$E$5:$E$1000,$B26,Consolidado!$C$5:$C$1000,"SSF",Consolidado!$O$5:$O$1000,"X",Consolidado!$H$5:$H$1000,IF($D$9="Todos","&gt;0",$D$9))),2),"")&amp;IF(_xlfn.MAXIFS(Consolidado!$B$5:$B$1000,Consolidado!$E$5:$E$1000,$B26,Consolidado!$C$5:$C$1000,"SSF",Consolidado!$O$5:$O$1000,"X",Consolidado!$H$5:$H$1000,IF($D$9="Todos","&gt;0",$D$9))&lt;&gt;_xlfn.MINIFS(Consolidado!$B$5:$B$1000,Consolidado!$E$5:$E$1000,$B26,Consolidado!$C$5:$C$1000,"SSF",Consolidado!$O$5:$O$1000,"X",Consolidado!$H$5:$H$1000,IF($D$9="Todos","&gt;0",$D$9))," y "&amp;TEXT(DAY(_xlfn.MAXIFS(Consolidado!$B$5:$B$1000,Consolidado!$E$5:$E$1000,$B26,Consolidado!$C$5:$C$1000,"SSF",Consolidado!$O$5:$O$1000,"X",Consolidado!$H$5:$H$1000,IF($D$9="Todos","&gt;0",$D$9))),"00")&amp;"/"&amp;TEXT(MONTH(_xlfn.MAXIFS(Consolidado!$B$5:$B$1000,Consolidado!$E$5:$E$1000,$B26,Consolidado!$C$5:$C$1000,"SSF",Consolidado!$O$5:$O$1000,"X",Consolidado!$H$5:$H$1000,IF($D$9="Todos","&gt;0",$D$9))),"00")&amp;IF($D$9="Todos","/"&amp;RIGHT(YEAR(_xlfn.MAXIFS(Consolidado!$B$5:$B$1000,Consolidado!$E$5:$E$1000,$B26,Consolidado!$C$5:$C$1000,"SSF",Consolidado!$O$5:$O$1000,"X",Consolidado!$H$5:$H$1000,IF($D$9="Todos","&gt;0",$D$9))),2),""),""),""),IF(SUMIFS(Consolidado!$AD$5:$AD$1000,Consolidado!$E$5:$E$1000,$B26,Consolidado!$C$5:$C$1000,"Comité de Supervisión",Consolidado!$O$5:$O$1000,"X",Consolidado!$H$5:$H$1000,IF($D$9="Todos","&gt;0",$D$9))&gt;0,"Comité Sup. "&amp;TEXT(DAY(_xlfn.MINIFS(Consolidado!$B$5:$B$1000,Consolidado!$E$5:$E$1000,$B26,Consolidado!$C$5:$C$1000,"Comité de Supervisión",Consolidado!$O$5:$O$1000,"X",Consolidado!$H$5:$H$1000,IF($D$9="Todos","&gt;0",$D$9))),"00")&amp;"/"&amp;TEXT(MONTH(_xlfn.MINIFS(Consolidado!$B$5:$B$1000,Consolidado!$E$5:$E$1000,$B26,Consolidado!$C$5:$C$1000,"Comité de Supervisión",Consolidado!$O$5:$O$1000,"X",Consolidado!$H$5:$H$1000,IF($D$9="Todos","&gt;0",$D$9))),"00")&amp;IF($D$9="Todos","/"&amp;RIGHT(YEAR(_xlfn.MINIFS(Consolidado!$B$5:$B$1000,Consolidado!$E$5:$E$1000,$B26,Consolidado!$C$5:$C$1000,"Comité de Supervisión",Consolidado!$O$5:$O$1000,"X",Consolidado!$H$5:$H$1000,IF($D$9="Todos","&gt;0",$D$9))),2),"")&amp;IF(_xlfn.MAXIFS(Consolidado!$B$5:$B$1000,Consolidado!$E$5:$E$1000,$B26,Consolidado!$C$5:$C$1000,"Comité de Supervisión",Consolidado!$O$5:$O$1000,"X",Consolidado!$H$5:$H$1000,IF($D$9="Todos","&gt;0",$D$9))&lt;&gt;_xlfn.MINIFS(Consolidado!$B$5:$B$1000,Consolidado!$E$5:$E$1000,$B26,Consolidado!$C$5:$C$1000,"Comité de Supervisión",Consolidado!$O$5:$O$1000,"X",Consolidado!$H$5:$H$1000,IF($D$9="Todos","&gt;0",$D$9))," y "&amp;TEXT(DAY(_xlfn.MAXIFS(Consolidado!$B$5:$B$1000,Consolidado!$E$5:$E$1000,$B26,Consolidado!$C$5:$C$1000,"Comité de Supervisión",Consolidado!$O$5:$O$1000,"X",Consolidado!$H$5:$H$1000,IF($D$9="Todos","&gt;0",$D$9))),"00")&amp;"/"&amp;TEXT(MONTH(_xlfn.MAXIFS(Consolidado!$B$5:$B$1000,Consolidado!$E$5:$E$1000,$B26,Consolidado!$C$5:$C$1000,"Comité de Supervisión",Consolidado!$O$5:$O$1000,"X",Consolidado!$H$5:$H$1000,IF($D$9="Todos","&gt;0",$D$9))),"00")&amp;IF($D$9="Todos","/"&amp;RIGHT(YEAR(_xlfn.MAXIFS(Consolidado!$B$5:$B$1000,Consolidado!$E$5:$E$1000,$B26,Consolidado!$C$5:$C$1000,"Comité de Supervisión",Consolidado!$O$5:$O$1000,"X",Consolidado!$H$5:$H$1000,IF($D$9="Todos","&gt;0",$D$9))),2),""),""),""),IF(SUMIFS(Consolidado!$AD$5:$AD$1000,Consolidado!$E$5:$E$1000,$B26,Consolidado!$C$5:$C$1000,"Consejo de Administración",Consolidado!$O$5:$O$1000,"X",Consolidado!$H$5:$H$1000,IF($D$9="Todos","&gt;0",$D$9))&gt;0,"Consejo "&amp;TEXT(DAY(_xlfn.MINIFS(Consolidado!$B$5:$B$1000,Consolidado!$E$5:$E$1000,$B26,Consolidado!$C$5:$C$1000,"Consejo de Administración",Consolidado!$O$5:$O$1000,"X",Consolidado!$H$5:$H$1000,IF($D$9="Todos","&gt;0",$D$9))),"00")&amp;"/"&amp;TEXT(MONTH(_xlfn.MINIFS(Consolidado!$B$5:$B$1000,Consolidado!$E$5:$E$1000,$B26,Consolidado!$C$5:$C$1000,"Consejo de Administración",Consolidado!$O$5:$O$1000,"X",Consolidado!$H$5:$H$1000,IF($D$9="Todos","&gt;0",$D$9))),"00")&amp;IF($D$9="Todos","/"&amp;RIGHT(YEAR(_xlfn.MINIFS(Consolidado!$B$5:$B$1000,Consolidado!$E$5:$E$1000,$B26,Consolidado!$C$5:$C$1000,"Consejo de Administración",Consolidado!$O$5:$O$1000,"X",Consolidado!$H$5:$H$1000,IF($D$9="Todos","&gt;0",$D$9))),2),"")&amp;IF(_xlfn.MAXIFS(Consolidado!$B$5:$B$1000,Consolidado!$E$5:$E$1000,$B26,Consolidado!$C$5:$C$1000,"Consejo de Administración",Consolidado!$O$5:$O$1000,"X",Consolidado!$H$5:$H$1000,IF($D$9="Todos","&gt;0",$D$9))&lt;&gt;_xlfn.MINIFS(Consolidado!$B$5:$B$1000,Consolidado!$E$5:$E$1000,$B26,Consolidado!$C$5:$C$1000,"Consejo de Administración",Consolidado!$O$5:$O$1000,"X",Consolidado!$H$5:$H$1000,IF($D$9="Todos","&gt;0",$D$9))," y "&amp;TEXT(DAY(_xlfn.MAXIFS(Consolidado!$B$5:$B$1000,Consolidado!$E$5:$E$1000,$B26,Consolidado!$C$5:$C$1000,"Consejo de Administración",Consolidado!$O$5:$O$1000,"X",Consolidado!$H$5:$H$1000,IF($D$9="Todos","&gt;0",$D$9))),"00")&amp;"/"&amp;TEXT(MONTH(_xlfn.MAXIFS(Consolidado!$B$5:$B$1000,Consolidado!$E$5:$E$1000,$B26,Consolidado!$C$5:$C$1000,"Consejo de Administración",Consolidado!$O$5:$O$1000,"X",Consolidado!$H$5:$H$1000,IF($D$9="Todos","&gt;0",$D$9))),"00")&amp;IF($D$9="Todos","/"&amp;RIGHT(YEAR(_xlfn.MAXIFS(Consolidado!$B$5:$B$1000,Consolidado!$E$5:$E$1000,$B26,Consolidado!$C$5:$C$1000,"Consejo de Administración",Consolidado!$O$5:$O$1000,"X",Consolidado!$H$5:$H$1000,IF($D$9="Todos","&gt;0",$D$9))),2),""),""),""),IF(SUMIFS(Consolidado!$AD$5:$AD$1000,Consolidado!$E$5:$E$1000,$B26,Consolidado!$C$5:$C$1000,"Otros",Consolidado!$O$5:$O$1000,"X",Consolidado!$H$5:$H$1000,IF($D$9="Todos","&gt;0",$D$9))&gt;0,"Otros "&amp;TEXT(DAY(_xlfn.MINIFS(Consolidado!$B$5:$B$1000,Consolidado!$E$5:$E$1000,$B26,Consolidado!$C$5:$C$1000,"Otros",Consolidado!$O$5:$O$1000,"X",Consolidado!$H$5:$H$1000,IF($D$9="Todos","&gt;0",$D$9))),"00")&amp;"/"&amp;TEXT(MONTH(_xlfn.MINIFS(Consolidado!$B$5:$B$1000,Consolidado!$E$5:$E$1000,$B26,Consolidado!$C$5:$C$1000,"Otros",Consolidado!$O$5:$O$1000,"X",Consolidado!$H$5:$H$1000,IF($D$9="Todos","&gt;0",$D$9))),"00")&amp;IF($D$9="Todos","/"&amp;RIGHT(YEAR(_xlfn.MINIFS(Consolidado!$B$5:$B$1000,Consolidado!$E$5:$E$1000,$B26,Consolidado!$C$5:$C$1000,"Otros",Consolidado!$O$5:$O$1000,"X",Consolidado!$H$5:$H$1000,IF($D$9="Todos","&gt;0",$D$9))),2),"")&amp;IF(_xlfn.MAXIFS(Consolidado!$B$5:$B$1000,Consolidado!$E$5:$E$1000,$B26,Consolidado!$C$5:$C$1000,"Otros",Consolidado!$O$5:$O$1000,"X",Consolidado!$H$5:$H$1000,IF($D$9="Todos","&gt;0",$D$9))&lt;&gt;_xlfn.MINIFS(Consolidado!$B$5:$B$1000,Consolidado!$E$5:$E$1000,$B26,Consolidado!$C$5:$C$1000,"Otros",Consolidado!$O$5:$O$1000,"X",Consolidado!$H$5:$H$1000,IF($D$9="Todos","&gt;0",$D$9))," y "&amp;TEXT(DAY(_xlfn.MAXIFS(Consolidado!$B$5:$B$1000,Consolidado!$E$5:$E$1000,$B26,Consolidado!$C$5:$C$1000,"Otros",Consolidado!$O$5:$O$1000,"X",Consolidado!$H$5:$H$1000,IF($D$9="Todos","&gt;0",$D$9))),"00")&amp;"/"&amp;TEXT(MONTH(_xlfn.MAXIFS(Consolidado!$B$5:$B$1000,Consolidado!$E$5:$E$1000,$B26,Consolidado!$C$5:$C$1000,"Otros",Consolidado!$O$5:$O$1000,"X",Consolidado!$H$5:$H$1000,IF($D$9="Todos","&gt;0",$D$9))),"00")&amp;IF($D$9="Todos","/"&amp;RIGHT(YEAR(_xlfn.MAXIFS(Consolidado!$B$5:$B$1000,Consolidado!$E$5:$E$1000,$B26,Consolidado!$C$5:$C$1000,"Otros",Consolidado!$O$5:$O$1000,"X",Consolidado!$H$5:$H$1000,IF($D$9="Todos","&gt;0",$D$9))),2),""),""),""))</f>
        <v/>
      </c>
      <c r="R26" s="37" t="str">
        <f aca="false">_xlfn.TEXTJOIN(" +"&amp;CHAR(10),TRUE(),IF(SUMIFS(Consolidado!$AD$5:$AD$1000,Consolidado!$E$5:$E$1000,$B26,Consolidado!$C$5:$C$1000,"Auditoría Interna",Consolidado!$P$5:$P$1000,"X",Consolidado!$H$5:$H$1000,IF($D$9="Todos","&gt;0",$D$9))&gt;0,"Interna "&amp;TEXT(DAY(_xlfn.MINIFS(Consolidado!$B$5:$B$1000,Consolidado!$E$5:$E$1000,$B26,Consolidado!$C$5:$C$1000,"Auditoría Interna",Consolidado!$P$5:$P$1000,"X",Consolidado!$H$5:$H$1000,IF($D$9="Todos","&gt;0",$D$9))),"00")&amp;"/"&amp;TEXT(MONTH(_xlfn.MINIFS(Consolidado!$B$5:$B$1000,Consolidado!$E$5:$E$1000,$B26,Consolidado!$C$5:$C$1000,"Auditoría Interna",Consolidado!$P$5:$P$1000,"X",Consolidado!$H$5:$H$1000,IF($D$9="Todos","&gt;0",$D$9))),"00")&amp;IF($D$9="Todos","/"&amp;RIGHT(YEAR(_xlfn.MINIFS(Consolidado!$B$5:$B$1000,Consolidado!$E$5:$E$1000,$B26,Consolidado!$C$5:$C$1000,"Auditoría Interna",Consolidado!$P$5:$P$1000,"X",Consolidado!$H$5:$H$1000,IF($D$9="Todos","&gt;0",$D$9))),2),"")&amp;IF(_xlfn.MAXIFS(Consolidado!$B$5:$B$1000,Consolidado!$E$5:$E$1000,$B26,Consolidado!$C$5:$C$1000,"Auditoría Interna",Consolidado!$P$5:$P$1000,"X",Consolidado!$H$5:$H$1000,IF($D$9="Todos","&gt;0",$D$9))&lt;&gt;_xlfn.MINIFS(Consolidado!$B$5:$B$1000,Consolidado!$E$5:$E$1000,$B26,Consolidado!$C$5:$C$1000,"Auditoría Interna",Consolidado!$P$5:$P$1000,"X",Consolidado!$H$5:$H$1000,IF($D$9="Todos","&gt;0",$D$9))," y "&amp;TEXT(DAY(_xlfn.MAXIFS(Consolidado!$B$5:$B$1000,Consolidado!$E$5:$E$1000,$B26,Consolidado!$C$5:$C$1000,"Auditoría Interna",Consolidado!$P$5:$P$1000,"X",Consolidado!$H$5:$H$1000,IF($D$9="Todos","&gt;0",$D$9))),"00")&amp;"/"&amp;TEXT(MONTH(_xlfn.MAXIFS(Consolidado!$B$5:$B$1000,Consolidado!$E$5:$E$1000,$B26,Consolidado!$C$5:$C$1000,"Auditoría Interna",Consolidado!$P$5:$P$1000,"X",Consolidado!$H$5:$H$1000,IF($D$9="Todos","&gt;0",$D$9))),"00")&amp;IF($D$9="Todos","/"&amp;RIGHT(YEAR(_xlfn.MAXIFS(Consolidado!$B$5:$B$1000,Consolidado!$E$5:$E$1000,$B26,Consolidado!$C$5:$C$1000,"Auditoría Interna",Consolidado!$P$5:$P$1000,"X",Consolidado!$H$5:$H$1000,IF($D$9="Todos","&gt;0",$D$9))),2),""),""),""),IF(SUMIFS(Consolidado!$AD$5:$AD$1000,Consolidado!$E$5:$E$1000,$B26,Consolidado!$C$5:$C$1000,"Auditoría Externa",Consolidado!$P$5:$P$1000,"X",Consolidado!$H$5:$H$1000,IF($D$9="Todos","&gt;0",$D$9))&gt;0,"Externa "&amp;TEXT(DAY(_xlfn.MINIFS(Consolidado!$B$5:$B$1000,Consolidado!$E$5:$E$1000,$B26,Consolidado!$C$5:$C$1000,"Auditoría Externa",Consolidado!$P$5:$P$1000,"X",Consolidado!$H$5:$H$1000,IF($D$9="Todos","&gt;0",$D$9))),"00")&amp;"/"&amp;TEXT(MONTH(_xlfn.MINIFS(Consolidado!$B$5:$B$1000,Consolidado!$E$5:$E$1000,$B26,Consolidado!$C$5:$C$1000,"Auditoría Externa",Consolidado!$P$5:$P$1000,"X",Consolidado!$H$5:$H$1000,IF($D$9="Todos","&gt;0",$D$9))),"00")&amp;IF($D$9="Todos","/"&amp;RIGHT(YEAR(_xlfn.MINIFS(Consolidado!$B$5:$B$1000,Consolidado!$E$5:$E$1000,$B26,Consolidado!$C$5:$C$1000,"Auditoría Externa",Consolidado!$P$5:$P$1000,"X",Consolidado!$H$5:$H$1000,IF($D$9="Todos","&gt;0",$D$9))),2),"")&amp;IF(_xlfn.MAXIFS(Consolidado!$B$5:$B$1000,Consolidado!$E$5:$E$1000,$B26,Consolidado!$C$5:$C$1000,"Auditoría Externa",Consolidado!$P$5:$P$1000,"X",Consolidado!$H$5:$H$1000,IF($D$9="Todos","&gt;0",$D$9))&lt;&gt;_xlfn.MINIFS(Consolidado!$B$5:$B$1000,Consolidado!$E$5:$E$1000,$B26,Consolidado!$C$5:$C$1000,"Auditoría Externa",Consolidado!$P$5:$P$1000,"X",Consolidado!$H$5:$H$1000,IF($D$9="Todos","&gt;0",$D$9))," y "&amp;TEXT(DAY(_xlfn.MAXIFS(Consolidado!$B$5:$B$1000,Consolidado!$E$5:$E$1000,$B26,Consolidado!$C$5:$C$1000,"Auditoría Externa",Consolidado!$P$5:$P$1000,"X",Consolidado!$H$5:$H$1000,IF($D$9="Todos","&gt;0",$D$9))),"00")&amp;"/"&amp;TEXT(MONTH(_xlfn.MAXIFS(Consolidado!$B$5:$B$1000,Consolidado!$E$5:$E$1000,$B26,Consolidado!$C$5:$C$1000,"Auditoría Externa",Consolidado!$P$5:$P$1000,"X",Consolidado!$H$5:$H$1000,IF($D$9="Todos","&gt;0",$D$9))),"00")&amp;IF($D$9="Todos","/"&amp;RIGHT(YEAR(_xlfn.MAXIFS(Consolidado!$B$5:$B$1000,Consolidado!$E$5:$E$1000,$B26,Consolidado!$C$5:$C$1000,"Auditoría Externa",Consolidado!$P$5:$P$1000,"X",Consolidado!$H$5:$H$1000,IF($D$9="Todos","&gt;0",$D$9))),2),""),""),""),IF(SUMIFS(Consolidado!$AD$5:$AD$1000,Consolidado!$E$5:$E$1000,$B26,Consolidado!$C$5:$C$1000,"SSF",Consolidado!$P$5:$P$1000,"X",Consolidado!$H$5:$H$1000,IF($D$9="Todos","&gt;0",$D$9))&gt;0,"SSF "&amp;TEXT(DAY(_xlfn.MINIFS(Consolidado!$B$5:$B$1000,Consolidado!$E$5:$E$1000,$B26,Consolidado!$C$5:$C$1000,"SSF",Consolidado!$P$5:$P$1000,"X",Consolidado!$H$5:$H$1000,IF($D$9="Todos","&gt;0",$D$9))),"00")&amp;"/"&amp;TEXT(MONTH(_xlfn.MINIFS(Consolidado!$B$5:$B$1000,Consolidado!$E$5:$E$1000,$B26,Consolidado!$C$5:$C$1000,"SSF",Consolidado!$P$5:$P$1000,"X",Consolidado!$H$5:$H$1000,IF($D$9="Todos","&gt;0",$D$9))),"00")&amp;IF($D$9="Todos","/"&amp;RIGHT(YEAR(_xlfn.MINIFS(Consolidado!$B$5:$B$1000,Consolidado!$E$5:$E$1000,$B26,Consolidado!$C$5:$C$1000,"SSF",Consolidado!$P$5:$P$1000,"X",Consolidado!$H$5:$H$1000,IF($D$9="Todos","&gt;0",$D$9))),2),"")&amp;IF(_xlfn.MAXIFS(Consolidado!$B$5:$B$1000,Consolidado!$E$5:$E$1000,$B26,Consolidado!$C$5:$C$1000,"SSF",Consolidado!$P$5:$P$1000,"X",Consolidado!$H$5:$H$1000,IF($D$9="Todos","&gt;0",$D$9))&lt;&gt;_xlfn.MINIFS(Consolidado!$B$5:$B$1000,Consolidado!$E$5:$E$1000,$B26,Consolidado!$C$5:$C$1000,"SSF",Consolidado!$P$5:$P$1000,"X",Consolidado!$H$5:$H$1000,IF($D$9="Todos","&gt;0",$D$9))," y "&amp;TEXT(DAY(_xlfn.MAXIFS(Consolidado!$B$5:$B$1000,Consolidado!$E$5:$E$1000,$B26,Consolidado!$C$5:$C$1000,"SSF",Consolidado!$P$5:$P$1000,"X",Consolidado!$H$5:$H$1000,IF($D$9="Todos","&gt;0",$D$9))),"00")&amp;"/"&amp;TEXT(MONTH(_xlfn.MAXIFS(Consolidado!$B$5:$B$1000,Consolidado!$E$5:$E$1000,$B26,Consolidado!$C$5:$C$1000,"SSF",Consolidado!$P$5:$P$1000,"X",Consolidado!$H$5:$H$1000,IF($D$9="Todos","&gt;0",$D$9))),"00")&amp;IF($D$9="Todos","/"&amp;RIGHT(YEAR(_xlfn.MAXIFS(Consolidado!$B$5:$B$1000,Consolidado!$E$5:$E$1000,$B26,Consolidado!$C$5:$C$1000,"SSF",Consolidado!$P$5:$P$1000,"X",Consolidado!$H$5:$H$1000,IF($D$9="Todos","&gt;0",$D$9))),2),""),""),""),IF(SUMIFS(Consolidado!$AD$5:$AD$1000,Consolidado!$E$5:$E$1000,$B26,Consolidado!$C$5:$C$1000,"Comité de Supervisión",Consolidado!$P$5:$P$1000,"X",Consolidado!$H$5:$H$1000,IF($D$9="Todos","&gt;0",$D$9))&gt;0,"Comité Sup. "&amp;TEXT(DAY(_xlfn.MINIFS(Consolidado!$B$5:$B$1000,Consolidado!$E$5:$E$1000,$B26,Consolidado!$C$5:$C$1000,"Comité de Supervisión",Consolidado!$P$5:$P$1000,"X",Consolidado!$H$5:$H$1000,IF($D$9="Todos","&gt;0",$D$9))),"00")&amp;"/"&amp;TEXT(MONTH(_xlfn.MINIFS(Consolidado!$B$5:$B$1000,Consolidado!$E$5:$E$1000,$B26,Consolidado!$C$5:$C$1000,"Comité de Supervisión",Consolidado!$P$5:$P$1000,"X",Consolidado!$H$5:$H$1000,IF($D$9="Todos","&gt;0",$D$9))),"00")&amp;IF($D$9="Todos","/"&amp;RIGHT(YEAR(_xlfn.MINIFS(Consolidado!$B$5:$B$1000,Consolidado!$E$5:$E$1000,$B26,Consolidado!$C$5:$C$1000,"Comité de Supervisión",Consolidado!$P$5:$P$1000,"X",Consolidado!$H$5:$H$1000,IF($D$9="Todos","&gt;0",$D$9))),2),"")&amp;IF(_xlfn.MAXIFS(Consolidado!$B$5:$B$1000,Consolidado!$E$5:$E$1000,$B26,Consolidado!$C$5:$C$1000,"Comité de Supervisión",Consolidado!$P$5:$P$1000,"X",Consolidado!$H$5:$H$1000,IF($D$9="Todos","&gt;0",$D$9))&lt;&gt;_xlfn.MINIFS(Consolidado!$B$5:$B$1000,Consolidado!$E$5:$E$1000,$B26,Consolidado!$C$5:$C$1000,"Comité de Supervisión",Consolidado!$P$5:$P$1000,"X",Consolidado!$H$5:$H$1000,IF($D$9="Todos","&gt;0",$D$9))," y "&amp;TEXT(DAY(_xlfn.MAXIFS(Consolidado!$B$5:$B$1000,Consolidado!$E$5:$E$1000,$B26,Consolidado!$C$5:$C$1000,"Comité de Supervisión",Consolidado!$P$5:$P$1000,"X",Consolidado!$H$5:$H$1000,IF($D$9="Todos","&gt;0",$D$9))),"00")&amp;"/"&amp;TEXT(MONTH(_xlfn.MAXIFS(Consolidado!$B$5:$B$1000,Consolidado!$E$5:$E$1000,$B26,Consolidado!$C$5:$C$1000,"Comité de Supervisión",Consolidado!$P$5:$P$1000,"X",Consolidado!$H$5:$H$1000,IF($D$9="Todos","&gt;0",$D$9))),"00")&amp;IF($D$9="Todos","/"&amp;RIGHT(YEAR(_xlfn.MAXIFS(Consolidado!$B$5:$B$1000,Consolidado!$E$5:$E$1000,$B26,Consolidado!$C$5:$C$1000,"Comité de Supervisión",Consolidado!$P$5:$P$1000,"X",Consolidado!$H$5:$H$1000,IF($D$9="Todos","&gt;0",$D$9))),2),""),""),""),IF(SUMIFS(Consolidado!$AD$5:$AD$1000,Consolidado!$E$5:$E$1000,$B26,Consolidado!$C$5:$C$1000,"Consejo de Administración",Consolidado!$P$5:$P$1000,"X",Consolidado!$H$5:$H$1000,IF($D$9="Todos","&gt;0",$D$9))&gt;0,"Consejo "&amp;TEXT(DAY(_xlfn.MINIFS(Consolidado!$B$5:$B$1000,Consolidado!$E$5:$E$1000,$B26,Consolidado!$C$5:$C$1000,"Consejo de Administración",Consolidado!$P$5:$P$1000,"X",Consolidado!$H$5:$H$1000,IF($D$9="Todos","&gt;0",$D$9))),"00")&amp;"/"&amp;TEXT(MONTH(_xlfn.MINIFS(Consolidado!$B$5:$B$1000,Consolidado!$E$5:$E$1000,$B26,Consolidado!$C$5:$C$1000,"Consejo de Administración",Consolidado!$P$5:$P$1000,"X",Consolidado!$H$5:$H$1000,IF($D$9="Todos","&gt;0",$D$9))),"00")&amp;IF($D$9="Todos","/"&amp;RIGHT(YEAR(_xlfn.MINIFS(Consolidado!$B$5:$B$1000,Consolidado!$E$5:$E$1000,$B26,Consolidado!$C$5:$C$1000,"Consejo de Administración",Consolidado!$P$5:$P$1000,"X",Consolidado!$H$5:$H$1000,IF($D$9="Todos","&gt;0",$D$9))),2),"")&amp;IF(_xlfn.MAXIFS(Consolidado!$B$5:$B$1000,Consolidado!$E$5:$E$1000,$B26,Consolidado!$C$5:$C$1000,"Consejo de Administración",Consolidado!$P$5:$P$1000,"X",Consolidado!$H$5:$H$1000,IF($D$9="Todos","&gt;0",$D$9))&lt;&gt;_xlfn.MINIFS(Consolidado!$B$5:$B$1000,Consolidado!$E$5:$E$1000,$B26,Consolidado!$C$5:$C$1000,"Consejo de Administración",Consolidado!$P$5:$P$1000,"X",Consolidado!$H$5:$H$1000,IF($D$9="Todos","&gt;0",$D$9))," y "&amp;TEXT(DAY(_xlfn.MAXIFS(Consolidado!$B$5:$B$1000,Consolidado!$E$5:$E$1000,$B26,Consolidado!$C$5:$C$1000,"Consejo de Administración",Consolidado!$P$5:$P$1000,"X",Consolidado!$H$5:$H$1000,IF($D$9="Todos","&gt;0",$D$9))),"00")&amp;"/"&amp;TEXT(MONTH(_xlfn.MAXIFS(Consolidado!$B$5:$B$1000,Consolidado!$E$5:$E$1000,$B26,Consolidado!$C$5:$C$1000,"Consejo de Administración",Consolidado!$P$5:$P$1000,"X",Consolidado!$H$5:$H$1000,IF($D$9="Todos","&gt;0",$D$9))),"00")&amp;IF($D$9="Todos","/"&amp;RIGHT(YEAR(_xlfn.MAXIFS(Consolidado!$B$5:$B$1000,Consolidado!$E$5:$E$1000,$B26,Consolidado!$C$5:$C$1000,"Consejo de Administración",Consolidado!$P$5:$P$1000,"X",Consolidado!$H$5:$H$1000,IF($D$9="Todos","&gt;0",$D$9))),2),""),""),""),IF(SUMIFS(Consolidado!$AD$5:$AD$1000,Consolidado!$E$5:$E$1000,$B26,Consolidado!$C$5:$C$1000,"Otros",Consolidado!$P$5:$P$1000,"X",Consolidado!$H$5:$H$1000,IF($D$9="Todos","&gt;0",$D$9))&gt;0,"Otros "&amp;TEXT(DAY(_xlfn.MINIFS(Consolidado!$B$5:$B$1000,Consolidado!$E$5:$E$1000,$B26,Consolidado!$C$5:$C$1000,"Otros",Consolidado!$P$5:$P$1000,"X",Consolidado!$H$5:$H$1000,IF($D$9="Todos","&gt;0",$D$9))),"00")&amp;"/"&amp;TEXT(MONTH(_xlfn.MINIFS(Consolidado!$B$5:$B$1000,Consolidado!$E$5:$E$1000,$B26,Consolidado!$C$5:$C$1000,"Otros",Consolidado!$P$5:$P$1000,"X",Consolidado!$H$5:$H$1000,IF($D$9="Todos","&gt;0",$D$9))),"00")&amp;IF($D$9="Todos","/"&amp;RIGHT(YEAR(_xlfn.MINIFS(Consolidado!$B$5:$B$1000,Consolidado!$E$5:$E$1000,$B26,Consolidado!$C$5:$C$1000,"Otros",Consolidado!$P$5:$P$1000,"X",Consolidado!$H$5:$H$1000,IF($D$9="Todos","&gt;0",$D$9))),2),"")&amp;IF(_xlfn.MAXIFS(Consolidado!$B$5:$B$1000,Consolidado!$E$5:$E$1000,$B26,Consolidado!$C$5:$C$1000,"Otros",Consolidado!$P$5:$P$1000,"X",Consolidado!$H$5:$H$1000,IF($D$9="Todos","&gt;0",$D$9))&lt;&gt;_xlfn.MINIFS(Consolidado!$B$5:$B$1000,Consolidado!$E$5:$E$1000,$B26,Consolidado!$C$5:$C$1000,"Otros",Consolidado!$P$5:$P$1000,"X",Consolidado!$H$5:$H$1000,IF($D$9="Todos","&gt;0",$D$9))," y "&amp;TEXT(DAY(_xlfn.MAXIFS(Consolidado!$B$5:$B$1000,Consolidado!$E$5:$E$1000,$B26,Consolidado!$C$5:$C$1000,"Otros",Consolidado!$P$5:$P$1000,"X",Consolidado!$H$5:$H$1000,IF($D$9="Todos","&gt;0",$D$9))),"00")&amp;"/"&amp;TEXT(MONTH(_xlfn.MAXIFS(Consolidado!$B$5:$B$1000,Consolidado!$E$5:$E$1000,$B26,Consolidado!$C$5:$C$1000,"Otros",Consolidado!$P$5:$P$1000,"X",Consolidado!$H$5:$H$1000,IF($D$9="Todos","&gt;0",$D$9))),"00")&amp;IF($D$9="Todos","/"&amp;RIGHT(YEAR(_xlfn.MAXIFS(Consolidado!$B$5:$B$1000,Consolidado!$E$5:$E$1000,$B26,Consolidado!$C$5:$C$1000,"Otros",Consolidado!$P$5:$P$1000,"X",Consolidado!$H$5:$H$1000,IF($D$9="Todos","&gt;0",$D$9))),2),""),""),""))</f>
        <v/>
      </c>
      <c r="S26" s="37" t="str">
        <f aca="false">_xlfn.TEXTJOIN(" +"&amp;CHAR(10),TRUE(),IF(SUMIFS(Consolidado!$AD$5:$AD$1000,Consolidado!$E$5:$E$1000,$B26,Consolidado!$C$5:$C$1000,"Auditoría Interna",Consolidado!$Q$5:$Q$1000,"X",Consolidado!$H$5:$H$1000,IF($D$9="Todos","&gt;0",$D$9))&gt;0,"Interna "&amp;TEXT(DAY(_xlfn.MINIFS(Consolidado!$B$5:$B$1000,Consolidado!$E$5:$E$1000,$B26,Consolidado!$C$5:$C$1000,"Auditoría Interna",Consolidado!$Q$5:$Q$1000,"X",Consolidado!$H$5:$H$1000,IF($D$9="Todos","&gt;0",$D$9))),"00")&amp;"/"&amp;TEXT(MONTH(_xlfn.MINIFS(Consolidado!$B$5:$B$1000,Consolidado!$E$5:$E$1000,$B26,Consolidado!$C$5:$C$1000,"Auditoría Interna",Consolidado!$Q$5:$Q$1000,"X",Consolidado!$H$5:$H$1000,IF($D$9="Todos","&gt;0",$D$9))),"00")&amp;IF($D$9="Todos","/"&amp;RIGHT(YEAR(_xlfn.MINIFS(Consolidado!$B$5:$B$1000,Consolidado!$E$5:$E$1000,$B26,Consolidado!$C$5:$C$1000,"Auditoría Interna",Consolidado!$Q$5:$Q$1000,"X",Consolidado!$H$5:$H$1000,IF($D$9="Todos","&gt;0",$D$9))),2),"")&amp;IF(_xlfn.MAXIFS(Consolidado!$B$5:$B$1000,Consolidado!$E$5:$E$1000,$B26,Consolidado!$C$5:$C$1000,"Auditoría Interna",Consolidado!$Q$5:$Q$1000,"X",Consolidado!$H$5:$H$1000,IF($D$9="Todos","&gt;0",$D$9))&lt;&gt;_xlfn.MINIFS(Consolidado!$B$5:$B$1000,Consolidado!$E$5:$E$1000,$B26,Consolidado!$C$5:$C$1000,"Auditoría Interna",Consolidado!$Q$5:$Q$1000,"X",Consolidado!$H$5:$H$1000,IF($D$9="Todos","&gt;0",$D$9))," y "&amp;TEXT(DAY(_xlfn.MAXIFS(Consolidado!$B$5:$B$1000,Consolidado!$E$5:$E$1000,$B26,Consolidado!$C$5:$C$1000,"Auditoría Interna",Consolidado!$Q$5:$Q$1000,"X",Consolidado!$H$5:$H$1000,IF($D$9="Todos","&gt;0",$D$9))),"00")&amp;"/"&amp;TEXT(MONTH(_xlfn.MAXIFS(Consolidado!$B$5:$B$1000,Consolidado!$E$5:$E$1000,$B26,Consolidado!$C$5:$C$1000,"Auditoría Interna",Consolidado!$Q$5:$Q$1000,"X",Consolidado!$H$5:$H$1000,IF($D$9="Todos","&gt;0",$D$9))),"00")&amp;IF($D$9="Todos","/"&amp;RIGHT(YEAR(_xlfn.MAXIFS(Consolidado!$B$5:$B$1000,Consolidado!$E$5:$E$1000,$B26,Consolidado!$C$5:$C$1000,"Auditoría Interna",Consolidado!$Q$5:$Q$1000,"X",Consolidado!$H$5:$H$1000,IF($D$9="Todos","&gt;0",$D$9))),2),""),""),""),IF(SUMIFS(Consolidado!$AD$5:$AD$1000,Consolidado!$E$5:$E$1000,$B26,Consolidado!$C$5:$C$1000,"Auditoría Externa",Consolidado!$Q$5:$Q$1000,"X",Consolidado!$H$5:$H$1000,IF($D$9="Todos","&gt;0",$D$9))&gt;0,"Externa "&amp;TEXT(DAY(_xlfn.MINIFS(Consolidado!$B$5:$B$1000,Consolidado!$E$5:$E$1000,$B26,Consolidado!$C$5:$C$1000,"Auditoría Externa",Consolidado!$Q$5:$Q$1000,"X",Consolidado!$H$5:$H$1000,IF($D$9="Todos","&gt;0",$D$9))),"00")&amp;"/"&amp;TEXT(MONTH(_xlfn.MINIFS(Consolidado!$B$5:$B$1000,Consolidado!$E$5:$E$1000,$B26,Consolidado!$C$5:$C$1000,"Auditoría Externa",Consolidado!$Q$5:$Q$1000,"X",Consolidado!$H$5:$H$1000,IF($D$9="Todos","&gt;0",$D$9))),"00")&amp;IF($D$9="Todos","/"&amp;RIGHT(YEAR(_xlfn.MINIFS(Consolidado!$B$5:$B$1000,Consolidado!$E$5:$E$1000,$B26,Consolidado!$C$5:$C$1000,"Auditoría Externa",Consolidado!$Q$5:$Q$1000,"X",Consolidado!$H$5:$H$1000,IF($D$9="Todos","&gt;0",$D$9))),2),"")&amp;IF(_xlfn.MAXIFS(Consolidado!$B$5:$B$1000,Consolidado!$E$5:$E$1000,$B26,Consolidado!$C$5:$C$1000,"Auditoría Externa",Consolidado!$Q$5:$Q$1000,"X",Consolidado!$H$5:$H$1000,IF($D$9="Todos","&gt;0",$D$9))&lt;&gt;_xlfn.MINIFS(Consolidado!$B$5:$B$1000,Consolidado!$E$5:$E$1000,$B26,Consolidado!$C$5:$C$1000,"Auditoría Externa",Consolidado!$Q$5:$Q$1000,"X",Consolidado!$H$5:$H$1000,IF($D$9="Todos","&gt;0",$D$9))," y "&amp;TEXT(DAY(_xlfn.MAXIFS(Consolidado!$B$5:$B$1000,Consolidado!$E$5:$E$1000,$B26,Consolidado!$C$5:$C$1000,"Auditoría Externa",Consolidado!$Q$5:$Q$1000,"X",Consolidado!$H$5:$H$1000,IF($D$9="Todos","&gt;0",$D$9))),"00")&amp;"/"&amp;TEXT(MONTH(_xlfn.MAXIFS(Consolidado!$B$5:$B$1000,Consolidado!$E$5:$E$1000,$B26,Consolidado!$C$5:$C$1000,"Auditoría Externa",Consolidado!$Q$5:$Q$1000,"X",Consolidado!$H$5:$H$1000,IF($D$9="Todos","&gt;0",$D$9))),"00")&amp;IF($D$9="Todos","/"&amp;RIGHT(YEAR(_xlfn.MAXIFS(Consolidado!$B$5:$B$1000,Consolidado!$E$5:$E$1000,$B26,Consolidado!$C$5:$C$1000,"Auditoría Externa",Consolidado!$Q$5:$Q$1000,"X",Consolidado!$H$5:$H$1000,IF($D$9="Todos","&gt;0",$D$9))),2),""),""),""),IF(SUMIFS(Consolidado!$AD$5:$AD$1000,Consolidado!$E$5:$E$1000,$B26,Consolidado!$C$5:$C$1000,"SSF",Consolidado!$Q$5:$Q$1000,"X",Consolidado!$H$5:$H$1000,IF($D$9="Todos","&gt;0",$D$9))&gt;0,"SSF "&amp;TEXT(DAY(_xlfn.MINIFS(Consolidado!$B$5:$B$1000,Consolidado!$E$5:$E$1000,$B26,Consolidado!$C$5:$C$1000,"SSF",Consolidado!$Q$5:$Q$1000,"X",Consolidado!$H$5:$H$1000,IF($D$9="Todos","&gt;0",$D$9))),"00")&amp;"/"&amp;TEXT(MONTH(_xlfn.MINIFS(Consolidado!$B$5:$B$1000,Consolidado!$E$5:$E$1000,$B26,Consolidado!$C$5:$C$1000,"SSF",Consolidado!$Q$5:$Q$1000,"X",Consolidado!$H$5:$H$1000,IF($D$9="Todos","&gt;0",$D$9))),"00")&amp;IF($D$9="Todos","/"&amp;RIGHT(YEAR(_xlfn.MINIFS(Consolidado!$B$5:$B$1000,Consolidado!$E$5:$E$1000,$B26,Consolidado!$C$5:$C$1000,"SSF",Consolidado!$Q$5:$Q$1000,"X",Consolidado!$H$5:$H$1000,IF($D$9="Todos","&gt;0",$D$9))),2),"")&amp;IF(_xlfn.MAXIFS(Consolidado!$B$5:$B$1000,Consolidado!$E$5:$E$1000,$B26,Consolidado!$C$5:$C$1000,"SSF",Consolidado!$Q$5:$Q$1000,"X",Consolidado!$H$5:$H$1000,IF($D$9="Todos","&gt;0",$D$9))&lt;&gt;_xlfn.MINIFS(Consolidado!$B$5:$B$1000,Consolidado!$E$5:$E$1000,$B26,Consolidado!$C$5:$C$1000,"SSF",Consolidado!$Q$5:$Q$1000,"X",Consolidado!$H$5:$H$1000,IF($D$9="Todos","&gt;0",$D$9))," y "&amp;TEXT(DAY(_xlfn.MAXIFS(Consolidado!$B$5:$B$1000,Consolidado!$E$5:$E$1000,$B26,Consolidado!$C$5:$C$1000,"SSF",Consolidado!$Q$5:$Q$1000,"X",Consolidado!$H$5:$H$1000,IF($D$9="Todos","&gt;0",$D$9))),"00")&amp;"/"&amp;TEXT(MONTH(_xlfn.MAXIFS(Consolidado!$B$5:$B$1000,Consolidado!$E$5:$E$1000,$B26,Consolidado!$C$5:$C$1000,"SSF",Consolidado!$Q$5:$Q$1000,"X",Consolidado!$H$5:$H$1000,IF($D$9="Todos","&gt;0",$D$9))),"00")&amp;IF($D$9="Todos","/"&amp;RIGHT(YEAR(_xlfn.MAXIFS(Consolidado!$B$5:$B$1000,Consolidado!$E$5:$E$1000,$B26,Consolidado!$C$5:$C$1000,"SSF",Consolidado!$Q$5:$Q$1000,"X",Consolidado!$H$5:$H$1000,IF($D$9="Todos","&gt;0",$D$9))),2),""),""),""),IF(SUMIFS(Consolidado!$AD$5:$AD$1000,Consolidado!$E$5:$E$1000,$B26,Consolidado!$C$5:$C$1000,"Comité de Supervisión",Consolidado!$Q$5:$Q$1000,"X",Consolidado!$H$5:$H$1000,IF($D$9="Todos","&gt;0",$D$9))&gt;0,"Comité Sup. "&amp;TEXT(DAY(_xlfn.MINIFS(Consolidado!$B$5:$B$1000,Consolidado!$E$5:$E$1000,$B26,Consolidado!$C$5:$C$1000,"Comité de Supervisión",Consolidado!$Q$5:$Q$1000,"X",Consolidado!$H$5:$H$1000,IF($D$9="Todos","&gt;0",$D$9))),"00")&amp;"/"&amp;TEXT(MONTH(_xlfn.MINIFS(Consolidado!$B$5:$B$1000,Consolidado!$E$5:$E$1000,$B26,Consolidado!$C$5:$C$1000,"Comité de Supervisión",Consolidado!$Q$5:$Q$1000,"X",Consolidado!$H$5:$H$1000,IF($D$9="Todos","&gt;0",$D$9))),"00")&amp;IF($D$9="Todos","/"&amp;RIGHT(YEAR(_xlfn.MINIFS(Consolidado!$B$5:$B$1000,Consolidado!$E$5:$E$1000,$B26,Consolidado!$C$5:$C$1000,"Comité de Supervisión",Consolidado!$Q$5:$Q$1000,"X",Consolidado!$H$5:$H$1000,IF($D$9="Todos","&gt;0",$D$9))),2),"")&amp;IF(_xlfn.MAXIFS(Consolidado!$B$5:$B$1000,Consolidado!$E$5:$E$1000,$B26,Consolidado!$C$5:$C$1000,"Comité de Supervisión",Consolidado!$Q$5:$Q$1000,"X",Consolidado!$H$5:$H$1000,IF($D$9="Todos","&gt;0",$D$9))&lt;&gt;_xlfn.MINIFS(Consolidado!$B$5:$B$1000,Consolidado!$E$5:$E$1000,$B26,Consolidado!$C$5:$C$1000,"Comité de Supervisión",Consolidado!$Q$5:$Q$1000,"X",Consolidado!$H$5:$H$1000,IF($D$9="Todos","&gt;0",$D$9))," y "&amp;TEXT(DAY(_xlfn.MAXIFS(Consolidado!$B$5:$B$1000,Consolidado!$E$5:$E$1000,$B26,Consolidado!$C$5:$C$1000,"Comité de Supervisión",Consolidado!$Q$5:$Q$1000,"X",Consolidado!$H$5:$H$1000,IF($D$9="Todos","&gt;0",$D$9))),"00")&amp;"/"&amp;TEXT(MONTH(_xlfn.MAXIFS(Consolidado!$B$5:$B$1000,Consolidado!$E$5:$E$1000,$B26,Consolidado!$C$5:$C$1000,"Comité de Supervisión",Consolidado!$Q$5:$Q$1000,"X",Consolidado!$H$5:$H$1000,IF($D$9="Todos","&gt;0",$D$9))),"00")&amp;IF($D$9="Todos","/"&amp;RIGHT(YEAR(_xlfn.MAXIFS(Consolidado!$B$5:$B$1000,Consolidado!$E$5:$E$1000,$B26,Consolidado!$C$5:$C$1000,"Comité de Supervisión",Consolidado!$Q$5:$Q$1000,"X",Consolidado!$H$5:$H$1000,IF($D$9="Todos","&gt;0",$D$9))),2),""),""),""),IF(SUMIFS(Consolidado!$AD$5:$AD$1000,Consolidado!$E$5:$E$1000,$B26,Consolidado!$C$5:$C$1000,"Consejo de Administración",Consolidado!$Q$5:$Q$1000,"X",Consolidado!$H$5:$H$1000,IF($D$9="Todos","&gt;0",$D$9))&gt;0,"Consejo "&amp;TEXT(DAY(_xlfn.MINIFS(Consolidado!$B$5:$B$1000,Consolidado!$E$5:$E$1000,$B26,Consolidado!$C$5:$C$1000,"Consejo de Administración",Consolidado!$Q$5:$Q$1000,"X",Consolidado!$H$5:$H$1000,IF($D$9="Todos","&gt;0",$D$9))),"00")&amp;"/"&amp;TEXT(MONTH(_xlfn.MINIFS(Consolidado!$B$5:$B$1000,Consolidado!$E$5:$E$1000,$B26,Consolidado!$C$5:$C$1000,"Consejo de Administración",Consolidado!$Q$5:$Q$1000,"X",Consolidado!$H$5:$H$1000,IF($D$9="Todos","&gt;0",$D$9))),"00")&amp;IF($D$9="Todos","/"&amp;RIGHT(YEAR(_xlfn.MINIFS(Consolidado!$B$5:$B$1000,Consolidado!$E$5:$E$1000,$B26,Consolidado!$C$5:$C$1000,"Consejo de Administración",Consolidado!$Q$5:$Q$1000,"X",Consolidado!$H$5:$H$1000,IF($D$9="Todos","&gt;0",$D$9))),2),"")&amp;IF(_xlfn.MAXIFS(Consolidado!$B$5:$B$1000,Consolidado!$E$5:$E$1000,$B26,Consolidado!$C$5:$C$1000,"Consejo de Administración",Consolidado!$Q$5:$Q$1000,"X",Consolidado!$H$5:$H$1000,IF($D$9="Todos","&gt;0",$D$9))&lt;&gt;_xlfn.MINIFS(Consolidado!$B$5:$B$1000,Consolidado!$E$5:$E$1000,$B26,Consolidado!$C$5:$C$1000,"Consejo de Administración",Consolidado!$Q$5:$Q$1000,"X",Consolidado!$H$5:$H$1000,IF($D$9="Todos","&gt;0",$D$9))," y "&amp;TEXT(DAY(_xlfn.MAXIFS(Consolidado!$B$5:$B$1000,Consolidado!$E$5:$E$1000,$B26,Consolidado!$C$5:$C$1000,"Consejo de Administración",Consolidado!$Q$5:$Q$1000,"X",Consolidado!$H$5:$H$1000,IF($D$9="Todos","&gt;0",$D$9))),"00")&amp;"/"&amp;TEXT(MONTH(_xlfn.MAXIFS(Consolidado!$B$5:$B$1000,Consolidado!$E$5:$E$1000,$B26,Consolidado!$C$5:$C$1000,"Consejo de Administración",Consolidado!$Q$5:$Q$1000,"X",Consolidado!$H$5:$H$1000,IF($D$9="Todos","&gt;0",$D$9))),"00")&amp;IF($D$9="Todos","/"&amp;RIGHT(YEAR(_xlfn.MAXIFS(Consolidado!$B$5:$B$1000,Consolidado!$E$5:$E$1000,$B26,Consolidado!$C$5:$C$1000,"Consejo de Administración",Consolidado!$Q$5:$Q$1000,"X",Consolidado!$H$5:$H$1000,IF($D$9="Todos","&gt;0",$D$9))),2),""),""),""),IF(SUMIFS(Consolidado!$AD$5:$AD$1000,Consolidado!$E$5:$E$1000,$B26,Consolidado!$C$5:$C$1000,"Otros",Consolidado!$Q$5:$Q$1000,"X",Consolidado!$H$5:$H$1000,IF($D$9="Todos","&gt;0",$D$9))&gt;0,"Otros "&amp;TEXT(DAY(_xlfn.MINIFS(Consolidado!$B$5:$B$1000,Consolidado!$E$5:$E$1000,$B26,Consolidado!$C$5:$C$1000,"Otros",Consolidado!$Q$5:$Q$1000,"X",Consolidado!$H$5:$H$1000,IF($D$9="Todos","&gt;0",$D$9))),"00")&amp;"/"&amp;TEXT(MONTH(_xlfn.MINIFS(Consolidado!$B$5:$B$1000,Consolidado!$E$5:$E$1000,$B26,Consolidado!$C$5:$C$1000,"Otros",Consolidado!$Q$5:$Q$1000,"X",Consolidado!$H$5:$H$1000,IF($D$9="Todos","&gt;0",$D$9))),"00")&amp;IF($D$9="Todos","/"&amp;RIGHT(YEAR(_xlfn.MINIFS(Consolidado!$B$5:$B$1000,Consolidado!$E$5:$E$1000,$B26,Consolidado!$C$5:$C$1000,"Otros",Consolidado!$Q$5:$Q$1000,"X",Consolidado!$H$5:$H$1000,IF($D$9="Todos","&gt;0",$D$9))),2),"")&amp;IF(_xlfn.MAXIFS(Consolidado!$B$5:$B$1000,Consolidado!$E$5:$E$1000,$B26,Consolidado!$C$5:$C$1000,"Otros",Consolidado!$Q$5:$Q$1000,"X",Consolidado!$H$5:$H$1000,IF($D$9="Todos","&gt;0",$D$9))&lt;&gt;_xlfn.MINIFS(Consolidado!$B$5:$B$1000,Consolidado!$E$5:$E$1000,$B26,Consolidado!$C$5:$C$1000,"Otros",Consolidado!$Q$5:$Q$1000,"X",Consolidado!$H$5:$H$1000,IF($D$9="Todos","&gt;0",$D$9))," y "&amp;TEXT(DAY(_xlfn.MAXIFS(Consolidado!$B$5:$B$1000,Consolidado!$E$5:$E$1000,$B26,Consolidado!$C$5:$C$1000,"Otros",Consolidado!$Q$5:$Q$1000,"X",Consolidado!$H$5:$H$1000,IF($D$9="Todos","&gt;0",$D$9))),"00")&amp;"/"&amp;TEXT(MONTH(_xlfn.MAXIFS(Consolidado!$B$5:$B$1000,Consolidado!$E$5:$E$1000,$B26,Consolidado!$C$5:$C$1000,"Otros",Consolidado!$Q$5:$Q$1000,"X",Consolidado!$H$5:$H$1000,IF($D$9="Todos","&gt;0",$D$9))),"00")&amp;IF($D$9="Todos","/"&amp;RIGHT(YEAR(_xlfn.MAXIFS(Consolidado!$B$5:$B$1000,Consolidado!$E$5:$E$1000,$B26,Consolidado!$C$5:$C$1000,"Otros",Consolidado!$Q$5:$Q$1000,"X",Consolidado!$H$5:$H$1000,IF($D$9="Todos","&gt;0",$D$9))),2),""),""),""))</f>
        <v/>
      </c>
      <c r="T26" s="37" t="str">
        <f aca="false">_xlfn.TEXTJOIN(" +"&amp;CHAR(10),TRUE(),IF(SUMIFS(Consolidado!$AD$5:$AD$1000,Consolidado!$E$5:$E$1000,$B26,Consolidado!$C$5:$C$1000,"Auditoría Interna",Consolidado!$R$5:$R$1000,"X",Consolidado!$H$5:$H$1000,IF($D$9="Todos","&gt;0",$D$9))&gt;0,"Interna "&amp;TEXT(DAY(_xlfn.MINIFS(Consolidado!$B$5:$B$1000,Consolidado!$E$5:$E$1000,$B26,Consolidado!$C$5:$C$1000,"Auditoría Interna",Consolidado!$R$5:$R$1000,"X",Consolidado!$H$5:$H$1000,IF($D$9="Todos","&gt;0",$D$9))),"00")&amp;"/"&amp;TEXT(MONTH(_xlfn.MINIFS(Consolidado!$B$5:$B$1000,Consolidado!$E$5:$E$1000,$B26,Consolidado!$C$5:$C$1000,"Auditoría Interna",Consolidado!$R$5:$R$1000,"X",Consolidado!$H$5:$H$1000,IF($D$9="Todos","&gt;0",$D$9))),"00")&amp;IF($D$9="Todos","/"&amp;RIGHT(YEAR(_xlfn.MINIFS(Consolidado!$B$5:$B$1000,Consolidado!$E$5:$E$1000,$B26,Consolidado!$C$5:$C$1000,"Auditoría Interna",Consolidado!$R$5:$R$1000,"X",Consolidado!$H$5:$H$1000,IF($D$9="Todos","&gt;0",$D$9))),2),"")&amp;IF(_xlfn.MAXIFS(Consolidado!$B$5:$B$1000,Consolidado!$E$5:$E$1000,$B26,Consolidado!$C$5:$C$1000,"Auditoría Interna",Consolidado!$R$5:$R$1000,"X",Consolidado!$H$5:$H$1000,IF($D$9="Todos","&gt;0",$D$9))&lt;&gt;_xlfn.MINIFS(Consolidado!$B$5:$B$1000,Consolidado!$E$5:$E$1000,$B26,Consolidado!$C$5:$C$1000,"Auditoría Interna",Consolidado!$R$5:$R$1000,"X",Consolidado!$H$5:$H$1000,IF($D$9="Todos","&gt;0",$D$9))," y "&amp;TEXT(DAY(_xlfn.MAXIFS(Consolidado!$B$5:$B$1000,Consolidado!$E$5:$E$1000,$B26,Consolidado!$C$5:$C$1000,"Auditoría Interna",Consolidado!$R$5:$R$1000,"X",Consolidado!$H$5:$H$1000,IF($D$9="Todos","&gt;0",$D$9))),"00")&amp;"/"&amp;TEXT(MONTH(_xlfn.MAXIFS(Consolidado!$B$5:$B$1000,Consolidado!$E$5:$E$1000,$B26,Consolidado!$C$5:$C$1000,"Auditoría Interna",Consolidado!$R$5:$R$1000,"X",Consolidado!$H$5:$H$1000,IF($D$9="Todos","&gt;0",$D$9))),"00")&amp;IF($D$9="Todos","/"&amp;RIGHT(YEAR(_xlfn.MAXIFS(Consolidado!$B$5:$B$1000,Consolidado!$E$5:$E$1000,$B26,Consolidado!$C$5:$C$1000,"Auditoría Interna",Consolidado!$R$5:$R$1000,"X",Consolidado!$H$5:$H$1000,IF($D$9="Todos","&gt;0",$D$9))),2),""),""),""),IF(SUMIFS(Consolidado!$AD$5:$AD$1000,Consolidado!$E$5:$E$1000,$B26,Consolidado!$C$5:$C$1000,"Auditoría Externa",Consolidado!$R$5:$R$1000,"X",Consolidado!$H$5:$H$1000,IF($D$9="Todos","&gt;0",$D$9))&gt;0,"Externa "&amp;TEXT(DAY(_xlfn.MINIFS(Consolidado!$B$5:$B$1000,Consolidado!$E$5:$E$1000,$B26,Consolidado!$C$5:$C$1000,"Auditoría Externa",Consolidado!$R$5:$R$1000,"X",Consolidado!$H$5:$H$1000,IF($D$9="Todos","&gt;0",$D$9))),"00")&amp;"/"&amp;TEXT(MONTH(_xlfn.MINIFS(Consolidado!$B$5:$B$1000,Consolidado!$E$5:$E$1000,$B26,Consolidado!$C$5:$C$1000,"Auditoría Externa",Consolidado!$R$5:$R$1000,"X",Consolidado!$H$5:$H$1000,IF($D$9="Todos","&gt;0",$D$9))),"00")&amp;IF($D$9="Todos","/"&amp;RIGHT(YEAR(_xlfn.MINIFS(Consolidado!$B$5:$B$1000,Consolidado!$E$5:$E$1000,$B26,Consolidado!$C$5:$C$1000,"Auditoría Externa",Consolidado!$R$5:$R$1000,"X",Consolidado!$H$5:$H$1000,IF($D$9="Todos","&gt;0",$D$9))),2),"")&amp;IF(_xlfn.MAXIFS(Consolidado!$B$5:$B$1000,Consolidado!$E$5:$E$1000,$B26,Consolidado!$C$5:$C$1000,"Auditoría Externa",Consolidado!$R$5:$R$1000,"X",Consolidado!$H$5:$H$1000,IF($D$9="Todos","&gt;0",$D$9))&lt;&gt;_xlfn.MINIFS(Consolidado!$B$5:$B$1000,Consolidado!$E$5:$E$1000,$B26,Consolidado!$C$5:$C$1000,"Auditoría Externa",Consolidado!$R$5:$R$1000,"X",Consolidado!$H$5:$H$1000,IF($D$9="Todos","&gt;0",$D$9))," y "&amp;TEXT(DAY(_xlfn.MAXIFS(Consolidado!$B$5:$B$1000,Consolidado!$E$5:$E$1000,$B26,Consolidado!$C$5:$C$1000,"Auditoría Externa",Consolidado!$R$5:$R$1000,"X",Consolidado!$H$5:$H$1000,IF($D$9="Todos","&gt;0",$D$9))),"00")&amp;"/"&amp;TEXT(MONTH(_xlfn.MAXIFS(Consolidado!$B$5:$B$1000,Consolidado!$E$5:$E$1000,$B26,Consolidado!$C$5:$C$1000,"Auditoría Externa",Consolidado!$R$5:$R$1000,"X",Consolidado!$H$5:$H$1000,IF($D$9="Todos","&gt;0",$D$9))),"00")&amp;IF($D$9="Todos","/"&amp;RIGHT(YEAR(_xlfn.MAXIFS(Consolidado!$B$5:$B$1000,Consolidado!$E$5:$E$1000,$B26,Consolidado!$C$5:$C$1000,"Auditoría Externa",Consolidado!$R$5:$R$1000,"X",Consolidado!$H$5:$H$1000,IF($D$9="Todos","&gt;0",$D$9))),2),""),""),""),IF(SUMIFS(Consolidado!$AD$5:$AD$1000,Consolidado!$E$5:$E$1000,$B26,Consolidado!$C$5:$C$1000,"SSF",Consolidado!$R$5:$R$1000,"X",Consolidado!$H$5:$H$1000,IF($D$9="Todos","&gt;0",$D$9))&gt;0,"SSF "&amp;TEXT(DAY(_xlfn.MINIFS(Consolidado!$B$5:$B$1000,Consolidado!$E$5:$E$1000,$B26,Consolidado!$C$5:$C$1000,"SSF",Consolidado!$R$5:$R$1000,"X",Consolidado!$H$5:$H$1000,IF($D$9="Todos","&gt;0",$D$9))),"00")&amp;"/"&amp;TEXT(MONTH(_xlfn.MINIFS(Consolidado!$B$5:$B$1000,Consolidado!$E$5:$E$1000,$B26,Consolidado!$C$5:$C$1000,"SSF",Consolidado!$R$5:$R$1000,"X",Consolidado!$H$5:$H$1000,IF($D$9="Todos","&gt;0",$D$9))),"00")&amp;IF($D$9="Todos","/"&amp;RIGHT(YEAR(_xlfn.MINIFS(Consolidado!$B$5:$B$1000,Consolidado!$E$5:$E$1000,$B26,Consolidado!$C$5:$C$1000,"SSF",Consolidado!$R$5:$R$1000,"X",Consolidado!$H$5:$H$1000,IF($D$9="Todos","&gt;0",$D$9))),2),"")&amp;IF(_xlfn.MAXIFS(Consolidado!$B$5:$B$1000,Consolidado!$E$5:$E$1000,$B26,Consolidado!$C$5:$C$1000,"SSF",Consolidado!$R$5:$R$1000,"X",Consolidado!$H$5:$H$1000,IF($D$9="Todos","&gt;0",$D$9))&lt;&gt;_xlfn.MINIFS(Consolidado!$B$5:$B$1000,Consolidado!$E$5:$E$1000,$B26,Consolidado!$C$5:$C$1000,"SSF",Consolidado!$R$5:$R$1000,"X",Consolidado!$H$5:$H$1000,IF($D$9="Todos","&gt;0",$D$9))," y "&amp;TEXT(DAY(_xlfn.MAXIFS(Consolidado!$B$5:$B$1000,Consolidado!$E$5:$E$1000,$B26,Consolidado!$C$5:$C$1000,"SSF",Consolidado!$R$5:$R$1000,"X",Consolidado!$H$5:$H$1000,IF($D$9="Todos","&gt;0",$D$9))),"00")&amp;"/"&amp;TEXT(MONTH(_xlfn.MAXIFS(Consolidado!$B$5:$B$1000,Consolidado!$E$5:$E$1000,$B26,Consolidado!$C$5:$C$1000,"SSF",Consolidado!$R$5:$R$1000,"X",Consolidado!$H$5:$H$1000,IF($D$9="Todos","&gt;0",$D$9))),"00")&amp;IF($D$9="Todos","/"&amp;RIGHT(YEAR(_xlfn.MAXIFS(Consolidado!$B$5:$B$1000,Consolidado!$E$5:$E$1000,$B26,Consolidado!$C$5:$C$1000,"SSF",Consolidado!$R$5:$R$1000,"X",Consolidado!$H$5:$H$1000,IF($D$9="Todos","&gt;0",$D$9))),2),""),""),""),IF(SUMIFS(Consolidado!$AD$5:$AD$1000,Consolidado!$E$5:$E$1000,$B26,Consolidado!$C$5:$C$1000,"Comité de Supervisión",Consolidado!$R$5:$R$1000,"X",Consolidado!$H$5:$H$1000,IF($D$9="Todos","&gt;0",$D$9))&gt;0,"Comité Sup. "&amp;TEXT(DAY(_xlfn.MINIFS(Consolidado!$B$5:$B$1000,Consolidado!$E$5:$E$1000,$B26,Consolidado!$C$5:$C$1000,"Comité de Supervisión",Consolidado!$R$5:$R$1000,"X",Consolidado!$H$5:$H$1000,IF($D$9="Todos","&gt;0",$D$9))),"00")&amp;"/"&amp;TEXT(MONTH(_xlfn.MINIFS(Consolidado!$B$5:$B$1000,Consolidado!$E$5:$E$1000,$B26,Consolidado!$C$5:$C$1000,"Comité de Supervisión",Consolidado!$R$5:$R$1000,"X",Consolidado!$H$5:$H$1000,IF($D$9="Todos","&gt;0",$D$9))),"00")&amp;IF($D$9="Todos","/"&amp;RIGHT(YEAR(_xlfn.MINIFS(Consolidado!$B$5:$B$1000,Consolidado!$E$5:$E$1000,$B26,Consolidado!$C$5:$C$1000,"Comité de Supervisión",Consolidado!$R$5:$R$1000,"X",Consolidado!$H$5:$H$1000,IF($D$9="Todos","&gt;0",$D$9))),2),"")&amp;IF(_xlfn.MAXIFS(Consolidado!$B$5:$B$1000,Consolidado!$E$5:$E$1000,$B26,Consolidado!$C$5:$C$1000,"Comité de Supervisión",Consolidado!$R$5:$R$1000,"X",Consolidado!$H$5:$H$1000,IF($D$9="Todos","&gt;0",$D$9))&lt;&gt;_xlfn.MINIFS(Consolidado!$B$5:$B$1000,Consolidado!$E$5:$E$1000,$B26,Consolidado!$C$5:$C$1000,"Comité de Supervisión",Consolidado!$R$5:$R$1000,"X",Consolidado!$H$5:$H$1000,IF($D$9="Todos","&gt;0",$D$9))," y "&amp;TEXT(DAY(_xlfn.MAXIFS(Consolidado!$B$5:$B$1000,Consolidado!$E$5:$E$1000,$B26,Consolidado!$C$5:$C$1000,"Comité de Supervisión",Consolidado!$R$5:$R$1000,"X",Consolidado!$H$5:$H$1000,IF($D$9="Todos","&gt;0",$D$9))),"00")&amp;"/"&amp;TEXT(MONTH(_xlfn.MAXIFS(Consolidado!$B$5:$B$1000,Consolidado!$E$5:$E$1000,$B26,Consolidado!$C$5:$C$1000,"Comité de Supervisión",Consolidado!$R$5:$R$1000,"X",Consolidado!$H$5:$H$1000,IF($D$9="Todos","&gt;0",$D$9))),"00")&amp;IF($D$9="Todos","/"&amp;RIGHT(YEAR(_xlfn.MAXIFS(Consolidado!$B$5:$B$1000,Consolidado!$E$5:$E$1000,$B26,Consolidado!$C$5:$C$1000,"Comité de Supervisión",Consolidado!$R$5:$R$1000,"X",Consolidado!$H$5:$H$1000,IF($D$9="Todos","&gt;0",$D$9))),2),""),""),""),IF(SUMIFS(Consolidado!$AD$5:$AD$1000,Consolidado!$E$5:$E$1000,$B26,Consolidado!$C$5:$C$1000,"Consejo de Administración",Consolidado!$R$5:$R$1000,"X",Consolidado!$H$5:$H$1000,IF($D$9="Todos","&gt;0",$D$9))&gt;0,"Consejo "&amp;TEXT(DAY(_xlfn.MINIFS(Consolidado!$B$5:$B$1000,Consolidado!$E$5:$E$1000,$B26,Consolidado!$C$5:$C$1000,"Consejo de Administración",Consolidado!$R$5:$R$1000,"X",Consolidado!$H$5:$H$1000,IF($D$9="Todos","&gt;0",$D$9))),"00")&amp;"/"&amp;TEXT(MONTH(_xlfn.MINIFS(Consolidado!$B$5:$B$1000,Consolidado!$E$5:$E$1000,$B26,Consolidado!$C$5:$C$1000,"Consejo de Administración",Consolidado!$R$5:$R$1000,"X",Consolidado!$H$5:$H$1000,IF($D$9="Todos","&gt;0",$D$9))),"00")&amp;IF($D$9="Todos","/"&amp;RIGHT(YEAR(_xlfn.MINIFS(Consolidado!$B$5:$B$1000,Consolidado!$E$5:$E$1000,$B26,Consolidado!$C$5:$C$1000,"Consejo de Administración",Consolidado!$R$5:$R$1000,"X",Consolidado!$H$5:$H$1000,IF($D$9="Todos","&gt;0",$D$9))),2),"")&amp;IF(_xlfn.MAXIFS(Consolidado!$B$5:$B$1000,Consolidado!$E$5:$E$1000,$B26,Consolidado!$C$5:$C$1000,"Consejo de Administración",Consolidado!$R$5:$R$1000,"X",Consolidado!$H$5:$H$1000,IF($D$9="Todos","&gt;0",$D$9))&lt;&gt;_xlfn.MINIFS(Consolidado!$B$5:$B$1000,Consolidado!$E$5:$E$1000,$B26,Consolidado!$C$5:$C$1000,"Consejo de Administración",Consolidado!$R$5:$R$1000,"X",Consolidado!$H$5:$H$1000,IF($D$9="Todos","&gt;0",$D$9))," y "&amp;TEXT(DAY(_xlfn.MAXIFS(Consolidado!$B$5:$B$1000,Consolidado!$E$5:$E$1000,$B26,Consolidado!$C$5:$C$1000,"Consejo de Administración",Consolidado!$R$5:$R$1000,"X",Consolidado!$H$5:$H$1000,IF($D$9="Todos","&gt;0",$D$9))),"00")&amp;"/"&amp;TEXT(MONTH(_xlfn.MAXIFS(Consolidado!$B$5:$B$1000,Consolidado!$E$5:$E$1000,$B26,Consolidado!$C$5:$C$1000,"Consejo de Administración",Consolidado!$R$5:$R$1000,"X",Consolidado!$H$5:$H$1000,IF($D$9="Todos","&gt;0",$D$9))),"00")&amp;IF($D$9="Todos","/"&amp;RIGHT(YEAR(_xlfn.MAXIFS(Consolidado!$B$5:$B$1000,Consolidado!$E$5:$E$1000,$B26,Consolidado!$C$5:$C$1000,"Consejo de Administración",Consolidado!$R$5:$R$1000,"X",Consolidado!$H$5:$H$1000,IF($D$9="Todos","&gt;0",$D$9))),2),""),""),""),IF(SUMIFS(Consolidado!$AD$5:$AD$1000,Consolidado!$E$5:$E$1000,$B26,Consolidado!$C$5:$C$1000,"Otros",Consolidado!$R$5:$R$1000,"X",Consolidado!$H$5:$H$1000,IF($D$9="Todos","&gt;0",$D$9))&gt;0,"Otros "&amp;TEXT(DAY(_xlfn.MINIFS(Consolidado!$B$5:$B$1000,Consolidado!$E$5:$E$1000,$B26,Consolidado!$C$5:$C$1000,"Otros",Consolidado!$R$5:$R$1000,"X",Consolidado!$H$5:$H$1000,IF($D$9="Todos","&gt;0",$D$9))),"00")&amp;"/"&amp;TEXT(MONTH(_xlfn.MINIFS(Consolidado!$B$5:$B$1000,Consolidado!$E$5:$E$1000,$B26,Consolidado!$C$5:$C$1000,"Otros",Consolidado!$R$5:$R$1000,"X",Consolidado!$H$5:$H$1000,IF($D$9="Todos","&gt;0",$D$9))),"00")&amp;IF($D$9="Todos","/"&amp;RIGHT(YEAR(_xlfn.MINIFS(Consolidado!$B$5:$B$1000,Consolidado!$E$5:$E$1000,$B26,Consolidado!$C$5:$C$1000,"Otros",Consolidado!$R$5:$R$1000,"X",Consolidado!$H$5:$H$1000,IF($D$9="Todos","&gt;0",$D$9))),2),"")&amp;IF(_xlfn.MAXIFS(Consolidado!$B$5:$B$1000,Consolidado!$E$5:$E$1000,$B26,Consolidado!$C$5:$C$1000,"Otros",Consolidado!$R$5:$R$1000,"X",Consolidado!$H$5:$H$1000,IF($D$9="Todos","&gt;0",$D$9))&lt;&gt;_xlfn.MINIFS(Consolidado!$B$5:$B$1000,Consolidado!$E$5:$E$1000,$B26,Consolidado!$C$5:$C$1000,"Otros",Consolidado!$R$5:$R$1000,"X",Consolidado!$H$5:$H$1000,IF($D$9="Todos","&gt;0",$D$9))," y "&amp;TEXT(DAY(_xlfn.MAXIFS(Consolidado!$B$5:$B$1000,Consolidado!$E$5:$E$1000,$B26,Consolidado!$C$5:$C$1000,"Otros",Consolidado!$R$5:$R$1000,"X",Consolidado!$H$5:$H$1000,IF($D$9="Todos","&gt;0",$D$9))),"00")&amp;"/"&amp;TEXT(MONTH(_xlfn.MAXIFS(Consolidado!$B$5:$B$1000,Consolidado!$E$5:$E$1000,$B26,Consolidado!$C$5:$C$1000,"Otros",Consolidado!$R$5:$R$1000,"X",Consolidado!$H$5:$H$1000,IF($D$9="Todos","&gt;0",$D$9))),"00")&amp;IF($D$9="Todos","/"&amp;RIGHT(YEAR(_xlfn.MAXIFS(Consolidado!$B$5:$B$1000,Consolidado!$E$5:$E$1000,$B26,Consolidado!$C$5:$C$1000,"Otros",Consolidado!$R$5:$R$1000,"X",Consolidado!$H$5:$H$1000,IF($D$9="Todos","&gt;0",$D$9))),2),""),""),""))</f>
        <v>Externa 06/10</v>
      </c>
      <c r="U26" s="37" t="str">
        <f aca="false">_xlfn.TEXTJOIN(" +"&amp;CHAR(10),TRUE(),IF(SUMIFS(Consolidado!$AD$5:$AD$1000,Consolidado!$E$5:$E$1000,$B26,Consolidado!$C$5:$C$1000,"Auditoría Interna",Consolidado!$S$5:$S$1000,"X",Consolidado!$H$5:$H$1000,IF($D$9="Todos","&gt;0",$D$9))&gt;0,"Interna "&amp;TEXT(DAY(_xlfn.MINIFS(Consolidado!$B$5:$B$1000,Consolidado!$E$5:$E$1000,$B26,Consolidado!$C$5:$C$1000,"Auditoría Interna",Consolidado!$S$5:$S$1000,"X",Consolidado!$H$5:$H$1000,IF($D$9="Todos","&gt;0",$D$9))),"00")&amp;"/"&amp;TEXT(MONTH(_xlfn.MINIFS(Consolidado!$B$5:$B$1000,Consolidado!$E$5:$E$1000,$B26,Consolidado!$C$5:$C$1000,"Auditoría Interna",Consolidado!$S$5:$S$1000,"X",Consolidado!$H$5:$H$1000,IF($D$9="Todos","&gt;0",$D$9))),"00")&amp;IF($D$9="Todos","/"&amp;RIGHT(YEAR(_xlfn.MINIFS(Consolidado!$B$5:$B$1000,Consolidado!$E$5:$E$1000,$B26,Consolidado!$C$5:$C$1000,"Auditoría Interna",Consolidado!$S$5:$S$1000,"X",Consolidado!$H$5:$H$1000,IF($D$9="Todos","&gt;0",$D$9))),2),"")&amp;IF(_xlfn.MAXIFS(Consolidado!$B$5:$B$1000,Consolidado!$E$5:$E$1000,$B26,Consolidado!$C$5:$C$1000,"Auditoría Interna",Consolidado!$S$5:$S$1000,"X",Consolidado!$H$5:$H$1000,IF($D$9="Todos","&gt;0",$D$9))&lt;&gt;_xlfn.MINIFS(Consolidado!$B$5:$B$1000,Consolidado!$E$5:$E$1000,$B26,Consolidado!$C$5:$C$1000,"Auditoría Interna",Consolidado!$S$5:$S$1000,"X",Consolidado!$H$5:$H$1000,IF($D$9="Todos","&gt;0",$D$9))," y "&amp;TEXT(DAY(_xlfn.MAXIFS(Consolidado!$B$5:$B$1000,Consolidado!$E$5:$E$1000,$B26,Consolidado!$C$5:$C$1000,"Auditoría Interna",Consolidado!$S$5:$S$1000,"X",Consolidado!$H$5:$H$1000,IF($D$9="Todos","&gt;0",$D$9))),"00")&amp;"/"&amp;TEXT(MONTH(_xlfn.MAXIFS(Consolidado!$B$5:$B$1000,Consolidado!$E$5:$E$1000,$B26,Consolidado!$C$5:$C$1000,"Auditoría Interna",Consolidado!$S$5:$S$1000,"X",Consolidado!$H$5:$H$1000,IF($D$9="Todos","&gt;0",$D$9))),"00")&amp;IF($D$9="Todos","/"&amp;RIGHT(YEAR(_xlfn.MAXIFS(Consolidado!$B$5:$B$1000,Consolidado!$E$5:$E$1000,$B26,Consolidado!$C$5:$C$1000,"Auditoría Interna",Consolidado!$S$5:$S$1000,"X",Consolidado!$H$5:$H$1000,IF($D$9="Todos","&gt;0",$D$9))),2),""),""),""),IF(SUMIFS(Consolidado!$AD$5:$AD$1000,Consolidado!$E$5:$E$1000,$B26,Consolidado!$C$5:$C$1000,"Auditoría Externa",Consolidado!$S$5:$S$1000,"X",Consolidado!$H$5:$H$1000,IF($D$9="Todos","&gt;0",$D$9))&gt;0,"Externa "&amp;TEXT(DAY(_xlfn.MINIFS(Consolidado!$B$5:$B$1000,Consolidado!$E$5:$E$1000,$B26,Consolidado!$C$5:$C$1000,"Auditoría Externa",Consolidado!$S$5:$S$1000,"X",Consolidado!$H$5:$H$1000,IF($D$9="Todos","&gt;0",$D$9))),"00")&amp;"/"&amp;TEXT(MONTH(_xlfn.MINIFS(Consolidado!$B$5:$B$1000,Consolidado!$E$5:$E$1000,$B26,Consolidado!$C$5:$C$1000,"Auditoría Externa",Consolidado!$S$5:$S$1000,"X",Consolidado!$H$5:$H$1000,IF($D$9="Todos","&gt;0",$D$9))),"00")&amp;IF($D$9="Todos","/"&amp;RIGHT(YEAR(_xlfn.MINIFS(Consolidado!$B$5:$B$1000,Consolidado!$E$5:$E$1000,$B26,Consolidado!$C$5:$C$1000,"Auditoría Externa",Consolidado!$S$5:$S$1000,"X",Consolidado!$H$5:$H$1000,IF($D$9="Todos","&gt;0",$D$9))),2),"")&amp;IF(_xlfn.MAXIFS(Consolidado!$B$5:$B$1000,Consolidado!$E$5:$E$1000,$B26,Consolidado!$C$5:$C$1000,"Auditoría Externa",Consolidado!$S$5:$S$1000,"X",Consolidado!$H$5:$H$1000,IF($D$9="Todos","&gt;0",$D$9))&lt;&gt;_xlfn.MINIFS(Consolidado!$B$5:$B$1000,Consolidado!$E$5:$E$1000,$B26,Consolidado!$C$5:$C$1000,"Auditoría Externa",Consolidado!$S$5:$S$1000,"X",Consolidado!$H$5:$H$1000,IF($D$9="Todos","&gt;0",$D$9))," y "&amp;TEXT(DAY(_xlfn.MAXIFS(Consolidado!$B$5:$B$1000,Consolidado!$E$5:$E$1000,$B26,Consolidado!$C$5:$C$1000,"Auditoría Externa",Consolidado!$S$5:$S$1000,"X",Consolidado!$H$5:$H$1000,IF($D$9="Todos","&gt;0",$D$9))),"00")&amp;"/"&amp;TEXT(MONTH(_xlfn.MAXIFS(Consolidado!$B$5:$B$1000,Consolidado!$E$5:$E$1000,$B26,Consolidado!$C$5:$C$1000,"Auditoría Externa",Consolidado!$S$5:$S$1000,"X",Consolidado!$H$5:$H$1000,IF($D$9="Todos","&gt;0",$D$9))),"00")&amp;IF($D$9="Todos","/"&amp;RIGHT(YEAR(_xlfn.MAXIFS(Consolidado!$B$5:$B$1000,Consolidado!$E$5:$E$1000,$B26,Consolidado!$C$5:$C$1000,"Auditoría Externa",Consolidado!$S$5:$S$1000,"X",Consolidado!$H$5:$H$1000,IF($D$9="Todos","&gt;0",$D$9))),2),""),""),""),IF(SUMIFS(Consolidado!$AD$5:$AD$1000,Consolidado!$E$5:$E$1000,$B26,Consolidado!$C$5:$C$1000,"SSF",Consolidado!$S$5:$S$1000,"X",Consolidado!$H$5:$H$1000,IF($D$9="Todos","&gt;0",$D$9))&gt;0,"SSF "&amp;TEXT(DAY(_xlfn.MINIFS(Consolidado!$B$5:$B$1000,Consolidado!$E$5:$E$1000,$B26,Consolidado!$C$5:$C$1000,"SSF",Consolidado!$S$5:$S$1000,"X",Consolidado!$H$5:$H$1000,IF($D$9="Todos","&gt;0",$D$9))),"00")&amp;"/"&amp;TEXT(MONTH(_xlfn.MINIFS(Consolidado!$B$5:$B$1000,Consolidado!$E$5:$E$1000,$B26,Consolidado!$C$5:$C$1000,"SSF",Consolidado!$S$5:$S$1000,"X",Consolidado!$H$5:$H$1000,IF($D$9="Todos","&gt;0",$D$9))),"00")&amp;IF($D$9="Todos","/"&amp;RIGHT(YEAR(_xlfn.MINIFS(Consolidado!$B$5:$B$1000,Consolidado!$E$5:$E$1000,$B26,Consolidado!$C$5:$C$1000,"SSF",Consolidado!$S$5:$S$1000,"X",Consolidado!$H$5:$H$1000,IF($D$9="Todos","&gt;0",$D$9))),2),"")&amp;IF(_xlfn.MAXIFS(Consolidado!$B$5:$B$1000,Consolidado!$E$5:$E$1000,$B26,Consolidado!$C$5:$C$1000,"SSF",Consolidado!$S$5:$S$1000,"X",Consolidado!$H$5:$H$1000,IF($D$9="Todos","&gt;0",$D$9))&lt;&gt;_xlfn.MINIFS(Consolidado!$B$5:$B$1000,Consolidado!$E$5:$E$1000,$B26,Consolidado!$C$5:$C$1000,"SSF",Consolidado!$S$5:$S$1000,"X",Consolidado!$H$5:$H$1000,IF($D$9="Todos","&gt;0",$D$9))," y "&amp;TEXT(DAY(_xlfn.MAXIFS(Consolidado!$B$5:$B$1000,Consolidado!$E$5:$E$1000,$B26,Consolidado!$C$5:$C$1000,"SSF",Consolidado!$S$5:$S$1000,"X",Consolidado!$H$5:$H$1000,IF($D$9="Todos","&gt;0",$D$9))),"00")&amp;"/"&amp;TEXT(MONTH(_xlfn.MAXIFS(Consolidado!$B$5:$B$1000,Consolidado!$E$5:$E$1000,$B26,Consolidado!$C$5:$C$1000,"SSF",Consolidado!$S$5:$S$1000,"X",Consolidado!$H$5:$H$1000,IF($D$9="Todos","&gt;0",$D$9))),"00")&amp;IF($D$9="Todos","/"&amp;RIGHT(YEAR(_xlfn.MAXIFS(Consolidado!$B$5:$B$1000,Consolidado!$E$5:$E$1000,$B26,Consolidado!$C$5:$C$1000,"SSF",Consolidado!$S$5:$S$1000,"X",Consolidado!$H$5:$H$1000,IF($D$9="Todos","&gt;0",$D$9))),2),""),""),""),IF(SUMIFS(Consolidado!$AD$5:$AD$1000,Consolidado!$E$5:$E$1000,$B26,Consolidado!$C$5:$C$1000,"Comité de Supervisión",Consolidado!$S$5:$S$1000,"X",Consolidado!$H$5:$H$1000,IF($D$9="Todos","&gt;0",$D$9))&gt;0,"Comité Sup. "&amp;TEXT(DAY(_xlfn.MINIFS(Consolidado!$B$5:$B$1000,Consolidado!$E$5:$E$1000,$B26,Consolidado!$C$5:$C$1000,"Comité de Supervisión",Consolidado!$S$5:$S$1000,"X",Consolidado!$H$5:$H$1000,IF($D$9="Todos","&gt;0",$D$9))),"00")&amp;"/"&amp;TEXT(MONTH(_xlfn.MINIFS(Consolidado!$B$5:$B$1000,Consolidado!$E$5:$E$1000,$B26,Consolidado!$C$5:$C$1000,"Comité de Supervisión",Consolidado!$S$5:$S$1000,"X",Consolidado!$H$5:$H$1000,IF($D$9="Todos","&gt;0",$D$9))),"00")&amp;IF($D$9="Todos","/"&amp;RIGHT(YEAR(_xlfn.MINIFS(Consolidado!$B$5:$B$1000,Consolidado!$E$5:$E$1000,$B26,Consolidado!$C$5:$C$1000,"Comité de Supervisión",Consolidado!$S$5:$S$1000,"X",Consolidado!$H$5:$H$1000,IF($D$9="Todos","&gt;0",$D$9))),2),"")&amp;IF(_xlfn.MAXIFS(Consolidado!$B$5:$B$1000,Consolidado!$E$5:$E$1000,$B26,Consolidado!$C$5:$C$1000,"Comité de Supervisión",Consolidado!$S$5:$S$1000,"X",Consolidado!$H$5:$H$1000,IF($D$9="Todos","&gt;0",$D$9))&lt;&gt;_xlfn.MINIFS(Consolidado!$B$5:$B$1000,Consolidado!$E$5:$E$1000,$B26,Consolidado!$C$5:$C$1000,"Comité de Supervisión",Consolidado!$S$5:$S$1000,"X",Consolidado!$H$5:$H$1000,IF($D$9="Todos","&gt;0",$D$9))," y "&amp;TEXT(DAY(_xlfn.MAXIFS(Consolidado!$B$5:$B$1000,Consolidado!$E$5:$E$1000,$B26,Consolidado!$C$5:$C$1000,"Comité de Supervisión",Consolidado!$S$5:$S$1000,"X",Consolidado!$H$5:$H$1000,IF($D$9="Todos","&gt;0",$D$9))),"00")&amp;"/"&amp;TEXT(MONTH(_xlfn.MAXIFS(Consolidado!$B$5:$B$1000,Consolidado!$E$5:$E$1000,$B26,Consolidado!$C$5:$C$1000,"Comité de Supervisión",Consolidado!$S$5:$S$1000,"X",Consolidado!$H$5:$H$1000,IF($D$9="Todos","&gt;0",$D$9))),"00")&amp;IF($D$9="Todos","/"&amp;RIGHT(YEAR(_xlfn.MAXIFS(Consolidado!$B$5:$B$1000,Consolidado!$E$5:$E$1000,$B26,Consolidado!$C$5:$C$1000,"Comité de Supervisión",Consolidado!$S$5:$S$1000,"X",Consolidado!$H$5:$H$1000,IF($D$9="Todos","&gt;0",$D$9))),2),""),""),""),IF(SUMIFS(Consolidado!$AD$5:$AD$1000,Consolidado!$E$5:$E$1000,$B26,Consolidado!$C$5:$C$1000,"Consejo de Administración",Consolidado!$S$5:$S$1000,"X",Consolidado!$H$5:$H$1000,IF($D$9="Todos","&gt;0",$D$9))&gt;0,"Consejo "&amp;TEXT(DAY(_xlfn.MINIFS(Consolidado!$B$5:$B$1000,Consolidado!$E$5:$E$1000,$B26,Consolidado!$C$5:$C$1000,"Consejo de Administración",Consolidado!$S$5:$S$1000,"X",Consolidado!$H$5:$H$1000,IF($D$9="Todos","&gt;0",$D$9))),"00")&amp;"/"&amp;TEXT(MONTH(_xlfn.MINIFS(Consolidado!$B$5:$B$1000,Consolidado!$E$5:$E$1000,$B26,Consolidado!$C$5:$C$1000,"Consejo de Administración",Consolidado!$S$5:$S$1000,"X",Consolidado!$H$5:$H$1000,IF($D$9="Todos","&gt;0",$D$9))),"00")&amp;IF($D$9="Todos","/"&amp;RIGHT(YEAR(_xlfn.MINIFS(Consolidado!$B$5:$B$1000,Consolidado!$E$5:$E$1000,$B26,Consolidado!$C$5:$C$1000,"Consejo de Administración",Consolidado!$S$5:$S$1000,"X",Consolidado!$H$5:$H$1000,IF($D$9="Todos","&gt;0",$D$9))),2),"")&amp;IF(_xlfn.MAXIFS(Consolidado!$B$5:$B$1000,Consolidado!$E$5:$E$1000,$B26,Consolidado!$C$5:$C$1000,"Consejo de Administración",Consolidado!$S$5:$S$1000,"X",Consolidado!$H$5:$H$1000,IF($D$9="Todos","&gt;0",$D$9))&lt;&gt;_xlfn.MINIFS(Consolidado!$B$5:$B$1000,Consolidado!$E$5:$E$1000,$B26,Consolidado!$C$5:$C$1000,"Consejo de Administración",Consolidado!$S$5:$S$1000,"X",Consolidado!$H$5:$H$1000,IF($D$9="Todos","&gt;0",$D$9))," y "&amp;TEXT(DAY(_xlfn.MAXIFS(Consolidado!$B$5:$B$1000,Consolidado!$E$5:$E$1000,$B26,Consolidado!$C$5:$C$1000,"Consejo de Administración",Consolidado!$S$5:$S$1000,"X",Consolidado!$H$5:$H$1000,IF($D$9="Todos","&gt;0",$D$9))),"00")&amp;"/"&amp;TEXT(MONTH(_xlfn.MAXIFS(Consolidado!$B$5:$B$1000,Consolidado!$E$5:$E$1000,$B26,Consolidado!$C$5:$C$1000,"Consejo de Administración",Consolidado!$S$5:$S$1000,"X",Consolidado!$H$5:$H$1000,IF($D$9="Todos","&gt;0",$D$9))),"00")&amp;IF($D$9="Todos","/"&amp;RIGHT(YEAR(_xlfn.MAXIFS(Consolidado!$B$5:$B$1000,Consolidado!$E$5:$E$1000,$B26,Consolidado!$C$5:$C$1000,"Consejo de Administración",Consolidado!$S$5:$S$1000,"X",Consolidado!$H$5:$H$1000,IF($D$9="Todos","&gt;0",$D$9))),2),""),""),""),IF(SUMIFS(Consolidado!$AD$5:$AD$1000,Consolidado!$E$5:$E$1000,$B26,Consolidado!$C$5:$C$1000,"Otros",Consolidado!$S$5:$S$1000,"X",Consolidado!$H$5:$H$1000,IF($D$9="Todos","&gt;0",$D$9))&gt;0,"Otros "&amp;TEXT(DAY(_xlfn.MINIFS(Consolidado!$B$5:$B$1000,Consolidado!$E$5:$E$1000,$B26,Consolidado!$C$5:$C$1000,"Otros",Consolidado!$S$5:$S$1000,"X",Consolidado!$H$5:$H$1000,IF($D$9="Todos","&gt;0",$D$9))),"00")&amp;"/"&amp;TEXT(MONTH(_xlfn.MINIFS(Consolidado!$B$5:$B$1000,Consolidado!$E$5:$E$1000,$B26,Consolidado!$C$5:$C$1000,"Otros",Consolidado!$S$5:$S$1000,"X",Consolidado!$H$5:$H$1000,IF($D$9="Todos","&gt;0",$D$9))),"00")&amp;IF($D$9="Todos","/"&amp;RIGHT(YEAR(_xlfn.MINIFS(Consolidado!$B$5:$B$1000,Consolidado!$E$5:$E$1000,$B26,Consolidado!$C$5:$C$1000,"Otros",Consolidado!$S$5:$S$1000,"X",Consolidado!$H$5:$H$1000,IF($D$9="Todos","&gt;0",$D$9))),2),"")&amp;IF(_xlfn.MAXIFS(Consolidado!$B$5:$B$1000,Consolidado!$E$5:$E$1000,$B26,Consolidado!$C$5:$C$1000,"Otros",Consolidado!$S$5:$S$1000,"X",Consolidado!$H$5:$H$1000,IF($D$9="Todos","&gt;0",$D$9))&lt;&gt;_xlfn.MINIFS(Consolidado!$B$5:$B$1000,Consolidado!$E$5:$E$1000,$B26,Consolidado!$C$5:$C$1000,"Otros",Consolidado!$S$5:$S$1000,"X",Consolidado!$H$5:$H$1000,IF($D$9="Todos","&gt;0",$D$9))," y "&amp;TEXT(DAY(_xlfn.MAXIFS(Consolidado!$B$5:$B$1000,Consolidado!$E$5:$E$1000,$B26,Consolidado!$C$5:$C$1000,"Otros",Consolidado!$S$5:$S$1000,"X",Consolidado!$H$5:$H$1000,IF($D$9="Todos","&gt;0",$D$9))),"00")&amp;"/"&amp;TEXT(MONTH(_xlfn.MAXIFS(Consolidado!$B$5:$B$1000,Consolidado!$E$5:$E$1000,$B26,Consolidado!$C$5:$C$1000,"Otros",Consolidado!$S$5:$S$1000,"X",Consolidado!$H$5:$H$1000,IF($D$9="Todos","&gt;0",$D$9))),"00")&amp;IF($D$9="Todos","/"&amp;RIGHT(YEAR(_xlfn.MAXIFS(Consolidado!$B$5:$B$1000,Consolidado!$E$5:$E$1000,$B26,Consolidado!$C$5:$C$1000,"Otros",Consolidado!$S$5:$S$1000,"X",Consolidado!$H$5:$H$1000,IF($D$9="Todos","&gt;0",$D$9))),2),""),""),""))</f>
        <v/>
      </c>
      <c r="V26" s="37" t="str">
        <f aca="false">_xlfn.TEXTJOIN(" +"&amp;CHAR(10),TRUE(),IF(SUMIFS(Consolidado!$AD$5:$AD$1000,Consolidado!$E$5:$E$1000,$B26,Consolidado!$C$5:$C$1000,"Auditoría Interna",Consolidado!$T$5:$T$1000,"X",Consolidado!$H$5:$H$1000,IF($D$9="Todos","&gt;0",$D$9))&gt;0,"Interna "&amp;TEXT(DAY(_xlfn.MINIFS(Consolidado!$B$5:$B$1000,Consolidado!$E$5:$E$1000,$B26,Consolidado!$C$5:$C$1000,"Auditoría Interna",Consolidado!$T$5:$T$1000,"X",Consolidado!$H$5:$H$1000,IF($D$9="Todos","&gt;0",$D$9))),"00")&amp;"/"&amp;TEXT(MONTH(_xlfn.MINIFS(Consolidado!$B$5:$B$1000,Consolidado!$E$5:$E$1000,$B26,Consolidado!$C$5:$C$1000,"Auditoría Interna",Consolidado!$T$5:$T$1000,"X",Consolidado!$H$5:$H$1000,IF($D$9="Todos","&gt;0",$D$9))),"00")&amp;IF($D$9="Todos","/"&amp;RIGHT(YEAR(_xlfn.MINIFS(Consolidado!$B$5:$B$1000,Consolidado!$E$5:$E$1000,$B26,Consolidado!$C$5:$C$1000,"Auditoría Interna",Consolidado!$T$5:$T$1000,"X",Consolidado!$H$5:$H$1000,IF($D$9="Todos","&gt;0",$D$9))),2),"")&amp;IF(_xlfn.MAXIFS(Consolidado!$B$5:$B$1000,Consolidado!$E$5:$E$1000,$B26,Consolidado!$C$5:$C$1000,"Auditoría Interna",Consolidado!$T$5:$T$1000,"X",Consolidado!$H$5:$H$1000,IF($D$9="Todos","&gt;0",$D$9))&lt;&gt;_xlfn.MINIFS(Consolidado!$B$5:$B$1000,Consolidado!$E$5:$E$1000,$B26,Consolidado!$C$5:$C$1000,"Auditoría Interna",Consolidado!$T$5:$T$1000,"X",Consolidado!$H$5:$H$1000,IF($D$9="Todos","&gt;0",$D$9))," y "&amp;TEXT(DAY(_xlfn.MAXIFS(Consolidado!$B$5:$B$1000,Consolidado!$E$5:$E$1000,$B26,Consolidado!$C$5:$C$1000,"Auditoría Interna",Consolidado!$T$5:$T$1000,"X",Consolidado!$H$5:$H$1000,IF($D$9="Todos","&gt;0",$D$9))),"00")&amp;"/"&amp;TEXT(MONTH(_xlfn.MAXIFS(Consolidado!$B$5:$B$1000,Consolidado!$E$5:$E$1000,$B26,Consolidado!$C$5:$C$1000,"Auditoría Interna",Consolidado!$T$5:$T$1000,"X",Consolidado!$H$5:$H$1000,IF($D$9="Todos","&gt;0",$D$9))),"00")&amp;IF($D$9="Todos","/"&amp;RIGHT(YEAR(_xlfn.MAXIFS(Consolidado!$B$5:$B$1000,Consolidado!$E$5:$E$1000,$B26,Consolidado!$C$5:$C$1000,"Auditoría Interna",Consolidado!$T$5:$T$1000,"X",Consolidado!$H$5:$H$1000,IF($D$9="Todos","&gt;0",$D$9))),2),""),""),""),IF(SUMIFS(Consolidado!$AD$5:$AD$1000,Consolidado!$E$5:$E$1000,$B26,Consolidado!$C$5:$C$1000,"Auditoría Externa",Consolidado!$T$5:$T$1000,"X",Consolidado!$H$5:$H$1000,IF($D$9="Todos","&gt;0",$D$9))&gt;0,"Externa "&amp;TEXT(DAY(_xlfn.MINIFS(Consolidado!$B$5:$B$1000,Consolidado!$E$5:$E$1000,$B26,Consolidado!$C$5:$C$1000,"Auditoría Externa",Consolidado!$T$5:$T$1000,"X",Consolidado!$H$5:$H$1000,IF($D$9="Todos","&gt;0",$D$9))),"00")&amp;"/"&amp;TEXT(MONTH(_xlfn.MINIFS(Consolidado!$B$5:$B$1000,Consolidado!$E$5:$E$1000,$B26,Consolidado!$C$5:$C$1000,"Auditoría Externa",Consolidado!$T$5:$T$1000,"X",Consolidado!$H$5:$H$1000,IF($D$9="Todos","&gt;0",$D$9))),"00")&amp;IF($D$9="Todos","/"&amp;RIGHT(YEAR(_xlfn.MINIFS(Consolidado!$B$5:$B$1000,Consolidado!$E$5:$E$1000,$B26,Consolidado!$C$5:$C$1000,"Auditoría Externa",Consolidado!$T$5:$T$1000,"X",Consolidado!$H$5:$H$1000,IF($D$9="Todos","&gt;0",$D$9))),2),"")&amp;IF(_xlfn.MAXIFS(Consolidado!$B$5:$B$1000,Consolidado!$E$5:$E$1000,$B26,Consolidado!$C$5:$C$1000,"Auditoría Externa",Consolidado!$T$5:$T$1000,"X",Consolidado!$H$5:$H$1000,IF($D$9="Todos","&gt;0",$D$9))&lt;&gt;_xlfn.MINIFS(Consolidado!$B$5:$B$1000,Consolidado!$E$5:$E$1000,$B26,Consolidado!$C$5:$C$1000,"Auditoría Externa",Consolidado!$T$5:$T$1000,"X",Consolidado!$H$5:$H$1000,IF($D$9="Todos","&gt;0",$D$9))," y "&amp;TEXT(DAY(_xlfn.MAXIFS(Consolidado!$B$5:$B$1000,Consolidado!$E$5:$E$1000,$B26,Consolidado!$C$5:$C$1000,"Auditoría Externa",Consolidado!$T$5:$T$1000,"X",Consolidado!$H$5:$H$1000,IF($D$9="Todos","&gt;0",$D$9))),"00")&amp;"/"&amp;TEXT(MONTH(_xlfn.MAXIFS(Consolidado!$B$5:$B$1000,Consolidado!$E$5:$E$1000,$B26,Consolidado!$C$5:$C$1000,"Auditoría Externa",Consolidado!$T$5:$T$1000,"X",Consolidado!$H$5:$H$1000,IF($D$9="Todos","&gt;0",$D$9))),"00")&amp;IF($D$9="Todos","/"&amp;RIGHT(YEAR(_xlfn.MAXIFS(Consolidado!$B$5:$B$1000,Consolidado!$E$5:$E$1000,$B26,Consolidado!$C$5:$C$1000,"Auditoría Externa",Consolidado!$T$5:$T$1000,"X",Consolidado!$H$5:$H$1000,IF($D$9="Todos","&gt;0",$D$9))),2),""),""),""),IF(SUMIFS(Consolidado!$AD$5:$AD$1000,Consolidado!$E$5:$E$1000,$B26,Consolidado!$C$5:$C$1000,"SSF",Consolidado!$T$5:$T$1000,"X",Consolidado!$H$5:$H$1000,IF($D$9="Todos","&gt;0",$D$9))&gt;0,"SSF "&amp;TEXT(DAY(_xlfn.MINIFS(Consolidado!$B$5:$B$1000,Consolidado!$E$5:$E$1000,$B26,Consolidado!$C$5:$C$1000,"SSF",Consolidado!$T$5:$T$1000,"X",Consolidado!$H$5:$H$1000,IF($D$9="Todos","&gt;0",$D$9))),"00")&amp;"/"&amp;TEXT(MONTH(_xlfn.MINIFS(Consolidado!$B$5:$B$1000,Consolidado!$E$5:$E$1000,$B26,Consolidado!$C$5:$C$1000,"SSF",Consolidado!$T$5:$T$1000,"X",Consolidado!$H$5:$H$1000,IF($D$9="Todos","&gt;0",$D$9))),"00")&amp;IF($D$9="Todos","/"&amp;RIGHT(YEAR(_xlfn.MINIFS(Consolidado!$B$5:$B$1000,Consolidado!$E$5:$E$1000,$B26,Consolidado!$C$5:$C$1000,"SSF",Consolidado!$T$5:$T$1000,"X",Consolidado!$H$5:$H$1000,IF($D$9="Todos","&gt;0",$D$9))),2),"")&amp;IF(_xlfn.MAXIFS(Consolidado!$B$5:$B$1000,Consolidado!$E$5:$E$1000,$B26,Consolidado!$C$5:$C$1000,"SSF",Consolidado!$T$5:$T$1000,"X",Consolidado!$H$5:$H$1000,IF($D$9="Todos","&gt;0",$D$9))&lt;&gt;_xlfn.MINIFS(Consolidado!$B$5:$B$1000,Consolidado!$E$5:$E$1000,$B26,Consolidado!$C$5:$C$1000,"SSF",Consolidado!$T$5:$T$1000,"X",Consolidado!$H$5:$H$1000,IF($D$9="Todos","&gt;0",$D$9))," y "&amp;TEXT(DAY(_xlfn.MAXIFS(Consolidado!$B$5:$B$1000,Consolidado!$E$5:$E$1000,$B26,Consolidado!$C$5:$C$1000,"SSF",Consolidado!$T$5:$T$1000,"X",Consolidado!$H$5:$H$1000,IF($D$9="Todos","&gt;0",$D$9))),"00")&amp;"/"&amp;TEXT(MONTH(_xlfn.MAXIFS(Consolidado!$B$5:$B$1000,Consolidado!$E$5:$E$1000,$B26,Consolidado!$C$5:$C$1000,"SSF",Consolidado!$T$5:$T$1000,"X",Consolidado!$H$5:$H$1000,IF($D$9="Todos","&gt;0",$D$9))),"00")&amp;IF($D$9="Todos","/"&amp;RIGHT(YEAR(_xlfn.MAXIFS(Consolidado!$B$5:$B$1000,Consolidado!$E$5:$E$1000,$B26,Consolidado!$C$5:$C$1000,"SSF",Consolidado!$T$5:$T$1000,"X",Consolidado!$H$5:$H$1000,IF($D$9="Todos","&gt;0",$D$9))),2),""),""),""),IF(SUMIFS(Consolidado!$AD$5:$AD$1000,Consolidado!$E$5:$E$1000,$B26,Consolidado!$C$5:$C$1000,"Comité de Supervisión",Consolidado!$T$5:$T$1000,"X",Consolidado!$H$5:$H$1000,IF($D$9="Todos","&gt;0",$D$9))&gt;0,"Comité Sup. "&amp;TEXT(DAY(_xlfn.MINIFS(Consolidado!$B$5:$B$1000,Consolidado!$E$5:$E$1000,$B26,Consolidado!$C$5:$C$1000,"Comité de Supervisión",Consolidado!$T$5:$T$1000,"X",Consolidado!$H$5:$H$1000,IF($D$9="Todos","&gt;0",$D$9))),"00")&amp;"/"&amp;TEXT(MONTH(_xlfn.MINIFS(Consolidado!$B$5:$B$1000,Consolidado!$E$5:$E$1000,$B26,Consolidado!$C$5:$C$1000,"Comité de Supervisión",Consolidado!$T$5:$T$1000,"X",Consolidado!$H$5:$H$1000,IF($D$9="Todos","&gt;0",$D$9))),"00")&amp;IF($D$9="Todos","/"&amp;RIGHT(YEAR(_xlfn.MINIFS(Consolidado!$B$5:$B$1000,Consolidado!$E$5:$E$1000,$B26,Consolidado!$C$5:$C$1000,"Comité de Supervisión",Consolidado!$T$5:$T$1000,"X",Consolidado!$H$5:$H$1000,IF($D$9="Todos","&gt;0",$D$9))),2),"")&amp;IF(_xlfn.MAXIFS(Consolidado!$B$5:$B$1000,Consolidado!$E$5:$E$1000,$B26,Consolidado!$C$5:$C$1000,"Comité de Supervisión",Consolidado!$T$5:$T$1000,"X",Consolidado!$H$5:$H$1000,IF($D$9="Todos","&gt;0",$D$9))&lt;&gt;_xlfn.MINIFS(Consolidado!$B$5:$B$1000,Consolidado!$E$5:$E$1000,$B26,Consolidado!$C$5:$C$1000,"Comité de Supervisión",Consolidado!$T$5:$T$1000,"X",Consolidado!$H$5:$H$1000,IF($D$9="Todos","&gt;0",$D$9))," y "&amp;TEXT(DAY(_xlfn.MAXIFS(Consolidado!$B$5:$B$1000,Consolidado!$E$5:$E$1000,$B26,Consolidado!$C$5:$C$1000,"Comité de Supervisión",Consolidado!$T$5:$T$1000,"X",Consolidado!$H$5:$H$1000,IF($D$9="Todos","&gt;0",$D$9))),"00")&amp;"/"&amp;TEXT(MONTH(_xlfn.MAXIFS(Consolidado!$B$5:$B$1000,Consolidado!$E$5:$E$1000,$B26,Consolidado!$C$5:$C$1000,"Comité de Supervisión",Consolidado!$T$5:$T$1000,"X",Consolidado!$H$5:$H$1000,IF($D$9="Todos","&gt;0",$D$9))),"00")&amp;IF($D$9="Todos","/"&amp;RIGHT(YEAR(_xlfn.MAXIFS(Consolidado!$B$5:$B$1000,Consolidado!$E$5:$E$1000,$B26,Consolidado!$C$5:$C$1000,"Comité de Supervisión",Consolidado!$T$5:$T$1000,"X",Consolidado!$H$5:$H$1000,IF($D$9="Todos","&gt;0",$D$9))),2),""),""),""),IF(SUMIFS(Consolidado!$AD$5:$AD$1000,Consolidado!$E$5:$E$1000,$B26,Consolidado!$C$5:$C$1000,"Consejo de Administración",Consolidado!$T$5:$T$1000,"X",Consolidado!$H$5:$H$1000,IF($D$9="Todos","&gt;0",$D$9))&gt;0,"Consejo "&amp;TEXT(DAY(_xlfn.MINIFS(Consolidado!$B$5:$B$1000,Consolidado!$E$5:$E$1000,$B26,Consolidado!$C$5:$C$1000,"Consejo de Administración",Consolidado!$T$5:$T$1000,"X",Consolidado!$H$5:$H$1000,IF($D$9="Todos","&gt;0",$D$9))),"00")&amp;"/"&amp;TEXT(MONTH(_xlfn.MINIFS(Consolidado!$B$5:$B$1000,Consolidado!$E$5:$E$1000,$B26,Consolidado!$C$5:$C$1000,"Consejo de Administración",Consolidado!$T$5:$T$1000,"X",Consolidado!$H$5:$H$1000,IF($D$9="Todos","&gt;0",$D$9))),"00")&amp;IF($D$9="Todos","/"&amp;RIGHT(YEAR(_xlfn.MINIFS(Consolidado!$B$5:$B$1000,Consolidado!$E$5:$E$1000,$B26,Consolidado!$C$5:$C$1000,"Consejo de Administración",Consolidado!$T$5:$T$1000,"X",Consolidado!$H$5:$H$1000,IF($D$9="Todos","&gt;0",$D$9))),2),"")&amp;IF(_xlfn.MAXIFS(Consolidado!$B$5:$B$1000,Consolidado!$E$5:$E$1000,$B26,Consolidado!$C$5:$C$1000,"Consejo de Administración",Consolidado!$T$5:$T$1000,"X",Consolidado!$H$5:$H$1000,IF($D$9="Todos","&gt;0",$D$9))&lt;&gt;_xlfn.MINIFS(Consolidado!$B$5:$B$1000,Consolidado!$E$5:$E$1000,$B26,Consolidado!$C$5:$C$1000,"Consejo de Administración",Consolidado!$T$5:$T$1000,"X",Consolidado!$H$5:$H$1000,IF($D$9="Todos","&gt;0",$D$9))," y "&amp;TEXT(DAY(_xlfn.MAXIFS(Consolidado!$B$5:$B$1000,Consolidado!$E$5:$E$1000,$B26,Consolidado!$C$5:$C$1000,"Consejo de Administración",Consolidado!$T$5:$T$1000,"X",Consolidado!$H$5:$H$1000,IF($D$9="Todos","&gt;0",$D$9))),"00")&amp;"/"&amp;TEXT(MONTH(_xlfn.MAXIFS(Consolidado!$B$5:$B$1000,Consolidado!$E$5:$E$1000,$B26,Consolidado!$C$5:$C$1000,"Consejo de Administración",Consolidado!$T$5:$T$1000,"X",Consolidado!$H$5:$H$1000,IF($D$9="Todos","&gt;0",$D$9))),"00")&amp;IF($D$9="Todos","/"&amp;RIGHT(YEAR(_xlfn.MAXIFS(Consolidado!$B$5:$B$1000,Consolidado!$E$5:$E$1000,$B26,Consolidado!$C$5:$C$1000,"Consejo de Administración",Consolidado!$T$5:$T$1000,"X",Consolidado!$H$5:$H$1000,IF($D$9="Todos","&gt;0",$D$9))),2),""),""),""),IF(SUMIFS(Consolidado!$AD$5:$AD$1000,Consolidado!$E$5:$E$1000,$B26,Consolidado!$C$5:$C$1000,"Otros",Consolidado!$T$5:$T$1000,"X",Consolidado!$H$5:$H$1000,IF($D$9="Todos","&gt;0",$D$9))&gt;0,"Otros "&amp;TEXT(DAY(_xlfn.MINIFS(Consolidado!$B$5:$B$1000,Consolidado!$E$5:$E$1000,$B26,Consolidado!$C$5:$C$1000,"Otros",Consolidado!$T$5:$T$1000,"X",Consolidado!$H$5:$H$1000,IF($D$9="Todos","&gt;0",$D$9))),"00")&amp;"/"&amp;TEXT(MONTH(_xlfn.MINIFS(Consolidado!$B$5:$B$1000,Consolidado!$E$5:$E$1000,$B26,Consolidado!$C$5:$C$1000,"Otros",Consolidado!$T$5:$T$1000,"X",Consolidado!$H$5:$H$1000,IF($D$9="Todos","&gt;0",$D$9))),"00")&amp;IF($D$9="Todos","/"&amp;RIGHT(YEAR(_xlfn.MINIFS(Consolidado!$B$5:$B$1000,Consolidado!$E$5:$E$1000,$B26,Consolidado!$C$5:$C$1000,"Otros",Consolidado!$T$5:$T$1000,"X",Consolidado!$H$5:$H$1000,IF($D$9="Todos","&gt;0",$D$9))),2),"")&amp;IF(_xlfn.MAXIFS(Consolidado!$B$5:$B$1000,Consolidado!$E$5:$E$1000,$B26,Consolidado!$C$5:$C$1000,"Otros",Consolidado!$T$5:$T$1000,"X",Consolidado!$H$5:$H$1000,IF($D$9="Todos","&gt;0",$D$9))&lt;&gt;_xlfn.MINIFS(Consolidado!$B$5:$B$1000,Consolidado!$E$5:$E$1000,$B26,Consolidado!$C$5:$C$1000,"Otros",Consolidado!$T$5:$T$1000,"X",Consolidado!$H$5:$H$1000,IF($D$9="Todos","&gt;0",$D$9))," y "&amp;TEXT(DAY(_xlfn.MAXIFS(Consolidado!$B$5:$B$1000,Consolidado!$E$5:$E$1000,$B26,Consolidado!$C$5:$C$1000,"Otros",Consolidado!$T$5:$T$1000,"X",Consolidado!$H$5:$H$1000,IF($D$9="Todos","&gt;0",$D$9))),"00")&amp;"/"&amp;TEXT(MONTH(_xlfn.MAXIFS(Consolidado!$B$5:$B$1000,Consolidado!$E$5:$E$1000,$B26,Consolidado!$C$5:$C$1000,"Otros",Consolidado!$T$5:$T$1000,"X",Consolidado!$H$5:$H$1000,IF($D$9="Todos","&gt;0",$D$9))),"00")&amp;IF($D$9="Todos","/"&amp;RIGHT(YEAR(_xlfn.MAXIFS(Consolidado!$B$5:$B$1000,Consolidado!$E$5:$E$1000,$B26,Consolidado!$C$5:$C$1000,"Otros",Consolidado!$T$5:$T$1000,"X",Consolidado!$H$5:$H$1000,IF($D$9="Todos","&gt;0",$D$9))),2),""),""),""))</f>
        <v/>
      </c>
      <c r="AD26" s="38" t="str">
        <f aca="false">Catálogos!C6</f>
        <v>Pérdida Esperada</v>
      </c>
      <c r="AE26" s="38" t="str">
        <f aca="false">Catálogos!D6</f>
        <v>NCB-022</v>
      </c>
      <c r="AF26" s="38" t="n">
        <f aca="false">IF(AD26="",0,IF($D$9="Todos",SUMIFS(Consolidado!$AD$5:$AD$1000,Consolidado!$E$5:$E$1000,AD26,Consolidado!$C$5:$C$1000,"Auditoría Interna"),SUMIFS(Consolidado!$AD$5:$AD$1000,Consolidado!$E$5:$E$1000,AD26,Consolidado!$C$5:$C$1000,"Auditoría Interna",Consolidado!$H$5:$H$1000,$D$9)))</f>
        <v>1</v>
      </c>
      <c r="AG26" s="38" t="n">
        <f aca="false">IF(AD26="",0,IF($D$9="Todos",SUMIFS(Consolidado!$AD$5:$AD$1000,Consolidado!$E$5:$E$1000,AD26,Consolidado!$C$5:$C$1000,"Auditoría Externa"),SUMIFS(Consolidado!$AD$5:$AD$1000,Consolidado!$E$5:$E$1000,AD26,Consolidado!$C$5:$C$1000,"Auditoría Externa",Consolidado!$H$5:$H$1000,$D$9)))</f>
        <v>1</v>
      </c>
      <c r="AH26" s="38" t="n">
        <f aca="false">IF(AD26="",0,IF($D$9="Todos",SUMIFS(Consolidado!$AD$5:$AD$1000,Consolidado!$E$5:$E$1000,AD26,Consolidado!$C$5:$C$1000,"SSF"),SUMIFS(Consolidado!$AD$5:$AD$1000,Consolidado!$E$5:$E$1000,AD26,Consolidado!$C$5:$C$1000,"SSF",Consolidado!$H$5:$H$1000,$D$9)))</f>
        <v>0</v>
      </c>
      <c r="AI26" s="38" t="n">
        <f aca="false">IF(AD26="",0,IF($D$9="Todos",SUMIFS(Consolidado!$AD$5:$AD$1000,Consolidado!$E$5:$E$1000,AD26),SUMIFS(Consolidado!$AD$5:$AD$1000,Consolidado!$E$5:$E$1000,AD26,Consolidado!$H$5:$H$1000,$D$9))-SUM(AF26:AH26))</f>
        <v>0</v>
      </c>
      <c r="AJ26" s="38" t="n">
        <f aca="false">SUM(AF26:AI26)</f>
        <v>2</v>
      </c>
      <c r="AK26" s="38" t="n">
        <f aca="false">(AF26&gt;0)+(AG26&gt;0)+(AH26&gt;0)+(IF($D$9="Todos",SUMIFS(Consolidado!$AD$5:$AD$1000,Consolidado!$E$5:$E$1000,AD26,Consolidado!$C$5:$C$1000,"Comité de Supervisión"),SUMIFS(Consolidado!$AD$5:$AD$1000,Consolidado!$E$5:$E$1000,AD26,Consolidado!$C$5:$C$1000,"Comité de Supervisión",Consolidado!$H$5:$H$1000,$D$9))&gt;0)+(IF($D$9="Todos",SUMIFS(Consolidado!$AD$5:$AD$1000,Consolidado!$E$5:$E$1000,AD26,Consolidado!$C$5:$C$1000,"Consejo de Administración"),SUMIFS(Consolidado!$AD$5:$AD$1000,Consolidado!$E$5:$E$1000,AD26,Consolidado!$C$5:$C$1000,"Consejo de Administración",Consolidado!$H$5:$H$1000,$D$9))&gt;0)+(IF($D$9="Todos",SUMIFS(Consolidado!$AD$5:$AD$1000,Consolidado!$E$5:$E$1000,AD26,Consolidado!$C$5:$C$1000,"Otros"),SUMIFS(Consolidado!$AD$5:$AD$1000,Consolidado!$E$5:$E$1000,AD26,Consolidado!$C$5:$C$1000,"Otros",Consolidado!$H$5:$H$1000,$D$9))&gt;0)</f>
        <v>2</v>
      </c>
      <c r="AL26" s="38" t="n">
        <f aca="false">IF(AD26="",-1,AJ26*10000+AK26*100-ROW()/1000)</f>
        <v>20199.974</v>
      </c>
      <c r="AM26" s="38" t="str">
        <f aca="false" t="array" ref="AM26:AM26">_xlfn.TEXTJOIN(", ",TRUE(),IF((Consolidado!$E$5:$E$1000=AD26)*((($D$9="Todos")+(Consolidado!$H$5:$H$1000=$D$9))&gt;0),Consolidado!$AE$5:$AE$1000,""))</f>
        <v>Interna – 6 de Mayo 2026, Externa – 6 de Octubre 2026</v>
      </c>
      <c r="AN26" s="38" t="str">
        <f aca="false" t="array" ref="AN26:AN26">_xlfn.TEXTJOIN(", ",TRUE(),IF(Consolidado!$E$5:$E$1000=AD26,Consolidado!$AE$5:$AE$1000,""))</f>
        <v>Interna – 6 de Mayo 2026, Externa – 6 de Octubre 2026</v>
      </c>
    </row>
    <row r="27" customFormat="false" ht="39.75" hidden="false" customHeight="true" outlineLevel="0" collapsed="false">
      <c r="A27" s="31" t="n">
        <v>6</v>
      </c>
      <c r="B27" s="32" t="str">
        <f aca="false">INDEX($AD$22:$AD$51,MATCH(LARGE($AL$22:$AL$51,6),$AL$22:$AL$51,0))</f>
        <v>Gobierno Corporativo</v>
      </c>
      <c r="C27" s="33" t="str">
        <f aca="false">INDEX($AE$22:$AE$51,MATCH(LARGE($AL$22:$AL$51,6),$AL$22:$AL$51,0))</f>
        <v>NRP-17</v>
      </c>
      <c r="D27" s="34" t="n">
        <f aca="false">INDEX($AF$22:$AF$51,MATCH(LARGE($AL$22:$AL$51,6),$AL$22:$AL$51,0))</f>
        <v>1</v>
      </c>
      <c r="E27" s="34" t="n">
        <f aca="false">INDEX($AG$22:$AG$51,MATCH(LARGE($AL$22:$AL$51,6),$AL$22:$AL$51,0))</f>
        <v>0</v>
      </c>
      <c r="F27" s="34" t="n">
        <f aca="false">INDEX($AH$22:$AH$51,MATCH(LARGE($AL$22:$AL$51,6),$AL$22:$AL$51,0))</f>
        <v>1</v>
      </c>
      <c r="G27" s="34" t="n">
        <f aca="false">INDEX($AI$22:$AI$51,MATCH(LARGE($AL$22:$AL$51,6),$AL$22:$AL$51,0))</f>
        <v>0</v>
      </c>
      <c r="H27" s="35" t="n">
        <f aca="false">INDEX($AJ$22:$AJ$51,MATCH(LARGE($AL$22:$AL$51,6),$AL$22:$AL$51,0))</f>
        <v>2</v>
      </c>
      <c r="I27" s="36" t="str">
        <f aca="false">IF(INDEX($AK$22:$AK$51,MATCH(LARGE($AL$22:$AL$51,6),$AL$22:$AL$51,0))&gt;=2,"SÍ ("&amp;INDEX($AK$22:$AK$51,MATCH(LARGE($AL$22:$AL$51,6),$AL$22:$AL$51,0))&amp;" entidades)","No")</f>
        <v>SÍ (2 entidades)</v>
      </c>
      <c r="J27" s="13" t="str">
        <f aca="false">IF(INDEX($AJ$22:$AJ$51,MATCH(LARGE($AL$22:$AL$51,6),$AL$22:$AL$51,0))&gt;0,INDEX($AM$22:$AM$51,MATCH(LARGE($AL$22:$AL$51,6),$AL$22:$AL$51,0)),IF(INDEX($AN$22:$AN$51,MATCH(LARGE($AL$22:$AL$51,6),$AL$22:$AL$51,0))="","Nunca lo han pedido","No lo pidieron en "&amp;$D$9&amp;". Lo pidieron: "&amp;INDEX($AN$22:$AN$51,MATCH(LARGE($AL$22:$AL$51,6),$AL$22:$AL$51,0))))</f>
        <v>SSF – 21 de Agosto 2026, Interna – 22 de Agosto 2026</v>
      </c>
      <c r="K27" s="37" t="str">
        <f aca="false">_xlfn.TEXTJOIN(" +"&amp;CHAR(10),TRUE(),IF(SUMIFS(Consolidado!$AD$5:$AD$1000,Consolidado!$E$5:$E$1000,$B27,Consolidado!$C$5:$C$1000,"Auditoría Interna",Consolidado!$I$5:$I$1000,"X",Consolidado!$H$5:$H$1000,IF($D$9="Todos","&gt;0",$D$9))&gt;0,"Interna "&amp;TEXT(DAY(_xlfn.MINIFS(Consolidado!$B$5:$B$1000,Consolidado!$E$5:$E$1000,$B27,Consolidado!$C$5:$C$1000,"Auditoría Interna",Consolidado!$I$5:$I$1000,"X",Consolidado!$H$5:$H$1000,IF($D$9="Todos","&gt;0",$D$9))),"00")&amp;"/"&amp;TEXT(MONTH(_xlfn.MINIFS(Consolidado!$B$5:$B$1000,Consolidado!$E$5:$E$1000,$B27,Consolidado!$C$5:$C$1000,"Auditoría Interna",Consolidado!$I$5:$I$1000,"X",Consolidado!$H$5:$H$1000,IF($D$9="Todos","&gt;0",$D$9))),"00")&amp;IF($D$9="Todos","/"&amp;RIGHT(YEAR(_xlfn.MINIFS(Consolidado!$B$5:$B$1000,Consolidado!$E$5:$E$1000,$B27,Consolidado!$C$5:$C$1000,"Auditoría Interna",Consolidado!$I$5:$I$1000,"X",Consolidado!$H$5:$H$1000,IF($D$9="Todos","&gt;0",$D$9))),2),"")&amp;IF(_xlfn.MAXIFS(Consolidado!$B$5:$B$1000,Consolidado!$E$5:$E$1000,$B27,Consolidado!$C$5:$C$1000,"Auditoría Interna",Consolidado!$I$5:$I$1000,"X",Consolidado!$H$5:$H$1000,IF($D$9="Todos","&gt;0",$D$9))&lt;&gt;_xlfn.MINIFS(Consolidado!$B$5:$B$1000,Consolidado!$E$5:$E$1000,$B27,Consolidado!$C$5:$C$1000,"Auditoría Interna",Consolidado!$I$5:$I$1000,"X",Consolidado!$H$5:$H$1000,IF($D$9="Todos","&gt;0",$D$9))," y "&amp;TEXT(DAY(_xlfn.MAXIFS(Consolidado!$B$5:$B$1000,Consolidado!$E$5:$E$1000,$B27,Consolidado!$C$5:$C$1000,"Auditoría Interna",Consolidado!$I$5:$I$1000,"X",Consolidado!$H$5:$H$1000,IF($D$9="Todos","&gt;0",$D$9))),"00")&amp;"/"&amp;TEXT(MONTH(_xlfn.MAXIFS(Consolidado!$B$5:$B$1000,Consolidado!$E$5:$E$1000,$B27,Consolidado!$C$5:$C$1000,"Auditoría Interna",Consolidado!$I$5:$I$1000,"X",Consolidado!$H$5:$H$1000,IF($D$9="Todos","&gt;0",$D$9))),"00")&amp;IF($D$9="Todos","/"&amp;RIGHT(YEAR(_xlfn.MAXIFS(Consolidado!$B$5:$B$1000,Consolidado!$E$5:$E$1000,$B27,Consolidado!$C$5:$C$1000,"Auditoría Interna",Consolidado!$I$5:$I$1000,"X",Consolidado!$H$5:$H$1000,IF($D$9="Todos","&gt;0",$D$9))),2),""),""),""),IF(SUMIFS(Consolidado!$AD$5:$AD$1000,Consolidado!$E$5:$E$1000,$B27,Consolidado!$C$5:$C$1000,"Auditoría Externa",Consolidado!$I$5:$I$1000,"X",Consolidado!$H$5:$H$1000,IF($D$9="Todos","&gt;0",$D$9))&gt;0,"Externa "&amp;TEXT(DAY(_xlfn.MINIFS(Consolidado!$B$5:$B$1000,Consolidado!$E$5:$E$1000,$B27,Consolidado!$C$5:$C$1000,"Auditoría Externa",Consolidado!$I$5:$I$1000,"X",Consolidado!$H$5:$H$1000,IF($D$9="Todos","&gt;0",$D$9))),"00")&amp;"/"&amp;TEXT(MONTH(_xlfn.MINIFS(Consolidado!$B$5:$B$1000,Consolidado!$E$5:$E$1000,$B27,Consolidado!$C$5:$C$1000,"Auditoría Externa",Consolidado!$I$5:$I$1000,"X",Consolidado!$H$5:$H$1000,IF($D$9="Todos","&gt;0",$D$9))),"00")&amp;IF($D$9="Todos","/"&amp;RIGHT(YEAR(_xlfn.MINIFS(Consolidado!$B$5:$B$1000,Consolidado!$E$5:$E$1000,$B27,Consolidado!$C$5:$C$1000,"Auditoría Externa",Consolidado!$I$5:$I$1000,"X",Consolidado!$H$5:$H$1000,IF($D$9="Todos","&gt;0",$D$9))),2),"")&amp;IF(_xlfn.MAXIFS(Consolidado!$B$5:$B$1000,Consolidado!$E$5:$E$1000,$B27,Consolidado!$C$5:$C$1000,"Auditoría Externa",Consolidado!$I$5:$I$1000,"X",Consolidado!$H$5:$H$1000,IF($D$9="Todos","&gt;0",$D$9))&lt;&gt;_xlfn.MINIFS(Consolidado!$B$5:$B$1000,Consolidado!$E$5:$E$1000,$B27,Consolidado!$C$5:$C$1000,"Auditoría Externa",Consolidado!$I$5:$I$1000,"X",Consolidado!$H$5:$H$1000,IF($D$9="Todos","&gt;0",$D$9))," y "&amp;TEXT(DAY(_xlfn.MAXIFS(Consolidado!$B$5:$B$1000,Consolidado!$E$5:$E$1000,$B27,Consolidado!$C$5:$C$1000,"Auditoría Externa",Consolidado!$I$5:$I$1000,"X",Consolidado!$H$5:$H$1000,IF($D$9="Todos","&gt;0",$D$9))),"00")&amp;"/"&amp;TEXT(MONTH(_xlfn.MAXIFS(Consolidado!$B$5:$B$1000,Consolidado!$E$5:$E$1000,$B27,Consolidado!$C$5:$C$1000,"Auditoría Externa",Consolidado!$I$5:$I$1000,"X",Consolidado!$H$5:$H$1000,IF($D$9="Todos","&gt;0",$D$9))),"00")&amp;IF($D$9="Todos","/"&amp;RIGHT(YEAR(_xlfn.MAXIFS(Consolidado!$B$5:$B$1000,Consolidado!$E$5:$E$1000,$B27,Consolidado!$C$5:$C$1000,"Auditoría Externa",Consolidado!$I$5:$I$1000,"X",Consolidado!$H$5:$H$1000,IF($D$9="Todos","&gt;0",$D$9))),2),""),""),""),IF(SUMIFS(Consolidado!$AD$5:$AD$1000,Consolidado!$E$5:$E$1000,$B27,Consolidado!$C$5:$C$1000,"SSF",Consolidado!$I$5:$I$1000,"X",Consolidado!$H$5:$H$1000,IF($D$9="Todos","&gt;0",$D$9))&gt;0,"SSF "&amp;TEXT(DAY(_xlfn.MINIFS(Consolidado!$B$5:$B$1000,Consolidado!$E$5:$E$1000,$B27,Consolidado!$C$5:$C$1000,"SSF",Consolidado!$I$5:$I$1000,"X",Consolidado!$H$5:$H$1000,IF($D$9="Todos","&gt;0",$D$9))),"00")&amp;"/"&amp;TEXT(MONTH(_xlfn.MINIFS(Consolidado!$B$5:$B$1000,Consolidado!$E$5:$E$1000,$B27,Consolidado!$C$5:$C$1000,"SSF",Consolidado!$I$5:$I$1000,"X",Consolidado!$H$5:$H$1000,IF($D$9="Todos","&gt;0",$D$9))),"00")&amp;IF($D$9="Todos","/"&amp;RIGHT(YEAR(_xlfn.MINIFS(Consolidado!$B$5:$B$1000,Consolidado!$E$5:$E$1000,$B27,Consolidado!$C$5:$C$1000,"SSF",Consolidado!$I$5:$I$1000,"X",Consolidado!$H$5:$H$1000,IF($D$9="Todos","&gt;0",$D$9))),2),"")&amp;IF(_xlfn.MAXIFS(Consolidado!$B$5:$B$1000,Consolidado!$E$5:$E$1000,$B27,Consolidado!$C$5:$C$1000,"SSF",Consolidado!$I$5:$I$1000,"X",Consolidado!$H$5:$H$1000,IF($D$9="Todos","&gt;0",$D$9))&lt;&gt;_xlfn.MINIFS(Consolidado!$B$5:$B$1000,Consolidado!$E$5:$E$1000,$B27,Consolidado!$C$5:$C$1000,"SSF",Consolidado!$I$5:$I$1000,"X",Consolidado!$H$5:$H$1000,IF($D$9="Todos","&gt;0",$D$9))," y "&amp;TEXT(DAY(_xlfn.MAXIFS(Consolidado!$B$5:$B$1000,Consolidado!$E$5:$E$1000,$B27,Consolidado!$C$5:$C$1000,"SSF",Consolidado!$I$5:$I$1000,"X",Consolidado!$H$5:$H$1000,IF($D$9="Todos","&gt;0",$D$9))),"00")&amp;"/"&amp;TEXT(MONTH(_xlfn.MAXIFS(Consolidado!$B$5:$B$1000,Consolidado!$E$5:$E$1000,$B27,Consolidado!$C$5:$C$1000,"SSF",Consolidado!$I$5:$I$1000,"X",Consolidado!$H$5:$H$1000,IF($D$9="Todos","&gt;0",$D$9))),"00")&amp;IF($D$9="Todos","/"&amp;RIGHT(YEAR(_xlfn.MAXIFS(Consolidado!$B$5:$B$1000,Consolidado!$E$5:$E$1000,$B27,Consolidado!$C$5:$C$1000,"SSF",Consolidado!$I$5:$I$1000,"X",Consolidado!$H$5:$H$1000,IF($D$9="Todos","&gt;0",$D$9))),2),""),""),""),IF(SUMIFS(Consolidado!$AD$5:$AD$1000,Consolidado!$E$5:$E$1000,$B27,Consolidado!$C$5:$C$1000,"Comité de Supervisión",Consolidado!$I$5:$I$1000,"X",Consolidado!$H$5:$H$1000,IF($D$9="Todos","&gt;0",$D$9))&gt;0,"Comité Sup. "&amp;TEXT(DAY(_xlfn.MINIFS(Consolidado!$B$5:$B$1000,Consolidado!$E$5:$E$1000,$B27,Consolidado!$C$5:$C$1000,"Comité de Supervisión",Consolidado!$I$5:$I$1000,"X",Consolidado!$H$5:$H$1000,IF($D$9="Todos","&gt;0",$D$9))),"00")&amp;"/"&amp;TEXT(MONTH(_xlfn.MINIFS(Consolidado!$B$5:$B$1000,Consolidado!$E$5:$E$1000,$B27,Consolidado!$C$5:$C$1000,"Comité de Supervisión",Consolidado!$I$5:$I$1000,"X",Consolidado!$H$5:$H$1000,IF($D$9="Todos","&gt;0",$D$9))),"00")&amp;IF($D$9="Todos","/"&amp;RIGHT(YEAR(_xlfn.MINIFS(Consolidado!$B$5:$B$1000,Consolidado!$E$5:$E$1000,$B27,Consolidado!$C$5:$C$1000,"Comité de Supervisión",Consolidado!$I$5:$I$1000,"X",Consolidado!$H$5:$H$1000,IF($D$9="Todos","&gt;0",$D$9))),2),"")&amp;IF(_xlfn.MAXIFS(Consolidado!$B$5:$B$1000,Consolidado!$E$5:$E$1000,$B27,Consolidado!$C$5:$C$1000,"Comité de Supervisión",Consolidado!$I$5:$I$1000,"X",Consolidado!$H$5:$H$1000,IF($D$9="Todos","&gt;0",$D$9))&lt;&gt;_xlfn.MINIFS(Consolidado!$B$5:$B$1000,Consolidado!$E$5:$E$1000,$B27,Consolidado!$C$5:$C$1000,"Comité de Supervisión",Consolidado!$I$5:$I$1000,"X",Consolidado!$H$5:$H$1000,IF($D$9="Todos","&gt;0",$D$9))," y "&amp;TEXT(DAY(_xlfn.MAXIFS(Consolidado!$B$5:$B$1000,Consolidado!$E$5:$E$1000,$B27,Consolidado!$C$5:$C$1000,"Comité de Supervisión",Consolidado!$I$5:$I$1000,"X",Consolidado!$H$5:$H$1000,IF($D$9="Todos","&gt;0",$D$9))),"00")&amp;"/"&amp;TEXT(MONTH(_xlfn.MAXIFS(Consolidado!$B$5:$B$1000,Consolidado!$E$5:$E$1000,$B27,Consolidado!$C$5:$C$1000,"Comité de Supervisión",Consolidado!$I$5:$I$1000,"X",Consolidado!$H$5:$H$1000,IF($D$9="Todos","&gt;0",$D$9))),"00")&amp;IF($D$9="Todos","/"&amp;RIGHT(YEAR(_xlfn.MAXIFS(Consolidado!$B$5:$B$1000,Consolidado!$E$5:$E$1000,$B27,Consolidado!$C$5:$C$1000,"Comité de Supervisión",Consolidado!$I$5:$I$1000,"X",Consolidado!$H$5:$H$1000,IF($D$9="Todos","&gt;0",$D$9))),2),""),""),""),IF(SUMIFS(Consolidado!$AD$5:$AD$1000,Consolidado!$E$5:$E$1000,$B27,Consolidado!$C$5:$C$1000,"Consejo de Administración",Consolidado!$I$5:$I$1000,"X",Consolidado!$H$5:$H$1000,IF($D$9="Todos","&gt;0",$D$9))&gt;0,"Consejo "&amp;TEXT(DAY(_xlfn.MINIFS(Consolidado!$B$5:$B$1000,Consolidado!$E$5:$E$1000,$B27,Consolidado!$C$5:$C$1000,"Consejo de Administración",Consolidado!$I$5:$I$1000,"X",Consolidado!$H$5:$H$1000,IF($D$9="Todos","&gt;0",$D$9))),"00")&amp;"/"&amp;TEXT(MONTH(_xlfn.MINIFS(Consolidado!$B$5:$B$1000,Consolidado!$E$5:$E$1000,$B27,Consolidado!$C$5:$C$1000,"Consejo de Administración",Consolidado!$I$5:$I$1000,"X",Consolidado!$H$5:$H$1000,IF($D$9="Todos","&gt;0",$D$9))),"00")&amp;IF($D$9="Todos","/"&amp;RIGHT(YEAR(_xlfn.MINIFS(Consolidado!$B$5:$B$1000,Consolidado!$E$5:$E$1000,$B27,Consolidado!$C$5:$C$1000,"Consejo de Administración",Consolidado!$I$5:$I$1000,"X",Consolidado!$H$5:$H$1000,IF($D$9="Todos","&gt;0",$D$9))),2),"")&amp;IF(_xlfn.MAXIFS(Consolidado!$B$5:$B$1000,Consolidado!$E$5:$E$1000,$B27,Consolidado!$C$5:$C$1000,"Consejo de Administración",Consolidado!$I$5:$I$1000,"X",Consolidado!$H$5:$H$1000,IF($D$9="Todos","&gt;0",$D$9))&lt;&gt;_xlfn.MINIFS(Consolidado!$B$5:$B$1000,Consolidado!$E$5:$E$1000,$B27,Consolidado!$C$5:$C$1000,"Consejo de Administración",Consolidado!$I$5:$I$1000,"X",Consolidado!$H$5:$H$1000,IF($D$9="Todos","&gt;0",$D$9))," y "&amp;TEXT(DAY(_xlfn.MAXIFS(Consolidado!$B$5:$B$1000,Consolidado!$E$5:$E$1000,$B27,Consolidado!$C$5:$C$1000,"Consejo de Administración",Consolidado!$I$5:$I$1000,"X",Consolidado!$H$5:$H$1000,IF($D$9="Todos","&gt;0",$D$9))),"00")&amp;"/"&amp;TEXT(MONTH(_xlfn.MAXIFS(Consolidado!$B$5:$B$1000,Consolidado!$E$5:$E$1000,$B27,Consolidado!$C$5:$C$1000,"Consejo de Administración",Consolidado!$I$5:$I$1000,"X",Consolidado!$H$5:$H$1000,IF($D$9="Todos","&gt;0",$D$9))),"00")&amp;IF($D$9="Todos","/"&amp;RIGHT(YEAR(_xlfn.MAXIFS(Consolidado!$B$5:$B$1000,Consolidado!$E$5:$E$1000,$B27,Consolidado!$C$5:$C$1000,"Consejo de Administración",Consolidado!$I$5:$I$1000,"X",Consolidado!$H$5:$H$1000,IF($D$9="Todos","&gt;0",$D$9))),2),""),""),""),IF(SUMIFS(Consolidado!$AD$5:$AD$1000,Consolidado!$E$5:$E$1000,$B27,Consolidado!$C$5:$C$1000,"Otros",Consolidado!$I$5:$I$1000,"X",Consolidado!$H$5:$H$1000,IF($D$9="Todos","&gt;0",$D$9))&gt;0,"Otros "&amp;TEXT(DAY(_xlfn.MINIFS(Consolidado!$B$5:$B$1000,Consolidado!$E$5:$E$1000,$B27,Consolidado!$C$5:$C$1000,"Otros",Consolidado!$I$5:$I$1000,"X",Consolidado!$H$5:$H$1000,IF($D$9="Todos","&gt;0",$D$9))),"00")&amp;"/"&amp;TEXT(MONTH(_xlfn.MINIFS(Consolidado!$B$5:$B$1000,Consolidado!$E$5:$E$1000,$B27,Consolidado!$C$5:$C$1000,"Otros",Consolidado!$I$5:$I$1000,"X",Consolidado!$H$5:$H$1000,IF($D$9="Todos","&gt;0",$D$9))),"00")&amp;IF($D$9="Todos","/"&amp;RIGHT(YEAR(_xlfn.MINIFS(Consolidado!$B$5:$B$1000,Consolidado!$E$5:$E$1000,$B27,Consolidado!$C$5:$C$1000,"Otros",Consolidado!$I$5:$I$1000,"X",Consolidado!$H$5:$H$1000,IF($D$9="Todos","&gt;0",$D$9))),2),"")&amp;IF(_xlfn.MAXIFS(Consolidado!$B$5:$B$1000,Consolidado!$E$5:$E$1000,$B27,Consolidado!$C$5:$C$1000,"Otros",Consolidado!$I$5:$I$1000,"X",Consolidado!$H$5:$H$1000,IF($D$9="Todos","&gt;0",$D$9))&lt;&gt;_xlfn.MINIFS(Consolidado!$B$5:$B$1000,Consolidado!$E$5:$E$1000,$B27,Consolidado!$C$5:$C$1000,"Otros",Consolidado!$I$5:$I$1000,"X",Consolidado!$H$5:$H$1000,IF($D$9="Todos","&gt;0",$D$9))," y "&amp;TEXT(DAY(_xlfn.MAXIFS(Consolidado!$B$5:$B$1000,Consolidado!$E$5:$E$1000,$B27,Consolidado!$C$5:$C$1000,"Otros",Consolidado!$I$5:$I$1000,"X",Consolidado!$H$5:$H$1000,IF($D$9="Todos","&gt;0",$D$9))),"00")&amp;"/"&amp;TEXT(MONTH(_xlfn.MAXIFS(Consolidado!$B$5:$B$1000,Consolidado!$E$5:$E$1000,$B27,Consolidado!$C$5:$C$1000,"Otros",Consolidado!$I$5:$I$1000,"X",Consolidado!$H$5:$H$1000,IF($D$9="Todos","&gt;0",$D$9))),"00")&amp;IF($D$9="Todos","/"&amp;RIGHT(YEAR(_xlfn.MAXIFS(Consolidado!$B$5:$B$1000,Consolidado!$E$5:$E$1000,$B27,Consolidado!$C$5:$C$1000,"Otros",Consolidado!$I$5:$I$1000,"X",Consolidado!$H$5:$H$1000,IF($D$9="Todos","&gt;0",$D$9))),2),""),""),""))</f>
        <v/>
      </c>
      <c r="L27" s="37" t="str">
        <f aca="false">_xlfn.TEXTJOIN(" +"&amp;CHAR(10),TRUE(),IF(SUMIFS(Consolidado!$AD$5:$AD$1000,Consolidado!$E$5:$E$1000,$B27,Consolidado!$C$5:$C$1000,"Auditoría Interna",Consolidado!$J$5:$J$1000,"X",Consolidado!$H$5:$H$1000,IF($D$9="Todos","&gt;0",$D$9))&gt;0,"Interna "&amp;TEXT(DAY(_xlfn.MINIFS(Consolidado!$B$5:$B$1000,Consolidado!$E$5:$E$1000,$B27,Consolidado!$C$5:$C$1000,"Auditoría Interna",Consolidado!$J$5:$J$1000,"X",Consolidado!$H$5:$H$1000,IF($D$9="Todos","&gt;0",$D$9))),"00")&amp;"/"&amp;TEXT(MONTH(_xlfn.MINIFS(Consolidado!$B$5:$B$1000,Consolidado!$E$5:$E$1000,$B27,Consolidado!$C$5:$C$1000,"Auditoría Interna",Consolidado!$J$5:$J$1000,"X",Consolidado!$H$5:$H$1000,IF($D$9="Todos","&gt;0",$D$9))),"00")&amp;IF($D$9="Todos","/"&amp;RIGHT(YEAR(_xlfn.MINIFS(Consolidado!$B$5:$B$1000,Consolidado!$E$5:$E$1000,$B27,Consolidado!$C$5:$C$1000,"Auditoría Interna",Consolidado!$J$5:$J$1000,"X",Consolidado!$H$5:$H$1000,IF($D$9="Todos","&gt;0",$D$9))),2),"")&amp;IF(_xlfn.MAXIFS(Consolidado!$B$5:$B$1000,Consolidado!$E$5:$E$1000,$B27,Consolidado!$C$5:$C$1000,"Auditoría Interna",Consolidado!$J$5:$J$1000,"X",Consolidado!$H$5:$H$1000,IF($D$9="Todos","&gt;0",$D$9))&lt;&gt;_xlfn.MINIFS(Consolidado!$B$5:$B$1000,Consolidado!$E$5:$E$1000,$B27,Consolidado!$C$5:$C$1000,"Auditoría Interna",Consolidado!$J$5:$J$1000,"X",Consolidado!$H$5:$H$1000,IF($D$9="Todos","&gt;0",$D$9))," y "&amp;TEXT(DAY(_xlfn.MAXIFS(Consolidado!$B$5:$B$1000,Consolidado!$E$5:$E$1000,$B27,Consolidado!$C$5:$C$1000,"Auditoría Interna",Consolidado!$J$5:$J$1000,"X",Consolidado!$H$5:$H$1000,IF($D$9="Todos","&gt;0",$D$9))),"00")&amp;"/"&amp;TEXT(MONTH(_xlfn.MAXIFS(Consolidado!$B$5:$B$1000,Consolidado!$E$5:$E$1000,$B27,Consolidado!$C$5:$C$1000,"Auditoría Interna",Consolidado!$J$5:$J$1000,"X",Consolidado!$H$5:$H$1000,IF($D$9="Todos","&gt;0",$D$9))),"00")&amp;IF($D$9="Todos","/"&amp;RIGHT(YEAR(_xlfn.MAXIFS(Consolidado!$B$5:$B$1000,Consolidado!$E$5:$E$1000,$B27,Consolidado!$C$5:$C$1000,"Auditoría Interna",Consolidado!$J$5:$J$1000,"X",Consolidado!$H$5:$H$1000,IF($D$9="Todos","&gt;0",$D$9))),2),""),""),""),IF(SUMIFS(Consolidado!$AD$5:$AD$1000,Consolidado!$E$5:$E$1000,$B27,Consolidado!$C$5:$C$1000,"Auditoría Externa",Consolidado!$J$5:$J$1000,"X",Consolidado!$H$5:$H$1000,IF($D$9="Todos","&gt;0",$D$9))&gt;0,"Externa "&amp;TEXT(DAY(_xlfn.MINIFS(Consolidado!$B$5:$B$1000,Consolidado!$E$5:$E$1000,$B27,Consolidado!$C$5:$C$1000,"Auditoría Externa",Consolidado!$J$5:$J$1000,"X",Consolidado!$H$5:$H$1000,IF($D$9="Todos","&gt;0",$D$9))),"00")&amp;"/"&amp;TEXT(MONTH(_xlfn.MINIFS(Consolidado!$B$5:$B$1000,Consolidado!$E$5:$E$1000,$B27,Consolidado!$C$5:$C$1000,"Auditoría Externa",Consolidado!$J$5:$J$1000,"X",Consolidado!$H$5:$H$1000,IF($D$9="Todos","&gt;0",$D$9))),"00")&amp;IF($D$9="Todos","/"&amp;RIGHT(YEAR(_xlfn.MINIFS(Consolidado!$B$5:$B$1000,Consolidado!$E$5:$E$1000,$B27,Consolidado!$C$5:$C$1000,"Auditoría Externa",Consolidado!$J$5:$J$1000,"X",Consolidado!$H$5:$H$1000,IF($D$9="Todos","&gt;0",$D$9))),2),"")&amp;IF(_xlfn.MAXIFS(Consolidado!$B$5:$B$1000,Consolidado!$E$5:$E$1000,$B27,Consolidado!$C$5:$C$1000,"Auditoría Externa",Consolidado!$J$5:$J$1000,"X",Consolidado!$H$5:$H$1000,IF($D$9="Todos","&gt;0",$D$9))&lt;&gt;_xlfn.MINIFS(Consolidado!$B$5:$B$1000,Consolidado!$E$5:$E$1000,$B27,Consolidado!$C$5:$C$1000,"Auditoría Externa",Consolidado!$J$5:$J$1000,"X",Consolidado!$H$5:$H$1000,IF($D$9="Todos","&gt;0",$D$9))," y "&amp;TEXT(DAY(_xlfn.MAXIFS(Consolidado!$B$5:$B$1000,Consolidado!$E$5:$E$1000,$B27,Consolidado!$C$5:$C$1000,"Auditoría Externa",Consolidado!$J$5:$J$1000,"X",Consolidado!$H$5:$H$1000,IF($D$9="Todos","&gt;0",$D$9))),"00")&amp;"/"&amp;TEXT(MONTH(_xlfn.MAXIFS(Consolidado!$B$5:$B$1000,Consolidado!$E$5:$E$1000,$B27,Consolidado!$C$5:$C$1000,"Auditoría Externa",Consolidado!$J$5:$J$1000,"X",Consolidado!$H$5:$H$1000,IF($D$9="Todos","&gt;0",$D$9))),"00")&amp;IF($D$9="Todos","/"&amp;RIGHT(YEAR(_xlfn.MAXIFS(Consolidado!$B$5:$B$1000,Consolidado!$E$5:$E$1000,$B27,Consolidado!$C$5:$C$1000,"Auditoría Externa",Consolidado!$J$5:$J$1000,"X",Consolidado!$H$5:$H$1000,IF($D$9="Todos","&gt;0",$D$9))),2),""),""),""),IF(SUMIFS(Consolidado!$AD$5:$AD$1000,Consolidado!$E$5:$E$1000,$B27,Consolidado!$C$5:$C$1000,"SSF",Consolidado!$J$5:$J$1000,"X",Consolidado!$H$5:$H$1000,IF($D$9="Todos","&gt;0",$D$9))&gt;0,"SSF "&amp;TEXT(DAY(_xlfn.MINIFS(Consolidado!$B$5:$B$1000,Consolidado!$E$5:$E$1000,$B27,Consolidado!$C$5:$C$1000,"SSF",Consolidado!$J$5:$J$1000,"X",Consolidado!$H$5:$H$1000,IF($D$9="Todos","&gt;0",$D$9))),"00")&amp;"/"&amp;TEXT(MONTH(_xlfn.MINIFS(Consolidado!$B$5:$B$1000,Consolidado!$E$5:$E$1000,$B27,Consolidado!$C$5:$C$1000,"SSF",Consolidado!$J$5:$J$1000,"X",Consolidado!$H$5:$H$1000,IF($D$9="Todos","&gt;0",$D$9))),"00")&amp;IF($D$9="Todos","/"&amp;RIGHT(YEAR(_xlfn.MINIFS(Consolidado!$B$5:$B$1000,Consolidado!$E$5:$E$1000,$B27,Consolidado!$C$5:$C$1000,"SSF",Consolidado!$J$5:$J$1000,"X",Consolidado!$H$5:$H$1000,IF($D$9="Todos","&gt;0",$D$9))),2),"")&amp;IF(_xlfn.MAXIFS(Consolidado!$B$5:$B$1000,Consolidado!$E$5:$E$1000,$B27,Consolidado!$C$5:$C$1000,"SSF",Consolidado!$J$5:$J$1000,"X",Consolidado!$H$5:$H$1000,IF($D$9="Todos","&gt;0",$D$9))&lt;&gt;_xlfn.MINIFS(Consolidado!$B$5:$B$1000,Consolidado!$E$5:$E$1000,$B27,Consolidado!$C$5:$C$1000,"SSF",Consolidado!$J$5:$J$1000,"X",Consolidado!$H$5:$H$1000,IF($D$9="Todos","&gt;0",$D$9))," y "&amp;TEXT(DAY(_xlfn.MAXIFS(Consolidado!$B$5:$B$1000,Consolidado!$E$5:$E$1000,$B27,Consolidado!$C$5:$C$1000,"SSF",Consolidado!$J$5:$J$1000,"X",Consolidado!$H$5:$H$1000,IF($D$9="Todos","&gt;0",$D$9))),"00")&amp;"/"&amp;TEXT(MONTH(_xlfn.MAXIFS(Consolidado!$B$5:$B$1000,Consolidado!$E$5:$E$1000,$B27,Consolidado!$C$5:$C$1000,"SSF",Consolidado!$J$5:$J$1000,"X",Consolidado!$H$5:$H$1000,IF($D$9="Todos","&gt;0",$D$9))),"00")&amp;IF($D$9="Todos","/"&amp;RIGHT(YEAR(_xlfn.MAXIFS(Consolidado!$B$5:$B$1000,Consolidado!$E$5:$E$1000,$B27,Consolidado!$C$5:$C$1000,"SSF",Consolidado!$J$5:$J$1000,"X",Consolidado!$H$5:$H$1000,IF($D$9="Todos","&gt;0",$D$9))),2),""),""),""),IF(SUMIFS(Consolidado!$AD$5:$AD$1000,Consolidado!$E$5:$E$1000,$B27,Consolidado!$C$5:$C$1000,"Comité de Supervisión",Consolidado!$J$5:$J$1000,"X",Consolidado!$H$5:$H$1000,IF($D$9="Todos","&gt;0",$D$9))&gt;0,"Comité Sup. "&amp;TEXT(DAY(_xlfn.MINIFS(Consolidado!$B$5:$B$1000,Consolidado!$E$5:$E$1000,$B27,Consolidado!$C$5:$C$1000,"Comité de Supervisión",Consolidado!$J$5:$J$1000,"X",Consolidado!$H$5:$H$1000,IF($D$9="Todos","&gt;0",$D$9))),"00")&amp;"/"&amp;TEXT(MONTH(_xlfn.MINIFS(Consolidado!$B$5:$B$1000,Consolidado!$E$5:$E$1000,$B27,Consolidado!$C$5:$C$1000,"Comité de Supervisión",Consolidado!$J$5:$J$1000,"X",Consolidado!$H$5:$H$1000,IF($D$9="Todos","&gt;0",$D$9))),"00")&amp;IF($D$9="Todos","/"&amp;RIGHT(YEAR(_xlfn.MINIFS(Consolidado!$B$5:$B$1000,Consolidado!$E$5:$E$1000,$B27,Consolidado!$C$5:$C$1000,"Comité de Supervisión",Consolidado!$J$5:$J$1000,"X",Consolidado!$H$5:$H$1000,IF($D$9="Todos","&gt;0",$D$9))),2),"")&amp;IF(_xlfn.MAXIFS(Consolidado!$B$5:$B$1000,Consolidado!$E$5:$E$1000,$B27,Consolidado!$C$5:$C$1000,"Comité de Supervisión",Consolidado!$J$5:$J$1000,"X",Consolidado!$H$5:$H$1000,IF($D$9="Todos","&gt;0",$D$9))&lt;&gt;_xlfn.MINIFS(Consolidado!$B$5:$B$1000,Consolidado!$E$5:$E$1000,$B27,Consolidado!$C$5:$C$1000,"Comité de Supervisión",Consolidado!$J$5:$J$1000,"X",Consolidado!$H$5:$H$1000,IF($D$9="Todos","&gt;0",$D$9))," y "&amp;TEXT(DAY(_xlfn.MAXIFS(Consolidado!$B$5:$B$1000,Consolidado!$E$5:$E$1000,$B27,Consolidado!$C$5:$C$1000,"Comité de Supervisión",Consolidado!$J$5:$J$1000,"X",Consolidado!$H$5:$H$1000,IF($D$9="Todos","&gt;0",$D$9))),"00")&amp;"/"&amp;TEXT(MONTH(_xlfn.MAXIFS(Consolidado!$B$5:$B$1000,Consolidado!$E$5:$E$1000,$B27,Consolidado!$C$5:$C$1000,"Comité de Supervisión",Consolidado!$J$5:$J$1000,"X",Consolidado!$H$5:$H$1000,IF($D$9="Todos","&gt;0",$D$9))),"00")&amp;IF($D$9="Todos","/"&amp;RIGHT(YEAR(_xlfn.MAXIFS(Consolidado!$B$5:$B$1000,Consolidado!$E$5:$E$1000,$B27,Consolidado!$C$5:$C$1000,"Comité de Supervisión",Consolidado!$J$5:$J$1000,"X",Consolidado!$H$5:$H$1000,IF($D$9="Todos","&gt;0",$D$9))),2),""),""),""),IF(SUMIFS(Consolidado!$AD$5:$AD$1000,Consolidado!$E$5:$E$1000,$B27,Consolidado!$C$5:$C$1000,"Consejo de Administración",Consolidado!$J$5:$J$1000,"X",Consolidado!$H$5:$H$1000,IF($D$9="Todos","&gt;0",$D$9))&gt;0,"Consejo "&amp;TEXT(DAY(_xlfn.MINIFS(Consolidado!$B$5:$B$1000,Consolidado!$E$5:$E$1000,$B27,Consolidado!$C$5:$C$1000,"Consejo de Administración",Consolidado!$J$5:$J$1000,"X",Consolidado!$H$5:$H$1000,IF($D$9="Todos","&gt;0",$D$9))),"00")&amp;"/"&amp;TEXT(MONTH(_xlfn.MINIFS(Consolidado!$B$5:$B$1000,Consolidado!$E$5:$E$1000,$B27,Consolidado!$C$5:$C$1000,"Consejo de Administración",Consolidado!$J$5:$J$1000,"X",Consolidado!$H$5:$H$1000,IF($D$9="Todos","&gt;0",$D$9))),"00")&amp;IF($D$9="Todos","/"&amp;RIGHT(YEAR(_xlfn.MINIFS(Consolidado!$B$5:$B$1000,Consolidado!$E$5:$E$1000,$B27,Consolidado!$C$5:$C$1000,"Consejo de Administración",Consolidado!$J$5:$J$1000,"X",Consolidado!$H$5:$H$1000,IF($D$9="Todos","&gt;0",$D$9))),2),"")&amp;IF(_xlfn.MAXIFS(Consolidado!$B$5:$B$1000,Consolidado!$E$5:$E$1000,$B27,Consolidado!$C$5:$C$1000,"Consejo de Administración",Consolidado!$J$5:$J$1000,"X",Consolidado!$H$5:$H$1000,IF($D$9="Todos","&gt;0",$D$9))&lt;&gt;_xlfn.MINIFS(Consolidado!$B$5:$B$1000,Consolidado!$E$5:$E$1000,$B27,Consolidado!$C$5:$C$1000,"Consejo de Administración",Consolidado!$J$5:$J$1000,"X",Consolidado!$H$5:$H$1000,IF($D$9="Todos","&gt;0",$D$9))," y "&amp;TEXT(DAY(_xlfn.MAXIFS(Consolidado!$B$5:$B$1000,Consolidado!$E$5:$E$1000,$B27,Consolidado!$C$5:$C$1000,"Consejo de Administración",Consolidado!$J$5:$J$1000,"X",Consolidado!$H$5:$H$1000,IF($D$9="Todos","&gt;0",$D$9))),"00")&amp;"/"&amp;TEXT(MONTH(_xlfn.MAXIFS(Consolidado!$B$5:$B$1000,Consolidado!$E$5:$E$1000,$B27,Consolidado!$C$5:$C$1000,"Consejo de Administración",Consolidado!$J$5:$J$1000,"X",Consolidado!$H$5:$H$1000,IF($D$9="Todos","&gt;0",$D$9))),"00")&amp;IF($D$9="Todos","/"&amp;RIGHT(YEAR(_xlfn.MAXIFS(Consolidado!$B$5:$B$1000,Consolidado!$E$5:$E$1000,$B27,Consolidado!$C$5:$C$1000,"Consejo de Administración",Consolidado!$J$5:$J$1000,"X",Consolidado!$H$5:$H$1000,IF($D$9="Todos","&gt;0",$D$9))),2),""),""),""),IF(SUMIFS(Consolidado!$AD$5:$AD$1000,Consolidado!$E$5:$E$1000,$B27,Consolidado!$C$5:$C$1000,"Otros",Consolidado!$J$5:$J$1000,"X",Consolidado!$H$5:$H$1000,IF($D$9="Todos","&gt;0",$D$9))&gt;0,"Otros "&amp;TEXT(DAY(_xlfn.MINIFS(Consolidado!$B$5:$B$1000,Consolidado!$E$5:$E$1000,$B27,Consolidado!$C$5:$C$1000,"Otros",Consolidado!$J$5:$J$1000,"X",Consolidado!$H$5:$H$1000,IF($D$9="Todos","&gt;0",$D$9))),"00")&amp;"/"&amp;TEXT(MONTH(_xlfn.MINIFS(Consolidado!$B$5:$B$1000,Consolidado!$E$5:$E$1000,$B27,Consolidado!$C$5:$C$1000,"Otros",Consolidado!$J$5:$J$1000,"X",Consolidado!$H$5:$H$1000,IF($D$9="Todos","&gt;0",$D$9))),"00")&amp;IF($D$9="Todos","/"&amp;RIGHT(YEAR(_xlfn.MINIFS(Consolidado!$B$5:$B$1000,Consolidado!$E$5:$E$1000,$B27,Consolidado!$C$5:$C$1000,"Otros",Consolidado!$J$5:$J$1000,"X",Consolidado!$H$5:$H$1000,IF($D$9="Todos","&gt;0",$D$9))),2),"")&amp;IF(_xlfn.MAXIFS(Consolidado!$B$5:$B$1000,Consolidado!$E$5:$E$1000,$B27,Consolidado!$C$5:$C$1000,"Otros",Consolidado!$J$5:$J$1000,"X",Consolidado!$H$5:$H$1000,IF($D$9="Todos","&gt;0",$D$9))&lt;&gt;_xlfn.MINIFS(Consolidado!$B$5:$B$1000,Consolidado!$E$5:$E$1000,$B27,Consolidado!$C$5:$C$1000,"Otros",Consolidado!$J$5:$J$1000,"X",Consolidado!$H$5:$H$1000,IF($D$9="Todos","&gt;0",$D$9))," y "&amp;TEXT(DAY(_xlfn.MAXIFS(Consolidado!$B$5:$B$1000,Consolidado!$E$5:$E$1000,$B27,Consolidado!$C$5:$C$1000,"Otros",Consolidado!$J$5:$J$1000,"X",Consolidado!$H$5:$H$1000,IF($D$9="Todos","&gt;0",$D$9))),"00")&amp;"/"&amp;TEXT(MONTH(_xlfn.MAXIFS(Consolidado!$B$5:$B$1000,Consolidado!$E$5:$E$1000,$B27,Consolidado!$C$5:$C$1000,"Otros",Consolidado!$J$5:$J$1000,"X",Consolidado!$H$5:$H$1000,IF($D$9="Todos","&gt;0",$D$9))),"00")&amp;IF($D$9="Todos","/"&amp;RIGHT(YEAR(_xlfn.MAXIFS(Consolidado!$B$5:$B$1000,Consolidado!$E$5:$E$1000,$B27,Consolidado!$C$5:$C$1000,"Otros",Consolidado!$J$5:$J$1000,"X",Consolidado!$H$5:$H$1000,IF($D$9="Todos","&gt;0",$D$9))),2),""),""),""))</f>
        <v/>
      </c>
      <c r="M27" s="37" t="str">
        <f aca="false">_xlfn.TEXTJOIN(" +"&amp;CHAR(10),TRUE(),IF(SUMIFS(Consolidado!$AD$5:$AD$1000,Consolidado!$E$5:$E$1000,$B27,Consolidado!$C$5:$C$1000,"Auditoría Interna",Consolidado!$K$5:$K$1000,"X",Consolidado!$H$5:$H$1000,IF($D$9="Todos","&gt;0",$D$9))&gt;0,"Interna "&amp;TEXT(DAY(_xlfn.MINIFS(Consolidado!$B$5:$B$1000,Consolidado!$E$5:$E$1000,$B27,Consolidado!$C$5:$C$1000,"Auditoría Interna",Consolidado!$K$5:$K$1000,"X",Consolidado!$H$5:$H$1000,IF($D$9="Todos","&gt;0",$D$9))),"00")&amp;"/"&amp;TEXT(MONTH(_xlfn.MINIFS(Consolidado!$B$5:$B$1000,Consolidado!$E$5:$E$1000,$B27,Consolidado!$C$5:$C$1000,"Auditoría Interna",Consolidado!$K$5:$K$1000,"X",Consolidado!$H$5:$H$1000,IF($D$9="Todos","&gt;0",$D$9))),"00")&amp;IF($D$9="Todos","/"&amp;RIGHT(YEAR(_xlfn.MINIFS(Consolidado!$B$5:$B$1000,Consolidado!$E$5:$E$1000,$B27,Consolidado!$C$5:$C$1000,"Auditoría Interna",Consolidado!$K$5:$K$1000,"X",Consolidado!$H$5:$H$1000,IF($D$9="Todos","&gt;0",$D$9))),2),"")&amp;IF(_xlfn.MAXIFS(Consolidado!$B$5:$B$1000,Consolidado!$E$5:$E$1000,$B27,Consolidado!$C$5:$C$1000,"Auditoría Interna",Consolidado!$K$5:$K$1000,"X",Consolidado!$H$5:$H$1000,IF($D$9="Todos","&gt;0",$D$9))&lt;&gt;_xlfn.MINIFS(Consolidado!$B$5:$B$1000,Consolidado!$E$5:$E$1000,$B27,Consolidado!$C$5:$C$1000,"Auditoría Interna",Consolidado!$K$5:$K$1000,"X",Consolidado!$H$5:$H$1000,IF($D$9="Todos","&gt;0",$D$9))," y "&amp;TEXT(DAY(_xlfn.MAXIFS(Consolidado!$B$5:$B$1000,Consolidado!$E$5:$E$1000,$B27,Consolidado!$C$5:$C$1000,"Auditoría Interna",Consolidado!$K$5:$K$1000,"X",Consolidado!$H$5:$H$1000,IF($D$9="Todos","&gt;0",$D$9))),"00")&amp;"/"&amp;TEXT(MONTH(_xlfn.MAXIFS(Consolidado!$B$5:$B$1000,Consolidado!$E$5:$E$1000,$B27,Consolidado!$C$5:$C$1000,"Auditoría Interna",Consolidado!$K$5:$K$1000,"X",Consolidado!$H$5:$H$1000,IF($D$9="Todos","&gt;0",$D$9))),"00")&amp;IF($D$9="Todos","/"&amp;RIGHT(YEAR(_xlfn.MAXIFS(Consolidado!$B$5:$B$1000,Consolidado!$E$5:$E$1000,$B27,Consolidado!$C$5:$C$1000,"Auditoría Interna",Consolidado!$K$5:$K$1000,"X",Consolidado!$H$5:$H$1000,IF($D$9="Todos","&gt;0",$D$9))),2),""),""),""),IF(SUMIFS(Consolidado!$AD$5:$AD$1000,Consolidado!$E$5:$E$1000,$B27,Consolidado!$C$5:$C$1000,"Auditoría Externa",Consolidado!$K$5:$K$1000,"X",Consolidado!$H$5:$H$1000,IF($D$9="Todos","&gt;0",$D$9))&gt;0,"Externa "&amp;TEXT(DAY(_xlfn.MINIFS(Consolidado!$B$5:$B$1000,Consolidado!$E$5:$E$1000,$B27,Consolidado!$C$5:$C$1000,"Auditoría Externa",Consolidado!$K$5:$K$1000,"X",Consolidado!$H$5:$H$1000,IF($D$9="Todos","&gt;0",$D$9))),"00")&amp;"/"&amp;TEXT(MONTH(_xlfn.MINIFS(Consolidado!$B$5:$B$1000,Consolidado!$E$5:$E$1000,$B27,Consolidado!$C$5:$C$1000,"Auditoría Externa",Consolidado!$K$5:$K$1000,"X",Consolidado!$H$5:$H$1000,IF($D$9="Todos","&gt;0",$D$9))),"00")&amp;IF($D$9="Todos","/"&amp;RIGHT(YEAR(_xlfn.MINIFS(Consolidado!$B$5:$B$1000,Consolidado!$E$5:$E$1000,$B27,Consolidado!$C$5:$C$1000,"Auditoría Externa",Consolidado!$K$5:$K$1000,"X",Consolidado!$H$5:$H$1000,IF($D$9="Todos","&gt;0",$D$9))),2),"")&amp;IF(_xlfn.MAXIFS(Consolidado!$B$5:$B$1000,Consolidado!$E$5:$E$1000,$B27,Consolidado!$C$5:$C$1000,"Auditoría Externa",Consolidado!$K$5:$K$1000,"X",Consolidado!$H$5:$H$1000,IF($D$9="Todos","&gt;0",$D$9))&lt;&gt;_xlfn.MINIFS(Consolidado!$B$5:$B$1000,Consolidado!$E$5:$E$1000,$B27,Consolidado!$C$5:$C$1000,"Auditoría Externa",Consolidado!$K$5:$K$1000,"X",Consolidado!$H$5:$H$1000,IF($D$9="Todos","&gt;0",$D$9))," y "&amp;TEXT(DAY(_xlfn.MAXIFS(Consolidado!$B$5:$B$1000,Consolidado!$E$5:$E$1000,$B27,Consolidado!$C$5:$C$1000,"Auditoría Externa",Consolidado!$K$5:$K$1000,"X",Consolidado!$H$5:$H$1000,IF($D$9="Todos","&gt;0",$D$9))),"00")&amp;"/"&amp;TEXT(MONTH(_xlfn.MAXIFS(Consolidado!$B$5:$B$1000,Consolidado!$E$5:$E$1000,$B27,Consolidado!$C$5:$C$1000,"Auditoría Externa",Consolidado!$K$5:$K$1000,"X",Consolidado!$H$5:$H$1000,IF($D$9="Todos","&gt;0",$D$9))),"00")&amp;IF($D$9="Todos","/"&amp;RIGHT(YEAR(_xlfn.MAXIFS(Consolidado!$B$5:$B$1000,Consolidado!$E$5:$E$1000,$B27,Consolidado!$C$5:$C$1000,"Auditoría Externa",Consolidado!$K$5:$K$1000,"X",Consolidado!$H$5:$H$1000,IF($D$9="Todos","&gt;0",$D$9))),2),""),""),""),IF(SUMIFS(Consolidado!$AD$5:$AD$1000,Consolidado!$E$5:$E$1000,$B27,Consolidado!$C$5:$C$1000,"SSF",Consolidado!$K$5:$K$1000,"X",Consolidado!$H$5:$H$1000,IF($D$9="Todos","&gt;0",$D$9))&gt;0,"SSF "&amp;TEXT(DAY(_xlfn.MINIFS(Consolidado!$B$5:$B$1000,Consolidado!$E$5:$E$1000,$B27,Consolidado!$C$5:$C$1000,"SSF",Consolidado!$K$5:$K$1000,"X",Consolidado!$H$5:$H$1000,IF($D$9="Todos","&gt;0",$D$9))),"00")&amp;"/"&amp;TEXT(MONTH(_xlfn.MINIFS(Consolidado!$B$5:$B$1000,Consolidado!$E$5:$E$1000,$B27,Consolidado!$C$5:$C$1000,"SSF",Consolidado!$K$5:$K$1000,"X",Consolidado!$H$5:$H$1000,IF($D$9="Todos","&gt;0",$D$9))),"00")&amp;IF($D$9="Todos","/"&amp;RIGHT(YEAR(_xlfn.MINIFS(Consolidado!$B$5:$B$1000,Consolidado!$E$5:$E$1000,$B27,Consolidado!$C$5:$C$1000,"SSF",Consolidado!$K$5:$K$1000,"X",Consolidado!$H$5:$H$1000,IF($D$9="Todos","&gt;0",$D$9))),2),"")&amp;IF(_xlfn.MAXIFS(Consolidado!$B$5:$B$1000,Consolidado!$E$5:$E$1000,$B27,Consolidado!$C$5:$C$1000,"SSF",Consolidado!$K$5:$K$1000,"X",Consolidado!$H$5:$H$1000,IF($D$9="Todos","&gt;0",$D$9))&lt;&gt;_xlfn.MINIFS(Consolidado!$B$5:$B$1000,Consolidado!$E$5:$E$1000,$B27,Consolidado!$C$5:$C$1000,"SSF",Consolidado!$K$5:$K$1000,"X",Consolidado!$H$5:$H$1000,IF($D$9="Todos","&gt;0",$D$9))," y "&amp;TEXT(DAY(_xlfn.MAXIFS(Consolidado!$B$5:$B$1000,Consolidado!$E$5:$E$1000,$B27,Consolidado!$C$5:$C$1000,"SSF",Consolidado!$K$5:$K$1000,"X",Consolidado!$H$5:$H$1000,IF($D$9="Todos","&gt;0",$D$9))),"00")&amp;"/"&amp;TEXT(MONTH(_xlfn.MAXIFS(Consolidado!$B$5:$B$1000,Consolidado!$E$5:$E$1000,$B27,Consolidado!$C$5:$C$1000,"SSF",Consolidado!$K$5:$K$1000,"X",Consolidado!$H$5:$H$1000,IF($D$9="Todos","&gt;0",$D$9))),"00")&amp;IF($D$9="Todos","/"&amp;RIGHT(YEAR(_xlfn.MAXIFS(Consolidado!$B$5:$B$1000,Consolidado!$E$5:$E$1000,$B27,Consolidado!$C$5:$C$1000,"SSF",Consolidado!$K$5:$K$1000,"X",Consolidado!$H$5:$H$1000,IF($D$9="Todos","&gt;0",$D$9))),2),""),""),""),IF(SUMIFS(Consolidado!$AD$5:$AD$1000,Consolidado!$E$5:$E$1000,$B27,Consolidado!$C$5:$C$1000,"Comité de Supervisión",Consolidado!$K$5:$K$1000,"X",Consolidado!$H$5:$H$1000,IF($D$9="Todos","&gt;0",$D$9))&gt;0,"Comité Sup. "&amp;TEXT(DAY(_xlfn.MINIFS(Consolidado!$B$5:$B$1000,Consolidado!$E$5:$E$1000,$B27,Consolidado!$C$5:$C$1000,"Comité de Supervisión",Consolidado!$K$5:$K$1000,"X",Consolidado!$H$5:$H$1000,IF($D$9="Todos","&gt;0",$D$9))),"00")&amp;"/"&amp;TEXT(MONTH(_xlfn.MINIFS(Consolidado!$B$5:$B$1000,Consolidado!$E$5:$E$1000,$B27,Consolidado!$C$5:$C$1000,"Comité de Supervisión",Consolidado!$K$5:$K$1000,"X",Consolidado!$H$5:$H$1000,IF($D$9="Todos","&gt;0",$D$9))),"00")&amp;IF($D$9="Todos","/"&amp;RIGHT(YEAR(_xlfn.MINIFS(Consolidado!$B$5:$B$1000,Consolidado!$E$5:$E$1000,$B27,Consolidado!$C$5:$C$1000,"Comité de Supervisión",Consolidado!$K$5:$K$1000,"X",Consolidado!$H$5:$H$1000,IF($D$9="Todos","&gt;0",$D$9))),2),"")&amp;IF(_xlfn.MAXIFS(Consolidado!$B$5:$B$1000,Consolidado!$E$5:$E$1000,$B27,Consolidado!$C$5:$C$1000,"Comité de Supervisión",Consolidado!$K$5:$K$1000,"X",Consolidado!$H$5:$H$1000,IF($D$9="Todos","&gt;0",$D$9))&lt;&gt;_xlfn.MINIFS(Consolidado!$B$5:$B$1000,Consolidado!$E$5:$E$1000,$B27,Consolidado!$C$5:$C$1000,"Comité de Supervisión",Consolidado!$K$5:$K$1000,"X",Consolidado!$H$5:$H$1000,IF($D$9="Todos","&gt;0",$D$9))," y "&amp;TEXT(DAY(_xlfn.MAXIFS(Consolidado!$B$5:$B$1000,Consolidado!$E$5:$E$1000,$B27,Consolidado!$C$5:$C$1000,"Comité de Supervisión",Consolidado!$K$5:$K$1000,"X",Consolidado!$H$5:$H$1000,IF($D$9="Todos","&gt;0",$D$9))),"00")&amp;"/"&amp;TEXT(MONTH(_xlfn.MAXIFS(Consolidado!$B$5:$B$1000,Consolidado!$E$5:$E$1000,$B27,Consolidado!$C$5:$C$1000,"Comité de Supervisión",Consolidado!$K$5:$K$1000,"X",Consolidado!$H$5:$H$1000,IF($D$9="Todos","&gt;0",$D$9))),"00")&amp;IF($D$9="Todos","/"&amp;RIGHT(YEAR(_xlfn.MAXIFS(Consolidado!$B$5:$B$1000,Consolidado!$E$5:$E$1000,$B27,Consolidado!$C$5:$C$1000,"Comité de Supervisión",Consolidado!$K$5:$K$1000,"X",Consolidado!$H$5:$H$1000,IF($D$9="Todos","&gt;0",$D$9))),2),""),""),""),IF(SUMIFS(Consolidado!$AD$5:$AD$1000,Consolidado!$E$5:$E$1000,$B27,Consolidado!$C$5:$C$1000,"Consejo de Administración",Consolidado!$K$5:$K$1000,"X",Consolidado!$H$5:$H$1000,IF($D$9="Todos","&gt;0",$D$9))&gt;0,"Consejo "&amp;TEXT(DAY(_xlfn.MINIFS(Consolidado!$B$5:$B$1000,Consolidado!$E$5:$E$1000,$B27,Consolidado!$C$5:$C$1000,"Consejo de Administración",Consolidado!$K$5:$K$1000,"X",Consolidado!$H$5:$H$1000,IF($D$9="Todos","&gt;0",$D$9))),"00")&amp;"/"&amp;TEXT(MONTH(_xlfn.MINIFS(Consolidado!$B$5:$B$1000,Consolidado!$E$5:$E$1000,$B27,Consolidado!$C$5:$C$1000,"Consejo de Administración",Consolidado!$K$5:$K$1000,"X",Consolidado!$H$5:$H$1000,IF($D$9="Todos","&gt;0",$D$9))),"00")&amp;IF($D$9="Todos","/"&amp;RIGHT(YEAR(_xlfn.MINIFS(Consolidado!$B$5:$B$1000,Consolidado!$E$5:$E$1000,$B27,Consolidado!$C$5:$C$1000,"Consejo de Administración",Consolidado!$K$5:$K$1000,"X",Consolidado!$H$5:$H$1000,IF($D$9="Todos","&gt;0",$D$9))),2),"")&amp;IF(_xlfn.MAXIFS(Consolidado!$B$5:$B$1000,Consolidado!$E$5:$E$1000,$B27,Consolidado!$C$5:$C$1000,"Consejo de Administración",Consolidado!$K$5:$K$1000,"X",Consolidado!$H$5:$H$1000,IF($D$9="Todos","&gt;0",$D$9))&lt;&gt;_xlfn.MINIFS(Consolidado!$B$5:$B$1000,Consolidado!$E$5:$E$1000,$B27,Consolidado!$C$5:$C$1000,"Consejo de Administración",Consolidado!$K$5:$K$1000,"X",Consolidado!$H$5:$H$1000,IF($D$9="Todos","&gt;0",$D$9))," y "&amp;TEXT(DAY(_xlfn.MAXIFS(Consolidado!$B$5:$B$1000,Consolidado!$E$5:$E$1000,$B27,Consolidado!$C$5:$C$1000,"Consejo de Administración",Consolidado!$K$5:$K$1000,"X",Consolidado!$H$5:$H$1000,IF($D$9="Todos","&gt;0",$D$9))),"00")&amp;"/"&amp;TEXT(MONTH(_xlfn.MAXIFS(Consolidado!$B$5:$B$1000,Consolidado!$E$5:$E$1000,$B27,Consolidado!$C$5:$C$1000,"Consejo de Administración",Consolidado!$K$5:$K$1000,"X",Consolidado!$H$5:$H$1000,IF($D$9="Todos","&gt;0",$D$9))),"00")&amp;IF($D$9="Todos","/"&amp;RIGHT(YEAR(_xlfn.MAXIFS(Consolidado!$B$5:$B$1000,Consolidado!$E$5:$E$1000,$B27,Consolidado!$C$5:$C$1000,"Consejo de Administración",Consolidado!$K$5:$K$1000,"X",Consolidado!$H$5:$H$1000,IF($D$9="Todos","&gt;0",$D$9))),2),""),""),""),IF(SUMIFS(Consolidado!$AD$5:$AD$1000,Consolidado!$E$5:$E$1000,$B27,Consolidado!$C$5:$C$1000,"Otros",Consolidado!$K$5:$K$1000,"X",Consolidado!$H$5:$H$1000,IF($D$9="Todos","&gt;0",$D$9))&gt;0,"Otros "&amp;TEXT(DAY(_xlfn.MINIFS(Consolidado!$B$5:$B$1000,Consolidado!$E$5:$E$1000,$B27,Consolidado!$C$5:$C$1000,"Otros",Consolidado!$K$5:$K$1000,"X",Consolidado!$H$5:$H$1000,IF($D$9="Todos","&gt;0",$D$9))),"00")&amp;"/"&amp;TEXT(MONTH(_xlfn.MINIFS(Consolidado!$B$5:$B$1000,Consolidado!$E$5:$E$1000,$B27,Consolidado!$C$5:$C$1000,"Otros",Consolidado!$K$5:$K$1000,"X",Consolidado!$H$5:$H$1000,IF($D$9="Todos","&gt;0",$D$9))),"00")&amp;IF($D$9="Todos","/"&amp;RIGHT(YEAR(_xlfn.MINIFS(Consolidado!$B$5:$B$1000,Consolidado!$E$5:$E$1000,$B27,Consolidado!$C$5:$C$1000,"Otros",Consolidado!$K$5:$K$1000,"X",Consolidado!$H$5:$H$1000,IF($D$9="Todos","&gt;0",$D$9))),2),"")&amp;IF(_xlfn.MAXIFS(Consolidado!$B$5:$B$1000,Consolidado!$E$5:$E$1000,$B27,Consolidado!$C$5:$C$1000,"Otros",Consolidado!$K$5:$K$1000,"X",Consolidado!$H$5:$H$1000,IF($D$9="Todos","&gt;0",$D$9))&lt;&gt;_xlfn.MINIFS(Consolidado!$B$5:$B$1000,Consolidado!$E$5:$E$1000,$B27,Consolidado!$C$5:$C$1000,"Otros",Consolidado!$K$5:$K$1000,"X",Consolidado!$H$5:$H$1000,IF($D$9="Todos","&gt;0",$D$9))," y "&amp;TEXT(DAY(_xlfn.MAXIFS(Consolidado!$B$5:$B$1000,Consolidado!$E$5:$E$1000,$B27,Consolidado!$C$5:$C$1000,"Otros",Consolidado!$K$5:$K$1000,"X",Consolidado!$H$5:$H$1000,IF($D$9="Todos","&gt;0",$D$9))),"00")&amp;"/"&amp;TEXT(MONTH(_xlfn.MAXIFS(Consolidado!$B$5:$B$1000,Consolidado!$E$5:$E$1000,$B27,Consolidado!$C$5:$C$1000,"Otros",Consolidado!$K$5:$K$1000,"X",Consolidado!$H$5:$H$1000,IF($D$9="Todos","&gt;0",$D$9))),"00")&amp;IF($D$9="Todos","/"&amp;RIGHT(YEAR(_xlfn.MAXIFS(Consolidado!$B$5:$B$1000,Consolidado!$E$5:$E$1000,$B27,Consolidado!$C$5:$C$1000,"Otros",Consolidado!$K$5:$K$1000,"X",Consolidado!$H$5:$H$1000,IF($D$9="Todos","&gt;0",$D$9))),2),""),""),""))</f>
        <v/>
      </c>
      <c r="N27" s="37" t="str">
        <f aca="false">_xlfn.TEXTJOIN(" +"&amp;CHAR(10),TRUE(),IF(SUMIFS(Consolidado!$AD$5:$AD$1000,Consolidado!$E$5:$E$1000,$B27,Consolidado!$C$5:$C$1000,"Auditoría Interna",Consolidado!$L$5:$L$1000,"X",Consolidado!$H$5:$H$1000,IF($D$9="Todos","&gt;0",$D$9))&gt;0,"Interna "&amp;TEXT(DAY(_xlfn.MINIFS(Consolidado!$B$5:$B$1000,Consolidado!$E$5:$E$1000,$B27,Consolidado!$C$5:$C$1000,"Auditoría Interna",Consolidado!$L$5:$L$1000,"X",Consolidado!$H$5:$H$1000,IF($D$9="Todos","&gt;0",$D$9))),"00")&amp;"/"&amp;TEXT(MONTH(_xlfn.MINIFS(Consolidado!$B$5:$B$1000,Consolidado!$E$5:$E$1000,$B27,Consolidado!$C$5:$C$1000,"Auditoría Interna",Consolidado!$L$5:$L$1000,"X",Consolidado!$H$5:$H$1000,IF($D$9="Todos","&gt;0",$D$9))),"00")&amp;IF($D$9="Todos","/"&amp;RIGHT(YEAR(_xlfn.MINIFS(Consolidado!$B$5:$B$1000,Consolidado!$E$5:$E$1000,$B27,Consolidado!$C$5:$C$1000,"Auditoría Interna",Consolidado!$L$5:$L$1000,"X",Consolidado!$H$5:$H$1000,IF($D$9="Todos","&gt;0",$D$9))),2),"")&amp;IF(_xlfn.MAXIFS(Consolidado!$B$5:$B$1000,Consolidado!$E$5:$E$1000,$B27,Consolidado!$C$5:$C$1000,"Auditoría Interna",Consolidado!$L$5:$L$1000,"X",Consolidado!$H$5:$H$1000,IF($D$9="Todos","&gt;0",$D$9))&lt;&gt;_xlfn.MINIFS(Consolidado!$B$5:$B$1000,Consolidado!$E$5:$E$1000,$B27,Consolidado!$C$5:$C$1000,"Auditoría Interna",Consolidado!$L$5:$L$1000,"X",Consolidado!$H$5:$H$1000,IF($D$9="Todos","&gt;0",$D$9))," y "&amp;TEXT(DAY(_xlfn.MAXIFS(Consolidado!$B$5:$B$1000,Consolidado!$E$5:$E$1000,$B27,Consolidado!$C$5:$C$1000,"Auditoría Interna",Consolidado!$L$5:$L$1000,"X",Consolidado!$H$5:$H$1000,IF($D$9="Todos","&gt;0",$D$9))),"00")&amp;"/"&amp;TEXT(MONTH(_xlfn.MAXIFS(Consolidado!$B$5:$B$1000,Consolidado!$E$5:$E$1000,$B27,Consolidado!$C$5:$C$1000,"Auditoría Interna",Consolidado!$L$5:$L$1000,"X",Consolidado!$H$5:$H$1000,IF($D$9="Todos","&gt;0",$D$9))),"00")&amp;IF($D$9="Todos","/"&amp;RIGHT(YEAR(_xlfn.MAXIFS(Consolidado!$B$5:$B$1000,Consolidado!$E$5:$E$1000,$B27,Consolidado!$C$5:$C$1000,"Auditoría Interna",Consolidado!$L$5:$L$1000,"X",Consolidado!$H$5:$H$1000,IF($D$9="Todos","&gt;0",$D$9))),2),""),""),""),IF(SUMIFS(Consolidado!$AD$5:$AD$1000,Consolidado!$E$5:$E$1000,$B27,Consolidado!$C$5:$C$1000,"Auditoría Externa",Consolidado!$L$5:$L$1000,"X",Consolidado!$H$5:$H$1000,IF($D$9="Todos","&gt;0",$D$9))&gt;0,"Externa "&amp;TEXT(DAY(_xlfn.MINIFS(Consolidado!$B$5:$B$1000,Consolidado!$E$5:$E$1000,$B27,Consolidado!$C$5:$C$1000,"Auditoría Externa",Consolidado!$L$5:$L$1000,"X",Consolidado!$H$5:$H$1000,IF($D$9="Todos","&gt;0",$D$9))),"00")&amp;"/"&amp;TEXT(MONTH(_xlfn.MINIFS(Consolidado!$B$5:$B$1000,Consolidado!$E$5:$E$1000,$B27,Consolidado!$C$5:$C$1000,"Auditoría Externa",Consolidado!$L$5:$L$1000,"X",Consolidado!$H$5:$H$1000,IF($D$9="Todos","&gt;0",$D$9))),"00")&amp;IF($D$9="Todos","/"&amp;RIGHT(YEAR(_xlfn.MINIFS(Consolidado!$B$5:$B$1000,Consolidado!$E$5:$E$1000,$B27,Consolidado!$C$5:$C$1000,"Auditoría Externa",Consolidado!$L$5:$L$1000,"X",Consolidado!$H$5:$H$1000,IF($D$9="Todos","&gt;0",$D$9))),2),"")&amp;IF(_xlfn.MAXIFS(Consolidado!$B$5:$B$1000,Consolidado!$E$5:$E$1000,$B27,Consolidado!$C$5:$C$1000,"Auditoría Externa",Consolidado!$L$5:$L$1000,"X",Consolidado!$H$5:$H$1000,IF($D$9="Todos","&gt;0",$D$9))&lt;&gt;_xlfn.MINIFS(Consolidado!$B$5:$B$1000,Consolidado!$E$5:$E$1000,$B27,Consolidado!$C$5:$C$1000,"Auditoría Externa",Consolidado!$L$5:$L$1000,"X",Consolidado!$H$5:$H$1000,IF($D$9="Todos","&gt;0",$D$9))," y "&amp;TEXT(DAY(_xlfn.MAXIFS(Consolidado!$B$5:$B$1000,Consolidado!$E$5:$E$1000,$B27,Consolidado!$C$5:$C$1000,"Auditoría Externa",Consolidado!$L$5:$L$1000,"X",Consolidado!$H$5:$H$1000,IF($D$9="Todos","&gt;0",$D$9))),"00")&amp;"/"&amp;TEXT(MONTH(_xlfn.MAXIFS(Consolidado!$B$5:$B$1000,Consolidado!$E$5:$E$1000,$B27,Consolidado!$C$5:$C$1000,"Auditoría Externa",Consolidado!$L$5:$L$1000,"X",Consolidado!$H$5:$H$1000,IF($D$9="Todos","&gt;0",$D$9))),"00")&amp;IF($D$9="Todos","/"&amp;RIGHT(YEAR(_xlfn.MAXIFS(Consolidado!$B$5:$B$1000,Consolidado!$E$5:$E$1000,$B27,Consolidado!$C$5:$C$1000,"Auditoría Externa",Consolidado!$L$5:$L$1000,"X",Consolidado!$H$5:$H$1000,IF($D$9="Todos","&gt;0",$D$9))),2),""),""),""),IF(SUMIFS(Consolidado!$AD$5:$AD$1000,Consolidado!$E$5:$E$1000,$B27,Consolidado!$C$5:$C$1000,"SSF",Consolidado!$L$5:$L$1000,"X",Consolidado!$H$5:$H$1000,IF($D$9="Todos","&gt;0",$D$9))&gt;0,"SSF "&amp;TEXT(DAY(_xlfn.MINIFS(Consolidado!$B$5:$B$1000,Consolidado!$E$5:$E$1000,$B27,Consolidado!$C$5:$C$1000,"SSF",Consolidado!$L$5:$L$1000,"X",Consolidado!$H$5:$H$1000,IF($D$9="Todos","&gt;0",$D$9))),"00")&amp;"/"&amp;TEXT(MONTH(_xlfn.MINIFS(Consolidado!$B$5:$B$1000,Consolidado!$E$5:$E$1000,$B27,Consolidado!$C$5:$C$1000,"SSF",Consolidado!$L$5:$L$1000,"X",Consolidado!$H$5:$H$1000,IF($D$9="Todos","&gt;0",$D$9))),"00")&amp;IF($D$9="Todos","/"&amp;RIGHT(YEAR(_xlfn.MINIFS(Consolidado!$B$5:$B$1000,Consolidado!$E$5:$E$1000,$B27,Consolidado!$C$5:$C$1000,"SSF",Consolidado!$L$5:$L$1000,"X",Consolidado!$H$5:$H$1000,IF($D$9="Todos","&gt;0",$D$9))),2),"")&amp;IF(_xlfn.MAXIFS(Consolidado!$B$5:$B$1000,Consolidado!$E$5:$E$1000,$B27,Consolidado!$C$5:$C$1000,"SSF",Consolidado!$L$5:$L$1000,"X",Consolidado!$H$5:$H$1000,IF($D$9="Todos","&gt;0",$D$9))&lt;&gt;_xlfn.MINIFS(Consolidado!$B$5:$B$1000,Consolidado!$E$5:$E$1000,$B27,Consolidado!$C$5:$C$1000,"SSF",Consolidado!$L$5:$L$1000,"X",Consolidado!$H$5:$H$1000,IF($D$9="Todos","&gt;0",$D$9))," y "&amp;TEXT(DAY(_xlfn.MAXIFS(Consolidado!$B$5:$B$1000,Consolidado!$E$5:$E$1000,$B27,Consolidado!$C$5:$C$1000,"SSF",Consolidado!$L$5:$L$1000,"X",Consolidado!$H$5:$H$1000,IF($D$9="Todos","&gt;0",$D$9))),"00")&amp;"/"&amp;TEXT(MONTH(_xlfn.MAXIFS(Consolidado!$B$5:$B$1000,Consolidado!$E$5:$E$1000,$B27,Consolidado!$C$5:$C$1000,"SSF",Consolidado!$L$5:$L$1000,"X",Consolidado!$H$5:$H$1000,IF($D$9="Todos","&gt;0",$D$9))),"00")&amp;IF($D$9="Todos","/"&amp;RIGHT(YEAR(_xlfn.MAXIFS(Consolidado!$B$5:$B$1000,Consolidado!$E$5:$E$1000,$B27,Consolidado!$C$5:$C$1000,"SSF",Consolidado!$L$5:$L$1000,"X",Consolidado!$H$5:$H$1000,IF($D$9="Todos","&gt;0",$D$9))),2),""),""),""),IF(SUMIFS(Consolidado!$AD$5:$AD$1000,Consolidado!$E$5:$E$1000,$B27,Consolidado!$C$5:$C$1000,"Comité de Supervisión",Consolidado!$L$5:$L$1000,"X",Consolidado!$H$5:$H$1000,IF($D$9="Todos","&gt;0",$D$9))&gt;0,"Comité Sup. "&amp;TEXT(DAY(_xlfn.MINIFS(Consolidado!$B$5:$B$1000,Consolidado!$E$5:$E$1000,$B27,Consolidado!$C$5:$C$1000,"Comité de Supervisión",Consolidado!$L$5:$L$1000,"X",Consolidado!$H$5:$H$1000,IF($D$9="Todos","&gt;0",$D$9))),"00")&amp;"/"&amp;TEXT(MONTH(_xlfn.MINIFS(Consolidado!$B$5:$B$1000,Consolidado!$E$5:$E$1000,$B27,Consolidado!$C$5:$C$1000,"Comité de Supervisión",Consolidado!$L$5:$L$1000,"X",Consolidado!$H$5:$H$1000,IF($D$9="Todos","&gt;0",$D$9))),"00")&amp;IF($D$9="Todos","/"&amp;RIGHT(YEAR(_xlfn.MINIFS(Consolidado!$B$5:$B$1000,Consolidado!$E$5:$E$1000,$B27,Consolidado!$C$5:$C$1000,"Comité de Supervisión",Consolidado!$L$5:$L$1000,"X",Consolidado!$H$5:$H$1000,IF($D$9="Todos","&gt;0",$D$9))),2),"")&amp;IF(_xlfn.MAXIFS(Consolidado!$B$5:$B$1000,Consolidado!$E$5:$E$1000,$B27,Consolidado!$C$5:$C$1000,"Comité de Supervisión",Consolidado!$L$5:$L$1000,"X",Consolidado!$H$5:$H$1000,IF($D$9="Todos","&gt;0",$D$9))&lt;&gt;_xlfn.MINIFS(Consolidado!$B$5:$B$1000,Consolidado!$E$5:$E$1000,$B27,Consolidado!$C$5:$C$1000,"Comité de Supervisión",Consolidado!$L$5:$L$1000,"X",Consolidado!$H$5:$H$1000,IF($D$9="Todos","&gt;0",$D$9))," y "&amp;TEXT(DAY(_xlfn.MAXIFS(Consolidado!$B$5:$B$1000,Consolidado!$E$5:$E$1000,$B27,Consolidado!$C$5:$C$1000,"Comité de Supervisión",Consolidado!$L$5:$L$1000,"X",Consolidado!$H$5:$H$1000,IF($D$9="Todos","&gt;0",$D$9))),"00")&amp;"/"&amp;TEXT(MONTH(_xlfn.MAXIFS(Consolidado!$B$5:$B$1000,Consolidado!$E$5:$E$1000,$B27,Consolidado!$C$5:$C$1000,"Comité de Supervisión",Consolidado!$L$5:$L$1000,"X",Consolidado!$H$5:$H$1000,IF($D$9="Todos","&gt;0",$D$9))),"00")&amp;IF($D$9="Todos","/"&amp;RIGHT(YEAR(_xlfn.MAXIFS(Consolidado!$B$5:$B$1000,Consolidado!$E$5:$E$1000,$B27,Consolidado!$C$5:$C$1000,"Comité de Supervisión",Consolidado!$L$5:$L$1000,"X",Consolidado!$H$5:$H$1000,IF($D$9="Todos","&gt;0",$D$9))),2),""),""),""),IF(SUMIFS(Consolidado!$AD$5:$AD$1000,Consolidado!$E$5:$E$1000,$B27,Consolidado!$C$5:$C$1000,"Consejo de Administración",Consolidado!$L$5:$L$1000,"X",Consolidado!$H$5:$H$1000,IF($D$9="Todos","&gt;0",$D$9))&gt;0,"Consejo "&amp;TEXT(DAY(_xlfn.MINIFS(Consolidado!$B$5:$B$1000,Consolidado!$E$5:$E$1000,$B27,Consolidado!$C$5:$C$1000,"Consejo de Administración",Consolidado!$L$5:$L$1000,"X",Consolidado!$H$5:$H$1000,IF($D$9="Todos","&gt;0",$D$9))),"00")&amp;"/"&amp;TEXT(MONTH(_xlfn.MINIFS(Consolidado!$B$5:$B$1000,Consolidado!$E$5:$E$1000,$B27,Consolidado!$C$5:$C$1000,"Consejo de Administración",Consolidado!$L$5:$L$1000,"X",Consolidado!$H$5:$H$1000,IF($D$9="Todos","&gt;0",$D$9))),"00")&amp;IF($D$9="Todos","/"&amp;RIGHT(YEAR(_xlfn.MINIFS(Consolidado!$B$5:$B$1000,Consolidado!$E$5:$E$1000,$B27,Consolidado!$C$5:$C$1000,"Consejo de Administración",Consolidado!$L$5:$L$1000,"X",Consolidado!$H$5:$H$1000,IF($D$9="Todos","&gt;0",$D$9))),2),"")&amp;IF(_xlfn.MAXIFS(Consolidado!$B$5:$B$1000,Consolidado!$E$5:$E$1000,$B27,Consolidado!$C$5:$C$1000,"Consejo de Administración",Consolidado!$L$5:$L$1000,"X",Consolidado!$H$5:$H$1000,IF($D$9="Todos","&gt;0",$D$9))&lt;&gt;_xlfn.MINIFS(Consolidado!$B$5:$B$1000,Consolidado!$E$5:$E$1000,$B27,Consolidado!$C$5:$C$1000,"Consejo de Administración",Consolidado!$L$5:$L$1000,"X",Consolidado!$H$5:$H$1000,IF($D$9="Todos","&gt;0",$D$9))," y "&amp;TEXT(DAY(_xlfn.MAXIFS(Consolidado!$B$5:$B$1000,Consolidado!$E$5:$E$1000,$B27,Consolidado!$C$5:$C$1000,"Consejo de Administración",Consolidado!$L$5:$L$1000,"X",Consolidado!$H$5:$H$1000,IF($D$9="Todos","&gt;0",$D$9))),"00")&amp;"/"&amp;TEXT(MONTH(_xlfn.MAXIFS(Consolidado!$B$5:$B$1000,Consolidado!$E$5:$E$1000,$B27,Consolidado!$C$5:$C$1000,"Consejo de Administración",Consolidado!$L$5:$L$1000,"X",Consolidado!$H$5:$H$1000,IF($D$9="Todos","&gt;0",$D$9))),"00")&amp;IF($D$9="Todos","/"&amp;RIGHT(YEAR(_xlfn.MAXIFS(Consolidado!$B$5:$B$1000,Consolidado!$E$5:$E$1000,$B27,Consolidado!$C$5:$C$1000,"Consejo de Administración",Consolidado!$L$5:$L$1000,"X",Consolidado!$H$5:$H$1000,IF($D$9="Todos","&gt;0",$D$9))),2),""),""),""),IF(SUMIFS(Consolidado!$AD$5:$AD$1000,Consolidado!$E$5:$E$1000,$B27,Consolidado!$C$5:$C$1000,"Otros",Consolidado!$L$5:$L$1000,"X",Consolidado!$H$5:$H$1000,IF($D$9="Todos","&gt;0",$D$9))&gt;0,"Otros "&amp;TEXT(DAY(_xlfn.MINIFS(Consolidado!$B$5:$B$1000,Consolidado!$E$5:$E$1000,$B27,Consolidado!$C$5:$C$1000,"Otros",Consolidado!$L$5:$L$1000,"X",Consolidado!$H$5:$H$1000,IF($D$9="Todos","&gt;0",$D$9))),"00")&amp;"/"&amp;TEXT(MONTH(_xlfn.MINIFS(Consolidado!$B$5:$B$1000,Consolidado!$E$5:$E$1000,$B27,Consolidado!$C$5:$C$1000,"Otros",Consolidado!$L$5:$L$1000,"X",Consolidado!$H$5:$H$1000,IF($D$9="Todos","&gt;0",$D$9))),"00")&amp;IF($D$9="Todos","/"&amp;RIGHT(YEAR(_xlfn.MINIFS(Consolidado!$B$5:$B$1000,Consolidado!$E$5:$E$1000,$B27,Consolidado!$C$5:$C$1000,"Otros",Consolidado!$L$5:$L$1000,"X",Consolidado!$H$5:$H$1000,IF($D$9="Todos","&gt;0",$D$9))),2),"")&amp;IF(_xlfn.MAXIFS(Consolidado!$B$5:$B$1000,Consolidado!$E$5:$E$1000,$B27,Consolidado!$C$5:$C$1000,"Otros",Consolidado!$L$5:$L$1000,"X",Consolidado!$H$5:$H$1000,IF($D$9="Todos","&gt;0",$D$9))&lt;&gt;_xlfn.MINIFS(Consolidado!$B$5:$B$1000,Consolidado!$E$5:$E$1000,$B27,Consolidado!$C$5:$C$1000,"Otros",Consolidado!$L$5:$L$1000,"X",Consolidado!$H$5:$H$1000,IF($D$9="Todos","&gt;0",$D$9))," y "&amp;TEXT(DAY(_xlfn.MAXIFS(Consolidado!$B$5:$B$1000,Consolidado!$E$5:$E$1000,$B27,Consolidado!$C$5:$C$1000,"Otros",Consolidado!$L$5:$L$1000,"X",Consolidado!$H$5:$H$1000,IF($D$9="Todos","&gt;0",$D$9))),"00")&amp;"/"&amp;TEXT(MONTH(_xlfn.MAXIFS(Consolidado!$B$5:$B$1000,Consolidado!$E$5:$E$1000,$B27,Consolidado!$C$5:$C$1000,"Otros",Consolidado!$L$5:$L$1000,"X",Consolidado!$H$5:$H$1000,IF($D$9="Todos","&gt;0",$D$9))),"00")&amp;IF($D$9="Todos","/"&amp;RIGHT(YEAR(_xlfn.MAXIFS(Consolidado!$B$5:$B$1000,Consolidado!$E$5:$E$1000,$B27,Consolidado!$C$5:$C$1000,"Otros",Consolidado!$L$5:$L$1000,"X",Consolidado!$H$5:$H$1000,IF($D$9="Todos","&gt;0",$D$9))),2),""),""),""))</f>
        <v/>
      </c>
      <c r="O27" s="37" t="str">
        <f aca="false">_xlfn.TEXTJOIN(" +"&amp;CHAR(10),TRUE(),IF(SUMIFS(Consolidado!$AD$5:$AD$1000,Consolidado!$E$5:$E$1000,$B27,Consolidado!$C$5:$C$1000,"Auditoría Interna",Consolidado!$M$5:$M$1000,"X",Consolidado!$H$5:$H$1000,IF($D$9="Todos","&gt;0",$D$9))&gt;0,"Interna "&amp;TEXT(DAY(_xlfn.MINIFS(Consolidado!$B$5:$B$1000,Consolidado!$E$5:$E$1000,$B27,Consolidado!$C$5:$C$1000,"Auditoría Interna",Consolidado!$M$5:$M$1000,"X",Consolidado!$H$5:$H$1000,IF($D$9="Todos","&gt;0",$D$9))),"00")&amp;"/"&amp;TEXT(MONTH(_xlfn.MINIFS(Consolidado!$B$5:$B$1000,Consolidado!$E$5:$E$1000,$B27,Consolidado!$C$5:$C$1000,"Auditoría Interna",Consolidado!$M$5:$M$1000,"X",Consolidado!$H$5:$H$1000,IF($D$9="Todos","&gt;0",$D$9))),"00")&amp;IF($D$9="Todos","/"&amp;RIGHT(YEAR(_xlfn.MINIFS(Consolidado!$B$5:$B$1000,Consolidado!$E$5:$E$1000,$B27,Consolidado!$C$5:$C$1000,"Auditoría Interna",Consolidado!$M$5:$M$1000,"X",Consolidado!$H$5:$H$1000,IF($D$9="Todos","&gt;0",$D$9))),2),"")&amp;IF(_xlfn.MAXIFS(Consolidado!$B$5:$B$1000,Consolidado!$E$5:$E$1000,$B27,Consolidado!$C$5:$C$1000,"Auditoría Interna",Consolidado!$M$5:$M$1000,"X",Consolidado!$H$5:$H$1000,IF($D$9="Todos","&gt;0",$D$9))&lt;&gt;_xlfn.MINIFS(Consolidado!$B$5:$B$1000,Consolidado!$E$5:$E$1000,$B27,Consolidado!$C$5:$C$1000,"Auditoría Interna",Consolidado!$M$5:$M$1000,"X",Consolidado!$H$5:$H$1000,IF($D$9="Todos","&gt;0",$D$9))," y "&amp;TEXT(DAY(_xlfn.MAXIFS(Consolidado!$B$5:$B$1000,Consolidado!$E$5:$E$1000,$B27,Consolidado!$C$5:$C$1000,"Auditoría Interna",Consolidado!$M$5:$M$1000,"X",Consolidado!$H$5:$H$1000,IF($D$9="Todos","&gt;0",$D$9))),"00")&amp;"/"&amp;TEXT(MONTH(_xlfn.MAXIFS(Consolidado!$B$5:$B$1000,Consolidado!$E$5:$E$1000,$B27,Consolidado!$C$5:$C$1000,"Auditoría Interna",Consolidado!$M$5:$M$1000,"X",Consolidado!$H$5:$H$1000,IF($D$9="Todos","&gt;0",$D$9))),"00")&amp;IF($D$9="Todos","/"&amp;RIGHT(YEAR(_xlfn.MAXIFS(Consolidado!$B$5:$B$1000,Consolidado!$E$5:$E$1000,$B27,Consolidado!$C$5:$C$1000,"Auditoría Interna",Consolidado!$M$5:$M$1000,"X",Consolidado!$H$5:$H$1000,IF($D$9="Todos","&gt;0",$D$9))),2),""),""),""),IF(SUMIFS(Consolidado!$AD$5:$AD$1000,Consolidado!$E$5:$E$1000,$B27,Consolidado!$C$5:$C$1000,"Auditoría Externa",Consolidado!$M$5:$M$1000,"X",Consolidado!$H$5:$H$1000,IF($D$9="Todos","&gt;0",$D$9))&gt;0,"Externa "&amp;TEXT(DAY(_xlfn.MINIFS(Consolidado!$B$5:$B$1000,Consolidado!$E$5:$E$1000,$B27,Consolidado!$C$5:$C$1000,"Auditoría Externa",Consolidado!$M$5:$M$1000,"X",Consolidado!$H$5:$H$1000,IF($D$9="Todos","&gt;0",$D$9))),"00")&amp;"/"&amp;TEXT(MONTH(_xlfn.MINIFS(Consolidado!$B$5:$B$1000,Consolidado!$E$5:$E$1000,$B27,Consolidado!$C$5:$C$1000,"Auditoría Externa",Consolidado!$M$5:$M$1000,"X",Consolidado!$H$5:$H$1000,IF($D$9="Todos","&gt;0",$D$9))),"00")&amp;IF($D$9="Todos","/"&amp;RIGHT(YEAR(_xlfn.MINIFS(Consolidado!$B$5:$B$1000,Consolidado!$E$5:$E$1000,$B27,Consolidado!$C$5:$C$1000,"Auditoría Externa",Consolidado!$M$5:$M$1000,"X",Consolidado!$H$5:$H$1000,IF($D$9="Todos","&gt;0",$D$9))),2),"")&amp;IF(_xlfn.MAXIFS(Consolidado!$B$5:$B$1000,Consolidado!$E$5:$E$1000,$B27,Consolidado!$C$5:$C$1000,"Auditoría Externa",Consolidado!$M$5:$M$1000,"X",Consolidado!$H$5:$H$1000,IF($D$9="Todos","&gt;0",$D$9))&lt;&gt;_xlfn.MINIFS(Consolidado!$B$5:$B$1000,Consolidado!$E$5:$E$1000,$B27,Consolidado!$C$5:$C$1000,"Auditoría Externa",Consolidado!$M$5:$M$1000,"X",Consolidado!$H$5:$H$1000,IF($D$9="Todos","&gt;0",$D$9))," y "&amp;TEXT(DAY(_xlfn.MAXIFS(Consolidado!$B$5:$B$1000,Consolidado!$E$5:$E$1000,$B27,Consolidado!$C$5:$C$1000,"Auditoría Externa",Consolidado!$M$5:$M$1000,"X",Consolidado!$H$5:$H$1000,IF($D$9="Todos","&gt;0",$D$9))),"00")&amp;"/"&amp;TEXT(MONTH(_xlfn.MAXIFS(Consolidado!$B$5:$B$1000,Consolidado!$E$5:$E$1000,$B27,Consolidado!$C$5:$C$1000,"Auditoría Externa",Consolidado!$M$5:$M$1000,"X",Consolidado!$H$5:$H$1000,IF($D$9="Todos","&gt;0",$D$9))),"00")&amp;IF($D$9="Todos","/"&amp;RIGHT(YEAR(_xlfn.MAXIFS(Consolidado!$B$5:$B$1000,Consolidado!$E$5:$E$1000,$B27,Consolidado!$C$5:$C$1000,"Auditoría Externa",Consolidado!$M$5:$M$1000,"X",Consolidado!$H$5:$H$1000,IF($D$9="Todos","&gt;0",$D$9))),2),""),""),""),IF(SUMIFS(Consolidado!$AD$5:$AD$1000,Consolidado!$E$5:$E$1000,$B27,Consolidado!$C$5:$C$1000,"SSF",Consolidado!$M$5:$M$1000,"X",Consolidado!$H$5:$H$1000,IF($D$9="Todos","&gt;0",$D$9))&gt;0,"SSF "&amp;TEXT(DAY(_xlfn.MINIFS(Consolidado!$B$5:$B$1000,Consolidado!$E$5:$E$1000,$B27,Consolidado!$C$5:$C$1000,"SSF",Consolidado!$M$5:$M$1000,"X",Consolidado!$H$5:$H$1000,IF($D$9="Todos","&gt;0",$D$9))),"00")&amp;"/"&amp;TEXT(MONTH(_xlfn.MINIFS(Consolidado!$B$5:$B$1000,Consolidado!$E$5:$E$1000,$B27,Consolidado!$C$5:$C$1000,"SSF",Consolidado!$M$5:$M$1000,"X",Consolidado!$H$5:$H$1000,IF($D$9="Todos","&gt;0",$D$9))),"00")&amp;IF($D$9="Todos","/"&amp;RIGHT(YEAR(_xlfn.MINIFS(Consolidado!$B$5:$B$1000,Consolidado!$E$5:$E$1000,$B27,Consolidado!$C$5:$C$1000,"SSF",Consolidado!$M$5:$M$1000,"X",Consolidado!$H$5:$H$1000,IF($D$9="Todos","&gt;0",$D$9))),2),"")&amp;IF(_xlfn.MAXIFS(Consolidado!$B$5:$B$1000,Consolidado!$E$5:$E$1000,$B27,Consolidado!$C$5:$C$1000,"SSF",Consolidado!$M$5:$M$1000,"X",Consolidado!$H$5:$H$1000,IF($D$9="Todos","&gt;0",$D$9))&lt;&gt;_xlfn.MINIFS(Consolidado!$B$5:$B$1000,Consolidado!$E$5:$E$1000,$B27,Consolidado!$C$5:$C$1000,"SSF",Consolidado!$M$5:$M$1000,"X",Consolidado!$H$5:$H$1000,IF($D$9="Todos","&gt;0",$D$9))," y "&amp;TEXT(DAY(_xlfn.MAXIFS(Consolidado!$B$5:$B$1000,Consolidado!$E$5:$E$1000,$B27,Consolidado!$C$5:$C$1000,"SSF",Consolidado!$M$5:$M$1000,"X",Consolidado!$H$5:$H$1000,IF($D$9="Todos","&gt;0",$D$9))),"00")&amp;"/"&amp;TEXT(MONTH(_xlfn.MAXIFS(Consolidado!$B$5:$B$1000,Consolidado!$E$5:$E$1000,$B27,Consolidado!$C$5:$C$1000,"SSF",Consolidado!$M$5:$M$1000,"X",Consolidado!$H$5:$H$1000,IF($D$9="Todos","&gt;0",$D$9))),"00")&amp;IF($D$9="Todos","/"&amp;RIGHT(YEAR(_xlfn.MAXIFS(Consolidado!$B$5:$B$1000,Consolidado!$E$5:$E$1000,$B27,Consolidado!$C$5:$C$1000,"SSF",Consolidado!$M$5:$M$1000,"X",Consolidado!$H$5:$H$1000,IF($D$9="Todos","&gt;0",$D$9))),2),""),""),""),IF(SUMIFS(Consolidado!$AD$5:$AD$1000,Consolidado!$E$5:$E$1000,$B27,Consolidado!$C$5:$C$1000,"Comité de Supervisión",Consolidado!$M$5:$M$1000,"X",Consolidado!$H$5:$H$1000,IF($D$9="Todos","&gt;0",$D$9))&gt;0,"Comité Sup. "&amp;TEXT(DAY(_xlfn.MINIFS(Consolidado!$B$5:$B$1000,Consolidado!$E$5:$E$1000,$B27,Consolidado!$C$5:$C$1000,"Comité de Supervisión",Consolidado!$M$5:$M$1000,"X",Consolidado!$H$5:$H$1000,IF($D$9="Todos","&gt;0",$D$9))),"00")&amp;"/"&amp;TEXT(MONTH(_xlfn.MINIFS(Consolidado!$B$5:$B$1000,Consolidado!$E$5:$E$1000,$B27,Consolidado!$C$5:$C$1000,"Comité de Supervisión",Consolidado!$M$5:$M$1000,"X",Consolidado!$H$5:$H$1000,IF($D$9="Todos","&gt;0",$D$9))),"00")&amp;IF($D$9="Todos","/"&amp;RIGHT(YEAR(_xlfn.MINIFS(Consolidado!$B$5:$B$1000,Consolidado!$E$5:$E$1000,$B27,Consolidado!$C$5:$C$1000,"Comité de Supervisión",Consolidado!$M$5:$M$1000,"X",Consolidado!$H$5:$H$1000,IF($D$9="Todos","&gt;0",$D$9))),2),"")&amp;IF(_xlfn.MAXIFS(Consolidado!$B$5:$B$1000,Consolidado!$E$5:$E$1000,$B27,Consolidado!$C$5:$C$1000,"Comité de Supervisión",Consolidado!$M$5:$M$1000,"X",Consolidado!$H$5:$H$1000,IF($D$9="Todos","&gt;0",$D$9))&lt;&gt;_xlfn.MINIFS(Consolidado!$B$5:$B$1000,Consolidado!$E$5:$E$1000,$B27,Consolidado!$C$5:$C$1000,"Comité de Supervisión",Consolidado!$M$5:$M$1000,"X",Consolidado!$H$5:$H$1000,IF($D$9="Todos","&gt;0",$D$9))," y "&amp;TEXT(DAY(_xlfn.MAXIFS(Consolidado!$B$5:$B$1000,Consolidado!$E$5:$E$1000,$B27,Consolidado!$C$5:$C$1000,"Comité de Supervisión",Consolidado!$M$5:$M$1000,"X",Consolidado!$H$5:$H$1000,IF($D$9="Todos","&gt;0",$D$9))),"00")&amp;"/"&amp;TEXT(MONTH(_xlfn.MAXIFS(Consolidado!$B$5:$B$1000,Consolidado!$E$5:$E$1000,$B27,Consolidado!$C$5:$C$1000,"Comité de Supervisión",Consolidado!$M$5:$M$1000,"X",Consolidado!$H$5:$H$1000,IF($D$9="Todos","&gt;0",$D$9))),"00")&amp;IF($D$9="Todos","/"&amp;RIGHT(YEAR(_xlfn.MAXIFS(Consolidado!$B$5:$B$1000,Consolidado!$E$5:$E$1000,$B27,Consolidado!$C$5:$C$1000,"Comité de Supervisión",Consolidado!$M$5:$M$1000,"X",Consolidado!$H$5:$H$1000,IF($D$9="Todos","&gt;0",$D$9))),2),""),""),""),IF(SUMIFS(Consolidado!$AD$5:$AD$1000,Consolidado!$E$5:$E$1000,$B27,Consolidado!$C$5:$C$1000,"Consejo de Administración",Consolidado!$M$5:$M$1000,"X",Consolidado!$H$5:$H$1000,IF($D$9="Todos","&gt;0",$D$9))&gt;0,"Consejo "&amp;TEXT(DAY(_xlfn.MINIFS(Consolidado!$B$5:$B$1000,Consolidado!$E$5:$E$1000,$B27,Consolidado!$C$5:$C$1000,"Consejo de Administración",Consolidado!$M$5:$M$1000,"X",Consolidado!$H$5:$H$1000,IF($D$9="Todos","&gt;0",$D$9))),"00")&amp;"/"&amp;TEXT(MONTH(_xlfn.MINIFS(Consolidado!$B$5:$B$1000,Consolidado!$E$5:$E$1000,$B27,Consolidado!$C$5:$C$1000,"Consejo de Administración",Consolidado!$M$5:$M$1000,"X",Consolidado!$H$5:$H$1000,IF($D$9="Todos","&gt;0",$D$9))),"00")&amp;IF($D$9="Todos","/"&amp;RIGHT(YEAR(_xlfn.MINIFS(Consolidado!$B$5:$B$1000,Consolidado!$E$5:$E$1000,$B27,Consolidado!$C$5:$C$1000,"Consejo de Administración",Consolidado!$M$5:$M$1000,"X",Consolidado!$H$5:$H$1000,IF($D$9="Todos","&gt;0",$D$9))),2),"")&amp;IF(_xlfn.MAXIFS(Consolidado!$B$5:$B$1000,Consolidado!$E$5:$E$1000,$B27,Consolidado!$C$5:$C$1000,"Consejo de Administración",Consolidado!$M$5:$M$1000,"X",Consolidado!$H$5:$H$1000,IF($D$9="Todos","&gt;0",$D$9))&lt;&gt;_xlfn.MINIFS(Consolidado!$B$5:$B$1000,Consolidado!$E$5:$E$1000,$B27,Consolidado!$C$5:$C$1000,"Consejo de Administración",Consolidado!$M$5:$M$1000,"X",Consolidado!$H$5:$H$1000,IF($D$9="Todos","&gt;0",$D$9))," y "&amp;TEXT(DAY(_xlfn.MAXIFS(Consolidado!$B$5:$B$1000,Consolidado!$E$5:$E$1000,$B27,Consolidado!$C$5:$C$1000,"Consejo de Administración",Consolidado!$M$5:$M$1000,"X",Consolidado!$H$5:$H$1000,IF($D$9="Todos","&gt;0",$D$9))),"00")&amp;"/"&amp;TEXT(MONTH(_xlfn.MAXIFS(Consolidado!$B$5:$B$1000,Consolidado!$E$5:$E$1000,$B27,Consolidado!$C$5:$C$1000,"Consejo de Administración",Consolidado!$M$5:$M$1000,"X",Consolidado!$H$5:$H$1000,IF($D$9="Todos","&gt;0",$D$9))),"00")&amp;IF($D$9="Todos","/"&amp;RIGHT(YEAR(_xlfn.MAXIFS(Consolidado!$B$5:$B$1000,Consolidado!$E$5:$E$1000,$B27,Consolidado!$C$5:$C$1000,"Consejo de Administración",Consolidado!$M$5:$M$1000,"X",Consolidado!$H$5:$H$1000,IF($D$9="Todos","&gt;0",$D$9))),2),""),""),""),IF(SUMIFS(Consolidado!$AD$5:$AD$1000,Consolidado!$E$5:$E$1000,$B27,Consolidado!$C$5:$C$1000,"Otros",Consolidado!$M$5:$M$1000,"X",Consolidado!$H$5:$H$1000,IF($D$9="Todos","&gt;0",$D$9))&gt;0,"Otros "&amp;TEXT(DAY(_xlfn.MINIFS(Consolidado!$B$5:$B$1000,Consolidado!$E$5:$E$1000,$B27,Consolidado!$C$5:$C$1000,"Otros",Consolidado!$M$5:$M$1000,"X",Consolidado!$H$5:$H$1000,IF($D$9="Todos","&gt;0",$D$9))),"00")&amp;"/"&amp;TEXT(MONTH(_xlfn.MINIFS(Consolidado!$B$5:$B$1000,Consolidado!$E$5:$E$1000,$B27,Consolidado!$C$5:$C$1000,"Otros",Consolidado!$M$5:$M$1000,"X",Consolidado!$H$5:$H$1000,IF($D$9="Todos","&gt;0",$D$9))),"00")&amp;IF($D$9="Todos","/"&amp;RIGHT(YEAR(_xlfn.MINIFS(Consolidado!$B$5:$B$1000,Consolidado!$E$5:$E$1000,$B27,Consolidado!$C$5:$C$1000,"Otros",Consolidado!$M$5:$M$1000,"X",Consolidado!$H$5:$H$1000,IF($D$9="Todos","&gt;0",$D$9))),2),"")&amp;IF(_xlfn.MAXIFS(Consolidado!$B$5:$B$1000,Consolidado!$E$5:$E$1000,$B27,Consolidado!$C$5:$C$1000,"Otros",Consolidado!$M$5:$M$1000,"X",Consolidado!$H$5:$H$1000,IF($D$9="Todos","&gt;0",$D$9))&lt;&gt;_xlfn.MINIFS(Consolidado!$B$5:$B$1000,Consolidado!$E$5:$E$1000,$B27,Consolidado!$C$5:$C$1000,"Otros",Consolidado!$M$5:$M$1000,"X",Consolidado!$H$5:$H$1000,IF($D$9="Todos","&gt;0",$D$9))," y "&amp;TEXT(DAY(_xlfn.MAXIFS(Consolidado!$B$5:$B$1000,Consolidado!$E$5:$E$1000,$B27,Consolidado!$C$5:$C$1000,"Otros",Consolidado!$M$5:$M$1000,"X",Consolidado!$H$5:$H$1000,IF($D$9="Todos","&gt;0",$D$9))),"00")&amp;"/"&amp;TEXT(MONTH(_xlfn.MAXIFS(Consolidado!$B$5:$B$1000,Consolidado!$E$5:$E$1000,$B27,Consolidado!$C$5:$C$1000,"Otros",Consolidado!$M$5:$M$1000,"X",Consolidado!$H$5:$H$1000,IF($D$9="Todos","&gt;0",$D$9))),"00")&amp;IF($D$9="Todos","/"&amp;RIGHT(YEAR(_xlfn.MAXIFS(Consolidado!$B$5:$B$1000,Consolidado!$E$5:$E$1000,$B27,Consolidado!$C$5:$C$1000,"Otros",Consolidado!$M$5:$M$1000,"X",Consolidado!$H$5:$H$1000,IF($D$9="Todos","&gt;0",$D$9))),2),""),""),""))</f>
        <v/>
      </c>
      <c r="P27" s="37" t="str">
        <f aca="false">_xlfn.TEXTJOIN(" +"&amp;CHAR(10),TRUE(),IF(SUMIFS(Consolidado!$AD$5:$AD$1000,Consolidado!$E$5:$E$1000,$B27,Consolidado!$C$5:$C$1000,"Auditoría Interna",Consolidado!$N$5:$N$1000,"X",Consolidado!$H$5:$H$1000,IF($D$9="Todos","&gt;0",$D$9))&gt;0,"Interna "&amp;TEXT(DAY(_xlfn.MINIFS(Consolidado!$B$5:$B$1000,Consolidado!$E$5:$E$1000,$B27,Consolidado!$C$5:$C$1000,"Auditoría Interna",Consolidado!$N$5:$N$1000,"X",Consolidado!$H$5:$H$1000,IF($D$9="Todos","&gt;0",$D$9))),"00")&amp;"/"&amp;TEXT(MONTH(_xlfn.MINIFS(Consolidado!$B$5:$B$1000,Consolidado!$E$5:$E$1000,$B27,Consolidado!$C$5:$C$1000,"Auditoría Interna",Consolidado!$N$5:$N$1000,"X",Consolidado!$H$5:$H$1000,IF($D$9="Todos","&gt;0",$D$9))),"00")&amp;IF($D$9="Todos","/"&amp;RIGHT(YEAR(_xlfn.MINIFS(Consolidado!$B$5:$B$1000,Consolidado!$E$5:$E$1000,$B27,Consolidado!$C$5:$C$1000,"Auditoría Interna",Consolidado!$N$5:$N$1000,"X",Consolidado!$H$5:$H$1000,IF($D$9="Todos","&gt;0",$D$9))),2),"")&amp;IF(_xlfn.MAXIFS(Consolidado!$B$5:$B$1000,Consolidado!$E$5:$E$1000,$B27,Consolidado!$C$5:$C$1000,"Auditoría Interna",Consolidado!$N$5:$N$1000,"X",Consolidado!$H$5:$H$1000,IF($D$9="Todos","&gt;0",$D$9))&lt;&gt;_xlfn.MINIFS(Consolidado!$B$5:$B$1000,Consolidado!$E$5:$E$1000,$B27,Consolidado!$C$5:$C$1000,"Auditoría Interna",Consolidado!$N$5:$N$1000,"X",Consolidado!$H$5:$H$1000,IF($D$9="Todos","&gt;0",$D$9))," y "&amp;TEXT(DAY(_xlfn.MAXIFS(Consolidado!$B$5:$B$1000,Consolidado!$E$5:$E$1000,$B27,Consolidado!$C$5:$C$1000,"Auditoría Interna",Consolidado!$N$5:$N$1000,"X",Consolidado!$H$5:$H$1000,IF($D$9="Todos","&gt;0",$D$9))),"00")&amp;"/"&amp;TEXT(MONTH(_xlfn.MAXIFS(Consolidado!$B$5:$B$1000,Consolidado!$E$5:$E$1000,$B27,Consolidado!$C$5:$C$1000,"Auditoría Interna",Consolidado!$N$5:$N$1000,"X",Consolidado!$H$5:$H$1000,IF($D$9="Todos","&gt;0",$D$9))),"00")&amp;IF($D$9="Todos","/"&amp;RIGHT(YEAR(_xlfn.MAXIFS(Consolidado!$B$5:$B$1000,Consolidado!$E$5:$E$1000,$B27,Consolidado!$C$5:$C$1000,"Auditoría Interna",Consolidado!$N$5:$N$1000,"X",Consolidado!$H$5:$H$1000,IF($D$9="Todos","&gt;0",$D$9))),2),""),""),""),IF(SUMIFS(Consolidado!$AD$5:$AD$1000,Consolidado!$E$5:$E$1000,$B27,Consolidado!$C$5:$C$1000,"Auditoría Externa",Consolidado!$N$5:$N$1000,"X",Consolidado!$H$5:$H$1000,IF($D$9="Todos","&gt;0",$D$9))&gt;0,"Externa "&amp;TEXT(DAY(_xlfn.MINIFS(Consolidado!$B$5:$B$1000,Consolidado!$E$5:$E$1000,$B27,Consolidado!$C$5:$C$1000,"Auditoría Externa",Consolidado!$N$5:$N$1000,"X",Consolidado!$H$5:$H$1000,IF($D$9="Todos","&gt;0",$D$9))),"00")&amp;"/"&amp;TEXT(MONTH(_xlfn.MINIFS(Consolidado!$B$5:$B$1000,Consolidado!$E$5:$E$1000,$B27,Consolidado!$C$5:$C$1000,"Auditoría Externa",Consolidado!$N$5:$N$1000,"X",Consolidado!$H$5:$H$1000,IF($D$9="Todos","&gt;0",$D$9))),"00")&amp;IF($D$9="Todos","/"&amp;RIGHT(YEAR(_xlfn.MINIFS(Consolidado!$B$5:$B$1000,Consolidado!$E$5:$E$1000,$B27,Consolidado!$C$5:$C$1000,"Auditoría Externa",Consolidado!$N$5:$N$1000,"X",Consolidado!$H$5:$H$1000,IF($D$9="Todos","&gt;0",$D$9))),2),"")&amp;IF(_xlfn.MAXIFS(Consolidado!$B$5:$B$1000,Consolidado!$E$5:$E$1000,$B27,Consolidado!$C$5:$C$1000,"Auditoría Externa",Consolidado!$N$5:$N$1000,"X",Consolidado!$H$5:$H$1000,IF($D$9="Todos","&gt;0",$D$9))&lt;&gt;_xlfn.MINIFS(Consolidado!$B$5:$B$1000,Consolidado!$E$5:$E$1000,$B27,Consolidado!$C$5:$C$1000,"Auditoría Externa",Consolidado!$N$5:$N$1000,"X",Consolidado!$H$5:$H$1000,IF($D$9="Todos","&gt;0",$D$9))," y "&amp;TEXT(DAY(_xlfn.MAXIFS(Consolidado!$B$5:$B$1000,Consolidado!$E$5:$E$1000,$B27,Consolidado!$C$5:$C$1000,"Auditoría Externa",Consolidado!$N$5:$N$1000,"X",Consolidado!$H$5:$H$1000,IF($D$9="Todos","&gt;0",$D$9))),"00")&amp;"/"&amp;TEXT(MONTH(_xlfn.MAXIFS(Consolidado!$B$5:$B$1000,Consolidado!$E$5:$E$1000,$B27,Consolidado!$C$5:$C$1000,"Auditoría Externa",Consolidado!$N$5:$N$1000,"X",Consolidado!$H$5:$H$1000,IF($D$9="Todos","&gt;0",$D$9))),"00")&amp;IF($D$9="Todos","/"&amp;RIGHT(YEAR(_xlfn.MAXIFS(Consolidado!$B$5:$B$1000,Consolidado!$E$5:$E$1000,$B27,Consolidado!$C$5:$C$1000,"Auditoría Externa",Consolidado!$N$5:$N$1000,"X",Consolidado!$H$5:$H$1000,IF($D$9="Todos","&gt;0",$D$9))),2),""),""),""),IF(SUMIFS(Consolidado!$AD$5:$AD$1000,Consolidado!$E$5:$E$1000,$B27,Consolidado!$C$5:$C$1000,"SSF",Consolidado!$N$5:$N$1000,"X",Consolidado!$H$5:$H$1000,IF($D$9="Todos","&gt;0",$D$9))&gt;0,"SSF "&amp;TEXT(DAY(_xlfn.MINIFS(Consolidado!$B$5:$B$1000,Consolidado!$E$5:$E$1000,$B27,Consolidado!$C$5:$C$1000,"SSF",Consolidado!$N$5:$N$1000,"X",Consolidado!$H$5:$H$1000,IF($D$9="Todos","&gt;0",$D$9))),"00")&amp;"/"&amp;TEXT(MONTH(_xlfn.MINIFS(Consolidado!$B$5:$B$1000,Consolidado!$E$5:$E$1000,$B27,Consolidado!$C$5:$C$1000,"SSF",Consolidado!$N$5:$N$1000,"X",Consolidado!$H$5:$H$1000,IF($D$9="Todos","&gt;0",$D$9))),"00")&amp;IF($D$9="Todos","/"&amp;RIGHT(YEAR(_xlfn.MINIFS(Consolidado!$B$5:$B$1000,Consolidado!$E$5:$E$1000,$B27,Consolidado!$C$5:$C$1000,"SSF",Consolidado!$N$5:$N$1000,"X",Consolidado!$H$5:$H$1000,IF($D$9="Todos","&gt;0",$D$9))),2),"")&amp;IF(_xlfn.MAXIFS(Consolidado!$B$5:$B$1000,Consolidado!$E$5:$E$1000,$B27,Consolidado!$C$5:$C$1000,"SSF",Consolidado!$N$5:$N$1000,"X",Consolidado!$H$5:$H$1000,IF($D$9="Todos","&gt;0",$D$9))&lt;&gt;_xlfn.MINIFS(Consolidado!$B$5:$B$1000,Consolidado!$E$5:$E$1000,$B27,Consolidado!$C$5:$C$1000,"SSF",Consolidado!$N$5:$N$1000,"X",Consolidado!$H$5:$H$1000,IF($D$9="Todos","&gt;0",$D$9))," y "&amp;TEXT(DAY(_xlfn.MAXIFS(Consolidado!$B$5:$B$1000,Consolidado!$E$5:$E$1000,$B27,Consolidado!$C$5:$C$1000,"SSF",Consolidado!$N$5:$N$1000,"X",Consolidado!$H$5:$H$1000,IF($D$9="Todos","&gt;0",$D$9))),"00")&amp;"/"&amp;TEXT(MONTH(_xlfn.MAXIFS(Consolidado!$B$5:$B$1000,Consolidado!$E$5:$E$1000,$B27,Consolidado!$C$5:$C$1000,"SSF",Consolidado!$N$5:$N$1000,"X",Consolidado!$H$5:$H$1000,IF($D$9="Todos","&gt;0",$D$9))),"00")&amp;IF($D$9="Todos","/"&amp;RIGHT(YEAR(_xlfn.MAXIFS(Consolidado!$B$5:$B$1000,Consolidado!$E$5:$E$1000,$B27,Consolidado!$C$5:$C$1000,"SSF",Consolidado!$N$5:$N$1000,"X",Consolidado!$H$5:$H$1000,IF($D$9="Todos","&gt;0",$D$9))),2),""),""),""),IF(SUMIFS(Consolidado!$AD$5:$AD$1000,Consolidado!$E$5:$E$1000,$B27,Consolidado!$C$5:$C$1000,"Comité de Supervisión",Consolidado!$N$5:$N$1000,"X",Consolidado!$H$5:$H$1000,IF($D$9="Todos","&gt;0",$D$9))&gt;0,"Comité Sup. "&amp;TEXT(DAY(_xlfn.MINIFS(Consolidado!$B$5:$B$1000,Consolidado!$E$5:$E$1000,$B27,Consolidado!$C$5:$C$1000,"Comité de Supervisión",Consolidado!$N$5:$N$1000,"X",Consolidado!$H$5:$H$1000,IF($D$9="Todos","&gt;0",$D$9))),"00")&amp;"/"&amp;TEXT(MONTH(_xlfn.MINIFS(Consolidado!$B$5:$B$1000,Consolidado!$E$5:$E$1000,$B27,Consolidado!$C$5:$C$1000,"Comité de Supervisión",Consolidado!$N$5:$N$1000,"X",Consolidado!$H$5:$H$1000,IF($D$9="Todos","&gt;0",$D$9))),"00")&amp;IF($D$9="Todos","/"&amp;RIGHT(YEAR(_xlfn.MINIFS(Consolidado!$B$5:$B$1000,Consolidado!$E$5:$E$1000,$B27,Consolidado!$C$5:$C$1000,"Comité de Supervisión",Consolidado!$N$5:$N$1000,"X",Consolidado!$H$5:$H$1000,IF($D$9="Todos","&gt;0",$D$9))),2),"")&amp;IF(_xlfn.MAXIFS(Consolidado!$B$5:$B$1000,Consolidado!$E$5:$E$1000,$B27,Consolidado!$C$5:$C$1000,"Comité de Supervisión",Consolidado!$N$5:$N$1000,"X",Consolidado!$H$5:$H$1000,IF($D$9="Todos","&gt;0",$D$9))&lt;&gt;_xlfn.MINIFS(Consolidado!$B$5:$B$1000,Consolidado!$E$5:$E$1000,$B27,Consolidado!$C$5:$C$1000,"Comité de Supervisión",Consolidado!$N$5:$N$1000,"X",Consolidado!$H$5:$H$1000,IF($D$9="Todos","&gt;0",$D$9))," y "&amp;TEXT(DAY(_xlfn.MAXIFS(Consolidado!$B$5:$B$1000,Consolidado!$E$5:$E$1000,$B27,Consolidado!$C$5:$C$1000,"Comité de Supervisión",Consolidado!$N$5:$N$1000,"X",Consolidado!$H$5:$H$1000,IF($D$9="Todos","&gt;0",$D$9))),"00")&amp;"/"&amp;TEXT(MONTH(_xlfn.MAXIFS(Consolidado!$B$5:$B$1000,Consolidado!$E$5:$E$1000,$B27,Consolidado!$C$5:$C$1000,"Comité de Supervisión",Consolidado!$N$5:$N$1000,"X",Consolidado!$H$5:$H$1000,IF($D$9="Todos","&gt;0",$D$9))),"00")&amp;IF($D$9="Todos","/"&amp;RIGHT(YEAR(_xlfn.MAXIFS(Consolidado!$B$5:$B$1000,Consolidado!$E$5:$E$1000,$B27,Consolidado!$C$5:$C$1000,"Comité de Supervisión",Consolidado!$N$5:$N$1000,"X",Consolidado!$H$5:$H$1000,IF($D$9="Todos","&gt;0",$D$9))),2),""),""),""),IF(SUMIFS(Consolidado!$AD$5:$AD$1000,Consolidado!$E$5:$E$1000,$B27,Consolidado!$C$5:$C$1000,"Consejo de Administración",Consolidado!$N$5:$N$1000,"X",Consolidado!$H$5:$H$1000,IF($D$9="Todos","&gt;0",$D$9))&gt;0,"Consejo "&amp;TEXT(DAY(_xlfn.MINIFS(Consolidado!$B$5:$B$1000,Consolidado!$E$5:$E$1000,$B27,Consolidado!$C$5:$C$1000,"Consejo de Administración",Consolidado!$N$5:$N$1000,"X",Consolidado!$H$5:$H$1000,IF($D$9="Todos","&gt;0",$D$9))),"00")&amp;"/"&amp;TEXT(MONTH(_xlfn.MINIFS(Consolidado!$B$5:$B$1000,Consolidado!$E$5:$E$1000,$B27,Consolidado!$C$5:$C$1000,"Consejo de Administración",Consolidado!$N$5:$N$1000,"X",Consolidado!$H$5:$H$1000,IF($D$9="Todos","&gt;0",$D$9))),"00")&amp;IF($D$9="Todos","/"&amp;RIGHT(YEAR(_xlfn.MINIFS(Consolidado!$B$5:$B$1000,Consolidado!$E$5:$E$1000,$B27,Consolidado!$C$5:$C$1000,"Consejo de Administración",Consolidado!$N$5:$N$1000,"X",Consolidado!$H$5:$H$1000,IF($D$9="Todos","&gt;0",$D$9))),2),"")&amp;IF(_xlfn.MAXIFS(Consolidado!$B$5:$B$1000,Consolidado!$E$5:$E$1000,$B27,Consolidado!$C$5:$C$1000,"Consejo de Administración",Consolidado!$N$5:$N$1000,"X",Consolidado!$H$5:$H$1000,IF($D$9="Todos","&gt;0",$D$9))&lt;&gt;_xlfn.MINIFS(Consolidado!$B$5:$B$1000,Consolidado!$E$5:$E$1000,$B27,Consolidado!$C$5:$C$1000,"Consejo de Administración",Consolidado!$N$5:$N$1000,"X",Consolidado!$H$5:$H$1000,IF($D$9="Todos","&gt;0",$D$9))," y "&amp;TEXT(DAY(_xlfn.MAXIFS(Consolidado!$B$5:$B$1000,Consolidado!$E$5:$E$1000,$B27,Consolidado!$C$5:$C$1000,"Consejo de Administración",Consolidado!$N$5:$N$1000,"X",Consolidado!$H$5:$H$1000,IF($D$9="Todos","&gt;0",$D$9))),"00")&amp;"/"&amp;TEXT(MONTH(_xlfn.MAXIFS(Consolidado!$B$5:$B$1000,Consolidado!$E$5:$E$1000,$B27,Consolidado!$C$5:$C$1000,"Consejo de Administración",Consolidado!$N$5:$N$1000,"X",Consolidado!$H$5:$H$1000,IF($D$9="Todos","&gt;0",$D$9))),"00")&amp;IF($D$9="Todos","/"&amp;RIGHT(YEAR(_xlfn.MAXIFS(Consolidado!$B$5:$B$1000,Consolidado!$E$5:$E$1000,$B27,Consolidado!$C$5:$C$1000,"Consejo de Administración",Consolidado!$N$5:$N$1000,"X",Consolidado!$H$5:$H$1000,IF($D$9="Todos","&gt;0",$D$9))),2),""),""),""),IF(SUMIFS(Consolidado!$AD$5:$AD$1000,Consolidado!$E$5:$E$1000,$B27,Consolidado!$C$5:$C$1000,"Otros",Consolidado!$N$5:$N$1000,"X",Consolidado!$H$5:$H$1000,IF($D$9="Todos","&gt;0",$D$9))&gt;0,"Otros "&amp;TEXT(DAY(_xlfn.MINIFS(Consolidado!$B$5:$B$1000,Consolidado!$E$5:$E$1000,$B27,Consolidado!$C$5:$C$1000,"Otros",Consolidado!$N$5:$N$1000,"X",Consolidado!$H$5:$H$1000,IF($D$9="Todos","&gt;0",$D$9))),"00")&amp;"/"&amp;TEXT(MONTH(_xlfn.MINIFS(Consolidado!$B$5:$B$1000,Consolidado!$E$5:$E$1000,$B27,Consolidado!$C$5:$C$1000,"Otros",Consolidado!$N$5:$N$1000,"X",Consolidado!$H$5:$H$1000,IF($D$9="Todos","&gt;0",$D$9))),"00")&amp;IF($D$9="Todos","/"&amp;RIGHT(YEAR(_xlfn.MINIFS(Consolidado!$B$5:$B$1000,Consolidado!$E$5:$E$1000,$B27,Consolidado!$C$5:$C$1000,"Otros",Consolidado!$N$5:$N$1000,"X",Consolidado!$H$5:$H$1000,IF($D$9="Todos","&gt;0",$D$9))),2),"")&amp;IF(_xlfn.MAXIFS(Consolidado!$B$5:$B$1000,Consolidado!$E$5:$E$1000,$B27,Consolidado!$C$5:$C$1000,"Otros",Consolidado!$N$5:$N$1000,"X",Consolidado!$H$5:$H$1000,IF($D$9="Todos","&gt;0",$D$9))&lt;&gt;_xlfn.MINIFS(Consolidado!$B$5:$B$1000,Consolidado!$E$5:$E$1000,$B27,Consolidado!$C$5:$C$1000,"Otros",Consolidado!$N$5:$N$1000,"X",Consolidado!$H$5:$H$1000,IF($D$9="Todos","&gt;0",$D$9))," y "&amp;TEXT(DAY(_xlfn.MAXIFS(Consolidado!$B$5:$B$1000,Consolidado!$E$5:$E$1000,$B27,Consolidado!$C$5:$C$1000,"Otros",Consolidado!$N$5:$N$1000,"X",Consolidado!$H$5:$H$1000,IF($D$9="Todos","&gt;0",$D$9))),"00")&amp;"/"&amp;TEXT(MONTH(_xlfn.MAXIFS(Consolidado!$B$5:$B$1000,Consolidado!$E$5:$E$1000,$B27,Consolidado!$C$5:$C$1000,"Otros",Consolidado!$N$5:$N$1000,"X",Consolidado!$H$5:$H$1000,IF($D$9="Todos","&gt;0",$D$9))),"00")&amp;IF($D$9="Todos","/"&amp;RIGHT(YEAR(_xlfn.MAXIFS(Consolidado!$B$5:$B$1000,Consolidado!$E$5:$E$1000,$B27,Consolidado!$C$5:$C$1000,"Otros",Consolidado!$N$5:$N$1000,"X",Consolidado!$H$5:$H$1000,IF($D$9="Todos","&gt;0",$D$9))),2),""),""),""))</f>
        <v/>
      </c>
      <c r="Q27" s="37" t="str">
        <f aca="false">_xlfn.TEXTJOIN(" +"&amp;CHAR(10),TRUE(),IF(SUMIFS(Consolidado!$AD$5:$AD$1000,Consolidado!$E$5:$E$1000,$B27,Consolidado!$C$5:$C$1000,"Auditoría Interna",Consolidado!$O$5:$O$1000,"X",Consolidado!$H$5:$H$1000,IF($D$9="Todos","&gt;0",$D$9))&gt;0,"Interna "&amp;TEXT(DAY(_xlfn.MINIFS(Consolidado!$B$5:$B$1000,Consolidado!$E$5:$E$1000,$B27,Consolidado!$C$5:$C$1000,"Auditoría Interna",Consolidado!$O$5:$O$1000,"X",Consolidado!$H$5:$H$1000,IF($D$9="Todos","&gt;0",$D$9))),"00")&amp;"/"&amp;TEXT(MONTH(_xlfn.MINIFS(Consolidado!$B$5:$B$1000,Consolidado!$E$5:$E$1000,$B27,Consolidado!$C$5:$C$1000,"Auditoría Interna",Consolidado!$O$5:$O$1000,"X",Consolidado!$H$5:$H$1000,IF($D$9="Todos","&gt;0",$D$9))),"00")&amp;IF($D$9="Todos","/"&amp;RIGHT(YEAR(_xlfn.MINIFS(Consolidado!$B$5:$B$1000,Consolidado!$E$5:$E$1000,$B27,Consolidado!$C$5:$C$1000,"Auditoría Interna",Consolidado!$O$5:$O$1000,"X",Consolidado!$H$5:$H$1000,IF($D$9="Todos","&gt;0",$D$9))),2),"")&amp;IF(_xlfn.MAXIFS(Consolidado!$B$5:$B$1000,Consolidado!$E$5:$E$1000,$B27,Consolidado!$C$5:$C$1000,"Auditoría Interna",Consolidado!$O$5:$O$1000,"X",Consolidado!$H$5:$H$1000,IF($D$9="Todos","&gt;0",$D$9))&lt;&gt;_xlfn.MINIFS(Consolidado!$B$5:$B$1000,Consolidado!$E$5:$E$1000,$B27,Consolidado!$C$5:$C$1000,"Auditoría Interna",Consolidado!$O$5:$O$1000,"X",Consolidado!$H$5:$H$1000,IF($D$9="Todos","&gt;0",$D$9))," y "&amp;TEXT(DAY(_xlfn.MAXIFS(Consolidado!$B$5:$B$1000,Consolidado!$E$5:$E$1000,$B27,Consolidado!$C$5:$C$1000,"Auditoría Interna",Consolidado!$O$5:$O$1000,"X",Consolidado!$H$5:$H$1000,IF($D$9="Todos","&gt;0",$D$9))),"00")&amp;"/"&amp;TEXT(MONTH(_xlfn.MAXIFS(Consolidado!$B$5:$B$1000,Consolidado!$E$5:$E$1000,$B27,Consolidado!$C$5:$C$1000,"Auditoría Interna",Consolidado!$O$5:$O$1000,"X",Consolidado!$H$5:$H$1000,IF($D$9="Todos","&gt;0",$D$9))),"00")&amp;IF($D$9="Todos","/"&amp;RIGHT(YEAR(_xlfn.MAXIFS(Consolidado!$B$5:$B$1000,Consolidado!$E$5:$E$1000,$B27,Consolidado!$C$5:$C$1000,"Auditoría Interna",Consolidado!$O$5:$O$1000,"X",Consolidado!$H$5:$H$1000,IF($D$9="Todos","&gt;0",$D$9))),2),""),""),""),IF(SUMIFS(Consolidado!$AD$5:$AD$1000,Consolidado!$E$5:$E$1000,$B27,Consolidado!$C$5:$C$1000,"Auditoría Externa",Consolidado!$O$5:$O$1000,"X",Consolidado!$H$5:$H$1000,IF($D$9="Todos","&gt;0",$D$9))&gt;0,"Externa "&amp;TEXT(DAY(_xlfn.MINIFS(Consolidado!$B$5:$B$1000,Consolidado!$E$5:$E$1000,$B27,Consolidado!$C$5:$C$1000,"Auditoría Externa",Consolidado!$O$5:$O$1000,"X",Consolidado!$H$5:$H$1000,IF($D$9="Todos","&gt;0",$D$9))),"00")&amp;"/"&amp;TEXT(MONTH(_xlfn.MINIFS(Consolidado!$B$5:$B$1000,Consolidado!$E$5:$E$1000,$B27,Consolidado!$C$5:$C$1000,"Auditoría Externa",Consolidado!$O$5:$O$1000,"X",Consolidado!$H$5:$H$1000,IF($D$9="Todos","&gt;0",$D$9))),"00")&amp;IF($D$9="Todos","/"&amp;RIGHT(YEAR(_xlfn.MINIFS(Consolidado!$B$5:$B$1000,Consolidado!$E$5:$E$1000,$B27,Consolidado!$C$5:$C$1000,"Auditoría Externa",Consolidado!$O$5:$O$1000,"X",Consolidado!$H$5:$H$1000,IF($D$9="Todos","&gt;0",$D$9))),2),"")&amp;IF(_xlfn.MAXIFS(Consolidado!$B$5:$B$1000,Consolidado!$E$5:$E$1000,$B27,Consolidado!$C$5:$C$1000,"Auditoría Externa",Consolidado!$O$5:$O$1000,"X",Consolidado!$H$5:$H$1000,IF($D$9="Todos","&gt;0",$D$9))&lt;&gt;_xlfn.MINIFS(Consolidado!$B$5:$B$1000,Consolidado!$E$5:$E$1000,$B27,Consolidado!$C$5:$C$1000,"Auditoría Externa",Consolidado!$O$5:$O$1000,"X",Consolidado!$H$5:$H$1000,IF($D$9="Todos","&gt;0",$D$9))," y "&amp;TEXT(DAY(_xlfn.MAXIFS(Consolidado!$B$5:$B$1000,Consolidado!$E$5:$E$1000,$B27,Consolidado!$C$5:$C$1000,"Auditoría Externa",Consolidado!$O$5:$O$1000,"X",Consolidado!$H$5:$H$1000,IF($D$9="Todos","&gt;0",$D$9))),"00")&amp;"/"&amp;TEXT(MONTH(_xlfn.MAXIFS(Consolidado!$B$5:$B$1000,Consolidado!$E$5:$E$1000,$B27,Consolidado!$C$5:$C$1000,"Auditoría Externa",Consolidado!$O$5:$O$1000,"X",Consolidado!$H$5:$H$1000,IF($D$9="Todos","&gt;0",$D$9))),"00")&amp;IF($D$9="Todos","/"&amp;RIGHT(YEAR(_xlfn.MAXIFS(Consolidado!$B$5:$B$1000,Consolidado!$E$5:$E$1000,$B27,Consolidado!$C$5:$C$1000,"Auditoría Externa",Consolidado!$O$5:$O$1000,"X",Consolidado!$H$5:$H$1000,IF($D$9="Todos","&gt;0",$D$9))),2),""),""),""),IF(SUMIFS(Consolidado!$AD$5:$AD$1000,Consolidado!$E$5:$E$1000,$B27,Consolidado!$C$5:$C$1000,"SSF",Consolidado!$O$5:$O$1000,"X",Consolidado!$H$5:$H$1000,IF($D$9="Todos","&gt;0",$D$9))&gt;0,"SSF "&amp;TEXT(DAY(_xlfn.MINIFS(Consolidado!$B$5:$B$1000,Consolidado!$E$5:$E$1000,$B27,Consolidado!$C$5:$C$1000,"SSF",Consolidado!$O$5:$O$1000,"X",Consolidado!$H$5:$H$1000,IF($D$9="Todos","&gt;0",$D$9))),"00")&amp;"/"&amp;TEXT(MONTH(_xlfn.MINIFS(Consolidado!$B$5:$B$1000,Consolidado!$E$5:$E$1000,$B27,Consolidado!$C$5:$C$1000,"SSF",Consolidado!$O$5:$O$1000,"X",Consolidado!$H$5:$H$1000,IF($D$9="Todos","&gt;0",$D$9))),"00")&amp;IF($D$9="Todos","/"&amp;RIGHT(YEAR(_xlfn.MINIFS(Consolidado!$B$5:$B$1000,Consolidado!$E$5:$E$1000,$B27,Consolidado!$C$5:$C$1000,"SSF",Consolidado!$O$5:$O$1000,"X",Consolidado!$H$5:$H$1000,IF($D$9="Todos","&gt;0",$D$9))),2),"")&amp;IF(_xlfn.MAXIFS(Consolidado!$B$5:$B$1000,Consolidado!$E$5:$E$1000,$B27,Consolidado!$C$5:$C$1000,"SSF",Consolidado!$O$5:$O$1000,"X",Consolidado!$H$5:$H$1000,IF($D$9="Todos","&gt;0",$D$9))&lt;&gt;_xlfn.MINIFS(Consolidado!$B$5:$B$1000,Consolidado!$E$5:$E$1000,$B27,Consolidado!$C$5:$C$1000,"SSF",Consolidado!$O$5:$O$1000,"X",Consolidado!$H$5:$H$1000,IF($D$9="Todos","&gt;0",$D$9))," y "&amp;TEXT(DAY(_xlfn.MAXIFS(Consolidado!$B$5:$B$1000,Consolidado!$E$5:$E$1000,$B27,Consolidado!$C$5:$C$1000,"SSF",Consolidado!$O$5:$O$1000,"X",Consolidado!$H$5:$H$1000,IF($D$9="Todos","&gt;0",$D$9))),"00")&amp;"/"&amp;TEXT(MONTH(_xlfn.MAXIFS(Consolidado!$B$5:$B$1000,Consolidado!$E$5:$E$1000,$B27,Consolidado!$C$5:$C$1000,"SSF",Consolidado!$O$5:$O$1000,"X",Consolidado!$H$5:$H$1000,IF($D$9="Todos","&gt;0",$D$9))),"00")&amp;IF($D$9="Todos","/"&amp;RIGHT(YEAR(_xlfn.MAXIFS(Consolidado!$B$5:$B$1000,Consolidado!$E$5:$E$1000,$B27,Consolidado!$C$5:$C$1000,"SSF",Consolidado!$O$5:$O$1000,"X",Consolidado!$H$5:$H$1000,IF($D$9="Todos","&gt;0",$D$9))),2),""),""),""),IF(SUMIFS(Consolidado!$AD$5:$AD$1000,Consolidado!$E$5:$E$1000,$B27,Consolidado!$C$5:$C$1000,"Comité de Supervisión",Consolidado!$O$5:$O$1000,"X",Consolidado!$H$5:$H$1000,IF($D$9="Todos","&gt;0",$D$9))&gt;0,"Comité Sup. "&amp;TEXT(DAY(_xlfn.MINIFS(Consolidado!$B$5:$B$1000,Consolidado!$E$5:$E$1000,$B27,Consolidado!$C$5:$C$1000,"Comité de Supervisión",Consolidado!$O$5:$O$1000,"X",Consolidado!$H$5:$H$1000,IF($D$9="Todos","&gt;0",$D$9))),"00")&amp;"/"&amp;TEXT(MONTH(_xlfn.MINIFS(Consolidado!$B$5:$B$1000,Consolidado!$E$5:$E$1000,$B27,Consolidado!$C$5:$C$1000,"Comité de Supervisión",Consolidado!$O$5:$O$1000,"X",Consolidado!$H$5:$H$1000,IF($D$9="Todos","&gt;0",$D$9))),"00")&amp;IF($D$9="Todos","/"&amp;RIGHT(YEAR(_xlfn.MINIFS(Consolidado!$B$5:$B$1000,Consolidado!$E$5:$E$1000,$B27,Consolidado!$C$5:$C$1000,"Comité de Supervisión",Consolidado!$O$5:$O$1000,"X",Consolidado!$H$5:$H$1000,IF($D$9="Todos","&gt;0",$D$9))),2),"")&amp;IF(_xlfn.MAXIFS(Consolidado!$B$5:$B$1000,Consolidado!$E$5:$E$1000,$B27,Consolidado!$C$5:$C$1000,"Comité de Supervisión",Consolidado!$O$5:$O$1000,"X",Consolidado!$H$5:$H$1000,IF($D$9="Todos","&gt;0",$D$9))&lt;&gt;_xlfn.MINIFS(Consolidado!$B$5:$B$1000,Consolidado!$E$5:$E$1000,$B27,Consolidado!$C$5:$C$1000,"Comité de Supervisión",Consolidado!$O$5:$O$1000,"X",Consolidado!$H$5:$H$1000,IF($D$9="Todos","&gt;0",$D$9))," y "&amp;TEXT(DAY(_xlfn.MAXIFS(Consolidado!$B$5:$B$1000,Consolidado!$E$5:$E$1000,$B27,Consolidado!$C$5:$C$1000,"Comité de Supervisión",Consolidado!$O$5:$O$1000,"X",Consolidado!$H$5:$H$1000,IF($D$9="Todos","&gt;0",$D$9))),"00")&amp;"/"&amp;TEXT(MONTH(_xlfn.MAXIFS(Consolidado!$B$5:$B$1000,Consolidado!$E$5:$E$1000,$B27,Consolidado!$C$5:$C$1000,"Comité de Supervisión",Consolidado!$O$5:$O$1000,"X",Consolidado!$H$5:$H$1000,IF($D$9="Todos","&gt;0",$D$9))),"00")&amp;IF($D$9="Todos","/"&amp;RIGHT(YEAR(_xlfn.MAXIFS(Consolidado!$B$5:$B$1000,Consolidado!$E$5:$E$1000,$B27,Consolidado!$C$5:$C$1000,"Comité de Supervisión",Consolidado!$O$5:$O$1000,"X",Consolidado!$H$5:$H$1000,IF($D$9="Todos","&gt;0",$D$9))),2),""),""),""),IF(SUMIFS(Consolidado!$AD$5:$AD$1000,Consolidado!$E$5:$E$1000,$B27,Consolidado!$C$5:$C$1000,"Consejo de Administración",Consolidado!$O$5:$O$1000,"X",Consolidado!$H$5:$H$1000,IF($D$9="Todos","&gt;0",$D$9))&gt;0,"Consejo "&amp;TEXT(DAY(_xlfn.MINIFS(Consolidado!$B$5:$B$1000,Consolidado!$E$5:$E$1000,$B27,Consolidado!$C$5:$C$1000,"Consejo de Administración",Consolidado!$O$5:$O$1000,"X",Consolidado!$H$5:$H$1000,IF($D$9="Todos","&gt;0",$D$9))),"00")&amp;"/"&amp;TEXT(MONTH(_xlfn.MINIFS(Consolidado!$B$5:$B$1000,Consolidado!$E$5:$E$1000,$B27,Consolidado!$C$5:$C$1000,"Consejo de Administración",Consolidado!$O$5:$O$1000,"X",Consolidado!$H$5:$H$1000,IF($D$9="Todos","&gt;0",$D$9))),"00")&amp;IF($D$9="Todos","/"&amp;RIGHT(YEAR(_xlfn.MINIFS(Consolidado!$B$5:$B$1000,Consolidado!$E$5:$E$1000,$B27,Consolidado!$C$5:$C$1000,"Consejo de Administración",Consolidado!$O$5:$O$1000,"X",Consolidado!$H$5:$H$1000,IF($D$9="Todos","&gt;0",$D$9))),2),"")&amp;IF(_xlfn.MAXIFS(Consolidado!$B$5:$B$1000,Consolidado!$E$5:$E$1000,$B27,Consolidado!$C$5:$C$1000,"Consejo de Administración",Consolidado!$O$5:$O$1000,"X",Consolidado!$H$5:$H$1000,IF($D$9="Todos","&gt;0",$D$9))&lt;&gt;_xlfn.MINIFS(Consolidado!$B$5:$B$1000,Consolidado!$E$5:$E$1000,$B27,Consolidado!$C$5:$C$1000,"Consejo de Administración",Consolidado!$O$5:$O$1000,"X",Consolidado!$H$5:$H$1000,IF($D$9="Todos","&gt;0",$D$9))," y "&amp;TEXT(DAY(_xlfn.MAXIFS(Consolidado!$B$5:$B$1000,Consolidado!$E$5:$E$1000,$B27,Consolidado!$C$5:$C$1000,"Consejo de Administración",Consolidado!$O$5:$O$1000,"X",Consolidado!$H$5:$H$1000,IF($D$9="Todos","&gt;0",$D$9))),"00")&amp;"/"&amp;TEXT(MONTH(_xlfn.MAXIFS(Consolidado!$B$5:$B$1000,Consolidado!$E$5:$E$1000,$B27,Consolidado!$C$5:$C$1000,"Consejo de Administración",Consolidado!$O$5:$O$1000,"X",Consolidado!$H$5:$H$1000,IF($D$9="Todos","&gt;0",$D$9))),"00")&amp;IF($D$9="Todos","/"&amp;RIGHT(YEAR(_xlfn.MAXIFS(Consolidado!$B$5:$B$1000,Consolidado!$E$5:$E$1000,$B27,Consolidado!$C$5:$C$1000,"Consejo de Administración",Consolidado!$O$5:$O$1000,"X",Consolidado!$H$5:$H$1000,IF($D$9="Todos","&gt;0",$D$9))),2),""),""),""),IF(SUMIFS(Consolidado!$AD$5:$AD$1000,Consolidado!$E$5:$E$1000,$B27,Consolidado!$C$5:$C$1000,"Otros",Consolidado!$O$5:$O$1000,"X",Consolidado!$H$5:$H$1000,IF($D$9="Todos","&gt;0",$D$9))&gt;0,"Otros "&amp;TEXT(DAY(_xlfn.MINIFS(Consolidado!$B$5:$B$1000,Consolidado!$E$5:$E$1000,$B27,Consolidado!$C$5:$C$1000,"Otros",Consolidado!$O$5:$O$1000,"X",Consolidado!$H$5:$H$1000,IF($D$9="Todos","&gt;0",$D$9))),"00")&amp;"/"&amp;TEXT(MONTH(_xlfn.MINIFS(Consolidado!$B$5:$B$1000,Consolidado!$E$5:$E$1000,$B27,Consolidado!$C$5:$C$1000,"Otros",Consolidado!$O$5:$O$1000,"X",Consolidado!$H$5:$H$1000,IF($D$9="Todos","&gt;0",$D$9))),"00")&amp;IF($D$9="Todos","/"&amp;RIGHT(YEAR(_xlfn.MINIFS(Consolidado!$B$5:$B$1000,Consolidado!$E$5:$E$1000,$B27,Consolidado!$C$5:$C$1000,"Otros",Consolidado!$O$5:$O$1000,"X",Consolidado!$H$5:$H$1000,IF($D$9="Todos","&gt;0",$D$9))),2),"")&amp;IF(_xlfn.MAXIFS(Consolidado!$B$5:$B$1000,Consolidado!$E$5:$E$1000,$B27,Consolidado!$C$5:$C$1000,"Otros",Consolidado!$O$5:$O$1000,"X",Consolidado!$H$5:$H$1000,IF($D$9="Todos","&gt;0",$D$9))&lt;&gt;_xlfn.MINIFS(Consolidado!$B$5:$B$1000,Consolidado!$E$5:$E$1000,$B27,Consolidado!$C$5:$C$1000,"Otros",Consolidado!$O$5:$O$1000,"X",Consolidado!$H$5:$H$1000,IF($D$9="Todos","&gt;0",$D$9))," y "&amp;TEXT(DAY(_xlfn.MAXIFS(Consolidado!$B$5:$B$1000,Consolidado!$E$5:$E$1000,$B27,Consolidado!$C$5:$C$1000,"Otros",Consolidado!$O$5:$O$1000,"X",Consolidado!$H$5:$H$1000,IF($D$9="Todos","&gt;0",$D$9))),"00")&amp;"/"&amp;TEXT(MONTH(_xlfn.MAXIFS(Consolidado!$B$5:$B$1000,Consolidado!$E$5:$E$1000,$B27,Consolidado!$C$5:$C$1000,"Otros",Consolidado!$O$5:$O$1000,"X",Consolidado!$H$5:$H$1000,IF($D$9="Todos","&gt;0",$D$9))),"00")&amp;IF($D$9="Todos","/"&amp;RIGHT(YEAR(_xlfn.MAXIFS(Consolidado!$B$5:$B$1000,Consolidado!$E$5:$E$1000,$B27,Consolidado!$C$5:$C$1000,"Otros",Consolidado!$O$5:$O$1000,"X",Consolidado!$H$5:$H$1000,IF($D$9="Todos","&gt;0",$D$9))),2),""),""),""))</f>
        <v/>
      </c>
      <c r="R27" s="37" t="str">
        <f aca="false">_xlfn.TEXTJOIN(" +"&amp;CHAR(10),TRUE(),IF(SUMIFS(Consolidado!$AD$5:$AD$1000,Consolidado!$E$5:$E$1000,$B27,Consolidado!$C$5:$C$1000,"Auditoría Interna",Consolidado!$P$5:$P$1000,"X",Consolidado!$H$5:$H$1000,IF($D$9="Todos","&gt;0",$D$9))&gt;0,"Interna "&amp;TEXT(DAY(_xlfn.MINIFS(Consolidado!$B$5:$B$1000,Consolidado!$E$5:$E$1000,$B27,Consolidado!$C$5:$C$1000,"Auditoría Interna",Consolidado!$P$5:$P$1000,"X",Consolidado!$H$5:$H$1000,IF($D$9="Todos","&gt;0",$D$9))),"00")&amp;"/"&amp;TEXT(MONTH(_xlfn.MINIFS(Consolidado!$B$5:$B$1000,Consolidado!$E$5:$E$1000,$B27,Consolidado!$C$5:$C$1000,"Auditoría Interna",Consolidado!$P$5:$P$1000,"X",Consolidado!$H$5:$H$1000,IF($D$9="Todos","&gt;0",$D$9))),"00")&amp;IF($D$9="Todos","/"&amp;RIGHT(YEAR(_xlfn.MINIFS(Consolidado!$B$5:$B$1000,Consolidado!$E$5:$E$1000,$B27,Consolidado!$C$5:$C$1000,"Auditoría Interna",Consolidado!$P$5:$P$1000,"X",Consolidado!$H$5:$H$1000,IF($D$9="Todos","&gt;0",$D$9))),2),"")&amp;IF(_xlfn.MAXIFS(Consolidado!$B$5:$B$1000,Consolidado!$E$5:$E$1000,$B27,Consolidado!$C$5:$C$1000,"Auditoría Interna",Consolidado!$P$5:$P$1000,"X",Consolidado!$H$5:$H$1000,IF($D$9="Todos","&gt;0",$D$9))&lt;&gt;_xlfn.MINIFS(Consolidado!$B$5:$B$1000,Consolidado!$E$5:$E$1000,$B27,Consolidado!$C$5:$C$1000,"Auditoría Interna",Consolidado!$P$5:$P$1000,"X",Consolidado!$H$5:$H$1000,IF($D$9="Todos","&gt;0",$D$9))," y "&amp;TEXT(DAY(_xlfn.MAXIFS(Consolidado!$B$5:$B$1000,Consolidado!$E$5:$E$1000,$B27,Consolidado!$C$5:$C$1000,"Auditoría Interna",Consolidado!$P$5:$P$1000,"X",Consolidado!$H$5:$H$1000,IF($D$9="Todos","&gt;0",$D$9))),"00")&amp;"/"&amp;TEXT(MONTH(_xlfn.MAXIFS(Consolidado!$B$5:$B$1000,Consolidado!$E$5:$E$1000,$B27,Consolidado!$C$5:$C$1000,"Auditoría Interna",Consolidado!$P$5:$P$1000,"X",Consolidado!$H$5:$H$1000,IF($D$9="Todos","&gt;0",$D$9))),"00")&amp;IF($D$9="Todos","/"&amp;RIGHT(YEAR(_xlfn.MAXIFS(Consolidado!$B$5:$B$1000,Consolidado!$E$5:$E$1000,$B27,Consolidado!$C$5:$C$1000,"Auditoría Interna",Consolidado!$P$5:$P$1000,"X",Consolidado!$H$5:$H$1000,IF($D$9="Todos","&gt;0",$D$9))),2),""),""),""),IF(SUMIFS(Consolidado!$AD$5:$AD$1000,Consolidado!$E$5:$E$1000,$B27,Consolidado!$C$5:$C$1000,"Auditoría Externa",Consolidado!$P$5:$P$1000,"X",Consolidado!$H$5:$H$1000,IF($D$9="Todos","&gt;0",$D$9))&gt;0,"Externa "&amp;TEXT(DAY(_xlfn.MINIFS(Consolidado!$B$5:$B$1000,Consolidado!$E$5:$E$1000,$B27,Consolidado!$C$5:$C$1000,"Auditoría Externa",Consolidado!$P$5:$P$1000,"X",Consolidado!$H$5:$H$1000,IF($D$9="Todos","&gt;0",$D$9))),"00")&amp;"/"&amp;TEXT(MONTH(_xlfn.MINIFS(Consolidado!$B$5:$B$1000,Consolidado!$E$5:$E$1000,$B27,Consolidado!$C$5:$C$1000,"Auditoría Externa",Consolidado!$P$5:$P$1000,"X",Consolidado!$H$5:$H$1000,IF($D$9="Todos","&gt;0",$D$9))),"00")&amp;IF($D$9="Todos","/"&amp;RIGHT(YEAR(_xlfn.MINIFS(Consolidado!$B$5:$B$1000,Consolidado!$E$5:$E$1000,$B27,Consolidado!$C$5:$C$1000,"Auditoría Externa",Consolidado!$P$5:$P$1000,"X",Consolidado!$H$5:$H$1000,IF($D$9="Todos","&gt;0",$D$9))),2),"")&amp;IF(_xlfn.MAXIFS(Consolidado!$B$5:$B$1000,Consolidado!$E$5:$E$1000,$B27,Consolidado!$C$5:$C$1000,"Auditoría Externa",Consolidado!$P$5:$P$1000,"X",Consolidado!$H$5:$H$1000,IF($D$9="Todos","&gt;0",$D$9))&lt;&gt;_xlfn.MINIFS(Consolidado!$B$5:$B$1000,Consolidado!$E$5:$E$1000,$B27,Consolidado!$C$5:$C$1000,"Auditoría Externa",Consolidado!$P$5:$P$1000,"X",Consolidado!$H$5:$H$1000,IF($D$9="Todos","&gt;0",$D$9))," y "&amp;TEXT(DAY(_xlfn.MAXIFS(Consolidado!$B$5:$B$1000,Consolidado!$E$5:$E$1000,$B27,Consolidado!$C$5:$C$1000,"Auditoría Externa",Consolidado!$P$5:$P$1000,"X",Consolidado!$H$5:$H$1000,IF($D$9="Todos","&gt;0",$D$9))),"00")&amp;"/"&amp;TEXT(MONTH(_xlfn.MAXIFS(Consolidado!$B$5:$B$1000,Consolidado!$E$5:$E$1000,$B27,Consolidado!$C$5:$C$1000,"Auditoría Externa",Consolidado!$P$5:$P$1000,"X",Consolidado!$H$5:$H$1000,IF($D$9="Todos","&gt;0",$D$9))),"00")&amp;IF($D$9="Todos","/"&amp;RIGHT(YEAR(_xlfn.MAXIFS(Consolidado!$B$5:$B$1000,Consolidado!$E$5:$E$1000,$B27,Consolidado!$C$5:$C$1000,"Auditoría Externa",Consolidado!$P$5:$P$1000,"X",Consolidado!$H$5:$H$1000,IF($D$9="Todos","&gt;0",$D$9))),2),""),""),""),IF(SUMIFS(Consolidado!$AD$5:$AD$1000,Consolidado!$E$5:$E$1000,$B27,Consolidado!$C$5:$C$1000,"SSF",Consolidado!$P$5:$P$1000,"X",Consolidado!$H$5:$H$1000,IF($D$9="Todos","&gt;0",$D$9))&gt;0,"SSF "&amp;TEXT(DAY(_xlfn.MINIFS(Consolidado!$B$5:$B$1000,Consolidado!$E$5:$E$1000,$B27,Consolidado!$C$5:$C$1000,"SSF",Consolidado!$P$5:$P$1000,"X",Consolidado!$H$5:$H$1000,IF($D$9="Todos","&gt;0",$D$9))),"00")&amp;"/"&amp;TEXT(MONTH(_xlfn.MINIFS(Consolidado!$B$5:$B$1000,Consolidado!$E$5:$E$1000,$B27,Consolidado!$C$5:$C$1000,"SSF",Consolidado!$P$5:$P$1000,"X",Consolidado!$H$5:$H$1000,IF($D$9="Todos","&gt;0",$D$9))),"00")&amp;IF($D$9="Todos","/"&amp;RIGHT(YEAR(_xlfn.MINIFS(Consolidado!$B$5:$B$1000,Consolidado!$E$5:$E$1000,$B27,Consolidado!$C$5:$C$1000,"SSF",Consolidado!$P$5:$P$1000,"X",Consolidado!$H$5:$H$1000,IF($D$9="Todos","&gt;0",$D$9))),2),"")&amp;IF(_xlfn.MAXIFS(Consolidado!$B$5:$B$1000,Consolidado!$E$5:$E$1000,$B27,Consolidado!$C$5:$C$1000,"SSF",Consolidado!$P$5:$P$1000,"X",Consolidado!$H$5:$H$1000,IF($D$9="Todos","&gt;0",$D$9))&lt;&gt;_xlfn.MINIFS(Consolidado!$B$5:$B$1000,Consolidado!$E$5:$E$1000,$B27,Consolidado!$C$5:$C$1000,"SSF",Consolidado!$P$5:$P$1000,"X",Consolidado!$H$5:$H$1000,IF($D$9="Todos","&gt;0",$D$9))," y "&amp;TEXT(DAY(_xlfn.MAXIFS(Consolidado!$B$5:$B$1000,Consolidado!$E$5:$E$1000,$B27,Consolidado!$C$5:$C$1000,"SSF",Consolidado!$P$5:$P$1000,"X",Consolidado!$H$5:$H$1000,IF($D$9="Todos","&gt;0",$D$9))),"00")&amp;"/"&amp;TEXT(MONTH(_xlfn.MAXIFS(Consolidado!$B$5:$B$1000,Consolidado!$E$5:$E$1000,$B27,Consolidado!$C$5:$C$1000,"SSF",Consolidado!$P$5:$P$1000,"X",Consolidado!$H$5:$H$1000,IF($D$9="Todos","&gt;0",$D$9))),"00")&amp;IF($D$9="Todos","/"&amp;RIGHT(YEAR(_xlfn.MAXIFS(Consolidado!$B$5:$B$1000,Consolidado!$E$5:$E$1000,$B27,Consolidado!$C$5:$C$1000,"SSF",Consolidado!$P$5:$P$1000,"X",Consolidado!$H$5:$H$1000,IF($D$9="Todos","&gt;0",$D$9))),2),""),""),""),IF(SUMIFS(Consolidado!$AD$5:$AD$1000,Consolidado!$E$5:$E$1000,$B27,Consolidado!$C$5:$C$1000,"Comité de Supervisión",Consolidado!$P$5:$P$1000,"X",Consolidado!$H$5:$H$1000,IF($D$9="Todos","&gt;0",$D$9))&gt;0,"Comité Sup. "&amp;TEXT(DAY(_xlfn.MINIFS(Consolidado!$B$5:$B$1000,Consolidado!$E$5:$E$1000,$B27,Consolidado!$C$5:$C$1000,"Comité de Supervisión",Consolidado!$P$5:$P$1000,"X",Consolidado!$H$5:$H$1000,IF($D$9="Todos","&gt;0",$D$9))),"00")&amp;"/"&amp;TEXT(MONTH(_xlfn.MINIFS(Consolidado!$B$5:$B$1000,Consolidado!$E$5:$E$1000,$B27,Consolidado!$C$5:$C$1000,"Comité de Supervisión",Consolidado!$P$5:$P$1000,"X",Consolidado!$H$5:$H$1000,IF($D$9="Todos","&gt;0",$D$9))),"00")&amp;IF($D$9="Todos","/"&amp;RIGHT(YEAR(_xlfn.MINIFS(Consolidado!$B$5:$B$1000,Consolidado!$E$5:$E$1000,$B27,Consolidado!$C$5:$C$1000,"Comité de Supervisión",Consolidado!$P$5:$P$1000,"X",Consolidado!$H$5:$H$1000,IF($D$9="Todos","&gt;0",$D$9))),2),"")&amp;IF(_xlfn.MAXIFS(Consolidado!$B$5:$B$1000,Consolidado!$E$5:$E$1000,$B27,Consolidado!$C$5:$C$1000,"Comité de Supervisión",Consolidado!$P$5:$P$1000,"X",Consolidado!$H$5:$H$1000,IF($D$9="Todos","&gt;0",$D$9))&lt;&gt;_xlfn.MINIFS(Consolidado!$B$5:$B$1000,Consolidado!$E$5:$E$1000,$B27,Consolidado!$C$5:$C$1000,"Comité de Supervisión",Consolidado!$P$5:$P$1000,"X",Consolidado!$H$5:$H$1000,IF($D$9="Todos","&gt;0",$D$9))," y "&amp;TEXT(DAY(_xlfn.MAXIFS(Consolidado!$B$5:$B$1000,Consolidado!$E$5:$E$1000,$B27,Consolidado!$C$5:$C$1000,"Comité de Supervisión",Consolidado!$P$5:$P$1000,"X",Consolidado!$H$5:$H$1000,IF($D$9="Todos","&gt;0",$D$9))),"00")&amp;"/"&amp;TEXT(MONTH(_xlfn.MAXIFS(Consolidado!$B$5:$B$1000,Consolidado!$E$5:$E$1000,$B27,Consolidado!$C$5:$C$1000,"Comité de Supervisión",Consolidado!$P$5:$P$1000,"X",Consolidado!$H$5:$H$1000,IF($D$9="Todos","&gt;0",$D$9))),"00")&amp;IF($D$9="Todos","/"&amp;RIGHT(YEAR(_xlfn.MAXIFS(Consolidado!$B$5:$B$1000,Consolidado!$E$5:$E$1000,$B27,Consolidado!$C$5:$C$1000,"Comité de Supervisión",Consolidado!$P$5:$P$1000,"X",Consolidado!$H$5:$H$1000,IF($D$9="Todos","&gt;0",$D$9))),2),""),""),""),IF(SUMIFS(Consolidado!$AD$5:$AD$1000,Consolidado!$E$5:$E$1000,$B27,Consolidado!$C$5:$C$1000,"Consejo de Administración",Consolidado!$P$5:$P$1000,"X",Consolidado!$H$5:$H$1000,IF($D$9="Todos","&gt;0",$D$9))&gt;0,"Consejo "&amp;TEXT(DAY(_xlfn.MINIFS(Consolidado!$B$5:$B$1000,Consolidado!$E$5:$E$1000,$B27,Consolidado!$C$5:$C$1000,"Consejo de Administración",Consolidado!$P$5:$P$1000,"X",Consolidado!$H$5:$H$1000,IF($D$9="Todos","&gt;0",$D$9))),"00")&amp;"/"&amp;TEXT(MONTH(_xlfn.MINIFS(Consolidado!$B$5:$B$1000,Consolidado!$E$5:$E$1000,$B27,Consolidado!$C$5:$C$1000,"Consejo de Administración",Consolidado!$P$5:$P$1000,"X",Consolidado!$H$5:$H$1000,IF($D$9="Todos","&gt;0",$D$9))),"00")&amp;IF($D$9="Todos","/"&amp;RIGHT(YEAR(_xlfn.MINIFS(Consolidado!$B$5:$B$1000,Consolidado!$E$5:$E$1000,$B27,Consolidado!$C$5:$C$1000,"Consejo de Administración",Consolidado!$P$5:$P$1000,"X",Consolidado!$H$5:$H$1000,IF($D$9="Todos","&gt;0",$D$9))),2),"")&amp;IF(_xlfn.MAXIFS(Consolidado!$B$5:$B$1000,Consolidado!$E$5:$E$1000,$B27,Consolidado!$C$5:$C$1000,"Consejo de Administración",Consolidado!$P$5:$P$1000,"X",Consolidado!$H$5:$H$1000,IF($D$9="Todos","&gt;0",$D$9))&lt;&gt;_xlfn.MINIFS(Consolidado!$B$5:$B$1000,Consolidado!$E$5:$E$1000,$B27,Consolidado!$C$5:$C$1000,"Consejo de Administración",Consolidado!$P$5:$P$1000,"X",Consolidado!$H$5:$H$1000,IF($D$9="Todos","&gt;0",$D$9))," y "&amp;TEXT(DAY(_xlfn.MAXIFS(Consolidado!$B$5:$B$1000,Consolidado!$E$5:$E$1000,$B27,Consolidado!$C$5:$C$1000,"Consejo de Administración",Consolidado!$P$5:$P$1000,"X",Consolidado!$H$5:$H$1000,IF($D$9="Todos","&gt;0",$D$9))),"00")&amp;"/"&amp;TEXT(MONTH(_xlfn.MAXIFS(Consolidado!$B$5:$B$1000,Consolidado!$E$5:$E$1000,$B27,Consolidado!$C$5:$C$1000,"Consejo de Administración",Consolidado!$P$5:$P$1000,"X",Consolidado!$H$5:$H$1000,IF($D$9="Todos","&gt;0",$D$9))),"00")&amp;IF($D$9="Todos","/"&amp;RIGHT(YEAR(_xlfn.MAXIFS(Consolidado!$B$5:$B$1000,Consolidado!$E$5:$E$1000,$B27,Consolidado!$C$5:$C$1000,"Consejo de Administración",Consolidado!$P$5:$P$1000,"X",Consolidado!$H$5:$H$1000,IF($D$9="Todos","&gt;0",$D$9))),2),""),""),""),IF(SUMIFS(Consolidado!$AD$5:$AD$1000,Consolidado!$E$5:$E$1000,$B27,Consolidado!$C$5:$C$1000,"Otros",Consolidado!$P$5:$P$1000,"X",Consolidado!$H$5:$H$1000,IF($D$9="Todos","&gt;0",$D$9))&gt;0,"Otros "&amp;TEXT(DAY(_xlfn.MINIFS(Consolidado!$B$5:$B$1000,Consolidado!$E$5:$E$1000,$B27,Consolidado!$C$5:$C$1000,"Otros",Consolidado!$P$5:$P$1000,"X",Consolidado!$H$5:$H$1000,IF($D$9="Todos","&gt;0",$D$9))),"00")&amp;"/"&amp;TEXT(MONTH(_xlfn.MINIFS(Consolidado!$B$5:$B$1000,Consolidado!$E$5:$E$1000,$B27,Consolidado!$C$5:$C$1000,"Otros",Consolidado!$P$5:$P$1000,"X",Consolidado!$H$5:$H$1000,IF($D$9="Todos","&gt;0",$D$9))),"00")&amp;IF($D$9="Todos","/"&amp;RIGHT(YEAR(_xlfn.MINIFS(Consolidado!$B$5:$B$1000,Consolidado!$E$5:$E$1000,$B27,Consolidado!$C$5:$C$1000,"Otros",Consolidado!$P$5:$P$1000,"X",Consolidado!$H$5:$H$1000,IF($D$9="Todos","&gt;0",$D$9))),2),"")&amp;IF(_xlfn.MAXIFS(Consolidado!$B$5:$B$1000,Consolidado!$E$5:$E$1000,$B27,Consolidado!$C$5:$C$1000,"Otros",Consolidado!$P$5:$P$1000,"X",Consolidado!$H$5:$H$1000,IF($D$9="Todos","&gt;0",$D$9))&lt;&gt;_xlfn.MINIFS(Consolidado!$B$5:$B$1000,Consolidado!$E$5:$E$1000,$B27,Consolidado!$C$5:$C$1000,"Otros",Consolidado!$P$5:$P$1000,"X",Consolidado!$H$5:$H$1000,IF($D$9="Todos","&gt;0",$D$9))," y "&amp;TEXT(DAY(_xlfn.MAXIFS(Consolidado!$B$5:$B$1000,Consolidado!$E$5:$E$1000,$B27,Consolidado!$C$5:$C$1000,"Otros",Consolidado!$P$5:$P$1000,"X",Consolidado!$H$5:$H$1000,IF($D$9="Todos","&gt;0",$D$9))),"00")&amp;"/"&amp;TEXT(MONTH(_xlfn.MAXIFS(Consolidado!$B$5:$B$1000,Consolidado!$E$5:$E$1000,$B27,Consolidado!$C$5:$C$1000,"Otros",Consolidado!$P$5:$P$1000,"X",Consolidado!$H$5:$H$1000,IF($D$9="Todos","&gt;0",$D$9))),"00")&amp;IF($D$9="Todos","/"&amp;RIGHT(YEAR(_xlfn.MAXIFS(Consolidado!$B$5:$B$1000,Consolidado!$E$5:$E$1000,$B27,Consolidado!$C$5:$C$1000,"Otros",Consolidado!$P$5:$P$1000,"X",Consolidado!$H$5:$H$1000,IF($D$9="Todos","&gt;0",$D$9))),2),""),""),""))</f>
        <v>Interna 22/08 +
SSF 21/08</v>
      </c>
      <c r="S27" s="37" t="str">
        <f aca="false">_xlfn.TEXTJOIN(" +"&amp;CHAR(10),TRUE(),IF(SUMIFS(Consolidado!$AD$5:$AD$1000,Consolidado!$E$5:$E$1000,$B27,Consolidado!$C$5:$C$1000,"Auditoría Interna",Consolidado!$Q$5:$Q$1000,"X",Consolidado!$H$5:$H$1000,IF($D$9="Todos","&gt;0",$D$9))&gt;0,"Interna "&amp;TEXT(DAY(_xlfn.MINIFS(Consolidado!$B$5:$B$1000,Consolidado!$E$5:$E$1000,$B27,Consolidado!$C$5:$C$1000,"Auditoría Interna",Consolidado!$Q$5:$Q$1000,"X",Consolidado!$H$5:$H$1000,IF($D$9="Todos","&gt;0",$D$9))),"00")&amp;"/"&amp;TEXT(MONTH(_xlfn.MINIFS(Consolidado!$B$5:$B$1000,Consolidado!$E$5:$E$1000,$B27,Consolidado!$C$5:$C$1000,"Auditoría Interna",Consolidado!$Q$5:$Q$1000,"X",Consolidado!$H$5:$H$1000,IF($D$9="Todos","&gt;0",$D$9))),"00")&amp;IF($D$9="Todos","/"&amp;RIGHT(YEAR(_xlfn.MINIFS(Consolidado!$B$5:$B$1000,Consolidado!$E$5:$E$1000,$B27,Consolidado!$C$5:$C$1000,"Auditoría Interna",Consolidado!$Q$5:$Q$1000,"X",Consolidado!$H$5:$H$1000,IF($D$9="Todos","&gt;0",$D$9))),2),"")&amp;IF(_xlfn.MAXIFS(Consolidado!$B$5:$B$1000,Consolidado!$E$5:$E$1000,$B27,Consolidado!$C$5:$C$1000,"Auditoría Interna",Consolidado!$Q$5:$Q$1000,"X",Consolidado!$H$5:$H$1000,IF($D$9="Todos","&gt;0",$D$9))&lt;&gt;_xlfn.MINIFS(Consolidado!$B$5:$B$1000,Consolidado!$E$5:$E$1000,$B27,Consolidado!$C$5:$C$1000,"Auditoría Interna",Consolidado!$Q$5:$Q$1000,"X",Consolidado!$H$5:$H$1000,IF($D$9="Todos","&gt;0",$D$9))," y "&amp;TEXT(DAY(_xlfn.MAXIFS(Consolidado!$B$5:$B$1000,Consolidado!$E$5:$E$1000,$B27,Consolidado!$C$5:$C$1000,"Auditoría Interna",Consolidado!$Q$5:$Q$1000,"X",Consolidado!$H$5:$H$1000,IF($D$9="Todos","&gt;0",$D$9))),"00")&amp;"/"&amp;TEXT(MONTH(_xlfn.MAXIFS(Consolidado!$B$5:$B$1000,Consolidado!$E$5:$E$1000,$B27,Consolidado!$C$5:$C$1000,"Auditoría Interna",Consolidado!$Q$5:$Q$1000,"X",Consolidado!$H$5:$H$1000,IF($D$9="Todos","&gt;0",$D$9))),"00")&amp;IF($D$9="Todos","/"&amp;RIGHT(YEAR(_xlfn.MAXIFS(Consolidado!$B$5:$B$1000,Consolidado!$E$5:$E$1000,$B27,Consolidado!$C$5:$C$1000,"Auditoría Interna",Consolidado!$Q$5:$Q$1000,"X",Consolidado!$H$5:$H$1000,IF($D$9="Todos","&gt;0",$D$9))),2),""),""),""),IF(SUMIFS(Consolidado!$AD$5:$AD$1000,Consolidado!$E$5:$E$1000,$B27,Consolidado!$C$5:$C$1000,"Auditoría Externa",Consolidado!$Q$5:$Q$1000,"X",Consolidado!$H$5:$H$1000,IF($D$9="Todos","&gt;0",$D$9))&gt;0,"Externa "&amp;TEXT(DAY(_xlfn.MINIFS(Consolidado!$B$5:$B$1000,Consolidado!$E$5:$E$1000,$B27,Consolidado!$C$5:$C$1000,"Auditoría Externa",Consolidado!$Q$5:$Q$1000,"X",Consolidado!$H$5:$H$1000,IF($D$9="Todos","&gt;0",$D$9))),"00")&amp;"/"&amp;TEXT(MONTH(_xlfn.MINIFS(Consolidado!$B$5:$B$1000,Consolidado!$E$5:$E$1000,$B27,Consolidado!$C$5:$C$1000,"Auditoría Externa",Consolidado!$Q$5:$Q$1000,"X",Consolidado!$H$5:$H$1000,IF($D$9="Todos","&gt;0",$D$9))),"00")&amp;IF($D$9="Todos","/"&amp;RIGHT(YEAR(_xlfn.MINIFS(Consolidado!$B$5:$B$1000,Consolidado!$E$5:$E$1000,$B27,Consolidado!$C$5:$C$1000,"Auditoría Externa",Consolidado!$Q$5:$Q$1000,"X",Consolidado!$H$5:$H$1000,IF($D$9="Todos","&gt;0",$D$9))),2),"")&amp;IF(_xlfn.MAXIFS(Consolidado!$B$5:$B$1000,Consolidado!$E$5:$E$1000,$B27,Consolidado!$C$5:$C$1000,"Auditoría Externa",Consolidado!$Q$5:$Q$1000,"X",Consolidado!$H$5:$H$1000,IF($D$9="Todos","&gt;0",$D$9))&lt;&gt;_xlfn.MINIFS(Consolidado!$B$5:$B$1000,Consolidado!$E$5:$E$1000,$B27,Consolidado!$C$5:$C$1000,"Auditoría Externa",Consolidado!$Q$5:$Q$1000,"X",Consolidado!$H$5:$H$1000,IF($D$9="Todos","&gt;0",$D$9))," y "&amp;TEXT(DAY(_xlfn.MAXIFS(Consolidado!$B$5:$B$1000,Consolidado!$E$5:$E$1000,$B27,Consolidado!$C$5:$C$1000,"Auditoría Externa",Consolidado!$Q$5:$Q$1000,"X",Consolidado!$H$5:$H$1000,IF($D$9="Todos","&gt;0",$D$9))),"00")&amp;"/"&amp;TEXT(MONTH(_xlfn.MAXIFS(Consolidado!$B$5:$B$1000,Consolidado!$E$5:$E$1000,$B27,Consolidado!$C$5:$C$1000,"Auditoría Externa",Consolidado!$Q$5:$Q$1000,"X",Consolidado!$H$5:$H$1000,IF($D$9="Todos","&gt;0",$D$9))),"00")&amp;IF($D$9="Todos","/"&amp;RIGHT(YEAR(_xlfn.MAXIFS(Consolidado!$B$5:$B$1000,Consolidado!$E$5:$E$1000,$B27,Consolidado!$C$5:$C$1000,"Auditoría Externa",Consolidado!$Q$5:$Q$1000,"X",Consolidado!$H$5:$H$1000,IF($D$9="Todos","&gt;0",$D$9))),2),""),""),""),IF(SUMIFS(Consolidado!$AD$5:$AD$1000,Consolidado!$E$5:$E$1000,$B27,Consolidado!$C$5:$C$1000,"SSF",Consolidado!$Q$5:$Q$1000,"X",Consolidado!$H$5:$H$1000,IF($D$9="Todos","&gt;0",$D$9))&gt;0,"SSF "&amp;TEXT(DAY(_xlfn.MINIFS(Consolidado!$B$5:$B$1000,Consolidado!$E$5:$E$1000,$B27,Consolidado!$C$5:$C$1000,"SSF",Consolidado!$Q$5:$Q$1000,"X",Consolidado!$H$5:$H$1000,IF($D$9="Todos","&gt;0",$D$9))),"00")&amp;"/"&amp;TEXT(MONTH(_xlfn.MINIFS(Consolidado!$B$5:$B$1000,Consolidado!$E$5:$E$1000,$B27,Consolidado!$C$5:$C$1000,"SSF",Consolidado!$Q$5:$Q$1000,"X",Consolidado!$H$5:$H$1000,IF($D$9="Todos","&gt;0",$D$9))),"00")&amp;IF($D$9="Todos","/"&amp;RIGHT(YEAR(_xlfn.MINIFS(Consolidado!$B$5:$B$1000,Consolidado!$E$5:$E$1000,$B27,Consolidado!$C$5:$C$1000,"SSF",Consolidado!$Q$5:$Q$1000,"X",Consolidado!$H$5:$H$1000,IF($D$9="Todos","&gt;0",$D$9))),2),"")&amp;IF(_xlfn.MAXIFS(Consolidado!$B$5:$B$1000,Consolidado!$E$5:$E$1000,$B27,Consolidado!$C$5:$C$1000,"SSF",Consolidado!$Q$5:$Q$1000,"X",Consolidado!$H$5:$H$1000,IF($D$9="Todos","&gt;0",$D$9))&lt;&gt;_xlfn.MINIFS(Consolidado!$B$5:$B$1000,Consolidado!$E$5:$E$1000,$B27,Consolidado!$C$5:$C$1000,"SSF",Consolidado!$Q$5:$Q$1000,"X",Consolidado!$H$5:$H$1000,IF($D$9="Todos","&gt;0",$D$9))," y "&amp;TEXT(DAY(_xlfn.MAXIFS(Consolidado!$B$5:$B$1000,Consolidado!$E$5:$E$1000,$B27,Consolidado!$C$5:$C$1000,"SSF",Consolidado!$Q$5:$Q$1000,"X",Consolidado!$H$5:$H$1000,IF($D$9="Todos","&gt;0",$D$9))),"00")&amp;"/"&amp;TEXT(MONTH(_xlfn.MAXIFS(Consolidado!$B$5:$B$1000,Consolidado!$E$5:$E$1000,$B27,Consolidado!$C$5:$C$1000,"SSF",Consolidado!$Q$5:$Q$1000,"X",Consolidado!$H$5:$H$1000,IF($D$9="Todos","&gt;0",$D$9))),"00")&amp;IF($D$9="Todos","/"&amp;RIGHT(YEAR(_xlfn.MAXIFS(Consolidado!$B$5:$B$1000,Consolidado!$E$5:$E$1000,$B27,Consolidado!$C$5:$C$1000,"SSF",Consolidado!$Q$5:$Q$1000,"X",Consolidado!$H$5:$H$1000,IF($D$9="Todos","&gt;0",$D$9))),2),""),""),""),IF(SUMIFS(Consolidado!$AD$5:$AD$1000,Consolidado!$E$5:$E$1000,$B27,Consolidado!$C$5:$C$1000,"Comité de Supervisión",Consolidado!$Q$5:$Q$1000,"X",Consolidado!$H$5:$H$1000,IF($D$9="Todos","&gt;0",$D$9))&gt;0,"Comité Sup. "&amp;TEXT(DAY(_xlfn.MINIFS(Consolidado!$B$5:$B$1000,Consolidado!$E$5:$E$1000,$B27,Consolidado!$C$5:$C$1000,"Comité de Supervisión",Consolidado!$Q$5:$Q$1000,"X",Consolidado!$H$5:$H$1000,IF($D$9="Todos","&gt;0",$D$9))),"00")&amp;"/"&amp;TEXT(MONTH(_xlfn.MINIFS(Consolidado!$B$5:$B$1000,Consolidado!$E$5:$E$1000,$B27,Consolidado!$C$5:$C$1000,"Comité de Supervisión",Consolidado!$Q$5:$Q$1000,"X",Consolidado!$H$5:$H$1000,IF($D$9="Todos","&gt;0",$D$9))),"00")&amp;IF($D$9="Todos","/"&amp;RIGHT(YEAR(_xlfn.MINIFS(Consolidado!$B$5:$B$1000,Consolidado!$E$5:$E$1000,$B27,Consolidado!$C$5:$C$1000,"Comité de Supervisión",Consolidado!$Q$5:$Q$1000,"X",Consolidado!$H$5:$H$1000,IF($D$9="Todos","&gt;0",$D$9))),2),"")&amp;IF(_xlfn.MAXIFS(Consolidado!$B$5:$B$1000,Consolidado!$E$5:$E$1000,$B27,Consolidado!$C$5:$C$1000,"Comité de Supervisión",Consolidado!$Q$5:$Q$1000,"X",Consolidado!$H$5:$H$1000,IF($D$9="Todos","&gt;0",$D$9))&lt;&gt;_xlfn.MINIFS(Consolidado!$B$5:$B$1000,Consolidado!$E$5:$E$1000,$B27,Consolidado!$C$5:$C$1000,"Comité de Supervisión",Consolidado!$Q$5:$Q$1000,"X",Consolidado!$H$5:$H$1000,IF($D$9="Todos","&gt;0",$D$9))," y "&amp;TEXT(DAY(_xlfn.MAXIFS(Consolidado!$B$5:$B$1000,Consolidado!$E$5:$E$1000,$B27,Consolidado!$C$5:$C$1000,"Comité de Supervisión",Consolidado!$Q$5:$Q$1000,"X",Consolidado!$H$5:$H$1000,IF($D$9="Todos","&gt;0",$D$9))),"00")&amp;"/"&amp;TEXT(MONTH(_xlfn.MAXIFS(Consolidado!$B$5:$B$1000,Consolidado!$E$5:$E$1000,$B27,Consolidado!$C$5:$C$1000,"Comité de Supervisión",Consolidado!$Q$5:$Q$1000,"X",Consolidado!$H$5:$H$1000,IF($D$9="Todos","&gt;0",$D$9))),"00")&amp;IF($D$9="Todos","/"&amp;RIGHT(YEAR(_xlfn.MAXIFS(Consolidado!$B$5:$B$1000,Consolidado!$E$5:$E$1000,$B27,Consolidado!$C$5:$C$1000,"Comité de Supervisión",Consolidado!$Q$5:$Q$1000,"X",Consolidado!$H$5:$H$1000,IF($D$9="Todos","&gt;0",$D$9))),2),""),""),""),IF(SUMIFS(Consolidado!$AD$5:$AD$1000,Consolidado!$E$5:$E$1000,$B27,Consolidado!$C$5:$C$1000,"Consejo de Administración",Consolidado!$Q$5:$Q$1000,"X",Consolidado!$H$5:$H$1000,IF($D$9="Todos","&gt;0",$D$9))&gt;0,"Consejo "&amp;TEXT(DAY(_xlfn.MINIFS(Consolidado!$B$5:$B$1000,Consolidado!$E$5:$E$1000,$B27,Consolidado!$C$5:$C$1000,"Consejo de Administración",Consolidado!$Q$5:$Q$1000,"X",Consolidado!$H$5:$H$1000,IF($D$9="Todos","&gt;0",$D$9))),"00")&amp;"/"&amp;TEXT(MONTH(_xlfn.MINIFS(Consolidado!$B$5:$B$1000,Consolidado!$E$5:$E$1000,$B27,Consolidado!$C$5:$C$1000,"Consejo de Administración",Consolidado!$Q$5:$Q$1000,"X",Consolidado!$H$5:$H$1000,IF($D$9="Todos","&gt;0",$D$9))),"00")&amp;IF($D$9="Todos","/"&amp;RIGHT(YEAR(_xlfn.MINIFS(Consolidado!$B$5:$B$1000,Consolidado!$E$5:$E$1000,$B27,Consolidado!$C$5:$C$1000,"Consejo de Administración",Consolidado!$Q$5:$Q$1000,"X",Consolidado!$H$5:$H$1000,IF($D$9="Todos","&gt;0",$D$9))),2),"")&amp;IF(_xlfn.MAXIFS(Consolidado!$B$5:$B$1000,Consolidado!$E$5:$E$1000,$B27,Consolidado!$C$5:$C$1000,"Consejo de Administración",Consolidado!$Q$5:$Q$1000,"X",Consolidado!$H$5:$H$1000,IF($D$9="Todos","&gt;0",$D$9))&lt;&gt;_xlfn.MINIFS(Consolidado!$B$5:$B$1000,Consolidado!$E$5:$E$1000,$B27,Consolidado!$C$5:$C$1000,"Consejo de Administración",Consolidado!$Q$5:$Q$1000,"X",Consolidado!$H$5:$H$1000,IF($D$9="Todos","&gt;0",$D$9))," y "&amp;TEXT(DAY(_xlfn.MAXIFS(Consolidado!$B$5:$B$1000,Consolidado!$E$5:$E$1000,$B27,Consolidado!$C$5:$C$1000,"Consejo de Administración",Consolidado!$Q$5:$Q$1000,"X",Consolidado!$H$5:$H$1000,IF($D$9="Todos","&gt;0",$D$9))),"00")&amp;"/"&amp;TEXT(MONTH(_xlfn.MAXIFS(Consolidado!$B$5:$B$1000,Consolidado!$E$5:$E$1000,$B27,Consolidado!$C$5:$C$1000,"Consejo de Administración",Consolidado!$Q$5:$Q$1000,"X",Consolidado!$H$5:$H$1000,IF($D$9="Todos","&gt;0",$D$9))),"00")&amp;IF($D$9="Todos","/"&amp;RIGHT(YEAR(_xlfn.MAXIFS(Consolidado!$B$5:$B$1000,Consolidado!$E$5:$E$1000,$B27,Consolidado!$C$5:$C$1000,"Consejo de Administración",Consolidado!$Q$5:$Q$1000,"X",Consolidado!$H$5:$H$1000,IF($D$9="Todos","&gt;0",$D$9))),2),""),""),""),IF(SUMIFS(Consolidado!$AD$5:$AD$1000,Consolidado!$E$5:$E$1000,$B27,Consolidado!$C$5:$C$1000,"Otros",Consolidado!$Q$5:$Q$1000,"X",Consolidado!$H$5:$H$1000,IF($D$9="Todos","&gt;0",$D$9))&gt;0,"Otros "&amp;TEXT(DAY(_xlfn.MINIFS(Consolidado!$B$5:$B$1000,Consolidado!$E$5:$E$1000,$B27,Consolidado!$C$5:$C$1000,"Otros",Consolidado!$Q$5:$Q$1000,"X",Consolidado!$H$5:$H$1000,IF($D$9="Todos","&gt;0",$D$9))),"00")&amp;"/"&amp;TEXT(MONTH(_xlfn.MINIFS(Consolidado!$B$5:$B$1000,Consolidado!$E$5:$E$1000,$B27,Consolidado!$C$5:$C$1000,"Otros",Consolidado!$Q$5:$Q$1000,"X",Consolidado!$H$5:$H$1000,IF($D$9="Todos","&gt;0",$D$9))),"00")&amp;IF($D$9="Todos","/"&amp;RIGHT(YEAR(_xlfn.MINIFS(Consolidado!$B$5:$B$1000,Consolidado!$E$5:$E$1000,$B27,Consolidado!$C$5:$C$1000,"Otros",Consolidado!$Q$5:$Q$1000,"X",Consolidado!$H$5:$H$1000,IF($D$9="Todos","&gt;0",$D$9))),2),"")&amp;IF(_xlfn.MAXIFS(Consolidado!$B$5:$B$1000,Consolidado!$E$5:$E$1000,$B27,Consolidado!$C$5:$C$1000,"Otros",Consolidado!$Q$5:$Q$1000,"X",Consolidado!$H$5:$H$1000,IF($D$9="Todos","&gt;0",$D$9))&lt;&gt;_xlfn.MINIFS(Consolidado!$B$5:$B$1000,Consolidado!$E$5:$E$1000,$B27,Consolidado!$C$5:$C$1000,"Otros",Consolidado!$Q$5:$Q$1000,"X",Consolidado!$H$5:$H$1000,IF($D$9="Todos","&gt;0",$D$9))," y "&amp;TEXT(DAY(_xlfn.MAXIFS(Consolidado!$B$5:$B$1000,Consolidado!$E$5:$E$1000,$B27,Consolidado!$C$5:$C$1000,"Otros",Consolidado!$Q$5:$Q$1000,"X",Consolidado!$H$5:$H$1000,IF($D$9="Todos","&gt;0",$D$9))),"00")&amp;"/"&amp;TEXT(MONTH(_xlfn.MAXIFS(Consolidado!$B$5:$B$1000,Consolidado!$E$5:$E$1000,$B27,Consolidado!$C$5:$C$1000,"Otros",Consolidado!$Q$5:$Q$1000,"X",Consolidado!$H$5:$H$1000,IF($D$9="Todos","&gt;0",$D$9))),"00")&amp;IF($D$9="Todos","/"&amp;RIGHT(YEAR(_xlfn.MAXIFS(Consolidado!$B$5:$B$1000,Consolidado!$E$5:$E$1000,$B27,Consolidado!$C$5:$C$1000,"Otros",Consolidado!$Q$5:$Q$1000,"X",Consolidado!$H$5:$H$1000,IF($D$9="Todos","&gt;0",$D$9))),2),""),""),""))</f>
        <v/>
      </c>
      <c r="T27" s="37" t="str">
        <f aca="false">_xlfn.TEXTJOIN(" +"&amp;CHAR(10),TRUE(),IF(SUMIFS(Consolidado!$AD$5:$AD$1000,Consolidado!$E$5:$E$1000,$B27,Consolidado!$C$5:$C$1000,"Auditoría Interna",Consolidado!$R$5:$R$1000,"X",Consolidado!$H$5:$H$1000,IF($D$9="Todos","&gt;0",$D$9))&gt;0,"Interna "&amp;TEXT(DAY(_xlfn.MINIFS(Consolidado!$B$5:$B$1000,Consolidado!$E$5:$E$1000,$B27,Consolidado!$C$5:$C$1000,"Auditoría Interna",Consolidado!$R$5:$R$1000,"X",Consolidado!$H$5:$H$1000,IF($D$9="Todos","&gt;0",$D$9))),"00")&amp;"/"&amp;TEXT(MONTH(_xlfn.MINIFS(Consolidado!$B$5:$B$1000,Consolidado!$E$5:$E$1000,$B27,Consolidado!$C$5:$C$1000,"Auditoría Interna",Consolidado!$R$5:$R$1000,"X",Consolidado!$H$5:$H$1000,IF($D$9="Todos","&gt;0",$D$9))),"00")&amp;IF($D$9="Todos","/"&amp;RIGHT(YEAR(_xlfn.MINIFS(Consolidado!$B$5:$B$1000,Consolidado!$E$5:$E$1000,$B27,Consolidado!$C$5:$C$1000,"Auditoría Interna",Consolidado!$R$5:$R$1000,"X",Consolidado!$H$5:$H$1000,IF($D$9="Todos","&gt;0",$D$9))),2),"")&amp;IF(_xlfn.MAXIFS(Consolidado!$B$5:$B$1000,Consolidado!$E$5:$E$1000,$B27,Consolidado!$C$5:$C$1000,"Auditoría Interna",Consolidado!$R$5:$R$1000,"X",Consolidado!$H$5:$H$1000,IF($D$9="Todos","&gt;0",$D$9))&lt;&gt;_xlfn.MINIFS(Consolidado!$B$5:$B$1000,Consolidado!$E$5:$E$1000,$B27,Consolidado!$C$5:$C$1000,"Auditoría Interna",Consolidado!$R$5:$R$1000,"X",Consolidado!$H$5:$H$1000,IF($D$9="Todos","&gt;0",$D$9))," y "&amp;TEXT(DAY(_xlfn.MAXIFS(Consolidado!$B$5:$B$1000,Consolidado!$E$5:$E$1000,$B27,Consolidado!$C$5:$C$1000,"Auditoría Interna",Consolidado!$R$5:$R$1000,"X",Consolidado!$H$5:$H$1000,IF($D$9="Todos","&gt;0",$D$9))),"00")&amp;"/"&amp;TEXT(MONTH(_xlfn.MAXIFS(Consolidado!$B$5:$B$1000,Consolidado!$E$5:$E$1000,$B27,Consolidado!$C$5:$C$1000,"Auditoría Interna",Consolidado!$R$5:$R$1000,"X",Consolidado!$H$5:$H$1000,IF($D$9="Todos","&gt;0",$D$9))),"00")&amp;IF($D$9="Todos","/"&amp;RIGHT(YEAR(_xlfn.MAXIFS(Consolidado!$B$5:$B$1000,Consolidado!$E$5:$E$1000,$B27,Consolidado!$C$5:$C$1000,"Auditoría Interna",Consolidado!$R$5:$R$1000,"X",Consolidado!$H$5:$H$1000,IF($D$9="Todos","&gt;0",$D$9))),2),""),""),""),IF(SUMIFS(Consolidado!$AD$5:$AD$1000,Consolidado!$E$5:$E$1000,$B27,Consolidado!$C$5:$C$1000,"Auditoría Externa",Consolidado!$R$5:$R$1000,"X",Consolidado!$H$5:$H$1000,IF($D$9="Todos","&gt;0",$D$9))&gt;0,"Externa "&amp;TEXT(DAY(_xlfn.MINIFS(Consolidado!$B$5:$B$1000,Consolidado!$E$5:$E$1000,$B27,Consolidado!$C$5:$C$1000,"Auditoría Externa",Consolidado!$R$5:$R$1000,"X",Consolidado!$H$5:$H$1000,IF($D$9="Todos","&gt;0",$D$9))),"00")&amp;"/"&amp;TEXT(MONTH(_xlfn.MINIFS(Consolidado!$B$5:$B$1000,Consolidado!$E$5:$E$1000,$B27,Consolidado!$C$5:$C$1000,"Auditoría Externa",Consolidado!$R$5:$R$1000,"X",Consolidado!$H$5:$H$1000,IF($D$9="Todos","&gt;0",$D$9))),"00")&amp;IF($D$9="Todos","/"&amp;RIGHT(YEAR(_xlfn.MINIFS(Consolidado!$B$5:$B$1000,Consolidado!$E$5:$E$1000,$B27,Consolidado!$C$5:$C$1000,"Auditoría Externa",Consolidado!$R$5:$R$1000,"X",Consolidado!$H$5:$H$1000,IF($D$9="Todos","&gt;0",$D$9))),2),"")&amp;IF(_xlfn.MAXIFS(Consolidado!$B$5:$B$1000,Consolidado!$E$5:$E$1000,$B27,Consolidado!$C$5:$C$1000,"Auditoría Externa",Consolidado!$R$5:$R$1000,"X",Consolidado!$H$5:$H$1000,IF($D$9="Todos","&gt;0",$D$9))&lt;&gt;_xlfn.MINIFS(Consolidado!$B$5:$B$1000,Consolidado!$E$5:$E$1000,$B27,Consolidado!$C$5:$C$1000,"Auditoría Externa",Consolidado!$R$5:$R$1000,"X",Consolidado!$H$5:$H$1000,IF($D$9="Todos","&gt;0",$D$9))," y "&amp;TEXT(DAY(_xlfn.MAXIFS(Consolidado!$B$5:$B$1000,Consolidado!$E$5:$E$1000,$B27,Consolidado!$C$5:$C$1000,"Auditoría Externa",Consolidado!$R$5:$R$1000,"X",Consolidado!$H$5:$H$1000,IF($D$9="Todos","&gt;0",$D$9))),"00")&amp;"/"&amp;TEXT(MONTH(_xlfn.MAXIFS(Consolidado!$B$5:$B$1000,Consolidado!$E$5:$E$1000,$B27,Consolidado!$C$5:$C$1000,"Auditoría Externa",Consolidado!$R$5:$R$1000,"X",Consolidado!$H$5:$H$1000,IF($D$9="Todos","&gt;0",$D$9))),"00")&amp;IF($D$9="Todos","/"&amp;RIGHT(YEAR(_xlfn.MAXIFS(Consolidado!$B$5:$B$1000,Consolidado!$E$5:$E$1000,$B27,Consolidado!$C$5:$C$1000,"Auditoría Externa",Consolidado!$R$5:$R$1000,"X",Consolidado!$H$5:$H$1000,IF($D$9="Todos","&gt;0",$D$9))),2),""),""),""),IF(SUMIFS(Consolidado!$AD$5:$AD$1000,Consolidado!$E$5:$E$1000,$B27,Consolidado!$C$5:$C$1000,"SSF",Consolidado!$R$5:$R$1000,"X",Consolidado!$H$5:$H$1000,IF($D$9="Todos","&gt;0",$D$9))&gt;0,"SSF "&amp;TEXT(DAY(_xlfn.MINIFS(Consolidado!$B$5:$B$1000,Consolidado!$E$5:$E$1000,$B27,Consolidado!$C$5:$C$1000,"SSF",Consolidado!$R$5:$R$1000,"X",Consolidado!$H$5:$H$1000,IF($D$9="Todos","&gt;0",$D$9))),"00")&amp;"/"&amp;TEXT(MONTH(_xlfn.MINIFS(Consolidado!$B$5:$B$1000,Consolidado!$E$5:$E$1000,$B27,Consolidado!$C$5:$C$1000,"SSF",Consolidado!$R$5:$R$1000,"X",Consolidado!$H$5:$H$1000,IF($D$9="Todos","&gt;0",$D$9))),"00")&amp;IF($D$9="Todos","/"&amp;RIGHT(YEAR(_xlfn.MINIFS(Consolidado!$B$5:$B$1000,Consolidado!$E$5:$E$1000,$B27,Consolidado!$C$5:$C$1000,"SSF",Consolidado!$R$5:$R$1000,"X",Consolidado!$H$5:$H$1000,IF($D$9="Todos","&gt;0",$D$9))),2),"")&amp;IF(_xlfn.MAXIFS(Consolidado!$B$5:$B$1000,Consolidado!$E$5:$E$1000,$B27,Consolidado!$C$5:$C$1000,"SSF",Consolidado!$R$5:$R$1000,"X",Consolidado!$H$5:$H$1000,IF($D$9="Todos","&gt;0",$D$9))&lt;&gt;_xlfn.MINIFS(Consolidado!$B$5:$B$1000,Consolidado!$E$5:$E$1000,$B27,Consolidado!$C$5:$C$1000,"SSF",Consolidado!$R$5:$R$1000,"X",Consolidado!$H$5:$H$1000,IF($D$9="Todos","&gt;0",$D$9))," y "&amp;TEXT(DAY(_xlfn.MAXIFS(Consolidado!$B$5:$B$1000,Consolidado!$E$5:$E$1000,$B27,Consolidado!$C$5:$C$1000,"SSF",Consolidado!$R$5:$R$1000,"X",Consolidado!$H$5:$H$1000,IF($D$9="Todos","&gt;0",$D$9))),"00")&amp;"/"&amp;TEXT(MONTH(_xlfn.MAXIFS(Consolidado!$B$5:$B$1000,Consolidado!$E$5:$E$1000,$B27,Consolidado!$C$5:$C$1000,"SSF",Consolidado!$R$5:$R$1000,"X",Consolidado!$H$5:$H$1000,IF($D$9="Todos","&gt;0",$D$9))),"00")&amp;IF($D$9="Todos","/"&amp;RIGHT(YEAR(_xlfn.MAXIFS(Consolidado!$B$5:$B$1000,Consolidado!$E$5:$E$1000,$B27,Consolidado!$C$5:$C$1000,"SSF",Consolidado!$R$5:$R$1000,"X",Consolidado!$H$5:$H$1000,IF($D$9="Todos","&gt;0",$D$9))),2),""),""),""),IF(SUMIFS(Consolidado!$AD$5:$AD$1000,Consolidado!$E$5:$E$1000,$B27,Consolidado!$C$5:$C$1000,"Comité de Supervisión",Consolidado!$R$5:$R$1000,"X",Consolidado!$H$5:$H$1000,IF($D$9="Todos","&gt;0",$D$9))&gt;0,"Comité Sup. "&amp;TEXT(DAY(_xlfn.MINIFS(Consolidado!$B$5:$B$1000,Consolidado!$E$5:$E$1000,$B27,Consolidado!$C$5:$C$1000,"Comité de Supervisión",Consolidado!$R$5:$R$1000,"X",Consolidado!$H$5:$H$1000,IF($D$9="Todos","&gt;0",$D$9))),"00")&amp;"/"&amp;TEXT(MONTH(_xlfn.MINIFS(Consolidado!$B$5:$B$1000,Consolidado!$E$5:$E$1000,$B27,Consolidado!$C$5:$C$1000,"Comité de Supervisión",Consolidado!$R$5:$R$1000,"X",Consolidado!$H$5:$H$1000,IF($D$9="Todos","&gt;0",$D$9))),"00")&amp;IF($D$9="Todos","/"&amp;RIGHT(YEAR(_xlfn.MINIFS(Consolidado!$B$5:$B$1000,Consolidado!$E$5:$E$1000,$B27,Consolidado!$C$5:$C$1000,"Comité de Supervisión",Consolidado!$R$5:$R$1000,"X",Consolidado!$H$5:$H$1000,IF($D$9="Todos","&gt;0",$D$9))),2),"")&amp;IF(_xlfn.MAXIFS(Consolidado!$B$5:$B$1000,Consolidado!$E$5:$E$1000,$B27,Consolidado!$C$5:$C$1000,"Comité de Supervisión",Consolidado!$R$5:$R$1000,"X",Consolidado!$H$5:$H$1000,IF($D$9="Todos","&gt;0",$D$9))&lt;&gt;_xlfn.MINIFS(Consolidado!$B$5:$B$1000,Consolidado!$E$5:$E$1000,$B27,Consolidado!$C$5:$C$1000,"Comité de Supervisión",Consolidado!$R$5:$R$1000,"X",Consolidado!$H$5:$H$1000,IF($D$9="Todos","&gt;0",$D$9))," y "&amp;TEXT(DAY(_xlfn.MAXIFS(Consolidado!$B$5:$B$1000,Consolidado!$E$5:$E$1000,$B27,Consolidado!$C$5:$C$1000,"Comité de Supervisión",Consolidado!$R$5:$R$1000,"X",Consolidado!$H$5:$H$1000,IF($D$9="Todos","&gt;0",$D$9))),"00")&amp;"/"&amp;TEXT(MONTH(_xlfn.MAXIFS(Consolidado!$B$5:$B$1000,Consolidado!$E$5:$E$1000,$B27,Consolidado!$C$5:$C$1000,"Comité de Supervisión",Consolidado!$R$5:$R$1000,"X",Consolidado!$H$5:$H$1000,IF($D$9="Todos","&gt;0",$D$9))),"00")&amp;IF($D$9="Todos","/"&amp;RIGHT(YEAR(_xlfn.MAXIFS(Consolidado!$B$5:$B$1000,Consolidado!$E$5:$E$1000,$B27,Consolidado!$C$5:$C$1000,"Comité de Supervisión",Consolidado!$R$5:$R$1000,"X",Consolidado!$H$5:$H$1000,IF($D$9="Todos","&gt;0",$D$9))),2),""),""),""),IF(SUMIFS(Consolidado!$AD$5:$AD$1000,Consolidado!$E$5:$E$1000,$B27,Consolidado!$C$5:$C$1000,"Consejo de Administración",Consolidado!$R$5:$R$1000,"X",Consolidado!$H$5:$H$1000,IF($D$9="Todos","&gt;0",$D$9))&gt;0,"Consejo "&amp;TEXT(DAY(_xlfn.MINIFS(Consolidado!$B$5:$B$1000,Consolidado!$E$5:$E$1000,$B27,Consolidado!$C$5:$C$1000,"Consejo de Administración",Consolidado!$R$5:$R$1000,"X",Consolidado!$H$5:$H$1000,IF($D$9="Todos","&gt;0",$D$9))),"00")&amp;"/"&amp;TEXT(MONTH(_xlfn.MINIFS(Consolidado!$B$5:$B$1000,Consolidado!$E$5:$E$1000,$B27,Consolidado!$C$5:$C$1000,"Consejo de Administración",Consolidado!$R$5:$R$1000,"X",Consolidado!$H$5:$H$1000,IF($D$9="Todos","&gt;0",$D$9))),"00")&amp;IF($D$9="Todos","/"&amp;RIGHT(YEAR(_xlfn.MINIFS(Consolidado!$B$5:$B$1000,Consolidado!$E$5:$E$1000,$B27,Consolidado!$C$5:$C$1000,"Consejo de Administración",Consolidado!$R$5:$R$1000,"X",Consolidado!$H$5:$H$1000,IF($D$9="Todos","&gt;0",$D$9))),2),"")&amp;IF(_xlfn.MAXIFS(Consolidado!$B$5:$B$1000,Consolidado!$E$5:$E$1000,$B27,Consolidado!$C$5:$C$1000,"Consejo de Administración",Consolidado!$R$5:$R$1000,"X",Consolidado!$H$5:$H$1000,IF($D$9="Todos","&gt;0",$D$9))&lt;&gt;_xlfn.MINIFS(Consolidado!$B$5:$B$1000,Consolidado!$E$5:$E$1000,$B27,Consolidado!$C$5:$C$1000,"Consejo de Administración",Consolidado!$R$5:$R$1000,"X",Consolidado!$H$5:$H$1000,IF($D$9="Todos","&gt;0",$D$9))," y "&amp;TEXT(DAY(_xlfn.MAXIFS(Consolidado!$B$5:$B$1000,Consolidado!$E$5:$E$1000,$B27,Consolidado!$C$5:$C$1000,"Consejo de Administración",Consolidado!$R$5:$R$1000,"X",Consolidado!$H$5:$H$1000,IF($D$9="Todos","&gt;0",$D$9))),"00")&amp;"/"&amp;TEXT(MONTH(_xlfn.MAXIFS(Consolidado!$B$5:$B$1000,Consolidado!$E$5:$E$1000,$B27,Consolidado!$C$5:$C$1000,"Consejo de Administración",Consolidado!$R$5:$R$1000,"X",Consolidado!$H$5:$H$1000,IF($D$9="Todos","&gt;0",$D$9))),"00")&amp;IF($D$9="Todos","/"&amp;RIGHT(YEAR(_xlfn.MAXIFS(Consolidado!$B$5:$B$1000,Consolidado!$E$5:$E$1000,$B27,Consolidado!$C$5:$C$1000,"Consejo de Administración",Consolidado!$R$5:$R$1000,"X",Consolidado!$H$5:$H$1000,IF($D$9="Todos","&gt;0",$D$9))),2),""),""),""),IF(SUMIFS(Consolidado!$AD$5:$AD$1000,Consolidado!$E$5:$E$1000,$B27,Consolidado!$C$5:$C$1000,"Otros",Consolidado!$R$5:$R$1000,"X",Consolidado!$H$5:$H$1000,IF($D$9="Todos","&gt;0",$D$9))&gt;0,"Otros "&amp;TEXT(DAY(_xlfn.MINIFS(Consolidado!$B$5:$B$1000,Consolidado!$E$5:$E$1000,$B27,Consolidado!$C$5:$C$1000,"Otros",Consolidado!$R$5:$R$1000,"X",Consolidado!$H$5:$H$1000,IF($D$9="Todos","&gt;0",$D$9))),"00")&amp;"/"&amp;TEXT(MONTH(_xlfn.MINIFS(Consolidado!$B$5:$B$1000,Consolidado!$E$5:$E$1000,$B27,Consolidado!$C$5:$C$1000,"Otros",Consolidado!$R$5:$R$1000,"X",Consolidado!$H$5:$H$1000,IF($D$9="Todos","&gt;0",$D$9))),"00")&amp;IF($D$9="Todos","/"&amp;RIGHT(YEAR(_xlfn.MINIFS(Consolidado!$B$5:$B$1000,Consolidado!$E$5:$E$1000,$B27,Consolidado!$C$5:$C$1000,"Otros",Consolidado!$R$5:$R$1000,"X",Consolidado!$H$5:$H$1000,IF($D$9="Todos","&gt;0",$D$9))),2),"")&amp;IF(_xlfn.MAXIFS(Consolidado!$B$5:$B$1000,Consolidado!$E$5:$E$1000,$B27,Consolidado!$C$5:$C$1000,"Otros",Consolidado!$R$5:$R$1000,"X",Consolidado!$H$5:$H$1000,IF($D$9="Todos","&gt;0",$D$9))&lt;&gt;_xlfn.MINIFS(Consolidado!$B$5:$B$1000,Consolidado!$E$5:$E$1000,$B27,Consolidado!$C$5:$C$1000,"Otros",Consolidado!$R$5:$R$1000,"X",Consolidado!$H$5:$H$1000,IF($D$9="Todos","&gt;0",$D$9))," y "&amp;TEXT(DAY(_xlfn.MAXIFS(Consolidado!$B$5:$B$1000,Consolidado!$E$5:$E$1000,$B27,Consolidado!$C$5:$C$1000,"Otros",Consolidado!$R$5:$R$1000,"X",Consolidado!$H$5:$H$1000,IF($D$9="Todos","&gt;0",$D$9))),"00")&amp;"/"&amp;TEXT(MONTH(_xlfn.MAXIFS(Consolidado!$B$5:$B$1000,Consolidado!$E$5:$E$1000,$B27,Consolidado!$C$5:$C$1000,"Otros",Consolidado!$R$5:$R$1000,"X",Consolidado!$H$5:$H$1000,IF($D$9="Todos","&gt;0",$D$9))),"00")&amp;IF($D$9="Todos","/"&amp;RIGHT(YEAR(_xlfn.MAXIFS(Consolidado!$B$5:$B$1000,Consolidado!$E$5:$E$1000,$B27,Consolidado!$C$5:$C$1000,"Otros",Consolidado!$R$5:$R$1000,"X",Consolidado!$H$5:$H$1000,IF($D$9="Todos","&gt;0",$D$9))),2),""),""),""))</f>
        <v/>
      </c>
      <c r="U27" s="37" t="str">
        <f aca="false">_xlfn.TEXTJOIN(" +"&amp;CHAR(10),TRUE(),IF(SUMIFS(Consolidado!$AD$5:$AD$1000,Consolidado!$E$5:$E$1000,$B27,Consolidado!$C$5:$C$1000,"Auditoría Interna",Consolidado!$S$5:$S$1000,"X",Consolidado!$H$5:$H$1000,IF($D$9="Todos","&gt;0",$D$9))&gt;0,"Interna "&amp;TEXT(DAY(_xlfn.MINIFS(Consolidado!$B$5:$B$1000,Consolidado!$E$5:$E$1000,$B27,Consolidado!$C$5:$C$1000,"Auditoría Interna",Consolidado!$S$5:$S$1000,"X",Consolidado!$H$5:$H$1000,IF($D$9="Todos","&gt;0",$D$9))),"00")&amp;"/"&amp;TEXT(MONTH(_xlfn.MINIFS(Consolidado!$B$5:$B$1000,Consolidado!$E$5:$E$1000,$B27,Consolidado!$C$5:$C$1000,"Auditoría Interna",Consolidado!$S$5:$S$1000,"X",Consolidado!$H$5:$H$1000,IF($D$9="Todos","&gt;0",$D$9))),"00")&amp;IF($D$9="Todos","/"&amp;RIGHT(YEAR(_xlfn.MINIFS(Consolidado!$B$5:$B$1000,Consolidado!$E$5:$E$1000,$B27,Consolidado!$C$5:$C$1000,"Auditoría Interna",Consolidado!$S$5:$S$1000,"X",Consolidado!$H$5:$H$1000,IF($D$9="Todos","&gt;0",$D$9))),2),"")&amp;IF(_xlfn.MAXIFS(Consolidado!$B$5:$B$1000,Consolidado!$E$5:$E$1000,$B27,Consolidado!$C$5:$C$1000,"Auditoría Interna",Consolidado!$S$5:$S$1000,"X",Consolidado!$H$5:$H$1000,IF($D$9="Todos","&gt;0",$D$9))&lt;&gt;_xlfn.MINIFS(Consolidado!$B$5:$B$1000,Consolidado!$E$5:$E$1000,$B27,Consolidado!$C$5:$C$1000,"Auditoría Interna",Consolidado!$S$5:$S$1000,"X",Consolidado!$H$5:$H$1000,IF($D$9="Todos","&gt;0",$D$9))," y "&amp;TEXT(DAY(_xlfn.MAXIFS(Consolidado!$B$5:$B$1000,Consolidado!$E$5:$E$1000,$B27,Consolidado!$C$5:$C$1000,"Auditoría Interna",Consolidado!$S$5:$S$1000,"X",Consolidado!$H$5:$H$1000,IF($D$9="Todos","&gt;0",$D$9))),"00")&amp;"/"&amp;TEXT(MONTH(_xlfn.MAXIFS(Consolidado!$B$5:$B$1000,Consolidado!$E$5:$E$1000,$B27,Consolidado!$C$5:$C$1000,"Auditoría Interna",Consolidado!$S$5:$S$1000,"X",Consolidado!$H$5:$H$1000,IF($D$9="Todos","&gt;0",$D$9))),"00")&amp;IF($D$9="Todos","/"&amp;RIGHT(YEAR(_xlfn.MAXIFS(Consolidado!$B$5:$B$1000,Consolidado!$E$5:$E$1000,$B27,Consolidado!$C$5:$C$1000,"Auditoría Interna",Consolidado!$S$5:$S$1000,"X",Consolidado!$H$5:$H$1000,IF($D$9="Todos","&gt;0",$D$9))),2),""),""),""),IF(SUMIFS(Consolidado!$AD$5:$AD$1000,Consolidado!$E$5:$E$1000,$B27,Consolidado!$C$5:$C$1000,"Auditoría Externa",Consolidado!$S$5:$S$1000,"X",Consolidado!$H$5:$H$1000,IF($D$9="Todos","&gt;0",$D$9))&gt;0,"Externa "&amp;TEXT(DAY(_xlfn.MINIFS(Consolidado!$B$5:$B$1000,Consolidado!$E$5:$E$1000,$B27,Consolidado!$C$5:$C$1000,"Auditoría Externa",Consolidado!$S$5:$S$1000,"X",Consolidado!$H$5:$H$1000,IF($D$9="Todos","&gt;0",$D$9))),"00")&amp;"/"&amp;TEXT(MONTH(_xlfn.MINIFS(Consolidado!$B$5:$B$1000,Consolidado!$E$5:$E$1000,$B27,Consolidado!$C$5:$C$1000,"Auditoría Externa",Consolidado!$S$5:$S$1000,"X",Consolidado!$H$5:$H$1000,IF($D$9="Todos","&gt;0",$D$9))),"00")&amp;IF($D$9="Todos","/"&amp;RIGHT(YEAR(_xlfn.MINIFS(Consolidado!$B$5:$B$1000,Consolidado!$E$5:$E$1000,$B27,Consolidado!$C$5:$C$1000,"Auditoría Externa",Consolidado!$S$5:$S$1000,"X",Consolidado!$H$5:$H$1000,IF($D$9="Todos","&gt;0",$D$9))),2),"")&amp;IF(_xlfn.MAXIFS(Consolidado!$B$5:$B$1000,Consolidado!$E$5:$E$1000,$B27,Consolidado!$C$5:$C$1000,"Auditoría Externa",Consolidado!$S$5:$S$1000,"X",Consolidado!$H$5:$H$1000,IF($D$9="Todos","&gt;0",$D$9))&lt;&gt;_xlfn.MINIFS(Consolidado!$B$5:$B$1000,Consolidado!$E$5:$E$1000,$B27,Consolidado!$C$5:$C$1000,"Auditoría Externa",Consolidado!$S$5:$S$1000,"X",Consolidado!$H$5:$H$1000,IF($D$9="Todos","&gt;0",$D$9))," y "&amp;TEXT(DAY(_xlfn.MAXIFS(Consolidado!$B$5:$B$1000,Consolidado!$E$5:$E$1000,$B27,Consolidado!$C$5:$C$1000,"Auditoría Externa",Consolidado!$S$5:$S$1000,"X",Consolidado!$H$5:$H$1000,IF($D$9="Todos","&gt;0",$D$9))),"00")&amp;"/"&amp;TEXT(MONTH(_xlfn.MAXIFS(Consolidado!$B$5:$B$1000,Consolidado!$E$5:$E$1000,$B27,Consolidado!$C$5:$C$1000,"Auditoría Externa",Consolidado!$S$5:$S$1000,"X",Consolidado!$H$5:$H$1000,IF($D$9="Todos","&gt;0",$D$9))),"00")&amp;IF($D$9="Todos","/"&amp;RIGHT(YEAR(_xlfn.MAXIFS(Consolidado!$B$5:$B$1000,Consolidado!$E$5:$E$1000,$B27,Consolidado!$C$5:$C$1000,"Auditoría Externa",Consolidado!$S$5:$S$1000,"X",Consolidado!$H$5:$H$1000,IF($D$9="Todos","&gt;0",$D$9))),2),""),""),""),IF(SUMIFS(Consolidado!$AD$5:$AD$1000,Consolidado!$E$5:$E$1000,$B27,Consolidado!$C$5:$C$1000,"SSF",Consolidado!$S$5:$S$1000,"X",Consolidado!$H$5:$H$1000,IF($D$9="Todos","&gt;0",$D$9))&gt;0,"SSF "&amp;TEXT(DAY(_xlfn.MINIFS(Consolidado!$B$5:$B$1000,Consolidado!$E$5:$E$1000,$B27,Consolidado!$C$5:$C$1000,"SSF",Consolidado!$S$5:$S$1000,"X",Consolidado!$H$5:$H$1000,IF($D$9="Todos","&gt;0",$D$9))),"00")&amp;"/"&amp;TEXT(MONTH(_xlfn.MINIFS(Consolidado!$B$5:$B$1000,Consolidado!$E$5:$E$1000,$B27,Consolidado!$C$5:$C$1000,"SSF",Consolidado!$S$5:$S$1000,"X",Consolidado!$H$5:$H$1000,IF($D$9="Todos","&gt;0",$D$9))),"00")&amp;IF($D$9="Todos","/"&amp;RIGHT(YEAR(_xlfn.MINIFS(Consolidado!$B$5:$B$1000,Consolidado!$E$5:$E$1000,$B27,Consolidado!$C$5:$C$1000,"SSF",Consolidado!$S$5:$S$1000,"X",Consolidado!$H$5:$H$1000,IF($D$9="Todos","&gt;0",$D$9))),2),"")&amp;IF(_xlfn.MAXIFS(Consolidado!$B$5:$B$1000,Consolidado!$E$5:$E$1000,$B27,Consolidado!$C$5:$C$1000,"SSF",Consolidado!$S$5:$S$1000,"X",Consolidado!$H$5:$H$1000,IF($D$9="Todos","&gt;0",$D$9))&lt;&gt;_xlfn.MINIFS(Consolidado!$B$5:$B$1000,Consolidado!$E$5:$E$1000,$B27,Consolidado!$C$5:$C$1000,"SSF",Consolidado!$S$5:$S$1000,"X",Consolidado!$H$5:$H$1000,IF($D$9="Todos","&gt;0",$D$9))," y "&amp;TEXT(DAY(_xlfn.MAXIFS(Consolidado!$B$5:$B$1000,Consolidado!$E$5:$E$1000,$B27,Consolidado!$C$5:$C$1000,"SSF",Consolidado!$S$5:$S$1000,"X",Consolidado!$H$5:$H$1000,IF($D$9="Todos","&gt;0",$D$9))),"00")&amp;"/"&amp;TEXT(MONTH(_xlfn.MAXIFS(Consolidado!$B$5:$B$1000,Consolidado!$E$5:$E$1000,$B27,Consolidado!$C$5:$C$1000,"SSF",Consolidado!$S$5:$S$1000,"X",Consolidado!$H$5:$H$1000,IF($D$9="Todos","&gt;0",$D$9))),"00")&amp;IF($D$9="Todos","/"&amp;RIGHT(YEAR(_xlfn.MAXIFS(Consolidado!$B$5:$B$1000,Consolidado!$E$5:$E$1000,$B27,Consolidado!$C$5:$C$1000,"SSF",Consolidado!$S$5:$S$1000,"X",Consolidado!$H$5:$H$1000,IF($D$9="Todos","&gt;0",$D$9))),2),""),""),""),IF(SUMIFS(Consolidado!$AD$5:$AD$1000,Consolidado!$E$5:$E$1000,$B27,Consolidado!$C$5:$C$1000,"Comité de Supervisión",Consolidado!$S$5:$S$1000,"X",Consolidado!$H$5:$H$1000,IF($D$9="Todos","&gt;0",$D$9))&gt;0,"Comité Sup. "&amp;TEXT(DAY(_xlfn.MINIFS(Consolidado!$B$5:$B$1000,Consolidado!$E$5:$E$1000,$B27,Consolidado!$C$5:$C$1000,"Comité de Supervisión",Consolidado!$S$5:$S$1000,"X",Consolidado!$H$5:$H$1000,IF($D$9="Todos","&gt;0",$D$9))),"00")&amp;"/"&amp;TEXT(MONTH(_xlfn.MINIFS(Consolidado!$B$5:$B$1000,Consolidado!$E$5:$E$1000,$B27,Consolidado!$C$5:$C$1000,"Comité de Supervisión",Consolidado!$S$5:$S$1000,"X",Consolidado!$H$5:$H$1000,IF($D$9="Todos","&gt;0",$D$9))),"00")&amp;IF($D$9="Todos","/"&amp;RIGHT(YEAR(_xlfn.MINIFS(Consolidado!$B$5:$B$1000,Consolidado!$E$5:$E$1000,$B27,Consolidado!$C$5:$C$1000,"Comité de Supervisión",Consolidado!$S$5:$S$1000,"X",Consolidado!$H$5:$H$1000,IF($D$9="Todos","&gt;0",$D$9))),2),"")&amp;IF(_xlfn.MAXIFS(Consolidado!$B$5:$B$1000,Consolidado!$E$5:$E$1000,$B27,Consolidado!$C$5:$C$1000,"Comité de Supervisión",Consolidado!$S$5:$S$1000,"X",Consolidado!$H$5:$H$1000,IF($D$9="Todos","&gt;0",$D$9))&lt;&gt;_xlfn.MINIFS(Consolidado!$B$5:$B$1000,Consolidado!$E$5:$E$1000,$B27,Consolidado!$C$5:$C$1000,"Comité de Supervisión",Consolidado!$S$5:$S$1000,"X",Consolidado!$H$5:$H$1000,IF($D$9="Todos","&gt;0",$D$9))," y "&amp;TEXT(DAY(_xlfn.MAXIFS(Consolidado!$B$5:$B$1000,Consolidado!$E$5:$E$1000,$B27,Consolidado!$C$5:$C$1000,"Comité de Supervisión",Consolidado!$S$5:$S$1000,"X",Consolidado!$H$5:$H$1000,IF($D$9="Todos","&gt;0",$D$9))),"00")&amp;"/"&amp;TEXT(MONTH(_xlfn.MAXIFS(Consolidado!$B$5:$B$1000,Consolidado!$E$5:$E$1000,$B27,Consolidado!$C$5:$C$1000,"Comité de Supervisión",Consolidado!$S$5:$S$1000,"X",Consolidado!$H$5:$H$1000,IF($D$9="Todos","&gt;0",$D$9))),"00")&amp;IF($D$9="Todos","/"&amp;RIGHT(YEAR(_xlfn.MAXIFS(Consolidado!$B$5:$B$1000,Consolidado!$E$5:$E$1000,$B27,Consolidado!$C$5:$C$1000,"Comité de Supervisión",Consolidado!$S$5:$S$1000,"X",Consolidado!$H$5:$H$1000,IF($D$9="Todos","&gt;0",$D$9))),2),""),""),""),IF(SUMIFS(Consolidado!$AD$5:$AD$1000,Consolidado!$E$5:$E$1000,$B27,Consolidado!$C$5:$C$1000,"Consejo de Administración",Consolidado!$S$5:$S$1000,"X",Consolidado!$H$5:$H$1000,IF($D$9="Todos","&gt;0",$D$9))&gt;0,"Consejo "&amp;TEXT(DAY(_xlfn.MINIFS(Consolidado!$B$5:$B$1000,Consolidado!$E$5:$E$1000,$B27,Consolidado!$C$5:$C$1000,"Consejo de Administración",Consolidado!$S$5:$S$1000,"X",Consolidado!$H$5:$H$1000,IF($D$9="Todos","&gt;0",$D$9))),"00")&amp;"/"&amp;TEXT(MONTH(_xlfn.MINIFS(Consolidado!$B$5:$B$1000,Consolidado!$E$5:$E$1000,$B27,Consolidado!$C$5:$C$1000,"Consejo de Administración",Consolidado!$S$5:$S$1000,"X",Consolidado!$H$5:$H$1000,IF($D$9="Todos","&gt;0",$D$9))),"00")&amp;IF($D$9="Todos","/"&amp;RIGHT(YEAR(_xlfn.MINIFS(Consolidado!$B$5:$B$1000,Consolidado!$E$5:$E$1000,$B27,Consolidado!$C$5:$C$1000,"Consejo de Administración",Consolidado!$S$5:$S$1000,"X",Consolidado!$H$5:$H$1000,IF($D$9="Todos","&gt;0",$D$9))),2),"")&amp;IF(_xlfn.MAXIFS(Consolidado!$B$5:$B$1000,Consolidado!$E$5:$E$1000,$B27,Consolidado!$C$5:$C$1000,"Consejo de Administración",Consolidado!$S$5:$S$1000,"X",Consolidado!$H$5:$H$1000,IF($D$9="Todos","&gt;0",$D$9))&lt;&gt;_xlfn.MINIFS(Consolidado!$B$5:$B$1000,Consolidado!$E$5:$E$1000,$B27,Consolidado!$C$5:$C$1000,"Consejo de Administración",Consolidado!$S$5:$S$1000,"X",Consolidado!$H$5:$H$1000,IF($D$9="Todos","&gt;0",$D$9))," y "&amp;TEXT(DAY(_xlfn.MAXIFS(Consolidado!$B$5:$B$1000,Consolidado!$E$5:$E$1000,$B27,Consolidado!$C$5:$C$1000,"Consejo de Administración",Consolidado!$S$5:$S$1000,"X",Consolidado!$H$5:$H$1000,IF($D$9="Todos","&gt;0",$D$9))),"00")&amp;"/"&amp;TEXT(MONTH(_xlfn.MAXIFS(Consolidado!$B$5:$B$1000,Consolidado!$E$5:$E$1000,$B27,Consolidado!$C$5:$C$1000,"Consejo de Administración",Consolidado!$S$5:$S$1000,"X",Consolidado!$H$5:$H$1000,IF($D$9="Todos","&gt;0",$D$9))),"00")&amp;IF($D$9="Todos","/"&amp;RIGHT(YEAR(_xlfn.MAXIFS(Consolidado!$B$5:$B$1000,Consolidado!$E$5:$E$1000,$B27,Consolidado!$C$5:$C$1000,"Consejo de Administración",Consolidado!$S$5:$S$1000,"X",Consolidado!$H$5:$H$1000,IF($D$9="Todos","&gt;0",$D$9))),2),""),""),""),IF(SUMIFS(Consolidado!$AD$5:$AD$1000,Consolidado!$E$5:$E$1000,$B27,Consolidado!$C$5:$C$1000,"Otros",Consolidado!$S$5:$S$1000,"X",Consolidado!$H$5:$H$1000,IF($D$9="Todos","&gt;0",$D$9))&gt;0,"Otros "&amp;TEXT(DAY(_xlfn.MINIFS(Consolidado!$B$5:$B$1000,Consolidado!$E$5:$E$1000,$B27,Consolidado!$C$5:$C$1000,"Otros",Consolidado!$S$5:$S$1000,"X",Consolidado!$H$5:$H$1000,IF($D$9="Todos","&gt;0",$D$9))),"00")&amp;"/"&amp;TEXT(MONTH(_xlfn.MINIFS(Consolidado!$B$5:$B$1000,Consolidado!$E$5:$E$1000,$B27,Consolidado!$C$5:$C$1000,"Otros",Consolidado!$S$5:$S$1000,"X",Consolidado!$H$5:$H$1000,IF($D$9="Todos","&gt;0",$D$9))),"00")&amp;IF($D$9="Todos","/"&amp;RIGHT(YEAR(_xlfn.MINIFS(Consolidado!$B$5:$B$1000,Consolidado!$E$5:$E$1000,$B27,Consolidado!$C$5:$C$1000,"Otros",Consolidado!$S$5:$S$1000,"X",Consolidado!$H$5:$H$1000,IF($D$9="Todos","&gt;0",$D$9))),2),"")&amp;IF(_xlfn.MAXIFS(Consolidado!$B$5:$B$1000,Consolidado!$E$5:$E$1000,$B27,Consolidado!$C$5:$C$1000,"Otros",Consolidado!$S$5:$S$1000,"X",Consolidado!$H$5:$H$1000,IF($D$9="Todos","&gt;0",$D$9))&lt;&gt;_xlfn.MINIFS(Consolidado!$B$5:$B$1000,Consolidado!$E$5:$E$1000,$B27,Consolidado!$C$5:$C$1000,"Otros",Consolidado!$S$5:$S$1000,"X",Consolidado!$H$5:$H$1000,IF($D$9="Todos","&gt;0",$D$9))," y "&amp;TEXT(DAY(_xlfn.MAXIFS(Consolidado!$B$5:$B$1000,Consolidado!$E$5:$E$1000,$B27,Consolidado!$C$5:$C$1000,"Otros",Consolidado!$S$5:$S$1000,"X",Consolidado!$H$5:$H$1000,IF($D$9="Todos","&gt;0",$D$9))),"00")&amp;"/"&amp;TEXT(MONTH(_xlfn.MAXIFS(Consolidado!$B$5:$B$1000,Consolidado!$E$5:$E$1000,$B27,Consolidado!$C$5:$C$1000,"Otros",Consolidado!$S$5:$S$1000,"X",Consolidado!$H$5:$H$1000,IF($D$9="Todos","&gt;0",$D$9))),"00")&amp;IF($D$9="Todos","/"&amp;RIGHT(YEAR(_xlfn.MAXIFS(Consolidado!$B$5:$B$1000,Consolidado!$E$5:$E$1000,$B27,Consolidado!$C$5:$C$1000,"Otros",Consolidado!$S$5:$S$1000,"X",Consolidado!$H$5:$H$1000,IF($D$9="Todos","&gt;0",$D$9))),2),""),""),""))</f>
        <v/>
      </c>
      <c r="V27" s="37" t="str">
        <f aca="false">_xlfn.TEXTJOIN(" +"&amp;CHAR(10),TRUE(),IF(SUMIFS(Consolidado!$AD$5:$AD$1000,Consolidado!$E$5:$E$1000,$B27,Consolidado!$C$5:$C$1000,"Auditoría Interna",Consolidado!$T$5:$T$1000,"X",Consolidado!$H$5:$H$1000,IF($D$9="Todos","&gt;0",$D$9))&gt;0,"Interna "&amp;TEXT(DAY(_xlfn.MINIFS(Consolidado!$B$5:$B$1000,Consolidado!$E$5:$E$1000,$B27,Consolidado!$C$5:$C$1000,"Auditoría Interna",Consolidado!$T$5:$T$1000,"X",Consolidado!$H$5:$H$1000,IF($D$9="Todos","&gt;0",$D$9))),"00")&amp;"/"&amp;TEXT(MONTH(_xlfn.MINIFS(Consolidado!$B$5:$B$1000,Consolidado!$E$5:$E$1000,$B27,Consolidado!$C$5:$C$1000,"Auditoría Interna",Consolidado!$T$5:$T$1000,"X",Consolidado!$H$5:$H$1000,IF($D$9="Todos","&gt;0",$D$9))),"00")&amp;IF($D$9="Todos","/"&amp;RIGHT(YEAR(_xlfn.MINIFS(Consolidado!$B$5:$B$1000,Consolidado!$E$5:$E$1000,$B27,Consolidado!$C$5:$C$1000,"Auditoría Interna",Consolidado!$T$5:$T$1000,"X",Consolidado!$H$5:$H$1000,IF($D$9="Todos","&gt;0",$D$9))),2),"")&amp;IF(_xlfn.MAXIFS(Consolidado!$B$5:$B$1000,Consolidado!$E$5:$E$1000,$B27,Consolidado!$C$5:$C$1000,"Auditoría Interna",Consolidado!$T$5:$T$1000,"X",Consolidado!$H$5:$H$1000,IF($D$9="Todos","&gt;0",$D$9))&lt;&gt;_xlfn.MINIFS(Consolidado!$B$5:$B$1000,Consolidado!$E$5:$E$1000,$B27,Consolidado!$C$5:$C$1000,"Auditoría Interna",Consolidado!$T$5:$T$1000,"X",Consolidado!$H$5:$H$1000,IF($D$9="Todos","&gt;0",$D$9))," y "&amp;TEXT(DAY(_xlfn.MAXIFS(Consolidado!$B$5:$B$1000,Consolidado!$E$5:$E$1000,$B27,Consolidado!$C$5:$C$1000,"Auditoría Interna",Consolidado!$T$5:$T$1000,"X",Consolidado!$H$5:$H$1000,IF($D$9="Todos","&gt;0",$D$9))),"00")&amp;"/"&amp;TEXT(MONTH(_xlfn.MAXIFS(Consolidado!$B$5:$B$1000,Consolidado!$E$5:$E$1000,$B27,Consolidado!$C$5:$C$1000,"Auditoría Interna",Consolidado!$T$5:$T$1000,"X",Consolidado!$H$5:$H$1000,IF($D$9="Todos","&gt;0",$D$9))),"00")&amp;IF($D$9="Todos","/"&amp;RIGHT(YEAR(_xlfn.MAXIFS(Consolidado!$B$5:$B$1000,Consolidado!$E$5:$E$1000,$B27,Consolidado!$C$5:$C$1000,"Auditoría Interna",Consolidado!$T$5:$T$1000,"X",Consolidado!$H$5:$H$1000,IF($D$9="Todos","&gt;0",$D$9))),2),""),""),""),IF(SUMIFS(Consolidado!$AD$5:$AD$1000,Consolidado!$E$5:$E$1000,$B27,Consolidado!$C$5:$C$1000,"Auditoría Externa",Consolidado!$T$5:$T$1000,"X",Consolidado!$H$5:$H$1000,IF($D$9="Todos","&gt;0",$D$9))&gt;0,"Externa "&amp;TEXT(DAY(_xlfn.MINIFS(Consolidado!$B$5:$B$1000,Consolidado!$E$5:$E$1000,$B27,Consolidado!$C$5:$C$1000,"Auditoría Externa",Consolidado!$T$5:$T$1000,"X",Consolidado!$H$5:$H$1000,IF($D$9="Todos","&gt;0",$D$9))),"00")&amp;"/"&amp;TEXT(MONTH(_xlfn.MINIFS(Consolidado!$B$5:$B$1000,Consolidado!$E$5:$E$1000,$B27,Consolidado!$C$5:$C$1000,"Auditoría Externa",Consolidado!$T$5:$T$1000,"X",Consolidado!$H$5:$H$1000,IF($D$9="Todos","&gt;0",$D$9))),"00")&amp;IF($D$9="Todos","/"&amp;RIGHT(YEAR(_xlfn.MINIFS(Consolidado!$B$5:$B$1000,Consolidado!$E$5:$E$1000,$B27,Consolidado!$C$5:$C$1000,"Auditoría Externa",Consolidado!$T$5:$T$1000,"X",Consolidado!$H$5:$H$1000,IF($D$9="Todos","&gt;0",$D$9))),2),"")&amp;IF(_xlfn.MAXIFS(Consolidado!$B$5:$B$1000,Consolidado!$E$5:$E$1000,$B27,Consolidado!$C$5:$C$1000,"Auditoría Externa",Consolidado!$T$5:$T$1000,"X",Consolidado!$H$5:$H$1000,IF($D$9="Todos","&gt;0",$D$9))&lt;&gt;_xlfn.MINIFS(Consolidado!$B$5:$B$1000,Consolidado!$E$5:$E$1000,$B27,Consolidado!$C$5:$C$1000,"Auditoría Externa",Consolidado!$T$5:$T$1000,"X",Consolidado!$H$5:$H$1000,IF($D$9="Todos","&gt;0",$D$9))," y "&amp;TEXT(DAY(_xlfn.MAXIFS(Consolidado!$B$5:$B$1000,Consolidado!$E$5:$E$1000,$B27,Consolidado!$C$5:$C$1000,"Auditoría Externa",Consolidado!$T$5:$T$1000,"X",Consolidado!$H$5:$H$1000,IF($D$9="Todos","&gt;0",$D$9))),"00")&amp;"/"&amp;TEXT(MONTH(_xlfn.MAXIFS(Consolidado!$B$5:$B$1000,Consolidado!$E$5:$E$1000,$B27,Consolidado!$C$5:$C$1000,"Auditoría Externa",Consolidado!$T$5:$T$1000,"X",Consolidado!$H$5:$H$1000,IF($D$9="Todos","&gt;0",$D$9))),"00")&amp;IF($D$9="Todos","/"&amp;RIGHT(YEAR(_xlfn.MAXIFS(Consolidado!$B$5:$B$1000,Consolidado!$E$5:$E$1000,$B27,Consolidado!$C$5:$C$1000,"Auditoría Externa",Consolidado!$T$5:$T$1000,"X",Consolidado!$H$5:$H$1000,IF($D$9="Todos","&gt;0",$D$9))),2),""),""),""),IF(SUMIFS(Consolidado!$AD$5:$AD$1000,Consolidado!$E$5:$E$1000,$B27,Consolidado!$C$5:$C$1000,"SSF",Consolidado!$T$5:$T$1000,"X",Consolidado!$H$5:$H$1000,IF($D$9="Todos","&gt;0",$D$9))&gt;0,"SSF "&amp;TEXT(DAY(_xlfn.MINIFS(Consolidado!$B$5:$B$1000,Consolidado!$E$5:$E$1000,$B27,Consolidado!$C$5:$C$1000,"SSF",Consolidado!$T$5:$T$1000,"X",Consolidado!$H$5:$H$1000,IF($D$9="Todos","&gt;0",$D$9))),"00")&amp;"/"&amp;TEXT(MONTH(_xlfn.MINIFS(Consolidado!$B$5:$B$1000,Consolidado!$E$5:$E$1000,$B27,Consolidado!$C$5:$C$1000,"SSF",Consolidado!$T$5:$T$1000,"X",Consolidado!$H$5:$H$1000,IF($D$9="Todos","&gt;0",$D$9))),"00")&amp;IF($D$9="Todos","/"&amp;RIGHT(YEAR(_xlfn.MINIFS(Consolidado!$B$5:$B$1000,Consolidado!$E$5:$E$1000,$B27,Consolidado!$C$5:$C$1000,"SSF",Consolidado!$T$5:$T$1000,"X",Consolidado!$H$5:$H$1000,IF($D$9="Todos","&gt;0",$D$9))),2),"")&amp;IF(_xlfn.MAXIFS(Consolidado!$B$5:$B$1000,Consolidado!$E$5:$E$1000,$B27,Consolidado!$C$5:$C$1000,"SSF",Consolidado!$T$5:$T$1000,"X",Consolidado!$H$5:$H$1000,IF($D$9="Todos","&gt;0",$D$9))&lt;&gt;_xlfn.MINIFS(Consolidado!$B$5:$B$1000,Consolidado!$E$5:$E$1000,$B27,Consolidado!$C$5:$C$1000,"SSF",Consolidado!$T$5:$T$1000,"X",Consolidado!$H$5:$H$1000,IF($D$9="Todos","&gt;0",$D$9))," y "&amp;TEXT(DAY(_xlfn.MAXIFS(Consolidado!$B$5:$B$1000,Consolidado!$E$5:$E$1000,$B27,Consolidado!$C$5:$C$1000,"SSF",Consolidado!$T$5:$T$1000,"X",Consolidado!$H$5:$H$1000,IF($D$9="Todos","&gt;0",$D$9))),"00")&amp;"/"&amp;TEXT(MONTH(_xlfn.MAXIFS(Consolidado!$B$5:$B$1000,Consolidado!$E$5:$E$1000,$B27,Consolidado!$C$5:$C$1000,"SSF",Consolidado!$T$5:$T$1000,"X",Consolidado!$H$5:$H$1000,IF($D$9="Todos","&gt;0",$D$9))),"00")&amp;IF($D$9="Todos","/"&amp;RIGHT(YEAR(_xlfn.MAXIFS(Consolidado!$B$5:$B$1000,Consolidado!$E$5:$E$1000,$B27,Consolidado!$C$5:$C$1000,"SSF",Consolidado!$T$5:$T$1000,"X",Consolidado!$H$5:$H$1000,IF($D$9="Todos","&gt;0",$D$9))),2),""),""),""),IF(SUMIFS(Consolidado!$AD$5:$AD$1000,Consolidado!$E$5:$E$1000,$B27,Consolidado!$C$5:$C$1000,"Comité de Supervisión",Consolidado!$T$5:$T$1000,"X",Consolidado!$H$5:$H$1000,IF($D$9="Todos","&gt;0",$D$9))&gt;0,"Comité Sup. "&amp;TEXT(DAY(_xlfn.MINIFS(Consolidado!$B$5:$B$1000,Consolidado!$E$5:$E$1000,$B27,Consolidado!$C$5:$C$1000,"Comité de Supervisión",Consolidado!$T$5:$T$1000,"X",Consolidado!$H$5:$H$1000,IF($D$9="Todos","&gt;0",$D$9))),"00")&amp;"/"&amp;TEXT(MONTH(_xlfn.MINIFS(Consolidado!$B$5:$B$1000,Consolidado!$E$5:$E$1000,$B27,Consolidado!$C$5:$C$1000,"Comité de Supervisión",Consolidado!$T$5:$T$1000,"X",Consolidado!$H$5:$H$1000,IF($D$9="Todos","&gt;0",$D$9))),"00")&amp;IF($D$9="Todos","/"&amp;RIGHT(YEAR(_xlfn.MINIFS(Consolidado!$B$5:$B$1000,Consolidado!$E$5:$E$1000,$B27,Consolidado!$C$5:$C$1000,"Comité de Supervisión",Consolidado!$T$5:$T$1000,"X",Consolidado!$H$5:$H$1000,IF($D$9="Todos","&gt;0",$D$9))),2),"")&amp;IF(_xlfn.MAXIFS(Consolidado!$B$5:$B$1000,Consolidado!$E$5:$E$1000,$B27,Consolidado!$C$5:$C$1000,"Comité de Supervisión",Consolidado!$T$5:$T$1000,"X",Consolidado!$H$5:$H$1000,IF($D$9="Todos","&gt;0",$D$9))&lt;&gt;_xlfn.MINIFS(Consolidado!$B$5:$B$1000,Consolidado!$E$5:$E$1000,$B27,Consolidado!$C$5:$C$1000,"Comité de Supervisión",Consolidado!$T$5:$T$1000,"X",Consolidado!$H$5:$H$1000,IF($D$9="Todos","&gt;0",$D$9))," y "&amp;TEXT(DAY(_xlfn.MAXIFS(Consolidado!$B$5:$B$1000,Consolidado!$E$5:$E$1000,$B27,Consolidado!$C$5:$C$1000,"Comité de Supervisión",Consolidado!$T$5:$T$1000,"X",Consolidado!$H$5:$H$1000,IF($D$9="Todos","&gt;0",$D$9))),"00")&amp;"/"&amp;TEXT(MONTH(_xlfn.MAXIFS(Consolidado!$B$5:$B$1000,Consolidado!$E$5:$E$1000,$B27,Consolidado!$C$5:$C$1000,"Comité de Supervisión",Consolidado!$T$5:$T$1000,"X",Consolidado!$H$5:$H$1000,IF($D$9="Todos","&gt;0",$D$9))),"00")&amp;IF($D$9="Todos","/"&amp;RIGHT(YEAR(_xlfn.MAXIFS(Consolidado!$B$5:$B$1000,Consolidado!$E$5:$E$1000,$B27,Consolidado!$C$5:$C$1000,"Comité de Supervisión",Consolidado!$T$5:$T$1000,"X",Consolidado!$H$5:$H$1000,IF($D$9="Todos","&gt;0",$D$9))),2),""),""),""),IF(SUMIFS(Consolidado!$AD$5:$AD$1000,Consolidado!$E$5:$E$1000,$B27,Consolidado!$C$5:$C$1000,"Consejo de Administración",Consolidado!$T$5:$T$1000,"X",Consolidado!$H$5:$H$1000,IF($D$9="Todos","&gt;0",$D$9))&gt;0,"Consejo "&amp;TEXT(DAY(_xlfn.MINIFS(Consolidado!$B$5:$B$1000,Consolidado!$E$5:$E$1000,$B27,Consolidado!$C$5:$C$1000,"Consejo de Administración",Consolidado!$T$5:$T$1000,"X",Consolidado!$H$5:$H$1000,IF($D$9="Todos","&gt;0",$D$9))),"00")&amp;"/"&amp;TEXT(MONTH(_xlfn.MINIFS(Consolidado!$B$5:$B$1000,Consolidado!$E$5:$E$1000,$B27,Consolidado!$C$5:$C$1000,"Consejo de Administración",Consolidado!$T$5:$T$1000,"X",Consolidado!$H$5:$H$1000,IF($D$9="Todos","&gt;0",$D$9))),"00")&amp;IF($D$9="Todos","/"&amp;RIGHT(YEAR(_xlfn.MINIFS(Consolidado!$B$5:$B$1000,Consolidado!$E$5:$E$1000,$B27,Consolidado!$C$5:$C$1000,"Consejo de Administración",Consolidado!$T$5:$T$1000,"X",Consolidado!$H$5:$H$1000,IF($D$9="Todos","&gt;0",$D$9))),2),"")&amp;IF(_xlfn.MAXIFS(Consolidado!$B$5:$B$1000,Consolidado!$E$5:$E$1000,$B27,Consolidado!$C$5:$C$1000,"Consejo de Administración",Consolidado!$T$5:$T$1000,"X",Consolidado!$H$5:$H$1000,IF($D$9="Todos","&gt;0",$D$9))&lt;&gt;_xlfn.MINIFS(Consolidado!$B$5:$B$1000,Consolidado!$E$5:$E$1000,$B27,Consolidado!$C$5:$C$1000,"Consejo de Administración",Consolidado!$T$5:$T$1000,"X",Consolidado!$H$5:$H$1000,IF($D$9="Todos","&gt;0",$D$9))," y "&amp;TEXT(DAY(_xlfn.MAXIFS(Consolidado!$B$5:$B$1000,Consolidado!$E$5:$E$1000,$B27,Consolidado!$C$5:$C$1000,"Consejo de Administración",Consolidado!$T$5:$T$1000,"X",Consolidado!$H$5:$H$1000,IF($D$9="Todos","&gt;0",$D$9))),"00")&amp;"/"&amp;TEXT(MONTH(_xlfn.MAXIFS(Consolidado!$B$5:$B$1000,Consolidado!$E$5:$E$1000,$B27,Consolidado!$C$5:$C$1000,"Consejo de Administración",Consolidado!$T$5:$T$1000,"X",Consolidado!$H$5:$H$1000,IF($D$9="Todos","&gt;0",$D$9))),"00")&amp;IF($D$9="Todos","/"&amp;RIGHT(YEAR(_xlfn.MAXIFS(Consolidado!$B$5:$B$1000,Consolidado!$E$5:$E$1000,$B27,Consolidado!$C$5:$C$1000,"Consejo de Administración",Consolidado!$T$5:$T$1000,"X",Consolidado!$H$5:$H$1000,IF($D$9="Todos","&gt;0",$D$9))),2),""),""),""),IF(SUMIFS(Consolidado!$AD$5:$AD$1000,Consolidado!$E$5:$E$1000,$B27,Consolidado!$C$5:$C$1000,"Otros",Consolidado!$T$5:$T$1000,"X",Consolidado!$H$5:$H$1000,IF($D$9="Todos","&gt;0",$D$9))&gt;0,"Otros "&amp;TEXT(DAY(_xlfn.MINIFS(Consolidado!$B$5:$B$1000,Consolidado!$E$5:$E$1000,$B27,Consolidado!$C$5:$C$1000,"Otros",Consolidado!$T$5:$T$1000,"X",Consolidado!$H$5:$H$1000,IF($D$9="Todos","&gt;0",$D$9))),"00")&amp;"/"&amp;TEXT(MONTH(_xlfn.MINIFS(Consolidado!$B$5:$B$1000,Consolidado!$E$5:$E$1000,$B27,Consolidado!$C$5:$C$1000,"Otros",Consolidado!$T$5:$T$1000,"X",Consolidado!$H$5:$H$1000,IF($D$9="Todos","&gt;0",$D$9))),"00")&amp;IF($D$9="Todos","/"&amp;RIGHT(YEAR(_xlfn.MINIFS(Consolidado!$B$5:$B$1000,Consolidado!$E$5:$E$1000,$B27,Consolidado!$C$5:$C$1000,"Otros",Consolidado!$T$5:$T$1000,"X",Consolidado!$H$5:$H$1000,IF($D$9="Todos","&gt;0",$D$9))),2),"")&amp;IF(_xlfn.MAXIFS(Consolidado!$B$5:$B$1000,Consolidado!$E$5:$E$1000,$B27,Consolidado!$C$5:$C$1000,"Otros",Consolidado!$T$5:$T$1000,"X",Consolidado!$H$5:$H$1000,IF($D$9="Todos","&gt;0",$D$9))&lt;&gt;_xlfn.MINIFS(Consolidado!$B$5:$B$1000,Consolidado!$E$5:$E$1000,$B27,Consolidado!$C$5:$C$1000,"Otros",Consolidado!$T$5:$T$1000,"X",Consolidado!$H$5:$H$1000,IF($D$9="Todos","&gt;0",$D$9))," y "&amp;TEXT(DAY(_xlfn.MAXIFS(Consolidado!$B$5:$B$1000,Consolidado!$E$5:$E$1000,$B27,Consolidado!$C$5:$C$1000,"Otros",Consolidado!$T$5:$T$1000,"X",Consolidado!$H$5:$H$1000,IF($D$9="Todos","&gt;0",$D$9))),"00")&amp;"/"&amp;TEXT(MONTH(_xlfn.MAXIFS(Consolidado!$B$5:$B$1000,Consolidado!$E$5:$E$1000,$B27,Consolidado!$C$5:$C$1000,"Otros",Consolidado!$T$5:$T$1000,"X",Consolidado!$H$5:$H$1000,IF($D$9="Todos","&gt;0",$D$9))),"00")&amp;IF($D$9="Todos","/"&amp;RIGHT(YEAR(_xlfn.MAXIFS(Consolidado!$B$5:$B$1000,Consolidado!$E$5:$E$1000,$B27,Consolidado!$C$5:$C$1000,"Otros",Consolidado!$T$5:$T$1000,"X",Consolidado!$H$5:$H$1000,IF($D$9="Todos","&gt;0",$D$9))),2),""),""),""))</f>
        <v/>
      </c>
      <c r="AD27" s="38" t="str">
        <f aca="false">Catálogos!C7</f>
        <v>Clasificación de cartera, mora y reservas</v>
      </c>
      <c r="AE27" s="38" t="str">
        <f aca="false">Catálogos!D7</f>
        <v>NCB-022</v>
      </c>
      <c r="AF27" s="38" t="n">
        <f aca="false">IF(AD27="",0,IF($D$9="Todos",SUMIFS(Consolidado!$AD$5:$AD$1000,Consolidado!$E$5:$E$1000,AD27,Consolidado!$C$5:$C$1000,"Auditoría Interna"),SUMIFS(Consolidado!$AD$5:$AD$1000,Consolidado!$E$5:$E$1000,AD27,Consolidado!$C$5:$C$1000,"Auditoría Interna",Consolidado!$H$5:$H$1000,$D$9)))</f>
        <v>2</v>
      </c>
      <c r="AG27" s="38" t="n">
        <f aca="false">IF(AD27="",0,IF($D$9="Todos",SUMIFS(Consolidado!$AD$5:$AD$1000,Consolidado!$E$5:$E$1000,AD27,Consolidado!$C$5:$C$1000,"Auditoría Externa"),SUMIFS(Consolidado!$AD$5:$AD$1000,Consolidado!$E$5:$E$1000,AD27,Consolidado!$C$5:$C$1000,"Auditoría Externa",Consolidado!$H$5:$H$1000,$D$9)))</f>
        <v>1</v>
      </c>
      <c r="AH27" s="38" t="n">
        <f aca="false">IF(AD27="",0,IF($D$9="Todos",SUMIFS(Consolidado!$AD$5:$AD$1000,Consolidado!$E$5:$E$1000,AD27,Consolidado!$C$5:$C$1000,"SSF"),SUMIFS(Consolidado!$AD$5:$AD$1000,Consolidado!$E$5:$E$1000,AD27,Consolidado!$C$5:$C$1000,"SSF",Consolidado!$H$5:$H$1000,$D$9)))</f>
        <v>0</v>
      </c>
      <c r="AI27" s="38" t="n">
        <f aca="false">IF(AD27="",0,IF($D$9="Todos",SUMIFS(Consolidado!$AD$5:$AD$1000,Consolidado!$E$5:$E$1000,AD27),SUMIFS(Consolidado!$AD$5:$AD$1000,Consolidado!$E$5:$E$1000,AD27,Consolidado!$H$5:$H$1000,$D$9))-SUM(AF27:AH27))</f>
        <v>0</v>
      </c>
      <c r="AJ27" s="38" t="n">
        <f aca="false">SUM(AF27:AI27)</f>
        <v>3</v>
      </c>
      <c r="AK27" s="38" t="n">
        <f aca="false">(AF27&gt;0)+(AG27&gt;0)+(AH27&gt;0)+(IF($D$9="Todos",SUMIFS(Consolidado!$AD$5:$AD$1000,Consolidado!$E$5:$E$1000,AD27,Consolidado!$C$5:$C$1000,"Comité de Supervisión"),SUMIFS(Consolidado!$AD$5:$AD$1000,Consolidado!$E$5:$E$1000,AD27,Consolidado!$C$5:$C$1000,"Comité de Supervisión",Consolidado!$H$5:$H$1000,$D$9))&gt;0)+(IF($D$9="Todos",SUMIFS(Consolidado!$AD$5:$AD$1000,Consolidado!$E$5:$E$1000,AD27,Consolidado!$C$5:$C$1000,"Consejo de Administración"),SUMIFS(Consolidado!$AD$5:$AD$1000,Consolidado!$E$5:$E$1000,AD27,Consolidado!$C$5:$C$1000,"Consejo de Administración",Consolidado!$H$5:$H$1000,$D$9))&gt;0)+(IF($D$9="Todos",SUMIFS(Consolidado!$AD$5:$AD$1000,Consolidado!$E$5:$E$1000,AD27,Consolidado!$C$5:$C$1000,"Otros"),SUMIFS(Consolidado!$AD$5:$AD$1000,Consolidado!$E$5:$E$1000,AD27,Consolidado!$C$5:$C$1000,"Otros",Consolidado!$H$5:$H$1000,$D$9))&gt;0)</f>
        <v>2</v>
      </c>
      <c r="AL27" s="38" t="n">
        <f aca="false">IF(AD27="",-1,AJ27*10000+AK27*100-ROW()/1000)</f>
        <v>30199.973</v>
      </c>
      <c r="AM27" s="38" t="str">
        <f aca="false" t="array" ref="AM27:AM27">_xlfn.TEXTJOIN(", ",TRUE(),IF((Consolidado!$E$5:$E$1000=AD27)*((($D$9="Todos")+(Consolidado!$H$5:$H$1000=$D$9))&gt;0),Consolidado!$AE$5:$AE$1000,""))</f>
        <v>Interna – 6 de Mayo 2026, Interna – 24 de Junio 2026, Externa – 6 de Octubre 2026</v>
      </c>
      <c r="AN27" s="38" t="str">
        <f aca="false" t="array" ref="AN27:AN27">_xlfn.TEXTJOIN(", ",TRUE(),IF(Consolidado!$E$5:$E$1000=AD27,Consolidado!$AE$5:$AE$1000,""))</f>
        <v>SSF – 17 de Enero 2025, SSF – 25 de Agosto 2025, Interna – 6 de Mayo 2026, Interna – 24 de Junio 2026, Externa – 6 de Octubre 2026</v>
      </c>
    </row>
    <row r="28" customFormat="false" ht="39.75" hidden="false" customHeight="true" outlineLevel="0" collapsed="false">
      <c r="A28" s="31" t="n">
        <v>7</v>
      </c>
      <c r="B28" s="32" t="str">
        <f aca="false">INDEX($AD$22:$AD$51,MATCH(LARGE($AL$22:$AL$51,7),$AL$22:$AL$51,0))</f>
        <v>Informe GIR / informes al Comité y Consejo</v>
      </c>
      <c r="C28" s="33" t="str">
        <f aca="false">INDEX($AE$22:$AE$51,MATCH(LARGE($AL$22:$AL$51,7),$AL$22:$AL$51,0))</f>
        <v>NRP-20</v>
      </c>
      <c r="D28" s="34" t="n">
        <f aca="false">INDEX($AF$22:$AF$51,MATCH(LARGE($AL$22:$AL$51,7),$AL$22:$AL$51,0))</f>
        <v>2</v>
      </c>
      <c r="E28" s="34" t="n">
        <f aca="false">INDEX($AG$22:$AG$51,MATCH(LARGE($AL$22:$AL$51,7),$AL$22:$AL$51,0))</f>
        <v>0</v>
      </c>
      <c r="F28" s="34" t="n">
        <f aca="false">INDEX($AH$22:$AH$51,MATCH(LARGE($AL$22:$AL$51,7),$AL$22:$AL$51,0))</f>
        <v>0</v>
      </c>
      <c r="G28" s="34" t="n">
        <f aca="false">INDEX($AI$22:$AI$51,MATCH(LARGE($AL$22:$AL$51,7),$AL$22:$AL$51,0))</f>
        <v>0</v>
      </c>
      <c r="H28" s="35" t="n">
        <f aca="false">INDEX($AJ$22:$AJ$51,MATCH(LARGE($AL$22:$AL$51,7),$AL$22:$AL$51,0))</f>
        <v>2</v>
      </c>
      <c r="I28" s="36" t="str">
        <f aca="false">IF(INDEX($AK$22:$AK$51,MATCH(LARGE($AL$22:$AL$51,7),$AL$22:$AL$51,0))&gt;=2,"SÍ ("&amp;INDEX($AK$22:$AK$51,MATCH(LARGE($AL$22:$AL$51,7),$AL$22:$AL$51,0))&amp;" entidades)","No")</f>
        <v>No</v>
      </c>
      <c r="J28" s="13" t="str">
        <f aca="false">IF(INDEX($AJ$22:$AJ$51,MATCH(LARGE($AL$22:$AL$51,7),$AL$22:$AL$51,0))&gt;0,INDEX($AM$22:$AM$51,MATCH(LARGE($AL$22:$AL$51,7),$AL$22:$AL$51,0)),IF(INDEX($AN$22:$AN$51,MATCH(LARGE($AL$22:$AL$51,7),$AL$22:$AL$51,0))="","Nunca lo han pedido","No lo pidieron en "&amp;$D$9&amp;". Lo pidieron: "&amp;INDEX($AN$22:$AN$51,MATCH(LARGE($AL$22:$AL$51,7),$AL$22:$AL$51,0))))</f>
        <v>Interna – 6 de Mayo 2026, Interna – 22 de Agosto 2026</v>
      </c>
      <c r="K28" s="37" t="str">
        <f aca="false">_xlfn.TEXTJOIN(" +"&amp;CHAR(10),TRUE(),IF(SUMIFS(Consolidado!$AD$5:$AD$1000,Consolidado!$E$5:$E$1000,$B28,Consolidado!$C$5:$C$1000,"Auditoría Interna",Consolidado!$I$5:$I$1000,"X",Consolidado!$H$5:$H$1000,IF($D$9="Todos","&gt;0",$D$9))&gt;0,"Interna "&amp;TEXT(DAY(_xlfn.MINIFS(Consolidado!$B$5:$B$1000,Consolidado!$E$5:$E$1000,$B28,Consolidado!$C$5:$C$1000,"Auditoría Interna",Consolidado!$I$5:$I$1000,"X",Consolidado!$H$5:$H$1000,IF($D$9="Todos","&gt;0",$D$9))),"00")&amp;"/"&amp;TEXT(MONTH(_xlfn.MINIFS(Consolidado!$B$5:$B$1000,Consolidado!$E$5:$E$1000,$B28,Consolidado!$C$5:$C$1000,"Auditoría Interna",Consolidado!$I$5:$I$1000,"X",Consolidado!$H$5:$H$1000,IF($D$9="Todos","&gt;0",$D$9))),"00")&amp;IF($D$9="Todos","/"&amp;RIGHT(YEAR(_xlfn.MINIFS(Consolidado!$B$5:$B$1000,Consolidado!$E$5:$E$1000,$B28,Consolidado!$C$5:$C$1000,"Auditoría Interna",Consolidado!$I$5:$I$1000,"X",Consolidado!$H$5:$H$1000,IF($D$9="Todos","&gt;0",$D$9))),2),"")&amp;IF(_xlfn.MAXIFS(Consolidado!$B$5:$B$1000,Consolidado!$E$5:$E$1000,$B28,Consolidado!$C$5:$C$1000,"Auditoría Interna",Consolidado!$I$5:$I$1000,"X",Consolidado!$H$5:$H$1000,IF($D$9="Todos","&gt;0",$D$9))&lt;&gt;_xlfn.MINIFS(Consolidado!$B$5:$B$1000,Consolidado!$E$5:$E$1000,$B28,Consolidado!$C$5:$C$1000,"Auditoría Interna",Consolidado!$I$5:$I$1000,"X",Consolidado!$H$5:$H$1000,IF($D$9="Todos","&gt;0",$D$9))," y "&amp;TEXT(DAY(_xlfn.MAXIFS(Consolidado!$B$5:$B$1000,Consolidado!$E$5:$E$1000,$B28,Consolidado!$C$5:$C$1000,"Auditoría Interna",Consolidado!$I$5:$I$1000,"X",Consolidado!$H$5:$H$1000,IF($D$9="Todos","&gt;0",$D$9))),"00")&amp;"/"&amp;TEXT(MONTH(_xlfn.MAXIFS(Consolidado!$B$5:$B$1000,Consolidado!$E$5:$E$1000,$B28,Consolidado!$C$5:$C$1000,"Auditoría Interna",Consolidado!$I$5:$I$1000,"X",Consolidado!$H$5:$H$1000,IF($D$9="Todos","&gt;0",$D$9))),"00")&amp;IF($D$9="Todos","/"&amp;RIGHT(YEAR(_xlfn.MAXIFS(Consolidado!$B$5:$B$1000,Consolidado!$E$5:$E$1000,$B28,Consolidado!$C$5:$C$1000,"Auditoría Interna",Consolidado!$I$5:$I$1000,"X",Consolidado!$H$5:$H$1000,IF($D$9="Todos","&gt;0",$D$9))),2),""),""),""),IF(SUMIFS(Consolidado!$AD$5:$AD$1000,Consolidado!$E$5:$E$1000,$B28,Consolidado!$C$5:$C$1000,"Auditoría Externa",Consolidado!$I$5:$I$1000,"X",Consolidado!$H$5:$H$1000,IF($D$9="Todos","&gt;0",$D$9))&gt;0,"Externa "&amp;TEXT(DAY(_xlfn.MINIFS(Consolidado!$B$5:$B$1000,Consolidado!$E$5:$E$1000,$B28,Consolidado!$C$5:$C$1000,"Auditoría Externa",Consolidado!$I$5:$I$1000,"X",Consolidado!$H$5:$H$1000,IF($D$9="Todos","&gt;0",$D$9))),"00")&amp;"/"&amp;TEXT(MONTH(_xlfn.MINIFS(Consolidado!$B$5:$B$1000,Consolidado!$E$5:$E$1000,$B28,Consolidado!$C$5:$C$1000,"Auditoría Externa",Consolidado!$I$5:$I$1000,"X",Consolidado!$H$5:$H$1000,IF($D$9="Todos","&gt;0",$D$9))),"00")&amp;IF($D$9="Todos","/"&amp;RIGHT(YEAR(_xlfn.MINIFS(Consolidado!$B$5:$B$1000,Consolidado!$E$5:$E$1000,$B28,Consolidado!$C$5:$C$1000,"Auditoría Externa",Consolidado!$I$5:$I$1000,"X",Consolidado!$H$5:$H$1000,IF($D$9="Todos","&gt;0",$D$9))),2),"")&amp;IF(_xlfn.MAXIFS(Consolidado!$B$5:$B$1000,Consolidado!$E$5:$E$1000,$B28,Consolidado!$C$5:$C$1000,"Auditoría Externa",Consolidado!$I$5:$I$1000,"X",Consolidado!$H$5:$H$1000,IF($D$9="Todos","&gt;0",$D$9))&lt;&gt;_xlfn.MINIFS(Consolidado!$B$5:$B$1000,Consolidado!$E$5:$E$1000,$B28,Consolidado!$C$5:$C$1000,"Auditoría Externa",Consolidado!$I$5:$I$1000,"X",Consolidado!$H$5:$H$1000,IF($D$9="Todos","&gt;0",$D$9))," y "&amp;TEXT(DAY(_xlfn.MAXIFS(Consolidado!$B$5:$B$1000,Consolidado!$E$5:$E$1000,$B28,Consolidado!$C$5:$C$1000,"Auditoría Externa",Consolidado!$I$5:$I$1000,"X",Consolidado!$H$5:$H$1000,IF($D$9="Todos","&gt;0",$D$9))),"00")&amp;"/"&amp;TEXT(MONTH(_xlfn.MAXIFS(Consolidado!$B$5:$B$1000,Consolidado!$E$5:$E$1000,$B28,Consolidado!$C$5:$C$1000,"Auditoría Externa",Consolidado!$I$5:$I$1000,"X",Consolidado!$H$5:$H$1000,IF($D$9="Todos","&gt;0",$D$9))),"00")&amp;IF($D$9="Todos","/"&amp;RIGHT(YEAR(_xlfn.MAXIFS(Consolidado!$B$5:$B$1000,Consolidado!$E$5:$E$1000,$B28,Consolidado!$C$5:$C$1000,"Auditoría Externa",Consolidado!$I$5:$I$1000,"X",Consolidado!$H$5:$H$1000,IF($D$9="Todos","&gt;0",$D$9))),2),""),""),""),IF(SUMIFS(Consolidado!$AD$5:$AD$1000,Consolidado!$E$5:$E$1000,$B28,Consolidado!$C$5:$C$1000,"SSF",Consolidado!$I$5:$I$1000,"X",Consolidado!$H$5:$H$1000,IF($D$9="Todos","&gt;0",$D$9))&gt;0,"SSF "&amp;TEXT(DAY(_xlfn.MINIFS(Consolidado!$B$5:$B$1000,Consolidado!$E$5:$E$1000,$B28,Consolidado!$C$5:$C$1000,"SSF",Consolidado!$I$5:$I$1000,"X",Consolidado!$H$5:$H$1000,IF($D$9="Todos","&gt;0",$D$9))),"00")&amp;"/"&amp;TEXT(MONTH(_xlfn.MINIFS(Consolidado!$B$5:$B$1000,Consolidado!$E$5:$E$1000,$B28,Consolidado!$C$5:$C$1000,"SSF",Consolidado!$I$5:$I$1000,"X",Consolidado!$H$5:$H$1000,IF($D$9="Todos","&gt;0",$D$9))),"00")&amp;IF($D$9="Todos","/"&amp;RIGHT(YEAR(_xlfn.MINIFS(Consolidado!$B$5:$B$1000,Consolidado!$E$5:$E$1000,$B28,Consolidado!$C$5:$C$1000,"SSF",Consolidado!$I$5:$I$1000,"X",Consolidado!$H$5:$H$1000,IF($D$9="Todos","&gt;0",$D$9))),2),"")&amp;IF(_xlfn.MAXIFS(Consolidado!$B$5:$B$1000,Consolidado!$E$5:$E$1000,$B28,Consolidado!$C$5:$C$1000,"SSF",Consolidado!$I$5:$I$1000,"X",Consolidado!$H$5:$H$1000,IF($D$9="Todos","&gt;0",$D$9))&lt;&gt;_xlfn.MINIFS(Consolidado!$B$5:$B$1000,Consolidado!$E$5:$E$1000,$B28,Consolidado!$C$5:$C$1000,"SSF",Consolidado!$I$5:$I$1000,"X",Consolidado!$H$5:$H$1000,IF($D$9="Todos","&gt;0",$D$9))," y "&amp;TEXT(DAY(_xlfn.MAXIFS(Consolidado!$B$5:$B$1000,Consolidado!$E$5:$E$1000,$B28,Consolidado!$C$5:$C$1000,"SSF",Consolidado!$I$5:$I$1000,"X",Consolidado!$H$5:$H$1000,IF($D$9="Todos","&gt;0",$D$9))),"00")&amp;"/"&amp;TEXT(MONTH(_xlfn.MAXIFS(Consolidado!$B$5:$B$1000,Consolidado!$E$5:$E$1000,$B28,Consolidado!$C$5:$C$1000,"SSF",Consolidado!$I$5:$I$1000,"X",Consolidado!$H$5:$H$1000,IF($D$9="Todos","&gt;0",$D$9))),"00")&amp;IF($D$9="Todos","/"&amp;RIGHT(YEAR(_xlfn.MAXIFS(Consolidado!$B$5:$B$1000,Consolidado!$E$5:$E$1000,$B28,Consolidado!$C$5:$C$1000,"SSF",Consolidado!$I$5:$I$1000,"X",Consolidado!$H$5:$H$1000,IF($D$9="Todos","&gt;0",$D$9))),2),""),""),""),IF(SUMIFS(Consolidado!$AD$5:$AD$1000,Consolidado!$E$5:$E$1000,$B28,Consolidado!$C$5:$C$1000,"Comité de Supervisión",Consolidado!$I$5:$I$1000,"X",Consolidado!$H$5:$H$1000,IF($D$9="Todos","&gt;0",$D$9))&gt;0,"Comité Sup. "&amp;TEXT(DAY(_xlfn.MINIFS(Consolidado!$B$5:$B$1000,Consolidado!$E$5:$E$1000,$B28,Consolidado!$C$5:$C$1000,"Comité de Supervisión",Consolidado!$I$5:$I$1000,"X",Consolidado!$H$5:$H$1000,IF($D$9="Todos","&gt;0",$D$9))),"00")&amp;"/"&amp;TEXT(MONTH(_xlfn.MINIFS(Consolidado!$B$5:$B$1000,Consolidado!$E$5:$E$1000,$B28,Consolidado!$C$5:$C$1000,"Comité de Supervisión",Consolidado!$I$5:$I$1000,"X",Consolidado!$H$5:$H$1000,IF($D$9="Todos","&gt;0",$D$9))),"00")&amp;IF($D$9="Todos","/"&amp;RIGHT(YEAR(_xlfn.MINIFS(Consolidado!$B$5:$B$1000,Consolidado!$E$5:$E$1000,$B28,Consolidado!$C$5:$C$1000,"Comité de Supervisión",Consolidado!$I$5:$I$1000,"X",Consolidado!$H$5:$H$1000,IF($D$9="Todos","&gt;0",$D$9))),2),"")&amp;IF(_xlfn.MAXIFS(Consolidado!$B$5:$B$1000,Consolidado!$E$5:$E$1000,$B28,Consolidado!$C$5:$C$1000,"Comité de Supervisión",Consolidado!$I$5:$I$1000,"X",Consolidado!$H$5:$H$1000,IF($D$9="Todos","&gt;0",$D$9))&lt;&gt;_xlfn.MINIFS(Consolidado!$B$5:$B$1000,Consolidado!$E$5:$E$1000,$B28,Consolidado!$C$5:$C$1000,"Comité de Supervisión",Consolidado!$I$5:$I$1000,"X",Consolidado!$H$5:$H$1000,IF($D$9="Todos","&gt;0",$D$9))," y "&amp;TEXT(DAY(_xlfn.MAXIFS(Consolidado!$B$5:$B$1000,Consolidado!$E$5:$E$1000,$B28,Consolidado!$C$5:$C$1000,"Comité de Supervisión",Consolidado!$I$5:$I$1000,"X",Consolidado!$H$5:$H$1000,IF($D$9="Todos","&gt;0",$D$9))),"00")&amp;"/"&amp;TEXT(MONTH(_xlfn.MAXIFS(Consolidado!$B$5:$B$1000,Consolidado!$E$5:$E$1000,$B28,Consolidado!$C$5:$C$1000,"Comité de Supervisión",Consolidado!$I$5:$I$1000,"X",Consolidado!$H$5:$H$1000,IF($D$9="Todos","&gt;0",$D$9))),"00")&amp;IF($D$9="Todos","/"&amp;RIGHT(YEAR(_xlfn.MAXIFS(Consolidado!$B$5:$B$1000,Consolidado!$E$5:$E$1000,$B28,Consolidado!$C$5:$C$1000,"Comité de Supervisión",Consolidado!$I$5:$I$1000,"X",Consolidado!$H$5:$H$1000,IF($D$9="Todos","&gt;0",$D$9))),2),""),""),""),IF(SUMIFS(Consolidado!$AD$5:$AD$1000,Consolidado!$E$5:$E$1000,$B28,Consolidado!$C$5:$C$1000,"Consejo de Administración",Consolidado!$I$5:$I$1000,"X",Consolidado!$H$5:$H$1000,IF($D$9="Todos","&gt;0",$D$9))&gt;0,"Consejo "&amp;TEXT(DAY(_xlfn.MINIFS(Consolidado!$B$5:$B$1000,Consolidado!$E$5:$E$1000,$B28,Consolidado!$C$5:$C$1000,"Consejo de Administración",Consolidado!$I$5:$I$1000,"X",Consolidado!$H$5:$H$1000,IF($D$9="Todos","&gt;0",$D$9))),"00")&amp;"/"&amp;TEXT(MONTH(_xlfn.MINIFS(Consolidado!$B$5:$B$1000,Consolidado!$E$5:$E$1000,$B28,Consolidado!$C$5:$C$1000,"Consejo de Administración",Consolidado!$I$5:$I$1000,"X",Consolidado!$H$5:$H$1000,IF($D$9="Todos","&gt;0",$D$9))),"00")&amp;IF($D$9="Todos","/"&amp;RIGHT(YEAR(_xlfn.MINIFS(Consolidado!$B$5:$B$1000,Consolidado!$E$5:$E$1000,$B28,Consolidado!$C$5:$C$1000,"Consejo de Administración",Consolidado!$I$5:$I$1000,"X",Consolidado!$H$5:$H$1000,IF($D$9="Todos","&gt;0",$D$9))),2),"")&amp;IF(_xlfn.MAXIFS(Consolidado!$B$5:$B$1000,Consolidado!$E$5:$E$1000,$B28,Consolidado!$C$5:$C$1000,"Consejo de Administración",Consolidado!$I$5:$I$1000,"X",Consolidado!$H$5:$H$1000,IF($D$9="Todos","&gt;0",$D$9))&lt;&gt;_xlfn.MINIFS(Consolidado!$B$5:$B$1000,Consolidado!$E$5:$E$1000,$B28,Consolidado!$C$5:$C$1000,"Consejo de Administración",Consolidado!$I$5:$I$1000,"X",Consolidado!$H$5:$H$1000,IF($D$9="Todos","&gt;0",$D$9))," y "&amp;TEXT(DAY(_xlfn.MAXIFS(Consolidado!$B$5:$B$1000,Consolidado!$E$5:$E$1000,$B28,Consolidado!$C$5:$C$1000,"Consejo de Administración",Consolidado!$I$5:$I$1000,"X",Consolidado!$H$5:$H$1000,IF($D$9="Todos","&gt;0",$D$9))),"00")&amp;"/"&amp;TEXT(MONTH(_xlfn.MAXIFS(Consolidado!$B$5:$B$1000,Consolidado!$E$5:$E$1000,$B28,Consolidado!$C$5:$C$1000,"Consejo de Administración",Consolidado!$I$5:$I$1000,"X",Consolidado!$H$5:$H$1000,IF($D$9="Todos","&gt;0",$D$9))),"00")&amp;IF($D$9="Todos","/"&amp;RIGHT(YEAR(_xlfn.MAXIFS(Consolidado!$B$5:$B$1000,Consolidado!$E$5:$E$1000,$B28,Consolidado!$C$5:$C$1000,"Consejo de Administración",Consolidado!$I$5:$I$1000,"X",Consolidado!$H$5:$H$1000,IF($D$9="Todos","&gt;0",$D$9))),2),""),""),""),IF(SUMIFS(Consolidado!$AD$5:$AD$1000,Consolidado!$E$5:$E$1000,$B28,Consolidado!$C$5:$C$1000,"Otros",Consolidado!$I$5:$I$1000,"X",Consolidado!$H$5:$H$1000,IF($D$9="Todos","&gt;0",$D$9))&gt;0,"Otros "&amp;TEXT(DAY(_xlfn.MINIFS(Consolidado!$B$5:$B$1000,Consolidado!$E$5:$E$1000,$B28,Consolidado!$C$5:$C$1000,"Otros",Consolidado!$I$5:$I$1000,"X",Consolidado!$H$5:$H$1000,IF($D$9="Todos","&gt;0",$D$9))),"00")&amp;"/"&amp;TEXT(MONTH(_xlfn.MINIFS(Consolidado!$B$5:$B$1000,Consolidado!$E$5:$E$1000,$B28,Consolidado!$C$5:$C$1000,"Otros",Consolidado!$I$5:$I$1000,"X",Consolidado!$H$5:$H$1000,IF($D$9="Todos","&gt;0",$D$9))),"00")&amp;IF($D$9="Todos","/"&amp;RIGHT(YEAR(_xlfn.MINIFS(Consolidado!$B$5:$B$1000,Consolidado!$E$5:$E$1000,$B28,Consolidado!$C$5:$C$1000,"Otros",Consolidado!$I$5:$I$1000,"X",Consolidado!$H$5:$H$1000,IF($D$9="Todos","&gt;0",$D$9))),2),"")&amp;IF(_xlfn.MAXIFS(Consolidado!$B$5:$B$1000,Consolidado!$E$5:$E$1000,$B28,Consolidado!$C$5:$C$1000,"Otros",Consolidado!$I$5:$I$1000,"X",Consolidado!$H$5:$H$1000,IF($D$9="Todos","&gt;0",$D$9))&lt;&gt;_xlfn.MINIFS(Consolidado!$B$5:$B$1000,Consolidado!$E$5:$E$1000,$B28,Consolidado!$C$5:$C$1000,"Otros",Consolidado!$I$5:$I$1000,"X",Consolidado!$H$5:$H$1000,IF($D$9="Todos","&gt;0",$D$9))," y "&amp;TEXT(DAY(_xlfn.MAXIFS(Consolidado!$B$5:$B$1000,Consolidado!$E$5:$E$1000,$B28,Consolidado!$C$5:$C$1000,"Otros",Consolidado!$I$5:$I$1000,"X",Consolidado!$H$5:$H$1000,IF($D$9="Todos","&gt;0",$D$9))),"00")&amp;"/"&amp;TEXT(MONTH(_xlfn.MAXIFS(Consolidado!$B$5:$B$1000,Consolidado!$E$5:$E$1000,$B28,Consolidado!$C$5:$C$1000,"Otros",Consolidado!$I$5:$I$1000,"X",Consolidado!$H$5:$H$1000,IF($D$9="Todos","&gt;0",$D$9))),"00")&amp;IF($D$9="Todos","/"&amp;RIGHT(YEAR(_xlfn.MAXIFS(Consolidado!$B$5:$B$1000,Consolidado!$E$5:$E$1000,$B28,Consolidado!$C$5:$C$1000,"Otros",Consolidado!$I$5:$I$1000,"X",Consolidado!$H$5:$H$1000,IF($D$9="Todos","&gt;0",$D$9))),2),""),""),""))</f>
        <v/>
      </c>
      <c r="L28" s="37" t="str">
        <f aca="false">_xlfn.TEXTJOIN(" +"&amp;CHAR(10),TRUE(),IF(SUMIFS(Consolidado!$AD$5:$AD$1000,Consolidado!$E$5:$E$1000,$B28,Consolidado!$C$5:$C$1000,"Auditoría Interna",Consolidado!$J$5:$J$1000,"X",Consolidado!$H$5:$H$1000,IF($D$9="Todos","&gt;0",$D$9))&gt;0,"Interna "&amp;TEXT(DAY(_xlfn.MINIFS(Consolidado!$B$5:$B$1000,Consolidado!$E$5:$E$1000,$B28,Consolidado!$C$5:$C$1000,"Auditoría Interna",Consolidado!$J$5:$J$1000,"X",Consolidado!$H$5:$H$1000,IF($D$9="Todos","&gt;0",$D$9))),"00")&amp;"/"&amp;TEXT(MONTH(_xlfn.MINIFS(Consolidado!$B$5:$B$1000,Consolidado!$E$5:$E$1000,$B28,Consolidado!$C$5:$C$1000,"Auditoría Interna",Consolidado!$J$5:$J$1000,"X",Consolidado!$H$5:$H$1000,IF($D$9="Todos","&gt;0",$D$9))),"00")&amp;IF($D$9="Todos","/"&amp;RIGHT(YEAR(_xlfn.MINIFS(Consolidado!$B$5:$B$1000,Consolidado!$E$5:$E$1000,$B28,Consolidado!$C$5:$C$1000,"Auditoría Interna",Consolidado!$J$5:$J$1000,"X",Consolidado!$H$5:$H$1000,IF($D$9="Todos","&gt;0",$D$9))),2),"")&amp;IF(_xlfn.MAXIFS(Consolidado!$B$5:$B$1000,Consolidado!$E$5:$E$1000,$B28,Consolidado!$C$5:$C$1000,"Auditoría Interna",Consolidado!$J$5:$J$1000,"X",Consolidado!$H$5:$H$1000,IF($D$9="Todos","&gt;0",$D$9))&lt;&gt;_xlfn.MINIFS(Consolidado!$B$5:$B$1000,Consolidado!$E$5:$E$1000,$B28,Consolidado!$C$5:$C$1000,"Auditoría Interna",Consolidado!$J$5:$J$1000,"X",Consolidado!$H$5:$H$1000,IF($D$9="Todos","&gt;0",$D$9))," y "&amp;TEXT(DAY(_xlfn.MAXIFS(Consolidado!$B$5:$B$1000,Consolidado!$E$5:$E$1000,$B28,Consolidado!$C$5:$C$1000,"Auditoría Interna",Consolidado!$J$5:$J$1000,"X",Consolidado!$H$5:$H$1000,IF($D$9="Todos","&gt;0",$D$9))),"00")&amp;"/"&amp;TEXT(MONTH(_xlfn.MAXIFS(Consolidado!$B$5:$B$1000,Consolidado!$E$5:$E$1000,$B28,Consolidado!$C$5:$C$1000,"Auditoría Interna",Consolidado!$J$5:$J$1000,"X",Consolidado!$H$5:$H$1000,IF($D$9="Todos","&gt;0",$D$9))),"00")&amp;IF($D$9="Todos","/"&amp;RIGHT(YEAR(_xlfn.MAXIFS(Consolidado!$B$5:$B$1000,Consolidado!$E$5:$E$1000,$B28,Consolidado!$C$5:$C$1000,"Auditoría Interna",Consolidado!$J$5:$J$1000,"X",Consolidado!$H$5:$H$1000,IF($D$9="Todos","&gt;0",$D$9))),2),""),""),""),IF(SUMIFS(Consolidado!$AD$5:$AD$1000,Consolidado!$E$5:$E$1000,$B28,Consolidado!$C$5:$C$1000,"Auditoría Externa",Consolidado!$J$5:$J$1000,"X",Consolidado!$H$5:$H$1000,IF($D$9="Todos","&gt;0",$D$9))&gt;0,"Externa "&amp;TEXT(DAY(_xlfn.MINIFS(Consolidado!$B$5:$B$1000,Consolidado!$E$5:$E$1000,$B28,Consolidado!$C$5:$C$1000,"Auditoría Externa",Consolidado!$J$5:$J$1000,"X",Consolidado!$H$5:$H$1000,IF($D$9="Todos","&gt;0",$D$9))),"00")&amp;"/"&amp;TEXT(MONTH(_xlfn.MINIFS(Consolidado!$B$5:$B$1000,Consolidado!$E$5:$E$1000,$B28,Consolidado!$C$5:$C$1000,"Auditoría Externa",Consolidado!$J$5:$J$1000,"X",Consolidado!$H$5:$H$1000,IF($D$9="Todos","&gt;0",$D$9))),"00")&amp;IF($D$9="Todos","/"&amp;RIGHT(YEAR(_xlfn.MINIFS(Consolidado!$B$5:$B$1000,Consolidado!$E$5:$E$1000,$B28,Consolidado!$C$5:$C$1000,"Auditoría Externa",Consolidado!$J$5:$J$1000,"X",Consolidado!$H$5:$H$1000,IF($D$9="Todos","&gt;0",$D$9))),2),"")&amp;IF(_xlfn.MAXIFS(Consolidado!$B$5:$B$1000,Consolidado!$E$5:$E$1000,$B28,Consolidado!$C$5:$C$1000,"Auditoría Externa",Consolidado!$J$5:$J$1000,"X",Consolidado!$H$5:$H$1000,IF($D$9="Todos","&gt;0",$D$9))&lt;&gt;_xlfn.MINIFS(Consolidado!$B$5:$B$1000,Consolidado!$E$5:$E$1000,$B28,Consolidado!$C$5:$C$1000,"Auditoría Externa",Consolidado!$J$5:$J$1000,"X",Consolidado!$H$5:$H$1000,IF($D$9="Todos","&gt;0",$D$9))," y "&amp;TEXT(DAY(_xlfn.MAXIFS(Consolidado!$B$5:$B$1000,Consolidado!$E$5:$E$1000,$B28,Consolidado!$C$5:$C$1000,"Auditoría Externa",Consolidado!$J$5:$J$1000,"X",Consolidado!$H$5:$H$1000,IF($D$9="Todos","&gt;0",$D$9))),"00")&amp;"/"&amp;TEXT(MONTH(_xlfn.MAXIFS(Consolidado!$B$5:$B$1000,Consolidado!$E$5:$E$1000,$B28,Consolidado!$C$5:$C$1000,"Auditoría Externa",Consolidado!$J$5:$J$1000,"X",Consolidado!$H$5:$H$1000,IF($D$9="Todos","&gt;0",$D$9))),"00")&amp;IF($D$9="Todos","/"&amp;RIGHT(YEAR(_xlfn.MAXIFS(Consolidado!$B$5:$B$1000,Consolidado!$E$5:$E$1000,$B28,Consolidado!$C$5:$C$1000,"Auditoría Externa",Consolidado!$J$5:$J$1000,"X",Consolidado!$H$5:$H$1000,IF($D$9="Todos","&gt;0",$D$9))),2),""),""),""),IF(SUMIFS(Consolidado!$AD$5:$AD$1000,Consolidado!$E$5:$E$1000,$B28,Consolidado!$C$5:$C$1000,"SSF",Consolidado!$J$5:$J$1000,"X",Consolidado!$H$5:$H$1000,IF($D$9="Todos","&gt;0",$D$9))&gt;0,"SSF "&amp;TEXT(DAY(_xlfn.MINIFS(Consolidado!$B$5:$B$1000,Consolidado!$E$5:$E$1000,$B28,Consolidado!$C$5:$C$1000,"SSF",Consolidado!$J$5:$J$1000,"X",Consolidado!$H$5:$H$1000,IF($D$9="Todos","&gt;0",$D$9))),"00")&amp;"/"&amp;TEXT(MONTH(_xlfn.MINIFS(Consolidado!$B$5:$B$1000,Consolidado!$E$5:$E$1000,$B28,Consolidado!$C$5:$C$1000,"SSF",Consolidado!$J$5:$J$1000,"X",Consolidado!$H$5:$H$1000,IF($D$9="Todos","&gt;0",$D$9))),"00")&amp;IF($D$9="Todos","/"&amp;RIGHT(YEAR(_xlfn.MINIFS(Consolidado!$B$5:$B$1000,Consolidado!$E$5:$E$1000,$B28,Consolidado!$C$5:$C$1000,"SSF",Consolidado!$J$5:$J$1000,"X",Consolidado!$H$5:$H$1000,IF($D$9="Todos","&gt;0",$D$9))),2),"")&amp;IF(_xlfn.MAXIFS(Consolidado!$B$5:$B$1000,Consolidado!$E$5:$E$1000,$B28,Consolidado!$C$5:$C$1000,"SSF",Consolidado!$J$5:$J$1000,"X",Consolidado!$H$5:$H$1000,IF($D$9="Todos","&gt;0",$D$9))&lt;&gt;_xlfn.MINIFS(Consolidado!$B$5:$B$1000,Consolidado!$E$5:$E$1000,$B28,Consolidado!$C$5:$C$1000,"SSF",Consolidado!$J$5:$J$1000,"X",Consolidado!$H$5:$H$1000,IF($D$9="Todos","&gt;0",$D$9))," y "&amp;TEXT(DAY(_xlfn.MAXIFS(Consolidado!$B$5:$B$1000,Consolidado!$E$5:$E$1000,$B28,Consolidado!$C$5:$C$1000,"SSF",Consolidado!$J$5:$J$1000,"X",Consolidado!$H$5:$H$1000,IF($D$9="Todos","&gt;0",$D$9))),"00")&amp;"/"&amp;TEXT(MONTH(_xlfn.MAXIFS(Consolidado!$B$5:$B$1000,Consolidado!$E$5:$E$1000,$B28,Consolidado!$C$5:$C$1000,"SSF",Consolidado!$J$5:$J$1000,"X",Consolidado!$H$5:$H$1000,IF($D$9="Todos","&gt;0",$D$9))),"00")&amp;IF($D$9="Todos","/"&amp;RIGHT(YEAR(_xlfn.MAXIFS(Consolidado!$B$5:$B$1000,Consolidado!$E$5:$E$1000,$B28,Consolidado!$C$5:$C$1000,"SSF",Consolidado!$J$5:$J$1000,"X",Consolidado!$H$5:$H$1000,IF($D$9="Todos","&gt;0",$D$9))),2),""),""),""),IF(SUMIFS(Consolidado!$AD$5:$AD$1000,Consolidado!$E$5:$E$1000,$B28,Consolidado!$C$5:$C$1000,"Comité de Supervisión",Consolidado!$J$5:$J$1000,"X",Consolidado!$H$5:$H$1000,IF($D$9="Todos","&gt;0",$D$9))&gt;0,"Comité Sup. "&amp;TEXT(DAY(_xlfn.MINIFS(Consolidado!$B$5:$B$1000,Consolidado!$E$5:$E$1000,$B28,Consolidado!$C$5:$C$1000,"Comité de Supervisión",Consolidado!$J$5:$J$1000,"X",Consolidado!$H$5:$H$1000,IF($D$9="Todos","&gt;0",$D$9))),"00")&amp;"/"&amp;TEXT(MONTH(_xlfn.MINIFS(Consolidado!$B$5:$B$1000,Consolidado!$E$5:$E$1000,$B28,Consolidado!$C$5:$C$1000,"Comité de Supervisión",Consolidado!$J$5:$J$1000,"X",Consolidado!$H$5:$H$1000,IF($D$9="Todos","&gt;0",$D$9))),"00")&amp;IF($D$9="Todos","/"&amp;RIGHT(YEAR(_xlfn.MINIFS(Consolidado!$B$5:$B$1000,Consolidado!$E$5:$E$1000,$B28,Consolidado!$C$5:$C$1000,"Comité de Supervisión",Consolidado!$J$5:$J$1000,"X",Consolidado!$H$5:$H$1000,IF($D$9="Todos","&gt;0",$D$9))),2),"")&amp;IF(_xlfn.MAXIFS(Consolidado!$B$5:$B$1000,Consolidado!$E$5:$E$1000,$B28,Consolidado!$C$5:$C$1000,"Comité de Supervisión",Consolidado!$J$5:$J$1000,"X",Consolidado!$H$5:$H$1000,IF($D$9="Todos","&gt;0",$D$9))&lt;&gt;_xlfn.MINIFS(Consolidado!$B$5:$B$1000,Consolidado!$E$5:$E$1000,$B28,Consolidado!$C$5:$C$1000,"Comité de Supervisión",Consolidado!$J$5:$J$1000,"X",Consolidado!$H$5:$H$1000,IF($D$9="Todos","&gt;0",$D$9))," y "&amp;TEXT(DAY(_xlfn.MAXIFS(Consolidado!$B$5:$B$1000,Consolidado!$E$5:$E$1000,$B28,Consolidado!$C$5:$C$1000,"Comité de Supervisión",Consolidado!$J$5:$J$1000,"X",Consolidado!$H$5:$H$1000,IF($D$9="Todos","&gt;0",$D$9))),"00")&amp;"/"&amp;TEXT(MONTH(_xlfn.MAXIFS(Consolidado!$B$5:$B$1000,Consolidado!$E$5:$E$1000,$B28,Consolidado!$C$5:$C$1000,"Comité de Supervisión",Consolidado!$J$5:$J$1000,"X",Consolidado!$H$5:$H$1000,IF($D$9="Todos","&gt;0",$D$9))),"00")&amp;IF($D$9="Todos","/"&amp;RIGHT(YEAR(_xlfn.MAXIFS(Consolidado!$B$5:$B$1000,Consolidado!$E$5:$E$1000,$B28,Consolidado!$C$5:$C$1000,"Comité de Supervisión",Consolidado!$J$5:$J$1000,"X",Consolidado!$H$5:$H$1000,IF($D$9="Todos","&gt;0",$D$9))),2),""),""),""),IF(SUMIFS(Consolidado!$AD$5:$AD$1000,Consolidado!$E$5:$E$1000,$B28,Consolidado!$C$5:$C$1000,"Consejo de Administración",Consolidado!$J$5:$J$1000,"X",Consolidado!$H$5:$H$1000,IF($D$9="Todos","&gt;0",$D$9))&gt;0,"Consejo "&amp;TEXT(DAY(_xlfn.MINIFS(Consolidado!$B$5:$B$1000,Consolidado!$E$5:$E$1000,$B28,Consolidado!$C$5:$C$1000,"Consejo de Administración",Consolidado!$J$5:$J$1000,"X",Consolidado!$H$5:$H$1000,IF($D$9="Todos","&gt;0",$D$9))),"00")&amp;"/"&amp;TEXT(MONTH(_xlfn.MINIFS(Consolidado!$B$5:$B$1000,Consolidado!$E$5:$E$1000,$B28,Consolidado!$C$5:$C$1000,"Consejo de Administración",Consolidado!$J$5:$J$1000,"X",Consolidado!$H$5:$H$1000,IF($D$9="Todos","&gt;0",$D$9))),"00")&amp;IF($D$9="Todos","/"&amp;RIGHT(YEAR(_xlfn.MINIFS(Consolidado!$B$5:$B$1000,Consolidado!$E$5:$E$1000,$B28,Consolidado!$C$5:$C$1000,"Consejo de Administración",Consolidado!$J$5:$J$1000,"X",Consolidado!$H$5:$H$1000,IF($D$9="Todos","&gt;0",$D$9))),2),"")&amp;IF(_xlfn.MAXIFS(Consolidado!$B$5:$B$1000,Consolidado!$E$5:$E$1000,$B28,Consolidado!$C$5:$C$1000,"Consejo de Administración",Consolidado!$J$5:$J$1000,"X",Consolidado!$H$5:$H$1000,IF($D$9="Todos","&gt;0",$D$9))&lt;&gt;_xlfn.MINIFS(Consolidado!$B$5:$B$1000,Consolidado!$E$5:$E$1000,$B28,Consolidado!$C$5:$C$1000,"Consejo de Administración",Consolidado!$J$5:$J$1000,"X",Consolidado!$H$5:$H$1000,IF($D$9="Todos","&gt;0",$D$9))," y "&amp;TEXT(DAY(_xlfn.MAXIFS(Consolidado!$B$5:$B$1000,Consolidado!$E$5:$E$1000,$B28,Consolidado!$C$5:$C$1000,"Consejo de Administración",Consolidado!$J$5:$J$1000,"X",Consolidado!$H$5:$H$1000,IF($D$9="Todos","&gt;0",$D$9))),"00")&amp;"/"&amp;TEXT(MONTH(_xlfn.MAXIFS(Consolidado!$B$5:$B$1000,Consolidado!$E$5:$E$1000,$B28,Consolidado!$C$5:$C$1000,"Consejo de Administración",Consolidado!$J$5:$J$1000,"X",Consolidado!$H$5:$H$1000,IF($D$9="Todos","&gt;0",$D$9))),"00")&amp;IF($D$9="Todos","/"&amp;RIGHT(YEAR(_xlfn.MAXIFS(Consolidado!$B$5:$B$1000,Consolidado!$E$5:$E$1000,$B28,Consolidado!$C$5:$C$1000,"Consejo de Administración",Consolidado!$J$5:$J$1000,"X",Consolidado!$H$5:$H$1000,IF($D$9="Todos","&gt;0",$D$9))),2),""),""),""),IF(SUMIFS(Consolidado!$AD$5:$AD$1000,Consolidado!$E$5:$E$1000,$B28,Consolidado!$C$5:$C$1000,"Otros",Consolidado!$J$5:$J$1000,"X",Consolidado!$H$5:$H$1000,IF($D$9="Todos","&gt;0",$D$9))&gt;0,"Otros "&amp;TEXT(DAY(_xlfn.MINIFS(Consolidado!$B$5:$B$1000,Consolidado!$E$5:$E$1000,$B28,Consolidado!$C$5:$C$1000,"Otros",Consolidado!$J$5:$J$1000,"X",Consolidado!$H$5:$H$1000,IF($D$9="Todos","&gt;0",$D$9))),"00")&amp;"/"&amp;TEXT(MONTH(_xlfn.MINIFS(Consolidado!$B$5:$B$1000,Consolidado!$E$5:$E$1000,$B28,Consolidado!$C$5:$C$1000,"Otros",Consolidado!$J$5:$J$1000,"X",Consolidado!$H$5:$H$1000,IF($D$9="Todos","&gt;0",$D$9))),"00")&amp;IF($D$9="Todos","/"&amp;RIGHT(YEAR(_xlfn.MINIFS(Consolidado!$B$5:$B$1000,Consolidado!$E$5:$E$1000,$B28,Consolidado!$C$5:$C$1000,"Otros",Consolidado!$J$5:$J$1000,"X",Consolidado!$H$5:$H$1000,IF($D$9="Todos","&gt;0",$D$9))),2),"")&amp;IF(_xlfn.MAXIFS(Consolidado!$B$5:$B$1000,Consolidado!$E$5:$E$1000,$B28,Consolidado!$C$5:$C$1000,"Otros",Consolidado!$J$5:$J$1000,"X",Consolidado!$H$5:$H$1000,IF($D$9="Todos","&gt;0",$D$9))&lt;&gt;_xlfn.MINIFS(Consolidado!$B$5:$B$1000,Consolidado!$E$5:$E$1000,$B28,Consolidado!$C$5:$C$1000,"Otros",Consolidado!$J$5:$J$1000,"X",Consolidado!$H$5:$H$1000,IF($D$9="Todos","&gt;0",$D$9))," y "&amp;TEXT(DAY(_xlfn.MAXIFS(Consolidado!$B$5:$B$1000,Consolidado!$E$5:$E$1000,$B28,Consolidado!$C$5:$C$1000,"Otros",Consolidado!$J$5:$J$1000,"X",Consolidado!$H$5:$H$1000,IF($D$9="Todos","&gt;0",$D$9))),"00")&amp;"/"&amp;TEXT(MONTH(_xlfn.MAXIFS(Consolidado!$B$5:$B$1000,Consolidado!$E$5:$E$1000,$B28,Consolidado!$C$5:$C$1000,"Otros",Consolidado!$J$5:$J$1000,"X",Consolidado!$H$5:$H$1000,IF($D$9="Todos","&gt;0",$D$9))),"00")&amp;IF($D$9="Todos","/"&amp;RIGHT(YEAR(_xlfn.MAXIFS(Consolidado!$B$5:$B$1000,Consolidado!$E$5:$E$1000,$B28,Consolidado!$C$5:$C$1000,"Otros",Consolidado!$J$5:$J$1000,"X",Consolidado!$H$5:$H$1000,IF($D$9="Todos","&gt;0",$D$9))),2),""),""),""))</f>
        <v/>
      </c>
      <c r="M28" s="37" t="str">
        <f aca="false">_xlfn.TEXTJOIN(" +"&amp;CHAR(10),TRUE(),IF(SUMIFS(Consolidado!$AD$5:$AD$1000,Consolidado!$E$5:$E$1000,$B28,Consolidado!$C$5:$C$1000,"Auditoría Interna",Consolidado!$K$5:$K$1000,"X",Consolidado!$H$5:$H$1000,IF($D$9="Todos","&gt;0",$D$9))&gt;0,"Interna "&amp;TEXT(DAY(_xlfn.MINIFS(Consolidado!$B$5:$B$1000,Consolidado!$E$5:$E$1000,$B28,Consolidado!$C$5:$C$1000,"Auditoría Interna",Consolidado!$K$5:$K$1000,"X",Consolidado!$H$5:$H$1000,IF($D$9="Todos","&gt;0",$D$9))),"00")&amp;"/"&amp;TEXT(MONTH(_xlfn.MINIFS(Consolidado!$B$5:$B$1000,Consolidado!$E$5:$E$1000,$B28,Consolidado!$C$5:$C$1000,"Auditoría Interna",Consolidado!$K$5:$K$1000,"X",Consolidado!$H$5:$H$1000,IF($D$9="Todos","&gt;0",$D$9))),"00")&amp;IF($D$9="Todos","/"&amp;RIGHT(YEAR(_xlfn.MINIFS(Consolidado!$B$5:$B$1000,Consolidado!$E$5:$E$1000,$B28,Consolidado!$C$5:$C$1000,"Auditoría Interna",Consolidado!$K$5:$K$1000,"X",Consolidado!$H$5:$H$1000,IF($D$9="Todos","&gt;0",$D$9))),2),"")&amp;IF(_xlfn.MAXIFS(Consolidado!$B$5:$B$1000,Consolidado!$E$5:$E$1000,$B28,Consolidado!$C$5:$C$1000,"Auditoría Interna",Consolidado!$K$5:$K$1000,"X",Consolidado!$H$5:$H$1000,IF($D$9="Todos","&gt;0",$D$9))&lt;&gt;_xlfn.MINIFS(Consolidado!$B$5:$B$1000,Consolidado!$E$5:$E$1000,$B28,Consolidado!$C$5:$C$1000,"Auditoría Interna",Consolidado!$K$5:$K$1000,"X",Consolidado!$H$5:$H$1000,IF($D$9="Todos","&gt;0",$D$9))," y "&amp;TEXT(DAY(_xlfn.MAXIFS(Consolidado!$B$5:$B$1000,Consolidado!$E$5:$E$1000,$B28,Consolidado!$C$5:$C$1000,"Auditoría Interna",Consolidado!$K$5:$K$1000,"X",Consolidado!$H$5:$H$1000,IF($D$9="Todos","&gt;0",$D$9))),"00")&amp;"/"&amp;TEXT(MONTH(_xlfn.MAXIFS(Consolidado!$B$5:$B$1000,Consolidado!$E$5:$E$1000,$B28,Consolidado!$C$5:$C$1000,"Auditoría Interna",Consolidado!$K$5:$K$1000,"X",Consolidado!$H$5:$H$1000,IF($D$9="Todos","&gt;0",$D$9))),"00")&amp;IF($D$9="Todos","/"&amp;RIGHT(YEAR(_xlfn.MAXIFS(Consolidado!$B$5:$B$1000,Consolidado!$E$5:$E$1000,$B28,Consolidado!$C$5:$C$1000,"Auditoría Interna",Consolidado!$K$5:$K$1000,"X",Consolidado!$H$5:$H$1000,IF($D$9="Todos","&gt;0",$D$9))),2),""),""),""),IF(SUMIFS(Consolidado!$AD$5:$AD$1000,Consolidado!$E$5:$E$1000,$B28,Consolidado!$C$5:$C$1000,"Auditoría Externa",Consolidado!$K$5:$K$1000,"X",Consolidado!$H$5:$H$1000,IF($D$9="Todos","&gt;0",$D$9))&gt;0,"Externa "&amp;TEXT(DAY(_xlfn.MINIFS(Consolidado!$B$5:$B$1000,Consolidado!$E$5:$E$1000,$B28,Consolidado!$C$5:$C$1000,"Auditoría Externa",Consolidado!$K$5:$K$1000,"X",Consolidado!$H$5:$H$1000,IF($D$9="Todos","&gt;0",$D$9))),"00")&amp;"/"&amp;TEXT(MONTH(_xlfn.MINIFS(Consolidado!$B$5:$B$1000,Consolidado!$E$5:$E$1000,$B28,Consolidado!$C$5:$C$1000,"Auditoría Externa",Consolidado!$K$5:$K$1000,"X",Consolidado!$H$5:$H$1000,IF($D$9="Todos","&gt;0",$D$9))),"00")&amp;IF($D$9="Todos","/"&amp;RIGHT(YEAR(_xlfn.MINIFS(Consolidado!$B$5:$B$1000,Consolidado!$E$5:$E$1000,$B28,Consolidado!$C$5:$C$1000,"Auditoría Externa",Consolidado!$K$5:$K$1000,"X",Consolidado!$H$5:$H$1000,IF($D$9="Todos","&gt;0",$D$9))),2),"")&amp;IF(_xlfn.MAXIFS(Consolidado!$B$5:$B$1000,Consolidado!$E$5:$E$1000,$B28,Consolidado!$C$5:$C$1000,"Auditoría Externa",Consolidado!$K$5:$K$1000,"X",Consolidado!$H$5:$H$1000,IF($D$9="Todos","&gt;0",$D$9))&lt;&gt;_xlfn.MINIFS(Consolidado!$B$5:$B$1000,Consolidado!$E$5:$E$1000,$B28,Consolidado!$C$5:$C$1000,"Auditoría Externa",Consolidado!$K$5:$K$1000,"X",Consolidado!$H$5:$H$1000,IF($D$9="Todos","&gt;0",$D$9))," y "&amp;TEXT(DAY(_xlfn.MAXIFS(Consolidado!$B$5:$B$1000,Consolidado!$E$5:$E$1000,$B28,Consolidado!$C$5:$C$1000,"Auditoría Externa",Consolidado!$K$5:$K$1000,"X",Consolidado!$H$5:$H$1000,IF($D$9="Todos","&gt;0",$D$9))),"00")&amp;"/"&amp;TEXT(MONTH(_xlfn.MAXIFS(Consolidado!$B$5:$B$1000,Consolidado!$E$5:$E$1000,$B28,Consolidado!$C$5:$C$1000,"Auditoría Externa",Consolidado!$K$5:$K$1000,"X",Consolidado!$H$5:$H$1000,IF($D$9="Todos","&gt;0",$D$9))),"00")&amp;IF($D$9="Todos","/"&amp;RIGHT(YEAR(_xlfn.MAXIFS(Consolidado!$B$5:$B$1000,Consolidado!$E$5:$E$1000,$B28,Consolidado!$C$5:$C$1000,"Auditoría Externa",Consolidado!$K$5:$K$1000,"X",Consolidado!$H$5:$H$1000,IF($D$9="Todos","&gt;0",$D$9))),2),""),""),""),IF(SUMIFS(Consolidado!$AD$5:$AD$1000,Consolidado!$E$5:$E$1000,$B28,Consolidado!$C$5:$C$1000,"SSF",Consolidado!$K$5:$K$1000,"X",Consolidado!$H$5:$H$1000,IF($D$9="Todos","&gt;0",$D$9))&gt;0,"SSF "&amp;TEXT(DAY(_xlfn.MINIFS(Consolidado!$B$5:$B$1000,Consolidado!$E$5:$E$1000,$B28,Consolidado!$C$5:$C$1000,"SSF",Consolidado!$K$5:$K$1000,"X",Consolidado!$H$5:$H$1000,IF($D$9="Todos","&gt;0",$D$9))),"00")&amp;"/"&amp;TEXT(MONTH(_xlfn.MINIFS(Consolidado!$B$5:$B$1000,Consolidado!$E$5:$E$1000,$B28,Consolidado!$C$5:$C$1000,"SSF",Consolidado!$K$5:$K$1000,"X",Consolidado!$H$5:$H$1000,IF($D$9="Todos","&gt;0",$D$9))),"00")&amp;IF($D$9="Todos","/"&amp;RIGHT(YEAR(_xlfn.MINIFS(Consolidado!$B$5:$B$1000,Consolidado!$E$5:$E$1000,$B28,Consolidado!$C$5:$C$1000,"SSF",Consolidado!$K$5:$K$1000,"X",Consolidado!$H$5:$H$1000,IF($D$9="Todos","&gt;0",$D$9))),2),"")&amp;IF(_xlfn.MAXIFS(Consolidado!$B$5:$B$1000,Consolidado!$E$5:$E$1000,$B28,Consolidado!$C$5:$C$1000,"SSF",Consolidado!$K$5:$K$1000,"X",Consolidado!$H$5:$H$1000,IF($D$9="Todos","&gt;0",$D$9))&lt;&gt;_xlfn.MINIFS(Consolidado!$B$5:$B$1000,Consolidado!$E$5:$E$1000,$B28,Consolidado!$C$5:$C$1000,"SSF",Consolidado!$K$5:$K$1000,"X",Consolidado!$H$5:$H$1000,IF($D$9="Todos","&gt;0",$D$9))," y "&amp;TEXT(DAY(_xlfn.MAXIFS(Consolidado!$B$5:$B$1000,Consolidado!$E$5:$E$1000,$B28,Consolidado!$C$5:$C$1000,"SSF",Consolidado!$K$5:$K$1000,"X",Consolidado!$H$5:$H$1000,IF($D$9="Todos","&gt;0",$D$9))),"00")&amp;"/"&amp;TEXT(MONTH(_xlfn.MAXIFS(Consolidado!$B$5:$B$1000,Consolidado!$E$5:$E$1000,$B28,Consolidado!$C$5:$C$1000,"SSF",Consolidado!$K$5:$K$1000,"X",Consolidado!$H$5:$H$1000,IF($D$9="Todos","&gt;0",$D$9))),"00")&amp;IF($D$9="Todos","/"&amp;RIGHT(YEAR(_xlfn.MAXIFS(Consolidado!$B$5:$B$1000,Consolidado!$E$5:$E$1000,$B28,Consolidado!$C$5:$C$1000,"SSF",Consolidado!$K$5:$K$1000,"X",Consolidado!$H$5:$H$1000,IF($D$9="Todos","&gt;0",$D$9))),2),""),""),""),IF(SUMIFS(Consolidado!$AD$5:$AD$1000,Consolidado!$E$5:$E$1000,$B28,Consolidado!$C$5:$C$1000,"Comité de Supervisión",Consolidado!$K$5:$K$1000,"X",Consolidado!$H$5:$H$1000,IF($D$9="Todos","&gt;0",$D$9))&gt;0,"Comité Sup. "&amp;TEXT(DAY(_xlfn.MINIFS(Consolidado!$B$5:$B$1000,Consolidado!$E$5:$E$1000,$B28,Consolidado!$C$5:$C$1000,"Comité de Supervisión",Consolidado!$K$5:$K$1000,"X",Consolidado!$H$5:$H$1000,IF($D$9="Todos","&gt;0",$D$9))),"00")&amp;"/"&amp;TEXT(MONTH(_xlfn.MINIFS(Consolidado!$B$5:$B$1000,Consolidado!$E$5:$E$1000,$B28,Consolidado!$C$5:$C$1000,"Comité de Supervisión",Consolidado!$K$5:$K$1000,"X",Consolidado!$H$5:$H$1000,IF($D$9="Todos","&gt;0",$D$9))),"00")&amp;IF($D$9="Todos","/"&amp;RIGHT(YEAR(_xlfn.MINIFS(Consolidado!$B$5:$B$1000,Consolidado!$E$5:$E$1000,$B28,Consolidado!$C$5:$C$1000,"Comité de Supervisión",Consolidado!$K$5:$K$1000,"X",Consolidado!$H$5:$H$1000,IF($D$9="Todos","&gt;0",$D$9))),2),"")&amp;IF(_xlfn.MAXIFS(Consolidado!$B$5:$B$1000,Consolidado!$E$5:$E$1000,$B28,Consolidado!$C$5:$C$1000,"Comité de Supervisión",Consolidado!$K$5:$K$1000,"X",Consolidado!$H$5:$H$1000,IF($D$9="Todos","&gt;0",$D$9))&lt;&gt;_xlfn.MINIFS(Consolidado!$B$5:$B$1000,Consolidado!$E$5:$E$1000,$B28,Consolidado!$C$5:$C$1000,"Comité de Supervisión",Consolidado!$K$5:$K$1000,"X",Consolidado!$H$5:$H$1000,IF($D$9="Todos","&gt;0",$D$9))," y "&amp;TEXT(DAY(_xlfn.MAXIFS(Consolidado!$B$5:$B$1000,Consolidado!$E$5:$E$1000,$B28,Consolidado!$C$5:$C$1000,"Comité de Supervisión",Consolidado!$K$5:$K$1000,"X",Consolidado!$H$5:$H$1000,IF($D$9="Todos","&gt;0",$D$9))),"00")&amp;"/"&amp;TEXT(MONTH(_xlfn.MAXIFS(Consolidado!$B$5:$B$1000,Consolidado!$E$5:$E$1000,$B28,Consolidado!$C$5:$C$1000,"Comité de Supervisión",Consolidado!$K$5:$K$1000,"X",Consolidado!$H$5:$H$1000,IF($D$9="Todos","&gt;0",$D$9))),"00")&amp;IF($D$9="Todos","/"&amp;RIGHT(YEAR(_xlfn.MAXIFS(Consolidado!$B$5:$B$1000,Consolidado!$E$5:$E$1000,$B28,Consolidado!$C$5:$C$1000,"Comité de Supervisión",Consolidado!$K$5:$K$1000,"X",Consolidado!$H$5:$H$1000,IF($D$9="Todos","&gt;0",$D$9))),2),""),""),""),IF(SUMIFS(Consolidado!$AD$5:$AD$1000,Consolidado!$E$5:$E$1000,$B28,Consolidado!$C$5:$C$1000,"Consejo de Administración",Consolidado!$K$5:$K$1000,"X",Consolidado!$H$5:$H$1000,IF($D$9="Todos","&gt;0",$D$9))&gt;0,"Consejo "&amp;TEXT(DAY(_xlfn.MINIFS(Consolidado!$B$5:$B$1000,Consolidado!$E$5:$E$1000,$B28,Consolidado!$C$5:$C$1000,"Consejo de Administración",Consolidado!$K$5:$K$1000,"X",Consolidado!$H$5:$H$1000,IF($D$9="Todos","&gt;0",$D$9))),"00")&amp;"/"&amp;TEXT(MONTH(_xlfn.MINIFS(Consolidado!$B$5:$B$1000,Consolidado!$E$5:$E$1000,$B28,Consolidado!$C$5:$C$1000,"Consejo de Administración",Consolidado!$K$5:$K$1000,"X",Consolidado!$H$5:$H$1000,IF($D$9="Todos","&gt;0",$D$9))),"00")&amp;IF($D$9="Todos","/"&amp;RIGHT(YEAR(_xlfn.MINIFS(Consolidado!$B$5:$B$1000,Consolidado!$E$5:$E$1000,$B28,Consolidado!$C$5:$C$1000,"Consejo de Administración",Consolidado!$K$5:$K$1000,"X",Consolidado!$H$5:$H$1000,IF($D$9="Todos","&gt;0",$D$9))),2),"")&amp;IF(_xlfn.MAXIFS(Consolidado!$B$5:$B$1000,Consolidado!$E$5:$E$1000,$B28,Consolidado!$C$5:$C$1000,"Consejo de Administración",Consolidado!$K$5:$K$1000,"X",Consolidado!$H$5:$H$1000,IF($D$9="Todos","&gt;0",$D$9))&lt;&gt;_xlfn.MINIFS(Consolidado!$B$5:$B$1000,Consolidado!$E$5:$E$1000,$B28,Consolidado!$C$5:$C$1000,"Consejo de Administración",Consolidado!$K$5:$K$1000,"X",Consolidado!$H$5:$H$1000,IF($D$9="Todos","&gt;0",$D$9))," y "&amp;TEXT(DAY(_xlfn.MAXIFS(Consolidado!$B$5:$B$1000,Consolidado!$E$5:$E$1000,$B28,Consolidado!$C$5:$C$1000,"Consejo de Administración",Consolidado!$K$5:$K$1000,"X",Consolidado!$H$5:$H$1000,IF($D$9="Todos","&gt;0",$D$9))),"00")&amp;"/"&amp;TEXT(MONTH(_xlfn.MAXIFS(Consolidado!$B$5:$B$1000,Consolidado!$E$5:$E$1000,$B28,Consolidado!$C$5:$C$1000,"Consejo de Administración",Consolidado!$K$5:$K$1000,"X",Consolidado!$H$5:$H$1000,IF($D$9="Todos","&gt;0",$D$9))),"00")&amp;IF($D$9="Todos","/"&amp;RIGHT(YEAR(_xlfn.MAXIFS(Consolidado!$B$5:$B$1000,Consolidado!$E$5:$E$1000,$B28,Consolidado!$C$5:$C$1000,"Consejo de Administración",Consolidado!$K$5:$K$1000,"X",Consolidado!$H$5:$H$1000,IF($D$9="Todos","&gt;0",$D$9))),2),""),""),""),IF(SUMIFS(Consolidado!$AD$5:$AD$1000,Consolidado!$E$5:$E$1000,$B28,Consolidado!$C$5:$C$1000,"Otros",Consolidado!$K$5:$K$1000,"X",Consolidado!$H$5:$H$1000,IF($D$9="Todos","&gt;0",$D$9))&gt;0,"Otros "&amp;TEXT(DAY(_xlfn.MINIFS(Consolidado!$B$5:$B$1000,Consolidado!$E$5:$E$1000,$B28,Consolidado!$C$5:$C$1000,"Otros",Consolidado!$K$5:$K$1000,"X",Consolidado!$H$5:$H$1000,IF($D$9="Todos","&gt;0",$D$9))),"00")&amp;"/"&amp;TEXT(MONTH(_xlfn.MINIFS(Consolidado!$B$5:$B$1000,Consolidado!$E$5:$E$1000,$B28,Consolidado!$C$5:$C$1000,"Otros",Consolidado!$K$5:$K$1000,"X",Consolidado!$H$5:$H$1000,IF($D$9="Todos","&gt;0",$D$9))),"00")&amp;IF($D$9="Todos","/"&amp;RIGHT(YEAR(_xlfn.MINIFS(Consolidado!$B$5:$B$1000,Consolidado!$E$5:$E$1000,$B28,Consolidado!$C$5:$C$1000,"Otros",Consolidado!$K$5:$K$1000,"X",Consolidado!$H$5:$H$1000,IF($D$9="Todos","&gt;0",$D$9))),2),"")&amp;IF(_xlfn.MAXIFS(Consolidado!$B$5:$B$1000,Consolidado!$E$5:$E$1000,$B28,Consolidado!$C$5:$C$1000,"Otros",Consolidado!$K$5:$K$1000,"X",Consolidado!$H$5:$H$1000,IF($D$9="Todos","&gt;0",$D$9))&lt;&gt;_xlfn.MINIFS(Consolidado!$B$5:$B$1000,Consolidado!$E$5:$E$1000,$B28,Consolidado!$C$5:$C$1000,"Otros",Consolidado!$K$5:$K$1000,"X",Consolidado!$H$5:$H$1000,IF($D$9="Todos","&gt;0",$D$9))," y "&amp;TEXT(DAY(_xlfn.MAXIFS(Consolidado!$B$5:$B$1000,Consolidado!$E$5:$E$1000,$B28,Consolidado!$C$5:$C$1000,"Otros",Consolidado!$K$5:$K$1000,"X",Consolidado!$H$5:$H$1000,IF($D$9="Todos","&gt;0",$D$9))),"00")&amp;"/"&amp;TEXT(MONTH(_xlfn.MAXIFS(Consolidado!$B$5:$B$1000,Consolidado!$E$5:$E$1000,$B28,Consolidado!$C$5:$C$1000,"Otros",Consolidado!$K$5:$K$1000,"X",Consolidado!$H$5:$H$1000,IF($D$9="Todos","&gt;0",$D$9))),"00")&amp;IF($D$9="Todos","/"&amp;RIGHT(YEAR(_xlfn.MAXIFS(Consolidado!$B$5:$B$1000,Consolidado!$E$5:$E$1000,$B28,Consolidado!$C$5:$C$1000,"Otros",Consolidado!$K$5:$K$1000,"X",Consolidado!$H$5:$H$1000,IF($D$9="Todos","&gt;0",$D$9))),2),""),""),""))</f>
        <v/>
      </c>
      <c r="N28" s="37" t="str">
        <f aca="false">_xlfn.TEXTJOIN(" +"&amp;CHAR(10),TRUE(),IF(SUMIFS(Consolidado!$AD$5:$AD$1000,Consolidado!$E$5:$E$1000,$B28,Consolidado!$C$5:$C$1000,"Auditoría Interna",Consolidado!$L$5:$L$1000,"X",Consolidado!$H$5:$H$1000,IF($D$9="Todos","&gt;0",$D$9))&gt;0,"Interna "&amp;TEXT(DAY(_xlfn.MINIFS(Consolidado!$B$5:$B$1000,Consolidado!$E$5:$E$1000,$B28,Consolidado!$C$5:$C$1000,"Auditoría Interna",Consolidado!$L$5:$L$1000,"X",Consolidado!$H$5:$H$1000,IF($D$9="Todos","&gt;0",$D$9))),"00")&amp;"/"&amp;TEXT(MONTH(_xlfn.MINIFS(Consolidado!$B$5:$B$1000,Consolidado!$E$5:$E$1000,$B28,Consolidado!$C$5:$C$1000,"Auditoría Interna",Consolidado!$L$5:$L$1000,"X",Consolidado!$H$5:$H$1000,IF($D$9="Todos","&gt;0",$D$9))),"00")&amp;IF($D$9="Todos","/"&amp;RIGHT(YEAR(_xlfn.MINIFS(Consolidado!$B$5:$B$1000,Consolidado!$E$5:$E$1000,$B28,Consolidado!$C$5:$C$1000,"Auditoría Interna",Consolidado!$L$5:$L$1000,"X",Consolidado!$H$5:$H$1000,IF($D$9="Todos","&gt;0",$D$9))),2),"")&amp;IF(_xlfn.MAXIFS(Consolidado!$B$5:$B$1000,Consolidado!$E$5:$E$1000,$B28,Consolidado!$C$5:$C$1000,"Auditoría Interna",Consolidado!$L$5:$L$1000,"X",Consolidado!$H$5:$H$1000,IF($D$9="Todos","&gt;0",$D$9))&lt;&gt;_xlfn.MINIFS(Consolidado!$B$5:$B$1000,Consolidado!$E$5:$E$1000,$B28,Consolidado!$C$5:$C$1000,"Auditoría Interna",Consolidado!$L$5:$L$1000,"X",Consolidado!$H$5:$H$1000,IF($D$9="Todos","&gt;0",$D$9))," y "&amp;TEXT(DAY(_xlfn.MAXIFS(Consolidado!$B$5:$B$1000,Consolidado!$E$5:$E$1000,$B28,Consolidado!$C$5:$C$1000,"Auditoría Interna",Consolidado!$L$5:$L$1000,"X",Consolidado!$H$5:$H$1000,IF($D$9="Todos","&gt;0",$D$9))),"00")&amp;"/"&amp;TEXT(MONTH(_xlfn.MAXIFS(Consolidado!$B$5:$B$1000,Consolidado!$E$5:$E$1000,$B28,Consolidado!$C$5:$C$1000,"Auditoría Interna",Consolidado!$L$5:$L$1000,"X",Consolidado!$H$5:$H$1000,IF($D$9="Todos","&gt;0",$D$9))),"00")&amp;IF($D$9="Todos","/"&amp;RIGHT(YEAR(_xlfn.MAXIFS(Consolidado!$B$5:$B$1000,Consolidado!$E$5:$E$1000,$B28,Consolidado!$C$5:$C$1000,"Auditoría Interna",Consolidado!$L$5:$L$1000,"X",Consolidado!$H$5:$H$1000,IF($D$9="Todos","&gt;0",$D$9))),2),""),""),""),IF(SUMIFS(Consolidado!$AD$5:$AD$1000,Consolidado!$E$5:$E$1000,$B28,Consolidado!$C$5:$C$1000,"Auditoría Externa",Consolidado!$L$5:$L$1000,"X",Consolidado!$H$5:$H$1000,IF($D$9="Todos","&gt;0",$D$9))&gt;0,"Externa "&amp;TEXT(DAY(_xlfn.MINIFS(Consolidado!$B$5:$B$1000,Consolidado!$E$5:$E$1000,$B28,Consolidado!$C$5:$C$1000,"Auditoría Externa",Consolidado!$L$5:$L$1000,"X",Consolidado!$H$5:$H$1000,IF($D$9="Todos","&gt;0",$D$9))),"00")&amp;"/"&amp;TEXT(MONTH(_xlfn.MINIFS(Consolidado!$B$5:$B$1000,Consolidado!$E$5:$E$1000,$B28,Consolidado!$C$5:$C$1000,"Auditoría Externa",Consolidado!$L$5:$L$1000,"X",Consolidado!$H$5:$H$1000,IF($D$9="Todos","&gt;0",$D$9))),"00")&amp;IF($D$9="Todos","/"&amp;RIGHT(YEAR(_xlfn.MINIFS(Consolidado!$B$5:$B$1000,Consolidado!$E$5:$E$1000,$B28,Consolidado!$C$5:$C$1000,"Auditoría Externa",Consolidado!$L$5:$L$1000,"X",Consolidado!$H$5:$H$1000,IF($D$9="Todos","&gt;0",$D$9))),2),"")&amp;IF(_xlfn.MAXIFS(Consolidado!$B$5:$B$1000,Consolidado!$E$5:$E$1000,$B28,Consolidado!$C$5:$C$1000,"Auditoría Externa",Consolidado!$L$5:$L$1000,"X",Consolidado!$H$5:$H$1000,IF($D$9="Todos","&gt;0",$D$9))&lt;&gt;_xlfn.MINIFS(Consolidado!$B$5:$B$1000,Consolidado!$E$5:$E$1000,$B28,Consolidado!$C$5:$C$1000,"Auditoría Externa",Consolidado!$L$5:$L$1000,"X",Consolidado!$H$5:$H$1000,IF($D$9="Todos","&gt;0",$D$9))," y "&amp;TEXT(DAY(_xlfn.MAXIFS(Consolidado!$B$5:$B$1000,Consolidado!$E$5:$E$1000,$B28,Consolidado!$C$5:$C$1000,"Auditoría Externa",Consolidado!$L$5:$L$1000,"X",Consolidado!$H$5:$H$1000,IF($D$9="Todos","&gt;0",$D$9))),"00")&amp;"/"&amp;TEXT(MONTH(_xlfn.MAXIFS(Consolidado!$B$5:$B$1000,Consolidado!$E$5:$E$1000,$B28,Consolidado!$C$5:$C$1000,"Auditoría Externa",Consolidado!$L$5:$L$1000,"X",Consolidado!$H$5:$H$1000,IF($D$9="Todos","&gt;0",$D$9))),"00")&amp;IF($D$9="Todos","/"&amp;RIGHT(YEAR(_xlfn.MAXIFS(Consolidado!$B$5:$B$1000,Consolidado!$E$5:$E$1000,$B28,Consolidado!$C$5:$C$1000,"Auditoría Externa",Consolidado!$L$5:$L$1000,"X",Consolidado!$H$5:$H$1000,IF($D$9="Todos","&gt;0",$D$9))),2),""),""),""),IF(SUMIFS(Consolidado!$AD$5:$AD$1000,Consolidado!$E$5:$E$1000,$B28,Consolidado!$C$5:$C$1000,"SSF",Consolidado!$L$5:$L$1000,"X",Consolidado!$H$5:$H$1000,IF($D$9="Todos","&gt;0",$D$9))&gt;0,"SSF "&amp;TEXT(DAY(_xlfn.MINIFS(Consolidado!$B$5:$B$1000,Consolidado!$E$5:$E$1000,$B28,Consolidado!$C$5:$C$1000,"SSF",Consolidado!$L$5:$L$1000,"X",Consolidado!$H$5:$H$1000,IF($D$9="Todos","&gt;0",$D$9))),"00")&amp;"/"&amp;TEXT(MONTH(_xlfn.MINIFS(Consolidado!$B$5:$B$1000,Consolidado!$E$5:$E$1000,$B28,Consolidado!$C$5:$C$1000,"SSF",Consolidado!$L$5:$L$1000,"X",Consolidado!$H$5:$H$1000,IF($D$9="Todos","&gt;0",$D$9))),"00")&amp;IF($D$9="Todos","/"&amp;RIGHT(YEAR(_xlfn.MINIFS(Consolidado!$B$5:$B$1000,Consolidado!$E$5:$E$1000,$B28,Consolidado!$C$5:$C$1000,"SSF",Consolidado!$L$5:$L$1000,"X",Consolidado!$H$5:$H$1000,IF($D$9="Todos","&gt;0",$D$9))),2),"")&amp;IF(_xlfn.MAXIFS(Consolidado!$B$5:$B$1000,Consolidado!$E$5:$E$1000,$B28,Consolidado!$C$5:$C$1000,"SSF",Consolidado!$L$5:$L$1000,"X",Consolidado!$H$5:$H$1000,IF($D$9="Todos","&gt;0",$D$9))&lt;&gt;_xlfn.MINIFS(Consolidado!$B$5:$B$1000,Consolidado!$E$5:$E$1000,$B28,Consolidado!$C$5:$C$1000,"SSF",Consolidado!$L$5:$L$1000,"X",Consolidado!$H$5:$H$1000,IF($D$9="Todos","&gt;0",$D$9))," y "&amp;TEXT(DAY(_xlfn.MAXIFS(Consolidado!$B$5:$B$1000,Consolidado!$E$5:$E$1000,$B28,Consolidado!$C$5:$C$1000,"SSF",Consolidado!$L$5:$L$1000,"X",Consolidado!$H$5:$H$1000,IF($D$9="Todos","&gt;0",$D$9))),"00")&amp;"/"&amp;TEXT(MONTH(_xlfn.MAXIFS(Consolidado!$B$5:$B$1000,Consolidado!$E$5:$E$1000,$B28,Consolidado!$C$5:$C$1000,"SSF",Consolidado!$L$5:$L$1000,"X",Consolidado!$H$5:$H$1000,IF($D$9="Todos","&gt;0",$D$9))),"00")&amp;IF($D$9="Todos","/"&amp;RIGHT(YEAR(_xlfn.MAXIFS(Consolidado!$B$5:$B$1000,Consolidado!$E$5:$E$1000,$B28,Consolidado!$C$5:$C$1000,"SSF",Consolidado!$L$5:$L$1000,"X",Consolidado!$H$5:$H$1000,IF($D$9="Todos","&gt;0",$D$9))),2),""),""),""),IF(SUMIFS(Consolidado!$AD$5:$AD$1000,Consolidado!$E$5:$E$1000,$B28,Consolidado!$C$5:$C$1000,"Comité de Supervisión",Consolidado!$L$5:$L$1000,"X",Consolidado!$H$5:$H$1000,IF($D$9="Todos","&gt;0",$D$9))&gt;0,"Comité Sup. "&amp;TEXT(DAY(_xlfn.MINIFS(Consolidado!$B$5:$B$1000,Consolidado!$E$5:$E$1000,$B28,Consolidado!$C$5:$C$1000,"Comité de Supervisión",Consolidado!$L$5:$L$1000,"X",Consolidado!$H$5:$H$1000,IF($D$9="Todos","&gt;0",$D$9))),"00")&amp;"/"&amp;TEXT(MONTH(_xlfn.MINIFS(Consolidado!$B$5:$B$1000,Consolidado!$E$5:$E$1000,$B28,Consolidado!$C$5:$C$1000,"Comité de Supervisión",Consolidado!$L$5:$L$1000,"X",Consolidado!$H$5:$H$1000,IF($D$9="Todos","&gt;0",$D$9))),"00")&amp;IF($D$9="Todos","/"&amp;RIGHT(YEAR(_xlfn.MINIFS(Consolidado!$B$5:$B$1000,Consolidado!$E$5:$E$1000,$B28,Consolidado!$C$5:$C$1000,"Comité de Supervisión",Consolidado!$L$5:$L$1000,"X",Consolidado!$H$5:$H$1000,IF($D$9="Todos","&gt;0",$D$9))),2),"")&amp;IF(_xlfn.MAXIFS(Consolidado!$B$5:$B$1000,Consolidado!$E$5:$E$1000,$B28,Consolidado!$C$5:$C$1000,"Comité de Supervisión",Consolidado!$L$5:$L$1000,"X",Consolidado!$H$5:$H$1000,IF($D$9="Todos","&gt;0",$D$9))&lt;&gt;_xlfn.MINIFS(Consolidado!$B$5:$B$1000,Consolidado!$E$5:$E$1000,$B28,Consolidado!$C$5:$C$1000,"Comité de Supervisión",Consolidado!$L$5:$L$1000,"X",Consolidado!$H$5:$H$1000,IF($D$9="Todos","&gt;0",$D$9))," y "&amp;TEXT(DAY(_xlfn.MAXIFS(Consolidado!$B$5:$B$1000,Consolidado!$E$5:$E$1000,$B28,Consolidado!$C$5:$C$1000,"Comité de Supervisión",Consolidado!$L$5:$L$1000,"X",Consolidado!$H$5:$H$1000,IF($D$9="Todos","&gt;0",$D$9))),"00")&amp;"/"&amp;TEXT(MONTH(_xlfn.MAXIFS(Consolidado!$B$5:$B$1000,Consolidado!$E$5:$E$1000,$B28,Consolidado!$C$5:$C$1000,"Comité de Supervisión",Consolidado!$L$5:$L$1000,"X",Consolidado!$H$5:$H$1000,IF($D$9="Todos","&gt;0",$D$9))),"00")&amp;IF($D$9="Todos","/"&amp;RIGHT(YEAR(_xlfn.MAXIFS(Consolidado!$B$5:$B$1000,Consolidado!$E$5:$E$1000,$B28,Consolidado!$C$5:$C$1000,"Comité de Supervisión",Consolidado!$L$5:$L$1000,"X",Consolidado!$H$5:$H$1000,IF($D$9="Todos","&gt;0",$D$9))),2),""),""),""),IF(SUMIFS(Consolidado!$AD$5:$AD$1000,Consolidado!$E$5:$E$1000,$B28,Consolidado!$C$5:$C$1000,"Consejo de Administración",Consolidado!$L$5:$L$1000,"X",Consolidado!$H$5:$H$1000,IF($D$9="Todos","&gt;0",$D$9))&gt;0,"Consejo "&amp;TEXT(DAY(_xlfn.MINIFS(Consolidado!$B$5:$B$1000,Consolidado!$E$5:$E$1000,$B28,Consolidado!$C$5:$C$1000,"Consejo de Administración",Consolidado!$L$5:$L$1000,"X",Consolidado!$H$5:$H$1000,IF($D$9="Todos","&gt;0",$D$9))),"00")&amp;"/"&amp;TEXT(MONTH(_xlfn.MINIFS(Consolidado!$B$5:$B$1000,Consolidado!$E$5:$E$1000,$B28,Consolidado!$C$5:$C$1000,"Consejo de Administración",Consolidado!$L$5:$L$1000,"X",Consolidado!$H$5:$H$1000,IF($D$9="Todos","&gt;0",$D$9))),"00")&amp;IF($D$9="Todos","/"&amp;RIGHT(YEAR(_xlfn.MINIFS(Consolidado!$B$5:$B$1000,Consolidado!$E$5:$E$1000,$B28,Consolidado!$C$5:$C$1000,"Consejo de Administración",Consolidado!$L$5:$L$1000,"X",Consolidado!$H$5:$H$1000,IF($D$9="Todos","&gt;0",$D$9))),2),"")&amp;IF(_xlfn.MAXIFS(Consolidado!$B$5:$B$1000,Consolidado!$E$5:$E$1000,$B28,Consolidado!$C$5:$C$1000,"Consejo de Administración",Consolidado!$L$5:$L$1000,"X",Consolidado!$H$5:$H$1000,IF($D$9="Todos","&gt;0",$D$9))&lt;&gt;_xlfn.MINIFS(Consolidado!$B$5:$B$1000,Consolidado!$E$5:$E$1000,$B28,Consolidado!$C$5:$C$1000,"Consejo de Administración",Consolidado!$L$5:$L$1000,"X",Consolidado!$H$5:$H$1000,IF($D$9="Todos","&gt;0",$D$9))," y "&amp;TEXT(DAY(_xlfn.MAXIFS(Consolidado!$B$5:$B$1000,Consolidado!$E$5:$E$1000,$B28,Consolidado!$C$5:$C$1000,"Consejo de Administración",Consolidado!$L$5:$L$1000,"X",Consolidado!$H$5:$H$1000,IF($D$9="Todos","&gt;0",$D$9))),"00")&amp;"/"&amp;TEXT(MONTH(_xlfn.MAXIFS(Consolidado!$B$5:$B$1000,Consolidado!$E$5:$E$1000,$B28,Consolidado!$C$5:$C$1000,"Consejo de Administración",Consolidado!$L$5:$L$1000,"X",Consolidado!$H$5:$H$1000,IF($D$9="Todos","&gt;0",$D$9))),"00")&amp;IF($D$9="Todos","/"&amp;RIGHT(YEAR(_xlfn.MAXIFS(Consolidado!$B$5:$B$1000,Consolidado!$E$5:$E$1000,$B28,Consolidado!$C$5:$C$1000,"Consejo de Administración",Consolidado!$L$5:$L$1000,"X",Consolidado!$H$5:$H$1000,IF($D$9="Todos","&gt;0",$D$9))),2),""),""),""),IF(SUMIFS(Consolidado!$AD$5:$AD$1000,Consolidado!$E$5:$E$1000,$B28,Consolidado!$C$5:$C$1000,"Otros",Consolidado!$L$5:$L$1000,"X",Consolidado!$H$5:$H$1000,IF($D$9="Todos","&gt;0",$D$9))&gt;0,"Otros "&amp;TEXT(DAY(_xlfn.MINIFS(Consolidado!$B$5:$B$1000,Consolidado!$E$5:$E$1000,$B28,Consolidado!$C$5:$C$1000,"Otros",Consolidado!$L$5:$L$1000,"X",Consolidado!$H$5:$H$1000,IF($D$9="Todos","&gt;0",$D$9))),"00")&amp;"/"&amp;TEXT(MONTH(_xlfn.MINIFS(Consolidado!$B$5:$B$1000,Consolidado!$E$5:$E$1000,$B28,Consolidado!$C$5:$C$1000,"Otros",Consolidado!$L$5:$L$1000,"X",Consolidado!$H$5:$H$1000,IF($D$9="Todos","&gt;0",$D$9))),"00")&amp;IF($D$9="Todos","/"&amp;RIGHT(YEAR(_xlfn.MINIFS(Consolidado!$B$5:$B$1000,Consolidado!$E$5:$E$1000,$B28,Consolidado!$C$5:$C$1000,"Otros",Consolidado!$L$5:$L$1000,"X",Consolidado!$H$5:$H$1000,IF($D$9="Todos","&gt;0",$D$9))),2),"")&amp;IF(_xlfn.MAXIFS(Consolidado!$B$5:$B$1000,Consolidado!$E$5:$E$1000,$B28,Consolidado!$C$5:$C$1000,"Otros",Consolidado!$L$5:$L$1000,"X",Consolidado!$H$5:$H$1000,IF($D$9="Todos","&gt;0",$D$9))&lt;&gt;_xlfn.MINIFS(Consolidado!$B$5:$B$1000,Consolidado!$E$5:$E$1000,$B28,Consolidado!$C$5:$C$1000,"Otros",Consolidado!$L$5:$L$1000,"X",Consolidado!$H$5:$H$1000,IF($D$9="Todos","&gt;0",$D$9))," y "&amp;TEXT(DAY(_xlfn.MAXIFS(Consolidado!$B$5:$B$1000,Consolidado!$E$5:$E$1000,$B28,Consolidado!$C$5:$C$1000,"Otros",Consolidado!$L$5:$L$1000,"X",Consolidado!$H$5:$H$1000,IF($D$9="Todos","&gt;0",$D$9))),"00")&amp;"/"&amp;TEXT(MONTH(_xlfn.MAXIFS(Consolidado!$B$5:$B$1000,Consolidado!$E$5:$E$1000,$B28,Consolidado!$C$5:$C$1000,"Otros",Consolidado!$L$5:$L$1000,"X",Consolidado!$H$5:$H$1000,IF($D$9="Todos","&gt;0",$D$9))),"00")&amp;IF($D$9="Todos","/"&amp;RIGHT(YEAR(_xlfn.MAXIFS(Consolidado!$B$5:$B$1000,Consolidado!$E$5:$E$1000,$B28,Consolidado!$C$5:$C$1000,"Otros",Consolidado!$L$5:$L$1000,"X",Consolidado!$H$5:$H$1000,IF($D$9="Todos","&gt;0",$D$9))),2),""),""),""))</f>
        <v/>
      </c>
      <c r="O28" s="37" t="str">
        <f aca="false">_xlfn.TEXTJOIN(" +"&amp;CHAR(10),TRUE(),IF(SUMIFS(Consolidado!$AD$5:$AD$1000,Consolidado!$E$5:$E$1000,$B28,Consolidado!$C$5:$C$1000,"Auditoría Interna",Consolidado!$M$5:$M$1000,"X",Consolidado!$H$5:$H$1000,IF($D$9="Todos","&gt;0",$D$9))&gt;0,"Interna "&amp;TEXT(DAY(_xlfn.MINIFS(Consolidado!$B$5:$B$1000,Consolidado!$E$5:$E$1000,$B28,Consolidado!$C$5:$C$1000,"Auditoría Interna",Consolidado!$M$5:$M$1000,"X",Consolidado!$H$5:$H$1000,IF($D$9="Todos","&gt;0",$D$9))),"00")&amp;"/"&amp;TEXT(MONTH(_xlfn.MINIFS(Consolidado!$B$5:$B$1000,Consolidado!$E$5:$E$1000,$B28,Consolidado!$C$5:$C$1000,"Auditoría Interna",Consolidado!$M$5:$M$1000,"X",Consolidado!$H$5:$H$1000,IF($D$9="Todos","&gt;0",$D$9))),"00")&amp;IF($D$9="Todos","/"&amp;RIGHT(YEAR(_xlfn.MINIFS(Consolidado!$B$5:$B$1000,Consolidado!$E$5:$E$1000,$B28,Consolidado!$C$5:$C$1000,"Auditoría Interna",Consolidado!$M$5:$M$1000,"X",Consolidado!$H$5:$H$1000,IF($D$9="Todos","&gt;0",$D$9))),2),"")&amp;IF(_xlfn.MAXIFS(Consolidado!$B$5:$B$1000,Consolidado!$E$5:$E$1000,$B28,Consolidado!$C$5:$C$1000,"Auditoría Interna",Consolidado!$M$5:$M$1000,"X",Consolidado!$H$5:$H$1000,IF($D$9="Todos","&gt;0",$D$9))&lt;&gt;_xlfn.MINIFS(Consolidado!$B$5:$B$1000,Consolidado!$E$5:$E$1000,$B28,Consolidado!$C$5:$C$1000,"Auditoría Interna",Consolidado!$M$5:$M$1000,"X",Consolidado!$H$5:$H$1000,IF($D$9="Todos","&gt;0",$D$9))," y "&amp;TEXT(DAY(_xlfn.MAXIFS(Consolidado!$B$5:$B$1000,Consolidado!$E$5:$E$1000,$B28,Consolidado!$C$5:$C$1000,"Auditoría Interna",Consolidado!$M$5:$M$1000,"X",Consolidado!$H$5:$H$1000,IF($D$9="Todos","&gt;0",$D$9))),"00")&amp;"/"&amp;TEXT(MONTH(_xlfn.MAXIFS(Consolidado!$B$5:$B$1000,Consolidado!$E$5:$E$1000,$B28,Consolidado!$C$5:$C$1000,"Auditoría Interna",Consolidado!$M$5:$M$1000,"X",Consolidado!$H$5:$H$1000,IF($D$9="Todos","&gt;0",$D$9))),"00")&amp;IF($D$9="Todos","/"&amp;RIGHT(YEAR(_xlfn.MAXIFS(Consolidado!$B$5:$B$1000,Consolidado!$E$5:$E$1000,$B28,Consolidado!$C$5:$C$1000,"Auditoría Interna",Consolidado!$M$5:$M$1000,"X",Consolidado!$H$5:$H$1000,IF($D$9="Todos","&gt;0",$D$9))),2),""),""),""),IF(SUMIFS(Consolidado!$AD$5:$AD$1000,Consolidado!$E$5:$E$1000,$B28,Consolidado!$C$5:$C$1000,"Auditoría Externa",Consolidado!$M$5:$M$1000,"X",Consolidado!$H$5:$H$1000,IF($D$9="Todos","&gt;0",$D$9))&gt;0,"Externa "&amp;TEXT(DAY(_xlfn.MINIFS(Consolidado!$B$5:$B$1000,Consolidado!$E$5:$E$1000,$B28,Consolidado!$C$5:$C$1000,"Auditoría Externa",Consolidado!$M$5:$M$1000,"X",Consolidado!$H$5:$H$1000,IF($D$9="Todos","&gt;0",$D$9))),"00")&amp;"/"&amp;TEXT(MONTH(_xlfn.MINIFS(Consolidado!$B$5:$B$1000,Consolidado!$E$5:$E$1000,$B28,Consolidado!$C$5:$C$1000,"Auditoría Externa",Consolidado!$M$5:$M$1000,"X",Consolidado!$H$5:$H$1000,IF($D$9="Todos","&gt;0",$D$9))),"00")&amp;IF($D$9="Todos","/"&amp;RIGHT(YEAR(_xlfn.MINIFS(Consolidado!$B$5:$B$1000,Consolidado!$E$5:$E$1000,$B28,Consolidado!$C$5:$C$1000,"Auditoría Externa",Consolidado!$M$5:$M$1000,"X",Consolidado!$H$5:$H$1000,IF($D$9="Todos","&gt;0",$D$9))),2),"")&amp;IF(_xlfn.MAXIFS(Consolidado!$B$5:$B$1000,Consolidado!$E$5:$E$1000,$B28,Consolidado!$C$5:$C$1000,"Auditoría Externa",Consolidado!$M$5:$M$1000,"X",Consolidado!$H$5:$H$1000,IF($D$9="Todos","&gt;0",$D$9))&lt;&gt;_xlfn.MINIFS(Consolidado!$B$5:$B$1000,Consolidado!$E$5:$E$1000,$B28,Consolidado!$C$5:$C$1000,"Auditoría Externa",Consolidado!$M$5:$M$1000,"X",Consolidado!$H$5:$H$1000,IF($D$9="Todos","&gt;0",$D$9))," y "&amp;TEXT(DAY(_xlfn.MAXIFS(Consolidado!$B$5:$B$1000,Consolidado!$E$5:$E$1000,$B28,Consolidado!$C$5:$C$1000,"Auditoría Externa",Consolidado!$M$5:$M$1000,"X",Consolidado!$H$5:$H$1000,IF($D$9="Todos","&gt;0",$D$9))),"00")&amp;"/"&amp;TEXT(MONTH(_xlfn.MAXIFS(Consolidado!$B$5:$B$1000,Consolidado!$E$5:$E$1000,$B28,Consolidado!$C$5:$C$1000,"Auditoría Externa",Consolidado!$M$5:$M$1000,"X",Consolidado!$H$5:$H$1000,IF($D$9="Todos","&gt;0",$D$9))),"00")&amp;IF($D$9="Todos","/"&amp;RIGHT(YEAR(_xlfn.MAXIFS(Consolidado!$B$5:$B$1000,Consolidado!$E$5:$E$1000,$B28,Consolidado!$C$5:$C$1000,"Auditoría Externa",Consolidado!$M$5:$M$1000,"X",Consolidado!$H$5:$H$1000,IF($D$9="Todos","&gt;0",$D$9))),2),""),""),""),IF(SUMIFS(Consolidado!$AD$5:$AD$1000,Consolidado!$E$5:$E$1000,$B28,Consolidado!$C$5:$C$1000,"SSF",Consolidado!$M$5:$M$1000,"X",Consolidado!$H$5:$H$1000,IF($D$9="Todos","&gt;0",$D$9))&gt;0,"SSF "&amp;TEXT(DAY(_xlfn.MINIFS(Consolidado!$B$5:$B$1000,Consolidado!$E$5:$E$1000,$B28,Consolidado!$C$5:$C$1000,"SSF",Consolidado!$M$5:$M$1000,"X",Consolidado!$H$5:$H$1000,IF($D$9="Todos","&gt;0",$D$9))),"00")&amp;"/"&amp;TEXT(MONTH(_xlfn.MINIFS(Consolidado!$B$5:$B$1000,Consolidado!$E$5:$E$1000,$B28,Consolidado!$C$5:$C$1000,"SSF",Consolidado!$M$5:$M$1000,"X",Consolidado!$H$5:$H$1000,IF($D$9="Todos","&gt;0",$D$9))),"00")&amp;IF($D$9="Todos","/"&amp;RIGHT(YEAR(_xlfn.MINIFS(Consolidado!$B$5:$B$1000,Consolidado!$E$5:$E$1000,$B28,Consolidado!$C$5:$C$1000,"SSF",Consolidado!$M$5:$M$1000,"X",Consolidado!$H$5:$H$1000,IF($D$9="Todos","&gt;0",$D$9))),2),"")&amp;IF(_xlfn.MAXIFS(Consolidado!$B$5:$B$1000,Consolidado!$E$5:$E$1000,$B28,Consolidado!$C$5:$C$1000,"SSF",Consolidado!$M$5:$M$1000,"X",Consolidado!$H$5:$H$1000,IF($D$9="Todos","&gt;0",$D$9))&lt;&gt;_xlfn.MINIFS(Consolidado!$B$5:$B$1000,Consolidado!$E$5:$E$1000,$B28,Consolidado!$C$5:$C$1000,"SSF",Consolidado!$M$5:$M$1000,"X",Consolidado!$H$5:$H$1000,IF($D$9="Todos","&gt;0",$D$9))," y "&amp;TEXT(DAY(_xlfn.MAXIFS(Consolidado!$B$5:$B$1000,Consolidado!$E$5:$E$1000,$B28,Consolidado!$C$5:$C$1000,"SSF",Consolidado!$M$5:$M$1000,"X",Consolidado!$H$5:$H$1000,IF($D$9="Todos","&gt;0",$D$9))),"00")&amp;"/"&amp;TEXT(MONTH(_xlfn.MAXIFS(Consolidado!$B$5:$B$1000,Consolidado!$E$5:$E$1000,$B28,Consolidado!$C$5:$C$1000,"SSF",Consolidado!$M$5:$M$1000,"X",Consolidado!$H$5:$H$1000,IF($D$9="Todos","&gt;0",$D$9))),"00")&amp;IF($D$9="Todos","/"&amp;RIGHT(YEAR(_xlfn.MAXIFS(Consolidado!$B$5:$B$1000,Consolidado!$E$5:$E$1000,$B28,Consolidado!$C$5:$C$1000,"SSF",Consolidado!$M$5:$M$1000,"X",Consolidado!$H$5:$H$1000,IF($D$9="Todos","&gt;0",$D$9))),2),""),""),""),IF(SUMIFS(Consolidado!$AD$5:$AD$1000,Consolidado!$E$5:$E$1000,$B28,Consolidado!$C$5:$C$1000,"Comité de Supervisión",Consolidado!$M$5:$M$1000,"X",Consolidado!$H$5:$H$1000,IF($D$9="Todos","&gt;0",$D$9))&gt;0,"Comité Sup. "&amp;TEXT(DAY(_xlfn.MINIFS(Consolidado!$B$5:$B$1000,Consolidado!$E$5:$E$1000,$B28,Consolidado!$C$5:$C$1000,"Comité de Supervisión",Consolidado!$M$5:$M$1000,"X",Consolidado!$H$5:$H$1000,IF($D$9="Todos","&gt;0",$D$9))),"00")&amp;"/"&amp;TEXT(MONTH(_xlfn.MINIFS(Consolidado!$B$5:$B$1000,Consolidado!$E$5:$E$1000,$B28,Consolidado!$C$5:$C$1000,"Comité de Supervisión",Consolidado!$M$5:$M$1000,"X",Consolidado!$H$5:$H$1000,IF($D$9="Todos","&gt;0",$D$9))),"00")&amp;IF($D$9="Todos","/"&amp;RIGHT(YEAR(_xlfn.MINIFS(Consolidado!$B$5:$B$1000,Consolidado!$E$5:$E$1000,$B28,Consolidado!$C$5:$C$1000,"Comité de Supervisión",Consolidado!$M$5:$M$1000,"X",Consolidado!$H$5:$H$1000,IF($D$9="Todos","&gt;0",$D$9))),2),"")&amp;IF(_xlfn.MAXIFS(Consolidado!$B$5:$B$1000,Consolidado!$E$5:$E$1000,$B28,Consolidado!$C$5:$C$1000,"Comité de Supervisión",Consolidado!$M$5:$M$1000,"X",Consolidado!$H$5:$H$1000,IF($D$9="Todos","&gt;0",$D$9))&lt;&gt;_xlfn.MINIFS(Consolidado!$B$5:$B$1000,Consolidado!$E$5:$E$1000,$B28,Consolidado!$C$5:$C$1000,"Comité de Supervisión",Consolidado!$M$5:$M$1000,"X",Consolidado!$H$5:$H$1000,IF($D$9="Todos","&gt;0",$D$9))," y "&amp;TEXT(DAY(_xlfn.MAXIFS(Consolidado!$B$5:$B$1000,Consolidado!$E$5:$E$1000,$B28,Consolidado!$C$5:$C$1000,"Comité de Supervisión",Consolidado!$M$5:$M$1000,"X",Consolidado!$H$5:$H$1000,IF($D$9="Todos","&gt;0",$D$9))),"00")&amp;"/"&amp;TEXT(MONTH(_xlfn.MAXIFS(Consolidado!$B$5:$B$1000,Consolidado!$E$5:$E$1000,$B28,Consolidado!$C$5:$C$1000,"Comité de Supervisión",Consolidado!$M$5:$M$1000,"X",Consolidado!$H$5:$H$1000,IF($D$9="Todos","&gt;0",$D$9))),"00")&amp;IF($D$9="Todos","/"&amp;RIGHT(YEAR(_xlfn.MAXIFS(Consolidado!$B$5:$B$1000,Consolidado!$E$5:$E$1000,$B28,Consolidado!$C$5:$C$1000,"Comité de Supervisión",Consolidado!$M$5:$M$1000,"X",Consolidado!$H$5:$H$1000,IF($D$9="Todos","&gt;0",$D$9))),2),""),""),""),IF(SUMIFS(Consolidado!$AD$5:$AD$1000,Consolidado!$E$5:$E$1000,$B28,Consolidado!$C$5:$C$1000,"Consejo de Administración",Consolidado!$M$5:$M$1000,"X",Consolidado!$H$5:$H$1000,IF($D$9="Todos","&gt;0",$D$9))&gt;0,"Consejo "&amp;TEXT(DAY(_xlfn.MINIFS(Consolidado!$B$5:$B$1000,Consolidado!$E$5:$E$1000,$B28,Consolidado!$C$5:$C$1000,"Consejo de Administración",Consolidado!$M$5:$M$1000,"X",Consolidado!$H$5:$H$1000,IF($D$9="Todos","&gt;0",$D$9))),"00")&amp;"/"&amp;TEXT(MONTH(_xlfn.MINIFS(Consolidado!$B$5:$B$1000,Consolidado!$E$5:$E$1000,$B28,Consolidado!$C$5:$C$1000,"Consejo de Administración",Consolidado!$M$5:$M$1000,"X",Consolidado!$H$5:$H$1000,IF($D$9="Todos","&gt;0",$D$9))),"00")&amp;IF($D$9="Todos","/"&amp;RIGHT(YEAR(_xlfn.MINIFS(Consolidado!$B$5:$B$1000,Consolidado!$E$5:$E$1000,$B28,Consolidado!$C$5:$C$1000,"Consejo de Administración",Consolidado!$M$5:$M$1000,"X",Consolidado!$H$5:$H$1000,IF($D$9="Todos","&gt;0",$D$9))),2),"")&amp;IF(_xlfn.MAXIFS(Consolidado!$B$5:$B$1000,Consolidado!$E$5:$E$1000,$B28,Consolidado!$C$5:$C$1000,"Consejo de Administración",Consolidado!$M$5:$M$1000,"X",Consolidado!$H$5:$H$1000,IF($D$9="Todos","&gt;0",$D$9))&lt;&gt;_xlfn.MINIFS(Consolidado!$B$5:$B$1000,Consolidado!$E$5:$E$1000,$B28,Consolidado!$C$5:$C$1000,"Consejo de Administración",Consolidado!$M$5:$M$1000,"X",Consolidado!$H$5:$H$1000,IF($D$9="Todos","&gt;0",$D$9))," y "&amp;TEXT(DAY(_xlfn.MAXIFS(Consolidado!$B$5:$B$1000,Consolidado!$E$5:$E$1000,$B28,Consolidado!$C$5:$C$1000,"Consejo de Administración",Consolidado!$M$5:$M$1000,"X",Consolidado!$H$5:$H$1000,IF($D$9="Todos","&gt;0",$D$9))),"00")&amp;"/"&amp;TEXT(MONTH(_xlfn.MAXIFS(Consolidado!$B$5:$B$1000,Consolidado!$E$5:$E$1000,$B28,Consolidado!$C$5:$C$1000,"Consejo de Administración",Consolidado!$M$5:$M$1000,"X",Consolidado!$H$5:$H$1000,IF($D$9="Todos","&gt;0",$D$9))),"00")&amp;IF($D$9="Todos","/"&amp;RIGHT(YEAR(_xlfn.MAXIFS(Consolidado!$B$5:$B$1000,Consolidado!$E$5:$E$1000,$B28,Consolidado!$C$5:$C$1000,"Consejo de Administración",Consolidado!$M$5:$M$1000,"X",Consolidado!$H$5:$H$1000,IF($D$9="Todos","&gt;0",$D$9))),2),""),""),""),IF(SUMIFS(Consolidado!$AD$5:$AD$1000,Consolidado!$E$5:$E$1000,$B28,Consolidado!$C$5:$C$1000,"Otros",Consolidado!$M$5:$M$1000,"X",Consolidado!$H$5:$H$1000,IF($D$9="Todos","&gt;0",$D$9))&gt;0,"Otros "&amp;TEXT(DAY(_xlfn.MINIFS(Consolidado!$B$5:$B$1000,Consolidado!$E$5:$E$1000,$B28,Consolidado!$C$5:$C$1000,"Otros",Consolidado!$M$5:$M$1000,"X",Consolidado!$H$5:$H$1000,IF($D$9="Todos","&gt;0",$D$9))),"00")&amp;"/"&amp;TEXT(MONTH(_xlfn.MINIFS(Consolidado!$B$5:$B$1000,Consolidado!$E$5:$E$1000,$B28,Consolidado!$C$5:$C$1000,"Otros",Consolidado!$M$5:$M$1000,"X",Consolidado!$H$5:$H$1000,IF($D$9="Todos","&gt;0",$D$9))),"00")&amp;IF($D$9="Todos","/"&amp;RIGHT(YEAR(_xlfn.MINIFS(Consolidado!$B$5:$B$1000,Consolidado!$E$5:$E$1000,$B28,Consolidado!$C$5:$C$1000,"Otros",Consolidado!$M$5:$M$1000,"X",Consolidado!$H$5:$H$1000,IF($D$9="Todos","&gt;0",$D$9))),2),"")&amp;IF(_xlfn.MAXIFS(Consolidado!$B$5:$B$1000,Consolidado!$E$5:$E$1000,$B28,Consolidado!$C$5:$C$1000,"Otros",Consolidado!$M$5:$M$1000,"X",Consolidado!$H$5:$H$1000,IF($D$9="Todos","&gt;0",$D$9))&lt;&gt;_xlfn.MINIFS(Consolidado!$B$5:$B$1000,Consolidado!$E$5:$E$1000,$B28,Consolidado!$C$5:$C$1000,"Otros",Consolidado!$M$5:$M$1000,"X",Consolidado!$H$5:$H$1000,IF($D$9="Todos","&gt;0",$D$9))," y "&amp;TEXT(DAY(_xlfn.MAXIFS(Consolidado!$B$5:$B$1000,Consolidado!$E$5:$E$1000,$B28,Consolidado!$C$5:$C$1000,"Otros",Consolidado!$M$5:$M$1000,"X",Consolidado!$H$5:$H$1000,IF($D$9="Todos","&gt;0",$D$9))),"00")&amp;"/"&amp;TEXT(MONTH(_xlfn.MAXIFS(Consolidado!$B$5:$B$1000,Consolidado!$E$5:$E$1000,$B28,Consolidado!$C$5:$C$1000,"Otros",Consolidado!$M$5:$M$1000,"X",Consolidado!$H$5:$H$1000,IF($D$9="Todos","&gt;0",$D$9))),"00")&amp;IF($D$9="Todos","/"&amp;RIGHT(YEAR(_xlfn.MAXIFS(Consolidado!$B$5:$B$1000,Consolidado!$E$5:$E$1000,$B28,Consolidado!$C$5:$C$1000,"Otros",Consolidado!$M$5:$M$1000,"X",Consolidado!$H$5:$H$1000,IF($D$9="Todos","&gt;0",$D$9))),2),""),""),""))</f>
        <v>Interna 06/05</v>
      </c>
      <c r="P28" s="37" t="str">
        <f aca="false">_xlfn.TEXTJOIN(" +"&amp;CHAR(10),TRUE(),IF(SUMIFS(Consolidado!$AD$5:$AD$1000,Consolidado!$E$5:$E$1000,$B28,Consolidado!$C$5:$C$1000,"Auditoría Interna",Consolidado!$N$5:$N$1000,"X",Consolidado!$H$5:$H$1000,IF($D$9="Todos","&gt;0",$D$9))&gt;0,"Interna "&amp;TEXT(DAY(_xlfn.MINIFS(Consolidado!$B$5:$B$1000,Consolidado!$E$5:$E$1000,$B28,Consolidado!$C$5:$C$1000,"Auditoría Interna",Consolidado!$N$5:$N$1000,"X",Consolidado!$H$5:$H$1000,IF($D$9="Todos","&gt;0",$D$9))),"00")&amp;"/"&amp;TEXT(MONTH(_xlfn.MINIFS(Consolidado!$B$5:$B$1000,Consolidado!$E$5:$E$1000,$B28,Consolidado!$C$5:$C$1000,"Auditoría Interna",Consolidado!$N$5:$N$1000,"X",Consolidado!$H$5:$H$1000,IF($D$9="Todos","&gt;0",$D$9))),"00")&amp;IF($D$9="Todos","/"&amp;RIGHT(YEAR(_xlfn.MINIFS(Consolidado!$B$5:$B$1000,Consolidado!$E$5:$E$1000,$B28,Consolidado!$C$5:$C$1000,"Auditoría Interna",Consolidado!$N$5:$N$1000,"X",Consolidado!$H$5:$H$1000,IF($D$9="Todos","&gt;0",$D$9))),2),"")&amp;IF(_xlfn.MAXIFS(Consolidado!$B$5:$B$1000,Consolidado!$E$5:$E$1000,$B28,Consolidado!$C$5:$C$1000,"Auditoría Interna",Consolidado!$N$5:$N$1000,"X",Consolidado!$H$5:$H$1000,IF($D$9="Todos","&gt;0",$D$9))&lt;&gt;_xlfn.MINIFS(Consolidado!$B$5:$B$1000,Consolidado!$E$5:$E$1000,$B28,Consolidado!$C$5:$C$1000,"Auditoría Interna",Consolidado!$N$5:$N$1000,"X",Consolidado!$H$5:$H$1000,IF($D$9="Todos","&gt;0",$D$9))," y "&amp;TEXT(DAY(_xlfn.MAXIFS(Consolidado!$B$5:$B$1000,Consolidado!$E$5:$E$1000,$B28,Consolidado!$C$5:$C$1000,"Auditoría Interna",Consolidado!$N$5:$N$1000,"X",Consolidado!$H$5:$H$1000,IF($D$9="Todos","&gt;0",$D$9))),"00")&amp;"/"&amp;TEXT(MONTH(_xlfn.MAXIFS(Consolidado!$B$5:$B$1000,Consolidado!$E$5:$E$1000,$B28,Consolidado!$C$5:$C$1000,"Auditoría Interna",Consolidado!$N$5:$N$1000,"X",Consolidado!$H$5:$H$1000,IF($D$9="Todos","&gt;0",$D$9))),"00")&amp;IF($D$9="Todos","/"&amp;RIGHT(YEAR(_xlfn.MAXIFS(Consolidado!$B$5:$B$1000,Consolidado!$E$5:$E$1000,$B28,Consolidado!$C$5:$C$1000,"Auditoría Interna",Consolidado!$N$5:$N$1000,"X",Consolidado!$H$5:$H$1000,IF($D$9="Todos","&gt;0",$D$9))),2),""),""),""),IF(SUMIFS(Consolidado!$AD$5:$AD$1000,Consolidado!$E$5:$E$1000,$B28,Consolidado!$C$5:$C$1000,"Auditoría Externa",Consolidado!$N$5:$N$1000,"X",Consolidado!$H$5:$H$1000,IF($D$9="Todos","&gt;0",$D$9))&gt;0,"Externa "&amp;TEXT(DAY(_xlfn.MINIFS(Consolidado!$B$5:$B$1000,Consolidado!$E$5:$E$1000,$B28,Consolidado!$C$5:$C$1000,"Auditoría Externa",Consolidado!$N$5:$N$1000,"X",Consolidado!$H$5:$H$1000,IF($D$9="Todos","&gt;0",$D$9))),"00")&amp;"/"&amp;TEXT(MONTH(_xlfn.MINIFS(Consolidado!$B$5:$B$1000,Consolidado!$E$5:$E$1000,$B28,Consolidado!$C$5:$C$1000,"Auditoría Externa",Consolidado!$N$5:$N$1000,"X",Consolidado!$H$5:$H$1000,IF($D$9="Todos","&gt;0",$D$9))),"00")&amp;IF($D$9="Todos","/"&amp;RIGHT(YEAR(_xlfn.MINIFS(Consolidado!$B$5:$B$1000,Consolidado!$E$5:$E$1000,$B28,Consolidado!$C$5:$C$1000,"Auditoría Externa",Consolidado!$N$5:$N$1000,"X",Consolidado!$H$5:$H$1000,IF($D$9="Todos","&gt;0",$D$9))),2),"")&amp;IF(_xlfn.MAXIFS(Consolidado!$B$5:$B$1000,Consolidado!$E$5:$E$1000,$B28,Consolidado!$C$5:$C$1000,"Auditoría Externa",Consolidado!$N$5:$N$1000,"X",Consolidado!$H$5:$H$1000,IF($D$9="Todos","&gt;0",$D$9))&lt;&gt;_xlfn.MINIFS(Consolidado!$B$5:$B$1000,Consolidado!$E$5:$E$1000,$B28,Consolidado!$C$5:$C$1000,"Auditoría Externa",Consolidado!$N$5:$N$1000,"X",Consolidado!$H$5:$H$1000,IF($D$9="Todos","&gt;0",$D$9))," y "&amp;TEXT(DAY(_xlfn.MAXIFS(Consolidado!$B$5:$B$1000,Consolidado!$E$5:$E$1000,$B28,Consolidado!$C$5:$C$1000,"Auditoría Externa",Consolidado!$N$5:$N$1000,"X",Consolidado!$H$5:$H$1000,IF($D$9="Todos","&gt;0",$D$9))),"00")&amp;"/"&amp;TEXT(MONTH(_xlfn.MAXIFS(Consolidado!$B$5:$B$1000,Consolidado!$E$5:$E$1000,$B28,Consolidado!$C$5:$C$1000,"Auditoría Externa",Consolidado!$N$5:$N$1000,"X",Consolidado!$H$5:$H$1000,IF($D$9="Todos","&gt;0",$D$9))),"00")&amp;IF($D$9="Todos","/"&amp;RIGHT(YEAR(_xlfn.MAXIFS(Consolidado!$B$5:$B$1000,Consolidado!$E$5:$E$1000,$B28,Consolidado!$C$5:$C$1000,"Auditoría Externa",Consolidado!$N$5:$N$1000,"X",Consolidado!$H$5:$H$1000,IF($D$9="Todos","&gt;0",$D$9))),2),""),""),""),IF(SUMIFS(Consolidado!$AD$5:$AD$1000,Consolidado!$E$5:$E$1000,$B28,Consolidado!$C$5:$C$1000,"SSF",Consolidado!$N$5:$N$1000,"X",Consolidado!$H$5:$H$1000,IF($D$9="Todos","&gt;0",$D$9))&gt;0,"SSF "&amp;TEXT(DAY(_xlfn.MINIFS(Consolidado!$B$5:$B$1000,Consolidado!$E$5:$E$1000,$B28,Consolidado!$C$5:$C$1000,"SSF",Consolidado!$N$5:$N$1000,"X",Consolidado!$H$5:$H$1000,IF($D$9="Todos","&gt;0",$D$9))),"00")&amp;"/"&amp;TEXT(MONTH(_xlfn.MINIFS(Consolidado!$B$5:$B$1000,Consolidado!$E$5:$E$1000,$B28,Consolidado!$C$5:$C$1000,"SSF",Consolidado!$N$5:$N$1000,"X",Consolidado!$H$5:$H$1000,IF($D$9="Todos","&gt;0",$D$9))),"00")&amp;IF($D$9="Todos","/"&amp;RIGHT(YEAR(_xlfn.MINIFS(Consolidado!$B$5:$B$1000,Consolidado!$E$5:$E$1000,$B28,Consolidado!$C$5:$C$1000,"SSF",Consolidado!$N$5:$N$1000,"X",Consolidado!$H$5:$H$1000,IF($D$9="Todos","&gt;0",$D$9))),2),"")&amp;IF(_xlfn.MAXIFS(Consolidado!$B$5:$B$1000,Consolidado!$E$5:$E$1000,$B28,Consolidado!$C$5:$C$1000,"SSF",Consolidado!$N$5:$N$1000,"X",Consolidado!$H$5:$H$1000,IF($D$9="Todos","&gt;0",$D$9))&lt;&gt;_xlfn.MINIFS(Consolidado!$B$5:$B$1000,Consolidado!$E$5:$E$1000,$B28,Consolidado!$C$5:$C$1000,"SSF",Consolidado!$N$5:$N$1000,"X",Consolidado!$H$5:$H$1000,IF($D$9="Todos","&gt;0",$D$9))," y "&amp;TEXT(DAY(_xlfn.MAXIFS(Consolidado!$B$5:$B$1000,Consolidado!$E$5:$E$1000,$B28,Consolidado!$C$5:$C$1000,"SSF",Consolidado!$N$5:$N$1000,"X",Consolidado!$H$5:$H$1000,IF($D$9="Todos","&gt;0",$D$9))),"00")&amp;"/"&amp;TEXT(MONTH(_xlfn.MAXIFS(Consolidado!$B$5:$B$1000,Consolidado!$E$5:$E$1000,$B28,Consolidado!$C$5:$C$1000,"SSF",Consolidado!$N$5:$N$1000,"X",Consolidado!$H$5:$H$1000,IF($D$9="Todos","&gt;0",$D$9))),"00")&amp;IF($D$9="Todos","/"&amp;RIGHT(YEAR(_xlfn.MAXIFS(Consolidado!$B$5:$B$1000,Consolidado!$E$5:$E$1000,$B28,Consolidado!$C$5:$C$1000,"SSF",Consolidado!$N$5:$N$1000,"X",Consolidado!$H$5:$H$1000,IF($D$9="Todos","&gt;0",$D$9))),2),""),""),""),IF(SUMIFS(Consolidado!$AD$5:$AD$1000,Consolidado!$E$5:$E$1000,$B28,Consolidado!$C$5:$C$1000,"Comité de Supervisión",Consolidado!$N$5:$N$1000,"X",Consolidado!$H$5:$H$1000,IF($D$9="Todos","&gt;0",$D$9))&gt;0,"Comité Sup. "&amp;TEXT(DAY(_xlfn.MINIFS(Consolidado!$B$5:$B$1000,Consolidado!$E$5:$E$1000,$B28,Consolidado!$C$5:$C$1000,"Comité de Supervisión",Consolidado!$N$5:$N$1000,"X",Consolidado!$H$5:$H$1000,IF($D$9="Todos","&gt;0",$D$9))),"00")&amp;"/"&amp;TEXT(MONTH(_xlfn.MINIFS(Consolidado!$B$5:$B$1000,Consolidado!$E$5:$E$1000,$B28,Consolidado!$C$5:$C$1000,"Comité de Supervisión",Consolidado!$N$5:$N$1000,"X",Consolidado!$H$5:$H$1000,IF($D$9="Todos","&gt;0",$D$9))),"00")&amp;IF($D$9="Todos","/"&amp;RIGHT(YEAR(_xlfn.MINIFS(Consolidado!$B$5:$B$1000,Consolidado!$E$5:$E$1000,$B28,Consolidado!$C$5:$C$1000,"Comité de Supervisión",Consolidado!$N$5:$N$1000,"X",Consolidado!$H$5:$H$1000,IF($D$9="Todos","&gt;0",$D$9))),2),"")&amp;IF(_xlfn.MAXIFS(Consolidado!$B$5:$B$1000,Consolidado!$E$5:$E$1000,$B28,Consolidado!$C$5:$C$1000,"Comité de Supervisión",Consolidado!$N$5:$N$1000,"X",Consolidado!$H$5:$H$1000,IF($D$9="Todos","&gt;0",$D$9))&lt;&gt;_xlfn.MINIFS(Consolidado!$B$5:$B$1000,Consolidado!$E$5:$E$1000,$B28,Consolidado!$C$5:$C$1000,"Comité de Supervisión",Consolidado!$N$5:$N$1000,"X",Consolidado!$H$5:$H$1000,IF($D$9="Todos","&gt;0",$D$9))," y "&amp;TEXT(DAY(_xlfn.MAXIFS(Consolidado!$B$5:$B$1000,Consolidado!$E$5:$E$1000,$B28,Consolidado!$C$5:$C$1000,"Comité de Supervisión",Consolidado!$N$5:$N$1000,"X",Consolidado!$H$5:$H$1000,IF($D$9="Todos","&gt;0",$D$9))),"00")&amp;"/"&amp;TEXT(MONTH(_xlfn.MAXIFS(Consolidado!$B$5:$B$1000,Consolidado!$E$5:$E$1000,$B28,Consolidado!$C$5:$C$1000,"Comité de Supervisión",Consolidado!$N$5:$N$1000,"X",Consolidado!$H$5:$H$1000,IF($D$9="Todos","&gt;0",$D$9))),"00")&amp;IF($D$9="Todos","/"&amp;RIGHT(YEAR(_xlfn.MAXIFS(Consolidado!$B$5:$B$1000,Consolidado!$E$5:$E$1000,$B28,Consolidado!$C$5:$C$1000,"Comité de Supervisión",Consolidado!$N$5:$N$1000,"X",Consolidado!$H$5:$H$1000,IF($D$9="Todos","&gt;0",$D$9))),2),""),""),""),IF(SUMIFS(Consolidado!$AD$5:$AD$1000,Consolidado!$E$5:$E$1000,$B28,Consolidado!$C$5:$C$1000,"Consejo de Administración",Consolidado!$N$5:$N$1000,"X",Consolidado!$H$5:$H$1000,IF($D$9="Todos","&gt;0",$D$9))&gt;0,"Consejo "&amp;TEXT(DAY(_xlfn.MINIFS(Consolidado!$B$5:$B$1000,Consolidado!$E$5:$E$1000,$B28,Consolidado!$C$5:$C$1000,"Consejo de Administración",Consolidado!$N$5:$N$1000,"X",Consolidado!$H$5:$H$1000,IF($D$9="Todos","&gt;0",$D$9))),"00")&amp;"/"&amp;TEXT(MONTH(_xlfn.MINIFS(Consolidado!$B$5:$B$1000,Consolidado!$E$5:$E$1000,$B28,Consolidado!$C$5:$C$1000,"Consejo de Administración",Consolidado!$N$5:$N$1000,"X",Consolidado!$H$5:$H$1000,IF($D$9="Todos","&gt;0",$D$9))),"00")&amp;IF($D$9="Todos","/"&amp;RIGHT(YEAR(_xlfn.MINIFS(Consolidado!$B$5:$B$1000,Consolidado!$E$5:$E$1000,$B28,Consolidado!$C$5:$C$1000,"Consejo de Administración",Consolidado!$N$5:$N$1000,"X",Consolidado!$H$5:$H$1000,IF($D$9="Todos","&gt;0",$D$9))),2),"")&amp;IF(_xlfn.MAXIFS(Consolidado!$B$5:$B$1000,Consolidado!$E$5:$E$1000,$B28,Consolidado!$C$5:$C$1000,"Consejo de Administración",Consolidado!$N$5:$N$1000,"X",Consolidado!$H$5:$H$1000,IF($D$9="Todos","&gt;0",$D$9))&lt;&gt;_xlfn.MINIFS(Consolidado!$B$5:$B$1000,Consolidado!$E$5:$E$1000,$B28,Consolidado!$C$5:$C$1000,"Consejo de Administración",Consolidado!$N$5:$N$1000,"X",Consolidado!$H$5:$H$1000,IF($D$9="Todos","&gt;0",$D$9))," y "&amp;TEXT(DAY(_xlfn.MAXIFS(Consolidado!$B$5:$B$1000,Consolidado!$E$5:$E$1000,$B28,Consolidado!$C$5:$C$1000,"Consejo de Administración",Consolidado!$N$5:$N$1000,"X",Consolidado!$H$5:$H$1000,IF($D$9="Todos","&gt;0",$D$9))),"00")&amp;"/"&amp;TEXT(MONTH(_xlfn.MAXIFS(Consolidado!$B$5:$B$1000,Consolidado!$E$5:$E$1000,$B28,Consolidado!$C$5:$C$1000,"Consejo de Administración",Consolidado!$N$5:$N$1000,"X",Consolidado!$H$5:$H$1000,IF($D$9="Todos","&gt;0",$D$9))),"00")&amp;IF($D$9="Todos","/"&amp;RIGHT(YEAR(_xlfn.MAXIFS(Consolidado!$B$5:$B$1000,Consolidado!$E$5:$E$1000,$B28,Consolidado!$C$5:$C$1000,"Consejo de Administración",Consolidado!$N$5:$N$1000,"X",Consolidado!$H$5:$H$1000,IF($D$9="Todos","&gt;0",$D$9))),2),""),""),""),IF(SUMIFS(Consolidado!$AD$5:$AD$1000,Consolidado!$E$5:$E$1000,$B28,Consolidado!$C$5:$C$1000,"Otros",Consolidado!$N$5:$N$1000,"X",Consolidado!$H$5:$H$1000,IF($D$9="Todos","&gt;0",$D$9))&gt;0,"Otros "&amp;TEXT(DAY(_xlfn.MINIFS(Consolidado!$B$5:$B$1000,Consolidado!$E$5:$E$1000,$B28,Consolidado!$C$5:$C$1000,"Otros",Consolidado!$N$5:$N$1000,"X",Consolidado!$H$5:$H$1000,IF($D$9="Todos","&gt;0",$D$9))),"00")&amp;"/"&amp;TEXT(MONTH(_xlfn.MINIFS(Consolidado!$B$5:$B$1000,Consolidado!$E$5:$E$1000,$B28,Consolidado!$C$5:$C$1000,"Otros",Consolidado!$N$5:$N$1000,"X",Consolidado!$H$5:$H$1000,IF($D$9="Todos","&gt;0",$D$9))),"00")&amp;IF($D$9="Todos","/"&amp;RIGHT(YEAR(_xlfn.MINIFS(Consolidado!$B$5:$B$1000,Consolidado!$E$5:$E$1000,$B28,Consolidado!$C$5:$C$1000,"Otros",Consolidado!$N$5:$N$1000,"X",Consolidado!$H$5:$H$1000,IF($D$9="Todos","&gt;0",$D$9))),2),"")&amp;IF(_xlfn.MAXIFS(Consolidado!$B$5:$B$1000,Consolidado!$E$5:$E$1000,$B28,Consolidado!$C$5:$C$1000,"Otros",Consolidado!$N$5:$N$1000,"X",Consolidado!$H$5:$H$1000,IF($D$9="Todos","&gt;0",$D$9))&lt;&gt;_xlfn.MINIFS(Consolidado!$B$5:$B$1000,Consolidado!$E$5:$E$1000,$B28,Consolidado!$C$5:$C$1000,"Otros",Consolidado!$N$5:$N$1000,"X",Consolidado!$H$5:$H$1000,IF($D$9="Todos","&gt;0",$D$9))," y "&amp;TEXT(DAY(_xlfn.MAXIFS(Consolidado!$B$5:$B$1000,Consolidado!$E$5:$E$1000,$B28,Consolidado!$C$5:$C$1000,"Otros",Consolidado!$N$5:$N$1000,"X",Consolidado!$H$5:$H$1000,IF($D$9="Todos","&gt;0",$D$9))),"00")&amp;"/"&amp;TEXT(MONTH(_xlfn.MAXIFS(Consolidado!$B$5:$B$1000,Consolidado!$E$5:$E$1000,$B28,Consolidado!$C$5:$C$1000,"Otros",Consolidado!$N$5:$N$1000,"X",Consolidado!$H$5:$H$1000,IF($D$9="Todos","&gt;0",$D$9))),"00")&amp;IF($D$9="Todos","/"&amp;RIGHT(YEAR(_xlfn.MAXIFS(Consolidado!$B$5:$B$1000,Consolidado!$E$5:$E$1000,$B28,Consolidado!$C$5:$C$1000,"Otros",Consolidado!$N$5:$N$1000,"X",Consolidado!$H$5:$H$1000,IF($D$9="Todos","&gt;0",$D$9))),2),""),""),""))</f>
        <v/>
      </c>
      <c r="Q28" s="37" t="str">
        <f aca="false">_xlfn.TEXTJOIN(" +"&amp;CHAR(10),TRUE(),IF(SUMIFS(Consolidado!$AD$5:$AD$1000,Consolidado!$E$5:$E$1000,$B28,Consolidado!$C$5:$C$1000,"Auditoría Interna",Consolidado!$O$5:$O$1000,"X",Consolidado!$H$5:$H$1000,IF($D$9="Todos","&gt;0",$D$9))&gt;0,"Interna "&amp;TEXT(DAY(_xlfn.MINIFS(Consolidado!$B$5:$B$1000,Consolidado!$E$5:$E$1000,$B28,Consolidado!$C$5:$C$1000,"Auditoría Interna",Consolidado!$O$5:$O$1000,"X",Consolidado!$H$5:$H$1000,IF($D$9="Todos","&gt;0",$D$9))),"00")&amp;"/"&amp;TEXT(MONTH(_xlfn.MINIFS(Consolidado!$B$5:$B$1000,Consolidado!$E$5:$E$1000,$B28,Consolidado!$C$5:$C$1000,"Auditoría Interna",Consolidado!$O$5:$O$1000,"X",Consolidado!$H$5:$H$1000,IF($D$9="Todos","&gt;0",$D$9))),"00")&amp;IF($D$9="Todos","/"&amp;RIGHT(YEAR(_xlfn.MINIFS(Consolidado!$B$5:$B$1000,Consolidado!$E$5:$E$1000,$B28,Consolidado!$C$5:$C$1000,"Auditoría Interna",Consolidado!$O$5:$O$1000,"X",Consolidado!$H$5:$H$1000,IF($D$9="Todos","&gt;0",$D$9))),2),"")&amp;IF(_xlfn.MAXIFS(Consolidado!$B$5:$B$1000,Consolidado!$E$5:$E$1000,$B28,Consolidado!$C$5:$C$1000,"Auditoría Interna",Consolidado!$O$5:$O$1000,"X",Consolidado!$H$5:$H$1000,IF($D$9="Todos","&gt;0",$D$9))&lt;&gt;_xlfn.MINIFS(Consolidado!$B$5:$B$1000,Consolidado!$E$5:$E$1000,$B28,Consolidado!$C$5:$C$1000,"Auditoría Interna",Consolidado!$O$5:$O$1000,"X",Consolidado!$H$5:$H$1000,IF($D$9="Todos","&gt;0",$D$9))," y "&amp;TEXT(DAY(_xlfn.MAXIFS(Consolidado!$B$5:$B$1000,Consolidado!$E$5:$E$1000,$B28,Consolidado!$C$5:$C$1000,"Auditoría Interna",Consolidado!$O$5:$O$1000,"X",Consolidado!$H$5:$H$1000,IF($D$9="Todos","&gt;0",$D$9))),"00")&amp;"/"&amp;TEXT(MONTH(_xlfn.MAXIFS(Consolidado!$B$5:$B$1000,Consolidado!$E$5:$E$1000,$B28,Consolidado!$C$5:$C$1000,"Auditoría Interna",Consolidado!$O$5:$O$1000,"X",Consolidado!$H$5:$H$1000,IF($D$9="Todos","&gt;0",$D$9))),"00")&amp;IF($D$9="Todos","/"&amp;RIGHT(YEAR(_xlfn.MAXIFS(Consolidado!$B$5:$B$1000,Consolidado!$E$5:$E$1000,$B28,Consolidado!$C$5:$C$1000,"Auditoría Interna",Consolidado!$O$5:$O$1000,"X",Consolidado!$H$5:$H$1000,IF($D$9="Todos","&gt;0",$D$9))),2),""),""),""),IF(SUMIFS(Consolidado!$AD$5:$AD$1000,Consolidado!$E$5:$E$1000,$B28,Consolidado!$C$5:$C$1000,"Auditoría Externa",Consolidado!$O$5:$O$1000,"X",Consolidado!$H$5:$H$1000,IF($D$9="Todos","&gt;0",$D$9))&gt;0,"Externa "&amp;TEXT(DAY(_xlfn.MINIFS(Consolidado!$B$5:$B$1000,Consolidado!$E$5:$E$1000,$B28,Consolidado!$C$5:$C$1000,"Auditoría Externa",Consolidado!$O$5:$O$1000,"X",Consolidado!$H$5:$H$1000,IF($D$9="Todos","&gt;0",$D$9))),"00")&amp;"/"&amp;TEXT(MONTH(_xlfn.MINIFS(Consolidado!$B$5:$B$1000,Consolidado!$E$5:$E$1000,$B28,Consolidado!$C$5:$C$1000,"Auditoría Externa",Consolidado!$O$5:$O$1000,"X",Consolidado!$H$5:$H$1000,IF($D$9="Todos","&gt;0",$D$9))),"00")&amp;IF($D$9="Todos","/"&amp;RIGHT(YEAR(_xlfn.MINIFS(Consolidado!$B$5:$B$1000,Consolidado!$E$5:$E$1000,$B28,Consolidado!$C$5:$C$1000,"Auditoría Externa",Consolidado!$O$5:$O$1000,"X",Consolidado!$H$5:$H$1000,IF($D$9="Todos","&gt;0",$D$9))),2),"")&amp;IF(_xlfn.MAXIFS(Consolidado!$B$5:$B$1000,Consolidado!$E$5:$E$1000,$B28,Consolidado!$C$5:$C$1000,"Auditoría Externa",Consolidado!$O$5:$O$1000,"X",Consolidado!$H$5:$H$1000,IF($D$9="Todos","&gt;0",$D$9))&lt;&gt;_xlfn.MINIFS(Consolidado!$B$5:$B$1000,Consolidado!$E$5:$E$1000,$B28,Consolidado!$C$5:$C$1000,"Auditoría Externa",Consolidado!$O$5:$O$1000,"X",Consolidado!$H$5:$H$1000,IF($D$9="Todos","&gt;0",$D$9))," y "&amp;TEXT(DAY(_xlfn.MAXIFS(Consolidado!$B$5:$B$1000,Consolidado!$E$5:$E$1000,$B28,Consolidado!$C$5:$C$1000,"Auditoría Externa",Consolidado!$O$5:$O$1000,"X",Consolidado!$H$5:$H$1000,IF($D$9="Todos","&gt;0",$D$9))),"00")&amp;"/"&amp;TEXT(MONTH(_xlfn.MAXIFS(Consolidado!$B$5:$B$1000,Consolidado!$E$5:$E$1000,$B28,Consolidado!$C$5:$C$1000,"Auditoría Externa",Consolidado!$O$5:$O$1000,"X",Consolidado!$H$5:$H$1000,IF($D$9="Todos","&gt;0",$D$9))),"00")&amp;IF($D$9="Todos","/"&amp;RIGHT(YEAR(_xlfn.MAXIFS(Consolidado!$B$5:$B$1000,Consolidado!$E$5:$E$1000,$B28,Consolidado!$C$5:$C$1000,"Auditoría Externa",Consolidado!$O$5:$O$1000,"X",Consolidado!$H$5:$H$1000,IF($D$9="Todos","&gt;0",$D$9))),2),""),""),""),IF(SUMIFS(Consolidado!$AD$5:$AD$1000,Consolidado!$E$5:$E$1000,$B28,Consolidado!$C$5:$C$1000,"SSF",Consolidado!$O$5:$O$1000,"X",Consolidado!$H$5:$H$1000,IF($D$9="Todos","&gt;0",$D$9))&gt;0,"SSF "&amp;TEXT(DAY(_xlfn.MINIFS(Consolidado!$B$5:$B$1000,Consolidado!$E$5:$E$1000,$B28,Consolidado!$C$5:$C$1000,"SSF",Consolidado!$O$5:$O$1000,"X",Consolidado!$H$5:$H$1000,IF($D$9="Todos","&gt;0",$D$9))),"00")&amp;"/"&amp;TEXT(MONTH(_xlfn.MINIFS(Consolidado!$B$5:$B$1000,Consolidado!$E$5:$E$1000,$B28,Consolidado!$C$5:$C$1000,"SSF",Consolidado!$O$5:$O$1000,"X",Consolidado!$H$5:$H$1000,IF($D$9="Todos","&gt;0",$D$9))),"00")&amp;IF($D$9="Todos","/"&amp;RIGHT(YEAR(_xlfn.MINIFS(Consolidado!$B$5:$B$1000,Consolidado!$E$5:$E$1000,$B28,Consolidado!$C$5:$C$1000,"SSF",Consolidado!$O$5:$O$1000,"X",Consolidado!$H$5:$H$1000,IF($D$9="Todos","&gt;0",$D$9))),2),"")&amp;IF(_xlfn.MAXIFS(Consolidado!$B$5:$B$1000,Consolidado!$E$5:$E$1000,$B28,Consolidado!$C$5:$C$1000,"SSF",Consolidado!$O$5:$O$1000,"X",Consolidado!$H$5:$H$1000,IF($D$9="Todos","&gt;0",$D$9))&lt;&gt;_xlfn.MINIFS(Consolidado!$B$5:$B$1000,Consolidado!$E$5:$E$1000,$B28,Consolidado!$C$5:$C$1000,"SSF",Consolidado!$O$5:$O$1000,"X",Consolidado!$H$5:$H$1000,IF($D$9="Todos","&gt;0",$D$9))," y "&amp;TEXT(DAY(_xlfn.MAXIFS(Consolidado!$B$5:$B$1000,Consolidado!$E$5:$E$1000,$B28,Consolidado!$C$5:$C$1000,"SSF",Consolidado!$O$5:$O$1000,"X",Consolidado!$H$5:$H$1000,IF($D$9="Todos","&gt;0",$D$9))),"00")&amp;"/"&amp;TEXT(MONTH(_xlfn.MAXIFS(Consolidado!$B$5:$B$1000,Consolidado!$E$5:$E$1000,$B28,Consolidado!$C$5:$C$1000,"SSF",Consolidado!$O$5:$O$1000,"X",Consolidado!$H$5:$H$1000,IF($D$9="Todos","&gt;0",$D$9))),"00")&amp;IF($D$9="Todos","/"&amp;RIGHT(YEAR(_xlfn.MAXIFS(Consolidado!$B$5:$B$1000,Consolidado!$E$5:$E$1000,$B28,Consolidado!$C$5:$C$1000,"SSF",Consolidado!$O$5:$O$1000,"X",Consolidado!$H$5:$H$1000,IF($D$9="Todos","&gt;0",$D$9))),2),""),""),""),IF(SUMIFS(Consolidado!$AD$5:$AD$1000,Consolidado!$E$5:$E$1000,$B28,Consolidado!$C$5:$C$1000,"Comité de Supervisión",Consolidado!$O$5:$O$1000,"X",Consolidado!$H$5:$H$1000,IF($D$9="Todos","&gt;0",$D$9))&gt;0,"Comité Sup. "&amp;TEXT(DAY(_xlfn.MINIFS(Consolidado!$B$5:$B$1000,Consolidado!$E$5:$E$1000,$B28,Consolidado!$C$5:$C$1000,"Comité de Supervisión",Consolidado!$O$5:$O$1000,"X",Consolidado!$H$5:$H$1000,IF($D$9="Todos","&gt;0",$D$9))),"00")&amp;"/"&amp;TEXT(MONTH(_xlfn.MINIFS(Consolidado!$B$5:$B$1000,Consolidado!$E$5:$E$1000,$B28,Consolidado!$C$5:$C$1000,"Comité de Supervisión",Consolidado!$O$5:$O$1000,"X",Consolidado!$H$5:$H$1000,IF($D$9="Todos","&gt;0",$D$9))),"00")&amp;IF($D$9="Todos","/"&amp;RIGHT(YEAR(_xlfn.MINIFS(Consolidado!$B$5:$B$1000,Consolidado!$E$5:$E$1000,$B28,Consolidado!$C$5:$C$1000,"Comité de Supervisión",Consolidado!$O$5:$O$1000,"X",Consolidado!$H$5:$H$1000,IF($D$9="Todos","&gt;0",$D$9))),2),"")&amp;IF(_xlfn.MAXIFS(Consolidado!$B$5:$B$1000,Consolidado!$E$5:$E$1000,$B28,Consolidado!$C$5:$C$1000,"Comité de Supervisión",Consolidado!$O$5:$O$1000,"X",Consolidado!$H$5:$H$1000,IF($D$9="Todos","&gt;0",$D$9))&lt;&gt;_xlfn.MINIFS(Consolidado!$B$5:$B$1000,Consolidado!$E$5:$E$1000,$B28,Consolidado!$C$5:$C$1000,"Comité de Supervisión",Consolidado!$O$5:$O$1000,"X",Consolidado!$H$5:$H$1000,IF($D$9="Todos","&gt;0",$D$9))," y "&amp;TEXT(DAY(_xlfn.MAXIFS(Consolidado!$B$5:$B$1000,Consolidado!$E$5:$E$1000,$B28,Consolidado!$C$5:$C$1000,"Comité de Supervisión",Consolidado!$O$5:$O$1000,"X",Consolidado!$H$5:$H$1000,IF($D$9="Todos","&gt;0",$D$9))),"00")&amp;"/"&amp;TEXT(MONTH(_xlfn.MAXIFS(Consolidado!$B$5:$B$1000,Consolidado!$E$5:$E$1000,$B28,Consolidado!$C$5:$C$1000,"Comité de Supervisión",Consolidado!$O$5:$O$1000,"X",Consolidado!$H$5:$H$1000,IF($D$9="Todos","&gt;0",$D$9))),"00")&amp;IF($D$9="Todos","/"&amp;RIGHT(YEAR(_xlfn.MAXIFS(Consolidado!$B$5:$B$1000,Consolidado!$E$5:$E$1000,$B28,Consolidado!$C$5:$C$1000,"Comité de Supervisión",Consolidado!$O$5:$O$1000,"X",Consolidado!$H$5:$H$1000,IF($D$9="Todos","&gt;0",$D$9))),2),""),""),""),IF(SUMIFS(Consolidado!$AD$5:$AD$1000,Consolidado!$E$5:$E$1000,$B28,Consolidado!$C$5:$C$1000,"Consejo de Administración",Consolidado!$O$5:$O$1000,"X",Consolidado!$H$5:$H$1000,IF($D$9="Todos","&gt;0",$D$9))&gt;0,"Consejo "&amp;TEXT(DAY(_xlfn.MINIFS(Consolidado!$B$5:$B$1000,Consolidado!$E$5:$E$1000,$B28,Consolidado!$C$5:$C$1000,"Consejo de Administración",Consolidado!$O$5:$O$1000,"X",Consolidado!$H$5:$H$1000,IF($D$9="Todos","&gt;0",$D$9))),"00")&amp;"/"&amp;TEXT(MONTH(_xlfn.MINIFS(Consolidado!$B$5:$B$1000,Consolidado!$E$5:$E$1000,$B28,Consolidado!$C$5:$C$1000,"Consejo de Administración",Consolidado!$O$5:$O$1000,"X",Consolidado!$H$5:$H$1000,IF($D$9="Todos","&gt;0",$D$9))),"00")&amp;IF($D$9="Todos","/"&amp;RIGHT(YEAR(_xlfn.MINIFS(Consolidado!$B$5:$B$1000,Consolidado!$E$5:$E$1000,$B28,Consolidado!$C$5:$C$1000,"Consejo de Administración",Consolidado!$O$5:$O$1000,"X",Consolidado!$H$5:$H$1000,IF($D$9="Todos","&gt;0",$D$9))),2),"")&amp;IF(_xlfn.MAXIFS(Consolidado!$B$5:$B$1000,Consolidado!$E$5:$E$1000,$B28,Consolidado!$C$5:$C$1000,"Consejo de Administración",Consolidado!$O$5:$O$1000,"X",Consolidado!$H$5:$H$1000,IF($D$9="Todos","&gt;0",$D$9))&lt;&gt;_xlfn.MINIFS(Consolidado!$B$5:$B$1000,Consolidado!$E$5:$E$1000,$B28,Consolidado!$C$5:$C$1000,"Consejo de Administración",Consolidado!$O$5:$O$1000,"X",Consolidado!$H$5:$H$1000,IF($D$9="Todos","&gt;0",$D$9))," y "&amp;TEXT(DAY(_xlfn.MAXIFS(Consolidado!$B$5:$B$1000,Consolidado!$E$5:$E$1000,$B28,Consolidado!$C$5:$C$1000,"Consejo de Administración",Consolidado!$O$5:$O$1000,"X",Consolidado!$H$5:$H$1000,IF($D$9="Todos","&gt;0",$D$9))),"00")&amp;"/"&amp;TEXT(MONTH(_xlfn.MAXIFS(Consolidado!$B$5:$B$1000,Consolidado!$E$5:$E$1000,$B28,Consolidado!$C$5:$C$1000,"Consejo de Administración",Consolidado!$O$5:$O$1000,"X",Consolidado!$H$5:$H$1000,IF($D$9="Todos","&gt;0",$D$9))),"00")&amp;IF($D$9="Todos","/"&amp;RIGHT(YEAR(_xlfn.MAXIFS(Consolidado!$B$5:$B$1000,Consolidado!$E$5:$E$1000,$B28,Consolidado!$C$5:$C$1000,"Consejo de Administración",Consolidado!$O$5:$O$1000,"X",Consolidado!$H$5:$H$1000,IF($D$9="Todos","&gt;0",$D$9))),2),""),""),""),IF(SUMIFS(Consolidado!$AD$5:$AD$1000,Consolidado!$E$5:$E$1000,$B28,Consolidado!$C$5:$C$1000,"Otros",Consolidado!$O$5:$O$1000,"X",Consolidado!$H$5:$H$1000,IF($D$9="Todos","&gt;0",$D$9))&gt;0,"Otros "&amp;TEXT(DAY(_xlfn.MINIFS(Consolidado!$B$5:$B$1000,Consolidado!$E$5:$E$1000,$B28,Consolidado!$C$5:$C$1000,"Otros",Consolidado!$O$5:$O$1000,"X",Consolidado!$H$5:$H$1000,IF($D$9="Todos","&gt;0",$D$9))),"00")&amp;"/"&amp;TEXT(MONTH(_xlfn.MINIFS(Consolidado!$B$5:$B$1000,Consolidado!$E$5:$E$1000,$B28,Consolidado!$C$5:$C$1000,"Otros",Consolidado!$O$5:$O$1000,"X",Consolidado!$H$5:$H$1000,IF($D$9="Todos","&gt;0",$D$9))),"00")&amp;IF($D$9="Todos","/"&amp;RIGHT(YEAR(_xlfn.MINIFS(Consolidado!$B$5:$B$1000,Consolidado!$E$5:$E$1000,$B28,Consolidado!$C$5:$C$1000,"Otros",Consolidado!$O$5:$O$1000,"X",Consolidado!$H$5:$H$1000,IF($D$9="Todos","&gt;0",$D$9))),2),"")&amp;IF(_xlfn.MAXIFS(Consolidado!$B$5:$B$1000,Consolidado!$E$5:$E$1000,$B28,Consolidado!$C$5:$C$1000,"Otros",Consolidado!$O$5:$O$1000,"X",Consolidado!$H$5:$H$1000,IF($D$9="Todos","&gt;0",$D$9))&lt;&gt;_xlfn.MINIFS(Consolidado!$B$5:$B$1000,Consolidado!$E$5:$E$1000,$B28,Consolidado!$C$5:$C$1000,"Otros",Consolidado!$O$5:$O$1000,"X",Consolidado!$H$5:$H$1000,IF($D$9="Todos","&gt;0",$D$9))," y "&amp;TEXT(DAY(_xlfn.MAXIFS(Consolidado!$B$5:$B$1000,Consolidado!$E$5:$E$1000,$B28,Consolidado!$C$5:$C$1000,"Otros",Consolidado!$O$5:$O$1000,"X",Consolidado!$H$5:$H$1000,IF($D$9="Todos","&gt;0",$D$9))),"00")&amp;"/"&amp;TEXT(MONTH(_xlfn.MAXIFS(Consolidado!$B$5:$B$1000,Consolidado!$E$5:$E$1000,$B28,Consolidado!$C$5:$C$1000,"Otros",Consolidado!$O$5:$O$1000,"X",Consolidado!$H$5:$H$1000,IF($D$9="Todos","&gt;0",$D$9))),"00")&amp;IF($D$9="Todos","/"&amp;RIGHT(YEAR(_xlfn.MAXIFS(Consolidado!$B$5:$B$1000,Consolidado!$E$5:$E$1000,$B28,Consolidado!$C$5:$C$1000,"Otros",Consolidado!$O$5:$O$1000,"X",Consolidado!$H$5:$H$1000,IF($D$9="Todos","&gt;0",$D$9))),2),""),""),""))</f>
        <v/>
      </c>
      <c r="R28" s="37" t="str">
        <f aca="false">_xlfn.TEXTJOIN(" +"&amp;CHAR(10),TRUE(),IF(SUMIFS(Consolidado!$AD$5:$AD$1000,Consolidado!$E$5:$E$1000,$B28,Consolidado!$C$5:$C$1000,"Auditoría Interna",Consolidado!$P$5:$P$1000,"X",Consolidado!$H$5:$H$1000,IF($D$9="Todos","&gt;0",$D$9))&gt;0,"Interna "&amp;TEXT(DAY(_xlfn.MINIFS(Consolidado!$B$5:$B$1000,Consolidado!$E$5:$E$1000,$B28,Consolidado!$C$5:$C$1000,"Auditoría Interna",Consolidado!$P$5:$P$1000,"X",Consolidado!$H$5:$H$1000,IF($D$9="Todos","&gt;0",$D$9))),"00")&amp;"/"&amp;TEXT(MONTH(_xlfn.MINIFS(Consolidado!$B$5:$B$1000,Consolidado!$E$5:$E$1000,$B28,Consolidado!$C$5:$C$1000,"Auditoría Interna",Consolidado!$P$5:$P$1000,"X",Consolidado!$H$5:$H$1000,IF($D$9="Todos","&gt;0",$D$9))),"00")&amp;IF($D$9="Todos","/"&amp;RIGHT(YEAR(_xlfn.MINIFS(Consolidado!$B$5:$B$1000,Consolidado!$E$5:$E$1000,$B28,Consolidado!$C$5:$C$1000,"Auditoría Interna",Consolidado!$P$5:$P$1000,"X",Consolidado!$H$5:$H$1000,IF($D$9="Todos","&gt;0",$D$9))),2),"")&amp;IF(_xlfn.MAXIFS(Consolidado!$B$5:$B$1000,Consolidado!$E$5:$E$1000,$B28,Consolidado!$C$5:$C$1000,"Auditoría Interna",Consolidado!$P$5:$P$1000,"X",Consolidado!$H$5:$H$1000,IF($D$9="Todos","&gt;0",$D$9))&lt;&gt;_xlfn.MINIFS(Consolidado!$B$5:$B$1000,Consolidado!$E$5:$E$1000,$B28,Consolidado!$C$5:$C$1000,"Auditoría Interna",Consolidado!$P$5:$P$1000,"X",Consolidado!$H$5:$H$1000,IF($D$9="Todos","&gt;0",$D$9))," y "&amp;TEXT(DAY(_xlfn.MAXIFS(Consolidado!$B$5:$B$1000,Consolidado!$E$5:$E$1000,$B28,Consolidado!$C$5:$C$1000,"Auditoría Interna",Consolidado!$P$5:$P$1000,"X",Consolidado!$H$5:$H$1000,IF($D$9="Todos","&gt;0",$D$9))),"00")&amp;"/"&amp;TEXT(MONTH(_xlfn.MAXIFS(Consolidado!$B$5:$B$1000,Consolidado!$E$5:$E$1000,$B28,Consolidado!$C$5:$C$1000,"Auditoría Interna",Consolidado!$P$5:$P$1000,"X",Consolidado!$H$5:$H$1000,IF($D$9="Todos","&gt;0",$D$9))),"00")&amp;IF($D$9="Todos","/"&amp;RIGHT(YEAR(_xlfn.MAXIFS(Consolidado!$B$5:$B$1000,Consolidado!$E$5:$E$1000,$B28,Consolidado!$C$5:$C$1000,"Auditoría Interna",Consolidado!$P$5:$P$1000,"X",Consolidado!$H$5:$H$1000,IF($D$9="Todos","&gt;0",$D$9))),2),""),""),""),IF(SUMIFS(Consolidado!$AD$5:$AD$1000,Consolidado!$E$5:$E$1000,$B28,Consolidado!$C$5:$C$1000,"Auditoría Externa",Consolidado!$P$5:$P$1000,"X",Consolidado!$H$5:$H$1000,IF($D$9="Todos","&gt;0",$D$9))&gt;0,"Externa "&amp;TEXT(DAY(_xlfn.MINIFS(Consolidado!$B$5:$B$1000,Consolidado!$E$5:$E$1000,$B28,Consolidado!$C$5:$C$1000,"Auditoría Externa",Consolidado!$P$5:$P$1000,"X",Consolidado!$H$5:$H$1000,IF($D$9="Todos","&gt;0",$D$9))),"00")&amp;"/"&amp;TEXT(MONTH(_xlfn.MINIFS(Consolidado!$B$5:$B$1000,Consolidado!$E$5:$E$1000,$B28,Consolidado!$C$5:$C$1000,"Auditoría Externa",Consolidado!$P$5:$P$1000,"X",Consolidado!$H$5:$H$1000,IF($D$9="Todos","&gt;0",$D$9))),"00")&amp;IF($D$9="Todos","/"&amp;RIGHT(YEAR(_xlfn.MINIFS(Consolidado!$B$5:$B$1000,Consolidado!$E$5:$E$1000,$B28,Consolidado!$C$5:$C$1000,"Auditoría Externa",Consolidado!$P$5:$P$1000,"X",Consolidado!$H$5:$H$1000,IF($D$9="Todos","&gt;0",$D$9))),2),"")&amp;IF(_xlfn.MAXIFS(Consolidado!$B$5:$B$1000,Consolidado!$E$5:$E$1000,$B28,Consolidado!$C$5:$C$1000,"Auditoría Externa",Consolidado!$P$5:$P$1000,"X",Consolidado!$H$5:$H$1000,IF($D$9="Todos","&gt;0",$D$9))&lt;&gt;_xlfn.MINIFS(Consolidado!$B$5:$B$1000,Consolidado!$E$5:$E$1000,$B28,Consolidado!$C$5:$C$1000,"Auditoría Externa",Consolidado!$P$5:$P$1000,"X",Consolidado!$H$5:$H$1000,IF($D$9="Todos","&gt;0",$D$9))," y "&amp;TEXT(DAY(_xlfn.MAXIFS(Consolidado!$B$5:$B$1000,Consolidado!$E$5:$E$1000,$B28,Consolidado!$C$5:$C$1000,"Auditoría Externa",Consolidado!$P$5:$P$1000,"X",Consolidado!$H$5:$H$1000,IF($D$9="Todos","&gt;0",$D$9))),"00")&amp;"/"&amp;TEXT(MONTH(_xlfn.MAXIFS(Consolidado!$B$5:$B$1000,Consolidado!$E$5:$E$1000,$B28,Consolidado!$C$5:$C$1000,"Auditoría Externa",Consolidado!$P$5:$P$1000,"X",Consolidado!$H$5:$H$1000,IF($D$9="Todos","&gt;0",$D$9))),"00")&amp;IF($D$9="Todos","/"&amp;RIGHT(YEAR(_xlfn.MAXIFS(Consolidado!$B$5:$B$1000,Consolidado!$E$5:$E$1000,$B28,Consolidado!$C$5:$C$1000,"Auditoría Externa",Consolidado!$P$5:$P$1000,"X",Consolidado!$H$5:$H$1000,IF($D$9="Todos","&gt;0",$D$9))),2),""),""),""),IF(SUMIFS(Consolidado!$AD$5:$AD$1000,Consolidado!$E$5:$E$1000,$B28,Consolidado!$C$5:$C$1000,"SSF",Consolidado!$P$5:$P$1000,"X",Consolidado!$H$5:$H$1000,IF($D$9="Todos","&gt;0",$D$9))&gt;0,"SSF "&amp;TEXT(DAY(_xlfn.MINIFS(Consolidado!$B$5:$B$1000,Consolidado!$E$5:$E$1000,$B28,Consolidado!$C$5:$C$1000,"SSF",Consolidado!$P$5:$P$1000,"X",Consolidado!$H$5:$H$1000,IF($D$9="Todos","&gt;0",$D$9))),"00")&amp;"/"&amp;TEXT(MONTH(_xlfn.MINIFS(Consolidado!$B$5:$B$1000,Consolidado!$E$5:$E$1000,$B28,Consolidado!$C$5:$C$1000,"SSF",Consolidado!$P$5:$P$1000,"X",Consolidado!$H$5:$H$1000,IF($D$9="Todos","&gt;0",$D$9))),"00")&amp;IF($D$9="Todos","/"&amp;RIGHT(YEAR(_xlfn.MINIFS(Consolidado!$B$5:$B$1000,Consolidado!$E$5:$E$1000,$B28,Consolidado!$C$5:$C$1000,"SSF",Consolidado!$P$5:$P$1000,"X",Consolidado!$H$5:$H$1000,IF($D$9="Todos","&gt;0",$D$9))),2),"")&amp;IF(_xlfn.MAXIFS(Consolidado!$B$5:$B$1000,Consolidado!$E$5:$E$1000,$B28,Consolidado!$C$5:$C$1000,"SSF",Consolidado!$P$5:$P$1000,"X",Consolidado!$H$5:$H$1000,IF($D$9="Todos","&gt;0",$D$9))&lt;&gt;_xlfn.MINIFS(Consolidado!$B$5:$B$1000,Consolidado!$E$5:$E$1000,$B28,Consolidado!$C$5:$C$1000,"SSF",Consolidado!$P$5:$P$1000,"X",Consolidado!$H$5:$H$1000,IF($D$9="Todos","&gt;0",$D$9))," y "&amp;TEXT(DAY(_xlfn.MAXIFS(Consolidado!$B$5:$B$1000,Consolidado!$E$5:$E$1000,$B28,Consolidado!$C$5:$C$1000,"SSF",Consolidado!$P$5:$P$1000,"X",Consolidado!$H$5:$H$1000,IF($D$9="Todos","&gt;0",$D$9))),"00")&amp;"/"&amp;TEXT(MONTH(_xlfn.MAXIFS(Consolidado!$B$5:$B$1000,Consolidado!$E$5:$E$1000,$B28,Consolidado!$C$5:$C$1000,"SSF",Consolidado!$P$5:$P$1000,"X",Consolidado!$H$5:$H$1000,IF($D$9="Todos","&gt;0",$D$9))),"00")&amp;IF($D$9="Todos","/"&amp;RIGHT(YEAR(_xlfn.MAXIFS(Consolidado!$B$5:$B$1000,Consolidado!$E$5:$E$1000,$B28,Consolidado!$C$5:$C$1000,"SSF",Consolidado!$P$5:$P$1000,"X",Consolidado!$H$5:$H$1000,IF($D$9="Todos","&gt;0",$D$9))),2),""),""),""),IF(SUMIFS(Consolidado!$AD$5:$AD$1000,Consolidado!$E$5:$E$1000,$B28,Consolidado!$C$5:$C$1000,"Comité de Supervisión",Consolidado!$P$5:$P$1000,"X",Consolidado!$H$5:$H$1000,IF($D$9="Todos","&gt;0",$D$9))&gt;0,"Comité Sup. "&amp;TEXT(DAY(_xlfn.MINIFS(Consolidado!$B$5:$B$1000,Consolidado!$E$5:$E$1000,$B28,Consolidado!$C$5:$C$1000,"Comité de Supervisión",Consolidado!$P$5:$P$1000,"X",Consolidado!$H$5:$H$1000,IF($D$9="Todos","&gt;0",$D$9))),"00")&amp;"/"&amp;TEXT(MONTH(_xlfn.MINIFS(Consolidado!$B$5:$B$1000,Consolidado!$E$5:$E$1000,$B28,Consolidado!$C$5:$C$1000,"Comité de Supervisión",Consolidado!$P$5:$P$1000,"X",Consolidado!$H$5:$H$1000,IF($D$9="Todos","&gt;0",$D$9))),"00")&amp;IF($D$9="Todos","/"&amp;RIGHT(YEAR(_xlfn.MINIFS(Consolidado!$B$5:$B$1000,Consolidado!$E$5:$E$1000,$B28,Consolidado!$C$5:$C$1000,"Comité de Supervisión",Consolidado!$P$5:$P$1000,"X",Consolidado!$H$5:$H$1000,IF($D$9="Todos","&gt;0",$D$9))),2),"")&amp;IF(_xlfn.MAXIFS(Consolidado!$B$5:$B$1000,Consolidado!$E$5:$E$1000,$B28,Consolidado!$C$5:$C$1000,"Comité de Supervisión",Consolidado!$P$5:$P$1000,"X",Consolidado!$H$5:$H$1000,IF($D$9="Todos","&gt;0",$D$9))&lt;&gt;_xlfn.MINIFS(Consolidado!$B$5:$B$1000,Consolidado!$E$5:$E$1000,$B28,Consolidado!$C$5:$C$1000,"Comité de Supervisión",Consolidado!$P$5:$P$1000,"X",Consolidado!$H$5:$H$1000,IF($D$9="Todos","&gt;0",$D$9))," y "&amp;TEXT(DAY(_xlfn.MAXIFS(Consolidado!$B$5:$B$1000,Consolidado!$E$5:$E$1000,$B28,Consolidado!$C$5:$C$1000,"Comité de Supervisión",Consolidado!$P$5:$P$1000,"X",Consolidado!$H$5:$H$1000,IF($D$9="Todos","&gt;0",$D$9))),"00")&amp;"/"&amp;TEXT(MONTH(_xlfn.MAXIFS(Consolidado!$B$5:$B$1000,Consolidado!$E$5:$E$1000,$B28,Consolidado!$C$5:$C$1000,"Comité de Supervisión",Consolidado!$P$5:$P$1000,"X",Consolidado!$H$5:$H$1000,IF($D$9="Todos","&gt;0",$D$9))),"00")&amp;IF($D$9="Todos","/"&amp;RIGHT(YEAR(_xlfn.MAXIFS(Consolidado!$B$5:$B$1000,Consolidado!$E$5:$E$1000,$B28,Consolidado!$C$5:$C$1000,"Comité de Supervisión",Consolidado!$P$5:$P$1000,"X",Consolidado!$H$5:$H$1000,IF($D$9="Todos","&gt;0",$D$9))),2),""),""),""),IF(SUMIFS(Consolidado!$AD$5:$AD$1000,Consolidado!$E$5:$E$1000,$B28,Consolidado!$C$5:$C$1000,"Consejo de Administración",Consolidado!$P$5:$P$1000,"X",Consolidado!$H$5:$H$1000,IF($D$9="Todos","&gt;0",$D$9))&gt;0,"Consejo "&amp;TEXT(DAY(_xlfn.MINIFS(Consolidado!$B$5:$B$1000,Consolidado!$E$5:$E$1000,$B28,Consolidado!$C$5:$C$1000,"Consejo de Administración",Consolidado!$P$5:$P$1000,"X",Consolidado!$H$5:$H$1000,IF($D$9="Todos","&gt;0",$D$9))),"00")&amp;"/"&amp;TEXT(MONTH(_xlfn.MINIFS(Consolidado!$B$5:$B$1000,Consolidado!$E$5:$E$1000,$B28,Consolidado!$C$5:$C$1000,"Consejo de Administración",Consolidado!$P$5:$P$1000,"X",Consolidado!$H$5:$H$1000,IF($D$9="Todos","&gt;0",$D$9))),"00")&amp;IF($D$9="Todos","/"&amp;RIGHT(YEAR(_xlfn.MINIFS(Consolidado!$B$5:$B$1000,Consolidado!$E$5:$E$1000,$B28,Consolidado!$C$5:$C$1000,"Consejo de Administración",Consolidado!$P$5:$P$1000,"X",Consolidado!$H$5:$H$1000,IF($D$9="Todos","&gt;0",$D$9))),2),"")&amp;IF(_xlfn.MAXIFS(Consolidado!$B$5:$B$1000,Consolidado!$E$5:$E$1000,$B28,Consolidado!$C$5:$C$1000,"Consejo de Administración",Consolidado!$P$5:$P$1000,"X",Consolidado!$H$5:$H$1000,IF($D$9="Todos","&gt;0",$D$9))&lt;&gt;_xlfn.MINIFS(Consolidado!$B$5:$B$1000,Consolidado!$E$5:$E$1000,$B28,Consolidado!$C$5:$C$1000,"Consejo de Administración",Consolidado!$P$5:$P$1000,"X",Consolidado!$H$5:$H$1000,IF($D$9="Todos","&gt;0",$D$9))," y "&amp;TEXT(DAY(_xlfn.MAXIFS(Consolidado!$B$5:$B$1000,Consolidado!$E$5:$E$1000,$B28,Consolidado!$C$5:$C$1000,"Consejo de Administración",Consolidado!$P$5:$P$1000,"X",Consolidado!$H$5:$H$1000,IF($D$9="Todos","&gt;0",$D$9))),"00")&amp;"/"&amp;TEXT(MONTH(_xlfn.MAXIFS(Consolidado!$B$5:$B$1000,Consolidado!$E$5:$E$1000,$B28,Consolidado!$C$5:$C$1000,"Consejo de Administración",Consolidado!$P$5:$P$1000,"X",Consolidado!$H$5:$H$1000,IF($D$9="Todos","&gt;0",$D$9))),"00")&amp;IF($D$9="Todos","/"&amp;RIGHT(YEAR(_xlfn.MAXIFS(Consolidado!$B$5:$B$1000,Consolidado!$E$5:$E$1000,$B28,Consolidado!$C$5:$C$1000,"Consejo de Administración",Consolidado!$P$5:$P$1000,"X",Consolidado!$H$5:$H$1000,IF($D$9="Todos","&gt;0",$D$9))),2),""),""),""),IF(SUMIFS(Consolidado!$AD$5:$AD$1000,Consolidado!$E$5:$E$1000,$B28,Consolidado!$C$5:$C$1000,"Otros",Consolidado!$P$5:$P$1000,"X",Consolidado!$H$5:$H$1000,IF($D$9="Todos","&gt;0",$D$9))&gt;0,"Otros "&amp;TEXT(DAY(_xlfn.MINIFS(Consolidado!$B$5:$B$1000,Consolidado!$E$5:$E$1000,$B28,Consolidado!$C$5:$C$1000,"Otros",Consolidado!$P$5:$P$1000,"X",Consolidado!$H$5:$H$1000,IF($D$9="Todos","&gt;0",$D$9))),"00")&amp;"/"&amp;TEXT(MONTH(_xlfn.MINIFS(Consolidado!$B$5:$B$1000,Consolidado!$E$5:$E$1000,$B28,Consolidado!$C$5:$C$1000,"Otros",Consolidado!$P$5:$P$1000,"X",Consolidado!$H$5:$H$1000,IF($D$9="Todos","&gt;0",$D$9))),"00")&amp;IF($D$9="Todos","/"&amp;RIGHT(YEAR(_xlfn.MINIFS(Consolidado!$B$5:$B$1000,Consolidado!$E$5:$E$1000,$B28,Consolidado!$C$5:$C$1000,"Otros",Consolidado!$P$5:$P$1000,"X",Consolidado!$H$5:$H$1000,IF($D$9="Todos","&gt;0",$D$9))),2),"")&amp;IF(_xlfn.MAXIFS(Consolidado!$B$5:$B$1000,Consolidado!$E$5:$E$1000,$B28,Consolidado!$C$5:$C$1000,"Otros",Consolidado!$P$5:$P$1000,"X",Consolidado!$H$5:$H$1000,IF($D$9="Todos","&gt;0",$D$9))&lt;&gt;_xlfn.MINIFS(Consolidado!$B$5:$B$1000,Consolidado!$E$5:$E$1000,$B28,Consolidado!$C$5:$C$1000,"Otros",Consolidado!$P$5:$P$1000,"X",Consolidado!$H$5:$H$1000,IF($D$9="Todos","&gt;0",$D$9))," y "&amp;TEXT(DAY(_xlfn.MAXIFS(Consolidado!$B$5:$B$1000,Consolidado!$E$5:$E$1000,$B28,Consolidado!$C$5:$C$1000,"Otros",Consolidado!$P$5:$P$1000,"X",Consolidado!$H$5:$H$1000,IF($D$9="Todos","&gt;0",$D$9))),"00")&amp;"/"&amp;TEXT(MONTH(_xlfn.MAXIFS(Consolidado!$B$5:$B$1000,Consolidado!$E$5:$E$1000,$B28,Consolidado!$C$5:$C$1000,"Otros",Consolidado!$P$5:$P$1000,"X",Consolidado!$H$5:$H$1000,IF($D$9="Todos","&gt;0",$D$9))),"00")&amp;IF($D$9="Todos","/"&amp;RIGHT(YEAR(_xlfn.MAXIFS(Consolidado!$B$5:$B$1000,Consolidado!$E$5:$E$1000,$B28,Consolidado!$C$5:$C$1000,"Otros",Consolidado!$P$5:$P$1000,"X",Consolidado!$H$5:$H$1000,IF($D$9="Todos","&gt;0",$D$9))),2),""),""),""))</f>
        <v>Interna 22/08</v>
      </c>
      <c r="S28" s="37" t="str">
        <f aca="false">_xlfn.TEXTJOIN(" +"&amp;CHAR(10),TRUE(),IF(SUMIFS(Consolidado!$AD$5:$AD$1000,Consolidado!$E$5:$E$1000,$B28,Consolidado!$C$5:$C$1000,"Auditoría Interna",Consolidado!$Q$5:$Q$1000,"X",Consolidado!$H$5:$H$1000,IF($D$9="Todos","&gt;0",$D$9))&gt;0,"Interna "&amp;TEXT(DAY(_xlfn.MINIFS(Consolidado!$B$5:$B$1000,Consolidado!$E$5:$E$1000,$B28,Consolidado!$C$5:$C$1000,"Auditoría Interna",Consolidado!$Q$5:$Q$1000,"X",Consolidado!$H$5:$H$1000,IF($D$9="Todos","&gt;0",$D$9))),"00")&amp;"/"&amp;TEXT(MONTH(_xlfn.MINIFS(Consolidado!$B$5:$B$1000,Consolidado!$E$5:$E$1000,$B28,Consolidado!$C$5:$C$1000,"Auditoría Interna",Consolidado!$Q$5:$Q$1000,"X",Consolidado!$H$5:$H$1000,IF($D$9="Todos","&gt;0",$D$9))),"00")&amp;IF($D$9="Todos","/"&amp;RIGHT(YEAR(_xlfn.MINIFS(Consolidado!$B$5:$B$1000,Consolidado!$E$5:$E$1000,$B28,Consolidado!$C$5:$C$1000,"Auditoría Interna",Consolidado!$Q$5:$Q$1000,"X",Consolidado!$H$5:$H$1000,IF($D$9="Todos","&gt;0",$D$9))),2),"")&amp;IF(_xlfn.MAXIFS(Consolidado!$B$5:$B$1000,Consolidado!$E$5:$E$1000,$B28,Consolidado!$C$5:$C$1000,"Auditoría Interna",Consolidado!$Q$5:$Q$1000,"X",Consolidado!$H$5:$H$1000,IF($D$9="Todos","&gt;0",$D$9))&lt;&gt;_xlfn.MINIFS(Consolidado!$B$5:$B$1000,Consolidado!$E$5:$E$1000,$B28,Consolidado!$C$5:$C$1000,"Auditoría Interna",Consolidado!$Q$5:$Q$1000,"X",Consolidado!$H$5:$H$1000,IF($D$9="Todos","&gt;0",$D$9))," y "&amp;TEXT(DAY(_xlfn.MAXIFS(Consolidado!$B$5:$B$1000,Consolidado!$E$5:$E$1000,$B28,Consolidado!$C$5:$C$1000,"Auditoría Interna",Consolidado!$Q$5:$Q$1000,"X",Consolidado!$H$5:$H$1000,IF($D$9="Todos","&gt;0",$D$9))),"00")&amp;"/"&amp;TEXT(MONTH(_xlfn.MAXIFS(Consolidado!$B$5:$B$1000,Consolidado!$E$5:$E$1000,$B28,Consolidado!$C$5:$C$1000,"Auditoría Interna",Consolidado!$Q$5:$Q$1000,"X",Consolidado!$H$5:$H$1000,IF($D$9="Todos","&gt;0",$D$9))),"00")&amp;IF($D$9="Todos","/"&amp;RIGHT(YEAR(_xlfn.MAXIFS(Consolidado!$B$5:$B$1000,Consolidado!$E$5:$E$1000,$B28,Consolidado!$C$5:$C$1000,"Auditoría Interna",Consolidado!$Q$5:$Q$1000,"X",Consolidado!$H$5:$H$1000,IF($D$9="Todos","&gt;0",$D$9))),2),""),""),""),IF(SUMIFS(Consolidado!$AD$5:$AD$1000,Consolidado!$E$5:$E$1000,$B28,Consolidado!$C$5:$C$1000,"Auditoría Externa",Consolidado!$Q$5:$Q$1000,"X",Consolidado!$H$5:$H$1000,IF($D$9="Todos","&gt;0",$D$9))&gt;0,"Externa "&amp;TEXT(DAY(_xlfn.MINIFS(Consolidado!$B$5:$B$1000,Consolidado!$E$5:$E$1000,$B28,Consolidado!$C$5:$C$1000,"Auditoría Externa",Consolidado!$Q$5:$Q$1000,"X",Consolidado!$H$5:$H$1000,IF($D$9="Todos","&gt;0",$D$9))),"00")&amp;"/"&amp;TEXT(MONTH(_xlfn.MINIFS(Consolidado!$B$5:$B$1000,Consolidado!$E$5:$E$1000,$B28,Consolidado!$C$5:$C$1000,"Auditoría Externa",Consolidado!$Q$5:$Q$1000,"X",Consolidado!$H$5:$H$1000,IF($D$9="Todos","&gt;0",$D$9))),"00")&amp;IF($D$9="Todos","/"&amp;RIGHT(YEAR(_xlfn.MINIFS(Consolidado!$B$5:$B$1000,Consolidado!$E$5:$E$1000,$B28,Consolidado!$C$5:$C$1000,"Auditoría Externa",Consolidado!$Q$5:$Q$1000,"X",Consolidado!$H$5:$H$1000,IF($D$9="Todos","&gt;0",$D$9))),2),"")&amp;IF(_xlfn.MAXIFS(Consolidado!$B$5:$B$1000,Consolidado!$E$5:$E$1000,$B28,Consolidado!$C$5:$C$1000,"Auditoría Externa",Consolidado!$Q$5:$Q$1000,"X",Consolidado!$H$5:$H$1000,IF($D$9="Todos","&gt;0",$D$9))&lt;&gt;_xlfn.MINIFS(Consolidado!$B$5:$B$1000,Consolidado!$E$5:$E$1000,$B28,Consolidado!$C$5:$C$1000,"Auditoría Externa",Consolidado!$Q$5:$Q$1000,"X",Consolidado!$H$5:$H$1000,IF($D$9="Todos","&gt;0",$D$9))," y "&amp;TEXT(DAY(_xlfn.MAXIFS(Consolidado!$B$5:$B$1000,Consolidado!$E$5:$E$1000,$B28,Consolidado!$C$5:$C$1000,"Auditoría Externa",Consolidado!$Q$5:$Q$1000,"X",Consolidado!$H$5:$H$1000,IF($D$9="Todos","&gt;0",$D$9))),"00")&amp;"/"&amp;TEXT(MONTH(_xlfn.MAXIFS(Consolidado!$B$5:$B$1000,Consolidado!$E$5:$E$1000,$B28,Consolidado!$C$5:$C$1000,"Auditoría Externa",Consolidado!$Q$5:$Q$1000,"X",Consolidado!$H$5:$H$1000,IF($D$9="Todos","&gt;0",$D$9))),"00")&amp;IF($D$9="Todos","/"&amp;RIGHT(YEAR(_xlfn.MAXIFS(Consolidado!$B$5:$B$1000,Consolidado!$E$5:$E$1000,$B28,Consolidado!$C$5:$C$1000,"Auditoría Externa",Consolidado!$Q$5:$Q$1000,"X",Consolidado!$H$5:$H$1000,IF($D$9="Todos","&gt;0",$D$9))),2),""),""),""),IF(SUMIFS(Consolidado!$AD$5:$AD$1000,Consolidado!$E$5:$E$1000,$B28,Consolidado!$C$5:$C$1000,"SSF",Consolidado!$Q$5:$Q$1000,"X",Consolidado!$H$5:$H$1000,IF($D$9="Todos","&gt;0",$D$9))&gt;0,"SSF "&amp;TEXT(DAY(_xlfn.MINIFS(Consolidado!$B$5:$B$1000,Consolidado!$E$5:$E$1000,$B28,Consolidado!$C$5:$C$1000,"SSF",Consolidado!$Q$5:$Q$1000,"X",Consolidado!$H$5:$H$1000,IF($D$9="Todos","&gt;0",$D$9))),"00")&amp;"/"&amp;TEXT(MONTH(_xlfn.MINIFS(Consolidado!$B$5:$B$1000,Consolidado!$E$5:$E$1000,$B28,Consolidado!$C$5:$C$1000,"SSF",Consolidado!$Q$5:$Q$1000,"X",Consolidado!$H$5:$H$1000,IF($D$9="Todos","&gt;0",$D$9))),"00")&amp;IF($D$9="Todos","/"&amp;RIGHT(YEAR(_xlfn.MINIFS(Consolidado!$B$5:$B$1000,Consolidado!$E$5:$E$1000,$B28,Consolidado!$C$5:$C$1000,"SSF",Consolidado!$Q$5:$Q$1000,"X",Consolidado!$H$5:$H$1000,IF($D$9="Todos","&gt;0",$D$9))),2),"")&amp;IF(_xlfn.MAXIFS(Consolidado!$B$5:$B$1000,Consolidado!$E$5:$E$1000,$B28,Consolidado!$C$5:$C$1000,"SSF",Consolidado!$Q$5:$Q$1000,"X",Consolidado!$H$5:$H$1000,IF($D$9="Todos","&gt;0",$D$9))&lt;&gt;_xlfn.MINIFS(Consolidado!$B$5:$B$1000,Consolidado!$E$5:$E$1000,$B28,Consolidado!$C$5:$C$1000,"SSF",Consolidado!$Q$5:$Q$1000,"X",Consolidado!$H$5:$H$1000,IF($D$9="Todos","&gt;0",$D$9))," y "&amp;TEXT(DAY(_xlfn.MAXIFS(Consolidado!$B$5:$B$1000,Consolidado!$E$5:$E$1000,$B28,Consolidado!$C$5:$C$1000,"SSF",Consolidado!$Q$5:$Q$1000,"X",Consolidado!$H$5:$H$1000,IF($D$9="Todos","&gt;0",$D$9))),"00")&amp;"/"&amp;TEXT(MONTH(_xlfn.MAXIFS(Consolidado!$B$5:$B$1000,Consolidado!$E$5:$E$1000,$B28,Consolidado!$C$5:$C$1000,"SSF",Consolidado!$Q$5:$Q$1000,"X",Consolidado!$H$5:$H$1000,IF($D$9="Todos","&gt;0",$D$9))),"00")&amp;IF($D$9="Todos","/"&amp;RIGHT(YEAR(_xlfn.MAXIFS(Consolidado!$B$5:$B$1000,Consolidado!$E$5:$E$1000,$B28,Consolidado!$C$5:$C$1000,"SSF",Consolidado!$Q$5:$Q$1000,"X",Consolidado!$H$5:$H$1000,IF($D$9="Todos","&gt;0",$D$9))),2),""),""),""),IF(SUMIFS(Consolidado!$AD$5:$AD$1000,Consolidado!$E$5:$E$1000,$B28,Consolidado!$C$5:$C$1000,"Comité de Supervisión",Consolidado!$Q$5:$Q$1000,"X",Consolidado!$H$5:$H$1000,IF($D$9="Todos","&gt;0",$D$9))&gt;0,"Comité Sup. "&amp;TEXT(DAY(_xlfn.MINIFS(Consolidado!$B$5:$B$1000,Consolidado!$E$5:$E$1000,$B28,Consolidado!$C$5:$C$1000,"Comité de Supervisión",Consolidado!$Q$5:$Q$1000,"X",Consolidado!$H$5:$H$1000,IF($D$9="Todos","&gt;0",$D$9))),"00")&amp;"/"&amp;TEXT(MONTH(_xlfn.MINIFS(Consolidado!$B$5:$B$1000,Consolidado!$E$5:$E$1000,$B28,Consolidado!$C$5:$C$1000,"Comité de Supervisión",Consolidado!$Q$5:$Q$1000,"X",Consolidado!$H$5:$H$1000,IF($D$9="Todos","&gt;0",$D$9))),"00")&amp;IF($D$9="Todos","/"&amp;RIGHT(YEAR(_xlfn.MINIFS(Consolidado!$B$5:$B$1000,Consolidado!$E$5:$E$1000,$B28,Consolidado!$C$5:$C$1000,"Comité de Supervisión",Consolidado!$Q$5:$Q$1000,"X",Consolidado!$H$5:$H$1000,IF($D$9="Todos","&gt;0",$D$9))),2),"")&amp;IF(_xlfn.MAXIFS(Consolidado!$B$5:$B$1000,Consolidado!$E$5:$E$1000,$B28,Consolidado!$C$5:$C$1000,"Comité de Supervisión",Consolidado!$Q$5:$Q$1000,"X",Consolidado!$H$5:$H$1000,IF($D$9="Todos","&gt;0",$D$9))&lt;&gt;_xlfn.MINIFS(Consolidado!$B$5:$B$1000,Consolidado!$E$5:$E$1000,$B28,Consolidado!$C$5:$C$1000,"Comité de Supervisión",Consolidado!$Q$5:$Q$1000,"X",Consolidado!$H$5:$H$1000,IF($D$9="Todos","&gt;0",$D$9))," y "&amp;TEXT(DAY(_xlfn.MAXIFS(Consolidado!$B$5:$B$1000,Consolidado!$E$5:$E$1000,$B28,Consolidado!$C$5:$C$1000,"Comité de Supervisión",Consolidado!$Q$5:$Q$1000,"X",Consolidado!$H$5:$H$1000,IF($D$9="Todos","&gt;0",$D$9))),"00")&amp;"/"&amp;TEXT(MONTH(_xlfn.MAXIFS(Consolidado!$B$5:$B$1000,Consolidado!$E$5:$E$1000,$B28,Consolidado!$C$5:$C$1000,"Comité de Supervisión",Consolidado!$Q$5:$Q$1000,"X",Consolidado!$H$5:$H$1000,IF($D$9="Todos","&gt;0",$D$9))),"00")&amp;IF($D$9="Todos","/"&amp;RIGHT(YEAR(_xlfn.MAXIFS(Consolidado!$B$5:$B$1000,Consolidado!$E$5:$E$1000,$B28,Consolidado!$C$5:$C$1000,"Comité de Supervisión",Consolidado!$Q$5:$Q$1000,"X",Consolidado!$H$5:$H$1000,IF($D$9="Todos","&gt;0",$D$9))),2),""),""),""),IF(SUMIFS(Consolidado!$AD$5:$AD$1000,Consolidado!$E$5:$E$1000,$B28,Consolidado!$C$5:$C$1000,"Consejo de Administración",Consolidado!$Q$5:$Q$1000,"X",Consolidado!$H$5:$H$1000,IF($D$9="Todos","&gt;0",$D$9))&gt;0,"Consejo "&amp;TEXT(DAY(_xlfn.MINIFS(Consolidado!$B$5:$B$1000,Consolidado!$E$5:$E$1000,$B28,Consolidado!$C$5:$C$1000,"Consejo de Administración",Consolidado!$Q$5:$Q$1000,"X",Consolidado!$H$5:$H$1000,IF($D$9="Todos","&gt;0",$D$9))),"00")&amp;"/"&amp;TEXT(MONTH(_xlfn.MINIFS(Consolidado!$B$5:$B$1000,Consolidado!$E$5:$E$1000,$B28,Consolidado!$C$5:$C$1000,"Consejo de Administración",Consolidado!$Q$5:$Q$1000,"X",Consolidado!$H$5:$H$1000,IF($D$9="Todos","&gt;0",$D$9))),"00")&amp;IF($D$9="Todos","/"&amp;RIGHT(YEAR(_xlfn.MINIFS(Consolidado!$B$5:$B$1000,Consolidado!$E$5:$E$1000,$B28,Consolidado!$C$5:$C$1000,"Consejo de Administración",Consolidado!$Q$5:$Q$1000,"X",Consolidado!$H$5:$H$1000,IF($D$9="Todos","&gt;0",$D$9))),2),"")&amp;IF(_xlfn.MAXIFS(Consolidado!$B$5:$B$1000,Consolidado!$E$5:$E$1000,$B28,Consolidado!$C$5:$C$1000,"Consejo de Administración",Consolidado!$Q$5:$Q$1000,"X",Consolidado!$H$5:$H$1000,IF($D$9="Todos","&gt;0",$D$9))&lt;&gt;_xlfn.MINIFS(Consolidado!$B$5:$B$1000,Consolidado!$E$5:$E$1000,$B28,Consolidado!$C$5:$C$1000,"Consejo de Administración",Consolidado!$Q$5:$Q$1000,"X",Consolidado!$H$5:$H$1000,IF($D$9="Todos","&gt;0",$D$9))," y "&amp;TEXT(DAY(_xlfn.MAXIFS(Consolidado!$B$5:$B$1000,Consolidado!$E$5:$E$1000,$B28,Consolidado!$C$5:$C$1000,"Consejo de Administración",Consolidado!$Q$5:$Q$1000,"X",Consolidado!$H$5:$H$1000,IF($D$9="Todos","&gt;0",$D$9))),"00")&amp;"/"&amp;TEXT(MONTH(_xlfn.MAXIFS(Consolidado!$B$5:$B$1000,Consolidado!$E$5:$E$1000,$B28,Consolidado!$C$5:$C$1000,"Consejo de Administración",Consolidado!$Q$5:$Q$1000,"X",Consolidado!$H$5:$H$1000,IF($D$9="Todos","&gt;0",$D$9))),"00")&amp;IF($D$9="Todos","/"&amp;RIGHT(YEAR(_xlfn.MAXIFS(Consolidado!$B$5:$B$1000,Consolidado!$E$5:$E$1000,$B28,Consolidado!$C$5:$C$1000,"Consejo de Administración",Consolidado!$Q$5:$Q$1000,"X",Consolidado!$H$5:$H$1000,IF($D$9="Todos","&gt;0",$D$9))),2),""),""),""),IF(SUMIFS(Consolidado!$AD$5:$AD$1000,Consolidado!$E$5:$E$1000,$B28,Consolidado!$C$5:$C$1000,"Otros",Consolidado!$Q$5:$Q$1000,"X",Consolidado!$H$5:$H$1000,IF($D$9="Todos","&gt;0",$D$9))&gt;0,"Otros "&amp;TEXT(DAY(_xlfn.MINIFS(Consolidado!$B$5:$B$1000,Consolidado!$E$5:$E$1000,$B28,Consolidado!$C$5:$C$1000,"Otros",Consolidado!$Q$5:$Q$1000,"X",Consolidado!$H$5:$H$1000,IF($D$9="Todos","&gt;0",$D$9))),"00")&amp;"/"&amp;TEXT(MONTH(_xlfn.MINIFS(Consolidado!$B$5:$B$1000,Consolidado!$E$5:$E$1000,$B28,Consolidado!$C$5:$C$1000,"Otros",Consolidado!$Q$5:$Q$1000,"X",Consolidado!$H$5:$H$1000,IF($D$9="Todos","&gt;0",$D$9))),"00")&amp;IF($D$9="Todos","/"&amp;RIGHT(YEAR(_xlfn.MINIFS(Consolidado!$B$5:$B$1000,Consolidado!$E$5:$E$1000,$B28,Consolidado!$C$5:$C$1000,"Otros",Consolidado!$Q$5:$Q$1000,"X",Consolidado!$H$5:$H$1000,IF($D$9="Todos","&gt;0",$D$9))),2),"")&amp;IF(_xlfn.MAXIFS(Consolidado!$B$5:$B$1000,Consolidado!$E$5:$E$1000,$B28,Consolidado!$C$5:$C$1000,"Otros",Consolidado!$Q$5:$Q$1000,"X",Consolidado!$H$5:$H$1000,IF($D$9="Todos","&gt;0",$D$9))&lt;&gt;_xlfn.MINIFS(Consolidado!$B$5:$B$1000,Consolidado!$E$5:$E$1000,$B28,Consolidado!$C$5:$C$1000,"Otros",Consolidado!$Q$5:$Q$1000,"X",Consolidado!$H$5:$H$1000,IF($D$9="Todos","&gt;0",$D$9))," y "&amp;TEXT(DAY(_xlfn.MAXIFS(Consolidado!$B$5:$B$1000,Consolidado!$E$5:$E$1000,$B28,Consolidado!$C$5:$C$1000,"Otros",Consolidado!$Q$5:$Q$1000,"X",Consolidado!$H$5:$H$1000,IF($D$9="Todos","&gt;0",$D$9))),"00")&amp;"/"&amp;TEXT(MONTH(_xlfn.MAXIFS(Consolidado!$B$5:$B$1000,Consolidado!$E$5:$E$1000,$B28,Consolidado!$C$5:$C$1000,"Otros",Consolidado!$Q$5:$Q$1000,"X",Consolidado!$H$5:$H$1000,IF($D$9="Todos","&gt;0",$D$9))),"00")&amp;IF($D$9="Todos","/"&amp;RIGHT(YEAR(_xlfn.MAXIFS(Consolidado!$B$5:$B$1000,Consolidado!$E$5:$E$1000,$B28,Consolidado!$C$5:$C$1000,"Otros",Consolidado!$Q$5:$Q$1000,"X",Consolidado!$H$5:$H$1000,IF($D$9="Todos","&gt;0",$D$9))),2),""),""),""))</f>
        <v/>
      </c>
      <c r="T28" s="37" t="str">
        <f aca="false">_xlfn.TEXTJOIN(" +"&amp;CHAR(10),TRUE(),IF(SUMIFS(Consolidado!$AD$5:$AD$1000,Consolidado!$E$5:$E$1000,$B28,Consolidado!$C$5:$C$1000,"Auditoría Interna",Consolidado!$R$5:$R$1000,"X",Consolidado!$H$5:$H$1000,IF($D$9="Todos","&gt;0",$D$9))&gt;0,"Interna "&amp;TEXT(DAY(_xlfn.MINIFS(Consolidado!$B$5:$B$1000,Consolidado!$E$5:$E$1000,$B28,Consolidado!$C$5:$C$1000,"Auditoría Interna",Consolidado!$R$5:$R$1000,"X",Consolidado!$H$5:$H$1000,IF($D$9="Todos","&gt;0",$D$9))),"00")&amp;"/"&amp;TEXT(MONTH(_xlfn.MINIFS(Consolidado!$B$5:$B$1000,Consolidado!$E$5:$E$1000,$B28,Consolidado!$C$5:$C$1000,"Auditoría Interna",Consolidado!$R$5:$R$1000,"X",Consolidado!$H$5:$H$1000,IF($D$9="Todos","&gt;0",$D$9))),"00")&amp;IF($D$9="Todos","/"&amp;RIGHT(YEAR(_xlfn.MINIFS(Consolidado!$B$5:$B$1000,Consolidado!$E$5:$E$1000,$B28,Consolidado!$C$5:$C$1000,"Auditoría Interna",Consolidado!$R$5:$R$1000,"X",Consolidado!$H$5:$H$1000,IF($D$9="Todos","&gt;0",$D$9))),2),"")&amp;IF(_xlfn.MAXIFS(Consolidado!$B$5:$B$1000,Consolidado!$E$5:$E$1000,$B28,Consolidado!$C$5:$C$1000,"Auditoría Interna",Consolidado!$R$5:$R$1000,"X",Consolidado!$H$5:$H$1000,IF($D$9="Todos","&gt;0",$D$9))&lt;&gt;_xlfn.MINIFS(Consolidado!$B$5:$B$1000,Consolidado!$E$5:$E$1000,$B28,Consolidado!$C$5:$C$1000,"Auditoría Interna",Consolidado!$R$5:$R$1000,"X",Consolidado!$H$5:$H$1000,IF($D$9="Todos","&gt;0",$D$9))," y "&amp;TEXT(DAY(_xlfn.MAXIFS(Consolidado!$B$5:$B$1000,Consolidado!$E$5:$E$1000,$B28,Consolidado!$C$5:$C$1000,"Auditoría Interna",Consolidado!$R$5:$R$1000,"X",Consolidado!$H$5:$H$1000,IF($D$9="Todos","&gt;0",$D$9))),"00")&amp;"/"&amp;TEXT(MONTH(_xlfn.MAXIFS(Consolidado!$B$5:$B$1000,Consolidado!$E$5:$E$1000,$B28,Consolidado!$C$5:$C$1000,"Auditoría Interna",Consolidado!$R$5:$R$1000,"X",Consolidado!$H$5:$H$1000,IF($D$9="Todos","&gt;0",$D$9))),"00")&amp;IF($D$9="Todos","/"&amp;RIGHT(YEAR(_xlfn.MAXIFS(Consolidado!$B$5:$B$1000,Consolidado!$E$5:$E$1000,$B28,Consolidado!$C$5:$C$1000,"Auditoría Interna",Consolidado!$R$5:$R$1000,"X",Consolidado!$H$5:$H$1000,IF($D$9="Todos","&gt;0",$D$9))),2),""),""),""),IF(SUMIFS(Consolidado!$AD$5:$AD$1000,Consolidado!$E$5:$E$1000,$B28,Consolidado!$C$5:$C$1000,"Auditoría Externa",Consolidado!$R$5:$R$1000,"X",Consolidado!$H$5:$H$1000,IF($D$9="Todos","&gt;0",$D$9))&gt;0,"Externa "&amp;TEXT(DAY(_xlfn.MINIFS(Consolidado!$B$5:$B$1000,Consolidado!$E$5:$E$1000,$B28,Consolidado!$C$5:$C$1000,"Auditoría Externa",Consolidado!$R$5:$R$1000,"X",Consolidado!$H$5:$H$1000,IF($D$9="Todos","&gt;0",$D$9))),"00")&amp;"/"&amp;TEXT(MONTH(_xlfn.MINIFS(Consolidado!$B$5:$B$1000,Consolidado!$E$5:$E$1000,$B28,Consolidado!$C$5:$C$1000,"Auditoría Externa",Consolidado!$R$5:$R$1000,"X",Consolidado!$H$5:$H$1000,IF($D$9="Todos","&gt;0",$D$9))),"00")&amp;IF($D$9="Todos","/"&amp;RIGHT(YEAR(_xlfn.MINIFS(Consolidado!$B$5:$B$1000,Consolidado!$E$5:$E$1000,$B28,Consolidado!$C$5:$C$1000,"Auditoría Externa",Consolidado!$R$5:$R$1000,"X",Consolidado!$H$5:$H$1000,IF($D$9="Todos","&gt;0",$D$9))),2),"")&amp;IF(_xlfn.MAXIFS(Consolidado!$B$5:$B$1000,Consolidado!$E$5:$E$1000,$B28,Consolidado!$C$5:$C$1000,"Auditoría Externa",Consolidado!$R$5:$R$1000,"X",Consolidado!$H$5:$H$1000,IF($D$9="Todos","&gt;0",$D$9))&lt;&gt;_xlfn.MINIFS(Consolidado!$B$5:$B$1000,Consolidado!$E$5:$E$1000,$B28,Consolidado!$C$5:$C$1000,"Auditoría Externa",Consolidado!$R$5:$R$1000,"X",Consolidado!$H$5:$H$1000,IF($D$9="Todos","&gt;0",$D$9))," y "&amp;TEXT(DAY(_xlfn.MAXIFS(Consolidado!$B$5:$B$1000,Consolidado!$E$5:$E$1000,$B28,Consolidado!$C$5:$C$1000,"Auditoría Externa",Consolidado!$R$5:$R$1000,"X",Consolidado!$H$5:$H$1000,IF($D$9="Todos","&gt;0",$D$9))),"00")&amp;"/"&amp;TEXT(MONTH(_xlfn.MAXIFS(Consolidado!$B$5:$B$1000,Consolidado!$E$5:$E$1000,$B28,Consolidado!$C$5:$C$1000,"Auditoría Externa",Consolidado!$R$5:$R$1000,"X",Consolidado!$H$5:$H$1000,IF($D$9="Todos","&gt;0",$D$9))),"00")&amp;IF($D$9="Todos","/"&amp;RIGHT(YEAR(_xlfn.MAXIFS(Consolidado!$B$5:$B$1000,Consolidado!$E$5:$E$1000,$B28,Consolidado!$C$5:$C$1000,"Auditoría Externa",Consolidado!$R$5:$R$1000,"X",Consolidado!$H$5:$H$1000,IF($D$9="Todos","&gt;0",$D$9))),2),""),""),""),IF(SUMIFS(Consolidado!$AD$5:$AD$1000,Consolidado!$E$5:$E$1000,$B28,Consolidado!$C$5:$C$1000,"SSF",Consolidado!$R$5:$R$1000,"X",Consolidado!$H$5:$H$1000,IF($D$9="Todos","&gt;0",$D$9))&gt;0,"SSF "&amp;TEXT(DAY(_xlfn.MINIFS(Consolidado!$B$5:$B$1000,Consolidado!$E$5:$E$1000,$B28,Consolidado!$C$5:$C$1000,"SSF",Consolidado!$R$5:$R$1000,"X",Consolidado!$H$5:$H$1000,IF($D$9="Todos","&gt;0",$D$9))),"00")&amp;"/"&amp;TEXT(MONTH(_xlfn.MINIFS(Consolidado!$B$5:$B$1000,Consolidado!$E$5:$E$1000,$B28,Consolidado!$C$5:$C$1000,"SSF",Consolidado!$R$5:$R$1000,"X",Consolidado!$H$5:$H$1000,IF($D$9="Todos","&gt;0",$D$9))),"00")&amp;IF($D$9="Todos","/"&amp;RIGHT(YEAR(_xlfn.MINIFS(Consolidado!$B$5:$B$1000,Consolidado!$E$5:$E$1000,$B28,Consolidado!$C$5:$C$1000,"SSF",Consolidado!$R$5:$R$1000,"X",Consolidado!$H$5:$H$1000,IF($D$9="Todos","&gt;0",$D$9))),2),"")&amp;IF(_xlfn.MAXIFS(Consolidado!$B$5:$B$1000,Consolidado!$E$5:$E$1000,$B28,Consolidado!$C$5:$C$1000,"SSF",Consolidado!$R$5:$R$1000,"X",Consolidado!$H$5:$H$1000,IF($D$9="Todos","&gt;0",$D$9))&lt;&gt;_xlfn.MINIFS(Consolidado!$B$5:$B$1000,Consolidado!$E$5:$E$1000,$B28,Consolidado!$C$5:$C$1000,"SSF",Consolidado!$R$5:$R$1000,"X",Consolidado!$H$5:$H$1000,IF($D$9="Todos","&gt;0",$D$9))," y "&amp;TEXT(DAY(_xlfn.MAXIFS(Consolidado!$B$5:$B$1000,Consolidado!$E$5:$E$1000,$B28,Consolidado!$C$5:$C$1000,"SSF",Consolidado!$R$5:$R$1000,"X",Consolidado!$H$5:$H$1000,IF($D$9="Todos","&gt;0",$D$9))),"00")&amp;"/"&amp;TEXT(MONTH(_xlfn.MAXIFS(Consolidado!$B$5:$B$1000,Consolidado!$E$5:$E$1000,$B28,Consolidado!$C$5:$C$1000,"SSF",Consolidado!$R$5:$R$1000,"X",Consolidado!$H$5:$H$1000,IF($D$9="Todos","&gt;0",$D$9))),"00")&amp;IF($D$9="Todos","/"&amp;RIGHT(YEAR(_xlfn.MAXIFS(Consolidado!$B$5:$B$1000,Consolidado!$E$5:$E$1000,$B28,Consolidado!$C$5:$C$1000,"SSF",Consolidado!$R$5:$R$1000,"X",Consolidado!$H$5:$H$1000,IF($D$9="Todos","&gt;0",$D$9))),2),""),""),""),IF(SUMIFS(Consolidado!$AD$5:$AD$1000,Consolidado!$E$5:$E$1000,$B28,Consolidado!$C$5:$C$1000,"Comité de Supervisión",Consolidado!$R$5:$R$1000,"X",Consolidado!$H$5:$H$1000,IF($D$9="Todos","&gt;0",$D$9))&gt;0,"Comité Sup. "&amp;TEXT(DAY(_xlfn.MINIFS(Consolidado!$B$5:$B$1000,Consolidado!$E$5:$E$1000,$B28,Consolidado!$C$5:$C$1000,"Comité de Supervisión",Consolidado!$R$5:$R$1000,"X",Consolidado!$H$5:$H$1000,IF($D$9="Todos","&gt;0",$D$9))),"00")&amp;"/"&amp;TEXT(MONTH(_xlfn.MINIFS(Consolidado!$B$5:$B$1000,Consolidado!$E$5:$E$1000,$B28,Consolidado!$C$5:$C$1000,"Comité de Supervisión",Consolidado!$R$5:$R$1000,"X",Consolidado!$H$5:$H$1000,IF($D$9="Todos","&gt;0",$D$9))),"00")&amp;IF($D$9="Todos","/"&amp;RIGHT(YEAR(_xlfn.MINIFS(Consolidado!$B$5:$B$1000,Consolidado!$E$5:$E$1000,$B28,Consolidado!$C$5:$C$1000,"Comité de Supervisión",Consolidado!$R$5:$R$1000,"X",Consolidado!$H$5:$H$1000,IF($D$9="Todos","&gt;0",$D$9))),2),"")&amp;IF(_xlfn.MAXIFS(Consolidado!$B$5:$B$1000,Consolidado!$E$5:$E$1000,$B28,Consolidado!$C$5:$C$1000,"Comité de Supervisión",Consolidado!$R$5:$R$1000,"X",Consolidado!$H$5:$H$1000,IF($D$9="Todos","&gt;0",$D$9))&lt;&gt;_xlfn.MINIFS(Consolidado!$B$5:$B$1000,Consolidado!$E$5:$E$1000,$B28,Consolidado!$C$5:$C$1000,"Comité de Supervisión",Consolidado!$R$5:$R$1000,"X",Consolidado!$H$5:$H$1000,IF($D$9="Todos","&gt;0",$D$9))," y "&amp;TEXT(DAY(_xlfn.MAXIFS(Consolidado!$B$5:$B$1000,Consolidado!$E$5:$E$1000,$B28,Consolidado!$C$5:$C$1000,"Comité de Supervisión",Consolidado!$R$5:$R$1000,"X",Consolidado!$H$5:$H$1000,IF($D$9="Todos","&gt;0",$D$9))),"00")&amp;"/"&amp;TEXT(MONTH(_xlfn.MAXIFS(Consolidado!$B$5:$B$1000,Consolidado!$E$5:$E$1000,$B28,Consolidado!$C$5:$C$1000,"Comité de Supervisión",Consolidado!$R$5:$R$1000,"X",Consolidado!$H$5:$H$1000,IF($D$9="Todos","&gt;0",$D$9))),"00")&amp;IF($D$9="Todos","/"&amp;RIGHT(YEAR(_xlfn.MAXIFS(Consolidado!$B$5:$B$1000,Consolidado!$E$5:$E$1000,$B28,Consolidado!$C$5:$C$1000,"Comité de Supervisión",Consolidado!$R$5:$R$1000,"X",Consolidado!$H$5:$H$1000,IF($D$9="Todos","&gt;0",$D$9))),2),""),""),""),IF(SUMIFS(Consolidado!$AD$5:$AD$1000,Consolidado!$E$5:$E$1000,$B28,Consolidado!$C$5:$C$1000,"Consejo de Administración",Consolidado!$R$5:$R$1000,"X",Consolidado!$H$5:$H$1000,IF($D$9="Todos","&gt;0",$D$9))&gt;0,"Consejo "&amp;TEXT(DAY(_xlfn.MINIFS(Consolidado!$B$5:$B$1000,Consolidado!$E$5:$E$1000,$B28,Consolidado!$C$5:$C$1000,"Consejo de Administración",Consolidado!$R$5:$R$1000,"X",Consolidado!$H$5:$H$1000,IF($D$9="Todos","&gt;0",$D$9))),"00")&amp;"/"&amp;TEXT(MONTH(_xlfn.MINIFS(Consolidado!$B$5:$B$1000,Consolidado!$E$5:$E$1000,$B28,Consolidado!$C$5:$C$1000,"Consejo de Administración",Consolidado!$R$5:$R$1000,"X",Consolidado!$H$5:$H$1000,IF($D$9="Todos","&gt;0",$D$9))),"00")&amp;IF($D$9="Todos","/"&amp;RIGHT(YEAR(_xlfn.MINIFS(Consolidado!$B$5:$B$1000,Consolidado!$E$5:$E$1000,$B28,Consolidado!$C$5:$C$1000,"Consejo de Administración",Consolidado!$R$5:$R$1000,"X",Consolidado!$H$5:$H$1000,IF($D$9="Todos","&gt;0",$D$9))),2),"")&amp;IF(_xlfn.MAXIFS(Consolidado!$B$5:$B$1000,Consolidado!$E$5:$E$1000,$B28,Consolidado!$C$5:$C$1000,"Consejo de Administración",Consolidado!$R$5:$R$1000,"X",Consolidado!$H$5:$H$1000,IF($D$9="Todos","&gt;0",$D$9))&lt;&gt;_xlfn.MINIFS(Consolidado!$B$5:$B$1000,Consolidado!$E$5:$E$1000,$B28,Consolidado!$C$5:$C$1000,"Consejo de Administración",Consolidado!$R$5:$R$1000,"X",Consolidado!$H$5:$H$1000,IF($D$9="Todos","&gt;0",$D$9))," y "&amp;TEXT(DAY(_xlfn.MAXIFS(Consolidado!$B$5:$B$1000,Consolidado!$E$5:$E$1000,$B28,Consolidado!$C$5:$C$1000,"Consejo de Administración",Consolidado!$R$5:$R$1000,"X",Consolidado!$H$5:$H$1000,IF($D$9="Todos","&gt;0",$D$9))),"00")&amp;"/"&amp;TEXT(MONTH(_xlfn.MAXIFS(Consolidado!$B$5:$B$1000,Consolidado!$E$5:$E$1000,$B28,Consolidado!$C$5:$C$1000,"Consejo de Administración",Consolidado!$R$5:$R$1000,"X",Consolidado!$H$5:$H$1000,IF($D$9="Todos","&gt;0",$D$9))),"00")&amp;IF($D$9="Todos","/"&amp;RIGHT(YEAR(_xlfn.MAXIFS(Consolidado!$B$5:$B$1000,Consolidado!$E$5:$E$1000,$B28,Consolidado!$C$5:$C$1000,"Consejo de Administración",Consolidado!$R$5:$R$1000,"X",Consolidado!$H$5:$H$1000,IF($D$9="Todos","&gt;0",$D$9))),2),""),""),""),IF(SUMIFS(Consolidado!$AD$5:$AD$1000,Consolidado!$E$5:$E$1000,$B28,Consolidado!$C$5:$C$1000,"Otros",Consolidado!$R$5:$R$1000,"X",Consolidado!$H$5:$H$1000,IF($D$9="Todos","&gt;0",$D$9))&gt;0,"Otros "&amp;TEXT(DAY(_xlfn.MINIFS(Consolidado!$B$5:$B$1000,Consolidado!$E$5:$E$1000,$B28,Consolidado!$C$5:$C$1000,"Otros",Consolidado!$R$5:$R$1000,"X",Consolidado!$H$5:$H$1000,IF($D$9="Todos","&gt;0",$D$9))),"00")&amp;"/"&amp;TEXT(MONTH(_xlfn.MINIFS(Consolidado!$B$5:$B$1000,Consolidado!$E$5:$E$1000,$B28,Consolidado!$C$5:$C$1000,"Otros",Consolidado!$R$5:$R$1000,"X",Consolidado!$H$5:$H$1000,IF($D$9="Todos","&gt;0",$D$9))),"00")&amp;IF($D$9="Todos","/"&amp;RIGHT(YEAR(_xlfn.MINIFS(Consolidado!$B$5:$B$1000,Consolidado!$E$5:$E$1000,$B28,Consolidado!$C$5:$C$1000,"Otros",Consolidado!$R$5:$R$1000,"X",Consolidado!$H$5:$H$1000,IF($D$9="Todos","&gt;0",$D$9))),2),"")&amp;IF(_xlfn.MAXIFS(Consolidado!$B$5:$B$1000,Consolidado!$E$5:$E$1000,$B28,Consolidado!$C$5:$C$1000,"Otros",Consolidado!$R$5:$R$1000,"X",Consolidado!$H$5:$H$1000,IF($D$9="Todos","&gt;0",$D$9))&lt;&gt;_xlfn.MINIFS(Consolidado!$B$5:$B$1000,Consolidado!$E$5:$E$1000,$B28,Consolidado!$C$5:$C$1000,"Otros",Consolidado!$R$5:$R$1000,"X",Consolidado!$H$5:$H$1000,IF($D$9="Todos","&gt;0",$D$9))," y "&amp;TEXT(DAY(_xlfn.MAXIFS(Consolidado!$B$5:$B$1000,Consolidado!$E$5:$E$1000,$B28,Consolidado!$C$5:$C$1000,"Otros",Consolidado!$R$5:$R$1000,"X",Consolidado!$H$5:$H$1000,IF($D$9="Todos","&gt;0",$D$9))),"00")&amp;"/"&amp;TEXT(MONTH(_xlfn.MAXIFS(Consolidado!$B$5:$B$1000,Consolidado!$E$5:$E$1000,$B28,Consolidado!$C$5:$C$1000,"Otros",Consolidado!$R$5:$R$1000,"X",Consolidado!$H$5:$H$1000,IF($D$9="Todos","&gt;0",$D$9))),"00")&amp;IF($D$9="Todos","/"&amp;RIGHT(YEAR(_xlfn.MAXIFS(Consolidado!$B$5:$B$1000,Consolidado!$E$5:$E$1000,$B28,Consolidado!$C$5:$C$1000,"Otros",Consolidado!$R$5:$R$1000,"X",Consolidado!$H$5:$H$1000,IF($D$9="Todos","&gt;0",$D$9))),2),""),""),""))</f>
        <v/>
      </c>
      <c r="U28" s="37" t="str">
        <f aca="false">_xlfn.TEXTJOIN(" +"&amp;CHAR(10),TRUE(),IF(SUMIFS(Consolidado!$AD$5:$AD$1000,Consolidado!$E$5:$E$1000,$B28,Consolidado!$C$5:$C$1000,"Auditoría Interna",Consolidado!$S$5:$S$1000,"X",Consolidado!$H$5:$H$1000,IF($D$9="Todos","&gt;0",$D$9))&gt;0,"Interna "&amp;TEXT(DAY(_xlfn.MINIFS(Consolidado!$B$5:$B$1000,Consolidado!$E$5:$E$1000,$B28,Consolidado!$C$5:$C$1000,"Auditoría Interna",Consolidado!$S$5:$S$1000,"X",Consolidado!$H$5:$H$1000,IF($D$9="Todos","&gt;0",$D$9))),"00")&amp;"/"&amp;TEXT(MONTH(_xlfn.MINIFS(Consolidado!$B$5:$B$1000,Consolidado!$E$5:$E$1000,$B28,Consolidado!$C$5:$C$1000,"Auditoría Interna",Consolidado!$S$5:$S$1000,"X",Consolidado!$H$5:$H$1000,IF($D$9="Todos","&gt;0",$D$9))),"00")&amp;IF($D$9="Todos","/"&amp;RIGHT(YEAR(_xlfn.MINIFS(Consolidado!$B$5:$B$1000,Consolidado!$E$5:$E$1000,$B28,Consolidado!$C$5:$C$1000,"Auditoría Interna",Consolidado!$S$5:$S$1000,"X",Consolidado!$H$5:$H$1000,IF($D$9="Todos","&gt;0",$D$9))),2),"")&amp;IF(_xlfn.MAXIFS(Consolidado!$B$5:$B$1000,Consolidado!$E$5:$E$1000,$B28,Consolidado!$C$5:$C$1000,"Auditoría Interna",Consolidado!$S$5:$S$1000,"X",Consolidado!$H$5:$H$1000,IF($D$9="Todos","&gt;0",$D$9))&lt;&gt;_xlfn.MINIFS(Consolidado!$B$5:$B$1000,Consolidado!$E$5:$E$1000,$B28,Consolidado!$C$5:$C$1000,"Auditoría Interna",Consolidado!$S$5:$S$1000,"X",Consolidado!$H$5:$H$1000,IF($D$9="Todos","&gt;0",$D$9))," y "&amp;TEXT(DAY(_xlfn.MAXIFS(Consolidado!$B$5:$B$1000,Consolidado!$E$5:$E$1000,$B28,Consolidado!$C$5:$C$1000,"Auditoría Interna",Consolidado!$S$5:$S$1000,"X",Consolidado!$H$5:$H$1000,IF($D$9="Todos","&gt;0",$D$9))),"00")&amp;"/"&amp;TEXT(MONTH(_xlfn.MAXIFS(Consolidado!$B$5:$B$1000,Consolidado!$E$5:$E$1000,$B28,Consolidado!$C$5:$C$1000,"Auditoría Interna",Consolidado!$S$5:$S$1000,"X",Consolidado!$H$5:$H$1000,IF($D$9="Todos","&gt;0",$D$9))),"00")&amp;IF($D$9="Todos","/"&amp;RIGHT(YEAR(_xlfn.MAXIFS(Consolidado!$B$5:$B$1000,Consolidado!$E$5:$E$1000,$B28,Consolidado!$C$5:$C$1000,"Auditoría Interna",Consolidado!$S$5:$S$1000,"X",Consolidado!$H$5:$H$1000,IF($D$9="Todos","&gt;0",$D$9))),2),""),""),""),IF(SUMIFS(Consolidado!$AD$5:$AD$1000,Consolidado!$E$5:$E$1000,$B28,Consolidado!$C$5:$C$1000,"Auditoría Externa",Consolidado!$S$5:$S$1000,"X",Consolidado!$H$5:$H$1000,IF($D$9="Todos","&gt;0",$D$9))&gt;0,"Externa "&amp;TEXT(DAY(_xlfn.MINIFS(Consolidado!$B$5:$B$1000,Consolidado!$E$5:$E$1000,$B28,Consolidado!$C$5:$C$1000,"Auditoría Externa",Consolidado!$S$5:$S$1000,"X",Consolidado!$H$5:$H$1000,IF($D$9="Todos","&gt;0",$D$9))),"00")&amp;"/"&amp;TEXT(MONTH(_xlfn.MINIFS(Consolidado!$B$5:$B$1000,Consolidado!$E$5:$E$1000,$B28,Consolidado!$C$5:$C$1000,"Auditoría Externa",Consolidado!$S$5:$S$1000,"X",Consolidado!$H$5:$H$1000,IF($D$9="Todos","&gt;0",$D$9))),"00")&amp;IF($D$9="Todos","/"&amp;RIGHT(YEAR(_xlfn.MINIFS(Consolidado!$B$5:$B$1000,Consolidado!$E$5:$E$1000,$B28,Consolidado!$C$5:$C$1000,"Auditoría Externa",Consolidado!$S$5:$S$1000,"X",Consolidado!$H$5:$H$1000,IF($D$9="Todos","&gt;0",$D$9))),2),"")&amp;IF(_xlfn.MAXIFS(Consolidado!$B$5:$B$1000,Consolidado!$E$5:$E$1000,$B28,Consolidado!$C$5:$C$1000,"Auditoría Externa",Consolidado!$S$5:$S$1000,"X",Consolidado!$H$5:$H$1000,IF($D$9="Todos","&gt;0",$D$9))&lt;&gt;_xlfn.MINIFS(Consolidado!$B$5:$B$1000,Consolidado!$E$5:$E$1000,$B28,Consolidado!$C$5:$C$1000,"Auditoría Externa",Consolidado!$S$5:$S$1000,"X",Consolidado!$H$5:$H$1000,IF($D$9="Todos","&gt;0",$D$9))," y "&amp;TEXT(DAY(_xlfn.MAXIFS(Consolidado!$B$5:$B$1000,Consolidado!$E$5:$E$1000,$B28,Consolidado!$C$5:$C$1000,"Auditoría Externa",Consolidado!$S$5:$S$1000,"X",Consolidado!$H$5:$H$1000,IF($D$9="Todos","&gt;0",$D$9))),"00")&amp;"/"&amp;TEXT(MONTH(_xlfn.MAXIFS(Consolidado!$B$5:$B$1000,Consolidado!$E$5:$E$1000,$B28,Consolidado!$C$5:$C$1000,"Auditoría Externa",Consolidado!$S$5:$S$1000,"X",Consolidado!$H$5:$H$1000,IF($D$9="Todos","&gt;0",$D$9))),"00")&amp;IF($D$9="Todos","/"&amp;RIGHT(YEAR(_xlfn.MAXIFS(Consolidado!$B$5:$B$1000,Consolidado!$E$5:$E$1000,$B28,Consolidado!$C$5:$C$1000,"Auditoría Externa",Consolidado!$S$5:$S$1000,"X",Consolidado!$H$5:$H$1000,IF($D$9="Todos","&gt;0",$D$9))),2),""),""),""),IF(SUMIFS(Consolidado!$AD$5:$AD$1000,Consolidado!$E$5:$E$1000,$B28,Consolidado!$C$5:$C$1000,"SSF",Consolidado!$S$5:$S$1000,"X",Consolidado!$H$5:$H$1000,IF($D$9="Todos","&gt;0",$D$9))&gt;0,"SSF "&amp;TEXT(DAY(_xlfn.MINIFS(Consolidado!$B$5:$B$1000,Consolidado!$E$5:$E$1000,$B28,Consolidado!$C$5:$C$1000,"SSF",Consolidado!$S$5:$S$1000,"X",Consolidado!$H$5:$H$1000,IF($D$9="Todos","&gt;0",$D$9))),"00")&amp;"/"&amp;TEXT(MONTH(_xlfn.MINIFS(Consolidado!$B$5:$B$1000,Consolidado!$E$5:$E$1000,$B28,Consolidado!$C$5:$C$1000,"SSF",Consolidado!$S$5:$S$1000,"X",Consolidado!$H$5:$H$1000,IF($D$9="Todos","&gt;0",$D$9))),"00")&amp;IF($D$9="Todos","/"&amp;RIGHT(YEAR(_xlfn.MINIFS(Consolidado!$B$5:$B$1000,Consolidado!$E$5:$E$1000,$B28,Consolidado!$C$5:$C$1000,"SSF",Consolidado!$S$5:$S$1000,"X",Consolidado!$H$5:$H$1000,IF($D$9="Todos","&gt;0",$D$9))),2),"")&amp;IF(_xlfn.MAXIFS(Consolidado!$B$5:$B$1000,Consolidado!$E$5:$E$1000,$B28,Consolidado!$C$5:$C$1000,"SSF",Consolidado!$S$5:$S$1000,"X",Consolidado!$H$5:$H$1000,IF($D$9="Todos","&gt;0",$D$9))&lt;&gt;_xlfn.MINIFS(Consolidado!$B$5:$B$1000,Consolidado!$E$5:$E$1000,$B28,Consolidado!$C$5:$C$1000,"SSF",Consolidado!$S$5:$S$1000,"X",Consolidado!$H$5:$H$1000,IF($D$9="Todos","&gt;0",$D$9))," y "&amp;TEXT(DAY(_xlfn.MAXIFS(Consolidado!$B$5:$B$1000,Consolidado!$E$5:$E$1000,$B28,Consolidado!$C$5:$C$1000,"SSF",Consolidado!$S$5:$S$1000,"X",Consolidado!$H$5:$H$1000,IF($D$9="Todos","&gt;0",$D$9))),"00")&amp;"/"&amp;TEXT(MONTH(_xlfn.MAXIFS(Consolidado!$B$5:$B$1000,Consolidado!$E$5:$E$1000,$B28,Consolidado!$C$5:$C$1000,"SSF",Consolidado!$S$5:$S$1000,"X",Consolidado!$H$5:$H$1000,IF($D$9="Todos","&gt;0",$D$9))),"00")&amp;IF($D$9="Todos","/"&amp;RIGHT(YEAR(_xlfn.MAXIFS(Consolidado!$B$5:$B$1000,Consolidado!$E$5:$E$1000,$B28,Consolidado!$C$5:$C$1000,"SSF",Consolidado!$S$5:$S$1000,"X",Consolidado!$H$5:$H$1000,IF($D$9="Todos","&gt;0",$D$9))),2),""),""),""),IF(SUMIFS(Consolidado!$AD$5:$AD$1000,Consolidado!$E$5:$E$1000,$B28,Consolidado!$C$5:$C$1000,"Comité de Supervisión",Consolidado!$S$5:$S$1000,"X",Consolidado!$H$5:$H$1000,IF($D$9="Todos","&gt;0",$D$9))&gt;0,"Comité Sup. "&amp;TEXT(DAY(_xlfn.MINIFS(Consolidado!$B$5:$B$1000,Consolidado!$E$5:$E$1000,$B28,Consolidado!$C$5:$C$1000,"Comité de Supervisión",Consolidado!$S$5:$S$1000,"X",Consolidado!$H$5:$H$1000,IF($D$9="Todos","&gt;0",$D$9))),"00")&amp;"/"&amp;TEXT(MONTH(_xlfn.MINIFS(Consolidado!$B$5:$B$1000,Consolidado!$E$5:$E$1000,$B28,Consolidado!$C$5:$C$1000,"Comité de Supervisión",Consolidado!$S$5:$S$1000,"X",Consolidado!$H$5:$H$1000,IF($D$9="Todos","&gt;0",$D$9))),"00")&amp;IF($D$9="Todos","/"&amp;RIGHT(YEAR(_xlfn.MINIFS(Consolidado!$B$5:$B$1000,Consolidado!$E$5:$E$1000,$B28,Consolidado!$C$5:$C$1000,"Comité de Supervisión",Consolidado!$S$5:$S$1000,"X",Consolidado!$H$5:$H$1000,IF($D$9="Todos","&gt;0",$D$9))),2),"")&amp;IF(_xlfn.MAXIFS(Consolidado!$B$5:$B$1000,Consolidado!$E$5:$E$1000,$B28,Consolidado!$C$5:$C$1000,"Comité de Supervisión",Consolidado!$S$5:$S$1000,"X",Consolidado!$H$5:$H$1000,IF($D$9="Todos","&gt;0",$D$9))&lt;&gt;_xlfn.MINIFS(Consolidado!$B$5:$B$1000,Consolidado!$E$5:$E$1000,$B28,Consolidado!$C$5:$C$1000,"Comité de Supervisión",Consolidado!$S$5:$S$1000,"X",Consolidado!$H$5:$H$1000,IF($D$9="Todos","&gt;0",$D$9))," y "&amp;TEXT(DAY(_xlfn.MAXIFS(Consolidado!$B$5:$B$1000,Consolidado!$E$5:$E$1000,$B28,Consolidado!$C$5:$C$1000,"Comité de Supervisión",Consolidado!$S$5:$S$1000,"X",Consolidado!$H$5:$H$1000,IF($D$9="Todos","&gt;0",$D$9))),"00")&amp;"/"&amp;TEXT(MONTH(_xlfn.MAXIFS(Consolidado!$B$5:$B$1000,Consolidado!$E$5:$E$1000,$B28,Consolidado!$C$5:$C$1000,"Comité de Supervisión",Consolidado!$S$5:$S$1000,"X",Consolidado!$H$5:$H$1000,IF($D$9="Todos","&gt;0",$D$9))),"00")&amp;IF($D$9="Todos","/"&amp;RIGHT(YEAR(_xlfn.MAXIFS(Consolidado!$B$5:$B$1000,Consolidado!$E$5:$E$1000,$B28,Consolidado!$C$5:$C$1000,"Comité de Supervisión",Consolidado!$S$5:$S$1000,"X",Consolidado!$H$5:$H$1000,IF($D$9="Todos","&gt;0",$D$9))),2),""),""),""),IF(SUMIFS(Consolidado!$AD$5:$AD$1000,Consolidado!$E$5:$E$1000,$B28,Consolidado!$C$5:$C$1000,"Consejo de Administración",Consolidado!$S$5:$S$1000,"X",Consolidado!$H$5:$H$1000,IF($D$9="Todos","&gt;0",$D$9))&gt;0,"Consejo "&amp;TEXT(DAY(_xlfn.MINIFS(Consolidado!$B$5:$B$1000,Consolidado!$E$5:$E$1000,$B28,Consolidado!$C$5:$C$1000,"Consejo de Administración",Consolidado!$S$5:$S$1000,"X",Consolidado!$H$5:$H$1000,IF($D$9="Todos","&gt;0",$D$9))),"00")&amp;"/"&amp;TEXT(MONTH(_xlfn.MINIFS(Consolidado!$B$5:$B$1000,Consolidado!$E$5:$E$1000,$B28,Consolidado!$C$5:$C$1000,"Consejo de Administración",Consolidado!$S$5:$S$1000,"X",Consolidado!$H$5:$H$1000,IF($D$9="Todos","&gt;0",$D$9))),"00")&amp;IF($D$9="Todos","/"&amp;RIGHT(YEAR(_xlfn.MINIFS(Consolidado!$B$5:$B$1000,Consolidado!$E$5:$E$1000,$B28,Consolidado!$C$5:$C$1000,"Consejo de Administración",Consolidado!$S$5:$S$1000,"X",Consolidado!$H$5:$H$1000,IF($D$9="Todos","&gt;0",$D$9))),2),"")&amp;IF(_xlfn.MAXIFS(Consolidado!$B$5:$B$1000,Consolidado!$E$5:$E$1000,$B28,Consolidado!$C$5:$C$1000,"Consejo de Administración",Consolidado!$S$5:$S$1000,"X",Consolidado!$H$5:$H$1000,IF($D$9="Todos","&gt;0",$D$9))&lt;&gt;_xlfn.MINIFS(Consolidado!$B$5:$B$1000,Consolidado!$E$5:$E$1000,$B28,Consolidado!$C$5:$C$1000,"Consejo de Administración",Consolidado!$S$5:$S$1000,"X",Consolidado!$H$5:$H$1000,IF($D$9="Todos","&gt;0",$D$9))," y "&amp;TEXT(DAY(_xlfn.MAXIFS(Consolidado!$B$5:$B$1000,Consolidado!$E$5:$E$1000,$B28,Consolidado!$C$5:$C$1000,"Consejo de Administración",Consolidado!$S$5:$S$1000,"X",Consolidado!$H$5:$H$1000,IF($D$9="Todos","&gt;0",$D$9))),"00")&amp;"/"&amp;TEXT(MONTH(_xlfn.MAXIFS(Consolidado!$B$5:$B$1000,Consolidado!$E$5:$E$1000,$B28,Consolidado!$C$5:$C$1000,"Consejo de Administración",Consolidado!$S$5:$S$1000,"X",Consolidado!$H$5:$H$1000,IF($D$9="Todos","&gt;0",$D$9))),"00")&amp;IF($D$9="Todos","/"&amp;RIGHT(YEAR(_xlfn.MAXIFS(Consolidado!$B$5:$B$1000,Consolidado!$E$5:$E$1000,$B28,Consolidado!$C$5:$C$1000,"Consejo de Administración",Consolidado!$S$5:$S$1000,"X",Consolidado!$H$5:$H$1000,IF($D$9="Todos","&gt;0",$D$9))),2),""),""),""),IF(SUMIFS(Consolidado!$AD$5:$AD$1000,Consolidado!$E$5:$E$1000,$B28,Consolidado!$C$5:$C$1000,"Otros",Consolidado!$S$5:$S$1000,"X",Consolidado!$H$5:$H$1000,IF($D$9="Todos","&gt;0",$D$9))&gt;0,"Otros "&amp;TEXT(DAY(_xlfn.MINIFS(Consolidado!$B$5:$B$1000,Consolidado!$E$5:$E$1000,$B28,Consolidado!$C$5:$C$1000,"Otros",Consolidado!$S$5:$S$1000,"X",Consolidado!$H$5:$H$1000,IF($D$9="Todos","&gt;0",$D$9))),"00")&amp;"/"&amp;TEXT(MONTH(_xlfn.MINIFS(Consolidado!$B$5:$B$1000,Consolidado!$E$5:$E$1000,$B28,Consolidado!$C$5:$C$1000,"Otros",Consolidado!$S$5:$S$1000,"X",Consolidado!$H$5:$H$1000,IF($D$9="Todos","&gt;0",$D$9))),"00")&amp;IF($D$9="Todos","/"&amp;RIGHT(YEAR(_xlfn.MINIFS(Consolidado!$B$5:$B$1000,Consolidado!$E$5:$E$1000,$B28,Consolidado!$C$5:$C$1000,"Otros",Consolidado!$S$5:$S$1000,"X",Consolidado!$H$5:$H$1000,IF($D$9="Todos","&gt;0",$D$9))),2),"")&amp;IF(_xlfn.MAXIFS(Consolidado!$B$5:$B$1000,Consolidado!$E$5:$E$1000,$B28,Consolidado!$C$5:$C$1000,"Otros",Consolidado!$S$5:$S$1000,"X",Consolidado!$H$5:$H$1000,IF($D$9="Todos","&gt;0",$D$9))&lt;&gt;_xlfn.MINIFS(Consolidado!$B$5:$B$1000,Consolidado!$E$5:$E$1000,$B28,Consolidado!$C$5:$C$1000,"Otros",Consolidado!$S$5:$S$1000,"X",Consolidado!$H$5:$H$1000,IF($D$9="Todos","&gt;0",$D$9))," y "&amp;TEXT(DAY(_xlfn.MAXIFS(Consolidado!$B$5:$B$1000,Consolidado!$E$5:$E$1000,$B28,Consolidado!$C$5:$C$1000,"Otros",Consolidado!$S$5:$S$1000,"X",Consolidado!$H$5:$H$1000,IF($D$9="Todos","&gt;0",$D$9))),"00")&amp;"/"&amp;TEXT(MONTH(_xlfn.MAXIFS(Consolidado!$B$5:$B$1000,Consolidado!$E$5:$E$1000,$B28,Consolidado!$C$5:$C$1000,"Otros",Consolidado!$S$5:$S$1000,"X",Consolidado!$H$5:$H$1000,IF($D$9="Todos","&gt;0",$D$9))),"00")&amp;IF($D$9="Todos","/"&amp;RIGHT(YEAR(_xlfn.MAXIFS(Consolidado!$B$5:$B$1000,Consolidado!$E$5:$E$1000,$B28,Consolidado!$C$5:$C$1000,"Otros",Consolidado!$S$5:$S$1000,"X",Consolidado!$H$5:$H$1000,IF($D$9="Todos","&gt;0",$D$9))),2),""),""),""))</f>
        <v/>
      </c>
      <c r="V28" s="37" t="str">
        <f aca="false">_xlfn.TEXTJOIN(" +"&amp;CHAR(10),TRUE(),IF(SUMIFS(Consolidado!$AD$5:$AD$1000,Consolidado!$E$5:$E$1000,$B28,Consolidado!$C$5:$C$1000,"Auditoría Interna",Consolidado!$T$5:$T$1000,"X",Consolidado!$H$5:$H$1000,IF($D$9="Todos","&gt;0",$D$9))&gt;0,"Interna "&amp;TEXT(DAY(_xlfn.MINIFS(Consolidado!$B$5:$B$1000,Consolidado!$E$5:$E$1000,$B28,Consolidado!$C$5:$C$1000,"Auditoría Interna",Consolidado!$T$5:$T$1000,"X",Consolidado!$H$5:$H$1000,IF($D$9="Todos","&gt;0",$D$9))),"00")&amp;"/"&amp;TEXT(MONTH(_xlfn.MINIFS(Consolidado!$B$5:$B$1000,Consolidado!$E$5:$E$1000,$B28,Consolidado!$C$5:$C$1000,"Auditoría Interna",Consolidado!$T$5:$T$1000,"X",Consolidado!$H$5:$H$1000,IF($D$9="Todos","&gt;0",$D$9))),"00")&amp;IF($D$9="Todos","/"&amp;RIGHT(YEAR(_xlfn.MINIFS(Consolidado!$B$5:$B$1000,Consolidado!$E$5:$E$1000,$B28,Consolidado!$C$5:$C$1000,"Auditoría Interna",Consolidado!$T$5:$T$1000,"X",Consolidado!$H$5:$H$1000,IF($D$9="Todos","&gt;0",$D$9))),2),"")&amp;IF(_xlfn.MAXIFS(Consolidado!$B$5:$B$1000,Consolidado!$E$5:$E$1000,$B28,Consolidado!$C$5:$C$1000,"Auditoría Interna",Consolidado!$T$5:$T$1000,"X",Consolidado!$H$5:$H$1000,IF($D$9="Todos","&gt;0",$D$9))&lt;&gt;_xlfn.MINIFS(Consolidado!$B$5:$B$1000,Consolidado!$E$5:$E$1000,$B28,Consolidado!$C$5:$C$1000,"Auditoría Interna",Consolidado!$T$5:$T$1000,"X",Consolidado!$H$5:$H$1000,IF($D$9="Todos","&gt;0",$D$9))," y "&amp;TEXT(DAY(_xlfn.MAXIFS(Consolidado!$B$5:$B$1000,Consolidado!$E$5:$E$1000,$B28,Consolidado!$C$5:$C$1000,"Auditoría Interna",Consolidado!$T$5:$T$1000,"X",Consolidado!$H$5:$H$1000,IF($D$9="Todos","&gt;0",$D$9))),"00")&amp;"/"&amp;TEXT(MONTH(_xlfn.MAXIFS(Consolidado!$B$5:$B$1000,Consolidado!$E$5:$E$1000,$B28,Consolidado!$C$5:$C$1000,"Auditoría Interna",Consolidado!$T$5:$T$1000,"X",Consolidado!$H$5:$H$1000,IF($D$9="Todos","&gt;0",$D$9))),"00")&amp;IF($D$9="Todos","/"&amp;RIGHT(YEAR(_xlfn.MAXIFS(Consolidado!$B$5:$B$1000,Consolidado!$E$5:$E$1000,$B28,Consolidado!$C$5:$C$1000,"Auditoría Interna",Consolidado!$T$5:$T$1000,"X",Consolidado!$H$5:$H$1000,IF($D$9="Todos","&gt;0",$D$9))),2),""),""),""),IF(SUMIFS(Consolidado!$AD$5:$AD$1000,Consolidado!$E$5:$E$1000,$B28,Consolidado!$C$5:$C$1000,"Auditoría Externa",Consolidado!$T$5:$T$1000,"X",Consolidado!$H$5:$H$1000,IF($D$9="Todos","&gt;0",$D$9))&gt;0,"Externa "&amp;TEXT(DAY(_xlfn.MINIFS(Consolidado!$B$5:$B$1000,Consolidado!$E$5:$E$1000,$B28,Consolidado!$C$5:$C$1000,"Auditoría Externa",Consolidado!$T$5:$T$1000,"X",Consolidado!$H$5:$H$1000,IF($D$9="Todos","&gt;0",$D$9))),"00")&amp;"/"&amp;TEXT(MONTH(_xlfn.MINIFS(Consolidado!$B$5:$B$1000,Consolidado!$E$5:$E$1000,$B28,Consolidado!$C$5:$C$1000,"Auditoría Externa",Consolidado!$T$5:$T$1000,"X",Consolidado!$H$5:$H$1000,IF($D$9="Todos","&gt;0",$D$9))),"00")&amp;IF($D$9="Todos","/"&amp;RIGHT(YEAR(_xlfn.MINIFS(Consolidado!$B$5:$B$1000,Consolidado!$E$5:$E$1000,$B28,Consolidado!$C$5:$C$1000,"Auditoría Externa",Consolidado!$T$5:$T$1000,"X",Consolidado!$H$5:$H$1000,IF($D$9="Todos","&gt;0",$D$9))),2),"")&amp;IF(_xlfn.MAXIFS(Consolidado!$B$5:$B$1000,Consolidado!$E$5:$E$1000,$B28,Consolidado!$C$5:$C$1000,"Auditoría Externa",Consolidado!$T$5:$T$1000,"X",Consolidado!$H$5:$H$1000,IF($D$9="Todos","&gt;0",$D$9))&lt;&gt;_xlfn.MINIFS(Consolidado!$B$5:$B$1000,Consolidado!$E$5:$E$1000,$B28,Consolidado!$C$5:$C$1000,"Auditoría Externa",Consolidado!$T$5:$T$1000,"X",Consolidado!$H$5:$H$1000,IF($D$9="Todos","&gt;0",$D$9))," y "&amp;TEXT(DAY(_xlfn.MAXIFS(Consolidado!$B$5:$B$1000,Consolidado!$E$5:$E$1000,$B28,Consolidado!$C$5:$C$1000,"Auditoría Externa",Consolidado!$T$5:$T$1000,"X",Consolidado!$H$5:$H$1000,IF($D$9="Todos","&gt;0",$D$9))),"00")&amp;"/"&amp;TEXT(MONTH(_xlfn.MAXIFS(Consolidado!$B$5:$B$1000,Consolidado!$E$5:$E$1000,$B28,Consolidado!$C$5:$C$1000,"Auditoría Externa",Consolidado!$T$5:$T$1000,"X",Consolidado!$H$5:$H$1000,IF($D$9="Todos","&gt;0",$D$9))),"00")&amp;IF($D$9="Todos","/"&amp;RIGHT(YEAR(_xlfn.MAXIFS(Consolidado!$B$5:$B$1000,Consolidado!$E$5:$E$1000,$B28,Consolidado!$C$5:$C$1000,"Auditoría Externa",Consolidado!$T$5:$T$1000,"X",Consolidado!$H$5:$H$1000,IF($D$9="Todos","&gt;0",$D$9))),2),""),""),""),IF(SUMIFS(Consolidado!$AD$5:$AD$1000,Consolidado!$E$5:$E$1000,$B28,Consolidado!$C$5:$C$1000,"SSF",Consolidado!$T$5:$T$1000,"X",Consolidado!$H$5:$H$1000,IF($D$9="Todos","&gt;0",$D$9))&gt;0,"SSF "&amp;TEXT(DAY(_xlfn.MINIFS(Consolidado!$B$5:$B$1000,Consolidado!$E$5:$E$1000,$B28,Consolidado!$C$5:$C$1000,"SSF",Consolidado!$T$5:$T$1000,"X",Consolidado!$H$5:$H$1000,IF($D$9="Todos","&gt;0",$D$9))),"00")&amp;"/"&amp;TEXT(MONTH(_xlfn.MINIFS(Consolidado!$B$5:$B$1000,Consolidado!$E$5:$E$1000,$B28,Consolidado!$C$5:$C$1000,"SSF",Consolidado!$T$5:$T$1000,"X",Consolidado!$H$5:$H$1000,IF($D$9="Todos","&gt;0",$D$9))),"00")&amp;IF($D$9="Todos","/"&amp;RIGHT(YEAR(_xlfn.MINIFS(Consolidado!$B$5:$B$1000,Consolidado!$E$5:$E$1000,$B28,Consolidado!$C$5:$C$1000,"SSF",Consolidado!$T$5:$T$1000,"X",Consolidado!$H$5:$H$1000,IF($D$9="Todos","&gt;0",$D$9))),2),"")&amp;IF(_xlfn.MAXIFS(Consolidado!$B$5:$B$1000,Consolidado!$E$5:$E$1000,$B28,Consolidado!$C$5:$C$1000,"SSF",Consolidado!$T$5:$T$1000,"X",Consolidado!$H$5:$H$1000,IF($D$9="Todos","&gt;0",$D$9))&lt;&gt;_xlfn.MINIFS(Consolidado!$B$5:$B$1000,Consolidado!$E$5:$E$1000,$B28,Consolidado!$C$5:$C$1000,"SSF",Consolidado!$T$5:$T$1000,"X",Consolidado!$H$5:$H$1000,IF($D$9="Todos","&gt;0",$D$9))," y "&amp;TEXT(DAY(_xlfn.MAXIFS(Consolidado!$B$5:$B$1000,Consolidado!$E$5:$E$1000,$B28,Consolidado!$C$5:$C$1000,"SSF",Consolidado!$T$5:$T$1000,"X",Consolidado!$H$5:$H$1000,IF($D$9="Todos","&gt;0",$D$9))),"00")&amp;"/"&amp;TEXT(MONTH(_xlfn.MAXIFS(Consolidado!$B$5:$B$1000,Consolidado!$E$5:$E$1000,$B28,Consolidado!$C$5:$C$1000,"SSF",Consolidado!$T$5:$T$1000,"X",Consolidado!$H$5:$H$1000,IF($D$9="Todos","&gt;0",$D$9))),"00")&amp;IF($D$9="Todos","/"&amp;RIGHT(YEAR(_xlfn.MAXIFS(Consolidado!$B$5:$B$1000,Consolidado!$E$5:$E$1000,$B28,Consolidado!$C$5:$C$1000,"SSF",Consolidado!$T$5:$T$1000,"X",Consolidado!$H$5:$H$1000,IF($D$9="Todos","&gt;0",$D$9))),2),""),""),""),IF(SUMIFS(Consolidado!$AD$5:$AD$1000,Consolidado!$E$5:$E$1000,$B28,Consolidado!$C$5:$C$1000,"Comité de Supervisión",Consolidado!$T$5:$T$1000,"X",Consolidado!$H$5:$H$1000,IF($D$9="Todos","&gt;0",$D$9))&gt;0,"Comité Sup. "&amp;TEXT(DAY(_xlfn.MINIFS(Consolidado!$B$5:$B$1000,Consolidado!$E$5:$E$1000,$B28,Consolidado!$C$5:$C$1000,"Comité de Supervisión",Consolidado!$T$5:$T$1000,"X",Consolidado!$H$5:$H$1000,IF($D$9="Todos","&gt;0",$D$9))),"00")&amp;"/"&amp;TEXT(MONTH(_xlfn.MINIFS(Consolidado!$B$5:$B$1000,Consolidado!$E$5:$E$1000,$B28,Consolidado!$C$5:$C$1000,"Comité de Supervisión",Consolidado!$T$5:$T$1000,"X",Consolidado!$H$5:$H$1000,IF($D$9="Todos","&gt;0",$D$9))),"00")&amp;IF($D$9="Todos","/"&amp;RIGHT(YEAR(_xlfn.MINIFS(Consolidado!$B$5:$B$1000,Consolidado!$E$5:$E$1000,$B28,Consolidado!$C$5:$C$1000,"Comité de Supervisión",Consolidado!$T$5:$T$1000,"X",Consolidado!$H$5:$H$1000,IF($D$9="Todos","&gt;0",$D$9))),2),"")&amp;IF(_xlfn.MAXIFS(Consolidado!$B$5:$B$1000,Consolidado!$E$5:$E$1000,$B28,Consolidado!$C$5:$C$1000,"Comité de Supervisión",Consolidado!$T$5:$T$1000,"X",Consolidado!$H$5:$H$1000,IF($D$9="Todos","&gt;0",$D$9))&lt;&gt;_xlfn.MINIFS(Consolidado!$B$5:$B$1000,Consolidado!$E$5:$E$1000,$B28,Consolidado!$C$5:$C$1000,"Comité de Supervisión",Consolidado!$T$5:$T$1000,"X",Consolidado!$H$5:$H$1000,IF($D$9="Todos","&gt;0",$D$9))," y "&amp;TEXT(DAY(_xlfn.MAXIFS(Consolidado!$B$5:$B$1000,Consolidado!$E$5:$E$1000,$B28,Consolidado!$C$5:$C$1000,"Comité de Supervisión",Consolidado!$T$5:$T$1000,"X",Consolidado!$H$5:$H$1000,IF($D$9="Todos","&gt;0",$D$9))),"00")&amp;"/"&amp;TEXT(MONTH(_xlfn.MAXIFS(Consolidado!$B$5:$B$1000,Consolidado!$E$5:$E$1000,$B28,Consolidado!$C$5:$C$1000,"Comité de Supervisión",Consolidado!$T$5:$T$1000,"X",Consolidado!$H$5:$H$1000,IF($D$9="Todos","&gt;0",$D$9))),"00")&amp;IF($D$9="Todos","/"&amp;RIGHT(YEAR(_xlfn.MAXIFS(Consolidado!$B$5:$B$1000,Consolidado!$E$5:$E$1000,$B28,Consolidado!$C$5:$C$1000,"Comité de Supervisión",Consolidado!$T$5:$T$1000,"X",Consolidado!$H$5:$H$1000,IF($D$9="Todos","&gt;0",$D$9))),2),""),""),""),IF(SUMIFS(Consolidado!$AD$5:$AD$1000,Consolidado!$E$5:$E$1000,$B28,Consolidado!$C$5:$C$1000,"Consejo de Administración",Consolidado!$T$5:$T$1000,"X",Consolidado!$H$5:$H$1000,IF($D$9="Todos","&gt;0",$D$9))&gt;0,"Consejo "&amp;TEXT(DAY(_xlfn.MINIFS(Consolidado!$B$5:$B$1000,Consolidado!$E$5:$E$1000,$B28,Consolidado!$C$5:$C$1000,"Consejo de Administración",Consolidado!$T$5:$T$1000,"X",Consolidado!$H$5:$H$1000,IF($D$9="Todos","&gt;0",$D$9))),"00")&amp;"/"&amp;TEXT(MONTH(_xlfn.MINIFS(Consolidado!$B$5:$B$1000,Consolidado!$E$5:$E$1000,$B28,Consolidado!$C$5:$C$1000,"Consejo de Administración",Consolidado!$T$5:$T$1000,"X",Consolidado!$H$5:$H$1000,IF($D$9="Todos","&gt;0",$D$9))),"00")&amp;IF($D$9="Todos","/"&amp;RIGHT(YEAR(_xlfn.MINIFS(Consolidado!$B$5:$B$1000,Consolidado!$E$5:$E$1000,$B28,Consolidado!$C$5:$C$1000,"Consejo de Administración",Consolidado!$T$5:$T$1000,"X",Consolidado!$H$5:$H$1000,IF($D$9="Todos","&gt;0",$D$9))),2),"")&amp;IF(_xlfn.MAXIFS(Consolidado!$B$5:$B$1000,Consolidado!$E$5:$E$1000,$B28,Consolidado!$C$5:$C$1000,"Consejo de Administración",Consolidado!$T$5:$T$1000,"X",Consolidado!$H$5:$H$1000,IF($D$9="Todos","&gt;0",$D$9))&lt;&gt;_xlfn.MINIFS(Consolidado!$B$5:$B$1000,Consolidado!$E$5:$E$1000,$B28,Consolidado!$C$5:$C$1000,"Consejo de Administración",Consolidado!$T$5:$T$1000,"X",Consolidado!$H$5:$H$1000,IF($D$9="Todos","&gt;0",$D$9))," y "&amp;TEXT(DAY(_xlfn.MAXIFS(Consolidado!$B$5:$B$1000,Consolidado!$E$5:$E$1000,$B28,Consolidado!$C$5:$C$1000,"Consejo de Administración",Consolidado!$T$5:$T$1000,"X",Consolidado!$H$5:$H$1000,IF($D$9="Todos","&gt;0",$D$9))),"00")&amp;"/"&amp;TEXT(MONTH(_xlfn.MAXIFS(Consolidado!$B$5:$B$1000,Consolidado!$E$5:$E$1000,$B28,Consolidado!$C$5:$C$1000,"Consejo de Administración",Consolidado!$T$5:$T$1000,"X",Consolidado!$H$5:$H$1000,IF($D$9="Todos","&gt;0",$D$9))),"00")&amp;IF($D$9="Todos","/"&amp;RIGHT(YEAR(_xlfn.MAXIFS(Consolidado!$B$5:$B$1000,Consolidado!$E$5:$E$1000,$B28,Consolidado!$C$5:$C$1000,"Consejo de Administración",Consolidado!$T$5:$T$1000,"X",Consolidado!$H$5:$H$1000,IF($D$9="Todos","&gt;0",$D$9))),2),""),""),""),IF(SUMIFS(Consolidado!$AD$5:$AD$1000,Consolidado!$E$5:$E$1000,$B28,Consolidado!$C$5:$C$1000,"Otros",Consolidado!$T$5:$T$1000,"X",Consolidado!$H$5:$H$1000,IF($D$9="Todos","&gt;0",$D$9))&gt;0,"Otros "&amp;TEXT(DAY(_xlfn.MINIFS(Consolidado!$B$5:$B$1000,Consolidado!$E$5:$E$1000,$B28,Consolidado!$C$5:$C$1000,"Otros",Consolidado!$T$5:$T$1000,"X",Consolidado!$H$5:$H$1000,IF($D$9="Todos","&gt;0",$D$9))),"00")&amp;"/"&amp;TEXT(MONTH(_xlfn.MINIFS(Consolidado!$B$5:$B$1000,Consolidado!$E$5:$E$1000,$B28,Consolidado!$C$5:$C$1000,"Otros",Consolidado!$T$5:$T$1000,"X",Consolidado!$H$5:$H$1000,IF($D$9="Todos","&gt;0",$D$9))),"00")&amp;IF($D$9="Todos","/"&amp;RIGHT(YEAR(_xlfn.MINIFS(Consolidado!$B$5:$B$1000,Consolidado!$E$5:$E$1000,$B28,Consolidado!$C$5:$C$1000,"Otros",Consolidado!$T$5:$T$1000,"X",Consolidado!$H$5:$H$1000,IF($D$9="Todos","&gt;0",$D$9))),2),"")&amp;IF(_xlfn.MAXIFS(Consolidado!$B$5:$B$1000,Consolidado!$E$5:$E$1000,$B28,Consolidado!$C$5:$C$1000,"Otros",Consolidado!$T$5:$T$1000,"X",Consolidado!$H$5:$H$1000,IF($D$9="Todos","&gt;0",$D$9))&lt;&gt;_xlfn.MINIFS(Consolidado!$B$5:$B$1000,Consolidado!$E$5:$E$1000,$B28,Consolidado!$C$5:$C$1000,"Otros",Consolidado!$T$5:$T$1000,"X",Consolidado!$H$5:$H$1000,IF($D$9="Todos","&gt;0",$D$9))," y "&amp;TEXT(DAY(_xlfn.MAXIFS(Consolidado!$B$5:$B$1000,Consolidado!$E$5:$E$1000,$B28,Consolidado!$C$5:$C$1000,"Otros",Consolidado!$T$5:$T$1000,"X",Consolidado!$H$5:$H$1000,IF($D$9="Todos","&gt;0",$D$9))),"00")&amp;"/"&amp;TEXT(MONTH(_xlfn.MAXIFS(Consolidado!$B$5:$B$1000,Consolidado!$E$5:$E$1000,$B28,Consolidado!$C$5:$C$1000,"Otros",Consolidado!$T$5:$T$1000,"X",Consolidado!$H$5:$H$1000,IF($D$9="Todos","&gt;0",$D$9))),"00")&amp;IF($D$9="Todos","/"&amp;RIGHT(YEAR(_xlfn.MAXIFS(Consolidado!$B$5:$B$1000,Consolidado!$E$5:$E$1000,$B28,Consolidado!$C$5:$C$1000,"Otros",Consolidado!$T$5:$T$1000,"X",Consolidado!$H$5:$H$1000,IF($D$9="Todos","&gt;0",$D$9))),2),""),""),""))</f>
        <v/>
      </c>
      <c r="AD28" s="38" t="str">
        <f aca="false">Catálogos!C8</f>
        <v>Concentración crediticia</v>
      </c>
      <c r="AE28" s="38" t="str">
        <f aca="false">Catálogos!D8</f>
        <v>NPB4-49</v>
      </c>
      <c r="AF28" s="38" t="n">
        <f aca="false">IF(AD28="",0,IF($D$9="Todos",SUMIFS(Consolidado!$AD$5:$AD$1000,Consolidado!$E$5:$E$1000,AD28,Consolidado!$C$5:$C$1000,"Auditoría Interna"),SUMIFS(Consolidado!$AD$5:$AD$1000,Consolidado!$E$5:$E$1000,AD28,Consolidado!$C$5:$C$1000,"Auditoría Interna",Consolidado!$H$5:$H$1000,$D$9)))</f>
        <v>0</v>
      </c>
      <c r="AG28" s="38" t="n">
        <f aca="false">IF(AD28="",0,IF($D$9="Todos",SUMIFS(Consolidado!$AD$5:$AD$1000,Consolidado!$E$5:$E$1000,AD28,Consolidado!$C$5:$C$1000,"Auditoría Externa"),SUMIFS(Consolidado!$AD$5:$AD$1000,Consolidado!$E$5:$E$1000,AD28,Consolidado!$C$5:$C$1000,"Auditoría Externa",Consolidado!$H$5:$H$1000,$D$9)))</f>
        <v>1</v>
      </c>
      <c r="AH28" s="38" t="n">
        <f aca="false">IF(AD28="",0,IF($D$9="Todos",SUMIFS(Consolidado!$AD$5:$AD$1000,Consolidado!$E$5:$E$1000,AD28,Consolidado!$C$5:$C$1000,"SSF"),SUMIFS(Consolidado!$AD$5:$AD$1000,Consolidado!$E$5:$E$1000,AD28,Consolidado!$C$5:$C$1000,"SSF",Consolidado!$H$5:$H$1000,$D$9)))</f>
        <v>0</v>
      </c>
      <c r="AI28" s="38" t="n">
        <f aca="false">IF(AD28="",0,IF($D$9="Todos",SUMIFS(Consolidado!$AD$5:$AD$1000,Consolidado!$E$5:$E$1000,AD28),SUMIFS(Consolidado!$AD$5:$AD$1000,Consolidado!$E$5:$E$1000,AD28,Consolidado!$H$5:$H$1000,$D$9))-SUM(AF28:AH28))</f>
        <v>0</v>
      </c>
      <c r="AJ28" s="38" t="n">
        <f aca="false">SUM(AF28:AI28)</f>
        <v>1</v>
      </c>
      <c r="AK28" s="38" t="n">
        <f aca="false">(AF28&gt;0)+(AG28&gt;0)+(AH28&gt;0)+(IF($D$9="Todos",SUMIFS(Consolidado!$AD$5:$AD$1000,Consolidado!$E$5:$E$1000,AD28,Consolidado!$C$5:$C$1000,"Comité de Supervisión"),SUMIFS(Consolidado!$AD$5:$AD$1000,Consolidado!$E$5:$E$1000,AD28,Consolidado!$C$5:$C$1000,"Comité de Supervisión",Consolidado!$H$5:$H$1000,$D$9))&gt;0)+(IF($D$9="Todos",SUMIFS(Consolidado!$AD$5:$AD$1000,Consolidado!$E$5:$E$1000,AD28,Consolidado!$C$5:$C$1000,"Consejo de Administración"),SUMIFS(Consolidado!$AD$5:$AD$1000,Consolidado!$E$5:$E$1000,AD28,Consolidado!$C$5:$C$1000,"Consejo de Administración",Consolidado!$H$5:$H$1000,$D$9))&gt;0)+(IF($D$9="Todos",SUMIFS(Consolidado!$AD$5:$AD$1000,Consolidado!$E$5:$E$1000,AD28,Consolidado!$C$5:$C$1000,"Otros"),SUMIFS(Consolidado!$AD$5:$AD$1000,Consolidado!$E$5:$E$1000,AD28,Consolidado!$C$5:$C$1000,"Otros",Consolidado!$H$5:$H$1000,$D$9))&gt;0)</f>
        <v>1</v>
      </c>
      <c r="AL28" s="38" t="n">
        <f aca="false">IF(AD28="",-1,AJ28*10000+AK28*100-ROW()/1000)</f>
        <v>10099.972</v>
      </c>
      <c r="AM28" s="38" t="str">
        <f aca="false" t="array" ref="AM28:AM28">_xlfn.TEXTJOIN(", ",TRUE(),IF((Consolidado!$E$5:$E$1000=AD28)*((($D$9="Todos")+(Consolidado!$H$5:$H$1000=$D$9))&gt;0),Consolidado!$AE$5:$AE$1000,""))</f>
        <v>Externa – 6 de Octubre 2026</v>
      </c>
      <c r="AN28" s="38" t="str">
        <f aca="false" t="array" ref="AN28:AN28">_xlfn.TEXTJOIN(", ",TRUE(),IF(Consolidado!$E$5:$E$1000=AD28,Consolidado!$AE$5:$AE$1000,""))</f>
        <v>Externa – 6 de Octubre 2026</v>
      </c>
    </row>
    <row r="29" customFormat="false" ht="39.75" hidden="false" customHeight="true" outlineLevel="0" collapsed="false">
      <c r="A29" s="31" t="n">
        <v>8</v>
      </c>
      <c r="B29" s="32" t="str">
        <f aca="false">INDEX($AD$22:$AD$51,MATCH(LARGE($AL$22:$AL$51,8),$AL$22:$AL$51,0))</f>
        <v>Plan de trabajo y capacitaciones de riesgos</v>
      </c>
      <c r="C29" s="33" t="str">
        <f aca="false">INDEX($AE$22:$AE$51,MATCH(LARGE($AL$22:$AL$51,8),$AL$22:$AL$51,0))</f>
        <v>NRP-20</v>
      </c>
      <c r="D29" s="34" t="n">
        <f aca="false">INDEX($AF$22:$AF$51,MATCH(LARGE($AL$22:$AL$51,8),$AL$22:$AL$51,0))</f>
        <v>2</v>
      </c>
      <c r="E29" s="34" t="n">
        <f aca="false">INDEX($AG$22:$AG$51,MATCH(LARGE($AL$22:$AL$51,8),$AL$22:$AL$51,0))</f>
        <v>0</v>
      </c>
      <c r="F29" s="34" t="n">
        <f aca="false">INDEX($AH$22:$AH$51,MATCH(LARGE($AL$22:$AL$51,8),$AL$22:$AL$51,0))</f>
        <v>0</v>
      </c>
      <c r="G29" s="34" t="n">
        <f aca="false">INDEX($AI$22:$AI$51,MATCH(LARGE($AL$22:$AL$51,8),$AL$22:$AL$51,0))</f>
        <v>0</v>
      </c>
      <c r="H29" s="35" t="n">
        <f aca="false">INDEX($AJ$22:$AJ$51,MATCH(LARGE($AL$22:$AL$51,8),$AL$22:$AL$51,0))</f>
        <v>2</v>
      </c>
      <c r="I29" s="36" t="str">
        <f aca="false">IF(INDEX($AK$22:$AK$51,MATCH(LARGE($AL$22:$AL$51,8),$AL$22:$AL$51,0))&gt;=2,"SÍ ("&amp;INDEX($AK$22:$AK$51,MATCH(LARGE($AL$22:$AL$51,8),$AL$22:$AL$51,0))&amp;" entidades)","No")</f>
        <v>No</v>
      </c>
      <c r="J29" s="13" t="str">
        <f aca="false">IF(INDEX($AJ$22:$AJ$51,MATCH(LARGE($AL$22:$AL$51,8),$AL$22:$AL$51,0))&gt;0,INDEX($AM$22:$AM$51,MATCH(LARGE($AL$22:$AL$51,8),$AL$22:$AL$51,0)),IF(INDEX($AN$22:$AN$51,MATCH(LARGE($AL$22:$AL$51,8),$AL$22:$AL$51,0))="","Nunca lo han pedido","No lo pidieron en "&amp;$D$9&amp;". Lo pidieron: "&amp;INDEX($AN$22:$AN$51,MATCH(LARGE($AL$22:$AL$51,8),$AL$22:$AL$51,0))))</f>
        <v>Interna – 6 de Mayo 2026, Interna – 22 de Agosto 2026</v>
      </c>
      <c r="K29" s="37" t="str">
        <f aca="false">_xlfn.TEXTJOIN(" +"&amp;CHAR(10),TRUE(),IF(SUMIFS(Consolidado!$AD$5:$AD$1000,Consolidado!$E$5:$E$1000,$B29,Consolidado!$C$5:$C$1000,"Auditoría Interna",Consolidado!$I$5:$I$1000,"X",Consolidado!$H$5:$H$1000,IF($D$9="Todos","&gt;0",$D$9))&gt;0,"Interna "&amp;TEXT(DAY(_xlfn.MINIFS(Consolidado!$B$5:$B$1000,Consolidado!$E$5:$E$1000,$B29,Consolidado!$C$5:$C$1000,"Auditoría Interna",Consolidado!$I$5:$I$1000,"X",Consolidado!$H$5:$H$1000,IF($D$9="Todos","&gt;0",$D$9))),"00")&amp;"/"&amp;TEXT(MONTH(_xlfn.MINIFS(Consolidado!$B$5:$B$1000,Consolidado!$E$5:$E$1000,$B29,Consolidado!$C$5:$C$1000,"Auditoría Interna",Consolidado!$I$5:$I$1000,"X",Consolidado!$H$5:$H$1000,IF($D$9="Todos","&gt;0",$D$9))),"00")&amp;IF($D$9="Todos","/"&amp;RIGHT(YEAR(_xlfn.MINIFS(Consolidado!$B$5:$B$1000,Consolidado!$E$5:$E$1000,$B29,Consolidado!$C$5:$C$1000,"Auditoría Interna",Consolidado!$I$5:$I$1000,"X",Consolidado!$H$5:$H$1000,IF($D$9="Todos","&gt;0",$D$9))),2),"")&amp;IF(_xlfn.MAXIFS(Consolidado!$B$5:$B$1000,Consolidado!$E$5:$E$1000,$B29,Consolidado!$C$5:$C$1000,"Auditoría Interna",Consolidado!$I$5:$I$1000,"X",Consolidado!$H$5:$H$1000,IF($D$9="Todos","&gt;0",$D$9))&lt;&gt;_xlfn.MINIFS(Consolidado!$B$5:$B$1000,Consolidado!$E$5:$E$1000,$B29,Consolidado!$C$5:$C$1000,"Auditoría Interna",Consolidado!$I$5:$I$1000,"X",Consolidado!$H$5:$H$1000,IF($D$9="Todos","&gt;0",$D$9))," y "&amp;TEXT(DAY(_xlfn.MAXIFS(Consolidado!$B$5:$B$1000,Consolidado!$E$5:$E$1000,$B29,Consolidado!$C$5:$C$1000,"Auditoría Interna",Consolidado!$I$5:$I$1000,"X",Consolidado!$H$5:$H$1000,IF($D$9="Todos","&gt;0",$D$9))),"00")&amp;"/"&amp;TEXT(MONTH(_xlfn.MAXIFS(Consolidado!$B$5:$B$1000,Consolidado!$E$5:$E$1000,$B29,Consolidado!$C$5:$C$1000,"Auditoría Interna",Consolidado!$I$5:$I$1000,"X",Consolidado!$H$5:$H$1000,IF($D$9="Todos","&gt;0",$D$9))),"00")&amp;IF($D$9="Todos","/"&amp;RIGHT(YEAR(_xlfn.MAXIFS(Consolidado!$B$5:$B$1000,Consolidado!$E$5:$E$1000,$B29,Consolidado!$C$5:$C$1000,"Auditoría Interna",Consolidado!$I$5:$I$1000,"X",Consolidado!$H$5:$H$1000,IF($D$9="Todos","&gt;0",$D$9))),2),""),""),""),IF(SUMIFS(Consolidado!$AD$5:$AD$1000,Consolidado!$E$5:$E$1000,$B29,Consolidado!$C$5:$C$1000,"Auditoría Externa",Consolidado!$I$5:$I$1000,"X",Consolidado!$H$5:$H$1000,IF($D$9="Todos","&gt;0",$D$9))&gt;0,"Externa "&amp;TEXT(DAY(_xlfn.MINIFS(Consolidado!$B$5:$B$1000,Consolidado!$E$5:$E$1000,$B29,Consolidado!$C$5:$C$1000,"Auditoría Externa",Consolidado!$I$5:$I$1000,"X",Consolidado!$H$5:$H$1000,IF($D$9="Todos","&gt;0",$D$9))),"00")&amp;"/"&amp;TEXT(MONTH(_xlfn.MINIFS(Consolidado!$B$5:$B$1000,Consolidado!$E$5:$E$1000,$B29,Consolidado!$C$5:$C$1000,"Auditoría Externa",Consolidado!$I$5:$I$1000,"X",Consolidado!$H$5:$H$1000,IF($D$9="Todos","&gt;0",$D$9))),"00")&amp;IF($D$9="Todos","/"&amp;RIGHT(YEAR(_xlfn.MINIFS(Consolidado!$B$5:$B$1000,Consolidado!$E$5:$E$1000,$B29,Consolidado!$C$5:$C$1000,"Auditoría Externa",Consolidado!$I$5:$I$1000,"X",Consolidado!$H$5:$H$1000,IF($D$9="Todos","&gt;0",$D$9))),2),"")&amp;IF(_xlfn.MAXIFS(Consolidado!$B$5:$B$1000,Consolidado!$E$5:$E$1000,$B29,Consolidado!$C$5:$C$1000,"Auditoría Externa",Consolidado!$I$5:$I$1000,"X",Consolidado!$H$5:$H$1000,IF($D$9="Todos","&gt;0",$D$9))&lt;&gt;_xlfn.MINIFS(Consolidado!$B$5:$B$1000,Consolidado!$E$5:$E$1000,$B29,Consolidado!$C$5:$C$1000,"Auditoría Externa",Consolidado!$I$5:$I$1000,"X",Consolidado!$H$5:$H$1000,IF($D$9="Todos","&gt;0",$D$9))," y "&amp;TEXT(DAY(_xlfn.MAXIFS(Consolidado!$B$5:$B$1000,Consolidado!$E$5:$E$1000,$B29,Consolidado!$C$5:$C$1000,"Auditoría Externa",Consolidado!$I$5:$I$1000,"X",Consolidado!$H$5:$H$1000,IF($D$9="Todos","&gt;0",$D$9))),"00")&amp;"/"&amp;TEXT(MONTH(_xlfn.MAXIFS(Consolidado!$B$5:$B$1000,Consolidado!$E$5:$E$1000,$B29,Consolidado!$C$5:$C$1000,"Auditoría Externa",Consolidado!$I$5:$I$1000,"X",Consolidado!$H$5:$H$1000,IF($D$9="Todos","&gt;0",$D$9))),"00")&amp;IF($D$9="Todos","/"&amp;RIGHT(YEAR(_xlfn.MAXIFS(Consolidado!$B$5:$B$1000,Consolidado!$E$5:$E$1000,$B29,Consolidado!$C$5:$C$1000,"Auditoría Externa",Consolidado!$I$5:$I$1000,"X",Consolidado!$H$5:$H$1000,IF($D$9="Todos","&gt;0",$D$9))),2),""),""),""),IF(SUMIFS(Consolidado!$AD$5:$AD$1000,Consolidado!$E$5:$E$1000,$B29,Consolidado!$C$5:$C$1000,"SSF",Consolidado!$I$5:$I$1000,"X",Consolidado!$H$5:$H$1000,IF($D$9="Todos","&gt;0",$D$9))&gt;0,"SSF "&amp;TEXT(DAY(_xlfn.MINIFS(Consolidado!$B$5:$B$1000,Consolidado!$E$5:$E$1000,$B29,Consolidado!$C$5:$C$1000,"SSF",Consolidado!$I$5:$I$1000,"X",Consolidado!$H$5:$H$1000,IF($D$9="Todos","&gt;0",$D$9))),"00")&amp;"/"&amp;TEXT(MONTH(_xlfn.MINIFS(Consolidado!$B$5:$B$1000,Consolidado!$E$5:$E$1000,$B29,Consolidado!$C$5:$C$1000,"SSF",Consolidado!$I$5:$I$1000,"X",Consolidado!$H$5:$H$1000,IF($D$9="Todos","&gt;0",$D$9))),"00")&amp;IF($D$9="Todos","/"&amp;RIGHT(YEAR(_xlfn.MINIFS(Consolidado!$B$5:$B$1000,Consolidado!$E$5:$E$1000,$B29,Consolidado!$C$5:$C$1000,"SSF",Consolidado!$I$5:$I$1000,"X",Consolidado!$H$5:$H$1000,IF($D$9="Todos","&gt;0",$D$9))),2),"")&amp;IF(_xlfn.MAXIFS(Consolidado!$B$5:$B$1000,Consolidado!$E$5:$E$1000,$B29,Consolidado!$C$5:$C$1000,"SSF",Consolidado!$I$5:$I$1000,"X",Consolidado!$H$5:$H$1000,IF($D$9="Todos","&gt;0",$D$9))&lt;&gt;_xlfn.MINIFS(Consolidado!$B$5:$B$1000,Consolidado!$E$5:$E$1000,$B29,Consolidado!$C$5:$C$1000,"SSF",Consolidado!$I$5:$I$1000,"X",Consolidado!$H$5:$H$1000,IF($D$9="Todos","&gt;0",$D$9))," y "&amp;TEXT(DAY(_xlfn.MAXIFS(Consolidado!$B$5:$B$1000,Consolidado!$E$5:$E$1000,$B29,Consolidado!$C$5:$C$1000,"SSF",Consolidado!$I$5:$I$1000,"X",Consolidado!$H$5:$H$1000,IF($D$9="Todos","&gt;0",$D$9))),"00")&amp;"/"&amp;TEXT(MONTH(_xlfn.MAXIFS(Consolidado!$B$5:$B$1000,Consolidado!$E$5:$E$1000,$B29,Consolidado!$C$5:$C$1000,"SSF",Consolidado!$I$5:$I$1000,"X",Consolidado!$H$5:$H$1000,IF($D$9="Todos","&gt;0",$D$9))),"00")&amp;IF($D$9="Todos","/"&amp;RIGHT(YEAR(_xlfn.MAXIFS(Consolidado!$B$5:$B$1000,Consolidado!$E$5:$E$1000,$B29,Consolidado!$C$5:$C$1000,"SSF",Consolidado!$I$5:$I$1000,"X",Consolidado!$H$5:$H$1000,IF($D$9="Todos","&gt;0",$D$9))),2),""),""),""),IF(SUMIFS(Consolidado!$AD$5:$AD$1000,Consolidado!$E$5:$E$1000,$B29,Consolidado!$C$5:$C$1000,"Comité de Supervisión",Consolidado!$I$5:$I$1000,"X",Consolidado!$H$5:$H$1000,IF($D$9="Todos","&gt;0",$D$9))&gt;0,"Comité Sup. "&amp;TEXT(DAY(_xlfn.MINIFS(Consolidado!$B$5:$B$1000,Consolidado!$E$5:$E$1000,$B29,Consolidado!$C$5:$C$1000,"Comité de Supervisión",Consolidado!$I$5:$I$1000,"X",Consolidado!$H$5:$H$1000,IF($D$9="Todos","&gt;0",$D$9))),"00")&amp;"/"&amp;TEXT(MONTH(_xlfn.MINIFS(Consolidado!$B$5:$B$1000,Consolidado!$E$5:$E$1000,$B29,Consolidado!$C$5:$C$1000,"Comité de Supervisión",Consolidado!$I$5:$I$1000,"X",Consolidado!$H$5:$H$1000,IF($D$9="Todos","&gt;0",$D$9))),"00")&amp;IF($D$9="Todos","/"&amp;RIGHT(YEAR(_xlfn.MINIFS(Consolidado!$B$5:$B$1000,Consolidado!$E$5:$E$1000,$B29,Consolidado!$C$5:$C$1000,"Comité de Supervisión",Consolidado!$I$5:$I$1000,"X",Consolidado!$H$5:$H$1000,IF($D$9="Todos","&gt;0",$D$9))),2),"")&amp;IF(_xlfn.MAXIFS(Consolidado!$B$5:$B$1000,Consolidado!$E$5:$E$1000,$B29,Consolidado!$C$5:$C$1000,"Comité de Supervisión",Consolidado!$I$5:$I$1000,"X",Consolidado!$H$5:$H$1000,IF($D$9="Todos","&gt;0",$D$9))&lt;&gt;_xlfn.MINIFS(Consolidado!$B$5:$B$1000,Consolidado!$E$5:$E$1000,$B29,Consolidado!$C$5:$C$1000,"Comité de Supervisión",Consolidado!$I$5:$I$1000,"X",Consolidado!$H$5:$H$1000,IF($D$9="Todos","&gt;0",$D$9))," y "&amp;TEXT(DAY(_xlfn.MAXIFS(Consolidado!$B$5:$B$1000,Consolidado!$E$5:$E$1000,$B29,Consolidado!$C$5:$C$1000,"Comité de Supervisión",Consolidado!$I$5:$I$1000,"X",Consolidado!$H$5:$H$1000,IF($D$9="Todos","&gt;0",$D$9))),"00")&amp;"/"&amp;TEXT(MONTH(_xlfn.MAXIFS(Consolidado!$B$5:$B$1000,Consolidado!$E$5:$E$1000,$B29,Consolidado!$C$5:$C$1000,"Comité de Supervisión",Consolidado!$I$5:$I$1000,"X",Consolidado!$H$5:$H$1000,IF($D$9="Todos","&gt;0",$D$9))),"00")&amp;IF($D$9="Todos","/"&amp;RIGHT(YEAR(_xlfn.MAXIFS(Consolidado!$B$5:$B$1000,Consolidado!$E$5:$E$1000,$B29,Consolidado!$C$5:$C$1000,"Comité de Supervisión",Consolidado!$I$5:$I$1000,"X",Consolidado!$H$5:$H$1000,IF($D$9="Todos","&gt;0",$D$9))),2),""),""),""),IF(SUMIFS(Consolidado!$AD$5:$AD$1000,Consolidado!$E$5:$E$1000,$B29,Consolidado!$C$5:$C$1000,"Consejo de Administración",Consolidado!$I$5:$I$1000,"X",Consolidado!$H$5:$H$1000,IF($D$9="Todos","&gt;0",$D$9))&gt;0,"Consejo "&amp;TEXT(DAY(_xlfn.MINIFS(Consolidado!$B$5:$B$1000,Consolidado!$E$5:$E$1000,$B29,Consolidado!$C$5:$C$1000,"Consejo de Administración",Consolidado!$I$5:$I$1000,"X",Consolidado!$H$5:$H$1000,IF($D$9="Todos","&gt;0",$D$9))),"00")&amp;"/"&amp;TEXT(MONTH(_xlfn.MINIFS(Consolidado!$B$5:$B$1000,Consolidado!$E$5:$E$1000,$B29,Consolidado!$C$5:$C$1000,"Consejo de Administración",Consolidado!$I$5:$I$1000,"X",Consolidado!$H$5:$H$1000,IF($D$9="Todos","&gt;0",$D$9))),"00")&amp;IF($D$9="Todos","/"&amp;RIGHT(YEAR(_xlfn.MINIFS(Consolidado!$B$5:$B$1000,Consolidado!$E$5:$E$1000,$B29,Consolidado!$C$5:$C$1000,"Consejo de Administración",Consolidado!$I$5:$I$1000,"X",Consolidado!$H$5:$H$1000,IF($D$9="Todos","&gt;0",$D$9))),2),"")&amp;IF(_xlfn.MAXIFS(Consolidado!$B$5:$B$1000,Consolidado!$E$5:$E$1000,$B29,Consolidado!$C$5:$C$1000,"Consejo de Administración",Consolidado!$I$5:$I$1000,"X",Consolidado!$H$5:$H$1000,IF($D$9="Todos","&gt;0",$D$9))&lt;&gt;_xlfn.MINIFS(Consolidado!$B$5:$B$1000,Consolidado!$E$5:$E$1000,$B29,Consolidado!$C$5:$C$1000,"Consejo de Administración",Consolidado!$I$5:$I$1000,"X",Consolidado!$H$5:$H$1000,IF($D$9="Todos","&gt;0",$D$9))," y "&amp;TEXT(DAY(_xlfn.MAXIFS(Consolidado!$B$5:$B$1000,Consolidado!$E$5:$E$1000,$B29,Consolidado!$C$5:$C$1000,"Consejo de Administración",Consolidado!$I$5:$I$1000,"X",Consolidado!$H$5:$H$1000,IF($D$9="Todos","&gt;0",$D$9))),"00")&amp;"/"&amp;TEXT(MONTH(_xlfn.MAXIFS(Consolidado!$B$5:$B$1000,Consolidado!$E$5:$E$1000,$B29,Consolidado!$C$5:$C$1000,"Consejo de Administración",Consolidado!$I$5:$I$1000,"X",Consolidado!$H$5:$H$1000,IF($D$9="Todos","&gt;0",$D$9))),"00")&amp;IF($D$9="Todos","/"&amp;RIGHT(YEAR(_xlfn.MAXIFS(Consolidado!$B$5:$B$1000,Consolidado!$E$5:$E$1000,$B29,Consolidado!$C$5:$C$1000,"Consejo de Administración",Consolidado!$I$5:$I$1000,"X",Consolidado!$H$5:$H$1000,IF($D$9="Todos","&gt;0",$D$9))),2),""),""),""),IF(SUMIFS(Consolidado!$AD$5:$AD$1000,Consolidado!$E$5:$E$1000,$B29,Consolidado!$C$5:$C$1000,"Otros",Consolidado!$I$5:$I$1000,"X",Consolidado!$H$5:$H$1000,IF($D$9="Todos","&gt;0",$D$9))&gt;0,"Otros "&amp;TEXT(DAY(_xlfn.MINIFS(Consolidado!$B$5:$B$1000,Consolidado!$E$5:$E$1000,$B29,Consolidado!$C$5:$C$1000,"Otros",Consolidado!$I$5:$I$1000,"X",Consolidado!$H$5:$H$1000,IF($D$9="Todos","&gt;0",$D$9))),"00")&amp;"/"&amp;TEXT(MONTH(_xlfn.MINIFS(Consolidado!$B$5:$B$1000,Consolidado!$E$5:$E$1000,$B29,Consolidado!$C$5:$C$1000,"Otros",Consolidado!$I$5:$I$1000,"X",Consolidado!$H$5:$H$1000,IF($D$9="Todos","&gt;0",$D$9))),"00")&amp;IF($D$9="Todos","/"&amp;RIGHT(YEAR(_xlfn.MINIFS(Consolidado!$B$5:$B$1000,Consolidado!$E$5:$E$1000,$B29,Consolidado!$C$5:$C$1000,"Otros",Consolidado!$I$5:$I$1000,"X",Consolidado!$H$5:$H$1000,IF($D$9="Todos","&gt;0",$D$9))),2),"")&amp;IF(_xlfn.MAXIFS(Consolidado!$B$5:$B$1000,Consolidado!$E$5:$E$1000,$B29,Consolidado!$C$5:$C$1000,"Otros",Consolidado!$I$5:$I$1000,"X",Consolidado!$H$5:$H$1000,IF($D$9="Todos","&gt;0",$D$9))&lt;&gt;_xlfn.MINIFS(Consolidado!$B$5:$B$1000,Consolidado!$E$5:$E$1000,$B29,Consolidado!$C$5:$C$1000,"Otros",Consolidado!$I$5:$I$1000,"X",Consolidado!$H$5:$H$1000,IF($D$9="Todos","&gt;0",$D$9))," y "&amp;TEXT(DAY(_xlfn.MAXIFS(Consolidado!$B$5:$B$1000,Consolidado!$E$5:$E$1000,$B29,Consolidado!$C$5:$C$1000,"Otros",Consolidado!$I$5:$I$1000,"X",Consolidado!$H$5:$H$1000,IF($D$9="Todos","&gt;0",$D$9))),"00")&amp;"/"&amp;TEXT(MONTH(_xlfn.MAXIFS(Consolidado!$B$5:$B$1000,Consolidado!$E$5:$E$1000,$B29,Consolidado!$C$5:$C$1000,"Otros",Consolidado!$I$5:$I$1000,"X",Consolidado!$H$5:$H$1000,IF($D$9="Todos","&gt;0",$D$9))),"00")&amp;IF($D$9="Todos","/"&amp;RIGHT(YEAR(_xlfn.MAXIFS(Consolidado!$B$5:$B$1000,Consolidado!$E$5:$E$1000,$B29,Consolidado!$C$5:$C$1000,"Otros",Consolidado!$I$5:$I$1000,"X",Consolidado!$H$5:$H$1000,IF($D$9="Todos","&gt;0",$D$9))),2),""),""),""))</f>
        <v/>
      </c>
      <c r="L29" s="37" t="str">
        <f aca="false">_xlfn.TEXTJOIN(" +"&amp;CHAR(10),TRUE(),IF(SUMIFS(Consolidado!$AD$5:$AD$1000,Consolidado!$E$5:$E$1000,$B29,Consolidado!$C$5:$C$1000,"Auditoría Interna",Consolidado!$J$5:$J$1000,"X",Consolidado!$H$5:$H$1000,IF($D$9="Todos","&gt;0",$D$9))&gt;0,"Interna "&amp;TEXT(DAY(_xlfn.MINIFS(Consolidado!$B$5:$B$1000,Consolidado!$E$5:$E$1000,$B29,Consolidado!$C$5:$C$1000,"Auditoría Interna",Consolidado!$J$5:$J$1000,"X",Consolidado!$H$5:$H$1000,IF($D$9="Todos","&gt;0",$D$9))),"00")&amp;"/"&amp;TEXT(MONTH(_xlfn.MINIFS(Consolidado!$B$5:$B$1000,Consolidado!$E$5:$E$1000,$B29,Consolidado!$C$5:$C$1000,"Auditoría Interna",Consolidado!$J$5:$J$1000,"X",Consolidado!$H$5:$H$1000,IF($D$9="Todos","&gt;0",$D$9))),"00")&amp;IF($D$9="Todos","/"&amp;RIGHT(YEAR(_xlfn.MINIFS(Consolidado!$B$5:$B$1000,Consolidado!$E$5:$E$1000,$B29,Consolidado!$C$5:$C$1000,"Auditoría Interna",Consolidado!$J$5:$J$1000,"X",Consolidado!$H$5:$H$1000,IF($D$9="Todos","&gt;0",$D$9))),2),"")&amp;IF(_xlfn.MAXIFS(Consolidado!$B$5:$B$1000,Consolidado!$E$5:$E$1000,$B29,Consolidado!$C$5:$C$1000,"Auditoría Interna",Consolidado!$J$5:$J$1000,"X",Consolidado!$H$5:$H$1000,IF($D$9="Todos","&gt;0",$D$9))&lt;&gt;_xlfn.MINIFS(Consolidado!$B$5:$B$1000,Consolidado!$E$5:$E$1000,$B29,Consolidado!$C$5:$C$1000,"Auditoría Interna",Consolidado!$J$5:$J$1000,"X",Consolidado!$H$5:$H$1000,IF($D$9="Todos","&gt;0",$D$9))," y "&amp;TEXT(DAY(_xlfn.MAXIFS(Consolidado!$B$5:$B$1000,Consolidado!$E$5:$E$1000,$B29,Consolidado!$C$5:$C$1000,"Auditoría Interna",Consolidado!$J$5:$J$1000,"X",Consolidado!$H$5:$H$1000,IF($D$9="Todos","&gt;0",$D$9))),"00")&amp;"/"&amp;TEXT(MONTH(_xlfn.MAXIFS(Consolidado!$B$5:$B$1000,Consolidado!$E$5:$E$1000,$B29,Consolidado!$C$5:$C$1000,"Auditoría Interna",Consolidado!$J$5:$J$1000,"X",Consolidado!$H$5:$H$1000,IF($D$9="Todos","&gt;0",$D$9))),"00")&amp;IF($D$9="Todos","/"&amp;RIGHT(YEAR(_xlfn.MAXIFS(Consolidado!$B$5:$B$1000,Consolidado!$E$5:$E$1000,$B29,Consolidado!$C$5:$C$1000,"Auditoría Interna",Consolidado!$J$5:$J$1000,"X",Consolidado!$H$5:$H$1000,IF($D$9="Todos","&gt;0",$D$9))),2),""),""),""),IF(SUMIFS(Consolidado!$AD$5:$AD$1000,Consolidado!$E$5:$E$1000,$B29,Consolidado!$C$5:$C$1000,"Auditoría Externa",Consolidado!$J$5:$J$1000,"X",Consolidado!$H$5:$H$1000,IF($D$9="Todos","&gt;0",$D$9))&gt;0,"Externa "&amp;TEXT(DAY(_xlfn.MINIFS(Consolidado!$B$5:$B$1000,Consolidado!$E$5:$E$1000,$B29,Consolidado!$C$5:$C$1000,"Auditoría Externa",Consolidado!$J$5:$J$1000,"X",Consolidado!$H$5:$H$1000,IF($D$9="Todos","&gt;0",$D$9))),"00")&amp;"/"&amp;TEXT(MONTH(_xlfn.MINIFS(Consolidado!$B$5:$B$1000,Consolidado!$E$5:$E$1000,$B29,Consolidado!$C$5:$C$1000,"Auditoría Externa",Consolidado!$J$5:$J$1000,"X",Consolidado!$H$5:$H$1000,IF($D$9="Todos","&gt;0",$D$9))),"00")&amp;IF($D$9="Todos","/"&amp;RIGHT(YEAR(_xlfn.MINIFS(Consolidado!$B$5:$B$1000,Consolidado!$E$5:$E$1000,$B29,Consolidado!$C$5:$C$1000,"Auditoría Externa",Consolidado!$J$5:$J$1000,"X",Consolidado!$H$5:$H$1000,IF($D$9="Todos","&gt;0",$D$9))),2),"")&amp;IF(_xlfn.MAXIFS(Consolidado!$B$5:$B$1000,Consolidado!$E$5:$E$1000,$B29,Consolidado!$C$5:$C$1000,"Auditoría Externa",Consolidado!$J$5:$J$1000,"X",Consolidado!$H$5:$H$1000,IF($D$9="Todos","&gt;0",$D$9))&lt;&gt;_xlfn.MINIFS(Consolidado!$B$5:$B$1000,Consolidado!$E$5:$E$1000,$B29,Consolidado!$C$5:$C$1000,"Auditoría Externa",Consolidado!$J$5:$J$1000,"X",Consolidado!$H$5:$H$1000,IF($D$9="Todos","&gt;0",$D$9))," y "&amp;TEXT(DAY(_xlfn.MAXIFS(Consolidado!$B$5:$B$1000,Consolidado!$E$5:$E$1000,$B29,Consolidado!$C$5:$C$1000,"Auditoría Externa",Consolidado!$J$5:$J$1000,"X",Consolidado!$H$5:$H$1000,IF($D$9="Todos","&gt;0",$D$9))),"00")&amp;"/"&amp;TEXT(MONTH(_xlfn.MAXIFS(Consolidado!$B$5:$B$1000,Consolidado!$E$5:$E$1000,$B29,Consolidado!$C$5:$C$1000,"Auditoría Externa",Consolidado!$J$5:$J$1000,"X",Consolidado!$H$5:$H$1000,IF($D$9="Todos","&gt;0",$D$9))),"00")&amp;IF($D$9="Todos","/"&amp;RIGHT(YEAR(_xlfn.MAXIFS(Consolidado!$B$5:$B$1000,Consolidado!$E$5:$E$1000,$B29,Consolidado!$C$5:$C$1000,"Auditoría Externa",Consolidado!$J$5:$J$1000,"X",Consolidado!$H$5:$H$1000,IF($D$9="Todos","&gt;0",$D$9))),2),""),""),""),IF(SUMIFS(Consolidado!$AD$5:$AD$1000,Consolidado!$E$5:$E$1000,$B29,Consolidado!$C$5:$C$1000,"SSF",Consolidado!$J$5:$J$1000,"X",Consolidado!$H$5:$H$1000,IF($D$9="Todos","&gt;0",$D$9))&gt;0,"SSF "&amp;TEXT(DAY(_xlfn.MINIFS(Consolidado!$B$5:$B$1000,Consolidado!$E$5:$E$1000,$B29,Consolidado!$C$5:$C$1000,"SSF",Consolidado!$J$5:$J$1000,"X",Consolidado!$H$5:$H$1000,IF($D$9="Todos","&gt;0",$D$9))),"00")&amp;"/"&amp;TEXT(MONTH(_xlfn.MINIFS(Consolidado!$B$5:$B$1000,Consolidado!$E$5:$E$1000,$B29,Consolidado!$C$5:$C$1000,"SSF",Consolidado!$J$5:$J$1000,"X",Consolidado!$H$5:$H$1000,IF($D$9="Todos","&gt;0",$D$9))),"00")&amp;IF($D$9="Todos","/"&amp;RIGHT(YEAR(_xlfn.MINIFS(Consolidado!$B$5:$B$1000,Consolidado!$E$5:$E$1000,$B29,Consolidado!$C$5:$C$1000,"SSF",Consolidado!$J$5:$J$1000,"X",Consolidado!$H$5:$H$1000,IF($D$9="Todos","&gt;0",$D$9))),2),"")&amp;IF(_xlfn.MAXIFS(Consolidado!$B$5:$B$1000,Consolidado!$E$5:$E$1000,$B29,Consolidado!$C$5:$C$1000,"SSF",Consolidado!$J$5:$J$1000,"X",Consolidado!$H$5:$H$1000,IF($D$9="Todos","&gt;0",$D$9))&lt;&gt;_xlfn.MINIFS(Consolidado!$B$5:$B$1000,Consolidado!$E$5:$E$1000,$B29,Consolidado!$C$5:$C$1000,"SSF",Consolidado!$J$5:$J$1000,"X",Consolidado!$H$5:$H$1000,IF($D$9="Todos","&gt;0",$D$9))," y "&amp;TEXT(DAY(_xlfn.MAXIFS(Consolidado!$B$5:$B$1000,Consolidado!$E$5:$E$1000,$B29,Consolidado!$C$5:$C$1000,"SSF",Consolidado!$J$5:$J$1000,"X",Consolidado!$H$5:$H$1000,IF($D$9="Todos","&gt;0",$D$9))),"00")&amp;"/"&amp;TEXT(MONTH(_xlfn.MAXIFS(Consolidado!$B$5:$B$1000,Consolidado!$E$5:$E$1000,$B29,Consolidado!$C$5:$C$1000,"SSF",Consolidado!$J$5:$J$1000,"X",Consolidado!$H$5:$H$1000,IF($D$9="Todos","&gt;0",$D$9))),"00")&amp;IF($D$9="Todos","/"&amp;RIGHT(YEAR(_xlfn.MAXIFS(Consolidado!$B$5:$B$1000,Consolidado!$E$5:$E$1000,$B29,Consolidado!$C$5:$C$1000,"SSF",Consolidado!$J$5:$J$1000,"X",Consolidado!$H$5:$H$1000,IF($D$9="Todos","&gt;0",$D$9))),2),""),""),""),IF(SUMIFS(Consolidado!$AD$5:$AD$1000,Consolidado!$E$5:$E$1000,$B29,Consolidado!$C$5:$C$1000,"Comité de Supervisión",Consolidado!$J$5:$J$1000,"X",Consolidado!$H$5:$H$1000,IF($D$9="Todos","&gt;0",$D$9))&gt;0,"Comité Sup. "&amp;TEXT(DAY(_xlfn.MINIFS(Consolidado!$B$5:$B$1000,Consolidado!$E$5:$E$1000,$B29,Consolidado!$C$5:$C$1000,"Comité de Supervisión",Consolidado!$J$5:$J$1000,"X",Consolidado!$H$5:$H$1000,IF($D$9="Todos","&gt;0",$D$9))),"00")&amp;"/"&amp;TEXT(MONTH(_xlfn.MINIFS(Consolidado!$B$5:$B$1000,Consolidado!$E$5:$E$1000,$B29,Consolidado!$C$5:$C$1000,"Comité de Supervisión",Consolidado!$J$5:$J$1000,"X",Consolidado!$H$5:$H$1000,IF($D$9="Todos","&gt;0",$D$9))),"00")&amp;IF($D$9="Todos","/"&amp;RIGHT(YEAR(_xlfn.MINIFS(Consolidado!$B$5:$B$1000,Consolidado!$E$5:$E$1000,$B29,Consolidado!$C$5:$C$1000,"Comité de Supervisión",Consolidado!$J$5:$J$1000,"X",Consolidado!$H$5:$H$1000,IF($D$9="Todos","&gt;0",$D$9))),2),"")&amp;IF(_xlfn.MAXIFS(Consolidado!$B$5:$B$1000,Consolidado!$E$5:$E$1000,$B29,Consolidado!$C$5:$C$1000,"Comité de Supervisión",Consolidado!$J$5:$J$1000,"X",Consolidado!$H$5:$H$1000,IF($D$9="Todos","&gt;0",$D$9))&lt;&gt;_xlfn.MINIFS(Consolidado!$B$5:$B$1000,Consolidado!$E$5:$E$1000,$B29,Consolidado!$C$5:$C$1000,"Comité de Supervisión",Consolidado!$J$5:$J$1000,"X",Consolidado!$H$5:$H$1000,IF($D$9="Todos","&gt;0",$D$9))," y "&amp;TEXT(DAY(_xlfn.MAXIFS(Consolidado!$B$5:$B$1000,Consolidado!$E$5:$E$1000,$B29,Consolidado!$C$5:$C$1000,"Comité de Supervisión",Consolidado!$J$5:$J$1000,"X",Consolidado!$H$5:$H$1000,IF($D$9="Todos","&gt;0",$D$9))),"00")&amp;"/"&amp;TEXT(MONTH(_xlfn.MAXIFS(Consolidado!$B$5:$B$1000,Consolidado!$E$5:$E$1000,$B29,Consolidado!$C$5:$C$1000,"Comité de Supervisión",Consolidado!$J$5:$J$1000,"X",Consolidado!$H$5:$H$1000,IF($D$9="Todos","&gt;0",$D$9))),"00")&amp;IF($D$9="Todos","/"&amp;RIGHT(YEAR(_xlfn.MAXIFS(Consolidado!$B$5:$B$1000,Consolidado!$E$5:$E$1000,$B29,Consolidado!$C$5:$C$1000,"Comité de Supervisión",Consolidado!$J$5:$J$1000,"X",Consolidado!$H$5:$H$1000,IF($D$9="Todos","&gt;0",$D$9))),2),""),""),""),IF(SUMIFS(Consolidado!$AD$5:$AD$1000,Consolidado!$E$5:$E$1000,$B29,Consolidado!$C$5:$C$1000,"Consejo de Administración",Consolidado!$J$5:$J$1000,"X",Consolidado!$H$5:$H$1000,IF($D$9="Todos","&gt;0",$D$9))&gt;0,"Consejo "&amp;TEXT(DAY(_xlfn.MINIFS(Consolidado!$B$5:$B$1000,Consolidado!$E$5:$E$1000,$B29,Consolidado!$C$5:$C$1000,"Consejo de Administración",Consolidado!$J$5:$J$1000,"X",Consolidado!$H$5:$H$1000,IF($D$9="Todos","&gt;0",$D$9))),"00")&amp;"/"&amp;TEXT(MONTH(_xlfn.MINIFS(Consolidado!$B$5:$B$1000,Consolidado!$E$5:$E$1000,$B29,Consolidado!$C$5:$C$1000,"Consejo de Administración",Consolidado!$J$5:$J$1000,"X",Consolidado!$H$5:$H$1000,IF($D$9="Todos","&gt;0",$D$9))),"00")&amp;IF($D$9="Todos","/"&amp;RIGHT(YEAR(_xlfn.MINIFS(Consolidado!$B$5:$B$1000,Consolidado!$E$5:$E$1000,$B29,Consolidado!$C$5:$C$1000,"Consejo de Administración",Consolidado!$J$5:$J$1000,"X",Consolidado!$H$5:$H$1000,IF($D$9="Todos","&gt;0",$D$9))),2),"")&amp;IF(_xlfn.MAXIFS(Consolidado!$B$5:$B$1000,Consolidado!$E$5:$E$1000,$B29,Consolidado!$C$5:$C$1000,"Consejo de Administración",Consolidado!$J$5:$J$1000,"X",Consolidado!$H$5:$H$1000,IF($D$9="Todos","&gt;0",$D$9))&lt;&gt;_xlfn.MINIFS(Consolidado!$B$5:$B$1000,Consolidado!$E$5:$E$1000,$B29,Consolidado!$C$5:$C$1000,"Consejo de Administración",Consolidado!$J$5:$J$1000,"X",Consolidado!$H$5:$H$1000,IF($D$9="Todos","&gt;0",$D$9))," y "&amp;TEXT(DAY(_xlfn.MAXIFS(Consolidado!$B$5:$B$1000,Consolidado!$E$5:$E$1000,$B29,Consolidado!$C$5:$C$1000,"Consejo de Administración",Consolidado!$J$5:$J$1000,"X",Consolidado!$H$5:$H$1000,IF($D$9="Todos","&gt;0",$D$9))),"00")&amp;"/"&amp;TEXT(MONTH(_xlfn.MAXIFS(Consolidado!$B$5:$B$1000,Consolidado!$E$5:$E$1000,$B29,Consolidado!$C$5:$C$1000,"Consejo de Administración",Consolidado!$J$5:$J$1000,"X",Consolidado!$H$5:$H$1000,IF($D$9="Todos","&gt;0",$D$9))),"00")&amp;IF($D$9="Todos","/"&amp;RIGHT(YEAR(_xlfn.MAXIFS(Consolidado!$B$5:$B$1000,Consolidado!$E$5:$E$1000,$B29,Consolidado!$C$5:$C$1000,"Consejo de Administración",Consolidado!$J$5:$J$1000,"X",Consolidado!$H$5:$H$1000,IF($D$9="Todos","&gt;0",$D$9))),2),""),""),""),IF(SUMIFS(Consolidado!$AD$5:$AD$1000,Consolidado!$E$5:$E$1000,$B29,Consolidado!$C$5:$C$1000,"Otros",Consolidado!$J$5:$J$1000,"X",Consolidado!$H$5:$H$1000,IF($D$9="Todos","&gt;0",$D$9))&gt;0,"Otros "&amp;TEXT(DAY(_xlfn.MINIFS(Consolidado!$B$5:$B$1000,Consolidado!$E$5:$E$1000,$B29,Consolidado!$C$5:$C$1000,"Otros",Consolidado!$J$5:$J$1000,"X",Consolidado!$H$5:$H$1000,IF($D$9="Todos","&gt;0",$D$9))),"00")&amp;"/"&amp;TEXT(MONTH(_xlfn.MINIFS(Consolidado!$B$5:$B$1000,Consolidado!$E$5:$E$1000,$B29,Consolidado!$C$5:$C$1000,"Otros",Consolidado!$J$5:$J$1000,"X",Consolidado!$H$5:$H$1000,IF($D$9="Todos","&gt;0",$D$9))),"00")&amp;IF($D$9="Todos","/"&amp;RIGHT(YEAR(_xlfn.MINIFS(Consolidado!$B$5:$B$1000,Consolidado!$E$5:$E$1000,$B29,Consolidado!$C$5:$C$1000,"Otros",Consolidado!$J$5:$J$1000,"X",Consolidado!$H$5:$H$1000,IF($D$9="Todos","&gt;0",$D$9))),2),"")&amp;IF(_xlfn.MAXIFS(Consolidado!$B$5:$B$1000,Consolidado!$E$5:$E$1000,$B29,Consolidado!$C$5:$C$1000,"Otros",Consolidado!$J$5:$J$1000,"X",Consolidado!$H$5:$H$1000,IF($D$9="Todos","&gt;0",$D$9))&lt;&gt;_xlfn.MINIFS(Consolidado!$B$5:$B$1000,Consolidado!$E$5:$E$1000,$B29,Consolidado!$C$5:$C$1000,"Otros",Consolidado!$J$5:$J$1000,"X",Consolidado!$H$5:$H$1000,IF($D$9="Todos","&gt;0",$D$9))," y "&amp;TEXT(DAY(_xlfn.MAXIFS(Consolidado!$B$5:$B$1000,Consolidado!$E$5:$E$1000,$B29,Consolidado!$C$5:$C$1000,"Otros",Consolidado!$J$5:$J$1000,"X",Consolidado!$H$5:$H$1000,IF($D$9="Todos","&gt;0",$D$9))),"00")&amp;"/"&amp;TEXT(MONTH(_xlfn.MAXIFS(Consolidado!$B$5:$B$1000,Consolidado!$E$5:$E$1000,$B29,Consolidado!$C$5:$C$1000,"Otros",Consolidado!$J$5:$J$1000,"X",Consolidado!$H$5:$H$1000,IF($D$9="Todos","&gt;0",$D$9))),"00")&amp;IF($D$9="Todos","/"&amp;RIGHT(YEAR(_xlfn.MAXIFS(Consolidado!$B$5:$B$1000,Consolidado!$E$5:$E$1000,$B29,Consolidado!$C$5:$C$1000,"Otros",Consolidado!$J$5:$J$1000,"X",Consolidado!$H$5:$H$1000,IF($D$9="Todos","&gt;0",$D$9))),2),""),""),""))</f>
        <v/>
      </c>
      <c r="M29" s="37" t="str">
        <f aca="false">_xlfn.TEXTJOIN(" +"&amp;CHAR(10),TRUE(),IF(SUMIFS(Consolidado!$AD$5:$AD$1000,Consolidado!$E$5:$E$1000,$B29,Consolidado!$C$5:$C$1000,"Auditoría Interna",Consolidado!$K$5:$K$1000,"X",Consolidado!$H$5:$H$1000,IF($D$9="Todos","&gt;0",$D$9))&gt;0,"Interna "&amp;TEXT(DAY(_xlfn.MINIFS(Consolidado!$B$5:$B$1000,Consolidado!$E$5:$E$1000,$B29,Consolidado!$C$5:$C$1000,"Auditoría Interna",Consolidado!$K$5:$K$1000,"X",Consolidado!$H$5:$H$1000,IF($D$9="Todos","&gt;0",$D$9))),"00")&amp;"/"&amp;TEXT(MONTH(_xlfn.MINIFS(Consolidado!$B$5:$B$1000,Consolidado!$E$5:$E$1000,$B29,Consolidado!$C$5:$C$1000,"Auditoría Interna",Consolidado!$K$5:$K$1000,"X",Consolidado!$H$5:$H$1000,IF($D$9="Todos","&gt;0",$D$9))),"00")&amp;IF($D$9="Todos","/"&amp;RIGHT(YEAR(_xlfn.MINIFS(Consolidado!$B$5:$B$1000,Consolidado!$E$5:$E$1000,$B29,Consolidado!$C$5:$C$1000,"Auditoría Interna",Consolidado!$K$5:$K$1000,"X",Consolidado!$H$5:$H$1000,IF($D$9="Todos","&gt;0",$D$9))),2),"")&amp;IF(_xlfn.MAXIFS(Consolidado!$B$5:$B$1000,Consolidado!$E$5:$E$1000,$B29,Consolidado!$C$5:$C$1000,"Auditoría Interna",Consolidado!$K$5:$K$1000,"X",Consolidado!$H$5:$H$1000,IF($D$9="Todos","&gt;0",$D$9))&lt;&gt;_xlfn.MINIFS(Consolidado!$B$5:$B$1000,Consolidado!$E$5:$E$1000,$B29,Consolidado!$C$5:$C$1000,"Auditoría Interna",Consolidado!$K$5:$K$1000,"X",Consolidado!$H$5:$H$1000,IF($D$9="Todos","&gt;0",$D$9))," y "&amp;TEXT(DAY(_xlfn.MAXIFS(Consolidado!$B$5:$B$1000,Consolidado!$E$5:$E$1000,$B29,Consolidado!$C$5:$C$1000,"Auditoría Interna",Consolidado!$K$5:$K$1000,"X",Consolidado!$H$5:$H$1000,IF($D$9="Todos","&gt;0",$D$9))),"00")&amp;"/"&amp;TEXT(MONTH(_xlfn.MAXIFS(Consolidado!$B$5:$B$1000,Consolidado!$E$5:$E$1000,$B29,Consolidado!$C$5:$C$1000,"Auditoría Interna",Consolidado!$K$5:$K$1000,"X",Consolidado!$H$5:$H$1000,IF($D$9="Todos","&gt;0",$D$9))),"00")&amp;IF($D$9="Todos","/"&amp;RIGHT(YEAR(_xlfn.MAXIFS(Consolidado!$B$5:$B$1000,Consolidado!$E$5:$E$1000,$B29,Consolidado!$C$5:$C$1000,"Auditoría Interna",Consolidado!$K$5:$K$1000,"X",Consolidado!$H$5:$H$1000,IF($D$9="Todos","&gt;0",$D$9))),2),""),""),""),IF(SUMIFS(Consolidado!$AD$5:$AD$1000,Consolidado!$E$5:$E$1000,$B29,Consolidado!$C$5:$C$1000,"Auditoría Externa",Consolidado!$K$5:$K$1000,"X",Consolidado!$H$5:$H$1000,IF($D$9="Todos","&gt;0",$D$9))&gt;0,"Externa "&amp;TEXT(DAY(_xlfn.MINIFS(Consolidado!$B$5:$B$1000,Consolidado!$E$5:$E$1000,$B29,Consolidado!$C$5:$C$1000,"Auditoría Externa",Consolidado!$K$5:$K$1000,"X",Consolidado!$H$5:$H$1000,IF($D$9="Todos","&gt;0",$D$9))),"00")&amp;"/"&amp;TEXT(MONTH(_xlfn.MINIFS(Consolidado!$B$5:$B$1000,Consolidado!$E$5:$E$1000,$B29,Consolidado!$C$5:$C$1000,"Auditoría Externa",Consolidado!$K$5:$K$1000,"X",Consolidado!$H$5:$H$1000,IF($D$9="Todos","&gt;0",$D$9))),"00")&amp;IF($D$9="Todos","/"&amp;RIGHT(YEAR(_xlfn.MINIFS(Consolidado!$B$5:$B$1000,Consolidado!$E$5:$E$1000,$B29,Consolidado!$C$5:$C$1000,"Auditoría Externa",Consolidado!$K$5:$K$1000,"X",Consolidado!$H$5:$H$1000,IF($D$9="Todos","&gt;0",$D$9))),2),"")&amp;IF(_xlfn.MAXIFS(Consolidado!$B$5:$B$1000,Consolidado!$E$5:$E$1000,$B29,Consolidado!$C$5:$C$1000,"Auditoría Externa",Consolidado!$K$5:$K$1000,"X",Consolidado!$H$5:$H$1000,IF($D$9="Todos","&gt;0",$D$9))&lt;&gt;_xlfn.MINIFS(Consolidado!$B$5:$B$1000,Consolidado!$E$5:$E$1000,$B29,Consolidado!$C$5:$C$1000,"Auditoría Externa",Consolidado!$K$5:$K$1000,"X",Consolidado!$H$5:$H$1000,IF($D$9="Todos","&gt;0",$D$9))," y "&amp;TEXT(DAY(_xlfn.MAXIFS(Consolidado!$B$5:$B$1000,Consolidado!$E$5:$E$1000,$B29,Consolidado!$C$5:$C$1000,"Auditoría Externa",Consolidado!$K$5:$K$1000,"X",Consolidado!$H$5:$H$1000,IF($D$9="Todos","&gt;0",$D$9))),"00")&amp;"/"&amp;TEXT(MONTH(_xlfn.MAXIFS(Consolidado!$B$5:$B$1000,Consolidado!$E$5:$E$1000,$B29,Consolidado!$C$5:$C$1000,"Auditoría Externa",Consolidado!$K$5:$K$1000,"X",Consolidado!$H$5:$H$1000,IF($D$9="Todos","&gt;0",$D$9))),"00")&amp;IF($D$9="Todos","/"&amp;RIGHT(YEAR(_xlfn.MAXIFS(Consolidado!$B$5:$B$1000,Consolidado!$E$5:$E$1000,$B29,Consolidado!$C$5:$C$1000,"Auditoría Externa",Consolidado!$K$5:$K$1000,"X",Consolidado!$H$5:$H$1000,IF($D$9="Todos","&gt;0",$D$9))),2),""),""),""),IF(SUMIFS(Consolidado!$AD$5:$AD$1000,Consolidado!$E$5:$E$1000,$B29,Consolidado!$C$5:$C$1000,"SSF",Consolidado!$K$5:$K$1000,"X",Consolidado!$H$5:$H$1000,IF($D$9="Todos","&gt;0",$D$9))&gt;0,"SSF "&amp;TEXT(DAY(_xlfn.MINIFS(Consolidado!$B$5:$B$1000,Consolidado!$E$5:$E$1000,$B29,Consolidado!$C$5:$C$1000,"SSF",Consolidado!$K$5:$K$1000,"X",Consolidado!$H$5:$H$1000,IF($D$9="Todos","&gt;0",$D$9))),"00")&amp;"/"&amp;TEXT(MONTH(_xlfn.MINIFS(Consolidado!$B$5:$B$1000,Consolidado!$E$5:$E$1000,$B29,Consolidado!$C$5:$C$1000,"SSF",Consolidado!$K$5:$K$1000,"X",Consolidado!$H$5:$H$1000,IF($D$9="Todos","&gt;0",$D$9))),"00")&amp;IF($D$9="Todos","/"&amp;RIGHT(YEAR(_xlfn.MINIFS(Consolidado!$B$5:$B$1000,Consolidado!$E$5:$E$1000,$B29,Consolidado!$C$5:$C$1000,"SSF",Consolidado!$K$5:$K$1000,"X",Consolidado!$H$5:$H$1000,IF($D$9="Todos","&gt;0",$D$9))),2),"")&amp;IF(_xlfn.MAXIFS(Consolidado!$B$5:$B$1000,Consolidado!$E$5:$E$1000,$B29,Consolidado!$C$5:$C$1000,"SSF",Consolidado!$K$5:$K$1000,"X",Consolidado!$H$5:$H$1000,IF($D$9="Todos","&gt;0",$D$9))&lt;&gt;_xlfn.MINIFS(Consolidado!$B$5:$B$1000,Consolidado!$E$5:$E$1000,$B29,Consolidado!$C$5:$C$1000,"SSF",Consolidado!$K$5:$K$1000,"X",Consolidado!$H$5:$H$1000,IF($D$9="Todos","&gt;0",$D$9))," y "&amp;TEXT(DAY(_xlfn.MAXIFS(Consolidado!$B$5:$B$1000,Consolidado!$E$5:$E$1000,$B29,Consolidado!$C$5:$C$1000,"SSF",Consolidado!$K$5:$K$1000,"X",Consolidado!$H$5:$H$1000,IF($D$9="Todos","&gt;0",$D$9))),"00")&amp;"/"&amp;TEXT(MONTH(_xlfn.MAXIFS(Consolidado!$B$5:$B$1000,Consolidado!$E$5:$E$1000,$B29,Consolidado!$C$5:$C$1000,"SSF",Consolidado!$K$5:$K$1000,"X",Consolidado!$H$5:$H$1000,IF($D$9="Todos","&gt;0",$D$9))),"00")&amp;IF($D$9="Todos","/"&amp;RIGHT(YEAR(_xlfn.MAXIFS(Consolidado!$B$5:$B$1000,Consolidado!$E$5:$E$1000,$B29,Consolidado!$C$5:$C$1000,"SSF",Consolidado!$K$5:$K$1000,"X",Consolidado!$H$5:$H$1000,IF($D$9="Todos","&gt;0",$D$9))),2),""),""),""),IF(SUMIFS(Consolidado!$AD$5:$AD$1000,Consolidado!$E$5:$E$1000,$B29,Consolidado!$C$5:$C$1000,"Comité de Supervisión",Consolidado!$K$5:$K$1000,"X",Consolidado!$H$5:$H$1000,IF($D$9="Todos","&gt;0",$D$9))&gt;0,"Comité Sup. "&amp;TEXT(DAY(_xlfn.MINIFS(Consolidado!$B$5:$B$1000,Consolidado!$E$5:$E$1000,$B29,Consolidado!$C$5:$C$1000,"Comité de Supervisión",Consolidado!$K$5:$K$1000,"X",Consolidado!$H$5:$H$1000,IF($D$9="Todos","&gt;0",$D$9))),"00")&amp;"/"&amp;TEXT(MONTH(_xlfn.MINIFS(Consolidado!$B$5:$B$1000,Consolidado!$E$5:$E$1000,$B29,Consolidado!$C$5:$C$1000,"Comité de Supervisión",Consolidado!$K$5:$K$1000,"X",Consolidado!$H$5:$H$1000,IF($D$9="Todos","&gt;0",$D$9))),"00")&amp;IF($D$9="Todos","/"&amp;RIGHT(YEAR(_xlfn.MINIFS(Consolidado!$B$5:$B$1000,Consolidado!$E$5:$E$1000,$B29,Consolidado!$C$5:$C$1000,"Comité de Supervisión",Consolidado!$K$5:$K$1000,"X",Consolidado!$H$5:$H$1000,IF($D$9="Todos","&gt;0",$D$9))),2),"")&amp;IF(_xlfn.MAXIFS(Consolidado!$B$5:$B$1000,Consolidado!$E$5:$E$1000,$B29,Consolidado!$C$5:$C$1000,"Comité de Supervisión",Consolidado!$K$5:$K$1000,"X",Consolidado!$H$5:$H$1000,IF($D$9="Todos","&gt;0",$D$9))&lt;&gt;_xlfn.MINIFS(Consolidado!$B$5:$B$1000,Consolidado!$E$5:$E$1000,$B29,Consolidado!$C$5:$C$1000,"Comité de Supervisión",Consolidado!$K$5:$K$1000,"X",Consolidado!$H$5:$H$1000,IF($D$9="Todos","&gt;0",$D$9))," y "&amp;TEXT(DAY(_xlfn.MAXIFS(Consolidado!$B$5:$B$1000,Consolidado!$E$5:$E$1000,$B29,Consolidado!$C$5:$C$1000,"Comité de Supervisión",Consolidado!$K$5:$K$1000,"X",Consolidado!$H$5:$H$1000,IF($D$9="Todos","&gt;0",$D$9))),"00")&amp;"/"&amp;TEXT(MONTH(_xlfn.MAXIFS(Consolidado!$B$5:$B$1000,Consolidado!$E$5:$E$1000,$B29,Consolidado!$C$5:$C$1000,"Comité de Supervisión",Consolidado!$K$5:$K$1000,"X",Consolidado!$H$5:$H$1000,IF($D$9="Todos","&gt;0",$D$9))),"00")&amp;IF($D$9="Todos","/"&amp;RIGHT(YEAR(_xlfn.MAXIFS(Consolidado!$B$5:$B$1000,Consolidado!$E$5:$E$1000,$B29,Consolidado!$C$5:$C$1000,"Comité de Supervisión",Consolidado!$K$5:$K$1000,"X",Consolidado!$H$5:$H$1000,IF($D$9="Todos","&gt;0",$D$9))),2),""),""),""),IF(SUMIFS(Consolidado!$AD$5:$AD$1000,Consolidado!$E$5:$E$1000,$B29,Consolidado!$C$5:$C$1000,"Consejo de Administración",Consolidado!$K$5:$K$1000,"X",Consolidado!$H$5:$H$1000,IF($D$9="Todos","&gt;0",$D$9))&gt;0,"Consejo "&amp;TEXT(DAY(_xlfn.MINIFS(Consolidado!$B$5:$B$1000,Consolidado!$E$5:$E$1000,$B29,Consolidado!$C$5:$C$1000,"Consejo de Administración",Consolidado!$K$5:$K$1000,"X",Consolidado!$H$5:$H$1000,IF($D$9="Todos","&gt;0",$D$9))),"00")&amp;"/"&amp;TEXT(MONTH(_xlfn.MINIFS(Consolidado!$B$5:$B$1000,Consolidado!$E$5:$E$1000,$B29,Consolidado!$C$5:$C$1000,"Consejo de Administración",Consolidado!$K$5:$K$1000,"X",Consolidado!$H$5:$H$1000,IF($D$9="Todos","&gt;0",$D$9))),"00")&amp;IF($D$9="Todos","/"&amp;RIGHT(YEAR(_xlfn.MINIFS(Consolidado!$B$5:$B$1000,Consolidado!$E$5:$E$1000,$B29,Consolidado!$C$5:$C$1000,"Consejo de Administración",Consolidado!$K$5:$K$1000,"X",Consolidado!$H$5:$H$1000,IF($D$9="Todos","&gt;0",$D$9))),2),"")&amp;IF(_xlfn.MAXIFS(Consolidado!$B$5:$B$1000,Consolidado!$E$5:$E$1000,$B29,Consolidado!$C$5:$C$1000,"Consejo de Administración",Consolidado!$K$5:$K$1000,"X",Consolidado!$H$5:$H$1000,IF($D$9="Todos","&gt;0",$D$9))&lt;&gt;_xlfn.MINIFS(Consolidado!$B$5:$B$1000,Consolidado!$E$5:$E$1000,$B29,Consolidado!$C$5:$C$1000,"Consejo de Administración",Consolidado!$K$5:$K$1000,"X",Consolidado!$H$5:$H$1000,IF($D$9="Todos","&gt;0",$D$9))," y "&amp;TEXT(DAY(_xlfn.MAXIFS(Consolidado!$B$5:$B$1000,Consolidado!$E$5:$E$1000,$B29,Consolidado!$C$5:$C$1000,"Consejo de Administración",Consolidado!$K$5:$K$1000,"X",Consolidado!$H$5:$H$1000,IF($D$9="Todos","&gt;0",$D$9))),"00")&amp;"/"&amp;TEXT(MONTH(_xlfn.MAXIFS(Consolidado!$B$5:$B$1000,Consolidado!$E$5:$E$1000,$B29,Consolidado!$C$5:$C$1000,"Consejo de Administración",Consolidado!$K$5:$K$1000,"X",Consolidado!$H$5:$H$1000,IF($D$9="Todos","&gt;0",$D$9))),"00")&amp;IF($D$9="Todos","/"&amp;RIGHT(YEAR(_xlfn.MAXIFS(Consolidado!$B$5:$B$1000,Consolidado!$E$5:$E$1000,$B29,Consolidado!$C$5:$C$1000,"Consejo de Administración",Consolidado!$K$5:$K$1000,"X",Consolidado!$H$5:$H$1000,IF($D$9="Todos","&gt;0",$D$9))),2),""),""),""),IF(SUMIFS(Consolidado!$AD$5:$AD$1000,Consolidado!$E$5:$E$1000,$B29,Consolidado!$C$5:$C$1000,"Otros",Consolidado!$K$5:$K$1000,"X",Consolidado!$H$5:$H$1000,IF($D$9="Todos","&gt;0",$D$9))&gt;0,"Otros "&amp;TEXT(DAY(_xlfn.MINIFS(Consolidado!$B$5:$B$1000,Consolidado!$E$5:$E$1000,$B29,Consolidado!$C$5:$C$1000,"Otros",Consolidado!$K$5:$K$1000,"X",Consolidado!$H$5:$H$1000,IF($D$9="Todos","&gt;0",$D$9))),"00")&amp;"/"&amp;TEXT(MONTH(_xlfn.MINIFS(Consolidado!$B$5:$B$1000,Consolidado!$E$5:$E$1000,$B29,Consolidado!$C$5:$C$1000,"Otros",Consolidado!$K$5:$K$1000,"X",Consolidado!$H$5:$H$1000,IF($D$9="Todos","&gt;0",$D$9))),"00")&amp;IF($D$9="Todos","/"&amp;RIGHT(YEAR(_xlfn.MINIFS(Consolidado!$B$5:$B$1000,Consolidado!$E$5:$E$1000,$B29,Consolidado!$C$5:$C$1000,"Otros",Consolidado!$K$5:$K$1000,"X",Consolidado!$H$5:$H$1000,IF($D$9="Todos","&gt;0",$D$9))),2),"")&amp;IF(_xlfn.MAXIFS(Consolidado!$B$5:$B$1000,Consolidado!$E$5:$E$1000,$B29,Consolidado!$C$5:$C$1000,"Otros",Consolidado!$K$5:$K$1000,"X",Consolidado!$H$5:$H$1000,IF($D$9="Todos","&gt;0",$D$9))&lt;&gt;_xlfn.MINIFS(Consolidado!$B$5:$B$1000,Consolidado!$E$5:$E$1000,$B29,Consolidado!$C$5:$C$1000,"Otros",Consolidado!$K$5:$K$1000,"X",Consolidado!$H$5:$H$1000,IF($D$9="Todos","&gt;0",$D$9))," y "&amp;TEXT(DAY(_xlfn.MAXIFS(Consolidado!$B$5:$B$1000,Consolidado!$E$5:$E$1000,$B29,Consolidado!$C$5:$C$1000,"Otros",Consolidado!$K$5:$K$1000,"X",Consolidado!$H$5:$H$1000,IF($D$9="Todos","&gt;0",$D$9))),"00")&amp;"/"&amp;TEXT(MONTH(_xlfn.MAXIFS(Consolidado!$B$5:$B$1000,Consolidado!$E$5:$E$1000,$B29,Consolidado!$C$5:$C$1000,"Otros",Consolidado!$K$5:$K$1000,"X",Consolidado!$H$5:$H$1000,IF($D$9="Todos","&gt;0",$D$9))),"00")&amp;IF($D$9="Todos","/"&amp;RIGHT(YEAR(_xlfn.MAXIFS(Consolidado!$B$5:$B$1000,Consolidado!$E$5:$E$1000,$B29,Consolidado!$C$5:$C$1000,"Otros",Consolidado!$K$5:$K$1000,"X",Consolidado!$H$5:$H$1000,IF($D$9="Todos","&gt;0",$D$9))),2),""),""),""))</f>
        <v/>
      </c>
      <c r="N29" s="37" t="str">
        <f aca="false">_xlfn.TEXTJOIN(" +"&amp;CHAR(10),TRUE(),IF(SUMIFS(Consolidado!$AD$5:$AD$1000,Consolidado!$E$5:$E$1000,$B29,Consolidado!$C$5:$C$1000,"Auditoría Interna",Consolidado!$L$5:$L$1000,"X",Consolidado!$H$5:$H$1000,IF($D$9="Todos","&gt;0",$D$9))&gt;0,"Interna "&amp;TEXT(DAY(_xlfn.MINIFS(Consolidado!$B$5:$B$1000,Consolidado!$E$5:$E$1000,$B29,Consolidado!$C$5:$C$1000,"Auditoría Interna",Consolidado!$L$5:$L$1000,"X",Consolidado!$H$5:$H$1000,IF($D$9="Todos","&gt;0",$D$9))),"00")&amp;"/"&amp;TEXT(MONTH(_xlfn.MINIFS(Consolidado!$B$5:$B$1000,Consolidado!$E$5:$E$1000,$B29,Consolidado!$C$5:$C$1000,"Auditoría Interna",Consolidado!$L$5:$L$1000,"X",Consolidado!$H$5:$H$1000,IF($D$9="Todos","&gt;0",$D$9))),"00")&amp;IF($D$9="Todos","/"&amp;RIGHT(YEAR(_xlfn.MINIFS(Consolidado!$B$5:$B$1000,Consolidado!$E$5:$E$1000,$B29,Consolidado!$C$5:$C$1000,"Auditoría Interna",Consolidado!$L$5:$L$1000,"X",Consolidado!$H$5:$H$1000,IF($D$9="Todos","&gt;0",$D$9))),2),"")&amp;IF(_xlfn.MAXIFS(Consolidado!$B$5:$B$1000,Consolidado!$E$5:$E$1000,$B29,Consolidado!$C$5:$C$1000,"Auditoría Interna",Consolidado!$L$5:$L$1000,"X",Consolidado!$H$5:$H$1000,IF($D$9="Todos","&gt;0",$D$9))&lt;&gt;_xlfn.MINIFS(Consolidado!$B$5:$B$1000,Consolidado!$E$5:$E$1000,$B29,Consolidado!$C$5:$C$1000,"Auditoría Interna",Consolidado!$L$5:$L$1000,"X",Consolidado!$H$5:$H$1000,IF($D$9="Todos","&gt;0",$D$9))," y "&amp;TEXT(DAY(_xlfn.MAXIFS(Consolidado!$B$5:$B$1000,Consolidado!$E$5:$E$1000,$B29,Consolidado!$C$5:$C$1000,"Auditoría Interna",Consolidado!$L$5:$L$1000,"X",Consolidado!$H$5:$H$1000,IF($D$9="Todos","&gt;0",$D$9))),"00")&amp;"/"&amp;TEXT(MONTH(_xlfn.MAXIFS(Consolidado!$B$5:$B$1000,Consolidado!$E$5:$E$1000,$B29,Consolidado!$C$5:$C$1000,"Auditoría Interna",Consolidado!$L$5:$L$1000,"X",Consolidado!$H$5:$H$1000,IF($D$9="Todos","&gt;0",$D$9))),"00")&amp;IF($D$9="Todos","/"&amp;RIGHT(YEAR(_xlfn.MAXIFS(Consolidado!$B$5:$B$1000,Consolidado!$E$5:$E$1000,$B29,Consolidado!$C$5:$C$1000,"Auditoría Interna",Consolidado!$L$5:$L$1000,"X",Consolidado!$H$5:$H$1000,IF($D$9="Todos","&gt;0",$D$9))),2),""),""),""),IF(SUMIFS(Consolidado!$AD$5:$AD$1000,Consolidado!$E$5:$E$1000,$B29,Consolidado!$C$5:$C$1000,"Auditoría Externa",Consolidado!$L$5:$L$1000,"X",Consolidado!$H$5:$H$1000,IF($D$9="Todos","&gt;0",$D$9))&gt;0,"Externa "&amp;TEXT(DAY(_xlfn.MINIFS(Consolidado!$B$5:$B$1000,Consolidado!$E$5:$E$1000,$B29,Consolidado!$C$5:$C$1000,"Auditoría Externa",Consolidado!$L$5:$L$1000,"X",Consolidado!$H$5:$H$1000,IF($D$9="Todos","&gt;0",$D$9))),"00")&amp;"/"&amp;TEXT(MONTH(_xlfn.MINIFS(Consolidado!$B$5:$B$1000,Consolidado!$E$5:$E$1000,$B29,Consolidado!$C$5:$C$1000,"Auditoría Externa",Consolidado!$L$5:$L$1000,"X",Consolidado!$H$5:$H$1000,IF($D$9="Todos","&gt;0",$D$9))),"00")&amp;IF($D$9="Todos","/"&amp;RIGHT(YEAR(_xlfn.MINIFS(Consolidado!$B$5:$B$1000,Consolidado!$E$5:$E$1000,$B29,Consolidado!$C$5:$C$1000,"Auditoría Externa",Consolidado!$L$5:$L$1000,"X",Consolidado!$H$5:$H$1000,IF($D$9="Todos","&gt;0",$D$9))),2),"")&amp;IF(_xlfn.MAXIFS(Consolidado!$B$5:$B$1000,Consolidado!$E$5:$E$1000,$B29,Consolidado!$C$5:$C$1000,"Auditoría Externa",Consolidado!$L$5:$L$1000,"X",Consolidado!$H$5:$H$1000,IF($D$9="Todos","&gt;0",$D$9))&lt;&gt;_xlfn.MINIFS(Consolidado!$B$5:$B$1000,Consolidado!$E$5:$E$1000,$B29,Consolidado!$C$5:$C$1000,"Auditoría Externa",Consolidado!$L$5:$L$1000,"X",Consolidado!$H$5:$H$1000,IF($D$9="Todos","&gt;0",$D$9))," y "&amp;TEXT(DAY(_xlfn.MAXIFS(Consolidado!$B$5:$B$1000,Consolidado!$E$5:$E$1000,$B29,Consolidado!$C$5:$C$1000,"Auditoría Externa",Consolidado!$L$5:$L$1000,"X",Consolidado!$H$5:$H$1000,IF($D$9="Todos","&gt;0",$D$9))),"00")&amp;"/"&amp;TEXT(MONTH(_xlfn.MAXIFS(Consolidado!$B$5:$B$1000,Consolidado!$E$5:$E$1000,$B29,Consolidado!$C$5:$C$1000,"Auditoría Externa",Consolidado!$L$5:$L$1000,"X",Consolidado!$H$5:$H$1000,IF($D$9="Todos","&gt;0",$D$9))),"00")&amp;IF($D$9="Todos","/"&amp;RIGHT(YEAR(_xlfn.MAXIFS(Consolidado!$B$5:$B$1000,Consolidado!$E$5:$E$1000,$B29,Consolidado!$C$5:$C$1000,"Auditoría Externa",Consolidado!$L$5:$L$1000,"X",Consolidado!$H$5:$H$1000,IF($D$9="Todos","&gt;0",$D$9))),2),""),""),""),IF(SUMIFS(Consolidado!$AD$5:$AD$1000,Consolidado!$E$5:$E$1000,$B29,Consolidado!$C$5:$C$1000,"SSF",Consolidado!$L$5:$L$1000,"X",Consolidado!$H$5:$H$1000,IF($D$9="Todos","&gt;0",$D$9))&gt;0,"SSF "&amp;TEXT(DAY(_xlfn.MINIFS(Consolidado!$B$5:$B$1000,Consolidado!$E$5:$E$1000,$B29,Consolidado!$C$5:$C$1000,"SSF",Consolidado!$L$5:$L$1000,"X",Consolidado!$H$5:$H$1000,IF($D$9="Todos","&gt;0",$D$9))),"00")&amp;"/"&amp;TEXT(MONTH(_xlfn.MINIFS(Consolidado!$B$5:$B$1000,Consolidado!$E$5:$E$1000,$B29,Consolidado!$C$5:$C$1000,"SSF",Consolidado!$L$5:$L$1000,"X",Consolidado!$H$5:$H$1000,IF($D$9="Todos","&gt;0",$D$9))),"00")&amp;IF($D$9="Todos","/"&amp;RIGHT(YEAR(_xlfn.MINIFS(Consolidado!$B$5:$B$1000,Consolidado!$E$5:$E$1000,$B29,Consolidado!$C$5:$C$1000,"SSF",Consolidado!$L$5:$L$1000,"X",Consolidado!$H$5:$H$1000,IF($D$9="Todos","&gt;0",$D$9))),2),"")&amp;IF(_xlfn.MAXIFS(Consolidado!$B$5:$B$1000,Consolidado!$E$5:$E$1000,$B29,Consolidado!$C$5:$C$1000,"SSF",Consolidado!$L$5:$L$1000,"X",Consolidado!$H$5:$H$1000,IF($D$9="Todos","&gt;0",$D$9))&lt;&gt;_xlfn.MINIFS(Consolidado!$B$5:$B$1000,Consolidado!$E$5:$E$1000,$B29,Consolidado!$C$5:$C$1000,"SSF",Consolidado!$L$5:$L$1000,"X",Consolidado!$H$5:$H$1000,IF($D$9="Todos","&gt;0",$D$9))," y "&amp;TEXT(DAY(_xlfn.MAXIFS(Consolidado!$B$5:$B$1000,Consolidado!$E$5:$E$1000,$B29,Consolidado!$C$5:$C$1000,"SSF",Consolidado!$L$5:$L$1000,"X",Consolidado!$H$5:$H$1000,IF($D$9="Todos","&gt;0",$D$9))),"00")&amp;"/"&amp;TEXT(MONTH(_xlfn.MAXIFS(Consolidado!$B$5:$B$1000,Consolidado!$E$5:$E$1000,$B29,Consolidado!$C$5:$C$1000,"SSF",Consolidado!$L$5:$L$1000,"X",Consolidado!$H$5:$H$1000,IF($D$9="Todos","&gt;0",$D$9))),"00")&amp;IF($D$9="Todos","/"&amp;RIGHT(YEAR(_xlfn.MAXIFS(Consolidado!$B$5:$B$1000,Consolidado!$E$5:$E$1000,$B29,Consolidado!$C$5:$C$1000,"SSF",Consolidado!$L$5:$L$1000,"X",Consolidado!$H$5:$H$1000,IF($D$9="Todos","&gt;0",$D$9))),2),""),""),""),IF(SUMIFS(Consolidado!$AD$5:$AD$1000,Consolidado!$E$5:$E$1000,$B29,Consolidado!$C$5:$C$1000,"Comité de Supervisión",Consolidado!$L$5:$L$1000,"X",Consolidado!$H$5:$H$1000,IF($D$9="Todos","&gt;0",$D$9))&gt;0,"Comité Sup. "&amp;TEXT(DAY(_xlfn.MINIFS(Consolidado!$B$5:$B$1000,Consolidado!$E$5:$E$1000,$B29,Consolidado!$C$5:$C$1000,"Comité de Supervisión",Consolidado!$L$5:$L$1000,"X",Consolidado!$H$5:$H$1000,IF($D$9="Todos","&gt;0",$D$9))),"00")&amp;"/"&amp;TEXT(MONTH(_xlfn.MINIFS(Consolidado!$B$5:$B$1000,Consolidado!$E$5:$E$1000,$B29,Consolidado!$C$5:$C$1000,"Comité de Supervisión",Consolidado!$L$5:$L$1000,"X",Consolidado!$H$5:$H$1000,IF($D$9="Todos","&gt;0",$D$9))),"00")&amp;IF($D$9="Todos","/"&amp;RIGHT(YEAR(_xlfn.MINIFS(Consolidado!$B$5:$B$1000,Consolidado!$E$5:$E$1000,$B29,Consolidado!$C$5:$C$1000,"Comité de Supervisión",Consolidado!$L$5:$L$1000,"X",Consolidado!$H$5:$H$1000,IF($D$9="Todos","&gt;0",$D$9))),2),"")&amp;IF(_xlfn.MAXIFS(Consolidado!$B$5:$B$1000,Consolidado!$E$5:$E$1000,$B29,Consolidado!$C$5:$C$1000,"Comité de Supervisión",Consolidado!$L$5:$L$1000,"X",Consolidado!$H$5:$H$1000,IF($D$9="Todos","&gt;0",$D$9))&lt;&gt;_xlfn.MINIFS(Consolidado!$B$5:$B$1000,Consolidado!$E$5:$E$1000,$B29,Consolidado!$C$5:$C$1000,"Comité de Supervisión",Consolidado!$L$5:$L$1000,"X",Consolidado!$H$5:$H$1000,IF($D$9="Todos","&gt;0",$D$9))," y "&amp;TEXT(DAY(_xlfn.MAXIFS(Consolidado!$B$5:$B$1000,Consolidado!$E$5:$E$1000,$B29,Consolidado!$C$5:$C$1000,"Comité de Supervisión",Consolidado!$L$5:$L$1000,"X",Consolidado!$H$5:$H$1000,IF($D$9="Todos","&gt;0",$D$9))),"00")&amp;"/"&amp;TEXT(MONTH(_xlfn.MAXIFS(Consolidado!$B$5:$B$1000,Consolidado!$E$5:$E$1000,$B29,Consolidado!$C$5:$C$1000,"Comité de Supervisión",Consolidado!$L$5:$L$1000,"X",Consolidado!$H$5:$H$1000,IF($D$9="Todos","&gt;0",$D$9))),"00")&amp;IF($D$9="Todos","/"&amp;RIGHT(YEAR(_xlfn.MAXIFS(Consolidado!$B$5:$B$1000,Consolidado!$E$5:$E$1000,$B29,Consolidado!$C$5:$C$1000,"Comité de Supervisión",Consolidado!$L$5:$L$1000,"X",Consolidado!$H$5:$H$1000,IF($D$9="Todos","&gt;0",$D$9))),2),""),""),""),IF(SUMIFS(Consolidado!$AD$5:$AD$1000,Consolidado!$E$5:$E$1000,$B29,Consolidado!$C$5:$C$1000,"Consejo de Administración",Consolidado!$L$5:$L$1000,"X",Consolidado!$H$5:$H$1000,IF($D$9="Todos","&gt;0",$D$9))&gt;0,"Consejo "&amp;TEXT(DAY(_xlfn.MINIFS(Consolidado!$B$5:$B$1000,Consolidado!$E$5:$E$1000,$B29,Consolidado!$C$5:$C$1000,"Consejo de Administración",Consolidado!$L$5:$L$1000,"X",Consolidado!$H$5:$H$1000,IF($D$9="Todos","&gt;0",$D$9))),"00")&amp;"/"&amp;TEXT(MONTH(_xlfn.MINIFS(Consolidado!$B$5:$B$1000,Consolidado!$E$5:$E$1000,$B29,Consolidado!$C$5:$C$1000,"Consejo de Administración",Consolidado!$L$5:$L$1000,"X",Consolidado!$H$5:$H$1000,IF($D$9="Todos","&gt;0",$D$9))),"00")&amp;IF($D$9="Todos","/"&amp;RIGHT(YEAR(_xlfn.MINIFS(Consolidado!$B$5:$B$1000,Consolidado!$E$5:$E$1000,$B29,Consolidado!$C$5:$C$1000,"Consejo de Administración",Consolidado!$L$5:$L$1000,"X",Consolidado!$H$5:$H$1000,IF($D$9="Todos","&gt;0",$D$9))),2),"")&amp;IF(_xlfn.MAXIFS(Consolidado!$B$5:$B$1000,Consolidado!$E$5:$E$1000,$B29,Consolidado!$C$5:$C$1000,"Consejo de Administración",Consolidado!$L$5:$L$1000,"X",Consolidado!$H$5:$H$1000,IF($D$9="Todos","&gt;0",$D$9))&lt;&gt;_xlfn.MINIFS(Consolidado!$B$5:$B$1000,Consolidado!$E$5:$E$1000,$B29,Consolidado!$C$5:$C$1000,"Consejo de Administración",Consolidado!$L$5:$L$1000,"X",Consolidado!$H$5:$H$1000,IF($D$9="Todos","&gt;0",$D$9))," y "&amp;TEXT(DAY(_xlfn.MAXIFS(Consolidado!$B$5:$B$1000,Consolidado!$E$5:$E$1000,$B29,Consolidado!$C$5:$C$1000,"Consejo de Administración",Consolidado!$L$5:$L$1000,"X",Consolidado!$H$5:$H$1000,IF($D$9="Todos","&gt;0",$D$9))),"00")&amp;"/"&amp;TEXT(MONTH(_xlfn.MAXIFS(Consolidado!$B$5:$B$1000,Consolidado!$E$5:$E$1000,$B29,Consolidado!$C$5:$C$1000,"Consejo de Administración",Consolidado!$L$5:$L$1000,"X",Consolidado!$H$5:$H$1000,IF($D$9="Todos","&gt;0",$D$9))),"00")&amp;IF($D$9="Todos","/"&amp;RIGHT(YEAR(_xlfn.MAXIFS(Consolidado!$B$5:$B$1000,Consolidado!$E$5:$E$1000,$B29,Consolidado!$C$5:$C$1000,"Consejo de Administración",Consolidado!$L$5:$L$1000,"X",Consolidado!$H$5:$H$1000,IF($D$9="Todos","&gt;0",$D$9))),2),""),""),""),IF(SUMIFS(Consolidado!$AD$5:$AD$1000,Consolidado!$E$5:$E$1000,$B29,Consolidado!$C$5:$C$1000,"Otros",Consolidado!$L$5:$L$1000,"X",Consolidado!$H$5:$H$1000,IF($D$9="Todos","&gt;0",$D$9))&gt;0,"Otros "&amp;TEXT(DAY(_xlfn.MINIFS(Consolidado!$B$5:$B$1000,Consolidado!$E$5:$E$1000,$B29,Consolidado!$C$5:$C$1000,"Otros",Consolidado!$L$5:$L$1000,"X",Consolidado!$H$5:$H$1000,IF($D$9="Todos","&gt;0",$D$9))),"00")&amp;"/"&amp;TEXT(MONTH(_xlfn.MINIFS(Consolidado!$B$5:$B$1000,Consolidado!$E$5:$E$1000,$B29,Consolidado!$C$5:$C$1000,"Otros",Consolidado!$L$5:$L$1000,"X",Consolidado!$H$5:$H$1000,IF($D$9="Todos","&gt;0",$D$9))),"00")&amp;IF($D$9="Todos","/"&amp;RIGHT(YEAR(_xlfn.MINIFS(Consolidado!$B$5:$B$1000,Consolidado!$E$5:$E$1000,$B29,Consolidado!$C$5:$C$1000,"Otros",Consolidado!$L$5:$L$1000,"X",Consolidado!$H$5:$H$1000,IF($D$9="Todos","&gt;0",$D$9))),2),"")&amp;IF(_xlfn.MAXIFS(Consolidado!$B$5:$B$1000,Consolidado!$E$5:$E$1000,$B29,Consolidado!$C$5:$C$1000,"Otros",Consolidado!$L$5:$L$1000,"X",Consolidado!$H$5:$H$1000,IF($D$9="Todos","&gt;0",$D$9))&lt;&gt;_xlfn.MINIFS(Consolidado!$B$5:$B$1000,Consolidado!$E$5:$E$1000,$B29,Consolidado!$C$5:$C$1000,"Otros",Consolidado!$L$5:$L$1000,"X",Consolidado!$H$5:$H$1000,IF($D$9="Todos","&gt;0",$D$9))," y "&amp;TEXT(DAY(_xlfn.MAXIFS(Consolidado!$B$5:$B$1000,Consolidado!$E$5:$E$1000,$B29,Consolidado!$C$5:$C$1000,"Otros",Consolidado!$L$5:$L$1000,"X",Consolidado!$H$5:$H$1000,IF($D$9="Todos","&gt;0",$D$9))),"00")&amp;"/"&amp;TEXT(MONTH(_xlfn.MAXIFS(Consolidado!$B$5:$B$1000,Consolidado!$E$5:$E$1000,$B29,Consolidado!$C$5:$C$1000,"Otros",Consolidado!$L$5:$L$1000,"X",Consolidado!$H$5:$H$1000,IF($D$9="Todos","&gt;0",$D$9))),"00")&amp;IF($D$9="Todos","/"&amp;RIGHT(YEAR(_xlfn.MAXIFS(Consolidado!$B$5:$B$1000,Consolidado!$E$5:$E$1000,$B29,Consolidado!$C$5:$C$1000,"Otros",Consolidado!$L$5:$L$1000,"X",Consolidado!$H$5:$H$1000,IF($D$9="Todos","&gt;0",$D$9))),2),""),""),""))</f>
        <v/>
      </c>
      <c r="O29" s="37" t="str">
        <f aca="false">_xlfn.TEXTJOIN(" +"&amp;CHAR(10),TRUE(),IF(SUMIFS(Consolidado!$AD$5:$AD$1000,Consolidado!$E$5:$E$1000,$B29,Consolidado!$C$5:$C$1000,"Auditoría Interna",Consolidado!$M$5:$M$1000,"X",Consolidado!$H$5:$H$1000,IF($D$9="Todos","&gt;0",$D$9))&gt;0,"Interna "&amp;TEXT(DAY(_xlfn.MINIFS(Consolidado!$B$5:$B$1000,Consolidado!$E$5:$E$1000,$B29,Consolidado!$C$5:$C$1000,"Auditoría Interna",Consolidado!$M$5:$M$1000,"X",Consolidado!$H$5:$H$1000,IF($D$9="Todos","&gt;0",$D$9))),"00")&amp;"/"&amp;TEXT(MONTH(_xlfn.MINIFS(Consolidado!$B$5:$B$1000,Consolidado!$E$5:$E$1000,$B29,Consolidado!$C$5:$C$1000,"Auditoría Interna",Consolidado!$M$5:$M$1000,"X",Consolidado!$H$5:$H$1000,IF($D$9="Todos","&gt;0",$D$9))),"00")&amp;IF($D$9="Todos","/"&amp;RIGHT(YEAR(_xlfn.MINIFS(Consolidado!$B$5:$B$1000,Consolidado!$E$5:$E$1000,$B29,Consolidado!$C$5:$C$1000,"Auditoría Interna",Consolidado!$M$5:$M$1000,"X",Consolidado!$H$5:$H$1000,IF($D$9="Todos","&gt;0",$D$9))),2),"")&amp;IF(_xlfn.MAXIFS(Consolidado!$B$5:$B$1000,Consolidado!$E$5:$E$1000,$B29,Consolidado!$C$5:$C$1000,"Auditoría Interna",Consolidado!$M$5:$M$1000,"X",Consolidado!$H$5:$H$1000,IF($D$9="Todos","&gt;0",$D$9))&lt;&gt;_xlfn.MINIFS(Consolidado!$B$5:$B$1000,Consolidado!$E$5:$E$1000,$B29,Consolidado!$C$5:$C$1000,"Auditoría Interna",Consolidado!$M$5:$M$1000,"X",Consolidado!$H$5:$H$1000,IF($D$9="Todos","&gt;0",$D$9))," y "&amp;TEXT(DAY(_xlfn.MAXIFS(Consolidado!$B$5:$B$1000,Consolidado!$E$5:$E$1000,$B29,Consolidado!$C$5:$C$1000,"Auditoría Interna",Consolidado!$M$5:$M$1000,"X",Consolidado!$H$5:$H$1000,IF($D$9="Todos","&gt;0",$D$9))),"00")&amp;"/"&amp;TEXT(MONTH(_xlfn.MAXIFS(Consolidado!$B$5:$B$1000,Consolidado!$E$5:$E$1000,$B29,Consolidado!$C$5:$C$1000,"Auditoría Interna",Consolidado!$M$5:$M$1000,"X",Consolidado!$H$5:$H$1000,IF($D$9="Todos","&gt;0",$D$9))),"00")&amp;IF($D$9="Todos","/"&amp;RIGHT(YEAR(_xlfn.MAXIFS(Consolidado!$B$5:$B$1000,Consolidado!$E$5:$E$1000,$B29,Consolidado!$C$5:$C$1000,"Auditoría Interna",Consolidado!$M$5:$M$1000,"X",Consolidado!$H$5:$H$1000,IF($D$9="Todos","&gt;0",$D$9))),2),""),""),""),IF(SUMIFS(Consolidado!$AD$5:$AD$1000,Consolidado!$E$5:$E$1000,$B29,Consolidado!$C$5:$C$1000,"Auditoría Externa",Consolidado!$M$5:$M$1000,"X",Consolidado!$H$5:$H$1000,IF($D$9="Todos","&gt;0",$D$9))&gt;0,"Externa "&amp;TEXT(DAY(_xlfn.MINIFS(Consolidado!$B$5:$B$1000,Consolidado!$E$5:$E$1000,$B29,Consolidado!$C$5:$C$1000,"Auditoría Externa",Consolidado!$M$5:$M$1000,"X",Consolidado!$H$5:$H$1000,IF($D$9="Todos","&gt;0",$D$9))),"00")&amp;"/"&amp;TEXT(MONTH(_xlfn.MINIFS(Consolidado!$B$5:$B$1000,Consolidado!$E$5:$E$1000,$B29,Consolidado!$C$5:$C$1000,"Auditoría Externa",Consolidado!$M$5:$M$1000,"X",Consolidado!$H$5:$H$1000,IF($D$9="Todos","&gt;0",$D$9))),"00")&amp;IF($D$9="Todos","/"&amp;RIGHT(YEAR(_xlfn.MINIFS(Consolidado!$B$5:$B$1000,Consolidado!$E$5:$E$1000,$B29,Consolidado!$C$5:$C$1000,"Auditoría Externa",Consolidado!$M$5:$M$1000,"X",Consolidado!$H$5:$H$1000,IF($D$9="Todos","&gt;0",$D$9))),2),"")&amp;IF(_xlfn.MAXIFS(Consolidado!$B$5:$B$1000,Consolidado!$E$5:$E$1000,$B29,Consolidado!$C$5:$C$1000,"Auditoría Externa",Consolidado!$M$5:$M$1000,"X",Consolidado!$H$5:$H$1000,IF($D$9="Todos","&gt;0",$D$9))&lt;&gt;_xlfn.MINIFS(Consolidado!$B$5:$B$1000,Consolidado!$E$5:$E$1000,$B29,Consolidado!$C$5:$C$1000,"Auditoría Externa",Consolidado!$M$5:$M$1000,"X",Consolidado!$H$5:$H$1000,IF($D$9="Todos","&gt;0",$D$9))," y "&amp;TEXT(DAY(_xlfn.MAXIFS(Consolidado!$B$5:$B$1000,Consolidado!$E$5:$E$1000,$B29,Consolidado!$C$5:$C$1000,"Auditoría Externa",Consolidado!$M$5:$M$1000,"X",Consolidado!$H$5:$H$1000,IF($D$9="Todos","&gt;0",$D$9))),"00")&amp;"/"&amp;TEXT(MONTH(_xlfn.MAXIFS(Consolidado!$B$5:$B$1000,Consolidado!$E$5:$E$1000,$B29,Consolidado!$C$5:$C$1000,"Auditoría Externa",Consolidado!$M$5:$M$1000,"X",Consolidado!$H$5:$H$1000,IF($D$9="Todos","&gt;0",$D$9))),"00")&amp;IF($D$9="Todos","/"&amp;RIGHT(YEAR(_xlfn.MAXIFS(Consolidado!$B$5:$B$1000,Consolidado!$E$5:$E$1000,$B29,Consolidado!$C$5:$C$1000,"Auditoría Externa",Consolidado!$M$5:$M$1000,"X",Consolidado!$H$5:$H$1000,IF($D$9="Todos","&gt;0",$D$9))),2),""),""),""),IF(SUMIFS(Consolidado!$AD$5:$AD$1000,Consolidado!$E$5:$E$1000,$B29,Consolidado!$C$5:$C$1000,"SSF",Consolidado!$M$5:$M$1000,"X",Consolidado!$H$5:$H$1000,IF($D$9="Todos","&gt;0",$D$9))&gt;0,"SSF "&amp;TEXT(DAY(_xlfn.MINIFS(Consolidado!$B$5:$B$1000,Consolidado!$E$5:$E$1000,$B29,Consolidado!$C$5:$C$1000,"SSF",Consolidado!$M$5:$M$1000,"X",Consolidado!$H$5:$H$1000,IF($D$9="Todos","&gt;0",$D$9))),"00")&amp;"/"&amp;TEXT(MONTH(_xlfn.MINIFS(Consolidado!$B$5:$B$1000,Consolidado!$E$5:$E$1000,$B29,Consolidado!$C$5:$C$1000,"SSF",Consolidado!$M$5:$M$1000,"X",Consolidado!$H$5:$H$1000,IF($D$9="Todos","&gt;0",$D$9))),"00")&amp;IF($D$9="Todos","/"&amp;RIGHT(YEAR(_xlfn.MINIFS(Consolidado!$B$5:$B$1000,Consolidado!$E$5:$E$1000,$B29,Consolidado!$C$5:$C$1000,"SSF",Consolidado!$M$5:$M$1000,"X",Consolidado!$H$5:$H$1000,IF($D$9="Todos","&gt;0",$D$9))),2),"")&amp;IF(_xlfn.MAXIFS(Consolidado!$B$5:$B$1000,Consolidado!$E$5:$E$1000,$B29,Consolidado!$C$5:$C$1000,"SSF",Consolidado!$M$5:$M$1000,"X",Consolidado!$H$5:$H$1000,IF($D$9="Todos","&gt;0",$D$9))&lt;&gt;_xlfn.MINIFS(Consolidado!$B$5:$B$1000,Consolidado!$E$5:$E$1000,$B29,Consolidado!$C$5:$C$1000,"SSF",Consolidado!$M$5:$M$1000,"X",Consolidado!$H$5:$H$1000,IF($D$9="Todos","&gt;0",$D$9))," y "&amp;TEXT(DAY(_xlfn.MAXIFS(Consolidado!$B$5:$B$1000,Consolidado!$E$5:$E$1000,$B29,Consolidado!$C$5:$C$1000,"SSF",Consolidado!$M$5:$M$1000,"X",Consolidado!$H$5:$H$1000,IF($D$9="Todos","&gt;0",$D$9))),"00")&amp;"/"&amp;TEXT(MONTH(_xlfn.MAXIFS(Consolidado!$B$5:$B$1000,Consolidado!$E$5:$E$1000,$B29,Consolidado!$C$5:$C$1000,"SSF",Consolidado!$M$5:$M$1000,"X",Consolidado!$H$5:$H$1000,IF($D$9="Todos","&gt;0",$D$9))),"00")&amp;IF($D$9="Todos","/"&amp;RIGHT(YEAR(_xlfn.MAXIFS(Consolidado!$B$5:$B$1000,Consolidado!$E$5:$E$1000,$B29,Consolidado!$C$5:$C$1000,"SSF",Consolidado!$M$5:$M$1000,"X",Consolidado!$H$5:$H$1000,IF($D$9="Todos","&gt;0",$D$9))),2),""),""),""),IF(SUMIFS(Consolidado!$AD$5:$AD$1000,Consolidado!$E$5:$E$1000,$B29,Consolidado!$C$5:$C$1000,"Comité de Supervisión",Consolidado!$M$5:$M$1000,"X",Consolidado!$H$5:$H$1000,IF($D$9="Todos","&gt;0",$D$9))&gt;0,"Comité Sup. "&amp;TEXT(DAY(_xlfn.MINIFS(Consolidado!$B$5:$B$1000,Consolidado!$E$5:$E$1000,$B29,Consolidado!$C$5:$C$1000,"Comité de Supervisión",Consolidado!$M$5:$M$1000,"X",Consolidado!$H$5:$H$1000,IF($D$9="Todos","&gt;0",$D$9))),"00")&amp;"/"&amp;TEXT(MONTH(_xlfn.MINIFS(Consolidado!$B$5:$B$1000,Consolidado!$E$5:$E$1000,$B29,Consolidado!$C$5:$C$1000,"Comité de Supervisión",Consolidado!$M$5:$M$1000,"X",Consolidado!$H$5:$H$1000,IF($D$9="Todos","&gt;0",$D$9))),"00")&amp;IF($D$9="Todos","/"&amp;RIGHT(YEAR(_xlfn.MINIFS(Consolidado!$B$5:$B$1000,Consolidado!$E$5:$E$1000,$B29,Consolidado!$C$5:$C$1000,"Comité de Supervisión",Consolidado!$M$5:$M$1000,"X",Consolidado!$H$5:$H$1000,IF($D$9="Todos","&gt;0",$D$9))),2),"")&amp;IF(_xlfn.MAXIFS(Consolidado!$B$5:$B$1000,Consolidado!$E$5:$E$1000,$B29,Consolidado!$C$5:$C$1000,"Comité de Supervisión",Consolidado!$M$5:$M$1000,"X",Consolidado!$H$5:$H$1000,IF($D$9="Todos","&gt;0",$D$9))&lt;&gt;_xlfn.MINIFS(Consolidado!$B$5:$B$1000,Consolidado!$E$5:$E$1000,$B29,Consolidado!$C$5:$C$1000,"Comité de Supervisión",Consolidado!$M$5:$M$1000,"X",Consolidado!$H$5:$H$1000,IF($D$9="Todos","&gt;0",$D$9))," y "&amp;TEXT(DAY(_xlfn.MAXIFS(Consolidado!$B$5:$B$1000,Consolidado!$E$5:$E$1000,$B29,Consolidado!$C$5:$C$1000,"Comité de Supervisión",Consolidado!$M$5:$M$1000,"X",Consolidado!$H$5:$H$1000,IF($D$9="Todos","&gt;0",$D$9))),"00")&amp;"/"&amp;TEXT(MONTH(_xlfn.MAXIFS(Consolidado!$B$5:$B$1000,Consolidado!$E$5:$E$1000,$B29,Consolidado!$C$5:$C$1000,"Comité de Supervisión",Consolidado!$M$5:$M$1000,"X",Consolidado!$H$5:$H$1000,IF($D$9="Todos","&gt;0",$D$9))),"00")&amp;IF($D$9="Todos","/"&amp;RIGHT(YEAR(_xlfn.MAXIFS(Consolidado!$B$5:$B$1000,Consolidado!$E$5:$E$1000,$B29,Consolidado!$C$5:$C$1000,"Comité de Supervisión",Consolidado!$M$5:$M$1000,"X",Consolidado!$H$5:$H$1000,IF($D$9="Todos","&gt;0",$D$9))),2),""),""),""),IF(SUMIFS(Consolidado!$AD$5:$AD$1000,Consolidado!$E$5:$E$1000,$B29,Consolidado!$C$5:$C$1000,"Consejo de Administración",Consolidado!$M$5:$M$1000,"X",Consolidado!$H$5:$H$1000,IF($D$9="Todos","&gt;0",$D$9))&gt;0,"Consejo "&amp;TEXT(DAY(_xlfn.MINIFS(Consolidado!$B$5:$B$1000,Consolidado!$E$5:$E$1000,$B29,Consolidado!$C$5:$C$1000,"Consejo de Administración",Consolidado!$M$5:$M$1000,"X",Consolidado!$H$5:$H$1000,IF($D$9="Todos","&gt;0",$D$9))),"00")&amp;"/"&amp;TEXT(MONTH(_xlfn.MINIFS(Consolidado!$B$5:$B$1000,Consolidado!$E$5:$E$1000,$B29,Consolidado!$C$5:$C$1000,"Consejo de Administración",Consolidado!$M$5:$M$1000,"X",Consolidado!$H$5:$H$1000,IF($D$9="Todos","&gt;0",$D$9))),"00")&amp;IF($D$9="Todos","/"&amp;RIGHT(YEAR(_xlfn.MINIFS(Consolidado!$B$5:$B$1000,Consolidado!$E$5:$E$1000,$B29,Consolidado!$C$5:$C$1000,"Consejo de Administración",Consolidado!$M$5:$M$1000,"X",Consolidado!$H$5:$H$1000,IF($D$9="Todos","&gt;0",$D$9))),2),"")&amp;IF(_xlfn.MAXIFS(Consolidado!$B$5:$B$1000,Consolidado!$E$5:$E$1000,$B29,Consolidado!$C$5:$C$1000,"Consejo de Administración",Consolidado!$M$5:$M$1000,"X",Consolidado!$H$5:$H$1000,IF($D$9="Todos","&gt;0",$D$9))&lt;&gt;_xlfn.MINIFS(Consolidado!$B$5:$B$1000,Consolidado!$E$5:$E$1000,$B29,Consolidado!$C$5:$C$1000,"Consejo de Administración",Consolidado!$M$5:$M$1000,"X",Consolidado!$H$5:$H$1000,IF($D$9="Todos","&gt;0",$D$9))," y "&amp;TEXT(DAY(_xlfn.MAXIFS(Consolidado!$B$5:$B$1000,Consolidado!$E$5:$E$1000,$B29,Consolidado!$C$5:$C$1000,"Consejo de Administración",Consolidado!$M$5:$M$1000,"X",Consolidado!$H$5:$H$1000,IF($D$9="Todos","&gt;0",$D$9))),"00")&amp;"/"&amp;TEXT(MONTH(_xlfn.MAXIFS(Consolidado!$B$5:$B$1000,Consolidado!$E$5:$E$1000,$B29,Consolidado!$C$5:$C$1000,"Consejo de Administración",Consolidado!$M$5:$M$1000,"X",Consolidado!$H$5:$H$1000,IF($D$9="Todos","&gt;0",$D$9))),"00")&amp;IF($D$9="Todos","/"&amp;RIGHT(YEAR(_xlfn.MAXIFS(Consolidado!$B$5:$B$1000,Consolidado!$E$5:$E$1000,$B29,Consolidado!$C$5:$C$1000,"Consejo de Administración",Consolidado!$M$5:$M$1000,"X",Consolidado!$H$5:$H$1000,IF($D$9="Todos","&gt;0",$D$9))),2),""),""),""),IF(SUMIFS(Consolidado!$AD$5:$AD$1000,Consolidado!$E$5:$E$1000,$B29,Consolidado!$C$5:$C$1000,"Otros",Consolidado!$M$5:$M$1000,"X",Consolidado!$H$5:$H$1000,IF($D$9="Todos","&gt;0",$D$9))&gt;0,"Otros "&amp;TEXT(DAY(_xlfn.MINIFS(Consolidado!$B$5:$B$1000,Consolidado!$E$5:$E$1000,$B29,Consolidado!$C$5:$C$1000,"Otros",Consolidado!$M$5:$M$1000,"X",Consolidado!$H$5:$H$1000,IF($D$9="Todos","&gt;0",$D$9))),"00")&amp;"/"&amp;TEXT(MONTH(_xlfn.MINIFS(Consolidado!$B$5:$B$1000,Consolidado!$E$5:$E$1000,$B29,Consolidado!$C$5:$C$1000,"Otros",Consolidado!$M$5:$M$1000,"X",Consolidado!$H$5:$H$1000,IF($D$9="Todos","&gt;0",$D$9))),"00")&amp;IF($D$9="Todos","/"&amp;RIGHT(YEAR(_xlfn.MINIFS(Consolidado!$B$5:$B$1000,Consolidado!$E$5:$E$1000,$B29,Consolidado!$C$5:$C$1000,"Otros",Consolidado!$M$5:$M$1000,"X",Consolidado!$H$5:$H$1000,IF($D$9="Todos","&gt;0",$D$9))),2),"")&amp;IF(_xlfn.MAXIFS(Consolidado!$B$5:$B$1000,Consolidado!$E$5:$E$1000,$B29,Consolidado!$C$5:$C$1000,"Otros",Consolidado!$M$5:$M$1000,"X",Consolidado!$H$5:$H$1000,IF($D$9="Todos","&gt;0",$D$9))&lt;&gt;_xlfn.MINIFS(Consolidado!$B$5:$B$1000,Consolidado!$E$5:$E$1000,$B29,Consolidado!$C$5:$C$1000,"Otros",Consolidado!$M$5:$M$1000,"X",Consolidado!$H$5:$H$1000,IF($D$9="Todos","&gt;0",$D$9))," y "&amp;TEXT(DAY(_xlfn.MAXIFS(Consolidado!$B$5:$B$1000,Consolidado!$E$5:$E$1000,$B29,Consolidado!$C$5:$C$1000,"Otros",Consolidado!$M$5:$M$1000,"X",Consolidado!$H$5:$H$1000,IF($D$9="Todos","&gt;0",$D$9))),"00")&amp;"/"&amp;TEXT(MONTH(_xlfn.MAXIFS(Consolidado!$B$5:$B$1000,Consolidado!$E$5:$E$1000,$B29,Consolidado!$C$5:$C$1000,"Otros",Consolidado!$M$5:$M$1000,"X",Consolidado!$H$5:$H$1000,IF($D$9="Todos","&gt;0",$D$9))),"00")&amp;IF($D$9="Todos","/"&amp;RIGHT(YEAR(_xlfn.MAXIFS(Consolidado!$B$5:$B$1000,Consolidado!$E$5:$E$1000,$B29,Consolidado!$C$5:$C$1000,"Otros",Consolidado!$M$5:$M$1000,"X",Consolidado!$H$5:$H$1000,IF($D$9="Todos","&gt;0",$D$9))),2),""),""),""))</f>
        <v>Interna 06/05</v>
      </c>
      <c r="P29" s="37" t="str">
        <f aca="false">_xlfn.TEXTJOIN(" +"&amp;CHAR(10),TRUE(),IF(SUMIFS(Consolidado!$AD$5:$AD$1000,Consolidado!$E$5:$E$1000,$B29,Consolidado!$C$5:$C$1000,"Auditoría Interna",Consolidado!$N$5:$N$1000,"X",Consolidado!$H$5:$H$1000,IF($D$9="Todos","&gt;0",$D$9))&gt;0,"Interna "&amp;TEXT(DAY(_xlfn.MINIFS(Consolidado!$B$5:$B$1000,Consolidado!$E$5:$E$1000,$B29,Consolidado!$C$5:$C$1000,"Auditoría Interna",Consolidado!$N$5:$N$1000,"X",Consolidado!$H$5:$H$1000,IF($D$9="Todos","&gt;0",$D$9))),"00")&amp;"/"&amp;TEXT(MONTH(_xlfn.MINIFS(Consolidado!$B$5:$B$1000,Consolidado!$E$5:$E$1000,$B29,Consolidado!$C$5:$C$1000,"Auditoría Interna",Consolidado!$N$5:$N$1000,"X",Consolidado!$H$5:$H$1000,IF($D$9="Todos","&gt;0",$D$9))),"00")&amp;IF($D$9="Todos","/"&amp;RIGHT(YEAR(_xlfn.MINIFS(Consolidado!$B$5:$B$1000,Consolidado!$E$5:$E$1000,$B29,Consolidado!$C$5:$C$1000,"Auditoría Interna",Consolidado!$N$5:$N$1000,"X",Consolidado!$H$5:$H$1000,IF($D$9="Todos","&gt;0",$D$9))),2),"")&amp;IF(_xlfn.MAXIFS(Consolidado!$B$5:$B$1000,Consolidado!$E$5:$E$1000,$B29,Consolidado!$C$5:$C$1000,"Auditoría Interna",Consolidado!$N$5:$N$1000,"X",Consolidado!$H$5:$H$1000,IF($D$9="Todos","&gt;0",$D$9))&lt;&gt;_xlfn.MINIFS(Consolidado!$B$5:$B$1000,Consolidado!$E$5:$E$1000,$B29,Consolidado!$C$5:$C$1000,"Auditoría Interna",Consolidado!$N$5:$N$1000,"X",Consolidado!$H$5:$H$1000,IF($D$9="Todos","&gt;0",$D$9))," y "&amp;TEXT(DAY(_xlfn.MAXIFS(Consolidado!$B$5:$B$1000,Consolidado!$E$5:$E$1000,$B29,Consolidado!$C$5:$C$1000,"Auditoría Interna",Consolidado!$N$5:$N$1000,"X",Consolidado!$H$5:$H$1000,IF($D$9="Todos","&gt;0",$D$9))),"00")&amp;"/"&amp;TEXT(MONTH(_xlfn.MAXIFS(Consolidado!$B$5:$B$1000,Consolidado!$E$5:$E$1000,$B29,Consolidado!$C$5:$C$1000,"Auditoría Interna",Consolidado!$N$5:$N$1000,"X",Consolidado!$H$5:$H$1000,IF($D$9="Todos","&gt;0",$D$9))),"00")&amp;IF($D$9="Todos","/"&amp;RIGHT(YEAR(_xlfn.MAXIFS(Consolidado!$B$5:$B$1000,Consolidado!$E$5:$E$1000,$B29,Consolidado!$C$5:$C$1000,"Auditoría Interna",Consolidado!$N$5:$N$1000,"X",Consolidado!$H$5:$H$1000,IF($D$9="Todos","&gt;0",$D$9))),2),""),""),""),IF(SUMIFS(Consolidado!$AD$5:$AD$1000,Consolidado!$E$5:$E$1000,$B29,Consolidado!$C$5:$C$1000,"Auditoría Externa",Consolidado!$N$5:$N$1000,"X",Consolidado!$H$5:$H$1000,IF($D$9="Todos","&gt;0",$D$9))&gt;0,"Externa "&amp;TEXT(DAY(_xlfn.MINIFS(Consolidado!$B$5:$B$1000,Consolidado!$E$5:$E$1000,$B29,Consolidado!$C$5:$C$1000,"Auditoría Externa",Consolidado!$N$5:$N$1000,"X",Consolidado!$H$5:$H$1000,IF($D$9="Todos","&gt;0",$D$9))),"00")&amp;"/"&amp;TEXT(MONTH(_xlfn.MINIFS(Consolidado!$B$5:$B$1000,Consolidado!$E$5:$E$1000,$B29,Consolidado!$C$5:$C$1000,"Auditoría Externa",Consolidado!$N$5:$N$1000,"X",Consolidado!$H$5:$H$1000,IF($D$9="Todos","&gt;0",$D$9))),"00")&amp;IF($D$9="Todos","/"&amp;RIGHT(YEAR(_xlfn.MINIFS(Consolidado!$B$5:$B$1000,Consolidado!$E$5:$E$1000,$B29,Consolidado!$C$5:$C$1000,"Auditoría Externa",Consolidado!$N$5:$N$1000,"X",Consolidado!$H$5:$H$1000,IF($D$9="Todos","&gt;0",$D$9))),2),"")&amp;IF(_xlfn.MAXIFS(Consolidado!$B$5:$B$1000,Consolidado!$E$5:$E$1000,$B29,Consolidado!$C$5:$C$1000,"Auditoría Externa",Consolidado!$N$5:$N$1000,"X",Consolidado!$H$5:$H$1000,IF($D$9="Todos","&gt;0",$D$9))&lt;&gt;_xlfn.MINIFS(Consolidado!$B$5:$B$1000,Consolidado!$E$5:$E$1000,$B29,Consolidado!$C$5:$C$1000,"Auditoría Externa",Consolidado!$N$5:$N$1000,"X",Consolidado!$H$5:$H$1000,IF($D$9="Todos","&gt;0",$D$9))," y "&amp;TEXT(DAY(_xlfn.MAXIFS(Consolidado!$B$5:$B$1000,Consolidado!$E$5:$E$1000,$B29,Consolidado!$C$5:$C$1000,"Auditoría Externa",Consolidado!$N$5:$N$1000,"X",Consolidado!$H$5:$H$1000,IF($D$9="Todos","&gt;0",$D$9))),"00")&amp;"/"&amp;TEXT(MONTH(_xlfn.MAXIFS(Consolidado!$B$5:$B$1000,Consolidado!$E$5:$E$1000,$B29,Consolidado!$C$5:$C$1000,"Auditoría Externa",Consolidado!$N$5:$N$1000,"X",Consolidado!$H$5:$H$1000,IF($D$9="Todos","&gt;0",$D$9))),"00")&amp;IF($D$9="Todos","/"&amp;RIGHT(YEAR(_xlfn.MAXIFS(Consolidado!$B$5:$B$1000,Consolidado!$E$5:$E$1000,$B29,Consolidado!$C$5:$C$1000,"Auditoría Externa",Consolidado!$N$5:$N$1000,"X",Consolidado!$H$5:$H$1000,IF($D$9="Todos","&gt;0",$D$9))),2),""),""),""),IF(SUMIFS(Consolidado!$AD$5:$AD$1000,Consolidado!$E$5:$E$1000,$B29,Consolidado!$C$5:$C$1000,"SSF",Consolidado!$N$5:$N$1000,"X",Consolidado!$H$5:$H$1000,IF($D$9="Todos","&gt;0",$D$9))&gt;0,"SSF "&amp;TEXT(DAY(_xlfn.MINIFS(Consolidado!$B$5:$B$1000,Consolidado!$E$5:$E$1000,$B29,Consolidado!$C$5:$C$1000,"SSF",Consolidado!$N$5:$N$1000,"X",Consolidado!$H$5:$H$1000,IF($D$9="Todos","&gt;0",$D$9))),"00")&amp;"/"&amp;TEXT(MONTH(_xlfn.MINIFS(Consolidado!$B$5:$B$1000,Consolidado!$E$5:$E$1000,$B29,Consolidado!$C$5:$C$1000,"SSF",Consolidado!$N$5:$N$1000,"X",Consolidado!$H$5:$H$1000,IF($D$9="Todos","&gt;0",$D$9))),"00")&amp;IF($D$9="Todos","/"&amp;RIGHT(YEAR(_xlfn.MINIFS(Consolidado!$B$5:$B$1000,Consolidado!$E$5:$E$1000,$B29,Consolidado!$C$5:$C$1000,"SSF",Consolidado!$N$5:$N$1000,"X",Consolidado!$H$5:$H$1000,IF($D$9="Todos","&gt;0",$D$9))),2),"")&amp;IF(_xlfn.MAXIFS(Consolidado!$B$5:$B$1000,Consolidado!$E$5:$E$1000,$B29,Consolidado!$C$5:$C$1000,"SSF",Consolidado!$N$5:$N$1000,"X",Consolidado!$H$5:$H$1000,IF($D$9="Todos","&gt;0",$D$9))&lt;&gt;_xlfn.MINIFS(Consolidado!$B$5:$B$1000,Consolidado!$E$5:$E$1000,$B29,Consolidado!$C$5:$C$1000,"SSF",Consolidado!$N$5:$N$1000,"X",Consolidado!$H$5:$H$1000,IF($D$9="Todos","&gt;0",$D$9))," y "&amp;TEXT(DAY(_xlfn.MAXIFS(Consolidado!$B$5:$B$1000,Consolidado!$E$5:$E$1000,$B29,Consolidado!$C$5:$C$1000,"SSF",Consolidado!$N$5:$N$1000,"X",Consolidado!$H$5:$H$1000,IF($D$9="Todos","&gt;0",$D$9))),"00")&amp;"/"&amp;TEXT(MONTH(_xlfn.MAXIFS(Consolidado!$B$5:$B$1000,Consolidado!$E$5:$E$1000,$B29,Consolidado!$C$5:$C$1000,"SSF",Consolidado!$N$5:$N$1000,"X",Consolidado!$H$5:$H$1000,IF($D$9="Todos","&gt;0",$D$9))),"00")&amp;IF($D$9="Todos","/"&amp;RIGHT(YEAR(_xlfn.MAXIFS(Consolidado!$B$5:$B$1000,Consolidado!$E$5:$E$1000,$B29,Consolidado!$C$5:$C$1000,"SSF",Consolidado!$N$5:$N$1000,"X",Consolidado!$H$5:$H$1000,IF($D$9="Todos","&gt;0",$D$9))),2),""),""),""),IF(SUMIFS(Consolidado!$AD$5:$AD$1000,Consolidado!$E$5:$E$1000,$B29,Consolidado!$C$5:$C$1000,"Comité de Supervisión",Consolidado!$N$5:$N$1000,"X",Consolidado!$H$5:$H$1000,IF($D$9="Todos","&gt;0",$D$9))&gt;0,"Comité Sup. "&amp;TEXT(DAY(_xlfn.MINIFS(Consolidado!$B$5:$B$1000,Consolidado!$E$5:$E$1000,$B29,Consolidado!$C$5:$C$1000,"Comité de Supervisión",Consolidado!$N$5:$N$1000,"X",Consolidado!$H$5:$H$1000,IF($D$9="Todos","&gt;0",$D$9))),"00")&amp;"/"&amp;TEXT(MONTH(_xlfn.MINIFS(Consolidado!$B$5:$B$1000,Consolidado!$E$5:$E$1000,$B29,Consolidado!$C$5:$C$1000,"Comité de Supervisión",Consolidado!$N$5:$N$1000,"X",Consolidado!$H$5:$H$1000,IF($D$9="Todos","&gt;0",$D$9))),"00")&amp;IF($D$9="Todos","/"&amp;RIGHT(YEAR(_xlfn.MINIFS(Consolidado!$B$5:$B$1000,Consolidado!$E$5:$E$1000,$B29,Consolidado!$C$5:$C$1000,"Comité de Supervisión",Consolidado!$N$5:$N$1000,"X",Consolidado!$H$5:$H$1000,IF($D$9="Todos","&gt;0",$D$9))),2),"")&amp;IF(_xlfn.MAXIFS(Consolidado!$B$5:$B$1000,Consolidado!$E$5:$E$1000,$B29,Consolidado!$C$5:$C$1000,"Comité de Supervisión",Consolidado!$N$5:$N$1000,"X",Consolidado!$H$5:$H$1000,IF($D$9="Todos","&gt;0",$D$9))&lt;&gt;_xlfn.MINIFS(Consolidado!$B$5:$B$1000,Consolidado!$E$5:$E$1000,$B29,Consolidado!$C$5:$C$1000,"Comité de Supervisión",Consolidado!$N$5:$N$1000,"X",Consolidado!$H$5:$H$1000,IF($D$9="Todos","&gt;0",$D$9))," y "&amp;TEXT(DAY(_xlfn.MAXIFS(Consolidado!$B$5:$B$1000,Consolidado!$E$5:$E$1000,$B29,Consolidado!$C$5:$C$1000,"Comité de Supervisión",Consolidado!$N$5:$N$1000,"X",Consolidado!$H$5:$H$1000,IF($D$9="Todos","&gt;0",$D$9))),"00")&amp;"/"&amp;TEXT(MONTH(_xlfn.MAXIFS(Consolidado!$B$5:$B$1000,Consolidado!$E$5:$E$1000,$B29,Consolidado!$C$5:$C$1000,"Comité de Supervisión",Consolidado!$N$5:$N$1000,"X",Consolidado!$H$5:$H$1000,IF($D$9="Todos","&gt;0",$D$9))),"00")&amp;IF($D$9="Todos","/"&amp;RIGHT(YEAR(_xlfn.MAXIFS(Consolidado!$B$5:$B$1000,Consolidado!$E$5:$E$1000,$B29,Consolidado!$C$5:$C$1000,"Comité de Supervisión",Consolidado!$N$5:$N$1000,"X",Consolidado!$H$5:$H$1000,IF($D$9="Todos","&gt;0",$D$9))),2),""),""),""),IF(SUMIFS(Consolidado!$AD$5:$AD$1000,Consolidado!$E$5:$E$1000,$B29,Consolidado!$C$5:$C$1000,"Consejo de Administración",Consolidado!$N$5:$N$1000,"X",Consolidado!$H$5:$H$1000,IF($D$9="Todos","&gt;0",$D$9))&gt;0,"Consejo "&amp;TEXT(DAY(_xlfn.MINIFS(Consolidado!$B$5:$B$1000,Consolidado!$E$5:$E$1000,$B29,Consolidado!$C$5:$C$1000,"Consejo de Administración",Consolidado!$N$5:$N$1000,"X",Consolidado!$H$5:$H$1000,IF($D$9="Todos","&gt;0",$D$9))),"00")&amp;"/"&amp;TEXT(MONTH(_xlfn.MINIFS(Consolidado!$B$5:$B$1000,Consolidado!$E$5:$E$1000,$B29,Consolidado!$C$5:$C$1000,"Consejo de Administración",Consolidado!$N$5:$N$1000,"X",Consolidado!$H$5:$H$1000,IF($D$9="Todos","&gt;0",$D$9))),"00")&amp;IF($D$9="Todos","/"&amp;RIGHT(YEAR(_xlfn.MINIFS(Consolidado!$B$5:$B$1000,Consolidado!$E$5:$E$1000,$B29,Consolidado!$C$5:$C$1000,"Consejo de Administración",Consolidado!$N$5:$N$1000,"X",Consolidado!$H$5:$H$1000,IF($D$9="Todos","&gt;0",$D$9))),2),"")&amp;IF(_xlfn.MAXIFS(Consolidado!$B$5:$B$1000,Consolidado!$E$5:$E$1000,$B29,Consolidado!$C$5:$C$1000,"Consejo de Administración",Consolidado!$N$5:$N$1000,"X",Consolidado!$H$5:$H$1000,IF($D$9="Todos","&gt;0",$D$9))&lt;&gt;_xlfn.MINIFS(Consolidado!$B$5:$B$1000,Consolidado!$E$5:$E$1000,$B29,Consolidado!$C$5:$C$1000,"Consejo de Administración",Consolidado!$N$5:$N$1000,"X",Consolidado!$H$5:$H$1000,IF($D$9="Todos","&gt;0",$D$9))," y "&amp;TEXT(DAY(_xlfn.MAXIFS(Consolidado!$B$5:$B$1000,Consolidado!$E$5:$E$1000,$B29,Consolidado!$C$5:$C$1000,"Consejo de Administración",Consolidado!$N$5:$N$1000,"X",Consolidado!$H$5:$H$1000,IF($D$9="Todos","&gt;0",$D$9))),"00")&amp;"/"&amp;TEXT(MONTH(_xlfn.MAXIFS(Consolidado!$B$5:$B$1000,Consolidado!$E$5:$E$1000,$B29,Consolidado!$C$5:$C$1000,"Consejo de Administración",Consolidado!$N$5:$N$1000,"X",Consolidado!$H$5:$H$1000,IF($D$9="Todos","&gt;0",$D$9))),"00")&amp;IF($D$9="Todos","/"&amp;RIGHT(YEAR(_xlfn.MAXIFS(Consolidado!$B$5:$B$1000,Consolidado!$E$5:$E$1000,$B29,Consolidado!$C$5:$C$1000,"Consejo de Administración",Consolidado!$N$5:$N$1000,"X",Consolidado!$H$5:$H$1000,IF($D$9="Todos","&gt;0",$D$9))),2),""),""),""),IF(SUMIFS(Consolidado!$AD$5:$AD$1000,Consolidado!$E$5:$E$1000,$B29,Consolidado!$C$5:$C$1000,"Otros",Consolidado!$N$5:$N$1000,"X",Consolidado!$H$5:$H$1000,IF($D$9="Todos","&gt;0",$D$9))&gt;0,"Otros "&amp;TEXT(DAY(_xlfn.MINIFS(Consolidado!$B$5:$B$1000,Consolidado!$E$5:$E$1000,$B29,Consolidado!$C$5:$C$1000,"Otros",Consolidado!$N$5:$N$1000,"X",Consolidado!$H$5:$H$1000,IF($D$9="Todos","&gt;0",$D$9))),"00")&amp;"/"&amp;TEXT(MONTH(_xlfn.MINIFS(Consolidado!$B$5:$B$1000,Consolidado!$E$5:$E$1000,$B29,Consolidado!$C$5:$C$1000,"Otros",Consolidado!$N$5:$N$1000,"X",Consolidado!$H$5:$H$1000,IF($D$9="Todos","&gt;0",$D$9))),"00")&amp;IF($D$9="Todos","/"&amp;RIGHT(YEAR(_xlfn.MINIFS(Consolidado!$B$5:$B$1000,Consolidado!$E$5:$E$1000,$B29,Consolidado!$C$5:$C$1000,"Otros",Consolidado!$N$5:$N$1000,"X",Consolidado!$H$5:$H$1000,IF($D$9="Todos","&gt;0",$D$9))),2),"")&amp;IF(_xlfn.MAXIFS(Consolidado!$B$5:$B$1000,Consolidado!$E$5:$E$1000,$B29,Consolidado!$C$5:$C$1000,"Otros",Consolidado!$N$5:$N$1000,"X",Consolidado!$H$5:$H$1000,IF($D$9="Todos","&gt;0",$D$9))&lt;&gt;_xlfn.MINIFS(Consolidado!$B$5:$B$1000,Consolidado!$E$5:$E$1000,$B29,Consolidado!$C$5:$C$1000,"Otros",Consolidado!$N$5:$N$1000,"X",Consolidado!$H$5:$H$1000,IF($D$9="Todos","&gt;0",$D$9))," y "&amp;TEXT(DAY(_xlfn.MAXIFS(Consolidado!$B$5:$B$1000,Consolidado!$E$5:$E$1000,$B29,Consolidado!$C$5:$C$1000,"Otros",Consolidado!$N$5:$N$1000,"X",Consolidado!$H$5:$H$1000,IF($D$9="Todos","&gt;0",$D$9))),"00")&amp;"/"&amp;TEXT(MONTH(_xlfn.MAXIFS(Consolidado!$B$5:$B$1000,Consolidado!$E$5:$E$1000,$B29,Consolidado!$C$5:$C$1000,"Otros",Consolidado!$N$5:$N$1000,"X",Consolidado!$H$5:$H$1000,IF($D$9="Todos","&gt;0",$D$9))),"00")&amp;IF($D$9="Todos","/"&amp;RIGHT(YEAR(_xlfn.MAXIFS(Consolidado!$B$5:$B$1000,Consolidado!$E$5:$E$1000,$B29,Consolidado!$C$5:$C$1000,"Otros",Consolidado!$N$5:$N$1000,"X",Consolidado!$H$5:$H$1000,IF($D$9="Todos","&gt;0",$D$9))),2),""),""),""))</f>
        <v/>
      </c>
      <c r="Q29" s="37" t="str">
        <f aca="false">_xlfn.TEXTJOIN(" +"&amp;CHAR(10),TRUE(),IF(SUMIFS(Consolidado!$AD$5:$AD$1000,Consolidado!$E$5:$E$1000,$B29,Consolidado!$C$5:$C$1000,"Auditoría Interna",Consolidado!$O$5:$O$1000,"X",Consolidado!$H$5:$H$1000,IF($D$9="Todos","&gt;0",$D$9))&gt;0,"Interna "&amp;TEXT(DAY(_xlfn.MINIFS(Consolidado!$B$5:$B$1000,Consolidado!$E$5:$E$1000,$B29,Consolidado!$C$5:$C$1000,"Auditoría Interna",Consolidado!$O$5:$O$1000,"X",Consolidado!$H$5:$H$1000,IF($D$9="Todos","&gt;0",$D$9))),"00")&amp;"/"&amp;TEXT(MONTH(_xlfn.MINIFS(Consolidado!$B$5:$B$1000,Consolidado!$E$5:$E$1000,$B29,Consolidado!$C$5:$C$1000,"Auditoría Interna",Consolidado!$O$5:$O$1000,"X",Consolidado!$H$5:$H$1000,IF($D$9="Todos","&gt;0",$D$9))),"00")&amp;IF($D$9="Todos","/"&amp;RIGHT(YEAR(_xlfn.MINIFS(Consolidado!$B$5:$B$1000,Consolidado!$E$5:$E$1000,$B29,Consolidado!$C$5:$C$1000,"Auditoría Interna",Consolidado!$O$5:$O$1000,"X",Consolidado!$H$5:$H$1000,IF($D$9="Todos","&gt;0",$D$9))),2),"")&amp;IF(_xlfn.MAXIFS(Consolidado!$B$5:$B$1000,Consolidado!$E$5:$E$1000,$B29,Consolidado!$C$5:$C$1000,"Auditoría Interna",Consolidado!$O$5:$O$1000,"X",Consolidado!$H$5:$H$1000,IF($D$9="Todos","&gt;0",$D$9))&lt;&gt;_xlfn.MINIFS(Consolidado!$B$5:$B$1000,Consolidado!$E$5:$E$1000,$B29,Consolidado!$C$5:$C$1000,"Auditoría Interna",Consolidado!$O$5:$O$1000,"X",Consolidado!$H$5:$H$1000,IF($D$9="Todos","&gt;0",$D$9))," y "&amp;TEXT(DAY(_xlfn.MAXIFS(Consolidado!$B$5:$B$1000,Consolidado!$E$5:$E$1000,$B29,Consolidado!$C$5:$C$1000,"Auditoría Interna",Consolidado!$O$5:$O$1000,"X",Consolidado!$H$5:$H$1000,IF($D$9="Todos","&gt;0",$D$9))),"00")&amp;"/"&amp;TEXT(MONTH(_xlfn.MAXIFS(Consolidado!$B$5:$B$1000,Consolidado!$E$5:$E$1000,$B29,Consolidado!$C$5:$C$1000,"Auditoría Interna",Consolidado!$O$5:$O$1000,"X",Consolidado!$H$5:$H$1000,IF($D$9="Todos","&gt;0",$D$9))),"00")&amp;IF($D$9="Todos","/"&amp;RIGHT(YEAR(_xlfn.MAXIFS(Consolidado!$B$5:$B$1000,Consolidado!$E$5:$E$1000,$B29,Consolidado!$C$5:$C$1000,"Auditoría Interna",Consolidado!$O$5:$O$1000,"X",Consolidado!$H$5:$H$1000,IF($D$9="Todos","&gt;0",$D$9))),2),""),""),""),IF(SUMIFS(Consolidado!$AD$5:$AD$1000,Consolidado!$E$5:$E$1000,$B29,Consolidado!$C$5:$C$1000,"Auditoría Externa",Consolidado!$O$5:$O$1000,"X",Consolidado!$H$5:$H$1000,IF($D$9="Todos","&gt;0",$D$9))&gt;0,"Externa "&amp;TEXT(DAY(_xlfn.MINIFS(Consolidado!$B$5:$B$1000,Consolidado!$E$5:$E$1000,$B29,Consolidado!$C$5:$C$1000,"Auditoría Externa",Consolidado!$O$5:$O$1000,"X",Consolidado!$H$5:$H$1000,IF($D$9="Todos","&gt;0",$D$9))),"00")&amp;"/"&amp;TEXT(MONTH(_xlfn.MINIFS(Consolidado!$B$5:$B$1000,Consolidado!$E$5:$E$1000,$B29,Consolidado!$C$5:$C$1000,"Auditoría Externa",Consolidado!$O$5:$O$1000,"X",Consolidado!$H$5:$H$1000,IF($D$9="Todos","&gt;0",$D$9))),"00")&amp;IF($D$9="Todos","/"&amp;RIGHT(YEAR(_xlfn.MINIFS(Consolidado!$B$5:$B$1000,Consolidado!$E$5:$E$1000,$B29,Consolidado!$C$5:$C$1000,"Auditoría Externa",Consolidado!$O$5:$O$1000,"X",Consolidado!$H$5:$H$1000,IF($D$9="Todos","&gt;0",$D$9))),2),"")&amp;IF(_xlfn.MAXIFS(Consolidado!$B$5:$B$1000,Consolidado!$E$5:$E$1000,$B29,Consolidado!$C$5:$C$1000,"Auditoría Externa",Consolidado!$O$5:$O$1000,"X",Consolidado!$H$5:$H$1000,IF($D$9="Todos","&gt;0",$D$9))&lt;&gt;_xlfn.MINIFS(Consolidado!$B$5:$B$1000,Consolidado!$E$5:$E$1000,$B29,Consolidado!$C$5:$C$1000,"Auditoría Externa",Consolidado!$O$5:$O$1000,"X",Consolidado!$H$5:$H$1000,IF($D$9="Todos","&gt;0",$D$9))," y "&amp;TEXT(DAY(_xlfn.MAXIFS(Consolidado!$B$5:$B$1000,Consolidado!$E$5:$E$1000,$B29,Consolidado!$C$5:$C$1000,"Auditoría Externa",Consolidado!$O$5:$O$1000,"X",Consolidado!$H$5:$H$1000,IF($D$9="Todos","&gt;0",$D$9))),"00")&amp;"/"&amp;TEXT(MONTH(_xlfn.MAXIFS(Consolidado!$B$5:$B$1000,Consolidado!$E$5:$E$1000,$B29,Consolidado!$C$5:$C$1000,"Auditoría Externa",Consolidado!$O$5:$O$1000,"X",Consolidado!$H$5:$H$1000,IF($D$9="Todos","&gt;0",$D$9))),"00")&amp;IF($D$9="Todos","/"&amp;RIGHT(YEAR(_xlfn.MAXIFS(Consolidado!$B$5:$B$1000,Consolidado!$E$5:$E$1000,$B29,Consolidado!$C$5:$C$1000,"Auditoría Externa",Consolidado!$O$5:$O$1000,"X",Consolidado!$H$5:$H$1000,IF($D$9="Todos","&gt;0",$D$9))),2),""),""),""),IF(SUMIFS(Consolidado!$AD$5:$AD$1000,Consolidado!$E$5:$E$1000,$B29,Consolidado!$C$5:$C$1000,"SSF",Consolidado!$O$5:$O$1000,"X",Consolidado!$H$5:$H$1000,IF($D$9="Todos","&gt;0",$D$9))&gt;0,"SSF "&amp;TEXT(DAY(_xlfn.MINIFS(Consolidado!$B$5:$B$1000,Consolidado!$E$5:$E$1000,$B29,Consolidado!$C$5:$C$1000,"SSF",Consolidado!$O$5:$O$1000,"X",Consolidado!$H$5:$H$1000,IF($D$9="Todos","&gt;0",$D$9))),"00")&amp;"/"&amp;TEXT(MONTH(_xlfn.MINIFS(Consolidado!$B$5:$B$1000,Consolidado!$E$5:$E$1000,$B29,Consolidado!$C$5:$C$1000,"SSF",Consolidado!$O$5:$O$1000,"X",Consolidado!$H$5:$H$1000,IF($D$9="Todos","&gt;0",$D$9))),"00")&amp;IF($D$9="Todos","/"&amp;RIGHT(YEAR(_xlfn.MINIFS(Consolidado!$B$5:$B$1000,Consolidado!$E$5:$E$1000,$B29,Consolidado!$C$5:$C$1000,"SSF",Consolidado!$O$5:$O$1000,"X",Consolidado!$H$5:$H$1000,IF($D$9="Todos","&gt;0",$D$9))),2),"")&amp;IF(_xlfn.MAXIFS(Consolidado!$B$5:$B$1000,Consolidado!$E$5:$E$1000,$B29,Consolidado!$C$5:$C$1000,"SSF",Consolidado!$O$5:$O$1000,"X",Consolidado!$H$5:$H$1000,IF($D$9="Todos","&gt;0",$D$9))&lt;&gt;_xlfn.MINIFS(Consolidado!$B$5:$B$1000,Consolidado!$E$5:$E$1000,$B29,Consolidado!$C$5:$C$1000,"SSF",Consolidado!$O$5:$O$1000,"X",Consolidado!$H$5:$H$1000,IF($D$9="Todos","&gt;0",$D$9))," y "&amp;TEXT(DAY(_xlfn.MAXIFS(Consolidado!$B$5:$B$1000,Consolidado!$E$5:$E$1000,$B29,Consolidado!$C$5:$C$1000,"SSF",Consolidado!$O$5:$O$1000,"X",Consolidado!$H$5:$H$1000,IF($D$9="Todos","&gt;0",$D$9))),"00")&amp;"/"&amp;TEXT(MONTH(_xlfn.MAXIFS(Consolidado!$B$5:$B$1000,Consolidado!$E$5:$E$1000,$B29,Consolidado!$C$5:$C$1000,"SSF",Consolidado!$O$5:$O$1000,"X",Consolidado!$H$5:$H$1000,IF($D$9="Todos","&gt;0",$D$9))),"00")&amp;IF($D$9="Todos","/"&amp;RIGHT(YEAR(_xlfn.MAXIFS(Consolidado!$B$5:$B$1000,Consolidado!$E$5:$E$1000,$B29,Consolidado!$C$5:$C$1000,"SSF",Consolidado!$O$5:$O$1000,"X",Consolidado!$H$5:$H$1000,IF($D$9="Todos","&gt;0",$D$9))),2),""),""),""),IF(SUMIFS(Consolidado!$AD$5:$AD$1000,Consolidado!$E$5:$E$1000,$B29,Consolidado!$C$5:$C$1000,"Comité de Supervisión",Consolidado!$O$5:$O$1000,"X",Consolidado!$H$5:$H$1000,IF($D$9="Todos","&gt;0",$D$9))&gt;0,"Comité Sup. "&amp;TEXT(DAY(_xlfn.MINIFS(Consolidado!$B$5:$B$1000,Consolidado!$E$5:$E$1000,$B29,Consolidado!$C$5:$C$1000,"Comité de Supervisión",Consolidado!$O$5:$O$1000,"X",Consolidado!$H$5:$H$1000,IF($D$9="Todos","&gt;0",$D$9))),"00")&amp;"/"&amp;TEXT(MONTH(_xlfn.MINIFS(Consolidado!$B$5:$B$1000,Consolidado!$E$5:$E$1000,$B29,Consolidado!$C$5:$C$1000,"Comité de Supervisión",Consolidado!$O$5:$O$1000,"X",Consolidado!$H$5:$H$1000,IF($D$9="Todos","&gt;0",$D$9))),"00")&amp;IF($D$9="Todos","/"&amp;RIGHT(YEAR(_xlfn.MINIFS(Consolidado!$B$5:$B$1000,Consolidado!$E$5:$E$1000,$B29,Consolidado!$C$5:$C$1000,"Comité de Supervisión",Consolidado!$O$5:$O$1000,"X",Consolidado!$H$5:$H$1000,IF($D$9="Todos","&gt;0",$D$9))),2),"")&amp;IF(_xlfn.MAXIFS(Consolidado!$B$5:$B$1000,Consolidado!$E$5:$E$1000,$B29,Consolidado!$C$5:$C$1000,"Comité de Supervisión",Consolidado!$O$5:$O$1000,"X",Consolidado!$H$5:$H$1000,IF($D$9="Todos","&gt;0",$D$9))&lt;&gt;_xlfn.MINIFS(Consolidado!$B$5:$B$1000,Consolidado!$E$5:$E$1000,$B29,Consolidado!$C$5:$C$1000,"Comité de Supervisión",Consolidado!$O$5:$O$1000,"X",Consolidado!$H$5:$H$1000,IF($D$9="Todos","&gt;0",$D$9))," y "&amp;TEXT(DAY(_xlfn.MAXIFS(Consolidado!$B$5:$B$1000,Consolidado!$E$5:$E$1000,$B29,Consolidado!$C$5:$C$1000,"Comité de Supervisión",Consolidado!$O$5:$O$1000,"X",Consolidado!$H$5:$H$1000,IF($D$9="Todos","&gt;0",$D$9))),"00")&amp;"/"&amp;TEXT(MONTH(_xlfn.MAXIFS(Consolidado!$B$5:$B$1000,Consolidado!$E$5:$E$1000,$B29,Consolidado!$C$5:$C$1000,"Comité de Supervisión",Consolidado!$O$5:$O$1000,"X",Consolidado!$H$5:$H$1000,IF($D$9="Todos","&gt;0",$D$9))),"00")&amp;IF($D$9="Todos","/"&amp;RIGHT(YEAR(_xlfn.MAXIFS(Consolidado!$B$5:$B$1000,Consolidado!$E$5:$E$1000,$B29,Consolidado!$C$5:$C$1000,"Comité de Supervisión",Consolidado!$O$5:$O$1000,"X",Consolidado!$H$5:$H$1000,IF($D$9="Todos","&gt;0",$D$9))),2),""),""),""),IF(SUMIFS(Consolidado!$AD$5:$AD$1000,Consolidado!$E$5:$E$1000,$B29,Consolidado!$C$5:$C$1000,"Consejo de Administración",Consolidado!$O$5:$O$1000,"X",Consolidado!$H$5:$H$1000,IF($D$9="Todos","&gt;0",$D$9))&gt;0,"Consejo "&amp;TEXT(DAY(_xlfn.MINIFS(Consolidado!$B$5:$B$1000,Consolidado!$E$5:$E$1000,$B29,Consolidado!$C$5:$C$1000,"Consejo de Administración",Consolidado!$O$5:$O$1000,"X",Consolidado!$H$5:$H$1000,IF($D$9="Todos","&gt;0",$D$9))),"00")&amp;"/"&amp;TEXT(MONTH(_xlfn.MINIFS(Consolidado!$B$5:$B$1000,Consolidado!$E$5:$E$1000,$B29,Consolidado!$C$5:$C$1000,"Consejo de Administración",Consolidado!$O$5:$O$1000,"X",Consolidado!$H$5:$H$1000,IF($D$9="Todos","&gt;0",$D$9))),"00")&amp;IF($D$9="Todos","/"&amp;RIGHT(YEAR(_xlfn.MINIFS(Consolidado!$B$5:$B$1000,Consolidado!$E$5:$E$1000,$B29,Consolidado!$C$5:$C$1000,"Consejo de Administración",Consolidado!$O$5:$O$1000,"X",Consolidado!$H$5:$H$1000,IF($D$9="Todos","&gt;0",$D$9))),2),"")&amp;IF(_xlfn.MAXIFS(Consolidado!$B$5:$B$1000,Consolidado!$E$5:$E$1000,$B29,Consolidado!$C$5:$C$1000,"Consejo de Administración",Consolidado!$O$5:$O$1000,"X",Consolidado!$H$5:$H$1000,IF($D$9="Todos","&gt;0",$D$9))&lt;&gt;_xlfn.MINIFS(Consolidado!$B$5:$B$1000,Consolidado!$E$5:$E$1000,$B29,Consolidado!$C$5:$C$1000,"Consejo de Administración",Consolidado!$O$5:$O$1000,"X",Consolidado!$H$5:$H$1000,IF($D$9="Todos","&gt;0",$D$9))," y "&amp;TEXT(DAY(_xlfn.MAXIFS(Consolidado!$B$5:$B$1000,Consolidado!$E$5:$E$1000,$B29,Consolidado!$C$5:$C$1000,"Consejo de Administración",Consolidado!$O$5:$O$1000,"X",Consolidado!$H$5:$H$1000,IF($D$9="Todos","&gt;0",$D$9))),"00")&amp;"/"&amp;TEXT(MONTH(_xlfn.MAXIFS(Consolidado!$B$5:$B$1000,Consolidado!$E$5:$E$1000,$B29,Consolidado!$C$5:$C$1000,"Consejo de Administración",Consolidado!$O$5:$O$1000,"X",Consolidado!$H$5:$H$1000,IF($D$9="Todos","&gt;0",$D$9))),"00")&amp;IF($D$9="Todos","/"&amp;RIGHT(YEAR(_xlfn.MAXIFS(Consolidado!$B$5:$B$1000,Consolidado!$E$5:$E$1000,$B29,Consolidado!$C$5:$C$1000,"Consejo de Administración",Consolidado!$O$5:$O$1000,"X",Consolidado!$H$5:$H$1000,IF($D$9="Todos","&gt;0",$D$9))),2),""),""),""),IF(SUMIFS(Consolidado!$AD$5:$AD$1000,Consolidado!$E$5:$E$1000,$B29,Consolidado!$C$5:$C$1000,"Otros",Consolidado!$O$5:$O$1000,"X",Consolidado!$H$5:$H$1000,IF($D$9="Todos","&gt;0",$D$9))&gt;0,"Otros "&amp;TEXT(DAY(_xlfn.MINIFS(Consolidado!$B$5:$B$1000,Consolidado!$E$5:$E$1000,$B29,Consolidado!$C$5:$C$1000,"Otros",Consolidado!$O$5:$O$1000,"X",Consolidado!$H$5:$H$1000,IF($D$9="Todos","&gt;0",$D$9))),"00")&amp;"/"&amp;TEXT(MONTH(_xlfn.MINIFS(Consolidado!$B$5:$B$1000,Consolidado!$E$5:$E$1000,$B29,Consolidado!$C$5:$C$1000,"Otros",Consolidado!$O$5:$O$1000,"X",Consolidado!$H$5:$H$1000,IF($D$9="Todos","&gt;0",$D$9))),"00")&amp;IF($D$9="Todos","/"&amp;RIGHT(YEAR(_xlfn.MINIFS(Consolidado!$B$5:$B$1000,Consolidado!$E$5:$E$1000,$B29,Consolidado!$C$5:$C$1000,"Otros",Consolidado!$O$5:$O$1000,"X",Consolidado!$H$5:$H$1000,IF($D$9="Todos","&gt;0",$D$9))),2),"")&amp;IF(_xlfn.MAXIFS(Consolidado!$B$5:$B$1000,Consolidado!$E$5:$E$1000,$B29,Consolidado!$C$5:$C$1000,"Otros",Consolidado!$O$5:$O$1000,"X",Consolidado!$H$5:$H$1000,IF($D$9="Todos","&gt;0",$D$9))&lt;&gt;_xlfn.MINIFS(Consolidado!$B$5:$B$1000,Consolidado!$E$5:$E$1000,$B29,Consolidado!$C$5:$C$1000,"Otros",Consolidado!$O$5:$O$1000,"X",Consolidado!$H$5:$H$1000,IF($D$9="Todos","&gt;0",$D$9))," y "&amp;TEXT(DAY(_xlfn.MAXIFS(Consolidado!$B$5:$B$1000,Consolidado!$E$5:$E$1000,$B29,Consolidado!$C$5:$C$1000,"Otros",Consolidado!$O$5:$O$1000,"X",Consolidado!$H$5:$H$1000,IF($D$9="Todos","&gt;0",$D$9))),"00")&amp;"/"&amp;TEXT(MONTH(_xlfn.MAXIFS(Consolidado!$B$5:$B$1000,Consolidado!$E$5:$E$1000,$B29,Consolidado!$C$5:$C$1000,"Otros",Consolidado!$O$5:$O$1000,"X",Consolidado!$H$5:$H$1000,IF($D$9="Todos","&gt;0",$D$9))),"00")&amp;IF($D$9="Todos","/"&amp;RIGHT(YEAR(_xlfn.MAXIFS(Consolidado!$B$5:$B$1000,Consolidado!$E$5:$E$1000,$B29,Consolidado!$C$5:$C$1000,"Otros",Consolidado!$O$5:$O$1000,"X",Consolidado!$H$5:$H$1000,IF($D$9="Todos","&gt;0",$D$9))),2),""),""),""))</f>
        <v/>
      </c>
      <c r="R29" s="37" t="str">
        <f aca="false">_xlfn.TEXTJOIN(" +"&amp;CHAR(10),TRUE(),IF(SUMIFS(Consolidado!$AD$5:$AD$1000,Consolidado!$E$5:$E$1000,$B29,Consolidado!$C$5:$C$1000,"Auditoría Interna",Consolidado!$P$5:$P$1000,"X",Consolidado!$H$5:$H$1000,IF($D$9="Todos","&gt;0",$D$9))&gt;0,"Interna "&amp;TEXT(DAY(_xlfn.MINIFS(Consolidado!$B$5:$B$1000,Consolidado!$E$5:$E$1000,$B29,Consolidado!$C$5:$C$1000,"Auditoría Interna",Consolidado!$P$5:$P$1000,"X",Consolidado!$H$5:$H$1000,IF($D$9="Todos","&gt;0",$D$9))),"00")&amp;"/"&amp;TEXT(MONTH(_xlfn.MINIFS(Consolidado!$B$5:$B$1000,Consolidado!$E$5:$E$1000,$B29,Consolidado!$C$5:$C$1000,"Auditoría Interna",Consolidado!$P$5:$P$1000,"X",Consolidado!$H$5:$H$1000,IF($D$9="Todos","&gt;0",$D$9))),"00")&amp;IF($D$9="Todos","/"&amp;RIGHT(YEAR(_xlfn.MINIFS(Consolidado!$B$5:$B$1000,Consolidado!$E$5:$E$1000,$B29,Consolidado!$C$5:$C$1000,"Auditoría Interna",Consolidado!$P$5:$P$1000,"X",Consolidado!$H$5:$H$1000,IF($D$9="Todos","&gt;0",$D$9))),2),"")&amp;IF(_xlfn.MAXIFS(Consolidado!$B$5:$B$1000,Consolidado!$E$5:$E$1000,$B29,Consolidado!$C$5:$C$1000,"Auditoría Interna",Consolidado!$P$5:$P$1000,"X",Consolidado!$H$5:$H$1000,IF($D$9="Todos","&gt;0",$D$9))&lt;&gt;_xlfn.MINIFS(Consolidado!$B$5:$B$1000,Consolidado!$E$5:$E$1000,$B29,Consolidado!$C$5:$C$1000,"Auditoría Interna",Consolidado!$P$5:$P$1000,"X",Consolidado!$H$5:$H$1000,IF($D$9="Todos","&gt;0",$D$9))," y "&amp;TEXT(DAY(_xlfn.MAXIFS(Consolidado!$B$5:$B$1000,Consolidado!$E$5:$E$1000,$B29,Consolidado!$C$5:$C$1000,"Auditoría Interna",Consolidado!$P$5:$P$1000,"X",Consolidado!$H$5:$H$1000,IF($D$9="Todos","&gt;0",$D$9))),"00")&amp;"/"&amp;TEXT(MONTH(_xlfn.MAXIFS(Consolidado!$B$5:$B$1000,Consolidado!$E$5:$E$1000,$B29,Consolidado!$C$5:$C$1000,"Auditoría Interna",Consolidado!$P$5:$P$1000,"X",Consolidado!$H$5:$H$1000,IF($D$9="Todos","&gt;0",$D$9))),"00")&amp;IF($D$9="Todos","/"&amp;RIGHT(YEAR(_xlfn.MAXIFS(Consolidado!$B$5:$B$1000,Consolidado!$E$5:$E$1000,$B29,Consolidado!$C$5:$C$1000,"Auditoría Interna",Consolidado!$P$5:$P$1000,"X",Consolidado!$H$5:$H$1000,IF($D$9="Todos","&gt;0",$D$9))),2),""),""),""),IF(SUMIFS(Consolidado!$AD$5:$AD$1000,Consolidado!$E$5:$E$1000,$B29,Consolidado!$C$5:$C$1000,"Auditoría Externa",Consolidado!$P$5:$P$1000,"X",Consolidado!$H$5:$H$1000,IF($D$9="Todos","&gt;0",$D$9))&gt;0,"Externa "&amp;TEXT(DAY(_xlfn.MINIFS(Consolidado!$B$5:$B$1000,Consolidado!$E$5:$E$1000,$B29,Consolidado!$C$5:$C$1000,"Auditoría Externa",Consolidado!$P$5:$P$1000,"X",Consolidado!$H$5:$H$1000,IF($D$9="Todos","&gt;0",$D$9))),"00")&amp;"/"&amp;TEXT(MONTH(_xlfn.MINIFS(Consolidado!$B$5:$B$1000,Consolidado!$E$5:$E$1000,$B29,Consolidado!$C$5:$C$1000,"Auditoría Externa",Consolidado!$P$5:$P$1000,"X",Consolidado!$H$5:$H$1000,IF($D$9="Todos","&gt;0",$D$9))),"00")&amp;IF($D$9="Todos","/"&amp;RIGHT(YEAR(_xlfn.MINIFS(Consolidado!$B$5:$B$1000,Consolidado!$E$5:$E$1000,$B29,Consolidado!$C$5:$C$1000,"Auditoría Externa",Consolidado!$P$5:$P$1000,"X",Consolidado!$H$5:$H$1000,IF($D$9="Todos","&gt;0",$D$9))),2),"")&amp;IF(_xlfn.MAXIFS(Consolidado!$B$5:$B$1000,Consolidado!$E$5:$E$1000,$B29,Consolidado!$C$5:$C$1000,"Auditoría Externa",Consolidado!$P$5:$P$1000,"X",Consolidado!$H$5:$H$1000,IF($D$9="Todos","&gt;0",$D$9))&lt;&gt;_xlfn.MINIFS(Consolidado!$B$5:$B$1000,Consolidado!$E$5:$E$1000,$B29,Consolidado!$C$5:$C$1000,"Auditoría Externa",Consolidado!$P$5:$P$1000,"X",Consolidado!$H$5:$H$1000,IF($D$9="Todos","&gt;0",$D$9))," y "&amp;TEXT(DAY(_xlfn.MAXIFS(Consolidado!$B$5:$B$1000,Consolidado!$E$5:$E$1000,$B29,Consolidado!$C$5:$C$1000,"Auditoría Externa",Consolidado!$P$5:$P$1000,"X",Consolidado!$H$5:$H$1000,IF($D$9="Todos","&gt;0",$D$9))),"00")&amp;"/"&amp;TEXT(MONTH(_xlfn.MAXIFS(Consolidado!$B$5:$B$1000,Consolidado!$E$5:$E$1000,$B29,Consolidado!$C$5:$C$1000,"Auditoría Externa",Consolidado!$P$5:$P$1000,"X",Consolidado!$H$5:$H$1000,IF($D$9="Todos","&gt;0",$D$9))),"00")&amp;IF($D$9="Todos","/"&amp;RIGHT(YEAR(_xlfn.MAXIFS(Consolidado!$B$5:$B$1000,Consolidado!$E$5:$E$1000,$B29,Consolidado!$C$5:$C$1000,"Auditoría Externa",Consolidado!$P$5:$P$1000,"X",Consolidado!$H$5:$H$1000,IF($D$9="Todos","&gt;0",$D$9))),2),""),""),""),IF(SUMIFS(Consolidado!$AD$5:$AD$1000,Consolidado!$E$5:$E$1000,$B29,Consolidado!$C$5:$C$1000,"SSF",Consolidado!$P$5:$P$1000,"X",Consolidado!$H$5:$H$1000,IF($D$9="Todos","&gt;0",$D$9))&gt;0,"SSF "&amp;TEXT(DAY(_xlfn.MINIFS(Consolidado!$B$5:$B$1000,Consolidado!$E$5:$E$1000,$B29,Consolidado!$C$5:$C$1000,"SSF",Consolidado!$P$5:$P$1000,"X",Consolidado!$H$5:$H$1000,IF($D$9="Todos","&gt;0",$D$9))),"00")&amp;"/"&amp;TEXT(MONTH(_xlfn.MINIFS(Consolidado!$B$5:$B$1000,Consolidado!$E$5:$E$1000,$B29,Consolidado!$C$5:$C$1000,"SSF",Consolidado!$P$5:$P$1000,"X",Consolidado!$H$5:$H$1000,IF($D$9="Todos","&gt;0",$D$9))),"00")&amp;IF($D$9="Todos","/"&amp;RIGHT(YEAR(_xlfn.MINIFS(Consolidado!$B$5:$B$1000,Consolidado!$E$5:$E$1000,$B29,Consolidado!$C$5:$C$1000,"SSF",Consolidado!$P$5:$P$1000,"X",Consolidado!$H$5:$H$1000,IF($D$9="Todos","&gt;0",$D$9))),2),"")&amp;IF(_xlfn.MAXIFS(Consolidado!$B$5:$B$1000,Consolidado!$E$5:$E$1000,$B29,Consolidado!$C$5:$C$1000,"SSF",Consolidado!$P$5:$P$1000,"X",Consolidado!$H$5:$H$1000,IF($D$9="Todos","&gt;0",$D$9))&lt;&gt;_xlfn.MINIFS(Consolidado!$B$5:$B$1000,Consolidado!$E$5:$E$1000,$B29,Consolidado!$C$5:$C$1000,"SSF",Consolidado!$P$5:$P$1000,"X",Consolidado!$H$5:$H$1000,IF($D$9="Todos","&gt;0",$D$9))," y "&amp;TEXT(DAY(_xlfn.MAXIFS(Consolidado!$B$5:$B$1000,Consolidado!$E$5:$E$1000,$B29,Consolidado!$C$5:$C$1000,"SSF",Consolidado!$P$5:$P$1000,"X",Consolidado!$H$5:$H$1000,IF($D$9="Todos","&gt;0",$D$9))),"00")&amp;"/"&amp;TEXT(MONTH(_xlfn.MAXIFS(Consolidado!$B$5:$B$1000,Consolidado!$E$5:$E$1000,$B29,Consolidado!$C$5:$C$1000,"SSF",Consolidado!$P$5:$P$1000,"X",Consolidado!$H$5:$H$1000,IF($D$9="Todos","&gt;0",$D$9))),"00")&amp;IF($D$9="Todos","/"&amp;RIGHT(YEAR(_xlfn.MAXIFS(Consolidado!$B$5:$B$1000,Consolidado!$E$5:$E$1000,$B29,Consolidado!$C$5:$C$1000,"SSF",Consolidado!$P$5:$P$1000,"X",Consolidado!$H$5:$H$1000,IF($D$9="Todos","&gt;0",$D$9))),2),""),""),""),IF(SUMIFS(Consolidado!$AD$5:$AD$1000,Consolidado!$E$5:$E$1000,$B29,Consolidado!$C$5:$C$1000,"Comité de Supervisión",Consolidado!$P$5:$P$1000,"X",Consolidado!$H$5:$H$1000,IF($D$9="Todos","&gt;0",$D$9))&gt;0,"Comité Sup. "&amp;TEXT(DAY(_xlfn.MINIFS(Consolidado!$B$5:$B$1000,Consolidado!$E$5:$E$1000,$B29,Consolidado!$C$5:$C$1000,"Comité de Supervisión",Consolidado!$P$5:$P$1000,"X",Consolidado!$H$5:$H$1000,IF($D$9="Todos","&gt;0",$D$9))),"00")&amp;"/"&amp;TEXT(MONTH(_xlfn.MINIFS(Consolidado!$B$5:$B$1000,Consolidado!$E$5:$E$1000,$B29,Consolidado!$C$5:$C$1000,"Comité de Supervisión",Consolidado!$P$5:$P$1000,"X",Consolidado!$H$5:$H$1000,IF($D$9="Todos","&gt;0",$D$9))),"00")&amp;IF($D$9="Todos","/"&amp;RIGHT(YEAR(_xlfn.MINIFS(Consolidado!$B$5:$B$1000,Consolidado!$E$5:$E$1000,$B29,Consolidado!$C$5:$C$1000,"Comité de Supervisión",Consolidado!$P$5:$P$1000,"X",Consolidado!$H$5:$H$1000,IF($D$9="Todos","&gt;0",$D$9))),2),"")&amp;IF(_xlfn.MAXIFS(Consolidado!$B$5:$B$1000,Consolidado!$E$5:$E$1000,$B29,Consolidado!$C$5:$C$1000,"Comité de Supervisión",Consolidado!$P$5:$P$1000,"X",Consolidado!$H$5:$H$1000,IF($D$9="Todos","&gt;0",$D$9))&lt;&gt;_xlfn.MINIFS(Consolidado!$B$5:$B$1000,Consolidado!$E$5:$E$1000,$B29,Consolidado!$C$5:$C$1000,"Comité de Supervisión",Consolidado!$P$5:$P$1000,"X",Consolidado!$H$5:$H$1000,IF($D$9="Todos","&gt;0",$D$9))," y "&amp;TEXT(DAY(_xlfn.MAXIFS(Consolidado!$B$5:$B$1000,Consolidado!$E$5:$E$1000,$B29,Consolidado!$C$5:$C$1000,"Comité de Supervisión",Consolidado!$P$5:$P$1000,"X",Consolidado!$H$5:$H$1000,IF($D$9="Todos","&gt;0",$D$9))),"00")&amp;"/"&amp;TEXT(MONTH(_xlfn.MAXIFS(Consolidado!$B$5:$B$1000,Consolidado!$E$5:$E$1000,$B29,Consolidado!$C$5:$C$1000,"Comité de Supervisión",Consolidado!$P$5:$P$1000,"X",Consolidado!$H$5:$H$1000,IF($D$9="Todos","&gt;0",$D$9))),"00")&amp;IF($D$9="Todos","/"&amp;RIGHT(YEAR(_xlfn.MAXIFS(Consolidado!$B$5:$B$1000,Consolidado!$E$5:$E$1000,$B29,Consolidado!$C$5:$C$1000,"Comité de Supervisión",Consolidado!$P$5:$P$1000,"X",Consolidado!$H$5:$H$1000,IF($D$9="Todos","&gt;0",$D$9))),2),""),""),""),IF(SUMIFS(Consolidado!$AD$5:$AD$1000,Consolidado!$E$5:$E$1000,$B29,Consolidado!$C$5:$C$1000,"Consejo de Administración",Consolidado!$P$5:$P$1000,"X",Consolidado!$H$5:$H$1000,IF($D$9="Todos","&gt;0",$D$9))&gt;0,"Consejo "&amp;TEXT(DAY(_xlfn.MINIFS(Consolidado!$B$5:$B$1000,Consolidado!$E$5:$E$1000,$B29,Consolidado!$C$5:$C$1000,"Consejo de Administración",Consolidado!$P$5:$P$1000,"X",Consolidado!$H$5:$H$1000,IF($D$9="Todos","&gt;0",$D$9))),"00")&amp;"/"&amp;TEXT(MONTH(_xlfn.MINIFS(Consolidado!$B$5:$B$1000,Consolidado!$E$5:$E$1000,$B29,Consolidado!$C$5:$C$1000,"Consejo de Administración",Consolidado!$P$5:$P$1000,"X",Consolidado!$H$5:$H$1000,IF($D$9="Todos","&gt;0",$D$9))),"00")&amp;IF($D$9="Todos","/"&amp;RIGHT(YEAR(_xlfn.MINIFS(Consolidado!$B$5:$B$1000,Consolidado!$E$5:$E$1000,$B29,Consolidado!$C$5:$C$1000,"Consejo de Administración",Consolidado!$P$5:$P$1000,"X",Consolidado!$H$5:$H$1000,IF($D$9="Todos","&gt;0",$D$9))),2),"")&amp;IF(_xlfn.MAXIFS(Consolidado!$B$5:$B$1000,Consolidado!$E$5:$E$1000,$B29,Consolidado!$C$5:$C$1000,"Consejo de Administración",Consolidado!$P$5:$P$1000,"X",Consolidado!$H$5:$H$1000,IF($D$9="Todos","&gt;0",$D$9))&lt;&gt;_xlfn.MINIFS(Consolidado!$B$5:$B$1000,Consolidado!$E$5:$E$1000,$B29,Consolidado!$C$5:$C$1000,"Consejo de Administración",Consolidado!$P$5:$P$1000,"X",Consolidado!$H$5:$H$1000,IF($D$9="Todos","&gt;0",$D$9))," y "&amp;TEXT(DAY(_xlfn.MAXIFS(Consolidado!$B$5:$B$1000,Consolidado!$E$5:$E$1000,$B29,Consolidado!$C$5:$C$1000,"Consejo de Administración",Consolidado!$P$5:$P$1000,"X",Consolidado!$H$5:$H$1000,IF($D$9="Todos","&gt;0",$D$9))),"00")&amp;"/"&amp;TEXT(MONTH(_xlfn.MAXIFS(Consolidado!$B$5:$B$1000,Consolidado!$E$5:$E$1000,$B29,Consolidado!$C$5:$C$1000,"Consejo de Administración",Consolidado!$P$5:$P$1000,"X",Consolidado!$H$5:$H$1000,IF($D$9="Todos","&gt;0",$D$9))),"00")&amp;IF($D$9="Todos","/"&amp;RIGHT(YEAR(_xlfn.MAXIFS(Consolidado!$B$5:$B$1000,Consolidado!$E$5:$E$1000,$B29,Consolidado!$C$5:$C$1000,"Consejo de Administración",Consolidado!$P$5:$P$1000,"X",Consolidado!$H$5:$H$1000,IF($D$9="Todos","&gt;0",$D$9))),2),""),""),""),IF(SUMIFS(Consolidado!$AD$5:$AD$1000,Consolidado!$E$5:$E$1000,$B29,Consolidado!$C$5:$C$1000,"Otros",Consolidado!$P$5:$P$1000,"X",Consolidado!$H$5:$H$1000,IF($D$9="Todos","&gt;0",$D$9))&gt;0,"Otros "&amp;TEXT(DAY(_xlfn.MINIFS(Consolidado!$B$5:$B$1000,Consolidado!$E$5:$E$1000,$B29,Consolidado!$C$5:$C$1000,"Otros",Consolidado!$P$5:$P$1000,"X",Consolidado!$H$5:$H$1000,IF($D$9="Todos","&gt;0",$D$9))),"00")&amp;"/"&amp;TEXT(MONTH(_xlfn.MINIFS(Consolidado!$B$5:$B$1000,Consolidado!$E$5:$E$1000,$B29,Consolidado!$C$5:$C$1000,"Otros",Consolidado!$P$5:$P$1000,"X",Consolidado!$H$5:$H$1000,IF($D$9="Todos","&gt;0",$D$9))),"00")&amp;IF($D$9="Todos","/"&amp;RIGHT(YEAR(_xlfn.MINIFS(Consolidado!$B$5:$B$1000,Consolidado!$E$5:$E$1000,$B29,Consolidado!$C$5:$C$1000,"Otros",Consolidado!$P$5:$P$1000,"X",Consolidado!$H$5:$H$1000,IF($D$9="Todos","&gt;0",$D$9))),2),"")&amp;IF(_xlfn.MAXIFS(Consolidado!$B$5:$B$1000,Consolidado!$E$5:$E$1000,$B29,Consolidado!$C$5:$C$1000,"Otros",Consolidado!$P$5:$P$1000,"X",Consolidado!$H$5:$H$1000,IF($D$9="Todos","&gt;0",$D$9))&lt;&gt;_xlfn.MINIFS(Consolidado!$B$5:$B$1000,Consolidado!$E$5:$E$1000,$B29,Consolidado!$C$5:$C$1000,"Otros",Consolidado!$P$5:$P$1000,"X",Consolidado!$H$5:$H$1000,IF($D$9="Todos","&gt;0",$D$9))," y "&amp;TEXT(DAY(_xlfn.MAXIFS(Consolidado!$B$5:$B$1000,Consolidado!$E$5:$E$1000,$B29,Consolidado!$C$5:$C$1000,"Otros",Consolidado!$P$5:$P$1000,"X",Consolidado!$H$5:$H$1000,IF($D$9="Todos","&gt;0",$D$9))),"00")&amp;"/"&amp;TEXT(MONTH(_xlfn.MAXIFS(Consolidado!$B$5:$B$1000,Consolidado!$E$5:$E$1000,$B29,Consolidado!$C$5:$C$1000,"Otros",Consolidado!$P$5:$P$1000,"X",Consolidado!$H$5:$H$1000,IF($D$9="Todos","&gt;0",$D$9))),"00")&amp;IF($D$9="Todos","/"&amp;RIGHT(YEAR(_xlfn.MAXIFS(Consolidado!$B$5:$B$1000,Consolidado!$E$5:$E$1000,$B29,Consolidado!$C$5:$C$1000,"Otros",Consolidado!$P$5:$P$1000,"X",Consolidado!$H$5:$H$1000,IF($D$9="Todos","&gt;0",$D$9))),2),""),""),""))</f>
        <v>Interna 22/08</v>
      </c>
      <c r="S29" s="37" t="str">
        <f aca="false">_xlfn.TEXTJOIN(" +"&amp;CHAR(10),TRUE(),IF(SUMIFS(Consolidado!$AD$5:$AD$1000,Consolidado!$E$5:$E$1000,$B29,Consolidado!$C$5:$C$1000,"Auditoría Interna",Consolidado!$Q$5:$Q$1000,"X",Consolidado!$H$5:$H$1000,IF($D$9="Todos","&gt;0",$D$9))&gt;0,"Interna "&amp;TEXT(DAY(_xlfn.MINIFS(Consolidado!$B$5:$B$1000,Consolidado!$E$5:$E$1000,$B29,Consolidado!$C$5:$C$1000,"Auditoría Interna",Consolidado!$Q$5:$Q$1000,"X",Consolidado!$H$5:$H$1000,IF($D$9="Todos","&gt;0",$D$9))),"00")&amp;"/"&amp;TEXT(MONTH(_xlfn.MINIFS(Consolidado!$B$5:$B$1000,Consolidado!$E$5:$E$1000,$B29,Consolidado!$C$5:$C$1000,"Auditoría Interna",Consolidado!$Q$5:$Q$1000,"X",Consolidado!$H$5:$H$1000,IF($D$9="Todos","&gt;0",$D$9))),"00")&amp;IF($D$9="Todos","/"&amp;RIGHT(YEAR(_xlfn.MINIFS(Consolidado!$B$5:$B$1000,Consolidado!$E$5:$E$1000,$B29,Consolidado!$C$5:$C$1000,"Auditoría Interna",Consolidado!$Q$5:$Q$1000,"X",Consolidado!$H$5:$H$1000,IF($D$9="Todos","&gt;0",$D$9))),2),"")&amp;IF(_xlfn.MAXIFS(Consolidado!$B$5:$B$1000,Consolidado!$E$5:$E$1000,$B29,Consolidado!$C$5:$C$1000,"Auditoría Interna",Consolidado!$Q$5:$Q$1000,"X",Consolidado!$H$5:$H$1000,IF($D$9="Todos","&gt;0",$D$9))&lt;&gt;_xlfn.MINIFS(Consolidado!$B$5:$B$1000,Consolidado!$E$5:$E$1000,$B29,Consolidado!$C$5:$C$1000,"Auditoría Interna",Consolidado!$Q$5:$Q$1000,"X",Consolidado!$H$5:$H$1000,IF($D$9="Todos","&gt;0",$D$9))," y "&amp;TEXT(DAY(_xlfn.MAXIFS(Consolidado!$B$5:$B$1000,Consolidado!$E$5:$E$1000,$B29,Consolidado!$C$5:$C$1000,"Auditoría Interna",Consolidado!$Q$5:$Q$1000,"X",Consolidado!$H$5:$H$1000,IF($D$9="Todos","&gt;0",$D$9))),"00")&amp;"/"&amp;TEXT(MONTH(_xlfn.MAXIFS(Consolidado!$B$5:$B$1000,Consolidado!$E$5:$E$1000,$B29,Consolidado!$C$5:$C$1000,"Auditoría Interna",Consolidado!$Q$5:$Q$1000,"X",Consolidado!$H$5:$H$1000,IF($D$9="Todos","&gt;0",$D$9))),"00")&amp;IF($D$9="Todos","/"&amp;RIGHT(YEAR(_xlfn.MAXIFS(Consolidado!$B$5:$B$1000,Consolidado!$E$5:$E$1000,$B29,Consolidado!$C$5:$C$1000,"Auditoría Interna",Consolidado!$Q$5:$Q$1000,"X",Consolidado!$H$5:$H$1000,IF($D$9="Todos","&gt;0",$D$9))),2),""),""),""),IF(SUMIFS(Consolidado!$AD$5:$AD$1000,Consolidado!$E$5:$E$1000,$B29,Consolidado!$C$5:$C$1000,"Auditoría Externa",Consolidado!$Q$5:$Q$1000,"X",Consolidado!$H$5:$H$1000,IF($D$9="Todos","&gt;0",$D$9))&gt;0,"Externa "&amp;TEXT(DAY(_xlfn.MINIFS(Consolidado!$B$5:$B$1000,Consolidado!$E$5:$E$1000,$B29,Consolidado!$C$5:$C$1000,"Auditoría Externa",Consolidado!$Q$5:$Q$1000,"X",Consolidado!$H$5:$H$1000,IF($D$9="Todos","&gt;0",$D$9))),"00")&amp;"/"&amp;TEXT(MONTH(_xlfn.MINIFS(Consolidado!$B$5:$B$1000,Consolidado!$E$5:$E$1000,$B29,Consolidado!$C$5:$C$1000,"Auditoría Externa",Consolidado!$Q$5:$Q$1000,"X",Consolidado!$H$5:$H$1000,IF($D$9="Todos","&gt;0",$D$9))),"00")&amp;IF($D$9="Todos","/"&amp;RIGHT(YEAR(_xlfn.MINIFS(Consolidado!$B$5:$B$1000,Consolidado!$E$5:$E$1000,$B29,Consolidado!$C$5:$C$1000,"Auditoría Externa",Consolidado!$Q$5:$Q$1000,"X",Consolidado!$H$5:$H$1000,IF($D$9="Todos","&gt;0",$D$9))),2),"")&amp;IF(_xlfn.MAXIFS(Consolidado!$B$5:$B$1000,Consolidado!$E$5:$E$1000,$B29,Consolidado!$C$5:$C$1000,"Auditoría Externa",Consolidado!$Q$5:$Q$1000,"X",Consolidado!$H$5:$H$1000,IF($D$9="Todos","&gt;0",$D$9))&lt;&gt;_xlfn.MINIFS(Consolidado!$B$5:$B$1000,Consolidado!$E$5:$E$1000,$B29,Consolidado!$C$5:$C$1000,"Auditoría Externa",Consolidado!$Q$5:$Q$1000,"X",Consolidado!$H$5:$H$1000,IF($D$9="Todos","&gt;0",$D$9))," y "&amp;TEXT(DAY(_xlfn.MAXIFS(Consolidado!$B$5:$B$1000,Consolidado!$E$5:$E$1000,$B29,Consolidado!$C$5:$C$1000,"Auditoría Externa",Consolidado!$Q$5:$Q$1000,"X",Consolidado!$H$5:$H$1000,IF($D$9="Todos","&gt;0",$D$9))),"00")&amp;"/"&amp;TEXT(MONTH(_xlfn.MAXIFS(Consolidado!$B$5:$B$1000,Consolidado!$E$5:$E$1000,$B29,Consolidado!$C$5:$C$1000,"Auditoría Externa",Consolidado!$Q$5:$Q$1000,"X",Consolidado!$H$5:$H$1000,IF($D$9="Todos","&gt;0",$D$9))),"00")&amp;IF($D$9="Todos","/"&amp;RIGHT(YEAR(_xlfn.MAXIFS(Consolidado!$B$5:$B$1000,Consolidado!$E$5:$E$1000,$B29,Consolidado!$C$5:$C$1000,"Auditoría Externa",Consolidado!$Q$5:$Q$1000,"X",Consolidado!$H$5:$H$1000,IF($D$9="Todos","&gt;0",$D$9))),2),""),""),""),IF(SUMIFS(Consolidado!$AD$5:$AD$1000,Consolidado!$E$5:$E$1000,$B29,Consolidado!$C$5:$C$1000,"SSF",Consolidado!$Q$5:$Q$1000,"X",Consolidado!$H$5:$H$1000,IF($D$9="Todos","&gt;0",$D$9))&gt;0,"SSF "&amp;TEXT(DAY(_xlfn.MINIFS(Consolidado!$B$5:$B$1000,Consolidado!$E$5:$E$1000,$B29,Consolidado!$C$5:$C$1000,"SSF",Consolidado!$Q$5:$Q$1000,"X",Consolidado!$H$5:$H$1000,IF($D$9="Todos","&gt;0",$D$9))),"00")&amp;"/"&amp;TEXT(MONTH(_xlfn.MINIFS(Consolidado!$B$5:$B$1000,Consolidado!$E$5:$E$1000,$B29,Consolidado!$C$5:$C$1000,"SSF",Consolidado!$Q$5:$Q$1000,"X",Consolidado!$H$5:$H$1000,IF($D$9="Todos","&gt;0",$D$9))),"00")&amp;IF($D$9="Todos","/"&amp;RIGHT(YEAR(_xlfn.MINIFS(Consolidado!$B$5:$B$1000,Consolidado!$E$5:$E$1000,$B29,Consolidado!$C$5:$C$1000,"SSF",Consolidado!$Q$5:$Q$1000,"X",Consolidado!$H$5:$H$1000,IF($D$9="Todos","&gt;0",$D$9))),2),"")&amp;IF(_xlfn.MAXIFS(Consolidado!$B$5:$B$1000,Consolidado!$E$5:$E$1000,$B29,Consolidado!$C$5:$C$1000,"SSF",Consolidado!$Q$5:$Q$1000,"X",Consolidado!$H$5:$H$1000,IF($D$9="Todos","&gt;0",$D$9))&lt;&gt;_xlfn.MINIFS(Consolidado!$B$5:$B$1000,Consolidado!$E$5:$E$1000,$B29,Consolidado!$C$5:$C$1000,"SSF",Consolidado!$Q$5:$Q$1000,"X",Consolidado!$H$5:$H$1000,IF($D$9="Todos","&gt;0",$D$9))," y "&amp;TEXT(DAY(_xlfn.MAXIFS(Consolidado!$B$5:$B$1000,Consolidado!$E$5:$E$1000,$B29,Consolidado!$C$5:$C$1000,"SSF",Consolidado!$Q$5:$Q$1000,"X",Consolidado!$H$5:$H$1000,IF($D$9="Todos","&gt;0",$D$9))),"00")&amp;"/"&amp;TEXT(MONTH(_xlfn.MAXIFS(Consolidado!$B$5:$B$1000,Consolidado!$E$5:$E$1000,$B29,Consolidado!$C$5:$C$1000,"SSF",Consolidado!$Q$5:$Q$1000,"X",Consolidado!$H$5:$H$1000,IF($D$9="Todos","&gt;0",$D$9))),"00")&amp;IF($D$9="Todos","/"&amp;RIGHT(YEAR(_xlfn.MAXIFS(Consolidado!$B$5:$B$1000,Consolidado!$E$5:$E$1000,$B29,Consolidado!$C$5:$C$1000,"SSF",Consolidado!$Q$5:$Q$1000,"X",Consolidado!$H$5:$H$1000,IF($D$9="Todos","&gt;0",$D$9))),2),""),""),""),IF(SUMIFS(Consolidado!$AD$5:$AD$1000,Consolidado!$E$5:$E$1000,$B29,Consolidado!$C$5:$C$1000,"Comité de Supervisión",Consolidado!$Q$5:$Q$1000,"X",Consolidado!$H$5:$H$1000,IF($D$9="Todos","&gt;0",$D$9))&gt;0,"Comité Sup. "&amp;TEXT(DAY(_xlfn.MINIFS(Consolidado!$B$5:$B$1000,Consolidado!$E$5:$E$1000,$B29,Consolidado!$C$5:$C$1000,"Comité de Supervisión",Consolidado!$Q$5:$Q$1000,"X",Consolidado!$H$5:$H$1000,IF($D$9="Todos","&gt;0",$D$9))),"00")&amp;"/"&amp;TEXT(MONTH(_xlfn.MINIFS(Consolidado!$B$5:$B$1000,Consolidado!$E$5:$E$1000,$B29,Consolidado!$C$5:$C$1000,"Comité de Supervisión",Consolidado!$Q$5:$Q$1000,"X",Consolidado!$H$5:$H$1000,IF($D$9="Todos","&gt;0",$D$9))),"00")&amp;IF($D$9="Todos","/"&amp;RIGHT(YEAR(_xlfn.MINIFS(Consolidado!$B$5:$B$1000,Consolidado!$E$5:$E$1000,$B29,Consolidado!$C$5:$C$1000,"Comité de Supervisión",Consolidado!$Q$5:$Q$1000,"X",Consolidado!$H$5:$H$1000,IF($D$9="Todos","&gt;0",$D$9))),2),"")&amp;IF(_xlfn.MAXIFS(Consolidado!$B$5:$B$1000,Consolidado!$E$5:$E$1000,$B29,Consolidado!$C$5:$C$1000,"Comité de Supervisión",Consolidado!$Q$5:$Q$1000,"X",Consolidado!$H$5:$H$1000,IF($D$9="Todos","&gt;0",$D$9))&lt;&gt;_xlfn.MINIFS(Consolidado!$B$5:$B$1000,Consolidado!$E$5:$E$1000,$B29,Consolidado!$C$5:$C$1000,"Comité de Supervisión",Consolidado!$Q$5:$Q$1000,"X",Consolidado!$H$5:$H$1000,IF($D$9="Todos","&gt;0",$D$9))," y "&amp;TEXT(DAY(_xlfn.MAXIFS(Consolidado!$B$5:$B$1000,Consolidado!$E$5:$E$1000,$B29,Consolidado!$C$5:$C$1000,"Comité de Supervisión",Consolidado!$Q$5:$Q$1000,"X",Consolidado!$H$5:$H$1000,IF($D$9="Todos","&gt;0",$D$9))),"00")&amp;"/"&amp;TEXT(MONTH(_xlfn.MAXIFS(Consolidado!$B$5:$B$1000,Consolidado!$E$5:$E$1000,$B29,Consolidado!$C$5:$C$1000,"Comité de Supervisión",Consolidado!$Q$5:$Q$1000,"X",Consolidado!$H$5:$H$1000,IF($D$9="Todos","&gt;0",$D$9))),"00")&amp;IF($D$9="Todos","/"&amp;RIGHT(YEAR(_xlfn.MAXIFS(Consolidado!$B$5:$B$1000,Consolidado!$E$5:$E$1000,$B29,Consolidado!$C$5:$C$1000,"Comité de Supervisión",Consolidado!$Q$5:$Q$1000,"X",Consolidado!$H$5:$H$1000,IF($D$9="Todos","&gt;0",$D$9))),2),""),""),""),IF(SUMIFS(Consolidado!$AD$5:$AD$1000,Consolidado!$E$5:$E$1000,$B29,Consolidado!$C$5:$C$1000,"Consejo de Administración",Consolidado!$Q$5:$Q$1000,"X",Consolidado!$H$5:$H$1000,IF($D$9="Todos","&gt;0",$D$9))&gt;0,"Consejo "&amp;TEXT(DAY(_xlfn.MINIFS(Consolidado!$B$5:$B$1000,Consolidado!$E$5:$E$1000,$B29,Consolidado!$C$5:$C$1000,"Consejo de Administración",Consolidado!$Q$5:$Q$1000,"X",Consolidado!$H$5:$H$1000,IF($D$9="Todos","&gt;0",$D$9))),"00")&amp;"/"&amp;TEXT(MONTH(_xlfn.MINIFS(Consolidado!$B$5:$B$1000,Consolidado!$E$5:$E$1000,$B29,Consolidado!$C$5:$C$1000,"Consejo de Administración",Consolidado!$Q$5:$Q$1000,"X",Consolidado!$H$5:$H$1000,IF($D$9="Todos","&gt;0",$D$9))),"00")&amp;IF($D$9="Todos","/"&amp;RIGHT(YEAR(_xlfn.MINIFS(Consolidado!$B$5:$B$1000,Consolidado!$E$5:$E$1000,$B29,Consolidado!$C$5:$C$1000,"Consejo de Administración",Consolidado!$Q$5:$Q$1000,"X",Consolidado!$H$5:$H$1000,IF($D$9="Todos","&gt;0",$D$9))),2),"")&amp;IF(_xlfn.MAXIFS(Consolidado!$B$5:$B$1000,Consolidado!$E$5:$E$1000,$B29,Consolidado!$C$5:$C$1000,"Consejo de Administración",Consolidado!$Q$5:$Q$1000,"X",Consolidado!$H$5:$H$1000,IF($D$9="Todos","&gt;0",$D$9))&lt;&gt;_xlfn.MINIFS(Consolidado!$B$5:$B$1000,Consolidado!$E$5:$E$1000,$B29,Consolidado!$C$5:$C$1000,"Consejo de Administración",Consolidado!$Q$5:$Q$1000,"X",Consolidado!$H$5:$H$1000,IF($D$9="Todos","&gt;0",$D$9))," y "&amp;TEXT(DAY(_xlfn.MAXIFS(Consolidado!$B$5:$B$1000,Consolidado!$E$5:$E$1000,$B29,Consolidado!$C$5:$C$1000,"Consejo de Administración",Consolidado!$Q$5:$Q$1000,"X",Consolidado!$H$5:$H$1000,IF($D$9="Todos","&gt;0",$D$9))),"00")&amp;"/"&amp;TEXT(MONTH(_xlfn.MAXIFS(Consolidado!$B$5:$B$1000,Consolidado!$E$5:$E$1000,$B29,Consolidado!$C$5:$C$1000,"Consejo de Administración",Consolidado!$Q$5:$Q$1000,"X",Consolidado!$H$5:$H$1000,IF($D$9="Todos","&gt;0",$D$9))),"00")&amp;IF($D$9="Todos","/"&amp;RIGHT(YEAR(_xlfn.MAXIFS(Consolidado!$B$5:$B$1000,Consolidado!$E$5:$E$1000,$B29,Consolidado!$C$5:$C$1000,"Consejo de Administración",Consolidado!$Q$5:$Q$1000,"X",Consolidado!$H$5:$H$1000,IF($D$9="Todos","&gt;0",$D$9))),2),""),""),""),IF(SUMIFS(Consolidado!$AD$5:$AD$1000,Consolidado!$E$5:$E$1000,$B29,Consolidado!$C$5:$C$1000,"Otros",Consolidado!$Q$5:$Q$1000,"X",Consolidado!$H$5:$H$1000,IF($D$9="Todos","&gt;0",$D$9))&gt;0,"Otros "&amp;TEXT(DAY(_xlfn.MINIFS(Consolidado!$B$5:$B$1000,Consolidado!$E$5:$E$1000,$B29,Consolidado!$C$5:$C$1000,"Otros",Consolidado!$Q$5:$Q$1000,"X",Consolidado!$H$5:$H$1000,IF($D$9="Todos","&gt;0",$D$9))),"00")&amp;"/"&amp;TEXT(MONTH(_xlfn.MINIFS(Consolidado!$B$5:$B$1000,Consolidado!$E$5:$E$1000,$B29,Consolidado!$C$5:$C$1000,"Otros",Consolidado!$Q$5:$Q$1000,"X",Consolidado!$H$5:$H$1000,IF($D$9="Todos","&gt;0",$D$9))),"00")&amp;IF($D$9="Todos","/"&amp;RIGHT(YEAR(_xlfn.MINIFS(Consolidado!$B$5:$B$1000,Consolidado!$E$5:$E$1000,$B29,Consolidado!$C$5:$C$1000,"Otros",Consolidado!$Q$5:$Q$1000,"X",Consolidado!$H$5:$H$1000,IF($D$9="Todos","&gt;0",$D$9))),2),"")&amp;IF(_xlfn.MAXIFS(Consolidado!$B$5:$B$1000,Consolidado!$E$5:$E$1000,$B29,Consolidado!$C$5:$C$1000,"Otros",Consolidado!$Q$5:$Q$1000,"X",Consolidado!$H$5:$H$1000,IF($D$9="Todos","&gt;0",$D$9))&lt;&gt;_xlfn.MINIFS(Consolidado!$B$5:$B$1000,Consolidado!$E$5:$E$1000,$B29,Consolidado!$C$5:$C$1000,"Otros",Consolidado!$Q$5:$Q$1000,"X",Consolidado!$H$5:$H$1000,IF($D$9="Todos","&gt;0",$D$9))," y "&amp;TEXT(DAY(_xlfn.MAXIFS(Consolidado!$B$5:$B$1000,Consolidado!$E$5:$E$1000,$B29,Consolidado!$C$5:$C$1000,"Otros",Consolidado!$Q$5:$Q$1000,"X",Consolidado!$H$5:$H$1000,IF($D$9="Todos","&gt;0",$D$9))),"00")&amp;"/"&amp;TEXT(MONTH(_xlfn.MAXIFS(Consolidado!$B$5:$B$1000,Consolidado!$E$5:$E$1000,$B29,Consolidado!$C$5:$C$1000,"Otros",Consolidado!$Q$5:$Q$1000,"X",Consolidado!$H$5:$H$1000,IF($D$9="Todos","&gt;0",$D$9))),"00")&amp;IF($D$9="Todos","/"&amp;RIGHT(YEAR(_xlfn.MAXIFS(Consolidado!$B$5:$B$1000,Consolidado!$E$5:$E$1000,$B29,Consolidado!$C$5:$C$1000,"Otros",Consolidado!$Q$5:$Q$1000,"X",Consolidado!$H$5:$H$1000,IF($D$9="Todos","&gt;0",$D$9))),2),""),""),""))</f>
        <v/>
      </c>
      <c r="T29" s="37" t="str">
        <f aca="false">_xlfn.TEXTJOIN(" +"&amp;CHAR(10),TRUE(),IF(SUMIFS(Consolidado!$AD$5:$AD$1000,Consolidado!$E$5:$E$1000,$B29,Consolidado!$C$5:$C$1000,"Auditoría Interna",Consolidado!$R$5:$R$1000,"X",Consolidado!$H$5:$H$1000,IF($D$9="Todos","&gt;0",$D$9))&gt;0,"Interna "&amp;TEXT(DAY(_xlfn.MINIFS(Consolidado!$B$5:$B$1000,Consolidado!$E$5:$E$1000,$B29,Consolidado!$C$5:$C$1000,"Auditoría Interna",Consolidado!$R$5:$R$1000,"X",Consolidado!$H$5:$H$1000,IF($D$9="Todos","&gt;0",$D$9))),"00")&amp;"/"&amp;TEXT(MONTH(_xlfn.MINIFS(Consolidado!$B$5:$B$1000,Consolidado!$E$5:$E$1000,$B29,Consolidado!$C$5:$C$1000,"Auditoría Interna",Consolidado!$R$5:$R$1000,"X",Consolidado!$H$5:$H$1000,IF($D$9="Todos","&gt;0",$D$9))),"00")&amp;IF($D$9="Todos","/"&amp;RIGHT(YEAR(_xlfn.MINIFS(Consolidado!$B$5:$B$1000,Consolidado!$E$5:$E$1000,$B29,Consolidado!$C$5:$C$1000,"Auditoría Interna",Consolidado!$R$5:$R$1000,"X",Consolidado!$H$5:$H$1000,IF($D$9="Todos","&gt;0",$D$9))),2),"")&amp;IF(_xlfn.MAXIFS(Consolidado!$B$5:$B$1000,Consolidado!$E$5:$E$1000,$B29,Consolidado!$C$5:$C$1000,"Auditoría Interna",Consolidado!$R$5:$R$1000,"X",Consolidado!$H$5:$H$1000,IF($D$9="Todos","&gt;0",$D$9))&lt;&gt;_xlfn.MINIFS(Consolidado!$B$5:$B$1000,Consolidado!$E$5:$E$1000,$B29,Consolidado!$C$5:$C$1000,"Auditoría Interna",Consolidado!$R$5:$R$1000,"X",Consolidado!$H$5:$H$1000,IF($D$9="Todos","&gt;0",$D$9))," y "&amp;TEXT(DAY(_xlfn.MAXIFS(Consolidado!$B$5:$B$1000,Consolidado!$E$5:$E$1000,$B29,Consolidado!$C$5:$C$1000,"Auditoría Interna",Consolidado!$R$5:$R$1000,"X",Consolidado!$H$5:$H$1000,IF($D$9="Todos","&gt;0",$D$9))),"00")&amp;"/"&amp;TEXT(MONTH(_xlfn.MAXIFS(Consolidado!$B$5:$B$1000,Consolidado!$E$5:$E$1000,$B29,Consolidado!$C$5:$C$1000,"Auditoría Interna",Consolidado!$R$5:$R$1000,"X",Consolidado!$H$5:$H$1000,IF($D$9="Todos","&gt;0",$D$9))),"00")&amp;IF($D$9="Todos","/"&amp;RIGHT(YEAR(_xlfn.MAXIFS(Consolidado!$B$5:$B$1000,Consolidado!$E$5:$E$1000,$B29,Consolidado!$C$5:$C$1000,"Auditoría Interna",Consolidado!$R$5:$R$1000,"X",Consolidado!$H$5:$H$1000,IF($D$9="Todos","&gt;0",$D$9))),2),""),""),""),IF(SUMIFS(Consolidado!$AD$5:$AD$1000,Consolidado!$E$5:$E$1000,$B29,Consolidado!$C$5:$C$1000,"Auditoría Externa",Consolidado!$R$5:$R$1000,"X",Consolidado!$H$5:$H$1000,IF($D$9="Todos","&gt;0",$D$9))&gt;0,"Externa "&amp;TEXT(DAY(_xlfn.MINIFS(Consolidado!$B$5:$B$1000,Consolidado!$E$5:$E$1000,$B29,Consolidado!$C$5:$C$1000,"Auditoría Externa",Consolidado!$R$5:$R$1000,"X",Consolidado!$H$5:$H$1000,IF($D$9="Todos","&gt;0",$D$9))),"00")&amp;"/"&amp;TEXT(MONTH(_xlfn.MINIFS(Consolidado!$B$5:$B$1000,Consolidado!$E$5:$E$1000,$B29,Consolidado!$C$5:$C$1000,"Auditoría Externa",Consolidado!$R$5:$R$1000,"X",Consolidado!$H$5:$H$1000,IF($D$9="Todos","&gt;0",$D$9))),"00")&amp;IF($D$9="Todos","/"&amp;RIGHT(YEAR(_xlfn.MINIFS(Consolidado!$B$5:$B$1000,Consolidado!$E$5:$E$1000,$B29,Consolidado!$C$5:$C$1000,"Auditoría Externa",Consolidado!$R$5:$R$1000,"X",Consolidado!$H$5:$H$1000,IF($D$9="Todos","&gt;0",$D$9))),2),"")&amp;IF(_xlfn.MAXIFS(Consolidado!$B$5:$B$1000,Consolidado!$E$5:$E$1000,$B29,Consolidado!$C$5:$C$1000,"Auditoría Externa",Consolidado!$R$5:$R$1000,"X",Consolidado!$H$5:$H$1000,IF($D$9="Todos","&gt;0",$D$9))&lt;&gt;_xlfn.MINIFS(Consolidado!$B$5:$B$1000,Consolidado!$E$5:$E$1000,$B29,Consolidado!$C$5:$C$1000,"Auditoría Externa",Consolidado!$R$5:$R$1000,"X",Consolidado!$H$5:$H$1000,IF($D$9="Todos","&gt;0",$D$9))," y "&amp;TEXT(DAY(_xlfn.MAXIFS(Consolidado!$B$5:$B$1000,Consolidado!$E$5:$E$1000,$B29,Consolidado!$C$5:$C$1000,"Auditoría Externa",Consolidado!$R$5:$R$1000,"X",Consolidado!$H$5:$H$1000,IF($D$9="Todos","&gt;0",$D$9))),"00")&amp;"/"&amp;TEXT(MONTH(_xlfn.MAXIFS(Consolidado!$B$5:$B$1000,Consolidado!$E$5:$E$1000,$B29,Consolidado!$C$5:$C$1000,"Auditoría Externa",Consolidado!$R$5:$R$1000,"X",Consolidado!$H$5:$H$1000,IF($D$9="Todos","&gt;0",$D$9))),"00")&amp;IF($D$9="Todos","/"&amp;RIGHT(YEAR(_xlfn.MAXIFS(Consolidado!$B$5:$B$1000,Consolidado!$E$5:$E$1000,$B29,Consolidado!$C$5:$C$1000,"Auditoría Externa",Consolidado!$R$5:$R$1000,"X",Consolidado!$H$5:$H$1000,IF($D$9="Todos","&gt;0",$D$9))),2),""),""),""),IF(SUMIFS(Consolidado!$AD$5:$AD$1000,Consolidado!$E$5:$E$1000,$B29,Consolidado!$C$5:$C$1000,"SSF",Consolidado!$R$5:$R$1000,"X",Consolidado!$H$5:$H$1000,IF($D$9="Todos","&gt;0",$D$9))&gt;0,"SSF "&amp;TEXT(DAY(_xlfn.MINIFS(Consolidado!$B$5:$B$1000,Consolidado!$E$5:$E$1000,$B29,Consolidado!$C$5:$C$1000,"SSF",Consolidado!$R$5:$R$1000,"X",Consolidado!$H$5:$H$1000,IF($D$9="Todos","&gt;0",$D$9))),"00")&amp;"/"&amp;TEXT(MONTH(_xlfn.MINIFS(Consolidado!$B$5:$B$1000,Consolidado!$E$5:$E$1000,$B29,Consolidado!$C$5:$C$1000,"SSF",Consolidado!$R$5:$R$1000,"X",Consolidado!$H$5:$H$1000,IF($D$9="Todos","&gt;0",$D$9))),"00")&amp;IF($D$9="Todos","/"&amp;RIGHT(YEAR(_xlfn.MINIFS(Consolidado!$B$5:$B$1000,Consolidado!$E$5:$E$1000,$B29,Consolidado!$C$5:$C$1000,"SSF",Consolidado!$R$5:$R$1000,"X",Consolidado!$H$5:$H$1000,IF($D$9="Todos","&gt;0",$D$9))),2),"")&amp;IF(_xlfn.MAXIFS(Consolidado!$B$5:$B$1000,Consolidado!$E$5:$E$1000,$B29,Consolidado!$C$5:$C$1000,"SSF",Consolidado!$R$5:$R$1000,"X",Consolidado!$H$5:$H$1000,IF($D$9="Todos","&gt;0",$D$9))&lt;&gt;_xlfn.MINIFS(Consolidado!$B$5:$B$1000,Consolidado!$E$5:$E$1000,$B29,Consolidado!$C$5:$C$1000,"SSF",Consolidado!$R$5:$R$1000,"X",Consolidado!$H$5:$H$1000,IF($D$9="Todos","&gt;0",$D$9))," y "&amp;TEXT(DAY(_xlfn.MAXIFS(Consolidado!$B$5:$B$1000,Consolidado!$E$5:$E$1000,$B29,Consolidado!$C$5:$C$1000,"SSF",Consolidado!$R$5:$R$1000,"X",Consolidado!$H$5:$H$1000,IF($D$9="Todos","&gt;0",$D$9))),"00")&amp;"/"&amp;TEXT(MONTH(_xlfn.MAXIFS(Consolidado!$B$5:$B$1000,Consolidado!$E$5:$E$1000,$B29,Consolidado!$C$5:$C$1000,"SSF",Consolidado!$R$5:$R$1000,"X",Consolidado!$H$5:$H$1000,IF($D$9="Todos","&gt;0",$D$9))),"00")&amp;IF($D$9="Todos","/"&amp;RIGHT(YEAR(_xlfn.MAXIFS(Consolidado!$B$5:$B$1000,Consolidado!$E$5:$E$1000,$B29,Consolidado!$C$5:$C$1000,"SSF",Consolidado!$R$5:$R$1000,"X",Consolidado!$H$5:$H$1000,IF($D$9="Todos","&gt;0",$D$9))),2),""),""),""),IF(SUMIFS(Consolidado!$AD$5:$AD$1000,Consolidado!$E$5:$E$1000,$B29,Consolidado!$C$5:$C$1000,"Comité de Supervisión",Consolidado!$R$5:$R$1000,"X",Consolidado!$H$5:$H$1000,IF($D$9="Todos","&gt;0",$D$9))&gt;0,"Comité Sup. "&amp;TEXT(DAY(_xlfn.MINIFS(Consolidado!$B$5:$B$1000,Consolidado!$E$5:$E$1000,$B29,Consolidado!$C$5:$C$1000,"Comité de Supervisión",Consolidado!$R$5:$R$1000,"X",Consolidado!$H$5:$H$1000,IF($D$9="Todos","&gt;0",$D$9))),"00")&amp;"/"&amp;TEXT(MONTH(_xlfn.MINIFS(Consolidado!$B$5:$B$1000,Consolidado!$E$5:$E$1000,$B29,Consolidado!$C$5:$C$1000,"Comité de Supervisión",Consolidado!$R$5:$R$1000,"X",Consolidado!$H$5:$H$1000,IF($D$9="Todos","&gt;0",$D$9))),"00")&amp;IF($D$9="Todos","/"&amp;RIGHT(YEAR(_xlfn.MINIFS(Consolidado!$B$5:$B$1000,Consolidado!$E$5:$E$1000,$B29,Consolidado!$C$5:$C$1000,"Comité de Supervisión",Consolidado!$R$5:$R$1000,"X",Consolidado!$H$5:$H$1000,IF($D$9="Todos","&gt;0",$D$9))),2),"")&amp;IF(_xlfn.MAXIFS(Consolidado!$B$5:$B$1000,Consolidado!$E$5:$E$1000,$B29,Consolidado!$C$5:$C$1000,"Comité de Supervisión",Consolidado!$R$5:$R$1000,"X",Consolidado!$H$5:$H$1000,IF($D$9="Todos","&gt;0",$D$9))&lt;&gt;_xlfn.MINIFS(Consolidado!$B$5:$B$1000,Consolidado!$E$5:$E$1000,$B29,Consolidado!$C$5:$C$1000,"Comité de Supervisión",Consolidado!$R$5:$R$1000,"X",Consolidado!$H$5:$H$1000,IF($D$9="Todos","&gt;0",$D$9))," y "&amp;TEXT(DAY(_xlfn.MAXIFS(Consolidado!$B$5:$B$1000,Consolidado!$E$5:$E$1000,$B29,Consolidado!$C$5:$C$1000,"Comité de Supervisión",Consolidado!$R$5:$R$1000,"X",Consolidado!$H$5:$H$1000,IF($D$9="Todos","&gt;0",$D$9))),"00")&amp;"/"&amp;TEXT(MONTH(_xlfn.MAXIFS(Consolidado!$B$5:$B$1000,Consolidado!$E$5:$E$1000,$B29,Consolidado!$C$5:$C$1000,"Comité de Supervisión",Consolidado!$R$5:$R$1000,"X",Consolidado!$H$5:$H$1000,IF($D$9="Todos","&gt;0",$D$9))),"00")&amp;IF($D$9="Todos","/"&amp;RIGHT(YEAR(_xlfn.MAXIFS(Consolidado!$B$5:$B$1000,Consolidado!$E$5:$E$1000,$B29,Consolidado!$C$5:$C$1000,"Comité de Supervisión",Consolidado!$R$5:$R$1000,"X",Consolidado!$H$5:$H$1000,IF($D$9="Todos","&gt;0",$D$9))),2),""),""),""),IF(SUMIFS(Consolidado!$AD$5:$AD$1000,Consolidado!$E$5:$E$1000,$B29,Consolidado!$C$5:$C$1000,"Consejo de Administración",Consolidado!$R$5:$R$1000,"X",Consolidado!$H$5:$H$1000,IF($D$9="Todos","&gt;0",$D$9))&gt;0,"Consejo "&amp;TEXT(DAY(_xlfn.MINIFS(Consolidado!$B$5:$B$1000,Consolidado!$E$5:$E$1000,$B29,Consolidado!$C$5:$C$1000,"Consejo de Administración",Consolidado!$R$5:$R$1000,"X",Consolidado!$H$5:$H$1000,IF($D$9="Todos","&gt;0",$D$9))),"00")&amp;"/"&amp;TEXT(MONTH(_xlfn.MINIFS(Consolidado!$B$5:$B$1000,Consolidado!$E$5:$E$1000,$B29,Consolidado!$C$5:$C$1000,"Consejo de Administración",Consolidado!$R$5:$R$1000,"X",Consolidado!$H$5:$H$1000,IF($D$9="Todos","&gt;0",$D$9))),"00")&amp;IF($D$9="Todos","/"&amp;RIGHT(YEAR(_xlfn.MINIFS(Consolidado!$B$5:$B$1000,Consolidado!$E$5:$E$1000,$B29,Consolidado!$C$5:$C$1000,"Consejo de Administración",Consolidado!$R$5:$R$1000,"X",Consolidado!$H$5:$H$1000,IF($D$9="Todos","&gt;0",$D$9))),2),"")&amp;IF(_xlfn.MAXIFS(Consolidado!$B$5:$B$1000,Consolidado!$E$5:$E$1000,$B29,Consolidado!$C$5:$C$1000,"Consejo de Administración",Consolidado!$R$5:$R$1000,"X",Consolidado!$H$5:$H$1000,IF($D$9="Todos","&gt;0",$D$9))&lt;&gt;_xlfn.MINIFS(Consolidado!$B$5:$B$1000,Consolidado!$E$5:$E$1000,$B29,Consolidado!$C$5:$C$1000,"Consejo de Administración",Consolidado!$R$5:$R$1000,"X",Consolidado!$H$5:$H$1000,IF($D$9="Todos","&gt;0",$D$9))," y "&amp;TEXT(DAY(_xlfn.MAXIFS(Consolidado!$B$5:$B$1000,Consolidado!$E$5:$E$1000,$B29,Consolidado!$C$5:$C$1000,"Consejo de Administración",Consolidado!$R$5:$R$1000,"X",Consolidado!$H$5:$H$1000,IF($D$9="Todos","&gt;0",$D$9))),"00")&amp;"/"&amp;TEXT(MONTH(_xlfn.MAXIFS(Consolidado!$B$5:$B$1000,Consolidado!$E$5:$E$1000,$B29,Consolidado!$C$5:$C$1000,"Consejo de Administración",Consolidado!$R$5:$R$1000,"X",Consolidado!$H$5:$H$1000,IF($D$9="Todos","&gt;0",$D$9))),"00")&amp;IF($D$9="Todos","/"&amp;RIGHT(YEAR(_xlfn.MAXIFS(Consolidado!$B$5:$B$1000,Consolidado!$E$5:$E$1000,$B29,Consolidado!$C$5:$C$1000,"Consejo de Administración",Consolidado!$R$5:$R$1000,"X",Consolidado!$H$5:$H$1000,IF($D$9="Todos","&gt;0",$D$9))),2),""),""),""),IF(SUMIFS(Consolidado!$AD$5:$AD$1000,Consolidado!$E$5:$E$1000,$B29,Consolidado!$C$5:$C$1000,"Otros",Consolidado!$R$5:$R$1000,"X",Consolidado!$H$5:$H$1000,IF($D$9="Todos","&gt;0",$D$9))&gt;0,"Otros "&amp;TEXT(DAY(_xlfn.MINIFS(Consolidado!$B$5:$B$1000,Consolidado!$E$5:$E$1000,$B29,Consolidado!$C$5:$C$1000,"Otros",Consolidado!$R$5:$R$1000,"X",Consolidado!$H$5:$H$1000,IF($D$9="Todos","&gt;0",$D$9))),"00")&amp;"/"&amp;TEXT(MONTH(_xlfn.MINIFS(Consolidado!$B$5:$B$1000,Consolidado!$E$5:$E$1000,$B29,Consolidado!$C$5:$C$1000,"Otros",Consolidado!$R$5:$R$1000,"X",Consolidado!$H$5:$H$1000,IF($D$9="Todos","&gt;0",$D$9))),"00")&amp;IF($D$9="Todos","/"&amp;RIGHT(YEAR(_xlfn.MINIFS(Consolidado!$B$5:$B$1000,Consolidado!$E$5:$E$1000,$B29,Consolidado!$C$5:$C$1000,"Otros",Consolidado!$R$5:$R$1000,"X",Consolidado!$H$5:$H$1000,IF($D$9="Todos","&gt;0",$D$9))),2),"")&amp;IF(_xlfn.MAXIFS(Consolidado!$B$5:$B$1000,Consolidado!$E$5:$E$1000,$B29,Consolidado!$C$5:$C$1000,"Otros",Consolidado!$R$5:$R$1000,"X",Consolidado!$H$5:$H$1000,IF($D$9="Todos","&gt;0",$D$9))&lt;&gt;_xlfn.MINIFS(Consolidado!$B$5:$B$1000,Consolidado!$E$5:$E$1000,$B29,Consolidado!$C$5:$C$1000,"Otros",Consolidado!$R$5:$R$1000,"X",Consolidado!$H$5:$H$1000,IF($D$9="Todos","&gt;0",$D$9))," y "&amp;TEXT(DAY(_xlfn.MAXIFS(Consolidado!$B$5:$B$1000,Consolidado!$E$5:$E$1000,$B29,Consolidado!$C$5:$C$1000,"Otros",Consolidado!$R$5:$R$1000,"X",Consolidado!$H$5:$H$1000,IF($D$9="Todos","&gt;0",$D$9))),"00")&amp;"/"&amp;TEXT(MONTH(_xlfn.MAXIFS(Consolidado!$B$5:$B$1000,Consolidado!$E$5:$E$1000,$B29,Consolidado!$C$5:$C$1000,"Otros",Consolidado!$R$5:$R$1000,"X",Consolidado!$H$5:$H$1000,IF($D$9="Todos","&gt;0",$D$9))),"00")&amp;IF($D$9="Todos","/"&amp;RIGHT(YEAR(_xlfn.MAXIFS(Consolidado!$B$5:$B$1000,Consolidado!$E$5:$E$1000,$B29,Consolidado!$C$5:$C$1000,"Otros",Consolidado!$R$5:$R$1000,"X",Consolidado!$H$5:$H$1000,IF($D$9="Todos","&gt;0",$D$9))),2),""),""),""))</f>
        <v/>
      </c>
      <c r="U29" s="37" t="str">
        <f aca="false">_xlfn.TEXTJOIN(" +"&amp;CHAR(10),TRUE(),IF(SUMIFS(Consolidado!$AD$5:$AD$1000,Consolidado!$E$5:$E$1000,$B29,Consolidado!$C$5:$C$1000,"Auditoría Interna",Consolidado!$S$5:$S$1000,"X",Consolidado!$H$5:$H$1000,IF($D$9="Todos","&gt;0",$D$9))&gt;0,"Interna "&amp;TEXT(DAY(_xlfn.MINIFS(Consolidado!$B$5:$B$1000,Consolidado!$E$5:$E$1000,$B29,Consolidado!$C$5:$C$1000,"Auditoría Interna",Consolidado!$S$5:$S$1000,"X",Consolidado!$H$5:$H$1000,IF($D$9="Todos","&gt;0",$D$9))),"00")&amp;"/"&amp;TEXT(MONTH(_xlfn.MINIFS(Consolidado!$B$5:$B$1000,Consolidado!$E$5:$E$1000,$B29,Consolidado!$C$5:$C$1000,"Auditoría Interna",Consolidado!$S$5:$S$1000,"X",Consolidado!$H$5:$H$1000,IF($D$9="Todos","&gt;0",$D$9))),"00")&amp;IF($D$9="Todos","/"&amp;RIGHT(YEAR(_xlfn.MINIFS(Consolidado!$B$5:$B$1000,Consolidado!$E$5:$E$1000,$B29,Consolidado!$C$5:$C$1000,"Auditoría Interna",Consolidado!$S$5:$S$1000,"X",Consolidado!$H$5:$H$1000,IF($D$9="Todos","&gt;0",$D$9))),2),"")&amp;IF(_xlfn.MAXIFS(Consolidado!$B$5:$B$1000,Consolidado!$E$5:$E$1000,$B29,Consolidado!$C$5:$C$1000,"Auditoría Interna",Consolidado!$S$5:$S$1000,"X",Consolidado!$H$5:$H$1000,IF($D$9="Todos","&gt;0",$D$9))&lt;&gt;_xlfn.MINIFS(Consolidado!$B$5:$B$1000,Consolidado!$E$5:$E$1000,$B29,Consolidado!$C$5:$C$1000,"Auditoría Interna",Consolidado!$S$5:$S$1000,"X",Consolidado!$H$5:$H$1000,IF($D$9="Todos","&gt;0",$D$9))," y "&amp;TEXT(DAY(_xlfn.MAXIFS(Consolidado!$B$5:$B$1000,Consolidado!$E$5:$E$1000,$B29,Consolidado!$C$5:$C$1000,"Auditoría Interna",Consolidado!$S$5:$S$1000,"X",Consolidado!$H$5:$H$1000,IF($D$9="Todos","&gt;0",$D$9))),"00")&amp;"/"&amp;TEXT(MONTH(_xlfn.MAXIFS(Consolidado!$B$5:$B$1000,Consolidado!$E$5:$E$1000,$B29,Consolidado!$C$5:$C$1000,"Auditoría Interna",Consolidado!$S$5:$S$1000,"X",Consolidado!$H$5:$H$1000,IF($D$9="Todos","&gt;0",$D$9))),"00")&amp;IF($D$9="Todos","/"&amp;RIGHT(YEAR(_xlfn.MAXIFS(Consolidado!$B$5:$B$1000,Consolidado!$E$5:$E$1000,$B29,Consolidado!$C$5:$C$1000,"Auditoría Interna",Consolidado!$S$5:$S$1000,"X",Consolidado!$H$5:$H$1000,IF($D$9="Todos","&gt;0",$D$9))),2),""),""),""),IF(SUMIFS(Consolidado!$AD$5:$AD$1000,Consolidado!$E$5:$E$1000,$B29,Consolidado!$C$5:$C$1000,"Auditoría Externa",Consolidado!$S$5:$S$1000,"X",Consolidado!$H$5:$H$1000,IF($D$9="Todos","&gt;0",$D$9))&gt;0,"Externa "&amp;TEXT(DAY(_xlfn.MINIFS(Consolidado!$B$5:$B$1000,Consolidado!$E$5:$E$1000,$B29,Consolidado!$C$5:$C$1000,"Auditoría Externa",Consolidado!$S$5:$S$1000,"X",Consolidado!$H$5:$H$1000,IF($D$9="Todos","&gt;0",$D$9))),"00")&amp;"/"&amp;TEXT(MONTH(_xlfn.MINIFS(Consolidado!$B$5:$B$1000,Consolidado!$E$5:$E$1000,$B29,Consolidado!$C$5:$C$1000,"Auditoría Externa",Consolidado!$S$5:$S$1000,"X",Consolidado!$H$5:$H$1000,IF($D$9="Todos","&gt;0",$D$9))),"00")&amp;IF($D$9="Todos","/"&amp;RIGHT(YEAR(_xlfn.MINIFS(Consolidado!$B$5:$B$1000,Consolidado!$E$5:$E$1000,$B29,Consolidado!$C$5:$C$1000,"Auditoría Externa",Consolidado!$S$5:$S$1000,"X",Consolidado!$H$5:$H$1000,IF($D$9="Todos","&gt;0",$D$9))),2),"")&amp;IF(_xlfn.MAXIFS(Consolidado!$B$5:$B$1000,Consolidado!$E$5:$E$1000,$B29,Consolidado!$C$5:$C$1000,"Auditoría Externa",Consolidado!$S$5:$S$1000,"X",Consolidado!$H$5:$H$1000,IF($D$9="Todos","&gt;0",$D$9))&lt;&gt;_xlfn.MINIFS(Consolidado!$B$5:$B$1000,Consolidado!$E$5:$E$1000,$B29,Consolidado!$C$5:$C$1000,"Auditoría Externa",Consolidado!$S$5:$S$1000,"X",Consolidado!$H$5:$H$1000,IF($D$9="Todos","&gt;0",$D$9))," y "&amp;TEXT(DAY(_xlfn.MAXIFS(Consolidado!$B$5:$B$1000,Consolidado!$E$5:$E$1000,$B29,Consolidado!$C$5:$C$1000,"Auditoría Externa",Consolidado!$S$5:$S$1000,"X",Consolidado!$H$5:$H$1000,IF($D$9="Todos","&gt;0",$D$9))),"00")&amp;"/"&amp;TEXT(MONTH(_xlfn.MAXIFS(Consolidado!$B$5:$B$1000,Consolidado!$E$5:$E$1000,$B29,Consolidado!$C$5:$C$1000,"Auditoría Externa",Consolidado!$S$5:$S$1000,"X",Consolidado!$H$5:$H$1000,IF($D$9="Todos","&gt;0",$D$9))),"00")&amp;IF($D$9="Todos","/"&amp;RIGHT(YEAR(_xlfn.MAXIFS(Consolidado!$B$5:$B$1000,Consolidado!$E$5:$E$1000,$B29,Consolidado!$C$5:$C$1000,"Auditoría Externa",Consolidado!$S$5:$S$1000,"X",Consolidado!$H$5:$H$1000,IF($D$9="Todos","&gt;0",$D$9))),2),""),""),""),IF(SUMIFS(Consolidado!$AD$5:$AD$1000,Consolidado!$E$5:$E$1000,$B29,Consolidado!$C$5:$C$1000,"SSF",Consolidado!$S$5:$S$1000,"X",Consolidado!$H$5:$H$1000,IF($D$9="Todos","&gt;0",$D$9))&gt;0,"SSF "&amp;TEXT(DAY(_xlfn.MINIFS(Consolidado!$B$5:$B$1000,Consolidado!$E$5:$E$1000,$B29,Consolidado!$C$5:$C$1000,"SSF",Consolidado!$S$5:$S$1000,"X",Consolidado!$H$5:$H$1000,IF($D$9="Todos","&gt;0",$D$9))),"00")&amp;"/"&amp;TEXT(MONTH(_xlfn.MINIFS(Consolidado!$B$5:$B$1000,Consolidado!$E$5:$E$1000,$B29,Consolidado!$C$5:$C$1000,"SSF",Consolidado!$S$5:$S$1000,"X",Consolidado!$H$5:$H$1000,IF($D$9="Todos","&gt;0",$D$9))),"00")&amp;IF($D$9="Todos","/"&amp;RIGHT(YEAR(_xlfn.MINIFS(Consolidado!$B$5:$B$1000,Consolidado!$E$5:$E$1000,$B29,Consolidado!$C$5:$C$1000,"SSF",Consolidado!$S$5:$S$1000,"X",Consolidado!$H$5:$H$1000,IF($D$9="Todos","&gt;0",$D$9))),2),"")&amp;IF(_xlfn.MAXIFS(Consolidado!$B$5:$B$1000,Consolidado!$E$5:$E$1000,$B29,Consolidado!$C$5:$C$1000,"SSF",Consolidado!$S$5:$S$1000,"X",Consolidado!$H$5:$H$1000,IF($D$9="Todos","&gt;0",$D$9))&lt;&gt;_xlfn.MINIFS(Consolidado!$B$5:$B$1000,Consolidado!$E$5:$E$1000,$B29,Consolidado!$C$5:$C$1000,"SSF",Consolidado!$S$5:$S$1000,"X",Consolidado!$H$5:$H$1000,IF($D$9="Todos","&gt;0",$D$9))," y "&amp;TEXT(DAY(_xlfn.MAXIFS(Consolidado!$B$5:$B$1000,Consolidado!$E$5:$E$1000,$B29,Consolidado!$C$5:$C$1000,"SSF",Consolidado!$S$5:$S$1000,"X",Consolidado!$H$5:$H$1000,IF($D$9="Todos","&gt;0",$D$9))),"00")&amp;"/"&amp;TEXT(MONTH(_xlfn.MAXIFS(Consolidado!$B$5:$B$1000,Consolidado!$E$5:$E$1000,$B29,Consolidado!$C$5:$C$1000,"SSF",Consolidado!$S$5:$S$1000,"X",Consolidado!$H$5:$H$1000,IF($D$9="Todos","&gt;0",$D$9))),"00")&amp;IF($D$9="Todos","/"&amp;RIGHT(YEAR(_xlfn.MAXIFS(Consolidado!$B$5:$B$1000,Consolidado!$E$5:$E$1000,$B29,Consolidado!$C$5:$C$1000,"SSF",Consolidado!$S$5:$S$1000,"X",Consolidado!$H$5:$H$1000,IF($D$9="Todos","&gt;0",$D$9))),2),""),""),""),IF(SUMIFS(Consolidado!$AD$5:$AD$1000,Consolidado!$E$5:$E$1000,$B29,Consolidado!$C$5:$C$1000,"Comité de Supervisión",Consolidado!$S$5:$S$1000,"X",Consolidado!$H$5:$H$1000,IF($D$9="Todos","&gt;0",$D$9))&gt;0,"Comité Sup. "&amp;TEXT(DAY(_xlfn.MINIFS(Consolidado!$B$5:$B$1000,Consolidado!$E$5:$E$1000,$B29,Consolidado!$C$5:$C$1000,"Comité de Supervisión",Consolidado!$S$5:$S$1000,"X",Consolidado!$H$5:$H$1000,IF($D$9="Todos","&gt;0",$D$9))),"00")&amp;"/"&amp;TEXT(MONTH(_xlfn.MINIFS(Consolidado!$B$5:$B$1000,Consolidado!$E$5:$E$1000,$B29,Consolidado!$C$5:$C$1000,"Comité de Supervisión",Consolidado!$S$5:$S$1000,"X",Consolidado!$H$5:$H$1000,IF($D$9="Todos","&gt;0",$D$9))),"00")&amp;IF($D$9="Todos","/"&amp;RIGHT(YEAR(_xlfn.MINIFS(Consolidado!$B$5:$B$1000,Consolidado!$E$5:$E$1000,$B29,Consolidado!$C$5:$C$1000,"Comité de Supervisión",Consolidado!$S$5:$S$1000,"X",Consolidado!$H$5:$H$1000,IF($D$9="Todos","&gt;0",$D$9))),2),"")&amp;IF(_xlfn.MAXIFS(Consolidado!$B$5:$B$1000,Consolidado!$E$5:$E$1000,$B29,Consolidado!$C$5:$C$1000,"Comité de Supervisión",Consolidado!$S$5:$S$1000,"X",Consolidado!$H$5:$H$1000,IF($D$9="Todos","&gt;0",$D$9))&lt;&gt;_xlfn.MINIFS(Consolidado!$B$5:$B$1000,Consolidado!$E$5:$E$1000,$B29,Consolidado!$C$5:$C$1000,"Comité de Supervisión",Consolidado!$S$5:$S$1000,"X",Consolidado!$H$5:$H$1000,IF($D$9="Todos","&gt;0",$D$9))," y "&amp;TEXT(DAY(_xlfn.MAXIFS(Consolidado!$B$5:$B$1000,Consolidado!$E$5:$E$1000,$B29,Consolidado!$C$5:$C$1000,"Comité de Supervisión",Consolidado!$S$5:$S$1000,"X",Consolidado!$H$5:$H$1000,IF($D$9="Todos","&gt;0",$D$9))),"00")&amp;"/"&amp;TEXT(MONTH(_xlfn.MAXIFS(Consolidado!$B$5:$B$1000,Consolidado!$E$5:$E$1000,$B29,Consolidado!$C$5:$C$1000,"Comité de Supervisión",Consolidado!$S$5:$S$1000,"X",Consolidado!$H$5:$H$1000,IF($D$9="Todos","&gt;0",$D$9))),"00")&amp;IF($D$9="Todos","/"&amp;RIGHT(YEAR(_xlfn.MAXIFS(Consolidado!$B$5:$B$1000,Consolidado!$E$5:$E$1000,$B29,Consolidado!$C$5:$C$1000,"Comité de Supervisión",Consolidado!$S$5:$S$1000,"X",Consolidado!$H$5:$H$1000,IF($D$9="Todos","&gt;0",$D$9))),2),""),""),""),IF(SUMIFS(Consolidado!$AD$5:$AD$1000,Consolidado!$E$5:$E$1000,$B29,Consolidado!$C$5:$C$1000,"Consejo de Administración",Consolidado!$S$5:$S$1000,"X",Consolidado!$H$5:$H$1000,IF($D$9="Todos","&gt;0",$D$9))&gt;0,"Consejo "&amp;TEXT(DAY(_xlfn.MINIFS(Consolidado!$B$5:$B$1000,Consolidado!$E$5:$E$1000,$B29,Consolidado!$C$5:$C$1000,"Consejo de Administración",Consolidado!$S$5:$S$1000,"X",Consolidado!$H$5:$H$1000,IF($D$9="Todos","&gt;0",$D$9))),"00")&amp;"/"&amp;TEXT(MONTH(_xlfn.MINIFS(Consolidado!$B$5:$B$1000,Consolidado!$E$5:$E$1000,$B29,Consolidado!$C$5:$C$1000,"Consejo de Administración",Consolidado!$S$5:$S$1000,"X",Consolidado!$H$5:$H$1000,IF($D$9="Todos","&gt;0",$D$9))),"00")&amp;IF($D$9="Todos","/"&amp;RIGHT(YEAR(_xlfn.MINIFS(Consolidado!$B$5:$B$1000,Consolidado!$E$5:$E$1000,$B29,Consolidado!$C$5:$C$1000,"Consejo de Administración",Consolidado!$S$5:$S$1000,"X",Consolidado!$H$5:$H$1000,IF($D$9="Todos","&gt;0",$D$9))),2),"")&amp;IF(_xlfn.MAXIFS(Consolidado!$B$5:$B$1000,Consolidado!$E$5:$E$1000,$B29,Consolidado!$C$5:$C$1000,"Consejo de Administración",Consolidado!$S$5:$S$1000,"X",Consolidado!$H$5:$H$1000,IF($D$9="Todos","&gt;0",$D$9))&lt;&gt;_xlfn.MINIFS(Consolidado!$B$5:$B$1000,Consolidado!$E$5:$E$1000,$B29,Consolidado!$C$5:$C$1000,"Consejo de Administración",Consolidado!$S$5:$S$1000,"X",Consolidado!$H$5:$H$1000,IF($D$9="Todos","&gt;0",$D$9))," y "&amp;TEXT(DAY(_xlfn.MAXIFS(Consolidado!$B$5:$B$1000,Consolidado!$E$5:$E$1000,$B29,Consolidado!$C$5:$C$1000,"Consejo de Administración",Consolidado!$S$5:$S$1000,"X",Consolidado!$H$5:$H$1000,IF($D$9="Todos","&gt;0",$D$9))),"00")&amp;"/"&amp;TEXT(MONTH(_xlfn.MAXIFS(Consolidado!$B$5:$B$1000,Consolidado!$E$5:$E$1000,$B29,Consolidado!$C$5:$C$1000,"Consejo de Administración",Consolidado!$S$5:$S$1000,"X",Consolidado!$H$5:$H$1000,IF($D$9="Todos","&gt;0",$D$9))),"00")&amp;IF($D$9="Todos","/"&amp;RIGHT(YEAR(_xlfn.MAXIFS(Consolidado!$B$5:$B$1000,Consolidado!$E$5:$E$1000,$B29,Consolidado!$C$5:$C$1000,"Consejo de Administración",Consolidado!$S$5:$S$1000,"X",Consolidado!$H$5:$H$1000,IF($D$9="Todos","&gt;0",$D$9))),2),""),""),""),IF(SUMIFS(Consolidado!$AD$5:$AD$1000,Consolidado!$E$5:$E$1000,$B29,Consolidado!$C$5:$C$1000,"Otros",Consolidado!$S$5:$S$1000,"X",Consolidado!$H$5:$H$1000,IF($D$9="Todos","&gt;0",$D$9))&gt;0,"Otros "&amp;TEXT(DAY(_xlfn.MINIFS(Consolidado!$B$5:$B$1000,Consolidado!$E$5:$E$1000,$B29,Consolidado!$C$5:$C$1000,"Otros",Consolidado!$S$5:$S$1000,"X",Consolidado!$H$5:$H$1000,IF($D$9="Todos","&gt;0",$D$9))),"00")&amp;"/"&amp;TEXT(MONTH(_xlfn.MINIFS(Consolidado!$B$5:$B$1000,Consolidado!$E$5:$E$1000,$B29,Consolidado!$C$5:$C$1000,"Otros",Consolidado!$S$5:$S$1000,"X",Consolidado!$H$5:$H$1000,IF($D$9="Todos","&gt;0",$D$9))),"00")&amp;IF($D$9="Todos","/"&amp;RIGHT(YEAR(_xlfn.MINIFS(Consolidado!$B$5:$B$1000,Consolidado!$E$5:$E$1000,$B29,Consolidado!$C$5:$C$1000,"Otros",Consolidado!$S$5:$S$1000,"X",Consolidado!$H$5:$H$1000,IF($D$9="Todos","&gt;0",$D$9))),2),"")&amp;IF(_xlfn.MAXIFS(Consolidado!$B$5:$B$1000,Consolidado!$E$5:$E$1000,$B29,Consolidado!$C$5:$C$1000,"Otros",Consolidado!$S$5:$S$1000,"X",Consolidado!$H$5:$H$1000,IF($D$9="Todos","&gt;0",$D$9))&lt;&gt;_xlfn.MINIFS(Consolidado!$B$5:$B$1000,Consolidado!$E$5:$E$1000,$B29,Consolidado!$C$5:$C$1000,"Otros",Consolidado!$S$5:$S$1000,"X",Consolidado!$H$5:$H$1000,IF($D$9="Todos","&gt;0",$D$9))," y "&amp;TEXT(DAY(_xlfn.MAXIFS(Consolidado!$B$5:$B$1000,Consolidado!$E$5:$E$1000,$B29,Consolidado!$C$5:$C$1000,"Otros",Consolidado!$S$5:$S$1000,"X",Consolidado!$H$5:$H$1000,IF($D$9="Todos","&gt;0",$D$9))),"00")&amp;"/"&amp;TEXT(MONTH(_xlfn.MAXIFS(Consolidado!$B$5:$B$1000,Consolidado!$E$5:$E$1000,$B29,Consolidado!$C$5:$C$1000,"Otros",Consolidado!$S$5:$S$1000,"X",Consolidado!$H$5:$H$1000,IF($D$9="Todos","&gt;0",$D$9))),"00")&amp;IF($D$9="Todos","/"&amp;RIGHT(YEAR(_xlfn.MAXIFS(Consolidado!$B$5:$B$1000,Consolidado!$E$5:$E$1000,$B29,Consolidado!$C$5:$C$1000,"Otros",Consolidado!$S$5:$S$1000,"X",Consolidado!$H$5:$H$1000,IF($D$9="Todos","&gt;0",$D$9))),2),""),""),""))</f>
        <v/>
      </c>
      <c r="V29" s="37" t="str">
        <f aca="false">_xlfn.TEXTJOIN(" +"&amp;CHAR(10),TRUE(),IF(SUMIFS(Consolidado!$AD$5:$AD$1000,Consolidado!$E$5:$E$1000,$B29,Consolidado!$C$5:$C$1000,"Auditoría Interna",Consolidado!$T$5:$T$1000,"X",Consolidado!$H$5:$H$1000,IF($D$9="Todos","&gt;0",$D$9))&gt;0,"Interna "&amp;TEXT(DAY(_xlfn.MINIFS(Consolidado!$B$5:$B$1000,Consolidado!$E$5:$E$1000,$B29,Consolidado!$C$5:$C$1000,"Auditoría Interna",Consolidado!$T$5:$T$1000,"X",Consolidado!$H$5:$H$1000,IF($D$9="Todos","&gt;0",$D$9))),"00")&amp;"/"&amp;TEXT(MONTH(_xlfn.MINIFS(Consolidado!$B$5:$B$1000,Consolidado!$E$5:$E$1000,$B29,Consolidado!$C$5:$C$1000,"Auditoría Interna",Consolidado!$T$5:$T$1000,"X",Consolidado!$H$5:$H$1000,IF($D$9="Todos","&gt;0",$D$9))),"00")&amp;IF($D$9="Todos","/"&amp;RIGHT(YEAR(_xlfn.MINIFS(Consolidado!$B$5:$B$1000,Consolidado!$E$5:$E$1000,$B29,Consolidado!$C$5:$C$1000,"Auditoría Interna",Consolidado!$T$5:$T$1000,"X",Consolidado!$H$5:$H$1000,IF($D$9="Todos","&gt;0",$D$9))),2),"")&amp;IF(_xlfn.MAXIFS(Consolidado!$B$5:$B$1000,Consolidado!$E$5:$E$1000,$B29,Consolidado!$C$5:$C$1000,"Auditoría Interna",Consolidado!$T$5:$T$1000,"X",Consolidado!$H$5:$H$1000,IF($D$9="Todos","&gt;0",$D$9))&lt;&gt;_xlfn.MINIFS(Consolidado!$B$5:$B$1000,Consolidado!$E$5:$E$1000,$B29,Consolidado!$C$5:$C$1000,"Auditoría Interna",Consolidado!$T$5:$T$1000,"X",Consolidado!$H$5:$H$1000,IF($D$9="Todos","&gt;0",$D$9))," y "&amp;TEXT(DAY(_xlfn.MAXIFS(Consolidado!$B$5:$B$1000,Consolidado!$E$5:$E$1000,$B29,Consolidado!$C$5:$C$1000,"Auditoría Interna",Consolidado!$T$5:$T$1000,"X",Consolidado!$H$5:$H$1000,IF($D$9="Todos","&gt;0",$D$9))),"00")&amp;"/"&amp;TEXT(MONTH(_xlfn.MAXIFS(Consolidado!$B$5:$B$1000,Consolidado!$E$5:$E$1000,$B29,Consolidado!$C$5:$C$1000,"Auditoría Interna",Consolidado!$T$5:$T$1000,"X",Consolidado!$H$5:$H$1000,IF($D$9="Todos","&gt;0",$D$9))),"00")&amp;IF($D$9="Todos","/"&amp;RIGHT(YEAR(_xlfn.MAXIFS(Consolidado!$B$5:$B$1000,Consolidado!$E$5:$E$1000,$B29,Consolidado!$C$5:$C$1000,"Auditoría Interna",Consolidado!$T$5:$T$1000,"X",Consolidado!$H$5:$H$1000,IF($D$9="Todos","&gt;0",$D$9))),2),""),""),""),IF(SUMIFS(Consolidado!$AD$5:$AD$1000,Consolidado!$E$5:$E$1000,$B29,Consolidado!$C$5:$C$1000,"Auditoría Externa",Consolidado!$T$5:$T$1000,"X",Consolidado!$H$5:$H$1000,IF($D$9="Todos","&gt;0",$D$9))&gt;0,"Externa "&amp;TEXT(DAY(_xlfn.MINIFS(Consolidado!$B$5:$B$1000,Consolidado!$E$5:$E$1000,$B29,Consolidado!$C$5:$C$1000,"Auditoría Externa",Consolidado!$T$5:$T$1000,"X",Consolidado!$H$5:$H$1000,IF($D$9="Todos","&gt;0",$D$9))),"00")&amp;"/"&amp;TEXT(MONTH(_xlfn.MINIFS(Consolidado!$B$5:$B$1000,Consolidado!$E$5:$E$1000,$B29,Consolidado!$C$5:$C$1000,"Auditoría Externa",Consolidado!$T$5:$T$1000,"X",Consolidado!$H$5:$H$1000,IF($D$9="Todos","&gt;0",$D$9))),"00")&amp;IF($D$9="Todos","/"&amp;RIGHT(YEAR(_xlfn.MINIFS(Consolidado!$B$5:$B$1000,Consolidado!$E$5:$E$1000,$B29,Consolidado!$C$5:$C$1000,"Auditoría Externa",Consolidado!$T$5:$T$1000,"X",Consolidado!$H$5:$H$1000,IF($D$9="Todos","&gt;0",$D$9))),2),"")&amp;IF(_xlfn.MAXIFS(Consolidado!$B$5:$B$1000,Consolidado!$E$5:$E$1000,$B29,Consolidado!$C$5:$C$1000,"Auditoría Externa",Consolidado!$T$5:$T$1000,"X",Consolidado!$H$5:$H$1000,IF($D$9="Todos","&gt;0",$D$9))&lt;&gt;_xlfn.MINIFS(Consolidado!$B$5:$B$1000,Consolidado!$E$5:$E$1000,$B29,Consolidado!$C$5:$C$1000,"Auditoría Externa",Consolidado!$T$5:$T$1000,"X",Consolidado!$H$5:$H$1000,IF($D$9="Todos","&gt;0",$D$9))," y "&amp;TEXT(DAY(_xlfn.MAXIFS(Consolidado!$B$5:$B$1000,Consolidado!$E$5:$E$1000,$B29,Consolidado!$C$5:$C$1000,"Auditoría Externa",Consolidado!$T$5:$T$1000,"X",Consolidado!$H$5:$H$1000,IF($D$9="Todos","&gt;0",$D$9))),"00")&amp;"/"&amp;TEXT(MONTH(_xlfn.MAXIFS(Consolidado!$B$5:$B$1000,Consolidado!$E$5:$E$1000,$B29,Consolidado!$C$5:$C$1000,"Auditoría Externa",Consolidado!$T$5:$T$1000,"X",Consolidado!$H$5:$H$1000,IF($D$9="Todos","&gt;0",$D$9))),"00")&amp;IF($D$9="Todos","/"&amp;RIGHT(YEAR(_xlfn.MAXIFS(Consolidado!$B$5:$B$1000,Consolidado!$E$5:$E$1000,$B29,Consolidado!$C$5:$C$1000,"Auditoría Externa",Consolidado!$T$5:$T$1000,"X",Consolidado!$H$5:$H$1000,IF($D$9="Todos","&gt;0",$D$9))),2),""),""),""),IF(SUMIFS(Consolidado!$AD$5:$AD$1000,Consolidado!$E$5:$E$1000,$B29,Consolidado!$C$5:$C$1000,"SSF",Consolidado!$T$5:$T$1000,"X",Consolidado!$H$5:$H$1000,IF($D$9="Todos","&gt;0",$D$9))&gt;0,"SSF "&amp;TEXT(DAY(_xlfn.MINIFS(Consolidado!$B$5:$B$1000,Consolidado!$E$5:$E$1000,$B29,Consolidado!$C$5:$C$1000,"SSF",Consolidado!$T$5:$T$1000,"X",Consolidado!$H$5:$H$1000,IF($D$9="Todos","&gt;0",$D$9))),"00")&amp;"/"&amp;TEXT(MONTH(_xlfn.MINIFS(Consolidado!$B$5:$B$1000,Consolidado!$E$5:$E$1000,$B29,Consolidado!$C$5:$C$1000,"SSF",Consolidado!$T$5:$T$1000,"X",Consolidado!$H$5:$H$1000,IF($D$9="Todos","&gt;0",$D$9))),"00")&amp;IF($D$9="Todos","/"&amp;RIGHT(YEAR(_xlfn.MINIFS(Consolidado!$B$5:$B$1000,Consolidado!$E$5:$E$1000,$B29,Consolidado!$C$5:$C$1000,"SSF",Consolidado!$T$5:$T$1000,"X",Consolidado!$H$5:$H$1000,IF($D$9="Todos","&gt;0",$D$9))),2),"")&amp;IF(_xlfn.MAXIFS(Consolidado!$B$5:$B$1000,Consolidado!$E$5:$E$1000,$B29,Consolidado!$C$5:$C$1000,"SSF",Consolidado!$T$5:$T$1000,"X",Consolidado!$H$5:$H$1000,IF($D$9="Todos","&gt;0",$D$9))&lt;&gt;_xlfn.MINIFS(Consolidado!$B$5:$B$1000,Consolidado!$E$5:$E$1000,$B29,Consolidado!$C$5:$C$1000,"SSF",Consolidado!$T$5:$T$1000,"X",Consolidado!$H$5:$H$1000,IF($D$9="Todos","&gt;0",$D$9))," y "&amp;TEXT(DAY(_xlfn.MAXIFS(Consolidado!$B$5:$B$1000,Consolidado!$E$5:$E$1000,$B29,Consolidado!$C$5:$C$1000,"SSF",Consolidado!$T$5:$T$1000,"X",Consolidado!$H$5:$H$1000,IF($D$9="Todos","&gt;0",$D$9))),"00")&amp;"/"&amp;TEXT(MONTH(_xlfn.MAXIFS(Consolidado!$B$5:$B$1000,Consolidado!$E$5:$E$1000,$B29,Consolidado!$C$5:$C$1000,"SSF",Consolidado!$T$5:$T$1000,"X",Consolidado!$H$5:$H$1000,IF($D$9="Todos","&gt;0",$D$9))),"00")&amp;IF($D$9="Todos","/"&amp;RIGHT(YEAR(_xlfn.MAXIFS(Consolidado!$B$5:$B$1000,Consolidado!$E$5:$E$1000,$B29,Consolidado!$C$5:$C$1000,"SSF",Consolidado!$T$5:$T$1000,"X",Consolidado!$H$5:$H$1000,IF($D$9="Todos","&gt;0",$D$9))),2),""),""),""),IF(SUMIFS(Consolidado!$AD$5:$AD$1000,Consolidado!$E$5:$E$1000,$B29,Consolidado!$C$5:$C$1000,"Comité de Supervisión",Consolidado!$T$5:$T$1000,"X",Consolidado!$H$5:$H$1000,IF($D$9="Todos","&gt;0",$D$9))&gt;0,"Comité Sup. "&amp;TEXT(DAY(_xlfn.MINIFS(Consolidado!$B$5:$B$1000,Consolidado!$E$5:$E$1000,$B29,Consolidado!$C$5:$C$1000,"Comité de Supervisión",Consolidado!$T$5:$T$1000,"X",Consolidado!$H$5:$H$1000,IF($D$9="Todos","&gt;0",$D$9))),"00")&amp;"/"&amp;TEXT(MONTH(_xlfn.MINIFS(Consolidado!$B$5:$B$1000,Consolidado!$E$5:$E$1000,$B29,Consolidado!$C$5:$C$1000,"Comité de Supervisión",Consolidado!$T$5:$T$1000,"X",Consolidado!$H$5:$H$1000,IF($D$9="Todos","&gt;0",$D$9))),"00")&amp;IF($D$9="Todos","/"&amp;RIGHT(YEAR(_xlfn.MINIFS(Consolidado!$B$5:$B$1000,Consolidado!$E$5:$E$1000,$B29,Consolidado!$C$5:$C$1000,"Comité de Supervisión",Consolidado!$T$5:$T$1000,"X",Consolidado!$H$5:$H$1000,IF($D$9="Todos","&gt;0",$D$9))),2),"")&amp;IF(_xlfn.MAXIFS(Consolidado!$B$5:$B$1000,Consolidado!$E$5:$E$1000,$B29,Consolidado!$C$5:$C$1000,"Comité de Supervisión",Consolidado!$T$5:$T$1000,"X",Consolidado!$H$5:$H$1000,IF($D$9="Todos","&gt;0",$D$9))&lt;&gt;_xlfn.MINIFS(Consolidado!$B$5:$B$1000,Consolidado!$E$5:$E$1000,$B29,Consolidado!$C$5:$C$1000,"Comité de Supervisión",Consolidado!$T$5:$T$1000,"X",Consolidado!$H$5:$H$1000,IF($D$9="Todos","&gt;0",$D$9))," y "&amp;TEXT(DAY(_xlfn.MAXIFS(Consolidado!$B$5:$B$1000,Consolidado!$E$5:$E$1000,$B29,Consolidado!$C$5:$C$1000,"Comité de Supervisión",Consolidado!$T$5:$T$1000,"X",Consolidado!$H$5:$H$1000,IF($D$9="Todos","&gt;0",$D$9))),"00")&amp;"/"&amp;TEXT(MONTH(_xlfn.MAXIFS(Consolidado!$B$5:$B$1000,Consolidado!$E$5:$E$1000,$B29,Consolidado!$C$5:$C$1000,"Comité de Supervisión",Consolidado!$T$5:$T$1000,"X",Consolidado!$H$5:$H$1000,IF($D$9="Todos","&gt;0",$D$9))),"00")&amp;IF($D$9="Todos","/"&amp;RIGHT(YEAR(_xlfn.MAXIFS(Consolidado!$B$5:$B$1000,Consolidado!$E$5:$E$1000,$B29,Consolidado!$C$5:$C$1000,"Comité de Supervisión",Consolidado!$T$5:$T$1000,"X",Consolidado!$H$5:$H$1000,IF($D$9="Todos","&gt;0",$D$9))),2),""),""),""),IF(SUMIFS(Consolidado!$AD$5:$AD$1000,Consolidado!$E$5:$E$1000,$B29,Consolidado!$C$5:$C$1000,"Consejo de Administración",Consolidado!$T$5:$T$1000,"X",Consolidado!$H$5:$H$1000,IF($D$9="Todos","&gt;0",$D$9))&gt;0,"Consejo "&amp;TEXT(DAY(_xlfn.MINIFS(Consolidado!$B$5:$B$1000,Consolidado!$E$5:$E$1000,$B29,Consolidado!$C$5:$C$1000,"Consejo de Administración",Consolidado!$T$5:$T$1000,"X",Consolidado!$H$5:$H$1000,IF($D$9="Todos","&gt;0",$D$9))),"00")&amp;"/"&amp;TEXT(MONTH(_xlfn.MINIFS(Consolidado!$B$5:$B$1000,Consolidado!$E$5:$E$1000,$B29,Consolidado!$C$5:$C$1000,"Consejo de Administración",Consolidado!$T$5:$T$1000,"X",Consolidado!$H$5:$H$1000,IF($D$9="Todos","&gt;0",$D$9))),"00")&amp;IF($D$9="Todos","/"&amp;RIGHT(YEAR(_xlfn.MINIFS(Consolidado!$B$5:$B$1000,Consolidado!$E$5:$E$1000,$B29,Consolidado!$C$5:$C$1000,"Consejo de Administración",Consolidado!$T$5:$T$1000,"X",Consolidado!$H$5:$H$1000,IF($D$9="Todos","&gt;0",$D$9))),2),"")&amp;IF(_xlfn.MAXIFS(Consolidado!$B$5:$B$1000,Consolidado!$E$5:$E$1000,$B29,Consolidado!$C$5:$C$1000,"Consejo de Administración",Consolidado!$T$5:$T$1000,"X",Consolidado!$H$5:$H$1000,IF($D$9="Todos","&gt;0",$D$9))&lt;&gt;_xlfn.MINIFS(Consolidado!$B$5:$B$1000,Consolidado!$E$5:$E$1000,$B29,Consolidado!$C$5:$C$1000,"Consejo de Administración",Consolidado!$T$5:$T$1000,"X",Consolidado!$H$5:$H$1000,IF($D$9="Todos","&gt;0",$D$9))," y "&amp;TEXT(DAY(_xlfn.MAXIFS(Consolidado!$B$5:$B$1000,Consolidado!$E$5:$E$1000,$B29,Consolidado!$C$5:$C$1000,"Consejo de Administración",Consolidado!$T$5:$T$1000,"X",Consolidado!$H$5:$H$1000,IF($D$9="Todos","&gt;0",$D$9))),"00")&amp;"/"&amp;TEXT(MONTH(_xlfn.MAXIFS(Consolidado!$B$5:$B$1000,Consolidado!$E$5:$E$1000,$B29,Consolidado!$C$5:$C$1000,"Consejo de Administración",Consolidado!$T$5:$T$1000,"X",Consolidado!$H$5:$H$1000,IF($D$9="Todos","&gt;0",$D$9))),"00")&amp;IF($D$9="Todos","/"&amp;RIGHT(YEAR(_xlfn.MAXIFS(Consolidado!$B$5:$B$1000,Consolidado!$E$5:$E$1000,$B29,Consolidado!$C$5:$C$1000,"Consejo de Administración",Consolidado!$T$5:$T$1000,"X",Consolidado!$H$5:$H$1000,IF($D$9="Todos","&gt;0",$D$9))),2),""),""),""),IF(SUMIFS(Consolidado!$AD$5:$AD$1000,Consolidado!$E$5:$E$1000,$B29,Consolidado!$C$5:$C$1000,"Otros",Consolidado!$T$5:$T$1000,"X",Consolidado!$H$5:$H$1000,IF($D$9="Todos","&gt;0",$D$9))&gt;0,"Otros "&amp;TEXT(DAY(_xlfn.MINIFS(Consolidado!$B$5:$B$1000,Consolidado!$E$5:$E$1000,$B29,Consolidado!$C$5:$C$1000,"Otros",Consolidado!$T$5:$T$1000,"X",Consolidado!$H$5:$H$1000,IF($D$9="Todos","&gt;0",$D$9))),"00")&amp;"/"&amp;TEXT(MONTH(_xlfn.MINIFS(Consolidado!$B$5:$B$1000,Consolidado!$E$5:$E$1000,$B29,Consolidado!$C$5:$C$1000,"Otros",Consolidado!$T$5:$T$1000,"X",Consolidado!$H$5:$H$1000,IF($D$9="Todos","&gt;0",$D$9))),"00")&amp;IF($D$9="Todos","/"&amp;RIGHT(YEAR(_xlfn.MINIFS(Consolidado!$B$5:$B$1000,Consolidado!$E$5:$E$1000,$B29,Consolidado!$C$5:$C$1000,"Otros",Consolidado!$T$5:$T$1000,"X",Consolidado!$H$5:$H$1000,IF($D$9="Todos","&gt;0",$D$9))),2),"")&amp;IF(_xlfn.MAXIFS(Consolidado!$B$5:$B$1000,Consolidado!$E$5:$E$1000,$B29,Consolidado!$C$5:$C$1000,"Otros",Consolidado!$T$5:$T$1000,"X",Consolidado!$H$5:$H$1000,IF($D$9="Todos","&gt;0",$D$9))&lt;&gt;_xlfn.MINIFS(Consolidado!$B$5:$B$1000,Consolidado!$E$5:$E$1000,$B29,Consolidado!$C$5:$C$1000,"Otros",Consolidado!$T$5:$T$1000,"X",Consolidado!$H$5:$H$1000,IF($D$9="Todos","&gt;0",$D$9))," y "&amp;TEXT(DAY(_xlfn.MAXIFS(Consolidado!$B$5:$B$1000,Consolidado!$E$5:$E$1000,$B29,Consolidado!$C$5:$C$1000,"Otros",Consolidado!$T$5:$T$1000,"X",Consolidado!$H$5:$H$1000,IF($D$9="Todos","&gt;0",$D$9))),"00")&amp;"/"&amp;TEXT(MONTH(_xlfn.MAXIFS(Consolidado!$B$5:$B$1000,Consolidado!$E$5:$E$1000,$B29,Consolidado!$C$5:$C$1000,"Otros",Consolidado!$T$5:$T$1000,"X",Consolidado!$H$5:$H$1000,IF($D$9="Todos","&gt;0",$D$9))),"00")&amp;IF($D$9="Todos","/"&amp;RIGHT(YEAR(_xlfn.MAXIFS(Consolidado!$B$5:$B$1000,Consolidado!$E$5:$E$1000,$B29,Consolidado!$C$5:$C$1000,"Otros",Consolidado!$T$5:$T$1000,"X",Consolidado!$H$5:$H$1000,IF($D$9="Todos","&gt;0",$D$9))),2),""),""),""))</f>
        <v/>
      </c>
      <c r="AD29" s="38" t="str">
        <f aca="false">Catálogos!C9</f>
        <v>Créditos a personas relacionadas</v>
      </c>
      <c r="AE29" s="38" t="str">
        <f aca="false">Catálogos!D9</f>
        <v>Por validar</v>
      </c>
      <c r="AF29" s="38" t="n">
        <f aca="false">IF(AD29="",0,IF($D$9="Todos",SUMIFS(Consolidado!$AD$5:$AD$1000,Consolidado!$E$5:$E$1000,AD29,Consolidado!$C$5:$C$1000,"Auditoría Interna"),SUMIFS(Consolidado!$AD$5:$AD$1000,Consolidado!$E$5:$E$1000,AD29,Consolidado!$C$5:$C$1000,"Auditoría Interna",Consolidado!$H$5:$H$1000,$D$9)))</f>
        <v>0</v>
      </c>
      <c r="AG29" s="38" t="n">
        <f aca="false">IF(AD29="",0,IF($D$9="Todos",SUMIFS(Consolidado!$AD$5:$AD$1000,Consolidado!$E$5:$E$1000,AD29,Consolidado!$C$5:$C$1000,"Auditoría Externa"),SUMIFS(Consolidado!$AD$5:$AD$1000,Consolidado!$E$5:$E$1000,AD29,Consolidado!$C$5:$C$1000,"Auditoría Externa",Consolidado!$H$5:$H$1000,$D$9)))</f>
        <v>1</v>
      </c>
      <c r="AH29" s="38" t="n">
        <f aca="false">IF(AD29="",0,IF($D$9="Todos",SUMIFS(Consolidado!$AD$5:$AD$1000,Consolidado!$E$5:$E$1000,AD29,Consolidado!$C$5:$C$1000,"SSF"),SUMIFS(Consolidado!$AD$5:$AD$1000,Consolidado!$E$5:$E$1000,AD29,Consolidado!$C$5:$C$1000,"SSF",Consolidado!$H$5:$H$1000,$D$9)))</f>
        <v>0</v>
      </c>
      <c r="AI29" s="38" t="n">
        <f aca="false">IF(AD29="",0,IF($D$9="Todos",SUMIFS(Consolidado!$AD$5:$AD$1000,Consolidado!$E$5:$E$1000,AD29),SUMIFS(Consolidado!$AD$5:$AD$1000,Consolidado!$E$5:$E$1000,AD29,Consolidado!$H$5:$H$1000,$D$9))-SUM(AF29:AH29))</f>
        <v>0</v>
      </c>
      <c r="AJ29" s="38" t="n">
        <f aca="false">SUM(AF29:AI29)</f>
        <v>1</v>
      </c>
      <c r="AK29" s="38" t="n">
        <f aca="false">(AF29&gt;0)+(AG29&gt;0)+(AH29&gt;0)+(IF($D$9="Todos",SUMIFS(Consolidado!$AD$5:$AD$1000,Consolidado!$E$5:$E$1000,AD29,Consolidado!$C$5:$C$1000,"Comité de Supervisión"),SUMIFS(Consolidado!$AD$5:$AD$1000,Consolidado!$E$5:$E$1000,AD29,Consolidado!$C$5:$C$1000,"Comité de Supervisión",Consolidado!$H$5:$H$1000,$D$9))&gt;0)+(IF($D$9="Todos",SUMIFS(Consolidado!$AD$5:$AD$1000,Consolidado!$E$5:$E$1000,AD29,Consolidado!$C$5:$C$1000,"Consejo de Administración"),SUMIFS(Consolidado!$AD$5:$AD$1000,Consolidado!$E$5:$E$1000,AD29,Consolidado!$C$5:$C$1000,"Consejo de Administración",Consolidado!$H$5:$H$1000,$D$9))&gt;0)+(IF($D$9="Todos",SUMIFS(Consolidado!$AD$5:$AD$1000,Consolidado!$E$5:$E$1000,AD29,Consolidado!$C$5:$C$1000,"Otros"),SUMIFS(Consolidado!$AD$5:$AD$1000,Consolidado!$E$5:$E$1000,AD29,Consolidado!$C$5:$C$1000,"Otros",Consolidado!$H$5:$H$1000,$D$9))&gt;0)</f>
        <v>1</v>
      </c>
      <c r="AL29" s="38" t="n">
        <f aca="false">IF(AD29="",-1,AJ29*10000+AK29*100-ROW()/1000)</f>
        <v>10099.971</v>
      </c>
      <c r="AM29" s="38" t="str">
        <f aca="false" t="array" ref="AM29:AM29">_xlfn.TEXTJOIN(", ",TRUE(),IF((Consolidado!$E$5:$E$1000=AD29)*((($D$9="Todos")+(Consolidado!$H$5:$H$1000=$D$9))&gt;0),Consolidado!$AE$5:$AE$1000,""))</f>
        <v>Externa – 6 de Octubre 2026</v>
      </c>
      <c r="AN29" s="38" t="str">
        <f aca="false" t="array" ref="AN29:AN29">_xlfn.TEXTJOIN(", ",TRUE(),IF(Consolidado!$E$5:$E$1000=AD29,Consolidado!$AE$5:$AE$1000,""))</f>
        <v>Externa – 6 de Octubre 2026</v>
      </c>
    </row>
    <row r="30" customFormat="false" ht="39.75" hidden="false" customHeight="true" outlineLevel="0" collapsed="false">
      <c r="A30" s="31" t="n">
        <v>9</v>
      </c>
      <c r="B30" s="32" t="str">
        <f aca="false">INDEX($AD$22:$AD$51,MATCH(LARGE($AL$22:$AL$51,9),$AL$22:$AL$51,0))</f>
        <v>Valúos y garantías</v>
      </c>
      <c r="C30" s="33" t="str">
        <f aca="false">INDEX($AE$22:$AE$51,MATCH(LARGE($AL$22:$AL$51,9),$AL$22:$AL$51,0))</f>
        <v>NRP-25</v>
      </c>
      <c r="D30" s="34" t="n">
        <f aca="false">INDEX($AF$22:$AF$51,MATCH(LARGE($AL$22:$AL$51,9),$AL$22:$AL$51,0))</f>
        <v>2</v>
      </c>
      <c r="E30" s="34" t="n">
        <f aca="false">INDEX($AG$22:$AG$51,MATCH(LARGE($AL$22:$AL$51,9),$AL$22:$AL$51,0))</f>
        <v>0</v>
      </c>
      <c r="F30" s="34" t="n">
        <f aca="false">INDEX($AH$22:$AH$51,MATCH(LARGE($AL$22:$AL$51,9),$AL$22:$AL$51,0))</f>
        <v>0</v>
      </c>
      <c r="G30" s="34" t="n">
        <f aca="false">INDEX($AI$22:$AI$51,MATCH(LARGE($AL$22:$AL$51,9),$AL$22:$AL$51,0))</f>
        <v>0</v>
      </c>
      <c r="H30" s="35" t="n">
        <f aca="false">INDEX($AJ$22:$AJ$51,MATCH(LARGE($AL$22:$AL$51,9),$AL$22:$AL$51,0))</f>
        <v>2</v>
      </c>
      <c r="I30" s="36" t="str">
        <f aca="false">IF(INDEX($AK$22:$AK$51,MATCH(LARGE($AL$22:$AL$51,9),$AL$22:$AL$51,0))&gt;=2,"SÍ ("&amp;INDEX($AK$22:$AK$51,MATCH(LARGE($AL$22:$AL$51,9),$AL$22:$AL$51,0))&amp;" entidades)","No")</f>
        <v>No</v>
      </c>
      <c r="J30" s="13" t="str">
        <f aca="false">IF(INDEX($AJ$22:$AJ$51,MATCH(LARGE($AL$22:$AL$51,9),$AL$22:$AL$51,0))&gt;0,INDEX($AM$22:$AM$51,MATCH(LARGE($AL$22:$AL$51,9),$AL$22:$AL$51,0)),IF(INDEX($AN$22:$AN$51,MATCH(LARGE($AL$22:$AL$51,9),$AL$22:$AL$51,0))="","Nunca lo han pedido","No lo pidieron en "&amp;$D$9&amp;". Lo pidieron: "&amp;INDEX($AN$22:$AN$51,MATCH(LARGE($AL$22:$AL$51,9),$AL$22:$AL$51,0))))</f>
        <v>Interna – 6 de Mayo 2026, Interna – 24 de Junio 2026</v>
      </c>
      <c r="K30" s="37" t="str">
        <f aca="false">_xlfn.TEXTJOIN(" +"&amp;CHAR(10),TRUE(),IF(SUMIFS(Consolidado!$AD$5:$AD$1000,Consolidado!$E$5:$E$1000,$B30,Consolidado!$C$5:$C$1000,"Auditoría Interna",Consolidado!$I$5:$I$1000,"X",Consolidado!$H$5:$H$1000,IF($D$9="Todos","&gt;0",$D$9))&gt;0,"Interna "&amp;TEXT(DAY(_xlfn.MINIFS(Consolidado!$B$5:$B$1000,Consolidado!$E$5:$E$1000,$B30,Consolidado!$C$5:$C$1000,"Auditoría Interna",Consolidado!$I$5:$I$1000,"X",Consolidado!$H$5:$H$1000,IF($D$9="Todos","&gt;0",$D$9))),"00")&amp;"/"&amp;TEXT(MONTH(_xlfn.MINIFS(Consolidado!$B$5:$B$1000,Consolidado!$E$5:$E$1000,$B30,Consolidado!$C$5:$C$1000,"Auditoría Interna",Consolidado!$I$5:$I$1000,"X",Consolidado!$H$5:$H$1000,IF($D$9="Todos","&gt;0",$D$9))),"00")&amp;IF($D$9="Todos","/"&amp;RIGHT(YEAR(_xlfn.MINIFS(Consolidado!$B$5:$B$1000,Consolidado!$E$5:$E$1000,$B30,Consolidado!$C$5:$C$1000,"Auditoría Interna",Consolidado!$I$5:$I$1000,"X",Consolidado!$H$5:$H$1000,IF($D$9="Todos","&gt;0",$D$9))),2),"")&amp;IF(_xlfn.MAXIFS(Consolidado!$B$5:$B$1000,Consolidado!$E$5:$E$1000,$B30,Consolidado!$C$5:$C$1000,"Auditoría Interna",Consolidado!$I$5:$I$1000,"X",Consolidado!$H$5:$H$1000,IF($D$9="Todos","&gt;0",$D$9))&lt;&gt;_xlfn.MINIFS(Consolidado!$B$5:$B$1000,Consolidado!$E$5:$E$1000,$B30,Consolidado!$C$5:$C$1000,"Auditoría Interna",Consolidado!$I$5:$I$1000,"X",Consolidado!$H$5:$H$1000,IF($D$9="Todos","&gt;0",$D$9))," y "&amp;TEXT(DAY(_xlfn.MAXIFS(Consolidado!$B$5:$B$1000,Consolidado!$E$5:$E$1000,$B30,Consolidado!$C$5:$C$1000,"Auditoría Interna",Consolidado!$I$5:$I$1000,"X",Consolidado!$H$5:$H$1000,IF($D$9="Todos","&gt;0",$D$9))),"00")&amp;"/"&amp;TEXT(MONTH(_xlfn.MAXIFS(Consolidado!$B$5:$B$1000,Consolidado!$E$5:$E$1000,$B30,Consolidado!$C$5:$C$1000,"Auditoría Interna",Consolidado!$I$5:$I$1000,"X",Consolidado!$H$5:$H$1000,IF($D$9="Todos","&gt;0",$D$9))),"00")&amp;IF($D$9="Todos","/"&amp;RIGHT(YEAR(_xlfn.MAXIFS(Consolidado!$B$5:$B$1000,Consolidado!$E$5:$E$1000,$B30,Consolidado!$C$5:$C$1000,"Auditoría Interna",Consolidado!$I$5:$I$1000,"X",Consolidado!$H$5:$H$1000,IF($D$9="Todos","&gt;0",$D$9))),2),""),""),""),IF(SUMIFS(Consolidado!$AD$5:$AD$1000,Consolidado!$E$5:$E$1000,$B30,Consolidado!$C$5:$C$1000,"Auditoría Externa",Consolidado!$I$5:$I$1000,"X",Consolidado!$H$5:$H$1000,IF($D$9="Todos","&gt;0",$D$9))&gt;0,"Externa "&amp;TEXT(DAY(_xlfn.MINIFS(Consolidado!$B$5:$B$1000,Consolidado!$E$5:$E$1000,$B30,Consolidado!$C$5:$C$1000,"Auditoría Externa",Consolidado!$I$5:$I$1000,"X",Consolidado!$H$5:$H$1000,IF($D$9="Todos","&gt;0",$D$9))),"00")&amp;"/"&amp;TEXT(MONTH(_xlfn.MINIFS(Consolidado!$B$5:$B$1000,Consolidado!$E$5:$E$1000,$B30,Consolidado!$C$5:$C$1000,"Auditoría Externa",Consolidado!$I$5:$I$1000,"X",Consolidado!$H$5:$H$1000,IF($D$9="Todos","&gt;0",$D$9))),"00")&amp;IF($D$9="Todos","/"&amp;RIGHT(YEAR(_xlfn.MINIFS(Consolidado!$B$5:$B$1000,Consolidado!$E$5:$E$1000,$B30,Consolidado!$C$5:$C$1000,"Auditoría Externa",Consolidado!$I$5:$I$1000,"X",Consolidado!$H$5:$H$1000,IF($D$9="Todos","&gt;0",$D$9))),2),"")&amp;IF(_xlfn.MAXIFS(Consolidado!$B$5:$B$1000,Consolidado!$E$5:$E$1000,$B30,Consolidado!$C$5:$C$1000,"Auditoría Externa",Consolidado!$I$5:$I$1000,"X",Consolidado!$H$5:$H$1000,IF($D$9="Todos","&gt;0",$D$9))&lt;&gt;_xlfn.MINIFS(Consolidado!$B$5:$B$1000,Consolidado!$E$5:$E$1000,$B30,Consolidado!$C$5:$C$1000,"Auditoría Externa",Consolidado!$I$5:$I$1000,"X",Consolidado!$H$5:$H$1000,IF($D$9="Todos","&gt;0",$D$9))," y "&amp;TEXT(DAY(_xlfn.MAXIFS(Consolidado!$B$5:$B$1000,Consolidado!$E$5:$E$1000,$B30,Consolidado!$C$5:$C$1000,"Auditoría Externa",Consolidado!$I$5:$I$1000,"X",Consolidado!$H$5:$H$1000,IF($D$9="Todos","&gt;0",$D$9))),"00")&amp;"/"&amp;TEXT(MONTH(_xlfn.MAXIFS(Consolidado!$B$5:$B$1000,Consolidado!$E$5:$E$1000,$B30,Consolidado!$C$5:$C$1000,"Auditoría Externa",Consolidado!$I$5:$I$1000,"X",Consolidado!$H$5:$H$1000,IF($D$9="Todos","&gt;0",$D$9))),"00")&amp;IF($D$9="Todos","/"&amp;RIGHT(YEAR(_xlfn.MAXIFS(Consolidado!$B$5:$B$1000,Consolidado!$E$5:$E$1000,$B30,Consolidado!$C$5:$C$1000,"Auditoría Externa",Consolidado!$I$5:$I$1000,"X",Consolidado!$H$5:$H$1000,IF($D$9="Todos","&gt;0",$D$9))),2),""),""),""),IF(SUMIFS(Consolidado!$AD$5:$AD$1000,Consolidado!$E$5:$E$1000,$B30,Consolidado!$C$5:$C$1000,"SSF",Consolidado!$I$5:$I$1000,"X",Consolidado!$H$5:$H$1000,IF($D$9="Todos","&gt;0",$D$9))&gt;0,"SSF "&amp;TEXT(DAY(_xlfn.MINIFS(Consolidado!$B$5:$B$1000,Consolidado!$E$5:$E$1000,$B30,Consolidado!$C$5:$C$1000,"SSF",Consolidado!$I$5:$I$1000,"X",Consolidado!$H$5:$H$1000,IF($D$9="Todos","&gt;0",$D$9))),"00")&amp;"/"&amp;TEXT(MONTH(_xlfn.MINIFS(Consolidado!$B$5:$B$1000,Consolidado!$E$5:$E$1000,$B30,Consolidado!$C$5:$C$1000,"SSF",Consolidado!$I$5:$I$1000,"X",Consolidado!$H$5:$H$1000,IF($D$9="Todos","&gt;0",$D$9))),"00")&amp;IF($D$9="Todos","/"&amp;RIGHT(YEAR(_xlfn.MINIFS(Consolidado!$B$5:$B$1000,Consolidado!$E$5:$E$1000,$B30,Consolidado!$C$5:$C$1000,"SSF",Consolidado!$I$5:$I$1000,"X",Consolidado!$H$5:$H$1000,IF($D$9="Todos","&gt;0",$D$9))),2),"")&amp;IF(_xlfn.MAXIFS(Consolidado!$B$5:$B$1000,Consolidado!$E$5:$E$1000,$B30,Consolidado!$C$5:$C$1000,"SSF",Consolidado!$I$5:$I$1000,"X",Consolidado!$H$5:$H$1000,IF($D$9="Todos","&gt;0",$D$9))&lt;&gt;_xlfn.MINIFS(Consolidado!$B$5:$B$1000,Consolidado!$E$5:$E$1000,$B30,Consolidado!$C$5:$C$1000,"SSF",Consolidado!$I$5:$I$1000,"X",Consolidado!$H$5:$H$1000,IF($D$9="Todos","&gt;0",$D$9))," y "&amp;TEXT(DAY(_xlfn.MAXIFS(Consolidado!$B$5:$B$1000,Consolidado!$E$5:$E$1000,$B30,Consolidado!$C$5:$C$1000,"SSF",Consolidado!$I$5:$I$1000,"X",Consolidado!$H$5:$H$1000,IF($D$9="Todos","&gt;0",$D$9))),"00")&amp;"/"&amp;TEXT(MONTH(_xlfn.MAXIFS(Consolidado!$B$5:$B$1000,Consolidado!$E$5:$E$1000,$B30,Consolidado!$C$5:$C$1000,"SSF",Consolidado!$I$5:$I$1000,"X",Consolidado!$H$5:$H$1000,IF($D$9="Todos","&gt;0",$D$9))),"00")&amp;IF($D$9="Todos","/"&amp;RIGHT(YEAR(_xlfn.MAXIFS(Consolidado!$B$5:$B$1000,Consolidado!$E$5:$E$1000,$B30,Consolidado!$C$5:$C$1000,"SSF",Consolidado!$I$5:$I$1000,"X",Consolidado!$H$5:$H$1000,IF($D$9="Todos","&gt;0",$D$9))),2),""),""),""),IF(SUMIFS(Consolidado!$AD$5:$AD$1000,Consolidado!$E$5:$E$1000,$B30,Consolidado!$C$5:$C$1000,"Comité de Supervisión",Consolidado!$I$5:$I$1000,"X",Consolidado!$H$5:$H$1000,IF($D$9="Todos","&gt;0",$D$9))&gt;0,"Comité Sup. "&amp;TEXT(DAY(_xlfn.MINIFS(Consolidado!$B$5:$B$1000,Consolidado!$E$5:$E$1000,$B30,Consolidado!$C$5:$C$1000,"Comité de Supervisión",Consolidado!$I$5:$I$1000,"X",Consolidado!$H$5:$H$1000,IF($D$9="Todos","&gt;0",$D$9))),"00")&amp;"/"&amp;TEXT(MONTH(_xlfn.MINIFS(Consolidado!$B$5:$B$1000,Consolidado!$E$5:$E$1000,$B30,Consolidado!$C$5:$C$1000,"Comité de Supervisión",Consolidado!$I$5:$I$1000,"X",Consolidado!$H$5:$H$1000,IF($D$9="Todos","&gt;0",$D$9))),"00")&amp;IF($D$9="Todos","/"&amp;RIGHT(YEAR(_xlfn.MINIFS(Consolidado!$B$5:$B$1000,Consolidado!$E$5:$E$1000,$B30,Consolidado!$C$5:$C$1000,"Comité de Supervisión",Consolidado!$I$5:$I$1000,"X",Consolidado!$H$5:$H$1000,IF($D$9="Todos","&gt;0",$D$9))),2),"")&amp;IF(_xlfn.MAXIFS(Consolidado!$B$5:$B$1000,Consolidado!$E$5:$E$1000,$B30,Consolidado!$C$5:$C$1000,"Comité de Supervisión",Consolidado!$I$5:$I$1000,"X",Consolidado!$H$5:$H$1000,IF($D$9="Todos","&gt;0",$D$9))&lt;&gt;_xlfn.MINIFS(Consolidado!$B$5:$B$1000,Consolidado!$E$5:$E$1000,$B30,Consolidado!$C$5:$C$1000,"Comité de Supervisión",Consolidado!$I$5:$I$1000,"X",Consolidado!$H$5:$H$1000,IF($D$9="Todos","&gt;0",$D$9))," y "&amp;TEXT(DAY(_xlfn.MAXIFS(Consolidado!$B$5:$B$1000,Consolidado!$E$5:$E$1000,$B30,Consolidado!$C$5:$C$1000,"Comité de Supervisión",Consolidado!$I$5:$I$1000,"X",Consolidado!$H$5:$H$1000,IF($D$9="Todos","&gt;0",$D$9))),"00")&amp;"/"&amp;TEXT(MONTH(_xlfn.MAXIFS(Consolidado!$B$5:$B$1000,Consolidado!$E$5:$E$1000,$B30,Consolidado!$C$5:$C$1000,"Comité de Supervisión",Consolidado!$I$5:$I$1000,"X",Consolidado!$H$5:$H$1000,IF($D$9="Todos","&gt;0",$D$9))),"00")&amp;IF($D$9="Todos","/"&amp;RIGHT(YEAR(_xlfn.MAXIFS(Consolidado!$B$5:$B$1000,Consolidado!$E$5:$E$1000,$B30,Consolidado!$C$5:$C$1000,"Comité de Supervisión",Consolidado!$I$5:$I$1000,"X",Consolidado!$H$5:$H$1000,IF($D$9="Todos","&gt;0",$D$9))),2),""),""),""),IF(SUMIFS(Consolidado!$AD$5:$AD$1000,Consolidado!$E$5:$E$1000,$B30,Consolidado!$C$5:$C$1000,"Consejo de Administración",Consolidado!$I$5:$I$1000,"X",Consolidado!$H$5:$H$1000,IF($D$9="Todos","&gt;0",$D$9))&gt;0,"Consejo "&amp;TEXT(DAY(_xlfn.MINIFS(Consolidado!$B$5:$B$1000,Consolidado!$E$5:$E$1000,$B30,Consolidado!$C$5:$C$1000,"Consejo de Administración",Consolidado!$I$5:$I$1000,"X",Consolidado!$H$5:$H$1000,IF($D$9="Todos","&gt;0",$D$9))),"00")&amp;"/"&amp;TEXT(MONTH(_xlfn.MINIFS(Consolidado!$B$5:$B$1000,Consolidado!$E$5:$E$1000,$B30,Consolidado!$C$5:$C$1000,"Consejo de Administración",Consolidado!$I$5:$I$1000,"X",Consolidado!$H$5:$H$1000,IF($D$9="Todos","&gt;0",$D$9))),"00")&amp;IF($D$9="Todos","/"&amp;RIGHT(YEAR(_xlfn.MINIFS(Consolidado!$B$5:$B$1000,Consolidado!$E$5:$E$1000,$B30,Consolidado!$C$5:$C$1000,"Consejo de Administración",Consolidado!$I$5:$I$1000,"X",Consolidado!$H$5:$H$1000,IF($D$9="Todos","&gt;0",$D$9))),2),"")&amp;IF(_xlfn.MAXIFS(Consolidado!$B$5:$B$1000,Consolidado!$E$5:$E$1000,$B30,Consolidado!$C$5:$C$1000,"Consejo de Administración",Consolidado!$I$5:$I$1000,"X",Consolidado!$H$5:$H$1000,IF($D$9="Todos","&gt;0",$D$9))&lt;&gt;_xlfn.MINIFS(Consolidado!$B$5:$B$1000,Consolidado!$E$5:$E$1000,$B30,Consolidado!$C$5:$C$1000,"Consejo de Administración",Consolidado!$I$5:$I$1000,"X",Consolidado!$H$5:$H$1000,IF($D$9="Todos","&gt;0",$D$9))," y "&amp;TEXT(DAY(_xlfn.MAXIFS(Consolidado!$B$5:$B$1000,Consolidado!$E$5:$E$1000,$B30,Consolidado!$C$5:$C$1000,"Consejo de Administración",Consolidado!$I$5:$I$1000,"X",Consolidado!$H$5:$H$1000,IF($D$9="Todos","&gt;0",$D$9))),"00")&amp;"/"&amp;TEXT(MONTH(_xlfn.MAXIFS(Consolidado!$B$5:$B$1000,Consolidado!$E$5:$E$1000,$B30,Consolidado!$C$5:$C$1000,"Consejo de Administración",Consolidado!$I$5:$I$1000,"X",Consolidado!$H$5:$H$1000,IF($D$9="Todos","&gt;0",$D$9))),"00")&amp;IF($D$9="Todos","/"&amp;RIGHT(YEAR(_xlfn.MAXIFS(Consolidado!$B$5:$B$1000,Consolidado!$E$5:$E$1000,$B30,Consolidado!$C$5:$C$1000,"Consejo de Administración",Consolidado!$I$5:$I$1000,"X",Consolidado!$H$5:$H$1000,IF($D$9="Todos","&gt;0",$D$9))),2),""),""),""),IF(SUMIFS(Consolidado!$AD$5:$AD$1000,Consolidado!$E$5:$E$1000,$B30,Consolidado!$C$5:$C$1000,"Otros",Consolidado!$I$5:$I$1000,"X",Consolidado!$H$5:$H$1000,IF($D$9="Todos","&gt;0",$D$9))&gt;0,"Otros "&amp;TEXT(DAY(_xlfn.MINIFS(Consolidado!$B$5:$B$1000,Consolidado!$E$5:$E$1000,$B30,Consolidado!$C$5:$C$1000,"Otros",Consolidado!$I$5:$I$1000,"X",Consolidado!$H$5:$H$1000,IF($D$9="Todos","&gt;0",$D$9))),"00")&amp;"/"&amp;TEXT(MONTH(_xlfn.MINIFS(Consolidado!$B$5:$B$1000,Consolidado!$E$5:$E$1000,$B30,Consolidado!$C$5:$C$1000,"Otros",Consolidado!$I$5:$I$1000,"X",Consolidado!$H$5:$H$1000,IF($D$9="Todos","&gt;0",$D$9))),"00")&amp;IF($D$9="Todos","/"&amp;RIGHT(YEAR(_xlfn.MINIFS(Consolidado!$B$5:$B$1000,Consolidado!$E$5:$E$1000,$B30,Consolidado!$C$5:$C$1000,"Otros",Consolidado!$I$5:$I$1000,"X",Consolidado!$H$5:$H$1000,IF($D$9="Todos","&gt;0",$D$9))),2),"")&amp;IF(_xlfn.MAXIFS(Consolidado!$B$5:$B$1000,Consolidado!$E$5:$E$1000,$B30,Consolidado!$C$5:$C$1000,"Otros",Consolidado!$I$5:$I$1000,"X",Consolidado!$H$5:$H$1000,IF($D$9="Todos","&gt;0",$D$9))&lt;&gt;_xlfn.MINIFS(Consolidado!$B$5:$B$1000,Consolidado!$E$5:$E$1000,$B30,Consolidado!$C$5:$C$1000,"Otros",Consolidado!$I$5:$I$1000,"X",Consolidado!$H$5:$H$1000,IF($D$9="Todos","&gt;0",$D$9))," y "&amp;TEXT(DAY(_xlfn.MAXIFS(Consolidado!$B$5:$B$1000,Consolidado!$E$5:$E$1000,$B30,Consolidado!$C$5:$C$1000,"Otros",Consolidado!$I$5:$I$1000,"X",Consolidado!$H$5:$H$1000,IF($D$9="Todos","&gt;0",$D$9))),"00")&amp;"/"&amp;TEXT(MONTH(_xlfn.MAXIFS(Consolidado!$B$5:$B$1000,Consolidado!$E$5:$E$1000,$B30,Consolidado!$C$5:$C$1000,"Otros",Consolidado!$I$5:$I$1000,"X",Consolidado!$H$5:$H$1000,IF($D$9="Todos","&gt;0",$D$9))),"00")&amp;IF($D$9="Todos","/"&amp;RIGHT(YEAR(_xlfn.MAXIFS(Consolidado!$B$5:$B$1000,Consolidado!$E$5:$E$1000,$B30,Consolidado!$C$5:$C$1000,"Otros",Consolidado!$I$5:$I$1000,"X",Consolidado!$H$5:$H$1000,IF($D$9="Todos","&gt;0",$D$9))),2),""),""),""))</f>
        <v/>
      </c>
      <c r="L30" s="37" t="str">
        <f aca="false">_xlfn.TEXTJOIN(" +"&amp;CHAR(10),TRUE(),IF(SUMIFS(Consolidado!$AD$5:$AD$1000,Consolidado!$E$5:$E$1000,$B30,Consolidado!$C$5:$C$1000,"Auditoría Interna",Consolidado!$J$5:$J$1000,"X",Consolidado!$H$5:$H$1000,IF($D$9="Todos","&gt;0",$D$9))&gt;0,"Interna "&amp;TEXT(DAY(_xlfn.MINIFS(Consolidado!$B$5:$B$1000,Consolidado!$E$5:$E$1000,$B30,Consolidado!$C$5:$C$1000,"Auditoría Interna",Consolidado!$J$5:$J$1000,"X",Consolidado!$H$5:$H$1000,IF($D$9="Todos","&gt;0",$D$9))),"00")&amp;"/"&amp;TEXT(MONTH(_xlfn.MINIFS(Consolidado!$B$5:$B$1000,Consolidado!$E$5:$E$1000,$B30,Consolidado!$C$5:$C$1000,"Auditoría Interna",Consolidado!$J$5:$J$1000,"X",Consolidado!$H$5:$H$1000,IF($D$9="Todos","&gt;0",$D$9))),"00")&amp;IF($D$9="Todos","/"&amp;RIGHT(YEAR(_xlfn.MINIFS(Consolidado!$B$5:$B$1000,Consolidado!$E$5:$E$1000,$B30,Consolidado!$C$5:$C$1000,"Auditoría Interna",Consolidado!$J$5:$J$1000,"X",Consolidado!$H$5:$H$1000,IF($D$9="Todos","&gt;0",$D$9))),2),"")&amp;IF(_xlfn.MAXIFS(Consolidado!$B$5:$B$1000,Consolidado!$E$5:$E$1000,$B30,Consolidado!$C$5:$C$1000,"Auditoría Interna",Consolidado!$J$5:$J$1000,"X",Consolidado!$H$5:$H$1000,IF($D$9="Todos","&gt;0",$D$9))&lt;&gt;_xlfn.MINIFS(Consolidado!$B$5:$B$1000,Consolidado!$E$5:$E$1000,$B30,Consolidado!$C$5:$C$1000,"Auditoría Interna",Consolidado!$J$5:$J$1000,"X",Consolidado!$H$5:$H$1000,IF($D$9="Todos","&gt;0",$D$9))," y "&amp;TEXT(DAY(_xlfn.MAXIFS(Consolidado!$B$5:$B$1000,Consolidado!$E$5:$E$1000,$B30,Consolidado!$C$5:$C$1000,"Auditoría Interna",Consolidado!$J$5:$J$1000,"X",Consolidado!$H$5:$H$1000,IF($D$9="Todos","&gt;0",$D$9))),"00")&amp;"/"&amp;TEXT(MONTH(_xlfn.MAXIFS(Consolidado!$B$5:$B$1000,Consolidado!$E$5:$E$1000,$B30,Consolidado!$C$5:$C$1000,"Auditoría Interna",Consolidado!$J$5:$J$1000,"X",Consolidado!$H$5:$H$1000,IF($D$9="Todos","&gt;0",$D$9))),"00")&amp;IF($D$9="Todos","/"&amp;RIGHT(YEAR(_xlfn.MAXIFS(Consolidado!$B$5:$B$1000,Consolidado!$E$5:$E$1000,$B30,Consolidado!$C$5:$C$1000,"Auditoría Interna",Consolidado!$J$5:$J$1000,"X",Consolidado!$H$5:$H$1000,IF($D$9="Todos","&gt;0",$D$9))),2),""),""),""),IF(SUMIFS(Consolidado!$AD$5:$AD$1000,Consolidado!$E$5:$E$1000,$B30,Consolidado!$C$5:$C$1000,"Auditoría Externa",Consolidado!$J$5:$J$1000,"X",Consolidado!$H$5:$H$1000,IF($D$9="Todos","&gt;0",$D$9))&gt;0,"Externa "&amp;TEXT(DAY(_xlfn.MINIFS(Consolidado!$B$5:$B$1000,Consolidado!$E$5:$E$1000,$B30,Consolidado!$C$5:$C$1000,"Auditoría Externa",Consolidado!$J$5:$J$1000,"X",Consolidado!$H$5:$H$1000,IF($D$9="Todos","&gt;0",$D$9))),"00")&amp;"/"&amp;TEXT(MONTH(_xlfn.MINIFS(Consolidado!$B$5:$B$1000,Consolidado!$E$5:$E$1000,$B30,Consolidado!$C$5:$C$1000,"Auditoría Externa",Consolidado!$J$5:$J$1000,"X",Consolidado!$H$5:$H$1000,IF($D$9="Todos","&gt;0",$D$9))),"00")&amp;IF($D$9="Todos","/"&amp;RIGHT(YEAR(_xlfn.MINIFS(Consolidado!$B$5:$B$1000,Consolidado!$E$5:$E$1000,$B30,Consolidado!$C$5:$C$1000,"Auditoría Externa",Consolidado!$J$5:$J$1000,"X",Consolidado!$H$5:$H$1000,IF($D$9="Todos","&gt;0",$D$9))),2),"")&amp;IF(_xlfn.MAXIFS(Consolidado!$B$5:$B$1000,Consolidado!$E$5:$E$1000,$B30,Consolidado!$C$5:$C$1000,"Auditoría Externa",Consolidado!$J$5:$J$1000,"X",Consolidado!$H$5:$H$1000,IF($D$9="Todos","&gt;0",$D$9))&lt;&gt;_xlfn.MINIFS(Consolidado!$B$5:$B$1000,Consolidado!$E$5:$E$1000,$B30,Consolidado!$C$5:$C$1000,"Auditoría Externa",Consolidado!$J$5:$J$1000,"X",Consolidado!$H$5:$H$1000,IF($D$9="Todos","&gt;0",$D$9))," y "&amp;TEXT(DAY(_xlfn.MAXIFS(Consolidado!$B$5:$B$1000,Consolidado!$E$5:$E$1000,$B30,Consolidado!$C$5:$C$1000,"Auditoría Externa",Consolidado!$J$5:$J$1000,"X",Consolidado!$H$5:$H$1000,IF($D$9="Todos","&gt;0",$D$9))),"00")&amp;"/"&amp;TEXT(MONTH(_xlfn.MAXIFS(Consolidado!$B$5:$B$1000,Consolidado!$E$5:$E$1000,$B30,Consolidado!$C$5:$C$1000,"Auditoría Externa",Consolidado!$J$5:$J$1000,"X",Consolidado!$H$5:$H$1000,IF($D$9="Todos","&gt;0",$D$9))),"00")&amp;IF($D$9="Todos","/"&amp;RIGHT(YEAR(_xlfn.MAXIFS(Consolidado!$B$5:$B$1000,Consolidado!$E$5:$E$1000,$B30,Consolidado!$C$5:$C$1000,"Auditoría Externa",Consolidado!$J$5:$J$1000,"X",Consolidado!$H$5:$H$1000,IF($D$9="Todos","&gt;0",$D$9))),2),""),""),""),IF(SUMIFS(Consolidado!$AD$5:$AD$1000,Consolidado!$E$5:$E$1000,$B30,Consolidado!$C$5:$C$1000,"SSF",Consolidado!$J$5:$J$1000,"X",Consolidado!$H$5:$H$1000,IF($D$9="Todos","&gt;0",$D$9))&gt;0,"SSF "&amp;TEXT(DAY(_xlfn.MINIFS(Consolidado!$B$5:$B$1000,Consolidado!$E$5:$E$1000,$B30,Consolidado!$C$5:$C$1000,"SSF",Consolidado!$J$5:$J$1000,"X",Consolidado!$H$5:$H$1000,IF($D$9="Todos","&gt;0",$D$9))),"00")&amp;"/"&amp;TEXT(MONTH(_xlfn.MINIFS(Consolidado!$B$5:$B$1000,Consolidado!$E$5:$E$1000,$B30,Consolidado!$C$5:$C$1000,"SSF",Consolidado!$J$5:$J$1000,"X",Consolidado!$H$5:$H$1000,IF($D$9="Todos","&gt;0",$D$9))),"00")&amp;IF($D$9="Todos","/"&amp;RIGHT(YEAR(_xlfn.MINIFS(Consolidado!$B$5:$B$1000,Consolidado!$E$5:$E$1000,$B30,Consolidado!$C$5:$C$1000,"SSF",Consolidado!$J$5:$J$1000,"X",Consolidado!$H$5:$H$1000,IF($D$9="Todos","&gt;0",$D$9))),2),"")&amp;IF(_xlfn.MAXIFS(Consolidado!$B$5:$B$1000,Consolidado!$E$5:$E$1000,$B30,Consolidado!$C$5:$C$1000,"SSF",Consolidado!$J$5:$J$1000,"X",Consolidado!$H$5:$H$1000,IF($D$9="Todos","&gt;0",$D$9))&lt;&gt;_xlfn.MINIFS(Consolidado!$B$5:$B$1000,Consolidado!$E$5:$E$1000,$B30,Consolidado!$C$5:$C$1000,"SSF",Consolidado!$J$5:$J$1000,"X",Consolidado!$H$5:$H$1000,IF($D$9="Todos","&gt;0",$D$9))," y "&amp;TEXT(DAY(_xlfn.MAXIFS(Consolidado!$B$5:$B$1000,Consolidado!$E$5:$E$1000,$B30,Consolidado!$C$5:$C$1000,"SSF",Consolidado!$J$5:$J$1000,"X",Consolidado!$H$5:$H$1000,IF($D$9="Todos","&gt;0",$D$9))),"00")&amp;"/"&amp;TEXT(MONTH(_xlfn.MAXIFS(Consolidado!$B$5:$B$1000,Consolidado!$E$5:$E$1000,$B30,Consolidado!$C$5:$C$1000,"SSF",Consolidado!$J$5:$J$1000,"X",Consolidado!$H$5:$H$1000,IF($D$9="Todos","&gt;0",$D$9))),"00")&amp;IF($D$9="Todos","/"&amp;RIGHT(YEAR(_xlfn.MAXIFS(Consolidado!$B$5:$B$1000,Consolidado!$E$5:$E$1000,$B30,Consolidado!$C$5:$C$1000,"SSF",Consolidado!$J$5:$J$1000,"X",Consolidado!$H$5:$H$1000,IF($D$9="Todos","&gt;0",$D$9))),2),""),""),""),IF(SUMIFS(Consolidado!$AD$5:$AD$1000,Consolidado!$E$5:$E$1000,$B30,Consolidado!$C$5:$C$1000,"Comité de Supervisión",Consolidado!$J$5:$J$1000,"X",Consolidado!$H$5:$H$1000,IF($D$9="Todos","&gt;0",$D$9))&gt;0,"Comité Sup. "&amp;TEXT(DAY(_xlfn.MINIFS(Consolidado!$B$5:$B$1000,Consolidado!$E$5:$E$1000,$B30,Consolidado!$C$5:$C$1000,"Comité de Supervisión",Consolidado!$J$5:$J$1000,"X",Consolidado!$H$5:$H$1000,IF($D$9="Todos","&gt;0",$D$9))),"00")&amp;"/"&amp;TEXT(MONTH(_xlfn.MINIFS(Consolidado!$B$5:$B$1000,Consolidado!$E$5:$E$1000,$B30,Consolidado!$C$5:$C$1000,"Comité de Supervisión",Consolidado!$J$5:$J$1000,"X",Consolidado!$H$5:$H$1000,IF($D$9="Todos","&gt;0",$D$9))),"00")&amp;IF($D$9="Todos","/"&amp;RIGHT(YEAR(_xlfn.MINIFS(Consolidado!$B$5:$B$1000,Consolidado!$E$5:$E$1000,$B30,Consolidado!$C$5:$C$1000,"Comité de Supervisión",Consolidado!$J$5:$J$1000,"X",Consolidado!$H$5:$H$1000,IF($D$9="Todos","&gt;0",$D$9))),2),"")&amp;IF(_xlfn.MAXIFS(Consolidado!$B$5:$B$1000,Consolidado!$E$5:$E$1000,$B30,Consolidado!$C$5:$C$1000,"Comité de Supervisión",Consolidado!$J$5:$J$1000,"X",Consolidado!$H$5:$H$1000,IF($D$9="Todos","&gt;0",$D$9))&lt;&gt;_xlfn.MINIFS(Consolidado!$B$5:$B$1000,Consolidado!$E$5:$E$1000,$B30,Consolidado!$C$5:$C$1000,"Comité de Supervisión",Consolidado!$J$5:$J$1000,"X",Consolidado!$H$5:$H$1000,IF($D$9="Todos","&gt;0",$D$9))," y "&amp;TEXT(DAY(_xlfn.MAXIFS(Consolidado!$B$5:$B$1000,Consolidado!$E$5:$E$1000,$B30,Consolidado!$C$5:$C$1000,"Comité de Supervisión",Consolidado!$J$5:$J$1000,"X",Consolidado!$H$5:$H$1000,IF($D$9="Todos","&gt;0",$D$9))),"00")&amp;"/"&amp;TEXT(MONTH(_xlfn.MAXIFS(Consolidado!$B$5:$B$1000,Consolidado!$E$5:$E$1000,$B30,Consolidado!$C$5:$C$1000,"Comité de Supervisión",Consolidado!$J$5:$J$1000,"X",Consolidado!$H$5:$H$1000,IF($D$9="Todos","&gt;0",$D$9))),"00")&amp;IF($D$9="Todos","/"&amp;RIGHT(YEAR(_xlfn.MAXIFS(Consolidado!$B$5:$B$1000,Consolidado!$E$5:$E$1000,$B30,Consolidado!$C$5:$C$1000,"Comité de Supervisión",Consolidado!$J$5:$J$1000,"X",Consolidado!$H$5:$H$1000,IF($D$9="Todos","&gt;0",$D$9))),2),""),""),""),IF(SUMIFS(Consolidado!$AD$5:$AD$1000,Consolidado!$E$5:$E$1000,$B30,Consolidado!$C$5:$C$1000,"Consejo de Administración",Consolidado!$J$5:$J$1000,"X",Consolidado!$H$5:$H$1000,IF($D$9="Todos","&gt;0",$D$9))&gt;0,"Consejo "&amp;TEXT(DAY(_xlfn.MINIFS(Consolidado!$B$5:$B$1000,Consolidado!$E$5:$E$1000,$B30,Consolidado!$C$5:$C$1000,"Consejo de Administración",Consolidado!$J$5:$J$1000,"X",Consolidado!$H$5:$H$1000,IF($D$9="Todos","&gt;0",$D$9))),"00")&amp;"/"&amp;TEXT(MONTH(_xlfn.MINIFS(Consolidado!$B$5:$B$1000,Consolidado!$E$5:$E$1000,$B30,Consolidado!$C$5:$C$1000,"Consejo de Administración",Consolidado!$J$5:$J$1000,"X",Consolidado!$H$5:$H$1000,IF($D$9="Todos","&gt;0",$D$9))),"00")&amp;IF($D$9="Todos","/"&amp;RIGHT(YEAR(_xlfn.MINIFS(Consolidado!$B$5:$B$1000,Consolidado!$E$5:$E$1000,$B30,Consolidado!$C$5:$C$1000,"Consejo de Administración",Consolidado!$J$5:$J$1000,"X",Consolidado!$H$5:$H$1000,IF($D$9="Todos","&gt;0",$D$9))),2),"")&amp;IF(_xlfn.MAXIFS(Consolidado!$B$5:$B$1000,Consolidado!$E$5:$E$1000,$B30,Consolidado!$C$5:$C$1000,"Consejo de Administración",Consolidado!$J$5:$J$1000,"X",Consolidado!$H$5:$H$1000,IF($D$9="Todos","&gt;0",$D$9))&lt;&gt;_xlfn.MINIFS(Consolidado!$B$5:$B$1000,Consolidado!$E$5:$E$1000,$B30,Consolidado!$C$5:$C$1000,"Consejo de Administración",Consolidado!$J$5:$J$1000,"X",Consolidado!$H$5:$H$1000,IF($D$9="Todos","&gt;0",$D$9))," y "&amp;TEXT(DAY(_xlfn.MAXIFS(Consolidado!$B$5:$B$1000,Consolidado!$E$5:$E$1000,$B30,Consolidado!$C$5:$C$1000,"Consejo de Administración",Consolidado!$J$5:$J$1000,"X",Consolidado!$H$5:$H$1000,IF($D$9="Todos","&gt;0",$D$9))),"00")&amp;"/"&amp;TEXT(MONTH(_xlfn.MAXIFS(Consolidado!$B$5:$B$1000,Consolidado!$E$5:$E$1000,$B30,Consolidado!$C$5:$C$1000,"Consejo de Administración",Consolidado!$J$5:$J$1000,"X",Consolidado!$H$5:$H$1000,IF($D$9="Todos","&gt;0",$D$9))),"00")&amp;IF($D$9="Todos","/"&amp;RIGHT(YEAR(_xlfn.MAXIFS(Consolidado!$B$5:$B$1000,Consolidado!$E$5:$E$1000,$B30,Consolidado!$C$5:$C$1000,"Consejo de Administración",Consolidado!$J$5:$J$1000,"X",Consolidado!$H$5:$H$1000,IF($D$9="Todos","&gt;0",$D$9))),2),""),""),""),IF(SUMIFS(Consolidado!$AD$5:$AD$1000,Consolidado!$E$5:$E$1000,$B30,Consolidado!$C$5:$C$1000,"Otros",Consolidado!$J$5:$J$1000,"X",Consolidado!$H$5:$H$1000,IF($D$9="Todos","&gt;0",$D$9))&gt;0,"Otros "&amp;TEXT(DAY(_xlfn.MINIFS(Consolidado!$B$5:$B$1000,Consolidado!$E$5:$E$1000,$B30,Consolidado!$C$5:$C$1000,"Otros",Consolidado!$J$5:$J$1000,"X",Consolidado!$H$5:$H$1000,IF($D$9="Todos","&gt;0",$D$9))),"00")&amp;"/"&amp;TEXT(MONTH(_xlfn.MINIFS(Consolidado!$B$5:$B$1000,Consolidado!$E$5:$E$1000,$B30,Consolidado!$C$5:$C$1000,"Otros",Consolidado!$J$5:$J$1000,"X",Consolidado!$H$5:$H$1000,IF($D$9="Todos","&gt;0",$D$9))),"00")&amp;IF($D$9="Todos","/"&amp;RIGHT(YEAR(_xlfn.MINIFS(Consolidado!$B$5:$B$1000,Consolidado!$E$5:$E$1000,$B30,Consolidado!$C$5:$C$1000,"Otros",Consolidado!$J$5:$J$1000,"X",Consolidado!$H$5:$H$1000,IF($D$9="Todos","&gt;0",$D$9))),2),"")&amp;IF(_xlfn.MAXIFS(Consolidado!$B$5:$B$1000,Consolidado!$E$5:$E$1000,$B30,Consolidado!$C$5:$C$1000,"Otros",Consolidado!$J$5:$J$1000,"X",Consolidado!$H$5:$H$1000,IF($D$9="Todos","&gt;0",$D$9))&lt;&gt;_xlfn.MINIFS(Consolidado!$B$5:$B$1000,Consolidado!$E$5:$E$1000,$B30,Consolidado!$C$5:$C$1000,"Otros",Consolidado!$J$5:$J$1000,"X",Consolidado!$H$5:$H$1000,IF($D$9="Todos","&gt;0",$D$9))," y "&amp;TEXT(DAY(_xlfn.MAXIFS(Consolidado!$B$5:$B$1000,Consolidado!$E$5:$E$1000,$B30,Consolidado!$C$5:$C$1000,"Otros",Consolidado!$J$5:$J$1000,"X",Consolidado!$H$5:$H$1000,IF($D$9="Todos","&gt;0",$D$9))),"00")&amp;"/"&amp;TEXT(MONTH(_xlfn.MAXIFS(Consolidado!$B$5:$B$1000,Consolidado!$E$5:$E$1000,$B30,Consolidado!$C$5:$C$1000,"Otros",Consolidado!$J$5:$J$1000,"X",Consolidado!$H$5:$H$1000,IF($D$9="Todos","&gt;0",$D$9))),"00")&amp;IF($D$9="Todos","/"&amp;RIGHT(YEAR(_xlfn.MAXIFS(Consolidado!$B$5:$B$1000,Consolidado!$E$5:$E$1000,$B30,Consolidado!$C$5:$C$1000,"Otros",Consolidado!$J$5:$J$1000,"X",Consolidado!$H$5:$H$1000,IF($D$9="Todos","&gt;0",$D$9))),2),""),""),""))</f>
        <v/>
      </c>
      <c r="M30" s="37" t="str">
        <f aca="false">_xlfn.TEXTJOIN(" +"&amp;CHAR(10),TRUE(),IF(SUMIFS(Consolidado!$AD$5:$AD$1000,Consolidado!$E$5:$E$1000,$B30,Consolidado!$C$5:$C$1000,"Auditoría Interna",Consolidado!$K$5:$K$1000,"X",Consolidado!$H$5:$H$1000,IF($D$9="Todos","&gt;0",$D$9))&gt;0,"Interna "&amp;TEXT(DAY(_xlfn.MINIFS(Consolidado!$B$5:$B$1000,Consolidado!$E$5:$E$1000,$B30,Consolidado!$C$5:$C$1000,"Auditoría Interna",Consolidado!$K$5:$K$1000,"X",Consolidado!$H$5:$H$1000,IF($D$9="Todos","&gt;0",$D$9))),"00")&amp;"/"&amp;TEXT(MONTH(_xlfn.MINIFS(Consolidado!$B$5:$B$1000,Consolidado!$E$5:$E$1000,$B30,Consolidado!$C$5:$C$1000,"Auditoría Interna",Consolidado!$K$5:$K$1000,"X",Consolidado!$H$5:$H$1000,IF($D$9="Todos","&gt;0",$D$9))),"00")&amp;IF($D$9="Todos","/"&amp;RIGHT(YEAR(_xlfn.MINIFS(Consolidado!$B$5:$B$1000,Consolidado!$E$5:$E$1000,$B30,Consolidado!$C$5:$C$1000,"Auditoría Interna",Consolidado!$K$5:$K$1000,"X",Consolidado!$H$5:$H$1000,IF($D$9="Todos","&gt;0",$D$9))),2),"")&amp;IF(_xlfn.MAXIFS(Consolidado!$B$5:$B$1000,Consolidado!$E$5:$E$1000,$B30,Consolidado!$C$5:$C$1000,"Auditoría Interna",Consolidado!$K$5:$K$1000,"X",Consolidado!$H$5:$H$1000,IF($D$9="Todos","&gt;0",$D$9))&lt;&gt;_xlfn.MINIFS(Consolidado!$B$5:$B$1000,Consolidado!$E$5:$E$1000,$B30,Consolidado!$C$5:$C$1000,"Auditoría Interna",Consolidado!$K$5:$K$1000,"X",Consolidado!$H$5:$H$1000,IF($D$9="Todos","&gt;0",$D$9))," y "&amp;TEXT(DAY(_xlfn.MAXIFS(Consolidado!$B$5:$B$1000,Consolidado!$E$5:$E$1000,$B30,Consolidado!$C$5:$C$1000,"Auditoría Interna",Consolidado!$K$5:$K$1000,"X",Consolidado!$H$5:$H$1000,IF($D$9="Todos","&gt;0",$D$9))),"00")&amp;"/"&amp;TEXT(MONTH(_xlfn.MAXIFS(Consolidado!$B$5:$B$1000,Consolidado!$E$5:$E$1000,$B30,Consolidado!$C$5:$C$1000,"Auditoría Interna",Consolidado!$K$5:$K$1000,"X",Consolidado!$H$5:$H$1000,IF($D$9="Todos","&gt;0",$D$9))),"00")&amp;IF($D$9="Todos","/"&amp;RIGHT(YEAR(_xlfn.MAXIFS(Consolidado!$B$5:$B$1000,Consolidado!$E$5:$E$1000,$B30,Consolidado!$C$5:$C$1000,"Auditoría Interna",Consolidado!$K$5:$K$1000,"X",Consolidado!$H$5:$H$1000,IF($D$9="Todos","&gt;0",$D$9))),2),""),""),""),IF(SUMIFS(Consolidado!$AD$5:$AD$1000,Consolidado!$E$5:$E$1000,$B30,Consolidado!$C$5:$C$1000,"Auditoría Externa",Consolidado!$K$5:$K$1000,"X",Consolidado!$H$5:$H$1000,IF($D$9="Todos","&gt;0",$D$9))&gt;0,"Externa "&amp;TEXT(DAY(_xlfn.MINIFS(Consolidado!$B$5:$B$1000,Consolidado!$E$5:$E$1000,$B30,Consolidado!$C$5:$C$1000,"Auditoría Externa",Consolidado!$K$5:$K$1000,"X",Consolidado!$H$5:$H$1000,IF($D$9="Todos","&gt;0",$D$9))),"00")&amp;"/"&amp;TEXT(MONTH(_xlfn.MINIFS(Consolidado!$B$5:$B$1000,Consolidado!$E$5:$E$1000,$B30,Consolidado!$C$5:$C$1000,"Auditoría Externa",Consolidado!$K$5:$K$1000,"X",Consolidado!$H$5:$H$1000,IF($D$9="Todos","&gt;0",$D$9))),"00")&amp;IF($D$9="Todos","/"&amp;RIGHT(YEAR(_xlfn.MINIFS(Consolidado!$B$5:$B$1000,Consolidado!$E$5:$E$1000,$B30,Consolidado!$C$5:$C$1000,"Auditoría Externa",Consolidado!$K$5:$K$1000,"X",Consolidado!$H$5:$H$1000,IF($D$9="Todos","&gt;0",$D$9))),2),"")&amp;IF(_xlfn.MAXIFS(Consolidado!$B$5:$B$1000,Consolidado!$E$5:$E$1000,$B30,Consolidado!$C$5:$C$1000,"Auditoría Externa",Consolidado!$K$5:$K$1000,"X",Consolidado!$H$5:$H$1000,IF($D$9="Todos","&gt;0",$D$9))&lt;&gt;_xlfn.MINIFS(Consolidado!$B$5:$B$1000,Consolidado!$E$5:$E$1000,$B30,Consolidado!$C$5:$C$1000,"Auditoría Externa",Consolidado!$K$5:$K$1000,"X",Consolidado!$H$5:$H$1000,IF($D$9="Todos","&gt;0",$D$9))," y "&amp;TEXT(DAY(_xlfn.MAXIFS(Consolidado!$B$5:$B$1000,Consolidado!$E$5:$E$1000,$B30,Consolidado!$C$5:$C$1000,"Auditoría Externa",Consolidado!$K$5:$K$1000,"X",Consolidado!$H$5:$H$1000,IF($D$9="Todos","&gt;0",$D$9))),"00")&amp;"/"&amp;TEXT(MONTH(_xlfn.MAXIFS(Consolidado!$B$5:$B$1000,Consolidado!$E$5:$E$1000,$B30,Consolidado!$C$5:$C$1000,"Auditoría Externa",Consolidado!$K$5:$K$1000,"X",Consolidado!$H$5:$H$1000,IF($D$9="Todos","&gt;0",$D$9))),"00")&amp;IF($D$9="Todos","/"&amp;RIGHT(YEAR(_xlfn.MAXIFS(Consolidado!$B$5:$B$1000,Consolidado!$E$5:$E$1000,$B30,Consolidado!$C$5:$C$1000,"Auditoría Externa",Consolidado!$K$5:$K$1000,"X",Consolidado!$H$5:$H$1000,IF($D$9="Todos","&gt;0",$D$9))),2),""),""),""),IF(SUMIFS(Consolidado!$AD$5:$AD$1000,Consolidado!$E$5:$E$1000,$B30,Consolidado!$C$5:$C$1000,"SSF",Consolidado!$K$5:$K$1000,"X",Consolidado!$H$5:$H$1000,IF($D$9="Todos","&gt;0",$D$9))&gt;0,"SSF "&amp;TEXT(DAY(_xlfn.MINIFS(Consolidado!$B$5:$B$1000,Consolidado!$E$5:$E$1000,$B30,Consolidado!$C$5:$C$1000,"SSF",Consolidado!$K$5:$K$1000,"X",Consolidado!$H$5:$H$1000,IF($D$9="Todos","&gt;0",$D$9))),"00")&amp;"/"&amp;TEXT(MONTH(_xlfn.MINIFS(Consolidado!$B$5:$B$1000,Consolidado!$E$5:$E$1000,$B30,Consolidado!$C$5:$C$1000,"SSF",Consolidado!$K$5:$K$1000,"X",Consolidado!$H$5:$H$1000,IF($D$9="Todos","&gt;0",$D$9))),"00")&amp;IF($D$9="Todos","/"&amp;RIGHT(YEAR(_xlfn.MINIFS(Consolidado!$B$5:$B$1000,Consolidado!$E$5:$E$1000,$B30,Consolidado!$C$5:$C$1000,"SSF",Consolidado!$K$5:$K$1000,"X",Consolidado!$H$5:$H$1000,IF($D$9="Todos","&gt;0",$D$9))),2),"")&amp;IF(_xlfn.MAXIFS(Consolidado!$B$5:$B$1000,Consolidado!$E$5:$E$1000,$B30,Consolidado!$C$5:$C$1000,"SSF",Consolidado!$K$5:$K$1000,"X",Consolidado!$H$5:$H$1000,IF($D$9="Todos","&gt;0",$D$9))&lt;&gt;_xlfn.MINIFS(Consolidado!$B$5:$B$1000,Consolidado!$E$5:$E$1000,$B30,Consolidado!$C$5:$C$1000,"SSF",Consolidado!$K$5:$K$1000,"X",Consolidado!$H$5:$H$1000,IF($D$9="Todos","&gt;0",$D$9))," y "&amp;TEXT(DAY(_xlfn.MAXIFS(Consolidado!$B$5:$B$1000,Consolidado!$E$5:$E$1000,$B30,Consolidado!$C$5:$C$1000,"SSF",Consolidado!$K$5:$K$1000,"X",Consolidado!$H$5:$H$1000,IF($D$9="Todos","&gt;0",$D$9))),"00")&amp;"/"&amp;TEXT(MONTH(_xlfn.MAXIFS(Consolidado!$B$5:$B$1000,Consolidado!$E$5:$E$1000,$B30,Consolidado!$C$5:$C$1000,"SSF",Consolidado!$K$5:$K$1000,"X",Consolidado!$H$5:$H$1000,IF($D$9="Todos","&gt;0",$D$9))),"00")&amp;IF($D$9="Todos","/"&amp;RIGHT(YEAR(_xlfn.MAXIFS(Consolidado!$B$5:$B$1000,Consolidado!$E$5:$E$1000,$B30,Consolidado!$C$5:$C$1000,"SSF",Consolidado!$K$5:$K$1000,"X",Consolidado!$H$5:$H$1000,IF($D$9="Todos","&gt;0",$D$9))),2),""),""),""),IF(SUMIFS(Consolidado!$AD$5:$AD$1000,Consolidado!$E$5:$E$1000,$B30,Consolidado!$C$5:$C$1000,"Comité de Supervisión",Consolidado!$K$5:$K$1000,"X",Consolidado!$H$5:$H$1000,IF($D$9="Todos","&gt;0",$D$9))&gt;0,"Comité Sup. "&amp;TEXT(DAY(_xlfn.MINIFS(Consolidado!$B$5:$B$1000,Consolidado!$E$5:$E$1000,$B30,Consolidado!$C$5:$C$1000,"Comité de Supervisión",Consolidado!$K$5:$K$1000,"X",Consolidado!$H$5:$H$1000,IF($D$9="Todos","&gt;0",$D$9))),"00")&amp;"/"&amp;TEXT(MONTH(_xlfn.MINIFS(Consolidado!$B$5:$B$1000,Consolidado!$E$5:$E$1000,$B30,Consolidado!$C$5:$C$1000,"Comité de Supervisión",Consolidado!$K$5:$K$1000,"X",Consolidado!$H$5:$H$1000,IF($D$9="Todos","&gt;0",$D$9))),"00")&amp;IF($D$9="Todos","/"&amp;RIGHT(YEAR(_xlfn.MINIFS(Consolidado!$B$5:$B$1000,Consolidado!$E$5:$E$1000,$B30,Consolidado!$C$5:$C$1000,"Comité de Supervisión",Consolidado!$K$5:$K$1000,"X",Consolidado!$H$5:$H$1000,IF($D$9="Todos","&gt;0",$D$9))),2),"")&amp;IF(_xlfn.MAXIFS(Consolidado!$B$5:$B$1000,Consolidado!$E$5:$E$1000,$B30,Consolidado!$C$5:$C$1000,"Comité de Supervisión",Consolidado!$K$5:$K$1000,"X",Consolidado!$H$5:$H$1000,IF($D$9="Todos","&gt;0",$D$9))&lt;&gt;_xlfn.MINIFS(Consolidado!$B$5:$B$1000,Consolidado!$E$5:$E$1000,$B30,Consolidado!$C$5:$C$1000,"Comité de Supervisión",Consolidado!$K$5:$K$1000,"X",Consolidado!$H$5:$H$1000,IF($D$9="Todos","&gt;0",$D$9))," y "&amp;TEXT(DAY(_xlfn.MAXIFS(Consolidado!$B$5:$B$1000,Consolidado!$E$5:$E$1000,$B30,Consolidado!$C$5:$C$1000,"Comité de Supervisión",Consolidado!$K$5:$K$1000,"X",Consolidado!$H$5:$H$1000,IF($D$9="Todos","&gt;0",$D$9))),"00")&amp;"/"&amp;TEXT(MONTH(_xlfn.MAXIFS(Consolidado!$B$5:$B$1000,Consolidado!$E$5:$E$1000,$B30,Consolidado!$C$5:$C$1000,"Comité de Supervisión",Consolidado!$K$5:$K$1000,"X",Consolidado!$H$5:$H$1000,IF($D$9="Todos","&gt;0",$D$9))),"00")&amp;IF($D$9="Todos","/"&amp;RIGHT(YEAR(_xlfn.MAXIFS(Consolidado!$B$5:$B$1000,Consolidado!$E$5:$E$1000,$B30,Consolidado!$C$5:$C$1000,"Comité de Supervisión",Consolidado!$K$5:$K$1000,"X",Consolidado!$H$5:$H$1000,IF($D$9="Todos","&gt;0",$D$9))),2),""),""),""),IF(SUMIFS(Consolidado!$AD$5:$AD$1000,Consolidado!$E$5:$E$1000,$B30,Consolidado!$C$5:$C$1000,"Consejo de Administración",Consolidado!$K$5:$K$1000,"X",Consolidado!$H$5:$H$1000,IF($D$9="Todos","&gt;0",$D$9))&gt;0,"Consejo "&amp;TEXT(DAY(_xlfn.MINIFS(Consolidado!$B$5:$B$1000,Consolidado!$E$5:$E$1000,$B30,Consolidado!$C$5:$C$1000,"Consejo de Administración",Consolidado!$K$5:$K$1000,"X",Consolidado!$H$5:$H$1000,IF($D$9="Todos","&gt;0",$D$9))),"00")&amp;"/"&amp;TEXT(MONTH(_xlfn.MINIFS(Consolidado!$B$5:$B$1000,Consolidado!$E$5:$E$1000,$B30,Consolidado!$C$5:$C$1000,"Consejo de Administración",Consolidado!$K$5:$K$1000,"X",Consolidado!$H$5:$H$1000,IF($D$9="Todos","&gt;0",$D$9))),"00")&amp;IF($D$9="Todos","/"&amp;RIGHT(YEAR(_xlfn.MINIFS(Consolidado!$B$5:$B$1000,Consolidado!$E$5:$E$1000,$B30,Consolidado!$C$5:$C$1000,"Consejo de Administración",Consolidado!$K$5:$K$1000,"X",Consolidado!$H$5:$H$1000,IF($D$9="Todos","&gt;0",$D$9))),2),"")&amp;IF(_xlfn.MAXIFS(Consolidado!$B$5:$B$1000,Consolidado!$E$5:$E$1000,$B30,Consolidado!$C$5:$C$1000,"Consejo de Administración",Consolidado!$K$5:$K$1000,"X",Consolidado!$H$5:$H$1000,IF($D$9="Todos","&gt;0",$D$9))&lt;&gt;_xlfn.MINIFS(Consolidado!$B$5:$B$1000,Consolidado!$E$5:$E$1000,$B30,Consolidado!$C$5:$C$1000,"Consejo de Administración",Consolidado!$K$5:$K$1000,"X",Consolidado!$H$5:$H$1000,IF($D$9="Todos","&gt;0",$D$9))," y "&amp;TEXT(DAY(_xlfn.MAXIFS(Consolidado!$B$5:$B$1000,Consolidado!$E$5:$E$1000,$B30,Consolidado!$C$5:$C$1000,"Consejo de Administración",Consolidado!$K$5:$K$1000,"X",Consolidado!$H$5:$H$1000,IF($D$9="Todos","&gt;0",$D$9))),"00")&amp;"/"&amp;TEXT(MONTH(_xlfn.MAXIFS(Consolidado!$B$5:$B$1000,Consolidado!$E$5:$E$1000,$B30,Consolidado!$C$5:$C$1000,"Consejo de Administración",Consolidado!$K$5:$K$1000,"X",Consolidado!$H$5:$H$1000,IF($D$9="Todos","&gt;0",$D$9))),"00")&amp;IF($D$9="Todos","/"&amp;RIGHT(YEAR(_xlfn.MAXIFS(Consolidado!$B$5:$B$1000,Consolidado!$E$5:$E$1000,$B30,Consolidado!$C$5:$C$1000,"Consejo de Administración",Consolidado!$K$5:$K$1000,"X",Consolidado!$H$5:$H$1000,IF($D$9="Todos","&gt;0",$D$9))),2),""),""),""),IF(SUMIFS(Consolidado!$AD$5:$AD$1000,Consolidado!$E$5:$E$1000,$B30,Consolidado!$C$5:$C$1000,"Otros",Consolidado!$K$5:$K$1000,"X",Consolidado!$H$5:$H$1000,IF($D$9="Todos","&gt;0",$D$9))&gt;0,"Otros "&amp;TEXT(DAY(_xlfn.MINIFS(Consolidado!$B$5:$B$1000,Consolidado!$E$5:$E$1000,$B30,Consolidado!$C$5:$C$1000,"Otros",Consolidado!$K$5:$K$1000,"X",Consolidado!$H$5:$H$1000,IF($D$9="Todos","&gt;0",$D$9))),"00")&amp;"/"&amp;TEXT(MONTH(_xlfn.MINIFS(Consolidado!$B$5:$B$1000,Consolidado!$E$5:$E$1000,$B30,Consolidado!$C$5:$C$1000,"Otros",Consolidado!$K$5:$K$1000,"X",Consolidado!$H$5:$H$1000,IF($D$9="Todos","&gt;0",$D$9))),"00")&amp;IF($D$9="Todos","/"&amp;RIGHT(YEAR(_xlfn.MINIFS(Consolidado!$B$5:$B$1000,Consolidado!$E$5:$E$1000,$B30,Consolidado!$C$5:$C$1000,"Otros",Consolidado!$K$5:$K$1000,"X",Consolidado!$H$5:$H$1000,IF($D$9="Todos","&gt;0",$D$9))),2),"")&amp;IF(_xlfn.MAXIFS(Consolidado!$B$5:$B$1000,Consolidado!$E$5:$E$1000,$B30,Consolidado!$C$5:$C$1000,"Otros",Consolidado!$K$5:$K$1000,"X",Consolidado!$H$5:$H$1000,IF($D$9="Todos","&gt;0",$D$9))&lt;&gt;_xlfn.MINIFS(Consolidado!$B$5:$B$1000,Consolidado!$E$5:$E$1000,$B30,Consolidado!$C$5:$C$1000,"Otros",Consolidado!$K$5:$K$1000,"X",Consolidado!$H$5:$H$1000,IF($D$9="Todos","&gt;0",$D$9))," y "&amp;TEXT(DAY(_xlfn.MAXIFS(Consolidado!$B$5:$B$1000,Consolidado!$E$5:$E$1000,$B30,Consolidado!$C$5:$C$1000,"Otros",Consolidado!$K$5:$K$1000,"X",Consolidado!$H$5:$H$1000,IF($D$9="Todos","&gt;0",$D$9))),"00")&amp;"/"&amp;TEXT(MONTH(_xlfn.MAXIFS(Consolidado!$B$5:$B$1000,Consolidado!$E$5:$E$1000,$B30,Consolidado!$C$5:$C$1000,"Otros",Consolidado!$K$5:$K$1000,"X",Consolidado!$H$5:$H$1000,IF($D$9="Todos","&gt;0",$D$9))),"00")&amp;IF($D$9="Todos","/"&amp;RIGHT(YEAR(_xlfn.MAXIFS(Consolidado!$B$5:$B$1000,Consolidado!$E$5:$E$1000,$B30,Consolidado!$C$5:$C$1000,"Otros",Consolidado!$K$5:$K$1000,"X",Consolidado!$H$5:$H$1000,IF($D$9="Todos","&gt;0",$D$9))),2),""),""),""))</f>
        <v/>
      </c>
      <c r="N30" s="37" t="str">
        <f aca="false">_xlfn.TEXTJOIN(" +"&amp;CHAR(10),TRUE(),IF(SUMIFS(Consolidado!$AD$5:$AD$1000,Consolidado!$E$5:$E$1000,$B30,Consolidado!$C$5:$C$1000,"Auditoría Interna",Consolidado!$L$5:$L$1000,"X",Consolidado!$H$5:$H$1000,IF($D$9="Todos","&gt;0",$D$9))&gt;0,"Interna "&amp;TEXT(DAY(_xlfn.MINIFS(Consolidado!$B$5:$B$1000,Consolidado!$E$5:$E$1000,$B30,Consolidado!$C$5:$C$1000,"Auditoría Interna",Consolidado!$L$5:$L$1000,"X",Consolidado!$H$5:$H$1000,IF($D$9="Todos","&gt;0",$D$9))),"00")&amp;"/"&amp;TEXT(MONTH(_xlfn.MINIFS(Consolidado!$B$5:$B$1000,Consolidado!$E$5:$E$1000,$B30,Consolidado!$C$5:$C$1000,"Auditoría Interna",Consolidado!$L$5:$L$1000,"X",Consolidado!$H$5:$H$1000,IF($D$9="Todos","&gt;0",$D$9))),"00")&amp;IF($D$9="Todos","/"&amp;RIGHT(YEAR(_xlfn.MINIFS(Consolidado!$B$5:$B$1000,Consolidado!$E$5:$E$1000,$B30,Consolidado!$C$5:$C$1000,"Auditoría Interna",Consolidado!$L$5:$L$1000,"X",Consolidado!$H$5:$H$1000,IF($D$9="Todos","&gt;0",$D$9))),2),"")&amp;IF(_xlfn.MAXIFS(Consolidado!$B$5:$B$1000,Consolidado!$E$5:$E$1000,$B30,Consolidado!$C$5:$C$1000,"Auditoría Interna",Consolidado!$L$5:$L$1000,"X",Consolidado!$H$5:$H$1000,IF($D$9="Todos","&gt;0",$D$9))&lt;&gt;_xlfn.MINIFS(Consolidado!$B$5:$B$1000,Consolidado!$E$5:$E$1000,$B30,Consolidado!$C$5:$C$1000,"Auditoría Interna",Consolidado!$L$5:$L$1000,"X",Consolidado!$H$5:$H$1000,IF($D$9="Todos","&gt;0",$D$9))," y "&amp;TEXT(DAY(_xlfn.MAXIFS(Consolidado!$B$5:$B$1000,Consolidado!$E$5:$E$1000,$B30,Consolidado!$C$5:$C$1000,"Auditoría Interna",Consolidado!$L$5:$L$1000,"X",Consolidado!$H$5:$H$1000,IF($D$9="Todos","&gt;0",$D$9))),"00")&amp;"/"&amp;TEXT(MONTH(_xlfn.MAXIFS(Consolidado!$B$5:$B$1000,Consolidado!$E$5:$E$1000,$B30,Consolidado!$C$5:$C$1000,"Auditoría Interna",Consolidado!$L$5:$L$1000,"X",Consolidado!$H$5:$H$1000,IF($D$9="Todos","&gt;0",$D$9))),"00")&amp;IF($D$9="Todos","/"&amp;RIGHT(YEAR(_xlfn.MAXIFS(Consolidado!$B$5:$B$1000,Consolidado!$E$5:$E$1000,$B30,Consolidado!$C$5:$C$1000,"Auditoría Interna",Consolidado!$L$5:$L$1000,"X",Consolidado!$H$5:$H$1000,IF($D$9="Todos","&gt;0",$D$9))),2),""),""),""),IF(SUMIFS(Consolidado!$AD$5:$AD$1000,Consolidado!$E$5:$E$1000,$B30,Consolidado!$C$5:$C$1000,"Auditoría Externa",Consolidado!$L$5:$L$1000,"X",Consolidado!$H$5:$H$1000,IF($D$9="Todos","&gt;0",$D$9))&gt;0,"Externa "&amp;TEXT(DAY(_xlfn.MINIFS(Consolidado!$B$5:$B$1000,Consolidado!$E$5:$E$1000,$B30,Consolidado!$C$5:$C$1000,"Auditoría Externa",Consolidado!$L$5:$L$1000,"X",Consolidado!$H$5:$H$1000,IF($D$9="Todos","&gt;0",$D$9))),"00")&amp;"/"&amp;TEXT(MONTH(_xlfn.MINIFS(Consolidado!$B$5:$B$1000,Consolidado!$E$5:$E$1000,$B30,Consolidado!$C$5:$C$1000,"Auditoría Externa",Consolidado!$L$5:$L$1000,"X",Consolidado!$H$5:$H$1000,IF($D$9="Todos","&gt;0",$D$9))),"00")&amp;IF($D$9="Todos","/"&amp;RIGHT(YEAR(_xlfn.MINIFS(Consolidado!$B$5:$B$1000,Consolidado!$E$5:$E$1000,$B30,Consolidado!$C$5:$C$1000,"Auditoría Externa",Consolidado!$L$5:$L$1000,"X",Consolidado!$H$5:$H$1000,IF($D$9="Todos","&gt;0",$D$9))),2),"")&amp;IF(_xlfn.MAXIFS(Consolidado!$B$5:$B$1000,Consolidado!$E$5:$E$1000,$B30,Consolidado!$C$5:$C$1000,"Auditoría Externa",Consolidado!$L$5:$L$1000,"X",Consolidado!$H$5:$H$1000,IF($D$9="Todos","&gt;0",$D$9))&lt;&gt;_xlfn.MINIFS(Consolidado!$B$5:$B$1000,Consolidado!$E$5:$E$1000,$B30,Consolidado!$C$5:$C$1000,"Auditoría Externa",Consolidado!$L$5:$L$1000,"X",Consolidado!$H$5:$H$1000,IF($D$9="Todos","&gt;0",$D$9))," y "&amp;TEXT(DAY(_xlfn.MAXIFS(Consolidado!$B$5:$B$1000,Consolidado!$E$5:$E$1000,$B30,Consolidado!$C$5:$C$1000,"Auditoría Externa",Consolidado!$L$5:$L$1000,"X",Consolidado!$H$5:$H$1000,IF($D$9="Todos","&gt;0",$D$9))),"00")&amp;"/"&amp;TEXT(MONTH(_xlfn.MAXIFS(Consolidado!$B$5:$B$1000,Consolidado!$E$5:$E$1000,$B30,Consolidado!$C$5:$C$1000,"Auditoría Externa",Consolidado!$L$5:$L$1000,"X",Consolidado!$H$5:$H$1000,IF($D$9="Todos","&gt;0",$D$9))),"00")&amp;IF($D$9="Todos","/"&amp;RIGHT(YEAR(_xlfn.MAXIFS(Consolidado!$B$5:$B$1000,Consolidado!$E$5:$E$1000,$B30,Consolidado!$C$5:$C$1000,"Auditoría Externa",Consolidado!$L$5:$L$1000,"X",Consolidado!$H$5:$H$1000,IF($D$9="Todos","&gt;0",$D$9))),2),""),""),""),IF(SUMIFS(Consolidado!$AD$5:$AD$1000,Consolidado!$E$5:$E$1000,$B30,Consolidado!$C$5:$C$1000,"SSF",Consolidado!$L$5:$L$1000,"X",Consolidado!$H$5:$H$1000,IF($D$9="Todos","&gt;0",$D$9))&gt;0,"SSF "&amp;TEXT(DAY(_xlfn.MINIFS(Consolidado!$B$5:$B$1000,Consolidado!$E$5:$E$1000,$B30,Consolidado!$C$5:$C$1000,"SSF",Consolidado!$L$5:$L$1000,"X",Consolidado!$H$5:$H$1000,IF($D$9="Todos","&gt;0",$D$9))),"00")&amp;"/"&amp;TEXT(MONTH(_xlfn.MINIFS(Consolidado!$B$5:$B$1000,Consolidado!$E$5:$E$1000,$B30,Consolidado!$C$5:$C$1000,"SSF",Consolidado!$L$5:$L$1000,"X",Consolidado!$H$5:$H$1000,IF($D$9="Todos","&gt;0",$D$9))),"00")&amp;IF($D$9="Todos","/"&amp;RIGHT(YEAR(_xlfn.MINIFS(Consolidado!$B$5:$B$1000,Consolidado!$E$5:$E$1000,$B30,Consolidado!$C$5:$C$1000,"SSF",Consolidado!$L$5:$L$1000,"X",Consolidado!$H$5:$H$1000,IF($D$9="Todos","&gt;0",$D$9))),2),"")&amp;IF(_xlfn.MAXIFS(Consolidado!$B$5:$B$1000,Consolidado!$E$5:$E$1000,$B30,Consolidado!$C$5:$C$1000,"SSF",Consolidado!$L$5:$L$1000,"X",Consolidado!$H$5:$H$1000,IF($D$9="Todos","&gt;0",$D$9))&lt;&gt;_xlfn.MINIFS(Consolidado!$B$5:$B$1000,Consolidado!$E$5:$E$1000,$B30,Consolidado!$C$5:$C$1000,"SSF",Consolidado!$L$5:$L$1000,"X",Consolidado!$H$5:$H$1000,IF($D$9="Todos","&gt;0",$D$9))," y "&amp;TEXT(DAY(_xlfn.MAXIFS(Consolidado!$B$5:$B$1000,Consolidado!$E$5:$E$1000,$B30,Consolidado!$C$5:$C$1000,"SSF",Consolidado!$L$5:$L$1000,"X",Consolidado!$H$5:$H$1000,IF($D$9="Todos","&gt;0",$D$9))),"00")&amp;"/"&amp;TEXT(MONTH(_xlfn.MAXIFS(Consolidado!$B$5:$B$1000,Consolidado!$E$5:$E$1000,$B30,Consolidado!$C$5:$C$1000,"SSF",Consolidado!$L$5:$L$1000,"X",Consolidado!$H$5:$H$1000,IF($D$9="Todos","&gt;0",$D$9))),"00")&amp;IF($D$9="Todos","/"&amp;RIGHT(YEAR(_xlfn.MAXIFS(Consolidado!$B$5:$B$1000,Consolidado!$E$5:$E$1000,$B30,Consolidado!$C$5:$C$1000,"SSF",Consolidado!$L$5:$L$1000,"X",Consolidado!$H$5:$H$1000,IF($D$9="Todos","&gt;0",$D$9))),2),""),""),""),IF(SUMIFS(Consolidado!$AD$5:$AD$1000,Consolidado!$E$5:$E$1000,$B30,Consolidado!$C$5:$C$1000,"Comité de Supervisión",Consolidado!$L$5:$L$1000,"X",Consolidado!$H$5:$H$1000,IF($D$9="Todos","&gt;0",$D$9))&gt;0,"Comité Sup. "&amp;TEXT(DAY(_xlfn.MINIFS(Consolidado!$B$5:$B$1000,Consolidado!$E$5:$E$1000,$B30,Consolidado!$C$5:$C$1000,"Comité de Supervisión",Consolidado!$L$5:$L$1000,"X",Consolidado!$H$5:$H$1000,IF($D$9="Todos","&gt;0",$D$9))),"00")&amp;"/"&amp;TEXT(MONTH(_xlfn.MINIFS(Consolidado!$B$5:$B$1000,Consolidado!$E$5:$E$1000,$B30,Consolidado!$C$5:$C$1000,"Comité de Supervisión",Consolidado!$L$5:$L$1000,"X",Consolidado!$H$5:$H$1000,IF($D$9="Todos","&gt;0",$D$9))),"00")&amp;IF($D$9="Todos","/"&amp;RIGHT(YEAR(_xlfn.MINIFS(Consolidado!$B$5:$B$1000,Consolidado!$E$5:$E$1000,$B30,Consolidado!$C$5:$C$1000,"Comité de Supervisión",Consolidado!$L$5:$L$1000,"X",Consolidado!$H$5:$H$1000,IF($D$9="Todos","&gt;0",$D$9))),2),"")&amp;IF(_xlfn.MAXIFS(Consolidado!$B$5:$B$1000,Consolidado!$E$5:$E$1000,$B30,Consolidado!$C$5:$C$1000,"Comité de Supervisión",Consolidado!$L$5:$L$1000,"X",Consolidado!$H$5:$H$1000,IF($D$9="Todos","&gt;0",$D$9))&lt;&gt;_xlfn.MINIFS(Consolidado!$B$5:$B$1000,Consolidado!$E$5:$E$1000,$B30,Consolidado!$C$5:$C$1000,"Comité de Supervisión",Consolidado!$L$5:$L$1000,"X",Consolidado!$H$5:$H$1000,IF($D$9="Todos","&gt;0",$D$9))," y "&amp;TEXT(DAY(_xlfn.MAXIFS(Consolidado!$B$5:$B$1000,Consolidado!$E$5:$E$1000,$B30,Consolidado!$C$5:$C$1000,"Comité de Supervisión",Consolidado!$L$5:$L$1000,"X",Consolidado!$H$5:$H$1000,IF($D$9="Todos","&gt;0",$D$9))),"00")&amp;"/"&amp;TEXT(MONTH(_xlfn.MAXIFS(Consolidado!$B$5:$B$1000,Consolidado!$E$5:$E$1000,$B30,Consolidado!$C$5:$C$1000,"Comité de Supervisión",Consolidado!$L$5:$L$1000,"X",Consolidado!$H$5:$H$1000,IF($D$9="Todos","&gt;0",$D$9))),"00")&amp;IF($D$9="Todos","/"&amp;RIGHT(YEAR(_xlfn.MAXIFS(Consolidado!$B$5:$B$1000,Consolidado!$E$5:$E$1000,$B30,Consolidado!$C$5:$C$1000,"Comité de Supervisión",Consolidado!$L$5:$L$1000,"X",Consolidado!$H$5:$H$1000,IF($D$9="Todos","&gt;0",$D$9))),2),""),""),""),IF(SUMIFS(Consolidado!$AD$5:$AD$1000,Consolidado!$E$5:$E$1000,$B30,Consolidado!$C$5:$C$1000,"Consejo de Administración",Consolidado!$L$5:$L$1000,"X",Consolidado!$H$5:$H$1000,IF($D$9="Todos","&gt;0",$D$9))&gt;0,"Consejo "&amp;TEXT(DAY(_xlfn.MINIFS(Consolidado!$B$5:$B$1000,Consolidado!$E$5:$E$1000,$B30,Consolidado!$C$5:$C$1000,"Consejo de Administración",Consolidado!$L$5:$L$1000,"X",Consolidado!$H$5:$H$1000,IF($D$9="Todos","&gt;0",$D$9))),"00")&amp;"/"&amp;TEXT(MONTH(_xlfn.MINIFS(Consolidado!$B$5:$B$1000,Consolidado!$E$5:$E$1000,$B30,Consolidado!$C$5:$C$1000,"Consejo de Administración",Consolidado!$L$5:$L$1000,"X",Consolidado!$H$5:$H$1000,IF($D$9="Todos","&gt;0",$D$9))),"00")&amp;IF($D$9="Todos","/"&amp;RIGHT(YEAR(_xlfn.MINIFS(Consolidado!$B$5:$B$1000,Consolidado!$E$5:$E$1000,$B30,Consolidado!$C$5:$C$1000,"Consejo de Administración",Consolidado!$L$5:$L$1000,"X",Consolidado!$H$5:$H$1000,IF($D$9="Todos","&gt;0",$D$9))),2),"")&amp;IF(_xlfn.MAXIFS(Consolidado!$B$5:$B$1000,Consolidado!$E$5:$E$1000,$B30,Consolidado!$C$5:$C$1000,"Consejo de Administración",Consolidado!$L$5:$L$1000,"X",Consolidado!$H$5:$H$1000,IF($D$9="Todos","&gt;0",$D$9))&lt;&gt;_xlfn.MINIFS(Consolidado!$B$5:$B$1000,Consolidado!$E$5:$E$1000,$B30,Consolidado!$C$5:$C$1000,"Consejo de Administración",Consolidado!$L$5:$L$1000,"X",Consolidado!$H$5:$H$1000,IF($D$9="Todos","&gt;0",$D$9))," y "&amp;TEXT(DAY(_xlfn.MAXIFS(Consolidado!$B$5:$B$1000,Consolidado!$E$5:$E$1000,$B30,Consolidado!$C$5:$C$1000,"Consejo de Administración",Consolidado!$L$5:$L$1000,"X",Consolidado!$H$5:$H$1000,IF($D$9="Todos","&gt;0",$D$9))),"00")&amp;"/"&amp;TEXT(MONTH(_xlfn.MAXIFS(Consolidado!$B$5:$B$1000,Consolidado!$E$5:$E$1000,$B30,Consolidado!$C$5:$C$1000,"Consejo de Administración",Consolidado!$L$5:$L$1000,"X",Consolidado!$H$5:$H$1000,IF($D$9="Todos","&gt;0",$D$9))),"00")&amp;IF($D$9="Todos","/"&amp;RIGHT(YEAR(_xlfn.MAXIFS(Consolidado!$B$5:$B$1000,Consolidado!$E$5:$E$1000,$B30,Consolidado!$C$5:$C$1000,"Consejo de Administración",Consolidado!$L$5:$L$1000,"X",Consolidado!$H$5:$H$1000,IF($D$9="Todos","&gt;0",$D$9))),2),""),""),""),IF(SUMIFS(Consolidado!$AD$5:$AD$1000,Consolidado!$E$5:$E$1000,$B30,Consolidado!$C$5:$C$1000,"Otros",Consolidado!$L$5:$L$1000,"X",Consolidado!$H$5:$H$1000,IF($D$9="Todos","&gt;0",$D$9))&gt;0,"Otros "&amp;TEXT(DAY(_xlfn.MINIFS(Consolidado!$B$5:$B$1000,Consolidado!$E$5:$E$1000,$B30,Consolidado!$C$5:$C$1000,"Otros",Consolidado!$L$5:$L$1000,"X",Consolidado!$H$5:$H$1000,IF($D$9="Todos","&gt;0",$D$9))),"00")&amp;"/"&amp;TEXT(MONTH(_xlfn.MINIFS(Consolidado!$B$5:$B$1000,Consolidado!$E$5:$E$1000,$B30,Consolidado!$C$5:$C$1000,"Otros",Consolidado!$L$5:$L$1000,"X",Consolidado!$H$5:$H$1000,IF($D$9="Todos","&gt;0",$D$9))),"00")&amp;IF($D$9="Todos","/"&amp;RIGHT(YEAR(_xlfn.MINIFS(Consolidado!$B$5:$B$1000,Consolidado!$E$5:$E$1000,$B30,Consolidado!$C$5:$C$1000,"Otros",Consolidado!$L$5:$L$1000,"X",Consolidado!$H$5:$H$1000,IF($D$9="Todos","&gt;0",$D$9))),2),"")&amp;IF(_xlfn.MAXIFS(Consolidado!$B$5:$B$1000,Consolidado!$E$5:$E$1000,$B30,Consolidado!$C$5:$C$1000,"Otros",Consolidado!$L$5:$L$1000,"X",Consolidado!$H$5:$H$1000,IF($D$9="Todos","&gt;0",$D$9))&lt;&gt;_xlfn.MINIFS(Consolidado!$B$5:$B$1000,Consolidado!$E$5:$E$1000,$B30,Consolidado!$C$5:$C$1000,"Otros",Consolidado!$L$5:$L$1000,"X",Consolidado!$H$5:$H$1000,IF($D$9="Todos","&gt;0",$D$9))," y "&amp;TEXT(DAY(_xlfn.MAXIFS(Consolidado!$B$5:$B$1000,Consolidado!$E$5:$E$1000,$B30,Consolidado!$C$5:$C$1000,"Otros",Consolidado!$L$5:$L$1000,"X",Consolidado!$H$5:$H$1000,IF($D$9="Todos","&gt;0",$D$9))),"00")&amp;"/"&amp;TEXT(MONTH(_xlfn.MAXIFS(Consolidado!$B$5:$B$1000,Consolidado!$E$5:$E$1000,$B30,Consolidado!$C$5:$C$1000,"Otros",Consolidado!$L$5:$L$1000,"X",Consolidado!$H$5:$H$1000,IF($D$9="Todos","&gt;0",$D$9))),"00")&amp;IF($D$9="Todos","/"&amp;RIGHT(YEAR(_xlfn.MAXIFS(Consolidado!$B$5:$B$1000,Consolidado!$E$5:$E$1000,$B30,Consolidado!$C$5:$C$1000,"Otros",Consolidado!$L$5:$L$1000,"X",Consolidado!$H$5:$H$1000,IF($D$9="Todos","&gt;0",$D$9))),2),""),""),""))</f>
        <v/>
      </c>
      <c r="O30" s="37" t="str">
        <f aca="false">_xlfn.TEXTJOIN(" +"&amp;CHAR(10),TRUE(),IF(SUMIFS(Consolidado!$AD$5:$AD$1000,Consolidado!$E$5:$E$1000,$B30,Consolidado!$C$5:$C$1000,"Auditoría Interna",Consolidado!$M$5:$M$1000,"X",Consolidado!$H$5:$H$1000,IF($D$9="Todos","&gt;0",$D$9))&gt;0,"Interna "&amp;TEXT(DAY(_xlfn.MINIFS(Consolidado!$B$5:$B$1000,Consolidado!$E$5:$E$1000,$B30,Consolidado!$C$5:$C$1000,"Auditoría Interna",Consolidado!$M$5:$M$1000,"X",Consolidado!$H$5:$H$1000,IF($D$9="Todos","&gt;0",$D$9))),"00")&amp;"/"&amp;TEXT(MONTH(_xlfn.MINIFS(Consolidado!$B$5:$B$1000,Consolidado!$E$5:$E$1000,$B30,Consolidado!$C$5:$C$1000,"Auditoría Interna",Consolidado!$M$5:$M$1000,"X",Consolidado!$H$5:$H$1000,IF($D$9="Todos","&gt;0",$D$9))),"00")&amp;IF($D$9="Todos","/"&amp;RIGHT(YEAR(_xlfn.MINIFS(Consolidado!$B$5:$B$1000,Consolidado!$E$5:$E$1000,$B30,Consolidado!$C$5:$C$1000,"Auditoría Interna",Consolidado!$M$5:$M$1000,"X",Consolidado!$H$5:$H$1000,IF($D$9="Todos","&gt;0",$D$9))),2),"")&amp;IF(_xlfn.MAXIFS(Consolidado!$B$5:$B$1000,Consolidado!$E$5:$E$1000,$B30,Consolidado!$C$5:$C$1000,"Auditoría Interna",Consolidado!$M$5:$M$1000,"X",Consolidado!$H$5:$H$1000,IF($D$9="Todos","&gt;0",$D$9))&lt;&gt;_xlfn.MINIFS(Consolidado!$B$5:$B$1000,Consolidado!$E$5:$E$1000,$B30,Consolidado!$C$5:$C$1000,"Auditoría Interna",Consolidado!$M$5:$M$1000,"X",Consolidado!$H$5:$H$1000,IF($D$9="Todos","&gt;0",$D$9))," y "&amp;TEXT(DAY(_xlfn.MAXIFS(Consolidado!$B$5:$B$1000,Consolidado!$E$5:$E$1000,$B30,Consolidado!$C$5:$C$1000,"Auditoría Interna",Consolidado!$M$5:$M$1000,"X",Consolidado!$H$5:$H$1000,IF($D$9="Todos","&gt;0",$D$9))),"00")&amp;"/"&amp;TEXT(MONTH(_xlfn.MAXIFS(Consolidado!$B$5:$B$1000,Consolidado!$E$5:$E$1000,$B30,Consolidado!$C$5:$C$1000,"Auditoría Interna",Consolidado!$M$5:$M$1000,"X",Consolidado!$H$5:$H$1000,IF($D$9="Todos","&gt;0",$D$9))),"00")&amp;IF($D$9="Todos","/"&amp;RIGHT(YEAR(_xlfn.MAXIFS(Consolidado!$B$5:$B$1000,Consolidado!$E$5:$E$1000,$B30,Consolidado!$C$5:$C$1000,"Auditoría Interna",Consolidado!$M$5:$M$1000,"X",Consolidado!$H$5:$H$1000,IF($D$9="Todos","&gt;0",$D$9))),2),""),""),""),IF(SUMIFS(Consolidado!$AD$5:$AD$1000,Consolidado!$E$5:$E$1000,$B30,Consolidado!$C$5:$C$1000,"Auditoría Externa",Consolidado!$M$5:$M$1000,"X",Consolidado!$H$5:$H$1000,IF($D$9="Todos","&gt;0",$D$9))&gt;0,"Externa "&amp;TEXT(DAY(_xlfn.MINIFS(Consolidado!$B$5:$B$1000,Consolidado!$E$5:$E$1000,$B30,Consolidado!$C$5:$C$1000,"Auditoría Externa",Consolidado!$M$5:$M$1000,"X",Consolidado!$H$5:$H$1000,IF($D$9="Todos","&gt;0",$D$9))),"00")&amp;"/"&amp;TEXT(MONTH(_xlfn.MINIFS(Consolidado!$B$5:$B$1000,Consolidado!$E$5:$E$1000,$B30,Consolidado!$C$5:$C$1000,"Auditoría Externa",Consolidado!$M$5:$M$1000,"X",Consolidado!$H$5:$H$1000,IF($D$9="Todos","&gt;0",$D$9))),"00")&amp;IF($D$9="Todos","/"&amp;RIGHT(YEAR(_xlfn.MINIFS(Consolidado!$B$5:$B$1000,Consolidado!$E$5:$E$1000,$B30,Consolidado!$C$5:$C$1000,"Auditoría Externa",Consolidado!$M$5:$M$1000,"X",Consolidado!$H$5:$H$1000,IF($D$9="Todos","&gt;0",$D$9))),2),"")&amp;IF(_xlfn.MAXIFS(Consolidado!$B$5:$B$1000,Consolidado!$E$5:$E$1000,$B30,Consolidado!$C$5:$C$1000,"Auditoría Externa",Consolidado!$M$5:$M$1000,"X",Consolidado!$H$5:$H$1000,IF($D$9="Todos","&gt;0",$D$9))&lt;&gt;_xlfn.MINIFS(Consolidado!$B$5:$B$1000,Consolidado!$E$5:$E$1000,$B30,Consolidado!$C$5:$C$1000,"Auditoría Externa",Consolidado!$M$5:$M$1000,"X",Consolidado!$H$5:$H$1000,IF($D$9="Todos","&gt;0",$D$9))," y "&amp;TEXT(DAY(_xlfn.MAXIFS(Consolidado!$B$5:$B$1000,Consolidado!$E$5:$E$1000,$B30,Consolidado!$C$5:$C$1000,"Auditoría Externa",Consolidado!$M$5:$M$1000,"X",Consolidado!$H$5:$H$1000,IF($D$9="Todos","&gt;0",$D$9))),"00")&amp;"/"&amp;TEXT(MONTH(_xlfn.MAXIFS(Consolidado!$B$5:$B$1000,Consolidado!$E$5:$E$1000,$B30,Consolidado!$C$5:$C$1000,"Auditoría Externa",Consolidado!$M$5:$M$1000,"X",Consolidado!$H$5:$H$1000,IF($D$9="Todos","&gt;0",$D$9))),"00")&amp;IF($D$9="Todos","/"&amp;RIGHT(YEAR(_xlfn.MAXIFS(Consolidado!$B$5:$B$1000,Consolidado!$E$5:$E$1000,$B30,Consolidado!$C$5:$C$1000,"Auditoría Externa",Consolidado!$M$5:$M$1000,"X",Consolidado!$H$5:$H$1000,IF($D$9="Todos","&gt;0",$D$9))),2),""),""),""),IF(SUMIFS(Consolidado!$AD$5:$AD$1000,Consolidado!$E$5:$E$1000,$B30,Consolidado!$C$5:$C$1000,"SSF",Consolidado!$M$5:$M$1000,"X",Consolidado!$H$5:$H$1000,IF($D$9="Todos","&gt;0",$D$9))&gt;0,"SSF "&amp;TEXT(DAY(_xlfn.MINIFS(Consolidado!$B$5:$B$1000,Consolidado!$E$5:$E$1000,$B30,Consolidado!$C$5:$C$1000,"SSF",Consolidado!$M$5:$M$1000,"X",Consolidado!$H$5:$H$1000,IF($D$9="Todos","&gt;0",$D$9))),"00")&amp;"/"&amp;TEXT(MONTH(_xlfn.MINIFS(Consolidado!$B$5:$B$1000,Consolidado!$E$5:$E$1000,$B30,Consolidado!$C$5:$C$1000,"SSF",Consolidado!$M$5:$M$1000,"X",Consolidado!$H$5:$H$1000,IF($D$9="Todos","&gt;0",$D$9))),"00")&amp;IF($D$9="Todos","/"&amp;RIGHT(YEAR(_xlfn.MINIFS(Consolidado!$B$5:$B$1000,Consolidado!$E$5:$E$1000,$B30,Consolidado!$C$5:$C$1000,"SSF",Consolidado!$M$5:$M$1000,"X",Consolidado!$H$5:$H$1000,IF($D$9="Todos","&gt;0",$D$9))),2),"")&amp;IF(_xlfn.MAXIFS(Consolidado!$B$5:$B$1000,Consolidado!$E$5:$E$1000,$B30,Consolidado!$C$5:$C$1000,"SSF",Consolidado!$M$5:$M$1000,"X",Consolidado!$H$5:$H$1000,IF($D$9="Todos","&gt;0",$D$9))&lt;&gt;_xlfn.MINIFS(Consolidado!$B$5:$B$1000,Consolidado!$E$5:$E$1000,$B30,Consolidado!$C$5:$C$1000,"SSF",Consolidado!$M$5:$M$1000,"X",Consolidado!$H$5:$H$1000,IF($D$9="Todos","&gt;0",$D$9))," y "&amp;TEXT(DAY(_xlfn.MAXIFS(Consolidado!$B$5:$B$1000,Consolidado!$E$5:$E$1000,$B30,Consolidado!$C$5:$C$1000,"SSF",Consolidado!$M$5:$M$1000,"X",Consolidado!$H$5:$H$1000,IF($D$9="Todos","&gt;0",$D$9))),"00")&amp;"/"&amp;TEXT(MONTH(_xlfn.MAXIFS(Consolidado!$B$5:$B$1000,Consolidado!$E$5:$E$1000,$B30,Consolidado!$C$5:$C$1000,"SSF",Consolidado!$M$5:$M$1000,"X",Consolidado!$H$5:$H$1000,IF($D$9="Todos","&gt;0",$D$9))),"00")&amp;IF($D$9="Todos","/"&amp;RIGHT(YEAR(_xlfn.MAXIFS(Consolidado!$B$5:$B$1000,Consolidado!$E$5:$E$1000,$B30,Consolidado!$C$5:$C$1000,"SSF",Consolidado!$M$5:$M$1000,"X",Consolidado!$H$5:$H$1000,IF($D$9="Todos","&gt;0",$D$9))),2),""),""),""),IF(SUMIFS(Consolidado!$AD$5:$AD$1000,Consolidado!$E$5:$E$1000,$B30,Consolidado!$C$5:$C$1000,"Comité de Supervisión",Consolidado!$M$5:$M$1000,"X",Consolidado!$H$5:$H$1000,IF($D$9="Todos","&gt;0",$D$9))&gt;0,"Comité Sup. "&amp;TEXT(DAY(_xlfn.MINIFS(Consolidado!$B$5:$B$1000,Consolidado!$E$5:$E$1000,$B30,Consolidado!$C$5:$C$1000,"Comité de Supervisión",Consolidado!$M$5:$M$1000,"X",Consolidado!$H$5:$H$1000,IF($D$9="Todos","&gt;0",$D$9))),"00")&amp;"/"&amp;TEXT(MONTH(_xlfn.MINIFS(Consolidado!$B$5:$B$1000,Consolidado!$E$5:$E$1000,$B30,Consolidado!$C$5:$C$1000,"Comité de Supervisión",Consolidado!$M$5:$M$1000,"X",Consolidado!$H$5:$H$1000,IF($D$9="Todos","&gt;0",$D$9))),"00")&amp;IF($D$9="Todos","/"&amp;RIGHT(YEAR(_xlfn.MINIFS(Consolidado!$B$5:$B$1000,Consolidado!$E$5:$E$1000,$B30,Consolidado!$C$5:$C$1000,"Comité de Supervisión",Consolidado!$M$5:$M$1000,"X",Consolidado!$H$5:$H$1000,IF($D$9="Todos","&gt;0",$D$9))),2),"")&amp;IF(_xlfn.MAXIFS(Consolidado!$B$5:$B$1000,Consolidado!$E$5:$E$1000,$B30,Consolidado!$C$5:$C$1000,"Comité de Supervisión",Consolidado!$M$5:$M$1000,"X",Consolidado!$H$5:$H$1000,IF($D$9="Todos","&gt;0",$D$9))&lt;&gt;_xlfn.MINIFS(Consolidado!$B$5:$B$1000,Consolidado!$E$5:$E$1000,$B30,Consolidado!$C$5:$C$1000,"Comité de Supervisión",Consolidado!$M$5:$M$1000,"X",Consolidado!$H$5:$H$1000,IF($D$9="Todos","&gt;0",$D$9))," y "&amp;TEXT(DAY(_xlfn.MAXIFS(Consolidado!$B$5:$B$1000,Consolidado!$E$5:$E$1000,$B30,Consolidado!$C$5:$C$1000,"Comité de Supervisión",Consolidado!$M$5:$M$1000,"X",Consolidado!$H$5:$H$1000,IF($D$9="Todos","&gt;0",$D$9))),"00")&amp;"/"&amp;TEXT(MONTH(_xlfn.MAXIFS(Consolidado!$B$5:$B$1000,Consolidado!$E$5:$E$1000,$B30,Consolidado!$C$5:$C$1000,"Comité de Supervisión",Consolidado!$M$5:$M$1000,"X",Consolidado!$H$5:$H$1000,IF($D$9="Todos","&gt;0",$D$9))),"00")&amp;IF($D$9="Todos","/"&amp;RIGHT(YEAR(_xlfn.MAXIFS(Consolidado!$B$5:$B$1000,Consolidado!$E$5:$E$1000,$B30,Consolidado!$C$5:$C$1000,"Comité de Supervisión",Consolidado!$M$5:$M$1000,"X",Consolidado!$H$5:$H$1000,IF($D$9="Todos","&gt;0",$D$9))),2),""),""),""),IF(SUMIFS(Consolidado!$AD$5:$AD$1000,Consolidado!$E$5:$E$1000,$B30,Consolidado!$C$5:$C$1000,"Consejo de Administración",Consolidado!$M$5:$M$1000,"X",Consolidado!$H$5:$H$1000,IF($D$9="Todos","&gt;0",$D$9))&gt;0,"Consejo "&amp;TEXT(DAY(_xlfn.MINIFS(Consolidado!$B$5:$B$1000,Consolidado!$E$5:$E$1000,$B30,Consolidado!$C$5:$C$1000,"Consejo de Administración",Consolidado!$M$5:$M$1000,"X",Consolidado!$H$5:$H$1000,IF($D$9="Todos","&gt;0",$D$9))),"00")&amp;"/"&amp;TEXT(MONTH(_xlfn.MINIFS(Consolidado!$B$5:$B$1000,Consolidado!$E$5:$E$1000,$B30,Consolidado!$C$5:$C$1000,"Consejo de Administración",Consolidado!$M$5:$M$1000,"X",Consolidado!$H$5:$H$1000,IF($D$9="Todos","&gt;0",$D$9))),"00")&amp;IF($D$9="Todos","/"&amp;RIGHT(YEAR(_xlfn.MINIFS(Consolidado!$B$5:$B$1000,Consolidado!$E$5:$E$1000,$B30,Consolidado!$C$5:$C$1000,"Consejo de Administración",Consolidado!$M$5:$M$1000,"X",Consolidado!$H$5:$H$1000,IF($D$9="Todos","&gt;0",$D$9))),2),"")&amp;IF(_xlfn.MAXIFS(Consolidado!$B$5:$B$1000,Consolidado!$E$5:$E$1000,$B30,Consolidado!$C$5:$C$1000,"Consejo de Administración",Consolidado!$M$5:$M$1000,"X",Consolidado!$H$5:$H$1000,IF($D$9="Todos","&gt;0",$D$9))&lt;&gt;_xlfn.MINIFS(Consolidado!$B$5:$B$1000,Consolidado!$E$5:$E$1000,$B30,Consolidado!$C$5:$C$1000,"Consejo de Administración",Consolidado!$M$5:$M$1000,"X",Consolidado!$H$5:$H$1000,IF($D$9="Todos","&gt;0",$D$9))," y "&amp;TEXT(DAY(_xlfn.MAXIFS(Consolidado!$B$5:$B$1000,Consolidado!$E$5:$E$1000,$B30,Consolidado!$C$5:$C$1000,"Consejo de Administración",Consolidado!$M$5:$M$1000,"X",Consolidado!$H$5:$H$1000,IF($D$9="Todos","&gt;0",$D$9))),"00")&amp;"/"&amp;TEXT(MONTH(_xlfn.MAXIFS(Consolidado!$B$5:$B$1000,Consolidado!$E$5:$E$1000,$B30,Consolidado!$C$5:$C$1000,"Consejo de Administración",Consolidado!$M$5:$M$1000,"X",Consolidado!$H$5:$H$1000,IF($D$9="Todos","&gt;0",$D$9))),"00")&amp;IF($D$9="Todos","/"&amp;RIGHT(YEAR(_xlfn.MAXIFS(Consolidado!$B$5:$B$1000,Consolidado!$E$5:$E$1000,$B30,Consolidado!$C$5:$C$1000,"Consejo de Administración",Consolidado!$M$5:$M$1000,"X",Consolidado!$H$5:$H$1000,IF($D$9="Todos","&gt;0",$D$9))),2),""),""),""),IF(SUMIFS(Consolidado!$AD$5:$AD$1000,Consolidado!$E$5:$E$1000,$B30,Consolidado!$C$5:$C$1000,"Otros",Consolidado!$M$5:$M$1000,"X",Consolidado!$H$5:$H$1000,IF($D$9="Todos","&gt;0",$D$9))&gt;0,"Otros "&amp;TEXT(DAY(_xlfn.MINIFS(Consolidado!$B$5:$B$1000,Consolidado!$E$5:$E$1000,$B30,Consolidado!$C$5:$C$1000,"Otros",Consolidado!$M$5:$M$1000,"X",Consolidado!$H$5:$H$1000,IF($D$9="Todos","&gt;0",$D$9))),"00")&amp;"/"&amp;TEXT(MONTH(_xlfn.MINIFS(Consolidado!$B$5:$B$1000,Consolidado!$E$5:$E$1000,$B30,Consolidado!$C$5:$C$1000,"Otros",Consolidado!$M$5:$M$1000,"X",Consolidado!$H$5:$H$1000,IF($D$9="Todos","&gt;0",$D$9))),"00")&amp;IF($D$9="Todos","/"&amp;RIGHT(YEAR(_xlfn.MINIFS(Consolidado!$B$5:$B$1000,Consolidado!$E$5:$E$1000,$B30,Consolidado!$C$5:$C$1000,"Otros",Consolidado!$M$5:$M$1000,"X",Consolidado!$H$5:$H$1000,IF($D$9="Todos","&gt;0",$D$9))),2),"")&amp;IF(_xlfn.MAXIFS(Consolidado!$B$5:$B$1000,Consolidado!$E$5:$E$1000,$B30,Consolidado!$C$5:$C$1000,"Otros",Consolidado!$M$5:$M$1000,"X",Consolidado!$H$5:$H$1000,IF($D$9="Todos","&gt;0",$D$9))&lt;&gt;_xlfn.MINIFS(Consolidado!$B$5:$B$1000,Consolidado!$E$5:$E$1000,$B30,Consolidado!$C$5:$C$1000,"Otros",Consolidado!$M$5:$M$1000,"X",Consolidado!$H$5:$H$1000,IF($D$9="Todos","&gt;0",$D$9))," y "&amp;TEXT(DAY(_xlfn.MAXIFS(Consolidado!$B$5:$B$1000,Consolidado!$E$5:$E$1000,$B30,Consolidado!$C$5:$C$1000,"Otros",Consolidado!$M$5:$M$1000,"X",Consolidado!$H$5:$H$1000,IF($D$9="Todos","&gt;0",$D$9))),"00")&amp;"/"&amp;TEXT(MONTH(_xlfn.MAXIFS(Consolidado!$B$5:$B$1000,Consolidado!$E$5:$E$1000,$B30,Consolidado!$C$5:$C$1000,"Otros",Consolidado!$M$5:$M$1000,"X",Consolidado!$H$5:$H$1000,IF($D$9="Todos","&gt;0",$D$9))),"00")&amp;IF($D$9="Todos","/"&amp;RIGHT(YEAR(_xlfn.MAXIFS(Consolidado!$B$5:$B$1000,Consolidado!$E$5:$E$1000,$B30,Consolidado!$C$5:$C$1000,"Otros",Consolidado!$M$5:$M$1000,"X",Consolidado!$H$5:$H$1000,IF($D$9="Todos","&gt;0",$D$9))),2),""),""),""))</f>
        <v>Interna 06/05</v>
      </c>
      <c r="P30" s="37" t="str">
        <f aca="false">_xlfn.TEXTJOIN(" +"&amp;CHAR(10),TRUE(),IF(SUMIFS(Consolidado!$AD$5:$AD$1000,Consolidado!$E$5:$E$1000,$B30,Consolidado!$C$5:$C$1000,"Auditoría Interna",Consolidado!$N$5:$N$1000,"X",Consolidado!$H$5:$H$1000,IF($D$9="Todos","&gt;0",$D$9))&gt;0,"Interna "&amp;TEXT(DAY(_xlfn.MINIFS(Consolidado!$B$5:$B$1000,Consolidado!$E$5:$E$1000,$B30,Consolidado!$C$5:$C$1000,"Auditoría Interna",Consolidado!$N$5:$N$1000,"X",Consolidado!$H$5:$H$1000,IF($D$9="Todos","&gt;0",$D$9))),"00")&amp;"/"&amp;TEXT(MONTH(_xlfn.MINIFS(Consolidado!$B$5:$B$1000,Consolidado!$E$5:$E$1000,$B30,Consolidado!$C$5:$C$1000,"Auditoría Interna",Consolidado!$N$5:$N$1000,"X",Consolidado!$H$5:$H$1000,IF($D$9="Todos","&gt;0",$D$9))),"00")&amp;IF($D$9="Todos","/"&amp;RIGHT(YEAR(_xlfn.MINIFS(Consolidado!$B$5:$B$1000,Consolidado!$E$5:$E$1000,$B30,Consolidado!$C$5:$C$1000,"Auditoría Interna",Consolidado!$N$5:$N$1000,"X",Consolidado!$H$5:$H$1000,IF($D$9="Todos","&gt;0",$D$9))),2),"")&amp;IF(_xlfn.MAXIFS(Consolidado!$B$5:$B$1000,Consolidado!$E$5:$E$1000,$B30,Consolidado!$C$5:$C$1000,"Auditoría Interna",Consolidado!$N$5:$N$1000,"X",Consolidado!$H$5:$H$1000,IF($D$9="Todos","&gt;0",$D$9))&lt;&gt;_xlfn.MINIFS(Consolidado!$B$5:$B$1000,Consolidado!$E$5:$E$1000,$B30,Consolidado!$C$5:$C$1000,"Auditoría Interna",Consolidado!$N$5:$N$1000,"X",Consolidado!$H$5:$H$1000,IF($D$9="Todos","&gt;0",$D$9))," y "&amp;TEXT(DAY(_xlfn.MAXIFS(Consolidado!$B$5:$B$1000,Consolidado!$E$5:$E$1000,$B30,Consolidado!$C$5:$C$1000,"Auditoría Interna",Consolidado!$N$5:$N$1000,"X",Consolidado!$H$5:$H$1000,IF($D$9="Todos","&gt;0",$D$9))),"00")&amp;"/"&amp;TEXT(MONTH(_xlfn.MAXIFS(Consolidado!$B$5:$B$1000,Consolidado!$E$5:$E$1000,$B30,Consolidado!$C$5:$C$1000,"Auditoría Interna",Consolidado!$N$5:$N$1000,"X",Consolidado!$H$5:$H$1000,IF($D$9="Todos","&gt;0",$D$9))),"00")&amp;IF($D$9="Todos","/"&amp;RIGHT(YEAR(_xlfn.MAXIFS(Consolidado!$B$5:$B$1000,Consolidado!$E$5:$E$1000,$B30,Consolidado!$C$5:$C$1000,"Auditoría Interna",Consolidado!$N$5:$N$1000,"X",Consolidado!$H$5:$H$1000,IF($D$9="Todos","&gt;0",$D$9))),2),""),""),""),IF(SUMIFS(Consolidado!$AD$5:$AD$1000,Consolidado!$E$5:$E$1000,$B30,Consolidado!$C$5:$C$1000,"Auditoría Externa",Consolidado!$N$5:$N$1000,"X",Consolidado!$H$5:$H$1000,IF($D$9="Todos","&gt;0",$D$9))&gt;0,"Externa "&amp;TEXT(DAY(_xlfn.MINIFS(Consolidado!$B$5:$B$1000,Consolidado!$E$5:$E$1000,$B30,Consolidado!$C$5:$C$1000,"Auditoría Externa",Consolidado!$N$5:$N$1000,"X",Consolidado!$H$5:$H$1000,IF($D$9="Todos","&gt;0",$D$9))),"00")&amp;"/"&amp;TEXT(MONTH(_xlfn.MINIFS(Consolidado!$B$5:$B$1000,Consolidado!$E$5:$E$1000,$B30,Consolidado!$C$5:$C$1000,"Auditoría Externa",Consolidado!$N$5:$N$1000,"X",Consolidado!$H$5:$H$1000,IF($D$9="Todos","&gt;0",$D$9))),"00")&amp;IF($D$9="Todos","/"&amp;RIGHT(YEAR(_xlfn.MINIFS(Consolidado!$B$5:$B$1000,Consolidado!$E$5:$E$1000,$B30,Consolidado!$C$5:$C$1000,"Auditoría Externa",Consolidado!$N$5:$N$1000,"X",Consolidado!$H$5:$H$1000,IF($D$9="Todos","&gt;0",$D$9))),2),"")&amp;IF(_xlfn.MAXIFS(Consolidado!$B$5:$B$1000,Consolidado!$E$5:$E$1000,$B30,Consolidado!$C$5:$C$1000,"Auditoría Externa",Consolidado!$N$5:$N$1000,"X",Consolidado!$H$5:$H$1000,IF($D$9="Todos","&gt;0",$D$9))&lt;&gt;_xlfn.MINIFS(Consolidado!$B$5:$B$1000,Consolidado!$E$5:$E$1000,$B30,Consolidado!$C$5:$C$1000,"Auditoría Externa",Consolidado!$N$5:$N$1000,"X",Consolidado!$H$5:$H$1000,IF($D$9="Todos","&gt;0",$D$9))," y "&amp;TEXT(DAY(_xlfn.MAXIFS(Consolidado!$B$5:$B$1000,Consolidado!$E$5:$E$1000,$B30,Consolidado!$C$5:$C$1000,"Auditoría Externa",Consolidado!$N$5:$N$1000,"X",Consolidado!$H$5:$H$1000,IF($D$9="Todos","&gt;0",$D$9))),"00")&amp;"/"&amp;TEXT(MONTH(_xlfn.MAXIFS(Consolidado!$B$5:$B$1000,Consolidado!$E$5:$E$1000,$B30,Consolidado!$C$5:$C$1000,"Auditoría Externa",Consolidado!$N$5:$N$1000,"X",Consolidado!$H$5:$H$1000,IF($D$9="Todos","&gt;0",$D$9))),"00")&amp;IF($D$9="Todos","/"&amp;RIGHT(YEAR(_xlfn.MAXIFS(Consolidado!$B$5:$B$1000,Consolidado!$E$5:$E$1000,$B30,Consolidado!$C$5:$C$1000,"Auditoría Externa",Consolidado!$N$5:$N$1000,"X",Consolidado!$H$5:$H$1000,IF($D$9="Todos","&gt;0",$D$9))),2),""),""),""),IF(SUMIFS(Consolidado!$AD$5:$AD$1000,Consolidado!$E$5:$E$1000,$B30,Consolidado!$C$5:$C$1000,"SSF",Consolidado!$N$5:$N$1000,"X",Consolidado!$H$5:$H$1000,IF($D$9="Todos","&gt;0",$D$9))&gt;0,"SSF "&amp;TEXT(DAY(_xlfn.MINIFS(Consolidado!$B$5:$B$1000,Consolidado!$E$5:$E$1000,$B30,Consolidado!$C$5:$C$1000,"SSF",Consolidado!$N$5:$N$1000,"X",Consolidado!$H$5:$H$1000,IF($D$9="Todos","&gt;0",$D$9))),"00")&amp;"/"&amp;TEXT(MONTH(_xlfn.MINIFS(Consolidado!$B$5:$B$1000,Consolidado!$E$5:$E$1000,$B30,Consolidado!$C$5:$C$1000,"SSF",Consolidado!$N$5:$N$1000,"X",Consolidado!$H$5:$H$1000,IF($D$9="Todos","&gt;0",$D$9))),"00")&amp;IF($D$9="Todos","/"&amp;RIGHT(YEAR(_xlfn.MINIFS(Consolidado!$B$5:$B$1000,Consolidado!$E$5:$E$1000,$B30,Consolidado!$C$5:$C$1000,"SSF",Consolidado!$N$5:$N$1000,"X",Consolidado!$H$5:$H$1000,IF($D$9="Todos","&gt;0",$D$9))),2),"")&amp;IF(_xlfn.MAXIFS(Consolidado!$B$5:$B$1000,Consolidado!$E$5:$E$1000,$B30,Consolidado!$C$5:$C$1000,"SSF",Consolidado!$N$5:$N$1000,"X",Consolidado!$H$5:$H$1000,IF($D$9="Todos","&gt;0",$D$9))&lt;&gt;_xlfn.MINIFS(Consolidado!$B$5:$B$1000,Consolidado!$E$5:$E$1000,$B30,Consolidado!$C$5:$C$1000,"SSF",Consolidado!$N$5:$N$1000,"X",Consolidado!$H$5:$H$1000,IF($D$9="Todos","&gt;0",$D$9))," y "&amp;TEXT(DAY(_xlfn.MAXIFS(Consolidado!$B$5:$B$1000,Consolidado!$E$5:$E$1000,$B30,Consolidado!$C$5:$C$1000,"SSF",Consolidado!$N$5:$N$1000,"X",Consolidado!$H$5:$H$1000,IF($D$9="Todos","&gt;0",$D$9))),"00")&amp;"/"&amp;TEXT(MONTH(_xlfn.MAXIFS(Consolidado!$B$5:$B$1000,Consolidado!$E$5:$E$1000,$B30,Consolidado!$C$5:$C$1000,"SSF",Consolidado!$N$5:$N$1000,"X",Consolidado!$H$5:$H$1000,IF($D$9="Todos","&gt;0",$D$9))),"00")&amp;IF($D$9="Todos","/"&amp;RIGHT(YEAR(_xlfn.MAXIFS(Consolidado!$B$5:$B$1000,Consolidado!$E$5:$E$1000,$B30,Consolidado!$C$5:$C$1000,"SSF",Consolidado!$N$5:$N$1000,"X",Consolidado!$H$5:$H$1000,IF($D$9="Todos","&gt;0",$D$9))),2),""),""),""),IF(SUMIFS(Consolidado!$AD$5:$AD$1000,Consolidado!$E$5:$E$1000,$B30,Consolidado!$C$5:$C$1000,"Comité de Supervisión",Consolidado!$N$5:$N$1000,"X",Consolidado!$H$5:$H$1000,IF($D$9="Todos","&gt;0",$D$9))&gt;0,"Comité Sup. "&amp;TEXT(DAY(_xlfn.MINIFS(Consolidado!$B$5:$B$1000,Consolidado!$E$5:$E$1000,$B30,Consolidado!$C$5:$C$1000,"Comité de Supervisión",Consolidado!$N$5:$N$1000,"X",Consolidado!$H$5:$H$1000,IF($D$9="Todos","&gt;0",$D$9))),"00")&amp;"/"&amp;TEXT(MONTH(_xlfn.MINIFS(Consolidado!$B$5:$B$1000,Consolidado!$E$5:$E$1000,$B30,Consolidado!$C$5:$C$1000,"Comité de Supervisión",Consolidado!$N$5:$N$1000,"X",Consolidado!$H$5:$H$1000,IF($D$9="Todos","&gt;0",$D$9))),"00")&amp;IF($D$9="Todos","/"&amp;RIGHT(YEAR(_xlfn.MINIFS(Consolidado!$B$5:$B$1000,Consolidado!$E$5:$E$1000,$B30,Consolidado!$C$5:$C$1000,"Comité de Supervisión",Consolidado!$N$5:$N$1000,"X",Consolidado!$H$5:$H$1000,IF($D$9="Todos","&gt;0",$D$9))),2),"")&amp;IF(_xlfn.MAXIFS(Consolidado!$B$5:$B$1000,Consolidado!$E$5:$E$1000,$B30,Consolidado!$C$5:$C$1000,"Comité de Supervisión",Consolidado!$N$5:$N$1000,"X",Consolidado!$H$5:$H$1000,IF($D$9="Todos","&gt;0",$D$9))&lt;&gt;_xlfn.MINIFS(Consolidado!$B$5:$B$1000,Consolidado!$E$5:$E$1000,$B30,Consolidado!$C$5:$C$1000,"Comité de Supervisión",Consolidado!$N$5:$N$1000,"X",Consolidado!$H$5:$H$1000,IF($D$9="Todos","&gt;0",$D$9))," y "&amp;TEXT(DAY(_xlfn.MAXIFS(Consolidado!$B$5:$B$1000,Consolidado!$E$5:$E$1000,$B30,Consolidado!$C$5:$C$1000,"Comité de Supervisión",Consolidado!$N$5:$N$1000,"X",Consolidado!$H$5:$H$1000,IF($D$9="Todos","&gt;0",$D$9))),"00")&amp;"/"&amp;TEXT(MONTH(_xlfn.MAXIFS(Consolidado!$B$5:$B$1000,Consolidado!$E$5:$E$1000,$B30,Consolidado!$C$5:$C$1000,"Comité de Supervisión",Consolidado!$N$5:$N$1000,"X",Consolidado!$H$5:$H$1000,IF($D$9="Todos","&gt;0",$D$9))),"00")&amp;IF($D$9="Todos","/"&amp;RIGHT(YEAR(_xlfn.MAXIFS(Consolidado!$B$5:$B$1000,Consolidado!$E$5:$E$1000,$B30,Consolidado!$C$5:$C$1000,"Comité de Supervisión",Consolidado!$N$5:$N$1000,"X",Consolidado!$H$5:$H$1000,IF($D$9="Todos","&gt;0",$D$9))),2),""),""),""),IF(SUMIFS(Consolidado!$AD$5:$AD$1000,Consolidado!$E$5:$E$1000,$B30,Consolidado!$C$5:$C$1000,"Consejo de Administración",Consolidado!$N$5:$N$1000,"X",Consolidado!$H$5:$H$1000,IF($D$9="Todos","&gt;0",$D$9))&gt;0,"Consejo "&amp;TEXT(DAY(_xlfn.MINIFS(Consolidado!$B$5:$B$1000,Consolidado!$E$5:$E$1000,$B30,Consolidado!$C$5:$C$1000,"Consejo de Administración",Consolidado!$N$5:$N$1000,"X",Consolidado!$H$5:$H$1000,IF($D$9="Todos","&gt;0",$D$9))),"00")&amp;"/"&amp;TEXT(MONTH(_xlfn.MINIFS(Consolidado!$B$5:$B$1000,Consolidado!$E$5:$E$1000,$B30,Consolidado!$C$5:$C$1000,"Consejo de Administración",Consolidado!$N$5:$N$1000,"X",Consolidado!$H$5:$H$1000,IF($D$9="Todos","&gt;0",$D$9))),"00")&amp;IF($D$9="Todos","/"&amp;RIGHT(YEAR(_xlfn.MINIFS(Consolidado!$B$5:$B$1000,Consolidado!$E$5:$E$1000,$B30,Consolidado!$C$5:$C$1000,"Consejo de Administración",Consolidado!$N$5:$N$1000,"X",Consolidado!$H$5:$H$1000,IF($D$9="Todos","&gt;0",$D$9))),2),"")&amp;IF(_xlfn.MAXIFS(Consolidado!$B$5:$B$1000,Consolidado!$E$5:$E$1000,$B30,Consolidado!$C$5:$C$1000,"Consejo de Administración",Consolidado!$N$5:$N$1000,"X",Consolidado!$H$5:$H$1000,IF($D$9="Todos","&gt;0",$D$9))&lt;&gt;_xlfn.MINIFS(Consolidado!$B$5:$B$1000,Consolidado!$E$5:$E$1000,$B30,Consolidado!$C$5:$C$1000,"Consejo de Administración",Consolidado!$N$5:$N$1000,"X",Consolidado!$H$5:$H$1000,IF($D$9="Todos","&gt;0",$D$9))," y "&amp;TEXT(DAY(_xlfn.MAXIFS(Consolidado!$B$5:$B$1000,Consolidado!$E$5:$E$1000,$B30,Consolidado!$C$5:$C$1000,"Consejo de Administración",Consolidado!$N$5:$N$1000,"X",Consolidado!$H$5:$H$1000,IF($D$9="Todos","&gt;0",$D$9))),"00")&amp;"/"&amp;TEXT(MONTH(_xlfn.MAXIFS(Consolidado!$B$5:$B$1000,Consolidado!$E$5:$E$1000,$B30,Consolidado!$C$5:$C$1000,"Consejo de Administración",Consolidado!$N$5:$N$1000,"X",Consolidado!$H$5:$H$1000,IF($D$9="Todos","&gt;0",$D$9))),"00")&amp;IF($D$9="Todos","/"&amp;RIGHT(YEAR(_xlfn.MAXIFS(Consolidado!$B$5:$B$1000,Consolidado!$E$5:$E$1000,$B30,Consolidado!$C$5:$C$1000,"Consejo de Administración",Consolidado!$N$5:$N$1000,"X",Consolidado!$H$5:$H$1000,IF($D$9="Todos","&gt;0",$D$9))),2),""),""),""),IF(SUMIFS(Consolidado!$AD$5:$AD$1000,Consolidado!$E$5:$E$1000,$B30,Consolidado!$C$5:$C$1000,"Otros",Consolidado!$N$5:$N$1000,"X",Consolidado!$H$5:$H$1000,IF($D$9="Todos","&gt;0",$D$9))&gt;0,"Otros "&amp;TEXT(DAY(_xlfn.MINIFS(Consolidado!$B$5:$B$1000,Consolidado!$E$5:$E$1000,$B30,Consolidado!$C$5:$C$1000,"Otros",Consolidado!$N$5:$N$1000,"X",Consolidado!$H$5:$H$1000,IF($D$9="Todos","&gt;0",$D$9))),"00")&amp;"/"&amp;TEXT(MONTH(_xlfn.MINIFS(Consolidado!$B$5:$B$1000,Consolidado!$E$5:$E$1000,$B30,Consolidado!$C$5:$C$1000,"Otros",Consolidado!$N$5:$N$1000,"X",Consolidado!$H$5:$H$1000,IF($D$9="Todos","&gt;0",$D$9))),"00")&amp;IF($D$9="Todos","/"&amp;RIGHT(YEAR(_xlfn.MINIFS(Consolidado!$B$5:$B$1000,Consolidado!$E$5:$E$1000,$B30,Consolidado!$C$5:$C$1000,"Otros",Consolidado!$N$5:$N$1000,"X",Consolidado!$H$5:$H$1000,IF($D$9="Todos","&gt;0",$D$9))),2),"")&amp;IF(_xlfn.MAXIFS(Consolidado!$B$5:$B$1000,Consolidado!$E$5:$E$1000,$B30,Consolidado!$C$5:$C$1000,"Otros",Consolidado!$N$5:$N$1000,"X",Consolidado!$H$5:$H$1000,IF($D$9="Todos","&gt;0",$D$9))&lt;&gt;_xlfn.MINIFS(Consolidado!$B$5:$B$1000,Consolidado!$E$5:$E$1000,$B30,Consolidado!$C$5:$C$1000,"Otros",Consolidado!$N$5:$N$1000,"X",Consolidado!$H$5:$H$1000,IF($D$9="Todos","&gt;0",$D$9))," y "&amp;TEXT(DAY(_xlfn.MAXIFS(Consolidado!$B$5:$B$1000,Consolidado!$E$5:$E$1000,$B30,Consolidado!$C$5:$C$1000,"Otros",Consolidado!$N$5:$N$1000,"X",Consolidado!$H$5:$H$1000,IF($D$9="Todos","&gt;0",$D$9))),"00")&amp;"/"&amp;TEXT(MONTH(_xlfn.MAXIFS(Consolidado!$B$5:$B$1000,Consolidado!$E$5:$E$1000,$B30,Consolidado!$C$5:$C$1000,"Otros",Consolidado!$N$5:$N$1000,"X",Consolidado!$H$5:$H$1000,IF($D$9="Todos","&gt;0",$D$9))),"00")&amp;IF($D$9="Todos","/"&amp;RIGHT(YEAR(_xlfn.MAXIFS(Consolidado!$B$5:$B$1000,Consolidado!$E$5:$E$1000,$B30,Consolidado!$C$5:$C$1000,"Otros",Consolidado!$N$5:$N$1000,"X",Consolidado!$H$5:$H$1000,IF($D$9="Todos","&gt;0",$D$9))),2),""),""),""))</f>
        <v>Interna 24/06</v>
      </c>
      <c r="Q30" s="37" t="str">
        <f aca="false">_xlfn.TEXTJOIN(" +"&amp;CHAR(10),TRUE(),IF(SUMIFS(Consolidado!$AD$5:$AD$1000,Consolidado!$E$5:$E$1000,$B30,Consolidado!$C$5:$C$1000,"Auditoría Interna",Consolidado!$O$5:$O$1000,"X",Consolidado!$H$5:$H$1000,IF($D$9="Todos","&gt;0",$D$9))&gt;0,"Interna "&amp;TEXT(DAY(_xlfn.MINIFS(Consolidado!$B$5:$B$1000,Consolidado!$E$5:$E$1000,$B30,Consolidado!$C$5:$C$1000,"Auditoría Interna",Consolidado!$O$5:$O$1000,"X",Consolidado!$H$5:$H$1000,IF($D$9="Todos","&gt;0",$D$9))),"00")&amp;"/"&amp;TEXT(MONTH(_xlfn.MINIFS(Consolidado!$B$5:$B$1000,Consolidado!$E$5:$E$1000,$B30,Consolidado!$C$5:$C$1000,"Auditoría Interna",Consolidado!$O$5:$O$1000,"X",Consolidado!$H$5:$H$1000,IF($D$9="Todos","&gt;0",$D$9))),"00")&amp;IF($D$9="Todos","/"&amp;RIGHT(YEAR(_xlfn.MINIFS(Consolidado!$B$5:$B$1000,Consolidado!$E$5:$E$1000,$B30,Consolidado!$C$5:$C$1000,"Auditoría Interna",Consolidado!$O$5:$O$1000,"X",Consolidado!$H$5:$H$1000,IF($D$9="Todos","&gt;0",$D$9))),2),"")&amp;IF(_xlfn.MAXIFS(Consolidado!$B$5:$B$1000,Consolidado!$E$5:$E$1000,$B30,Consolidado!$C$5:$C$1000,"Auditoría Interna",Consolidado!$O$5:$O$1000,"X",Consolidado!$H$5:$H$1000,IF($D$9="Todos","&gt;0",$D$9))&lt;&gt;_xlfn.MINIFS(Consolidado!$B$5:$B$1000,Consolidado!$E$5:$E$1000,$B30,Consolidado!$C$5:$C$1000,"Auditoría Interna",Consolidado!$O$5:$O$1000,"X",Consolidado!$H$5:$H$1000,IF($D$9="Todos","&gt;0",$D$9))," y "&amp;TEXT(DAY(_xlfn.MAXIFS(Consolidado!$B$5:$B$1000,Consolidado!$E$5:$E$1000,$B30,Consolidado!$C$5:$C$1000,"Auditoría Interna",Consolidado!$O$5:$O$1000,"X",Consolidado!$H$5:$H$1000,IF($D$9="Todos","&gt;0",$D$9))),"00")&amp;"/"&amp;TEXT(MONTH(_xlfn.MAXIFS(Consolidado!$B$5:$B$1000,Consolidado!$E$5:$E$1000,$B30,Consolidado!$C$5:$C$1000,"Auditoría Interna",Consolidado!$O$5:$O$1000,"X",Consolidado!$H$5:$H$1000,IF($D$9="Todos","&gt;0",$D$9))),"00")&amp;IF($D$9="Todos","/"&amp;RIGHT(YEAR(_xlfn.MAXIFS(Consolidado!$B$5:$B$1000,Consolidado!$E$5:$E$1000,$B30,Consolidado!$C$5:$C$1000,"Auditoría Interna",Consolidado!$O$5:$O$1000,"X",Consolidado!$H$5:$H$1000,IF($D$9="Todos","&gt;0",$D$9))),2),""),""),""),IF(SUMIFS(Consolidado!$AD$5:$AD$1000,Consolidado!$E$5:$E$1000,$B30,Consolidado!$C$5:$C$1000,"Auditoría Externa",Consolidado!$O$5:$O$1000,"X",Consolidado!$H$5:$H$1000,IF($D$9="Todos","&gt;0",$D$9))&gt;0,"Externa "&amp;TEXT(DAY(_xlfn.MINIFS(Consolidado!$B$5:$B$1000,Consolidado!$E$5:$E$1000,$B30,Consolidado!$C$5:$C$1000,"Auditoría Externa",Consolidado!$O$5:$O$1000,"X",Consolidado!$H$5:$H$1000,IF($D$9="Todos","&gt;0",$D$9))),"00")&amp;"/"&amp;TEXT(MONTH(_xlfn.MINIFS(Consolidado!$B$5:$B$1000,Consolidado!$E$5:$E$1000,$B30,Consolidado!$C$5:$C$1000,"Auditoría Externa",Consolidado!$O$5:$O$1000,"X",Consolidado!$H$5:$H$1000,IF($D$9="Todos","&gt;0",$D$9))),"00")&amp;IF($D$9="Todos","/"&amp;RIGHT(YEAR(_xlfn.MINIFS(Consolidado!$B$5:$B$1000,Consolidado!$E$5:$E$1000,$B30,Consolidado!$C$5:$C$1000,"Auditoría Externa",Consolidado!$O$5:$O$1000,"X",Consolidado!$H$5:$H$1000,IF($D$9="Todos","&gt;0",$D$9))),2),"")&amp;IF(_xlfn.MAXIFS(Consolidado!$B$5:$B$1000,Consolidado!$E$5:$E$1000,$B30,Consolidado!$C$5:$C$1000,"Auditoría Externa",Consolidado!$O$5:$O$1000,"X",Consolidado!$H$5:$H$1000,IF($D$9="Todos","&gt;0",$D$9))&lt;&gt;_xlfn.MINIFS(Consolidado!$B$5:$B$1000,Consolidado!$E$5:$E$1000,$B30,Consolidado!$C$5:$C$1000,"Auditoría Externa",Consolidado!$O$5:$O$1000,"X",Consolidado!$H$5:$H$1000,IF($D$9="Todos","&gt;0",$D$9))," y "&amp;TEXT(DAY(_xlfn.MAXIFS(Consolidado!$B$5:$B$1000,Consolidado!$E$5:$E$1000,$B30,Consolidado!$C$5:$C$1000,"Auditoría Externa",Consolidado!$O$5:$O$1000,"X",Consolidado!$H$5:$H$1000,IF($D$9="Todos","&gt;0",$D$9))),"00")&amp;"/"&amp;TEXT(MONTH(_xlfn.MAXIFS(Consolidado!$B$5:$B$1000,Consolidado!$E$5:$E$1000,$B30,Consolidado!$C$5:$C$1000,"Auditoría Externa",Consolidado!$O$5:$O$1000,"X",Consolidado!$H$5:$H$1000,IF($D$9="Todos","&gt;0",$D$9))),"00")&amp;IF($D$9="Todos","/"&amp;RIGHT(YEAR(_xlfn.MAXIFS(Consolidado!$B$5:$B$1000,Consolidado!$E$5:$E$1000,$B30,Consolidado!$C$5:$C$1000,"Auditoría Externa",Consolidado!$O$5:$O$1000,"X",Consolidado!$H$5:$H$1000,IF($D$9="Todos","&gt;0",$D$9))),2),""),""),""),IF(SUMIFS(Consolidado!$AD$5:$AD$1000,Consolidado!$E$5:$E$1000,$B30,Consolidado!$C$5:$C$1000,"SSF",Consolidado!$O$5:$O$1000,"X",Consolidado!$H$5:$H$1000,IF($D$9="Todos","&gt;0",$D$9))&gt;0,"SSF "&amp;TEXT(DAY(_xlfn.MINIFS(Consolidado!$B$5:$B$1000,Consolidado!$E$5:$E$1000,$B30,Consolidado!$C$5:$C$1000,"SSF",Consolidado!$O$5:$O$1000,"X",Consolidado!$H$5:$H$1000,IF($D$9="Todos","&gt;0",$D$9))),"00")&amp;"/"&amp;TEXT(MONTH(_xlfn.MINIFS(Consolidado!$B$5:$B$1000,Consolidado!$E$5:$E$1000,$B30,Consolidado!$C$5:$C$1000,"SSF",Consolidado!$O$5:$O$1000,"X",Consolidado!$H$5:$H$1000,IF($D$9="Todos","&gt;0",$D$9))),"00")&amp;IF($D$9="Todos","/"&amp;RIGHT(YEAR(_xlfn.MINIFS(Consolidado!$B$5:$B$1000,Consolidado!$E$5:$E$1000,$B30,Consolidado!$C$5:$C$1000,"SSF",Consolidado!$O$5:$O$1000,"X",Consolidado!$H$5:$H$1000,IF($D$9="Todos","&gt;0",$D$9))),2),"")&amp;IF(_xlfn.MAXIFS(Consolidado!$B$5:$B$1000,Consolidado!$E$5:$E$1000,$B30,Consolidado!$C$5:$C$1000,"SSF",Consolidado!$O$5:$O$1000,"X",Consolidado!$H$5:$H$1000,IF($D$9="Todos","&gt;0",$D$9))&lt;&gt;_xlfn.MINIFS(Consolidado!$B$5:$B$1000,Consolidado!$E$5:$E$1000,$B30,Consolidado!$C$5:$C$1000,"SSF",Consolidado!$O$5:$O$1000,"X",Consolidado!$H$5:$H$1000,IF($D$9="Todos","&gt;0",$D$9))," y "&amp;TEXT(DAY(_xlfn.MAXIFS(Consolidado!$B$5:$B$1000,Consolidado!$E$5:$E$1000,$B30,Consolidado!$C$5:$C$1000,"SSF",Consolidado!$O$5:$O$1000,"X",Consolidado!$H$5:$H$1000,IF($D$9="Todos","&gt;0",$D$9))),"00")&amp;"/"&amp;TEXT(MONTH(_xlfn.MAXIFS(Consolidado!$B$5:$B$1000,Consolidado!$E$5:$E$1000,$B30,Consolidado!$C$5:$C$1000,"SSF",Consolidado!$O$5:$O$1000,"X",Consolidado!$H$5:$H$1000,IF($D$9="Todos","&gt;0",$D$9))),"00")&amp;IF($D$9="Todos","/"&amp;RIGHT(YEAR(_xlfn.MAXIFS(Consolidado!$B$5:$B$1000,Consolidado!$E$5:$E$1000,$B30,Consolidado!$C$5:$C$1000,"SSF",Consolidado!$O$5:$O$1000,"X",Consolidado!$H$5:$H$1000,IF($D$9="Todos","&gt;0",$D$9))),2),""),""),""),IF(SUMIFS(Consolidado!$AD$5:$AD$1000,Consolidado!$E$5:$E$1000,$B30,Consolidado!$C$5:$C$1000,"Comité de Supervisión",Consolidado!$O$5:$O$1000,"X",Consolidado!$H$5:$H$1000,IF($D$9="Todos","&gt;0",$D$9))&gt;0,"Comité Sup. "&amp;TEXT(DAY(_xlfn.MINIFS(Consolidado!$B$5:$B$1000,Consolidado!$E$5:$E$1000,$B30,Consolidado!$C$5:$C$1000,"Comité de Supervisión",Consolidado!$O$5:$O$1000,"X",Consolidado!$H$5:$H$1000,IF($D$9="Todos","&gt;0",$D$9))),"00")&amp;"/"&amp;TEXT(MONTH(_xlfn.MINIFS(Consolidado!$B$5:$B$1000,Consolidado!$E$5:$E$1000,$B30,Consolidado!$C$5:$C$1000,"Comité de Supervisión",Consolidado!$O$5:$O$1000,"X",Consolidado!$H$5:$H$1000,IF($D$9="Todos","&gt;0",$D$9))),"00")&amp;IF($D$9="Todos","/"&amp;RIGHT(YEAR(_xlfn.MINIFS(Consolidado!$B$5:$B$1000,Consolidado!$E$5:$E$1000,$B30,Consolidado!$C$5:$C$1000,"Comité de Supervisión",Consolidado!$O$5:$O$1000,"X",Consolidado!$H$5:$H$1000,IF($D$9="Todos","&gt;0",$D$9))),2),"")&amp;IF(_xlfn.MAXIFS(Consolidado!$B$5:$B$1000,Consolidado!$E$5:$E$1000,$B30,Consolidado!$C$5:$C$1000,"Comité de Supervisión",Consolidado!$O$5:$O$1000,"X",Consolidado!$H$5:$H$1000,IF($D$9="Todos","&gt;0",$D$9))&lt;&gt;_xlfn.MINIFS(Consolidado!$B$5:$B$1000,Consolidado!$E$5:$E$1000,$B30,Consolidado!$C$5:$C$1000,"Comité de Supervisión",Consolidado!$O$5:$O$1000,"X",Consolidado!$H$5:$H$1000,IF($D$9="Todos","&gt;0",$D$9))," y "&amp;TEXT(DAY(_xlfn.MAXIFS(Consolidado!$B$5:$B$1000,Consolidado!$E$5:$E$1000,$B30,Consolidado!$C$5:$C$1000,"Comité de Supervisión",Consolidado!$O$5:$O$1000,"X",Consolidado!$H$5:$H$1000,IF($D$9="Todos","&gt;0",$D$9))),"00")&amp;"/"&amp;TEXT(MONTH(_xlfn.MAXIFS(Consolidado!$B$5:$B$1000,Consolidado!$E$5:$E$1000,$B30,Consolidado!$C$5:$C$1000,"Comité de Supervisión",Consolidado!$O$5:$O$1000,"X",Consolidado!$H$5:$H$1000,IF($D$9="Todos","&gt;0",$D$9))),"00")&amp;IF($D$9="Todos","/"&amp;RIGHT(YEAR(_xlfn.MAXIFS(Consolidado!$B$5:$B$1000,Consolidado!$E$5:$E$1000,$B30,Consolidado!$C$5:$C$1000,"Comité de Supervisión",Consolidado!$O$5:$O$1000,"X",Consolidado!$H$5:$H$1000,IF($D$9="Todos","&gt;0",$D$9))),2),""),""),""),IF(SUMIFS(Consolidado!$AD$5:$AD$1000,Consolidado!$E$5:$E$1000,$B30,Consolidado!$C$5:$C$1000,"Consejo de Administración",Consolidado!$O$5:$O$1000,"X",Consolidado!$H$5:$H$1000,IF($D$9="Todos","&gt;0",$D$9))&gt;0,"Consejo "&amp;TEXT(DAY(_xlfn.MINIFS(Consolidado!$B$5:$B$1000,Consolidado!$E$5:$E$1000,$B30,Consolidado!$C$5:$C$1000,"Consejo de Administración",Consolidado!$O$5:$O$1000,"X",Consolidado!$H$5:$H$1000,IF($D$9="Todos","&gt;0",$D$9))),"00")&amp;"/"&amp;TEXT(MONTH(_xlfn.MINIFS(Consolidado!$B$5:$B$1000,Consolidado!$E$5:$E$1000,$B30,Consolidado!$C$5:$C$1000,"Consejo de Administración",Consolidado!$O$5:$O$1000,"X",Consolidado!$H$5:$H$1000,IF($D$9="Todos","&gt;0",$D$9))),"00")&amp;IF($D$9="Todos","/"&amp;RIGHT(YEAR(_xlfn.MINIFS(Consolidado!$B$5:$B$1000,Consolidado!$E$5:$E$1000,$B30,Consolidado!$C$5:$C$1000,"Consejo de Administración",Consolidado!$O$5:$O$1000,"X",Consolidado!$H$5:$H$1000,IF($D$9="Todos","&gt;0",$D$9))),2),"")&amp;IF(_xlfn.MAXIFS(Consolidado!$B$5:$B$1000,Consolidado!$E$5:$E$1000,$B30,Consolidado!$C$5:$C$1000,"Consejo de Administración",Consolidado!$O$5:$O$1000,"X",Consolidado!$H$5:$H$1000,IF($D$9="Todos","&gt;0",$D$9))&lt;&gt;_xlfn.MINIFS(Consolidado!$B$5:$B$1000,Consolidado!$E$5:$E$1000,$B30,Consolidado!$C$5:$C$1000,"Consejo de Administración",Consolidado!$O$5:$O$1000,"X",Consolidado!$H$5:$H$1000,IF($D$9="Todos","&gt;0",$D$9))," y "&amp;TEXT(DAY(_xlfn.MAXIFS(Consolidado!$B$5:$B$1000,Consolidado!$E$5:$E$1000,$B30,Consolidado!$C$5:$C$1000,"Consejo de Administración",Consolidado!$O$5:$O$1000,"X",Consolidado!$H$5:$H$1000,IF($D$9="Todos","&gt;0",$D$9))),"00")&amp;"/"&amp;TEXT(MONTH(_xlfn.MAXIFS(Consolidado!$B$5:$B$1000,Consolidado!$E$5:$E$1000,$B30,Consolidado!$C$5:$C$1000,"Consejo de Administración",Consolidado!$O$5:$O$1000,"X",Consolidado!$H$5:$H$1000,IF($D$9="Todos","&gt;0",$D$9))),"00")&amp;IF($D$9="Todos","/"&amp;RIGHT(YEAR(_xlfn.MAXIFS(Consolidado!$B$5:$B$1000,Consolidado!$E$5:$E$1000,$B30,Consolidado!$C$5:$C$1000,"Consejo de Administración",Consolidado!$O$5:$O$1000,"X",Consolidado!$H$5:$H$1000,IF($D$9="Todos","&gt;0",$D$9))),2),""),""),""),IF(SUMIFS(Consolidado!$AD$5:$AD$1000,Consolidado!$E$5:$E$1000,$B30,Consolidado!$C$5:$C$1000,"Otros",Consolidado!$O$5:$O$1000,"X",Consolidado!$H$5:$H$1000,IF($D$9="Todos","&gt;0",$D$9))&gt;0,"Otros "&amp;TEXT(DAY(_xlfn.MINIFS(Consolidado!$B$5:$B$1000,Consolidado!$E$5:$E$1000,$B30,Consolidado!$C$5:$C$1000,"Otros",Consolidado!$O$5:$O$1000,"X",Consolidado!$H$5:$H$1000,IF($D$9="Todos","&gt;0",$D$9))),"00")&amp;"/"&amp;TEXT(MONTH(_xlfn.MINIFS(Consolidado!$B$5:$B$1000,Consolidado!$E$5:$E$1000,$B30,Consolidado!$C$5:$C$1000,"Otros",Consolidado!$O$5:$O$1000,"X",Consolidado!$H$5:$H$1000,IF($D$9="Todos","&gt;0",$D$9))),"00")&amp;IF($D$9="Todos","/"&amp;RIGHT(YEAR(_xlfn.MINIFS(Consolidado!$B$5:$B$1000,Consolidado!$E$5:$E$1000,$B30,Consolidado!$C$5:$C$1000,"Otros",Consolidado!$O$5:$O$1000,"X",Consolidado!$H$5:$H$1000,IF($D$9="Todos","&gt;0",$D$9))),2),"")&amp;IF(_xlfn.MAXIFS(Consolidado!$B$5:$B$1000,Consolidado!$E$5:$E$1000,$B30,Consolidado!$C$5:$C$1000,"Otros",Consolidado!$O$5:$O$1000,"X",Consolidado!$H$5:$H$1000,IF($D$9="Todos","&gt;0",$D$9))&lt;&gt;_xlfn.MINIFS(Consolidado!$B$5:$B$1000,Consolidado!$E$5:$E$1000,$B30,Consolidado!$C$5:$C$1000,"Otros",Consolidado!$O$5:$O$1000,"X",Consolidado!$H$5:$H$1000,IF($D$9="Todos","&gt;0",$D$9))," y "&amp;TEXT(DAY(_xlfn.MAXIFS(Consolidado!$B$5:$B$1000,Consolidado!$E$5:$E$1000,$B30,Consolidado!$C$5:$C$1000,"Otros",Consolidado!$O$5:$O$1000,"X",Consolidado!$H$5:$H$1000,IF($D$9="Todos","&gt;0",$D$9))),"00")&amp;"/"&amp;TEXT(MONTH(_xlfn.MAXIFS(Consolidado!$B$5:$B$1000,Consolidado!$E$5:$E$1000,$B30,Consolidado!$C$5:$C$1000,"Otros",Consolidado!$O$5:$O$1000,"X",Consolidado!$H$5:$H$1000,IF($D$9="Todos","&gt;0",$D$9))),"00")&amp;IF($D$9="Todos","/"&amp;RIGHT(YEAR(_xlfn.MAXIFS(Consolidado!$B$5:$B$1000,Consolidado!$E$5:$E$1000,$B30,Consolidado!$C$5:$C$1000,"Otros",Consolidado!$O$5:$O$1000,"X",Consolidado!$H$5:$H$1000,IF($D$9="Todos","&gt;0",$D$9))),2),""),""),""))</f>
        <v/>
      </c>
      <c r="R30" s="37" t="str">
        <f aca="false">_xlfn.TEXTJOIN(" +"&amp;CHAR(10),TRUE(),IF(SUMIFS(Consolidado!$AD$5:$AD$1000,Consolidado!$E$5:$E$1000,$B30,Consolidado!$C$5:$C$1000,"Auditoría Interna",Consolidado!$P$5:$P$1000,"X",Consolidado!$H$5:$H$1000,IF($D$9="Todos","&gt;0",$D$9))&gt;0,"Interna "&amp;TEXT(DAY(_xlfn.MINIFS(Consolidado!$B$5:$B$1000,Consolidado!$E$5:$E$1000,$B30,Consolidado!$C$5:$C$1000,"Auditoría Interna",Consolidado!$P$5:$P$1000,"X",Consolidado!$H$5:$H$1000,IF($D$9="Todos","&gt;0",$D$9))),"00")&amp;"/"&amp;TEXT(MONTH(_xlfn.MINIFS(Consolidado!$B$5:$B$1000,Consolidado!$E$5:$E$1000,$B30,Consolidado!$C$5:$C$1000,"Auditoría Interna",Consolidado!$P$5:$P$1000,"X",Consolidado!$H$5:$H$1000,IF($D$9="Todos","&gt;0",$D$9))),"00")&amp;IF($D$9="Todos","/"&amp;RIGHT(YEAR(_xlfn.MINIFS(Consolidado!$B$5:$B$1000,Consolidado!$E$5:$E$1000,$B30,Consolidado!$C$5:$C$1000,"Auditoría Interna",Consolidado!$P$5:$P$1000,"X",Consolidado!$H$5:$H$1000,IF($D$9="Todos","&gt;0",$D$9))),2),"")&amp;IF(_xlfn.MAXIFS(Consolidado!$B$5:$B$1000,Consolidado!$E$5:$E$1000,$B30,Consolidado!$C$5:$C$1000,"Auditoría Interna",Consolidado!$P$5:$P$1000,"X",Consolidado!$H$5:$H$1000,IF($D$9="Todos","&gt;0",$D$9))&lt;&gt;_xlfn.MINIFS(Consolidado!$B$5:$B$1000,Consolidado!$E$5:$E$1000,$B30,Consolidado!$C$5:$C$1000,"Auditoría Interna",Consolidado!$P$5:$P$1000,"X",Consolidado!$H$5:$H$1000,IF($D$9="Todos","&gt;0",$D$9))," y "&amp;TEXT(DAY(_xlfn.MAXIFS(Consolidado!$B$5:$B$1000,Consolidado!$E$5:$E$1000,$B30,Consolidado!$C$5:$C$1000,"Auditoría Interna",Consolidado!$P$5:$P$1000,"X",Consolidado!$H$5:$H$1000,IF($D$9="Todos","&gt;0",$D$9))),"00")&amp;"/"&amp;TEXT(MONTH(_xlfn.MAXIFS(Consolidado!$B$5:$B$1000,Consolidado!$E$5:$E$1000,$B30,Consolidado!$C$5:$C$1000,"Auditoría Interna",Consolidado!$P$5:$P$1000,"X",Consolidado!$H$5:$H$1000,IF($D$9="Todos","&gt;0",$D$9))),"00")&amp;IF($D$9="Todos","/"&amp;RIGHT(YEAR(_xlfn.MAXIFS(Consolidado!$B$5:$B$1000,Consolidado!$E$5:$E$1000,$B30,Consolidado!$C$5:$C$1000,"Auditoría Interna",Consolidado!$P$5:$P$1000,"X",Consolidado!$H$5:$H$1000,IF($D$9="Todos","&gt;0",$D$9))),2),""),""),""),IF(SUMIFS(Consolidado!$AD$5:$AD$1000,Consolidado!$E$5:$E$1000,$B30,Consolidado!$C$5:$C$1000,"Auditoría Externa",Consolidado!$P$5:$P$1000,"X",Consolidado!$H$5:$H$1000,IF($D$9="Todos","&gt;0",$D$9))&gt;0,"Externa "&amp;TEXT(DAY(_xlfn.MINIFS(Consolidado!$B$5:$B$1000,Consolidado!$E$5:$E$1000,$B30,Consolidado!$C$5:$C$1000,"Auditoría Externa",Consolidado!$P$5:$P$1000,"X",Consolidado!$H$5:$H$1000,IF($D$9="Todos","&gt;0",$D$9))),"00")&amp;"/"&amp;TEXT(MONTH(_xlfn.MINIFS(Consolidado!$B$5:$B$1000,Consolidado!$E$5:$E$1000,$B30,Consolidado!$C$5:$C$1000,"Auditoría Externa",Consolidado!$P$5:$P$1000,"X",Consolidado!$H$5:$H$1000,IF($D$9="Todos","&gt;0",$D$9))),"00")&amp;IF($D$9="Todos","/"&amp;RIGHT(YEAR(_xlfn.MINIFS(Consolidado!$B$5:$B$1000,Consolidado!$E$5:$E$1000,$B30,Consolidado!$C$5:$C$1000,"Auditoría Externa",Consolidado!$P$5:$P$1000,"X",Consolidado!$H$5:$H$1000,IF($D$9="Todos","&gt;0",$D$9))),2),"")&amp;IF(_xlfn.MAXIFS(Consolidado!$B$5:$B$1000,Consolidado!$E$5:$E$1000,$B30,Consolidado!$C$5:$C$1000,"Auditoría Externa",Consolidado!$P$5:$P$1000,"X",Consolidado!$H$5:$H$1000,IF($D$9="Todos","&gt;0",$D$9))&lt;&gt;_xlfn.MINIFS(Consolidado!$B$5:$B$1000,Consolidado!$E$5:$E$1000,$B30,Consolidado!$C$5:$C$1000,"Auditoría Externa",Consolidado!$P$5:$P$1000,"X",Consolidado!$H$5:$H$1000,IF($D$9="Todos","&gt;0",$D$9))," y "&amp;TEXT(DAY(_xlfn.MAXIFS(Consolidado!$B$5:$B$1000,Consolidado!$E$5:$E$1000,$B30,Consolidado!$C$5:$C$1000,"Auditoría Externa",Consolidado!$P$5:$P$1000,"X",Consolidado!$H$5:$H$1000,IF($D$9="Todos","&gt;0",$D$9))),"00")&amp;"/"&amp;TEXT(MONTH(_xlfn.MAXIFS(Consolidado!$B$5:$B$1000,Consolidado!$E$5:$E$1000,$B30,Consolidado!$C$5:$C$1000,"Auditoría Externa",Consolidado!$P$5:$P$1000,"X",Consolidado!$H$5:$H$1000,IF($D$9="Todos","&gt;0",$D$9))),"00")&amp;IF($D$9="Todos","/"&amp;RIGHT(YEAR(_xlfn.MAXIFS(Consolidado!$B$5:$B$1000,Consolidado!$E$5:$E$1000,$B30,Consolidado!$C$5:$C$1000,"Auditoría Externa",Consolidado!$P$5:$P$1000,"X",Consolidado!$H$5:$H$1000,IF($D$9="Todos","&gt;0",$D$9))),2),""),""),""),IF(SUMIFS(Consolidado!$AD$5:$AD$1000,Consolidado!$E$5:$E$1000,$B30,Consolidado!$C$5:$C$1000,"SSF",Consolidado!$P$5:$P$1000,"X",Consolidado!$H$5:$H$1000,IF($D$9="Todos","&gt;0",$D$9))&gt;0,"SSF "&amp;TEXT(DAY(_xlfn.MINIFS(Consolidado!$B$5:$B$1000,Consolidado!$E$5:$E$1000,$B30,Consolidado!$C$5:$C$1000,"SSF",Consolidado!$P$5:$P$1000,"X",Consolidado!$H$5:$H$1000,IF($D$9="Todos","&gt;0",$D$9))),"00")&amp;"/"&amp;TEXT(MONTH(_xlfn.MINIFS(Consolidado!$B$5:$B$1000,Consolidado!$E$5:$E$1000,$B30,Consolidado!$C$5:$C$1000,"SSF",Consolidado!$P$5:$P$1000,"X",Consolidado!$H$5:$H$1000,IF($D$9="Todos","&gt;0",$D$9))),"00")&amp;IF($D$9="Todos","/"&amp;RIGHT(YEAR(_xlfn.MINIFS(Consolidado!$B$5:$B$1000,Consolidado!$E$5:$E$1000,$B30,Consolidado!$C$5:$C$1000,"SSF",Consolidado!$P$5:$P$1000,"X",Consolidado!$H$5:$H$1000,IF($D$9="Todos","&gt;0",$D$9))),2),"")&amp;IF(_xlfn.MAXIFS(Consolidado!$B$5:$B$1000,Consolidado!$E$5:$E$1000,$B30,Consolidado!$C$5:$C$1000,"SSF",Consolidado!$P$5:$P$1000,"X",Consolidado!$H$5:$H$1000,IF($D$9="Todos","&gt;0",$D$9))&lt;&gt;_xlfn.MINIFS(Consolidado!$B$5:$B$1000,Consolidado!$E$5:$E$1000,$B30,Consolidado!$C$5:$C$1000,"SSF",Consolidado!$P$5:$P$1000,"X",Consolidado!$H$5:$H$1000,IF($D$9="Todos","&gt;0",$D$9))," y "&amp;TEXT(DAY(_xlfn.MAXIFS(Consolidado!$B$5:$B$1000,Consolidado!$E$5:$E$1000,$B30,Consolidado!$C$5:$C$1000,"SSF",Consolidado!$P$5:$P$1000,"X",Consolidado!$H$5:$H$1000,IF($D$9="Todos","&gt;0",$D$9))),"00")&amp;"/"&amp;TEXT(MONTH(_xlfn.MAXIFS(Consolidado!$B$5:$B$1000,Consolidado!$E$5:$E$1000,$B30,Consolidado!$C$5:$C$1000,"SSF",Consolidado!$P$5:$P$1000,"X",Consolidado!$H$5:$H$1000,IF($D$9="Todos","&gt;0",$D$9))),"00")&amp;IF($D$9="Todos","/"&amp;RIGHT(YEAR(_xlfn.MAXIFS(Consolidado!$B$5:$B$1000,Consolidado!$E$5:$E$1000,$B30,Consolidado!$C$5:$C$1000,"SSF",Consolidado!$P$5:$P$1000,"X",Consolidado!$H$5:$H$1000,IF($D$9="Todos","&gt;0",$D$9))),2),""),""),""),IF(SUMIFS(Consolidado!$AD$5:$AD$1000,Consolidado!$E$5:$E$1000,$B30,Consolidado!$C$5:$C$1000,"Comité de Supervisión",Consolidado!$P$5:$P$1000,"X",Consolidado!$H$5:$H$1000,IF($D$9="Todos","&gt;0",$D$9))&gt;0,"Comité Sup. "&amp;TEXT(DAY(_xlfn.MINIFS(Consolidado!$B$5:$B$1000,Consolidado!$E$5:$E$1000,$B30,Consolidado!$C$5:$C$1000,"Comité de Supervisión",Consolidado!$P$5:$P$1000,"X",Consolidado!$H$5:$H$1000,IF($D$9="Todos","&gt;0",$D$9))),"00")&amp;"/"&amp;TEXT(MONTH(_xlfn.MINIFS(Consolidado!$B$5:$B$1000,Consolidado!$E$5:$E$1000,$B30,Consolidado!$C$5:$C$1000,"Comité de Supervisión",Consolidado!$P$5:$P$1000,"X",Consolidado!$H$5:$H$1000,IF($D$9="Todos","&gt;0",$D$9))),"00")&amp;IF($D$9="Todos","/"&amp;RIGHT(YEAR(_xlfn.MINIFS(Consolidado!$B$5:$B$1000,Consolidado!$E$5:$E$1000,$B30,Consolidado!$C$5:$C$1000,"Comité de Supervisión",Consolidado!$P$5:$P$1000,"X",Consolidado!$H$5:$H$1000,IF($D$9="Todos","&gt;0",$D$9))),2),"")&amp;IF(_xlfn.MAXIFS(Consolidado!$B$5:$B$1000,Consolidado!$E$5:$E$1000,$B30,Consolidado!$C$5:$C$1000,"Comité de Supervisión",Consolidado!$P$5:$P$1000,"X",Consolidado!$H$5:$H$1000,IF($D$9="Todos","&gt;0",$D$9))&lt;&gt;_xlfn.MINIFS(Consolidado!$B$5:$B$1000,Consolidado!$E$5:$E$1000,$B30,Consolidado!$C$5:$C$1000,"Comité de Supervisión",Consolidado!$P$5:$P$1000,"X",Consolidado!$H$5:$H$1000,IF($D$9="Todos","&gt;0",$D$9))," y "&amp;TEXT(DAY(_xlfn.MAXIFS(Consolidado!$B$5:$B$1000,Consolidado!$E$5:$E$1000,$B30,Consolidado!$C$5:$C$1000,"Comité de Supervisión",Consolidado!$P$5:$P$1000,"X",Consolidado!$H$5:$H$1000,IF($D$9="Todos","&gt;0",$D$9))),"00")&amp;"/"&amp;TEXT(MONTH(_xlfn.MAXIFS(Consolidado!$B$5:$B$1000,Consolidado!$E$5:$E$1000,$B30,Consolidado!$C$5:$C$1000,"Comité de Supervisión",Consolidado!$P$5:$P$1000,"X",Consolidado!$H$5:$H$1000,IF($D$9="Todos","&gt;0",$D$9))),"00")&amp;IF($D$9="Todos","/"&amp;RIGHT(YEAR(_xlfn.MAXIFS(Consolidado!$B$5:$B$1000,Consolidado!$E$5:$E$1000,$B30,Consolidado!$C$5:$C$1000,"Comité de Supervisión",Consolidado!$P$5:$P$1000,"X",Consolidado!$H$5:$H$1000,IF($D$9="Todos","&gt;0",$D$9))),2),""),""),""),IF(SUMIFS(Consolidado!$AD$5:$AD$1000,Consolidado!$E$5:$E$1000,$B30,Consolidado!$C$5:$C$1000,"Consejo de Administración",Consolidado!$P$5:$P$1000,"X",Consolidado!$H$5:$H$1000,IF($D$9="Todos","&gt;0",$D$9))&gt;0,"Consejo "&amp;TEXT(DAY(_xlfn.MINIFS(Consolidado!$B$5:$B$1000,Consolidado!$E$5:$E$1000,$B30,Consolidado!$C$5:$C$1000,"Consejo de Administración",Consolidado!$P$5:$P$1000,"X",Consolidado!$H$5:$H$1000,IF($D$9="Todos","&gt;0",$D$9))),"00")&amp;"/"&amp;TEXT(MONTH(_xlfn.MINIFS(Consolidado!$B$5:$B$1000,Consolidado!$E$5:$E$1000,$B30,Consolidado!$C$5:$C$1000,"Consejo de Administración",Consolidado!$P$5:$P$1000,"X",Consolidado!$H$5:$H$1000,IF($D$9="Todos","&gt;0",$D$9))),"00")&amp;IF($D$9="Todos","/"&amp;RIGHT(YEAR(_xlfn.MINIFS(Consolidado!$B$5:$B$1000,Consolidado!$E$5:$E$1000,$B30,Consolidado!$C$5:$C$1000,"Consejo de Administración",Consolidado!$P$5:$P$1000,"X",Consolidado!$H$5:$H$1000,IF($D$9="Todos","&gt;0",$D$9))),2),"")&amp;IF(_xlfn.MAXIFS(Consolidado!$B$5:$B$1000,Consolidado!$E$5:$E$1000,$B30,Consolidado!$C$5:$C$1000,"Consejo de Administración",Consolidado!$P$5:$P$1000,"X",Consolidado!$H$5:$H$1000,IF($D$9="Todos","&gt;0",$D$9))&lt;&gt;_xlfn.MINIFS(Consolidado!$B$5:$B$1000,Consolidado!$E$5:$E$1000,$B30,Consolidado!$C$5:$C$1000,"Consejo de Administración",Consolidado!$P$5:$P$1000,"X",Consolidado!$H$5:$H$1000,IF($D$9="Todos","&gt;0",$D$9))," y "&amp;TEXT(DAY(_xlfn.MAXIFS(Consolidado!$B$5:$B$1000,Consolidado!$E$5:$E$1000,$B30,Consolidado!$C$5:$C$1000,"Consejo de Administración",Consolidado!$P$5:$P$1000,"X",Consolidado!$H$5:$H$1000,IF($D$9="Todos","&gt;0",$D$9))),"00")&amp;"/"&amp;TEXT(MONTH(_xlfn.MAXIFS(Consolidado!$B$5:$B$1000,Consolidado!$E$5:$E$1000,$B30,Consolidado!$C$5:$C$1000,"Consejo de Administración",Consolidado!$P$5:$P$1000,"X",Consolidado!$H$5:$H$1000,IF($D$9="Todos","&gt;0",$D$9))),"00")&amp;IF($D$9="Todos","/"&amp;RIGHT(YEAR(_xlfn.MAXIFS(Consolidado!$B$5:$B$1000,Consolidado!$E$5:$E$1000,$B30,Consolidado!$C$5:$C$1000,"Consejo de Administración",Consolidado!$P$5:$P$1000,"X",Consolidado!$H$5:$H$1000,IF($D$9="Todos","&gt;0",$D$9))),2),""),""),""),IF(SUMIFS(Consolidado!$AD$5:$AD$1000,Consolidado!$E$5:$E$1000,$B30,Consolidado!$C$5:$C$1000,"Otros",Consolidado!$P$5:$P$1000,"X",Consolidado!$H$5:$H$1000,IF($D$9="Todos","&gt;0",$D$9))&gt;0,"Otros "&amp;TEXT(DAY(_xlfn.MINIFS(Consolidado!$B$5:$B$1000,Consolidado!$E$5:$E$1000,$B30,Consolidado!$C$5:$C$1000,"Otros",Consolidado!$P$5:$P$1000,"X",Consolidado!$H$5:$H$1000,IF($D$9="Todos","&gt;0",$D$9))),"00")&amp;"/"&amp;TEXT(MONTH(_xlfn.MINIFS(Consolidado!$B$5:$B$1000,Consolidado!$E$5:$E$1000,$B30,Consolidado!$C$5:$C$1000,"Otros",Consolidado!$P$5:$P$1000,"X",Consolidado!$H$5:$H$1000,IF($D$9="Todos","&gt;0",$D$9))),"00")&amp;IF($D$9="Todos","/"&amp;RIGHT(YEAR(_xlfn.MINIFS(Consolidado!$B$5:$B$1000,Consolidado!$E$5:$E$1000,$B30,Consolidado!$C$5:$C$1000,"Otros",Consolidado!$P$5:$P$1000,"X",Consolidado!$H$5:$H$1000,IF($D$9="Todos","&gt;0",$D$9))),2),"")&amp;IF(_xlfn.MAXIFS(Consolidado!$B$5:$B$1000,Consolidado!$E$5:$E$1000,$B30,Consolidado!$C$5:$C$1000,"Otros",Consolidado!$P$5:$P$1000,"X",Consolidado!$H$5:$H$1000,IF($D$9="Todos","&gt;0",$D$9))&lt;&gt;_xlfn.MINIFS(Consolidado!$B$5:$B$1000,Consolidado!$E$5:$E$1000,$B30,Consolidado!$C$5:$C$1000,"Otros",Consolidado!$P$5:$P$1000,"X",Consolidado!$H$5:$H$1000,IF($D$9="Todos","&gt;0",$D$9))," y "&amp;TEXT(DAY(_xlfn.MAXIFS(Consolidado!$B$5:$B$1000,Consolidado!$E$5:$E$1000,$B30,Consolidado!$C$5:$C$1000,"Otros",Consolidado!$P$5:$P$1000,"X",Consolidado!$H$5:$H$1000,IF($D$9="Todos","&gt;0",$D$9))),"00")&amp;"/"&amp;TEXT(MONTH(_xlfn.MAXIFS(Consolidado!$B$5:$B$1000,Consolidado!$E$5:$E$1000,$B30,Consolidado!$C$5:$C$1000,"Otros",Consolidado!$P$5:$P$1000,"X",Consolidado!$H$5:$H$1000,IF($D$9="Todos","&gt;0",$D$9))),"00")&amp;IF($D$9="Todos","/"&amp;RIGHT(YEAR(_xlfn.MAXIFS(Consolidado!$B$5:$B$1000,Consolidado!$E$5:$E$1000,$B30,Consolidado!$C$5:$C$1000,"Otros",Consolidado!$P$5:$P$1000,"X",Consolidado!$H$5:$H$1000,IF($D$9="Todos","&gt;0",$D$9))),2),""),""),""))</f>
        <v/>
      </c>
      <c r="S30" s="37" t="str">
        <f aca="false">_xlfn.TEXTJOIN(" +"&amp;CHAR(10),TRUE(),IF(SUMIFS(Consolidado!$AD$5:$AD$1000,Consolidado!$E$5:$E$1000,$B30,Consolidado!$C$5:$C$1000,"Auditoría Interna",Consolidado!$Q$5:$Q$1000,"X",Consolidado!$H$5:$H$1000,IF($D$9="Todos","&gt;0",$D$9))&gt;0,"Interna "&amp;TEXT(DAY(_xlfn.MINIFS(Consolidado!$B$5:$B$1000,Consolidado!$E$5:$E$1000,$B30,Consolidado!$C$5:$C$1000,"Auditoría Interna",Consolidado!$Q$5:$Q$1000,"X",Consolidado!$H$5:$H$1000,IF($D$9="Todos","&gt;0",$D$9))),"00")&amp;"/"&amp;TEXT(MONTH(_xlfn.MINIFS(Consolidado!$B$5:$B$1000,Consolidado!$E$5:$E$1000,$B30,Consolidado!$C$5:$C$1000,"Auditoría Interna",Consolidado!$Q$5:$Q$1000,"X",Consolidado!$H$5:$H$1000,IF($D$9="Todos","&gt;0",$D$9))),"00")&amp;IF($D$9="Todos","/"&amp;RIGHT(YEAR(_xlfn.MINIFS(Consolidado!$B$5:$B$1000,Consolidado!$E$5:$E$1000,$B30,Consolidado!$C$5:$C$1000,"Auditoría Interna",Consolidado!$Q$5:$Q$1000,"X",Consolidado!$H$5:$H$1000,IF($D$9="Todos","&gt;0",$D$9))),2),"")&amp;IF(_xlfn.MAXIFS(Consolidado!$B$5:$B$1000,Consolidado!$E$5:$E$1000,$B30,Consolidado!$C$5:$C$1000,"Auditoría Interna",Consolidado!$Q$5:$Q$1000,"X",Consolidado!$H$5:$H$1000,IF($D$9="Todos","&gt;0",$D$9))&lt;&gt;_xlfn.MINIFS(Consolidado!$B$5:$B$1000,Consolidado!$E$5:$E$1000,$B30,Consolidado!$C$5:$C$1000,"Auditoría Interna",Consolidado!$Q$5:$Q$1000,"X",Consolidado!$H$5:$H$1000,IF($D$9="Todos","&gt;0",$D$9))," y "&amp;TEXT(DAY(_xlfn.MAXIFS(Consolidado!$B$5:$B$1000,Consolidado!$E$5:$E$1000,$B30,Consolidado!$C$5:$C$1000,"Auditoría Interna",Consolidado!$Q$5:$Q$1000,"X",Consolidado!$H$5:$H$1000,IF($D$9="Todos","&gt;0",$D$9))),"00")&amp;"/"&amp;TEXT(MONTH(_xlfn.MAXIFS(Consolidado!$B$5:$B$1000,Consolidado!$E$5:$E$1000,$B30,Consolidado!$C$5:$C$1000,"Auditoría Interna",Consolidado!$Q$5:$Q$1000,"X",Consolidado!$H$5:$H$1000,IF($D$9="Todos","&gt;0",$D$9))),"00")&amp;IF($D$9="Todos","/"&amp;RIGHT(YEAR(_xlfn.MAXIFS(Consolidado!$B$5:$B$1000,Consolidado!$E$5:$E$1000,$B30,Consolidado!$C$5:$C$1000,"Auditoría Interna",Consolidado!$Q$5:$Q$1000,"X",Consolidado!$H$5:$H$1000,IF($D$9="Todos","&gt;0",$D$9))),2),""),""),""),IF(SUMIFS(Consolidado!$AD$5:$AD$1000,Consolidado!$E$5:$E$1000,$B30,Consolidado!$C$5:$C$1000,"Auditoría Externa",Consolidado!$Q$5:$Q$1000,"X",Consolidado!$H$5:$H$1000,IF($D$9="Todos","&gt;0",$D$9))&gt;0,"Externa "&amp;TEXT(DAY(_xlfn.MINIFS(Consolidado!$B$5:$B$1000,Consolidado!$E$5:$E$1000,$B30,Consolidado!$C$5:$C$1000,"Auditoría Externa",Consolidado!$Q$5:$Q$1000,"X",Consolidado!$H$5:$H$1000,IF($D$9="Todos","&gt;0",$D$9))),"00")&amp;"/"&amp;TEXT(MONTH(_xlfn.MINIFS(Consolidado!$B$5:$B$1000,Consolidado!$E$5:$E$1000,$B30,Consolidado!$C$5:$C$1000,"Auditoría Externa",Consolidado!$Q$5:$Q$1000,"X",Consolidado!$H$5:$H$1000,IF($D$9="Todos","&gt;0",$D$9))),"00")&amp;IF($D$9="Todos","/"&amp;RIGHT(YEAR(_xlfn.MINIFS(Consolidado!$B$5:$B$1000,Consolidado!$E$5:$E$1000,$B30,Consolidado!$C$5:$C$1000,"Auditoría Externa",Consolidado!$Q$5:$Q$1000,"X",Consolidado!$H$5:$H$1000,IF($D$9="Todos","&gt;0",$D$9))),2),"")&amp;IF(_xlfn.MAXIFS(Consolidado!$B$5:$B$1000,Consolidado!$E$5:$E$1000,$B30,Consolidado!$C$5:$C$1000,"Auditoría Externa",Consolidado!$Q$5:$Q$1000,"X",Consolidado!$H$5:$H$1000,IF($D$9="Todos","&gt;0",$D$9))&lt;&gt;_xlfn.MINIFS(Consolidado!$B$5:$B$1000,Consolidado!$E$5:$E$1000,$B30,Consolidado!$C$5:$C$1000,"Auditoría Externa",Consolidado!$Q$5:$Q$1000,"X",Consolidado!$H$5:$H$1000,IF($D$9="Todos","&gt;0",$D$9))," y "&amp;TEXT(DAY(_xlfn.MAXIFS(Consolidado!$B$5:$B$1000,Consolidado!$E$5:$E$1000,$B30,Consolidado!$C$5:$C$1000,"Auditoría Externa",Consolidado!$Q$5:$Q$1000,"X",Consolidado!$H$5:$H$1000,IF($D$9="Todos","&gt;0",$D$9))),"00")&amp;"/"&amp;TEXT(MONTH(_xlfn.MAXIFS(Consolidado!$B$5:$B$1000,Consolidado!$E$5:$E$1000,$B30,Consolidado!$C$5:$C$1000,"Auditoría Externa",Consolidado!$Q$5:$Q$1000,"X",Consolidado!$H$5:$H$1000,IF($D$9="Todos","&gt;0",$D$9))),"00")&amp;IF($D$9="Todos","/"&amp;RIGHT(YEAR(_xlfn.MAXIFS(Consolidado!$B$5:$B$1000,Consolidado!$E$5:$E$1000,$B30,Consolidado!$C$5:$C$1000,"Auditoría Externa",Consolidado!$Q$5:$Q$1000,"X",Consolidado!$H$5:$H$1000,IF($D$9="Todos","&gt;0",$D$9))),2),""),""),""),IF(SUMIFS(Consolidado!$AD$5:$AD$1000,Consolidado!$E$5:$E$1000,$B30,Consolidado!$C$5:$C$1000,"SSF",Consolidado!$Q$5:$Q$1000,"X",Consolidado!$H$5:$H$1000,IF($D$9="Todos","&gt;0",$D$9))&gt;0,"SSF "&amp;TEXT(DAY(_xlfn.MINIFS(Consolidado!$B$5:$B$1000,Consolidado!$E$5:$E$1000,$B30,Consolidado!$C$5:$C$1000,"SSF",Consolidado!$Q$5:$Q$1000,"X",Consolidado!$H$5:$H$1000,IF($D$9="Todos","&gt;0",$D$9))),"00")&amp;"/"&amp;TEXT(MONTH(_xlfn.MINIFS(Consolidado!$B$5:$B$1000,Consolidado!$E$5:$E$1000,$B30,Consolidado!$C$5:$C$1000,"SSF",Consolidado!$Q$5:$Q$1000,"X",Consolidado!$H$5:$H$1000,IF($D$9="Todos","&gt;0",$D$9))),"00")&amp;IF($D$9="Todos","/"&amp;RIGHT(YEAR(_xlfn.MINIFS(Consolidado!$B$5:$B$1000,Consolidado!$E$5:$E$1000,$B30,Consolidado!$C$5:$C$1000,"SSF",Consolidado!$Q$5:$Q$1000,"X",Consolidado!$H$5:$H$1000,IF($D$9="Todos","&gt;0",$D$9))),2),"")&amp;IF(_xlfn.MAXIFS(Consolidado!$B$5:$B$1000,Consolidado!$E$5:$E$1000,$B30,Consolidado!$C$5:$C$1000,"SSF",Consolidado!$Q$5:$Q$1000,"X",Consolidado!$H$5:$H$1000,IF($D$9="Todos","&gt;0",$D$9))&lt;&gt;_xlfn.MINIFS(Consolidado!$B$5:$B$1000,Consolidado!$E$5:$E$1000,$B30,Consolidado!$C$5:$C$1000,"SSF",Consolidado!$Q$5:$Q$1000,"X",Consolidado!$H$5:$H$1000,IF($D$9="Todos","&gt;0",$D$9))," y "&amp;TEXT(DAY(_xlfn.MAXIFS(Consolidado!$B$5:$B$1000,Consolidado!$E$5:$E$1000,$B30,Consolidado!$C$5:$C$1000,"SSF",Consolidado!$Q$5:$Q$1000,"X",Consolidado!$H$5:$H$1000,IF($D$9="Todos","&gt;0",$D$9))),"00")&amp;"/"&amp;TEXT(MONTH(_xlfn.MAXIFS(Consolidado!$B$5:$B$1000,Consolidado!$E$5:$E$1000,$B30,Consolidado!$C$5:$C$1000,"SSF",Consolidado!$Q$5:$Q$1000,"X",Consolidado!$H$5:$H$1000,IF($D$9="Todos","&gt;0",$D$9))),"00")&amp;IF($D$9="Todos","/"&amp;RIGHT(YEAR(_xlfn.MAXIFS(Consolidado!$B$5:$B$1000,Consolidado!$E$5:$E$1000,$B30,Consolidado!$C$5:$C$1000,"SSF",Consolidado!$Q$5:$Q$1000,"X",Consolidado!$H$5:$H$1000,IF($D$9="Todos","&gt;0",$D$9))),2),""),""),""),IF(SUMIFS(Consolidado!$AD$5:$AD$1000,Consolidado!$E$5:$E$1000,$B30,Consolidado!$C$5:$C$1000,"Comité de Supervisión",Consolidado!$Q$5:$Q$1000,"X",Consolidado!$H$5:$H$1000,IF($D$9="Todos","&gt;0",$D$9))&gt;0,"Comité Sup. "&amp;TEXT(DAY(_xlfn.MINIFS(Consolidado!$B$5:$B$1000,Consolidado!$E$5:$E$1000,$B30,Consolidado!$C$5:$C$1000,"Comité de Supervisión",Consolidado!$Q$5:$Q$1000,"X",Consolidado!$H$5:$H$1000,IF($D$9="Todos","&gt;0",$D$9))),"00")&amp;"/"&amp;TEXT(MONTH(_xlfn.MINIFS(Consolidado!$B$5:$B$1000,Consolidado!$E$5:$E$1000,$B30,Consolidado!$C$5:$C$1000,"Comité de Supervisión",Consolidado!$Q$5:$Q$1000,"X",Consolidado!$H$5:$H$1000,IF($D$9="Todos","&gt;0",$D$9))),"00")&amp;IF($D$9="Todos","/"&amp;RIGHT(YEAR(_xlfn.MINIFS(Consolidado!$B$5:$B$1000,Consolidado!$E$5:$E$1000,$B30,Consolidado!$C$5:$C$1000,"Comité de Supervisión",Consolidado!$Q$5:$Q$1000,"X",Consolidado!$H$5:$H$1000,IF($D$9="Todos","&gt;0",$D$9))),2),"")&amp;IF(_xlfn.MAXIFS(Consolidado!$B$5:$B$1000,Consolidado!$E$5:$E$1000,$B30,Consolidado!$C$5:$C$1000,"Comité de Supervisión",Consolidado!$Q$5:$Q$1000,"X",Consolidado!$H$5:$H$1000,IF($D$9="Todos","&gt;0",$D$9))&lt;&gt;_xlfn.MINIFS(Consolidado!$B$5:$B$1000,Consolidado!$E$5:$E$1000,$B30,Consolidado!$C$5:$C$1000,"Comité de Supervisión",Consolidado!$Q$5:$Q$1000,"X",Consolidado!$H$5:$H$1000,IF($D$9="Todos","&gt;0",$D$9))," y "&amp;TEXT(DAY(_xlfn.MAXIFS(Consolidado!$B$5:$B$1000,Consolidado!$E$5:$E$1000,$B30,Consolidado!$C$5:$C$1000,"Comité de Supervisión",Consolidado!$Q$5:$Q$1000,"X",Consolidado!$H$5:$H$1000,IF($D$9="Todos","&gt;0",$D$9))),"00")&amp;"/"&amp;TEXT(MONTH(_xlfn.MAXIFS(Consolidado!$B$5:$B$1000,Consolidado!$E$5:$E$1000,$B30,Consolidado!$C$5:$C$1000,"Comité de Supervisión",Consolidado!$Q$5:$Q$1000,"X",Consolidado!$H$5:$H$1000,IF($D$9="Todos","&gt;0",$D$9))),"00")&amp;IF($D$9="Todos","/"&amp;RIGHT(YEAR(_xlfn.MAXIFS(Consolidado!$B$5:$B$1000,Consolidado!$E$5:$E$1000,$B30,Consolidado!$C$5:$C$1000,"Comité de Supervisión",Consolidado!$Q$5:$Q$1000,"X",Consolidado!$H$5:$H$1000,IF($D$9="Todos","&gt;0",$D$9))),2),""),""),""),IF(SUMIFS(Consolidado!$AD$5:$AD$1000,Consolidado!$E$5:$E$1000,$B30,Consolidado!$C$5:$C$1000,"Consejo de Administración",Consolidado!$Q$5:$Q$1000,"X",Consolidado!$H$5:$H$1000,IF($D$9="Todos","&gt;0",$D$9))&gt;0,"Consejo "&amp;TEXT(DAY(_xlfn.MINIFS(Consolidado!$B$5:$B$1000,Consolidado!$E$5:$E$1000,$B30,Consolidado!$C$5:$C$1000,"Consejo de Administración",Consolidado!$Q$5:$Q$1000,"X",Consolidado!$H$5:$H$1000,IF($D$9="Todos","&gt;0",$D$9))),"00")&amp;"/"&amp;TEXT(MONTH(_xlfn.MINIFS(Consolidado!$B$5:$B$1000,Consolidado!$E$5:$E$1000,$B30,Consolidado!$C$5:$C$1000,"Consejo de Administración",Consolidado!$Q$5:$Q$1000,"X",Consolidado!$H$5:$H$1000,IF($D$9="Todos","&gt;0",$D$9))),"00")&amp;IF($D$9="Todos","/"&amp;RIGHT(YEAR(_xlfn.MINIFS(Consolidado!$B$5:$B$1000,Consolidado!$E$5:$E$1000,$B30,Consolidado!$C$5:$C$1000,"Consejo de Administración",Consolidado!$Q$5:$Q$1000,"X",Consolidado!$H$5:$H$1000,IF($D$9="Todos","&gt;0",$D$9))),2),"")&amp;IF(_xlfn.MAXIFS(Consolidado!$B$5:$B$1000,Consolidado!$E$5:$E$1000,$B30,Consolidado!$C$5:$C$1000,"Consejo de Administración",Consolidado!$Q$5:$Q$1000,"X",Consolidado!$H$5:$H$1000,IF($D$9="Todos","&gt;0",$D$9))&lt;&gt;_xlfn.MINIFS(Consolidado!$B$5:$B$1000,Consolidado!$E$5:$E$1000,$B30,Consolidado!$C$5:$C$1000,"Consejo de Administración",Consolidado!$Q$5:$Q$1000,"X",Consolidado!$H$5:$H$1000,IF($D$9="Todos","&gt;0",$D$9))," y "&amp;TEXT(DAY(_xlfn.MAXIFS(Consolidado!$B$5:$B$1000,Consolidado!$E$5:$E$1000,$B30,Consolidado!$C$5:$C$1000,"Consejo de Administración",Consolidado!$Q$5:$Q$1000,"X",Consolidado!$H$5:$H$1000,IF($D$9="Todos","&gt;0",$D$9))),"00")&amp;"/"&amp;TEXT(MONTH(_xlfn.MAXIFS(Consolidado!$B$5:$B$1000,Consolidado!$E$5:$E$1000,$B30,Consolidado!$C$5:$C$1000,"Consejo de Administración",Consolidado!$Q$5:$Q$1000,"X",Consolidado!$H$5:$H$1000,IF($D$9="Todos","&gt;0",$D$9))),"00")&amp;IF($D$9="Todos","/"&amp;RIGHT(YEAR(_xlfn.MAXIFS(Consolidado!$B$5:$B$1000,Consolidado!$E$5:$E$1000,$B30,Consolidado!$C$5:$C$1000,"Consejo de Administración",Consolidado!$Q$5:$Q$1000,"X",Consolidado!$H$5:$H$1000,IF($D$9="Todos","&gt;0",$D$9))),2),""),""),""),IF(SUMIFS(Consolidado!$AD$5:$AD$1000,Consolidado!$E$5:$E$1000,$B30,Consolidado!$C$5:$C$1000,"Otros",Consolidado!$Q$5:$Q$1000,"X",Consolidado!$H$5:$H$1000,IF($D$9="Todos","&gt;0",$D$9))&gt;0,"Otros "&amp;TEXT(DAY(_xlfn.MINIFS(Consolidado!$B$5:$B$1000,Consolidado!$E$5:$E$1000,$B30,Consolidado!$C$5:$C$1000,"Otros",Consolidado!$Q$5:$Q$1000,"X",Consolidado!$H$5:$H$1000,IF($D$9="Todos","&gt;0",$D$9))),"00")&amp;"/"&amp;TEXT(MONTH(_xlfn.MINIFS(Consolidado!$B$5:$B$1000,Consolidado!$E$5:$E$1000,$B30,Consolidado!$C$5:$C$1000,"Otros",Consolidado!$Q$5:$Q$1000,"X",Consolidado!$H$5:$H$1000,IF($D$9="Todos","&gt;0",$D$9))),"00")&amp;IF($D$9="Todos","/"&amp;RIGHT(YEAR(_xlfn.MINIFS(Consolidado!$B$5:$B$1000,Consolidado!$E$5:$E$1000,$B30,Consolidado!$C$5:$C$1000,"Otros",Consolidado!$Q$5:$Q$1000,"X",Consolidado!$H$5:$H$1000,IF($D$9="Todos","&gt;0",$D$9))),2),"")&amp;IF(_xlfn.MAXIFS(Consolidado!$B$5:$B$1000,Consolidado!$E$5:$E$1000,$B30,Consolidado!$C$5:$C$1000,"Otros",Consolidado!$Q$5:$Q$1000,"X",Consolidado!$H$5:$H$1000,IF($D$9="Todos","&gt;0",$D$9))&lt;&gt;_xlfn.MINIFS(Consolidado!$B$5:$B$1000,Consolidado!$E$5:$E$1000,$B30,Consolidado!$C$5:$C$1000,"Otros",Consolidado!$Q$5:$Q$1000,"X",Consolidado!$H$5:$H$1000,IF($D$9="Todos","&gt;0",$D$9))," y "&amp;TEXT(DAY(_xlfn.MAXIFS(Consolidado!$B$5:$B$1000,Consolidado!$E$5:$E$1000,$B30,Consolidado!$C$5:$C$1000,"Otros",Consolidado!$Q$5:$Q$1000,"X",Consolidado!$H$5:$H$1000,IF($D$9="Todos","&gt;0",$D$9))),"00")&amp;"/"&amp;TEXT(MONTH(_xlfn.MAXIFS(Consolidado!$B$5:$B$1000,Consolidado!$E$5:$E$1000,$B30,Consolidado!$C$5:$C$1000,"Otros",Consolidado!$Q$5:$Q$1000,"X",Consolidado!$H$5:$H$1000,IF($D$9="Todos","&gt;0",$D$9))),"00")&amp;IF($D$9="Todos","/"&amp;RIGHT(YEAR(_xlfn.MAXIFS(Consolidado!$B$5:$B$1000,Consolidado!$E$5:$E$1000,$B30,Consolidado!$C$5:$C$1000,"Otros",Consolidado!$Q$5:$Q$1000,"X",Consolidado!$H$5:$H$1000,IF($D$9="Todos","&gt;0",$D$9))),2),""),""),""))</f>
        <v/>
      </c>
      <c r="T30" s="37" t="str">
        <f aca="false">_xlfn.TEXTJOIN(" +"&amp;CHAR(10),TRUE(),IF(SUMIFS(Consolidado!$AD$5:$AD$1000,Consolidado!$E$5:$E$1000,$B30,Consolidado!$C$5:$C$1000,"Auditoría Interna",Consolidado!$R$5:$R$1000,"X",Consolidado!$H$5:$H$1000,IF($D$9="Todos","&gt;0",$D$9))&gt;0,"Interna "&amp;TEXT(DAY(_xlfn.MINIFS(Consolidado!$B$5:$B$1000,Consolidado!$E$5:$E$1000,$B30,Consolidado!$C$5:$C$1000,"Auditoría Interna",Consolidado!$R$5:$R$1000,"X",Consolidado!$H$5:$H$1000,IF($D$9="Todos","&gt;0",$D$9))),"00")&amp;"/"&amp;TEXT(MONTH(_xlfn.MINIFS(Consolidado!$B$5:$B$1000,Consolidado!$E$5:$E$1000,$B30,Consolidado!$C$5:$C$1000,"Auditoría Interna",Consolidado!$R$5:$R$1000,"X",Consolidado!$H$5:$H$1000,IF($D$9="Todos","&gt;0",$D$9))),"00")&amp;IF($D$9="Todos","/"&amp;RIGHT(YEAR(_xlfn.MINIFS(Consolidado!$B$5:$B$1000,Consolidado!$E$5:$E$1000,$B30,Consolidado!$C$5:$C$1000,"Auditoría Interna",Consolidado!$R$5:$R$1000,"X",Consolidado!$H$5:$H$1000,IF($D$9="Todos","&gt;0",$D$9))),2),"")&amp;IF(_xlfn.MAXIFS(Consolidado!$B$5:$B$1000,Consolidado!$E$5:$E$1000,$B30,Consolidado!$C$5:$C$1000,"Auditoría Interna",Consolidado!$R$5:$R$1000,"X",Consolidado!$H$5:$H$1000,IF($D$9="Todos","&gt;0",$D$9))&lt;&gt;_xlfn.MINIFS(Consolidado!$B$5:$B$1000,Consolidado!$E$5:$E$1000,$B30,Consolidado!$C$5:$C$1000,"Auditoría Interna",Consolidado!$R$5:$R$1000,"X",Consolidado!$H$5:$H$1000,IF($D$9="Todos","&gt;0",$D$9))," y "&amp;TEXT(DAY(_xlfn.MAXIFS(Consolidado!$B$5:$B$1000,Consolidado!$E$5:$E$1000,$B30,Consolidado!$C$5:$C$1000,"Auditoría Interna",Consolidado!$R$5:$R$1000,"X",Consolidado!$H$5:$H$1000,IF($D$9="Todos","&gt;0",$D$9))),"00")&amp;"/"&amp;TEXT(MONTH(_xlfn.MAXIFS(Consolidado!$B$5:$B$1000,Consolidado!$E$5:$E$1000,$B30,Consolidado!$C$5:$C$1000,"Auditoría Interna",Consolidado!$R$5:$R$1000,"X",Consolidado!$H$5:$H$1000,IF($D$9="Todos","&gt;0",$D$9))),"00")&amp;IF($D$9="Todos","/"&amp;RIGHT(YEAR(_xlfn.MAXIFS(Consolidado!$B$5:$B$1000,Consolidado!$E$5:$E$1000,$B30,Consolidado!$C$5:$C$1000,"Auditoría Interna",Consolidado!$R$5:$R$1000,"X",Consolidado!$H$5:$H$1000,IF($D$9="Todos","&gt;0",$D$9))),2),""),""),""),IF(SUMIFS(Consolidado!$AD$5:$AD$1000,Consolidado!$E$5:$E$1000,$B30,Consolidado!$C$5:$C$1000,"Auditoría Externa",Consolidado!$R$5:$R$1000,"X",Consolidado!$H$5:$H$1000,IF($D$9="Todos","&gt;0",$D$9))&gt;0,"Externa "&amp;TEXT(DAY(_xlfn.MINIFS(Consolidado!$B$5:$B$1000,Consolidado!$E$5:$E$1000,$B30,Consolidado!$C$5:$C$1000,"Auditoría Externa",Consolidado!$R$5:$R$1000,"X",Consolidado!$H$5:$H$1000,IF($D$9="Todos","&gt;0",$D$9))),"00")&amp;"/"&amp;TEXT(MONTH(_xlfn.MINIFS(Consolidado!$B$5:$B$1000,Consolidado!$E$5:$E$1000,$B30,Consolidado!$C$5:$C$1000,"Auditoría Externa",Consolidado!$R$5:$R$1000,"X",Consolidado!$H$5:$H$1000,IF($D$9="Todos","&gt;0",$D$9))),"00")&amp;IF($D$9="Todos","/"&amp;RIGHT(YEAR(_xlfn.MINIFS(Consolidado!$B$5:$B$1000,Consolidado!$E$5:$E$1000,$B30,Consolidado!$C$5:$C$1000,"Auditoría Externa",Consolidado!$R$5:$R$1000,"X",Consolidado!$H$5:$H$1000,IF($D$9="Todos","&gt;0",$D$9))),2),"")&amp;IF(_xlfn.MAXIFS(Consolidado!$B$5:$B$1000,Consolidado!$E$5:$E$1000,$B30,Consolidado!$C$5:$C$1000,"Auditoría Externa",Consolidado!$R$5:$R$1000,"X",Consolidado!$H$5:$H$1000,IF($D$9="Todos","&gt;0",$D$9))&lt;&gt;_xlfn.MINIFS(Consolidado!$B$5:$B$1000,Consolidado!$E$5:$E$1000,$B30,Consolidado!$C$5:$C$1000,"Auditoría Externa",Consolidado!$R$5:$R$1000,"X",Consolidado!$H$5:$H$1000,IF($D$9="Todos","&gt;0",$D$9))," y "&amp;TEXT(DAY(_xlfn.MAXIFS(Consolidado!$B$5:$B$1000,Consolidado!$E$5:$E$1000,$B30,Consolidado!$C$5:$C$1000,"Auditoría Externa",Consolidado!$R$5:$R$1000,"X",Consolidado!$H$5:$H$1000,IF($D$9="Todos","&gt;0",$D$9))),"00")&amp;"/"&amp;TEXT(MONTH(_xlfn.MAXIFS(Consolidado!$B$5:$B$1000,Consolidado!$E$5:$E$1000,$B30,Consolidado!$C$5:$C$1000,"Auditoría Externa",Consolidado!$R$5:$R$1000,"X",Consolidado!$H$5:$H$1000,IF($D$9="Todos","&gt;0",$D$9))),"00")&amp;IF($D$9="Todos","/"&amp;RIGHT(YEAR(_xlfn.MAXIFS(Consolidado!$B$5:$B$1000,Consolidado!$E$5:$E$1000,$B30,Consolidado!$C$5:$C$1000,"Auditoría Externa",Consolidado!$R$5:$R$1000,"X",Consolidado!$H$5:$H$1000,IF($D$9="Todos","&gt;0",$D$9))),2),""),""),""),IF(SUMIFS(Consolidado!$AD$5:$AD$1000,Consolidado!$E$5:$E$1000,$B30,Consolidado!$C$5:$C$1000,"SSF",Consolidado!$R$5:$R$1000,"X",Consolidado!$H$5:$H$1000,IF($D$9="Todos","&gt;0",$D$9))&gt;0,"SSF "&amp;TEXT(DAY(_xlfn.MINIFS(Consolidado!$B$5:$B$1000,Consolidado!$E$5:$E$1000,$B30,Consolidado!$C$5:$C$1000,"SSF",Consolidado!$R$5:$R$1000,"X",Consolidado!$H$5:$H$1000,IF($D$9="Todos","&gt;0",$D$9))),"00")&amp;"/"&amp;TEXT(MONTH(_xlfn.MINIFS(Consolidado!$B$5:$B$1000,Consolidado!$E$5:$E$1000,$B30,Consolidado!$C$5:$C$1000,"SSF",Consolidado!$R$5:$R$1000,"X",Consolidado!$H$5:$H$1000,IF($D$9="Todos","&gt;0",$D$9))),"00")&amp;IF($D$9="Todos","/"&amp;RIGHT(YEAR(_xlfn.MINIFS(Consolidado!$B$5:$B$1000,Consolidado!$E$5:$E$1000,$B30,Consolidado!$C$5:$C$1000,"SSF",Consolidado!$R$5:$R$1000,"X",Consolidado!$H$5:$H$1000,IF($D$9="Todos","&gt;0",$D$9))),2),"")&amp;IF(_xlfn.MAXIFS(Consolidado!$B$5:$B$1000,Consolidado!$E$5:$E$1000,$B30,Consolidado!$C$5:$C$1000,"SSF",Consolidado!$R$5:$R$1000,"X",Consolidado!$H$5:$H$1000,IF($D$9="Todos","&gt;0",$D$9))&lt;&gt;_xlfn.MINIFS(Consolidado!$B$5:$B$1000,Consolidado!$E$5:$E$1000,$B30,Consolidado!$C$5:$C$1000,"SSF",Consolidado!$R$5:$R$1000,"X",Consolidado!$H$5:$H$1000,IF($D$9="Todos","&gt;0",$D$9))," y "&amp;TEXT(DAY(_xlfn.MAXIFS(Consolidado!$B$5:$B$1000,Consolidado!$E$5:$E$1000,$B30,Consolidado!$C$5:$C$1000,"SSF",Consolidado!$R$5:$R$1000,"X",Consolidado!$H$5:$H$1000,IF($D$9="Todos","&gt;0",$D$9))),"00")&amp;"/"&amp;TEXT(MONTH(_xlfn.MAXIFS(Consolidado!$B$5:$B$1000,Consolidado!$E$5:$E$1000,$B30,Consolidado!$C$5:$C$1000,"SSF",Consolidado!$R$5:$R$1000,"X",Consolidado!$H$5:$H$1000,IF($D$9="Todos","&gt;0",$D$9))),"00")&amp;IF($D$9="Todos","/"&amp;RIGHT(YEAR(_xlfn.MAXIFS(Consolidado!$B$5:$B$1000,Consolidado!$E$5:$E$1000,$B30,Consolidado!$C$5:$C$1000,"SSF",Consolidado!$R$5:$R$1000,"X",Consolidado!$H$5:$H$1000,IF($D$9="Todos","&gt;0",$D$9))),2),""),""),""),IF(SUMIFS(Consolidado!$AD$5:$AD$1000,Consolidado!$E$5:$E$1000,$B30,Consolidado!$C$5:$C$1000,"Comité de Supervisión",Consolidado!$R$5:$R$1000,"X",Consolidado!$H$5:$H$1000,IF($D$9="Todos","&gt;0",$D$9))&gt;0,"Comité Sup. "&amp;TEXT(DAY(_xlfn.MINIFS(Consolidado!$B$5:$B$1000,Consolidado!$E$5:$E$1000,$B30,Consolidado!$C$5:$C$1000,"Comité de Supervisión",Consolidado!$R$5:$R$1000,"X",Consolidado!$H$5:$H$1000,IF($D$9="Todos","&gt;0",$D$9))),"00")&amp;"/"&amp;TEXT(MONTH(_xlfn.MINIFS(Consolidado!$B$5:$B$1000,Consolidado!$E$5:$E$1000,$B30,Consolidado!$C$5:$C$1000,"Comité de Supervisión",Consolidado!$R$5:$R$1000,"X",Consolidado!$H$5:$H$1000,IF($D$9="Todos","&gt;0",$D$9))),"00")&amp;IF($D$9="Todos","/"&amp;RIGHT(YEAR(_xlfn.MINIFS(Consolidado!$B$5:$B$1000,Consolidado!$E$5:$E$1000,$B30,Consolidado!$C$5:$C$1000,"Comité de Supervisión",Consolidado!$R$5:$R$1000,"X",Consolidado!$H$5:$H$1000,IF($D$9="Todos","&gt;0",$D$9))),2),"")&amp;IF(_xlfn.MAXIFS(Consolidado!$B$5:$B$1000,Consolidado!$E$5:$E$1000,$B30,Consolidado!$C$5:$C$1000,"Comité de Supervisión",Consolidado!$R$5:$R$1000,"X",Consolidado!$H$5:$H$1000,IF($D$9="Todos","&gt;0",$D$9))&lt;&gt;_xlfn.MINIFS(Consolidado!$B$5:$B$1000,Consolidado!$E$5:$E$1000,$B30,Consolidado!$C$5:$C$1000,"Comité de Supervisión",Consolidado!$R$5:$R$1000,"X",Consolidado!$H$5:$H$1000,IF($D$9="Todos","&gt;0",$D$9))," y "&amp;TEXT(DAY(_xlfn.MAXIFS(Consolidado!$B$5:$B$1000,Consolidado!$E$5:$E$1000,$B30,Consolidado!$C$5:$C$1000,"Comité de Supervisión",Consolidado!$R$5:$R$1000,"X",Consolidado!$H$5:$H$1000,IF($D$9="Todos","&gt;0",$D$9))),"00")&amp;"/"&amp;TEXT(MONTH(_xlfn.MAXIFS(Consolidado!$B$5:$B$1000,Consolidado!$E$5:$E$1000,$B30,Consolidado!$C$5:$C$1000,"Comité de Supervisión",Consolidado!$R$5:$R$1000,"X",Consolidado!$H$5:$H$1000,IF($D$9="Todos","&gt;0",$D$9))),"00")&amp;IF($D$9="Todos","/"&amp;RIGHT(YEAR(_xlfn.MAXIFS(Consolidado!$B$5:$B$1000,Consolidado!$E$5:$E$1000,$B30,Consolidado!$C$5:$C$1000,"Comité de Supervisión",Consolidado!$R$5:$R$1000,"X",Consolidado!$H$5:$H$1000,IF($D$9="Todos","&gt;0",$D$9))),2),""),""),""),IF(SUMIFS(Consolidado!$AD$5:$AD$1000,Consolidado!$E$5:$E$1000,$B30,Consolidado!$C$5:$C$1000,"Consejo de Administración",Consolidado!$R$5:$R$1000,"X",Consolidado!$H$5:$H$1000,IF($D$9="Todos","&gt;0",$D$9))&gt;0,"Consejo "&amp;TEXT(DAY(_xlfn.MINIFS(Consolidado!$B$5:$B$1000,Consolidado!$E$5:$E$1000,$B30,Consolidado!$C$5:$C$1000,"Consejo de Administración",Consolidado!$R$5:$R$1000,"X",Consolidado!$H$5:$H$1000,IF($D$9="Todos","&gt;0",$D$9))),"00")&amp;"/"&amp;TEXT(MONTH(_xlfn.MINIFS(Consolidado!$B$5:$B$1000,Consolidado!$E$5:$E$1000,$B30,Consolidado!$C$5:$C$1000,"Consejo de Administración",Consolidado!$R$5:$R$1000,"X",Consolidado!$H$5:$H$1000,IF($D$9="Todos","&gt;0",$D$9))),"00")&amp;IF($D$9="Todos","/"&amp;RIGHT(YEAR(_xlfn.MINIFS(Consolidado!$B$5:$B$1000,Consolidado!$E$5:$E$1000,$B30,Consolidado!$C$5:$C$1000,"Consejo de Administración",Consolidado!$R$5:$R$1000,"X",Consolidado!$H$5:$H$1000,IF($D$9="Todos","&gt;0",$D$9))),2),"")&amp;IF(_xlfn.MAXIFS(Consolidado!$B$5:$B$1000,Consolidado!$E$5:$E$1000,$B30,Consolidado!$C$5:$C$1000,"Consejo de Administración",Consolidado!$R$5:$R$1000,"X",Consolidado!$H$5:$H$1000,IF($D$9="Todos","&gt;0",$D$9))&lt;&gt;_xlfn.MINIFS(Consolidado!$B$5:$B$1000,Consolidado!$E$5:$E$1000,$B30,Consolidado!$C$5:$C$1000,"Consejo de Administración",Consolidado!$R$5:$R$1000,"X",Consolidado!$H$5:$H$1000,IF($D$9="Todos","&gt;0",$D$9))," y "&amp;TEXT(DAY(_xlfn.MAXIFS(Consolidado!$B$5:$B$1000,Consolidado!$E$5:$E$1000,$B30,Consolidado!$C$5:$C$1000,"Consejo de Administración",Consolidado!$R$5:$R$1000,"X",Consolidado!$H$5:$H$1000,IF($D$9="Todos","&gt;0",$D$9))),"00")&amp;"/"&amp;TEXT(MONTH(_xlfn.MAXIFS(Consolidado!$B$5:$B$1000,Consolidado!$E$5:$E$1000,$B30,Consolidado!$C$5:$C$1000,"Consejo de Administración",Consolidado!$R$5:$R$1000,"X",Consolidado!$H$5:$H$1000,IF($D$9="Todos","&gt;0",$D$9))),"00")&amp;IF($D$9="Todos","/"&amp;RIGHT(YEAR(_xlfn.MAXIFS(Consolidado!$B$5:$B$1000,Consolidado!$E$5:$E$1000,$B30,Consolidado!$C$5:$C$1000,"Consejo de Administración",Consolidado!$R$5:$R$1000,"X",Consolidado!$H$5:$H$1000,IF($D$9="Todos","&gt;0",$D$9))),2),""),""),""),IF(SUMIFS(Consolidado!$AD$5:$AD$1000,Consolidado!$E$5:$E$1000,$B30,Consolidado!$C$5:$C$1000,"Otros",Consolidado!$R$5:$R$1000,"X",Consolidado!$H$5:$H$1000,IF($D$9="Todos","&gt;0",$D$9))&gt;0,"Otros "&amp;TEXT(DAY(_xlfn.MINIFS(Consolidado!$B$5:$B$1000,Consolidado!$E$5:$E$1000,$B30,Consolidado!$C$5:$C$1000,"Otros",Consolidado!$R$5:$R$1000,"X",Consolidado!$H$5:$H$1000,IF($D$9="Todos","&gt;0",$D$9))),"00")&amp;"/"&amp;TEXT(MONTH(_xlfn.MINIFS(Consolidado!$B$5:$B$1000,Consolidado!$E$5:$E$1000,$B30,Consolidado!$C$5:$C$1000,"Otros",Consolidado!$R$5:$R$1000,"X",Consolidado!$H$5:$H$1000,IF($D$9="Todos","&gt;0",$D$9))),"00")&amp;IF($D$9="Todos","/"&amp;RIGHT(YEAR(_xlfn.MINIFS(Consolidado!$B$5:$B$1000,Consolidado!$E$5:$E$1000,$B30,Consolidado!$C$5:$C$1000,"Otros",Consolidado!$R$5:$R$1000,"X",Consolidado!$H$5:$H$1000,IF($D$9="Todos","&gt;0",$D$9))),2),"")&amp;IF(_xlfn.MAXIFS(Consolidado!$B$5:$B$1000,Consolidado!$E$5:$E$1000,$B30,Consolidado!$C$5:$C$1000,"Otros",Consolidado!$R$5:$R$1000,"X",Consolidado!$H$5:$H$1000,IF($D$9="Todos","&gt;0",$D$9))&lt;&gt;_xlfn.MINIFS(Consolidado!$B$5:$B$1000,Consolidado!$E$5:$E$1000,$B30,Consolidado!$C$5:$C$1000,"Otros",Consolidado!$R$5:$R$1000,"X",Consolidado!$H$5:$H$1000,IF($D$9="Todos","&gt;0",$D$9))," y "&amp;TEXT(DAY(_xlfn.MAXIFS(Consolidado!$B$5:$B$1000,Consolidado!$E$5:$E$1000,$B30,Consolidado!$C$5:$C$1000,"Otros",Consolidado!$R$5:$R$1000,"X",Consolidado!$H$5:$H$1000,IF($D$9="Todos","&gt;0",$D$9))),"00")&amp;"/"&amp;TEXT(MONTH(_xlfn.MAXIFS(Consolidado!$B$5:$B$1000,Consolidado!$E$5:$E$1000,$B30,Consolidado!$C$5:$C$1000,"Otros",Consolidado!$R$5:$R$1000,"X",Consolidado!$H$5:$H$1000,IF($D$9="Todos","&gt;0",$D$9))),"00")&amp;IF($D$9="Todos","/"&amp;RIGHT(YEAR(_xlfn.MAXIFS(Consolidado!$B$5:$B$1000,Consolidado!$E$5:$E$1000,$B30,Consolidado!$C$5:$C$1000,"Otros",Consolidado!$R$5:$R$1000,"X",Consolidado!$H$5:$H$1000,IF($D$9="Todos","&gt;0",$D$9))),2),""),""),""))</f>
        <v/>
      </c>
      <c r="U30" s="37" t="str">
        <f aca="false">_xlfn.TEXTJOIN(" +"&amp;CHAR(10),TRUE(),IF(SUMIFS(Consolidado!$AD$5:$AD$1000,Consolidado!$E$5:$E$1000,$B30,Consolidado!$C$5:$C$1000,"Auditoría Interna",Consolidado!$S$5:$S$1000,"X",Consolidado!$H$5:$H$1000,IF($D$9="Todos","&gt;0",$D$9))&gt;0,"Interna "&amp;TEXT(DAY(_xlfn.MINIFS(Consolidado!$B$5:$B$1000,Consolidado!$E$5:$E$1000,$B30,Consolidado!$C$5:$C$1000,"Auditoría Interna",Consolidado!$S$5:$S$1000,"X",Consolidado!$H$5:$H$1000,IF($D$9="Todos","&gt;0",$D$9))),"00")&amp;"/"&amp;TEXT(MONTH(_xlfn.MINIFS(Consolidado!$B$5:$B$1000,Consolidado!$E$5:$E$1000,$B30,Consolidado!$C$5:$C$1000,"Auditoría Interna",Consolidado!$S$5:$S$1000,"X",Consolidado!$H$5:$H$1000,IF($D$9="Todos","&gt;0",$D$9))),"00")&amp;IF($D$9="Todos","/"&amp;RIGHT(YEAR(_xlfn.MINIFS(Consolidado!$B$5:$B$1000,Consolidado!$E$5:$E$1000,$B30,Consolidado!$C$5:$C$1000,"Auditoría Interna",Consolidado!$S$5:$S$1000,"X",Consolidado!$H$5:$H$1000,IF($D$9="Todos","&gt;0",$D$9))),2),"")&amp;IF(_xlfn.MAXIFS(Consolidado!$B$5:$B$1000,Consolidado!$E$5:$E$1000,$B30,Consolidado!$C$5:$C$1000,"Auditoría Interna",Consolidado!$S$5:$S$1000,"X",Consolidado!$H$5:$H$1000,IF($D$9="Todos","&gt;0",$D$9))&lt;&gt;_xlfn.MINIFS(Consolidado!$B$5:$B$1000,Consolidado!$E$5:$E$1000,$B30,Consolidado!$C$5:$C$1000,"Auditoría Interna",Consolidado!$S$5:$S$1000,"X",Consolidado!$H$5:$H$1000,IF($D$9="Todos","&gt;0",$D$9))," y "&amp;TEXT(DAY(_xlfn.MAXIFS(Consolidado!$B$5:$B$1000,Consolidado!$E$5:$E$1000,$B30,Consolidado!$C$5:$C$1000,"Auditoría Interna",Consolidado!$S$5:$S$1000,"X",Consolidado!$H$5:$H$1000,IF($D$9="Todos","&gt;0",$D$9))),"00")&amp;"/"&amp;TEXT(MONTH(_xlfn.MAXIFS(Consolidado!$B$5:$B$1000,Consolidado!$E$5:$E$1000,$B30,Consolidado!$C$5:$C$1000,"Auditoría Interna",Consolidado!$S$5:$S$1000,"X",Consolidado!$H$5:$H$1000,IF($D$9="Todos","&gt;0",$D$9))),"00")&amp;IF($D$9="Todos","/"&amp;RIGHT(YEAR(_xlfn.MAXIFS(Consolidado!$B$5:$B$1000,Consolidado!$E$5:$E$1000,$B30,Consolidado!$C$5:$C$1000,"Auditoría Interna",Consolidado!$S$5:$S$1000,"X",Consolidado!$H$5:$H$1000,IF($D$9="Todos","&gt;0",$D$9))),2),""),""),""),IF(SUMIFS(Consolidado!$AD$5:$AD$1000,Consolidado!$E$5:$E$1000,$B30,Consolidado!$C$5:$C$1000,"Auditoría Externa",Consolidado!$S$5:$S$1000,"X",Consolidado!$H$5:$H$1000,IF($D$9="Todos","&gt;0",$D$9))&gt;0,"Externa "&amp;TEXT(DAY(_xlfn.MINIFS(Consolidado!$B$5:$B$1000,Consolidado!$E$5:$E$1000,$B30,Consolidado!$C$5:$C$1000,"Auditoría Externa",Consolidado!$S$5:$S$1000,"X",Consolidado!$H$5:$H$1000,IF($D$9="Todos","&gt;0",$D$9))),"00")&amp;"/"&amp;TEXT(MONTH(_xlfn.MINIFS(Consolidado!$B$5:$B$1000,Consolidado!$E$5:$E$1000,$B30,Consolidado!$C$5:$C$1000,"Auditoría Externa",Consolidado!$S$5:$S$1000,"X",Consolidado!$H$5:$H$1000,IF($D$9="Todos","&gt;0",$D$9))),"00")&amp;IF($D$9="Todos","/"&amp;RIGHT(YEAR(_xlfn.MINIFS(Consolidado!$B$5:$B$1000,Consolidado!$E$5:$E$1000,$B30,Consolidado!$C$5:$C$1000,"Auditoría Externa",Consolidado!$S$5:$S$1000,"X",Consolidado!$H$5:$H$1000,IF($D$9="Todos","&gt;0",$D$9))),2),"")&amp;IF(_xlfn.MAXIFS(Consolidado!$B$5:$B$1000,Consolidado!$E$5:$E$1000,$B30,Consolidado!$C$5:$C$1000,"Auditoría Externa",Consolidado!$S$5:$S$1000,"X",Consolidado!$H$5:$H$1000,IF($D$9="Todos","&gt;0",$D$9))&lt;&gt;_xlfn.MINIFS(Consolidado!$B$5:$B$1000,Consolidado!$E$5:$E$1000,$B30,Consolidado!$C$5:$C$1000,"Auditoría Externa",Consolidado!$S$5:$S$1000,"X",Consolidado!$H$5:$H$1000,IF($D$9="Todos","&gt;0",$D$9))," y "&amp;TEXT(DAY(_xlfn.MAXIFS(Consolidado!$B$5:$B$1000,Consolidado!$E$5:$E$1000,$B30,Consolidado!$C$5:$C$1000,"Auditoría Externa",Consolidado!$S$5:$S$1000,"X",Consolidado!$H$5:$H$1000,IF($D$9="Todos","&gt;0",$D$9))),"00")&amp;"/"&amp;TEXT(MONTH(_xlfn.MAXIFS(Consolidado!$B$5:$B$1000,Consolidado!$E$5:$E$1000,$B30,Consolidado!$C$5:$C$1000,"Auditoría Externa",Consolidado!$S$5:$S$1000,"X",Consolidado!$H$5:$H$1000,IF($D$9="Todos","&gt;0",$D$9))),"00")&amp;IF($D$9="Todos","/"&amp;RIGHT(YEAR(_xlfn.MAXIFS(Consolidado!$B$5:$B$1000,Consolidado!$E$5:$E$1000,$B30,Consolidado!$C$5:$C$1000,"Auditoría Externa",Consolidado!$S$5:$S$1000,"X",Consolidado!$H$5:$H$1000,IF($D$9="Todos","&gt;0",$D$9))),2),""),""),""),IF(SUMIFS(Consolidado!$AD$5:$AD$1000,Consolidado!$E$5:$E$1000,$B30,Consolidado!$C$5:$C$1000,"SSF",Consolidado!$S$5:$S$1000,"X",Consolidado!$H$5:$H$1000,IF($D$9="Todos","&gt;0",$D$9))&gt;0,"SSF "&amp;TEXT(DAY(_xlfn.MINIFS(Consolidado!$B$5:$B$1000,Consolidado!$E$5:$E$1000,$B30,Consolidado!$C$5:$C$1000,"SSF",Consolidado!$S$5:$S$1000,"X",Consolidado!$H$5:$H$1000,IF($D$9="Todos","&gt;0",$D$9))),"00")&amp;"/"&amp;TEXT(MONTH(_xlfn.MINIFS(Consolidado!$B$5:$B$1000,Consolidado!$E$5:$E$1000,$B30,Consolidado!$C$5:$C$1000,"SSF",Consolidado!$S$5:$S$1000,"X",Consolidado!$H$5:$H$1000,IF($D$9="Todos","&gt;0",$D$9))),"00")&amp;IF($D$9="Todos","/"&amp;RIGHT(YEAR(_xlfn.MINIFS(Consolidado!$B$5:$B$1000,Consolidado!$E$5:$E$1000,$B30,Consolidado!$C$5:$C$1000,"SSF",Consolidado!$S$5:$S$1000,"X",Consolidado!$H$5:$H$1000,IF($D$9="Todos","&gt;0",$D$9))),2),"")&amp;IF(_xlfn.MAXIFS(Consolidado!$B$5:$B$1000,Consolidado!$E$5:$E$1000,$B30,Consolidado!$C$5:$C$1000,"SSF",Consolidado!$S$5:$S$1000,"X",Consolidado!$H$5:$H$1000,IF($D$9="Todos","&gt;0",$D$9))&lt;&gt;_xlfn.MINIFS(Consolidado!$B$5:$B$1000,Consolidado!$E$5:$E$1000,$B30,Consolidado!$C$5:$C$1000,"SSF",Consolidado!$S$5:$S$1000,"X",Consolidado!$H$5:$H$1000,IF($D$9="Todos","&gt;0",$D$9))," y "&amp;TEXT(DAY(_xlfn.MAXIFS(Consolidado!$B$5:$B$1000,Consolidado!$E$5:$E$1000,$B30,Consolidado!$C$5:$C$1000,"SSF",Consolidado!$S$5:$S$1000,"X",Consolidado!$H$5:$H$1000,IF($D$9="Todos","&gt;0",$D$9))),"00")&amp;"/"&amp;TEXT(MONTH(_xlfn.MAXIFS(Consolidado!$B$5:$B$1000,Consolidado!$E$5:$E$1000,$B30,Consolidado!$C$5:$C$1000,"SSF",Consolidado!$S$5:$S$1000,"X",Consolidado!$H$5:$H$1000,IF($D$9="Todos","&gt;0",$D$9))),"00")&amp;IF($D$9="Todos","/"&amp;RIGHT(YEAR(_xlfn.MAXIFS(Consolidado!$B$5:$B$1000,Consolidado!$E$5:$E$1000,$B30,Consolidado!$C$5:$C$1000,"SSF",Consolidado!$S$5:$S$1000,"X",Consolidado!$H$5:$H$1000,IF($D$9="Todos","&gt;0",$D$9))),2),""),""),""),IF(SUMIFS(Consolidado!$AD$5:$AD$1000,Consolidado!$E$5:$E$1000,$B30,Consolidado!$C$5:$C$1000,"Comité de Supervisión",Consolidado!$S$5:$S$1000,"X",Consolidado!$H$5:$H$1000,IF($D$9="Todos","&gt;0",$D$9))&gt;0,"Comité Sup. "&amp;TEXT(DAY(_xlfn.MINIFS(Consolidado!$B$5:$B$1000,Consolidado!$E$5:$E$1000,$B30,Consolidado!$C$5:$C$1000,"Comité de Supervisión",Consolidado!$S$5:$S$1000,"X",Consolidado!$H$5:$H$1000,IF($D$9="Todos","&gt;0",$D$9))),"00")&amp;"/"&amp;TEXT(MONTH(_xlfn.MINIFS(Consolidado!$B$5:$B$1000,Consolidado!$E$5:$E$1000,$B30,Consolidado!$C$5:$C$1000,"Comité de Supervisión",Consolidado!$S$5:$S$1000,"X",Consolidado!$H$5:$H$1000,IF($D$9="Todos","&gt;0",$D$9))),"00")&amp;IF($D$9="Todos","/"&amp;RIGHT(YEAR(_xlfn.MINIFS(Consolidado!$B$5:$B$1000,Consolidado!$E$5:$E$1000,$B30,Consolidado!$C$5:$C$1000,"Comité de Supervisión",Consolidado!$S$5:$S$1000,"X",Consolidado!$H$5:$H$1000,IF($D$9="Todos","&gt;0",$D$9))),2),"")&amp;IF(_xlfn.MAXIFS(Consolidado!$B$5:$B$1000,Consolidado!$E$5:$E$1000,$B30,Consolidado!$C$5:$C$1000,"Comité de Supervisión",Consolidado!$S$5:$S$1000,"X",Consolidado!$H$5:$H$1000,IF($D$9="Todos","&gt;0",$D$9))&lt;&gt;_xlfn.MINIFS(Consolidado!$B$5:$B$1000,Consolidado!$E$5:$E$1000,$B30,Consolidado!$C$5:$C$1000,"Comité de Supervisión",Consolidado!$S$5:$S$1000,"X",Consolidado!$H$5:$H$1000,IF($D$9="Todos","&gt;0",$D$9))," y "&amp;TEXT(DAY(_xlfn.MAXIFS(Consolidado!$B$5:$B$1000,Consolidado!$E$5:$E$1000,$B30,Consolidado!$C$5:$C$1000,"Comité de Supervisión",Consolidado!$S$5:$S$1000,"X",Consolidado!$H$5:$H$1000,IF($D$9="Todos","&gt;0",$D$9))),"00")&amp;"/"&amp;TEXT(MONTH(_xlfn.MAXIFS(Consolidado!$B$5:$B$1000,Consolidado!$E$5:$E$1000,$B30,Consolidado!$C$5:$C$1000,"Comité de Supervisión",Consolidado!$S$5:$S$1000,"X",Consolidado!$H$5:$H$1000,IF($D$9="Todos","&gt;0",$D$9))),"00")&amp;IF($D$9="Todos","/"&amp;RIGHT(YEAR(_xlfn.MAXIFS(Consolidado!$B$5:$B$1000,Consolidado!$E$5:$E$1000,$B30,Consolidado!$C$5:$C$1000,"Comité de Supervisión",Consolidado!$S$5:$S$1000,"X",Consolidado!$H$5:$H$1000,IF($D$9="Todos","&gt;0",$D$9))),2),""),""),""),IF(SUMIFS(Consolidado!$AD$5:$AD$1000,Consolidado!$E$5:$E$1000,$B30,Consolidado!$C$5:$C$1000,"Consejo de Administración",Consolidado!$S$5:$S$1000,"X",Consolidado!$H$5:$H$1000,IF($D$9="Todos","&gt;0",$D$9))&gt;0,"Consejo "&amp;TEXT(DAY(_xlfn.MINIFS(Consolidado!$B$5:$B$1000,Consolidado!$E$5:$E$1000,$B30,Consolidado!$C$5:$C$1000,"Consejo de Administración",Consolidado!$S$5:$S$1000,"X",Consolidado!$H$5:$H$1000,IF($D$9="Todos","&gt;0",$D$9))),"00")&amp;"/"&amp;TEXT(MONTH(_xlfn.MINIFS(Consolidado!$B$5:$B$1000,Consolidado!$E$5:$E$1000,$B30,Consolidado!$C$5:$C$1000,"Consejo de Administración",Consolidado!$S$5:$S$1000,"X",Consolidado!$H$5:$H$1000,IF($D$9="Todos","&gt;0",$D$9))),"00")&amp;IF($D$9="Todos","/"&amp;RIGHT(YEAR(_xlfn.MINIFS(Consolidado!$B$5:$B$1000,Consolidado!$E$5:$E$1000,$B30,Consolidado!$C$5:$C$1000,"Consejo de Administración",Consolidado!$S$5:$S$1000,"X",Consolidado!$H$5:$H$1000,IF($D$9="Todos","&gt;0",$D$9))),2),"")&amp;IF(_xlfn.MAXIFS(Consolidado!$B$5:$B$1000,Consolidado!$E$5:$E$1000,$B30,Consolidado!$C$5:$C$1000,"Consejo de Administración",Consolidado!$S$5:$S$1000,"X",Consolidado!$H$5:$H$1000,IF($D$9="Todos","&gt;0",$D$9))&lt;&gt;_xlfn.MINIFS(Consolidado!$B$5:$B$1000,Consolidado!$E$5:$E$1000,$B30,Consolidado!$C$5:$C$1000,"Consejo de Administración",Consolidado!$S$5:$S$1000,"X",Consolidado!$H$5:$H$1000,IF($D$9="Todos","&gt;0",$D$9))," y "&amp;TEXT(DAY(_xlfn.MAXIFS(Consolidado!$B$5:$B$1000,Consolidado!$E$5:$E$1000,$B30,Consolidado!$C$5:$C$1000,"Consejo de Administración",Consolidado!$S$5:$S$1000,"X",Consolidado!$H$5:$H$1000,IF($D$9="Todos","&gt;0",$D$9))),"00")&amp;"/"&amp;TEXT(MONTH(_xlfn.MAXIFS(Consolidado!$B$5:$B$1000,Consolidado!$E$5:$E$1000,$B30,Consolidado!$C$5:$C$1000,"Consejo de Administración",Consolidado!$S$5:$S$1000,"X",Consolidado!$H$5:$H$1000,IF($D$9="Todos","&gt;0",$D$9))),"00")&amp;IF($D$9="Todos","/"&amp;RIGHT(YEAR(_xlfn.MAXIFS(Consolidado!$B$5:$B$1000,Consolidado!$E$5:$E$1000,$B30,Consolidado!$C$5:$C$1000,"Consejo de Administración",Consolidado!$S$5:$S$1000,"X",Consolidado!$H$5:$H$1000,IF($D$9="Todos","&gt;0",$D$9))),2),""),""),""),IF(SUMIFS(Consolidado!$AD$5:$AD$1000,Consolidado!$E$5:$E$1000,$B30,Consolidado!$C$5:$C$1000,"Otros",Consolidado!$S$5:$S$1000,"X",Consolidado!$H$5:$H$1000,IF($D$9="Todos","&gt;0",$D$9))&gt;0,"Otros "&amp;TEXT(DAY(_xlfn.MINIFS(Consolidado!$B$5:$B$1000,Consolidado!$E$5:$E$1000,$B30,Consolidado!$C$5:$C$1000,"Otros",Consolidado!$S$5:$S$1000,"X",Consolidado!$H$5:$H$1000,IF($D$9="Todos","&gt;0",$D$9))),"00")&amp;"/"&amp;TEXT(MONTH(_xlfn.MINIFS(Consolidado!$B$5:$B$1000,Consolidado!$E$5:$E$1000,$B30,Consolidado!$C$5:$C$1000,"Otros",Consolidado!$S$5:$S$1000,"X",Consolidado!$H$5:$H$1000,IF($D$9="Todos","&gt;0",$D$9))),"00")&amp;IF($D$9="Todos","/"&amp;RIGHT(YEAR(_xlfn.MINIFS(Consolidado!$B$5:$B$1000,Consolidado!$E$5:$E$1000,$B30,Consolidado!$C$5:$C$1000,"Otros",Consolidado!$S$5:$S$1000,"X",Consolidado!$H$5:$H$1000,IF($D$9="Todos","&gt;0",$D$9))),2),"")&amp;IF(_xlfn.MAXIFS(Consolidado!$B$5:$B$1000,Consolidado!$E$5:$E$1000,$B30,Consolidado!$C$5:$C$1000,"Otros",Consolidado!$S$5:$S$1000,"X",Consolidado!$H$5:$H$1000,IF($D$9="Todos","&gt;0",$D$9))&lt;&gt;_xlfn.MINIFS(Consolidado!$B$5:$B$1000,Consolidado!$E$5:$E$1000,$B30,Consolidado!$C$5:$C$1000,"Otros",Consolidado!$S$5:$S$1000,"X",Consolidado!$H$5:$H$1000,IF($D$9="Todos","&gt;0",$D$9))," y "&amp;TEXT(DAY(_xlfn.MAXIFS(Consolidado!$B$5:$B$1000,Consolidado!$E$5:$E$1000,$B30,Consolidado!$C$5:$C$1000,"Otros",Consolidado!$S$5:$S$1000,"X",Consolidado!$H$5:$H$1000,IF($D$9="Todos","&gt;0",$D$9))),"00")&amp;"/"&amp;TEXT(MONTH(_xlfn.MAXIFS(Consolidado!$B$5:$B$1000,Consolidado!$E$5:$E$1000,$B30,Consolidado!$C$5:$C$1000,"Otros",Consolidado!$S$5:$S$1000,"X",Consolidado!$H$5:$H$1000,IF($D$9="Todos","&gt;0",$D$9))),"00")&amp;IF($D$9="Todos","/"&amp;RIGHT(YEAR(_xlfn.MAXIFS(Consolidado!$B$5:$B$1000,Consolidado!$E$5:$E$1000,$B30,Consolidado!$C$5:$C$1000,"Otros",Consolidado!$S$5:$S$1000,"X",Consolidado!$H$5:$H$1000,IF($D$9="Todos","&gt;0",$D$9))),2),""),""),""))</f>
        <v/>
      </c>
      <c r="V30" s="37" t="str">
        <f aca="false">_xlfn.TEXTJOIN(" +"&amp;CHAR(10),TRUE(),IF(SUMIFS(Consolidado!$AD$5:$AD$1000,Consolidado!$E$5:$E$1000,$B30,Consolidado!$C$5:$C$1000,"Auditoría Interna",Consolidado!$T$5:$T$1000,"X",Consolidado!$H$5:$H$1000,IF($D$9="Todos","&gt;0",$D$9))&gt;0,"Interna "&amp;TEXT(DAY(_xlfn.MINIFS(Consolidado!$B$5:$B$1000,Consolidado!$E$5:$E$1000,$B30,Consolidado!$C$5:$C$1000,"Auditoría Interna",Consolidado!$T$5:$T$1000,"X",Consolidado!$H$5:$H$1000,IF($D$9="Todos","&gt;0",$D$9))),"00")&amp;"/"&amp;TEXT(MONTH(_xlfn.MINIFS(Consolidado!$B$5:$B$1000,Consolidado!$E$5:$E$1000,$B30,Consolidado!$C$5:$C$1000,"Auditoría Interna",Consolidado!$T$5:$T$1000,"X",Consolidado!$H$5:$H$1000,IF($D$9="Todos","&gt;0",$D$9))),"00")&amp;IF($D$9="Todos","/"&amp;RIGHT(YEAR(_xlfn.MINIFS(Consolidado!$B$5:$B$1000,Consolidado!$E$5:$E$1000,$B30,Consolidado!$C$5:$C$1000,"Auditoría Interna",Consolidado!$T$5:$T$1000,"X",Consolidado!$H$5:$H$1000,IF($D$9="Todos","&gt;0",$D$9))),2),"")&amp;IF(_xlfn.MAXIFS(Consolidado!$B$5:$B$1000,Consolidado!$E$5:$E$1000,$B30,Consolidado!$C$5:$C$1000,"Auditoría Interna",Consolidado!$T$5:$T$1000,"X",Consolidado!$H$5:$H$1000,IF($D$9="Todos","&gt;0",$D$9))&lt;&gt;_xlfn.MINIFS(Consolidado!$B$5:$B$1000,Consolidado!$E$5:$E$1000,$B30,Consolidado!$C$5:$C$1000,"Auditoría Interna",Consolidado!$T$5:$T$1000,"X",Consolidado!$H$5:$H$1000,IF($D$9="Todos","&gt;0",$D$9))," y "&amp;TEXT(DAY(_xlfn.MAXIFS(Consolidado!$B$5:$B$1000,Consolidado!$E$5:$E$1000,$B30,Consolidado!$C$5:$C$1000,"Auditoría Interna",Consolidado!$T$5:$T$1000,"X",Consolidado!$H$5:$H$1000,IF($D$9="Todos","&gt;0",$D$9))),"00")&amp;"/"&amp;TEXT(MONTH(_xlfn.MAXIFS(Consolidado!$B$5:$B$1000,Consolidado!$E$5:$E$1000,$B30,Consolidado!$C$5:$C$1000,"Auditoría Interna",Consolidado!$T$5:$T$1000,"X",Consolidado!$H$5:$H$1000,IF($D$9="Todos","&gt;0",$D$9))),"00")&amp;IF($D$9="Todos","/"&amp;RIGHT(YEAR(_xlfn.MAXIFS(Consolidado!$B$5:$B$1000,Consolidado!$E$5:$E$1000,$B30,Consolidado!$C$5:$C$1000,"Auditoría Interna",Consolidado!$T$5:$T$1000,"X",Consolidado!$H$5:$H$1000,IF($D$9="Todos","&gt;0",$D$9))),2),""),""),""),IF(SUMIFS(Consolidado!$AD$5:$AD$1000,Consolidado!$E$5:$E$1000,$B30,Consolidado!$C$5:$C$1000,"Auditoría Externa",Consolidado!$T$5:$T$1000,"X",Consolidado!$H$5:$H$1000,IF($D$9="Todos","&gt;0",$D$9))&gt;0,"Externa "&amp;TEXT(DAY(_xlfn.MINIFS(Consolidado!$B$5:$B$1000,Consolidado!$E$5:$E$1000,$B30,Consolidado!$C$5:$C$1000,"Auditoría Externa",Consolidado!$T$5:$T$1000,"X",Consolidado!$H$5:$H$1000,IF($D$9="Todos","&gt;0",$D$9))),"00")&amp;"/"&amp;TEXT(MONTH(_xlfn.MINIFS(Consolidado!$B$5:$B$1000,Consolidado!$E$5:$E$1000,$B30,Consolidado!$C$5:$C$1000,"Auditoría Externa",Consolidado!$T$5:$T$1000,"X",Consolidado!$H$5:$H$1000,IF($D$9="Todos","&gt;0",$D$9))),"00")&amp;IF($D$9="Todos","/"&amp;RIGHT(YEAR(_xlfn.MINIFS(Consolidado!$B$5:$B$1000,Consolidado!$E$5:$E$1000,$B30,Consolidado!$C$5:$C$1000,"Auditoría Externa",Consolidado!$T$5:$T$1000,"X",Consolidado!$H$5:$H$1000,IF($D$9="Todos","&gt;0",$D$9))),2),"")&amp;IF(_xlfn.MAXIFS(Consolidado!$B$5:$B$1000,Consolidado!$E$5:$E$1000,$B30,Consolidado!$C$5:$C$1000,"Auditoría Externa",Consolidado!$T$5:$T$1000,"X",Consolidado!$H$5:$H$1000,IF($D$9="Todos","&gt;0",$D$9))&lt;&gt;_xlfn.MINIFS(Consolidado!$B$5:$B$1000,Consolidado!$E$5:$E$1000,$B30,Consolidado!$C$5:$C$1000,"Auditoría Externa",Consolidado!$T$5:$T$1000,"X",Consolidado!$H$5:$H$1000,IF($D$9="Todos","&gt;0",$D$9))," y "&amp;TEXT(DAY(_xlfn.MAXIFS(Consolidado!$B$5:$B$1000,Consolidado!$E$5:$E$1000,$B30,Consolidado!$C$5:$C$1000,"Auditoría Externa",Consolidado!$T$5:$T$1000,"X",Consolidado!$H$5:$H$1000,IF($D$9="Todos","&gt;0",$D$9))),"00")&amp;"/"&amp;TEXT(MONTH(_xlfn.MAXIFS(Consolidado!$B$5:$B$1000,Consolidado!$E$5:$E$1000,$B30,Consolidado!$C$5:$C$1000,"Auditoría Externa",Consolidado!$T$5:$T$1000,"X",Consolidado!$H$5:$H$1000,IF($D$9="Todos","&gt;0",$D$9))),"00")&amp;IF($D$9="Todos","/"&amp;RIGHT(YEAR(_xlfn.MAXIFS(Consolidado!$B$5:$B$1000,Consolidado!$E$5:$E$1000,$B30,Consolidado!$C$5:$C$1000,"Auditoría Externa",Consolidado!$T$5:$T$1000,"X",Consolidado!$H$5:$H$1000,IF($D$9="Todos","&gt;0",$D$9))),2),""),""),""),IF(SUMIFS(Consolidado!$AD$5:$AD$1000,Consolidado!$E$5:$E$1000,$B30,Consolidado!$C$5:$C$1000,"SSF",Consolidado!$T$5:$T$1000,"X",Consolidado!$H$5:$H$1000,IF($D$9="Todos","&gt;0",$D$9))&gt;0,"SSF "&amp;TEXT(DAY(_xlfn.MINIFS(Consolidado!$B$5:$B$1000,Consolidado!$E$5:$E$1000,$B30,Consolidado!$C$5:$C$1000,"SSF",Consolidado!$T$5:$T$1000,"X",Consolidado!$H$5:$H$1000,IF($D$9="Todos","&gt;0",$D$9))),"00")&amp;"/"&amp;TEXT(MONTH(_xlfn.MINIFS(Consolidado!$B$5:$B$1000,Consolidado!$E$5:$E$1000,$B30,Consolidado!$C$5:$C$1000,"SSF",Consolidado!$T$5:$T$1000,"X",Consolidado!$H$5:$H$1000,IF($D$9="Todos","&gt;0",$D$9))),"00")&amp;IF($D$9="Todos","/"&amp;RIGHT(YEAR(_xlfn.MINIFS(Consolidado!$B$5:$B$1000,Consolidado!$E$5:$E$1000,$B30,Consolidado!$C$5:$C$1000,"SSF",Consolidado!$T$5:$T$1000,"X",Consolidado!$H$5:$H$1000,IF($D$9="Todos","&gt;0",$D$9))),2),"")&amp;IF(_xlfn.MAXIFS(Consolidado!$B$5:$B$1000,Consolidado!$E$5:$E$1000,$B30,Consolidado!$C$5:$C$1000,"SSF",Consolidado!$T$5:$T$1000,"X",Consolidado!$H$5:$H$1000,IF($D$9="Todos","&gt;0",$D$9))&lt;&gt;_xlfn.MINIFS(Consolidado!$B$5:$B$1000,Consolidado!$E$5:$E$1000,$B30,Consolidado!$C$5:$C$1000,"SSF",Consolidado!$T$5:$T$1000,"X",Consolidado!$H$5:$H$1000,IF($D$9="Todos","&gt;0",$D$9))," y "&amp;TEXT(DAY(_xlfn.MAXIFS(Consolidado!$B$5:$B$1000,Consolidado!$E$5:$E$1000,$B30,Consolidado!$C$5:$C$1000,"SSF",Consolidado!$T$5:$T$1000,"X",Consolidado!$H$5:$H$1000,IF($D$9="Todos","&gt;0",$D$9))),"00")&amp;"/"&amp;TEXT(MONTH(_xlfn.MAXIFS(Consolidado!$B$5:$B$1000,Consolidado!$E$5:$E$1000,$B30,Consolidado!$C$5:$C$1000,"SSF",Consolidado!$T$5:$T$1000,"X",Consolidado!$H$5:$H$1000,IF($D$9="Todos","&gt;0",$D$9))),"00")&amp;IF($D$9="Todos","/"&amp;RIGHT(YEAR(_xlfn.MAXIFS(Consolidado!$B$5:$B$1000,Consolidado!$E$5:$E$1000,$B30,Consolidado!$C$5:$C$1000,"SSF",Consolidado!$T$5:$T$1000,"X",Consolidado!$H$5:$H$1000,IF($D$9="Todos","&gt;0",$D$9))),2),""),""),""),IF(SUMIFS(Consolidado!$AD$5:$AD$1000,Consolidado!$E$5:$E$1000,$B30,Consolidado!$C$5:$C$1000,"Comité de Supervisión",Consolidado!$T$5:$T$1000,"X",Consolidado!$H$5:$H$1000,IF($D$9="Todos","&gt;0",$D$9))&gt;0,"Comité Sup. "&amp;TEXT(DAY(_xlfn.MINIFS(Consolidado!$B$5:$B$1000,Consolidado!$E$5:$E$1000,$B30,Consolidado!$C$5:$C$1000,"Comité de Supervisión",Consolidado!$T$5:$T$1000,"X",Consolidado!$H$5:$H$1000,IF($D$9="Todos","&gt;0",$D$9))),"00")&amp;"/"&amp;TEXT(MONTH(_xlfn.MINIFS(Consolidado!$B$5:$B$1000,Consolidado!$E$5:$E$1000,$B30,Consolidado!$C$5:$C$1000,"Comité de Supervisión",Consolidado!$T$5:$T$1000,"X",Consolidado!$H$5:$H$1000,IF($D$9="Todos","&gt;0",$D$9))),"00")&amp;IF($D$9="Todos","/"&amp;RIGHT(YEAR(_xlfn.MINIFS(Consolidado!$B$5:$B$1000,Consolidado!$E$5:$E$1000,$B30,Consolidado!$C$5:$C$1000,"Comité de Supervisión",Consolidado!$T$5:$T$1000,"X",Consolidado!$H$5:$H$1000,IF($D$9="Todos","&gt;0",$D$9))),2),"")&amp;IF(_xlfn.MAXIFS(Consolidado!$B$5:$B$1000,Consolidado!$E$5:$E$1000,$B30,Consolidado!$C$5:$C$1000,"Comité de Supervisión",Consolidado!$T$5:$T$1000,"X",Consolidado!$H$5:$H$1000,IF($D$9="Todos","&gt;0",$D$9))&lt;&gt;_xlfn.MINIFS(Consolidado!$B$5:$B$1000,Consolidado!$E$5:$E$1000,$B30,Consolidado!$C$5:$C$1000,"Comité de Supervisión",Consolidado!$T$5:$T$1000,"X",Consolidado!$H$5:$H$1000,IF($D$9="Todos","&gt;0",$D$9))," y "&amp;TEXT(DAY(_xlfn.MAXIFS(Consolidado!$B$5:$B$1000,Consolidado!$E$5:$E$1000,$B30,Consolidado!$C$5:$C$1000,"Comité de Supervisión",Consolidado!$T$5:$T$1000,"X",Consolidado!$H$5:$H$1000,IF($D$9="Todos","&gt;0",$D$9))),"00")&amp;"/"&amp;TEXT(MONTH(_xlfn.MAXIFS(Consolidado!$B$5:$B$1000,Consolidado!$E$5:$E$1000,$B30,Consolidado!$C$5:$C$1000,"Comité de Supervisión",Consolidado!$T$5:$T$1000,"X",Consolidado!$H$5:$H$1000,IF($D$9="Todos","&gt;0",$D$9))),"00")&amp;IF($D$9="Todos","/"&amp;RIGHT(YEAR(_xlfn.MAXIFS(Consolidado!$B$5:$B$1000,Consolidado!$E$5:$E$1000,$B30,Consolidado!$C$5:$C$1000,"Comité de Supervisión",Consolidado!$T$5:$T$1000,"X",Consolidado!$H$5:$H$1000,IF($D$9="Todos","&gt;0",$D$9))),2),""),""),""),IF(SUMIFS(Consolidado!$AD$5:$AD$1000,Consolidado!$E$5:$E$1000,$B30,Consolidado!$C$5:$C$1000,"Consejo de Administración",Consolidado!$T$5:$T$1000,"X",Consolidado!$H$5:$H$1000,IF($D$9="Todos","&gt;0",$D$9))&gt;0,"Consejo "&amp;TEXT(DAY(_xlfn.MINIFS(Consolidado!$B$5:$B$1000,Consolidado!$E$5:$E$1000,$B30,Consolidado!$C$5:$C$1000,"Consejo de Administración",Consolidado!$T$5:$T$1000,"X",Consolidado!$H$5:$H$1000,IF($D$9="Todos","&gt;0",$D$9))),"00")&amp;"/"&amp;TEXT(MONTH(_xlfn.MINIFS(Consolidado!$B$5:$B$1000,Consolidado!$E$5:$E$1000,$B30,Consolidado!$C$5:$C$1000,"Consejo de Administración",Consolidado!$T$5:$T$1000,"X",Consolidado!$H$5:$H$1000,IF($D$9="Todos","&gt;0",$D$9))),"00")&amp;IF($D$9="Todos","/"&amp;RIGHT(YEAR(_xlfn.MINIFS(Consolidado!$B$5:$B$1000,Consolidado!$E$5:$E$1000,$B30,Consolidado!$C$5:$C$1000,"Consejo de Administración",Consolidado!$T$5:$T$1000,"X",Consolidado!$H$5:$H$1000,IF($D$9="Todos","&gt;0",$D$9))),2),"")&amp;IF(_xlfn.MAXIFS(Consolidado!$B$5:$B$1000,Consolidado!$E$5:$E$1000,$B30,Consolidado!$C$5:$C$1000,"Consejo de Administración",Consolidado!$T$5:$T$1000,"X",Consolidado!$H$5:$H$1000,IF($D$9="Todos","&gt;0",$D$9))&lt;&gt;_xlfn.MINIFS(Consolidado!$B$5:$B$1000,Consolidado!$E$5:$E$1000,$B30,Consolidado!$C$5:$C$1000,"Consejo de Administración",Consolidado!$T$5:$T$1000,"X",Consolidado!$H$5:$H$1000,IF($D$9="Todos","&gt;0",$D$9))," y "&amp;TEXT(DAY(_xlfn.MAXIFS(Consolidado!$B$5:$B$1000,Consolidado!$E$5:$E$1000,$B30,Consolidado!$C$5:$C$1000,"Consejo de Administración",Consolidado!$T$5:$T$1000,"X",Consolidado!$H$5:$H$1000,IF($D$9="Todos","&gt;0",$D$9))),"00")&amp;"/"&amp;TEXT(MONTH(_xlfn.MAXIFS(Consolidado!$B$5:$B$1000,Consolidado!$E$5:$E$1000,$B30,Consolidado!$C$5:$C$1000,"Consejo de Administración",Consolidado!$T$5:$T$1000,"X",Consolidado!$H$5:$H$1000,IF($D$9="Todos","&gt;0",$D$9))),"00")&amp;IF($D$9="Todos","/"&amp;RIGHT(YEAR(_xlfn.MAXIFS(Consolidado!$B$5:$B$1000,Consolidado!$E$5:$E$1000,$B30,Consolidado!$C$5:$C$1000,"Consejo de Administración",Consolidado!$T$5:$T$1000,"X",Consolidado!$H$5:$H$1000,IF($D$9="Todos","&gt;0",$D$9))),2),""),""),""),IF(SUMIFS(Consolidado!$AD$5:$AD$1000,Consolidado!$E$5:$E$1000,$B30,Consolidado!$C$5:$C$1000,"Otros",Consolidado!$T$5:$T$1000,"X",Consolidado!$H$5:$H$1000,IF($D$9="Todos","&gt;0",$D$9))&gt;0,"Otros "&amp;TEXT(DAY(_xlfn.MINIFS(Consolidado!$B$5:$B$1000,Consolidado!$E$5:$E$1000,$B30,Consolidado!$C$5:$C$1000,"Otros",Consolidado!$T$5:$T$1000,"X",Consolidado!$H$5:$H$1000,IF($D$9="Todos","&gt;0",$D$9))),"00")&amp;"/"&amp;TEXT(MONTH(_xlfn.MINIFS(Consolidado!$B$5:$B$1000,Consolidado!$E$5:$E$1000,$B30,Consolidado!$C$5:$C$1000,"Otros",Consolidado!$T$5:$T$1000,"X",Consolidado!$H$5:$H$1000,IF($D$9="Todos","&gt;0",$D$9))),"00")&amp;IF($D$9="Todos","/"&amp;RIGHT(YEAR(_xlfn.MINIFS(Consolidado!$B$5:$B$1000,Consolidado!$E$5:$E$1000,$B30,Consolidado!$C$5:$C$1000,"Otros",Consolidado!$T$5:$T$1000,"X",Consolidado!$H$5:$H$1000,IF($D$9="Todos","&gt;0",$D$9))),2),"")&amp;IF(_xlfn.MAXIFS(Consolidado!$B$5:$B$1000,Consolidado!$E$5:$E$1000,$B30,Consolidado!$C$5:$C$1000,"Otros",Consolidado!$T$5:$T$1000,"X",Consolidado!$H$5:$H$1000,IF($D$9="Todos","&gt;0",$D$9))&lt;&gt;_xlfn.MINIFS(Consolidado!$B$5:$B$1000,Consolidado!$E$5:$E$1000,$B30,Consolidado!$C$5:$C$1000,"Otros",Consolidado!$T$5:$T$1000,"X",Consolidado!$H$5:$H$1000,IF($D$9="Todos","&gt;0",$D$9))," y "&amp;TEXT(DAY(_xlfn.MAXIFS(Consolidado!$B$5:$B$1000,Consolidado!$E$5:$E$1000,$B30,Consolidado!$C$5:$C$1000,"Otros",Consolidado!$T$5:$T$1000,"X",Consolidado!$H$5:$H$1000,IF($D$9="Todos","&gt;0",$D$9))),"00")&amp;"/"&amp;TEXT(MONTH(_xlfn.MAXIFS(Consolidado!$B$5:$B$1000,Consolidado!$E$5:$E$1000,$B30,Consolidado!$C$5:$C$1000,"Otros",Consolidado!$T$5:$T$1000,"X",Consolidado!$H$5:$H$1000,IF($D$9="Todos","&gt;0",$D$9))),"00")&amp;IF($D$9="Todos","/"&amp;RIGHT(YEAR(_xlfn.MAXIFS(Consolidado!$B$5:$B$1000,Consolidado!$E$5:$E$1000,$B30,Consolidado!$C$5:$C$1000,"Otros",Consolidado!$T$5:$T$1000,"X",Consolidado!$H$5:$H$1000,IF($D$9="Todos","&gt;0",$D$9))),2),""),""),""))</f>
        <v/>
      </c>
      <c r="AD30" s="38" t="str">
        <f aca="false">Catálogos!C10</f>
        <v>Valúos y garantías</v>
      </c>
      <c r="AE30" s="38" t="str">
        <f aca="false">Catálogos!D10</f>
        <v>NRP-25</v>
      </c>
      <c r="AF30" s="38" t="n">
        <f aca="false">IF(AD30="",0,IF($D$9="Todos",SUMIFS(Consolidado!$AD$5:$AD$1000,Consolidado!$E$5:$E$1000,AD30,Consolidado!$C$5:$C$1000,"Auditoría Interna"),SUMIFS(Consolidado!$AD$5:$AD$1000,Consolidado!$E$5:$E$1000,AD30,Consolidado!$C$5:$C$1000,"Auditoría Interna",Consolidado!$H$5:$H$1000,$D$9)))</f>
        <v>2</v>
      </c>
      <c r="AG30" s="38" t="n">
        <f aca="false">IF(AD30="",0,IF($D$9="Todos",SUMIFS(Consolidado!$AD$5:$AD$1000,Consolidado!$E$5:$E$1000,AD30,Consolidado!$C$5:$C$1000,"Auditoría Externa"),SUMIFS(Consolidado!$AD$5:$AD$1000,Consolidado!$E$5:$E$1000,AD30,Consolidado!$C$5:$C$1000,"Auditoría Externa",Consolidado!$H$5:$H$1000,$D$9)))</f>
        <v>0</v>
      </c>
      <c r="AH30" s="38" t="n">
        <f aca="false">IF(AD30="",0,IF($D$9="Todos",SUMIFS(Consolidado!$AD$5:$AD$1000,Consolidado!$E$5:$E$1000,AD30,Consolidado!$C$5:$C$1000,"SSF"),SUMIFS(Consolidado!$AD$5:$AD$1000,Consolidado!$E$5:$E$1000,AD30,Consolidado!$C$5:$C$1000,"SSF",Consolidado!$H$5:$H$1000,$D$9)))</f>
        <v>0</v>
      </c>
      <c r="AI30" s="38" t="n">
        <f aca="false">IF(AD30="",0,IF($D$9="Todos",SUMIFS(Consolidado!$AD$5:$AD$1000,Consolidado!$E$5:$E$1000,AD30),SUMIFS(Consolidado!$AD$5:$AD$1000,Consolidado!$E$5:$E$1000,AD30,Consolidado!$H$5:$H$1000,$D$9))-SUM(AF30:AH30))</f>
        <v>0</v>
      </c>
      <c r="AJ30" s="38" t="n">
        <f aca="false">SUM(AF30:AI30)</f>
        <v>2</v>
      </c>
      <c r="AK30" s="38" t="n">
        <f aca="false">(AF30&gt;0)+(AG30&gt;0)+(AH30&gt;0)+(IF($D$9="Todos",SUMIFS(Consolidado!$AD$5:$AD$1000,Consolidado!$E$5:$E$1000,AD30,Consolidado!$C$5:$C$1000,"Comité de Supervisión"),SUMIFS(Consolidado!$AD$5:$AD$1000,Consolidado!$E$5:$E$1000,AD30,Consolidado!$C$5:$C$1000,"Comité de Supervisión",Consolidado!$H$5:$H$1000,$D$9))&gt;0)+(IF($D$9="Todos",SUMIFS(Consolidado!$AD$5:$AD$1000,Consolidado!$E$5:$E$1000,AD30,Consolidado!$C$5:$C$1000,"Consejo de Administración"),SUMIFS(Consolidado!$AD$5:$AD$1000,Consolidado!$E$5:$E$1000,AD30,Consolidado!$C$5:$C$1000,"Consejo de Administración",Consolidado!$H$5:$H$1000,$D$9))&gt;0)+(IF($D$9="Todos",SUMIFS(Consolidado!$AD$5:$AD$1000,Consolidado!$E$5:$E$1000,AD30,Consolidado!$C$5:$C$1000,"Otros"),SUMIFS(Consolidado!$AD$5:$AD$1000,Consolidado!$E$5:$E$1000,AD30,Consolidado!$C$5:$C$1000,"Otros",Consolidado!$H$5:$H$1000,$D$9))&gt;0)</f>
        <v>1</v>
      </c>
      <c r="AL30" s="38" t="n">
        <f aca="false">IF(AD30="",-1,AJ30*10000+AK30*100-ROW()/1000)</f>
        <v>20099.97</v>
      </c>
      <c r="AM30" s="38" t="str">
        <f aca="false" t="array" ref="AM30:AM30">_xlfn.TEXTJOIN(", ",TRUE(),IF((Consolidado!$E$5:$E$1000=AD30)*((($D$9="Todos")+(Consolidado!$H$5:$H$1000=$D$9))&gt;0),Consolidado!$AE$5:$AE$1000,""))</f>
        <v>Interna – 6 de Mayo 2026, Interna – 24 de Junio 2026</v>
      </c>
      <c r="AN30" s="38" t="str">
        <f aca="false" t="array" ref="AN30:AN30">_xlfn.TEXTJOIN(", ",TRUE(),IF(Consolidado!$E$5:$E$1000=AD30,Consolidado!$AE$5:$AE$1000,""))</f>
        <v>SSF – 2 de Abril 2025, Interna – 6 de Mayo 2026, Interna – 24 de Junio 2026</v>
      </c>
    </row>
    <row r="31" customFormat="false" ht="39.75" hidden="false" customHeight="true" outlineLevel="0" collapsed="false">
      <c r="A31" s="31" t="n">
        <v>10</v>
      </c>
      <c r="B31" s="32" t="str">
        <f aca="false">INDEX($AD$22:$AD$51,MATCH(LARGE($AL$22:$AL$51,10),$AL$22:$AL$51,0))</f>
        <v>Gestión de riesgos específicos (visita integral)</v>
      </c>
      <c r="C31" s="33" t="str">
        <f aca="false">INDEX($AE$22:$AE$51,MATCH(LARGE($AL$22:$AL$51,10),$AL$22:$AL$51,0))</f>
        <v>NRP-20</v>
      </c>
      <c r="D31" s="34" t="n">
        <f aca="false">INDEX($AF$22:$AF$51,MATCH(LARGE($AL$22:$AL$51,10),$AL$22:$AL$51,0))</f>
        <v>0</v>
      </c>
      <c r="E31" s="34" t="n">
        <f aca="false">INDEX($AG$22:$AG$51,MATCH(LARGE($AL$22:$AL$51,10),$AL$22:$AL$51,0))</f>
        <v>0</v>
      </c>
      <c r="F31" s="34" t="n">
        <f aca="false">INDEX($AH$22:$AH$51,MATCH(LARGE($AL$22:$AL$51,10),$AL$22:$AL$51,0))</f>
        <v>2</v>
      </c>
      <c r="G31" s="34" t="n">
        <f aca="false">INDEX($AI$22:$AI$51,MATCH(LARGE($AL$22:$AL$51,10),$AL$22:$AL$51,0))</f>
        <v>0</v>
      </c>
      <c r="H31" s="35" t="n">
        <f aca="false">INDEX($AJ$22:$AJ$51,MATCH(LARGE($AL$22:$AL$51,10),$AL$22:$AL$51,0))</f>
        <v>2</v>
      </c>
      <c r="I31" s="36" t="str">
        <f aca="false">IF(INDEX($AK$22:$AK$51,MATCH(LARGE($AL$22:$AL$51,10),$AL$22:$AL$51,0))&gt;=2,"SÍ ("&amp;INDEX($AK$22:$AK$51,MATCH(LARGE($AL$22:$AL$51,10),$AL$22:$AL$51,0))&amp;" entidades)","No")</f>
        <v>No</v>
      </c>
      <c r="J31" s="13" t="str">
        <f aca="false">IF(INDEX($AJ$22:$AJ$51,MATCH(LARGE($AL$22:$AL$51,10),$AL$22:$AL$51,0))&gt;0,INDEX($AM$22:$AM$51,MATCH(LARGE($AL$22:$AL$51,10),$AL$22:$AL$51,0)),IF(INDEX($AN$22:$AN$51,MATCH(LARGE($AL$22:$AL$51,10),$AL$22:$AL$51,0))="","Nunca lo han pedido","No lo pidieron en "&amp;$D$9&amp;". Lo pidieron: "&amp;INDEX($AN$22:$AN$51,MATCH(LARGE($AL$22:$AL$51,10),$AL$22:$AL$51,0))))</f>
        <v>SSF – 14 de Julio 2026, SSF – 9 de Octubre 2026</v>
      </c>
      <c r="K31" s="37" t="str">
        <f aca="false">_xlfn.TEXTJOIN(" +"&amp;CHAR(10),TRUE(),IF(SUMIFS(Consolidado!$AD$5:$AD$1000,Consolidado!$E$5:$E$1000,$B31,Consolidado!$C$5:$C$1000,"Auditoría Interna",Consolidado!$I$5:$I$1000,"X",Consolidado!$H$5:$H$1000,IF($D$9="Todos","&gt;0",$D$9))&gt;0,"Interna "&amp;TEXT(DAY(_xlfn.MINIFS(Consolidado!$B$5:$B$1000,Consolidado!$E$5:$E$1000,$B31,Consolidado!$C$5:$C$1000,"Auditoría Interna",Consolidado!$I$5:$I$1000,"X",Consolidado!$H$5:$H$1000,IF($D$9="Todos","&gt;0",$D$9))),"00")&amp;"/"&amp;TEXT(MONTH(_xlfn.MINIFS(Consolidado!$B$5:$B$1000,Consolidado!$E$5:$E$1000,$B31,Consolidado!$C$5:$C$1000,"Auditoría Interna",Consolidado!$I$5:$I$1000,"X",Consolidado!$H$5:$H$1000,IF($D$9="Todos","&gt;0",$D$9))),"00")&amp;IF($D$9="Todos","/"&amp;RIGHT(YEAR(_xlfn.MINIFS(Consolidado!$B$5:$B$1000,Consolidado!$E$5:$E$1000,$B31,Consolidado!$C$5:$C$1000,"Auditoría Interna",Consolidado!$I$5:$I$1000,"X",Consolidado!$H$5:$H$1000,IF($D$9="Todos","&gt;0",$D$9))),2),"")&amp;IF(_xlfn.MAXIFS(Consolidado!$B$5:$B$1000,Consolidado!$E$5:$E$1000,$B31,Consolidado!$C$5:$C$1000,"Auditoría Interna",Consolidado!$I$5:$I$1000,"X",Consolidado!$H$5:$H$1000,IF($D$9="Todos","&gt;0",$D$9))&lt;&gt;_xlfn.MINIFS(Consolidado!$B$5:$B$1000,Consolidado!$E$5:$E$1000,$B31,Consolidado!$C$5:$C$1000,"Auditoría Interna",Consolidado!$I$5:$I$1000,"X",Consolidado!$H$5:$H$1000,IF($D$9="Todos","&gt;0",$D$9))," y "&amp;TEXT(DAY(_xlfn.MAXIFS(Consolidado!$B$5:$B$1000,Consolidado!$E$5:$E$1000,$B31,Consolidado!$C$5:$C$1000,"Auditoría Interna",Consolidado!$I$5:$I$1000,"X",Consolidado!$H$5:$H$1000,IF($D$9="Todos","&gt;0",$D$9))),"00")&amp;"/"&amp;TEXT(MONTH(_xlfn.MAXIFS(Consolidado!$B$5:$B$1000,Consolidado!$E$5:$E$1000,$B31,Consolidado!$C$5:$C$1000,"Auditoría Interna",Consolidado!$I$5:$I$1000,"X",Consolidado!$H$5:$H$1000,IF($D$9="Todos","&gt;0",$D$9))),"00")&amp;IF($D$9="Todos","/"&amp;RIGHT(YEAR(_xlfn.MAXIFS(Consolidado!$B$5:$B$1000,Consolidado!$E$5:$E$1000,$B31,Consolidado!$C$5:$C$1000,"Auditoría Interna",Consolidado!$I$5:$I$1000,"X",Consolidado!$H$5:$H$1000,IF($D$9="Todos","&gt;0",$D$9))),2),""),""),""),IF(SUMIFS(Consolidado!$AD$5:$AD$1000,Consolidado!$E$5:$E$1000,$B31,Consolidado!$C$5:$C$1000,"Auditoría Externa",Consolidado!$I$5:$I$1000,"X",Consolidado!$H$5:$H$1000,IF($D$9="Todos","&gt;0",$D$9))&gt;0,"Externa "&amp;TEXT(DAY(_xlfn.MINIFS(Consolidado!$B$5:$B$1000,Consolidado!$E$5:$E$1000,$B31,Consolidado!$C$5:$C$1000,"Auditoría Externa",Consolidado!$I$5:$I$1000,"X",Consolidado!$H$5:$H$1000,IF($D$9="Todos","&gt;0",$D$9))),"00")&amp;"/"&amp;TEXT(MONTH(_xlfn.MINIFS(Consolidado!$B$5:$B$1000,Consolidado!$E$5:$E$1000,$B31,Consolidado!$C$5:$C$1000,"Auditoría Externa",Consolidado!$I$5:$I$1000,"X",Consolidado!$H$5:$H$1000,IF($D$9="Todos","&gt;0",$D$9))),"00")&amp;IF($D$9="Todos","/"&amp;RIGHT(YEAR(_xlfn.MINIFS(Consolidado!$B$5:$B$1000,Consolidado!$E$5:$E$1000,$B31,Consolidado!$C$5:$C$1000,"Auditoría Externa",Consolidado!$I$5:$I$1000,"X",Consolidado!$H$5:$H$1000,IF($D$9="Todos","&gt;0",$D$9))),2),"")&amp;IF(_xlfn.MAXIFS(Consolidado!$B$5:$B$1000,Consolidado!$E$5:$E$1000,$B31,Consolidado!$C$5:$C$1000,"Auditoría Externa",Consolidado!$I$5:$I$1000,"X",Consolidado!$H$5:$H$1000,IF($D$9="Todos","&gt;0",$D$9))&lt;&gt;_xlfn.MINIFS(Consolidado!$B$5:$B$1000,Consolidado!$E$5:$E$1000,$B31,Consolidado!$C$5:$C$1000,"Auditoría Externa",Consolidado!$I$5:$I$1000,"X",Consolidado!$H$5:$H$1000,IF($D$9="Todos","&gt;0",$D$9))," y "&amp;TEXT(DAY(_xlfn.MAXIFS(Consolidado!$B$5:$B$1000,Consolidado!$E$5:$E$1000,$B31,Consolidado!$C$5:$C$1000,"Auditoría Externa",Consolidado!$I$5:$I$1000,"X",Consolidado!$H$5:$H$1000,IF($D$9="Todos","&gt;0",$D$9))),"00")&amp;"/"&amp;TEXT(MONTH(_xlfn.MAXIFS(Consolidado!$B$5:$B$1000,Consolidado!$E$5:$E$1000,$B31,Consolidado!$C$5:$C$1000,"Auditoría Externa",Consolidado!$I$5:$I$1000,"X",Consolidado!$H$5:$H$1000,IF($D$9="Todos","&gt;0",$D$9))),"00")&amp;IF($D$9="Todos","/"&amp;RIGHT(YEAR(_xlfn.MAXIFS(Consolidado!$B$5:$B$1000,Consolidado!$E$5:$E$1000,$B31,Consolidado!$C$5:$C$1000,"Auditoría Externa",Consolidado!$I$5:$I$1000,"X",Consolidado!$H$5:$H$1000,IF($D$9="Todos","&gt;0",$D$9))),2),""),""),""),IF(SUMIFS(Consolidado!$AD$5:$AD$1000,Consolidado!$E$5:$E$1000,$B31,Consolidado!$C$5:$C$1000,"SSF",Consolidado!$I$5:$I$1000,"X",Consolidado!$H$5:$H$1000,IF($D$9="Todos","&gt;0",$D$9))&gt;0,"SSF "&amp;TEXT(DAY(_xlfn.MINIFS(Consolidado!$B$5:$B$1000,Consolidado!$E$5:$E$1000,$B31,Consolidado!$C$5:$C$1000,"SSF",Consolidado!$I$5:$I$1000,"X",Consolidado!$H$5:$H$1000,IF($D$9="Todos","&gt;0",$D$9))),"00")&amp;"/"&amp;TEXT(MONTH(_xlfn.MINIFS(Consolidado!$B$5:$B$1000,Consolidado!$E$5:$E$1000,$B31,Consolidado!$C$5:$C$1000,"SSF",Consolidado!$I$5:$I$1000,"X",Consolidado!$H$5:$H$1000,IF($D$9="Todos","&gt;0",$D$9))),"00")&amp;IF($D$9="Todos","/"&amp;RIGHT(YEAR(_xlfn.MINIFS(Consolidado!$B$5:$B$1000,Consolidado!$E$5:$E$1000,$B31,Consolidado!$C$5:$C$1000,"SSF",Consolidado!$I$5:$I$1000,"X",Consolidado!$H$5:$H$1000,IF($D$9="Todos","&gt;0",$D$9))),2),"")&amp;IF(_xlfn.MAXIFS(Consolidado!$B$5:$B$1000,Consolidado!$E$5:$E$1000,$B31,Consolidado!$C$5:$C$1000,"SSF",Consolidado!$I$5:$I$1000,"X",Consolidado!$H$5:$H$1000,IF($D$9="Todos","&gt;0",$D$9))&lt;&gt;_xlfn.MINIFS(Consolidado!$B$5:$B$1000,Consolidado!$E$5:$E$1000,$B31,Consolidado!$C$5:$C$1000,"SSF",Consolidado!$I$5:$I$1000,"X",Consolidado!$H$5:$H$1000,IF($D$9="Todos","&gt;0",$D$9))," y "&amp;TEXT(DAY(_xlfn.MAXIFS(Consolidado!$B$5:$B$1000,Consolidado!$E$5:$E$1000,$B31,Consolidado!$C$5:$C$1000,"SSF",Consolidado!$I$5:$I$1000,"X",Consolidado!$H$5:$H$1000,IF($D$9="Todos","&gt;0",$D$9))),"00")&amp;"/"&amp;TEXT(MONTH(_xlfn.MAXIFS(Consolidado!$B$5:$B$1000,Consolidado!$E$5:$E$1000,$B31,Consolidado!$C$5:$C$1000,"SSF",Consolidado!$I$5:$I$1000,"X",Consolidado!$H$5:$H$1000,IF($D$9="Todos","&gt;0",$D$9))),"00")&amp;IF($D$9="Todos","/"&amp;RIGHT(YEAR(_xlfn.MAXIFS(Consolidado!$B$5:$B$1000,Consolidado!$E$5:$E$1000,$B31,Consolidado!$C$5:$C$1000,"SSF",Consolidado!$I$5:$I$1000,"X",Consolidado!$H$5:$H$1000,IF($D$9="Todos","&gt;0",$D$9))),2),""),""),""),IF(SUMIFS(Consolidado!$AD$5:$AD$1000,Consolidado!$E$5:$E$1000,$B31,Consolidado!$C$5:$C$1000,"Comité de Supervisión",Consolidado!$I$5:$I$1000,"X",Consolidado!$H$5:$H$1000,IF($D$9="Todos","&gt;0",$D$9))&gt;0,"Comité Sup. "&amp;TEXT(DAY(_xlfn.MINIFS(Consolidado!$B$5:$B$1000,Consolidado!$E$5:$E$1000,$B31,Consolidado!$C$5:$C$1000,"Comité de Supervisión",Consolidado!$I$5:$I$1000,"X",Consolidado!$H$5:$H$1000,IF($D$9="Todos","&gt;0",$D$9))),"00")&amp;"/"&amp;TEXT(MONTH(_xlfn.MINIFS(Consolidado!$B$5:$B$1000,Consolidado!$E$5:$E$1000,$B31,Consolidado!$C$5:$C$1000,"Comité de Supervisión",Consolidado!$I$5:$I$1000,"X",Consolidado!$H$5:$H$1000,IF($D$9="Todos","&gt;0",$D$9))),"00")&amp;IF($D$9="Todos","/"&amp;RIGHT(YEAR(_xlfn.MINIFS(Consolidado!$B$5:$B$1000,Consolidado!$E$5:$E$1000,$B31,Consolidado!$C$5:$C$1000,"Comité de Supervisión",Consolidado!$I$5:$I$1000,"X",Consolidado!$H$5:$H$1000,IF($D$9="Todos","&gt;0",$D$9))),2),"")&amp;IF(_xlfn.MAXIFS(Consolidado!$B$5:$B$1000,Consolidado!$E$5:$E$1000,$B31,Consolidado!$C$5:$C$1000,"Comité de Supervisión",Consolidado!$I$5:$I$1000,"X",Consolidado!$H$5:$H$1000,IF($D$9="Todos","&gt;0",$D$9))&lt;&gt;_xlfn.MINIFS(Consolidado!$B$5:$B$1000,Consolidado!$E$5:$E$1000,$B31,Consolidado!$C$5:$C$1000,"Comité de Supervisión",Consolidado!$I$5:$I$1000,"X",Consolidado!$H$5:$H$1000,IF($D$9="Todos","&gt;0",$D$9))," y "&amp;TEXT(DAY(_xlfn.MAXIFS(Consolidado!$B$5:$B$1000,Consolidado!$E$5:$E$1000,$B31,Consolidado!$C$5:$C$1000,"Comité de Supervisión",Consolidado!$I$5:$I$1000,"X",Consolidado!$H$5:$H$1000,IF($D$9="Todos","&gt;0",$D$9))),"00")&amp;"/"&amp;TEXT(MONTH(_xlfn.MAXIFS(Consolidado!$B$5:$B$1000,Consolidado!$E$5:$E$1000,$B31,Consolidado!$C$5:$C$1000,"Comité de Supervisión",Consolidado!$I$5:$I$1000,"X",Consolidado!$H$5:$H$1000,IF($D$9="Todos","&gt;0",$D$9))),"00")&amp;IF($D$9="Todos","/"&amp;RIGHT(YEAR(_xlfn.MAXIFS(Consolidado!$B$5:$B$1000,Consolidado!$E$5:$E$1000,$B31,Consolidado!$C$5:$C$1000,"Comité de Supervisión",Consolidado!$I$5:$I$1000,"X",Consolidado!$H$5:$H$1000,IF($D$9="Todos","&gt;0",$D$9))),2),""),""),""),IF(SUMIFS(Consolidado!$AD$5:$AD$1000,Consolidado!$E$5:$E$1000,$B31,Consolidado!$C$5:$C$1000,"Consejo de Administración",Consolidado!$I$5:$I$1000,"X",Consolidado!$H$5:$H$1000,IF($D$9="Todos","&gt;0",$D$9))&gt;0,"Consejo "&amp;TEXT(DAY(_xlfn.MINIFS(Consolidado!$B$5:$B$1000,Consolidado!$E$5:$E$1000,$B31,Consolidado!$C$5:$C$1000,"Consejo de Administración",Consolidado!$I$5:$I$1000,"X",Consolidado!$H$5:$H$1000,IF($D$9="Todos","&gt;0",$D$9))),"00")&amp;"/"&amp;TEXT(MONTH(_xlfn.MINIFS(Consolidado!$B$5:$B$1000,Consolidado!$E$5:$E$1000,$B31,Consolidado!$C$5:$C$1000,"Consejo de Administración",Consolidado!$I$5:$I$1000,"X",Consolidado!$H$5:$H$1000,IF($D$9="Todos","&gt;0",$D$9))),"00")&amp;IF($D$9="Todos","/"&amp;RIGHT(YEAR(_xlfn.MINIFS(Consolidado!$B$5:$B$1000,Consolidado!$E$5:$E$1000,$B31,Consolidado!$C$5:$C$1000,"Consejo de Administración",Consolidado!$I$5:$I$1000,"X",Consolidado!$H$5:$H$1000,IF($D$9="Todos","&gt;0",$D$9))),2),"")&amp;IF(_xlfn.MAXIFS(Consolidado!$B$5:$B$1000,Consolidado!$E$5:$E$1000,$B31,Consolidado!$C$5:$C$1000,"Consejo de Administración",Consolidado!$I$5:$I$1000,"X",Consolidado!$H$5:$H$1000,IF($D$9="Todos","&gt;0",$D$9))&lt;&gt;_xlfn.MINIFS(Consolidado!$B$5:$B$1000,Consolidado!$E$5:$E$1000,$B31,Consolidado!$C$5:$C$1000,"Consejo de Administración",Consolidado!$I$5:$I$1000,"X",Consolidado!$H$5:$H$1000,IF($D$9="Todos","&gt;0",$D$9))," y "&amp;TEXT(DAY(_xlfn.MAXIFS(Consolidado!$B$5:$B$1000,Consolidado!$E$5:$E$1000,$B31,Consolidado!$C$5:$C$1000,"Consejo de Administración",Consolidado!$I$5:$I$1000,"X",Consolidado!$H$5:$H$1000,IF($D$9="Todos","&gt;0",$D$9))),"00")&amp;"/"&amp;TEXT(MONTH(_xlfn.MAXIFS(Consolidado!$B$5:$B$1000,Consolidado!$E$5:$E$1000,$B31,Consolidado!$C$5:$C$1000,"Consejo de Administración",Consolidado!$I$5:$I$1000,"X",Consolidado!$H$5:$H$1000,IF($D$9="Todos","&gt;0",$D$9))),"00")&amp;IF($D$9="Todos","/"&amp;RIGHT(YEAR(_xlfn.MAXIFS(Consolidado!$B$5:$B$1000,Consolidado!$E$5:$E$1000,$B31,Consolidado!$C$5:$C$1000,"Consejo de Administración",Consolidado!$I$5:$I$1000,"X",Consolidado!$H$5:$H$1000,IF($D$9="Todos","&gt;0",$D$9))),2),""),""),""),IF(SUMIFS(Consolidado!$AD$5:$AD$1000,Consolidado!$E$5:$E$1000,$B31,Consolidado!$C$5:$C$1000,"Otros",Consolidado!$I$5:$I$1000,"X",Consolidado!$H$5:$H$1000,IF($D$9="Todos","&gt;0",$D$9))&gt;0,"Otros "&amp;TEXT(DAY(_xlfn.MINIFS(Consolidado!$B$5:$B$1000,Consolidado!$E$5:$E$1000,$B31,Consolidado!$C$5:$C$1000,"Otros",Consolidado!$I$5:$I$1000,"X",Consolidado!$H$5:$H$1000,IF($D$9="Todos","&gt;0",$D$9))),"00")&amp;"/"&amp;TEXT(MONTH(_xlfn.MINIFS(Consolidado!$B$5:$B$1000,Consolidado!$E$5:$E$1000,$B31,Consolidado!$C$5:$C$1000,"Otros",Consolidado!$I$5:$I$1000,"X",Consolidado!$H$5:$H$1000,IF($D$9="Todos","&gt;0",$D$9))),"00")&amp;IF($D$9="Todos","/"&amp;RIGHT(YEAR(_xlfn.MINIFS(Consolidado!$B$5:$B$1000,Consolidado!$E$5:$E$1000,$B31,Consolidado!$C$5:$C$1000,"Otros",Consolidado!$I$5:$I$1000,"X",Consolidado!$H$5:$H$1000,IF($D$9="Todos","&gt;0",$D$9))),2),"")&amp;IF(_xlfn.MAXIFS(Consolidado!$B$5:$B$1000,Consolidado!$E$5:$E$1000,$B31,Consolidado!$C$5:$C$1000,"Otros",Consolidado!$I$5:$I$1000,"X",Consolidado!$H$5:$H$1000,IF($D$9="Todos","&gt;0",$D$9))&lt;&gt;_xlfn.MINIFS(Consolidado!$B$5:$B$1000,Consolidado!$E$5:$E$1000,$B31,Consolidado!$C$5:$C$1000,"Otros",Consolidado!$I$5:$I$1000,"X",Consolidado!$H$5:$H$1000,IF($D$9="Todos","&gt;0",$D$9))," y "&amp;TEXT(DAY(_xlfn.MAXIFS(Consolidado!$B$5:$B$1000,Consolidado!$E$5:$E$1000,$B31,Consolidado!$C$5:$C$1000,"Otros",Consolidado!$I$5:$I$1000,"X",Consolidado!$H$5:$H$1000,IF($D$9="Todos","&gt;0",$D$9))),"00")&amp;"/"&amp;TEXT(MONTH(_xlfn.MAXIFS(Consolidado!$B$5:$B$1000,Consolidado!$E$5:$E$1000,$B31,Consolidado!$C$5:$C$1000,"Otros",Consolidado!$I$5:$I$1000,"X",Consolidado!$H$5:$H$1000,IF($D$9="Todos","&gt;0",$D$9))),"00")&amp;IF($D$9="Todos","/"&amp;RIGHT(YEAR(_xlfn.MAXIFS(Consolidado!$B$5:$B$1000,Consolidado!$E$5:$E$1000,$B31,Consolidado!$C$5:$C$1000,"Otros",Consolidado!$I$5:$I$1000,"X",Consolidado!$H$5:$H$1000,IF($D$9="Todos","&gt;0",$D$9))),2),""),""),""))</f>
        <v/>
      </c>
      <c r="L31" s="37" t="str">
        <f aca="false">_xlfn.TEXTJOIN(" +"&amp;CHAR(10),TRUE(),IF(SUMIFS(Consolidado!$AD$5:$AD$1000,Consolidado!$E$5:$E$1000,$B31,Consolidado!$C$5:$C$1000,"Auditoría Interna",Consolidado!$J$5:$J$1000,"X",Consolidado!$H$5:$H$1000,IF($D$9="Todos","&gt;0",$D$9))&gt;0,"Interna "&amp;TEXT(DAY(_xlfn.MINIFS(Consolidado!$B$5:$B$1000,Consolidado!$E$5:$E$1000,$B31,Consolidado!$C$5:$C$1000,"Auditoría Interna",Consolidado!$J$5:$J$1000,"X",Consolidado!$H$5:$H$1000,IF($D$9="Todos","&gt;0",$D$9))),"00")&amp;"/"&amp;TEXT(MONTH(_xlfn.MINIFS(Consolidado!$B$5:$B$1000,Consolidado!$E$5:$E$1000,$B31,Consolidado!$C$5:$C$1000,"Auditoría Interna",Consolidado!$J$5:$J$1000,"X",Consolidado!$H$5:$H$1000,IF($D$9="Todos","&gt;0",$D$9))),"00")&amp;IF($D$9="Todos","/"&amp;RIGHT(YEAR(_xlfn.MINIFS(Consolidado!$B$5:$B$1000,Consolidado!$E$5:$E$1000,$B31,Consolidado!$C$5:$C$1000,"Auditoría Interna",Consolidado!$J$5:$J$1000,"X",Consolidado!$H$5:$H$1000,IF($D$9="Todos","&gt;0",$D$9))),2),"")&amp;IF(_xlfn.MAXIFS(Consolidado!$B$5:$B$1000,Consolidado!$E$5:$E$1000,$B31,Consolidado!$C$5:$C$1000,"Auditoría Interna",Consolidado!$J$5:$J$1000,"X",Consolidado!$H$5:$H$1000,IF($D$9="Todos","&gt;0",$D$9))&lt;&gt;_xlfn.MINIFS(Consolidado!$B$5:$B$1000,Consolidado!$E$5:$E$1000,$B31,Consolidado!$C$5:$C$1000,"Auditoría Interna",Consolidado!$J$5:$J$1000,"X",Consolidado!$H$5:$H$1000,IF($D$9="Todos","&gt;0",$D$9))," y "&amp;TEXT(DAY(_xlfn.MAXIFS(Consolidado!$B$5:$B$1000,Consolidado!$E$5:$E$1000,$B31,Consolidado!$C$5:$C$1000,"Auditoría Interna",Consolidado!$J$5:$J$1000,"X",Consolidado!$H$5:$H$1000,IF($D$9="Todos","&gt;0",$D$9))),"00")&amp;"/"&amp;TEXT(MONTH(_xlfn.MAXIFS(Consolidado!$B$5:$B$1000,Consolidado!$E$5:$E$1000,$B31,Consolidado!$C$5:$C$1000,"Auditoría Interna",Consolidado!$J$5:$J$1000,"X",Consolidado!$H$5:$H$1000,IF($D$9="Todos","&gt;0",$D$9))),"00")&amp;IF($D$9="Todos","/"&amp;RIGHT(YEAR(_xlfn.MAXIFS(Consolidado!$B$5:$B$1000,Consolidado!$E$5:$E$1000,$B31,Consolidado!$C$5:$C$1000,"Auditoría Interna",Consolidado!$J$5:$J$1000,"X",Consolidado!$H$5:$H$1000,IF($D$9="Todos","&gt;0",$D$9))),2),""),""),""),IF(SUMIFS(Consolidado!$AD$5:$AD$1000,Consolidado!$E$5:$E$1000,$B31,Consolidado!$C$5:$C$1000,"Auditoría Externa",Consolidado!$J$5:$J$1000,"X",Consolidado!$H$5:$H$1000,IF($D$9="Todos","&gt;0",$D$9))&gt;0,"Externa "&amp;TEXT(DAY(_xlfn.MINIFS(Consolidado!$B$5:$B$1000,Consolidado!$E$5:$E$1000,$B31,Consolidado!$C$5:$C$1000,"Auditoría Externa",Consolidado!$J$5:$J$1000,"X",Consolidado!$H$5:$H$1000,IF($D$9="Todos","&gt;0",$D$9))),"00")&amp;"/"&amp;TEXT(MONTH(_xlfn.MINIFS(Consolidado!$B$5:$B$1000,Consolidado!$E$5:$E$1000,$B31,Consolidado!$C$5:$C$1000,"Auditoría Externa",Consolidado!$J$5:$J$1000,"X",Consolidado!$H$5:$H$1000,IF($D$9="Todos","&gt;0",$D$9))),"00")&amp;IF($D$9="Todos","/"&amp;RIGHT(YEAR(_xlfn.MINIFS(Consolidado!$B$5:$B$1000,Consolidado!$E$5:$E$1000,$B31,Consolidado!$C$5:$C$1000,"Auditoría Externa",Consolidado!$J$5:$J$1000,"X",Consolidado!$H$5:$H$1000,IF($D$9="Todos","&gt;0",$D$9))),2),"")&amp;IF(_xlfn.MAXIFS(Consolidado!$B$5:$B$1000,Consolidado!$E$5:$E$1000,$B31,Consolidado!$C$5:$C$1000,"Auditoría Externa",Consolidado!$J$5:$J$1000,"X",Consolidado!$H$5:$H$1000,IF($D$9="Todos","&gt;0",$D$9))&lt;&gt;_xlfn.MINIFS(Consolidado!$B$5:$B$1000,Consolidado!$E$5:$E$1000,$B31,Consolidado!$C$5:$C$1000,"Auditoría Externa",Consolidado!$J$5:$J$1000,"X",Consolidado!$H$5:$H$1000,IF($D$9="Todos","&gt;0",$D$9))," y "&amp;TEXT(DAY(_xlfn.MAXIFS(Consolidado!$B$5:$B$1000,Consolidado!$E$5:$E$1000,$B31,Consolidado!$C$5:$C$1000,"Auditoría Externa",Consolidado!$J$5:$J$1000,"X",Consolidado!$H$5:$H$1000,IF($D$9="Todos","&gt;0",$D$9))),"00")&amp;"/"&amp;TEXT(MONTH(_xlfn.MAXIFS(Consolidado!$B$5:$B$1000,Consolidado!$E$5:$E$1000,$B31,Consolidado!$C$5:$C$1000,"Auditoría Externa",Consolidado!$J$5:$J$1000,"X",Consolidado!$H$5:$H$1000,IF($D$9="Todos","&gt;0",$D$9))),"00")&amp;IF($D$9="Todos","/"&amp;RIGHT(YEAR(_xlfn.MAXIFS(Consolidado!$B$5:$B$1000,Consolidado!$E$5:$E$1000,$B31,Consolidado!$C$5:$C$1000,"Auditoría Externa",Consolidado!$J$5:$J$1000,"X",Consolidado!$H$5:$H$1000,IF($D$9="Todos","&gt;0",$D$9))),2),""),""),""),IF(SUMIFS(Consolidado!$AD$5:$AD$1000,Consolidado!$E$5:$E$1000,$B31,Consolidado!$C$5:$C$1000,"SSF",Consolidado!$J$5:$J$1000,"X",Consolidado!$H$5:$H$1000,IF($D$9="Todos","&gt;0",$D$9))&gt;0,"SSF "&amp;TEXT(DAY(_xlfn.MINIFS(Consolidado!$B$5:$B$1000,Consolidado!$E$5:$E$1000,$B31,Consolidado!$C$5:$C$1000,"SSF",Consolidado!$J$5:$J$1000,"X",Consolidado!$H$5:$H$1000,IF($D$9="Todos","&gt;0",$D$9))),"00")&amp;"/"&amp;TEXT(MONTH(_xlfn.MINIFS(Consolidado!$B$5:$B$1000,Consolidado!$E$5:$E$1000,$B31,Consolidado!$C$5:$C$1000,"SSF",Consolidado!$J$5:$J$1000,"X",Consolidado!$H$5:$H$1000,IF($D$9="Todos","&gt;0",$D$9))),"00")&amp;IF($D$9="Todos","/"&amp;RIGHT(YEAR(_xlfn.MINIFS(Consolidado!$B$5:$B$1000,Consolidado!$E$5:$E$1000,$B31,Consolidado!$C$5:$C$1000,"SSF",Consolidado!$J$5:$J$1000,"X",Consolidado!$H$5:$H$1000,IF($D$9="Todos","&gt;0",$D$9))),2),"")&amp;IF(_xlfn.MAXIFS(Consolidado!$B$5:$B$1000,Consolidado!$E$5:$E$1000,$B31,Consolidado!$C$5:$C$1000,"SSF",Consolidado!$J$5:$J$1000,"X",Consolidado!$H$5:$H$1000,IF($D$9="Todos","&gt;0",$D$9))&lt;&gt;_xlfn.MINIFS(Consolidado!$B$5:$B$1000,Consolidado!$E$5:$E$1000,$B31,Consolidado!$C$5:$C$1000,"SSF",Consolidado!$J$5:$J$1000,"X",Consolidado!$H$5:$H$1000,IF($D$9="Todos","&gt;0",$D$9))," y "&amp;TEXT(DAY(_xlfn.MAXIFS(Consolidado!$B$5:$B$1000,Consolidado!$E$5:$E$1000,$B31,Consolidado!$C$5:$C$1000,"SSF",Consolidado!$J$5:$J$1000,"X",Consolidado!$H$5:$H$1000,IF($D$9="Todos","&gt;0",$D$9))),"00")&amp;"/"&amp;TEXT(MONTH(_xlfn.MAXIFS(Consolidado!$B$5:$B$1000,Consolidado!$E$5:$E$1000,$B31,Consolidado!$C$5:$C$1000,"SSF",Consolidado!$J$5:$J$1000,"X",Consolidado!$H$5:$H$1000,IF($D$9="Todos","&gt;0",$D$9))),"00")&amp;IF($D$9="Todos","/"&amp;RIGHT(YEAR(_xlfn.MAXIFS(Consolidado!$B$5:$B$1000,Consolidado!$E$5:$E$1000,$B31,Consolidado!$C$5:$C$1000,"SSF",Consolidado!$J$5:$J$1000,"X",Consolidado!$H$5:$H$1000,IF($D$9="Todos","&gt;0",$D$9))),2),""),""),""),IF(SUMIFS(Consolidado!$AD$5:$AD$1000,Consolidado!$E$5:$E$1000,$B31,Consolidado!$C$5:$C$1000,"Comité de Supervisión",Consolidado!$J$5:$J$1000,"X",Consolidado!$H$5:$H$1000,IF($D$9="Todos","&gt;0",$D$9))&gt;0,"Comité Sup. "&amp;TEXT(DAY(_xlfn.MINIFS(Consolidado!$B$5:$B$1000,Consolidado!$E$5:$E$1000,$B31,Consolidado!$C$5:$C$1000,"Comité de Supervisión",Consolidado!$J$5:$J$1000,"X",Consolidado!$H$5:$H$1000,IF($D$9="Todos","&gt;0",$D$9))),"00")&amp;"/"&amp;TEXT(MONTH(_xlfn.MINIFS(Consolidado!$B$5:$B$1000,Consolidado!$E$5:$E$1000,$B31,Consolidado!$C$5:$C$1000,"Comité de Supervisión",Consolidado!$J$5:$J$1000,"X",Consolidado!$H$5:$H$1000,IF($D$9="Todos","&gt;0",$D$9))),"00")&amp;IF($D$9="Todos","/"&amp;RIGHT(YEAR(_xlfn.MINIFS(Consolidado!$B$5:$B$1000,Consolidado!$E$5:$E$1000,$B31,Consolidado!$C$5:$C$1000,"Comité de Supervisión",Consolidado!$J$5:$J$1000,"X",Consolidado!$H$5:$H$1000,IF($D$9="Todos","&gt;0",$D$9))),2),"")&amp;IF(_xlfn.MAXIFS(Consolidado!$B$5:$B$1000,Consolidado!$E$5:$E$1000,$B31,Consolidado!$C$5:$C$1000,"Comité de Supervisión",Consolidado!$J$5:$J$1000,"X",Consolidado!$H$5:$H$1000,IF($D$9="Todos","&gt;0",$D$9))&lt;&gt;_xlfn.MINIFS(Consolidado!$B$5:$B$1000,Consolidado!$E$5:$E$1000,$B31,Consolidado!$C$5:$C$1000,"Comité de Supervisión",Consolidado!$J$5:$J$1000,"X",Consolidado!$H$5:$H$1000,IF($D$9="Todos","&gt;0",$D$9))," y "&amp;TEXT(DAY(_xlfn.MAXIFS(Consolidado!$B$5:$B$1000,Consolidado!$E$5:$E$1000,$B31,Consolidado!$C$5:$C$1000,"Comité de Supervisión",Consolidado!$J$5:$J$1000,"X",Consolidado!$H$5:$H$1000,IF($D$9="Todos","&gt;0",$D$9))),"00")&amp;"/"&amp;TEXT(MONTH(_xlfn.MAXIFS(Consolidado!$B$5:$B$1000,Consolidado!$E$5:$E$1000,$B31,Consolidado!$C$5:$C$1000,"Comité de Supervisión",Consolidado!$J$5:$J$1000,"X",Consolidado!$H$5:$H$1000,IF($D$9="Todos","&gt;0",$D$9))),"00")&amp;IF($D$9="Todos","/"&amp;RIGHT(YEAR(_xlfn.MAXIFS(Consolidado!$B$5:$B$1000,Consolidado!$E$5:$E$1000,$B31,Consolidado!$C$5:$C$1000,"Comité de Supervisión",Consolidado!$J$5:$J$1000,"X",Consolidado!$H$5:$H$1000,IF($D$9="Todos","&gt;0",$D$9))),2),""),""),""),IF(SUMIFS(Consolidado!$AD$5:$AD$1000,Consolidado!$E$5:$E$1000,$B31,Consolidado!$C$5:$C$1000,"Consejo de Administración",Consolidado!$J$5:$J$1000,"X",Consolidado!$H$5:$H$1000,IF($D$9="Todos","&gt;0",$D$9))&gt;0,"Consejo "&amp;TEXT(DAY(_xlfn.MINIFS(Consolidado!$B$5:$B$1000,Consolidado!$E$5:$E$1000,$B31,Consolidado!$C$5:$C$1000,"Consejo de Administración",Consolidado!$J$5:$J$1000,"X",Consolidado!$H$5:$H$1000,IF($D$9="Todos","&gt;0",$D$9))),"00")&amp;"/"&amp;TEXT(MONTH(_xlfn.MINIFS(Consolidado!$B$5:$B$1000,Consolidado!$E$5:$E$1000,$B31,Consolidado!$C$5:$C$1000,"Consejo de Administración",Consolidado!$J$5:$J$1000,"X",Consolidado!$H$5:$H$1000,IF($D$9="Todos","&gt;0",$D$9))),"00")&amp;IF($D$9="Todos","/"&amp;RIGHT(YEAR(_xlfn.MINIFS(Consolidado!$B$5:$B$1000,Consolidado!$E$5:$E$1000,$B31,Consolidado!$C$5:$C$1000,"Consejo de Administración",Consolidado!$J$5:$J$1000,"X",Consolidado!$H$5:$H$1000,IF($D$9="Todos","&gt;0",$D$9))),2),"")&amp;IF(_xlfn.MAXIFS(Consolidado!$B$5:$B$1000,Consolidado!$E$5:$E$1000,$B31,Consolidado!$C$5:$C$1000,"Consejo de Administración",Consolidado!$J$5:$J$1000,"X",Consolidado!$H$5:$H$1000,IF($D$9="Todos","&gt;0",$D$9))&lt;&gt;_xlfn.MINIFS(Consolidado!$B$5:$B$1000,Consolidado!$E$5:$E$1000,$B31,Consolidado!$C$5:$C$1000,"Consejo de Administración",Consolidado!$J$5:$J$1000,"X",Consolidado!$H$5:$H$1000,IF($D$9="Todos","&gt;0",$D$9))," y "&amp;TEXT(DAY(_xlfn.MAXIFS(Consolidado!$B$5:$B$1000,Consolidado!$E$5:$E$1000,$B31,Consolidado!$C$5:$C$1000,"Consejo de Administración",Consolidado!$J$5:$J$1000,"X",Consolidado!$H$5:$H$1000,IF($D$9="Todos","&gt;0",$D$9))),"00")&amp;"/"&amp;TEXT(MONTH(_xlfn.MAXIFS(Consolidado!$B$5:$B$1000,Consolidado!$E$5:$E$1000,$B31,Consolidado!$C$5:$C$1000,"Consejo de Administración",Consolidado!$J$5:$J$1000,"X",Consolidado!$H$5:$H$1000,IF($D$9="Todos","&gt;0",$D$9))),"00")&amp;IF($D$9="Todos","/"&amp;RIGHT(YEAR(_xlfn.MAXIFS(Consolidado!$B$5:$B$1000,Consolidado!$E$5:$E$1000,$B31,Consolidado!$C$5:$C$1000,"Consejo de Administración",Consolidado!$J$5:$J$1000,"X",Consolidado!$H$5:$H$1000,IF($D$9="Todos","&gt;0",$D$9))),2),""),""),""),IF(SUMIFS(Consolidado!$AD$5:$AD$1000,Consolidado!$E$5:$E$1000,$B31,Consolidado!$C$5:$C$1000,"Otros",Consolidado!$J$5:$J$1000,"X",Consolidado!$H$5:$H$1000,IF($D$9="Todos","&gt;0",$D$9))&gt;0,"Otros "&amp;TEXT(DAY(_xlfn.MINIFS(Consolidado!$B$5:$B$1000,Consolidado!$E$5:$E$1000,$B31,Consolidado!$C$5:$C$1000,"Otros",Consolidado!$J$5:$J$1000,"X",Consolidado!$H$5:$H$1000,IF($D$9="Todos","&gt;0",$D$9))),"00")&amp;"/"&amp;TEXT(MONTH(_xlfn.MINIFS(Consolidado!$B$5:$B$1000,Consolidado!$E$5:$E$1000,$B31,Consolidado!$C$5:$C$1000,"Otros",Consolidado!$J$5:$J$1000,"X",Consolidado!$H$5:$H$1000,IF($D$9="Todos","&gt;0",$D$9))),"00")&amp;IF($D$9="Todos","/"&amp;RIGHT(YEAR(_xlfn.MINIFS(Consolidado!$B$5:$B$1000,Consolidado!$E$5:$E$1000,$B31,Consolidado!$C$5:$C$1000,"Otros",Consolidado!$J$5:$J$1000,"X",Consolidado!$H$5:$H$1000,IF($D$9="Todos","&gt;0",$D$9))),2),"")&amp;IF(_xlfn.MAXIFS(Consolidado!$B$5:$B$1000,Consolidado!$E$5:$E$1000,$B31,Consolidado!$C$5:$C$1000,"Otros",Consolidado!$J$5:$J$1000,"X",Consolidado!$H$5:$H$1000,IF($D$9="Todos","&gt;0",$D$9))&lt;&gt;_xlfn.MINIFS(Consolidado!$B$5:$B$1000,Consolidado!$E$5:$E$1000,$B31,Consolidado!$C$5:$C$1000,"Otros",Consolidado!$J$5:$J$1000,"X",Consolidado!$H$5:$H$1000,IF($D$9="Todos","&gt;0",$D$9))," y "&amp;TEXT(DAY(_xlfn.MAXIFS(Consolidado!$B$5:$B$1000,Consolidado!$E$5:$E$1000,$B31,Consolidado!$C$5:$C$1000,"Otros",Consolidado!$J$5:$J$1000,"X",Consolidado!$H$5:$H$1000,IF($D$9="Todos","&gt;0",$D$9))),"00")&amp;"/"&amp;TEXT(MONTH(_xlfn.MAXIFS(Consolidado!$B$5:$B$1000,Consolidado!$E$5:$E$1000,$B31,Consolidado!$C$5:$C$1000,"Otros",Consolidado!$J$5:$J$1000,"X",Consolidado!$H$5:$H$1000,IF($D$9="Todos","&gt;0",$D$9))),"00")&amp;IF($D$9="Todos","/"&amp;RIGHT(YEAR(_xlfn.MAXIFS(Consolidado!$B$5:$B$1000,Consolidado!$E$5:$E$1000,$B31,Consolidado!$C$5:$C$1000,"Otros",Consolidado!$J$5:$J$1000,"X",Consolidado!$H$5:$H$1000,IF($D$9="Todos","&gt;0",$D$9))),2),""),""),""))</f>
        <v/>
      </c>
      <c r="M31" s="37" t="str">
        <f aca="false">_xlfn.TEXTJOIN(" +"&amp;CHAR(10),TRUE(),IF(SUMIFS(Consolidado!$AD$5:$AD$1000,Consolidado!$E$5:$E$1000,$B31,Consolidado!$C$5:$C$1000,"Auditoría Interna",Consolidado!$K$5:$K$1000,"X",Consolidado!$H$5:$H$1000,IF($D$9="Todos","&gt;0",$D$9))&gt;0,"Interna "&amp;TEXT(DAY(_xlfn.MINIFS(Consolidado!$B$5:$B$1000,Consolidado!$E$5:$E$1000,$B31,Consolidado!$C$5:$C$1000,"Auditoría Interna",Consolidado!$K$5:$K$1000,"X",Consolidado!$H$5:$H$1000,IF($D$9="Todos","&gt;0",$D$9))),"00")&amp;"/"&amp;TEXT(MONTH(_xlfn.MINIFS(Consolidado!$B$5:$B$1000,Consolidado!$E$5:$E$1000,$B31,Consolidado!$C$5:$C$1000,"Auditoría Interna",Consolidado!$K$5:$K$1000,"X",Consolidado!$H$5:$H$1000,IF($D$9="Todos","&gt;0",$D$9))),"00")&amp;IF($D$9="Todos","/"&amp;RIGHT(YEAR(_xlfn.MINIFS(Consolidado!$B$5:$B$1000,Consolidado!$E$5:$E$1000,$B31,Consolidado!$C$5:$C$1000,"Auditoría Interna",Consolidado!$K$5:$K$1000,"X",Consolidado!$H$5:$H$1000,IF($D$9="Todos","&gt;0",$D$9))),2),"")&amp;IF(_xlfn.MAXIFS(Consolidado!$B$5:$B$1000,Consolidado!$E$5:$E$1000,$B31,Consolidado!$C$5:$C$1000,"Auditoría Interna",Consolidado!$K$5:$K$1000,"X",Consolidado!$H$5:$H$1000,IF($D$9="Todos","&gt;0",$D$9))&lt;&gt;_xlfn.MINIFS(Consolidado!$B$5:$B$1000,Consolidado!$E$5:$E$1000,$B31,Consolidado!$C$5:$C$1000,"Auditoría Interna",Consolidado!$K$5:$K$1000,"X",Consolidado!$H$5:$H$1000,IF($D$9="Todos","&gt;0",$D$9))," y "&amp;TEXT(DAY(_xlfn.MAXIFS(Consolidado!$B$5:$B$1000,Consolidado!$E$5:$E$1000,$B31,Consolidado!$C$5:$C$1000,"Auditoría Interna",Consolidado!$K$5:$K$1000,"X",Consolidado!$H$5:$H$1000,IF($D$9="Todos","&gt;0",$D$9))),"00")&amp;"/"&amp;TEXT(MONTH(_xlfn.MAXIFS(Consolidado!$B$5:$B$1000,Consolidado!$E$5:$E$1000,$B31,Consolidado!$C$5:$C$1000,"Auditoría Interna",Consolidado!$K$5:$K$1000,"X",Consolidado!$H$5:$H$1000,IF($D$9="Todos","&gt;0",$D$9))),"00")&amp;IF($D$9="Todos","/"&amp;RIGHT(YEAR(_xlfn.MAXIFS(Consolidado!$B$5:$B$1000,Consolidado!$E$5:$E$1000,$B31,Consolidado!$C$5:$C$1000,"Auditoría Interna",Consolidado!$K$5:$K$1000,"X",Consolidado!$H$5:$H$1000,IF($D$9="Todos","&gt;0",$D$9))),2),""),""),""),IF(SUMIFS(Consolidado!$AD$5:$AD$1000,Consolidado!$E$5:$E$1000,$B31,Consolidado!$C$5:$C$1000,"Auditoría Externa",Consolidado!$K$5:$K$1000,"X",Consolidado!$H$5:$H$1000,IF($D$9="Todos","&gt;0",$D$9))&gt;0,"Externa "&amp;TEXT(DAY(_xlfn.MINIFS(Consolidado!$B$5:$B$1000,Consolidado!$E$5:$E$1000,$B31,Consolidado!$C$5:$C$1000,"Auditoría Externa",Consolidado!$K$5:$K$1000,"X",Consolidado!$H$5:$H$1000,IF($D$9="Todos","&gt;0",$D$9))),"00")&amp;"/"&amp;TEXT(MONTH(_xlfn.MINIFS(Consolidado!$B$5:$B$1000,Consolidado!$E$5:$E$1000,$B31,Consolidado!$C$5:$C$1000,"Auditoría Externa",Consolidado!$K$5:$K$1000,"X",Consolidado!$H$5:$H$1000,IF($D$9="Todos","&gt;0",$D$9))),"00")&amp;IF($D$9="Todos","/"&amp;RIGHT(YEAR(_xlfn.MINIFS(Consolidado!$B$5:$B$1000,Consolidado!$E$5:$E$1000,$B31,Consolidado!$C$5:$C$1000,"Auditoría Externa",Consolidado!$K$5:$K$1000,"X",Consolidado!$H$5:$H$1000,IF($D$9="Todos","&gt;0",$D$9))),2),"")&amp;IF(_xlfn.MAXIFS(Consolidado!$B$5:$B$1000,Consolidado!$E$5:$E$1000,$B31,Consolidado!$C$5:$C$1000,"Auditoría Externa",Consolidado!$K$5:$K$1000,"X",Consolidado!$H$5:$H$1000,IF($D$9="Todos","&gt;0",$D$9))&lt;&gt;_xlfn.MINIFS(Consolidado!$B$5:$B$1000,Consolidado!$E$5:$E$1000,$B31,Consolidado!$C$5:$C$1000,"Auditoría Externa",Consolidado!$K$5:$K$1000,"X",Consolidado!$H$5:$H$1000,IF($D$9="Todos","&gt;0",$D$9))," y "&amp;TEXT(DAY(_xlfn.MAXIFS(Consolidado!$B$5:$B$1000,Consolidado!$E$5:$E$1000,$B31,Consolidado!$C$5:$C$1000,"Auditoría Externa",Consolidado!$K$5:$K$1000,"X",Consolidado!$H$5:$H$1000,IF($D$9="Todos","&gt;0",$D$9))),"00")&amp;"/"&amp;TEXT(MONTH(_xlfn.MAXIFS(Consolidado!$B$5:$B$1000,Consolidado!$E$5:$E$1000,$B31,Consolidado!$C$5:$C$1000,"Auditoría Externa",Consolidado!$K$5:$K$1000,"X",Consolidado!$H$5:$H$1000,IF($D$9="Todos","&gt;0",$D$9))),"00")&amp;IF($D$9="Todos","/"&amp;RIGHT(YEAR(_xlfn.MAXIFS(Consolidado!$B$5:$B$1000,Consolidado!$E$5:$E$1000,$B31,Consolidado!$C$5:$C$1000,"Auditoría Externa",Consolidado!$K$5:$K$1000,"X",Consolidado!$H$5:$H$1000,IF($D$9="Todos","&gt;0",$D$9))),2),""),""),""),IF(SUMIFS(Consolidado!$AD$5:$AD$1000,Consolidado!$E$5:$E$1000,$B31,Consolidado!$C$5:$C$1000,"SSF",Consolidado!$K$5:$K$1000,"X",Consolidado!$H$5:$H$1000,IF($D$9="Todos","&gt;0",$D$9))&gt;0,"SSF "&amp;TEXT(DAY(_xlfn.MINIFS(Consolidado!$B$5:$B$1000,Consolidado!$E$5:$E$1000,$B31,Consolidado!$C$5:$C$1000,"SSF",Consolidado!$K$5:$K$1000,"X",Consolidado!$H$5:$H$1000,IF($D$9="Todos","&gt;0",$D$9))),"00")&amp;"/"&amp;TEXT(MONTH(_xlfn.MINIFS(Consolidado!$B$5:$B$1000,Consolidado!$E$5:$E$1000,$B31,Consolidado!$C$5:$C$1000,"SSF",Consolidado!$K$5:$K$1000,"X",Consolidado!$H$5:$H$1000,IF($D$9="Todos","&gt;0",$D$9))),"00")&amp;IF($D$9="Todos","/"&amp;RIGHT(YEAR(_xlfn.MINIFS(Consolidado!$B$5:$B$1000,Consolidado!$E$5:$E$1000,$B31,Consolidado!$C$5:$C$1000,"SSF",Consolidado!$K$5:$K$1000,"X",Consolidado!$H$5:$H$1000,IF($D$9="Todos","&gt;0",$D$9))),2),"")&amp;IF(_xlfn.MAXIFS(Consolidado!$B$5:$B$1000,Consolidado!$E$5:$E$1000,$B31,Consolidado!$C$5:$C$1000,"SSF",Consolidado!$K$5:$K$1000,"X",Consolidado!$H$5:$H$1000,IF($D$9="Todos","&gt;0",$D$9))&lt;&gt;_xlfn.MINIFS(Consolidado!$B$5:$B$1000,Consolidado!$E$5:$E$1000,$B31,Consolidado!$C$5:$C$1000,"SSF",Consolidado!$K$5:$K$1000,"X",Consolidado!$H$5:$H$1000,IF($D$9="Todos","&gt;0",$D$9))," y "&amp;TEXT(DAY(_xlfn.MAXIFS(Consolidado!$B$5:$B$1000,Consolidado!$E$5:$E$1000,$B31,Consolidado!$C$5:$C$1000,"SSF",Consolidado!$K$5:$K$1000,"X",Consolidado!$H$5:$H$1000,IF($D$9="Todos","&gt;0",$D$9))),"00")&amp;"/"&amp;TEXT(MONTH(_xlfn.MAXIFS(Consolidado!$B$5:$B$1000,Consolidado!$E$5:$E$1000,$B31,Consolidado!$C$5:$C$1000,"SSF",Consolidado!$K$5:$K$1000,"X",Consolidado!$H$5:$H$1000,IF($D$9="Todos","&gt;0",$D$9))),"00")&amp;IF($D$9="Todos","/"&amp;RIGHT(YEAR(_xlfn.MAXIFS(Consolidado!$B$5:$B$1000,Consolidado!$E$5:$E$1000,$B31,Consolidado!$C$5:$C$1000,"SSF",Consolidado!$K$5:$K$1000,"X",Consolidado!$H$5:$H$1000,IF($D$9="Todos","&gt;0",$D$9))),2),""),""),""),IF(SUMIFS(Consolidado!$AD$5:$AD$1000,Consolidado!$E$5:$E$1000,$B31,Consolidado!$C$5:$C$1000,"Comité de Supervisión",Consolidado!$K$5:$K$1000,"X",Consolidado!$H$5:$H$1000,IF($D$9="Todos","&gt;0",$D$9))&gt;0,"Comité Sup. "&amp;TEXT(DAY(_xlfn.MINIFS(Consolidado!$B$5:$B$1000,Consolidado!$E$5:$E$1000,$B31,Consolidado!$C$5:$C$1000,"Comité de Supervisión",Consolidado!$K$5:$K$1000,"X",Consolidado!$H$5:$H$1000,IF($D$9="Todos","&gt;0",$D$9))),"00")&amp;"/"&amp;TEXT(MONTH(_xlfn.MINIFS(Consolidado!$B$5:$B$1000,Consolidado!$E$5:$E$1000,$B31,Consolidado!$C$5:$C$1000,"Comité de Supervisión",Consolidado!$K$5:$K$1000,"X",Consolidado!$H$5:$H$1000,IF($D$9="Todos","&gt;0",$D$9))),"00")&amp;IF($D$9="Todos","/"&amp;RIGHT(YEAR(_xlfn.MINIFS(Consolidado!$B$5:$B$1000,Consolidado!$E$5:$E$1000,$B31,Consolidado!$C$5:$C$1000,"Comité de Supervisión",Consolidado!$K$5:$K$1000,"X",Consolidado!$H$5:$H$1000,IF($D$9="Todos","&gt;0",$D$9))),2),"")&amp;IF(_xlfn.MAXIFS(Consolidado!$B$5:$B$1000,Consolidado!$E$5:$E$1000,$B31,Consolidado!$C$5:$C$1000,"Comité de Supervisión",Consolidado!$K$5:$K$1000,"X",Consolidado!$H$5:$H$1000,IF($D$9="Todos","&gt;0",$D$9))&lt;&gt;_xlfn.MINIFS(Consolidado!$B$5:$B$1000,Consolidado!$E$5:$E$1000,$B31,Consolidado!$C$5:$C$1000,"Comité de Supervisión",Consolidado!$K$5:$K$1000,"X",Consolidado!$H$5:$H$1000,IF($D$9="Todos","&gt;0",$D$9))," y "&amp;TEXT(DAY(_xlfn.MAXIFS(Consolidado!$B$5:$B$1000,Consolidado!$E$5:$E$1000,$B31,Consolidado!$C$5:$C$1000,"Comité de Supervisión",Consolidado!$K$5:$K$1000,"X",Consolidado!$H$5:$H$1000,IF($D$9="Todos","&gt;0",$D$9))),"00")&amp;"/"&amp;TEXT(MONTH(_xlfn.MAXIFS(Consolidado!$B$5:$B$1000,Consolidado!$E$5:$E$1000,$B31,Consolidado!$C$5:$C$1000,"Comité de Supervisión",Consolidado!$K$5:$K$1000,"X",Consolidado!$H$5:$H$1000,IF($D$9="Todos","&gt;0",$D$9))),"00")&amp;IF($D$9="Todos","/"&amp;RIGHT(YEAR(_xlfn.MAXIFS(Consolidado!$B$5:$B$1000,Consolidado!$E$5:$E$1000,$B31,Consolidado!$C$5:$C$1000,"Comité de Supervisión",Consolidado!$K$5:$K$1000,"X",Consolidado!$H$5:$H$1000,IF($D$9="Todos","&gt;0",$D$9))),2),""),""),""),IF(SUMIFS(Consolidado!$AD$5:$AD$1000,Consolidado!$E$5:$E$1000,$B31,Consolidado!$C$5:$C$1000,"Consejo de Administración",Consolidado!$K$5:$K$1000,"X",Consolidado!$H$5:$H$1000,IF($D$9="Todos","&gt;0",$D$9))&gt;0,"Consejo "&amp;TEXT(DAY(_xlfn.MINIFS(Consolidado!$B$5:$B$1000,Consolidado!$E$5:$E$1000,$B31,Consolidado!$C$5:$C$1000,"Consejo de Administración",Consolidado!$K$5:$K$1000,"X",Consolidado!$H$5:$H$1000,IF($D$9="Todos","&gt;0",$D$9))),"00")&amp;"/"&amp;TEXT(MONTH(_xlfn.MINIFS(Consolidado!$B$5:$B$1000,Consolidado!$E$5:$E$1000,$B31,Consolidado!$C$5:$C$1000,"Consejo de Administración",Consolidado!$K$5:$K$1000,"X",Consolidado!$H$5:$H$1000,IF($D$9="Todos","&gt;0",$D$9))),"00")&amp;IF($D$9="Todos","/"&amp;RIGHT(YEAR(_xlfn.MINIFS(Consolidado!$B$5:$B$1000,Consolidado!$E$5:$E$1000,$B31,Consolidado!$C$5:$C$1000,"Consejo de Administración",Consolidado!$K$5:$K$1000,"X",Consolidado!$H$5:$H$1000,IF($D$9="Todos","&gt;0",$D$9))),2),"")&amp;IF(_xlfn.MAXIFS(Consolidado!$B$5:$B$1000,Consolidado!$E$5:$E$1000,$B31,Consolidado!$C$5:$C$1000,"Consejo de Administración",Consolidado!$K$5:$K$1000,"X",Consolidado!$H$5:$H$1000,IF($D$9="Todos","&gt;0",$D$9))&lt;&gt;_xlfn.MINIFS(Consolidado!$B$5:$B$1000,Consolidado!$E$5:$E$1000,$B31,Consolidado!$C$5:$C$1000,"Consejo de Administración",Consolidado!$K$5:$K$1000,"X",Consolidado!$H$5:$H$1000,IF($D$9="Todos","&gt;0",$D$9))," y "&amp;TEXT(DAY(_xlfn.MAXIFS(Consolidado!$B$5:$B$1000,Consolidado!$E$5:$E$1000,$B31,Consolidado!$C$5:$C$1000,"Consejo de Administración",Consolidado!$K$5:$K$1000,"X",Consolidado!$H$5:$H$1000,IF($D$9="Todos","&gt;0",$D$9))),"00")&amp;"/"&amp;TEXT(MONTH(_xlfn.MAXIFS(Consolidado!$B$5:$B$1000,Consolidado!$E$5:$E$1000,$B31,Consolidado!$C$5:$C$1000,"Consejo de Administración",Consolidado!$K$5:$K$1000,"X",Consolidado!$H$5:$H$1000,IF($D$9="Todos","&gt;0",$D$9))),"00")&amp;IF($D$9="Todos","/"&amp;RIGHT(YEAR(_xlfn.MAXIFS(Consolidado!$B$5:$B$1000,Consolidado!$E$5:$E$1000,$B31,Consolidado!$C$5:$C$1000,"Consejo de Administración",Consolidado!$K$5:$K$1000,"X",Consolidado!$H$5:$H$1000,IF($D$9="Todos","&gt;0",$D$9))),2),""),""),""),IF(SUMIFS(Consolidado!$AD$5:$AD$1000,Consolidado!$E$5:$E$1000,$B31,Consolidado!$C$5:$C$1000,"Otros",Consolidado!$K$5:$K$1000,"X",Consolidado!$H$5:$H$1000,IF($D$9="Todos","&gt;0",$D$9))&gt;0,"Otros "&amp;TEXT(DAY(_xlfn.MINIFS(Consolidado!$B$5:$B$1000,Consolidado!$E$5:$E$1000,$B31,Consolidado!$C$5:$C$1000,"Otros",Consolidado!$K$5:$K$1000,"X",Consolidado!$H$5:$H$1000,IF($D$9="Todos","&gt;0",$D$9))),"00")&amp;"/"&amp;TEXT(MONTH(_xlfn.MINIFS(Consolidado!$B$5:$B$1000,Consolidado!$E$5:$E$1000,$B31,Consolidado!$C$5:$C$1000,"Otros",Consolidado!$K$5:$K$1000,"X",Consolidado!$H$5:$H$1000,IF($D$9="Todos","&gt;0",$D$9))),"00")&amp;IF($D$9="Todos","/"&amp;RIGHT(YEAR(_xlfn.MINIFS(Consolidado!$B$5:$B$1000,Consolidado!$E$5:$E$1000,$B31,Consolidado!$C$5:$C$1000,"Otros",Consolidado!$K$5:$K$1000,"X",Consolidado!$H$5:$H$1000,IF($D$9="Todos","&gt;0",$D$9))),2),"")&amp;IF(_xlfn.MAXIFS(Consolidado!$B$5:$B$1000,Consolidado!$E$5:$E$1000,$B31,Consolidado!$C$5:$C$1000,"Otros",Consolidado!$K$5:$K$1000,"X",Consolidado!$H$5:$H$1000,IF($D$9="Todos","&gt;0",$D$9))&lt;&gt;_xlfn.MINIFS(Consolidado!$B$5:$B$1000,Consolidado!$E$5:$E$1000,$B31,Consolidado!$C$5:$C$1000,"Otros",Consolidado!$K$5:$K$1000,"X",Consolidado!$H$5:$H$1000,IF($D$9="Todos","&gt;0",$D$9))," y "&amp;TEXT(DAY(_xlfn.MAXIFS(Consolidado!$B$5:$B$1000,Consolidado!$E$5:$E$1000,$B31,Consolidado!$C$5:$C$1000,"Otros",Consolidado!$K$5:$K$1000,"X",Consolidado!$H$5:$H$1000,IF($D$9="Todos","&gt;0",$D$9))),"00")&amp;"/"&amp;TEXT(MONTH(_xlfn.MAXIFS(Consolidado!$B$5:$B$1000,Consolidado!$E$5:$E$1000,$B31,Consolidado!$C$5:$C$1000,"Otros",Consolidado!$K$5:$K$1000,"X",Consolidado!$H$5:$H$1000,IF($D$9="Todos","&gt;0",$D$9))),"00")&amp;IF($D$9="Todos","/"&amp;RIGHT(YEAR(_xlfn.MAXIFS(Consolidado!$B$5:$B$1000,Consolidado!$E$5:$E$1000,$B31,Consolidado!$C$5:$C$1000,"Otros",Consolidado!$K$5:$K$1000,"X",Consolidado!$H$5:$H$1000,IF($D$9="Todos","&gt;0",$D$9))),2),""),""),""))</f>
        <v/>
      </c>
      <c r="N31" s="37" t="str">
        <f aca="false">_xlfn.TEXTJOIN(" +"&amp;CHAR(10),TRUE(),IF(SUMIFS(Consolidado!$AD$5:$AD$1000,Consolidado!$E$5:$E$1000,$B31,Consolidado!$C$5:$C$1000,"Auditoría Interna",Consolidado!$L$5:$L$1000,"X",Consolidado!$H$5:$H$1000,IF($D$9="Todos","&gt;0",$D$9))&gt;0,"Interna "&amp;TEXT(DAY(_xlfn.MINIFS(Consolidado!$B$5:$B$1000,Consolidado!$E$5:$E$1000,$B31,Consolidado!$C$5:$C$1000,"Auditoría Interna",Consolidado!$L$5:$L$1000,"X",Consolidado!$H$5:$H$1000,IF($D$9="Todos","&gt;0",$D$9))),"00")&amp;"/"&amp;TEXT(MONTH(_xlfn.MINIFS(Consolidado!$B$5:$B$1000,Consolidado!$E$5:$E$1000,$B31,Consolidado!$C$5:$C$1000,"Auditoría Interna",Consolidado!$L$5:$L$1000,"X",Consolidado!$H$5:$H$1000,IF($D$9="Todos","&gt;0",$D$9))),"00")&amp;IF($D$9="Todos","/"&amp;RIGHT(YEAR(_xlfn.MINIFS(Consolidado!$B$5:$B$1000,Consolidado!$E$5:$E$1000,$B31,Consolidado!$C$5:$C$1000,"Auditoría Interna",Consolidado!$L$5:$L$1000,"X",Consolidado!$H$5:$H$1000,IF($D$9="Todos","&gt;0",$D$9))),2),"")&amp;IF(_xlfn.MAXIFS(Consolidado!$B$5:$B$1000,Consolidado!$E$5:$E$1000,$B31,Consolidado!$C$5:$C$1000,"Auditoría Interna",Consolidado!$L$5:$L$1000,"X",Consolidado!$H$5:$H$1000,IF($D$9="Todos","&gt;0",$D$9))&lt;&gt;_xlfn.MINIFS(Consolidado!$B$5:$B$1000,Consolidado!$E$5:$E$1000,$B31,Consolidado!$C$5:$C$1000,"Auditoría Interna",Consolidado!$L$5:$L$1000,"X",Consolidado!$H$5:$H$1000,IF($D$9="Todos","&gt;0",$D$9))," y "&amp;TEXT(DAY(_xlfn.MAXIFS(Consolidado!$B$5:$B$1000,Consolidado!$E$5:$E$1000,$B31,Consolidado!$C$5:$C$1000,"Auditoría Interna",Consolidado!$L$5:$L$1000,"X",Consolidado!$H$5:$H$1000,IF($D$9="Todos","&gt;0",$D$9))),"00")&amp;"/"&amp;TEXT(MONTH(_xlfn.MAXIFS(Consolidado!$B$5:$B$1000,Consolidado!$E$5:$E$1000,$B31,Consolidado!$C$5:$C$1000,"Auditoría Interna",Consolidado!$L$5:$L$1000,"X",Consolidado!$H$5:$H$1000,IF($D$9="Todos","&gt;0",$D$9))),"00")&amp;IF($D$9="Todos","/"&amp;RIGHT(YEAR(_xlfn.MAXIFS(Consolidado!$B$5:$B$1000,Consolidado!$E$5:$E$1000,$B31,Consolidado!$C$5:$C$1000,"Auditoría Interna",Consolidado!$L$5:$L$1000,"X",Consolidado!$H$5:$H$1000,IF($D$9="Todos","&gt;0",$D$9))),2),""),""),""),IF(SUMIFS(Consolidado!$AD$5:$AD$1000,Consolidado!$E$5:$E$1000,$B31,Consolidado!$C$5:$C$1000,"Auditoría Externa",Consolidado!$L$5:$L$1000,"X",Consolidado!$H$5:$H$1000,IF($D$9="Todos","&gt;0",$D$9))&gt;0,"Externa "&amp;TEXT(DAY(_xlfn.MINIFS(Consolidado!$B$5:$B$1000,Consolidado!$E$5:$E$1000,$B31,Consolidado!$C$5:$C$1000,"Auditoría Externa",Consolidado!$L$5:$L$1000,"X",Consolidado!$H$5:$H$1000,IF($D$9="Todos","&gt;0",$D$9))),"00")&amp;"/"&amp;TEXT(MONTH(_xlfn.MINIFS(Consolidado!$B$5:$B$1000,Consolidado!$E$5:$E$1000,$B31,Consolidado!$C$5:$C$1000,"Auditoría Externa",Consolidado!$L$5:$L$1000,"X",Consolidado!$H$5:$H$1000,IF($D$9="Todos","&gt;0",$D$9))),"00")&amp;IF($D$9="Todos","/"&amp;RIGHT(YEAR(_xlfn.MINIFS(Consolidado!$B$5:$B$1000,Consolidado!$E$5:$E$1000,$B31,Consolidado!$C$5:$C$1000,"Auditoría Externa",Consolidado!$L$5:$L$1000,"X",Consolidado!$H$5:$H$1000,IF($D$9="Todos","&gt;0",$D$9))),2),"")&amp;IF(_xlfn.MAXIFS(Consolidado!$B$5:$B$1000,Consolidado!$E$5:$E$1000,$B31,Consolidado!$C$5:$C$1000,"Auditoría Externa",Consolidado!$L$5:$L$1000,"X",Consolidado!$H$5:$H$1000,IF($D$9="Todos","&gt;0",$D$9))&lt;&gt;_xlfn.MINIFS(Consolidado!$B$5:$B$1000,Consolidado!$E$5:$E$1000,$B31,Consolidado!$C$5:$C$1000,"Auditoría Externa",Consolidado!$L$5:$L$1000,"X",Consolidado!$H$5:$H$1000,IF($D$9="Todos","&gt;0",$D$9))," y "&amp;TEXT(DAY(_xlfn.MAXIFS(Consolidado!$B$5:$B$1000,Consolidado!$E$5:$E$1000,$B31,Consolidado!$C$5:$C$1000,"Auditoría Externa",Consolidado!$L$5:$L$1000,"X",Consolidado!$H$5:$H$1000,IF($D$9="Todos","&gt;0",$D$9))),"00")&amp;"/"&amp;TEXT(MONTH(_xlfn.MAXIFS(Consolidado!$B$5:$B$1000,Consolidado!$E$5:$E$1000,$B31,Consolidado!$C$5:$C$1000,"Auditoría Externa",Consolidado!$L$5:$L$1000,"X",Consolidado!$H$5:$H$1000,IF($D$9="Todos","&gt;0",$D$9))),"00")&amp;IF($D$9="Todos","/"&amp;RIGHT(YEAR(_xlfn.MAXIFS(Consolidado!$B$5:$B$1000,Consolidado!$E$5:$E$1000,$B31,Consolidado!$C$5:$C$1000,"Auditoría Externa",Consolidado!$L$5:$L$1000,"X",Consolidado!$H$5:$H$1000,IF($D$9="Todos","&gt;0",$D$9))),2),""),""),""),IF(SUMIFS(Consolidado!$AD$5:$AD$1000,Consolidado!$E$5:$E$1000,$B31,Consolidado!$C$5:$C$1000,"SSF",Consolidado!$L$5:$L$1000,"X",Consolidado!$H$5:$H$1000,IF($D$9="Todos","&gt;0",$D$9))&gt;0,"SSF "&amp;TEXT(DAY(_xlfn.MINIFS(Consolidado!$B$5:$B$1000,Consolidado!$E$5:$E$1000,$B31,Consolidado!$C$5:$C$1000,"SSF",Consolidado!$L$5:$L$1000,"X",Consolidado!$H$5:$H$1000,IF($D$9="Todos","&gt;0",$D$9))),"00")&amp;"/"&amp;TEXT(MONTH(_xlfn.MINIFS(Consolidado!$B$5:$B$1000,Consolidado!$E$5:$E$1000,$B31,Consolidado!$C$5:$C$1000,"SSF",Consolidado!$L$5:$L$1000,"X",Consolidado!$H$5:$H$1000,IF($D$9="Todos","&gt;0",$D$9))),"00")&amp;IF($D$9="Todos","/"&amp;RIGHT(YEAR(_xlfn.MINIFS(Consolidado!$B$5:$B$1000,Consolidado!$E$5:$E$1000,$B31,Consolidado!$C$5:$C$1000,"SSF",Consolidado!$L$5:$L$1000,"X",Consolidado!$H$5:$H$1000,IF($D$9="Todos","&gt;0",$D$9))),2),"")&amp;IF(_xlfn.MAXIFS(Consolidado!$B$5:$B$1000,Consolidado!$E$5:$E$1000,$B31,Consolidado!$C$5:$C$1000,"SSF",Consolidado!$L$5:$L$1000,"X",Consolidado!$H$5:$H$1000,IF($D$9="Todos","&gt;0",$D$9))&lt;&gt;_xlfn.MINIFS(Consolidado!$B$5:$B$1000,Consolidado!$E$5:$E$1000,$B31,Consolidado!$C$5:$C$1000,"SSF",Consolidado!$L$5:$L$1000,"X",Consolidado!$H$5:$H$1000,IF($D$9="Todos","&gt;0",$D$9))," y "&amp;TEXT(DAY(_xlfn.MAXIFS(Consolidado!$B$5:$B$1000,Consolidado!$E$5:$E$1000,$B31,Consolidado!$C$5:$C$1000,"SSF",Consolidado!$L$5:$L$1000,"X",Consolidado!$H$5:$H$1000,IF($D$9="Todos","&gt;0",$D$9))),"00")&amp;"/"&amp;TEXT(MONTH(_xlfn.MAXIFS(Consolidado!$B$5:$B$1000,Consolidado!$E$5:$E$1000,$B31,Consolidado!$C$5:$C$1000,"SSF",Consolidado!$L$5:$L$1000,"X",Consolidado!$H$5:$H$1000,IF($D$9="Todos","&gt;0",$D$9))),"00")&amp;IF($D$9="Todos","/"&amp;RIGHT(YEAR(_xlfn.MAXIFS(Consolidado!$B$5:$B$1000,Consolidado!$E$5:$E$1000,$B31,Consolidado!$C$5:$C$1000,"SSF",Consolidado!$L$5:$L$1000,"X",Consolidado!$H$5:$H$1000,IF($D$9="Todos","&gt;0",$D$9))),2),""),""),""),IF(SUMIFS(Consolidado!$AD$5:$AD$1000,Consolidado!$E$5:$E$1000,$B31,Consolidado!$C$5:$C$1000,"Comité de Supervisión",Consolidado!$L$5:$L$1000,"X",Consolidado!$H$5:$H$1000,IF($D$9="Todos","&gt;0",$D$9))&gt;0,"Comité Sup. "&amp;TEXT(DAY(_xlfn.MINIFS(Consolidado!$B$5:$B$1000,Consolidado!$E$5:$E$1000,$B31,Consolidado!$C$5:$C$1000,"Comité de Supervisión",Consolidado!$L$5:$L$1000,"X",Consolidado!$H$5:$H$1000,IF($D$9="Todos","&gt;0",$D$9))),"00")&amp;"/"&amp;TEXT(MONTH(_xlfn.MINIFS(Consolidado!$B$5:$B$1000,Consolidado!$E$5:$E$1000,$B31,Consolidado!$C$5:$C$1000,"Comité de Supervisión",Consolidado!$L$5:$L$1000,"X",Consolidado!$H$5:$H$1000,IF($D$9="Todos","&gt;0",$D$9))),"00")&amp;IF($D$9="Todos","/"&amp;RIGHT(YEAR(_xlfn.MINIFS(Consolidado!$B$5:$B$1000,Consolidado!$E$5:$E$1000,$B31,Consolidado!$C$5:$C$1000,"Comité de Supervisión",Consolidado!$L$5:$L$1000,"X",Consolidado!$H$5:$H$1000,IF($D$9="Todos","&gt;0",$D$9))),2),"")&amp;IF(_xlfn.MAXIFS(Consolidado!$B$5:$B$1000,Consolidado!$E$5:$E$1000,$B31,Consolidado!$C$5:$C$1000,"Comité de Supervisión",Consolidado!$L$5:$L$1000,"X",Consolidado!$H$5:$H$1000,IF($D$9="Todos","&gt;0",$D$9))&lt;&gt;_xlfn.MINIFS(Consolidado!$B$5:$B$1000,Consolidado!$E$5:$E$1000,$B31,Consolidado!$C$5:$C$1000,"Comité de Supervisión",Consolidado!$L$5:$L$1000,"X",Consolidado!$H$5:$H$1000,IF($D$9="Todos","&gt;0",$D$9))," y "&amp;TEXT(DAY(_xlfn.MAXIFS(Consolidado!$B$5:$B$1000,Consolidado!$E$5:$E$1000,$B31,Consolidado!$C$5:$C$1000,"Comité de Supervisión",Consolidado!$L$5:$L$1000,"X",Consolidado!$H$5:$H$1000,IF($D$9="Todos","&gt;0",$D$9))),"00")&amp;"/"&amp;TEXT(MONTH(_xlfn.MAXIFS(Consolidado!$B$5:$B$1000,Consolidado!$E$5:$E$1000,$B31,Consolidado!$C$5:$C$1000,"Comité de Supervisión",Consolidado!$L$5:$L$1000,"X",Consolidado!$H$5:$H$1000,IF($D$9="Todos","&gt;0",$D$9))),"00")&amp;IF($D$9="Todos","/"&amp;RIGHT(YEAR(_xlfn.MAXIFS(Consolidado!$B$5:$B$1000,Consolidado!$E$5:$E$1000,$B31,Consolidado!$C$5:$C$1000,"Comité de Supervisión",Consolidado!$L$5:$L$1000,"X",Consolidado!$H$5:$H$1000,IF($D$9="Todos","&gt;0",$D$9))),2),""),""),""),IF(SUMIFS(Consolidado!$AD$5:$AD$1000,Consolidado!$E$5:$E$1000,$B31,Consolidado!$C$5:$C$1000,"Consejo de Administración",Consolidado!$L$5:$L$1000,"X",Consolidado!$H$5:$H$1000,IF($D$9="Todos","&gt;0",$D$9))&gt;0,"Consejo "&amp;TEXT(DAY(_xlfn.MINIFS(Consolidado!$B$5:$B$1000,Consolidado!$E$5:$E$1000,$B31,Consolidado!$C$5:$C$1000,"Consejo de Administración",Consolidado!$L$5:$L$1000,"X",Consolidado!$H$5:$H$1000,IF($D$9="Todos","&gt;0",$D$9))),"00")&amp;"/"&amp;TEXT(MONTH(_xlfn.MINIFS(Consolidado!$B$5:$B$1000,Consolidado!$E$5:$E$1000,$B31,Consolidado!$C$5:$C$1000,"Consejo de Administración",Consolidado!$L$5:$L$1000,"X",Consolidado!$H$5:$H$1000,IF($D$9="Todos","&gt;0",$D$9))),"00")&amp;IF($D$9="Todos","/"&amp;RIGHT(YEAR(_xlfn.MINIFS(Consolidado!$B$5:$B$1000,Consolidado!$E$5:$E$1000,$B31,Consolidado!$C$5:$C$1000,"Consejo de Administración",Consolidado!$L$5:$L$1000,"X",Consolidado!$H$5:$H$1000,IF($D$9="Todos","&gt;0",$D$9))),2),"")&amp;IF(_xlfn.MAXIFS(Consolidado!$B$5:$B$1000,Consolidado!$E$5:$E$1000,$B31,Consolidado!$C$5:$C$1000,"Consejo de Administración",Consolidado!$L$5:$L$1000,"X",Consolidado!$H$5:$H$1000,IF($D$9="Todos","&gt;0",$D$9))&lt;&gt;_xlfn.MINIFS(Consolidado!$B$5:$B$1000,Consolidado!$E$5:$E$1000,$B31,Consolidado!$C$5:$C$1000,"Consejo de Administración",Consolidado!$L$5:$L$1000,"X",Consolidado!$H$5:$H$1000,IF($D$9="Todos","&gt;0",$D$9))," y "&amp;TEXT(DAY(_xlfn.MAXIFS(Consolidado!$B$5:$B$1000,Consolidado!$E$5:$E$1000,$B31,Consolidado!$C$5:$C$1000,"Consejo de Administración",Consolidado!$L$5:$L$1000,"X",Consolidado!$H$5:$H$1000,IF($D$9="Todos","&gt;0",$D$9))),"00")&amp;"/"&amp;TEXT(MONTH(_xlfn.MAXIFS(Consolidado!$B$5:$B$1000,Consolidado!$E$5:$E$1000,$B31,Consolidado!$C$5:$C$1000,"Consejo de Administración",Consolidado!$L$5:$L$1000,"X",Consolidado!$H$5:$H$1000,IF($D$9="Todos","&gt;0",$D$9))),"00")&amp;IF($D$9="Todos","/"&amp;RIGHT(YEAR(_xlfn.MAXIFS(Consolidado!$B$5:$B$1000,Consolidado!$E$5:$E$1000,$B31,Consolidado!$C$5:$C$1000,"Consejo de Administración",Consolidado!$L$5:$L$1000,"X",Consolidado!$H$5:$H$1000,IF($D$9="Todos","&gt;0",$D$9))),2),""),""),""),IF(SUMIFS(Consolidado!$AD$5:$AD$1000,Consolidado!$E$5:$E$1000,$B31,Consolidado!$C$5:$C$1000,"Otros",Consolidado!$L$5:$L$1000,"X",Consolidado!$H$5:$H$1000,IF($D$9="Todos","&gt;0",$D$9))&gt;0,"Otros "&amp;TEXT(DAY(_xlfn.MINIFS(Consolidado!$B$5:$B$1000,Consolidado!$E$5:$E$1000,$B31,Consolidado!$C$5:$C$1000,"Otros",Consolidado!$L$5:$L$1000,"X",Consolidado!$H$5:$H$1000,IF($D$9="Todos","&gt;0",$D$9))),"00")&amp;"/"&amp;TEXT(MONTH(_xlfn.MINIFS(Consolidado!$B$5:$B$1000,Consolidado!$E$5:$E$1000,$B31,Consolidado!$C$5:$C$1000,"Otros",Consolidado!$L$5:$L$1000,"X",Consolidado!$H$5:$H$1000,IF($D$9="Todos","&gt;0",$D$9))),"00")&amp;IF($D$9="Todos","/"&amp;RIGHT(YEAR(_xlfn.MINIFS(Consolidado!$B$5:$B$1000,Consolidado!$E$5:$E$1000,$B31,Consolidado!$C$5:$C$1000,"Otros",Consolidado!$L$5:$L$1000,"X",Consolidado!$H$5:$H$1000,IF($D$9="Todos","&gt;0",$D$9))),2),"")&amp;IF(_xlfn.MAXIFS(Consolidado!$B$5:$B$1000,Consolidado!$E$5:$E$1000,$B31,Consolidado!$C$5:$C$1000,"Otros",Consolidado!$L$5:$L$1000,"X",Consolidado!$H$5:$H$1000,IF($D$9="Todos","&gt;0",$D$9))&lt;&gt;_xlfn.MINIFS(Consolidado!$B$5:$B$1000,Consolidado!$E$5:$E$1000,$B31,Consolidado!$C$5:$C$1000,"Otros",Consolidado!$L$5:$L$1000,"X",Consolidado!$H$5:$H$1000,IF($D$9="Todos","&gt;0",$D$9))," y "&amp;TEXT(DAY(_xlfn.MAXIFS(Consolidado!$B$5:$B$1000,Consolidado!$E$5:$E$1000,$B31,Consolidado!$C$5:$C$1000,"Otros",Consolidado!$L$5:$L$1000,"X",Consolidado!$H$5:$H$1000,IF($D$9="Todos","&gt;0",$D$9))),"00")&amp;"/"&amp;TEXT(MONTH(_xlfn.MAXIFS(Consolidado!$B$5:$B$1000,Consolidado!$E$5:$E$1000,$B31,Consolidado!$C$5:$C$1000,"Otros",Consolidado!$L$5:$L$1000,"X",Consolidado!$H$5:$H$1000,IF($D$9="Todos","&gt;0",$D$9))),"00")&amp;IF($D$9="Todos","/"&amp;RIGHT(YEAR(_xlfn.MAXIFS(Consolidado!$B$5:$B$1000,Consolidado!$E$5:$E$1000,$B31,Consolidado!$C$5:$C$1000,"Otros",Consolidado!$L$5:$L$1000,"X",Consolidado!$H$5:$H$1000,IF($D$9="Todos","&gt;0",$D$9))),2),""),""),""))</f>
        <v/>
      </c>
      <c r="O31" s="37" t="str">
        <f aca="false">_xlfn.TEXTJOIN(" +"&amp;CHAR(10),TRUE(),IF(SUMIFS(Consolidado!$AD$5:$AD$1000,Consolidado!$E$5:$E$1000,$B31,Consolidado!$C$5:$C$1000,"Auditoría Interna",Consolidado!$M$5:$M$1000,"X",Consolidado!$H$5:$H$1000,IF($D$9="Todos","&gt;0",$D$9))&gt;0,"Interna "&amp;TEXT(DAY(_xlfn.MINIFS(Consolidado!$B$5:$B$1000,Consolidado!$E$5:$E$1000,$B31,Consolidado!$C$5:$C$1000,"Auditoría Interna",Consolidado!$M$5:$M$1000,"X",Consolidado!$H$5:$H$1000,IF($D$9="Todos","&gt;0",$D$9))),"00")&amp;"/"&amp;TEXT(MONTH(_xlfn.MINIFS(Consolidado!$B$5:$B$1000,Consolidado!$E$5:$E$1000,$B31,Consolidado!$C$5:$C$1000,"Auditoría Interna",Consolidado!$M$5:$M$1000,"X",Consolidado!$H$5:$H$1000,IF($D$9="Todos","&gt;0",$D$9))),"00")&amp;IF($D$9="Todos","/"&amp;RIGHT(YEAR(_xlfn.MINIFS(Consolidado!$B$5:$B$1000,Consolidado!$E$5:$E$1000,$B31,Consolidado!$C$5:$C$1000,"Auditoría Interna",Consolidado!$M$5:$M$1000,"X",Consolidado!$H$5:$H$1000,IF($D$9="Todos","&gt;0",$D$9))),2),"")&amp;IF(_xlfn.MAXIFS(Consolidado!$B$5:$B$1000,Consolidado!$E$5:$E$1000,$B31,Consolidado!$C$5:$C$1000,"Auditoría Interna",Consolidado!$M$5:$M$1000,"X",Consolidado!$H$5:$H$1000,IF($D$9="Todos","&gt;0",$D$9))&lt;&gt;_xlfn.MINIFS(Consolidado!$B$5:$B$1000,Consolidado!$E$5:$E$1000,$B31,Consolidado!$C$5:$C$1000,"Auditoría Interna",Consolidado!$M$5:$M$1000,"X",Consolidado!$H$5:$H$1000,IF($D$9="Todos","&gt;0",$D$9))," y "&amp;TEXT(DAY(_xlfn.MAXIFS(Consolidado!$B$5:$B$1000,Consolidado!$E$5:$E$1000,$B31,Consolidado!$C$5:$C$1000,"Auditoría Interna",Consolidado!$M$5:$M$1000,"X",Consolidado!$H$5:$H$1000,IF($D$9="Todos","&gt;0",$D$9))),"00")&amp;"/"&amp;TEXT(MONTH(_xlfn.MAXIFS(Consolidado!$B$5:$B$1000,Consolidado!$E$5:$E$1000,$B31,Consolidado!$C$5:$C$1000,"Auditoría Interna",Consolidado!$M$5:$M$1000,"X",Consolidado!$H$5:$H$1000,IF($D$9="Todos","&gt;0",$D$9))),"00")&amp;IF($D$9="Todos","/"&amp;RIGHT(YEAR(_xlfn.MAXIFS(Consolidado!$B$5:$B$1000,Consolidado!$E$5:$E$1000,$B31,Consolidado!$C$5:$C$1000,"Auditoría Interna",Consolidado!$M$5:$M$1000,"X",Consolidado!$H$5:$H$1000,IF($D$9="Todos","&gt;0",$D$9))),2),""),""),""),IF(SUMIFS(Consolidado!$AD$5:$AD$1000,Consolidado!$E$5:$E$1000,$B31,Consolidado!$C$5:$C$1000,"Auditoría Externa",Consolidado!$M$5:$M$1000,"X",Consolidado!$H$5:$H$1000,IF($D$9="Todos","&gt;0",$D$9))&gt;0,"Externa "&amp;TEXT(DAY(_xlfn.MINIFS(Consolidado!$B$5:$B$1000,Consolidado!$E$5:$E$1000,$B31,Consolidado!$C$5:$C$1000,"Auditoría Externa",Consolidado!$M$5:$M$1000,"X",Consolidado!$H$5:$H$1000,IF($D$9="Todos","&gt;0",$D$9))),"00")&amp;"/"&amp;TEXT(MONTH(_xlfn.MINIFS(Consolidado!$B$5:$B$1000,Consolidado!$E$5:$E$1000,$B31,Consolidado!$C$5:$C$1000,"Auditoría Externa",Consolidado!$M$5:$M$1000,"X",Consolidado!$H$5:$H$1000,IF($D$9="Todos","&gt;0",$D$9))),"00")&amp;IF($D$9="Todos","/"&amp;RIGHT(YEAR(_xlfn.MINIFS(Consolidado!$B$5:$B$1000,Consolidado!$E$5:$E$1000,$B31,Consolidado!$C$5:$C$1000,"Auditoría Externa",Consolidado!$M$5:$M$1000,"X",Consolidado!$H$5:$H$1000,IF($D$9="Todos","&gt;0",$D$9))),2),"")&amp;IF(_xlfn.MAXIFS(Consolidado!$B$5:$B$1000,Consolidado!$E$5:$E$1000,$B31,Consolidado!$C$5:$C$1000,"Auditoría Externa",Consolidado!$M$5:$M$1000,"X",Consolidado!$H$5:$H$1000,IF($D$9="Todos","&gt;0",$D$9))&lt;&gt;_xlfn.MINIFS(Consolidado!$B$5:$B$1000,Consolidado!$E$5:$E$1000,$B31,Consolidado!$C$5:$C$1000,"Auditoría Externa",Consolidado!$M$5:$M$1000,"X",Consolidado!$H$5:$H$1000,IF($D$9="Todos","&gt;0",$D$9))," y "&amp;TEXT(DAY(_xlfn.MAXIFS(Consolidado!$B$5:$B$1000,Consolidado!$E$5:$E$1000,$B31,Consolidado!$C$5:$C$1000,"Auditoría Externa",Consolidado!$M$5:$M$1000,"X",Consolidado!$H$5:$H$1000,IF($D$9="Todos","&gt;0",$D$9))),"00")&amp;"/"&amp;TEXT(MONTH(_xlfn.MAXIFS(Consolidado!$B$5:$B$1000,Consolidado!$E$5:$E$1000,$B31,Consolidado!$C$5:$C$1000,"Auditoría Externa",Consolidado!$M$5:$M$1000,"X",Consolidado!$H$5:$H$1000,IF($D$9="Todos","&gt;0",$D$9))),"00")&amp;IF($D$9="Todos","/"&amp;RIGHT(YEAR(_xlfn.MAXIFS(Consolidado!$B$5:$B$1000,Consolidado!$E$5:$E$1000,$B31,Consolidado!$C$5:$C$1000,"Auditoría Externa",Consolidado!$M$5:$M$1000,"X",Consolidado!$H$5:$H$1000,IF($D$9="Todos","&gt;0",$D$9))),2),""),""),""),IF(SUMIFS(Consolidado!$AD$5:$AD$1000,Consolidado!$E$5:$E$1000,$B31,Consolidado!$C$5:$C$1000,"SSF",Consolidado!$M$5:$M$1000,"X",Consolidado!$H$5:$H$1000,IF($D$9="Todos","&gt;0",$D$9))&gt;0,"SSF "&amp;TEXT(DAY(_xlfn.MINIFS(Consolidado!$B$5:$B$1000,Consolidado!$E$5:$E$1000,$B31,Consolidado!$C$5:$C$1000,"SSF",Consolidado!$M$5:$M$1000,"X",Consolidado!$H$5:$H$1000,IF($D$9="Todos","&gt;0",$D$9))),"00")&amp;"/"&amp;TEXT(MONTH(_xlfn.MINIFS(Consolidado!$B$5:$B$1000,Consolidado!$E$5:$E$1000,$B31,Consolidado!$C$5:$C$1000,"SSF",Consolidado!$M$5:$M$1000,"X",Consolidado!$H$5:$H$1000,IF($D$9="Todos","&gt;0",$D$9))),"00")&amp;IF($D$9="Todos","/"&amp;RIGHT(YEAR(_xlfn.MINIFS(Consolidado!$B$5:$B$1000,Consolidado!$E$5:$E$1000,$B31,Consolidado!$C$5:$C$1000,"SSF",Consolidado!$M$5:$M$1000,"X",Consolidado!$H$5:$H$1000,IF($D$9="Todos","&gt;0",$D$9))),2),"")&amp;IF(_xlfn.MAXIFS(Consolidado!$B$5:$B$1000,Consolidado!$E$5:$E$1000,$B31,Consolidado!$C$5:$C$1000,"SSF",Consolidado!$M$5:$M$1000,"X",Consolidado!$H$5:$H$1000,IF($D$9="Todos","&gt;0",$D$9))&lt;&gt;_xlfn.MINIFS(Consolidado!$B$5:$B$1000,Consolidado!$E$5:$E$1000,$B31,Consolidado!$C$5:$C$1000,"SSF",Consolidado!$M$5:$M$1000,"X",Consolidado!$H$5:$H$1000,IF($D$9="Todos","&gt;0",$D$9))," y "&amp;TEXT(DAY(_xlfn.MAXIFS(Consolidado!$B$5:$B$1000,Consolidado!$E$5:$E$1000,$B31,Consolidado!$C$5:$C$1000,"SSF",Consolidado!$M$5:$M$1000,"X",Consolidado!$H$5:$H$1000,IF($D$9="Todos","&gt;0",$D$9))),"00")&amp;"/"&amp;TEXT(MONTH(_xlfn.MAXIFS(Consolidado!$B$5:$B$1000,Consolidado!$E$5:$E$1000,$B31,Consolidado!$C$5:$C$1000,"SSF",Consolidado!$M$5:$M$1000,"X",Consolidado!$H$5:$H$1000,IF($D$9="Todos","&gt;0",$D$9))),"00")&amp;IF($D$9="Todos","/"&amp;RIGHT(YEAR(_xlfn.MAXIFS(Consolidado!$B$5:$B$1000,Consolidado!$E$5:$E$1000,$B31,Consolidado!$C$5:$C$1000,"SSF",Consolidado!$M$5:$M$1000,"X",Consolidado!$H$5:$H$1000,IF($D$9="Todos","&gt;0",$D$9))),2),""),""),""),IF(SUMIFS(Consolidado!$AD$5:$AD$1000,Consolidado!$E$5:$E$1000,$B31,Consolidado!$C$5:$C$1000,"Comité de Supervisión",Consolidado!$M$5:$M$1000,"X",Consolidado!$H$5:$H$1000,IF($D$9="Todos","&gt;0",$D$9))&gt;0,"Comité Sup. "&amp;TEXT(DAY(_xlfn.MINIFS(Consolidado!$B$5:$B$1000,Consolidado!$E$5:$E$1000,$B31,Consolidado!$C$5:$C$1000,"Comité de Supervisión",Consolidado!$M$5:$M$1000,"X",Consolidado!$H$5:$H$1000,IF($D$9="Todos","&gt;0",$D$9))),"00")&amp;"/"&amp;TEXT(MONTH(_xlfn.MINIFS(Consolidado!$B$5:$B$1000,Consolidado!$E$5:$E$1000,$B31,Consolidado!$C$5:$C$1000,"Comité de Supervisión",Consolidado!$M$5:$M$1000,"X",Consolidado!$H$5:$H$1000,IF($D$9="Todos","&gt;0",$D$9))),"00")&amp;IF($D$9="Todos","/"&amp;RIGHT(YEAR(_xlfn.MINIFS(Consolidado!$B$5:$B$1000,Consolidado!$E$5:$E$1000,$B31,Consolidado!$C$5:$C$1000,"Comité de Supervisión",Consolidado!$M$5:$M$1000,"X",Consolidado!$H$5:$H$1000,IF($D$9="Todos","&gt;0",$D$9))),2),"")&amp;IF(_xlfn.MAXIFS(Consolidado!$B$5:$B$1000,Consolidado!$E$5:$E$1000,$B31,Consolidado!$C$5:$C$1000,"Comité de Supervisión",Consolidado!$M$5:$M$1000,"X",Consolidado!$H$5:$H$1000,IF($D$9="Todos","&gt;0",$D$9))&lt;&gt;_xlfn.MINIFS(Consolidado!$B$5:$B$1000,Consolidado!$E$5:$E$1000,$B31,Consolidado!$C$5:$C$1000,"Comité de Supervisión",Consolidado!$M$5:$M$1000,"X",Consolidado!$H$5:$H$1000,IF($D$9="Todos","&gt;0",$D$9))," y "&amp;TEXT(DAY(_xlfn.MAXIFS(Consolidado!$B$5:$B$1000,Consolidado!$E$5:$E$1000,$B31,Consolidado!$C$5:$C$1000,"Comité de Supervisión",Consolidado!$M$5:$M$1000,"X",Consolidado!$H$5:$H$1000,IF($D$9="Todos","&gt;0",$D$9))),"00")&amp;"/"&amp;TEXT(MONTH(_xlfn.MAXIFS(Consolidado!$B$5:$B$1000,Consolidado!$E$5:$E$1000,$B31,Consolidado!$C$5:$C$1000,"Comité de Supervisión",Consolidado!$M$5:$M$1000,"X",Consolidado!$H$5:$H$1000,IF($D$9="Todos","&gt;0",$D$9))),"00")&amp;IF($D$9="Todos","/"&amp;RIGHT(YEAR(_xlfn.MAXIFS(Consolidado!$B$5:$B$1000,Consolidado!$E$5:$E$1000,$B31,Consolidado!$C$5:$C$1000,"Comité de Supervisión",Consolidado!$M$5:$M$1000,"X",Consolidado!$H$5:$H$1000,IF($D$9="Todos","&gt;0",$D$9))),2),""),""),""),IF(SUMIFS(Consolidado!$AD$5:$AD$1000,Consolidado!$E$5:$E$1000,$B31,Consolidado!$C$5:$C$1000,"Consejo de Administración",Consolidado!$M$5:$M$1000,"X",Consolidado!$H$5:$H$1000,IF($D$9="Todos","&gt;0",$D$9))&gt;0,"Consejo "&amp;TEXT(DAY(_xlfn.MINIFS(Consolidado!$B$5:$B$1000,Consolidado!$E$5:$E$1000,$B31,Consolidado!$C$5:$C$1000,"Consejo de Administración",Consolidado!$M$5:$M$1000,"X",Consolidado!$H$5:$H$1000,IF($D$9="Todos","&gt;0",$D$9))),"00")&amp;"/"&amp;TEXT(MONTH(_xlfn.MINIFS(Consolidado!$B$5:$B$1000,Consolidado!$E$5:$E$1000,$B31,Consolidado!$C$5:$C$1000,"Consejo de Administración",Consolidado!$M$5:$M$1000,"X",Consolidado!$H$5:$H$1000,IF($D$9="Todos","&gt;0",$D$9))),"00")&amp;IF($D$9="Todos","/"&amp;RIGHT(YEAR(_xlfn.MINIFS(Consolidado!$B$5:$B$1000,Consolidado!$E$5:$E$1000,$B31,Consolidado!$C$5:$C$1000,"Consejo de Administración",Consolidado!$M$5:$M$1000,"X",Consolidado!$H$5:$H$1000,IF($D$9="Todos","&gt;0",$D$9))),2),"")&amp;IF(_xlfn.MAXIFS(Consolidado!$B$5:$B$1000,Consolidado!$E$5:$E$1000,$B31,Consolidado!$C$5:$C$1000,"Consejo de Administración",Consolidado!$M$5:$M$1000,"X",Consolidado!$H$5:$H$1000,IF($D$9="Todos","&gt;0",$D$9))&lt;&gt;_xlfn.MINIFS(Consolidado!$B$5:$B$1000,Consolidado!$E$5:$E$1000,$B31,Consolidado!$C$5:$C$1000,"Consejo de Administración",Consolidado!$M$5:$M$1000,"X",Consolidado!$H$5:$H$1000,IF($D$9="Todos","&gt;0",$D$9))," y "&amp;TEXT(DAY(_xlfn.MAXIFS(Consolidado!$B$5:$B$1000,Consolidado!$E$5:$E$1000,$B31,Consolidado!$C$5:$C$1000,"Consejo de Administración",Consolidado!$M$5:$M$1000,"X",Consolidado!$H$5:$H$1000,IF($D$9="Todos","&gt;0",$D$9))),"00")&amp;"/"&amp;TEXT(MONTH(_xlfn.MAXIFS(Consolidado!$B$5:$B$1000,Consolidado!$E$5:$E$1000,$B31,Consolidado!$C$5:$C$1000,"Consejo de Administración",Consolidado!$M$5:$M$1000,"X",Consolidado!$H$5:$H$1000,IF($D$9="Todos","&gt;0",$D$9))),"00")&amp;IF($D$9="Todos","/"&amp;RIGHT(YEAR(_xlfn.MAXIFS(Consolidado!$B$5:$B$1000,Consolidado!$E$5:$E$1000,$B31,Consolidado!$C$5:$C$1000,"Consejo de Administración",Consolidado!$M$5:$M$1000,"X",Consolidado!$H$5:$H$1000,IF($D$9="Todos","&gt;0",$D$9))),2),""),""),""),IF(SUMIFS(Consolidado!$AD$5:$AD$1000,Consolidado!$E$5:$E$1000,$B31,Consolidado!$C$5:$C$1000,"Otros",Consolidado!$M$5:$M$1000,"X",Consolidado!$H$5:$H$1000,IF($D$9="Todos","&gt;0",$D$9))&gt;0,"Otros "&amp;TEXT(DAY(_xlfn.MINIFS(Consolidado!$B$5:$B$1000,Consolidado!$E$5:$E$1000,$B31,Consolidado!$C$5:$C$1000,"Otros",Consolidado!$M$5:$M$1000,"X",Consolidado!$H$5:$H$1000,IF($D$9="Todos","&gt;0",$D$9))),"00")&amp;"/"&amp;TEXT(MONTH(_xlfn.MINIFS(Consolidado!$B$5:$B$1000,Consolidado!$E$5:$E$1000,$B31,Consolidado!$C$5:$C$1000,"Otros",Consolidado!$M$5:$M$1000,"X",Consolidado!$H$5:$H$1000,IF($D$9="Todos","&gt;0",$D$9))),"00")&amp;IF($D$9="Todos","/"&amp;RIGHT(YEAR(_xlfn.MINIFS(Consolidado!$B$5:$B$1000,Consolidado!$E$5:$E$1000,$B31,Consolidado!$C$5:$C$1000,"Otros",Consolidado!$M$5:$M$1000,"X",Consolidado!$H$5:$H$1000,IF($D$9="Todos","&gt;0",$D$9))),2),"")&amp;IF(_xlfn.MAXIFS(Consolidado!$B$5:$B$1000,Consolidado!$E$5:$E$1000,$B31,Consolidado!$C$5:$C$1000,"Otros",Consolidado!$M$5:$M$1000,"X",Consolidado!$H$5:$H$1000,IF($D$9="Todos","&gt;0",$D$9))&lt;&gt;_xlfn.MINIFS(Consolidado!$B$5:$B$1000,Consolidado!$E$5:$E$1000,$B31,Consolidado!$C$5:$C$1000,"Otros",Consolidado!$M$5:$M$1000,"X",Consolidado!$H$5:$H$1000,IF($D$9="Todos","&gt;0",$D$9))," y "&amp;TEXT(DAY(_xlfn.MAXIFS(Consolidado!$B$5:$B$1000,Consolidado!$E$5:$E$1000,$B31,Consolidado!$C$5:$C$1000,"Otros",Consolidado!$M$5:$M$1000,"X",Consolidado!$H$5:$H$1000,IF($D$9="Todos","&gt;0",$D$9))),"00")&amp;"/"&amp;TEXT(MONTH(_xlfn.MAXIFS(Consolidado!$B$5:$B$1000,Consolidado!$E$5:$E$1000,$B31,Consolidado!$C$5:$C$1000,"Otros",Consolidado!$M$5:$M$1000,"X",Consolidado!$H$5:$H$1000,IF($D$9="Todos","&gt;0",$D$9))),"00")&amp;IF($D$9="Todos","/"&amp;RIGHT(YEAR(_xlfn.MAXIFS(Consolidado!$B$5:$B$1000,Consolidado!$E$5:$E$1000,$B31,Consolidado!$C$5:$C$1000,"Otros",Consolidado!$M$5:$M$1000,"X",Consolidado!$H$5:$H$1000,IF($D$9="Todos","&gt;0",$D$9))),2),""),""),""))</f>
        <v/>
      </c>
      <c r="P31" s="37" t="str">
        <f aca="false">_xlfn.TEXTJOIN(" +"&amp;CHAR(10),TRUE(),IF(SUMIFS(Consolidado!$AD$5:$AD$1000,Consolidado!$E$5:$E$1000,$B31,Consolidado!$C$5:$C$1000,"Auditoría Interna",Consolidado!$N$5:$N$1000,"X",Consolidado!$H$5:$H$1000,IF($D$9="Todos","&gt;0",$D$9))&gt;0,"Interna "&amp;TEXT(DAY(_xlfn.MINIFS(Consolidado!$B$5:$B$1000,Consolidado!$E$5:$E$1000,$B31,Consolidado!$C$5:$C$1000,"Auditoría Interna",Consolidado!$N$5:$N$1000,"X",Consolidado!$H$5:$H$1000,IF($D$9="Todos","&gt;0",$D$9))),"00")&amp;"/"&amp;TEXT(MONTH(_xlfn.MINIFS(Consolidado!$B$5:$B$1000,Consolidado!$E$5:$E$1000,$B31,Consolidado!$C$5:$C$1000,"Auditoría Interna",Consolidado!$N$5:$N$1000,"X",Consolidado!$H$5:$H$1000,IF($D$9="Todos","&gt;0",$D$9))),"00")&amp;IF($D$9="Todos","/"&amp;RIGHT(YEAR(_xlfn.MINIFS(Consolidado!$B$5:$B$1000,Consolidado!$E$5:$E$1000,$B31,Consolidado!$C$5:$C$1000,"Auditoría Interna",Consolidado!$N$5:$N$1000,"X",Consolidado!$H$5:$H$1000,IF($D$9="Todos","&gt;0",$D$9))),2),"")&amp;IF(_xlfn.MAXIFS(Consolidado!$B$5:$B$1000,Consolidado!$E$5:$E$1000,$B31,Consolidado!$C$5:$C$1000,"Auditoría Interna",Consolidado!$N$5:$N$1000,"X",Consolidado!$H$5:$H$1000,IF($D$9="Todos","&gt;0",$D$9))&lt;&gt;_xlfn.MINIFS(Consolidado!$B$5:$B$1000,Consolidado!$E$5:$E$1000,$B31,Consolidado!$C$5:$C$1000,"Auditoría Interna",Consolidado!$N$5:$N$1000,"X",Consolidado!$H$5:$H$1000,IF($D$9="Todos","&gt;0",$D$9))," y "&amp;TEXT(DAY(_xlfn.MAXIFS(Consolidado!$B$5:$B$1000,Consolidado!$E$5:$E$1000,$B31,Consolidado!$C$5:$C$1000,"Auditoría Interna",Consolidado!$N$5:$N$1000,"X",Consolidado!$H$5:$H$1000,IF($D$9="Todos","&gt;0",$D$9))),"00")&amp;"/"&amp;TEXT(MONTH(_xlfn.MAXIFS(Consolidado!$B$5:$B$1000,Consolidado!$E$5:$E$1000,$B31,Consolidado!$C$5:$C$1000,"Auditoría Interna",Consolidado!$N$5:$N$1000,"X",Consolidado!$H$5:$H$1000,IF($D$9="Todos","&gt;0",$D$9))),"00")&amp;IF($D$9="Todos","/"&amp;RIGHT(YEAR(_xlfn.MAXIFS(Consolidado!$B$5:$B$1000,Consolidado!$E$5:$E$1000,$B31,Consolidado!$C$5:$C$1000,"Auditoría Interna",Consolidado!$N$5:$N$1000,"X",Consolidado!$H$5:$H$1000,IF($D$9="Todos","&gt;0",$D$9))),2),""),""),""),IF(SUMIFS(Consolidado!$AD$5:$AD$1000,Consolidado!$E$5:$E$1000,$B31,Consolidado!$C$5:$C$1000,"Auditoría Externa",Consolidado!$N$5:$N$1000,"X",Consolidado!$H$5:$H$1000,IF($D$9="Todos","&gt;0",$D$9))&gt;0,"Externa "&amp;TEXT(DAY(_xlfn.MINIFS(Consolidado!$B$5:$B$1000,Consolidado!$E$5:$E$1000,$B31,Consolidado!$C$5:$C$1000,"Auditoría Externa",Consolidado!$N$5:$N$1000,"X",Consolidado!$H$5:$H$1000,IF($D$9="Todos","&gt;0",$D$9))),"00")&amp;"/"&amp;TEXT(MONTH(_xlfn.MINIFS(Consolidado!$B$5:$B$1000,Consolidado!$E$5:$E$1000,$B31,Consolidado!$C$5:$C$1000,"Auditoría Externa",Consolidado!$N$5:$N$1000,"X",Consolidado!$H$5:$H$1000,IF($D$9="Todos","&gt;0",$D$9))),"00")&amp;IF($D$9="Todos","/"&amp;RIGHT(YEAR(_xlfn.MINIFS(Consolidado!$B$5:$B$1000,Consolidado!$E$5:$E$1000,$B31,Consolidado!$C$5:$C$1000,"Auditoría Externa",Consolidado!$N$5:$N$1000,"X",Consolidado!$H$5:$H$1000,IF($D$9="Todos","&gt;0",$D$9))),2),"")&amp;IF(_xlfn.MAXIFS(Consolidado!$B$5:$B$1000,Consolidado!$E$5:$E$1000,$B31,Consolidado!$C$5:$C$1000,"Auditoría Externa",Consolidado!$N$5:$N$1000,"X",Consolidado!$H$5:$H$1000,IF($D$9="Todos","&gt;0",$D$9))&lt;&gt;_xlfn.MINIFS(Consolidado!$B$5:$B$1000,Consolidado!$E$5:$E$1000,$B31,Consolidado!$C$5:$C$1000,"Auditoría Externa",Consolidado!$N$5:$N$1000,"X",Consolidado!$H$5:$H$1000,IF($D$9="Todos","&gt;0",$D$9))," y "&amp;TEXT(DAY(_xlfn.MAXIFS(Consolidado!$B$5:$B$1000,Consolidado!$E$5:$E$1000,$B31,Consolidado!$C$5:$C$1000,"Auditoría Externa",Consolidado!$N$5:$N$1000,"X",Consolidado!$H$5:$H$1000,IF($D$9="Todos","&gt;0",$D$9))),"00")&amp;"/"&amp;TEXT(MONTH(_xlfn.MAXIFS(Consolidado!$B$5:$B$1000,Consolidado!$E$5:$E$1000,$B31,Consolidado!$C$5:$C$1000,"Auditoría Externa",Consolidado!$N$5:$N$1000,"X",Consolidado!$H$5:$H$1000,IF($D$9="Todos","&gt;0",$D$9))),"00")&amp;IF($D$9="Todos","/"&amp;RIGHT(YEAR(_xlfn.MAXIFS(Consolidado!$B$5:$B$1000,Consolidado!$E$5:$E$1000,$B31,Consolidado!$C$5:$C$1000,"Auditoría Externa",Consolidado!$N$5:$N$1000,"X",Consolidado!$H$5:$H$1000,IF($D$9="Todos","&gt;0",$D$9))),2),""),""),""),IF(SUMIFS(Consolidado!$AD$5:$AD$1000,Consolidado!$E$5:$E$1000,$B31,Consolidado!$C$5:$C$1000,"SSF",Consolidado!$N$5:$N$1000,"X",Consolidado!$H$5:$H$1000,IF($D$9="Todos","&gt;0",$D$9))&gt;0,"SSF "&amp;TEXT(DAY(_xlfn.MINIFS(Consolidado!$B$5:$B$1000,Consolidado!$E$5:$E$1000,$B31,Consolidado!$C$5:$C$1000,"SSF",Consolidado!$N$5:$N$1000,"X",Consolidado!$H$5:$H$1000,IF($D$9="Todos","&gt;0",$D$9))),"00")&amp;"/"&amp;TEXT(MONTH(_xlfn.MINIFS(Consolidado!$B$5:$B$1000,Consolidado!$E$5:$E$1000,$B31,Consolidado!$C$5:$C$1000,"SSF",Consolidado!$N$5:$N$1000,"X",Consolidado!$H$5:$H$1000,IF($D$9="Todos","&gt;0",$D$9))),"00")&amp;IF($D$9="Todos","/"&amp;RIGHT(YEAR(_xlfn.MINIFS(Consolidado!$B$5:$B$1000,Consolidado!$E$5:$E$1000,$B31,Consolidado!$C$5:$C$1000,"SSF",Consolidado!$N$5:$N$1000,"X",Consolidado!$H$5:$H$1000,IF($D$9="Todos","&gt;0",$D$9))),2),"")&amp;IF(_xlfn.MAXIFS(Consolidado!$B$5:$B$1000,Consolidado!$E$5:$E$1000,$B31,Consolidado!$C$5:$C$1000,"SSF",Consolidado!$N$5:$N$1000,"X",Consolidado!$H$5:$H$1000,IF($D$9="Todos","&gt;0",$D$9))&lt;&gt;_xlfn.MINIFS(Consolidado!$B$5:$B$1000,Consolidado!$E$5:$E$1000,$B31,Consolidado!$C$5:$C$1000,"SSF",Consolidado!$N$5:$N$1000,"X",Consolidado!$H$5:$H$1000,IF($D$9="Todos","&gt;0",$D$9))," y "&amp;TEXT(DAY(_xlfn.MAXIFS(Consolidado!$B$5:$B$1000,Consolidado!$E$5:$E$1000,$B31,Consolidado!$C$5:$C$1000,"SSF",Consolidado!$N$5:$N$1000,"X",Consolidado!$H$5:$H$1000,IF($D$9="Todos","&gt;0",$D$9))),"00")&amp;"/"&amp;TEXT(MONTH(_xlfn.MAXIFS(Consolidado!$B$5:$B$1000,Consolidado!$E$5:$E$1000,$B31,Consolidado!$C$5:$C$1000,"SSF",Consolidado!$N$5:$N$1000,"X",Consolidado!$H$5:$H$1000,IF($D$9="Todos","&gt;0",$D$9))),"00")&amp;IF($D$9="Todos","/"&amp;RIGHT(YEAR(_xlfn.MAXIFS(Consolidado!$B$5:$B$1000,Consolidado!$E$5:$E$1000,$B31,Consolidado!$C$5:$C$1000,"SSF",Consolidado!$N$5:$N$1000,"X",Consolidado!$H$5:$H$1000,IF($D$9="Todos","&gt;0",$D$9))),2),""),""),""),IF(SUMIFS(Consolidado!$AD$5:$AD$1000,Consolidado!$E$5:$E$1000,$B31,Consolidado!$C$5:$C$1000,"Comité de Supervisión",Consolidado!$N$5:$N$1000,"X",Consolidado!$H$5:$H$1000,IF($D$9="Todos","&gt;0",$D$9))&gt;0,"Comité Sup. "&amp;TEXT(DAY(_xlfn.MINIFS(Consolidado!$B$5:$B$1000,Consolidado!$E$5:$E$1000,$B31,Consolidado!$C$5:$C$1000,"Comité de Supervisión",Consolidado!$N$5:$N$1000,"X",Consolidado!$H$5:$H$1000,IF($D$9="Todos","&gt;0",$D$9))),"00")&amp;"/"&amp;TEXT(MONTH(_xlfn.MINIFS(Consolidado!$B$5:$B$1000,Consolidado!$E$5:$E$1000,$B31,Consolidado!$C$5:$C$1000,"Comité de Supervisión",Consolidado!$N$5:$N$1000,"X",Consolidado!$H$5:$H$1000,IF($D$9="Todos","&gt;0",$D$9))),"00")&amp;IF($D$9="Todos","/"&amp;RIGHT(YEAR(_xlfn.MINIFS(Consolidado!$B$5:$B$1000,Consolidado!$E$5:$E$1000,$B31,Consolidado!$C$5:$C$1000,"Comité de Supervisión",Consolidado!$N$5:$N$1000,"X",Consolidado!$H$5:$H$1000,IF($D$9="Todos","&gt;0",$D$9))),2),"")&amp;IF(_xlfn.MAXIFS(Consolidado!$B$5:$B$1000,Consolidado!$E$5:$E$1000,$B31,Consolidado!$C$5:$C$1000,"Comité de Supervisión",Consolidado!$N$5:$N$1000,"X",Consolidado!$H$5:$H$1000,IF($D$9="Todos","&gt;0",$D$9))&lt;&gt;_xlfn.MINIFS(Consolidado!$B$5:$B$1000,Consolidado!$E$5:$E$1000,$B31,Consolidado!$C$5:$C$1000,"Comité de Supervisión",Consolidado!$N$5:$N$1000,"X",Consolidado!$H$5:$H$1000,IF($D$9="Todos","&gt;0",$D$9))," y "&amp;TEXT(DAY(_xlfn.MAXIFS(Consolidado!$B$5:$B$1000,Consolidado!$E$5:$E$1000,$B31,Consolidado!$C$5:$C$1000,"Comité de Supervisión",Consolidado!$N$5:$N$1000,"X",Consolidado!$H$5:$H$1000,IF($D$9="Todos","&gt;0",$D$9))),"00")&amp;"/"&amp;TEXT(MONTH(_xlfn.MAXIFS(Consolidado!$B$5:$B$1000,Consolidado!$E$5:$E$1000,$B31,Consolidado!$C$5:$C$1000,"Comité de Supervisión",Consolidado!$N$5:$N$1000,"X",Consolidado!$H$5:$H$1000,IF($D$9="Todos","&gt;0",$D$9))),"00")&amp;IF($D$9="Todos","/"&amp;RIGHT(YEAR(_xlfn.MAXIFS(Consolidado!$B$5:$B$1000,Consolidado!$E$5:$E$1000,$B31,Consolidado!$C$5:$C$1000,"Comité de Supervisión",Consolidado!$N$5:$N$1000,"X",Consolidado!$H$5:$H$1000,IF($D$9="Todos","&gt;0",$D$9))),2),""),""),""),IF(SUMIFS(Consolidado!$AD$5:$AD$1000,Consolidado!$E$5:$E$1000,$B31,Consolidado!$C$5:$C$1000,"Consejo de Administración",Consolidado!$N$5:$N$1000,"X",Consolidado!$H$5:$H$1000,IF($D$9="Todos","&gt;0",$D$9))&gt;0,"Consejo "&amp;TEXT(DAY(_xlfn.MINIFS(Consolidado!$B$5:$B$1000,Consolidado!$E$5:$E$1000,$B31,Consolidado!$C$5:$C$1000,"Consejo de Administración",Consolidado!$N$5:$N$1000,"X",Consolidado!$H$5:$H$1000,IF($D$9="Todos","&gt;0",$D$9))),"00")&amp;"/"&amp;TEXT(MONTH(_xlfn.MINIFS(Consolidado!$B$5:$B$1000,Consolidado!$E$5:$E$1000,$B31,Consolidado!$C$5:$C$1000,"Consejo de Administración",Consolidado!$N$5:$N$1000,"X",Consolidado!$H$5:$H$1000,IF($D$9="Todos","&gt;0",$D$9))),"00")&amp;IF($D$9="Todos","/"&amp;RIGHT(YEAR(_xlfn.MINIFS(Consolidado!$B$5:$B$1000,Consolidado!$E$5:$E$1000,$B31,Consolidado!$C$5:$C$1000,"Consejo de Administración",Consolidado!$N$5:$N$1000,"X",Consolidado!$H$5:$H$1000,IF($D$9="Todos","&gt;0",$D$9))),2),"")&amp;IF(_xlfn.MAXIFS(Consolidado!$B$5:$B$1000,Consolidado!$E$5:$E$1000,$B31,Consolidado!$C$5:$C$1000,"Consejo de Administración",Consolidado!$N$5:$N$1000,"X",Consolidado!$H$5:$H$1000,IF($D$9="Todos","&gt;0",$D$9))&lt;&gt;_xlfn.MINIFS(Consolidado!$B$5:$B$1000,Consolidado!$E$5:$E$1000,$B31,Consolidado!$C$5:$C$1000,"Consejo de Administración",Consolidado!$N$5:$N$1000,"X",Consolidado!$H$5:$H$1000,IF($D$9="Todos","&gt;0",$D$9))," y "&amp;TEXT(DAY(_xlfn.MAXIFS(Consolidado!$B$5:$B$1000,Consolidado!$E$5:$E$1000,$B31,Consolidado!$C$5:$C$1000,"Consejo de Administración",Consolidado!$N$5:$N$1000,"X",Consolidado!$H$5:$H$1000,IF($D$9="Todos","&gt;0",$D$9))),"00")&amp;"/"&amp;TEXT(MONTH(_xlfn.MAXIFS(Consolidado!$B$5:$B$1000,Consolidado!$E$5:$E$1000,$B31,Consolidado!$C$5:$C$1000,"Consejo de Administración",Consolidado!$N$5:$N$1000,"X",Consolidado!$H$5:$H$1000,IF($D$9="Todos","&gt;0",$D$9))),"00")&amp;IF($D$9="Todos","/"&amp;RIGHT(YEAR(_xlfn.MAXIFS(Consolidado!$B$5:$B$1000,Consolidado!$E$5:$E$1000,$B31,Consolidado!$C$5:$C$1000,"Consejo de Administración",Consolidado!$N$5:$N$1000,"X",Consolidado!$H$5:$H$1000,IF($D$9="Todos","&gt;0",$D$9))),2),""),""),""),IF(SUMIFS(Consolidado!$AD$5:$AD$1000,Consolidado!$E$5:$E$1000,$B31,Consolidado!$C$5:$C$1000,"Otros",Consolidado!$N$5:$N$1000,"X",Consolidado!$H$5:$H$1000,IF($D$9="Todos","&gt;0",$D$9))&gt;0,"Otros "&amp;TEXT(DAY(_xlfn.MINIFS(Consolidado!$B$5:$B$1000,Consolidado!$E$5:$E$1000,$B31,Consolidado!$C$5:$C$1000,"Otros",Consolidado!$N$5:$N$1000,"X",Consolidado!$H$5:$H$1000,IF($D$9="Todos","&gt;0",$D$9))),"00")&amp;"/"&amp;TEXT(MONTH(_xlfn.MINIFS(Consolidado!$B$5:$B$1000,Consolidado!$E$5:$E$1000,$B31,Consolidado!$C$5:$C$1000,"Otros",Consolidado!$N$5:$N$1000,"X",Consolidado!$H$5:$H$1000,IF($D$9="Todos","&gt;0",$D$9))),"00")&amp;IF($D$9="Todos","/"&amp;RIGHT(YEAR(_xlfn.MINIFS(Consolidado!$B$5:$B$1000,Consolidado!$E$5:$E$1000,$B31,Consolidado!$C$5:$C$1000,"Otros",Consolidado!$N$5:$N$1000,"X",Consolidado!$H$5:$H$1000,IF($D$9="Todos","&gt;0",$D$9))),2),"")&amp;IF(_xlfn.MAXIFS(Consolidado!$B$5:$B$1000,Consolidado!$E$5:$E$1000,$B31,Consolidado!$C$5:$C$1000,"Otros",Consolidado!$N$5:$N$1000,"X",Consolidado!$H$5:$H$1000,IF($D$9="Todos","&gt;0",$D$9))&lt;&gt;_xlfn.MINIFS(Consolidado!$B$5:$B$1000,Consolidado!$E$5:$E$1000,$B31,Consolidado!$C$5:$C$1000,"Otros",Consolidado!$N$5:$N$1000,"X",Consolidado!$H$5:$H$1000,IF($D$9="Todos","&gt;0",$D$9))," y "&amp;TEXT(DAY(_xlfn.MAXIFS(Consolidado!$B$5:$B$1000,Consolidado!$E$5:$E$1000,$B31,Consolidado!$C$5:$C$1000,"Otros",Consolidado!$N$5:$N$1000,"X",Consolidado!$H$5:$H$1000,IF($D$9="Todos","&gt;0",$D$9))),"00")&amp;"/"&amp;TEXT(MONTH(_xlfn.MAXIFS(Consolidado!$B$5:$B$1000,Consolidado!$E$5:$E$1000,$B31,Consolidado!$C$5:$C$1000,"Otros",Consolidado!$N$5:$N$1000,"X",Consolidado!$H$5:$H$1000,IF($D$9="Todos","&gt;0",$D$9))),"00")&amp;IF($D$9="Todos","/"&amp;RIGHT(YEAR(_xlfn.MAXIFS(Consolidado!$B$5:$B$1000,Consolidado!$E$5:$E$1000,$B31,Consolidado!$C$5:$C$1000,"Otros",Consolidado!$N$5:$N$1000,"X",Consolidado!$H$5:$H$1000,IF($D$9="Todos","&gt;0",$D$9))),2),""),""),""))</f>
        <v/>
      </c>
      <c r="Q31" s="37" t="str">
        <f aca="false">_xlfn.TEXTJOIN(" +"&amp;CHAR(10),TRUE(),IF(SUMIFS(Consolidado!$AD$5:$AD$1000,Consolidado!$E$5:$E$1000,$B31,Consolidado!$C$5:$C$1000,"Auditoría Interna",Consolidado!$O$5:$O$1000,"X",Consolidado!$H$5:$H$1000,IF($D$9="Todos","&gt;0",$D$9))&gt;0,"Interna "&amp;TEXT(DAY(_xlfn.MINIFS(Consolidado!$B$5:$B$1000,Consolidado!$E$5:$E$1000,$B31,Consolidado!$C$5:$C$1000,"Auditoría Interna",Consolidado!$O$5:$O$1000,"X",Consolidado!$H$5:$H$1000,IF($D$9="Todos","&gt;0",$D$9))),"00")&amp;"/"&amp;TEXT(MONTH(_xlfn.MINIFS(Consolidado!$B$5:$B$1000,Consolidado!$E$5:$E$1000,$B31,Consolidado!$C$5:$C$1000,"Auditoría Interna",Consolidado!$O$5:$O$1000,"X",Consolidado!$H$5:$H$1000,IF($D$9="Todos","&gt;0",$D$9))),"00")&amp;IF($D$9="Todos","/"&amp;RIGHT(YEAR(_xlfn.MINIFS(Consolidado!$B$5:$B$1000,Consolidado!$E$5:$E$1000,$B31,Consolidado!$C$5:$C$1000,"Auditoría Interna",Consolidado!$O$5:$O$1000,"X",Consolidado!$H$5:$H$1000,IF($D$9="Todos","&gt;0",$D$9))),2),"")&amp;IF(_xlfn.MAXIFS(Consolidado!$B$5:$B$1000,Consolidado!$E$5:$E$1000,$B31,Consolidado!$C$5:$C$1000,"Auditoría Interna",Consolidado!$O$5:$O$1000,"X",Consolidado!$H$5:$H$1000,IF($D$9="Todos","&gt;0",$D$9))&lt;&gt;_xlfn.MINIFS(Consolidado!$B$5:$B$1000,Consolidado!$E$5:$E$1000,$B31,Consolidado!$C$5:$C$1000,"Auditoría Interna",Consolidado!$O$5:$O$1000,"X",Consolidado!$H$5:$H$1000,IF($D$9="Todos","&gt;0",$D$9))," y "&amp;TEXT(DAY(_xlfn.MAXIFS(Consolidado!$B$5:$B$1000,Consolidado!$E$5:$E$1000,$B31,Consolidado!$C$5:$C$1000,"Auditoría Interna",Consolidado!$O$5:$O$1000,"X",Consolidado!$H$5:$H$1000,IF($D$9="Todos","&gt;0",$D$9))),"00")&amp;"/"&amp;TEXT(MONTH(_xlfn.MAXIFS(Consolidado!$B$5:$B$1000,Consolidado!$E$5:$E$1000,$B31,Consolidado!$C$5:$C$1000,"Auditoría Interna",Consolidado!$O$5:$O$1000,"X",Consolidado!$H$5:$H$1000,IF($D$9="Todos","&gt;0",$D$9))),"00")&amp;IF($D$9="Todos","/"&amp;RIGHT(YEAR(_xlfn.MAXIFS(Consolidado!$B$5:$B$1000,Consolidado!$E$5:$E$1000,$B31,Consolidado!$C$5:$C$1000,"Auditoría Interna",Consolidado!$O$5:$O$1000,"X",Consolidado!$H$5:$H$1000,IF($D$9="Todos","&gt;0",$D$9))),2),""),""),""),IF(SUMIFS(Consolidado!$AD$5:$AD$1000,Consolidado!$E$5:$E$1000,$B31,Consolidado!$C$5:$C$1000,"Auditoría Externa",Consolidado!$O$5:$O$1000,"X",Consolidado!$H$5:$H$1000,IF($D$9="Todos","&gt;0",$D$9))&gt;0,"Externa "&amp;TEXT(DAY(_xlfn.MINIFS(Consolidado!$B$5:$B$1000,Consolidado!$E$5:$E$1000,$B31,Consolidado!$C$5:$C$1000,"Auditoría Externa",Consolidado!$O$5:$O$1000,"X",Consolidado!$H$5:$H$1000,IF($D$9="Todos","&gt;0",$D$9))),"00")&amp;"/"&amp;TEXT(MONTH(_xlfn.MINIFS(Consolidado!$B$5:$B$1000,Consolidado!$E$5:$E$1000,$B31,Consolidado!$C$5:$C$1000,"Auditoría Externa",Consolidado!$O$5:$O$1000,"X",Consolidado!$H$5:$H$1000,IF($D$9="Todos","&gt;0",$D$9))),"00")&amp;IF($D$9="Todos","/"&amp;RIGHT(YEAR(_xlfn.MINIFS(Consolidado!$B$5:$B$1000,Consolidado!$E$5:$E$1000,$B31,Consolidado!$C$5:$C$1000,"Auditoría Externa",Consolidado!$O$5:$O$1000,"X",Consolidado!$H$5:$H$1000,IF($D$9="Todos","&gt;0",$D$9))),2),"")&amp;IF(_xlfn.MAXIFS(Consolidado!$B$5:$B$1000,Consolidado!$E$5:$E$1000,$B31,Consolidado!$C$5:$C$1000,"Auditoría Externa",Consolidado!$O$5:$O$1000,"X",Consolidado!$H$5:$H$1000,IF($D$9="Todos","&gt;0",$D$9))&lt;&gt;_xlfn.MINIFS(Consolidado!$B$5:$B$1000,Consolidado!$E$5:$E$1000,$B31,Consolidado!$C$5:$C$1000,"Auditoría Externa",Consolidado!$O$5:$O$1000,"X",Consolidado!$H$5:$H$1000,IF($D$9="Todos","&gt;0",$D$9))," y "&amp;TEXT(DAY(_xlfn.MAXIFS(Consolidado!$B$5:$B$1000,Consolidado!$E$5:$E$1000,$B31,Consolidado!$C$5:$C$1000,"Auditoría Externa",Consolidado!$O$5:$O$1000,"X",Consolidado!$H$5:$H$1000,IF($D$9="Todos","&gt;0",$D$9))),"00")&amp;"/"&amp;TEXT(MONTH(_xlfn.MAXIFS(Consolidado!$B$5:$B$1000,Consolidado!$E$5:$E$1000,$B31,Consolidado!$C$5:$C$1000,"Auditoría Externa",Consolidado!$O$5:$O$1000,"X",Consolidado!$H$5:$H$1000,IF($D$9="Todos","&gt;0",$D$9))),"00")&amp;IF($D$9="Todos","/"&amp;RIGHT(YEAR(_xlfn.MAXIFS(Consolidado!$B$5:$B$1000,Consolidado!$E$5:$E$1000,$B31,Consolidado!$C$5:$C$1000,"Auditoría Externa",Consolidado!$O$5:$O$1000,"X",Consolidado!$H$5:$H$1000,IF($D$9="Todos","&gt;0",$D$9))),2),""),""),""),IF(SUMIFS(Consolidado!$AD$5:$AD$1000,Consolidado!$E$5:$E$1000,$B31,Consolidado!$C$5:$C$1000,"SSF",Consolidado!$O$5:$O$1000,"X",Consolidado!$H$5:$H$1000,IF($D$9="Todos","&gt;0",$D$9))&gt;0,"SSF "&amp;TEXT(DAY(_xlfn.MINIFS(Consolidado!$B$5:$B$1000,Consolidado!$E$5:$E$1000,$B31,Consolidado!$C$5:$C$1000,"SSF",Consolidado!$O$5:$O$1000,"X",Consolidado!$H$5:$H$1000,IF($D$9="Todos","&gt;0",$D$9))),"00")&amp;"/"&amp;TEXT(MONTH(_xlfn.MINIFS(Consolidado!$B$5:$B$1000,Consolidado!$E$5:$E$1000,$B31,Consolidado!$C$5:$C$1000,"SSF",Consolidado!$O$5:$O$1000,"X",Consolidado!$H$5:$H$1000,IF($D$9="Todos","&gt;0",$D$9))),"00")&amp;IF($D$9="Todos","/"&amp;RIGHT(YEAR(_xlfn.MINIFS(Consolidado!$B$5:$B$1000,Consolidado!$E$5:$E$1000,$B31,Consolidado!$C$5:$C$1000,"SSF",Consolidado!$O$5:$O$1000,"X",Consolidado!$H$5:$H$1000,IF($D$9="Todos","&gt;0",$D$9))),2),"")&amp;IF(_xlfn.MAXIFS(Consolidado!$B$5:$B$1000,Consolidado!$E$5:$E$1000,$B31,Consolidado!$C$5:$C$1000,"SSF",Consolidado!$O$5:$O$1000,"X",Consolidado!$H$5:$H$1000,IF($D$9="Todos","&gt;0",$D$9))&lt;&gt;_xlfn.MINIFS(Consolidado!$B$5:$B$1000,Consolidado!$E$5:$E$1000,$B31,Consolidado!$C$5:$C$1000,"SSF",Consolidado!$O$5:$O$1000,"X",Consolidado!$H$5:$H$1000,IF($D$9="Todos","&gt;0",$D$9))," y "&amp;TEXT(DAY(_xlfn.MAXIFS(Consolidado!$B$5:$B$1000,Consolidado!$E$5:$E$1000,$B31,Consolidado!$C$5:$C$1000,"SSF",Consolidado!$O$5:$O$1000,"X",Consolidado!$H$5:$H$1000,IF($D$9="Todos","&gt;0",$D$9))),"00")&amp;"/"&amp;TEXT(MONTH(_xlfn.MAXIFS(Consolidado!$B$5:$B$1000,Consolidado!$E$5:$E$1000,$B31,Consolidado!$C$5:$C$1000,"SSF",Consolidado!$O$5:$O$1000,"X",Consolidado!$H$5:$H$1000,IF($D$9="Todos","&gt;0",$D$9))),"00")&amp;IF($D$9="Todos","/"&amp;RIGHT(YEAR(_xlfn.MAXIFS(Consolidado!$B$5:$B$1000,Consolidado!$E$5:$E$1000,$B31,Consolidado!$C$5:$C$1000,"SSF",Consolidado!$O$5:$O$1000,"X",Consolidado!$H$5:$H$1000,IF($D$9="Todos","&gt;0",$D$9))),2),""),""),""),IF(SUMIFS(Consolidado!$AD$5:$AD$1000,Consolidado!$E$5:$E$1000,$B31,Consolidado!$C$5:$C$1000,"Comité de Supervisión",Consolidado!$O$5:$O$1000,"X",Consolidado!$H$5:$H$1000,IF($D$9="Todos","&gt;0",$D$9))&gt;0,"Comité Sup. "&amp;TEXT(DAY(_xlfn.MINIFS(Consolidado!$B$5:$B$1000,Consolidado!$E$5:$E$1000,$B31,Consolidado!$C$5:$C$1000,"Comité de Supervisión",Consolidado!$O$5:$O$1000,"X",Consolidado!$H$5:$H$1000,IF($D$9="Todos","&gt;0",$D$9))),"00")&amp;"/"&amp;TEXT(MONTH(_xlfn.MINIFS(Consolidado!$B$5:$B$1000,Consolidado!$E$5:$E$1000,$B31,Consolidado!$C$5:$C$1000,"Comité de Supervisión",Consolidado!$O$5:$O$1000,"X",Consolidado!$H$5:$H$1000,IF($D$9="Todos","&gt;0",$D$9))),"00")&amp;IF($D$9="Todos","/"&amp;RIGHT(YEAR(_xlfn.MINIFS(Consolidado!$B$5:$B$1000,Consolidado!$E$5:$E$1000,$B31,Consolidado!$C$5:$C$1000,"Comité de Supervisión",Consolidado!$O$5:$O$1000,"X",Consolidado!$H$5:$H$1000,IF($D$9="Todos","&gt;0",$D$9))),2),"")&amp;IF(_xlfn.MAXIFS(Consolidado!$B$5:$B$1000,Consolidado!$E$5:$E$1000,$B31,Consolidado!$C$5:$C$1000,"Comité de Supervisión",Consolidado!$O$5:$O$1000,"X",Consolidado!$H$5:$H$1000,IF($D$9="Todos","&gt;0",$D$9))&lt;&gt;_xlfn.MINIFS(Consolidado!$B$5:$B$1000,Consolidado!$E$5:$E$1000,$B31,Consolidado!$C$5:$C$1000,"Comité de Supervisión",Consolidado!$O$5:$O$1000,"X",Consolidado!$H$5:$H$1000,IF($D$9="Todos","&gt;0",$D$9))," y "&amp;TEXT(DAY(_xlfn.MAXIFS(Consolidado!$B$5:$B$1000,Consolidado!$E$5:$E$1000,$B31,Consolidado!$C$5:$C$1000,"Comité de Supervisión",Consolidado!$O$5:$O$1000,"X",Consolidado!$H$5:$H$1000,IF($D$9="Todos","&gt;0",$D$9))),"00")&amp;"/"&amp;TEXT(MONTH(_xlfn.MAXIFS(Consolidado!$B$5:$B$1000,Consolidado!$E$5:$E$1000,$B31,Consolidado!$C$5:$C$1000,"Comité de Supervisión",Consolidado!$O$5:$O$1000,"X",Consolidado!$H$5:$H$1000,IF($D$9="Todos","&gt;0",$D$9))),"00")&amp;IF($D$9="Todos","/"&amp;RIGHT(YEAR(_xlfn.MAXIFS(Consolidado!$B$5:$B$1000,Consolidado!$E$5:$E$1000,$B31,Consolidado!$C$5:$C$1000,"Comité de Supervisión",Consolidado!$O$5:$O$1000,"X",Consolidado!$H$5:$H$1000,IF($D$9="Todos","&gt;0",$D$9))),2),""),""),""),IF(SUMIFS(Consolidado!$AD$5:$AD$1000,Consolidado!$E$5:$E$1000,$B31,Consolidado!$C$5:$C$1000,"Consejo de Administración",Consolidado!$O$5:$O$1000,"X",Consolidado!$H$5:$H$1000,IF($D$9="Todos","&gt;0",$D$9))&gt;0,"Consejo "&amp;TEXT(DAY(_xlfn.MINIFS(Consolidado!$B$5:$B$1000,Consolidado!$E$5:$E$1000,$B31,Consolidado!$C$5:$C$1000,"Consejo de Administración",Consolidado!$O$5:$O$1000,"X",Consolidado!$H$5:$H$1000,IF($D$9="Todos","&gt;0",$D$9))),"00")&amp;"/"&amp;TEXT(MONTH(_xlfn.MINIFS(Consolidado!$B$5:$B$1000,Consolidado!$E$5:$E$1000,$B31,Consolidado!$C$5:$C$1000,"Consejo de Administración",Consolidado!$O$5:$O$1000,"X",Consolidado!$H$5:$H$1000,IF($D$9="Todos","&gt;0",$D$9))),"00")&amp;IF($D$9="Todos","/"&amp;RIGHT(YEAR(_xlfn.MINIFS(Consolidado!$B$5:$B$1000,Consolidado!$E$5:$E$1000,$B31,Consolidado!$C$5:$C$1000,"Consejo de Administración",Consolidado!$O$5:$O$1000,"X",Consolidado!$H$5:$H$1000,IF($D$9="Todos","&gt;0",$D$9))),2),"")&amp;IF(_xlfn.MAXIFS(Consolidado!$B$5:$B$1000,Consolidado!$E$5:$E$1000,$B31,Consolidado!$C$5:$C$1000,"Consejo de Administración",Consolidado!$O$5:$O$1000,"X",Consolidado!$H$5:$H$1000,IF($D$9="Todos","&gt;0",$D$9))&lt;&gt;_xlfn.MINIFS(Consolidado!$B$5:$B$1000,Consolidado!$E$5:$E$1000,$B31,Consolidado!$C$5:$C$1000,"Consejo de Administración",Consolidado!$O$5:$O$1000,"X",Consolidado!$H$5:$H$1000,IF($D$9="Todos","&gt;0",$D$9))," y "&amp;TEXT(DAY(_xlfn.MAXIFS(Consolidado!$B$5:$B$1000,Consolidado!$E$5:$E$1000,$B31,Consolidado!$C$5:$C$1000,"Consejo de Administración",Consolidado!$O$5:$O$1000,"X",Consolidado!$H$5:$H$1000,IF($D$9="Todos","&gt;0",$D$9))),"00")&amp;"/"&amp;TEXT(MONTH(_xlfn.MAXIFS(Consolidado!$B$5:$B$1000,Consolidado!$E$5:$E$1000,$B31,Consolidado!$C$5:$C$1000,"Consejo de Administración",Consolidado!$O$5:$O$1000,"X",Consolidado!$H$5:$H$1000,IF($D$9="Todos","&gt;0",$D$9))),"00")&amp;IF($D$9="Todos","/"&amp;RIGHT(YEAR(_xlfn.MAXIFS(Consolidado!$B$5:$B$1000,Consolidado!$E$5:$E$1000,$B31,Consolidado!$C$5:$C$1000,"Consejo de Administración",Consolidado!$O$5:$O$1000,"X",Consolidado!$H$5:$H$1000,IF($D$9="Todos","&gt;0",$D$9))),2),""),""),""),IF(SUMIFS(Consolidado!$AD$5:$AD$1000,Consolidado!$E$5:$E$1000,$B31,Consolidado!$C$5:$C$1000,"Otros",Consolidado!$O$5:$O$1000,"X",Consolidado!$H$5:$H$1000,IF($D$9="Todos","&gt;0",$D$9))&gt;0,"Otros "&amp;TEXT(DAY(_xlfn.MINIFS(Consolidado!$B$5:$B$1000,Consolidado!$E$5:$E$1000,$B31,Consolidado!$C$5:$C$1000,"Otros",Consolidado!$O$5:$O$1000,"X",Consolidado!$H$5:$H$1000,IF($D$9="Todos","&gt;0",$D$9))),"00")&amp;"/"&amp;TEXT(MONTH(_xlfn.MINIFS(Consolidado!$B$5:$B$1000,Consolidado!$E$5:$E$1000,$B31,Consolidado!$C$5:$C$1000,"Otros",Consolidado!$O$5:$O$1000,"X",Consolidado!$H$5:$H$1000,IF($D$9="Todos","&gt;0",$D$9))),"00")&amp;IF($D$9="Todos","/"&amp;RIGHT(YEAR(_xlfn.MINIFS(Consolidado!$B$5:$B$1000,Consolidado!$E$5:$E$1000,$B31,Consolidado!$C$5:$C$1000,"Otros",Consolidado!$O$5:$O$1000,"X",Consolidado!$H$5:$H$1000,IF($D$9="Todos","&gt;0",$D$9))),2),"")&amp;IF(_xlfn.MAXIFS(Consolidado!$B$5:$B$1000,Consolidado!$E$5:$E$1000,$B31,Consolidado!$C$5:$C$1000,"Otros",Consolidado!$O$5:$O$1000,"X",Consolidado!$H$5:$H$1000,IF($D$9="Todos","&gt;0",$D$9))&lt;&gt;_xlfn.MINIFS(Consolidado!$B$5:$B$1000,Consolidado!$E$5:$E$1000,$B31,Consolidado!$C$5:$C$1000,"Otros",Consolidado!$O$5:$O$1000,"X",Consolidado!$H$5:$H$1000,IF($D$9="Todos","&gt;0",$D$9))," y "&amp;TEXT(DAY(_xlfn.MAXIFS(Consolidado!$B$5:$B$1000,Consolidado!$E$5:$E$1000,$B31,Consolidado!$C$5:$C$1000,"Otros",Consolidado!$O$5:$O$1000,"X",Consolidado!$H$5:$H$1000,IF($D$9="Todos","&gt;0",$D$9))),"00")&amp;"/"&amp;TEXT(MONTH(_xlfn.MAXIFS(Consolidado!$B$5:$B$1000,Consolidado!$E$5:$E$1000,$B31,Consolidado!$C$5:$C$1000,"Otros",Consolidado!$O$5:$O$1000,"X",Consolidado!$H$5:$H$1000,IF($D$9="Todos","&gt;0",$D$9))),"00")&amp;IF($D$9="Todos","/"&amp;RIGHT(YEAR(_xlfn.MAXIFS(Consolidado!$B$5:$B$1000,Consolidado!$E$5:$E$1000,$B31,Consolidado!$C$5:$C$1000,"Otros",Consolidado!$O$5:$O$1000,"X",Consolidado!$H$5:$H$1000,IF($D$9="Todos","&gt;0",$D$9))),2),""),""),""))</f>
        <v>SSF 14/07</v>
      </c>
      <c r="R31" s="37" t="str">
        <f aca="false">_xlfn.TEXTJOIN(" +"&amp;CHAR(10),TRUE(),IF(SUMIFS(Consolidado!$AD$5:$AD$1000,Consolidado!$E$5:$E$1000,$B31,Consolidado!$C$5:$C$1000,"Auditoría Interna",Consolidado!$P$5:$P$1000,"X",Consolidado!$H$5:$H$1000,IF($D$9="Todos","&gt;0",$D$9))&gt;0,"Interna "&amp;TEXT(DAY(_xlfn.MINIFS(Consolidado!$B$5:$B$1000,Consolidado!$E$5:$E$1000,$B31,Consolidado!$C$5:$C$1000,"Auditoría Interna",Consolidado!$P$5:$P$1000,"X",Consolidado!$H$5:$H$1000,IF($D$9="Todos","&gt;0",$D$9))),"00")&amp;"/"&amp;TEXT(MONTH(_xlfn.MINIFS(Consolidado!$B$5:$B$1000,Consolidado!$E$5:$E$1000,$B31,Consolidado!$C$5:$C$1000,"Auditoría Interna",Consolidado!$P$5:$P$1000,"X",Consolidado!$H$5:$H$1000,IF($D$9="Todos","&gt;0",$D$9))),"00")&amp;IF($D$9="Todos","/"&amp;RIGHT(YEAR(_xlfn.MINIFS(Consolidado!$B$5:$B$1000,Consolidado!$E$5:$E$1000,$B31,Consolidado!$C$5:$C$1000,"Auditoría Interna",Consolidado!$P$5:$P$1000,"X",Consolidado!$H$5:$H$1000,IF($D$9="Todos","&gt;0",$D$9))),2),"")&amp;IF(_xlfn.MAXIFS(Consolidado!$B$5:$B$1000,Consolidado!$E$5:$E$1000,$B31,Consolidado!$C$5:$C$1000,"Auditoría Interna",Consolidado!$P$5:$P$1000,"X",Consolidado!$H$5:$H$1000,IF($D$9="Todos","&gt;0",$D$9))&lt;&gt;_xlfn.MINIFS(Consolidado!$B$5:$B$1000,Consolidado!$E$5:$E$1000,$B31,Consolidado!$C$5:$C$1000,"Auditoría Interna",Consolidado!$P$5:$P$1000,"X",Consolidado!$H$5:$H$1000,IF($D$9="Todos","&gt;0",$D$9))," y "&amp;TEXT(DAY(_xlfn.MAXIFS(Consolidado!$B$5:$B$1000,Consolidado!$E$5:$E$1000,$B31,Consolidado!$C$5:$C$1000,"Auditoría Interna",Consolidado!$P$5:$P$1000,"X",Consolidado!$H$5:$H$1000,IF($D$9="Todos","&gt;0",$D$9))),"00")&amp;"/"&amp;TEXT(MONTH(_xlfn.MAXIFS(Consolidado!$B$5:$B$1000,Consolidado!$E$5:$E$1000,$B31,Consolidado!$C$5:$C$1000,"Auditoría Interna",Consolidado!$P$5:$P$1000,"X",Consolidado!$H$5:$H$1000,IF($D$9="Todos","&gt;0",$D$9))),"00")&amp;IF($D$9="Todos","/"&amp;RIGHT(YEAR(_xlfn.MAXIFS(Consolidado!$B$5:$B$1000,Consolidado!$E$5:$E$1000,$B31,Consolidado!$C$5:$C$1000,"Auditoría Interna",Consolidado!$P$5:$P$1000,"X",Consolidado!$H$5:$H$1000,IF($D$9="Todos","&gt;0",$D$9))),2),""),""),""),IF(SUMIFS(Consolidado!$AD$5:$AD$1000,Consolidado!$E$5:$E$1000,$B31,Consolidado!$C$5:$C$1000,"Auditoría Externa",Consolidado!$P$5:$P$1000,"X",Consolidado!$H$5:$H$1000,IF($D$9="Todos","&gt;0",$D$9))&gt;0,"Externa "&amp;TEXT(DAY(_xlfn.MINIFS(Consolidado!$B$5:$B$1000,Consolidado!$E$5:$E$1000,$B31,Consolidado!$C$5:$C$1000,"Auditoría Externa",Consolidado!$P$5:$P$1000,"X",Consolidado!$H$5:$H$1000,IF($D$9="Todos","&gt;0",$D$9))),"00")&amp;"/"&amp;TEXT(MONTH(_xlfn.MINIFS(Consolidado!$B$5:$B$1000,Consolidado!$E$5:$E$1000,$B31,Consolidado!$C$5:$C$1000,"Auditoría Externa",Consolidado!$P$5:$P$1000,"X",Consolidado!$H$5:$H$1000,IF($D$9="Todos","&gt;0",$D$9))),"00")&amp;IF($D$9="Todos","/"&amp;RIGHT(YEAR(_xlfn.MINIFS(Consolidado!$B$5:$B$1000,Consolidado!$E$5:$E$1000,$B31,Consolidado!$C$5:$C$1000,"Auditoría Externa",Consolidado!$P$5:$P$1000,"X",Consolidado!$H$5:$H$1000,IF($D$9="Todos","&gt;0",$D$9))),2),"")&amp;IF(_xlfn.MAXIFS(Consolidado!$B$5:$B$1000,Consolidado!$E$5:$E$1000,$B31,Consolidado!$C$5:$C$1000,"Auditoría Externa",Consolidado!$P$5:$P$1000,"X",Consolidado!$H$5:$H$1000,IF($D$9="Todos","&gt;0",$D$9))&lt;&gt;_xlfn.MINIFS(Consolidado!$B$5:$B$1000,Consolidado!$E$5:$E$1000,$B31,Consolidado!$C$5:$C$1000,"Auditoría Externa",Consolidado!$P$5:$P$1000,"X",Consolidado!$H$5:$H$1000,IF($D$9="Todos","&gt;0",$D$9))," y "&amp;TEXT(DAY(_xlfn.MAXIFS(Consolidado!$B$5:$B$1000,Consolidado!$E$5:$E$1000,$B31,Consolidado!$C$5:$C$1000,"Auditoría Externa",Consolidado!$P$5:$P$1000,"X",Consolidado!$H$5:$H$1000,IF($D$9="Todos","&gt;0",$D$9))),"00")&amp;"/"&amp;TEXT(MONTH(_xlfn.MAXIFS(Consolidado!$B$5:$B$1000,Consolidado!$E$5:$E$1000,$B31,Consolidado!$C$5:$C$1000,"Auditoría Externa",Consolidado!$P$5:$P$1000,"X",Consolidado!$H$5:$H$1000,IF($D$9="Todos","&gt;0",$D$9))),"00")&amp;IF($D$9="Todos","/"&amp;RIGHT(YEAR(_xlfn.MAXIFS(Consolidado!$B$5:$B$1000,Consolidado!$E$5:$E$1000,$B31,Consolidado!$C$5:$C$1000,"Auditoría Externa",Consolidado!$P$5:$P$1000,"X",Consolidado!$H$5:$H$1000,IF($D$9="Todos","&gt;0",$D$9))),2),""),""),""),IF(SUMIFS(Consolidado!$AD$5:$AD$1000,Consolidado!$E$5:$E$1000,$B31,Consolidado!$C$5:$C$1000,"SSF",Consolidado!$P$5:$P$1000,"X",Consolidado!$H$5:$H$1000,IF($D$9="Todos","&gt;0",$D$9))&gt;0,"SSF "&amp;TEXT(DAY(_xlfn.MINIFS(Consolidado!$B$5:$B$1000,Consolidado!$E$5:$E$1000,$B31,Consolidado!$C$5:$C$1000,"SSF",Consolidado!$P$5:$P$1000,"X",Consolidado!$H$5:$H$1000,IF($D$9="Todos","&gt;0",$D$9))),"00")&amp;"/"&amp;TEXT(MONTH(_xlfn.MINIFS(Consolidado!$B$5:$B$1000,Consolidado!$E$5:$E$1000,$B31,Consolidado!$C$5:$C$1000,"SSF",Consolidado!$P$5:$P$1000,"X",Consolidado!$H$5:$H$1000,IF($D$9="Todos","&gt;0",$D$9))),"00")&amp;IF($D$9="Todos","/"&amp;RIGHT(YEAR(_xlfn.MINIFS(Consolidado!$B$5:$B$1000,Consolidado!$E$5:$E$1000,$B31,Consolidado!$C$5:$C$1000,"SSF",Consolidado!$P$5:$P$1000,"X",Consolidado!$H$5:$H$1000,IF($D$9="Todos","&gt;0",$D$9))),2),"")&amp;IF(_xlfn.MAXIFS(Consolidado!$B$5:$B$1000,Consolidado!$E$5:$E$1000,$B31,Consolidado!$C$5:$C$1000,"SSF",Consolidado!$P$5:$P$1000,"X",Consolidado!$H$5:$H$1000,IF($D$9="Todos","&gt;0",$D$9))&lt;&gt;_xlfn.MINIFS(Consolidado!$B$5:$B$1000,Consolidado!$E$5:$E$1000,$B31,Consolidado!$C$5:$C$1000,"SSF",Consolidado!$P$5:$P$1000,"X",Consolidado!$H$5:$H$1000,IF($D$9="Todos","&gt;0",$D$9))," y "&amp;TEXT(DAY(_xlfn.MAXIFS(Consolidado!$B$5:$B$1000,Consolidado!$E$5:$E$1000,$B31,Consolidado!$C$5:$C$1000,"SSF",Consolidado!$P$5:$P$1000,"X",Consolidado!$H$5:$H$1000,IF($D$9="Todos","&gt;0",$D$9))),"00")&amp;"/"&amp;TEXT(MONTH(_xlfn.MAXIFS(Consolidado!$B$5:$B$1000,Consolidado!$E$5:$E$1000,$B31,Consolidado!$C$5:$C$1000,"SSF",Consolidado!$P$5:$P$1000,"X",Consolidado!$H$5:$H$1000,IF($D$9="Todos","&gt;0",$D$9))),"00")&amp;IF($D$9="Todos","/"&amp;RIGHT(YEAR(_xlfn.MAXIFS(Consolidado!$B$5:$B$1000,Consolidado!$E$5:$E$1000,$B31,Consolidado!$C$5:$C$1000,"SSF",Consolidado!$P$5:$P$1000,"X",Consolidado!$H$5:$H$1000,IF($D$9="Todos","&gt;0",$D$9))),2),""),""),""),IF(SUMIFS(Consolidado!$AD$5:$AD$1000,Consolidado!$E$5:$E$1000,$B31,Consolidado!$C$5:$C$1000,"Comité de Supervisión",Consolidado!$P$5:$P$1000,"X",Consolidado!$H$5:$H$1000,IF($D$9="Todos","&gt;0",$D$9))&gt;0,"Comité Sup. "&amp;TEXT(DAY(_xlfn.MINIFS(Consolidado!$B$5:$B$1000,Consolidado!$E$5:$E$1000,$B31,Consolidado!$C$5:$C$1000,"Comité de Supervisión",Consolidado!$P$5:$P$1000,"X",Consolidado!$H$5:$H$1000,IF($D$9="Todos","&gt;0",$D$9))),"00")&amp;"/"&amp;TEXT(MONTH(_xlfn.MINIFS(Consolidado!$B$5:$B$1000,Consolidado!$E$5:$E$1000,$B31,Consolidado!$C$5:$C$1000,"Comité de Supervisión",Consolidado!$P$5:$P$1000,"X",Consolidado!$H$5:$H$1000,IF($D$9="Todos","&gt;0",$D$9))),"00")&amp;IF($D$9="Todos","/"&amp;RIGHT(YEAR(_xlfn.MINIFS(Consolidado!$B$5:$B$1000,Consolidado!$E$5:$E$1000,$B31,Consolidado!$C$5:$C$1000,"Comité de Supervisión",Consolidado!$P$5:$P$1000,"X",Consolidado!$H$5:$H$1000,IF($D$9="Todos","&gt;0",$D$9))),2),"")&amp;IF(_xlfn.MAXIFS(Consolidado!$B$5:$B$1000,Consolidado!$E$5:$E$1000,$B31,Consolidado!$C$5:$C$1000,"Comité de Supervisión",Consolidado!$P$5:$P$1000,"X",Consolidado!$H$5:$H$1000,IF($D$9="Todos","&gt;0",$D$9))&lt;&gt;_xlfn.MINIFS(Consolidado!$B$5:$B$1000,Consolidado!$E$5:$E$1000,$B31,Consolidado!$C$5:$C$1000,"Comité de Supervisión",Consolidado!$P$5:$P$1000,"X",Consolidado!$H$5:$H$1000,IF($D$9="Todos","&gt;0",$D$9))," y "&amp;TEXT(DAY(_xlfn.MAXIFS(Consolidado!$B$5:$B$1000,Consolidado!$E$5:$E$1000,$B31,Consolidado!$C$5:$C$1000,"Comité de Supervisión",Consolidado!$P$5:$P$1000,"X",Consolidado!$H$5:$H$1000,IF($D$9="Todos","&gt;0",$D$9))),"00")&amp;"/"&amp;TEXT(MONTH(_xlfn.MAXIFS(Consolidado!$B$5:$B$1000,Consolidado!$E$5:$E$1000,$B31,Consolidado!$C$5:$C$1000,"Comité de Supervisión",Consolidado!$P$5:$P$1000,"X",Consolidado!$H$5:$H$1000,IF($D$9="Todos","&gt;0",$D$9))),"00")&amp;IF($D$9="Todos","/"&amp;RIGHT(YEAR(_xlfn.MAXIFS(Consolidado!$B$5:$B$1000,Consolidado!$E$5:$E$1000,$B31,Consolidado!$C$5:$C$1000,"Comité de Supervisión",Consolidado!$P$5:$P$1000,"X",Consolidado!$H$5:$H$1000,IF($D$9="Todos","&gt;0",$D$9))),2),""),""),""),IF(SUMIFS(Consolidado!$AD$5:$AD$1000,Consolidado!$E$5:$E$1000,$B31,Consolidado!$C$5:$C$1000,"Consejo de Administración",Consolidado!$P$5:$P$1000,"X",Consolidado!$H$5:$H$1000,IF($D$9="Todos","&gt;0",$D$9))&gt;0,"Consejo "&amp;TEXT(DAY(_xlfn.MINIFS(Consolidado!$B$5:$B$1000,Consolidado!$E$5:$E$1000,$B31,Consolidado!$C$5:$C$1000,"Consejo de Administración",Consolidado!$P$5:$P$1000,"X",Consolidado!$H$5:$H$1000,IF($D$9="Todos","&gt;0",$D$9))),"00")&amp;"/"&amp;TEXT(MONTH(_xlfn.MINIFS(Consolidado!$B$5:$B$1000,Consolidado!$E$5:$E$1000,$B31,Consolidado!$C$5:$C$1000,"Consejo de Administración",Consolidado!$P$5:$P$1000,"X",Consolidado!$H$5:$H$1000,IF($D$9="Todos","&gt;0",$D$9))),"00")&amp;IF($D$9="Todos","/"&amp;RIGHT(YEAR(_xlfn.MINIFS(Consolidado!$B$5:$B$1000,Consolidado!$E$5:$E$1000,$B31,Consolidado!$C$5:$C$1000,"Consejo de Administración",Consolidado!$P$5:$P$1000,"X",Consolidado!$H$5:$H$1000,IF($D$9="Todos","&gt;0",$D$9))),2),"")&amp;IF(_xlfn.MAXIFS(Consolidado!$B$5:$B$1000,Consolidado!$E$5:$E$1000,$B31,Consolidado!$C$5:$C$1000,"Consejo de Administración",Consolidado!$P$5:$P$1000,"X",Consolidado!$H$5:$H$1000,IF($D$9="Todos","&gt;0",$D$9))&lt;&gt;_xlfn.MINIFS(Consolidado!$B$5:$B$1000,Consolidado!$E$5:$E$1000,$B31,Consolidado!$C$5:$C$1000,"Consejo de Administración",Consolidado!$P$5:$P$1000,"X",Consolidado!$H$5:$H$1000,IF($D$9="Todos","&gt;0",$D$9))," y "&amp;TEXT(DAY(_xlfn.MAXIFS(Consolidado!$B$5:$B$1000,Consolidado!$E$5:$E$1000,$B31,Consolidado!$C$5:$C$1000,"Consejo de Administración",Consolidado!$P$5:$P$1000,"X",Consolidado!$H$5:$H$1000,IF($D$9="Todos","&gt;0",$D$9))),"00")&amp;"/"&amp;TEXT(MONTH(_xlfn.MAXIFS(Consolidado!$B$5:$B$1000,Consolidado!$E$5:$E$1000,$B31,Consolidado!$C$5:$C$1000,"Consejo de Administración",Consolidado!$P$5:$P$1000,"X",Consolidado!$H$5:$H$1000,IF($D$9="Todos","&gt;0",$D$9))),"00")&amp;IF($D$9="Todos","/"&amp;RIGHT(YEAR(_xlfn.MAXIFS(Consolidado!$B$5:$B$1000,Consolidado!$E$5:$E$1000,$B31,Consolidado!$C$5:$C$1000,"Consejo de Administración",Consolidado!$P$5:$P$1000,"X",Consolidado!$H$5:$H$1000,IF($D$9="Todos","&gt;0",$D$9))),2),""),""),""),IF(SUMIFS(Consolidado!$AD$5:$AD$1000,Consolidado!$E$5:$E$1000,$B31,Consolidado!$C$5:$C$1000,"Otros",Consolidado!$P$5:$P$1000,"X",Consolidado!$H$5:$H$1000,IF($D$9="Todos","&gt;0",$D$9))&gt;0,"Otros "&amp;TEXT(DAY(_xlfn.MINIFS(Consolidado!$B$5:$B$1000,Consolidado!$E$5:$E$1000,$B31,Consolidado!$C$5:$C$1000,"Otros",Consolidado!$P$5:$P$1000,"X",Consolidado!$H$5:$H$1000,IF($D$9="Todos","&gt;0",$D$9))),"00")&amp;"/"&amp;TEXT(MONTH(_xlfn.MINIFS(Consolidado!$B$5:$B$1000,Consolidado!$E$5:$E$1000,$B31,Consolidado!$C$5:$C$1000,"Otros",Consolidado!$P$5:$P$1000,"X",Consolidado!$H$5:$H$1000,IF($D$9="Todos","&gt;0",$D$9))),"00")&amp;IF($D$9="Todos","/"&amp;RIGHT(YEAR(_xlfn.MINIFS(Consolidado!$B$5:$B$1000,Consolidado!$E$5:$E$1000,$B31,Consolidado!$C$5:$C$1000,"Otros",Consolidado!$P$5:$P$1000,"X",Consolidado!$H$5:$H$1000,IF($D$9="Todos","&gt;0",$D$9))),2),"")&amp;IF(_xlfn.MAXIFS(Consolidado!$B$5:$B$1000,Consolidado!$E$5:$E$1000,$B31,Consolidado!$C$5:$C$1000,"Otros",Consolidado!$P$5:$P$1000,"X",Consolidado!$H$5:$H$1000,IF($D$9="Todos","&gt;0",$D$9))&lt;&gt;_xlfn.MINIFS(Consolidado!$B$5:$B$1000,Consolidado!$E$5:$E$1000,$B31,Consolidado!$C$5:$C$1000,"Otros",Consolidado!$P$5:$P$1000,"X",Consolidado!$H$5:$H$1000,IF($D$9="Todos","&gt;0",$D$9))," y "&amp;TEXT(DAY(_xlfn.MAXIFS(Consolidado!$B$5:$B$1000,Consolidado!$E$5:$E$1000,$B31,Consolidado!$C$5:$C$1000,"Otros",Consolidado!$P$5:$P$1000,"X",Consolidado!$H$5:$H$1000,IF($D$9="Todos","&gt;0",$D$9))),"00")&amp;"/"&amp;TEXT(MONTH(_xlfn.MAXIFS(Consolidado!$B$5:$B$1000,Consolidado!$E$5:$E$1000,$B31,Consolidado!$C$5:$C$1000,"Otros",Consolidado!$P$5:$P$1000,"X",Consolidado!$H$5:$H$1000,IF($D$9="Todos","&gt;0",$D$9))),"00")&amp;IF($D$9="Todos","/"&amp;RIGHT(YEAR(_xlfn.MAXIFS(Consolidado!$B$5:$B$1000,Consolidado!$E$5:$E$1000,$B31,Consolidado!$C$5:$C$1000,"Otros",Consolidado!$P$5:$P$1000,"X",Consolidado!$H$5:$H$1000,IF($D$9="Todos","&gt;0",$D$9))),2),""),""),""))</f>
        <v/>
      </c>
      <c r="S31" s="37" t="str">
        <f aca="false">_xlfn.TEXTJOIN(" +"&amp;CHAR(10),TRUE(),IF(SUMIFS(Consolidado!$AD$5:$AD$1000,Consolidado!$E$5:$E$1000,$B31,Consolidado!$C$5:$C$1000,"Auditoría Interna",Consolidado!$Q$5:$Q$1000,"X",Consolidado!$H$5:$H$1000,IF($D$9="Todos","&gt;0",$D$9))&gt;0,"Interna "&amp;TEXT(DAY(_xlfn.MINIFS(Consolidado!$B$5:$B$1000,Consolidado!$E$5:$E$1000,$B31,Consolidado!$C$5:$C$1000,"Auditoría Interna",Consolidado!$Q$5:$Q$1000,"X",Consolidado!$H$5:$H$1000,IF($D$9="Todos","&gt;0",$D$9))),"00")&amp;"/"&amp;TEXT(MONTH(_xlfn.MINIFS(Consolidado!$B$5:$B$1000,Consolidado!$E$5:$E$1000,$B31,Consolidado!$C$5:$C$1000,"Auditoría Interna",Consolidado!$Q$5:$Q$1000,"X",Consolidado!$H$5:$H$1000,IF($D$9="Todos","&gt;0",$D$9))),"00")&amp;IF($D$9="Todos","/"&amp;RIGHT(YEAR(_xlfn.MINIFS(Consolidado!$B$5:$B$1000,Consolidado!$E$5:$E$1000,$B31,Consolidado!$C$5:$C$1000,"Auditoría Interna",Consolidado!$Q$5:$Q$1000,"X",Consolidado!$H$5:$H$1000,IF($D$9="Todos","&gt;0",$D$9))),2),"")&amp;IF(_xlfn.MAXIFS(Consolidado!$B$5:$B$1000,Consolidado!$E$5:$E$1000,$B31,Consolidado!$C$5:$C$1000,"Auditoría Interna",Consolidado!$Q$5:$Q$1000,"X",Consolidado!$H$5:$H$1000,IF($D$9="Todos","&gt;0",$D$9))&lt;&gt;_xlfn.MINIFS(Consolidado!$B$5:$B$1000,Consolidado!$E$5:$E$1000,$B31,Consolidado!$C$5:$C$1000,"Auditoría Interna",Consolidado!$Q$5:$Q$1000,"X",Consolidado!$H$5:$H$1000,IF($D$9="Todos","&gt;0",$D$9))," y "&amp;TEXT(DAY(_xlfn.MAXIFS(Consolidado!$B$5:$B$1000,Consolidado!$E$5:$E$1000,$B31,Consolidado!$C$5:$C$1000,"Auditoría Interna",Consolidado!$Q$5:$Q$1000,"X",Consolidado!$H$5:$H$1000,IF($D$9="Todos","&gt;0",$D$9))),"00")&amp;"/"&amp;TEXT(MONTH(_xlfn.MAXIFS(Consolidado!$B$5:$B$1000,Consolidado!$E$5:$E$1000,$B31,Consolidado!$C$5:$C$1000,"Auditoría Interna",Consolidado!$Q$5:$Q$1000,"X",Consolidado!$H$5:$H$1000,IF($D$9="Todos","&gt;0",$D$9))),"00")&amp;IF($D$9="Todos","/"&amp;RIGHT(YEAR(_xlfn.MAXIFS(Consolidado!$B$5:$B$1000,Consolidado!$E$5:$E$1000,$B31,Consolidado!$C$5:$C$1000,"Auditoría Interna",Consolidado!$Q$5:$Q$1000,"X",Consolidado!$H$5:$H$1000,IF($D$9="Todos","&gt;0",$D$9))),2),""),""),""),IF(SUMIFS(Consolidado!$AD$5:$AD$1000,Consolidado!$E$5:$E$1000,$B31,Consolidado!$C$5:$C$1000,"Auditoría Externa",Consolidado!$Q$5:$Q$1000,"X",Consolidado!$H$5:$H$1000,IF($D$9="Todos","&gt;0",$D$9))&gt;0,"Externa "&amp;TEXT(DAY(_xlfn.MINIFS(Consolidado!$B$5:$B$1000,Consolidado!$E$5:$E$1000,$B31,Consolidado!$C$5:$C$1000,"Auditoría Externa",Consolidado!$Q$5:$Q$1000,"X",Consolidado!$H$5:$H$1000,IF($D$9="Todos","&gt;0",$D$9))),"00")&amp;"/"&amp;TEXT(MONTH(_xlfn.MINIFS(Consolidado!$B$5:$B$1000,Consolidado!$E$5:$E$1000,$B31,Consolidado!$C$5:$C$1000,"Auditoría Externa",Consolidado!$Q$5:$Q$1000,"X",Consolidado!$H$5:$H$1000,IF($D$9="Todos","&gt;0",$D$9))),"00")&amp;IF($D$9="Todos","/"&amp;RIGHT(YEAR(_xlfn.MINIFS(Consolidado!$B$5:$B$1000,Consolidado!$E$5:$E$1000,$B31,Consolidado!$C$5:$C$1000,"Auditoría Externa",Consolidado!$Q$5:$Q$1000,"X",Consolidado!$H$5:$H$1000,IF($D$9="Todos","&gt;0",$D$9))),2),"")&amp;IF(_xlfn.MAXIFS(Consolidado!$B$5:$B$1000,Consolidado!$E$5:$E$1000,$B31,Consolidado!$C$5:$C$1000,"Auditoría Externa",Consolidado!$Q$5:$Q$1000,"X",Consolidado!$H$5:$H$1000,IF($D$9="Todos","&gt;0",$D$9))&lt;&gt;_xlfn.MINIFS(Consolidado!$B$5:$B$1000,Consolidado!$E$5:$E$1000,$B31,Consolidado!$C$5:$C$1000,"Auditoría Externa",Consolidado!$Q$5:$Q$1000,"X",Consolidado!$H$5:$H$1000,IF($D$9="Todos","&gt;0",$D$9))," y "&amp;TEXT(DAY(_xlfn.MAXIFS(Consolidado!$B$5:$B$1000,Consolidado!$E$5:$E$1000,$B31,Consolidado!$C$5:$C$1000,"Auditoría Externa",Consolidado!$Q$5:$Q$1000,"X",Consolidado!$H$5:$H$1000,IF($D$9="Todos","&gt;0",$D$9))),"00")&amp;"/"&amp;TEXT(MONTH(_xlfn.MAXIFS(Consolidado!$B$5:$B$1000,Consolidado!$E$5:$E$1000,$B31,Consolidado!$C$5:$C$1000,"Auditoría Externa",Consolidado!$Q$5:$Q$1000,"X",Consolidado!$H$5:$H$1000,IF($D$9="Todos","&gt;0",$D$9))),"00")&amp;IF($D$9="Todos","/"&amp;RIGHT(YEAR(_xlfn.MAXIFS(Consolidado!$B$5:$B$1000,Consolidado!$E$5:$E$1000,$B31,Consolidado!$C$5:$C$1000,"Auditoría Externa",Consolidado!$Q$5:$Q$1000,"X",Consolidado!$H$5:$H$1000,IF($D$9="Todos","&gt;0",$D$9))),2),""),""),""),IF(SUMIFS(Consolidado!$AD$5:$AD$1000,Consolidado!$E$5:$E$1000,$B31,Consolidado!$C$5:$C$1000,"SSF",Consolidado!$Q$5:$Q$1000,"X",Consolidado!$H$5:$H$1000,IF($D$9="Todos","&gt;0",$D$9))&gt;0,"SSF "&amp;TEXT(DAY(_xlfn.MINIFS(Consolidado!$B$5:$B$1000,Consolidado!$E$5:$E$1000,$B31,Consolidado!$C$5:$C$1000,"SSF",Consolidado!$Q$5:$Q$1000,"X",Consolidado!$H$5:$H$1000,IF($D$9="Todos","&gt;0",$D$9))),"00")&amp;"/"&amp;TEXT(MONTH(_xlfn.MINIFS(Consolidado!$B$5:$B$1000,Consolidado!$E$5:$E$1000,$B31,Consolidado!$C$5:$C$1000,"SSF",Consolidado!$Q$5:$Q$1000,"X",Consolidado!$H$5:$H$1000,IF($D$9="Todos","&gt;0",$D$9))),"00")&amp;IF($D$9="Todos","/"&amp;RIGHT(YEAR(_xlfn.MINIFS(Consolidado!$B$5:$B$1000,Consolidado!$E$5:$E$1000,$B31,Consolidado!$C$5:$C$1000,"SSF",Consolidado!$Q$5:$Q$1000,"X",Consolidado!$H$5:$H$1000,IF($D$9="Todos","&gt;0",$D$9))),2),"")&amp;IF(_xlfn.MAXIFS(Consolidado!$B$5:$B$1000,Consolidado!$E$5:$E$1000,$B31,Consolidado!$C$5:$C$1000,"SSF",Consolidado!$Q$5:$Q$1000,"X",Consolidado!$H$5:$H$1000,IF($D$9="Todos","&gt;0",$D$9))&lt;&gt;_xlfn.MINIFS(Consolidado!$B$5:$B$1000,Consolidado!$E$5:$E$1000,$B31,Consolidado!$C$5:$C$1000,"SSF",Consolidado!$Q$5:$Q$1000,"X",Consolidado!$H$5:$H$1000,IF($D$9="Todos","&gt;0",$D$9))," y "&amp;TEXT(DAY(_xlfn.MAXIFS(Consolidado!$B$5:$B$1000,Consolidado!$E$5:$E$1000,$B31,Consolidado!$C$5:$C$1000,"SSF",Consolidado!$Q$5:$Q$1000,"X",Consolidado!$H$5:$H$1000,IF($D$9="Todos","&gt;0",$D$9))),"00")&amp;"/"&amp;TEXT(MONTH(_xlfn.MAXIFS(Consolidado!$B$5:$B$1000,Consolidado!$E$5:$E$1000,$B31,Consolidado!$C$5:$C$1000,"SSF",Consolidado!$Q$5:$Q$1000,"X",Consolidado!$H$5:$H$1000,IF($D$9="Todos","&gt;0",$D$9))),"00")&amp;IF($D$9="Todos","/"&amp;RIGHT(YEAR(_xlfn.MAXIFS(Consolidado!$B$5:$B$1000,Consolidado!$E$5:$E$1000,$B31,Consolidado!$C$5:$C$1000,"SSF",Consolidado!$Q$5:$Q$1000,"X",Consolidado!$H$5:$H$1000,IF($D$9="Todos","&gt;0",$D$9))),2),""),""),""),IF(SUMIFS(Consolidado!$AD$5:$AD$1000,Consolidado!$E$5:$E$1000,$B31,Consolidado!$C$5:$C$1000,"Comité de Supervisión",Consolidado!$Q$5:$Q$1000,"X",Consolidado!$H$5:$H$1000,IF($D$9="Todos","&gt;0",$D$9))&gt;0,"Comité Sup. "&amp;TEXT(DAY(_xlfn.MINIFS(Consolidado!$B$5:$B$1000,Consolidado!$E$5:$E$1000,$B31,Consolidado!$C$5:$C$1000,"Comité de Supervisión",Consolidado!$Q$5:$Q$1000,"X",Consolidado!$H$5:$H$1000,IF($D$9="Todos","&gt;0",$D$9))),"00")&amp;"/"&amp;TEXT(MONTH(_xlfn.MINIFS(Consolidado!$B$5:$B$1000,Consolidado!$E$5:$E$1000,$B31,Consolidado!$C$5:$C$1000,"Comité de Supervisión",Consolidado!$Q$5:$Q$1000,"X",Consolidado!$H$5:$H$1000,IF($D$9="Todos","&gt;0",$D$9))),"00")&amp;IF($D$9="Todos","/"&amp;RIGHT(YEAR(_xlfn.MINIFS(Consolidado!$B$5:$B$1000,Consolidado!$E$5:$E$1000,$B31,Consolidado!$C$5:$C$1000,"Comité de Supervisión",Consolidado!$Q$5:$Q$1000,"X",Consolidado!$H$5:$H$1000,IF($D$9="Todos","&gt;0",$D$9))),2),"")&amp;IF(_xlfn.MAXIFS(Consolidado!$B$5:$B$1000,Consolidado!$E$5:$E$1000,$B31,Consolidado!$C$5:$C$1000,"Comité de Supervisión",Consolidado!$Q$5:$Q$1000,"X",Consolidado!$H$5:$H$1000,IF($D$9="Todos","&gt;0",$D$9))&lt;&gt;_xlfn.MINIFS(Consolidado!$B$5:$B$1000,Consolidado!$E$5:$E$1000,$B31,Consolidado!$C$5:$C$1000,"Comité de Supervisión",Consolidado!$Q$5:$Q$1000,"X",Consolidado!$H$5:$H$1000,IF($D$9="Todos","&gt;0",$D$9))," y "&amp;TEXT(DAY(_xlfn.MAXIFS(Consolidado!$B$5:$B$1000,Consolidado!$E$5:$E$1000,$B31,Consolidado!$C$5:$C$1000,"Comité de Supervisión",Consolidado!$Q$5:$Q$1000,"X",Consolidado!$H$5:$H$1000,IF($D$9="Todos","&gt;0",$D$9))),"00")&amp;"/"&amp;TEXT(MONTH(_xlfn.MAXIFS(Consolidado!$B$5:$B$1000,Consolidado!$E$5:$E$1000,$B31,Consolidado!$C$5:$C$1000,"Comité de Supervisión",Consolidado!$Q$5:$Q$1000,"X",Consolidado!$H$5:$H$1000,IF($D$9="Todos","&gt;0",$D$9))),"00")&amp;IF($D$9="Todos","/"&amp;RIGHT(YEAR(_xlfn.MAXIFS(Consolidado!$B$5:$B$1000,Consolidado!$E$5:$E$1000,$B31,Consolidado!$C$5:$C$1000,"Comité de Supervisión",Consolidado!$Q$5:$Q$1000,"X",Consolidado!$H$5:$H$1000,IF($D$9="Todos","&gt;0",$D$9))),2),""),""),""),IF(SUMIFS(Consolidado!$AD$5:$AD$1000,Consolidado!$E$5:$E$1000,$B31,Consolidado!$C$5:$C$1000,"Consejo de Administración",Consolidado!$Q$5:$Q$1000,"X",Consolidado!$H$5:$H$1000,IF($D$9="Todos","&gt;0",$D$9))&gt;0,"Consejo "&amp;TEXT(DAY(_xlfn.MINIFS(Consolidado!$B$5:$B$1000,Consolidado!$E$5:$E$1000,$B31,Consolidado!$C$5:$C$1000,"Consejo de Administración",Consolidado!$Q$5:$Q$1000,"X",Consolidado!$H$5:$H$1000,IF($D$9="Todos","&gt;0",$D$9))),"00")&amp;"/"&amp;TEXT(MONTH(_xlfn.MINIFS(Consolidado!$B$5:$B$1000,Consolidado!$E$5:$E$1000,$B31,Consolidado!$C$5:$C$1000,"Consejo de Administración",Consolidado!$Q$5:$Q$1000,"X",Consolidado!$H$5:$H$1000,IF($D$9="Todos","&gt;0",$D$9))),"00")&amp;IF($D$9="Todos","/"&amp;RIGHT(YEAR(_xlfn.MINIFS(Consolidado!$B$5:$B$1000,Consolidado!$E$5:$E$1000,$B31,Consolidado!$C$5:$C$1000,"Consejo de Administración",Consolidado!$Q$5:$Q$1000,"X",Consolidado!$H$5:$H$1000,IF($D$9="Todos","&gt;0",$D$9))),2),"")&amp;IF(_xlfn.MAXIFS(Consolidado!$B$5:$B$1000,Consolidado!$E$5:$E$1000,$B31,Consolidado!$C$5:$C$1000,"Consejo de Administración",Consolidado!$Q$5:$Q$1000,"X",Consolidado!$H$5:$H$1000,IF($D$9="Todos","&gt;0",$D$9))&lt;&gt;_xlfn.MINIFS(Consolidado!$B$5:$B$1000,Consolidado!$E$5:$E$1000,$B31,Consolidado!$C$5:$C$1000,"Consejo de Administración",Consolidado!$Q$5:$Q$1000,"X",Consolidado!$H$5:$H$1000,IF($D$9="Todos","&gt;0",$D$9))," y "&amp;TEXT(DAY(_xlfn.MAXIFS(Consolidado!$B$5:$B$1000,Consolidado!$E$5:$E$1000,$B31,Consolidado!$C$5:$C$1000,"Consejo de Administración",Consolidado!$Q$5:$Q$1000,"X",Consolidado!$H$5:$H$1000,IF($D$9="Todos","&gt;0",$D$9))),"00")&amp;"/"&amp;TEXT(MONTH(_xlfn.MAXIFS(Consolidado!$B$5:$B$1000,Consolidado!$E$5:$E$1000,$B31,Consolidado!$C$5:$C$1000,"Consejo de Administración",Consolidado!$Q$5:$Q$1000,"X",Consolidado!$H$5:$H$1000,IF($D$9="Todos","&gt;0",$D$9))),"00")&amp;IF($D$9="Todos","/"&amp;RIGHT(YEAR(_xlfn.MAXIFS(Consolidado!$B$5:$B$1000,Consolidado!$E$5:$E$1000,$B31,Consolidado!$C$5:$C$1000,"Consejo de Administración",Consolidado!$Q$5:$Q$1000,"X",Consolidado!$H$5:$H$1000,IF($D$9="Todos","&gt;0",$D$9))),2),""),""),""),IF(SUMIFS(Consolidado!$AD$5:$AD$1000,Consolidado!$E$5:$E$1000,$B31,Consolidado!$C$5:$C$1000,"Otros",Consolidado!$Q$5:$Q$1000,"X",Consolidado!$H$5:$H$1000,IF($D$9="Todos","&gt;0",$D$9))&gt;0,"Otros "&amp;TEXT(DAY(_xlfn.MINIFS(Consolidado!$B$5:$B$1000,Consolidado!$E$5:$E$1000,$B31,Consolidado!$C$5:$C$1000,"Otros",Consolidado!$Q$5:$Q$1000,"X",Consolidado!$H$5:$H$1000,IF($D$9="Todos","&gt;0",$D$9))),"00")&amp;"/"&amp;TEXT(MONTH(_xlfn.MINIFS(Consolidado!$B$5:$B$1000,Consolidado!$E$5:$E$1000,$B31,Consolidado!$C$5:$C$1000,"Otros",Consolidado!$Q$5:$Q$1000,"X",Consolidado!$H$5:$H$1000,IF($D$9="Todos","&gt;0",$D$9))),"00")&amp;IF($D$9="Todos","/"&amp;RIGHT(YEAR(_xlfn.MINIFS(Consolidado!$B$5:$B$1000,Consolidado!$E$5:$E$1000,$B31,Consolidado!$C$5:$C$1000,"Otros",Consolidado!$Q$5:$Q$1000,"X",Consolidado!$H$5:$H$1000,IF($D$9="Todos","&gt;0",$D$9))),2),"")&amp;IF(_xlfn.MAXIFS(Consolidado!$B$5:$B$1000,Consolidado!$E$5:$E$1000,$B31,Consolidado!$C$5:$C$1000,"Otros",Consolidado!$Q$5:$Q$1000,"X",Consolidado!$H$5:$H$1000,IF($D$9="Todos","&gt;0",$D$9))&lt;&gt;_xlfn.MINIFS(Consolidado!$B$5:$B$1000,Consolidado!$E$5:$E$1000,$B31,Consolidado!$C$5:$C$1000,"Otros",Consolidado!$Q$5:$Q$1000,"X",Consolidado!$H$5:$H$1000,IF($D$9="Todos","&gt;0",$D$9))," y "&amp;TEXT(DAY(_xlfn.MAXIFS(Consolidado!$B$5:$B$1000,Consolidado!$E$5:$E$1000,$B31,Consolidado!$C$5:$C$1000,"Otros",Consolidado!$Q$5:$Q$1000,"X",Consolidado!$H$5:$H$1000,IF($D$9="Todos","&gt;0",$D$9))),"00")&amp;"/"&amp;TEXT(MONTH(_xlfn.MAXIFS(Consolidado!$B$5:$B$1000,Consolidado!$E$5:$E$1000,$B31,Consolidado!$C$5:$C$1000,"Otros",Consolidado!$Q$5:$Q$1000,"X",Consolidado!$H$5:$H$1000,IF($D$9="Todos","&gt;0",$D$9))),"00")&amp;IF($D$9="Todos","/"&amp;RIGHT(YEAR(_xlfn.MAXIFS(Consolidado!$B$5:$B$1000,Consolidado!$E$5:$E$1000,$B31,Consolidado!$C$5:$C$1000,"Otros",Consolidado!$Q$5:$Q$1000,"X",Consolidado!$H$5:$H$1000,IF($D$9="Todos","&gt;0",$D$9))),2),""),""),""))</f>
        <v/>
      </c>
      <c r="T31" s="37" t="str">
        <f aca="false">_xlfn.TEXTJOIN(" +"&amp;CHAR(10),TRUE(),IF(SUMIFS(Consolidado!$AD$5:$AD$1000,Consolidado!$E$5:$E$1000,$B31,Consolidado!$C$5:$C$1000,"Auditoría Interna",Consolidado!$R$5:$R$1000,"X",Consolidado!$H$5:$H$1000,IF($D$9="Todos","&gt;0",$D$9))&gt;0,"Interna "&amp;TEXT(DAY(_xlfn.MINIFS(Consolidado!$B$5:$B$1000,Consolidado!$E$5:$E$1000,$B31,Consolidado!$C$5:$C$1000,"Auditoría Interna",Consolidado!$R$5:$R$1000,"X",Consolidado!$H$5:$H$1000,IF($D$9="Todos","&gt;0",$D$9))),"00")&amp;"/"&amp;TEXT(MONTH(_xlfn.MINIFS(Consolidado!$B$5:$B$1000,Consolidado!$E$5:$E$1000,$B31,Consolidado!$C$5:$C$1000,"Auditoría Interna",Consolidado!$R$5:$R$1000,"X",Consolidado!$H$5:$H$1000,IF($D$9="Todos","&gt;0",$D$9))),"00")&amp;IF($D$9="Todos","/"&amp;RIGHT(YEAR(_xlfn.MINIFS(Consolidado!$B$5:$B$1000,Consolidado!$E$5:$E$1000,$B31,Consolidado!$C$5:$C$1000,"Auditoría Interna",Consolidado!$R$5:$R$1000,"X",Consolidado!$H$5:$H$1000,IF($D$9="Todos","&gt;0",$D$9))),2),"")&amp;IF(_xlfn.MAXIFS(Consolidado!$B$5:$B$1000,Consolidado!$E$5:$E$1000,$B31,Consolidado!$C$5:$C$1000,"Auditoría Interna",Consolidado!$R$5:$R$1000,"X",Consolidado!$H$5:$H$1000,IF($D$9="Todos","&gt;0",$D$9))&lt;&gt;_xlfn.MINIFS(Consolidado!$B$5:$B$1000,Consolidado!$E$5:$E$1000,$B31,Consolidado!$C$5:$C$1000,"Auditoría Interna",Consolidado!$R$5:$R$1000,"X",Consolidado!$H$5:$H$1000,IF($D$9="Todos","&gt;0",$D$9))," y "&amp;TEXT(DAY(_xlfn.MAXIFS(Consolidado!$B$5:$B$1000,Consolidado!$E$5:$E$1000,$B31,Consolidado!$C$5:$C$1000,"Auditoría Interna",Consolidado!$R$5:$R$1000,"X",Consolidado!$H$5:$H$1000,IF($D$9="Todos","&gt;0",$D$9))),"00")&amp;"/"&amp;TEXT(MONTH(_xlfn.MAXIFS(Consolidado!$B$5:$B$1000,Consolidado!$E$5:$E$1000,$B31,Consolidado!$C$5:$C$1000,"Auditoría Interna",Consolidado!$R$5:$R$1000,"X",Consolidado!$H$5:$H$1000,IF($D$9="Todos","&gt;0",$D$9))),"00")&amp;IF($D$9="Todos","/"&amp;RIGHT(YEAR(_xlfn.MAXIFS(Consolidado!$B$5:$B$1000,Consolidado!$E$5:$E$1000,$B31,Consolidado!$C$5:$C$1000,"Auditoría Interna",Consolidado!$R$5:$R$1000,"X",Consolidado!$H$5:$H$1000,IF($D$9="Todos","&gt;0",$D$9))),2),""),""),""),IF(SUMIFS(Consolidado!$AD$5:$AD$1000,Consolidado!$E$5:$E$1000,$B31,Consolidado!$C$5:$C$1000,"Auditoría Externa",Consolidado!$R$5:$R$1000,"X",Consolidado!$H$5:$H$1000,IF($D$9="Todos","&gt;0",$D$9))&gt;0,"Externa "&amp;TEXT(DAY(_xlfn.MINIFS(Consolidado!$B$5:$B$1000,Consolidado!$E$5:$E$1000,$B31,Consolidado!$C$5:$C$1000,"Auditoría Externa",Consolidado!$R$5:$R$1000,"X",Consolidado!$H$5:$H$1000,IF($D$9="Todos","&gt;0",$D$9))),"00")&amp;"/"&amp;TEXT(MONTH(_xlfn.MINIFS(Consolidado!$B$5:$B$1000,Consolidado!$E$5:$E$1000,$B31,Consolidado!$C$5:$C$1000,"Auditoría Externa",Consolidado!$R$5:$R$1000,"X",Consolidado!$H$5:$H$1000,IF($D$9="Todos","&gt;0",$D$9))),"00")&amp;IF($D$9="Todos","/"&amp;RIGHT(YEAR(_xlfn.MINIFS(Consolidado!$B$5:$B$1000,Consolidado!$E$5:$E$1000,$B31,Consolidado!$C$5:$C$1000,"Auditoría Externa",Consolidado!$R$5:$R$1000,"X",Consolidado!$H$5:$H$1000,IF($D$9="Todos","&gt;0",$D$9))),2),"")&amp;IF(_xlfn.MAXIFS(Consolidado!$B$5:$B$1000,Consolidado!$E$5:$E$1000,$B31,Consolidado!$C$5:$C$1000,"Auditoría Externa",Consolidado!$R$5:$R$1000,"X",Consolidado!$H$5:$H$1000,IF($D$9="Todos","&gt;0",$D$9))&lt;&gt;_xlfn.MINIFS(Consolidado!$B$5:$B$1000,Consolidado!$E$5:$E$1000,$B31,Consolidado!$C$5:$C$1000,"Auditoría Externa",Consolidado!$R$5:$R$1000,"X",Consolidado!$H$5:$H$1000,IF($D$9="Todos","&gt;0",$D$9))," y "&amp;TEXT(DAY(_xlfn.MAXIFS(Consolidado!$B$5:$B$1000,Consolidado!$E$5:$E$1000,$B31,Consolidado!$C$5:$C$1000,"Auditoría Externa",Consolidado!$R$5:$R$1000,"X",Consolidado!$H$5:$H$1000,IF($D$9="Todos","&gt;0",$D$9))),"00")&amp;"/"&amp;TEXT(MONTH(_xlfn.MAXIFS(Consolidado!$B$5:$B$1000,Consolidado!$E$5:$E$1000,$B31,Consolidado!$C$5:$C$1000,"Auditoría Externa",Consolidado!$R$5:$R$1000,"X",Consolidado!$H$5:$H$1000,IF($D$9="Todos","&gt;0",$D$9))),"00")&amp;IF($D$9="Todos","/"&amp;RIGHT(YEAR(_xlfn.MAXIFS(Consolidado!$B$5:$B$1000,Consolidado!$E$5:$E$1000,$B31,Consolidado!$C$5:$C$1000,"Auditoría Externa",Consolidado!$R$5:$R$1000,"X",Consolidado!$H$5:$H$1000,IF($D$9="Todos","&gt;0",$D$9))),2),""),""),""),IF(SUMIFS(Consolidado!$AD$5:$AD$1000,Consolidado!$E$5:$E$1000,$B31,Consolidado!$C$5:$C$1000,"SSF",Consolidado!$R$5:$R$1000,"X",Consolidado!$H$5:$H$1000,IF($D$9="Todos","&gt;0",$D$9))&gt;0,"SSF "&amp;TEXT(DAY(_xlfn.MINIFS(Consolidado!$B$5:$B$1000,Consolidado!$E$5:$E$1000,$B31,Consolidado!$C$5:$C$1000,"SSF",Consolidado!$R$5:$R$1000,"X",Consolidado!$H$5:$H$1000,IF($D$9="Todos","&gt;0",$D$9))),"00")&amp;"/"&amp;TEXT(MONTH(_xlfn.MINIFS(Consolidado!$B$5:$B$1000,Consolidado!$E$5:$E$1000,$B31,Consolidado!$C$5:$C$1000,"SSF",Consolidado!$R$5:$R$1000,"X",Consolidado!$H$5:$H$1000,IF($D$9="Todos","&gt;0",$D$9))),"00")&amp;IF($D$9="Todos","/"&amp;RIGHT(YEAR(_xlfn.MINIFS(Consolidado!$B$5:$B$1000,Consolidado!$E$5:$E$1000,$B31,Consolidado!$C$5:$C$1000,"SSF",Consolidado!$R$5:$R$1000,"X",Consolidado!$H$5:$H$1000,IF($D$9="Todos","&gt;0",$D$9))),2),"")&amp;IF(_xlfn.MAXIFS(Consolidado!$B$5:$B$1000,Consolidado!$E$5:$E$1000,$B31,Consolidado!$C$5:$C$1000,"SSF",Consolidado!$R$5:$R$1000,"X",Consolidado!$H$5:$H$1000,IF($D$9="Todos","&gt;0",$D$9))&lt;&gt;_xlfn.MINIFS(Consolidado!$B$5:$B$1000,Consolidado!$E$5:$E$1000,$B31,Consolidado!$C$5:$C$1000,"SSF",Consolidado!$R$5:$R$1000,"X",Consolidado!$H$5:$H$1000,IF($D$9="Todos","&gt;0",$D$9))," y "&amp;TEXT(DAY(_xlfn.MAXIFS(Consolidado!$B$5:$B$1000,Consolidado!$E$5:$E$1000,$B31,Consolidado!$C$5:$C$1000,"SSF",Consolidado!$R$5:$R$1000,"X",Consolidado!$H$5:$H$1000,IF($D$9="Todos","&gt;0",$D$9))),"00")&amp;"/"&amp;TEXT(MONTH(_xlfn.MAXIFS(Consolidado!$B$5:$B$1000,Consolidado!$E$5:$E$1000,$B31,Consolidado!$C$5:$C$1000,"SSF",Consolidado!$R$5:$R$1000,"X",Consolidado!$H$5:$H$1000,IF($D$9="Todos","&gt;0",$D$9))),"00")&amp;IF($D$9="Todos","/"&amp;RIGHT(YEAR(_xlfn.MAXIFS(Consolidado!$B$5:$B$1000,Consolidado!$E$5:$E$1000,$B31,Consolidado!$C$5:$C$1000,"SSF",Consolidado!$R$5:$R$1000,"X",Consolidado!$H$5:$H$1000,IF($D$9="Todos","&gt;0",$D$9))),2),""),""),""),IF(SUMIFS(Consolidado!$AD$5:$AD$1000,Consolidado!$E$5:$E$1000,$B31,Consolidado!$C$5:$C$1000,"Comité de Supervisión",Consolidado!$R$5:$R$1000,"X",Consolidado!$H$5:$H$1000,IF($D$9="Todos","&gt;0",$D$9))&gt;0,"Comité Sup. "&amp;TEXT(DAY(_xlfn.MINIFS(Consolidado!$B$5:$B$1000,Consolidado!$E$5:$E$1000,$B31,Consolidado!$C$5:$C$1000,"Comité de Supervisión",Consolidado!$R$5:$R$1000,"X",Consolidado!$H$5:$H$1000,IF($D$9="Todos","&gt;0",$D$9))),"00")&amp;"/"&amp;TEXT(MONTH(_xlfn.MINIFS(Consolidado!$B$5:$B$1000,Consolidado!$E$5:$E$1000,$B31,Consolidado!$C$5:$C$1000,"Comité de Supervisión",Consolidado!$R$5:$R$1000,"X",Consolidado!$H$5:$H$1000,IF($D$9="Todos","&gt;0",$D$9))),"00")&amp;IF($D$9="Todos","/"&amp;RIGHT(YEAR(_xlfn.MINIFS(Consolidado!$B$5:$B$1000,Consolidado!$E$5:$E$1000,$B31,Consolidado!$C$5:$C$1000,"Comité de Supervisión",Consolidado!$R$5:$R$1000,"X",Consolidado!$H$5:$H$1000,IF($D$9="Todos","&gt;0",$D$9))),2),"")&amp;IF(_xlfn.MAXIFS(Consolidado!$B$5:$B$1000,Consolidado!$E$5:$E$1000,$B31,Consolidado!$C$5:$C$1000,"Comité de Supervisión",Consolidado!$R$5:$R$1000,"X",Consolidado!$H$5:$H$1000,IF($D$9="Todos","&gt;0",$D$9))&lt;&gt;_xlfn.MINIFS(Consolidado!$B$5:$B$1000,Consolidado!$E$5:$E$1000,$B31,Consolidado!$C$5:$C$1000,"Comité de Supervisión",Consolidado!$R$5:$R$1000,"X",Consolidado!$H$5:$H$1000,IF($D$9="Todos","&gt;0",$D$9))," y "&amp;TEXT(DAY(_xlfn.MAXIFS(Consolidado!$B$5:$B$1000,Consolidado!$E$5:$E$1000,$B31,Consolidado!$C$5:$C$1000,"Comité de Supervisión",Consolidado!$R$5:$R$1000,"X",Consolidado!$H$5:$H$1000,IF($D$9="Todos","&gt;0",$D$9))),"00")&amp;"/"&amp;TEXT(MONTH(_xlfn.MAXIFS(Consolidado!$B$5:$B$1000,Consolidado!$E$5:$E$1000,$B31,Consolidado!$C$5:$C$1000,"Comité de Supervisión",Consolidado!$R$5:$R$1000,"X",Consolidado!$H$5:$H$1000,IF($D$9="Todos","&gt;0",$D$9))),"00")&amp;IF($D$9="Todos","/"&amp;RIGHT(YEAR(_xlfn.MAXIFS(Consolidado!$B$5:$B$1000,Consolidado!$E$5:$E$1000,$B31,Consolidado!$C$5:$C$1000,"Comité de Supervisión",Consolidado!$R$5:$R$1000,"X",Consolidado!$H$5:$H$1000,IF($D$9="Todos","&gt;0",$D$9))),2),""),""),""),IF(SUMIFS(Consolidado!$AD$5:$AD$1000,Consolidado!$E$5:$E$1000,$B31,Consolidado!$C$5:$C$1000,"Consejo de Administración",Consolidado!$R$5:$R$1000,"X",Consolidado!$H$5:$H$1000,IF($D$9="Todos","&gt;0",$D$9))&gt;0,"Consejo "&amp;TEXT(DAY(_xlfn.MINIFS(Consolidado!$B$5:$B$1000,Consolidado!$E$5:$E$1000,$B31,Consolidado!$C$5:$C$1000,"Consejo de Administración",Consolidado!$R$5:$R$1000,"X",Consolidado!$H$5:$H$1000,IF($D$9="Todos","&gt;0",$D$9))),"00")&amp;"/"&amp;TEXT(MONTH(_xlfn.MINIFS(Consolidado!$B$5:$B$1000,Consolidado!$E$5:$E$1000,$B31,Consolidado!$C$5:$C$1000,"Consejo de Administración",Consolidado!$R$5:$R$1000,"X",Consolidado!$H$5:$H$1000,IF($D$9="Todos","&gt;0",$D$9))),"00")&amp;IF($D$9="Todos","/"&amp;RIGHT(YEAR(_xlfn.MINIFS(Consolidado!$B$5:$B$1000,Consolidado!$E$5:$E$1000,$B31,Consolidado!$C$5:$C$1000,"Consejo de Administración",Consolidado!$R$5:$R$1000,"X",Consolidado!$H$5:$H$1000,IF($D$9="Todos","&gt;0",$D$9))),2),"")&amp;IF(_xlfn.MAXIFS(Consolidado!$B$5:$B$1000,Consolidado!$E$5:$E$1000,$B31,Consolidado!$C$5:$C$1000,"Consejo de Administración",Consolidado!$R$5:$R$1000,"X",Consolidado!$H$5:$H$1000,IF($D$9="Todos","&gt;0",$D$9))&lt;&gt;_xlfn.MINIFS(Consolidado!$B$5:$B$1000,Consolidado!$E$5:$E$1000,$B31,Consolidado!$C$5:$C$1000,"Consejo de Administración",Consolidado!$R$5:$R$1000,"X",Consolidado!$H$5:$H$1000,IF($D$9="Todos","&gt;0",$D$9))," y "&amp;TEXT(DAY(_xlfn.MAXIFS(Consolidado!$B$5:$B$1000,Consolidado!$E$5:$E$1000,$B31,Consolidado!$C$5:$C$1000,"Consejo de Administración",Consolidado!$R$5:$R$1000,"X",Consolidado!$H$5:$H$1000,IF($D$9="Todos","&gt;0",$D$9))),"00")&amp;"/"&amp;TEXT(MONTH(_xlfn.MAXIFS(Consolidado!$B$5:$B$1000,Consolidado!$E$5:$E$1000,$B31,Consolidado!$C$5:$C$1000,"Consejo de Administración",Consolidado!$R$5:$R$1000,"X",Consolidado!$H$5:$H$1000,IF($D$9="Todos","&gt;0",$D$9))),"00")&amp;IF($D$9="Todos","/"&amp;RIGHT(YEAR(_xlfn.MAXIFS(Consolidado!$B$5:$B$1000,Consolidado!$E$5:$E$1000,$B31,Consolidado!$C$5:$C$1000,"Consejo de Administración",Consolidado!$R$5:$R$1000,"X",Consolidado!$H$5:$H$1000,IF($D$9="Todos","&gt;0",$D$9))),2),""),""),""),IF(SUMIFS(Consolidado!$AD$5:$AD$1000,Consolidado!$E$5:$E$1000,$B31,Consolidado!$C$5:$C$1000,"Otros",Consolidado!$R$5:$R$1000,"X",Consolidado!$H$5:$H$1000,IF($D$9="Todos","&gt;0",$D$9))&gt;0,"Otros "&amp;TEXT(DAY(_xlfn.MINIFS(Consolidado!$B$5:$B$1000,Consolidado!$E$5:$E$1000,$B31,Consolidado!$C$5:$C$1000,"Otros",Consolidado!$R$5:$R$1000,"X",Consolidado!$H$5:$H$1000,IF($D$9="Todos","&gt;0",$D$9))),"00")&amp;"/"&amp;TEXT(MONTH(_xlfn.MINIFS(Consolidado!$B$5:$B$1000,Consolidado!$E$5:$E$1000,$B31,Consolidado!$C$5:$C$1000,"Otros",Consolidado!$R$5:$R$1000,"X",Consolidado!$H$5:$H$1000,IF($D$9="Todos","&gt;0",$D$9))),"00")&amp;IF($D$9="Todos","/"&amp;RIGHT(YEAR(_xlfn.MINIFS(Consolidado!$B$5:$B$1000,Consolidado!$E$5:$E$1000,$B31,Consolidado!$C$5:$C$1000,"Otros",Consolidado!$R$5:$R$1000,"X",Consolidado!$H$5:$H$1000,IF($D$9="Todos","&gt;0",$D$9))),2),"")&amp;IF(_xlfn.MAXIFS(Consolidado!$B$5:$B$1000,Consolidado!$E$5:$E$1000,$B31,Consolidado!$C$5:$C$1000,"Otros",Consolidado!$R$5:$R$1000,"X",Consolidado!$H$5:$H$1000,IF($D$9="Todos","&gt;0",$D$9))&lt;&gt;_xlfn.MINIFS(Consolidado!$B$5:$B$1000,Consolidado!$E$5:$E$1000,$B31,Consolidado!$C$5:$C$1000,"Otros",Consolidado!$R$5:$R$1000,"X",Consolidado!$H$5:$H$1000,IF($D$9="Todos","&gt;0",$D$9))," y "&amp;TEXT(DAY(_xlfn.MAXIFS(Consolidado!$B$5:$B$1000,Consolidado!$E$5:$E$1000,$B31,Consolidado!$C$5:$C$1000,"Otros",Consolidado!$R$5:$R$1000,"X",Consolidado!$H$5:$H$1000,IF($D$9="Todos","&gt;0",$D$9))),"00")&amp;"/"&amp;TEXT(MONTH(_xlfn.MAXIFS(Consolidado!$B$5:$B$1000,Consolidado!$E$5:$E$1000,$B31,Consolidado!$C$5:$C$1000,"Otros",Consolidado!$R$5:$R$1000,"X",Consolidado!$H$5:$H$1000,IF($D$9="Todos","&gt;0",$D$9))),"00")&amp;IF($D$9="Todos","/"&amp;RIGHT(YEAR(_xlfn.MAXIFS(Consolidado!$B$5:$B$1000,Consolidado!$E$5:$E$1000,$B31,Consolidado!$C$5:$C$1000,"Otros",Consolidado!$R$5:$R$1000,"X",Consolidado!$H$5:$H$1000,IF($D$9="Todos","&gt;0",$D$9))),2),""),""),""))</f>
        <v>SSF 09/10</v>
      </c>
      <c r="U31" s="37" t="str">
        <f aca="false">_xlfn.TEXTJOIN(" +"&amp;CHAR(10),TRUE(),IF(SUMIFS(Consolidado!$AD$5:$AD$1000,Consolidado!$E$5:$E$1000,$B31,Consolidado!$C$5:$C$1000,"Auditoría Interna",Consolidado!$S$5:$S$1000,"X",Consolidado!$H$5:$H$1000,IF($D$9="Todos","&gt;0",$D$9))&gt;0,"Interna "&amp;TEXT(DAY(_xlfn.MINIFS(Consolidado!$B$5:$B$1000,Consolidado!$E$5:$E$1000,$B31,Consolidado!$C$5:$C$1000,"Auditoría Interna",Consolidado!$S$5:$S$1000,"X",Consolidado!$H$5:$H$1000,IF($D$9="Todos","&gt;0",$D$9))),"00")&amp;"/"&amp;TEXT(MONTH(_xlfn.MINIFS(Consolidado!$B$5:$B$1000,Consolidado!$E$5:$E$1000,$B31,Consolidado!$C$5:$C$1000,"Auditoría Interna",Consolidado!$S$5:$S$1000,"X",Consolidado!$H$5:$H$1000,IF($D$9="Todos","&gt;0",$D$9))),"00")&amp;IF($D$9="Todos","/"&amp;RIGHT(YEAR(_xlfn.MINIFS(Consolidado!$B$5:$B$1000,Consolidado!$E$5:$E$1000,$B31,Consolidado!$C$5:$C$1000,"Auditoría Interna",Consolidado!$S$5:$S$1000,"X",Consolidado!$H$5:$H$1000,IF($D$9="Todos","&gt;0",$D$9))),2),"")&amp;IF(_xlfn.MAXIFS(Consolidado!$B$5:$B$1000,Consolidado!$E$5:$E$1000,$B31,Consolidado!$C$5:$C$1000,"Auditoría Interna",Consolidado!$S$5:$S$1000,"X",Consolidado!$H$5:$H$1000,IF($D$9="Todos","&gt;0",$D$9))&lt;&gt;_xlfn.MINIFS(Consolidado!$B$5:$B$1000,Consolidado!$E$5:$E$1000,$B31,Consolidado!$C$5:$C$1000,"Auditoría Interna",Consolidado!$S$5:$S$1000,"X",Consolidado!$H$5:$H$1000,IF($D$9="Todos","&gt;0",$D$9))," y "&amp;TEXT(DAY(_xlfn.MAXIFS(Consolidado!$B$5:$B$1000,Consolidado!$E$5:$E$1000,$B31,Consolidado!$C$5:$C$1000,"Auditoría Interna",Consolidado!$S$5:$S$1000,"X",Consolidado!$H$5:$H$1000,IF($D$9="Todos","&gt;0",$D$9))),"00")&amp;"/"&amp;TEXT(MONTH(_xlfn.MAXIFS(Consolidado!$B$5:$B$1000,Consolidado!$E$5:$E$1000,$B31,Consolidado!$C$5:$C$1000,"Auditoría Interna",Consolidado!$S$5:$S$1000,"X",Consolidado!$H$5:$H$1000,IF($D$9="Todos","&gt;0",$D$9))),"00")&amp;IF($D$9="Todos","/"&amp;RIGHT(YEAR(_xlfn.MAXIFS(Consolidado!$B$5:$B$1000,Consolidado!$E$5:$E$1000,$B31,Consolidado!$C$5:$C$1000,"Auditoría Interna",Consolidado!$S$5:$S$1000,"X",Consolidado!$H$5:$H$1000,IF($D$9="Todos","&gt;0",$D$9))),2),""),""),""),IF(SUMIFS(Consolidado!$AD$5:$AD$1000,Consolidado!$E$5:$E$1000,$B31,Consolidado!$C$5:$C$1000,"Auditoría Externa",Consolidado!$S$5:$S$1000,"X",Consolidado!$H$5:$H$1000,IF($D$9="Todos","&gt;0",$D$9))&gt;0,"Externa "&amp;TEXT(DAY(_xlfn.MINIFS(Consolidado!$B$5:$B$1000,Consolidado!$E$5:$E$1000,$B31,Consolidado!$C$5:$C$1000,"Auditoría Externa",Consolidado!$S$5:$S$1000,"X",Consolidado!$H$5:$H$1000,IF($D$9="Todos","&gt;0",$D$9))),"00")&amp;"/"&amp;TEXT(MONTH(_xlfn.MINIFS(Consolidado!$B$5:$B$1000,Consolidado!$E$5:$E$1000,$B31,Consolidado!$C$5:$C$1000,"Auditoría Externa",Consolidado!$S$5:$S$1000,"X",Consolidado!$H$5:$H$1000,IF($D$9="Todos","&gt;0",$D$9))),"00")&amp;IF($D$9="Todos","/"&amp;RIGHT(YEAR(_xlfn.MINIFS(Consolidado!$B$5:$B$1000,Consolidado!$E$5:$E$1000,$B31,Consolidado!$C$5:$C$1000,"Auditoría Externa",Consolidado!$S$5:$S$1000,"X",Consolidado!$H$5:$H$1000,IF($D$9="Todos","&gt;0",$D$9))),2),"")&amp;IF(_xlfn.MAXIFS(Consolidado!$B$5:$B$1000,Consolidado!$E$5:$E$1000,$B31,Consolidado!$C$5:$C$1000,"Auditoría Externa",Consolidado!$S$5:$S$1000,"X",Consolidado!$H$5:$H$1000,IF($D$9="Todos","&gt;0",$D$9))&lt;&gt;_xlfn.MINIFS(Consolidado!$B$5:$B$1000,Consolidado!$E$5:$E$1000,$B31,Consolidado!$C$5:$C$1000,"Auditoría Externa",Consolidado!$S$5:$S$1000,"X",Consolidado!$H$5:$H$1000,IF($D$9="Todos","&gt;0",$D$9))," y "&amp;TEXT(DAY(_xlfn.MAXIFS(Consolidado!$B$5:$B$1000,Consolidado!$E$5:$E$1000,$B31,Consolidado!$C$5:$C$1000,"Auditoría Externa",Consolidado!$S$5:$S$1000,"X",Consolidado!$H$5:$H$1000,IF($D$9="Todos","&gt;0",$D$9))),"00")&amp;"/"&amp;TEXT(MONTH(_xlfn.MAXIFS(Consolidado!$B$5:$B$1000,Consolidado!$E$5:$E$1000,$B31,Consolidado!$C$5:$C$1000,"Auditoría Externa",Consolidado!$S$5:$S$1000,"X",Consolidado!$H$5:$H$1000,IF($D$9="Todos","&gt;0",$D$9))),"00")&amp;IF($D$9="Todos","/"&amp;RIGHT(YEAR(_xlfn.MAXIFS(Consolidado!$B$5:$B$1000,Consolidado!$E$5:$E$1000,$B31,Consolidado!$C$5:$C$1000,"Auditoría Externa",Consolidado!$S$5:$S$1000,"X",Consolidado!$H$5:$H$1000,IF($D$9="Todos","&gt;0",$D$9))),2),""),""),""),IF(SUMIFS(Consolidado!$AD$5:$AD$1000,Consolidado!$E$5:$E$1000,$B31,Consolidado!$C$5:$C$1000,"SSF",Consolidado!$S$5:$S$1000,"X",Consolidado!$H$5:$H$1000,IF($D$9="Todos","&gt;0",$D$9))&gt;0,"SSF "&amp;TEXT(DAY(_xlfn.MINIFS(Consolidado!$B$5:$B$1000,Consolidado!$E$5:$E$1000,$B31,Consolidado!$C$5:$C$1000,"SSF",Consolidado!$S$5:$S$1000,"X",Consolidado!$H$5:$H$1000,IF($D$9="Todos","&gt;0",$D$9))),"00")&amp;"/"&amp;TEXT(MONTH(_xlfn.MINIFS(Consolidado!$B$5:$B$1000,Consolidado!$E$5:$E$1000,$B31,Consolidado!$C$5:$C$1000,"SSF",Consolidado!$S$5:$S$1000,"X",Consolidado!$H$5:$H$1000,IF($D$9="Todos","&gt;0",$D$9))),"00")&amp;IF($D$9="Todos","/"&amp;RIGHT(YEAR(_xlfn.MINIFS(Consolidado!$B$5:$B$1000,Consolidado!$E$5:$E$1000,$B31,Consolidado!$C$5:$C$1000,"SSF",Consolidado!$S$5:$S$1000,"X",Consolidado!$H$5:$H$1000,IF($D$9="Todos","&gt;0",$D$9))),2),"")&amp;IF(_xlfn.MAXIFS(Consolidado!$B$5:$B$1000,Consolidado!$E$5:$E$1000,$B31,Consolidado!$C$5:$C$1000,"SSF",Consolidado!$S$5:$S$1000,"X",Consolidado!$H$5:$H$1000,IF($D$9="Todos","&gt;0",$D$9))&lt;&gt;_xlfn.MINIFS(Consolidado!$B$5:$B$1000,Consolidado!$E$5:$E$1000,$B31,Consolidado!$C$5:$C$1000,"SSF",Consolidado!$S$5:$S$1000,"X",Consolidado!$H$5:$H$1000,IF($D$9="Todos","&gt;0",$D$9))," y "&amp;TEXT(DAY(_xlfn.MAXIFS(Consolidado!$B$5:$B$1000,Consolidado!$E$5:$E$1000,$B31,Consolidado!$C$5:$C$1000,"SSF",Consolidado!$S$5:$S$1000,"X",Consolidado!$H$5:$H$1000,IF($D$9="Todos","&gt;0",$D$9))),"00")&amp;"/"&amp;TEXT(MONTH(_xlfn.MAXIFS(Consolidado!$B$5:$B$1000,Consolidado!$E$5:$E$1000,$B31,Consolidado!$C$5:$C$1000,"SSF",Consolidado!$S$5:$S$1000,"X",Consolidado!$H$5:$H$1000,IF($D$9="Todos","&gt;0",$D$9))),"00")&amp;IF($D$9="Todos","/"&amp;RIGHT(YEAR(_xlfn.MAXIFS(Consolidado!$B$5:$B$1000,Consolidado!$E$5:$E$1000,$B31,Consolidado!$C$5:$C$1000,"SSF",Consolidado!$S$5:$S$1000,"X",Consolidado!$H$5:$H$1000,IF($D$9="Todos","&gt;0",$D$9))),2),""),""),""),IF(SUMIFS(Consolidado!$AD$5:$AD$1000,Consolidado!$E$5:$E$1000,$B31,Consolidado!$C$5:$C$1000,"Comité de Supervisión",Consolidado!$S$5:$S$1000,"X",Consolidado!$H$5:$H$1000,IF($D$9="Todos","&gt;0",$D$9))&gt;0,"Comité Sup. "&amp;TEXT(DAY(_xlfn.MINIFS(Consolidado!$B$5:$B$1000,Consolidado!$E$5:$E$1000,$B31,Consolidado!$C$5:$C$1000,"Comité de Supervisión",Consolidado!$S$5:$S$1000,"X",Consolidado!$H$5:$H$1000,IF($D$9="Todos","&gt;0",$D$9))),"00")&amp;"/"&amp;TEXT(MONTH(_xlfn.MINIFS(Consolidado!$B$5:$B$1000,Consolidado!$E$5:$E$1000,$B31,Consolidado!$C$5:$C$1000,"Comité de Supervisión",Consolidado!$S$5:$S$1000,"X",Consolidado!$H$5:$H$1000,IF($D$9="Todos","&gt;0",$D$9))),"00")&amp;IF($D$9="Todos","/"&amp;RIGHT(YEAR(_xlfn.MINIFS(Consolidado!$B$5:$B$1000,Consolidado!$E$5:$E$1000,$B31,Consolidado!$C$5:$C$1000,"Comité de Supervisión",Consolidado!$S$5:$S$1000,"X",Consolidado!$H$5:$H$1000,IF($D$9="Todos","&gt;0",$D$9))),2),"")&amp;IF(_xlfn.MAXIFS(Consolidado!$B$5:$B$1000,Consolidado!$E$5:$E$1000,$B31,Consolidado!$C$5:$C$1000,"Comité de Supervisión",Consolidado!$S$5:$S$1000,"X",Consolidado!$H$5:$H$1000,IF($D$9="Todos","&gt;0",$D$9))&lt;&gt;_xlfn.MINIFS(Consolidado!$B$5:$B$1000,Consolidado!$E$5:$E$1000,$B31,Consolidado!$C$5:$C$1000,"Comité de Supervisión",Consolidado!$S$5:$S$1000,"X",Consolidado!$H$5:$H$1000,IF($D$9="Todos","&gt;0",$D$9))," y "&amp;TEXT(DAY(_xlfn.MAXIFS(Consolidado!$B$5:$B$1000,Consolidado!$E$5:$E$1000,$B31,Consolidado!$C$5:$C$1000,"Comité de Supervisión",Consolidado!$S$5:$S$1000,"X",Consolidado!$H$5:$H$1000,IF($D$9="Todos","&gt;0",$D$9))),"00")&amp;"/"&amp;TEXT(MONTH(_xlfn.MAXIFS(Consolidado!$B$5:$B$1000,Consolidado!$E$5:$E$1000,$B31,Consolidado!$C$5:$C$1000,"Comité de Supervisión",Consolidado!$S$5:$S$1000,"X",Consolidado!$H$5:$H$1000,IF($D$9="Todos","&gt;0",$D$9))),"00")&amp;IF($D$9="Todos","/"&amp;RIGHT(YEAR(_xlfn.MAXIFS(Consolidado!$B$5:$B$1000,Consolidado!$E$5:$E$1000,$B31,Consolidado!$C$5:$C$1000,"Comité de Supervisión",Consolidado!$S$5:$S$1000,"X",Consolidado!$H$5:$H$1000,IF($D$9="Todos","&gt;0",$D$9))),2),""),""),""),IF(SUMIFS(Consolidado!$AD$5:$AD$1000,Consolidado!$E$5:$E$1000,$B31,Consolidado!$C$5:$C$1000,"Consejo de Administración",Consolidado!$S$5:$S$1000,"X",Consolidado!$H$5:$H$1000,IF($D$9="Todos","&gt;0",$D$9))&gt;0,"Consejo "&amp;TEXT(DAY(_xlfn.MINIFS(Consolidado!$B$5:$B$1000,Consolidado!$E$5:$E$1000,$B31,Consolidado!$C$5:$C$1000,"Consejo de Administración",Consolidado!$S$5:$S$1000,"X",Consolidado!$H$5:$H$1000,IF($D$9="Todos","&gt;0",$D$9))),"00")&amp;"/"&amp;TEXT(MONTH(_xlfn.MINIFS(Consolidado!$B$5:$B$1000,Consolidado!$E$5:$E$1000,$B31,Consolidado!$C$5:$C$1000,"Consejo de Administración",Consolidado!$S$5:$S$1000,"X",Consolidado!$H$5:$H$1000,IF($D$9="Todos","&gt;0",$D$9))),"00")&amp;IF($D$9="Todos","/"&amp;RIGHT(YEAR(_xlfn.MINIFS(Consolidado!$B$5:$B$1000,Consolidado!$E$5:$E$1000,$B31,Consolidado!$C$5:$C$1000,"Consejo de Administración",Consolidado!$S$5:$S$1000,"X",Consolidado!$H$5:$H$1000,IF($D$9="Todos","&gt;0",$D$9))),2),"")&amp;IF(_xlfn.MAXIFS(Consolidado!$B$5:$B$1000,Consolidado!$E$5:$E$1000,$B31,Consolidado!$C$5:$C$1000,"Consejo de Administración",Consolidado!$S$5:$S$1000,"X",Consolidado!$H$5:$H$1000,IF($D$9="Todos","&gt;0",$D$9))&lt;&gt;_xlfn.MINIFS(Consolidado!$B$5:$B$1000,Consolidado!$E$5:$E$1000,$B31,Consolidado!$C$5:$C$1000,"Consejo de Administración",Consolidado!$S$5:$S$1000,"X",Consolidado!$H$5:$H$1000,IF($D$9="Todos","&gt;0",$D$9))," y "&amp;TEXT(DAY(_xlfn.MAXIFS(Consolidado!$B$5:$B$1000,Consolidado!$E$5:$E$1000,$B31,Consolidado!$C$5:$C$1000,"Consejo de Administración",Consolidado!$S$5:$S$1000,"X",Consolidado!$H$5:$H$1000,IF($D$9="Todos","&gt;0",$D$9))),"00")&amp;"/"&amp;TEXT(MONTH(_xlfn.MAXIFS(Consolidado!$B$5:$B$1000,Consolidado!$E$5:$E$1000,$B31,Consolidado!$C$5:$C$1000,"Consejo de Administración",Consolidado!$S$5:$S$1000,"X",Consolidado!$H$5:$H$1000,IF($D$9="Todos","&gt;0",$D$9))),"00")&amp;IF($D$9="Todos","/"&amp;RIGHT(YEAR(_xlfn.MAXIFS(Consolidado!$B$5:$B$1000,Consolidado!$E$5:$E$1000,$B31,Consolidado!$C$5:$C$1000,"Consejo de Administración",Consolidado!$S$5:$S$1000,"X",Consolidado!$H$5:$H$1000,IF($D$9="Todos","&gt;0",$D$9))),2),""),""),""),IF(SUMIFS(Consolidado!$AD$5:$AD$1000,Consolidado!$E$5:$E$1000,$B31,Consolidado!$C$5:$C$1000,"Otros",Consolidado!$S$5:$S$1000,"X",Consolidado!$H$5:$H$1000,IF($D$9="Todos","&gt;0",$D$9))&gt;0,"Otros "&amp;TEXT(DAY(_xlfn.MINIFS(Consolidado!$B$5:$B$1000,Consolidado!$E$5:$E$1000,$B31,Consolidado!$C$5:$C$1000,"Otros",Consolidado!$S$5:$S$1000,"X",Consolidado!$H$5:$H$1000,IF($D$9="Todos","&gt;0",$D$9))),"00")&amp;"/"&amp;TEXT(MONTH(_xlfn.MINIFS(Consolidado!$B$5:$B$1000,Consolidado!$E$5:$E$1000,$B31,Consolidado!$C$5:$C$1000,"Otros",Consolidado!$S$5:$S$1000,"X",Consolidado!$H$5:$H$1000,IF($D$9="Todos","&gt;0",$D$9))),"00")&amp;IF($D$9="Todos","/"&amp;RIGHT(YEAR(_xlfn.MINIFS(Consolidado!$B$5:$B$1000,Consolidado!$E$5:$E$1000,$B31,Consolidado!$C$5:$C$1000,"Otros",Consolidado!$S$5:$S$1000,"X",Consolidado!$H$5:$H$1000,IF($D$9="Todos","&gt;0",$D$9))),2),"")&amp;IF(_xlfn.MAXIFS(Consolidado!$B$5:$B$1000,Consolidado!$E$5:$E$1000,$B31,Consolidado!$C$5:$C$1000,"Otros",Consolidado!$S$5:$S$1000,"X",Consolidado!$H$5:$H$1000,IF($D$9="Todos","&gt;0",$D$9))&lt;&gt;_xlfn.MINIFS(Consolidado!$B$5:$B$1000,Consolidado!$E$5:$E$1000,$B31,Consolidado!$C$5:$C$1000,"Otros",Consolidado!$S$5:$S$1000,"X",Consolidado!$H$5:$H$1000,IF($D$9="Todos","&gt;0",$D$9))," y "&amp;TEXT(DAY(_xlfn.MAXIFS(Consolidado!$B$5:$B$1000,Consolidado!$E$5:$E$1000,$B31,Consolidado!$C$5:$C$1000,"Otros",Consolidado!$S$5:$S$1000,"X",Consolidado!$H$5:$H$1000,IF($D$9="Todos","&gt;0",$D$9))),"00")&amp;"/"&amp;TEXT(MONTH(_xlfn.MAXIFS(Consolidado!$B$5:$B$1000,Consolidado!$E$5:$E$1000,$B31,Consolidado!$C$5:$C$1000,"Otros",Consolidado!$S$5:$S$1000,"X",Consolidado!$H$5:$H$1000,IF($D$9="Todos","&gt;0",$D$9))),"00")&amp;IF($D$9="Todos","/"&amp;RIGHT(YEAR(_xlfn.MAXIFS(Consolidado!$B$5:$B$1000,Consolidado!$E$5:$E$1000,$B31,Consolidado!$C$5:$C$1000,"Otros",Consolidado!$S$5:$S$1000,"X",Consolidado!$H$5:$H$1000,IF($D$9="Todos","&gt;0",$D$9))),2),""),""),""))</f>
        <v/>
      </c>
      <c r="V31" s="37" t="str">
        <f aca="false">_xlfn.TEXTJOIN(" +"&amp;CHAR(10),TRUE(),IF(SUMIFS(Consolidado!$AD$5:$AD$1000,Consolidado!$E$5:$E$1000,$B31,Consolidado!$C$5:$C$1000,"Auditoría Interna",Consolidado!$T$5:$T$1000,"X",Consolidado!$H$5:$H$1000,IF($D$9="Todos","&gt;0",$D$9))&gt;0,"Interna "&amp;TEXT(DAY(_xlfn.MINIFS(Consolidado!$B$5:$B$1000,Consolidado!$E$5:$E$1000,$B31,Consolidado!$C$5:$C$1000,"Auditoría Interna",Consolidado!$T$5:$T$1000,"X",Consolidado!$H$5:$H$1000,IF($D$9="Todos","&gt;0",$D$9))),"00")&amp;"/"&amp;TEXT(MONTH(_xlfn.MINIFS(Consolidado!$B$5:$B$1000,Consolidado!$E$5:$E$1000,$B31,Consolidado!$C$5:$C$1000,"Auditoría Interna",Consolidado!$T$5:$T$1000,"X",Consolidado!$H$5:$H$1000,IF($D$9="Todos","&gt;0",$D$9))),"00")&amp;IF($D$9="Todos","/"&amp;RIGHT(YEAR(_xlfn.MINIFS(Consolidado!$B$5:$B$1000,Consolidado!$E$5:$E$1000,$B31,Consolidado!$C$5:$C$1000,"Auditoría Interna",Consolidado!$T$5:$T$1000,"X",Consolidado!$H$5:$H$1000,IF($D$9="Todos","&gt;0",$D$9))),2),"")&amp;IF(_xlfn.MAXIFS(Consolidado!$B$5:$B$1000,Consolidado!$E$5:$E$1000,$B31,Consolidado!$C$5:$C$1000,"Auditoría Interna",Consolidado!$T$5:$T$1000,"X",Consolidado!$H$5:$H$1000,IF($D$9="Todos","&gt;0",$D$9))&lt;&gt;_xlfn.MINIFS(Consolidado!$B$5:$B$1000,Consolidado!$E$5:$E$1000,$B31,Consolidado!$C$5:$C$1000,"Auditoría Interna",Consolidado!$T$5:$T$1000,"X",Consolidado!$H$5:$H$1000,IF($D$9="Todos","&gt;0",$D$9))," y "&amp;TEXT(DAY(_xlfn.MAXIFS(Consolidado!$B$5:$B$1000,Consolidado!$E$5:$E$1000,$B31,Consolidado!$C$5:$C$1000,"Auditoría Interna",Consolidado!$T$5:$T$1000,"X",Consolidado!$H$5:$H$1000,IF($D$9="Todos","&gt;0",$D$9))),"00")&amp;"/"&amp;TEXT(MONTH(_xlfn.MAXIFS(Consolidado!$B$5:$B$1000,Consolidado!$E$5:$E$1000,$B31,Consolidado!$C$5:$C$1000,"Auditoría Interna",Consolidado!$T$5:$T$1000,"X",Consolidado!$H$5:$H$1000,IF($D$9="Todos","&gt;0",$D$9))),"00")&amp;IF($D$9="Todos","/"&amp;RIGHT(YEAR(_xlfn.MAXIFS(Consolidado!$B$5:$B$1000,Consolidado!$E$5:$E$1000,$B31,Consolidado!$C$5:$C$1000,"Auditoría Interna",Consolidado!$T$5:$T$1000,"X",Consolidado!$H$5:$H$1000,IF($D$9="Todos","&gt;0",$D$9))),2),""),""),""),IF(SUMIFS(Consolidado!$AD$5:$AD$1000,Consolidado!$E$5:$E$1000,$B31,Consolidado!$C$5:$C$1000,"Auditoría Externa",Consolidado!$T$5:$T$1000,"X",Consolidado!$H$5:$H$1000,IF($D$9="Todos","&gt;0",$D$9))&gt;0,"Externa "&amp;TEXT(DAY(_xlfn.MINIFS(Consolidado!$B$5:$B$1000,Consolidado!$E$5:$E$1000,$B31,Consolidado!$C$5:$C$1000,"Auditoría Externa",Consolidado!$T$5:$T$1000,"X",Consolidado!$H$5:$H$1000,IF($D$9="Todos","&gt;0",$D$9))),"00")&amp;"/"&amp;TEXT(MONTH(_xlfn.MINIFS(Consolidado!$B$5:$B$1000,Consolidado!$E$5:$E$1000,$B31,Consolidado!$C$5:$C$1000,"Auditoría Externa",Consolidado!$T$5:$T$1000,"X",Consolidado!$H$5:$H$1000,IF($D$9="Todos","&gt;0",$D$9))),"00")&amp;IF($D$9="Todos","/"&amp;RIGHT(YEAR(_xlfn.MINIFS(Consolidado!$B$5:$B$1000,Consolidado!$E$5:$E$1000,$B31,Consolidado!$C$5:$C$1000,"Auditoría Externa",Consolidado!$T$5:$T$1000,"X",Consolidado!$H$5:$H$1000,IF($D$9="Todos","&gt;0",$D$9))),2),"")&amp;IF(_xlfn.MAXIFS(Consolidado!$B$5:$B$1000,Consolidado!$E$5:$E$1000,$B31,Consolidado!$C$5:$C$1000,"Auditoría Externa",Consolidado!$T$5:$T$1000,"X",Consolidado!$H$5:$H$1000,IF($D$9="Todos","&gt;0",$D$9))&lt;&gt;_xlfn.MINIFS(Consolidado!$B$5:$B$1000,Consolidado!$E$5:$E$1000,$B31,Consolidado!$C$5:$C$1000,"Auditoría Externa",Consolidado!$T$5:$T$1000,"X",Consolidado!$H$5:$H$1000,IF($D$9="Todos","&gt;0",$D$9))," y "&amp;TEXT(DAY(_xlfn.MAXIFS(Consolidado!$B$5:$B$1000,Consolidado!$E$5:$E$1000,$B31,Consolidado!$C$5:$C$1000,"Auditoría Externa",Consolidado!$T$5:$T$1000,"X",Consolidado!$H$5:$H$1000,IF($D$9="Todos","&gt;0",$D$9))),"00")&amp;"/"&amp;TEXT(MONTH(_xlfn.MAXIFS(Consolidado!$B$5:$B$1000,Consolidado!$E$5:$E$1000,$B31,Consolidado!$C$5:$C$1000,"Auditoría Externa",Consolidado!$T$5:$T$1000,"X",Consolidado!$H$5:$H$1000,IF($D$9="Todos","&gt;0",$D$9))),"00")&amp;IF($D$9="Todos","/"&amp;RIGHT(YEAR(_xlfn.MAXIFS(Consolidado!$B$5:$B$1000,Consolidado!$E$5:$E$1000,$B31,Consolidado!$C$5:$C$1000,"Auditoría Externa",Consolidado!$T$5:$T$1000,"X",Consolidado!$H$5:$H$1000,IF($D$9="Todos","&gt;0",$D$9))),2),""),""),""),IF(SUMIFS(Consolidado!$AD$5:$AD$1000,Consolidado!$E$5:$E$1000,$B31,Consolidado!$C$5:$C$1000,"SSF",Consolidado!$T$5:$T$1000,"X",Consolidado!$H$5:$H$1000,IF($D$9="Todos","&gt;0",$D$9))&gt;0,"SSF "&amp;TEXT(DAY(_xlfn.MINIFS(Consolidado!$B$5:$B$1000,Consolidado!$E$5:$E$1000,$B31,Consolidado!$C$5:$C$1000,"SSF",Consolidado!$T$5:$T$1000,"X",Consolidado!$H$5:$H$1000,IF($D$9="Todos","&gt;0",$D$9))),"00")&amp;"/"&amp;TEXT(MONTH(_xlfn.MINIFS(Consolidado!$B$5:$B$1000,Consolidado!$E$5:$E$1000,$B31,Consolidado!$C$5:$C$1000,"SSF",Consolidado!$T$5:$T$1000,"X",Consolidado!$H$5:$H$1000,IF($D$9="Todos","&gt;0",$D$9))),"00")&amp;IF($D$9="Todos","/"&amp;RIGHT(YEAR(_xlfn.MINIFS(Consolidado!$B$5:$B$1000,Consolidado!$E$5:$E$1000,$B31,Consolidado!$C$5:$C$1000,"SSF",Consolidado!$T$5:$T$1000,"X",Consolidado!$H$5:$H$1000,IF($D$9="Todos","&gt;0",$D$9))),2),"")&amp;IF(_xlfn.MAXIFS(Consolidado!$B$5:$B$1000,Consolidado!$E$5:$E$1000,$B31,Consolidado!$C$5:$C$1000,"SSF",Consolidado!$T$5:$T$1000,"X",Consolidado!$H$5:$H$1000,IF($D$9="Todos","&gt;0",$D$9))&lt;&gt;_xlfn.MINIFS(Consolidado!$B$5:$B$1000,Consolidado!$E$5:$E$1000,$B31,Consolidado!$C$5:$C$1000,"SSF",Consolidado!$T$5:$T$1000,"X",Consolidado!$H$5:$H$1000,IF($D$9="Todos","&gt;0",$D$9))," y "&amp;TEXT(DAY(_xlfn.MAXIFS(Consolidado!$B$5:$B$1000,Consolidado!$E$5:$E$1000,$B31,Consolidado!$C$5:$C$1000,"SSF",Consolidado!$T$5:$T$1000,"X",Consolidado!$H$5:$H$1000,IF($D$9="Todos","&gt;0",$D$9))),"00")&amp;"/"&amp;TEXT(MONTH(_xlfn.MAXIFS(Consolidado!$B$5:$B$1000,Consolidado!$E$5:$E$1000,$B31,Consolidado!$C$5:$C$1000,"SSF",Consolidado!$T$5:$T$1000,"X",Consolidado!$H$5:$H$1000,IF($D$9="Todos","&gt;0",$D$9))),"00")&amp;IF($D$9="Todos","/"&amp;RIGHT(YEAR(_xlfn.MAXIFS(Consolidado!$B$5:$B$1000,Consolidado!$E$5:$E$1000,$B31,Consolidado!$C$5:$C$1000,"SSF",Consolidado!$T$5:$T$1000,"X",Consolidado!$H$5:$H$1000,IF($D$9="Todos","&gt;0",$D$9))),2),""),""),""),IF(SUMIFS(Consolidado!$AD$5:$AD$1000,Consolidado!$E$5:$E$1000,$B31,Consolidado!$C$5:$C$1000,"Comité de Supervisión",Consolidado!$T$5:$T$1000,"X",Consolidado!$H$5:$H$1000,IF($D$9="Todos","&gt;0",$D$9))&gt;0,"Comité Sup. "&amp;TEXT(DAY(_xlfn.MINIFS(Consolidado!$B$5:$B$1000,Consolidado!$E$5:$E$1000,$B31,Consolidado!$C$5:$C$1000,"Comité de Supervisión",Consolidado!$T$5:$T$1000,"X",Consolidado!$H$5:$H$1000,IF($D$9="Todos","&gt;0",$D$9))),"00")&amp;"/"&amp;TEXT(MONTH(_xlfn.MINIFS(Consolidado!$B$5:$B$1000,Consolidado!$E$5:$E$1000,$B31,Consolidado!$C$5:$C$1000,"Comité de Supervisión",Consolidado!$T$5:$T$1000,"X",Consolidado!$H$5:$H$1000,IF($D$9="Todos","&gt;0",$D$9))),"00")&amp;IF($D$9="Todos","/"&amp;RIGHT(YEAR(_xlfn.MINIFS(Consolidado!$B$5:$B$1000,Consolidado!$E$5:$E$1000,$B31,Consolidado!$C$5:$C$1000,"Comité de Supervisión",Consolidado!$T$5:$T$1000,"X",Consolidado!$H$5:$H$1000,IF($D$9="Todos","&gt;0",$D$9))),2),"")&amp;IF(_xlfn.MAXIFS(Consolidado!$B$5:$B$1000,Consolidado!$E$5:$E$1000,$B31,Consolidado!$C$5:$C$1000,"Comité de Supervisión",Consolidado!$T$5:$T$1000,"X",Consolidado!$H$5:$H$1000,IF($D$9="Todos","&gt;0",$D$9))&lt;&gt;_xlfn.MINIFS(Consolidado!$B$5:$B$1000,Consolidado!$E$5:$E$1000,$B31,Consolidado!$C$5:$C$1000,"Comité de Supervisión",Consolidado!$T$5:$T$1000,"X",Consolidado!$H$5:$H$1000,IF($D$9="Todos","&gt;0",$D$9))," y "&amp;TEXT(DAY(_xlfn.MAXIFS(Consolidado!$B$5:$B$1000,Consolidado!$E$5:$E$1000,$B31,Consolidado!$C$5:$C$1000,"Comité de Supervisión",Consolidado!$T$5:$T$1000,"X",Consolidado!$H$5:$H$1000,IF($D$9="Todos","&gt;0",$D$9))),"00")&amp;"/"&amp;TEXT(MONTH(_xlfn.MAXIFS(Consolidado!$B$5:$B$1000,Consolidado!$E$5:$E$1000,$B31,Consolidado!$C$5:$C$1000,"Comité de Supervisión",Consolidado!$T$5:$T$1000,"X",Consolidado!$H$5:$H$1000,IF($D$9="Todos","&gt;0",$D$9))),"00")&amp;IF($D$9="Todos","/"&amp;RIGHT(YEAR(_xlfn.MAXIFS(Consolidado!$B$5:$B$1000,Consolidado!$E$5:$E$1000,$B31,Consolidado!$C$5:$C$1000,"Comité de Supervisión",Consolidado!$T$5:$T$1000,"X",Consolidado!$H$5:$H$1000,IF($D$9="Todos","&gt;0",$D$9))),2),""),""),""),IF(SUMIFS(Consolidado!$AD$5:$AD$1000,Consolidado!$E$5:$E$1000,$B31,Consolidado!$C$5:$C$1000,"Consejo de Administración",Consolidado!$T$5:$T$1000,"X",Consolidado!$H$5:$H$1000,IF($D$9="Todos","&gt;0",$D$9))&gt;0,"Consejo "&amp;TEXT(DAY(_xlfn.MINIFS(Consolidado!$B$5:$B$1000,Consolidado!$E$5:$E$1000,$B31,Consolidado!$C$5:$C$1000,"Consejo de Administración",Consolidado!$T$5:$T$1000,"X",Consolidado!$H$5:$H$1000,IF($D$9="Todos","&gt;0",$D$9))),"00")&amp;"/"&amp;TEXT(MONTH(_xlfn.MINIFS(Consolidado!$B$5:$B$1000,Consolidado!$E$5:$E$1000,$B31,Consolidado!$C$5:$C$1000,"Consejo de Administración",Consolidado!$T$5:$T$1000,"X",Consolidado!$H$5:$H$1000,IF($D$9="Todos","&gt;0",$D$9))),"00")&amp;IF($D$9="Todos","/"&amp;RIGHT(YEAR(_xlfn.MINIFS(Consolidado!$B$5:$B$1000,Consolidado!$E$5:$E$1000,$B31,Consolidado!$C$5:$C$1000,"Consejo de Administración",Consolidado!$T$5:$T$1000,"X",Consolidado!$H$5:$H$1000,IF($D$9="Todos","&gt;0",$D$9))),2),"")&amp;IF(_xlfn.MAXIFS(Consolidado!$B$5:$B$1000,Consolidado!$E$5:$E$1000,$B31,Consolidado!$C$5:$C$1000,"Consejo de Administración",Consolidado!$T$5:$T$1000,"X",Consolidado!$H$5:$H$1000,IF($D$9="Todos","&gt;0",$D$9))&lt;&gt;_xlfn.MINIFS(Consolidado!$B$5:$B$1000,Consolidado!$E$5:$E$1000,$B31,Consolidado!$C$5:$C$1000,"Consejo de Administración",Consolidado!$T$5:$T$1000,"X",Consolidado!$H$5:$H$1000,IF($D$9="Todos","&gt;0",$D$9))," y "&amp;TEXT(DAY(_xlfn.MAXIFS(Consolidado!$B$5:$B$1000,Consolidado!$E$5:$E$1000,$B31,Consolidado!$C$5:$C$1000,"Consejo de Administración",Consolidado!$T$5:$T$1000,"X",Consolidado!$H$5:$H$1000,IF($D$9="Todos","&gt;0",$D$9))),"00")&amp;"/"&amp;TEXT(MONTH(_xlfn.MAXIFS(Consolidado!$B$5:$B$1000,Consolidado!$E$5:$E$1000,$B31,Consolidado!$C$5:$C$1000,"Consejo de Administración",Consolidado!$T$5:$T$1000,"X",Consolidado!$H$5:$H$1000,IF($D$9="Todos","&gt;0",$D$9))),"00")&amp;IF($D$9="Todos","/"&amp;RIGHT(YEAR(_xlfn.MAXIFS(Consolidado!$B$5:$B$1000,Consolidado!$E$5:$E$1000,$B31,Consolidado!$C$5:$C$1000,"Consejo de Administración",Consolidado!$T$5:$T$1000,"X",Consolidado!$H$5:$H$1000,IF($D$9="Todos","&gt;0",$D$9))),2),""),""),""),IF(SUMIFS(Consolidado!$AD$5:$AD$1000,Consolidado!$E$5:$E$1000,$B31,Consolidado!$C$5:$C$1000,"Otros",Consolidado!$T$5:$T$1000,"X",Consolidado!$H$5:$H$1000,IF($D$9="Todos","&gt;0",$D$9))&gt;0,"Otros "&amp;TEXT(DAY(_xlfn.MINIFS(Consolidado!$B$5:$B$1000,Consolidado!$E$5:$E$1000,$B31,Consolidado!$C$5:$C$1000,"Otros",Consolidado!$T$5:$T$1000,"X",Consolidado!$H$5:$H$1000,IF($D$9="Todos","&gt;0",$D$9))),"00")&amp;"/"&amp;TEXT(MONTH(_xlfn.MINIFS(Consolidado!$B$5:$B$1000,Consolidado!$E$5:$E$1000,$B31,Consolidado!$C$5:$C$1000,"Otros",Consolidado!$T$5:$T$1000,"X",Consolidado!$H$5:$H$1000,IF($D$9="Todos","&gt;0",$D$9))),"00")&amp;IF($D$9="Todos","/"&amp;RIGHT(YEAR(_xlfn.MINIFS(Consolidado!$B$5:$B$1000,Consolidado!$E$5:$E$1000,$B31,Consolidado!$C$5:$C$1000,"Otros",Consolidado!$T$5:$T$1000,"X",Consolidado!$H$5:$H$1000,IF($D$9="Todos","&gt;0",$D$9))),2),"")&amp;IF(_xlfn.MAXIFS(Consolidado!$B$5:$B$1000,Consolidado!$E$5:$E$1000,$B31,Consolidado!$C$5:$C$1000,"Otros",Consolidado!$T$5:$T$1000,"X",Consolidado!$H$5:$H$1000,IF($D$9="Todos","&gt;0",$D$9))&lt;&gt;_xlfn.MINIFS(Consolidado!$B$5:$B$1000,Consolidado!$E$5:$E$1000,$B31,Consolidado!$C$5:$C$1000,"Otros",Consolidado!$T$5:$T$1000,"X",Consolidado!$H$5:$H$1000,IF($D$9="Todos","&gt;0",$D$9))," y "&amp;TEXT(DAY(_xlfn.MAXIFS(Consolidado!$B$5:$B$1000,Consolidado!$E$5:$E$1000,$B31,Consolidado!$C$5:$C$1000,"Otros",Consolidado!$T$5:$T$1000,"X",Consolidado!$H$5:$H$1000,IF($D$9="Todos","&gt;0",$D$9))),"00")&amp;"/"&amp;TEXT(MONTH(_xlfn.MAXIFS(Consolidado!$B$5:$B$1000,Consolidado!$E$5:$E$1000,$B31,Consolidado!$C$5:$C$1000,"Otros",Consolidado!$T$5:$T$1000,"X",Consolidado!$H$5:$H$1000,IF($D$9="Todos","&gt;0",$D$9))),"00")&amp;IF($D$9="Todos","/"&amp;RIGHT(YEAR(_xlfn.MAXIFS(Consolidado!$B$5:$B$1000,Consolidado!$E$5:$E$1000,$B31,Consolidado!$C$5:$C$1000,"Otros",Consolidado!$T$5:$T$1000,"X",Consolidado!$H$5:$H$1000,IF($D$9="Todos","&gt;0",$D$9))),2),""),""),""))</f>
        <v/>
      </c>
      <c r="AD31" s="38" t="str">
        <f aca="false">Catálogos!C11</f>
        <v>Escenarios de estrés de crédito</v>
      </c>
      <c r="AE31" s="38" t="str">
        <f aca="false">Catálogos!D11</f>
        <v>NPB4-49</v>
      </c>
      <c r="AF31" s="38" t="n">
        <f aca="false">IF(AD31="",0,IF($D$9="Todos",SUMIFS(Consolidado!$AD$5:$AD$1000,Consolidado!$E$5:$E$1000,AD31,Consolidado!$C$5:$C$1000,"Auditoría Interna"),SUMIFS(Consolidado!$AD$5:$AD$1000,Consolidado!$E$5:$E$1000,AD31,Consolidado!$C$5:$C$1000,"Auditoría Interna",Consolidado!$H$5:$H$1000,$D$9)))</f>
        <v>1</v>
      </c>
      <c r="AG31" s="38" t="n">
        <f aca="false">IF(AD31="",0,IF($D$9="Todos",SUMIFS(Consolidado!$AD$5:$AD$1000,Consolidado!$E$5:$E$1000,AD31,Consolidado!$C$5:$C$1000,"Auditoría Externa"),SUMIFS(Consolidado!$AD$5:$AD$1000,Consolidado!$E$5:$E$1000,AD31,Consolidado!$C$5:$C$1000,"Auditoría Externa",Consolidado!$H$5:$H$1000,$D$9)))</f>
        <v>0</v>
      </c>
      <c r="AH31" s="38" t="n">
        <f aca="false">IF(AD31="",0,IF($D$9="Todos",SUMIFS(Consolidado!$AD$5:$AD$1000,Consolidado!$E$5:$E$1000,AD31,Consolidado!$C$5:$C$1000,"SSF"),SUMIFS(Consolidado!$AD$5:$AD$1000,Consolidado!$E$5:$E$1000,AD31,Consolidado!$C$5:$C$1000,"SSF",Consolidado!$H$5:$H$1000,$D$9)))</f>
        <v>0</v>
      </c>
      <c r="AI31" s="38" t="n">
        <f aca="false">IF(AD31="",0,IF($D$9="Todos",SUMIFS(Consolidado!$AD$5:$AD$1000,Consolidado!$E$5:$E$1000,AD31),SUMIFS(Consolidado!$AD$5:$AD$1000,Consolidado!$E$5:$E$1000,AD31,Consolidado!$H$5:$H$1000,$D$9))-SUM(AF31:AH31))</f>
        <v>0</v>
      </c>
      <c r="AJ31" s="38" t="n">
        <f aca="false">SUM(AF31:AI31)</f>
        <v>1</v>
      </c>
      <c r="AK31" s="38" t="n">
        <f aca="false">(AF31&gt;0)+(AG31&gt;0)+(AH31&gt;0)+(IF($D$9="Todos",SUMIFS(Consolidado!$AD$5:$AD$1000,Consolidado!$E$5:$E$1000,AD31,Consolidado!$C$5:$C$1000,"Comité de Supervisión"),SUMIFS(Consolidado!$AD$5:$AD$1000,Consolidado!$E$5:$E$1000,AD31,Consolidado!$C$5:$C$1000,"Comité de Supervisión",Consolidado!$H$5:$H$1000,$D$9))&gt;0)+(IF($D$9="Todos",SUMIFS(Consolidado!$AD$5:$AD$1000,Consolidado!$E$5:$E$1000,AD31,Consolidado!$C$5:$C$1000,"Consejo de Administración"),SUMIFS(Consolidado!$AD$5:$AD$1000,Consolidado!$E$5:$E$1000,AD31,Consolidado!$C$5:$C$1000,"Consejo de Administración",Consolidado!$H$5:$H$1000,$D$9))&gt;0)+(IF($D$9="Todos",SUMIFS(Consolidado!$AD$5:$AD$1000,Consolidado!$E$5:$E$1000,AD31,Consolidado!$C$5:$C$1000,"Otros"),SUMIFS(Consolidado!$AD$5:$AD$1000,Consolidado!$E$5:$E$1000,AD31,Consolidado!$C$5:$C$1000,"Otros",Consolidado!$H$5:$H$1000,$D$9))&gt;0)</f>
        <v>1</v>
      </c>
      <c r="AL31" s="38" t="n">
        <f aca="false">IF(AD31="",-1,AJ31*10000+AK31*100-ROW()/1000)</f>
        <v>10099.969</v>
      </c>
      <c r="AM31" s="38" t="str">
        <f aca="false" t="array" ref="AM31:AM31">_xlfn.TEXTJOIN(", ",TRUE(),IF((Consolidado!$E$5:$E$1000=AD31)*((($D$9="Todos")+(Consolidado!$H$5:$H$1000=$D$9))&gt;0),Consolidado!$AE$5:$AE$1000,""))</f>
        <v>Interna – 6 de Mayo 2026</v>
      </c>
      <c r="AN31" s="38" t="str">
        <f aca="false" t="array" ref="AN31:AN31">_xlfn.TEXTJOIN(", ",TRUE(),IF(Consolidado!$E$5:$E$1000=AD31,Consolidado!$AE$5:$AE$1000,""))</f>
        <v>Interna – 6 de Mayo 2026</v>
      </c>
    </row>
    <row r="32" customFormat="false" ht="39.75" hidden="false" customHeight="true" outlineLevel="0" collapsed="false">
      <c r="A32" s="31" t="n">
        <v>11</v>
      </c>
      <c r="B32" s="32" t="str">
        <f aca="false">INDEX($AD$22:$AD$51,MATCH(LARGE($AL$22:$AL$51,11),$AL$22:$AL$51,0))</f>
        <v>Información financiera (NRSF-01 / NRSF-03)</v>
      </c>
      <c r="C32" s="33" t="str">
        <f aca="false">INDEX($AE$22:$AE$51,MATCH(LARGE($AL$22:$AL$51,11),$AL$22:$AL$51,0))</f>
        <v>NRSF-01 / NRSF-03</v>
      </c>
      <c r="D32" s="34" t="n">
        <f aca="false">INDEX($AF$22:$AF$51,MATCH(LARGE($AL$22:$AL$51,11),$AL$22:$AL$51,0))</f>
        <v>0</v>
      </c>
      <c r="E32" s="34" t="n">
        <f aca="false">INDEX($AG$22:$AG$51,MATCH(LARGE($AL$22:$AL$51,11),$AL$22:$AL$51,0))</f>
        <v>0</v>
      </c>
      <c r="F32" s="34" t="n">
        <f aca="false">INDEX($AH$22:$AH$51,MATCH(LARGE($AL$22:$AL$51,11),$AL$22:$AL$51,0))</f>
        <v>2</v>
      </c>
      <c r="G32" s="34" t="n">
        <f aca="false">INDEX($AI$22:$AI$51,MATCH(LARGE($AL$22:$AL$51,11),$AL$22:$AL$51,0))</f>
        <v>0</v>
      </c>
      <c r="H32" s="35" t="n">
        <f aca="false">INDEX($AJ$22:$AJ$51,MATCH(LARGE($AL$22:$AL$51,11),$AL$22:$AL$51,0))</f>
        <v>2</v>
      </c>
      <c r="I32" s="36" t="str">
        <f aca="false">IF(INDEX($AK$22:$AK$51,MATCH(LARGE($AL$22:$AL$51,11),$AL$22:$AL$51,0))&gt;=2,"SÍ ("&amp;INDEX($AK$22:$AK$51,MATCH(LARGE($AL$22:$AL$51,11),$AL$22:$AL$51,0))&amp;" entidades)","No")</f>
        <v>No</v>
      </c>
      <c r="J32" s="13" t="str">
        <f aca="false">IF(INDEX($AJ$22:$AJ$51,MATCH(LARGE($AL$22:$AL$51,11),$AL$22:$AL$51,0))&gt;0,INDEX($AM$22:$AM$51,MATCH(LARGE($AL$22:$AL$51,11),$AL$22:$AL$51,0)),IF(INDEX($AN$22:$AN$51,MATCH(LARGE($AL$22:$AL$51,11),$AL$22:$AL$51,0))="","Nunca lo han pedido","No lo pidieron en "&amp;$D$9&amp;". Lo pidieron: "&amp;INDEX($AN$22:$AN$51,MATCH(LARGE($AL$22:$AL$51,11),$AL$22:$AL$51,0))))</f>
        <v>SSF – 2 de Febrero 2026, SSF – 7 de Septiembre 2026</v>
      </c>
      <c r="K32" s="37" t="str">
        <f aca="false">_xlfn.TEXTJOIN(" +"&amp;CHAR(10),TRUE(),IF(SUMIFS(Consolidado!$AD$5:$AD$1000,Consolidado!$E$5:$E$1000,$B32,Consolidado!$C$5:$C$1000,"Auditoría Interna",Consolidado!$I$5:$I$1000,"X",Consolidado!$H$5:$H$1000,IF($D$9="Todos","&gt;0",$D$9))&gt;0,"Interna "&amp;TEXT(DAY(_xlfn.MINIFS(Consolidado!$B$5:$B$1000,Consolidado!$E$5:$E$1000,$B32,Consolidado!$C$5:$C$1000,"Auditoría Interna",Consolidado!$I$5:$I$1000,"X",Consolidado!$H$5:$H$1000,IF($D$9="Todos","&gt;0",$D$9))),"00")&amp;"/"&amp;TEXT(MONTH(_xlfn.MINIFS(Consolidado!$B$5:$B$1000,Consolidado!$E$5:$E$1000,$B32,Consolidado!$C$5:$C$1000,"Auditoría Interna",Consolidado!$I$5:$I$1000,"X",Consolidado!$H$5:$H$1000,IF($D$9="Todos","&gt;0",$D$9))),"00")&amp;IF($D$9="Todos","/"&amp;RIGHT(YEAR(_xlfn.MINIFS(Consolidado!$B$5:$B$1000,Consolidado!$E$5:$E$1000,$B32,Consolidado!$C$5:$C$1000,"Auditoría Interna",Consolidado!$I$5:$I$1000,"X",Consolidado!$H$5:$H$1000,IF($D$9="Todos","&gt;0",$D$9))),2),"")&amp;IF(_xlfn.MAXIFS(Consolidado!$B$5:$B$1000,Consolidado!$E$5:$E$1000,$B32,Consolidado!$C$5:$C$1000,"Auditoría Interna",Consolidado!$I$5:$I$1000,"X",Consolidado!$H$5:$H$1000,IF($D$9="Todos","&gt;0",$D$9))&lt;&gt;_xlfn.MINIFS(Consolidado!$B$5:$B$1000,Consolidado!$E$5:$E$1000,$B32,Consolidado!$C$5:$C$1000,"Auditoría Interna",Consolidado!$I$5:$I$1000,"X",Consolidado!$H$5:$H$1000,IF($D$9="Todos","&gt;0",$D$9))," y "&amp;TEXT(DAY(_xlfn.MAXIFS(Consolidado!$B$5:$B$1000,Consolidado!$E$5:$E$1000,$B32,Consolidado!$C$5:$C$1000,"Auditoría Interna",Consolidado!$I$5:$I$1000,"X",Consolidado!$H$5:$H$1000,IF($D$9="Todos","&gt;0",$D$9))),"00")&amp;"/"&amp;TEXT(MONTH(_xlfn.MAXIFS(Consolidado!$B$5:$B$1000,Consolidado!$E$5:$E$1000,$B32,Consolidado!$C$5:$C$1000,"Auditoría Interna",Consolidado!$I$5:$I$1000,"X",Consolidado!$H$5:$H$1000,IF($D$9="Todos","&gt;0",$D$9))),"00")&amp;IF($D$9="Todos","/"&amp;RIGHT(YEAR(_xlfn.MAXIFS(Consolidado!$B$5:$B$1000,Consolidado!$E$5:$E$1000,$B32,Consolidado!$C$5:$C$1000,"Auditoría Interna",Consolidado!$I$5:$I$1000,"X",Consolidado!$H$5:$H$1000,IF($D$9="Todos","&gt;0",$D$9))),2),""),""),""),IF(SUMIFS(Consolidado!$AD$5:$AD$1000,Consolidado!$E$5:$E$1000,$B32,Consolidado!$C$5:$C$1000,"Auditoría Externa",Consolidado!$I$5:$I$1000,"X",Consolidado!$H$5:$H$1000,IF($D$9="Todos","&gt;0",$D$9))&gt;0,"Externa "&amp;TEXT(DAY(_xlfn.MINIFS(Consolidado!$B$5:$B$1000,Consolidado!$E$5:$E$1000,$B32,Consolidado!$C$5:$C$1000,"Auditoría Externa",Consolidado!$I$5:$I$1000,"X",Consolidado!$H$5:$H$1000,IF($D$9="Todos","&gt;0",$D$9))),"00")&amp;"/"&amp;TEXT(MONTH(_xlfn.MINIFS(Consolidado!$B$5:$B$1000,Consolidado!$E$5:$E$1000,$B32,Consolidado!$C$5:$C$1000,"Auditoría Externa",Consolidado!$I$5:$I$1000,"X",Consolidado!$H$5:$H$1000,IF($D$9="Todos","&gt;0",$D$9))),"00")&amp;IF($D$9="Todos","/"&amp;RIGHT(YEAR(_xlfn.MINIFS(Consolidado!$B$5:$B$1000,Consolidado!$E$5:$E$1000,$B32,Consolidado!$C$5:$C$1000,"Auditoría Externa",Consolidado!$I$5:$I$1000,"X",Consolidado!$H$5:$H$1000,IF($D$9="Todos","&gt;0",$D$9))),2),"")&amp;IF(_xlfn.MAXIFS(Consolidado!$B$5:$B$1000,Consolidado!$E$5:$E$1000,$B32,Consolidado!$C$5:$C$1000,"Auditoría Externa",Consolidado!$I$5:$I$1000,"X",Consolidado!$H$5:$H$1000,IF($D$9="Todos","&gt;0",$D$9))&lt;&gt;_xlfn.MINIFS(Consolidado!$B$5:$B$1000,Consolidado!$E$5:$E$1000,$B32,Consolidado!$C$5:$C$1000,"Auditoría Externa",Consolidado!$I$5:$I$1000,"X",Consolidado!$H$5:$H$1000,IF($D$9="Todos","&gt;0",$D$9))," y "&amp;TEXT(DAY(_xlfn.MAXIFS(Consolidado!$B$5:$B$1000,Consolidado!$E$5:$E$1000,$B32,Consolidado!$C$5:$C$1000,"Auditoría Externa",Consolidado!$I$5:$I$1000,"X",Consolidado!$H$5:$H$1000,IF($D$9="Todos","&gt;0",$D$9))),"00")&amp;"/"&amp;TEXT(MONTH(_xlfn.MAXIFS(Consolidado!$B$5:$B$1000,Consolidado!$E$5:$E$1000,$B32,Consolidado!$C$5:$C$1000,"Auditoría Externa",Consolidado!$I$5:$I$1000,"X",Consolidado!$H$5:$H$1000,IF($D$9="Todos","&gt;0",$D$9))),"00")&amp;IF($D$9="Todos","/"&amp;RIGHT(YEAR(_xlfn.MAXIFS(Consolidado!$B$5:$B$1000,Consolidado!$E$5:$E$1000,$B32,Consolidado!$C$5:$C$1000,"Auditoría Externa",Consolidado!$I$5:$I$1000,"X",Consolidado!$H$5:$H$1000,IF($D$9="Todos","&gt;0",$D$9))),2),""),""),""),IF(SUMIFS(Consolidado!$AD$5:$AD$1000,Consolidado!$E$5:$E$1000,$B32,Consolidado!$C$5:$C$1000,"SSF",Consolidado!$I$5:$I$1000,"X",Consolidado!$H$5:$H$1000,IF($D$9="Todos","&gt;0",$D$9))&gt;0,"SSF "&amp;TEXT(DAY(_xlfn.MINIFS(Consolidado!$B$5:$B$1000,Consolidado!$E$5:$E$1000,$B32,Consolidado!$C$5:$C$1000,"SSF",Consolidado!$I$5:$I$1000,"X",Consolidado!$H$5:$H$1000,IF($D$9="Todos","&gt;0",$D$9))),"00")&amp;"/"&amp;TEXT(MONTH(_xlfn.MINIFS(Consolidado!$B$5:$B$1000,Consolidado!$E$5:$E$1000,$B32,Consolidado!$C$5:$C$1000,"SSF",Consolidado!$I$5:$I$1000,"X",Consolidado!$H$5:$H$1000,IF($D$9="Todos","&gt;0",$D$9))),"00")&amp;IF($D$9="Todos","/"&amp;RIGHT(YEAR(_xlfn.MINIFS(Consolidado!$B$5:$B$1000,Consolidado!$E$5:$E$1000,$B32,Consolidado!$C$5:$C$1000,"SSF",Consolidado!$I$5:$I$1000,"X",Consolidado!$H$5:$H$1000,IF($D$9="Todos","&gt;0",$D$9))),2),"")&amp;IF(_xlfn.MAXIFS(Consolidado!$B$5:$B$1000,Consolidado!$E$5:$E$1000,$B32,Consolidado!$C$5:$C$1000,"SSF",Consolidado!$I$5:$I$1000,"X",Consolidado!$H$5:$H$1000,IF($D$9="Todos","&gt;0",$D$9))&lt;&gt;_xlfn.MINIFS(Consolidado!$B$5:$B$1000,Consolidado!$E$5:$E$1000,$B32,Consolidado!$C$5:$C$1000,"SSF",Consolidado!$I$5:$I$1000,"X",Consolidado!$H$5:$H$1000,IF($D$9="Todos","&gt;0",$D$9))," y "&amp;TEXT(DAY(_xlfn.MAXIFS(Consolidado!$B$5:$B$1000,Consolidado!$E$5:$E$1000,$B32,Consolidado!$C$5:$C$1000,"SSF",Consolidado!$I$5:$I$1000,"X",Consolidado!$H$5:$H$1000,IF($D$9="Todos","&gt;0",$D$9))),"00")&amp;"/"&amp;TEXT(MONTH(_xlfn.MAXIFS(Consolidado!$B$5:$B$1000,Consolidado!$E$5:$E$1000,$B32,Consolidado!$C$5:$C$1000,"SSF",Consolidado!$I$5:$I$1000,"X",Consolidado!$H$5:$H$1000,IF($D$9="Todos","&gt;0",$D$9))),"00")&amp;IF($D$9="Todos","/"&amp;RIGHT(YEAR(_xlfn.MAXIFS(Consolidado!$B$5:$B$1000,Consolidado!$E$5:$E$1000,$B32,Consolidado!$C$5:$C$1000,"SSF",Consolidado!$I$5:$I$1000,"X",Consolidado!$H$5:$H$1000,IF($D$9="Todos","&gt;0",$D$9))),2),""),""),""),IF(SUMIFS(Consolidado!$AD$5:$AD$1000,Consolidado!$E$5:$E$1000,$B32,Consolidado!$C$5:$C$1000,"Comité de Supervisión",Consolidado!$I$5:$I$1000,"X",Consolidado!$H$5:$H$1000,IF($D$9="Todos","&gt;0",$D$9))&gt;0,"Comité Sup. "&amp;TEXT(DAY(_xlfn.MINIFS(Consolidado!$B$5:$B$1000,Consolidado!$E$5:$E$1000,$B32,Consolidado!$C$5:$C$1000,"Comité de Supervisión",Consolidado!$I$5:$I$1000,"X",Consolidado!$H$5:$H$1000,IF($D$9="Todos","&gt;0",$D$9))),"00")&amp;"/"&amp;TEXT(MONTH(_xlfn.MINIFS(Consolidado!$B$5:$B$1000,Consolidado!$E$5:$E$1000,$B32,Consolidado!$C$5:$C$1000,"Comité de Supervisión",Consolidado!$I$5:$I$1000,"X",Consolidado!$H$5:$H$1000,IF($D$9="Todos","&gt;0",$D$9))),"00")&amp;IF($D$9="Todos","/"&amp;RIGHT(YEAR(_xlfn.MINIFS(Consolidado!$B$5:$B$1000,Consolidado!$E$5:$E$1000,$B32,Consolidado!$C$5:$C$1000,"Comité de Supervisión",Consolidado!$I$5:$I$1000,"X",Consolidado!$H$5:$H$1000,IF($D$9="Todos","&gt;0",$D$9))),2),"")&amp;IF(_xlfn.MAXIFS(Consolidado!$B$5:$B$1000,Consolidado!$E$5:$E$1000,$B32,Consolidado!$C$5:$C$1000,"Comité de Supervisión",Consolidado!$I$5:$I$1000,"X",Consolidado!$H$5:$H$1000,IF($D$9="Todos","&gt;0",$D$9))&lt;&gt;_xlfn.MINIFS(Consolidado!$B$5:$B$1000,Consolidado!$E$5:$E$1000,$B32,Consolidado!$C$5:$C$1000,"Comité de Supervisión",Consolidado!$I$5:$I$1000,"X",Consolidado!$H$5:$H$1000,IF($D$9="Todos","&gt;0",$D$9))," y "&amp;TEXT(DAY(_xlfn.MAXIFS(Consolidado!$B$5:$B$1000,Consolidado!$E$5:$E$1000,$B32,Consolidado!$C$5:$C$1000,"Comité de Supervisión",Consolidado!$I$5:$I$1000,"X",Consolidado!$H$5:$H$1000,IF($D$9="Todos","&gt;0",$D$9))),"00")&amp;"/"&amp;TEXT(MONTH(_xlfn.MAXIFS(Consolidado!$B$5:$B$1000,Consolidado!$E$5:$E$1000,$B32,Consolidado!$C$5:$C$1000,"Comité de Supervisión",Consolidado!$I$5:$I$1000,"X",Consolidado!$H$5:$H$1000,IF($D$9="Todos","&gt;0",$D$9))),"00")&amp;IF($D$9="Todos","/"&amp;RIGHT(YEAR(_xlfn.MAXIFS(Consolidado!$B$5:$B$1000,Consolidado!$E$5:$E$1000,$B32,Consolidado!$C$5:$C$1000,"Comité de Supervisión",Consolidado!$I$5:$I$1000,"X",Consolidado!$H$5:$H$1000,IF($D$9="Todos","&gt;0",$D$9))),2),""),""),""),IF(SUMIFS(Consolidado!$AD$5:$AD$1000,Consolidado!$E$5:$E$1000,$B32,Consolidado!$C$5:$C$1000,"Consejo de Administración",Consolidado!$I$5:$I$1000,"X",Consolidado!$H$5:$H$1000,IF($D$9="Todos","&gt;0",$D$9))&gt;0,"Consejo "&amp;TEXT(DAY(_xlfn.MINIFS(Consolidado!$B$5:$B$1000,Consolidado!$E$5:$E$1000,$B32,Consolidado!$C$5:$C$1000,"Consejo de Administración",Consolidado!$I$5:$I$1000,"X",Consolidado!$H$5:$H$1000,IF($D$9="Todos","&gt;0",$D$9))),"00")&amp;"/"&amp;TEXT(MONTH(_xlfn.MINIFS(Consolidado!$B$5:$B$1000,Consolidado!$E$5:$E$1000,$B32,Consolidado!$C$5:$C$1000,"Consejo de Administración",Consolidado!$I$5:$I$1000,"X",Consolidado!$H$5:$H$1000,IF($D$9="Todos","&gt;0",$D$9))),"00")&amp;IF($D$9="Todos","/"&amp;RIGHT(YEAR(_xlfn.MINIFS(Consolidado!$B$5:$B$1000,Consolidado!$E$5:$E$1000,$B32,Consolidado!$C$5:$C$1000,"Consejo de Administración",Consolidado!$I$5:$I$1000,"X",Consolidado!$H$5:$H$1000,IF($D$9="Todos","&gt;0",$D$9))),2),"")&amp;IF(_xlfn.MAXIFS(Consolidado!$B$5:$B$1000,Consolidado!$E$5:$E$1000,$B32,Consolidado!$C$5:$C$1000,"Consejo de Administración",Consolidado!$I$5:$I$1000,"X",Consolidado!$H$5:$H$1000,IF($D$9="Todos","&gt;0",$D$9))&lt;&gt;_xlfn.MINIFS(Consolidado!$B$5:$B$1000,Consolidado!$E$5:$E$1000,$B32,Consolidado!$C$5:$C$1000,"Consejo de Administración",Consolidado!$I$5:$I$1000,"X",Consolidado!$H$5:$H$1000,IF($D$9="Todos","&gt;0",$D$9))," y "&amp;TEXT(DAY(_xlfn.MAXIFS(Consolidado!$B$5:$B$1000,Consolidado!$E$5:$E$1000,$B32,Consolidado!$C$5:$C$1000,"Consejo de Administración",Consolidado!$I$5:$I$1000,"X",Consolidado!$H$5:$H$1000,IF($D$9="Todos","&gt;0",$D$9))),"00")&amp;"/"&amp;TEXT(MONTH(_xlfn.MAXIFS(Consolidado!$B$5:$B$1000,Consolidado!$E$5:$E$1000,$B32,Consolidado!$C$5:$C$1000,"Consejo de Administración",Consolidado!$I$5:$I$1000,"X",Consolidado!$H$5:$H$1000,IF($D$9="Todos","&gt;0",$D$9))),"00")&amp;IF($D$9="Todos","/"&amp;RIGHT(YEAR(_xlfn.MAXIFS(Consolidado!$B$5:$B$1000,Consolidado!$E$5:$E$1000,$B32,Consolidado!$C$5:$C$1000,"Consejo de Administración",Consolidado!$I$5:$I$1000,"X",Consolidado!$H$5:$H$1000,IF($D$9="Todos","&gt;0",$D$9))),2),""),""),""),IF(SUMIFS(Consolidado!$AD$5:$AD$1000,Consolidado!$E$5:$E$1000,$B32,Consolidado!$C$5:$C$1000,"Otros",Consolidado!$I$5:$I$1000,"X",Consolidado!$H$5:$H$1000,IF($D$9="Todos","&gt;0",$D$9))&gt;0,"Otros "&amp;TEXT(DAY(_xlfn.MINIFS(Consolidado!$B$5:$B$1000,Consolidado!$E$5:$E$1000,$B32,Consolidado!$C$5:$C$1000,"Otros",Consolidado!$I$5:$I$1000,"X",Consolidado!$H$5:$H$1000,IF($D$9="Todos","&gt;0",$D$9))),"00")&amp;"/"&amp;TEXT(MONTH(_xlfn.MINIFS(Consolidado!$B$5:$B$1000,Consolidado!$E$5:$E$1000,$B32,Consolidado!$C$5:$C$1000,"Otros",Consolidado!$I$5:$I$1000,"X",Consolidado!$H$5:$H$1000,IF($D$9="Todos","&gt;0",$D$9))),"00")&amp;IF($D$9="Todos","/"&amp;RIGHT(YEAR(_xlfn.MINIFS(Consolidado!$B$5:$B$1000,Consolidado!$E$5:$E$1000,$B32,Consolidado!$C$5:$C$1000,"Otros",Consolidado!$I$5:$I$1000,"X",Consolidado!$H$5:$H$1000,IF($D$9="Todos","&gt;0",$D$9))),2),"")&amp;IF(_xlfn.MAXIFS(Consolidado!$B$5:$B$1000,Consolidado!$E$5:$E$1000,$B32,Consolidado!$C$5:$C$1000,"Otros",Consolidado!$I$5:$I$1000,"X",Consolidado!$H$5:$H$1000,IF($D$9="Todos","&gt;0",$D$9))&lt;&gt;_xlfn.MINIFS(Consolidado!$B$5:$B$1000,Consolidado!$E$5:$E$1000,$B32,Consolidado!$C$5:$C$1000,"Otros",Consolidado!$I$5:$I$1000,"X",Consolidado!$H$5:$H$1000,IF($D$9="Todos","&gt;0",$D$9))," y "&amp;TEXT(DAY(_xlfn.MAXIFS(Consolidado!$B$5:$B$1000,Consolidado!$E$5:$E$1000,$B32,Consolidado!$C$5:$C$1000,"Otros",Consolidado!$I$5:$I$1000,"X",Consolidado!$H$5:$H$1000,IF($D$9="Todos","&gt;0",$D$9))),"00")&amp;"/"&amp;TEXT(MONTH(_xlfn.MAXIFS(Consolidado!$B$5:$B$1000,Consolidado!$E$5:$E$1000,$B32,Consolidado!$C$5:$C$1000,"Otros",Consolidado!$I$5:$I$1000,"X",Consolidado!$H$5:$H$1000,IF($D$9="Todos","&gt;0",$D$9))),"00")&amp;IF($D$9="Todos","/"&amp;RIGHT(YEAR(_xlfn.MAXIFS(Consolidado!$B$5:$B$1000,Consolidado!$E$5:$E$1000,$B32,Consolidado!$C$5:$C$1000,"Otros",Consolidado!$I$5:$I$1000,"X",Consolidado!$H$5:$H$1000,IF($D$9="Todos","&gt;0",$D$9))),2),""),""),""))</f>
        <v/>
      </c>
      <c r="L32" s="37" t="str">
        <f aca="false">_xlfn.TEXTJOIN(" +"&amp;CHAR(10),TRUE(),IF(SUMIFS(Consolidado!$AD$5:$AD$1000,Consolidado!$E$5:$E$1000,$B32,Consolidado!$C$5:$C$1000,"Auditoría Interna",Consolidado!$J$5:$J$1000,"X",Consolidado!$H$5:$H$1000,IF($D$9="Todos","&gt;0",$D$9))&gt;0,"Interna "&amp;TEXT(DAY(_xlfn.MINIFS(Consolidado!$B$5:$B$1000,Consolidado!$E$5:$E$1000,$B32,Consolidado!$C$5:$C$1000,"Auditoría Interna",Consolidado!$J$5:$J$1000,"X",Consolidado!$H$5:$H$1000,IF($D$9="Todos","&gt;0",$D$9))),"00")&amp;"/"&amp;TEXT(MONTH(_xlfn.MINIFS(Consolidado!$B$5:$B$1000,Consolidado!$E$5:$E$1000,$B32,Consolidado!$C$5:$C$1000,"Auditoría Interna",Consolidado!$J$5:$J$1000,"X",Consolidado!$H$5:$H$1000,IF($D$9="Todos","&gt;0",$D$9))),"00")&amp;IF($D$9="Todos","/"&amp;RIGHT(YEAR(_xlfn.MINIFS(Consolidado!$B$5:$B$1000,Consolidado!$E$5:$E$1000,$B32,Consolidado!$C$5:$C$1000,"Auditoría Interna",Consolidado!$J$5:$J$1000,"X",Consolidado!$H$5:$H$1000,IF($D$9="Todos","&gt;0",$D$9))),2),"")&amp;IF(_xlfn.MAXIFS(Consolidado!$B$5:$B$1000,Consolidado!$E$5:$E$1000,$B32,Consolidado!$C$5:$C$1000,"Auditoría Interna",Consolidado!$J$5:$J$1000,"X",Consolidado!$H$5:$H$1000,IF($D$9="Todos","&gt;0",$D$9))&lt;&gt;_xlfn.MINIFS(Consolidado!$B$5:$B$1000,Consolidado!$E$5:$E$1000,$B32,Consolidado!$C$5:$C$1000,"Auditoría Interna",Consolidado!$J$5:$J$1000,"X",Consolidado!$H$5:$H$1000,IF($D$9="Todos","&gt;0",$D$9))," y "&amp;TEXT(DAY(_xlfn.MAXIFS(Consolidado!$B$5:$B$1000,Consolidado!$E$5:$E$1000,$B32,Consolidado!$C$5:$C$1000,"Auditoría Interna",Consolidado!$J$5:$J$1000,"X",Consolidado!$H$5:$H$1000,IF($D$9="Todos","&gt;0",$D$9))),"00")&amp;"/"&amp;TEXT(MONTH(_xlfn.MAXIFS(Consolidado!$B$5:$B$1000,Consolidado!$E$5:$E$1000,$B32,Consolidado!$C$5:$C$1000,"Auditoría Interna",Consolidado!$J$5:$J$1000,"X",Consolidado!$H$5:$H$1000,IF($D$9="Todos","&gt;0",$D$9))),"00")&amp;IF($D$9="Todos","/"&amp;RIGHT(YEAR(_xlfn.MAXIFS(Consolidado!$B$5:$B$1000,Consolidado!$E$5:$E$1000,$B32,Consolidado!$C$5:$C$1000,"Auditoría Interna",Consolidado!$J$5:$J$1000,"X",Consolidado!$H$5:$H$1000,IF($D$9="Todos","&gt;0",$D$9))),2),""),""),""),IF(SUMIFS(Consolidado!$AD$5:$AD$1000,Consolidado!$E$5:$E$1000,$B32,Consolidado!$C$5:$C$1000,"Auditoría Externa",Consolidado!$J$5:$J$1000,"X",Consolidado!$H$5:$H$1000,IF($D$9="Todos","&gt;0",$D$9))&gt;0,"Externa "&amp;TEXT(DAY(_xlfn.MINIFS(Consolidado!$B$5:$B$1000,Consolidado!$E$5:$E$1000,$B32,Consolidado!$C$5:$C$1000,"Auditoría Externa",Consolidado!$J$5:$J$1000,"X",Consolidado!$H$5:$H$1000,IF($D$9="Todos","&gt;0",$D$9))),"00")&amp;"/"&amp;TEXT(MONTH(_xlfn.MINIFS(Consolidado!$B$5:$B$1000,Consolidado!$E$5:$E$1000,$B32,Consolidado!$C$5:$C$1000,"Auditoría Externa",Consolidado!$J$5:$J$1000,"X",Consolidado!$H$5:$H$1000,IF($D$9="Todos","&gt;0",$D$9))),"00")&amp;IF($D$9="Todos","/"&amp;RIGHT(YEAR(_xlfn.MINIFS(Consolidado!$B$5:$B$1000,Consolidado!$E$5:$E$1000,$B32,Consolidado!$C$5:$C$1000,"Auditoría Externa",Consolidado!$J$5:$J$1000,"X",Consolidado!$H$5:$H$1000,IF($D$9="Todos","&gt;0",$D$9))),2),"")&amp;IF(_xlfn.MAXIFS(Consolidado!$B$5:$B$1000,Consolidado!$E$5:$E$1000,$B32,Consolidado!$C$5:$C$1000,"Auditoría Externa",Consolidado!$J$5:$J$1000,"X",Consolidado!$H$5:$H$1000,IF($D$9="Todos","&gt;0",$D$9))&lt;&gt;_xlfn.MINIFS(Consolidado!$B$5:$B$1000,Consolidado!$E$5:$E$1000,$B32,Consolidado!$C$5:$C$1000,"Auditoría Externa",Consolidado!$J$5:$J$1000,"X",Consolidado!$H$5:$H$1000,IF($D$9="Todos","&gt;0",$D$9))," y "&amp;TEXT(DAY(_xlfn.MAXIFS(Consolidado!$B$5:$B$1000,Consolidado!$E$5:$E$1000,$B32,Consolidado!$C$5:$C$1000,"Auditoría Externa",Consolidado!$J$5:$J$1000,"X",Consolidado!$H$5:$H$1000,IF($D$9="Todos","&gt;0",$D$9))),"00")&amp;"/"&amp;TEXT(MONTH(_xlfn.MAXIFS(Consolidado!$B$5:$B$1000,Consolidado!$E$5:$E$1000,$B32,Consolidado!$C$5:$C$1000,"Auditoría Externa",Consolidado!$J$5:$J$1000,"X",Consolidado!$H$5:$H$1000,IF($D$9="Todos","&gt;0",$D$9))),"00")&amp;IF($D$9="Todos","/"&amp;RIGHT(YEAR(_xlfn.MAXIFS(Consolidado!$B$5:$B$1000,Consolidado!$E$5:$E$1000,$B32,Consolidado!$C$5:$C$1000,"Auditoría Externa",Consolidado!$J$5:$J$1000,"X",Consolidado!$H$5:$H$1000,IF($D$9="Todos","&gt;0",$D$9))),2),""),""),""),IF(SUMIFS(Consolidado!$AD$5:$AD$1000,Consolidado!$E$5:$E$1000,$B32,Consolidado!$C$5:$C$1000,"SSF",Consolidado!$J$5:$J$1000,"X",Consolidado!$H$5:$H$1000,IF($D$9="Todos","&gt;0",$D$9))&gt;0,"SSF "&amp;TEXT(DAY(_xlfn.MINIFS(Consolidado!$B$5:$B$1000,Consolidado!$E$5:$E$1000,$B32,Consolidado!$C$5:$C$1000,"SSF",Consolidado!$J$5:$J$1000,"X",Consolidado!$H$5:$H$1000,IF($D$9="Todos","&gt;0",$D$9))),"00")&amp;"/"&amp;TEXT(MONTH(_xlfn.MINIFS(Consolidado!$B$5:$B$1000,Consolidado!$E$5:$E$1000,$B32,Consolidado!$C$5:$C$1000,"SSF",Consolidado!$J$5:$J$1000,"X",Consolidado!$H$5:$H$1000,IF($D$9="Todos","&gt;0",$D$9))),"00")&amp;IF($D$9="Todos","/"&amp;RIGHT(YEAR(_xlfn.MINIFS(Consolidado!$B$5:$B$1000,Consolidado!$E$5:$E$1000,$B32,Consolidado!$C$5:$C$1000,"SSF",Consolidado!$J$5:$J$1000,"X",Consolidado!$H$5:$H$1000,IF($D$9="Todos","&gt;0",$D$9))),2),"")&amp;IF(_xlfn.MAXIFS(Consolidado!$B$5:$B$1000,Consolidado!$E$5:$E$1000,$B32,Consolidado!$C$5:$C$1000,"SSF",Consolidado!$J$5:$J$1000,"X",Consolidado!$H$5:$H$1000,IF($D$9="Todos","&gt;0",$D$9))&lt;&gt;_xlfn.MINIFS(Consolidado!$B$5:$B$1000,Consolidado!$E$5:$E$1000,$B32,Consolidado!$C$5:$C$1000,"SSF",Consolidado!$J$5:$J$1000,"X",Consolidado!$H$5:$H$1000,IF($D$9="Todos","&gt;0",$D$9))," y "&amp;TEXT(DAY(_xlfn.MAXIFS(Consolidado!$B$5:$B$1000,Consolidado!$E$5:$E$1000,$B32,Consolidado!$C$5:$C$1000,"SSF",Consolidado!$J$5:$J$1000,"X",Consolidado!$H$5:$H$1000,IF($D$9="Todos","&gt;0",$D$9))),"00")&amp;"/"&amp;TEXT(MONTH(_xlfn.MAXIFS(Consolidado!$B$5:$B$1000,Consolidado!$E$5:$E$1000,$B32,Consolidado!$C$5:$C$1000,"SSF",Consolidado!$J$5:$J$1000,"X",Consolidado!$H$5:$H$1000,IF($D$9="Todos","&gt;0",$D$9))),"00")&amp;IF($D$9="Todos","/"&amp;RIGHT(YEAR(_xlfn.MAXIFS(Consolidado!$B$5:$B$1000,Consolidado!$E$5:$E$1000,$B32,Consolidado!$C$5:$C$1000,"SSF",Consolidado!$J$5:$J$1000,"X",Consolidado!$H$5:$H$1000,IF($D$9="Todos","&gt;0",$D$9))),2),""),""),""),IF(SUMIFS(Consolidado!$AD$5:$AD$1000,Consolidado!$E$5:$E$1000,$B32,Consolidado!$C$5:$C$1000,"Comité de Supervisión",Consolidado!$J$5:$J$1000,"X",Consolidado!$H$5:$H$1000,IF($D$9="Todos","&gt;0",$D$9))&gt;0,"Comité Sup. "&amp;TEXT(DAY(_xlfn.MINIFS(Consolidado!$B$5:$B$1000,Consolidado!$E$5:$E$1000,$B32,Consolidado!$C$5:$C$1000,"Comité de Supervisión",Consolidado!$J$5:$J$1000,"X",Consolidado!$H$5:$H$1000,IF($D$9="Todos","&gt;0",$D$9))),"00")&amp;"/"&amp;TEXT(MONTH(_xlfn.MINIFS(Consolidado!$B$5:$B$1000,Consolidado!$E$5:$E$1000,$B32,Consolidado!$C$5:$C$1000,"Comité de Supervisión",Consolidado!$J$5:$J$1000,"X",Consolidado!$H$5:$H$1000,IF($D$9="Todos","&gt;0",$D$9))),"00")&amp;IF($D$9="Todos","/"&amp;RIGHT(YEAR(_xlfn.MINIFS(Consolidado!$B$5:$B$1000,Consolidado!$E$5:$E$1000,$B32,Consolidado!$C$5:$C$1000,"Comité de Supervisión",Consolidado!$J$5:$J$1000,"X",Consolidado!$H$5:$H$1000,IF($D$9="Todos","&gt;0",$D$9))),2),"")&amp;IF(_xlfn.MAXIFS(Consolidado!$B$5:$B$1000,Consolidado!$E$5:$E$1000,$B32,Consolidado!$C$5:$C$1000,"Comité de Supervisión",Consolidado!$J$5:$J$1000,"X",Consolidado!$H$5:$H$1000,IF($D$9="Todos","&gt;0",$D$9))&lt;&gt;_xlfn.MINIFS(Consolidado!$B$5:$B$1000,Consolidado!$E$5:$E$1000,$B32,Consolidado!$C$5:$C$1000,"Comité de Supervisión",Consolidado!$J$5:$J$1000,"X",Consolidado!$H$5:$H$1000,IF($D$9="Todos","&gt;0",$D$9))," y "&amp;TEXT(DAY(_xlfn.MAXIFS(Consolidado!$B$5:$B$1000,Consolidado!$E$5:$E$1000,$B32,Consolidado!$C$5:$C$1000,"Comité de Supervisión",Consolidado!$J$5:$J$1000,"X",Consolidado!$H$5:$H$1000,IF($D$9="Todos","&gt;0",$D$9))),"00")&amp;"/"&amp;TEXT(MONTH(_xlfn.MAXIFS(Consolidado!$B$5:$B$1000,Consolidado!$E$5:$E$1000,$B32,Consolidado!$C$5:$C$1000,"Comité de Supervisión",Consolidado!$J$5:$J$1000,"X",Consolidado!$H$5:$H$1000,IF($D$9="Todos","&gt;0",$D$9))),"00")&amp;IF($D$9="Todos","/"&amp;RIGHT(YEAR(_xlfn.MAXIFS(Consolidado!$B$5:$B$1000,Consolidado!$E$5:$E$1000,$B32,Consolidado!$C$5:$C$1000,"Comité de Supervisión",Consolidado!$J$5:$J$1000,"X",Consolidado!$H$5:$H$1000,IF($D$9="Todos","&gt;0",$D$9))),2),""),""),""),IF(SUMIFS(Consolidado!$AD$5:$AD$1000,Consolidado!$E$5:$E$1000,$B32,Consolidado!$C$5:$C$1000,"Consejo de Administración",Consolidado!$J$5:$J$1000,"X",Consolidado!$H$5:$H$1000,IF($D$9="Todos","&gt;0",$D$9))&gt;0,"Consejo "&amp;TEXT(DAY(_xlfn.MINIFS(Consolidado!$B$5:$B$1000,Consolidado!$E$5:$E$1000,$B32,Consolidado!$C$5:$C$1000,"Consejo de Administración",Consolidado!$J$5:$J$1000,"X",Consolidado!$H$5:$H$1000,IF($D$9="Todos","&gt;0",$D$9))),"00")&amp;"/"&amp;TEXT(MONTH(_xlfn.MINIFS(Consolidado!$B$5:$B$1000,Consolidado!$E$5:$E$1000,$B32,Consolidado!$C$5:$C$1000,"Consejo de Administración",Consolidado!$J$5:$J$1000,"X",Consolidado!$H$5:$H$1000,IF($D$9="Todos","&gt;0",$D$9))),"00")&amp;IF($D$9="Todos","/"&amp;RIGHT(YEAR(_xlfn.MINIFS(Consolidado!$B$5:$B$1000,Consolidado!$E$5:$E$1000,$B32,Consolidado!$C$5:$C$1000,"Consejo de Administración",Consolidado!$J$5:$J$1000,"X",Consolidado!$H$5:$H$1000,IF($D$9="Todos","&gt;0",$D$9))),2),"")&amp;IF(_xlfn.MAXIFS(Consolidado!$B$5:$B$1000,Consolidado!$E$5:$E$1000,$B32,Consolidado!$C$5:$C$1000,"Consejo de Administración",Consolidado!$J$5:$J$1000,"X",Consolidado!$H$5:$H$1000,IF($D$9="Todos","&gt;0",$D$9))&lt;&gt;_xlfn.MINIFS(Consolidado!$B$5:$B$1000,Consolidado!$E$5:$E$1000,$B32,Consolidado!$C$5:$C$1000,"Consejo de Administración",Consolidado!$J$5:$J$1000,"X",Consolidado!$H$5:$H$1000,IF($D$9="Todos","&gt;0",$D$9))," y "&amp;TEXT(DAY(_xlfn.MAXIFS(Consolidado!$B$5:$B$1000,Consolidado!$E$5:$E$1000,$B32,Consolidado!$C$5:$C$1000,"Consejo de Administración",Consolidado!$J$5:$J$1000,"X",Consolidado!$H$5:$H$1000,IF($D$9="Todos","&gt;0",$D$9))),"00")&amp;"/"&amp;TEXT(MONTH(_xlfn.MAXIFS(Consolidado!$B$5:$B$1000,Consolidado!$E$5:$E$1000,$B32,Consolidado!$C$5:$C$1000,"Consejo de Administración",Consolidado!$J$5:$J$1000,"X",Consolidado!$H$5:$H$1000,IF($D$9="Todos","&gt;0",$D$9))),"00")&amp;IF($D$9="Todos","/"&amp;RIGHT(YEAR(_xlfn.MAXIFS(Consolidado!$B$5:$B$1000,Consolidado!$E$5:$E$1000,$B32,Consolidado!$C$5:$C$1000,"Consejo de Administración",Consolidado!$J$5:$J$1000,"X",Consolidado!$H$5:$H$1000,IF($D$9="Todos","&gt;0",$D$9))),2),""),""),""),IF(SUMIFS(Consolidado!$AD$5:$AD$1000,Consolidado!$E$5:$E$1000,$B32,Consolidado!$C$5:$C$1000,"Otros",Consolidado!$J$5:$J$1000,"X",Consolidado!$H$5:$H$1000,IF($D$9="Todos","&gt;0",$D$9))&gt;0,"Otros "&amp;TEXT(DAY(_xlfn.MINIFS(Consolidado!$B$5:$B$1000,Consolidado!$E$5:$E$1000,$B32,Consolidado!$C$5:$C$1000,"Otros",Consolidado!$J$5:$J$1000,"X",Consolidado!$H$5:$H$1000,IF($D$9="Todos","&gt;0",$D$9))),"00")&amp;"/"&amp;TEXT(MONTH(_xlfn.MINIFS(Consolidado!$B$5:$B$1000,Consolidado!$E$5:$E$1000,$B32,Consolidado!$C$5:$C$1000,"Otros",Consolidado!$J$5:$J$1000,"X",Consolidado!$H$5:$H$1000,IF($D$9="Todos","&gt;0",$D$9))),"00")&amp;IF($D$9="Todos","/"&amp;RIGHT(YEAR(_xlfn.MINIFS(Consolidado!$B$5:$B$1000,Consolidado!$E$5:$E$1000,$B32,Consolidado!$C$5:$C$1000,"Otros",Consolidado!$J$5:$J$1000,"X",Consolidado!$H$5:$H$1000,IF($D$9="Todos","&gt;0",$D$9))),2),"")&amp;IF(_xlfn.MAXIFS(Consolidado!$B$5:$B$1000,Consolidado!$E$5:$E$1000,$B32,Consolidado!$C$5:$C$1000,"Otros",Consolidado!$J$5:$J$1000,"X",Consolidado!$H$5:$H$1000,IF($D$9="Todos","&gt;0",$D$9))&lt;&gt;_xlfn.MINIFS(Consolidado!$B$5:$B$1000,Consolidado!$E$5:$E$1000,$B32,Consolidado!$C$5:$C$1000,"Otros",Consolidado!$J$5:$J$1000,"X",Consolidado!$H$5:$H$1000,IF($D$9="Todos","&gt;0",$D$9))," y "&amp;TEXT(DAY(_xlfn.MAXIFS(Consolidado!$B$5:$B$1000,Consolidado!$E$5:$E$1000,$B32,Consolidado!$C$5:$C$1000,"Otros",Consolidado!$J$5:$J$1000,"X",Consolidado!$H$5:$H$1000,IF($D$9="Todos","&gt;0",$D$9))),"00")&amp;"/"&amp;TEXT(MONTH(_xlfn.MAXIFS(Consolidado!$B$5:$B$1000,Consolidado!$E$5:$E$1000,$B32,Consolidado!$C$5:$C$1000,"Otros",Consolidado!$J$5:$J$1000,"X",Consolidado!$H$5:$H$1000,IF($D$9="Todos","&gt;0",$D$9))),"00")&amp;IF($D$9="Todos","/"&amp;RIGHT(YEAR(_xlfn.MAXIFS(Consolidado!$B$5:$B$1000,Consolidado!$E$5:$E$1000,$B32,Consolidado!$C$5:$C$1000,"Otros",Consolidado!$J$5:$J$1000,"X",Consolidado!$H$5:$H$1000,IF($D$9="Todos","&gt;0",$D$9))),2),""),""),""))</f>
        <v>SSF 02/02</v>
      </c>
      <c r="M32" s="37" t="str">
        <f aca="false">_xlfn.TEXTJOIN(" +"&amp;CHAR(10),TRUE(),IF(SUMIFS(Consolidado!$AD$5:$AD$1000,Consolidado!$E$5:$E$1000,$B32,Consolidado!$C$5:$C$1000,"Auditoría Interna",Consolidado!$K$5:$K$1000,"X",Consolidado!$H$5:$H$1000,IF($D$9="Todos","&gt;0",$D$9))&gt;0,"Interna "&amp;TEXT(DAY(_xlfn.MINIFS(Consolidado!$B$5:$B$1000,Consolidado!$E$5:$E$1000,$B32,Consolidado!$C$5:$C$1000,"Auditoría Interna",Consolidado!$K$5:$K$1000,"X",Consolidado!$H$5:$H$1000,IF($D$9="Todos","&gt;0",$D$9))),"00")&amp;"/"&amp;TEXT(MONTH(_xlfn.MINIFS(Consolidado!$B$5:$B$1000,Consolidado!$E$5:$E$1000,$B32,Consolidado!$C$5:$C$1000,"Auditoría Interna",Consolidado!$K$5:$K$1000,"X",Consolidado!$H$5:$H$1000,IF($D$9="Todos","&gt;0",$D$9))),"00")&amp;IF($D$9="Todos","/"&amp;RIGHT(YEAR(_xlfn.MINIFS(Consolidado!$B$5:$B$1000,Consolidado!$E$5:$E$1000,$B32,Consolidado!$C$5:$C$1000,"Auditoría Interna",Consolidado!$K$5:$K$1000,"X",Consolidado!$H$5:$H$1000,IF($D$9="Todos","&gt;0",$D$9))),2),"")&amp;IF(_xlfn.MAXIFS(Consolidado!$B$5:$B$1000,Consolidado!$E$5:$E$1000,$B32,Consolidado!$C$5:$C$1000,"Auditoría Interna",Consolidado!$K$5:$K$1000,"X",Consolidado!$H$5:$H$1000,IF($D$9="Todos","&gt;0",$D$9))&lt;&gt;_xlfn.MINIFS(Consolidado!$B$5:$B$1000,Consolidado!$E$5:$E$1000,$B32,Consolidado!$C$5:$C$1000,"Auditoría Interna",Consolidado!$K$5:$K$1000,"X",Consolidado!$H$5:$H$1000,IF($D$9="Todos","&gt;0",$D$9))," y "&amp;TEXT(DAY(_xlfn.MAXIFS(Consolidado!$B$5:$B$1000,Consolidado!$E$5:$E$1000,$B32,Consolidado!$C$5:$C$1000,"Auditoría Interna",Consolidado!$K$5:$K$1000,"X",Consolidado!$H$5:$H$1000,IF($D$9="Todos","&gt;0",$D$9))),"00")&amp;"/"&amp;TEXT(MONTH(_xlfn.MAXIFS(Consolidado!$B$5:$B$1000,Consolidado!$E$5:$E$1000,$B32,Consolidado!$C$5:$C$1000,"Auditoría Interna",Consolidado!$K$5:$K$1000,"X",Consolidado!$H$5:$H$1000,IF($D$9="Todos","&gt;0",$D$9))),"00")&amp;IF($D$9="Todos","/"&amp;RIGHT(YEAR(_xlfn.MAXIFS(Consolidado!$B$5:$B$1000,Consolidado!$E$5:$E$1000,$B32,Consolidado!$C$5:$C$1000,"Auditoría Interna",Consolidado!$K$5:$K$1000,"X",Consolidado!$H$5:$H$1000,IF($D$9="Todos","&gt;0",$D$9))),2),""),""),""),IF(SUMIFS(Consolidado!$AD$5:$AD$1000,Consolidado!$E$5:$E$1000,$B32,Consolidado!$C$5:$C$1000,"Auditoría Externa",Consolidado!$K$5:$K$1000,"X",Consolidado!$H$5:$H$1000,IF($D$9="Todos","&gt;0",$D$9))&gt;0,"Externa "&amp;TEXT(DAY(_xlfn.MINIFS(Consolidado!$B$5:$B$1000,Consolidado!$E$5:$E$1000,$B32,Consolidado!$C$5:$C$1000,"Auditoría Externa",Consolidado!$K$5:$K$1000,"X",Consolidado!$H$5:$H$1000,IF($D$9="Todos","&gt;0",$D$9))),"00")&amp;"/"&amp;TEXT(MONTH(_xlfn.MINIFS(Consolidado!$B$5:$B$1000,Consolidado!$E$5:$E$1000,$B32,Consolidado!$C$5:$C$1000,"Auditoría Externa",Consolidado!$K$5:$K$1000,"X",Consolidado!$H$5:$H$1000,IF($D$9="Todos","&gt;0",$D$9))),"00")&amp;IF($D$9="Todos","/"&amp;RIGHT(YEAR(_xlfn.MINIFS(Consolidado!$B$5:$B$1000,Consolidado!$E$5:$E$1000,$B32,Consolidado!$C$5:$C$1000,"Auditoría Externa",Consolidado!$K$5:$K$1000,"X",Consolidado!$H$5:$H$1000,IF($D$9="Todos","&gt;0",$D$9))),2),"")&amp;IF(_xlfn.MAXIFS(Consolidado!$B$5:$B$1000,Consolidado!$E$5:$E$1000,$B32,Consolidado!$C$5:$C$1000,"Auditoría Externa",Consolidado!$K$5:$K$1000,"X",Consolidado!$H$5:$H$1000,IF($D$9="Todos","&gt;0",$D$9))&lt;&gt;_xlfn.MINIFS(Consolidado!$B$5:$B$1000,Consolidado!$E$5:$E$1000,$B32,Consolidado!$C$5:$C$1000,"Auditoría Externa",Consolidado!$K$5:$K$1000,"X",Consolidado!$H$5:$H$1000,IF($D$9="Todos","&gt;0",$D$9))," y "&amp;TEXT(DAY(_xlfn.MAXIFS(Consolidado!$B$5:$B$1000,Consolidado!$E$5:$E$1000,$B32,Consolidado!$C$5:$C$1000,"Auditoría Externa",Consolidado!$K$5:$K$1000,"X",Consolidado!$H$5:$H$1000,IF($D$9="Todos","&gt;0",$D$9))),"00")&amp;"/"&amp;TEXT(MONTH(_xlfn.MAXIFS(Consolidado!$B$5:$B$1000,Consolidado!$E$5:$E$1000,$B32,Consolidado!$C$5:$C$1000,"Auditoría Externa",Consolidado!$K$5:$K$1000,"X",Consolidado!$H$5:$H$1000,IF($D$9="Todos","&gt;0",$D$9))),"00")&amp;IF($D$9="Todos","/"&amp;RIGHT(YEAR(_xlfn.MAXIFS(Consolidado!$B$5:$B$1000,Consolidado!$E$5:$E$1000,$B32,Consolidado!$C$5:$C$1000,"Auditoría Externa",Consolidado!$K$5:$K$1000,"X",Consolidado!$H$5:$H$1000,IF($D$9="Todos","&gt;0",$D$9))),2),""),""),""),IF(SUMIFS(Consolidado!$AD$5:$AD$1000,Consolidado!$E$5:$E$1000,$B32,Consolidado!$C$5:$C$1000,"SSF",Consolidado!$K$5:$K$1000,"X",Consolidado!$H$5:$H$1000,IF($D$9="Todos","&gt;0",$D$9))&gt;0,"SSF "&amp;TEXT(DAY(_xlfn.MINIFS(Consolidado!$B$5:$B$1000,Consolidado!$E$5:$E$1000,$B32,Consolidado!$C$5:$C$1000,"SSF",Consolidado!$K$5:$K$1000,"X",Consolidado!$H$5:$H$1000,IF($D$9="Todos","&gt;0",$D$9))),"00")&amp;"/"&amp;TEXT(MONTH(_xlfn.MINIFS(Consolidado!$B$5:$B$1000,Consolidado!$E$5:$E$1000,$B32,Consolidado!$C$5:$C$1000,"SSF",Consolidado!$K$5:$K$1000,"X",Consolidado!$H$5:$H$1000,IF($D$9="Todos","&gt;0",$D$9))),"00")&amp;IF($D$9="Todos","/"&amp;RIGHT(YEAR(_xlfn.MINIFS(Consolidado!$B$5:$B$1000,Consolidado!$E$5:$E$1000,$B32,Consolidado!$C$5:$C$1000,"SSF",Consolidado!$K$5:$K$1000,"X",Consolidado!$H$5:$H$1000,IF($D$9="Todos","&gt;0",$D$9))),2),"")&amp;IF(_xlfn.MAXIFS(Consolidado!$B$5:$B$1000,Consolidado!$E$5:$E$1000,$B32,Consolidado!$C$5:$C$1000,"SSF",Consolidado!$K$5:$K$1000,"X",Consolidado!$H$5:$H$1000,IF($D$9="Todos","&gt;0",$D$9))&lt;&gt;_xlfn.MINIFS(Consolidado!$B$5:$B$1000,Consolidado!$E$5:$E$1000,$B32,Consolidado!$C$5:$C$1000,"SSF",Consolidado!$K$5:$K$1000,"X",Consolidado!$H$5:$H$1000,IF($D$9="Todos","&gt;0",$D$9))," y "&amp;TEXT(DAY(_xlfn.MAXIFS(Consolidado!$B$5:$B$1000,Consolidado!$E$5:$E$1000,$B32,Consolidado!$C$5:$C$1000,"SSF",Consolidado!$K$5:$K$1000,"X",Consolidado!$H$5:$H$1000,IF($D$9="Todos","&gt;0",$D$9))),"00")&amp;"/"&amp;TEXT(MONTH(_xlfn.MAXIFS(Consolidado!$B$5:$B$1000,Consolidado!$E$5:$E$1000,$B32,Consolidado!$C$5:$C$1000,"SSF",Consolidado!$K$5:$K$1000,"X",Consolidado!$H$5:$H$1000,IF($D$9="Todos","&gt;0",$D$9))),"00")&amp;IF($D$9="Todos","/"&amp;RIGHT(YEAR(_xlfn.MAXIFS(Consolidado!$B$5:$B$1000,Consolidado!$E$5:$E$1000,$B32,Consolidado!$C$5:$C$1000,"SSF",Consolidado!$K$5:$K$1000,"X",Consolidado!$H$5:$H$1000,IF($D$9="Todos","&gt;0",$D$9))),2),""),""),""),IF(SUMIFS(Consolidado!$AD$5:$AD$1000,Consolidado!$E$5:$E$1000,$B32,Consolidado!$C$5:$C$1000,"Comité de Supervisión",Consolidado!$K$5:$K$1000,"X",Consolidado!$H$5:$H$1000,IF($D$9="Todos","&gt;0",$D$9))&gt;0,"Comité Sup. "&amp;TEXT(DAY(_xlfn.MINIFS(Consolidado!$B$5:$B$1000,Consolidado!$E$5:$E$1000,$B32,Consolidado!$C$5:$C$1000,"Comité de Supervisión",Consolidado!$K$5:$K$1000,"X",Consolidado!$H$5:$H$1000,IF($D$9="Todos","&gt;0",$D$9))),"00")&amp;"/"&amp;TEXT(MONTH(_xlfn.MINIFS(Consolidado!$B$5:$B$1000,Consolidado!$E$5:$E$1000,$B32,Consolidado!$C$5:$C$1000,"Comité de Supervisión",Consolidado!$K$5:$K$1000,"X",Consolidado!$H$5:$H$1000,IF($D$9="Todos","&gt;0",$D$9))),"00")&amp;IF($D$9="Todos","/"&amp;RIGHT(YEAR(_xlfn.MINIFS(Consolidado!$B$5:$B$1000,Consolidado!$E$5:$E$1000,$B32,Consolidado!$C$5:$C$1000,"Comité de Supervisión",Consolidado!$K$5:$K$1000,"X",Consolidado!$H$5:$H$1000,IF($D$9="Todos","&gt;0",$D$9))),2),"")&amp;IF(_xlfn.MAXIFS(Consolidado!$B$5:$B$1000,Consolidado!$E$5:$E$1000,$B32,Consolidado!$C$5:$C$1000,"Comité de Supervisión",Consolidado!$K$5:$K$1000,"X",Consolidado!$H$5:$H$1000,IF($D$9="Todos","&gt;0",$D$9))&lt;&gt;_xlfn.MINIFS(Consolidado!$B$5:$B$1000,Consolidado!$E$5:$E$1000,$B32,Consolidado!$C$5:$C$1000,"Comité de Supervisión",Consolidado!$K$5:$K$1000,"X",Consolidado!$H$5:$H$1000,IF($D$9="Todos","&gt;0",$D$9))," y "&amp;TEXT(DAY(_xlfn.MAXIFS(Consolidado!$B$5:$B$1000,Consolidado!$E$5:$E$1000,$B32,Consolidado!$C$5:$C$1000,"Comité de Supervisión",Consolidado!$K$5:$K$1000,"X",Consolidado!$H$5:$H$1000,IF($D$9="Todos","&gt;0",$D$9))),"00")&amp;"/"&amp;TEXT(MONTH(_xlfn.MAXIFS(Consolidado!$B$5:$B$1000,Consolidado!$E$5:$E$1000,$B32,Consolidado!$C$5:$C$1000,"Comité de Supervisión",Consolidado!$K$5:$K$1000,"X",Consolidado!$H$5:$H$1000,IF($D$9="Todos","&gt;0",$D$9))),"00")&amp;IF($D$9="Todos","/"&amp;RIGHT(YEAR(_xlfn.MAXIFS(Consolidado!$B$5:$B$1000,Consolidado!$E$5:$E$1000,$B32,Consolidado!$C$5:$C$1000,"Comité de Supervisión",Consolidado!$K$5:$K$1000,"X",Consolidado!$H$5:$H$1000,IF($D$9="Todos","&gt;0",$D$9))),2),""),""),""),IF(SUMIFS(Consolidado!$AD$5:$AD$1000,Consolidado!$E$5:$E$1000,$B32,Consolidado!$C$5:$C$1000,"Consejo de Administración",Consolidado!$K$5:$K$1000,"X",Consolidado!$H$5:$H$1000,IF($D$9="Todos","&gt;0",$D$9))&gt;0,"Consejo "&amp;TEXT(DAY(_xlfn.MINIFS(Consolidado!$B$5:$B$1000,Consolidado!$E$5:$E$1000,$B32,Consolidado!$C$5:$C$1000,"Consejo de Administración",Consolidado!$K$5:$K$1000,"X",Consolidado!$H$5:$H$1000,IF($D$9="Todos","&gt;0",$D$9))),"00")&amp;"/"&amp;TEXT(MONTH(_xlfn.MINIFS(Consolidado!$B$5:$B$1000,Consolidado!$E$5:$E$1000,$B32,Consolidado!$C$5:$C$1000,"Consejo de Administración",Consolidado!$K$5:$K$1000,"X",Consolidado!$H$5:$H$1000,IF($D$9="Todos","&gt;0",$D$9))),"00")&amp;IF($D$9="Todos","/"&amp;RIGHT(YEAR(_xlfn.MINIFS(Consolidado!$B$5:$B$1000,Consolidado!$E$5:$E$1000,$B32,Consolidado!$C$5:$C$1000,"Consejo de Administración",Consolidado!$K$5:$K$1000,"X",Consolidado!$H$5:$H$1000,IF($D$9="Todos","&gt;0",$D$9))),2),"")&amp;IF(_xlfn.MAXIFS(Consolidado!$B$5:$B$1000,Consolidado!$E$5:$E$1000,$B32,Consolidado!$C$5:$C$1000,"Consejo de Administración",Consolidado!$K$5:$K$1000,"X",Consolidado!$H$5:$H$1000,IF($D$9="Todos","&gt;0",$D$9))&lt;&gt;_xlfn.MINIFS(Consolidado!$B$5:$B$1000,Consolidado!$E$5:$E$1000,$B32,Consolidado!$C$5:$C$1000,"Consejo de Administración",Consolidado!$K$5:$K$1000,"X",Consolidado!$H$5:$H$1000,IF($D$9="Todos","&gt;0",$D$9))," y "&amp;TEXT(DAY(_xlfn.MAXIFS(Consolidado!$B$5:$B$1000,Consolidado!$E$5:$E$1000,$B32,Consolidado!$C$5:$C$1000,"Consejo de Administración",Consolidado!$K$5:$K$1000,"X",Consolidado!$H$5:$H$1000,IF($D$9="Todos","&gt;0",$D$9))),"00")&amp;"/"&amp;TEXT(MONTH(_xlfn.MAXIFS(Consolidado!$B$5:$B$1000,Consolidado!$E$5:$E$1000,$B32,Consolidado!$C$5:$C$1000,"Consejo de Administración",Consolidado!$K$5:$K$1000,"X",Consolidado!$H$5:$H$1000,IF($D$9="Todos","&gt;0",$D$9))),"00")&amp;IF($D$9="Todos","/"&amp;RIGHT(YEAR(_xlfn.MAXIFS(Consolidado!$B$5:$B$1000,Consolidado!$E$5:$E$1000,$B32,Consolidado!$C$5:$C$1000,"Consejo de Administración",Consolidado!$K$5:$K$1000,"X",Consolidado!$H$5:$H$1000,IF($D$9="Todos","&gt;0",$D$9))),2),""),""),""),IF(SUMIFS(Consolidado!$AD$5:$AD$1000,Consolidado!$E$5:$E$1000,$B32,Consolidado!$C$5:$C$1000,"Otros",Consolidado!$K$5:$K$1000,"X",Consolidado!$H$5:$H$1000,IF($D$9="Todos","&gt;0",$D$9))&gt;0,"Otros "&amp;TEXT(DAY(_xlfn.MINIFS(Consolidado!$B$5:$B$1000,Consolidado!$E$5:$E$1000,$B32,Consolidado!$C$5:$C$1000,"Otros",Consolidado!$K$5:$K$1000,"X",Consolidado!$H$5:$H$1000,IF($D$9="Todos","&gt;0",$D$9))),"00")&amp;"/"&amp;TEXT(MONTH(_xlfn.MINIFS(Consolidado!$B$5:$B$1000,Consolidado!$E$5:$E$1000,$B32,Consolidado!$C$5:$C$1000,"Otros",Consolidado!$K$5:$K$1000,"X",Consolidado!$H$5:$H$1000,IF($D$9="Todos","&gt;0",$D$9))),"00")&amp;IF($D$9="Todos","/"&amp;RIGHT(YEAR(_xlfn.MINIFS(Consolidado!$B$5:$B$1000,Consolidado!$E$5:$E$1000,$B32,Consolidado!$C$5:$C$1000,"Otros",Consolidado!$K$5:$K$1000,"X",Consolidado!$H$5:$H$1000,IF($D$9="Todos","&gt;0",$D$9))),2),"")&amp;IF(_xlfn.MAXIFS(Consolidado!$B$5:$B$1000,Consolidado!$E$5:$E$1000,$B32,Consolidado!$C$5:$C$1000,"Otros",Consolidado!$K$5:$K$1000,"X",Consolidado!$H$5:$H$1000,IF($D$9="Todos","&gt;0",$D$9))&lt;&gt;_xlfn.MINIFS(Consolidado!$B$5:$B$1000,Consolidado!$E$5:$E$1000,$B32,Consolidado!$C$5:$C$1000,"Otros",Consolidado!$K$5:$K$1000,"X",Consolidado!$H$5:$H$1000,IF($D$9="Todos","&gt;0",$D$9))," y "&amp;TEXT(DAY(_xlfn.MAXIFS(Consolidado!$B$5:$B$1000,Consolidado!$E$5:$E$1000,$B32,Consolidado!$C$5:$C$1000,"Otros",Consolidado!$K$5:$K$1000,"X",Consolidado!$H$5:$H$1000,IF($D$9="Todos","&gt;0",$D$9))),"00")&amp;"/"&amp;TEXT(MONTH(_xlfn.MAXIFS(Consolidado!$B$5:$B$1000,Consolidado!$E$5:$E$1000,$B32,Consolidado!$C$5:$C$1000,"Otros",Consolidado!$K$5:$K$1000,"X",Consolidado!$H$5:$H$1000,IF($D$9="Todos","&gt;0",$D$9))),"00")&amp;IF($D$9="Todos","/"&amp;RIGHT(YEAR(_xlfn.MAXIFS(Consolidado!$B$5:$B$1000,Consolidado!$E$5:$E$1000,$B32,Consolidado!$C$5:$C$1000,"Otros",Consolidado!$K$5:$K$1000,"X",Consolidado!$H$5:$H$1000,IF($D$9="Todos","&gt;0",$D$9))),2),""),""),""))</f>
        <v/>
      </c>
      <c r="N32" s="37" t="str">
        <f aca="false">_xlfn.TEXTJOIN(" +"&amp;CHAR(10),TRUE(),IF(SUMIFS(Consolidado!$AD$5:$AD$1000,Consolidado!$E$5:$E$1000,$B32,Consolidado!$C$5:$C$1000,"Auditoría Interna",Consolidado!$L$5:$L$1000,"X",Consolidado!$H$5:$H$1000,IF($D$9="Todos","&gt;0",$D$9))&gt;0,"Interna "&amp;TEXT(DAY(_xlfn.MINIFS(Consolidado!$B$5:$B$1000,Consolidado!$E$5:$E$1000,$B32,Consolidado!$C$5:$C$1000,"Auditoría Interna",Consolidado!$L$5:$L$1000,"X",Consolidado!$H$5:$H$1000,IF($D$9="Todos","&gt;0",$D$9))),"00")&amp;"/"&amp;TEXT(MONTH(_xlfn.MINIFS(Consolidado!$B$5:$B$1000,Consolidado!$E$5:$E$1000,$B32,Consolidado!$C$5:$C$1000,"Auditoría Interna",Consolidado!$L$5:$L$1000,"X",Consolidado!$H$5:$H$1000,IF($D$9="Todos","&gt;0",$D$9))),"00")&amp;IF($D$9="Todos","/"&amp;RIGHT(YEAR(_xlfn.MINIFS(Consolidado!$B$5:$B$1000,Consolidado!$E$5:$E$1000,$B32,Consolidado!$C$5:$C$1000,"Auditoría Interna",Consolidado!$L$5:$L$1000,"X",Consolidado!$H$5:$H$1000,IF($D$9="Todos","&gt;0",$D$9))),2),"")&amp;IF(_xlfn.MAXIFS(Consolidado!$B$5:$B$1000,Consolidado!$E$5:$E$1000,$B32,Consolidado!$C$5:$C$1000,"Auditoría Interna",Consolidado!$L$5:$L$1000,"X",Consolidado!$H$5:$H$1000,IF($D$9="Todos","&gt;0",$D$9))&lt;&gt;_xlfn.MINIFS(Consolidado!$B$5:$B$1000,Consolidado!$E$5:$E$1000,$B32,Consolidado!$C$5:$C$1000,"Auditoría Interna",Consolidado!$L$5:$L$1000,"X",Consolidado!$H$5:$H$1000,IF($D$9="Todos","&gt;0",$D$9))," y "&amp;TEXT(DAY(_xlfn.MAXIFS(Consolidado!$B$5:$B$1000,Consolidado!$E$5:$E$1000,$B32,Consolidado!$C$5:$C$1000,"Auditoría Interna",Consolidado!$L$5:$L$1000,"X",Consolidado!$H$5:$H$1000,IF($D$9="Todos","&gt;0",$D$9))),"00")&amp;"/"&amp;TEXT(MONTH(_xlfn.MAXIFS(Consolidado!$B$5:$B$1000,Consolidado!$E$5:$E$1000,$B32,Consolidado!$C$5:$C$1000,"Auditoría Interna",Consolidado!$L$5:$L$1000,"X",Consolidado!$H$5:$H$1000,IF($D$9="Todos","&gt;0",$D$9))),"00")&amp;IF($D$9="Todos","/"&amp;RIGHT(YEAR(_xlfn.MAXIFS(Consolidado!$B$5:$B$1000,Consolidado!$E$5:$E$1000,$B32,Consolidado!$C$5:$C$1000,"Auditoría Interna",Consolidado!$L$5:$L$1000,"X",Consolidado!$H$5:$H$1000,IF($D$9="Todos","&gt;0",$D$9))),2),""),""),""),IF(SUMIFS(Consolidado!$AD$5:$AD$1000,Consolidado!$E$5:$E$1000,$B32,Consolidado!$C$5:$C$1000,"Auditoría Externa",Consolidado!$L$5:$L$1000,"X",Consolidado!$H$5:$H$1000,IF($D$9="Todos","&gt;0",$D$9))&gt;0,"Externa "&amp;TEXT(DAY(_xlfn.MINIFS(Consolidado!$B$5:$B$1000,Consolidado!$E$5:$E$1000,$B32,Consolidado!$C$5:$C$1000,"Auditoría Externa",Consolidado!$L$5:$L$1000,"X",Consolidado!$H$5:$H$1000,IF($D$9="Todos","&gt;0",$D$9))),"00")&amp;"/"&amp;TEXT(MONTH(_xlfn.MINIFS(Consolidado!$B$5:$B$1000,Consolidado!$E$5:$E$1000,$B32,Consolidado!$C$5:$C$1000,"Auditoría Externa",Consolidado!$L$5:$L$1000,"X",Consolidado!$H$5:$H$1000,IF($D$9="Todos","&gt;0",$D$9))),"00")&amp;IF($D$9="Todos","/"&amp;RIGHT(YEAR(_xlfn.MINIFS(Consolidado!$B$5:$B$1000,Consolidado!$E$5:$E$1000,$B32,Consolidado!$C$5:$C$1000,"Auditoría Externa",Consolidado!$L$5:$L$1000,"X",Consolidado!$H$5:$H$1000,IF($D$9="Todos","&gt;0",$D$9))),2),"")&amp;IF(_xlfn.MAXIFS(Consolidado!$B$5:$B$1000,Consolidado!$E$5:$E$1000,$B32,Consolidado!$C$5:$C$1000,"Auditoría Externa",Consolidado!$L$5:$L$1000,"X",Consolidado!$H$5:$H$1000,IF($D$9="Todos","&gt;0",$D$9))&lt;&gt;_xlfn.MINIFS(Consolidado!$B$5:$B$1000,Consolidado!$E$5:$E$1000,$B32,Consolidado!$C$5:$C$1000,"Auditoría Externa",Consolidado!$L$5:$L$1000,"X",Consolidado!$H$5:$H$1000,IF($D$9="Todos","&gt;0",$D$9))," y "&amp;TEXT(DAY(_xlfn.MAXIFS(Consolidado!$B$5:$B$1000,Consolidado!$E$5:$E$1000,$B32,Consolidado!$C$5:$C$1000,"Auditoría Externa",Consolidado!$L$5:$L$1000,"X",Consolidado!$H$5:$H$1000,IF($D$9="Todos","&gt;0",$D$9))),"00")&amp;"/"&amp;TEXT(MONTH(_xlfn.MAXIFS(Consolidado!$B$5:$B$1000,Consolidado!$E$5:$E$1000,$B32,Consolidado!$C$5:$C$1000,"Auditoría Externa",Consolidado!$L$5:$L$1000,"X",Consolidado!$H$5:$H$1000,IF($D$9="Todos","&gt;0",$D$9))),"00")&amp;IF($D$9="Todos","/"&amp;RIGHT(YEAR(_xlfn.MAXIFS(Consolidado!$B$5:$B$1000,Consolidado!$E$5:$E$1000,$B32,Consolidado!$C$5:$C$1000,"Auditoría Externa",Consolidado!$L$5:$L$1000,"X",Consolidado!$H$5:$H$1000,IF($D$9="Todos","&gt;0",$D$9))),2),""),""),""),IF(SUMIFS(Consolidado!$AD$5:$AD$1000,Consolidado!$E$5:$E$1000,$B32,Consolidado!$C$5:$C$1000,"SSF",Consolidado!$L$5:$L$1000,"X",Consolidado!$H$5:$H$1000,IF($D$9="Todos","&gt;0",$D$9))&gt;0,"SSF "&amp;TEXT(DAY(_xlfn.MINIFS(Consolidado!$B$5:$B$1000,Consolidado!$E$5:$E$1000,$B32,Consolidado!$C$5:$C$1000,"SSF",Consolidado!$L$5:$L$1000,"X",Consolidado!$H$5:$H$1000,IF($D$9="Todos","&gt;0",$D$9))),"00")&amp;"/"&amp;TEXT(MONTH(_xlfn.MINIFS(Consolidado!$B$5:$B$1000,Consolidado!$E$5:$E$1000,$B32,Consolidado!$C$5:$C$1000,"SSF",Consolidado!$L$5:$L$1000,"X",Consolidado!$H$5:$H$1000,IF($D$9="Todos","&gt;0",$D$9))),"00")&amp;IF($D$9="Todos","/"&amp;RIGHT(YEAR(_xlfn.MINIFS(Consolidado!$B$5:$B$1000,Consolidado!$E$5:$E$1000,$B32,Consolidado!$C$5:$C$1000,"SSF",Consolidado!$L$5:$L$1000,"X",Consolidado!$H$5:$H$1000,IF($D$9="Todos","&gt;0",$D$9))),2),"")&amp;IF(_xlfn.MAXIFS(Consolidado!$B$5:$B$1000,Consolidado!$E$5:$E$1000,$B32,Consolidado!$C$5:$C$1000,"SSF",Consolidado!$L$5:$L$1000,"X",Consolidado!$H$5:$H$1000,IF($D$9="Todos","&gt;0",$D$9))&lt;&gt;_xlfn.MINIFS(Consolidado!$B$5:$B$1000,Consolidado!$E$5:$E$1000,$B32,Consolidado!$C$5:$C$1000,"SSF",Consolidado!$L$5:$L$1000,"X",Consolidado!$H$5:$H$1000,IF($D$9="Todos","&gt;0",$D$9))," y "&amp;TEXT(DAY(_xlfn.MAXIFS(Consolidado!$B$5:$B$1000,Consolidado!$E$5:$E$1000,$B32,Consolidado!$C$5:$C$1000,"SSF",Consolidado!$L$5:$L$1000,"X",Consolidado!$H$5:$H$1000,IF($D$9="Todos","&gt;0",$D$9))),"00")&amp;"/"&amp;TEXT(MONTH(_xlfn.MAXIFS(Consolidado!$B$5:$B$1000,Consolidado!$E$5:$E$1000,$B32,Consolidado!$C$5:$C$1000,"SSF",Consolidado!$L$5:$L$1000,"X",Consolidado!$H$5:$H$1000,IF($D$9="Todos","&gt;0",$D$9))),"00")&amp;IF($D$9="Todos","/"&amp;RIGHT(YEAR(_xlfn.MAXIFS(Consolidado!$B$5:$B$1000,Consolidado!$E$5:$E$1000,$B32,Consolidado!$C$5:$C$1000,"SSF",Consolidado!$L$5:$L$1000,"X",Consolidado!$H$5:$H$1000,IF($D$9="Todos","&gt;0",$D$9))),2),""),""),""),IF(SUMIFS(Consolidado!$AD$5:$AD$1000,Consolidado!$E$5:$E$1000,$B32,Consolidado!$C$5:$C$1000,"Comité de Supervisión",Consolidado!$L$5:$L$1000,"X",Consolidado!$H$5:$H$1000,IF($D$9="Todos","&gt;0",$D$9))&gt;0,"Comité Sup. "&amp;TEXT(DAY(_xlfn.MINIFS(Consolidado!$B$5:$B$1000,Consolidado!$E$5:$E$1000,$B32,Consolidado!$C$5:$C$1000,"Comité de Supervisión",Consolidado!$L$5:$L$1000,"X",Consolidado!$H$5:$H$1000,IF($D$9="Todos","&gt;0",$D$9))),"00")&amp;"/"&amp;TEXT(MONTH(_xlfn.MINIFS(Consolidado!$B$5:$B$1000,Consolidado!$E$5:$E$1000,$B32,Consolidado!$C$5:$C$1000,"Comité de Supervisión",Consolidado!$L$5:$L$1000,"X",Consolidado!$H$5:$H$1000,IF($D$9="Todos","&gt;0",$D$9))),"00")&amp;IF($D$9="Todos","/"&amp;RIGHT(YEAR(_xlfn.MINIFS(Consolidado!$B$5:$B$1000,Consolidado!$E$5:$E$1000,$B32,Consolidado!$C$5:$C$1000,"Comité de Supervisión",Consolidado!$L$5:$L$1000,"X",Consolidado!$H$5:$H$1000,IF($D$9="Todos","&gt;0",$D$9))),2),"")&amp;IF(_xlfn.MAXIFS(Consolidado!$B$5:$B$1000,Consolidado!$E$5:$E$1000,$B32,Consolidado!$C$5:$C$1000,"Comité de Supervisión",Consolidado!$L$5:$L$1000,"X",Consolidado!$H$5:$H$1000,IF($D$9="Todos","&gt;0",$D$9))&lt;&gt;_xlfn.MINIFS(Consolidado!$B$5:$B$1000,Consolidado!$E$5:$E$1000,$B32,Consolidado!$C$5:$C$1000,"Comité de Supervisión",Consolidado!$L$5:$L$1000,"X",Consolidado!$H$5:$H$1000,IF($D$9="Todos","&gt;0",$D$9))," y "&amp;TEXT(DAY(_xlfn.MAXIFS(Consolidado!$B$5:$B$1000,Consolidado!$E$5:$E$1000,$B32,Consolidado!$C$5:$C$1000,"Comité de Supervisión",Consolidado!$L$5:$L$1000,"X",Consolidado!$H$5:$H$1000,IF($D$9="Todos","&gt;0",$D$9))),"00")&amp;"/"&amp;TEXT(MONTH(_xlfn.MAXIFS(Consolidado!$B$5:$B$1000,Consolidado!$E$5:$E$1000,$B32,Consolidado!$C$5:$C$1000,"Comité de Supervisión",Consolidado!$L$5:$L$1000,"X",Consolidado!$H$5:$H$1000,IF($D$9="Todos","&gt;0",$D$9))),"00")&amp;IF($D$9="Todos","/"&amp;RIGHT(YEAR(_xlfn.MAXIFS(Consolidado!$B$5:$B$1000,Consolidado!$E$5:$E$1000,$B32,Consolidado!$C$5:$C$1000,"Comité de Supervisión",Consolidado!$L$5:$L$1000,"X",Consolidado!$H$5:$H$1000,IF($D$9="Todos","&gt;0",$D$9))),2),""),""),""),IF(SUMIFS(Consolidado!$AD$5:$AD$1000,Consolidado!$E$5:$E$1000,$B32,Consolidado!$C$5:$C$1000,"Consejo de Administración",Consolidado!$L$5:$L$1000,"X",Consolidado!$H$5:$H$1000,IF($D$9="Todos","&gt;0",$D$9))&gt;0,"Consejo "&amp;TEXT(DAY(_xlfn.MINIFS(Consolidado!$B$5:$B$1000,Consolidado!$E$5:$E$1000,$B32,Consolidado!$C$5:$C$1000,"Consejo de Administración",Consolidado!$L$5:$L$1000,"X",Consolidado!$H$5:$H$1000,IF($D$9="Todos","&gt;0",$D$9))),"00")&amp;"/"&amp;TEXT(MONTH(_xlfn.MINIFS(Consolidado!$B$5:$B$1000,Consolidado!$E$5:$E$1000,$B32,Consolidado!$C$5:$C$1000,"Consejo de Administración",Consolidado!$L$5:$L$1000,"X",Consolidado!$H$5:$H$1000,IF($D$9="Todos","&gt;0",$D$9))),"00")&amp;IF($D$9="Todos","/"&amp;RIGHT(YEAR(_xlfn.MINIFS(Consolidado!$B$5:$B$1000,Consolidado!$E$5:$E$1000,$B32,Consolidado!$C$5:$C$1000,"Consejo de Administración",Consolidado!$L$5:$L$1000,"X",Consolidado!$H$5:$H$1000,IF($D$9="Todos","&gt;0",$D$9))),2),"")&amp;IF(_xlfn.MAXIFS(Consolidado!$B$5:$B$1000,Consolidado!$E$5:$E$1000,$B32,Consolidado!$C$5:$C$1000,"Consejo de Administración",Consolidado!$L$5:$L$1000,"X",Consolidado!$H$5:$H$1000,IF($D$9="Todos","&gt;0",$D$9))&lt;&gt;_xlfn.MINIFS(Consolidado!$B$5:$B$1000,Consolidado!$E$5:$E$1000,$B32,Consolidado!$C$5:$C$1000,"Consejo de Administración",Consolidado!$L$5:$L$1000,"X",Consolidado!$H$5:$H$1000,IF($D$9="Todos","&gt;0",$D$9))," y "&amp;TEXT(DAY(_xlfn.MAXIFS(Consolidado!$B$5:$B$1000,Consolidado!$E$5:$E$1000,$B32,Consolidado!$C$5:$C$1000,"Consejo de Administración",Consolidado!$L$5:$L$1000,"X",Consolidado!$H$5:$H$1000,IF($D$9="Todos","&gt;0",$D$9))),"00")&amp;"/"&amp;TEXT(MONTH(_xlfn.MAXIFS(Consolidado!$B$5:$B$1000,Consolidado!$E$5:$E$1000,$B32,Consolidado!$C$5:$C$1000,"Consejo de Administración",Consolidado!$L$5:$L$1000,"X",Consolidado!$H$5:$H$1000,IF($D$9="Todos","&gt;0",$D$9))),"00")&amp;IF($D$9="Todos","/"&amp;RIGHT(YEAR(_xlfn.MAXIFS(Consolidado!$B$5:$B$1000,Consolidado!$E$5:$E$1000,$B32,Consolidado!$C$5:$C$1000,"Consejo de Administración",Consolidado!$L$5:$L$1000,"X",Consolidado!$H$5:$H$1000,IF($D$9="Todos","&gt;0",$D$9))),2),""),""),""),IF(SUMIFS(Consolidado!$AD$5:$AD$1000,Consolidado!$E$5:$E$1000,$B32,Consolidado!$C$5:$C$1000,"Otros",Consolidado!$L$5:$L$1000,"X",Consolidado!$H$5:$H$1000,IF($D$9="Todos","&gt;0",$D$9))&gt;0,"Otros "&amp;TEXT(DAY(_xlfn.MINIFS(Consolidado!$B$5:$B$1000,Consolidado!$E$5:$E$1000,$B32,Consolidado!$C$5:$C$1000,"Otros",Consolidado!$L$5:$L$1000,"X",Consolidado!$H$5:$H$1000,IF($D$9="Todos","&gt;0",$D$9))),"00")&amp;"/"&amp;TEXT(MONTH(_xlfn.MINIFS(Consolidado!$B$5:$B$1000,Consolidado!$E$5:$E$1000,$B32,Consolidado!$C$5:$C$1000,"Otros",Consolidado!$L$5:$L$1000,"X",Consolidado!$H$5:$H$1000,IF($D$9="Todos","&gt;0",$D$9))),"00")&amp;IF($D$9="Todos","/"&amp;RIGHT(YEAR(_xlfn.MINIFS(Consolidado!$B$5:$B$1000,Consolidado!$E$5:$E$1000,$B32,Consolidado!$C$5:$C$1000,"Otros",Consolidado!$L$5:$L$1000,"X",Consolidado!$H$5:$H$1000,IF($D$9="Todos","&gt;0",$D$9))),2),"")&amp;IF(_xlfn.MAXIFS(Consolidado!$B$5:$B$1000,Consolidado!$E$5:$E$1000,$B32,Consolidado!$C$5:$C$1000,"Otros",Consolidado!$L$5:$L$1000,"X",Consolidado!$H$5:$H$1000,IF($D$9="Todos","&gt;0",$D$9))&lt;&gt;_xlfn.MINIFS(Consolidado!$B$5:$B$1000,Consolidado!$E$5:$E$1000,$B32,Consolidado!$C$5:$C$1000,"Otros",Consolidado!$L$5:$L$1000,"X",Consolidado!$H$5:$H$1000,IF($D$9="Todos","&gt;0",$D$9))," y "&amp;TEXT(DAY(_xlfn.MAXIFS(Consolidado!$B$5:$B$1000,Consolidado!$E$5:$E$1000,$B32,Consolidado!$C$5:$C$1000,"Otros",Consolidado!$L$5:$L$1000,"X",Consolidado!$H$5:$H$1000,IF($D$9="Todos","&gt;0",$D$9))),"00")&amp;"/"&amp;TEXT(MONTH(_xlfn.MAXIFS(Consolidado!$B$5:$B$1000,Consolidado!$E$5:$E$1000,$B32,Consolidado!$C$5:$C$1000,"Otros",Consolidado!$L$5:$L$1000,"X",Consolidado!$H$5:$H$1000,IF($D$9="Todos","&gt;0",$D$9))),"00")&amp;IF($D$9="Todos","/"&amp;RIGHT(YEAR(_xlfn.MAXIFS(Consolidado!$B$5:$B$1000,Consolidado!$E$5:$E$1000,$B32,Consolidado!$C$5:$C$1000,"Otros",Consolidado!$L$5:$L$1000,"X",Consolidado!$H$5:$H$1000,IF($D$9="Todos","&gt;0",$D$9))),2),""),""),""))</f>
        <v/>
      </c>
      <c r="O32" s="37" t="str">
        <f aca="false">_xlfn.TEXTJOIN(" +"&amp;CHAR(10),TRUE(),IF(SUMIFS(Consolidado!$AD$5:$AD$1000,Consolidado!$E$5:$E$1000,$B32,Consolidado!$C$5:$C$1000,"Auditoría Interna",Consolidado!$M$5:$M$1000,"X",Consolidado!$H$5:$H$1000,IF($D$9="Todos","&gt;0",$D$9))&gt;0,"Interna "&amp;TEXT(DAY(_xlfn.MINIFS(Consolidado!$B$5:$B$1000,Consolidado!$E$5:$E$1000,$B32,Consolidado!$C$5:$C$1000,"Auditoría Interna",Consolidado!$M$5:$M$1000,"X",Consolidado!$H$5:$H$1000,IF($D$9="Todos","&gt;0",$D$9))),"00")&amp;"/"&amp;TEXT(MONTH(_xlfn.MINIFS(Consolidado!$B$5:$B$1000,Consolidado!$E$5:$E$1000,$B32,Consolidado!$C$5:$C$1000,"Auditoría Interna",Consolidado!$M$5:$M$1000,"X",Consolidado!$H$5:$H$1000,IF($D$9="Todos","&gt;0",$D$9))),"00")&amp;IF($D$9="Todos","/"&amp;RIGHT(YEAR(_xlfn.MINIFS(Consolidado!$B$5:$B$1000,Consolidado!$E$5:$E$1000,$B32,Consolidado!$C$5:$C$1000,"Auditoría Interna",Consolidado!$M$5:$M$1000,"X",Consolidado!$H$5:$H$1000,IF($D$9="Todos","&gt;0",$D$9))),2),"")&amp;IF(_xlfn.MAXIFS(Consolidado!$B$5:$B$1000,Consolidado!$E$5:$E$1000,$B32,Consolidado!$C$5:$C$1000,"Auditoría Interna",Consolidado!$M$5:$M$1000,"X",Consolidado!$H$5:$H$1000,IF($D$9="Todos","&gt;0",$D$9))&lt;&gt;_xlfn.MINIFS(Consolidado!$B$5:$B$1000,Consolidado!$E$5:$E$1000,$B32,Consolidado!$C$5:$C$1000,"Auditoría Interna",Consolidado!$M$5:$M$1000,"X",Consolidado!$H$5:$H$1000,IF($D$9="Todos","&gt;0",$D$9))," y "&amp;TEXT(DAY(_xlfn.MAXIFS(Consolidado!$B$5:$B$1000,Consolidado!$E$5:$E$1000,$B32,Consolidado!$C$5:$C$1000,"Auditoría Interna",Consolidado!$M$5:$M$1000,"X",Consolidado!$H$5:$H$1000,IF($D$9="Todos","&gt;0",$D$9))),"00")&amp;"/"&amp;TEXT(MONTH(_xlfn.MAXIFS(Consolidado!$B$5:$B$1000,Consolidado!$E$5:$E$1000,$B32,Consolidado!$C$5:$C$1000,"Auditoría Interna",Consolidado!$M$5:$M$1000,"X",Consolidado!$H$5:$H$1000,IF($D$9="Todos","&gt;0",$D$9))),"00")&amp;IF($D$9="Todos","/"&amp;RIGHT(YEAR(_xlfn.MAXIFS(Consolidado!$B$5:$B$1000,Consolidado!$E$5:$E$1000,$B32,Consolidado!$C$5:$C$1000,"Auditoría Interna",Consolidado!$M$5:$M$1000,"X",Consolidado!$H$5:$H$1000,IF($D$9="Todos","&gt;0",$D$9))),2),""),""),""),IF(SUMIFS(Consolidado!$AD$5:$AD$1000,Consolidado!$E$5:$E$1000,$B32,Consolidado!$C$5:$C$1000,"Auditoría Externa",Consolidado!$M$5:$M$1000,"X",Consolidado!$H$5:$H$1000,IF($D$9="Todos","&gt;0",$D$9))&gt;0,"Externa "&amp;TEXT(DAY(_xlfn.MINIFS(Consolidado!$B$5:$B$1000,Consolidado!$E$5:$E$1000,$B32,Consolidado!$C$5:$C$1000,"Auditoría Externa",Consolidado!$M$5:$M$1000,"X",Consolidado!$H$5:$H$1000,IF($D$9="Todos","&gt;0",$D$9))),"00")&amp;"/"&amp;TEXT(MONTH(_xlfn.MINIFS(Consolidado!$B$5:$B$1000,Consolidado!$E$5:$E$1000,$B32,Consolidado!$C$5:$C$1000,"Auditoría Externa",Consolidado!$M$5:$M$1000,"X",Consolidado!$H$5:$H$1000,IF($D$9="Todos","&gt;0",$D$9))),"00")&amp;IF($D$9="Todos","/"&amp;RIGHT(YEAR(_xlfn.MINIFS(Consolidado!$B$5:$B$1000,Consolidado!$E$5:$E$1000,$B32,Consolidado!$C$5:$C$1000,"Auditoría Externa",Consolidado!$M$5:$M$1000,"X",Consolidado!$H$5:$H$1000,IF($D$9="Todos","&gt;0",$D$9))),2),"")&amp;IF(_xlfn.MAXIFS(Consolidado!$B$5:$B$1000,Consolidado!$E$5:$E$1000,$B32,Consolidado!$C$5:$C$1000,"Auditoría Externa",Consolidado!$M$5:$M$1000,"X",Consolidado!$H$5:$H$1000,IF($D$9="Todos","&gt;0",$D$9))&lt;&gt;_xlfn.MINIFS(Consolidado!$B$5:$B$1000,Consolidado!$E$5:$E$1000,$B32,Consolidado!$C$5:$C$1000,"Auditoría Externa",Consolidado!$M$5:$M$1000,"X",Consolidado!$H$5:$H$1000,IF($D$9="Todos","&gt;0",$D$9))," y "&amp;TEXT(DAY(_xlfn.MAXIFS(Consolidado!$B$5:$B$1000,Consolidado!$E$5:$E$1000,$B32,Consolidado!$C$5:$C$1000,"Auditoría Externa",Consolidado!$M$5:$M$1000,"X",Consolidado!$H$5:$H$1000,IF($D$9="Todos","&gt;0",$D$9))),"00")&amp;"/"&amp;TEXT(MONTH(_xlfn.MAXIFS(Consolidado!$B$5:$B$1000,Consolidado!$E$5:$E$1000,$B32,Consolidado!$C$5:$C$1000,"Auditoría Externa",Consolidado!$M$5:$M$1000,"X",Consolidado!$H$5:$H$1000,IF($D$9="Todos","&gt;0",$D$9))),"00")&amp;IF($D$9="Todos","/"&amp;RIGHT(YEAR(_xlfn.MAXIFS(Consolidado!$B$5:$B$1000,Consolidado!$E$5:$E$1000,$B32,Consolidado!$C$5:$C$1000,"Auditoría Externa",Consolidado!$M$5:$M$1000,"X",Consolidado!$H$5:$H$1000,IF($D$9="Todos","&gt;0",$D$9))),2),""),""),""),IF(SUMIFS(Consolidado!$AD$5:$AD$1000,Consolidado!$E$5:$E$1000,$B32,Consolidado!$C$5:$C$1000,"SSF",Consolidado!$M$5:$M$1000,"X",Consolidado!$H$5:$H$1000,IF($D$9="Todos","&gt;0",$D$9))&gt;0,"SSF "&amp;TEXT(DAY(_xlfn.MINIFS(Consolidado!$B$5:$B$1000,Consolidado!$E$5:$E$1000,$B32,Consolidado!$C$5:$C$1000,"SSF",Consolidado!$M$5:$M$1000,"X",Consolidado!$H$5:$H$1000,IF($D$9="Todos","&gt;0",$D$9))),"00")&amp;"/"&amp;TEXT(MONTH(_xlfn.MINIFS(Consolidado!$B$5:$B$1000,Consolidado!$E$5:$E$1000,$B32,Consolidado!$C$5:$C$1000,"SSF",Consolidado!$M$5:$M$1000,"X",Consolidado!$H$5:$H$1000,IF($D$9="Todos","&gt;0",$D$9))),"00")&amp;IF($D$9="Todos","/"&amp;RIGHT(YEAR(_xlfn.MINIFS(Consolidado!$B$5:$B$1000,Consolidado!$E$5:$E$1000,$B32,Consolidado!$C$5:$C$1000,"SSF",Consolidado!$M$5:$M$1000,"X",Consolidado!$H$5:$H$1000,IF($D$9="Todos","&gt;0",$D$9))),2),"")&amp;IF(_xlfn.MAXIFS(Consolidado!$B$5:$B$1000,Consolidado!$E$5:$E$1000,$B32,Consolidado!$C$5:$C$1000,"SSF",Consolidado!$M$5:$M$1000,"X",Consolidado!$H$5:$H$1000,IF($D$9="Todos","&gt;0",$D$9))&lt;&gt;_xlfn.MINIFS(Consolidado!$B$5:$B$1000,Consolidado!$E$5:$E$1000,$B32,Consolidado!$C$5:$C$1000,"SSF",Consolidado!$M$5:$M$1000,"X",Consolidado!$H$5:$H$1000,IF($D$9="Todos","&gt;0",$D$9))," y "&amp;TEXT(DAY(_xlfn.MAXIFS(Consolidado!$B$5:$B$1000,Consolidado!$E$5:$E$1000,$B32,Consolidado!$C$5:$C$1000,"SSF",Consolidado!$M$5:$M$1000,"X",Consolidado!$H$5:$H$1000,IF($D$9="Todos","&gt;0",$D$9))),"00")&amp;"/"&amp;TEXT(MONTH(_xlfn.MAXIFS(Consolidado!$B$5:$B$1000,Consolidado!$E$5:$E$1000,$B32,Consolidado!$C$5:$C$1000,"SSF",Consolidado!$M$5:$M$1000,"X",Consolidado!$H$5:$H$1000,IF($D$9="Todos","&gt;0",$D$9))),"00")&amp;IF($D$9="Todos","/"&amp;RIGHT(YEAR(_xlfn.MAXIFS(Consolidado!$B$5:$B$1000,Consolidado!$E$5:$E$1000,$B32,Consolidado!$C$5:$C$1000,"SSF",Consolidado!$M$5:$M$1000,"X",Consolidado!$H$5:$H$1000,IF($D$9="Todos","&gt;0",$D$9))),2),""),""),""),IF(SUMIFS(Consolidado!$AD$5:$AD$1000,Consolidado!$E$5:$E$1000,$B32,Consolidado!$C$5:$C$1000,"Comité de Supervisión",Consolidado!$M$5:$M$1000,"X",Consolidado!$H$5:$H$1000,IF($D$9="Todos","&gt;0",$D$9))&gt;0,"Comité Sup. "&amp;TEXT(DAY(_xlfn.MINIFS(Consolidado!$B$5:$B$1000,Consolidado!$E$5:$E$1000,$B32,Consolidado!$C$5:$C$1000,"Comité de Supervisión",Consolidado!$M$5:$M$1000,"X",Consolidado!$H$5:$H$1000,IF($D$9="Todos","&gt;0",$D$9))),"00")&amp;"/"&amp;TEXT(MONTH(_xlfn.MINIFS(Consolidado!$B$5:$B$1000,Consolidado!$E$5:$E$1000,$B32,Consolidado!$C$5:$C$1000,"Comité de Supervisión",Consolidado!$M$5:$M$1000,"X",Consolidado!$H$5:$H$1000,IF($D$9="Todos","&gt;0",$D$9))),"00")&amp;IF($D$9="Todos","/"&amp;RIGHT(YEAR(_xlfn.MINIFS(Consolidado!$B$5:$B$1000,Consolidado!$E$5:$E$1000,$B32,Consolidado!$C$5:$C$1000,"Comité de Supervisión",Consolidado!$M$5:$M$1000,"X",Consolidado!$H$5:$H$1000,IF($D$9="Todos","&gt;0",$D$9))),2),"")&amp;IF(_xlfn.MAXIFS(Consolidado!$B$5:$B$1000,Consolidado!$E$5:$E$1000,$B32,Consolidado!$C$5:$C$1000,"Comité de Supervisión",Consolidado!$M$5:$M$1000,"X",Consolidado!$H$5:$H$1000,IF($D$9="Todos","&gt;0",$D$9))&lt;&gt;_xlfn.MINIFS(Consolidado!$B$5:$B$1000,Consolidado!$E$5:$E$1000,$B32,Consolidado!$C$5:$C$1000,"Comité de Supervisión",Consolidado!$M$5:$M$1000,"X",Consolidado!$H$5:$H$1000,IF($D$9="Todos","&gt;0",$D$9))," y "&amp;TEXT(DAY(_xlfn.MAXIFS(Consolidado!$B$5:$B$1000,Consolidado!$E$5:$E$1000,$B32,Consolidado!$C$5:$C$1000,"Comité de Supervisión",Consolidado!$M$5:$M$1000,"X",Consolidado!$H$5:$H$1000,IF($D$9="Todos","&gt;0",$D$9))),"00")&amp;"/"&amp;TEXT(MONTH(_xlfn.MAXIFS(Consolidado!$B$5:$B$1000,Consolidado!$E$5:$E$1000,$B32,Consolidado!$C$5:$C$1000,"Comité de Supervisión",Consolidado!$M$5:$M$1000,"X",Consolidado!$H$5:$H$1000,IF($D$9="Todos","&gt;0",$D$9))),"00")&amp;IF($D$9="Todos","/"&amp;RIGHT(YEAR(_xlfn.MAXIFS(Consolidado!$B$5:$B$1000,Consolidado!$E$5:$E$1000,$B32,Consolidado!$C$5:$C$1000,"Comité de Supervisión",Consolidado!$M$5:$M$1000,"X",Consolidado!$H$5:$H$1000,IF($D$9="Todos","&gt;0",$D$9))),2),""),""),""),IF(SUMIFS(Consolidado!$AD$5:$AD$1000,Consolidado!$E$5:$E$1000,$B32,Consolidado!$C$5:$C$1000,"Consejo de Administración",Consolidado!$M$5:$M$1000,"X",Consolidado!$H$5:$H$1000,IF($D$9="Todos","&gt;0",$D$9))&gt;0,"Consejo "&amp;TEXT(DAY(_xlfn.MINIFS(Consolidado!$B$5:$B$1000,Consolidado!$E$5:$E$1000,$B32,Consolidado!$C$5:$C$1000,"Consejo de Administración",Consolidado!$M$5:$M$1000,"X",Consolidado!$H$5:$H$1000,IF($D$9="Todos","&gt;0",$D$9))),"00")&amp;"/"&amp;TEXT(MONTH(_xlfn.MINIFS(Consolidado!$B$5:$B$1000,Consolidado!$E$5:$E$1000,$B32,Consolidado!$C$5:$C$1000,"Consejo de Administración",Consolidado!$M$5:$M$1000,"X",Consolidado!$H$5:$H$1000,IF($D$9="Todos","&gt;0",$D$9))),"00")&amp;IF($D$9="Todos","/"&amp;RIGHT(YEAR(_xlfn.MINIFS(Consolidado!$B$5:$B$1000,Consolidado!$E$5:$E$1000,$B32,Consolidado!$C$5:$C$1000,"Consejo de Administración",Consolidado!$M$5:$M$1000,"X",Consolidado!$H$5:$H$1000,IF($D$9="Todos","&gt;0",$D$9))),2),"")&amp;IF(_xlfn.MAXIFS(Consolidado!$B$5:$B$1000,Consolidado!$E$5:$E$1000,$B32,Consolidado!$C$5:$C$1000,"Consejo de Administración",Consolidado!$M$5:$M$1000,"X",Consolidado!$H$5:$H$1000,IF($D$9="Todos","&gt;0",$D$9))&lt;&gt;_xlfn.MINIFS(Consolidado!$B$5:$B$1000,Consolidado!$E$5:$E$1000,$B32,Consolidado!$C$5:$C$1000,"Consejo de Administración",Consolidado!$M$5:$M$1000,"X",Consolidado!$H$5:$H$1000,IF($D$9="Todos","&gt;0",$D$9))," y "&amp;TEXT(DAY(_xlfn.MAXIFS(Consolidado!$B$5:$B$1000,Consolidado!$E$5:$E$1000,$B32,Consolidado!$C$5:$C$1000,"Consejo de Administración",Consolidado!$M$5:$M$1000,"X",Consolidado!$H$5:$H$1000,IF($D$9="Todos","&gt;0",$D$9))),"00")&amp;"/"&amp;TEXT(MONTH(_xlfn.MAXIFS(Consolidado!$B$5:$B$1000,Consolidado!$E$5:$E$1000,$B32,Consolidado!$C$5:$C$1000,"Consejo de Administración",Consolidado!$M$5:$M$1000,"X",Consolidado!$H$5:$H$1000,IF($D$9="Todos","&gt;0",$D$9))),"00")&amp;IF($D$9="Todos","/"&amp;RIGHT(YEAR(_xlfn.MAXIFS(Consolidado!$B$5:$B$1000,Consolidado!$E$5:$E$1000,$B32,Consolidado!$C$5:$C$1000,"Consejo de Administración",Consolidado!$M$5:$M$1000,"X",Consolidado!$H$5:$H$1000,IF($D$9="Todos","&gt;0",$D$9))),2),""),""),""),IF(SUMIFS(Consolidado!$AD$5:$AD$1000,Consolidado!$E$5:$E$1000,$B32,Consolidado!$C$5:$C$1000,"Otros",Consolidado!$M$5:$M$1000,"X",Consolidado!$H$5:$H$1000,IF($D$9="Todos","&gt;0",$D$9))&gt;0,"Otros "&amp;TEXT(DAY(_xlfn.MINIFS(Consolidado!$B$5:$B$1000,Consolidado!$E$5:$E$1000,$B32,Consolidado!$C$5:$C$1000,"Otros",Consolidado!$M$5:$M$1000,"X",Consolidado!$H$5:$H$1000,IF($D$9="Todos","&gt;0",$D$9))),"00")&amp;"/"&amp;TEXT(MONTH(_xlfn.MINIFS(Consolidado!$B$5:$B$1000,Consolidado!$E$5:$E$1000,$B32,Consolidado!$C$5:$C$1000,"Otros",Consolidado!$M$5:$M$1000,"X",Consolidado!$H$5:$H$1000,IF($D$9="Todos","&gt;0",$D$9))),"00")&amp;IF($D$9="Todos","/"&amp;RIGHT(YEAR(_xlfn.MINIFS(Consolidado!$B$5:$B$1000,Consolidado!$E$5:$E$1000,$B32,Consolidado!$C$5:$C$1000,"Otros",Consolidado!$M$5:$M$1000,"X",Consolidado!$H$5:$H$1000,IF($D$9="Todos","&gt;0",$D$9))),2),"")&amp;IF(_xlfn.MAXIFS(Consolidado!$B$5:$B$1000,Consolidado!$E$5:$E$1000,$B32,Consolidado!$C$5:$C$1000,"Otros",Consolidado!$M$5:$M$1000,"X",Consolidado!$H$5:$H$1000,IF($D$9="Todos","&gt;0",$D$9))&lt;&gt;_xlfn.MINIFS(Consolidado!$B$5:$B$1000,Consolidado!$E$5:$E$1000,$B32,Consolidado!$C$5:$C$1000,"Otros",Consolidado!$M$5:$M$1000,"X",Consolidado!$H$5:$H$1000,IF($D$9="Todos","&gt;0",$D$9))," y "&amp;TEXT(DAY(_xlfn.MAXIFS(Consolidado!$B$5:$B$1000,Consolidado!$E$5:$E$1000,$B32,Consolidado!$C$5:$C$1000,"Otros",Consolidado!$M$5:$M$1000,"X",Consolidado!$H$5:$H$1000,IF($D$9="Todos","&gt;0",$D$9))),"00")&amp;"/"&amp;TEXT(MONTH(_xlfn.MAXIFS(Consolidado!$B$5:$B$1000,Consolidado!$E$5:$E$1000,$B32,Consolidado!$C$5:$C$1000,"Otros",Consolidado!$M$5:$M$1000,"X",Consolidado!$H$5:$H$1000,IF($D$9="Todos","&gt;0",$D$9))),"00")&amp;IF($D$9="Todos","/"&amp;RIGHT(YEAR(_xlfn.MAXIFS(Consolidado!$B$5:$B$1000,Consolidado!$E$5:$E$1000,$B32,Consolidado!$C$5:$C$1000,"Otros",Consolidado!$M$5:$M$1000,"X",Consolidado!$H$5:$H$1000,IF($D$9="Todos","&gt;0",$D$9))),2),""),""),""))</f>
        <v/>
      </c>
      <c r="P32" s="37" t="str">
        <f aca="false">_xlfn.TEXTJOIN(" +"&amp;CHAR(10),TRUE(),IF(SUMIFS(Consolidado!$AD$5:$AD$1000,Consolidado!$E$5:$E$1000,$B32,Consolidado!$C$5:$C$1000,"Auditoría Interna",Consolidado!$N$5:$N$1000,"X",Consolidado!$H$5:$H$1000,IF($D$9="Todos","&gt;0",$D$9))&gt;0,"Interna "&amp;TEXT(DAY(_xlfn.MINIFS(Consolidado!$B$5:$B$1000,Consolidado!$E$5:$E$1000,$B32,Consolidado!$C$5:$C$1000,"Auditoría Interna",Consolidado!$N$5:$N$1000,"X",Consolidado!$H$5:$H$1000,IF($D$9="Todos","&gt;0",$D$9))),"00")&amp;"/"&amp;TEXT(MONTH(_xlfn.MINIFS(Consolidado!$B$5:$B$1000,Consolidado!$E$5:$E$1000,$B32,Consolidado!$C$5:$C$1000,"Auditoría Interna",Consolidado!$N$5:$N$1000,"X",Consolidado!$H$5:$H$1000,IF($D$9="Todos","&gt;0",$D$9))),"00")&amp;IF($D$9="Todos","/"&amp;RIGHT(YEAR(_xlfn.MINIFS(Consolidado!$B$5:$B$1000,Consolidado!$E$5:$E$1000,$B32,Consolidado!$C$5:$C$1000,"Auditoría Interna",Consolidado!$N$5:$N$1000,"X",Consolidado!$H$5:$H$1000,IF($D$9="Todos","&gt;0",$D$9))),2),"")&amp;IF(_xlfn.MAXIFS(Consolidado!$B$5:$B$1000,Consolidado!$E$5:$E$1000,$B32,Consolidado!$C$5:$C$1000,"Auditoría Interna",Consolidado!$N$5:$N$1000,"X",Consolidado!$H$5:$H$1000,IF($D$9="Todos","&gt;0",$D$9))&lt;&gt;_xlfn.MINIFS(Consolidado!$B$5:$B$1000,Consolidado!$E$5:$E$1000,$B32,Consolidado!$C$5:$C$1000,"Auditoría Interna",Consolidado!$N$5:$N$1000,"X",Consolidado!$H$5:$H$1000,IF($D$9="Todos","&gt;0",$D$9))," y "&amp;TEXT(DAY(_xlfn.MAXIFS(Consolidado!$B$5:$B$1000,Consolidado!$E$5:$E$1000,$B32,Consolidado!$C$5:$C$1000,"Auditoría Interna",Consolidado!$N$5:$N$1000,"X",Consolidado!$H$5:$H$1000,IF($D$9="Todos","&gt;0",$D$9))),"00")&amp;"/"&amp;TEXT(MONTH(_xlfn.MAXIFS(Consolidado!$B$5:$B$1000,Consolidado!$E$5:$E$1000,$B32,Consolidado!$C$5:$C$1000,"Auditoría Interna",Consolidado!$N$5:$N$1000,"X",Consolidado!$H$5:$H$1000,IF($D$9="Todos","&gt;0",$D$9))),"00")&amp;IF($D$9="Todos","/"&amp;RIGHT(YEAR(_xlfn.MAXIFS(Consolidado!$B$5:$B$1000,Consolidado!$E$5:$E$1000,$B32,Consolidado!$C$5:$C$1000,"Auditoría Interna",Consolidado!$N$5:$N$1000,"X",Consolidado!$H$5:$H$1000,IF($D$9="Todos","&gt;0",$D$9))),2),""),""),""),IF(SUMIFS(Consolidado!$AD$5:$AD$1000,Consolidado!$E$5:$E$1000,$B32,Consolidado!$C$5:$C$1000,"Auditoría Externa",Consolidado!$N$5:$N$1000,"X",Consolidado!$H$5:$H$1000,IF($D$9="Todos","&gt;0",$D$9))&gt;0,"Externa "&amp;TEXT(DAY(_xlfn.MINIFS(Consolidado!$B$5:$B$1000,Consolidado!$E$5:$E$1000,$B32,Consolidado!$C$5:$C$1000,"Auditoría Externa",Consolidado!$N$5:$N$1000,"X",Consolidado!$H$5:$H$1000,IF($D$9="Todos","&gt;0",$D$9))),"00")&amp;"/"&amp;TEXT(MONTH(_xlfn.MINIFS(Consolidado!$B$5:$B$1000,Consolidado!$E$5:$E$1000,$B32,Consolidado!$C$5:$C$1000,"Auditoría Externa",Consolidado!$N$5:$N$1000,"X",Consolidado!$H$5:$H$1000,IF($D$9="Todos","&gt;0",$D$9))),"00")&amp;IF($D$9="Todos","/"&amp;RIGHT(YEAR(_xlfn.MINIFS(Consolidado!$B$5:$B$1000,Consolidado!$E$5:$E$1000,$B32,Consolidado!$C$5:$C$1000,"Auditoría Externa",Consolidado!$N$5:$N$1000,"X",Consolidado!$H$5:$H$1000,IF($D$9="Todos","&gt;0",$D$9))),2),"")&amp;IF(_xlfn.MAXIFS(Consolidado!$B$5:$B$1000,Consolidado!$E$5:$E$1000,$B32,Consolidado!$C$5:$C$1000,"Auditoría Externa",Consolidado!$N$5:$N$1000,"X",Consolidado!$H$5:$H$1000,IF($D$9="Todos","&gt;0",$D$9))&lt;&gt;_xlfn.MINIFS(Consolidado!$B$5:$B$1000,Consolidado!$E$5:$E$1000,$B32,Consolidado!$C$5:$C$1000,"Auditoría Externa",Consolidado!$N$5:$N$1000,"X",Consolidado!$H$5:$H$1000,IF($D$9="Todos","&gt;0",$D$9))," y "&amp;TEXT(DAY(_xlfn.MAXIFS(Consolidado!$B$5:$B$1000,Consolidado!$E$5:$E$1000,$B32,Consolidado!$C$5:$C$1000,"Auditoría Externa",Consolidado!$N$5:$N$1000,"X",Consolidado!$H$5:$H$1000,IF($D$9="Todos","&gt;0",$D$9))),"00")&amp;"/"&amp;TEXT(MONTH(_xlfn.MAXIFS(Consolidado!$B$5:$B$1000,Consolidado!$E$5:$E$1000,$B32,Consolidado!$C$5:$C$1000,"Auditoría Externa",Consolidado!$N$5:$N$1000,"X",Consolidado!$H$5:$H$1000,IF($D$9="Todos","&gt;0",$D$9))),"00")&amp;IF($D$9="Todos","/"&amp;RIGHT(YEAR(_xlfn.MAXIFS(Consolidado!$B$5:$B$1000,Consolidado!$E$5:$E$1000,$B32,Consolidado!$C$5:$C$1000,"Auditoría Externa",Consolidado!$N$5:$N$1000,"X",Consolidado!$H$5:$H$1000,IF($D$9="Todos","&gt;0",$D$9))),2),""),""),""),IF(SUMIFS(Consolidado!$AD$5:$AD$1000,Consolidado!$E$5:$E$1000,$B32,Consolidado!$C$5:$C$1000,"SSF",Consolidado!$N$5:$N$1000,"X",Consolidado!$H$5:$H$1000,IF($D$9="Todos","&gt;0",$D$9))&gt;0,"SSF "&amp;TEXT(DAY(_xlfn.MINIFS(Consolidado!$B$5:$B$1000,Consolidado!$E$5:$E$1000,$B32,Consolidado!$C$5:$C$1000,"SSF",Consolidado!$N$5:$N$1000,"X",Consolidado!$H$5:$H$1000,IF($D$9="Todos","&gt;0",$D$9))),"00")&amp;"/"&amp;TEXT(MONTH(_xlfn.MINIFS(Consolidado!$B$5:$B$1000,Consolidado!$E$5:$E$1000,$B32,Consolidado!$C$5:$C$1000,"SSF",Consolidado!$N$5:$N$1000,"X",Consolidado!$H$5:$H$1000,IF($D$9="Todos","&gt;0",$D$9))),"00")&amp;IF($D$9="Todos","/"&amp;RIGHT(YEAR(_xlfn.MINIFS(Consolidado!$B$5:$B$1000,Consolidado!$E$5:$E$1000,$B32,Consolidado!$C$5:$C$1000,"SSF",Consolidado!$N$5:$N$1000,"X",Consolidado!$H$5:$H$1000,IF($D$9="Todos","&gt;0",$D$9))),2),"")&amp;IF(_xlfn.MAXIFS(Consolidado!$B$5:$B$1000,Consolidado!$E$5:$E$1000,$B32,Consolidado!$C$5:$C$1000,"SSF",Consolidado!$N$5:$N$1000,"X",Consolidado!$H$5:$H$1000,IF($D$9="Todos","&gt;0",$D$9))&lt;&gt;_xlfn.MINIFS(Consolidado!$B$5:$B$1000,Consolidado!$E$5:$E$1000,$B32,Consolidado!$C$5:$C$1000,"SSF",Consolidado!$N$5:$N$1000,"X",Consolidado!$H$5:$H$1000,IF($D$9="Todos","&gt;0",$D$9))," y "&amp;TEXT(DAY(_xlfn.MAXIFS(Consolidado!$B$5:$B$1000,Consolidado!$E$5:$E$1000,$B32,Consolidado!$C$5:$C$1000,"SSF",Consolidado!$N$5:$N$1000,"X",Consolidado!$H$5:$H$1000,IF($D$9="Todos","&gt;0",$D$9))),"00")&amp;"/"&amp;TEXT(MONTH(_xlfn.MAXIFS(Consolidado!$B$5:$B$1000,Consolidado!$E$5:$E$1000,$B32,Consolidado!$C$5:$C$1000,"SSF",Consolidado!$N$5:$N$1000,"X",Consolidado!$H$5:$H$1000,IF($D$9="Todos","&gt;0",$D$9))),"00")&amp;IF($D$9="Todos","/"&amp;RIGHT(YEAR(_xlfn.MAXIFS(Consolidado!$B$5:$B$1000,Consolidado!$E$5:$E$1000,$B32,Consolidado!$C$5:$C$1000,"SSF",Consolidado!$N$5:$N$1000,"X",Consolidado!$H$5:$H$1000,IF($D$9="Todos","&gt;0",$D$9))),2),""),""),""),IF(SUMIFS(Consolidado!$AD$5:$AD$1000,Consolidado!$E$5:$E$1000,$B32,Consolidado!$C$5:$C$1000,"Comité de Supervisión",Consolidado!$N$5:$N$1000,"X",Consolidado!$H$5:$H$1000,IF($D$9="Todos","&gt;0",$D$9))&gt;0,"Comité Sup. "&amp;TEXT(DAY(_xlfn.MINIFS(Consolidado!$B$5:$B$1000,Consolidado!$E$5:$E$1000,$B32,Consolidado!$C$5:$C$1000,"Comité de Supervisión",Consolidado!$N$5:$N$1000,"X",Consolidado!$H$5:$H$1000,IF($D$9="Todos","&gt;0",$D$9))),"00")&amp;"/"&amp;TEXT(MONTH(_xlfn.MINIFS(Consolidado!$B$5:$B$1000,Consolidado!$E$5:$E$1000,$B32,Consolidado!$C$5:$C$1000,"Comité de Supervisión",Consolidado!$N$5:$N$1000,"X",Consolidado!$H$5:$H$1000,IF($D$9="Todos","&gt;0",$D$9))),"00")&amp;IF($D$9="Todos","/"&amp;RIGHT(YEAR(_xlfn.MINIFS(Consolidado!$B$5:$B$1000,Consolidado!$E$5:$E$1000,$B32,Consolidado!$C$5:$C$1000,"Comité de Supervisión",Consolidado!$N$5:$N$1000,"X",Consolidado!$H$5:$H$1000,IF($D$9="Todos","&gt;0",$D$9))),2),"")&amp;IF(_xlfn.MAXIFS(Consolidado!$B$5:$B$1000,Consolidado!$E$5:$E$1000,$B32,Consolidado!$C$5:$C$1000,"Comité de Supervisión",Consolidado!$N$5:$N$1000,"X",Consolidado!$H$5:$H$1000,IF($D$9="Todos","&gt;0",$D$9))&lt;&gt;_xlfn.MINIFS(Consolidado!$B$5:$B$1000,Consolidado!$E$5:$E$1000,$B32,Consolidado!$C$5:$C$1000,"Comité de Supervisión",Consolidado!$N$5:$N$1000,"X",Consolidado!$H$5:$H$1000,IF($D$9="Todos","&gt;0",$D$9))," y "&amp;TEXT(DAY(_xlfn.MAXIFS(Consolidado!$B$5:$B$1000,Consolidado!$E$5:$E$1000,$B32,Consolidado!$C$5:$C$1000,"Comité de Supervisión",Consolidado!$N$5:$N$1000,"X",Consolidado!$H$5:$H$1000,IF($D$9="Todos","&gt;0",$D$9))),"00")&amp;"/"&amp;TEXT(MONTH(_xlfn.MAXIFS(Consolidado!$B$5:$B$1000,Consolidado!$E$5:$E$1000,$B32,Consolidado!$C$5:$C$1000,"Comité de Supervisión",Consolidado!$N$5:$N$1000,"X",Consolidado!$H$5:$H$1000,IF($D$9="Todos","&gt;0",$D$9))),"00")&amp;IF($D$9="Todos","/"&amp;RIGHT(YEAR(_xlfn.MAXIFS(Consolidado!$B$5:$B$1000,Consolidado!$E$5:$E$1000,$B32,Consolidado!$C$5:$C$1000,"Comité de Supervisión",Consolidado!$N$5:$N$1000,"X",Consolidado!$H$5:$H$1000,IF($D$9="Todos","&gt;0",$D$9))),2),""),""),""),IF(SUMIFS(Consolidado!$AD$5:$AD$1000,Consolidado!$E$5:$E$1000,$B32,Consolidado!$C$5:$C$1000,"Consejo de Administración",Consolidado!$N$5:$N$1000,"X",Consolidado!$H$5:$H$1000,IF($D$9="Todos","&gt;0",$D$9))&gt;0,"Consejo "&amp;TEXT(DAY(_xlfn.MINIFS(Consolidado!$B$5:$B$1000,Consolidado!$E$5:$E$1000,$B32,Consolidado!$C$5:$C$1000,"Consejo de Administración",Consolidado!$N$5:$N$1000,"X",Consolidado!$H$5:$H$1000,IF($D$9="Todos","&gt;0",$D$9))),"00")&amp;"/"&amp;TEXT(MONTH(_xlfn.MINIFS(Consolidado!$B$5:$B$1000,Consolidado!$E$5:$E$1000,$B32,Consolidado!$C$5:$C$1000,"Consejo de Administración",Consolidado!$N$5:$N$1000,"X",Consolidado!$H$5:$H$1000,IF($D$9="Todos","&gt;0",$D$9))),"00")&amp;IF($D$9="Todos","/"&amp;RIGHT(YEAR(_xlfn.MINIFS(Consolidado!$B$5:$B$1000,Consolidado!$E$5:$E$1000,$B32,Consolidado!$C$5:$C$1000,"Consejo de Administración",Consolidado!$N$5:$N$1000,"X",Consolidado!$H$5:$H$1000,IF($D$9="Todos","&gt;0",$D$9))),2),"")&amp;IF(_xlfn.MAXIFS(Consolidado!$B$5:$B$1000,Consolidado!$E$5:$E$1000,$B32,Consolidado!$C$5:$C$1000,"Consejo de Administración",Consolidado!$N$5:$N$1000,"X",Consolidado!$H$5:$H$1000,IF($D$9="Todos","&gt;0",$D$9))&lt;&gt;_xlfn.MINIFS(Consolidado!$B$5:$B$1000,Consolidado!$E$5:$E$1000,$B32,Consolidado!$C$5:$C$1000,"Consejo de Administración",Consolidado!$N$5:$N$1000,"X",Consolidado!$H$5:$H$1000,IF($D$9="Todos","&gt;0",$D$9))," y "&amp;TEXT(DAY(_xlfn.MAXIFS(Consolidado!$B$5:$B$1000,Consolidado!$E$5:$E$1000,$B32,Consolidado!$C$5:$C$1000,"Consejo de Administración",Consolidado!$N$5:$N$1000,"X",Consolidado!$H$5:$H$1000,IF($D$9="Todos","&gt;0",$D$9))),"00")&amp;"/"&amp;TEXT(MONTH(_xlfn.MAXIFS(Consolidado!$B$5:$B$1000,Consolidado!$E$5:$E$1000,$B32,Consolidado!$C$5:$C$1000,"Consejo de Administración",Consolidado!$N$5:$N$1000,"X",Consolidado!$H$5:$H$1000,IF($D$9="Todos","&gt;0",$D$9))),"00")&amp;IF($D$9="Todos","/"&amp;RIGHT(YEAR(_xlfn.MAXIFS(Consolidado!$B$5:$B$1000,Consolidado!$E$5:$E$1000,$B32,Consolidado!$C$5:$C$1000,"Consejo de Administración",Consolidado!$N$5:$N$1000,"X",Consolidado!$H$5:$H$1000,IF($D$9="Todos","&gt;0",$D$9))),2),""),""),""),IF(SUMIFS(Consolidado!$AD$5:$AD$1000,Consolidado!$E$5:$E$1000,$B32,Consolidado!$C$5:$C$1000,"Otros",Consolidado!$N$5:$N$1000,"X",Consolidado!$H$5:$H$1000,IF($D$9="Todos","&gt;0",$D$9))&gt;0,"Otros "&amp;TEXT(DAY(_xlfn.MINIFS(Consolidado!$B$5:$B$1000,Consolidado!$E$5:$E$1000,$B32,Consolidado!$C$5:$C$1000,"Otros",Consolidado!$N$5:$N$1000,"X",Consolidado!$H$5:$H$1000,IF($D$9="Todos","&gt;0",$D$9))),"00")&amp;"/"&amp;TEXT(MONTH(_xlfn.MINIFS(Consolidado!$B$5:$B$1000,Consolidado!$E$5:$E$1000,$B32,Consolidado!$C$5:$C$1000,"Otros",Consolidado!$N$5:$N$1000,"X",Consolidado!$H$5:$H$1000,IF($D$9="Todos","&gt;0",$D$9))),"00")&amp;IF($D$9="Todos","/"&amp;RIGHT(YEAR(_xlfn.MINIFS(Consolidado!$B$5:$B$1000,Consolidado!$E$5:$E$1000,$B32,Consolidado!$C$5:$C$1000,"Otros",Consolidado!$N$5:$N$1000,"X",Consolidado!$H$5:$H$1000,IF($D$9="Todos","&gt;0",$D$9))),2),"")&amp;IF(_xlfn.MAXIFS(Consolidado!$B$5:$B$1000,Consolidado!$E$5:$E$1000,$B32,Consolidado!$C$5:$C$1000,"Otros",Consolidado!$N$5:$N$1000,"X",Consolidado!$H$5:$H$1000,IF($D$9="Todos","&gt;0",$D$9))&lt;&gt;_xlfn.MINIFS(Consolidado!$B$5:$B$1000,Consolidado!$E$5:$E$1000,$B32,Consolidado!$C$5:$C$1000,"Otros",Consolidado!$N$5:$N$1000,"X",Consolidado!$H$5:$H$1000,IF($D$9="Todos","&gt;0",$D$9))," y "&amp;TEXT(DAY(_xlfn.MAXIFS(Consolidado!$B$5:$B$1000,Consolidado!$E$5:$E$1000,$B32,Consolidado!$C$5:$C$1000,"Otros",Consolidado!$N$5:$N$1000,"X",Consolidado!$H$5:$H$1000,IF($D$9="Todos","&gt;0",$D$9))),"00")&amp;"/"&amp;TEXT(MONTH(_xlfn.MAXIFS(Consolidado!$B$5:$B$1000,Consolidado!$E$5:$E$1000,$B32,Consolidado!$C$5:$C$1000,"Otros",Consolidado!$N$5:$N$1000,"X",Consolidado!$H$5:$H$1000,IF($D$9="Todos","&gt;0",$D$9))),"00")&amp;IF($D$9="Todos","/"&amp;RIGHT(YEAR(_xlfn.MAXIFS(Consolidado!$B$5:$B$1000,Consolidado!$E$5:$E$1000,$B32,Consolidado!$C$5:$C$1000,"Otros",Consolidado!$N$5:$N$1000,"X",Consolidado!$H$5:$H$1000,IF($D$9="Todos","&gt;0",$D$9))),2),""),""),""))</f>
        <v/>
      </c>
      <c r="Q32" s="37" t="str">
        <f aca="false">_xlfn.TEXTJOIN(" +"&amp;CHAR(10),TRUE(),IF(SUMIFS(Consolidado!$AD$5:$AD$1000,Consolidado!$E$5:$E$1000,$B32,Consolidado!$C$5:$C$1000,"Auditoría Interna",Consolidado!$O$5:$O$1000,"X",Consolidado!$H$5:$H$1000,IF($D$9="Todos","&gt;0",$D$9))&gt;0,"Interna "&amp;TEXT(DAY(_xlfn.MINIFS(Consolidado!$B$5:$B$1000,Consolidado!$E$5:$E$1000,$B32,Consolidado!$C$5:$C$1000,"Auditoría Interna",Consolidado!$O$5:$O$1000,"X",Consolidado!$H$5:$H$1000,IF($D$9="Todos","&gt;0",$D$9))),"00")&amp;"/"&amp;TEXT(MONTH(_xlfn.MINIFS(Consolidado!$B$5:$B$1000,Consolidado!$E$5:$E$1000,$B32,Consolidado!$C$5:$C$1000,"Auditoría Interna",Consolidado!$O$5:$O$1000,"X",Consolidado!$H$5:$H$1000,IF($D$9="Todos","&gt;0",$D$9))),"00")&amp;IF($D$9="Todos","/"&amp;RIGHT(YEAR(_xlfn.MINIFS(Consolidado!$B$5:$B$1000,Consolidado!$E$5:$E$1000,$B32,Consolidado!$C$5:$C$1000,"Auditoría Interna",Consolidado!$O$5:$O$1000,"X",Consolidado!$H$5:$H$1000,IF($D$9="Todos","&gt;0",$D$9))),2),"")&amp;IF(_xlfn.MAXIFS(Consolidado!$B$5:$B$1000,Consolidado!$E$5:$E$1000,$B32,Consolidado!$C$5:$C$1000,"Auditoría Interna",Consolidado!$O$5:$O$1000,"X",Consolidado!$H$5:$H$1000,IF($D$9="Todos","&gt;0",$D$9))&lt;&gt;_xlfn.MINIFS(Consolidado!$B$5:$B$1000,Consolidado!$E$5:$E$1000,$B32,Consolidado!$C$5:$C$1000,"Auditoría Interna",Consolidado!$O$5:$O$1000,"X",Consolidado!$H$5:$H$1000,IF($D$9="Todos","&gt;0",$D$9))," y "&amp;TEXT(DAY(_xlfn.MAXIFS(Consolidado!$B$5:$B$1000,Consolidado!$E$5:$E$1000,$B32,Consolidado!$C$5:$C$1000,"Auditoría Interna",Consolidado!$O$5:$O$1000,"X",Consolidado!$H$5:$H$1000,IF($D$9="Todos","&gt;0",$D$9))),"00")&amp;"/"&amp;TEXT(MONTH(_xlfn.MAXIFS(Consolidado!$B$5:$B$1000,Consolidado!$E$5:$E$1000,$B32,Consolidado!$C$5:$C$1000,"Auditoría Interna",Consolidado!$O$5:$O$1000,"X",Consolidado!$H$5:$H$1000,IF($D$9="Todos","&gt;0",$D$9))),"00")&amp;IF($D$9="Todos","/"&amp;RIGHT(YEAR(_xlfn.MAXIFS(Consolidado!$B$5:$B$1000,Consolidado!$E$5:$E$1000,$B32,Consolidado!$C$5:$C$1000,"Auditoría Interna",Consolidado!$O$5:$O$1000,"X",Consolidado!$H$5:$H$1000,IF($D$9="Todos","&gt;0",$D$9))),2),""),""),""),IF(SUMIFS(Consolidado!$AD$5:$AD$1000,Consolidado!$E$5:$E$1000,$B32,Consolidado!$C$5:$C$1000,"Auditoría Externa",Consolidado!$O$5:$O$1000,"X",Consolidado!$H$5:$H$1000,IF($D$9="Todos","&gt;0",$D$9))&gt;0,"Externa "&amp;TEXT(DAY(_xlfn.MINIFS(Consolidado!$B$5:$B$1000,Consolidado!$E$5:$E$1000,$B32,Consolidado!$C$5:$C$1000,"Auditoría Externa",Consolidado!$O$5:$O$1000,"X",Consolidado!$H$5:$H$1000,IF($D$9="Todos","&gt;0",$D$9))),"00")&amp;"/"&amp;TEXT(MONTH(_xlfn.MINIFS(Consolidado!$B$5:$B$1000,Consolidado!$E$5:$E$1000,$B32,Consolidado!$C$5:$C$1000,"Auditoría Externa",Consolidado!$O$5:$O$1000,"X",Consolidado!$H$5:$H$1000,IF($D$9="Todos","&gt;0",$D$9))),"00")&amp;IF($D$9="Todos","/"&amp;RIGHT(YEAR(_xlfn.MINIFS(Consolidado!$B$5:$B$1000,Consolidado!$E$5:$E$1000,$B32,Consolidado!$C$5:$C$1000,"Auditoría Externa",Consolidado!$O$5:$O$1000,"X",Consolidado!$H$5:$H$1000,IF($D$9="Todos","&gt;0",$D$9))),2),"")&amp;IF(_xlfn.MAXIFS(Consolidado!$B$5:$B$1000,Consolidado!$E$5:$E$1000,$B32,Consolidado!$C$5:$C$1000,"Auditoría Externa",Consolidado!$O$5:$O$1000,"X",Consolidado!$H$5:$H$1000,IF($D$9="Todos","&gt;0",$D$9))&lt;&gt;_xlfn.MINIFS(Consolidado!$B$5:$B$1000,Consolidado!$E$5:$E$1000,$B32,Consolidado!$C$5:$C$1000,"Auditoría Externa",Consolidado!$O$5:$O$1000,"X",Consolidado!$H$5:$H$1000,IF($D$9="Todos","&gt;0",$D$9))," y "&amp;TEXT(DAY(_xlfn.MAXIFS(Consolidado!$B$5:$B$1000,Consolidado!$E$5:$E$1000,$B32,Consolidado!$C$5:$C$1000,"Auditoría Externa",Consolidado!$O$5:$O$1000,"X",Consolidado!$H$5:$H$1000,IF($D$9="Todos","&gt;0",$D$9))),"00")&amp;"/"&amp;TEXT(MONTH(_xlfn.MAXIFS(Consolidado!$B$5:$B$1000,Consolidado!$E$5:$E$1000,$B32,Consolidado!$C$5:$C$1000,"Auditoría Externa",Consolidado!$O$5:$O$1000,"X",Consolidado!$H$5:$H$1000,IF($D$9="Todos","&gt;0",$D$9))),"00")&amp;IF($D$9="Todos","/"&amp;RIGHT(YEAR(_xlfn.MAXIFS(Consolidado!$B$5:$B$1000,Consolidado!$E$5:$E$1000,$B32,Consolidado!$C$5:$C$1000,"Auditoría Externa",Consolidado!$O$5:$O$1000,"X",Consolidado!$H$5:$H$1000,IF($D$9="Todos","&gt;0",$D$9))),2),""),""),""),IF(SUMIFS(Consolidado!$AD$5:$AD$1000,Consolidado!$E$5:$E$1000,$B32,Consolidado!$C$5:$C$1000,"SSF",Consolidado!$O$5:$O$1000,"X",Consolidado!$H$5:$H$1000,IF($D$9="Todos","&gt;0",$D$9))&gt;0,"SSF "&amp;TEXT(DAY(_xlfn.MINIFS(Consolidado!$B$5:$B$1000,Consolidado!$E$5:$E$1000,$B32,Consolidado!$C$5:$C$1000,"SSF",Consolidado!$O$5:$O$1000,"X",Consolidado!$H$5:$H$1000,IF($D$9="Todos","&gt;0",$D$9))),"00")&amp;"/"&amp;TEXT(MONTH(_xlfn.MINIFS(Consolidado!$B$5:$B$1000,Consolidado!$E$5:$E$1000,$B32,Consolidado!$C$5:$C$1000,"SSF",Consolidado!$O$5:$O$1000,"X",Consolidado!$H$5:$H$1000,IF($D$9="Todos","&gt;0",$D$9))),"00")&amp;IF($D$9="Todos","/"&amp;RIGHT(YEAR(_xlfn.MINIFS(Consolidado!$B$5:$B$1000,Consolidado!$E$5:$E$1000,$B32,Consolidado!$C$5:$C$1000,"SSF",Consolidado!$O$5:$O$1000,"X",Consolidado!$H$5:$H$1000,IF($D$9="Todos","&gt;0",$D$9))),2),"")&amp;IF(_xlfn.MAXIFS(Consolidado!$B$5:$B$1000,Consolidado!$E$5:$E$1000,$B32,Consolidado!$C$5:$C$1000,"SSF",Consolidado!$O$5:$O$1000,"X",Consolidado!$H$5:$H$1000,IF($D$9="Todos","&gt;0",$D$9))&lt;&gt;_xlfn.MINIFS(Consolidado!$B$5:$B$1000,Consolidado!$E$5:$E$1000,$B32,Consolidado!$C$5:$C$1000,"SSF",Consolidado!$O$5:$O$1000,"X",Consolidado!$H$5:$H$1000,IF($D$9="Todos","&gt;0",$D$9))," y "&amp;TEXT(DAY(_xlfn.MAXIFS(Consolidado!$B$5:$B$1000,Consolidado!$E$5:$E$1000,$B32,Consolidado!$C$5:$C$1000,"SSF",Consolidado!$O$5:$O$1000,"X",Consolidado!$H$5:$H$1000,IF($D$9="Todos","&gt;0",$D$9))),"00")&amp;"/"&amp;TEXT(MONTH(_xlfn.MAXIFS(Consolidado!$B$5:$B$1000,Consolidado!$E$5:$E$1000,$B32,Consolidado!$C$5:$C$1000,"SSF",Consolidado!$O$5:$O$1000,"X",Consolidado!$H$5:$H$1000,IF($D$9="Todos","&gt;0",$D$9))),"00")&amp;IF($D$9="Todos","/"&amp;RIGHT(YEAR(_xlfn.MAXIFS(Consolidado!$B$5:$B$1000,Consolidado!$E$5:$E$1000,$B32,Consolidado!$C$5:$C$1000,"SSF",Consolidado!$O$5:$O$1000,"X",Consolidado!$H$5:$H$1000,IF($D$9="Todos","&gt;0",$D$9))),2),""),""),""),IF(SUMIFS(Consolidado!$AD$5:$AD$1000,Consolidado!$E$5:$E$1000,$B32,Consolidado!$C$5:$C$1000,"Comité de Supervisión",Consolidado!$O$5:$O$1000,"X",Consolidado!$H$5:$H$1000,IF($D$9="Todos","&gt;0",$D$9))&gt;0,"Comité Sup. "&amp;TEXT(DAY(_xlfn.MINIFS(Consolidado!$B$5:$B$1000,Consolidado!$E$5:$E$1000,$B32,Consolidado!$C$5:$C$1000,"Comité de Supervisión",Consolidado!$O$5:$O$1000,"X",Consolidado!$H$5:$H$1000,IF($D$9="Todos","&gt;0",$D$9))),"00")&amp;"/"&amp;TEXT(MONTH(_xlfn.MINIFS(Consolidado!$B$5:$B$1000,Consolidado!$E$5:$E$1000,$B32,Consolidado!$C$5:$C$1000,"Comité de Supervisión",Consolidado!$O$5:$O$1000,"X",Consolidado!$H$5:$H$1000,IF($D$9="Todos","&gt;0",$D$9))),"00")&amp;IF($D$9="Todos","/"&amp;RIGHT(YEAR(_xlfn.MINIFS(Consolidado!$B$5:$B$1000,Consolidado!$E$5:$E$1000,$B32,Consolidado!$C$5:$C$1000,"Comité de Supervisión",Consolidado!$O$5:$O$1000,"X",Consolidado!$H$5:$H$1000,IF($D$9="Todos","&gt;0",$D$9))),2),"")&amp;IF(_xlfn.MAXIFS(Consolidado!$B$5:$B$1000,Consolidado!$E$5:$E$1000,$B32,Consolidado!$C$5:$C$1000,"Comité de Supervisión",Consolidado!$O$5:$O$1000,"X",Consolidado!$H$5:$H$1000,IF($D$9="Todos","&gt;0",$D$9))&lt;&gt;_xlfn.MINIFS(Consolidado!$B$5:$B$1000,Consolidado!$E$5:$E$1000,$B32,Consolidado!$C$5:$C$1000,"Comité de Supervisión",Consolidado!$O$5:$O$1000,"X",Consolidado!$H$5:$H$1000,IF($D$9="Todos","&gt;0",$D$9))," y "&amp;TEXT(DAY(_xlfn.MAXIFS(Consolidado!$B$5:$B$1000,Consolidado!$E$5:$E$1000,$B32,Consolidado!$C$5:$C$1000,"Comité de Supervisión",Consolidado!$O$5:$O$1000,"X",Consolidado!$H$5:$H$1000,IF($D$9="Todos","&gt;0",$D$9))),"00")&amp;"/"&amp;TEXT(MONTH(_xlfn.MAXIFS(Consolidado!$B$5:$B$1000,Consolidado!$E$5:$E$1000,$B32,Consolidado!$C$5:$C$1000,"Comité de Supervisión",Consolidado!$O$5:$O$1000,"X",Consolidado!$H$5:$H$1000,IF($D$9="Todos","&gt;0",$D$9))),"00")&amp;IF($D$9="Todos","/"&amp;RIGHT(YEAR(_xlfn.MAXIFS(Consolidado!$B$5:$B$1000,Consolidado!$E$5:$E$1000,$B32,Consolidado!$C$5:$C$1000,"Comité de Supervisión",Consolidado!$O$5:$O$1000,"X",Consolidado!$H$5:$H$1000,IF($D$9="Todos","&gt;0",$D$9))),2),""),""),""),IF(SUMIFS(Consolidado!$AD$5:$AD$1000,Consolidado!$E$5:$E$1000,$B32,Consolidado!$C$5:$C$1000,"Consejo de Administración",Consolidado!$O$5:$O$1000,"X",Consolidado!$H$5:$H$1000,IF($D$9="Todos","&gt;0",$D$9))&gt;0,"Consejo "&amp;TEXT(DAY(_xlfn.MINIFS(Consolidado!$B$5:$B$1000,Consolidado!$E$5:$E$1000,$B32,Consolidado!$C$5:$C$1000,"Consejo de Administración",Consolidado!$O$5:$O$1000,"X",Consolidado!$H$5:$H$1000,IF($D$9="Todos","&gt;0",$D$9))),"00")&amp;"/"&amp;TEXT(MONTH(_xlfn.MINIFS(Consolidado!$B$5:$B$1000,Consolidado!$E$5:$E$1000,$B32,Consolidado!$C$5:$C$1000,"Consejo de Administración",Consolidado!$O$5:$O$1000,"X",Consolidado!$H$5:$H$1000,IF($D$9="Todos","&gt;0",$D$9))),"00")&amp;IF($D$9="Todos","/"&amp;RIGHT(YEAR(_xlfn.MINIFS(Consolidado!$B$5:$B$1000,Consolidado!$E$5:$E$1000,$B32,Consolidado!$C$5:$C$1000,"Consejo de Administración",Consolidado!$O$5:$O$1000,"X",Consolidado!$H$5:$H$1000,IF($D$9="Todos","&gt;0",$D$9))),2),"")&amp;IF(_xlfn.MAXIFS(Consolidado!$B$5:$B$1000,Consolidado!$E$5:$E$1000,$B32,Consolidado!$C$5:$C$1000,"Consejo de Administración",Consolidado!$O$5:$O$1000,"X",Consolidado!$H$5:$H$1000,IF($D$9="Todos","&gt;0",$D$9))&lt;&gt;_xlfn.MINIFS(Consolidado!$B$5:$B$1000,Consolidado!$E$5:$E$1000,$B32,Consolidado!$C$5:$C$1000,"Consejo de Administración",Consolidado!$O$5:$O$1000,"X",Consolidado!$H$5:$H$1000,IF($D$9="Todos","&gt;0",$D$9))," y "&amp;TEXT(DAY(_xlfn.MAXIFS(Consolidado!$B$5:$B$1000,Consolidado!$E$5:$E$1000,$B32,Consolidado!$C$5:$C$1000,"Consejo de Administración",Consolidado!$O$5:$O$1000,"X",Consolidado!$H$5:$H$1000,IF($D$9="Todos","&gt;0",$D$9))),"00")&amp;"/"&amp;TEXT(MONTH(_xlfn.MAXIFS(Consolidado!$B$5:$B$1000,Consolidado!$E$5:$E$1000,$B32,Consolidado!$C$5:$C$1000,"Consejo de Administración",Consolidado!$O$5:$O$1000,"X",Consolidado!$H$5:$H$1000,IF($D$9="Todos","&gt;0",$D$9))),"00")&amp;IF($D$9="Todos","/"&amp;RIGHT(YEAR(_xlfn.MAXIFS(Consolidado!$B$5:$B$1000,Consolidado!$E$5:$E$1000,$B32,Consolidado!$C$5:$C$1000,"Consejo de Administración",Consolidado!$O$5:$O$1000,"X",Consolidado!$H$5:$H$1000,IF($D$9="Todos","&gt;0",$D$9))),2),""),""),""),IF(SUMIFS(Consolidado!$AD$5:$AD$1000,Consolidado!$E$5:$E$1000,$B32,Consolidado!$C$5:$C$1000,"Otros",Consolidado!$O$5:$O$1000,"X",Consolidado!$H$5:$H$1000,IF($D$9="Todos","&gt;0",$D$9))&gt;0,"Otros "&amp;TEXT(DAY(_xlfn.MINIFS(Consolidado!$B$5:$B$1000,Consolidado!$E$5:$E$1000,$B32,Consolidado!$C$5:$C$1000,"Otros",Consolidado!$O$5:$O$1000,"X",Consolidado!$H$5:$H$1000,IF($D$9="Todos","&gt;0",$D$9))),"00")&amp;"/"&amp;TEXT(MONTH(_xlfn.MINIFS(Consolidado!$B$5:$B$1000,Consolidado!$E$5:$E$1000,$B32,Consolidado!$C$5:$C$1000,"Otros",Consolidado!$O$5:$O$1000,"X",Consolidado!$H$5:$H$1000,IF($D$9="Todos","&gt;0",$D$9))),"00")&amp;IF($D$9="Todos","/"&amp;RIGHT(YEAR(_xlfn.MINIFS(Consolidado!$B$5:$B$1000,Consolidado!$E$5:$E$1000,$B32,Consolidado!$C$5:$C$1000,"Otros",Consolidado!$O$5:$O$1000,"X",Consolidado!$H$5:$H$1000,IF($D$9="Todos","&gt;0",$D$9))),2),"")&amp;IF(_xlfn.MAXIFS(Consolidado!$B$5:$B$1000,Consolidado!$E$5:$E$1000,$B32,Consolidado!$C$5:$C$1000,"Otros",Consolidado!$O$5:$O$1000,"X",Consolidado!$H$5:$H$1000,IF($D$9="Todos","&gt;0",$D$9))&lt;&gt;_xlfn.MINIFS(Consolidado!$B$5:$B$1000,Consolidado!$E$5:$E$1000,$B32,Consolidado!$C$5:$C$1000,"Otros",Consolidado!$O$5:$O$1000,"X",Consolidado!$H$5:$H$1000,IF($D$9="Todos","&gt;0",$D$9))," y "&amp;TEXT(DAY(_xlfn.MAXIFS(Consolidado!$B$5:$B$1000,Consolidado!$E$5:$E$1000,$B32,Consolidado!$C$5:$C$1000,"Otros",Consolidado!$O$5:$O$1000,"X",Consolidado!$H$5:$H$1000,IF($D$9="Todos","&gt;0",$D$9))),"00")&amp;"/"&amp;TEXT(MONTH(_xlfn.MAXIFS(Consolidado!$B$5:$B$1000,Consolidado!$E$5:$E$1000,$B32,Consolidado!$C$5:$C$1000,"Otros",Consolidado!$O$5:$O$1000,"X",Consolidado!$H$5:$H$1000,IF($D$9="Todos","&gt;0",$D$9))),"00")&amp;IF($D$9="Todos","/"&amp;RIGHT(YEAR(_xlfn.MAXIFS(Consolidado!$B$5:$B$1000,Consolidado!$E$5:$E$1000,$B32,Consolidado!$C$5:$C$1000,"Otros",Consolidado!$O$5:$O$1000,"X",Consolidado!$H$5:$H$1000,IF($D$9="Todos","&gt;0",$D$9))),2),""),""),""))</f>
        <v/>
      </c>
      <c r="R32" s="37" t="str">
        <f aca="false">_xlfn.TEXTJOIN(" +"&amp;CHAR(10),TRUE(),IF(SUMIFS(Consolidado!$AD$5:$AD$1000,Consolidado!$E$5:$E$1000,$B32,Consolidado!$C$5:$C$1000,"Auditoría Interna",Consolidado!$P$5:$P$1000,"X",Consolidado!$H$5:$H$1000,IF($D$9="Todos","&gt;0",$D$9))&gt;0,"Interna "&amp;TEXT(DAY(_xlfn.MINIFS(Consolidado!$B$5:$B$1000,Consolidado!$E$5:$E$1000,$B32,Consolidado!$C$5:$C$1000,"Auditoría Interna",Consolidado!$P$5:$P$1000,"X",Consolidado!$H$5:$H$1000,IF($D$9="Todos","&gt;0",$D$9))),"00")&amp;"/"&amp;TEXT(MONTH(_xlfn.MINIFS(Consolidado!$B$5:$B$1000,Consolidado!$E$5:$E$1000,$B32,Consolidado!$C$5:$C$1000,"Auditoría Interna",Consolidado!$P$5:$P$1000,"X",Consolidado!$H$5:$H$1000,IF($D$9="Todos","&gt;0",$D$9))),"00")&amp;IF($D$9="Todos","/"&amp;RIGHT(YEAR(_xlfn.MINIFS(Consolidado!$B$5:$B$1000,Consolidado!$E$5:$E$1000,$B32,Consolidado!$C$5:$C$1000,"Auditoría Interna",Consolidado!$P$5:$P$1000,"X",Consolidado!$H$5:$H$1000,IF($D$9="Todos","&gt;0",$D$9))),2),"")&amp;IF(_xlfn.MAXIFS(Consolidado!$B$5:$B$1000,Consolidado!$E$5:$E$1000,$B32,Consolidado!$C$5:$C$1000,"Auditoría Interna",Consolidado!$P$5:$P$1000,"X",Consolidado!$H$5:$H$1000,IF($D$9="Todos","&gt;0",$D$9))&lt;&gt;_xlfn.MINIFS(Consolidado!$B$5:$B$1000,Consolidado!$E$5:$E$1000,$B32,Consolidado!$C$5:$C$1000,"Auditoría Interna",Consolidado!$P$5:$P$1000,"X",Consolidado!$H$5:$H$1000,IF($D$9="Todos","&gt;0",$D$9))," y "&amp;TEXT(DAY(_xlfn.MAXIFS(Consolidado!$B$5:$B$1000,Consolidado!$E$5:$E$1000,$B32,Consolidado!$C$5:$C$1000,"Auditoría Interna",Consolidado!$P$5:$P$1000,"X",Consolidado!$H$5:$H$1000,IF($D$9="Todos","&gt;0",$D$9))),"00")&amp;"/"&amp;TEXT(MONTH(_xlfn.MAXIFS(Consolidado!$B$5:$B$1000,Consolidado!$E$5:$E$1000,$B32,Consolidado!$C$5:$C$1000,"Auditoría Interna",Consolidado!$P$5:$P$1000,"X",Consolidado!$H$5:$H$1000,IF($D$9="Todos","&gt;0",$D$9))),"00")&amp;IF($D$9="Todos","/"&amp;RIGHT(YEAR(_xlfn.MAXIFS(Consolidado!$B$5:$B$1000,Consolidado!$E$5:$E$1000,$B32,Consolidado!$C$5:$C$1000,"Auditoría Interna",Consolidado!$P$5:$P$1000,"X",Consolidado!$H$5:$H$1000,IF($D$9="Todos","&gt;0",$D$9))),2),""),""),""),IF(SUMIFS(Consolidado!$AD$5:$AD$1000,Consolidado!$E$5:$E$1000,$B32,Consolidado!$C$5:$C$1000,"Auditoría Externa",Consolidado!$P$5:$P$1000,"X",Consolidado!$H$5:$H$1000,IF($D$9="Todos","&gt;0",$D$9))&gt;0,"Externa "&amp;TEXT(DAY(_xlfn.MINIFS(Consolidado!$B$5:$B$1000,Consolidado!$E$5:$E$1000,$B32,Consolidado!$C$5:$C$1000,"Auditoría Externa",Consolidado!$P$5:$P$1000,"X",Consolidado!$H$5:$H$1000,IF($D$9="Todos","&gt;0",$D$9))),"00")&amp;"/"&amp;TEXT(MONTH(_xlfn.MINIFS(Consolidado!$B$5:$B$1000,Consolidado!$E$5:$E$1000,$B32,Consolidado!$C$5:$C$1000,"Auditoría Externa",Consolidado!$P$5:$P$1000,"X",Consolidado!$H$5:$H$1000,IF($D$9="Todos","&gt;0",$D$9))),"00")&amp;IF($D$9="Todos","/"&amp;RIGHT(YEAR(_xlfn.MINIFS(Consolidado!$B$5:$B$1000,Consolidado!$E$5:$E$1000,$B32,Consolidado!$C$5:$C$1000,"Auditoría Externa",Consolidado!$P$5:$P$1000,"X",Consolidado!$H$5:$H$1000,IF($D$9="Todos","&gt;0",$D$9))),2),"")&amp;IF(_xlfn.MAXIFS(Consolidado!$B$5:$B$1000,Consolidado!$E$5:$E$1000,$B32,Consolidado!$C$5:$C$1000,"Auditoría Externa",Consolidado!$P$5:$P$1000,"X",Consolidado!$H$5:$H$1000,IF($D$9="Todos","&gt;0",$D$9))&lt;&gt;_xlfn.MINIFS(Consolidado!$B$5:$B$1000,Consolidado!$E$5:$E$1000,$B32,Consolidado!$C$5:$C$1000,"Auditoría Externa",Consolidado!$P$5:$P$1000,"X",Consolidado!$H$5:$H$1000,IF($D$9="Todos","&gt;0",$D$9))," y "&amp;TEXT(DAY(_xlfn.MAXIFS(Consolidado!$B$5:$B$1000,Consolidado!$E$5:$E$1000,$B32,Consolidado!$C$5:$C$1000,"Auditoría Externa",Consolidado!$P$5:$P$1000,"X",Consolidado!$H$5:$H$1000,IF($D$9="Todos","&gt;0",$D$9))),"00")&amp;"/"&amp;TEXT(MONTH(_xlfn.MAXIFS(Consolidado!$B$5:$B$1000,Consolidado!$E$5:$E$1000,$B32,Consolidado!$C$5:$C$1000,"Auditoría Externa",Consolidado!$P$5:$P$1000,"X",Consolidado!$H$5:$H$1000,IF($D$9="Todos","&gt;0",$D$9))),"00")&amp;IF($D$9="Todos","/"&amp;RIGHT(YEAR(_xlfn.MAXIFS(Consolidado!$B$5:$B$1000,Consolidado!$E$5:$E$1000,$B32,Consolidado!$C$5:$C$1000,"Auditoría Externa",Consolidado!$P$5:$P$1000,"X",Consolidado!$H$5:$H$1000,IF($D$9="Todos","&gt;0",$D$9))),2),""),""),""),IF(SUMIFS(Consolidado!$AD$5:$AD$1000,Consolidado!$E$5:$E$1000,$B32,Consolidado!$C$5:$C$1000,"SSF",Consolidado!$P$5:$P$1000,"X",Consolidado!$H$5:$H$1000,IF($D$9="Todos","&gt;0",$D$9))&gt;0,"SSF "&amp;TEXT(DAY(_xlfn.MINIFS(Consolidado!$B$5:$B$1000,Consolidado!$E$5:$E$1000,$B32,Consolidado!$C$5:$C$1000,"SSF",Consolidado!$P$5:$P$1000,"X",Consolidado!$H$5:$H$1000,IF($D$9="Todos","&gt;0",$D$9))),"00")&amp;"/"&amp;TEXT(MONTH(_xlfn.MINIFS(Consolidado!$B$5:$B$1000,Consolidado!$E$5:$E$1000,$B32,Consolidado!$C$5:$C$1000,"SSF",Consolidado!$P$5:$P$1000,"X",Consolidado!$H$5:$H$1000,IF($D$9="Todos","&gt;0",$D$9))),"00")&amp;IF($D$9="Todos","/"&amp;RIGHT(YEAR(_xlfn.MINIFS(Consolidado!$B$5:$B$1000,Consolidado!$E$5:$E$1000,$B32,Consolidado!$C$5:$C$1000,"SSF",Consolidado!$P$5:$P$1000,"X",Consolidado!$H$5:$H$1000,IF($D$9="Todos","&gt;0",$D$9))),2),"")&amp;IF(_xlfn.MAXIFS(Consolidado!$B$5:$B$1000,Consolidado!$E$5:$E$1000,$B32,Consolidado!$C$5:$C$1000,"SSF",Consolidado!$P$5:$P$1000,"X",Consolidado!$H$5:$H$1000,IF($D$9="Todos","&gt;0",$D$9))&lt;&gt;_xlfn.MINIFS(Consolidado!$B$5:$B$1000,Consolidado!$E$5:$E$1000,$B32,Consolidado!$C$5:$C$1000,"SSF",Consolidado!$P$5:$P$1000,"X",Consolidado!$H$5:$H$1000,IF($D$9="Todos","&gt;0",$D$9))," y "&amp;TEXT(DAY(_xlfn.MAXIFS(Consolidado!$B$5:$B$1000,Consolidado!$E$5:$E$1000,$B32,Consolidado!$C$5:$C$1000,"SSF",Consolidado!$P$5:$P$1000,"X",Consolidado!$H$5:$H$1000,IF($D$9="Todos","&gt;0",$D$9))),"00")&amp;"/"&amp;TEXT(MONTH(_xlfn.MAXIFS(Consolidado!$B$5:$B$1000,Consolidado!$E$5:$E$1000,$B32,Consolidado!$C$5:$C$1000,"SSF",Consolidado!$P$5:$P$1000,"X",Consolidado!$H$5:$H$1000,IF($D$9="Todos","&gt;0",$D$9))),"00")&amp;IF($D$9="Todos","/"&amp;RIGHT(YEAR(_xlfn.MAXIFS(Consolidado!$B$5:$B$1000,Consolidado!$E$5:$E$1000,$B32,Consolidado!$C$5:$C$1000,"SSF",Consolidado!$P$5:$P$1000,"X",Consolidado!$H$5:$H$1000,IF($D$9="Todos","&gt;0",$D$9))),2),""),""),""),IF(SUMIFS(Consolidado!$AD$5:$AD$1000,Consolidado!$E$5:$E$1000,$B32,Consolidado!$C$5:$C$1000,"Comité de Supervisión",Consolidado!$P$5:$P$1000,"X",Consolidado!$H$5:$H$1000,IF($D$9="Todos","&gt;0",$D$9))&gt;0,"Comité Sup. "&amp;TEXT(DAY(_xlfn.MINIFS(Consolidado!$B$5:$B$1000,Consolidado!$E$5:$E$1000,$B32,Consolidado!$C$5:$C$1000,"Comité de Supervisión",Consolidado!$P$5:$P$1000,"X",Consolidado!$H$5:$H$1000,IF($D$9="Todos","&gt;0",$D$9))),"00")&amp;"/"&amp;TEXT(MONTH(_xlfn.MINIFS(Consolidado!$B$5:$B$1000,Consolidado!$E$5:$E$1000,$B32,Consolidado!$C$5:$C$1000,"Comité de Supervisión",Consolidado!$P$5:$P$1000,"X",Consolidado!$H$5:$H$1000,IF($D$9="Todos","&gt;0",$D$9))),"00")&amp;IF($D$9="Todos","/"&amp;RIGHT(YEAR(_xlfn.MINIFS(Consolidado!$B$5:$B$1000,Consolidado!$E$5:$E$1000,$B32,Consolidado!$C$5:$C$1000,"Comité de Supervisión",Consolidado!$P$5:$P$1000,"X",Consolidado!$H$5:$H$1000,IF($D$9="Todos","&gt;0",$D$9))),2),"")&amp;IF(_xlfn.MAXIFS(Consolidado!$B$5:$B$1000,Consolidado!$E$5:$E$1000,$B32,Consolidado!$C$5:$C$1000,"Comité de Supervisión",Consolidado!$P$5:$P$1000,"X",Consolidado!$H$5:$H$1000,IF($D$9="Todos","&gt;0",$D$9))&lt;&gt;_xlfn.MINIFS(Consolidado!$B$5:$B$1000,Consolidado!$E$5:$E$1000,$B32,Consolidado!$C$5:$C$1000,"Comité de Supervisión",Consolidado!$P$5:$P$1000,"X",Consolidado!$H$5:$H$1000,IF($D$9="Todos","&gt;0",$D$9))," y "&amp;TEXT(DAY(_xlfn.MAXIFS(Consolidado!$B$5:$B$1000,Consolidado!$E$5:$E$1000,$B32,Consolidado!$C$5:$C$1000,"Comité de Supervisión",Consolidado!$P$5:$P$1000,"X",Consolidado!$H$5:$H$1000,IF($D$9="Todos","&gt;0",$D$9))),"00")&amp;"/"&amp;TEXT(MONTH(_xlfn.MAXIFS(Consolidado!$B$5:$B$1000,Consolidado!$E$5:$E$1000,$B32,Consolidado!$C$5:$C$1000,"Comité de Supervisión",Consolidado!$P$5:$P$1000,"X",Consolidado!$H$5:$H$1000,IF($D$9="Todos","&gt;0",$D$9))),"00")&amp;IF($D$9="Todos","/"&amp;RIGHT(YEAR(_xlfn.MAXIFS(Consolidado!$B$5:$B$1000,Consolidado!$E$5:$E$1000,$B32,Consolidado!$C$5:$C$1000,"Comité de Supervisión",Consolidado!$P$5:$P$1000,"X",Consolidado!$H$5:$H$1000,IF($D$9="Todos","&gt;0",$D$9))),2),""),""),""),IF(SUMIFS(Consolidado!$AD$5:$AD$1000,Consolidado!$E$5:$E$1000,$B32,Consolidado!$C$5:$C$1000,"Consejo de Administración",Consolidado!$P$5:$P$1000,"X",Consolidado!$H$5:$H$1000,IF($D$9="Todos","&gt;0",$D$9))&gt;0,"Consejo "&amp;TEXT(DAY(_xlfn.MINIFS(Consolidado!$B$5:$B$1000,Consolidado!$E$5:$E$1000,$B32,Consolidado!$C$5:$C$1000,"Consejo de Administración",Consolidado!$P$5:$P$1000,"X",Consolidado!$H$5:$H$1000,IF($D$9="Todos","&gt;0",$D$9))),"00")&amp;"/"&amp;TEXT(MONTH(_xlfn.MINIFS(Consolidado!$B$5:$B$1000,Consolidado!$E$5:$E$1000,$B32,Consolidado!$C$5:$C$1000,"Consejo de Administración",Consolidado!$P$5:$P$1000,"X",Consolidado!$H$5:$H$1000,IF($D$9="Todos","&gt;0",$D$9))),"00")&amp;IF($D$9="Todos","/"&amp;RIGHT(YEAR(_xlfn.MINIFS(Consolidado!$B$5:$B$1000,Consolidado!$E$5:$E$1000,$B32,Consolidado!$C$5:$C$1000,"Consejo de Administración",Consolidado!$P$5:$P$1000,"X",Consolidado!$H$5:$H$1000,IF($D$9="Todos","&gt;0",$D$9))),2),"")&amp;IF(_xlfn.MAXIFS(Consolidado!$B$5:$B$1000,Consolidado!$E$5:$E$1000,$B32,Consolidado!$C$5:$C$1000,"Consejo de Administración",Consolidado!$P$5:$P$1000,"X",Consolidado!$H$5:$H$1000,IF($D$9="Todos","&gt;0",$D$9))&lt;&gt;_xlfn.MINIFS(Consolidado!$B$5:$B$1000,Consolidado!$E$5:$E$1000,$B32,Consolidado!$C$5:$C$1000,"Consejo de Administración",Consolidado!$P$5:$P$1000,"X",Consolidado!$H$5:$H$1000,IF($D$9="Todos","&gt;0",$D$9))," y "&amp;TEXT(DAY(_xlfn.MAXIFS(Consolidado!$B$5:$B$1000,Consolidado!$E$5:$E$1000,$B32,Consolidado!$C$5:$C$1000,"Consejo de Administración",Consolidado!$P$5:$P$1000,"X",Consolidado!$H$5:$H$1000,IF($D$9="Todos","&gt;0",$D$9))),"00")&amp;"/"&amp;TEXT(MONTH(_xlfn.MAXIFS(Consolidado!$B$5:$B$1000,Consolidado!$E$5:$E$1000,$B32,Consolidado!$C$5:$C$1000,"Consejo de Administración",Consolidado!$P$5:$P$1000,"X",Consolidado!$H$5:$H$1000,IF($D$9="Todos","&gt;0",$D$9))),"00")&amp;IF($D$9="Todos","/"&amp;RIGHT(YEAR(_xlfn.MAXIFS(Consolidado!$B$5:$B$1000,Consolidado!$E$5:$E$1000,$B32,Consolidado!$C$5:$C$1000,"Consejo de Administración",Consolidado!$P$5:$P$1000,"X",Consolidado!$H$5:$H$1000,IF($D$9="Todos","&gt;0",$D$9))),2),""),""),""),IF(SUMIFS(Consolidado!$AD$5:$AD$1000,Consolidado!$E$5:$E$1000,$B32,Consolidado!$C$5:$C$1000,"Otros",Consolidado!$P$5:$P$1000,"X",Consolidado!$H$5:$H$1000,IF($D$9="Todos","&gt;0",$D$9))&gt;0,"Otros "&amp;TEXT(DAY(_xlfn.MINIFS(Consolidado!$B$5:$B$1000,Consolidado!$E$5:$E$1000,$B32,Consolidado!$C$5:$C$1000,"Otros",Consolidado!$P$5:$P$1000,"X",Consolidado!$H$5:$H$1000,IF($D$9="Todos","&gt;0",$D$9))),"00")&amp;"/"&amp;TEXT(MONTH(_xlfn.MINIFS(Consolidado!$B$5:$B$1000,Consolidado!$E$5:$E$1000,$B32,Consolidado!$C$5:$C$1000,"Otros",Consolidado!$P$5:$P$1000,"X",Consolidado!$H$5:$H$1000,IF($D$9="Todos","&gt;0",$D$9))),"00")&amp;IF($D$9="Todos","/"&amp;RIGHT(YEAR(_xlfn.MINIFS(Consolidado!$B$5:$B$1000,Consolidado!$E$5:$E$1000,$B32,Consolidado!$C$5:$C$1000,"Otros",Consolidado!$P$5:$P$1000,"X",Consolidado!$H$5:$H$1000,IF($D$9="Todos","&gt;0",$D$9))),2),"")&amp;IF(_xlfn.MAXIFS(Consolidado!$B$5:$B$1000,Consolidado!$E$5:$E$1000,$B32,Consolidado!$C$5:$C$1000,"Otros",Consolidado!$P$5:$P$1000,"X",Consolidado!$H$5:$H$1000,IF($D$9="Todos","&gt;0",$D$9))&lt;&gt;_xlfn.MINIFS(Consolidado!$B$5:$B$1000,Consolidado!$E$5:$E$1000,$B32,Consolidado!$C$5:$C$1000,"Otros",Consolidado!$P$5:$P$1000,"X",Consolidado!$H$5:$H$1000,IF($D$9="Todos","&gt;0",$D$9))," y "&amp;TEXT(DAY(_xlfn.MAXIFS(Consolidado!$B$5:$B$1000,Consolidado!$E$5:$E$1000,$B32,Consolidado!$C$5:$C$1000,"Otros",Consolidado!$P$5:$P$1000,"X",Consolidado!$H$5:$H$1000,IF($D$9="Todos","&gt;0",$D$9))),"00")&amp;"/"&amp;TEXT(MONTH(_xlfn.MAXIFS(Consolidado!$B$5:$B$1000,Consolidado!$E$5:$E$1000,$B32,Consolidado!$C$5:$C$1000,"Otros",Consolidado!$P$5:$P$1000,"X",Consolidado!$H$5:$H$1000,IF($D$9="Todos","&gt;0",$D$9))),"00")&amp;IF($D$9="Todos","/"&amp;RIGHT(YEAR(_xlfn.MAXIFS(Consolidado!$B$5:$B$1000,Consolidado!$E$5:$E$1000,$B32,Consolidado!$C$5:$C$1000,"Otros",Consolidado!$P$5:$P$1000,"X",Consolidado!$H$5:$H$1000,IF($D$9="Todos","&gt;0",$D$9))),2),""),""),""))</f>
        <v/>
      </c>
      <c r="S32" s="37" t="str">
        <f aca="false">_xlfn.TEXTJOIN(" +"&amp;CHAR(10),TRUE(),IF(SUMIFS(Consolidado!$AD$5:$AD$1000,Consolidado!$E$5:$E$1000,$B32,Consolidado!$C$5:$C$1000,"Auditoría Interna",Consolidado!$Q$5:$Q$1000,"X",Consolidado!$H$5:$H$1000,IF($D$9="Todos","&gt;0",$D$9))&gt;0,"Interna "&amp;TEXT(DAY(_xlfn.MINIFS(Consolidado!$B$5:$B$1000,Consolidado!$E$5:$E$1000,$B32,Consolidado!$C$5:$C$1000,"Auditoría Interna",Consolidado!$Q$5:$Q$1000,"X",Consolidado!$H$5:$H$1000,IF($D$9="Todos","&gt;0",$D$9))),"00")&amp;"/"&amp;TEXT(MONTH(_xlfn.MINIFS(Consolidado!$B$5:$B$1000,Consolidado!$E$5:$E$1000,$B32,Consolidado!$C$5:$C$1000,"Auditoría Interna",Consolidado!$Q$5:$Q$1000,"X",Consolidado!$H$5:$H$1000,IF($D$9="Todos","&gt;0",$D$9))),"00")&amp;IF($D$9="Todos","/"&amp;RIGHT(YEAR(_xlfn.MINIFS(Consolidado!$B$5:$B$1000,Consolidado!$E$5:$E$1000,$B32,Consolidado!$C$5:$C$1000,"Auditoría Interna",Consolidado!$Q$5:$Q$1000,"X",Consolidado!$H$5:$H$1000,IF($D$9="Todos","&gt;0",$D$9))),2),"")&amp;IF(_xlfn.MAXIFS(Consolidado!$B$5:$B$1000,Consolidado!$E$5:$E$1000,$B32,Consolidado!$C$5:$C$1000,"Auditoría Interna",Consolidado!$Q$5:$Q$1000,"X",Consolidado!$H$5:$H$1000,IF($D$9="Todos","&gt;0",$D$9))&lt;&gt;_xlfn.MINIFS(Consolidado!$B$5:$B$1000,Consolidado!$E$5:$E$1000,$B32,Consolidado!$C$5:$C$1000,"Auditoría Interna",Consolidado!$Q$5:$Q$1000,"X",Consolidado!$H$5:$H$1000,IF($D$9="Todos","&gt;0",$D$9))," y "&amp;TEXT(DAY(_xlfn.MAXIFS(Consolidado!$B$5:$B$1000,Consolidado!$E$5:$E$1000,$B32,Consolidado!$C$5:$C$1000,"Auditoría Interna",Consolidado!$Q$5:$Q$1000,"X",Consolidado!$H$5:$H$1000,IF($D$9="Todos","&gt;0",$D$9))),"00")&amp;"/"&amp;TEXT(MONTH(_xlfn.MAXIFS(Consolidado!$B$5:$B$1000,Consolidado!$E$5:$E$1000,$B32,Consolidado!$C$5:$C$1000,"Auditoría Interna",Consolidado!$Q$5:$Q$1000,"X",Consolidado!$H$5:$H$1000,IF($D$9="Todos","&gt;0",$D$9))),"00")&amp;IF($D$9="Todos","/"&amp;RIGHT(YEAR(_xlfn.MAXIFS(Consolidado!$B$5:$B$1000,Consolidado!$E$5:$E$1000,$B32,Consolidado!$C$5:$C$1000,"Auditoría Interna",Consolidado!$Q$5:$Q$1000,"X",Consolidado!$H$5:$H$1000,IF($D$9="Todos","&gt;0",$D$9))),2),""),""),""),IF(SUMIFS(Consolidado!$AD$5:$AD$1000,Consolidado!$E$5:$E$1000,$B32,Consolidado!$C$5:$C$1000,"Auditoría Externa",Consolidado!$Q$5:$Q$1000,"X",Consolidado!$H$5:$H$1000,IF($D$9="Todos","&gt;0",$D$9))&gt;0,"Externa "&amp;TEXT(DAY(_xlfn.MINIFS(Consolidado!$B$5:$B$1000,Consolidado!$E$5:$E$1000,$B32,Consolidado!$C$5:$C$1000,"Auditoría Externa",Consolidado!$Q$5:$Q$1000,"X",Consolidado!$H$5:$H$1000,IF($D$9="Todos","&gt;0",$D$9))),"00")&amp;"/"&amp;TEXT(MONTH(_xlfn.MINIFS(Consolidado!$B$5:$B$1000,Consolidado!$E$5:$E$1000,$B32,Consolidado!$C$5:$C$1000,"Auditoría Externa",Consolidado!$Q$5:$Q$1000,"X",Consolidado!$H$5:$H$1000,IF($D$9="Todos","&gt;0",$D$9))),"00")&amp;IF($D$9="Todos","/"&amp;RIGHT(YEAR(_xlfn.MINIFS(Consolidado!$B$5:$B$1000,Consolidado!$E$5:$E$1000,$B32,Consolidado!$C$5:$C$1000,"Auditoría Externa",Consolidado!$Q$5:$Q$1000,"X",Consolidado!$H$5:$H$1000,IF($D$9="Todos","&gt;0",$D$9))),2),"")&amp;IF(_xlfn.MAXIFS(Consolidado!$B$5:$B$1000,Consolidado!$E$5:$E$1000,$B32,Consolidado!$C$5:$C$1000,"Auditoría Externa",Consolidado!$Q$5:$Q$1000,"X",Consolidado!$H$5:$H$1000,IF($D$9="Todos","&gt;0",$D$9))&lt;&gt;_xlfn.MINIFS(Consolidado!$B$5:$B$1000,Consolidado!$E$5:$E$1000,$B32,Consolidado!$C$5:$C$1000,"Auditoría Externa",Consolidado!$Q$5:$Q$1000,"X",Consolidado!$H$5:$H$1000,IF($D$9="Todos","&gt;0",$D$9))," y "&amp;TEXT(DAY(_xlfn.MAXIFS(Consolidado!$B$5:$B$1000,Consolidado!$E$5:$E$1000,$B32,Consolidado!$C$5:$C$1000,"Auditoría Externa",Consolidado!$Q$5:$Q$1000,"X",Consolidado!$H$5:$H$1000,IF($D$9="Todos","&gt;0",$D$9))),"00")&amp;"/"&amp;TEXT(MONTH(_xlfn.MAXIFS(Consolidado!$B$5:$B$1000,Consolidado!$E$5:$E$1000,$B32,Consolidado!$C$5:$C$1000,"Auditoría Externa",Consolidado!$Q$5:$Q$1000,"X",Consolidado!$H$5:$H$1000,IF($D$9="Todos","&gt;0",$D$9))),"00")&amp;IF($D$9="Todos","/"&amp;RIGHT(YEAR(_xlfn.MAXIFS(Consolidado!$B$5:$B$1000,Consolidado!$E$5:$E$1000,$B32,Consolidado!$C$5:$C$1000,"Auditoría Externa",Consolidado!$Q$5:$Q$1000,"X",Consolidado!$H$5:$H$1000,IF($D$9="Todos","&gt;0",$D$9))),2),""),""),""),IF(SUMIFS(Consolidado!$AD$5:$AD$1000,Consolidado!$E$5:$E$1000,$B32,Consolidado!$C$5:$C$1000,"SSF",Consolidado!$Q$5:$Q$1000,"X",Consolidado!$H$5:$H$1000,IF($D$9="Todos","&gt;0",$D$9))&gt;0,"SSF "&amp;TEXT(DAY(_xlfn.MINIFS(Consolidado!$B$5:$B$1000,Consolidado!$E$5:$E$1000,$B32,Consolidado!$C$5:$C$1000,"SSF",Consolidado!$Q$5:$Q$1000,"X",Consolidado!$H$5:$H$1000,IF($D$9="Todos","&gt;0",$D$9))),"00")&amp;"/"&amp;TEXT(MONTH(_xlfn.MINIFS(Consolidado!$B$5:$B$1000,Consolidado!$E$5:$E$1000,$B32,Consolidado!$C$5:$C$1000,"SSF",Consolidado!$Q$5:$Q$1000,"X",Consolidado!$H$5:$H$1000,IF($D$9="Todos","&gt;0",$D$9))),"00")&amp;IF($D$9="Todos","/"&amp;RIGHT(YEAR(_xlfn.MINIFS(Consolidado!$B$5:$B$1000,Consolidado!$E$5:$E$1000,$B32,Consolidado!$C$5:$C$1000,"SSF",Consolidado!$Q$5:$Q$1000,"X",Consolidado!$H$5:$H$1000,IF($D$9="Todos","&gt;0",$D$9))),2),"")&amp;IF(_xlfn.MAXIFS(Consolidado!$B$5:$B$1000,Consolidado!$E$5:$E$1000,$B32,Consolidado!$C$5:$C$1000,"SSF",Consolidado!$Q$5:$Q$1000,"X",Consolidado!$H$5:$H$1000,IF($D$9="Todos","&gt;0",$D$9))&lt;&gt;_xlfn.MINIFS(Consolidado!$B$5:$B$1000,Consolidado!$E$5:$E$1000,$B32,Consolidado!$C$5:$C$1000,"SSF",Consolidado!$Q$5:$Q$1000,"X",Consolidado!$H$5:$H$1000,IF($D$9="Todos","&gt;0",$D$9))," y "&amp;TEXT(DAY(_xlfn.MAXIFS(Consolidado!$B$5:$B$1000,Consolidado!$E$5:$E$1000,$B32,Consolidado!$C$5:$C$1000,"SSF",Consolidado!$Q$5:$Q$1000,"X",Consolidado!$H$5:$H$1000,IF($D$9="Todos","&gt;0",$D$9))),"00")&amp;"/"&amp;TEXT(MONTH(_xlfn.MAXIFS(Consolidado!$B$5:$B$1000,Consolidado!$E$5:$E$1000,$B32,Consolidado!$C$5:$C$1000,"SSF",Consolidado!$Q$5:$Q$1000,"X",Consolidado!$H$5:$H$1000,IF($D$9="Todos","&gt;0",$D$9))),"00")&amp;IF($D$9="Todos","/"&amp;RIGHT(YEAR(_xlfn.MAXIFS(Consolidado!$B$5:$B$1000,Consolidado!$E$5:$E$1000,$B32,Consolidado!$C$5:$C$1000,"SSF",Consolidado!$Q$5:$Q$1000,"X",Consolidado!$H$5:$H$1000,IF($D$9="Todos","&gt;0",$D$9))),2),""),""),""),IF(SUMIFS(Consolidado!$AD$5:$AD$1000,Consolidado!$E$5:$E$1000,$B32,Consolidado!$C$5:$C$1000,"Comité de Supervisión",Consolidado!$Q$5:$Q$1000,"X",Consolidado!$H$5:$H$1000,IF($D$9="Todos","&gt;0",$D$9))&gt;0,"Comité Sup. "&amp;TEXT(DAY(_xlfn.MINIFS(Consolidado!$B$5:$B$1000,Consolidado!$E$5:$E$1000,$B32,Consolidado!$C$5:$C$1000,"Comité de Supervisión",Consolidado!$Q$5:$Q$1000,"X",Consolidado!$H$5:$H$1000,IF($D$9="Todos","&gt;0",$D$9))),"00")&amp;"/"&amp;TEXT(MONTH(_xlfn.MINIFS(Consolidado!$B$5:$B$1000,Consolidado!$E$5:$E$1000,$B32,Consolidado!$C$5:$C$1000,"Comité de Supervisión",Consolidado!$Q$5:$Q$1000,"X",Consolidado!$H$5:$H$1000,IF($D$9="Todos","&gt;0",$D$9))),"00")&amp;IF($D$9="Todos","/"&amp;RIGHT(YEAR(_xlfn.MINIFS(Consolidado!$B$5:$B$1000,Consolidado!$E$5:$E$1000,$B32,Consolidado!$C$5:$C$1000,"Comité de Supervisión",Consolidado!$Q$5:$Q$1000,"X",Consolidado!$H$5:$H$1000,IF($D$9="Todos","&gt;0",$D$9))),2),"")&amp;IF(_xlfn.MAXIFS(Consolidado!$B$5:$B$1000,Consolidado!$E$5:$E$1000,$B32,Consolidado!$C$5:$C$1000,"Comité de Supervisión",Consolidado!$Q$5:$Q$1000,"X",Consolidado!$H$5:$H$1000,IF($D$9="Todos","&gt;0",$D$9))&lt;&gt;_xlfn.MINIFS(Consolidado!$B$5:$B$1000,Consolidado!$E$5:$E$1000,$B32,Consolidado!$C$5:$C$1000,"Comité de Supervisión",Consolidado!$Q$5:$Q$1000,"X",Consolidado!$H$5:$H$1000,IF($D$9="Todos","&gt;0",$D$9))," y "&amp;TEXT(DAY(_xlfn.MAXIFS(Consolidado!$B$5:$B$1000,Consolidado!$E$5:$E$1000,$B32,Consolidado!$C$5:$C$1000,"Comité de Supervisión",Consolidado!$Q$5:$Q$1000,"X",Consolidado!$H$5:$H$1000,IF($D$9="Todos","&gt;0",$D$9))),"00")&amp;"/"&amp;TEXT(MONTH(_xlfn.MAXIFS(Consolidado!$B$5:$B$1000,Consolidado!$E$5:$E$1000,$B32,Consolidado!$C$5:$C$1000,"Comité de Supervisión",Consolidado!$Q$5:$Q$1000,"X",Consolidado!$H$5:$H$1000,IF($D$9="Todos","&gt;0",$D$9))),"00")&amp;IF($D$9="Todos","/"&amp;RIGHT(YEAR(_xlfn.MAXIFS(Consolidado!$B$5:$B$1000,Consolidado!$E$5:$E$1000,$B32,Consolidado!$C$5:$C$1000,"Comité de Supervisión",Consolidado!$Q$5:$Q$1000,"X",Consolidado!$H$5:$H$1000,IF($D$9="Todos","&gt;0",$D$9))),2),""),""),""),IF(SUMIFS(Consolidado!$AD$5:$AD$1000,Consolidado!$E$5:$E$1000,$B32,Consolidado!$C$5:$C$1000,"Consejo de Administración",Consolidado!$Q$5:$Q$1000,"X",Consolidado!$H$5:$H$1000,IF($D$9="Todos","&gt;0",$D$9))&gt;0,"Consejo "&amp;TEXT(DAY(_xlfn.MINIFS(Consolidado!$B$5:$B$1000,Consolidado!$E$5:$E$1000,$B32,Consolidado!$C$5:$C$1000,"Consejo de Administración",Consolidado!$Q$5:$Q$1000,"X",Consolidado!$H$5:$H$1000,IF($D$9="Todos","&gt;0",$D$9))),"00")&amp;"/"&amp;TEXT(MONTH(_xlfn.MINIFS(Consolidado!$B$5:$B$1000,Consolidado!$E$5:$E$1000,$B32,Consolidado!$C$5:$C$1000,"Consejo de Administración",Consolidado!$Q$5:$Q$1000,"X",Consolidado!$H$5:$H$1000,IF($D$9="Todos","&gt;0",$D$9))),"00")&amp;IF($D$9="Todos","/"&amp;RIGHT(YEAR(_xlfn.MINIFS(Consolidado!$B$5:$B$1000,Consolidado!$E$5:$E$1000,$B32,Consolidado!$C$5:$C$1000,"Consejo de Administración",Consolidado!$Q$5:$Q$1000,"X",Consolidado!$H$5:$H$1000,IF($D$9="Todos","&gt;0",$D$9))),2),"")&amp;IF(_xlfn.MAXIFS(Consolidado!$B$5:$B$1000,Consolidado!$E$5:$E$1000,$B32,Consolidado!$C$5:$C$1000,"Consejo de Administración",Consolidado!$Q$5:$Q$1000,"X",Consolidado!$H$5:$H$1000,IF($D$9="Todos","&gt;0",$D$9))&lt;&gt;_xlfn.MINIFS(Consolidado!$B$5:$B$1000,Consolidado!$E$5:$E$1000,$B32,Consolidado!$C$5:$C$1000,"Consejo de Administración",Consolidado!$Q$5:$Q$1000,"X",Consolidado!$H$5:$H$1000,IF($D$9="Todos","&gt;0",$D$9))," y "&amp;TEXT(DAY(_xlfn.MAXIFS(Consolidado!$B$5:$B$1000,Consolidado!$E$5:$E$1000,$B32,Consolidado!$C$5:$C$1000,"Consejo de Administración",Consolidado!$Q$5:$Q$1000,"X",Consolidado!$H$5:$H$1000,IF($D$9="Todos","&gt;0",$D$9))),"00")&amp;"/"&amp;TEXT(MONTH(_xlfn.MAXIFS(Consolidado!$B$5:$B$1000,Consolidado!$E$5:$E$1000,$B32,Consolidado!$C$5:$C$1000,"Consejo de Administración",Consolidado!$Q$5:$Q$1000,"X",Consolidado!$H$5:$H$1000,IF($D$9="Todos","&gt;0",$D$9))),"00")&amp;IF($D$9="Todos","/"&amp;RIGHT(YEAR(_xlfn.MAXIFS(Consolidado!$B$5:$B$1000,Consolidado!$E$5:$E$1000,$B32,Consolidado!$C$5:$C$1000,"Consejo de Administración",Consolidado!$Q$5:$Q$1000,"X",Consolidado!$H$5:$H$1000,IF($D$9="Todos","&gt;0",$D$9))),2),""),""),""),IF(SUMIFS(Consolidado!$AD$5:$AD$1000,Consolidado!$E$5:$E$1000,$B32,Consolidado!$C$5:$C$1000,"Otros",Consolidado!$Q$5:$Q$1000,"X",Consolidado!$H$5:$H$1000,IF($D$9="Todos","&gt;0",$D$9))&gt;0,"Otros "&amp;TEXT(DAY(_xlfn.MINIFS(Consolidado!$B$5:$B$1000,Consolidado!$E$5:$E$1000,$B32,Consolidado!$C$5:$C$1000,"Otros",Consolidado!$Q$5:$Q$1000,"X",Consolidado!$H$5:$H$1000,IF($D$9="Todos","&gt;0",$D$9))),"00")&amp;"/"&amp;TEXT(MONTH(_xlfn.MINIFS(Consolidado!$B$5:$B$1000,Consolidado!$E$5:$E$1000,$B32,Consolidado!$C$5:$C$1000,"Otros",Consolidado!$Q$5:$Q$1000,"X",Consolidado!$H$5:$H$1000,IF($D$9="Todos","&gt;0",$D$9))),"00")&amp;IF($D$9="Todos","/"&amp;RIGHT(YEAR(_xlfn.MINIFS(Consolidado!$B$5:$B$1000,Consolidado!$E$5:$E$1000,$B32,Consolidado!$C$5:$C$1000,"Otros",Consolidado!$Q$5:$Q$1000,"X",Consolidado!$H$5:$H$1000,IF($D$9="Todos","&gt;0",$D$9))),2),"")&amp;IF(_xlfn.MAXIFS(Consolidado!$B$5:$B$1000,Consolidado!$E$5:$E$1000,$B32,Consolidado!$C$5:$C$1000,"Otros",Consolidado!$Q$5:$Q$1000,"X",Consolidado!$H$5:$H$1000,IF($D$9="Todos","&gt;0",$D$9))&lt;&gt;_xlfn.MINIFS(Consolidado!$B$5:$B$1000,Consolidado!$E$5:$E$1000,$B32,Consolidado!$C$5:$C$1000,"Otros",Consolidado!$Q$5:$Q$1000,"X",Consolidado!$H$5:$H$1000,IF($D$9="Todos","&gt;0",$D$9))," y "&amp;TEXT(DAY(_xlfn.MAXIFS(Consolidado!$B$5:$B$1000,Consolidado!$E$5:$E$1000,$B32,Consolidado!$C$5:$C$1000,"Otros",Consolidado!$Q$5:$Q$1000,"X",Consolidado!$H$5:$H$1000,IF($D$9="Todos","&gt;0",$D$9))),"00")&amp;"/"&amp;TEXT(MONTH(_xlfn.MAXIFS(Consolidado!$B$5:$B$1000,Consolidado!$E$5:$E$1000,$B32,Consolidado!$C$5:$C$1000,"Otros",Consolidado!$Q$5:$Q$1000,"X",Consolidado!$H$5:$H$1000,IF($D$9="Todos","&gt;0",$D$9))),"00")&amp;IF($D$9="Todos","/"&amp;RIGHT(YEAR(_xlfn.MAXIFS(Consolidado!$B$5:$B$1000,Consolidado!$E$5:$E$1000,$B32,Consolidado!$C$5:$C$1000,"Otros",Consolidado!$Q$5:$Q$1000,"X",Consolidado!$H$5:$H$1000,IF($D$9="Todos","&gt;0",$D$9))),2),""),""),""))</f>
        <v>SSF 07/09</v>
      </c>
      <c r="T32" s="37" t="str">
        <f aca="false">_xlfn.TEXTJOIN(" +"&amp;CHAR(10),TRUE(),IF(SUMIFS(Consolidado!$AD$5:$AD$1000,Consolidado!$E$5:$E$1000,$B32,Consolidado!$C$5:$C$1000,"Auditoría Interna",Consolidado!$R$5:$R$1000,"X",Consolidado!$H$5:$H$1000,IF($D$9="Todos","&gt;0",$D$9))&gt;0,"Interna "&amp;TEXT(DAY(_xlfn.MINIFS(Consolidado!$B$5:$B$1000,Consolidado!$E$5:$E$1000,$B32,Consolidado!$C$5:$C$1000,"Auditoría Interna",Consolidado!$R$5:$R$1000,"X",Consolidado!$H$5:$H$1000,IF($D$9="Todos","&gt;0",$D$9))),"00")&amp;"/"&amp;TEXT(MONTH(_xlfn.MINIFS(Consolidado!$B$5:$B$1000,Consolidado!$E$5:$E$1000,$B32,Consolidado!$C$5:$C$1000,"Auditoría Interna",Consolidado!$R$5:$R$1000,"X",Consolidado!$H$5:$H$1000,IF($D$9="Todos","&gt;0",$D$9))),"00")&amp;IF($D$9="Todos","/"&amp;RIGHT(YEAR(_xlfn.MINIFS(Consolidado!$B$5:$B$1000,Consolidado!$E$5:$E$1000,$B32,Consolidado!$C$5:$C$1000,"Auditoría Interna",Consolidado!$R$5:$R$1000,"X",Consolidado!$H$5:$H$1000,IF($D$9="Todos","&gt;0",$D$9))),2),"")&amp;IF(_xlfn.MAXIFS(Consolidado!$B$5:$B$1000,Consolidado!$E$5:$E$1000,$B32,Consolidado!$C$5:$C$1000,"Auditoría Interna",Consolidado!$R$5:$R$1000,"X",Consolidado!$H$5:$H$1000,IF($D$9="Todos","&gt;0",$D$9))&lt;&gt;_xlfn.MINIFS(Consolidado!$B$5:$B$1000,Consolidado!$E$5:$E$1000,$B32,Consolidado!$C$5:$C$1000,"Auditoría Interna",Consolidado!$R$5:$R$1000,"X",Consolidado!$H$5:$H$1000,IF($D$9="Todos","&gt;0",$D$9))," y "&amp;TEXT(DAY(_xlfn.MAXIFS(Consolidado!$B$5:$B$1000,Consolidado!$E$5:$E$1000,$B32,Consolidado!$C$5:$C$1000,"Auditoría Interna",Consolidado!$R$5:$R$1000,"X",Consolidado!$H$5:$H$1000,IF($D$9="Todos","&gt;0",$D$9))),"00")&amp;"/"&amp;TEXT(MONTH(_xlfn.MAXIFS(Consolidado!$B$5:$B$1000,Consolidado!$E$5:$E$1000,$B32,Consolidado!$C$5:$C$1000,"Auditoría Interna",Consolidado!$R$5:$R$1000,"X",Consolidado!$H$5:$H$1000,IF($D$9="Todos","&gt;0",$D$9))),"00")&amp;IF($D$9="Todos","/"&amp;RIGHT(YEAR(_xlfn.MAXIFS(Consolidado!$B$5:$B$1000,Consolidado!$E$5:$E$1000,$B32,Consolidado!$C$5:$C$1000,"Auditoría Interna",Consolidado!$R$5:$R$1000,"X",Consolidado!$H$5:$H$1000,IF($D$9="Todos","&gt;0",$D$9))),2),""),""),""),IF(SUMIFS(Consolidado!$AD$5:$AD$1000,Consolidado!$E$5:$E$1000,$B32,Consolidado!$C$5:$C$1000,"Auditoría Externa",Consolidado!$R$5:$R$1000,"X",Consolidado!$H$5:$H$1000,IF($D$9="Todos","&gt;0",$D$9))&gt;0,"Externa "&amp;TEXT(DAY(_xlfn.MINIFS(Consolidado!$B$5:$B$1000,Consolidado!$E$5:$E$1000,$B32,Consolidado!$C$5:$C$1000,"Auditoría Externa",Consolidado!$R$5:$R$1000,"X",Consolidado!$H$5:$H$1000,IF($D$9="Todos","&gt;0",$D$9))),"00")&amp;"/"&amp;TEXT(MONTH(_xlfn.MINIFS(Consolidado!$B$5:$B$1000,Consolidado!$E$5:$E$1000,$B32,Consolidado!$C$5:$C$1000,"Auditoría Externa",Consolidado!$R$5:$R$1000,"X",Consolidado!$H$5:$H$1000,IF($D$9="Todos","&gt;0",$D$9))),"00")&amp;IF($D$9="Todos","/"&amp;RIGHT(YEAR(_xlfn.MINIFS(Consolidado!$B$5:$B$1000,Consolidado!$E$5:$E$1000,$B32,Consolidado!$C$5:$C$1000,"Auditoría Externa",Consolidado!$R$5:$R$1000,"X",Consolidado!$H$5:$H$1000,IF($D$9="Todos","&gt;0",$D$9))),2),"")&amp;IF(_xlfn.MAXIFS(Consolidado!$B$5:$B$1000,Consolidado!$E$5:$E$1000,$B32,Consolidado!$C$5:$C$1000,"Auditoría Externa",Consolidado!$R$5:$R$1000,"X",Consolidado!$H$5:$H$1000,IF($D$9="Todos","&gt;0",$D$9))&lt;&gt;_xlfn.MINIFS(Consolidado!$B$5:$B$1000,Consolidado!$E$5:$E$1000,$B32,Consolidado!$C$5:$C$1000,"Auditoría Externa",Consolidado!$R$5:$R$1000,"X",Consolidado!$H$5:$H$1000,IF($D$9="Todos","&gt;0",$D$9))," y "&amp;TEXT(DAY(_xlfn.MAXIFS(Consolidado!$B$5:$B$1000,Consolidado!$E$5:$E$1000,$B32,Consolidado!$C$5:$C$1000,"Auditoría Externa",Consolidado!$R$5:$R$1000,"X",Consolidado!$H$5:$H$1000,IF($D$9="Todos","&gt;0",$D$9))),"00")&amp;"/"&amp;TEXT(MONTH(_xlfn.MAXIFS(Consolidado!$B$5:$B$1000,Consolidado!$E$5:$E$1000,$B32,Consolidado!$C$5:$C$1000,"Auditoría Externa",Consolidado!$R$5:$R$1000,"X",Consolidado!$H$5:$H$1000,IF($D$9="Todos","&gt;0",$D$9))),"00")&amp;IF($D$9="Todos","/"&amp;RIGHT(YEAR(_xlfn.MAXIFS(Consolidado!$B$5:$B$1000,Consolidado!$E$5:$E$1000,$B32,Consolidado!$C$5:$C$1000,"Auditoría Externa",Consolidado!$R$5:$R$1000,"X",Consolidado!$H$5:$H$1000,IF($D$9="Todos","&gt;0",$D$9))),2),""),""),""),IF(SUMIFS(Consolidado!$AD$5:$AD$1000,Consolidado!$E$5:$E$1000,$B32,Consolidado!$C$5:$C$1000,"SSF",Consolidado!$R$5:$R$1000,"X",Consolidado!$H$5:$H$1000,IF($D$9="Todos","&gt;0",$D$9))&gt;0,"SSF "&amp;TEXT(DAY(_xlfn.MINIFS(Consolidado!$B$5:$B$1000,Consolidado!$E$5:$E$1000,$B32,Consolidado!$C$5:$C$1000,"SSF",Consolidado!$R$5:$R$1000,"X",Consolidado!$H$5:$H$1000,IF($D$9="Todos","&gt;0",$D$9))),"00")&amp;"/"&amp;TEXT(MONTH(_xlfn.MINIFS(Consolidado!$B$5:$B$1000,Consolidado!$E$5:$E$1000,$B32,Consolidado!$C$5:$C$1000,"SSF",Consolidado!$R$5:$R$1000,"X",Consolidado!$H$5:$H$1000,IF($D$9="Todos","&gt;0",$D$9))),"00")&amp;IF($D$9="Todos","/"&amp;RIGHT(YEAR(_xlfn.MINIFS(Consolidado!$B$5:$B$1000,Consolidado!$E$5:$E$1000,$B32,Consolidado!$C$5:$C$1000,"SSF",Consolidado!$R$5:$R$1000,"X",Consolidado!$H$5:$H$1000,IF($D$9="Todos","&gt;0",$D$9))),2),"")&amp;IF(_xlfn.MAXIFS(Consolidado!$B$5:$B$1000,Consolidado!$E$5:$E$1000,$B32,Consolidado!$C$5:$C$1000,"SSF",Consolidado!$R$5:$R$1000,"X",Consolidado!$H$5:$H$1000,IF($D$9="Todos","&gt;0",$D$9))&lt;&gt;_xlfn.MINIFS(Consolidado!$B$5:$B$1000,Consolidado!$E$5:$E$1000,$B32,Consolidado!$C$5:$C$1000,"SSF",Consolidado!$R$5:$R$1000,"X",Consolidado!$H$5:$H$1000,IF($D$9="Todos","&gt;0",$D$9))," y "&amp;TEXT(DAY(_xlfn.MAXIFS(Consolidado!$B$5:$B$1000,Consolidado!$E$5:$E$1000,$B32,Consolidado!$C$5:$C$1000,"SSF",Consolidado!$R$5:$R$1000,"X",Consolidado!$H$5:$H$1000,IF($D$9="Todos","&gt;0",$D$9))),"00")&amp;"/"&amp;TEXT(MONTH(_xlfn.MAXIFS(Consolidado!$B$5:$B$1000,Consolidado!$E$5:$E$1000,$B32,Consolidado!$C$5:$C$1000,"SSF",Consolidado!$R$5:$R$1000,"X",Consolidado!$H$5:$H$1000,IF($D$9="Todos","&gt;0",$D$9))),"00")&amp;IF($D$9="Todos","/"&amp;RIGHT(YEAR(_xlfn.MAXIFS(Consolidado!$B$5:$B$1000,Consolidado!$E$5:$E$1000,$B32,Consolidado!$C$5:$C$1000,"SSF",Consolidado!$R$5:$R$1000,"X",Consolidado!$H$5:$H$1000,IF($D$9="Todos","&gt;0",$D$9))),2),""),""),""),IF(SUMIFS(Consolidado!$AD$5:$AD$1000,Consolidado!$E$5:$E$1000,$B32,Consolidado!$C$5:$C$1000,"Comité de Supervisión",Consolidado!$R$5:$R$1000,"X",Consolidado!$H$5:$H$1000,IF($D$9="Todos","&gt;0",$D$9))&gt;0,"Comité Sup. "&amp;TEXT(DAY(_xlfn.MINIFS(Consolidado!$B$5:$B$1000,Consolidado!$E$5:$E$1000,$B32,Consolidado!$C$5:$C$1000,"Comité de Supervisión",Consolidado!$R$5:$R$1000,"X",Consolidado!$H$5:$H$1000,IF($D$9="Todos","&gt;0",$D$9))),"00")&amp;"/"&amp;TEXT(MONTH(_xlfn.MINIFS(Consolidado!$B$5:$B$1000,Consolidado!$E$5:$E$1000,$B32,Consolidado!$C$5:$C$1000,"Comité de Supervisión",Consolidado!$R$5:$R$1000,"X",Consolidado!$H$5:$H$1000,IF($D$9="Todos","&gt;0",$D$9))),"00")&amp;IF($D$9="Todos","/"&amp;RIGHT(YEAR(_xlfn.MINIFS(Consolidado!$B$5:$B$1000,Consolidado!$E$5:$E$1000,$B32,Consolidado!$C$5:$C$1000,"Comité de Supervisión",Consolidado!$R$5:$R$1000,"X",Consolidado!$H$5:$H$1000,IF($D$9="Todos","&gt;0",$D$9))),2),"")&amp;IF(_xlfn.MAXIFS(Consolidado!$B$5:$B$1000,Consolidado!$E$5:$E$1000,$B32,Consolidado!$C$5:$C$1000,"Comité de Supervisión",Consolidado!$R$5:$R$1000,"X",Consolidado!$H$5:$H$1000,IF($D$9="Todos","&gt;0",$D$9))&lt;&gt;_xlfn.MINIFS(Consolidado!$B$5:$B$1000,Consolidado!$E$5:$E$1000,$B32,Consolidado!$C$5:$C$1000,"Comité de Supervisión",Consolidado!$R$5:$R$1000,"X",Consolidado!$H$5:$H$1000,IF($D$9="Todos","&gt;0",$D$9))," y "&amp;TEXT(DAY(_xlfn.MAXIFS(Consolidado!$B$5:$B$1000,Consolidado!$E$5:$E$1000,$B32,Consolidado!$C$5:$C$1000,"Comité de Supervisión",Consolidado!$R$5:$R$1000,"X",Consolidado!$H$5:$H$1000,IF($D$9="Todos","&gt;0",$D$9))),"00")&amp;"/"&amp;TEXT(MONTH(_xlfn.MAXIFS(Consolidado!$B$5:$B$1000,Consolidado!$E$5:$E$1000,$B32,Consolidado!$C$5:$C$1000,"Comité de Supervisión",Consolidado!$R$5:$R$1000,"X",Consolidado!$H$5:$H$1000,IF($D$9="Todos","&gt;0",$D$9))),"00")&amp;IF($D$9="Todos","/"&amp;RIGHT(YEAR(_xlfn.MAXIFS(Consolidado!$B$5:$B$1000,Consolidado!$E$5:$E$1000,$B32,Consolidado!$C$5:$C$1000,"Comité de Supervisión",Consolidado!$R$5:$R$1000,"X",Consolidado!$H$5:$H$1000,IF($D$9="Todos","&gt;0",$D$9))),2),""),""),""),IF(SUMIFS(Consolidado!$AD$5:$AD$1000,Consolidado!$E$5:$E$1000,$B32,Consolidado!$C$5:$C$1000,"Consejo de Administración",Consolidado!$R$5:$R$1000,"X",Consolidado!$H$5:$H$1000,IF($D$9="Todos","&gt;0",$D$9))&gt;0,"Consejo "&amp;TEXT(DAY(_xlfn.MINIFS(Consolidado!$B$5:$B$1000,Consolidado!$E$5:$E$1000,$B32,Consolidado!$C$5:$C$1000,"Consejo de Administración",Consolidado!$R$5:$R$1000,"X",Consolidado!$H$5:$H$1000,IF($D$9="Todos","&gt;0",$D$9))),"00")&amp;"/"&amp;TEXT(MONTH(_xlfn.MINIFS(Consolidado!$B$5:$B$1000,Consolidado!$E$5:$E$1000,$B32,Consolidado!$C$5:$C$1000,"Consejo de Administración",Consolidado!$R$5:$R$1000,"X",Consolidado!$H$5:$H$1000,IF($D$9="Todos","&gt;0",$D$9))),"00")&amp;IF($D$9="Todos","/"&amp;RIGHT(YEAR(_xlfn.MINIFS(Consolidado!$B$5:$B$1000,Consolidado!$E$5:$E$1000,$B32,Consolidado!$C$5:$C$1000,"Consejo de Administración",Consolidado!$R$5:$R$1000,"X",Consolidado!$H$5:$H$1000,IF($D$9="Todos","&gt;0",$D$9))),2),"")&amp;IF(_xlfn.MAXIFS(Consolidado!$B$5:$B$1000,Consolidado!$E$5:$E$1000,$B32,Consolidado!$C$5:$C$1000,"Consejo de Administración",Consolidado!$R$5:$R$1000,"X",Consolidado!$H$5:$H$1000,IF($D$9="Todos","&gt;0",$D$9))&lt;&gt;_xlfn.MINIFS(Consolidado!$B$5:$B$1000,Consolidado!$E$5:$E$1000,$B32,Consolidado!$C$5:$C$1000,"Consejo de Administración",Consolidado!$R$5:$R$1000,"X",Consolidado!$H$5:$H$1000,IF($D$9="Todos","&gt;0",$D$9))," y "&amp;TEXT(DAY(_xlfn.MAXIFS(Consolidado!$B$5:$B$1000,Consolidado!$E$5:$E$1000,$B32,Consolidado!$C$5:$C$1000,"Consejo de Administración",Consolidado!$R$5:$R$1000,"X",Consolidado!$H$5:$H$1000,IF($D$9="Todos","&gt;0",$D$9))),"00")&amp;"/"&amp;TEXT(MONTH(_xlfn.MAXIFS(Consolidado!$B$5:$B$1000,Consolidado!$E$5:$E$1000,$B32,Consolidado!$C$5:$C$1000,"Consejo de Administración",Consolidado!$R$5:$R$1000,"X",Consolidado!$H$5:$H$1000,IF($D$9="Todos","&gt;0",$D$9))),"00")&amp;IF($D$9="Todos","/"&amp;RIGHT(YEAR(_xlfn.MAXIFS(Consolidado!$B$5:$B$1000,Consolidado!$E$5:$E$1000,$B32,Consolidado!$C$5:$C$1000,"Consejo de Administración",Consolidado!$R$5:$R$1000,"X",Consolidado!$H$5:$H$1000,IF($D$9="Todos","&gt;0",$D$9))),2),""),""),""),IF(SUMIFS(Consolidado!$AD$5:$AD$1000,Consolidado!$E$5:$E$1000,$B32,Consolidado!$C$5:$C$1000,"Otros",Consolidado!$R$5:$R$1000,"X",Consolidado!$H$5:$H$1000,IF($D$9="Todos","&gt;0",$D$9))&gt;0,"Otros "&amp;TEXT(DAY(_xlfn.MINIFS(Consolidado!$B$5:$B$1000,Consolidado!$E$5:$E$1000,$B32,Consolidado!$C$5:$C$1000,"Otros",Consolidado!$R$5:$R$1000,"X",Consolidado!$H$5:$H$1000,IF($D$9="Todos","&gt;0",$D$9))),"00")&amp;"/"&amp;TEXT(MONTH(_xlfn.MINIFS(Consolidado!$B$5:$B$1000,Consolidado!$E$5:$E$1000,$B32,Consolidado!$C$5:$C$1000,"Otros",Consolidado!$R$5:$R$1000,"X",Consolidado!$H$5:$H$1000,IF($D$9="Todos","&gt;0",$D$9))),"00")&amp;IF($D$9="Todos","/"&amp;RIGHT(YEAR(_xlfn.MINIFS(Consolidado!$B$5:$B$1000,Consolidado!$E$5:$E$1000,$B32,Consolidado!$C$5:$C$1000,"Otros",Consolidado!$R$5:$R$1000,"X",Consolidado!$H$5:$H$1000,IF($D$9="Todos","&gt;0",$D$9))),2),"")&amp;IF(_xlfn.MAXIFS(Consolidado!$B$5:$B$1000,Consolidado!$E$5:$E$1000,$B32,Consolidado!$C$5:$C$1000,"Otros",Consolidado!$R$5:$R$1000,"X",Consolidado!$H$5:$H$1000,IF($D$9="Todos","&gt;0",$D$9))&lt;&gt;_xlfn.MINIFS(Consolidado!$B$5:$B$1000,Consolidado!$E$5:$E$1000,$B32,Consolidado!$C$5:$C$1000,"Otros",Consolidado!$R$5:$R$1000,"X",Consolidado!$H$5:$H$1000,IF($D$9="Todos","&gt;0",$D$9))," y "&amp;TEXT(DAY(_xlfn.MAXIFS(Consolidado!$B$5:$B$1000,Consolidado!$E$5:$E$1000,$B32,Consolidado!$C$5:$C$1000,"Otros",Consolidado!$R$5:$R$1000,"X",Consolidado!$H$5:$H$1000,IF($D$9="Todos","&gt;0",$D$9))),"00")&amp;"/"&amp;TEXT(MONTH(_xlfn.MAXIFS(Consolidado!$B$5:$B$1000,Consolidado!$E$5:$E$1000,$B32,Consolidado!$C$5:$C$1000,"Otros",Consolidado!$R$5:$R$1000,"X",Consolidado!$H$5:$H$1000,IF($D$9="Todos","&gt;0",$D$9))),"00")&amp;IF($D$9="Todos","/"&amp;RIGHT(YEAR(_xlfn.MAXIFS(Consolidado!$B$5:$B$1000,Consolidado!$E$5:$E$1000,$B32,Consolidado!$C$5:$C$1000,"Otros",Consolidado!$R$5:$R$1000,"X",Consolidado!$H$5:$H$1000,IF($D$9="Todos","&gt;0",$D$9))),2),""),""),""))</f>
        <v/>
      </c>
      <c r="U32" s="37" t="str">
        <f aca="false">_xlfn.TEXTJOIN(" +"&amp;CHAR(10),TRUE(),IF(SUMIFS(Consolidado!$AD$5:$AD$1000,Consolidado!$E$5:$E$1000,$B32,Consolidado!$C$5:$C$1000,"Auditoría Interna",Consolidado!$S$5:$S$1000,"X",Consolidado!$H$5:$H$1000,IF($D$9="Todos","&gt;0",$D$9))&gt;0,"Interna "&amp;TEXT(DAY(_xlfn.MINIFS(Consolidado!$B$5:$B$1000,Consolidado!$E$5:$E$1000,$B32,Consolidado!$C$5:$C$1000,"Auditoría Interna",Consolidado!$S$5:$S$1000,"X",Consolidado!$H$5:$H$1000,IF($D$9="Todos","&gt;0",$D$9))),"00")&amp;"/"&amp;TEXT(MONTH(_xlfn.MINIFS(Consolidado!$B$5:$B$1000,Consolidado!$E$5:$E$1000,$B32,Consolidado!$C$5:$C$1000,"Auditoría Interna",Consolidado!$S$5:$S$1000,"X",Consolidado!$H$5:$H$1000,IF($D$9="Todos","&gt;0",$D$9))),"00")&amp;IF($D$9="Todos","/"&amp;RIGHT(YEAR(_xlfn.MINIFS(Consolidado!$B$5:$B$1000,Consolidado!$E$5:$E$1000,$B32,Consolidado!$C$5:$C$1000,"Auditoría Interna",Consolidado!$S$5:$S$1000,"X",Consolidado!$H$5:$H$1000,IF($D$9="Todos","&gt;0",$D$9))),2),"")&amp;IF(_xlfn.MAXIFS(Consolidado!$B$5:$B$1000,Consolidado!$E$5:$E$1000,$B32,Consolidado!$C$5:$C$1000,"Auditoría Interna",Consolidado!$S$5:$S$1000,"X",Consolidado!$H$5:$H$1000,IF($D$9="Todos","&gt;0",$D$9))&lt;&gt;_xlfn.MINIFS(Consolidado!$B$5:$B$1000,Consolidado!$E$5:$E$1000,$B32,Consolidado!$C$5:$C$1000,"Auditoría Interna",Consolidado!$S$5:$S$1000,"X",Consolidado!$H$5:$H$1000,IF($D$9="Todos","&gt;0",$D$9))," y "&amp;TEXT(DAY(_xlfn.MAXIFS(Consolidado!$B$5:$B$1000,Consolidado!$E$5:$E$1000,$B32,Consolidado!$C$5:$C$1000,"Auditoría Interna",Consolidado!$S$5:$S$1000,"X",Consolidado!$H$5:$H$1000,IF($D$9="Todos","&gt;0",$D$9))),"00")&amp;"/"&amp;TEXT(MONTH(_xlfn.MAXIFS(Consolidado!$B$5:$B$1000,Consolidado!$E$5:$E$1000,$B32,Consolidado!$C$5:$C$1000,"Auditoría Interna",Consolidado!$S$5:$S$1000,"X",Consolidado!$H$5:$H$1000,IF($D$9="Todos","&gt;0",$D$9))),"00")&amp;IF($D$9="Todos","/"&amp;RIGHT(YEAR(_xlfn.MAXIFS(Consolidado!$B$5:$B$1000,Consolidado!$E$5:$E$1000,$B32,Consolidado!$C$5:$C$1000,"Auditoría Interna",Consolidado!$S$5:$S$1000,"X",Consolidado!$H$5:$H$1000,IF($D$9="Todos","&gt;0",$D$9))),2),""),""),""),IF(SUMIFS(Consolidado!$AD$5:$AD$1000,Consolidado!$E$5:$E$1000,$B32,Consolidado!$C$5:$C$1000,"Auditoría Externa",Consolidado!$S$5:$S$1000,"X",Consolidado!$H$5:$H$1000,IF($D$9="Todos","&gt;0",$D$9))&gt;0,"Externa "&amp;TEXT(DAY(_xlfn.MINIFS(Consolidado!$B$5:$B$1000,Consolidado!$E$5:$E$1000,$B32,Consolidado!$C$5:$C$1000,"Auditoría Externa",Consolidado!$S$5:$S$1000,"X",Consolidado!$H$5:$H$1000,IF($D$9="Todos","&gt;0",$D$9))),"00")&amp;"/"&amp;TEXT(MONTH(_xlfn.MINIFS(Consolidado!$B$5:$B$1000,Consolidado!$E$5:$E$1000,$B32,Consolidado!$C$5:$C$1000,"Auditoría Externa",Consolidado!$S$5:$S$1000,"X",Consolidado!$H$5:$H$1000,IF($D$9="Todos","&gt;0",$D$9))),"00")&amp;IF($D$9="Todos","/"&amp;RIGHT(YEAR(_xlfn.MINIFS(Consolidado!$B$5:$B$1000,Consolidado!$E$5:$E$1000,$B32,Consolidado!$C$5:$C$1000,"Auditoría Externa",Consolidado!$S$5:$S$1000,"X",Consolidado!$H$5:$H$1000,IF($D$9="Todos","&gt;0",$D$9))),2),"")&amp;IF(_xlfn.MAXIFS(Consolidado!$B$5:$B$1000,Consolidado!$E$5:$E$1000,$B32,Consolidado!$C$5:$C$1000,"Auditoría Externa",Consolidado!$S$5:$S$1000,"X",Consolidado!$H$5:$H$1000,IF($D$9="Todos","&gt;0",$D$9))&lt;&gt;_xlfn.MINIFS(Consolidado!$B$5:$B$1000,Consolidado!$E$5:$E$1000,$B32,Consolidado!$C$5:$C$1000,"Auditoría Externa",Consolidado!$S$5:$S$1000,"X",Consolidado!$H$5:$H$1000,IF($D$9="Todos","&gt;0",$D$9))," y "&amp;TEXT(DAY(_xlfn.MAXIFS(Consolidado!$B$5:$B$1000,Consolidado!$E$5:$E$1000,$B32,Consolidado!$C$5:$C$1000,"Auditoría Externa",Consolidado!$S$5:$S$1000,"X",Consolidado!$H$5:$H$1000,IF($D$9="Todos","&gt;0",$D$9))),"00")&amp;"/"&amp;TEXT(MONTH(_xlfn.MAXIFS(Consolidado!$B$5:$B$1000,Consolidado!$E$5:$E$1000,$B32,Consolidado!$C$5:$C$1000,"Auditoría Externa",Consolidado!$S$5:$S$1000,"X",Consolidado!$H$5:$H$1000,IF($D$9="Todos","&gt;0",$D$9))),"00")&amp;IF($D$9="Todos","/"&amp;RIGHT(YEAR(_xlfn.MAXIFS(Consolidado!$B$5:$B$1000,Consolidado!$E$5:$E$1000,$B32,Consolidado!$C$5:$C$1000,"Auditoría Externa",Consolidado!$S$5:$S$1000,"X",Consolidado!$H$5:$H$1000,IF($D$9="Todos","&gt;0",$D$9))),2),""),""),""),IF(SUMIFS(Consolidado!$AD$5:$AD$1000,Consolidado!$E$5:$E$1000,$B32,Consolidado!$C$5:$C$1000,"SSF",Consolidado!$S$5:$S$1000,"X",Consolidado!$H$5:$H$1000,IF($D$9="Todos","&gt;0",$D$9))&gt;0,"SSF "&amp;TEXT(DAY(_xlfn.MINIFS(Consolidado!$B$5:$B$1000,Consolidado!$E$5:$E$1000,$B32,Consolidado!$C$5:$C$1000,"SSF",Consolidado!$S$5:$S$1000,"X",Consolidado!$H$5:$H$1000,IF($D$9="Todos","&gt;0",$D$9))),"00")&amp;"/"&amp;TEXT(MONTH(_xlfn.MINIFS(Consolidado!$B$5:$B$1000,Consolidado!$E$5:$E$1000,$B32,Consolidado!$C$5:$C$1000,"SSF",Consolidado!$S$5:$S$1000,"X",Consolidado!$H$5:$H$1000,IF($D$9="Todos","&gt;0",$D$9))),"00")&amp;IF($D$9="Todos","/"&amp;RIGHT(YEAR(_xlfn.MINIFS(Consolidado!$B$5:$B$1000,Consolidado!$E$5:$E$1000,$B32,Consolidado!$C$5:$C$1000,"SSF",Consolidado!$S$5:$S$1000,"X",Consolidado!$H$5:$H$1000,IF($D$9="Todos","&gt;0",$D$9))),2),"")&amp;IF(_xlfn.MAXIFS(Consolidado!$B$5:$B$1000,Consolidado!$E$5:$E$1000,$B32,Consolidado!$C$5:$C$1000,"SSF",Consolidado!$S$5:$S$1000,"X",Consolidado!$H$5:$H$1000,IF($D$9="Todos","&gt;0",$D$9))&lt;&gt;_xlfn.MINIFS(Consolidado!$B$5:$B$1000,Consolidado!$E$5:$E$1000,$B32,Consolidado!$C$5:$C$1000,"SSF",Consolidado!$S$5:$S$1000,"X",Consolidado!$H$5:$H$1000,IF($D$9="Todos","&gt;0",$D$9))," y "&amp;TEXT(DAY(_xlfn.MAXIFS(Consolidado!$B$5:$B$1000,Consolidado!$E$5:$E$1000,$B32,Consolidado!$C$5:$C$1000,"SSF",Consolidado!$S$5:$S$1000,"X",Consolidado!$H$5:$H$1000,IF($D$9="Todos","&gt;0",$D$9))),"00")&amp;"/"&amp;TEXT(MONTH(_xlfn.MAXIFS(Consolidado!$B$5:$B$1000,Consolidado!$E$5:$E$1000,$B32,Consolidado!$C$5:$C$1000,"SSF",Consolidado!$S$5:$S$1000,"X",Consolidado!$H$5:$H$1000,IF($D$9="Todos","&gt;0",$D$9))),"00")&amp;IF($D$9="Todos","/"&amp;RIGHT(YEAR(_xlfn.MAXIFS(Consolidado!$B$5:$B$1000,Consolidado!$E$5:$E$1000,$B32,Consolidado!$C$5:$C$1000,"SSF",Consolidado!$S$5:$S$1000,"X",Consolidado!$H$5:$H$1000,IF($D$9="Todos","&gt;0",$D$9))),2),""),""),""),IF(SUMIFS(Consolidado!$AD$5:$AD$1000,Consolidado!$E$5:$E$1000,$B32,Consolidado!$C$5:$C$1000,"Comité de Supervisión",Consolidado!$S$5:$S$1000,"X",Consolidado!$H$5:$H$1000,IF($D$9="Todos","&gt;0",$D$9))&gt;0,"Comité Sup. "&amp;TEXT(DAY(_xlfn.MINIFS(Consolidado!$B$5:$B$1000,Consolidado!$E$5:$E$1000,$B32,Consolidado!$C$5:$C$1000,"Comité de Supervisión",Consolidado!$S$5:$S$1000,"X",Consolidado!$H$5:$H$1000,IF($D$9="Todos","&gt;0",$D$9))),"00")&amp;"/"&amp;TEXT(MONTH(_xlfn.MINIFS(Consolidado!$B$5:$B$1000,Consolidado!$E$5:$E$1000,$B32,Consolidado!$C$5:$C$1000,"Comité de Supervisión",Consolidado!$S$5:$S$1000,"X",Consolidado!$H$5:$H$1000,IF($D$9="Todos","&gt;0",$D$9))),"00")&amp;IF($D$9="Todos","/"&amp;RIGHT(YEAR(_xlfn.MINIFS(Consolidado!$B$5:$B$1000,Consolidado!$E$5:$E$1000,$B32,Consolidado!$C$5:$C$1000,"Comité de Supervisión",Consolidado!$S$5:$S$1000,"X",Consolidado!$H$5:$H$1000,IF($D$9="Todos","&gt;0",$D$9))),2),"")&amp;IF(_xlfn.MAXIFS(Consolidado!$B$5:$B$1000,Consolidado!$E$5:$E$1000,$B32,Consolidado!$C$5:$C$1000,"Comité de Supervisión",Consolidado!$S$5:$S$1000,"X",Consolidado!$H$5:$H$1000,IF($D$9="Todos","&gt;0",$D$9))&lt;&gt;_xlfn.MINIFS(Consolidado!$B$5:$B$1000,Consolidado!$E$5:$E$1000,$B32,Consolidado!$C$5:$C$1000,"Comité de Supervisión",Consolidado!$S$5:$S$1000,"X",Consolidado!$H$5:$H$1000,IF($D$9="Todos","&gt;0",$D$9))," y "&amp;TEXT(DAY(_xlfn.MAXIFS(Consolidado!$B$5:$B$1000,Consolidado!$E$5:$E$1000,$B32,Consolidado!$C$5:$C$1000,"Comité de Supervisión",Consolidado!$S$5:$S$1000,"X",Consolidado!$H$5:$H$1000,IF($D$9="Todos","&gt;0",$D$9))),"00")&amp;"/"&amp;TEXT(MONTH(_xlfn.MAXIFS(Consolidado!$B$5:$B$1000,Consolidado!$E$5:$E$1000,$B32,Consolidado!$C$5:$C$1000,"Comité de Supervisión",Consolidado!$S$5:$S$1000,"X",Consolidado!$H$5:$H$1000,IF($D$9="Todos","&gt;0",$D$9))),"00")&amp;IF($D$9="Todos","/"&amp;RIGHT(YEAR(_xlfn.MAXIFS(Consolidado!$B$5:$B$1000,Consolidado!$E$5:$E$1000,$B32,Consolidado!$C$5:$C$1000,"Comité de Supervisión",Consolidado!$S$5:$S$1000,"X",Consolidado!$H$5:$H$1000,IF($D$9="Todos","&gt;0",$D$9))),2),""),""),""),IF(SUMIFS(Consolidado!$AD$5:$AD$1000,Consolidado!$E$5:$E$1000,$B32,Consolidado!$C$5:$C$1000,"Consejo de Administración",Consolidado!$S$5:$S$1000,"X",Consolidado!$H$5:$H$1000,IF($D$9="Todos","&gt;0",$D$9))&gt;0,"Consejo "&amp;TEXT(DAY(_xlfn.MINIFS(Consolidado!$B$5:$B$1000,Consolidado!$E$5:$E$1000,$B32,Consolidado!$C$5:$C$1000,"Consejo de Administración",Consolidado!$S$5:$S$1000,"X",Consolidado!$H$5:$H$1000,IF($D$9="Todos","&gt;0",$D$9))),"00")&amp;"/"&amp;TEXT(MONTH(_xlfn.MINIFS(Consolidado!$B$5:$B$1000,Consolidado!$E$5:$E$1000,$B32,Consolidado!$C$5:$C$1000,"Consejo de Administración",Consolidado!$S$5:$S$1000,"X",Consolidado!$H$5:$H$1000,IF($D$9="Todos","&gt;0",$D$9))),"00")&amp;IF($D$9="Todos","/"&amp;RIGHT(YEAR(_xlfn.MINIFS(Consolidado!$B$5:$B$1000,Consolidado!$E$5:$E$1000,$B32,Consolidado!$C$5:$C$1000,"Consejo de Administración",Consolidado!$S$5:$S$1000,"X",Consolidado!$H$5:$H$1000,IF($D$9="Todos","&gt;0",$D$9))),2),"")&amp;IF(_xlfn.MAXIFS(Consolidado!$B$5:$B$1000,Consolidado!$E$5:$E$1000,$B32,Consolidado!$C$5:$C$1000,"Consejo de Administración",Consolidado!$S$5:$S$1000,"X",Consolidado!$H$5:$H$1000,IF($D$9="Todos","&gt;0",$D$9))&lt;&gt;_xlfn.MINIFS(Consolidado!$B$5:$B$1000,Consolidado!$E$5:$E$1000,$B32,Consolidado!$C$5:$C$1000,"Consejo de Administración",Consolidado!$S$5:$S$1000,"X",Consolidado!$H$5:$H$1000,IF($D$9="Todos","&gt;0",$D$9))," y "&amp;TEXT(DAY(_xlfn.MAXIFS(Consolidado!$B$5:$B$1000,Consolidado!$E$5:$E$1000,$B32,Consolidado!$C$5:$C$1000,"Consejo de Administración",Consolidado!$S$5:$S$1000,"X",Consolidado!$H$5:$H$1000,IF($D$9="Todos","&gt;0",$D$9))),"00")&amp;"/"&amp;TEXT(MONTH(_xlfn.MAXIFS(Consolidado!$B$5:$B$1000,Consolidado!$E$5:$E$1000,$B32,Consolidado!$C$5:$C$1000,"Consejo de Administración",Consolidado!$S$5:$S$1000,"X",Consolidado!$H$5:$H$1000,IF($D$9="Todos","&gt;0",$D$9))),"00")&amp;IF($D$9="Todos","/"&amp;RIGHT(YEAR(_xlfn.MAXIFS(Consolidado!$B$5:$B$1000,Consolidado!$E$5:$E$1000,$B32,Consolidado!$C$5:$C$1000,"Consejo de Administración",Consolidado!$S$5:$S$1000,"X",Consolidado!$H$5:$H$1000,IF($D$9="Todos","&gt;0",$D$9))),2),""),""),""),IF(SUMIFS(Consolidado!$AD$5:$AD$1000,Consolidado!$E$5:$E$1000,$B32,Consolidado!$C$5:$C$1000,"Otros",Consolidado!$S$5:$S$1000,"X",Consolidado!$H$5:$H$1000,IF($D$9="Todos","&gt;0",$D$9))&gt;0,"Otros "&amp;TEXT(DAY(_xlfn.MINIFS(Consolidado!$B$5:$B$1000,Consolidado!$E$5:$E$1000,$B32,Consolidado!$C$5:$C$1000,"Otros",Consolidado!$S$5:$S$1000,"X",Consolidado!$H$5:$H$1000,IF($D$9="Todos","&gt;0",$D$9))),"00")&amp;"/"&amp;TEXT(MONTH(_xlfn.MINIFS(Consolidado!$B$5:$B$1000,Consolidado!$E$5:$E$1000,$B32,Consolidado!$C$5:$C$1000,"Otros",Consolidado!$S$5:$S$1000,"X",Consolidado!$H$5:$H$1000,IF($D$9="Todos","&gt;0",$D$9))),"00")&amp;IF($D$9="Todos","/"&amp;RIGHT(YEAR(_xlfn.MINIFS(Consolidado!$B$5:$B$1000,Consolidado!$E$5:$E$1000,$B32,Consolidado!$C$5:$C$1000,"Otros",Consolidado!$S$5:$S$1000,"X",Consolidado!$H$5:$H$1000,IF($D$9="Todos","&gt;0",$D$9))),2),"")&amp;IF(_xlfn.MAXIFS(Consolidado!$B$5:$B$1000,Consolidado!$E$5:$E$1000,$B32,Consolidado!$C$5:$C$1000,"Otros",Consolidado!$S$5:$S$1000,"X",Consolidado!$H$5:$H$1000,IF($D$9="Todos","&gt;0",$D$9))&lt;&gt;_xlfn.MINIFS(Consolidado!$B$5:$B$1000,Consolidado!$E$5:$E$1000,$B32,Consolidado!$C$5:$C$1000,"Otros",Consolidado!$S$5:$S$1000,"X",Consolidado!$H$5:$H$1000,IF($D$9="Todos","&gt;0",$D$9))," y "&amp;TEXT(DAY(_xlfn.MAXIFS(Consolidado!$B$5:$B$1000,Consolidado!$E$5:$E$1000,$B32,Consolidado!$C$5:$C$1000,"Otros",Consolidado!$S$5:$S$1000,"X",Consolidado!$H$5:$H$1000,IF($D$9="Todos","&gt;0",$D$9))),"00")&amp;"/"&amp;TEXT(MONTH(_xlfn.MAXIFS(Consolidado!$B$5:$B$1000,Consolidado!$E$5:$E$1000,$B32,Consolidado!$C$5:$C$1000,"Otros",Consolidado!$S$5:$S$1000,"X",Consolidado!$H$5:$H$1000,IF($D$9="Todos","&gt;0",$D$9))),"00")&amp;IF($D$9="Todos","/"&amp;RIGHT(YEAR(_xlfn.MAXIFS(Consolidado!$B$5:$B$1000,Consolidado!$E$5:$E$1000,$B32,Consolidado!$C$5:$C$1000,"Otros",Consolidado!$S$5:$S$1000,"X",Consolidado!$H$5:$H$1000,IF($D$9="Todos","&gt;0",$D$9))),2),""),""),""))</f>
        <v/>
      </c>
      <c r="V32" s="37" t="str">
        <f aca="false">_xlfn.TEXTJOIN(" +"&amp;CHAR(10),TRUE(),IF(SUMIFS(Consolidado!$AD$5:$AD$1000,Consolidado!$E$5:$E$1000,$B32,Consolidado!$C$5:$C$1000,"Auditoría Interna",Consolidado!$T$5:$T$1000,"X",Consolidado!$H$5:$H$1000,IF($D$9="Todos","&gt;0",$D$9))&gt;0,"Interna "&amp;TEXT(DAY(_xlfn.MINIFS(Consolidado!$B$5:$B$1000,Consolidado!$E$5:$E$1000,$B32,Consolidado!$C$5:$C$1000,"Auditoría Interna",Consolidado!$T$5:$T$1000,"X",Consolidado!$H$5:$H$1000,IF($D$9="Todos","&gt;0",$D$9))),"00")&amp;"/"&amp;TEXT(MONTH(_xlfn.MINIFS(Consolidado!$B$5:$B$1000,Consolidado!$E$5:$E$1000,$B32,Consolidado!$C$5:$C$1000,"Auditoría Interna",Consolidado!$T$5:$T$1000,"X",Consolidado!$H$5:$H$1000,IF($D$9="Todos","&gt;0",$D$9))),"00")&amp;IF($D$9="Todos","/"&amp;RIGHT(YEAR(_xlfn.MINIFS(Consolidado!$B$5:$B$1000,Consolidado!$E$5:$E$1000,$B32,Consolidado!$C$5:$C$1000,"Auditoría Interna",Consolidado!$T$5:$T$1000,"X",Consolidado!$H$5:$H$1000,IF($D$9="Todos","&gt;0",$D$9))),2),"")&amp;IF(_xlfn.MAXIFS(Consolidado!$B$5:$B$1000,Consolidado!$E$5:$E$1000,$B32,Consolidado!$C$5:$C$1000,"Auditoría Interna",Consolidado!$T$5:$T$1000,"X",Consolidado!$H$5:$H$1000,IF($D$9="Todos","&gt;0",$D$9))&lt;&gt;_xlfn.MINIFS(Consolidado!$B$5:$B$1000,Consolidado!$E$5:$E$1000,$B32,Consolidado!$C$5:$C$1000,"Auditoría Interna",Consolidado!$T$5:$T$1000,"X",Consolidado!$H$5:$H$1000,IF($D$9="Todos","&gt;0",$D$9))," y "&amp;TEXT(DAY(_xlfn.MAXIFS(Consolidado!$B$5:$B$1000,Consolidado!$E$5:$E$1000,$B32,Consolidado!$C$5:$C$1000,"Auditoría Interna",Consolidado!$T$5:$T$1000,"X",Consolidado!$H$5:$H$1000,IF($D$9="Todos","&gt;0",$D$9))),"00")&amp;"/"&amp;TEXT(MONTH(_xlfn.MAXIFS(Consolidado!$B$5:$B$1000,Consolidado!$E$5:$E$1000,$B32,Consolidado!$C$5:$C$1000,"Auditoría Interna",Consolidado!$T$5:$T$1000,"X",Consolidado!$H$5:$H$1000,IF($D$9="Todos","&gt;0",$D$9))),"00")&amp;IF($D$9="Todos","/"&amp;RIGHT(YEAR(_xlfn.MAXIFS(Consolidado!$B$5:$B$1000,Consolidado!$E$5:$E$1000,$B32,Consolidado!$C$5:$C$1000,"Auditoría Interna",Consolidado!$T$5:$T$1000,"X",Consolidado!$H$5:$H$1000,IF($D$9="Todos","&gt;0",$D$9))),2),""),""),""),IF(SUMIFS(Consolidado!$AD$5:$AD$1000,Consolidado!$E$5:$E$1000,$B32,Consolidado!$C$5:$C$1000,"Auditoría Externa",Consolidado!$T$5:$T$1000,"X",Consolidado!$H$5:$H$1000,IF($D$9="Todos","&gt;0",$D$9))&gt;0,"Externa "&amp;TEXT(DAY(_xlfn.MINIFS(Consolidado!$B$5:$B$1000,Consolidado!$E$5:$E$1000,$B32,Consolidado!$C$5:$C$1000,"Auditoría Externa",Consolidado!$T$5:$T$1000,"X",Consolidado!$H$5:$H$1000,IF($D$9="Todos","&gt;0",$D$9))),"00")&amp;"/"&amp;TEXT(MONTH(_xlfn.MINIFS(Consolidado!$B$5:$B$1000,Consolidado!$E$5:$E$1000,$B32,Consolidado!$C$5:$C$1000,"Auditoría Externa",Consolidado!$T$5:$T$1000,"X",Consolidado!$H$5:$H$1000,IF($D$9="Todos","&gt;0",$D$9))),"00")&amp;IF($D$9="Todos","/"&amp;RIGHT(YEAR(_xlfn.MINIFS(Consolidado!$B$5:$B$1000,Consolidado!$E$5:$E$1000,$B32,Consolidado!$C$5:$C$1000,"Auditoría Externa",Consolidado!$T$5:$T$1000,"X",Consolidado!$H$5:$H$1000,IF($D$9="Todos","&gt;0",$D$9))),2),"")&amp;IF(_xlfn.MAXIFS(Consolidado!$B$5:$B$1000,Consolidado!$E$5:$E$1000,$B32,Consolidado!$C$5:$C$1000,"Auditoría Externa",Consolidado!$T$5:$T$1000,"X",Consolidado!$H$5:$H$1000,IF($D$9="Todos","&gt;0",$D$9))&lt;&gt;_xlfn.MINIFS(Consolidado!$B$5:$B$1000,Consolidado!$E$5:$E$1000,$B32,Consolidado!$C$5:$C$1000,"Auditoría Externa",Consolidado!$T$5:$T$1000,"X",Consolidado!$H$5:$H$1000,IF($D$9="Todos","&gt;0",$D$9))," y "&amp;TEXT(DAY(_xlfn.MAXIFS(Consolidado!$B$5:$B$1000,Consolidado!$E$5:$E$1000,$B32,Consolidado!$C$5:$C$1000,"Auditoría Externa",Consolidado!$T$5:$T$1000,"X",Consolidado!$H$5:$H$1000,IF($D$9="Todos","&gt;0",$D$9))),"00")&amp;"/"&amp;TEXT(MONTH(_xlfn.MAXIFS(Consolidado!$B$5:$B$1000,Consolidado!$E$5:$E$1000,$B32,Consolidado!$C$5:$C$1000,"Auditoría Externa",Consolidado!$T$5:$T$1000,"X",Consolidado!$H$5:$H$1000,IF($D$9="Todos","&gt;0",$D$9))),"00")&amp;IF($D$9="Todos","/"&amp;RIGHT(YEAR(_xlfn.MAXIFS(Consolidado!$B$5:$B$1000,Consolidado!$E$5:$E$1000,$B32,Consolidado!$C$5:$C$1000,"Auditoría Externa",Consolidado!$T$5:$T$1000,"X",Consolidado!$H$5:$H$1000,IF($D$9="Todos","&gt;0",$D$9))),2),""),""),""),IF(SUMIFS(Consolidado!$AD$5:$AD$1000,Consolidado!$E$5:$E$1000,$B32,Consolidado!$C$5:$C$1000,"SSF",Consolidado!$T$5:$T$1000,"X",Consolidado!$H$5:$H$1000,IF($D$9="Todos","&gt;0",$D$9))&gt;0,"SSF "&amp;TEXT(DAY(_xlfn.MINIFS(Consolidado!$B$5:$B$1000,Consolidado!$E$5:$E$1000,$B32,Consolidado!$C$5:$C$1000,"SSF",Consolidado!$T$5:$T$1000,"X",Consolidado!$H$5:$H$1000,IF($D$9="Todos","&gt;0",$D$9))),"00")&amp;"/"&amp;TEXT(MONTH(_xlfn.MINIFS(Consolidado!$B$5:$B$1000,Consolidado!$E$5:$E$1000,$B32,Consolidado!$C$5:$C$1000,"SSF",Consolidado!$T$5:$T$1000,"X",Consolidado!$H$5:$H$1000,IF($D$9="Todos","&gt;0",$D$9))),"00")&amp;IF($D$9="Todos","/"&amp;RIGHT(YEAR(_xlfn.MINIFS(Consolidado!$B$5:$B$1000,Consolidado!$E$5:$E$1000,$B32,Consolidado!$C$5:$C$1000,"SSF",Consolidado!$T$5:$T$1000,"X",Consolidado!$H$5:$H$1000,IF($D$9="Todos","&gt;0",$D$9))),2),"")&amp;IF(_xlfn.MAXIFS(Consolidado!$B$5:$B$1000,Consolidado!$E$5:$E$1000,$B32,Consolidado!$C$5:$C$1000,"SSF",Consolidado!$T$5:$T$1000,"X",Consolidado!$H$5:$H$1000,IF($D$9="Todos","&gt;0",$D$9))&lt;&gt;_xlfn.MINIFS(Consolidado!$B$5:$B$1000,Consolidado!$E$5:$E$1000,$B32,Consolidado!$C$5:$C$1000,"SSF",Consolidado!$T$5:$T$1000,"X",Consolidado!$H$5:$H$1000,IF($D$9="Todos","&gt;0",$D$9))," y "&amp;TEXT(DAY(_xlfn.MAXIFS(Consolidado!$B$5:$B$1000,Consolidado!$E$5:$E$1000,$B32,Consolidado!$C$5:$C$1000,"SSF",Consolidado!$T$5:$T$1000,"X",Consolidado!$H$5:$H$1000,IF($D$9="Todos","&gt;0",$D$9))),"00")&amp;"/"&amp;TEXT(MONTH(_xlfn.MAXIFS(Consolidado!$B$5:$B$1000,Consolidado!$E$5:$E$1000,$B32,Consolidado!$C$5:$C$1000,"SSF",Consolidado!$T$5:$T$1000,"X",Consolidado!$H$5:$H$1000,IF($D$9="Todos","&gt;0",$D$9))),"00")&amp;IF($D$9="Todos","/"&amp;RIGHT(YEAR(_xlfn.MAXIFS(Consolidado!$B$5:$B$1000,Consolidado!$E$5:$E$1000,$B32,Consolidado!$C$5:$C$1000,"SSF",Consolidado!$T$5:$T$1000,"X",Consolidado!$H$5:$H$1000,IF($D$9="Todos","&gt;0",$D$9))),2),""),""),""),IF(SUMIFS(Consolidado!$AD$5:$AD$1000,Consolidado!$E$5:$E$1000,$B32,Consolidado!$C$5:$C$1000,"Comité de Supervisión",Consolidado!$T$5:$T$1000,"X",Consolidado!$H$5:$H$1000,IF($D$9="Todos","&gt;0",$D$9))&gt;0,"Comité Sup. "&amp;TEXT(DAY(_xlfn.MINIFS(Consolidado!$B$5:$B$1000,Consolidado!$E$5:$E$1000,$B32,Consolidado!$C$5:$C$1000,"Comité de Supervisión",Consolidado!$T$5:$T$1000,"X",Consolidado!$H$5:$H$1000,IF($D$9="Todos","&gt;0",$D$9))),"00")&amp;"/"&amp;TEXT(MONTH(_xlfn.MINIFS(Consolidado!$B$5:$B$1000,Consolidado!$E$5:$E$1000,$B32,Consolidado!$C$5:$C$1000,"Comité de Supervisión",Consolidado!$T$5:$T$1000,"X",Consolidado!$H$5:$H$1000,IF($D$9="Todos","&gt;0",$D$9))),"00")&amp;IF($D$9="Todos","/"&amp;RIGHT(YEAR(_xlfn.MINIFS(Consolidado!$B$5:$B$1000,Consolidado!$E$5:$E$1000,$B32,Consolidado!$C$5:$C$1000,"Comité de Supervisión",Consolidado!$T$5:$T$1000,"X",Consolidado!$H$5:$H$1000,IF($D$9="Todos","&gt;0",$D$9))),2),"")&amp;IF(_xlfn.MAXIFS(Consolidado!$B$5:$B$1000,Consolidado!$E$5:$E$1000,$B32,Consolidado!$C$5:$C$1000,"Comité de Supervisión",Consolidado!$T$5:$T$1000,"X",Consolidado!$H$5:$H$1000,IF($D$9="Todos","&gt;0",$D$9))&lt;&gt;_xlfn.MINIFS(Consolidado!$B$5:$B$1000,Consolidado!$E$5:$E$1000,$B32,Consolidado!$C$5:$C$1000,"Comité de Supervisión",Consolidado!$T$5:$T$1000,"X",Consolidado!$H$5:$H$1000,IF($D$9="Todos","&gt;0",$D$9))," y "&amp;TEXT(DAY(_xlfn.MAXIFS(Consolidado!$B$5:$B$1000,Consolidado!$E$5:$E$1000,$B32,Consolidado!$C$5:$C$1000,"Comité de Supervisión",Consolidado!$T$5:$T$1000,"X",Consolidado!$H$5:$H$1000,IF($D$9="Todos","&gt;0",$D$9))),"00")&amp;"/"&amp;TEXT(MONTH(_xlfn.MAXIFS(Consolidado!$B$5:$B$1000,Consolidado!$E$5:$E$1000,$B32,Consolidado!$C$5:$C$1000,"Comité de Supervisión",Consolidado!$T$5:$T$1000,"X",Consolidado!$H$5:$H$1000,IF($D$9="Todos","&gt;0",$D$9))),"00")&amp;IF($D$9="Todos","/"&amp;RIGHT(YEAR(_xlfn.MAXIFS(Consolidado!$B$5:$B$1000,Consolidado!$E$5:$E$1000,$B32,Consolidado!$C$5:$C$1000,"Comité de Supervisión",Consolidado!$T$5:$T$1000,"X",Consolidado!$H$5:$H$1000,IF($D$9="Todos","&gt;0",$D$9))),2),""),""),""),IF(SUMIFS(Consolidado!$AD$5:$AD$1000,Consolidado!$E$5:$E$1000,$B32,Consolidado!$C$5:$C$1000,"Consejo de Administración",Consolidado!$T$5:$T$1000,"X",Consolidado!$H$5:$H$1000,IF($D$9="Todos","&gt;0",$D$9))&gt;0,"Consejo "&amp;TEXT(DAY(_xlfn.MINIFS(Consolidado!$B$5:$B$1000,Consolidado!$E$5:$E$1000,$B32,Consolidado!$C$5:$C$1000,"Consejo de Administración",Consolidado!$T$5:$T$1000,"X",Consolidado!$H$5:$H$1000,IF($D$9="Todos","&gt;0",$D$9))),"00")&amp;"/"&amp;TEXT(MONTH(_xlfn.MINIFS(Consolidado!$B$5:$B$1000,Consolidado!$E$5:$E$1000,$B32,Consolidado!$C$5:$C$1000,"Consejo de Administración",Consolidado!$T$5:$T$1000,"X",Consolidado!$H$5:$H$1000,IF($D$9="Todos","&gt;0",$D$9))),"00")&amp;IF($D$9="Todos","/"&amp;RIGHT(YEAR(_xlfn.MINIFS(Consolidado!$B$5:$B$1000,Consolidado!$E$5:$E$1000,$B32,Consolidado!$C$5:$C$1000,"Consejo de Administración",Consolidado!$T$5:$T$1000,"X",Consolidado!$H$5:$H$1000,IF($D$9="Todos","&gt;0",$D$9))),2),"")&amp;IF(_xlfn.MAXIFS(Consolidado!$B$5:$B$1000,Consolidado!$E$5:$E$1000,$B32,Consolidado!$C$5:$C$1000,"Consejo de Administración",Consolidado!$T$5:$T$1000,"X",Consolidado!$H$5:$H$1000,IF($D$9="Todos","&gt;0",$D$9))&lt;&gt;_xlfn.MINIFS(Consolidado!$B$5:$B$1000,Consolidado!$E$5:$E$1000,$B32,Consolidado!$C$5:$C$1000,"Consejo de Administración",Consolidado!$T$5:$T$1000,"X",Consolidado!$H$5:$H$1000,IF($D$9="Todos","&gt;0",$D$9))," y "&amp;TEXT(DAY(_xlfn.MAXIFS(Consolidado!$B$5:$B$1000,Consolidado!$E$5:$E$1000,$B32,Consolidado!$C$5:$C$1000,"Consejo de Administración",Consolidado!$T$5:$T$1000,"X",Consolidado!$H$5:$H$1000,IF($D$9="Todos","&gt;0",$D$9))),"00")&amp;"/"&amp;TEXT(MONTH(_xlfn.MAXIFS(Consolidado!$B$5:$B$1000,Consolidado!$E$5:$E$1000,$B32,Consolidado!$C$5:$C$1000,"Consejo de Administración",Consolidado!$T$5:$T$1000,"X",Consolidado!$H$5:$H$1000,IF($D$9="Todos","&gt;0",$D$9))),"00")&amp;IF($D$9="Todos","/"&amp;RIGHT(YEAR(_xlfn.MAXIFS(Consolidado!$B$5:$B$1000,Consolidado!$E$5:$E$1000,$B32,Consolidado!$C$5:$C$1000,"Consejo de Administración",Consolidado!$T$5:$T$1000,"X",Consolidado!$H$5:$H$1000,IF($D$9="Todos","&gt;0",$D$9))),2),""),""),""),IF(SUMIFS(Consolidado!$AD$5:$AD$1000,Consolidado!$E$5:$E$1000,$B32,Consolidado!$C$5:$C$1000,"Otros",Consolidado!$T$5:$T$1000,"X",Consolidado!$H$5:$H$1000,IF($D$9="Todos","&gt;0",$D$9))&gt;0,"Otros "&amp;TEXT(DAY(_xlfn.MINIFS(Consolidado!$B$5:$B$1000,Consolidado!$E$5:$E$1000,$B32,Consolidado!$C$5:$C$1000,"Otros",Consolidado!$T$5:$T$1000,"X",Consolidado!$H$5:$H$1000,IF($D$9="Todos","&gt;0",$D$9))),"00")&amp;"/"&amp;TEXT(MONTH(_xlfn.MINIFS(Consolidado!$B$5:$B$1000,Consolidado!$E$5:$E$1000,$B32,Consolidado!$C$5:$C$1000,"Otros",Consolidado!$T$5:$T$1000,"X",Consolidado!$H$5:$H$1000,IF($D$9="Todos","&gt;0",$D$9))),"00")&amp;IF($D$9="Todos","/"&amp;RIGHT(YEAR(_xlfn.MINIFS(Consolidado!$B$5:$B$1000,Consolidado!$E$5:$E$1000,$B32,Consolidado!$C$5:$C$1000,"Otros",Consolidado!$T$5:$T$1000,"X",Consolidado!$H$5:$H$1000,IF($D$9="Todos","&gt;0",$D$9))),2),"")&amp;IF(_xlfn.MAXIFS(Consolidado!$B$5:$B$1000,Consolidado!$E$5:$E$1000,$B32,Consolidado!$C$5:$C$1000,"Otros",Consolidado!$T$5:$T$1000,"X",Consolidado!$H$5:$H$1000,IF($D$9="Todos","&gt;0",$D$9))&lt;&gt;_xlfn.MINIFS(Consolidado!$B$5:$B$1000,Consolidado!$E$5:$E$1000,$B32,Consolidado!$C$5:$C$1000,"Otros",Consolidado!$T$5:$T$1000,"X",Consolidado!$H$5:$H$1000,IF($D$9="Todos","&gt;0",$D$9))," y "&amp;TEXT(DAY(_xlfn.MAXIFS(Consolidado!$B$5:$B$1000,Consolidado!$E$5:$E$1000,$B32,Consolidado!$C$5:$C$1000,"Otros",Consolidado!$T$5:$T$1000,"X",Consolidado!$H$5:$H$1000,IF($D$9="Todos","&gt;0",$D$9))),"00")&amp;"/"&amp;TEXT(MONTH(_xlfn.MAXIFS(Consolidado!$B$5:$B$1000,Consolidado!$E$5:$E$1000,$B32,Consolidado!$C$5:$C$1000,"Otros",Consolidado!$T$5:$T$1000,"X",Consolidado!$H$5:$H$1000,IF($D$9="Todos","&gt;0",$D$9))),"00")&amp;IF($D$9="Todos","/"&amp;RIGHT(YEAR(_xlfn.MAXIFS(Consolidado!$B$5:$B$1000,Consolidado!$E$5:$E$1000,$B32,Consolidado!$C$5:$C$1000,"Otros",Consolidado!$T$5:$T$1000,"X",Consolidado!$H$5:$H$1000,IF($D$9="Todos","&gt;0",$D$9))),2),""),""),""))</f>
        <v/>
      </c>
      <c r="AD32" s="38" t="str">
        <f aca="false">Catálogos!C12</f>
        <v>Matriz de migración / bases de cartera</v>
      </c>
      <c r="AE32" s="38" t="str">
        <f aca="false">Catálogos!D12</f>
        <v>NCB-022</v>
      </c>
      <c r="AF32" s="38" t="n">
        <f aca="false">IF(AD32="",0,IF($D$9="Todos",SUMIFS(Consolidado!$AD$5:$AD$1000,Consolidado!$E$5:$E$1000,AD32,Consolidado!$C$5:$C$1000,"Auditoría Interna"),SUMIFS(Consolidado!$AD$5:$AD$1000,Consolidado!$E$5:$E$1000,AD32,Consolidado!$C$5:$C$1000,"Auditoría Interna",Consolidado!$H$5:$H$1000,$D$9)))</f>
        <v>1</v>
      </c>
      <c r="AG32" s="38" t="n">
        <f aca="false">IF(AD32="",0,IF($D$9="Todos",SUMIFS(Consolidado!$AD$5:$AD$1000,Consolidado!$E$5:$E$1000,AD32,Consolidado!$C$5:$C$1000,"Auditoría Externa"),SUMIFS(Consolidado!$AD$5:$AD$1000,Consolidado!$E$5:$E$1000,AD32,Consolidado!$C$5:$C$1000,"Auditoría Externa",Consolidado!$H$5:$H$1000,$D$9)))</f>
        <v>0</v>
      </c>
      <c r="AH32" s="38" t="n">
        <f aca="false">IF(AD32="",0,IF($D$9="Todos",SUMIFS(Consolidado!$AD$5:$AD$1000,Consolidado!$E$5:$E$1000,AD32,Consolidado!$C$5:$C$1000,"SSF"),SUMIFS(Consolidado!$AD$5:$AD$1000,Consolidado!$E$5:$E$1000,AD32,Consolidado!$C$5:$C$1000,"SSF",Consolidado!$H$5:$H$1000,$D$9)))</f>
        <v>0</v>
      </c>
      <c r="AI32" s="38" t="n">
        <f aca="false">IF(AD32="",0,IF($D$9="Todos",SUMIFS(Consolidado!$AD$5:$AD$1000,Consolidado!$E$5:$E$1000,AD32),SUMIFS(Consolidado!$AD$5:$AD$1000,Consolidado!$E$5:$E$1000,AD32,Consolidado!$H$5:$H$1000,$D$9))-SUM(AF32:AH32))</f>
        <v>0</v>
      </c>
      <c r="AJ32" s="38" t="n">
        <f aca="false">SUM(AF32:AI32)</f>
        <v>1</v>
      </c>
      <c r="AK32" s="38" t="n">
        <f aca="false">(AF32&gt;0)+(AG32&gt;0)+(AH32&gt;0)+(IF($D$9="Todos",SUMIFS(Consolidado!$AD$5:$AD$1000,Consolidado!$E$5:$E$1000,AD32,Consolidado!$C$5:$C$1000,"Comité de Supervisión"),SUMIFS(Consolidado!$AD$5:$AD$1000,Consolidado!$E$5:$E$1000,AD32,Consolidado!$C$5:$C$1000,"Comité de Supervisión",Consolidado!$H$5:$H$1000,$D$9))&gt;0)+(IF($D$9="Todos",SUMIFS(Consolidado!$AD$5:$AD$1000,Consolidado!$E$5:$E$1000,AD32,Consolidado!$C$5:$C$1000,"Consejo de Administración"),SUMIFS(Consolidado!$AD$5:$AD$1000,Consolidado!$E$5:$E$1000,AD32,Consolidado!$C$5:$C$1000,"Consejo de Administración",Consolidado!$H$5:$H$1000,$D$9))&gt;0)+(IF($D$9="Todos",SUMIFS(Consolidado!$AD$5:$AD$1000,Consolidado!$E$5:$E$1000,AD32,Consolidado!$C$5:$C$1000,"Otros"),SUMIFS(Consolidado!$AD$5:$AD$1000,Consolidado!$E$5:$E$1000,AD32,Consolidado!$C$5:$C$1000,"Otros",Consolidado!$H$5:$H$1000,$D$9))&gt;0)</f>
        <v>1</v>
      </c>
      <c r="AL32" s="38" t="n">
        <f aca="false">IF(AD32="",-1,AJ32*10000+AK32*100-ROW()/1000)</f>
        <v>10099.968</v>
      </c>
      <c r="AM32" s="38" t="str">
        <f aca="false" t="array" ref="AM32:AM32">_xlfn.TEXTJOIN(", ",TRUE(),IF((Consolidado!$E$5:$E$1000=AD32)*((($D$9="Todos")+(Consolidado!$H$5:$H$1000=$D$9))&gt;0),Consolidado!$AE$5:$AE$1000,""))</f>
        <v>Interna – 6 de Mayo 2026</v>
      </c>
      <c r="AN32" s="38" t="str">
        <f aca="false" t="array" ref="AN32:AN32">_xlfn.TEXTJOIN(", ",TRUE(),IF(Consolidado!$E$5:$E$1000=AD32,Consolidado!$AE$5:$AE$1000,""))</f>
        <v>Interna – 6 de Mayo 2026</v>
      </c>
    </row>
    <row r="33" customFormat="false" ht="39.75" hidden="false" customHeight="true" outlineLevel="0" collapsed="false">
      <c r="A33" s="31" t="n">
        <v>12</v>
      </c>
      <c r="B33" s="32" t="str">
        <f aca="false">INDEX($AD$22:$AD$51,MATCH(LARGE($AL$22:$AL$51,12),$AL$22:$AL$51,0))</f>
        <v>Políticas, manuales y divulgación GIR</v>
      </c>
      <c r="C33" s="33" t="str">
        <f aca="false">INDEX($AE$22:$AE$51,MATCH(LARGE($AL$22:$AL$51,12),$AL$22:$AL$51,0))</f>
        <v>NRP-20</v>
      </c>
      <c r="D33" s="34" t="n">
        <f aca="false">INDEX($AF$22:$AF$51,MATCH(LARGE($AL$22:$AL$51,12),$AL$22:$AL$51,0))</f>
        <v>1</v>
      </c>
      <c r="E33" s="34" t="n">
        <f aca="false">INDEX($AG$22:$AG$51,MATCH(LARGE($AL$22:$AL$51,12),$AL$22:$AL$51,0))</f>
        <v>0</v>
      </c>
      <c r="F33" s="34" t="n">
        <f aca="false">INDEX($AH$22:$AH$51,MATCH(LARGE($AL$22:$AL$51,12),$AL$22:$AL$51,0))</f>
        <v>0</v>
      </c>
      <c r="G33" s="34" t="n">
        <f aca="false">INDEX($AI$22:$AI$51,MATCH(LARGE($AL$22:$AL$51,12),$AL$22:$AL$51,0))</f>
        <v>0</v>
      </c>
      <c r="H33" s="35" t="n">
        <f aca="false">INDEX($AJ$22:$AJ$51,MATCH(LARGE($AL$22:$AL$51,12),$AL$22:$AL$51,0))</f>
        <v>1</v>
      </c>
      <c r="I33" s="36" t="str">
        <f aca="false">IF(INDEX($AK$22:$AK$51,MATCH(LARGE($AL$22:$AL$51,12),$AL$22:$AL$51,0))&gt;=2,"SÍ ("&amp;INDEX($AK$22:$AK$51,MATCH(LARGE($AL$22:$AL$51,12),$AL$22:$AL$51,0))&amp;" entidades)","No")</f>
        <v>No</v>
      </c>
      <c r="J33" s="13" t="str">
        <f aca="false">IF(INDEX($AJ$22:$AJ$51,MATCH(LARGE($AL$22:$AL$51,12),$AL$22:$AL$51,0))&gt;0,INDEX($AM$22:$AM$51,MATCH(LARGE($AL$22:$AL$51,12),$AL$22:$AL$51,0)),IF(INDEX($AN$22:$AN$51,MATCH(LARGE($AL$22:$AL$51,12),$AL$22:$AL$51,0))="","Nunca lo han pedido","No lo pidieron en "&amp;$D$9&amp;". Lo pidieron: "&amp;INDEX($AN$22:$AN$51,MATCH(LARGE($AL$22:$AL$51,12),$AL$22:$AL$51,0))))</f>
        <v>Interna – 22 de Agosto 2026</v>
      </c>
      <c r="K33" s="37" t="str">
        <f aca="false">_xlfn.TEXTJOIN(" +"&amp;CHAR(10),TRUE(),IF(SUMIFS(Consolidado!$AD$5:$AD$1000,Consolidado!$E$5:$E$1000,$B33,Consolidado!$C$5:$C$1000,"Auditoría Interna",Consolidado!$I$5:$I$1000,"X",Consolidado!$H$5:$H$1000,IF($D$9="Todos","&gt;0",$D$9))&gt;0,"Interna "&amp;TEXT(DAY(_xlfn.MINIFS(Consolidado!$B$5:$B$1000,Consolidado!$E$5:$E$1000,$B33,Consolidado!$C$5:$C$1000,"Auditoría Interna",Consolidado!$I$5:$I$1000,"X",Consolidado!$H$5:$H$1000,IF($D$9="Todos","&gt;0",$D$9))),"00")&amp;"/"&amp;TEXT(MONTH(_xlfn.MINIFS(Consolidado!$B$5:$B$1000,Consolidado!$E$5:$E$1000,$B33,Consolidado!$C$5:$C$1000,"Auditoría Interna",Consolidado!$I$5:$I$1000,"X",Consolidado!$H$5:$H$1000,IF($D$9="Todos","&gt;0",$D$9))),"00")&amp;IF($D$9="Todos","/"&amp;RIGHT(YEAR(_xlfn.MINIFS(Consolidado!$B$5:$B$1000,Consolidado!$E$5:$E$1000,$B33,Consolidado!$C$5:$C$1000,"Auditoría Interna",Consolidado!$I$5:$I$1000,"X",Consolidado!$H$5:$H$1000,IF($D$9="Todos","&gt;0",$D$9))),2),"")&amp;IF(_xlfn.MAXIFS(Consolidado!$B$5:$B$1000,Consolidado!$E$5:$E$1000,$B33,Consolidado!$C$5:$C$1000,"Auditoría Interna",Consolidado!$I$5:$I$1000,"X",Consolidado!$H$5:$H$1000,IF($D$9="Todos","&gt;0",$D$9))&lt;&gt;_xlfn.MINIFS(Consolidado!$B$5:$B$1000,Consolidado!$E$5:$E$1000,$B33,Consolidado!$C$5:$C$1000,"Auditoría Interna",Consolidado!$I$5:$I$1000,"X",Consolidado!$H$5:$H$1000,IF($D$9="Todos","&gt;0",$D$9))," y "&amp;TEXT(DAY(_xlfn.MAXIFS(Consolidado!$B$5:$B$1000,Consolidado!$E$5:$E$1000,$B33,Consolidado!$C$5:$C$1000,"Auditoría Interna",Consolidado!$I$5:$I$1000,"X",Consolidado!$H$5:$H$1000,IF($D$9="Todos","&gt;0",$D$9))),"00")&amp;"/"&amp;TEXT(MONTH(_xlfn.MAXIFS(Consolidado!$B$5:$B$1000,Consolidado!$E$5:$E$1000,$B33,Consolidado!$C$5:$C$1000,"Auditoría Interna",Consolidado!$I$5:$I$1000,"X",Consolidado!$H$5:$H$1000,IF($D$9="Todos","&gt;0",$D$9))),"00")&amp;IF($D$9="Todos","/"&amp;RIGHT(YEAR(_xlfn.MAXIFS(Consolidado!$B$5:$B$1000,Consolidado!$E$5:$E$1000,$B33,Consolidado!$C$5:$C$1000,"Auditoría Interna",Consolidado!$I$5:$I$1000,"X",Consolidado!$H$5:$H$1000,IF($D$9="Todos","&gt;0",$D$9))),2),""),""),""),IF(SUMIFS(Consolidado!$AD$5:$AD$1000,Consolidado!$E$5:$E$1000,$B33,Consolidado!$C$5:$C$1000,"Auditoría Externa",Consolidado!$I$5:$I$1000,"X",Consolidado!$H$5:$H$1000,IF($D$9="Todos","&gt;0",$D$9))&gt;0,"Externa "&amp;TEXT(DAY(_xlfn.MINIFS(Consolidado!$B$5:$B$1000,Consolidado!$E$5:$E$1000,$B33,Consolidado!$C$5:$C$1000,"Auditoría Externa",Consolidado!$I$5:$I$1000,"X",Consolidado!$H$5:$H$1000,IF($D$9="Todos","&gt;0",$D$9))),"00")&amp;"/"&amp;TEXT(MONTH(_xlfn.MINIFS(Consolidado!$B$5:$B$1000,Consolidado!$E$5:$E$1000,$B33,Consolidado!$C$5:$C$1000,"Auditoría Externa",Consolidado!$I$5:$I$1000,"X",Consolidado!$H$5:$H$1000,IF($D$9="Todos","&gt;0",$D$9))),"00")&amp;IF($D$9="Todos","/"&amp;RIGHT(YEAR(_xlfn.MINIFS(Consolidado!$B$5:$B$1000,Consolidado!$E$5:$E$1000,$B33,Consolidado!$C$5:$C$1000,"Auditoría Externa",Consolidado!$I$5:$I$1000,"X",Consolidado!$H$5:$H$1000,IF($D$9="Todos","&gt;0",$D$9))),2),"")&amp;IF(_xlfn.MAXIFS(Consolidado!$B$5:$B$1000,Consolidado!$E$5:$E$1000,$B33,Consolidado!$C$5:$C$1000,"Auditoría Externa",Consolidado!$I$5:$I$1000,"X",Consolidado!$H$5:$H$1000,IF($D$9="Todos","&gt;0",$D$9))&lt;&gt;_xlfn.MINIFS(Consolidado!$B$5:$B$1000,Consolidado!$E$5:$E$1000,$B33,Consolidado!$C$5:$C$1000,"Auditoría Externa",Consolidado!$I$5:$I$1000,"X",Consolidado!$H$5:$H$1000,IF($D$9="Todos","&gt;0",$D$9))," y "&amp;TEXT(DAY(_xlfn.MAXIFS(Consolidado!$B$5:$B$1000,Consolidado!$E$5:$E$1000,$B33,Consolidado!$C$5:$C$1000,"Auditoría Externa",Consolidado!$I$5:$I$1000,"X",Consolidado!$H$5:$H$1000,IF($D$9="Todos","&gt;0",$D$9))),"00")&amp;"/"&amp;TEXT(MONTH(_xlfn.MAXIFS(Consolidado!$B$5:$B$1000,Consolidado!$E$5:$E$1000,$B33,Consolidado!$C$5:$C$1000,"Auditoría Externa",Consolidado!$I$5:$I$1000,"X",Consolidado!$H$5:$H$1000,IF($D$9="Todos","&gt;0",$D$9))),"00")&amp;IF($D$9="Todos","/"&amp;RIGHT(YEAR(_xlfn.MAXIFS(Consolidado!$B$5:$B$1000,Consolidado!$E$5:$E$1000,$B33,Consolidado!$C$5:$C$1000,"Auditoría Externa",Consolidado!$I$5:$I$1000,"X",Consolidado!$H$5:$H$1000,IF($D$9="Todos","&gt;0",$D$9))),2),""),""),""),IF(SUMIFS(Consolidado!$AD$5:$AD$1000,Consolidado!$E$5:$E$1000,$B33,Consolidado!$C$5:$C$1000,"SSF",Consolidado!$I$5:$I$1000,"X",Consolidado!$H$5:$H$1000,IF($D$9="Todos","&gt;0",$D$9))&gt;0,"SSF "&amp;TEXT(DAY(_xlfn.MINIFS(Consolidado!$B$5:$B$1000,Consolidado!$E$5:$E$1000,$B33,Consolidado!$C$5:$C$1000,"SSF",Consolidado!$I$5:$I$1000,"X",Consolidado!$H$5:$H$1000,IF($D$9="Todos","&gt;0",$D$9))),"00")&amp;"/"&amp;TEXT(MONTH(_xlfn.MINIFS(Consolidado!$B$5:$B$1000,Consolidado!$E$5:$E$1000,$B33,Consolidado!$C$5:$C$1000,"SSF",Consolidado!$I$5:$I$1000,"X",Consolidado!$H$5:$H$1000,IF($D$9="Todos","&gt;0",$D$9))),"00")&amp;IF($D$9="Todos","/"&amp;RIGHT(YEAR(_xlfn.MINIFS(Consolidado!$B$5:$B$1000,Consolidado!$E$5:$E$1000,$B33,Consolidado!$C$5:$C$1000,"SSF",Consolidado!$I$5:$I$1000,"X",Consolidado!$H$5:$H$1000,IF($D$9="Todos","&gt;0",$D$9))),2),"")&amp;IF(_xlfn.MAXIFS(Consolidado!$B$5:$B$1000,Consolidado!$E$5:$E$1000,$B33,Consolidado!$C$5:$C$1000,"SSF",Consolidado!$I$5:$I$1000,"X",Consolidado!$H$5:$H$1000,IF($D$9="Todos","&gt;0",$D$9))&lt;&gt;_xlfn.MINIFS(Consolidado!$B$5:$B$1000,Consolidado!$E$5:$E$1000,$B33,Consolidado!$C$5:$C$1000,"SSF",Consolidado!$I$5:$I$1000,"X",Consolidado!$H$5:$H$1000,IF($D$9="Todos","&gt;0",$D$9))," y "&amp;TEXT(DAY(_xlfn.MAXIFS(Consolidado!$B$5:$B$1000,Consolidado!$E$5:$E$1000,$B33,Consolidado!$C$5:$C$1000,"SSF",Consolidado!$I$5:$I$1000,"X",Consolidado!$H$5:$H$1000,IF($D$9="Todos","&gt;0",$D$9))),"00")&amp;"/"&amp;TEXT(MONTH(_xlfn.MAXIFS(Consolidado!$B$5:$B$1000,Consolidado!$E$5:$E$1000,$B33,Consolidado!$C$5:$C$1000,"SSF",Consolidado!$I$5:$I$1000,"X",Consolidado!$H$5:$H$1000,IF($D$9="Todos","&gt;0",$D$9))),"00")&amp;IF($D$9="Todos","/"&amp;RIGHT(YEAR(_xlfn.MAXIFS(Consolidado!$B$5:$B$1000,Consolidado!$E$5:$E$1000,$B33,Consolidado!$C$5:$C$1000,"SSF",Consolidado!$I$5:$I$1000,"X",Consolidado!$H$5:$H$1000,IF($D$9="Todos","&gt;0",$D$9))),2),""),""),""),IF(SUMIFS(Consolidado!$AD$5:$AD$1000,Consolidado!$E$5:$E$1000,$B33,Consolidado!$C$5:$C$1000,"Comité de Supervisión",Consolidado!$I$5:$I$1000,"X",Consolidado!$H$5:$H$1000,IF($D$9="Todos","&gt;0",$D$9))&gt;0,"Comité Sup. "&amp;TEXT(DAY(_xlfn.MINIFS(Consolidado!$B$5:$B$1000,Consolidado!$E$5:$E$1000,$B33,Consolidado!$C$5:$C$1000,"Comité de Supervisión",Consolidado!$I$5:$I$1000,"X",Consolidado!$H$5:$H$1000,IF($D$9="Todos","&gt;0",$D$9))),"00")&amp;"/"&amp;TEXT(MONTH(_xlfn.MINIFS(Consolidado!$B$5:$B$1000,Consolidado!$E$5:$E$1000,$B33,Consolidado!$C$5:$C$1000,"Comité de Supervisión",Consolidado!$I$5:$I$1000,"X",Consolidado!$H$5:$H$1000,IF($D$9="Todos","&gt;0",$D$9))),"00")&amp;IF($D$9="Todos","/"&amp;RIGHT(YEAR(_xlfn.MINIFS(Consolidado!$B$5:$B$1000,Consolidado!$E$5:$E$1000,$B33,Consolidado!$C$5:$C$1000,"Comité de Supervisión",Consolidado!$I$5:$I$1000,"X",Consolidado!$H$5:$H$1000,IF($D$9="Todos","&gt;0",$D$9))),2),"")&amp;IF(_xlfn.MAXIFS(Consolidado!$B$5:$B$1000,Consolidado!$E$5:$E$1000,$B33,Consolidado!$C$5:$C$1000,"Comité de Supervisión",Consolidado!$I$5:$I$1000,"X",Consolidado!$H$5:$H$1000,IF($D$9="Todos","&gt;0",$D$9))&lt;&gt;_xlfn.MINIFS(Consolidado!$B$5:$B$1000,Consolidado!$E$5:$E$1000,$B33,Consolidado!$C$5:$C$1000,"Comité de Supervisión",Consolidado!$I$5:$I$1000,"X",Consolidado!$H$5:$H$1000,IF($D$9="Todos","&gt;0",$D$9))," y "&amp;TEXT(DAY(_xlfn.MAXIFS(Consolidado!$B$5:$B$1000,Consolidado!$E$5:$E$1000,$B33,Consolidado!$C$5:$C$1000,"Comité de Supervisión",Consolidado!$I$5:$I$1000,"X",Consolidado!$H$5:$H$1000,IF($D$9="Todos","&gt;0",$D$9))),"00")&amp;"/"&amp;TEXT(MONTH(_xlfn.MAXIFS(Consolidado!$B$5:$B$1000,Consolidado!$E$5:$E$1000,$B33,Consolidado!$C$5:$C$1000,"Comité de Supervisión",Consolidado!$I$5:$I$1000,"X",Consolidado!$H$5:$H$1000,IF($D$9="Todos","&gt;0",$D$9))),"00")&amp;IF($D$9="Todos","/"&amp;RIGHT(YEAR(_xlfn.MAXIFS(Consolidado!$B$5:$B$1000,Consolidado!$E$5:$E$1000,$B33,Consolidado!$C$5:$C$1000,"Comité de Supervisión",Consolidado!$I$5:$I$1000,"X",Consolidado!$H$5:$H$1000,IF($D$9="Todos","&gt;0",$D$9))),2),""),""),""),IF(SUMIFS(Consolidado!$AD$5:$AD$1000,Consolidado!$E$5:$E$1000,$B33,Consolidado!$C$5:$C$1000,"Consejo de Administración",Consolidado!$I$5:$I$1000,"X",Consolidado!$H$5:$H$1000,IF($D$9="Todos","&gt;0",$D$9))&gt;0,"Consejo "&amp;TEXT(DAY(_xlfn.MINIFS(Consolidado!$B$5:$B$1000,Consolidado!$E$5:$E$1000,$B33,Consolidado!$C$5:$C$1000,"Consejo de Administración",Consolidado!$I$5:$I$1000,"X",Consolidado!$H$5:$H$1000,IF($D$9="Todos","&gt;0",$D$9))),"00")&amp;"/"&amp;TEXT(MONTH(_xlfn.MINIFS(Consolidado!$B$5:$B$1000,Consolidado!$E$5:$E$1000,$B33,Consolidado!$C$5:$C$1000,"Consejo de Administración",Consolidado!$I$5:$I$1000,"X",Consolidado!$H$5:$H$1000,IF($D$9="Todos","&gt;0",$D$9))),"00")&amp;IF($D$9="Todos","/"&amp;RIGHT(YEAR(_xlfn.MINIFS(Consolidado!$B$5:$B$1000,Consolidado!$E$5:$E$1000,$B33,Consolidado!$C$5:$C$1000,"Consejo de Administración",Consolidado!$I$5:$I$1000,"X",Consolidado!$H$5:$H$1000,IF($D$9="Todos","&gt;0",$D$9))),2),"")&amp;IF(_xlfn.MAXIFS(Consolidado!$B$5:$B$1000,Consolidado!$E$5:$E$1000,$B33,Consolidado!$C$5:$C$1000,"Consejo de Administración",Consolidado!$I$5:$I$1000,"X",Consolidado!$H$5:$H$1000,IF($D$9="Todos","&gt;0",$D$9))&lt;&gt;_xlfn.MINIFS(Consolidado!$B$5:$B$1000,Consolidado!$E$5:$E$1000,$B33,Consolidado!$C$5:$C$1000,"Consejo de Administración",Consolidado!$I$5:$I$1000,"X",Consolidado!$H$5:$H$1000,IF($D$9="Todos","&gt;0",$D$9))," y "&amp;TEXT(DAY(_xlfn.MAXIFS(Consolidado!$B$5:$B$1000,Consolidado!$E$5:$E$1000,$B33,Consolidado!$C$5:$C$1000,"Consejo de Administración",Consolidado!$I$5:$I$1000,"X",Consolidado!$H$5:$H$1000,IF($D$9="Todos","&gt;0",$D$9))),"00")&amp;"/"&amp;TEXT(MONTH(_xlfn.MAXIFS(Consolidado!$B$5:$B$1000,Consolidado!$E$5:$E$1000,$B33,Consolidado!$C$5:$C$1000,"Consejo de Administración",Consolidado!$I$5:$I$1000,"X",Consolidado!$H$5:$H$1000,IF($D$9="Todos","&gt;0",$D$9))),"00")&amp;IF($D$9="Todos","/"&amp;RIGHT(YEAR(_xlfn.MAXIFS(Consolidado!$B$5:$B$1000,Consolidado!$E$5:$E$1000,$B33,Consolidado!$C$5:$C$1000,"Consejo de Administración",Consolidado!$I$5:$I$1000,"X",Consolidado!$H$5:$H$1000,IF($D$9="Todos","&gt;0",$D$9))),2),""),""),""),IF(SUMIFS(Consolidado!$AD$5:$AD$1000,Consolidado!$E$5:$E$1000,$B33,Consolidado!$C$5:$C$1000,"Otros",Consolidado!$I$5:$I$1000,"X",Consolidado!$H$5:$H$1000,IF($D$9="Todos","&gt;0",$D$9))&gt;0,"Otros "&amp;TEXT(DAY(_xlfn.MINIFS(Consolidado!$B$5:$B$1000,Consolidado!$E$5:$E$1000,$B33,Consolidado!$C$5:$C$1000,"Otros",Consolidado!$I$5:$I$1000,"X",Consolidado!$H$5:$H$1000,IF($D$9="Todos","&gt;0",$D$9))),"00")&amp;"/"&amp;TEXT(MONTH(_xlfn.MINIFS(Consolidado!$B$5:$B$1000,Consolidado!$E$5:$E$1000,$B33,Consolidado!$C$5:$C$1000,"Otros",Consolidado!$I$5:$I$1000,"X",Consolidado!$H$5:$H$1000,IF($D$9="Todos","&gt;0",$D$9))),"00")&amp;IF($D$9="Todos","/"&amp;RIGHT(YEAR(_xlfn.MINIFS(Consolidado!$B$5:$B$1000,Consolidado!$E$5:$E$1000,$B33,Consolidado!$C$5:$C$1000,"Otros",Consolidado!$I$5:$I$1000,"X",Consolidado!$H$5:$H$1000,IF($D$9="Todos","&gt;0",$D$9))),2),"")&amp;IF(_xlfn.MAXIFS(Consolidado!$B$5:$B$1000,Consolidado!$E$5:$E$1000,$B33,Consolidado!$C$5:$C$1000,"Otros",Consolidado!$I$5:$I$1000,"X",Consolidado!$H$5:$H$1000,IF($D$9="Todos","&gt;0",$D$9))&lt;&gt;_xlfn.MINIFS(Consolidado!$B$5:$B$1000,Consolidado!$E$5:$E$1000,$B33,Consolidado!$C$5:$C$1000,"Otros",Consolidado!$I$5:$I$1000,"X",Consolidado!$H$5:$H$1000,IF($D$9="Todos","&gt;0",$D$9))," y "&amp;TEXT(DAY(_xlfn.MAXIFS(Consolidado!$B$5:$B$1000,Consolidado!$E$5:$E$1000,$B33,Consolidado!$C$5:$C$1000,"Otros",Consolidado!$I$5:$I$1000,"X",Consolidado!$H$5:$H$1000,IF($D$9="Todos","&gt;0",$D$9))),"00")&amp;"/"&amp;TEXT(MONTH(_xlfn.MAXIFS(Consolidado!$B$5:$B$1000,Consolidado!$E$5:$E$1000,$B33,Consolidado!$C$5:$C$1000,"Otros",Consolidado!$I$5:$I$1000,"X",Consolidado!$H$5:$H$1000,IF($D$9="Todos","&gt;0",$D$9))),"00")&amp;IF($D$9="Todos","/"&amp;RIGHT(YEAR(_xlfn.MAXIFS(Consolidado!$B$5:$B$1000,Consolidado!$E$5:$E$1000,$B33,Consolidado!$C$5:$C$1000,"Otros",Consolidado!$I$5:$I$1000,"X",Consolidado!$H$5:$H$1000,IF($D$9="Todos","&gt;0",$D$9))),2),""),""),""))</f>
        <v/>
      </c>
      <c r="L33" s="37" t="str">
        <f aca="false">_xlfn.TEXTJOIN(" +"&amp;CHAR(10),TRUE(),IF(SUMIFS(Consolidado!$AD$5:$AD$1000,Consolidado!$E$5:$E$1000,$B33,Consolidado!$C$5:$C$1000,"Auditoría Interna",Consolidado!$J$5:$J$1000,"X",Consolidado!$H$5:$H$1000,IF($D$9="Todos","&gt;0",$D$9))&gt;0,"Interna "&amp;TEXT(DAY(_xlfn.MINIFS(Consolidado!$B$5:$B$1000,Consolidado!$E$5:$E$1000,$B33,Consolidado!$C$5:$C$1000,"Auditoría Interna",Consolidado!$J$5:$J$1000,"X",Consolidado!$H$5:$H$1000,IF($D$9="Todos","&gt;0",$D$9))),"00")&amp;"/"&amp;TEXT(MONTH(_xlfn.MINIFS(Consolidado!$B$5:$B$1000,Consolidado!$E$5:$E$1000,$B33,Consolidado!$C$5:$C$1000,"Auditoría Interna",Consolidado!$J$5:$J$1000,"X",Consolidado!$H$5:$H$1000,IF($D$9="Todos","&gt;0",$D$9))),"00")&amp;IF($D$9="Todos","/"&amp;RIGHT(YEAR(_xlfn.MINIFS(Consolidado!$B$5:$B$1000,Consolidado!$E$5:$E$1000,$B33,Consolidado!$C$5:$C$1000,"Auditoría Interna",Consolidado!$J$5:$J$1000,"X",Consolidado!$H$5:$H$1000,IF($D$9="Todos","&gt;0",$D$9))),2),"")&amp;IF(_xlfn.MAXIFS(Consolidado!$B$5:$B$1000,Consolidado!$E$5:$E$1000,$B33,Consolidado!$C$5:$C$1000,"Auditoría Interna",Consolidado!$J$5:$J$1000,"X",Consolidado!$H$5:$H$1000,IF($D$9="Todos","&gt;0",$D$9))&lt;&gt;_xlfn.MINIFS(Consolidado!$B$5:$B$1000,Consolidado!$E$5:$E$1000,$B33,Consolidado!$C$5:$C$1000,"Auditoría Interna",Consolidado!$J$5:$J$1000,"X",Consolidado!$H$5:$H$1000,IF($D$9="Todos","&gt;0",$D$9))," y "&amp;TEXT(DAY(_xlfn.MAXIFS(Consolidado!$B$5:$B$1000,Consolidado!$E$5:$E$1000,$B33,Consolidado!$C$5:$C$1000,"Auditoría Interna",Consolidado!$J$5:$J$1000,"X",Consolidado!$H$5:$H$1000,IF($D$9="Todos","&gt;0",$D$9))),"00")&amp;"/"&amp;TEXT(MONTH(_xlfn.MAXIFS(Consolidado!$B$5:$B$1000,Consolidado!$E$5:$E$1000,$B33,Consolidado!$C$5:$C$1000,"Auditoría Interna",Consolidado!$J$5:$J$1000,"X",Consolidado!$H$5:$H$1000,IF($D$9="Todos","&gt;0",$D$9))),"00")&amp;IF($D$9="Todos","/"&amp;RIGHT(YEAR(_xlfn.MAXIFS(Consolidado!$B$5:$B$1000,Consolidado!$E$5:$E$1000,$B33,Consolidado!$C$5:$C$1000,"Auditoría Interna",Consolidado!$J$5:$J$1000,"X",Consolidado!$H$5:$H$1000,IF($D$9="Todos","&gt;0",$D$9))),2),""),""),""),IF(SUMIFS(Consolidado!$AD$5:$AD$1000,Consolidado!$E$5:$E$1000,$B33,Consolidado!$C$5:$C$1000,"Auditoría Externa",Consolidado!$J$5:$J$1000,"X",Consolidado!$H$5:$H$1000,IF($D$9="Todos","&gt;0",$D$9))&gt;0,"Externa "&amp;TEXT(DAY(_xlfn.MINIFS(Consolidado!$B$5:$B$1000,Consolidado!$E$5:$E$1000,$B33,Consolidado!$C$5:$C$1000,"Auditoría Externa",Consolidado!$J$5:$J$1000,"X",Consolidado!$H$5:$H$1000,IF($D$9="Todos","&gt;0",$D$9))),"00")&amp;"/"&amp;TEXT(MONTH(_xlfn.MINIFS(Consolidado!$B$5:$B$1000,Consolidado!$E$5:$E$1000,$B33,Consolidado!$C$5:$C$1000,"Auditoría Externa",Consolidado!$J$5:$J$1000,"X",Consolidado!$H$5:$H$1000,IF($D$9="Todos","&gt;0",$D$9))),"00")&amp;IF($D$9="Todos","/"&amp;RIGHT(YEAR(_xlfn.MINIFS(Consolidado!$B$5:$B$1000,Consolidado!$E$5:$E$1000,$B33,Consolidado!$C$5:$C$1000,"Auditoría Externa",Consolidado!$J$5:$J$1000,"X",Consolidado!$H$5:$H$1000,IF($D$9="Todos","&gt;0",$D$9))),2),"")&amp;IF(_xlfn.MAXIFS(Consolidado!$B$5:$B$1000,Consolidado!$E$5:$E$1000,$B33,Consolidado!$C$5:$C$1000,"Auditoría Externa",Consolidado!$J$5:$J$1000,"X",Consolidado!$H$5:$H$1000,IF($D$9="Todos","&gt;0",$D$9))&lt;&gt;_xlfn.MINIFS(Consolidado!$B$5:$B$1000,Consolidado!$E$5:$E$1000,$B33,Consolidado!$C$5:$C$1000,"Auditoría Externa",Consolidado!$J$5:$J$1000,"X",Consolidado!$H$5:$H$1000,IF($D$9="Todos","&gt;0",$D$9))," y "&amp;TEXT(DAY(_xlfn.MAXIFS(Consolidado!$B$5:$B$1000,Consolidado!$E$5:$E$1000,$B33,Consolidado!$C$5:$C$1000,"Auditoría Externa",Consolidado!$J$5:$J$1000,"X",Consolidado!$H$5:$H$1000,IF($D$9="Todos","&gt;0",$D$9))),"00")&amp;"/"&amp;TEXT(MONTH(_xlfn.MAXIFS(Consolidado!$B$5:$B$1000,Consolidado!$E$5:$E$1000,$B33,Consolidado!$C$5:$C$1000,"Auditoría Externa",Consolidado!$J$5:$J$1000,"X",Consolidado!$H$5:$H$1000,IF($D$9="Todos","&gt;0",$D$9))),"00")&amp;IF($D$9="Todos","/"&amp;RIGHT(YEAR(_xlfn.MAXIFS(Consolidado!$B$5:$B$1000,Consolidado!$E$5:$E$1000,$B33,Consolidado!$C$5:$C$1000,"Auditoría Externa",Consolidado!$J$5:$J$1000,"X",Consolidado!$H$5:$H$1000,IF($D$9="Todos","&gt;0",$D$9))),2),""),""),""),IF(SUMIFS(Consolidado!$AD$5:$AD$1000,Consolidado!$E$5:$E$1000,$B33,Consolidado!$C$5:$C$1000,"SSF",Consolidado!$J$5:$J$1000,"X",Consolidado!$H$5:$H$1000,IF($D$9="Todos","&gt;0",$D$9))&gt;0,"SSF "&amp;TEXT(DAY(_xlfn.MINIFS(Consolidado!$B$5:$B$1000,Consolidado!$E$5:$E$1000,$B33,Consolidado!$C$5:$C$1000,"SSF",Consolidado!$J$5:$J$1000,"X",Consolidado!$H$5:$H$1000,IF($D$9="Todos","&gt;0",$D$9))),"00")&amp;"/"&amp;TEXT(MONTH(_xlfn.MINIFS(Consolidado!$B$5:$B$1000,Consolidado!$E$5:$E$1000,$B33,Consolidado!$C$5:$C$1000,"SSF",Consolidado!$J$5:$J$1000,"X",Consolidado!$H$5:$H$1000,IF($D$9="Todos","&gt;0",$D$9))),"00")&amp;IF($D$9="Todos","/"&amp;RIGHT(YEAR(_xlfn.MINIFS(Consolidado!$B$5:$B$1000,Consolidado!$E$5:$E$1000,$B33,Consolidado!$C$5:$C$1000,"SSF",Consolidado!$J$5:$J$1000,"X",Consolidado!$H$5:$H$1000,IF($D$9="Todos","&gt;0",$D$9))),2),"")&amp;IF(_xlfn.MAXIFS(Consolidado!$B$5:$B$1000,Consolidado!$E$5:$E$1000,$B33,Consolidado!$C$5:$C$1000,"SSF",Consolidado!$J$5:$J$1000,"X",Consolidado!$H$5:$H$1000,IF($D$9="Todos","&gt;0",$D$9))&lt;&gt;_xlfn.MINIFS(Consolidado!$B$5:$B$1000,Consolidado!$E$5:$E$1000,$B33,Consolidado!$C$5:$C$1000,"SSF",Consolidado!$J$5:$J$1000,"X",Consolidado!$H$5:$H$1000,IF($D$9="Todos","&gt;0",$D$9))," y "&amp;TEXT(DAY(_xlfn.MAXIFS(Consolidado!$B$5:$B$1000,Consolidado!$E$5:$E$1000,$B33,Consolidado!$C$5:$C$1000,"SSF",Consolidado!$J$5:$J$1000,"X",Consolidado!$H$5:$H$1000,IF($D$9="Todos","&gt;0",$D$9))),"00")&amp;"/"&amp;TEXT(MONTH(_xlfn.MAXIFS(Consolidado!$B$5:$B$1000,Consolidado!$E$5:$E$1000,$B33,Consolidado!$C$5:$C$1000,"SSF",Consolidado!$J$5:$J$1000,"X",Consolidado!$H$5:$H$1000,IF($D$9="Todos","&gt;0",$D$9))),"00")&amp;IF($D$9="Todos","/"&amp;RIGHT(YEAR(_xlfn.MAXIFS(Consolidado!$B$5:$B$1000,Consolidado!$E$5:$E$1000,$B33,Consolidado!$C$5:$C$1000,"SSF",Consolidado!$J$5:$J$1000,"X",Consolidado!$H$5:$H$1000,IF($D$9="Todos","&gt;0",$D$9))),2),""),""),""),IF(SUMIFS(Consolidado!$AD$5:$AD$1000,Consolidado!$E$5:$E$1000,$B33,Consolidado!$C$5:$C$1000,"Comité de Supervisión",Consolidado!$J$5:$J$1000,"X",Consolidado!$H$5:$H$1000,IF($D$9="Todos","&gt;0",$D$9))&gt;0,"Comité Sup. "&amp;TEXT(DAY(_xlfn.MINIFS(Consolidado!$B$5:$B$1000,Consolidado!$E$5:$E$1000,$B33,Consolidado!$C$5:$C$1000,"Comité de Supervisión",Consolidado!$J$5:$J$1000,"X",Consolidado!$H$5:$H$1000,IF($D$9="Todos","&gt;0",$D$9))),"00")&amp;"/"&amp;TEXT(MONTH(_xlfn.MINIFS(Consolidado!$B$5:$B$1000,Consolidado!$E$5:$E$1000,$B33,Consolidado!$C$5:$C$1000,"Comité de Supervisión",Consolidado!$J$5:$J$1000,"X",Consolidado!$H$5:$H$1000,IF($D$9="Todos","&gt;0",$D$9))),"00")&amp;IF($D$9="Todos","/"&amp;RIGHT(YEAR(_xlfn.MINIFS(Consolidado!$B$5:$B$1000,Consolidado!$E$5:$E$1000,$B33,Consolidado!$C$5:$C$1000,"Comité de Supervisión",Consolidado!$J$5:$J$1000,"X",Consolidado!$H$5:$H$1000,IF($D$9="Todos","&gt;0",$D$9))),2),"")&amp;IF(_xlfn.MAXIFS(Consolidado!$B$5:$B$1000,Consolidado!$E$5:$E$1000,$B33,Consolidado!$C$5:$C$1000,"Comité de Supervisión",Consolidado!$J$5:$J$1000,"X",Consolidado!$H$5:$H$1000,IF($D$9="Todos","&gt;0",$D$9))&lt;&gt;_xlfn.MINIFS(Consolidado!$B$5:$B$1000,Consolidado!$E$5:$E$1000,$B33,Consolidado!$C$5:$C$1000,"Comité de Supervisión",Consolidado!$J$5:$J$1000,"X",Consolidado!$H$5:$H$1000,IF($D$9="Todos","&gt;0",$D$9))," y "&amp;TEXT(DAY(_xlfn.MAXIFS(Consolidado!$B$5:$B$1000,Consolidado!$E$5:$E$1000,$B33,Consolidado!$C$5:$C$1000,"Comité de Supervisión",Consolidado!$J$5:$J$1000,"X",Consolidado!$H$5:$H$1000,IF($D$9="Todos","&gt;0",$D$9))),"00")&amp;"/"&amp;TEXT(MONTH(_xlfn.MAXIFS(Consolidado!$B$5:$B$1000,Consolidado!$E$5:$E$1000,$B33,Consolidado!$C$5:$C$1000,"Comité de Supervisión",Consolidado!$J$5:$J$1000,"X",Consolidado!$H$5:$H$1000,IF($D$9="Todos","&gt;0",$D$9))),"00")&amp;IF($D$9="Todos","/"&amp;RIGHT(YEAR(_xlfn.MAXIFS(Consolidado!$B$5:$B$1000,Consolidado!$E$5:$E$1000,$B33,Consolidado!$C$5:$C$1000,"Comité de Supervisión",Consolidado!$J$5:$J$1000,"X",Consolidado!$H$5:$H$1000,IF($D$9="Todos","&gt;0",$D$9))),2),""),""),""),IF(SUMIFS(Consolidado!$AD$5:$AD$1000,Consolidado!$E$5:$E$1000,$B33,Consolidado!$C$5:$C$1000,"Consejo de Administración",Consolidado!$J$5:$J$1000,"X",Consolidado!$H$5:$H$1000,IF($D$9="Todos","&gt;0",$D$9))&gt;0,"Consejo "&amp;TEXT(DAY(_xlfn.MINIFS(Consolidado!$B$5:$B$1000,Consolidado!$E$5:$E$1000,$B33,Consolidado!$C$5:$C$1000,"Consejo de Administración",Consolidado!$J$5:$J$1000,"X",Consolidado!$H$5:$H$1000,IF($D$9="Todos","&gt;0",$D$9))),"00")&amp;"/"&amp;TEXT(MONTH(_xlfn.MINIFS(Consolidado!$B$5:$B$1000,Consolidado!$E$5:$E$1000,$B33,Consolidado!$C$5:$C$1000,"Consejo de Administración",Consolidado!$J$5:$J$1000,"X",Consolidado!$H$5:$H$1000,IF($D$9="Todos","&gt;0",$D$9))),"00")&amp;IF($D$9="Todos","/"&amp;RIGHT(YEAR(_xlfn.MINIFS(Consolidado!$B$5:$B$1000,Consolidado!$E$5:$E$1000,$B33,Consolidado!$C$5:$C$1000,"Consejo de Administración",Consolidado!$J$5:$J$1000,"X",Consolidado!$H$5:$H$1000,IF($D$9="Todos","&gt;0",$D$9))),2),"")&amp;IF(_xlfn.MAXIFS(Consolidado!$B$5:$B$1000,Consolidado!$E$5:$E$1000,$B33,Consolidado!$C$5:$C$1000,"Consejo de Administración",Consolidado!$J$5:$J$1000,"X",Consolidado!$H$5:$H$1000,IF($D$9="Todos","&gt;0",$D$9))&lt;&gt;_xlfn.MINIFS(Consolidado!$B$5:$B$1000,Consolidado!$E$5:$E$1000,$B33,Consolidado!$C$5:$C$1000,"Consejo de Administración",Consolidado!$J$5:$J$1000,"X",Consolidado!$H$5:$H$1000,IF($D$9="Todos","&gt;0",$D$9))," y "&amp;TEXT(DAY(_xlfn.MAXIFS(Consolidado!$B$5:$B$1000,Consolidado!$E$5:$E$1000,$B33,Consolidado!$C$5:$C$1000,"Consejo de Administración",Consolidado!$J$5:$J$1000,"X",Consolidado!$H$5:$H$1000,IF($D$9="Todos","&gt;0",$D$9))),"00")&amp;"/"&amp;TEXT(MONTH(_xlfn.MAXIFS(Consolidado!$B$5:$B$1000,Consolidado!$E$5:$E$1000,$B33,Consolidado!$C$5:$C$1000,"Consejo de Administración",Consolidado!$J$5:$J$1000,"X",Consolidado!$H$5:$H$1000,IF($D$9="Todos","&gt;0",$D$9))),"00")&amp;IF($D$9="Todos","/"&amp;RIGHT(YEAR(_xlfn.MAXIFS(Consolidado!$B$5:$B$1000,Consolidado!$E$5:$E$1000,$B33,Consolidado!$C$5:$C$1000,"Consejo de Administración",Consolidado!$J$5:$J$1000,"X",Consolidado!$H$5:$H$1000,IF($D$9="Todos","&gt;0",$D$9))),2),""),""),""),IF(SUMIFS(Consolidado!$AD$5:$AD$1000,Consolidado!$E$5:$E$1000,$B33,Consolidado!$C$5:$C$1000,"Otros",Consolidado!$J$5:$J$1000,"X",Consolidado!$H$5:$H$1000,IF($D$9="Todos","&gt;0",$D$9))&gt;0,"Otros "&amp;TEXT(DAY(_xlfn.MINIFS(Consolidado!$B$5:$B$1000,Consolidado!$E$5:$E$1000,$B33,Consolidado!$C$5:$C$1000,"Otros",Consolidado!$J$5:$J$1000,"X",Consolidado!$H$5:$H$1000,IF($D$9="Todos","&gt;0",$D$9))),"00")&amp;"/"&amp;TEXT(MONTH(_xlfn.MINIFS(Consolidado!$B$5:$B$1000,Consolidado!$E$5:$E$1000,$B33,Consolidado!$C$5:$C$1000,"Otros",Consolidado!$J$5:$J$1000,"X",Consolidado!$H$5:$H$1000,IF($D$9="Todos","&gt;0",$D$9))),"00")&amp;IF($D$9="Todos","/"&amp;RIGHT(YEAR(_xlfn.MINIFS(Consolidado!$B$5:$B$1000,Consolidado!$E$5:$E$1000,$B33,Consolidado!$C$5:$C$1000,"Otros",Consolidado!$J$5:$J$1000,"X",Consolidado!$H$5:$H$1000,IF($D$9="Todos","&gt;0",$D$9))),2),"")&amp;IF(_xlfn.MAXIFS(Consolidado!$B$5:$B$1000,Consolidado!$E$5:$E$1000,$B33,Consolidado!$C$5:$C$1000,"Otros",Consolidado!$J$5:$J$1000,"X",Consolidado!$H$5:$H$1000,IF($D$9="Todos","&gt;0",$D$9))&lt;&gt;_xlfn.MINIFS(Consolidado!$B$5:$B$1000,Consolidado!$E$5:$E$1000,$B33,Consolidado!$C$5:$C$1000,"Otros",Consolidado!$J$5:$J$1000,"X",Consolidado!$H$5:$H$1000,IF($D$9="Todos","&gt;0",$D$9))," y "&amp;TEXT(DAY(_xlfn.MAXIFS(Consolidado!$B$5:$B$1000,Consolidado!$E$5:$E$1000,$B33,Consolidado!$C$5:$C$1000,"Otros",Consolidado!$J$5:$J$1000,"X",Consolidado!$H$5:$H$1000,IF($D$9="Todos","&gt;0",$D$9))),"00")&amp;"/"&amp;TEXT(MONTH(_xlfn.MAXIFS(Consolidado!$B$5:$B$1000,Consolidado!$E$5:$E$1000,$B33,Consolidado!$C$5:$C$1000,"Otros",Consolidado!$J$5:$J$1000,"X",Consolidado!$H$5:$H$1000,IF($D$9="Todos","&gt;0",$D$9))),"00")&amp;IF($D$9="Todos","/"&amp;RIGHT(YEAR(_xlfn.MAXIFS(Consolidado!$B$5:$B$1000,Consolidado!$E$5:$E$1000,$B33,Consolidado!$C$5:$C$1000,"Otros",Consolidado!$J$5:$J$1000,"X",Consolidado!$H$5:$H$1000,IF($D$9="Todos","&gt;0",$D$9))),2),""),""),""))</f>
        <v/>
      </c>
      <c r="M33" s="37" t="str">
        <f aca="false">_xlfn.TEXTJOIN(" +"&amp;CHAR(10),TRUE(),IF(SUMIFS(Consolidado!$AD$5:$AD$1000,Consolidado!$E$5:$E$1000,$B33,Consolidado!$C$5:$C$1000,"Auditoría Interna",Consolidado!$K$5:$K$1000,"X",Consolidado!$H$5:$H$1000,IF($D$9="Todos","&gt;0",$D$9))&gt;0,"Interna "&amp;TEXT(DAY(_xlfn.MINIFS(Consolidado!$B$5:$B$1000,Consolidado!$E$5:$E$1000,$B33,Consolidado!$C$5:$C$1000,"Auditoría Interna",Consolidado!$K$5:$K$1000,"X",Consolidado!$H$5:$H$1000,IF($D$9="Todos","&gt;0",$D$9))),"00")&amp;"/"&amp;TEXT(MONTH(_xlfn.MINIFS(Consolidado!$B$5:$B$1000,Consolidado!$E$5:$E$1000,$B33,Consolidado!$C$5:$C$1000,"Auditoría Interna",Consolidado!$K$5:$K$1000,"X",Consolidado!$H$5:$H$1000,IF($D$9="Todos","&gt;0",$D$9))),"00")&amp;IF($D$9="Todos","/"&amp;RIGHT(YEAR(_xlfn.MINIFS(Consolidado!$B$5:$B$1000,Consolidado!$E$5:$E$1000,$B33,Consolidado!$C$5:$C$1000,"Auditoría Interna",Consolidado!$K$5:$K$1000,"X",Consolidado!$H$5:$H$1000,IF($D$9="Todos","&gt;0",$D$9))),2),"")&amp;IF(_xlfn.MAXIFS(Consolidado!$B$5:$B$1000,Consolidado!$E$5:$E$1000,$B33,Consolidado!$C$5:$C$1000,"Auditoría Interna",Consolidado!$K$5:$K$1000,"X",Consolidado!$H$5:$H$1000,IF($D$9="Todos","&gt;0",$D$9))&lt;&gt;_xlfn.MINIFS(Consolidado!$B$5:$B$1000,Consolidado!$E$5:$E$1000,$B33,Consolidado!$C$5:$C$1000,"Auditoría Interna",Consolidado!$K$5:$K$1000,"X",Consolidado!$H$5:$H$1000,IF($D$9="Todos","&gt;0",$D$9))," y "&amp;TEXT(DAY(_xlfn.MAXIFS(Consolidado!$B$5:$B$1000,Consolidado!$E$5:$E$1000,$B33,Consolidado!$C$5:$C$1000,"Auditoría Interna",Consolidado!$K$5:$K$1000,"X",Consolidado!$H$5:$H$1000,IF($D$9="Todos","&gt;0",$D$9))),"00")&amp;"/"&amp;TEXT(MONTH(_xlfn.MAXIFS(Consolidado!$B$5:$B$1000,Consolidado!$E$5:$E$1000,$B33,Consolidado!$C$5:$C$1000,"Auditoría Interna",Consolidado!$K$5:$K$1000,"X",Consolidado!$H$5:$H$1000,IF($D$9="Todos","&gt;0",$D$9))),"00")&amp;IF($D$9="Todos","/"&amp;RIGHT(YEAR(_xlfn.MAXIFS(Consolidado!$B$5:$B$1000,Consolidado!$E$5:$E$1000,$B33,Consolidado!$C$5:$C$1000,"Auditoría Interna",Consolidado!$K$5:$K$1000,"X",Consolidado!$H$5:$H$1000,IF($D$9="Todos","&gt;0",$D$9))),2),""),""),""),IF(SUMIFS(Consolidado!$AD$5:$AD$1000,Consolidado!$E$5:$E$1000,$B33,Consolidado!$C$5:$C$1000,"Auditoría Externa",Consolidado!$K$5:$K$1000,"X",Consolidado!$H$5:$H$1000,IF($D$9="Todos","&gt;0",$D$9))&gt;0,"Externa "&amp;TEXT(DAY(_xlfn.MINIFS(Consolidado!$B$5:$B$1000,Consolidado!$E$5:$E$1000,$B33,Consolidado!$C$5:$C$1000,"Auditoría Externa",Consolidado!$K$5:$K$1000,"X",Consolidado!$H$5:$H$1000,IF($D$9="Todos","&gt;0",$D$9))),"00")&amp;"/"&amp;TEXT(MONTH(_xlfn.MINIFS(Consolidado!$B$5:$B$1000,Consolidado!$E$5:$E$1000,$B33,Consolidado!$C$5:$C$1000,"Auditoría Externa",Consolidado!$K$5:$K$1000,"X",Consolidado!$H$5:$H$1000,IF($D$9="Todos","&gt;0",$D$9))),"00")&amp;IF($D$9="Todos","/"&amp;RIGHT(YEAR(_xlfn.MINIFS(Consolidado!$B$5:$B$1000,Consolidado!$E$5:$E$1000,$B33,Consolidado!$C$5:$C$1000,"Auditoría Externa",Consolidado!$K$5:$K$1000,"X",Consolidado!$H$5:$H$1000,IF($D$9="Todos","&gt;0",$D$9))),2),"")&amp;IF(_xlfn.MAXIFS(Consolidado!$B$5:$B$1000,Consolidado!$E$5:$E$1000,$B33,Consolidado!$C$5:$C$1000,"Auditoría Externa",Consolidado!$K$5:$K$1000,"X",Consolidado!$H$5:$H$1000,IF($D$9="Todos","&gt;0",$D$9))&lt;&gt;_xlfn.MINIFS(Consolidado!$B$5:$B$1000,Consolidado!$E$5:$E$1000,$B33,Consolidado!$C$5:$C$1000,"Auditoría Externa",Consolidado!$K$5:$K$1000,"X",Consolidado!$H$5:$H$1000,IF($D$9="Todos","&gt;0",$D$9))," y "&amp;TEXT(DAY(_xlfn.MAXIFS(Consolidado!$B$5:$B$1000,Consolidado!$E$5:$E$1000,$B33,Consolidado!$C$5:$C$1000,"Auditoría Externa",Consolidado!$K$5:$K$1000,"X",Consolidado!$H$5:$H$1000,IF($D$9="Todos","&gt;0",$D$9))),"00")&amp;"/"&amp;TEXT(MONTH(_xlfn.MAXIFS(Consolidado!$B$5:$B$1000,Consolidado!$E$5:$E$1000,$B33,Consolidado!$C$5:$C$1000,"Auditoría Externa",Consolidado!$K$5:$K$1000,"X",Consolidado!$H$5:$H$1000,IF($D$9="Todos","&gt;0",$D$9))),"00")&amp;IF($D$9="Todos","/"&amp;RIGHT(YEAR(_xlfn.MAXIFS(Consolidado!$B$5:$B$1000,Consolidado!$E$5:$E$1000,$B33,Consolidado!$C$5:$C$1000,"Auditoría Externa",Consolidado!$K$5:$K$1000,"X",Consolidado!$H$5:$H$1000,IF($D$9="Todos","&gt;0",$D$9))),2),""),""),""),IF(SUMIFS(Consolidado!$AD$5:$AD$1000,Consolidado!$E$5:$E$1000,$B33,Consolidado!$C$5:$C$1000,"SSF",Consolidado!$K$5:$K$1000,"X",Consolidado!$H$5:$H$1000,IF($D$9="Todos","&gt;0",$D$9))&gt;0,"SSF "&amp;TEXT(DAY(_xlfn.MINIFS(Consolidado!$B$5:$B$1000,Consolidado!$E$5:$E$1000,$B33,Consolidado!$C$5:$C$1000,"SSF",Consolidado!$K$5:$K$1000,"X",Consolidado!$H$5:$H$1000,IF($D$9="Todos","&gt;0",$D$9))),"00")&amp;"/"&amp;TEXT(MONTH(_xlfn.MINIFS(Consolidado!$B$5:$B$1000,Consolidado!$E$5:$E$1000,$B33,Consolidado!$C$5:$C$1000,"SSF",Consolidado!$K$5:$K$1000,"X",Consolidado!$H$5:$H$1000,IF($D$9="Todos","&gt;0",$D$9))),"00")&amp;IF($D$9="Todos","/"&amp;RIGHT(YEAR(_xlfn.MINIFS(Consolidado!$B$5:$B$1000,Consolidado!$E$5:$E$1000,$B33,Consolidado!$C$5:$C$1000,"SSF",Consolidado!$K$5:$K$1000,"X",Consolidado!$H$5:$H$1000,IF($D$9="Todos","&gt;0",$D$9))),2),"")&amp;IF(_xlfn.MAXIFS(Consolidado!$B$5:$B$1000,Consolidado!$E$5:$E$1000,$B33,Consolidado!$C$5:$C$1000,"SSF",Consolidado!$K$5:$K$1000,"X",Consolidado!$H$5:$H$1000,IF($D$9="Todos","&gt;0",$D$9))&lt;&gt;_xlfn.MINIFS(Consolidado!$B$5:$B$1000,Consolidado!$E$5:$E$1000,$B33,Consolidado!$C$5:$C$1000,"SSF",Consolidado!$K$5:$K$1000,"X",Consolidado!$H$5:$H$1000,IF($D$9="Todos","&gt;0",$D$9))," y "&amp;TEXT(DAY(_xlfn.MAXIFS(Consolidado!$B$5:$B$1000,Consolidado!$E$5:$E$1000,$B33,Consolidado!$C$5:$C$1000,"SSF",Consolidado!$K$5:$K$1000,"X",Consolidado!$H$5:$H$1000,IF($D$9="Todos","&gt;0",$D$9))),"00")&amp;"/"&amp;TEXT(MONTH(_xlfn.MAXIFS(Consolidado!$B$5:$B$1000,Consolidado!$E$5:$E$1000,$B33,Consolidado!$C$5:$C$1000,"SSF",Consolidado!$K$5:$K$1000,"X",Consolidado!$H$5:$H$1000,IF($D$9="Todos","&gt;0",$D$9))),"00")&amp;IF($D$9="Todos","/"&amp;RIGHT(YEAR(_xlfn.MAXIFS(Consolidado!$B$5:$B$1000,Consolidado!$E$5:$E$1000,$B33,Consolidado!$C$5:$C$1000,"SSF",Consolidado!$K$5:$K$1000,"X",Consolidado!$H$5:$H$1000,IF($D$9="Todos","&gt;0",$D$9))),2),""),""),""),IF(SUMIFS(Consolidado!$AD$5:$AD$1000,Consolidado!$E$5:$E$1000,$B33,Consolidado!$C$5:$C$1000,"Comité de Supervisión",Consolidado!$K$5:$K$1000,"X",Consolidado!$H$5:$H$1000,IF($D$9="Todos","&gt;0",$D$9))&gt;0,"Comité Sup. "&amp;TEXT(DAY(_xlfn.MINIFS(Consolidado!$B$5:$B$1000,Consolidado!$E$5:$E$1000,$B33,Consolidado!$C$5:$C$1000,"Comité de Supervisión",Consolidado!$K$5:$K$1000,"X",Consolidado!$H$5:$H$1000,IF($D$9="Todos","&gt;0",$D$9))),"00")&amp;"/"&amp;TEXT(MONTH(_xlfn.MINIFS(Consolidado!$B$5:$B$1000,Consolidado!$E$5:$E$1000,$B33,Consolidado!$C$5:$C$1000,"Comité de Supervisión",Consolidado!$K$5:$K$1000,"X",Consolidado!$H$5:$H$1000,IF($D$9="Todos","&gt;0",$D$9))),"00")&amp;IF($D$9="Todos","/"&amp;RIGHT(YEAR(_xlfn.MINIFS(Consolidado!$B$5:$B$1000,Consolidado!$E$5:$E$1000,$B33,Consolidado!$C$5:$C$1000,"Comité de Supervisión",Consolidado!$K$5:$K$1000,"X",Consolidado!$H$5:$H$1000,IF($D$9="Todos","&gt;0",$D$9))),2),"")&amp;IF(_xlfn.MAXIFS(Consolidado!$B$5:$B$1000,Consolidado!$E$5:$E$1000,$B33,Consolidado!$C$5:$C$1000,"Comité de Supervisión",Consolidado!$K$5:$K$1000,"X",Consolidado!$H$5:$H$1000,IF($D$9="Todos","&gt;0",$D$9))&lt;&gt;_xlfn.MINIFS(Consolidado!$B$5:$B$1000,Consolidado!$E$5:$E$1000,$B33,Consolidado!$C$5:$C$1000,"Comité de Supervisión",Consolidado!$K$5:$K$1000,"X",Consolidado!$H$5:$H$1000,IF($D$9="Todos","&gt;0",$D$9))," y "&amp;TEXT(DAY(_xlfn.MAXIFS(Consolidado!$B$5:$B$1000,Consolidado!$E$5:$E$1000,$B33,Consolidado!$C$5:$C$1000,"Comité de Supervisión",Consolidado!$K$5:$K$1000,"X",Consolidado!$H$5:$H$1000,IF($D$9="Todos","&gt;0",$D$9))),"00")&amp;"/"&amp;TEXT(MONTH(_xlfn.MAXIFS(Consolidado!$B$5:$B$1000,Consolidado!$E$5:$E$1000,$B33,Consolidado!$C$5:$C$1000,"Comité de Supervisión",Consolidado!$K$5:$K$1000,"X",Consolidado!$H$5:$H$1000,IF($D$9="Todos","&gt;0",$D$9))),"00")&amp;IF($D$9="Todos","/"&amp;RIGHT(YEAR(_xlfn.MAXIFS(Consolidado!$B$5:$B$1000,Consolidado!$E$5:$E$1000,$B33,Consolidado!$C$5:$C$1000,"Comité de Supervisión",Consolidado!$K$5:$K$1000,"X",Consolidado!$H$5:$H$1000,IF($D$9="Todos","&gt;0",$D$9))),2),""),""),""),IF(SUMIFS(Consolidado!$AD$5:$AD$1000,Consolidado!$E$5:$E$1000,$B33,Consolidado!$C$5:$C$1000,"Consejo de Administración",Consolidado!$K$5:$K$1000,"X",Consolidado!$H$5:$H$1000,IF($D$9="Todos","&gt;0",$D$9))&gt;0,"Consejo "&amp;TEXT(DAY(_xlfn.MINIFS(Consolidado!$B$5:$B$1000,Consolidado!$E$5:$E$1000,$B33,Consolidado!$C$5:$C$1000,"Consejo de Administración",Consolidado!$K$5:$K$1000,"X",Consolidado!$H$5:$H$1000,IF($D$9="Todos","&gt;0",$D$9))),"00")&amp;"/"&amp;TEXT(MONTH(_xlfn.MINIFS(Consolidado!$B$5:$B$1000,Consolidado!$E$5:$E$1000,$B33,Consolidado!$C$5:$C$1000,"Consejo de Administración",Consolidado!$K$5:$K$1000,"X",Consolidado!$H$5:$H$1000,IF($D$9="Todos","&gt;0",$D$9))),"00")&amp;IF($D$9="Todos","/"&amp;RIGHT(YEAR(_xlfn.MINIFS(Consolidado!$B$5:$B$1000,Consolidado!$E$5:$E$1000,$B33,Consolidado!$C$5:$C$1000,"Consejo de Administración",Consolidado!$K$5:$K$1000,"X",Consolidado!$H$5:$H$1000,IF($D$9="Todos","&gt;0",$D$9))),2),"")&amp;IF(_xlfn.MAXIFS(Consolidado!$B$5:$B$1000,Consolidado!$E$5:$E$1000,$B33,Consolidado!$C$5:$C$1000,"Consejo de Administración",Consolidado!$K$5:$K$1000,"X",Consolidado!$H$5:$H$1000,IF($D$9="Todos","&gt;0",$D$9))&lt;&gt;_xlfn.MINIFS(Consolidado!$B$5:$B$1000,Consolidado!$E$5:$E$1000,$B33,Consolidado!$C$5:$C$1000,"Consejo de Administración",Consolidado!$K$5:$K$1000,"X",Consolidado!$H$5:$H$1000,IF($D$9="Todos","&gt;0",$D$9))," y "&amp;TEXT(DAY(_xlfn.MAXIFS(Consolidado!$B$5:$B$1000,Consolidado!$E$5:$E$1000,$B33,Consolidado!$C$5:$C$1000,"Consejo de Administración",Consolidado!$K$5:$K$1000,"X",Consolidado!$H$5:$H$1000,IF($D$9="Todos","&gt;0",$D$9))),"00")&amp;"/"&amp;TEXT(MONTH(_xlfn.MAXIFS(Consolidado!$B$5:$B$1000,Consolidado!$E$5:$E$1000,$B33,Consolidado!$C$5:$C$1000,"Consejo de Administración",Consolidado!$K$5:$K$1000,"X",Consolidado!$H$5:$H$1000,IF($D$9="Todos","&gt;0",$D$9))),"00")&amp;IF($D$9="Todos","/"&amp;RIGHT(YEAR(_xlfn.MAXIFS(Consolidado!$B$5:$B$1000,Consolidado!$E$5:$E$1000,$B33,Consolidado!$C$5:$C$1000,"Consejo de Administración",Consolidado!$K$5:$K$1000,"X",Consolidado!$H$5:$H$1000,IF($D$9="Todos","&gt;0",$D$9))),2),""),""),""),IF(SUMIFS(Consolidado!$AD$5:$AD$1000,Consolidado!$E$5:$E$1000,$B33,Consolidado!$C$5:$C$1000,"Otros",Consolidado!$K$5:$K$1000,"X",Consolidado!$H$5:$H$1000,IF($D$9="Todos","&gt;0",$D$9))&gt;0,"Otros "&amp;TEXT(DAY(_xlfn.MINIFS(Consolidado!$B$5:$B$1000,Consolidado!$E$5:$E$1000,$B33,Consolidado!$C$5:$C$1000,"Otros",Consolidado!$K$5:$K$1000,"X",Consolidado!$H$5:$H$1000,IF($D$9="Todos","&gt;0",$D$9))),"00")&amp;"/"&amp;TEXT(MONTH(_xlfn.MINIFS(Consolidado!$B$5:$B$1000,Consolidado!$E$5:$E$1000,$B33,Consolidado!$C$5:$C$1000,"Otros",Consolidado!$K$5:$K$1000,"X",Consolidado!$H$5:$H$1000,IF($D$9="Todos","&gt;0",$D$9))),"00")&amp;IF($D$9="Todos","/"&amp;RIGHT(YEAR(_xlfn.MINIFS(Consolidado!$B$5:$B$1000,Consolidado!$E$5:$E$1000,$B33,Consolidado!$C$5:$C$1000,"Otros",Consolidado!$K$5:$K$1000,"X",Consolidado!$H$5:$H$1000,IF($D$9="Todos","&gt;0",$D$9))),2),"")&amp;IF(_xlfn.MAXIFS(Consolidado!$B$5:$B$1000,Consolidado!$E$5:$E$1000,$B33,Consolidado!$C$5:$C$1000,"Otros",Consolidado!$K$5:$K$1000,"X",Consolidado!$H$5:$H$1000,IF($D$9="Todos","&gt;0",$D$9))&lt;&gt;_xlfn.MINIFS(Consolidado!$B$5:$B$1000,Consolidado!$E$5:$E$1000,$B33,Consolidado!$C$5:$C$1000,"Otros",Consolidado!$K$5:$K$1000,"X",Consolidado!$H$5:$H$1000,IF($D$9="Todos","&gt;0",$D$9))," y "&amp;TEXT(DAY(_xlfn.MAXIFS(Consolidado!$B$5:$B$1000,Consolidado!$E$5:$E$1000,$B33,Consolidado!$C$5:$C$1000,"Otros",Consolidado!$K$5:$K$1000,"X",Consolidado!$H$5:$H$1000,IF($D$9="Todos","&gt;0",$D$9))),"00")&amp;"/"&amp;TEXT(MONTH(_xlfn.MAXIFS(Consolidado!$B$5:$B$1000,Consolidado!$E$5:$E$1000,$B33,Consolidado!$C$5:$C$1000,"Otros",Consolidado!$K$5:$K$1000,"X",Consolidado!$H$5:$H$1000,IF($D$9="Todos","&gt;0",$D$9))),"00")&amp;IF($D$9="Todos","/"&amp;RIGHT(YEAR(_xlfn.MAXIFS(Consolidado!$B$5:$B$1000,Consolidado!$E$5:$E$1000,$B33,Consolidado!$C$5:$C$1000,"Otros",Consolidado!$K$5:$K$1000,"X",Consolidado!$H$5:$H$1000,IF($D$9="Todos","&gt;0",$D$9))),2),""),""),""))</f>
        <v/>
      </c>
      <c r="N33" s="37" t="str">
        <f aca="false">_xlfn.TEXTJOIN(" +"&amp;CHAR(10),TRUE(),IF(SUMIFS(Consolidado!$AD$5:$AD$1000,Consolidado!$E$5:$E$1000,$B33,Consolidado!$C$5:$C$1000,"Auditoría Interna",Consolidado!$L$5:$L$1000,"X",Consolidado!$H$5:$H$1000,IF($D$9="Todos","&gt;0",$D$9))&gt;0,"Interna "&amp;TEXT(DAY(_xlfn.MINIFS(Consolidado!$B$5:$B$1000,Consolidado!$E$5:$E$1000,$B33,Consolidado!$C$5:$C$1000,"Auditoría Interna",Consolidado!$L$5:$L$1000,"X",Consolidado!$H$5:$H$1000,IF($D$9="Todos","&gt;0",$D$9))),"00")&amp;"/"&amp;TEXT(MONTH(_xlfn.MINIFS(Consolidado!$B$5:$B$1000,Consolidado!$E$5:$E$1000,$B33,Consolidado!$C$5:$C$1000,"Auditoría Interna",Consolidado!$L$5:$L$1000,"X",Consolidado!$H$5:$H$1000,IF($D$9="Todos","&gt;0",$D$9))),"00")&amp;IF($D$9="Todos","/"&amp;RIGHT(YEAR(_xlfn.MINIFS(Consolidado!$B$5:$B$1000,Consolidado!$E$5:$E$1000,$B33,Consolidado!$C$5:$C$1000,"Auditoría Interna",Consolidado!$L$5:$L$1000,"X",Consolidado!$H$5:$H$1000,IF($D$9="Todos","&gt;0",$D$9))),2),"")&amp;IF(_xlfn.MAXIFS(Consolidado!$B$5:$B$1000,Consolidado!$E$5:$E$1000,$B33,Consolidado!$C$5:$C$1000,"Auditoría Interna",Consolidado!$L$5:$L$1000,"X",Consolidado!$H$5:$H$1000,IF($D$9="Todos","&gt;0",$D$9))&lt;&gt;_xlfn.MINIFS(Consolidado!$B$5:$B$1000,Consolidado!$E$5:$E$1000,$B33,Consolidado!$C$5:$C$1000,"Auditoría Interna",Consolidado!$L$5:$L$1000,"X",Consolidado!$H$5:$H$1000,IF($D$9="Todos","&gt;0",$D$9))," y "&amp;TEXT(DAY(_xlfn.MAXIFS(Consolidado!$B$5:$B$1000,Consolidado!$E$5:$E$1000,$B33,Consolidado!$C$5:$C$1000,"Auditoría Interna",Consolidado!$L$5:$L$1000,"X",Consolidado!$H$5:$H$1000,IF($D$9="Todos","&gt;0",$D$9))),"00")&amp;"/"&amp;TEXT(MONTH(_xlfn.MAXIFS(Consolidado!$B$5:$B$1000,Consolidado!$E$5:$E$1000,$B33,Consolidado!$C$5:$C$1000,"Auditoría Interna",Consolidado!$L$5:$L$1000,"X",Consolidado!$H$5:$H$1000,IF($D$9="Todos","&gt;0",$D$9))),"00")&amp;IF($D$9="Todos","/"&amp;RIGHT(YEAR(_xlfn.MAXIFS(Consolidado!$B$5:$B$1000,Consolidado!$E$5:$E$1000,$B33,Consolidado!$C$5:$C$1000,"Auditoría Interna",Consolidado!$L$5:$L$1000,"X",Consolidado!$H$5:$H$1000,IF($D$9="Todos","&gt;0",$D$9))),2),""),""),""),IF(SUMIFS(Consolidado!$AD$5:$AD$1000,Consolidado!$E$5:$E$1000,$B33,Consolidado!$C$5:$C$1000,"Auditoría Externa",Consolidado!$L$5:$L$1000,"X",Consolidado!$H$5:$H$1000,IF($D$9="Todos","&gt;0",$D$9))&gt;0,"Externa "&amp;TEXT(DAY(_xlfn.MINIFS(Consolidado!$B$5:$B$1000,Consolidado!$E$5:$E$1000,$B33,Consolidado!$C$5:$C$1000,"Auditoría Externa",Consolidado!$L$5:$L$1000,"X",Consolidado!$H$5:$H$1000,IF($D$9="Todos","&gt;0",$D$9))),"00")&amp;"/"&amp;TEXT(MONTH(_xlfn.MINIFS(Consolidado!$B$5:$B$1000,Consolidado!$E$5:$E$1000,$B33,Consolidado!$C$5:$C$1000,"Auditoría Externa",Consolidado!$L$5:$L$1000,"X",Consolidado!$H$5:$H$1000,IF($D$9="Todos","&gt;0",$D$9))),"00")&amp;IF($D$9="Todos","/"&amp;RIGHT(YEAR(_xlfn.MINIFS(Consolidado!$B$5:$B$1000,Consolidado!$E$5:$E$1000,$B33,Consolidado!$C$5:$C$1000,"Auditoría Externa",Consolidado!$L$5:$L$1000,"X",Consolidado!$H$5:$H$1000,IF($D$9="Todos","&gt;0",$D$9))),2),"")&amp;IF(_xlfn.MAXIFS(Consolidado!$B$5:$B$1000,Consolidado!$E$5:$E$1000,$B33,Consolidado!$C$5:$C$1000,"Auditoría Externa",Consolidado!$L$5:$L$1000,"X",Consolidado!$H$5:$H$1000,IF($D$9="Todos","&gt;0",$D$9))&lt;&gt;_xlfn.MINIFS(Consolidado!$B$5:$B$1000,Consolidado!$E$5:$E$1000,$B33,Consolidado!$C$5:$C$1000,"Auditoría Externa",Consolidado!$L$5:$L$1000,"X",Consolidado!$H$5:$H$1000,IF($D$9="Todos","&gt;0",$D$9))," y "&amp;TEXT(DAY(_xlfn.MAXIFS(Consolidado!$B$5:$B$1000,Consolidado!$E$5:$E$1000,$B33,Consolidado!$C$5:$C$1000,"Auditoría Externa",Consolidado!$L$5:$L$1000,"X",Consolidado!$H$5:$H$1000,IF($D$9="Todos","&gt;0",$D$9))),"00")&amp;"/"&amp;TEXT(MONTH(_xlfn.MAXIFS(Consolidado!$B$5:$B$1000,Consolidado!$E$5:$E$1000,$B33,Consolidado!$C$5:$C$1000,"Auditoría Externa",Consolidado!$L$5:$L$1000,"X",Consolidado!$H$5:$H$1000,IF($D$9="Todos","&gt;0",$D$9))),"00")&amp;IF($D$9="Todos","/"&amp;RIGHT(YEAR(_xlfn.MAXIFS(Consolidado!$B$5:$B$1000,Consolidado!$E$5:$E$1000,$B33,Consolidado!$C$5:$C$1000,"Auditoría Externa",Consolidado!$L$5:$L$1000,"X",Consolidado!$H$5:$H$1000,IF($D$9="Todos","&gt;0",$D$9))),2),""),""),""),IF(SUMIFS(Consolidado!$AD$5:$AD$1000,Consolidado!$E$5:$E$1000,$B33,Consolidado!$C$5:$C$1000,"SSF",Consolidado!$L$5:$L$1000,"X",Consolidado!$H$5:$H$1000,IF($D$9="Todos","&gt;0",$D$9))&gt;0,"SSF "&amp;TEXT(DAY(_xlfn.MINIFS(Consolidado!$B$5:$B$1000,Consolidado!$E$5:$E$1000,$B33,Consolidado!$C$5:$C$1000,"SSF",Consolidado!$L$5:$L$1000,"X",Consolidado!$H$5:$H$1000,IF($D$9="Todos","&gt;0",$D$9))),"00")&amp;"/"&amp;TEXT(MONTH(_xlfn.MINIFS(Consolidado!$B$5:$B$1000,Consolidado!$E$5:$E$1000,$B33,Consolidado!$C$5:$C$1000,"SSF",Consolidado!$L$5:$L$1000,"X",Consolidado!$H$5:$H$1000,IF($D$9="Todos","&gt;0",$D$9))),"00")&amp;IF($D$9="Todos","/"&amp;RIGHT(YEAR(_xlfn.MINIFS(Consolidado!$B$5:$B$1000,Consolidado!$E$5:$E$1000,$B33,Consolidado!$C$5:$C$1000,"SSF",Consolidado!$L$5:$L$1000,"X",Consolidado!$H$5:$H$1000,IF($D$9="Todos","&gt;0",$D$9))),2),"")&amp;IF(_xlfn.MAXIFS(Consolidado!$B$5:$B$1000,Consolidado!$E$5:$E$1000,$B33,Consolidado!$C$5:$C$1000,"SSF",Consolidado!$L$5:$L$1000,"X",Consolidado!$H$5:$H$1000,IF($D$9="Todos","&gt;0",$D$9))&lt;&gt;_xlfn.MINIFS(Consolidado!$B$5:$B$1000,Consolidado!$E$5:$E$1000,$B33,Consolidado!$C$5:$C$1000,"SSF",Consolidado!$L$5:$L$1000,"X",Consolidado!$H$5:$H$1000,IF($D$9="Todos","&gt;0",$D$9))," y "&amp;TEXT(DAY(_xlfn.MAXIFS(Consolidado!$B$5:$B$1000,Consolidado!$E$5:$E$1000,$B33,Consolidado!$C$5:$C$1000,"SSF",Consolidado!$L$5:$L$1000,"X",Consolidado!$H$5:$H$1000,IF($D$9="Todos","&gt;0",$D$9))),"00")&amp;"/"&amp;TEXT(MONTH(_xlfn.MAXIFS(Consolidado!$B$5:$B$1000,Consolidado!$E$5:$E$1000,$B33,Consolidado!$C$5:$C$1000,"SSF",Consolidado!$L$5:$L$1000,"X",Consolidado!$H$5:$H$1000,IF($D$9="Todos","&gt;0",$D$9))),"00")&amp;IF($D$9="Todos","/"&amp;RIGHT(YEAR(_xlfn.MAXIFS(Consolidado!$B$5:$B$1000,Consolidado!$E$5:$E$1000,$B33,Consolidado!$C$5:$C$1000,"SSF",Consolidado!$L$5:$L$1000,"X",Consolidado!$H$5:$H$1000,IF($D$9="Todos","&gt;0",$D$9))),2),""),""),""),IF(SUMIFS(Consolidado!$AD$5:$AD$1000,Consolidado!$E$5:$E$1000,$B33,Consolidado!$C$5:$C$1000,"Comité de Supervisión",Consolidado!$L$5:$L$1000,"X",Consolidado!$H$5:$H$1000,IF($D$9="Todos","&gt;0",$D$9))&gt;0,"Comité Sup. "&amp;TEXT(DAY(_xlfn.MINIFS(Consolidado!$B$5:$B$1000,Consolidado!$E$5:$E$1000,$B33,Consolidado!$C$5:$C$1000,"Comité de Supervisión",Consolidado!$L$5:$L$1000,"X",Consolidado!$H$5:$H$1000,IF($D$9="Todos","&gt;0",$D$9))),"00")&amp;"/"&amp;TEXT(MONTH(_xlfn.MINIFS(Consolidado!$B$5:$B$1000,Consolidado!$E$5:$E$1000,$B33,Consolidado!$C$5:$C$1000,"Comité de Supervisión",Consolidado!$L$5:$L$1000,"X",Consolidado!$H$5:$H$1000,IF($D$9="Todos","&gt;0",$D$9))),"00")&amp;IF($D$9="Todos","/"&amp;RIGHT(YEAR(_xlfn.MINIFS(Consolidado!$B$5:$B$1000,Consolidado!$E$5:$E$1000,$B33,Consolidado!$C$5:$C$1000,"Comité de Supervisión",Consolidado!$L$5:$L$1000,"X",Consolidado!$H$5:$H$1000,IF($D$9="Todos","&gt;0",$D$9))),2),"")&amp;IF(_xlfn.MAXIFS(Consolidado!$B$5:$B$1000,Consolidado!$E$5:$E$1000,$B33,Consolidado!$C$5:$C$1000,"Comité de Supervisión",Consolidado!$L$5:$L$1000,"X",Consolidado!$H$5:$H$1000,IF($D$9="Todos","&gt;0",$D$9))&lt;&gt;_xlfn.MINIFS(Consolidado!$B$5:$B$1000,Consolidado!$E$5:$E$1000,$B33,Consolidado!$C$5:$C$1000,"Comité de Supervisión",Consolidado!$L$5:$L$1000,"X",Consolidado!$H$5:$H$1000,IF($D$9="Todos","&gt;0",$D$9))," y "&amp;TEXT(DAY(_xlfn.MAXIFS(Consolidado!$B$5:$B$1000,Consolidado!$E$5:$E$1000,$B33,Consolidado!$C$5:$C$1000,"Comité de Supervisión",Consolidado!$L$5:$L$1000,"X",Consolidado!$H$5:$H$1000,IF($D$9="Todos","&gt;0",$D$9))),"00")&amp;"/"&amp;TEXT(MONTH(_xlfn.MAXIFS(Consolidado!$B$5:$B$1000,Consolidado!$E$5:$E$1000,$B33,Consolidado!$C$5:$C$1000,"Comité de Supervisión",Consolidado!$L$5:$L$1000,"X",Consolidado!$H$5:$H$1000,IF($D$9="Todos","&gt;0",$D$9))),"00")&amp;IF($D$9="Todos","/"&amp;RIGHT(YEAR(_xlfn.MAXIFS(Consolidado!$B$5:$B$1000,Consolidado!$E$5:$E$1000,$B33,Consolidado!$C$5:$C$1000,"Comité de Supervisión",Consolidado!$L$5:$L$1000,"X",Consolidado!$H$5:$H$1000,IF($D$9="Todos","&gt;0",$D$9))),2),""),""),""),IF(SUMIFS(Consolidado!$AD$5:$AD$1000,Consolidado!$E$5:$E$1000,$B33,Consolidado!$C$5:$C$1000,"Consejo de Administración",Consolidado!$L$5:$L$1000,"X",Consolidado!$H$5:$H$1000,IF($D$9="Todos","&gt;0",$D$9))&gt;0,"Consejo "&amp;TEXT(DAY(_xlfn.MINIFS(Consolidado!$B$5:$B$1000,Consolidado!$E$5:$E$1000,$B33,Consolidado!$C$5:$C$1000,"Consejo de Administración",Consolidado!$L$5:$L$1000,"X",Consolidado!$H$5:$H$1000,IF($D$9="Todos","&gt;0",$D$9))),"00")&amp;"/"&amp;TEXT(MONTH(_xlfn.MINIFS(Consolidado!$B$5:$B$1000,Consolidado!$E$5:$E$1000,$B33,Consolidado!$C$5:$C$1000,"Consejo de Administración",Consolidado!$L$5:$L$1000,"X",Consolidado!$H$5:$H$1000,IF($D$9="Todos","&gt;0",$D$9))),"00")&amp;IF($D$9="Todos","/"&amp;RIGHT(YEAR(_xlfn.MINIFS(Consolidado!$B$5:$B$1000,Consolidado!$E$5:$E$1000,$B33,Consolidado!$C$5:$C$1000,"Consejo de Administración",Consolidado!$L$5:$L$1000,"X",Consolidado!$H$5:$H$1000,IF($D$9="Todos","&gt;0",$D$9))),2),"")&amp;IF(_xlfn.MAXIFS(Consolidado!$B$5:$B$1000,Consolidado!$E$5:$E$1000,$B33,Consolidado!$C$5:$C$1000,"Consejo de Administración",Consolidado!$L$5:$L$1000,"X",Consolidado!$H$5:$H$1000,IF($D$9="Todos","&gt;0",$D$9))&lt;&gt;_xlfn.MINIFS(Consolidado!$B$5:$B$1000,Consolidado!$E$5:$E$1000,$B33,Consolidado!$C$5:$C$1000,"Consejo de Administración",Consolidado!$L$5:$L$1000,"X",Consolidado!$H$5:$H$1000,IF($D$9="Todos","&gt;0",$D$9))," y "&amp;TEXT(DAY(_xlfn.MAXIFS(Consolidado!$B$5:$B$1000,Consolidado!$E$5:$E$1000,$B33,Consolidado!$C$5:$C$1000,"Consejo de Administración",Consolidado!$L$5:$L$1000,"X",Consolidado!$H$5:$H$1000,IF($D$9="Todos","&gt;0",$D$9))),"00")&amp;"/"&amp;TEXT(MONTH(_xlfn.MAXIFS(Consolidado!$B$5:$B$1000,Consolidado!$E$5:$E$1000,$B33,Consolidado!$C$5:$C$1000,"Consejo de Administración",Consolidado!$L$5:$L$1000,"X",Consolidado!$H$5:$H$1000,IF($D$9="Todos","&gt;0",$D$9))),"00")&amp;IF($D$9="Todos","/"&amp;RIGHT(YEAR(_xlfn.MAXIFS(Consolidado!$B$5:$B$1000,Consolidado!$E$5:$E$1000,$B33,Consolidado!$C$5:$C$1000,"Consejo de Administración",Consolidado!$L$5:$L$1000,"X",Consolidado!$H$5:$H$1000,IF($D$9="Todos","&gt;0",$D$9))),2),""),""),""),IF(SUMIFS(Consolidado!$AD$5:$AD$1000,Consolidado!$E$5:$E$1000,$B33,Consolidado!$C$5:$C$1000,"Otros",Consolidado!$L$5:$L$1000,"X",Consolidado!$H$5:$H$1000,IF($D$9="Todos","&gt;0",$D$9))&gt;0,"Otros "&amp;TEXT(DAY(_xlfn.MINIFS(Consolidado!$B$5:$B$1000,Consolidado!$E$5:$E$1000,$B33,Consolidado!$C$5:$C$1000,"Otros",Consolidado!$L$5:$L$1000,"X",Consolidado!$H$5:$H$1000,IF($D$9="Todos","&gt;0",$D$9))),"00")&amp;"/"&amp;TEXT(MONTH(_xlfn.MINIFS(Consolidado!$B$5:$B$1000,Consolidado!$E$5:$E$1000,$B33,Consolidado!$C$5:$C$1000,"Otros",Consolidado!$L$5:$L$1000,"X",Consolidado!$H$5:$H$1000,IF($D$9="Todos","&gt;0",$D$9))),"00")&amp;IF($D$9="Todos","/"&amp;RIGHT(YEAR(_xlfn.MINIFS(Consolidado!$B$5:$B$1000,Consolidado!$E$5:$E$1000,$B33,Consolidado!$C$5:$C$1000,"Otros",Consolidado!$L$5:$L$1000,"X",Consolidado!$H$5:$H$1000,IF($D$9="Todos","&gt;0",$D$9))),2),"")&amp;IF(_xlfn.MAXIFS(Consolidado!$B$5:$B$1000,Consolidado!$E$5:$E$1000,$B33,Consolidado!$C$5:$C$1000,"Otros",Consolidado!$L$5:$L$1000,"X",Consolidado!$H$5:$H$1000,IF($D$9="Todos","&gt;0",$D$9))&lt;&gt;_xlfn.MINIFS(Consolidado!$B$5:$B$1000,Consolidado!$E$5:$E$1000,$B33,Consolidado!$C$5:$C$1000,"Otros",Consolidado!$L$5:$L$1000,"X",Consolidado!$H$5:$H$1000,IF($D$9="Todos","&gt;0",$D$9))," y "&amp;TEXT(DAY(_xlfn.MAXIFS(Consolidado!$B$5:$B$1000,Consolidado!$E$5:$E$1000,$B33,Consolidado!$C$5:$C$1000,"Otros",Consolidado!$L$5:$L$1000,"X",Consolidado!$H$5:$H$1000,IF($D$9="Todos","&gt;0",$D$9))),"00")&amp;"/"&amp;TEXT(MONTH(_xlfn.MAXIFS(Consolidado!$B$5:$B$1000,Consolidado!$E$5:$E$1000,$B33,Consolidado!$C$5:$C$1000,"Otros",Consolidado!$L$5:$L$1000,"X",Consolidado!$H$5:$H$1000,IF($D$9="Todos","&gt;0",$D$9))),"00")&amp;IF($D$9="Todos","/"&amp;RIGHT(YEAR(_xlfn.MAXIFS(Consolidado!$B$5:$B$1000,Consolidado!$E$5:$E$1000,$B33,Consolidado!$C$5:$C$1000,"Otros",Consolidado!$L$5:$L$1000,"X",Consolidado!$H$5:$H$1000,IF($D$9="Todos","&gt;0",$D$9))),2),""),""),""))</f>
        <v/>
      </c>
      <c r="O33" s="37" t="str">
        <f aca="false">_xlfn.TEXTJOIN(" +"&amp;CHAR(10),TRUE(),IF(SUMIFS(Consolidado!$AD$5:$AD$1000,Consolidado!$E$5:$E$1000,$B33,Consolidado!$C$5:$C$1000,"Auditoría Interna",Consolidado!$M$5:$M$1000,"X",Consolidado!$H$5:$H$1000,IF($D$9="Todos","&gt;0",$D$9))&gt;0,"Interna "&amp;TEXT(DAY(_xlfn.MINIFS(Consolidado!$B$5:$B$1000,Consolidado!$E$5:$E$1000,$B33,Consolidado!$C$5:$C$1000,"Auditoría Interna",Consolidado!$M$5:$M$1000,"X",Consolidado!$H$5:$H$1000,IF($D$9="Todos","&gt;0",$D$9))),"00")&amp;"/"&amp;TEXT(MONTH(_xlfn.MINIFS(Consolidado!$B$5:$B$1000,Consolidado!$E$5:$E$1000,$B33,Consolidado!$C$5:$C$1000,"Auditoría Interna",Consolidado!$M$5:$M$1000,"X",Consolidado!$H$5:$H$1000,IF($D$9="Todos","&gt;0",$D$9))),"00")&amp;IF($D$9="Todos","/"&amp;RIGHT(YEAR(_xlfn.MINIFS(Consolidado!$B$5:$B$1000,Consolidado!$E$5:$E$1000,$B33,Consolidado!$C$5:$C$1000,"Auditoría Interna",Consolidado!$M$5:$M$1000,"X",Consolidado!$H$5:$H$1000,IF($D$9="Todos","&gt;0",$D$9))),2),"")&amp;IF(_xlfn.MAXIFS(Consolidado!$B$5:$B$1000,Consolidado!$E$5:$E$1000,$B33,Consolidado!$C$5:$C$1000,"Auditoría Interna",Consolidado!$M$5:$M$1000,"X",Consolidado!$H$5:$H$1000,IF($D$9="Todos","&gt;0",$D$9))&lt;&gt;_xlfn.MINIFS(Consolidado!$B$5:$B$1000,Consolidado!$E$5:$E$1000,$B33,Consolidado!$C$5:$C$1000,"Auditoría Interna",Consolidado!$M$5:$M$1000,"X",Consolidado!$H$5:$H$1000,IF($D$9="Todos","&gt;0",$D$9))," y "&amp;TEXT(DAY(_xlfn.MAXIFS(Consolidado!$B$5:$B$1000,Consolidado!$E$5:$E$1000,$B33,Consolidado!$C$5:$C$1000,"Auditoría Interna",Consolidado!$M$5:$M$1000,"X",Consolidado!$H$5:$H$1000,IF($D$9="Todos","&gt;0",$D$9))),"00")&amp;"/"&amp;TEXT(MONTH(_xlfn.MAXIFS(Consolidado!$B$5:$B$1000,Consolidado!$E$5:$E$1000,$B33,Consolidado!$C$5:$C$1000,"Auditoría Interna",Consolidado!$M$5:$M$1000,"X",Consolidado!$H$5:$H$1000,IF($D$9="Todos","&gt;0",$D$9))),"00")&amp;IF($D$9="Todos","/"&amp;RIGHT(YEAR(_xlfn.MAXIFS(Consolidado!$B$5:$B$1000,Consolidado!$E$5:$E$1000,$B33,Consolidado!$C$5:$C$1000,"Auditoría Interna",Consolidado!$M$5:$M$1000,"X",Consolidado!$H$5:$H$1000,IF($D$9="Todos","&gt;0",$D$9))),2),""),""),""),IF(SUMIFS(Consolidado!$AD$5:$AD$1000,Consolidado!$E$5:$E$1000,$B33,Consolidado!$C$5:$C$1000,"Auditoría Externa",Consolidado!$M$5:$M$1000,"X",Consolidado!$H$5:$H$1000,IF($D$9="Todos","&gt;0",$D$9))&gt;0,"Externa "&amp;TEXT(DAY(_xlfn.MINIFS(Consolidado!$B$5:$B$1000,Consolidado!$E$5:$E$1000,$B33,Consolidado!$C$5:$C$1000,"Auditoría Externa",Consolidado!$M$5:$M$1000,"X",Consolidado!$H$5:$H$1000,IF($D$9="Todos","&gt;0",$D$9))),"00")&amp;"/"&amp;TEXT(MONTH(_xlfn.MINIFS(Consolidado!$B$5:$B$1000,Consolidado!$E$5:$E$1000,$B33,Consolidado!$C$5:$C$1000,"Auditoría Externa",Consolidado!$M$5:$M$1000,"X",Consolidado!$H$5:$H$1000,IF($D$9="Todos","&gt;0",$D$9))),"00")&amp;IF($D$9="Todos","/"&amp;RIGHT(YEAR(_xlfn.MINIFS(Consolidado!$B$5:$B$1000,Consolidado!$E$5:$E$1000,$B33,Consolidado!$C$5:$C$1000,"Auditoría Externa",Consolidado!$M$5:$M$1000,"X",Consolidado!$H$5:$H$1000,IF($D$9="Todos","&gt;0",$D$9))),2),"")&amp;IF(_xlfn.MAXIFS(Consolidado!$B$5:$B$1000,Consolidado!$E$5:$E$1000,$B33,Consolidado!$C$5:$C$1000,"Auditoría Externa",Consolidado!$M$5:$M$1000,"X",Consolidado!$H$5:$H$1000,IF($D$9="Todos","&gt;0",$D$9))&lt;&gt;_xlfn.MINIFS(Consolidado!$B$5:$B$1000,Consolidado!$E$5:$E$1000,$B33,Consolidado!$C$5:$C$1000,"Auditoría Externa",Consolidado!$M$5:$M$1000,"X",Consolidado!$H$5:$H$1000,IF($D$9="Todos","&gt;0",$D$9))," y "&amp;TEXT(DAY(_xlfn.MAXIFS(Consolidado!$B$5:$B$1000,Consolidado!$E$5:$E$1000,$B33,Consolidado!$C$5:$C$1000,"Auditoría Externa",Consolidado!$M$5:$M$1000,"X",Consolidado!$H$5:$H$1000,IF($D$9="Todos","&gt;0",$D$9))),"00")&amp;"/"&amp;TEXT(MONTH(_xlfn.MAXIFS(Consolidado!$B$5:$B$1000,Consolidado!$E$5:$E$1000,$B33,Consolidado!$C$5:$C$1000,"Auditoría Externa",Consolidado!$M$5:$M$1000,"X",Consolidado!$H$5:$H$1000,IF($D$9="Todos","&gt;0",$D$9))),"00")&amp;IF($D$9="Todos","/"&amp;RIGHT(YEAR(_xlfn.MAXIFS(Consolidado!$B$5:$B$1000,Consolidado!$E$5:$E$1000,$B33,Consolidado!$C$5:$C$1000,"Auditoría Externa",Consolidado!$M$5:$M$1000,"X",Consolidado!$H$5:$H$1000,IF($D$9="Todos","&gt;0",$D$9))),2),""),""),""),IF(SUMIFS(Consolidado!$AD$5:$AD$1000,Consolidado!$E$5:$E$1000,$B33,Consolidado!$C$5:$C$1000,"SSF",Consolidado!$M$5:$M$1000,"X",Consolidado!$H$5:$H$1000,IF($D$9="Todos","&gt;0",$D$9))&gt;0,"SSF "&amp;TEXT(DAY(_xlfn.MINIFS(Consolidado!$B$5:$B$1000,Consolidado!$E$5:$E$1000,$B33,Consolidado!$C$5:$C$1000,"SSF",Consolidado!$M$5:$M$1000,"X",Consolidado!$H$5:$H$1000,IF($D$9="Todos","&gt;0",$D$9))),"00")&amp;"/"&amp;TEXT(MONTH(_xlfn.MINIFS(Consolidado!$B$5:$B$1000,Consolidado!$E$5:$E$1000,$B33,Consolidado!$C$5:$C$1000,"SSF",Consolidado!$M$5:$M$1000,"X",Consolidado!$H$5:$H$1000,IF($D$9="Todos","&gt;0",$D$9))),"00")&amp;IF($D$9="Todos","/"&amp;RIGHT(YEAR(_xlfn.MINIFS(Consolidado!$B$5:$B$1000,Consolidado!$E$5:$E$1000,$B33,Consolidado!$C$5:$C$1000,"SSF",Consolidado!$M$5:$M$1000,"X",Consolidado!$H$5:$H$1000,IF($D$9="Todos","&gt;0",$D$9))),2),"")&amp;IF(_xlfn.MAXIFS(Consolidado!$B$5:$B$1000,Consolidado!$E$5:$E$1000,$B33,Consolidado!$C$5:$C$1000,"SSF",Consolidado!$M$5:$M$1000,"X",Consolidado!$H$5:$H$1000,IF($D$9="Todos","&gt;0",$D$9))&lt;&gt;_xlfn.MINIFS(Consolidado!$B$5:$B$1000,Consolidado!$E$5:$E$1000,$B33,Consolidado!$C$5:$C$1000,"SSF",Consolidado!$M$5:$M$1000,"X",Consolidado!$H$5:$H$1000,IF($D$9="Todos","&gt;0",$D$9))," y "&amp;TEXT(DAY(_xlfn.MAXIFS(Consolidado!$B$5:$B$1000,Consolidado!$E$5:$E$1000,$B33,Consolidado!$C$5:$C$1000,"SSF",Consolidado!$M$5:$M$1000,"X",Consolidado!$H$5:$H$1000,IF($D$9="Todos","&gt;0",$D$9))),"00")&amp;"/"&amp;TEXT(MONTH(_xlfn.MAXIFS(Consolidado!$B$5:$B$1000,Consolidado!$E$5:$E$1000,$B33,Consolidado!$C$5:$C$1000,"SSF",Consolidado!$M$5:$M$1000,"X",Consolidado!$H$5:$H$1000,IF($D$9="Todos","&gt;0",$D$9))),"00")&amp;IF($D$9="Todos","/"&amp;RIGHT(YEAR(_xlfn.MAXIFS(Consolidado!$B$5:$B$1000,Consolidado!$E$5:$E$1000,$B33,Consolidado!$C$5:$C$1000,"SSF",Consolidado!$M$5:$M$1000,"X",Consolidado!$H$5:$H$1000,IF($D$9="Todos","&gt;0",$D$9))),2),""),""),""),IF(SUMIFS(Consolidado!$AD$5:$AD$1000,Consolidado!$E$5:$E$1000,$B33,Consolidado!$C$5:$C$1000,"Comité de Supervisión",Consolidado!$M$5:$M$1000,"X",Consolidado!$H$5:$H$1000,IF($D$9="Todos","&gt;0",$D$9))&gt;0,"Comité Sup. "&amp;TEXT(DAY(_xlfn.MINIFS(Consolidado!$B$5:$B$1000,Consolidado!$E$5:$E$1000,$B33,Consolidado!$C$5:$C$1000,"Comité de Supervisión",Consolidado!$M$5:$M$1000,"X",Consolidado!$H$5:$H$1000,IF($D$9="Todos","&gt;0",$D$9))),"00")&amp;"/"&amp;TEXT(MONTH(_xlfn.MINIFS(Consolidado!$B$5:$B$1000,Consolidado!$E$5:$E$1000,$B33,Consolidado!$C$5:$C$1000,"Comité de Supervisión",Consolidado!$M$5:$M$1000,"X",Consolidado!$H$5:$H$1000,IF($D$9="Todos","&gt;0",$D$9))),"00")&amp;IF($D$9="Todos","/"&amp;RIGHT(YEAR(_xlfn.MINIFS(Consolidado!$B$5:$B$1000,Consolidado!$E$5:$E$1000,$B33,Consolidado!$C$5:$C$1000,"Comité de Supervisión",Consolidado!$M$5:$M$1000,"X",Consolidado!$H$5:$H$1000,IF($D$9="Todos","&gt;0",$D$9))),2),"")&amp;IF(_xlfn.MAXIFS(Consolidado!$B$5:$B$1000,Consolidado!$E$5:$E$1000,$B33,Consolidado!$C$5:$C$1000,"Comité de Supervisión",Consolidado!$M$5:$M$1000,"X",Consolidado!$H$5:$H$1000,IF($D$9="Todos","&gt;0",$D$9))&lt;&gt;_xlfn.MINIFS(Consolidado!$B$5:$B$1000,Consolidado!$E$5:$E$1000,$B33,Consolidado!$C$5:$C$1000,"Comité de Supervisión",Consolidado!$M$5:$M$1000,"X",Consolidado!$H$5:$H$1000,IF($D$9="Todos","&gt;0",$D$9))," y "&amp;TEXT(DAY(_xlfn.MAXIFS(Consolidado!$B$5:$B$1000,Consolidado!$E$5:$E$1000,$B33,Consolidado!$C$5:$C$1000,"Comité de Supervisión",Consolidado!$M$5:$M$1000,"X",Consolidado!$H$5:$H$1000,IF($D$9="Todos","&gt;0",$D$9))),"00")&amp;"/"&amp;TEXT(MONTH(_xlfn.MAXIFS(Consolidado!$B$5:$B$1000,Consolidado!$E$5:$E$1000,$B33,Consolidado!$C$5:$C$1000,"Comité de Supervisión",Consolidado!$M$5:$M$1000,"X",Consolidado!$H$5:$H$1000,IF($D$9="Todos","&gt;0",$D$9))),"00")&amp;IF($D$9="Todos","/"&amp;RIGHT(YEAR(_xlfn.MAXIFS(Consolidado!$B$5:$B$1000,Consolidado!$E$5:$E$1000,$B33,Consolidado!$C$5:$C$1000,"Comité de Supervisión",Consolidado!$M$5:$M$1000,"X",Consolidado!$H$5:$H$1000,IF($D$9="Todos","&gt;0",$D$9))),2),""),""),""),IF(SUMIFS(Consolidado!$AD$5:$AD$1000,Consolidado!$E$5:$E$1000,$B33,Consolidado!$C$5:$C$1000,"Consejo de Administración",Consolidado!$M$5:$M$1000,"X",Consolidado!$H$5:$H$1000,IF($D$9="Todos","&gt;0",$D$9))&gt;0,"Consejo "&amp;TEXT(DAY(_xlfn.MINIFS(Consolidado!$B$5:$B$1000,Consolidado!$E$5:$E$1000,$B33,Consolidado!$C$5:$C$1000,"Consejo de Administración",Consolidado!$M$5:$M$1000,"X",Consolidado!$H$5:$H$1000,IF($D$9="Todos","&gt;0",$D$9))),"00")&amp;"/"&amp;TEXT(MONTH(_xlfn.MINIFS(Consolidado!$B$5:$B$1000,Consolidado!$E$5:$E$1000,$B33,Consolidado!$C$5:$C$1000,"Consejo de Administración",Consolidado!$M$5:$M$1000,"X",Consolidado!$H$5:$H$1000,IF($D$9="Todos","&gt;0",$D$9))),"00")&amp;IF($D$9="Todos","/"&amp;RIGHT(YEAR(_xlfn.MINIFS(Consolidado!$B$5:$B$1000,Consolidado!$E$5:$E$1000,$B33,Consolidado!$C$5:$C$1000,"Consejo de Administración",Consolidado!$M$5:$M$1000,"X",Consolidado!$H$5:$H$1000,IF($D$9="Todos","&gt;0",$D$9))),2),"")&amp;IF(_xlfn.MAXIFS(Consolidado!$B$5:$B$1000,Consolidado!$E$5:$E$1000,$B33,Consolidado!$C$5:$C$1000,"Consejo de Administración",Consolidado!$M$5:$M$1000,"X",Consolidado!$H$5:$H$1000,IF($D$9="Todos","&gt;0",$D$9))&lt;&gt;_xlfn.MINIFS(Consolidado!$B$5:$B$1000,Consolidado!$E$5:$E$1000,$B33,Consolidado!$C$5:$C$1000,"Consejo de Administración",Consolidado!$M$5:$M$1000,"X",Consolidado!$H$5:$H$1000,IF($D$9="Todos","&gt;0",$D$9))," y "&amp;TEXT(DAY(_xlfn.MAXIFS(Consolidado!$B$5:$B$1000,Consolidado!$E$5:$E$1000,$B33,Consolidado!$C$5:$C$1000,"Consejo de Administración",Consolidado!$M$5:$M$1000,"X",Consolidado!$H$5:$H$1000,IF($D$9="Todos","&gt;0",$D$9))),"00")&amp;"/"&amp;TEXT(MONTH(_xlfn.MAXIFS(Consolidado!$B$5:$B$1000,Consolidado!$E$5:$E$1000,$B33,Consolidado!$C$5:$C$1000,"Consejo de Administración",Consolidado!$M$5:$M$1000,"X",Consolidado!$H$5:$H$1000,IF($D$9="Todos","&gt;0",$D$9))),"00")&amp;IF($D$9="Todos","/"&amp;RIGHT(YEAR(_xlfn.MAXIFS(Consolidado!$B$5:$B$1000,Consolidado!$E$5:$E$1000,$B33,Consolidado!$C$5:$C$1000,"Consejo de Administración",Consolidado!$M$5:$M$1000,"X",Consolidado!$H$5:$H$1000,IF($D$9="Todos","&gt;0",$D$9))),2),""),""),""),IF(SUMIFS(Consolidado!$AD$5:$AD$1000,Consolidado!$E$5:$E$1000,$B33,Consolidado!$C$5:$C$1000,"Otros",Consolidado!$M$5:$M$1000,"X",Consolidado!$H$5:$H$1000,IF($D$9="Todos","&gt;0",$D$9))&gt;0,"Otros "&amp;TEXT(DAY(_xlfn.MINIFS(Consolidado!$B$5:$B$1000,Consolidado!$E$5:$E$1000,$B33,Consolidado!$C$5:$C$1000,"Otros",Consolidado!$M$5:$M$1000,"X",Consolidado!$H$5:$H$1000,IF($D$9="Todos","&gt;0",$D$9))),"00")&amp;"/"&amp;TEXT(MONTH(_xlfn.MINIFS(Consolidado!$B$5:$B$1000,Consolidado!$E$5:$E$1000,$B33,Consolidado!$C$5:$C$1000,"Otros",Consolidado!$M$5:$M$1000,"X",Consolidado!$H$5:$H$1000,IF($D$9="Todos","&gt;0",$D$9))),"00")&amp;IF($D$9="Todos","/"&amp;RIGHT(YEAR(_xlfn.MINIFS(Consolidado!$B$5:$B$1000,Consolidado!$E$5:$E$1000,$B33,Consolidado!$C$5:$C$1000,"Otros",Consolidado!$M$5:$M$1000,"X",Consolidado!$H$5:$H$1000,IF($D$9="Todos","&gt;0",$D$9))),2),"")&amp;IF(_xlfn.MAXIFS(Consolidado!$B$5:$B$1000,Consolidado!$E$5:$E$1000,$B33,Consolidado!$C$5:$C$1000,"Otros",Consolidado!$M$5:$M$1000,"X",Consolidado!$H$5:$H$1000,IF($D$9="Todos","&gt;0",$D$9))&lt;&gt;_xlfn.MINIFS(Consolidado!$B$5:$B$1000,Consolidado!$E$5:$E$1000,$B33,Consolidado!$C$5:$C$1000,"Otros",Consolidado!$M$5:$M$1000,"X",Consolidado!$H$5:$H$1000,IF($D$9="Todos","&gt;0",$D$9))," y "&amp;TEXT(DAY(_xlfn.MAXIFS(Consolidado!$B$5:$B$1000,Consolidado!$E$5:$E$1000,$B33,Consolidado!$C$5:$C$1000,"Otros",Consolidado!$M$5:$M$1000,"X",Consolidado!$H$5:$H$1000,IF($D$9="Todos","&gt;0",$D$9))),"00")&amp;"/"&amp;TEXT(MONTH(_xlfn.MAXIFS(Consolidado!$B$5:$B$1000,Consolidado!$E$5:$E$1000,$B33,Consolidado!$C$5:$C$1000,"Otros",Consolidado!$M$5:$M$1000,"X",Consolidado!$H$5:$H$1000,IF($D$9="Todos","&gt;0",$D$9))),"00")&amp;IF($D$9="Todos","/"&amp;RIGHT(YEAR(_xlfn.MAXIFS(Consolidado!$B$5:$B$1000,Consolidado!$E$5:$E$1000,$B33,Consolidado!$C$5:$C$1000,"Otros",Consolidado!$M$5:$M$1000,"X",Consolidado!$H$5:$H$1000,IF($D$9="Todos","&gt;0",$D$9))),2),""),""),""))</f>
        <v/>
      </c>
      <c r="P33" s="37" t="str">
        <f aca="false">_xlfn.TEXTJOIN(" +"&amp;CHAR(10),TRUE(),IF(SUMIFS(Consolidado!$AD$5:$AD$1000,Consolidado!$E$5:$E$1000,$B33,Consolidado!$C$5:$C$1000,"Auditoría Interna",Consolidado!$N$5:$N$1000,"X",Consolidado!$H$5:$H$1000,IF($D$9="Todos","&gt;0",$D$9))&gt;0,"Interna "&amp;TEXT(DAY(_xlfn.MINIFS(Consolidado!$B$5:$B$1000,Consolidado!$E$5:$E$1000,$B33,Consolidado!$C$5:$C$1000,"Auditoría Interna",Consolidado!$N$5:$N$1000,"X",Consolidado!$H$5:$H$1000,IF($D$9="Todos","&gt;0",$D$9))),"00")&amp;"/"&amp;TEXT(MONTH(_xlfn.MINIFS(Consolidado!$B$5:$B$1000,Consolidado!$E$5:$E$1000,$B33,Consolidado!$C$5:$C$1000,"Auditoría Interna",Consolidado!$N$5:$N$1000,"X",Consolidado!$H$5:$H$1000,IF($D$9="Todos","&gt;0",$D$9))),"00")&amp;IF($D$9="Todos","/"&amp;RIGHT(YEAR(_xlfn.MINIFS(Consolidado!$B$5:$B$1000,Consolidado!$E$5:$E$1000,$B33,Consolidado!$C$5:$C$1000,"Auditoría Interna",Consolidado!$N$5:$N$1000,"X",Consolidado!$H$5:$H$1000,IF($D$9="Todos","&gt;0",$D$9))),2),"")&amp;IF(_xlfn.MAXIFS(Consolidado!$B$5:$B$1000,Consolidado!$E$5:$E$1000,$B33,Consolidado!$C$5:$C$1000,"Auditoría Interna",Consolidado!$N$5:$N$1000,"X",Consolidado!$H$5:$H$1000,IF($D$9="Todos","&gt;0",$D$9))&lt;&gt;_xlfn.MINIFS(Consolidado!$B$5:$B$1000,Consolidado!$E$5:$E$1000,$B33,Consolidado!$C$5:$C$1000,"Auditoría Interna",Consolidado!$N$5:$N$1000,"X",Consolidado!$H$5:$H$1000,IF($D$9="Todos","&gt;0",$D$9))," y "&amp;TEXT(DAY(_xlfn.MAXIFS(Consolidado!$B$5:$B$1000,Consolidado!$E$5:$E$1000,$B33,Consolidado!$C$5:$C$1000,"Auditoría Interna",Consolidado!$N$5:$N$1000,"X",Consolidado!$H$5:$H$1000,IF($D$9="Todos","&gt;0",$D$9))),"00")&amp;"/"&amp;TEXT(MONTH(_xlfn.MAXIFS(Consolidado!$B$5:$B$1000,Consolidado!$E$5:$E$1000,$B33,Consolidado!$C$5:$C$1000,"Auditoría Interna",Consolidado!$N$5:$N$1000,"X",Consolidado!$H$5:$H$1000,IF($D$9="Todos","&gt;0",$D$9))),"00")&amp;IF($D$9="Todos","/"&amp;RIGHT(YEAR(_xlfn.MAXIFS(Consolidado!$B$5:$B$1000,Consolidado!$E$5:$E$1000,$B33,Consolidado!$C$5:$C$1000,"Auditoría Interna",Consolidado!$N$5:$N$1000,"X",Consolidado!$H$5:$H$1000,IF($D$9="Todos","&gt;0",$D$9))),2),""),""),""),IF(SUMIFS(Consolidado!$AD$5:$AD$1000,Consolidado!$E$5:$E$1000,$B33,Consolidado!$C$5:$C$1000,"Auditoría Externa",Consolidado!$N$5:$N$1000,"X",Consolidado!$H$5:$H$1000,IF($D$9="Todos","&gt;0",$D$9))&gt;0,"Externa "&amp;TEXT(DAY(_xlfn.MINIFS(Consolidado!$B$5:$B$1000,Consolidado!$E$5:$E$1000,$B33,Consolidado!$C$5:$C$1000,"Auditoría Externa",Consolidado!$N$5:$N$1000,"X",Consolidado!$H$5:$H$1000,IF($D$9="Todos","&gt;0",$D$9))),"00")&amp;"/"&amp;TEXT(MONTH(_xlfn.MINIFS(Consolidado!$B$5:$B$1000,Consolidado!$E$5:$E$1000,$B33,Consolidado!$C$5:$C$1000,"Auditoría Externa",Consolidado!$N$5:$N$1000,"X",Consolidado!$H$5:$H$1000,IF($D$9="Todos","&gt;0",$D$9))),"00")&amp;IF($D$9="Todos","/"&amp;RIGHT(YEAR(_xlfn.MINIFS(Consolidado!$B$5:$B$1000,Consolidado!$E$5:$E$1000,$B33,Consolidado!$C$5:$C$1000,"Auditoría Externa",Consolidado!$N$5:$N$1000,"X",Consolidado!$H$5:$H$1000,IF($D$9="Todos","&gt;0",$D$9))),2),"")&amp;IF(_xlfn.MAXIFS(Consolidado!$B$5:$B$1000,Consolidado!$E$5:$E$1000,$B33,Consolidado!$C$5:$C$1000,"Auditoría Externa",Consolidado!$N$5:$N$1000,"X",Consolidado!$H$5:$H$1000,IF($D$9="Todos","&gt;0",$D$9))&lt;&gt;_xlfn.MINIFS(Consolidado!$B$5:$B$1000,Consolidado!$E$5:$E$1000,$B33,Consolidado!$C$5:$C$1000,"Auditoría Externa",Consolidado!$N$5:$N$1000,"X",Consolidado!$H$5:$H$1000,IF($D$9="Todos","&gt;0",$D$9))," y "&amp;TEXT(DAY(_xlfn.MAXIFS(Consolidado!$B$5:$B$1000,Consolidado!$E$5:$E$1000,$B33,Consolidado!$C$5:$C$1000,"Auditoría Externa",Consolidado!$N$5:$N$1000,"X",Consolidado!$H$5:$H$1000,IF($D$9="Todos","&gt;0",$D$9))),"00")&amp;"/"&amp;TEXT(MONTH(_xlfn.MAXIFS(Consolidado!$B$5:$B$1000,Consolidado!$E$5:$E$1000,$B33,Consolidado!$C$5:$C$1000,"Auditoría Externa",Consolidado!$N$5:$N$1000,"X",Consolidado!$H$5:$H$1000,IF($D$9="Todos","&gt;0",$D$9))),"00")&amp;IF($D$9="Todos","/"&amp;RIGHT(YEAR(_xlfn.MAXIFS(Consolidado!$B$5:$B$1000,Consolidado!$E$5:$E$1000,$B33,Consolidado!$C$5:$C$1000,"Auditoría Externa",Consolidado!$N$5:$N$1000,"X",Consolidado!$H$5:$H$1000,IF($D$9="Todos","&gt;0",$D$9))),2),""),""),""),IF(SUMIFS(Consolidado!$AD$5:$AD$1000,Consolidado!$E$5:$E$1000,$B33,Consolidado!$C$5:$C$1000,"SSF",Consolidado!$N$5:$N$1000,"X",Consolidado!$H$5:$H$1000,IF($D$9="Todos","&gt;0",$D$9))&gt;0,"SSF "&amp;TEXT(DAY(_xlfn.MINIFS(Consolidado!$B$5:$B$1000,Consolidado!$E$5:$E$1000,$B33,Consolidado!$C$5:$C$1000,"SSF",Consolidado!$N$5:$N$1000,"X",Consolidado!$H$5:$H$1000,IF($D$9="Todos","&gt;0",$D$9))),"00")&amp;"/"&amp;TEXT(MONTH(_xlfn.MINIFS(Consolidado!$B$5:$B$1000,Consolidado!$E$5:$E$1000,$B33,Consolidado!$C$5:$C$1000,"SSF",Consolidado!$N$5:$N$1000,"X",Consolidado!$H$5:$H$1000,IF($D$9="Todos","&gt;0",$D$9))),"00")&amp;IF($D$9="Todos","/"&amp;RIGHT(YEAR(_xlfn.MINIFS(Consolidado!$B$5:$B$1000,Consolidado!$E$5:$E$1000,$B33,Consolidado!$C$5:$C$1000,"SSF",Consolidado!$N$5:$N$1000,"X",Consolidado!$H$5:$H$1000,IF($D$9="Todos","&gt;0",$D$9))),2),"")&amp;IF(_xlfn.MAXIFS(Consolidado!$B$5:$B$1000,Consolidado!$E$5:$E$1000,$B33,Consolidado!$C$5:$C$1000,"SSF",Consolidado!$N$5:$N$1000,"X",Consolidado!$H$5:$H$1000,IF($D$9="Todos","&gt;0",$D$9))&lt;&gt;_xlfn.MINIFS(Consolidado!$B$5:$B$1000,Consolidado!$E$5:$E$1000,$B33,Consolidado!$C$5:$C$1000,"SSF",Consolidado!$N$5:$N$1000,"X",Consolidado!$H$5:$H$1000,IF($D$9="Todos","&gt;0",$D$9))," y "&amp;TEXT(DAY(_xlfn.MAXIFS(Consolidado!$B$5:$B$1000,Consolidado!$E$5:$E$1000,$B33,Consolidado!$C$5:$C$1000,"SSF",Consolidado!$N$5:$N$1000,"X",Consolidado!$H$5:$H$1000,IF($D$9="Todos","&gt;0",$D$9))),"00")&amp;"/"&amp;TEXT(MONTH(_xlfn.MAXIFS(Consolidado!$B$5:$B$1000,Consolidado!$E$5:$E$1000,$B33,Consolidado!$C$5:$C$1000,"SSF",Consolidado!$N$5:$N$1000,"X",Consolidado!$H$5:$H$1000,IF($D$9="Todos","&gt;0",$D$9))),"00")&amp;IF($D$9="Todos","/"&amp;RIGHT(YEAR(_xlfn.MAXIFS(Consolidado!$B$5:$B$1000,Consolidado!$E$5:$E$1000,$B33,Consolidado!$C$5:$C$1000,"SSF",Consolidado!$N$5:$N$1000,"X",Consolidado!$H$5:$H$1000,IF($D$9="Todos","&gt;0",$D$9))),2),""),""),""),IF(SUMIFS(Consolidado!$AD$5:$AD$1000,Consolidado!$E$5:$E$1000,$B33,Consolidado!$C$5:$C$1000,"Comité de Supervisión",Consolidado!$N$5:$N$1000,"X",Consolidado!$H$5:$H$1000,IF($D$9="Todos","&gt;0",$D$9))&gt;0,"Comité Sup. "&amp;TEXT(DAY(_xlfn.MINIFS(Consolidado!$B$5:$B$1000,Consolidado!$E$5:$E$1000,$B33,Consolidado!$C$5:$C$1000,"Comité de Supervisión",Consolidado!$N$5:$N$1000,"X",Consolidado!$H$5:$H$1000,IF($D$9="Todos","&gt;0",$D$9))),"00")&amp;"/"&amp;TEXT(MONTH(_xlfn.MINIFS(Consolidado!$B$5:$B$1000,Consolidado!$E$5:$E$1000,$B33,Consolidado!$C$5:$C$1000,"Comité de Supervisión",Consolidado!$N$5:$N$1000,"X",Consolidado!$H$5:$H$1000,IF($D$9="Todos","&gt;0",$D$9))),"00")&amp;IF($D$9="Todos","/"&amp;RIGHT(YEAR(_xlfn.MINIFS(Consolidado!$B$5:$B$1000,Consolidado!$E$5:$E$1000,$B33,Consolidado!$C$5:$C$1000,"Comité de Supervisión",Consolidado!$N$5:$N$1000,"X",Consolidado!$H$5:$H$1000,IF($D$9="Todos","&gt;0",$D$9))),2),"")&amp;IF(_xlfn.MAXIFS(Consolidado!$B$5:$B$1000,Consolidado!$E$5:$E$1000,$B33,Consolidado!$C$5:$C$1000,"Comité de Supervisión",Consolidado!$N$5:$N$1000,"X",Consolidado!$H$5:$H$1000,IF($D$9="Todos","&gt;0",$D$9))&lt;&gt;_xlfn.MINIFS(Consolidado!$B$5:$B$1000,Consolidado!$E$5:$E$1000,$B33,Consolidado!$C$5:$C$1000,"Comité de Supervisión",Consolidado!$N$5:$N$1000,"X",Consolidado!$H$5:$H$1000,IF($D$9="Todos","&gt;0",$D$9))," y "&amp;TEXT(DAY(_xlfn.MAXIFS(Consolidado!$B$5:$B$1000,Consolidado!$E$5:$E$1000,$B33,Consolidado!$C$5:$C$1000,"Comité de Supervisión",Consolidado!$N$5:$N$1000,"X",Consolidado!$H$5:$H$1000,IF($D$9="Todos","&gt;0",$D$9))),"00")&amp;"/"&amp;TEXT(MONTH(_xlfn.MAXIFS(Consolidado!$B$5:$B$1000,Consolidado!$E$5:$E$1000,$B33,Consolidado!$C$5:$C$1000,"Comité de Supervisión",Consolidado!$N$5:$N$1000,"X",Consolidado!$H$5:$H$1000,IF($D$9="Todos","&gt;0",$D$9))),"00")&amp;IF($D$9="Todos","/"&amp;RIGHT(YEAR(_xlfn.MAXIFS(Consolidado!$B$5:$B$1000,Consolidado!$E$5:$E$1000,$B33,Consolidado!$C$5:$C$1000,"Comité de Supervisión",Consolidado!$N$5:$N$1000,"X",Consolidado!$H$5:$H$1000,IF($D$9="Todos","&gt;0",$D$9))),2),""),""),""),IF(SUMIFS(Consolidado!$AD$5:$AD$1000,Consolidado!$E$5:$E$1000,$B33,Consolidado!$C$5:$C$1000,"Consejo de Administración",Consolidado!$N$5:$N$1000,"X",Consolidado!$H$5:$H$1000,IF($D$9="Todos","&gt;0",$D$9))&gt;0,"Consejo "&amp;TEXT(DAY(_xlfn.MINIFS(Consolidado!$B$5:$B$1000,Consolidado!$E$5:$E$1000,$B33,Consolidado!$C$5:$C$1000,"Consejo de Administración",Consolidado!$N$5:$N$1000,"X",Consolidado!$H$5:$H$1000,IF($D$9="Todos","&gt;0",$D$9))),"00")&amp;"/"&amp;TEXT(MONTH(_xlfn.MINIFS(Consolidado!$B$5:$B$1000,Consolidado!$E$5:$E$1000,$B33,Consolidado!$C$5:$C$1000,"Consejo de Administración",Consolidado!$N$5:$N$1000,"X",Consolidado!$H$5:$H$1000,IF($D$9="Todos","&gt;0",$D$9))),"00")&amp;IF($D$9="Todos","/"&amp;RIGHT(YEAR(_xlfn.MINIFS(Consolidado!$B$5:$B$1000,Consolidado!$E$5:$E$1000,$B33,Consolidado!$C$5:$C$1000,"Consejo de Administración",Consolidado!$N$5:$N$1000,"X",Consolidado!$H$5:$H$1000,IF($D$9="Todos","&gt;0",$D$9))),2),"")&amp;IF(_xlfn.MAXIFS(Consolidado!$B$5:$B$1000,Consolidado!$E$5:$E$1000,$B33,Consolidado!$C$5:$C$1000,"Consejo de Administración",Consolidado!$N$5:$N$1000,"X",Consolidado!$H$5:$H$1000,IF($D$9="Todos","&gt;0",$D$9))&lt;&gt;_xlfn.MINIFS(Consolidado!$B$5:$B$1000,Consolidado!$E$5:$E$1000,$B33,Consolidado!$C$5:$C$1000,"Consejo de Administración",Consolidado!$N$5:$N$1000,"X",Consolidado!$H$5:$H$1000,IF($D$9="Todos","&gt;0",$D$9))," y "&amp;TEXT(DAY(_xlfn.MAXIFS(Consolidado!$B$5:$B$1000,Consolidado!$E$5:$E$1000,$B33,Consolidado!$C$5:$C$1000,"Consejo de Administración",Consolidado!$N$5:$N$1000,"X",Consolidado!$H$5:$H$1000,IF($D$9="Todos","&gt;0",$D$9))),"00")&amp;"/"&amp;TEXT(MONTH(_xlfn.MAXIFS(Consolidado!$B$5:$B$1000,Consolidado!$E$5:$E$1000,$B33,Consolidado!$C$5:$C$1000,"Consejo de Administración",Consolidado!$N$5:$N$1000,"X",Consolidado!$H$5:$H$1000,IF($D$9="Todos","&gt;0",$D$9))),"00")&amp;IF($D$9="Todos","/"&amp;RIGHT(YEAR(_xlfn.MAXIFS(Consolidado!$B$5:$B$1000,Consolidado!$E$5:$E$1000,$B33,Consolidado!$C$5:$C$1000,"Consejo de Administración",Consolidado!$N$5:$N$1000,"X",Consolidado!$H$5:$H$1000,IF($D$9="Todos","&gt;0",$D$9))),2),""),""),""),IF(SUMIFS(Consolidado!$AD$5:$AD$1000,Consolidado!$E$5:$E$1000,$B33,Consolidado!$C$5:$C$1000,"Otros",Consolidado!$N$5:$N$1000,"X",Consolidado!$H$5:$H$1000,IF($D$9="Todos","&gt;0",$D$9))&gt;0,"Otros "&amp;TEXT(DAY(_xlfn.MINIFS(Consolidado!$B$5:$B$1000,Consolidado!$E$5:$E$1000,$B33,Consolidado!$C$5:$C$1000,"Otros",Consolidado!$N$5:$N$1000,"X",Consolidado!$H$5:$H$1000,IF($D$9="Todos","&gt;0",$D$9))),"00")&amp;"/"&amp;TEXT(MONTH(_xlfn.MINIFS(Consolidado!$B$5:$B$1000,Consolidado!$E$5:$E$1000,$B33,Consolidado!$C$5:$C$1000,"Otros",Consolidado!$N$5:$N$1000,"X",Consolidado!$H$5:$H$1000,IF($D$9="Todos","&gt;0",$D$9))),"00")&amp;IF($D$9="Todos","/"&amp;RIGHT(YEAR(_xlfn.MINIFS(Consolidado!$B$5:$B$1000,Consolidado!$E$5:$E$1000,$B33,Consolidado!$C$5:$C$1000,"Otros",Consolidado!$N$5:$N$1000,"X",Consolidado!$H$5:$H$1000,IF($D$9="Todos","&gt;0",$D$9))),2),"")&amp;IF(_xlfn.MAXIFS(Consolidado!$B$5:$B$1000,Consolidado!$E$5:$E$1000,$B33,Consolidado!$C$5:$C$1000,"Otros",Consolidado!$N$5:$N$1000,"X",Consolidado!$H$5:$H$1000,IF($D$9="Todos","&gt;0",$D$9))&lt;&gt;_xlfn.MINIFS(Consolidado!$B$5:$B$1000,Consolidado!$E$5:$E$1000,$B33,Consolidado!$C$5:$C$1000,"Otros",Consolidado!$N$5:$N$1000,"X",Consolidado!$H$5:$H$1000,IF($D$9="Todos","&gt;0",$D$9))," y "&amp;TEXT(DAY(_xlfn.MAXIFS(Consolidado!$B$5:$B$1000,Consolidado!$E$5:$E$1000,$B33,Consolidado!$C$5:$C$1000,"Otros",Consolidado!$N$5:$N$1000,"X",Consolidado!$H$5:$H$1000,IF($D$9="Todos","&gt;0",$D$9))),"00")&amp;"/"&amp;TEXT(MONTH(_xlfn.MAXIFS(Consolidado!$B$5:$B$1000,Consolidado!$E$5:$E$1000,$B33,Consolidado!$C$5:$C$1000,"Otros",Consolidado!$N$5:$N$1000,"X",Consolidado!$H$5:$H$1000,IF($D$9="Todos","&gt;0",$D$9))),"00")&amp;IF($D$9="Todos","/"&amp;RIGHT(YEAR(_xlfn.MAXIFS(Consolidado!$B$5:$B$1000,Consolidado!$E$5:$E$1000,$B33,Consolidado!$C$5:$C$1000,"Otros",Consolidado!$N$5:$N$1000,"X",Consolidado!$H$5:$H$1000,IF($D$9="Todos","&gt;0",$D$9))),2),""),""),""))</f>
        <v/>
      </c>
      <c r="Q33" s="37" t="str">
        <f aca="false">_xlfn.TEXTJOIN(" +"&amp;CHAR(10),TRUE(),IF(SUMIFS(Consolidado!$AD$5:$AD$1000,Consolidado!$E$5:$E$1000,$B33,Consolidado!$C$5:$C$1000,"Auditoría Interna",Consolidado!$O$5:$O$1000,"X",Consolidado!$H$5:$H$1000,IF($D$9="Todos","&gt;0",$D$9))&gt;0,"Interna "&amp;TEXT(DAY(_xlfn.MINIFS(Consolidado!$B$5:$B$1000,Consolidado!$E$5:$E$1000,$B33,Consolidado!$C$5:$C$1000,"Auditoría Interna",Consolidado!$O$5:$O$1000,"X",Consolidado!$H$5:$H$1000,IF($D$9="Todos","&gt;0",$D$9))),"00")&amp;"/"&amp;TEXT(MONTH(_xlfn.MINIFS(Consolidado!$B$5:$B$1000,Consolidado!$E$5:$E$1000,$B33,Consolidado!$C$5:$C$1000,"Auditoría Interna",Consolidado!$O$5:$O$1000,"X",Consolidado!$H$5:$H$1000,IF($D$9="Todos","&gt;0",$D$9))),"00")&amp;IF($D$9="Todos","/"&amp;RIGHT(YEAR(_xlfn.MINIFS(Consolidado!$B$5:$B$1000,Consolidado!$E$5:$E$1000,$B33,Consolidado!$C$5:$C$1000,"Auditoría Interna",Consolidado!$O$5:$O$1000,"X",Consolidado!$H$5:$H$1000,IF($D$9="Todos","&gt;0",$D$9))),2),"")&amp;IF(_xlfn.MAXIFS(Consolidado!$B$5:$B$1000,Consolidado!$E$5:$E$1000,$B33,Consolidado!$C$5:$C$1000,"Auditoría Interna",Consolidado!$O$5:$O$1000,"X",Consolidado!$H$5:$H$1000,IF($D$9="Todos","&gt;0",$D$9))&lt;&gt;_xlfn.MINIFS(Consolidado!$B$5:$B$1000,Consolidado!$E$5:$E$1000,$B33,Consolidado!$C$5:$C$1000,"Auditoría Interna",Consolidado!$O$5:$O$1000,"X",Consolidado!$H$5:$H$1000,IF($D$9="Todos","&gt;0",$D$9))," y "&amp;TEXT(DAY(_xlfn.MAXIFS(Consolidado!$B$5:$B$1000,Consolidado!$E$5:$E$1000,$B33,Consolidado!$C$5:$C$1000,"Auditoría Interna",Consolidado!$O$5:$O$1000,"X",Consolidado!$H$5:$H$1000,IF($D$9="Todos","&gt;0",$D$9))),"00")&amp;"/"&amp;TEXT(MONTH(_xlfn.MAXIFS(Consolidado!$B$5:$B$1000,Consolidado!$E$5:$E$1000,$B33,Consolidado!$C$5:$C$1000,"Auditoría Interna",Consolidado!$O$5:$O$1000,"X",Consolidado!$H$5:$H$1000,IF($D$9="Todos","&gt;0",$D$9))),"00")&amp;IF($D$9="Todos","/"&amp;RIGHT(YEAR(_xlfn.MAXIFS(Consolidado!$B$5:$B$1000,Consolidado!$E$5:$E$1000,$B33,Consolidado!$C$5:$C$1000,"Auditoría Interna",Consolidado!$O$5:$O$1000,"X",Consolidado!$H$5:$H$1000,IF($D$9="Todos","&gt;0",$D$9))),2),""),""),""),IF(SUMIFS(Consolidado!$AD$5:$AD$1000,Consolidado!$E$5:$E$1000,$B33,Consolidado!$C$5:$C$1000,"Auditoría Externa",Consolidado!$O$5:$O$1000,"X",Consolidado!$H$5:$H$1000,IF($D$9="Todos","&gt;0",$D$9))&gt;0,"Externa "&amp;TEXT(DAY(_xlfn.MINIFS(Consolidado!$B$5:$B$1000,Consolidado!$E$5:$E$1000,$B33,Consolidado!$C$5:$C$1000,"Auditoría Externa",Consolidado!$O$5:$O$1000,"X",Consolidado!$H$5:$H$1000,IF($D$9="Todos","&gt;0",$D$9))),"00")&amp;"/"&amp;TEXT(MONTH(_xlfn.MINIFS(Consolidado!$B$5:$B$1000,Consolidado!$E$5:$E$1000,$B33,Consolidado!$C$5:$C$1000,"Auditoría Externa",Consolidado!$O$5:$O$1000,"X",Consolidado!$H$5:$H$1000,IF($D$9="Todos","&gt;0",$D$9))),"00")&amp;IF($D$9="Todos","/"&amp;RIGHT(YEAR(_xlfn.MINIFS(Consolidado!$B$5:$B$1000,Consolidado!$E$5:$E$1000,$B33,Consolidado!$C$5:$C$1000,"Auditoría Externa",Consolidado!$O$5:$O$1000,"X",Consolidado!$H$5:$H$1000,IF($D$9="Todos","&gt;0",$D$9))),2),"")&amp;IF(_xlfn.MAXIFS(Consolidado!$B$5:$B$1000,Consolidado!$E$5:$E$1000,$B33,Consolidado!$C$5:$C$1000,"Auditoría Externa",Consolidado!$O$5:$O$1000,"X",Consolidado!$H$5:$H$1000,IF($D$9="Todos","&gt;0",$D$9))&lt;&gt;_xlfn.MINIFS(Consolidado!$B$5:$B$1000,Consolidado!$E$5:$E$1000,$B33,Consolidado!$C$5:$C$1000,"Auditoría Externa",Consolidado!$O$5:$O$1000,"X",Consolidado!$H$5:$H$1000,IF($D$9="Todos","&gt;0",$D$9))," y "&amp;TEXT(DAY(_xlfn.MAXIFS(Consolidado!$B$5:$B$1000,Consolidado!$E$5:$E$1000,$B33,Consolidado!$C$5:$C$1000,"Auditoría Externa",Consolidado!$O$5:$O$1000,"X",Consolidado!$H$5:$H$1000,IF($D$9="Todos","&gt;0",$D$9))),"00")&amp;"/"&amp;TEXT(MONTH(_xlfn.MAXIFS(Consolidado!$B$5:$B$1000,Consolidado!$E$5:$E$1000,$B33,Consolidado!$C$5:$C$1000,"Auditoría Externa",Consolidado!$O$5:$O$1000,"X",Consolidado!$H$5:$H$1000,IF($D$9="Todos","&gt;0",$D$9))),"00")&amp;IF($D$9="Todos","/"&amp;RIGHT(YEAR(_xlfn.MAXIFS(Consolidado!$B$5:$B$1000,Consolidado!$E$5:$E$1000,$B33,Consolidado!$C$5:$C$1000,"Auditoría Externa",Consolidado!$O$5:$O$1000,"X",Consolidado!$H$5:$H$1000,IF($D$9="Todos","&gt;0",$D$9))),2),""),""),""),IF(SUMIFS(Consolidado!$AD$5:$AD$1000,Consolidado!$E$5:$E$1000,$B33,Consolidado!$C$5:$C$1000,"SSF",Consolidado!$O$5:$O$1000,"X",Consolidado!$H$5:$H$1000,IF($D$9="Todos","&gt;0",$D$9))&gt;0,"SSF "&amp;TEXT(DAY(_xlfn.MINIFS(Consolidado!$B$5:$B$1000,Consolidado!$E$5:$E$1000,$B33,Consolidado!$C$5:$C$1000,"SSF",Consolidado!$O$5:$O$1000,"X",Consolidado!$H$5:$H$1000,IF($D$9="Todos","&gt;0",$D$9))),"00")&amp;"/"&amp;TEXT(MONTH(_xlfn.MINIFS(Consolidado!$B$5:$B$1000,Consolidado!$E$5:$E$1000,$B33,Consolidado!$C$5:$C$1000,"SSF",Consolidado!$O$5:$O$1000,"X",Consolidado!$H$5:$H$1000,IF($D$9="Todos","&gt;0",$D$9))),"00")&amp;IF($D$9="Todos","/"&amp;RIGHT(YEAR(_xlfn.MINIFS(Consolidado!$B$5:$B$1000,Consolidado!$E$5:$E$1000,$B33,Consolidado!$C$5:$C$1000,"SSF",Consolidado!$O$5:$O$1000,"X",Consolidado!$H$5:$H$1000,IF($D$9="Todos","&gt;0",$D$9))),2),"")&amp;IF(_xlfn.MAXIFS(Consolidado!$B$5:$B$1000,Consolidado!$E$5:$E$1000,$B33,Consolidado!$C$5:$C$1000,"SSF",Consolidado!$O$5:$O$1000,"X",Consolidado!$H$5:$H$1000,IF($D$9="Todos","&gt;0",$D$9))&lt;&gt;_xlfn.MINIFS(Consolidado!$B$5:$B$1000,Consolidado!$E$5:$E$1000,$B33,Consolidado!$C$5:$C$1000,"SSF",Consolidado!$O$5:$O$1000,"X",Consolidado!$H$5:$H$1000,IF($D$9="Todos","&gt;0",$D$9))," y "&amp;TEXT(DAY(_xlfn.MAXIFS(Consolidado!$B$5:$B$1000,Consolidado!$E$5:$E$1000,$B33,Consolidado!$C$5:$C$1000,"SSF",Consolidado!$O$5:$O$1000,"X",Consolidado!$H$5:$H$1000,IF($D$9="Todos","&gt;0",$D$9))),"00")&amp;"/"&amp;TEXT(MONTH(_xlfn.MAXIFS(Consolidado!$B$5:$B$1000,Consolidado!$E$5:$E$1000,$B33,Consolidado!$C$5:$C$1000,"SSF",Consolidado!$O$5:$O$1000,"X",Consolidado!$H$5:$H$1000,IF($D$9="Todos","&gt;0",$D$9))),"00")&amp;IF($D$9="Todos","/"&amp;RIGHT(YEAR(_xlfn.MAXIFS(Consolidado!$B$5:$B$1000,Consolidado!$E$5:$E$1000,$B33,Consolidado!$C$5:$C$1000,"SSF",Consolidado!$O$5:$O$1000,"X",Consolidado!$H$5:$H$1000,IF($D$9="Todos","&gt;0",$D$9))),2),""),""),""),IF(SUMIFS(Consolidado!$AD$5:$AD$1000,Consolidado!$E$5:$E$1000,$B33,Consolidado!$C$5:$C$1000,"Comité de Supervisión",Consolidado!$O$5:$O$1000,"X",Consolidado!$H$5:$H$1000,IF($D$9="Todos","&gt;0",$D$9))&gt;0,"Comité Sup. "&amp;TEXT(DAY(_xlfn.MINIFS(Consolidado!$B$5:$B$1000,Consolidado!$E$5:$E$1000,$B33,Consolidado!$C$5:$C$1000,"Comité de Supervisión",Consolidado!$O$5:$O$1000,"X",Consolidado!$H$5:$H$1000,IF($D$9="Todos","&gt;0",$D$9))),"00")&amp;"/"&amp;TEXT(MONTH(_xlfn.MINIFS(Consolidado!$B$5:$B$1000,Consolidado!$E$5:$E$1000,$B33,Consolidado!$C$5:$C$1000,"Comité de Supervisión",Consolidado!$O$5:$O$1000,"X",Consolidado!$H$5:$H$1000,IF($D$9="Todos","&gt;0",$D$9))),"00")&amp;IF($D$9="Todos","/"&amp;RIGHT(YEAR(_xlfn.MINIFS(Consolidado!$B$5:$B$1000,Consolidado!$E$5:$E$1000,$B33,Consolidado!$C$5:$C$1000,"Comité de Supervisión",Consolidado!$O$5:$O$1000,"X",Consolidado!$H$5:$H$1000,IF($D$9="Todos","&gt;0",$D$9))),2),"")&amp;IF(_xlfn.MAXIFS(Consolidado!$B$5:$B$1000,Consolidado!$E$5:$E$1000,$B33,Consolidado!$C$5:$C$1000,"Comité de Supervisión",Consolidado!$O$5:$O$1000,"X",Consolidado!$H$5:$H$1000,IF($D$9="Todos","&gt;0",$D$9))&lt;&gt;_xlfn.MINIFS(Consolidado!$B$5:$B$1000,Consolidado!$E$5:$E$1000,$B33,Consolidado!$C$5:$C$1000,"Comité de Supervisión",Consolidado!$O$5:$O$1000,"X",Consolidado!$H$5:$H$1000,IF($D$9="Todos","&gt;0",$D$9))," y "&amp;TEXT(DAY(_xlfn.MAXIFS(Consolidado!$B$5:$B$1000,Consolidado!$E$5:$E$1000,$B33,Consolidado!$C$5:$C$1000,"Comité de Supervisión",Consolidado!$O$5:$O$1000,"X",Consolidado!$H$5:$H$1000,IF($D$9="Todos","&gt;0",$D$9))),"00")&amp;"/"&amp;TEXT(MONTH(_xlfn.MAXIFS(Consolidado!$B$5:$B$1000,Consolidado!$E$5:$E$1000,$B33,Consolidado!$C$5:$C$1000,"Comité de Supervisión",Consolidado!$O$5:$O$1000,"X",Consolidado!$H$5:$H$1000,IF($D$9="Todos","&gt;0",$D$9))),"00")&amp;IF($D$9="Todos","/"&amp;RIGHT(YEAR(_xlfn.MAXIFS(Consolidado!$B$5:$B$1000,Consolidado!$E$5:$E$1000,$B33,Consolidado!$C$5:$C$1000,"Comité de Supervisión",Consolidado!$O$5:$O$1000,"X",Consolidado!$H$5:$H$1000,IF($D$9="Todos","&gt;0",$D$9))),2),""),""),""),IF(SUMIFS(Consolidado!$AD$5:$AD$1000,Consolidado!$E$5:$E$1000,$B33,Consolidado!$C$5:$C$1000,"Consejo de Administración",Consolidado!$O$5:$O$1000,"X",Consolidado!$H$5:$H$1000,IF($D$9="Todos","&gt;0",$D$9))&gt;0,"Consejo "&amp;TEXT(DAY(_xlfn.MINIFS(Consolidado!$B$5:$B$1000,Consolidado!$E$5:$E$1000,$B33,Consolidado!$C$5:$C$1000,"Consejo de Administración",Consolidado!$O$5:$O$1000,"X",Consolidado!$H$5:$H$1000,IF($D$9="Todos","&gt;0",$D$9))),"00")&amp;"/"&amp;TEXT(MONTH(_xlfn.MINIFS(Consolidado!$B$5:$B$1000,Consolidado!$E$5:$E$1000,$B33,Consolidado!$C$5:$C$1000,"Consejo de Administración",Consolidado!$O$5:$O$1000,"X",Consolidado!$H$5:$H$1000,IF($D$9="Todos","&gt;0",$D$9))),"00")&amp;IF($D$9="Todos","/"&amp;RIGHT(YEAR(_xlfn.MINIFS(Consolidado!$B$5:$B$1000,Consolidado!$E$5:$E$1000,$B33,Consolidado!$C$5:$C$1000,"Consejo de Administración",Consolidado!$O$5:$O$1000,"X",Consolidado!$H$5:$H$1000,IF($D$9="Todos","&gt;0",$D$9))),2),"")&amp;IF(_xlfn.MAXIFS(Consolidado!$B$5:$B$1000,Consolidado!$E$5:$E$1000,$B33,Consolidado!$C$5:$C$1000,"Consejo de Administración",Consolidado!$O$5:$O$1000,"X",Consolidado!$H$5:$H$1000,IF($D$9="Todos","&gt;0",$D$9))&lt;&gt;_xlfn.MINIFS(Consolidado!$B$5:$B$1000,Consolidado!$E$5:$E$1000,$B33,Consolidado!$C$5:$C$1000,"Consejo de Administración",Consolidado!$O$5:$O$1000,"X",Consolidado!$H$5:$H$1000,IF($D$9="Todos","&gt;0",$D$9))," y "&amp;TEXT(DAY(_xlfn.MAXIFS(Consolidado!$B$5:$B$1000,Consolidado!$E$5:$E$1000,$B33,Consolidado!$C$5:$C$1000,"Consejo de Administración",Consolidado!$O$5:$O$1000,"X",Consolidado!$H$5:$H$1000,IF($D$9="Todos","&gt;0",$D$9))),"00")&amp;"/"&amp;TEXT(MONTH(_xlfn.MAXIFS(Consolidado!$B$5:$B$1000,Consolidado!$E$5:$E$1000,$B33,Consolidado!$C$5:$C$1000,"Consejo de Administración",Consolidado!$O$5:$O$1000,"X",Consolidado!$H$5:$H$1000,IF($D$9="Todos","&gt;0",$D$9))),"00")&amp;IF($D$9="Todos","/"&amp;RIGHT(YEAR(_xlfn.MAXIFS(Consolidado!$B$5:$B$1000,Consolidado!$E$5:$E$1000,$B33,Consolidado!$C$5:$C$1000,"Consejo de Administración",Consolidado!$O$5:$O$1000,"X",Consolidado!$H$5:$H$1000,IF($D$9="Todos","&gt;0",$D$9))),2),""),""),""),IF(SUMIFS(Consolidado!$AD$5:$AD$1000,Consolidado!$E$5:$E$1000,$B33,Consolidado!$C$5:$C$1000,"Otros",Consolidado!$O$5:$O$1000,"X",Consolidado!$H$5:$H$1000,IF($D$9="Todos","&gt;0",$D$9))&gt;0,"Otros "&amp;TEXT(DAY(_xlfn.MINIFS(Consolidado!$B$5:$B$1000,Consolidado!$E$5:$E$1000,$B33,Consolidado!$C$5:$C$1000,"Otros",Consolidado!$O$5:$O$1000,"X",Consolidado!$H$5:$H$1000,IF($D$9="Todos","&gt;0",$D$9))),"00")&amp;"/"&amp;TEXT(MONTH(_xlfn.MINIFS(Consolidado!$B$5:$B$1000,Consolidado!$E$5:$E$1000,$B33,Consolidado!$C$5:$C$1000,"Otros",Consolidado!$O$5:$O$1000,"X",Consolidado!$H$5:$H$1000,IF($D$9="Todos","&gt;0",$D$9))),"00")&amp;IF($D$9="Todos","/"&amp;RIGHT(YEAR(_xlfn.MINIFS(Consolidado!$B$5:$B$1000,Consolidado!$E$5:$E$1000,$B33,Consolidado!$C$5:$C$1000,"Otros",Consolidado!$O$5:$O$1000,"X",Consolidado!$H$5:$H$1000,IF($D$9="Todos","&gt;0",$D$9))),2),"")&amp;IF(_xlfn.MAXIFS(Consolidado!$B$5:$B$1000,Consolidado!$E$5:$E$1000,$B33,Consolidado!$C$5:$C$1000,"Otros",Consolidado!$O$5:$O$1000,"X",Consolidado!$H$5:$H$1000,IF($D$9="Todos","&gt;0",$D$9))&lt;&gt;_xlfn.MINIFS(Consolidado!$B$5:$B$1000,Consolidado!$E$5:$E$1000,$B33,Consolidado!$C$5:$C$1000,"Otros",Consolidado!$O$5:$O$1000,"X",Consolidado!$H$5:$H$1000,IF($D$9="Todos","&gt;0",$D$9))," y "&amp;TEXT(DAY(_xlfn.MAXIFS(Consolidado!$B$5:$B$1000,Consolidado!$E$5:$E$1000,$B33,Consolidado!$C$5:$C$1000,"Otros",Consolidado!$O$5:$O$1000,"X",Consolidado!$H$5:$H$1000,IF($D$9="Todos","&gt;0",$D$9))),"00")&amp;"/"&amp;TEXT(MONTH(_xlfn.MAXIFS(Consolidado!$B$5:$B$1000,Consolidado!$E$5:$E$1000,$B33,Consolidado!$C$5:$C$1000,"Otros",Consolidado!$O$5:$O$1000,"X",Consolidado!$H$5:$H$1000,IF($D$9="Todos","&gt;0",$D$9))),"00")&amp;IF($D$9="Todos","/"&amp;RIGHT(YEAR(_xlfn.MAXIFS(Consolidado!$B$5:$B$1000,Consolidado!$E$5:$E$1000,$B33,Consolidado!$C$5:$C$1000,"Otros",Consolidado!$O$5:$O$1000,"X",Consolidado!$H$5:$H$1000,IF($D$9="Todos","&gt;0",$D$9))),2),""),""),""))</f>
        <v/>
      </c>
      <c r="R33" s="37" t="str">
        <f aca="false">_xlfn.TEXTJOIN(" +"&amp;CHAR(10),TRUE(),IF(SUMIFS(Consolidado!$AD$5:$AD$1000,Consolidado!$E$5:$E$1000,$B33,Consolidado!$C$5:$C$1000,"Auditoría Interna",Consolidado!$P$5:$P$1000,"X",Consolidado!$H$5:$H$1000,IF($D$9="Todos","&gt;0",$D$9))&gt;0,"Interna "&amp;TEXT(DAY(_xlfn.MINIFS(Consolidado!$B$5:$B$1000,Consolidado!$E$5:$E$1000,$B33,Consolidado!$C$5:$C$1000,"Auditoría Interna",Consolidado!$P$5:$P$1000,"X",Consolidado!$H$5:$H$1000,IF($D$9="Todos","&gt;0",$D$9))),"00")&amp;"/"&amp;TEXT(MONTH(_xlfn.MINIFS(Consolidado!$B$5:$B$1000,Consolidado!$E$5:$E$1000,$B33,Consolidado!$C$5:$C$1000,"Auditoría Interna",Consolidado!$P$5:$P$1000,"X",Consolidado!$H$5:$H$1000,IF($D$9="Todos","&gt;0",$D$9))),"00")&amp;IF($D$9="Todos","/"&amp;RIGHT(YEAR(_xlfn.MINIFS(Consolidado!$B$5:$B$1000,Consolidado!$E$5:$E$1000,$B33,Consolidado!$C$5:$C$1000,"Auditoría Interna",Consolidado!$P$5:$P$1000,"X",Consolidado!$H$5:$H$1000,IF($D$9="Todos","&gt;0",$D$9))),2),"")&amp;IF(_xlfn.MAXIFS(Consolidado!$B$5:$B$1000,Consolidado!$E$5:$E$1000,$B33,Consolidado!$C$5:$C$1000,"Auditoría Interna",Consolidado!$P$5:$P$1000,"X",Consolidado!$H$5:$H$1000,IF($D$9="Todos","&gt;0",$D$9))&lt;&gt;_xlfn.MINIFS(Consolidado!$B$5:$B$1000,Consolidado!$E$5:$E$1000,$B33,Consolidado!$C$5:$C$1000,"Auditoría Interna",Consolidado!$P$5:$P$1000,"X",Consolidado!$H$5:$H$1000,IF($D$9="Todos","&gt;0",$D$9))," y "&amp;TEXT(DAY(_xlfn.MAXIFS(Consolidado!$B$5:$B$1000,Consolidado!$E$5:$E$1000,$B33,Consolidado!$C$5:$C$1000,"Auditoría Interna",Consolidado!$P$5:$P$1000,"X",Consolidado!$H$5:$H$1000,IF($D$9="Todos","&gt;0",$D$9))),"00")&amp;"/"&amp;TEXT(MONTH(_xlfn.MAXIFS(Consolidado!$B$5:$B$1000,Consolidado!$E$5:$E$1000,$B33,Consolidado!$C$5:$C$1000,"Auditoría Interna",Consolidado!$P$5:$P$1000,"X",Consolidado!$H$5:$H$1000,IF($D$9="Todos","&gt;0",$D$9))),"00")&amp;IF($D$9="Todos","/"&amp;RIGHT(YEAR(_xlfn.MAXIFS(Consolidado!$B$5:$B$1000,Consolidado!$E$5:$E$1000,$B33,Consolidado!$C$5:$C$1000,"Auditoría Interna",Consolidado!$P$5:$P$1000,"X",Consolidado!$H$5:$H$1000,IF($D$9="Todos","&gt;0",$D$9))),2),""),""),""),IF(SUMIFS(Consolidado!$AD$5:$AD$1000,Consolidado!$E$5:$E$1000,$B33,Consolidado!$C$5:$C$1000,"Auditoría Externa",Consolidado!$P$5:$P$1000,"X",Consolidado!$H$5:$H$1000,IF($D$9="Todos","&gt;0",$D$9))&gt;0,"Externa "&amp;TEXT(DAY(_xlfn.MINIFS(Consolidado!$B$5:$B$1000,Consolidado!$E$5:$E$1000,$B33,Consolidado!$C$5:$C$1000,"Auditoría Externa",Consolidado!$P$5:$P$1000,"X",Consolidado!$H$5:$H$1000,IF($D$9="Todos","&gt;0",$D$9))),"00")&amp;"/"&amp;TEXT(MONTH(_xlfn.MINIFS(Consolidado!$B$5:$B$1000,Consolidado!$E$5:$E$1000,$B33,Consolidado!$C$5:$C$1000,"Auditoría Externa",Consolidado!$P$5:$P$1000,"X",Consolidado!$H$5:$H$1000,IF($D$9="Todos","&gt;0",$D$9))),"00")&amp;IF($D$9="Todos","/"&amp;RIGHT(YEAR(_xlfn.MINIFS(Consolidado!$B$5:$B$1000,Consolidado!$E$5:$E$1000,$B33,Consolidado!$C$5:$C$1000,"Auditoría Externa",Consolidado!$P$5:$P$1000,"X",Consolidado!$H$5:$H$1000,IF($D$9="Todos","&gt;0",$D$9))),2),"")&amp;IF(_xlfn.MAXIFS(Consolidado!$B$5:$B$1000,Consolidado!$E$5:$E$1000,$B33,Consolidado!$C$5:$C$1000,"Auditoría Externa",Consolidado!$P$5:$P$1000,"X",Consolidado!$H$5:$H$1000,IF($D$9="Todos","&gt;0",$D$9))&lt;&gt;_xlfn.MINIFS(Consolidado!$B$5:$B$1000,Consolidado!$E$5:$E$1000,$B33,Consolidado!$C$5:$C$1000,"Auditoría Externa",Consolidado!$P$5:$P$1000,"X",Consolidado!$H$5:$H$1000,IF($D$9="Todos","&gt;0",$D$9))," y "&amp;TEXT(DAY(_xlfn.MAXIFS(Consolidado!$B$5:$B$1000,Consolidado!$E$5:$E$1000,$B33,Consolidado!$C$5:$C$1000,"Auditoría Externa",Consolidado!$P$5:$P$1000,"X",Consolidado!$H$5:$H$1000,IF($D$9="Todos","&gt;0",$D$9))),"00")&amp;"/"&amp;TEXT(MONTH(_xlfn.MAXIFS(Consolidado!$B$5:$B$1000,Consolidado!$E$5:$E$1000,$B33,Consolidado!$C$5:$C$1000,"Auditoría Externa",Consolidado!$P$5:$P$1000,"X",Consolidado!$H$5:$H$1000,IF($D$9="Todos","&gt;0",$D$9))),"00")&amp;IF($D$9="Todos","/"&amp;RIGHT(YEAR(_xlfn.MAXIFS(Consolidado!$B$5:$B$1000,Consolidado!$E$5:$E$1000,$B33,Consolidado!$C$5:$C$1000,"Auditoría Externa",Consolidado!$P$5:$P$1000,"X",Consolidado!$H$5:$H$1000,IF($D$9="Todos","&gt;0",$D$9))),2),""),""),""),IF(SUMIFS(Consolidado!$AD$5:$AD$1000,Consolidado!$E$5:$E$1000,$B33,Consolidado!$C$5:$C$1000,"SSF",Consolidado!$P$5:$P$1000,"X",Consolidado!$H$5:$H$1000,IF($D$9="Todos","&gt;0",$D$9))&gt;0,"SSF "&amp;TEXT(DAY(_xlfn.MINIFS(Consolidado!$B$5:$B$1000,Consolidado!$E$5:$E$1000,$B33,Consolidado!$C$5:$C$1000,"SSF",Consolidado!$P$5:$P$1000,"X",Consolidado!$H$5:$H$1000,IF($D$9="Todos","&gt;0",$D$9))),"00")&amp;"/"&amp;TEXT(MONTH(_xlfn.MINIFS(Consolidado!$B$5:$B$1000,Consolidado!$E$5:$E$1000,$B33,Consolidado!$C$5:$C$1000,"SSF",Consolidado!$P$5:$P$1000,"X",Consolidado!$H$5:$H$1000,IF($D$9="Todos","&gt;0",$D$9))),"00")&amp;IF($D$9="Todos","/"&amp;RIGHT(YEAR(_xlfn.MINIFS(Consolidado!$B$5:$B$1000,Consolidado!$E$5:$E$1000,$B33,Consolidado!$C$5:$C$1000,"SSF",Consolidado!$P$5:$P$1000,"X",Consolidado!$H$5:$H$1000,IF($D$9="Todos","&gt;0",$D$9))),2),"")&amp;IF(_xlfn.MAXIFS(Consolidado!$B$5:$B$1000,Consolidado!$E$5:$E$1000,$B33,Consolidado!$C$5:$C$1000,"SSF",Consolidado!$P$5:$P$1000,"X",Consolidado!$H$5:$H$1000,IF($D$9="Todos","&gt;0",$D$9))&lt;&gt;_xlfn.MINIFS(Consolidado!$B$5:$B$1000,Consolidado!$E$5:$E$1000,$B33,Consolidado!$C$5:$C$1000,"SSF",Consolidado!$P$5:$P$1000,"X",Consolidado!$H$5:$H$1000,IF($D$9="Todos","&gt;0",$D$9))," y "&amp;TEXT(DAY(_xlfn.MAXIFS(Consolidado!$B$5:$B$1000,Consolidado!$E$5:$E$1000,$B33,Consolidado!$C$5:$C$1000,"SSF",Consolidado!$P$5:$P$1000,"X",Consolidado!$H$5:$H$1000,IF($D$9="Todos","&gt;0",$D$9))),"00")&amp;"/"&amp;TEXT(MONTH(_xlfn.MAXIFS(Consolidado!$B$5:$B$1000,Consolidado!$E$5:$E$1000,$B33,Consolidado!$C$5:$C$1000,"SSF",Consolidado!$P$5:$P$1000,"X",Consolidado!$H$5:$H$1000,IF($D$9="Todos","&gt;0",$D$9))),"00")&amp;IF($D$9="Todos","/"&amp;RIGHT(YEAR(_xlfn.MAXIFS(Consolidado!$B$5:$B$1000,Consolidado!$E$5:$E$1000,$B33,Consolidado!$C$5:$C$1000,"SSF",Consolidado!$P$5:$P$1000,"X",Consolidado!$H$5:$H$1000,IF($D$9="Todos","&gt;0",$D$9))),2),""),""),""),IF(SUMIFS(Consolidado!$AD$5:$AD$1000,Consolidado!$E$5:$E$1000,$B33,Consolidado!$C$5:$C$1000,"Comité de Supervisión",Consolidado!$P$5:$P$1000,"X",Consolidado!$H$5:$H$1000,IF($D$9="Todos","&gt;0",$D$9))&gt;0,"Comité Sup. "&amp;TEXT(DAY(_xlfn.MINIFS(Consolidado!$B$5:$B$1000,Consolidado!$E$5:$E$1000,$B33,Consolidado!$C$5:$C$1000,"Comité de Supervisión",Consolidado!$P$5:$P$1000,"X",Consolidado!$H$5:$H$1000,IF($D$9="Todos","&gt;0",$D$9))),"00")&amp;"/"&amp;TEXT(MONTH(_xlfn.MINIFS(Consolidado!$B$5:$B$1000,Consolidado!$E$5:$E$1000,$B33,Consolidado!$C$5:$C$1000,"Comité de Supervisión",Consolidado!$P$5:$P$1000,"X",Consolidado!$H$5:$H$1000,IF($D$9="Todos","&gt;0",$D$9))),"00")&amp;IF($D$9="Todos","/"&amp;RIGHT(YEAR(_xlfn.MINIFS(Consolidado!$B$5:$B$1000,Consolidado!$E$5:$E$1000,$B33,Consolidado!$C$5:$C$1000,"Comité de Supervisión",Consolidado!$P$5:$P$1000,"X",Consolidado!$H$5:$H$1000,IF($D$9="Todos","&gt;0",$D$9))),2),"")&amp;IF(_xlfn.MAXIFS(Consolidado!$B$5:$B$1000,Consolidado!$E$5:$E$1000,$B33,Consolidado!$C$5:$C$1000,"Comité de Supervisión",Consolidado!$P$5:$P$1000,"X",Consolidado!$H$5:$H$1000,IF($D$9="Todos","&gt;0",$D$9))&lt;&gt;_xlfn.MINIFS(Consolidado!$B$5:$B$1000,Consolidado!$E$5:$E$1000,$B33,Consolidado!$C$5:$C$1000,"Comité de Supervisión",Consolidado!$P$5:$P$1000,"X",Consolidado!$H$5:$H$1000,IF($D$9="Todos","&gt;0",$D$9))," y "&amp;TEXT(DAY(_xlfn.MAXIFS(Consolidado!$B$5:$B$1000,Consolidado!$E$5:$E$1000,$B33,Consolidado!$C$5:$C$1000,"Comité de Supervisión",Consolidado!$P$5:$P$1000,"X",Consolidado!$H$5:$H$1000,IF($D$9="Todos","&gt;0",$D$9))),"00")&amp;"/"&amp;TEXT(MONTH(_xlfn.MAXIFS(Consolidado!$B$5:$B$1000,Consolidado!$E$5:$E$1000,$B33,Consolidado!$C$5:$C$1000,"Comité de Supervisión",Consolidado!$P$5:$P$1000,"X",Consolidado!$H$5:$H$1000,IF($D$9="Todos","&gt;0",$D$9))),"00")&amp;IF($D$9="Todos","/"&amp;RIGHT(YEAR(_xlfn.MAXIFS(Consolidado!$B$5:$B$1000,Consolidado!$E$5:$E$1000,$B33,Consolidado!$C$5:$C$1000,"Comité de Supervisión",Consolidado!$P$5:$P$1000,"X",Consolidado!$H$5:$H$1000,IF($D$9="Todos","&gt;0",$D$9))),2),""),""),""),IF(SUMIFS(Consolidado!$AD$5:$AD$1000,Consolidado!$E$5:$E$1000,$B33,Consolidado!$C$5:$C$1000,"Consejo de Administración",Consolidado!$P$5:$P$1000,"X",Consolidado!$H$5:$H$1000,IF($D$9="Todos","&gt;0",$D$9))&gt;0,"Consejo "&amp;TEXT(DAY(_xlfn.MINIFS(Consolidado!$B$5:$B$1000,Consolidado!$E$5:$E$1000,$B33,Consolidado!$C$5:$C$1000,"Consejo de Administración",Consolidado!$P$5:$P$1000,"X",Consolidado!$H$5:$H$1000,IF($D$9="Todos","&gt;0",$D$9))),"00")&amp;"/"&amp;TEXT(MONTH(_xlfn.MINIFS(Consolidado!$B$5:$B$1000,Consolidado!$E$5:$E$1000,$B33,Consolidado!$C$5:$C$1000,"Consejo de Administración",Consolidado!$P$5:$P$1000,"X",Consolidado!$H$5:$H$1000,IF($D$9="Todos","&gt;0",$D$9))),"00")&amp;IF($D$9="Todos","/"&amp;RIGHT(YEAR(_xlfn.MINIFS(Consolidado!$B$5:$B$1000,Consolidado!$E$5:$E$1000,$B33,Consolidado!$C$5:$C$1000,"Consejo de Administración",Consolidado!$P$5:$P$1000,"X",Consolidado!$H$5:$H$1000,IF($D$9="Todos","&gt;0",$D$9))),2),"")&amp;IF(_xlfn.MAXIFS(Consolidado!$B$5:$B$1000,Consolidado!$E$5:$E$1000,$B33,Consolidado!$C$5:$C$1000,"Consejo de Administración",Consolidado!$P$5:$P$1000,"X",Consolidado!$H$5:$H$1000,IF($D$9="Todos","&gt;0",$D$9))&lt;&gt;_xlfn.MINIFS(Consolidado!$B$5:$B$1000,Consolidado!$E$5:$E$1000,$B33,Consolidado!$C$5:$C$1000,"Consejo de Administración",Consolidado!$P$5:$P$1000,"X",Consolidado!$H$5:$H$1000,IF($D$9="Todos","&gt;0",$D$9))," y "&amp;TEXT(DAY(_xlfn.MAXIFS(Consolidado!$B$5:$B$1000,Consolidado!$E$5:$E$1000,$B33,Consolidado!$C$5:$C$1000,"Consejo de Administración",Consolidado!$P$5:$P$1000,"X",Consolidado!$H$5:$H$1000,IF($D$9="Todos","&gt;0",$D$9))),"00")&amp;"/"&amp;TEXT(MONTH(_xlfn.MAXIFS(Consolidado!$B$5:$B$1000,Consolidado!$E$5:$E$1000,$B33,Consolidado!$C$5:$C$1000,"Consejo de Administración",Consolidado!$P$5:$P$1000,"X",Consolidado!$H$5:$H$1000,IF($D$9="Todos","&gt;0",$D$9))),"00")&amp;IF($D$9="Todos","/"&amp;RIGHT(YEAR(_xlfn.MAXIFS(Consolidado!$B$5:$B$1000,Consolidado!$E$5:$E$1000,$B33,Consolidado!$C$5:$C$1000,"Consejo de Administración",Consolidado!$P$5:$P$1000,"X",Consolidado!$H$5:$H$1000,IF($D$9="Todos","&gt;0",$D$9))),2),""),""),""),IF(SUMIFS(Consolidado!$AD$5:$AD$1000,Consolidado!$E$5:$E$1000,$B33,Consolidado!$C$5:$C$1000,"Otros",Consolidado!$P$5:$P$1000,"X",Consolidado!$H$5:$H$1000,IF($D$9="Todos","&gt;0",$D$9))&gt;0,"Otros "&amp;TEXT(DAY(_xlfn.MINIFS(Consolidado!$B$5:$B$1000,Consolidado!$E$5:$E$1000,$B33,Consolidado!$C$5:$C$1000,"Otros",Consolidado!$P$5:$P$1000,"X",Consolidado!$H$5:$H$1000,IF($D$9="Todos","&gt;0",$D$9))),"00")&amp;"/"&amp;TEXT(MONTH(_xlfn.MINIFS(Consolidado!$B$5:$B$1000,Consolidado!$E$5:$E$1000,$B33,Consolidado!$C$5:$C$1000,"Otros",Consolidado!$P$5:$P$1000,"X",Consolidado!$H$5:$H$1000,IF($D$9="Todos","&gt;0",$D$9))),"00")&amp;IF($D$9="Todos","/"&amp;RIGHT(YEAR(_xlfn.MINIFS(Consolidado!$B$5:$B$1000,Consolidado!$E$5:$E$1000,$B33,Consolidado!$C$5:$C$1000,"Otros",Consolidado!$P$5:$P$1000,"X",Consolidado!$H$5:$H$1000,IF($D$9="Todos","&gt;0",$D$9))),2),"")&amp;IF(_xlfn.MAXIFS(Consolidado!$B$5:$B$1000,Consolidado!$E$5:$E$1000,$B33,Consolidado!$C$5:$C$1000,"Otros",Consolidado!$P$5:$P$1000,"X",Consolidado!$H$5:$H$1000,IF($D$9="Todos","&gt;0",$D$9))&lt;&gt;_xlfn.MINIFS(Consolidado!$B$5:$B$1000,Consolidado!$E$5:$E$1000,$B33,Consolidado!$C$5:$C$1000,"Otros",Consolidado!$P$5:$P$1000,"X",Consolidado!$H$5:$H$1000,IF($D$9="Todos","&gt;0",$D$9))," y "&amp;TEXT(DAY(_xlfn.MAXIFS(Consolidado!$B$5:$B$1000,Consolidado!$E$5:$E$1000,$B33,Consolidado!$C$5:$C$1000,"Otros",Consolidado!$P$5:$P$1000,"X",Consolidado!$H$5:$H$1000,IF($D$9="Todos","&gt;0",$D$9))),"00")&amp;"/"&amp;TEXT(MONTH(_xlfn.MAXIFS(Consolidado!$B$5:$B$1000,Consolidado!$E$5:$E$1000,$B33,Consolidado!$C$5:$C$1000,"Otros",Consolidado!$P$5:$P$1000,"X",Consolidado!$H$5:$H$1000,IF($D$9="Todos","&gt;0",$D$9))),"00")&amp;IF($D$9="Todos","/"&amp;RIGHT(YEAR(_xlfn.MAXIFS(Consolidado!$B$5:$B$1000,Consolidado!$E$5:$E$1000,$B33,Consolidado!$C$5:$C$1000,"Otros",Consolidado!$P$5:$P$1000,"X",Consolidado!$H$5:$H$1000,IF($D$9="Todos","&gt;0",$D$9))),2),""),""),""))</f>
        <v>Interna 22/08</v>
      </c>
      <c r="S33" s="37" t="str">
        <f aca="false">_xlfn.TEXTJOIN(" +"&amp;CHAR(10),TRUE(),IF(SUMIFS(Consolidado!$AD$5:$AD$1000,Consolidado!$E$5:$E$1000,$B33,Consolidado!$C$5:$C$1000,"Auditoría Interna",Consolidado!$Q$5:$Q$1000,"X",Consolidado!$H$5:$H$1000,IF($D$9="Todos","&gt;0",$D$9))&gt;0,"Interna "&amp;TEXT(DAY(_xlfn.MINIFS(Consolidado!$B$5:$B$1000,Consolidado!$E$5:$E$1000,$B33,Consolidado!$C$5:$C$1000,"Auditoría Interna",Consolidado!$Q$5:$Q$1000,"X",Consolidado!$H$5:$H$1000,IF($D$9="Todos","&gt;0",$D$9))),"00")&amp;"/"&amp;TEXT(MONTH(_xlfn.MINIFS(Consolidado!$B$5:$B$1000,Consolidado!$E$5:$E$1000,$B33,Consolidado!$C$5:$C$1000,"Auditoría Interna",Consolidado!$Q$5:$Q$1000,"X",Consolidado!$H$5:$H$1000,IF($D$9="Todos","&gt;0",$D$9))),"00")&amp;IF($D$9="Todos","/"&amp;RIGHT(YEAR(_xlfn.MINIFS(Consolidado!$B$5:$B$1000,Consolidado!$E$5:$E$1000,$B33,Consolidado!$C$5:$C$1000,"Auditoría Interna",Consolidado!$Q$5:$Q$1000,"X",Consolidado!$H$5:$H$1000,IF($D$9="Todos","&gt;0",$D$9))),2),"")&amp;IF(_xlfn.MAXIFS(Consolidado!$B$5:$B$1000,Consolidado!$E$5:$E$1000,$B33,Consolidado!$C$5:$C$1000,"Auditoría Interna",Consolidado!$Q$5:$Q$1000,"X",Consolidado!$H$5:$H$1000,IF($D$9="Todos","&gt;0",$D$9))&lt;&gt;_xlfn.MINIFS(Consolidado!$B$5:$B$1000,Consolidado!$E$5:$E$1000,$B33,Consolidado!$C$5:$C$1000,"Auditoría Interna",Consolidado!$Q$5:$Q$1000,"X",Consolidado!$H$5:$H$1000,IF($D$9="Todos","&gt;0",$D$9))," y "&amp;TEXT(DAY(_xlfn.MAXIFS(Consolidado!$B$5:$B$1000,Consolidado!$E$5:$E$1000,$B33,Consolidado!$C$5:$C$1000,"Auditoría Interna",Consolidado!$Q$5:$Q$1000,"X",Consolidado!$H$5:$H$1000,IF($D$9="Todos","&gt;0",$D$9))),"00")&amp;"/"&amp;TEXT(MONTH(_xlfn.MAXIFS(Consolidado!$B$5:$B$1000,Consolidado!$E$5:$E$1000,$B33,Consolidado!$C$5:$C$1000,"Auditoría Interna",Consolidado!$Q$5:$Q$1000,"X",Consolidado!$H$5:$H$1000,IF($D$9="Todos","&gt;0",$D$9))),"00")&amp;IF($D$9="Todos","/"&amp;RIGHT(YEAR(_xlfn.MAXIFS(Consolidado!$B$5:$B$1000,Consolidado!$E$5:$E$1000,$B33,Consolidado!$C$5:$C$1000,"Auditoría Interna",Consolidado!$Q$5:$Q$1000,"X",Consolidado!$H$5:$H$1000,IF($D$9="Todos","&gt;0",$D$9))),2),""),""),""),IF(SUMIFS(Consolidado!$AD$5:$AD$1000,Consolidado!$E$5:$E$1000,$B33,Consolidado!$C$5:$C$1000,"Auditoría Externa",Consolidado!$Q$5:$Q$1000,"X",Consolidado!$H$5:$H$1000,IF($D$9="Todos","&gt;0",$D$9))&gt;0,"Externa "&amp;TEXT(DAY(_xlfn.MINIFS(Consolidado!$B$5:$B$1000,Consolidado!$E$5:$E$1000,$B33,Consolidado!$C$5:$C$1000,"Auditoría Externa",Consolidado!$Q$5:$Q$1000,"X",Consolidado!$H$5:$H$1000,IF($D$9="Todos","&gt;0",$D$9))),"00")&amp;"/"&amp;TEXT(MONTH(_xlfn.MINIFS(Consolidado!$B$5:$B$1000,Consolidado!$E$5:$E$1000,$B33,Consolidado!$C$5:$C$1000,"Auditoría Externa",Consolidado!$Q$5:$Q$1000,"X",Consolidado!$H$5:$H$1000,IF($D$9="Todos","&gt;0",$D$9))),"00")&amp;IF($D$9="Todos","/"&amp;RIGHT(YEAR(_xlfn.MINIFS(Consolidado!$B$5:$B$1000,Consolidado!$E$5:$E$1000,$B33,Consolidado!$C$5:$C$1000,"Auditoría Externa",Consolidado!$Q$5:$Q$1000,"X",Consolidado!$H$5:$H$1000,IF($D$9="Todos","&gt;0",$D$9))),2),"")&amp;IF(_xlfn.MAXIFS(Consolidado!$B$5:$B$1000,Consolidado!$E$5:$E$1000,$B33,Consolidado!$C$5:$C$1000,"Auditoría Externa",Consolidado!$Q$5:$Q$1000,"X",Consolidado!$H$5:$H$1000,IF($D$9="Todos","&gt;0",$D$9))&lt;&gt;_xlfn.MINIFS(Consolidado!$B$5:$B$1000,Consolidado!$E$5:$E$1000,$B33,Consolidado!$C$5:$C$1000,"Auditoría Externa",Consolidado!$Q$5:$Q$1000,"X",Consolidado!$H$5:$H$1000,IF($D$9="Todos","&gt;0",$D$9))," y "&amp;TEXT(DAY(_xlfn.MAXIFS(Consolidado!$B$5:$B$1000,Consolidado!$E$5:$E$1000,$B33,Consolidado!$C$5:$C$1000,"Auditoría Externa",Consolidado!$Q$5:$Q$1000,"X",Consolidado!$H$5:$H$1000,IF($D$9="Todos","&gt;0",$D$9))),"00")&amp;"/"&amp;TEXT(MONTH(_xlfn.MAXIFS(Consolidado!$B$5:$B$1000,Consolidado!$E$5:$E$1000,$B33,Consolidado!$C$5:$C$1000,"Auditoría Externa",Consolidado!$Q$5:$Q$1000,"X",Consolidado!$H$5:$H$1000,IF($D$9="Todos","&gt;0",$D$9))),"00")&amp;IF($D$9="Todos","/"&amp;RIGHT(YEAR(_xlfn.MAXIFS(Consolidado!$B$5:$B$1000,Consolidado!$E$5:$E$1000,$B33,Consolidado!$C$5:$C$1000,"Auditoría Externa",Consolidado!$Q$5:$Q$1000,"X",Consolidado!$H$5:$H$1000,IF($D$9="Todos","&gt;0",$D$9))),2),""),""),""),IF(SUMIFS(Consolidado!$AD$5:$AD$1000,Consolidado!$E$5:$E$1000,$B33,Consolidado!$C$5:$C$1000,"SSF",Consolidado!$Q$5:$Q$1000,"X",Consolidado!$H$5:$H$1000,IF($D$9="Todos","&gt;0",$D$9))&gt;0,"SSF "&amp;TEXT(DAY(_xlfn.MINIFS(Consolidado!$B$5:$B$1000,Consolidado!$E$5:$E$1000,$B33,Consolidado!$C$5:$C$1000,"SSF",Consolidado!$Q$5:$Q$1000,"X",Consolidado!$H$5:$H$1000,IF($D$9="Todos","&gt;0",$D$9))),"00")&amp;"/"&amp;TEXT(MONTH(_xlfn.MINIFS(Consolidado!$B$5:$B$1000,Consolidado!$E$5:$E$1000,$B33,Consolidado!$C$5:$C$1000,"SSF",Consolidado!$Q$5:$Q$1000,"X",Consolidado!$H$5:$H$1000,IF($D$9="Todos","&gt;0",$D$9))),"00")&amp;IF($D$9="Todos","/"&amp;RIGHT(YEAR(_xlfn.MINIFS(Consolidado!$B$5:$B$1000,Consolidado!$E$5:$E$1000,$B33,Consolidado!$C$5:$C$1000,"SSF",Consolidado!$Q$5:$Q$1000,"X",Consolidado!$H$5:$H$1000,IF($D$9="Todos","&gt;0",$D$9))),2),"")&amp;IF(_xlfn.MAXIFS(Consolidado!$B$5:$B$1000,Consolidado!$E$5:$E$1000,$B33,Consolidado!$C$5:$C$1000,"SSF",Consolidado!$Q$5:$Q$1000,"X",Consolidado!$H$5:$H$1000,IF($D$9="Todos","&gt;0",$D$9))&lt;&gt;_xlfn.MINIFS(Consolidado!$B$5:$B$1000,Consolidado!$E$5:$E$1000,$B33,Consolidado!$C$5:$C$1000,"SSF",Consolidado!$Q$5:$Q$1000,"X",Consolidado!$H$5:$H$1000,IF($D$9="Todos","&gt;0",$D$9))," y "&amp;TEXT(DAY(_xlfn.MAXIFS(Consolidado!$B$5:$B$1000,Consolidado!$E$5:$E$1000,$B33,Consolidado!$C$5:$C$1000,"SSF",Consolidado!$Q$5:$Q$1000,"X",Consolidado!$H$5:$H$1000,IF($D$9="Todos","&gt;0",$D$9))),"00")&amp;"/"&amp;TEXT(MONTH(_xlfn.MAXIFS(Consolidado!$B$5:$B$1000,Consolidado!$E$5:$E$1000,$B33,Consolidado!$C$5:$C$1000,"SSF",Consolidado!$Q$5:$Q$1000,"X",Consolidado!$H$5:$H$1000,IF($D$9="Todos","&gt;0",$D$9))),"00")&amp;IF($D$9="Todos","/"&amp;RIGHT(YEAR(_xlfn.MAXIFS(Consolidado!$B$5:$B$1000,Consolidado!$E$5:$E$1000,$B33,Consolidado!$C$5:$C$1000,"SSF",Consolidado!$Q$5:$Q$1000,"X",Consolidado!$H$5:$H$1000,IF($D$9="Todos","&gt;0",$D$9))),2),""),""),""),IF(SUMIFS(Consolidado!$AD$5:$AD$1000,Consolidado!$E$5:$E$1000,$B33,Consolidado!$C$5:$C$1000,"Comité de Supervisión",Consolidado!$Q$5:$Q$1000,"X",Consolidado!$H$5:$H$1000,IF($D$9="Todos","&gt;0",$D$9))&gt;0,"Comité Sup. "&amp;TEXT(DAY(_xlfn.MINIFS(Consolidado!$B$5:$B$1000,Consolidado!$E$5:$E$1000,$B33,Consolidado!$C$5:$C$1000,"Comité de Supervisión",Consolidado!$Q$5:$Q$1000,"X",Consolidado!$H$5:$H$1000,IF($D$9="Todos","&gt;0",$D$9))),"00")&amp;"/"&amp;TEXT(MONTH(_xlfn.MINIFS(Consolidado!$B$5:$B$1000,Consolidado!$E$5:$E$1000,$B33,Consolidado!$C$5:$C$1000,"Comité de Supervisión",Consolidado!$Q$5:$Q$1000,"X",Consolidado!$H$5:$H$1000,IF($D$9="Todos","&gt;0",$D$9))),"00")&amp;IF($D$9="Todos","/"&amp;RIGHT(YEAR(_xlfn.MINIFS(Consolidado!$B$5:$B$1000,Consolidado!$E$5:$E$1000,$B33,Consolidado!$C$5:$C$1000,"Comité de Supervisión",Consolidado!$Q$5:$Q$1000,"X",Consolidado!$H$5:$H$1000,IF($D$9="Todos","&gt;0",$D$9))),2),"")&amp;IF(_xlfn.MAXIFS(Consolidado!$B$5:$B$1000,Consolidado!$E$5:$E$1000,$B33,Consolidado!$C$5:$C$1000,"Comité de Supervisión",Consolidado!$Q$5:$Q$1000,"X",Consolidado!$H$5:$H$1000,IF($D$9="Todos","&gt;0",$D$9))&lt;&gt;_xlfn.MINIFS(Consolidado!$B$5:$B$1000,Consolidado!$E$5:$E$1000,$B33,Consolidado!$C$5:$C$1000,"Comité de Supervisión",Consolidado!$Q$5:$Q$1000,"X",Consolidado!$H$5:$H$1000,IF($D$9="Todos","&gt;0",$D$9))," y "&amp;TEXT(DAY(_xlfn.MAXIFS(Consolidado!$B$5:$B$1000,Consolidado!$E$5:$E$1000,$B33,Consolidado!$C$5:$C$1000,"Comité de Supervisión",Consolidado!$Q$5:$Q$1000,"X",Consolidado!$H$5:$H$1000,IF($D$9="Todos","&gt;0",$D$9))),"00")&amp;"/"&amp;TEXT(MONTH(_xlfn.MAXIFS(Consolidado!$B$5:$B$1000,Consolidado!$E$5:$E$1000,$B33,Consolidado!$C$5:$C$1000,"Comité de Supervisión",Consolidado!$Q$5:$Q$1000,"X",Consolidado!$H$5:$H$1000,IF($D$9="Todos","&gt;0",$D$9))),"00")&amp;IF($D$9="Todos","/"&amp;RIGHT(YEAR(_xlfn.MAXIFS(Consolidado!$B$5:$B$1000,Consolidado!$E$5:$E$1000,$B33,Consolidado!$C$5:$C$1000,"Comité de Supervisión",Consolidado!$Q$5:$Q$1000,"X",Consolidado!$H$5:$H$1000,IF($D$9="Todos","&gt;0",$D$9))),2),""),""),""),IF(SUMIFS(Consolidado!$AD$5:$AD$1000,Consolidado!$E$5:$E$1000,$B33,Consolidado!$C$5:$C$1000,"Consejo de Administración",Consolidado!$Q$5:$Q$1000,"X",Consolidado!$H$5:$H$1000,IF($D$9="Todos","&gt;0",$D$9))&gt;0,"Consejo "&amp;TEXT(DAY(_xlfn.MINIFS(Consolidado!$B$5:$B$1000,Consolidado!$E$5:$E$1000,$B33,Consolidado!$C$5:$C$1000,"Consejo de Administración",Consolidado!$Q$5:$Q$1000,"X",Consolidado!$H$5:$H$1000,IF($D$9="Todos","&gt;0",$D$9))),"00")&amp;"/"&amp;TEXT(MONTH(_xlfn.MINIFS(Consolidado!$B$5:$B$1000,Consolidado!$E$5:$E$1000,$B33,Consolidado!$C$5:$C$1000,"Consejo de Administración",Consolidado!$Q$5:$Q$1000,"X",Consolidado!$H$5:$H$1000,IF($D$9="Todos","&gt;0",$D$9))),"00")&amp;IF($D$9="Todos","/"&amp;RIGHT(YEAR(_xlfn.MINIFS(Consolidado!$B$5:$B$1000,Consolidado!$E$5:$E$1000,$B33,Consolidado!$C$5:$C$1000,"Consejo de Administración",Consolidado!$Q$5:$Q$1000,"X",Consolidado!$H$5:$H$1000,IF($D$9="Todos","&gt;0",$D$9))),2),"")&amp;IF(_xlfn.MAXIFS(Consolidado!$B$5:$B$1000,Consolidado!$E$5:$E$1000,$B33,Consolidado!$C$5:$C$1000,"Consejo de Administración",Consolidado!$Q$5:$Q$1000,"X",Consolidado!$H$5:$H$1000,IF($D$9="Todos","&gt;0",$D$9))&lt;&gt;_xlfn.MINIFS(Consolidado!$B$5:$B$1000,Consolidado!$E$5:$E$1000,$B33,Consolidado!$C$5:$C$1000,"Consejo de Administración",Consolidado!$Q$5:$Q$1000,"X",Consolidado!$H$5:$H$1000,IF($D$9="Todos","&gt;0",$D$9))," y "&amp;TEXT(DAY(_xlfn.MAXIFS(Consolidado!$B$5:$B$1000,Consolidado!$E$5:$E$1000,$B33,Consolidado!$C$5:$C$1000,"Consejo de Administración",Consolidado!$Q$5:$Q$1000,"X",Consolidado!$H$5:$H$1000,IF($D$9="Todos","&gt;0",$D$9))),"00")&amp;"/"&amp;TEXT(MONTH(_xlfn.MAXIFS(Consolidado!$B$5:$B$1000,Consolidado!$E$5:$E$1000,$B33,Consolidado!$C$5:$C$1000,"Consejo de Administración",Consolidado!$Q$5:$Q$1000,"X",Consolidado!$H$5:$H$1000,IF($D$9="Todos","&gt;0",$D$9))),"00")&amp;IF($D$9="Todos","/"&amp;RIGHT(YEAR(_xlfn.MAXIFS(Consolidado!$B$5:$B$1000,Consolidado!$E$5:$E$1000,$B33,Consolidado!$C$5:$C$1000,"Consejo de Administración",Consolidado!$Q$5:$Q$1000,"X",Consolidado!$H$5:$H$1000,IF($D$9="Todos","&gt;0",$D$9))),2),""),""),""),IF(SUMIFS(Consolidado!$AD$5:$AD$1000,Consolidado!$E$5:$E$1000,$B33,Consolidado!$C$5:$C$1000,"Otros",Consolidado!$Q$5:$Q$1000,"X",Consolidado!$H$5:$H$1000,IF($D$9="Todos","&gt;0",$D$9))&gt;0,"Otros "&amp;TEXT(DAY(_xlfn.MINIFS(Consolidado!$B$5:$B$1000,Consolidado!$E$5:$E$1000,$B33,Consolidado!$C$5:$C$1000,"Otros",Consolidado!$Q$5:$Q$1000,"X",Consolidado!$H$5:$H$1000,IF($D$9="Todos","&gt;0",$D$9))),"00")&amp;"/"&amp;TEXT(MONTH(_xlfn.MINIFS(Consolidado!$B$5:$B$1000,Consolidado!$E$5:$E$1000,$B33,Consolidado!$C$5:$C$1000,"Otros",Consolidado!$Q$5:$Q$1000,"X",Consolidado!$H$5:$H$1000,IF($D$9="Todos","&gt;0",$D$9))),"00")&amp;IF($D$9="Todos","/"&amp;RIGHT(YEAR(_xlfn.MINIFS(Consolidado!$B$5:$B$1000,Consolidado!$E$5:$E$1000,$B33,Consolidado!$C$5:$C$1000,"Otros",Consolidado!$Q$5:$Q$1000,"X",Consolidado!$H$5:$H$1000,IF($D$9="Todos","&gt;0",$D$9))),2),"")&amp;IF(_xlfn.MAXIFS(Consolidado!$B$5:$B$1000,Consolidado!$E$5:$E$1000,$B33,Consolidado!$C$5:$C$1000,"Otros",Consolidado!$Q$5:$Q$1000,"X",Consolidado!$H$5:$H$1000,IF($D$9="Todos","&gt;0",$D$9))&lt;&gt;_xlfn.MINIFS(Consolidado!$B$5:$B$1000,Consolidado!$E$5:$E$1000,$B33,Consolidado!$C$5:$C$1000,"Otros",Consolidado!$Q$5:$Q$1000,"X",Consolidado!$H$5:$H$1000,IF($D$9="Todos","&gt;0",$D$9))," y "&amp;TEXT(DAY(_xlfn.MAXIFS(Consolidado!$B$5:$B$1000,Consolidado!$E$5:$E$1000,$B33,Consolidado!$C$5:$C$1000,"Otros",Consolidado!$Q$5:$Q$1000,"X",Consolidado!$H$5:$H$1000,IF($D$9="Todos","&gt;0",$D$9))),"00")&amp;"/"&amp;TEXT(MONTH(_xlfn.MAXIFS(Consolidado!$B$5:$B$1000,Consolidado!$E$5:$E$1000,$B33,Consolidado!$C$5:$C$1000,"Otros",Consolidado!$Q$5:$Q$1000,"X",Consolidado!$H$5:$H$1000,IF($D$9="Todos","&gt;0",$D$9))),"00")&amp;IF($D$9="Todos","/"&amp;RIGHT(YEAR(_xlfn.MAXIFS(Consolidado!$B$5:$B$1000,Consolidado!$E$5:$E$1000,$B33,Consolidado!$C$5:$C$1000,"Otros",Consolidado!$Q$5:$Q$1000,"X",Consolidado!$H$5:$H$1000,IF($D$9="Todos","&gt;0",$D$9))),2),""),""),""))</f>
        <v/>
      </c>
      <c r="T33" s="37" t="str">
        <f aca="false">_xlfn.TEXTJOIN(" +"&amp;CHAR(10),TRUE(),IF(SUMIFS(Consolidado!$AD$5:$AD$1000,Consolidado!$E$5:$E$1000,$B33,Consolidado!$C$5:$C$1000,"Auditoría Interna",Consolidado!$R$5:$R$1000,"X",Consolidado!$H$5:$H$1000,IF($D$9="Todos","&gt;0",$D$9))&gt;0,"Interna "&amp;TEXT(DAY(_xlfn.MINIFS(Consolidado!$B$5:$B$1000,Consolidado!$E$5:$E$1000,$B33,Consolidado!$C$5:$C$1000,"Auditoría Interna",Consolidado!$R$5:$R$1000,"X",Consolidado!$H$5:$H$1000,IF($D$9="Todos","&gt;0",$D$9))),"00")&amp;"/"&amp;TEXT(MONTH(_xlfn.MINIFS(Consolidado!$B$5:$B$1000,Consolidado!$E$5:$E$1000,$B33,Consolidado!$C$5:$C$1000,"Auditoría Interna",Consolidado!$R$5:$R$1000,"X",Consolidado!$H$5:$H$1000,IF($D$9="Todos","&gt;0",$D$9))),"00")&amp;IF($D$9="Todos","/"&amp;RIGHT(YEAR(_xlfn.MINIFS(Consolidado!$B$5:$B$1000,Consolidado!$E$5:$E$1000,$B33,Consolidado!$C$5:$C$1000,"Auditoría Interna",Consolidado!$R$5:$R$1000,"X",Consolidado!$H$5:$H$1000,IF($D$9="Todos","&gt;0",$D$9))),2),"")&amp;IF(_xlfn.MAXIFS(Consolidado!$B$5:$B$1000,Consolidado!$E$5:$E$1000,$B33,Consolidado!$C$5:$C$1000,"Auditoría Interna",Consolidado!$R$5:$R$1000,"X",Consolidado!$H$5:$H$1000,IF($D$9="Todos","&gt;0",$D$9))&lt;&gt;_xlfn.MINIFS(Consolidado!$B$5:$B$1000,Consolidado!$E$5:$E$1000,$B33,Consolidado!$C$5:$C$1000,"Auditoría Interna",Consolidado!$R$5:$R$1000,"X",Consolidado!$H$5:$H$1000,IF($D$9="Todos","&gt;0",$D$9))," y "&amp;TEXT(DAY(_xlfn.MAXIFS(Consolidado!$B$5:$B$1000,Consolidado!$E$5:$E$1000,$B33,Consolidado!$C$5:$C$1000,"Auditoría Interna",Consolidado!$R$5:$R$1000,"X",Consolidado!$H$5:$H$1000,IF($D$9="Todos","&gt;0",$D$9))),"00")&amp;"/"&amp;TEXT(MONTH(_xlfn.MAXIFS(Consolidado!$B$5:$B$1000,Consolidado!$E$5:$E$1000,$B33,Consolidado!$C$5:$C$1000,"Auditoría Interna",Consolidado!$R$5:$R$1000,"X",Consolidado!$H$5:$H$1000,IF($D$9="Todos","&gt;0",$D$9))),"00")&amp;IF($D$9="Todos","/"&amp;RIGHT(YEAR(_xlfn.MAXIFS(Consolidado!$B$5:$B$1000,Consolidado!$E$5:$E$1000,$B33,Consolidado!$C$5:$C$1000,"Auditoría Interna",Consolidado!$R$5:$R$1000,"X",Consolidado!$H$5:$H$1000,IF($D$9="Todos","&gt;0",$D$9))),2),""),""),""),IF(SUMIFS(Consolidado!$AD$5:$AD$1000,Consolidado!$E$5:$E$1000,$B33,Consolidado!$C$5:$C$1000,"Auditoría Externa",Consolidado!$R$5:$R$1000,"X",Consolidado!$H$5:$H$1000,IF($D$9="Todos","&gt;0",$D$9))&gt;0,"Externa "&amp;TEXT(DAY(_xlfn.MINIFS(Consolidado!$B$5:$B$1000,Consolidado!$E$5:$E$1000,$B33,Consolidado!$C$5:$C$1000,"Auditoría Externa",Consolidado!$R$5:$R$1000,"X",Consolidado!$H$5:$H$1000,IF($D$9="Todos","&gt;0",$D$9))),"00")&amp;"/"&amp;TEXT(MONTH(_xlfn.MINIFS(Consolidado!$B$5:$B$1000,Consolidado!$E$5:$E$1000,$B33,Consolidado!$C$5:$C$1000,"Auditoría Externa",Consolidado!$R$5:$R$1000,"X",Consolidado!$H$5:$H$1000,IF($D$9="Todos","&gt;0",$D$9))),"00")&amp;IF($D$9="Todos","/"&amp;RIGHT(YEAR(_xlfn.MINIFS(Consolidado!$B$5:$B$1000,Consolidado!$E$5:$E$1000,$B33,Consolidado!$C$5:$C$1000,"Auditoría Externa",Consolidado!$R$5:$R$1000,"X",Consolidado!$H$5:$H$1000,IF($D$9="Todos","&gt;0",$D$9))),2),"")&amp;IF(_xlfn.MAXIFS(Consolidado!$B$5:$B$1000,Consolidado!$E$5:$E$1000,$B33,Consolidado!$C$5:$C$1000,"Auditoría Externa",Consolidado!$R$5:$R$1000,"X",Consolidado!$H$5:$H$1000,IF($D$9="Todos","&gt;0",$D$9))&lt;&gt;_xlfn.MINIFS(Consolidado!$B$5:$B$1000,Consolidado!$E$5:$E$1000,$B33,Consolidado!$C$5:$C$1000,"Auditoría Externa",Consolidado!$R$5:$R$1000,"X",Consolidado!$H$5:$H$1000,IF($D$9="Todos","&gt;0",$D$9))," y "&amp;TEXT(DAY(_xlfn.MAXIFS(Consolidado!$B$5:$B$1000,Consolidado!$E$5:$E$1000,$B33,Consolidado!$C$5:$C$1000,"Auditoría Externa",Consolidado!$R$5:$R$1000,"X",Consolidado!$H$5:$H$1000,IF($D$9="Todos","&gt;0",$D$9))),"00")&amp;"/"&amp;TEXT(MONTH(_xlfn.MAXIFS(Consolidado!$B$5:$B$1000,Consolidado!$E$5:$E$1000,$B33,Consolidado!$C$5:$C$1000,"Auditoría Externa",Consolidado!$R$5:$R$1000,"X",Consolidado!$H$5:$H$1000,IF($D$9="Todos","&gt;0",$D$9))),"00")&amp;IF($D$9="Todos","/"&amp;RIGHT(YEAR(_xlfn.MAXIFS(Consolidado!$B$5:$B$1000,Consolidado!$E$5:$E$1000,$B33,Consolidado!$C$5:$C$1000,"Auditoría Externa",Consolidado!$R$5:$R$1000,"X",Consolidado!$H$5:$H$1000,IF($D$9="Todos","&gt;0",$D$9))),2),""),""),""),IF(SUMIFS(Consolidado!$AD$5:$AD$1000,Consolidado!$E$5:$E$1000,$B33,Consolidado!$C$5:$C$1000,"SSF",Consolidado!$R$5:$R$1000,"X",Consolidado!$H$5:$H$1000,IF($D$9="Todos","&gt;0",$D$9))&gt;0,"SSF "&amp;TEXT(DAY(_xlfn.MINIFS(Consolidado!$B$5:$B$1000,Consolidado!$E$5:$E$1000,$B33,Consolidado!$C$5:$C$1000,"SSF",Consolidado!$R$5:$R$1000,"X",Consolidado!$H$5:$H$1000,IF($D$9="Todos","&gt;0",$D$9))),"00")&amp;"/"&amp;TEXT(MONTH(_xlfn.MINIFS(Consolidado!$B$5:$B$1000,Consolidado!$E$5:$E$1000,$B33,Consolidado!$C$5:$C$1000,"SSF",Consolidado!$R$5:$R$1000,"X",Consolidado!$H$5:$H$1000,IF($D$9="Todos","&gt;0",$D$9))),"00")&amp;IF($D$9="Todos","/"&amp;RIGHT(YEAR(_xlfn.MINIFS(Consolidado!$B$5:$B$1000,Consolidado!$E$5:$E$1000,$B33,Consolidado!$C$5:$C$1000,"SSF",Consolidado!$R$5:$R$1000,"X",Consolidado!$H$5:$H$1000,IF($D$9="Todos","&gt;0",$D$9))),2),"")&amp;IF(_xlfn.MAXIFS(Consolidado!$B$5:$B$1000,Consolidado!$E$5:$E$1000,$B33,Consolidado!$C$5:$C$1000,"SSF",Consolidado!$R$5:$R$1000,"X",Consolidado!$H$5:$H$1000,IF($D$9="Todos","&gt;0",$D$9))&lt;&gt;_xlfn.MINIFS(Consolidado!$B$5:$B$1000,Consolidado!$E$5:$E$1000,$B33,Consolidado!$C$5:$C$1000,"SSF",Consolidado!$R$5:$R$1000,"X",Consolidado!$H$5:$H$1000,IF($D$9="Todos","&gt;0",$D$9))," y "&amp;TEXT(DAY(_xlfn.MAXIFS(Consolidado!$B$5:$B$1000,Consolidado!$E$5:$E$1000,$B33,Consolidado!$C$5:$C$1000,"SSF",Consolidado!$R$5:$R$1000,"X",Consolidado!$H$5:$H$1000,IF($D$9="Todos","&gt;0",$D$9))),"00")&amp;"/"&amp;TEXT(MONTH(_xlfn.MAXIFS(Consolidado!$B$5:$B$1000,Consolidado!$E$5:$E$1000,$B33,Consolidado!$C$5:$C$1000,"SSF",Consolidado!$R$5:$R$1000,"X",Consolidado!$H$5:$H$1000,IF($D$9="Todos","&gt;0",$D$9))),"00")&amp;IF($D$9="Todos","/"&amp;RIGHT(YEAR(_xlfn.MAXIFS(Consolidado!$B$5:$B$1000,Consolidado!$E$5:$E$1000,$B33,Consolidado!$C$5:$C$1000,"SSF",Consolidado!$R$5:$R$1000,"X",Consolidado!$H$5:$H$1000,IF($D$9="Todos","&gt;0",$D$9))),2),""),""),""),IF(SUMIFS(Consolidado!$AD$5:$AD$1000,Consolidado!$E$5:$E$1000,$B33,Consolidado!$C$5:$C$1000,"Comité de Supervisión",Consolidado!$R$5:$R$1000,"X",Consolidado!$H$5:$H$1000,IF($D$9="Todos","&gt;0",$D$9))&gt;0,"Comité Sup. "&amp;TEXT(DAY(_xlfn.MINIFS(Consolidado!$B$5:$B$1000,Consolidado!$E$5:$E$1000,$B33,Consolidado!$C$5:$C$1000,"Comité de Supervisión",Consolidado!$R$5:$R$1000,"X",Consolidado!$H$5:$H$1000,IF($D$9="Todos","&gt;0",$D$9))),"00")&amp;"/"&amp;TEXT(MONTH(_xlfn.MINIFS(Consolidado!$B$5:$B$1000,Consolidado!$E$5:$E$1000,$B33,Consolidado!$C$5:$C$1000,"Comité de Supervisión",Consolidado!$R$5:$R$1000,"X",Consolidado!$H$5:$H$1000,IF($D$9="Todos","&gt;0",$D$9))),"00")&amp;IF($D$9="Todos","/"&amp;RIGHT(YEAR(_xlfn.MINIFS(Consolidado!$B$5:$B$1000,Consolidado!$E$5:$E$1000,$B33,Consolidado!$C$5:$C$1000,"Comité de Supervisión",Consolidado!$R$5:$R$1000,"X",Consolidado!$H$5:$H$1000,IF($D$9="Todos","&gt;0",$D$9))),2),"")&amp;IF(_xlfn.MAXIFS(Consolidado!$B$5:$B$1000,Consolidado!$E$5:$E$1000,$B33,Consolidado!$C$5:$C$1000,"Comité de Supervisión",Consolidado!$R$5:$R$1000,"X",Consolidado!$H$5:$H$1000,IF($D$9="Todos","&gt;0",$D$9))&lt;&gt;_xlfn.MINIFS(Consolidado!$B$5:$B$1000,Consolidado!$E$5:$E$1000,$B33,Consolidado!$C$5:$C$1000,"Comité de Supervisión",Consolidado!$R$5:$R$1000,"X",Consolidado!$H$5:$H$1000,IF($D$9="Todos","&gt;0",$D$9))," y "&amp;TEXT(DAY(_xlfn.MAXIFS(Consolidado!$B$5:$B$1000,Consolidado!$E$5:$E$1000,$B33,Consolidado!$C$5:$C$1000,"Comité de Supervisión",Consolidado!$R$5:$R$1000,"X",Consolidado!$H$5:$H$1000,IF($D$9="Todos","&gt;0",$D$9))),"00")&amp;"/"&amp;TEXT(MONTH(_xlfn.MAXIFS(Consolidado!$B$5:$B$1000,Consolidado!$E$5:$E$1000,$B33,Consolidado!$C$5:$C$1000,"Comité de Supervisión",Consolidado!$R$5:$R$1000,"X",Consolidado!$H$5:$H$1000,IF($D$9="Todos","&gt;0",$D$9))),"00")&amp;IF($D$9="Todos","/"&amp;RIGHT(YEAR(_xlfn.MAXIFS(Consolidado!$B$5:$B$1000,Consolidado!$E$5:$E$1000,$B33,Consolidado!$C$5:$C$1000,"Comité de Supervisión",Consolidado!$R$5:$R$1000,"X",Consolidado!$H$5:$H$1000,IF($D$9="Todos","&gt;0",$D$9))),2),""),""),""),IF(SUMIFS(Consolidado!$AD$5:$AD$1000,Consolidado!$E$5:$E$1000,$B33,Consolidado!$C$5:$C$1000,"Consejo de Administración",Consolidado!$R$5:$R$1000,"X",Consolidado!$H$5:$H$1000,IF($D$9="Todos","&gt;0",$D$9))&gt;0,"Consejo "&amp;TEXT(DAY(_xlfn.MINIFS(Consolidado!$B$5:$B$1000,Consolidado!$E$5:$E$1000,$B33,Consolidado!$C$5:$C$1000,"Consejo de Administración",Consolidado!$R$5:$R$1000,"X",Consolidado!$H$5:$H$1000,IF($D$9="Todos","&gt;0",$D$9))),"00")&amp;"/"&amp;TEXT(MONTH(_xlfn.MINIFS(Consolidado!$B$5:$B$1000,Consolidado!$E$5:$E$1000,$B33,Consolidado!$C$5:$C$1000,"Consejo de Administración",Consolidado!$R$5:$R$1000,"X",Consolidado!$H$5:$H$1000,IF($D$9="Todos","&gt;0",$D$9))),"00")&amp;IF($D$9="Todos","/"&amp;RIGHT(YEAR(_xlfn.MINIFS(Consolidado!$B$5:$B$1000,Consolidado!$E$5:$E$1000,$B33,Consolidado!$C$5:$C$1000,"Consejo de Administración",Consolidado!$R$5:$R$1000,"X",Consolidado!$H$5:$H$1000,IF($D$9="Todos","&gt;0",$D$9))),2),"")&amp;IF(_xlfn.MAXIFS(Consolidado!$B$5:$B$1000,Consolidado!$E$5:$E$1000,$B33,Consolidado!$C$5:$C$1000,"Consejo de Administración",Consolidado!$R$5:$R$1000,"X",Consolidado!$H$5:$H$1000,IF($D$9="Todos","&gt;0",$D$9))&lt;&gt;_xlfn.MINIFS(Consolidado!$B$5:$B$1000,Consolidado!$E$5:$E$1000,$B33,Consolidado!$C$5:$C$1000,"Consejo de Administración",Consolidado!$R$5:$R$1000,"X",Consolidado!$H$5:$H$1000,IF($D$9="Todos","&gt;0",$D$9))," y "&amp;TEXT(DAY(_xlfn.MAXIFS(Consolidado!$B$5:$B$1000,Consolidado!$E$5:$E$1000,$B33,Consolidado!$C$5:$C$1000,"Consejo de Administración",Consolidado!$R$5:$R$1000,"X",Consolidado!$H$5:$H$1000,IF($D$9="Todos","&gt;0",$D$9))),"00")&amp;"/"&amp;TEXT(MONTH(_xlfn.MAXIFS(Consolidado!$B$5:$B$1000,Consolidado!$E$5:$E$1000,$B33,Consolidado!$C$5:$C$1000,"Consejo de Administración",Consolidado!$R$5:$R$1000,"X",Consolidado!$H$5:$H$1000,IF($D$9="Todos","&gt;0",$D$9))),"00")&amp;IF($D$9="Todos","/"&amp;RIGHT(YEAR(_xlfn.MAXIFS(Consolidado!$B$5:$B$1000,Consolidado!$E$5:$E$1000,$B33,Consolidado!$C$5:$C$1000,"Consejo de Administración",Consolidado!$R$5:$R$1000,"X",Consolidado!$H$5:$H$1000,IF($D$9="Todos","&gt;0",$D$9))),2),""),""),""),IF(SUMIFS(Consolidado!$AD$5:$AD$1000,Consolidado!$E$5:$E$1000,$B33,Consolidado!$C$5:$C$1000,"Otros",Consolidado!$R$5:$R$1000,"X",Consolidado!$H$5:$H$1000,IF($D$9="Todos","&gt;0",$D$9))&gt;0,"Otros "&amp;TEXT(DAY(_xlfn.MINIFS(Consolidado!$B$5:$B$1000,Consolidado!$E$5:$E$1000,$B33,Consolidado!$C$5:$C$1000,"Otros",Consolidado!$R$5:$R$1000,"X",Consolidado!$H$5:$H$1000,IF($D$9="Todos","&gt;0",$D$9))),"00")&amp;"/"&amp;TEXT(MONTH(_xlfn.MINIFS(Consolidado!$B$5:$B$1000,Consolidado!$E$5:$E$1000,$B33,Consolidado!$C$5:$C$1000,"Otros",Consolidado!$R$5:$R$1000,"X",Consolidado!$H$5:$H$1000,IF($D$9="Todos","&gt;0",$D$9))),"00")&amp;IF($D$9="Todos","/"&amp;RIGHT(YEAR(_xlfn.MINIFS(Consolidado!$B$5:$B$1000,Consolidado!$E$5:$E$1000,$B33,Consolidado!$C$5:$C$1000,"Otros",Consolidado!$R$5:$R$1000,"X",Consolidado!$H$5:$H$1000,IF($D$9="Todos","&gt;0",$D$9))),2),"")&amp;IF(_xlfn.MAXIFS(Consolidado!$B$5:$B$1000,Consolidado!$E$5:$E$1000,$B33,Consolidado!$C$5:$C$1000,"Otros",Consolidado!$R$5:$R$1000,"X",Consolidado!$H$5:$H$1000,IF($D$9="Todos","&gt;0",$D$9))&lt;&gt;_xlfn.MINIFS(Consolidado!$B$5:$B$1000,Consolidado!$E$5:$E$1000,$B33,Consolidado!$C$5:$C$1000,"Otros",Consolidado!$R$5:$R$1000,"X",Consolidado!$H$5:$H$1000,IF($D$9="Todos","&gt;0",$D$9))," y "&amp;TEXT(DAY(_xlfn.MAXIFS(Consolidado!$B$5:$B$1000,Consolidado!$E$5:$E$1000,$B33,Consolidado!$C$5:$C$1000,"Otros",Consolidado!$R$5:$R$1000,"X",Consolidado!$H$5:$H$1000,IF($D$9="Todos","&gt;0",$D$9))),"00")&amp;"/"&amp;TEXT(MONTH(_xlfn.MAXIFS(Consolidado!$B$5:$B$1000,Consolidado!$E$5:$E$1000,$B33,Consolidado!$C$5:$C$1000,"Otros",Consolidado!$R$5:$R$1000,"X",Consolidado!$H$5:$H$1000,IF($D$9="Todos","&gt;0",$D$9))),"00")&amp;IF($D$9="Todos","/"&amp;RIGHT(YEAR(_xlfn.MAXIFS(Consolidado!$B$5:$B$1000,Consolidado!$E$5:$E$1000,$B33,Consolidado!$C$5:$C$1000,"Otros",Consolidado!$R$5:$R$1000,"X",Consolidado!$H$5:$H$1000,IF($D$9="Todos","&gt;0",$D$9))),2),""),""),""))</f>
        <v/>
      </c>
      <c r="U33" s="37" t="str">
        <f aca="false">_xlfn.TEXTJOIN(" +"&amp;CHAR(10),TRUE(),IF(SUMIFS(Consolidado!$AD$5:$AD$1000,Consolidado!$E$5:$E$1000,$B33,Consolidado!$C$5:$C$1000,"Auditoría Interna",Consolidado!$S$5:$S$1000,"X",Consolidado!$H$5:$H$1000,IF($D$9="Todos","&gt;0",$D$9))&gt;0,"Interna "&amp;TEXT(DAY(_xlfn.MINIFS(Consolidado!$B$5:$B$1000,Consolidado!$E$5:$E$1000,$B33,Consolidado!$C$5:$C$1000,"Auditoría Interna",Consolidado!$S$5:$S$1000,"X",Consolidado!$H$5:$H$1000,IF($D$9="Todos","&gt;0",$D$9))),"00")&amp;"/"&amp;TEXT(MONTH(_xlfn.MINIFS(Consolidado!$B$5:$B$1000,Consolidado!$E$5:$E$1000,$B33,Consolidado!$C$5:$C$1000,"Auditoría Interna",Consolidado!$S$5:$S$1000,"X",Consolidado!$H$5:$H$1000,IF($D$9="Todos","&gt;0",$D$9))),"00")&amp;IF($D$9="Todos","/"&amp;RIGHT(YEAR(_xlfn.MINIFS(Consolidado!$B$5:$B$1000,Consolidado!$E$5:$E$1000,$B33,Consolidado!$C$5:$C$1000,"Auditoría Interna",Consolidado!$S$5:$S$1000,"X",Consolidado!$H$5:$H$1000,IF($D$9="Todos","&gt;0",$D$9))),2),"")&amp;IF(_xlfn.MAXIFS(Consolidado!$B$5:$B$1000,Consolidado!$E$5:$E$1000,$B33,Consolidado!$C$5:$C$1000,"Auditoría Interna",Consolidado!$S$5:$S$1000,"X",Consolidado!$H$5:$H$1000,IF($D$9="Todos","&gt;0",$D$9))&lt;&gt;_xlfn.MINIFS(Consolidado!$B$5:$B$1000,Consolidado!$E$5:$E$1000,$B33,Consolidado!$C$5:$C$1000,"Auditoría Interna",Consolidado!$S$5:$S$1000,"X",Consolidado!$H$5:$H$1000,IF($D$9="Todos","&gt;0",$D$9))," y "&amp;TEXT(DAY(_xlfn.MAXIFS(Consolidado!$B$5:$B$1000,Consolidado!$E$5:$E$1000,$B33,Consolidado!$C$5:$C$1000,"Auditoría Interna",Consolidado!$S$5:$S$1000,"X",Consolidado!$H$5:$H$1000,IF($D$9="Todos","&gt;0",$D$9))),"00")&amp;"/"&amp;TEXT(MONTH(_xlfn.MAXIFS(Consolidado!$B$5:$B$1000,Consolidado!$E$5:$E$1000,$B33,Consolidado!$C$5:$C$1000,"Auditoría Interna",Consolidado!$S$5:$S$1000,"X",Consolidado!$H$5:$H$1000,IF($D$9="Todos","&gt;0",$D$9))),"00")&amp;IF($D$9="Todos","/"&amp;RIGHT(YEAR(_xlfn.MAXIFS(Consolidado!$B$5:$B$1000,Consolidado!$E$5:$E$1000,$B33,Consolidado!$C$5:$C$1000,"Auditoría Interna",Consolidado!$S$5:$S$1000,"X",Consolidado!$H$5:$H$1000,IF($D$9="Todos","&gt;0",$D$9))),2),""),""),""),IF(SUMIFS(Consolidado!$AD$5:$AD$1000,Consolidado!$E$5:$E$1000,$B33,Consolidado!$C$5:$C$1000,"Auditoría Externa",Consolidado!$S$5:$S$1000,"X",Consolidado!$H$5:$H$1000,IF($D$9="Todos","&gt;0",$D$9))&gt;0,"Externa "&amp;TEXT(DAY(_xlfn.MINIFS(Consolidado!$B$5:$B$1000,Consolidado!$E$5:$E$1000,$B33,Consolidado!$C$5:$C$1000,"Auditoría Externa",Consolidado!$S$5:$S$1000,"X",Consolidado!$H$5:$H$1000,IF($D$9="Todos","&gt;0",$D$9))),"00")&amp;"/"&amp;TEXT(MONTH(_xlfn.MINIFS(Consolidado!$B$5:$B$1000,Consolidado!$E$5:$E$1000,$B33,Consolidado!$C$5:$C$1000,"Auditoría Externa",Consolidado!$S$5:$S$1000,"X",Consolidado!$H$5:$H$1000,IF($D$9="Todos","&gt;0",$D$9))),"00")&amp;IF($D$9="Todos","/"&amp;RIGHT(YEAR(_xlfn.MINIFS(Consolidado!$B$5:$B$1000,Consolidado!$E$5:$E$1000,$B33,Consolidado!$C$5:$C$1000,"Auditoría Externa",Consolidado!$S$5:$S$1000,"X",Consolidado!$H$5:$H$1000,IF($D$9="Todos","&gt;0",$D$9))),2),"")&amp;IF(_xlfn.MAXIFS(Consolidado!$B$5:$B$1000,Consolidado!$E$5:$E$1000,$B33,Consolidado!$C$5:$C$1000,"Auditoría Externa",Consolidado!$S$5:$S$1000,"X",Consolidado!$H$5:$H$1000,IF($D$9="Todos","&gt;0",$D$9))&lt;&gt;_xlfn.MINIFS(Consolidado!$B$5:$B$1000,Consolidado!$E$5:$E$1000,$B33,Consolidado!$C$5:$C$1000,"Auditoría Externa",Consolidado!$S$5:$S$1000,"X",Consolidado!$H$5:$H$1000,IF($D$9="Todos","&gt;0",$D$9))," y "&amp;TEXT(DAY(_xlfn.MAXIFS(Consolidado!$B$5:$B$1000,Consolidado!$E$5:$E$1000,$B33,Consolidado!$C$5:$C$1000,"Auditoría Externa",Consolidado!$S$5:$S$1000,"X",Consolidado!$H$5:$H$1000,IF($D$9="Todos","&gt;0",$D$9))),"00")&amp;"/"&amp;TEXT(MONTH(_xlfn.MAXIFS(Consolidado!$B$5:$B$1000,Consolidado!$E$5:$E$1000,$B33,Consolidado!$C$5:$C$1000,"Auditoría Externa",Consolidado!$S$5:$S$1000,"X",Consolidado!$H$5:$H$1000,IF($D$9="Todos","&gt;0",$D$9))),"00")&amp;IF($D$9="Todos","/"&amp;RIGHT(YEAR(_xlfn.MAXIFS(Consolidado!$B$5:$B$1000,Consolidado!$E$5:$E$1000,$B33,Consolidado!$C$5:$C$1000,"Auditoría Externa",Consolidado!$S$5:$S$1000,"X",Consolidado!$H$5:$H$1000,IF($D$9="Todos","&gt;0",$D$9))),2),""),""),""),IF(SUMIFS(Consolidado!$AD$5:$AD$1000,Consolidado!$E$5:$E$1000,$B33,Consolidado!$C$5:$C$1000,"SSF",Consolidado!$S$5:$S$1000,"X",Consolidado!$H$5:$H$1000,IF($D$9="Todos","&gt;0",$D$9))&gt;0,"SSF "&amp;TEXT(DAY(_xlfn.MINIFS(Consolidado!$B$5:$B$1000,Consolidado!$E$5:$E$1000,$B33,Consolidado!$C$5:$C$1000,"SSF",Consolidado!$S$5:$S$1000,"X",Consolidado!$H$5:$H$1000,IF($D$9="Todos","&gt;0",$D$9))),"00")&amp;"/"&amp;TEXT(MONTH(_xlfn.MINIFS(Consolidado!$B$5:$B$1000,Consolidado!$E$5:$E$1000,$B33,Consolidado!$C$5:$C$1000,"SSF",Consolidado!$S$5:$S$1000,"X",Consolidado!$H$5:$H$1000,IF($D$9="Todos","&gt;0",$D$9))),"00")&amp;IF($D$9="Todos","/"&amp;RIGHT(YEAR(_xlfn.MINIFS(Consolidado!$B$5:$B$1000,Consolidado!$E$5:$E$1000,$B33,Consolidado!$C$5:$C$1000,"SSF",Consolidado!$S$5:$S$1000,"X",Consolidado!$H$5:$H$1000,IF($D$9="Todos","&gt;0",$D$9))),2),"")&amp;IF(_xlfn.MAXIFS(Consolidado!$B$5:$B$1000,Consolidado!$E$5:$E$1000,$B33,Consolidado!$C$5:$C$1000,"SSF",Consolidado!$S$5:$S$1000,"X",Consolidado!$H$5:$H$1000,IF($D$9="Todos","&gt;0",$D$9))&lt;&gt;_xlfn.MINIFS(Consolidado!$B$5:$B$1000,Consolidado!$E$5:$E$1000,$B33,Consolidado!$C$5:$C$1000,"SSF",Consolidado!$S$5:$S$1000,"X",Consolidado!$H$5:$H$1000,IF($D$9="Todos","&gt;0",$D$9))," y "&amp;TEXT(DAY(_xlfn.MAXIFS(Consolidado!$B$5:$B$1000,Consolidado!$E$5:$E$1000,$B33,Consolidado!$C$5:$C$1000,"SSF",Consolidado!$S$5:$S$1000,"X",Consolidado!$H$5:$H$1000,IF($D$9="Todos","&gt;0",$D$9))),"00")&amp;"/"&amp;TEXT(MONTH(_xlfn.MAXIFS(Consolidado!$B$5:$B$1000,Consolidado!$E$5:$E$1000,$B33,Consolidado!$C$5:$C$1000,"SSF",Consolidado!$S$5:$S$1000,"X",Consolidado!$H$5:$H$1000,IF($D$9="Todos","&gt;0",$D$9))),"00")&amp;IF($D$9="Todos","/"&amp;RIGHT(YEAR(_xlfn.MAXIFS(Consolidado!$B$5:$B$1000,Consolidado!$E$5:$E$1000,$B33,Consolidado!$C$5:$C$1000,"SSF",Consolidado!$S$5:$S$1000,"X",Consolidado!$H$5:$H$1000,IF($D$9="Todos","&gt;0",$D$9))),2),""),""),""),IF(SUMIFS(Consolidado!$AD$5:$AD$1000,Consolidado!$E$5:$E$1000,$B33,Consolidado!$C$5:$C$1000,"Comité de Supervisión",Consolidado!$S$5:$S$1000,"X",Consolidado!$H$5:$H$1000,IF($D$9="Todos","&gt;0",$D$9))&gt;0,"Comité Sup. "&amp;TEXT(DAY(_xlfn.MINIFS(Consolidado!$B$5:$B$1000,Consolidado!$E$5:$E$1000,$B33,Consolidado!$C$5:$C$1000,"Comité de Supervisión",Consolidado!$S$5:$S$1000,"X",Consolidado!$H$5:$H$1000,IF($D$9="Todos","&gt;0",$D$9))),"00")&amp;"/"&amp;TEXT(MONTH(_xlfn.MINIFS(Consolidado!$B$5:$B$1000,Consolidado!$E$5:$E$1000,$B33,Consolidado!$C$5:$C$1000,"Comité de Supervisión",Consolidado!$S$5:$S$1000,"X",Consolidado!$H$5:$H$1000,IF($D$9="Todos","&gt;0",$D$9))),"00")&amp;IF($D$9="Todos","/"&amp;RIGHT(YEAR(_xlfn.MINIFS(Consolidado!$B$5:$B$1000,Consolidado!$E$5:$E$1000,$B33,Consolidado!$C$5:$C$1000,"Comité de Supervisión",Consolidado!$S$5:$S$1000,"X",Consolidado!$H$5:$H$1000,IF($D$9="Todos","&gt;0",$D$9))),2),"")&amp;IF(_xlfn.MAXIFS(Consolidado!$B$5:$B$1000,Consolidado!$E$5:$E$1000,$B33,Consolidado!$C$5:$C$1000,"Comité de Supervisión",Consolidado!$S$5:$S$1000,"X",Consolidado!$H$5:$H$1000,IF($D$9="Todos","&gt;0",$D$9))&lt;&gt;_xlfn.MINIFS(Consolidado!$B$5:$B$1000,Consolidado!$E$5:$E$1000,$B33,Consolidado!$C$5:$C$1000,"Comité de Supervisión",Consolidado!$S$5:$S$1000,"X",Consolidado!$H$5:$H$1000,IF($D$9="Todos","&gt;0",$D$9))," y "&amp;TEXT(DAY(_xlfn.MAXIFS(Consolidado!$B$5:$B$1000,Consolidado!$E$5:$E$1000,$B33,Consolidado!$C$5:$C$1000,"Comité de Supervisión",Consolidado!$S$5:$S$1000,"X",Consolidado!$H$5:$H$1000,IF($D$9="Todos","&gt;0",$D$9))),"00")&amp;"/"&amp;TEXT(MONTH(_xlfn.MAXIFS(Consolidado!$B$5:$B$1000,Consolidado!$E$5:$E$1000,$B33,Consolidado!$C$5:$C$1000,"Comité de Supervisión",Consolidado!$S$5:$S$1000,"X",Consolidado!$H$5:$H$1000,IF($D$9="Todos","&gt;0",$D$9))),"00")&amp;IF($D$9="Todos","/"&amp;RIGHT(YEAR(_xlfn.MAXIFS(Consolidado!$B$5:$B$1000,Consolidado!$E$5:$E$1000,$B33,Consolidado!$C$5:$C$1000,"Comité de Supervisión",Consolidado!$S$5:$S$1000,"X",Consolidado!$H$5:$H$1000,IF($D$9="Todos","&gt;0",$D$9))),2),""),""),""),IF(SUMIFS(Consolidado!$AD$5:$AD$1000,Consolidado!$E$5:$E$1000,$B33,Consolidado!$C$5:$C$1000,"Consejo de Administración",Consolidado!$S$5:$S$1000,"X",Consolidado!$H$5:$H$1000,IF($D$9="Todos","&gt;0",$D$9))&gt;0,"Consejo "&amp;TEXT(DAY(_xlfn.MINIFS(Consolidado!$B$5:$B$1000,Consolidado!$E$5:$E$1000,$B33,Consolidado!$C$5:$C$1000,"Consejo de Administración",Consolidado!$S$5:$S$1000,"X",Consolidado!$H$5:$H$1000,IF($D$9="Todos","&gt;0",$D$9))),"00")&amp;"/"&amp;TEXT(MONTH(_xlfn.MINIFS(Consolidado!$B$5:$B$1000,Consolidado!$E$5:$E$1000,$B33,Consolidado!$C$5:$C$1000,"Consejo de Administración",Consolidado!$S$5:$S$1000,"X",Consolidado!$H$5:$H$1000,IF($D$9="Todos","&gt;0",$D$9))),"00")&amp;IF($D$9="Todos","/"&amp;RIGHT(YEAR(_xlfn.MINIFS(Consolidado!$B$5:$B$1000,Consolidado!$E$5:$E$1000,$B33,Consolidado!$C$5:$C$1000,"Consejo de Administración",Consolidado!$S$5:$S$1000,"X",Consolidado!$H$5:$H$1000,IF($D$9="Todos","&gt;0",$D$9))),2),"")&amp;IF(_xlfn.MAXIFS(Consolidado!$B$5:$B$1000,Consolidado!$E$5:$E$1000,$B33,Consolidado!$C$5:$C$1000,"Consejo de Administración",Consolidado!$S$5:$S$1000,"X",Consolidado!$H$5:$H$1000,IF($D$9="Todos","&gt;0",$D$9))&lt;&gt;_xlfn.MINIFS(Consolidado!$B$5:$B$1000,Consolidado!$E$5:$E$1000,$B33,Consolidado!$C$5:$C$1000,"Consejo de Administración",Consolidado!$S$5:$S$1000,"X",Consolidado!$H$5:$H$1000,IF($D$9="Todos","&gt;0",$D$9))," y "&amp;TEXT(DAY(_xlfn.MAXIFS(Consolidado!$B$5:$B$1000,Consolidado!$E$5:$E$1000,$B33,Consolidado!$C$5:$C$1000,"Consejo de Administración",Consolidado!$S$5:$S$1000,"X",Consolidado!$H$5:$H$1000,IF($D$9="Todos","&gt;0",$D$9))),"00")&amp;"/"&amp;TEXT(MONTH(_xlfn.MAXIFS(Consolidado!$B$5:$B$1000,Consolidado!$E$5:$E$1000,$B33,Consolidado!$C$5:$C$1000,"Consejo de Administración",Consolidado!$S$5:$S$1000,"X",Consolidado!$H$5:$H$1000,IF($D$9="Todos","&gt;0",$D$9))),"00")&amp;IF($D$9="Todos","/"&amp;RIGHT(YEAR(_xlfn.MAXIFS(Consolidado!$B$5:$B$1000,Consolidado!$E$5:$E$1000,$B33,Consolidado!$C$5:$C$1000,"Consejo de Administración",Consolidado!$S$5:$S$1000,"X",Consolidado!$H$5:$H$1000,IF($D$9="Todos","&gt;0",$D$9))),2),""),""),""),IF(SUMIFS(Consolidado!$AD$5:$AD$1000,Consolidado!$E$5:$E$1000,$B33,Consolidado!$C$5:$C$1000,"Otros",Consolidado!$S$5:$S$1000,"X",Consolidado!$H$5:$H$1000,IF($D$9="Todos","&gt;0",$D$9))&gt;0,"Otros "&amp;TEXT(DAY(_xlfn.MINIFS(Consolidado!$B$5:$B$1000,Consolidado!$E$5:$E$1000,$B33,Consolidado!$C$5:$C$1000,"Otros",Consolidado!$S$5:$S$1000,"X",Consolidado!$H$5:$H$1000,IF($D$9="Todos","&gt;0",$D$9))),"00")&amp;"/"&amp;TEXT(MONTH(_xlfn.MINIFS(Consolidado!$B$5:$B$1000,Consolidado!$E$5:$E$1000,$B33,Consolidado!$C$5:$C$1000,"Otros",Consolidado!$S$5:$S$1000,"X",Consolidado!$H$5:$H$1000,IF($D$9="Todos","&gt;0",$D$9))),"00")&amp;IF($D$9="Todos","/"&amp;RIGHT(YEAR(_xlfn.MINIFS(Consolidado!$B$5:$B$1000,Consolidado!$E$5:$E$1000,$B33,Consolidado!$C$5:$C$1000,"Otros",Consolidado!$S$5:$S$1000,"X",Consolidado!$H$5:$H$1000,IF($D$9="Todos","&gt;0",$D$9))),2),"")&amp;IF(_xlfn.MAXIFS(Consolidado!$B$5:$B$1000,Consolidado!$E$5:$E$1000,$B33,Consolidado!$C$5:$C$1000,"Otros",Consolidado!$S$5:$S$1000,"X",Consolidado!$H$5:$H$1000,IF($D$9="Todos","&gt;0",$D$9))&lt;&gt;_xlfn.MINIFS(Consolidado!$B$5:$B$1000,Consolidado!$E$5:$E$1000,$B33,Consolidado!$C$5:$C$1000,"Otros",Consolidado!$S$5:$S$1000,"X",Consolidado!$H$5:$H$1000,IF($D$9="Todos","&gt;0",$D$9))," y "&amp;TEXT(DAY(_xlfn.MAXIFS(Consolidado!$B$5:$B$1000,Consolidado!$E$5:$E$1000,$B33,Consolidado!$C$5:$C$1000,"Otros",Consolidado!$S$5:$S$1000,"X",Consolidado!$H$5:$H$1000,IF($D$9="Todos","&gt;0",$D$9))),"00")&amp;"/"&amp;TEXT(MONTH(_xlfn.MAXIFS(Consolidado!$B$5:$B$1000,Consolidado!$E$5:$E$1000,$B33,Consolidado!$C$5:$C$1000,"Otros",Consolidado!$S$5:$S$1000,"X",Consolidado!$H$5:$H$1000,IF($D$9="Todos","&gt;0",$D$9))),"00")&amp;IF($D$9="Todos","/"&amp;RIGHT(YEAR(_xlfn.MAXIFS(Consolidado!$B$5:$B$1000,Consolidado!$E$5:$E$1000,$B33,Consolidado!$C$5:$C$1000,"Otros",Consolidado!$S$5:$S$1000,"X",Consolidado!$H$5:$H$1000,IF($D$9="Todos","&gt;0",$D$9))),2),""),""),""))</f>
        <v/>
      </c>
      <c r="V33" s="37" t="str">
        <f aca="false">_xlfn.TEXTJOIN(" +"&amp;CHAR(10),TRUE(),IF(SUMIFS(Consolidado!$AD$5:$AD$1000,Consolidado!$E$5:$E$1000,$B33,Consolidado!$C$5:$C$1000,"Auditoría Interna",Consolidado!$T$5:$T$1000,"X",Consolidado!$H$5:$H$1000,IF($D$9="Todos","&gt;0",$D$9))&gt;0,"Interna "&amp;TEXT(DAY(_xlfn.MINIFS(Consolidado!$B$5:$B$1000,Consolidado!$E$5:$E$1000,$B33,Consolidado!$C$5:$C$1000,"Auditoría Interna",Consolidado!$T$5:$T$1000,"X",Consolidado!$H$5:$H$1000,IF($D$9="Todos","&gt;0",$D$9))),"00")&amp;"/"&amp;TEXT(MONTH(_xlfn.MINIFS(Consolidado!$B$5:$B$1000,Consolidado!$E$5:$E$1000,$B33,Consolidado!$C$5:$C$1000,"Auditoría Interna",Consolidado!$T$5:$T$1000,"X",Consolidado!$H$5:$H$1000,IF($D$9="Todos","&gt;0",$D$9))),"00")&amp;IF($D$9="Todos","/"&amp;RIGHT(YEAR(_xlfn.MINIFS(Consolidado!$B$5:$B$1000,Consolidado!$E$5:$E$1000,$B33,Consolidado!$C$5:$C$1000,"Auditoría Interna",Consolidado!$T$5:$T$1000,"X",Consolidado!$H$5:$H$1000,IF($D$9="Todos","&gt;0",$D$9))),2),"")&amp;IF(_xlfn.MAXIFS(Consolidado!$B$5:$B$1000,Consolidado!$E$5:$E$1000,$B33,Consolidado!$C$5:$C$1000,"Auditoría Interna",Consolidado!$T$5:$T$1000,"X",Consolidado!$H$5:$H$1000,IF($D$9="Todos","&gt;0",$D$9))&lt;&gt;_xlfn.MINIFS(Consolidado!$B$5:$B$1000,Consolidado!$E$5:$E$1000,$B33,Consolidado!$C$5:$C$1000,"Auditoría Interna",Consolidado!$T$5:$T$1000,"X",Consolidado!$H$5:$H$1000,IF($D$9="Todos","&gt;0",$D$9))," y "&amp;TEXT(DAY(_xlfn.MAXIFS(Consolidado!$B$5:$B$1000,Consolidado!$E$5:$E$1000,$B33,Consolidado!$C$5:$C$1000,"Auditoría Interna",Consolidado!$T$5:$T$1000,"X",Consolidado!$H$5:$H$1000,IF($D$9="Todos","&gt;0",$D$9))),"00")&amp;"/"&amp;TEXT(MONTH(_xlfn.MAXIFS(Consolidado!$B$5:$B$1000,Consolidado!$E$5:$E$1000,$B33,Consolidado!$C$5:$C$1000,"Auditoría Interna",Consolidado!$T$5:$T$1000,"X",Consolidado!$H$5:$H$1000,IF($D$9="Todos","&gt;0",$D$9))),"00")&amp;IF($D$9="Todos","/"&amp;RIGHT(YEAR(_xlfn.MAXIFS(Consolidado!$B$5:$B$1000,Consolidado!$E$5:$E$1000,$B33,Consolidado!$C$5:$C$1000,"Auditoría Interna",Consolidado!$T$5:$T$1000,"X",Consolidado!$H$5:$H$1000,IF($D$9="Todos","&gt;0",$D$9))),2),""),""),""),IF(SUMIFS(Consolidado!$AD$5:$AD$1000,Consolidado!$E$5:$E$1000,$B33,Consolidado!$C$5:$C$1000,"Auditoría Externa",Consolidado!$T$5:$T$1000,"X",Consolidado!$H$5:$H$1000,IF($D$9="Todos","&gt;0",$D$9))&gt;0,"Externa "&amp;TEXT(DAY(_xlfn.MINIFS(Consolidado!$B$5:$B$1000,Consolidado!$E$5:$E$1000,$B33,Consolidado!$C$5:$C$1000,"Auditoría Externa",Consolidado!$T$5:$T$1000,"X",Consolidado!$H$5:$H$1000,IF($D$9="Todos","&gt;0",$D$9))),"00")&amp;"/"&amp;TEXT(MONTH(_xlfn.MINIFS(Consolidado!$B$5:$B$1000,Consolidado!$E$5:$E$1000,$B33,Consolidado!$C$5:$C$1000,"Auditoría Externa",Consolidado!$T$5:$T$1000,"X",Consolidado!$H$5:$H$1000,IF($D$9="Todos","&gt;0",$D$9))),"00")&amp;IF($D$9="Todos","/"&amp;RIGHT(YEAR(_xlfn.MINIFS(Consolidado!$B$5:$B$1000,Consolidado!$E$5:$E$1000,$B33,Consolidado!$C$5:$C$1000,"Auditoría Externa",Consolidado!$T$5:$T$1000,"X",Consolidado!$H$5:$H$1000,IF($D$9="Todos","&gt;0",$D$9))),2),"")&amp;IF(_xlfn.MAXIFS(Consolidado!$B$5:$B$1000,Consolidado!$E$5:$E$1000,$B33,Consolidado!$C$5:$C$1000,"Auditoría Externa",Consolidado!$T$5:$T$1000,"X",Consolidado!$H$5:$H$1000,IF($D$9="Todos","&gt;0",$D$9))&lt;&gt;_xlfn.MINIFS(Consolidado!$B$5:$B$1000,Consolidado!$E$5:$E$1000,$B33,Consolidado!$C$5:$C$1000,"Auditoría Externa",Consolidado!$T$5:$T$1000,"X",Consolidado!$H$5:$H$1000,IF($D$9="Todos","&gt;0",$D$9))," y "&amp;TEXT(DAY(_xlfn.MAXIFS(Consolidado!$B$5:$B$1000,Consolidado!$E$5:$E$1000,$B33,Consolidado!$C$5:$C$1000,"Auditoría Externa",Consolidado!$T$5:$T$1000,"X",Consolidado!$H$5:$H$1000,IF($D$9="Todos","&gt;0",$D$9))),"00")&amp;"/"&amp;TEXT(MONTH(_xlfn.MAXIFS(Consolidado!$B$5:$B$1000,Consolidado!$E$5:$E$1000,$B33,Consolidado!$C$5:$C$1000,"Auditoría Externa",Consolidado!$T$5:$T$1000,"X",Consolidado!$H$5:$H$1000,IF($D$9="Todos","&gt;0",$D$9))),"00")&amp;IF($D$9="Todos","/"&amp;RIGHT(YEAR(_xlfn.MAXIFS(Consolidado!$B$5:$B$1000,Consolidado!$E$5:$E$1000,$B33,Consolidado!$C$5:$C$1000,"Auditoría Externa",Consolidado!$T$5:$T$1000,"X",Consolidado!$H$5:$H$1000,IF($D$9="Todos","&gt;0",$D$9))),2),""),""),""),IF(SUMIFS(Consolidado!$AD$5:$AD$1000,Consolidado!$E$5:$E$1000,$B33,Consolidado!$C$5:$C$1000,"SSF",Consolidado!$T$5:$T$1000,"X",Consolidado!$H$5:$H$1000,IF($D$9="Todos","&gt;0",$D$9))&gt;0,"SSF "&amp;TEXT(DAY(_xlfn.MINIFS(Consolidado!$B$5:$B$1000,Consolidado!$E$5:$E$1000,$B33,Consolidado!$C$5:$C$1000,"SSF",Consolidado!$T$5:$T$1000,"X",Consolidado!$H$5:$H$1000,IF($D$9="Todos","&gt;0",$D$9))),"00")&amp;"/"&amp;TEXT(MONTH(_xlfn.MINIFS(Consolidado!$B$5:$B$1000,Consolidado!$E$5:$E$1000,$B33,Consolidado!$C$5:$C$1000,"SSF",Consolidado!$T$5:$T$1000,"X",Consolidado!$H$5:$H$1000,IF($D$9="Todos","&gt;0",$D$9))),"00")&amp;IF($D$9="Todos","/"&amp;RIGHT(YEAR(_xlfn.MINIFS(Consolidado!$B$5:$B$1000,Consolidado!$E$5:$E$1000,$B33,Consolidado!$C$5:$C$1000,"SSF",Consolidado!$T$5:$T$1000,"X",Consolidado!$H$5:$H$1000,IF($D$9="Todos","&gt;0",$D$9))),2),"")&amp;IF(_xlfn.MAXIFS(Consolidado!$B$5:$B$1000,Consolidado!$E$5:$E$1000,$B33,Consolidado!$C$5:$C$1000,"SSF",Consolidado!$T$5:$T$1000,"X",Consolidado!$H$5:$H$1000,IF($D$9="Todos","&gt;0",$D$9))&lt;&gt;_xlfn.MINIFS(Consolidado!$B$5:$B$1000,Consolidado!$E$5:$E$1000,$B33,Consolidado!$C$5:$C$1000,"SSF",Consolidado!$T$5:$T$1000,"X",Consolidado!$H$5:$H$1000,IF($D$9="Todos","&gt;0",$D$9))," y "&amp;TEXT(DAY(_xlfn.MAXIFS(Consolidado!$B$5:$B$1000,Consolidado!$E$5:$E$1000,$B33,Consolidado!$C$5:$C$1000,"SSF",Consolidado!$T$5:$T$1000,"X",Consolidado!$H$5:$H$1000,IF($D$9="Todos","&gt;0",$D$9))),"00")&amp;"/"&amp;TEXT(MONTH(_xlfn.MAXIFS(Consolidado!$B$5:$B$1000,Consolidado!$E$5:$E$1000,$B33,Consolidado!$C$5:$C$1000,"SSF",Consolidado!$T$5:$T$1000,"X",Consolidado!$H$5:$H$1000,IF($D$9="Todos","&gt;0",$D$9))),"00")&amp;IF($D$9="Todos","/"&amp;RIGHT(YEAR(_xlfn.MAXIFS(Consolidado!$B$5:$B$1000,Consolidado!$E$5:$E$1000,$B33,Consolidado!$C$5:$C$1000,"SSF",Consolidado!$T$5:$T$1000,"X",Consolidado!$H$5:$H$1000,IF($D$9="Todos","&gt;0",$D$9))),2),""),""),""),IF(SUMIFS(Consolidado!$AD$5:$AD$1000,Consolidado!$E$5:$E$1000,$B33,Consolidado!$C$5:$C$1000,"Comité de Supervisión",Consolidado!$T$5:$T$1000,"X",Consolidado!$H$5:$H$1000,IF($D$9="Todos","&gt;0",$D$9))&gt;0,"Comité Sup. "&amp;TEXT(DAY(_xlfn.MINIFS(Consolidado!$B$5:$B$1000,Consolidado!$E$5:$E$1000,$B33,Consolidado!$C$5:$C$1000,"Comité de Supervisión",Consolidado!$T$5:$T$1000,"X",Consolidado!$H$5:$H$1000,IF($D$9="Todos","&gt;0",$D$9))),"00")&amp;"/"&amp;TEXT(MONTH(_xlfn.MINIFS(Consolidado!$B$5:$B$1000,Consolidado!$E$5:$E$1000,$B33,Consolidado!$C$5:$C$1000,"Comité de Supervisión",Consolidado!$T$5:$T$1000,"X",Consolidado!$H$5:$H$1000,IF($D$9="Todos","&gt;0",$D$9))),"00")&amp;IF($D$9="Todos","/"&amp;RIGHT(YEAR(_xlfn.MINIFS(Consolidado!$B$5:$B$1000,Consolidado!$E$5:$E$1000,$B33,Consolidado!$C$5:$C$1000,"Comité de Supervisión",Consolidado!$T$5:$T$1000,"X",Consolidado!$H$5:$H$1000,IF($D$9="Todos","&gt;0",$D$9))),2),"")&amp;IF(_xlfn.MAXIFS(Consolidado!$B$5:$B$1000,Consolidado!$E$5:$E$1000,$B33,Consolidado!$C$5:$C$1000,"Comité de Supervisión",Consolidado!$T$5:$T$1000,"X",Consolidado!$H$5:$H$1000,IF($D$9="Todos","&gt;0",$D$9))&lt;&gt;_xlfn.MINIFS(Consolidado!$B$5:$B$1000,Consolidado!$E$5:$E$1000,$B33,Consolidado!$C$5:$C$1000,"Comité de Supervisión",Consolidado!$T$5:$T$1000,"X",Consolidado!$H$5:$H$1000,IF($D$9="Todos","&gt;0",$D$9))," y "&amp;TEXT(DAY(_xlfn.MAXIFS(Consolidado!$B$5:$B$1000,Consolidado!$E$5:$E$1000,$B33,Consolidado!$C$5:$C$1000,"Comité de Supervisión",Consolidado!$T$5:$T$1000,"X",Consolidado!$H$5:$H$1000,IF($D$9="Todos","&gt;0",$D$9))),"00")&amp;"/"&amp;TEXT(MONTH(_xlfn.MAXIFS(Consolidado!$B$5:$B$1000,Consolidado!$E$5:$E$1000,$B33,Consolidado!$C$5:$C$1000,"Comité de Supervisión",Consolidado!$T$5:$T$1000,"X",Consolidado!$H$5:$H$1000,IF($D$9="Todos","&gt;0",$D$9))),"00")&amp;IF($D$9="Todos","/"&amp;RIGHT(YEAR(_xlfn.MAXIFS(Consolidado!$B$5:$B$1000,Consolidado!$E$5:$E$1000,$B33,Consolidado!$C$5:$C$1000,"Comité de Supervisión",Consolidado!$T$5:$T$1000,"X",Consolidado!$H$5:$H$1000,IF($D$9="Todos","&gt;0",$D$9))),2),""),""),""),IF(SUMIFS(Consolidado!$AD$5:$AD$1000,Consolidado!$E$5:$E$1000,$B33,Consolidado!$C$5:$C$1000,"Consejo de Administración",Consolidado!$T$5:$T$1000,"X",Consolidado!$H$5:$H$1000,IF($D$9="Todos","&gt;0",$D$9))&gt;0,"Consejo "&amp;TEXT(DAY(_xlfn.MINIFS(Consolidado!$B$5:$B$1000,Consolidado!$E$5:$E$1000,$B33,Consolidado!$C$5:$C$1000,"Consejo de Administración",Consolidado!$T$5:$T$1000,"X",Consolidado!$H$5:$H$1000,IF($D$9="Todos","&gt;0",$D$9))),"00")&amp;"/"&amp;TEXT(MONTH(_xlfn.MINIFS(Consolidado!$B$5:$B$1000,Consolidado!$E$5:$E$1000,$B33,Consolidado!$C$5:$C$1000,"Consejo de Administración",Consolidado!$T$5:$T$1000,"X",Consolidado!$H$5:$H$1000,IF($D$9="Todos","&gt;0",$D$9))),"00")&amp;IF($D$9="Todos","/"&amp;RIGHT(YEAR(_xlfn.MINIFS(Consolidado!$B$5:$B$1000,Consolidado!$E$5:$E$1000,$B33,Consolidado!$C$5:$C$1000,"Consejo de Administración",Consolidado!$T$5:$T$1000,"X",Consolidado!$H$5:$H$1000,IF($D$9="Todos","&gt;0",$D$9))),2),"")&amp;IF(_xlfn.MAXIFS(Consolidado!$B$5:$B$1000,Consolidado!$E$5:$E$1000,$B33,Consolidado!$C$5:$C$1000,"Consejo de Administración",Consolidado!$T$5:$T$1000,"X",Consolidado!$H$5:$H$1000,IF($D$9="Todos","&gt;0",$D$9))&lt;&gt;_xlfn.MINIFS(Consolidado!$B$5:$B$1000,Consolidado!$E$5:$E$1000,$B33,Consolidado!$C$5:$C$1000,"Consejo de Administración",Consolidado!$T$5:$T$1000,"X",Consolidado!$H$5:$H$1000,IF($D$9="Todos","&gt;0",$D$9))," y "&amp;TEXT(DAY(_xlfn.MAXIFS(Consolidado!$B$5:$B$1000,Consolidado!$E$5:$E$1000,$B33,Consolidado!$C$5:$C$1000,"Consejo de Administración",Consolidado!$T$5:$T$1000,"X",Consolidado!$H$5:$H$1000,IF($D$9="Todos","&gt;0",$D$9))),"00")&amp;"/"&amp;TEXT(MONTH(_xlfn.MAXIFS(Consolidado!$B$5:$B$1000,Consolidado!$E$5:$E$1000,$B33,Consolidado!$C$5:$C$1000,"Consejo de Administración",Consolidado!$T$5:$T$1000,"X",Consolidado!$H$5:$H$1000,IF($D$9="Todos","&gt;0",$D$9))),"00")&amp;IF($D$9="Todos","/"&amp;RIGHT(YEAR(_xlfn.MAXIFS(Consolidado!$B$5:$B$1000,Consolidado!$E$5:$E$1000,$B33,Consolidado!$C$5:$C$1000,"Consejo de Administración",Consolidado!$T$5:$T$1000,"X",Consolidado!$H$5:$H$1000,IF($D$9="Todos","&gt;0",$D$9))),2),""),""),""),IF(SUMIFS(Consolidado!$AD$5:$AD$1000,Consolidado!$E$5:$E$1000,$B33,Consolidado!$C$5:$C$1000,"Otros",Consolidado!$T$5:$T$1000,"X",Consolidado!$H$5:$H$1000,IF($D$9="Todos","&gt;0",$D$9))&gt;0,"Otros "&amp;TEXT(DAY(_xlfn.MINIFS(Consolidado!$B$5:$B$1000,Consolidado!$E$5:$E$1000,$B33,Consolidado!$C$5:$C$1000,"Otros",Consolidado!$T$5:$T$1000,"X",Consolidado!$H$5:$H$1000,IF($D$9="Todos","&gt;0",$D$9))),"00")&amp;"/"&amp;TEXT(MONTH(_xlfn.MINIFS(Consolidado!$B$5:$B$1000,Consolidado!$E$5:$E$1000,$B33,Consolidado!$C$5:$C$1000,"Otros",Consolidado!$T$5:$T$1000,"X",Consolidado!$H$5:$H$1000,IF($D$9="Todos","&gt;0",$D$9))),"00")&amp;IF($D$9="Todos","/"&amp;RIGHT(YEAR(_xlfn.MINIFS(Consolidado!$B$5:$B$1000,Consolidado!$E$5:$E$1000,$B33,Consolidado!$C$5:$C$1000,"Otros",Consolidado!$T$5:$T$1000,"X",Consolidado!$H$5:$H$1000,IF($D$9="Todos","&gt;0",$D$9))),2),"")&amp;IF(_xlfn.MAXIFS(Consolidado!$B$5:$B$1000,Consolidado!$E$5:$E$1000,$B33,Consolidado!$C$5:$C$1000,"Otros",Consolidado!$T$5:$T$1000,"X",Consolidado!$H$5:$H$1000,IF($D$9="Todos","&gt;0",$D$9))&lt;&gt;_xlfn.MINIFS(Consolidado!$B$5:$B$1000,Consolidado!$E$5:$E$1000,$B33,Consolidado!$C$5:$C$1000,"Otros",Consolidado!$T$5:$T$1000,"X",Consolidado!$H$5:$H$1000,IF($D$9="Todos","&gt;0",$D$9))," y "&amp;TEXT(DAY(_xlfn.MAXIFS(Consolidado!$B$5:$B$1000,Consolidado!$E$5:$E$1000,$B33,Consolidado!$C$5:$C$1000,"Otros",Consolidado!$T$5:$T$1000,"X",Consolidado!$H$5:$H$1000,IF($D$9="Todos","&gt;0",$D$9))),"00")&amp;"/"&amp;TEXT(MONTH(_xlfn.MAXIFS(Consolidado!$B$5:$B$1000,Consolidado!$E$5:$E$1000,$B33,Consolidado!$C$5:$C$1000,"Otros",Consolidado!$T$5:$T$1000,"X",Consolidado!$H$5:$H$1000,IF($D$9="Todos","&gt;0",$D$9))),"00")&amp;IF($D$9="Todos","/"&amp;RIGHT(YEAR(_xlfn.MAXIFS(Consolidado!$B$5:$B$1000,Consolidado!$E$5:$E$1000,$B33,Consolidado!$C$5:$C$1000,"Otros",Consolidado!$T$5:$T$1000,"X",Consolidado!$H$5:$H$1000,IF($D$9="Todos","&gt;0",$D$9))),2),""),""),""))</f>
        <v/>
      </c>
      <c r="AD33" s="38" t="str">
        <f aca="false">Catálogos!C13</f>
        <v>Remisiones a SSF / central de riesgos</v>
      </c>
      <c r="AE33" s="38" t="str">
        <f aca="false">Catálogos!D13</f>
        <v>NCB-022</v>
      </c>
      <c r="AF33" s="38" t="n">
        <f aca="false">IF(AD33="",0,IF($D$9="Todos",SUMIFS(Consolidado!$AD$5:$AD$1000,Consolidado!$E$5:$E$1000,AD33,Consolidado!$C$5:$C$1000,"Auditoría Interna"),SUMIFS(Consolidado!$AD$5:$AD$1000,Consolidado!$E$5:$E$1000,AD33,Consolidado!$C$5:$C$1000,"Auditoría Interna",Consolidado!$H$5:$H$1000,$D$9)))</f>
        <v>1</v>
      </c>
      <c r="AG33" s="38" t="n">
        <f aca="false">IF(AD33="",0,IF($D$9="Todos",SUMIFS(Consolidado!$AD$5:$AD$1000,Consolidado!$E$5:$E$1000,AD33,Consolidado!$C$5:$C$1000,"Auditoría Externa"),SUMIFS(Consolidado!$AD$5:$AD$1000,Consolidado!$E$5:$E$1000,AD33,Consolidado!$C$5:$C$1000,"Auditoría Externa",Consolidado!$H$5:$H$1000,$D$9)))</f>
        <v>1</v>
      </c>
      <c r="AH33" s="38" t="n">
        <f aca="false">IF(AD33="",0,IF($D$9="Todos",SUMIFS(Consolidado!$AD$5:$AD$1000,Consolidado!$E$5:$E$1000,AD33,Consolidado!$C$5:$C$1000,"SSF"),SUMIFS(Consolidado!$AD$5:$AD$1000,Consolidado!$E$5:$E$1000,AD33,Consolidado!$C$5:$C$1000,"SSF",Consolidado!$H$5:$H$1000,$D$9)))</f>
        <v>0</v>
      </c>
      <c r="AI33" s="38" t="n">
        <f aca="false">IF(AD33="",0,IF($D$9="Todos",SUMIFS(Consolidado!$AD$5:$AD$1000,Consolidado!$E$5:$E$1000,AD33),SUMIFS(Consolidado!$AD$5:$AD$1000,Consolidado!$E$5:$E$1000,AD33,Consolidado!$H$5:$H$1000,$D$9))-SUM(AF33:AH33))</f>
        <v>0</v>
      </c>
      <c r="AJ33" s="38" t="n">
        <f aca="false">SUM(AF33:AI33)</f>
        <v>2</v>
      </c>
      <c r="AK33" s="38" t="n">
        <f aca="false">(AF33&gt;0)+(AG33&gt;0)+(AH33&gt;0)+(IF($D$9="Todos",SUMIFS(Consolidado!$AD$5:$AD$1000,Consolidado!$E$5:$E$1000,AD33,Consolidado!$C$5:$C$1000,"Comité de Supervisión"),SUMIFS(Consolidado!$AD$5:$AD$1000,Consolidado!$E$5:$E$1000,AD33,Consolidado!$C$5:$C$1000,"Comité de Supervisión",Consolidado!$H$5:$H$1000,$D$9))&gt;0)+(IF($D$9="Todos",SUMIFS(Consolidado!$AD$5:$AD$1000,Consolidado!$E$5:$E$1000,AD33,Consolidado!$C$5:$C$1000,"Consejo de Administración"),SUMIFS(Consolidado!$AD$5:$AD$1000,Consolidado!$E$5:$E$1000,AD33,Consolidado!$C$5:$C$1000,"Consejo de Administración",Consolidado!$H$5:$H$1000,$D$9))&gt;0)+(IF($D$9="Todos",SUMIFS(Consolidado!$AD$5:$AD$1000,Consolidado!$E$5:$E$1000,AD33,Consolidado!$C$5:$C$1000,"Otros"),SUMIFS(Consolidado!$AD$5:$AD$1000,Consolidado!$E$5:$E$1000,AD33,Consolidado!$C$5:$C$1000,"Otros",Consolidado!$H$5:$H$1000,$D$9))&gt;0)</f>
        <v>2</v>
      </c>
      <c r="AL33" s="38" t="n">
        <f aca="false">IF(AD33="",-1,AJ33*10000+AK33*100-ROW()/1000)</f>
        <v>20199.967</v>
      </c>
      <c r="AM33" s="38" t="str">
        <f aca="false" t="array" ref="AM33:AM33">_xlfn.TEXTJOIN(", ",TRUE(),IF((Consolidado!$E$5:$E$1000=AD33)*((($D$9="Todos")+(Consolidado!$H$5:$H$1000=$D$9))&gt;0),Consolidado!$AE$5:$AE$1000,""))</f>
        <v>Interna – 6 de Mayo 2026, Externa – 6 de Octubre 2026</v>
      </c>
      <c r="AN33" s="38" t="str">
        <f aca="false" t="array" ref="AN33:AN33">_xlfn.TEXTJOIN(", ",TRUE(),IF(Consolidado!$E$5:$E$1000=AD33,Consolidado!$AE$5:$AE$1000,""))</f>
        <v>Interna – 6 de Mayo 2026, Externa – 6 de Octubre 2026</v>
      </c>
    </row>
    <row r="34" customFormat="false" ht="39.75" hidden="false" customHeight="true" outlineLevel="0" collapsed="false">
      <c r="A34" s="31" t="n">
        <v>13</v>
      </c>
      <c r="B34" s="32" t="str">
        <f aca="false">INDEX($AD$22:$AD$51,MATCH(LARGE($AL$22:$AL$51,13),$AL$22:$AL$51,0))</f>
        <v>Concentración crediticia</v>
      </c>
      <c r="C34" s="33" t="str">
        <f aca="false">INDEX($AE$22:$AE$51,MATCH(LARGE($AL$22:$AL$51,13),$AL$22:$AL$51,0))</f>
        <v>NPB4-49</v>
      </c>
      <c r="D34" s="34" t="n">
        <f aca="false">INDEX($AF$22:$AF$51,MATCH(LARGE($AL$22:$AL$51,13),$AL$22:$AL$51,0))</f>
        <v>0</v>
      </c>
      <c r="E34" s="34" t="n">
        <f aca="false">INDEX($AG$22:$AG$51,MATCH(LARGE($AL$22:$AL$51,13),$AL$22:$AL$51,0))</f>
        <v>1</v>
      </c>
      <c r="F34" s="34" t="n">
        <f aca="false">INDEX($AH$22:$AH$51,MATCH(LARGE($AL$22:$AL$51,13),$AL$22:$AL$51,0))</f>
        <v>0</v>
      </c>
      <c r="G34" s="34" t="n">
        <f aca="false">INDEX($AI$22:$AI$51,MATCH(LARGE($AL$22:$AL$51,13),$AL$22:$AL$51,0))</f>
        <v>0</v>
      </c>
      <c r="H34" s="35" t="n">
        <f aca="false">INDEX($AJ$22:$AJ$51,MATCH(LARGE($AL$22:$AL$51,13),$AL$22:$AL$51,0))</f>
        <v>1</v>
      </c>
      <c r="I34" s="36" t="str">
        <f aca="false">IF(INDEX($AK$22:$AK$51,MATCH(LARGE($AL$22:$AL$51,13),$AL$22:$AL$51,0))&gt;=2,"SÍ ("&amp;INDEX($AK$22:$AK$51,MATCH(LARGE($AL$22:$AL$51,13),$AL$22:$AL$51,0))&amp;" entidades)","No")</f>
        <v>No</v>
      </c>
      <c r="J34" s="13" t="str">
        <f aca="false">IF(INDEX($AJ$22:$AJ$51,MATCH(LARGE($AL$22:$AL$51,13),$AL$22:$AL$51,0))&gt;0,INDEX($AM$22:$AM$51,MATCH(LARGE($AL$22:$AL$51,13),$AL$22:$AL$51,0)),IF(INDEX($AN$22:$AN$51,MATCH(LARGE($AL$22:$AL$51,13),$AL$22:$AL$51,0))="","Nunca lo han pedido","No lo pidieron en "&amp;$D$9&amp;". Lo pidieron: "&amp;INDEX($AN$22:$AN$51,MATCH(LARGE($AL$22:$AL$51,13),$AL$22:$AL$51,0))))</f>
        <v>Externa – 6 de Octubre 2026</v>
      </c>
      <c r="K34" s="37" t="str">
        <f aca="false">_xlfn.TEXTJOIN(" +"&amp;CHAR(10),TRUE(),IF(SUMIFS(Consolidado!$AD$5:$AD$1000,Consolidado!$E$5:$E$1000,$B34,Consolidado!$C$5:$C$1000,"Auditoría Interna",Consolidado!$I$5:$I$1000,"X",Consolidado!$H$5:$H$1000,IF($D$9="Todos","&gt;0",$D$9))&gt;0,"Interna "&amp;TEXT(DAY(_xlfn.MINIFS(Consolidado!$B$5:$B$1000,Consolidado!$E$5:$E$1000,$B34,Consolidado!$C$5:$C$1000,"Auditoría Interna",Consolidado!$I$5:$I$1000,"X",Consolidado!$H$5:$H$1000,IF($D$9="Todos","&gt;0",$D$9))),"00")&amp;"/"&amp;TEXT(MONTH(_xlfn.MINIFS(Consolidado!$B$5:$B$1000,Consolidado!$E$5:$E$1000,$B34,Consolidado!$C$5:$C$1000,"Auditoría Interna",Consolidado!$I$5:$I$1000,"X",Consolidado!$H$5:$H$1000,IF($D$9="Todos","&gt;0",$D$9))),"00")&amp;IF($D$9="Todos","/"&amp;RIGHT(YEAR(_xlfn.MINIFS(Consolidado!$B$5:$B$1000,Consolidado!$E$5:$E$1000,$B34,Consolidado!$C$5:$C$1000,"Auditoría Interna",Consolidado!$I$5:$I$1000,"X",Consolidado!$H$5:$H$1000,IF($D$9="Todos","&gt;0",$D$9))),2),"")&amp;IF(_xlfn.MAXIFS(Consolidado!$B$5:$B$1000,Consolidado!$E$5:$E$1000,$B34,Consolidado!$C$5:$C$1000,"Auditoría Interna",Consolidado!$I$5:$I$1000,"X",Consolidado!$H$5:$H$1000,IF($D$9="Todos","&gt;0",$D$9))&lt;&gt;_xlfn.MINIFS(Consolidado!$B$5:$B$1000,Consolidado!$E$5:$E$1000,$B34,Consolidado!$C$5:$C$1000,"Auditoría Interna",Consolidado!$I$5:$I$1000,"X",Consolidado!$H$5:$H$1000,IF($D$9="Todos","&gt;0",$D$9))," y "&amp;TEXT(DAY(_xlfn.MAXIFS(Consolidado!$B$5:$B$1000,Consolidado!$E$5:$E$1000,$B34,Consolidado!$C$5:$C$1000,"Auditoría Interna",Consolidado!$I$5:$I$1000,"X",Consolidado!$H$5:$H$1000,IF($D$9="Todos","&gt;0",$D$9))),"00")&amp;"/"&amp;TEXT(MONTH(_xlfn.MAXIFS(Consolidado!$B$5:$B$1000,Consolidado!$E$5:$E$1000,$B34,Consolidado!$C$5:$C$1000,"Auditoría Interna",Consolidado!$I$5:$I$1000,"X",Consolidado!$H$5:$H$1000,IF($D$9="Todos","&gt;0",$D$9))),"00")&amp;IF($D$9="Todos","/"&amp;RIGHT(YEAR(_xlfn.MAXIFS(Consolidado!$B$5:$B$1000,Consolidado!$E$5:$E$1000,$B34,Consolidado!$C$5:$C$1000,"Auditoría Interna",Consolidado!$I$5:$I$1000,"X",Consolidado!$H$5:$H$1000,IF($D$9="Todos","&gt;0",$D$9))),2),""),""),""),IF(SUMIFS(Consolidado!$AD$5:$AD$1000,Consolidado!$E$5:$E$1000,$B34,Consolidado!$C$5:$C$1000,"Auditoría Externa",Consolidado!$I$5:$I$1000,"X",Consolidado!$H$5:$H$1000,IF($D$9="Todos","&gt;0",$D$9))&gt;0,"Externa "&amp;TEXT(DAY(_xlfn.MINIFS(Consolidado!$B$5:$B$1000,Consolidado!$E$5:$E$1000,$B34,Consolidado!$C$5:$C$1000,"Auditoría Externa",Consolidado!$I$5:$I$1000,"X",Consolidado!$H$5:$H$1000,IF($D$9="Todos","&gt;0",$D$9))),"00")&amp;"/"&amp;TEXT(MONTH(_xlfn.MINIFS(Consolidado!$B$5:$B$1000,Consolidado!$E$5:$E$1000,$B34,Consolidado!$C$5:$C$1000,"Auditoría Externa",Consolidado!$I$5:$I$1000,"X",Consolidado!$H$5:$H$1000,IF($D$9="Todos","&gt;0",$D$9))),"00")&amp;IF($D$9="Todos","/"&amp;RIGHT(YEAR(_xlfn.MINIFS(Consolidado!$B$5:$B$1000,Consolidado!$E$5:$E$1000,$B34,Consolidado!$C$5:$C$1000,"Auditoría Externa",Consolidado!$I$5:$I$1000,"X",Consolidado!$H$5:$H$1000,IF($D$9="Todos","&gt;0",$D$9))),2),"")&amp;IF(_xlfn.MAXIFS(Consolidado!$B$5:$B$1000,Consolidado!$E$5:$E$1000,$B34,Consolidado!$C$5:$C$1000,"Auditoría Externa",Consolidado!$I$5:$I$1000,"X",Consolidado!$H$5:$H$1000,IF($D$9="Todos","&gt;0",$D$9))&lt;&gt;_xlfn.MINIFS(Consolidado!$B$5:$B$1000,Consolidado!$E$5:$E$1000,$B34,Consolidado!$C$5:$C$1000,"Auditoría Externa",Consolidado!$I$5:$I$1000,"X",Consolidado!$H$5:$H$1000,IF($D$9="Todos","&gt;0",$D$9))," y "&amp;TEXT(DAY(_xlfn.MAXIFS(Consolidado!$B$5:$B$1000,Consolidado!$E$5:$E$1000,$B34,Consolidado!$C$5:$C$1000,"Auditoría Externa",Consolidado!$I$5:$I$1000,"X",Consolidado!$H$5:$H$1000,IF($D$9="Todos","&gt;0",$D$9))),"00")&amp;"/"&amp;TEXT(MONTH(_xlfn.MAXIFS(Consolidado!$B$5:$B$1000,Consolidado!$E$5:$E$1000,$B34,Consolidado!$C$5:$C$1000,"Auditoría Externa",Consolidado!$I$5:$I$1000,"X",Consolidado!$H$5:$H$1000,IF($D$9="Todos","&gt;0",$D$9))),"00")&amp;IF($D$9="Todos","/"&amp;RIGHT(YEAR(_xlfn.MAXIFS(Consolidado!$B$5:$B$1000,Consolidado!$E$5:$E$1000,$B34,Consolidado!$C$5:$C$1000,"Auditoría Externa",Consolidado!$I$5:$I$1000,"X",Consolidado!$H$5:$H$1000,IF($D$9="Todos","&gt;0",$D$9))),2),""),""),""),IF(SUMIFS(Consolidado!$AD$5:$AD$1000,Consolidado!$E$5:$E$1000,$B34,Consolidado!$C$5:$C$1000,"SSF",Consolidado!$I$5:$I$1000,"X",Consolidado!$H$5:$H$1000,IF($D$9="Todos","&gt;0",$D$9))&gt;0,"SSF "&amp;TEXT(DAY(_xlfn.MINIFS(Consolidado!$B$5:$B$1000,Consolidado!$E$5:$E$1000,$B34,Consolidado!$C$5:$C$1000,"SSF",Consolidado!$I$5:$I$1000,"X",Consolidado!$H$5:$H$1000,IF($D$9="Todos","&gt;0",$D$9))),"00")&amp;"/"&amp;TEXT(MONTH(_xlfn.MINIFS(Consolidado!$B$5:$B$1000,Consolidado!$E$5:$E$1000,$B34,Consolidado!$C$5:$C$1000,"SSF",Consolidado!$I$5:$I$1000,"X",Consolidado!$H$5:$H$1000,IF($D$9="Todos","&gt;0",$D$9))),"00")&amp;IF($D$9="Todos","/"&amp;RIGHT(YEAR(_xlfn.MINIFS(Consolidado!$B$5:$B$1000,Consolidado!$E$5:$E$1000,$B34,Consolidado!$C$5:$C$1000,"SSF",Consolidado!$I$5:$I$1000,"X",Consolidado!$H$5:$H$1000,IF($D$9="Todos","&gt;0",$D$9))),2),"")&amp;IF(_xlfn.MAXIFS(Consolidado!$B$5:$B$1000,Consolidado!$E$5:$E$1000,$B34,Consolidado!$C$5:$C$1000,"SSF",Consolidado!$I$5:$I$1000,"X",Consolidado!$H$5:$H$1000,IF($D$9="Todos","&gt;0",$D$9))&lt;&gt;_xlfn.MINIFS(Consolidado!$B$5:$B$1000,Consolidado!$E$5:$E$1000,$B34,Consolidado!$C$5:$C$1000,"SSF",Consolidado!$I$5:$I$1000,"X",Consolidado!$H$5:$H$1000,IF($D$9="Todos","&gt;0",$D$9))," y "&amp;TEXT(DAY(_xlfn.MAXIFS(Consolidado!$B$5:$B$1000,Consolidado!$E$5:$E$1000,$B34,Consolidado!$C$5:$C$1000,"SSF",Consolidado!$I$5:$I$1000,"X",Consolidado!$H$5:$H$1000,IF($D$9="Todos","&gt;0",$D$9))),"00")&amp;"/"&amp;TEXT(MONTH(_xlfn.MAXIFS(Consolidado!$B$5:$B$1000,Consolidado!$E$5:$E$1000,$B34,Consolidado!$C$5:$C$1000,"SSF",Consolidado!$I$5:$I$1000,"X",Consolidado!$H$5:$H$1000,IF($D$9="Todos","&gt;0",$D$9))),"00")&amp;IF($D$9="Todos","/"&amp;RIGHT(YEAR(_xlfn.MAXIFS(Consolidado!$B$5:$B$1000,Consolidado!$E$5:$E$1000,$B34,Consolidado!$C$5:$C$1000,"SSF",Consolidado!$I$5:$I$1000,"X",Consolidado!$H$5:$H$1000,IF($D$9="Todos","&gt;0",$D$9))),2),""),""),""),IF(SUMIFS(Consolidado!$AD$5:$AD$1000,Consolidado!$E$5:$E$1000,$B34,Consolidado!$C$5:$C$1000,"Comité de Supervisión",Consolidado!$I$5:$I$1000,"X",Consolidado!$H$5:$H$1000,IF($D$9="Todos","&gt;0",$D$9))&gt;0,"Comité Sup. "&amp;TEXT(DAY(_xlfn.MINIFS(Consolidado!$B$5:$B$1000,Consolidado!$E$5:$E$1000,$B34,Consolidado!$C$5:$C$1000,"Comité de Supervisión",Consolidado!$I$5:$I$1000,"X",Consolidado!$H$5:$H$1000,IF($D$9="Todos","&gt;0",$D$9))),"00")&amp;"/"&amp;TEXT(MONTH(_xlfn.MINIFS(Consolidado!$B$5:$B$1000,Consolidado!$E$5:$E$1000,$B34,Consolidado!$C$5:$C$1000,"Comité de Supervisión",Consolidado!$I$5:$I$1000,"X",Consolidado!$H$5:$H$1000,IF($D$9="Todos","&gt;0",$D$9))),"00")&amp;IF($D$9="Todos","/"&amp;RIGHT(YEAR(_xlfn.MINIFS(Consolidado!$B$5:$B$1000,Consolidado!$E$5:$E$1000,$B34,Consolidado!$C$5:$C$1000,"Comité de Supervisión",Consolidado!$I$5:$I$1000,"X",Consolidado!$H$5:$H$1000,IF($D$9="Todos","&gt;0",$D$9))),2),"")&amp;IF(_xlfn.MAXIFS(Consolidado!$B$5:$B$1000,Consolidado!$E$5:$E$1000,$B34,Consolidado!$C$5:$C$1000,"Comité de Supervisión",Consolidado!$I$5:$I$1000,"X",Consolidado!$H$5:$H$1000,IF($D$9="Todos","&gt;0",$D$9))&lt;&gt;_xlfn.MINIFS(Consolidado!$B$5:$B$1000,Consolidado!$E$5:$E$1000,$B34,Consolidado!$C$5:$C$1000,"Comité de Supervisión",Consolidado!$I$5:$I$1000,"X",Consolidado!$H$5:$H$1000,IF($D$9="Todos","&gt;0",$D$9))," y "&amp;TEXT(DAY(_xlfn.MAXIFS(Consolidado!$B$5:$B$1000,Consolidado!$E$5:$E$1000,$B34,Consolidado!$C$5:$C$1000,"Comité de Supervisión",Consolidado!$I$5:$I$1000,"X",Consolidado!$H$5:$H$1000,IF($D$9="Todos","&gt;0",$D$9))),"00")&amp;"/"&amp;TEXT(MONTH(_xlfn.MAXIFS(Consolidado!$B$5:$B$1000,Consolidado!$E$5:$E$1000,$B34,Consolidado!$C$5:$C$1000,"Comité de Supervisión",Consolidado!$I$5:$I$1000,"X",Consolidado!$H$5:$H$1000,IF($D$9="Todos","&gt;0",$D$9))),"00")&amp;IF($D$9="Todos","/"&amp;RIGHT(YEAR(_xlfn.MAXIFS(Consolidado!$B$5:$B$1000,Consolidado!$E$5:$E$1000,$B34,Consolidado!$C$5:$C$1000,"Comité de Supervisión",Consolidado!$I$5:$I$1000,"X",Consolidado!$H$5:$H$1000,IF($D$9="Todos","&gt;0",$D$9))),2),""),""),""),IF(SUMIFS(Consolidado!$AD$5:$AD$1000,Consolidado!$E$5:$E$1000,$B34,Consolidado!$C$5:$C$1000,"Consejo de Administración",Consolidado!$I$5:$I$1000,"X",Consolidado!$H$5:$H$1000,IF($D$9="Todos","&gt;0",$D$9))&gt;0,"Consejo "&amp;TEXT(DAY(_xlfn.MINIFS(Consolidado!$B$5:$B$1000,Consolidado!$E$5:$E$1000,$B34,Consolidado!$C$5:$C$1000,"Consejo de Administración",Consolidado!$I$5:$I$1000,"X",Consolidado!$H$5:$H$1000,IF($D$9="Todos","&gt;0",$D$9))),"00")&amp;"/"&amp;TEXT(MONTH(_xlfn.MINIFS(Consolidado!$B$5:$B$1000,Consolidado!$E$5:$E$1000,$B34,Consolidado!$C$5:$C$1000,"Consejo de Administración",Consolidado!$I$5:$I$1000,"X",Consolidado!$H$5:$H$1000,IF($D$9="Todos","&gt;0",$D$9))),"00")&amp;IF($D$9="Todos","/"&amp;RIGHT(YEAR(_xlfn.MINIFS(Consolidado!$B$5:$B$1000,Consolidado!$E$5:$E$1000,$B34,Consolidado!$C$5:$C$1000,"Consejo de Administración",Consolidado!$I$5:$I$1000,"X",Consolidado!$H$5:$H$1000,IF($D$9="Todos","&gt;0",$D$9))),2),"")&amp;IF(_xlfn.MAXIFS(Consolidado!$B$5:$B$1000,Consolidado!$E$5:$E$1000,$B34,Consolidado!$C$5:$C$1000,"Consejo de Administración",Consolidado!$I$5:$I$1000,"X",Consolidado!$H$5:$H$1000,IF($D$9="Todos","&gt;0",$D$9))&lt;&gt;_xlfn.MINIFS(Consolidado!$B$5:$B$1000,Consolidado!$E$5:$E$1000,$B34,Consolidado!$C$5:$C$1000,"Consejo de Administración",Consolidado!$I$5:$I$1000,"X",Consolidado!$H$5:$H$1000,IF($D$9="Todos","&gt;0",$D$9))," y "&amp;TEXT(DAY(_xlfn.MAXIFS(Consolidado!$B$5:$B$1000,Consolidado!$E$5:$E$1000,$B34,Consolidado!$C$5:$C$1000,"Consejo de Administración",Consolidado!$I$5:$I$1000,"X",Consolidado!$H$5:$H$1000,IF($D$9="Todos","&gt;0",$D$9))),"00")&amp;"/"&amp;TEXT(MONTH(_xlfn.MAXIFS(Consolidado!$B$5:$B$1000,Consolidado!$E$5:$E$1000,$B34,Consolidado!$C$5:$C$1000,"Consejo de Administración",Consolidado!$I$5:$I$1000,"X",Consolidado!$H$5:$H$1000,IF($D$9="Todos","&gt;0",$D$9))),"00")&amp;IF($D$9="Todos","/"&amp;RIGHT(YEAR(_xlfn.MAXIFS(Consolidado!$B$5:$B$1000,Consolidado!$E$5:$E$1000,$B34,Consolidado!$C$5:$C$1000,"Consejo de Administración",Consolidado!$I$5:$I$1000,"X",Consolidado!$H$5:$H$1000,IF($D$9="Todos","&gt;0",$D$9))),2),""),""),""),IF(SUMIFS(Consolidado!$AD$5:$AD$1000,Consolidado!$E$5:$E$1000,$B34,Consolidado!$C$5:$C$1000,"Otros",Consolidado!$I$5:$I$1000,"X",Consolidado!$H$5:$H$1000,IF($D$9="Todos","&gt;0",$D$9))&gt;0,"Otros "&amp;TEXT(DAY(_xlfn.MINIFS(Consolidado!$B$5:$B$1000,Consolidado!$E$5:$E$1000,$B34,Consolidado!$C$5:$C$1000,"Otros",Consolidado!$I$5:$I$1000,"X",Consolidado!$H$5:$H$1000,IF($D$9="Todos","&gt;0",$D$9))),"00")&amp;"/"&amp;TEXT(MONTH(_xlfn.MINIFS(Consolidado!$B$5:$B$1000,Consolidado!$E$5:$E$1000,$B34,Consolidado!$C$5:$C$1000,"Otros",Consolidado!$I$5:$I$1000,"X",Consolidado!$H$5:$H$1000,IF($D$9="Todos","&gt;0",$D$9))),"00")&amp;IF($D$9="Todos","/"&amp;RIGHT(YEAR(_xlfn.MINIFS(Consolidado!$B$5:$B$1000,Consolidado!$E$5:$E$1000,$B34,Consolidado!$C$5:$C$1000,"Otros",Consolidado!$I$5:$I$1000,"X",Consolidado!$H$5:$H$1000,IF($D$9="Todos","&gt;0",$D$9))),2),"")&amp;IF(_xlfn.MAXIFS(Consolidado!$B$5:$B$1000,Consolidado!$E$5:$E$1000,$B34,Consolidado!$C$5:$C$1000,"Otros",Consolidado!$I$5:$I$1000,"X",Consolidado!$H$5:$H$1000,IF($D$9="Todos","&gt;0",$D$9))&lt;&gt;_xlfn.MINIFS(Consolidado!$B$5:$B$1000,Consolidado!$E$5:$E$1000,$B34,Consolidado!$C$5:$C$1000,"Otros",Consolidado!$I$5:$I$1000,"X",Consolidado!$H$5:$H$1000,IF($D$9="Todos","&gt;0",$D$9))," y "&amp;TEXT(DAY(_xlfn.MAXIFS(Consolidado!$B$5:$B$1000,Consolidado!$E$5:$E$1000,$B34,Consolidado!$C$5:$C$1000,"Otros",Consolidado!$I$5:$I$1000,"X",Consolidado!$H$5:$H$1000,IF($D$9="Todos","&gt;0",$D$9))),"00")&amp;"/"&amp;TEXT(MONTH(_xlfn.MAXIFS(Consolidado!$B$5:$B$1000,Consolidado!$E$5:$E$1000,$B34,Consolidado!$C$5:$C$1000,"Otros",Consolidado!$I$5:$I$1000,"X",Consolidado!$H$5:$H$1000,IF($D$9="Todos","&gt;0",$D$9))),"00")&amp;IF($D$9="Todos","/"&amp;RIGHT(YEAR(_xlfn.MAXIFS(Consolidado!$B$5:$B$1000,Consolidado!$E$5:$E$1000,$B34,Consolidado!$C$5:$C$1000,"Otros",Consolidado!$I$5:$I$1000,"X",Consolidado!$H$5:$H$1000,IF($D$9="Todos","&gt;0",$D$9))),2),""),""),""))</f>
        <v/>
      </c>
      <c r="L34" s="37" t="str">
        <f aca="false">_xlfn.TEXTJOIN(" +"&amp;CHAR(10),TRUE(),IF(SUMIFS(Consolidado!$AD$5:$AD$1000,Consolidado!$E$5:$E$1000,$B34,Consolidado!$C$5:$C$1000,"Auditoría Interna",Consolidado!$J$5:$J$1000,"X",Consolidado!$H$5:$H$1000,IF($D$9="Todos","&gt;0",$D$9))&gt;0,"Interna "&amp;TEXT(DAY(_xlfn.MINIFS(Consolidado!$B$5:$B$1000,Consolidado!$E$5:$E$1000,$B34,Consolidado!$C$5:$C$1000,"Auditoría Interna",Consolidado!$J$5:$J$1000,"X",Consolidado!$H$5:$H$1000,IF($D$9="Todos","&gt;0",$D$9))),"00")&amp;"/"&amp;TEXT(MONTH(_xlfn.MINIFS(Consolidado!$B$5:$B$1000,Consolidado!$E$5:$E$1000,$B34,Consolidado!$C$5:$C$1000,"Auditoría Interna",Consolidado!$J$5:$J$1000,"X",Consolidado!$H$5:$H$1000,IF($D$9="Todos","&gt;0",$D$9))),"00")&amp;IF($D$9="Todos","/"&amp;RIGHT(YEAR(_xlfn.MINIFS(Consolidado!$B$5:$B$1000,Consolidado!$E$5:$E$1000,$B34,Consolidado!$C$5:$C$1000,"Auditoría Interna",Consolidado!$J$5:$J$1000,"X",Consolidado!$H$5:$H$1000,IF($D$9="Todos","&gt;0",$D$9))),2),"")&amp;IF(_xlfn.MAXIFS(Consolidado!$B$5:$B$1000,Consolidado!$E$5:$E$1000,$B34,Consolidado!$C$5:$C$1000,"Auditoría Interna",Consolidado!$J$5:$J$1000,"X",Consolidado!$H$5:$H$1000,IF($D$9="Todos","&gt;0",$D$9))&lt;&gt;_xlfn.MINIFS(Consolidado!$B$5:$B$1000,Consolidado!$E$5:$E$1000,$B34,Consolidado!$C$5:$C$1000,"Auditoría Interna",Consolidado!$J$5:$J$1000,"X",Consolidado!$H$5:$H$1000,IF($D$9="Todos","&gt;0",$D$9))," y "&amp;TEXT(DAY(_xlfn.MAXIFS(Consolidado!$B$5:$B$1000,Consolidado!$E$5:$E$1000,$B34,Consolidado!$C$5:$C$1000,"Auditoría Interna",Consolidado!$J$5:$J$1000,"X",Consolidado!$H$5:$H$1000,IF($D$9="Todos","&gt;0",$D$9))),"00")&amp;"/"&amp;TEXT(MONTH(_xlfn.MAXIFS(Consolidado!$B$5:$B$1000,Consolidado!$E$5:$E$1000,$B34,Consolidado!$C$5:$C$1000,"Auditoría Interna",Consolidado!$J$5:$J$1000,"X",Consolidado!$H$5:$H$1000,IF($D$9="Todos","&gt;0",$D$9))),"00")&amp;IF($D$9="Todos","/"&amp;RIGHT(YEAR(_xlfn.MAXIFS(Consolidado!$B$5:$B$1000,Consolidado!$E$5:$E$1000,$B34,Consolidado!$C$5:$C$1000,"Auditoría Interna",Consolidado!$J$5:$J$1000,"X",Consolidado!$H$5:$H$1000,IF($D$9="Todos","&gt;0",$D$9))),2),""),""),""),IF(SUMIFS(Consolidado!$AD$5:$AD$1000,Consolidado!$E$5:$E$1000,$B34,Consolidado!$C$5:$C$1000,"Auditoría Externa",Consolidado!$J$5:$J$1000,"X",Consolidado!$H$5:$H$1000,IF($D$9="Todos","&gt;0",$D$9))&gt;0,"Externa "&amp;TEXT(DAY(_xlfn.MINIFS(Consolidado!$B$5:$B$1000,Consolidado!$E$5:$E$1000,$B34,Consolidado!$C$5:$C$1000,"Auditoría Externa",Consolidado!$J$5:$J$1000,"X",Consolidado!$H$5:$H$1000,IF($D$9="Todos","&gt;0",$D$9))),"00")&amp;"/"&amp;TEXT(MONTH(_xlfn.MINIFS(Consolidado!$B$5:$B$1000,Consolidado!$E$5:$E$1000,$B34,Consolidado!$C$5:$C$1000,"Auditoría Externa",Consolidado!$J$5:$J$1000,"X",Consolidado!$H$5:$H$1000,IF($D$9="Todos","&gt;0",$D$9))),"00")&amp;IF($D$9="Todos","/"&amp;RIGHT(YEAR(_xlfn.MINIFS(Consolidado!$B$5:$B$1000,Consolidado!$E$5:$E$1000,$B34,Consolidado!$C$5:$C$1000,"Auditoría Externa",Consolidado!$J$5:$J$1000,"X",Consolidado!$H$5:$H$1000,IF($D$9="Todos","&gt;0",$D$9))),2),"")&amp;IF(_xlfn.MAXIFS(Consolidado!$B$5:$B$1000,Consolidado!$E$5:$E$1000,$B34,Consolidado!$C$5:$C$1000,"Auditoría Externa",Consolidado!$J$5:$J$1000,"X",Consolidado!$H$5:$H$1000,IF($D$9="Todos","&gt;0",$D$9))&lt;&gt;_xlfn.MINIFS(Consolidado!$B$5:$B$1000,Consolidado!$E$5:$E$1000,$B34,Consolidado!$C$5:$C$1000,"Auditoría Externa",Consolidado!$J$5:$J$1000,"X",Consolidado!$H$5:$H$1000,IF($D$9="Todos","&gt;0",$D$9))," y "&amp;TEXT(DAY(_xlfn.MAXIFS(Consolidado!$B$5:$B$1000,Consolidado!$E$5:$E$1000,$B34,Consolidado!$C$5:$C$1000,"Auditoría Externa",Consolidado!$J$5:$J$1000,"X",Consolidado!$H$5:$H$1000,IF($D$9="Todos","&gt;0",$D$9))),"00")&amp;"/"&amp;TEXT(MONTH(_xlfn.MAXIFS(Consolidado!$B$5:$B$1000,Consolidado!$E$5:$E$1000,$B34,Consolidado!$C$5:$C$1000,"Auditoría Externa",Consolidado!$J$5:$J$1000,"X",Consolidado!$H$5:$H$1000,IF($D$9="Todos","&gt;0",$D$9))),"00")&amp;IF($D$9="Todos","/"&amp;RIGHT(YEAR(_xlfn.MAXIFS(Consolidado!$B$5:$B$1000,Consolidado!$E$5:$E$1000,$B34,Consolidado!$C$5:$C$1000,"Auditoría Externa",Consolidado!$J$5:$J$1000,"X",Consolidado!$H$5:$H$1000,IF($D$9="Todos","&gt;0",$D$9))),2),""),""),""),IF(SUMIFS(Consolidado!$AD$5:$AD$1000,Consolidado!$E$5:$E$1000,$B34,Consolidado!$C$5:$C$1000,"SSF",Consolidado!$J$5:$J$1000,"X",Consolidado!$H$5:$H$1000,IF($D$9="Todos","&gt;0",$D$9))&gt;0,"SSF "&amp;TEXT(DAY(_xlfn.MINIFS(Consolidado!$B$5:$B$1000,Consolidado!$E$5:$E$1000,$B34,Consolidado!$C$5:$C$1000,"SSF",Consolidado!$J$5:$J$1000,"X",Consolidado!$H$5:$H$1000,IF($D$9="Todos","&gt;0",$D$9))),"00")&amp;"/"&amp;TEXT(MONTH(_xlfn.MINIFS(Consolidado!$B$5:$B$1000,Consolidado!$E$5:$E$1000,$B34,Consolidado!$C$5:$C$1000,"SSF",Consolidado!$J$5:$J$1000,"X",Consolidado!$H$5:$H$1000,IF($D$9="Todos","&gt;0",$D$9))),"00")&amp;IF($D$9="Todos","/"&amp;RIGHT(YEAR(_xlfn.MINIFS(Consolidado!$B$5:$B$1000,Consolidado!$E$5:$E$1000,$B34,Consolidado!$C$5:$C$1000,"SSF",Consolidado!$J$5:$J$1000,"X",Consolidado!$H$5:$H$1000,IF($D$9="Todos","&gt;0",$D$9))),2),"")&amp;IF(_xlfn.MAXIFS(Consolidado!$B$5:$B$1000,Consolidado!$E$5:$E$1000,$B34,Consolidado!$C$5:$C$1000,"SSF",Consolidado!$J$5:$J$1000,"X",Consolidado!$H$5:$H$1000,IF($D$9="Todos","&gt;0",$D$9))&lt;&gt;_xlfn.MINIFS(Consolidado!$B$5:$B$1000,Consolidado!$E$5:$E$1000,$B34,Consolidado!$C$5:$C$1000,"SSF",Consolidado!$J$5:$J$1000,"X",Consolidado!$H$5:$H$1000,IF($D$9="Todos","&gt;0",$D$9))," y "&amp;TEXT(DAY(_xlfn.MAXIFS(Consolidado!$B$5:$B$1000,Consolidado!$E$5:$E$1000,$B34,Consolidado!$C$5:$C$1000,"SSF",Consolidado!$J$5:$J$1000,"X",Consolidado!$H$5:$H$1000,IF($D$9="Todos","&gt;0",$D$9))),"00")&amp;"/"&amp;TEXT(MONTH(_xlfn.MAXIFS(Consolidado!$B$5:$B$1000,Consolidado!$E$5:$E$1000,$B34,Consolidado!$C$5:$C$1000,"SSF",Consolidado!$J$5:$J$1000,"X",Consolidado!$H$5:$H$1000,IF($D$9="Todos","&gt;0",$D$9))),"00")&amp;IF($D$9="Todos","/"&amp;RIGHT(YEAR(_xlfn.MAXIFS(Consolidado!$B$5:$B$1000,Consolidado!$E$5:$E$1000,$B34,Consolidado!$C$5:$C$1000,"SSF",Consolidado!$J$5:$J$1000,"X",Consolidado!$H$5:$H$1000,IF($D$9="Todos","&gt;0",$D$9))),2),""),""),""),IF(SUMIFS(Consolidado!$AD$5:$AD$1000,Consolidado!$E$5:$E$1000,$B34,Consolidado!$C$5:$C$1000,"Comité de Supervisión",Consolidado!$J$5:$J$1000,"X",Consolidado!$H$5:$H$1000,IF($D$9="Todos","&gt;0",$D$9))&gt;0,"Comité Sup. "&amp;TEXT(DAY(_xlfn.MINIFS(Consolidado!$B$5:$B$1000,Consolidado!$E$5:$E$1000,$B34,Consolidado!$C$5:$C$1000,"Comité de Supervisión",Consolidado!$J$5:$J$1000,"X",Consolidado!$H$5:$H$1000,IF($D$9="Todos","&gt;0",$D$9))),"00")&amp;"/"&amp;TEXT(MONTH(_xlfn.MINIFS(Consolidado!$B$5:$B$1000,Consolidado!$E$5:$E$1000,$B34,Consolidado!$C$5:$C$1000,"Comité de Supervisión",Consolidado!$J$5:$J$1000,"X",Consolidado!$H$5:$H$1000,IF($D$9="Todos","&gt;0",$D$9))),"00")&amp;IF($D$9="Todos","/"&amp;RIGHT(YEAR(_xlfn.MINIFS(Consolidado!$B$5:$B$1000,Consolidado!$E$5:$E$1000,$B34,Consolidado!$C$5:$C$1000,"Comité de Supervisión",Consolidado!$J$5:$J$1000,"X",Consolidado!$H$5:$H$1000,IF($D$9="Todos","&gt;0",$D$9))),2),"")&amp;IF(_xlfn.MAXIFS(Consolidado!$B$5:$B$1000,Consolidado!$E$5:$E$1000,$B34,Consolidado!$C$5:$C$1000,"Comité de Supervisión",Consolidado!$J$5:$J$1000,"X",Consolidado!$H$5:$H$1000,IF($D$9="Todos","&gt;0",$D$9))&lt;&gt;_xlfn.MINIFS(Consolidado!$B$5:$B$1000,Consolidado!$E$5:$E$1000,$B34,Consolidado!$C$5:$C$1000,"Comité de Supervisión",Consolidado!$J$5:$J$1000,"X",Consolidado!$H$5:$H$1000,IF($D$9="Todos","&gt;0",$D$9))," y "&amp;TEXT(DAY(_xlfn.MAXIFS(Consolidado!$B$5:$B$1000,Consolidado!$E$5:$E$1000,$B34,Consolidado!$C$5:$C$1000,"Comité de Supervisión",Consolidado!$J$5:$J$1000,"X",Consolidado!$H$5:$H$1000,IF($D$9="Todos","&gt;0",$D$9))),"00")&amp;"/"&amp;TEXT(MONTH(_xlfn.MAXIFS(Consolidado!$B$5:$B$1000,Consolidado!$E$5:$E$1000,$B34,Consolidado!$C$5:$C$1000,"Comité de Supervisión",Consolidado!$J$5:$J$1000,"X",Consolidado!$H$5:$H$1000,IF($D$9="Todos","&gt;0",$D$9))),"00")&amp;IF($D$9="Todos","/"&amp;RIGHT(YEAR(_xlfn.MAXIFS(Consolidado!$B$5:$B$1000,Consolidado!$E$5:$E$1000,$B34,Consolidado!$C$5:$C$1000,"Comité de Supervisión",Consolidado!$J$5:$J$1000,"X",Consolidado!$H$5:$H$1000,IF($D$9="Todos","&gt;0",$D$9))),2),""),""),""),IF(SUMIFS(Consolidado!$AD$5:$AD$1000,Consolidado!$E$5:$E$1000,$B34,Consolidado!$C$5:$C$1000,"Consejo de Administración",Consolidado!$J$5:$J$1000,"X",Consolidado!$H$5:$H$1000,IF($D$9="Todos","&gt;0",$D$9))&gt;0,"Consejo "&amp;TEXT(DAY(_xlfn.MINIFS(Consolidado!$B$5:$B$1000,Consolidado!$E$5:$E$1000,$B34,Consolidado!$C$5:$C$1000,"Consejo de Administración",Consolidado!$J$5:$J$1000,"X",Consolidado!$H$5:$H$1000,IF($D$9="Todos","&gt;0",$D$9))),"00")&amp;"/"&amp;TEXT(MONTH(_xlfn.MINIFS(Consolidado!$B$5:$B$1000,Consolidado!$E$5:$E$1000,$B34,Consolidado!$C$5:$C$1000,"Consejo de Administración",Consolidado!$J$5:$J$1000,"X",Consolidado!$H$5:$H$1000,IF($D$9="Todos","&gt;0",$D$9))),"00")&amp;IF($D$9="Todos","/"&amp;RIGHT(YEAR(_xlfn.MINIFS(Consolidado!$B$5:$B$1000,Consolidado!$E$5:$E$1000,$B34,Consolidado!$C$5:$C$1000,"Consejo de Administración",Consolidado!$J$5:$J$1000,"X",Consolidado!$H$5:$H$1000,IF($D$9="Todos","&gt;0",$D$9))),2),"")&amp;IF(_xlfn.MAXIFS(Consolidado!$B$5:$B$1000,Consolidado!$E$5:$E$1000,$B34,Consolidado!$C$5:$C$1000,"Consejo de Administración",Consolidado!$J$5:$J$1000,"X",Consolidado!$H$5:$H$1000,IF($D$9="Todos","&gt;0",$D$9))&lt;&gt;_xlfn.MINIFS(Consolidado!$B$5:$B$1000,Consolidado!$E$5:$E$1000,$B34,Consolidado!$C$5:$C$1000,"Consejo de Administración",Consolidado!$J$5:$J$1000,"X",Consolidado!$H$5:$H$1000,IF($D$9="Todos","&gt;0",$D$9))," y "&amp;TEXT(DAY(_xlfn.MAXIFS(Consolidado!$B$5:$B$1000,Consolidado!$E$5:$E$1000,$B34,Consolidado!$C$5:$C$1000,"Consejo de Administración",Consolidado!$J$5:$J$1000,"X",Consolidado!$H$5:$H$1000,IF($D$9="Todos","&gt;0",$D$9))),"00")&amp;"/"&amp;TEXT(MONTH(_xlfn.MAXIFS(Consolidado!$B$5:$B$1000,Consolidado!$E$5:$E$1000,$B34,Consolidado!$C$5:$C$1000,"Consejo de Administración",Consolidado!$J$5:$J$1000,"X",Consolidado!$H$5:$H$1000,IF($D$9="Todos","&gt;0",$D$9))),"00")&amp;IF($D$9="Todos","/"&amp;RIGHT(YEAR(_xlfn.MAXIFS(Consolidado!$B$5:$B$1000,Consolidado!$E$5:$E$1000,$B34,Consolidado!$C$5:$C$1000,"Consejo de Administración",Consolidado!$J$5:$J$1000,"X",Consolidado!$H$5:$H$1000,IF($D$9="Todos","&gt;0",$D$9))),2),""),""),""),IF(SUMIFS(Consolidado!$AD$5:$AD$1000,Consolidado!$E$5:$E$1000,$B34,Consolidado!$C$5:$C$1000,"Otros",Consolidado!$J$5:$J$1000,"X",Consolidado!$H$5:$H$1000,IF($D$9="Todos","&gt;0",$D$9))&gt;0,"Otros "&amp;TEXT(DAY(_xlfn.MINIFS(Consolidado!$B$5:$B$1000,Consolidado!$E$5:$E$1000,$B34,Consolidado!$C$5:$C$1000,"Otros",Consolidado!$J$5:$J$1000,"X",Consolidado!$H$5:$H$1000,IF($D$9="Todos","&gt;0",$D$9))),"00")&amp;"/"&amp;TEXT(MONTH(_xlfn.MINIFS(Consolidado!$B$5:$B$1000,Consolidado!$E$5:$E$1000,$B34,Consolidado!$C$5:$C$1000,"Otros",Consolidado!$J$5:$J$1000,"X",Consolidado!$H$5:$H$1000,IF($D$9="Todos","&gt;0",$D$9))),"00")&amp;IF($D$9="Todos","/"&amp;RIGHT(YEAR(_xlfn.MINIFS(Consolidado!$B$5:$B$1000,Consolidado!$E$5:$E$1000,$B34,Consolidado!$C$5:$C$1000,"Otros",Consolidado!$J$5:$J$1000,"X",Consolidado!$H$5:$H$1000,IF($D$9="Todos","&gt;0",$D$9))),2),"")&amp;IF(_xlfn.MAXIFS(Consolidado!$B$5:$B$1000,Consolidado!$E$5:$E$1000,$B34,Consolidado!$C$5:$C$1000,"Otros",Consolidado!$J$5:$J$1000,"X",Consolidado!$H$5:$H$1000,IF($D$9="Todos","&gt;0",$D$9))&lt;&gt;_xlfn.MINIFS(Consolidado!$B$5:$B$1000,Consolidado!$E$5:$E$1000,$B34,Consolidado!$C$5:$C$1000,"Otros",Consolidado!$J$5:$J$1000,"X",Consolidado!$H$5:$H$1000,IF($D$9="Todos","&gt;0",$D$9))," y "&amp;TEXT(DAY(_xlfn.MAXIFS(Consolidado!$B$5:$B$1000,Consolidado!$E$5:$E$1000,$B34,Consolidado!$C$5:$C$1000,"Otros",Consolidado!$J$5:$J$1000,"X",Consolidado!$H$5:$H$1000,IF($D$9="Todos","&gt;0",$D$9))),"00")&amp;"/"&amp;TEXT(MONTH(_xlfn.MAXIFS(Consolidado!$B$5:$B$1000,Consolidado!$E$5:$E$1000,$B34,Consolidado!$C$5:$C$1000,"Otros",Consolidado!$J$5:$J$1000,"X",Consolidado!$H$5:$H$1000,IF($D$9="Todos","&gt;0",$D$9))),"00")&amp;IF($D$9="Todos","/"&amp;RIGHT(YEAR(_xlfn.MAXIFS(Consolidado!$B$5:$B$1000,Consolidado!$E$5:$E$1000,$B34,Consolidado!$C$5:$C$1000,"Otros",Consolidado!$J$5:$J$1000,"X",Consolidado!$H$5:$H$1000,IF($D$9="Todos","&gt;0",$D$9))),2),""),""),""))</f>
        <v/>
      </c>
      <c r="M34" s="37" t="str">
        <f aca="false">_xlfn.TEXTJOIN(" +"&amp;CHAR(10),TRUE(),IF(SUMIFS(Consolidado!$AD$5:$AD$1000,Consolidado!$E$5:$E$1000,$B34,Consolidado!$C$5:$C$1000,"Auditoría Interna",Consolidado!$K$5:$K$1000,"X",Consolidado!$H$5:$H$1000,IF($D$9="Todos","&gt;0",$D$9))&gt;0,"Interna "&amp;TEXT(DAY(_xlfn.MINIFS(Consolidado!$B$5:$B$1000,Consolidado!$E$5:$E$1000,$B34,Consolidado!$C$5:$C$1000,"Auditoría Interna",Consolidado!$K$5:$K$1000,"X",Consolidado!$H$5:$H$1000,IF($D$9="Todos","&gt;0",$D$9))),"00")&amp;"/"&amp;TEXT(MONTH(_xlfn.MINIFS(Consolidado!$B$5:$B$1000,Consolidado!$E$5:$E$1000,$B34,Consolidado!$C$5:$C$1000,"Auditoría Interna",Consolidado!$K$5:$K$1000,"X",Consolidado!$H$5:$H$1000,IF($D$9="Todos","&gt;0",$D$9))),"00")&amp;IF($D$9="Todos","/"&amp;RIGHT(YEAR(_xlfn.MINIFS(Consolidado!$B$5:$B$1000,Consolidado!$E$5:$E$1000,$B34,Consolidado!$C$5:$C$1000,"Auditoría Interna",Consolidado!$K$5:$K$1000,"X",Consolidado!$H$5:$H$1000,IF($D$9="Todos","&gt;0",$D$9))),2),"")&amp;IF(_xlfn.MAXIFS(Consolidado!$B$5:$B$1000,Consolidado!$E$5:$E$1000,$B34,Consolidado!$C$5:$C$1000,"Auditoría Interna",Consolidado!$K$5:$K$1000,"X",Consolidado!$H$5:$H$1000,IF($D$9="Todos","&gt;0",$D$9))&lt;&gt;_xlfn.MINIFS(Consolidado!$B$5:$B$1000,Consolidado!$E$5:$E$1000,$B34,Consolidado!$C$5:$C$1000,"Auditoría Interna",Consolidado!$K$5:$K$1000,"X",Consolidado!$H$5:$H$1000,IF($D$9="Todos","&gt;0",$D$9))," y "&amp;TEXT(DAY(_xlfn.MAXIFS(Consolidado!$B$5:$B$1000,Consolidado!$E$5:$E$1000,$B34,Consolidado!$C$5:$C$1000,"Auditoría Interna",Consolidado!$K$5:$K$1000,"X",Consolidado!$H$5:$H$1000,IF($D$9="Todos","&gt;0",$D$9))),"00")&amp;"/"&amp;TEXT(MONTH(_xlfn.MAXIFS(Consolidado!$B$5:$B$1000,Consolidado!$E$5:$E$1000,$B34,Consolidado!$C$5:$C$1000,"Auditoría Interna",Consolidado!$K$5:$K$1000,"X",Consolidado!$H$5:$H$1000,IF($D$9="Todos","&gt;0",$D$9))),"00")&amp;IF($D$9="Todos","/"&amp;RIGHT(YEAR(_xlfn.MAXIFS(Consolidado!$B$5:$B$1000,Consolidado!$E$5:$E$1000,$B34,Consolidado!$C$5:$C$1000,"Auditoría Interna",Consolidado!$K$5:$K$1000,"X",Consolidado!$H$5:$H$1000,IF($D$9="Todos","&gt;0",$D$9))),2),""),""),""),IF(SUMIFS(Consolidado!$AD$5:$AD$1000,Consolidado!$E$5:$E$1000,$B34,Consolidado!$C$5:$C$1000,"Auditoría Externa",Consolidado!$K$5:$K$1000,"X",Consolidado!$H$5:$H$1000,IF($D$9="Todos","&gt;0",$D$9))&gt;0,"Externa "&amp;TEXT(DAY(_xlfn.MINIFS(Consolidado!$B$5:$B$1000,Consolidado!$E$5:$E$1000,$B34,Consolidado!$C$5:$C$1000,"Auditoría Externa",Consolidado!$K$5:$K$1000,"X",Consolidado!$H$5:$H$1000,IF($D$9="Todos","&gt;0",$D$9))),"00")&amp;"/"&amp;TEXT(MONTH(_xlfn.MINIFS(Consolidado!$B$5:$B$1000,Consolidado!$E$5:$E$1000,$B34,Consolidado!$C$5:$C$1000,"Auditoría Externa",Consolidado!$K$5:$K$1000,"X",Consolidado!$H$5:$H$1000,IF($D$9="Todos","&gt;0",$D$9))),"00")&amp;IF($D$9="Todos","/"&amp;RIGHT(YEAR(_xlfn.MINIFS(Consolidado!$B$5:$B$1000,Consolidado!$E$5:$E$1000,$B34,Consolidado!$C$5:$C$1000,"Auditoría Externa",Consolidado!$K$5:$K$1000,"X",Consolidado!$H$5:$H$1000,IF($D$9="Todos","&gt;0",$D$9))),2),"")&amp;IF(_xlfn.MAXIFS(Consolidado!$B$5:$B$1000,Consolidado!$E$5:$E$1000,$B34,Consolidado!$C$5:$C$1000,"Auditoría Externa",Consolidado!$K$5:$K$1000,"X",Consolidado!$H$5:$H$1000,IF($D$9="Todos","&gt;0",$D$9))&lt;&gt;_xlfn.MINIFS(Consolidado!$B$5:$B$1000,Consolidado!$E$5:$E$1000,$B34,Consolidado!$C$5:$C$1000,"Auditoría Externa",Consolidado!$K$5:$K$1000,"X",Consolidado!$H$5:$H$1000,IF($D$9="Todos","&gt;0",$D$9))," y "&amp;TEXT(DAY(_xlfn.MAXIFS(Consolidado!$B$5:$B$1000,Consolidado!$E$5:$E$1000,$B34,Consolidado!$C$5:$C$1000,"Auditoría Externa",Consolidado!$K$5:$K$1000,"X",Consolidado!$H$5:$H$1000,IF($D$9="Todos","&gt;0",$D$9))),"00")&amp;"/"&amp;TEXT(MONTH(_xlfn.MAXIFS(Consolidado!$B$5:$B$1000,Consolidado!$E$5:$E$1000,$B34,Consolidado!$C$5:$C$1000,"Auditoría Externa",Consolidado!$K$5:$K$1000,"X",Consolidado!$H$5:$H$1000,IF($D$9="Todos","&gt;0",$D$9))),"00")&amp;IF($D$9="Todos","/"&amp;RIGHT(YEAR(_xlfn.MAXIFS(Consolidado!$B$5:$B$1000,Consolidado!$E$5:$E$1000,$B34,Consolidado!$C$5:$C$1000,"Auditoría Externa",Consolidado!$K$5:$K$1000,"X",Consolidado!$H$5:$H$1000,IF($D$9="Todos","&gt;0",$D$9))),2),""),""),""),IF(SUMIFS(Consolidado!$AD$5:$AD$1000,Consolidado!$E$5:$E$1000,$B34,Consolidado!$C$5:$C$1000,"SSF",Consolidado!$K$5:$K$1000,"X",Consolidado!$H$5:$H$1000,IF($D$9="Todos","&gt;0",$D$9))&gt;0,"SSF "&amp;TEXT(DAY(_xlfn.MINIFS(Consolidado!$B$5:$B$1000,Consolidado!$E$5:$E$1000,$B34,Consolidado!$C$5:$C$1000,"SSF",Consolidado!$K$5:$K$1000,"X",Consolidado!$H$5:$H$1000,IF($D$9="Todos","&gt;0",$D$9))),"00")&amp;"/"&amp;TEXT(MONTH(_xlfn.MINIFS(Consolidado!$B$5:$B$1000,Consolidado!$E$5:$E$1000,$B34,Consolidado!$C$5:$C$1000,"SSF",Consolidado!$K$5:$K$1000,"X",Consolidado!$H$5:$H$1000,IF($D$9="Todos","&gt;0",$D$9))),"00")&amp;IF($D$9="Todos","/"&amp;RIGHT(YEAR(_xlfn.MINIFS(Consolidado!$B$5:$B$1000,Consolidado!$E$5:$E$1000,$B34,Consolidado!$C$5:$C$1000,"SSF",Consolidado!$K$5:$K$1000,"X",Consolidado!$H$5:$H$1000,IF($D$9="Todos","&gt;0",$D$9))),2),"")&amp;IF(_xlfn.MAXIFS(Consolidado!$B$5:$B$1000,Consolidado!$E$5:$E$1000,$B34,Consolidado!$C$5:$C$1000,"SSF",Consolidado!$K$5:$K$1000,"X",Consolidado!$H$5:$H$1000,IF($D$9="Todos","&gt;0",$D$9))&lt;&gt;_xlfn.MINIFS(Consolidado!$B$5:$B$1000,Consolidado!$E$5:$E$1000,$B34,Consolidado!$C$5:$C$1000,"SSF",Consolidado!$K$5:$K$1000,"X",Consolidado!$H$5:$H$1000,IF($D$9="Todos","&gt;0",$D$9))," y "&amp;TEXT(DAY(_xlfn.MAXIFS(Consolidado!$B$5:$B$1000,Consolidado!$E$5:$E$1000,$B34,Consolidado!$C$5:$C$1000,"SSF",Consolidado!$K$5:$K$1000,"X",Consolidado!$H$5:$H$1000,IF($D$9="Todos","&gt;0",$D$9))),"00")&amp;"/"&amp;TEXT(MONTH(_xlfn.MAXIFS(Consolidado!$B$5:$B$1000,Consolidado!$E$5:$E$1000,$B34,Consolidado!$C$5:$C$1000,"SSF",Consolidado!$K$5:$K$1000,"X",Consolidado!$H$5:$H$1000,IF($D$9="Todos","&gt;0",$D$9))),"00")&amp;IF($D$9="Todos","/"&amp;RIGHT(YEAR(_xlfn.MAXIFS(Consolidado!$B$5:$B$1000,Consolidado!$E$5:$E$1000,$B34,Consolidado!$C$5:$C$1000,"SSF",Consolidado!$K$5:$K$1000,"X",Consolidado!$H$5:$H$1000,IF($D$9="Todos","&gt;0",$D$9))),2),""),""),""),IF(SUMIFS(Consolidado!$AD$5:$AD$1000,Consolidado!$E$5:$E$1000,$B34,Consolidado!$C$5:$C$1000,"Comité de Supervisión",Consolidado!$K$5:$K$1000,"X",Consolidado!$H$5:$H$1000,IF($D$9="Todos","&gt;0",$D$9))&gt;0,"Comité Sup. "&amp;TEXT(DAY(_xlfn.MINIFS(Consolidado!$B$5:$B$1000,Consolidado!$E$5:$E$1000,$B34,Consolidado!$C$5:$C$1000,"Comité de Supervisión",Consolidado!$K$5:$K$1000,"X",Consolidado!$H$5:$H$1000,IF($D$9="Todos","&gt;0",$D$9))),"00")&amp;"/"&amp;TEXT(MONTH(_xlfn.MINIFS(Consolidado!$B$5:$B$1000,Consolidado!$E$5:$E$1000,$B34,Consolidado!$C$5:$C$1000,"Comité de Supervisión",Consolidado!$K$5:$K$1000,"X",Consolidado!$H$5:$H$1000,IF($D$9="Todos","&gt;0",$D$9))),"00")&amp;IF($D$9="Todos","/"&amp;RIGHT(YEAR(_xlfn.MINIFS(Consolidado!$B$5:$B$1000,Consolidado!$E$5:$E$1000,$B34,Consolidado!$C$5:$C$1000,"Comité de Supervisión",Consolidado!$K$5:$K$1000,"X",Consolidado!$H$5:$H$1000,IF($D$9="Todos","&gt;0",$D$9))),2),"")&amp;IF(_xlfn.MAXIFS(Consolidado!$B$5:$B$1000,Consolidado!$E$5:$E$1000,$B34,Consolidado!$C$5:$C$1000,"Comité de Supervisión",Consolidado!$K$5:$K$1000,"X",Consolidado!$H$5:$H$1000,IF($D$9="Todos","&gt;0",$D$9))&lt;&gt;_xlfn.MINIFS(Consolidado!$B$5:$B$1000,Consolidado!$E$5:$E$1000,$B34,Consolidado!$C$5:$C$1000,"Comité de Supervisión",Consolidado!$K$5:$K$1000,"X",Consolidado!$H$5:$H$1000,IF($D$9="Todos","&gt;0",$D$9))," y "&amp;TEXT(DAY(_xlfn.MAXIFS(Consolidado!$B$5:$B$1000,Consolidado!$E$5:$E$1000,$B34,Consolidado!$C$5:$C$1000,"Comité de Supervisión",Consolidado!$K$5:$K$1000,"X",Consolidado!$H$5:$H$1000,IF($D$9="Todos","&gt;0",$D$9))),"00")&amp;"/"&amp;TEXT(MONTH(_xlfn.MAXIFS(Consolidado!$B$5:$B$1000,Consolidado!$E$5:$E$1000,$B34,Consolidado!$C$5:$C$1000,"Comité de Supervisión",Consolidado!$K$5:$K$1000,"X",Consolidado!$H$5:$H$1000,IF($D$9="Todos","&gt;0",$D$9))),"00")&amp;IF($D$9="Todos","/"&amp;RIGHT(YEAR(_xlfn.MAXIFS(Consolidado!$B$5:$B$1000,Consolidado!$E$5:$E$1000,$B34,Consolidado!$C$5:$C$1000,"Comité de Supervisión",Consolidado!$K$5:$K$1000,"X",Consolidado!$H$5:$H$1000,IF($D$9="Todos","&gt;0",$D$9))),2),""),""),""),IF(SUMIFS(Consolidado!$AD$5:$AD$1000,Consolidado!$E$5:$E$1000,$B34,Consolidado!$C$5:$C$1000,"Consejo de Administración",Consolidado!$K$5:$K$1000,"X",Consolidado!$H$5:$H$1000,IF($D$9="Todos","&gt;0",$D$9))&gt;0,"Consejo "&amp;TEXT(DAY(_xlfn.MINIFS(Consolidado!$B$5:$B$1000,Consolidado!$E$5:$E$1000,$B34,Consolidado!$C$5:$C$1000,"Consejo de Administración",Consolidado!$K$5:$K$1000,"X",Consolidado!$H$5:$H$1000,IF($D$9="Todos","&gt;0",$D$9))),"00")&amp;"/"&amp;TEXT(MONTH(_xlfn.MINIFS(Consolidado!$B$5:$B$1000,Consolidado!$E$5:$E$1000,$B34,Consolidado!$C$5:$C$1000,"Consejo de Administración",Consolidado!$K$5:$K$1000,"X",Consolidado!$H$5:$H$1000,IF($D$9="Todos","&gt;0",$D$9))),"00")&amp;IF($D$9="Todos","/"&amp;RIGHT(YEAR(_xlfn.MINIFS(Consolidado!$B$5:$B$1000,Consolidado!$E$5:$E$1000,$B34,Consolidado!$C$5:$C$1000,"Consejo de Administración",Consolidado!$K$5:$K$1000,"X",Consolidado!$H$5:$H$1000,IF($D$9="Todos","&gt;0",$D$9))),2),"")&amp;IF(_xlfn.MAXIFS(Consolidado!$B$5:$B$1000,Consolidado!$E$5:$E$1000,$B34,Consolidado!$C$5:$C$1000,"Consejo de Administración",Consolidado!$K$5:$K$1000,"X",Consolidado!$H$5:$H$1000,IF($D$9="Todos","&gt;0",$D$9))&lt;&gt;_xlfn.MINIFS(Consolidado!$B$5:$B$1000,Consolidado!$E$5:$E$1000,$B34,Consolidado!$C$5:$C$1000,"Consejo de Administración",Consolidado!$K$5:$K$1000,"X",Consolidado!$H$5:$H$1000,IF($D$9="Todos","&gt;0",$D$9))," y "&amp;TEXT(DAY(_xlfn.MAXIFS(Consolidado!$B$5:$B$1000,Consolidado!$E$5:$E$1000,$B34,Consolidado!$C$5:$C$1000,"Consejo de Administración",Consolidado!$K$5:$K$1000,"X",Consolidado!$H$5:$H$1000,IF($D$9="Todos","&gt;0",$D$9))),"00")&amp;"/"&amp;TEXT(MONTH(_xlfn.MAXIFS(Consolidado!$B$5:$B$1000,Consolidado!$E$5:$E$1000,$B34,Consolidado!$C$5:$C$1000,"Consejo de Administración",Consolidado!$K$5:$K$1000,"X",Consolidado!$H$5:$H$1000,IF($D$9="Todos","&gt;0",$D$9))),"00")&amp;IF($D$9="Todos","/"&amp;RIGHT(YEAR(_xlfn.MAXIFS(Consolidado!$B$5:$B$1000,Consolidado!$E$5:$E$1000,$B34,Consolidado!$C$5:$C$1000,"Consejo de Administración",Consolidado!$K$5:$K$1000,"X",Consolidado!$H$5:$H$1000,IF($D$9="Todos","&gt;0",$D$9))),2),""),""),""),IF(SUMIFS(Consolidado!$AD$5:$AD$1000,Consolidado!$E$5:$E$1000,$B34,Consolidado!$C$5:$C$1000,"Otros",Consolidado!$K$5:$K$1000,"X",Consolidado!$H$5:$H$1000,IF($D$9="Todos","&gt;0",$D$9))&gt;0,"Otros "&amp;TEXT(DAY(_xlfn.MINIFS(Consolidado!$B$5:$B$1000,Consolidado!$E$5:$E$1000,$B34,Consolidado!$C$5:$C$1000,"Otros",Consolidado!$K$5:$K$1000,"X",Consolidado!$H$5:$H$1000,IF($D$9="Todos","&gt;0",$D$9))),"00")&amp;"/"&amp;TEXT(MONTH(_xlfn.MINIFS(Consolidado!$B$5:$B$1000,Consolidado!$E$5:$E$1000,$B34,Consolidado!$C$5:$C$1000,"Otros",Consolidado!$K$5:$K$1000,"X",Consolidado!$H$5:$H$1000,IF($D$9="Todos","&gt;0",$D$9))),"00")&amp;IF($D$9="Todos","/"&amp;RIGHT(YEAR(_xlfn.MINIFS(Consolidado!$B$5:$B$1000,Consolidado!$E$5:$E$1000,$B34,Consolidado!$C$5:$C$1000,"Otros",Consolidado!$K$5:$K$1000,"X",Consolidado!$H$5:$H$1000,IF($D$9="Todos","&gt;0",$D$9))),2),"")&amp;IF(_xlfn.MAXIFS(Consolidado!$B$5:$B$1000,Consolidado!$E$5:$E$1000,$B34,Consolidado!$C$5:$C$1000,"Otros",Consolidado!$K$5:$K$1000,"X",Consolidado!$H$5:$H$1000,IF($D$9="Todos","&gt;0",$D$9))&lt;&gt;_xlfn.MINIFS(Consolidado!$B$5:$B$1000,Consolidado!$E$5:$E$1000,$B34,Consolidado!$C$5:$C$1000,"Otros",Consolidado!$K$5:$K$1000,"X",Consolidado!$H$5:$H$1000,IF($D$9="Todos","&gt;0",$D$9))," y "&amp;TEXT(DAY(_xlfn.MAXIFS(Consolidado!$B$5:$B$1000,Consolidado!$E$5:$E$1000,$B34,Consolidado!$C$5:$C$1000,"Otros",Consolidado!$K$5:$K$1000,"X",Consolidado!$H$5:$H$1000,IF($D$9="Todos","&gt;0",$D$9))),"00")&amp;"/"&amp;TEXT(MONTH(_xlfn.MAXIFS(Consolidado!$B$5:$B$1000,Consolidado!$E$5:$E$1000,$B34,Consolidado!$C$5:$C$1000,"Otros",Consolidado!$K$5:$K$1000,"X",Consolidado!$H$5:$H$1000,IF($D$9="Todos","&gt;0",$D$9))),"00")&amp;IF($D$9="Todos","/"&amp;RIGHT(YEAR(_xlfn.MAXIFS(Consolidado!$B$5:$B$1000,Consolidado!$E$5:$E$1000,$B34,Consolidado!$C$5:$C$1000,"Otros",Consolidado!$K$5:$K$1000,"X",Consolidado!$H$5:$H$1000,IF($D$9="Todos","&gt;0",$D$9))),2),""),""),""))</f>
        <v/>
      </c>
      <c r="N34" s="37" t="str">
        <f aca="false">_xlfn.TEXTJOIN(" +"&amp;CHAR(10),TRUE(),IF(SUMIFS(Consolidado!$AD$5:$AD$1000,Consolidado!$E$5:$E$1000,$B34,Consolidado!$C$5:$C$1000,"Auditoría Interna",Consolidado!$L$5:$L$1000,"X",Consolidado!$H$5:$H$1000,IF($D$9="Todos","&gt;0",$D$9))&gt;0,"Interna "&amp;TEXT(DAY(_xlfn.MINIFS(Consolidado!$B$5:$B$1000,Consolidado!$E$5:$E$1000,$B34,Consolidado!$C$5:$C$1000,"Auditoría Interna",Consolidado!$L$5:$L$1000,"X",Consolidado!$H$5:$H$1000,IF($D$9="Todos","&gt;0",$D$9))),"00")&amp;"/"&amp;TEXT(MONTH(_xlfn.MINIFS(Consolidado!$B$5:$B$1000,Consolidado!$E$5:$E$1000,$B34,Consolidado!$C$5:$C$1000,"Auditoría Interna",Consolidado!$L$5:$L$1000,"X",Consolidado!$H$5:$H$1000,IF($D$9="Todos","&gt;0",$D$9))),"00")&amp;IF($D$9="Todos","/"&amp;RIGHT(YEAR(_xlfn.MINIFS(Consolidado!$B$5:$B$1000,Consolidado!$E$5:$E$1000,$B34,Consolidado!$C$5:$C$1000,"Auditoría Interna",Consolidado!$L$5:$L$1000,"X",Consolidado!$H$5:$H$1000,IF($D$9="Todos","&gt;0",$D$9))),2),"")&amp;IF(_xlfn.MAXIFS(Consolidado!$B$5:$B$1000,Consolidado!$E$5:$E$1000,$B34,Consolidado!$C$5:$C$1000,"Auditoría Interna",Consolidado!$L$5:$L$1000,"X",Consolidado!$H$5:$H$1000,IF($D$9="Todos","&gt;0",$D$9))&lt;&gt;_xlfn.MINIFS(Consolidado!$B$5:$B$1000,Consolidado!$E$5:$E$1000,$B34,Consolidado!$C$5:$C$1000,"Auditoría Interna",Consolidado!$L$5:$L$1000,"X",Consolidado!$H$5:$H$1000,IF($D$9="Todos","&gt;0",$D$9))," y "&amp;TEXT(DAY(_xlfn.MAXIFS(Consolidado!$B$5:$B$1000,Consolidado!$E$5:$E$1000,$B34,Consolidado!$C$5:$C$1000,"Auditoría Interna",Consolidado!$L$5:$L$1000,"X",Consolidado!$H$5:$H$1000,IF($D$9="Todos","&gt;0",$D$9))),"00")&amp;"/"&amp;TEXT(MONTH(_xlfn.MAXIFS(Consolidado!$B$5:$B$1000,Consolidado!$E$5:$E$1000,$B34,Consolidado!$C$5:$C$1000,"Auditoría Interna",Consolidado!$L$5:$L$1000,"X",Consolidado!$H$5:$H$1000,IF($D$9="Todos","&gt;0",$D$9))),"00")&amp;IF($D$9="Todos","/"&amp;RIGHT(YEAR(_xlfn.MAXIFS(Consolidado!$B$5:$B$1000,Consolidado!$E$5:$E$1000,$B34,Consolidado!$C$5:$C$1000,"Auditoría Interna",Consolidado!$L$5:$L$1000,"X",Consolidado!$H$5:$H$1000,IF($D$9="Todos","&gt;0",$D$9))),2),""),""),""),IF(SUMIFS(Consolidado!$AD$5:$AD$1000,Consolidado!$E$5:$E$1000,$B34,Consolidado!$C$5:$C$1000,"Auditoría Externa",Consolidado!$L$5:$L$1000,"X",Consolidado!$H$5:$H$1000,IF($D$9="Todos","&gt;0",$D$9))&gt;0,"Externa "&amp;TEXT(DAY(_xlfn.MINIFS(Consolidado!$B$5:$B$1000,Consolidado!$E$5:$E$1000,$B34,Consolidado!$C$5:$C$1000,"Auditoría Externa",Consolidado!$L$5:$L$1000,"X",Consolidado!$H$5:$H$1000,IF($D$9="Todos","&gt;0",$D$9))),"00")&amp;"/"&amp;TEXT(MONTH(_xlfn.MINIFS(Consolidado!$B$5:$B$1000,Consolidado!$E$5:$E$1000,$B34,Consolidado!$C$5:$C$1000,"Auditoría Externa",Consolidado!$L$5:$L$1000,"X",Consolidado!$H$5:$H$1000,IF($D$9="Todos","&gt;0",$D$9))),"00")&amp;IF($D$9="Todos","/"&amp;RIGHT(YEAR(_xlfn.MINIFS(Consolidado!$B$5:$B$1000,Consolidado!$E$5:$E$1000,$B34,Consolidado!$C$5:$C$1000,"Auditoría Externa",Consolidado!$L$5:$L$1000,"X",Consolidado!$H$5:$H$1000,IF($D$9="Todos","&gt;0",$D$9))),2),"")&amp;IF(_xlfn.MAXIFS(Consolidado!$B$5:$B$1000,Consolidado!$E$5:$E$1000,$B34,Consolidado!$C$5:$C$1000,"Auditoría Externa",Consolidado!$L$5:$L$1000,"X",Consolidado!$H$5:$H$1000,IF($D$9="Todos","&gt;0",$D$9))&lt;&gt;_xlfn.MINIFS(Consolidado!$B$5:$B$1000,Consolidado!$E$5:$E$1000,$B34,Consolidado!$C$5:$C$1000,"Auditoría Externa",Consolidado!$L$5:$L$1000,"X",Consolidado!$H$5:$H$1000,IF($D$9="Todos","&gt;0",$D$9))," y "&amp;TEXT(DAY(_xlfn.MAXIFS(Consolidado!$B$5:$B$1000,Consolidado!$E$5:$E$1000,$B34,Consolidado!$C$5:$C$1000,"Auditoría Externa",Consolidado!$L$5:$L$1000,"X",Consolidado!$H$5:$H$1000,IF($D$9="Todos","&gt;0",$D$9))),"00")&amp;"/"&amp;TEXT(MONTH(_xlfn.MAXIFS(Consolidado!$B$5:$B$1000,Consolidado!$E$5:$E$1000,$B34,Consolidado!$C$5:$C$1000,"Auditoría Externa",Consolidado!$L$5:$L$1000,"X",Consolidado!$H$5:$H$1000,IF($D$9="Todos","&gt;0",$D$9))),"00")&amp;IF($D$9="Todos","/"&amp;RIGHT(YEAR(_xlfn.MAXIFS(Consolidado!$B$5:$B$1000,Consolidado!$E$5:$E$1000,$B34,Consolidado!$C$5:$C$1000,"Auditoría Externa",Consolidado!$L$5:$L$1000,"X",Consolidado!$H$5:$H$1000,IF($D$9="Todos","&gt;0",$D$9))),2),""),""),""),IF(SUMIFS(Consolidado!$AD$5:$AD$1000,Consolidado!$E$5:$E$1000,$B34,Consolidado!$C$5:$C$1000,"SSF",Consolidado!$L$5:$L$1000,"X",Consolidado!$H$5:$H$1000,IF($D$9="Todos","&gt;0",$D$9))&gt;0,"SSF "&amp;TEXT(DAY(_xlfn.MINIFS(Consolidado!$B$5:$B$1000,Consolidado!$E$5:$E$1000,$B34,Consolidado!$C$5:$C$1000,"SSF",Consolidado!$L$5:$L$1000,"X",Consolidado!$H$5:$H$1000,IF($D$9="Todos","&gt;0",$D$9))),"00")&amp;"/"&amp;TEXT(MONTH(_xlfn.MINIFS(Consolidado!$B$5:$B$1000,Consolidado!$E$5:$E$1000,$B34,Consolidado!$C$5:$C$1000,"SSF",Consolidado!$L$5:$L$1000,"X",Consolidado!$H$5:$H$1000,IF($D$9="Todos","&gt;0",$D$9))),"00")&amp;IF($D$9="Todos","/"&amp;RIGHT(YEAR(_xlfn.MINIFS(Consolidado!$B$5:$B$1000,Consolidado!$E$5:$E$1000,$B34,Consolidado!$C$5:$C$1000,"SSF",Consolidado!$L$5:$L$1000,"X",Consolidado!$H$5:$H$1000,IF($D$9="Todos","&gt;0",$D$9))),2),"")&amp;IF(_xlfn.MAXIFS(Consolidado!$B$5:$B$1000,Consolidado!$E$5:$E$1000,$B34,Consolidado!$C$5:$C$1000,"SSF",Consolidado!$L$5:$L$1000,"X",Consolidado!$H$5:$H$1000,IF($D$9="Todos","&gt;0",$D$9))&lt;&gt;_xlfn.MINIFS(Consolidado!$B$5:$B$1000,Consolidado!$E$5:$E$1000,$B34,Consolidado!$C$5:$C$1000,"SSF",Consolidado!$L$5:$L$1000,"X",Consolidado!$H$5:$H$1000,IF($D$9="Todos","&gt;0",$D$9))," y "&amp;TEXT(DAY(_xlfn.MAXIFS(Consolidado!$B$5:$B$1000,Consolidado!$E$5:$E$1000,$B34,Consolidado!$C$5:$C$1000,"SSF",Consolidado!$L$5:$L$1000,"X",Consolidado!$H$5:$H$1000,IF($D$9="Todos","&gt;0",$D$9))),"00")&amp;"/"&amp;TEXT(MONTH(_xlfn.MAXIFS(Consolidado!$B$5:$B$1000,Consolidado!$E$5:$E$1000,$B34,Consolidado!$C$5:$C$1000,"SSF",Consolidado!$L$5:$L$1000,"X",Consolidado!$H$5:$H$1000,IF($D$9="Todos","&gt;0",$D$9))),"00")&amp;IF($D$9="Todos","/"&amp;RIGHT(YEAR(_xlfn.MAXIFS(Consolidado!$B$5:$B$1000,Consolidado!$E$5:$E$1000,$B34,Consolidado!$C$5:$C$1000,"SSF",Consolidado!$L$5:$L$1000,"X",Consolidado!$H$5:$H$1000,IF($D$9="Todos","&gt;0",$D$9))),2),""),""),""),IF(SUMIFS(Consolidado!$AD$5:$AD$1000,Consolidado!$E$5:$E$1000,$B34,Consolidado!$C$5:$C$1000,"Comité de Supervisión",Consolidado!$L$5:$L$1000,"X",Consolidado!$H$5:$H$1000,IF($D$9="Todos","&gt;0",$D$9))&gt;0,"Comité Sup. "&amp;TEXT(DAY(_xlfn.MINIFS(Consolidado!$B$5:$B$1000,Consolidado!$E$5:$E$1000,$B34,Consolidado!$C$5:$C$1000,"Comité de Supervisión",Consolidado!$L$5:$L$1000,"X",Consolidado!$H$5:$H$1000,IF($D$9="Todos","&gt;0",$D$9))),"00")&amp;"/"&amp;TEXT(MONTH(_xlfn.MINIFS(Consolidado!$B$5:$B$1000,Consolidado!$E$5:$E$1000,$B34,Consolidado!$C$5:$C$1000,"Comité de Supervisión",Consolidado!$L$5:$L$1000,"X",Consolidado!$H$5:$H$1000,IF($D$9="Todos","&gt;0",$D$9))),"00")&amp;IF($D$9="Todos","/"&amp;RIGHT(YEAR(_xlfn.MINIFS(Consolidado!$B$5:$B$1000,Consolidado!$E$5:$E$1000,$B34,Consolidado!$C$5:$C$1000,"Comité de Supervisión",Consolidado!$L$5:$L$1000,"X",Consolidado!$H$5:$H$1000,IF($D$9="Todos","&gt;0",$D$9))),2),"")&amp;IF(_xlfn.MAXIFS(Consolidado!$B$5:$B$1000,Consolidado!$E$5:$E$1000,$B34,Consolidado!$C$5:$C$1000,"Comité de Supervisión",Consolidado!$L$5:$L$1000,"X",Consolidado!$H$5:$H$1000,IF($D$9="Todos","&gt;0",$D$9))&lt;&gt;_xlfn.MINIFS(Consolidado!$B$5:$B$1000,Consolidado!$E$5:$E$1000,$B34,Consolidado!$C$5:$C$1000,"Comité de Supervisión",Consolidado!$L$5:$L$1000,"X",Consolidado!$H$5:$H$1000,IF($D$9="Todos","&gt;0",$D$9))," y "&amp;TEXT(DAY(_xlfn.MAXIFS(Consolidado!$B$5:$B$1000,Consolidado!$E$5:$E$1000,$B34,Consolidado!$C$5:$C$1000,"Comité de Supervisión",Consolidado!$L$5:$L$1000,"X",Consolidado!$H$5:$H$1000,IF($D$9="Todos","&gt;0",$D$9))),"00")&amp;"/"&amp;TEXT(MONTH(_xlfn.MAXIFS(Consolidado!$B$5:$B$1000,Consolidado!$E$5:$E$1000,$B34,Consolidado!$C$5:$C$1000,"Comité de Supervisión",Consolidado!$L$5:$L$1000,"X",Consolidado!$H$5:$H$1000,IF($D$9="Todos","&gt;0",$D$9))),"00")&amp;IF($D$9="Todos","/"&amp;RIGHT(YEAR(_xlfn.MAXIFS(Consolidado!$B$5:$B$1000,Consolidado!$E$5:$E$1000,$B34,Consolidado!$C$5:$C$1000,"Comité de Supervisión",Consolidado!$L$5:$L$1000,"X",Consolidado!$H$5:$H$1000,IF($D$9="Todos","&gt;0",$D$9))),2),""),""),""),IF(SUMIFS(Consolidado!$AD$5:$AD$1000,Consolidado!$E$5:$E$1000,$B34,Consolidado!$C$5:$C$1000,"Consejo de Administración",Consolidado!$L$5:$L$1000,"X",Consolidado!$H$5:$H$1000,IF($D$9="Todos","&gt;0",$D$9))&gt;0,"Consejo "&amp;TEXT(DAY(_xlfn.MINIFS(Consolidado!$B$5:$B$1000,Consolidado!$E$5:$E$1000,$B34,Consolidado!$C$5:$C$1000,"Consejo de Administración",Consolidado!$L$5:$L$1000,"X",Consolidado!$H$5:$H$1000,IF($D$9="Todos","&gt;0",$D$9))),"00")&amp;"/"&amp;TEXT(MONTH(_xlfn.MINIFS(Consolidado!$B$5:$B$1000,Consolidado!$E$5:$E$1000,$B34,Consolidado!$C$5:$C$1000,"Consejo de Administración",Consolidado!$L$5:$L$1000,"X",Consolidado!$H$5:$H$1000,IF($D$9="Todos","&gt;0",$D$9))),"00")&amp;IF($D$9="Todos","/"&amp;RIGHT(YEAR(_xlfn.MINIFS(Consolidado!$B$5:$B$1000,Consolidado!$E$5:$E$1000,$B34,Consolidado!$C$5:$C$1000,"Consejo de Administración",Consolidado!$L$5:$L$1000,"X",Consolidado!$H$5:$H$1000,IF($D$9="Todos","&gt;0",$D$9))),2),"")&amp;IF(_xlfn.MAXIFS(Consolidado!$B$5:$B$1000,Consolidado!$E$5:$E$1000,$B34,Consolidado!$C$5:$C$1000,"Consejo de Administración",Consolidado!$L$5:$L$1000,"X",Consolidado!$H$5:$H$1000,IF($D$9="Todos","&gt;0",$D$9))&lt;&gt;_xlfn.MINIFS(Consolidado!$B$5:$B$1000,Consolidado!$E$5:$E$1000,$B34,Consolidado!$C$5:$C$1000,"Consejo de Administración",Consolidado!$L$5:$L$1000,"X",Consolidado!$H$5:$H$1000,IF($D$9="Todos","&gt;0",$D$9))," y "&amp;TEXT(DAY(_xlfn.MAXIFS(Consolidado!$B$5:$B$1000,Consolidado!$E$5:$E$1000,$B34,Consolidado!$C$5:$C$1000,"Consejo de Administración",Consolidado!$L$5:$L$1000,"X",Consolidado!$H$5:$H$1000,IF($D$9="Todos","&gt;0",$D$9))),"00")&amp;"/"&amp;TEXT(MONTH(_xlfn.MAXIFS(Consolidado!$B$5:$B$1000,Consolidado!$E$5:$E$1000,$B34,Consolidado!$C$5:$C$1000,"Consejo de Administración",Consolidado!$L$5:$L$1000,"X",Consolidado!$H$5:$H$1000,IF($D$9="Todos","&gt;0",$D$9))),"00")&amp;IF($D$9="Todos","/"&amp;RIGHT(YEAR(_xlfn.MAXIFS(Consolidado!$B$5:$B$1000,Consolidado!$E$5:$E$1000,$B34,Consolidado!$C$5:$C$1000,"Consejo de Administración",Consolidado!$L$5:$L$1000,"X",Consolidado!$H$5:$H$1000,IF($D$9="Todos","&gt;0",$D$9))),2),""),""),""),IF(SUMIFS(Consolidado!$AD$5:$AD$1000,Consolidado!$E$5:$E$1000,$B34,Consolidado!$C$5:$C$1000,"Otros",Consolidado!$L$5:$L$1000,"X",Consolidado!$H$5:$H$1000,IF($D$9="Todos","&gt;0",$D$9))&gt;0,"Otros "&amp;TEXT(DAY(_xlfn.MINIFS(Consolidado!$B$5:$B$1000,Consolidado!$E$5:$E$1000,$B34,Consolidado!$C$5:$C$1000,"Otros",Consolidado!$L$5:$L$1000,"X",Consolidado!$H$5:$H$1000,IF($D$9="Todos","&gt;0",$D$9))),"00")&amp;"/"&amp;TEXT(MONTH(_xlfn.MINIFS(Consolidado!$B$5:$B$1000,Consolidado!$E$5:$E$1000,$B34,Consolidado!$C$5:$C$1000,"Otros",Consolidado!$L$5:$L$1000,"X",Consolidado!$H$5:$H$1000,IF($D$9="Todos","&gt;0",$D$9))),"00")&amp;IF($D$9="Todos","/"&amp;RIGHT(YEAR(_xlfn.MINIFS(Consolidado!$B$5:$B$1000,Consolidado!$E$5:$E$1000,$B34,Consolidado!$C$5:$C$1000,"Otros",Consolidado!$L$5:$L$1000,"X",Consolidado!$H$5:$H$1000,IF($D$9="Todos","&gt;0",$D$9))),2),"")&amp;IF(_xlfn.MAXIFS(Consolidado!$B$5:$B$1000,Consolidado!$E$5:$E$1000,$B34,Consolidado!$C$5:$C$1000,"Otros",Consolidado!$L$5:$L$1000,"X",Consolidado!$H$5:$H$1000,IF($D$9="Todos","&gt;0",$D$9))&lt;&gt;_xlfn.MINIFS(Consolidado!$B$5:$B$1000,Consolidado!$E$5:$E$1000,$B34,Consolidado!$C$5:$C$1000,"Otros",Consolidado!$L$5:$L$1000,"X",Consolidado!$H$5:$H$1000,IF($D$9="Todos","&gt;0",$D$9))," y "&amp;TEXT(DAY(_xlfn.MAXIFS(Consolidado!$B$5:$B$1000,Consolidado!$E$5:$E$1000,$B34,Consolidado!$C$5:$C$1000,"Otros",Consolidado!$L$5:$L$1000,"X",Consolidado!$H$5:$H$1000,IF($D$9="Todos","&gt;0",$D$9))),"00")&amp;"/"&amp;TEXT(MONTH(_xlfn.MAXIFS(Consolidado!$B$5:$B$1000,Consolidado!$E$5:$E$1000,$B34,Consolidado!$C$5:$C$1000,"Otros",Consolidado!$L$5:$L$1000,"X",Consolidado!$H$5:$H$1000,IF($D$9="Todos","&gt;0",$D$9))),"00")&amp;IF($D$9="Todos","/"&amp;RIGHT(YEAR(_xlfn.MAXIFS(Consolidado!$B$5:$B$1000,Consolidado!$E$5:$E$1000,$B34,Consolidado!$C$5:$C$1000,"Otros",Consolidado!$L$5:$L$1000,"X",Consolidado!$H$5:$H$1000,IF($D$9="Todos","&gt;0",$D$9))),2),""),""),""))</f>
        <v/>
      </c>
      <c r="O34" s="37" t="str">
        <f aca="false">_xlfn.TEXTJOIN(" +"&amp;CHAR(10),TRUE(),IF(SUMIFS(Consolidado!$AD$5:$AD$1000,Consolidado!$E$5:$E$1000,$B34,Consolidado!$C$5:$C$1000,"Auditoría Interna",Consolidado!$M$5:$M$1000,"X",Consolidado!$H$5:$H$1000,IF($D$9="Todos","&gt;0",$D$9))&gt;0,"Interna "&amp;TEXT(DAY(_xlfn.MINIFS(Consolidado!$B$5:$B$1000,Consolidado!$E$5:$E$1000,$B34,Consolidado!$C$5:$C$1000,"Auditoría Interna",Consolidado!$M$5:$M$1000,"X",Consolidado!$H$5:$H$1000,IF($D$9="Todos","&gt;0",$D$9))),"00")&amp;"/"&amp;TEXT(MONTH(_xlfn.MINIFS(Consolidado!$B$5:$B$1000,Consolidado!$E$5:$E$1000,$B34,Consolidado!$C$5:$C$1000,"Auditoría Interna",Consolidado!$M$5:$M$1000,"X",Consolidado!$H$5:$H$1000,IF($D$9="Todos","&gt;0",$D$9))),"00")&amp;IF($D$9="Todos","/"&amp;RIGHT(YEAR(_xlfn.MINIFS(Consolidado!$B$5:$B$1000,Consolidado!$E$5:$E$1000,$B34,Consolidado!$C$5:$C$1000,"Auditoría Interna",Consolidado!$M$5:$M$1000,"X",Consolidado!$H$5:$H$1000,IF($D$9="Todos","&gt;0",$D$9))),2),"")&amp;IF(_xlfn.MAXIFS(Consolidado!$B$5:$B$1000,Consolidado!$E$5:$E$1000,$B34,Consolidado!$C$5:$C$1000,"Auditoría Interna",Consolidado!$M$5:$M$1000,"X",Consolidado!$H$5:$H$1000,IF($D$9="Todos","&gt;0",$D$9))&lt;&gt;_xlfn.MINIFS(Consolidado!$B$5:$B$1000,Consolidado!$E$5:$E$1000,$B34,Consolidado!$C$5:$C$1000,"Auditoría Interna",Consolidado!$M$5:$M$1000,"X",Consolidado!$H$5:$H$1000,IF($D$9="Todos","&gt;0",$D$9))," y "&amp;TEXT(DAY(_xlfn.MAXIFS(Consolidado!$B$5:$B$1000,Consolidado!$E$5:$E$1000,$B34,Consolidado!$C$5:$C$1000,"Auditoría Interna",Consolidado!$M$5:$M$1000,"X",Consolidado!$H$5:$H$1000,IF($D$9="Todos","&gt;0",$D$9))),"00")&amp;"/"&amp;TEXT(MONTH(_xlfn.MAXIFS(Consolidado!$B$5:$B$1000,Consolidado!$E$5:$E$1000,$B34,Consolidado!$C$5:$C$1000,"Auditoría Interna",Consolidado!$M$5:$M$1000,"X",Consolidado!$H$5:$H$1000,IF($D$9="Todos","&gt;0",$D$9))),"00")&amp;IF($D$9="Todos","/"&amp;RIGHT(YEAR(_xlfn.MAXIFS(Consolidado!$B$5:$B$1000,Consolidado!$E$5:$E$1000,$B34,Consolidado!$C$5:$C$1000,"Auditoría Interna",Consolidado!$M$5:$M$1000,"X",Consolidado!$H$5:$H$1000,IF($D$9="Todos","&gt;0",$D$9))),2),""),""),""),IF(SUMIFS(Consolidado!$AD$5:$AD$1000,Consolidado!$E$5:$E$1000,$B34,Consolidado!$C$5:$C$1000,"Auditoría Externa",Consolidado!$M$5:$M$1000,"X",Consolidado!$H$5:$H$1000,IF($D$9="Todos","&gt;0",$D$9))&gt;0,"Externa "&amp;TEXT(DAY(_xlfn.MINIFS(Consolidado!$B$5:$B$1000,Consolidado!$E$5:$E$1000,$B34,Consolidado!$C$5:$C$1000,"Auditoría Externa",Consolidado!$M$5:$M$1000,"X",Consolidado!$H$5:$H$1000,IF($D$9="Todos","&gt;0",$D$9))),"00")&amp;"/"&amp;TEXT(MONTH(_xlfn.MINIFS(Consolidado!$B$5:$B$1000,Consolidado!$E$5:$E$1000,$B34,Consolidado!$C$5:$C$1000,"Auditoría Externa",Consolidado!$M$5:$M$1000,"X",Consolidado!$H$5:$H$1000,IF($D$9="Todos","&gt;0",$D$9))),"00")&amp;IF($D$9="Todos","/"&amp;RIGHT(YEAR(_xlfn.MINIFS(Consolidado!$B$5:$B$1000,Consolidado!$E$5:$E$1000,$B34,Consolidado!$C$5:$C$1000,"Auditoría Externa",Consolidado!$M$5:$M$1000,"X",Consolidado!$H$5:$H$1000,IF($D$9="Todos","&gt;0",$D$9))),2),"")&amp;IF(_xlfn.MAXIFS(Consolidado!$B$5:$B$1000,Consolidado!$E$5:$E$1000,$B34,Consolidado!$C$5:$C$1000,"Auditoría Externa",Consolidado!$M$5:$M$1000,"X",Consolidado!$H$5:$H$1000,IF($D$9="Todos","&gt;0",$D$9))&lt;&gt;_xlfn.MINIFS(Consolidado!$B$5:$B$1000,Consolidado!$E$5:$E$1000,$B34,Consolidado!$C$5:$C$1000,"Auditoría Externa",Consolidado!$M$5:$M$1000,"X",Consolidado!$H$5:$H$1000,IF($D$9="Todos","&gt;0",$D$9))," y "&amp;TEXT(DAY(_xlfn.MAXIFS(Consolidado!$B$5:$B$1000,Consolidado!$E$5:$E$1000,$B34,Consolidado!$C$5:$C$1000,"Auditoría Externa",Consolidado!$M$5:$M$1000,"X",Consolidado!$H$5:$H$1000,IF($D$9="Todos","&gt;0",$D$9))),"00")&amp;"/"&amp;TEXT(MONTH(_xlfn.MAXIFS(Consolidado!$B$5:$B$1000,Consolidado!$E$5:$E$1000,$B34,Consolidado!$C$5:$C$1000,"Auditoría Externa",Consolidado!$M$5:$M$1000,"X",Consolidado!$H$5:$H$1000,IF($D$9="Todos","&gt;0",$D$9))),"00")&amp;IF($D$9="Todos","/"&amp;RIGHT(YEAR(_xlfn.MAXIFS(Consolidado!$B$5:$B$1000,Consolidado!$E$5:$E$1000,$B34,Consolidado!$C$5:$C$1000,"Auditoría Externa",Consolidado!$M$5:$M$1000,"X",Consolidado!$H$5:$H$1000,IF($D$9="Todos","&gt;0",$D$9))),2),""),""),""),IF(SUMIFS(Consolidado!$AD$5:$AD$1000,Consolidado!$E$5:$E$1000,$B34,Consolidado!$C$5:$C$1000,"SSF",Consolidado!$M$5:$M$1000,"X",Consolidado!$H$5:$H$1000,IF($D$9="Todos","&gt;0",$D$9))&gt;0,"SSF "&amp;TEXT(DAY(_xlfn.MINIFS(Consolidado!$B$5:$B$1000,Consolidado!$E$5:$E$1000,$B34,Consolidado!$C$5:$C$1000,"SSF",Consolidado!$M$5:$M$1000,"X",Consolidado!$H$5:$H$1000,IF($D$9="Todos","&gt;0",$D$9))),"00")&amp;"/"&amp;TEXT(MONTH(_xlfn.MINIFS(Consolidado!$B$5:$B$1000,Consolidado!$E$5:$E$1000,$B34,Consolidado!$C$5:$C$1000,"SSF",Consolidado!$M$5:$M$1000,"X",Consolidado!$H$5:$H$1000,IF($D$9="Todos","&gt;0",$D$9))),"00")&amp;IF($D$9="Todos","/"&amp;RIGHT(YEAR(_xlfn.MINIFS(Consolidado!$B$5:$B$1000,Consolidado!$E$5:$E$1000,$B34,Consolidado!$C$5:$C$1000,"SSF",Consolidado!$M$5:$M$1000,"X",Consolidado!$H$5:$H$1000,IF($D$9="Todos","&gt;0",$D$9))),2),"")&amp;IF(_xlfn.MAXIFS(Consolidado!$B$5:$B$1000,Consolidado!$E$5:$E$1000,$B34,Consolidado!$C$5:$C$1000,"SSF",Consolidado!$M$5:$M$1000,"X",Consolidado!$H$5:$H$1000,IF($D$9="Todos","&gt;0",$D$9))&lt;&gt;_xlfn.MINIFS(Consolidado!$B$5:$B$1000,Consolidado!$E$5:$E$1000,$B34,Consolidado!$C$5:$C$1000,"SSF",Consolidado!$M$5:$M$1000,"X",Consolidado!$H$5:$H$1000,IF($D$9="Todos","&gt;0",$D$9))," y "&amp;TEXT(DAY(_xlfn.MAXIFS(Consolidado!$B$5:$B$1000,Consolidado!$E$5:$E$1000,$B34,Consolidado!$C$5:$C$1000,"SSF",Consolidado!$M$5:$M$1000,"X",Consolidado!$H$5:$H$1000,IF($D$9="Todos","&gt;0",$D$9))),"00")&amp;"/"&amp;TEXT(MONTH(_xlfn.MAXIFS(Consolidado!$B$5:$B$1000,Consolidado!$E$5:$E$1000,$B34,Consolidado!$C$5:$C$1000,"SSF",Consolidado!$M$5:$M$1000,"X",Consolidado!$H$5:$H$1000,IF($D$9="Todos","&gt;0",$D$9))),"00")&amp;IF($D$9="Todos","/"&amp;RIGHT(YEAR(_xlfn.MAXIFS(Consolidado!$B$5:$B$1000,Consolidado!$E$5:$E$1000,$B34,Consolidado!$C$5:$C$1000,"SSF",Consolidado!$M$5:$M$1000,"X",Consolidado!$H$5:$H$1000,IF($D$9="Todos","&gt;0",$D$9))),2),""),""),""),IF(SUMIFS(Consolidado!$AD$5:$AD$1000,Consolidado!$E$5:$E$1000,$B34,Consolidado!$C$5:$C$1000,"Comité de Supervisión",Consolidado!$M$5:$M$1000,"X",Consolidado!$H$5:$H$1000,IF($D$9="Todos","&gt;0",$D$9))&gt;0,"Comité Sup. "&amp;TEXT(DAY(_xlfn.MINIFS(Consolidado!$B$5:$B$1000,Consolidado!$E$5:$E$1000,$B34,Consolidado!$C$5:$C$1000,"Comité de Supervisión",Consolidado!$M$5:$M$1000,"X",Consolidado!$H$5:$H$1000,IF($D$9="Todos","&gt;0",$D$9))),"00")&amp;"/"&amp;TEXT(MONTH(_xlfn.MINIFS(Consolidado!$B$5:$B$1000,Consolidado!$E$5:$E$1000,$B34,Consolidado!$C$5:$C$1000,"Comité de Supervisión",Consolidado!$M$5:$M$1000,"X",Consolidado!$H$5:$H$1000,IF($D$9="Todos","&gt;0",$D$9))),"00")&amp;IF($D$9="Todos","/"&amp;RIGHT(YEAR(_xlfn.MINIFS(Consolidado!$B$5:$B$1000,Consolidado!$E$5:$E$1000,$B34,Consolidado!$C$5:$C$1000,"Comité de Supervisión",Consolidado!$M$5:$M$1000,"X",Consolidado!$H$5:$H$1000,IF($D$9="Todos","&gt;0",$D$9))),2),"")&amp;IF(_xlfn.MAXIFS(Consolidado!$B$5:$B$1000,Consolidado!$E$5:$E$1000,$B34,Consolidado!$C$5:$C$1000,"Comité de Supervisión",Consolidado!$M$5:$M$1000,"X",Consolidado!$H$5:$H$1000,IF($D$9="Todos","&gt;0",$D$9))&lt;&gt;_xlfn.MINIFS(Consolidado!$B$5:$B$1000,Consolidado!$E$5:$E$1000,$B34,Consolidado!$C$5:$C$1000,"Comité de Supervisión",Consolidado!$M$5:$M$1000,"X",Consolidado!$H$5:$H$1000,IF($D$9="Todos","&gt;0",$D$9))," y "&amp;TEXT(DAY(_xlfn.MAXIFS(Consolidado!$B$5:$B$1000,Consolidado!$E$5:$E$1000,$B34,Consolidado!$C$5:$C$1000,"Comité de Supervisión",Consolidado!$M$5:$M$1000,"X",Consolidado!$H$5:$H$1000,IF($D$9="Todos","&gt;0",$D$9))),"00")&amp;"/"&amp;TEXT(MONTH(_xlfn.MAXIFS(Consolidado!$B$5:$B$1000,Consolidado!$E$5:$E$1000,$B34,Consolidado!$C$5:$C$1000,"Comité de Supervisión",Consolidado!$M$5:$M$1000,"X",Consolidado!$H$5:$H$1000,IF($D$9="Todos","&gt;0",$D$9))),"00")&amp;IF($D$9="Todos","/"&amp;RIGHT(YEAR(_xlfn.MAXIFS(Consolidado!$B$5:$B$1000,Consolidado!$E$5:$E$1000,$B34,Consolidado!$C$5:$C$1000,"Comité de Supervisión",Consolidado!$M$5:$M$1000,"X",Consolidado!$H$5:$H$1000,IF($D$9="Todos","&gt;0",$D$9))),2),""),""),""),IF(SUMIFS(Consolidado!$AD$5:$AD$1000,Consolidado!$E$5:$E$1000,$B34,Consolidado!$C$5:$C$1000,"Consejo de Administración",Consolidado!$M$5:$M$1000,"X",Consolidado!$H$5:$H$1000,IF($D$9="Todos","&gt;0",$D$9))&gt;0,"Consejo "&amp;TEXT(DAY(_xlfn.MINIFS(Consolidado!$B$5:$B$1000,Consolidado!$E$5:$E$1000,$B34,Consolidado!$C$5:$C$1000,"Consejo de Administración",Consolidado!$M$5:$M$1000,"X",Consolidado!$H$5:$H$1000,IF($D$9="Todos","&gt;0",$D$9))),"00")&amp;"/"&amp;TEXT(MONTH(_xlfn.MINIFS(Consolidado!$B$5:$B$1000,Consolidado!$E$5:$E$1000,$B34,Consolidado!$C$5:$C$1000,"Consejo de Administración",Consolidado!$M$5:$M$1000,"X",Consolidado!$H$5:$H$1000,IF($D$9="Todos","&gt;0",$D$9))),"00")&amp;IF($D$9="Todos","/"&amp;RIGHT(YEAR(_xlfn.MINIFS(Consolidado!$B$5:$B$1000,Consolidado!$E$5:$E$1000,$B34,Consolidado!$C$5:$C$1000,"Consejo de Administración",Consolidado!$M$5:$M$1000,"X",Consolidado!$H$5:$H$1000,IF($D$9="Todos","&gt;0",$D$9))),2),"")&amp;IF(_xlfn.MAXIFS(Consolidado!$B$5:$B$1000,Consolidado!$E$5:$E$1000,$B34,Consolidado!$C$5:$C$1000,"Consejo de Administración",Consolidado!$M$5:$M$1000,"X",Consolidado!$H$5:$H$1000,IF($D$9="Todos","&gt;0",$D$9))&lt;&gt;_xlfn.MINIFS(Consolidado!$B$5:$B$1000,Consolidado!$E$5:$E$1000,$B34,Consolidado!$C$5:$C$1000,"Consejo de Administración",Consolidado!$M$5:$M$1000,"X",Consolidado!$H$5:$H$1000,IF($D$9="Todos","&gt;0",$D$9))," y "&amp;TEXT(DAY(_xlfn.MAXIFS(Consolidado!$B$5:$B$1000,Consolidado!$E$5:$E$1000,$B34,Consolidado!$C$5:$C$1000,"Consejo de Administración",Consolidado!$M$5:$M$1000,"X",Consolidado!$H$5:$H$1000,IF($D$9="Todos","&gt;0",$D$9))),"00")&amp;"/"&amp;TEXT(MONTH(_xlfn.MAXIFS(Consolidado!$B$5:$B$1000,Consolidado!$E$5:$E$1000,$B34,Consolidado!$C$5:$C$1000,"Consejo de Administración",Consolidado!$M$5:$M$1000,"X",Consolidado!$H$5:$H$1000,IF($D$9="Todos","&gt;0",$D$9))),"00")&amp;IF($D$9="Todos","/"&amp;RIGHT(YEAR(_xlfn.MAXIFS(Consolidado!$B$5:$B$1000,Consolidado!$E$5:$E$1000,$B34,Consolidado!$C$5:$C$1000,"Consejo de Administración",Consolidado!$M$5:$M$1000,"X",Consolidado!$H$5:$H$1000,IF($D$9="Todos","&gt;0",$D$9))),2),""),""),""),IF(SUMIFS(Consolidado!$AD$5:$AD$1000,Consolidado!$E$5:$E$1000,$B34,Consolidado!$C$5:$C$1000,"Otros",Consolidado!$M$5:$M$1000,"X",Consolidado!$H$5:$H$1000,IF($D$9="Todos","&gt;0",$D$9))&gt;0,"Otros "&amp;TEXT(DAY(_xlfn.MINIFS(Consolidado!$B$5:$B$1000,Consolidado!$E$5:$E$1000,$B34,Consolidado!$C$5:$C$1000,"Otros",Consolidado!$M$5:$M$1000,"X",Consolidado!$H$5:$H$1000,IF($D$9="Todos","&gt;0",$D$9))),"00")&amp;"/"&amp;TEXT(MONTH(_xlfn.MINIFS(Consolidado!$B$5:$B$1000,Consolidado!$E$5:$E$1000,$B34,Consolidado!$C$5:$C$1000,"Otros",Consolidado!$M$5:$M$1000,"X",Consolidado!$H$5:$H$1000,IF($D$9="Todos","&gt;0",$D$9))),"00")&amp;IF($D$9="Todos","/"&amp;RIGHT(YEAR(_xlfn.MINIFS(Consolidado!$B$5:$B$1000,Consolidado!$E$5:$E$1000,$B34,Consolidado!$C$5:$C$1000,"Otros",Consolidado!$M$5:$M$1000,"X",Consolidado!$H$5:$H$1000,IF($D$9="Todos","&gt;0",$D$9))),2),"")&amp;IF(_xlfn.MAXIFS(Consolidado!$B$5:$B$1000,Consolidado!$E$5:$E$1000,$B34,Consolidado!$C$5:$C$1000,"Otros",Consolidado!$M$5:$M$1000,"X",Consolidado!$H$5:$H$1000,IF($D$9="Todos","&gt;0",$D$9))&lt;&gt;_xlfn.MINIFS(Consolidado!$B$5:$B$1000,Consolidado!$E$5:$E$1000,$B34,Consolidado!$C$5:$C$1000,"Otros",Consolidado!$M$5:$M$1000,"X",Consolidado!$H$5:$H$1000,IF($D$9="Todos","&gt;0",$D$9))," y "&amp;TEXT(DAY(_xlfn.MAXIFS(Consolidado!$B$5:$B$1000,Consolidado!$E$5:$E$1000,$B34,Consolidado!$C$5:$C$1000,"Otros",Consolidado!$M$5:$M$1000,"X",Consolidado!$H$5:$H$1000,IF($D$9="Todos","&gt;0",$D$9))),"00")&amp;"/"&amp;TEXT(MONTH(_xlfn.MAXIFS(Consolidado!$B$5:$B$1000,Consolidado!$E$5:$E$1000,$B34,Consolidado!$C$5:$C$1000,"Otros",Consolidado!$M$5:$M$1000,"X",Consolidado!$H$5:$H$1000,IF($D$9="Todos","&gt;0",$D$9))),"00")&amp;IF($D$9="Todos","/"&amp;RIGHT(YEAR(_xlfn.MAXIFS(Consolidado!$B$5:$B$1000,Consolidado!$E$5:$E$1000,$B34,Consolidado!$C$5:$C$1000,"Otros",Consolidado!$M$5:$M$1000,"X",Consolidado!$H$5:$H$1000,IF($D$9="Todos","&gt;0",$D$9))),2),""),""),""))</f>
        <v/>
      </c>
      <c r="P34" s="37" t="str">
        <f aca="false">_xlfn.TEXTJOIN(" +"&amp;CHAR(10),TRUE(),IF(SUMIFS(Consolidado!$AD$5:$AD$1000,Consolidado!$E$5:$E$1000,$B34,Consolidado!$C$5:$C$1000,"Auditoría Interna",Consolidado!$N$5:$N$1000,"X",Consolidado!$H$5:$H$1000,IF($D$9="Todos","&gt;0",$D$9))&gt;0,"Interna "&amp;TEXT(DAY(_xlfn.MINIFS(Consolidado!$B$5:$B$1000,Consolidado!$E$5:$E$1000,$B34,Consolidado!$C$5:$C$1000,"Auditoría Interna",Consolidado!$N$5:$N$1000,"X",Consolidado!$H$5:$H$1000,IF($D$9="Todos","&gt;0",$D$9))),"00")&amp;"/"&amp;TEXT(MONTH(_xlfn.MINIFS(Consolidado!$B$5:$B$1000,Consolidado!$E$5:$E$1000,$B34,Consolidado!$C$5:$C$1000,"Auditoría Interna",Consolidado!$N$5:$N$1000,"X",Consolidado!$H$5:$H$1000,IF($D$9="Todos","&gt;0",$D$9))),"00")&amp;IF($D$9="Todos","/"&amp;RIGHT(YEAR(_xlfn.MINIFS(Consolidado!$B$5:$B$1000,Consolidado!$E$5:$E$1000,$B34,Consolidado!$C$5:$C$1000,"Auditoría Interna",Consolidado!$N$5:$N$1000,"X",Consolidado!$H$5:$H$1000,IF($D$9="Todos","&gt;0",$D$9))),2),"")&amp;IF(_xlfn.MAXIFS(Consolidado!$B$5:$B$1000,Consolidado!$E$5:$E$1000,$B34,Consolidado!$C$5:$C$1000,"Auditoría Interna",Consolidado!$N$5:$N$1000,"X",Consolidado!$H$5:$H$1000,IF($D$9="Todos","&gt;0",$D$9))&lt;&gt;_xlfn.MINIFS(Consolidado!$B$5:$B$1000,Consolidado!$E$5:$E$1000,$B34,Consolidado!$C$5:$C$1000,"Auditoría Interna",Consolidado!$N$5:$N$1000,"X",Consolidado!$H$5:$H$1000,IF($D$9="Todos","&gt;0",$D$9))," y "&amp;TEXT(DAY(_xlfn.MAXIFS(Consolidado!$B$5:$B$1000,Consolidado!$E$5:$E$1000,$B34,Consolidado!$C$5:$C$1000,"Auditoría Interna",Consolidado!$N$5:$N$1000,"X",Consolidado!$H$5:$H$1000,IF($D$9="Todos","&gt;0",$D$9))),"00")&amp;"/"&amp;TEXT(MONTH(_xlfn.MAXIFS(Consolidado!$B$5:$B$1000,Consolidado!$E$5:$E$1000,$B34,Consolidado!$C$5:$C$1000,"Auditoría Interna",Consolidado!$N$5:$N$1000,"X",Consolidado!$H$5:$H$1000,IF($D$9="Todos","&gt;0",$D$9))),"00")&amp;IF($D$9="Todos","/"&amp;RIGHT(YEAR(_xlfn.MAXIFS(Consolidado!$B$5:$B$1000,Consolidado!$E$5:$E$1000,$B34,Consolidado!$C$5:$C$1000,"Auditoría Interna",Consolidado!$N$5:$N$1000,"X",Consolidado!$H$5:$H$1000,IF($D$9="Todos","&gt;0",$D$9))),2),""),""),""),IF(SUMIFS(Consolidado!$AD$5:$AD$1000,Consolidado!$E$5:$E$1000,$B34,Consolidado!$C$5:$C$1000,"Auditoría Externa",Consolidado!$N$5:$N$1000,"X",Consolidado!$H$5:$H$1000,IF($D$9="Todos","&gt;0",$D$9))&gt;0,"Externa "&amp;TEXT(DAY(_xlfn.MINIFS(Consolidado!$B$5:$B$1000,Consolidado!$E$5:$E$1000,$B34,Consolidado!$C$5:$C$1000,"Auditoría Externa",Consolidado!$N$5:$N$1000,"X",Consolidado!$H$5:$H$1000,IF($D$9="Todos","&gt;0",$D$9))),"00")&amp;"/"&amp;TEXT(MONTH(_xlfn.MINIFS(Consolidado!$B$5:$B$1000,Consolidado!$E$5:$E$1000,$B34,Consolidado!$C$5:$C$1000,"Auditoría Externa",Consolidado!$N$5:$N$1000,"X",Consolidado!$H$5:$H$1000,IF($D$9="Todos","&gt;0",$D$9))),"00")&amp;IF($D$9="Todos","/"&amp;RIGHT(YEAR(_xlfn.MINIFS(Consolidado!$B$5:$B$1000,Consolidado!$E$5:$E$1000,$B34,Consolidado!$C$5:$C$1000,"Auditoría Externa",Consolidado!$N$5:$N$1000,"X",Consolidado!$H$5:$H$1000,IF($D$9="Todos","&gt;0",$D$9))),2),"")&amp;IF(_xlfn.MAXIFS(Consolidado!$B$5:$B$1000,Consolidado!$E$5:$E$1000,$B34,Consolidado!$C$5:$C$1000,"Auditoría Externa",Consolidado!$N$5:$N$1000,"X",Consolidado!$H$5:$H$1000,IF($D$9="Todos","&gt;0",$D$9))&lt;&gt;_xlfn.MINIFS(Consolidado!$B$5:$B$1000,Consolidado!$E$5:$E$1000,$B34,Consolidado!$C$5:$C$1000,"Auditoría Externa",Consolidado!$N$5:$N$1000,"X",Consolidado!$H$5:$H$1000,IF($D$9="Todos","&gt;0",$D$9))," y "&amp;TEXT(DAY(_xlfn.MAXIFS(Consolidado!$B$5:$B$1000,Consolidado!$E$5:$E$1000,$B34,Consolidado!$C$5:$C$1000,"Auditoría Externa",Consolidado!$N$5:$N$1000,"X",Consolidado!$H$5:$H$1000,IF($D$9="Todos","&gt;0",$D$9))),"00")&amp;"/"&amp;TEXT(MONTH(_xlfn.MAXIFS(Consolidado!$B$5:$B$1000,Consolidado!$E$5:$E$1000,$B34,Consolidado!$C$5:$C$1000,"Auditoría Externa",Consolidado!$N$5:$N$1000,"X",Consolidado!$H$5:$H$1000,IF($D$9="Todos","&gt;0",$D$9))),"00")&amp;IF($D$9="Todos","/"&amp;RIGHT(YEAR(_xlfn.MAXIFS(Consolidado!$B$5:$B$1000,Consolidado!$E$5:$E$1000,$B34,Consolidado!$C$5:$C$1000,"Auditoría Externa",Consolidado!$N$5:$N$1000,"X",Consolidado!$H$5:$H$1000,IF($D$9="Todos","&gt;0",$D$9))),2),""),""),""),IF(SUMIFS(Consolidado!$AD$5:$AD$1000,Consolidado!$E$5:$E$1000,$B34,Consolidado!$C$5:$C$1000,"SSF",Consolidado!$N$5:$N$1000,"X",Consolidado!$H$5:$H$1000,IF($D$9="Todos","&gt;0",$D$9))&gt;0,"SSF "&amp;TEXT(DAY(_xlfn.MINIFS(Consolidado!$B$5:$B$1000,Consolidado!$E$5:$E$1000,$B34,Consolidado!$C$5:$C$1000,"SSF",Consolidado!$N$5:$N$1000,"X",Consolidado!$H$5:$H$1000,IF($D$9="Todos","&gt;0",$D$9))),"00")&amp;"/"&amp;TEXT(MONTH(_xlfn.MINIFS(Consolidado!$B$5:$B$1000,Consolidado!$E$5:$E$1000,$B34,Consolidado!$C$5:$C$1000,"SSF",Consolidado!$N$5:$N$1000,"X",Consolidado!$H$5:$H$1000,IF($D$9="Todos","&gt;0",$D$9))),"00")&amp;IF($D$9="Todos","/"&amp;RIGHT(YEAR(_xlfn.MINIFS(Consolidado!$B$5:$B$1000,Consolidado!$E$5:$E$1000,$B34,Consolidado!$C$5:$C$1000,"SSF",Consolidado!$N$5:$N$1000,"X",Consolidado!$H$5:$H$1000,IF($D$9="Todos","&gt;0",$D$9))),2),"")&amp;IF(_xlfn.MAXIFS(Consolidado!$B$5:$B$1000,Consolidado!$E$5:$E$1000,$B34,Consolidado!$C$5:$C$1000,"SSF",Consolidado!$N$5:$N$1000,"X",Consolidado!$H$5:$H$1000,IF($D$9="Todos","&gt;0",$D$9))&lt;&gt;_xlfn.MINIFS(Consolidado!$B$5:$B$1000,Consolidado!$E$5:$E$1000,$B34,Consolidado!$C$5:$C$1000,"SSF",Consolidado!$N$5:$N$1000,"X",Consolidado!$H$5:$H$1000,IF($D$9="Todos","&gt;0",$D$9))," y "&amp;TEXT(DAY(_xlfn.MAXIFS(Consolidado!$B$5:$B$1000,Consolidado!$E$5:$E$1000,$B34,Consolidado!$C$5:$C$1000,"SSF",Consolidado!$N$5:$N$1000,"X",Consolidado!$H$5:$H$1000,IF($D$9="Todos","&gt;0",$D$9))),"00")&amp;"/"&amp;TEXT(MONTH(_xlfn.MAXIFS(Consolidado!$B$5:$B$1000,Consolidado!$E$5:$E$1000,$B34,Consolidado!$C$5:$C$1000,"SSF",Consolidado!$N$5:$N$1000,"X",Consolidado!$H$5:$H$1000,IF($D$9="Todos","&gt;0",$D$9))),"00")&amp;IF($D$9="Todos","/"&amp;RIGHT(YEAR(_xlfn.MAXIFS(Consolidado!$B$5:$B$1000,Consolidado!$E$5:$E$1000,$B34,Consolidado!$C$5:$C$1000,"SSF",Consolidado!$N$5:$N$1000,"X",Consolidado!$H$5:$H$1000,IF($D$9="Todos","&gt;0",$D$9))),2),""),""),""),IF(SUMIFS(Consolidado!$AD$5:$AD$1000,Consolidado!$E$5:$E$1000,$B34,Consolidado!$C$5:$C$1000,"Comité de Supervisión",Consolidado!$N$5:$N$1000,"X",Consolidado!$H$5:$H$1000,IF($D$9="Todos","&gt;0",$D$9))&gt;0,"Comité Sup. "&amp;TEXT(DAY(_xlfn.MINIFS(Consolidado!$B$5:$B$1000,Consolidado!$E$5:$E$1000,$B34,Consolidado!$C$5:$C$1000,"Comité de Supervisión",Consolidado!$N$5:$N$1000,"X",Consolidado!$H$5:$H$1000,IF($D$9="Todos","&gt;0",$D$9))),"00")&amp;"/"&amp;TEXT(MONTH(_xlfn.MINIFS(Consolidado!$B$5:$B$1000,Consolidado!$E$5:$E$1000,$B34,Consolidado!$C$5:$C$1000,"Comité de Supervisión",Consolidado!$N$5:$N$1000,"X",Consolidado!$H$5:$H$1000,IF($D$9="Todos","&gt;0",$D$9))),"00")&amp;IF($D$9="Todos","/"&amp;RIGHT(YEAR(_xlfn.MINIFS(Consolidado!$B$5:$B$1000,Consolidado!$E$5:$E$1000,$B34,Consolidado!$C$5:$C$1000,"Comité de Supervisión",Consolidado!$N$5:$N$1000,"X",Consolidado!$H$5:$H$1000,IF($D$9="Todos","&gt;0",$D$9))),2),"")&amp;IF(_xlfn.MAXIFS(Consolidado!$B$5:$B$1000,Consolidado!$E$5:$E$1000,$B34,Consolidado!$C$5:$C$1000,"Comité de Supervisión",Consolidado!$N$5:$N$1000,"X",Consolidado!$H$5:$H$1000,IF($D$9="Todos","&gt;0",$D$9))&lt;&gt;_xlfn.MINIFS(Consolidado!$B$5:$B$1000,Consolidado!$E$5:$E$1000,$B34,Consolidado!$C$5:$C$1000,"Comité de Supervisión",Consolidado!$N$5:$N$1000,"X",Consolidado!$H$5:$H$1000,IF($D$9="Todos","&gt;0",$D$9))," y "&amp;TEXT(DAY(_xlfn.MAXIFS(Consolidado!$B$5:$B$1000,Consolidado!$E$5:$E$1000,$B34,Consolidado!$C$5:$C$1000,"Comité de Supervisión",Consolidado!$N$5:$N$1000,"X",Consolidado!$H$5:$H$1000,IF($D$9="Todos","&gt;0",$D$9))),"00")&amp;"/"&amp;TEXT(MONTH(_xlfn.MAXIFS(Consolidado!$B$5:$B$1000,Consolidado!$E$5:$E$1000,$B34,Consolidado!$C$5:$C$1000,"Comité de Supervisión",Consolidado!$N$5:$N$1000,"X",Consolidado!$H$5:$H$1000,IF($D$9="Todos","&gt;0",$D$9))),"00")&amp;IF($D$9="Todos","/"&amp;RIGHT(YEAR(_xlfn.MAXIFS(Consolidado!$B$5:$B$1000,Consolidado!$E$5:$E$1000,$B34,Consolidado!$C$5:$C$1000,"Comité de Supervisión",Consolidado!$N$5:$N$1000,"X",Consolidado!$H$5:$H$1000,IF($D$9="Todos","&gt;0",$D$9))),2),""),""),""),IF(SUMIFS(Consolidado!$AD$5:$AD$1000,Consolidado!$E$5:$E$1000,$B34,Consolidado!$C$5:$C$1000,"Consejo de Administración",Consolidado!$N$5:$N$1000,"X",Consolidado!$H$5:$H$1000,IF($D$9="Todos","&gt;0",$D$9))&gt;0,"Consejo "&amp;TEXT(DAY(_xlfn.MINIFS(Consolidado!$B$5:$B$1000,Consolidado!$E$5:$E$1000,$B34,Consolidado!$C$5:$C$1000,"Consejo de Administración",Consolidado!$N$5:$N$1000,"X",Consolidado!$H$5:$H$1000,IF($D$9="Todos","&gt;0",$D$9))),"00")&amp;"/"&amp;TEXT(MONTH(_xlfn.MINIFS(Consolidado!$B$5:$B$1000,Consolidado!$E$5:$E$1000,$B34,Consolidado!$C$5:$C$1000,"Consejo de Administración",Consolidado!$N$5:$N$1000,"X",Consolidado!$H$5:$H$1000,IF($D$9="Todos","&gt;0",$D$9))),"00")&amp;IF($D$9="Todos","/"&amp;RIGHT(YEAR(_xlfn.MINIFS(Consolidado!$B$5:$B$1000,Consolidado!$E$5:$E$1000,$B34,Consolidado!$C$5:$C$1000,"Consejo de Administración",Consolidado!$N$5:$N$1000,"X",Consolidado!$H$5:$H$1000,IF($D$9="Todos","&gt;0",$D$9))),2),"")&amp;IF(_xlfn.MAXIFS(Consolidado!$B$5:$B$1000,Consolidado!$E$5:$E$1000,$B34,Consolidado!$C$5:$C$1000,"Consejo de Administración",Consolidado!$N$5:$N$1000,"X",Consolidado!$H$5:$H$1000,IF($D$9="Todos","&gt;0",$D$9))&lt;&gt;_xlfn.MINIFS(Consolidado!$B$5:$B$1000,Consolidado!$E$5:$E$1000,$B34,Consolidado!$C$5:$C$1000,"Consejo de Administración",Consolidado!$N$5:$N$1000,"X",Consolidado!$H$5:$H$1000,IF($D$9="Todos","&gt;0",$D$9))," y "&amp;TEXT(DAY(_xlfn.MAXIFS(Consolidado!$B$5:$B$1000,Consolidado!$E$5:$E$1000,$B34,Consolidado!$C$5:$C$1000,"Consejo de Administración",Consolidado!$N$5:$N$1000,"X",Consolidado!$H$5:$H$1000,IF($D$9="Todos","&gt;0",$D$9))),"00")&amp;"/"&amp;TEXT(MONTH(_xlfn.MAXIFS(Consolidado!$B$5:$B$1000,Consolidado!$E$5:$E$1000,$B34,Consolidado!$C$5:$C$1000,"Consejo de Administración",Consolidado!$N$5:$N$1000,"X",Consolidado!$H$5:$H$1000,IF($D$9="Todos","&gt;0",$D$9))),"00")&amp;IF($D$9="Todos","/"&amp;RIGHT(YEAR(_xlfn.MAXIFS(Consolidado!$B$5:$B$1000,Consolidado!$E$5:$E$1000,$B34,Consolidado!$C$5:$C$1000,"Consejo de Administración",Consolidado!$N$5:$N$1000,"X",Consolidado!$H$5:$H$1000,IF($D$9="Todos","&gt;0",$D$9))),2),""),""),""),IF(SUMIFS(Consolidado!$AD$5:$AD$1000,Consolidado!$E$5:$E$1000,$B34,Consolidado!$C$5:$C$1000,"Otros",Consolidado!$N$5:$N$1000,"X",Consolidado!$H$5:$H$1000,IF($D$9="Todos","&gt;0",$D$9))&gt;0,"Otros "&amp;TEXT(DAY(_xlfn.MINIFS(Consolidado!$B$5:$B$1000,Consolidado!$E$5:$E$1000,$B34,Consolidado!$C$5:$C$1000,"Otros",Consolidado!$N$5:$N$1000,"X",Consolidado!$H$5:$H$1000,IF($D$9="Todos","&gt;0",$D$9))),"00")&amp;"/"&amp;TEXT(MONTH(_xlfn.MINIFS(Consolidado!$B$5:$B$1000,Consolidado!$E$5:$E$1000,$B34,Consolidado!$C$5:$C$1000,"Otros",Consolidado!$N$5:$N$1000,"X",Consolidado!$H$5:$H$1000,IF($D$9="Todos","&gt;0",$D$9))),"00")&amp;IF($D$9="Todos","/"&amp;RIGHT(YEAR(_xlfn.MINIFS(Consolidado!$B$5:$B$1000,Consolidado!$E$5:$E$1000,$B34,Consolidado!$C$5:$C$1000,"Otros",Consolidado!$N$5:$N$1000,"X",Consolidado!$H$5:$H$1000,IF($D$9="Todos","&gt;0",$D$9))),2),"")&amp;IF(_xlfn.MAXIFS(Consolidado!$B$5:$B$1000,Consolidado!$E$5:$E$1000,$B34,Consolidado!$C$5:$C$1000,"Otros",Consolidado!$N$5:$N$1000,"X",Consolidado!$H$5:$H$1000,IF($D$9="Todos","&gt;0",$D$9))&lt;&gt;_xlfn.MINIFS(Consolidado!$B$5:$B$1000,Consolidado!$E$5:$E$1000,$B34,Consolidado!$C$5:$C$1000,"Otros",Consolidado!$N$5:$N$1000,"X",Consolidado!$H$5:$H$1000,IF($D$9="Todos","&gt;0",$D$9))," y "&amp;TEXT(DAY(_xlfn.MAXIFS(Consolidado!$B$5:$B$1000,Consolidado!$E$5:$E$1000,$B34,Consolidado!$C$5:$C$1000,"Otros",Consolidado!$N$5:$N$1000,"X",Consolidado!$H$5:$H$1000,IF($D$9="Todos","&gt;0",$D$9))),"00")&amp;"/"&amp;TEXT(MONTH(_xlfn.MAXIFS(Consolidado!$B$5:$B$1000,Consolidado!$E$5:$E$1000,$B34,Consolidado!$C$5:$C$1000,"Otros",Consolidado!$N$5:$N$1000,"X",Consolidado!$H$5:$H$1000,IF($D$9="Todos","&gt;0",$D$9))),"00")&amp;IF($D$9="Todos","/"&amp;RIGHT(YEAR(_xlfn.MAXIFS(Consolidado!$B$5:$B$1000,Consolidado!$E$5:$E$1000,$B34,Consolidado!$C$5:$C$1000,"Otros",Consolidado!$N$5:$N$1000,"X",Consolidado!$H$5:$H$1000,IF($D$9="Todos","&gt;0",$D$9))),2),""),""),""))</f>
        <v/>
      </c>
      <c r="Q34" s="37" t="str">
        <f aca="false">_xlfn.TEXTJOIN(" +"&amp;CHAR(10),TRUE(),IF(SUMIFS(Consolidado!$AD$5:$AD$1000,Consolidado!$E$5:$E$1000,$B34,Consolidado!$C$5:$C$1000,"Auditoría Interna",Consolidado!$O$5:$O$1000,"X",Consolidado!$H$5:$H$1000,IF($D$9="Todos","&gt;0",$D$9))&gt;0,"Interna "&amp;TEXT(DAY(_xlfn.MINIFS(Consolidado!$B$5:$B$1000,Consolidado!$E$5:$E$1000,$B34,Consolidado!$C$5:$C$1000,"Auditoría Interna",Consolidado!$O$5:$O$1000,"X",Consolidado!$H$5:$H$1000,IF($D$9="Todos","&gt;0",$D$9))),"00")&amp;"/"&amp;TEXT(MONTH(_xlfn.MINIFS(Consolidado!$B$5:$B$1000,Consolidado!$E$5:$E$1000,$B34,Consolidado!$C$5:$C$1000,"Auditoría Interna",Consolidado!$O$5:$O$1000,"X",Consolidado!$H$5:$H$1000,IF($D$9="Todos","&gt;0",$D$9))),"00")&amp;IF($D$9="Todos","/"&amp;RIGHT(YEAR(_xlfn.MINIFS(Consolidado!$B$5:$B$1000,Consolidado!$E$5:$E$1000,$B34,Consolidado!$C$5:$C$1000,"Auditoría Interna",Consolidado!$O$5:$O$1000,"X",Consolidado!$H$5:$H$1000,IF($D$9="Todos","&gt;0",$D$9))),2),"")&amp;IF(_xlfn.MAXIFS(Consolidado!$B$5:$B$1000,Consolidado!$E$5:$E$1000,$B34,Consolidado!$C$5:$C$1000,"Auditoría Interna",Consolidado!$O$5:$O$1000,"X",Consolidado!$H$5:$H$1000,IF($D$9="Todos","&gt;0",$D$9))&lt;&gt;_xlfn.MINIFS(Consolidado!$B$5:$B$1000,Consolidado!$E$5:$E$1000,$B34,Consolidado!$C$5:$C$1000,"Auditoría Interna",Consolidado!$O$5:$O$1000,"X",Consolidado!$H$5:$H$1000,IF($D$9="Todos","&gt;0",$D$9))," y "&amp;TEXT(DAY(_xlfn.MAXIFS(Consolidado!$B$5:$B$1000,Consolidado!$E$5:$E$1000,$B34,Consolidado!$C$5:$C$1000,"Auditoría Interna",Consolidado!$O$5:$O$1000,"X",Consolidado!$H$5:$H$1000,IF($D$9="Todos","&gt;0",$D$9))),"00")&amp;"/"&amp;TEXT(MONTH(_xlfn.MAXIFS(Consolidado!$B$5:$B$1000,Consolidado!$E$5:$E$1000,$B34,Consolidado!$C$5:$C$1000,"Auditoría Interna",Consolidado!$O$5:$O$1000,"X",Consolidado!$H$5:$H$1000,IF($D$9="Todos","&gt;0",$D$9))),"00")&amp;IF($D$9="Todos","/"&amp;RIGHT(YEAR(_xlfn.MAXIFS(Consolidado!$B$5:$B$1000,Consolidado!$E$5:$E$1000,$B34,Consolidado!$C$5:$C$1000,"Auditoría Interna",Consolidado!$O$5:$O$1000,"X",Consolidado!$H$5:$H$1000,IF($D$9="Todos","&gt;0",$D$9))),2),""),""),""),IF(SUMIFS(Consolidado!$AD$5:$AD$1000,Consolidado!$E$5:$E$1000,$B34,Consolidado!$C$5:$C$1000,"Auditoría Externa",Consolidado!$O$5:$O$1000,"X",Consolidado!$H$5:$H$1000,IF($D$9="Todos","&gt;0",$D$9))&gt;0,"Externa "&amp;TEXT(DAY(_xlfn.MINIFS(Consolidado!$B$5:$B$1000,Consolidado!$E$5:$E$1000,$B34,Consolidado!$C$5:$C$1000,"Auditoría Externa",Consolidado!$O$5:$O$1000,"X",Consolidado!$H$5:$H$1000,IF($D$9="Todos","&gt;0",$D$9))),"00")&amp;"/"&amp;TEXT(MONTH(_xlfn.MINIFS(Consolidado!$B$5:$B$1000,Consolidado!$E$5:$E$1000,$B34,Consolidado!$C$5:$C$1000,"Auditoría Externa",Consolidado!$O$5:$O$1000,"X",Consolidado!$H$5:$H$1000,IF($D$9="Todos","&gt;0",$D$9))),"00")&amp;IF($D$9="Todos","/"&amp;RIGHT(YEAR(_xlfn.MINIFS(Consolidado!$B$5:$B$1000,Consolidado!$E$5:$E$1000,$B34,Consolidado!$C$5:$C$1000,"Auditoría Externa",Consolidado!$O$5:$O$1000,"X",Consolidado!$H$5:$H$1000,IF($D$9="Todos","&gt;0",$D$9))),2),"")&amp;IF(_xlfn.MAXIFS(Consolidado!$B$5:$B$1000,Consolidado!$E$5:$E$1000,$B34,Consolidado!$C$5:$C$1000,"Auditoría Externa",Consolidado!$O$5:$O$1000,"X",Consolidado!$H$5:$H$1000,IF($D$9="Todos","&gt;0",$D$9))&lt;&gt;_xlfn.MINIFS(Consolidado!$B$5:$B$1000,Consolidado!$E$5:$E$1000,$B34,Consolidado!$C$5:$C$1000,"Auditoría Externa",Consolidado!$O$5:$O$1000,"X",Consolidado!$H$5:$H$1000,IF($D$9="Todos","&gt;0",$D$9))," y "&amp;TEXT(DAY(_xlfn.MAXIFS(Consolidado!$B$5:$B$1000,Consolidado!$E$5:$E$1000,$B34,Consolidado!$C$5:$C$1000,"Auditoría Externa",Consolidado!$O$5:$O$1000,"X",Consolidado!$H$5:$H$1000,IF($D$9="Todos","&gt;0",$D$9))),"00")&amp;"/"&amp;TEXT(MONTH(_xlfn.MAXIFS(Consolidado!$B$5:$B$1000,Consolidado!$E$5:$E$1000,$B34,Consolidado!$C$5:$C$1000,"Auditoría Externa",Consolidado!$O$5:$O$1000,"X",Consolidado!$H$5:$H$1000,IF($D$9="Todos","&gt;0",$D$9))),"00")&amp;IF($D$9="Todos","/"&amp;RIGHT(YEAR(_xlfn.MAXIFS(Consolidado!$B$5:$B$1000,Consolidado!$E$5:$E$1000,$B34,Consolidado!$C$5:$C$1000,"Auditoría Externa",Consolidado!$O$5:$O$1000,"X",Consolidado!$H$5:$H$1000,IF($D$9="Todos","&gt;0",$D$9))),2),""),""),""),IF(SUMIFS(Consolidado!$AD$5:$AD$1000,Consolidado!$E$5:$E$1000,$B34,Consolidado!$C$5:$C$1000,"SSF",Consolidado!$O$5:$O$1000,"X",Consolidado!$H$5:$H$1000,IF($D$9="Todos","&gt;0",$D$9))&gt;0,"SSF "&amp;TEXT(DAY(_xlfn.MINIFS(Consolidado!$B$5:$B$1000,Consolidado!$E$5:$E$1000,$B34,Consolidado!$C$5:$C$1000,"SSF",Consolidado!$O$5:$O$1000,"X",Consolidado!$H$5:$H$1000,IF($D$9="Todos","&gt;0",$D$9))),"00")&amp;"/"&amp;TEXT(MONTH(_xlfn.MINIFS(Consolidado!$B$5:$B$1000,Consolidado!$E$5:$E$1000,$B34,Consolidado!$C$5:$C$1000,"SSF",Consolidado!$O$5:$O$1000,"X",Consolidado!$H$5:$H$1000,IF($D$9="Todos","&gt;0",$D$9))),"00")&amp;IF($D$9="Todos","/"&amp;RIGHT(YEAR(_xlfn.MINIFS(Consolidado!$B$5:$B$1000,Consolidado!$E$5:$E$1000,$B34,Consolidado!$C$5:$C$1000,"SSF",Consolidado!$O$5:$O$1000,"X",Consolidado!$H$5:$H$1000,IF($D$9="Todos","&gt;0",$D$9))),2),"")&amp;IF(_xlfn.MAXIFS(Consolidado!$B$5:$B$1000,Consolidado!$E$5:$E$1000,$B34,Consolidado!$C$5:$C$1000,"SSF",Consolidado!$O$5:$O$1000,"X",Consolidado!$H$5:$H$1000,IF($D$9="Todos","&gt;0",$D$9))&lt;&gt;_xlfn.MINIFS(Consolidado!$B$5:$B$1000,Consolidado!$E$5:$E$1000,$B34,Consolidado!$C$5:$C$1000,"SSF",Consolidado!$O$5:$O$1000,"X",Consolidado!$H$5:$H$1000,IF($D$9="Todos","&gt;0",$D$9))," y "&amp;TEXT(DAY(_xlfn.MAXIFS(Consolidado!$B$5:$B$1000,Consolidado!$E$5:$E$1000,$B34,Consolidado!$C$5:$C$1000,"SSF",Consolidado!$O$5:$O$1000,"X",Consolidado!$H$5:$H$1000,IF($D$9="Todos","&gt;0",$D$9))),"00")&amp;"/"&amp;TEXT(MONTH(_xlfn.MAXIFS(Consolidado!$B$5:$B$1000,Consolidado!$E$5:$E$1000,$B34,Consolidado!$C$5:$C$1000,"SSF",Consolidado!$O$5:$O$1000,"X",Consolidado!$H$5:$H$1000,IF($D$9="Todos","&gt;0",$D$9))),"00")&amp;IF($D$9="Todos","/"&amp;RIGHT(YEAR(_xlfn.MAXIFS(Consolidado!$B$5:$B$1000,Consolidado!$E$5:$E$1000,$B34,Consolidado!$C$5:$C$1000,"SSF",Consolidado!$O$5:$O$1000,"X",Consolidado!$H$5:$H$1000,IF($D$9="Todos","&gt;0",$D$9))),2),""),""),""),IF(SUMIFS(Consolidado!$AD$5:$AD$1000,Consolidado!$E$5:$E$1000,$B34,Consolidado!$C$5:$C$1000,"Comité de Supervisión",Consolidado!$O$5:$O$1000,"X",Consolidado!$H$5:$H$1000,IF($D$9="Todos","&gt;0",$D$9))&gt;0,"Comité Sup. "&amp;TEXT(DAY(_xlfn.MINIFS(Consolidado!$B$5:$B$1000,Consolidado!$E$5:$E$1000,$B34,Consolidado!$C$5:$C$1000,"Comité de Supervisión",Consolidado!$O$5:$O$1000,"X",Consolidado!$H$5:$H$1000,IF($D$9="Todos","&gt;0",$D$9))),"00")&amp;"/"&amp;TEXT(MONTH(_xlfn.MINIFS(Consolidado!$B$5:$B$1000,Consolidado!$E$5:$E$1000,$B34,Consolidado!$C$5:$C$1000,"Comité de Supervisión",Consolidado!$O$5:$O$1000,"X",Consolidado!$H$5:$H$1000,IF($D$9="Todos","&gt;0",$D$9))),"00")&amp;IF($D$9="Todos","/"&amp;RIGHT(YEAR(_xlfn.MINIFS(Consolidado!$B$5:$B$1000,Consolidado!$E$5:$E$1000,$B34,Consolidado!$C$5:$C$1000,"Comité de Supervisión",Consolidado!$O$5:$O$1000,"X",Consolidado!$H$5:$H$1000,IF($D$9="Todos","&gt;0",$D$9))),2),"")&amp;IF(_xlfn.MAXIFS(Consolidado!$B$5:$B$1000,Consolidado!$E$5:$E$1000,$B34,Consolidado!$C$5:$C$1000,"Comité de Supervisión",Consolidado!$O$5:$O$1000,"X",Consolidado!$H$5:$H$1000,IF($D$9="Todos","&gt;0",$D$9))&lt;&gt;_xlfn.MINIFS(Consolidado!$B$5:$B$1000,Consolidado!$E$5:$E$1000,$B34,Consolidado!$C$5:$C$1000,"Comité de Supervisión",Consolidado!$O$5:$O$1000,"X",Consolidado!$H$5:$H$1000,IF($D$9="Todos","&gt;0",$D$9))," y "&amp;TEXT(DAY(_xlfn.MAXIFS(Consolidado!$B$5:$B$1000,Consolidado!$E$5:$E$1000,$B34,Consolidado!$C$5:$C$1000,"Comité de Supervisión",Consolidado!$O$5:$O$1000,"X",Consolidado!$H$5:$H$1000,IF($D$9="Todos","&gt;0",$D$9))),"00")&amp;"/"&amp;TEXT(MONTH(_xlfn.MAXIFS(Consolidado!$B$5:$B$1000,Consolidado!$E$5:$E$1000,$B34,Consolidado!$C$5:$C$1000,"Comité de Supervisión",Consolidado!$O$5:$O$1000,"X",Consolidado!$H$5:$H$1000,IF($D$9="Todos","&gt;0",$D$9))),"00")&amp;IF($D$9="Todos","/"&amp;RIGHT(YEAR(_xlfn.MAXIFS(Consolidado!$B$5:$B$1000,Consolidado!$E$5:$E$1000,$B34,Consolidado!$C$5:$C$1000,"Comité de Supervisión",Consolidado!$O$5:$O$1000,"X",Consolidado!$H$5:$H$1000,IF($D$9="Todos","&gt;0",$D$9))),2),""),""),""),IF(SUMIFS(Consolidado!$AD$5:$AD$1000,Consolidado!$E$5:$E$1000,$B34,Consolidado!$C$5:$C$1000,"Consejo de Administración",Consolidado!$O$5:$O$1000,"X",Consolidado!$H$5:$H$1000,IF($D$9="Todos","&gt;0",$D$9))&gt;0,"Consejo "&amp;TEXT(DAY(_xlfn.MINIFS(Consolidado!$B$5:$B$1000,Consolidado!$E$5:$E$1000,$B34,Consolidado!$C$5:$C$1000,"Consejo de Administración",Consolidado!$O$5:$O$1000,"X",Consolidado!$H$5:$H$1000,IF($D$9="Todos","&gt;0",$D$9))),"00")&amp;"/"&amp;TEXT(MONTH(_xlfn.MINIFS(Consolidado!$B$5:$B$1000,Consolidado!$E$5:$E$1000,$B34,Consolidado!$C$5:$C$1000,"Consejo de Administración",Consolidado!$O$5:$O$1000,"X",Consolidado!$H$5:$H$1000,IF($D$9="Todos","&gt;0",$D$9))),"00")&amp;IF($D$9="Todos","/"&amp;RIGHT(YEAR(_xlfn.MINIFS(Consolidado!$B$5:$B$1000,Consolidado!$E$5:$E$1000,$B34,Consolidado!$C$5:$C$1000,"Consejo de Administración",Consolidado!$O$5:$O$1000,"X",Consolidado!$H$5:$H$1000,IF($D$9="Todos","&gt;0",$D$9))),2),"")&amp;IF(_xlfn.MAXIFS(Consolidado!$B$5:$B$1000,Consolidado!$E$5:$E$1000,$B34,Consolidado!$C$5:$C$1000,"Consejo de Administración",Consolidado!$O$5:$O$1000,"X",Consolidado!$H$5:$H$1000,IF($D$9="Todos","&gt;0",$D$9))&lt;&gt;_xlfn.MINIFS(Consolidado!$B$5:$B$1000,Consolidado!$E$5:$E$1000,$B34,Consolidado!$C$5:$C$1000,"Consejo de Administración",Consolidado!$O$5:$O$1000,"X",Consolidado!$H$5:$H$1000,IF($D$9="Todos","&gt;0",$D$9))," y "&amp;TEXT(DAY(_xlfn.MAXIFS(Consolidado!$B$5:$B$1000,Consolidado!$E$5:$E$1000,$B34,Consolidado!$C$5:$C$1000,"Consejo de Administración",Consolidado!$O$5:$O$1000,"X",Consolidado!$H$5:$H$1000,IF($D$9="Todos","&gt;0",$D$9))),"00")&amp;"/"&amp;TEXT(MONTH(_xlfn.MAXIFS(Consolidado!$B$5:$B$1000,Consolidado!$E$5:$E$1000,$B34,Consolidado!$C$5:$C$1000,"Consejo de Administración",Consolidado!$O$5:$O$1000,"X",Consolidado!$H$5:$H$1000,IF($D$9="Todos","&gt;0",$D$9))),"00")&amp;IF($D$9="Todos","/"&amp;RIGHT(YEAR(_xlfn.MAXIFS(Consolidado!$B$5:$B$1000,Consolidado!$E$5:$E$1000,$B34,Consolidado!$C$5:$C$1000,"Consejo de Administración",Consolidado!$O$5:$O$1000,"X",Consolidado!$H$5:$H$1000,IF($D$9="Todos","&gt;0",$D$9))),2),""),""),""),IF(SUMIFS(Consolidado!$AD$5:$AD$1000,Consolidado!$E$5:$E$1000,$B34,Consolidado!$C$5:$C$1000,"Otros",Consolidado!$O$5:$O$1000,"X",Consolidado!$H$5:$H$1000,IF($D$9="Todos","&gt;0",$D$9))&gt;0,"Otros "&amp;TEXT(DAY(_xlfn.MINIFS(Consolidado!$B$5:$B$1000,Consolidado!$E$5:$E$1000,$B34,Consolidado!$C$5:$C$1000,"Otros",Consolidado!$O$5:$O$1000,"X",Consolidado!$H$5:$H$1000,IF($D$9="Todos","&gt;0",$D$9))),"00")&amp;"/"&amp;TEXT(MONTH(_xlfn.MINIFS(Consolidado!$B$5:$B$1000,Consolidado!$E$5:$E$1000,$B34,Consolidado!$C$5:$C$1000,"Otros",Consolidado!$O$5:$O$1000,"X",Consolidado!$H$5:$H$1000,IF($D$9="Todos","&gt;0",$D$9))),"00")&amp;IF($D$9="Todos","/"&amp;RIGHT(YEAR(_xlfn.MINIFS(Consolidado!$B$5:$B$1000,Consolidado!$E$5:$E$1000,$B34,Consolidado!$C$5:$C$1000,"Otros",Consolidado!$O$5:$O$1000,"X",Consolidado!$H$5:$H$1000,IF($D$9="Todos","&gt;0",$D$9))),2),"")&amp;IF(_xlfn.MAXIFS(Consolidado!$B$5:$B$1000,Consolidado!$E$5:$E$1000,$B34,Consolidado!$C$5:$C$1000,"Otros",Consolidado!$O$5:$O$1000,"X",Consolidado!$H$5:$H$1000,IF($D$9="Todos","&gt;0",$D$9))&lt;&gt;_xlfn.MINIFS(Consolidado!$B$5:$B$1000,Consolidado!$E$5:$E$1000,$B34,Consolidado!$C$5:$C$1000,"Otros",Consolidado!$O$5:$O$1000,"X",Consolidado!$H$5:$H$1000,IF($D$9="Todos","&gt;0",$D$9))," y "&amp;TEXT(DAY(_xlfn.MAXIFS(Consolidado!$B$5:$B$1000,Consolidado!$E$5:$E$1000,$B34,Consolidado!$C$5:$C$1000,"Otros",Consolidado!$O$5:$O$1000,"X",Consolidado!$H$5:$H$1000,IF($D$9="Todos","&gt;0",$D$9))),"00")&amp;"/"&amp;TEXT(MONTH(_xlfn.MAXIFS(Consolidado!$B$5:$B$1000,Consolidado!$E$5:$E$1000,$B34,Consolidado!$C$5:$C$1000,"Otros",Consolidado!$O$5:$O$1000,"X",Consolidado!$H$5:$H$1000,IF($D$9="Todos","&gt;0",$D$9))),"00")&amp;IF($D$9="Todos","/"&amp;RIGHT(YEAR(_xlfn.MAXIFS(Consolidado!$B$5:$B$1000,Consolidado!$E$5:$E$1000,$B34,Consolidado!$C$5:$C$1000,"Otros",Consolidado!$O$5:$O$1000,"X",Consolidado!$H$5:$H$1000,IF($D$9="Todos","&gt;0",$D$9))),2),""),""),""))</f>
        <v/>
      </c>
      <c r="R34" s="37" t="str">
        <f aca="false">_xlfn.TEXTJOIN(" +"&amp;CHAR(10),TRUE(),IF(SUMIFS(Consolidado!$AD$5:$AD$1000,Consolidado!$E$5:$E$1000,$B34,Consolidado!$C$5:$C$1000,"Auditoría Interna",Consolidado!$P$5:$P$1000,"X",Consolidado!$H$5:$H$1000,IF($D$9="Todos","&gt;0",$D$9))&gt;0,"Interna "&amp;TEXT(DAY(_xlfn.MINIFS(Consolidado!$B$5:$B$1000,Consolidado!$E$5:$E$1000,$B34,Consolidado!$C$5:$C$1000,"Auditoría Interna",Consolidado!$P$5:$P$1000,"X",Consolidado!$H$5:$H$1000,IF($D$9="Todos","&gt;0",$D$9))),"00")&amp;"/"&amp;TEXT(MONTH(_xlfn.MINIFS(Consolidado!$B$5:$B$1000,Consolidado!$E$5:$E$1000,$B34,Consolidado!$C$5:$C$1000,"Auditoría Interna",Consolidado!$P$5:$P$1000,"X",Consolidado!$H$5:$H$1000,IF($D$9="Todos","&gt;0",$D$9))),"00")&amp;IF($D$9="Todos","/"&amp;RIGHT(YEAR(_xlfn.MINIFS(Consolidado!$B$5:$B$1000,Consolidado!$E$5:$E$1000,$B34,Consolidado!$C$5:$C$1000,"Auditoría Interna",Consolidado!$P$5:$P$1000,"X",Consolidado!$H$5:$H$1000,IF($D$9="Todos","&gt;0",$D$9))),2),"")&amp;IF(_xlfn.MAXIFS(Consolidado!$B$5:$B$1000,Consolidado!$E$5:$E$1000,$B34,Consolidado!$C$5:$C$1000,"Auditoría Interna",Consolidado!$P$5:$P$1000,"X",Consolidado!$H$5:$H$1000,IF($D$9="Todos","&gt;0",$D$9))&lt;&gt;_xlfn.MINIFS(Consolidado!$B$5:$B$1000,Consolidado!$E$5:$E$1000,$B34,Consolidado!$C$5:$C$1000,"Auditoría Interna",Consolidado!$P$5:$P$1000,"X",Consolidado!$H$5:$H$1000,IF($D$9="Todos","&gt;0",$D$9))," y "&amp;TEXT(DAY(_xlfn.MAXIFS(Consolidado!$B$5:$B$1000,Consolidado!$E$5:$E$1000,$B34,Consolidado!$C$5:$C$1000,"Auditoría Interna",Consolidado!$P$5:$P$1000,"X",Consolidado!$H$5:$H$1000,IF($D$9="Todos","&gt;0",$D$9))),"00")&amp;"/"&amp;TEXT(MONTH(_xlfn.MAXIFS(Consolidado!$B$5:$B$1000,Consolidado!$E$5:$E$1000,$B34,Consolidado!$C$5:$C$1000,"Auditoría Interna",Consolidado!$P$5:$P$1000,"X",Consolidado!$H$5:$H$1000,IF($D$9="Todos","&gt;0",$D$9))),"00")&amp;IF($D$9="Todos","/"&amp;RIGHT(YEAR(_xlfn.MAXIFS(Consolidado!$B$5:$B$1000,Consolidado!$E$5:$E$1000,$B34,Consolidado!$C$5:$C$1000,"Auditoría Interna",Consolidado!$P$5:$P$1000,"X",Consolidado!$H$5:$H$1000,IF($D$9="Todos","&gt;0",$D$9))),2),""),""),""),IF(SUMIFS(Consolidado!$AD$5:$AD$1000,Consolidado!$E$5:$E$1000,$B34,Consolidado!$C$5:$C$1000,"Auditoría Externa",Consolidado!$P$5:$P$1000,"X",Consolidado!$H$5:$H$1000,IF($D$9="Todos","&gt;0",$D$9))&gt;0,"Externa "&amp;TEXT(DAY(_xlfn.MINIFS(Consolidado!$B$5:$B$1000,Consolidado!$E$5:$E$1000,$B34,Consolidado!$C$5:$C$1000,"Auditoría Externa",Consolidado!$P$5:$P$1000,"X",Consolidado!$H$5:$H$1000,IF($D$9="Todos","&gt;0",$D$9))),"00")&amp;"/"&amp;TEXT(MONTH(_xlfn.MINIFS(Consolidado!$B$5:$B$1000,Consolidado!$E$5:$E$1000,$B34,Consolidado!$C$5:$C$1000,"Auditoría Externa",Consolidado!$P$5:$P$1000,"X",Consolidado!$H$5:$H$1000,IF($D$9="Todos","&gt;0",$D$9))),"00")&amp;IF($D$9="Todos","/"&amp;RIGHT(YEAR(_xlfn.MINIFS(Consolidado!$B$5:$B$1000,Consolidado!$E$5:$E$1000,$B34,Consolidado!$C$5:$C$1000,"Auditoría Externa",Consolidado!$P$5:$P$1000,"X",Consolidado!$H$5:$H$1000,IF($D$9="Todos","&gt;0",$D$9))),2),"")&amp;IF(_xlfn.MAXIFS(Consolidado!$B$5:$B$1000,Consolidado!$E$5:$E$1000,$B34,Consolidado!$C$5:$C$1000,"Auditoría Externa",Consolidado!$P$5:$P$1000,"X",Consolidado!$H$5:$H$1000,IF($D$9="Todos","&gt;0",$D$9))&lt;&gt;_xlfn.MINIFS(Consolidado!$B$5:$B$1000,Consolidado!$E$5:$E$1000,$B34,Consolidado!$C$5:$C$1000,"Auditoría Externa",Consolidado!$P$5:$P$1000,"X",Consolidado!$H$5:$H$1000,IF($D$9="Todos","&gt;0",$D$9))," y "&amp;TEXT(DAY(_xlfn.MAXIFS(Consolidado!$B$5:$B$1000,Consolidado!$E$5:$E$1000,$B34,Consolidado!$C$5:$C$1000,"Auditoría Externa",Consolidado!$P$5:$P$1000,"X",Consolidado!$H$5:$H$1000,IF($D$9="Todos","&gt;0",$D$9))),"00")&amp;"/"&amp;TEXT(MONTH(_xlfn.MAXIFS(Consolidado!$B$5:$B$1000,Consolidado!$E$5:$E$1000,$B34,Consolidado!$C$5:$C$1000,"Auditoría Externa",Consolidado!$P$5:$P$1000,"X",Consolidado!$H$5:$H$1000,IF($D$9="Todos","&gt;0",$D$9))),"00")&amp;IF($D$9="Todos","/"&amp;RIGHT(YEAR(_xlfn.MAXIFS(Consolidado!$B$5:$B$1000,Consolidado!$E$5:$E$1000,$B34,Consolidado!$C$5:$C$1000,"Auditoría Externa",Consolidado!$P$5:$P$1000,"X",Consolidado!$H$5:$H$1000,IF($D$9="Todos","&gt;0",$D$9))),2),""),""),""),IF(SUMIFS(Consolidado!$AD$5:$AD$1000,Consolidado!$E$5:$E$1000,$B34,Consolidado!$C$5:$C$1000,"SSF",Consolidado!$P$5:$P$1000,"X",Consolidado!$H$5:$H$1000,IF($D$9="Todos","&gt;0",$D$9))&gt;0,"SSF "&amp;TEXT(DAY(_xlfn.MINIFS(Consolidado!$B$5:$B$1000,Consolidado!$E$5:$E$1000,$B34,Consolidado!$C$5:$C$1000,"SSF",Consolidado!$P$5:$P$1000,"X",Consolidado!$H$5:$H$1000,IF($D$9="Todos","&gt;0",$D$9))),"00")&amp;"/"&amp;TEXT(MONTH(_xlfn.MINIFS(Consolidado!$B$5:$B$1000,Consolidado!$E$5:$E$1000,$B34,Consolidado!$C$5:$C$1000,"SSF",Consolidado!$P$5:$P$1000,"X",Consolidado!$H$5:$H$1000,IF($D$9="Todos","&gt;0",$D$9))),"00")&amp;IF($D$9="Todos","/"&amp;RIGHT(YEAR(_xlfn.MINIFS(Consolidado!$B$5:$B$1000,Consolidado!$E$5:$E$1000,$B34,Consolidado!$C$5:$C$1000,"SSF",Consolidado!$P$5:$P$1000,"X",Consolidado!$H$5:$H$1000,IF($D$9="Todos","&gt;0",$D$9))),2),"")&amp;IF(_xlfn.MAXIFS(Consolidado!$B$5:$B$1000,Consolidado!$E$5:$E$1000,$B34,Consolidado!$C$5:$C$1000,"SSF",Consolidado!$P$5:$P$1000,"X",Consolidado!$H$5:$H$1000,IF($D$9="Todos","&gt;0",$D$9))&lt;&gt;_xlfn.MINIFS(Consolidado!$B$5:$B$1000,Consolidado!$E$5:$E$1000,$B34,Consolidado!$C$5:$C$1000,"SSF",Consolidado!$P$5:$P$1000,"X",Consolidado!$H$5:$H$1000,IF($D$9="Todos","&gt;0",$D$9))," y "&amp;TEXT(DAY(_xlfn.MAXIFS(Consolidado!$B$5:$B$1000,Consolidado!$E$5:$E$1000,$B34,Consolidado!$C$5:$C$1000,"SSF",Consolidado!$P$5:$P$1000,"X",Consolidado!$H$5:$H$1000,IF($D$9="Todos","&gt;0",$D$9))),"00")&amp;"/"&amp;TEXT(MONTH(_xlfn.MAXIFS(Consolidado!$B$5:$B$1000,Consolidado!$E$5:$E$1000,$B34,Consolidado!$C$5:$C$1000,"SSF",Consolidado!$P$5:$P$1000,"X",Consolidado!$H$5:$H$1000,IF($D$9="Todos","&gt;0",$D$9))),"00")&amp;IF($D$9="Todos","/"&amp;RIGHT(YEAR(_xlfn.MAXIFS(Consolidado!$B$5:$B$1000,Consolidado!$E$5:$E$1000,$B34,Consolidado!$C$5:$C$1000,"SSF",Consolidado!$P$5:$P$1000,"X",Consolidado!$H$5:$H$1000,IF($D$9="Todos","&gt;0",$D$9))),2),""),""),""),IF(SUMIFS(Consolidado!$AD$5:$AD$1000,Consolidado!$E$5:$E$1000,$B34,Consolidado!$C$5:$C$1000,"Comité de Supervisión",Consolidado!$P$5:$P$1000,"X",Consolidado!$H$5:$H$1000,IF($D$9="Todos","&gt;0",$D$9))&gt;0,"Comité Sup. "&amp;TEXT(DAY(_xlfn.MINIFS(Consolidado!$B$5:$B$1000,Consolidado!$E$5:$E$1000,$B34,Consolidado!$C$5:$C$1000,"Comité de Supervisión",Consolidado!$P$5:$P$1000,"X",Consolidado!$H$5:$H$1000,IF($D$9="Todos","&gt;0",$D$9))),"00")&amp;"/"&amp;TEXT(MONTH(_xlfn.MINIFS(Consolidado!$B$5:$B$1000,Consolidado!$E$5:$E$1000,$B34,Consolidado!$C$5:$C$1000,"Comité de Supervisión",Consolidado!$P$5:$P$1000,"X",Consolidado!$H$5:$H$1000,IF($D$9="Todos","&gt;0",$D$9))),"00")&amp;IF($D$9="Todos","/"&amp;RIGHT(YEAR(_xlfn.MINIFS(Consolidado!$B$5:$B$1000,Consolidado!$E$5:$E$1000,$B34,Consolidado!$C$5:$C$1000,"Comité de Supervisión",Consolidado!$P$5:$P$1000,"X",Consolidado!$H$5:$H$1000,IF($D$9="Todos","&gt;0",$D$9))),2),"")&amp;IF(_xlfn.MAXIFS(Consolidado!$B$5:$B$1000,Consolidado!$E$5:$E$1000,$B34,Consolidado!$C$5:$C$1000,"Comité de Supervisión",Consolidado!$P$5:$P$1000,"X",Consolidado!$H$5:$H$1000,IF($D$9="Todos","&gt;0",$D$9))&lt;&gt;_xlfn.MINIFS(Consolidado!$B$5:$B$1000,Consolidado!$E$5:$E$1000,$B34,Consolidado!$C$5:$C$1000,"Comité de Supervisión",Consolidado!$P$5:$P$1000,"X",Consolidado!$H$5:$H$1000,IF($D$9="Todos","&gt;0",$D$9))," y "&amp;TEXT(DAY(_xlfn.MAXIFS(Consolidado!$B$5:$B$1000,Consolidado!$E$5:$E$1000,$B34,Consolidado!$C$5:$C$1000,"Comité de Supervisión",Consolidado!$P$5:$P$1000,"X",Consolidado!$H$5:$H$1000,IF($D$9="Todos","&gt;0",$D$9))),"00")&amp;"/"&amp;TEXT(MONTH(_xlfn.MAXIFS(Consolidado!$B$5:$B$1000,Consolidado!$E$5:$E$1000,$B34,Consolidado!$C$5:$C$1000,"Comité de Supervisión",Consolidado!$P$5:$P$1000,"X",Consolidado!$H$5:$H$1000,IF($D$9="Todos","&gt;0",$D$9))),"00")&amp;IF($D$9="Todos","/"&amp;RIGHT(YEAR(_xlfn.MAXIFS(Consolidado!$B$5:$B$1000,Consolidado!$E$5:$E$1000,$B34,Consolidado!$C$5:$C$1000,"Comité de Supervisión",Consolidado!$P$5:$P$1000,"X",Consolidado!$H$5:$H$1000,IF($D$9="Todos","&gt;0",$D$9))),2),""),""),""),IF(SUMIFS(Consolidado!$AD$5:$AD$1000,Consolidado!$E$5:$E$1000,$B34,Consolidado!$C$5:$C$1000,"Consejo de Administración",Consolidado!$P$5:$P$1000,"X",Consolidado!$H$5:$H$1000,IF($D$9="Todos","&gt;0",$D$9))&gt;0,"Consejo "&amp;TEXT(DAY(_xlfn.MINIFS(Consolidado!$B$5:$B$1000,Consolidado!$E$5:$E$1000,$B34,Consolidado!$C$5:$C$1000,"Consejo de Administración",Consolidado!$P$5:$P$1000,"X",Consolidado!$H$5:$H$1000,IF($D$9="Todos","&gt;0",$D$9))),"00")&amp;"/"&amp;TEXT(MONTH(_xlfn.MINIFS(Consolidado!$B$5:$B$1000,Consolidado!$E$5:$E$1000,$B34,Consolidado!$C$5:$C$1000,"Consejo de Administración",Consolidado!$P$5:$P$1000,"X",Consolidado!$H$5:$H$1000,IF($D$9="Todos","&gt;0",$D$9))),"00")&amp;IF($D$9="Todos","/"&amp;RIGHT(YEAR(_xlfn.MINIFS(Consolidado!$B$5:$B$1000,Consolidado!$E$5:$E$1000,$B34,Consolidado!$C$5:$C$1000,"Consejo de Administración",Consolidado!$P$5:$P$1000,"X",Consolidado!$H$5:$H$1000,IF($D$9="Todos","&gt;0",$D$9))),2),"")&amp;IF(_xlfn.MAXIFS(Consolidado!$B$5:$B$1000,Consolidado!$E$5:$E$1000,$B34,Consolidado!$C$5:$C$1000,"Consejo de Administración",Consolidado!$P$5:$P$1000,"X",Consolidado!$H$5:$H$1000,IF($D$9="Todos","&gt;0",$D$9))&lt;&gt;_xlfn.MINIFS(Consolidado!$B$5:$B$1000,Consolidado!$E$5:$E$1000,$B34,Consolidado!$C$5:$C$1000,"Consejo de Administración",Consolidado!$P$5:$P$1000,"X",Consolidado!$H$5:$H$1000,IF($D$9="Todos","&gt;0",$D$9))," y "&amp;TEXT(DAY(_xlfn.MAXIFS(Consolidado!$B$5:$B$1000,Consolidado!$E$5:$E$1000,$B34,Consolidado!$C$5:$C$1000,"Consejo de Administración",Consolidado!$P$5:$P$1000,"X",Consolidado!$H$5:$H$1000,IF($D$9="Todos","&gt;0",$D$9))),"00")&amp;"/"&amp;TEXT(MONTH(_xlfn.MAXIFS(Consolidado!$B$5:$B$1000,Consolidado!$E$5:$E$1000,$B34,Consolidado!$C$5:$C$1000,"Consejo de Administración",Consolidado!$P$5:$P$1000,"X",Consolidado!$H$5:$H$1000,IF($D$9="Todos","&gt;0",$D$9))),"00")&amp;IF($D$9="Todos","/"&amp;RIGHT(YEAR(_xlfn.MAXIFS(Consolidado!$B$5:$B$1000,Consolidado!$E$5:$E$1000,$B34,Consolidado!$C$5:$C$1000,"Consejo de Administración",Consolidado!$P$5:$P$1000,"X",Consolidado!$H$5:$H$1000,IF($D$9="Todos","&gt;0",$D$9))),2),""),""),""),IF(SUMIFS(Consolidado!$AD$5:$AD$1000,Consolidado!$E$5:$E$1000,$B34,Consolidado!$C$5:$C$1000,"Otros",Consolidado!$P$5:$P$1000,"X",Consolidado!$H$5:$H$1000,IF($D$9="Todos","&gt;0",$D$9))&gt;0,"Otros "&amp;TEXT(DAY(_xlfn.MINIFS(Consolidado!$B$5:$B$1000,Consolidado!$E$5:$E$1000,$B34,Consolidado!$C$5:$C$1000,"Otros",Consolidado!$P$5:$P$1000,"X",Consolidado!$H$5:$H$1000,IF($D$9="Todos","&gt;0",$D$9))),"00")&amp;"/"&amp;TEXT(MONTH(_xlfn.MINIFS(Consolidado!$B$5:$B$1000,Consolidado!$E$5:$E$1000,$B34,Consolidado!$C$5:$C$1000,"Otros",Consolidado!$P$5:$P$1000,"X",Consolidado!$H$5:$H$1000,IF($D$9="Todos","&gt;0",$D$9))),"00")&amp;IF($D$9="Todos","/"&amp;RIGHT(YEAR(_xlfn.MINIFS(Consolidado!$B$5:$B$1000,Consolidado!$E$5:$E$1000,$B34,Consolidado!$C$5:$C$1000,"Otros",Consolidado!$P$5:$P$1000,"X",Consolidado!$H$5:$H$1000,IF($D$9="Todos","&gt;0",$D$9))),2),"")&amp;IF(_xlfn.MAXIFS(Consolidado!$B$5:$B$1000,Consolidado!$E$5:$E$1000,$B34,Consolidado!$C$5:$C$1000,"Otros",Consolidado!$P$5:$P$1000,"X",Consolidado!$H$5:$H$1000,IF($D$9="Todos","&gt;0",$D$9))&lt;&gt;_xlfn.MINIFS(Consolidado!$B$5:$B$1000,Consolidado!$E$5:$E$1000,$B34,Consolidado!$C$5:$C$1000,"Otros",Consolidado!$P$5:$P$1000,"X",Consolidado!$H$5:$H$1000,IF($D$9="Todos","&gt;0",$D$9))," y "&amp;TEXT(DAY(_xlfn.MAXIFS(Consolidado!$B$5:$B$1000,Consolidado!$E$5:$E$1000,$B34,Consolidado!$C$5:$C$1000,"Otros",Consolidado!$P$5:$P$1000,"X",Consolidado!$H$5:$H$1000,IF($D$9="Todos","&gt;0",$D$9))),"00")&amp;"/"&amp;TEXT(MONTH(_xlfn.MAXIFS(Consolidado!$B$5:$B$1000,Consolidado!$E$5:$E$1000,$B34,Consolidado!$C$5:$C$1000,"Otros",Consolidado!$P$5:$P$1000,"X",Consolidado!$H$5:$H$1000,IF($D$9="Todos","&gt;0",$D$9))),"00")&amp;IF($D$9="Todos","/"&amp;RIGHT(YEAR(_xlfn.MAXIFS(Consolidado!$B$5:$B$1000,Consolidado!$E$5:$E$1000,$B34,Consolidado!$C$5:$C$1000,"Otros",Consolidado!$P$5:$P$1000,"X",Consolidado!$H$5:$H$1000,IF($D$9="Todos","&gt;0",$D$9))),2),""),""),""))</f>
        <v/>
      </c>
      <c r="S34" s="37" t="str">
        <f aca="false">_xlfn.TEXTJOIN(" +"&amp;CHAR(10),TRUE(),IF(SUMIFS(Consolidado!$AD$5:$AD$1000,Consolidado!$E$5:$E$1000,$B34,Consolidado!$C$5:$C$1000,"Auditoría Interna",Consolidado!$Q$5:$Q$1000,"X",Consolidado!$H$5:$H$1000,IF($D$9="Todos","&gt;0",$D$9))&gt;0,"Interna "&amp;TEXT(DAY(_xlfn.MINIFS(Consolidado!$B$5:$B$1000,Consolidado!$E$5:$E$1000,$B34,Consolidado!$C$5:$C$1000,"Auditoría Interna",Consolidado!$Q$5:$Q$1000,"X",Consolidado!$H$5:$H$1000,IF($D$9="Todos","&gt;0",$D$9))),"00")&amp;"/"&amp;TEXT(MONTH(_xlfn.MINIFS(Consolidado!$B$5:$B$1000,Consolidado!$E$5:$E$1000,$B34,Consolidado!$C$5:$C$1000,"Auditoría Interna",Consolidado!$Q$5:$Q$1000,"X",Consolidado!$H$5:$H$1000,IF($D$9="Todos","&gt;0",$D$9))),"00")&amp;IF($D$9="Todos","/"&amp;RIGHT(YEAR(_xlfn.MINIFS(Consolidado!$B$5:$B$1000,Consolidado!$E$5:$E$1000,$B34,Consolidado!$C$5:$C$1000,"Auditoría Interna",Consolidado!$Q$5:$Q$1000,"X",Consolidado!$H$5:$H$1000,IF($D$9="Todos","&gt;0",$D$9))),2),"")&amp;IF(_xlfn.MAXIFS(Consolidado!$B$5:$B$1000,Consolidado!$E$5:$E$1000,$B34,Consolidado!$C$5:$C$1000,"Auditoría Interna",Consolidado!$Q$5:$Q$1000,"X",Consolidado!$H$5:$H$1000,IF($D$9="Todos","&gt;0",$D$9))&lt;&gt;_xlfn.MINIFS(Consolidado!$B$5:$B$1000,Consolidado!$E$5:$E$1000,$B34,Consolidado!$C$5:$C$1000,"Auditoría Interna",Consolidado!$Q$5:$Q$1000,"X",Consolidado!$H$5:$H$1000,IF($D$9="Todos","&gt;0",$D$9))," y "&amp;TEXT(DAY(_xlfn.MAXIFS(Consolidado!$B$5:$B$1000,Consolidado!$E$5:$E$1000,$B34,Consolidado!$C$5:$C$1000,"Auditoría Interna",Consolidado!$Q$5:$Q$1000,"X",Consolidado!$H$5:$H$1000,IF($D$9="Todos","&gt;0",$D$9))),"00")&amp;"/"&amp;TEXT(MONTH(_xlfn.MAXIFS(Consolidado!$B$5:$B$1000,Consolidado!$E$5:$E$1000,$B34,Consolidado!$C$5:$C$1000,"Auditoría Interna",Consolidado!$Q$5:$Q$1000,"X",Consolidado!$H$5:$H$1000,IF($D$9="Todos","&gt;0",$D$9))),"00")&amp;IF($D$9="Todos","/"&amp;RIGHT(YEAR(_xlfn.MAXIFS(Consolidado!$B$5:$B$1000,Consolidado!$E$5:$E$1000,$B34,Consolidado!$C$5:$C$1000,"Auditoría Interna",Consolidado!$Q$5:$Q$1000,"X",Consolidado!$H$5:$H$1000,IF($D$9="Todos","&gt;0",$D$9))),2),""),""),""),IF(SUMIFS(Consolidado!$AD$5:$AD$1000,Consolidado!$E$5:$E$1000,$B34,Consolidado!$C$5:$C$1000,"Auditoría Externa",Consolidado!$Q$5:$Q$1000,"X",Consolidado!$H$5:$H$1000,IF($D$9="Todos","&gt;0",$D$9))&gt;0,"Externa "&amp;TEXT(DAY(_xlfn.MINIFS(Consolidado!$B$5:$B$1000,Consolidado!$E$5:$E$1000,$B34,Consolidado!$C$5:$C$1000,"Auditoría Externa",Consolidado!$Q$5:$Q$1000,"X",Consolidado!$H$5:$H$1000,IF($D$9="Todos","&gt;0",$D$9))),"00")&amp;"/"&amp;TEXT(MONTH(_xlfn.MINIFS(Consolidado!$B$5:$B$1000,Consolidado!$E$5:$E$1000,$B34,Consolidado!$C$5:$C$1000,"Auditoría Externa",Consolidado!$Q$5:$Q$1000,"X",Consolidado!$H$5:$H$1000,IF($D$9="Todos","&gt;0",$D$9))),"00")&amp;IF($D$9="Todos","/"&amp;RIGHT(YEAR(_xlfn.MINIFS(Consolidado!$B$5:$B$1000,Consolidado!$E$5:$E$1000,$B34,Consolidado!$C$5:$C$1000,"Auditoría Externa",Consolidado!$Q$5:$Q$1000,"X",Consolidado!$H$5:$H$1000,IF($D$9="Todos","&gt;0",$D$9))),2),"")&amp;IF(_xlfn.MAXIFS(Consolidado!$B$5:$B$1000,Consolidado!$E$5:$E$1000,$B34,Consolidado!$C$5:$C$1000,"Auditoría Externa",Consolidado!$Q$5:$Q$1000,"X",Consolidado!$H$5:$H$1000,IF($D$9="Todos","&gt;0",$D$9))&lt;&gt;_xlfn.MINIFS(Consolidado!$B$5:$B$1000,Consolidado!$E$5:$E$1000,$B34,Consolidado!$C$5:$C$1000,"Auditoría Externa",Consolidado!$Q$5:$Q$1000,"X",Consolidado!$H$5:$H$1000,IF($D$9="Todos","&gt;0",$D$9))," y "&amp;TEXT(DAY(_xlfn.MAXIFS(Consolidado!$B$5:$B$1000,Consolidado!$E$5:$E$1000,$B34,Consolidado!$C$5:$C$1000,"Auditoría Externa",Consolidado!$Q$5:$Q$1000,"X",Consolidado!$H$5:$H$1000,IF($D$9="Todos","&gt;0",$D$9))),"00")&amp;"/"&amp;TEXT(MONTH(_xlfn.MAXIFS(Consolidado!$B$5:$B$1000,Consolidado!$E$5:$E$1000,$B34,Consolidado!$C$5:$C$1000,"Auditoría Externa",Consolidado!$Q$5:$Q$1000,"X",Consolidado!$H$5:$H$1000,IF($D$9="Todos","&gt;0",$D$9))),"00")&amp;IF($D$9="Todos","/"&amp;RIGHT(YEAR(_xlfn.MAXIFS(Consolidado!$B$5:$B$1000,Consolidado!$E$5:$E$1000,$B34,Consolidado!$C$5:$C$1000,"Auditoría Externa",Consolidado!$Q$5:$Q$1000,"X",Consolidado!$H$5:$H$1000,IF($D$9="Todos","&gt;0",$D$9))),2),""),""),""),IF(SUMIFS(Consolidado!$AD$5:$AD$1000,Consolidado!$E$5:$E$1000,$B34,Consolidado!$C$5:$C$1000,"SSF",Consolidado!$Q$5:$Q$1000,"X",Consolidado!$H$5:$H$1000,IF($D$9="Todos","&gt;0",$D$9))&gt;0,"SSF "&amp;TEXT(DAY(_xlfn.MINIFS(Consolidado!$B$5:$B$1000,Consolidado!$E$5:$E$1000,$B34,Consolidado!$C$5:$C$1000,"SSF",Consolidado!$Q$5:$Q$1000,"X",Consolidado!$H$5:$H$1000,IF($D$9="Todos","&gt;0",$D$9))),"00")&amp;"/"&amp;TEXT(MONTH(_xlfn.MINIFS(Consolidado!$B$5:$B$1000,Consolidado!$E$5:$E$1000,$B34,Consolidado!$C$5:$C$1000,"SSF",Consolidado!$Q$5:$Q$1000,"X",Consolidado!$H$5:$H$1000,IF($D$9="Todos","&gt;0",$D$9))),"00")&amp;IF($D$9="Todos","/"&amp;RIGHT(YEAR(_xlfn.MINIFS(Consolidado!$B$5:$B$1000,Consolidado!$E$5:$E$1000,$B34,Consolidado!$C$5:$C$1000,"SSF",Consolidado!$Q$5:$Q$1000,"X",Consolidado!$H$5:$H$1000,IF($D$9="Todos","&gt;0",$D$9))),2),"")&amp;IF(_xlfn.MAXIFS(Consolidado!$B$5:$B$1000,Consolidado!$E$5:$E$1000,$B34,Consolidado!$C$5:$C$1000,"SSF",Consolidado!$Q$5:$Q$1000,"X",Consolidado!$H$5:$H$1000,IF($D$9="Todos","&gt;0",$D$9))&lt;&gt;_xlfn.MINIFS(Consolidado!$B$5:$B$1000,Consolidado!$E$5:$E$1000,$B34,Consolidado!$C$5:$C$1000,"SSF",Consolidado!$Q$5:$Q$1000,"X",Consolidado!$H$5:$H$1000,IF($D$9="Todos","&gt;0",$D$9))," y "&amp;TEXT(DAY(_xlfn.MAXIFS(Consolidado!$B$5:$B$1000,Consolidado!$E$5:$E$1000,$B34,Consolidado!$C$5:$C$1000,"SSF",Consolidado!$Q$5:$Q$1000,"X",Consolidado!$H$5:$H$1000,IF($D$9="Todos","&gt;0",$D$9))),"00")&amp;"/"&amp;TEXT(MONTH(_xlfn.MAXIFS(Consolidado!$B$5:$B$1000,Consolidado!$E$5:$E$1000,$B34,Consolidado!$C$5:$C$1000,"SSF",Consolidado!$Q$5:$Q$1000,"X",Consolidado!$H$5:$H$1000,IF($D$9="Todos","&gt;0",$D$9))),"00")&amp;IF($D$9="Todos","/"&amp;RIGHT(YEAR(_xlfn.MAXIFS(Consolidado!$B$5:$B$1000,Consolidado!$E$5:$E$1000,$B34,Consolidado!$C$5:$C$1000,"SSF",Consolidado!$Q$5:$Q$1000,"X",Consolidado!$H$5:$H$1000,IF($D$9="Todos","&gt;0",$D$9))),2),""),""),""),IF(SUMIFS(Consolidado!$AD$5:$AD$1000,Consolidado!$E$5:$E$1000,$B34,Consolidado!$C$5:$C$1000,"Comité de Supervisión",Consolidado!$Q$5:$Q$1000,"X",Consolidado!$H$5:$H$1000,IF($D$9="Todos","&gt;0",$D$9))&gt;0,"Comité Sup. "&amp;TEXT(DAY(_xlfn.MINIFS(Consolidado!$B$5:$B$1000,Consolidado!$E$5:$E$1000,$B34,Consolidado!$C$5:$C$1000,"Comité de Supervisión",Consolidado!$Q$5:$Q$1000,"X",Consolidado!$H$5:$H$1000,IF($D$9="Todos","&gt;0",$D$9))),"00")&amp;"/"&amp;TEXT(MONTH(_xlfn.MINIFS(Consolidado!$B$5:$B$1000,Consolidado!$E$5:$E$1000,$B34,Consolidado!$C$5:$C$1000,"Comité de Supervisión",Consolidado!$Q$5:$Q$1000,"X",Consolidado!$H$5:$H$1000,IF($D$9="Todos","&gt;0",$D$9))),"00")&amp;IF($D$9="Todos","/"&amp;RIGHT(YEAR(_xlfn.MINIFS(Consolidado!$B$5:$B$1000,Consolidado!$E$5:$E$1000,$B34,Consolidado!$C$5:$C$1000,"Comité de Supervisión",Consolidado!$Q$5:$Q$1000,"X",Consolidado!$H$5:$H$1000,IF($D$9="Todos","&gt;0",$D$9))),2),"")&amp;IF(_xlfn.MAXIFS(Consolidado!$B$5:$B$1000,Consolidado!$E$5:$E$1000,$B34,Consolidado!$C$5:$C$1000,"Comité de Supervisión",Consolidado!$Q$5:$Q$1000,"X",Consolidado!$H$5:$H$1000,IF($D$9="Todos","&gt;0",$D$9))&lt;&gt;_xlfn.MINIFS(Consolidado!$B$5:$B$1000,Consolidado!$E$5:$E$1000,$B34,Consolidado!$C$5:$C$1000,"Comité de Supervisión",Consolidado!$Q$5:$Q$1000,"X",Consolidado!$H$5:$H$1000,IF($D$9="Todos","&gt;0",$D$9))," y "&amp;TEXT(DAY(_xlfn.MAXIFS(Consolidado!$B$5:$B$1000,Consolidado!$E$5:$E$1000,$B34,Consolidado!$C$5:$C$1000,"Comité de Supervisión",Consolidado!$Q$5:$Q$1000,"X",Consolidado!$H$5:$H$1000,IF($D$9="Todos","&gt;0",$D$9))),"00")&amp;"/"&amp;TEXT(MONTH(_xlfn.MAXIFS(Consolidado!$B$5:$B$1000,Consolidado!$E$5:$E$1000,$B34,Consolidado!$C$5:$C$1000,"Comité de Supervisión",Consolidado!$Q$5:$Q$1000,"X",Consolidado!$H$5:$H$1000,IF($D$9="Todos","&gt;0",$D$9))),"00")&amp;IF($D$9="Todos","/"&amp;RIGHT(YEAR(_xlfn.MAXIFS(Consolidado!$B$5:$B$1000,Consolidado!$E$5:$E$1000,$B34,Consolidado!$C$5:$C$1000,"Comité de Supervisión",Consolidado!$Q$5:$Q$1000,"X",Consolidado!$H$5:$H$1000,IF($D$9="Todos","&gt;0",$D$9))),2),""),""),""),IF(SUMIFS(Consolidado!$AD$5:$AD$1000,Consolidado!$E$5:$E$1000,$B34,Consolidado!$C$5:$C$1000,"Consejo de Administración",Consolidado!$Q$5:$Q$1000,"X",Consolidado!$H$5:$H$1000,IF($D$9="Todos","&gt;0",$D$9))&gt;0,"Consejo "&amp;TEXT(DAY(_xlfn.MINIFS(Consolidado!$B$5:$B$1000,Consolidado!$E$5:$E$1000,$B34,Consolidado!$C$5:$C$1000,"Consejo de Administración",Consolidado!$Q$5:$Q$1000,"X",Consolidado!$H$5:$H$1000,IF($D$9="Todos","&gt;0",$D$9))),"00")&amp;"/"&amp;TEXT(MONTH(_xlfn.MINIFS(Consolidado!$B$5:$B$1000,Consolidado!$E$5:$E$1000,$B34,Consolidado!$C$5:$C$1000,"Consejo de Administración",Consolidado!$Q$5:$Q$1000,"X",Consolidado!$H$5:$H$1000,IF($D$9="Todos","&gt;0",$D$9))),"00")&amp;IF($D$9="Todos","/"&amp;RIGHT(YEAR(_xlfn.MINIFS(Consolidado!$B$5:$B$1000,Consolidado!$E$5:$E$1000,$B34,Consolidado!$C$5:$C$1000,"Consejo de Administración",Consolidado!$Q$5:$Q$1000,"X",Consolidado!$H$5:$H$1000,IF($D$9="Todos","&gt;0",$D$9))),2),"")&amp;IF(_xlfn.MAXIFS(Consolidado!$B$5:$B$1000,Consolidado!$E$5:$E$1000,$B34,Consolidado!$C$5:$C$1000,"Consejo de Administración",Consolidado!$Q$5:$Q$1000,"X",Consolidado!$H$5:$H$1000,IF($D$9="Todos","&gt;0",$D$9))&lt;&gt;_xlfn.MINIFS(Consolidado!$B$5:$B$1000,Consolidado!$E$5:$E$1000,$B34,Consolidado!$C$5:$C$1000,"Consejo de Administración",Consolidado!$Q$5:$Q$1000,"X",Consolidado!$H$5:$H$1000,IF($D$9="Todos","&gt;0",$D$9))," y "&amp;TEXT(DAY(_xlfn.MAXIFS(Consolidado!$B$5:$B$1000,Consolidado!$E$5:$E$1000,$B34,Consolidado!$C$5:$C$1000,"Consejo de Administración",Consolidado!$Q$5:$Q$1000,"X",Consolidado!$H$5:$H$1000,IF($D$9="Todos","&gt;0",$D$9))),"00")&amp;"/"&amp;TEXT(MONTH(_xlfn.MAXIFS(Consolidado!$B$5:$B$1000,Consolidado!$E$5:$E$1000,$B34,Consolidado!$C$5:$C$1000,"Consejo de Administración",Consolidado!$Q$5:$Q$1000,"X",Consolidado!$H$5:$H$1000,IF($D$9="Todos","&gt;0",$D$9))),"00")&amp;IF($D$9="Todos","/"&amp;RIGHT(YEAR(_xlfn.MAXIFS(Consolidado!$B$5:$B$1000,Consolidado!$E$5:$E$1000,$B34,Consolidado!$C$5:$C$1000,"Consejo de Administración",Consolidado!$Q$5:$Q$1000,"X",Consolidado!$H$5:$H$1000,IF($D$9="Todos","&gt;0",$D$9))),2),""),""),""),IF(SUMIFS(Consolidado!$AD$5:$AD$1000,Consolidado!$E$5:$E$1000,$B34,Consolidado!$C$5:$C$1000,"Otros",Consolidado!$Q$5:$Q$1000,"X",Consolidado!$H$5:$H$1000,IF($D$9="Todos","&gt;0",$D$9))&gt;0,"Otros "&amp;TEXT(DAY(_xlfn.MINIFS(Consolidado!$B$5:$B$1000,Consolidado!$E$5:$E$1000,$B34,Consolidado!$C$5:$C$1000,"Otros",Consolidado!$Q$5:$Q$1000,"X",Consolidado!$H$5:$H$1000,IF($D$9="Todos","&gt;0",$D$9))),"00")&amp;"/"&amp;TEXT(MONTH(_xlfn.MINIFS(Consolidado!$B$5:$B$1000,Consolidado!$E$5:$E$1000,$B34,Consolidado!$C$5:$C$1000,"Otros",Consolidado!$Q$5:$Q$1000,"X",Consolidado!$H$5:$H$1000,IF($D$9="Todos","&gt;0",$D$9))),"00")&amp;IF($D$9="Todos","/"&amp;RIGHT(YEAR(_xlfn.MINIFS(Consolidado!$B$5:$B$1000,Consolidado!$E$5:$E$1000,$B34,Consolidado!$C$5:$C$1000,"Otros",Consolidado!$Q$5:$Q$1000,"X",Consolidado!$H$5:$H$1000,IF($D$9="Todos","&gt;0",$D$9))),2),"")&amp;IF(_xlfn.MAXIFS(Consolidado!$B$5:$B$1000,Consolidado!$E$5:$E$1000,$B34,Consolidado!$C$5:$C$1000,"Otros",Consolidado!$Q$5:$Q$1000,"X",Consolidado!$H$5:$H$1000,IF($D$9="Todos","&gt;0",$D$9))&lt;&gt;_xlfn.MINIFS(Consolidado!$B$5:$B$1000,Consolidado!$E$5:$E$1000,$B34,Consolidado!$C$5:$C$1000,"Otros",Consolidado!$Q$5:$Q$1000,"X",Consolidado!$H$5:$H$1000,IF($D$9="Todos","&gt;0",$D$9))," y "&amp;TEXT(DAY(_xlfn.MAXIFS(Consolidado!$B$5:$B$1000,Consolidado!$E$5:$E$1000,$B34,Consolidado!$C$5:$C$1000,"Otros",Consolidado!$Q$5:$Q$1000,"X",Consolidado!$H$5:$H$1000,IF($D$9="Todos","&gt;0",$D$9))),"00")&amp;"/"&amp;TEXT(MONTH(_xlfn.MAXIFS(Consolidado!$B$5:$B$1000,Consolidado!$E$5:$E$1000,$B34,Consolidado!$C$5:$C$1000,"Otros",Consolidado!$Q$5:$Q$1000,"X",Consolidado!$H$5:$H$1000,IF($D$9="Todos","&gt;0",$D$9))),"00")&amp;IF($D$9="Todos","/"&amp;RIGHT(YEAR(_xlfn.MAXIFS(Consolidado!$B$5:$B$1000,Consolidado!$E$5:$E$1000,$B34,Consolidado!$C$5:$C$1000,"Otros",Consolidado!$Q$5:$Q$1000,"X",Consolidado!$H$5:$H$1000,IF($D$9="Todos","&gt;0",$D$9))),2),""),""),""))</f>
        <v/>
      </c>
      <c r="T34" s="37" t="str">
        <f aca="false">_xlfn.TEXTJOIN(" +"&amp;CHAR(10),TRUE(),IF(SUMIFS(Consolidado!$AD$5:$AD$1000,Consolidado!$E$5:$E$1000,$B34,Consolidado!$C$5:$C$1000,"Auditoría Interna",Consolidado!$R$5:$R$1000,"X",Consolidado!$H$5:$H$1000,IF($D$9="Todos","&gt;0",$D$9))&gt;0,"Interna "&amp;TEXT(DAY(_xlfn.MINIFS(Consolidado!$B$5:$B$1000,Consolidado!$E$5:$E$1000,$B34,Consolidado!$C$5:$C$1000,"Auditoría Interna",Consolidado!$R$5:$R$1000,"X",Consolidado!$H$5:$H$1000,IF($D$9="Todos","&gt;0",$D$9))),"00")&amp;"/"&amp;TEXT(MONTH(_xlfn.MINIFS(Consolidado!$B$5:$B$1000,Consolidado!$E$5:$E$1000,$B34,Consolidado!$C$5:$C$1000,"Auditoría Interna",Consolidado!$R$5:$R$1000,"X",Consolidado!$H$5:$H$1000,IF($D$9="Todos","&gt;0",$D$9))),"00")&amp;IF($D$9="Todos","/"&amp;RIGHT(YEAR(_xlfn.MINIFS(Consolidado!$B$5:$B$1000,Consolidado!$E$5:$E$1000,$B34,Consolidado!$C$5:$C$1000,"Auditoría Interna",Consolidado!$R$5:$R$1000,"X",Consolidado!$H$5:$H$1000,IF($D$9="Todos","&gt;0",$D$9))),2),"")&amp;IF(_xlfn.MAXIFS(Consolidado!$B$5:$B$1000,Consolidado!$E$5:$E$1000,$B34,Consolidado!$C$5:$C$1000,"Auditoría Interna",Consolidado!$R$5:$R$1000,"X",Consolidado!$H$5:$H$1000,IF($D$9="Todos","&gt;0",$D$9))&lt;&gt;_xlfn.MINIFS(Consolidado!$B$5:$B$1000,Consolidado!$E$5:$E$1000,$B34,Consolidado!$C$5:$C$1000,"Auditoría Interna",Consolidado!$R$5:$R$1000,"X",Consolidado!$H$5:$H$1000,IF($D$9="Todos","&gt;0",$D$9))," y "&amp;TEXT(DAY(_xlfn.MAXIFS(Consolidado!$B$5:$B$1000,Consolidado!$E$5:$E$1000,$B34,Consolidado!$C$5:$C$1000,"Auditoría Interna",Consolidado!$R$5:$R$1000,"X",Consolidado!$H$5:$H$1000,IF($D$9="Todos","&gt;0",$D$9))),"00")&amp;"/"&amp;TEXT(MONTH(_xlfn.MAXIFS(Consolidado!$B$5:$B$1000,Consolidado!$E$5:$E$1000,$B34,Consolidado!$C$5:$C$1000,"Auditoría Interna",Consolidado!$R$5:$R$1000,"X",Consolidado!$H$5:$H$1000,IF($D$9="Todos","&gt;0",$D$9))),"00")&amp;IF($D$9="Todos","/"&amp;RIGHT(YEAR(_xlfn.MAXIFS(Consolidado!$B$5:$B$1000,Consolidado!$E$5:$E$1000,$B34,Consolidado!$C$5:$C$1000,"Auditoría Interna",Consolidado!$R$5:$R$1000,"X",Consolidado!$H$5:$H$1000,IF($D$9="Todos","&gt;0",$D$9))),2),""),""),""),IF(SUMIFS(Consolidado!$AD$5:$AD$1000,Consolidado!$E$5:$E$1000,$B34,Consolidado!$C$5:$C$1000,"Auditoría Externa",Consolidado!$R$5:$R$1000,"X",Consolidado!$H$5:$H$1000,IF($D$9="Todos","&gt;0",$D$9))&gt;0,"Externa "&amp;TEXT(DAY(_xlfn.MINIFS(Consolidado!$B$5:$B$1000,Consolidado!$E$5:$E$1000,$B34,Consolidado!$C$5:$C$1000,"Auditoría Externa",Consolidado!$R$5:$R$1000,"X",Consolidado!$H$5:$H$1000,IF($D$9="Todos","&gt;0",$D$9))),"00")&amp;"/"&amp;TEXT(MONTH(_xlfn.MINIFS(Consolidado!$B$5:$B$1000,Consolidado!$E$5:$E$1000,$B34,Consolidado!$C$5:$C$1000,"Auditoría Externa",Consolidado!$R$5:$R$1000,"X",Consolidado!$H$5:$H$1000,IF($D$9="Todos","&gt;0",$D$9))),"00")&amp;IF($D$9="Todos","/"&amp;RIGHT(YEAR(_xlfn.MINIFS(Consolidado!$B$5:$B$1000,Consolidado!$E$5:$E$1000,$B34,Consolidado!$C$5:$C$1000,"Auditoría Externa",Consolidado!$R$5:$R$1000,"X",Consolidado!$H$5:$H$1000,IF($D$9="Todos","&gt;0",$D$9))),2),"")&amp;IF(_xlfn.MAXIFS(Consolidado!$B$5:$B$1000,Consolidado!$E$5:$E$1000,$B34,Consolidado!$C$5:$C$1000,"Auditoría Externa",Consolidado!$R$5:$R$1000,"X",Consolidado!$H$5:$H$1000,IF($D$9="Todos","&gt;0",$D$9))&lt;&gt;_xlfn.MINIFS(Consolidado!$B$5:$B$1000,Consolidado!$E$5:$E$1000,$B34,Consolidado!$C$5:$C$1000,"Auditoría Externa",Consolidado!$R$5:$R$1000,"X",Consolidado!$H$5:$H$1000,IF($D$9="Todos","&gt;0",$D$9))," y "&amp;TEXT(DAY(_xlfn.MAXIFS(Consolidado!$B$5:$B$1000,Consolidado!$E$5:$E$1000,$B34,Consolidado!$C$5:$C$1000,"Auditoría Externa",Consolidado!$R$5:$R$1000,"X",Consolidado!$H$5:$H$1000,IF($D$9="Todos","&gt;0",$D$9))),"00")&amp;"/"&amp;TEXT(MONTH(_xlfn.MAXIFS(Consolidado!$B$5:$B$1000,Consolidado!$E$5:$E$1000,$B34,Consolidado!$C$5:$C$1000,"Auditoría Externa",Consolidado!$R$5:$R$1000,"X",Consolidado!$H$5:$H$1000,IF($D$9="Todos","&gt;0",$D$9))),"00")&amp;IF($D$9="Todos","/"&amp;RIGHT(YEAR(_xlfn.MAXIFS(Consolidado!$B$5:$B$1000,Consolidado!$E$5:$E$1000,$B34,Consolidado!$C$5:$C$1000,"Auditoría Externa",Consolidado!$R$5:$R$1000,"X",Consolidado!$H$5:$H$1000,IF($D$9="Todos","&gt;0",$D$9))),2),""),""),""),IF(SUMIFS(Consolidado!$AD$5:$AD$1000,Consolidado!$E$5:$E$1000,$B34,Consolidado!$C$5:$C$1000,"SSF",Consolidado!$R$5:$R$1000,"X",Consolidado!$H$5:$H$1000,IF($D$9="Todos","&gt;0",$D$9))&gt;0,"SSF "&amp;TEXT(DAY(_xlfn.MINIFS(Consolidado!$B$5:$B$1000,Consolidado!$E$5:$E$1000,$B34,Consolidado!$C$5:$C$1000,"SSF",Consolidado!$R$5:$R$1000,"X",Consolidado!$H$5:$H$1000,IF($D$9="Todos","&gt;0",$D$9))),"00")&amp;"/"&amp;TEXT(MONTH(_xlfn.MINIFS(Consolidado!$B$5:$B$1000,Consolidado!$E$5:$E$1000,$B34,Consolidado!$C$5:$C$1000,"SSF",Consolidado!$R$5:$R$1000,"X",Consolidado!$H$5:$H$1000,IF($D$9="Todos","&gt;0",$D$9))),"00")&amp;IF($D$9="Todos","/"&amp;RIGHT(YEAR(_xlfn.MINIFS(Consolidado!$B$5:$B$1000,Consolidado!$E$5:$E$1000,$B34,Consolidado!$C$5:$C$1000,"SSF",Consolidado!$R$5:$R$1000,"X",Consolidado!$H$5:$H$1000,IF($D$9="Todos","&gt;0",$D$9))),2),"")&amp;IF(_xlfn.MAXIFS(Consolidado!$B$5:$B$1000,Consolidado!$E$5:$E$1000,$B34,Consolidado!$C$5:$C$1000,"SSF",Consolidado!$R$5:$R$1000,"X",Consolidado!$H$5:$H$1000,IF($D$9="Todos","&gt;0",$D$9))&lt;&gt;_xlfn.MINIFS(Consolidado!$B$5:$B$1000,Consolidado!$E$5:$E$1000,$B34,Consolidado!$C$5:$C$1000,"SSF",Consolidado!$R$5:$R$1000,"X",Consolidado!$H$5:$H$1000,IF($D$9="Todos","&gt;0",$D$9))," y "&amp;TEXT(DAY(_xlfn.MAXIFS(Consolidado!$B$5:$B$1000,Consolidado!$E$5:$E$1000,$B34,Consolidado!$C$5:$C$1000,"SSF",Consolidado!$R$5:$R$1000,"X",Consolidado!$H$5:$H$1000,IF($D$9="Todos","&gt;0",$D$9))),"00")&amp;"/"&amp;TEXT(MONTH(_xlfn.MAXIFS(Consolidado!$B$5:$B$1000,Consolidado!$E$5:$E$1000,$B34,Consolidado!$C$5:$C$1000,"SSF",Consolidado!$R$5:$R$1000,"X",Consolidado!$H$5:$H$1000,IF($D$9="Todos","&gt;0",$D$9))),"00")&amp;IF($D$9="Todos","/"&amp;RIGHT(YEAR(_xlfn.MAXIFS(Consolidado!$B$5:$B$1000,Consolidado!$E$5:$E$1000,$B34,Consolidado!$C$5:$C$1000,"SSF",Consolidado!$R$5:$R$1000,"X",Consolidado!$H$5:$H$1000,IF($D$9="Todos","&gt;0",$D$9))),2),""),""),""),IF(SUMIFS(Consolidado!$AD$5:$AD$1000,Consolidado!$E$5:$E$1000,$B34,Consolidado!$C$5:$C$1000,"Comité de Supervisión",Consolidado!$R$5:$R$1000,"X",Consolidado!$H$5:$H$1000,IF($D$9="Todos","&gt;0",$D$9))&gt;0,"Comité Sup. "&amp;TEXT(DAY(_xlfn.MINIFS(Consolidado!$B$5:$B$1000,Consolidado!$E$5:$E$1000,$B34,Consolidado!$C$5:$C$1000,"Comité de Supervisión",Consolidado!$R$5:$R$1000,"X",Consolidado!$H$5:$H$1000,IF($D$9="Todos","&gt;0",$D$9))),"00")&amp;"/"&amp;TEXT(MONTH(_xlfn.MINIFS(Consolidado!$B$5:$B$1000,Consolidado!$E$5:$E$1000,$B34,Consolidado!$C$5:$C$1000,"Comité de Supervisión",Consolidado!$R$5:$R$1000,"X",Consolidado!$H$5:$H$1000,IF($D$9="Todos","&gt;0",$D$9))),"00")&amp;IF($D$9="Todos","/"&amp;RIGHT(YEAR(_xlfn.MINIFS(Consolidado!$B$5:$B$1000,Consolidado!$E$5:$E$1000,$B34,Consolidado!$C$5:$C$1000,"Comité de Supervisión",Consolidado!$R$5:$R$1000,"X",Consolidado!$H$5:$H$1000,IF($D$9="Todos","&gt;0",$D$9))),2),"")&amp;IF(_xlfn.MAXIFS(Consolidado!$B$5:$B$1000,Consolidado!$E$5:$E$1000,$B34,Consolidado!$C$5:$C$1000,"Comité de Supervisión",Consolidado!$R$5:$R$1000,"X",Consolidado!$H$5:$H$1000,IF($D$9="Todos","&gt;0",$D$9))&lt;&gt;_xlfn.MINIFS(Consolidado!$B$5:$B$1000,Consolidado!$E$5:$E$1000,$B34,Consolidado!$C$5:$C$1000,"Comité de Supervisión",Consolidado!$R$5:$R$1000,"X",Consolidado!$H$5:$H$1000,IF($D$9="Todos","&gt;0",$D$9))," y "&amp;TEXT(DAY(_xlfn.MAXIFS(Consolidado!$B$5:$B$1000,Consolidado!$E$5:$E$1000,$B34,Consolidado!$C$5:$C$1000,"Comité de Supervisión",Consolidado!$R$5:$R$1000,"X",Consolidado!$H$5:$H$1000,IF($D$9="Todos","&gt;0",$D$9))),"00")&amp;"/"&amp;TEXT(MONTH(_xlfn.MAXIFS(Consolidado!$B$5:$B$1000,Consolidado!$E$5:$E$1000,$B34,Consolidado!$C$5:$C$1000,"Comité de Supervisión",Consolidado!$R$5:$R$1000,"X",Consolidado!$H$5:$H$1000,IF($D$9="Todos","&gt;0",$D$9))),"00")&amp;IF($D$9="Todos","/"&amp;RIGHT(YEAR(_xlfn.MAXIFS(Consolidado!$B$5:$B$1000,Consolidado!$E$5:$E$1000,$B34,Consolidado!$C$5:$C$1000,"Comité de Supervisión",Consolidado!$R$5:$R$1000,"X",Consolidado!$H$5:$H$1000,IF($D$9="Todos","&gt;0",$D$9))),2),""),""),""),IF(SUMIFS(Consolidado!$AD$5:$AD$1000,Consolidado!$E$5:$E$1000,$B34,Consolidado!$C$5:$C$1000,"Consejo de Administración",Consolidado!$R$5:$R$1000,"X",Consolidado!$H$5:$H$1000,IF($D$9="Todos","&gt;0",$D$9))&gt;0,"Consejo "&amp;TEXT(DAY(_xlfn.MINIFS(Consolidado!$B$5:$B$1000,Consolidado!$E$5:$E$1000,$B34,Consolidado!$C$5:$C$1000,"Consejo de Administración",Consolidado!$R$5:$R$1000,"X",Consolidado!$H$5:$H$1000,IF($D$9="Todos","&gt;0",$D$9))),"00")&amp;"/"&amp;TEXT(MONTH(_xlfn.MINIFS(Consolidado!$B$5:$B$1000,Consolidado!$E$5:$E$1000,$B34,Consolidado!$C$5:$C$1000,"Consejo de Administración",Consolidado!$R$5:$R$1000,"X",Consolidado!$H$5:$H$1000,IF($D$9="Todos","&gt;0",$D$9))),"00")&amp;IF($D$9="Todos","/"&amp;RIGHT(YEAR(_xlfn.MINIFS(Consolidado!$B$5:$B$1000,Consolidado!$E$5:$E$1000,$B34,Consolidado!$C$5:$C$1000,"Consejo de Administración",Consolidado!$R$5:$R$1000,"X",Consolidado!$H$5:$H$1000,IF($D$9="Todos","&gt;0",$D$9))),2),"")&amp;IF(_xlfn.MAXIFS(Consolidado!$B$5:$B$1000,Consolidado!$E$5:$E$1000,$B34,Consolidado!$C$5:$C$1000,"Consejo de Administración",Consolidado!$R$5:$R$1000,"X",Consolidado!$H$5:$H$1000,IF($D$9="Todos","&gt;0",$D$9))&lt;&gt;_xlfn.MINIFS(Consolidado!$B$5:$B$1000,Consolidado!$E$5:$E$1000,$B34,Consolidado!$C$5:$C$1000,"Consejo de Administración",Consolidado!$R$5:$R$1000,"X",Consolidado!$H$5:$H$1000,IF($D$9="Todos","&gt;0",$D$9))," y "&amp;TEXT(DAY(_xlfn.MAXIFS(Consolidado!$B$5:$B$1000,Consolidado!$E$5:$E$1000,$B34,Consolidado!$C$5:$C$1000,"Consejo de Administración",Consolidado!$R$5:$R$1000,"X",Consolidado!$H$5:$H$1000,IF($D$9="Todos","&gt;0",$D$9))),"00")&amp;"/"&amp;TEXT(MONTH(_xlfn.MAXIFS(Consolidado!$B$5:$B$1000,Consolidado!$E$5:$E$1000,$B34,Consolidado!$C$5:$C$1000,"Consejo de Administración",Consolidado!$R$5:$R$1000,"X",Consolidado!$H$5:$H$1000,IF($D$9="Todos","&gt;0",$D$9))),"00")&amp;IF($D$9="Todos","/"&amp;RIGHT(YEAR(_xlfn.MAXIFS(Consolidado!$B$5:$B$1000,Consolidado!$E$5:$E$1000,$B34,Consolidado!$C$5:$C$1000,"Consejo de Administración",Consolidado!$R$5:$R$1000,"X",Consolidado!$H$5:$H$1000,IF($D$9="Todos","&gt;0",$D$9))),2),""),""),""),IF(SUMIFS(Consolidado!$AD$5:$AD$1000,Consolidado!$E$5:$E$1000,$B34,Consolidado!$C$5:$C$1000,"Otros",Consolidado!$R$5:$R$1000,"X",Consolidado!$H$5:$H$1000,IF($D$9="Todos","&gt;0",$D$9))&gt;0,"Otros "&amp;TEXT(DAY(_xlfn.MINIFS(Consolidado!$B$5:$B$1000,Consolidado!$E$5:$E$1000,$B34,Consolidado!$C$5:$C$1000,"Otros",Consolidado!$R$5:$R$1000,"X",Consolidado!$H$5:$H$1000,IF($D$9="Todos","&gt;0",$D$9))),"00")&amp;"/"&amp;TEXT(MONTH(_xlfn.MINIFS(Consolidado!$B$5:$B$1000,Consolidado!$E$5:$E$1000,$B34,Consolidado!$C$5:$C$1000,"Otros",Consolidado!$R$5:$R$1000,"X",Consolidado!$H$5:$H$1000,IF($D$9="Todos","&gt;0",$D$9))),"00")&amp;IF($D$9="Todos","/"&amp;RIGHT(YEAR(_xlfn.MINIFS(Consolidado!$B$5:$B$1000,Consolidado!$E$5:$E$1000,$B34,Consolidado!$C$5:$C$1000,"Otros",Consolidado!$R$5:$R$1000,"X",Consolidado!$H$5:$H$1000,IF($D$9="Todos","&gt;0",$D$9))),2),"")&amp;IF(_xlfn.MAXIFS(Consolidado!$B$5:$B$1000,Consolidado!$E$5:$E$1000,$B34,Consolidado!$C$5:$C$1000,"Otros",Consolidado!$R$5:$R$1000,"X",Consolidado!$H$5:$H$1000,IF($D$9="Todos","&gt;0",$D$9))&lt;&gt;_xlfn.MINIFS(Consolidado!$B$5:$B$1000,Consolidado!$E$5:$E$1000,$B34,Consolidado!$C$5:$C$1000,"Otros",Consolidado!$R$5:$R$1000,"X",Consolidado!$H$5:$H$1000,IF($D$9="Todos","&gt;0",$D$9))," y "&amp;TEXT(DAY(_xlfn.MAXIFS(Consolidado!$B$5:$B$1000,Consolidado!$E$5:$E$1000,$B34,Consolidado!$C$5:$C$1000,"Otros",Consolidado!$R$5:$R$1000,"X",Consolidado!$H$5:$H$1000,IF($D$9="Todos","&gt;0",$D$9))),"00")&amp;"/"&amp;TEXT(MONTH(_xlfn.MAXIFS(Consolidado!$B$5:$B$1000,Consolidado!$E$5:$E$1000,$B34,Consolidado!$C$5:$C$1000,"Otros",Consolidado!$R$5:$R$1000,"X",Consolidado!$H$5:$H$1000,IF($D$9="Todos","&gt;0",$D$9))),"00")&amp;IF($D$9="Todos","/"&amp;RIGHT(YEAR(_xlfn.MAXIFS(Consolidado!$B$5:$B$1000,Consolidado!$E$5:$E$1000,$B34,Consolidado!$C$5:$C$1000,"Otros",Consolidado!$R$5:$R$1000,"X",Consolidado!$H$5:$H$1000,IF($D$9="Todos","&gt;0",$D$9))),2),""),""),""))</f>
        <v>Externa 06/10</v>
      </c>
      <c r="U34" s="37" t="str">
        <f aca="false">_xlfn.TEXTJOIN(" +"&amp;CHAR(10),TRUE(),IF(SUMIFS(Consolidado!$AD$5:$AD$1000,Consolidado!$E$5:$E$1000,$B34,Consolidado!$C$5:$C$1000,"Auditoría Interna",Consolidado!$S$5:$S$1000,"X",Consolidado!$H$5:$H$1000,IF($D$9="Todos","&gt;0",$D$9))&gt;0,"Interna "&amp;TEXT(DAY(_xlfn.MINIFS(Consolidado!$B$5:$B$1000,Consolidado!$E$5:$E$1000,$B34,Consolidado!$C$5:$C$1000,"Auditoría Interna",Consolidado!$S$5:$S$1000,"X",Consolidado!$H$5:$H$1000,IF($D$9="Todos","&gt;0",$D$9))),"00")&amp;"/"&amp;TEXT(MONTH(_xlfn.MINIFS(Consolidado!$B$5:$B$1000,Consolidado!$E$5:$E$1000,$B34,Consolidado!$C$5:$C$1000,"Auditoría Interna",Consolidado!$S$5:$S$1000,"X",Consolidado!$H$5:$H$1000,IF($D$9="Todos","&gt;0",$D$9))),"00")&amp;IF($D$9="Todos","/"&amp;RIGHT(YEAR(_xlfn.MINIFS(Consolidado!$B$5:$B$1000,Consolidado!$E$5:$E$1000,$B34,Consolidado!$C$5:$C$1000,"Auditoría Interna",Consolidado!$S$5:$S$1000,"X",Consolidado!$H$5:$H$1000,IF($D$9="Todos","&gt;0",$D$9))),2),"")&amp;IF(_xlfn.MAXIFS(Consolidado!$B$5:$B$1000,Consolidado!$E$5:$E$1000,$B34,Consolidado!$C$5:$C$1000,"Auditoría Interna",Consolidado!$S$5:$S$1000,"X",Consolidado!$H$5:$H$1000,IF($D$9="Todos","&gt;0",$D$9))&lt;&gt;_xlfn.MINIFS(Consolidado!$B$5:$B$1000,Consolidado!$E$5:$E$1000,$B34,Consolidado!$C$5:$C$1000,"Auditoría Interna",Consolidado!$S$5:$S$1000,"X",Consolidado!$H$5:$H$1000,IF($D$9="Todos","&gt;0",$D$9))," y "&amp;TEXT(DAY(_xlfn.MAXIFS(Consolidado!$B$5:$B$1000,Consolidado!$E$5:$E$1000,$B34,Consolidado!$C$5:$C$1000,"Auditoría Interna",Consolidado!$S$5:$S$1000,"X",Consolidado!$H$5:$H$1000,IF($D$9="Todos","&gt;0",$D$9))),"00")&amp;"/"&amp;TEXT(MONTH(_xlfn.MAXIFS(Consolidado!$B$5:$B$1000,Consolidado!$E$5:$E$1000,$B34,Consolidado!$C$5:$C$1000,"Auditoría Interna",Consolidado!$S$5:$S$1000,"X",Consolidado!$H$5:$H$1000,IF($D$9="Todos","&gt;0",$D$9))),"00")&amp;IF($D$9="Todos","/"&amp;RIGHT(YEAR(_xlfn.MAXIFS(Consolidado!$B$5:$B$1000,Consolidado!$E$5:$E$1000,$B34,Consolidado!$C$5:$C$1000,"Auditoría Interna",Consolidado!$S$5:$S$1000,"X",Consolidado!$H$5:$H$1000,IF($D$9="Todos","&gt;0",$D$9))),2),""),""),""),IF(SUMIFS(Consolidado!$AD$5:$AD$1000,Consolidado!$E$5:$E$1000,$B34,Consolidado!$C$5:$C$1000,"Auditoría Externa",Consolidado!$S$5:$S$1000,"X",Consolidado!$H$5:$H$1000,IF($D$9="Todos","&gt;0",$D$9))&gt;0,"Externa "&amp;TEXT(DAY(_xlfn.MINIFS(Consolidado!$B$5:$B$1000,Consolidado!$E$5:$E$1000,$B34,Consolidado!$C$5:$C$1000,"Auditoría Externa",Consolidado!$S$5:$S$1000,"X",Consolidado!$H$5:$H$1000,IF($D$9="Todos","&gt;0",$D$9))),"00")&amp;"/"&amp;TEXT(MONTH(_xlfn.MINIFS(Consolidado!$B$5:$B$1000,Consolidado!$E$5:$E$1000,$B34,Consolidado!$C$5:$C$1000,"Auditoría Externa",Consolidado!$S$5:$S$1000,"X",Consolidado!$H$5:$H$1000,IF($D$9="Todos","&gt;0",$D$9))),"00")&amp;IF($D$9="Todos","/"&amp;RIGHT(YEAR(_xlfn.MINIFS(Consolidado!$B$5:$B$1000,Consolidado!$E$5:$E$1000,$B34,Consolidado!$C$5:$C$1000,"Auditoría Externa",Consolidado!$S$5:$S$1000,"X",Consolidado!$H$5:$H$1000,IF($D$9="Todos","&gt;0",$D$9))),2),"")&amp;IF(_xlfn.MAXIFS(Consolidado!$B$5:$B$1000,Consolidado!$E$5:$E$1000,$B34,Consolidado!$C$5:$C$1000,"Auditoría Externa",Consolidado!$S$5:$S$1000,"X",Consolidado!$H$5:$H$1000,IF($D$9="Todos","&gt;0",$D$9))&lt;&gt;_xlfn.MINIFS(Consolidado!$B$5:$B$1000,Consolidado!$E$5:$E$1000,$B34,Consolidado!$C$5:$C$1000,"Auditoría Externa",Consolidado!$S$5:$S$1000,"X",Consolidado!$H$5:$H$1000,IF($D$9="Todos","&gt;0",$D$9))," y "&amp;TEXT(DAY(_xlfn.MAXIFS(Consolidado!$B$5:$B$1000,Consolidado!$E$5:$E$1000,$B34,Consolidado!$C$5:$C$1000,"Auditoría Externa",Consolidado!$S$5:$S$1000,"X",Consolidado!$H$5:$H$1000,IF($D$9="Todos","&gt;0",$D$9))),"00")&amp;"/"&amp;TEXT(MONTH(_xlfn.MAXIFS(Consolidado!$B$5:$B$1000,Consolidado!$E$5:$E$1000,$B34,Consolidado!$C$5:$C$1000,"Auditoría Externa",Consolidado!$S$5:$S$1000,"X",Consolidado!$H$5:$H$1000,IF($D$9="Todos","&gt;0",$D$9))),"00")&amp;IF($D$9="Todos","/"&amp;RIGHT(YEAR(_xlfn.MAXIFS(Consolidado!$B$5:$B$1000,Consolidado!$E$5:$E$1000,$B34,Consolidado!$C$5:$C$1000,"Auditoría Externa",Consolidado!$S$5:$S$1000,"X",Consolidado!$H$5:$H$1000,IF($D$9="Todos","&gt;0",$D$9))),2),""),""),""),IF(SUMIFS(Consolidado!$AD$5:$AD$1000,Consolidado!$E$5:$E$1000,$B34,Consolidado!$C$5:$C$1000,"SSF",Consolidado!$S$5:$S$1000,"X",Consolidado!$H$5:$H$1000,IF($D$9="Todos","&gt;0",$D$9))&gt;0,"SSF "&amp;TEXT(DAY(_xlfn.MINIFS(Consolidado!$B$5:$B$1000,Consolidado!$E$5:$E$1000,$B34,Consolidado!$C$5:$C$1000,"SSF",Consolidado!$S$5:$S$1000,"X",Consolidado!$H$5:$H$1000,IF($D$9="Todos","&gt;0",$D$9))),"00")&amp;"/"&amp;TEXT(MONTH(_xlfn.MINIFS(Consolidado!$B$5:$B$1000,Consolidado!$E$5:$E$1000,$B34,Consolidado!$C$5:$C$1000,"SSF",Consolidado!$S$5:$S$1000,"X",Consolidado!$H$5:$H$1000,IF($D$9="Todos","&gt;0",$D$9))),"00")&amp;IF($D$9="Todos","/"&amp;RIGHT(YEAR(_xlfn.MINIFS(Consolidado!$B$5:$B$1000,Consolidado!$E$5:$E$1000,$B34,Consolidado!$C$5:$C$1000,"SSF",Consolidado!$S$5:$S$1000,"X",Consolidado!$H$5:$H$1000,IF($D$9="Todos","&gt;0",$D$9))),2),"")&amp;IF(_xlfn.MAXIFS(Consolidado!$B$5:$B$1000,Consolidado!$E$5:$E$1000,$B34,Consolidado!$C$5:$C$1000,"SSF",Consolidado!$S$5:$S$1000,"X",Consolidado!$H$5:$H$1000,IF($D$9="Todos","&gt;0",$D$9))&lt;&gt;_xlfn.MINIFS(Consolidado!$B$5:$B$1000,Consolidado!$E$5:$E$1000,$B34,Consolidado!$C$5:$C$1000,"SSF",Consolidado!$S$5:$S$1000,"X",Consolidado!$H$5:$H$1000,IF($D$9="Todos","&gt;0",$D$9))," y "&amp;TEXT(DAY(_xlfn.MAXIFS(Consolidado!$B$5:$B$1000,Consolidado!$E$5:$E$1000,$B34,Consolidado!$C$5:$C$1000,"SSF",Consolidado!$S$5:$S$1000,"X",Consolidado!$H$5:$H$1000,IF($D$9="Todos","&gt;0",$D$9))),"00")&amp;"/"&amp;TEXT(MONTH(_xlfn.MAXIFS(Consolidado!$B$5:$B$1000,Consolidado!$E$5:$E$1000,$B34,Consolidado!$C$5:$C$1000,"SSF",Consolidado!$S$5:$S$1000,"X",Consolidado!$H$5:$H$1000,IF($D$9="Todos","&gt;0",$D$9))),"00")&amp;IF($D$9="Todos","/"&amp;RIGHT(YEAR(_xlfn.MAXIFS(Consolidado!$B$5:$B$1000,Consolidado!$E$5:$E$1000,$B34,Consolidado!$C$5:$C$1000,"SSF",Consolidado!$S$5:$S$1000,"X",Consolidado!$H$5:$H$1000,IF($D$9="Todos","&gt;0",$D$9))),2),""),""),""),IF(SUMIFS(Consolidado!$AD$5:$AD$1000,Consolidado!$E$5:$E$1000,$B34,Consolidado!$C$5:$C$1000,"Comité de Supervisión",Consolidado!$S$5:$S$1000,"X",Consolidado!$H$5:$H$1000,IF($D$9="Todos","&gt;0",$D$9))&gt;0,"Comité Sup. "&amp;TEXT(DAY(_xlfn.MINIFS(Consolidado!$B$5:$B$1000,Consolidado!$E$5:$E$1000,$B34,Consolidado!$C$5:$C$1000,"Comité de Supervisión",Consolidado!$S$5:$S$1000,"X",Consolidado!$H$5:$H$1000,IF($D$9="Todos","&gt;0",$D$9))),"00")&amp;"/"&amp;TEXT(MONTH(_xlfn.MINIFS(Consolidado!$B$5:$B$1000,Consolidado!$E$5:$E$1000,$B34,Consolidado!$C$5:$C$1000,"Comité de Supervisión",Consolidado!$S$5:$S$1000,"X",Consolidado!$H$5:$H$1000,IF($D$9="Todos","&gt;0",$D$9))),"00")&amp;IF($D$9="Todos","/"&amp;RIGHT(YEAR(_xlfn.MINIFS(Consolidado!$B$5:$B$1000,Consolidado!$E$5:$E$1000,$B34,Consolidado!$C$5:$C$1000,"Comité de Supervisión",Consolidado!$S$5:$S$1000,"X",Consolidado!$H$5:$H$1000,IF($D$9="Todos","&gt;0",$D$9))),2),"")&amp;IF(_xlfn.MAXIFS(Consolidado!$B$5:$B$1000,Consolidado!$E$5:$E$1000,$B34,Consolidado!$C$5:$C$1000,"Comité de Supervisión",Consolidado!$S$5:$S$1000,"X",Consolidado!$H$5:$H$1000,IF($D$9="Todos","&gt;0",$D$9))&lt;&gt;_xlfn.MINIFS(Consolidado!$B$5:$B$1000,Consolidado!$E$5:$E$1000,$B34,Consolidado!$C$5:$C$1000,"Comité de Supervisión",Consolidado!$S$5:$S$1000,"X",Consolidado!$H$5:$H$1000,IF($D$9="Todos","&gt;0",$D$9))," y "&amp;TEXT(DAY(_xlfn.MAXIFS(Consolidado!$B$5:$B$1000,Consolidado!$E$5:$E$1000,$B34,Consolidado!$C$5:$C$1000,"Comité de Supervisión",Consolidado!$S$5:$S$1000,"X",Consolidado!$H$5:$H$1000,IF($D$9="Todos","&gt;0",$D$9))),"00")&amp;"/"&amp;TEXT(MONTH(_xlfn.MAXIFS(Consolidado!$B$5:$B$1000,Consolidado!$E$5:$E$1000,$B34,Consolidado!$C$5:$C$1000,"Comité de Supervisión",Consolidado!$S$5:$S$1000,"X",Consolidado!$H$5:$H$1000,IF($D$9="Todos","&gt;0",$D$9))),"00")&amp;IF($D$9="Todos","/"&amp;RIGHT(YEAR(_xlfn.MAXIFS(Consolidado!$B$5:$B$1000,Consolidado!$E$5:$E$1000,$B34,Consolidado!$C$5:$C$1000,"Comité de Supervisión",Consolidado!$S$5:$S$1000,"X",Consolidado!$H$5:$H$1000,IF($D$9="Todos","&gt;0",$D$9))),2),""),""),""),IF(SUMIFS(Consolidado!$AD$5:$AD$1000,Consolidado!$E$5:$E$1000,$B34,Consolidado!$C$5:$C$1000,"Consejo de Administración",Consolidado!$S$5:$S$1000,"X",Consolidado!$H$5:$H$1000,IF($D$9="Todos","&gt;0",$D$9))&gt;0,"Consejo "&amp;TEXT(DAY(_xlfn.MINIFS(Consolidado!$B$5:$B$1000,Consolidado!$E$5:$E$1000,$B34,Consolidado!$C$5:$C$1000,"Consejo de Administración",Consolidado!$S$5:$S$1000,"X",Consolidado!$H$5:$H$1000,IF($D$9="Todos","&gt;0",$D$9))),"00")&amp;"/"&amp;TEXT(MONTH(_xlfn.MINIFS(Consolidado!$B$5:$B$1000,Consolidado!$E$5:$E$1000,$B34,Consolidado!$C$5:$C$1000,"Consejo de Administración",Consolidado!$S$5:$S$1000,"X",Consolidado!$H$5:$H$1000,IF($D$9="Todos","&gt;0",$D$9))),"00")&amp;IF($D$9="Todos","/"&amp;RIGHT(YEAR(_xlfn.MINIFS(Consolidado!$B$5:$B$1000,Consolidado!$E$5:$E$1000,$B34,Consolidado!$C$5:$C$1000,"Consejo de Administración",Consolidado!$S$5:$S$1000,"X",Consolidado!$H$5:$H$1000,IF($D$9="Todos","&gt;0",$D$9))),2),"")&amp;IF(_xlfn.MAXIFS(Consolidado!$B$5:$B$1000,Consolidado!$E$5:$E$1000,$B34,Consolidado!$C$5:$C$1000,"Consejo de Administración",Consolidado!$S$5:$S$1000,"X",Consolidado!$H$5:$H$1000,IF($D$9="Todos","&gt;0",$D$9))&lt;&gt;_xlfn.MINIFS(Consolidado!$B$5:$B$1000,Consolidado!$E$5:$E$1000,$B34,Consolidado!$C$5:$C$1000,"Consejo de Administración",Consolidado!$S$5:$S$1000,"X",Consolidado!$H$5:$H$1000,IF($D$9="Todos","&gt;0",$D$9))," y "&amp;TEXT(DAY(_xlfn.MAXIFS(Consolidado!$B$5:$B$1000,Consolidado!$E$5:$E$1000,$B34,Consolidado!$C$5:$C$1000,"Consejo de Administración",Consolidado!$S$5:$S$1000,"X",Consolidado!$H$5:$H$1000,IF($D$9="Todos","&gt;0",$D$9))),"00")&amp;"/"&amp;TEXT(MONTH(_xlfn.MAXIFS(Consolidado!$B$5:$B$1000,Consolidado!$E$5:$E$1000,$B34,Consolidado!$C$5:$C$1000,"Consejo de Administración",Consolidado!$S$5:$S$1000,"X",Consolidado!$H$5:$H$1000,IF($D$9="Todos","&gt;0",$D$9))),"00")&amp;IF($D$9="Todos","/"&amp;RIGHT(YEAR(_xlfn.MAXIFS(Consolidado!$B$5:$B$1000,Consolidado!$E$5:$E$1000,$B34,Consolidado!$C$5:$C$1000,"Consejo de Administración",Consolidado!$S$5:$S$1000,"X",Consolidado!$H$5:$H$1000,IF($D$9="Todos","&gt;0",$D$9))),2),""),""),""),IF(SUMIFS(Consolidado!$AD$5:$AD$1000,Consolidado!$E$5:$E$1000,$B34,Consolidado!$C$5:$C$1000,"Otros",Consolidado!$S$5:$S$1000,"X",Consolidado!$H$5:$H$1000,IF($D$9="Todos","&gt;0",$D$9))&gt;0,"Otros "&amp;TEXT(DAY(_xlfn.MINIFS(Consolidado!$B$5:$B$1000,Consolidado!$E$5:$E$1000,$B34,Consolidado!$C$5:$C$1000,"Otros",Consolidado!$S$5:$S$1000,"X",Consolidado!$H$5:$H$1000,IF($D$9="Todos","&gt;0",$D$9))),"00")&amp;"/"&amp;TEXT(MONTH(_xlfn.MINIFS(Consolidado!$B$5:$B$1000,Consolidado!$E$5:$E$1000,$B34,Consolidado!$C$5:$C$1000,"Otros",Consolidado!$S$5:$S$1000,"X",Consolidado!$H$5:$H$1000,IF($D$9="Todos","&gt;0",$D$9))),"00")&amp;IF($D$9="Todos","/"&amp;RIGHT(YEAR(_xlfn.MINIFS(Consolidado!$B$5:$B$1000,Consolidado!$E$5:$E$1000,$B34,Consolidado!$C$5:$C$1000,"Otros",Consolidado!$S$5:$S$1000,"X",Consolidado!$H$5:$H$1000,IF($D$9="Todos","&gt;0",$D$9))),2),"")&amp;IF(_xlfn.MAXIFS(Consolidado!$B$5:$B$1000,Consolidado!$E$5:$E$1000,$B34,Consolidado!$C$5:$C$1000,"Otros",Consolidado!$S$5:$S$1000,"X",Consolidado!$H$5:$H$1000,IF($D$9="Todos","&gt;0",$D$9))&lt;&gt;_xlfn.MINIFS(Consolidado!$B$5:$B$1000,Consolidado!$E$5:$E$1000,$B34,Consolidado!$C$5:$C$1000,"Otros",Consolidado!$S$5:$S$1000,"X",Consolidado!$H$5:$H$1000,IF($D$9="Todos","&gt;0",$D$9))," y "&amp;TEXT(DAY(_xlfn.MAXIFS(Consolidado!$B$5:$B$1000,Consolidado!$E$5:$E$1000,$B34,Consolidado!$C$5:$C$1000,"Otros",Consolidado!$S$5:$S$1000,"X",Consolidado!$H$5:$H$1000,IF($D$9="Todos","&gt;0",$D$9))),"00")&amp;"/"&amp;TEXT(MONTH(_xlfn.MAXIFS(Consolidado!$B$5:$B$1000,Consolidado!$E$5:$E$1000,$B34,Consolidado!$C$5:$C$1000,"Otros",Consolidado!$S$5:$S$1000,"X",Consolidado!$H$5:$H$1000,IF($D$9="Todos","&gt;0",$D$9))),"00")&amp;IF($D$9="Todos","/"&amp;RIGHT(YEAR(_xlfn.MAXIFS(Consolidado!$B$5:$B$1000,Consolidado!$E$5:$E$1000,$B34,Consolidado!$C$5:$C$1000,"Otros",Consolidado!$S$5:$S$1000,"X",Consolidado!$H$5:$H$1000,IF($D$9="Todos","&gt;0",$D$9))),2),""),""),""))</f>
        <v/>
      </c>
      <c r="V34" s="37" t="str">
        <f aca="false">_xlfn.TEXTJOIN(" +"&amp;CHAR(10),TRUE(),IF(SUMIFS(Consolidado!$AD$5:$AD$1000,Consolidado!$E$5:$E$1000,$B34,Consolidado!$C$5:$C$1000,"Auditoría Interna",Consolidado!$T$5:$T$1000,"X",Consolidado!$H$5:$H$1000,IF($D$9="Todos","&gt;0",$D$9))&gt;0,"Interna "&amp;TEXT(DAY(_xlfn.MINIFS(Consolidado!$B$5:$B$1000,Consolidado!$E$5:$E$1000,$B34,Consolidado!$C$5:$C$1000,"Auditoría Interna",Consolidado!$T$5:$T$1000,"X",Consolidado!$H$5:$H$1000,IF($D$9="Todos","&gt;0",$D$9))),"00")&amp;"/"&amp;TEXT(MONTH(_xlfn.MINIFS(Consolidado!$B$5:$B$1000,Consolidado!$E$5:$E$1000,$B34,Consolidado!$C$5:$C$1000,"Auditoría Interna",Consolidado!$T$5:$T$1000,"X",Consolidado!$H$5:$H$1000,IF($D$9="Todos","&gt;0",$D$9))),"00")&amp;IF($D$9="Todos","/"&amp;RIGHT(YEAR(_xlfn.MINIFS(Consolidado!$B$5:$B$1000,Consolidado!$E$5:$E$1000,$B34,Consolidado!$C$5:$C$1000,"Auditoría Interna",Consolidado!$T$5:$T$1000,"X",Consolidado!$H$5:$H$1000,IF($D$9="Todos","&gt;0",$D$9))),2),"")&amp;IF(_xlfn.MAXIFS(Consolidado!$B$5:$B$1000,Consolidado!$E$5:$E$1000,$B34,Consolidado!$C$5:$C$1000,"Auditoría Interna",Consolidado!$T$5:$T$1000,"X",Consolidado!$H$5:$H$1000,IF($D$9="Todos","&gt;0",$D$9))&lt;&gt;_xlfn.MINIFS(Consolidado!$B$5:$B$1000,Consolidado!$E$5:$E$1000,$B34,Consolidado!$C$5:$C$1000,"Auditoría Interna",Consolidado!$T$5:$T$1000,"X",Consolidado!$H$5:$H$1000,IF($D$9="Todos","&gt;0",$D$9))," y "&amp;TEXT(DAY(_xlfn.MAXIFS(Consolidado!$B$5:$B$1000,Consolidado!$E$5:$E$1000,$B34,Consolidado!$C$5:$C$1000,"Auditoría Interna",Consolidado!$T$5:$T$1000,"X",Consolidado!$H$5:$H$1000,IF($D$9="Todos","&gt;0",$D$9))),"00")&amp;"/"&amp;TEXT(MONTH(_xlfn.MAXIFS(Consolidado!$B$5:$B$1000,Consolidado!$E$5:$E$1000,$B34,Consolidado!$C$5:$C$1000,"Auditoría Interna",Consolidado!$T$5:$T$1000,"X",Consolidado!$H$5:$H$1000,IF($D$9="Todos","&gt;0",$D$9))),"00")&amp;IF($D$9="Todos","/"&amp;RIGHT(YEAR(_xlfn.MAXIFS(Consolidado!$B$5:$B$1000,Consolidado!$E$5:$E$1000,$B34,Consolidado!$C$5:$C$1000,"Auditoría Interna",Consolidado!$T$5:$T$1000,"X",Consolidado!$H$5:$H$1000,IF($D$9="Todos","&gt;0",$D$9))),2),""),""),""),IF(SUMIFS(Consolidado!$AD$5:$AD$1000,Consolidado!$E$5:$E$1000,$B34,Consolidado!$C$5:$C$1000,"Auditoría Externa",Consolidado!$T$5:$T$1000,"X",Consolidado!$H$5:$H$1000,IF($D$9="Todos","&gt;0",$D$9))&gt;0,"Externa "&amp;TEXT(DAY(_xlfn.MINIFS(Consolidado!$B$5:$B$1000,Consolidado!$E$5:$E$1000,$B34,Consolidado!$C$5:$C$1000,"Auditoría Externa",Consolidado!$T$5:$T$1000,"X",Consolidado!$H$5:$H$1000,IF($D$9="Todos","&gt;0",$D$9))),"00")&amp;"/"&amp;TEXT(MONTH(_xlfn.MINIFS(Consolidado!$B$5:$B$1000,Consolidado!$E$5:$E$1000,$B34,Consolidado!$C$5:$C$1000,"Auditoría Externa",Consolidado!$T$5:$T$1000,"X",Consolidado!$H$5:$H$1000,IF($D$9="Todos","&gt;0",$D$9))),"00")&amp;IF($D$9="Todos","/"&amp;RIGHT(YEAR(_xlfn.MINIFS(Consolidado!$B$5:$B$1000,Consolidado!$E$5:$E$1000,$B34,Consolidado!$C$5:$C$1000,"Auditoría Externa",Consolidado!$T$5:$T$1000,"X",Consolidado!$H$5:$H$1000,IF($D$9="Todos","&gt;0",$D$9))),2),"")&amp;IF(_xlfn.MAXIFS(Consolidado!$B$5:$B$1000,Consolidado!$E$5:$E$1000,$B34,Consolidado!$C$5:$C$1000,"Auditoría Externa",Consolidado!$T$5:$T$1000,"X",Consolidado!$H$5:$H$1000,IF($D$9="Todos","&gt;0",$D$9))&lt;&gt;_xlfn.MINIFS(Consolidado!$B$5:$B$1000,Consolidado!$E$5:$E$1000,$B34,Consolidado!$C$5:$C$1000,"Auditoría Externa",Consolidado!$T$5:$T$1000,"X",Consolidado!$H$5:$H$1000,IF($D$9="Todos","&gt;0",$D$9))," y "&amp;TEXT(DAY(_xlfn.MAXIFS(Consolidado!$B$5:$B$1000,Consolidado!$E$5:$E$1000,$B34,Consolidado!$C$5:$C$1000,"Auditoría Externa",Consolidado!$T$5:$T$1000,"X",Consolidado!$H$5:$H$1000,IF($D$9="Todos","&gt;0",$D$9))),"00")&amp;"/"&amp;TEXT(MONTH(_xlfn.MAXIFS(Consolidado!$B$5:$B$1000,Consolidado!$E$5:$E$1000,$B34,Consolidado!$C$5:$C$1000,"Auditoría Externa",Consolidado!$T$5:$T$1000,"X",Consolidado!$H$5:$H$1000,IF($D$9="Todos","&gt;0",$D$9))),"00")&amp;IF($D$9="Todos","/"&amp;RIGHT(YEAR(_xlfn.MAXIFS(Consolidado!$B$5:$B$1000,Consolidado!$E$5:$E$1000,$B34,Consolidado!$C$5:$C$1000,"Auditoría Externa",Consolidado!$T$5:$T$1000,"X",Consolidado!$H$5:$H$1000,IF($D$9="Todos","&gt;0",$D$9))),2),""),""),""),IF(SUMIFS(Consolidado!$AD$5:$AD$1000,Consolidado!$E$5:$E$1000,$B34,Consolidado!$C$5:$C$1000,"SSF",Consolidado!$T$5:$T$1000,"X",Consolidado!$H$5:$H$1000,IF($D$9="Todos","&gt;0",$D$9))&gt;0,"SSF "&amp;TEXT(DAY(_xlfn.MINIFS(Consolidado!$B$5:$B$1000,Consolidado!$E$5:$E$1000,$B34,Consolidado!$C$5:$C$1000,"SSF",Consolidado!$T$5:$T$1000,"X",Consolidado!$H$5:$H$1000,IF($D$9="Todos","&gt;0",$D$9))),"00")&amp;"/"&amp;TEXT(MONTH(_xlfn.MINIFS(Consolidado!$B$5:$B$1000,Consolidado!$E$5:$E$1000,$B34,Consolidado!$C$5:$C$1000,"SSF",Consolidado!$T$5:$T$1000,"X",Consolidado!$H$5:$H$1000,IF($D$9="Todos","&gt;0",$D$9))),"00")&amp;IF($D$9="Todos","/"&amp;RIGHT(YEAR(_xlfn.MINIFS(Consolidado!$B$5:$B$1000,Consolidado!$E$5:$E$1000,$B34,Consolidado!$C$5:$C$1000,"SSF",Consolidado!$T$5:$T$1000,"X",Consolidado!$H$5:$H$1000,IF($D$9="Todos","&gt;0",$D$9))),2),"")&amp;IF(_xlfn.MAXIFS(Consolidado!$B$5:$B$1000,Consolidado!$E$5:$E$1000,$B34,Consolidado!$C$5:$C$1000,"SSF",Consolidado!$T$5:$T$1000,"X",Consolidado!$H$5:$H$1000,IF($D$9="Todos","&gt;0",$D$9))&lt;&gt;_xlfn.MINIFS(Consolidado!$B$5:$B$1000,Consolidado!$E$5:$E$1000,$B34,Consolidado!$C$5:$C$1000,"SSF",Consolidado!$T$5:$T$1000,"X",Consolidado!$H$5:$H$1000,IF($D$9="Todos","&gt;0",$D$9))," y "&amp;TEXT(DAY(_xlfn.MAXIFS(Consolidado!$B$5:$B$1000,Consolidado!$E$5:$E$1000,$B34,Consolidado!$C$5:$C$1000,"SSF",Consolidado!$T$5:$T$1000,"X",Consolidado!$H$5:$H$1000,IF($D$9="Todos","&gt;0",$D$9))),"00")&amp;"/"&amp;TEXT(MONTH(_xlfn.MAXIFS(Consolidado!$B$5:$B$1000,Consolidado!$E$5:$E$1000,$B34,Consolidado!$C$5:$C$1000,"SSF",Consolidado!$T$5:$T$1000,"X",Consolidado!$H$5:$H$1000,IF($D$9="Todos","&gt;0",$D$9))),"00")&amp;IF($D$9="Todos","/"&amp;RIGHT(YEAR(_xlfn.MAXIFS(Consolidado!$B$5:$B$1000,Consolidado!$E$5:$E$1000,$B34,Consolidado!$C$5:$C$1000,"SSF",Consolidado!$T$5:$T$1000,"X",Consolidado!$H$5:$H$1000,IF($D$9="Todos","&gt;0",$D$9))),2),""),""),""),IF(SUMIFS(Consolidado!$AD$5:$AD$1000,Consolidado!$E$5:$E$1000,$B34,Consolidado!$C$5:$C$1000,"Comité de Supervisión",Consolidado!$T$5:$T$1000,"X",Consolidado!$H$5:$H$1000,IF($D$9="Todos","&gt;0",$D$9))&gt;0,"Comité Sup. "&amp;TEXT(DAY(_xlfn.MINIFS(Consolidado!$B$5:$B$1000,Consolidado!$E$5:$E$1000,$B34,Consolidado!$C$5:$C$1000,"Comité de Supervisión",Consolidado!$T$5:$T$1000,"X",Consolidado!$H$5:$H$1000,IF($D$9="Todos","&gt;0",$D$9))),"00")&amp;"/"&amp;TEXT(MONTH(_xlfn.MINIFS(Consolidado!$B$5:$B$1000,Consolidado!$E$5:$E$1000,$B34,Consolidado!$C$5:$C$1000,"Comité de Supervisión",Consolidado!$T$5:$T$1000,"X",Consolidado!$H$5:$H$1000,IF($D$9="Todos","&gt;0",$D$9))),"00")&amp;IF($D$9="Todos","/"&amp;RIGHT(YEAR(_xlfn.MINIFS(Consolidado!$B$5:$B$1000,Consolidado!$E$5:$E$1000,$B34,Consolidado!$C$5:$C$1000,"Comité de Supervisión",Consolidado!$T$5:$T$1000,"X",Consolidado!$H$5:$H$1000,IF($D$9="Todos","&gt;0",$D$9))),2),"")&amp;IF(_xlfn.MAXIFS(Consolidado!$B$5:$B$1000,Consolidado!$E$5:$E$1000,$B34,Consolidado!$C$5:$C$1000,"Comité de Supervisión",Consolidado!$T$5:$T$1000,"X",Consolidado!$H$5:$H$1000,IF($D$9="Todos","&gt;0",$D$9))&lt;&gt;_xlfn.MINIFS(Consolidado!$B$5:$B$1000,Consolidado!$E$5:$E$1000,$B34,Consolidado!$C$5:$C$1000,"Comité de Supervisión",Consolidado!$T$5:$T$1000,"X",Consolidado!$H$5:$H$1000,IF($D$9="Todos","&gt;0",$D$9))," y "&amp;TEXT(DAY(_xlfn.MAXIFS(Consolidado!$B$5:$B$1000,Consolidado!$E$5:$E$1000,$B34,Consolidado!$C$5:$C$1000,"Comité de Supervisión",Consolidado!$T$5:$T$1000,"X",Consolidado!$H$5:$H$1000,IF($D$9="Todos","&gt;0",$D$9))),"00")&amp;"/"&amp;TEXT(MONTH(_xlfn.MAXIFS(Consolidado!$B$5:$B$1000,Consolidado!$E$5:$E$1000,$B34,Consolidado!$C$5:$C$1000,"Comité de Supervisión",Consolidado!$T$5:$T$1000,"X",Consolidado!$H$5:$H$1000,IF($D$9="Todos","&gt;0",$D$9))),"00")&amp;IF($D$9="Todos","/"&amp;RIGHT(YEAR(_xlfn.MAXIFS(Consolidado!$B$5:$B$1000,Consolidado!$E$5:$E$1000,$B34,Consolidado!$C$5:$C$1000,"Comité de Supervisión",Consolidado!$T$5:$T$1000,"X",Consolidado!$H$5:$H$1000,IF($D$9="Todos","&gt;0",$D$9))),2),""),""),""),IF(SUMIFS(Consolidado!$AD$5:$AD$1000,Consolidado!$E$5:$E$1000,$B34,Consolidado!$C$5:$C$1000,"Consejo de Administración",Consolidado!$T$5:$T$1000,"X",Consolidado!$H$5:$H$1000,IF($D$9="Todos","&gt;0",$D$9))&gt;0,"Consejo "&amp;TEXT(DAY(_xlfn.MINIFS(Consolidado!$B$5:$B$1000,Consolidado!$E$5:$E$1000,$B34,Consolidado!$C$5:$C$1000,"Consejo de Administración",Consolidado!$T$5:$T$1000,"X",Consolidado!$H$5:$H$1000,IF($D$9="Todos","&gt;0",$D$9))),"00")&amp;"/"&amp;TEXT(MONTH(_xlfn.MINIFS(Consolidado!$B$5:$B$1000,Consolidado!$E$5:$E$1000,$B34,Consolidado!$C$5:$C$1000,"Consejo de Administración",Consolidado!$T$5:$T$1000,"X",Consolidado!$H$5:$H$1000,IF($D$9="Todos","&gt;0",$D$9))),"00")&amp;IF($D$9="Todos","/"&amp;RIGHT(YEAR(_xlfn.MINIFS(Consolidado!$B$5:$B$1000,Consolidado!$E$5:$E$1000,$B34,Consolidado!$C$5:$C$1000,"Consejo de Administración",Consolidado!$T$5:$T$1000,"X",Consolidado!$H$5:$H$1000,IF($D$9="Todos","&gt;0",$D$9))),2),"")&amp;IF(_xlfn.MAXIFS(Consolidado!$B$5:$B$1000,Consolidado!$E$5:$E$1000,$B34,Consolidado!$C$5:$C$1000,"Consejo de Administración",Consolidado!$T$5:$T$1000,"X",Consolidado!$H$5:$H$1000,IF($D$9="Todos","&gt;0",$D$9))&lt;&gt;_xlfn.MINIFS(Consolidado!$B$5:$B$1000,Consolidado!$E$5:$E$1000,$B34,Consolidado!$C$5:$C$1000,"Consejo de Administración",Consolidado!$T$5:$T$1000,"X",Consolidado!$H$5:$H$1000,IF($D$9="Todos","&gt;0",$D$9))," y "&amp;TEXT(DAY(_xlfn.MAXIFS(Consolidado!$B$5:$B$1000,Consolidado!$E$5:$E$1000,$B34,Consolidado!$C$5:$C$1000,"Consejo de Administración",Consolidado!$T$5:$T$1000,"X",Consolidado!$H$5:$H$1000,IF($D$9="Todos","&gt;0",$D$9))),"00")&amp;"/"&amp;TEXT(MONTH(_xlfn.MAXIFS(Consolidado!$B$5:$B$1000,Consolidado!$E$5:$E$1000,$B34,Consolidado!$C$5:$C$1000,"Consejo de Administración",Consolidado!$T$5:$T$1000,"X",Consolidado!$H$5:$H$1000,IF($D$9="Todos","&gt;0",$D$9))),"00")&amp;IF($D$9="Todos","/"&amp;RIGHT(YEAR(_xlfn.MAXIFS(Consolidado!$B$5:$B$1000,Consolidado!$E$5:$E$1000,$B34,Consolidado!$C$5:$C$1000,"Consejo de Administración",Consolidado!$T$5:$T$1000,"X",Consolidado!$H$5:$H$1000,IF($D$9="Todos","&gt;0",$D$9))),2),""),""),""),IF(SUMIFS(Consolidado!$AD$5:$AD$1000,Consolidado!$E$5:$E$1000,$B34,Consolidado!$C$5:$C$1000,"Otros",Consolidado!$T$5:$T$1000,"X",Consolidado!$H$5:$H$1000,IF($D$9="Todos","&gt;0",$D$9))&gt;0,"Otros "&amp;TEXT(DAY(_xlfn.MINIFS(Consolidado!$B$5:$B$1000,Consolidado!$E$5:$E$1000,$B34,Consolidado!$C$5:$C$1000,"Otros",Consolidado!$T$5:$T$1000,"X",Consolidado!$H$5:$H$1000,IF($D$9="Todos","&gt;0",$D$9))),"00")&amp;"/"&amp;TEXT(MONTH(_xlfn.MINIFS(Consolidado!$B$5:$B$1000,Consolidado!$E$5:$E$1000,$B34,Consolidado!$C$5:$C$1000,"Otros",Consolidado!$T$5:$T$1000,"X",Consolidado!$H$5:$H$1000,IF($D$9="Todos","&gt;0",$D$9))),"00")&amp;IF($D$9="Todos","/"&amp;RIGHT(YEAR(_xlfn.MINIFS(Consolidado!$B$5:$B$1000,Consolidado!$E$5:$E$1000,$B34,Consolidado!$C$5:$C$1000,"Otros",Consolidado!$T$5:$T$1000,"X",Consolidado!$H$5:$H$1000,IF($D$9="Todos","&gt;0",$D$9))),2),"")&amp;IF(_xlfn.MAXIFS(Consolidado!$B$5:$B$1000,Consolidado!$E$5:$E$1000,$B34,Consolidado!$C$5:$C$1000,"Otros",Consolidado!$T$5:$T$1000,"X",Consolidado!$H$5:$H$1000,IF($D$9="Todos","&gt;0",$D$9))&lt;&gt;_xlfn.MINIFS(Consolidado!$B$5:$B$1000,Consolidado!$E$5:$E$1000,$B34,Consolidado!$C$5:$C$1000,"Otros",Consolidado!$T$5:$T$1000,"X",Consolidado!$H$5:$H$1000,IF($D$9="Todos","&gt;0",$D$9))," y "&amp;TEXT(DAY(_xlfn.MAXIFS(Consolidado!$B$5:$B$1000,Consolidado!$E$5:$E$1000,$B34,Consolidado!$C$5:$C$1000,"Otros",Consolidado!$T$5:$T$1000,"X",Consolidado!$H$5:$H$1000,IF($D$9="Todos","&gt;0",$D$9))),"00")&amp;"/"&amp;TEXT(MONTH(_xlfn.MAXIFS(Consolidado!$B$5:$B$1000,Consolidado!$E$5:$E$1000,$B34,Consolidado!$C$5:$C$1000,"Otros",Consolidado!$T$5:$T$1000,"X",Consolidado!$H$5:$H$1000,IF($D$9="Todos","&gt;0",$D$9))),"00")&amp;IF($D$9="Todos","/"&amp;RIGHT(YEAR(_xlfn.MAXIFS(Consolidado!$B$5:$B$1000,Consolidado!$E$5:$E$1000,$B34,Consolidado!$C$5:$C$1000,"Otros",Consolidado!$T$5:$T$1000,"X",Consolidado!$H$5:$H$1000,IF($D$9="Todos","&gt;0",$D$9))),2),""),""),""))</f>
        <v/>
      </c>
      <c r="AD34" s="38" t="str">
        <f aca="false">Catálogos!C14</f>
        <v>Gobierno Corporativo</v>
      </c>
      <c r="AE34" s="38" t="str">
        <f aca="false">Catálogos!D14</f>
        <v>NRP-17</v>
      </c>
      <c r="AF34" s="38" t="n">
        <f aca="false">IF(AD34="",0,IF($D$9="Todos",SUMIFS(Consolidado!$AD$5:$AD$1000,Consolidado!$E$5:$E$1000,AD34,Consolidado!$C$5:$C$1000,"Auditoría Interna"),SUMIFS(Consolidado!$AD$5:$AD$1000,Consolidado!$E$5:$E$1000,AD34,Consolidado!$C$5:$C$1000,"Auditoría Interna",Consolidado!$H$5:$H$1000,$D$9)))</f>
        <v>1</v>
      </c>
      <c r="AG34" s="38" t="n">
        <f aca="false">IF(AD34="",0,IF($D$9="Todos",SUMIFS(Consolidado!$AD$5:$AD$1000,Consolidado!$E$5:$E$1000,AD34,Consolidado!$C$5:$C$1000,"Auditoría Externa"),SUMIFS(Consolidado!$AD$5:$AD$1000,Consolidado!$E$5:$E$1000,AD34,Consolidado!$C$5:$C$1000,"Auditoría Externa",Consolidado!$H$5:$H$1000,$D$9)))</f>
        <v>0</v>
      </c>
      <c r="AH34" s="38" t="n">
        <f aca="false">IF(AD34="",0,IF($D$9="Todos",SUMIFS(Consolidado!$AD$5:$AD$1000,Consolidado!$E$5:$E$1000,AD34,Consolidado!$C$5:$C$1000,"SSF"),SUMIFS(Consolidado!$AD$5:$AD$1000,Consolidado!$E$5:$E$1000,AD34,Consolidado!$C$5:$C$1000,"SSF",Consolidado!$H$5:$H$1000,$D$9)))</f>
        <v>1</v>
      </c>
      <c r="AI34" s="38" t="n">
        <f aca="false">IF(AD34="",0,IF($D$9="Todos",SUMIFS(Consolidado!$AD$5:$AD$1000,Consolidado!$E$5:$E$1000,AD34),SUMIFS(Consolidado!$AD$5:$AD$1000,Consolidado!$E$5:$E$1000,AD34,Consolidado!$H$5:$H$1000,$D$9))-SUM(AF34:AH34))</f>
        <v>0</v>
      </c>
      <c r="AJ34" s="38" t="n">
        <f aca="false">SUM(AF34:AI34)</f>
        <v>2</v>
      </c>
      <c r="AK34" s="38" t="n">
        <f aca="false">(AF34&gt;0)+(AG34&gt;0)+(AH34&gt;0)+(IF($D$9="Todos",SUMIFS(Consolidado!$AD$5:$AD$1000,Consolidado!$E$5:$E$1000,AD34,Consolidado!$C$5:$C$1000,"Comité de Supervisión"),SUMIFS(Consolidado!$AD$5:$AD$1000,Consolidado!$E$5:$E$1000,AD34,Consolidado!$C$5:$C$1000,"Comité de Supervisión",Consolidado!$H$5:$H$1000,$D$9))&gt;0)+(IF($D$9="Todos",SUMIFS(Consolidado!$AD$5:$AD$1000,Consolidado!$E$5:$E$1000,AD34,Consolidado!$C$5:$C$1000,"Consejo de Administración"),SUMIFS(Consolidado!$AD$5:$AD$1000,Consolidado!$E$5:$E$1000,AD34,Consolidado!$C$5:$C$1000,"Consejo de Administración",Consolidado!$H$5:$H$1000,$D$9))&gt;0)+(IF($D$9="Todos",SUMIFS(Consolidado!$AD$5:$AD$1000,Consolidado!$E$5:$E$1000,AD34,Consolidado!$C$5:$C$1000,"Otros"),SUMIFS(Consolidado!$AD$5:$AD$1000,Consolidado!$E$5:$E$1000,AD34,Consolidado!$C$5:$C$1000,"Otros",Consolidado!$H$5:$H$1000,$D$9))&gt;0)</f>
        <v>2</v>
      </c>
      <c r="AL34" s="38" t="n">
        <f aca="false">IF(AD34="",-1,AJ34*10000+AK34*100-ROW()/1000)</f>
        <v>20199.966</v>
      </c>
      <c r="AM34" s="38" t="str">
        <f aca="false" t="array" ref="AM34:AM34">_xlfn.TEXTJOIN(", ",TRUE(),IF((Consolidado!$E$5:$E$1000=AD34)*((($D$9="Todos")+(Consolidado!$H$5:$H$1000=$D$9))&gt;0),Consolidado!$AE$5:$AE$1000,""))</f>
        <v>SSF – 21 de Agosto 2026, Interna – 22 de Agosto 2026</v>
      </c>
      <c r="AN34" s="38" t="str">
        <f aca="false" t="array" ref="AN34:AN34">_xlfn.TEXTJOIN(", ",TRUE(),IF(Consolidado!$E$5:$E$1000=AD34,Consolidado!$AE$5:$AE$1000,""))</f>
        <v>SSF – 19 de Mayo 2025, SSF – 21 de Agosto 2026, Interna – 22 de Agosto 2026</v>
      </c>
    </row>
    <row r="35" customFormat="false" ht="39.75" hidden="false" customHeight="true" outlineLevel="0" collapsed="false">
      <c r="A35" s="31" t="n">
        <v>14</v>
      </c>
      <c r="B35" s="32" t="str">
        <f aca="false">INDEX($AD$22:$AD$51,MATCH(LARGE($AL$22:$AL$51,14),$AL$22:$AL$51,0))</f>
        <v>Créditos a personas relacionadas</v>
      </c>
      <c r="C35" s="33" t="str">
        <f aca="false">INDEX($AE$22:$AE$51,MATCH(LARGE($AL$22:$AL$51,14),$AL$22:$AL$51,0))</f>
        <v>Por validar</v>
      </c>
      <c r="D35" s="34" t="n">
        <f aca="false">INDEX($AF$22:$AF$51,MATCH(LARGE($AL$22:$AL$51,14),$AL$22:$AL$51,0))</f>
        <v>0</v>
      </c>
      <c r="E35" s="34" t="n">
        <f aca="false">INDEX($AG$22:$AG$51,MATCH(LARGE($AL$22:$AL$51,14),$AL$22:$AL$51,0))</f>
        <v>1</v>
      </c>
      <c r="F35" s="34" t="n">
        <f aca="false">INDEX($AH$22:$AH$51,MATCH(LARGE($AL$22:$AL$51,14),$AL$22:$AL$51,0))</f>
        <v>0</v>
      </c>
      <c r="G35" s="34" t="n">
        <f aca="false">INDEX($AI$22:$AI$51,MATCH(LARGE($AL$22:$AL$51,14),$AL$22:$AL$51,0))</f>
        <v>0</v>
      </c>
      <c r="H35" s="35" t="n">
        <f aca="false">INDEX($AJ$22:$AJ$51,MATCH(LARGE($AL$22:$AL$51,14),$AL$22:$AL$51,0))</f>
        <v>1</v>
      </c>
      <c r="I35" s="36" t="str">
        <f aca="false">IF(INDEX($AK$22:$AK$51,MATCH(LARGE($AL$22:$AL$51,14),$AL$22:$AL$51,0))&gt;=2,"SÍ ("&amp;INDEX($AK$22:$AK$51,MATCH(LARGE($AL$22:$AL$51,14),$AL$22:$AL$51,0))&amp;" entidades)","No")</f>
        <v>No</v>
      </c>
      <c r="J35" s="13" t="str">
        <f aca="false">IF(INDEX($AJ$22:$AJ$51,MATCH(LARGE($AL$22:$AL$51,14),$AL$22:$AL$51,0))&gt;0,INDEX($AM$22:$AM$51,MATCH(LARGE($AL$22:$AL$51,14),$AL$22:$AL$51,0)),IF(INDEX($AN$22:$AN$51,MATCH(LARGE($AL$22:$AL$51,14),$AL$22:$AL$51,0))="","Nunca lo han pedido","No lo pidieron en "&amp;$D$9&amp;". Lo pidieron: "&amp;INDEX($AN$22:$AN$51,MATCH(LARGE($AL$22:$AL$51,14),$AL$22:$AL$51,0))))</f>
        <v>Externa – 6 de Octubre 2026</v>
      </c>
      <c r="K35" s="37" t="str">
        <f aca="false">_xlfn.TEXTJOIN(" +"&amp;CHAR(10),TRUE(),IF(SUMIFS(Consolidado!$AD$5:$AD$1000,Consolidado!$E$5:$E$1000,$B35,Consolidado!$C$5:$C$1000,"Auditoría Interna",Consolidado!$I$5:$I$1000,"X",Consolidado!$H$5:$H$1000,IF($D$9="Todos","&gt;0",$D$9))&gt;0,"Interna "&amp;TEXT(DAY(_xlfn.MINIFS(Consolidado!$B$5:$B$1000,Consolidado!$E$5:$E$1000,$B35,Consolidado!$C$5:$C$1000,"Auditoría Interna",Consolidado!$I$5:$I$1000,"X",Consolidado!$H$5:$H$1000,IF($D$9="Todos","&gt;0",$D$9))),"00")&amp;"/"&amp;TEXT(MONTH(_xlfn.MINIFS(Consolidado!$B$5:$B$1000,Consolidado!$E$5:$E$1000,$B35,Consolidado!$C$5:$C$1000,"Auditoría Interna",Consolidado!$I$5:$I$1000,"X",Consolidado!$H$5:$H$1000,IF($D$9="Todos","&gt;0",$D$9))),"00")&amp;IF($D$9="Todos","/"&amp;RIGHT(YEAR(_xlfn.MINIFS(Consolidado!$B$5:$B$1000,Consolidado!$E$5:$E$1000,$B35,Consolidado!$C$5:$C$1000,"Auditoría Interna",Consolidado!$I$5:$I$1000,"X",Consolidado!$H$5:$H$1000,IF($D$9="Todos","&gt;0",$D$9))),2),"")&amp;IF(_xlfn.MAXIFS(Consolidado!$B$5:$B$1000,Consolidado!$E$5:$E$1000,$B35,Consolidado!$C$5:$C$1000,"Auditoría Interna",Consolidado!$I$5:$I$1000,"X",Consolidado!$H$5:$H$1000,IF($D$9="Todos","&gt;0",$D$9))&lt;&gt;_xlfn.MINIFS(Consolidado!$B$5:$B$1000,Consolidado!$E$5:$E$1000,$B35,Consolidado!$C$5:$C$1000,"Auditoría Interna",Consolidado!$I$5:$I$1000,"X",Consolidado!$H$5:$H$1000,IF($D$9="Todos","&gt;0",$D$9))," y "&amp;TEXT(DAY(_xlfn.MAXIFS(Consolidado!$B$5:$B$1000,Consolidado!$E$5:$E$1000,$B35,Consolidado!$C$5:$C$1000,"Auditoría Interna",Consolidado!$I$5:$I$1000,"X",Consolidado!$H$5:$H$1000,IF($D$9="Todos","&gt;0",$D$9))),"00")&amp;"/"&amp;TEXT(MONTH(_xlfn.MAXIFS(Consolidado!$B$5:$B$1000,Consolidado!$E$5:$E$1000,$B35,Consolidado!$C$5:$C$1000,"Auditoría Interna",Consolidado!$I$5:$I$1000,"X",Consolidado!$H$5:$H$1000,IF($D$9="Todos","&gt;0",$D$9))),"00")&amp;IF($D$9="Todos","/"&amp;RIGHT(YEAR(_xlfn.MAXIFS(Consolidado!$B$5:$B$1000,Consolidado!$E$5:$E$1000,$B35,Consolidado!$C$5:$C$1000,"Auditoría Interna",Consolidado!$I$5:$I$1000,"X",Consolidado!$H$5:$H$1000,IF($D$9="Todos","&gt;0",$D$9))),2),""),""),""),IF(SUMIFS(Consolidado!$AD$5:$AD$1000,Consolidado!$E$5:$E$1000,$B35,Consolidado!$C$5:$C$1000,"Auditoría Externa",Consolidado!$I$5:$I$1000,"X",Consolidado!$H$5:$H$1000,IF($D$9="Todos","&gt;0",$D$9))&gt;0,"Externa "&amp;TEXT(DAY(_xlfn.MINIFS(Consolidado!$B$5:$B$1000,Consolidado!$E$5:$E$1000,$B35,Consolidado!$C$5:$C$1000,"Auditoría Externa",Consolidado!$I$5:$I$1000,"X",Consolidado!$H$5:$H$1000,IF($D$9="Todos","&gt;0",$D$9))),"00")&amp;"/"&amp;TEXT(MONTH(_xlfn.MINIFS(Consolidado!$B$5:$B$1000,Consolidado!$E$5:$E$1000,$B35,Consolidado!$C$5:$C$1000,"Auditoría Externa",Consolidado!$I$5:$I$1000,"X",Consolidado!$H$5:$H$1000,IF($D$9="Todos","&gt;0",$D$9))),"00")&amp;IF($D$9="Todos","/"&amp;RIGHT(YEAR(_xlfn.MINIFS(Consolidado!$B$5:$B$1000,Consolidado!$E$5:$E$1000,$B35,Consolidado!$C$5:$C$1000,"Auditoría Externa",Consolidado!$I$5:$I$1000,"X",Consolidado!$H$5:$H$1000,IF($D$9="Todos","&gt;0",$D$9))),2),"")&amp;IF(_xlfn.MAXIFS(Consolidado!$B$5:$B$1000,Consolidado!$E$5:$E$1000,$B35,Consolidado!$C$5:$C$1000,"Auditoría Externa",Consolidado!$I$5:$I$1000,"X",Consolidado!$H$5:$H$1000,IF($D$9="Todos","&gt;0",$D$9))&lt;&gt;_xlfn.MINIFS(Consolidado!$B$5:$B$1000,Consolidado!$E$5:$E$1000,$B35,Consolidado!$C$5:$C$1000,"Auditoría Externa",Consolidado!$I$5:$I$1000,"X",Consolidado!$H$5:$H$1000,IF($D$9="Todos","&gt;0",$D$9))," y "&amp;TEXT(DAY(_xlfn.MAXIFS(Consolidado!$B$5:$B$1000,Consolidado!$E$5:$E$1000,$B35,Consolidado!$C$5:$C$1000,"Auditoría Externa",Consolidado!$I$5:$I$1000,"X",Consolidado!$H$5:$H$1000,IF($D$9="Todos","&gt;0",$D$9))),"00")&amp;"/"&amp;TEXT(MONTH(_xlfn.MAXIFS(Consolidado!$B$5:$B$1000,Consolidado!$E$5:$E$1000,$B35,Consolidado!$C$5:$C$1000,"Auditoría Externa",Consolidado!$I$5:$I$1000,"X",Consolidado!$H$5:$H$1000,IF($D$9="Todos","&gt;0",$D$9))),"00")&amp;IF($D$9="Todos","/"&amp;RIGHT(YEAR(_xlfn.MAXIFS(Consolidado!$B$5:$B$1000,Consolidado!$E$5:$E$1000,$B35,Consolidado!$C$5:$C$1000,"Auditoría Externa",Consolidado!$I$5:$I$1000,"X",Consolidado!$H$5:$H$1000,IF($D$9="Todos","&gt;0",$D$9))),2),""),""),""),IF(SUMIFS(Consolidado!$AD$5:$AD$1000,Consolidado!$E$5:$E$1000,$B35,Consolidado!$C$5:$C$1000,"SSF",Consolidado!$I$5:$I$1000,"X",Consolidado!$H$5:$H$1000,IF($D$9="Todos","&gt;0",$D$9))&gt;0,"SSF "&amp;TEXT(DAY(_xlfn.MINIFS(Consolidado!$B$5:$B$1000,Consolidado!$E$5:$E$1000,$B35,Consolidado!$C$5:$C$1000,"SSF",Consolidado!$I$5:$I$1000,"X",Consolidado!$H$5:$H$1000,IF($D$9="Todos","&gt;0",$D$9))),"00")&amp;"/"&amp;TEXT(MONTH(_xlfn.MINIFS(Consolidado!$B$5:$B$1000,Consolidado!$E$5:$E$1000,$B35,Consolidado!$C$5:$C$1000,"SSF",Consolidado!$I$5:$I$1000,"X",Consolidado!$H$5:$H$1000,IF($D$9="Todos","&gt;0",$D$9))),"00")&amp;IF($D$9="Todos","/"&amp;RIGHT(YEAR(_xlfn.MINIFS(Consolidado!$B$5:$B$1000,Consolidado!$E$5:$E$1000,$B35,Consolidado!$C$5:$C$1000,"SSF",Consolidado!$I$5:$I$1000,"X",Consolidado!$H$5:$H$1000,IF($D$9="Todos","&gt;0",$D$9))),2),"")&amp;IF(_xlfn.MAXIFS(Consolidado!$B$5:$B$1000,Consolidado!$E$5:$E$1000,$B35,Consolidado!$C$5:$C$1000,"SSF",Consolidado!$I$5:$I$1000,"X",Consolidado!$H$5:$H$1000,IF($D$9="Todos","&gt;0",$D$9))&lt;&gt;_xlfn.MINIFS(Consolidado!$B$5:$B$1000,Consolidado!$E$5:$E$1000,$B35,Consolidado!$C$5:$C$1000,"SSF",Consolidado!$I$5:$I$1000,"X",Consolidado!$H$5:$H$1000,IF($D$9="Todos","&gt;0",$D$9))," y "&amp;TEXT(DAY(_xlfn.MAXIFS(Consolidado!$B$5:$B$1000,Consolidado!$E$5:$E$1000,$B35,Consolidado!$C$5:$C$1000,"SSF",Consolidado!$I$5:$I$1000,"X",Consolidado!$H$5:$H$1000,IF($D$9="Todos","&gt;0",$D$9))),"00")&amp;"/"&amp;TEXT(MONTH(_xlfn.MAXIFS(Consolidado!$B$5:$B$1000,Consolidado!$E$5:$E$1000,$B35,Consolidado!$C$5:$C$1000,"SSF",Consolidado!$I$5:$I$1000,"X",Consolidado!$H$5:$H$1000,IF($D$9="Todos","&gt;0",$D$9))),"00")&amp;IF($D$9="Todos","/"&amp;RIGHT(YEAR(_xlfn.MAXIFS(Consolidado!$B$5:$B$1000,Consolidado!$E$5:$E$1000,$B35,Consolidado!$C$5:$C$1000,"SSF",Consolidado!$I$5:$I$1000,"X",Consolidado!$H$5:$H$1000,IF($D$9="Todos","&gt;0",$D$9))),2),""),""),""),IF(SUMIFS(Consolidado!$AD$5:$AD$1000,Consolidado!$E$5:$E$1000,$B35,Consolidado!$C$5:$C$1000,"Comité de Supervisión",Consolidado!$I$5:$I$1000,"X",Consolidado!$H$5:$H$1000,IF($D$9="Todos","&gt;0",$D$9))&gt;0,"Comité Sup. "&amp;TEXT(DAY(_xlfn.MINIFS(Consolidado!$B$5:$B$1000,Consolidado!$E$5:$E$1000,$B35,Consolidado!$C$5:$C$1000,"Comité de Supervisión",Consolidado!$I$5:$I$1000,"X",Consolidado!$H$5:$H$1000,IF($D$9="Todos","&gt;0",$D$9))),"00")&amp;"/"&amp;TEXT(MONTH(_xlfn.MINIFS(Consolidado!$B$5:$B$1000,Consolidado!$E$5:$E$1000,$B35,Consolidado!$C$5:$C$1000,"Comité de Supervisión",Consolidado!$I$5:$I$1000,"X",Consolidado!$H$5:$H$1000,IF($D$9="Todos","&gt;0",$D$9))),"00")&amp;IF($D$9="Todos","/"&amp;RIGHT(YEAR(_xlfn.MINIFS(Consolidado!$B$5:$B$1000,Consolidado!$E$5:$E$1000,$B35,Consolidado!$C$5:$C$1000,"Comité de Supervisión",Consolidado!$I$5:$I$1000,"X",Consolidado!$H$5:$H$1000,IF($D$9="Todos","&gt;0",$D$9))),2),"")&amp;IF(_xlfn.MAXIFS(Consolidado!$B$5:$B$1000,Consolidado!$E$5:$E$1000,$B35,Consolidado!$C$5:$C$1000,"Comité de Supervisión",Consolidado!$I$5:$I$1000,"X",Consolidado!$H$5:$H$1000,IF($D$9="Todos","&gt;0",$D$9))&lt;&gt;_xlfn.MINIFS(Consolidado!$B$5:$B$1000,Consolidado!$E$5:$E$1000,$B35,Consolidado!$C$5:$C$1000,"Comité de Supervisión",Consolidado!$I$5:$I$1000,"X",Consolidado!$H$5:$H$1000,IF($D$9="Todos","&gt;0",$D$9))," y "&amp;TEXT(DAY(_xlfn.MAXIFS(Consolidado!$B$5:$B$1000,Consolidado!$E$5:$E$1000,$B35,Consolidado!$C$5:$C$1000,"Comité de Supervisión",Consolidado!$I$5:$I$1000,"X",Consolidado!$H$5:$H$1000,IF($D$9="Todos","&gt;0",$D$9))),"00")&amp;"/"&amp;TEXT(MONTH(_xlfn.MAXIFS(Consolidado!$B$5:$B$1000,Consolidado!$E$5:$E$1000,$B35,Consolidado!$C$5:$C$1000,"Comité de Supervisión",Consolidado!$I$5:$I$1000,"X",Consolidado!$H$5:$H$1000,IF($D$9="Todos","&gt;0",$D$9))),"00")&amp;IF($D$9="Todos","/"&amp;RIGHT(YEAR(_xlfn.MAXIFS(Consolidado!$B$5:$B$1000,Consolidado!$E$5:$E$1000,$B35,Consolidado!$C$5:$C$1000,"Comité de Supervisión",Consolidado!$I$5:$I$1000,"X",Consolidado!$H$5:$H$1000,IF($D$9="Todos","&gt;0",$D$9))),2),""),""),""),IF(SUMIFS(Consolidado!$AD$5:$AD$1000,Consolidado!$E$5:$E$1000,$B35,Consolidado!$C$5:$C$1000,"Consejo de Administración",Consolidado!$I$5:$I$1000,"X",Consolidado!$H$5:$H$1000,IF($D$9="Todos","&gt;0",$D$9))&gt;0,"Consejo "&amp;TEXT(DAY(_xlfn.MINIFS(Consolidado!$B$5:$B$1000,Consolidado!$E$5:$E$1000,$B35,Consolidado!$C$5:$C$1000,"Consejo de Administración",Consolidado!$I$5:$I$1000,"X",Consolidado!$H$5:$H$1000,IF($D$9="Todos","&gt;0",$D$9))),"00")&amp;"/"&amp;TEXT(MONTH(_xlfn.MINIFS(Consolidado!$B$5:$B$1000,Consolidado!$E$5:$E$1000,$B35,Consolidado!$C$5:$C$1000,"Consejo de Administración",Consolidado!$I$5:$I$1000,"X",Consolidado!$H$5:$H$1000,IF($D$9="Todos","&gt;0",$D$9))),"00")&amp;IF($D$9="Todos","/"&amp;RIGHT(YEAR(_xlfn.MINIFS(Consolidado!$B$5:$B$1000,Consolidado!$E$5:$E$1000,$B35,Consolidado!$C$5:$C$1000,"Consejo de Administración",Consolidado!$I$5:$I$1000,"X",Consolidado!$H$5:$H$1000,IF($D$9="Todos","&gt;0",$D$9))),2),"")&amp;IF(_xlfn.MAXIFS(Consolidado!$B$5:$B$1000,Consolidado!$E$5:$E$1000,$B35,Consolidado!$C$5:$C$1000,"Consejo de Administración",Consolidado!$I$5:$I$1000,"X",Consolidado!$H$5:$H$1000,IF($D$9="Todos","&gt;0",$D$9))&lt;&gt;_xlfn.MINIFS(Consolidado!$B$5:$B$1000,Consolidado!$E$5:$E$1000,$B35,Consolidado!$C$5:$C$1000,"Consejo de Administración",Consolidado!$I$5:$I$1000,"X",Consolidado!$H$5:$H$1000,IF($D$9="Todos","&gt;0",$D$9))," y "&amp;TEXT(DAY(_xlfn.MAXIFS(Consolidado!$B$5:$B$1000,Consolidado!$E$5:$E$1000,$B35,Consolidado!$C$5:$C$1000,"Consejo de Administración",Consolidado!$I$5:$I$1000,"X",Consolidado!$H$5:$H$1000,IF($D$9="Todos","&gt;0",$D$9))),"00")&amp;"/"&amp;TEXT(MONTH(_xlfn.MAXIFS(Consolidado!$B$5:$B$1000,Consolidado!$E$5:$E$1000,$B35,Consolidado!$C$5:$C$1000,"Consejo de Administración",Consolidado!$I$5:$I$1000,"X",Consolidado!$H$5:$H$1000,IF($D$9="Todos","&gt;0",$D$9))),"00")&amp;IF($D$9="Todos","/"&amp;RIGHT(YEAR(_xlfn.MAXIFS(Consolidado!$B$5:$B$1000,Consolidado!$E$5:$E$1000,$B35,Consolidado!$C$5:$C$1000,"Consejo de Administración",Consolidado!$I$5:$I$1000,"X",Consolidado!$H$5:$H$1000,IF($D$9="Todos","&gt;0",$D$9))),2),""),""),""),IF(SUMIFS(Consolidado!$AD$5:$AD$1000,Consolidado!$E$5:$E$1000,$B35,Consolidado!$C$5:$C$1000,"Otros",Consolidado!$I$5:$I$1000,"X",Consolidado!$H$5:$H$1000,IF($D$9="Todos","&gt;0",$D$9))&gt;0,"Otros "&amp;TEXT(DAY(_xlfn.MINIFS(Consolidado!$B$5:$B$1000,Consolidado!$E$5:$E$1000,$B35,Consolidado!$C$5:$C$1000,"Otros",Consolidado!$I$5:$I$1000,"X",Consolidado!$H$5:$H$1000,IF($D$9="Todos","&gt;0",$D$9))),"00")&amp;"/"&amp;TEXT(MONTH(_xlfn.MINIFS(Consolidado!$B$5:$B$1000,Consolidado!$E$5:$E$1000,$B35,Consolidado!$C$5:$C$1000,"Otros",Consolidado!$I$5:$I$1000,"X",Consolidado!$H$5:$H$1000,IF($D$9="Todos","&gt;0",$D$9))),"00")&amp;IF($D$9="Todos","/"&amp;RIGHT(YEAR(_xlfn.MINIFS(Consolidado!$B$5:$B$1000,Consolidado!$E$5:$E$1000,$B35,Consolidado!$C$5:$C$1000,"Otros",Consolidado!$I$5:$I$1000,"X",Consolidado!$H$5:$H$1000,IF($D$9="Todos","&gt;0",$D$9))),2),"")&amp;IF(_xlfn.MAXIFS(Consolidado!$B$5:$B$1000,Consolidado!$E$5:$E$1000,$B35,Consolidado!$C$5:$C$1000,"Otros",Consolidado!$I$5:$I$1000,"X",Consolidado!$H$5:$H$1000,IF($D$9="Todos","&gt;0",$D$9))&lt;&gt;_xlfn.MINIFS(Consolidado!$B$5:$B$1000,Consolidado!$E$5:$E$1000,$B35,Consolidado!$C$5:$C$1000,"Otros",Consolidado!$I$5:$I$1000,"X",Consolidado!$H$5:$H$1000,IF($D$9="Todos","&gt;0",$D$9))," y "&amp;TEXT(DAY(_xlfn.MAXIFS(Consolidado!$B$5:$B$1000,Consolidado!$E$5:$E$1000,$B35,Consolidado!$C$5:$C$1000,"Otros",Consolidado!$I$5:$I$1000,"X",Consolidado!$H$5:$H$1000,IF($D$9="Todos","&gt;0",$D$9))),"00")&amp;"/"&amp;TEXT(MONTH(_xlfn.MAXIFS(Consolidado!$B$5:$B$1000,Consolidado!$E$5:$E$1000,$B35,Consolidado!$C$5:$C$1000,"Otros",Consolidado!$I$5:$I$1000,"X",Consolidado!$H$5:$H$1000,IF($D$9="Todos","&gt;0",$D$9))),"00")&amp;IF($D$9="Todos","/"&amp;RIGHT(YEAR(_xlfn.MAXIFS(Consolidado!$B$5:$B$1000,Consolidado!$E$5:$E$1000,$B35,Consolidado!$C$5:$C$1000,"Otros",Consolidado!$I$5:$I$1000,"X",Consolidado!$H$5:$H$1000,IF($D$9="Todos","&gt;0",$D$9))),2),""),""),""))</f>
        <v/>
      </c>
      <c r="L35" s="37" t="str">
        <f aca="false">_xlfn.TEXTJOIN(" +"&amp;CHAR(10),TRUE(),IF(SUMIFS(Consolidado!$AD$5:$AD$1000,Consolidado!$E$5:$E$1000,$B35,Consolidado!$C$5:$C$1000,"Auditoría Interna",Consolidado!$J$5:$J$1000,"X",Consolidado!$H$5:$H$1000,IF($D$9="Todos","&gt;0",$D$9))&gt;0,"Interna "&amp;TEXT(DAY(_xlfn.MINIFS(Consolidado!$B$5:$B$1000,Consolidado!$E$5:$E$1000,$B35,Consolidado!$C$5:$C$1000,"Auditoría Interna",Consolidado!$J$5:$J$1000,"X",Consolidado!$H$5:$H$1000,IF($D$9="Todos","&gt;0",$D$9))),"00")&amp;"/"&amp;TEXT(MONTH(_xlfn.MINIFS(Consolidado!$B$5:$B$1000,Consolidado!$E$5:$E$1000,$B35,Consolidado!$C$5:$C$1000,"Auditoría Interna",Consolidado!$J$5:$J$1000,"X",Consolidado!$H$5:$H$1000,IF($D$9="Todos","&gt;0",$D$9))),"00")&amp;IF($D$9="Todos","/"&amp;RIGHT(YEAR(_xlfn.MINIFS(Consolidado!$B$5:$B$1000,Consolidado!$E$5:$E$1000,$B35,Consolidado!$C$5:$C$1000,"Auditoría Interna",Consolidado!$J$5:$J$1000,"X",Consolidado!$H$5:$H$1000,IF($D$9="Todos","&gt;0",$D$9))),2),"")&amp;IF(_xlfn.MAXIFS(Consolidado!$B$5:$B$1000,Consolidado!$E$5:$E$1000,$B35,Consolidado!$C$5:$C$1000,"Auditoría Interna",Consolidado!$J$5:$J$1000,"X",Consolidado!$H$5:$H$1000,IF($D$9="Todos","&gt;0",$D$9))&lt;&gt;_xlfn.MINIFS(Consolidado!$B$5:$B$1000,Consolidado!$E$5:$E$1000,$B35,Consolidado!$C$5:$C$1000,"Auditoría Interna",Consolidado!$J$5:$J$1000,"X",Consolidado!$H$5:$H$1000,IF($D$9="Todos","&gt;0",$D$9))," y "&amp;TEXT(DAY(_xlfn.MAXIFS(Consolidado!$B$5:$B$1000,Consolidado!$E$5:$E$1000,$B35,Consolidado!$C$5:$C$1000,"Auditoría Interna",Consolidado!$J$5:$J$1000,"X",Consolidado!$H$5:$H$1000,IF($D$9="Todos","&gt;0",$D$9))),"00")&amp;"/"&amp;TEXT(MONTH(_xlfn.MAXIFS(Consolidado!$B$5:$B$1000,Consolidado!$E$5:$E$1000,$B35,Consolidado!$C$5:$C$1000,"Auditoría Interna",Consolidado!$J$5:$J$1000,"X",Consolidado!$H$5:$H$1000,IF($D$9="Todos","&gt;0",$D$9))),"00")&amp;IF($D$9="Todos","/"&amp;RIGHT(YEAR(_xlfn.MAXIFS(Consolidado!$B$5:$B$1000,Consolidado!$E$5:$E$1000,$B35,Consolidado!$C$5:$C$1000,"Auditoría Interna",Consolidado!$J$5:$J$1000,"X",Consolidado!$H$5:$H$1000,IF($D$9="Todos","&gt;0",$D$9))),2),""),""),""),IF(SUMIFS(Consolidado!$AD$5:$AD$1000,Consolidado!$E$5:$E$1000,$B35,Consolidado!$C$5:$C$1000,"Auditoría Externa",Consolidado!$J$5:$J$1000,"X",Consolidado!$H$5:$H$1000,IF($D$9="Todos","&gt;0",$D$9))&gt;0,"Externa "&amp;TEXT(DAY(_xlfn.MINIFS(Consolidado!$B$5:$B$1000,Consolidado!$E$5:$E$1000,$B35,Consolidado!$C$5:$C$1000,"Auditoría Externa",Consolidado!$J$5:$J$1000,"X",Consolidado!$H$5:$H$1000,IF($D$9="Todos","&gt;0",$D$9))),"00")&amp;"/"&amp;TEXT(MONTH(_xlfn.MINIFS(Consolidado!$B$5:$B$1000,Consolidado!$E$5:$E$1000,$B35,Consolidado!$C$5:$C$1000,"Auditoría Externa",Consolidado!$J$5:$J$1000,"X",Consolidado!$H$5:$H$1000,IF($D$9="Todos","&gt;0",$D$9))),"00")&amp;IF($D$9="Todos","/"&amp;RIGHT(YEAR(_xlfn.MINIFS(Consolidado!$B$5:$B$1000,Consolidado!$E$5:$E$1000,$B35,Consolidado!$C$5:$C$1000,"Auditoría Externa",Consolidado!$J$5:$J$1000,"X",Consolidado!$H$5:$H$1000,IF($D$9="Todos","&gt;0",$D$9))),2),"")&amp;IF(_xlfn.MAXIFS(Consolidado!$B$5:$B$1000,Consolidado!$E$5:$E$1000,$B35,Consolidado!$C$5:$C$1000,"Auditoría Externa",Consolidado!$J$5:$J$1000,"X",Consolidado!$H$5:$H$1000,IF($D$9="Todos","&gt;0",$D$9))&lt;&gt;_xlfn.MINIFS(Consolidado!$B$5:$B$1000,Consolidado!$E$5:$E$1000,$B35,Consolidado!$C$5:$C$1000,"Auditoría Externa",Consolidado!$J$5:$J$1000,"X",Consolidado!$H$5:$H$1000,IF($D$9="Todos","&gt;0",$D$9))," y "&amp;TEXT(DAY(_xlfn.MAXIFS(Consolidado!$B$5:$B$1000,Consolidado!$E$5:$E$1000,$B35,Consolidado!$C$5:$C$1000,"Auditoría Externa",Consolidado!$J$5:$J$1000,"X",Consolidado!$H$5:$H$1000,IF($D$9="Todos","&gt;0",$D$9))),"00")&amp;"/"&amp;TEXT(MONTH(_xlfn.MAXIFS(Consolidado!$B$5:$B$1000,Consolidado!$E$5:$E$1000,$B35,Consolidado!$C$5:$C$1000,"Auditoría Externa",Consolidado!$J$5:$J$1000,"X",Consolidado!$H$5:$H$1000,IF($D$9="Todos","&gt;0",$D$9))),"00")&amp;IF($D$9="Todos","/"&amp;RIGHT(YEAR(_xlfn.MAXIFS(Consolidado!$B$5:$B$1000,Consolidado!$E$5:$E$1000,$B35,Consolidado!$C$5:$C$1000,"Auditoría Externa",Consolidado!$J$5:$J$1000,"X",Consolidado!$H$5:$H$1000,IF($D$9="Todos","&gt;0",$D$9))),2),""),""),""),IF(SUMIFS(Consolidado!$AD$5:$AD$1000,Consolidado!$E$5:$E$1000,$B35,Consolidado!$C$5:$C$1000,"SSF",Consolidado!$J$5:$J$1000,"X",Consolidado!$H$5:$H$1000,IF($D$9="Todos","&gt;0",$D$9))&gt;0,"SSF "&amp;TEXT(DAY(_xlfn.MINIFS(Consolidado!$B$5:$B$1000,Consolidado!$E$5:$E$1000,$B35,Consolidado!$C$5:$C$1000,"SSF",Consolidado!$J$5:$J$1000,"X",Consolidado!$H$5:$H$1000,IF($D$9="Todos","&gt;0",$D$9))),"00")&amp;"/"&amp;TEXT(MONTH(_xlfn.MINIFS(Consolidado!$B$5:$B$1000,Consolidado!$E$5:$E$1000,$B35,Consolidado!$C$5:$C$1000,"SSF",Consolidado!$J$5:$J$1000,"X",Consolidado!$H$5:$H$1000,IF($D$9="Todos","&gt;0",$D$9))),"00")&amp;IF($D$9="Todos","/"&amp;RIGHT(YEAR(_xlfn.MINIFS(Consolidado!$B$5:$B$1000,Consolidado!$E$5:$E$1000,$B35,Consolidado!$C$5:$C$1000,"SSF",Consolidado!$J$5:$J$1000,"X",Consolidado!$H$5:$H$1000,IF($D$9="Todos","&gt;0",$D$9))),2),"")&amp;IF(_xlfn.MAXIFS(Consolidado!$B$5:$B$1000,Consolidado!$E$5:$E$1000,$B35,Consolidado!$C$5:$C$1000,"SSF",Consolidado!$J$5:$J$1000,"X",Consolidado!$H$5:$H$1000,IF($D$9="Todos","&gt;0",$D$9))&lt;&gt;_xlfn.MINIFS(Consolidado!$B$5:$B$1000,Consolidado!$E$5:$E$1000,$B35,Consolidado!$C$5:$C$1000,"SSF",Consolidado!$J$5:$J$1000,"X",Consolidado!$H$5:$H$1000,IF($D$9="Todos","&gt;0",$D$9))," y "&amp;TEXT(DAY(_xlfn.MAXIFS(Consolidado!$B$5:$B$1000,Consolidado!$E$5:$E$1000,$B35,Consolidado!$C$5:$C$1000,"SSF",Consolidado!$J$5:$J$1000,"X",Consolidado!$H$5:$H$1000,IF($D$9="Todos","&gt;0",$D$9))),"00")&amp;"/"&amp;TEXT(MONTH(_xlfn.MAXIFS(Consolidado!$B$5:$B$1000,Consolidado!$E$5:$E$1000,$B35,Consolidado!$C$5:$C$1000,"SSF",Consolidado!$J$5:$J$1000,"X",Consolidado!$H$5:$H$1000,IF($D$9="Todos","&gt;0",$D$9))),"00")&amp;IF($D$9="Todos","/"&amp;RIGHT(YEAR(_xlfn.MAXIFS(Consolidado!$B$5:$B$1000,Consolidado!$E$5:$E$1000,$B35,Consolidado!$C$5:$C$1000,"SSF",Consolidado!$J$5:$J$1000,"X",Consolidado!$H$5:$H$1000,IF($D$9="Todos","&gt;0",$D$9))),2),""),""),""),IF(SUMIFS(Consolidado!$AD$5:$AD$1000,Consolidado!$E$5:$E$1000,$B35,Consolidado!$C$5:$C$1000,"Comité de Supervisión",Consolidado!$J$5:$J$1000,"X",Consolidado!$H$5:$H$1000,IF($D$9="Todos","&gt;0",$D$9))&gt;0,"Comité Sup. "&amp;TEXT(DAY(_xlfn.MINIFS(Consolidado!$B$5:$B$1000,Consolidado!$E$5:$E$1000,$B35,Consolidado!$C$5:$C$1000,"Comité de Supervisión",Consolidado!$J$5:$J$1000,"X",Consolidado!$H$5:$H$1000,IF($D$9="Todos","&gt;0",$D$9))),"00")&amp;"/"&amp;TEXT(MONTH(_xlfn.MINIFS(Consolidado!$B$5:$B$1000,Consolidado!$E$5:$E$1000,$B35,Consolidado!$C$5:$C$1000,"Comité de Supervisión",Consolidado!$J$5:$J$1000,"X",Consolidado!$H$5:$H$1000,IF($D$9="Todos","&gt;0",$D$9))),"00")&amp;IF($D$9="Todos","/"&amp;RIGHT(YEAR(_xlfn.MINIFS(Consolidado!$B$5:$B$1000,Consolidado!$E$5:$E$1000,$B35,Consolidado!$C$5:$C$1000,"Comité de Supervisión",Consolidado!$J$5:$J$1000,"X",Consolidado!$H$5:$H$1000,IF($D$9="Todos","&gt;0",$D$9))),2),"")&amp;IF(_xlfn.MAXIFS(Consolidado!$B$5:$B$1000,Consolidado!$E$5:$E$1000,$B35,Consolidado!$C$5:$C$1000,"Comité de Supervisión",Consolidado!$J$5:$J$1000,"X",Consolidado!$H$5:$H$1000,IF($D$9="Todos","&gt;0",$D$9))&lt;&gt;_xlfn.MINIFS(Consolidado!$B$5:$B$1000,Consolidado!$E$5:$E$1000,$B35,Consolidado!$C$5:$C$1000,"Comité de Supervisión",Consolidado!$J$5:$J$1000,"X",Consolidado!$H$5:$H$1000,IF($D$9="Todos","&gt;0",$D$9))," y "&amp;TEXT(DAY(_xlfn.MAXIFS(Consolidado!$B$5:$B$1000,Consolidado!$E$5:$E$1000,$B35,Consolidado!$C$5:$C$1000,"Comité de Supervisión",Consolidado!$J$5:$J$1000,"X",Consolidado!$H$5:$H$1000,IF($D$9="Todos","&gt;0",$D$9))),"00")&amp;"/"&amp;TEXT(MONTH(_xlfn.MAXIFS(Consolidado!$B$5:$B$1000,Consolidado!$E$5:$E$1000,$B35,Consolidado!$C$5:$C$1000,"Comité de Supervisión",Consolidado!$J$5:$J$1000,"X",Consolidado!$H$5:$H$1000,IF($D$9="Todos","&gt;0",$D$9))),"00")&amp;IF($D$9="Todos","/"&amp;RIGHT(YEAR(_xlfn.MAXIFS(Consolidado!$B$5:$B$1000,Consolidado!$E$5:$E$1000,$B35,Consolidado!$C$5:$C$1000,"Comité de Supervisión",Consolidado!$J$5:$J$1000,"X",Consolidado!$H$5:$H$1000,IF($D$9="Todos","&gt;0",$D$9))),2),""),""),""),IF(SUMIFS(Consolidado!$AD$5:$AD$1000,Consolidado!$E$5:$E$1000,$B35,Consolidado!$C$5:$C$1000,"Consejo de Administración",Consolidado!$J$5:$J$1000,"X",Consolidado!$H$5:$H$1000,IF($D$9="Todos","&gt;0",$D$9))&gt;0,"Consejo "&amp;TEXT(DAY(_xlfn.MINIFS(Consolidado!$B$5:$B$1000,Consolidado!$E$5:$E$1000,$B35,Consolidado!$C$5:$C$1000,"Consejo de Administración",Consolidado!$J$5:$J$1000,"X",Consolidado!$H$5:$H$1000,IF($D$9="Todos","&gt;0",$D$9))),"00")&amp;"/"&amp;TEXT(MONTH(_xlfn.MINIFS(Consolidado!$B$5:$B$1000,Consolidado!$E$5:$E$1000,$B35,Consolidado!$C$5:$C$1000,"Consejo de Administración",Consolidado!$J$5:$J$1000,"X",Consolidado!$H$5:$H$1000,IF($D$9="Todos","&gt;0",$D$9))),"00")&amp;IF($D$9="Todos","/"&amp;RIGHT(YEAR(_xlfn.MINIFS(Consolidado!$B$5:$B$1000,Consolidado!$E$5:$E$1000,$B35,Consolidado!$C$5:$C$1000,"Consejo de Administración",Consolidado!$J$5:$J$1000,"X",Consolidado!$H$5:$H$1000,IF($D$9="Todos","&gt;0",$D$9))),2),"")&amp;IF(_xlfn.MAXIFS(Consolidado!$B$5:$B$1000,Consolidado!$E$5:$E$1000,$B35,Consolidado!$C$5:$C$1000,"Consejo de Administración",Consolidado!$J$5:$J$1000,"X",Consolidado!$H$5:$H$1000,IF($D$9="Todos","&gt;0",$D$9))&lt;&gt;_xlfn.MINIFS(Consolidado!$B$5:$B$1000,Consolidado!$E$5:$E$1000,$B35,Consolidado!$C$5:$C$1000,"Consejo de Administración",Consolidado!$J$5:$J$1000,"X",Consolidado!$H$5:$H$1000,IF($D$9="Todos","&gt;0",$D$9))," y "&amp;TEXT(DAY(_xlfn.MAXIFS(Consolidado!$B$5:$B$1000,Consolidado!$E$5:$E$1000,$B35,Consolidado!$C$5:$C$1000,"Consejo de Administración",Consolidado!$J$5:$J$1000,"X",Consolidado!$H$5:$H$1000,IF($D$9="Todos","&gt;0",$D$9))),"00")&amp;"/"&amp;TEXT(MONTH(_xlfn.MAXIFS(Consolidado!$B$5:$B$1000,Consolidado!$E$5:$E$1000,$B35,Consolidado!$C$5:$C$1000,"Consejo de Administración",Consolidado!$J$5:$J$1000,"X",Consolidado!$H$5:$H$1000,IF($D$9="Todos","&gt;0",$D$9))),"00")&amp;IF($D$9="Todos","/"&amp;RIGHT(YEAR(_xlfn.MAXIFS(Consolidado!$B$5:$B$1000,Consolidado!$E$5:$E$1000,$B35,Consolidado!$C$5:$C$1000,"Consejo de Administración",Consolidado!$J$5:$J$1000,"X",Consolidado!$H$5:$H$1000,IF($D$9="Todos","&gt;0",$D$9))),2),""),""),""),IF(SUMIFS(Consolidado!$AD$5:$AD$1000,Consolidado!$E$5:$E$1000,$B35,Consolidado!$C$5:$C$1000,"Otros",Consolidado!$J$5:$J$1000,"X",Consolidado!$H$5:$H$1000,IF($D$9="Todos","&gt;0",$D$9))&gt;0,"Otros "&amp;TEXT(DAY(_xlfn.MINIFS(Consolidado!$B$5:$B$1000,Consolidado!$E$5:$E$1000,$B35,Consolidado!$C$5:$C$1000,"Otros",Consolidado!$J$5:$J$1000,"X",Consolidado!$H$5:$H$1000,IF($D$9="Todos","&gt;0",$D$9))),"00")&amp;"/"&amp;TEXT(MONTH(_xlfn.MINIFS(Consolidado!$B$5:$B$1000,Consolidado!$E$5:$E$1000,$B35,Consolidado!$C$5:$C$1000,"Otros",Consolidado!$J$5:$J$1000,"X",Consolidado!$H$5:$H$1000,IF($D$9="Todos","&gt;0",$D$9))),"00")&amp;IF($D$9="Todos","/"&amp;RIGHT(YEAR(_xlfn.MINIFS(Consolidado!$B$5:$B$1000,Consolidado!$E$5:$E$1000,$B35,Consolidado!$C$5:$C$1000,"Otros",Consolidado!$J$5:$J$1000,"X",Consolidado!$H$5:$H$1000,IF($D$9="Todos","&gt;0",$D$9))),2),"")&amp;IF(_xlfn.MAXIFS(Consolidado!$B$5:$B$1000,Consolidado!$E$5:$E$1000,$B35,Consolidado!$C$5:$C$1000,"Otros",Consolidado!$J$5:$J$1000,"X",Consolidado!$H$5:$H$1000,IF($D$9="Todos","&gt;0",$D$9))&lt;&gt;_xlfn.MINIFS(Consolidado!$B$5:$B$1000,Consolidado!$E$5:$E$1000,$B35,Consolidado!$C$5:$C$1000,"Otros",Consolidado!$J$5:$J$1000,"X",Consolidado!$H$5:$H$1000,IF($D$9="Todos","&gt;0",$D$9))," y "&amp;TEXT(DAY(_xlfn.MAXIFS(Consolidado!$B$5:$B$1000,Consolidado!$E$5:$E$1000,$B35,Consolidado!$C$5:$C$1000,"Otros",Consolidado!$J$5:$J$1000,"X",Consolidado!$H$5:$H$1000,IF($D$9="Todos","&gt;0",$D$9))),"00")&amp;"/"&amp;TEXT(MONTH(_xlfn.MAXIFS(Consolidado!$B$5:$B$1000,Consolidado!$E$5:$E$1000,$B35,Consolidado!$C$5:$C$1000,"Otros",Consolidado!$J$5:$J$1000,"X",Consolidado!$H$5:$H$1000,IF($D$9="Todos","&gt;0",$D$9))),"00")&amp;IF($D$9="Todos","/"&amp;RIGHT(YEAR(_xlfn.MAXIFS(Consolidado!$B$5:$B$1000,Consolidado!$E$5:$E$1000,$B35,Consolidado!$C$5:$C$1000,"Otros",Consolidado!$J$5:$J$1000,"X",Consolidado!$H$5:$H$1000,IF($D$9="Todos","&gt;0",$D$9))),2),""),""),""))</f>
        <v/>
      </c>
      <c r="M35" s="37" t="str">
        <f aca="false">_xlfn.TEXTJOIN(" +"&amp;CHAR(10),TRUE(),IF(SUMIFS(Consolidado!$AD$5:$AD$1000,Consolidado!$E$5:$E$1000,$B35,Consolidado!$C$5:$C$1000,"Auditoría Interna",Consolidado!$K$5:$K$1000,"X",Consolidado!$H$5:$H$1000,IF($D$9="Todos","&gt;0",$D$9))&gt;0,"Interna "&amp;TEXT(DAY(_xlfn.MINIFS(Consolidado!$B$5:$B$1000,Consolidado!$E$5:$E$1000,$B35,Consolidado!$C$5:$C$1000,"Auditoría Interna",Consolidado!$K$5:$K$1000,"X",Consolidado!$H$5:$H$1000,IF($D$9="Todos","&gt;0",$D$9))),"00")&amp;"/"&amp;TEXT(MONTH(_xlfn.MINIFS(Consolidado!$B$5:$B$1000,Consolidado!$E$5:$E$1000,$B35,Consolidado!$C$5:$C$1000,"Auditoría Interna",Consolidado!$K$5:$K$1000,"X",Consolidado!$H$5:$H$1000,IF($D$9="Todos","&gt;0",$D$9))),"00")&amp;IF($D$9="Todos","/"&amp;RIGHT(YEAR(_xlfn.MINIFS(Consolidado!$B$5:$B$1000,Consolidado!$E$5:$E$1000,$B35,Consolidado!$C$5:$C$1000,"Auditoría Interna",Consolidado!$K$5:$K$1000,"X",Consolidado!$H$5:$H$1000,IF($D$9="Todos","&gt;0",$D$9))),2),"")&amp;IF(_xlfn.MAXIFS(Consolidado!$B$5:$B$1000,Consolidado!$E$5:$E$1000,$B35,Consolidado!$C$5:$C$1000,"Auditoría Interna",Consolidado!$K$5:$K$1000,"X",Consolidado!$H$5:$H$1000,IF($D$9="Todos","&gt;0",$D$9))&lt;&gt;_xlfn.MINIFS(Consolidado!$B$5:$B$1000,Consolidado!$E$5:$E$1000,$B35,Consolidado!$C$5:$C$1000,"Auditoría Interna",Consolidado!$K$5:$K$1000,"X",Consolidado!$H$5:$H$1000,IF($D$9="Todos","&gt;0",$D$9))," y "&amp;TEXT(DAY(_xlfn.MAXIFS(Consolidado!$B$5:$B$1000,Consolidado!$E$5:$E$1000,$B35,Consolidado!$C$5:$C$1000,"Auditoría Interna",Consolidado!$K$5:$K$1000,"X",Consolidado!$H$5:$H$1000,IF($D$9="Todos","&gt;0",$D$9))),"00")&amp;"/"&amp;TEXT(MONTH(_xlfn.MAXIFS(Consolidado!$B$5:$B$1000,Consolidado!$E$5:$E$1000,$B35,Consolidado!$C$5:$C$1000,"Auditoría Interna",Consolidado!$K$5:$K$1000,"X",Consolidado!$H$5:$H$1000,IF($D$9="Todos","&gt;0",$D$9))),"00")&amp;IF($D$9="Todos","/"&amp;RIGHT(YEAR(_xlfn.MAXIFS(Consolidado!$B$5:$B$1000,Consolidado!$E$5:$E$1000,$B35,Consolidado!$C$5:$C$1000,"Auditoría Interna",Consolidado!$K$5:$K$1000,"X",Consolidado!$H$5:$H$1000,IF($D$9="Todos","&gt;0",$D$9))),2),""),""),""),IF(SUMIFS(Consolidado!$AD$5:$AD$1000,Consolidado!$E$5:$E$1000,$B35,Consolidado!$C$5:$C$1000,"Auditoría Externa",Consolidado!$K$5:$K$1000,"X",Consolidado!$H$5:$H$1000,IF($D$9="Todos","&gt;0",$D$9))&gt;0,"Externa "&amp;TEXT(DAY(_xlfn.MINIFS(Consolidado!$B$5:$B$1000,Consolidado!$E$5:$E$1000,$B35,Consolidado!$C$5:$C$1000,"Auditoría Externa",Consolidado!$K$5:$K$1000,"X",Consolidado!$H$5:$H$1000,IF($D$9="Todos","&gt;0",$D$9))),"00")&amp;"/"&amp;TEXT(MONTH(_xlfn.MINIFS(Consolidado!$B$5:$B$1000,Consolidado!$E$5:$E$1000,$B35,Consolidado!$C$5:$C$1000,"Auditoría Externa",Consolidado!$K$5:$K$1000,"X",Consolidado!$H$5:$H$1000,IF($D$9="Todos","&gt;0",$D$9))),"00")&amp;IF($D$9="Todos","/"&amp;RIGHT(YEAR(_xlfn.MINIFS(Consolidado!$B$5:$B$1000,Consolidado!$E$5:$E$1000,$B35,Consolidado!$C$5:$C$1000,"Auditoría Externa",Consolidado!$K$5:$K$1000,"X",Consolidado!$H$5:$H$1000,IF($D$9="Todos","&gt;0",$D$9))),2),"")&amp;IF(_xlfn.MAXIFS(Consolidado!$B$5:$B$1000,Consolidado!$E$5:$E$1000,$B35,Consolidado!$C$5:$C$1000,"Auditoría Externa",Consolidado!$K$5:$K$1000,"X",Consolidado!$H$5:$H$1000,IF($D$9="Todos","&gt;0",$D$9))&lt;&gt;_xlfn.MINIFS(Consolidado!$B$5:$B$1000,Consolidado!$E$5:$E$1000,$B35,Consolidado!$C$5:$C$1000,"Auditoría Externa",Consolidado!$K$5:$K$1000,"X",Consolidado!$H$5:$H$1000,IF($D$9="Todos","&gt;0",$D$9))," y "&amp;TEXT(DAY(_xlfn.MAXIFS(Consolidado!$B$5:$B$1000,Consolidado!$E$5:$E$1000,$B35,Consolidado!$C$5:$C$1000,"Auditoría Externa",Consolidado!$K$5:$K$1000,"X",Consolidado!$H$5:$H$1000,IF($D$9="Todos","&gt;0",$D$9))),"00")&amp;"/"&amp;TEXT(MONTH(_xlfn.MAXIFS(Consolidado!$B$5:$B$1000,Consolidado!$E$5:$E$1000,$B35,Consolidado!$C$5:$C$1000,"Auditoría Externa",Consolidado!$K$5:$K$1000,"X",Consolidado!$H$5:$H$1000,IF($D$9="Todos","&gt;0",$D$9))),"00")&amp;IF($D$9="Todos","/"&amp;RIGHT(YEAR(_xlfn.MAXIFS(Consolidado!$B$5:$B$1000,Consolidado!$E$5:$E$1000,$B35,Consolidado!$C$5:$C$1000,"Auditoría Externa",Consolidado!$K$5:$K$1000,"X",Consolidado!$H$5:$H$1000,IF($D$9="Todos","&gt;0",$D$9))),2),""),""),""),IF(SUMIFS(Consolidado!$AD$5:$AD$1000,Consolidado!$E$5:$E$1000,$B35,Consolidado!$C$5:$C$1000,"SSF",Consolidado!$K$5:$K$1000,"X",Consolidado!$H$5:$H$1000,IF($D$9="Todos","&gt;0",$D$9))&gt;0,"SSF "&amp;TEXT(DAY(_xlfn.MINIFS(Consolidado!$B$5:$B$1000,Consolidado!$E$5:$E$1000,$B35,Consolidado!$C$5:$C$1000,"SSF",Consolidado!$K$5:$K$1000,"X",Consolidado!$H$5:$H$1000,IF($D$9="Todos","&gt;0",$D$9))),"00")&amp;"/"&amp;TEXT(MONTH(_xlfn.MINIFS(Consolidado!$B$5:$B$1000,Consolidado!$E$5:$E$1000,$B35,Consolidado!$C$5:$C$1000,"SSF",Consolidado!$K$5:$K$1000,"X",Consolidado!$H$5:$H$1000,IF($D$9="Todos","&gt;0",$D$9))),"00")&amp;IF($D$9="Todos","/"&amp;RIGHT(YEAR(_xlfn.MINIFS(Consolidado!$B$5:$B$1000,Consolidado!$E$5:$E$1000,$B35,Consolidado!$C$5:$C$1000,"SSF",Consolidado!$K$5:$K$1000,"X",Consolidado!$H$5:$H$1000,IF($D$9="Todos","&gt;0",$D$9))),2),"")&amp;IF(_xlfn.MAXIFS(Consolidado!$B$5:$B$1000,Consolidado!$E$5:$E$1000,$B35,Consolidado!$C$5:$C$1000,"SSF",Consolidado!$K$5:$K$1000,"X",Consolidado!$H$5:$H$1000,IF($D$9="Todos","&gt;0",$D$9))&lt;&gt;_xlfn.MINIFS(Consolidado!$B$5:$B$1000,Consolidado!$E$5:$E$1000,$B35,Consolidado!$C$5:$C$1000,"SSF",Consolidado!$K$5:$K$1000,"X",Consolidado!$H$5:$H$1000,IF($D$9="Todos","&gt;0",$D$9))," y "&amp;TEXT(DAY(_xlfn.MAXIFS(Consolidado!$B$5:$B$1000,Consolidado!$E$5:$E$1000,$B35,Consolidado!$C$5:$C$1000,"SSF",Consolidado!$K$5:$K$1000,"X",Consolidado!$H$5:$H$1000,IF($D$9="Todos","&gt;0",$D$9))),"00")&amp;"/"&amp;TEXT(MONTH(_xlfn.MAXIFS(Consolidado!$B$5:$B$1000,Consolidado!$E$5:$E$1000,$B35,Consolidado!$C$5:$C$1000,"SSF",Consolidado!$K$5:$K$1000,"X",Consolidado!$H$5:$H$1000,IF($D$9="Todos","&gt;0",$D$9))),"00")&amp;IF($D$9="Todos","/"&amp;RIGHT(YEAR(_xlfn.MAXIFS(Consolidado!$B$5:$B$1000,Consolidado!$E$5:$E$1000,$B35,Consolidado!$C$5:$C$1000,"SSF",Consolidado!$K$5:$K$1000,"X",Consolidado!$H$5:$H$1000,IF($D$9="Todos","&gt;0",$D$9))),2),""),""),""),IF(SUMIFS(Consolidado!$AD$5:$AD$1000,Consolidado!$E$5:$E$1000,$B35,Consolidado!$C$5:$C$1000,"Comité de Supervisión",Consolidado!$K$5:$K$1000,"X",Consolidado!$H$5:$H$1000,IF($D$9="Todos","&gt;0",$D$9))&gt;0,"Comité Sup. "&amp;TEXT(DAY(_xlfn.MINIFS(Consolidado!$B$5:$B$1000,Consolidado!$E$5:$E$1000,$B35,Consolidado!$C$5:$C$1000,"Comité de Supervisión",Consolidado!$K$5:$K$1000,"X",Consolidado!$H$5:$H$1000,IF($D$9="Todos","&gt;0",$D$9))),"00")&amp;"/"&amp;TEXT(MONTH(_xlfn.MINIFS(Consolidado!$B$5:$B$1000,Consolidado!$E$5:$E$1000,$B35,Consolidado!$C$5:$C$1000,"Comité de Supervisión",Consolidado!$K$5:$K$1000,"X",Consolidado!$H$5:$H$1000,IF($D$9="Todos","&gt;0",$D$9))),"00")&amp;IF($D$9="Todos","/"&amp;RIGHT(YEAR(_xlfn.MINIFS(Consolidado!$B$5:$B$1000,Consolidado!$E$5:$E$1000,$B35,Consolidado!$C$5:$C$1000,"Comité de Supervisión",Consolidado!$K$5:$K$1000,"X",Consolidado!$H$5:$H$1000,IF($D$9="Todos","&gt;0",$D$9))),2),"")&amp;IF(_xlfn.MAXIFS(Consolidado!$B$5:$B$1000,Consolidado!$E$5:$E$1000,$B35,Consolidado!$C$5:$C$1000,"Comité de Supervisión",Consolidado!$K$5:$K$1000,"X",Consolidado!$H$5:$H$1000,IF($D$9="Todos","&gt;0",$D$9))&lt;&gt;_xlfn.MINIFS(Consolidado!$B$5:$B$1000,Consolidado!$E$5:$E$1000,$B35,Consolidado!$C$5:$C$1000,"Comité de Supervisión",Consolidado!$K$5:$K$1000,"X",Consolidado!$H$5:$H$1000,IF($D$9="Todos","&gt;0",$D$9))," y "&amp;TEXT(DAY(_xlfn.MAXIFS(Consolidado!$B$5:$B$1000,Consolidado!$E$5:$E$1000,$B35,Consolidado!$C$5:$C$1000,"Comité de Supervisión",Consolidado!$K$5:$K$1000,"X",Consolidado!$H$5:$H$1000,IF($D$9="Todos","&gt;0",$D$9))),"00")&amp;"/"&amp;TEXT(MONTH(_xlfn.MAXIFS(Consolidado!$B$5:$B$1000,Consolidado!$E$5:$E$1000,$B35,Consolidado!$C$5:$C$1000,"Comité de Supervisión",Consolidado!$K$5:$K$1000,"X",Consolidado!$H$5:$H$1000,IF($D$9="Todos","&gt;0",$D$9))),"00")&amp;IF($D$9="Todos","/"&amp;RIGHT(YEAR(_xlfn.MAXIFS(Consolidado!$B$5:$B$1000,Consolidado!$E$5:$E$1000,$B35,Consolidado!$C$5:$C$1000,"Comité de Supervisión",Consolidado!$K$5:$K$1000,"X",Consolidado!$H$5:$H$1000,IF($D$9="Todos","&gt;0",$D$9))),2),""),""),""),IF(SUMIFS(Consolidado!$AD$5:$AD$1000,Consolidado!$E$5:$E$1000,$B35,Consolidado!$C$5:$C$1000,"Consejo de Administración",Consolidado!$K$5:$K$1000,"X",Consolidado!$H$5:$H$1000,IF($D$9="Todos","&gt;0",$D$9))&gt;0,"Consejo "&amp;TEXT(DAY(_xlfn.MINIFS(Consolidado!$B$5:$B$1000,Consolidado!$E$5:$E$1000,$B35,Consolidado!$C$5:$C$1000,"Consejo de Administración",Consolidado!$K$5:$K$1000,"X",Consolidado!$H$5:$H$1000,IF($D$9="Todos","&gt;0",$D$9))),"00")&amp;"/"&amp;TEXT(MONTH(_xlfn.MINIFS(Consolidado!$B$5:$B$1000,Consolidado!$E$5:$E$1000,$B35,Consolidado!$C$5:$C$1000,"Consejo de Administración",Consolidado!$K$5:$K$1000,"X",Consolidado!$H$5:$H$1000,IF($D$9="Todos","&gt;0",$D$9))),"00")&amp;IF($D$9="Todos","/"&amp;RIGHT(YEAR(_xlfn.MINIFS(Consolidado!$B$5:$B$1000,Consolidado!$E$5:$E$1000,$B35,Consolidado!$C$5:$C$1000,"Consejo de Administración",Consolidado!$K$5:$K$1000,"X",Consolidado!$H$5:$H$1000,IF($D$9="Todos","&gt;0",$D$9))),2),"")&amp;IF(_xlfn.MAXIFS(Consolidado!$B$5:$B$1000,Consolidado!$E$5:$E$1000,$B35,Consolidado!$C$5:$C$1000,"Consejo de Administración",Consolidado!$K$5:$K$1000,"X",Consolidado!$H$5:$H$1000,IF($D$9="Todos","&gt;0",$D$9))&lt;&gt;_xlfn.MINIFS(Consolidado!$B$5:$B$1000,Consolidado!$E$5:$E$1000,$B35,Consolidado!$C$5:$C$1000,"Consejo de Administración",Consolidado!$K$5:$K$1000,"X",Consolidado!$H$5:$H$1000,IF($D$9="Todos","&gt;0",$D$9))," y "&amp;TEXT(DAY(_xlfn.MAXIFS(Consolidado!$B$5:$B$1000,Consolidado!$E$5:$E$1000,$B35,Consolidado!$C$5:$C$1000,"Consejo de Administración",Consolidado!$K$5:$K$1000,"X",Consolidado!$H$5:$H$1000,IF($D$9="Todos","&gt;0",$D$9))),"00")&amp;"/"&amp;TEXT(MONTH(_xlfn.MAXIFS(Consolidado!$B$5:$B$1000,Consolidado!$E$5:$E$1000,$B35,Consolidado!$C$5:$C$1000,"Consejo de Administración",Consolidado!$K$5:$K$1000,"X",Consolidado!$H$5:$H$1000,IF($D$9="Todos","&gt;0",$D$9))),"00")&amp;IF($D$9="Todos","/"&amp;RIGHT(YEAR(_xlfn.MAXIFS(Consolidado!$B$5:$B$1000,Consolidado!$E$5:$E$1000,$B35,Consolidado!$C$5:$C$1000,"Consejo de Administración",Consolidado!$K$5:$K$1000,"X",Consolidado!$H$5:$H$1000,IF($D$9="Todos","&gt;0",$D$9))),2),""),""),""),IF(SUMIFS(Consolidado!$AD$5:$AD$1000,Consolidado!$E$5:$E$1000,$B35,Consolidado!$C$5:$C$1000,"Otros",Consolidado!$K$5:$K$1000,"X",Consolidado!$H$5:$H$1000,IF($D$9="Todos","&gt;0",$D$9))&gt;0,"Otros "&amp;TEXT(DAY(_xlfn.MINIFS(Consolidado!$B$5:$B$1000,Consolidado!$E$5:$E$1000,$B35,Consolidado!$C$5:$C$1000,"Otros",Consolidado!$K$5:$K$1000,"X",Consolidado!$H$5:$H$1000,IF($D$9="Todos","&gt;0",$D$9))),"00")&amp;"/"&amp;TEXT(MONTH(_xlfn.MINIFS(Consolidado!$B$5:$B$1000,Consolidado!$E$5:$E$1000,$B35,Consolidado!$C$5:$C$1000,"Otros",Consolidado!$K$5:$K$1000,"X",Consolidado!$H$5:$H$1000,IF($D$9="Todos","&gt;0",$D$9))),"00")&amp;IF($D$9="Todos","/"&amp;RIGHT(YEAR(_xlfn.MINIFS(Consolidado!$B$5:$B$1000,Consolidado!$E$5:$E$1000,$B35,Consolidado!$C$5:$C$1000,"Otros",Consolidado!$K$5:$K$1000,"X",Consolidado!$H$5:$H$1000,IF($D$9="Todos","&gt;0",$D$9))),2),"")&amp;IF(_xlfn.MAXIFS(Consolidado!$B$5:$B$1000,Consolidado!$E$5:$E$1000,$B35,Consolidado!$C$5:$C$1000,"Otros",Consolidado!$K$5:$K$1000,"X",Consolidado!$H$5:$H$1000,IF($D$9="Todos","&gt;0",$D$9))&lt;&gt;_xlfn.MINIFS(Consolidado!$B$5:$B$1000,Consolidado!$E$5:$E$1000,$B35,Consolidado!$C$5:$C$1000,"Otros",Consolidado!$K$5:$K$1000,"X",Consolidado!$H$5:$H$1000,IF($D$9="Todos","&gt;0",$D$9))," y "&amp;TEXT(DAY(_xlfn.MAXIFS(Consolidado!$B$5:$B$1000,Consolidado!$E$5:$E$1000,$B35,Consolidado!$C$5:$C$1000,"Otros",Consolidado!$K$5:$K$1000,"X",Consolidado!$H$5:$H$1000,IF($D$9="Todos","&gt;0",$D$9))),"00")&amp;"/"&amp;TEXT(MONTH(_xlfn.MAXIFS(Consolidado!$B$5:$B$1000,Consolidado!$E$5:$E$1000,$B35,Consolidado!$C$5:$C$1000,"Otros",Consolidado!$K$5:$K$1000,"X",Consolidado!$H$5:$H$1000,IF($D$9="Todos","&gt;0",$D$9))),"00")&amp;IF($D$9="Todos","/"&amp;RIGHT(YEAR(_xlfn.MAXIFS(Consolidado!$B$5:$B$1000,Consolidado!$E$5:$E$1000,$B35,Consolidado!$C$5:$C$1000,"Otros",Consolidado!$K$5:$K$1000,"X",Consolidado!$H$5:$H$1000,IF($D$9="Todos","&gt;0",$D$9))),2),""),""),""))</f>
        <v/>
      </c>
      <c r="N35" s="37" t="str">
        <f aca="false">_xlfn.TEXTJOIN(" +"&amp;CHAR(10),TRUE(),IF(SUMIFS(Consolidado!$AD$5:$AD$1000,Consolidado!$E$5:$E$1000,$B35,Consolidado!$C$5:$C$1000,"Auditoría Interna",Consolidado!$L$5:$L$1000,"X",Consolidado!$H$5:$H$1000,IF($D$9="Todos","&gt;0",$D$9))&gt;0,"Interna "&amp;TEXT(DAY(_xlfn.MINIFS(Consolidado!$B$5:$B$1000,Consolidado!$E$5:$E$1000,$B35,Consolidado!$C$5:$C$1000,"Auditoría Interna",Consolidado!$L$5:$L$1000,"X",Consolidado!$H$5:$H$1000,IF($D$9="Todos","&gt;0",$D$9))),"00")&amp;"/"&amp;TEXT(MONTH(_xlfn.MINIFS(Consolidado!$B$5:$B$1000,Consolidado!$E$5:$E$1000,$B35,Consolidado!$C$5:$C$1000,"Auditoría Interna",Consolidado!$L$5:$L$1000,"X",Consolidado!$H$5:$H$1000,IF($D$9="Todos","&gt;0",$D$9))),"00")&amp;IF($D$9="Todos","/"&amp;RIGHT(YEAR(_xlfn.MINIFS(Consolidado!$B$5:$B$1000,Consolidado!$E$5:$E$1000,$B35,Consolidado!$C$5:$C$1000,"Auditoría Interna",Consolidado!$L$5:$L$1000,"X",Consolidado!$H$5:$H$1000,IF($D$9="Todos","&gt;0",$D$9))),2),"")&amp;IF(_xlfn.MAXIFS(Consolidado!$B$5:$B$1000,Consolidado!$E$5:$E$1000,$B35,Consolidado!$C$5:$C$1000,"Auditoría Interna",Consolidado!$L$5:$L$1000,"X",Consolidado!$H$5:$H$1000,IF($D$9="Todos","&gt;0",$D$9))&lt;&gt;_xlfn.MINIFS(Consolidado!$B$5:$B$1000,Consolidado!$E$5:$E$1000,$B35,Consolidado!$C$5:$C$1000,"Auditoría Interna",Consolidado!$L$5:$L$1000,"X",Consolidado!$H$5:$H$1000,IF($D$9="Todos","&gt;0",$D$9))," y "&amp;TEXT(DAY(_xlfn.MAXIFS(Consolidado!$B$5:$B$1000,Consolidado!$E$5:$E$1000,$B35,Consolidado!$C$5:$C$1000,"Auditoría Interna",Consolidado!$L$5:$L$1000,"X",Consolidado!$H$5:$H$1000,IF($D$9="Todos","&gt;0",$D$9))),"00")&amp;"/"&amp;TEXT(MONTH(_xlfn.MAXIFS(Consolidado!$B$5:$B$1000,Consolidado!$E$5:$E$1000,$B35,Consolidado!$C$5:$C$1000,"Auditoría Interna",Consolidado!$L$5:$L$1000,"X",Consolidado!$H$5:$H$1000,IF($D$9="Todos","&gt;0",$D$9))),"00")&amp;IF($D$9="Todos","/"&amp;RIGHT(YEAR(_xlfn.MAXIFS(Consolidado!$B$5:$B$1000,Consolidado!$E$5:$E$1000,$B35,Consolidado!$C$5:$C$1000,"Auditoría Interna",Consolidado!$L$5:$L$1000,"X",Consolidado!$H$5:$H$1000,IF($D$9="Todos","&gt;0",$D$9))),2),""),""),""),IF(SUMIFS(Consolidado!$AD$5:$AD$1000,Consolidado!$E$5:$E$1000,$B35,Consolidado!$C$5:$C$1000,"Auditoría Externa",Consolidado!$L$5:$L$1000,"X",Consolidado!$H$5:$H$1000,IF($D$9="Todos","&gt;0",$D$9))&gt;0,"Externa "&amp;TEXT(DAY(_xlfn.MINIFS(Consolidado!$B$5:$B$1000,Consolidado!$E$5:$E$1000,$B35,Consolidado!$C$5:$C$1000,"Auditoría Externa",Consolidado!$L$5:$L$1000,"X",Consolidado!$H$5:$H$1000,IF($D$9="Todos","&gt;0",$D$9))),"00")&amp;"/"&amp;TEXT(MONTH(_xlfn.MINIFS(Consolidado!$B$5:$B$1000,Consolidado!$E$5:$E$1000,$B35,Consolidado!$C$5:$C$1000,"Auditoría Externa",Consolidado!$L$5:$L$1000,"X",Consolidado!$H$5:$H$1000,IF($D$9="Todos","&gt;0",$D$9))),"00")&amp;IF($D$9="Todos","/"&amp;RIGHT(YEAR(_xlfn.MINIFS(Consolidado!$B$5:$B$1000,Consolidado!$E$5:$E$1000,$B35,Consolidado!$C$5:$C$1000,"Auditoría Externa",Consolidado!$L$5:$L$1000,"X",Consolidado!$H$5:$H$1000,IF($D$9="Todos","&gt;0",$D$9))),2),"")&amp;IF(_xlfn.MAXIFS(Consolidado!$B$5:$B$1000,Consolidado!$E$5:$E$1000,$B35,Consolidado!$C$5:$C$1000,"Auditoría Externa",Consolidado!$L$5:$L$1000,"X",Consolidado!$H$5:$H$1000,IF($D$9="Todos","&gt;0",$D$9))&lt;&gt;_xlfn.MINIFS(Consolidado!$B$5:$B$1000,Consolidado!$E$5:$E$1000,$B35,Consolidado!$C$5:$C$1000,"Auditoría Externa",Consolidado!$L$5:$L$1000,"X",Consolidado!$H$5:$H$1000,IF($D$9="Todos","&gt;0",$D$9))," y "&amp;TEXT(DAY(_xlfn.MAXIFS(Consolidado!$B$5:$B$1000,Consolidado!$E$5:$E$1000,$B35,Consolidado!$C$5:$C$1000,"Auditoría Externa",Consolidado!$L$5:$L$1000,"X",Consolidado!$H$5:$H$1000,IF($D$9="Todos","&gt;0",$D$9))),"00")&amp;"/"&amp;TEXT(MONTH(_xlfn.MAXIFS(Consolidado!$B$5:$B$1000,Consolidado!$E$5:$E$1000,$B35,Consolidado!$C$5:$C$1000,"Auditoría Externa",Consolidado!$L$5:$L$1000,"X",Consolidado!$H$5:$H$1000,IF($D$9="Todos","&gt;0",$D$9))),"00")&amp;IF($D$9="Todos","/"&amp;RIGHT(YEAR(_xlfn.MAXIFS(Consolidado!$B$5:$B$1000,Consolidado!$E$5:$E$1000,$B35,Consolidado!$C$5:$C$1000,"Auditoría Externa",Consolidado!$L$5:$L$1000,"X",Consolidado!$H$5:$H$1000,IF($D$9="Todos","&gt;0",$D$9))),2),""),""),""),IF(SUMIFS(Consolidado!$AD$5:$AD$1000,Consolidado!$E$5:$E$1000,$B35,Consolidado!$C$5:$C$1000,"SSF",Consolidado!$L$5:$L$1000,"X",Consolidado!$H$5:$H$1000,IF($D$9="Todos","&gt;0",$D$9))&gt;0,"SSF "&amp;TEXT(DAY(_xlfn.MINIFS(Consolidado!$B$5:$B$1000,Consolidado!$E$5:$E$1000,$B35,Consolidado!$C$5:$C$1000,"SSF",Consolidado!$L$5:$L$1000,"X",Consolidado!$H$5:$H$1000,IF($D$9="Todos","&gt;0",$D$9))),"00")&amp;"/"&amp;TEXT(MONTH(_xlfn.MINIFS(Consolidado!$B$5:$B$1000,Consolidado!$E$5:$E$1000,$B35,Consolidado!$C$5:$C$1000,"SSF",Consolidado!$L$5:$L$1000,"X",Consolidado!$H$5:$H$1000,IF($D$9="Todos","&gt;0",$D$9))),"00")&amp;IF($D$9="Todos","/"&amp;RIGHT(YEAR(_xlfn.MINIFS(Consolidado!$B$5:$B$1000,Consolidado!$E$5:$E$1000,$B35,Consolidado!$C$5:$C$1000,"SSF",Consolidado!$L$5:$L$1000,"X",Consolidado!$H$5:$H$1000,IF($D$9="Todos","&gt;0",$D$9))),2),"")&amp;IF(_xlfn.MAXIFS(Consolidado!$B$5:$B$1000,Consolidado!$E$5:$E$1000,$B35,Consolidado!$C$5:$C$1000,"SSF",Consolidado!$L$5:$L$1000,"X",Consolidado!$H$5:$H$1000,IF($D$9="Todos","&gt;0",$D$9))&lt;&gt;_xlfn.MINIFS(Consolidado!$B$5:$B$1000,Consolidado!$E$5:$E$1000,$B35,Consolidado!$C$5:$C$1000,"SSF",Consolidado!$L$5:$L$1000,"X",Consolidado!$H$5:$H$1000,IF($D$9="Todos","&gt;0",$D$9))," y "&amp;TEXT(DAY(_xlfn.MAXIFS(Consolidado!$B$5:$B$1000,Consolidado!$E$5:$E$1000,$B35,Consolidado!$C$5:$C$1000,"SSF",Consolidado!$L$5:$L$1000,"X",Consolidado!$H$5:$H$1000,IF($D$9="Todos","&gt;0",$D$9))),"00")&amp;"/"&amp;TEXT(MONTH(_xlfn.MAXIFS(Consolidado!$B$5:$B$1000,Consolidado!$E$5:$E$1000,$B35,Consolidado!$C$5:$C$1000,"SSF",Consolidado!$L$5:$L$1000,"X",Consolidado!$H$5:$H$1000,IF($D$9="Todos","&gt;0",$D$9))),"00")&amp;IF($D$9="Todos","/"&amp;RIGHT(YEAR(_xlfn.MAXIFS(Consolidado!$B$5:$B$1000,Consolidado!$E$5:$E$1000,$B35,Consolidado!$C$5:$C$1000,"SSF",Consolidado!$L$5:$L$1000,"X",Consolidado!$H$5:$H$1000,IF($D$9="Todos","&gt;0",$D$9))),2),""),""),""),IF(SUMIFS(Consolidado!$AD$5:$AD$1000,Consolidado!$E$5:$E$1000,$B35,Consolidado!$C$5:$C$1000,"Comité de Supervisión",Consolidado!$L$5:$L$1000,"X",Consolidado!$H$5:$H$1000,IF($D$9="Todos","&gt;0",$D$9))&gt;0,"Comité Sup. "&amp;TEXT(DAY(_xlfn.MINIFS(Consolidado!$B$5:$B$1000,Consolidado!$E$5:$E$1000,$B35,Consolidado!$C$5:$C$1000,"Comité de Supervisión",Consolidado!$L$5:$L$1000,"X",Consolidado!$H$5:$H$1000,IF($D$9="Todos","&gt;0",$D$9))),"00")&amp;"/"&amp;TEXT(MONTH(_xlfn.MINIFS(Consolidado!$B$5:$B$1000,Consolidado!$E$5:$E$1000,$B35,Consolidado!$C$5:$C$1000,"Comité de Supervisión",Consolidado!$L$5:$L$1000,"X",Consolidado!$H$5:$H$1000,IF($D$9="Todos","&gt;0",$D$9))),"00")&amp;IF($D$9="Todos","/"&amp;RIGHT(YEAR(_xlfn.MINIFS(Consolidado!$B$5:$B$1000,Consolidado!$E$5:$E$1000,$B35,Consolidado!$C$5:$C$1000,"Comité de Supervisión",Consolidado!$L$5:$L$1000,"X",Consolidado!$H$5:$H$1000,IF($D$9="Todos","&gt;0",$D$9))),2),"")&amp;IF(_xlfn.MAXIFS(Consolidado!$B$5:$B$1000,Consolidado!$E$5:$E$1000,$B35,Consolidado!$C$5:$C$1000,"Comité de Supervisión",Consolidado!$L$5:$L$1000,"X",Consolidado!$H$5:$H$1000,IF($D$9="Todos","&gt;0",$D$9))&lt;&gt;_xlfn.MINIFS(Consolidado!$B$5:$B$1000,Consolidado!$E$5:$E$1000,$B35,Consolidado!$C$5:$C$1000,"Comité de Supervisión",Consolidado!$L$5:$L$1000,"X",Consolidado!$H$5:$H$1000,IF($D$9="Todos","&gt;0",$D$9))," y "&amp;TEXT(DAY(_xlfn.MAXIFS(Consolidado!$B$5:$B$1000,Consolidado!$E$5:$E$1000,$B35,Consolidado!$C$5:$C$1000,"Comité de Supervisión",Consolidado!$L$5:$L$1000,"X",Consolidado!$H$5:$H$1000,IF($D$9="Todos","&gt;0",$D$9))),"00")&amp;"/"&amp;TEXT(MONTH(_xlfn.MAXIFS(Consolidado!$B$5:$B$1000,Consolidado!$E$5:$E$1000,$B35,Consolidado!$C$5:$C$1000,"Comité de Supervisión",Consolidado!$L$5:$L$1000,"X",Consolidado!$H$5:$H$1000,IF($D$9="Todos","&gt;0",$D$9))),"00")&amp;IF($D$9="Todos","/"&amp;RIGHT(YEAR(_xlfn.MAXIFS(Consolidado!$B$5:$B$1000,Consolidado!$E$5:$E$1000,$B35,Consolidado!$C$5:$C$1000,"Comité de Supervisión",Consolidado!$L$5:$L$1000,"X",Consolidado!$H$5:$H$1000,IF($D$9="Todos","&gt;0",$D$9))),2),""),""),""),IF(SUMIFS(Consolidado!$AD$5:$AD$1000,Consolidado!$E$5:$E$1000,$B35,Consolidado!$C$5:$C$1000,"Consejo de Administración",Consolidado!$L$5:$L$1000,"X",Consolidado!$H$5:$H$1000,IF($D$9="Todos","&gt;0",$D$9))&gt;0,"Consejo "&amp;TEXT(DAY(_xlfn.MINIFS(Consolidado!$B$5:$B$1000,Consolidado!$E$5:$E$1000,$B35,Consolidado!$C$5:$C$1000,"Consejo de Administración",Consolidado!$L$5:$L$1000,"X",Consolidado!$H$5:$H$1000,IF($D$9="Todos","&gt;0",$D$9))),"00")&amp;"/"&amp;TEXT(MONTH(_xlfn.MINIFS(Consolidado!$B$5:$B$1000,Consolidado!$E$5:$E$1000,$B35,Consolidado!$C$5:$C$1000,"Consejo de Administración",Consolidado!$L$5:$L$1000,"X",Consolidado!$H$5:$H$1000,IF($D$9="Todos","&gt;0",$D$9))),"00")&amp;IF($D$9="Todos","/"&amp;RIGHT(YEAR(_xlfn.MINIFS(Consolidado!$B$5:$B$1000,Consolidado!$E$5:$E$1000,$B35,Consolidado!$C$5:$C$1000,"Consejo de Administración",Consolidado!$L$5:$L$1000,"X",Consolidado!$H$5:$H$1000,IF($D$9="Todos","&gt;0",$D$9))),2),"")&amp;IF(_xlfn.MAXIFS(Consolidado!$B$5:$B$1000,Consolidado!$E$5:$E$1000,$B35,Consolidado!$C$5:$C$1000,"Consejo de Administración",Consolidado!$L$5:$L$1000,"X",Consolidado!$H$5:$H$1000,IF($D$9="Todos","&gt;0",$D$9))&lt;&gt;_xlfn.MINIFS(Consolidado!$B$5:$B$1000,Consolidado!$E$5:$E$1000,$B35,Consolidado!$C$5:$C$1000,"Consejo de Administración",Consolidado!$L$5:$L$1000,"X",Consolidado!$H$5:$H$1000,IF($D$9="Todos","&gt;0",$D$9))," y "&amp;TEXT(DAY(_xlfn.MAXIFS(Consolidado!$B$5:$B$1000,Consolidado!$E$5:$E$1000,$B35,Consolidado!$C$5:$C$1000,"Consejo de Administración",Consolidado!$L$5:$L$1000,"X",Consolidado!$H$5:$H$1000,IF($D$9="Todos","&gt;0",$D$9))),"00")&amp;"/"&amp;TEXT(MONTH(_xlfn.MAXIFS(Consolidado!$B$5:$B$1000,Consolidado!$E$5:$E$1000,$B35,Consolidado!$C$5:$C$1000,"Consejo de Administración",Consolidado!$L$5:$L$1000,"X",Consolidado!$H$5:$H$1000,IF($D$9="Todos","&gt;0",$D$9))),"00")&amp;IF($D$9="Todos","/"&amp;RIGHT(YEAR(_xlfn.MAXIFS(Consolidado!$B$5:$B$1000,Consolidado!$E$5:$E$1000,$B35,Consolidado!$C$5:$C$1000,"Consejo de Administración",Consolidado!$L$5:$L$1000,"X",Consolidado!$H$5:$H$1000,IF($D$9="Todos","&gt;0",$D$9))),2),""),""),""),IF(SUMIFS(Consolidado!$AD$5:$AD$1000,Consolidado!$E$5:$E$1000,$B35,Consolidado!$C$5:$C$1000,"Otros",Consolidado!$L$5:$L$1000,"X",Consolidado!$H$5:$H$1000,IF($D$9="Todos","&gt;0",$D$9))&gt;0,"Otros "&amp;TEXT(DAY(_xlfn.MINIFS(Consolidado!$B$5:$B$1000,Consolidado!$E$5:$E$1000,$B35,Consolidado!$C$5:$C$1000,"Otros",Consolidado!$L$5:$L$1000,"X",Consolidado!$H$5:$H$1000,IF($D$9="Todos","&gt;0",$D$9))),"00")&amp;"/"&amp;TEXT(MONTH(_xlfn.MINIFS(Consolidado!$B$5:$B$1000,Consolidado!$E$5:$E$1000,$B35,Consolidado!$C$5:$C$1000,"Otros",Consolidado!$L$5:$L$1000,"X",Consolidado!$H$5:$H$1000,IF($D$9="Todos","&gt;0",$D$9))),"00")&amp;IF($D$9="Todos","/"&amp;RIGHT(YEAR(_xlfn.MINIFS(Consolidado!$B$5:$B$1000,Consolidado!$E$5:$E$1000,$B35,Consolidado!$C$5:$C$1000,"Otros",Consolidado!$L$5:$L$1000,"X",Consolidado!$H$5:$H$1000,IF($D$9="Todos","&gt;0",$D$9))),2),"")&amp;IF(_xlfn.MAXIFS(Consolidado!$B$5:$B$1000,Consolidado!$E$5:$E$1000,$B35,Consolidado!$C$5:$C$1000,"Otros",Consolidado!$L$5:$L$1000,"X",Consolidado!$H$5:$H$1000,IF($D$9="Todos","&gt;0",$D$9))&lt;&gt;_xlfn.MINIFS(Consolidado!$B$5:$B$1000,Consolidado!$E$5:$E$1000,$B35,Consolidado!$C$5:$C$1000,"Otros",Consolidado!$L$5:$L$1000,"X",Consolidado!$H$5:$H$1000,IF($D$9="Todos","&gt;0",$D$9))," y "&amp;TEXT(DAY(_xlfn.MAXIFS(Consolidado!$B$5:$B$1000,Consolidado!$E$5:$E$1000,$B35,Consolidado!$C$5:$C$1000,"Otros",Consolidado!$L$5:$L$1000,"X",Consolidado!$H$5:$H$1000,IF($D$9="Todos","&gt;0",$D$9))),"00")&amp;"/"&amp;TEXT(MONTH(_xlfn.MAXIFS(Consolidado!$B$5:$B$1000,Consolidado!$E$5:$E$1000,$B35,Consolidado!$C$5:$C$1000,"Otros",Consolidado!$L$5:$L$1000,"X",Consolidado!$H$5:$H$1000,IF($D$9="Todos","&gt;0",$D$9))),"00")&amp;IF($D$9="Todos","/"&amp;RIGHT(YEAR(_xlfn.MAXIFS(Consolidado!$B$5:$B$1000,Consolidado!$E$5:$E$1000,$B35,Consolidado!$C$5:$C$1000,"Otros",Consolidado!$L$5:$L$1000,"X",Consolidado!$H$5:$H$1000,IF($D$9="Todos","&gt;0",$D$9))),2),""),""),""))</f>
        <v/>
      </c>
      <c r="O35" s="37" t="str">
        <f aca="false">_xlfn.TEXTJOIN(" +"&amp;CHAR(10),TRUE(),IF(SUMIFS(Consolidado!$AD$5:$AD$1000,Consolidado!$E$5:$E$1000,$B35,Consolidado!$C$5:$C$1000,"Auditoría Interna",Consolidado!$M$5:$M$1000,"X",Consolidado!$H$5:$H$1000,IF($D$9="Todos","&gt;0",$D$9))&gt;0,"Interna "&amp;TEXT(DAY(_xlfn.MINIFS(Consolidado!$B$5:$B$1000,Consolidado!$E$5:$E$1000,$B35,Consolidado!$C$5:$C$1000,"Auditoría Interna",Consolidado!$M$5:$M$1000,"X",Consolidado!$H$5:$H$1000,IF($D$9="Todos","&gt;0",$D$9))),"00")&amp;"/"&amp;TEXT(MONTH(_xlfn.MINIFS(Consolidado!$B$5:$B$1000,Consolidado!$E$5:$E$1000,$B35,Consolidado!$C$5:$C$1000,"Auditoría Interna",Consolidado!$M$5:$M$1000,"X",Consolidado!$H$5:$H$1000,IF($D$9="Todos","&gt;0",$D$9))),"00")&amp;IF($D$9="Todos","/"&amp;RIGHT(YEAR(_xlfn.MINIFS(Consolidado!$B$5:$B$1000,Consolidado!$E$5:$E$1000,$B35,Consolidado!$C$5:$C$1000,"Auditoría Interna",Consolidado!$M$5:$M$1000,"X",Consolidado!$H$5:$H$1000,IF($D$9="Todos","&gt;0",$D$9))),2),"")&amp;IF(_xlfn.MAXIFS(Consolidado!$B$5:$B$1000,Consolidado!$E$5:$E$1000,$B35,Consolidado!$C$5:$C$1000,"Auditoría Interna",Consolidado!$M$5:$M$1000,"X",Consolidado!$H$5:$H$1000,IF($D$9="Todos","&gt;0",$D$9))&lt;&gt;_xlfn.MINIFS(Consolidado!$B$5:$B$1000,Consolidado!$E$5:$E$1000,$B35,Consolidado!$C$5:$C$1000,"Auditoría Interna",Consolidado!$M$5:$M$1000,"X",Consolidado!$H$5:$H$1000,IF($D$9="Todos","&gt;0",$D$9))," y "&amp;TEXT(DAY(_xlfn.MAXIFS(Consolidado!$B$5:$B$1000,Consolidado!$E$5:$E$1000,$B35,Consolidado!$C$5:$C$1000,"Auditoría Interna",Consolidado!$M$5:$M$1000,"X",Consolidado!$H$5:$H$1000,IF($D$9="Todos","&gt;0",$D$9))),"00")&amp;"/"&amp;TEXT(MONTH(_xlfn.MAXIFS(Consolidado!$B$5:$B$1000,Consolidado!$E$5:$E$1000,$B35,Consolidado!$C$5:$C$1000,"Auditoría Interna",Consolidado!$M$5:$M$1000,"X",Consolidado!$H$5:$H$1000,IF($D$9="Todos","&gt;0",$D$9))),"00")&amp;IF($D$9="Todos","/"&amp;RIGHT(YEAR(_xlfn.MAXIFS(Consolidado!$B$5:$B$1000,Consolidado!$E$5:$E$1000,$B35,Consolidado!$C$5:$C$1000,"Auditoría Interna",Consolidado!$M$5:$M$1000,"X",Consolidado!$H$5:$H$1000,IF($D$9="Todos","&gt;0",$D$9))),2),""),""),""),IF(SUMIFS(Consolidado!$AD$5:$AD$1000,Consolidado!$E$5:$E$1000,$B35,Consolidado!$C$5:$C$1000,"Auditoría Externa",Consolidado!$M$5:$M$1000,"X",Consolidado!$H$5:$H$1000,IF($D$9="Todos","&gt;0",$D$9))&gt;0,"Externa "&amp;TEXT(DAY(_xlfn.MINIFS(Consolidado!$B$5:$B$1000,Consolidado!$E$5:$E$1000,$B35,Consolidado!$C$5:$C$1000,"Auditoría Externa",Consolidado!$M$5:$M$1000,"X",Consolidado!$H$5:$H$1000,IF($D$9="Todos","&gt;0",$D$9))),"00")&amp;"/"&amp;TEXT(MONTH(_xlfn.MINIFS(Consolidado!$B$5:$B$1000,Consolidado!$E$5:$E$1000,$B35,Consolidado!$C$5:$C$1000,"Auditoría Externa",Consolidado!$M$5:$M$1000,"X",Consolidado!$H$5:$H$1000,IF($D$9="Todos","&gt;0",$D$9))),"00")&amp;IF($D$9="Todos","/"&amp;RIGHT(YEAR(_xlfn.MINIFS(Consolidado!$B$5:$B$1000,Consolidado!$E$5:$E$1000,$B35,Consolidado!$C$5:$C$1000,"Auditoría Externa",Consolidado!$M$5:$M$1000,"X",Consolidado!$H$5:$H$1000,IF($D$9="Todos","&gt;0",$D$9))),2),"")&amp;IF(_xlfn.MAXIFS(Consolidado!$B$5:$B$1000,Consolidado!$E$5:$E$1000,$B35,Consolidado!$C$5:$C$1000,"Auditoría Externa",Consolidado!$M$5:$M$1000,"X",Consolidado!$H$5:$H$1000,IF($D$9="Todos","&gt;0",$D$9))&lt;&gt;_xlfn.MINIFS(Consolidado!$B$5:$B$1000,Consolidado!$E$5:$E$1000,$B35,Consolidado!$C$5:$C$1000,"Auditoría Externa",Consolidado!$M$5:$M$1000,"X",Consolidado!$H$5:$H$1000,IF($D$9="Todos","&gt;0",$D$9))," y "&amp;TEXT(DAY(_xlfn.MAXIFS(Consolidado!$B$5:$B$1000,Consolidado!$E$5:$E$1000,$B35,Consolidado!$C$5:$C$1000,"Auditoría Externa",Consolidado!$M$5:$M$1000,"X",Consolidado!$H$5:$H$1000,IF($D$9="Todos","&gt;0",$D$9))),"00")&amp;"/"&amp;TEXT(MONTH(_xlfn.MAXIFS(Consolidado!$B$5:$B$1000,Consolidado!$E$5:$E$1000,$B35,Consolidado!$C$5:$C$1000,"Auditoría Externa",Consolidado!$M$5:$M$1000,"X",Consolidado!$H$5:$H$1000,IF($D$9="Todos","&gt;0",$D$9))),"00")&amp;IF($D$9="Todos","/"&amp;RIGHT(YEAR(_xlfn.MAXIFS(Consolidado!$B$5:$B$1000,Consolidado!$E$5:$E$1000,$B35,Consolidado!$C$5:$C$1000,"Auditoría Externa",Consolidado!$M$5:$M$1000,"X",Consolidado!$H$5:$H$1000,IF($D$9="Todos","&gt;0",$D$9))),2),""),""),""),IF(SUMIFS(Consolidado!$AD$5:$AD$1000,Consolidado!$E$5:$E$1000,$B35,Consolidado!$C$5:$C$1000,"SSF",Consolidado!$M$5:$M$1000,"X",Consolidado!$H$5:$H$1000,IF($D$9="Todos","&gt;0",$D$9))&gt;0,"SSF "&amp;TEXT(DAY(_xlfn.MINIFS(Consolidado!$B$5:$B$1000,Consolidado!$E$5:$E$1000,$B35,Consolidado!$C$5:$C$1000,"SSF",Consolidado!$M$5:$M$1000,"X",Consolidado!$H$5:$H$1000,IF($D$9="Todos","&gt;0",$D$9))),"00")&amp;"/"&amp;TEXT(MONTH(_xlfn.MINIFS(Consolidado!$B$5:$B$1000,Consolidado!$E$5:$E$1000,$B35,Consolidado!$C$5:$C$1000,"SSF",Consolidado!$M$5:$M$1000,"X",Consolidado!$H$5:$H$1000,IF($D$9="Todos","&gt;0",$D$9))),"00")&amp;IF($D$9="Todos","/"&amp;RIGHT(YEAR(_xlfn.MINIFS(Consolidado!$B$5:$B$1000,Consolidado!$E$5:$E$1000,$B35,Consolidado!$C$5:$C$1000,"SSF",Consolidado!$M$5:$M$1000,"X",Consolidado!$H$5:$H$1000,IF($D$9="Todos","&gt;0",$D$9))),2),"")&amp;IF(_xlfn.MAXIFS(Consolidado!$B$5:$B$1000,Consolidado!$E$5:$E$1000,$B35,Consolidado!$C$5:$C$1000,"SSF",Consolidado!$M$5:$M$1000,"X",Consolidado!$H$5:$H$1000,IF($D$9="Todos","&gt;0",$D$9))&lt;&gt;_xlfn.MINIFS(Consolidado!$B$5:$B$1000,Consolidado!$E$5:$E$1000,$B35,Consolidado!$C$5:$C$1000,"SSF",Consolidado!$M$5:$M$1000,"X",Consolidado!$H$5:$H$1000,IF($D$9="Todos","&gt;0",$D$9))," y "&amp;TEXT(DAY(_xlfn.MAXIFS(Consolidado!$B$5:$B$1000,Consolidado!$E$5:$E$1000,$B35,Consolidado!$C$5:$C$1000,"SSF",Consolidado!$M$5:$M$1000,"X",Consolidado!$H$5:$H$1000,IF($D$9="Todos","&gt;0",$D$9))),"00")&amp;"/"&amp;TEXT(MONTH(_xlfn.MAXIFS(Consolidado!$B$5:$B$1000,Consolidado!$E$5:$E$1000,$B35,Consolidado!$C$5:$C$1000,"SSF",Consolidado!$M$5:$M$1000,"X",Consolidado!$H$5:$H$1000,IF($D$9="Todos","&gt;0",$D$9))),"00")&amp;IF($D$9="Todos","/"&amp;RIGHT(YEAR(_xlfn.MAXIFS(Consolidado!$B$5:$B$1000,Consolidado!$E$5:$E$1000,$B35,Consolidado!$C$5:$C$1000,"SSF",Consolidado!$M$5:$M$1000,"X",Consolidado!$H$5:$H$1000,IF($D$9="Todos","&gt;0",$D$9))),2),""),""),""),IF(SUMIFS(Consolidado!$AD$5:$AD$1000,Consolidado!$E$5:$E$1000,$B35,Consolidado!$C$5:$C$1000,"Comité de Supervisión",Consolidado!$M$5:$M$1000,"X",Consolidado!$H$5:$H$1000,IF($D$9="Todos","&gt;0",$D$9))&gt;0,"Comité Sup. "&amp;TEXT(DAY(_xlfn.MINIFS(Consolidado!$B$5:$B$1000,Consolidado!$E$5:$E$1000,$B35,Consolidado!$C$5:$C$1000,"Comité de Supervisión",Consolidado!$M$5:$M$1000,"X",Consolidado!$H$5:$H$1000,IF($D$9="Todos","&gt;0",$D$9))),"00")&amp;"/"&amp;TEXT(MONTH(_xlfn.MINIFS(Consolidado!$B$5:$B$1000,Consolidado!$E$5:$E$1000,$B35,Consolidado!$C$5:$C$1000,"Comité de Supervisión",Consolidado!$M$5:$M$1000,"X",Consolidado!$H$5:$H$1000,IF($D$9="Todos","&gt;0",$D$9))),"00")&amp;IF($D$9="Todos","/"&amp;RIGHT(YEAR(_xlfn.MINIFS(Consolidado!$B$5:$B$1000,Consolidado!$E$5:$E$1000,$B35,Consolidado!$C$5:$C$1000,"Comité de Supervisión",Consolidado!$M$5:$M$1000,"X",Consolidado!$H$5:$H$1000,IF($D$9="Todos","&gt;0",$D$9))),2),"")&amp;IF(_xlfn.MAXIFS(Consolidado!$B$5:$B$1000,Consolidado!$E$5:$E$1000,$B35,Consolidado!$C$5:$C$1000,"Comité de Supervisión",Consolidado!$M$5:$M$1000,"X",Consolidado!$H$5:$H$1000,IF($D$9="Todos","&gt;0",$D$9))&lt;&gt;_xlfn.MINIFS(Consolidado!$B$5:$B$1000,Consolidado!$E$5:$E$1000,$B35,Consolidado!$C$5:$C$1000,"Comité de Supervisión",Consolidado!$M$5:$M$1000,"X",Consolidado!$H$5:$H$1000,IF($D$9="Todos","&gt;0",$D$9))," y "&amp;TEXT(DAY(_xlfn.MAXIFS(Consolidado!$B$5:$B$1000,Consolidado!$E$5:$E$1000,$B35,Consolidado!$C$5:$C$1000,"Comité de Supervisión",Consolidado!$M$5:$M$1000,"X",Consolidado!$H$5:$H$1000,IF($D$9="Todos","&gt;0",$D$9))),"00")&amp;"/"&amp;TEXT(MONTH(_xlfn.MAXIFS(Consolidado!$B$5:$B$1000,Consolidado!$E$5:$E$1000,$B35,Consolidado!$C$5:$C$1000,"Comité de Supervisión",Consolidado!$M$5:$M$1000,"X",Consolidado!$H$5:$H$1000,IF($D$9="Todos","&gt;0",$D$9))),"00")&amp;IF($D$9="Todos","/"&amp;RIGHT(YEAR(_xlfn.MAXIFS(Consolidado!$B$5:$B$1000,Consolidado!$E$5:$E$1000,$B35,Consolidado!$C$5:$C$1000,"Comité de Supervisión",Consolidado!$M$5:$M$1000,"X",Consolidado!$H$5:$H$1000,IF($D$9="Todos","&gt;0",$D$9))),2),""),""),""),IF(SUMIFS(Consolidado!$AD$5:$AD$1000,Consolidado!$E$5:$E$1000,$B35,Consolidado!$C$5:$C$1000,"Consejo de Administración",Consolidado!$M$5:$M$1000,"X",Consolidado!$H$5:$H$1000,IF($D$9="Todos","&gt;0",$D$9))&gt;0,"Consejo "&amp;TEXT(DAY(_xlfn.MINIFS(Consolidado!$B$5:$B$1000,Consolidado!$E$5:$E$1000,$B35,Consolidado!$C$5:$C$1000,"Consejo de Administración",Consolidado!$M$5:$M$1000,"X",Consolidado!$H$5:$H$1000,IF($D$9="Todos","&gt;0",$D$9))),"00")&amp;"/"&amp;TEXT(MONTH(_xlfn.MINIFS(Consolidado!$B$5:$B$1000,Consolidado!$E$5:$E$1000,$B35,Consolidado!$C$5:$C$1000,"Consejo de Administración",Consolidado!$M$5:$M$1000,"X",Consolidado!$H$5:$H$1000,IF($D$9="Todos","&gt;0",$D$9))),"00")&amp;IF($D$9="Todos","/"&amp;RIGHT(YEAR(_xlfn.MINIFS(Consolidado!$B$5:$B$1000,Consolidado!$E$5:$E$1000,$B35,Consolidado!$C$5:$C$1000,"Consejo de Administración",Consolidado!$M$5:$M$1000,"X",Consolidado!$H$5:$H$1000,IF($D$9="Todos","&gt;0",$D$9))),2),"")&amp;IF(_xlfn.MAXIFS(Consolidado!$B$5:$B$1000,Consolidado!$E$5:$E$1000,$B35,Consolidado!$C$5:$C$1000,"Consejo de Administración",Consolidado!$M$5:$M$1000,"X",Consolidado!$H$5:$H$1000,IF($D$9="Todos","&gt;0",$D$9))&lt;&gt;_xlfn.MINIFS(Consolidado!$B$5:$B$1000,Consolidado!$E$5:$E$1000,$B35,Consolidado!$C$5:$C$1000,"Consejo de Administración",Consolidado!$M$5:$M$1000,"X",Consolidado!$H$5:$H$1000,IF($D$9="Todos","&gt;0",$D$9))," y "&amp;TEXT(DAY(_xlfn.MAXIFS(Consolidado!$B$5:$B$1000,Consolidado!$E$5:$E$1000,$B35,Consolidado!$C$5:$C$1000,"Consejo de Administración",Consolidado!$M$5:$M$1000,"X",Consolidado!$H$5:$H$1000,IF($D$9="Todos","&gt;0",$D$9))),"00")&amp;"/"&amp;TEXT(MONTH(_xlfn.MAXIFS(Consolidado!$B$5:$B$1000,Consolidado!$E$5:$E$1000,$B35,Consolidado!$C$5:$C$1000,"Consejo de Administración",Consolidado!$M$5:$M$1000,"X",Consolidado!$H$5:$H$1000,IF($D$9="Todos","&gt;0",$D$9))),"00")&amp;IF($D$9="Todos","/"&amp;RIGHT(YEAR(_xlfn.MAXIFS(Consolidado!$B$5:$B$1000,Consolidado!$E$5:$E$1000,$B35,Consolidado!$C$5:$C$1000,"Consejo de Administración",Consolidado!$M$5:$M$1000,"X",Consolidado!$H$5:$H$1000,IF($D$9="Todos","&gt;0",$D$9))),2),""),""),""),IF(SUMIFS(Consolidado!$AD$5:$AD$1000,Consolidado!$E$5:$E$1000,$B35,Consolidado!$C$5:$C$1000,"Otros",Consolidado!$M$5:$M$1000,"X",Consolidado!$H$5:$H$1000,IF($D$9="Todos","&gt;0",$D$9))&gt;0,"Otros "&amp;TEXT(DAY(_xlfn.MINIFS(Consolidado!$B$5:$B$1000,Consolidado!$E$5:$E$1000,$B35,Consolidado!$C$5:$C$1000,"Otros",Consolidado!$M$5:$M$1000,"X",Consolidado!$H$5:$H$1000,IF($D$9="Todos","&gt;0",$D$9))),"00")&amp;"/"&amp;TEXT(MONTH(_xlfn.MINIFS(Consolidado!$B$5:$B$1000,Consolidado!$E$5:$E$1000,$B35,Consolidado!$C$5:$C$1000,"Otros",Consolidado!$M$5:$M$1000,"X",Consolidado!$H$5:$H$1000,IF($D$9="Todos","&gt;0",$D$9))),"00")&amp;IF($D$9="Todos","/"&amp;RIGHT(YEAR(_xlfn.MINIFS(Consolidado!$B$5:$B$1000,Consolidado!$E$5:$E$1000,$B35,Consolidado!$C$5:$C$1000,"Otros",Consolidado!$M$5:$M$1000,"X",Consolidado!$H$5:$H$1000,IF($D$9="Todos","&gt;0",$D$9))),2),"")&amp;IF(_xlfn.MAXIFS(Consolidado!$B$5:$B$1000,Consolidado!$E$5:$E$1000,$B35,Consolidado!$C$5:$C$1000,"Otros",Consolidado!$M$5:$M$1000,"X",Consolidado!$H$5:$H$1000,IF($D$9="Todos","&gt;0",$D$9))&lt;&gt;_xlfn.MINIFS(Consolidado!$B$5:$B$1000,Consolidado!$E$5:$E$1000,$B35,Consolidado!$C$5:$C$1000,"Otros",Consolidado!$M$5:$M$1000,"X",Consolidado!$H$5:$H$1000,IF($D$9="Todos","&gt;0",$D$9))," y "&amp;TEXT(DAY(_xlfn.MAXIFS(Consolidado!$B$5:$B$1000,Consolidado!$E$5:$E$1000,$B35,Consolidado!$C$5:$C$1000,"Otros",Consolidado!$M$5:$M$1000,"X",Consolidado!$H$5:$H$1000,IF($D$9="Todos","&gt;0",$D$9))),"00")&amp;"/"&amp;TEXT(MONTH(_xlfn.MAXIFS(Consolidado!$B$5:$B$1000,Consolidado!$E$5:$E$1000,$B35,Consolidado!$C$5:$C$1000,"Otros",Consolidado!$M$5:$M$1000,"X",Consolidado!$H$5:$H$1000,IF($D$9="Todos","&gt;0",$D$9))),"00")&amp;IF($D$9="Todos","/"&amp;RIGHT(YEAR(_xlfn.MAXIFS(Consolidado!$B$5:$B$1000,Consolidado!$E$5:$E$1000,$B35,Consolidado!$C$5:$C$1000,"Otros",Consolidado!$M$5:$M$1000,"X",Consolidado!$H$5:$H$1000,IF($D$9="Todos","&gt;0",$D$9))),2),""),""),""))</f>
        <v/>
      </c>
      <c r="P35" s="37" t="str">
        <f aca="false">_xlfn.TEXTJOIN(" +"&amp;CHAR(10),TRUE(),IF(SUMIFS(Consolidado!$AD$5:$AD$1000,Consolidado!$E$5:$E$1000,$B35,Consolidado!$C$5:$C$1000,"Auditoría Interna",Consolidado!$N$5:$N$1000,"X",Consolidado!$H$5:$H$1000,IF($D$9="Todos","&gt;0",$D$9))&gt;0,"Interna "&amp;TEXT(DAY(_xlfn.MINIFS(Consolidado!$B$5:$B$1000,Consolidado!$E$5:$E$1000,$B35,Consolidado!$C$5:$C$1000,"Auditoría Interna",Consolidado!$N$5:$N$1000,"X",Consolidado!$H$5:$H$1000,IF($D$9="Todos","&gt;0",$D$9))),"00")&amp;"/"&amp;TEXT(MONTH(_xlfn.MINIFS(Consolidado!$B$5:$B$1000,Consolidado!$E$5:$E$1000,$B35,Consolidado!$C$5:$C$1000,"Auditoría Interna",Consolidado!$N$5:$N$1000,"X",Consolidado!$H$5:$H$1000,IF($D$9="Todos","&gt;0",$D$9))),"00")&amp;IF($D$9="Todos","/"&amp;RIGHT(YEAR(_xlfn.MINIFS(Consolidado!$B$5:$B$1000,Consolidado!$E$5:$E$1000,$B35,Consolidado!$C$5:$C$1000,"Auditoría Interna",Consolidado!$N$5:$N$1000,"X",Consolidado!$H$5:$H$1000,IF($D$9="Todos","&gt;0",$D$9))),2),"")&amp;IF(_xlfn.MAXIFS(Consolidado!$B$5:$B$1000,Consolidado!$E$5:$E$1000,$B35,Consolidado!$C$5:$C$1000,"Auditoría Interna",Consolidado!$N$5:$N$1000,"X",Consolidado!$H$5:$H$1000,IF($D$9="Todos","&gt;0",$D$9))&lt;&gt;_xlfn.MINIFS(Consolidado!$B$5:$B$1000,Consolidado!$E$5:$E$1000,$B35,Consolidado!$C$5:$C$1000,"Auditoría Interna",Consolidado!$N$5:$N$1000,"X",Consolidado!$H$5:$H$1000,IF($D$9="Todos","&gt;0",$D$9))," y "&amp;TEXT(DAY(_xlfn.MAXIFS(Consolidado!$B$5:$B$1000,Consolidado!$E$5:$E$1000,$B35,Consolidado!$C$5:$C$1000,"Auditoría Interna",Consolidado!$N$5:$N$1000,"X",Consolidado!$H$5:$H$1000,IF($D$9="Todos","&gt;0",$D$9))),"00")&amp;"/"&amp;TEXT(MONTH(_xlfn.MAXIFS(Consolidado!$B$5:$B$1000,Consolidado!$E$5:$E$1000,$B35,Consolidado!$C$5:$C$1000,"Auditoría Interna",Consolidado!$N$5:$N$1000,"X",Consolidado!$H$5:$H$1000,IF($D$9="Todos","&gt;0",$D$9))),"00")&amp;IF($D$9="Todos","/"&amp;RIGHT(YEAR(_xlfn.MAXIFS(Consolidado!$B$5:$B$1000,Consolidado!$E$5:$E$1000,$B35,Consolidado!$C$5:$C$1000,"Auditoría Interna",Consolidado!$N$5:$N$1000,"X",Consolidado!$H$5:$H$1000,IF($D$9="Todos","&gt;0",$D$9))),2),""),""),""),IF(SUMIFS(Consolidado!$AD$5:$AD$1000,Consolidado!$E$5:$E$1000,$B35,Consolidado!$C$5:$C$1000,"Auditoría Externa",Consolidado!$N$5:$N$1000,"X",Consolidado!$H$5:$H$1000,IF($D$9="Todos","&gt;0",$D$9))&gt;0,"Externa "&amp;TEXT(DAY(_xlfn.MINIFS(Consolidado!$B$5:$B$1000,Consolidado!$E$5:$E$1000,$B35,Consolidado!$C$5:$C$1000,"Auditoría Externa",Consolidado!$N$5:$N$1000,"X",Consolidado!$H$5:$H$1000,IF($D$9="Todos","&gt;0",$D$9))),"00")&amp;"/"&amp;TEXT(MONTH(_xlfn.MINIFS(Consolidado!$B$5:$B$1000,Consolidado!$E$5:$E$1000,$B35,Consolidado!$C$5:$C$1000,"Auditoría Externa",Consolidado!$N$5:$N$1000,"X",Consolidado!$H$5:$H$1000,IF($D$9="Todos","&gt;0",$D$9))),"00")&amp;IF($D$9="Todos","/"&amp;RIGHT(YEAR(_xlfn.MINIFS(Consolidado!$B$5:$B$1000,Consolidado!$E$5:$E$1000,$B35,Consolidado!$C$5:$C$1000,"Auditoría Externa",Consolidado!$N$5:$N$1000,"X",Consolidado!$H$5:$H$1000,IF($D$9="Todos","&gt;0",$D$9))),2),"")&amp;IF(_xlfn.MAXIFS(Consolidado!$B$5:$B$1000,Consolidado!$E$5:$E$1000,$B35,Consolidado!$C$5:$C$1000,"Auditoría Externa",Consolidado!$N$5:$N$1000,"X",Consolidado!$H$5:$H$1000,IF($D$9="Todos","&gt;0",$D$9))&lt;&gt;_xlfn.MINIFS(Consolidado!$B$5:$B$1000,Consolidado!$E$5:$E$1000,$B35,Consolidado!$C$5:$C$1000,"Auditoría Externa",Consolidado!$N$5:$N$1000,"X",Consolidado!$H$5:$H$1000,IF($D$9="Todos","&gt;0",$D$9))," y "&amp;TEXT(DAY(_xlfn.MAXIFS(Consolidado!$B$5:$B$1000,Consolidado!$E$5:$E$1000,$B35,Consolidado!$C$5:$C$1000,"Auditoría Externa",Consolidado!$N$5:$N$1000,"X",Consolidado!$H$5:$H$1000,IF($D$9="Todos","&gt;0",$D$9))),"00")&amp;"/"&amp;TEXT(MONTH(_xlfn.MAXIFS(Consolidado!$B$5:$B$1000,Consolidado!$E$5:$E$1000,$B35,Consolidado!$C$5:$C$1000,"Auditoría Externa",Consolidado!$N$5:$N$1000,"X",Consolidado!$H$5:$H$1000,IF($D$9="Todos","&gt;0",$D$9))),"00")&amp;IF($D$9="Todos","/"&amp;RIGHT(YEAR(_xlfn.MAXIFS(Consolidado!$B$5:$B$1000,Consolidado!$E$5:$E$1000,$B35,Consolidado!$C$5:$C$1000,"Auditoría Externa",Consolidado!$N$5:$N$1000,"X",Consolidado!$H$5:$H$1000,IF($D$9="Todos","&gt;0",$D$9))),2),""),""),""),IF(SUMIFS(Consolidado!$AD$5:$AD$1000,Consolidado!$E$5:$E$1000,$B35,Consolidado!$C$5:$C$1000,"SSF",Consolidado!$N$5:$N$1000,"X",Consolidado!$H$5:$H$1000,IF($D$9="Todos","&gt;0",$D$9))&gt;0,"SSF "&amp;TEXT(DAY(_xlfn.MINIFS(Consolidado!$B$5:$B$1000,Consolidado!$E$5:$E$1000,$B35,Consolidado!$C$5:$C$1000,"SSF",Consolidado!$N$5:$N$1000,"X",Consolidado!$H$5:$H$1000,IF($D$9="Todos","&gt;0",$D$9))),"00")&amp;"/"&amp;TEXT(MONTH(_xlfn.MINIFS(Consolidado!$B$5:$B$1000,Consolidado!$E$5:$E$1000,$B35,Consolidado!$C$5:$C$1000,"SSF",Consolidado!$N$5:$N$1000,"X",Consolidado!$H$5:$H$1000,IF($D$9="Todos","&gt;0",$D$9))),"00")&amp;IF($D$9="Todos","/"&amp;RIGHT(YEAR(_xlfn.MINIFS(Consolidado!$B$5:$B$1000,Consolidado!$E$5:$E$1000,$B35,Consolidado!$C$5:$C$1000,"SSF",Consolidado!$N$5:$N$1000,"X",Consolidado!$H$5:$H$1000,IF($D$9="Todos","&gt;0",$D$9))),2),"")&amp;IF(_xlfn.MAXIFS(Consolidado!$B$5:$B$1000,Consolidado!$E$5:$E$1000,$B35,Consolidado!$C$5:$C$1000,"SSF",Consolidado!$N$5:$N$1000,"X",Consolidado!$H$5:$H$1000,IF($D$9="Todos","&gt;0",$D$9))&lt;&gt;_xlfn.MINIFS(Consolidado!$B$5:$B$1000,Consolidado!$E$5:$E$1000,$B35,Consolidado!$C$5:$C$1000,"SSF",Consolidado!$N$5:$N$1000,"X",Consolidado!$H$5:$H$1000,IF($D$9="Todos","&gt;0",$D$9))," y "&amp;TEXT(DAY(_xlfn.MAXIFS(Consolidado!$B$5:$B$1000,Consolidado!$E$5:$E$1000,$B35,Consolidado!$C$5:$C$1000,"SSF",Consolidado!$N$5:$N$1000,"X",Consolidado!$H$5:$H$1000,IF($D$9="Todos","&gt;0",$D$9))),"00")&amp;"/"&amp;TEXT(MONTH(_xlfn.MAXIFS(Consolidado!$B$5:$B$1000,Consolidado!$E$5:$E$1000,$B35,Consolidado!$C$5:$C$1000,"SSF",Consolidado!$N$5:$N$1000,"X",Consolidado!$H$5:$H$1000,IF($D$9="Todos","&gt;0",$D$9))),"00")&amp;IF($D$9="Todos","/"&amp;RIGHT(YEAR(_xlfn.MAXIFS(Consolidado!$B$5:$B$1000,Consolidado!$E$5:$E$1000,$B35,Consolidado!$C$5:$C$1000,"SSF",Consolidado!$N$5:$N$1000,"X",Consolidado!$H$5:$H$1000,IF($D$9="Todos","&gt;0",$D$9))),2),""),""),""),IF(SUMIFS(Consolidado!$AD$5:$AD$1000,Consolidado!$E$5:$E$1000,$B35,Consolidado!$C$5:$C$1000,"Comité de Supervisión",Consolidado!$N$5:$N$1000,"X",Consolidado!$H$5:$H$1000,IF($D$9="Todos","&gt;0",$D$9))&gt;0,"Comité Sup. "&amp;TEXT(DAY(_xlfn.MINIFS(Consolidado!$B$5:$B$1000,Consolidado!$E$5:$E$1000,$B35,Consolidado!$C$5:$C$1000,"Comité de Supervisión",Consolidado!$N$5:$N$1000,"X",Consolidado!$H$5:$H$1000,IF($D$9="Todos","&gt;0",$D$9))),"00")&amp;"/"&amp;TEXT(MONTH(_xlfn.MINIFS(Consolidado!$B$5:$B$1000,Consolidado!$E$5:$E$1000,$B35,Consolidado!$C$5:$C$1000,"Comité de Supervisión",Consolidado!$N$5:$N$1000,"X",Consolidado!$H$5:$H$1000,IF($D$9="Todos","&gt;0",$D$9))),"00")&amp;IF($D$9="Todos","/"&amp;RIGHT(YEAR(_xlfn.MINIFS(Consolidado!$B$5:$B$1000,Consolidado!$E$5:$E$1000,$B35,Consolidado!$C$5:$C$1000,"Comité de Supervisión",Consolidado!$N$5:$N$1000,"X",Consolidado!$H$5:$H$1000,IF($D$9="Todos","&gt;0",$D$9))),2),"")&amp;IF(_xlfn.MAXIFS(Consolidado!$B$5:$B$1000,Consolidado!$E$5:$E$1000,$B35,Consolidado!$C$5:$C$1000,"Comité de Supervisión",Consolidado!$N$5:$N$1000,"X",Consolidado!$H$5:$H$1000,IF($D$9="Todos","&gt;0",$D$9))&lt;&gt;_xlfn.MINIFS(Consolidado!$B$5:$B$1000,Consolidado!$E$5:$E$1000,$B35,Consolidado!$C$5:$C$1000,"Comité de Supervisión",Consolidado!$N$5:$N$1000,"X",Consolidado!$H$5:$H$1000,IF($D$9="Todos","&gt;0",$D$9))," y "&amp;TEXT(DAY(_xlfn.MAXIFS(Consolidado!$B$5:$B$1000,Consolidado!$E$5:$E$1000,$B35,Consolidado!$C$5:$C$1000,"Comité de Supervisión",Consolidado!$N$5:$N$1000,"X",Consolidado!$H$5:$H$1000,IF($D$9="Todos","&gt;0",$D$9))),"00")&amp;"/"&amp;TEXT(MONTH(_xlfn.MAXIFS(Consolidado!$B$5:$B$1000,Consolidado!$E$5:$E$1000,$B35,Consolidado!$C$5:$C$1000,"Comité de Supervisión",Consolidado!$N$5:$N$1000,"X",Consolidado!$H$5:$H$1000,IF($D$9="Todos","&gt;0",$D$9))),"00")&amp;IF($D$9="Todos","/"&amp;RIGHT(YEAR(_xlfn.MAXIFS(Consolidado!$B$5:$B$1000,Consolidado!$E$5:$E$1000,$B35,Consolidado!$C$5:$C$1000,"Comité de Supervisión",Consolidado!$N$5:$N$1000,"X",Consolidado!$H$5:$H$1000,IF($D$9="Todos","&gt;0",$D$9))),2),""),""),""),IF(SUMIFS(Consolidado!$AD$5:$AD$1000,Consolidado!$E$5:$E$1000,$B35,Consolidado!$C$5:$C$1000,"Consejo de Administración",Consolidado!$N$5:$N$1000,"X",Consolidado!$H$5:$H$1000,IF($D$9="Todos","&gt;0",$D$9))&gt;0,"Consejo "&amp;TEXT(DAY(_xlfn.MINIFS(Consolidado!$B$5:$B$1000,Consolidado!$E$5:$E$1000,$B35,Consolidado!$C$5:$C$1000,"Consejo de Administración",Consolidado!$N$5:$N$1000,"X",Consolidado!$H$5:$H$1000,IF($D$9="Todos","&gt;0",$D$9))),"00")&amp;"/"&amp;TEXT(MONTH(_xlfn.MINIFS(Consolidado!$B$5:$B$1000,Consolidado!$E$5:$E$1000,$B35,Consolidado!$C$5:$C$1000,"Consejo de Administración",Consolidado!$N$5:$N$1000,"X",Consolidado!$H$5:$H$1000,IF($D$9="Todos","&gt;0",$D$9))),"00")&amp;IF($D$9="Todos","/"&amp;RIGHT(YEAR(_xlfn.MINIFS(Consolidado!$B$5:$B$1000,Consolidado!$E$5:$E$1000,$B35,Consolidado!$C$5:$C$1000,"Consejo de Administración",Consolidado!$N$5:$N$1000,"X",Consolidado!$H$5:$H$1000,IF($D$9="Todos","&gt;0",$D$9))),2),"")&amp;IF(_xlfn.MAXIFS(Consolidado!$B$5:$B$1000,Consolidado!$E$5:$E$1000,$B35,Consolidado!$C$5:$C$1000,"Consejo de Administración",Consolidado!$N$5:$N$1000,"X",Consolidado!$H$5:$H$1000,IF($D$9="Todos","&gt;0",$D$9))&lt;&gt;_xlfn.MINIFS(Consolidado!$B$5:$B$1000,Consolidado!$E$5:$E$1000,$B35,Consolidado!$C$5:$C$1000,"Consejo de Administración",Consolidado!$N$5:$N$1000,"X",Consolidado!$H$5:$H$1000,IF($D$9="Todos","&gt;0",$D$9))," y "&amp;TEXT(DAY(_xlfn.MAXIFS(Consolidado!$B$5:$B$1000,Consolidado!$E$5:$E$1000,$B35,Consolidado!$C$5:$C$1000,"Consejo de Administración",Consolidado!$N$5:$N$1000,"X",Consolidado!$H$5:$H$1000,IF($D$9="Todos","&gt;0",$D$9))),"00")&amp;"/"&amp;TEXT(MONTH(_xlfn.MAXIFS(Consolidado!$B$5:$B$1000,Consolidado!$E$5:$E$1000,$B35,Consolidado!$C$5:$C$1000,"Consejo de Administración",Consolidado!$N$5:$N$1000,"X",Consolidado!$H$5:$H$1000,IF($D$9="Todos","&gt;0",$D$9))),"00")&amp;IF($D$9="Todos","/"&amp;RIGHT(YEAR(_xlfn.MAXIFS(Consolidado!$B$5:$B$1000,Consolidado!$E$5:$E$1000,$B35,Consolidado!$C$5:$C$1000,"Consejo de Administración",Consolidado!$N$5:$N$1000,"X",Consolidado!$H$5:$H$1000,IF($D$9="Todos","&gt;0",$D$9))),2),""),""),""),IF(SUMIFS(Consolidado!$AD$5:$AD$1000,Consolidado!$E$5:$E$1000,$B35,Consolidado!$C$5:$C$1000,"Otros",Consolidado!$N$5:$N$1000,"X",Consolidado!$H$5:$H$1000,IF($D$9="Todos","&gt;0",$D$9))&gt;0,"Otros "&amp;TEXT(DAY(_xlfn.MINIFS(Consolidado!$B$5:$B$1000,Consolidado!$E$5:$E$1000,$B35,Consolidado!$C$5:$C$1000,"Otros",Consolidado!$N$5:$N$1000,"X",Consolidado!$H$5:$H$1000,IF($D$9="Todos","&gt;0",$D$9))),"00")&amp;"/"&amp;TEXT(MONTH(_xlfn.MINIFS(Consolidado!$B$5:$B$1000,Consolidado!$E$5:$E$1000,$B35,Consolidado!$C$5:$C$1000,"Otros",Consolidado!$N$5:$N$1000,"X",Consolidado!$H$5:$H$1000,IF($D$9="Todos","&gt;0",$D$9))),"00")&amp;IF($D$9="Todos","/"&amp;RIGHT(YEAR(_xlfn.MINIFS(Consolidado!$B$5:$B$1000,Consolidado!$E$5:$E$1000,$B35,Consolidado!$C$5:$C$1000,"Otros",Consolidado!$N$5:$N$1000,"X",Consolidado!$H$5:$H$1000,IF($D$9="Todos","&gt;0",$D$9))),2),"")&amp;IF(_xlfn.MAXIFS(Consolidado!$B$5:$B$1000,Consolidado!$E$5:$E$1000,$B35,Consolidado!$C$5:$C$1000,"Otros",Consolidado!$N$5:$N$1000,"X",Consolidado!$H$5:$H$1000,IF($D$9="Todos","&gt;0",$D$9))&lt;&gt;_xlfn.MINIFS(Consolidado!$B$5:$B$1000,Consolidado!$E$5:$E$1000,$B35,Consolidado!$C$5:$C$1000,"Otros",Consolidado!$N$5:$N$1000,"X",Consolidado!$H$5:$H$1000,IF($D$9="Todos","&gt;0",$D$9))," y "&amp;TEXT(DAY(_xlfn.MAXIFS(Consolidado!$B$5:$B$1000,Consolidado!$E$5:$E$1000,$B35,Consolidado!$C$5:$C$1000,"Otros",Consolidado!$N$5:$N$1000,"X",Consolidado!$H$5:$H$1000,IF($D$9="Todos","&gt;0",$D$9))),"00")&amp;"/"&amp;TEXT(MONTH(_xlfn.MAXIFS(Consolidado!$B$5:$B$1000,Consolidado!$E$5:$E$1000,$B35,Consolidado!$C$5:$C$1000,"Otros",Consolidado!$N$5:$N$1000,"X",Consolidado!$H$5:$H$1000,IF($D$9="Todos","&gt;0",$D$9))),"00")&amp;IF($D$9="Todos","/"&amp;RIGHT(YEAR(_xlfn.MAXIFS(Consolidado!$B$5:$B$1000,Consolidado!$E$5:$E$1000,$B35,Consolidado!$C$5:$C$1000,"Otros",Consolidado!$N$5:$N$1000,"X",Consolidado!$H$5:$H$1000,IF($D$9="Todos","&gt;0",$D$9))),2),""),""),""))</f>
        <v/>
      </c>
      <c r="Q35" s="37" t="str">
        <f aca="false">_xlfn.TEXTJOIN(" +"&amp;CHAR(10),TRUE(),IF(SUMIFS(Consolidado!$AD$5:$AD$1000,Consolidado!$E$5:$E$1000,$B35,Consolidado!$C$5:$C$1000,"Auditoría Interna",Consolidado!$O$5:$O$1000,"X",Consolidado!$H$5:$H$1000,IF($D$9="Todos","&gt;0",$D$9))&gt;0,"Interna "&amp;TEXT(DAY(_xlfn.MINIFS(Consolidado!$B$5:$B$1000,Consolidado!$E$5:$E$1000,$B35,Consolidado!$C$5:$C$1000,"Auditoría Interna",Consolidado!$O$5:$O$1000,"X",Consolidado!$H$5:$H$1000,IF($D$9="Todos","&gt;0",$D$9))),"00")&amp;"/"&amp;TEXT(MONTH(_xlfn.MINIFS(Consolidado!$B$5:$B$1000,Consolidado!$E$5:$E$1000,$B35,Consolidado!$C$5:$C$1000,"Auditoría Interna",Consolidado!$O$5:$O$1000,"X",Consolidado!$H$5:$H$1000,IF($D$9="Todos","&gt;0",$D$9))),"00")&amp;IF($D$9="Todos","/"&amp;RIGHT(YEAR(_xlfn.MINIFS(Consolidado!$B$5:$B$1000,Consolidado!$E$5:$E$1000,$B35,Consolidado!$C$5:$C$1000,"Auditoría Interna",Consolidado!$O$5:$O$1000,"X",Consolidado!$H$5:$H$1000,IF($D$9="Todos","&gt;0",$D$9))),2),"")&amp;IF(_xlfn.MAXIFS(Consolidado!$B$5:$B$1000,Consolidado!$E$5:$E$1000,$B35,Consolidado!$C$5:$C$1000,"Auditoría Interna",Consolidado!$O$5:$O$1000,"X",Consolidado!$H$5:$H$1000,IF($D$9="Todos","&gt;0",$D$9))&lt;&gt;_xlfn.MINIFS(Consolidado!$B$5:$B$1000,Consolidado!$E$5:$E$1000,$B35,Consolidado!$C$5:$C$1000,"Auditoría Interna",Consolidado!$O$5:$O$1000,"X",Consolidado!$H$5:$H$1000,IF($D$9="Todos","&gt;0",$D$9))," y "&amp;TEXT(DAY(_xlfn.MAXIFS(Consolidado!$B$5:$B$1000,Consolidado!$E$5:$E$1000,$B35,Consolidado!$C$5:$C$1000,"Auditoría Interna",Consolidado!$O$5:$O$1000,"X",Consolidado!$H$5:$H$1000,IF($D$9="Todos","&gt;0",$D$9))),"00")&amp;"/"&amp;TEXT(MONTH(_xlfn.MAXIFS(Consolidado!$B$5:$B$1000,Consolidado!$E$5:$E$1000,$B35,Consolidado!$C$5:$C$1000,"Auditoría Interna",Consolidado!$O$5:$O$1000,"X",Consolidado!$H$5:$H$1000,IF($D$9="Todos","&gt;0",$D$9))),"00")&amp;IF($D$9="Todos","/"&amp;RIGHT(YEAR(_xlfn.MAXIFS(Consolidado!$B$5:$B$1000,Consolidado!$E$5:$E$1000,$B35,Consolidado!$C$5:$C$1000,"Auditoría Interna",Consolidado!$O$5:$O$1000,"X",Consolidado!$H$5:$H$1000,IF($D$9="Todos","&gt;0",$D$9))),2),""),""),""),IF(SUMIFS(Consolidado!$AD$5:$AD$1000,Consolidado!$E$5:$E$1000,$B35,Consolidado!$C$5:$C$1000,"Auditoría Externa",Consolidado!$O$5:$O$1000,"X",Consolidado!$H$5:$H$1000,IF($D$9="Todos","&gt;0",$D$9))&gt;0,"Externa "&amp;TEXT(DAY(_xlfn.MINIFS(Consolidado!$B$5:$B$1000,Consolidado!$E$5:$E$1000,$B35,Consolidado!$C$5:$C$1000,"Auditoría Externa",Consolidado!$O$5:$O$1000,"X",Consolidado!$H$5:$H$1000,IF($D$9="Todos","&gt;0",$D$9))),"00")&amp;"/"&amp;TEXT(MONTH(_xlfn.MINIFS(Consolidado!$B$5:$B$1000,Consolidado!$E$5:$E$1000,$B35,Consolidado!$C$5:$C$1000,"Auditoría Externa",Consolidado!$O$5:$O$1000,"X",Consolidado!$H$5:$H$1000,IF($D$9="Todos","&gt;0",$D$9))),"00")&amp;IF($D$9="Todos","/"&amp;RIGHT(YEAR(_xlfn.MINIFS(Consolidado!$B$5:$B$1000,Consolidado!$E$5:$E$1000,$B35,Consolidado!$C$5:$C$1000,"Auditoría Externa",Consolidado!$O$5:$O$1000,"X",Consolidado!$H$5:$H$1000,IF($D$9="Todos","&gt;0",$D$9))),2),"")&amp;IF(_xlfn.MAXIFS(Consolidado!$B$5:$B$1000,Consolidado!$E$5:$E$1000,$B35,Consolidado!$C$5:$C$1000,"Auditoría Externa",Consolidado!$O$5:$O$1000,"X",Consolidado!$H$5:$H$1000,IF($D$9="Todos","&gt;0",$D$9))&lt;&gt;_xlfn.MINIFS(Consolidado!$B$5:$B$1000,Consolidado!$E$5:$E$1000,$B35,Consolidado!$C$5:$C$1000,"Auditoría Externa",Consolidado!$O$5:$O$1000,"X",Consolidado!$H$5:$H$1000,IF($D$9="Todos","&gt;0",$D$9))," y "&amp;TEXT(DAY(_xlfn.MAXIFS(Consolidado!$B$5:$B$1000,Consolidado!$E$5:$E$1000,$B35,Consolidado!$C$5:$C$1000,"Auditoría Externa",Consolidado!$O$5:$O$1000,"X",Consolidado!$H$5:$H$1000,IF($D$9="Todos","&gt;0",$D$9))),"00")&amp;"/"&amp;TEXT(MONTH(_xlfn.MAXIFS(Consolidado!$B$5:$B$1000,Consolidado!$E$5:$E$1000,$B35,Consolidado!$C$5:$C$1000,"Auditoría Externa",Consolidado!$O$5:$O$1000,"X",Consolidado!$H$5:$H$1000,IF($D$9="Todos","&gt;0",$D$9))),"00")&amp;IF($D$9="Todos","/"&amp;RIGHT(YEAR(_xlfn.MAXIFS(Consolidado!$B$5:$B$1000,Consolidado!$E$5:$E$1000,$B35,Consolidado!$C$5:$C$1000,"Auditoría Externa",Consolidado!$O$5:$O$1000,"X",Consolidado!$H$5:$H$1000,IF($D$9="Todos","&gt;0",$D$9))),2),""),""),""),IF(SUMIFS(Consolidado!$AD$5:$AD$1000,Consolidado!$E$5:$E$1000,$B35,Consolidado!$C$5:$C$1000,"SSF",Consolidado!$O$5:$O$1000,"X",Consolidado!$H$5:$H$1000,IF($D$9="Todos","&gt;0",$D$9))&gt;0,"SSF "&amp;TEXT(DAY(_xlfn.MINIFS(Consolidado!$B$5:$B$1000,Consolidado!$E$5:$E$1000,$B35,Consolidado!$C$5:$C$1000,"SSF",Consolidado!$O$5:$O$1000,"X",Consolidado!$H$5:$H$1000,IF($D$9="Todos","&gt;0",$D$9))),"00")&amp;"/"&amp;TEXT(MONTH(_xlfn.MINIFS(Consolidado!$B$5:$B$1000,Consolidado!$E$5:$E$1000,$B35,Consolidado!$C$5:$C$1000,"SSF",Consolidado!$O$5:$O$1000,"X",Consolidado!$H$5:$H$1000,IF($D$9="Todos","&gt;0",$D$9))),"00")&amp;IF($D$9="Todos","/"&amp;RIGHT(YEAR(_xlfn.MINIFS(Consolidado!$B$5:$B$1000,Consolidado!$E$5:$E$1000,$B35,Consolidado!$C$5:$C$1000,"SSF",Consolidado!$O$5:$O$1000,"X",Consolidado!$H$5:$H$1000,IF($D$9="Todos","&gt;0",$D$9))),2),"")&amp;IF(_xlfn.MAXIFS(Consolidado!$B$5:$B$1000,Consolidado!$E$5:$E$1000,$B35,Consolidado!$C$5:$C$1000,"SSF",Consolidado!$O$5:$O$1000,"X",Consolidado!$H$5:$H$1000,IF($D$9="Todos","&gt;0",$D$9))&lt;&gt;_xlfn.MINIFS(Consolidado!$B$5:$B$1000,Consolidado!$E$5:$E$1000,$B35,Consolidado!$C$5:$C$1000,"SSF",Consolidado!$O$5:$O$1000,"X",Consolidado!$H$5:$H$1000,IF($D$9="Todos","&gt;0",$D$9))," y "&amp;TEXT(DAY(_xlfn.MAXIFS(Consolidado!$B$5:$B$1000,Consolidado!$E$5:$E$1000,$B35,Consolidado!$C$5:$C$1000,"SSF",Consolidado!$O$5:$O$1000,"X",Consolidado!$H$5:$H$1000,IF($D$9="Todos","&gt;0",$D$9))),"00")&amp;"/"&amp;TEXT(MONTH(_xlfn.MAXIFS(Consolidado!$B$5:$B$1000,Consolidado!$E$5:$E$1000,$B35,Consolidado!$C$5:$C$1000,"SSF",Consolidado!$O$5:$O$1000,"X",Consolidado!$H$5:$H$1000,IF($D$9="Todos","&gt;0",$D$9))),"00")&amp;IF($D$9="Todos","/"&amp;RIGHT(YEAR(_xlfn.MAXIFS(Consolidado!$B$5:$B$1000,Consolidado!$E$5:$E$1000,$B35,Consolidado!$C$5:$C$1000,"SSF",Consolidado!$O$5:$O$1000,"X",Consolidado!$H$5:$H$1000,IF($D$9="Todos","&gt;0",$D$9))),2),""),""),""),IF(SUMIFS(Consolidado!$AD$5:$AD$1000,Consolidado!$E$5:$E$1000,$B35,Consolidado!$C$5:$C$1000,"Comité de Supervisión",Consolidado!$O$5:$O$1000,"X",Consolidado!$H$5:$H$1000,IF($D$9="Todos","&gt;0",$D$9))&gt;0,"Comité Sup. "&amp;TEXT(DAY(_xlfn.MINIFS(Consolidado!$B$5:$B$1000,Consolidado!$E$5:$E$1000,$B35,Consolidado!$C$5:$C$1000,"Comité de Supervisión",Consolidado!$O$5:$O$1000,"X",Consolidado!$H$5:$H$1000,IF($D$9="Todos","&gt;0",$D$9))),"00")&amp;"/"&amp;TEXT(MONTH(_xlfn.MINIFS(Consolidado!$B$5:$B$1000,Consolidado!$E$5:$E$1000,$B35,Consolidado!$C$5:$C$1000,"Comité de Supervisión",Consolidado!$O$5:$O$1000,"X",Consolidado!$H$5:$H$1000,IF($D$9="Todos","&gt;0",$D$9))),"00")&amp;IF($D$9="Todos","/"&amp;RIGHT(YEAR(_xlfn.MINIFS(Consolidado!$B$5:$B$1000,Consolidado!$E$5:$E$1000,$B35,Consolidado!$C$5:$C$1000,"Comité de Supervisión",Consolidado!$O$5:$O$1000,"X",Consolidado!$H$5:$H$1000,IF($D$9="Todos","&gt;0",$D$9))),2),"")&amp;IF(_xlfn.MAXIFS(Consolidado!$B$5:$B$1000,Consolidado!$E$5:$E$1000,$B35,Consolidado!$C$5:$C$1000,"Comité de Supervisión",Consolidado!$O$5:$O$1000,"X",Consolidado!$H$5:$H$1000,IF($D$9="Todos","&gt;0",$D$9))&lt;&gt;_xlfn.MINIFS(Consolidado!$B$5:$B$1000,Consolidado!$E$5:$E$1000,$B35,Consolidado!$C$5:$C$1000,"Comité de Supervisión",Consolidado!$O$5:$O$1000,"X",Consolidado!$H$5:$H$1000,IF($D$9="Todos","&gt;0",$D$9))," y "&amp;TEXT(DAY(_xlfn.MAXIFS(Consolidado!$B$5:$B$1000,Consolidado!$E$5:$E$1000,$B35,Consolidado!$C$5:$C$1000,"Comité de Supervisión",Consolidado!$O$5:$O$1000,"X",Consolidado!$H$5:$H$1000,IF($D$9="Todos","&gt;0",$D$9))),"00")&amp;"/"&amp;TEXT(MONTH(_xlfn.MAXIFS(Consolidado!$B$5:$B$1000,Consolidado!$E$5:$E$1000,$B35,Consolidado!$C$5:$C$1000,"Comité de Supervisión",Consolidado!$O$5:$O$1000,"X",Consolidado!$H$5:$H$1000,IF($D$9="Todos","&gt;0",$D$9))),"00")&amp;IF($D$9="Todos","/"&amp;RIGHT(YEAR(_xlfn.MAXIFS(Consolidado!$B$5:$B$1000,Consolidado!$E$5:$E$1000,$B35,Consolidado!$C$5:$C$1000,"Comité de Supervisión",Consolidado!$O$5:$O$1000,"X",Consolidado!$H$5:$H$1000,IF($D$9="Todos","&gt;0",$D$9))),2),""),""),""),IF(SUMIFS(Consolidado!$AD$5:$AD$1000,Consolidado!$E$5:$E$1000,$B35,Consolidado!$C$5:$C$1000,"Consejo de Administración",Consolidado!$O$5:$O$1000,"X",Consolidado!$H$5:$H$1000,IF($D$9="Todos","&gt;0",$D$9))&gt;0,"Consejo "&amp;TEXT(DAY(_xlfn.MINIFS(Consolidado!$B$5:$B$1000,Consolidado!$E$5:$E$1000,$B35,Consolidado!$C$5:$C$1000,"Consejo de Administración",Consolidado!$O$5:$O$1000,"X",Consolidado!$H$5:$H$1000,IF($D$9="Todos","&gt;0",$D$9))),"00")&amp;"/"&amp;TEXT(MONTH(_xlfn.MINIFS(Consolidado!$B$5:$B$1000,Consolidado!$E$5:$E$1000,$B35,Consolidado!$C$5:$C$1000,"Consejo de Administración",Consolidado!$O$5:$O$1000,"X",Consolidado!$H$5:$H$1000,IF($D$9="Todos","&gt;0",$D$9))),"00")&amp;IF($D$9="Todos","/"&amp;RIGHT(YEAR(_xlfn.MINIFS(Consolidado!$B$5:$B$1000,Consolidado!$E$5:$E$1000,$B35,Consolidado!$C$5:$C$1000,"Consejo de Administración",Consolidado!$O$5:$O$1000,"X",Consolidado!$H$5:$H$1000,IF($D$9="Todos","&gt;0",$D$9))),2),"")&amp;IF(_xlfn.MAXIFS(Consolidado!$B$5:$B$1000,Consolidado!$E$5:$E$1000,$B35,Consolidado!$C$5:$C$1000,"Consejo de Administración",Consolidado!$O$5:$O$1000,"X",Consolidado!$H$5:$H$1000,IF($D$9="Todos","&gt;0",$D$9))&lt;&gt;_xlfn.MINIFS(Consolidado!$B$5:$B$1000,Consolidado!$E$5:$E$1000,$B35,Consolidado!$C$5:$C$1000,"Consejo de Administración",Consolidado!$O$5:$O$1000,"X",Consolidado!$H$5:$H$1000,IF($D$9="Todos","&gt;0",$D$9))," y "&amp;TEXT(DAY(_xlfn.MAXIFS(Consolidado!$B$5:$B$1000,Consolidado!$E$5:$E$1000,$B35,Consolidado!$C$5:$C$1000,"Consejo de Administración",Consolidado!$O$5:$O$1000,"X",Consolidado!$H$5:$H$1000,IF($D$9="Todos","&gt;0",$D$9))),"00")&amp;"/"&amp;TEXT(MONTH(_xlfn.MAXIFS(Consolidado!$B$5:$B$1000,Consolidado!$E$5:$E$1000,$B35,Consolidado!$C$5:$C$1000,"Consejo de Administración",Consolidado!$O$5:$O$1000,"X",Consolidado!$H$5:$H$1000,IF($D$9="Todos","&gt;0",$D$9))),"00")&amp;IF($D$9="Todos","/"&amp;RIGHT(YEAR(_xlfn.MAXIFS(Consolidado!$B$5:$B$1000,Consolidado!$E$5:$E$1000,$B35,Consolidado!$C$5:$C$1000,"Consejo de Administración",Consolidado!$O$5:$O$1000,"X",Consolidado!$H$5:$H$1000,IF($D$9="Todos","&gt;0",$D$9))),2),""),""),""),IF(SUMIFS(Consolidado!$AD$5:$AD$1000,Consolidado!$E$5:$E$1000,$B35,Consolidado!$C$5:$C$1000,"Otros",Consolidado!$O$5:$O$1000,"X",Consolidado!$H$5:$H$1000,IF($D$9="Todos","&gt;0",$D$9))&gt;0,"Otros "&amp;TEXT(DAY(_xlfn.MINIFS(Consolidado!$B$5:$B$1000,Consolidado!$E$5:$E$1000,$B35,Consolidado!$C$5:$C$1000,"Otros",Consolidado!$O$5:$O$1000,"X",Consolidado!$H$5:$H$1000,IF($D$9="Todos","&gt;0",$D$9))),"00")&amp;"/"&amp;TEXT(MONTH(_xlfn.MINIFS(Consolidado!$B$5:$B$1000,Consolidado!$E$5:$E$1000,$B35,Consolidado!$C$5:$C$1000,"Otros",Consolidado!$O$5:$O$1000,"X",Consolidado!$H$5:$H$1000,IF($D$9="Todos","&gt;0",$D$9))),"00")&amp;IF($D$9="Todos","/"&amp;RIGHT(YEAR(_xlfn.MINIFS(Consolidado!$B$5:$B$1000,Consolidado!$E$5:$E$1000,$B35,Consolidado!$C$5:$C$1000,"Otros",Consolidado!$O$5:$O$1000,"X",Consolidado!$H$5:$H$1000,IF($D$9="Todos","&gt;0",$D$9))),2),"")&amp;IF(_xlfn.MAXIFS(Consolidado!$B$5:$B$1000,Consolidado!$E$5:$E$1000,$B35,Consolidado!$C$5:$C$1000,"Otros",Consolidado!$O$5:$O$1000,"X",Consolidado!$H$5:$H$1000,IF($D$9="Todos","&gt;0",$D$9))&lt;&gt;_xlfn.MINIFS(Consolidado!$B$5:$B$1000,Consolidado!$E$5:$E$1000,$B35,Consolidado!$C$5:$C$1000,"Otros",Consolidado!$O$5:$O$1000,"X",Consolidado!$H$5:$H$1000,IF($D$9="Todos","&gt;0",$D$9))," y "&amp;TEXT(DAY(_xlfn.MAXIFS(Consolidado!$B$5:$B$1000,Consolidado!$E$5:$E$1000,$B35,Consolidado!$C$5:$C$1000,"Otros",Consolidado!$O$5:$O$1000,"X",Consolidado!$H$5:$H$1000,IF($D$9="Todos","&gt;0",$D$9))),"00")&amp;"/"&amp;TEXT(MONTH(_xlfn.MAXIFS(Consolidado!$B$5:$B$1000,Consolidado!$E$5:$E$1000,$B35,Consolidado!$C$5:$C$1000,"Otros",Consolidado!$O$5:$O$1000,"X",Consolidado!$H$5:$H$1000,IF($D$9="Todos","&gt;0",$D$9))),"00")&amp;IF($D$9="Todos","/"&amp;RIGHT(YEAR(_xlfn.MAXIFS(Consolidado!$B$5:$B$1000,Consolidado!$E$5:$E$1000,$B35,Consolidado!$C$5:$C$1000,"Otros",Consolidado!$O$5:$O$1000,"X",Consolidado!$H$5:$H$1000,IF($D$9="Todos","&gt;0",$D$9))),2),""),""),""))</f>
        <v/>
      </c>
      <c r="R35" s="37" t="str">
        <f aca="false">_xlfn.TEXTJOIN(" +"&amp;CHAR(10),TRUE(),IF(SUMIFS(Consolidado!$AD$5:$AD$1000,Consolidado!$E$5:$E$1000,$B35,Consolidado!$C$5:$C$1000,"Auditoría Interna",Consolidado!$P$5:$P$1000,"X",Consolidado!$H$5:$H$1000,IF($D$9="Todos","&gt;0",$D$9))&gt;0,"Interna "&amp;TEXT(DAY(_xlfn.MINIFS(Consolidado!$B$5:$B$1000,Consolidado!$E$5:$E$1000,$B35,Consolidado!$C$5:$C$1000,"Auditoría Interna",Consolidado!$P$5:$P$1000,"X",Consolidado!$H$5:$H$1000,IF($D$9="Todos","&gt;0",$D$9))),"00")&amp;"/"&amp;TEXT(MONTH(_xlfn.MINIFS(Consolidado!$B$5:$B$1000,Consolidado!$E$5:$E$1000,$B35,Consolidado!$C$5:$C$1000,"Auditoría Interna",Consolidado!$P$5:$P$1000,"X",Consolidado!$H$5:$H$1000,IF($D$9="Todos","&gt;0",$D$9))),"00")&amp;IF($D$9="Todos","/"&amp;RIGHT(YEAR(_xlfn.MINIFS(Consolidado!$B$5:$B$1000,Consolidado!$E$5:$E$1000,$B35,Consolidado!$C$5:$C$1000,"Auditoría Interna",Consolidado!$P$5:$P$1000,"X",Consolidado!$H$5:$H$1000,IF($D$9="Todos","&gt;0",$D$9))),2),"")&amp;IF(_xlfn.MAXIFS(Consolidado!$B$5:$B$1000,Consolidado!$E$5:$E$1000,$B35,Consolidado!$C$5:$C$1000,"Auditoría Interna",Consolidado!$P$5:$P$1000,"X",Consolidado!$H$5:$H$1000,IF($D$9="Todos","&gt;0",$D$9))&lt;&gt;_xlfn.MINIFS(Consolidado!$B$5:$B$1000,Consolidado!$E$5:$E$1000,$B35,Consolidado!$C$5:$C$1000,"Auditoría Interna",Consolidado!$P$5:$P$1000,"X",Consolidado!$H$5:$H$1000,IF($D$9="Todos","&gt;0",$D$9))," y "&amp;TEXT(DAY(_xlfn.MAXIFS(Consolidado!$B$5:$B$1000,Consolidado!$E$5:$E$1000,$B35,Consolidado!$C$5:$C$1000,"Auditoría Interna",Consolidado!$P$5:$P$1000,"X",Consolidado!$H$5:$H$1000,IF($D$9="Todos","&gt;0",$D$9))),"00")&amp;"/"&amp;TEXT(MONTH(_xlfn.MAXIFS(Consolidado!$B$5:$B$1000,Consolidado!$E$5:$E$1000,$B35,Consolidado!$C$5:$C$1000,"Auditoría Interna",Consolidado!$P$5:$P$1000,"X",Consolidado!$H$5:$H$1000,IF($D$9="Todos","&gt;0",$D$9))),"00")&amp;IF($D$9="Todos","/"&amp;RIGHT(YEAR(_xlfn.MAXIFS(Consolidado!$B$5:$B$1000,Consolidado!$E$5:$E$1000,$B35,Consolidado!$C$5:$C$1000,"Auditoría Interna",Consolidado!$P$5:$P$1000,"X",Consolidado!$H$5:$H$1000,IF($D$9="Todos","&gt;0",$D$9))),2),""),""),""),IF(SUMIFS(Consolidado!$AD$5:$AD$1000,Consolidado!$E$5:$E$1000,$B35,Consolidado!$C$5:$C$1000,"Auditoría Externa",Consolidado!$P$5:$P$1000,"X",Consolidado!$H$5:$H$1000,IF($D$9="Todos","&gt;0",$D$9))&gt;0,"Externa "&amp;TEXT(DAY(_xlfn.MINIFS(Consolidado!$B$5:$B$1000,Consolidado!$E$5:$E$1000,$B35,Consolidado!$C$5:$C$1000,"Auditoría Externa",Consolidado!$P$5:$P$1000,"X",Consolidado!$H$5:$H$1000,IF($D$9="Todos","&gt;0",$D$9))),"00")&amp;"/"&amp;TEXT(MONTH(_xlfn.MINIFS(Consolidado!$B$5:$B$1000,Consolidado!$E$5:$E$1000,$B35,Consolidado!$C$5:$C$1000,"Auditoría Externa",Consolidado!$P$5:$P$1000,"X",Consolidado!$H$5:$H$1000,IF($D$9="Todos","&gt;0",$D$9))),"00")&amp;IF($D$9="Todos","/"&amp;RIGHT(YEAR(_xlfn.MINIFS(Consolidado!$B$5:$B$1000,Consolidado!$E$5:$E$1000,$B35,Consolidado!$C$5:$C$1000,"Auditoría Externa",Consolidado!$P$5:$P$1000,"X",Consolidado!$H$5:$H$1000,IF($D$9="Todos","&gt;0",$D$9))),2),"")&amp;IF(_xlfn.MAXIFS(Consolidado!$B$5:$B$1000,Consolidado!$E$5:$E$1000,$B35,Consolidado!$C$5:$C$1000,"Auditoría Externa",Consolidado!$P$5:$P$1000,"X",Consolidado!$H$5:$H$1000,IF($D$9="Todos","&gt;0",$D$9))&lt;&gt;_xlfn.MINIFS(Consolidado!$B$5:$B$1000,Consolidado!$E$5:$E$1000,$B35,Consolidado!$C$5:$C$1000,"Auditoría Externa",Consolidado!$P$5:$P$1000,"X",Consolidado!$H$5:$H$1000,IF($D$9="Todos","&gt;0",$D$9))," y "&amp;TEXT(DAY(_xlfn.MAXIFS(Consolidado!$B$5:$B$1000,Consolidado!$E$5:$E$1000,$B35,Consolidado!$C$5:$C$1000,"Auditoría Externa",Consolidado!$P$5:$P$1000,"X",Consolidado!$H$5:$H$1000,IF($D$9="Todos","&gt;0",$D$9))),"00")&amp;"/"&amp;TEXT(MONTH(_xlfn.MAXIFS(Consolidado!$B$5:$B$1000,Consolidado!$E$5:$E$1000,$B35,Consolidado!$C$5:$C$1000,"Auditoría Externa",Consolidado!$P$5:$P$1000,"X",Consolidado!$H$5:$H$1000,IF($D$9="Todos","&gt;0",$D$9))),"00")&amp;IF($D$9="Todos","/"&amp;RIGHT(YEAR(_xlfn.MAXIFS(Consolidado!$B$5:$B$1000,Consolidado!$E$5:$E$1000,$B35,Consolidado!$C$5:$C$1000,"Auditoría Externa",Consolidado!$P$5:$P$1000,"X",Consolidado!$H$5:$H$1000,IF($D$9="Todos","&gt;0",$D$9))),2),""),""),""),IF(SUMIFS(Consolidado!$AD$5:$AD$1000,Consolidado!$E$5:$E$1000,$B35,Consolidado!$C$5:$C$1000,"SSF",Consolidado!$P$5:$P$1000,"X",Consolidado!$H$5:$H$1000,IF($D$9="Todos","&gt;0",$D$9))&gt;0,"SSF "&amp;TEXT(DAY(_xlfn.MINIFS(Consolidado!$B$5:$B$1000,Consolidado!$E$5:$E$1000,$B35,Consolidado!$C$5:$C$1000,"SSF",Consolidado!$P$5:$P$1000,"X",Consolidado!$H$5:$H$1000,IF($D$9="Todos","&gt;0",$D$9))),"00")&amp;"/"&amp;TEXT(MONTH(_xlfn.MINIFS(Consolidado!$B$5:$B$1000,Consolidado!$E$5:$E$1000,$B35,Consolidado!$C$5:$C$1000,"SSF",Consolidado!$P$5:$P$1000,"X",Consolidado!$H$5:$H$1000,IF($D$9="Todos","&gt;0",$D$9))),"00")&amp;IF($D$9="Todos","/"&amp;RIGHT(YEAR(_xlfn.MINIFS(Consolidado!$B$5:$B$1000,Consolidado!$E$5:$E$1000,$B35,Consolidado!$C$5:$C$1000,"SSF",Consolidado!$P$5:$P$1000,"X",Consolidado!$H$5:$H$1000,IF($D$9="Todos","&gt;0",$D$9))),2),"")&amp;IF(_xlfn.MAXIFS(Consolidado!$B$5:$B$1000,Consolidado!$E$5:$E$1000,$B35,Consolidado!$C$5:$C$1000,"SSF",Consolidado!$P$5:$P$1000,"X",Consolidado!$H$5:$H$1000,IF($D$9="Todos","&gt;0",$D$9))&lt;&gt;_xlfn.MINIFS(Consolidado!$B$5:$B$1000,Consolidado!$E$5:$E$1000,$B35,Consolidado!$C$5:$C$1000,"SSF",Consolidado!$P$5:$P$1000,"X",Consolidado!$H$5:$H$1000,IF($D$9="Todos","&gt;0",$D$9))," y "&amp;TEXT(DAY(_xlfn.MAXIFS(Consolidado!$B$5:$B$1000,Consolidado!$E$5:$E$1000,$B35,Consolidado!$C$5:$C$1000,"SSF",Consolidado!$P$5:$P$1000,"X",Consolidado!$H$5:$H$1000,IF($D$9="Todos","&gt;0",$D$9))),"00")&amp;"/"&amp;TEXT(MONTH(_xlfn.MAXIFS(Consolidado!$B$5:$B$1000,Consolidado!$E$5:$E$1000,$B35,Consolidado!$C$5:$C$1000,"SSF",Consolidado!$P$5:$P$1000,"X",Consolidado!$H$5:$H$1000,IF($D$9="Todos","&gt;0",$D$9))),"00")&amp;IF($D$9="Todos","/"&amp;RIGHT(YEAR(_xlfn.MAXIFS(Consolidado!$B$5:$B$1000,Consolidado!$E$5:$E$1000,$B35,Consolidado!$C$5:$C$1000,"SSF",Consolidado!$P$5:$P$1000,"X",Consolidado!$H$5:$H$1000,IF($D$9="Todos","&gt;0",$D$9))),2),""),""),""),IF(SUMIFS(Consolidado!$AD$5:$AD$1000,Consolidado!$E$5:$E$1000,$B35,Consolidado!$C$5:$C$1000,"Comité de Supervisión",Consolidado!$P$5:$P$1000,"X",Consolidado!$H$5:$H$1000,IF($D$9="Todos","&gt;0",$D$9))&gt;0,"Comité Sup. "&amp;TEXT(DAY(_xlfn.MINIFS(Consolidado!$B$5:$B$1000,Consolidado!$E$5:$E$1000,$B35,Consolidado!$C$5:$C$1000,"Comité de Supervisión",Consolidado!$P$5:$P$1000,"X",Consolidado!$H$5:$H$1000,IF($D$9="Todos","&gt;0",$D$9))),"00")&amp;"/"&amp;TEXT(MONTH(_xlfn.MINIFS(Consolidado!$B$5:$B$1000,Consolidado!$E$5:$E$1000,$B35,Consolidado!$C$5:$C$1000,"Comité de Supervisión",Consolidado!$P$5:$P$1000,"X",Consolidado!$H$5:$H$1000,IF($D$9="Todos","&gt;0",$D$9))),"00")&amp;IF($D$9="Todos","/"&amp;RIGHT(YEAR(_xlfn.MINIFS(Consolidado!$B$5:$B$1000,Consolidado!$E$5:$E$1000,$B35,Consolidado!$C$5:$C$1000,"Comité de Supervisión",Consolidado!$P$5:$P$1000,"X",Consolidado!$H$5:$H$1000,IF($D$9="Todos","&gt;0",$D$9))),2),"")&amp;IF(_xlfn.MAXIFS(Consolidado!$B$5:$B$1000,Consolidado!$E$5:$E$1000,$B35,Consolidado!$C$5:$C$1000,"Comité de Supervisión",Consolidado!$P$5:$P$1000,"X",Consolidado!$H$5:$H$1000,IF($D$9="Todos","&gt;0",$D$9))&lt;&gt;_xlfn.MINIFS(Consolidado!$B$5:$B$1000,Consolidado!$E$5:$E$1000,$B35,Consolidado!$C$5:$C$1000,"Comité de Supervisión",Consolidado!$P$5:$P$1000,"X",Consolidado!$H$5:$H$1000,IF($D$9="Todos","&gt;0",$D$9))," y "&amp;TEXT(DAY(_xlfn.MAXIFS(Consolidado!$B$5:$B$1000,Consolidado!$E$5:$E$1000,$B35,Consolidado!$C$5:$C$1000,"Comité de Supervisión",Consolidado!$P$5:$P$1000,"X",Consolidado!$H$5:$H$1000,IF($D$9="Todos","&gt;0",$D$9))),"00")&amp;"/"&amp;TEXT(MONTH(_xlfn.MAXIFS(Consolidado!$B$5:$B$1000,Consolidado!$E$5:$E$1000,$B35,Consolidado!$C$5:$C$1000,"Comité de Supervisión",Consolidado!$P$5:$P$1000,"X",Consolidado!$H$5:$H$1000,IF($D$9="Todos","&gt;0",$D$9))),"00")&amp;IF($D$9="Todos","/"&amp;RIGHT(YEAR(_xlfn.MAXIFS(Consolidado!$B$5:$B$1000,Consolidado!$E$5:$E$1000,$B35,Consolidado!$C$5:$C$1000,"Comité de Supervisión",Consolidado!$P$5:$P$1000,"X",Consolidado!$H$5:$H$1000,IF($D$9="Todos","&gt;0",$D$9))),2),""),""),""),IF(SUMIFS(Consolidado!$AD$5:$AD$1000,Consolidado!$E$5:$E$1000,$B35,Consolidado!$C$5:$C$1000,"Consejo de Administración",Consolidado!$P$5:$P$1000,"X",Consolidado!$H$5:$H$1000,IF($D$9="Todos","&gt;0",$D$9))&gt;0,"Consejo "&amp;TEXT(DAY(_xlfn.MINIFS(Consolidado!$B$5:$B$1000,Consolidado!$E$5:$E$1000,$B35,Consolidado!$C$5:$C$1000,"Consejo de Administración",Consolidado!$P$5:$P$1000,"X",Consolidado!$H$5:$H$1000,IF($D$9="Todos","&gt;0",$D$9))),"00")&amp;"/"&amp;TEXT(MONTH(_xlfn.MINIFS(Consolidado!$B$5:$B$1000,Consolidado!$E$5:$E$1000,$B35,Consolidado!$C$5:$C$1000,"Consejo de Administración",Consolidado!$P$5:$P$1000,"X",Consolidado!$H$5:$H$1000,IF($D$9="Todos","&gt;0",$D$9))),"00")&amp;IF($D$9="Todos","/"&amp;RIGHT(YEAR(_xlfn.MINIFS(Consolidado!$B$5:$B$1000,Consolidado!$E$5:$E$1000,$B35,Consolidado!$C$5:$C$1000,"Consejo de Administración",Consolidado!$P$5:$P$1000,"X",Consolidado!$H$5:$H$1000,IF($D$9="Todos","&gt;0",$D$9))),2),"")&amp;IF(_xlfn.MAXIFS(Consolidado!$B$5:$B$1000,Consolidado!$E$5:$E$1000,$B35,Consolidado!$C$5:$C$1000,"Consejo de Administración",Consolidado!$P$5:$P$1000,"X",Consolidado!$H$5:$H$1000,IF($D$9="Todos","&gt;0",$D$9))&lt;&gt;_xlfn.MINIFS(Consolidado!$B$5:$B$1000,Consolidado!$E$5:$E$1000,$B35,Consolidado!$C$5:$C$1000,"Consejo de Administración",Consolidado!$P$5:$P$1000,"X",Consolidado!$H$5:$H$1000,IF($D$9="Todos","&gt;0",$D$9))," y "&amp;TEXT(DAY(_xlfn.MAXIFS(Consolidado!$B$5:$B$1000,Consolidado!$E$5:$E$1000,$B35,Consolidado!$C$5:$C$1000,"Consejo de Administración",Consolidado!$P$5:$P$1000,"X",Consolidado!$H$5:$H$1000,IF($D$9="Todos","&gt;0",$D$9))),"00")&amp;"/"&amp;TEXT(MONTH(_xlfn.MAXIFS(Consolidado!$B$5:$B$1000,Consolidado!$E$5:$E$1000,$B35,Consolidado!$C$5:$C$1000,"Consejo de Administración",Consolidado!$P$5:$P$1000,"X",Consolidado!$H$5:$H$1000,IF($D$9="Todos","&gt;0",$D$9))),"00")&amp;IF($D$9="Todos","/"&amp;RIGHT(YEAR(_xlfn.MAXIFS(Consolidado!$B$5:$B$1000,Consolidado!$E$5:$E$1000,$B35,Consolidado!$C$5:$C$1000,"Consejo de Administración",Consolidado!$P$5:$P$1000,"X",Consolidado!$H$5:$H$1000,IF($D$9="Todos","&gt;0",$D$9))),2),""),""),""),IF(SUMIFS(Consolidado!$AD$5:$AD$1000,Consolidado!$E$5:$E$1000,$B35,Consolidado!$C$5:$C$1000,"Otros",Consolidado!$P$5:$P$1000,"X",Consolidado!$H$5:$H$1000,IF($D$9="Todos","&gt;0",$D$9))&gt;0,"Otros "&amp;TEXT(DAY(_xlfn.MINIFS(Consolidado!$B$5:$B$1000,Consolidado!$E$5:$E$1000,$B35,Consolidado!$C$5:$C$1000,"Otros",Consolidado!$P$5:$P$1000,"X",Consolidado!$H$5:$H$1000,IF($D$9="Todos","&gt;0",$D$9))),"00")&amp;"/"&amp;TEXT(MONTH(_xlfn.MINIFS(Consolidado!$B$5:$B$1000,Consolidado!$E$5:$E$1000,$B35,Consolidado!$C$5:$C$1000,"Otros",Consolidado!$P$5:$P$1000,"X",Consolidado!$H$5:$H$1000,IF($D$9="Todos","&gt;0",$D$9))),"00")&amp;IF($D$9="Todos","/"&amp;RIGHT(YEAR(_xlfn.MINIFS(Consolidado!$B$5:$B$1000,Consolidado!$E$5:$E$1000,$B35,Consolidado!$C$5:$C$1000,"Otros",Consolidado!$P$5:$P$1000,"X",Consolidado!$H$5:$H$1000,IF($D$9="Todos","&gt;0",$D$9))),2),"")&amp;IF(_xlfn.MAXIFS(Consolidado!$B$5:$B$1000,Consolidado!$E$5:$E$1000,$B35,Consolidado!$C$5:$C$1000,"Otros",Consolidado!$P$5:$P$1000,"X",Consolidado!$H$5:$H$1000,IF($D$9="Todos","&gt;0",$D$9))&lt;&gt;_xlfn.MINIFS(Consolidado!$B$5:$B$1000,Consolidado!$E$5:$E$1000,$B35,Consolidado!$C$5:$C$1000,"Otros",Consolidado!$P$5:$P$1000,"X",Consolidado!$H$5:$H$1000,IF($D$9="Todos","&gt;0",$D$9))," y "&amp;TEXT(DAY(_xlfn.MAXIFS(Consolidado!$B$5:$B$1000,Consolidado!$E$5:$E$1000,$B35,Consolidado!$C$5:$C$1000,"Otros",Consolidado!$P$5:$P$1000,"X",Consolidado!$H$5:$H$1000,IF($D$9="Todos","&gt;0",$D$9))),"00")&amp;"/"&amp;TEXT(MONTH(_xlfn.MAXIFS(Consolidado!$B$5:$B$1000,Consolidado!$E$5:$E$1000,$B35,Consolidado!$C$5:$C$1000,"Otros",Consolidado!$P$5:$P$1000,"X",Consolidado!$H$5:$H$1000,IF($D$9="Todos","&gt;0",$D$9))),"00")&amp;IF($D$9="Todos","/"&amp;RIGHT(YEAR(_xlfn.MAXIFS(Consolidado!$B$5:$B$1000,Consolidado!$E$5:$E$1000,$B35,Consolidado!$C$5:$C$1000,"Otros",Consolidado!$P$5:$P$1000,"X",Consolidado!$H$5:$H$1000,IF($D$9="Todos","&gt;0",$D$9))),2),""),""),""))</f>
        <v/>
      </c>
      <c r="S35" s="37" t="str">
        <f aca="false">_xlfn.TEXTJOIN(" +"&amp;CHAR(10),TRUE(),IF(SUMIFS(Consolidado!$AD$5:$AD$1000,Consolidado!$E$5:$E$1000,$B35,Consolidado!$C$5:$C$1000,"Auditoría Interna",Consolidado!$Q$5:$Q$1000,"X",Consolidado!$H$5:$H$1000,IF($D$9="Todos","&gt;0",$D$9))&gt;0,"Interna "&amp;TEXT(DAY(_xlfn.MINIFS(Consolidado!$B$5:$B$1000,Consolidado!$E$5:$E$1000,$B35,Consolidado!$C$5:$C$1000,"Auditoría Interna",Consolidado!$Q$5:$Q$1000,"X",Consolidado!$H$5:$H$1000,IF($D$9="Todos","&gt;0",$D$9))),"00")&amp;"/"&amp;TEXT(MONTH(_xlfn.MINIFS(Consolidado!$B$5:$B$1000,Consolidado!$E$5:$E$1000,$B35,Consolidado!$C$5:$C$1000,"Auditoría Interna",Consolidado!$Q$5:$Q$1000,"X",Consolidado!$H$5:$H$1000,IF($D$9="Todos","&gt;0",$D$9))),"00")&amp;IF($D$9="Todos","/"&amp;RIGHT(YEAR(_xlfn.MINIFS(Consolidado!$B$5:$B$1000,Consolidado!$E$5:$E$1000,$B35,Consolidado!$C$5:$C$1000,"Auditoría Interna",Consolidado!$Q$5:$Q$1000,"X",Consolidado!$H$5:$H$1000,IF($D$9="Todos","&gt;0",$D$9))),2),"")&amp;IF(_xlfn.MAXIFS(Consolidado!$B$5:$B$1000,Consolidado!$E$5:$E$1000,$B35,Consolidado!$C$5:$C$1000,"Auditoría Interna",Consolidado!$Q$5:$Q$1000,"X",Consolidado!$H$5:$H$1000,IF($D$9="Todos","&gt;0",$D$9))&lt;&gt;_xlfn.MINIFS(Consolidado!$B$5:$B$1000,Consolidado!$E$5:$E$1000,$B35,Consolidado!$C$5:$C$1000,"Auditoría Interna",Consolidado!$Q$5:$Q$1000,"X",Consolidado!$H$5:$H$1000,IF($D$9="Todos","&gt;0",$D$9))," y "&amp;TEXT(DAY(_xlfn.MAXIFS(Consolidado!$B$5:$B$1000,Consolidado!$E$5:$E$1000,$B35,Consolidado!$C$5:$C$1000,"Auditoría Interna",Consolidado!$Q$5:$Q$1000,"X",Consolidado!$H$5:$H$1000,IF($D$9="Todos","&gt;0",$D$9))),"00")&amp;"/"&amp;TEXT(MONTH(_xlfn.MAXIFS(Consolidado!$B$5:$B$1000,Consolidado!$E$5:$E$1000,$B35,Consolidado!$C$5:$C$1000,"Auditoría Interna",Consolidado!$Q$5:$Q$1000,"X",Consolidado!$H$5:$H$1000,IF($D$9="Todos","&gt;0",$D$9))),"00")&amp;IF($D$9="Todos","/"&amp;RIGHT(YEAR(_xlfn.MAXIFS(Consolidado!$B$5:$B$1000,Consolidado!$E$5:$E$1000,$B35,Consolidado!$C$5:$C$1000,"Auditoría Interna",Consolidado!$Q$5:$Q$1000,"X",Consolidado!$H$5:$H$1000,IF($D$9="Todos","&gt;0",$D$9))),2),""),""),""),IF(SUMIFS(Consolidado!$AD$5:$AD$1000,Consolidado!$E$5:$E$1000,$B35,Consolidado!$C$5:$C$1000,"Auditoría Externa",Consolidado!$Q$5:$Q$1000,"X",Consolidado!$H$5:$H$1000,IF($D$9="Todos","&gt;0",$D$9))&gt;0,"Externa "&amp;TEXT(DAY(_xlfn.MINIFS(Consolidado!$B$5:$B$1000,Consolidado!$E$5:$E$1000,$B35,Consolidado!$C$5:$C$1000,"Auditoría Externa",Consolidado!$Q$5:$Q$1000,"X",Consolidado!$H$5:$H$1000,IF($D$9="Todos","&gt;0",$D$9))),"00")&amp;"/"&amp;TEXT(MONTH(_xlfn.MINIFS(Consolidado!$B$5:$B$1000,Consolidado!$E$5:$E$1000,$B35,Consolidado!$C$5:$C$1000,"Auditoría Externa",Consolidado!$Q$5:$Q$1000,"X",Consolidado!$H$5:$H$1000,IF($D$9="Todos","&gt;0",$D$9))),"00")&amp;IF($D$9="Todos","/"&amp;RIGHT(YEAR(_xlfn.MINIFS(Consolidado!$B$5:$B$1000,Consolidado!$E$5:$E$1000,$B35,Consolidado!$C$5:$C$1000,"Auditoría Externa",Consolidado!$Q$5:$Q$1000,"X",Consolidado!$H$5:$H$1000,IF($D$9="Todos","&gt;0",$D$9))),2),"")&amp;IF(_xlfn.MAXIFS(Consolidado!$B$5:$B$1000,Consolidado!$E$5:$E$1000,$B35,Consolidado!$C$5:$C$1000,"Auditoría Externa",Consolidado!$Q$5:$Q$1000,"X",Consolidado!$H$5:$H$1000,IF($D$9="Todos","&gt;0",$D$9))&lt;&gt;_xlfn.MINIFS(Consolidado!$B$5:$B$1000,Consolidado!$E$5:$E$1000,$B35,Consolidado!$C$5:$C$1000,"Auditoría Externa",Consolidado!$Q$5:$Q$1000,"X",Consolidado!$H$5:$H$1000,IF($D$9="Todos","&gt;0",$D$9))," y "&amp;TEXT(DAY(_xlfn.MAXIFS(Consolidado!$B$5:$B$1000,Consolidado!$E$5:$E$1000,$B35,Consolidado!$C$5:$C$1000,"Auditoría Externa",Consolidado!$Q$5:$Q$1000,"X",Consolidado!$H$5:$H$1000,IF($D$9="Todos","&gt;0",$D$9))),"00")&amp;"/"&amp;TEXT(MONTH(_xlfn.MAXIFS(Consolidado!$B$5:$B$1000,Consolidado!$E$5:$E$1000,$B35,Consolidado!$C$5:$C$1000,"Auditoría Externa",Consolidado!$Q$5:$Q$1000,"X",Consolidado!$H$5:$H$1000,IF($D$9="Todos","&gt;0",$D$9))),"00")&amp;IF($D$9="Todos","/"&amp;RIGHT(YEAR(_xlfn.MAXIFS(Consolidado!$B$5:$B$1000,Consolidado!$E$5:$E$1000,$B35,Consolidado!$C$5:$C$1000,"Auditoría Externa",Consolidado!$Q$5:$Q$1000,"X",Consolidado!$H$5:$H$1000,IF($D$9="Todos","&gt;0",$D$9))),2),""),""),""),IF(SUMIFS(Consolidado!$AD$5:$AD$1000,Consolidado!$E$5:$E$1000,$B35,Consolidado!$C$5:$C$1000,"SSF",Consolidado!$Q$5:$Q$1000,"X",Consolidado!$H$5:$H$1000,IF($D$9="Todos","&gt;0",$D$9))&gt;0,"SSF "&amp;TEXT(DAY(_xlfn.MINIFS(Consolidado!$B$5:$B$1000,Consolidado!$E$5:$E$1000,$B35,Consolidado!$C$5:$C$1000,"SSF",Consolidado!$Q$5:$Q$1000,"X",Consolidado!$H$5:$H$1000,IF($D$9="Todos","&gt;0",$D$9))),"00")&amp;"/"&amp;TEXT(MONTH(_xlfn.MINIFS(Consolidado!$B$5:$B$1000,Consolidado!$E$5:$E$1000,$B35,Consolidado!$C$5:$C$1000,"SSF",Consolidado!$Q$5:$Q$1000,"X",Consolidado!$H$5:$H$1000,IF($D$9="Todos","&gt;0",$D$9))),"00")&amp;IF($D$9="Todos","/"&amp;RIGHT(YEAR(_xlfn.MINIFS(Consolidado!$B$5:$B$1000,Consolidado!$E$5:$E$1000,$B35,Consolidado!$C$5:$C$1000,"SSF",Consolidado!$Q$5:$Q$1000,"X",Consolidado!$H$5:$H$1000,IF($D$9="Todos","&gt;0",$D$9))),2),"")&amp;IF(_xlfn.MAXIFS(Consolidado!$B$5:$B$1000,Consolidado!$E$5:$E$1000,$B35,Consolidado!$C$5:$C$1000,"SSF",Consolidado!$Q$5:$Q$1000,"X",Consolidado!$H$5:$H$1000,IF($D$9="Todos","&gt;0",$D$9))&lt;&gt;_xlfn.MINIFS(Consolidado!$B$5:$B$1000,Consolidado!$E$5:$E$1000,$B35,Consolidado!$C$5:$C$1000,"SSF",Consolidado!$Q$5:$Q$1000,"X",Consolidado!$H$5:$H$1000,IF($D$9="Todos","&gt;0",$D$9))," y "&amp;TEXT(DAY(_xlfn.MAXIFS(Consolidado!$B$5:$B$1000,Consolidado!$E$5:$E$1000,$B35,Consolidado!$C$5:$C$1000,"SSF",Consolidado!$Q$5:$Q$1000,"X",Consolidado!$H$5:$H$1000,IF($D$9="Todos","&gt;0",$D$9))),"00")&amp;"/"&amp;TEXT(MONTH(_xlfn.MAXIFS(Consolidado!$B$5:$B$1000,Consolidado!$E$5:$E$1000,$B35,Consolidado!$C$5:$C$1000,"SSF",Consolidado!$Q$5:$Q$1000,"X",Consolidado!$H$5:$H$1000,IF($D$9="Todos","&gt;0",$D$9))),"00")&amp;IF($D$9="Todos","/"&amp;RIGHT(YEAR(_xlfn.MAXIFS(Consolidado!$B$5:$B$1000,Consolidado!$E$5:$E$1000,$B35,Consolidado!$C$5:$C$1000,"SSF",Consolidado!$Q$5:$Q$1000,"X",Consolidado!$H$5:$H$1000,IF($D$9="Todos","&gt;0",$D$9))),2),""),""),""),IF(SUMIFS(Consolidado!$AD$5:$AD$1000,Consolidado!$E$5:$E$1000,$B35,Consolidado!$C$5:$C$1000,"Comité de Supervisión",Consolidado!$Q$5:$Q$1000,"X",Consolidado!$H$5:$H$1000,IF($D$9="Todos","&gt;0",$D$9))&gt;0,"Comité Sup. "&amp;TEXT(DAY(_xlfn.MINIFS(Consolidado!$B$5:$B$1000,Consolidado!$E$5:$E$1000,$B35,Consolidado!$C$5:$C$1000,"Comité de Supervisión",Consolidado!$Q$5:$Q$1000,"X",Consolidado!$H$5:$H$1000,IF($D$9="Todos","&gt;0",$D$9))),"00")&amp;"/"&amp;TEXT(MONTH(_xlfn.MINIFS(Consolidado!$B$5:$B$1000,Consolidado!$E$5:$E$1000,$B35,Consolidado!$C$5:$C$1000,"Comité de Supervisión",Consolidado!$Q$5:$Q$1000,"X",Consolidado!$H$5:$H$1000,IF($D$9="Todos","&gt;0",$D$9))),"00")&amp;IF($D$9="Todos","/"&amp;RIGHT(YEAR(_xlfn.MINIFS(Consolidado!$B$5:$B$1000,Consolidado!$E$5:$E$1000,$B35,Consolidado!$C$5:$C$1000,"Comité de Supervisión",Consolidado!$Q$5:$Q$1000,"X",Consolidado!$H$5:$H$1000,IF($D$9="Todos","&gt;0",$D$9))),2),"")&amp;IF(_xlfn.MAXIFS(Consolidado!$B$5:$B$1000,Consolidado!$E$5:$E$1000,$B35,Consolidado!$C$5:$C$1000,"Comité de Supervisión",Consolidado!$Q$5:$Q$1000,"X",Consolidado!$H$5:$H$1000,IF($D$9="Todos","&gt;0",$D$9))&lt;&gt;_xlfn.MINIFS(Consolidado!$B$5:$B$1000,Consolidado!$E$5:$E$1000,$B35,Consolidado!$C$5:$C$1000,"Comité de Supervisión",Consolidado!$Q$5:$Q$1000,"X",Consolidado!$H$5:$H$1000,IF($D$9="Todos","&gt;0",$D$9))," y "&amp;TEXT(DAY(_xlfn.MAXIFS(Consolidado!$B$5:$B$1000,Consolidado!$E$5:$E$1000,$B35,Consolidado!$C$5:$C$1000,"Comité de Supervisión",Consolidado!$Q$5:$Q$1000,"X",Consolidado!$H$5:$H$1000,IF($D$9="Todos","&gt;0",$D$9))),"00")&amp;"/"&amp;TEXT(MONTH(_xlfn.MAXIFS(Consolidado!$B$5:$B$1000,Consolidado!$E$5:$E$1000,$B35,Consolidado!$C$5:$C$1000,"Comité de Supervisión",Consolidado!$Q$5:$Q$1000,"X",Consolidado!$H$5:$H$1000,IF($D$9="Todos","&gt;0",$D$9))),"00")&amp;IF($D$9="Todos","/"&amp;RIGHT(YEAR(_xlfn.MAXIFS(Consolidado!$B$5:$B$1000,Consolidado!$E$5:$E$1000,$B35,Consolidado!$C$5:$C$1000,"Comité de Supervisión",Consolidado!$Q$5:$Q$1000,"X",Consolidado!$H$5:$H$1000,IF($D$9="Todos","&gt;0",$D$9))),2),""),""),""),IF(SUMIFS(Consolidado!$AD$5:$AD$1000,Consolidado!$E$5:$E$1000,$B35,Consolidado!$C$5:$C$1000,"Consejo de Administración",Consolidado!$Q$5:$Q$1000,"X",Consolidado!$H$5:$H$1000,IF($D$9="Todos","&gt;0",$D$9))&gt;0,"Consejo "&amp;TEXT(DAY(_xlfn.MINIFS(Consolidado!$B$5:$B$1000,Consolidado!$E$5:$E$1000,$B35,Consolidado!$C$5:$C$1000,"Consejo de Administración",Consolidado!$Q$5:$Q$1000,"X",Consolidado!$H$5:$H$1000,IF($D$9="Todos","&gt;0",$D$9))),"00")&amp;"/"&amp;TEXT(MONTH(_xlfn.MINIFS(Consolidado!$B$5:$B$1000,Consolidado!$E$5:$E$1000,$B35,Consolidado!$C$5:$C$1000,"Consejo de Administración",Consolidado!$Q$5:$Q$1000,"X",Consolidado!$H$5:$H$1000,IF($D$9="Todos","&gt;0",$D$9))),"00")&amp;IF($D$9="Todos","/"&amp;RIGHT(YEAR(_xlfn.MINIFS(Consolidado!$B$5:$B$1000,Consolidado!$E$5:$E$1000,$B35,Consolidado!$C$5:$C$1000,"Consejo de Administración",Consolidado!$Q$5:$Q$1000,"X",Consolidado!$H$5:$H$1000,IF($D$9="Todos","&gt;0",$D$9))),2),"")&amp;IF(_xlfn.MAXIFS(Consolidado!$B$5:$B$1000,Consolidado!$E$5:$E$1000,$B35,Consolidado!$C$5:$C$1000,"Consejo de Administración",Consolidado!$Q$5:$Q$1000,"X",Consolidado!$H$5:$H$1000,IF($D$9="Todos","&gt;0",$D$9))&lt;&gt;_xlfn.MINIFS(Consolidado!$B$5:$B$1000,Consolidado!$E$5:$E$1000,$B35,Consolidado!$C$5:$C$1000,"Consejo de Administración",Consolidado!$Q$5:$Q$1000,"X",Consolidado!$H$5:$H$1000,IF($D$9="Todos","&gt;0",$D$9))," y "&amp;TEXT(DAY(_xlfn.MAXIFS(Consolidado!$B$5:$B$1000,Consolidado!$E$5:$E$1000,$B35,Consolidado!$C$5:$C$1000,"Consejo de Administración",Consolidado!$Q$5:$Q$1000,"X",Consolidado!$H$5:$H$1000,IF($D$9="Todos","&gt;0",$D$9))),"00")&amp;"/"&amp;TEXT(MONTH(_xlfn.MAXIFS(Consolidado!$B$5:$B$1000,Consolidado!$E$5:$E$1000,$B35,Consolidado!$C$5:$C$1000,"Consejo de Administración",Consolidado!$Q$5:$Q$1000,"X",Consolidado!$H$5:$H$1000,IF($D$9="Todos","&gt;0",$D$9))),"00")&amp;IF($D$9="Todos","/"&amp;RIGHT(YEAR(_xlfn.MAXIFS(Consolidado!$B$5:$B$1000,Consolidado!$E$5:$E$1000,$B35,Consolidado!$C$5:$C$1000,"Consejo de Administración",Consolidado!$Q$5:$Q$1000,"X",Consolidado!$H$5:$H$1000,IF($D$9="Todos","&gt;0",$D$9))),2),""),""),""),IF(SUMIFS(Consolidado!$AD$5:$AD$1000,Consolidado!$E$5:$E$1000,$B35,Consolidado!$C$5:$C$1000,"Otros",Consolidado!$Q$5:$Q$1000,"X",Consolidado!$H$5:$H$1000,IF($D$9="Todos","&gt;0",$D$9))&gt;0,"Otros "&amp;TEXT(DAY(_xlfn.MINIFS(Consolidado!$B$5:$B$1000,Consolidado!$E$5:$E$1000,$B35,Consolidado!$C$5:$C$1000,"Otros",Consolidado!$Q$5:$Q$1000,"X",Consolidado!$H$5:$H$1000,IF($D$9="Todos","&gt;0",$D$9))),"00")&amp;"/"&amp;TEXT(MONTH(_xlfn.MINIFS(Consolidado!$B$5:$B$1000,Consolidado!$E$5:$E$1000,$B35,Consolidado!$C$5:$C$1000,"Otros",Consolidado!$Q$5:$Q$1000,"X",Consolidado!$H$5:$H$1000,IF($D$9="Todos","&gt;0",$D$9))),"00")&amp;IF($D$9="Todos","/"&amp;RIGHT(YEAR(_xlfn.MINIFS(Consolidado!$B$5:$B$1000,Consolidado!$E$5:$E$1000,$B35,Consolidado!$C$5:$C$1000,"Otros",Consolidado!$Q$5:$Q$1000,"X",Consolidado!$H$5:$H$1000,IF($D$9="Todos","&gt;0",$D$9))),2),"")&amp;IF(_xlfn.MAXIFS(Consolidado!$B$5:$B$1000,Consolidado!$E$5:$E$1000,$B35,Consolidado!$C$5:$C$1000,"Otros",Consolidado!$Q$5:$Q$1000,"X",Consolidado!$H$5:$H$1000,IF($D$9="Todos","&gt;0",$D$9))&lt;&gt;_xlfn.MINIFS(Consolidado!$B$5:$B$1000,Consolidado!$E$5:$E$1000,$B35,Consolidado!$C$5:$C$1000,"Otros",Consolidado!$Q$5:$Q$1000,"X",Consolidado!$H$5:$H$1000,IF($D$9="Todos","&gt;0",$D$9))," y "&amp;TEXT(DAY(_xlfn.MAXIFS(Consolidado!$B$5:$B$1000,Consolidado!$E$5:$E$1000,$B35,Consolidado!$C$5:$C$1000,"Otros",Consolidado!$Q$5:$Q$1000,"X",Consolidado!$H$5:$H$1000,IF($D$9="Todos","&gt;0",$D$9))),"00")&amp;"/"&amp;TEXT(MONTH(_xlfn.MAXIFS(Consolidado!$B$5:$B$1000,Consolidado!$E$5:$E$1000,$B35,Consolidado!$C$5:$C$1000,"Otros",Consolidado!$Q$5:$Q$1000,"X",Consolidado!$H$5:$H$1000,IF($D$9="Todos","&gt;0",$D$9))),"00")&amp;IF($D$9="Todos","/"&amp;RIGHT(YEAR(_xlfn.MAXIFS(Consolidado!$B$5:$B$1000,Consolidado!$E$5:$E$1000,$B35,Consolidado!$C$5:$C$1000,"Otros",Consolidado!$Q$5:$Q$1000,"X",Consolidado!$H$5:$H$1000,IF($D$9="Todos","&gt;0",$D$9))),2),""),""),""))</f>
        <v/>
      </c>
      <c r="T35" s="37" t="str">
        <f aca="false">_xlfn.TEXTJOIN(" +"&amp;CHAR(10),TRUE(),IF(SUMIFS(Consolidado!$AD$5:$AD$1000,Consolidado!$E$5:$E$1000,$B35,Consolidado!$C$5:$C$1000,"Auditoría Interna",Consolidado!$R$5:$R$1000,"X",Consolidado!$H$5:$H$1000,IF($D$9="Todos","&gt;0",$D$9))&gt;0,"Interna "&amp;TEXT(DAY(_xlfn.MINIFS(Consolidado!$B$5:$B$1000,Consolidado!$E$5:$E$1000,$B35,Consolidado!$C$5:$C$1000,"Auditoría Interna",Consolidado!$R$5:$R$1000,"X",Consolidado!$H$5:$H$1000,IF($D$9="Todos","&gt;0",$D$9))),"00")&amp;"/"&amp;TEXT(MONTH(_xlfn.MINIFS(Consolidado!$B$5:$B$1000,Consolidado!$E$5:$E$1000,$B35,Consolidado!$C$5:$C$1000,"Auditoría Interna",Consolidado!$R$5:$R$1000,"X",Consolidado!$H$5:$H$1000,IF($D$9="Todos","&gt;0",$D$9))),"00")&amp;IF($D$9="Todos","/"&amp;RIGHT(YEAR(_xlfn.MINIFS(Consolidado!$B$5:$B$1000,Consolidado!$E$5:$E$1000,$B35,Consolidado!$C$5:$C$1000,"Auditoría Interna",Consolidado!$R$5:$R$1000,"X",Consolidado!$H$5:$H$1000,IF($D$9="Todos","&gt;0",$D$9))),2),"")&amp;IF(_xlfn.MAXIFS(Consolidado!$B$5:$B$1000,Consolidado!$E$5:$E$1000,$B35,Consolidado!$C$5:$C$1000,"Auditoría Interna",Consolidado!$R$5:$R$1000,"X",Consolidado!$H$5:$H$1000,IF($D$9="Todos","&gt;0",$D$9))&lt;&gt;_xlfn.MINIFS(Consolidado!$B$5:$B$1000,Consolidado!$E$5:$E$1000,$B35,Consolidado!$C$5:$C$1000,"Auditoría Interna",Consolidado!$R$5:$R$1000,"X",Consolidado!$H$5:$H$1000,IF($D$9="Todos","&gt;0",$D$9))," y "&amp;TEXT(DAY(_xlfn.MAXIFS(Consolidado!$B$5:$B$1000,Consolidado!$E$5:$E$1000,$B35,Consolidado!$C$5:$C$1000,"Auditoría Interna",Consolidado!$R$5:$R$1000,"X",Consolidado!$H$5:$H$1000,IF($D$9="Todos","&gt;0",$D$9))),"00")&amp;"/"&amp;TEXT(MONTH(_xlfn.MAXIFS(Consolidado!$B$5:$B$1000,Consolidado!$E$5:$E$1000,$B35,Consolidado!$C$5:$C$1000,"Auditoría Interna",Consolidado!$R$5:$R$1000,"X",Consolidado!$H$5:$H$1000,IF($D$9="Todos","&gt;0",$D$9))),"00")&amp;IF($D$9="Todos","/"&amp;RIGHT(YEAR(_xlfn.MAXIFS(Consolidado!$B$5:$B$1000,Consolidado!$E$5:$E$1000,$B35,Consolidado!$C$5:$C$1000,"Auditoría Interna",Consolidado!$R$5:$R$1000,"X",Consolidado!$H$5:$H$1000,IF($D$9="Todos","&gt;0",$D$9))),2),""),""),""),IF(SUMIFS(Consolidado!$AD$5:$AD$1000,Consolidado!$E$5:$E$1000,$B35,Consolidado!$C$5:$C$1000,"Auditoría Externa",Consolidado!$R$5:$R$1000,"X",Consolidado!$H$5:$H$1000,IF($D$9="Todos","&gt;0",$D$9))&gt;0,"Externa "&amp;TEXT(DAY(_xlfn.MINIFS(Consolidado!$B$5:$B$1000,Consolidado!$E$5:$E$1000,$B35,Consolidado!$C$5:$C$1000,"Auditoría Externa",Consolidado!$R$5:$R$1000,"X",Consolidado!$H$5:$H$1000,IF($D$9="Todos","&gt;0",$D$9))),"00")&amp;"/"&amp;TEXT(MONTH(_xlfn.MINIFS(Consolidado!$B$5:$B$1000,Consolidado!$E$5:$E$1000,$B35,Consolidado!$C$5:$C$1000,"Auditoría Externa",Consolidado!$R$5:$R$1000,"X",Consolidado!$H$5:$H$1000,IF($D$9="Todos","&gt;0",$D$9))),"00")&amp;IF($D$9="Todos","/"&amp;RIGHT(YEAR(_xlfn.MINIFS(Consolidado!$B$5:$B$1000,Consolidado!$E$5:$E$1000,$B35,Consolidado!$C$5:$C$1000,"Auditoría Externa",Consolidado!$R$5:$R$1000,"X",Consolidado!$H$5:$H$1000,IF($D$9="Todos","&gt;0",$D$9))),2),"")&amp;IF(_xlfn.MAXIFS(Consolidado!$B$5:$B$1000,Consolidado!$E$5:$E$1000,$B35,Consolidado!$C$5:$C$1000,"Auditoría Externa",Consolidado!$R$5:$R$1000,"X",Consolidado!$H$5:$H$1000,IF($D$9="Todos","&gt;0",$D$9))&lt;&gt;_xlfn.MINIFS(Consolidado!$B$5:$B$1000,Consolidado!$E$5:$E$1000,$B35,Consolidado!$C$5:$C$1000,"Auditoría Externa",Consolidado!$R$5:$R$1000,"X",Consolidado!$H$5:$H$1000,IF($D$9="Todos","&gt;0",$D$9))," y "&amp;TEXT(DAY(_xlfn.MAXIFS(Consolidado!$B$5:$B$1000,Consolidado!$E$5:$E$1000,$B35,Consolidado!$C$5:$C$1000,"Auditoría Externa",Consolidado!$R$5:$R$1000,"X",Consolidado!$H$5:$H$1000,IF($D$9="Todos","&gt;0",$D$9))),"00")&amp;"/"&amp;TEXT(MONTH(_xlfn.MAXIFS(Consolidado!$B$5:$B$1000,Consolidado!$E$5:$E$1000,$B35,Consolidado!$C$5:$C$1000,"Auditoría Externa",Consolidado!$R$5:$R$1000,"X",Consolidado!$H$5:$H$1000,IF($D$9="Todos","&gt;0",$D$9))),"00")&amp;IF($D$9="Todos","/"&amp;RIGHT(YEAR(_xlfn.MAXIFS(Consolidado!$B$5:$B$1000,Consolidado!$E$5:$E$1000,$B35,Consolidado!$C$5:$C$1000,"Auditoría Externa",Consolidado!$R$5:$R$1000,"X",Consolidado!$H$5:$H$1000,IF($D$9="Todos","&gt;0",$D$9))),2),""),""),""),IF(SUMIFS(Consolidado!$AD$5:$AD$1000,Consolidado!$E$5:$E$1000,$B35,Consolidado!$C$5:$C$1000,"SSF",Consolidado!$R$5:$R$1000,"X",Consolidado!$H$5:$H$1000,IF($D$9="Todos","&gt;0",$D$9))&gt;0,"SSF "&amp;TEXT(DAY(_xlfn.MINIFS(Consolidado!$B$5:$B$1000,Consolidado!$E$5:$E$1000,$B35,Consolidado!$C$5:$C$1000,"SSF",Consolidado!$R$5:$R$1000,"X",Consolidado!$H$5:$H$1000,IF($D$9="Todos","&gt;0",$D$9))),"00")&amp;"/"&amp;TEXT(MONTH(_xlfn.MINIFS(Consolidado!$B$5:$B$1000,Consolidado!$E$5:$E$1000,$B35,Consolidado!$C$5:$C$1000,"SSF",Consolidado!$R$5:$R$1000,"X",Consolidado!$H$5:$H$1000,IF($D$9="Todos","&gt;0",$D$9))),"00")&amp;IF($D$9="Todos","/"&amp;RIGHT(YEAR(_xlfn.MINIFS(Consolidado!$B$5:$B$1000,Consolidado!$E$5:$E$1000,$B35,Consolidado!$C$5:$C$1000,"SSF",Consolidado!$R$5:$R$1000,"X",Consolidado!$H$5:$H$1000,IF($D$9="Todos","&gt;0",$D$9))),2),"")&amp;IF(_xlfn.MAXIFS(Consolidado!$B$5:$B$1000,Consolidado!$E$5:$E$1000,$B35,Consolidado!$C$5:$C$1000,"SSF",Consolidado!$R$5:$R$1000,"X",Consolidado!$H$5:$H$1000,IF($D$9="Todos","&gt;0",$D$9))&lt;&gt;_xlfn.MINIFS(Consolidado!$B$5:$B$1000,Consolidado!$E$5:$E$1000,$B35,Consolidado!$C$5:$C$1000,"SSF",Consolidado!$R$5:$R$1000,"X",Consolidado!$H$5:$H$1000,IF($D$9="Todos","&gt;0",$D$9))," y "&amp;TEXT(DAY(_xlfn.MAXIFS(Consolidado!$B$5:$B$1000,Consolidado!$E$5:$E$1000,$B35,Consolidado!$C$5:$C$1000,"SSF",Consolidado!$R$5:$R$1000,"X",Consolidado!$H$5:$H$1000,IF($D$9="Todos","&gt;0",$D$9))),"00")&amp;"/"&amp;TEXT(MONTH(_xlfn.MAXIFS(Consolidado!$B$5:$B$1000,Consolidado!$E$5:$E$1000,$B35,Consolidado!$C$5:$C$1000,"SSF",Consolidado!$R$5:$R$1000,"X",Consolidado!$H$5:$H$1000,IF($D$9="Todos","&gt;0",$D$9))),"00")&amp;IF($D$9="Todos","/"&amp;RIGHT(YEAR(_xlfn.MAXIFS(Consolidado!$B$5:$B$1000,Consolidado!$E$5:$E$1000,$B35,Consolidado!$C$5:$C$1000,"SSF",Consolidado!$R$5:$R$1000,"X",Consolidado!$H$5:$H$1000,IF($D$9="Todos","&gt;0",$D$9))),2),""),""),""),IF(SUMIFS(Consolidado!$AD$5:$AD$1000,Consolidado!$E$5:$E$1000,$B35,Consolidado!$C$5:$C$1000,"Comité de Supervisión",Consolidado!$R$5:$R$1000,"X",Consolidado!$H$5:$H$1000,IF($D$9="Todos","&gt;0",$D$9))&gt;0,"Comité Sup. "&amp;TEXT(DAY(_xlfn.MINIFS(Consolidado!$B$5:$B$1000,Consolidado!$E$5:$E$1000,$B35,Consolidado!$C$5:$C$1000,"Comité de Supervisión",Consolidado!$R$5:$R$1000,"X",Consolidado!$H$5:$H$1000,IF($D$9="Todos","&gt;0",$D$9))),"00")&amp;"/"&amp;TEXT(MONTH(_xlfn.MINIFS(Consolidado!$B$5:$B$1000,Consolidado!$E$5:$E$1000,$B35,Consolidado!$C$5:$C$1000,"Comité de Supervisión",Consolidado!$R$5:$R$1000,"X",Consolidado!$H$5:$H$1000,IF($D$9="Todos","&gt;0",$D$9))),"00")&amp;IF($D$9="Todos","/"&amp;RIGHT(YEAR(_xlfn.MINIFS(Consolidado!$B$5:$B$1000,Consolidado!$E$5:$E$1000,$B35,Consolidado!$C$5:$C$1000,"Comité de Supervisión",Consolidado!$R$5:$R$1000,"X",Consolidado!$H$5:$H$1000,IF($D$9="Todos","&gt;0",$D$9))),2),"")&amp;IF(_xlfn.MAXIFS(Consolidado!$B$5:$B$1000,Consolidado!$E$5:$E$1000,$B35,Consolidado!$C$5:$C$1000,"Comité de Supervisión",Consolidado!$R$5:$R$1000,"X",Consolidado!$H$5:$H$1000,IF($D$9="Todos","&gt;0",$D$9))&lt;&gt;_xlfn.MINIFS(Consolidado!$B$5:$B$1000,Consolidado!$E$5:$E$1000,$B35,Consolidado!$C$5:$C$1000,"Comité de Supervisión",Consolidado!$R$5:$R$1000,"X",Consolidado!$H$5:$H$1000,IF($D$9="Todos","&gt;0",$D$9))," y "&amp;TEXT(DAY(_xlfn.MAXIFS(Consolidado!$B$5:$B$1000,Consolidado!$E$5:$E$1000,$B35,Consolidado!$C$5:$C$1000,"Comité de Supervisión",Consolidado!$R$5:$R$1000,"X",Consolidado!$H$5:$H$1000,IF($D$9="Todos","&gt;0",$D$9))),"00")&amp;"/"&amp;TEXT(MONTH(_xlfn.MAXIFS(Consolidado!$B$5:$B$1000,Consolidado!$E$5:$E$1000,$B35,Consolidado!$C$5:$C$1000,"Comité de Supervisión",Consolidado!$R$5:$R$1000,"X",Consolidado!$H$5:$H$1000,IF($D$9="Todos","&gt;0",$D$9))),"00")&amp;IF($D$9="Todos","/"&amp;RIGHT(YEAR(_xlfn.MAXIFS(Consolidado!$B$5:$B$1000,Consolidado!$E$5:$E$1000,$B35,Consolidado!$C$5:$C$1000,"Comité de Supervisión",Consolidado!$R$5:$R$1000,"X",Consolidado!$H$5:$H$1000,IF($D$9="Todos","&gt;0",$D$9))),2),""),""),""),IF(SUMIFS(Consolidado!$AD$5:$AD$1000,Consolidado!$E$5:$E$1000,$B35,Consolidado!$C$5:$C$1000,"Consejo de Administración",Consolidado!$R$5:$R$1000,"X",Consolidado!$H$5:$H$1000,IF($D$9="Todos","&gt;0",$D$9))&gt;0,"Consejo "&amp;TEXT(DAY(_xlfn.MINIFS(Consolidado!$B$5:$B$1000,Consolidado!$E$5:$E$1000,$B35,Consolidado!$C$5:$C$1000,"Consejo de Administración",Consolidado!$R$5:$R$1000,"X",Consolidado!$H$5:$H$1000,IF($D$9="Todos","&gt;0",$D$9))),"00")&amp;"/"&amp;TEXT(MONTH(_xlfn.MINIFS(Consolidado!$B$5:$B$1000,Consolidado!$E$5:$E$1000,$B35,Consolidado!$C$5:$C$1000,"Consejo de Administración",Consolidado!$R$5:$R$1000,"X",Consolidado!$H$5:$H$1000,IF($D$9="Todos","&gt;0",$D$9))),"00")&amp;IF($D$9="Todos","/"&amp;RIGHT(YEAR(_xlfn.MINIFS(Consolidado!$B$5:$B$1000,Consolidado!$E$5:$E$1000,$B35,Consolidado!$C$5:$C$1000,"Consejo de Administración",Consolidado!$R$5:$R$1000,"X",Consolidado!$H$5:$H$1000,IF($D$9="Todos","&gt;0",$D$9))),2),"")&amp;IF(_xlfn.MAXIFS(Consolidado!$B$5:$B$1000,Consolidado!$E$5:$E$1000,$B35,Consolidado!$C$5:$C$1000,"Consejo de Administración",Consolidado!$R$5:$R$1000,"X",Consolidado!$H$5:$H$1000,IF($D$9="Todos","&gt;0",$D$9))&lt;&gt;_xlfn.MINIFS(Consolidado!$B$5:$B$1000,Consolidado!$E$5:$E$1000,$B35,Consolidado!$C$5:$C$1000,"Consejo de Administración",Consolidado!$R$5:$R$1000,"X",Consolidado!$H$5:$H$1000,IF($D$9="Todos","&gt;0",$D$9))," y "&amp;TEXT(DAY(_xlfn.MAXIFS(Consolidado!$B$5:$B$1000,Consolidado!$E$5:$E$1000,$B35,Consolidado!$C$5:$C$1000,"Consejo de Administración",Consolidado!$R$5:$R$1000,"X",Consolidado!$H$5:$H$1000,IF($D$9="Todos","&gt;0",$D$9))),"00")&amp;"/"&amp;TEXT(MONTH(_xlfn.MAXIFS(Consolidado!$B$5:$B$1000,Consolidado!$E$5:$E$1000,$B35,Consolidado!$C$5:$C$1000,"Consejo de Administración",Consolidado!$R$5:$R$1000,"X",Consolidado!$H$5:$H$1000,IF($D$9="Todos","&gt;0",$D$9))),"00")&amp;IF($D$9="Todos","/"&amp;RIGHT(YEAR(_xlfn.MAXIFS(Consolidado!$B$5:$B$1000,Consolidado!$E$5:$E$1000,$B35,Consolidado!$C$5:$C$1000,"Consejo de Administración",Consolidado!$R$5:$R$1000,"X",Consolidado!$H$5:$H$1000,IF($D$9="Todos","&gt;0",$D$9))),2),""),""),""),IF(SUMIFS(Consolidado!$AD$5:$AD$1000,Consolidado!$E$5:$E$1000,$B35,Consolidado!$C$5:$C$1000,"Otros",Consolidado!$R$5:$R$1000,"X",Consolidado!$H$5:$H$1000,IF($D$9="Todos","&gt;0",$D$9))&gt;0,"Otros "&amp;TEXT(DAY(_xlfn.MINIFS(Consolidado!$B$5:$B$1000,Consolidado!$E$5:$E$1000,$B35,Consolidado!$C$5:$C$1000,"Otros",Consolidado!$R$5:$R$1000,"X",Consolidado!$H$5:$H$1000,IF($D$9="Todos","&gt;0",$D$9))),"00")&amp;"/"&amp;TEXT(MONTH(_xlfn.MINIFS(Consolidado!$B$5:$B$1000,Consolidado!$E$5:$E$1000,$B35,Consolidado!$C$5:$C$1000,"Otros",Consolidado!$R$5:$R$1000,"X",Consolidado!$H$5:$H$1000,IF($D$9="Todos","&gt;0",$D$9))),"00")&amp;IF($D$9="Todos","/"&amp;RIGHT(YEAR(_xlfn.MINIFS(Consolidado!$B$5:$B$1000,Consolidado!$E$5:$E$1000,$B35,Consolidado!$C$5:$C$1000,"Otros",Consolidado!$R$5:$R$1000,"X",Consolidado!$H$5:$H$1000,IF($D$9="Todos","&gt;0",$D$9))),2),"")&amp;IF(_xlfn.MAXIFS(Consolidado!$B$5:$B$1000,Consolidado!$E$5:$E$1000,$B35,Consolidado!$C$5:$C$1000,"Otros",Consolidado!$R$5:$R$1000,"X",Consolidado!$H$5:$H$1000,IF($D$9="Todos","&gt;0",$D$9))&lt;&gt;_xlfn.MINIFS(Consolidado!$B$5:$B$1000,Consolidado!$E$5:$E$1000,$B35,Consolidado!$C$5:$C$1000,"Otros",Consolidado!$R$5:$R$1000,"X",Consolidado!$H$5:$H$1000,IF($D$9="Todos","&gt;0",$D$9))," y "&amp;TEXT(DAY(_xlfn.MAXIFS(Consolidado!$B$5:$B$1000,Consolidado!$E$5:$E$1000,$B35,Consolidado!$C$5:$C$1000,"Otros",Consolidado!$R$5:$R$1000,"X",Consolidado!$H$5:$H$1000,IF($D$9="Todos","&gt;0",$D$9))),"00")&amp;"/"&amp;TEXT(MONTH(_xlfn.MAXIFS(Consolidado!$B$5:$B$1000,Consolidado!$E$5:$E$1000,$B35,Consolidado!$C$5:$C$1000,"Otros",Consolidado!$R$5:$R$1000,"X",Consolidado!$H$5:$H$1000,IF($D$9="Todos","&gt;0",$D$9))),"00")&amp;IF($D$9="Todos","/"&amp;RIGHT(YEAR(_xlfn.MAXIFS(Consolidado!$B$5:$B$1000,Consolidado!$E$5:$E$1000,$B35,Consolidado!$C$5:$C$1000,"Otros",Consolidado!$R$5:$R$1000,"X",Consolidado!$H$5:$H$1000,IF($D$9="Todos","&gt;0",$D$9))),2),""),""),""))</f>
        <v>Externa 06/10</v>
      </c>
      <c r="U35" s="37" t="str">
        <f aca="false">_xlfn.TEXTJOIN(" +"&amp;CHAR(10),TRUE(),IF(SUMIFS(Consolidado!$AD$5:$AD$1000,Consolidado!$E$5:$E$1000,$B35,Consolidado!$C$5:$C$1000,"Auditoría Interna",Consolidado!$S$5:$S$1000,"X",Consolidado!$H$5:$H$1000,IF($D$9="Todos","&gt;0",$D$9))&gt;0,"Interna "&amp;TEXT(DAY(_xlfn.MINIFS(Consolidado!$B$5:$B$1000,Consolidado!$E$5:$E$1000,$B35,Consolidado!$C$5:$C$1000,"Auditoría Interna",Consolidado!$S$5:$S$1000,"X",Consolidado!$H$5:$H$1000,IF($D$9="Todos","&gt;0",$D$9))),"00")&amp;"/"&amp;TEXT(MONTH(_xlfn.MINIFS(Consolidado!$B$5:$B$1000,Consolidado!$E$5:$E$1000,$B35,Consolidado!$C$5:$C$1000,"Auditoría Interna",Consolidado!$S$5:$S$1000,"X",Consolidado!$H$5:$H$1000,IF($D$9="Todos","&gt;0",$D$9))),"00")&amp;IF($D$9="Todos","/"&amp;RIGHT(YEAR(_xlfn.MINIFS(Consolidado!$B$5:$B$1000,Consolidado!$E$5:$E$1000,$B35,Consolidado!$C$5:$C$1000,"Auditoría Interna",Consolidado!$S$5:$S$1000,"X",Consolidado!$H$5:$H$1000,IF($D$9="Todos","&gt;0",$D$9))),2),"")&amp;IF(_xlfn.MAXIFS(Consolidado!$B$5:$B$1000,Consolidado!$E$5:$E$1000,$B35,Consolidado!$C$5:$C$1000,"Auditoría Interna",Consolidado!$S$5:$S$1000,"X",Consolidado!$H$5:$H$1000,IF($D$9="Todos","&gt;0",$D$9))&lt;&gt;_xlfn.MINIFS(Consolidado!$B$5:$B$1000,Consolidado!$E$5:$E$1000,$B35,Consolidado!$C$5:$C$1000,"Auditoría Interna",Consolidado!$S$5:$S$1000,"X",Consolidado!$H$5:$H$1000,IF($D$9="Todos","&gt;0",$D$9))," y "&amp;TEXT(DAY(_xlfn.MAXIFS(Consolidado!$B$5:$B$1000,Consolidado!$E$5:$E$1000,$B35,Consolidado!$C$5:$C$1000,"Auditoría Interna",Consolidado!$S$5:$S$1000,"X",Consolidado!$H$5:$H$1000,IF($D$9="Todos","&gt;0",$D$9))),"00")&amp;"/"&amp;TEXT(MONTH(_xlfn.MAXIFS(Consolidado!$B$5:$B$1000,Consolidado!$E$5:$E$1000,$B35,Consolidado!$C$5:$C$1000,"Auditoría Interna",Consolidado!$S$5:$S$1000,"X",Consolidado!$H$5:$H$1000,IF($D$9="Todos","&gt;0",$D$9))),"00")&amp;IF($D$9="Todos","/"&amp;RIGHT(YEAR(_xlfn.MAXIFS(Consolidado!$B$5:$B$1000,Consolidado!$E$5:$E$1000,$B35,Consolidado!$C$5:$C$1000,"Auditoría Interna",Consolidado!$S$5:$S$1000,"X",Consolidado!$H$5:$H$1000,IF($D$9="Todos","&gt;0",$D$9))),2),""),""),""),IF(SUMIFS(Consolidado!$AD$5:$AD$1000,Consolidado!$E$5:$E$1000,$B35,Consolidado!$C$5:$C$1000,"Auditoría Externa",Consolidado!$S$5:$S$1000,"X",Consolidado!$H$5:$H$1000,IF($D$9="Todos","&gt;0",$D$9))&gt;0,"Externa "&amp;TEXT(DAY(_xlfn.MINIFS(Consolidado!$B$5:$B$1000,Consolidado!$E$5:$E$1000,$B35,Consolidado!$C$5:$C$1000,"Auditoría Externa",Consolidado!$S$5:$S$1000,"X",Consolidado!$H$5:$H$1000,IF($D$9="Todos","&gt;0",$D$9))),"00")&amp;"/"&amp;TEXT(MONTH(_xlfn.MINIFS(Consolidado!$B$5:$B$1000,Consolidado!$E$5:$E$1000,$B35,Consolidado!$C$5:$C$1000,"Auditoría Externa",Consolidado!$S$5:$S$1000,"X",Consolidado!$H$5:$H$1000,IF($D$9="Todos","&gt;0",$D$9))),"00")&amp;IF($D$9="Todos","/"&amp;RIGHT(YEAR(_xlfn.MINIFS(Consolidado!$B$5:$B$1000,Consolidado!$E$5:$E$1000,$B35,Consolidado!$C$5:$C$1000,"Auditoría Externa",Consolidado!$S$5:$S$1000,"X",Consolidado!$H$5:$H$1000,IF($D$9="Todos","&gt;0",$D$9))),2),"")&amp;IF(_xlfn.MAXIFS(Consolidado!$B$5:$B$1000,Consolidado!$E$5:$E$1000,$B35,Consolidado!$C$5:$C$1000,"Auditoría Externa",Consolidado!$S$5:$S$1000,"X",Consolidado!$H$5:$H$1000,IF($D$9="Todos","&gt;0",$D$9))&lt;&gt;_xlfn.MINIFS(Consolidado!$B$5:$B$1000,Consolidado!$E$5:$E$1000,$B35,Consolidado!$C$5:$C$1000,"Auditoría Externa",Consolidado!$S$5:$S$1000,"X",Consolidado!$H$5:$H$1000,IF($D$9="Todos","&gt;0",$D$9))," y "&amp;TEXT(DAY(_xlfn.MAXIFS(Consolidado!$B$5:$B$1000,Consolidado!$E$5:$E$1000,$B35,Consolidado!$C$5:$C$1000,"Auditoría Externa",Consolidado!$S$5:$S$1000,"X",Consolidado!$H$5:$H$1000,IF($D$9="Todos","&gt;0",$D$9))),"00")&amp;"/"&amp;TEXT(MONTH(_xlfn.MAXIFS(Consolidado!$B$5:$B$1000,Consolidado!$E$5:$E$1000,$B35,Consolidado!$C$5:$C$1000,"Auditoría Externa",Consolidado!$S$5:$S$1000,"X",Consolidado!$H$5:$H$1000,IF($D$9="Todos","&gt;0",$D$9))),"00")&amp;IF($D$9="Todos","/"&amp;RIGHT(YEAR(_xlfn.MAXIFS(Consolidado!$B$5:$B$1000,Consolidado!$E$5:$E$1000,$B35,Consolidado!$C$5:$C$1000,"Auditoría Externa",Consolidado!$S$5:$S$1000,"X",Consolidado!$H$5:$H$1000,IF($D$9="Todos","&gt;0",$D$9))),2),""),""),""),IF(SUMIFS(Consolidado!$AD$5:$AD$1000,Consolidado!$E$5:$E$1000,$B35,Consolidado!$C$5:$C$1000,"SSF",Consolidado!$S$5:$S$1000,"X",Consolidado!$H$5:$H$1000,IF($D$9="Todos","&gt;0",$D$9))&gt;0,"SSF "&amp;TEXT(DAY(_xlfn.MINIFS(Consolidado!$B$5:$B$1000,Consolidado!$E$5:$E$1000,$B35,Consolidado!$C$5:$C$1000,"SSF",Consolidado!$S$5:$S$1000,"X",Consolidado!$H$5:$H$1000,IF($D$9="Todos","&gt;0",$D$9))),"00")&amp;"/"&amp;TEXT(MONTH(_xlfn.MINIFS(Consolidado!$B$5:$B$1000,Consolidado!$E$5:$E$1000,$B35,Consolidado!$C$5:$C$1000,"SSF",Consolidado!$S$5:$S$1000,"X",Consolidado!$H$5:$H$1000,IF($D$9="Todos","&gt;0",$D$9))),"00")&amp;IF($D$9="Todos","/"&amp;RIGHT(YEAR(_xlfn.MINIFS(Consolidado!$B$5:$B$1000,Consolidado!$E$5:$E$1000,$B35,Consolidado!$C$5:$C$1000,"SSF",Consolidado!$S$5:$S$1000,"X",Consolidado!$H$5:$H$1000,IF($D$9="Todos","&gt;0",$D$9))),2),"")&amp;IF(_xlfn.MAXIFS(Consolidado!$B$5:$B$1000,Consolidado!$E$5:$E$1000,$B35,Consolidado!$C$5:$C$1000,"SSF",Consolidado!$S$5:$S$1000,"X",Consolidado!$H$5:$H$1000,IF($D$9="Todos","&gt;0",$D$9))&lt;&gt;_xlfn.MINIFS(Consolidado!$B$5:$B$1000,Consolidado!$E$5:$E$1000,$B35,Consolidado!$C$5:$C$1000,"SSF",Consolidado!$S$5:$S$1000,"X",Consolidado!$H$5:$H$1000,IF($D$9="Todos","&gt;0",$D$9))," y "&amp;TEXT(DAY(_xlfn.MAXIFS(Consolidado!$B$5:$B$1000,Consolidado!$E$5:$E$1000,$B35,Consolidado!$C$5:$C$1000,"SSF",Consolidado!$S$5:$S$1000,"X",Consolidado!$H$5:$H$1000,IF($D$9="Todos","&gt;0",$D$9))),"00")&amp;"/"&amp;TEXT(MONTH(_xlfn.MAXIFS(Consolidado!$B$5:$B$1000,Consolidado!$E$5:$E$1000,$B35,Consolidado!$C$5:$C$1000,"SSF",Consolidado!$S$5:$S$1000,"X",Consolidado!$H$5:$H$1000,IF($D$9="Todos","&gt;0",$D$9))),"00")&amp;IF($D$9="Todos","/"&amp;RIGHT(YEAR(_xlfn.MAXIFS(Consolidado!$B$5:$B$1000,Consolidado!$E$5:$E$1000,$B35,Consolidado!$C$5:$C$1000,"SSF",Consolidado!$S$5:$S$1000,"X",Consolidado!$H$5:$H$1000,IF($D$9="Todos","&gt;0",$D$9))),2),""),""),""),IF(SUMIFS(Consolidado!$AD$5:$AD$1000,Consolidado!$E$5:$E$1000,$B35,Consolidado!$C$5:$C$1000,"Comité de Supervisión",Consolidado!$S$5:$S$1000,"X",Consolidado!$H$5:$H$1000,IF($D$9="Todos","&gt;0",$D$9))&gt;0,"Comité Sup. "&amp;TEXT(DAY(_xlfn.MINIFS(Consolidado!$B$5:$B$1000,Consolidado!$E$5:$E$1000,$B35,Consolidado!$C$5:$C$1000,"Comité de Supervisión",Consolidado!$S$5:$S$1000,"X",Consolidado!$H$5:$H$1000,IF($D$9="Todos","&gt;0",$D$9))),"00")&amp;"/"&amp;TEXT(MONTH(_xlfn.MINIFS(Consolidado!$B$5:$B$1000,Consolidado!$E$5:$E$1000,$B35,Consolidado!$C$5:$C$1000,"Comité de Supervisión",Consolidado!$S$5:$S$1000,"X",Consolidado!$H$5:$H$1000,IF($D$9="Todos","&gt;0",$D$9))),"00")&amp;IF($D$9="Todos","/"&amp;RIGHT(YEAR(_xlfn.MINIFS(Consolidado!$B$5:$B$1000,Consolidado!$E$5:$E$1000,$B35,Consolidado!$C$5:$C$1000,"Comité de Supervisión",Consolidado!$S$5:$S$1000,"X",Consolidado!$H$5:$H$1000,IF($D$9="Todos","&gt;0",$D$9))),2),"")&amp;IF(_xlfn.MAXIFS(Consolidado!$B$5:$B$1000,Consolidado!$E$5:$E$1000,$B35,Consolidado!$C$5:$C$1000,"Comité de Supervisión",Consolidado!$S$5:$S$1000,"X",Consolidado!$H$5:$H$1000,IF($D$9="Todos","&gt;0",$D$9))&lt;&gt;_xlfn.MINIFS(Consolidado!$B$5:$B$1000,Consolidado!$E$5:$E$1000,$B35,Consolidado!$C$5:$C$1000,"Comité de Supervisión",Consolidado!$S$5:$S$1000,"X",Consolidado!$H$5:$H$1000,IF($D$9="Todos","&gt;0",$D$9))," y "&amp;TEXT(DAY(_xlfn.MAXIFS(Consolidado!$B$5:$B$1000,Consolidado!$E$5:$E$1000,$B35,Consolidado!$C$5:$C$1000,"Comité de Supervisión",Consolidado!$S$5:$S$1000,"X",Consolidado!$H$5:$H$1000,IF($D$9="Todos","&gt;0",$D$9))),"00")&amp;"/"&amp;TEXT(MONTH(_xlfn.MAXIFS(Consolidado!$B$5:$B$1000,Consolidado!$E$5:$E$1000,$B35,Consolidado!$C$5:$C$1000,"Comité de Supervisión",Consolidado!$S$5:$S$1000,"X",Consolidado!$H$5:$H$1000,IF($D$9="Todos","&gt;0",$D$9))),"00")&amp;IF($D$9="Todos","/"&amp;RIGHT(YEAR(_xlfn.MAXIFS(Consolidado!$B$5:$B$1000,Consolidado!$E$5:$E$1000,$B35,Consolidado!$C$5:$C$1000,"Comité de Supervisión",Consolidado!$S$5:$S$1000,"X",Consolidado!$H$5:$H$1000,IF($D$9="Todos","&gt;0",$D$9))),2),""),""),""),IF(SUMIFS(Consolidado!$AD$5:$AD$1000,Consolidado!$E$5:$E$1000,$B35,Consolidado!$C$5:$C$1000,"Consejo de Administración",Consolidado!$S$5:$S$1000,"X",Consolidado!$H$5:$H$1000,IF($D$9="Todos","&gt;0",$D$9))&gt;0,"Consejo "&amp;TEXT(DAY(_xlfn.MINIFS(Consolidado!$B$5:$B$1000,Consolidado!$E$5:$E$1000,$B35,Consolidado!$C$5:$C$1000,"Consejo de Administración",Consolidado!$S$5:$S$1000,"X",Consolidado!$H$5:$H$1000,IF($D$9="Todos","&gt;0",$D$9))),"00")&amp;"/"&amp;TEXT(MONTH(_xlfn.MINIFS(Consolidado!$B$5:$B$1000,Consolidado!$E$5:$E$1000,$B35,Consolidado!$C$5:$C$1000,"Consejo de Administración",Consolidado!$S$5:$S$1000,"X",Consolidado!$H$5:$H$1000,IF($D$9="Todos","&gt;0",$D$9))),"00")&amp;IF($D$9="Todos","/"&amp;RIGHT(YEAR(_xlfn.MINIFS(Consolidado!$B$5:$B$1000,Consolidado!$E$5:$E$1000,$B35,Consolidado!$C$5:$C$1000,"Consejo de Administración",Consolidado!$S$5:$S$1000,"X",Consolidado!$H$5:$H$1000,IF($D$9="Todos","&gt;0",$D$9))),2),"")&amp;IF(_xlfn.MAXIFS(Consolidado!$B$5:$B$1000,Consolidado!$E$5:$E$1000,$B35,Consolidado!$C$5:$C$1000,"Consejo de Administración",Consolidado!$S$5:$S$1000,"X",Consolidado!$H$5:$H$1000,IF($D$9="Todos","&gt;0",$D$9))&lt;&gt;_xlfn.MINIFS(Consolidado!$B$5:$B$1000,Consolidado!$E$5:$E$1000,$B35,Consolidado!$C$5:$C$1000,"Consejo de Administración",Consolidado!$S$5:$S$1000,"X",Consolidado!$H$5:$H$1000,IF($D$9="Todos","&gt;0",$D$9))," y "&amp;TEXT(DAY(_xlfn.MAXIFS(Consolidado!$B$5:$B$1000,Consolidado!$E$5:$E$1000,$B35,Consolidado!$C$5:$C$1000,"Consejo de Administración",Consolidado!$S$5:$S$1000,"X",Consolidado!$H$5:$H$1000,IF($D$9="Todos","&gt;0",$D$9))),"00")&amp;"/"&amp;TEXT(MONTH(_xlfn.MAXIFS(Consolidado!$B$5:$B$1000,Consolidado!$E$5:$E$1000,$B35,Consolidado!$C$5:$C$1000,"Consejo de Administración",Consolidado!$S$5:$S$1000,"X",Consolidado!$H$5:$H$1000,IF($D$9="Todos","&gt;0",$D$9))),"00")&amp;IF($D$9="Todos","/"&amp;RIGHT(YEAR(_xlfn.MAXIFS(Consolidado!$B$5:$B$1000,Consolidado!$E$5:$E$1000,$B35,Consolidado!$C$5:$C$1000,"Consejo de Administración",Consolidado!$S$5:$S$1000,"X",Consolidado!$H$5:$H$1000,IF($D$9="Todos","&gt;0",$D$9))),2),""),""),""),IF(SUMIFS(Consolidado!$AD$5:$AD$1000,Consolidado!$E$5:$E$1000,$B35,Consolidado!$C$5:$C$1000,"Otros",Consolidado!$S$5:$S$1000,"X",Consolidado!$H$5:$H$1000,IF($D$9="Todos","&gt;0",$D$9))&gt;0,"Otros "&amp;TEXT(DAY(_xlfn.MINIFS(Consolidado!$B$5:$B$1000,Consolidado!$E$5:$E$1000,$B35,Consolidado!$C$5:$C$1000,"Otros",Consolidado!$S$5:$S$1000,"X",Consolidado!$H$5:$H$1000,IF($D$9="Todos","&gt;0",$D$9))),"00")&amp;"/"&amp;TEXT(MONTH(_xlfn.MINIFS(Consolidado!$B$5:$B$1000,Consolidado!$E$5:$E$1000,$B35,Consolidado!$C$5:$C$1000,"Otros",Consolidado!$S$5:$S$1000,"X",Consolidado!$H$5:$H$1000,IF($D$9="Todos","&gt;0",$D$9))),"00")&amp;IF($D$9="Todos","/"&amp;RIGHT(YEAR(_xlfn.MINIFS(Consolidado!$B$5:$B$1000,Consolidado!$E$5:$E$1000,$B35,Consolidado!$C$5:$C$1000,"Otros",Consolidado!$S$5:$S$1000,"X",Consolidado!$H$5:$H$1000,IF($D$9="Todos","&gt;0",$D$9))),2),"")&amp;IF(_xlfn.MAXIFS(Consolidado!$B$5:$B$1000,Consolidado!$E$5:$E$1000,$B35,Consolidado!$C$5:$C$1000,"Otros",Consolidado!$S$5:$S$1000,"X",Consolidado!$H$5:$H$1000,IF($D$9="Todos","&gt;0",$D$9))&lt;&gt;_xlfn.MINIFS(Consolidado!$B$5:$B$1000,Consolidado!$E$5:$E$1000,$B35,Consolidado!$C$5:$C$1000,"Otros",Consolidado!$S$5:$S$1000,"X",Consolidado!$H$5:$H$1000,IF($D$9="Todos","&gt;0",$D$9))," y "&amp;TEXT(DAY(_xlfn.MAXIFS(Consolidado!$B$5:$B$1000,Consolidado!$E$5:$E$1000,$B35,Consolidado!$C$5:$C$1000,"Otros",Consolidado!$S$5:$S$1000,"X",Consolidado!$H$5:$H$1000,IF($D$9="Todos","&gt;0",$D$9))),"00")&amp;"/"&amp;TEXT(MONTH(_xlfn.MAXIFS(Consolidado!$B$5:$B$1000,Consolidado!$E$5:$E$1000,$B35,Consolidado!$C$5:$C$1000,"Otros",Consolidado!$S$5:$S$1000,"X",Consolidado!$H$5:$H$1000,IF($D$9="Todos","&gt;0",$D$9))),"00")&amp;IF($D$9="Todos","/"&amp;RIGHT(YEAR(_xlfn.MAXIFS(Consolidado!$B$5:$B$1000,Consolidado!$E$5:$E$1000,$B35,Consolidado!$C$5:$C$1000,"Otros",Consolidado!$S$5:$S$1000,"X",Consolidado!$H$5:$H$1000,IF($D$9="Todos","&gt;0",$D$9))),2),""),""),""))</f>
        <v/>
      </c>
      <c r="V35" s="37" t="str">
        <f aca="false">_xlfn.TEXTJOIN(" +"&amp;CHAR(10),TRUE(),IF(SUMIFS(Consolidado!$AD$5:$AD$1000,Consolidado!$E$5:$E$1000,$B35,Consolidado!$C$5:$C$1000,"Auditoría Interna",Consolidado!$T$5:$T$1000,"X",Consolidado!$H$5:$H$1000,IF($D$9="Todos","&gt;0",$D$9))&gt;0,"Interna "&amp;TEXT(DAY(_xlfn.MINIFS(Consolidado!$B$5:$B$1000,Consolidado!$E$5:$E$1000,$B35,Consolidado!$C$5:$C$1000,"Auditoría Interna",Consolidado!$T$5:$T$1000,"X",Consolidado!$H$5:$H$1000,IF($D$9="Todos","&gt;0",$D$9))),"00")&amp;"/"&amp;TEXT(MONTH(_xlfn.MINIFS(Consolidado!$B$5:$B$1000,Consolidado!$E$5:$E$1000,$B35,Consolidado!$C$5:$C$1000,"Auditoría Interna",Consolidado!$T$5:$T$1000,"X",Consolidado!$H$5:$H$1000,IF($D$9="Todos","&gt;0",$D$9))),"00")&amp;IF($D$9="Todos","/"&amp;RIGHT(YEAR(_xlfn.MINIFS(Consolidado!$B$5:$B$1000,Consolidado!$E$5:$E$1000,$B35,Consolidado!$C$5:$C$1000,"Auditoría Interna",Consolidado!$T$5:$T$1000,"X",Consolidado!$H$5:$H$1000,IF($D$9="Todos","&gt;0",$D$9))),2),"")&amp;IF(_xlfn.MAXIFS(Consolidado!$B$5:$B$1000,Consolidado!$E$5:$E$1000,$B35,Consolidado!$C$5:$C$1000,"Auditoría Interna",Consolidado!$T$5:$T$1000,"X",Consolidado!$H$5:$H$1000,IF($D$9="Todos","&gt;0",$D$9))&lt;&gt;_xlfn.MINIFS(Consolidado!$B$5:$B$1000,Consolidado!$E$5:$E$1000,$B35,Consolidado!$C$5:$C$1000,"Auditoría Interna",Consolidado!$T$5:$T$1000,"X",Consolidado!$H$5:$H$1000,IF($D$9="Todos","&gt;0",$D$9))," y "&amp;TEXT(DAY(_xlfn.MAXIFS(Consolidado!$B$5:$B$1000,Consolidado!$E$5:$E$1000,$B35,Consolidado!$C$5:$C$1000,"Auditoría Interna",Consolidado!$T$5:$T$1000,"X",Consolidado!$H$5:$H$1000,IF($D$9="Todos","&gt;0",$D$9))),"00")&amp;"/"&amp;TEXT(MONTH(_xlfn.MAXIFS(Consolidado!$B$5:$B$1000,Consolidado!$E$5:$E$1000,$B35,Consolidado!$C$5:$C$1000,"Auditoría Interna",Consolidado!$T$5:$T$1000,"X",Consolidado!$H$5:$H$1000,IF($D$9="Todos","&gt;0",$D$9))),"00")&amp;IF($D$9="Todos","/"&amp;RIGHT(YEAR(_xlfn.MAXIFS(Consolidado!$B$5:$B$1000,Consolidado!$E$5:$E$1000,$B35,Consolidado!$C$5:$C$1000,"Auditoría Interna",Consolidado!$T$5:$T$1000,"X",Consolidado!$H$5:$H$1000,IF($D$9="Todos","&gt;0",$D$9))),2),""),""),""),IF(SUMIFS(Consolidado!$AD$5:$AD$1000,Consolidado!$E$5:$E$1000,$B35,Consolidado!$C$5:$C$1000,"Auditoría Externa",Consolidado!$T$5:$T$1000,"X",Consolidado!$H$5:$H$1000,IF($D$9="Todos","&gt;0",$D$9))&gt;0,"Externa "&amp;TEXT(DAY(_xlfn.MINIFS(Consolidado!$B$5:$B$1000,Consolidado!$E$5:$E$1000,$B35,Consolidado!$C$5:$C$1000,"Auditoría Externa",Consolidado!$T$5:$T$1000,"X",Consolidado!$H$5:$H$1000,IF($D$9="Todos","&gt;0",$D$9))),"00")&amp;"/"&amp;TEXT(MONTH(_xlfn.MINIFS(Consolidado!$B$5:$B$1000,Consolidado!$E$5:$E$1000,$B35,Consolidado!$C$5:$C$1000,"Auditoría Externa",Consolidado!$T$5:$T$1000,"X",Consolidado!$H$5:$H$1000,IF($D$9="Todos","&gt;0",$D$9))),"00")&amp;IF($D$9="Todos","/"&amp;RIGHT(YEAR(_xlfn.MINIFS(Consolidado!$B$5:$B$1000,Consolidado!$E$5:$E$1000,$B35,Consolidado!$C$5:$C$1000,"Auditoría Externa",Consolidado!$T$5:$T$1000,"X",Consolidado!$H$5:$H$1000,IF($D$9="Todos","&gt;0",$D$9))),2),"")&amp;IF(_xlfn.MAXIFS(Consolidado!$B$5:$B$1000,Consolidado!$E$5:$E$1000,$B35,Consolidado!$C$5:$C$1000,"Auditoría Externa",Consolidado!$T$5:$T$1000,"X",Consolidado!$H$5:$H$1000,IF($D$9="Todos","&gt;0",$D$9))&lt;&gt;_xlfn.MINIFS(Consolidado!$B$5:$B$1000,Consolidado!$E$5:$E$1000,$B35,Consolidado!$C$5:$C$1000,"Auditoría Externa",Consolidado!$T$5:$T$1000,"X",Consolidado!$H$5:$H$1000,IF($D$9="Todos","&gt;0",$D$9))," y "&amp;TEXT(DAY(_xlfn.MAXIFS(Consolidado!$B$5:$B$1000,Consolidado!$E$5:$E$1000,$B35,Consolidado!$C$5:$C$1000,"Auditoría Externa",Consolidado!$T$5:$T$1000,"X",Consolidado!$H$5:$H$1000,IF($D$9="Todos","&gt;0",$D$9))),"00")&amp;"/"&amp;TEXT(MONTH(_xlfn.MAXIFS(Consolidado!$B$5:$B$1000,Consolidado!$E$5:$E$1000,$B35,Consolidado!$C$5:$C$1000,"Auditoría Externa",Consolidado!$T$5:$T$1000,"X",Consolidado!$H$5:$H$1000,IF($D$9="Todos","&gt;0",$D$9))),"00")&amp;IF($D$9="Todos","/"&amp;RIGHT(YEAR(_xlfn.MAXIFS(Consolidado!$B$5:$B$1000,Consolidado!$E$5:$E$1000,$B35,Consolidado!$C$5:$C$1000,"Auditoría Externa",Consolidado!$T$5:$T$1000,"X",Consolidado!$H$5:$H$1000,IF($D$9="Todos","&gt;0",$D$9))),2),""),""),""),IF(SUMIFS(Consolidado!$AD$5:$AD$1000,Consolidado!$E$5:$E$1000,$B35,Consolidado!$C$5:$C$1000,"SSF",Consolidado!$T$5:$T$1000,"X",Consolidado!$H$5:$H$1000,IF($D$9="Todos","&gt;0",$D$9))&gt;0,"SSF "&amp;TEXT(DAY(_xlfn.MINIFS(Consolidado!$B$5:$B$1000,Consolidado!$E$5:$E$1000,$B35,Consolidado!$C$5:$C$1000,"SSF",Consolidado!$T$5:$T$1000,"X",Consolidado!$H$5:$H$1000,IF($D$9="Todos","&gt;0",$D$9))),"00")&amp;"/"&amp;TEXT(MONTH(_xlfn.MINIFS(Consolidado!$B$5:$B$1000,Consolidado!$E$5:$E$1000,$B35,Consolidado!$C$5:$C$1000,"SSF",Consolidado!$T$5:$T$1000,"X",Consolidado!$H$5:$H$1000,IF($D$9="Todos","&gt;0",$D$9))),"00")&amp;IF($D$9="Todos","/"&amp;RIGHT(YEAR(_xlfn.MINIFS(Consolidado!$B$5:$B$1000,Consolidado!$E$5:$E$1000,$B35,Consolidado!$C$5:$C$1000,"SSF",Consolidado!$T$5:$T$1000,"X",Consolidado!$H$5:$H$1000,IF($D$9="Todos","&gt;0",$D$9))),2),"")&amp;IF(_xlfn.MAXIFS(Consolidado!$B$5:$B$1000,Consolidado!$E$5:$E$1000,$B35,Consolidado!$C$5:$C$1000,"SSF",Consolidado!$T$5:$T$1000,"X",Consolidado!$H$5:$H$1000,IF($D$9="Todos","&gt;0",$D$9))&lt;&gt;_xlfn.MINIFS(Consolidado!$B$5:$B$1000,Consolidado!$E$5:$E$1000,$B35,Consolidado!$C$5:$C$1000,"SSF",Consolidado!$T$5:$T$1000,"X",Consolidado!$H$5:$H$1000,IF($D$9="Todos","&gt;0",$D$9))," y "&amp;TEXT(DAY(_xlfn.MAXIFS(Consolidado!$B$5:$B$1000,Consolidado!$E$5:$E$1000,$B35,Consolidado!$C$5:$C$1000,"SSF",Consolidado!$T$5:$T$1000,"X",Consolidado!$H$5:$H$1000,IF($D$9="Todos","&gt;0",$D$9))),"00")&amp;"/"&amp;TEXT(MONTH(_xlfn.MAXIFS(Consolidado!$B$5:$B$1000,Consolidado!$E$5:$E$1000,$B35,Consolidado!$C$5:$C$1000,"SSF",Consolidado!$T$5:$T$1000,"X",Consolidado!$H$5:$H$1000,IF($D$9="Todos","&gt;0",$D$9))),"00")&amp;IF($D$9="Todos","/"&amp;RIGHT(YEAR(_xlfn.MAXIFS(Consolidado!$B$5:$B$1000,Consolidado!$E$5:$E$1000,$B35,Consolidado!$C$5:$C$1000,"SSF",Consolidado!$T$5:$T$1000,"X",Consolidado!$H$5:$H$1000,IF($D$9="Todos","&gt;0",$D$9))),2),""),""),""),IF(SUMIFS(Consolidado!$AD$5:$AD$1000,Consolidado!$E$5:$E$1000,$B35,Consolidado!$C$5:$C$1000,"Comité de Supervisión",Consolidado!$T$5:$T$1000,"X",Consolidado!$H$5:$H$1000,IF($D$9="Todos","&gt;0",$D$9))&gt;0,"Comité Sup. "&amp;TEXT(DAY(_xlfn.MINIFS(Consolidado!$B$5:$B$1000,Consolidado!$E$5:$E$1000,$B35,Consolidado!$C$5:$C$1000,"Comité de Supervisión",Consolidado!$T$5:$T$1000,"X",Consolidado!$H$5:$H$1000,IF($D$9="Todos","&gt;0",$D$9))),"00")&amp;"/"&amp;TEXT(MONTH(_xlfn.MINIFS(Consolidado!$B$5:$B$1000,Consolidado!$E$5:$E$1000,$B35,Consolidado!$C$5:$C$1000,"Comité de Supervisión",Consolidado!$T$5:$T$1000,"X",Consolidado!$H$5:$H$1000,IF($D$9="Todos","&gt;0",$D$9))),"00")&amp;IF($D$9="Todos","/"&amp;RIGHT(YEAR(_xlfn.MINIFS(Consolidado!$B$5:$B$1000,Consolidado!$E$5:$E$1000,$B35,Consolidado!$C$5:$C$1000,"Comité de Supervisión",Consolidado!$T$5:$T$1000,"X",Consolidado!$H$5:$H$1000,IF($D$9="Todos","&gt;0",$D$9))),2),"")&amp;IF(_xlfn.MAXIFS(Consolidado!$B$5:$B$1000,Consolidado!$E$5:$E$1000,$B35,Consolidado!$C$5:$C$1000,"Comité de Supervisión",Consolidado!$T$5:$T$1000,"X",Consolidado!$H$5:$H$1000,IF($D$9="Todos","&gt;0",$D$9))&lt;&gt;_xlfn.MINIFS(Consolidado!$B$5:$B$1000,Consolidado!$E$5:$E$1000,$B35,Consolidado!$C$5:$C$1000,"Comité de Supervisión",Consolidado!$T$5:$T$1000,"X",Consolidado!$H$5:$H$1000,IF($D$9="Todos","&gt;0",$D$9))," y "&amp;TEXT(DAY(_xlfn.MAXIFS(Consolidado!$B$5:$B$1000,Consolidado!$E$5:$E$1000,$B35,Consolidado!$C$5:$C$1000,"Comité de Supervisión",Consolidado!$T$5:$T$1000,"X",Consolidado!$H$5:$H$1000,IF($D$9="Todos","&gt;0",$D$9))),"00")&amp;"/"&amp;TEXT(MONTH(_xlfn.MAXIFS(Consolidado!$B$5:$B$1000,Consolidado!$E$5:$E$1000,$B35,Consolidado!$C$5:$C$1000,"Comité de Supervisión",Consolidado!$T$5:$T$1000,"X",Consolidado!$H$5:$H$1000,IF($D$9="Todos","&gt;0",$D$9))),"00")&amp;IF($D$9="Todos","/"&amp;RIGHT(YEAR(_xlfn.MAXIFS(Consolidado!$B$5:$B$1000,Consolidado!$E$5:$E$1000,$B35,Consolidado!$C$5:$C$1000,"Comité de Supervisión",Consolidado!$T$5:$T$1000,"X",Consolidado!$H$5:$H$1000,IF($D$9="Todos","&gt;0",$D$9))),2),""),""),""),IF(SUMIFS(Consolidado!$AD$5:$AD$1000,Consolidado!$E$5:$E$1000,$B35,Consolidado!$C$5:$C$1000,"Consejo de Administración",Consolidado!$T$5:$T$1000,"X",Consolidado!$H$5:$H$1000,IF($D$9="Todos","&gt;0",$D$9))&gt;0,"Consejo "&amp;TEXT(DAY(_xlfn.MINIFS(Consolidado!$B$5:$B$1000,Consolidado!$E$5:$E$1000,$B35,Consolidado!$C$5:$C$1000,"Consejo de Administración",Consolidado!$T$5:$T$1000,"X",Consolidado!$H$5:$H$1000,IF($D$9="Todos","&gt;0",$D$9))),"00")&amp;"/"&amp;TEXT(MONTH(_xlfn.MINIFS(Consolidado!$B$5:$B$1000,Consolidado!$E$5:$E$1000,$B35,Consolidado!$C$5:$C$1000,"Consejo de Administración",Consolidado!$T$5:$T$1000,"X",Consolidado!$H$5:$H$1000,IF($D$9="Todos","&gt;0",$D$9))),"00")&amp;IF($D$9="Todos","/"&amp;RIGHT(YEAR(_xlfn.MINIFS(Consolidado!$B$5:$B$1000,Consolidado!$E$5:$E$1000,$B35,Consolidado!$C$5:$C$1000,"Consejo de Administración",Consolidado!$T$5:$T$1000,"X",Consolidado!$H$5:$H$1000,IF($D$9="Todos","&gt;0",$D$9))),2),"")&amp;IF(_xlfn.MAXIFS(Consolidado!$B$5:$B$1000,Consolidado!$E$5:$E$1000,$B35,Consolidado!$C$5:$C$1000,"Consejo de Administración",Consolidado!$T$5:$T$1000,"X",Consolidado!$H$5:$H$1000,IF($D$9="Todos","&gt;0",$D$9))&lt;&gt;_xlfn.MINIFS(Consolidado!$B$5:$B$1000,Consolidado!$E$5:$E$1000,$B35,Consolidado!$C$5:$C$1000,"Consejo de Administración",Consolidado!$T$5:$T$1000,"X",Consolidado!$H$5:$H$1000,IF($D$9="Todos","&gt;0",$D$9))," y "&amp;TEXT(DAY(_xlfn.MAXIFS(Consolidado!$B$5:$B$1000,Consolidado!$E$5:$E$1000,$B35,Consolidado!$C$5:$C$1000,"Consejo de Administración",Consolidado!$T$5:$T$1000,"X",Consolidado!$H$5:$H$1000,IF($D$9="Todos","&gt;0",$D$9))),"00")&amp;"/"&amp;TEXT(MONTH(_xlfn.MAXIFS(Consolidado!$B$5:$B$1000,Consolidado!$E$5:$E$1000,$B35,Consolidado!$C$5:$C$1000,"Consejo de Administración",Consolidado!$T$5:$T$1000,"X",Consolidado!$H$5:$H$1000,IF($D$9="Todos","&gt;0",$D$9))),"00")&amp;IF($D$9="Todos","/"&amp;RIGHT(YEAR(_xlfn.MAXIFS(Consolidado!$B$5:$B$1000,Consolidado!$E$5:$E$1000,$B35,Consolidado!$C$5:$C$1000,"Consejo de Administración",Consolidado!$T$5:$T$1000,"X",Consolidado!$H$5:$H$1000,IF($D$9="Todos","&gt;0",$D$9))),2),""),""),""),IF(SUMIFS(Consolidado!$AD$5:$AD$1000,Consolidado!$E$5:$E$1000,$B35,Consolidado!$C$5:$C$1000,"Otros",Consolidado!$T$5:$T$1000,"X",Consolidado!$H$5:$H$1000,IF($D$9="Todos","&gt;0",$D$9))&gt;0,"Otros "&amp;TEXT(DAY(_xlfn.MINIFS(Consolidado!$B$5:$B$1000,Consolidado!$E$5:$E$1000,$B35,Consolidado!$C$5:$C$1000,"Otros",Consolidado!$T$5:$T$1000,"X",Consolidado!$H$5:$H$1000,IF($D$9="Todos","&gt;0",$D$9))),"00")&amp;"/"&amp;TEXT(MONTH(_xlfn.MINIFS(Consolidado!$B$5:$B$1000,Consolidado!$E$5:$E$1000,$B35,Consolidado!$C$5:$C$1000,"Otros",Consolidado!$T$5:$T$1000,"X",Consolidado!$H$5:$H$1000,IF($D$9="Todos","&gt;0",$D$9))),"00")&amp;IF($D$9="Todos","/"&amp;RIGHT(YEAR(_xlfn.MINIFS(Consolidado!$B$5:$B$1000,Consolidado!$E$5:$E$1000,$B35,Consolidado!$C$5:$C$1000,"Otros",Consolidado!$T$5:$T$1000,"X",Consolidado!$H$5:$H$1000,IF($D$9="Todos","&gt;0",$D$9))),2),"")&amp;IF(_xlfn.MAXIFS(Consolidado!$B$5:$B$1000,Consolidado!$E$5:$E$1000,$B35,Consolidado!$C$5:$C$1000,"Otros",Consolidado!$T$5:$T$1000,"X",Consolidado!$H$5:$H$1000,IF($D$9="Todos","&gt;0",$D$9))&lt;&gt;_xlfn.MINIFS(Consolidado!$B$5:$B$1000,Consolidado!$E$5:$E$1000,$B35,Consolidado!$C$5:$C$1000,"Otros",Consolidado!$T$5:$T$1000,"X",Consolidado!$H$5:$H$1000,IF($D$9="Todos","&gt;0",$D$9))," y "&amp;TEXT(DAY(_xlfn.MAXIFS(Consolidado!$B$5:$B$1000,Consolidado!$E$5:$E$1000,$B35,Consolidado!$C$5:$C$1000,"Otros",Consolidado!$T$5:$T$1000,"X",Consolidado!$H$5:$H$1000,IF($D$9="Todos","&gt;0",$D$9))),"00")&amp;"/"&amp;TEXT(MONTH(_xlfn.MAXIFS(Consolidado!$B$5:$B$1000,Consolidado!$E$5:$E$1000,$B35,Consolidado!$C$5:$C$1000,"Otros",Consolidado!$T$5:$T$1000,"X",Consolidado!$H$5:$H$1000,IF($D$9="Todos","&gt;0",$D$9))),"00")&amp;IF($D$9="Todos","/"&amp;RIGHT(YEAR(_xlfn.MAXIFS(Consolidado!$B$5:$B$1000,Consolidado!$E$5:$E$1000,$B35,Consolidado!$C$5:$C$1000,"Otros",Consolidado!$T$5:$T$1000,"X",Consolidado!$H$5:$H$1000,IF($D$9="Todos","&gt;0",$D$9))),2),""),""),""))</f>
        <v/>
      </c>
      <c r="AD35" s="38" t="str">
        <f aca="false">Catálogos!C15</f>
        <v>Plan de Continuidad (BCP/DRP)</v>
      </c>
      <c r="AE35" s="38" t="str">
        <f aca="false">Catálogos!D15</f>
        <v>NRP-24</v>
      </c>
      <c r="AF35" s="38" t="n">
        <f aca="false">IF(AD35="",0,IF($D$9="Todos",SUMIFS(Consolidado!$AD$5:$AD$1000,Consolidado!$E$5:$E$1000,AD35,Consolidado!$C$5:$C$1000,"Auditoría Interna"),SUMIFS(Consolidado!$AD$5:$AD$1000,Consolidado!$E$5:$E$1000,AD35,Consolidado!$C$5:$C$1000,"Auditoría Interna",Consolidado!$H$5:$H$1000,$D$9)))</f>
        <v>2</v>
      </c>
      <c r="AG35" s="38" t="n">
        <f aca="false">IF(AD35="",0,IF($D$9="Todos",SUMIFS(Consolidado!$AD$5:$AD$1000,Consolidado!$E$5:$E$1000,AD35,Consolidado!$C$5:$C$1000,"Auditoría Externa"),SUMIFS(Consolidado!$AD$5:$AD$1000,Consolidado!$E$5:$E$1000,AD35,Consolidado!$C$5:$C$1000,"Auditoría Externa",Consolidado!$H$5:$H$1000,$D$9)))</f>
        <v>1</v>
      </c>
      <c r="AH35" s="38" t="n">
        <f aca="false">IF(AD35="",0,IF($D$9="Todos",SUMIFS(Consolidado!$AD$5:$AD$1000,Consolidado!$E$5:$E$1000,AD35,Consolidado!$C$5:$C$1000,"SSF"),SUMIFS(Consolidado!$AD$5:$AD$1000,Consolidado!$E$5:$E$1000,AD35,Consolidado!$C$5:$C$1000,"SSF",Consolidado!$H$5:$H$1000,$D$9)))</f>
        <v>0</v>
      </c>
      <c r="AI35" s="38" t="n">
        <f aca="false">IF(AD35="",0,IF($D$9="Todos",SUMIFS(Consolidado!$AD$5:$AD$1000,Consolidado!$E$5:$E$1000,AD35),SUMIFS(Consolidado!$AD$5:$AD$1000,Consolidado!$E$5:$E$1000,AD35,Consolidado!$H$5:$H$1000,$D$9))-SUM(AF35:AH35))</f>
        <v>0</v>
      </c>
      <c r="AJ35" s="38" t="n">
        <f aca="false">SUM(AF35:AI35)</f>
        <v>3</v>
      </c>
      <c r="AK35" s="38" t="n">
        <f aca="false">(AF35&gt;0)+(AG35&gt;0)+(AH35&gt;0)+(IF($D$9="Todos",SUMIFS(Consolidado!$AD$5:$AD$1000,Consolidado!$E$5:$E$1000,AD35,Consolidado!$C$5:$C$1000,"Comité de Supervisión"),SUMIFS(Consolidado!$AD$5:$AD$1000,Consolidado!$E$5:$E$1000,AD35,Consolidado!$C$5:$C$1000,"Comité de Supervisión",Consolidado!$H$5:$H$1000,$D$9))&gt;0)+(IF($D$9="Todos",SUMIFS(Consolidado!$AD$5:$AD$1000,Consolidado!$E$5:$E$1000,AD35,Consolidado!$C$5:$C$1000,"Consejo de Administración"),SUMIFS(Consolidado!$AD$5:$AD$1000,Consolidado!$E$5:$E$1000,AD35,Consolidado!$C$5:$C$1000,"Consejo de Administración",Consolidado!$H$5:$H$1000,$D$9))&gt;0)+(IF($D$9="Todos",SUMIFS(Consolidado!$AD$5:$AD$1000,Consolidado!$E$5:$E$1000,AD35,Consolidado!$C$5:$C$1000,"Otros"),SUMIFS(Consolidado!$AD$5:$AD$1000,Consolidado!$E$5:$E$1000,AD35,Consolidado!$C$5:$C$1000,"Otros",Consolidado!$H$5:$H$1000,$D$9))&gt;0)</f>
        <v>2</v>
      </c>
      <c r="AL35" s="38" t="n">
        <f aca="false">IF(AD35="",-1,AJ35*10000+AK35*100-ROW()/1000)</f>
        <v>30199.965</v>
      </c>
      <c r="AM35" s="38" t="str">
        <f aca="false" t="array" ref="AM35:AM35">_xlfn.TEXTJOIN(", ",TRUE(),IF((Consolidado!$E$5:$E$1000=AD35)*((($D$9="Todos")+(Consolidado!$H$5:$H$1000=$D$9))&gt;0),Consolidado!$AE$5:$AE$1000,""))</f>
        <v>Interna – 18 de Mayo 2026, Externa – 6 de Octubre 2026, Interna – 16 de Octubre 2026</v>
      </c>
      <c r="AN35" s="38" t="str">
        <f aca="false" t="array" ref="AN35:AN35">_xlfn.TEXTJOIN(", ",TRUE(),IF(Consolidado!$E$5:$E$1000=AD35,Consolidado!$AE$5:$AE$1000,""))</f>
        <v>SSF – 30 de Mayo 2025, Interna – 18 de Mayo 2026, Externa – 6 de Octubre 2026, Interna – 16 de Octubre 2026</v>
      </c>
    </row>
    <row r="36" customFormat="false" ht="39.75" hidden="false" customHeight="true" outlineLevel="0" collapsed="false">
      <c r="A36" s="31" t="n">
        <v>15</v>
      </c>
      <c r="B36" s="32" t="str">
        <f aca="false">INDEX($AD$22:$AD$51,MATCH(LARGE($AL$22:$AL$51,15),$AL$22:$AL$51,0))</f>
        <v>Escenarios de estrés de crédito</v>
      </c>
      <c r="C36" s="33" t="str">
        <f aca="false">INDEX($AE$22:$AE$51,MATCH(LARGE($AL$22:$AL$51,15),$AL$22:$AL$51,0))</f>
        <v>NPB4-49</v>
      </c>
      <c r="D36" s="34" t="n">
        <f aca="false">INDEX($AF$22:$AF$51,MATCH(LARGE($AL$22:$AL$51,15),$AL$22:$AL$51,0))</f>
        <v>1</v>
      </c>
      <c r="E36" s="34" t="n">
        <f aca="false">INDEX($AG$22:$AG$51,MATCH(LARGE($AL$22:$AL$51,15),$AL$22:$AL$51,0))</f>
        <v>0</v>
      </c>
      <c r="F36" s="34" t="n">
        <f aca="false">INDEX($AH$22:$AH$51,MATCH(LARGE($AL$22:$AL$51,15),$AL$22:$AL$51,0))</f>
        <v>0</v>
      </c>
      <c r="G36" s="34" t="n">
        <f aca="false">INDEX($AI$22:$AI$51,MATCH(LARGE($AL$22:$AL$51,15),$AL$22:$AL$51,0))</f>
        <v>0</v>
      </c>
      <c r="H36" s="35" t="n">
        <f aca="false">INDEX($AJ$22:$AJ$51,MATCH(LARGE($AL$22:$AL$51,15),$AL$22:$AL$51,0))</f>
        <v>1</v>
      </c>
      <c r="I36" s="36" t="str">
        <f aca="false">IF(INDEX($AK$22:$AK$51,MATCH(LARGE($AL$22:$AL$51,15),$AL$22:$AL$51,0))&gt;=2,"SÍ ("&amp;INDEX($AK$22:$AK$51,MATCH(LARGE($AL$22:$AL$51,15),$AL$22:$AL$51,0))&amp;" entidades)","No")</f>
        <v>No</v>
      </c>
      <c r="J36" s="13" t="str">
        <f aca="false">IF(INDEX($AJ$22:$AJ$51,MATCH(LARGE($AL$22:$AL$51,15),$AL$22:$AL$51,0))&gt;0,INDEX($AM$22:$AM$51,MATCH(LARGE($AL$22:$AL$51,15),$AL$22:$AL$51,0)),IF(INDEX($AN$22:$AN$51,MATCH(LARGE($AL$22:$AL$51,15),$AL$22:$AL$51,0))="","Nunca lo han pedido","No lo pidieron en "&amp;$D$9&amp;". Lo pidieron: "&amp;INDEX($AN$22:$AN$51,MATCH(LARGE($AL$22:$AL$51,15),$AL$22:$AL$51,0))))</f>
        <v>Interna – 6 de Mayo 2026</v>
      </c>
      <c r="K36" s="37" t="str">
        <f aca="false">_xlfn.TEXTJOIN(" +"&amp;CHAR(10),TRUE(),IF(SUMIFS(Consolidado!$AD$5:$AD$1000,Consolidado!$E$5:$E$1000,$B36,Consolidado!$C$5:$C$1000,"Auditoría Interna",Consolidado!$I$5:$I$1000,"X",Consolidado!$H$5:$H$1000,IF($D$9="Todos","&gt;0",$D$9))&gt;0,"Interna "&amp;TEXT(DAY(_xlfn.MINIFS(Consolidado!$B$5:$B$1000,Consolidado!$E$5:$E$1000,$B36,Consolidado!$C$5:$C$1000,"Auditoría Interna",Consolidado!$I$5:$I$1000,"X",Consolidado!$H$5:$H$1000,IF($D$9="Todos","&gt;0",$D$9))),"00")&amp;"/"&amp;TEXT(MONTH(_xlfn.MINIFS(Consolidado!$B$5:$B$1000,Consolidado!$E$5:$E$1000,$B36,Consolidado!$C$5:$C$1000,"Auditoría Interna",Consolidado!$I$5:$I$1000,"X",Consolidado!$H$5:$H$1000,IF($D$9="Todos","&gt;0",$D$9))),"00")&amp;IF($D$9="Todos","/"&amp;RIGHT(YEAR(_xlfn.MINIFS(Consolidado!$B$5:$B$1000,Consolidado!$E$5:$E$1000,$B36,Consolidado!$C$5:$C$1000,"Auditoría Interna",Consolidado!$I$5:$I$1000,"X",Consolidado!$H$5:$H$1000,IF($D$9="Todos","&gt;0",$D$9))),2),"")&amp;IF(_xlfn.MAXIFS(Consolidado!$B$5:$B$1000,Consolidado!$E$5:$E$1000,$B36,Consolidado!$C$5:$C$1000,"Auditoría Interna",Consolidado!$I$5:$I$1000,"X",Consolidado!$H$5:$H$1000,IF($D$9="Todos","&gt;0",$D$9))&lt;&gt;_xlfn.MINIFS(Consolidado!$B$5:$B$1000,Consolidado!$E$5:$E$1000,$B36,Consolidado!$C$5:$C$1000,"Auditoría Interna",Consolidado!$I$5:$I$1000,"X",Consolidado!$H$5:$H$1000,IF($D$9="Todos","&gt;0",$D$9))," y "&amp;TEXT(DAY(_xlfn.MAXIFS(Consolidado!$B$5:$B$1000,Consolidado!$E$5:$E$1000,$B36,Consolidado!$C$5:$C$1000,"Auditoría Interna",Consolidado!$I$5:$I$1000,"X",Consolidado!$H$5:$H$1000,IF($D$9="Todos","&gt;0",$D$9))),"00")&amp;"/"&amp;TEXT(MONTH(_xlfn.MAXIFS(Consolidado!$B$5:$B$1000,Consolidado!$E$5:$E$1000,$B36,Consolidado!$C$5:$C$1000,"Auditoría Interna",Consolidado!$I$5:$I$1000,"X",Consolidado!$H$5:$H$1000,IF($D$9="Todos","&gt;0",$D$9))),"00")&amp;IF($D$9="Todos","/"&amp;RIGHT(YEAR(_xlfn.MAXIFS(Consolidado!$B$5:$B$1000,Consolidado!$E$5:$E$1000,$B36,Consolidado!$C$5:$C$1000,"Auditoría Interna",Consolidado!$I$5:$I$1000,"X",Consolidado!$H$5:$H$1000,IF($D$9="Todos","&gt;0",$D$9))),2),""),""),""),IF(SUMIFS(Consolidado!$AD$5:$AD$1000,Consolidado!$E$5:$E$1000,$B36,Consolidado!$C$5:$C$1000,"Auditoría Externa",Consolidado!$I$5:$I$1000,"X",Consolidado!$H$5:$H$1000,IF($D$9="Todos","&gt;0",$D$9))&gt;0,"Externa "&amp;TEXT(DAY(_xlfn.MINIFS(Consolidado!$B$5:$B$1000,Consolidado!$E$5:$E$1000,$B36,Consolidado!$C$5:$C$1000,"Auditoría Externa",Consolidado!$I$5:$I$1000,"X",Consolidado!$H$5:$H$1000,IF($D$9="Todos","&gt;0",$D$9))),"00")&amp;"/"&amp;TEXT(MONTH(_xlfn.MINIFS(Consolidado!$B$5:$B$1000,Consolidado!$E$5:$E$1000,$B36,Consolidado!$C$5:$C$1000,"Auditoría Externa",Consolidado!$I$5:$I$1000,"X",Consolidado!$H$5:$H$1000,IF($D$9="Todos","&gt;0",$D$9))),"00")&amp;IF($D$9="Todos","/"&amp;RIGHT(YEAR(_xlfn.MINIFS(Consolidado!$B$5:$B$1000,Consolidado!$E$5:$E$1000,$B36,Consolidado!$C$5:$C$1000,"Auditoría Externa",Consolidado!$I$5:$I$1000,"X",Consolidado!$H$5:$H$1000,IF($D$9="Todos","&gt;0",$D$9))),2),"")&amp;IF(_xlfn.MAXIFS(Consolidado!$B$5:$B$1000,Consolidado!$E$5:$E$1000,$B36,Consolidado!$C$5:$C$1000,"Auditoría Externa",Consolidado!$I$5:$I$1000,"X",Consolidado!$H$5:$H$1000,IF($D$9="Todos","&gt;0",$D$9))&lt;&gt;_xlfn.MINIFS(Consolidado!$B$5:$B$1000,Consolidado!$E$5:$E$1000,$B36,Consolidado!$C$5:$C$1000,"Auditoría Externa",Consolidado!$I$5:$I$1000,"X",Consolidado!$H$5:$H$1000,IF($D$9="Todos","&gt;0",$D$9))," y "&amp;TEXT(DAY(_xlfn.MAXIFS(Consolidado!$B$5:$B$1000,Consolidado!$E$5:$E$1000,$B36,Consolidado!$C$5:$C$1000,"Auditoría Externa",Consolidado!$I$5:$I$1000,"X",Consolidado!$H$5:$H$1000,IF($D$9="Todos","&gt;0",$D$9))),"00")&amp;"/"&amp;TEXT(MONTH(_xlfn.MAXIFS(Consolidado!$B$5:$B$1000,Consolidado!$E$5:$E$1000,$B36,Consolidado!$C$5:$C$1000,"Auditoría Externa",Consolidado!$I$5:$I$1000,"X",Consolidado!$H$5:$H$1000,IF($D$9="Todos","&gt;0",$D$9))),"00")&amp;IF($D$9="Todos","/"&amp;RIGHT(YEAR(_xlfn.MAXIFS(Consolidado!$B$5:$B$1000,Consolidado!$E$5:$E$1000,$B36,Consolidado!$C$5:$C$1000,"Auditoría Externa",Consolidado!$I$5:$I$1000,"X",Consolidado!$H$5:$H$1000,IF($D$9="Todos","&gt;0",$D$9))),2),""),""),""),IF(SUMIFS(Consolidado!$AD$5:$AD$1000,Consolidado!$E$5:$E$1000,$B36,Consolidado!$C$5:$C$1000,"SSF",Consolidado!$I$5:$I$1000,"X",Consolidado!$H$5:$H$1000,IF($D$9="Todos","&gt;0",$D$9))&gt;0,"SSF "&amp;TEXT(DAY(_xlfn.MINIFS(Consolidado!$B$5:$B$1000,Consolidado!$E$5:$E$1000,$B36,Consolidado!$C$5:$C$1000,"SSF",Consolidado!$I$5:$I$1000,"X",Consolidado!$H$5:$H$1000,IF($D$9="Todos","&gt;0",$D$9))),"00")&amp;"/"&amp;TEXT(MONTH(_xlfn.MINIFS(Consolidado!$B$5:$B$1000,Consolidado!$E$5:$E$1000,$B36,Consolidado!$C$5:$C$1000,"SSF",Consolidado!$I$5:$I$1000,"X",Consolidado!$H$5:$H$1000,IF($D$9="Todos","&gt;0",$D$9))),"00")&amp;IF($D$9="Todos","/"&amp;RIGHT(YEAR(_xlfn.MINIFS(Consolidado!$B$5:$B$1000,Consolidado!$E$5:$E$1000,$B36,Consolidado!$C$5:$C$1000,"SSF",Consolidado!$I$5:$I$1000,"X",Consolidado!$H$5:$H$1000,IF($D$9="Todos","&gt;0",$D$9))),2),"")&amp;IF(_xlfn.MAXIFS(Consolidado!$B$5:$B$1000,Consolidado!$E$5:$E$1000,$B36,Consolidado!$C$5:$C$1000,"SSF",Consolidado!$I$5:$I$1000,"X",Consolidado!$H$5:$H$1000,IF($D$9="Todos","&gt;0",$D$9))&lt;&gt;_xlfn.MINIFS(Consolidado!$B$5:$B$1000,Consolidado!$E$5:$E$1000,$B36,Consolidado!$C$5:$C$1000,"SSF",Consolidado!$I$5:$I$1000,"X",Consolidado!$H$5:$H$1000,IF($D$9="Todos","&gt;0",$D$9))," y "&amp;TEXT(DAY(_xlfn.MAXIFS(Consolidado!$B$5:$B$1000,Consolidado!$E$5:$E$1000,$B36,Consolidado!$C$5:$C$1000,"SSF",Consolidado!$I$5:$I$1000,"X",Consolidado!$H$5:$H$1000,IF($D$9="Todos","&gt;0",$D$9))),"00")&amp;"/"&amp;TEXT(MONTH(_xlfn.MAXIFS(Consolidado!$B$5:$B$1000,Consolidado!$E$5:$E$1000,$B36,Consolidado!$C$5:$C$1000,"SSF",Consolidado!$I$5:$I$1000,"X",Consolidado!$H$5:$H$1000,IF($D$9="Todos","&gt;0",$D$9))),"00")&amp;IF($D$9="Todos","/"&amp;RIGHT(YEAR(_xlfn.MAXIFS(Consolidado!$B$5:$B$1000,Consolidado!$E$5:$E$1000,$B36,Consolidado!$C$5:$C$1000,"SSF",Consolidado!$I$5:$I$1000,"X",Consolidado!$H$5:$H$1000,IF($D$9="Todos","&gt;0",$D$9))),2),""),""),""),IF(SUMIFS(Consolidado!$AD$5:$AD$1000,Consolidado!$E$5:$E$1000,$B36,Consolidado!$C$5:$C$1000,"Comité de Supervisión",Consolidado!$I$5:$I$1000,"X",Consolidado!$H$5:$H$1000,IF($D$9="Todos","&gt;0",$D$9))&gt;0,"Comité Sup. "&amp;TEXT(DAY(_xlfn.MINIFS(Consolidado!$B$5:$B$1000,Consolidado!$E$5:$E$1000,$B36,Consolidado!$C$5:$C$1000,"Comité de Supervisión",Consolidado!$I$5:$I$1000,"X",Consolidado!$H$5:$H$1000,IF($D$9="Todos","&gt;0",$D$9))),"00")&amp;"/"&amp;TEXT(MONTH(_xlfn.MINIFS(Consolidado!$B$5:$B$1000,Consolidado!$E$5:$E$1000,$B36,Consolidado!$C$5:$C$1000,"Comité de Supervisión",Consolidado!$I$5:$I$1000,"X",Consolidado!$H$5:$H$1000,IF($D$9="Todos","&gt;0",$D$9))),"00")&amp;IF($D$9="Todos","/"&amp;RIGHT(YEAR(_xlfn.MINIFS(Consolidado!$B$5:$B$1000,Consolidado!$E$5:$E$1000,$B36,Consolidado!$C$5:$C$1000,"Comité de Supervisión",Consolidado!$I$5:$I$1000,"X",Consolidado!$H$5:$H$1000,IF($D$9="Todos","&gt;0",$D$9))),2),"")&amp;IF(_xlfn.MAXIFS(Consolidado!$B$5:$B$1000,Consolidado!$E$5:$E$1000,$B36,Consolidado!$C$5:$C$1000,"Comité de Supervisión",Consolidado!$I$5:$I$1000,"X",Consolidado!$H$5:$H$1000,IF($D$9="Todos","&gt;0",$D$9))&lt;&gt;_xlfn.MINIFS(Consolidado!$B$5:$B$1000,Consolidado!$E$5:$E$1000,$B36,Consolidado!$C$5:$C$1000,"Comité de Supervisión",Consolidado!$I$5:$I$1000,"X",Consolidado!$H$5:$H$1000,IF($D$9="Todos","&gt;0",$D$9))," y "&amp;TEXT(DAY(_xlfn.MAXIFS(Consolidado!$B$5:$B$1000,Consolidado!$E$5:$E$1000,$B36,Consolidado!$C$5:$C$1000,"Comité de Supervisión",Consolidado!$I$5:$I$1000,"X",Consolidado!$H$5:$H$1000,IF($D$9="Todos","&gt;0",$D$9))),"00")&amp;"/"&amp;TEXT(MONTH(_xlfn.MAXIFS(Consolidado!$B$5:$B$1000,Consolidado!$E$5:$E$1000,$B36,Consolidado!$C$5:$C$1000,"Comité de Supervisión",Consolidado!$I$5:$I$1000,"X",Consolidado!$H$5:$H$1000,IF($D$9="Todos","&gt;0",$D$9))),"00")&amp;IF($D$9="Todos","/"&amp;RIGHT(YEAR(_xlfn.MAXIFS(Consolidado!$B$5:$B$1000,Consolidado!$E$5:$E$1000,$B36,Consolidado!$C$5:$C$1000,"Comité de Supervisión",Consolidado!$I$5:$I$1000,"X",Consolidado!$H$5:$H$1000,IF($D$9="Todos","&gt;0",$D$9))),2),""),""),""),IF(SUMIFS(Consolidado!$AD$5:$AD$1000,Consolidado!$E$5:$E$1000,$B36,Consolidado!$C$5:$C$1000,"Consejo de Administración",Consolidado!$I$5:$I$1000,"X",Consolidado!$H$5:$H$1000,IF($D$9="Todos","&gt;0",$D$9))&gt;0,"Consejo "&amp;TEXT(DAY(_xlfn.MINIFS(Consolidado!$B$5:$B$1000,Consolidado!$E$5:$E$1000,$B36,Consolidado!$C$5:$C$1000,"Consejo de Administración",Consolidado!$I$5:$I$1000,"X",Consolidado!$H$5:$H$1000,IF($D$9="Todos","&gt;0",$D$9))),"00")&amp;"/"&amp;TEXT(MONTH(_xlfn.MINIFS(Consolidado!$B$5:$B$1000,Consolidado!$E$5:$E$1000,$B36,Consolidado!$C$5:$C$1000,"Consejo de Administración",Consolidado!$I$5:$I$1000,"X",Consolidado!$H$5:$H$1000,IF($D$9="Todos","&gt;0",$D$9))),"00")&amp;IF($D$9="Todos","/"&amp;RIGHT(YEAR(_xlfn.MINIFS(Consolidado!$B$5:$B$1000,Consolidado!$E$5:$E$1000,$B36,Consolidado!$C$5:$C$1000,"Consejo de Administración",Consolidado!$I$5:$I$1000,"X",Consolidado!$H$5:$H$1000,IF($D$9="Todos","&gt;0",$D$9))),2),"")&amp;IF(_xlfn.MAXIFS(Consolidado!$B$5:$B$1000,Consolidado!$E$5:$E$1000,$B36,Consolidado!$C$5:$C$1000,"Consejo de Administración",Consolidado!$I$5:$I$1000,"X",Consolidado!$H$5:$H$1000,IF($D$9="Todos","&gt;0",$D$9))&lt;&gt;_xlfn.MINIFS(Consolidado!$B$5:$B$1000,Consolidado!$E$5:$E$1000,$B36,Consolidado!$C$5:$C$1000,"Consejo de Administración",Consolidado!$I$5:$I$1000,"X",Consolidado!$H$5:$H$1000,IF($D$9="Todos","&gt;0",$D$9))," y "&amp;TEXT(DAY(_xlfn.MAXIFS(Consolidado!$B$5:$B$1000,Consolidado!$E$5:$E$1000,$B36,Consolidado!$C$5:$C$1000,"Consejo de Administración",Consolidado!$I$5:$I$1000,"X",Consolidado!$H$5:$H$1000,IF($D$9="Todos","&gt;0",$D$9))),"00")&amp;"/"&amp;TEXT(MONTH(_xlfn.MAXIFS(Consolidado!$B$5:$B$1000,Consolidado!$E$5:$E$1000,$B36,Consolidado!$C$5:$C$1000,"Consejo de Administración",Consolidado!$I$5:$I$1000,"X",Consolidado!$H$5:$H$1000,IF($D$9="Todos","&gt;0",$D$9))),"00")&amp;IF($D$9="Todos","/"&amp;RIGHT(YEAR(_xlfn.MAXIFS(Consolidado!$B$5:$B$1000,Consolidado!$E$5:$E$1000,$B36,Consolidado!$C$5:$C$1000,"Consejo de Administración",Consolidado!$I$5:$I$1000,"X",Consolidado!$H$5:$H$1000,IF($D$9="Todos","&gt;0",$D$9))),2),""),""),""),IF(SUMIFS(Consolidado!$AD$5:$AD$1000,Consolidado!$E$5:$E$1000,$B36,Consolidado!$C$5:$C$1000,"Otros",Consolidado!$I$5:$I$1000,"X",Consolidado!$H$5:$H$1000,IF($D$9="Todos","&gt;0",$D$9))&gt;0,"Otros "&amp;TEXT(DAY(_xlfn.MINIFS(Consolidado!$B$5:$B$1000,Consolidado!$E$5:$E$1000,$B36,Consolidado!$C$5:$C$1000,"Otros",Consolidado!$I$5:$I$1000,"X",Consolidado!$H$5:$H$1000,IF($D$9="Todos","&gt;0",$D$9))),"00")&amp;"/"&amp;TEXT(MONTH(_xlfn.MINIFS(Consolidado!$B$5:$B$1000,Consolidado!$E$5:$E$1000,$B36,Consolidado!$C$5:$C$1000,"Otros",Consolidado!$I$5:$I$1000,"X",Consolidado!$H$5:$H$1000,IF($D$9="Todos","&gt;0",$D$9))),"00")&amp;IF($D$9="Todos","/"&amp;RIGHT(YEAR(_xlfn.MINIFS(Consolidado!$B$5:$B$1000,Consolidado!$E$5:$E$1000,$B36,Consolidado!$C$5:$C$1000,"Otros",Consolidado!$I$5:$I$1000,"X",Consolidado!$H$5:$H$1000,IF($D$9="Todos","&gt;0",$D$9))),2),"")&amp;IF(_xlfn.MAXIFS(Consolidado!$B$5:$B$1000,Consolidado!$E$5:$E$1000,$B36,Consolidado!$C$5:$C$1000,"Otros",Consolidado!$I$5:$I$1000,"X",Consolidado!$H$5:$H$1000,IF($D$9="Todos","&gt;0",$D$9))&lt;&gt;_xlfn.MINIFS(Consolidado!$B$5:$B$1000,Consolidado!$E$5:$E$1000,$B36,Consolidado!$C$5:$C$1000,"Otros",Consolidado!$I$5:$I$1000,"X",Consolidado!$H$5:$H$1000,IF($D$9="Todos","&gt;0",$D$9))," y "&amp;TEXT(DAY(_xlfn.MAXIFS(Consolidado!$B$5:$B$1000,Consolidado!$E$5:$E$1000,$B36,Consolidado!$C$5:$C$1000,"Otros",Consolidado!$I$5:$I$1000,"X",Consolidado!$H$5:$H$1000,IF($D$9="Todos","&gt;0",$D$9))),"00")&amp;"/"&amp;TEXT(MONTH(_xlfn.MAXIFS(Consolidado!$B$5:$B$1000,Consolidado!$E$5:$E$1000,$B36,Consolidado!$C$5:$C$1000,"Otros",Consolidado!$I$5:$I$1000,"X",Consolidado!$H$5:$H$1000,IF($D$9="Todos","&gt;0",$D$9))),"00")&amp;IF($D$9="Todos","/"&amp;RIGHT(YEAR(_xlfn.MAXIFS(Consolidado!$B$5:$B$1000,Consolidado!$E$5:$E$1000,$B36,Consolidado!$C$5:$C$1000,"Otros",Consolidado!$I$5:$I$1000,"X",Consolidado!$H$5:$H$1000,IF($D$9="Todos","&gt;0",$D$9))),2),""),""),""))</f>
        <v/>
      </c>
      <c r="L36" s="37" t="str">
        <f aca="false">_xlfn.TEXTJOIN(" +"&amp;CHAR(10),TRUE(),IF(SUMIFS(Consolidado!$AD$5:$AD$1000,Consolidado!$E$5:$E$1000,$B36,Consolidado!$C$5:$C$1000,"Auditoría Interna",Consolidado!$J$5:$J$1000,"X",Consolidado!$H$5:$H$1000,IF($D$9="Todos","&gt;0",$D$9))&gt;0,"Interna "&amp;TEXT(DAY(_xlfn.MINIFS(Consolidado!$B$5:$B$1000,Consolidado!$E$5:$E$1000,$B36,Consolidado!$C$5:$C$1000,"Auditoría Interna",Consolidado!$J$5:$J$1000,"X",Consolidado!$H$5:$H$1000,IF($D$9="Todos","&gt;0",$D$9))),"00")&amp;"/"&amp;TEXT(MONTH(_xlfn.MINIFS(Consolidado!$B$5:$B$1000,Consolidado!$E$5:$E$1000,$B36,Consolidado!$C$5:$C$1000,"Auditoría Interna",Consolidado!$J$5:$J$1000,"X",Consolidado!$H$5:$H$1000,IF($D$9="Todos","&gt;0",$D$9))),"00")&amp;IF($D$9="Todos","/"&amp;RIGHT(YEAR(_xlfn.MINIFS(Consolidado!$B$5:$B$1000,Consolidado!$E$5:$E$1000,$B36,Consolidado!$C$5:$C$1000,"Auditoría Interna",Consolidado!$J$5:$J$1000,"X",Consolidado!$H$5:$H$1000,IF($D$9="Todos","&gt;0",$D$9))),2),"")&amp;IF(_xlfn.MAXIFS(Consolidado!$B$5:$B$1000,Consolidado!$E$5:$E$1000,$B36,Consolidado!$C$5:$C$1000,"Auditoría Interna",Consolidado!$J$5:$J$1000,"X",Consolidado!$H$5:$H$1000,IF($D$9="Todos","&gt;0",$D$9))&lt;&gt;_xlfn.MINIFS(Consolidado!$B$5:$B$1000,Consolidado!$E$5:$E$1000,$B36,Consolidado!$C$5:$C$1000,"Auditoría Interna",Consolidado!$J$5:$J$1000,"X",Consolidado!$H$5:$H$1000,IF($D$9="Todos","&gt;0",$D$9))," y "&amp;TEXT(DAY(_xlfn.MAXIFS(Consolidado!$B$5:$B$1000,Consolidado!$E$5:$E$1000,$B36,Consolidado!$C$5:$C$1000,"Auditoría Interna",Consolidado!$J$5:$J$1000,"X",Consolidado!$H$5:$H$1000,IF($D$9="Todos","&gt;0",$D$9))),"00")&amp;"/"&amp;TEXT(MONTH(_xlfn.MAXIFS(Consolidado!$B$5:$B$1000,Consolidado!$E$5:$E$1000,$B36,Consolidado!$C$5:$C$1000,"Auditoría Interna",Consolidado!$J$5:$J$1000,"X",Consolidado!$H$5:$H$1000,IF($D$9="Todos","&gt;0",$D$9))),"00")&amp;IF($D$9="Todos","/"&amp;RIGHT(YEAR(_xlfn.MAXIFS(Consolidado!$B$5:$B$1000,Consolidado!$E$5:$E$1000,$B36,Consolidado!$C$5:$C$1000,"Auditoría Interna",Consolidado!$J$5:$J$1000,"X",Consolidado!$H$5:$H$1000,IF($D$9="Todos","&gt;0",$D$9))),2),""),""),""),IF(SUMIFS(Consolidado!$AD$5:$AD$1000,Consolidado!$E$5:$E$1000,$B36,Consolidado!$C$5:$C$1000,"Auditoría Externa",Consolidado!$J$5:$J$1000,"X",Consolidado!$H$5:$H$1000,IF($D$9="Todos","&gt;0",$D$9))&gt;0,"Externa "&amp;TEXT(DAY(_xlfn.MINIFS(Consolidado!$B$5:$B$1000,Consolidado!$E$5:$E$1000,$B36,Consolidado!$C$5:$C$1000,"Auditoría Externa",Consolidado!$J$5:$J$1000,"X",Consolidado!$H$5:$H$1000,IF($D$9="Todos","&gt;0",$D$9))),"00")&amp;"/"&amp;TEXT(MONTH(_xlfn.MINIFS(Consolidado!$B$5:$B$1000,Consolidado!$E$5:$E$1000,$B36,Consolidado!$C$5:$C$1000,"Auditoría Externa",Consolidado!$J$5:$J$1000,"X",Consolidado!$H$5:$H$1000,IF($D$9="Todos","&gt;0",$D$9))),"00")&amp;IF($D$9="Todos","/"&amp;RIGHT(YEAR(_xlfn.MINIFS(Consolidado!$B$5:$B$1000,Consolidado!$E$5:$E$1000,$B36,Consolidado!$C$5:$C$1000,"Auditoría Externa",Consolidado!$J$5:$J$1000,"X",Consolidado!$H$5:$H$1000,IF($D$9="Todos","&gt;0",$D$9))),2),"")&amp;IF(_xlfn.MAXIFS(Consolidado!$B$5:$B$1000,Consolidado!$E$5:$E$1000,$B36,Consolidado!$C$5:$C$1000,"Auditoría Externa",Consolidado!$J$5:$J$1000,"X",Consolidado!$H$5:$H$1000,IF($D$9="Todos","&gt;0",$D$9))&lt;&gt;_xlfn.MINIFS(Consolidado!$B$5:$B$1000,Consolidado!$E$5:$E$1000,$B36,Consolidado!$C$5:$C$1000,"Auditoría Externa",Consolidado!$J$5:$J$1000,"X",Consolidado!$H$5:$H$1000,IF($D$9="Todos","&gt;0",$D$9))," y "&amp;TEXT(DAY(_xlfn.MAXIFS(Consolidado!$B$5:$B$1000,Consolidado!$E$5:$E$1000,$B36,Consolidado!$C$5:$C$1000,"Auditoría Externa",Consolidado!$J$5:$J$1000,"X",Consolidado!$H$5:$H$1000,IF($D$9="Todos","&gt;0",$D$9))),"00")&amp;"/"&amp;TEXT(MONTH(_xlfn.MAXIFS(Consolidado!$B$5:$B$1000,Consolidado!$E$5:$E$1000,$B36,Consolidado!$C$5:$C$1000,"Auditoría Externa",Consolidado!$J$5:$J$1000,"X",Consolidado!$H$5:$H$1000,IF($D$9="Todos","&gt;0",$D$9))),"00")&amp;IF($D$9="Todos","/"&amp;RIGHT(YEAR(_xlfn.MAXIFS(Consolidado!$B$5:$B$1000,Consolidado!$E$5:$E$1000,$B36,Consolidado!$C$5:$C$1000,"Auditoría Externa",Consolidado!$J$5:$J$1000,"X",Consolidado!$H$5:$H$1000,IF($D$9="Todos","&gt;0",$D$9))),2),""),""),""),IF(SUMIFS(Consolidado!$AD$5:$AD$1000,Consolidado!$E$5:$E$1000,$B36,Consolidado!$C$5:$C$1000,"SSF",Consolidado!$J$5:$J$1000,"X",Consolidado!$H$5:$H$1000,IF($D$9="Todos","&gt;0",$D$9))&gt;0,"SSF "&amp;TEXT(DAY(_xlfn.MINIFS(Consolidado!$B$5:$B$1000,Consolidado!$E$5:$E$1000,$B36,Consolidado!$C$5:$C$1000,"SSF",Consolidado!$J$5:$J$1000,"X",Consolidado!$H$5:$H$1000,IF($D$9="Todos","&gt;0",$D$9))),"00")&amp;"/"&amp;TEXT(MONTH(_xlfn.MINIFS(Consolidado!$B$5:$B$1000,Consolidado!$E$5:$E$1000,$B36,Consolidado!$C$5:$C$1000,"SSF",Consolidado!$J$5:$J$1000,"X",Consolidado!$H$5:$H$1000,IF($D$9="Todos","&gt;0",$D$9))),"00")&amp;IF($D$9="Todos","/"&amp;RIGHT(YEAR(_xlfn.MINIFS(Consolidado!$B$5:$B$1000,Consolidado!$E$5:$E$1000,$B36,Consolidado!$C$5:$C$1000,"SSF",Consolidado!$J$5:$J$1000,"X",Consolidado!$H$5:$H$1000,IF($D$9="Todos","&gt;0",$D$9))),2),"")&amp;IF(_xlfn.MAXIFS(Consolidado!$B$5:$B$1000,Consolidado!$E$5:$E$1000,$B36,Consolidado!$C$5:$C$1000,"SSF",Consolidado!$J$5:$J$1000,"X",Consolidado!$H$5:$H$1000,IF($D$9="Todos","&gt;0",$D$9))&lt;&gt;_xlfn.MINIFS(Consolidado!$B$5:$B$1000,Consolidado!$E$5:$E$1000,$B36,Consolidado!$C$5:$C$1000,"SSF",Consolidado!$J$5:$J$1000,"X",Consolidado!$H$5:$H$1000,IF($D$9="Todos","&gt;0",$D$9))," y "&amp;TEXT(DAY(_xlfn.MAXIFS(Consolidado!$B$5:$B$1000,Consolidado!$E$5:$E$1000,$B36,Consolidado!$C$5:$C$1000,"SSF",Consolidado!$J$5:$J$1000,"X",Consolidado!$H$5:$H$1000,IF($D$9="Todos","&gt;0",$D$9))),"00")&amp;"/"&amp;TEXT(MONTH(_xlfn.MAXIFS(Consolidado!$B$5:$B$1000,Consolidado!$E$5:$E$1000,$B36,Consolidado!$C$5:$C$1000,"SSF",Consolidado!$J$5:$J$1000,"X",Consolidado!$H$5:$H$1000,IF($D$9="Todos","&gt;0",$D$9))),"00")&amp;IF($D$9="Todos","/"&amp;RIGHT(YEAR(_xlfn.MAXIFS(Consolidado!$B$5:$B$1000,Consolidado!$E$5:$E$1000,$B36,Consolidado!$C$5:$C$1000,"SSF",Consolidado!$J$5:$J$1000,"X",Consolidado!$H$5:$H$1000,IF($D$9="Todos","&gt;0",$D$9))),2),""),""),""),IF(SUMIFS(Consolidado!$AD$5:$AD$1000,Consolidado!$E$5:$E$1000,$B36,Consolidado!$C$5:$C$1000,"Comité de Supervisión",Consolidado!$J$5:$J$1000,"X",Consolidado!$H$5:$H$1000,IF($D$9="Todos","&gt;0",$D$9))&gt;0,"Comité Sup. "&amp;TEXT(DAY(_xlfn.MINIFS(Consolidado!$B$5:$B$1000,Consolidado!$E$5:$E$1000,$B36,Consolidado!$C$5:$C$1000,"Comité de Supervisión",Consolidado!$J$5:$J$1000,"X",Consolidado!$H$5:$H$1000,IF($D$9="Todos","&gt;0",$D$9))),"00")&amp;"/"&amp;TEXT(MONTH(_xlfn.MINIFS(Consolidado!$B$5:$B$1000,Consolidado!$E$5:$E$1000,$B36,Consolidado!$C$5:$C$1000,"Comité de Supervisión",Consolidado!$J$5:$J$1000,"X",Consolidado!$H$5:$H$1000,IF($D$9="Todos","&gt;0",$D$9))),"00")&amp;IF($D$9="Todos","/"&amp;RIGHT(YEAR(_xlfn.MINIFS(Consolidado!$B$5:$B$1000,Consolidado!$E$5:$E$1000,$B36,Consolidado!$C$5:$C$1000,"Comité de Supervisión",Consolidado!$J$5:$J$1000,"X",Consolidado!$H$5:$H$1000,IF($D$9="Todos","&gt;0",$D$9))),2),"")&amp;IF(_xlfn.MAXIFS(Consolidado!$B$5:$B$1000,Consolidado!$E$5:$E$1000,$B36,Consolidado!$C$5:$C$1000,"Comité de Supervisión",Consolidado!$J$5:$J$1000,"X",Consolidado!$H$5:$H$1000,IF($D$9="Todos","&gt;0",$D$9))&lt;&gt;_xlfn.MINIFS(Consolidado!$B$5:$B$1000,Consolidado!$E$5:$E$1000,$B36,Consolidado!$C$5:$C$1000,"Comité de Supervisión",Consolidado!$J$5:$J$1000,"X",Consolidado!$H$5:$H$1000,IF($D$9="Todos","&gt;0",$D$9))," y "&amp;TEXT(DAY(_xlfn.MAXIFS(Consolidado!$B$5:$B$1000,Consolidado!$E$5:$E$1000,$B36,Consolidado!$C$5:$C$1000,"Comité de Supervisión",Consolidado!$J$5:$J$1000,"X",Consolidado!$H$5:$H$1000,IF($D$9="Todos","&gt;0",$D$9))),"00")&amp;"/"&amp;TEXT(MONTH(_xlfn.MAXIFS(Consolidado!$B$5:$B$1000,Consolidado!$E$5:$E$1000,$B36,Consolidado!$C$5:$C$1000,"Comité de Supervisión",Consolidado!$J$5:$J$1000,"X",Consolidado!$H$5:$H$1000,IF($D$9="Todos","&gt;0",$D$9))),"00")&amp;IF($D$9="Todos","/"&amp;RIGHT(YEAR(_xlfn.MAXIFS(Consolidado!$B$5:$B$1000,Consolidado!$E$5:$E$1000,$B36,Consolidado!$C$5:$C$1000,"Comité de Supervisión",Consolidado!$J$5:$J$1000,"X",Consolidado!$H$5:$H$1000,IF($D$9="Todos","&gt;0",$D$9))),2),""),""),""),IF(SUMIFS(Consolidado!$AD$5:$AD$1000,Consolidado!$E$5:$E$1000,$B36,Consolidado!$C$5:$C$1000,"Consejo de Administración",Consolidado!$J$5:$J$1000,"X",Consolidado!$H$5:$H$1000,IF($D$9="Todos","&gt;0",$D$9))&gt;0,"Consejo "&amp;TEXT(DAY(_xlfn.MINIFS(Consolidado!$B$5:$B$1000,Consolidado!$E$5:$E$1000,$B36,Consolidado!$C$5:$C$1000,"Consejo de Administración",Consolidado!$J$5:$J$1000,"X",Consolidado!$H$5:$H$1000,IF($D$9="Todos","&gt;0",$D$9))),"00")&amp;"/"&amp;TEXT(MONTH(_xlfn.MINIFS(Consolidado!$B$5:$B$1000,Consolidado!$E$5:$E$1000,$B36,Consolidado!$C$5:$C$1000,"Consejo de Administración",Consolidado!$J$5:$J$1000,"X",Consolidado!$H$5:$H$1000,IF($D$9="Todos","&gt;0",$D$9))),"00")&amp;IF($D$9="Todos","/"&amp;RIGHT(YEAR(_xlfn.MINIFS(Consolidado!$B$5:$B$1000,Consolidado!$E$5:$E$1000,$B36,Consolidado!$C$5:$C$1000,"Consejo de Administración",Consolidado!$J$5:$J$1000,"X",Consolidado!$H$5:$H$1000,IF($D$9="Todos","&gt;0",$D$9))),2),"")&amp;IF(_xlfn.MAXIFS(Consolidado!$B$5:$B$1000,Consolidado!$E$5:$E$1000,$B36,Consolidado!$C$5:$C$1000,"Consejo de Administración",Consolidado!$J$5:$J$1000,"X",Consolidado!$H$5:$H$1000,IF($D$9="Todos","&gt;0",$D$9))&lt;&gt;_xlfn.MINIFS(Consolidado!$B$5:$B$1000,Consolidado!$E$5:$E$1000,$B36,Consolidado!$C$5:$C$1000,"Consejo de Administración",Consolidado!$J$5:$J$1000,"X",Consolidado!$H$5:$H$1000,IF($D$9="Todos","&gt;0",$D$9))," y "&amp;TEXT(DAY(_xlfn.MAXIFS(Consolidado!$B$5:$B$1000,Consolidado!$E$5:$E$1000,$B36,Consolidado!$C$5:$C$1000,"Consejo de Administración",Consolidado!$J$5:$J$1000,"X",Consolidado!$H$5:$H$1000,IF($D$9="Todos","&gt;0",$D$9))),"00")&amp;"/"&amp;TEXT(MONTH(_xlfn.MAXIFS(Consolidado!$B$5:$B$1000,Consolidado!$E$5:$E$1000,$B36,Consolidado!$C$5:$C$1000,"Consejo de Administración",Consolidado!$J$5:$J$1000,"X",Consolidado!$H$5:$H$1000,IF($D$9="Todos","&gt;0",$D$9))),"00")&amp;IF($D$9="Todos","/"&amp;RIGHT(YEAR(_xlfn.MAXIFS(Consolidado!$B$5:$B$1000,Consolidado!$E$5:$E$1000,$B36,Consolidado!$C$5:$C$1000,"Consejo de Administración",Consolidado!$J$5:$J$1000,"X",Consolidado!$H$5:$H$1000,IF($D$9="Todos","&gt;0",$D$9))),2),""),""),""),IF(SUMIFS(Consolidado!$AD$5:$AD$1000,Consolidado!$E$5:$E$1000,$B36,Consolidado!$C$5:$C$1000,"Otros",Consolidado!$J$5:$J$1000,"X",Consolidado!$H$5:$H$1000,IF($D$9="Todos","&gt;0",$D$9))&gt;0,"Otros "&amp;TEXT(DAY(_xlfn.MINIFS(Consolidado!$B$5:$B$1000,Consolidado!$E$5:$E$1000,$B36,Consolidado!$C$5:$C$1000,"Otros",Consolidado!$J$5:$J$1000,"X",Consolidado!$H$5:$H$1000,IF($D$9="Todos","&gt;0",$D$9))),"00")&amp;"/"&amp;TEXT(MONTH(_xlfn.MINIFS(Consolidado!$B$5:$B$1000,Consolidado!$E$5:$E$1000,$B36,Consolidado!$C$5:$C$1000,"Otros",Consolidado!$J$5:$J$1000,"X",Consolidado!$H$5:$H$1000,IF($D$9="Todos","&gt;0",$D$9))),"00")&amp;IF($D$9="Todos","/"&amp;RIGHT(YEAR(_xlfn.MINIFS(Consolidado!$B$5:$B$1000,Consolidado!$E$5:$E$1000,$B36,Consolidado!$C$5:$C$1000,"Otros",Consolidado!$J$5:$J$1000,"X",Consolidado!$H$5:$H$1000,IF($D$9="Todos","&gt;0",$D$9))),2),"")&amp;IF(_xlfn.MAXIFS(Consolidado!$B$5:$B$1000,Consolidado!$E$5:$E$1000,$B36,Consolidado!$C$5:$C$1000,"Otros",Consolidado!$J$5:$J$1000,"X",Consolidado!$H$5:$H$1000,IF($D$9="Todos","&gt;0",$D$9))&lt;&gt;_xlfn.MINIFS(Consolidado!$B$5:$B$1000,Consolidado!$E$5:$E$1000,$B36,Consolidado!$C$5:$C$1000,"Otros",Consolidado!$J$5:$J$1000,"X",Consolidado!$H$5:$H$1000,IF($D$9="Todos","&gt;0",$D$9))," y "&amp;TEXT(DAY(_xlfn.MAXIFS(Consolidado!$B$5:$B$1000,Consolidado!$E$5:$E$1000,$B36,Consolidado!$C$5:$C$1000,"Otros",Consolidado!$J$5:$J$1000,"X",Consolidado!$H$5:$H$1000,IF($D$9="Todos","&gt;0",$D$9))),"00")&amp;"/"&amp;TEXT(MONTH(_xlfn.MAXIFS(Consolidado!$B$5:$B$1000,Consolidado!$E$5:$E$1000,$B36,Consolidado!$C$5:$C$1000,"Otros",Consolidado!$J$5:$J$1000,"X",Consolidado!$H$5:$H$1000,IF($D$9="Todos","&gt;0",$D$9))),"00")&amp;IF($D$9="Todos","/"&amp;RIGHT(YEAR(_xlfn.MAXIFS(Consolidado!$B$5:$B$1000,Consolidado!$E$5:$E$1000,$B36,Consolidado!$C$5:$C$1000,"Otros",Consolidado!$J$5:$J$1000,"X",Consolidado!$H$5:$H$1000,IF($D$9="Todos","&gt;0",$D$9))),2),""),""),""))</f>
        <v/>
      </c>
      <c r="M36" s="37" t="str">
        <f aca="false">_xlfn.TEXTJOIN(" +"&amp;CHAR(10),TRUE(),IF(SUMIFS(Consolidado!$AD$5:$AD$1000,Consolidado!$E$5:$E$1000,$B36,Consolidado!$C$5:$C$1000,"Auditoría Interna",Consolidado!$K$5:$K$1000,"X",Consolidado!$H$5:$H$1000,IF($D$9="Todos","&gt;0",$D$9))&gt;0,"Interna "&amp;TEXT(DAY(_xlfn.MINIFS(Consolidado!$B$5:$B$1000,Consolidado!$E$5:$E$1000,$B36,Consolidado!$C$5:$C$1000,"Auditoría Interna",Consolidado!$K$5:$K$1000,"X",Consolidado!$H$5:$H$1000,IF($D$9="Todos","&gt;0",$D$9))),"00")&amp;"/"&amp;TEXT(MONTH(_xlfn.MINIFS(Consolidado!$B$5:$B$1000,Consolidado!$E$5:$E$1000,$B36,Consolidado!$C$5:$C$1000,"Auditoría Interna",Consolidado!$K$5:$K$1000,"X",Consolidado!$H$5:$H$1000,IF($D$9="Todos","&gt;0",$D$9))),"00")&amp;IF($D$9="Todos","/"&amp;RIGHT(YEAR(_xlfn.MINIFS(Consolidado!$B$5:$B$1000,Consolidado!$E$5:$E$1000,$B36,Consolidado!$C$5:$C$1000,"Auditoría Interna",Consolidado!$K$5:$K$1000,"X",Consolidado!$H$5:$H$1000,IF($D$9="Todos","&gt;0",$D$9))),2),"")&amp;IF(_xlfn.MAXIFS(Consolidado!$B$5:$B$1000,Consolidado!$E$5:$E$1000,$B36,Consolidado!$C$5:$C$1000,"Auditoría Interna",Consolidado!$K$5:$K$1000,"X",Consolidado!$H$5:$H$1000,IF($D$9="Todos","&gt;0",$D$9))&lt;&gt;_xlfn.MINIFS(Consolidado!$B$5:$B$1000,Consolidado!$E$5:$E$1000,$B36,Consolidado!$C$5:$C$1000,"Auditoría Interna",Consolidado!$K$5:$K$1000,"X",Consolidado!$H$5:$H$1000,IF($D$9="Todos","&gt;0",$D$9))," y "&amp;TEXT(DAY(_xlfn.MAXIFS(Consolidado!$B$5:$B$1000,Consolidado!$E$5:$E$1000,$B36,Consolidado!$C$5:$C$1000,"Auditoría Interna",Consolidado!$K$5:$K$1000,"X",Consolidado!$H$5:$H$1000,IF($D$9="Todos","&gt;0",$D$9))),"00")&amp;"/"&amp;TEXT(MONTH(_xlfn.MAXIFS(Consolidado!$B$5:$B$1000,Consolidado!$E$5:$E$1000,$B36,Consolidado!$C$5:$C$1000,"Auditoría Interna",Consolidado!$K$5:$K$1000,"X",Consolidado!$H$5:$H$1000,IF($D$9="Todos","&gt;0",$D$9))),"00")&amp;IF($D$9="Todos","/"&amp;RIGHT(YEAR(_xlfn.MAXIFS(Consolidado!$B$5:$B$1000,Consolidado!$E$5:$E$1000,$B36,Consolidado!$C$5:$C$1000,"Auditoría Interna",Consolidado!$K$5:$K$1000,"X",Consolidado!$H$5:$H$1000,IF($D$9="Todos","&gt;0",$D$9))),2),""),""),""),IF(SUMIFS(Consolidado!$AD$5:$AD$1000,Consolidado!$E$5:$E$1000,$B36,Consolidado!$C$5:$C$1000,"Auditoría Externa",Consolidado!$K$5:$K$1000,"X",Consolidado!$H$5:$H$1000,IF($D$9="Todos","&gt;0",$D$9))&gt;0,"Externa "&amp;TEXT(DAY(_xlfn.MINIFS(Consolidado!$B$5:$B$1000,Consolidado!$E$5:$E$1000,$B36,Consolidado!$C$5:$C$1000,"Auditoría Externa",Consolidado!$K$5:$K$1000,"X",Consolidado!$H$5:$H$1000,IF($D$9="Todos","&gt;0",$D$9))),"00")&amp;"/"&amp;TEXT(MONTH(_xlfn.MINIFS(Consolidado!$B$5:$B$1000,Consolidado!$E$5:$E$1000,$B36,Consolidado!$C$5:$C$1000,"Auditoría Externa",Consolidado!$K$5:$K$1000,"X",Consolidado!$H$5:$H$1000,IF($D$9="Todos","&gt;0",$D$9))),"00")&amp;IF($D$9="Todos","/"&amp;RIGHT(YEAR(_xlfn.MINIFS(Consolidado!$B$5:$B$1000,Consolidado!$E$5:$E$1000,$B36,Consolidado!$C$5:$C$1000,"Auditoría Externa",Consolidado!$K$5:$K$1000,"X",Consolidado!$H$5:$H$1000,IF($D$9="Todos","&gt;0",$D$9))),2),"")&amp;IF(_xlfn.MAXIFS(Consolidado!$B$5:$B$1000,Consolidado!$E$5:$E$1000,$B36,Consolidado!$C$5:$C$1000,"Auditoría Externa",Consolidado!$K$5:$K$1000,"X",Consolidado!$H$5:$H$1000,IF($D$9="Todos","&gt;0",$D$9))&lt;&gt;_xlfn.MINIFS(Consolidado!$B$5:$B$1000,Consolidado!$E$5:$E$1000,$B36,Consolidado!$C$5:$C$1000,"Auditoría Externa",Consolidado!$K$5:$K$1000,"X",Consolidado!$H$5:$H$1000,IF($D$9="Todos","&gt;0",$D$9))," y "&amp;TEXT(DAY(_xlfn.MAXIFS(Consolidado!$B$5:$B$1000,Consolidado!$E$5:$E$1000,$B36,Consolidado!$C$5:$C$1000,"Auditoría Externa",Consolidado!$K$5:$K$1000,"X",Consolidado!$H$5:$H$1000,IF($D$9="Todos","&gt;0",$D$9))),"00")&amp;"/"&amp;TEXT(MONTH(_xlfn.MAXIFS(Consolidado!$B$5:$B$1000,Consolidado!$E$5:$E$1000,$B36,Consolidado!$C$5:$C$1000,"Auditoría Externa",Consolidado!$K$5:$K$1000,"X",Consolidado!$H$5:$H$1000,IF($D$9="Todos","&gt;0",$D$9))),"00")&amp;IF($D$9="Todos","/"&amp;RIGHT(YEAR(_xlfn.MAXIFS(Consolidado!$B$5:$B$1000,Consolidado!$E$5:$E$1000,$B36,Consolidado!$C$5:$C$1000,"Auditoría Externa",Consolidado!$K$5:$K$1000,"X",Consolidado!$H$5:$H$1000,IF($D$9="Todos","&gt;0",$D$9))),2),""),""),""),IF(SUMIFS(Consolidado!$AD$5:$AD$1000,Consolidado!$E$5:$E$1000,$B36,Consolidado!$C$5:$C$1000,"SSF",Consolidado!$K$5:$K$1000,"X",Consolidado!$H$5:$H$1000,IF($D$9="Todos","&gt;0",$D$9))&gt;0,"SSF "&amp;TEXT(DAY(_xlfn.MINIFS(Consolidado!$B$5:$B$1000,Consolidado!$E$5:$E$1000,$B36,Consolidado!$C$5:$C$1000,"SSF",Consolidado!$K$5:$K$1000,"X",Consolidado!$H$5:$H$1000,IF($D$9="Todos","&gt;0",$D$9))),"00")&amp;"/"&amp;TEXT(MONTH(_xlfn.MINIFS(Consolidado!$B$5:$B$1000,Consolidado!$E$5:$E$1000,$B36,Consolidado!$C$5:$C$1000,"SSF",Consolidado!$K$5:$K$1000,"X",Consolidado!$H$5:$H$1000,IF($D$9="Todos","&gt;0",$D$9))),"00")&amp;IF($D$9="Todos","/"&amp;RIGHT(YEAR(_xlfn.MINIFS(Consolidado!$B$5:$B$1000,Consolidado!$E$5:$E$1000,$B36,Consolidado!$C$5:$C$1000,"SSF",Consolidado!$K$5:$K$1000,"X",Consolidado!$H$5:$H$1000,IF($D$9="Todos","&gt;0",$D$9))),2),"")&amp;IF(_xlfn.MAXIFS(Consolidado!$B$5:$B$1000,Consolidado!$E$5:$E$1000,$B36,Consolidado!$C$5:$C$1000,"SSF",Consolidado!$K$5:$K$1000,"X",Consolidado!$H$5:$H$1000,IF($D$9="Todos","&gt;0",$D$9))&lt;&gt;_xlfn.MINIFS(Consolidado!$B$5:$B$1000,Consolidado!$E$5:$E$1000,$B36,Consolidado!$C$5:$C$1000,"SSF",Consolidado!$K$5:$K$1000,"X",Consolidado!$H$5:$H$1000,IF($D$9="Todos","&gt;0",$D$9))," y "&amp;TEXT(DAY(_xlfn.MAXIFS(Consolidado!$B$5:$B$1000,Consolidado!$E$5:$E$1000,$B36,Consolidado!$C$5:$C$1000,"SSF",Consolidado!$K$5:$K$1000,"X",Consolidado!$H$5:$H$1000,IF($D$9="Todos","&gt;0",$D$9))),"00")&amp;"/"&amp;TEXT(MONTH(_xlfn.MAXIFS(Consolidado!$B$5:$B$1000,Consolidado!$E$5:$E$1000,$B36,Consolidado!$C$5:$C$1000,"SSF",Consolidado!$K$5:$K$1000,"X",Consolidado!$H$5:$H$1000,IF($D$9="Todos","&gt;0",$D$9))),"00")&amp;IF($D$9="Todos","/"&amp;RIGHT(YEAR(_xlfn.MAXIFS(Consolidado!$B$5:$B$1000,Consolidado!$E$5:$E$1000,$B36,Consolidado!$C$5:$C$1000,"SSF",Consolidado!$K$5:$K$1000,"X",Consolidado!$H$5:$H$1000,IF($D$9="Todos","&gt;0",$D$9))),2),""),""),""),IF(SUMIFS(Consolidado!$AD$5:$AD$1000,Consolidado!$E$5:$E$1000,$B36,Consolidado!$C$5:$C$1000,"Comité de Supervisión",Consolidado!$K$5:$K$1000,"X",Consolidado!$H$5:$H$1000,IF($D$9="Todos","&gt;0",$D$9))&gt;0,"Comité Sup. "&amp;TEXT(DAY(_xlfn.MINIFS(Consolidado!$B$5:$B$1000,Consolidado!$E$5:$E$1000,$B36,Consolidado!$C$5:$C$1000,"Comité de Supervisión",Consolidado!$K$5:$K$1000,"X",Consolidado!$H$5:$H$1000,IF($D$9="Todos","&gt;0",$D$9))),"00")&amp;"/"&amp;TEXT(MONTH(_xlfn.MINIFS(Consolidado!$B$5:$B$1000,Consolidado!$E$5:$E$1000,$B36,Consolidado!$C$5:$C$1000,"Comité de Supervisión",Consolidado!$K$5:$K$1000,"X",Consolidado!$H$5:$H$1000,IF($D$9="Todos","&gt;0",$D$9))),"00")&amp;IF($D$9="Todos","/"&amp;RIGHT(YEAR(_xlfn.MINIFS(Consolidado!$B$5:$B$1000,Consolidado!$E$5:$E$1000,$B36,Consolidado!$C$5:$C$1000,"Comité de Supervisión",Consolidado!$K$5:$K$1000,"X",Consolidado!$H$5:$H$1000,IF($D$9="Todos","&gt;0",$D$9))),2),"")&amp;IF(_xlfn.MAXIFS(Consolidado!$B$5:$B$1000,Consolidado!$E$5:$E$1000,$B36,Consolidado!$C$5:$C$1000,"Comité de Supervisión",Consolidado!$K$5:$K$1000,"X",Consolidado!$H$5:$H$1000,IF($D$9="Todos","&gt;0",$D$9))&lt;&gt;_xlfn.MINIFS(Consolidado!$B$5:$B$1000,Consolidado!$E$5:$E$1000,$B36,Consolidado!$C$5:$C$1000,"Comité de Supervisión",Consolidado!$K$5:$K$1000,"X",Consolidado!$H$5:$H$1000,IF($D$9="Todos","&gt;0",$D$9))," y "&amp;TEXT(DAY(_xlfn.MAXIFS(Consolidado!$B$5:$B$1000,Consolidado!$E$5:$E$1000,$B36,Consolidado!$C$5:$C$1000,"Comité de Supervisión",Consolidado!$K$5:$K$1000,"X",Consolidado!$H$5:$H$1000,IF($D$9="Todos","&gt;0",$D$9))),"00")&amp;"/"&amp;TEXT(MONTH(_xlfn.MAXIFS(Consolidado!$B$5:$B$1000,Consolidado!$E$5:$E$1000,$B36,Consolidado!$C$5:$C$1000,"Comité de Supervisión",Consolidado!$K$5:$K$1000,"X",Consolidado!$H$5:$H$1000,IF($D$9="Todos","&gt;0",$D$9))),"00")&amp;IF($D$9="Todos","/"&amp;RIGHT(YEAR(_xlfn.MAXIFS(Consolidado!$B$5:$B$1000,Consolidado!$E$5:$E$1000,$B36,Consolidado!$C$5:$C$1000,"Comité de Supervisión",Consolidado!$K$5:$K$1000,"X",Consolidado!$H$5:$H$1000,IF($D$9="Todos","&gt;0",$D$9))),2),""),""),""),IF(SUMIFS(Consolidado!$AD$5:$AD$1000,Consolidado!$E$5:$E$1000,$B36,Consolidado!$C$5:$C$1000,"Consejo de Administración",Consolidado!$K$5:$K$1000,"X",Consolidado!$H$5:$H$1000,IF($D$9="Todos","&gt;0",$D$9))&gt;0,"Consejo "&amp;TEXT(DAY(_xlfn.MINIFS(Consolidado!$B$5:$B$1000,Consolidado!$E$5:$E$1000,$B36,Consolidado!$C$5:$C$1000,"Consejo de Administración",Consolidado!$K$5:$K$1000,"X",Consolidado!$H$5:$H$1000,IF($D$9="Todos","&gt;0",$D$9))),"00")&amp;"/"&amp;TEXT(MONTH(_xlfn.MINIFS(Consolidado!$B$5:$B$1000,Consolidado!$E$5:$E$1000,$B36,Consolidado!$C$5:$C$1000,"Consejo de Administración",Consolidado!$K$5:$K$1000,"X",Consolidado!$H$5:$H$1000,IF($D$9="Todos","&gt;0",$D$9))),"00")&amp;IF($D$9="Todos","/"&amp;RIGHT(YEAR(_xlfn.MINIFS(Consolidado!$B$5:$B$1000,Consolidado!$E$5:$E$1000,$B36,Consolidado!$C$5:$C$1000,"Consejo de Administración",Consolidado!$K$5:$K$1000,"X",Consolidado!$H$5:$H$1000,IF($D$9="Todos","&gt;0",$D$9))),2),"")&amp;IF(_xlfn.MAXIFS(Consolidado!$B$5:$B$1000,Consolidado!$E$5:$E$1000,$B36,Consolidado!$C$5:$C$1000,"Consejo de Administración",Consolidado!$K$5:$K$1000,"X",Consolidado!$H$5:$H$1000,IF($D$9="Todos","&gt;0",$D$9))&lt;&gt;_xlfn.MINIFS(Consolidado!$B$5:$B$1000,Consolidado!$E$5:$E$1000,$B36,Consolidado!$C$5:$C$1000,"Consejo de Administración",Consolidado!$K$5:$K$1000,"X",Consolidado!$H$5:$H$1000,IF($D$9="Todos","&gt;0",$D$9))," y "&amp;TEXT(DAY(_xlfn.MAXIFS(Consolidado!$B$5:$B$1000,Consolidado!$E$5:$E$1000,$B36,Consolidado!$C$5:$C$1000,"Consejo de Administración",Consolidado!$K$5:$K$1000,"X",Consolidado!$H$5:$H$1000,IF($D$9="Todos","&gt;0",$D$9))),"00")&amp;"/"&amp;TEXT(MONTH(_xlfn.MAXIFS(Consolidado!$B$5:$B$1000,Consolidado!$E$5:$E$1000,$B36,Consolidado!$C$5:$C$1000,"Consejo de Administración",Consolidado!$K$5:$K$1000,"X",Consolidado!$H$5:$H$1000,IF($D$9="Todos","&gt;0",$D$9))),"00")&amp;IF($D$9="Todos","/"&amp;RIGHT(YEAR(_xlfn.MAXIFS(Consolidado!$B$5:$B$1000,Consolidado!$E$5:$E$1000,$B36,Consolidado!$C$5:$C$1000,"Consejo de Administración",Consolidado!$K$5:$K$1000,"X",Consolidado!$H$5:$H$1000,IF($D$9="Todos","&gt;0",$D$9))),2),""),""),""),IF(SUMIFS(Consolidado!$AD$5:$AD$1000,Consolidado!$E$5:$E$1000,$B36,Consolidado!$C$5:$C$1000,"Otros",Consolidado!$K$5:$K$1000,"X",Consolidado!$H$5:$H$1000,IF($D$9="Todos","&gt;0",$D$9))&gt;0,"Otros "&amp;TEXT(DAY(_xlfn.MINIFS(Consolidado!$B$5:$B$1000,Consolidado!$E$5:$E$1000,$B36,Consolidado!$C$5:$C$1000,"Otros",Consolidado!$K$5:$K$1000,"X",Consolidado!$H$5:$H$1000,IF($D$9="Todos","&gt;0",$D$9))),"00")&amp;"/"&amp;TEXT(MONTH(_xlfn.MINIFS(Consolidado!$B$5:$B$1000,Consolidado!$E$5:$E$1000,$B36,Consolidado!$C$5:$C$1000,"Otros",Consolidado!$K$5:$K$1000,"X",Consolidado!$H$5:$H$1000,IF($D$9="Todos","&gt;0",$D$9))),"00")&amp;IF($D$9="Todos","/"&amp;RIGHT(YEAR(_xlfn.MINIFS(Consolidado!$B$5:$B$1000,Consolidado!$E$5:$E$1000,$B36,Consolidado!$C$5:$C$1000,"Otros",Consolidado!$K$5:$K$1000,"X",Consolidado!$H$5:$H$1000,IF($D$9="Todos","&gt;0",$D$9))),2),"")&amp;IF(_xlfn.MAXIFS(Consolidado!$B$5:$B$1000,Consolidado!$E$5:$E$1000,$B36,Consolidado!$C$5:$C$1000,"Otros",Consolidado!$K$5:$K$1000,"X",Consolidado!$H$5:$H$1000,IF($D$9="Todos","&gt;0",$D$9))&lt;&gt;_xlfn.MINIFS(Consolidado!$B$5:$B$1000,Consolidado!$E$5:$E$1000,$B36,Consolidado!$C$5:$C$1000,"Otros",Consolidado!$K$5:$K$1000,"X",Consolidado!$H$5:$H$1000,IF($D$9="Todos","&gt;0",$D$9))," y "&amp;TEXT(DAY(_xlfn.MAXIFS(Consolidado!$B$5:$B$1000,Consolidado!$E$5:$E$1000,$B36,Consolidado!$C$5:$C$1000,"Otros",Consolidado!$K$5:$K$1000,"X",Consolidado!$H$5:$H$1000,IF($D$9="Todos","&gt;0",$D$9))),"00")&amp;"/"&amp;TEXT(MONTH(_xlfn.MAXIFS(Consolidado!$B$5:$B$1000,Consolidado!$E$5:$E$1000,$B36,Consolidado!$C$5:$C$1000,"Otros",Consolidado!$K$5:$K$1000,"X",Consolidado!$H$5:$H$1000,IF($D$9="Todos","&gt;0",$D$9))),"00")&amp;IF($D$9="Todos","/"&amp;RIGHT(YEAR(_xlfn.MAXIFS(Consolidado!$B$5:$B$1000,Consolidado!$E$5:$E$1000,$B36,Consolidado!$C$5:$C$1000,"Otros",Consolidado!$K$5:$K$1000,"X",Consolidado!$H$5:$H$1000,IF($D$9="Todos","&gt;0",$D$9))),2),""),""),""))</f>
        <v/>
      </c>
      <c r="N36" s="37" t="str">
        <f aca="false">_xlfn.TEXTJOIN(" +"&amp;CHAR(10),TRUE(),IF(SUMIFS(Consolidado!$AD$5:$AD$1000,Consolidado!$E$5:$E$1000,$B36,Consolidado!$C$5:$C$1000,"Auditoría Interna",Consolidado!$L$5:$L$1000,"X",Consolidado!$H$5:$H$1000,IF($D$9="Todos","&gt;0",$D$9))&gt;0,"Interna "&amp;TEXT(DAY(_xlfn.MINIFS(Consolidado!$B$5:$B$1000,Consolidado!$E$5:$E$1000,$B36,Consolidado!$C$5:$C$1000,"Auditoría Interna",Consolidado!$L$5:$L$1000,"X",Consolidado!$H$5:$H$1000,IF($D$9="Todos","&gt;0",$D$9))),"00")&amp;"/"&amp;TEXT(MONTH(_xlfn.MINIFS(Consolidado!$B$5:$B$1000,Consolidado!$E$5:$E$1000,$B36,Consolidado!$C$5:$C$1000,"Auditoría Interna",Consolidado!$L$5:$L$1000,"X",Consolidado!$H$5:$H$1000,IF($D$9="Todos","&gt;0",$D$9))),"00")&amp;IF($D$9="Todos","/"&amp;RIGHT(YEAR(_xlfn.MINIFS(Consolidado!$B$5:$B$1000,Consolidado!$E$5:$E$1000,$B36,Consolidado!$C$5:$C$1000,"Auditoría Interna",Consolidado!$L$5:$L$1000,"X",Consolidado!$H$5:$H$1000,IF($D$9="Todos","&gt;0",$D$9))),2),"")&amp;IF(_xlfn.MAXIFS(Consolidado!$B$5:$B$1000,Consolidado!$E$5:$E$1000,$B36,Consolidado!$C$5:$C$1000,"Auditoría Interna",Consolidado!$L$5:$L$1000,"X",Consolidado!$H$5:$H$1000,IF($D$9="Todos","&gt;0",$D$9))&lt;&gt;_xlfn.MINIFS(Consolidado!$B$5:$B$1000,Consolidado!$E$5:$E$1000,$B36,Consolidado!$C$5:$C$1000,"Auditoría Interna",Consolidado!$L$5:$L$1000,"X",Consolidado!$H$5:$H$1000,IF($D$9="Todos","&gt;0",$D$9))," y "&amp;TEXT(DAY(_xlfn.MAXIFS(Consolidado!$B$5:$B$1000,Consolidado!$E$5:$E$1000,$B36,Consolidado!$C$5:$C$1000,"Auditoría Interna",Consolidado!$L$5:$L$1000,"X",Consolidado!$H$5:$H$1000,IF($D$9="Todos","&gt;0",$D$9))),"00")&amp;"/"&amp;TEXT(MONTH(_xlfn.MAXIFS(Consolidado!$B$5:$B$1000,Consolidado!$E$5:$E$1000,$B36,Consolidado!$C$5:$C$1000,"Auditoría Interna",Consolidado!$L$5:$L$1000,"X",Consolidado!$H$5:$H$1000,IF($D$9="Todos","&gt;0",$D$9))),"00")&amp;IF($D$9="Todos","/"&amp;RIGHT(YEAR(_xlfn.MAXIFS(Consolidado!$B$5:$B$1000,Consolidado!$E$5:$E$1000,$B36,Consolidado!$C$5:$C$1000,"Auditoría Interna",Consolidado!$L$5:$L$1000,"X",Consolidado!$H$5:$H$1000,IF($D$9="Todos","&gt;0",$D$9))),2),""),""),""),IF(SUMIFS(Consolidado!$AD$5:$AD$1000,Consolidado!$E$5:$E$1000,$B36,Consolidado!$C$5:$C$1000,"Auditoría Externa",Consolidado!$L$5:$L$1000,"X",Consolidado!$H$5:$H$1000,IF($D$9="Todos","&gt;0",$D$9))&gt;0,"Externa "&amp;TEXT(DAY(_xlfn.MINIFS(Consolidado!$B$5:$B$1000,Consolidado!$E$5:$E$1000,$B36,Consolidado!$C$5:$C$1000,"Auditoría Externa",Consolidado!$L$5:$L$1000,"X",Consolidado!$H$5:$H$1000,IF($D$9="Todos","&gt;0",$D$9))),"00")&amp;"/"&amp;TEXT(MONTH(_xlfn.MINIFS(Consolidado!$B$5:$B$1000,Consolidado!$E$5:$E$1000,$B36,Consolidado!$C$5:$C$1000,"Auditoría Externa",Consolidado!$L$5:$L$1000,"X",Consolidado!$H$5:$H$1000,IF($D$9="Todos","&gt;0",$D$9))),"00")&amp;IF($D$9="Todos","/"&amp;RIGHT(YEAR(_xlfn.MINIFS(Consolidado!$B$5:$B$1000,Consolidado!$E$5:$E$1000,$B36,Consolidado!$C$5:$C$1000,"Auditoría Externa",Consolidado!$L$5:$L$1000,"X",Consolidado!$H$5:$H$1000,IF($D$9="Todos","&gt;0",$D$9))),2),"")&amp;IF(_xlfn.MAXIFS(Consolidado!$B$5:$B$1000,Consolidado!$E$5:$E$1000,$B36,Consolidado!$C$5:$C$1000,"Auditoría Externa",Consolidado!$L$5:$L$1000,"X",Consolidado!$H$5:$H$1000,IF($D$9="Todos","&gt;0",$D$9))&lt;&gt;_xlfn.MINIFS(Consolidado!$B$5:$B$1000,Consolidado!$E$5:$E$1000,$B36,Consolidado!$C$5:$C$1000,"Auditoría Externa",Consolidado!$L$5:$L$1000,"X",Consolidado!$H$5:$H$1000,IF($D$9="Todos","&gt;0",$D$9))," y "&amp;TEXT(DAY(_xlfn.MAXIFS(Consolidado!$B$5:$B$1000,Consolidado!$E$5:$E$1000,$B36,Consolidado!$C$5:$C$1000,"Auditoría Externa",Consolidado!$L$5:$L$1000,"X",Consolidado!$H$5:$H$1000,IF($D$9="Todos","&gt;0",$D$9))),"00")&amp;"/"&amp;TEXT(MONTH(_xlfn.MAXIFS(Consolidado!$B$5:$B$1000,Consolidado!$E$5:$E$1000,$B36,Consolidado!$C$5:$C$1000,"Auditoría Externa",Consolidado!$L$5:$L$1000,"X",Consolidado!$H$5:$H$1000,IF($D$9="Todos","&gt;0",$D$9))),"00")&amp;IF($D$9="Todos","/"&amp;RIGHT(YEAR(_xlfn.MAXIFS(Consolidado!$B$5:$B$1000,Consolidado!$E$5:$E$1000,$B36,Consolidado!$C$5:$C$1000,"Auditoría Externa",Consolidado!$L$5:$L$1000,"X",Consolidado!$H$5:$H$1000,IF($D$9="Todos","&gt;0",$D$9))),2),""),""),""),IF(SUMIFS(Consolidado!$AD$5:$AD$1000,Consolidado!$E$5:$E$1000,$B36,Consolidado!$C$5:$C$1000,"SSF",Consolidado!$L$5:$L$1000,"X",Consolidado!$H$5:$H$1000,IF($D$9="Todos","&gt;0",$D$9))&gt;0,"SSF "&amp;TEXT(DAY(_xlfn.MINIFS(Consolidado!$B$5:$B$1000,Consolidado!$E$5:$E$1000,$B36,Consolidado!$C$5:$C$1000,"SSF",Consolidado!$L$5:$L$1000,"X",Consolidado!$H$5:$H$1000,IF($D$9="Todos","&gt;0",$D$9))),"00")&amp;"/"&amp;TEXT(MONTH(_xlfn.MINIFS(Consolidado!$B$5:$B$1000,Consolidado!$E$5:$E$1000,$B36,Consolidado!$C$5:$C$1000,"SSF",Consolidado!$L$5:$L$1000,"X",Consolidado!$H$5:$H$1000,IF($D$9="Todos","&gt;0",$D$9))),"00")&amp;IF($D$9="Todos","/"&amp;RIGHT(YEAR(_xlfn.MINIFS(Consolidado!$B$5:$B$1000,Consolidado!$E$5:$E$1000,$B36,Consolidado!$C$5:$C$1000,"SSF",Consolidado!$L$5:$L$1000,"X",Consolidado!$H$5:$H$1000,IF($D$9="Todos","&gt;0",$D$9))),2),"")&amp;IF(_xlfn.MAXIFS(Consolidado!$B$5:$B$1000,Consolidado!$E$5:$E$1000,$B36,Consolidado!$C$5:$C$1000,"SSF",Consolidado!$L$5:$L$1000,"X",Consolidado!$H$5:$H$1000,IF($D$9="Todos","&gt;0",$D$9))&lt;&gt;_xlfn.MINIFS(Consolidado!$B$5:$B$1000,Consolidado!$E$5:$E$1000,$B36,Consolidado!$C$5:$C$1000,"SSF",Consolidado!$L$5:$L$1000,"X",Consolidado!$H$5:$H$1000,IF($D$9="Todos","&gt;0",$D$9))," y "&amp;TEXT(DAY(_xlfn.MAXIFS(Consolidado!$B$5:$B$1000,Consolidado!$E$5:$E$1000,$B36,Consolidado!$C$5:$C$1000,"SSF",Consolidado!$L$5:$L$1000,"X",Consolidado!$H$5:$H$1000,IF($D$9="Todos","&gt;0",$D$9))),"00")&amp;"/"&amp;TEXT(MONTH(_xlfn.MAXIFS(Consolidado!$B$5:$B$1000,Consolidado!$E$5:$E$1000,$B36,Consolidado!$C$5:$C$1000,"SSF",Consolidado!$L$5:$L$1000,"X",Consolidado!$H$5:$H$1000,IF($D$9="Todos","&gt;0",$D$9))),"00")&amp;IF($D$9="Todos","/"&amp;RIGHT(YEAR(_xlfn.MAXIFS(Consolidado!$B$5:$B$1000,Consolidado!$E$5:$E$1000,$B36,Consolidado!$C$5:$C$1000,"SSF",Consolidado!$L$5:$L$1000,"X",Consolidado!$H$5:$H$1000,IF($D$9="Todos","&gt;0",$D$9))),2),""),""),""),IF(SUMIFS(Consolidado!$AD$5:$AD$1000,Consolidado!$E$5:$E$1000,$B36,Consolidado!$C$5:$C$1000,"Comité de Supervisión",Consolidado!$L$5:$L$1000,"X",Consolidado!$H$5:$H$1000,IF($D$9="Todos","&gt;0",$D$9))&gt;0,"Comité Sup. "&amp;TEXT(DAY(_xlfn.MINIFS(Consolidado!$B$5:$B$1000,Consolidado!$E$5:$E$1000,$B36,Consolidado!$C$5:$C$1000,"Comité de Supervisión",Consolidado!$L$5:$L$1000,"X",Consolidado!$H$5:$H$1000,IF($D$9="Todos","&gt;0",$D$9))),"00")&amp;"/"&amp;TEXT(MONTH(_xlfn.MINIFS(Consolidado!$B$5:$B$1000,Consolidado!$E$5:$E$1000,$B36,Consolidado!$C$5:$C$1000,"Comité de Supervisión",Consolidado!$L$5:$L$1000,"X",Consolidado!$H$5:$H$1000,IF($D$9="Todos","&gt;0",$D$9))),"00")&amp;IF($D$9="Todos","/"&amp;RIGHT(YEAR(_xlfn.MINIFS(Consolidado!$B$5:$B$1000,Consolidado!$E$5:$E$1000,$B36,Consolidado!$C$5:$C$1000,"Comité de Supervisión",Consolidado!$L$5:$L$1000,"X",Consolidado!$H$5:$H$1000,IF($D$9="Todos","&gt;0",$D$9))),2),"")&amp;IF(_xlfn.MAXIFS(Consolidado!$B$5:$B$1000,Consolidado!$E$5:$E$1000,$B36,Consolidado!$C$5:$C$1000,"Comité de Supervisión",Consolidado!$L$5:$L$1000,"X",Consolidado!$H$5:$H$1000,IF($D$9="Todos","&gt;0",$D$9))&lt;&gt;_xlfn.MINIFS(Consolidado!$B$5:$B$1000,Consolidado!$E$5:$E$1000,$B36,Consolidado!$C$5:$C$1000,"Comité de Supervisión",Consolidado!$L$5:$L$1000,"X",Consolidado!$H$5:$H$1000,IF($D$9="Todos","&gt;0",$D$9))," y "&amp;TEXT(DAY(_xlfn.MAXIFS(Consolidado!$B$5:$B$1000,Consolidado!$E$5:$E$1000,$B36,Consolidado!$C$5:$C$1000,"Comité de Supervisión",Consolidado!$L$5:$L$1000,"X",Consolidado!$H$5:$H$1000,IF($D$9="Todos","&gt;0",$D$9))),"00")&amp;"/"&amp;TEXT(MONTH(_xlfn.MAXIFS(Consolidado!$B$5:$B$1000,Consolidado!$E$5:$E$1000,$B36,Consolidado!$C$5:$C$1000,"Comité de Supervisión",Consolidado!$L$5:$L$1000,"X",Consolidado!$H$5:$H$1000,IF($D$9="Todos","&gt;0",$D$9))),"00")&amp;IF($D$9="Todos","/"&amp;RIGHT(YEAR(_xlfn.MAXIFS(Consolidado!$B$5:$B$1000,Consolidado!$E$5:$E$1000,$B36,Consolidado!$C$5:$C$1000,"Comité de Supervisión",Consolidado!$L$5:$L$1000,"X",Consolidado!$H$5:$H$1000,IF($D$9="Todos","&gt;0",$D$9))),2),""),""),""),IF(SUMIFS(Consolidado!$AD$5:$AD$1000,Consolidado!$E$5:$E$1000,$B36,Consolidado!$C$5:$C$1000,"Consejo de Administración",Consolidado!$L$5:$L$1000,"X",Consolidado!$H$5:$H$1000,IF($D$9="Todos","&gt;0",$D$9))&gt;0,"Consejo "&amp;TEXT(DAY(_xlfn.MINIFS(Consolidado!$B$5:$B$1000,Consolidado!$E$5:$E$1000,$B36,Consolidado!$C$5:$C$1000,"Consejo de Administración",Consolidado!$L$5:$L$1000,"X",Consolidado!$H$5:$H$1000,IF($D$9="Todos","&gt;0",$D$9))),"00")&amp;"/"&amp;TEXT(MONTH(_xlfn.MINIFS(Consolidado!$B$5:$B$1000,Consolidado!$E$5:$E$1000,$B36,Consolidado!$C$5:$C$1000,"Consejo de Administración",Consolidado!$L$5:$L$1000,"X",Consolidado!$H$5:$H$1000,IF($D$9="Todos","&gt;0",$D$9))),"00")&amp;IF($D$9="Todos","/"&amp;RIGHT(YEAR(_xlfn.MINIFS(Consolidado!$B$5:$B$1000,Consolidado!$E$5:$E$1000,$B36,Consolidado!$C$5:$C$1000,"Consejo de Administración",Consolidado!$L$5:$L$1000,"X",Consolidado!$H$5:$H$1000,IF($D$9="Todos","&gt;0",$D$9))),2),"")&amp;IF(_xlfn.MAXIFS(Consolidado!$B$5:$B$1000,Consolidado!$E$5:$E$1000,$B36,Consolidado!$C$5:$C$1000,"Consejo de Administración",Consolidado!$L$5:$L$1000,"X",Consolidado!$H$5:$H$1000,IF($D$9="Todos","&gt;0",$D$9))&lt;&gt;_xlfn.MINIFS(Consolidado!$B$5:$B$1000,Consolidado!$E$5:$E$1000,$B36,Consolidado!$C$5:$C$1000,"Consejo de Administración",Consolidado!$L$5:$L$1000,"X",Consolidado!$H$5:$H$1000,IF($D$9="Todos","&gt;0",$D$9))," y "&amp;TEXT(DAY(_xlfn.MAXIFS(Consolidado!$B$5:$B$1000,Consolidado!$E$5:$E$1000,$B36,Consolidado!$C$5:$C$1000,"Consejo de Administración",Consolidado!$L$5:$L$1000,"X",Consolidado!$H$5:$H$1000,IF($D$9="Todos","&gt;0",$D$9))),"00")&amp;"/"&amp;TEXT(MONTH(_xlfn.MAXIFS(Consolidado!$B$5:$B$1000,Consolidado!$E$5:$E$1000,$B36,Consolidado!$C$5:$C$1000,"Consejo de Administración",Consolidado!$L$5:$L$1000,"X",Consolidado!$H$5:$H$1000,IF($D$9="Todos","&gt;0",$D$9))),"00")&amp;IF($D$9="Todos","/"&amp;RIGHT(YEAR(_xlfn.MAXIFS(Consolidado!$B$5:$B$1000,Consolidado!$E$5:$E$1000,$B36,Consolidado!$C$5:$C$1000,"Consejo de Administración",Consolidado!$L$5:$L$1000,"X",Consolidado!$H$5:$H$1000,IF($D$9="Todos","&gt;0",$D$9))),2),""),""),""),IF(SUMIFS(Consolidado!$AD$5:$AD$1000,Consolidado!$E$5:$E$1000,$B36,Consolidado!$C$5:$C$1000,"Otros",Consolidado!$L$5:$L$1000,"X",Consolidado!$H$5:$H$1000,IF($D$9="Todos","&gt;0",$D$9))&gt;0,"Otros "&amp;TEXT(DAY(_xlfn.MINIFS(Consolidado!$B$5:$B$1000,Consolidado!$E$5:$E$1000,$B36,Consolidado!$C$5:$C$1000,"Otros",Consolidado!$L$5:$L$1000,"X",Consolidado!$H$5:$H$1000,IF($D$9="Todos","&gt;0",$D$9))),"00")&amp;"/"&amp;TEXT(MONTH(_xlfn.MINIFS(Consolidado!$B$5:$B$1000,Consolidado!$E$5:$E$1000,$B36,Consolidado!$C$5:$C$1000,"Otros",Consolidado!$L$5:$L$1000,"X",Consolidado!$H$5:$H$1000,IF($D$9="Todos","&gt;0",$D$9))),"00")&amp;IF($D$9="Todos","/"&amp;RIGHT(YEAR(_xlfn.MINIFS(Consolidado!$B$5:$B$1000,Consolidado!$E$5:$E$1000,$B36,Consolidado!$C$5:$C$1000,"Otros",Consolidado!$L$5:$L$1000,"X",Consolidado!$H$5:$H$1000,IF($D$9="Todos","&gt;0",$D$9))),2),"")&amp;IF(_xlfn.MAXIFS(Consolidado!$B$5:$B$1000,Consolidado!$E$5:$E$1000,$B36,Consolidado!$C$5:$C$1000,"Otros",Consolidado!$L$5:$L$1000,"X",Consolidado!$H$5:$H$1000,IF($D$9="Todos","&gt;0",$D$9))&lt;&gt;_xlfn.MINIFS(Consolidado!$B$5:$B$1000,Consolidado!$E$5:$E$1000,$B36,Consolidado!$C$5:$C$1000,"Otros",Consolidado!$L$5:$L$1000,"X",Consolidado!$H$5:$H$1000,IF($D$9="Todos","&gt;0",$D$9))," y "&amp;TEXT(DAY(_xlfn.MAXIFS(Consolidado!$B$5:$B$1000,Consolidado!$E$5:$E$1000,$B36,Consolidado!$C$5:$C$1000,"Otros",Consolidado!$L$5:$L$1000,"X",Consolidado!$H$5:$H$1000,IF($D$9="Todos","&gt;0",$D$9))),"00")&amp;"/"&amp;TEXT(MONTH(_xlfn.MAXIFS(Consolidado!$B$5:$B$1000,Consolidado!$E$5:$E$1000,$B36,Consolidado!$C$5:$C$1000,"Otros",Consolidado!$L$5:$L$1000,"X",Consolidado!$H$5:$H$1000,IF($D$9="Todos","&gt;0",$D$9))),"00")&amp;IF($D$9="Todos","/"&amp;RIGHT(YEAR(_xlfn.MAXIFS(Consolidado!$B$5:$B$1000,Consolidado!$E$5:$E$1000,$B36,Consolidado!$C$5:$C$1000,"Otros",Consolidado!$L$5:$L$1000,"X",Consolidado!$H$5:$H$1000,IF($D$9="Todos","&gt;0",$D$9))),2),""),""),""))</f>
        <v/>
      </c>
      <c r="O36" s="37" t="str">
        <f aca="false">_xlfn.TEXTJOIN(" +"&amp;CHAR(10),TRUE(),IF(SUMIFS(Consolidado!$AD$5:$AD$1000,Consolidado!$E$5:$E$1000,$B36,Consolidado!$C$5:$C$1000,"Auditoría Interna",Consolidado!$M$5:$M$1000,"X",Consolidado!$H$5:$H$1000,IF($D$9="Todos","&gt;0",$D$9))&gt;0,"Interna "&amp;TEXT(DAY(_xlfn.MINIFS(Consolidado!$B$5:$B$1000,Consolidado!$E$5:$E$1000,$B36,Consolidado!$C$5:$C$1000,"Auditoría Interna",Consolidado!$M$5:$M$1000,"X",Consolidado!$H$5:$H$1000,IF($D$9="Todos","&gt;0",$D$9))),"00")&amp;"/"&amp;TEXT(MONTH(_xlfn.MINIFS(Consolidado!$B$5:$B$1000,Consolidado!$E$5:$E$1000,$B36,Consolidado!$C$5:$C$1000,"Auditoría Interna",Consolidado!$M$5:$M$1000,"X",Consolidado!$H$5:$H$1000,IF($D$9="Todos","&gt;0",$D$9))),"00")&amp;IF($D$9="Todos","/"&amp;RIGHT(YEAR(_xlfn.MINIFS(Consolidado!$B$5:$B$1000,Consolidado!$E$5:$E$1000,$B36,Consolidado!$C$5:$C$1000,"Auditoría Interna",Consolidado!$M$5:$M$1000,"X",Consolidado!$H$5:$H$1000,IF($D$9="Todos","&gt;0",$D$9))),2),"")&amp;IF(_xlfn.MAXIFS(Consolidado!$B$5:$B$1000,Consolidado!$E$5:$E$1000,$B36,Consolidado!$C$5:$C$1000,"Auditoría Interna",Consolidado!$M$5:$M$1000,"X",Consolidado!$H$5:$H$1000,IF($D$9="Todos","&gt;0",$D$9))&lt;&gt;_xlfn.MINIFS(Consolidado!$B$5:$B$1000,Consolidado!$E$5:$E$1000,$B36,Consolidado!$C$5:$C$1000,"Auditoría Interna",Consolidado!$M$5:$M$1000,"X",Consolidado!$H$5:$H$1000,IF($D$9="Todos","&gt;0",$D$9))," y "&amp;TEXT(DAY(_xlfn.MAXIFS(Consolidado!$B$5:$B$1000,Consolidado!$E$5:$E$1000,$B36,Consolidado!$C$5:$C$1000,"Auditoría Interna",Consolidado!$M$5:$M$1000,"X",Consolidado!$H$5:$H$1000,IF($D$9="Todos","&gt;0",$D$9))),"00")&amp;"/"&amp;TEXT(MONTH(_xlfn.MAXIFS(Consolidado!$B$5:$B$1000,Consolidado!$E$5:$E$1000,$B36,Consolidado!$C$5:$C$1000,"Auditoría Interna",Consolidado!$M$5:$M$1000,"X",Consolidado!$H$5:$H$1000,IF($D$9="Todos","&gt;0",$D$9))),"00")&amp;IF($D$9="Todos","/"&amp;RIGHT(YEAR(_xlfn.MAXIFS(Consolidado!$B$5:$B$1000,Consolidado!$E$5:$E$1000,$B36,Consolidado!$C$5:$C$1000,"Auditoría Interna",Consolidado!$M$5:$M$1000,"X",Consolidado!$H$5:$H$1000,IF($D$9="Todos","&gt;0",$D$9))),2),""),""),""),IF(SUMIFS(Consolidado!$AD$5:$AD$1000,Consolidado!$E$5:$E$1000,$B36,Consolidado!$C$5:$C$1000,"Auditoría Externa",Consolidado!$M$5:$M$1000,"X",Consolidado!$H$5:$H$1000,IF($D$9="Todos","&gt;0",$D$9))&gt;0,"Externa "&amp;TEXT(DAY(_xlfn.MINIFS(Consolidado!$B$5:$B$1000,Consolidado!$E$5:$E$1000,$B36,Consolidado!$C$5:$C$1000,"Auditoría Externa",Consolidado!$M$5:$M$1000,"X",Consolidado!$H$5:$H$1000,IF($D$9="Todos","&gt;0",$D$9))),"00")&amp;"/"&amp;TEXT(MONTH(_xlfn.MINIFS(Consolidado!$B$5:$B$1000,Consolidado!$E$5:$E$1000,$B36,Consolidado!$C$5:$C$1000,"Auditoría Externa",Consolidado!$M$5:$M$1000,"X",Consolidado!$H$5:$H$1000,IF($D$9="Todos","&gt;0",$D$9))),"00")&amp;IF($D$9="Todos","/"&amp;RIGHT(YEAR(_xlfn.MINIFS(Consolidado!$B$5:$B$1000,Consolidado!$E$5:$E$1000,$B36,Consolidado!$C$5:$C$1000,"Auditoría Externa",Consolidado!$M$5:$M$1000,"X",Consolidado!$H$5:$H$1000,IF($D$9="Todos","&gt;0",$D$9))),2),"")&amp;IF(_xlfn.MAXIFS(Consolidado!$B$5:$B$1000,Consolidado!$E$5:$E$1000,$B36,Consolidado!$C$5:$C$1000,"Auditoría Externa",Consolidado!$M$5:$M$1000,"X",Consolidado!$H$5:$H$1000,IF($D$9="Todos","&gt;0",$D$9))&lt;&gt;_xlfn.MINIFS(Consolidado!$B$5:$B$1000,Consolidado!$E$5:$E$1000,$B36,Consolidado!$C$5:$C$1000,"Auditoría Externa",Consolidado!$M$5:$M$1000,"X",Consolidado!$H$5:$H$1000,IF($D$9="Todos","&gt;0",$D$9))," y "&amp;TEXT(DAY(_xlfn.MAXIFS(Consolidado!$B$5:$B$1000,Consolidado!$E$5:$E$1000,$B36,Consolidado!$C$5:$C$1000,"Auditoría Externa",Consolidado!$M$5:$M$1000,"X",Consolidado!$H$5:$H$1000,IF($D$9="Todos","&gt;0",$D$9))),"00")&amp;"/"&amp;TEXT(MONTH(_xlfn.MAXIFS(Consolidado!$B$5:$B$1000,Consolidado!$E$5:$E$1000,$B36,Consolidado!$C$5:$C$1000,"Auditoría Externa",Consolidado!$M$5:$M$1000,"X",Consolidado!$H$5:$H$1000,IF($D$9="Todos","&gt;0",$D$9))),"00")&amp;IF($D$9="Todos","/"&amp;RIGHT(YEAR(_xlfn.MAXIFS(Consolidado!$B$5:$B$1000,Consolidado!$E$5:$E$1000,$B36,Consolidado!$C$5:$C$1000,"Auditoría Externa",Consolidado!$M$5:$M$1000,"X",Consolidado!$H$5:$H$1000,IF($D$9="Todos","&gt;0",$D$9))),2),""),""),""),IF(SUMIFS(Consolidado!$AD$5:$AD$1000,Consolidado!$E$5:$E$1000,$B36,Consolidado!$C$5:$C$1000,"SSF",Consolidado!$M$5:$M$1000,"X",Consolidado!$H$5:$H$1000,IF($D$9="Todos","&gt;0",$D$9))&gt;0,"SSF "&amp;TEXT(DAY(_xlfn.MINIFS(Consolidado!$B$5:$B$1000,Consolidado!$E$5:$E$1000,$B36,Consolidado!$C$5:$C$1000,"SSF",Consolidado!$M$5:$M$1000,"X",Consolidado!$H$5:$H$1000,IF($D$9="Todos","&gt;0",$D$9))),"00")&amp;"/"&amp;TEXT(MONTH(_xlfn.MINIFS(Consolidado!$B$5:$B$1000,Consolidado!$E$5:$E$1000,$B36,Consolidado!$C$5:$C$1000,"SSF",Consolidado!$M$5:$M$1000,"X",Consolidado!$H$5:$H$1000,IF($D$9="Todos","&gt;0",$D$9))),"00")&amp;IF($D$9="Todos","/"&amp;RIGHT(YEAR(_xlfn.MINIFS(Consolidado!$B$5:$B$1000,Consolidado!$E$5:$E$1000,$B36,Consolidado!$C$5:$C$1000,"SSF",Consolidado!$M$5:$M$1000,"X",Consolidado!$H$5:$H$1000,IF($D$9="Todos","&gt;0",$D$9))),2),"")&amp;IF(_xlfn.MAXIFS(Consolidado!$B$5:$B$1000,Consolidado!$E$5:$E$1000,$B36,Consolidado!$C$5:$C$1000,"SSF",Consolidado!$M$5:$M$1000,"X",Consolidado!$H$5:$H$1000,IF($D$9="Todos","&gt;0",$D$9))&lt;&gt;_xlfn.MINIFS(Consolidado!$B$5:$B$1000,Consolidado!$E$5:$E$1000,$B36,Consolidado!$C$5:$C$1000,"SSF",Consolidado!$M$5:$M$1000,"X",Consolidado!$H$5:$H$1000,IF($D$9="Todos","&gt;0",$D$9))," y "&amp;TEXT(DAY(_xlfn.MAXIFS(Consolidado!$B$5:$B$1000,Consolidado!$E$5:$E$1000,$B36,Consolidado!$C$5:$C$1000,"SSF",Consolidado!$M$5:$M$1000,"X",Consolidado!$H$5:$H$1000,IF($D$9="Todos","&gt;0",$D$9))),"00")&amp;"/"&amp;TEXT(MONTH(_xlfn.MAXIFS(Consolidado!$B$5:$B$1000,Consolidado!$E$5:$E$1000,$B36,Consolidado!$C$5:$C$1000,"SSF",Consolidado!$M$5:$M$1000,"X",Consolidado!$H$5:$H$1000,IF($D$9="Todos","&gt;0",$D$9))),"00")&amp;IF($D$9="Todos","/"&amp;RIGHT(YEAR(_xlfn.MAXIFS(Consolidado!$B$5:$B$1000,Consolidado!$E$5:$E$1000,$B36,Consolidado!$C$5:$C$1000,"SSF",Consolidado!$M$5:$M$1000,"X",Consolidado!$H$5:$H$1000,IF($D$9="Todos","&gt;0",$D$9))),2),""),""),""),IF(SUMIFS(Consolidado!$AD$5:$AD$1000,Consolidado!$E$5:$E$1000,$B36,Consolidado!$C$5:$C$1000,"Comité de Supervisión",Consolidado!$M$5:$M$1000,"X",Consolidado!$H$5:$H$1000,IF($D$9="Todos","&gt;0",$D$9))&gt;0,"Comité Sup. "&amp;TEXT(DAY(_xlfn.MINIFS(Consolidado!$B$5:$B$1000,Consolidado!$E$5:$E$1000,$B36,Consolidado!$C$5:$C$1000,"Comité de Supervisión",Consolidado!$M$5:$M$1000,"X",Consolidado!$H$5:$H$1000,IF($D$9="Todos","&gt;0",$D$9))),"00")&amp;"/"&amp;TEXT(MONTH(_xlfn.MINIFS(Consolidado!$B$5:$B$1000,Consolidado!$E$5:$E$1000,$B36,Consolidado!$C$5:$C$1000,"Comité de Supervisión",Consolidado!$M$5:$M$1000,"X",Consolidado!$H$5:$H$1000,IF($D$9="Todos","&gt;0",$D$9))),"00")&amp;IF($D$9="Todos","/"&amp;RIGHT(YEAR(_xlfn.MINIFS(Consolidado!$B$5:$B$1000,Consolidado!$E$5:$E$1000,$B36,Consolidado!$C$5:$C$1000,"Comité de Supervisión",Consolidado!$M$5:$M$1000,"X",Consolidado!$H$5:$H$1000,IF($D$9="Todos","&gt;0",$D$9))),2),"")&amp;IF(_xlfn.MAXIFS(Consolidado!$B$5:$B$1000,Consolidado!$E$5:$E$1000,$B36,Consolidado!$C$5:$C$1000,"Comité de Supervisión",Consolidado!$M$5:$M$1000,"X",Consolidado!$H$5:$H$1000,IF($D$9="Todos","&gt;0",$D$9))&lt;&gt;_xlfn.MINIFS(Consolidado!$B$5:$B$1000,Consolidado!$E$5:$E$1000,$B36,Consolidado!$C$5:$C$1000,"Comité de Supervisión",Consolidado!$M$5:$M$1000,"X",Consolidado!$H$5:$H$1000,IF($D$9="Todos","&gt;0",$D$9))," y "&amp;TEXT(DAY(_xlfn.MAXIFS(Consolidado!$B$5:$B$1000,Consolidado!$E$5:$E$1000,$B36,Consolidado!$C$5:$C$1000,"Comité de Supervisión",Consolidado!$M$5:$M$1000,"X",Consolidado!$H$5:$H$1000,IF($D$9="Todos","&gt;0",$D$9))),"00")&amp;"/"&amp;TEXT(MONTH(_xlfn.MAXIFS(Consolidado!$B$5:$B$1000,Consolidado!$E$5:$E$1000,$B36,Consolidado!$C$5:$C$1000,"Comité de Supervisión",Consolidado!$M$5:$M$1000,"X",Consolidado!$H$5:$H$1000,IF($D$9="Todos","&gt;0",$D$9))),"00")&amp;IF($D$9="Todos","/"&amp;RIGHT(YEAR(_xlfn.MAXIFS(Consolidado!$B$5:$B$1000,Consolidado!$E$5:$E$1000,$B36,Consolidado!$C$5:$C$1000,"Comité de Supervisión",Consolidado!$M$5:$M$1000,"X",Consolidado!$H$5:$H$1000,IF($D$9="Todos","&gt;0",$D$9))),2),""),""),""),IF(SUMIFS(Consolidado!$AD$5:$AD$1000,Consolidado!$E$5:$E$1000,$B36,Consolidado!$C$5:$C$1000,"Consejo de Administración",Consolidado!$M$5:$M$1000,"X",Consolidado!$H$5:$H$1000,IF($D$9="Todos","&gt;0",$D$9))&gt;0,"Consejo "&amp;TEXT(DAY(_xlfn.MINIFS(Consolidado!$B$5:$B$1000,Consolidado!$E$5:$E$1000,$B36,Consolidado!$C$5:$C$1000,"Consejo de Administración",Consolidado!$M$5:$M$1000,"X",Consolidado!$H$5:$H$1000,IF($D$9="Todos","&gt;0",$D$9))),"00")&amp;"/"&amp;TEXT(MONTH(_xlfn.MINIFS(Consolidado!$B$5:$B$1000,Consolidado!$E$5:$E$1000,$B36,Consolidado!$C$5:$C$1000,"Consejo de Administración",Consolidado!$M$5:$M$1000,"X",Consolidado!$H$5:$H$1000,IF($D$9="Todos","&gt;0",$D$9))),"00")&amp;IF($D$9="Todos","/"&amp;RIGHT(YEAR(_xlfn.MINIFS(Consolidado!$B$5:$B$1000,Consolidado!$E$5:$E$1000,$B36,Consolidado!$C$5:$C$1000,"Consejo de Administración",Consolidado!$M$5:$M$1000,"X",Consolidado!$H$5:$H$1000,IF($D$9="Todos","&gt;0",$D$9))),2),"")&amp;IF(_xlfn.MAXIFS(Consolidado!$B$5:$B$1000,Consolidado!$E$5:$E$1000,$B36,Consolidado!$C$5:$C$1000,"Consejo de Administración",Consolidado!$M$5:$M$1000,"X",Consolidado!$H$5:$H$1000,IF($D$9="Todos","&gt;0",$D$9))&lt;&gt;_xlfn.MINIFS(Consolidado!$B$5:$B$1000,Consolidado!$E$5:$E$1000,$B36,Consolidado!$C$5:$C$1000,"Consejo de Administración",Consolidado!$M$5:$M$1000,"X",Consolidado!$H$5:$H$1000,IF($D$9="Todos","&gt;0",$D$9))," y "&amp;TEXT(DAY(_xlfn.MAXIFS(Consolidado!$B$5:$B$1000,Consolidado!$E$5:$E$1000,$B36,Consolidado!$C$5:$C$1000,"Consejo de Administración",Consolidado!$M$5:$M$1000,"X",Consolidado!$H$5:$H$1000,IF($D$9="Todos","&gt;0",$D$9))),"00")&amp;"/"&amp;TEXT(MONTH(_xlfn.MAXIFS(Consolidado!$B$5:$B$1000,Consolidado!$E$5:$E$1000,$B36,Consolidado!$C$5:$C$1000,"Consejo de Administración",Consolidado!$M$5:$M$1000,"X",Consolidado!$H$5:$H$1000,IF($D$9="Todos","&gt;0",$D$9))),"00")&amp;IF($D$9="Todos","/"&amp;RIGHT(YEAR(_xlfn.MAXIFS(Consolidado!$B$5:$B$1000,Consolidado!$E$5:$E$1000,$B36,Consolidado!$C$5:$C$1000,"Consejo de Administración",Consolidado!$M$5:$M$1000,"X",Consolidado!$H$5:$H$1000,IF($D$9="Todos","&gt;0",$D$9))),2),""),""),""),IF(SUMIFS(Consolidado!$AD$5:$AD$1000,Consolidado!$E$5:$E$1000,$B36,Consolidado!$C$5:$C$1000,"Otros",Consolidado!$M$5:$M$1000,"X",Consolidado!$H$5:$H$1000,IF($D$9="Todos","&gt;0",$D$9))&gt;0,"Otros "&amp;TEXT(DAY(_xlfn.MINIFS(Consolidado!$B$5:$B$1000,Consolidado!$E$5:$E$1000,$B36,Consolidado!$C$5:$C$1000,"Otros",Consolidado!$M$5:$M$1000,"X",Consolidado!$H$5:$H$1000,IF($D$9="Todos","&gt;0",$D$9))),"00")&amp;"/"&amp;TEXT(MONTH(_xlfn.MINIFS(Consolidado!$B$5:$B$1000,Consolidado!$E$5:$E$1000,$B36,Consolidado!$C$5:$C$1000,"Otros",Consolidado!$M$5:$M$1000,"X",Consolidado!$H$5:$H$1000,IF($D$9="Todos","&gt;0",$D$9))),"00")&amp;IF($D$9="Todos","/"&amp;RIGHT(YEAR(_xlfn.MINIFS(Consolidado!$B$5:$B$1000,Consolidado!$E$5:$E$1000,$B36,Consolidado!$C$5:$C$1000,"Otros",Consolidado!$M$5:$M$1000,"X",Consolidado!$H$5:$H$1000,IF($D$9="Todos","&gt;0",$D$9))),2),"")&amp;IF(_xlfn.MAXIFS(Consolidado!$B$5:$B$1000,Consolidado!$E$5:$E$1000,$B36,Consolidado!$C$5:$C$1000,"Otros",Consolidado!$M$5:$M$1000,"X",Consolidado!$H$5:$H$1000,IF($D$9="Todos","&gt;0",$D$9))&lt;&gt;_xlfn.MINIFS(Consolidado!$B$5:$B$1000,Consolidado!$E$5:$E$1000,$B36,Consolidado!$C$5:$C$1000,"Otros",Consolidado!$M$5:$M$1000,"X",Consolidado!$H$5:$H$1000,IF($D$9="Todos","&gt;0",$D$9))," y "&amp;TEXT(DAY(_xlfn.MAXIFS(Consolidado!$B$5:$B$1000,Consolidado!$E$5:$E$1000,$B36,Consolidado!$C$5:$C$1000,"Otros",Consolidado!$M$5:$M$1000,"X",Consolidado!$H$5:$H$1000,IF($D$9="Todos","&gt;0",$D$9))),"00")&amp;"/"&amp;TEXT(MONTH(_xlfn.MAXIFS(Consolidado!$B$5:$B$1000,Consolidado!$E$5:$E$1000,$B36,Consolidado!$C$5:$C$1000,"Otros",Consolidado!$M$5:$M$1000,"X",Consolidado!$H$5:$H$1000,IF($D$9="Todos","&gt;0",$D$9))),"00")&amp;IF($D$9="Todos","/"&amp;RIGHT(YEAR(_xlfn.MAXIFS(Consolidado!$B$5:$B$1000,Consolidado!$E$5:$E$1000,$B36,Consolidado!$C$5:$C$1000,"Otros",Consolidado!$M$5:$M$1000,"X",Consolidado!$H$5:$H$1000,IF($D$9="Todos","&gt;0",$D$9))),2),""),""),""))</f>
        <v>Interna 06/05</v>
      </c>
      <c r="P36" s="37" t="str">
        <f aca="false">_xlfn.TEXTJOIN(" +"&amp;CHAR(10),TRUE(),IF(SUMIFS(Consolidado!$AD$5:$AD$1000,Consolidado!$E$5:$E$1000,$B36,Consolidado!$C$5:$C$1000,"Auditoría Interna",Consolidado!$N$5:$N$1000,"X",Consolidado!$H$5:$H$1000,IF($D$9="Todos","&gt;0",$D$9))&gt;0,"Interna "&amp;TEXT(DAY(_xlfn.MINIFS(Consolidado!$B$5:$B$1000,Consolidado!$E$5:$E$1000,$B36,Consolidado!$C$5:$C$1000,"Auditoría Interna",Consolidado!$N$5:$N$1000,"X",Consolidado!$H$5:$H$1000,IF($D$9="Todos","&gt;0",$D$9))),"00")&amp;"/"&amp;TEXT(MONTH(_xlfn.MINIFS(Consolidado!$B$5:$B$1000,Consolidado!$E$5:$E$1000,$B36,Consolidado!$C$5:$C$1000,"Auditoría Interna",Consolidado!$N$5:$N$1000,"X",Consolidado!$H$5:$H$1000,IF($D$9="Todos","&gt;0",$D$9))),"00")&amp;IF($D$9="Todos","/"&amp;RIGHT(YEAR(_xlfn.MINIFS(Consolidado!$B$5:$B$1000,Consolidado!$E$5:$E$1000,$B36,Consolidado!$C$5:$C$1000,"Auditoría Interna",Consolidado!$N$5:$N$1000,"X",Consolidado!$H$5:$H$1000,IF($D$9="Todos","&gt;0",$D$9))),2),"")&amp;IF(_xlfn.MAXIFS(Consolidado!$B$5:$B$1000,Consolidado!$E$5:$E$1000,$B36,Consolidado!$C$5:$C$1000,"Auditoría Interna",Consolidado!$N$5:$N$1000,"X",Consolidado!$H$5:$H$1000,IF($D$9="Todos","&gt;0",$D$9))&lt;&gt;_xlfn.MINIFS(Consolidado!$B$5:$B$1000,Consolidado!$E$5:$E$1000,$B36,Consolidado!$C$5:$C$1000,"Auditoría Interna",Consolidado!$N$5:$N$1000,"X",Consolidado!$H$5:$H$1000,IF($D$9="Todos","&gt;0",$D$9))," y "&amp;TEXT(DAY(_xlfn.MAXIFS(Consolidado!$B$5:$B$1000,Consolidado!$E$5:$E$1000,$B36,Consolidado!$C$5:$C$1000,"Auditoría Interna",Consolidado!$N$5:$N$1000,"X",Consolidado!$H$5:$H$1000,IF($D$9="Todos","&gt;0",$D$9))),"00")&amp;"/"&amp;TEXT(MONTH(_xlfn.MAXIFS(Consolidado!$B$5:$B$1000,Consolidado!$E$5:$E$1000,$B36,Consolidado!$C$5:$C$1000,"Auditoría Interna",Consolidado!$N$5:$N$1000,"X",Consolidado!$H$5:$H$1000,IF($D$9="Todos","&gt;0",$D$9))),"00")&amp;IF($D$9="Todos","/"&amp;RIGHT(YEAR(_xlfn.MAXIFS(Consolidado!$B$5:$B$1000,Consolidado!$E$5:$E$1000,$B36,Consolidado!$C$5:$C$1000,"Auditoría Interna",Consolidado!$N$5:$N$1000,"X",Consolidado!$H$5:$H$1000,IF($D$9="Todos","&gt;0",$D$9))),2),""),""),""),IF(SUMIFS(Consolidado!$AD$5:$AD$1000,Consolidado!$E$5:$E$1000,$B36,Consolidado!$C$5:$C$1000,"Auditoría Externa",Consolidado!$N$5:$N$1000,"X",Consolidado!$H$5:$H$1000,IF($D$9="Todos","&gt;0",$D$9))&gt;0,"Externa "&amp;TEXT(DAY(_xlfn.MINIFS(Consolidado!$B$5:$B$1000,Consolidado!$E$5:$E$1000,$B36,Consolidado!$C$5:$C$1000,"Auditoría Externa",Consolidado!$N$5:$N$1000,"X",Consolidado!$H$5:$H$1000,IF($D$9="Todos","&gt;0",$D$9))),"00")&amp;"/"&amp;TEXT(MONTH(_xlfn.MINIFS(Consolidado!$B$5:$B$1000,Consolidado!$E$5:$E$1000,$B36,Consolidado!$C$5:$C$1000,"Auditoría Externa",Consolidado!$N$5:$N$1000,"X",Consolidado!$H$5:$H$1000,IF($D$9="Todos","&gt;0",$D$9))),"00")&amp;IF($D$9="Todos","/"&amp;RIGHT(YEAR(_xlfn.MINIFS(Consolidado!$B$5:$B$1000,Consolidado!$E$5:$E$1000,$B36,Consolidado!$C$5:$C$1000,"Auditoría Externa",Consolidado!$N$5:$N$1000,"X",Consolidado!$H$5:$H$1000,IF($D$9="Todos","&gt;0",$D$9))),2),"")&amp;IF(_xlfn.MAXIFS(Consolidado!$B$5:$B$1000,Consolidado!$E$5:$E$1000,$B36,Consolidado!$C$5:$C$1000,"Auditoría Externa",Consolidado!$N$5:$N$1000,"X",Consolidado!$H$5:$H$1000,IF($D$9="Todos","&gt;0",$D$9))&lt;&gt;_xlfn.MINIFS(Consolidado!$B$5:$B$1000,Consolidado!$E$5:$E$1000,$B36,Consolidado!$C$5:$C$1000,"Auditoría Externa",Consolidado!$N$5:$N$1000,"X",Consolidado!$H$5:$H$1000,IF($D$9="Todos","&gt;0",$D$9))," y "&amp;TEXT(DAY(_xlfn.MAXIFS(Consolidado!$B$5:$B$1000,Consolidado!$E$5:$E$1000,$B36,Consolidado!$C$5:$C$1000,"Auditoría Externa",Consolidado!$N$5:$N$1000,"X",Consolidado!$H$5:$H$1000,IF($D$9="Todos","&gt;0",$D$9))),"00")&amp;"/"&amp;TEXT(MONTH(_xlfn.MAXIFS(Consolidado!$B$5:$B$1000,Consolidado!$E$5:$E$1000,$B36,Consolidado!$C$5:$C$1000,"Auditoría Externa",Consolidado!$N$5:$N$1000,"X",Consolidado!$H$5:$H$1000,IF($D$9="Todos","&gt;0",$D$9))),"00")&amp;IF($D$9="Todos","/"&amp;RIGHT(YEAR(_xlfn.MAXIFS(Consolidado!$B$5:$B$1000,Consolidado!$E$5:$E$1000,$B36,Consolidado!$C$5:$C$1000,"Auditoría Externa",Consolidado!$N$5:$N$1000,"X",Consolidado!$H$5:$H$1000,IF($D$9="Todos","&gt;0",$D$9))),2),""),""),""),IF(SUMIFS(Consolidado!$AD$5:$AD$1000,Consolidado!$E$5:$E$1000,$B36,Consolidado!$C$5:$C$1000,"SSF",Consolidado!$N$5:$N$1000,"X",Consolidado!$H$5:$H$1000,IF($D$9="Todos","&gt;0",$D$9))&gt;0,"SSF "&amp;TEXT(DAY(_xlfn.MINIFS(Consolidado!$B$5:$B$1000,Consolidado!$E$5:$E$1000,$B36,Consolidado!$C$5:$C$1000,"SSF",Consolidado!$N$5:$N$1000,"X",Consolidado!$H$5:$H$1000,IF($D$9="Todos","&gt;0",$D$9))),"00")&amp;"/"&amp;TEXT(MONTH(_xlfn.MINIFS(Consolidado!$B$5:$B$1000,Consolidado!$E$5:$E$1000,$B36,Consolidado!$C$5:$C$1000,"SSF",Consolidado!$N$5:$N$1000,"X",Consolidado!$H$5:$H$1000,IF($D$9="Todos","&gt;0",$D$9))),"00")&amp;IF($D$9="Todos","/"&amp;RIGHT(YEAR(_xlfn.MINIFS(Consolidado!$B$5:$B$1000,Consolidado!$E$5:$E$1000,$B36,Consolidado!$C$5:$C$1000,"SSF",Consolidado!$N$5:$N$1000,"X",Consolidado!$H$5:$H$1000,IF($D$9="Todos","&gt;0",$D$9))),2),"")&amp;IF(_xlfn.MAXIFS(Consolidado!$B$5:$B$1000,Consolidado!$E$5:$E$1000,$B36,Consolidado!$C$5:$C$1000,"SSF",Consolidado!$N$5:$N$1000,"X",Consolidado!$H$5:$H$1000,IF($D$9="Todos","&gt;0",$D$9))&lt;&gt;_xlfn.MINIFS(Consolidado!$B$5:$B$1000,Consolidado!$E$5:$E$1000,$B36,Consolidado!$C$5:$C$1000,"SSF",Consolidado!$N$5:$N$1000,"X",Consolidado!$H$5:$H$1000,IF($D$9="Todos","&gt;0",$D$9))," y "&amp;TEXT(DAY(_xlfn.MAXIFS(Consolidado!$B$5:$B$1000,Consolidado!$E$5:$E$1000,$B36,Consolidado!$C$5:$C$1000,"SSF",Consolidado!$N$5:$N$1000,"X",Consolidado!$H$5:$H$1000,IF($D$9="Todos","&gt;0",$D$9))),"00")&amp;"/"&amp;TEXT(MONTH(_xlfn.MAXIFS(Consolidado!$B$5:$B$1000,Consolidado!$E$5:$E$1000,$B36,Consolidado!$C$5:$C$1000,"SSF",Consolidado!$N$5:$N$1000,"X",Consolidado!$H$5:$H$1000,IF($D$9="Todos","&gt;0",$D$9))),"00")&amp;IF($D$9="Todos","/"&amp;RIGHT(YEAR(_xlfn.MAXIFS(Consolidado!$B$5:$B$1000,Consolidado!$E$5:$E$1000,$B36,Consolidado!$C$5:$C$1000,"SSF",Consolidado!$N$5:$N$1000,"X",Consolidado!$H$5:$H$1000,IF($D$9="Todos","&gt;0",$D$9))),2),""),""),""),IF(SUMIFS(Consolidado!$AD$5:$AD$1000,Consolidado!$E$5:$E$1000,$B36,Consolidado!$C$5:$C$1000,"Comité de Supervisión",Consolidado!$N$5:$N$1000,"X",Consolidado!$H$5:$H$1000,IF($D$9="Todos","&gt;0",$D$9))&gt;0,"Comité Sup. "&amp;TEXT(DAY(_xlfn.MINIFS(Consolidado!$B$5:$B$1000,Consolidado!$E$5:$E$1000,$B36,Consolidado!$C$5:$C$1000,"Comité de Supervisión",Consolidado!$N$5:$N$1000,"X",Consolidado!$H$5:$H$1000,IF($D$9="Todos","&gt;0",$D$9))),"00")&amp;"/"&amp;TEXT(MONTH(_xlfn.MINIFS(Consolidado!$B$5:$B$1000,Consolidado!$E$5:$E$1000,$B36,Consolidado!$C$5:$C$1000,"Comité de Supervisión",Consolidado!$N$5:$N$1000,"X",Consolidado!$H$5:$H$1000,IF($D$9="Todos","&gt;0",$D$9))),"00")&amp;IF($D$9="Todos","/"&amp;RIGHT(YEAR(_xlfn.MINIFS(Consolidado!$B$5:$B$1000,Consolidado!$E$5:$E$1000,$B36,Consolidado!$C$5:$C$1000,"Comité de Supervisión",Consolidado!$N$5:$N$1000,"X",Consolidado!$H$5:$H$1000,IF($D$9="Todos","&gt;0",$D$9))),2),"")&amp;IF(_xlfn.MAXIFS(Consolidado!$B$5:$B$1000,Consolidado!$E$5:$E$1000,$B36,Consolidado!$C$5:$C$1000,"Comité de Supervisión",Consolidado!$N$5:$N$1000,"X",Consolidado!$H$5:$H$1000,IF($D$9="Todos","&gt;0",$D$9))&lt;&gt;_xlfn.MINIFS(Consolidado!$B$5:$B$1000,Consolidado!$E$5:$E$1000,$B36,Consolidado!$C$5:$C$1000,"Comité de Supervisión",Consolidado!$N$5:$N$1000,"X",Consolidado!$H$5:$H$1000,IF($D$9="Todos","&gt;0",$D$9))," y "&amp;TEXT(DAY(_xlfn.MAXIFS(Consolidado!$B$5:$B$1000,Consolidado!$E$5:$E$1000,$B36,Consolidado!$C$5:$C$1000,"Comité de Supervisión",Consolidado!$N$5:$N$1000,"X",Consolidado!$H$5:$H$1000,IF($D$9="Todos","&gt;0",$D$9))),"00")&amp;"/"&amp;TEXT(MONTH(_xlfn.MAXIFS(Consolidado!$B$5:$B$1000,Consolidado!$E$5:$E$1000,$B36,Consolidado!$C$5:$C$1000,"Comité de Supervisión",Consolidado!$N$5:$N$1000,"X",Consolidado!$H$5:$H$1000,IF($D$9="Todos","&gt;0",$D$9))),"00")&amp;IF($D$9="Todos","/"&amp;RIGHT(YEAR(_xlfn.MAXIFS(Consolidado!$B$5:$B$1000,Consolidado!$E$5:$E$1000,$B36,Consolidado!$C$5:$C$1000,"Comité de Supervisión",Consolidado!$N$5:$N$1000,"X",Consolidado!$H$5:$H$1000,IF($D$9="Todos","&gt;0",$D$9))),2),""),""),""),IF(SUMIFS(Consolidado!$AD$5:$AD$1000,Consolidado!$E$5:$E$1000,$B36,Consolidado!$C$5:$C$1000,"Consejo de Administración",Consolidado!$N$5:$N$1000,"X",Consolidado!$H$5:$H$1000,IF($D$9="Todos","&gt;0",$D$9))&gt;0,"Consejo "&amp;TEXT(DAY(_xlfn.MINIFS(Consolidado!$B$5:$B$1000,Consolidado!$E$5:$E$1000,$B36,Consolidado!$C$5:$C$1000,"Consejo de Administración",Consolidado!$N$5:$N$1000,"X",Consolidado!$H$5:$H$1000,IF($D$9="Todos","&gt;0",$D$9))),"00")&amp;"/"&amp;TEXT(MONTH(_xlfn.MINIFS(Consolidado!$B$5:$B$1000,Consolidado!$E$5:$E$1000,$B36,Consolidado!$C$5:$C$1000,"Consejo de Administración",Consolidado!$N$5:$N$1000,"X",Consolidado!$H$5:$H$1000,IF($D$9="Todos","&gt;0",$D$9))),"00")&amp;IF($D$9="Todos","/"&amp;RIGHT(YEAR(_xlfn.MINIFS(Consolidado!$B$5:$B$1000,Consolidado!$E$5:$E$1000,$B36,Consolidado!$C$5:$C$1000,"Consejo de Administración",Consolidado!$N$5:$N$1000,"X",Consolidado!$H$5:$H$1000,IF($D$9="Todos","&gt;0",$D$9))),2),"")&amp;IF(_xlfn.MAXIFS(Consolidado!$B$5:$B$1000,Consolidado!$E$5:$E$1000,$B36,Consolidado!$C$5:$C$1000,"Consejo de Administración",Consolidado!$N$5:$N$1000,"X",Consolidado!$H$5:$H$1000,IF($D$9="Todos","&gt;0",$D$9))&lt;&gt;_xlfn.MINIFS(Consolidado!$B$5:$B$1000,Consolidado!$E$5:$E$1000,$B36,Consolidado!$C$5:$C$1000,"Consejo de Administración",Consolidado!$N$5:$N$1000,"X",Consolidado!$H$5:$H$1000,IF($D$9="Todos","&gt;0",$D$9))," y "&amp;TEXT(DAY(_xlfn.MAXIFS(Consolidado!$B$5:$B$1000,Consolidado!$E$5:$E$1000,$B36,Consolidado!$C$5:$C$1000,"Consejo de Administración",Consolidado!$N$5:$N$1000,"X",Consolidado!$H$5:$H$1000,IF($D$9="Todos","&gt;0",$D$9))),"00")&amp;"/"&amp;TEXT(MONTH(_xlfn.MAXIFS(Consolidado!$B$5:$B$1000,Consolidado!$E$5:$E$1000,$B36,Consolidado!$C$5:$C$1000,"Consejo de Administración",Consolidado!$N$5:$N$1000,"X",Consolidado!$H$5:$H$1000,IF($D$9="Todos","&gt;0",$D$9))),"00")&amp;IF($D$9="Todos","/"&amp;RIGHT(YEAR(_xlfn.MAXIFS(Consolidado!$B$5:$B$1000,Consolidado!$E$5:$E$1000,$B36,Consolidado!$C$5:$C$1000,"Consejo de Administración",Consolidado!$N$5:$N$1000,"X",Consolidado!$H$5:$H$1000,IF($D$9="Todos","&gt;0",$D$9))),2),""),""),""),IF(SUMIFS(Consolidado!$AD$5:$AD$1000,Consolidado!$E$5:$E$1000,$B36,Consolidado!$C$5:$C$1000,"Otros",Consolidado!$N$5:$N$1000,"X",Consolidado!$H$5:$H$1000,IF($D$9="Todos","&gt;0",$D$9))&gt;0,"Otros "&amp;TEXT(DAY(_xlfn.MINIFS(Consolidado!$B$5:$B$1000,Consolidado!$E$5:$E$1000,$B36,Consolidado!$C$5:$C$1000,"Otros",Consolidado!$N$5:$N$1000,"X",Consolidado!$H$5:$H$1000,IF($D$9="Todos","&gt;0",$D$9))),"00")&amp;"/"&amp;TEXT(MONTH(_xlfn.MINIFS(Consolidado!$B$5:$B$1000,Consolidado!$E$5:$E$1000,$B36,Consolidado!$C$5:$C$1000,"Otros",Consolidado!$N$5:$N$1000,"X",Consolidado!$H$5:$H$1000,IF($D$9="Todos","&gt;0",$D$9))),"00")&amp;IF($D$9="Todos","/"&amp;RIGHT(YEAR(_xlfn.MINIFS(Consolidado!$B$5:$B$1000,Consolidado!$E$5:$E$1000,$B36,Consolidado!$C$5:$C$1000,"Otros",Consolidado!$N$5:$N$1000,"X",Consolidado!$H$5:$H$1000,IF($D$9="Todos","&gt;0",$D$9))),2),"")&amp;IF(_xlfn.MAXIFS(Consolidado!$B$5:$B$1000,Consolidado!$E$5:$E$1000,$B36,Consolidado!$C$5:$C$1000,"Otros",Consolidado!$N$5:$N$1000,"X",Consolidado!$H$5:$H$1000,IF($D$9="Todos","&gt;0",$D$9))&lt;&gt;_xlfn.MINIFS(Consolidado!$B$5:$B$1000,Consolidado!$E$5:$E$1000,$B36,Consolidado!$C$5:$C$1000,"Otros",Consolidado!$N$5:$N$1000,"X",Consolidado!$H$5:$H$1000,IF($D$9="Todos","&gt;0",$D$9))," y "&amp;TEXT(DAY(_xlfn.MAXIFS(Consolidado!$B$5:$B$1000,Consolidado!$E$5:$E$1000,$B36,Consolidado!$C$5:$C$1000,"Otros",Consolidado!$N$5:$N$1000,"X",Consolidado!$H$5:$H$1000,IF($D$9="Todos","&gt;0",$D$9))),"00")&amp;"/"&amp;TEXT(MONTH(_xlfn.MAXIFS(Consolidado!$B$5:$B$1000,Consolidado!$E$5:$E$1000,$B36,Consolidado!$C$5:$C$1000,"Otros",Consolidado!$N$5:$N$1000,"X",Consolidado!$H$5:$H$1000,IF($D$9="Todos","&gt;0",$D$9))),"00")&amp;IF($D$9="Todos","/"&amp;RIGHT(YEAR(_xlfn.MAXIFS(Consolidado!$B$5:$B$1000,Consolidado!$E$5:$E$1000,$B36,Consolidado!$C$5:$C$1000,"Otros",Consolidado!$N$5:$N$1000,"X",Consolidado!$H$5:$H$1000,IF($D$9="Todos","&gt;0",$D$9))),2),""),""),""))</f>
        <v/>
      </c>
      <c r="Q36" s="37" t="str">
        <f aca="false">_xlfn.TEXTJOIN(" +"&amp;CHAR(10),TRUE(),IF(SUMIFS(Consolidado!$AD$5:$AD$1000,Consolidado!$E$5:$E$1000,$B36,Consolidado!$C$5:$C$1000,"Auditoría Interna",Consolidado!$O$5:$O$1000,"X",Consolidado!$H$5:$H$1000,IF($D$9="Todos","&gt;0",$D$9))&gt;0,"Interna "&amp;TEXT(DAY(_xlfn.MINIFS(Consolidado!$B$5:$B$1000,Consolidado!$E$5:$E$1000,$B36,Consolidado!$C$5:$C$1000,"Auditoría Interna",Consolidado!$O$5:$O$1000,"X",Consolidado!$H$5:$H$1000,IF($D$9="Todos","&gt;0",$D$9))),"00")&amp;"/"&amp;TEXT(MONTH(_xlfn.MINIFS(Consolidado!$B$5:$B$1000,Consolidado!$E$5:$E$1000,$B36,Consolidado!$C$5:$C$1000,"Auditoría Interna",Consolidado!$O$5:$O$1000,"X",Consolidado!$H$5:$H$1000,IF($D$9="Todos","&gt;0",$D$9))),"00")&amp;IF($D$9="Todos","/"&amp;RIGHT(YEAR(_xlfn.MINIFS(Consolidado!$B$5:$B$1000,Consolidado!$E$5:$E$1000,$B36,Consolidado!$C$5:$C$1000,"Auditoría Interna",Consolidado!$O$5:$O$1000,"X",Consolidado!$H$5:$H$1000,IF($D$9="Todos","&gt;0",$D$9))),2),"")&amp;IF(_xlfn.MAXIFS(Consolidado!$B$5:$B$1000,Consolidado!$E$5:$E$1000,$B36,Consolidado!$C$5:$C$1000,"Auditoría Interna",Consolidado!$O$5:$O$1000,"X",Consolidado!$H$5:$H$1000,IF($D$9="Todos","&gt;0",$D$9))&lt;&gt;_xlfn.MINIFS(Consolidado!$B$5:$B$1000,Consolidado!$E$5:$E$1000,$B36,Consolidado!$C$5:$C$1000,"Auditoría Interna",Consolidado!$O$5:$O$1000,"X",Consolidado!$H$5:$H$1000,IF($D$9="Todos","&gt;0",$D$9))," y "&amp;TEXT(DAY(_xlfn.MAXIFS(Consolidado!$B$5:$B$1000,Consolidado!$E$5:$E$1000,$B36,Consolidado!$C$5:$C$1000,"Auditoría Interna",Consolidado!$O$5:$O$1000,"X",Consolidado!$H$5:$H$1000,IF($D$9="Todos","&gt;0",$D$9))),"00")&amp;"/"&amp;TEXT(MONTH(_xlfn.MAXIFS(Consolidado!$B$5:$B$1000,Consolidado!$E$5:$E$1000,$B36,Consolidado!$C$5:$C$1000,"Auditoría Interna",Consolidado!$O$5:$O$1000,"X",Consolidado!$H$5:$H$1000,IF($D$9="Todos","&gt;0",$D$9))),"00")&amp;IF($D$9="Todos","/"&amp;RIGHT(YEAR(_xlfn.MAXIFS(Consolidado!$B$5:$B$1000,Consolidado!$E$5:$E$1000,$B36,Consolidado!$C$5:$C$1000,"Auditoría Interna",Consolidado!$O$5:$O$1000,"X",Consolidado!$H$5:$H$1000,IF($D$9="Todos","&gt;0",$D$9))),2),""),""),""),IF(SUMIFS(Consolidado!$AD$5:$AD$1000,Consolidado!$E$5:$E$1000,$B36,Consolidado!$C$5:$C$1000,"Auditoría Externa",Consolidado!$O$5:$O$1000,"X",Consolidado!$H$5:$H$1000,IF($D$9="Todos","&gt;0",$D$9))&gt;0,"Externa "&amp;TEXT(DAY(_xlfn.MINIFS(Consolidado!$B$5:$B$1000,Consolidado!$E$5:$E$1000,$B36,Consolidado!$C$5:$C$1000,"Auditoría Externa",Consolidado!$O$5:$O$1000,"X",Consolidado!$H$5:$H$1000,IF($D$9="Todos","&gt;0",$D$9))),"00")&amp;"/"&amp;TEXT(MONTH(_xlfn.MINIFS(Consolidado!$B$5:$B$1000,Consolidado!$E$5:$E$1000,$B36,Consolidado!$C$5:$C$1000,"Auditoría Externa",Consolidado!$O$5:$O$1000,"X",Consolidado!$H$5:$H$1000,IF($D$9="Todos","&gt;0",$D$9))),"00")&amp;IF($D$9="Todos","/"&amp;RIGHT(YEAR(_xlfn.MINIFS(Consolidado!$B$5:$B$1000,Consolidado!$E$5:$E$1000,$B36,Consolidado!$C$5:$C$1000,"Auditoría Externa",Consolidado!$O$5:$O$1000,"X",Consolidado!$H$5:$H$1000,IF($D$9="Todos","&gt;0",$D$9))),2),"")&amp;IF(_xlfn.MAXIFS(Consolidado!$B$5:$B$1000,Consolidado!$E$5:$E$1000,$B36,Consolidado!$C$5:$C$1000,"Auditoría Externa",Consolidado!$O$5:$O$1000,"X",Consolidado!$H$5:$H$1000,IF($D$9="Todos","&gt;0",$D$9))&lt;&gt;_xlfn.MINIFS(Consolidado!$B$5:$B$1000,Consolidado!$E$5:$E$1000,$B36,Consolidado!$C$5:$C$1000,"Auditoría Externa",Consolidado!$O$5:$O$1000,"X",Consolidado!$H$5:$H$1000,IF($D$9="Todos","&gt;0",$D$9))," y "&amp;TEXT(DAY(_xlfn.MAXIFS(Consolidado!$B$5:$B$1000,Consolidado!$E$5:$E$1000,$B36,Consolidado!$C$5:$C$1000,"Auditoría Externa",Consolidado!$O$5:$O$1000,"X",Consolidado!$H$5:$H$1000,IF($D$9="Todos","&gt;0",$D$9))),"00")&amp;"/"&amp;TEXT(MONTH(_xlfn.MAXIFS(Consolidado!$B$5:$B$1000,Consolidado!$E$5:$E$1000,$B36,Consolidado!$C$5:$C$1000,"Auditoría Externa",Consolidado!$O$5:$O$1000,"X",Consolidado!$H$5:$H$1000,IF($D$9="Todos","&gt;0",$D$9))),"00")&amp;IF($D$9="Todos","/"&amp;RIGHT(YEAR(_xlfn.MAXIFS(Consolidado!$B$5:$B$1000,Consolidado!$E$5:$E$1000,$B36,Consolidado!$C$5:$C$1000,"Auditoría Externa",Consolidado!$O$5:$O$1000,"X",Consolidado!$H$5:$H$1000,IF($D$9="Todos","&gt;0",$D$9))),2),""),""),""),IF(SUMIFS(Consolidado!$AD$5:$AD$1000,Consolidado!$E$5:$E$1000,$B36,Consolidado!$C$5:$C$1000,"SSF",Consolidado!$O$5:$O$1000,"X",Consolidado!$H$5:$H$1000,IF($D$9="Todos","&gt;0",$D$9))&gt;0,"SSF "&amp;TEXT(DAY(_xlfn.MINIFS(Consolidado!$B$5:$B$1000,Consolidado!$E$5:$E$1000,$B36,Consolidado!$C$5:$C$1000,"SSF",Consolidado!$O$5:$O$1000,"X",Consolidado!$H$5:$H$1000,IF($D$9="Todos","&gt;0",$D$9))),"00")&amp;"/"&amp;TEXT(MONTH(_xlfn.MINIFS(Consolidado!$B$5:$B$1000,Consolidado!$E$5:$E$1000,$B36,Consolidado!$C$5:$C$1000,"SSF",Consolidado!$O$5:$O$1000,"X",Consolidado!$H$5:$H$1000,IF($D$9="Todos","&gt;0",$D$9))),"00")&amp;IF($D$9="Todos","/"&amp;RIGHT(YEAR(_xlfn.MINIFS(Consolidado!$B$5:$B$1000,Consolidado!$E$5:$E$1000,$B36,Consolidado!$C$5:$C$1000,"SSF",Consolidado!$O$5:$O$1000,"X",Consolidado!$H$5:$H$1000,IF($D$9="Todos","&gt;0",$D$9))),2),"")&amp;IF(_xlfn.MAXIFS(Consolidado!$B$5:$B$1000,Consolidado!$E$5:$E$1000,$B36,Consolidado!$C$5:$C$1000,"SSF",Consolidado!$O$5:$O$1000,"X",Consolidado!$H$5:$H$1000,IF($D$9="Todos","&gt;0",$D$9))&lt;&gt;_xlfn.MINIFS(Consolidado!$B$5:$B$1000,Consolidado!$E$5:$E$1000,$B36,Consolidado!$C$5:$C$1000,"SSF",Consolidado!$O$5:$O$1000,"X",Consolidado!$H$5:$H$1000,IF($D$9="Todos","&gt;0",$D$9))," y "&amp;TEXT(DAY(_xlfn.MAXIFS(Consolidado!$B$5:$B$1000,Consolidado!$E$5:$E$1000,$B36,Consolidado!$C$5:$C$1000,"SSF",Consolidado!$O$5:$O$1000,"X",Consolidado!$H$5:$H$1000,IF($D$9="Todos","&gt;0",$D$9))),"00")&amp;"/"&amp;TEXT(MONTH(_xlfn.MAXIFS(Consolidado!$B$5:$B$1000,Consolidado!$E$5:$E$1000,$B36,Consolidado!$C$5:$C$1000,"SSF",Consolidado!$O$5:$O$1000,"X",Consolidado!$H$5:$H$1000,IF($D$9="Todos","&gt;0",$D$9))),"00")&amp;IF($D$9="Todos","/"&amp;RIGHT(YEAR(_xlfn.MAXIFS(Consolidado!$B$5:$B$1000,Consolidado!$E$5:$E$1000,$B36,Consolidado!$C$5:$C$1000,"SSF",Consolidado!$O$5:$O$1000,"X",Consolidado!$H$5:$H$1000,IF($D$9="Todos","&gt;0",$D$9))),2),""),""),""),IF(SUMIFS(Consolidado!$AD$5:$AD$1000,Consolidado!$E$5:$E$1000,$B36,Consolidado!$C$5:$C$1000,"Comité de Supervisión",Consolidado!$O$5:$O$1000,"X",Consolidado!$H$5:$H$1000,IF($D$9="Todos","&gt;0",$D$9))&gt;0,"Comité Sup. "&amp;TEXT(DAY(_xlfn.MINIFS(Consolidado!$B$5:$B$1000,Consolidado!$E$5:$E$1000,$B36,Consolidado!$C$5:$C$1000,"Comité de Supervisión",Consolidado!$O$5:$O$1000,"X",Consolidado!$H$5:$H$1000,IF($D$9="Todos","&gt;0",$D$9))),"00")&amp;"/"&amp;TEXT(MONTH(_xlfn.MINIFS(Consolidado!$B$5:$B$1000,Consolidado!$E$5:$E$1000,$B36,Consolidado!$C$5:$C$1000,"Comité de Supervisión",Consolidado!$O$5:$O$1000,"X",Consolidado!$H$5:$H$1000,IF($D$9="Todos","&gt;0",$D$9))),"00")&amp;IF($D$9="Todos","/"&amp;RIGHT(YEAR(_xlfn.MINIFS(Consolidado!$B$5:$B$1000,Consolidado!$E$5:$E$1000,$B36,Consolidado!$C$5:$C$1000,"Comité de Supervisión",Consolidado!$O$5:$O$1000,"X",Consolidado!$H$5:$H$1000,IF($D$9="Todos","&gt;0",$D$9))),2),"")&amp;IF(_xlfn.MAXIFS(Consolidado!$B$5:$B$1000,Consolidado!$E$5:$E$1000,$B36,Consolidado!$C$5:$C$1000,"Comité de Supervisión",Consolidado!$O$5:$O$1000,"X",Consolidado!$H$5:$H$1000,IF($D$9="Todos","&gt;0",$D$9))&lt;&gt;_xlfn.MINIFS(Consolidado!$B$5:$B$1000,Consolidado!$E$5:$E$1000,$B36,Consolidado!$C$5:$C$1000,"Comité de Supervisión",Consolidado!$O$5:$O$1000,"X",Consolidado!$H$5:$H$1000,IF($D$9="Todos","&gt;0",$D$9))," y "&amp;TEXT(DAY(_xlfn.MAXIFS(Consolidado!$B$5:$B$1000,Consolidado!$E$5:$E$1000,$B36,Consolidado!$C$5:$C$1000,"Comité de Supervisión",Consolidado!$O$5:$O$1000,"X",Consolidado!$H$5:$H$1000,IF($D$9="Todos","&gt;0",$D$9))),"00")&amp;"/"&amp;TEXT(MONTH(_xlfn.MAXIFS(Consolidado!$B$5:$B$1000,Consolidado!$E$5:$E$1000,$B36,Consolidado!$C$5:$C$1000,"Comité de Supervisión",Consolidado!$O$5:$O$1000,"X",Consolidado!$H$5:$H$1000,IF($D$9="Todos","&gt;0",$D$9))),"00")&amp;IF($D$9="Todos","/"&amp;RIGHT(YEAR(_xlfn.MAXIFS(Consolidado!$B$5:$B$1000,Consolidado!$E$5:$E$1000,$B36,Consolidado!$C$5:$C$1000,"Comité de Supervisión",Consolidado!$O$5:$O$1000,"X",Consolidado!$H$5:$H$1000,IF($D$9="Todos","&gt;0",$D$9))),2),""),""),""),IF(SUMIFS(Consolidado!$AD$5:$AD$1000,Consolidado!$E$5:$E$1000,$B36,Consolidado!$C$5:$C$1000,"Consejo de Administración",Consolidado!$O$5:$O$1000,"X",Consolidado!$H$5:$H$1000,IF($D$9="Todos","&gt;0",$D$9))&gt;0,"Consejo "&amp;TEXT(DAY(_xlfn.MINIFS(Consolidado!$B$5:$B$1000,Consolidado!$E$5:$E$1000,$B36,Consolidado!$C$5:$C$1000,"Consejo de Administración",Consolidado!$O$5:$O$1000,"X",Consolidado!$H$5:$H$1000,IF($D$9="Todos","&gt;0",$D$9))),"00")&amp;"/"&amp;TEXT(MONTH(_xlfn.MINIFS(Consolidado!$B$5:$B$1000,Consolidado!$E$5:$E$1000,$B36,Consolidado!$C$5:$C$1000,"Consejo de Administración",Consolidado!$O$5:$O$1000,"X",Consolidado!$H$5:$H$1000,IF($D$9="Todos","&gt;0",$D$9))),"00")&amp;IF($D$9="Todos","/"&amp;RIGHT(YEAR(_xlfn.MINIFS(Consolidado!$B$5:$B$1000,Consolidado!$E$5:$E$1000,$B36,Consolidado!$C$5:$C$1000,"Consejo de Administración",Consolidado!$O$5:$O$1000,"X",Consolidado!$H$5:$H$1000,IF($D$9="Todos","&gt;0",$D$9))),2),"")&amp;IF(_xlfn.MAXIFS(Consolidado!$B$5:$B$1000,Consolidado!$E$5:$E$1000,$B36,Consolidado!$C$5:$C$1000,"Consejo de Administración",Consolidado!$O$5:$O$1000,"X",Consolidado!$H$5:$H$1000,IF($D$9="Todos","&gt;0",$D$9))&lt;&gt;_xlfn.MINIFS(Consolidado!$B$5:$B$1000,Consolidado!$E$5:$E$1000,$B36,Consolidado!$C$5:$C$1000,"Consejo de Administración",Consolidado!$O$5:$O$1000,"X",Consolidado!$H$5:$H$1000,IF($D$9="Todos","&gt;0",$D$9))," y "&amp;TEXT(DAY(_xlfn.MAXIFS(Consolidado!$B$5:$B$1000,Consolidado!$E$5:$E$1000,$B36,Consolidado!$C$5:$C$1000,"Consejo de Administración",Consolidado!$O$5:$O$1000,"X",Consolidado!$H$5:$H$1000,IF($D$9="Todos","&gt;0",$D$9))),"00")&amp;"/"&amp;TEXT(MONTH(_xlfn.MAXIFS(Consolidado!$B$5:$B$1000,Consolidado!$E$5:$E$1000,$B36,Consolidado!$C$5:$C$1000,"Consejo de Administración",Consolidado!$O$5:$O$1000,"X",Consolidado!$H$5:$H$1000,IF($D$9="Todos","&gt;0",$D$9))),"00")&amp;IF($D$9="Todos","/"&amp;RIGHT(YEAR(_xlfn.MAXIFS(Consolidado!$B$5:$B$1000,Consolidado!$E$5:$E$1000,$B36,Consolidado!$C$5:$C$1000,"Consejo de Administración",Consolidado!$O$5:$O$1000,"X",Consolidado!$H$5:$H$1000,IF($D$9="Todos","&gt;0",$D$9))),2),""),""),""),IF(SUMIFS(Consolidado!$AD$5:$AD$1000,Consolidado!$E$5:$E$1000,$B36,Consolidado!$C$5:$C$1000,"Otros",Consolidado!$O$5:$O$1000,"X",Consolidado!$H$5:$H$1000,IF($D$9="Todos","&gt;0",$D$9))&gt;0,"Otros "&amp;TEXT(DAY(_xlfn.MINIFS(Consolidado!$B$5:$B$1000,Consolidado!$E$5:$E$1000,$B36,Consolidado!$C$5:$C$1000,"Otros",Consolidado!$O$5:$O$1000,"X",Consolidado!$H$5:$H$1000,IF($D$9="Todos","&gt;0",$D$9))),"00")&amp;"/"&amp;TEXT(MONTH(_xlfn.MINIFS(Consolidado!$B$5:$B$1000,Consolidado!$E$5:$E$1000,$B36,Consolidado!$C$5:$C$1000,"Otros",Consolidado!$O$5:$O$1000,"X",Consolidado!$H$5:$H$1000,IF($D$9="Todos","&gt;0",$D$9))),"00")&amp;IF($D$9="Todos","/"&amp;RIGHT(YEAR(_xlfn.MINIFS(Consolidado!$B$5:$B$1000,Consolidado!$E$5:$E$1000,$B36,Consolidado!$C$5:$C$1000,"Otros",Consolidado!$O$5:$O$1000,"X",Consolidado!$H$5:$H$1000,IF($D$9="Todos","&gt;0",$D$9))),2),"")&amp;IF(_xlfn.MAXIFS(Consolidado!$B$5:$B$1000,Consolidado!$E$5:$E$1000,$B36,Consolidado!$C$5:$C$1000,"Otros",Consolidado!$O$5:$O$1000,"X",Consolidado!$H$5:$H$1000,IF($D$9="Todos","&gt;0",$D$9))&lt;&gt;_xlfn.MINIFS(Consolidado!$B$5:$B$1000,Consolidado!$E$5:$E$1000,$B36,Consolidado!$C$5:$C$1000,"Otros",Consolidado!$O$5:$O$1000,"X",Consolidado!$H$5:$H$1000,IF($D$9="Todos","&gt;0",$D$9))," y "&amp;TEXT(DAY(_xlfn.MAXIFS(Consolidado!$B$5:$B$1000,Consolidado!$E$5:$E$1000,$B36,Consolidado!$C$5:$C$1000,"Otros",Consolidado!$O$5:$O$1000,"X",Consolidado!$H$5:$H$1000,IF($D$9="Todos","&gt;0",$D$9))),"00")&amp;"/"&amp;TEXT(MONTH(_xlfn.MAXIFS(Consolidado!$B$5:$B$1000,Consolidado!$E$5:$E$1000,$B36,Consolidado!$C$5:$C$1000,"Otros",Consolidado!$O$5:$O$1000,"X",Consolidado!$H$5:$H$1000,IF($D$9="Todos","&gt;0",$D$9))),"00")&amp;IF($D$9="Todos","/"&amp;RIGHT(YEAR(_xlfn.MAXIFS(Consolidado!$B$5:$B$1000,Consolidado!$E$5:$E$1000,$B36,Consolidado!$C$5:$C$1000,"Otros",Consolidado!$O$5:$O$1000,"X",Consolidado!$H$5:$H$1000,IF($D$9="Todos","&gt;0",$D$9))),2),""),""),""))</f>
        <v/>
      </c>
      <c r="R36" s="37" t="str">
        <f aca="false">_xlfn.TEXTJOIN(" +"&amp;CHAR(10),TRUE(),IF(SUMIFS(Consolidado!$AD$5:$AD$1000,Consolidado!$E$5:$E$1000,$B36,Consolidado!$C$5:$C$1000,"Auditoría Interna",Consolidado!$P$5:$P$1000,"X",Consolidado!$H$5:$H$1000,IF($D$9="Todos","&gt;0",$D$9))&gt;0,"Interna "&amp;TEXT(DAY(_xlfn.MINIFS(Consolidado!$B$5:$B$1000,Consolidado!$E$5:$E$1000,$B36,Consolidado!$C$5:$C$1000,"Auditoría Interna",Consolidado!$P$5:$P$1000,"X",Consolidado!$H$5:$H$1000,IF($D$9="Todos","&gt;0",$D$9))),"00")&amp;"/"&amp;TEXT(MONTH(_xlfn.MINIFS(Consolidado!$B$5:$B$1000,Consolidado!$E$5:$E$1000,$B36,Consolidado!$C$5:$C$1000,"Auditoría Interna",Consolidado!$P$5:$P$1000,"X",Consolidado!$H$5:$H$1000,IF($D$9="Todos","&gt;0",$D$9))),"00")&amp;IF($D$9="Todos","/"&amp;RIGHT(YEAR(_xlfn.MINIFS(Consolidado!$B$5:$B$1000,Consolidado!$E$5:$E$1000,$B36,Consolidado!$C$5:$C$1000,"Auditoría Interna",Consolidado!$P$5:$P$1000,"X",Consolidado!$H$5:$H$1000,IF($D$9="Todos","&gt;0",$D$9))),2),"")&amp;IF(_xlfn.MAXIFS(Consolidado!$B$5:$B$1000,Consolidado!$E$5:$E$1000,$B36,Consolidado!$C$5:$C$1000,"Auditoría Interna",Consolidado!$P$5:$P$1000,"X",Consolidado!$H$5:$H$1000,IF($D$9="Todos","&gt;0",$D$9))&lt;&gt;_xlfn.MINIFS(Consolidado!$B$5:$B$1000,Consolidado!$E$5:$E$1000,$B36,Consolidado!$C$5:$C$1000,"Auditoría Interna",Consolidado!$P$5:$P$1000,"X",Consolidado!$H$5:$H$1000,IF($D$9="Todos","&gt;0",$D$9))," y "&amp;TEXT(DAY(_xlfn.MAXIFS(Consolidado!$B$5:$B$1000,Consolidado!$E$5:$E$1000,$B36,Consolidado!$C$5:$C$1000,"Auditoría Interna",Consolidado!$P$5:$P$1000,"X",Consolidado!$H$5:$H$1000,IF($D$9="Todos","&gt;0",$D$9))),"00")&amp;"/"&amp;TEXT(MONTH(_xlfn.MAXIFS(Consolidado!$B$5:$B$1000,Consolidado!$E$5:$E$1000,$B36,Consolidado!$C$5:$C$1000,"Auditoría Interna",Consolidado!$P$5:$P$1000,"X",Consolidado!$H$5:$H$1000,IF($D$9="Todos","&gt;0",$D$9))),"00")&amp;IF($D$9="Todos","/"&amp;RIGHT(YEAR(_xlfn.MAXIFS(Consolidado!$B$5:$B$1000,Consolidado!$E$5:$E$1000,$B36,Consolidado!$C$5:$C$1000,"Auditoría Interna",Consolidado!$P$5:$P$1000,"X",Consolidado!$H$5:$H$1000,IF($D$9="Todos","&gt;0",$D$9))),2),""),""),""),IF(SUMIFS(Consolidado!$AD$5:$AD$1000,Consolidado!$E$5:$E$1000,$B36,Consolidado!$C$5:$C$1000,"Auditoría Externa",Consolidado!$P$5:$P$1000,"X",Consolidado!$H$5:$H$1000,IF($D$9="Todos","&gt;0",$D$9))&gt;0,"Externa "&amp;TEXT(DAY(_xlfn.MINIFS(Consolidado!$B$5:$B$1000,Consolidado!$E$5:$E$1000,$B36,Consolidado!$C$5:$C$1000,"Auditoría Externa",Consolidado!$P$5:$P$1000,"X",Consolidado!$H$5:$H$1000,IF($D$9="Todos","&gt;0",$D$9))),"00")&amp;"/"&amp;TEXT(MONTH(_xlfn.MINIFS(Consolidado!$B$5:$B$1000,Consolidado!$E$5:$E$1000,$B36,Consolidado!$C$5:$C$1000,"Auditoría Externa",Consolidado!$P$5:$P$1000,"X",Consolidado!$H$5:$H$1000,IF($D$9="Todos","&gt;0",$D$9))),"00")&amp;IF($D$9="Todos","/"&amp;RIGHT(YEAR(_xlfn.MINIFS(Consolidado!$B$5:$B$1000,Consolidado!$E$5:$E$1000,$B36,Consolidado!$C$5:$C$1000,"Auditoría Externa",Consolidado!$P$5:$P$1000,"X",Consolidado!$H$5:$H$1000,IF($D$9="Todos","&gt;0",$D$9))),2),"")&amp;IF(_xlfn.MAXIFS(Consolidado!$B$5:$B$1000,Consolidado!$E$5:$E$1000,$B36,Consolidado!$C$5:$C$1000,"Auditoría Externa",Consolidado!$P$5:$P$1000,"X",Consolidado!$H$5:$H$1000,IF($D$9="Todos","&gt;0",$D$9))&lt;&gt;_xlfn.MINIFS(Consolidado!$B$5:$B$1000,Consolidado!$E$5:$E$1000,$B36,Consolidado!$C$5:$C$1000,"Auditoría Externa",Consolidado!$P$5:$P$1000,"X",Consolidado!$H$5:$H$1000,IF($D$9="Todos","&gt;0",$D$9))," y "&amp;TEXT(DAY(_xlfn.MAXIFS(Consolidado!$B$5:$B$1000,Consolidado!$E$5:$E$1000,$B36,Consolidado!$C$5:$C$1000,"Auditoría Externa",Consolidado!$P$5:$P$1000,"X",Consolidado!$H$5:$H$1000,IF($D$9="Todos","&gt;0",$D$9))),"00")&amp;"/"&amp;TEXT(MONTH(_xlfn.MAXIFS(Consolidado!$B$5:$B$1000,Consolidado!$E$5:$E$1000,$B36,Consolidado!$C$5:$C$1000,"Auditoría Externa",Consolidado!$P$5:$P$1000,"X",Consolidado!$H$5:$H$1000,IF($D$9="Todos","&gt;0",$D$9))),"00")&amp;IF($D$9="Todos","/"&amp;RIGHT(YEAR(_xlfn.MAXIFS(Consolidado!$B$5:$B$1000,Consolidado!$E$5:$E$1000,$B36,Consolidado!$C$5:$C$1000,"Auditoría Externa",Consolidado!$P$5:$P$1000,"X",Consolidado!$H$5:$H$1000,IF($D$9="Todos","&gt;0",$D$9))),2),""),""),""),IF(SUMIFS(Consolidado!$AD$5:$AD$1000,Consolidado!$E$5:$E$1000,$B36,Consolidado!$C$5:$C$1000,"SSF",Consolidado!$P$5:$P$1000,"X",Consolidado!$H$5:$H$1000,IF($D$9="Todos","&gt;0",$D$9))&gt;0,"SSF "&amp;TEXT(DAY(_xlfn.MINIFS(Consolidado!$B$5:$B$1000,Consolidado!$E$5:$E$1000,$B36,Consolidado!$C$5:$C$1000,"SSF",Consolidado!$P$5:$P$1000,"X",Consolidado!$H$5:$H$1000,IF($D$9="Todos","&gt;0",$D$9))),"00")&amp;"/"&amp;TEXT(MONTH(_xlfn.MINIFS(Consolidado!$B$5:$B$1000,Consolidado!$E$5:$E$1000,$B36,Consolidado!$C$5:$C$1000,"SSF",Consolidado!$P$5:$P$1000,"X",Consolidado!$H$5:$H$1000,IF($D$9="Todos","&gt;0",$D$9))),"00")&amp;IF($D$9="Todos","/"&amp;RIGHT(YEAR(_xlfn.MINIFS(Consolidado!$B$5:$B$1000,Consolidado!$E$5:$E$1000,$B36,Consolidado!$C$5:$C$1000,"SSF",Consolidado!$P$5:$P$1000,"X",Consolidado!$H$5:$H$1000,IF($D$9="Todos","&gt;0",$D$9))),2),"")&amp;IF(_xlfn.MAXIFS(Consolidado!$B$5:$B$1000,Consolidado!$E$5:$E$1000,$B36,Consolidado!$C$5:$C$1000,"SSF",Consolidado!$P$5:$P$1000,"X",Consolidado!$H$5:$H$1000,IF($D$9="Todos","&gt;0",$D$9))&lt;&gt;_xlfn.MINIFS(Consolidado!$B$5:$B$1000,Consolidado!$E$5:$E$1000,$B36,Consolidado!$C$5:$C$1000,"SSF",Consolidado!$P$5:$P$1000,"X",Consolidado!$H$5:$H$1000,IF($D$9="Todos","&gt;0",$D$9))," y "&amp;TEXT(DAY(_xlfn.MAXIFS(Consolidado!$B$5:$B$1000,Consolidado!$E$5:$E$1000,$B36,Consolidado!$C$5:$C$1000,"SSF",Consolidado!$P$5:$P$1000,"X",Consolidado!$H$5:$H$1000,IF($D$9="Todos","&gt;0",$D$9))),"00")&amp;"/"&amp;TEXT(MONTH(_xlfn.MAXIFS(Consolidado!$B$5:$B$1000,Consolidado!$E$5:$E$1000,$B36,Consolidado!$C$5:$C$1000,"SSF",Consolidado!$P$5:$P$1000,"X",Consolidado!$H$5:$H$1000,IF($D$9="Todos","&gt;0",$D$9))),"00")&amp;IF($D$9="Todos","/"&amp;RIGHT(YEAR(_xlfn.MAXIFS(Consolidado!$B$5:$B$1000,Consolidado!$E$5:$E$1000,$B36,Consolidado!$C$5:$C$1000,"SSF",Consolidado!$P$5:$P$1000,"X",Consolidado!$H$5:$H$1000,IF($D$9="Todos","&gt;0",$D$9))),2),""),""),""),IF(SUMIFS(Consolidado!$AD$5:$AD$1000,Consolidado!$E$5:$E$1000,$B36,Consolidado!$C$5:$C$1000,"Comité de Supervisión",Consolidado!$P$5:$P$1000,"X",Consolidado!$H$5:$H$1000,IF($D$9="Todos","&gt;0",$D$9))&gt;0,"Comité Sup. "&amp;TEXT(DAY(_xlfn.MINIFS(Consolidado!$B$5:$B$1000,Consolidado!$E$5:$E$1000,$B36,Consolidado!$C$5:$C$1000,"Comité de Supervisión",Consolidado!$P$5:$P$1000,"X",Consolidado!$H$5:$H$1000,IF($D$9="Todos","&gt;0",$D$9))),"00")&amp;"/"&amp;TEXT(MONTH(_xlfn.MINIFS(Consolidado!$B$5:$B$1000,Consolidado!$E$5:$E$1000,$B36,Consolidado!$C$5:$C$1000,"Comité de Supervisión",Consolidado!$P$5:$P$1000,"X",Consolidado!$H$5:$H$1000,IF($D$9="Todos","&gt;0",$D$9))),"00")&amp;IF($D$9="Todos","/"&amp;RIGHT(YEAR(_xlfn.MINIFS(Consolidado!$B$5:$B$1000,Consolidado!$E$5:$E$1000,$B36,Consolidado!$C$5:$C$1000,"Comité de Supervisión",Consolidado!$P$5:$P$1000,"X",Consolidado!$H$5:$H$1000,IF($D$9="Todos","&gt;0",$D$9))),2),"")&amp;IF(_xlfn.MAXIFS(Consolidado!$B$5:$B$1000,Consolidado!$E$5:$E$1000,$B36,Consolidado!$C$5:$C$1000,"Comité de Supervisión",Consolidado!$P$5:$P$1000,"X",Consolidado!$H$5:$H$1000,IF($D$9="Todos","&gt;0",$D$9))&lt;&gt;_xlfn.MINIFS(Consolidado!$B$5:$B$1000,Consolidado!$E$5:$E$1000,$B36,Consolidado!$C$5:$C$1000,"Comité de Supervisión",Consolidado!$P$5:$P$1000,"X",Consolidado!$H$5:$H$1000,IF($D$9="Todos","&gt;0",$D$9))," y "&amp;TEXT(DAY(_xlfn.MAXIFS(Consolidado!$B$5:$B$1000,Consolidado!$E$5:$E$1000,$B36,Consolidado!$C$5:$C$1000,"Comité de Supervisión",Consolidado!$P$5:$P$1000,"X",Consolidado!$H$5:$H$1000,IF($D$9="Todos","&gt;0",$D$9))),"00")&amp;"/"&amp;TEXT(MONTH(_xlfn.MAXIFS(Consolidado!$B$5:$B$1000,Consolidado!$E$5:$E$1000,$B36,Consolidado!$C$5:$C$1000,"Comité de Supervisión",Consolidado!$P$5:$P$1000,"X",Consolidado!$H$5:$H$1000,IF($D$9="Todos","&gt;0",$D$9))),"00")&amp;IF($D$9="Todos","/"&amp;RIGHT(YEAR(_xlfn.MAXIFS(Consolidado!$B$5:$B$1000,Consolidado!$E$5:$E$1000,$B36,Consolidado!$C$5:$C$1000,"Comité de Supervisión",Consolidado!$P$5:$P$1000,"X",Consolidado!$H$5:$H$1000,IF($D$9="Todos","&gt;0",$D$9))),2),""),""),""),IF(SUMIFS(Consolidado!$AD$5:$AD$1000,Consolidado!$E$5:$E$1000,$B36,Consolidado!$C$5:$C$1000,"Consejo de Administración",Consolidado!$P$5:$P$1000,"X",Consolidado!$H$5:$H$1000,IF($D$9="Todos","&gt;0",$D$9))&gt;0,"Consejo "&amp;TEXT(DAY(_xlfn.MINIFS(Consolidado!$B$5:$B$1000,Consolidado!$E$5:$E$1000,$B36,Consolidado!$C$5:$C$1000,"Consejo de Administración",Consolidado!$P$5:$P$1000,"X",Consolidado!$H$5:$H$1000,IF($D$9="Todos","&gt;0",$D$9))),"00")&amp;"/"&amp;TEXT(MONTH(_xlfn.MINIFS(Consolidado!$B$5:$B$1000,Consolidado!$E$5:$E$1000,$B36,Consolidado!$C$5:$C$1000,"Consejo de Administración",Consolidado!$P$5:$P$1000,"X",Consolidado!$H$5:$H$1000,IF($D$9="Todos","&gt;0",$D$9))),"00")&amp;IF($D$9="Todos","/"&amp;RIGHT(YEAR(_xlfn.MINIFS(Consolidado!$B$5:$B$1000,Consolidado!$E$5:$E$1000,$B36,Consolidado!$C$5:$C$1000,"Consejo de Administración",Consolidado!$P$5:$P$1000,"X",Consolidado!$H$5:$H$1000,IF($D$9="Todos","&gt;0",$D$9))),2),"")&amp;IF(_xlfn.MAXIFS(Consolidado!$B$5:$B$1000,Consolidado!$E$5:$E$1000,$B36,Consolidado!$C$5:$C$1000,"Consejo de Administración",Consolidado!$P$5:$P$1000,"X",Consolidado!$H$5:$H$1000,IF($D$9="Todos","&gt;0",$D$9))&lt;&gt;_xlfn.MINIFS(Consolidado!$B$5:$B$1000,Consolidado!$E$5:$E$1000,$B36,Consolidado!$C$5:$C$1000,"Consejo de Administración",Consolidado!$P$5:$P$1000,"X",Consolidado!$H$5:$H$1000,IF($D$9="Todos","&gt;0",$D$9))," y "&amp;TEXT(DAY(_xlfn.MAXIFS(Consolidado!$B$5:$B$1000,Consolidado!$E$5:$E$1000,$B36,Consolidado!$C$5:$C$1000,"Consejo de Administración",Consolidado!$P$5:$P$1000,"X",Consolidado!$H$5:$H$1000,IF($D$9="Todos","&gt;0",$D$9))),"00")&amp;"/"&amp;TEXT(MONTH(_xlfn.MAXIFS(Consolidado!$B$5:$B$1000,Consolidado!$E$5:$E$1000,$B36,Consolidado!$C$5:$C$1000,"Consejo de Administración",Consolidado!$P$5:$P$1000,"X",Consolidado!$H$5:$H$1000,IF($D$9="Todos","&gt;0",$D$9))),"00")&amp;IF($D$9="Todos","/"&amp;RIGHT(YEAR(_xlfn.MAXIFS(Consolidado!$B$5:$B$1000,Consolidado!$E$5:$E$1000,$B36,Consolidado!$C$5:$C$1000,"Consejo de Administración",Consolidado!$P$5:$P$1000,"X",Consolidado!$H$5:$H$1000,IF($D$9="Todos","&gt;0",$D$9))),2),""),""),""),IF(SUMIFS(Consolidado!$AD$5:$AD$1000,Consolidado!$E$5:$E$1000,$B36,Consolidado!$C$5:$C$1000,"Otros",Consolidado!$P$5:$P$1000,"X",Consolidado!$H$5:$H$1000,IF($D$9="Todos","&gt;0",$D$9))&gt;0,"Otros "&amp;TEXT(DAY(_xlfn.MINIFS(Consolidado!$B$5:$B$1000,Consolidado!$E$5:$E$1000,$B36,Consolidado!$C$5:$C$1000,"Otros",Consolidado!$P$5:$P$1000,"X",Consolidado!$H$5:$H$1000,IF($D$9="Todos","&gt;0",$D$9))),"00")&amp;"/"&amp;TEXT(MONTH(_xlfn.MINIFS(Consolidado!$B$5:$B$1000,Consolidado!$E$5:$E$1000,$B36,Consolidado!$C$5:$C$1000,"Otros",Consolidado!$P$5:$P$1000,"X",Consolidado!$H$5:$H$1000,IF($D$9="Todos","&gt;0",$D$9))),"00")&amp;IF($D$9="Todos","/"&amp;RIGHT(YEAR(_xlfn.MINIFS(Consolidado!$B$5:$B$1000,Consolidado!$E$5:$E$1000,$B36,Consolidado!$C$5:$C$1000,"Otros",Consolidado!$P$5:$P$1000,"X",Consolidado!$H$5:$H$1000,IF($D$9="Todos","&gt;0",$D$9))),2),"")&amp;IF(_xlfn.MAXIFS(Consolidado!$B$5:$B$1000,Consolidado!$E$5:$E$1000,$B36,Consolidado!$C$5:$C$1000,"Otros",Consolidado!$P$5:$P$1000,"X",Consolidado!$H$5:$H$1000,IF($D$9="Todos","&gt;0",$D$9))&lt;&gt;_xlfn.MINIFS(Consolidado!$B$5:$B$1000,Consolidado!$E$5:$E$1000,$B36,Consolidado!$C$5:$C$1000,"Otros",Consolidado!$P$5:$P$1000,"X",Consolidado!$H$5:$H$1000,IF($D$9="Todos","&gt;0",$D$9))," y "&amp;TEXT(DAY(_xlfn.MAXIFS(Consolidado!$B$5:$B$1000,Consolidado!$E$5:$E$1000,$B36,Consolidado!$C$5:$C$1000,"Otros",Consolidado!$P$5:$P$1000,"X",Consolidado!$H$5:$H$1000,IF($D$9="Todos","&gt;0",$D$9))),"00")&amp;"/"&amp;TEXT(MONTH(_xlfn.MAXIFS(Consolidado!$B$5:$B$1000,Consolidado!$E$5:$E$1000,$B36,Consolidado!$C$5:$C$1000,"Otros",Consolidado!$P$5:$P$1000,"X",Consolidado!$H$5:$H$1000,IF($D$9="Todos","&gt;0",$D$9))),"00")&amp;IF($D$9="Todos","/"&amp;RIGHT(YEAR(_xlfn.MAXIFS(Consolidado!$B$5:$B$1000,Consolidado!$E$5:$E$1000,$B36,Consolidado!$C$5:$C$1000,"Otros",Consolidado!$P$5:$P$1000,"X",Consolidado!$H$5:$H$1000,IF($D$9="Todos","&gt;0",$D$9))),2),""),""),""))</f>
        <v/>
      </c>
      <c r="S36" s="37" t="str">
        <f aca="false">_xlfn.TEXTJOIN(" +"&amp;CHAR(10),TRUE(),IF(SUMIFS(Consolidado!$AD$5:$AD$1000,Consolidado!$E$5:$E$1000,$B36,Consolidado!$C$5:$C$1000,"Auditoría Interna",Consolidado!$Q$5:$Q$1000,"X",Consolidado!$H$5:$H$1000,IF($D$9="Todos","&gt;0",$D$9))&gt;0,"Interna "&amp;TEXT(DAY(_xlfn.MINIFS(Consolidado!$B$5:$B$1000,Consolidado!$E$5:$E$1000,$B36,Consolidado!$C$5:$C$1000,"Auditoría Interna",Consolidado!$Q$5:$Q$1000,"X",Consolidado!$H$5:$H$1000,IF($D$9="Todos","&gt;0",$D$9))),"00")&amp;"/"&amp;TEXT(MONTH(_xlfn.MINIFS(Consolidado!$B$5:$B$1000,Consolidado!$E$5:$E$1000,$B36,Consolidado!$C$5:$C$1000,"Auditoría Interna",Consolidado!$Q$5:$Q$1000,"X",Consolidado!$H$5:$H$1000,IF($D$9="Todos","&gt;0",$D$9))),"00")&amp;IF($D$9="Todos","/"&amp;RIGHT(YEAR(_xlfn.MINIFS(Consolidado!$B$5:$B$1000,Consolidado!$E$5:$E$1000,$B36,Consolidado!$C$5:$C$1000,"Auditoría Interna",Consolidado!$Q$5:$Q$1000,"X",Consolidado!$H$5:$H$1000,IF($D$9="Todos","&gt;0",$D$9))),2),"")&amp;IF(_xlfn.MAXIFS(Consolidado!$B$5:$B$1000,Consolidado!$E$5:$E$1000,$B36,Consolidado!$C$5:$C$1000,"Auditoría Interna",Consolidado!$Q$5:$Q$1000,"X",Consolidado!$H$5:$H$1000,IF($D$9="Todos","&gt;0",$D$9))&lt;&gt;_xlfn.MINIFS(Consolidado!$B$5:$B$1000,Consolidado!$E$5:$E$1000,$B36,Consolidado!$C$5:$C$1000,"Auditoría Interna",Consolidado!$Q$5:$Q$1000,"X",Consolidado!$H$5:$H$1000,IF($D$9="Todos","&gt;0",$D$9))," y "&amp;TEXT(DAY(_xlfn.MAXIFS(Consolidado!$B$5:$B$1000,Consolidado!$E$5:$E$1000,$B36,Consolidado!$C$5:$C$1000,"Auditoría Interna",Consolidado!$Q$5:$Q$1000,"X",Consolidado!$H$5:$H$1000,IF($D$9="Todos","&gt;0",$D$9))),"00")&amp;"/"&amp;TEXT(MONTH(_xlfn.MAXIFS(Consolidado!$B$5:$B$1000,Consolidado!$E$5:$E$1000,$B36,Consolidado!$C$5:$C$1000,"Auditoría Interna",Consolidado!$Q$5:$Q$1000,"X",Consolidado!$H$5:$H$1000,IF($D$9="Todos","&gt;0",$D$9))),"00")&amp;IF($D$9="Todos","/"&amp;RIGHT(YEAR(_xlfn.MAXIFS(Consolidado!$B$5:$B$1000,Consolidado!$E$5:$E$1000,$B36,Consolidado!$C$5:$C$1000,"Auditoría Interna",Consolidado!$Q$5:$Q$1000,"X",Consolidado!$H$5:$H$1000,IF($D$9="Todos","&gt;0",$D$9))),2),""),""),""),IF(SUMIFS(Consolidado!$AD$5:$AD$1000,Consolidado!$E$5:$E$1000,$B36,Consolidado!$C$5:$C$1000,"Auditoría Externa",Consolidado!$Q$5:$Q$1000,"X",Consolidado!$H$5:$H$1000,IF($D$9="Todos","&gt;0",$D$9))&gt;0,"Externa "&amp;TEXT(DAY(_xlfn.MINIFS(Consolidado!$B$5:$B$1000,Consolidado!$E$5:$E$1000,$B36,Consolidado!$C$5:$C$1000,"Auditoría Externa",Consolidado!$Q$5:$Q$1000,"X",Consolidado!$H$5:$H$1000,IF($D$9="Todos","&gt;0",$D$9))),"00")&amp;"/"&amp;TEXT(MONTH(_xlfn.MINIFS(Consolidado!$B$5:$B$1000,Consolidado!$E$5:$E$1000,$B36,Consolidado!$C$5:$C$1000,"Auditoría Externa",Consolidado!$Q$5:$Q$1000,"X",Consolidado!$H$5:$H$1000,IF($D$9="Todos","&gt;0",$D$9))),"00")&amp;IF($D$9="Todos","/"&amp;RIGHT(YEAR(_xlfn.MINIFS(Consolidado!$B$5:$B$1000,Consolidado!$E$5:$E$1000,$B36,Consolidado!$C$5:$C$1000,"Auditoría Externa",Consolidado!$Q$5:$Q$1000,"X",Consolidado!$H$5:$H$1000,IF($D$9="Todos","&gt;0",$D$9))),2),"")&amp;IF(_xlfn.MAXIFS(Consolidado!$B$5:$B$1000,Consolidado!$E$5:$E$1000,$B36,Consolidado!$C$5:$C$1000,"Auditoría Externa",Consolidado!$Q$5:$Q$1000,"X",Consolidado!$H$5:$H$1000,IF($D$9="Todos","&gt;0",$D$9))&lt;&gt;_xlfn.MINIFS(Consolidado!$B$5:$B$1000,Consolidado!$E$5:$E$1000,$B36,Consolidado!$C$5:$C$1000,"Auditoría Externa",Consolidado!$Q$5:$Q$1000,"X",Consolidado!$H$5:$H$1000,IF($D$9="Todos","&gt;0",$D$9))," y "&amp;TEXT(DAY(_xlfn.MAXIFS(Consolidado!$B$5:$B$1000,Consolidado!$E$5:$E$1000,$B36,Consolidado!$C$5:$C$1000,"Auditoría Externa",Consolidado!$Q$5:$Q$1000,"X",Consolidado!$H$5:$H$1000,IF($D$9="Todos","&gt;0",$D$9))),"00")&amp;"/"&amp;TEXT(MONTH(_xlfn.MAXIFS(Consolidado!$B$5:$B$1000,Consolidado!$E$5:$E$1000,$B36,Consolidado!$C$5:$C$1000,"Auditoría Externa",Consolidado!$Q$5:$Q$1000,"X",Consolidado!$H$5:$H$1000,IF($D$9="Todos","&gt;0",$D$9))),"00")&amp;IF($D$9="Todos","/"&amp;RIGHT(YEAR(_xlfn.MAXIFS(Consolidado!$B$5:$B$1000,Consolidado!$E$5:$E$1000,$B36,Consolidado!$C$5:$C$1000,"Auditoría Externa",Consolidado!$Q$5:$Q$1000,"X",Consolidado!$H$5:$H$1000,IF($D$9="Todos","&gt;0",$D$9))),2),""),""),""),IF(SUMIFS(Consolidado!$AD$5:$AD$1000,Consolidado!$E$5:$E$1000,$B36,Consolidado!$C$5:$C$1000,"SSF",Consolidado!$Q$5:$Q$1000,"X",Consolidado!$H$5:$H$1000,IF($D$9="Todos","&gt;0",$D$9))&gt;0,"SSF "&amp;TEXT(DAY(_xlfn.MINIFS(Consolidado!$B$5:$B$1000,Consolidado!$E$5:$E$1000,$B36,Consolidado!$C$5:$C$1000,"SSF",Consolidado!$Q$5:$Q$1000,"X",Consolidado!$H$5:$H$1000,IF($D$9="Todos","&gt;0",$D$9))),"00")&amp;"/"&amp;TEXT(MONTH(_xlfn.MINIFS(Consolidado!$B$5:$B$1000,Consolidado!$E$5:$E$1000,$B36,Consolidado!$C$5:$C$1000,"SSF",Consolidado!$Q$5:$Q$1000,"X",Consolidado!$H$5:$H$1000,IF($D$9="Todos","&gt;0",$D$9))),"00")&amp;IF($D$9="Todos","/"&amp;RIGHT(YEAR(_xlfn.MINIFS(Consolidado!$B$5:$B$1000,Consolidado!$E$5:$E$1000,$B36,Consolidado!$C$5:$C$1000,"SSF",Consolidado!$Q$5:$Q$1000,"X",Consolidado!$H$5:$H$1000,IF($D$9="Todos","&gt;0",$D$9))),2),"")&amp;IF(_xlfn.MAXIFS(Consolidado!$B$5:$B$1000,Consolidado!$E$5:$E$1000,$B36,Consolidado!$C$5:$C$1000,"SSF",Consolidado!$Q$5:$Q$1000,"X",Consolidado!$H$5:$H$1000,IF($D$9="Todos","&gt;0",$D$9))&lt;&gt;_xlfn.MINIFS(Consolidado!$B$5:$B$1000,Consolidado!$E$5:$E$1000,$B36,Consolidado!$C$5:$C$1000,"SSF",Consolidado!$Q$5:$Q$1000,"X",Consolidado!$H$5:$H$1000,IF($D$9="Todos","&gt;0",$D$9))," y "&amp;TEXT(DAY(_xlfn.MAXIFS(Consolidado!$B$5:$B$1000,Consolidado!$E$5:$E$1000,$B36,Consolidado!$C$5:$C$1000,"SSF",Consolidado!$Q$5:$Q$1000,"X",Consolidado!$H$5:$H$1000,IF($D$9="Todos","&gt;0",$D$9))),"00")&amp;"/"&amp;TEXT(MONTH(_xlfn.MAXIFS(Consolidado!$B$5:$B$1000,Consolidado!$E$5:$E$1000,$B36,Consolidado!$C$5:$C$1000,"SSF",Consolidado!$Q$5:$Q$1000,"X",Consolidado!$H$5:$H$1000,IF($D$9="Todos","&gt;0",$D$9))),"00")&amp;IF($D$9="Todos","/"&amp;RIGHT(YEAR(_xlfn.MAXIFS(Consolidado!$B$5:$B$1000,Consolidado!$E$5:$E$1000,$B36,Consolidado!$C$5:$C$1000,"SSF",Consolidado!$Q$5:$Q$1000,"X",Consolidado!$H$5:$H$1000,IF($D$9="Todos","&gt;0",$D$9))),2),""),""),""),IF(SUMIFS(Consolidado!$AD$5:$AD$1000,Consolidado!$E$5:$E$1000,$B36,Consolidado!$C$5:$C$1000,"Comité de Supervisión",Consolidado!$Q$5:$Q$1000,"X",Consolidado!$H$5:$H$1000,IF($D$9="Todos","&gt;0",$D$9))&gt;0,"Comité Sup. "&amp;TEXT(DAY(_xlfn.MINIFS(Consolidado!$B$5:$B$1000,Consolidado!$E$5:$E$1000,$B36,Consolidado!$C$5:$C$1000,"Comité de Supervisión",Consolidado!$Q$5:$Q$1000,"X",Consolidado!$H$5:$H$1000,IF($D$9="Todos","&gt;0",$D$9))),"00")&amp;"/"&amp;TEXT(MONTH(_xlfn.MINIFS(Consolidado!$B$5:$B$1000,Consolidado!$E$5:$E$1000,$B36,Consolidado!$C$5:$C$1000,"Comité de Supervisión",Consolidado!$Q$5:$Q$1000,"X",Consolidado!$H$5:$H$1000,IF($D$9="Todos","&gt;0",$D$9))),"00")&amp;IF($D$9="Todos","/"&amp;RIGHT(YEAR(_xlfn.MINIFS(Consolidado!$B$5:$B$1000,Consolidado!$E$5:$E$1000,$B36,Consolidado!$C$5:$C$1000,"Comité de Supervisión",Consolidado!$Q$5:$Q$1000,"X",Consolidado!$H$5:$H$1000,IF($D$9="Todos","&gt;0",$D$9))),2),"")&amp;IF(_xlfn.MAXIFS(Consolidado!$B$5:$B$1000,Consolidado!$E$5:$E$1000,$B36,Consolidado!$C$5:$C$1000,"Comité de Supervisión",Consolidado!$Q$5:$Q$1000,"X",Consolidado!$H$5:$H$1000,IF($D$9="Todos","&gt;0",$D$9))&lt;&gt;_xlfn.MINIFS(Consolidado!$B$5:$B$1000,Consolidado!$E$5:$E$1000,$B36,Consolidado!$C$5:$C$1000,"Comité de Supervisión",Consolidado!$Q$5:$Q$1000,"X",Consolidado!$H$5:$H$1000,IF($D$9="Todos","&gt;0",$D$9))," y "&amp;TEXT(DAY(_xlfn.MAXIFS(Consolidado!$B$5:$B$1000,Consolidado!$E$5:$E$1000,$B36,Consolidado!$C$5:$C$1000,"Comité de Supervisión",Consolidado!$Q$5:$Q$1000,"X",Consolidado!$H$5:$H$1000,IF($D$9="Todos","&gt;0",$D$9))),"00")&amp;"/"&amp;TEXT(MONTH(_xlfn.MAXIFS(Consolidado!$B$5:$B$1000,Consolidado!$E$5:$E$1000,$B36,Consolidado!$C$5:$C$1000,"Comité de Supervisión",Consolidado!$Q$5:$Q$1000,"X",Consolidado!$H$5:$H$1000,IF($D$9="Todos","&gt;0",$D$9))),"00")&amp;IF($D$9="Todos","/"&amp;RIGHT(YEAR(_xlfn.MAXIFS(Consolidado!$B$5:$B$1000,Consolidado!$E$5:$E$1000,$B36,Consolidado!$C$5:$C$1000,"Comité de Supervisión",Consolidado!$Q$5:$Q$1000,"X",Consolidado!$H$5:$H$1000,IF($D$9="Todos","&gt;0",$D$9))),2),""),""),""),IF(SUMIFS(Consolidado!$AD$5:$AD$1000,Consolidado!$E$5:$E$1000,$B36,Consolidado!$C$5:$C$1000,"Consejo de Administración",Consolidado!$Q$5:$Q$1000,"X",Consolidado!$H$5:$H$1000,IF($D$9="Todos","&gt;0",$D$9))&gt;0,"Consejo "&amp;TEXT(DAY(_xlfn.MINIFS(Consolidado!$B$5:$B$1000,Consolidado!$E$5:$E$1000,$B36,Consolidado!$C$5:$C$1000,"Consejo de Administración",Consolidado!$Q$5:$Q$1000,"X",Consolidado!$H$5:$H$1000,IF($D$9="Todos","&gt;0",$D$9))),"00")&amp;"/"&amp;TEXT(MONTH(_xlfn.MINIFS(Consolidado!$B$5:$B$1000,Consolidado!$E$5:$E$1000,$B36,Consolidado!$C$5:$C$1000,"Consejo de Administración",Consolidado!$Q$5:$Q$1000,"X",Consolidado!$H$5:$H$1000,IF($D$9="Todos","&gt;0",$D$9))),"00")&amp;IF($D$9="Todos","/"&amp;RIGHT(YEAR(_xlfn.MINIFS(Consolidado!$B$5:$B$1000,Consolidado!$E$5:$E$1000,$B36,Consolidado!$C$5:$C$1000,"Consejo de Administración",Consolidado!$Q$5:$Q$1000,"X",Consolidado!$H$5:$H$1000,IF($D$9="Todos","&gt;0",$D$9))),2),"")&amp;IF(_xlfn.MAXIFS(Consolidado!$B$5:$B$1000,Consolidado!$E$5:$E$1000,$B36,Consolidado!$C$5:$C$1000,"Consejo de Administración",Consolidado!$Q$5:$Q$1000,"X",Consolidado!$H$5:$H$1000,IF($D$9="Todos","&gt;0",$D$9))&lt;&gt;_xlfn.MINIFS(Consolidado!$B$5:$B$1000,Consolidado!$E$5:$E$1000,$B36,Consolidado!$C$5:$C$1000,"Consejo de Administración",Consolidado!$Q$5:$Q$1000,"X",Consolidado!$H$5:$H$1000,IF($D$9="Todos","&gt;0",$D$9))," y "&amp;TEXT(DAY(_xlfn.MAXIFS(Consolidado!$B$5:$B$1000,Consolidado!$E$5:$E$1000,$B36,Consolidado!$C$5:$C$1000,"Consejo de Administración",Consolidado!$Q$5:$Q$1000,"X",Consolidado!$H$5:$H$1000,IF($D$9="Todos","&gt;0",$D$9))),"00")&amp;"/"&amp;TEXT(MONTH(_xlfn.MAXIFS(Consolidado!$B$5:$B$1000,Consolidado!$E$5:$E$1000,$B36,Consolidado!$C$5:$C$1000,"Consejo de Administración",Consolidado!$Q$5:$Q$1000,"X",Consolidado!$H$5:$H$1000,IF($D$9="Todos","&gt;0",$D$9))),"00")&amp;IF($D$9="Todos","/"&amp;RIGHT(YEAR(_xlfn.MAXIFS(Consolidado!$B$5:$B$1000,Consolidado!$E$5:$E$1000,$B36,Consolidado!$C$5:$C$1000,"Consejo de Administración",Consolidado!$Q$5:$Q$1000,"X",Consolidado!$H$5:$H$1000,IF($D$9="Todos","&gt;0",$D$9))),2),""),""),""),IF(SUMIFS(Consolidado!$AD$5:$AD$1000,Consolidado!$E$5:$E$1000,$B36,Consolidado!$C$5:$C$1000,"Otros",Consolidado!$Q$5:$Q$1000,"X",Consolidado!$H$5:$H$1000,IF($D$9="Todos","&gt;0",$D$9))&gt;0,"Otros "&amp;TEXT(DAY(_xlfn.MINIFS(Consolidado!$B$5:$B$1000,Consolidado!$E$5:$E$1000,$B36,Consolidado!$C$5:$C$1000,"Otros",Consolidado!$Q$5:$Q$1000,"X",Consolidado!$H$5:$H$1000,IF($D$9="Todos","&gt;0",$D$9))),"00")&amp;"/"&amp;TEXT(MONTH(_xlfn.MINIFS(Consolidado!$B$5:$B$1000,Consolidado!$E$5:$E$1000,$B36,Consolidado!$C$5:$C$1000,"Otros",Consolidado!$Q$5:$Q$1000,"X",Consolidado!$H$5:$H$1000,IF($D$9="Todos","&gt;0",$D$9))),"00")&amp;IF($D$9="Todos","/"&amp;RIGHT(YEAR(_xlfn.MINIFS(Consolidado!$B$5:$B$1000,Consolidado!$E$5:$E$1000,$B36,Consolidado!$C$5:$C$1000,"Otros",Consolidado!$Q$5:$Q$1000,"X",Consolidado!$H$5:$H$1000,IF($D$9="Todos","&gt;0",$D$9))),2),"")&amp;IF(_xlfn.MAXIFS(Consolidado!$B$5:$B$1000,Consolidado!$E$5:$E$1000,$B36,Consolidado!$C$5:$C$1000,"Otros",Consolidado!$Q$5:$Q$1000,"X",Consolidado!$H$5:$H$1000,IF($D$9="Todos","&gt;0",$D$9))&lt;&gt;_xlfn.MINIFS(Consolidado!$B$5:$B$1000,Consolidado!$E$5:$E$1000,$B36,Consolidado!$C$5:$C$1000,"Otros",Consolidado!$Q$5:$Q$1000,"X",Consolidado!$H$5:$H$1000,IF($D$9="Todos","&gt;0",$D$9))," y "&amp;TEXT(DAY(_xlfn.MAXIFS(Consolidado!$B$5:$B$1000,Consolidado!$E$5:$E$1000,$B36,Consolidado!$C$5:$C$1000,"Otros",Consolidado!$Q$5:$Q$1000,"X",Consolidado!$H$5:$H$1000,IF($D$9="Todos","&gt;0",$D$9))),"00")&amp;"/"&amp;TEXT(MONTH(_xlfn.MAXIFS(Consolidado!$B$5:$B$1000,Consolidado!$E$5:$E$1000,$B36,Consolidado!$C$5:$C$1000,"Otros",Consolidado!$Q$5:$Q$1000,"X",Consolidado!$H$5:$H$1000,IF($D$9="Todos","&gt;0",$D$9))),"00")&amp;IF($D$9="Todos","/"&amp;RIGHT(YEAR(_xlfn.MAXIFS(Consolidado!$B$5:$B$1000,Consolidado!$E$5:$E$1000,$B36,Consolidado!$C$5:$C$1000,"Otros",Consolidado!$Q$5:$Q$1000,"X",Consolidado!$H$5:$H$1000,IF($D$9="Todos","&gt;0",$D$9))),2),""),""),""))</f>
        <v/>
      </c>
      <c r="T36" s="37" t="str">
        <f aca="false">_xlfn.TEXTJOIN(" +"&amp;CHAR(10),TRUE(),IF(SUMIFS(Consolidado!$AD$5:$AD$1000,Consolidado!$E$5:$E$1000,$B36,Consolidado!$C$5:$C$1000,"Auditoría Interna",Consolidado!$R$5:$R$1000,"X",Consolidado!$H$5:$H$1000,IF($D$9="Todos","&gt;0",$D$9))&gt;0,"Interna "&amp;TEXT(DAY(_xlfn.MINIFS(Consolidado!$B$5:$B$1000,Consolidado!$E$5:$E$1000,$B36,Consolidado!$C$5:$C$1000,"Auditoría Interna",Consolidado!$R$5:$R$1000,"X",Consolidado!$H$5:$H$1000,IF($D$9="Todos","&gt;0",$D$9))),"00")&amp;"/"&amp;TEXT(MONTH(_xlfn.MINIFS(Consolidado!$B$5:$B$1000,Consolidado!$E$5:$E$1000,$B36,Consolidado!$C$5:$C$1000,"Auditoría Interna",Consolidado!$R$5:$R$1000,"X",Consolidado!$H$5:$H$1000,IF($D$9="Todos","&gt;0",$D$9))),"00")&amp;IF($D$9="Todos","/"&amp;RIGHT(YEAR(_xlfn.MINIFS(Consolidado!$B$5:$B$1000,Consolidado!$E$5:$E$1000,$B36,Consolidado!$C$5:$C$1000,"Auditoría Interna",Consolidado!$R$5:$R$1000,"X",Consolidado!$H$5:$H$1000,IF($D$9="Todos","&gt;0",$D$9))),2),"")&amp;IF(_xlfn.MAXIFS(Consolidado!$B$5:$B$1000,Consolidado!$E$5:$E$1000,$B36,Consolidado!$C$5:$C$1000,"Auditoría Interna",Consolidado!$R$5:$R$1000,"X",Consolidado!$H$5:$H$1000,IF($D$9="Todos","&gt;0",$D$9))&lt;&gt;_xlfn.MINIFS(Consolidado!$B$5:$B$1000,Consolidado!$E$5:$E$1000,$B36,Consolidado!$C$5:$C$1000,"Auditoría Interna",Consolidado!$R$5:$R$1000,"X",Consolidado!$H$5:$H$1000,IF($D$9="Todos","&gt;0",$D$9))," y "&amp;TEXT(DAY(_xlfn.MAXIFS(Consolidado!$B$5:$B$1000,Consolidado!$E$5:$E$1000,$B36,Consolidado!$C$5:$C$1000,"Auditoría Interna",Consolidado!$R$5:$R$1000,"X",Consolidado!$H$5:$H$1000,IF($D$9="Todos","&gt;0",$D$9))),"00")&amp;"/"&amp;TEXT(MONTH(_xlfn.MAXIFS(Consolidado!$B$5:$B$1000,Consolidado!$E$5:$E$1000,$B36,Consolidado!$C$5:$C$1000,"Auditoría Interna",Consolidado!$R$5:$R$1000,"X",Consolidado!$H$5:$H$1000,IF($D$9="Todos","&gt;0",$D$9))),"00")&amp;IF($D$9="Todos","/"&amp;RIGHT(YEAR(_xlfn.MAXIFS(Consolidado!$B$5:$B$1000,Consolidado!$E$5:$E$1000,$B36,Consolidado!$C$5:$C$1000,"Auditoría Interna",Consolidado!$R$5:$R$1000,"X",Consolidado!$H$5:$H$1000,IF($D$9="Todos","&gt;0",$D$9))),2),""),""),""),IF(SUMIFS(Consolidado!$AD$5:$AD$1000,Consolidado!$E$5:$E$1000,$B36,Consolidado!$C$5:$C$1000,"Auditoría Externa",Consolidado!$R$5:$R$1000,"X",Consolidado!$H$5:$H$1000,IF($D$9="Todos","&gt;0",$D$9))&gt;0,"Externa "&amp;TEXT(DAY(_xlfn.MINIFS(Consolidado!$B$5:$B$1000,Consolidado!$E$5:$E$1000,$B36,Consolidado!$C$5:$C$1000,"Auditoría Externa",Consolidado!$R$5:$R$1000,"X",Consolidado!$H$5:$H$1000,IF($D$9="Todos","&gt;0",$D$9))),"00")&amp;"/"&amp;TEXT(MONTH(_xlfn.MINIFS(Consolidado!$B$5:$B$1000,Consolidado!$E$5:$E$1000,$B36,Consolidado!$C$5:$C$1000,"Auditoría Externa",Consolidado!$R$5:$R$1000,"X",Consolidado!$H$5:$H$1000,IF($D$9="Todos","&gt;0",$D$9))),"00")&amp;IF($D$9="Todos","/"&amp;RIGHT(YEAR(_xlfn.MINIFS(Consolidado!$B$5:$B$1000,Consolidado!$E$5:$E$1000,$B36,Consolidado!$C$5:$C$1000,"Auditoría Externa",Consolidado!$R$5:$R$1000,"X",Consolidado!$H$5:$H$1000,IF($D$9="Todos","&gt;0",$D$9))),2),"")&amp;IF(_xlfn.MAXIFS(Consolidado!$B$5:$B$1000,Consolidado!$E$5:$E$1000,$B36,Consolidado!$C$5:$C$1000,"Auditoría Externa",Consolidado!$R$5:$R$1000,"X",Consolidado!$H$5:$H$1000,IF($D$9="Todos","&gt;0",$D$9))&lt;&gt;_xlfn.MINIFS(Consolidado!$B$5:$B$1000,Consolidado!$E$5:$E$1000,$B36,Consolidado!$C$5:$C$1000,"Auditoría Externa",Consolidado!$R$5:$R$1000,"X",Consolidado!$H$5:$H$1000,IF($D$9="Todos","&gt;0",$D$9))," y "&amp;TEXT(DAY(_xlfn.MAXIFS(Consolidado!$B$5:$B$1000,Consolidado!$E$5:$E$1000,$B36,Consolidado!$C$5:$C$1000,"Auditoría Externa",Consolidado!$R$5:$R$1000,"X",Consolidado!$H$5:$H$1000,IF($D$9="Todos","&gt;0",$D$9))),"00")&amp;"/"&amp;TEXT(MONTH(_xlfn.MAXIFS(Consolidado!$B$5:$B$1000,Consolidado!$E$5:$E$1000,$B36,Consolidado!$C$5:$C$1000,"Auditoría Externa",Consolidado!$R$5:$R$1000,"X",Consolidado!$H$5:$H$1000,IF($D$9="Todos","&gt;0",$D$9))),"00")&amp;IF($D$9="Todos","/"&amp;RIGHT(YEAR(_xlfn.MAXIFS(Consolidado!$B$5:$B$1000,Consolidado!$E$5:$E$1000,$B36,Consolidado!$C$5:$C$1000,"Auditoría Externa",Consolidado!$R$5:$R$1000,"X",Consolidado!$H$5:$H$1000,IF($D$9="Todos","&gt;0",$D$9))),2),""),""),""),IF(SUMIFS(Consolidado!$AD$5:$AD$1000,Consolidado!$E$5:$E$1000,$B36,Consolidado!$C$5:$C$1000,"SSF",Consolidado!$R$5:$R$1000,"X",Consolidado!$H$5:$H$1000,IF($D$9="Todos","&gt;0",$D$9))&gt;0,"SSF "&amp;TEXT(DAY(_xlfn.MINIFS(Consolidado!$B$5:$B$1000,Consolidado!$E$5:$E$1000,$B36,Consolidado!$C$5:$C$1000,"SSF",Consolidado!$R$5:$R$1000,"X",Consolidado!$H$5:$H$1000,IF($D$9="Todos","&gt;0",$D$9))),"00")&amp;"/"&amp;TEXT(MONTH(_xlfn.MINIFS(Consolidado!$B$5:$B$1000,Consolidado!$E$5:$E$1000,$B36,Consolidado!$C$5:$C$1000,"SSF",Consolidado!$R$5:$R$1000,"X",Consolidado!$H$5:$H$1000,IF($D$9="Todos","&gt;0",$D$9))),"00")&amp;IF($D$9="Todos","/"&amp;RIGHT(YEAR(_xlfn.MINIFS(Consolidado!$B$5:$B$1000,Consolidado!$E$5:$E$1000,$B36,Consolidado!$C$5:$C$1000,"SSF",Consolidado!$R$5:$R$1000,"X",Consolidado!$H$5:$H$1000,IF($D$9="Todos","&gt;0",$D$9))),2),"")&amp;IF(_xlfn.MAXIFS(Consolidado!$B$5:$B$1000,Consolidado!$E$5:$E$1000,$B36,Consolidado!$C$5:$C$1000,"SSF",Consolidado!$R$5:$R$1000,"X",Consolidado!$H$5:$H$1000,IF($D$9="Todos","&gt;0",$D$9))&lt;&gt;_xlfn.MINIFS(Consolidado!$B$5:$B$1000,Consolidado!$E$5:$E$1000,$B36,Consolidado!$C$5:$C$1000,"SSF",Consolidado!$R$5:$R$1000,"X",Consolidado!$H$5:$H$1000,IF($D$9="Todos","&gt;0",$D$9))," y "&amp;TEXT(DAY(_xlfn.MAXIFS(Consolidado!$B$5:$B$1000,Consolidado!$E$5:$E$1000,$B36,Consolidado!$C$5:$C$1000,"SSF",Consolidado!$R$5:$R$1000,"X",Consolidado!$H$5:$H$1000,IF($D$9="Todos","&gt;0",$D$9))),"00")&amp;"/"&amp;TEXT(MONTH(_xlfn.MAXIFS(Consolidado!$B$5:$B$1000,Consolidado!$E$5:$E$1000,$B36,Consolidado!$C$5:$C$1000,"SSF",Consolidado!$R$5:$R$1000,"X",Consolidado!$H$5:$H$1000,IF($D$9="Todos","&gt;0",$D$9))),"00")&amp;IF($D$9="Todos","/"&amp;RIGHT(YEAR(_xlfn.MAXIFS(Consolidado!$B$5:$B$1000,Consolidado!$E$5:$E$1000,$B36,Consolidado!$C$5:$C$1000,"SSF",Consolidado!$R$5:$R$1000,"X",Consolidado!$H$5:$H$1000,IF($D$9="Todos","&gt;0",$D$9))),2),""),""),""),IF(SUMIFS(Consolidado!$AD$5:$AD$1000,Consolidado!$E$5:$E$1000,$B36,Consolidado!$C$5:$C$1000,"Comité de Supervisión",Consolidado!$R$5:$R$1000,"X",Consolidado!$H$5:$H$1000,IF($D$9="Todos","&gt;0",$D$9))&gt;0,"Comité Sup. "&amp;TEXT(DAY(_xlfn.MINIFS(Consolidado!$B$5:$B$1000,Consolidado!$E$5:$E$1000,$B36,Consolidado!$C$5:$C$1000,"Comité de Supervisión",Consolidado!$R$5:$R$1000,"X",Consolidado!$H$5:$H$1000,IF($D$9="Todos","&gt;0",$D$9))),"00")&amp;"/"&amp;TEXT(MONTH(_xlfn.MINIFS(Consolidado!$B$5:$B$1000,Consolidado!$E$5:$E$1000,$B36,Consolidado!$C$5:$C$1000,"Comité de Supervisión",Consolidado!$R$5:$R$1000,"X",Consolidado!$H$5:$H$1000,IF($D$9="Todos","&gt;0",$D$9))),"00")&amp;IF($D$9="Todos","/"&amp;RIGHT(YEAR(_xlfn.MINIFS(Consolidado!$B$5:$B$1000,Consolidado!$E$5:$E$1000,$B36,Consolidado!$C$5:$C$1000,"Comité de Supervisión",Consolidado!$R$5:$R$1000,"X",Consolidado!$H$5:$H$1000,IF($D$9="Todos","&gt;0",$D$9))),2),"")&amp;IF(_xlfn.MAXIFS(Consolidado!$B$5:$B$1000,Consolidado!$E$5:$E$1000,$B36,Consolidado!$C$5:$C$1000,"Comité de Supervisión",Consolidado!$R$5:$R$1000,"X",Consolidado!$H$5:$H$1000,IF($D$9="Todos","&gt;0",$D$9))&lt;&gt;_xlfn.MINIFS(Consolidado!$B$5:$B$1000,Consolidado!$E$5:$E$1000,$B36,Consolidado!$C$5:$C$1000,"Comité de Supervisión",Consolidado!$R$5:$R$1000,"X",Consolidado!$H$5:$H$1000,IF($D$9="Todos","&gt;0",$D$9))," y "&amp;TEXT(DAY(_xlfn.MAXIFS(Consolidado!$B$5:$B$1000,Consolidado!$E$5:$E$1000,$B36,Consolidado!$C$5:$C$1000,"Comité de Supervisión",Consolidado!$R$5:$R$1000,"X",Consolidado!$H$5:$H$1000,IF($D$9="Todos","&gt;0",$D$9))),"00")&amp;"/"&amp;TEXT(MONTH(_xlfn.MAXIFS(Consolidado!$B$5:$B$1000,Consolidado!$E$5:$E$1000,$B36,Consolidado!$C$5:$C$1000,"Comité de Supervisión",Consolidado!$R$5:$R$1000,"X",Consolidado!$H$5:$H$1000,IF($D$9="Todos","&gt;0",$D$9))),"00")&amp;IF($D$9="Todos","/"&amp;RIGHT(YEAR(_xlfn.MAXIFS(Consolidado!$B$5:$B$1000,Consolidado!$E$5:$E$1000,$B36,Consolidado!$C$5:$C$1000,"Comité de Supervisión",Consolidado!$R$5:$R$1000,"X",Consolidado!$H$5:$H$1000,IF($D$9="Todos","&gt;0",$D$9))),2),""),""),""),IF(SUMIFS(Consolidado!$AD$5:$AD$1000,Consolidado!$E$5:$E$1000,$B36,Consolidado!$C$5:$C$1000,"Consejo de Administración",Consolidado!$R$5:$R$1000,"X",Consolidado!$H$5:$H$1000,IF($D$9="Todos","&gt;0",$D$9))&gt;0,"Consejo "&amp;TEXT(DAY(_xlfn.MINIFS(Consolidado!$B$5:$B$1000,Consolidado!$E$5:$E$1000,$B36,Consolidado!$C$5:$C$1000,"Consejo de Administración",Consolidado!$R$5:$R$1000,"X",Consolidado!$H$5:$H$1000,IF($D$9="Todos","&gt;0",$D$9))),"00")&amp;"/"&amp;TEXT(MONTH(_xlfn.MINIFS(Consolidado!$B$5:$B$1000,Consolidado!$E$5:$E$1000,$B36,Consolidado!$C$5:$C$1000,"Consejo de Administración",Consolidado!$R$5:$R$1000,"X",Consolidado!$H$5:$H$1000,IF($D$9="Todos","&gt;0",$D$9))),"00")&amp;IF($D$9="Todos","/"&amp;RIGHT(YEAR(_xlfn.MINIFS(Consolidado!$B$5:$B$1000,Consolidado!$E$5:$E$1000,$B36,Consolidado!$C$5:$C$1000,"Consejo de Administración",Consolidado!$R$5:$R$1000,"X",Consolidado!$H$5:$H$1000,IF($D$9="Todos","&gt;0",$D$9))),2),"")&amp;IF(_xlfn.MAXIFS(Consolidado!$B$5:$B$1000,Consolidado!$E$5:$E$1000,$B36,Consolidado!$C$5:$C$1000,"Consejo de Administración",Consolidado!$R$5:$R$1000,"X",Consolidado!$H$5:$H$1000,IF($D$9="Todos","&gt;0",$D$9))&lt;&gt;_xlfn.MINIFS(Consolidado!$B$5:$B$1000,Consolidado!$E$5:$E$1000,$B36,Consolidado!$C$5:$C$1000,"Consejo de Administración",Consolidado!$R$5:$R$1000,"X",Consolidado!$H$5:$H$1000,IF($D$9="Todos","&gt;0",$D$9))," y "&amp;TEXT(DAY(_xlfn.MAXIFS(Consolidado!$B$5:$B$1000,Consolidado!$E$5:$E$1000,$B36,Consolidado!$C$5:$C$1000,"Consejo de Administración",Consolidado!$R$5:$R$1000,"X",Consolidado!$H$5:$H$1000,IF($D$9="Todos","&gt;0",$D$9))),"00")&amp;"/"&amp;TEXT(MONTH(_xlfn.MAXIFS(Consolidado!$B$5:$B$1000,Consolidado!$E$5:$E$1000,$B36,Consolidado!$C$5:$C$1000,"Consejo de Administración",Consolidado!$R$5:$R$1000,"X",Consolidado!$H$5:$H$1000,IF($D$9="Todos","&gt;0",$D$9))),"00")&amp;IF($D$9="Todos","/"&amp;RIGHT(YEAR(_xlfn.MAXIFS(Consolidado!$B$5:$B$1000,Consolidado!$E$5:$E$1000,$B36,Consolidado!$C$5:$C$1000,"Consejo de Administración",Consolidado!$R$5:$R$1000,"X",Consolidado!$H$5:$H$1000,IF($D$9="Todos","&gt;0",$D$9))),2),""),""),""),IF(SUMIFS(Consolidado!$AD$5:$AD$1000,Consolidado!$E$5:$E$1000,$B36,Consolidado!$C$5:$C$1000,"Otros",Consolidado!$R$5:$R$1000,"X",Consolidado!$H$5:$H$1000,IF($D$9="Todos","&gt;0",$D$9))&gt;0,"Otros "&amp;TEXT(DAY(_xlfn.MINIFS(Consolidado!$B$5:$B$1000,Consolidado!$E$5:$E$1000,$B36,Consolidado!$C$5:$C$1000,"Otros",Consolidado!$R$5:$R$1000,"X",Consolidado!$H$5:$H$1000,IF($D$9="Todos","&gt;0",$D$9))),"00")&amp;"/"&amp;TEXT(MONTH(_xlfn.MINIFS(Consolidado!$B$5:$B$1000,Consolidado!$E$5:$E$1000,$B36,Consolidado!$C$5:$C$1000,"Otros",Consolidado!$R$5:$R$1000,"X",Consolidado!$H$5:$H$1000,IF($D$9="Todos","&gt;0",$D$9))),"00")&amp;IF($D$9="Todos","/"&amp;RIGHT(YEAR(_xlfn.MINIFS(Consolidado!$B$5:$B$1000,Consolidado!$E$5:$E$1000,$B36,Consolidado!$C$5:$C$1000,"Otros",Consolidado!$R$5:$R$1000,"X",Consolidado!$H$5:$H$1000,IF($D$9="Todos","&gt;0",$D$9))),2),"")&amp;IF(_xlfn.MAXIFS(Consolidado!$B$5:$B$1000,Consolidado!$E$5:$E$1000,$B36,Consolidado!$C$5:$C$1000,"Otros",Consolidado!$R$5:$R$1000,"X",Consolidado!$H$5:$H$1000,IF($D$9="Todos","&gt;0",$D$9))&lt;&gt;_xlfn.MINIFS(Consolidado!$B$5:$B$1000,Consolidado!$E$5:$E$1000,$B36,Consolidado!$C$5:$C$1000,"Otros",Consolidado!$R$5:$R$1000,"X",Consolidado!$H$5:$H$1000,IF($D$9="Todos","&gt;0",$D$9))," y "&amp;TEXT(DAY(_xlfn.MAXIFS(Consolidado!$B$5:$B$1000,Consolidado!$E$5:$E$1000,$B36,Consolidado!$C$5:$C$1000,"Otros",Consolidado!$R$5:$R$1000,"X",Consolidado!$H$5:$H$1000,IF($D$9="Todos","&gt;0",$D$9))),"00")&amp;"/"&amp;TEXT(MONTH(_xlfn.MAXIFS(Consolidado!$B$5:$B$1000,Consolidado!$E$5:$E$1000,$B36,Consolidado!$C$5:$C$1000,"Otros",Consolidado!$R$5:$R$1000,"X",Consolidado!$H$5:$H$1000,IF($D$9="Todos","&gt;0",$D$9))),"00")&amp;IF($D$9="Todos","/"&amp;RIGHT(YEAR(_xlfn.MAXIFS(Consolidado!$B$5:$B$1000,Consolidado!$E$5:$E$1000,$B36,Consolidado!$C$5:$C$1000,"Otros",Consolidado!$R$5:$R$1000,"X",Consolidado!$H$5:$H$1000,IF($D$9="Todos","&gt;0",$D$9))),2),""),""),""))</f>
        <v/>
      </c>
      <c r="U36" s="37" t="str">
        <f aca="false">_xlfn.TEXTJOIN(" +"&amp;CHAR(10),TRUE(),IF(SUMIFS(Consolidado!$AD$5:$AD$1000,Consolidado!$E$5:$E$1000,$B36,Consolidado!$C$5:$C$1000,"Auditoría Interna",Consolidado!$S$5:$S$1000,"X",Consolidado!$H$5:$H$1000,IF($D$9="Todos","&gt;0",$D$9))&gt;0,"Interna "&amp;TEXT(DAY(_xlfn.MINIFS(Consolidado!$B$5:$B$1000,Consolidado!$E$5:$E$1000,$B36,Consolidado!$C$5:$C$1000,"Auditoría Interna",Consolidado!$S$5:$S$1000,"X",Consolidado!$H$5:$H$1000,IF($D$9="Todos","&gt;0",$D$9))),"00")&amp;"/"&amp;TEXT(MONTH(_xlfn.MINIFS(Consolidado!$B$5:$B$1000,Consolidado!$E$5:$E$1000,$B36,Consolidado!$C$5:$C$1000,"Auditoría Interna",Consolidado!$S$5:$S$1000,"X",Consolidado!$H$5:$H$1000,IF($D$9="Todos","&gt;0",$D$9))),"00")&amp;IF($D$9="Todos","/"&amp;RIGHT(YEAR(_xlfn.MINIFS(Consolidado!$B$5:$B$1000,Consolidado!$E$5:$E$1000,$B36,Consolidado!$C$5:$C$1000,"Auditoría Interna",Consolidado!$S$5:$S$1000,"X",Consolidado!$H$5:$H$1000,IF($D$9="Todos","&gt;0",$D$9))),2),"")&amp;IF(_xlfn.MAXIFS(Consolidado!$B$5:$B$1000,Consolidado!$E$5:$E$1000,$B36,Consolidado!$C$5:$C$1000,"Auditoría Interna",Consolidado!$S$5:$S$1000,"X",Consolidado!$H$5:$H$1000,IF($D$9="Todos","&gt;0",$D$9))&lt;&gt;_xlfn.MINIFS(Consolidado!$B$5:$B$1000,Consolidado!$E$5:$E$1000,$B36,Consolidado!$C$5:$C$1000,"Auditoría Interna",Consolidado!$S$5:$S$1000,"X",Consolidado!$H$5:$H$1000,IF($D$9="Todos","&gt;0",$D$9))," y "&amp;TEXT(DAY(_xlfn.MAXIFS(Consolidado!$B$5:$B$1000,Consolidado!$E$5:$E$1000,$B36,Consolidado!$C$5:$C$1000,"Auditoría Interna",Consolidado!$S$5:$S$1000,"X",Consolidado!$H$5:$H$1000,IF($D$9="Todos","&gt;0",$D$9))),"00")&amp;"/"&amp;TEXT(MONTH(_xlfn.MAXIFS(Consolidado!$B$5:$B$1000,Consolidado!$E$5:$E$1000,$B36,Consolidado!$C$5:$C$1000,"Auditoría Interna",Consolidado!$S$5:$S$1000,"X",Consolidado!$H$5:$H$1000,IF($D$9="Todos","&gt;0",$D$9))),"00")&amp;IF($D$9="Todos","/"&amp;RIGHT(YEAR(_xlfn.MAXIFS(Consolidado!$B$5:$B$1000,Consolidado!$E$5:$E$1000,$B36,Consolidado!$C$5:$C$1000,"Auditoría Interna",Consolidado!$S$5:$S$1000,"X",Consolidado!$H$5:$H$1000,IF($D$9="Todos","&gt;0",$D$9))),2),""),""),""),IF(SUMIFS(Consolidado!$AD$5:$AD$1000,Consolidado!$E$5:$E$1000,$B36,Consolidado!$C$5:$C$1000,"Auditoría Externa",Consolidado!$S$5:$S$1000,"X",Consolidado!$H$5:$H$1000,IF($D$9="Todos","&gt;0",$D$9))&gt;0,"Externa "&amp;TEXT(DAY(_xlfn.MINIFS(Consolidado!$B$5:$B$1000,Consolidado!$E$5:$E$1000,$B36,Consolidado!$C$5:$C$1000,"Auditoría Externa",Consolidado!$S$5:$S$1000,"X",Consolidado!$H$5:$H$1000,IF($D$9="Todos","&gt;0",$D$9))),"00")&amp;"/"&amp;TEXT(MONTH(_xlfn.MINIFS(Consolidado!$B$5:$B$1000,Consolidado!$E$5:$E$1000,$B36,Consolidado!$C$5:$C$1000,"Auditoría Externa",Consolidado!$S$5:$S$1000,"X",Consolidado!$H$5:$H$1000,IF($D$9="Todos","&gt;0",$D$9))),"00")&amp;IF($D$9="Todos","/"&amp;RIGHT(YEAR(_xlfn.MINIFS(Consolidado!$B$5:$B$1000,Consolidado!$E$5:$E$1000,$B36,Consolidado!$C$5:$C$1000,"Auditoría Externa",Consolidado!$S$5:$S$1000,"X",Consolidado!$H$5:$H$1000,IF($D$9="Todos","&gt;0",$D$9))),2),"")&amp;IF(_xlfn.MAXIFS(Consolidado!$B$5:$B$1000,Consolidado!$E$5:$E$1000,$B36,Consolidado!$C$5:$C$1000,"Auditoría Externa",Consolidado!$S$5:$S$1000,"X",Consolidado!$H$5:$H$1000,IF($D$9="Todos","&gt;0",$D$9))&lt;&gt;_xlfn.MINIFS(Consolidado!$B$5:$B$1000,Consolidado!$E$5:$E$1000,$B36,Consolidado!$C$5:$C$1000,"Auditoría Externa",Consolidado!$S$5:$S$1000,"X",Consolidado!$H$5:$H$1000,IF($D$9="Todos","&gt;0",$D$9))," y "&amp;TEXT(DAY(_xlfn.MAXIFS(Consolidado!$B$5:$B$1000,Consolidado!$E$5:$E$1000,$B36,Consolidado!$C$5:$C$1000,"Auditoría Externa",Consolidado!$S$5:$S$1000,"X",Consolidado!$H$5:$H$1000,IF($D$9="Todos","&gt;0",$D$9))),"00")&amp;"/"&amp;TEXT(MONTH(_xlfn.MAXIFS(Consolidado!$B$5:$B$1000,Consolidado!$E$5:$E$1000,$B36,Consolidado!$C$5:$C$1000,"Auditoría Externa",Consolidado!$S$5:$S$1000,"X",Consolidado!$H$5:$H$1000,IF($D$9="Todos","&gt;0",$D$9))),"00")&amp;IF($D$9="Todos","/"&amp;RIGHT(YEAR(_xlfn.MAXIFS(Consolidado!$B$5:$B$1000,Consolidado!$E$5:$E$1000,$B36,Consolidado!$C$5:$C$1000,"Auditoría Externa",Consolidado!$S$5:$S$1000,"X",Consolidado!$H$5:$H$1000,IF($D$9="Todos","&gt;0",$D$9))),2),""),""),""),IF(SUMIFS(Consolidado!$AD$5:$AD$1000,Consolidado!$E$5:$E$1000,$B36,Consolidado!$C$5:$C$1000,"SSF",Consolidado!$S$5:$S$1000,"X",Consolidado!$H$5:$H$1000,IF($D$9="Todos","&gt;0",$D$9))&gt;0,"SSF "&amp;TEXT(DAY(_xlfn.MINIFS(Consolidado!$B$5:$B$1000,Consolidado!$E$5:$E$1000,$B36,Consolidado!$C$5:$C$1000,"SSF",Consolidado!$S$5:$S$1000,"X",Consolidado!$H$5:$H$1000,IF($D$9="Todos","&gt;0",$D$9))),"00")&amp;"/"&amp;TEXT(MONTH(_xlfn.MINIFS(Consolidado!$B$5:$B$1000,Consolidado!$E$5:$E$1000,$B36,Consolidado!$C$5:$C$1000,"SSF",Consolidado!$S$5:$S$1000,"X",Consolidado!$H$5:$H$1000,IF($D$9="Todos","&gt;0",$D$9))),"00")&amp;IF($D$9="Todos","/"&amp;RIGHT(YEAR(_xlfn.MINIFS(Consolidado!$B$5:$B$1000,Consolidado!$E$5:$E$1000,$B36,Consolidado!$C$5:$C$1000,"SSF",Consolidado!$S$5:$S$1000,"X",Consolidado!$H$5:$H$1000,IF($D$9="Todos","&gt;0",$D$9))),2),"")&amp;IF(_xlfn.MAXIFS(Consolidado!$B$5:$B$1000,Consolidado!$E$5:$E$1000,$B36,Consolidado!$C$5:$C$1000,"SSF",Consolidado!$S$5:$S$1000,"X",Consolidado!$H$5:$H$1000,IF($D$9="Todos","&gt;0",$D$9))&lt;&gt;_xlfn.MINIFS(Consolidado!$B$5:$B$1000,Consolidado!$E$5:$E$1000,$B36,Consolidado!$C$5:$C$1000,"SSF",Consolidado!$S$5:$S$1000,"X",Consolidado!$H$5:$H$1000,IF($D$9="Todos","&gt;0",$D$9))," y "&amp;TEXT(DAY(_xlfn.MAXIFS(Consolidado!$B$5:$B$1000,Consolidado!$E$5:$E$1000,$B36,Consolidado!$C$5:$C$1000,"SSF",Consolidado!$S$5:$S$1000,"X",Consolidado!$H$5:$H$1000,IF($D$9="Todos","&gt;0",$D$9))),"00")&amp;"/"&amp;TEXT(MONTH(_xlfn.MAXIFS(Consolidado!$B$5:$B$1000,Consolidado!$E$5:$E$1000,$B36,Consolidado!$C$5:$C$1000,"SSF",Consolidado!$S$5:$S$1000,"X",Consolidado!$H$5:$H$1000,IF($D$9="Todos","&gt;0",$D$9))),"00")&amp;IF($D$9="Todos","/"&amp;RIGHT(YEAR(_xlfn.MAXIFS(Consolidado!$B$5:$B$1000,Consolidado!$E$5:$E$1000,$B36,Consolidado!$C$5:$C$1000,"SSF",Consolidado!$S$5:$S$1000,"X",Consolidado!$H$5:$H$1000,IF($D$9="Todos","&gt;0",$D$9))),2),""),""),""),IF(SUMIFS(Consolidado!$AD$5:$AD$1000,Consolidado!$E$5:$E$1000,$B36,Consolidado!$C$5:$C$1000,"Comité de Supervisión",Consolidado!$S$5:$S$1000,"X",Consolidado!$H$5:$H$1000,IF($D$9="Todos","&gt;0",$D$9))&gt;0,"Comité Sup. "&amp;TEXT(DAY(_xlfn.MINIFS(Consolidado!$B$5:$B$1000,Consolidado!$E$5:$E$1000,$B36,Consolidado!$C$5:$C$1000,"Comité de Supervisión",Consolidado!$S$5:$S$1000,"X",Consolidado!$H$5:$H$1000,IF($D$9="Todos","&gt;0",$D$9))),"00")&amp;"/"&amp;TEXT(MONTH(_xlfn.MINIFS(Consolidado!$B$5:$B$1000,Consolidado!$E$5:$E$1000,$B36,Consolidado!$C$5:$C$1000,"Comité de Supervisión",Consolidado!$S$5:$S$1000,"X",Consolidado!$H$5:$H$1000,IF($D$9="Todos","&gt;0",$D$9))),"00")&amp;IF($D$9="Todos","/"&amp;RIGHT(YEAR(_xlfn.MINIFS(Consolidado!$B$5:$B$1000,Consolidado!$E$5:$E$1000,$B36,Consolidado!$C$5:$C$1000,"Comité de Supervisión",Consolidado!$S$5:$S$1000,"X",Consolidado!$H$5:$H$1000,IF($D$9="Todos","&gt;0",$D$9))),2),"")&amp;IF(_xlfn.MAXIFS(Consolidado!$B$5:$B$1000,Consolidado!$E$5:$E$1000,$B36,Consolidado!$C$5:$C$1000,"Comité de Supervisión",Consolidado!$S$5:$S$1000,"X",Consolidado!$H$5:$H$1000,IF($D$9="Todos","&gt;0",$D$9))&lt;&gt;_xlfn.MINIFS(Consolidado!$B$5:$B$1000,Consolidado!$E$5:$E$1000,$B36,Consolidado!$C$5:$C$1000,"Comité de Supervisión",Consolidado!$S$5:$S$1000,"X",Consolidado!$H$5:$H$1000,IF($D$9="Todos","&gt;0",$D$9))," y "&amp;TEXT(DAY(_xlfn.MAXIFS(Consolidado!$B$5:$B$1000,Consolidado!$E$5:$E$1000,$B36,Consolidado!$C$5:$C$1000,"Comité de Supervisión",Consolidado!$S$5:$S$1000,"X",Consolidado!$H$5:$H$1000,IF($D$9="Todos","&gt;0",$D$9))),"00")&amp;"/"&amp;TEXT(MONTH(_xlfn.MAXIFS(Consolidado!$B$5:$B$1000,Consolidado!$E$5:$E$1000,$B36,Consolidado!$C$5:$C$1000,"Comité de Supervisión",Consolidado!$S$5:$S$1000,"X",Consolidado!$H$5:$H$1000,IF($D$9="Todos","&gt;0",$D$9))),"00")&amp;IF($D$9="Todos","/"&amp;RIGHT(YEAR(_xlfn.MAXIFS(Consolidado!$B$5:$B$1000,Consolidado!$E$5:$E$1000,$B36,Consolidado!$C$5:$C$1000,"Comité de Supervisión",Consolidado!$S$5:$S$1000,"X",Consolidado!$H$5:$H$1000,IF($D$9="Todos","&gt;0",$D$9))),2),""),""),""),IF(SUMIFS(Consolidado!$AD$5:$AD$1000,Consolidado!$E$5:$E$1000,$B36,Consolidado!$C$5:$C$1000,"Consejo de Administración",Consolidado!$S$5:$S$1000,"X",Consolidado!$H$5:$H$1000,IF($D$9="Todos","&gt;0",$D$9))&gt;0,"Consejo "&amp;TEXT(DAY(_xlfn.MINIFS(Consolidado!$B$5:$B$1000,Consolidado!$E$5:$E$1000,$B36,Consolidado!$C$5:$C$1000,"Consejo de Administración",Consolidado!$S$5:$S$1000,"X",Consolidado!$H$5:$H$1000,IF($D$9="Todos","&gt;0",$D$9))),"00")&amp;"/"&amp;TEXT(MONTH(_xlfn.MINIFS(Consolidado!$B$5:$B$1000,Consolidado!$E$5:$E$1000,$B36,Consolidado!$C$5:$C$1000,"Consejo de Administración",Consolidado!$S$5:$S$1000,"X",Consolidado!$H$5:$H$1000,IF($D$9="Todos","&gt;0",$D$9))),"00")&amp;IF($D$9="Todos","/"&amp;RIGHT(YEAR(_xlfn.MINIFS(Consolidado!$B$5:$B$1000,Consolidado!$E$5:$E$1000,$B36,Consolidado!$C$5:$C$1000,"Consejo de Administración",Consolidado!$S$5:$S$1000,"X",Consolidado!$H$5:$H$1000,IF($D$9="Todos","&gt;0",$D$9))),2),"")&amp;IF(_xlfn.MAXIFS(Consolidado!$B$5:$B$1000,Consolidado!$E$5:$E$1000,$B36,Consolidado!$C$5:$C$1000,"Consejo de Administración",Consolidado!$S$5:$S$1000,"X",Consolidado!$H$5:$H$1000,IF($D$9="Todos","&gt;0",$D$9))&lt;&gt;_xlfn.MINIFS(Consolidado!$B$5:$B$1000,Consolidado!$E$5:$E$1000,$B36,Consolidado!$C$5:$C$1000,"Consejo de Administración",Consolidado!$S$5:$S$1000,"X",Consolidado!$H$5:$H$1000,IF($D$9="Todos","&gt;0",$D$9))," y "&amp;TEXT(DAY(_xlfn.MAXIFS(Consolidado!$B$5:$B$1000,Consolidado!$E$5:$E$1000,$B36,Consolidado!$C$5:$C$1000,"Consejo de Administración",Consolidado!$S$5:$S$1000,"X",Consolidado!$H$5:$H$1000,IF($D$9="Todos","&gt;0",$D$9))),"00")&amp;"/"&amp;TEXT(MONTH(_xlfn.MAXIFS(Consolidado!$B$5:$B$1000,Consolidado!$E$5:$E$1000,$B36,Consolidado!$C$5:$C$1000,"Consejo de Administración",Consolidado!$S$5:$S$1000,"X",Consolidado!$H$5:$H$1000,IF($D$9="Todos","&gt;0",$D$9))),"00")&amp;IF($D$9="Todos","/"&amp;RIGHT(YEAR(_xlfn.MAXIFS(Consolidado!$B$5:$B$1000,Consolidado!$E$5:$E$1000,$B36,Consolidado!$C$5:$C$1000,"Consejo de Administración",Consolidado!$S$5:$S$1000,"X",Consolidado!$H$5:$H$1000,IF($D$9="Todos","&gt;0",$D$9))),2),""),""),""),IF(SUMIFS(Consolidado!$AD$5:$AD$1000,Consolidado!$E$5:$E$1000,$B36,Consolidado!$C$5:$C$1000,"Otros",Consolidado!$S$5:$S$1000,"X",Consolidado!$H$5:$H$1000,IF($D$9="Todos","&gt;0",$D$9))&gt;0,"Otros "&amp;TEXT(DAY(_xlfn.MINIFS(Consolidado!$B$5:$B$1000,Consolidado!$E$5:$E$1000,$B36,Consolidado!$C$5:$C$1000,"Otros",Consolidado!$S$5:$S$1000,"X",Consolidado!$H$5:$H$1000,IF($D$9="Todos","&gt;0",$D$9))),"00")&amp;"/"&amp;TEXT(MONTH(_xlfn.MINIFS(Consolidado!$B$5:$B$1000,Consolidado!$E$5:$E$1000,$B36,Consolidado!$C$5:$C$1000,"Otros",Consolidado!$S$5:$S$1000,"X",Consolidado!$H$5:$H$1000,IF($D$9="Todos","&gt;0",$D$9))),"00")&amp;IF($D$9="Todos","/"&amp;RIGHT(YEAR(_xlfn.MINIFS(Consolidado!$B$5:$B$1000,Consolidado!$E$5:$E$1000,$B36,Consolidado!$C$5:$C$1000,"Otros",Consolidado!$S$5:$S$1000,"X",Consolidado!$H$5:$H$1000,IF($D$9="Todos","&gt;0",$D$9))),2),"")&amp;IF(_xlfn.MAXIFS(Consolidado!$B$5:$B$1000,Consolidado!$E$5:$E$1000,$B36,Consolidado!$C$5:$C$1000,"Otros",Consolidado!$S$5:$S$1000,"X",Consolidado!$H$5:$H$1000,IF($D$9="Todos","&gt;0",$D$9))&lt;&gt;_xlfn.MINIFS(Consolidado!$B$5:$B$1000,Consolidado!$E$5:$E$1000,$B36,Consolidado!$C$5:$C$1000,"Otros",Consolidado!$S$5:$S$1000,"X",Consolidado!$H$5:$H$1000,IF($D$9="Todos","&gt;0",$D$9))," y "&amp;TEXT(DAY(_xlfn.MAXIFS(Consolidado!$B$5:$B$1000,Consolidado!$E$5:$E$1000,$B36,Consolidado!$C$5:$C$1000,"Otros",Consolidado!$S$5:$S$1000,"X",Consolidado!$H$5:$H$1000,IF($D$9="Todos","&gt;0",$D$9))),"00")&amp;"/"&amp;TEXT(MONTH(_xlfn.MAXIFS(Consolidado!$B$5:$B$1000,Consolidado!$E$5:$E$1000,$B36,Consolidado!$C$5:$C$1000,"Otros",Consolidado!$S$5:$S$1000,"X",Consolidado!$H$5:$H$1000,IF($D$9="Todos","&gt;0",$D$9))),"00")&amp;IF($D$9="Todos","/"&amp;RIGHT(YEAR(_xlfn.MAXIFS(Consolidado!$B$5:$B$1000,Consolidado!$E$5:$E$1000,$B36,Consolidado!$C$5:$C$1000,"Otros",Consolidado!$S$5:$S$1000,"X",Consolidado!$H$5:$H$1000,IF($D$9="Todos","&gt;0",$D$9))),2),""),""),""))</f>
        <v/>
      </c>
      <c r="V36" s="37" t="str">
        <f aca="false">_xlfn.TEXTJOIN(" +"&amp;CHAR(10),TRUE(),IF(SUMIFS(Consolidado!$AD$5:$AD$1000,Consolidado!$E$5:$E$1000,$B36,Consolidado!$C$5:$C$1000,"Auditoría Interna",Consolidado!$T$5:$T$1000,"X",Consolidado!$H$5:$H$1000,IF($D$9="Todos","&gt;0",$D$9))&gt;0,"Interna "&amp;TEXT(DAY(_xlfn.MINIFS(Consolidado!$B$5:$B$1000,Consolidado!$E$5:$E$1000,$B36,Consolidado!$C$5:$C$1000,"Auditoría Interna",Consolidado!$T$5:$T$1000,"X",Consolidado!$H$5:$H$1000,IF($D$9="Todos","&gt;0",$D$9))),"00")&amp;"/"&amp;TEXT(MONTH(_xlfn.MINIFS(Consolidado!$B$5:$B$1000,Consolidado!$E$5:$E$1000,$B36,Consolidado!$C$5:$C$1000,"Auditoría Interna",Consolidado!$T$5:$T$1000,"X",Consolidado!$H$5:$H$1000,IF($D$9="Todos","&gt;0",$D$9))),"00")&amp;IF($D$9="Todos","/"&amp;RIGHT(YEAR(_xlfn.MINIFS(Consolidado!$B$5:$B$1000,Consolidado!$E$5:$E$1000,$B36,Consolidado!$C$5:$C$1000,"Auditoría Interna",Consolidado!$T$5:$T$1000,"X",Consolidado!$H$5:$H$1000,IF($D$9="Todos","&gt;0",$D$9))),2),"")&amp;IF(_xlfn.MAXIFS(Consolidado!$B$5:$B$1000,Consolidado!$E$5:$E$1000,$B36,Consolidado!$C$5:$C$1000,"Auditoría Interna",Consolidado!$T$5:$T$1000,"X",Consolidado!$H$5:$H$1000,IF($D$9="Todos","&gt;0",$D$9))&lt;&gt;_xlfn.MINIFS(Consolidado!$B$5:$B$1000,Consolidado!$E$5:$E$1000,$B36,Consolidado!$C$5:$C$1000,"Auditoría Interna",Consolidado!$T$5:$T$1000,"X",Consolidado!$H$5:$H$1000,IF($D$9="Todos","&gt;0",$D$9))," y "&amp;TEXT(DAY(_xlfn.MAXIFS(Consolidado!$B$5:$B$1000,Consolidado!$E$5:$E$1000,$B36,Consolidado!$C$5:$C$1000,"Auditoría Interna",Consolidado!$T$5:$T$1000,"X",Consolidado!$H$5:$H$1000,IF($D$9="Todos","&gt;0",$D$9))),"00")&amp;"/"&amp;TEXT(MONTH(_xlfn.MAXIFS(Consolidado!$B$5:$B$1000,Consolidado!$E$5:$E$1000,$B36,Consolidado!$C$5:$C$1000,"Auditoría Interna",Consolidado!$T$5:$T$1000,"X",Consolidado!$H$5:$H$1000,IF($D$9="Todos","&gt;0",$D$9))),"00")&amp;IF($D$9="Todos","/"&amp;RIGHT(YEAR(_xlfn.MAXIFS(Consolidado!$B$5:$B$1000,Consolidado!$E$5:$E$1000,$B36,Consolidado!$C$5:$C$1000,"Auditoría Interna",Consolidado!$T$5:$T$1000,"X",Consolidado!$H$5:$H$1000,IF($D$9="Todos","&gt;0",$D$9))),2),""),""),""),IF(SUMIFS(Consolidado!$AD$5:$AD$1000,Consolidado!$E$5:$E$1000,$B36,Consolidado!$C$5:$C$1000,"Auditoría Externa",Consolidado!$T$5:$T$1000,"X",Consolidado!$H$5:$H$1000,IF($D$9="Todos","&gt;0",$D$9))&gt;0,"Externa "&amp;TEXT(DAY(_xlfn.MINIFS(Consolidado!$B$5:$B$1000,Consolidado!$E$5:$E$1000,$B36,Consolidado!$C$5:$C$1000,"Auditoría Externa",Consolidado!$T$5:$T$1000,"X",Consolidado!$H$5:$H$1000,IF($D$9="Todos","&gt;0",$D$9))),"00")&amp;"/"&amp;TEXT(MONTH(_xlfn.MINIFS(Consolidado!$B$5:$B$1000,Consolidado!$E$5:$E$1000,$B36,Consolidado!$C$5:$C$1000,"Auditoría Externa",Consolidado!$T$5:$T$1000,"X",Consolidado!$H$5:$H$1000,IF($D$9="Todos","&gt;0",$D$9))),"00")&amp;IF($D$9="Todos","/"&amp;RIGHT(YEAR(_xlfn.MINIFS(Consolidado!$B$5:$B$1000,Consolidado!$E$5:$E$1000,$B36,Consolidado!$C$5:$C$1000,"Auditoría Externa",Consolidado!$T$5:$T$1000,"X",Consolidado!$H$5:$H$1000,IF($D$9="Todos","&gt;0",$D$9))),2),"")&amp;IF(_xlfn.MAXIFS(Consolidado!$B$5:$B$1000,Consolidado!$E$5:$E$1000,$B36,Consolidado!$C$5:$C$1000,"Auditoría Externa",Consolidado!$T$5:$T$1000,"X",Consolidado!$H$5:$H$1000,IF($D$9="Todos","&gt;0",$D$9))&lt;&gt;_xlfn.MINIFS(Consolidado!$B$5:$B$1000,Consolidado!$E$5:$E$1000,$B36,Consolidado!$C$5:$C$1000,"Auditoría Externa",Consolidado!$T$5:$T$1000,"X",Consolidado!$H$5:$H$1000,IF($D$9="Todos","&gt;0",$D$9))," y "&amp;TEXT(DAY(_xlfn.MAXIFS(Consolidado!$B$5:$B$1000,Consolidado!$E$5:$E$1000,$B36,Consolidado!$C$5:$C$1000,"Auditoría Externa",Consolidado!$T$5:$T$1000,"X",Consolidado!$H$5:$H$1000,IF($D$9="Todos","&gt;0",$D$9))),"00")&amp;"/"&amp;TEXT(MONTH(_xlfn.MAXIFS(Consolidado!$B$5:$B$1000,Consolidado!$E$5:$E$1000,$B36,Consolidado!$C$5:$C$1000,"Auditoría Externa",Consolidado!$T$5:$T$1000,"X",Consolidado!$H$5:$H$1000,IF($D$9="Todos","&gt;0",$D$9))),"00")&amp;IF($D$9="Todos","/"&amp;RIGHT(YEAR(_xlfn.MAXIFS(Consolidado!$B$5:$B$1000,Consolidado!$E$5:$E$1000,$B36,Consolidado!$C$5:$C$1000,"Auditoría Externa",Consolidado!$T$5:$T$1000,"X",Consolidado!$H$5:$H$1000,IF($D$9="Todos","&gt;0",$D$9))),2),""),""),""),IF(SUMIFS(Consolidado!$AD$5:$AD$1000,Consolidado!$E$5:$E$1000,$B36,Consolidado!$C$5:$C$1000,"SSF",Consolidado!$T$5:$T$1000,"X",Consolidado!$H$5:$H$1000,IF($D$9="Todos","&gt;0",$D$9))&gt;0,"SSF "&amp;TEXT(DAY(_xlfn.MINIFS(Consolidado!$B$5:$B$1000,Consolidado!$E$5:$E$1000,$B36,Consolidado!$C$5:$C$1000,"SSF",Consolidado!$T$5:$T$1000,"X",Consolidado!$H$5:$H$1000,IF($D$9="Todos","&gt;0",$D$9))),"00")&amp;"/"&amp;TEXT(MONTH(_xlfn.MINIFS(Consolidado!$B$5:$B$1000,Consolidado!$E$5:$E$1000,$B36,Consolidado!$C$5:$C$1000,"SSF",Consolidado!$T$5:$T$1000,"X",Consolidado!$H$5:$H$1000,IF($D$9="Todos","&gt;0",$D$9))),"00")&amp;IF($D$9="Todos","/"&amp;RIGHT(YEAR(_xlfn.MINIFS(Consolidado!$B$5:$B$1000,Consolidado!$E$5:$E$1000,$B36,Consolidado!$C$5:$C$1000,"SSF",Consolidado!$T$5:$T$1000,"X",Consolidado!$H$5:$H$1000,IF($D$9="Todos","&gt;0",$D$9))),2),"")&amp;IF(_xlfn.MAXIFS(Consolidado!$B$5:$B$1000,Consolidado!$E$5:$E$1000,$B36,Consolidado!$C$5:$C$1000,"SSF",Consolidado!$T$5:$T$1000,"X",Consolidado!$H$5:$H$1000,IF($D$9="Todos","&gt;0",$D$9))&lt;&gt;_xlfn.MINIFS(Consolidado!$B$5:$B$1000,Consolidado!$E$5:$E$1000,$B36,Consolidado!$C$5:$C$1000,"SSF",Consolidado!$T$5:$T$1000,"X",Consolidado!$H$5:$H$1000,IF($D$9="Todos","&gt;0",$D$9))," y "&amp;TEXT(DAY(_xlfn.MAXIFS(Consolidado!$B$5:$B$1000,Consolidado!$E$5:$E$1000,$B36,Consolidado!$C$5:$C$1000,"SSF",Consolidado!$T$5:$T$1000,"X",Consolidado!$H$5:$H$1000,IF($D$9="Todos","&gt;0",$D$9))),"00")&amp;"/"&amp;TEXT(MONTH(_xlfn.MAXIFS(Consolidado!$B$5:$B$1000,Consolidado!$E$5:$E$1000,$B36,Consolidado!$C$5:$C$1000,"SSF",Consolidado!$T$5:$T$1000,"X",Consolidado!$H$5:$H$1000,IF($D$9="Todos","&gt;0",$D$9))),"00")&amp;IF($D$9="Todos","/"&amp;RIGHT(YEAR(_xlfn.MAXIFS(Consolidado!$B$5:$B$1000,Consolidado!$E$5:$E$1000,$B36,Consolidado!$C$5:$C$1000,"SSF",Consolidado!$T$5:$T$1000,"X",Consolidado!$H$5:$H$1000,IF($D$9="Todos","&gt;0",$D$9))),2),""),""),""),IF(SUMIFS(Consolidado!$AD$5:$AD$1000,Consolidado!$E$5:$E$1000,$B36,Consolidado!$C$5:$C$1000,"Comité de Supervisión",Consolidado!$T$5:$T$1000,"X",Consolidado!$H$5:$H$1000,IF($D$9="Todos","&gt;0",$D$9))&gt;0,"Comité Sup. "&amp;TEXT(DAY(_xlfn.MINIFS(Consolidado!$B$5:$B$1000,Consolidado!$E$5:$E$1000,$B36,Consolidado!$C$5:$C$1000,"Comité de Supervisión",Consolidado!$T$5:$T$1000,"X",Consolidado!$H$5:$H$1000,IF($D$9="Todos","&gt;0",$D$9))),"00")&amp;"/"&amp;TEXT(MONTH(_xlfn.MINIFS(Consolidado!$B$5:$B$1000,Consolidado!$E$5:$E$1000,$B36,Consolidado!$C$5:$C$1000,"Comité de Supervisión",Consolidado!$T$5:$T$1000,"X",Consolidado!$H$5:$H$1000,IF($D$9="Todos","&gt;0",$D$9))),"00")&amp;IF($D$9="Todos","/"&amp;RIGHT(YEAR(_xlfn.MINIFS(Consolidado!$B$5:$B$1000,Consolidado!$E$5:$E$1000,$B36,Consolidado!$C$5:$C$1000,"Comité de Supervisión",Consolidado!$T$5:$T$1000,"X",Consolidado!$H$5:$H$1000,IF($D$9="Todos","&gt;0",$D$9))),2),"")&amp;IF(_xlfn.MAXIFS(Consolidado!$B$5:$B$1000,Consolidado!$E$5:$E$1000,$B36,Consolidado!$C$5:$C$1000,"Comité de Supervisión",Consolidado!$T$5:$T$1000,"X",Consolidado!$H$5:$H$1000,IF($D$9="Todos","&gt;0",$D$9))&lt;&gt;_xlfn.MINIFS(Consolidado!$B$5:$B$1000,Consolidado!$E$5:$E$1000,$B36,Consolidado!$C$5:$C$1000,"Comité de Supervisión",Consolidado!$T$5:$T$1000,"X",Consolidado!$H$5:$H$1000,IF($D$9="Todos","&gt;0",$D$9))," y "&amp;TEXT(DAY(_xlfn.MAXIFS(Consolidado!$B$5:$B$1000,Consolidado!$E$5:$E$1000,$B36,Consolidado!$C$5:$C$1000,"Comité de Supervisión",Consolidado!$T$5:$T$1000,"X",Consolidado!$H$5:$H$1000,IF($D$9="Todos","&gt;0",$D$9))),"00")&amp;"/"&amp;TEXT(MONTH(_xlfn.MAXIFS(Consolidado!$B$5:$B$1000,Consolidado!$E$5:$E$1000,$B36,Consolidado!$C$5:$C$1000,"Comité de Supervisión",Consolidado!$T$5:$T$1000,"X",Consolidado!$H$5:$H$1000,IF($D$9="Todos","&gt;0",$D$9))),"00")&amp;IF($D$9="Todos","/"&amp;RIGHT(YEAR(_xlfn.MAXIFS(Consolidado!$B$5:$B$1000,Consolidado!$E$5:$E$1000,$B36,Consolidado!$C$5:$C$1000,"Comité de Supervisión",Consolidado!$T$5:$T$1000,"X",Consolidado!$H$5:$H$1000,IF($D$9="Todos","&gt;0",$D$9))),2),""),""),""),IF(SUMIFS(Consolidado!$AD$5:$AD$1000,Consolidado!$E$5:$E$1000,$B36,Consolidado!$C$5:$C$1000,"Consejo de Administración",Consolidado!$T$5:$T$1000,"X",Consolidado!$H$5:$H$1000,IF($D$9="Todos","&gt;0",$D$9))&gt;0,"Consejo "&amp;TEXT(DAY(_xlfn.MINIFS(Consolidado!$B$5:$B$1000,Consolidado!$E$5:$E$1000,$B36,Consolidado!$C$5:$C$1000,"Consejo de Administración",Consolidado!$T$5:$T$1000,"X",Consolidado!$H$5:$H$1000,IF($D$9="Todos","&gt;0",$D$9))),"00")&amp;"/"&amp;TEXT(MONTH(_xlfn.MINIFS(Consolidado!$B$5:$B$1000,Consolidado!$E$5:$E$1000,$B36,Consolidado!$C$5:$C$1000,"Consejo de Administración",Consolidado!$T$5:$T$1000,"X",Consolidado!$H$5:$H$1000,IF($D$9="Todos","&gt;0",$D$9))),"00")&amp;IF($D$9="Todos","/"&amp;RIGHT(YEAR(_xlfn.MINIFS(Consolidado!$B$5:$B$1000,Consolidado!$E$5:$E$1000,$B36,Consolidado!$C$5:$C$1000,"Consejo de Administración",Consolidado!$T$5:$T$1000,"X",Consolidado!$H$5:$H$1000,IF($D$9="Todos","&gt;0",$D$9))),2),"")&amp;IF(_xlfn.MAXIFS(Consolidado!$B$5:$B$1000,Consolidado!$E$5:$E$1000,$B36,Consolidado!$C$5:$C$1000,"Consejo de Administración",Consolidado!$T$5:$T$1000,"X",Consolidado!$H$5:$H$1000,IF($D$9="Todos","&gt;0",$D$9))&lt;&gt;_xlfn.MINIFS(Consolidado!$B$5:$B$1000,Consolidado!$E$5:$E$1000,$B36,Consolidado!$C$5:$C$1000,"Consejo de Administración",Consolidado!$T$5:$T$1000,"X",Consolidado!$H$5:$H$1000,IF($D$9="Todos","&gt;0",$D$9))," y "&amp;TEXT(DAY(_xlfn.MAXIFS(Consolidado!$B$5:$B$1000,Consolidado!$E$5:$E$1000,$B36,Consolidado!$C$5:$C$1000,"Consejo de Administración",Consolidado!$T$5:$T$1000,"X",Consolidado!$H$5:$H$1000,IF($D$9="Todos","&gt;0",$D$9))),"00")&amp;"/"&amp;TEXT(MONTH(_xlfn.MAXIFS(Consolidado!$B$5:$B$1000,Consolidado!$E$5:$E$1000,$B36,Consolidado!$C$5:$C$1000,"Consejo de Administración",Consolidado!$T$5:$T$1000,"X",Consolidado!$H$5:$H$1000,IF($D$9="Todos","&gt;0",$D$9))),"00")&amp;IF($D$9="Todos","/"&amp;RIGHT(YEAR(_xlfn.MAXIFS(Consolidado!$B$5:$B$1000,Consolidado!$E$5:$E$1000,$B36,Consolidado!$C$5:$C$1000,"Consejo de Administración",Consolidado!$T$5:$T$1000,"X",Consolidado!$H$5:$H$1000,IF($D$9="Todos","&gt;0",$D$9))),2),""),""),""),IF(SUMIFS(Consolidado!$AD$5:$AD$1000,Consolidado!$E$5:$E$1000,$B36,Consolidado!$C$5:$C$1000,"Otros",Consolidado!$T$5:$T$1000,"X",Consolidado!$H$5:$H$1000,IF($D$9="Todos","&gt;0",$D$9))&gt;0,"Otros "&amp;TEXT(DAY(_xlfn.MINIFS(Consolidado!$B$5:$B$1000,Consolidado!$E$5:$E$1000,$B36,Consolidado!$C$5:$C$1000,"Otros",Consolidado!$T$5:$T$1000,"X",Consolidado!$H$5:$H$1000,IF($D$9="Todos","&gt;0",$D$9))),"00")&amp;"/"&amp;TEXT(MONTH(_xlfn.MINIFS(Consolidado!$B$5:$B$1000,Consolidado!$E$5:$E$1000,$B36,Consolidado!$C$5:$C$1000,"Otros",Consolidado!$T$5:$T$1000,"X",Consolidado!$H$5:$H$1000,IF($D$9="Todos","&gt;0",$D$9))),"00")&amp;IF($D$9="Todos","/"&amp;RIGHT(YEAR(_xlfn.MINIFS(Consolidado!$B$5:$B$1000,Consolidado!$E$5:$E$1000,$B36,Consolidado!$C$5:$C$1000,"Otros",Consolidado!$T$5:$T$1000,"X",Consolidado!$H$5:$H$1000,IF($D$9="Todos","&gt;0",$D$9))),2),"")&amp;IF(_xlfn.MAXIFS(Consolidado!$B$5:$B$1000,Consolidado!$E$5:$E$1000,$B36,Consolidado!$C$5:$C$1000,"Otros",Consolidado!$T$5:$T$1000,"X",Consolidado!$H$5:$H$1000,IF($D$9="Todos","&gt;0",$D$9))&lt;&gt;_xlfn.MINIFS(Consolidado!$B$5:$B$1000,Consolidado!$E$5:$E$1000,$B36,Consolidado!$C$5:$C$1000,"Otros",Consolidado!$T$5:$T$1000,"X",Consolidado!$H$5:$H$1000,IF($D$9="Todos","&gt;0",$D$9))," y "&amp;TEXT(DAY(_xlfn.MAXIFS(Consolidado!$B$5:$B$1000,Consolidado!$E$5:$E$1000,$B36,Consolidado!$C$5:$C$1000,"Otros",Consolidado!$T$5:$T$1000,"X",Consolidado!$H$5:$H$1000,IF($D$9="Todos","&gt;0",$D$9))),"00")&amp;"/"&amp;TEXT(MONTH(_xlfn.MAXIFS(Consolidado!$B$5:$B$1000,Consolidado!$E$5:$E$1000,$B36,Consolidado!$C$5:$C$1000,"Otros",Consolidado!$T$5:$T$1000,"X",Consolidado!$H$5:$H$1000,IF($D$9="Todos","&gt;0",$D$9))),"00")&amp;IF($D$9="Todos","/"&amp;RIGHT(YEAR(_xlfn.MAXIFS(Consolidado!$B$5:$B$1000,Consolidado!$E$5:$E$1000,$B36,Consolidado!$C$5:$C$1000,"Otros",Consolidado!$T$5:$T$1000,"X",Consolidado!$H$5:$H$1000,IF($D$9="Todos","&gt;0",$D$9))),2),""),""),""))</f>
        <v/>
      </c>
      <c r="AD36" s="38" t="str">
        <f aca="false">Catálogos!C16</f>
        <v>Seguridad de la información y ciberseguridad</v>
      </c>
      <c r="AE36" s="38" t="str">
        <f aca="false">Catálogos!D16</f>
        <v>NRP-23</v>
      </c>
      <c r="AF36" s="38" t="n">
        <f aca="false">IF(AD36="",0,IF($D$9="Todos",SUMIFS(Consolidado!$AD$5:$AD$1000,Consolidado!$E$5:$E$1000,AD36,Consolidado!$C$5:$C$1000,"Auditoría Interna"),SUMIFS(Consolidado!$AD$5:$AD$1000,Consolidado!$E$5:$E$1000,AD36,Consolidado!$C$5:$C$1000,"Auditoría Interna",Consolidado!$H$5:$H$1000,$D$9)))</f>
        <v>0</v>
      </c>
      <c r="AG36" s="38" t="n">
        <f aca="false">IF(AD36="",0,IF($D$9="Todos",SUMIFS(Consolidado!$AD$5:$AD$1000,Consolidado!$E$5:$E$1000,AD36,Consolidado!$C$5:$C$1000,"Auditoría Externa"),SUMIFS(Consolidado!$AD$5:$AD$1000,Consolidado!$E$5:$E$1000,AD36,Consolidado!$C$5:$C$1000,"Auditoría Externa",Consolidado!$H$5:$H$1000,$D$9)))</f>
        <v>0</v>
      </c>
      <c r="AH36" s="38" t="n">
        <f aca="false">IF(AD36="",0,IF($D$9="Todos",SUMIFS(Consolidado!$AD$5:$AD$1000,Consolidado!$E$5:$E$1000,AD36,Consolidado!$C$5:$C$1000,"SSF"),SUMIFS(Consolidado!$AD$5:$AD$1000,Consolidado!$E$5:$E$1000,AD36,Consolidado!$C$5:$C$1000,"SSF",Consolidado!$H$5:$H$1000,$D$9)))</f>
        <v>1</v>
      </c>
      <c r="AI36" s="38" t="n">
        <f aca="false">IF(AD36="",0,IF($D$9="Todos",SUMIFS(Consolidado!$AD$5:$AD$1000,Consolidado!$E$5:$E$1000,AD36),SUMIFS(Consolidado!$AD$5:$AD$1000,Consolidado!$E$5:$E$1000,AD36,Consolidado!$H$5:$H$1000,$D$9))-SUM(AF36:AH36))</f>
        <v>0</v>
      </c>
      <c r="AJ36" s="38" t="n">
        <f aca="false">SUM(AF36:AI36)</f>
        <v>1</v>
      </c>
      <c r="AK36" s="38" t="n">
        <f aca="false">(AF36&gt;0)+(AG36&gt;0)+(AH36&gt;0)+(IF($D$9="Todos",SUMIFS(Consolidado!$AD$5:$AD$1000,Consolidado!$E$5:$E$1000,AD36,Consolidado!$C$5:$C$1000,"Comité de Supervisión"),SUMIFS(Consolidado!$AD$5:$AD$1000,Consolidado!$E$5:$E$1000,AD36,Consolidado!$C$5:$C$1000,"Comité de Supervisión",Consolidado!$H$5:$H$1000,$D$9))&gt;0)+(IF($D$9="Todos",SUMIFS(Consolidado!$AD$5:$AD$1000,Consolidado!$E$5:$E$1000,AD36,Consolidado!$C$5:$C$1000,"Consejo de Administración"),SUMIFS(Consolidado!$AD$5:$AD$1000,Consolidado!$E$5:$E$1000,AD36,Consolidado!$C$5:$C$1000,"Consejo de Administración",Consolidado!$H$5:$H$1000,$D$9))&gt;0)+(IF($D$9="Todos",SUMIFS(Consolidado!$AD$5:$AD$1000,Consolidado!$E$5:$E$1000,AD36,Consolidado!$C$5:$C$1000,"Otros"),SUMIFS(Consolidado!$AD$5:$AD$1000,Consolidado!$E$5:$E$1000,AD36,Consolidado!$C$5:$C$1000,"Otros",Consolidado!$H$5:$H$1000,$D$9))&gt;0)</f>
        <v>1</v>
      </c>
      <c r="AL36" s="38" t="n">
        <f aca="false">IF(AD36="",-1,AJ36*10000+AK36*100-ROW()/1000)</f>
        <v>10099.964</v>
      </c>
      <c r="AM36" s="38" t="str">
        <f aca="false" t="array" ref="AM36:AM36">_xlfn.TEXTJOIN(", ",TRUE(),IF((Consolidado!$E$5:$E$1000=AD36)*((($D$9="Todos")+(Consolidado!$H$5:$H$1000=$D$9))&gt;0),Consolidado!$AE$5:$AE$1000,""))</f>
        <v>SSF – 19 de Enero 2026</v>
      </c>
      <c r="AN36" s="38" t="str">
        <f aca="false" t="array" ref="AN36:AN36">_xlfn.TEXTJOIN(", ",TRUE(),IF(Consolidado!$E$5:$E$1000=AD36,Consolidado!$AE$5:$AE$1000,""))</f>
        <v>SSF – 26 de Abril 2024, SSF – 19 de Enero 2026</v>
      </c>
    </row>
    <row r="37" customFormat="false" ht="39.75" hidden="false" customHeight="true" outlineLevel="0" collapsed="false">
      <c r="A37" s="31" t="n">
        <v>16</v>
      </c>
      <c r="B37" s="32" t="str">
        <f aca="false">INDEX($AD$22:$AD$51,MATCH(LARGE($AL$22:$AL$51,16),$AL$22:$AL$51,0))</f>
        <v>Matriz de migración / bases de cartera</v>
      </c>
      <c r="C37" s="33" t="str">
        <f aca="false">INDEX($AE$22:$AE$51,MATCH(LARGE($AL$22:$AL$51,16),$AL$22:$AL$51,0))</f>
        <v>NCB-022</v>
      </c>
      <c r="D37" s="34" t="n">
        <f aca="false">INDEX($AF$22:$AF$51,MATCH(LARGE($AL$22:$AL$51,16),$AL$22:$AL$51,0))</f>
        <v>1</v>
      </c>
      <c r="E37" s="34" t="n">
        <f aca="false">INDEX($AG$22:$AG$51,MATCH(LARGE($AL$22:$AL$51,16),$AL$22:$AL$51,0))</f>
        <v>0</v>
      </c>
      <c r="F37" s="34" t="n">
        <f aca="false">INDEX($AH$22:$AH$51,MATCH(LARGE($AL$22:$AL$51,16),$AL$22:$AL$51,0))</f>
        <v>0</v>
      </c>
      <c r="G37" s="34" t="n">
        <f aca="false">INDEX($AI$22:$AI$51,MATCH(LARGE($AL$22:$AL$51,16),$AL$22:$AL$51,0))</f>
        <v>0</v>
      </c>
      <c r="H37" s="35" t="n">
        <f aca="false">INDEX($AJ$22:$AJ$51,MATCH(LARGE($AL$22:$AL$51,16),$AL$22:$AL$51,0))</f>
        <v>1</v>
      </c>
      <c r="I37" s="36" t="str">
        <f aca="false">IF(INDEX($AK$22:$AK$51,MATCH(LARGE($AL$22:$AL$51,16),$AL$22:$AL$51,0))&gt;=2,"SÍ ("&amp;INDEX($AK$22:$AK$51,MATCH(LARGE($AL$22:$AL$51,16),$AL$22:$AL$51,0))&amp;" entidades)","No")</f>
        <v>No</v>
      </c>
      <c r="J37" s="13" t="str">
        <f aca="false">IF(INDEX($AJ$22:$AJ$51,MATCH(LARGE($AL$22:$AL$51,16),$AL$22:$AL$51,0))&gt;0,INDEX($AM$22:$AM$51,MATCH(LARGE($AL$22:$AL$51,16),$AL$22:$AL$51,0)),IF(INDEX($AN$22:$AN$51,MATCH(LARGE($AL$22:$AL$51,16),$AL$22:$AL$51,0))="","Nunca lo han pedido","No lo pidieron en "&amp;$D$9&amp;". Lo pidieron: "&amp;INDEX($AN$22:$AN$51,MATCH(LARGE($AL$22:$AL$51,16),$AL$22:$AL$51,0))))</f>
        <v>Interna – 6 de Mayo 2026</v>
      </c>
      <c r="K37" s="37" t="str">
        <f aca="false">_xlfn.TEXTJOIN(" +"&amp;CHAR(10),TRUE(),IF(SUMIFS(Consolidado!$AD$5:$AD$1000,Consolidado!$E$5:$E$1000,$B37,Consolidado!$C$5:$C$1000,"Auditoría Interna",Consolidado!$I$5:$I$1000,"X",Consolidado!$H$5:$H$1000,IF($D$9="Todos","&gt;0",$D$9))&gt;0,"Interna "&amp;TEXT(DAY(_xlfn.MINIFS(Consolidado!$B$5:$B$1000,Consolidado!$E$5:$E$1000,$B37,Consolidado!$C$5:$C$1000,"Auditoría Interna",Consolidado!$I$5:$I$1000,"X",Consolidado!$H$5:$H$1000,IF($D$9="Todos","&gt;0",$D$9))),"00")&amp;"/"&amp;TEXT(MONTH(_xlfn.MINIFS(Consolidado!$B$5:$B$1000,Consolidado!$E$5:$E$1000,$B37,Consolidado!$C$5:$C$1000,"Auditoría Interna",Consolidado!$I$5:$I$1000,"X",Consolidado!$H$5:$H$1000,IF($D$9="Todos","&gt;0",$D$9))),"00")&amp;IF($D$9="Todos","/"&amp;RIGHT(YEAR(_xlfn.MINIFS(Consolidado!$B$5:$B$1000,Consolidado!$E$5:$E$1000,$B37,Consolidado!$C$5:$C$1000,"Auditoría Interna",Consolidado!$I$5:$I$1000,"X",Consolidado!$H$5:$H$1000,IF($D$9="Todos","&gt;0",$D$9))),2),"")&amp;IF(_xlfn.MAXIFS(Consolidado!$B$5:$B$1000,Consolidado!$E$5:$E$1000,$B37,Consolidado!$C$5:$C$1000,"Auditoría Interna",Consolidado!$I$5:$I$1000,"X",Consolidado!$H$5:$H$1000,IF($D$9="Todos","&gt;0",$D$9))&lt;&gt;_xlfn.MINIFS(Consolidado!$B$5:$B$1000,Consolidado!$E$5:$E$1000,$B37,Consolidado!$C$5:$C$1000,"Auditoría Interna",Consolidado!$I$5:$I$1000,"X",Consolidado!$H$5:$H$1000,IF($D$9="Todos","&gt;0",$D$9))," y "&amp;TEXT(DAY(_xlfn.MAXIFS(Consolidado!$B$5:$B$1000,Consolidado!$E$5:$E$1000,$B37,Consolidado!$C$5:$C$1000,"Auditoría Interna",Consolidado!$I$5:$I$1000,"X",Consolidado!$H$5:$H$1000,IF($D$9="Todos","&gt;0",$D$9))),"00")&amp;"/"&amp;TEXT(MONTH(_xlfn.MAXIFS(Consolidado!$B$5:$B$1000,Consolidado!$E$5:$E$1000,$B37,Consolidado!$C$5:$C$1000,"Auditoría Interna",Consolidado!$I$5:$I$1000,"X",Consolidado!$H$5:$H$1000,IF($D$9="Todos","&gt;0",$D$9))),"00")&amp;IF($D$9="Todos","/"&amp;RIGHT(YEAR(_xlfn.MAXIFS(Consolidado!$B$5:$B$1000,Consolidado!$E$5:$E$1000,$B37,Consolidado!$C$5:$C$1000,"Auditoría Interna",Consolidado!$I$5:$I$1000,"X",Consolidado!$H$5:$H$1000,IF($D$9="Todos","&gt;0",$D$9))),2),""),""),""),IF(SUMIFS(Consolidado!$AD$5:$AD$1000,Consolidado!$E$5:$E$1000,$B37,Consolidado!$C$5:$C$1000,"Auditoría Externa",Consolidado!$I$5:$I$1000,"X",Consolidado!$H$5:$H$1000,IF($D$9="Todos","&gt;0",$D$9))&gt;0,"Externa "&amp;TEXT(DAY(_xlfn.MINIFS(Consolidado!$B$5:$B$1000,Consolidado!$E$5:$E$1000,$B37,Consolidado!$C$5:$C$1000,"Auditoría Externa",Consolidado!$I$5:$I$1000,"X",Consolidado!$H$5:$H$1000,IF($D$9="Todos","&gt;0",$D$9))),"00")&amp;"/"&amp;TEXT(MONTH(_xlfn.MINIFS(Consolidado!$B$5:$B$1000,Consolidado!$E$5:$E$1000,$B37,Consolidado!$C$5:$C$1000,"Auditoría Externa",Consolidado!$I$5:$I$1000,"X",Consolidado!$H$5:$H$1000,IF($D$9="Todos","&gt;0",$D$9))),"00")&amp;IF($D$9="Todos","/"&amp;RIGHT(YEAR(_xlfn.MINIFS(Consolidado!$B$5:$B$1000,Consolidado!$E$5:$E$1000,$B37,Consolidado!$C$5:$C$1000,"Auditoría Externa",Consolidado!$I$5:$I$1000,"X",Consolidado!$H$5:$H$1000,IF($D$9="Todos","&gt;0",$D$9))),2),"")&amp;IF(_xlfn.MAXIFS(Consolidado!$B$5:$B$1000,Consolidado!$E$5:$E$1000,$B37,Consolidado!$C$5:$C$1000,"Auditoría Externa",Consolidado!$I$5:$I$1000,"X",Consolidado!$H$5:$H$1000,IF($D$9="Todos","&gt;0",$D$9))&lt;&gt;_xlfn.MINIFS(Consolidado!$B$5:$B$1000,Consolidado!$E$5:$E$1000,$B37,Consolidado!$C$5:$C$1000,"Auditoría Externa",Consolidado!$I$5:$I$1000,"X",Consolidado!$H$5:$H$1000,IF($D$9="Todos","&gt;0",$D$9))," y "&amp;TEXT(DAY(_xlfn.MAXIFS(Consolidado!$B$5:$B$1000,Consolidado!$E$5:$E$1000,$B37,Consolidado!$C$5:$C$1000,"Auditoría Externa",Consolidado!$I$5:$I$1000,"X",Consolidado!$H$5:$H$1000,IF($D$9="Todos","&gt;0",$D$9))),"00")&amp;"/"&amp;TEXT(MONTH(_xlfn.MAXIFS(Consolidado!$B$5:$B$1000,Consolidado!$E$5:$E$1000,$B37,Consolidado!$C$5:$C$1000,"Auditoría Externa",Consolidado!$I$5:$I$1000,"X",Consolidado!$H$5:$H$1000,IF($D$9="Todos","&gt;0",$D$9))),"00")&amp;IF($D$9="Todos","/"&amp;RIGHT(YEAR(_xlfn.MAXIFS(Consolidado!$B$5:$B$1000,Consolidado!$E$5:$E$1000,$B37,Consolidado!$C$5:$C$1000,"Auditoría Externa",Consolidado!$I$5:$I$1000,"X",Consolidado!$H$5:$H$1000,IF($D$9="Todos","&gt;0",$D$9))),2),""),""),""),IF(SUMIFS(Consolidado!$AD$5:$AD$1000,Consolidado!$E$5:$E$1000,$B37,Consolidado!$C$5:$C$1000,"SSF",Consolidado!$I$5:$I$1000,"X",Consolidado!$H$5:$H$1000,IF($D$9="Todos","&gt;0",$D$9))&gt;0,"SSF "&amp;TEXT(DAY(_xlfn.MINIFS(Consolidado!$B$5:$B$1000,Consolidado!$E$5:$E$1000,$B37,Consolidado!$C$5:$C$1000,"SSF",Consolidado!$I$5:$I$1000,"X",Consolidado!$H$5:$H$1000,IF($D$9="Todos","&gt;0",$D$9))),"00")&amp;"/"&amp;TEXT(MONTH(_xlfn.MINIFS(Consolidado!$B$5:$B$1000,Consolidado!$E$5:$E$1000,$B37,Consolidado!$C$5:$C$1000,"SSF",Consolidado!$I$5:$I$1000,"X",Consolidado!$H$5:$H$1000,IF($D$9="Todos","&gt;0",$D$9))),"00")&amp;IF($D$9="Todos","/"&amp;RIGHT(YEAR(_xlfn.MINIFS(Consolidado!$B$5:$B$1000,Consolidado!$E$5:$E$1000,$B37,Consolidado!$C$5:$C$1000,"SSF",Consolidado!$I$5:$I$1000,"X",Consolidado!$H$5:$H$1000,IF($D$9="Todos","&gt;0",$D$9))),2),"")&amp;IF(_xlfn.MAXIFS(Consolidado!$B$5:$B$1000,Consolidado!$E$5:$E$1000,$B37,Consolidado!$C$5:$C$1000,"SSF",Consolidado!$I$5:$I$1000,"X",Consolidado!$H$5:$H$1000,IF($D$9="Todos","&gt;0",$D$9))&lt;&gt;_xlfn.MINIFS(Consolidado!$B$5:$B$1000,Consolidado!$E$5:$E$1000,$B37,Consolidado!$C$5:$C$1000,"SSF",Consolidado!$I$5:$I$1000,"X",Consolidado!$H$5:$H$1000,IF($D$9="Todos","&gt;0",$D$9))," y "&amp;TEXT(DAY(_xlfn.MAXIFS(Consolidado!$B$5:$B$1000,Consolidado!$E$5:$E$1000,$B37,Consolidado!$C$5:$C$1000,"SSF",Consolidado!$I$5:$I$1000,"X",Consolidado!$H$5:$H$1000,IF($D$9="Todos","&gt;0",$D$9))),"00")&amp;"/"&amp;TEXT(MONTH(_xlfn.MAXIFS(Consolidado!$B$5:$B$1000,Consolidado!$E$5:$E$1000,$B37,Consolidado!$C$5:$C$1000,"SSF",Consolidado!$I$5:$I$1000,"X",Consolidado!$H$5:$H$1000,IF($D$9="Todos","&gt;0",$D$9))),"00")&amp;IF($D$9="Todos","/"&amp;RIGHT(YEAR(_xlfn.MAXIFS(Consolidado!$B$5:$B$1000,Consolidado!$E$5:$E$1000,$B37,Consolidado!$C$5:$C$1000,"SSF",Consolidado!$I$5:$I$1000,"X",Consolidado!$H$5:$H$1000,IF($D$9="Todos","&gt;0",$D$9))),2),""),""),""),IF(SUMIFS(Consolidado!$AD$5:$AD$1000,Consolidado!$E$5:$E$1000,$B37,Consolidado!$C$5:$C$1000,"Comité de Supervisión",Consolidado!$I$5:$I$1000,"X",Consolidado!$H$5:$H$1000,IF($D$9="Todos","&gt;0",$D$9))&gt;0,"Comité Sup. "&amp;TEXT(DAY(_xlfn.MINIFS(Consolidado!$B$5:$B$1000,Consolidado!$E$5:$E$1000,$B37,Consolidado!$C$5:$C$1000,"Comité de Supervisión",Consolidado!$I$5:$I$1000,"X",Consolidado!$H$5:$H$1000,IF($D$9="Todos","&gt;0",$D$9))),"00")&amp;"/"&amp;TEXT(MONTH(_xlfn.MINIFS(Consolidado!$B$5:$B$1000,Consolidado!$E$5:$E$1000,$B37,Consolidado!$C$5:$C$1000,"Comité de Supervisión",Consolidado!$I$5:$I$1000,"X",Consolidado!$H$5:$H$1000,IF($D$9="Todos","&gt;0",$D$9))),"00")&amp;IF($D$9="Todos","/"&amp;RIGHT(YEAR(_xlfn.MINIFS(Consolidado!$B$5:$B$1000,Consolidado!$E$5:$E$1000,$B37,Consolidado!$C$5:$C$1000,"Comité de Supervisión",Consolidado!$I$5:$I$1000,"X",Consolidado!$H$5:$H$1000,IF($D$9="Todos","&gt;0",$D$9))),2),"")&amp;IF(_xlfn.MAXIFS(Consolidado!$B$5:$B$1000,Consolidado!$E$5:$E$1000,$B37,Consolidado!$C$5:$C$1000,"Comité de Supervisión",Consolidado!$I$5:$I$1000,"X",Consolidado!$H$5:$H$1000,IF($D$9="Todos","&gt;0",$D$9))&lt;&gt;_xlfn.MINIFS(Consolidado!$B$5:$B$1000,Consolidado!$E$5:$E$1000,$B37,Consolidado!$C$5:$C$1000,"Comité de Supervisión",Consolidado!$I$5:$I$1000,"X",Consolidado!$H$5:$H$1000,IF($D$9="Todos","&gt;0",$D$9))," y "&amp;TEXT(DAY(_xlfn.MAXIFS(Consolidado!$B$5:$B$1000,Consolidado!$E$5:$E$1000,$B37,Consolidado!$C$5:$C$1000,"Comité de Supervisión",Consolidado!$I$5:$I$1000,"X",Consolidado!$H$5:$H$1000,IF($D$9="Todos","&gt;0",$D$9))),"00")&amp;"/"&amp;TEXT(MONTH(_xlfn.MAXIFS(Consolidado!$B$5:$B$1000,Consolidado!$E$5:$E$1000,$B37,Consolidado!$C$5:$C$1000,"Comité de Supervisión",Consolidado!$I$5:$I$1000,"X",Consolidado!$H$5:$H$1000,IF($D$9="Todos","&gt;0",$D$9))),"00")&amp;IF($D$9="Todos","/"&amp;RIGHT(YEAR(_xlfn.MAXIFS(Consolidado!$B$5:$B$1000,Consolidado!$E$5:$E$1000,$B37,Consolidado!$C$5:$C$1000,"Comité de Supervisión",Consolidado!$I$5:$I$1000,"X",Consolidado!$H$5:$H$1000,IF($D$9="Todos","&gt;0",$D$9))),2),""),""),""),IF(SUMIFS(Consolidado!$AD$5:$AD$1000,Consolidado!$E$5:$E$1000,$B37,Consolidado!$C$5:$C$1000,"Consejo de Administración",Consolidado!$I$5:$I$1000,"X",Consolidado!$H$5:$H$1000,IF($D$9="Todos","&gt;0",$D$9))&gt;0,"Consejo "&amp;TEXT(DAY(_xlfn.MINIFS(Consolidado!$B$5:$B$1000,Consolidado!$E$5:$E$1000,$B37,Consolidado!$C$5:$C$1000,"Consejo de Administración",Consolidado!$I$5:$I$1000,"X",Consolidado!$H$5:$H$1000,IF($D$9="Todos","&gt;0",$D$9))),"00")&amp;"/"&amp;TEXT(MONTH(_xlfn.MINIFS(Consolidado!$B$5:$B$1000,Consolidado!$E$5:$E$1000,$B37,Consolidado!$C$5:$C$1000,"Consejo de Administración",Consolidado!$I$5:$I$1000,"X",Consolidado!$H$5:$H$1000,IF($D$9="Todos","&gt;0",$D$9))),"00")&amp;IF($D$9="Todos","/"&amp;RIGHT(YEAR(_xlfn.MINIFS(Consolidado!$B$5:$B$1000,Consolidado!$E$5:$E$1000,$B37,Consolidado!$C$5:$C$1000,"Consejo de Administración",Consolidado!$I$5:$I$1000,"X",Consolidado!$H$5:$H$1000,IF($D$9="Todos","&gt;0",$D$9))),2),"")&amp;IF(_xlfn.MAXIFS(Consolidado!$B$5:$B$1000,Consolidado!$E$5:$E$1000,$B37,Consolidado!$C$5:$C$1000,"Consejo de Administración",Consolidado!$I$5:$I$1000,"X",Consolidado!$H$5:$H$1000,IF($D$9="Todos","&gt;0",$D$9))&lt;&gt;_xlfn.MINIFS(Consolidado!$B$5:$B$1000,Consolidado!$E$5:$E$1000,$B37,Consolidado!$C$5:$C$1000,"Consejo de Administración",Consolidado!$I$5:$I$1000,"X",Consolidado!$H$5:$H$1000,IF($D$9="Todos","&gt;0",$D$9))," y "&amp;TEXT(DAY(_xlfn.MAXIFS(Consolidado!$B$5:$B$1000,Consolidado!$E$5:$E$1000,$B37,Consolidado!$C$5:$C$1000,"Consejo de Administración",Consolidado!$I$5:$I$1000,"X",Consolidado!$H$5:$H$1000,IF($D$9="Todos","&gt;0",$D$9))),"00")&amp;"/"&amp;TEXT(MONTH(_xlfn.MAXIFS(Consolidado!$B$5:$B$1000,Consolidado!$E$5:$E$1000,$B37,Consolidado!$C$5:$C$1000,"Consejo de Administración",Consolidado!$I$5:$I$1000,"X",Consolidado!$H$5:$H$1000,IF($D$9="Todos","&gt;0",$D$9))),"00")&amp;IF($D$9="Todos","/"&amp;RIGHT(YEAR(_xlfn.MAXIFS(Consolidado!$B$5:$B$1000,Consolidado!$E$5:$E$1000,$B37,Consolidado!$C$5:$C$1000,"Consejo de Administración",Consolidado!$I$5:$I$1000,"X",Consolidado!$H$5:$H$1000,IF($D$9="Todos","&gt;0",$D$9))),2),""),""),""),IF(SUMIFS(Consolidado!$AD$5:$AD$1000,Consolidado!$E$5:$E$1000,$B37,Consolidado!$C$5:$C$1000,"Otros",Consolidado!$I$5:$I$1000,"X",Consolidado!$H$5:$H$1000,IF($D$9="Todos","&gt;0",$D$9))&gt;0,"Otros "&amp;TEXT(DAY(_xlfn.MINIFS(Consolidado!$B$5:$B$1000,Consolidado!$E$5:$E$1000,$B37,Consolidado!$C$5:$C$1000,"Otros",Consolidado!$I$5:$I$1000,"X",Consolidado!$H$5:$H$1000,IF($D$9="Todos","&gt;0",$D$9))),"00")&amp;"/"&amp;TEXT(MONTH(_xlfn.MINIFS(Consolidado!$B$5:$B$1000,Consolidado!$E$5:$E$1000,$B37,Consolidado!$C$5:$C$1000,"Otros",Consolidado!$I$5:$I$1000,"X",Consolidado!$H$5:$H$1000,IF($D$9="Todos","&gt;0",$D$9))),"00")&amp;IF($D$9="Todos","/"&amp;RIGHT(YEAR(_xlfn.MINIFS(Consolidado!$B$5:$B$1000,Consolidado!$E$5:$E$1000,$B37,Consolidado!$C$5:$C$1000,"Otros",Consolidado!$I$5:$I$1000,"X",Consolidado!$H$5:$H$1000,IF($D$9="Todos","&gt;0",$D$9))),2),"")&amp;IF(_xlfn.MAXIFS(Consolidado!$B$5:$B$1000,Consolidado!$E$5:$E$1000,$B37,Consolidado!$C$5:$C$1000,"Otros",Consolidado!$I$5:$I$1000,"X",Consolidado!$H$5:$H$1000,IF($D$9="Todos","&gt;0",$D$9))&lt;&gt;_xlfn.MINIFS(Consolidado!$B$5:$B$1000,Consolidado!$E$5:$E$1000,$B37,Consolidado!$C$5:$C$1000,"Otros",Consolidado!$I$5:$I$1000,"X",Consolidado!$H$5:$H$1000,IF($D$9="Todos","&gt;0",$D$9))," y "&amp;TEXT(DAY(_xlfn.MAXIFS(Consolidado!$B$5:$B$1000,Consolidado!$E$5:$E$1000,$B37,Consolidado!$C$5:$C$1000,"Otros",Consolidado!$I$5:$I$1000,"X",Consolidado!$H$5:$H$1000,IF($D$9="Todos","&gt;0",$D$9))),"00")&amp;"/"&amp;TEXT(MONTH(_xlfn.MAXIFS(Consolidado!$B$5:$B$1000,Consolidado!$E$5:$E$1000,$B37,Consolidado!$C$5:$C$1000,"Otros",Consolidado!$I$5:$I$1000,"X",Consolidado!$H$5:$H$1000,IF($D$9="Todos","&gt;0",$D$9))),"00")&amp;IF($D$9="Todos","/"&amp;RIGHT(YEAR(_xlfn.MAXIFS(Consolidado!$B$5:$B$1000,Consolidado!$E$5:$E$1000,$B37,Consolidado!$C$5:$C$1000,"Otros",Consolidado!$I$5:$I$1000,"X",Consolidado!$H$5:$H$1000,IF($D$9="Todos","&gt;0",$D$9))),2),""),""),""))</f>
        <v/>
      </c>
      <c r="L37" s="37" t="str">
        <f aca="false">_xlfn.TEXTJOIN(" +"&amp;CHAR(10),TRUE(),IF(SUMIFS(Consolidado!$AD$5:$AD$1000,Consolidado!$E$5:$E$1000,$B37,Consolidado!$C$5:$C$1000,"Auditoría Interna",Consolidado!$J$5:$J$1000,"X",Consolidado!$H$5:$H$1000,IF($D$9="Todos","&gt;0",$D$9))&gt;0,"Interna "&amp;TEXT(DAY(_xlfn.MINIFS(Consolidado!$B$5:$B$1000,Consolidado!$E$5:$E$1000,$B37,Consolidado!$C$5:$C$1000,"Auditoría Interna",Consolidado!$J$5:$J$1000,"X",Consolidado!$H$5:$H$1000,IF($D$9="Todos","&gt;0",$D$9))),"00")&amp;"/"&amp;TEXT(MONTH(_xlfn.MINIFS(Consolidado!$B$5:$B$1000,Consolidado!$E$5:$E$1000,$B37,Consolidado!$C$5:$C$1000,"Auditoría Interna",Consolidado!$J$5:$J$1000,"X",Consolidado!$H$5:$H$1000,IF($D$9="Todos","&gt;0",$D$9))),"00")&amp;IF($D$9="Todos","/"&amp;RIGHT(YEAR(_xlfn.MINIFS(Consolidado!$B$5:$B$1000,Consolidado!$E$5:$E$1000,$B37,Consolidado!$C$5:$C$1000,"Auditoría Interna",Consolidado!$J$5:$J$1000,"X",Consolidado!$H$5:$H$1000,IF($D$9="Todos","&gt;0",$D$9))),2),"")&amp;IF(_xlfn.MAXIFS(Consolidado!$B$5:$B$1000,Consolidado!$E$5:$E$1000,$B37,Consolidado!$C$5:$C$1000,"Auditoría Interna",Consolidado!$J$5:$J$1000,"X",Consolidado!$H$5:$H$1000,IF($D$9="Todos","&gt;0",$D$9))&lt;&gt;_xlfn.MINIFS(Consolidado!$B$5:$B$1000,Consolidado!$E$5:$E$1000,$B37,Consolidado!$C$5:$C$1000,"Auditoría Interna",Consolidado!$J$5:$J$1000,"X",Consolidado!$H$5:$H$1000,IF($D$9="Todos","&gt;0",$D$9))," y "&amp;TEXT(DAY(_xlfn.MAXIFS(Consolidado!$B$5:$B$1000,Consolidado!$E$5:$E$1000,$B37,Consolidado!$C$5:$C$1000,"Auditoría Interna",Consolidado!$J$5:$J$1000,"X",Consolidado!$H$5:$H$1000,IF($D$9="Todos","&gt;0",$D$9))),"00")&amp;"/"&amp;TEXT(MONTH(_xlfn.MAXIFS(Consolidado!$B$5:$B$1000,Consolidado!$E$5:$E$1000,$B37,Consolidado!$C$5:$C$1000,"Auditoría Interna",Consolidado!$J$5:$J$1000,"X",Consolidado!$H$5:$H$1000,IF($D$9="Todos","&gt;0",$D$9))),"00")&amp;IF($D$9="Todos","/"&amp;RIGHT(YEAR(_xlfn.MAXIFS(Consolidado!$B$5:$B$1000,Consolidado!$E$5:$E$1000,$B37,Consolidado!$C$5:$C$1000,"Auditoría Interna",Consolidado!$J$5:$J$1000,"X",Consolidado!$H$5:$H$1000,IF($D$9="Todos","&gt;0",$D$9))),2),""),""),""),IF(SUMIFS(Consolidado!$AD$5:$AD$1000,Consolidado!$E$5:$E$1000,$B37,Consolidado!$C$5:$C$1000,"Auditoría Externa",Consolidado!$J$5:$J$1000,"X",Consolidado!$H$5:$H$1000,IF($D$9="Todos","&gt;0",$D$9))&gt;0,"Externa "&amp;TEXT(DAY(_xlfn.MINIFS(Consolidado!$B$5:$B$1000,Consolidado!$E$5:$E$1000,$B37,Consolidado!$C$5:$C$1000,"Auditoría Externa",Consolidado!$J$5:$J$1000,"X",Consolidado!$H$5:$H$1000,IF($D$9="Todos","&gt;0",$D$9))),"00")&amp;"/"&amp;TEXT(MONTH(_xlfn.MINIFS(Consolidado!$B$5:$B$1000,Consolidado!$E$5:$E$1000,$B37,Consolidado!$C$5:$C$1000,"Auditoría Externa",Consolidado!$J$5:$J$1000,"X",Consolidado!$H$5:$H$1000,IF($D$9="Todos","&gt;0",$D$9))),"00")&amp;IF($D$9="Todos","/"&amp;RIGHT(YEAR(_xlfn.MINIFS(Consolidado!$B$5:$B$1000,Consolidado!$E$5:$E$1000,$B37,Consolidado!$C$5:$C$1000,"Auditoría Externa",Consolidado!$J$5:$J$1000,"X",Consolidado!$H$5:$H$1000,IF($D$9="Todos","&gt;0",$D$9))),2),"")&amp;IF(_xlfn.MAXIFS(Consolidado!$B$5:$B$1000,Consolidado!$E$5:$E$1000,$B37,Consolidado!$C$5:$C$1000,"Auditoría Externa",Consolidado!$J$5:$J$1000,"X",Consolidado!$H$5:$H$1000,IF($D$9="Todos","&gt;0",$D$9))&lt;&gt;_xlfn.MINIFS(Consolidado!$B$5:$B$1000,Consolidado!$E$5:$E$1000,$B37,Consolidado!$C$5:$C$1000,"Auditoría Externa",Consolidado!$J$5:$J$1000,"X",Consolidado!$H$5:$H$1000,IF($D$9="Todos","&gt;0",$D$9))," y "&amp;TEXT(DAY(_xlfn.MAXIFS(Consolidado!$B$5:$B$1000,Consolidado!$E$5:$E$1000,$B37,Consolidado!$C$5:$C$1000,"Auditoría Externa",Consolidado!$J$5:$J$1000,"X",Consolidado!$H$5:$H$1000,IF($D$9="Todos","&gt;0",$D$9))),"00")&amp;"/"&amp;TEXT(MONTH(_xlfn.MAXIFS(Consolidado!$B$5:$B$1000,Consolidado!$E$5:$E$1000,$B37,Consolidado!$C$5:$C$1000,"Auditoría Externa",Consolidado!$J$5:$J$1000,"X",Consolidado!$H$5:$H$1000,IF($D$9="Todos","&gt;0",$D$9))),"00")&amp;IF($D$9="Todos","/"&amp;RIGHT(YEAR(_xlfn.MAXIFS(Consolidado!$B$5:$B$1000,Consolidado!$E$5:$E$1000,$B37,Consolidado!$C$5:$C$1000,"Auditoría Externa",Consolidado!$J$5:$J$1000,"X",Consolidado!$H$5:$H$1000,IF($D$9="Todos","&gt;0",$D$9))),2),""),""),""),IF(SUMIFS(Consolidado!$AD$5:$AD$1000,Consolidado!$E$5:$E$1000,$B37,Consolidado!$C$5:$C$1000,"SSF",Consolidado!$J$5:$J$1000,"X",Consolidado!$H$5:$H$1000,IF($D$9="Todos","&gt;0",$D$9))&gt;0,"SSF "&amp;TEXT(DAY(_xlfn.MINIFS(Consolidado!$B$5:$B$1000,Consolidado!$E$5:$E$1000,$B37,Consolidado!$C$5:$C$1000,"SSF",Consolidado!$J$5:$J$1000,"X",Consolidado!$H$5:$H$1000,IF($D$9="Todos","&gt;0",$D$9))),"00")&amp;"/"&amp;TEXT(MONTH(_xlfn.MINIFS(Consolidado!$B$5:$B$1000,Consolidado!$E$5:$E$1000,$B37,Consolidado!$C$5:$C$1000,"SSF",Consolidado!$J$5:$J$1000,"X",Consolidado!$H$5:$H$1000,IF($D$9="Todos","&gt;0",$D$9))),"00")&amp;IF($D$9="Todos","/"&amp;RIGHT(YEAR(_xlfn.MINIFS(Consolidado!$B$5:$B$1000,Consolidado!$E$5:$E$1000,$B37,Consolidado!$C$5:$C$1000,"SSF",Consolidado!$J$5:$J$1000,"X",Consolidado!$H$5:$H$1000,IF($D$9="Todos","&gt;0",$D$9))),2),"")&amp;IF(_xlfn.MAXIFS(Consolidado!$B$5:$B$1000,Consolidado!$E$5:$E$1000,$B37,Consolidado!$C$5:$C$1000,"SSF",Consolidado!$J$5:$J$1000,"X",Consolidado!$H$5:$H$1000,IF($D$9="Todos","&gt;0",$D$9))&lt;&gt;_xlfn.MINIFS(Consolidado!$B$5:$B$1000,Consolidado!$E$5:$E$1000,$B37,Consolidado!$C$5:$C$1000,"SSF",Consolidado!$J$5:$J$1000,"X",Consolidado!$H$5:$H$1000,IF($D$9="Todos","&gt;0",$D$9))," y "&amp;TEXT(DAY(_xlfn.MAXIFS(Consolidado!$B$5:$B$1000,Consolidado!$E$5:$E$1000,$B37,Consolidado!$C$5:$C$1000,"SSF",Consolidado!$J$5:$J$1000,"X",Consolidado!$H$5:$H$1000,IF($D$9="Todos","&gt;0",$D$9))),"00")&amp;"/"&amp;TEXT(MONTH(_xlfn.MAXIFS(Consolidado!$B$5:$B$1000,Consolidado!$E$5:$E$1000,$B37,Consolidado!$C$5:$C$1000,"SSF",Consolidado!$J$5:$J$1000,"X",Consolidado!$H$5:$H$1000,IF($D$9="Todos","&gt;0",$D$9))),"00")&amp;IF($D$9="Todos","/"&amp;RIGHT(YEAR(_xlfn.MAXIFS(Consolidado!$B$5:$B$1000,Consolidado!$E$5:$E$1000,$B37,Consolidado!$C$5:$C$1000,"SSF",Consolidado!$J$5:$J$1000,"X",Consolidado!$H$5:$H$1000,IF($D$9="Todos","&gt;0",$D$9))),2),""),""),""),IF(SUMIFS(Consolidado!$AD$5:$AD$1000,Consolidado!$E$5:$E$1000,$B37,Consolidado!$C$5:$C$1000,"Comité de Supervisión",Consolidado!$J$5:$J$1000,"X",Consolidado!$H$5:$H$1000,IF($D$9="Todos","&gt;0",$D$9))&gt;0,"Comité Sup. "&amp;TEXT(DAY(_xlfn.MINIFS(Consolidado!$B$5:$B$1000,Consolidado!$E$5:$E$1000,$B37,Consolidado!$C$5:$C$1000,"Comité de Supervisión",Consolidado!$J$5:$J$1000,"X",Consolidado!$H$5:$H$1000,IF($D$9="Todos","&gt;0",$D$9))),"00")&amp;"/"&amp;TEXT(MONTH(_xlfn.MINIFS(Consolidado!$B$5:$B$1000,Consolidado!$E$5:$E$1000,$B37,Consolidado!$C$5:$C$1000,"Comité de Supervisión",Consolidado!$J$5:$J$1000,"X",Consolidado!$H$5:$H$1000,IF($D$9="Todos","&gt;0",$D$9))),"00")&amp;IF($D$9="Todos","/"&amp;RIGHT(YEAR(_xlfn.MINIFS(Consolidado!$B$5:$B$1000,Consolidado!$E$5:$E$1000,$B37,Consolidado!$C$5:$C$1000,"Comité de Supervisión",Consolidado!$J$5:$J$1000,"X",Consolidado!$H$5:$H$1000,IF($D$9="Todos","&gt;0",$D$9))),2),"")&amp;IF(_xlfn.MAXIFS(Consolidado!$B$5:$B$1000,Consolidado!$E$5:$E$1000,$B37,Consolidado!$C$5:$C$1000,"Comité de Supervisión",Consolidado!$J$5:$J$1000,"X",Consolidado!$H$5:$H$1000,IF($D$9="Todos","&gt;0",$D$9))&lt;&gt;_xlfn.MINIFS(Consolidado!$B$5:$B$1000,Consolidado!$E$5:$E$1000,$B37,Consolidado!$C$5:$C$1000,"Comité de Supervisión",Consolidado!$J$5:$J$1000,"X",Consolidado!$H$5:$H$1000,IF($D$9="Todos","&gt;0",$D$9))," y "&amp;TEXT(DAY(_xlfn.MAXIFS(Consolidado!$B$5:$B$1000,Consolidado!$E$5:$E$1000,$B37,Consolidado!$C$5:$C$1000,"Comité de Supervisión",Consolidado!$J$5:$J$1000,"X",Consolidado!$H$5:$H$1000,IF($D$9="Todos","&gt;0",$D$9))),"00")&amp;"/"&amp;TEXT(MONTH(_xlfn.MAXIFS(Consolidado!$B$5:$B$1000,Consolidado!$E$5:$E$1000,$B37,Consolidado!$C$5:$C$1000,"Comité de Supervisión",Consolidado!$J$5:$J$1000,"X",Consolidado!$H$5:$H$1000,IF($D$9="Todos","&gt;0",$D$9))),"00")&amp;IF($D$9="Todos","/"&amp;RIGHT(YEAR(_xlfn.MAXIFS(Consolidado!$B$5:$B$1000,Consolidado!$E$5:$E$1000,$B37,Consolidado!$C$5:$C$1000,"Comité de Supervisión",Consolidado!$J$5:$J$1000,"X",Consolidado!$H$5:$H$1000,IF($D$9="Todos","&gt;0",$D$9))),2),""),""),""),IF(SUMIFS(Consolidado!$AD$5:$AD$1000,Consolidado!$E$5:$E$1000,$B37,Consolidado!$C$5:$C$1000,"Consejo de Administración",Consolidado!$J$5:$J$1000,"X",Consolidado!$H$5:$H$1000,IF($D$9="Todos","&gt;0",$D$9))&gt;0,"Consejo "&amp;TEXT(DAY(_xlfn.MINIFS(Consolidado!$B$5:$B$1000,Consolidado!$E$5:$E$1000,$B37,Consolidado!$C$5:$C$1000,"Consejo de Administración",Consolidado!$J$5:$J$1000,"X",Consolidado!$H$5:$H$1000,IF($D$9="Todos","&gt;0",$D$9))),"00")&amp;"/"&amp;TEXT(MONTH(_xlfn.MINIFS(Consolidado!$B$5:$B$1000,Consolidado!$E$5:$E$1000,$B37,Consolidado!$C$5:$C$1000,"Consejo de Administración",Consolidado!$J$5:$J$1000,"X",Consolidado!$H$5:$H$1000,IF($D$9="Todos","&gt;0",$D$9))),"00")&amp;IF($D$9="Todos","/"&amp;RIGHT(YEAR(_xlfn.MINIFS(Consolidado!$B$5:$B$1000,Consolidado!$E$5:$E$1000,$B37,Consolidado!$C$5:$C$1000,"Consejo de Administración",Consolidado!$J$5:$J$1000,"X",Consolidado!$H$5:$H$1000,IF($D$9="Todos","&gt;0",$D$9))),2),"")&amp;IF(_xlfn.MAXIFS(Consolidado!$B$5:$B$1000,Consolidado!$E$5:$E$1000,$B37,Consolidado!$C$5:$C$1000,"Consejo de Administración",Consolidado!$J$5:$J$1000,"X",Consolidado!$H$5:$H$1000,IF($D$9="Todos","&gt;0",$D$9))&lt;&gt;_xlfn.MINIFS(Consolidado!$B$5:$B$1000,Consolidado!$E$5:$E$1000,$B37,Consolidado!$C$5:$C$1000,"Consejo de Administración",Consolidado!$J$5:$J$1000,"X",Consolidado!$H$5:$H$1000,IF($D$9="Todos","&gt;0",$D$9))," y "&amp;TEXT(DAY(_xlfn.MAXIFS(Consolidado!$B$5:$B$1000,Consolidado!$E$5:$E$1000,$B37,Consolidado!$C$5:$C$1000,"Consejo de Administración",Consolidado!$J$5:$J$1000,"X",Consolidado!$H$5:$H$1000,IF($D$9="Todos","&gt;0",$D$9))),"00")&amp;"/"&amp;TEXT(MONTH(_xlfn.MAXIFS(Consolidado!$B$5:$B$1000,Consolidado!$E$5:$E$1000,$B37,Consolidado!$C$5:$C$1000,"Consejo de Administración",Consolidado!$J$5:$J$1000,"X",Consolidado!$H$5:$H$1000,IF($D$9="Todos","&gt;0",$D$9))),"00")&amp;IF($D$9="Todos","/"&amp;RIGHT(YEAR(_xlfn.MAXIFS(Consolidado!$B$5:$B$1000,Consolidado!$E$5:$E$1000,$B37,Consolidado!$C$5:$C$1000,"Consejo de Administración",Consolidado!$J$5:$J$1000,"X",Consolidado!$H$5:$H$1000,IF($D$9="Todos","&gt;0",$D$9))),2),""),""),""),IF(SUMIFS(Consolidado!$AD$5:$AD$1000,Consolidado!$E$5:$E$1000,$B37,Consolidado!$C$5:$C$1000,"Otros",Consolidado!$J$5:$J$1000,"X",Consolidado!$H$5:$H$1000,IF($D$9="Todos","&gt;0",$D$9))&gt;0,"Otros "&amp;TEXT(DAY(_xlfn.MINIFS(Consolidado!$B$5:$B$1000,Consolidado!$E$5:$E$1000,$B37,Consolidado!$C$5:$C$1000,"Otros",Consolidado!$J$5:$J$1000,"X",Consolidado!$H$5:$H$1000,IF($D$9="Todos","&gt;0",$D$9))),"00")&amp;"/"&amp;TEXT(MONTH(_xlfn.MINIFS(Consolidado!$B$5:$B$1000,Consolidado!$E$5:$E$1000,$B37,Consolidado!$C$5:$C$1000,"Otros",Consolidado!$J$5:$J$1000,"X",Consolidado!$H$5:$H$1000,IF($D$9="Todos","&gt;0",$D$9))),"00")&amp;IF($D$9="Todos","/"&amp;RIGHT(YEAR(_xlfn.MINIFS(Consolidado!$B$5:$B$1000,Consolidado!$E$5:$E$1000,$B37,Consolidado!$C$5:$C$1000,"Otros",Consolidado!$J$5:$J$1000,"X",Consolidado!$H$5:$H$1000,IF($D$9="Todos","&gt;0",$D$9))),2),"")&amp;IF(_xlfn.MAXIFS(Consolidado!$B$5:$B$1000,Consolidado!$E$5:$E$1000,$B37,Consolidado!$C$5:$C$1000,"Otros",Consolidado!$J$5:$J$1000,"X",Consolidado!$H$5:$H$1000,IF($D$9="Todos","&gt;0",$D$9))&lt;&gt;_xlfn.MINIFS(Consolidado!$B$5:$B$1000,Consolidado!$E$5:$E$1000,$B37,Consolidado!$C$5:$C$1000,"Otros",Consolidado!$J$5:$J$1000,"X",Consolidado!$H$5:$H$1000,IF($D$9="Todos","&gt;0",$D$9))," y "&amp;TEXT(DAY(_xlfn.MAXIFS(Consolidado!$B$5:$B$1000,Consolidado!$E$5:$E$1000,$B37,Consolidado!$C$5:$C$1000,"Otros",Consolidado!$J$5:$J$1000,"X",Consolidado!$H$5:$H$1000,IF($D$9="Todos","&gt;0",$D$9))),"00")&amp;"/"&amp;TEXT(MONTH(_xlfn.MAXIFS(Consolidado!$B$5:$B$1000,Consolidado!$E$5:$E$1000,$B37,Consolidado!$C$5:$C$1000,"Otros",Consolidado!$J$5:$J$1000,"X",Consolidado!$H$5:$H$1000,IF($D$9="Todos","&gt;0",$D$9))),"00")&amp;IF($D$9="Todos","/"&amp;RIGHT(YEAR(_xlfn.MAXIFS(Consolidado!$B$5:$B$1000,Consolidado!$E$5:$E$1000,$B37,Consolidado!$C$5:$C$1000,"Otros",Consolidado!$J$5:$J$1000,"X",Consolidado!$H$5:$H$1000,IF($D$9="Todos","&gt;0",$D$9))),2),""),""),""))</f>
        <v/>
      </c>
      <c r="M37" s="37" t="str">
        <f aca="false">_xlfn.TEXTJOIN(" +"&amp;CHAR(10),TRUE(),IF(SUMIFS(Consolidado!$AD$5:$AD$1000,Consolidado!$E$5:$E$1000,$B37,Consolidado!$C$5:$C$1000,"Auditoría Interna",Consolidado!$K$5:$K$1000,"X",Consolidado!$H$5:$H$1000,IF($D$9="Todos","&gt;0",$D$9))&gt;0,"Interna "&amp;TEXT(DAY(_xlfn.MINIFS(Consolidado!$B$5:$B$1000,Consolidado!$E$5:$E$1000,$B37,Consolidado!$C$5:$C$1000,"Auditoría Interna",Consolidado!$K$5:$K$1000,"X",Consolidado!$H$5:$H$1000,IF($D$9="Todos","&gt;0",$D$9))),"00")&amp;"/"&amp;TEXT(MONTH(_xlfn.MINIFS(Consolidado!$B$5:$B$1000,Consolidado!$E$5:$E$1000,$B37,Consolidado!$C$5:$C$1000,"Auditoría Interna",Consolidado!$K$5:$K$1000,"X",Consolidado!$H$5:$H$1000,IF($D$9="Todos","&gt;0",$D$9))),"00")&amp;IF($D$9="Todos","/"&amp;RIGHT(YEAR(_xlfn.MINIFS(Consolidado!$B$5:$B$1000,Consolidado!$E$5:$E$1000,$B37,Consolidado!$C$5:$C$1000,"Auditoría Interna",Consolidado!$K$5:$K$1000,"X",Consolidado!$H$5:$H$1000,IF($D$9="Todos","&gt;0",$D$9))),2),"")&amp;IF(_xlfn.MAXIFS(Consolidado!$B$5:$B$1000,Consolidado!$E$5:$E$1000,$B37,Consolidado!$C$5:$C$1000,"Auditoría Interna",Consolidado!$K$5:$K$1000,"X",Consolidado!$H$5:$H$1000,IF($D$9="Todos","&gt;0",$D$9))&lt;&gt;_xlfn.MINIFS(Consolidado!$B$5:$B$1000,Consolidado!$E$5:$E$1000,$B37,Consolidado!$C$5:$C$1000,"Auditoría Interna",Consolidado!$K$5:$K$1000,"X",Consolidado!$H$5:$H$1000,IF($D$9="Todos","&gt;0",$D$9))," y "&amp;TEXT(DAY(_xlfn.MAXIFS(Consolidado!$B$5:$B$1000,Consolidado!$E$5:$E$1000,$B37,Consolidado!$C$5:$C$1000,"Auditoría Interna",Consolidado!$K$5:$K$1000,"X",Consolidado!$H$5:$H$1000,IF($D$9="Todos","&gt;0",$D$9))),"00")&amp;"/"&amp;TEXT(MONTH(_xlfn.MAXIFS(Consolidado!$B$5:$B$1000,Consolidado!$E$5:$E$1000,$B37,Consolidado!$C$5:$C$1000,"Auditoría Interna",Consolidado!$K$5:$K$1000,"X",Consolidado!$H$5:$H$1000,IF($D$9="Todos","&gt;0",$D$9))),"00")&amp;IF($D$9="Todos","/"&amp;RIGHT(YEAR(_xlfn.MAXIFS(Consolidado!$B$5:$B$1000,Consolidado!$E$5:$E$1000,$B37,Consolidado!$C$5:$C$1000,"Auditoría Interna",Consolidado!$K$5:$K$1000,"X",Consolidado!$H$5:$H$1000,IF($D$9="Todos","&gt;0",$D$9))),2),""),""),""),IF(SUMIFS(Consolidado!$AD$5:$AD$1000,Consolidado!$E$5:$E$1000,$B37,Consolidado!$C$5:$C$1000,"Auditoría Externa",Consolidado!$K$5:$K$1000,"X",Consolidado!$H$5:$H$1000,IF($D$9="Todos","&gt;0",$D$9))&gt;0,"Externa "&amp;TEXT(DAY(_xlfn.MINIFS(Consolidado!$B$5:$B$1000,Consolidado!$E$5:$E$1000,$B37,Consolidado!$C$5:$C$1000,"Auditoría Externa",Consolidado!$K$5:$K$1000,"X",Consolidado!$H$5:$H$1000,IF($D$9="Todos","&gt;0",$D$9))),"00")&amp;"/"&amp;TEXT(MONTH(_xlfn.MINIFS(Consolidado!$B$5:$B$1000,Consolidado!$E$5:$E$1000,$B37,Consolidado!$C$5:$C$1000,"Auditoría Externa",Consolidado!$K$5:$K$1000,"X",Consolidado!$H$5:$H$1000,IF($D$9="Todos","&gt;0",$D$9))),"00")&amp;IF($D$9="Todos","/"&amp;RIGHT(YEAR(_xlfn.MINIFS(Consolidado!$B$5:$B$1000,Consolidado!$E$5:$E$1000,$B37,Consolidado!$C$5:$C$1000,"Auditoría Externa",Consolidado!$K$5:$K$1000,"X",Consolidado!$H$5:$H$1000,IF($D$9="Todos","&gt;0",$D$9))),2),"")&amp;IF(_xlfn.MAXIFS(Consolidado!$B$5:$B$1000,Consolidado!$E$5:$E$1000,$B37,Consolidado!$C$5:$C$1000,"Auditoría Externa",Consolidado!$K$5:$K$1000,"X",Consolidado!$H$5:$H$1000,IF($D$9="Todos","&gt;0",$D$9))&lt;&gt;_xlfn.MINIFS(Consolidado!$B$5:$B$1000,Consolidado!$E$5:$E$1000,$B37,Consolidado!$C$5:$C$1000,"Auditoría Externa",Consolidado!$K$5:$K$1000,"X",Consolidado!$H$5:$H$1000,IF($D$9="Todos","&gt;0",$D$9))," y "&amp;TEXT(DAY(_xlfn.MAXIFS(Consolidado!$B$5:$B$1000,Consolidado!$E$5:$E$1000,$B37,Consolidado!$C$5:$C$1000,"Auditoría Externa",Consolidado!$K$5:$K$1000,"X",Consolidado!$H$5:$H$1000,IF($D$9="Todos","&gt;0",$D$9))),"00")&amp;"/"&amp;TEXT(MONTH(_xlfn.MAXIFS(Consolidado!$B$5:$B$1000,Consolidado!$E$5:$E$1000,$B37,Consolidado!$C$5:$C$1000,"Auditoría Externa",Consolidado!$K$5:$K$1000,"X",Consolidado!$H$5:$H$1000,IF($D$9="Todos","&gt;0",$D$9))),"00")&amp;IF($D$9="Todos","/"&amp;RIGHT(YEAR(_xlfn.MAXIFS(Consolidado!$B$5:$B$1000,Consolidado!$E$5:$E$1000,$B37,Consolidado!$C$5:$C$1000,"Auditoría Externa",Consolidado!$K$5:$K$1000,"X",Consolidado!$H$5:$H$1000,IF($D$9="Todos","&gt;0",$D$9))),2),""),""),""),IF(SUMIFS(Consolidado!$AD$5:$AD$1000,Consolidado!$E$5:$E$1000,$B37,Consolidado!$C$5:$C$1000,"SSF",Consolidado!$K$5:$K$1000,"X",Consolidado!$H$5:$H$1000,IF($D$9="Todos","&gt;0",$D$9))&gt;0,"SSF "&amp;TEXT(DAY(_xlfn.MINIFS(Consolidado!$B$5:$B$1000,Consolidado!$E$5:$E$1000,$B37,Consolidado!$C$5:$C$1000,"SSF",Consolidado!$K$5:$K$1000,"X",Consolidado!$H$5:$H$1000,IF($D$9="Todos","&gt;0",$D$9))),"00")&amp;"/"&amp;TEXT(MONTH(_xlfn.MINIFS(Consolidado!$B$5:$B$1000,Consolidado!$E$5:$E$1000,$B37,Consolidado!$C$5:$C$1000,"SSF",Consolidado!$K$5:$K$1000,"X",Consolidado!$H$5:$H$1000,IF($D$9="Todos","&gt;0",$D$9))),"00")&amp;IF($D$9="Todos","/"&amp;RIGHT(YEAR(_xlfn.MINIFS(Consolidado!$B$5:$B$1000,Consolidado!$E$5:$E$1000,$B37,Consolidado!$C$5:$C$1000,"SSF",Consolidado!$K$5:$K$1000,"X",Consolidado!$H$5:$H$1000,IF($D$9="Todos","&gt;0",$D$9))),2),"")&amp;IF(_xlfn.MAXIFS(Consolidado!$B$5:$B$1000,Consolidado!$E$5:$E$1000,$B37,Consolidado!$C$5:$C$1000,"SSF",Consolidado!$K$5:$K$1000,"X",Consolidado!$H$5:$H$1000,IF($D$9="Todos","&gt;0",$D$9))&lt;&gt;_xlfn.MINIFS(Consolidado!$B$5:$B$1000,Consolidado!$E$5:$E$1000,$B37,Consolidado!$C$5:$C$1000,"SSF",Consolidado!$K$5:$K$1000,"X",Consolidado!$H$5:$H$1000,IF($D$9="Todos","&gt;0",$D$9))," y "&amp;TEXT(DAY(_xlfn.MAXIFS(Consolidado!$B$5:$B$1000,Consolidado!$E$5:$E$1000,$B37,Consolidado!$C$5:$C$1000,"SSF",Consolidado!$K$5:$K$1000,"X",Consolidado!$H$5:$H$1000,IF($D$9="Todos","&gt;0",$D$9))),"00")&amp;"/"&amp;TEXT(MONTH(_xlfn.MAXIFS(Consolidado!$B$5:$B$1000,Consolidado!$E$5:$E$1000,$B37,Consolidado!$C$5:$C$1000,"SSF",Consolidado!$K$5:$K$1000,"X",Consolidado!$H$5:$H$1000,IF($D$9="Todos","&gt;0",$D$9))),"00")&amp;IF($D$9="Todos","/"&amp;RIGHT(YEAR(_xlfn.MAXIFS(Consolidado!$B$5:$B$1000,Consolidado!$E$5:$E$1000,$B37,Consolidado!$C$5:$C$1000,"SSF",Consolidado!$K$5:$K$1000,"X",Consolidado!$H$5:$H$1000,IF($D$9="Todos","&gt;0",$D$9))),2),""),""),""),IF(SUMIFS(Consolidado!$AD$5:$AD$1000,Consolidado!$E$5:$E$1000,$B37,Consolidado!$C$5:$C$1000,"Comité de Supervisión",Consolidado!$K$5:$K$1000,"X",Consolidado!$H$5:$H$1000,IF($D$9="Todos","&gt;0",$D$9))&gt;0,"Comité Sup. "&amp;TEXT(DAY(_xlfn.MINIFS(Consolidado!$B$5:$B$1000,Consolidado!$E$5:$E$1000,$B37,Consolidado!$C$5:$C$1000,"Comité de Supervisión",Consolidado!$K$5:$K$1000,"X",Consolidado!$H$5:$H$1000,IF($D$9="Todos","&gt;0",$D$9))),"00")&amp;"/"&amp;TEXT(MONTH(_xlfn.MINIFS(Consolidado!$B$5:$B$1000,Consolidado!$E$5:$E$1000,$B37,Consolidado!$C$5:$C$1000,"Comité de Supervisión",Consolidado!$K$5:$K$1000,"X",Consolidado!$H$5:$H$1000,IF($D$9="Todos","&gt;0",$D$9))),"00")&amp;IF($D$9="Todos","/"&amp;RIGHT(YEAR(_xlfn.MINIFS(Consolidado!$B$5:$B$1000,Consolidado!$E$5:$E$1000,$B37,Consolidado!$C$5:$C$1000,"Comité de Supervisión",Consolidado!$K$5:$K$1000,"X",Consolidado!$H$5:$H$1000,IF($D$9="Todos","&gt;0",$D$9))),2),"")&amp;IF(_xlfn.MAXIFS(Consolidado!$B$5:$B$1000,Consolidado!$E$5:$E$1000,$B37,Consolidado!$C$5:$C$1000,"Comité de Supervisión",Consolidado!$K$5:$K$1000,"X",Consolidado!$H$5:$H$1000,IF($D$9="Todos","&gt;0",$D$9))&lt;&gt;_xlfn.MINIFS(Consolidado!$B$5:$B$1000,Consolidado!$E$5:$E$1000,$B37,Consolidado!$C$5:$C$1000,"Comité de Supervisión",Consolidado!$K$5:$K$1000,"X",Consolidado!$H$5:$H$1000,IF($D$9="Todos","&gt;0",$D$9))," y "&amp;TEXT(DAY(_xlfn.MAXIFS(Consolidado!$B$5:$B$1000,Consolidado!$E$5:$E$1000,$B37,Consolidado!$C$5:$C$1000,"Comité de Supervisión",Consolidado!$K$5:$K$1000,"X",Consolidado!$H$5:$H$1000,IF($D$9="Todos","&gt;0",$D$9))),"00")&amp;"/"&amp;TEXT(MONTH(_xlfn.MAXIFS(Consolidado!$B$5:$B$1000,Consolidado!$E$5:$E$1000,$B37,Consolidado!$C$5:$C$1000,"Comité de Supervisión",Consolidado!$K$5:$K$1000,"X",Consolidado!$H$5:$H$1000,IF($D$9="Todos","&gt;0",$D$9))),"00")&amp;IF($D$9="Todos","/"&amp;RIGHT(YEAR(_xlfn.MAXIFS(Consolidado!$B$5:$B$1000,Consolidado!$E$5:$E$1000,$B37,Consolidado!$C$5:$C$1000,"Comité de Supervisión",Consolidado!$K$5:$K$1000,"X",Consolidado!$H$5:$H$1000,IF($D$9="Todos","&gt;0",$D$9))),2),""),""),""),IF(SUMIFS(Consolidado!$AD$5:$AD$1000,Consolidado!$E$5:$E$1000,$B37,Consolidado!$C$5:$C$1000,"Consejo de Administración",Consolidado!$K$5:$K$1000,"X",Consolidado!$H$5:$H$1000,IF($D$9="Todos","&gt;0",$D$9))&gt;0,"Consejo "&amp;TEXT(DAY(_xlfn.MINIFS(Consolidado!$B$5:$B$1000,Consolidado!$E$5:$E$1000,$B37,Consolidado!$C$5:$C$1000,"Consejo de Administración",Consolidado!$K$5:$K$1000,"X",Consolidado!$H$5:$H$1000,IF($D$9="Todos","&gt;0",$D$9))),"00")&amp;"/"&amp;TEXT(MONTH(_xlfn.MINIFS(Consolidado!$B$5:$B$1000,Consolidado!$E$5:$E$1000,$B37,Consolidado!$C$5:$C$1000,"Consejo de Administración",Consolidado!$K$5:$K$1000,"X",Consolidado!$H$5:$H$1000,IF($D$9="Todos","&gt;0",$D$9))),"00")&amp;IF($D$9="Todos","/"&amp;RIGHT(YEAR(_xlfn.MINIFS(Consolidado!$B$5:$B$1000,Consolidado!$E$5:$E$1000,$B37,Consolidado!$C$5:$C$1000,"Consejo de Administración",Consolidado!$K$5:$K$1000,"X",Consolidado!$H$5:$H$1000,IF($D$9="Todos","&gt;0",$D$9))),2),"")&amp;IF(_xlfn.MAXIFS(Consolidado!$B$5:$B$1000,Consolidado!$E$5:$E$1000,$B37,Consolidado!$C$5:$C$1000,"Consejo de Administración",Consolidado!$K$5:$K$1000,"X",Consolidado!$H$5:$H$1000,IF($D$9="Todos","&gt;0",$D$9))&lt;&gt;_xlfn.MINIFS(Consolidado!$B$5:$B$1000,Consolidado!$E$5:$E$1000,$B37,Consolidado!$C$5:$C$1000,"Consejo de Administración",Consolidado!$K$5:$K$1000,"X",Consolidado!$H$5:$H$1000,IF($D$9="Todos","&gt;0",$D$9))," y "&amp;TEXT(DAY(_xlfn.MAXIFS(Consolidado!$B$5:$B$1000,Consolidado!$E$5:$E$1000,$B37,Consolidado!$C$5:$C$1000,"Consejo de Administración",Consolidado!$K$5:$K$1000,"X",Consolidado!$H$5:$H$1000,IF($D$9="Todos","&gt;0",$D$9))),"00")&amp;"/"&amp;TEXT(MONTH(_xlfn.MAXIFS(Consolidado!$B$5:$B$1000,Consolidado!$E$5:$E$1000,$B37,Consolidado!$C$5:$C$1000,"Consejo de Administración",Consolidado!$K$5:$K$1000,"X",Consolidado!$H$5:$H$1000,IF($D$9="Todos","&gt;0",$D$9))),"00")&amp;IF($D$9="Todos","/"&amp;RIGHT(YEAR(_xlfn.MAXIFS(Consolidado!$B$5:$B$1000,Consolidado!$E$5:$E$1000,$B37,Consolidado!$C$5:$C$1000,"Consejo de Administración",Consolidado!$K$5:$K$1000,"X",Consolidado!$H$5:$H$1000,IF($D$9="Todos","&gt;0",$D$9))),2),""),""),""),IF(SUMIFS(Consolidado!$AD$5:$AD$1000,Consolidado!$E$5:$E$1000,$B37,Consolidado!$C$5:$C$1000,"Otros",Consolidado!$K$5:$K$1000,"X",Consolidado!$H$5:$H$1000,IF($D$9="Todos","&gt;0",$D$9))&gt;0,"Otros "&amp;TEXT(DAY(_xlfn.MINIFS(Consolidado!$B$5:$B$1000,Consolidado!$E$5:$E$1000,$B37,Consolidado!$C$5:$C$1000,"Otros",Consolidado!$K$5:$K$1000,"X",Consolidado!$H$5:$H$1000,IF($D$9="Todos","&gt;0",$D$9))),"00")&amp;"/"&amp;TEXT(MONTH(_xlfn.MINIFS(Consolidado!$B$5:$B$1000,Consolidado!$E$5:$E$1000,$B37,Consolidado!$C$5:$C$1000,"Otros",Consolidado!$K$5:$K$1000,"X",Consolidado!$H$5:$H$1000,IF($D$9="Todos","&gt;0",$D$9))),"00")&amp;IF($D$9="Todos","/"&amp;RIGHT(YEAR(_xlfn.MINIFS(Consolidado!$B$5:$B$1000,Consolidado!$E$5:$E$1000,$B37,Consolidado!$C$5:$C$1000,"Otros",Consolidado!$K$5:$K$1000,"X",Consolidado!$H$5:$H$1000,IF($D$9="Todos","&gt;0",$D$9))),2),"")&amp;IF(_xlfn.MAXIFS(Consolidado!$B$5:$B$1000,Consolidado!$E$5:$E$1000,$B37,Consolidado!$C$5:$C$1000,"Otros",Consolidado!$K$5:$K$1000,"X",Consolidado!$H$5:$H$1000,IF($D$9="Todos","&gt;0",$D$9))&lt;&gt;_xlfn.MINIFS(Consolidado!$B$5:$B$1000,Consolidado!$E$5:$E$1000,$B37,Consolidado!$C$5:$C$1000,"Otros",Consolidado!$K$5:$K$1000,"X",Consolidado!$H$5:$H$1000,IF($D$9="Todos","&gt;0",$D$9))," y "&amp;TEXT(DAY(_xlfn.MAXIFS(Consolidado!$B$5:$B$1000,Consolidado!$E$5:$E$1000,$B37,Consolidado!$C$5:$C$1000,"Otros",Consolidado!$K$5:$K$1000,"X",Consolidado!$H$5:$H$1000,IF($D$9="Todos","&gt;0",$D$9))),"00")&amp;"/"&amp;TEXT(MONTH(_xlfn.MAXIFS(Consolidado!$B$5:$B$1000,Consolidado!$E$5:$E$1000,$B37,Consolidado!$C$5:$C$1000,"Otros",Consolidado!$K$5:$K$1000,"X",Consolidado!$H$5:$H$1000,IF($D$9="Todos","&gt;0",$D$9))),"00")&amp;IF($D$9="Todos","/"&amp;RIGHT(YEAR(_xlfn.MAXIFS(Consolidado!$B$5:$B$1000,Consolidado!$E$5:$E$1000,$B37,Consolidado!$C$5:$C$1000,"Otros",Consolidado!$K$5:$K$1000,"X",Consolidado!$H$5:$H$1000,IF($D$9="Todos","&gt;0",$D$9))),2),""),""),""))</f>
        <v/>
      </c>
      <c r="N37" s="37" t="str">
        <f aca="false">_xlfn.TEXTJOIN(" +"&amp;CHAR(10),TRUE(),IF(SUMIFS(Consolidado!$AD$5:$AD$1000,Consolidado!$E$5:$E$1000,$B37,Consolidado!$C$5:$C$1000,"Auditoría Interna",Consolidado!$L$5:$L$1000,"X",Consolidado!$H$5:$H$1000,IF($D$9="Todos","&gt;0",$D$9))&gt;0,"Interna "&amp;TEXT(DAY(_xlfn.MINIFS(Consolidado!$B$5:$B$1000,Consolidado!$E$5:$E$1000,$B37,Consolidado!$C$5:$C$1000,"Auditoría Interna",Consolidado!$L$5:$L$1000,"X",Consolidado!$H$5:$H$1000,IF($D$9="Todos","&gt;0",$D$9))),"00")&amp;"/"&amp;TEXT(MONTH(_xlfn.MINIFS(Consolidado!$B$5:$B$1000,Consolidado!$E$5:$E$1000,$B37,Consolidado!$C$5:$C$1000,"Auditoría Interna",Consolidado!$L$5:$L$1000,"X",Consolidado!$H$5:$H$1000,IF($D$9="Todos","&gt;0",$D$9))),"00")&amp;IF($D$9="Todos","/"&amp;RIGHT(YEAR(_xlfn.MINIFS(Consolidado!$B$5:$B$1000,Consolidado!$E$5:$E$1000,$B37,Consolidado!$C$5:$C$1000,"Auditoría Interna",Consolidado!$L$5:$L$1000,"X",Consolidado!$H$5:$H$1000,IF($D$9="Todos","&gt;0",$D$9))),2),"")&amp;IF(_xlfn.MAXIFS(Consolidado!$B$5:$B$1000,Consolidado!$E$5:$E$1000,$B37,Consolidado!$C$5:$C$1000,"Auditoría Interna",Consolidado!$L$5:$L$1000,"X",Consolidado!$H$5:$H$1000,IF($D$9="Todos","&gt;0",$D$9))&lt;&gt;_xlfn.MINIFS(Consolidado!$B$5:$B$1000,Consolidado!$E$5:$E$1000,$B37,Consolidado!$C$5:$C$1000,"Auditoría Interna",Consolidado!$L$5:$L$1000,"X",Consolidado!$H$5:$H$1000,IF($D$9="Todos","&gt;0",$D$9))," y "&amp;TEXT(DAY(_xlfn.MAXIFS(Consolidado!$B$5:$B$1000,Consolidado!$E$5:$E$1000,$B37,Consolidado!$C$5:$C$1000,"Auditoría Interna",Consolidado!$L$5:$L$1000,"X",Consolidado!$H$5:$H$1000,IF($D$9="Todos","&gt;0",$D$9))),"00")&amp;"/"&amp;TEXT(MONTH(_xlfn.MAXIFS(Consolidado!$B$5:$B$1000,Consolidado!$E$5:$E$1000,$B37,Consolidado!$C$5:$C$1000,"Auditoría Interna",Consolidado!$L$5:$L$1000,"X",Consolidado!$H$5:$H$1000,IF($D$9="Todos","&gt;0",$D$9))),"00")&amp;IF($D$9="Todos","/"&amp;RIGHT(YEAR(_xlfn.MAXIFS(Consolidado!$B$5:$B$1000,Consolidado!$E$5:$E$1000,$B37,Consolidado!$C$5:$C$1000,"Auditoría Interna",Consolidado!$L$5:$L$1000,"X",Consolidado!$H$5:$H$1000,IF($D$9="Todos","&gt;0",$D$9))),2),""),""),""),IF(SUMIFS(Consolidado!$AD$5:$AD$1000,Consolidado!$E$5:$E$1000,$B37,Consolidado!$C$5:$C$1000,"Auditoría Externa",Consolidado!$L$5:$L$1000,"X",Consolidado!$H$5:$H$1000,IF($D$9="Todos","&gt;0",$D$9))&gt;0,"Externa "&amp;TEXT(DAY(_xlfn.MINIFS(Consolidado!$B$5:$B$1000,Consolidado!$E$5:$E$1000,$B37,Consolidado!$C$5:$C$1000,"Auditoría Externa",Consolidado!$L$5:$L$1000,"X",Consolidado!$H$5:$H$1000,IF($D$9="Todos","&gt;0",$D$9))),"00")&amp;"/"&amp;TEXT(MONTH(_xlfn.MINIFS(Consolidado!$B$5:$B$1000,Consolidado!$E$5:$E$1000,$B37,Consolidado!$C$5:$C$1000,"Auditoría Externa",Consolidado!$L$5:$L$1000,"X",Consolidado!$H$5:$H$1000,IF($D$9="Todos","&gt;0",$D$9))),"00")&amp;IF($D$9="Todos","/"&amp;RIGHT(YEAR(_xlfn.MINIFS(Consolidado!$B$5:$B$1000,Consolidado!$E$5:$E$1000,$B37,Consolidado!$C$5:$C$1000,"Auditoría Externa",Consolidado!$L$5:$L$1000,"X",Consolidado!$H$5:$H$1000,IF($D$9="Todos","&gt;0",$D$9))),2),"")&amp;IF(_xlfn.MAXIFS(Consolidado!$B$5:$B$1000,Consolidado!$E$5:$E$1000,$B37,Consolidado!$C$5:$C$1000,"Auditoría Externa",Consolidado!$L$5:$L$1000,"X",Consolidado!$H$5:$H$1000,IF($D$9="Todos","&gt;0",$D$9))&lt;&gt;_xlfn.MINIFS(Consolidado!$B$5:$B$1000,Consolidado!$E$5:$E$1000,$B37,Consolidado!$C$5:$C$1000,"Auditoría Externa",Consolidado!$L$5:$L$1000,"X",Consolidado!$H$5:$H$1000,IF($D$9="Todos","&gt;0",$D$9))," y "&amp;TEXT(DAY(_xlfn.MAXIFS(Consolidado!$B$5:$B$1000,Consolidado!$E$5:$E$1000,$B37,Consolidado!$C$5:$C$1000,"Auditoría Externa",Consolidado!$L$5:$L$1000,"X",Consolidado!$H$5:$H$1000,IF($D$9="Todos","&gt;0",$D$9))),"00")&amp;"/"&amp;TEXT(MONTH(_xlfn.MAXIFS(Consolidado!$B$5:$B$1000,Consolidado!$E$5:$E$1000,$B37,Consolidado!$C$5:$C$1000,"Auditoría Externa",Consolidado!$L$5:$L$1000,"X",Consolidado!$H$5:$H$1000,IF($D$9="Todos","&gt;0",$D$9))),"00")&amp;IF($D$9="Todos","/"&amp;RIGHT(YEAR(_xlfn.MAXIFS(Consolidado!$B$5:$B$1000,Consolidado!$E$5:$E$1000,$B37,Consolidado!$C$5:$C$1000,"Auditoría Externa",Consolidado!$L$5:$L$1000,"X",Consolidado!$H$5:$H$1000,IF($D$9="Todos","&gt;0",$D$9))),2),""),""),""),IF(SUMIFS(Consolidado!$AD$5:$AD$1000,Consolidado!$E$5:$E$1000,$B37,Consolidado!$C$5:$C$1000,"SSF",Consolidado!$L$5:$L$1000,"X",Consolidado!$H$5:$H$1000,IF($D$9="Todos","&gt;0",$D$9))&gt;0,"SSF "&amp;TEXT(DAY(_xlfn.MINIFS(Consolidado!$B$5:$B$1000,Consolidado!$E$5:$E$1000,$B37,Consolidado!$C$5:$C$1000,"SSF",Consolidado!$L$5:$L$1000,"X",Consolidado!$H$5:$H$1000,IF($D$9="Todos","&gt;0",$D$9))),"00")&amp;"/"&amp;TEXT(MONTH(_xlfn.MINIFS(Consolidado!$B$5:$B$1000,Consolidado!$E$5:$E$1000,$B37,Consolidado!$C$5:$C$1000,"SSF",Consolidado!$L$5:$L$1000,"X",Consolidado!$H$5:$H$1000,IF($D$9="Todos","&gt;0",$D$9))),"00")&amp;IF($D$9="Todos","/"&amp;RIGHT(YEAR(_xlfn.MINIFS(Consolidado!$B$5:$B$1000,Consolidado!$E$5:$E$1000,$B37,Consolidado!$C$5:$C$1000,"SSF",Consolidado!$L$5:$L$1000,"X",Consolidado!$H$5:$H$1000,IF($D$9="Todos","&gt;0",$D$9))),2),"")&amp;IF(_xlfn.MAXIFS(Consolidado!$B$5:$B$1000,Consolidado!$E$5:$E$1000,$B37,Consolidado!$C$5:$C$1000,"SSF",Consolidado!$L$5:$L$1000,"X",Consolidado!$H$5:$H$1000,IF($D$9="Todos","&gt;0",$D$9))&lt;&gt;_xlfn.MINIFS(Consolidado!$B$5:$B$1000,Consolidado!$E$5:$E$1000,$B37,Consolidado!$C$5:$C$1000,"SSF",Consolidado!$L$5:$L$1000,"X",Consolidado!$H$5:$H$1000,IF($D$9="Todos","&gt;0",$D$9))," y "&amp;TEXT(DAY(_xlfn.MAXIFS(Consolidado!$B$5:$B$1000,Consolidado!$E$5:$E$1000,$B37,Consolidado!$C$5:$C$1000,"SSF",Consolidado!$L$5:$L$1000,"X",Consolidado!$H$5:$H$1000,IF($D$9="Todos","&gt;0",$D$9))),"00")&amp;"/"&amp;TEXT(MONTH(_xlfn.MAXIFS(Consolidado!$B$5:$B$1000,Consolidado!$E$5:$E$1000,$B37,Consolidado!$C$5:$C$1000,"SSF",Consolidado!$L$5:$L$1000,"X",Consolidado!$H$5:$H$1000,IF($D$9="Todos","&gt;0",$D$9))),"00")&amp;IF($D$9="Todos","/"&amp;RIGHT(YEAR(_xlfn.MAXIFS(Consolidado!$B$5:$B$1000,Consolidado!$E$5:$E$1000,$B37,Consolidado!$C$5:$C$1000,"SSF",Consolidado!$L$5:$L$1000,"X",Consolidado!$H$5:$H$1000,IF($D$9="Todos","&gt;0",$D$9))),2),""),""),""),IF(SUMIFS(Consolidado!$AD$5:$AD$1000,Consolidado!$E$5:$E$1000,$B37,Consolidado!$C$5:$C$1000,"Comité de Supervisión",Consolidado!$L$5:$L$1000,"X",Consolidado!$H$5:$H$1000,IF($D$9="Todos","&gt;0",$D$9))&gt;0,"Comité Sup. "&amp;TEXT(DAY(_xlfn.MINIFS(Consolidado!$B$5:$B$1000,Consolidado!$E$5:$E$1000,$B37,Consolidado!$C$5:$C$1000,"Comité de Supervisión",Consolidado!$L$5:$L$1000,"X",Consolidado!$H$5:$H$1000,IF($D$9="Todos","&gt;0",$D$9))),"00")&amp;"/"&amp;TEXT(MONTH(_xlfn.MINIFS(Consolidado!$B$5:$B$1000,Consolidado!$E$5:$E$1000,$B37,Consolidado!$C$5:$C$1000,"Comité de Supervisión",Consolidado!$L$5:$L$1000,"X",Consolidado!$H$5:$H$1000,IF($D$9="Todos","&gt;0",$D$9))),"00")&amp;IF($D$9="Todos","/"&amp;RIGHT(YEAR(_xlfn.MINIFS(Consolidado!$B$5:$B$1000,Consolidado!$E$5:$E$1000,$B37,Consolidado!$C$5:$C$1000,"Comité de Supervisión",Consolidado!$L$5:$L$1000,"X",Consolidado!$H$5:$H$1000,IF($D$9="Todos","&gt;0",$D$9))),2),"")&amp;IF(_xlfn.MAXIFS(Consolidado!$B$5:$B$1000,Consolidado!$E$5:$E$1000,$B37,Consolidado!$C$5:$C$1000,"Comité de Supervisión",Consolidado!$L$5:$L$1000,"X",Consolidado!$H$5:$H$1000,IF($D$9="Todos","&gt;0",$D$9))&lt;&gt;_xlfn.MINIFS(Consolidado!$B$5:$B$1000,Consolidado!$E$5:$E$1000,$B37,Consolidado!$C$5:$C$1000,"Comité de Supervisión",Consolidado!$L$5:$L$1000,"X",Consolidado!$H$5:$H$1000,IF($D$9="Todos","&gt;0",$D$9))," y "&amp;TEXT(DAY(_xlfn.MAXIFS(Consolidado!$B$5:$B$1000,Consolidado!$E$5:$E$1000,$B37,Consolidado!$C$5:$C$1000,"Comité de Supervisión",Consolidado!$L$5:$L$1000,"X",Consolidado!$H$5:$H$1000,IF($D$9="Todos","&gt;0",$D$9))),"00")&amp;"/"&amp;TEXT(MONTH(_xlfn.MAXIFS(Consolidado!$B$5:$B$1000,Consolidado!$E$5:$E$1000,$B37,Consolidado!$C$5:$C$1000,"Comité de Supervisión",Consolidado!$L$5:$L$1000,"X",Consolidado!$H$5:$H$1000,IF($D$9="Todos","&gt;0",$D$9))),"00")&amp;IF($D$9="Todos","/"&amp;RIGHT(YEAR(_xlfn.MAXIFS(Consolidado!$B$5:$B$1000,Consolidado!$E$5:$E$1000,$B37,Consolidado!$C$5:$C$1000,"Comité de Supervisión",Consolidado!$L$5:$L$1000,"X",Consolidado!$H$5:$H$1000,IF($D$9="Todos","&gt;0",$D$9))),2),""),""),""),IF(SUMIFS(Consolidado!$AD$5:$AD$1000,Consolidado!$E$5:$E$1000,$B37,Consolidado!$C$5:$C$1000,"Consejo de Administración",Consolidado!$L$5:$L$1000,"X",Consolidado!$H$5:$H$1000,IF($D$9="Todos","&gt;0",$D$9))&gt;0,"Consejo "&amp;TEXT(DAY(_xlfn.MINIFS(Consolidado!$B$5:$B$1000,Consolidado!$E$5:$E$1000,$B37,Consolidado!$C$5:$C$1000,"Consejo de Administración",Consolidado!$L$5:$L$1000,"X",Consolidado!$H$5:$H$1000,IF($D$9="Todos","&gt;0",$D$9))),"00")&amp;"/"&amp;TEXT(MONTH(_xlfn.MINIFS(Consolidado!$B$5:$B$1000,Consolidado!$E$5:$E$1000,$B37,Consolidado!$C$5:$C$1000,"Consejo de Administración",Consolidado!$L$5:$L$1000,"X",Consolidado!$H$5:$H$1000,IF($D$9="Todos","&gt;0",$D$9))),"00")&amp;IF($D$9="Todos","/"&amp;RIGHT(YEAR(_xlfn.MINIFS(Consolidado!$B$5:$B$1000,Consolidado!$E$5:$E$1000,$B37,Consolidado!$C$5:$C$1000,"Consejo de Administración",Consolidado!$L$5:$L$1000,"X",Consolidado!$H$5:$H$1000,IF($D$9="Todos","&gt;0",$D$9))),2),"")&amp;IF(_xlfn.MAXIFS(Consolidado!$B$5:$B$1000,Consolidado!$E$5:$E$1000,$B37,Consolidado!$C$5:$C$1000,"Consejo de Administración",Consolidado!$L$5:$L$1000,"X",Consolidado!$H$5:$H$1000,IF($D$9="Todos","&gt;0",$D$9))&lt;&gt;_xlfn.MINIFS(Consolidado!$B$5:$B$1000,Consolidado!$E$5:$E$1000,$B37,Consolidado!$C$5:$C$1000,"Consejo de Administración",Consolidado!$L$5:$L$1000,"X",Consolidado!$H$5:$H$1000,IF($D$9="Todos","&gt;0",$D$9))," y "&amp;TEXT(DAY(_xlfn.MAXIFS(Consolidado!$B$5:$B$1000,Consolidado!$E$5:$E$1000,$B37,Consolidado!$C$5:$C$1000,"Consejo de Administración",Consolidado!$L$5:$L$1000,"X",Consolidado!$H$5:$H$1000,IF($D$9="Todos","&gt;0",$D$9))),"00")&amp;"/"&amp;TEXT(MONTH(_xlfn.MAXIFS(Consolidado!$B$5:$B$1000,Consolidado!$E$5:$E$1000,$B37,Consolidado!$C$5:$C$1000,"Consejo de Administración",Consolidado!$L$5:$L$1000,"X",Consolidado!$H$5:$H$1000,IF($D$9="Todos","&gt;0",$D$9))),"00")&amp;IF($D$9="Todos","/"&amp;RIGHT(YEAR(_xlfn.MAXIFS(Consolidado!$B$5:$B$1000,Consolidado!$E$5:$E$1000,$B37,Consolidado!$C$5:$C$1000,"Consejo de Administración",Consolidado!$L$5:$L$1000,"X",Consolidado!$H$5:$H$1000,IF($D$9="Todos","&gt;0",$D$9))),2),""),""),""),IF(SUMIFS(Consolidado!$AD$5:$AD$1000,Consolidado!$E$5:$E$1000,$B37,Consolidado!$C$5:$C$1000,"Otros",Consolidado!$L$5:$L$1000,"X",Consolidado!$H$5:$H$1000,IF($D$9="Todos","&gt;0",$D$9))&gt;0,"Otros "&amp;TEXT(DAY(_xlfn.MINIFS(Consolidado!$B$5:$B$1000,Consolidado!$E$5:$E$1000,$B37,Consolidado!$C$5:$C$1000,"Otros",Consolidado!$L$5:$L$1000,"X",Consolidado!$H$5:$H$1000,IF($D$9="Todos","&gt;0",$D$9))),"00")&amp;"/"&amp;TEXT(MONTH(_xlfn.MINIFS(Consolidado!$B$5:$B$1000,Consolidado!$E$5:$E$1000,$B37,Consolidado!$C$5:$C$1000,"Otros",Consolidado!$L$5:$L$1000,"X",Consolidado!$H$5:$H$1000,IF($D$9="Todos","&gt;0",$D$9))),"00")&amp;IF($D$9="Todos","/"&amp;RIGHT(YEAR(_xlfn.MINIFS(Consolidado!$B$5:$B$1000,Consolidado!$E$5:$E$1000,$B37,Consolidado!$C$5:$C$1000,"Otros",Consolidado!$L$5:$L$1000,"X",Consolidado!$H$5:$H$1000,IF($D$9="Todos","&gt;0",$D$9))),2),"")&amp;IF(_xlfn.MAXIFS(Consolidado!$B$5:$B$1000,Consolidado!$E$5:$E$1000,$B37,Consolidado!$C$5:$C$1000,"Otros",Consolidado!$L$5:$L$1000,"X",Consolidado!$H$5:$H$1000,IF($D$9="Todos","&gt;0",$D$9))&lt;&gt;_xlfn.MINIFS(Consolidado!$B$5:$B$1000,Consolidado!$E$5:$E$1000,$B37,Consolidado!$C$5:$C$1000,"Otros",Consolidado!$L$5:$L$1000,"X",Consolidado!$H$5:$H$1000,IF($D$9="Todos","&gt;0",$D$9))," y "&amp;TEXT(DAY(_xlfn.MAXIFS(Consolidado!$B$5:$B$1000,Consolidado!$E$5:$E$1000,$B37,Consolidado!$C$5:$C$1000,"Otros",Consolidado!$L$5:$L$1000,"X",Consolidado!$H$5:$H$1000,IF($D$9="Todos","&gt;0",$D$9))),"00")&amp;"/"&amp;TEXT(MONTH(_xlfn.MAXIFS(Consolidado!$B$5:$B$1000,Consolidado!$E$5:$E$1000,$B37,Consolidado!$C$5:$C$1000,"Otros",Consolidado!$L$5:$L$1000,"X",Consolidado!$H$5:$H$1000,IF($D$9="Todos","&gt;0",$D$9))),"00")&amp;IF($D$9="Todos","/"&amp;RIGHT(YEAR(_xlfn.MAXIFS(Consolidado!$B$5:$B$1000,Consolidado!$E$5:$E$1000,$B37,Consolidado!$C$5:$C$1000,"Otros",Consolidado!$L$5:$L$1000,"X",Consolidado!$H$5:$H$1000,IF($D$9="Todos","&gt;0",$D$9))),2),""),""),""))</f>
        <v/>
      </c>
      <c r="O37" s="37" t="str">
        <f aca="false">_xlfn.TEXTJOIN(" +"&amp;CHAR(10),TRUE(),IF(SUMIFS(Consolidado!$AD$5:$AD$1000,Consolidado!$E$5:$E$1000,$B37,Consolidado!$C$5:$C$1000,"Auditoría Interna",Consolidado!$M$5:$M$1000,"X",Consolidado!$H$5:$H$1000,IF($D$9="Todos","&gt;0",$D$9))&gt;0,"Interna "&amp;TEXT(DAY(_xlfn.MINIFS(Consolidado!$B$5:$B$1000,Consolidado!$E$5:$E$1000,$B37,Consolidado!$C$5:$C$1000,"Auditoría Interna",Consolidado!$M$5:$M$1000,"X",Consolidado!$H$5:$H$1000,IF($D$9="Todos","&gt;0",$D$9))),"00")&amp;"/"&amp;TEXT(MONTH(_xlfn.MINIFS(Consolidado!$B$5:$B$1000,Consolidado!$E$5:$E$1000,$B37,Consolidado!$C$5:$C$1000,"Auditoría Interna",Consolidado!$M$5:$M$1000,"X",Consolidado!$H$5:$H$1000,IF($D$9="Todos","&gt;0",$D$9))),"00")&amp;IF($D$9="Todos","/"&amp;RIGHT(YEAR(_xlfn.MINIFS(Consolidado!$B$5:$B$1000,Consolidado!$E$5:$E$1000,$B37,Consolidado!$C$5:$C$1000,"Auditoría Interna",Consolidado!$M$5:$M$1000,"X",Consolidado!$H$5:$H$1000,IF($D$9="Todos","&gt;0",$D$9))),2),"")&amp;IF(_xlfn.MAXIFS(Consolidado!$B$5:$B$1000,Consolidado!$E$5:$E$1000,$B37,Consolidado!$C$5:$C$1000,"Auditoría Interna",Consolidado!$M$5:$M$1000,"X",Consolidado!$H$5:$H$1000,IF($D$9="Todos","&gt;0",$D$9))&lt;&gt;_xlfn.MINIFS(Consolidado!$B$5:$B$1000,Consolidado!$E$5:$E$1000,$B37,Consolidado!$C$5:$C$1000,"Auditoría Interna",Consolidado!$M$5:$M$1000,"X",Consolidado!$H$5:$H$1000,IF($D$9="Todos","&gt;0",$D$9))," y "&amp;TEXT(DAY(_xlfn.MAXIFS(Consolidado!$B$5:$B$1000,Consolidado!$E$5:$E$1000,$B37,Consolidado!$C$5:$C$1000,"Auditoría Interna",Consolidado!$M$5:$M$1000,"X",Consolidado!$H$5:$H$1000,IF($D$9="Todos","&gt;0",$D$9))),"00")&amp;"/"&amp;TEXT(MONTH(_xlfn.MAXIFS(Consolidado!$B$5:$B$1000,Consolidado!$E$5:$E$1000,$B37,Consolidado!$C$5:$C$1000,"Auditoría Interna",Consolidado!$M$5:$M$1000,"X",Consolidado!$H$5:$H$1000,IF($D$9="Todos","&gt;0",$D$9))),"00")&amp;IF($D$9="Todos","/"&amp;RIGHT(YEAR(_xlfn.MAXIFS(Consolidado!$B$5:$B$1000,Consolidado!$E$5:$E$1000,$B37,Consolidado!$C$5:$C$1000,"Auditoría Interna",Consolidado!$M$5:$M$1000,"X",Consolidado!$H$5:$H$1000,IF($D$9="Todos","&gt;0",$D$9))),2),""),""),""),IF(SUMIFS(Consolidado!$AD$5:$AD$1000,Consolidado!$E$5:$E$1000,$B37,Consolidado!$C$5:$C$1000,"Auditoría Externa",Consolidado!$M$5:$M$1000,"X",Consolidado!$H$5:$H$1000,IF($D$9="Todos","&gt;0",$D$9))&gt;0,"Externa "&amp;TEXT(DAY(_xlfn.MINIFS(Consolidado!$B$5:$B$1000,Consolidado!$E$5:$E$1000,$B37,Consolidado!$C$5:$C$1000,"Auditoría Externa",Consolidado!$M$5:$M$1000,"X",Consolidado!$H$5:$H$1000,IF($D$9="Todos","&gt;0",$D$9))),"00")&amp;"/"&amp;TEXT(MONTH(_xlfn.MINIFS(Consolidado!$B$5:$B$1000,Consolidado!$E$5:$E$1000,$B37,Consolidado!$C$5:$C$1000,"Auditoría Externa",Consolidado!$M$5:$M$1000,"X",Consolidado!$H$5:$H$1000,IF($D$9="Todos","&gt;0",$D$9))),"00")&amp;IF($D$9="Todos","/"&amp;RIGHT(YEAR(_xlfn.MINIFS(Consolidado!$B$5:$B$1000,Consolidado!$E$5:$E$1000,$B37,Consolidado!$C$5:$C$1000,"Auditoría Externa",Consolidado!$M$5:$M$1000,"X",Consolidado!$H$5:$H$1000,IF($D$9="Todos","&gt;0",$D$9))),2),"")&amp;IF(_xlfn.MAXIFS(Consolidado!$B$5:$B$1000,Consolidado!$E$5:$E$1000,$B37,Consolidado!$C$5:$C$1000,"Auditoría Externa",Consolidado!$M$5:$M$1000,"X",Consolidado!$H$5:$H$1000,IF($D$9="Todos","&gt;0",$D$9))&lt;&gt;_xlfn.MINIFS(Consolidado!$B$5:$B$1000,Consolidado!$E$5:$E$1000,$B37,Consolidado!$C$5:$C$1000,"Auditoría Externa",Consolidado!$M$5:$M$1000,"X",Consolidado!$H$5:$H$1000,IF($D$9="Todos","&gt;0",$D$9))," y "&amp;TEXT(DAY(_xlfn.MAXIFS(Consolidado!$B$5:$B$1000,Consolidado!$E$5:$E$1000,$B37,Consolidado!$C$5:$C$1000,"Auditoría Externa",Consolidado!$M$5:$M$1000,"X",Consolidado!$H$5:$H$1000,IF($D$9="Todos","&gt;0",$D$9))),"00")&amp;"/"&amp;TEXT(MONTH(_xlfn.MAXIFS(Consolidado!$B$5:$B$1000,Consolidado!$E$5:$E$1000,$B37,Consolidado!$C$5:$C$1000,"Auditoría Externa",Consolidado!$M$5:$M$1000,"X",Consolidado!$H$5:$H$1000,IF($D$9="Todos","&gt;0",$D$9))),"00")&amp;IF($D$9="Todos","/"&amp;RIGHT(YEAR(_xlfn.MAXIFS(Consolidado!$B$5:$B$1000,Consolidado!$E$5:$E$1000,$B37,Consolidado!$C$5:$C$1000,"Auditoría Externa",Consolidado!$M$5:$M$1000,"X",Consolidado!$H$5:$H$1000,IF($D$9="Todos","&gt;0",$D$9))),2),""),""),""),IF(SUMIFS(Consolidado!$AD$5:$AD$1000,Consolidado!$E$5:$E$1000,$B37,Consolidado!$C$5:$C$1000,"SSF",Consolidado!$M$5:$M$1000,"X",Consolidado!$H$5:$H$1000,IF($D$9="Todos","&gt;0",$D$9))&gt;0,"SSF "&amp;TEXT(DAY(_xlfn.MINIFS(Consolidado!$B$5:$B$1000,Consolidado!$E$5:$E$1000,$B37,Consolidado!$C$5:$C$1000,"SSF",Consolidado!$M$5:$M$1000,"X",Consolidado!$H$5:$H$1000,IF($D$9="Todos","&gt;0",$D$9))),"00")&amp;"/"&amp;TEXT(MONTH(_xlfn.MINIFS(Consolidado!$B$5:$B$1000,Consolidado!$E$5:$E$1000,$B37,Consolidado!$C$5:$C$1000,"SSF",Consolidado!$M$5:$M$1000,"X",Consolidado!$H$5:$H$1000,IF($D$9="Todos","&gt;0",$D$9))),"00")&amp;IF($D$9="Todos","/"&amp;RIGHT(YEAR(_xlfn.MINIFS(Consolidado!$B$5:$B$1000,Consolidado!$E$5:$E$1000,$B37,Consolidado!$C$5:$C$1000,"SSF",Consolidado!$M$5:$M$1000,"X",Consolidado!$H$5:$H$1000,IF($D$9="Todos","&gt;0",$D$9))),2),"")&amp;IF(_xlfn.MAXIFS(Consolidado!$B$5:$B$1000,Consolidado!$E$5:$E$1000,$B37,Consolidado!$C$5:$C$1000,"SSF",Consolidado!$M$5:$M$1000,"X",Consolidado!$H$5:$H$1000,IF($D$9="Todos","&gt;0",$D$9))&lt;&gt;_xlfn.MINIFS(Consolidado!$B$5:$B$1000,Consolidado!$E$5:$E$1000,$B37,Consolidado!$C$5:$C$1000,"SSF",Consolidado!$M$5:$M$1000,"X",Consolidado!$H$5:$H$1000,IF($D$9="Todos","&gt;0",$D$9))," y "&amp;TEXT(DAY(_xlfn.MAXIFS(Consolidado!$B$5:$B$1000,Consolidado!$E$5:$E$1000,$B37,Consolidado!$C$5:$C$1000,"SSF",Consolidado!$M$5:$M$1000,"X",Consolidado!$H$5:$H$1000,IF($D$9="Todos","&gt;0",$D$9))),"00")&amp;"/"&amp;TEXT(MONTH(_xlfn.MAXIFS(Consolidado!$B$5:$B$1000,Consolidado!$E$5:$E$1000,$B37,Consolidado!$C$5:$C$1000,"SSF",Consolidado!$M$5:$M$1000,"X",Consolidado!$H$5:$H$1000,IF($D$9="Todos","&gt;0",$D$9))),"00")&amp;IF($D$9="Todos","/"&amp;RIGHT(YEAR(_xlfn.MAXIFS(Consolidado!$B$5:$B$1000,Consolidado!$E$5:$E$1000,$B37,Consolidado!$C$5:$C$1000,"SSF",Consolidado!$M$5:$M$1000,"X",Consolidado!$H$5:$H$1000,IF($D$9="Todos","&gt;0",$D$9))),2),""),""),""),IF(SUMIFS(Consolidado!$AD$5:$AD$1000,Consolidado!$E$5:$E$1000,$B37,Consolidado!$C$5:$C$1000,"Comité de Supervisión",Consolidado!$M$5:$M$1000,"X",Consolidado!$H$5:$H$1000,IF($D$9="Todos","&gt;0",$D$9))&gt;0,"Comité Sup. "&amp;TEXT(DAY(_xlfn.MINIFS(Consolidado!$B$5:$B$1000,Consolidado!$E$5:$E$1000,$B37,Consolidado!$C$5:$C$1000,"Comité de Supervisión",Consolidado!$M$5:$M$1000,"X",Consolidado!$H$5:$H$1000,IF($D$9="Todos","&gt;0",$D$9))),"00")&amp;"/"&amp;TEXT(MONTH(_xlfn.MINIFS(Consolidado!$B$5:$B$1000,Consolidado!$E$5:$E$1000,$B37,Consolidado!$C$5:$C$1000,"Comité de Supervisión",Consolidado!$M$5:$M$1000,"X",Consolidado!$H$5:$H$1000,IF($D$9="Todos","&gt;0",$D$9))),"00")&amp;IF($D$9="Todos","/"&amp;RIGHT(YEAR(_xlfn.MINIFS(Consolidado!$B$5:$B$1000,Consolidado!$E$5:$E$1000,$B37,Consolidado!$C$5:$C$1000,"Comité de Supervisión",Consolidado!$M$5:$M$1000,"X",Consolidado!$H$5:$H$1000,IF($D$9="Todos","&gt;0",$D$9))),2),"")&amp;IF(_xlfn.MAXIFS(Consolidado!$B$5:$B$1000,Consolidado!$E$5:$E$1000,$B37,Consolidado!$C$5:$C$1000,"Comité de Supervisión",Consolidado!$M$5:$M$1000,"X",Consolidado!$H$5:$H$1000,IF($D$9="Todos","&gt;0",$D$9))&lt;&gt;_xlfn.MINIFS(Consolidado!$B$5:$B$1000,Consolidado!$E$5:$E$1000,$B37,Consolidado!$C$5:$C$1000,"Comité de Supervisión",Consolidado!$M$5:$M$1000,"X",Consolidado!$H$5:$H$1000,IF($D$9="Todos","&gt;0",$D$9))," y "&amp;TEXT(DAY(_xlfn.MAXIFS(Consolidado!$B$5:$B$1000,Consolidado!$E$5:$E$1000,$B37,Consolidado!$C$5:$C$1000,"Comité de Supervisión",Consolidado!$M$5:$M$1000,"X",Consolidado!$H$5:$H$1000,IF($D$9="Todos","&gt;0",$D$9))),"00")&amp;"/"&amp;TEXT(MONTH(_xlfn.MAXIFS(Consolidado!$B$5:$B$1000,Consolidado!$E$5:$E$1000,$B37,Consolidado!$C$5:$C$1000,"Comité de Supervisión",Consolidado!$M$5:$M$1000,"X",Consolidado!$H$5:$H$1000,IF($D$9="Todos","&gt;0",$D$9))),"00")&amp;IF($D$9="Todos","/"&amp;RIGHT(YEAR(_xlfn.MAXIFS(Consolidado!$B$5:$B$1000,Consolidado!$E$5:$E$1000,$B37,Consolidado!$C$5:$C$1000,"Comité de Supervisión",Consolidado!$M$5:$M$1000,"X",Consolidado!$H$5:$H$1000,IF($D$9="Todos","&gt;0",$D$9))),2),""),""),""),IF(SUMIFS(Consolidado!$AD$5:$AD$1000,Consolidado!$E$5:$E$1000,$B37,Consolidado!$C$5:$C$1000,"Consejo de Administración",Consolidado!$M$5:$M$1000,"X",Consolidado!$H$5:$H$1000,IF($D$9="Todos","&gt;0",$D$9))&gt;0,"Consejo "&amp;TEXT(DAY(_xlfn.MINIFS(Consolidado!$B$5:$B$1000,Consolidado!$E$5:$E$1000,$B37,Consolidado!$C$5:$C$1000,"Consejo de Administración",Consolidado!$M$5:$M$1000,"X",Consolidado!$H$5:$H$1000,IF($D$9="Todos","&gt;0",$D$9))),"00")&amp;"/"&amp;TEXT(MONTH(_xlfn.MINIFS(Consolidado!$B$5:$B$1000,Consolidado!$E$5:$E$1000,$B37,Consolidado!$C$5:$C$1000,"Consejo de Administración",Consolidado!$M$5:$M$1000,"X",Consolidado!$H$5:$H$1000,IF($D$9="Todos","&gt;0",$D$9))),"00")&amp;IF($D$9="Todos","/"&amp;RIGHT(YEAR(_xlfn.MINIFS(Consolidado!$B$5:$B$1000,Consolidado!$E$5:$E$1000,$B37,Consolidado!$C$5:$C$1000,"Consejo de Administración",Consolidado!$M$5:$M$1000,"X",Consolidado!$H$5:$H$1000,IF($D$9="Todos","&gt;0",$D$9))),2),"")&amp;IF(_xlfn.MAXIFS(Consolidado!$B$5:$B$1000,Consolidado!$E$5:$E$1000,$B37,Consolidado!$C$5:$C$1000,"Consejo de Administración",Consolidado!$M$5:$M$1000,"X",Consolidado!$H$5:$H$1000,IF($D$9="Todos","&gt;0",$D$9))&lt;&gt;_xlfn.MINIFS(Consolidado!$B$5:$B$1000,Consolidado!$E$5:$E$1000,$B37,Consolidado!$C$5:$C$1000,"Consejo de Administración",Consolidado!$M$5:$M$1000,"X",Consolidado!$H$5:$H$1000,IF($D$9="Todos","&gt;0",$D$9))," y "&amp;TEXT(DAY(_xlfn.MAXIFS(Consolidado!$B$5:$B$1000,Consolidado!$E$5:$E$1000,$B37,Consolidado!$C$5:$C$1000,"Consejo de Administración",Consolidado!$M$5:$M$1000,"X",Consolidado!$H$5:$H$1000,IF($D$9="Todos","&gt;0",$D$9))),"00")&amp;"/"&amp;TEXT(MONTH(_xlfn.MAXIFS(Consolidado!$B$5:$B$1000,Consolidado!$E$5:$E$1000,$B37,Consolidado!$C$5:$C$1000,"Consejo de Administración",Consolidado!$M$5:$M$1000,"X",Consolidado!$H$5:$H$1000,IF($D$9="Todos","&gt;0",$D$9))),"00")&amp;IF($D$9="Todos","/"&amp;RIGHT(YEAR(_xlfn.MAXIFS(Consolidado!$B$5:$B$1000,Consolidado!$E$5:$E$1000,$B37,Consolidado!$C$5:$C$1000,"Consejo de Administración",Consolidado!$M$5:$M$1000,"X",Consolidado!$H$5:$H$1000,IF($D$9="Todos","&gt;0",$D$9))),2),""),""),""),IF(SUMIFS(Consolidado!$AD$5:$AD$1000,Consolidado!$E$5:$E$1000,$B37,Consolidado!$C$5:$C$1000,"Otros",Consolidado!$M$5:$M$1000,"X",Consolidado!$H$5:$H$1000,IF($D$9="Todos","&gt;0",$D$9))&gt;0,"Otros "&amp;TEXT(DAY(_xlfn.MINIFS(Consolidado!$B$5:$B$1000,Consolidado!$E$5:$E$1000,$B37,Consolidado!$C$5:$C$1000,"Otros",Consolidado!$M$5:$M$1000,"X",Consolidado!$H$5:$H$1000,IF($D$9="Todos","&gt;0",$D$9))),"00")&amp;"/"&amp;TEXT(MONTH(_xlfn.MINIFS(Consolidado!$B$5:$B$1000,Consolidado!$E$5:$E$1000,$B37,Consolidado!$C$5:$C$1000,"Otros",Consolidado!$M$5:$M$1000,"X",Consolidado!$H$5:$H$1000,IF($D$9="Todos","&gt;0",$D$9))),"00")&amp;IF($D$9="Todos","/"&amp;RIGHT(YEAR(_xlfn.MINIFS(Consolidado!$B$5:$B$1000,Consolidado!$E$5:$E$1000,$B37,Consolidado!$C$5:$C$1000,"Otros",Consolidado!$M$5:$M$1000,"X",Consolidado!$H$5:$H$1000,IF($D$9="Todos","&gt;0",$D$9))),2),"")&amp;IF(_xlfn.MAXIFS(Consolidado!$B$5:$B$1000,Consolidado!$E$5:$E$1000,$B37,Consolidado!$C$5:$C$1000,"Otros",Consolidado!$M$5:$M$1000,"X",Consolidado!$H$5:$H$1000,IF($D$9="Todos","&gt;0",$D$9))&lt;&gt;_xlfn.MINIFS(Consolidado!$B$5:$B$1000,Consolidado!$E$5:$E$1000,$B37,Consolidado!$C$5:$C$1000,"Otros",Consolidado!$M$5:$M$1000,"X",Consolidado!$H$5:$H$1000,IF($D$9="Todos","&gt;0",$D$9))," y "&amp;TEXT(DAY(_xlfn.MAXIFS(Consolidado!$B$5:$B$1000,Consolidado!$E$5:$E$1000,$B37,Consolidado!$C$5:$C$1000,"Otros",Consolidado!$M$5:$M$1000,"X",Consolidado!$H$5:$H$1000,IF($D$9="Todos","&gt;0",$D$9))),"00")&amp;"/"&amp;TEXT(MONTH(_xlfn.MAXIFS(Consolidado!$B$5:$B$1000,Consolidado!$E$5:$E$1000,$B37,Consolidado!$C$5:$C$1000,"Otros",Consolidado!$M$5:$M$1000,"X",Consolidado!$H$5:$H$1000,IF($D$9="Todos","&gt;0",$D$9))),"00")&amp;IF($D$9="Todos","/"&amp;RIGHT(YEAR(_xlfn.MAXIFS(Consolidado!$B$5:$B$1000,Consolidado!$E$5:$E$1000,$B37,Consolidado!$C$5:$C$1000,"Otros",Consolidado!$M$5:$M$1000,"X",Consolidado!$H$5:$H$1000,IF($D$9="Todos","&gt;0",$D$9))),2),""),""),""))</f>
        <v>Interna 06/05</v>
      </c>
      <c r="P37" s="37" t="str">
        <f aca="false">_xlfn.TEXTJOIN(" +"&amp;CHAR(10),TRUE(),IF(SUMIFS(Consolidado!$AD$5:$AD$1000,Consolidado!$E$5:$E$1000,$B37,Consolidado!$C$5:$C$1000,"Auditoría Interna",Consolidado!$N$5:$N$1000,"X",Consolidado!$H$5:$H$1000,IF($D$9="Todos","&gt;0",$D$9))&gt;0,"Interna "&amp;TEXT(DAY(_xlfn.MINIFS(Consolidado!$B$5:$B$1000,Consolidado!$E$5:$E$1000,$B37,Consolidado!$C$5:$C$1000,"Auditoría Interna",Consolidado!$N$5:$N$1000,"X",Consolidado!$H$5:$H$1000,IF($D$9="Todos","&gt;0",$D$9))),"00")&amp;"/"&amp;TEXT(MONTH(_xlfn.MINIFS(Consolidado!$B$5:$B$1000,Consolidado!$E$5:$E$1000,$B37,Consolidado!$C$5:$C$1000,"Auditoría Interna",Consolidado!$N$5:$N$1000,"X",Consolidado!$H$5:$H$1000,IF($D$9="Todos","&gt;0",$D$9))),"00")&amp;IF($D$9="Todos","/"&amp;RIGHT(YEAR(_xlfn.MINIFS(Consolidado!$B$5:$B$1000,Consolidado!$E$5:$E$1000,$B37,Consolidado!$C$5:$C$1000,"Auditoría Interna",Consolidado!$N$5:$N$1000,"X",Consolidado!$H$5:$H$1000,IF($D$9="Todos","&gt;0",$D$9))),2),"")&amp;IF(_xlfn.MAXIFS(Consolidado!$B$5:$B$1000,Consolidado!$E$5:$E$1000,$B37,Consolidado!$C$5:$C$1000,"Auditoría Interna",Consolidado!$N$5:$N$1000,"X",Consolidado!$H$5:$H$1000,IF($D$9="Todos","&gt;0",$D$9))&lt;&gt;_xlfn.MINIFS(Consolidado!$B$5:$B$1000,Consolidado!$E$5:$E$1000,$B37,Consolidado!$C$5:$C$1000,"Auditoría Interna",Consolidado!$N$5:$N$1000,"X",Consolidado!$H$5:$H$1000,IF($D$9="Todos","&gt;0",$D$9))," y "&amp;TEXT(DAY(_xlfn.MAXIFS(Consolidado!$B$5:$B$1000,Consolidado!$E$5:$E$1000,$B37,Consolidado!$C$5:$C$1000,"Auditoría Interna",Consolidado!$N$5:$N$1000,"X",Consolidado!$H$5:$H$1000,IF($D$9="Todos","&gt;0",$D$9))),"00")&amp;"/"&amp;TEXT(MONTH(_xlfn.MAXIFS(Consolidado!$B$5:$B$1000,Consolidado!$E$5:$E$1000,$B37,Consolidado!$C$5:$C$1000,"Auditoría Interna",Consolidado!$N$5:$N$1000,"X",Consolidado!$H$5:$H$1000,IF($D$9="Todos","&gt;0",$D$9))),"00")&amp;IF($D$9="Todos","/"&amp;RIGHT(YEAR(_xlfn.MAXIFS(Consolidado!$B$5:$B$1000,Consolidado!$E$5:$E$1000,$B37,Consolidado!$C$5:$C$1000,"Auditoría Interna",Consolidado!$N$5:$N$1000,"X",Consolidado!$H$5:$H$1000,IF($D$9="Todos","&gt;0",$D$9))),2),""),""),""),IF(SUMIFS(Consolidado!$AD$5:$AD$1000,Consolidado!$E$5:$E$1000,$B37,Consolidado!$C$5:$C$1000,"Auditoría Externa",Consolidado!$N$5:$N$1000,"X",Consolidado!$H$5:$H$1000,IF($D$9="Todos","&gt;0",$D$9))&gt;0,"Externa "&amp;TEXT(DAY(_xlfn.MINIFS(Consolidado!$B$5:$B$1000,Consolidado!$E$5:$E$1000,$B37,Consolidado!$C$5:$C$1000,"Auditoría Externa",Consolidado!$N$5:$N$1000,"X",Consolidado!$H$5:$H$1000,IF($D$9="Todos","&gt;0",$D$9))),"00")&amp;"/"&amp;TEXT(MONTH(_xlfn.MINIFS(Consolidado!$B$5:$B$1000,Consolidado!$E$5:$E$1000,$B37,Consolidado!$C$5:$C$1000,"Auditoría Externa",Consolidado!$N$5:$N$1000,"X",Consolidado!$H$5:$H$1000,IF($D$9="Todos","&gt;0",$D$9))),"00")&amp;IF($D$9="Todos","/"&amp;RIGHT(YEAR(_xlfn.MINIFS(Consolidado!$B$5:$B$1000,Consolidado!$E$5:$E$1000,$B37,Consolidado!$C$5:$C$1000,"Auditoría Externa",Consolidado!$N$5:$N$1000,"X",Consolidado!$H$5:$H$1000,IF($D$9="Todos","&gt;0",$D$9))),2),"")&amp;IF(_xlfn.MAXIFS(Consolidado!$B$5:$B$1000,Consolidado!$E$5:$E$1000,$B37,Consolidado!$C$5:$C$1000,"Auditoría Externa",Consolidado!$N$5:$N$1000,"X",Consolidado!$H$5:$H$1000,IF($D$9="Todos","&gt;0",$D$9))&lt;&gt;_xlfn.MINIFS(Consolidado!$B$5:$B$1000,Consolidado!$E$5:$E$1000,$B37,Consolidado!$C$5:$C$1000,"Auditoría Externa",Consolidado!$N$5:$N$1000,"X",Consolidado!$H$5:$H$1000,IF($D$9="Todos","&gt;0",$D$9))," y "&amp;TEXT(DAY(_xlfn.MAXIFS(Consolidado!$B$5:$B$1000,Consolidado!$E$5:$E$1000,$B37,Consolidado!$C$5:$C$1000,"Auditoría Externa",Consolidado!$N$5:$N$1000,"X",Consolidado!$H$5:$H$1000,IF($D$9="Todos","&gt;0",$D$9))),"00")&amp;"/"&amp;TEXT(MONTH(_xlfn.MAXIFS(Consolidado!$B$5:$B$1000,Consolidado!$E$5:$E$1000,$B37,Consolidado!$C$5:$C$1000,"Auditoría Externa",Consolidado!$N$5:$N$1000,"X",Consolidado!$H$5:$H$1000,IF($D$9="Todos","&gt;0",$D$9))),"00")&amp;IF($D$9="Todos","/"&amp;RIGHT(YEAR(_xlfn.MAXIFS(Consolidado!$B$5:$B$1000,Consolidado!$E$5:$E$1000,$B37,Consolidado!$C$5:$C$1000,"Auditoría Externa",Consolidado!$N$5:$N$1000,"X",Consolidado!$H$5:$H$1000,IF($D$9="Todos","&gt;0",$D$9))),2),""),""),""),IF(SUMIFS(Consolidado!$AD$5:$AD$1000,Consolidado!$E$5:$E$1000,$B37,Consolidado!$C$5:$C$1000,"SSF",Consolidado!$N$5:$N$1000,"X",Consolidado!$H$5:$H$1000,IF($D$9="Todos","&gt;0",$D$9))&gt;0,"SSF "&amp;TEXT(DAY(_xlfn.MINIFS(Consolidado!$B$5:$B$1000,Consolidado!$E$5:$E$1000,$B37,Consolidado!$C$5:$C$1000,"SSF",Consolidado!$N$5:$N$1000,"X",Consolidado!$H$5:$H$1000,IF($D$9="Todos","&gt;0",$D$9))),"00")&amp;"/"&amp;TEXT(MONTH(_xlfn.MINIFS(Consolidado!$B$5:$B$1000,Consolidado!$E$5:$E$1000,$B37,Consolidado!$C$5:$C$1000,"SSF",Consolidado!$N$5:$N$1000,"X",Consolidado!$H$5:$H$1000,IF($D$9="Todos","&gt;0",$D$9))),"00")&amp;IF($D$9="Todos","/"&amp;RIGHT(YEAR(_xlfn.MINIFS(Consolidado!$B$5:$B$1000,Consolidado!$E$5:$E$1000,$B37,Consolidado!$C$5:$C$1000,"SSF",Consolidado!$N$5:$N$1000,"X",Consolidado!$H$5:$H$1000,IF($D$9="Todos","&gt;0",$D$9))),2),"")&amp;IF(_xlfn.MAXIFS(Consolidado!$B$5:$B$1000,Consolidado!$E$5:$E$1000,$B37,Consolidado!$C$5:$C$1000,"SSF",Consolidado!$N$5:$N$1000,"X",Consolidado!$H$5:$H$1000,IF($D$9="Todos","&gt;0",$D$9))&lt;&gt;_xlfn.MINIFS(Consolidado!$B$5:$B$1000,Consolidado!$E$5:$E$1000,$B37,Consolidado!$C$5:$C$1000,"SSF",Consolidado!$N$5:$N$1000,"X",Consolidado!$H$5:$H$1000,IF($D$9="Todos","&gt;0",$D$9))," y "&amp;TEXT(DAY(_xlfn.MAXIFS(Consolidado!$B$5:$B$1000,Consolidado!$E$5:$E$1000,$B37,Consolidado!$C$5:$C$1000,"SSF",Consolidado!$N$5:$N$1000,"X",Consolidado!$H$5:$H$1000,IF($D$9="Todos","&gt;0",$D$9))),"00")&amp;"/"&amp;TEXT(MONTH(_xlfn.MAXIFS(Consolidado!$B$5:$B$1000,Consolidado!$E$5:$E$1000,$B37,Consolidado!$C$5:$C$1000,"SSF",Consolidado!$N$5:$N$1000,"X",Consolidado!$H$5:$H$1000,IF($D$9="Todos","&gt;0",$D$9))),"00")&amp;IF($D$9="Todos","/"&amp;RIGHT(YEAR(_xlfn.MAXIFS(Consolidado!$B$5:$B$1000,Consolidado!$E$5:$E$1000,$B37,Consolidado!$C$5:$C$1000,"SSF",Consolidado!$N$5:$N$1000,"X",Consolidado!$H$5:$H$1000,IF($D$9="Todos","&gt;0",$D$9))),2),""),""),""),IF(SUMIFS(Consolidado!$AD$5:$AD$1000,Consolidado!$E$5:$E$1000,$B37,Consolidado!$C$5:$C$1000,"Comité de Supervisión",Consolidado!$N$5:$N$1000,"X",Consolidado!$H$5:$H$1000,IF($D$9="Todos","&gt;0",$D$9))&gt;0,"Comité Sup. "&amp;TEXT(DAY(_xlfn.MINIFS(Consolidado!$B$5:$B$1000,Consolidado!$E$5:$E$1000,$B37,Consolidado!$C$5:$C$1000,"Comité de Supervisión",Consolidado!$N$5:$N$1000,"X",Consolidado!$H$5:$H$1000,IF($D$9="Todos","&gt;0",$D$9))),"00")&amp;"/"&amp;TEXT(MONTH(_xlfn.MINIFS(Consolidado!$B$5:$B$1000,Consolidado!$E$5:$E$1000,$B37,Consolidado!$C$5:$C$1000,"Comité de Supervisión",Consolidado!$N$5:$N$1000,"X",Consolidado!$H$5:$H$1000,IF($D$9="Todos","&gt;0",$D$9))),"00")&amp;IF($D$9="Todos","/"&amp;RIGHT(YEAR(_xlfn.MINIFS(Consolidado!$B$5:$B$1000,Consolidado!$E$5:$E$1000,$B37,Consolidado!$C$5:$C$1000,"Comité de Supervisión",Consolidado!$N$5:$N$1000,"X",Consolidado!$H$5:$H$1000,IF($D$9="Todos","&gt;0",$D$9))),2),"")&amp;IF(_xlfn.MAXIFS(Consolidado!$B$5:$B$1000,Consolidado!$E$5:$E$1000,$B37,Consolidado!$C$5:$C$1000,"Comité de Supervisión",Consolidado!$N$5:$N$1000,"X",Consolidado!$H$5:$H$1000,IF($D$9="Todos","&gt;0",$D$9))&lt;&gt;_xlfn.MINIFS(Consolidado!$B$5:$B$1000,Consolidado!$E$5:$E$1000,$B37,Consolidado!$C$5:$C$1000,"Comité de Supervisión",Consolidado!$N$5:$N$1000,"X",Consolidado!$H$5:$H$1000,IF($D$9="Todos","&gt;0",$D$9))," y "&amp;TEXT(DAY(_xlfn.MAXIFS(Consolidado!$B$5:$B$1000,Consolidado!$E$5:$E$1000,$B37,Consolidado!$C$5:$C$1000,"Comité de Supervisión",Consolidado!$N$5:$N$1000,"X",Consolidado!$H$5:$H$1000,IF($D$9="Todos","&gt;0",$D$9))),"00")&amp;"/"&amp;TEXT(MONTH(_xlfn.MAXIFS(Consolidado!$B$5:$B$1000,Consolidado!$E$5:$E$1000,$B37,Consolidado!$C$5:$C$1000,"Comité de Supervisión",Consolidado!$N$5:$N$1000,"X",Consolidado!$H$5:$H$1000,IF($D$9="Todos","&gt;0",$D$9))),"00")&amp;IF($D$9="Todos","/"&amp;RIGHT(YEAR(_xlfn.MAXIFS(Consolidado!$B$5:$B$1000,Consolidado!$E$5:$E$1000,$B37,Consolidado!$C$5:$C$1000,"Comité de Supervisión",Consolidado!$N$5:$N$1000,"X",Consolidado!$H$5:$H$1000,IF($D$9="Todos","&gt;0",$D$9))),2),""),""),""),IF(SUMIFS(Consolidado!$AD$5:$AD$1000,Consolidado!$E$5:$E$1000,$B37,Consolidado!$C$5:$C$1000,"Consejo de Administración",Consolidado!$N$5:$N$1000,"X",Consolidado!$H$5:$H$1000,IF($D$9="Todos","&gt;0",$D$9))&gt;0,"Consejo "&amp;TEXT(DAY(_xlfn.MINIFS(Consolidado!$B$5:$B$1000,Consolidado!$E$5:$E$1000,$B37,Consolidado!$C$5:$C$1000,"Consejo de Administración",Consolidado!$N$5:$N$1000,"X",Consolidado!$H$5:$H$1000,IF($D$9="Todos","&gt;0",$D$9))),"00")&amp;"/"&amp;TEXT(MONTH(_xlfn.MINIFS(Consolidado!$B$5:$B$1000,Consolidado!$E$5:$E$1000,$B37,Consolidado!$C$5:$C$1000,"Consejo de Administración",Consolidado!$N$5:$N$1000,"X",Consolidado!$H$5:$H$1000,IF($D$9="Todos","&gt;0",$D$9))),"00")&amp;IF($D$9="Todos","/"&amp;RIGHT(YEAR(_xlfn.MINIFS(Consolidado!$B$5:$B$1000,Consolidado!$E$5:$E$1000,$B37,Consolidado!$C$5:$C$1000,"Consejo de Administración",Consolidado!$N$5:$N$1000,"X",Consolidado!$H$5:$H$1000,IF($D$9="Todos","&gt;0",$D$9))),2),"")&amp;IF(_xlfn.MAXIFS(Consolidado!$B$5:$B$1000,Consolidado!$E$5:$E$1000,$B37,Consolidado!$C$5:$C$1000,"Consejo de Administración",Consolidado!$N$5:$N$1000,"X",Consolidado!$H$5:$H$1000,IF($D$9="Todos","&gt;0",$D$9))&lt;&gt;_xlfn.MINIFS(Consolidado!$B$5:$B$1000,Consolidado!$E$5:$E$1000,$B37,Consolidado!$C$5:$C$1000,"Consejo de Administración",Consolidado!$N$5:$N$1000,"X",Consolidado!$H$5:$H$1000,IF($D$9="Todos","&gt;0",$D$9))," y "&amp;TEXT(DAY(_xlfn.MAXIFS(Consolidado!$B$5:$B$1000,Consolidado!$E$5:$E$1000,$B37,Consolidado!$C$5:$C$1000,"Consejo de Administración",Consolidado!$N$5:$N$1000,"X",Consolidado!$H$5:$H$1000,IF($D$9="Todos","&gt;0",$D$9))),"00")&amp;"/"&amp;TEXT(MONTH(_xlfn.MAXIFS(Consolidado!$B$5:$B$1000,Consolidado!$E$5:$E$1000,$B37,Consolidado!$C$5:$C$1000,"Consejo de Administración",Consolidado!$N$5:$N$1000,"X",Consolidado!$H$5:$H$1000,IF($D$9="Todos","&gt;0",$D$9))),"00")&amp;IF($D$9="Todos","/"&amp;RIGHT(YEAR(_xlfn.MAXIFS(Consolidado!$B$5:$B$1000,Consolidado!$E$5:$E$1000,$B37,Consolidado!$C$5:$C$1000,"Consejo de Administración",Consolidado!$N$5:$N$1000,"X",Consolidado!$H$5:$H$1000,IF($D$9="Todos","&gt;0",$D$9))),2),""),""),""),IF(SUMIFS(Consolidado!$AD$5:$AD$1000,Consolidado!$E$5:$E$1000,$B37,Consolidado!$C$5:$C$1000,"Otros",Consolidado!$N$5:$N$1000,"X",Consolidado!$H$5:$H$1000,IF($D$9="Todos","&gt;0",$D$9))&gt;0,"Otros "&amp;TEXT(DAY(_xlfn.MINIFS(Consolidado!$B$5:$B$1000,Consolidado!$E$5:$E$1000,$B37,Consolidado!$C$5:$C$1000,"Otros",Consolidado!$N$5:$N$1000,"X",Consolidado!$H$5:$H$1000,IF($D$9="Todos","&gt;0",$D$9))),"00")&amp;"/"&amp;TEXT(MONTH(_xlfn.MINIFS(Consolidado!$B$5:$B$1000,Consolidado!$E$5:$E$1000,$B37,Consolidado!$C$5:$C$1000,"Otros",Consolidado!$N$5:$N$1000,"X",Consolidado!$H$5:$H$1000,IF($D$9="Todos","&gt;0",$D$9))),"00")&amp;IF($D$9="Todos","/"&amp;RIGHT(YEAR(_xlfn.MINIFS(Consolidado!$B$5:$B$1000,Consolidado!$E$5:$E$1000,$B37,Consolidado!$C$5:$C$1000,"Otros",Consolidado!$N$5:$N$1000,"X",Consolidado!$H$5:$H$1000,IF($D$9="Todos","&gt;0",$D$9))),2),"")&amp;IF(_xlfn.MAXIFS(Consolidado!$B$5:$B$1000,Consolidado!$E$5:$E$1000,$B37,Consolidado!$C$5:$C$1000,"Otros",Consolidado!$N$5:$N$1000,"X",Consolidado!$H$5:$H$1000,IF($D$9="Todos","&gt;0",$D$9))&lt;&gt;_xlfn.MINIFS(Consolidado!$B$5:$B$1000,Consolidado!$E$5:$E$1000,$B37,Consolidado!$C$5:$C$1000,"Otros",Consolidado!$N$5:$N$1000,"X",Consolidado!$H$5:$H$1000,IF($D$9="Todos","&gt;0",$D$9))," y "&amp;TEXT(DAY(_xlfn.MAXIFS(Consolidado!$B$5:$B$1000,Consolidado!$E$5:$E$1000,$B37,Consolidado!$C$5:$C$1000,"Otros",Consolidado!$N$5:$N$1000,"X",Consolidado!$H$5:$H$1000,IF($D$9="Todos","&gt;0",$D$9))),"00")&amp;"/"&amp;TEXT(MONTH(_xlfn.MAXIFS(Consolidado!$B$5:$B$1000,Consolidado!$E$5:$E$1000,$B37,Consolidado!$C$5:$C$1000,"Otros",Consolidado!$N$5:$N$1000,"X",Consolidado!$H$5:$H$1000,IF($D$9="Todos","&gt;0",$D$9))),"00")&amp;IF($D$9="Todos","/"&amp;RIGHT(YEAR(_xlfn.MAXIFS(Consolidado!$B$5:$B$1000,Consolidado!$E$5:$E$1000,$B37,Consolidado!$C$5:$C$1000,"Otros",Consolidado!$N$5:$N$1000,"X",Consolidado!$H$5:$H$1000,IF($D$9="Todos","&gt;0",$D$9))),2),""),""),""))</f>
        <v/>
      </c>
      <c r="Q37" s="37" t="str">
        <f aca="false">_xlfn.TEXTJOIN(" +"&amp;CHAR(10),TRUE(),IF(SUMIFS(Consolidado!$AD$5:$AD$1000,Consolidado!$E$5:$E$1000,$B37,Consolidado!$C$5:$C$1000,"Auditoría Interna",Consolidado!$O$5:$O$1000,"X",Consolidado!$H$5:$H$1000,IF($D$9="Todos","&gt;0",$D$9))&gt;0,"Interna "&amp;TEXT(DAY(_xlfn.MINIFS(Consolidado!$B$5:$B$1000,Consolidado!$E$5:$E$1000,$B37,Consolidado!$C$5:$C$1000,"Auditoría Interna",Consolidado!$O$5:$O$1000,"X",Consolidado!$H$5:$H$1000,IF($D$9="Todos","&gt;0",$D$9))),"00")&amp;"/"&amp;TEXT(MONTH(_xlfn.MINIFS(Consolidado!$B$5:$B$1000,Consolidado!$E$5:$E$1000,$B37,Consolidado!$C$5:$C$1000,"Auditoría Interna",Consolidado!$O$5:$O$1000,"X",Consolidado!$H$5:$H$1000,IF($D$9="Todos","&gt;0",$D$9))),"00")&amp;IF($D$9="Todos","/"&amp;RIGHT(YEAR(_xlfn.MINIFS(Consolidado!$B$5:$B$1000,Consolidado!$E$5:$E$1000,$B37,Consolidado!$C$5:$C$1000,"Auditoría Interna",Consolidado!$O$5:$O$1000,"X",Consolidado!$H$5:$H$1000,IF($D$9="Todos","&gt;0",$D$9))),2),"")&amp;IF(_xlfn.MAXIFS(Consolidado!$B$5:$B$1000,Consolidado!$E$5:$E$1000,$B37,Consolidado!$C$5:$C$1000,"Auditoría Interna",Consolidado!$O$5:$O$1000,"X",Consolidado!$H$5:$H$1000,IF($D$9="Todos","&gt;0",$D$9))&lt;&gt;_xlfn.MINIFS(Consolidado!$B$5:$B$1000,Consolidado!$E$5:$E$1000,$B37,Consolidado!$C$5:$C$1000,"Auditoría Interna",Consolidado!$O$5:$O$1000,"X",Consolidado!$H$5:$H$1000,IF($D$9="Todos","&gt;0",$D$9))," y "&amp;TEXT(DAY(_xlfn.MAXIFS(Consolidado!$B$5:$B$1000,Consolidado!$E$5:$E$1000,$B37,Consolidado!$C$5:$C$1000,"Auditoría Interna",Consolidado!$O$5:$O$1000,"X",Consolidado!$H$5:$H$1000,IF($D$9="Todos","&gt;0",$D$9))),"00")&amp;"/"&amp;TEXT(MONTH(_xlfn.MAXIFS(Consolidado!$B$5:$B$1000,Consolidado!$E$5:$E$1000,$B37,Consolidado!$C$5:$C$1000,"Auditoría Interna",Consolidado!$O$5:$O$1000,"X",Consolidado!$H$5:$H$1000,IF($D$9="Todos","&gt;0",$D$9))),"00")&amp;IF($D$9="Todos","/"&amp;RIGHT(YEAR(_xlfn.MAXIFS(Consolidado!$B$5:$B$1000,Consolidado!$E$5:$E$1000,$B37,Consolidado!$C$5:$C$1000,"Auditoría Interna",Consolidado!$O$5:$O$1000,"X",Consolidado!$H$5:$H$1000,IF($D$9="Todos","&gt;0",$D$9))),2),""),""),""),IF(SUMIFS(Consolidado!$AD$5:$AD$1000,Consolidado!$E$5:$E$1000,$B37,Consolidado!$C$5:$C$1000,"Auditoría Externa",Consolidado!$O$5:$O$1000,"X",Consolidado!$H$5:$H$1000,IF($D$9="Todos","&gt;0",$D$9))&gt;0,"Externa "&amp;TEXT(DAY(_xlfn.MINIFS(Consolidado!$B$5:$B$1000,Consolidado!$E$5:$E$1000,$B37,Consolidado!$C$5:$C$1000,"Auditoría Externa",Consolidado!$O$5:$O$1000,"X",Consolidado!$H$5:$H$1000,IF($D$9="Todos","&gt;0",$D$9))),"00")&amp;"/"&amp;TEXT(MONTH(_xlfn.MINIFS(Consolidado!$B$5:$B$1000,Consolidado!$E$5:$E$1000,$B37,Consolidado!$C$5:$C$1000,"Auditoría Externa",Consolidado!$O$5:$O$1000,"X",Consolidado!$H$5:$H$1000,IF($D$9="Todos","&gt;0",$D$9))),"00")&amp;IF($D$9="Todos","/"&amp;RIGHT(YEAR(_xlfn.MINIFS(Consolidado!$B$5:$B$1000,Consolidado!$E$5:$E$1000,$B37,Consolidado!$C$5:$C$1000,"Auditoría Externa",Consolidado!$O$5:$O$1000,"X",Consolidado!$H$5:$H$1000,IF($D$9="Todos","&gt;0",$D$9))),2),"")&amp;IF(_xlfn.MAXIFS(Consolidado!$B$5:$B$1000,Consolidado!$E$5:$E$1000,$B37,Consolidado!$C$5:$C$1000,"Auditoría Externa",Consolidado!$O$5:$O$1000,"X",Consolidado!$H$5:$H$1000,IF($D$9="Todos","&gt;0",$D$9))&lt;&gt;_xlfn.MINIFS(Consolidado!$B$5:$B$1000,Consolidado!$E$5:$E$1000,$B37,Consolidado!$C$5:$C$1000,"Auditoría Externa",Consolidado!$O$5:$O$1000,"X",Consolidado!$H$5:$H$1000,IF($D$9="Todos","&gt;0",$D$9))," y "&amp;TEXT(DAY(_xlfn.MAXIFS(Consolidado!$B$5:$B$1000,Consolidado!$E$5:$E$1000,$B37,Consolidado!$C$5:$C$1000,"Auditoría Externa",Consolidado!$O$5:$O$1000,"X",Consolidado!$H$5:$H$1000,IF($D$9="Todos","&gt;0",$D$9))),"00")&amp;"/"&amp;TEXT(MONTH(_xlfn.MAXIFS(Consolidado!$B$5:$B$1000,Consolidado!$E$5:$E$1000,$B37,Consolidado!$C$5:$C$1000,"Auditoría Externa",Consolidado!$O$5:$O$1000,"X",Consolidado!$H$5:$H$1000,IF($D$9="Todos","&gt;0",$D$9))),"00")&amp;IF($D$9="Todos","/"&amp;RIGHT(YEAR(_xlfn.MAXIFS(Consolidado!$B$5:$B$1000,Consolidado!$E$5:$E$1000,$B37,Consolidado!$C$5:$C$1000,"Auditoría Externa",Consolidado!$O$5:$O$1000,"X",Consolidado!$H$5:$H$1000,IF($D$9="Todos","&gt;0",$D$9))),2),""),""),""),IF(SUMIFS(Consolidado!$AD$5:$AD$1000,Consolidado!$E$5:$E$1000,$B37,Consolidado!$C$5:$C$1000,"SSF",Consolidado!$O$5:$O$1000,"X",Consolidado!$H$5:$H$1000,IF($D$9="Todos","&gt;0",$D$9))&gt;0,"SSF "&amp;TEXT(DAY(_xlfn.MINIFS(Consolidado!$B$5:$B$1000,Consolidado!$E$5:$E$1000,$B37,Consolidado!$C$5:$C$1000,"SSF",Consolidado!$O$5:$O$1000,"X",Consolidado!$H$5:$H$1000,IF($D$9="Todos","&gt;0",$D$9))),"00")&amp;"/"&amp;TEXT(MONTH(_xlfn.MINIFS(Consolidado!$B$5:$B$1000,Consolidado!$E$5:$E$1000,$B37,Consolidado!$C$5:$C$1000,"SSF",Consolidado!$O$5:$O$1000,"X",Consolidado!$H$5:$H$1000,IF($D$9="Todos","&gt;0",$D$9))),"00")&amp;IF($D$9="Todos","/"&amp;RIGHT(YEAR(_xlfn.MINIFS(Consolidado!$B$5:$B$1000,Consolidado!$E$5:$E$1000,$B37,Consolidado!$C$5:$C$1000,"SSF",Consolidado!$O$5:$O$1000,"X",Consolidado!$H$5:$H$1000,IF($D$9="Todos","&gt;0",$D$9))),2),"")&amp;IF(_xlfn.MAXIFS(Consolidado!$B$5:$B$1000,Consolidado!$E$5:$E$1000,$B37,Consolidado!$C$5:$C$1000,"SSF",Consolidado!$O$5:$O$1000,"X",Consolidado!$H$5:$H$1000,IF($D$9="Todos","&gt;0",$D$9))&lt;&gt;_xlfn.MINIFS(Consolidado!$B$5:$B$1000,Consolidado!$E$5:$E$1000,$B37,Consolidado!$C$5:$C$1000,"SSF",Consolidado!$O$5:$O$1000,"X",Consolidado!$H$5:$H$1000,IF($D$9="Todos","&gt;0",$D$9))," y "&amp;TEXT(DAY(_xlfn.MAXIFS(Consolidado!$B$5:$B$1000,Consolidado!$E$5:$E$1000,$B37,Consolidado!$C$5:$C$1000,"SSF",Consolidado!$O$5:$O$1000,"X",Consolidado!$H$5:$H$1000,IF($D$9="Todos","&gt;0",$D$9))),"00")&amp;"/"&amp;TEXT(MONTH(_xlfn.MAXIFS(Consolidado!$B$5:$B$1000,Consolidado!$E$5:$E$1000,$B37,Consolidado!$C$5:$C$1000,"SSF",Consolidado!$O$5:$O$1000,"X",Consolidado!$H$5:$H$1000,IF($D$9="Todos","&gt;0",$D$9))),"00")&amp;IF($D$9="Todos","/"&amp;RIGHT(YEAR(_xlfn.MAXIFS(Consolidado!$B$5:$B$1000,Consolidado!$E$5:$E$1000,$B37,Consolidado!$C$5:$C$1000,"SSF",Consolidado!$O$5:$O$1000,"X",Consolidado!$H$5:$H$1000,IF($D$9="Todos","&gt;0",$D$9))),2),""),""),""),IF(SUMIFS(Consolidado!$AD$5:$AD$1000,Consolidado!$E$5:$E$1000,$B37,Consolidado!$C$5:$C$1000,"Comité de Supervisión",Consolidado!$O$5:$O$1000,"X",Consolidado!$H$5:$H$1000,IF($D$9="Todos","&gt;0",$D$9))&gt;0,"Comité Sup. "&amp;TEXT(DAY(_xlfn.MINIFS(Consolidado!$B$5:$B$1000,Consolidado!$E$5:$E$1000,$B37,Consolidado!$C$5:$C$1000,"Comité de Supervisión",Consolidado!$O$5:$O$1000,"X",Consolidado!$H$5:$H$1000,IF($D$9="Todos","&gt;0",$D$9))),"00")&amp;"/"&amp;TEXT(MONTH(_xlfn.MINIFS(Consolidado!$B$5:$B$1000,Consolidado!$E$5:$E$1000,$B37,Consolidado!$C$5:$C$1000,"Comité de Supervisión",Consolidado!$O$5:$O$1000,"X",Consolidado!$H$5:$H$1000,IF($D$9="Todos","&gt;0",$D$9))),"00")&amp;IF($D$9="Todos","/"&amp;RIGHT(YEAR(_xlfn.MINIFS(Consolidado!$B$5:$B$1000,Consolidado!$E$5:$E$1000,$B37,Consolidado!$C$5:$C$1000,"Comité de Supervisión",Consolidado!$O$5:$O$1000,"X",Consolidado!$H$5:$H$1000,IF($D$9="Todos","&gt;0",$D$9))),2),"")&amp;IF(_xlfn.MAXIFS(Consolidado!$B$5:$B$1000,Consolidado!$E$5:$E$1000,$B37,Consolidado!$C$5:$C$1000,"Comité de Supervisión",Consolidado!$O$5:$O$1000,"X",Consolidado!$H$5:$H$1000,IF($D$9="Todos","&gt;0",$D$9))&lt;&gt;_xlfn.MINIFS(Consolidado!$B$5:$B$1000,Consolidado!$E$5:$E$1000,$B37,Consolidado!$C$5:$C$1000,"Comité de Supervisión",Consolidado!$O$5:$O$1000,"X",Consolidado!$H$5:$H$1000,IF($D$9="Todos","&gt;0",$D$9))," y "&amp;TEXT(DAY(_xlfn.MAXIFS(Consolidado!$B$5:$B$1000,Consolidado!$E$5:$E$1000,$B37,Consolidado!$C$5:$C$1000,"Comité de Supervisión",Consolidado!$O$5:$O$1000,"X",Consolidado!$H$5:$H$1000,IF($D$9="Todos","&gt;0",$D$9))),"00")&amp;"/"&amp;TEXT(MONTH(_xlfn.MAXIFS(Consolidado!$B$5:$B$1000,Consolidado!$E$5:$E$1000,$B37,Consolidado!$C$5:$C$1000,"Comité de Supervisión",Consolidado!$O$5:$O$1000,"X",Consolidado!$H$5:$H$1000,IF($D$9="Todos","&gt;0",$D$9))),"00")&amp;IF($D$9="Todos","/"&amp;RIGHT(YEAR(_xlfn.MAXIFS(Consolidado!$B$5:$B$1000,Consolidado!$E$5:$E$1000,$B37,Consolidado!$C$5:$C$1000,"Comité de Supervisión",Consolidado!$O$5:$O$1000,"X",Consolidado!$H$5:$H$1000,IF($D$9="Todos","&gt;0",$D$9))),2),""),""),""),IF(SUMIFS(Consolidado!$AD$5:$AD$1000,Consolidado!$E$5:$E$1000,$B37,Consolidado!$C$5:$C$1000,"Consejo de Administración",Consolidado!$O$5:$O$1000,"X",Consolidado!$H$5:$H$1000,IF($D$9="Todos","&gt;0",$D$9))&gt;0,"Consejo "&amp;TEXT(DAY(_xlfn.MINIFS(Consolidado!$B$5:$B$1000,Consolidado!$E$5:$E$1000,$B37,Consolidado!$C$5:$C$1000,"Consejo de Administración",Consolidado!$O$5:$O$1000,"X",Consolidado!$H$5:$H$1000,IF($D$9="Todos","&gt;0",$D$9))),"00")&amp;"/"&amp;TEXT(MONTH(_xlfn.MINIFS(Consolidado!$B$5:$B$1000,Consolidado!$E$5:$E$1000,$B37,Consolidado!$C$5:$C$1000,"Consejo de Administración",Consolidado!$O$5:$O$1000,"X",Consolidado!$H$5:$H$1000,IF($D$9="Todos","&gt;0",$D$9))),"00")&amp;IF($D$9="Todos","/"&amp;RIGHT(YEAR(_xlfn.MINIFS(Consolidado!$B$5:$B$1000,Consolidado!$E$5:$E$1000,$B37,Consolidado!$C$5:$C$1000,"Consejo de Administración",Consolidado!$O$5:$O$1000,"X",Consolidado!$H$5:$H$1000,IF($D$9="Todos","&gt;0",$D$9))),2),"")&amp;IF(_xlfn.MAXIFS(Consolidado!$B$5:$B$1000,Consolidado!$E$5:$E$1000,$B37,Consolidado!$C$5:$C$1000,"Consejo de Administración",Consolidado!$O$5:$O$1000,"X",Consolidado!$H$5:$H$1000,IF($D$9="Todos","&gt;0",$D$9))&lt;&gt;_xlfn.MINIFS(Consolidado!$B$5:$B$1000,Consolidado!$E$5:$E$1000,$B37,Consolidado!$C$5:$C$1000,"Consejo de Administración",Consolidado!$O$5:$O$1000,"X",Consolidado!$H$5:$H$1000,IF($D$9="Todos","&gt;0",$D$9))," y "&amp;TEXT(DAY(_xlfn.MAXIFS(Consolidado!$B$5:$B$1000,Consolidado!$E$5:$E$1000,$B37,Consolidado!$C$5:$C$1000,"Consejo de Administración",Consolidado!$O$5:$O$1000,"X",Consolidado!$H$5:$H$1000,IF($D$9="Todos","&gt;0",$D$9))),"00")&amp;"/"&amp;TEXT(MONTH(_xlfn.MAXIFS(Consolidado!$B$5:$B$1000,Consolidado!$E$5:$E$1000,$B37,Consolidado!$C$5:$C$1000,"Consejo de Administración",Consolidado!$O$5:$O$1000,"X",Consolidado!$H$5:$H$1000,IF($D$9="Todos","&gt;0",$D$9))),"00")&amp;IF($D$9="Todos","/"&amp;RIGHT(YEAR(_xlfn.MAXIFS(Consolidado!$B$5:$B$1000,Consolidado!$E$5:$E$1000,$B37,Consolidado!$C$5:$C$1000,"Consejo de Administración",Consolidado!$O$5:$O$1000,"X",Consolidado!$H$5:$H$1000,IF($D$9="Todos","&gt;0",$D$9))),2),""),""),""),IF(SUMIFS(Consolidado!$AD$5:$AD$1000,Consolidado!$E$5:$E$1000,$B37,Consolidado!$C$5:$C$1000,"Otros",Consolidado!$O$5:$O$1000,"X",Consolidado!$H$5:$H$1000,IF($D$9="Todos","&gt;0",$D$9))&gt;0,"Otros "&amp;TEXT(DAY(_xlfn.MINIFS(Consolidado!$B$5:$B$1000,Consolidado!$E$5:$E$1000,$B37,Consolidado!$C$5:$C$1000,"Otros",Consolidado!$O$5:$O$1000,"X",Consolidado!$H$5:$H$1000,IF($D$9="Todos","&gt;0",$D$9))),"00")&amp;"/"&amp;TEXT(MONTH(_xlfn.MINIFS(Consolidado!$B$5:$B$1000,Consolidado!$E$5:$E$1000,$B37,Consolidado!$C$5:$C$1000,"Otros",Consolidado!$O$5:$O$1000,"X",Consolidado!$H$5:$H$1000,IF($D$9="Todos","&gt;0",$D$9))),"00")&amp;IF($D$9="Todos","/"&amp;RIGHT(YEAR(_xlfn.MINIFS(Consolidado!$B$5:$B$1000,Consolidado!$E$5:$E$1000,$B37,Consolidado!$C$5:$C$1000,"Otros",Consolidado!$O$5:$O$1000,"X",Consolidado!$H$5:$H$1000,IF($D$9="Todos","&gt;0",$D$9))),2),"")&amp;IF(_xlfn.MAXIFS(Consolidado!$B$5:$B$1000,Consolidado!$E$5:$E$1000,$B37,Consolidado!$C$5:$C$1000,"Otros",Consolidado!$O$5:$O$1000,"X",Consolidado!$H$5:$H$1000,IF($D$9="Todos","&gt;0",$D$9))&lt;&gt;_xlfn.MINIFS(Consolidado!$B$5:$B$1000,Consolidado!$E$5:$E$1000,$B37,Consolidado!$C$5:$C$1000,"Otros",Consolidado!$O$5:$O$1000,"X",Consolidado!$H$5:$H$1000,IF($D$9="Todos","&gt;0",$D$9))," y "&amp;TEXT(DAY(_xlfn.MAXIFS(Consolidado!$B$5:$B$1000,Consolidado!$E$5:$E$1000,$B37,Consolidado!$C$5:$C$1000,"Otros",Consolidado!$O$5:$O$1000,"X",Consolidado!$H$5:$H$1000,IF($D$9="Todos","&gt;0",$D$9))),"00")&amp;"/"&amp;TEXT(MONTH(_xlfn.MAXIFS(Consolidado!$B$5:$B$1000,Consolidado!$E$5:$E$1000,$B37,Consolidado!$C$5:$C$1000,"Otros",Consolidado!$O$5:$O$1000,"X",Consolidado!$H$5:$H$1000,IF($D$9="Todos","&gt;0",$D$9))),"00")&amp;IF($D$9="Todos","/"&amp;RIGHT(YEAR(_xlfn.MAXIFS(Consolidado!$B$5:$B$1000,Consolidado!$E$5:$E$1000,$B37,Consolidado!$C$5:$C$1000,"Otros",Consolidado!$O$5:$O$1000,"X",Consolidado!$H$5:$H$1000,IF($D$9="Todos","&gt;0",$D$9))),2),""),""),""))</f>
        <v/>
      </c>
      <c r="R37" s="37" t="str">
        <f aca="false">_xlfn.TEXTJOIN(" +"&amp;CHAR(10),TRUE(),IF(SUMIFS(Consolidado!$AD$5:$AD$1000,Consolidado!$E$5:$E$1000,$B37,Consolidado!$C$5:$C$1000,"Auditoría Interna",Consolidado!$P$5:$P$1000,"X",Consolidado!$H$5:$H$1000,IF($D$9="Todos","&gt;0",$D$9))&gt;0,"Interna "&amp;TEXT(DAY(_xlfn.MINIFS(Consolidado!$B$5:$B$1000,Consolidado!$E$5:$E$1000,$B37,Consolidado!$C$5:$C$1000,"Auditoría Interna",Consolidado!$P$5:$P$1000,"X",Consolidado!$H$5:$H$1000,IF($D$9="Todos","&gt;0",$D$9))),"00")&amp;"/"&amp;TEXT(MONTH(_xlfn.MINIFS(Consolidado!$B$5:$B$1000,Consolidado!$E$5:$E$1000,$B37,Consolidado!$C$5:$C$1000,"Auditoría Interna",Consolidado!$P$5:$P$1000,"X",Consolidado!$H$5:$H$1000,IF($D$9="Todos","&gt;0",$D$9))),"00")&amp;IF($D$9="Todos","/"&amp;RIGHT(YEAR(_xlfn.MINIFS(Consolidado!$B$5:$B$1000,Consolidado!$E$5:$E$1000,$B37,Consolidado!$C$5:$C$1000,"Auditoría Interna",Consolidado!$P$5:$P$1000,"X",Consolidado!$H$5:$H$1000,IF($D$9="Todos","&gt;0",$D$9))),2),"")&amp;IF(_xlfn.MAXIFS(Consolidado!$B$5:$B$1000,Consolidado!$E$5:$E$1000,$B37,Consolidado!$C$5:$C$1000,"Auditoría Interna",Consolidado!$P$5:$P$1000,"X",Consolidado!$H$5:$H$1000,IF($D$9="Todos","&gt;0",$D$9))&lt;&gt;_xlfn.MINIFS(Consolidado!$B$5:$B$1000,Consolidado!$E$5:$E$1000,$B37,Consolidado!$C$5:$C$1000,"Auditoría Interna",Consolidado!$P$5:$P$1000,"X",Consolidado!$H$5:$H$1000,IF($D$9="Todos","&gt;0",$D$9))," y "&amp;TEXT(DAY(_xlfn.MAXIFS(Consolidado!$B$5:$B$1000,Consolidado!$E$5:$E$1000,$B37,Consolidado!$C$5:$C$1000,"Auditoría Interna",Consolidado!$P$5:$P$1000,"X",Consolidado!$H$5:$H$1000,IF($D$9="Todos","&gt;0",$D$9))),"00")&amp;"/"&amp;TEXT(MONTH(_xlfn.MAXIFS(Consolidado!$B$5:$B$1000,Consolidado!$E$5:$E$1000,$B37,Consolidado!$C$5:$C$1000,"Auditoría Interna",Consolidado!$P$5:$P$1000,"X",Consolidado!$H$5:$H$1000,IF($D$9="Todos","&gt;0",$D$9))),"00")&amp;IF($D$9="Todos","/"&amp;RIGHT(YEAR(_xlfn.MAXIFS(Consolidado!$B$5:$B$1000,Consolidado!$E$5:$E$1000,$B37,Consolidado!$C$5:$C$1000,"Auditoría Interna",Consolidado!$P$5:$P$1000,"X",Consolidado!$H$5:$H$1000,IF($D$9="Todos","&gt;0",$D$9))),2),""),""),""),IF(SUMIFS(Consolidado!$AD$5:$AD$1000,Consolidado!$E$5:$E$1000,$B37,Consolidado!$C$5:$C$1000,"Auditoría Externa",Consolidado!$P$5:$P$1000,"X",Consolidado!$H$5:$H$1000,IF($D$9="Todos","&gt;0",$D$9))&gt;0,"Externa "&amp;TEXT(DAY(_xlfn.MINIFS(Consolidado!$B$5:$B$1000,Consolidado!$E$5:$E$1000,$B37,Consolidado!$C$5:$C$1000,"Auditoría Externa",Consolidado!$P$5:$P$1000,"X",Consolidado!$H$5:$H$1000,IF($D$9="Todos","&gt;0",$D$9))),"00")&amp;"/"&amp;TEXT(MONTH(_xlfn.MINIFS(Consolidado!$B$5:$B$1000,Consolidado!$E$5:$E$1000,$B37,Consolidado!$C$5:$C$1000,"Auditoría Externa",Consolidado!$P$5:$P$1000,"X",Consolidado!$H$5:$H$1000,IF($D$9="Todos","&gt;0",$D$9))),"00")&amp;IF($D$9="Todos","/"&amp;RIGHT(YEAR(_xlfn.MINIFS(Consolidado!$B$5:$B$1000,Consolidado!$E$5:$E$1000,$B37,Consolidado!$C$5:$C$1000,"Auditoría Externa",Consolidado!$P$5:$P$1000,"X",Consolidado!$H$5:$H$1000,IF($D$9="Todos","&gt;0",$D$9))),2),"")&amp;IF(_xlfn.MAXIFS(Consolidado!$B$5:$B$1000,Consolidado!$E$5:$E$1000,$B37,Consolidado!$C$5:$C$1000,"Auditoría Externa",Consolidado!$P$5:$P$1000,"X",Consolidado!$H$5:$H$1000,IF($D$9="Todos","&gt;0",$D$9))&lt;&gt;_xlfn.MINIFS(Consolidado!$B$5:$B$1000,Consolidado!$E$5:$E$1000,$B37,Consolidado!$C$5:$C$1000,"Auditoría Externa",Consolidado!$P$5:$P$1000,"X",Consolidado!$H$5:$H$1000,IF($D$9="Todos","&gt;0",$D$9))," y "&amp;TEXT(DAY(_xlfn.MAXIFS(Consolidado!$B$5:$B$1000,Consolidado!$E$5:$E$1000,$B37,Consolidado!$C$5:$C$1000,"Auditoría Externa",Consolidado!$P$5:$P$1000,"X",Consolidado!$H$5:$H$1000,IF($D$9="Todos","&gt;0",$D$9))),"00")&amp;"/"&amp;TEXT(MONTH(_xlfn.MAXIFS(Consolidado!$B$5:$B$1000,Consolidado!$E$5:$E$1000,$B37,Consolidado!$C$5:$C$1000,"Auditoría Externa",Consolidado!$P$5:$P$1000,"X",Consolidado!$H$5:$H$1000,IF($D$9="Todos","&gt;0",$D$9))),"00")&amp;IF($D$9="Todos","/"&amp;RIGHT(YEAR(_xlfn.MAXIFS(Consolidado!$B$5:$B$1000,Consolidado!$E$5:$E$1000,$B37,Consolidado!$C$5:$C$1000,"Auditoría Externa",Consolidado!$P$5:$P$1000,"X",Consolidado!$H$5:$H$1000,IF($D$9="Todos","&gt;0",$D$9))),2),""),""),""),IF(SUMIFS(Consolidado!$AD$5:$AD$1000,Consolidado!$E$5:$E$1000,$B37,Consolidado!$C$5:$C$1000,"SSF",Consolidado!$P$5:$P$1000,"X",Consolidado!$H$5:$H$1000,IF($D$9="Todos","&gt;0",$D$9))&gt;0,"SSF "&amp;TEXT(DAY(_xlfn.MINIFS(Consolidado!$B$5:$B$1000,Consolidado!$E$5:$E$1000,$B37,Consolidado!$C$5:$C$1000,"SSF",Consolidado!$P$5:$P$1000,"X",Consolidado!$H$5:$H$1000,IF($D$9="Todos","&gt;0",$D$9))),"00")&amp;"/"&amp;TEXT(MONTH(_xlfn.MINIFS(Consolidado!$B$5:$B$1000,Consolidado!$E$5:$E$1000,$B37,Consolidado!$C$5:$C$1000,"SSF",Consolidado!$P$5:$P$1000,"X",Consolidado!$H$5:$H$1000,IF($D$9="Todos","&gt;0",$D$9))),"00")&amp;IF($D$9="Todos","/"&amp;RIGHT(YEAR(_xlfn.MINIFS(Consolidado!$B$5:$B$1000,Consolidado!$E$5:$E$1000,$B37,Consolidado!$C$5:$C$1000,"SSF",Consolidado!$P$5:$P$1000,"X",Consolidado!$H$5:$H$1000,IF($D$9="Todos","&gt;0",$D$9))),2),"")&amp;IF(_xlfn.MAXIFS(Consolidado!$B$5:$B$1000,Consolidado!$E$5:$E$1000,$B37,Consolidado!$C$5:$C$1000,"SSF",Consolidado!$P$5:$P$1000,"X",Consolidado!$H$5:$H$1000,IF($D$9="Todos","&gt;0",$D$9))&lt;&gt;_xlfn.MINIFS(Consolidado!$B$5:$B$1000,Consolidado!$E$5:$E$1000,$B37,Consolidado!$C$5:$C$1000,"SSF",Consolidado!$P$5:$P$1000,"X",Consolidado!$H$5:$H$1000,IF($D$9="Todos","&gt;0",$D$9))," y "&amp;TEXT(DAY(_xlfn.MAXIFS(Consolidado!$B$5:$B$1000,Consolidado!$E$5:$E$1000,$B37,Consolidado!$C$5:$C$1000,"SSF",Consolidado!$P$5:$P$1000,"X",Consolidado!$H$5:$H$1000,IF($D$9="Todos","&gt;0",$D$9))),"00")&amp;"/"&amp;TEXT(MONTH(_xlfn.MAXIFS(Consolidado!$B$5:$B$1000,Consolidado!$E$5:$E$1000,$B37,Consolidado!$C$5:$C$1000,"SSF",Consolidado!$P$5:$P$1000,"X",Consolidado!$H$5:$H$1000,IF($D$9="Todos","&gt;0",$D$9))),"00")&amp;IF($D$9="Todos","/"&amp;RIGHT(YEAR(_xlfn.MAXIFS(Consolidado!$B$5:$B$1000,Consolidado!$E$5:$E$1000,$B37,Consolidado!$C$5:$C$1000,"SSF",Consolidado!$P$5:$P$1000,"X",Consolidado!$H$5:$H$1000,IF($D$9="Todos","&gt;0",$D$9))),2),""),""),""),IF(SUMIFS(Consolidado!$AD$5:$AD$1000,Consolidado!$E$5:$E$1000,$B37,Consolidado!$C$5:$C$1000,"Comité de Supervisión",Consolidado!$P$5:$P$1000,"X",Consolidado!$H$5:$H$1000,IF($D$9="Todos","&gt;0",$D$9))&gt;0,"Comité Sup. "&amp;TEXT(DAY(_xlfn.MINIFS(Consolidado!$B$5:$B$1000,Consolidado!$E$5:$E$1000,$B37,Consolidado!$C$5:$C$1000,"Comité de Supervisión",Consolidado!$P$5:$P$1000,"X",Consolidado!$H$5:$H$1000,IF($D$9="Todos","&gt;0",$D$9))),"00")&amp;"/"&amp;TEXT(MONTH(_xlfn.MINIFS(Consolidado!$B$5:$B$1000,Consolidado!$E$5:$E$1000,$B37,Consolidado!$C$5:$C$1000,"Comité de Supervisión",Consolidado!$P$5:$P$1000,"X",Consolidado!$H$5:$H$1000,IF($D$9="Todos","&gt;0",$D$9))),"00")&amp;IF($D$9="Todos","/"&amp;RIGHT(YEAR(_xlfn.MINIFS(Consolidado!$B$5:$B$1000,Consolidado!$E$5:$E$1000,$B37,Consolidado!$C$5:$C$1000,"Comité de Supervisión",Consolidado!$P$5:$P$1000,"X",Consolidado!$H$5:$H$1000,IF($D$9="Todos","&gt;0",$D$9))),2),"")&amp;IF(_xlfn.MAXIFS(Consolidado!$B$5:$B$1000,Consolidado!$E$5:$E$1000,$B37,Consolidado!$C$5:$C$1000,"Comité de Supervisión",Consolidado!$P$5:$P$1000,"X",Consolidado!$H$5:$H$1000,IF($D$9="Todos","&gt;0",$D$9))&lt;&gt;_xlfn.MINIFS(Consolidado!$B$5:$B$1000,Consolidado!$E$5:$E$1000,$B37,Consolidado!$C$5:$C$1000,"Comité de Supervisión",Consolidado!$P$5:$P$1000,"X",Consolidado!$H$5:$H$1000,IF($D$9="Todos","&gt;0",$D$9))," y "&amp;TEXT(DAY(_xlfn.MAXIFS(Consolidado!$B$5:$B$1000,Consolidado!$E$5:$E$1000,$B37,Consolidado!$C$5:$C$1000,"Comité de Supervisión",Consolidado!$P$5:$P$1000,"X",Consolidado!$H$5:$H$1000,IF($D$9="Todos","&gt;0",$D$9))),"00")&amp;"/"&amp;TEXT(MONTH(_xlfn.MAXIFS(Consolidado!$B$5:$B$1000,Consolidado!$E$5:$E$1000,$B37,Consolidado!$C$5:$C$1000,"Comité de Supervisión",Consolidado!$P$5:$P$1000,"X",Consolidado!$H$5:$H$1000,IF($D$9="Todos","&gt;0",$D$9))),"00")&amp;IF($D$9="Todos","/"&amp;RIGHT(YEAR(_xlfn.MAXIFS(Consolidado!$B$5:$B$1000,Consolidado!$E$5:$E$1000,$B37,Consolidado!$C$5:$C$1000,"Comité de Supervisión",Consolidado!$P$5:$P$1000,"X",Consolidado!$H$5:$H$1000,IF($D$9="Todos","&gt;0",$D$9))),2),""),""),""),IF(SUMIFS(Consolidado!$AD$5:$AD$1000,Consolidado!$E$5:$E$1000,$B37,Consolidado!$C$5:$C$1000,"Consejo de Administración",Consolidado!$P$5:$P$1000,"X",Consolidado!$H$5:$H$1000,IF($D$9="Todos","&gt;0",$D$9))&gt;0,"Consejo "&amp;TEXT(DAY(_xlfn.MINIFS(Consolidado!$B$5:$B$1000,Consolidado!$E$5:$E$1000,$B37,Consolidado!$C$5:$C$1000,"Consejo de Administración",Consolidado!$P$5:$P$1000,"X",Consolidado!$H$5:$H$1000,IF($D$9="Todos","&gt;0",$D$9))),"00")&amp;"/"&amp;TEXT(MONTH(_xlfn.MINIFS(Consolidado!$B$5:$B$1000,Consolidado!$E$5:$E$1000,$B37,Consolidado!$C$5:$C$1000,"Consejo de Administración",Consolidado!$P$5:$P$1000,"X",Consolidado!$H$5:$H$1000,IF($D$9="Todos","&gt;0",$D$9))),"00")&amp;IF($D$9="Todos","/"&amp;RIGHT(YEAR(_xlfn.MINIFS(Consolidado!$B$5:$B$1000,Consolidado!$E$5:$E$1000,$B37,Consolidado!$C$5:$C$1000,"Consejo de Administración",Consolidado!$P$5:$P$1000,"X",Consolidado!$H$5:$H$1000,IF($D$9="Todos","&gt;0",$D$9))),2),"")&amp;IF(_xlfn.MAXIFS(Consolidado!$B$5:$B$1000,Consolidado!$E$5:$E$1000,$B37,Consolidado!$C$5:$C$1000,"Consejo de Administración",Consolidado!$P$5:$P$1000,"X",Consolidado!$H$5:$H$1000,IF($D$9="Todos","&gt;0",$D$9))&lt;&gt;_xlfn.MINIFS(Consolidado!$B$5:$B$1000,Consolidado!$E$5:$E$1000,$B37,Consolidado!$C$5:$C$1000,"Consejo de Administración",Consolidado!$P$5:$P$1000,"X",Consolidado!$H$5:$H$1000,IF($D$9="Todos","&gt;0",$D$9))," y "&amp;TEXT(DAY(_xlfn.MAXIFS(Consolidado!$B$5:$B$1000,Consolidado!$E$5:$E$1000,$B37,Consolidado!$C$5:$C$1000,"Consejo de Administración",Consolidado!$P$5:$P$1000,"X",Consolidado!$H$5:$H$1000,IF($D$9="Todos","&gt;0",$D$9))),"00")&amp;"/"&amp;TEXT(MONTH(_xlfn.MAXIFS(Consolidado!$B$5:$B$1000,Consolidado!$E$5:$E$1000,$B37,Consolidado!$C$5:$C$1000,"Consejo de Administración",Consolidado!$P$5:$P$1000,"X",Consolidado!$H$5:$H$1000,IF($D$9="Todos","&gt;0",$D$9))),"00")&amp;IF($D$9="Todos","/"&amp;RIGHT(YEAR(_xlfn.MAXIFS(Consolidado!$B$5:$B$1000,Consolidado!$E$5:$E$1000,$B37,Consolidado!$C$5:$C$1000,"Consejo de Administración",Consolidado!$P$5:$P$1000,"X",Consolidado!$H$5:$H$1000,IF($D$9="Todos","&gt;0",$D$9))),2),""),""),""),IF(SUMIFS(Consolidado!$AD$5:$AD$1000,Consolidado!$E$5:$E$1000,$B37,Consolidado!$C$5:$C$1000,"Otros",Consolidado!$P$5:$P$1000,"X",Consolidado!$H$5:$H$1000,IF($D$9="Todos","&gt;0",$D$9))&gt;0,"Otros "&amp;TEXT(DAY(_xlfn.MINIFS(Consolidado!$B$5:$B$1000,Consolidado!$E$5:$E$1000,$B37,Consolidado!$C$5:$C$1000,"Otros",Consolidado!$P$5:$P$1000,"X",Consolidado!$H$5:$H$1000,IF($D$9="Todos","&gt;0",$D$9))),"00")&amp;"/"&amp;TEXT(MONTH(_xlfn.MINIFS(Consolidado!$B$5:$B$1000,Consolidado!$E$5:$E$1000,$B37,Consolidado!$C$5:$C$1000,"Otros",Consolidado!$P$5:$P$1000,"X",Consolidado!$H$5:$H$1000,IF($D$9="Todos","&gt;0",$D$9))),"00")&amp;IF($D$9="Todos","/"&amp;RIGHT(YEAR(_xlfn.MINIFS(Consolidado!$B$5:$B$1000,Consolidado!$E$5:$E$1000,$B37,Consolidado!$C$5:$C$1000,"Otros",Consolidado!$P$5:$P$1000,"X",Consolidado!$H$5:$H$1000,IF($D$9="Todos","&gt;0",$D$9))),2),"")&amp;IF(_xlfn.MAXIFS(Consolidado!$B$5:$B$1000,Consolidado!$E$5:$E$1000,$B37,Consolidado!$C$5:$C$1000,"Otros",Consolidado!$P$5:$P$1000,"X",Consolidado!$H$5:$H$1000,IF($D$9="Todos","&gt;0",$D$9))&lt;&gt;_xlfn.MINIFS(Consolidado!$B$5:$B$1000,Consolidado!$E$5:$E$1000,$B37,Consolidado!$C$5:$C$1000,"Otros",Consolidado!$P$5:$P$1000,"X",Consolidado!$H$5:$H$1000,IF($D$9="Todos","&gt;0",$D$9))," y "&amp;TEXT(DAY(_xlfn.MAXIFS(Consolidado!$B$5:$B$1000,Consolidado!$E$5:$E$1000,$B37,Consolidado!$C$5:$C$1000,"Otros",Consolidado!$P$5:$P$1000,"X",Consolidado!$H$5:$H$1000,IF($D$9="Todos","&gt;0",$D$9))),"00")&amp;"/"&amp;TEXT(MONTH(_xlfn.MAXIFS(Consolidado!$B$5:$B$1000,Consolidado!$E$5:$E$1000,$B37,Consolidado!$C$5:$C$1000,"Otros",Consolidado!$P$5:$P$1000,"X",Consolidado!$H$5:$H$1000,IF($D$9="Todos","&gt;0",$D$9))),"00")&amp;IF($D$9="Todos","/"&amp;RIGHT(YEAR(_xlfn.MAXIFS(Consolidado!$B$5:$B$1000,Consolidado!$E$5:$E$1000,$B37,Consolidado!$C$5:$C$1000,"Otros",Consolidado!$P$5:$P$1000,"X",Consolidado!$H$5:$H$1000,IF($D$9="Todos","&gt;0",$D$9))),2),""),""),""))</f>
        <v/>
      </c>
      <c r="S37" s="37" t="str">
        <f aca="false">_xlfn.TEXTJOIN(" +"&amp;CHAR(10),TRUE(),IF(SUMIFS(Consolidado!$AD$5:$AD$1000,Consolidado!$E$5:$E$1000,$B37,Consolidado!$C$5:$C$1000,"Auditoría Interna",Consolidado!$Q$5:$Q$1000,"X",Consolidado!$H$5:$H$1000,IF($D$9="Todos","&gt;0",$D$9))&gt;0,"Interna "&amp;TEXT(DAY(_xlfn.MINIFS(Consolidado!$B$5:$B$1000,Consolidado!$E$5:$E$1000,$B37,Consolidado!$C$5:$C$1000,"Auditoría Interna",Consolidado!$Q$5:$Q$1000,"X",Consolidado!$H$5:$H$1000,IF($D$9="Todos","&gt;0",$D$9))),"00")&amp;"/"&amp;TEXT(MONTH(_xlfn.MINIFS(Consolidado!$B$5:$B$1000,Consolidado!$E$5:$E$1000,$B37,Consolidado!$C$5:$C$1000,"Auditoría Interna",Consolidado!$Q$5:$Q$1000,"X",Consolidado!$H$5:$H$1000,IF($D$9="Todos","&gt;0",$D$9))),"00")&amp;IF($D$9="Todos","/"&amp;RIGHT(YEAR(_xlfn.MINIFS(Consolidado!$B$5:$B$1000,Consolidado!$E$5:$E$1000,$B37,Consolidado!$C$5:$C$1000,"Auditoría Interna",Consolidado!$Q$5:$Q$1000,"X",Consolidado!$H$5:$H$1000,IF($D$9="Todos","&gt;0",$D$9))),2),"")&amp;IF(_xlfn.MAXIFS(Consolidado!$B$5:$B$1000,Consolidado!$E$5:$E$1000,$B37,Consolidado!$C$5:$C$1000,"Auditoría Interna",Consolidado!$Q$5:$Q$1000,"X",Consolidado!$H$5:$H$1000,IF($D$9="Todos","&gt;0",$D$9))&lt;&gt;_xlfn.MINIFS(Consolidado!$B$5:$B$1000,Consolidado!$E$5:$E$1000,$B37,Consolidado!$C$5:$C$1000,"Auditoría Interna",Consolidado!$Q$5:$Q$1000,"X",Consolidado!$H$5:$H$1000,IF($D$9="Todos","&gt;0",$D$9))," y "&amp;TEXT(DAY(_xlfn.MAXIFS(Consolidado!$B$5:$B$1000,Consolidado!$E$5:$E$1000,$B37,Consolidado!$C$5:$C$1000,"Auditoría Interna",Consolidado!$Q$5:$Q$1000,"X",Consolidado!$H$5:$H$1000,IF($D$9="Todos","&gt;0",$D$9))),"00")&amp;"/"&amp;TEXT(MONTH(_xlfn.MAXIFS(Consolidado!$B$5:$B$1000,Consolidado!$E$5:$E$1000,$B37,Consolidado!$C$5:$C$1000,"Auditoría Interna",Consolidado!$Q$5:$Q$1000,"X",Consolidado!$H$5:$H$1000,IF($D$9="Todos","&gt;0",$D$9))),"00")&amp;IF($D$9="Todos","/"&amp;RIGHT(YEAR(_xlfn.MAXIFS(Consolidado!$B$5:$B$1000,Consolidado!$E$5:$E$1000,$B37,Consolidado!$C$5:$C$1000,"Auditoría Interna",Consolidado!$Q$5:$Q$1000,"X",Consolidado!$H$5:$H$1000,IF($D$9="Todos","&gt;0",$D$9))),2),""),""),""),IF(SUMIFS(Consolidado!$AD$5:$AD$1000,Consolidado!$E$5:$E$1000,$B37,Consolidado!$C$5:$C$1000,"Auditoría Externa",Consolidado!$Q$5:$Q$1000,"X",Consolidado!$H$5:$H$1000,IF($D$9="Todos","&gt;0",$D$9))&gt;0,"Externa "&amp;TEXT(DAY(_xlfn.MINIFS(Consolidado!$B$5:$B$1000,Consolidado!$E$5:$E$1000,$B37,Consolidado!$C$5:$C$1000,"Auditoría Externa",Consolidado!$Q$5:$Q$1000,"X",Consolidado!$H$5:$H$1000,IF($D$9="Todos","&gt;0",$D$9))),"00")&amp;"/"&amp;TEXT(MONTH(_xlfn.MINIFS(Consolidado!$B$5:$B$1000,Consolidado!$E$5:$E$1000,$B37,Consolidado!$C$5:$C$1000,"Auditoría Externa",Consolidado!$Q$5:$Q$1000,"X",Consolidado!$H$5:$H$1000,IF($D$9="Todos","&gt;0",$D$9))),"00")&amp;IF($D$9="Todos","/"&amp;RIGHT(YEAR(_xlfn.MINIFS(Consolidado!$B$5:$B$1000,Consolidado!$E$5:$E$1000,$B37,Consolidado!$C$5:$C$1000,"Auditoría Externa",Consolidado!$Q$5:$Q$1000,"X",Consolidado!$H$5:$H$1000,IF($D$9="Todos","&gt;0",$D$9))),2),"")&amp;IF(_xlfn.MAXIFS(Consolidado!$B$5:$B$1000,Consolidado!$E$5:$E$1000,$B37,Consolidado!$C$5:$C$1000,"Auditoría Externa",Consolidado!$Q$5:$Q$1000,"X",Consolidado!$H$5:$H$1000,IF($D$9="Todos","&gt;0",$D$9))&lt;&gt;_xlfn.MINIFS(Consolidado!$B$5:$B$1000,Consolidado!$E$5:$E$1000,$B37,Consolidado!$C$5:$C$1000,"Auditoría Externa",Consolidado!$Q$5:$Q$1000,"X",Consolidado!$H$5:$H$1000,IF($D$9="Todos","&gt;0",$D$9))," y "&amp;TEXT(DAY(_xlfn.MAXIFS(Consolidado!$B$5:$B$1000,Consolidado!$E$5:$E$1000,$B37,Consolidado!$C$5:$C$1000,"Auditoría Externa",Consolidado!$Q$5:$Q$1000,"X",Consolidado!$H$5:$H$1000,IF($D$9="Todos","&gt;0",$D$9))),"00")&amp;"/"&amp;TEXT(MONTH(_xlfn.MAXIFS(Consolidado!$B$5:$B$1000,Consolidado!$E$5:$E$1000,$B37,Consolidado!$C$5:$C$1000,"Auditoría Externa",Consolidado!$Q$5:$Q$1000,"X",Consolidado!$H$5:$H$1000,IF($D$9="Todos","&gt;0",$D$9))),"00")&amp;IF($D$9="Todos","/"&amp;RIGHT(YEAR(_xlfn.MAXIFS(Consolidado!$B$5:$B$1000,Consolidado!$E$5:$E$1000,$B37,Consolidado!$C$5:$C$1000,"Auditoría Externa",Consolidado!$Q$5:$Q$1000,"X",Consolidado!$H$5:$H$1000,IF($D$9="Todos","&gt;0",$D$9))),2),""),""),""),IF(SUMIFS(Consolidado!$AD$5:$AD$1000,Consolidado!$E$5:$E$1000,$B37,Consolidado!$C$5:$C$1000,"SSF",Consolidado!$Q$5:$Q$1000,"X",Consolidado!$H$5:$H$1000,IF($D$9="Todos","&gt;0",$D$9))&gt;0,"SSF "&amp;TEXT(DAY(_xlfn.MINIFS(Consolidado!$B$5:$B$1000,Consolidado!$E$5:$E$1000,$B37,Consolidado!$C$5:$C$1000,"SSF",Consolidado!$Q$5:$Q$1000,"X",Consolidado!$H$5:$H$1000,IF($D$9="Todos","&gt;0",$D$9))),"00")&amp;"/"&amp;TEXT(MONTH(_xlfn.MINIFS(Consolidado!$B$5:$B$1000,Consolidado!$E$5:$E$1000,$B37,Consolidado!$C$5:$C$1000,"SSF",Consolidado!$Q$5:$Q$1000,"X",Consolidado!$H$5:$H$1000,IF($D$9="Todos","&gt;0",$D$9))),"00")&amp;IF($D$9="Todos","/"&amp;RIGHT(YEAR(_xlfn.MINIFS(Consolidado!$B$5:$B$1000,Consolidado!$E$5:$E$1000,$B37,Consolidado!$C$5:$C$1000,"SSF",Consolidado!$Q$5:$Q$1000,"X",Consolidado!$H$5:$H$1000,IF($D$9="Todos","&gt;0",$D$9))),2),"")&amp;IF(_xlfn.MAXIFS(Consolidado!$B$5:$B$1000,Consolidado!$E$5:$E$1000,$B37,Consolidado!$C$5:$C$1000,"SSF",Consolidado!$Q$5:$Q$1000,"X",Consolidado!$H$5:$H$1000,IF($D$9="Todos","&gt;0",$D$9))&lt;&gt;_xlfn.MINIFS(Consolidado!$B$5:$B$1000,Consolidado!$E$5:$E$1000,$B37,Consolidado!$C$5:$C$1000,"SSF",Consolidado!$Q$5:$Q$1000,"X",Consolidado!$H$5:$H$1000,IF($D$9="Todos","&gt;0",$D$9))," y "&amp;TEXT(DAY(_xlfn.MAXIFS(Consolidado!$B$5:$B$1000,Consolidado!$E$5:$E$1000,$B37,Consolidado!$C$5:$C$1000,"SSF",Consolidado!$Q$5:$Q$1000,"X",Consolidado!$H$5:$H$1000,IF($D$9="Todos","&gt;0",$D$9))),"00")&amp;"/"&amp;TEXT(MONTH(_xlfn.MAXIFS(Consolidado!$B$5:$B$1000,Consolidado!$E$5:$E$1000,$B37,Consolidado!$C$5:$C$1000,"SSF",Consolidado!$Q$5:$Q$1000,"X",Consolidado!$H$5:$H$1000,IF($D$9="Todos","&gt;0",$D$9))),"00")&amp;IF($D$9="Todos","/"&amp;RIGHT(YEAR(_xlfn.MAXIFS(Consolidado!$B$5:$B$1000,Consolidado!$E$5:$E$1000,$B37,Consolidado!$C$5:$C$1000,"SSF",Consolidado!$Q$5:$Q$1000,"X",Consolidado!$H$5:$H$1000,IF($D$9="Todos","&gt;0",$D$9))),2),""),""),""),IF(SUMIFS(Consolidado!$AD$5:$AD$1000,Consolidado!$E$5:$E$1000,$B37,Consolidado!$C$5:$C$1000,"Comité de Supervisión",Consolidado!$Q$5:$Q$1000,"X",Consolidado!$H$5:$H$1000,IF($D$9="Todos","&gt;0",$D$9))&gt;0,"Comité Sup. "&amp;TEXT(DAY(_xlfn.MINIFS(Consolidado!$B$5:$B$1000,Consolidado!$E$5:$E$1000,$B37,Consolidado!$C$5:$C$1000,"Comité de Supervisión",Consolidado!$Q$5:$Q$1000,"X",Consolidado!$H$5:$H$1000,IF($D$9="Todos","&gt;0",$D$9))),"00")&amp;"/"&amp;TEXT(MONTH(_xlfn.MINIFS(Consolidado!$B$5:$B$1000,Consolidado!$E$5:$E$1000,$B37,Consolidado!$C$5:$C$1000,"Comité de Supervisión",Consolidado!$Q$5:$Q$1000,"X",Consolidado!$H$5:$H$1000,IF($D$9="Todos","&gt;0",$D$9))),"00")&amp;IF($D$9="Todos","/"&amp;RIGHT(YEAR(_xlfn.MINIFS(Consolidado!$B$5:$B$1000,Consolidado!$E$5:$E$1000,$B37,Consolidado!$C$5:$C$1000,"Comité de Supervisión",Consolidado!$Q$5:$Q$1000,"X",Consolidado!$H$5:$H$1000,IF($D$9="Todos","&gt;0",$D$9))),2),"")&amp;IF(_xlfn.MAXIFS(Consolidado!$B$5:$B$1000,Consolidado!$E$5:$E$1000,$B37,Consolidado!$C$5:$C$1000,"Comité de Supervisión",Consolidado!$Q$5:$Q$1000,"X",Consolidado!$H$5:$H$1000,IF($D$9="Todos","&gt;0",$D$9))&lt;&gt;_xlfn.MINIFS(Consolidado!$B$5:$B$1000,Consolidado!$E$5:$E$1000,$B37,Consolidado!$C$5:$C$1000,"Comité de Supervisión",Consolidado!$Q$5:$Q$1000,"X",Consolidado!$H$5:$H$1000,IF($D$9="Todos","&gt;0",$D$9))," y "&amp;TEXT(DAY(_xlfn.MAXIFS(Consolidado!$B$5:$B$1000,Consolidado!$E$5:$E$1000,$B37,Consolidado!$C$5:$C$1000,"Comité de Supervisión",Consolidado!$Q$5:$Q$1000,"X",Consolidado!$H$5:$H$1000,IF($D$9="Todos","&gt;0",$D$9))),"00")&amp;"/"&amp;TEXT(MONTH(_xlfn.MAXIFS(Consolidado!$B$5:$B$1000,Consolidado!$E$5:$E$1000,$B37,Consolidado!$C$5:$C$1000,"Comité de Supervisión",Consolidado!$Q$5:$Q$1000,"X",Consolidado!$H$5:$H$1000,IF($D$9="Todos","&gt;0",$D$9))),"00")&amp;IF($D$9="Todos","/"&amp;RIGHT(YEAR(_xlfn.MAXIFS(Consolidado!$B$5:$B$1000,Consolidado!$E$5:$E$1000,$B37,Consolidado!$C$5:$C$1000,"Comité de Supervisión",Consolidado!$Q$5:$Q$1000,"X",Consolidado!$H$5:$H$1000,IF($D$9="Todos","&gt;0",$D$9))),2),""),""),""),IF(SUMIFS(Consolidado!$AD$5:$AD$1000,Consolidado!$E$5:$E$1000,$B37,Consolidado!$C$5:$C$1000,"Consejo de Administración",Consolidado!$Q$5:$Q$1000,"X",Consolidado!$H$5:$H$1000,IF($D$9="Todos","&gt;0",$D$9))&gt;0,"Consejo "&amp;TEXT(DAY(_xlfn.MINIFS(Consolidado!$B$5:$B$1000,Consolidado!$E$5:$E$1000,$B37,Consolidado!$C$5:$C$1000,"Consejo de Administración",Consolidado!$Q$5:$Q$1000,"X",Consolidado!$H$5:$H$1000,IF($D$9="Todos","&gt;0",$D$9))),"00")&amp;"/"&amp;TEXT(MONTH(_xlfn.MINIFS(Consolidado!$B$5:$B$1000,Consolidado!$E$5:$E$1000,$B37,Consolidado!$C$5:$C$1000,"Consejo de Administración",Consolidado!$Q$5:$Q$1000,"X",Consolidado!$H$5:$H$1000,IF($D$9="Todos","&gt;0",$D$9))),"00")&amp;IF($D$9="Todos","/"&amp;RIGHT(YEAR(_xlfn.MINIFS(Consolidado!$B$5:$B$1000,Consolidado!$E$5:$E$1000,$B37,Consolidado!$C$5:$C$1000,"Consejo de Administración",Consolidado!$Q$5:$Q$1000,"X",Consolidado!$H$5:$H$1000,IF($D$9="Todos","&gt;0",$D$9))),2),"")&amp;IF(_xlfn.MAXIFS(Consolidado!$B$5:$B$1000,Consolidado!$E$5:$E$1000,$B37,Consolidado!$C$5:$C$1000,"Consejo de Administración",Consolidado!$Q$5:$Q$1000,"X",Consolidado!$H$5:$H$1000,IF($D$9="Todos","&gt;0",$D$9))&lt;&gt;_xlfn.MINIFS(Consolidado!$B$5:$B$1000,Consolidado!$E$5:$E$1000,$B37,Consolidado!$C$5:$C$1000,"Consejo de Administración",Consolidado!$Q$5:$Q$1000,"X",Consolidado!$H$5:$H$1000,IF($D$9="Todos","&gt;0",$D$9))," y "&amp;TEXT(DAY(_xlfn.MAXIFS(Consolidado!$B$5:$B$1000,Consolidado!$E$5:$E$1000,$B37,Consolidado!$C$5:$C$1000,"Consejo de Administración",Consolidado!$Q$5:$Q$1000,"X",Consolidado!$H$5:$H$1000,IF($D$9="Todos","&gt;0",$D$9))),"00")&amp;"/"&amp;TEXT(MONTH(_xlfn.MAXIFS(Consolidado!$B$5:$B$1000,Consolidado!$E$5:$E$1000,$B37,Consolidado!$C$5:$C$1000,"Consejo de Administración",Consolidado!$Q$5:$Q$1000,"X",Consolidado!$H$5:$H$1000,IF($D$9="Todos","&gt;0",$D$9))),"00")&amp;IF($D$9="Todos","/"&amp;RIGHT(YEAR(_xlfn.MAXIFS(Consolidado!$B$5:$B$1000,Consolidado!$E$5:$E$1000,$B37,Consolidado!$C$5:$C$1000,"Consejo de Administración",Consolidado!$Q$5:$Q$1000,"X",Consolidado!$H$5:$H$1000,IF($D$9="Todos","&gt;0",$D$9))),2),""),""),""),IF(SUMIFS(Consolidado!$AD$5:$AD$1000,Consolidado!$E$5:$E$1000,$B37,Consolidado!$C$5:$C$1000,"Otros",Consolidado!$Q$5:$Q$1000,"X",Consolidado!$H$5:$H$1000,IF($D$9="Todos","&gt;0",$D$9))&gt;0,"Otros "&amp;TEXT(DAY(_xlfn.MINIFS(Consolidado!$B$5:$B$1000,Consolidado!$E$5:$E$1000,$B37,Consolidado!$C$5:$C$1000,"Otros",Consolidado!$Q$5:$Q$1000,"X",Consolidado!$H$5:$H$1000,IF($D$9="Todos","&gt;0",$D$9))),"00")&amp;"/"&amp;TEXT(MONTH(_xlfn.MINIFS(Consolidado!$B$5:$B$1000,Consolidado!$E$5:$E$1000,$B37,Consolidado!$C$5:$C$1000,"Otros",Consolidado!$Q$5:$Q$1000,"X",Consolidado!$H$5:$H$1000,IF($D$9="Todos","&gt;0",$D$9))),"00")&amp;IF($D$9="Todos","/"&amp;RIGHT(YEAR(_xlfn.MINIFS(Consolidado!$B$5:$B$1000,Consolidado!$E$5:$E$1000,$B37,Consolidado!$C$5:$C$1000,"Otros",Consolidado!$Q$5:$Q$1000,"X",Consolidado!$H$5:$H$1000,IF($D$9="Todos","&gt;0",$D$9))),2),"")&amp;IF(_xlfn.MAXIFS(Consolidado!$B$5:$B$1000,Consolidado!$E$5:$E$1000,$B37,Consolidado!$C$5:$C$1000,"Otros",Consolidado!$Q$5:$Q$1000,"X",Consolidado!$H$5:$H$1000,IF($D$9="Todos","&gt;0",$D$9))&lt;&gt;_xlfn.MINIFS(Consolidado!$B$5:$B$1000,Consolidado!$E$5:$E$1000,$B37,Consolidado!$C$5:$C$1000,"Otros",Consolidado!$Q$5:$Q$1000,"X",Consolidado!$H$5:$H$1000,IF($D$9="Todos","&gt;0",$D$9))," y "&amp;TEXT(DAY(_xlfn.MAXIFS(Consolidado!$B$5:$B$1000,Consolidado!$E$5:$E$1000,$B37,Consolidado!$C$5:$C$1000,"Otros",Consolidado!$Q$5:$Q$1000,"X",Consolidado!$H$5:$H$1000,IF($D$9="Todos","&gt;0",$D$9))),"00")&amp;"/"&amp;TEXT(MONTH(_xlfn.MAXIFS(Consolidado!$B$5:$B$1000,Consolidado!$E$5:$E$1000,$B37,Consolidado!$C$5:$C$1000,"Otros",Consolidado!$Q$5:$Q$1000,"X",Consolidado!$H$5:$H$1000,IF($D$9="Todos","&gt;0",$D$9))),"00")&amp;IF($D$9="Todos","/"&amp;RIGHT(YEAR(_xlfn.MAXIFS(Consolidado!$B$5:$B$1000,Consolidado!$E$5:$E$1000,$B37,Consolidado!$C$5:$C$1000,"Otros",Consolidado!$Q$5:$Q$1000,"X",Consolidado!$H$5:$H$1000,IF($D$9="Todos","&gt;0",$D$9))),2),""),""),""))</f>
        <v/>
      </c>
      <c r="T37" s="37" t="str">
        <f aca="false">_xlfn.TEXTJOIN(" +"&amp;CHAR(10),TRUE(),IF(SUMIFS(Consolidado!$AD$5:$AD$1000,Consolidado!$E$5:$E$1000,$B37,Consolidado!$C$5:$C$1000,"Auditoría Interna",Consolidado!$R$5:$R$1000,"X",Consolidado!$H$5:$H$1000,IF($D$9="Todos","&gt;0",$D$9))&gt;0,"Interna "&amp;TEXT(DAY(_xlfn.MINIFS(Consolidado!$B$5:$B$1000,Consolidado!$E$5:$E$1000,$B37,Consolidado!$C$5:$C$1000,"Auditoría Interna",Consolidado!$R$5:$R$1000,"X",Consolidado!$H$5:$H$1000,IF($D$9="Todos","&gt;0",$D$9))),"00")&amp;"/"&amp;TEXT(MONTH(_xlfn.MINIFS(Consolidado!$B$5:$B$1000,Consolidado!$E$5:$E$1000,$B37,Consolidado!$C$5:$C$1000,"Auditoría Interna",Consolidado!$R$5:$R$1000,"X",Consolidado!$H$5:$H$1000,IF($D$9="Todos","&gt;0",$D$9))),"00")&amp;IF($D$9="Todos","/"&amp;RIGHT(YEAR(_xlfn.MINIFS(Consolidado!$B$5:$B$1000,Consolidado!$E$5:$E$1000,$B37,Consolidado!$C$5:$C$1000,"Auditoría Interna",Consolidado!$R$5:$R$1000,"X",Consolidado!$H$5:$H$1000,IF($D$9="Todos","&gt;0",$D$9))),2),"")&amp;IF(_xlfn.MAXIFS(Consolidado!$B$5:$B$1000,Consolidado!$E$5:$E$1000,$B37,Consolidado!$C$5:$C$1000,"Auditoría Interna",Consolidado!$R$5:$R$1000,"X",Consolidado!$H$5:$H$1000,IF($D$9="Todos","&gt;0",$D$9))&lt;&gt;_xlfn.MINIFS(Consolidado!$B$5:$B$1000,Consolidado!$E$5:$E$1000,$B37,Consolidado!$C$5:$C$1000,"Auditoría Interna",Consolidado!$R$5:$R$1000,"X",Consolidado!$H$5:$H$1000,IF($D$9="Todos","&gt;0",$D$9))," y "&amp;TEXT(DAY(_xlfn.MAXIFS(Consolidado!$B$5:$B$1000,Consolidado!$E$5:$E$1000,$B37,Consolidado!$C$5:$C$1000,"Auditoría Interna",Consolidado!$R$5:$R$1000,"X",Consolidado!$H$5:$H$1000,IF($D$9="Todos","&gt;0",$D$9))),"00")&amp;"/"&amp;TEXT(MONTH(_xlfn.MAXIFS(Consolidado!$B$5:$B$1000,Consolidado!$E$5:$E$1000,$B37,Consolidado!$C$5:$C$1000,"Auditoría Interna",Consolidado!$R$5:$R$1000,"X",Consolidado!$H$5:$H$1000,IF($D$9="Todos","&gt;0",$D$9))),"00")&amp;IF($D$9="Todos","/"&amp;RIGHT(YEAR(_xlfn.MAXIFS(Consolidado!$B$5:$B$1000,Consolidado!$E$5:$E$1000,$B37,Consolidado!$C$5:$C$1000,"Auditoría Interna",Consolidado!$R$5:$R$1000,"X",Consolidado!$H$5:$H$1000,IF($D$9="Todos","&gt;0",$D$9))),2),""),""),""),IF(SUMIFS(Consolidado!$AD$5:$AD$1000,Consolidado!$E$5:$E$1000,$B37,Consolidado!$C$5:$C$1000,"Auditoría Externa",Consolidado!$R$5:$R$1000,"X",Consolidado!$H$5:$H$1000,IF($D$9="Todos","&gt;0",$D$9))&gt;0,"Externa "&amp;TEXT(DAY(_xlfn.MINIFS(Consolidado!$B$5:$B$1000,Consolidado!$E$5:$E$1000,$B37,Consolidado!$C$5:$C$1000,"Auditoría Externa",Consolidado!$R$5:$R$1000,"X",Consolidado!$H$5:$H$1000,IF($D$9="Todos","&gt;0",$D$9))),"00")&amp;"/"&amp;TEXT(MONTH(_xlfn.MINIFS(Consolidado!$B$5:$B$1000,Consolidado!$E$5:$E$1000,$B37,Consolidado!$C$5:$C$1000,"Auditoría Externa",Consolidado!$R$5:$R$1000,"X",Consolidado!$H$5:$H$1000,IF($D$9="Todos","&gt;0",$D$9))),"00")&amp;IF($D$9="Todos","/"&amp;RIGHT(YEAR(_xlfn.MINIFS(Consolidado!$B$5:$B$1000,Consolidado!$E$5:$E$1000,$B37,Consolidado!$C$5:$C$1000,"Auditoría Externa",Consolidado!$R$5:$R$1000,"X",Consolidado!$H$5:$H$1000,IF($D$9="Todos","&gt;0",$D$9))),2),"")&amp;IF(_xlfn.MAXIFS(Consolidado!$B$5:$B$1000,Consolidado!$E$5:$E$1000,$B37,Consolidado!$C$5:$C$1000,"Auditoría Externa",Consolidado!$R$5:$R$1000,"X",Consolidado!$H$5:$H$1000,IF($D$9="Todos","&gt;0",$D$9))&lt;&gt;_xlfn.MINIFS(Consolidado!$B$5:$B$1000,Consolidado!$E$5:$E$1000,$B37,Consolidado!$C$5:$C$1000,"Auditoría Externa",Consolidado!$R$5:$R$1000,"X",Consolidado!$H$5:$H$1000,IF($D$9="Todos","&gt;0",$D$9))," y "&amp;TEXT(DAY(_xlfn.MAXIFS(Consolidado!$B$5:$B$1000,Consolidado!$E$5:$E$1000,$B37,Consolidado!$C$5:$C$1000,"Auditoría Externa",Consolidado!$R$5:$R$1000,"X",Consolidado!$H$5:$H$1000,IF($D$9="Todos","&gt;0",$D$9))),"00")&amp;"/"&amp;TEXT(MONTH(_xlfn.MAXIFS(Consolidado!$B$5:$B$1000,Consolidado!$E$5:$E$1000,$B37,Consolidado!$C$5:$C$1000,"Auditoría Externa",Consolidado!$R$5:$R$1000,"X",Consolidado!$H$5:$H$1000,IF($D$9="Todos","&gt;0",$D$9))),"00")&amp;IF($D$9="Todos","/"&amp;RIGHT(YEAR(_xlfn.MAXIFS(Consolidado!$B$5:$B$1000,Consolidado!$E$5:$E$1000,$B37,Consolidado!$C$5:$C$1000,"Auditoría Externa",Consolidado!$R$5:$R$1000,"X",Consolidado!$H$5:$H$1000,IF($D$9="Todos","&gt;0",$D$9))),2),""),""),""),IF(SUMIFS(Consolidado!$AD$5:$AD$1000,Consolidado!$E$5:$E$1000,$B37,Consolidado!$C$5:$C$1000,"SSF",Consolidado!$R$5:$R$1000,"X",Consolidado!$H$5:$H$1000,IF($D$9="Todos","&gt;0",$D$9))&gt;0,"SSF "&amp;TEXT(DAY(_xlfn.MINIFS(Consolidado!$B$5:$B$1000,Consolidado!$E$5:$E$1000,$B37,Consolidado!$C$5:$C$1000,"SSF",Consolidado!$R$5:$R$1000,"X",Consolidado!$H$5:$H$1000,IF($D$9="Todos","&gt;0",$D$9))),"00")&amp;"/"&amp;TEXT(MONTH(_xlfn.MINIFS(Consolidado!$B$5:$B$1000,Consolidado!$E$5:$E$1000,$B37,Consolidado!$C$5:$C$1000,"SSF",Consolidado!$R$5:$R$1000,"X",Consolidado!$H$5:$H$1000,IF($D$9="Todos","&gt;0",$D$9))),"00")&amp;IF($D$9="Todos","/"&amp;RIGHT(YEAR(_xlfn.MINIFS(Consolidado!$B$5:$B$1000,Consolidado!$E$5:$E$1000,$B37,Consolidado!$C$5:$C$1000,"SSF",Consolidado!$R$5:$R$1000,"X",Consolidado!$H$5:$H$1000,IF($D$9="Todos","&gt;0",$D$9))),2),"")&amp;IF(_xlfn.MAXIFS(Consolidado!$B$5:$B$1000,Consolidado!$E$5:$E$1000,$B37,Consolidado!$C$5:$C$1000,"SSF",Consolidado!$R$5:$R$1000,"X",Consolidado!$H$5:$H$1000,IF($D$9="Todos","&gt;0",$D$9))&lt;&gt;_xlfn.MINIFS(Consolidado!$B$5:$B$1000,Consolidado!$E$5:$E$1000,$B37,Consolidado!$C$5:$C$1000,"SSF",Consolidado!$R$5:$R$1000,"X",Consolidado!$H$5:$H$1000,IF($D$9="Todos","&gt;0",$D$9))," y "&amp;TEXT(DAY(_xlfn.MAXIFS(Consolidado!$B$5:$B$1000,Consolidado!$E$5:$E$1000,$B37,Consolidado!$C$5:$C$1000,"SSF",Consolidado!$R$5:$R$1000,"X",Consolidado!$H$5:$H$1000,IF($D$9="Todos","&gt;0",$D$9))),"00")&amp;"/"&amp;TEXT(MONTH(_xlfn.MAXIFS(Consolidado!$B$5:$B$1000,Consolidado!$E$5:$E$1000,$B37,Consolidado!$C$5:$C$1000,"SSF",Consolidado!$R$5:$R$1000,"X",Consolidado!$H$5:$H$1000,IF($D$9="Todos","&gt;0",$D$9))),"00")&amp;IF($D$9="Todos","/"&amp;RIGHT(YEAR(_xlfn.MAXIFS(Consolidado!$B$5:$B$1000,Consolidado!$E$5:$E$1000,$B37,Consolidado!$C$5:$C$1000,"SSF",Consolidado!$R$5:$R$1000,"X",Consolidado!$H$5:$H$1000,IF($D$9="Todos","&gt;0",$D$9))),2),""),""),""),IF(SUMIFS(Consolidado!$AD$5:$AD$1000,Consolidado!$E$5:$E$1000,$B37,Consolidado!$C$5:$C$1000,"Comité de Supervisión",Consolidado!$R$5:$R$1000,"X",Consolidado!$H$5:$H$1000,IF($D$9="Todos","&gt;0",$D$9))&gt;0,"Comité Sup. "&amp;TEXT(DAY(_xlfn.MINIFS(Consolidado!$B$5:$B$1000,Consolidado!$E$5:$E$1000,$B37,Consolidado!$C$5:$C$1000,"Comité de Supervisión",Consolidado!$R$5:$R$1000,"X",Consolidado!$H$5:$H$1000,IF($D$9="Todos","&gt;0",$D$9))),"00")&amp;"/"&amp;TEXT(MONTH(_xlfn.MINIFS(Consolidado!$B$5:$B$1000,Consolidado!$E$5:$E$1000,$B37,Consolidado!$C$5:$C$1000,"Comité de Supervisión",Consolidado!$R$5:$R$1000,"X",Consolidado!$H$5:$H$1000,IF($D$9="Todos","&gt;0",$D$9))),"00")&amp;IF($D$9="Todos","/"&amp;RIGHT(YEAR(_xlfn.MINIFS(Consolidado!$B$5:$B$1000,Consolidado!$E$5:$E$1000,$B37,Consolidado!$C$5:$C$1000,"Comité de Supervisión",Consolidado!$R$5:$R$1000,"X",Consolidado!$H$5:$H$1000,IF($D$9="Todos","&gt;0",$D$9))),2),"")&amp;IF(_xlfn.MAXIFS(Consolidado!$B$5:$B$1000,Consolidado!$E$5:$E$1000,$B37,Consolidado!$C$5:$C$1000,"Comité de Supervisión",Consolidado!$R$5:$R$1000,"X",Consolidado!$H$5:$H$1000,IF($D$9="Todos","&gt;0",$D$9))&lt;&gt;_xlfn.MINIFS(Consolidado!$B$5:$B$1000,Consolidado!$E$5:$E$1000,$B37,Consolidado!$C$5:$C$1000,"Comité de Supervisión",Consolidado!$R$5:$R$1000,"X",Consolidado!$H$5:$H$1000,IF($D$9="Todos","&gt;0",$D$9))," y "&amp;TEXT(DAY(_xlfn.MAXIFS(Consolidado!$B$5:$B$1000,Consolidado!$E$5:$E$1000,$B37,Consolidado!$C$5:$C$1000,"Comité de Supervisión",Consolidado!$R$5:$R$1000,"X",Consolidado!$H$5:$H$1000,IF($D$9="Todos","&gt;0",$D$9))),"00")&amp;"/"&amp;TEXT(MONTH(_xlfn.MAXIFS(Consolidado!$B$5:$B$1000,Consolidado!$E$5:$E$1000,$B37,Consolidado!$C$5:$C$1000,"Comité de Supervisión",Consolidado!$R$5:$R$1000,"X",Consolidado!$H$5:$H$1000,IF($D$9="Todos","&gt;0",$D$9))),"00")&amp;IF($D$9="Todos","/"&amp;RIGHT(YEAR(_xlfn.MAXIFS(Consolidado!$B$5:$B$1000,Consolidado!$E$5:$E$1000,$B37,Consolidado!$C$5:$C$1000,"Comité de Supervisión",Consolidado!$R$5:$R$1000,"X",Consolidado!$H$5:$H$1000,IF($D$9="Todos","&gt;0",$D$9))),2),""),""),""),IF(SUMIFS(Consolidado!$AD$5:$AD$1000,Consolidado!$E$5:$E$1000,$B37,Consolidado!$C$5:$C$1000,"Consejo de Administración",Consolidado!$R$5:$R$1000,"X",Consolidado!$H$5:$H$1000,IF($D$9="Todos","&gt;0",$D$9))&gt;0,"Consejo "&amp;TEXT(DAY(_xlfn.MINIFS(Consolidado!$B$5:$B$1000,Consolidado!$E$5:$E$1000,$B37,Consolidado!$C$5:$C$1000,"Consejo de Administración",Consolidado!$R$5:$R$1000,"X",Consolidado!$H$5:$H$1000,IF($D$9="Todos","&gt;0",$D$9))),"00")&amp;"/"&amp;TEXT(MONTH(_xlfn.MINIFS(Consolidado!$B$5:$B$1000,Consolidado!$E$5:$E$1000,$B37,Consolidado!$C$5:$C$1000,"Consejo de Administración",Consolidado!$R$5:$R$1000,"X",Consolidado!$H$5:$H$1000,IF($D$9="Todos","&gt;0",$D$9))),"00")&amp;IF($D$9="Todos","/"&amp;RIGHT(YEAR(_xlfn.MINIFS(Consolidado!$B$5:$B$1000,Consolidado!$E$5:$E$1000,$B37,Consolidado!$C$5:$C$1000,"Consejo de Administración",Consolidado!$R$5:$R$1000,"X",Consolidado!$H$5:$H$1000,IF($D$9="Todos","&gt;0",$D$9))),2),"")&amp;IF(_xlfn.MAXIFS(Consolidado!$B$5:$B$1000,Consolidado!$E$5:$E$1000,$B37,Consolidado!$C$5:$C$1000,"Consejo de Administración",Consolidado!$R$5:$R$1000,"X",Consolidado!$H$5:$H$1000,IF($D$9="Todos","&gt;0",$D$9))&lt;&gt;_xlfn.MINIFS(Consolidado!$B$5:$B$1000,Consolidado!$E$5:$E$1000,$B37,Consolidado!$C$5:$C$1000,"Consejo de Administración",Consolidado!$R$5:$R$1000,"X",Consolidado!$H$5:$H$1000,IF($D$9="Todos","&gt;0",$D$9))," y "&amp;TEXT(DAY(_xlfn.MAXIFS(Consolidado!$B$5:$B$1000,Consolidado!$E$5:$E$1000,$B37,Consolidado!$C$5:$C$1000,"Consejo de Administración",Consolidado!$R$5:$R$1000,"X",Consolidado!$H$5:$H$1000,IF($D$9="Todos","&gt;0",$D$9))),"00")&amp;"/"&amp;TEXT(MONTH(_xlfn.MAXIFS(Consolidado!$B$5:$B$1000,Consolidado!$E$5:$E$1000,$B37,Consolidado!$C$5:$C$1000,"Consejo de Administración",Consolidado!$R$5:$R$1000,"X",Consolidado!$H$5:$H$1000,IF($D$9="Todos","&gt;0",$D$9))),"00")&amp;IF($D$9="Todos","/"&amp;RIGHT(YEAR(_xlfn.MAXIFS(Consolidado!$B$5:$B$1000,Consolidado!$E$5:$E$1000,$B37,Consolidado!$C$5:$C$1000,"Consejo de Administración",Consolidado!$R$5:$R$1000,"X",Consolidado!$H$5:$H$1000,IF($D$9="Todos","&gt;0",$D$9))),2),""),""),""),IF(SUMIFS(Consolidado!$AD$5:$AD$1000,Consolidado!$E$5:$E$1000,$B37,Consolidado!$C$5:$C$1000,"Otros",Consolidado!$R$5:$R$1000,"X",Consolidado!$H$5:$H$1000,IF($D$9="Todos","&gt;0",$D$9))&gt;0,"Otros "&amp;TEXT(DAY(_xlfn.MINIFS(Consolidado!$B$5:$B$1000,Consolidado!$E$5:$E$1000,$B37,Consolidado!$C$5:$C$1000,"Otros",Consolidado!$R$5:$R$1000,"X",Consolidado!$H$5:$H$1000,IF($D$9="Todos","&gt;0",$D$9))),"00")&amp;"/"&amp;TEXT(MONTH(_xlfn.MINIFS(Consolidado!$B$5:$B$1000,Consolidado!$E$5:$E$1000,$B37,Consolidado!$C$5:$C$1000,"Otros",Consolidado!$R$5:$R$1000,"X",Consolidado!$H$5:$H$1000,IF($D$9="Todos","&gt;0",$D$9))),"00")&amp;IF($D$9="Todos","/"&amp;RIGHT(YEAR(_xlfn.MINIFS(Consolidado!$B$5:$B$1000,Consolidado!$E$5:$E$1000,$B37,Consolidado!$C$5:$C$1000,"Otros",Consolidado!$R$5:$R$1000,"X",Consolidado!$H$5:$H$1000,IF($D$9="Todos","&gt;0",$D$9))),2),"")&amp;IF(_xlfn.MAXIFS(Consolidado!$B$5:$B$1000,Consolidado!$E$5:$E$1000,$B37,Consolidado!$C$5:$C$1000,"Otros",Consolidado!$R$5:$R$1000,"X",Consolidado!$H$5:$H$1000,IF($D$9="Todos","&gt;0",$D$9))&lt;&gt;_xlfn.MINIFS(Consolidado!$B$5:$B$1000,Consolidado!$E$5:$E$1000,$B37,Consolidado!$C$5:$C$1000,"Otros",Consolidado!$R$5:$R$1000,"X",Consolidado!$H$5:$H$1000,IF($D$9="Todos","&gt;0",$D$9))," y "&amp;TEXT(DAY(_xlfn.MAXIFS(Consolidado!$B$5:$B$1000,Consolidado!$E$5:$E$1000,$B37,Consolidado!$C$5:$C$1000,"Otros",Consolidado!$R$5:$R$1000,"X",Consolidado!$H$5:$H$1000,IF($D$9="Todos","&gt;0",$D$9))),"00")&amp;"/"&amp;TEXT(MONTH(_xlfn.MAXIFS(Consolidado!$B$5:$B$1000,Consolidado!$E$5:$E$1000,$B37,Consolidado!$C$5:$C$1000,"Otros",Consolidado!$R$5:$R$1000,"X",Consolidado!$H$5:$H$1000,IF($D$9="Todos","&gt;0",$D$9))),"00")&amp;IF($D$9="Todos","/"&amp;RIGHT(YEAR(_xlfn.MAXIFS(Consolidado!$B$5:$B$1000,Consolidado!$E$5:$E$1000,$B37,Consolidado!$C$5:$C$1000,"Otros",Consolidado!$R$5:$R$1000,"X",Consolidado!$H$5:$H$1000,IF($D$9="Todos","&gt;0",$D$9))),2),""),""),""))</f>
        <v/>
      </c>
      <c r="U37" s="37" t="str">
        <f aca="false">_xlfn.TEXTJOIN(" +"&amp;CHAR(10),TRUE(),IF(SUMIFS(Consolidado!$AD$5:$AD$1000,Consolidado!$E$5:$E$1000,$B37,Consolidado!$C$5:$C$1000,"Auditoría Interna",Consolidado!$S$5:$S$1000,"X",Consolidado!$H$5:$H$1000,IF($D$9="Todos","&gt;0",$D$9))&gt;0,"Interna "&amp;TEXT(DAY(_xlfn.MINIFS(Consolidado!$B$5:$B$1000,Consolidado!$E$5:$E$1000,$B37,Consolidado!$C$5:$C$1000,"Auditoría Interna",Consolidado!$S$5:$S$1000,"X",Consolidado!$H$5:$H$1000,IF($D$9="Todos","&gt;0",$D$9))),"00")&amp;"/"&amp;TEXT(MONTH(_xlfn.MINIFS(Consolidado!$B$5:$B$1000,Consolidado!$E$5:$E$1000,$B37,Consolidado!$C$5:$C$1000,"Auditoría Interna",Consolidado!$S$5:$S$1000,"X",Consolidado!$H$5:$H$1000,IF($D$9="Todos","&gt;0",$D$9))),"00")&amp;IF($D$9="Todos","/"&amp;RIGHT(YEAR(_xlfn.MINIFS(Consolidado!$B$5:$B$1000,Consolidado!$E$5:$E$1000,$B37,Consolidado!$C$5:$C$1000,"Auditoría Interna",Consolidado!$S$5:$S$1000,"X",Consolidado!$H$5:$H$1000,IF($D$9="Todos","&gt;0",$D$9))),2),"")&amp;IF(_xlfn.MAXIFS(Consolidado!$B$5:$B$1000,Consolidado!$E$5:$E$1000,$B37,Consolidado!$C$5:$C$1000,"Auditoría Interna",Consolidado!$S$5:$S$1000,"X",Consolidado!$H$5:$H$1000,IF($D$9="Todos","&gt;0",$D$9))&lt;&gt;_xlfn.MINIFS(Consolidado!$B$5:$B$1000,Consolidado!$E$5:$E$1000,$B37,Consolidado!$C$5:$C$1000,"Auditoría Interna",Consolidado!$S$5:$S$1000,"X",Consolidado!$H$5:$H$1000,IF($D$9="Todos","&gt;0",$D$9))," y "&amp;TEXT(DAY(_xlfn.MAXIFS(Consolidado!$B$5:$B$1000,Consolidado!$E$5:$E$1000,$B37,Consolidado!$C$5:$C$1000,"Auditoría Interna",Consolidado!$S$5:$S$1000,"X",Consolidado!$H$5:$H$1000,IF($D$9="Todos","&gt;0",$D$9))),"00")&amp;"/"&amp;TEXT(MONTH(_xlfn.MAXIFS(Consolidado!$B$5:$B$1000,Consolidado!$E$5:$E$1000,$B37,Consolidado!$C$5:$C$1000,"Auditoría Interna",Consolidado!$S$5:$S$1000,"X",Consolidado!$H$5:$H$1000,IF($D$9="Todos","&gt;0",$D$9))),"00")&amp;IF($D$9="Todos","/"&amp;RIGHT(YEAR(_xlfn.MAXIFS(Consolidado!$B$5:$B$1000,Consolidado!$E$5:$E$1000,$B37,Consolidado!$C$5:$C$1000,"Auditoría Interna",Consolidado!$S$5:$S$1000,"X",Consolidado!$H$5:$H$1000,IF($D$9="Todos","&gt;0",$D$9))),2),""),""),""),IF(SUMIFS(Consolidado!$AD$5:$AD$1000,Consolidado!$E$5:$E$1000,$B37,Consolidado!$C$5:$C$1000,"Auditoría Externa",Consolidado!$S$5:$S$1000,"X",Consolidado!$H$5:$H$1000,IF($D$9="Todos","&gt;0",$D$9))&gt;0,"Externa "&amp;TEXT(DAY(_xlfn.MINIFS(Consolidado!$B$5:$B$1000,Consolidado!$E$5:$E$1000,$B37,Consolidado!$C$5:$C$1000,"Auditoría Externa",Consolidado!$S$5:$S$1000,"X",Consolidado!$H$5:$H$1000,IF($D$9="Todos","&gt;0",$D$9))),"00")&amp;"/"&amp;TEXT(MONTH(_xlfn.MINIFS(Consolidado!$B$5:$B$1000,Consolidado!$E$5:$E$1000,$B37,Consolidado!$C$5:$C$1000,"Auditoría Externa",Consolidado!$S$5:$S$1000,"X",Consolidado!$H$5:$H$1000,IF($D$9="Todos","&gt;0",$D$9))),"00")&amp;IF($D$9="Todos","/"&amp;RIGHT(YEAR(_xlfn.MINIFS(Consolidado!$B$5:$B$1000,Consolidado!$E$5:$E$1000,$B37,Consolidado!$C$5:$C$1000,"Auditoría Externa",Consolidado!$S$5:$S$1000,"X",Consolidado!$H$5:$H$1000,IF($D$9="Todos","&gt;0",$D$9))),2),"")&amp;IF(_xlfn.MAXIFS(Consolidado!$B$5:$B$1000,Consolidado!$E$5:$E$1000,$B37,Consolidado!$C$5:$C$1000,"Auditoría Externa",Consolidado!$S$5:$S$1000,"X",Consolidado!$H$5:$H$1000,IF($D$9="Todos","&gt;0",$D$9))&lt;&gt;_xlfn.MINIFS(Consolidado!$B$5:$B$1000,Consolidado!$E$5:$E$1000,$B37,Consolidado!$C$5:$C$1000,"Auditoría Externa",Consolidado!$S$5:$S$1000,"X",Consolidado!$H$5:$H$1000,IF($D$9="Todos","&gt;0",$D$9))," y "&amp;TEXT(DAY(_xlfn.MAXIFS(Consolidado!$B$5:$B$1000,Consolidado!$E$5:$E$1000,$B37,Consolidado!$C$5:$C$1000,"Auditoría Externa",Consolidado!$S$5:$S$1000,"X",Consolidado!$H$5:$H$1000,IF($D$9="Todos","&gt;0",$D$9))),"00")&amp;"/"&amp;TEXT(MONTH(_xlfn.MAXIFS(Consolidado!$B$5:$B$1000,Consolidado!$E$5:$E$1000,$B37,Consolidado!$C$5:$C$1000,"Auditoría Externa",Consolidado!$S$5:$S$1000,"X",Consolidado!$H$5:$H$1000,IF($D$9="Todos","&gt;0",$D$9))),"00")&amp;IF($D$9="Todos","/"&amp;RIGHT(YEAR(_xlfn.MAXIFS(Consolidado!$B$5:$B$1000,Consolidado!$E$5:$E$1000,$B37,Consolidado!$C$5:$C$1000,"Auditoría Externa",Consolidado!$S$5:$S$1000,"X",Consolidado!$H$5:$H$1000,IF($D$9="Todos","&gt;0",$D$9))),2),""),""),""),IF(SUMIFS(Consolidado!$AD$5:$AD$1000,Consolidado!$E$5:$E$1000,$B37,Consolidado!$C$5:$C$1000,"SSF",Consolidado!$S$5:$S$1000,"X",Consolidado!$H$5:$H$1000,IF($D$9="Todos","&gt;0",$D$9))&gt;0,"SSF "&amp;TEXT(DAY(_xlfn.MINIFS(Consolidado!$B$5:$B$1000,Consolidado!$E$5:$E$1000,$B37,Consolidado!$C$5:$C$1000,"SSF",Consolidado!$S$5:$S$1000,"X",Consolidado!$H$5:$H$1000,IF($D$9="Todos","&gt;0",$D$9))),"00")&amp;"/"&amp;TEXT(MONTH(_xlfn.MINIFS(Consolidado!$B$5:$B$1000,Consolidado!$E$5:$E$1000,$B37,Consolidado!$C$5:$C$1000,"SSF",Consolidado!$S$5:$S$1000,"X",Consolidado!$H$5:$H$1000,IF($D$9="Todos","&gt;0",$D$9))),"00")&amp;IF($D$9="Todos","/"&amp;RIGHT(YEAR(_xlfn.MINIFS(Consolidado!$B$5:$B$1000,Consolidado!$E$5:$E$1000,$B37,Consolidado!$C$5:$C$1000,"SSF",Consolidado!$S$5:$S$1000,"X",Consolidado!$H$5:$H$1000,IF($D$9="Todos","&gt;0",$D$9))),2),"")&amp;IF(_xlfn.MAXIFS(Consolidado!$B$5:$B$1000,Consolidado!$E$5:$E$1000,$B37,Consolidado!$C$5:$C$1000,"SSF",Consolidado!$S$5:$S$1000,"X",Consolidado!$H$5:$H$1000,IF($D$9="Todos","&gt;0",$D$9))&lt;&gt;_xlfn.MINIFS(Consolidado!$B$5:$B$1000,Consolidado!$E$5:$E$1000,$B37,Consolidado!$C$5:$C$1000,"SSF",Consolidado!$S$5:$S$1000,"X",Consolidado!$H$5:$H$1000,IF($D$9="Todos","&gt;0",$D$9))," y "&amp;TEXT(DAY(_xlfn.MAXIFS(Consolidado!$B$5:$B$1000,Consolidado!$E$5:$E$1000,$B37,Consolidado!$C$5:$C$1000,"SSF",Consolidado!$S$5:$S$1000,"X",Consolidado!$H$5:$H$1000,IF($D$9="Todos","&gt;0",$D$9))),"00")&amp;"/"&amp;TEXT(MONTH(_xlfn.MAXIFS(Consolidado!$B$5:$B$1000,Consolidado!$E$5:$E$1000,$B37,Consolidado!$C$5:$C$1000,"SSF",Consolidado!$S$5:$S$1000,"X",Consolidado!$H$5:$H$1000,IF($D$9="Todos","&gt;0",$D$9))),"00")&amp;IF($D$9="Todos","/"&amp;RIGHT(YEAR(_xlfn.MAXIFS(Consolidado!$B$5:$B$1000,Consolidado!$E$5:$E$1000,$B37,Consolidado!$C$5:$C$1000,"SSF",Consolidado!$S$5:$S$1000,"X",Consolidado!$H$5:$H$1000,IF($D$9="Todos","&gt;0",$D$9))),2),""),""),""),IF(SUMIFS(Consolidado!$AD$5:$AD$1000,Consolidado!$E$5:$E$1000,$B37,Consolidado!$C$5:$C$1000,"Comité de Supervisión",Consolidado!$S$5:$S$1000,"X",Consolidado!$H$5:$H$1000,IF($D$9="Todos","&gt;0",$D$9))&gt;0,"Comité Sup. "&amp;TEXT(DAY(_xlfn.MINIFS(Consolidado!$B$5:$B$1000,Consolidado!$E$5:$E$1000,$B37,Consolidado!$C$5:$C$1000,"Comité de Supervisión",Consolidado!$S$5:$S$1000,"X",Consolidado!$H$5:$H$1000,IF($D$9="Todos","&gt;0",$D$9))),"00")&amp;"/"&amp;TEXT(MONTH(_xlfn.MINIFS(Consolidado!$B$5:$B$1000,Consolidado!$E$5:$E$1000,$B37,Consolidado!$C$5:$C$1000,"Comité de Supervisión",Consolidado!$S$5:$S$1000,"X",Consolidado!$H$5:$H$1000,IF($D$9="Todos","&gt;0",$D$9))),"00")&amp;IF($D$9="Todos","/"&amp;RIGHT(YEAR(_xlfn.MINIFS(Consolidado!$B$5:$B$1000,Consolidado!$E$5:$E$1000,$B37,Consolidado!$C$5:$C$1000,"Comité de Supervisión",Consolidado!$S$5:$S$1000,"X",Consolidado!$H$5:$H$1000,IF($D$9="Todos","&gt;0",$D$9))),2),"")&amp;IF(_xlfn.MAXIFS(Consolidado!$B$5:$B$1000,Consolidado!$E$5:$E$1000,$B37,Consolidado!$C$5:$C$1000,"Comité de Supervisión",Consolidado!$S$5:$S$1000,"X",Consolidado!$H$5:$H$1000,IF($D$9="Todos","&gt;0",$D$9))&lt;&gt;_xlfn.MINIFS(Consolidado!$B$5:$B$1000,Consolidado!$E$5:$E$1000,$B37,Consolidado!$C$5:$C$1000,"Comité de Supervisión",Consolidado!$S$5:$S$1000,"X",Consolidado!$H$5:$H$1000,IF($D$9="Todos","&gt;0",$D$9))," y "&amp;TEXT(DAY(_xlfn.MAXIFS(Consolidado!$B$5:$B$1000,Consolidado!$E$5:$E$1000,$B37,Consolidado!$C$5:$C$1000,"Comité de Supervisión",Consolidado!$S$5:$S$1000,"X",Consolidado!$H$5:$H$1000,IF($D$9="Todos","&gt;0",$D$9))),"00")&amp;"/"&amp;TEXT(MONTH(_xlfn.MAXIFS(Consolidado!$B$5:$B$1000,Consolidado!$E$5:$E$1000,$B37,Consolidado!$C$5:$C$1000,"Comité de Supervisión",Consolidado!$S$5:$S$1000,"X",Consolidado!$H$5:$H$1000,IF($D$9="Todos","&gt;0",$D$9))),"00")&amp;IF($D$9="Todos","/"&amp;RIGHT(YEAR(_xlfn.MAXIFS(Consolidado!$B$5:$B$1000,Consolidado!$E$5:$E$1000,$B37,Consolidado!$C$5:$C$1000,"Comité de Supervisión",Consolidado!$S$5:$S$1000,"X",Consolidado!$H$5:$H$1000,IF($D$9="Todos","&gt;0",$D$9))),2),""),""),""),IF(SUMIFS(Consolidado!$AD$5:$AD$1000,Consolidado!$E$5:$E$1000,$B37,Consolidado!$C$5:$C$1000,"Consejo de Administración",Consolidado!$S$5:$S$1000,"X",Consolidado!$H$5:$H$1000,IF($D$9="Todos","&gt;0",$D$9))&gt;0,"Consejo "&amp;TEXT(DAY(_xlfn.MINIFS(Consolidado!$B$5:$B$1000,Consolidado!$E$5:$E$1000,$B37,Consolidado!$C$5:$C$1000,"Consejo de Administración",Consolidado!$S$5:$S$1000,"X",Consolidado!$H$5:$H$1000,IF($D$9="Todos","&gt;0",$D$9))),"00")&amp;"/"&amp;TEXT(MONTH(_xlfn.MINIFS(Consolidado!$B$5:$B$1000,Consolidado!$E$5:$E$1000,$B37,Consolidado!$C$5:$C$1000,"Consejo de Administración",Consolidado!$S$5:$S$1000,"X",Consolidado!$H$5:$H$1000,IF($D$9="Todos","&gt;0",$D$9))),"00")&amp;IF($D$9="Todos","/"&amp;RIGHT(YEAR(_xlfn.MINIFS(Consolidado!$B$5:$B$1000,Consolidado!$E$5:$E$1000,$B37,Consolidado!$C$5:$C$1000,"Consejo de Administración",Consolidado!$S$5:$S$1000,"X",Consolidado!$H$5:$H$1000,IF($D$9="Todos","&gt;0",$D$9))),2),"")&amp;IF(_xlfn.MAXIFS(Consolidado!$B$5:$B$1000,Consolidado!$E$5:$E$1000,$B37,Consolidado!$C$5:$C$1000,"Consejo de Administración",Consolidado!$S$5:$S$1000,"X",Consolidado!$H$5:$H$1000,IF($D$9="Todos","&gt;0",$D$9))&lt;&gt;_xlfn.MINIFS(Consolidado!$B$5:$B$1000,Consolidado!$E$5:$E$1000,$B37,Consolidado!$C$5:$C$1000,"Consejo de Administración",Consolidado!$S$5:$S$1000,"X",Consolidado!$H$5:$H$1000,IF($D$9="Todos","&gt;0",$D$9))," y "&amp;TEXT(DAY(_xlfn.MAXIFS(Consolidado!$B$5:$B$1000,Consolidado!$E$5:$E$1000,$B37,Consolidado!$C$5:$C$1000,"Consejo de Administración",Consolidado!$S$5:$S$1000,"X",Consolidado!$H$5:$H$1000,IF($D$9="Todos","&gt;0",$D$9))),"00")&amp;"/"&amp;TEXT(MONTH(_xlfn.MAXIFS(Consolidado!$B$5:$B$1000,Consolidado!$E$5:$E$1000,$B37,Consolidado!$C$5:$C$1000,"Consejo de Administración",Consolidado!$S$5:$S$1000,"X",Consolidado!$H$5:$H$1000,IF($D$9="Todos","&gt;0",$D$9))),"00")&amp;IF($D$9="Todos","/"&amp;RIGHT(YEAR(_xlfn.MAXIFS(Consolidado!$B$5:$B$1000,Consolidado!$E$5:$E$1000,$B37,Consolidado!$C$5:$C$1000,"Consejo de Administración",Consolidado!$S$5:$S$1000,"X",Consolidado!$H$5:$H$1000,IF($D$9="Todos","&gt;0",$D$9))),2),""),""),""),IF(SUMIFS(Consolidado!$AD$5:$AD$1000,Consolidado!$E$5:$E$1000,$B37,Consolidado!$C$5:$C$1000,"Otros",Consolidado!$S$5:$S$1000,"X",Consolidado!$H$5:$H$1000,IF($D$9="Todos","&gt;0",$D$9))&gt;0,"Otros "&amp;TEXT(DAY(_xlfn.MINIFS(Consolidado!$B$5:$B$1000,Consolidado!$E$5:$E$1000,$B37,Consolidado!$C$5:$C$1000,"Otros",Consolidado!$S$5:$S$1000,"X",Consolidado!$H$5:$H$1000,IF($D$9="Todos","&gt;0",$D$9))),"00")&amp;"/"&amp;TEXT(MONTH(_xlfn.MINIFS(Consolidado!$B$5:$B$1000,Consolidado!$E$5:$E$1000,$B37,Consolidado!$C$5:$C$1000,"Otros",Consolidado!$S$5:$S$1000,"X",Consolidado!$H$5:$H$1000,IF($D$9="Todos","&gt;0",$D$9))),"00")&amp;IF($D$9="Todos","/"&amp;RIGHT(YEAR(_xlfn.MINIFS(Consolidado!$B$5:$B$1000,Consolidado!$E$5:$E$1000,$B37,Consolidado!$C$5:$C$1000,"Otros",Consolidado!$S$5:$S$1000,"X",Consolidado!$H$5:$H$1000,IF($D$9="Todos","&gt;0",$D$9))),2),"")&amp;IF(_xlfn.MAXIFS(Consolidado!$B$5:$B$1000,Consolidado!$E$5:$E$1000,$B37,Consolidado!$C$5:$C$1000,"Otros",Consolidado!$S$5:$S$1000,"X",Consolidado!$H$5:$H$1000,IF($D$9="Todos","&gt;0",$D$9))&lt;&gt;_xlfn.MINIFS(Consolidado!$B$5:$B$1000,Consolidado!$E$5:$E$1000,$B37,Consolidado!$C$5:$C$1000,"Otros",Consolidado!$S$5:$S$1000,"X",Consolidado!$H$5:$H$1000,IF($D$9="Todos","&gt;0",$D$9))," y "&amp;TEXT(DAY(_xlfn.MAXIFS(Consolidado!$B$5:$B$1000,Consolidado!$E$5:$E$1000,$B37,Consolidado!$C$5:$C$1000,"Otros",Consolidado!$S$5:$S$1000,"X",Consolidado!$H$5:$H$1000,IF($D$9="Todos","&gt;0",$D$9))),"00")&amp;"/"&amp;TEXT(MONTH(_xlfn.MAXIFS(Consolidado!$B$5:$B$1000,Consolidado!$E$5:$E$1000,$B37,Consolidado!$C$5:$C$1000,"Otros",Consolidado!$S$5:$S$1000,"X",Consolidado!$H$5:$H$1000,IF($D$9="Todos","&gt;0",$D$9))),"00")&amp;IF($D$9="Todos","/"&amp;RIGHT(YEAR(_xlfn.MAXIFS(Consolidado!$B$5:$B$1000,Consolidado!$E$5:$E$1000,$B37,Consolidado!$C$5:$C$1000,"Otros",Consolidado!$S$5:$S$1000,"X",Consolidado!$H$5:$H$1000,IF($D$9="Todos","&gt;0",$D$9))),2),""),""),""))</f>
        <v/>
      </c>
      <c r="V37" s="37" t="str">
        <f aca="false">_xlfn.TEXTJOIN(" +"&amp;CHAR(10),TRUE(),IF(SUMIFS(Consolidado!$AD$5:$AD$1000,Consolidado!$E$5:$E$1000,$B37,Consolidado!$C$5:$C$1000,"Auditoría Interna",Consolidado!$T$5:$T$1000,"X",Consolidado!$H$5:$H$1000,IF($D$9="Todos","&gt;0",$D$9))&gt;0,"Interna "&amp;TEXT(DAY(_xlfn.MINIFS(Consolidado!$B$5:$B$1000,Consolidado!$E$5:$E$1000,$B37,Consolidado!$C$5:$C$1000,"Auditoría Interna",Consolidado!$T$5:$T$1000,"X",Consolidado!$H$5:$H$1000,IF($D$9="Todos","&gt;0",$D$9))),"00")&amp;"/"&amp;TEXT(MONTH(_xlfn.MINIFS(Consolidado!$B$5:$B$1000,Consolidado!$E$5:$E$1000,$B37,Consolidado!$C$5:$C$1000,"Auditoría Interna",Consolidado!$T$5:$T$1000,"X",Consolidado!$H$5:$H$1000,IF($D$9="Todos","&gt;0",$D$9))),"00")&amp;IF($D$9="Todos","/"&amp;RIGHT(YEAR(_xlfn.MINIFS(Consolidado!$B$5:$B$1000,Consolidado!$E$5:$E$1000,$B37,Consolidado!$C$5:$C$1000,"Auditoría Interna",Consolidado!$T$5:$T$1000,"X",Consolidado!$H$5:$H$1000,IF($D$9="Todos","&gt;0",$D$9))),2),"")&amp;IF(_xlfn.MAXIFS(Consolidado!$B$5:$B$1000,Consolidado!$E$5:$E$1000,$B37,Consolidado!$C$5:$C$1000,"Auditoría Interna",Consolidado!$T$5:$T$1000,"X",Consolidado!$H$5:$H$1000,IF($D$9="Todos","&gt;0",$D$9))&lt;&gt;_xlfn.MINIFS(Consolidado!$B$5:$B$1000,Consolidado!$E$5:$E$1000,$B37,Consolidado!$C$5:$C$1000,"Auditoría Interna",Consolidado!$T$5:$T$1000,"X",Consolidado!$H$5:$H$1000,IF($D$9="Todos","&gt;0",$D$9))," y "&amp;TEXT(DAY(_xlfn.MAXIFS(Consolidado!$B$5:$B$1000,Consolidado!$E$5:$E$1000,$B37,Consolidado!$C$5:$C$1000,"Auditoría Interna",Consolidado!$T$5:$T$1000,"X",Consolidado!$H$5:$H$1000,IF($D$9="Todos","&gt;0",$D$9))),"00")&amp;"/"&amp;TEXT(MONTH(_xlfn.MAXIFS(Consolidado!$B$5:$B$1000,Consolidado!$E$5:$E$1000,$B37,Consolidado!$C$5:$C$1000,"Auditoría Interna",Consolidado!$T$5:$T$1000,"X",Consolidado!$H$5:$H$1000,IF($D$9="Todos","&gt;0",$D$9))),"00")&amp;IF($D$9="Todos","/"&amp;RIGHT(YEAR(_xlfn.MAXIFS(Consolidado!$B$5:$B$1000,Consolidado!$E$5:$E$1000,$B37,Consolidado!$C$5:$C$1000,"Auditoría Interna",Consolidado!$T$5:$T$1000,"X",Consolidado!$H$5:$H$1000,IF($D$9="Todos","&gt;0",$D$9))),2),""),""),""),IF(SUMIFS(Consolidado!$AD$5:$AD$1000,Consolidado!$E$5:$E$1000,$B37,Consolidado!$C$5:$C$1000,"Auditoría Externa",Consolidado!$T$5:$T$1000,"X",Consolidado!$H$5:$H$1000,IF($D$9="Todos","&gt;0",$D$9))&gt;0,"Externa "&amp;TEXT(DAY(_xlfn.MINIFS(Consolidado!$B$5:$B$1000,Consolidado!$E$5:$E$1000,$B37,Consolidado!$C$5:$C$1000,"Auditoría Externa",Consolidado!$T$5:$T$1000,"X",Consolidado!$H$5:$H$1000,IF($D$9="Todos","&gt;0",$D$9))),"00")&amp;"/"&amp;TEXT(MONTH(_xlfn.MINIFS(Consolidado!$B$5:$B$1000,Consolidado!$E$5:$E$1000,$B37,Consolidado!$C$5:$C$1000,"Auditoría Externa",Consolidado!$T$5:$T$1000,"X",Consolidado!$H$5:$H$1000,IF($D$9="Todos","&gt;0",$D$9))),"00")&amp;IF($D$9="Todos","/"&amp;RIGHT(YEAR(_xlfn.MINIFS(Consolidado!$B$5:$B$1000,Consolidado!$E$5:$E$1000,$B37,Consolidado!$C$5:$C$1000,"Auditoría Externa",Consolidado!$T$5:$T$1000,"X",Consolidado!$H$5:$H$1000,IF($D$9="Todos","&gt;0",$D$9))),2),"")&amp;IF(_xlfn.MAXIFS(Consolidado!$B$5:$B$1000,Consolidado!$E$5:$E$1000,$B37,Consolidado!$C$5:$C$1000,"Auditoría Externa",Consolidado!$T$5:$T$1000,"X",Consolidado!$H$5:$H$1000,IF($D$9="Todos","&gt;0",$D$9))&lt;&gt;_xlfn.MINIFS(Consolidado!$B$5:$B$1000,Consolidado!$E$5:$E$1000,$B37,Consolidado!$C$5:$C$1000,"Auditoría Externa",Consolidado!$T$5:$T$1000,"X",Consolidado!$H$5:$H$1000,IF($D$9="Todos","&gt;0",$D$9))," y "&amp;TEXT(DAY(_xlfn.MAXIFS(Consolidado!$B$5:$B$1000,Consolidado!$E$5:$E$1000,$B37,Consolidado!$C$5:$C$1000,"Auditoría Externa",Consolidado!$T$5:$T$1000,"X",Consolidado!$H$5:$H$1000,IF($D$9="Todos","&gt;0",$D$9))),"00")&amp;"/"&amp;TEXT(MONTH(_xlfn.MAXIFS(Consolidado!$B$5:$B$1000,Consolidado!$E$5:$E$1000,$B37,Consolidado!$C$5:$C$1000,"Auditoría Externa",Consolidado!$T$5:$T$1000,"X",Consolidado!$H$5:$H$1000,IF($D$9="Todos","&gt;0",$D$9))),"00")&amp;IF($D$9="Todos","/"&amp;RIGHT(YEAR(_xlfn.MAXIFS(Consolidado!$B$5:$B$1000,Consolidado!$E$5:$E$1000,$B37,Consolidado!$C$5:$C$1000,"Auditoría Externa",Consolidado!$T$5:$T$1000,"X",Consolidado!$H$5:$H$1000,IF($D$9="Todos","&gt;0",$D$9))),2),""),""),""),IF(SUMIFS(Consolidado!$AD$5:$AD$1000,Consolidado!$E$5:$E$1000,$B37,Consolidado!$C$5:$C$1000,"SSF",Consolidado!$T$5:$T$1000,"X",Consolidado!$H$5:$H$1000,IF($D$9="Todos","&gt;0",$D$9))&gt;0,"SSF "&amp;TEXT(DAY(_xlfn.MINIFS(Consolidado!$B$5:$B$1000,Consolidado!$E$5:$E$1000,$B37,Consolidado!$C$5:$C$1000,"SSF",Consolidado!$T$5:$T$1000,"X",Consolidado!$H$5:$H$1000,IF($D$9="Todos","&gt;0",$D$9))),"00")&amp;"/"&amp;TEXT(MONTH(_xlfn.MINIFS(Consolidado!$B$5:$B$1000,Consolidado!$E$5:$E$1000,$B37,Consolidado!$C$5:$C$1000,"SSF",Consolidado!$T$5:$T$1000,"X",Consolidado!$H$5:$H$1000,IF($D$9="Todos","&gt;0",$D$9))),"00")&amp;IF($D$9="Todos","/"&amp;RIGHT(YEAR(_xlfn.MINIFS(Consolidado!$B$5:$B$1000,Consolidado!$E$5:$E$1000,$B37,Consolidado!$C$5:$C$1000,"SSF",Consolidado!$T$5:$T$1000,"X",Consolidado!$H$5:$H$1000,IF($D$9="Todos","&gt;0",$D$9))),2),"")&amp;IF(_xlfn.MAXIFS(Consolidado!$B$5:$B$1000,Consolidado!$E$5:$E$1000,$B37,Consolidado!$C$5:$C$1000,"SSF",Consolidado!$T$5:$T$1000,"X",Consolidado!$H$5:$H$1000,IF($D$9="Todos","&gt;0",$D$9))&lt;&gt;_xlfn.MINIFS(Consolidado!$B$5:$B$1000,Consolidado!$E$5:$E$1000,$B37,Consolidado!$C$5:$C$1000,"SSF",Consolidado!$T$5:$T$1000,"X",Consolidado!$H$5:$H$1000,IF($D$9="Todos","&gt;0",$D$9))," y "&amp;TEXT(DAY(_xlfn.MAXIFS(Consolidado!$B$5:$B$1000,Consolidado!$E$5:$E$1000,$B37,Consolidado!$C$5:$C$1000,"SSF",Consolidado!$T$5:$T$1000,"X",Consolidado!$H$5:$H$1000,IF($D$9="Todos","&gt;0",$D$9))),"00")&amp;"/"&amp;TEXT(MONTH(_xlfn.MAXIFS(Consolidado!$B$5:$B$1000,Consolidado!$E$5:$E$1000,$B37,Consolidado!$C$5:$C$1000,"SSF",Consolidado!$T$5:$T$1000,"X",Consolidado!$H$5:$H$1000,IF($D$9="Todos","&gt;0",$D$9))),"00")&amp;IF($D$9="Todos","/"&amp;RIGHT(YEAR(_xlfn.MAXIFS(Consolidado!$B$5:$B$1000,Consolidado!$E$5:$E$1000,$B37,Consolidado!$C$5:$C$1000,"SSF",Consolidado!$T$5:$T$1000,"X",Consolidado!$H$5:$H$1000,IF($D$9="Todos","&gt;0",$D$9))),2),""),""),""),IF(SUMIFS(Consolidado!$AD$5:$AD$1000,Consolidado!$E$5:$E$1000,$B37,Consolidado!$C$5:$C$1000,"Comité de Supervisión",Consolidado!$T$5:$T$1000,"X",Consolidado!$H$5:$H$1000,IF($D$9="Todos","&gt;0",$D$9))&gt;0,"Comité Sup. "&amp;TEXT(DAY(_xlfn.MINIFS(Consolidado!$B$5:$B$1000,Consolidado!$E$5:$E$1000,$B37,Consolidado!$C$5:$C$1000,"Comité de Supervisión",Consolidado!$T$5:$T$1000,"X",Consolidado!$H$5:$H$1000,IF($D$9="Todos","&gt;0",$D$9))),"00")&amp;"/"&amp;TEXT(MONTH(_xlfn.MINIFS(Consolidado!$B$5:$B$1000,Consolidado!$E$5:$E$1000,$B37,Consolidado!$C$5:$C$1000,"Comité de Supervisión",Consolidado!$T$5:$T$1000,"X",Consolidado!$H$5:$H$1000,IF($D$9="Todos","&gt;0",$D$9))),"00")&amp;IF($D$9="Todos","/"&amp;RIGHT(YEAR(_xlfn.MINIFS(Consolidado!$B$5:$B$1000,Consolidado!$E$5:$E$1000,$B37,Consolidado!$C$5:$C$1000,"Comité de Supervisión",Consolidado!$T$5:$T$1000,"X",Consolidado!$H$5:$H$1000,IF($D$9="Todos","&gt;0",$D$9))),2),"")&amp;IF(_xlfn.MAXIFS(Consolidado!$B$5:$B$1000,Consolidado!$E$5:$E$1000,$B37,Consolidado!$C$5:$C$1000,"Comité de Supervisión",Consolidado!$T$5:$T$1000,"X",Consolidado!$H$5:$H$1000,IF($D$9="Todos","&gt;0",$D$9))&lt;&gt;_xlfn.MINIFS(Consolidado!$B$5:$B$1000,Consolidado!$E$5:$E$1000,$B37,Consolidado!$C$5:$C$1000,"Comité de Supervisión",Consolidado!$T$5:$T$1000,"X",Consolidado!$H$5:$H$1000,IF($D$9="Todos","&gt;0",$D$9))," y "&amp;TEXT(DAY(_xlfn.MAXIFS(Consolidado!$B$5:$B$1000,Consolidado!$E$5:$E$1000,$B37,Consolidado!$C$5:$C$1000,"Comité de Supervisión",Consolidado!$T$5:$T$1000,"X",Consolidado!$H$5:$H$1000,IF($D$9="Todos","&gt;0",$D$9))),"00")&amp;"/"&amp;TEXT(MONTH(_xlfn.MAXIFS(Consolidado!$B$5:$B$1000,Consolidado!$E$5:$E$1000,$B37,Consolidado!$C$5:$C$1000,"Comité de Supervisión",Consolidado!$T$5:$T$1000,"X",Consolidado!$H$5:$H$1000,IF($D$9="Todos","&gt;0",$D$9))),"00")&amp;IF($D$9="Todos","/"&amp;RIGHT(YEAR(_xlfn.MAXIFS(Consolidado!$B$5:$B$1000,Consolidado!$E$5:$E$1000,$B37,Consolidado!$C$5:$C$1000,"Comité de Supervisión",Consolidado!$T$5:$T$1000,"X",Consolidado!$H$5:$H$1000,IF($D$9="Todos","&gt;0",$D$9))),2),""),""),""),IF(SUMIFS(Consolidado!$AD$5:$AD$1000,Consolidado!$E$5:$E$1000,$B37,Consolidado!$C$5:$C$1000,"Consejo de Administración",Consolidado!$T$5:$T$1000,"X",Consolidado!$H$5:$H$1000,IF($D$9="Todos","&gt;0",$D$9))&gt;0,"Consejo "&amp;TEXT(DAY(_xlfn.MINIFS(Consolidado!$B$5:$B$1000,Consolidado!$E$5:$E$1000,$B37,Consolidado!$C$5:$C$1000,"Consejo de Administración",Consolidado!$T$5:$T$1000,"X",Consolidado!$H$5:$H$1000,IF($D$9="Todos","&gt;0",$D$9))),"00")&amp;"/"&amp;TEXT(MONTH(_xlfn.MINIFS(Consolidado!$B$5:$B$1000,Consolidado!$E$5:$E$1000,$B37,Consolidado!$C$5:$C$1000,"Consejo de Administración",Consolidado!$T$5:$T$1000,"X",Consolidado!$H$5:$H$1000,IF($D$9="Todos","&gt;0",$D$9))),"00")&amp;IF($D$9="Todos","/"&amp;RIGHT(YEAR(_xlfn.MINIFS(Consolidado!$B$5:$B$1000,Consolidado!$E$5:$E$1000,$B37,Consolidado!$C$5:$C$1000,"Consejo de Administración",Consolidado!$T$5:$T$1000,"X",Consolidado!$H$5:$H$1000,IF($D$9="Todos","&gt;0",$D$9))),2),"")&amp;IF(_xlfn.MAXIFS(Consolidado!$B$5:$B$1000,Consolidado!$E$5:$E$1000,$B37,Consolidado!$C$5:$C$1000,"Consejo de Administración",Consolidado!$T$5:$T$1000,"X",Consolidado!$H$5:$H$1000,IF($D$9="Todos","&gt;0",$D$9))&lt;&gt;_xlfn.MINIFS(Consolidado!$B$5:$B$1000,Consolidado!$E$5:$E$1000,$B37,Consolidado!$C$5:$C$1000,"Consejo de Administración",Consolidado!$T$5:$T$1000,"X",Consolidado!$H$5:$H$1000,IF($D$9="Todos","&gt;0",$D$9))," y "&amp;TEXT(DAY(_xlfn.MAXIFS(Consolidado!$B$5:$B$1000,Consolidado!$E$5:$E$1000,$B37,Consolidado!$C$5:$C$1000,"Consejo de Administración",Consolidado!$T$5:$T$1000,"X",Consolidado!$H$5:$H$1000,IF($D$9="Todos","&gt;0",$D$9))),"00")&amp;"/"&amp;TEXT(MONTH(_xlfn.MAXIFS(Consolidado!$B$5:$B$1000,Consolidado!$E$5:$E$1000,$B37,Consolidado!$C$5:$C$1000,"Consejo de Administración",Consolidado!$T$5:$T$1000,"X",Consolidado!$H$5:$H$1000,IF($D$9="Todos","&gt;0",$D$9))),"00")&amp;IF($D$9="Todos","/"&amp;RIGHT(YEAR(_xlfn.MAXIFS(Consolidado!$B$5:$B$1000,Consolidado!$E$5:$E$1000,$B37,Consolidado!$C$5:$C$1000,"Consejo de Administración",Consolidado!$T$5:$T$1000,"X",Consolidado!$H$5:$H$1000,IF($D$9="Todos","&gt;0",$D$9))),2),""),""),""),IF(SUMIFS(Consolidado!$AD$5:$AD$1000,Consolidado!$E$5:$E$1000,$B37,Consolidado!$C$5:$C$1000,"Otros",Consolidado!$T$5:$T$1000,"X",Consolidado!$H$5:$H$1000,IF($D$9="Todos","&gt;0",$D$9))&gt;0,"Otros "&amp;TEXT(DAY(_xlfn.MINIFS(Consolidado!$B$5:$B$1000,Consolidado!$E$5:$E$1000,$B37,Consolidado!$C$5:$C$1000,"Otros",Consolidado!$T$5:$T$1000,"X",Consolidado!$H$5:$H$1000,IF($D$9="Todos","&gt;0",$D$9))),"00")&amp;"/"&amp;TEXT(MONTH(_xlfn.MINIFS(Consolidado!$B$5:$B$1000,Consolidado!$E$5:$E$1000,$B37,Consolidado!$C$5:$C$1000,"Otros",Consolidado!$T$5:$T$1000,"X",Consolidado!$H$5:$H$1000,IF($D$9="Todos","&gt;0",$D$9))),"00")&amp;IF($D$9="Todos","/"&amp;RIGHT(YEAR(_xlfn.MINIFS(Consolidado!$B$5:$B$1000,Consolidado!$E$5:$E$1000,$B37,Consolidado!$C$5:$C$1000,"Otros",Consolidado!$T$5:$T$1000,"X",Consolidado!$H$5:$H$1000,IF($D$9="Todos","&gt;0",$D$9))),2),"")&amp;IF(_xlfn.MAXIFS(Consolidado!$B$5:$B$1000,Consolidado!$E$5:$E$1000,$B37,Consolidado!$C$5:$C$1000,"Otros",Consolidado!$T$5:$T$1000,"X",Consolidado!$H$5:$H$1000,IF($D$9="Todos","&gt;0",$D$9))&lt;&gt;_xlfn.MINIFS(Consolidado!$B$5:$B$1000,Consolidado!$E$5:$E$1000,$B37,Consolidado!$C$5:$C$1000,"Otros",Consolidado!$T$5:$T$1000,"X",Consolidado!$H$5:$H$1000,IF($D$9="Todos","&gt;0",$D$9))," y "&amp;TEXT(DAY(_xlfn.MAXIFS(Consolidado!$B$5:$B$1000,Consolidado!$E$5:$E$1000,$B37,Consolidado!$C$5:$C$1000,"Otros",Consolidado!$T$5:$T$1000,"X",Consolidado!$H$5:$H$1000,IF($D$9="Todos","&gt;0",$D$9))),"00")&amp;"/"&amp;TEXT(MONTH(_xlfn.MAXIFS(Consolidado!$B$5:$B$1000,Consolidado!$E$5:$E$1000,$B37,Consolidado!$C$5:$C$1000,"Otros",Consolidado!$T$5:$T$1000,"X",Consolidado!$H$5:$H$1000,IF($D$9="Todos","&gt;0",$D$9))),"00")&amp;IF($D$9="Todos","/"&amp;RIGHT(YEAR(_xlfn.MAXIFS(Consolidado!$B$5:$B$1000,Consolidado!$E$5:$E$1000,$B37,Consolidado!$C$5:$C$1000,"Otros",Consolidado!$T$5:$T$1000,"X",Consolidado!$H$5:$H$1000,IF($D$9="Todos","&gt;0",$D$9))),2),""),""),""))</f>
        <v/>
      </c>
      <c r="AD37" s="38" t="str">
        <f aca="false">Catálogos!C17</f>
        <v>Riesgo operacional (matriz / mapa de calor)</v>
      </c>
      <c r="AE37" s="38" t="str">
        <f aca="false">Catálogos!D17</f>
        <v>NPB4-50</v>
      </c>
      <c r="AF37" s="38" t="n">
        <f aca="false">IF(AD37="",0,IF($D$9="Todos",SUMIFS(Consolidado!$AD$5:$AD$1000,Consolidado!$E$5:$E$1000,AD37,Consolidado!$C$5:$C$1000,"Auditoría Interna"),SUMIFS(Consolidado!$AD$5:$AD$1000,Consolidado!$E$5:$E$1000,AD37,Consolidado!$C$5:$C$1000,"Auditoría Interna",Consolidado!$H$5:$H$1000,$D$9)))</f>
        <v>0</v>
      </c>
      <c r="AG37" s="38" t="n">
        <f aca="false">IF(AD37="",0,IF($D$9="Todos",SUMIFS(Consolidado!$AD$5:$AD$1000,Consolidado!$E$5:$E$1000,AD37,Consolidado!$C$5:$C$1000,"Auditoría Externa"),SUMIFS(Consolidado!$AD$5:$AD$1000,Consolidado!$E$5:$E$1000,AD37,Consolidado!$C$5:$C$1000,"Auditoría Externa",Consolidado!$H$5:$H$1000,$D$9)))</f>
        <v>1</v>
      </c>
      <c r="AH37" s="38" t="n">
        <f aca="false">IF(AD37="",0,IF($D$9="Todos",SUMIFS(Consolidado!$AD$5:$AD$1000,Consolidado!$E$5:$E$1000,AD37,Consolidado!$C$5:$C$1000,"SSF"),SUMIFS(Consolidado!$AD$5:$AD$1000,Consolidado!$E$5:$E$1000,AD37,Consolidado!$C$5:$C$1000,"SSF",Consolidado!$H$5:$H$1000,$D$9)))</f>
        <v>0</v>
      </c>
      <c r="AI37" s="38" t="n">
        <f aca="false">IF(AD37="",0,IF($D$9="Todos",SUMIFS(Consolidado!$AD$5:$AD$1000,Consolidado!$E$5:$E$1000,AD37),SUMIFS(Consolidado!$AD$5:$AD$1000,Consolidado!$E$5:$E$1000,AD37,Consolidado!$H$5:$H$1000,$D$9))-SUM(AF37:AH37))</f>
        <v>0</v>
      </c>
      <c r="AJ37" s="38" t="n">
        <f aca="false">SUM(AF37:AI37)</f>
        <v>1</v>
      </c>
      <c r="AK37" s="38" t="n">
        <f aca="false">(AF37&gt;0)+(AG37&gt;0)+(AH37&gt;0)+(IF($D$9="Todos",SUMIFS(Consolidado!$AD$5:$AD$1000,Consolidado!$E$5:$E$1000,AD37,Consolidado!$C$5:$C$1000,"Comité de Supervisión"),SUMIFS(Consolidado!$AD$5:$AD$1000,Consolidado!$E$5:$E$1000,AD37,Consolidado!$C$5:$C$1000,"Comité de Supervisión",Consolidado!$H$5:$H$1000,$D$9))&gt;0)+(IF($D$9="Todos",SUMIFS(Consolidado!$AD$5:$AD$1000,Consolidado!$E$5:$E$1000,AD37,Consolidado!$C$5:$C$1000,"Consejo de Administración"),SUMIFS(Consolidado!$AD$5:$AD$1000,Consolidado!$E$5:$E$1000,AD37,Consolidado!$C$5:$C$1000,"Consejo de Administración",Consolidado!$H$5:$H$1000,$D$9))&gt;0)+(IF($D$9="Todos",SUMIFS(Consolidado!$AD$5:$AD$1000,Consolidado!$E$5:$E$1000,AD37,Consolidado!$C$5:$C$1000,"Otros"),SUMIFS(Consolidado!$AD$5:$AD$1000,Consolidado!$E$5:$E$1000,AD37,Consolidado!$C$5:$C$1000,"Otros",Consolidado!$H$5:$H$1000,$D$9))&gt;0)</f>
        <v>1</v>
      </c>
      <c r="AL37" s="38" t="n">
        <f aca="false">IF(AD37="",-1,AJ37*10000+AK37*100-ROW()/1000)</f>
        <v>10099.963</v>
      </c>
      <c r="AM37" s="38" t="str">
        <f aca="false" t="array" ref="AM37:AM37">_xlfn.TEXTJOIN(", ",TRUE(),IF((Consolidado!$E$5:$E$1000=AD37)*((($D$9="Todos")+(Consolidado!$H$5:$H$1000=$D$9))&gt;0),Consolidado!$AE$5:$AE$1000,""))</f>
        <v>Externa – 6 de Octubre 2026</v>
      </c>
      <c r="AN37" s="38" t="str">
        <f aca="false" t="array" ref="AN37:AN37">_xlfn.TEXTJOIN(", ",TRUE(),IF(Consolidado!$E$5:$E$1000=AD37,Consolidado!$AE$5:$AE$1000,""))</f>
        <v>Externa – 6 de Octubre 2026</v>
      </c>
    </row>
    <row r="38" customFormat="false" ht="39.75" hidden="false" customHeight="true" outlineLevel="0" collapsed="false">
      <c r="A38" s="31" t="n">
        <v>17</v>
      </c>
      <c r="B38" s="32" t="str">
        <f aca="false">INDEX($AD$22:$AD$51,MATCH(LARGE($AL$22:$AL$51,17),$AL$22:$AL$51,0))</f>
        <v>Seguridad de la información y ciberseguridad</v>
      </c>
      <c r="C38" s="33" t="str">
        <f aca="false">INDEX($AE$22:$AE$51,MATCH(LARGE($AL$22:$AL$51,17),$AL$22:$AL$51,0))</f>
        <v>NRP-23</v>
      </c>
      <c r="D38" s="34" t="n">
        <f aca="false">INDEX($AF$22:$AF$51,MATCH(LARGE($AL$22:$AL$51,17),$AL$22:$AL$51,0))</f>
        <v>0</v>
      </c>
      <c r="E38" s="34" t="n">
        <f aca="false">INDEX($AG$22:$AG$51,MATCH(LARGE($AL$22:$AL$51,17),$AL$22:$AL$51,0))</f>
        <v>0</v>
      </c>
      <c r="F38" s="34" t="n">
        <f aca="false">INDEX($AH$22:$AH$51,MATCH(LARGE($AL$22:$AL$51,17),$AL$22:$AL$51,0))</f>
        <v>1</v>
      </c>
      <c r="G38" s="34" t="n">
        <f aca="false">INDEX($AI$22:$AI$51,MATCH(LARGE($AL$22:$AL$51,17),$AL$22:$AL$51,0))</f>
        <v>0</v>
      </c>
      <c r="H38" s="35" t="n">
        <f aca="false">INDEX($AJ$22:$AJ$51,MATCH(LARGE($AL$22:$AL$51,17),$AL$22:$AL$51,0))</f>
        <v>1</v>
      </c>
      <c r="I38" s="36" t="str">
        <f aca="false">IF(INDEX($AK$22:$AK$51,MATCH(LARGE($AL$22:$AL$51,17),$AL$22:$AL$51,0))&gt;=2,"SÍ ("&amp;INDEX($AK$22:$AK$51,MATCH(LARGE($AL$22:$AL$51,17),$AL$22:$AL$51,0))&amp;" entidades)","No")</f>
        <v>No</v>
      </c>
      <c r="J38" s="13" t="str">
        <f aca="false">IF(INDEX($AJ$22:$AJ$51,MATCH(LARGE($AL$22:$AL$51,17),$AL$22:$AL$51,0))&gt;0,INDEX($AM$22:$AM$51,MATCH(LARGE($AL$22:$AL$51,17),$AL$22:$AL$51,0)),IF(INDEX($AN$22:$AN$51,MATCH(LARGE($AL$22:$AL$51,17),$AL$22:$AL$51,0))="","Nunca lo han pedido","No lo pidieron en "&amp;$D$9&amp;". Lo pidieron: "&amp;INDEX($AN$22:$AN$51,MATCH(LARGE($AL$22:$AL$51,17),$AL$22:$AL$51,0))))</f>
        <v>SSF – 19 de Enero 2026</v>
      </c>
      <c r="K38" s="37" t="str">
        <f aca="false">_xlfn.TEXTJOIN(" +"&amp;CHAR(10),TRUE(),IF(SUMIFS(Consolidado!$AD$5:$AD$1000,Consolidado!$E$5:$E$1000,$B38,Consolidado!$C$5:$C$1000,"Auditoría Interna",Consolidado!$I$5:$I$1000,"X",Consolidado!$H$5:$H$1000,IF($D$9="Todos","&gt;0",$D$9))&gt;0,"Interna "&amp;TEXT(DAY(_xlfn.MINIFS(Consolidado!$B$5:$B$1000,Consolidado!$E$5:$E$1000,$B38,Consolidado!$C$5:$C$1000,"Auditoría Interna",Consolidado!$I$5:$I$1000,"X",Consolidado!$H$5:$H$1000,IF($D$9="Todos","&gt;0",$D$9))),"00")&amp;"/"&amp;TEXT(MONTH(_xlfn.MINIFS(Consolidado!$B$5:$B$1000,Consolidado!$E$5:$E$1000,$B38,Consolidado!$C$5:$C$1000,"Auditoría Interna",Consolidado!$I$5:$I$1000,"X",Consolidado!$H$5:$H$1000,IF($D$9="Todos","&gt;0",$D$9))),"00")&amp;IF($D$9="Todos","/"&amp;RIGHT(YEAR(_xlfn.MINIFS(Consolidado!$B$5:$B$1000,Consolidado!$E$5:$E$1000,$B38,Consolidado!$C$5:$C$1000,"Auditoría Interna",Consolidado!$I$5:$I$1000,"X",Consolidado!$H$5:$H$1000,IF($D$9="Todos","&gt;0",$D$9))),2),"")&amp;IF(_xlfn.MAXIFS(Consolidado!$B$5:$B$1000,Consolidado!$E$5:$E$1000,$B38,Consolidado!$C$5:$C$1000,"Auditoría Interna",Consolidado!$I$5:$I$1000,"X",Consolidado!$H$5:$H$1000,IF($D$9="Todos","&gt;0",$D$9))&lt;&gt;_xlfn.MINIFS(Consolidado!$B$5:$B$1000,Consolidado!$E$5:$E$1000,$B38,Consolidado!$C$5:$C$1000,"Auditoría Interna",Consolidado!$I$5:$I$1000,"X",Consolidado!$H$5:$H$1000,IF($D$9="Todos","&gt;0",$D$9))," y "&amp;TEXT(DAY(_xlfn.MAXIFS(Consolidado!$B$5:$B$1000,Consolidado!$E$5:$E$1000,$B38,Consolidado!$C$5:$C$1000,"Auditoría Interna",Consolidado!$I$5:$I$1000,"X",Consolidado!$H$5:$H$1000,IF($D$9="Todos","&gt;0",$D$9))),"00")&amp;"/"&amp;TEXT(MONTH(_xlfn.MAXIFS(Consolidado!$B$5:$B$1000,Consolidado!$E$5:$E$1000,$B38,Consolidado!$C$5:$C$1000,"Auditoría Interna",Consolidado!$I$5:$I$1000,"X",Consolidado!$H$5:$H$1000,IF($D$9="Todos","&gt;0",$D$9))),"00")&amp;IF($D$9="Todos","/"&amp;RIGHT(YEAR(_xlfn.MAXIFS(Consolidado!$B$5:$B$1000,Consolidado!$E$5:$E$1000,$B38,Consolidado!$C$5:$C$1000,"Auditoría Interna",Consolidado!$I$5:$I$1000,"X",Consolidado!$H$5:$H$1000,IF($D$9="Todos","&gt;0",$D$9))),2),""),""),""),IF(SUMIFS(Consolidado!$AD$5:$AD$1000,Consolidado!$E$5:$E$1000,$B38,Consolidado!$C$5:$C$1000,"Auditoría Externa",Consolidado!$I$5:$I$1000,"X",Consolidado!$H$5:$H$1000,IF($D$9="Todos","&gt;0",$D$9))&gt;0,"Externa "&amp;TEXT(DAY(_xlfn.MINIFS(Consolidado!$B$5:$B$1000,Consolidado!$E$5:$E$1000,$B38,Consolidado!$C$5:$C$1000,"Auditoría Externa",Consolidado!$I$5:$I$1000,"X",Consolidado!$H$5:$H$1000,IF($D$9="Todos","&gt;0",$D$9))),"00")&amp;"/"&amp;TEXT(MONTH(_xlfn.MINIFS(Consolidado!$B$5:$B$1000,Consolidado!$E$5:$E$1000,$B38,Consolidado!$C$5:$C$1000,"Auditoría Externa",Consolidado!$I$5:$I$1000,"X",Consolidado!$H$5:$H$1000,IF($D$9="Todos","&gt;0",$D$9))),"00")&amp;IF($D$9="Todos","/"&amp;RIGHT(YEAR(_xlfn.MINIFS(Consolidado!$B$5:$B$1000,Consolidado!$E$5:$E$1000,$B38,Consolidado!$C$5:$C$1000,"Auditoría Externa",Consolidado!$I$5:$I$1000,"X",Consolidado!$H$5:$H$1000,IF($D$9="Todos","&gt;0",$D$9))),2),"")&amp;IF(_xlfn.MAXIFS(Consolidado!$B$5:$B$1000,Consolidado!$E$5:$E$1000,$B38,Consolidado!$C$5:$C$1000,"Auditoría Externa",Consolidado!$I$5:$I$1000,"X",Consolidado!$H$5:$H$1000,IF($D$9="Todos","&gt;0",$D$9))&lt;&gt;_xlfn.MINIFS(Consolidado!$B$5:$B$1000,Consolidado!$E$5:$E$1000,$B38,Consolidado!$C$5:$C$1000,"Auditoría Externa",Consolidado!$I$5:$I$1000,"X",Consolidado!$H$5:$H$1000,IF($D$9="Todos","&gt;0",$D$9))," y "&amp;TEXT(DAY(_xlfn.MAXIFS(Consolidado!$B$5:$B$1000,Consolidado!$E$5:$E$1000,$B38,Consolidado!$C$5:$C$1000,"Auditoría Externa",Consolidado!$I$5:$I$1000,"X",Consolidado!$H$5:$H$1000,IF($D$9="Todos","&gt;0",$D$9))),"00")&amp;"/"&amp;TEXT(MONTH(_xlfn.MAXIFS(Consolidado!$B$5:$B$1000,Consolidado!$E$5:$E$1000,$B38,Consolidado!$C$5:$C$1000,"Auditoría Externa",Consolidado!$I$5:$I$1000,"X",Consolidado!$H$5:$H$1000,IF($D$9="Todos","&gt;0",$D$9))),"00")&amp;IF($D$9="Todos","/"&amp;RIGHT(YEAR(_xlfn.MAXIFS(Consolidado!$B$5:$B$1000,Consolidado!$E$5:$E$1000,$B38,Consolidado!$C$5:$C$1000,"Auditoría Externa",Consolidado!$I$5:$I$1000,"X",Consolidado!$H$5:$H$1000,IF($D$9="Todos","&gt;0",$D$9))),2),""),""),""),IF(SUMIFS(Consolidado!$AD$5:$AD$1000,Consolidado!$E$5:$E$1000,$B38,Consolidado!$C$5:$C$1000,"SSF",Consolidado!$I$5:$I$1000,"X",Consolidado!$H$5:$H$1000,IF($D$9="Todos","&gt;0",$D$9))&gt;0,"SSF "&amp;TEXT(DAY(_xlfn.MINIFS(Consolidado!$B$5:$B$1000,Consolidado!$E$5:$E$1000,$B38,Consolidado!$C$5:$C$1000,"SSF",Consolidado!$I$5:$I$1000,"X",Consolidado!$H$5:$H$1000,IF($D$9="Todos","&gt;0",$D$9))),"00")&amp;"/"&amp;TEXT(MONTH(_xlfn.MINIFS(Consolidado!$B$5:$B$1000,Consolidado!$E$5:$E$1000,$B38,Consolidado!$C$5:$C$1000,"SSF",Consolidado!$I$5:$I$1000,"X",Consolidado!$H$5:$H$1000,IF($D$9="Todos","&gt;0",$D$9))),"00")&amp;IF($D$9="Todos","/"&amp;RIGHT(YEAR(_xlfn.MINIFS(Consolidado!$B$5:$B$1000,Consolidado!$E$5:$E$1000,$B38,Consolidado!$C$5:$C$1000,"SSF",Consolidado!$I$5:$I$1000,"X",Consolidado!$H$5:$H$1000,IF($D$9="Todos","&gt;0",$D$9))),2),"")&amp;IF(_xlfn.MAXIFS(Consolidado!$B$5:$B$1000,Consolidado!$E$5:$E$1000,$B38,Consolidado!$C$5:$C$1000,"SSF",Consolidado!$I$5:$I$1000,"X",Consolidado!$H$5:$H$1000,IF($D$9="Todos","&gt;0",$D$9))&lt;&gt;_xlfn.MINIFS(Consolidado!$B$5:$B$1000,Consolidado!$E$5:$E$1000,$B38,Consolidado!$C$5:$C$1000,"SSF",Consolidado!$I$5:$I$1000,"X",Consolidado!$H$5:$H$1000,IF($D$9="Todos","&gt;0",$D$9))," y "&amp;TEXT(DAY(_xlfn.MAXIFS(Consolidado!$B$5:$B$1000,Consolidado!$E$5:$E$1000,$B38,Consolidado!$C$5:$C$1000,"SSF",Consolidado!$I$5:$I$1000,"X",Consolidado!$H$5:$H$1000,IF($D$9="Todos","&gt;0",$D$9))),"00")&amp;"/"&amp;TEXT(MONTH(_xlfn.MAXIFS(Consolidado!$B$5:$B$1000,Consolidado!$E$5:$E$1000,$B38,Consolidado!$C$5:$C$1000,"SSF",Consolidado!$I$5:$I$1000,"X",Consolidado!$H$5:$H$1000,IF($D$9="Todos","&gt;0",$D$9))),"00")&amp;IF($D$9="Todos","/"&amp;RIGHT(YEAR(_xlfn.MAXIFS(Consolidado!$B$5:$B$1000,Consolidado!$E$5:$E$1000,$B38,Consolidado!$C$5:$C$1000,"SSF",Consolidado!$I$5:$I$1000,"X",Consolidado!$H$5:$H$1000,IF($D$9="Todos","&gt;0",$D$9))),2),""),""),""),IF(SUMIFS(Consolidado!$AD$5:$AD$1000,Consolidado!$E$5:$E$1000,$B38,Consolidado!$C$5:$C$1000,"Comité de Supervisión",Consolidado!$I$5:$I$1000,"X",Consolidado!$H$5:$H$1000,IF($D$9="Todos","&gt;0",$D$9))&gt;0,"Comité Sup. "&amp;TEXT(DAY(_xlfn.MINIFS(Consolidado!$B$5:$B$1000,Consolidado!$E$5:$E$1000,$B38,Consolidado!$C$5:$C$1000,"Comité de Supervisión",Consolidado!$I$5:$I$1000,"X",Consolidado!$H$5:$H$1000,IF($D$9="Todos","&gt;0",$D$9))),"00")&amp;"/"&amp;TEXT(MONTH(_xlfn.MINIFS(Consolidado!$B$5:$B$1000,Consolidado!$E$5:$E$1000,$B38,Consolidado!$C$5:$C$1000,"Comité de Supervisión",Consolidado!$I$5:$I$1000,"X",Consolidado!$H$5:$H$1000,IF($D$9="Todos","&gt;0",$D$9))),"00")&amp;IF($D$9="Todos","/"&amp;RIGHT(YEAR(_xlfn.MINIFS(Consolidado!$B$5:$B$1000,Consolidado!$E$5:$E$1000,$B38,Consolidado!$C$5:$C$1000,"Comité de Supervisión",Consolidado!$I$5:$I$1000,"X",Consolidado!$H$5:$H$1000,IF($D$9="Todos","&gt;0",$D$9))),2),"")&amp;IF(_xlfn.MAXIFS(Consolidado!$B$5:$B$1000,Consolidado!$E$5:$E$1000,$B38,Consolidado!$C$5:$C$1000,"Comité de Supervisión",Consolidado!$I$5:$I$1000,"X",Consolidado!$H$5:$H$1000,IF($D$9="Todos","&gt;0",$D$9))&lt;&gt;_xlfn.MINIFS(Consolidado!$B$5:$B$1000,Consolidado!$E$5:$E$1000,$B38,Consolidado!$C$5:$C$1000,"Comité de Supervisión",Consolidado!$I$5:$I$1000,"X",Consolidado!$H$5:$H$1000,IF($D$9="Todos","&gt;0",$D$9))," y "&amp;TEXT(DAY(_xlfn.MAXIFS(Consolidado!$B$5:$B$1000,Consolidado!$E$5:$E$1000,$B38,Consolidado!$C$5:$C$1000,"Comité de Supervisión",Consolidado!$I$5:$I$1000,"X",Consolidado!$H$5:$H$1000,IF($D$9="Todos","&gt;0",$D$9))),"00")&amp;"/"&amp;TEXT(MONTH(_xlfn.MAXIFS(Consolidado!$B$5:$B$1000,Consolidado!$E$5:$E$1000,$B38,Consolidado!$C$5:$C$1000,"Comité de Supervisión",Consolidado!$I$5:$I$1000,"X",Consolidado!$H$5:$H$1000,IF($D$9="Todos","&gt;0",$D$9))),"00")&amp;IF($D$9="Todos","/"&amp;RIGHT(YEAR(_xlfn.MAXIFS(Consolidado!$B$5:$B$1000,Consolidado!$E$5:$E$1000,$B38,Consolidado!$C$5:$C$1000,"Comité de Supervisión",Consolidado!$I$5:$I$1000,"X",Consolidado!$H$5:$H$1000,IF($D$9="Todos","&gt;0",$D$9))),2),""),""),""),IF(SUMIFS(Consolidado!$AD$5:$AD$1000,Consolidado!$E$5:$E$1000,$B38,Consolidado!$C$5:$C$1000,"Consejo de Administración",Consolidado!$I$5:$I$1000,"X",Consolidado!$H$5:$H$1000,IF($D$9="Todos","&gt;0",$D$9))&gt;0,"Consejo "&amp;TEXT(DAY(_xlfn.MINIFS(Consolidado!$B$5:$B$1000,Consolidado!$E$5:$E$1000,$B38,Consolidado!$C$5:$C$1000,"Consejo de Administración",Consolidado!$I$5:$I$1000,"X",Consolidado!$H$5:$H$1000,IF($D$9="Todos","&gt;0",$D$9))),"00")&amp;"/"&amp;TEXT(MONTH(_xlfn.MINIFS(Consolidado!$B$5:$B$1000,Consolidado!$E$5:$E$1000,$B38,Consolidado!$C$5:$C$1000,"Consejo de Administración",Consolidado!$I$5:$I$1000,"X",Consolidado!$H$5:$H$1000,IF($D$9="Todos","&gt;0",$D$9))),"00")&amp;IF($D$9="Todos","/"&amp;RIGHT(YEAR(_xlfn.MINIFS(Consolidado!$B$5:$B$1000,Consolidado!$E$5:$E$1000,$B38,Consolidado!$C$5:$C$1000,"Consejo de Administración",Consolidado!$I$5:$I$1000,"X",Consolidado!$H$5:$H$1000,IF($D$9="Todos","&gt;0",$D$9))),2),"")&amp;IF(_xlfn.MAXIFS(Consolidado!$B$5:$B$1000,Consolidado!$E$5:$E$1000,$B38,Consolidado!$C$5:$C$1000,"Consejo de Administración",Consolidado!$I$5:$I$1000,"X",Consolidado!$H$5:$H$1000,IF($D$9="Todos","&gt;0",$D$9))&lt;&gt;_xlfn.MINIFS(Consolidado!$B$5:$B$1000,Consolidado!$E$5:$E$1000,$B38,Consolidado!$C$5:$C$1000,"Consejo de Administración",Consolidado!$I$5:$I$1000,"X",Consolidado!$H$5:$H$1000,IF($D$9="Todos","&gt;0",$D$9))," y "&amp;TEXT(DAY(_xlfn.MAXIFS(Consolidado!$B$5:$B$1000,Consolidado!$E$5:$E$1000,$B38,Consolidado!$C$5:$C$1000,"Consejo de Administración",Consolidado!$I$5:$I$1000,"X",Consolidado!$H$5:$H$1000,IF($D$9="Todos","&gt;0",$D$9))),"00")&amp;"/"&amp;TEXT(MONTH(_xlfn.MAXIFS(Consolidado!$B$5:$B$1000,Consolidado!$E$5:$E$1000,$B38,Consolidado!$C$5:$C$1000,"Consejo de Administración",Consolidado!$I$5:$I$1000,"X",Consolidado!$H$5:$H$1000,IF($D$9="Todos","&gt;0",$D$9))),"00")&amp;IF($D$9="Todos","/"&amp;RIGHT(YEAR(_xlfn.MAXIFS(Consolidado!$B$5:$B$1000,Consolidado!$E$5:$E$1000,$B38,Consolidado!$C$5:$C$1000,"Consejo de Administración",Consolidado!$I$5:$I$1000,"X",Consolidado!$H$5:$H$1000,IF($D$9="Todos","&gt;0",$D$9))),2),""),""),""),IF(SUMIFS(Consolidado!$AD$5:$AD$1000,Consolidado!$E$5:$E$1000,$B38,Consolidado!$C$5:$C$1000,"Otros",Consolidado!$I$5:$I$1000,"X",Consolidado!$H$5:$H$1000,IF($D$9="Todos","&gt;0",$D$9))&gt;0,"Otros "&amp;TEXT(DAY(_xlfn.MINIFS(Consolidado!$B$5:$B$1000,Consolidado!$E$5:$E$1000,$B38,Consolidado!$C$5:$C$1000,"Otros",Consolidado!$I$5:$I$1000,"X",Consolidado!$H$5:$H$1000,IF($D$9="Todos","&gt;0",$D$9))),"00")&amp;"/"&amp;TEXT(MONTH(_xlfn.MINIFS(Consolidado!$B$5:$B$1000,Consolidado!$E$5:$E$1000,$B38,Consolidado!$C$5:$C$1000,"Otros",Consolidado!$I$5:$I$1000,"X",Consolidado!$H$5:$H$1000,IF($D$9="Todos","&gt;0",$D$9))),"00")&amp;IF($D$9="Todos","/"&amp;RIGHT(YEAR(_xlfn.MINIFS(Consolidado!$B$5:$B$1000,Consolidado!$E$5:$E$1000,$B38,Consolidado!$C$5:$C$1000,"Otros",Consolidado!$I$5:$I$1000,"X",Consolidado!$H$5:$H$1000,IF($D$9="Todos","&gt;0",$D$9))),2),"")&amp;IF(_xlfn.MAXIFS(Consolidado!$B$5:$B$1000,Consolidado!$E$5:$E$1000,$B38,Consolidado!$C$5:$C$1000,"Otros",Consolidado!$I$5:$I$1000,"X",Consolidado!$H$5:$H$1000,IF($D$9="Todos","&gt;0",$D$9))&lt;&gt;_xlfn.MINIFS(Consolidado!$B$5:$B$1000,Consolidado!$E$5:$E$1000,$B38,Consolidado!$C$5:$C$1000,"Otros",Consolidado!$I$5:$I$1000,"X",Consolidado!$H$5:$H$1000,IF($D$9="Todos","&gt;0",$D$9))," y "&amp;TEXT(DAY(_xlfn.MAXIFS(Consolidado!$B$5:$B$1000,Consolidado!$E$5:$E$1000,$B38,Consolidado!$C$5:$C$1000,"Otros",Consolidado!$I$5:$I$1000,"X",Consolidado!$H$5:$H$1000,IF($D$9="Todos","&gt;0",$D$9))),"00")&amp;"/"&amp;TEXT(MONTH(_xlfn.MAXIFS(Consolidado!$B$5:$B$1000,Consolidado!$E$5:$E$1000,$B38,Consolidado!$C$5:$C$1000,"Otros",Consolidado!$I$5:$I$1000,"X",Consolidado!$H$5:$H$1000,IF($D$9="Todos","&gt;0",$D$9))),"00")&amp;IF($D$9="Todos","/"&amp;RIGHT(YEAR(_xlfn.MAXIFS(Consolidado!$B$5:$B$1000,Consolidado!$E$5:$E$1000,$B38,Consolidado!$C$5:$C$1000,"Otros",Consolidado!$I$5:$I$1000,"X",Consolidado!$H$5:$H$1000,IF($D$9="Todos","&gt;0",$D$9))),2),""),""),""))</f>
        <v>SSF 19/01</v>
      </c>
      <c r="L38" s="37" t="str">
        <f aca="false">_xlfn.TEXTJOIN(" +"&amp;CHAR(10),TRUE(),IF(SUMIFS(Consolidado!$AD$5:$AD$1000,Consolidado!$E$5:$E$1000,$B38,Consolidado!$C$5:$C$1000,"Auditoría Interna",Consolidado!$J$5:$J$1000,"X",Consolidado!$H$5:$H$1000,IF($D$9="Todos","&gt;0",$D$9))&gt;0,"Interna "&amp;TEXT(DAY(_xlfn.MINIFS(Consolidado!$B$5:$B$1000,Consolidado!$E$5:$E$1000,$B38,Consolidado!$C$5:$C$1000,"Auditoría Interna",Consolidado!$J$5:$J$1000,"X",Consolidado!$H$5:$H$1000,IF($D$9="Todos","&gt;0",$D$9))),"00")&amp;"/"&amp;TEXT(MONTH(_xlfn.MINIFS(Consolidado!$B$5:$B$1000,Consolidado!$E$5:$E$1000,$B38,Consolidado!$C$5:$C$1000,"Auditoría Interna",Consolidado!$J$5:$J$1000,"X",Consolidado!$H$5:$H$1000,IF($D$9="Todos","&gt;0",$D$9))),"00")&amp;IF($D$9="Todos","/"&amp;RIGHT(YEAR(_xlfn.MINIFS(Consolidado!$B$5:$B$1000,Consolidado!$E$5:$E$1000,$B38,Consolidado!$C$5:$C$1000,"Auditoría Interna",Consolidado!$J$5:$J$1000,"X",Consolidado!$H$5:$H$1000,IF($D$9="Todos","&gt;0",$D$9))),2),"")&amp;IF(_xlfn.MAXIFS(Consolidado!$B$5:$B$1000,Consolidado!$E$5:$E$1000,$B38,Consolidado!$C$5:$C$1000,"Auditoría Interna",Consolidado!$J$5:$J$1000,"X",Consolidado!$H$5:$H$1000,IF($D$9="Todos","&gt;0",$D$9))&lt;&gt;_xlfn.MINIFS(Consolidado!$B$5:$B$1000,Consolidado!$E$5:$E$1000,$B38,Consolidado!$C$5:$C$1000,"Auditoría Interna",Consolidado!$J$5:$J$1000,"X",Consolidado!$H$5:$H$1000,IF($D$9="Todos","&gt;0",$D$9))," y "&amp;TEXT(DAY(_xlfn.MAXIFS(Consolidado!$B$5:$B$1000,Consolidado!$E$5:$E$1000,$B38,Consolidado!$C$5:$C$1000,"Auditoría Interna",Consolidado!$J$5:$J$1000,"X",Consolidado!$H$5:$H$1000,IF($D$9="Todos","&gt;0",$D$9))),"00")&amp;"/"&amp;TEXT(MONTH(_xlfn.MAXIFS(Consolidado!$B$5:$B$1000,Consolidado!$E$5:$E$1000,$B38,Consolidado!$C$5:$C$1000,"Auditoría Interna",Consolidado!$J$5:$J$1000,"X",Consolidado!$H$5:$H$1000,IF($D$9="Todos","&gt;0",$D$9))),"00")&amp;IF($D$9="Todos","/"&amp;RIGHT(YEAR(_xlfn.MAXIFS(Consolidado!$B$5:$B$1000,Consolidado!$E$5:$E$1000,$B38,Consolidado!$C$5:$C$1000,"Auditoría Interna",Consolidado!$J$5:$J$1000,"X",Consolidado!$H$5:$H$1000,IF($D$9="Todos","&gt;0",$D$9))),2),""),""),""),IF(SUMIFS(Consolidado!$AD$5:$AD$1000,Consolidado!$E$5:$E$1000,$B38,Consolidado!$C$5:$C$1000,"Auditoría Externa",Consolidado!$J$5:$J$1000,"X",Consolidado!$H$5:$H$1000,IF($D$9="Todos","&gt;0",$D$9))&gt;0,"Externa "&amp;TEXT(DAY(_xlfn.MINIFS(Consolidado!$B$5:$B$1000,Consolidado!$E$5:$E$1000,$B38,Consolidado!$C$5:$C$1000,"Auditoría Externa",Consolidado!$J$5:$J$1000,"X",Consolidado!$H$5:$H$1000,IF($D$9="Todos","&gt;0",$D$9))),"00")&amp;"/"&amp;TEXT(MONTH(_xlfn.MINIFS(Consolidado!$B$5:$B$1000,Consolidado!$E$5:$E$1000,$B38,Consolidado!$C$5:$C$1000,"Auditoría Externa",Consolidado!$J$5:$J$1000,"X",Consolidado!$H$5:$H$1000,IF($D$9="Todos","&gt;0",$D$9))),"00")&amp;IF($D$9="Todos","/"&amp;RIGHT(YEAR(_xlfn.MINIFS(Consolidado!$B$5:$B$1000,Consolidado!$E$5:$E$1000,$B38,Consolidado!$C$5:$C$1000,"Auditoría Externa",Consolidado!$J$5:$J$1000,"X",Consolidado!$H$5:$H$1000,IF($D$9="Todos","&gt;0",$D$9))),2),"")&amp;IF(_xlfn.MAXIFS(Consolidado!$B$5:$B$1000,Consolidado!$E$5:$E$1000,$B38,Consolidado!$C$5:$C$1000,"Auditoría Externa",Consolidado!$J$5:$J$1000,"X",Consolidado!$H$5:$H$1000,IF($D$9="Todos","&gt;0",$D$9))&lt;&gt;_xlfn.MINIFS(Consolidado!$B$5:$B$1000,Consolidado!$E$5:$E$1000,$B38,Consolidado!$C$5:$C$1000,"Auditoría Externa",Consolidado!$J$5:$J$1000,"X",Consolidado!$H$5:$H$1000,IF($D$9="Todos","&gt;0",$D$9))," y "&amp;TEXT(DAY(_xlfn.MAXIFS(Consolidado!$B$5:$B$1000,Consolidado!$E$5:$E$1000,$B38,Consolidado!$C$5:$C$1000,"Auditoría Externa",Consolidado!$J$5:$J$1000,"X",Consolidado!$H$5:$H$1000,IF($D$9="Todos","&gt;0",$D$9))),"00")&amp;"/"&amp;TEXT(MONTH(_xlfn.MAXIFS(Consolidado!$B$5:$B$1000,Consolidado!$E$5:$E$1000,$B38,Consolidado!$C$5:$C$1000,"Auditoría Externa",Consolidado!$J$5:$J$1000,"X",Consolidado!$H$5:$H$1000,IF($D$9="Todos","&gt;0",$D$9))),"00")&amp;IF($D$9="Todos","/"&amp;RIGHT(YEAR(_xlfn.MAXIFS(Consolidado!$B$5:$B$1000,Consolidado!$E$5:$E$1000,$B38,Consolidado!$C$5:$C$1000,"Auditoría Externa",Consolidado!$J$5:$J$1000,"X",Consolidado!$H$5:$H$1000,IF($D$9="Todos","&gt;0",$D$9))),2),""),""),""),IF(SUMIFS(Consolidado!$AD$5:$AD$1000,Consolidado!$E$5:$E$1000,$B38,Consolidado!$C$5:$C$1000,"SSF",Consolidado!$J$5:$J$1000,"X",Consolidado!$H$5:$H$1000,IF($D$9="Todos","&gt;0",$D$9))&gt;0,"SSF "&amp;TEXT(DAY(_xlfn.MINIFS(Consolidado!$B$5:$B$1000,Consolidado!$E$5:$E$1000,$B38,Consolidado!$C$5:$C$1000,"SSF",Consolidado!$J$5:$J$1000,"X",Consolidado!$H$5:$H$1000,IF($D$9="Todos","&gt;0",$D$9))),"00")&amp;"/"&amp;TEXT(MONTH(_xlfn.MINIFS(Consolidado!$B$5:$B$1000,Consolidado!$E$5:$E$1000,$B38,Consolidado!$C$5:$C$1000,"SSF",Consolidado!$J$5:$J$1000,"X",Consolidado!$H$5:$H$1000,IF($D$9="Todos","&gt;0",$D$9))),"00")&amp;IF($D$9="Todos","/"&amp;RIGHT(YEAR(_xlfn.MINIFS(Consolidado!$B$5:$B$1000,Consolidado!$E$5:$E$1000,$B38,Consolidado!$C$5:$C$1000,"SSF",Consolidado!$J$5:$J$1000,"X",Consolidado!$H$5:$H$1000,IF($D$9="Todos","&gt;0",$D$9))),2),"")&amp;IF(_xlfn.MAXIFS(Consolidado!$B$5:$B$1000,Consolidado!$E$5:$E$1000,$B38,Consolidado!$C$5:$C$1000,"SSF",Consolidado!$J$5:$J$1000,"X",Consolidado!$H$5:$H$1000,IF($D$9="Todos","&gt;0",$D$9))&lt;&gt;_xlfn.MINIFS(Consolidado!$B$5:$B$1000,Consolidado!$E$5:$E$1000,$B38,Consolidado!$C$5:$C$1000,"SSF",Consolidado!$J$5:$J$1000,"X",Consolidado!$H$5:$H$1000,IF($D$9="Todos","&gt;0",$D$9))," y "&amp;TEXT(DAY(_xlfn.MAXIFS(Consolidado!$B$5:$B$1000,Consolidado!$E$5:$E$1000,$B38,Consolidado!$C$5:$C$1000,"SSF",Consolidado!$J$5:$J$1000,"X",Consolidado!$H$5:$H$1000,IF($D$9="Todos","&gt;0",$D$9))),"00")&amp;"/"&amp;TEXT(MONTH(_xlfn.MAXIFS(Consolidado!$B$5:$B$1000,Consolidado!$E$5:$E$1000,$B38,Consolidado!$C$5:$C$1000,"SSF",Consolidado!$J$5:$J$1000,"X",Consolidado!$H$5:$H$1000,IF($D$9="Todos","&gt;0",$D$9))),"00")&amp;IF($D$9="Todos","/"&amp;RIGHT(YEAR(_xlfn.MAXIFS(Consolidado!$B$5:$B$1000,Consolidado!$E$5:$E$1000,$B38,Consolidado!$C$5:$C$1000,"SSF",Consolidado!$J$5:$J$1000,"X",Consolidado!$H$5:$H$1000,IF($D$9="Todos","&gt;0",$D$9))),2),""),""),""),IF(SUMIFS(Consolidado!$AD$5:$AD$1000,Consolidado!$E$5:$E$1000,$B38,Consolidado!$C$5:$C$1000,"Comité de Supervisión",Consolidado!$J$5:$J$1000,"X",Consolidado!$H$5:$H$1000,IF($D$9="Todos","&gt;0",$D$9))&gt;0,"Comité Sup. "&amp;TEXT(DAY(_xlfn.MINIFS(Consolidado!$B$5:$B$1000,Consolidado!$E$5:$E$1000,$B38,Consolidado!$C$5:$C$1000,"Comité de Supervisión",Consolidado!$J$5:$J$1000,"X",Consolidado!$H$5:$H$1000,IF($D$9="Todos","&gt;0",$D$9))),"00")&amp;"/"&amp;TEXT(MONTH(_xlfn.MINIFS(Consolidado!$B$5:$B$1000,Consolidado!$E$5:$E$1000,$B38,Consolidado!$C$5:$C$1000,"Comité de Supervisión",Consolidado!$J$5:$J$1000,"X",Consolidado!$H$5:$H$1000,IF($D$9="Todos","&gt;0",$D$9))),"00")&amp;IF($D$9="Todos","/"&amp;RIGHT(YEAR(_xlfn.MINIFS(Consolidado!$B$5:$B$1000,Consolidado!$E$5:$E$1000,$B38,Consolidado!$C$5:$C$1000,"Comité de Supervisión",Consolidado!$J$5:$J$1000,"X",Consolidado!$H$5:$H$1000,IF($D$9="Todos","&gt;0",$D$9))),2),"")&amp;IF(_xlfn.MAXIFS(Consolidado!$B$5:$B$1000,Consolidado!$E$5:$E$1000,$B38,Consolidado!$C$5:$C$1000,"Comité de Supervisión",Consolidado!$J$5:$J$1000,"X",Consolidado!$H$5:$H$1000,IF($D$9="Todos","&gt;0",$D$9))&lt;&gt;_xlfn.MINIFS(Consolidado!$B$5:$B$1000,Consolidado!$E$5:$E$1000,$B38,Consolidado!$C$5:$C$1000,"Comité de Supervisión",Consolidado!$J$5:$J$1000,"X",Consolidado!$H$5:$H$1000,IF($D$9="Todos","&gt;0",$D$9))," y "&amp;TEXT(DAY(_xlfn.MAXIFS(Consolidado!$B$5:$B$1000,Consolidado!$E$5:$E$1000,$B38,Consolidado!$C$5:$C$1000,"Comité de Supervisión",Consolidado!$J$5:$J$1000,"X",Consolidado!$H$5:$H$1000,IF($D$9="Todos","&gt;0",$D$9))),"00")&amp;"/"&amp;TEXT(MONTH(_xlfn.MAXIFS(Consolidado!$B$5:$B$1000,Consolidado!$E$5:$E$1000,$B38,Consolidado!$C$5:$C$1000,"Comité de Supervisión",Consolidado!$J$5:$J$1000,"X",Consolidado!$H$5:$H$1000,IF($D$9="Todos","&gt;0",$D$9))),"00")&amp;IF($D$9="Todos","/"&amp;RIGHT(YEAR(_xlfn.MAXIFS(Consolidado!$B$5:$B$1000,Consolidado!$E$5:$E$1000,$B38,Consolidado!$C$5:$C$1000,"Comité de Supervisión",Consolidado!$J$5:$J$1000,"X",Consolidado!$H$5:$H$1000,IF($D$9="Todos","&gt;0",$D$9))),2),""),""),""),IF(SUMIFS(Consolidado!$AD$5:$AD$1000,Consolidado!$E$5:$E$1000,$B38,Consolidado!$C$5:$C$1000,"Consejo de Administración",Consolidado!$J$5:$J$1000,"X",Consolidado!$H$5:$H$1000,IF($D$9="Todos","&gt;0",$D$9))&gt;0,"Consejo "&amp;TEXT(DAY(_xlfn.MINIFS(Consolidado!$B$5:$B$1000,Consolidado!$E$5:$E$1000,$B38,Consolidado!$C$5:$C$1000,"Consejo de Administración",Consolidado!$J$5:$J$1000,"X",Consolidado!$H$5:$H$1000,IF($D$9="Todos","&gt;0",$D$9))),"00")&amp;"/"&amp;TEXT(MONTH(_xlfn.MINIFS(Consolidado!$B$5:$B$1000,Consolidado!$E$5:$E$1000,$B38,Consolidado!$C$5:$C$1000,"Consejo de Administración",Consolidado!$J$5:$J$1000,"X",Consolidado!$H$5:$H$1000,IF($D$9="Todos","&gt;0",$D$9))),"00")&amp;IF($D$9="Todos","/"&amp;RIGHT(YEAR(_xlfn.MINIFS(Consolidado!$B$5:$B$1000,Consolidado!$E$5:$E$1000,$B38,Consolidado!$C$5:$C$1000,"Consejo de Administración",Consolidado!$J$5:$J$1000,"X",Consolidado!$H$5:$H$1000,IF($D$9="Todos","&gt;0",$D$9))),2),"")&amp;IF(_xlfn.MAXIFS(Consolidado!$B$5:$B$1000,Consolidado!$E$5:$E$1000,$B38,Consolidado!$C$5:$C$1000,"Consejo de Administración",Consolidado!$J$5:$J$1000,"X",Consolidado!$H$5:$H$1000,IF($D$9="Todos","&gt;0",$D$9))&lt;&gt;_xlfn.MINIFS(Consolidado!$B$5:$B$1000,Consolidado!$E$5:$E$1000,$B38,Consolidado!$C$5:$C$1000,"Consejo de Administración",Consolidado!$J$5:$J$1000,"X",Consolidado!$H$5:$H$1000,IF($D$9="Todos","&gt;0",$D$9))," y "&amp;TEXT(DAY(_xlfn.MAXIFS(Consolidado!$B$5:$B$1000,Consolidado!$E$5:$E$1000,$B38,Consolidado!$C$5:$C$1000,"Consejo de Administración",Consolidado!$J$5:$J$1000,"X",Consolidado!$H$5:$H$1000,IF($D$9="Todos","&gt;0",$D$9))),"00")&amp;"/"&amp;TEXT(MONTH(_xlfn.MAXIFS(Consolidado!$B$5:$B$1000,Consolidado!$E$5:$E$1000,$B38,Consolidado!$C$5:$C$1000,"Consejo de Administración",Consolidado!$J$5:$J$1000,"X",Consolidado!$H$5:$H$1000,IF($D$9="Todos","&gt;0",$D$9))),"00")&amp;IF($D$9="Todos","/"&amp;RIGHT(YEAR(_xlfn.MAXIFS(Consolidado!$B$5:$B$1000,Consolidado!$E$5:$E$1000,$B38,Consolidado!$C$5:$C$1000,"Consejo de Administración",Consolidado!$J$5:$J$1000,"X",Consolidado!$H$5:$H$1000,IF($D$9="Todos","&gt;0",$D$9))),2),""),""),""),IF(SUMIFS(Consolidado!$AD$5:$AD$1000,Consolidado!$E$5:$E$1000,$B38,Consolidado!$C$5:$C$1000,"Otros",Consolidado!$J$5:$J$1000,"X",Consolidado!$H$5:$H$1000,IF($D$9="Todos","&gt;0",$D$9))&gt;0,"Otros "&amp;TEXT(DAY(_xlfn.MINIFS(Consolidado!$B$5:$B$1000,Consolidado!$E$5:$E$1000,$B38,Consolidado!$C$5:$C$1000,"Otros",Consolidado!$J$5:$J$1000,"X",Consolidado!$H$5:$H$1000,IF($D$9="Todos","&gt;0",$D$9))),"00")&amp;"/"&amp;TEXT(MONTH(_xlfn.MINIFS(Consolidado!$B$5:$B$1000,Consolidado!$E$5:$E$1000,$B38,Consolidado!$C$5:$C$1000,"Otros",Consolidado!$J$5:$J$1000,"X",Consolidado!$H$5:$H$1000,IF($D$9="Todos","&gt;0",$D$9))),"00")&amp;IF($D$9="Todos","/"&amp;RIGHT(YEAR(_xlfn.MINIFS(Consolidado!$B$5:$B$1000,Consolidado!$E$5:$E$1000,$B38,Consolidado!$C$5:$C$1000,"Otros",Consolidado!$J$5:$J$1000,"X",Consolidado!$H$5:$H$1000,IF($D$9="Todos","&gt;0",$D$9))),2),"")&amp;IF(_xlfn.MAXIFS(Consolidado!$B$5:$B$1000,Consolidado!$E$5:$E$1000,$B38,Consolidado!$C$5:$C$1000,"Otros",Consolidado!$J$5:$J$1000,"X",Consolidado!$H$5:$H$1000,IF($D$9="Todos","&gt;0",$D$9))&lt;&gt;_xlfn.MINIFS(Consolidado!$B$5:$B$1000,Consolidado!$E$5:$E$1000,$B38,Consolidado!$C$5:$C$1000,"Otros",Consolidado!$J$5:$J$1000,"X",Consolidado!$H$5:$H$1000,IF($D$9="Todos","&gt;0",$D$9))," y "&amp;TEXT(DAY(_xlfn.MAXIFS(Consolidado!$B$5:$B$1000,Consolidado!$E$5:$E$1000,$B38,Consolidado!$C$5:$C$1000,"Otros",Consolidado!$J$5:$J$1000,"X",Consolidado!$H$5:$H$1000,IF($D$9="Todos","&gt;0",$D$9))),"00")&amp;"/"&amp;TEXT(MONTH(_xlfn.MAXIFS(Consolidado!$B$5:$B$1000,Consolidado!$E$5:$E$1000,$B38,Consolidado!$C$5:$C$1000,"Otros",Consolidado!$J$5:$J$1000,"X",Consolidado!$H$5:$H$1000,IF($D$9="Todos","&gt;0",$D$9))),"00")&amp;IF($D$9="Todos","/"&amp;RIGHT(YEAR(_xlfn.MAXIFS(Consolidado!$B$5:$B$1000,Consolidado!$E$5:$E$1000,$B38,Consolidado!$C$5:$C$1000,"Otros",Consolidado!$J$5:$J$1000,"X",Consolidado!$H$5:$H$1000,IF($D$9="Todos","&gt;0",$D$9))),2),""),""),""))</f>
        <v/>
      </c>
      <c r="M38" s="37" t="str">
        <f aca="false">_xlfn.TEXTJOIN(" +"&amp;CHAR(10),TRUE(),IF(SUMIFS(Consolidado!$AD$5:$AD$1000,Consolidado!$E$5:$E$1000,$B38,Consolidado!$C$5:$C$1000,"Auditoría Interna",Consolidado!$K$5:$K$1000,"X",Consolidado!$H$5:$H$1000,IF($D$9="Todos","&gt;0",$D$9))&gt;0,"Interna "&amp;TEXT(DAY(_xlfn.MINIFS(Consolidado!$B$5:$B$1000,Consolidado!$E$5:$E$1000,$B38,Consolidado!$C$5:$C$1000,"Auditoría Interna",Consolidado!$K$5:$K$1000,"X",Consolidado!$H$5:$H$1000,IF($D$9="Todos","&gt;0",$D$9))),"00")&amp;"/"&amp;TEXT(MONTH(_xlfn.MINIFS(Consolidado!$B$5:$B$1000,Consolidado!$E$5:$E$1000,$B38,Consolidado!$C$5:$C$1000,"Auditoría Interna",Consolidado!$K$5:$K$1000,"X",Consolidado!$H$5:$H$1000,IF($D$9="Todos","&gt;0",$D$9))),"00")&amp;IF($D$9="Todos","/"&amp;RIGHT(YEAR(_xlfn.MINIFS(Consolidado!$B$5:$B$1000,Consolidado!$E$5:$E$1000,$B38,Consolidado!$C$5:$C$1000,"Auditoría Interna",Consolidado!$K$5:$K$1000,"X",Consolidado!$H$5:$H$1000,IF($D$9="Todos","&gt;0",$D$9))),2),"")&amp;IF(_xlfn.MAXIFS(Consolidado!$B$5:$B$1000,Consolidado!$E$5:$E$1000,$B38,Consolidado!$C$5:$C$1000,"Auditoría Interna",Consolidado!$K$5:$K$1000,"X",Consolidado!$H$5:$H$1000,IF($D$9="Todos","&gt;0",$D$9))&lt;&gt;_xlfn.MINIFS(Consolidado!$B$5:$B$1000,Consolidado!$E$5:$E$1000,$B38,Consolidado!$C$5:$C$1000,"Auditoría Interna",Consolidado!$K$5:$K$1000,"X",Consolidado!$H$5:$H$1000,IF($D$9="Todos","&gt;0",$D$9))," y "&amp;TEXT(DAY(_xlfn.MAXIFS(Consolidado!$B$5:$B$1000,Consolidado!$E$5:$E$1000,$B38,Consolidado!$C$5:$C$1000,"Auditoría Interna",Consolidado!$K$5:$K$1000,"X",Consolidado!$H$5:$H$1000,IF($D$9="Todos","&gt;0",$D$9))),"00")&amp;"/"&amp;TEXT(MONTH(_xlfn.MAXIFS(Consolidado!$B$5:$B$1000,Consolidado!$E$5:$E$1000,$B38,Consolidado!$C$5:$C$1000,"Auditoría Interna",Consolidado!$K$5:$K$1000,"X",Consolidado!$H$5:$H$1000,IF($D$9="Todos","&gt;0",$D$9))),"00")&amp;IF($D$9="Todos","/"&amp;RIGHT(YEAR(_xlfn.MAXIFS(Consolidado!$B$5:$B$1000,Consolidado!$E$5:$E$1000,$B38,Consolidado!$C$5:$C$1000,"Auditoría Interna",Consolidado!$K$5:$K$1000,"X",Consolidado!$H$5:$H$1000,IF($D$9="Todos","&gt;0",$D$9))),2),""),""),""),IF(SUMIFS(Consolidado!$AD$5:$AD$1000,Consolidado!$E$5:$E$1000,$B38,Consolidado!$C$5:$C$1000,"Auditoría Externa",Consolidado!$K$5:$K$1000,"X",Consolidado!$H$5:$H$1000,IF($D$9="Todos","&gt;0",$D$9))&gt;0,"Externa "&amp;TEXT(DAY(_xlfn.MINIFS(Consolidado!$B$5:$B$1000,Consolidado!$E$5:$E$1000,$B38,Consolidado!$C$5:$C$1000,"Auditoría Externa",Consolidado!$K$5:$K$1000,"X",Consolidado!$H$5:$H$1000,IF($D$9="Todos","&gt;0",$D$9))),"00")&amp;"/"&amp;TEXT(MONTH(_xlfn.MINIFS(Consolidado!$B$5:$B$1000,Consolidado!$E$5:$E$1000,$B38,Consolidado!$C$5:$C$1000,"Auditoría Externa",Consolidado!$K$5:$K$1000,"X",Consolidado!$H$5:$H$1000,IF($D$9="Todos","&gt;0",$D$9))),"00")&amp;IF($D$9="Todos","/"&amp;RIGHT(YEAR(_xlfn.MINIFS(Consolidado!$B$5:$B$1000,Consolidado!$E$5:$E$1000,$B38,Consolidado!$C$5:$C$1000,"Auditoría Externa",Consolidado!$K$5:$K$1000,"X",Consolidado!$H$5:$H$1000,IF($D$9="Todos","&gt;0",$D$9))),2),"")&amp;IF(_xlfn.MAXIFS(Consolidado!$B$5:$B$1000,Consolidado!$E$5:$E$1000,$B38,Consolidado!$C$5:$C$1000,"Auditoría Externa",Consolidado!$K$5:$K$1000,"X",Consolidado!$H$5:$H$1000,IF($D$9="Todos","&gt;0",$D$9))&lt;&gt;_xlfn.MINIFS(Consolidado!$B$5:$B$1000,Consolidado!$E$5:$E$1000,$B38,Consolidado!$C$5:$C$1000,"Auditoría Externa",Consolidado!$K$5:$K$1000,"X",Consolidado!$H$5:$H$1000,IF($D$9="Todos","&gt;0",$D$9))," y "&amp;TEXT(DAY(_xlfn.MAXIFS(Consolidado!$B$5:$B$1000,Consolidado!$E$5:$E$1000,$B38,Consolidado!$C$5:$C$1000,"Auditoría Externa",Consolidado!$K$5:$K$1000,"X",Consolidado!$H$5:$H$1000,IF($D$9="Todos","&gt;0",$D$9))),"00")&amp;"/"&amp;TEXT(MONTH(_xlfn.MAXIFS(Consolidado!$B$5:$B$1000,Consolidado!$E$5:$E$1000,$B38,Consolidado!$C$5:$C$1000,"Auditoría Externa",Consolidado!$K$5:$K$1000,"X",Consolidado!$H$5:$H$1000,IF($D$9="Todos","&gt;0",$D$9))),"00")&amp;IF($D$9="Todos","/"&amp;RIGHT(YEAR(_xlfn.MAXIFS(Consolidado!$B$5:$B$1000,Consolidado!$E$5:$E$1000,$B38,Consolidado!$C$5:$C$1000,"Auditoría Externa",Consolidado!$K$5:$K$1000,"X",Consolidado!$H$5:$H$1000,IF($D$9="Todos","&gt;0",$D$9))),2),""),""),""),IF(SUMIFS(Consolidado!$AD$5:$AD$1000,Consolidado!$E$5:$E$1000,$B38,Consolidado!$C$5:$C$1000,"SSF",Consolidado!$K$5:$K$1000,"X",Consolidado!$H$5:$H$1000,IF($D$9="Todos","&gt;0",$D$9))&gt;0,"SSF "&amp;TEXT(DAY(_xlfn.MINIFS(Consolidado!$B$5:$B$1000,Consolidado!$E$5:$E$1000,$B38,Consolidado!$C$5:$C$1000,"SSF",Consolidado!$K$5:$K$1000,"X",Consolidado!$H$5:$H$1000,IF($D$9="Todos","&gt;0",$D$9))),"00")&amp;"/"&amp;TEXT(MONTH(_xlfn.MINIFS(Consolidado!$B$5:$B$1000,Consolidado!$E$5:$E$1000,$B38,Consolidado!$C$5:$C$1000,"SSF",Consolidado!$K$5:$K$1000,"X",Consolidado!$H$5:$H$1000,IF($D$9="Todos","&gt;0",$D$9))),"00")&amp;IF($D$9="Todos","/"&amp;RIGHT(YEAR(_xlfn.MINIFS(Consolidado!$B$5:$B$1000,Consolidado!$E$5:$E$1000,$B38,Consolidado!$C$5:$C$1000,"SSF",Consolidado!$K$5:$K$1000,"X",Consolidado!$H$5:$H$1000,IF($D$9="Todos","&gt;0",$D$9))),2),"")&amp;IF(_xlfn.MAXIFS(Consolidado!$B$5:$B$1000,Consolidado!$E$5:$E$1000,$B38,Consolidado!$C$5:$C$1000,"SSF",Consolidado!$K$5:$K$1000,"X",Consolidado!$H$5:$H$1000,IF($D$9="Todos","&gt;0",$D$9))&lt;&gt;_xlfn.MINIFS(Consolidado!$B$5:$B$1000,Consolidado!$E$5:$E$1000,$B38,Consolidado!$C$5:$C$1000,"SSF",Consolidado!$K$5:$K$1000,"X",Consolidado!$H$5:$H$1000,IF($D$9="Todos","&gt;0",$D$9))," y "&amp;TEXT(DAY(_xlfn.MAXIFS(Consolidado!$B$5:$B$1000,Consolidado!$E$5:$E$1000,$B38,Consolidado!$C$5:$C$1000,"SSF",Consolidado!$K$5:$K$1000,"X",Consolidado!$H$5:$H$1000,IF($D$9="Todos","&gt;0",$D$9))),"00")&amp;"/"&amp;TEXT(MONTH(_xlfn.MAXIFS(Consolidado!$B$5:$B$1000,Consolidado!$E$5:$E$1000,$B38,Consolidado!$C$5:$C$1000,"SSF",Consolidado!$K$5:$K$1000,"X",Consolidado!$H$5:$H$1000,IF($D$9="Todos","&gt;0",$D$9))),"00")&amp;IF($D$9="Todos","/"&amp;RIGHT(YEAR(_xlfn.MAXIFS(Consolidado!$B$5:$B$1000,Consolidado!$E$5:$E$1000,$B38,Consolidado!$C$5:$C$1000,"SSF",Consolidado!$K$5:$K$1000,"X",Consolidado!$H$5:$H$1000,IF($D$9="Todos","&gt;0",$D$9))),2),""),""),""),IF(SUMIFS(Consolidado!$AD$5:$AD$1000,Consolidado!$E$5:$E$1000,$B38,Consolidado!$C$5:$C$1000,"Comité de Supervisión",Consolidado!$K$5:$K$1000,"X",Consolidado!$H$5:$H$1000,IF($D$9="Todos","&gt;0",$D$9))&gt;0,"Comité Sup. "&amp;TEXT(DAY(_xlfn.MINIFS(Consolidado!$B$5:$B$1000,Consolidado!$E$5:$E$1000,$B38,Consolidado!$C$5:$C$1000,"Comité de Supervisión",Consolidado!$K$5:$K$1000,"X",Consolidado!$H$5:$H$1000,IF($D$9="Todos","&gt;0",$D$9))),"00")&amp;"/"&amp;TEXT(MONTH(_xlfn.MINIFS(Consolidado!$B$5:$B$1000,Consolidado!$E$5:$E$1000,$B38,Consolidado!$C$5:$C$1000,"Comité de Supervisión",Consolidado!$K$5:$K$1000,"X",Consolidado!$H$5:$H$1000,IF($D$9="Todos","&gt;0",$D$9))),"00")&amp;IF($D$9="Todos","/"&amp;RIGHT(YEAR(_xlfn.MINIFS(Consolidado!$B$5:$B$1000,Consolidado!$E$5:$E$1000,$B38,Consolidado!$C$5:$C$1000,"Comité de Supervisión",Consolidado!$K$5:$K$1000,"X",Consolidado!$H$5:$H$1000,IF($D$9="Todos","&gt;0",$D$9))),2),"")&amp;IF(_xlfn.MAXIFS(Consolidado!$B$5:$B$1000,Consolidado!$E$5:$E$1000,$B38,Consolidado!$C$5:$C$1000,"Comité de Supervisión",Consolidado!$K$5:$K$1000,"X",Consolidado!$H$5:$H$1000,IF($D$9="Todos","&gt;0",$D$9))&lt;&gt;_xlfn.MINIFS(Consolidado!$B$5:$B$1000,Consolidado!$E$5:$E$1000,$B38,Consolidado!$C$5:$C$1000,"Comité de Supervisión",Consolidado!$K$5:$K$1000,"X",Consolidado!$H$5:$H$1000,IF($D$9="Todos","&gt;0",$D$9))," y "&amp;TEXT(DAY(_xlfn.MAXIFS(Consolidado!$B$5:$B$1000,Consolidado!$E$5:$E$1000,$B38,Consolidado!$C$5:$C$1000,"Comité de Supervisión",Consolidado!$K$5:$K$1000,"X",Consolidado!$H$5:$H$1000,IF($D$9="Todos","&gt;0",$D$9))),"00")&amp;"/"&amp;TEXT(MONTH(_xlfn.MAXIFS(Consolidado!$B$5:$B$1000,Consolidado!$E$5:$E$1000,$B38,Consolidado!$C$5:$C$1000,"Comité de Supervisión",Consolidado!$K$5:$K$1000,"X",Consolidado!$H$5:$H$1000,IF($D$9="Todos","&gt;0",$D$9))),"00")&amp;IF($D$9="Todos","/"&amp;RIGHT(YEAR(_xlfn.MAXIFS(Consolidado!$B$5:$B$1000,Consolidado!$E$5:$E$1000,$B38,Consolidado!$C$5:$C$1000,"Comité de Supervisión",Consolidado!$K$5:$K$1000,"X",Consolidado!$H$5:$H$1000,IF($D$9="Todos","&gt;0",$D$9))),2),""),""),""),IF(SUMIFS(Consolidado!$AD$5:$AD$1000,Consolidado!$E$5:$E$1000,$B38,Consolidado!$C$5:$C$1000,"Consejo de Administración",Consolidado!$K$5:$K$1000,"X",Consolidado!$H$5:$H$1000,IF($D$9="Todos","&gt;0",$D$9))&gt;0,"Consejo "&amp;TEXT(DAY(_xlfn.MINIFS(Consolidado!$B$5:$B$1000,Consolidado!$E$5:$E$1000,$B38,Consolidado!$C$5:$C$1000,"Consejo de Administración",Consolidado!$K$5:$K$1000,"X",Consolidado!$H$5:$H$1000,IF($D$9="Todos","&gt;0",$D$9))),"00")&amp;"/"&amp;TEXT(MONTH(_xlfn.MINIFS(Consolidado!$B$5:$B$1000,Consolidado!$E$5:$E$1000,$B38,Consolidado!$C$5:$C$1000,"Consejo de Administración",Consolidado!$K$5:$K$1000,"X",Consolidado!$H$5:$H$1000,IF($D$9="Todos","&gt;0",$D$9))),"00")&amp;IF($D$9="Todos","/"&amp;RIGHT(YEAR(_xlfn.MINIFS(Consolidado!$B$5:$B$1000,Consolidado!$E$5:$E$1000,$B38,Consolidado!$C$5:$C$1000,"Consejo de Administración",Consolidado!$K$5:$K$1000,"X",Consolidado!$H$5:$H$1000,IF($D$9="Todos","&gt;0",$D$9))),2),"")&amp;IF(_xlfn.MAXIFS(Consolidado!$B$5:$B$1000,Consolidado!$E$5:$E$1000,$B38,Consolidado!$C$5:$C$1000,"Consejo de Administración",Consolidado!$K$5:$K$1000,"X",Consolidado!$H$5:$H$1000,IF($D$9="Todos","&gt;0",$D$9))&lt;&gt;_xlfn.MINIFS(Consolidado!$B$5:$B$1000,Consolidado!$E$5:$E$1000,$B38,Consolidado!$C$5:$C$1000,"Consejo de Administración",Consolidado!$K$5:$K$1000,"X",Consolidado!$H$5:$H$1000,IF($D$9="Todos","&gt;0",$D$9))," y "&amp;TEXT(DAY(_xlfn.MAXIFS(Consolidado!$B$5:$B$1000,Consolidado!$E$5:$E$1000,$B38,Consolidado!$C$5:$C$1000,"Consejo de Administración",Consolidado!$K$5:$K$1000,"X",Consolidado!$H$5:$H$1000,IF($D$9="Todos","&gt;0",$D$9))),"00")&amp;"/"&amp;TEXT(MONTH(_xlfn.MAXIFS(Consolidado!$B$5:$B$1000,Consolidado!$E$5:$E$1000,$B38,Consolidado!$C$5:$C$1000,"Consejo de Administración",Consolidado!$K$5:$K$1000,"X",Consolidado!$H$5:$H$1000,IF($D$9="Todos","&gt;0",$D$9))),"00")&amp;IF($D$9="Todos","/"&amp;RIGHT(YEAR(_xlfn.MAXIFS(Consolidado!$B$5:$B$1000,Consolidado!$E$5:$E$1000,$B38,Consolidado!$C$5:$C$1000,"Consejo de Administración",Consolidado!$K$5:$K$1000,"X",Consolidado!$H$5:$H$1000,IF($D$9="Todos","&gt;0",$D$9))),2),""),""),""),IF(SUMIFS(Consolidado!$AD$5:$AD$1000,Consolidado!$E$5:$E$1000,$B38,Consolidado!$C$5:$C$1000,"Otros",Consolidado!$K$5:$K$1000,"X",Consolidado!$H$5:$H$1000,IF($D$9="Todos","&gt;0",$D$9))&gt;0,"Otros "&amp;TEXT(DAY(_xlfn.MINIFS(Consolidado!$B$5:$B$1000,Consolidado!$E$5:$E$1000,$B38,Consolidado!$C$5:$C$1000,"Otros",Consolidado!$K$5:$K$1000,"X",Consolidado!$H$5:$H$1000,IF($D$9="Todos","&gt;0",$D$9))),"00")&amp;"/"&amp;TEXT(MONTH(_xlfn.MINIFS(Consolidado!$B$5:$B$1000,Consolidado!$E$5:$E$1000,$B38,Consolidado!$C$5:$C$1000,"Otros",Consolidado!$K$5:$K$1000,"X",Consolidado!$H$5:$H$1000,IF($D$9="Todos","&gt;0",$D$9))),"00")&amp;IF($D$9="Todos","/"&amp;RIGHT(YEAR(_xlfn.MINIFS(Consolidado!$B$5:$B$1000,Consolidado!$E$5:$E$1000,$B38,Consolidado!$C$5:$C$1000,"Otros",Consolidado!$K$5:$K$1000,"X",Consolidado!$H$5:$H$1000,IF($D$9="Todos","&gt;0",$D$9))),2),"")&amp;IF(_xlfn.MAXIFS(Consolidado!$B$5:$B$1000,Consolidado!$E$5:$E$1000,$B38,Consolidado!$C$5:$C$1000,"Otros",Consolidado!$K$5:$K$1000,"X",Consolidado!$H$5:$H$1000,IF($D$9="Todos","&gt;0",$D$9))&lt;&gt;_xlfn.MINIFS(Consolidado!$B$5:$B$1000,Consolidado!$E$5:$E$1000,$B38,Consolidado!$C$5:$C$1000,"Otros",Consolidado!$K$5:$K$1000,"X",Consolidado!$H$5:$H$1000,IF($D$9="Todos","&gt;0",$D$9))," y "&amp;TEXT(DAY(_xlfn.MAXIFS(Consolidado!$B$5:$B$1000,Consolidado!$E$5:$E$1000,$B38,Consolidado!$C$5:$C$1000,"Otros",Consolidado!$K$5:$K$1000,"X",Consolidado!$H$5:$H$1000,IF($D$9="Todos","&gt;0",$D$9))),"00")&amp;"/"&amp;TEXT(MONTH(_xlfn.MAXIFS(Consolidado!$B$5:$B$1000,Consolidado!$E$5:$E$1000,$B38,Consolidado!$C$5:$C$1000,"Otros",Consolidado!$K$5:$K$1000,"X",Consolidado!$H$5:$H$1000,IF($D$9="Todos","&gt;0",$D$9))),"00")&amp;IF($D$9="Todos","/"&amp;RIGHT(YEAR(_xlfn.MAXIFS(Consolidado!$B$5:$B$1000,Consolidado!$E$5:$E$1000,$B38,Consolidado!$C$5:$C$1000,"Otros",Consolidado!$K$5:$K$1000,"X",Consolidado!$H$5:$H$1000,IF($D$9="Todos","&gt;0",$D$9))),2),""),""),""))</f>
        <v/>
      </c>
      <c r="N38" s="37" t="str">
        <f aca="false">_xlfn.TEXTJOIN(" +"&amp;CHAR(10),TRUE(),IF(SUMIFS(Consolidado!$AD$5:$AD$1000,Consolidado!$E$5:$E$1000,$B38,Consolidado!$C$5:$C$1000,"Auditoría Interna",Consolidado!$L$5:$L$1000,"X",Consolidado!$H$5:$H$1000,IF($D$9="Todos","&gt;0",$D$9))&gt;0,"Interna "&amp;TEXT(DAY(_xlfn.MINIFS(Consolidado!$B$5:$B$1000,Consolidado!$E$5:$E$1000,$B38,Consolidado!$C$5:$C$1000,"Auditoría Interna",Consolidado!$L$5:$L$1000,"X",Consolidado!$H$5:$H$1000,IF($D$9="Todos","&gt;0",$D$9))),"00")&amp;"/"&amp;TEXT(MONTH(_xlfn.MINIFS(Consolidado!$B$5:$B$1000,Consolidado!$E$5:$E$1000,$B38,Consolidado!$C$5:$C$1000,"Auditoría Interna",Consolidado!$L$5:$L$1000,"X",Consolidado!$H$5:$H$1000,IF($D$9="Todos","&gt;0",$D$9))),"00")&amp;IF($D$9="Todos","/"&amp;RIGHT(YEAR(_xlfn.MINIFS(Consolidado!$B$5:$B$1000,Consolidado!$E$5:$E$1000,$B38,Consolidado!$C$5:$C$1000,"Auditoría Interna",Consolidado!$L$5:$L$1000,"X",Consolidado!$H$5:$H$1000,IF($D$9="Todos","&gt;0",$D$9))),2),"")&amp;IF(_xlfn.MAXIFS(Consolidado!$B$5:$B$1000,Consolidado!$E$5:$E$1000,$B38,Consolidado!$C$5:$C$1000,"Auditoría Interna",Consolidado!$L$5:$L$1000,"X",Consolidado!$H$5:$H$1000,IF($D$9="Todos","&gt;0",$D$9))&lt;&gt;_xlfn.MINIFS(Consolidado!$B$5:$B$1000,Consolidado!$E$5:$E$1000,$B38,Consolidado!$C$5:$C$1000,"Auditoría Interna",Consolidado!$L$5:$L$1000,"X",Consolidado!$H$5:$H$1000,IF($D$9="Todos","&gt;0",$D$9))," y "&amp;TEXT(DAY(_xlfn.MAXIFS(Consolidado!$B$5:$B$1000,Consolidado!$E$5:$E$1000,$B38,Consolidado!$C$5:$C$1000,"Auditoría Interna",Consolidado!$L$5:$L$1000,"X",Consolidado!$H$5:$H$1000,IF($D$9="Todos","&gt;0",$D$9))),"00")&amp;"/"&amp;TEXT(MONTH(_xlfn.MAXIFS(Consolidado!$B$5:$B$1000,Consolidado!$E$5:$E$1000,$B38,Consolidado!$C$5:$C$1000,"Auditoría Interna",Consolidado!$L$5:$L$1000,"X",Consolidado!$H$5:$H$1000,IF($D$9="Todos","&gt;0",$D$9))),"00")&amp;IF($D$9="Todos","/"&amp;RIGHT(YEAR(_xlfn.MAXIFS(Consolidado!$B$5:$B$1000,Consolidado!$E$5:$E$1000,$B38,Consolidado!$C$5:$C$1000,"Auditoría Interna",Consolidado!$L$5:$L$1000,"X",Consolidado!$H$5:$H$1000,IF($D$9="Todos","&gt;0",$D$9))),2),""),""),""),IF(SUMIFS(Consolidado!$AD$5:$AD$1000,Consolidado!$E$5:$E$1000,$B38,Consolidado!$C$5:$C$1000,"Auditoría Externa",Consolidado!$L$5:$L$1000,"X",Consolidado!$H$5:$H$1000,IF($D$9="Todos","&gt;0",$D$9))&gt;0,"Externa "&amp;TEXT(DAY(_xlfn.MINIFS(Consolidado!$B$5:$B$1000,Consolidado!$E$5:$E$1000,$B38,Consolidado!$C$5:$C$1000,"Auditoría Externa",Consolidado!$L$5:$L$1000,"X",Consolidado!$H$5:$H$1000,IF($D$9="Todos","&gt;0",$D$9))),"00")&amp;"/"&amp;TEXT(MONTH(_xlfn.MINIFS(Consolidado!$B$5:$B$1000,Consolidado!$E$5:$E$1000,$B38,Consolidado!$C$5:$C$1000,"Auditoría Externa",Consolidado!$L$5:$L$1000,"X",Consolidado!$H$5:$H$1000,IF($D$9="Todos","&gt;0",$D$9))),"00")&amp;IF($D$9="Todos","/"&amp;RIGHT(YEAR(_xlfn.MINIFS(Consolidado!$B$5:$B$1000,Consolidado!$E$5:$E$1000,$B38,Consolidado!$C$5:$C$1000,"Auditoría Externa",Consolidado!$L$5:$L$1000,"X",Consolidado!$H$5:$H$1000,IF($D$9="Todos","&gt;0",$D$9))),2),"")&amp;IF(_xlfn.MAXIFS(Consolidado!$B$5:$B$1000,Consolidado!$E$5:$E$1000,$B38,Consolidado!$C$5:$C$1000,"Auditoría Externa",Consolidado!$L$5:$L$1000,"X",Consolidado!$H$5:$H$1000,IF($D$9="Todos","&gt;0",$D$9))&lt;&gt;_xlfn.MINIFS(Consolidado!$B$5:$B$1000,Consolidado!$E$5:$E$1000,$B38,Consolidado!$C$5:$C$1000,"Auditoría Externa",Consolidado!$L$5:$L$1000,"X",Consolidado!$H$5:$H$1000,IF($D$9="Todos","&gt;0",$D$9))," y "&amp;TEXT(DAY(_xlfn.MAXIFS(Consolidado!$B$5:$B$1000,Consolidado!$E$5:$E$1000,$B38,Consolidado!$C$5:$C$1000,"Auditoría Externa",Consolidado!$L$5:$L$1000,"X",Consolidado!$H$5:$H$1000,IF($D$9="Todos","&gt;0",$D$9))),"00")&amp;"/"&amp;TEXT(MONTH(_xlfn.MAXIFS(Consolidado!$B$5:$B$1000,Consolidado!$E$5:$E$1000,$B38,Consolidado!$C$5:$C$1000,"Auditoría Externa",Consolidado!$L$5:$L$1000,"X",Consolidado!$H$5:$H$1000,IF($D$9="Todos","&gt;0",$D$9))),"00")&amp;IF($D$9="Todos","/"&amp;RIGHT(YEAR(_xlfn.MAXIFS(Consolidado!$B$5:$B$1000,Consolidado!$E$5:$E$1000,$B38,Consolidado!$C$5:$C$1000,"Auditoría Externa",Consolidado!$L$5:$L$1000,"X",Consolidado!$H$5:$H$1000,IF($D$9="Todos","&gt;0",$D$9))),2),""),""),""),IF(SUMIFS(Consolidado!$AD$5:$AD$1000,Consolidado!$E$5:$E$1000,$B38,Consolidado!$C$5:$C$1000,"SSF",Consolidado!$L$5:$L$1000,"X",Consolidado!$H$5:$H$1000,IF($D$9="Todos","&gt;0",$D$9))&gt;0,"SSF "&amp;TEXT(DAY(_xlfn.MINIFS(Consolidado!$B$5:$B$1000,Consolidado!$E$5:$E$1000,$B38,Consolidado!$C$5:$C$1000,"SSF",Consolidado!$L$5:$L$1000,"X",Consolidado!$H$5:$H$1000,IF($D$9="Todos","&gt;0",$D$9))),"00")&amp;"/"&amp;TEXT(MONTH(_xlfn.MINIFS(Consolidado!$B$5:$B$1000,Consolidado!$E$5:$E$1000,$B38,Consolidado!$C$5:$C$1000,"SSF",Consolidado!$L$5:$L$1000,"X",Consolidado!$H$5:$H$1000,IF($D$9="Todos","&gt;0",$D$9))),"00")&amp;IF($D$9="Todos","/"&amp;RIGHT(YEAR(_xlfn.MINIFS(Consolidado!$B$5:$B$1000,Consolidado!$E$5:$E$1000,$B38,Consolidado!$C$5:$C$1000,"SSF",Consolidado!$L$5:$L$1000,"X",Consolidado!$H$5:$H$1000,IF($D$9="Todos","&gt;0",$D$9))),2),"")&amp;IF(_xlfn.MAXIFS(Consolidado!$B$5:$B$1000,Consolidado!$E$5:$E$1000,$B38,Consolidado!$C$5:$C$1000,"SSF",Consolidado!$L$5:$L$1000,"X",Consolidado!$H$5:$H$1000,IF($D$9="Todos","&gt;0",$D$9))&lt;&gt;_xlfn.MINIFS(Consolidado!$B$5:$B$1000,Consolidado!$E$5:$E$1000,$B38,Consolidado!$C$5:$C$1000,"SSF",Consolidado!$L$5:$L$1000,"X",Consolidado!$H$5:$H$1000,IF($D$9="Todos","&gt;0",$D$9))," y "&amp;TEXT(DAY(_xlfn.MAXIFS(Consolidado!$B$5:$B$1000,Consolidado!$E$5:$E$1000,$B38,Consolidado!$C$5:$C$1000,"SSF",Consolidado!$L$5:$L$1000,"X",Consolidado!$H$5:$H$1000,IF($D$9="Todos","&gt;0",$D$9))),"00")&amp;"/"&amp;TEXT(MONTH(_xlfn.MAXIFS(Consolidado!$B$5:$B$1000,Consolidado!$E$5:$E$1000,$B38,Consolidado!$C$5:$C$1000,"SSF",Consolidado!$L$5:$L$1000,"X",Consolidado!$H$5:$H$1000,IF($D$9="Todos","&gt;0",$D$9))),"00")&amp;IF($D$9="Todos","/"&amp;RIGHT(YEAR(_xlfn.MAXIFS(Consolidado!$B$5:$B$1000,Consolidado!$E$5:$E$1000,$B38,Consolidado!$C$5:$C$1000,"SSF",Consolidado!$L$5:$L$1000,"X",Consolidado!$H$5:$H$1000,IF($D$9="Todos","&gt;0",$D$9))),2),""),""),""),IF(SUMIFS(Consolidado!$AD$5:$AD$1000,Consolidado!$E$5:$E$1000,$B38,Consolidado!$C$5:$C$1000,"Comité de Supervisión",Consolidado!$L$5:$L$1000,"X",Consolidado!$H$5:$H$1000,IF($D$9="Todos","&gt;0",$D$9))&gt;0,"Comité Sup. "&amp;TEXT(DAY(_xlfn.MINIFS(Consolidado!$B$5:$B$1000,Consolidado!$E$5:$E$1000,$B38,Consolidado!$C$5:$C$1000,"Comité de Supervisión",Consolidado!$L$5:$L$1000,"X",Consolidado!$H$5:$H$1000,IF($D$9="Todos","&gt;0",$D$9))),"00")&amp;"/"&amp;TEXT(MONTH(_xlfn.MINIFS(Consolidado!$B$5:$B$1000,Consolidado!$E$5:$E$1000,$B38,Consolidado!$C$5:$C$1000,"Comité de Supervisión",Consolidado!$L$5:$L$1000,"X",Consolidado!$H$5:$H$1000,IF($D$9="Todos","&gt;0",$D$9))),"00")&amp;IF($D$9="Todos","/"&amp;RIGHT(YEAR(_xlfn.MINIFS(Consolidado!$B$5:$B$1000,Consolidado!$E$5:$E$1000,$B38,Consolidado!$C$5:$C$1000,"Comité de Supervisión",Consolidado!$L$5:$L$1000,"X",Consolidado!$H$5:$H$1000,IF($D$9="Todos","&gt;0",$D$9))),2),"")&amp;IF(_xlfn.MAXIFS(Consolidado!$B$5:$B$1000,Consolidado!$E$5:$E$1000,$B38,Consolidado!$C$5:$C$1000,"Comité de Supervisión",Consolidado!$L$5:$L$1000,"X",Consolidado!$H$5:$H$1000,IF($D$9="Todos","&gt;0",$D$9))&lt;&gt;_xlfn.MINIFS(Consolidado!$B$5:$B$1000,Consolidado!$E$5:$E$1000,$B38,Consolidado!$C$5:$C$1000,"Comité de Supervisión",Consolidado!$L$5:$L$1000,"X",Consolidado!$H$5:$H$1000,IF($D$9="Todos","&gt;0",$D$9))," y "&amp;TEXT(DAY(_xlfn.MAXIFS(Consolidado!$B$5:$B$1000,Consolidado!$E$5:$E$1000,$B38,Consolidado!$C$5:$C$1000,"Comité de Supervisión",Consolidado!$L$5:$L$1000,"X",Consolidado!$H$5:$H$1000,IF($D$9="Todos","&gt;0",$D$9))),"00")&amp;"/"&amp;TEXT(MONTH(_xlfn.MAXIFS(Consolidado!$B$5:$B$1000,Consolidado!$E$5:$E$1000,$B38,Consolidado!$C$5:$C$1000,"Comité de Supervisión",Consolidado!$L$5:$L$1000,"X",Consolidado!$H$5:$H$1000,IF($D$9="Todos","&gt;0",$D$9))),"00")&amp;IF($D$9="Todos","/"&amp;RIGHT(YEAR(_xlfn.MAXIFS(Consolidado!$B$5:$B$1000,Consolidado!$E$5:$E$1000,$B38,Consolidado!$C$5:$C$1000,"Comité de Supervisión",Consolidado!$L$5:$L$1000,"X",Consolidado!$H$5:$H$1000,IF($D$9="Todos","&gt;0",$D$9))),2),""),""),""),IF(SUMIFS(Consolidado!$AD$5:$AD$1000,Consolidado!$E$5:$E$1000,$B38,Consolidado!$C$5:$C$1000,"Consejo de Administración",Consolidado!$L$5:$L$1000,"X",Consolidado!$H$5:$H$1000,IF($D$9="Todos","&gt;0",$D$9))&gt;0,"Consejo "&amp;TEXT(DAY(_xlfn.MINIFS(Consolidado!$B$5:$B$1000,Consolidado!$E$5:$E$1000,$B38,Consolidado!$C$5:$C$1000,"Consejo de Administración",Consolidado!$L$5:$L$1000,"X",Consolidado!$H$5:$H$1000,IF($D$9="Todos","&gt;0",$D$9))),"00")&amp;"/"&amp;TEXT(MONTH(_xlfn.MINIFS(Consolidado!$B$5:$B$1000,Consolidado!$E$5:$E$1000,$B38,Consolidado!$C$5:$C$1000,"Consejo de Administración",Consolidado!$L$5:$L$1000,"X",Consolidado!$H$5:$H$1000,IF($D$9="Todos","&gt;0",$D$9))),"00")&amp;IF($D$9="Todos","/"&amp;RIGHT(YEAR(_xlfn.MINIFS(Consolidado!$B$5:$B$1000,Consolidado!$E$5:$E$1000,$B38,Consolidado!$C$5:$C$1000,"Consejo de Administración",Consolidado!$L$5:$L$1000,"X",Consolidado!$H$5:$H$1000,IF($D$9="Todos","&gt;0",$D$9))),2),"")&amp;IF(_xlfn.MAXIFS(Consolidado!$B$5:$B$1000,Consolidado!$E$5:$E$1000,$B38,Consolidado!$C$5:$C$1000,"Consejo de Administración",Consolidado!$L$5:$L$1000,"X",Consolidado!$H$5:$H$1000,IF($D$9="Todos","&gt;0",$D$9))&lt;&gt;_xlfn.MINIFS(Consolidado!$B$5:$B$1000,Consolidado!$E$5:$E$1000,$B38,Consolidado!$C$5:$C$1000,"Consejo de Administración",Consolidado!$L$5:$L$1000,"X",Consolidado!$H$5:$H$1000,IF($D$9="Todos","&gt;0",$D$9))," y "&amp;TEXT(DAY(_xlfn.MAXIFS(Consolidado!$B$5:$B$1000,Consolidado!$E$5:$E$1000,$B38,Consolidado!$C$5:$C$1000,"Consejo de Administración",Consolidado!$L$5:$L$1000,"X",Consolidado!$H$5:$H$1000,IF($D$9="Todos","&gt;0",$D$9))),"00")&amp;"/"&amp;TEXT(MONTH(_xlfn.MAXIFS(Consolidado!$B$5:$B$1000,Consolidado!$E$5:$E$1000,$B38,Consolidado!$C$5:$C$1000,"Consejo de Administración",Consolidado!$L$5:$L$1000,"X",Consolidado!$H$5:$H$1000,IF($D$9="Todos","&gt;0",$D$9))),"00")&amp;IF($D$9="Todos","/"&amp;RIGHT(YEAR(_xlfn.MAXIFS(Consolidado!$B$5:$B$1000,Consolidado!$E$5:$E$1000,$B38,Consolidado!$C$5:$C$1000,"Consejo de Administración",Consolidado!$L$5:$L$1000,"X",Consolidado!$H$5:$H$1000,IF($D$9="Todos","&gt;0",$D$9))),2),""),""),""),IF(SUMIFS(Consolidado!$AD$5:$AD$1000,Consolidado!$E$5:$E$1000,$B38,Consolidado!$C$5:$C$1000,"Otros",Consolidado!$L$5:$L$1000,"X",Consolidado!$H$5:$H$1000,IF($D$9="Todos","&gt;0",$D$9))&gt;0,"Otros "&amp;TEXT(DAY(_xlfn.MINIFS(Consolidado!$B$5:$B$1000,Consolidado!$E$5:$E$1000,$B38,Consolidado!$C$5:$C$1000,"Otros",Consolidado!$L$5:$L$1000,"X",Consolidado!$H$5:$H$1000,IF($D$9="Todos","&gt;0",$D$9))),"00")&amp;"/"&amp;TEXT(MONTH(_xlfn.MINIFS(Consolidado!$B$5:$B$1000,Consolidado!$E$5:$E$1000,$B38,Consolidado!$C$5:$C$1000,"Otros",Consolidado!$L$5:$L$1000,"X",Consolidado!$H$5:$H$1000,IF($D$9="Todos","&gt;0",$D$9))),"00")&amp;IF($D$9="Todos","/"&amp;RIGHT(YEAR(_xlfn.MINIFS(Consolidado!$B$5:$B$1000,Consolidado!$E$5:$E$1000,$B38,Consolidado!$C$5:$C$1000,"Otros",Consolidado!$L$5:$L$1000,"X",Consolidado!$H$5:$H$1000,IF($D$9="Todos","&gt;0",$D$9))),2),"")&amp;IF(_xlfn.MAXIFS(Consolidado!$B$5:$B$1000,Consolidado!$E$5:$E$1000,$B38,Consolidado!$C$5:$C$1000,"Otros",Consolidado!$L$5:$L$1000,"X",Consolidado!$H$5:$H$1000,IF($D$9="Todos","&gt;0",$D$9))&lt;&gt;_xlfn.MINIFS(Consolidado!$B$5:$B$1000,Consolidado!$E$5:$E$1000,$B38,Consolidado!$C$5:$C$1000,"Otros",Consolidado!$L$5:$L$1000,"X",Consolidado!$H$5:$H$1000,IF($D$9="Todos","&gt;0",$D$9))," y "&amp;TEXT(DAY(_xlfn.MAXIFS(Consolidado!$B$5:$B$1000,Consolidado!$E$5:$E$1000,$B38,Consolidado!$C$5:$C$1000,"Otros",Consolidado!$L$5:$L$1000,"X",Consolidado!$H$5:$H$1000,IF($D$9="Todos","&gt;0",$D$9))),"00")&amp;"/"&amp;TEXT(MONTH(_xlfn.MAXIFS(Consolidado!$B$5:$B$1000,Consolidado!$E$5:$E$1000,$B38,Consolidado!$C$5:$C$1000,"Otros",Consolidado!$L$5:$L$1000,"X",Consolidado!$H$5:$H$1000,IF($D$9="Todos","&gt;0",$D$9))),"00")&amp;IF($D$9="Todos","/"&amp;RIGHT(YEAR(_xlfn.MAXIFS(Consolidado!$B$5:$B$1000,Consolidado!$E$5:$E$1000,$B38,Consolidado!$C$5:$C$1000,"Otros",Consolidado!$L$5:$L$1000,"X",Consolidado!$H$5:$H$1000,IF($D$9="Todos","&gt;0",$D$9))),2),""),""),""))</f>
        <v/>
      </c>
      <c r="O38" s="37" t="str">
        <f aca="false">_xlfn.TEXTJOIN(" +"&amp;CHAR(10),TRUE(),IF(SUMIFS(Consolidado!$AD$5:$AD$1000,Consolidado!$E$5:$E$1000,$B38,Consolidado!$C$5:$C$1000,"Auditoría Interna",Consolidado!$M$5:$M$1000,"X",Consolidado!$H$5:$H$1000,IF($D$9="Todos","&gt;0",$D$9))&gt;0,"Interna "&amp;TEXT(DAY(_xlfn.MINIFS(Consolidado!$B$5:$B$1000,Consolidado!$E$5:$E$1000,$B38,Consolidado!$C$5:$C$1000,"Auditoría Interna",Consolidado!$M$5:$M$1000,"X",Consolidado!$H$5:$H$1000,IF($D$9="Todos","&gt;0",$D$9))),"00")&amp;"/"&amp;TEXT(MONTH(_xlfn.MINIFS(Consolidado!$B$5:$B$1000,Consolidado!$E$5:$E$1000,$B38,Consolidado!$C$5:$C$1000,"Auditoría Interna",Consolidado!$M$5:$M$1000,"X",Consolidado!$H$5:$H$1000,IF($D$9="Todos","&gt;0",$D$9))),"00")&amp;IF($D$9="Todos","/"&amp;RIGHT(YEAR(_xlfn.MINIFS(Consolidado!$B$5:$B$1000,Consolidado!$E$5:$E$1000,$B38,Consolidado!$C$5:$C$1000,"Auditoría Interna",Consolidado!$M$5:$M$1000,"X",Consolidado!$H$5:$H$1000,IF($D$9="Todos","&gt;0",$D$9))),2),"")&amp;IF(_xlfn.MAXIFS(Consolidado!$B$5:$B$1000,Consolidado!$E$5:$E$1000,$B38,Consolidado!$C$5:$C$1000,"Auditoría Interna",Consolidado!$M$5:$M$1000,"X",Consolidado!$H$5:$H$1000,IF($D$9="Todos","&gt;0",$D$9))&lt;&gt;_xlfn.MINIFS(Consolidado!$B$5:$B$1000,Consolidado!$E$5:$E$1000,$B38,Consolidado!$C$5:$C$1000,"Auditoría Interna",Consolidado!$M$5:$M$1000,"X",Consolidado!$H$5:$H$1000,IF($D$9="Todos","&gt;0",$D$9))," y "&amp;TEXT(DAY(_xlfn.MAXIFS(Consolidado!$B$5:$B$1000,Consolidado!$E$5:$E$1000,$B38,Consolidado!$C$5:$C$1000,"Auditoría Interna",Consolidado!$M$5:$M$1000,"X",Consolidado!$H$5:$H$1000,IF($D$9="Todos","&gt;0",$D$9))),"00")&amp;"/"&amp;TEXT(MONTH(_xlfn.MAXIFS(Consolidado!$B$5:$B$1000,Consolidado!$E$5:$E$1000,$B38,Consolidado!$C$5:$C$1000,"Auditoría Interna",Consolidado!$M$5:$M$1000,"X",Consolidado!$H$5:$H$1000,IF($D$9="Todos","&gt;0",$D$9))),"00")&amp;IF($D$9="Todos","/"&amp;RIGHT(YEAR(_xlfn.MAXIFS(Consolidado!$B$5:$B$1000,Consolidado!$E$5:$E$1000,$B38,Consolidado!$C$5:$C$1000,"Auditoría Interna",Consolidado!$M$5:$M$1000,"X",Consolidado!$H$5:$H$1000,IF($D$9="Todos","&gt;0",$D$9))),2),""),""),""),IF(SUMIFS(Consolidado!$AD$5:$AD$1000,Consolidado!$E$5:$E$1000,$B38,Consolidado!$C$5:$C$1000,"Auditoría Externa",Consolidado!$M$5:$M$1000,"X",Consolidado!$H$5:$H$1000,IF($D$9="Todos","&gt;0",$D$9))&gt;0,"Externa "&amp;TEXT(DAY(_xlfn.MINIFS(Consolidado!$B$5:$B$1000,Consolidado!$E$5:$E$1000,$B38,Consolidado!$C$5:$C$1000,"Auditoría Externa",Consolidado!$M$5:$M$1000,"X",Consolidado!$H$5:$H$1000,IF($D$9="Todos","&gt;0",$D$9))),"00")&amp;"/"&amp;TEXT(MONTH(_xlfn.MINIFS(Consolidado!$B$5:$B$1000,Consolidado!$E$5:$E$1000,$B38,Consolidado!$C$5:$C$1000,"Auditoría Externa",Consolidado!$M$5:$M$1000,"X",Consolidado!$H$5:$H$1000,IF($D$9="Todos","&gt;0",$D$9))),"00")&amp;IF($D$9="Todos","/"&amp;RIGHT(YEAR(_xlfn.MINIFS(Consolidado!$B$5:$B$1000,Consolidado!$E$5:$E$1000,$B38,Consolidado!$C$5:$C$1000,"Auditoría Externa",Consolidado!$M$5:$M$1000,"X",Consolidado!$H$5:$H$1000,IF($D$9="Todos","&gt;0",$D$9))),2),"")&amp;IF(_xlfn.MAXIFS(Consolidado!$B$5:$B$1000,Consolidado!$E$5:$E$1000,$B38,Consolidado!$C$5:$C$1000,"Auditoría Externa",Consolidado!$M$5:$M$1000,"X",Consolidado!$H$5:$H$1000,IF($D$9="Todos","&gt;0",$D$9))&lt;&gt;_xlfn.MINIFS(Consolidado!$B$5:$B$1000,Consolidado!$E$5:$E$1000,$B38,Consolidado!$C$5:$C$1000,"Auditoría Externa",Consolidado!$M$5:$M$1000,"X",Consolidado!$H$5:$H$1000,IF($D$9="Todos","&gt;0",$D$9))," y "&amp;TEXT(DAY(_xlfn.MAXIFS(Consolidado!$B$5:$B$1000,Consolidado!$E$5:$E$1000,$B38,Consolidado!$C$5:$C$1000,"Auditoría Externa",Consolidado!$M$5:$M$1000,"X",Consolidado!$H$5:$H$1000,IF($D$9="Todos","&gt;0",$D$9))),"00")&amp;"/"&amp;TEXT(MONTH(_xlfn.MAXIFS(Consolidado!$B$5:$B$1000,Consolidado!$E$5:$E$1000,$B38,Consolidado!$C$5:$C$1000,"Auditoría Externa",Consolidado!$M$5:$M$1000,"X",Consolidado!$H$5:$H$1000,IF($D$9="Todos","&gt;0",$D$9))),"00")&amp;IF($D$9="Todos","/"&amp;RIGHT(YEAR(_xlfn.MAXIFS(Consolidado!$B$5:$B$1000,Consolidado!$E$5:$E$1000,$B38,Consolidado!$C$5:$C$1000,"Auditoría Externa",Consolidado!$M$5:$M$1000,"X",Consolidado!$H$5:$H$1000,IF($D$9="Todos","&gt;0",$D$9))),2),""),""),""),IF(SUMIFS(Consolidado!$AD$5:$AD$1000,Consolidado!$E$5:$E$1000,$B38,Consolidado!$C$5:$C$1000,"SSF",Consolidado!$M$5:$M$1000,"X",Consolidado!$H$5:$H$1000,IF($D$9="Todos","&gt;0",$D$9))&gt;0,"SSF "&amp;TEXT(DAY(_xlfn.MINIFS(Consolidado!$B$5:$B$1000,Consolidado!$E$5:$E$1000,$B38,Consolidado!$C$5:$C$1000,"SSF",Consolidado!$M$5:$M$1000,"X",Consolidado!$H$5:$H$1000,IF($D$9="Todos","&gt;0",$D$9))),"00")&amp;"/"&amp;TEXT(MONTH(_xlfn.MINIFS(Consolidado!$B$5:$B$1000,Consolidado!$E$5:$E$1000,$B38,Consolidado!$C$5:$C$1000,"SSF",Consolidado!$M$5:$M$1000,"X",Consolidado!$H$5:$H$1000,IF($D$9="Todos","&gt;0",$D$9))),"00")&amp;IF($D$9="Todos","/"&amp;RIGHT(YEAR(_xlfn.MINIFS(Consolidado!$B$5:$B$1000,Consolidado!$E$5:$E$1000,$B38,Consolidado!$C$5:$C$1000,"SSF",Consolidado!$M$5:$M$1000,"X",Consolidado!$H$5:$H$1000,IF($D$9="Todos","&gt;0",$D$9))),2),"")&amp;IF(_xlfn.MAXIFS(Consolidado!$B$5:$B$1000,Consolidado!$E$5:$E$1000,$B38,Consolidado!$C$5:$C$1000,"SSF",Consolidado!$M$5:$M$1000,"X",Consolidado!$H$5:$H$1000,IF($D$9="Todos","&gt;0",$D$9))&lt;&gt;_xlfn.MINIFS(Consolidado!$B$5:$B$1000,Consolidado!$E$5:$E$1000,$B38,Consolidado!$C$5:$C$1000,"SSF",Consolidado!$M$5:$M$1000,"X",Consolidado!$H$5:$H$1000,IF($D$9="Todos","&gt;0",$D$9))," y "&amp;TEXT(DAY(_xlfn.MAXIFS(Consolidado!$B$5:$B$1000,Consolidado!$E$5:$E$1000,$B38,Consolidado!$C$5:$C$1000,"SSF",Consolidado!$M$5:$M$1000,"X",Consolidado!$H$5:$H$1000,IF($D$9="Todos","&gt;0",$D$9))),"00")&amp;"/"&amp;TEXT(MONTH(_xlfn.MAXIFS(Consolidado!$B$5:$B$1000,Consolidado!$E$5:$E$1000,$B38,Consolidado!$C$5:$C$1000,"SSF",Consolidado!$M$5:$M$1000,"X",Consolidado!$H$5:$H$1000,IF($D$9="Todos","&gt;0",$D$9))),"00")&amp;IF($D$9="Todos","/"&amp;RIGHT(YEAR(_xlfn.MAXIFS(Consolidado!$B$5:$B$1000,Consolidado!$E$5:$E$1000,$B38,Consolidado!$C$5:$C$1000,"SSF",Consolidado!$M$5:$M$1000,"X",Consolidado!$H$5:$H$1000,IF($D$9="Todos","&gt;0",$D$9))),2),""),""),""),IF(SUMIFS(Consolidado!$AD$5:$AD$1000,Consolidado!$E$5:$E$1000,$B38,Consolidado!$C$5:$C$1000,"Comité de Supervisión",Consolidado!$M$5:$M$1000,"X",Consolidado!$H$5:$H$1000,IF($D$9="Todos","&gt;0",$D$9))&gt;0,"Comité Sup. "&amp;TEXT(DAY(_xlfn.MINIFS(Consolidado!$B$5:$B$1000,Consolidado!$E$5:$E$1000,$B38,Consolidado!$C$5:$C$1000,"Comité de Supervisión",Consolidado!$M$5:$M$1000,"X",Consolidado!$H$5:$H$1000,IF($D$9="Todos","&gt;0",$D$9))),"00")&amp;"/"&amp;TEXT(MONTH(_xlfn.MINIFS(Consolidado!$B$5:$B$1000,Consolidado!$E$5:$E$1000,$B38,Consolidado!$C$5:$C$1000,"Comité de Supervisión",Consolidado!$M$5:$M$1000,"X",Consolidado!$H$5:$H$1000,IF($D$9="Todos","&gt;0",$D$9))),"00")&amp;IF($D$9="Todos","/"&amp;RIGHT(YEAR(_xlfn.MINIFS(Consolidado!$B$5:$B$1000,Consolidado!$E$5:$E$1000,$B38,Consolidado!$C$5:$C$1000,"Comité de Supervisión",Consolidado!$M$5:$M$1000,"X",Consolidado!$H$5:$H$1000,IF($D$9="Todos","&gt;0",$D$9))),2),"")&amp;IF(_xlfn.MAXIFS(Consolidado!$B$5:$B$1000,Consolidado!$E$5:$E$1000,$B38,Consolidado!$C$5:$C$1000,"Comité de Supervisión",Consolidado!$M$5:$M$1000,"X",Consolidado!$H$5:$H$1000,IF($D$9="Todos","&gt;0",$D$9))&lt;&gt;_xlfn.MINIFS(Consolidado!$B$5:$B$1000,Consolidado!$E$5:$E$1000,$B38,Consolidado!$C$5:$C$1000,"Comité de Supervisión",Consolidado!$M$5:$M$1000,"X",Consolidado!$H$5:$H$1000,IF($D$9="Todos","&gt;0",$D$9))," y "&amp;TEXT(DAY(_xlfn.MAXIFS(Consolidado!$B$5:$B$1000,Consolidado!$E$5:$E$1000,$B38,Consolidado!$C$5:$C$1000,"Comité de Supervisión",Consolidado!$M$5:$M$1000,"X",Consolidado!$H$5:$H$1000,IF($D$9="Todos","&gt;0",$D$9))),"00")&amp;"/"&amp;TEXT(MONTH(_xlfn.MAXIFS(Consolidado!$B$5:$B$1000,Consolidado!$E$5:$E$1000,$B38,Consolidado!$C$5:$C$1000,"Comité de Supervisión",Consolidado!$M$5:$M$1000,"X",Consolidado!$H$5:$H$1000,IF($D$9="Todos","&gt;0",$D$9))),"00")&amp;IF($D$9="Todos","/"&amp;RIGHT(YEAR(_xlfn.MAXIFS(Consolidado!$B$5:$B$1000,Consolidado!$E$5:$E$1000,$B38,Consolidado!$C$5:$C$1000,"Comité de Supervisión",Consolidado!$M$5:$M$1000,"X",Consolidado!$H$5:$H$1000,IF($D$9="Todos","&gt;0",$D$9))),2),""),""),""),IF(SUMIFS(Consolidado!$AD$5:$AD$1000,Consolidado!$E$5:$E$1000,$B38,Consolidado!$C$5:$C$1000,"Consejo de Administración",Consolidado!$M$5:$M$1000,"X",Consolidado!$H$5:$H$1000,IF($D$9="Todos","&gt;0",$D$9))&gt;0,"Consejo "&amp;TEXT(DAY(_xlfn.MINIFS(Consolidado!$B$5:$B$1000,Consolidado!$E$5:$E$1000,$B38,Consolidado!$C$5:$C$1000,"Consejo de Administración",Consolidado!$M$5:$M$1000,"X",Consolidado!$H$5:$H$1000,IF($D$9="Todos","&gt;0",$D$9))),"00")&amp;"/"&amp;TEXT(MONTH(_xlfn.MINIFS(Consolidado!$B$5:$B$1000,Consolidado!$E$5:$E$1000,$B38,Consolidado!$C$5:$C$1000,"Consejo de Administración",Consolidado!$M$5:$M$1000,"X",Consolidado!$H$5:$H$1000,IF($D$9="Todos","&gt;0",$D$9))),"00")&amp;IF($D$9="Todos","/"&amp;RIGHT(YEAR(_xlfn.MINIFS(Consolidado!$B$5:$B$1000,Consolidado!$E$5:$E$1000,$B38,Consolidado!$C$5:$C$1000,"Consejo de Administración",Consolidado!$M$5:$M$1000,"X",Consolidado!$H$5:$H$1000,IF($D$9="Todos","&gt;0",$D$9))),2),"")&amp;IF(_xlfn.MAXIFS(Consolidado!$B$5:$B$1000,Consolidado!$E$5:$E$1000,$B38,Consolidado!$C$5:$C$1000,"Consejo de Administración",Consolidado!$M$5:$M$1000,"X",Consolidado!$H$5:$H$1000,IF($D$9="Todos","&gt;0",$D$9))&lt;&gt;_xlfn.MINIFS(Consolidado!$B$5:$B$1000,Consolidado!$E$5:$E$1000,$B38,Consolidado!$C$5:$C$1000,"Consejo de Administración",Consolidado!$M$5:$M$1000,"X",Consolidado!$H$5:$H$1000,IF($D$9="Todos","&gt;0",$D$9))," y "&amp;TEXT(DAY(_xlfn.MAXIFS(Consolidado!$B$5:$B$1000,Consolidado!$E$5:$E$1000,$B38,Consolidado!$C$5:$C$1000,"Consejo de Administración",Consolidado!$M$5:$M$1000,"X",Consolidado!$H$5:$H$1000,IF($D$9="Todos","&gt;0",$D$9))),"00")&amp;"/"&amp;TEXT(MONTH(_xlfn.MAXIFS(Consolidado!$B$5:$B$1000,Consolidado!$E$5:$E$1000,$B38,Consolidado!$C$5:$C$1000,"Consejo de Administración",Consolidado!$M$5:$M$1000,"X",Consolidado!$H$5:$H$1000,IF($D$9="Todos","&gt;0",$D$9))),"00")&amp;IF($D$9="Todos","/"&amp;RIGHT(YEAR(_xlfn.MAXIFS(Consolidado!$B$5:$B$1000,Consolidado!$E$5:$E$1000,$B38,Consolidado!$C$5:$C$1000,"Consejo de Administración",Consolidado!$M$5:$M$1000,"X",Consolidado!$H$5:$H$1000,IF($D$9="Todos","&gt;0",$D$9))),2),""),""),""),IF(SUMIFS(Consolidado!$AD$5:$AD$1000,Consolidado!$E$5:$E$1000,$B38,Consolidado!$C$5:$C$1000,"Otros",Consolidado!$M$5:$M$1000,"X",Consolidado!$H$5:$H$1000,IF($D$9="Todos","&gt;0",$D$9))&gt;0,"Otros "&amp;TEXT(DAY(_xlfn.MINIFS(Consolidado!$B$5:$B$1000,Consolidado!$E$5:$E$1000,$B38,Consolidado!$C$5:$C$1000,"Otros",Consolidado!$M$5:$M$1000,"X",Consolidado!$H$5:$H$1000,IF($D$9="Todos","&gt;0",$D$9))),"00")&amp;"/"&amp;TEXT(MONTH(_xlfn.MINIFS(Consolidado!$B$5:$B$1000,Consolidado!$E$5:$E$1000,$B38,Consolidado!$C$5:$C$1000,"Otros",Consolidado!$M$5:$M$1000,"X",Consolidado!$H$5:$H$1000,IF($D$9="Todos","&gt;0",$D$9))),"00")&amp;IF($D$9="Todos","/"&amp;RIGHT(YEAR(_xlfn.MINIFS(Consolidado!$B$5:$B$1000,Consolidado!$E$5:$E$1000,$B38,Consolidado!$C$5:$C$1000,"Otros",Consolidado!$M$5:$M$1000,"X",Consolidado!$H$5:$H$1000,IF($D$9="Todos","&gt;0",$D$9))),2),"")&amp;IF(_xlfn.MAXIFS(Consolidado!$B$5:$B$1000,Consolidado!$E$5:$E$1000,$B38,Consolidado!$C$5:$C$1000,"Otros",Consolidado!$M$5:$M$1000,"X",Consolidado!$H$5:$H$1000,IF($D$9="Todos","&gt;0",$D$9))&lt;&gt;_xlfn.MINIFS(Consolidado!$B$5:$B$1000,Consolidado!$E$5:$E$1000,$B38,Consolidado!$C$5:$C$1000,"Otros",Consolidado!$M$5:$M$1000,"X",Consolidado!$H$5:$H$1000,IF($D$9="Todos","&gt;0",$D$9))," y "&amp;TEXT(DAY(_xlfn.MAXIFS(Consolidado!$B$5:$B$1000,Consolidado!$E$5:$E$1000,$B38,Consolidado!$C$5:$C$1000,"Otros",Consolidado!$M$5:$M$1000,"X",Consolidado!$H$5:$H$1000,IF($D$9="Todos","&gt;0",$D$9))),"00")&amp;"/"&amp;TEXT(MONTH(_xlfn.MAXIFS(Consolidado!$B$5:$B$1000,Consolidado!$E$5:$E$1000,$B38,Consolidado!$C$5:$C$1000,"Otros",Consolidado!$M$5:$M$1000,"X",Consolidado!$H$5:$H$1000,IF($D$9="Todos","&gt;0",$D$9))),"00")&amp;IF($D$9="Todos","/"&amp;RIGHT(YEAR(_xlfn.MAXIFS(Consolidado!$B$5:$B$1000,Consolidado!$E$5:$E$1000,$B38,Consolidado!$C$5:$C$1000,"Otros",Consolidado!$M$5:$M$1000,"X",Consolidado!$H$5:$H$1000,IF($D$9="Todos","&gt;0",$D$9))),2),""),""),""))</f>
        <v/>
      </c>
      <c r="P38" s="37" t="str">
        <f aca="false">_xlfn.TEXTJOIN(" +"&amp;CHAR(10),TRUE(),IF(SUMIFS(Consolidado!$AD$5:$AD$1000,Consolidado!$E$5:$E$1000,$B38,Consolidado!$C$5:$C$1000,"Auditoría Interna",Consolidado!$N$5:$N$1000,"X",Consolidado!$H$5:$H$1000,IF($D$9="Todos","&gt;0",$D$9))&gt;0,"Interna "&amp;TEXT(DAY(_xlfn.MINIFS(Consolidado!$B$5:$B$1000,Consolidado!$E$5:$E$1000,$B38,Consolidado!$C$5:$C$1000,"Auditoría Interna",Consolidado!$N$5:$N$1000,"X",Consolidado!$H$5:$H$1000,IF($D$9="Todos","&gt;0",$D$9))),"00")&amp;"/"&amp;TEXT(MONTH(_xlfn.MINIFS(Consolidado!$B$5:$B$1000,Consolidado!$E$5:$E$1000,$B38,Consolidado!$C$5:$C$1000,"Auditoría Interna",Consolidado!$N$5:$N$1000,"X",Consolidado!$H$5:$H$1000,IF($D$9="Todos","&gt;0",$D$9))),"00")&amp;IF($D$9="Todos","/"&amp;RIGHT(YEAR(_xlfn.MINIFS(Consolidado!$B$5:$B$1000,Consolidado!$E$5:$E$1000,$B38,Consolidado!$C$5:$C$1000,"Auditoría Interna",Consolidado!$N$5:$N$1000,"X",Consolidado!$H$5:$H$1000,IF($D$9="Todos","&gt;0",$D$9))),2),"")&amp;IF(_xlfn.MAXIFS(Consolidado!$B$5:$B$1000,Consolidado!$E$5:$E$1000,$B38,Consolidado!$C$5:$C$1000,"Auditoría Interna",Consolidado!$N$5:$N$1000,"X",Consolidado!$H$5:$H$1000,IF($D$9="Todos","&gt;0",$D$9))&lt;&gt;_xlfn.MINIFS(Consolidado!$B$5:$B$1000,Consolidado!$E$5:$E$1000,$B38,Consolidado!$C$5:$C$1000,"Auditoría Interna",Consolidado!$N$5:$N$1000,"X",Consolidado!$H$5:$H$1000,IF($D$9="Todos","&gt;0",$D$9))," y "&amp;TEXT(DAY(_xlfn.MAXIFS(Consolidado!$B$5:$B$1000,Consolidado!$E$5:$E$1000,$B38,Consolidado!$C$5:$C$1000,"Auditoría Interna",Consolidado!$N$5:$N$1000,"X",Consolidado!$H$5:$H$1000,IF($D$9="Todos","&gt;0",$D$9))),"00")&amp;"/"&amp;TEXT(MONTH(_xlfn.MAXIFS(Consolidado!$B$5:$B$1000,Consolidado!$E$5:$E$1000,$B38,Consolidado!$C$5:$C$1000,"Auditoría Interna",Consolidado!$N$5:$N$1000,"X",Consolidado!$H$5:$H$1000,IF($D$9="Todos","&gt;0",$D$9))),"00")&amp;IF($D$9="Todos","/"&amp;RIGHT(YEAR(_xlfn.MAXIFS(Consolidado!$B$5:$B$1000,Consolidado!$E$5:$E$1000,$B38,Consolidado!$C$5:$C$1000,"Auditoría Interna",Consolidado!$N$5:$N$1000,"X",Consolidado!$H$5:$H$1000,IF($D$9="Todos","&gt;0",$D$9))),2),""),""),""),IF(SUMIFS(Consolidado!$AD$5:$AD$1000,Consolidado!$E$5:$E$1000,$B38,Consolidado!$C$5:$C$1000,"Auditoría Externa",Consolidado!$N$5:$N$1000,"X",Consolidado!$H$5:$H$1000,IF($D$9="Todos","&gt;0",$D$9))&gt;0,"Externa "&amp;TEXT(DAY(_xlfn.MINIFS(Consolidado!$B$5:$B$1000,Consolidado!$E$5:$E$1000,$B38,Consolidado!$C$5:$C$1000,"Auditoría Externa",Consolidado!$N$5:$N$1000,"X",Consolidado!$H$5:$H$1000,IF($D$9="Todos","&gt;0",$D$9))),"00")&amp;"/"&amp;TEXT(MONTH(_xlfn.MINIFS(Consolidado!$B$5:$B$1000,Consolidado!$E$5:$E$1000,$B38,Consolidado!$C$5:$C$1000,"Auditoría Externa",Consolidado!$N$5:$N$1000,"X",Consolidado!$H$5:$H$1000,IF($D$9="Todos","&gt;0",$D$9))),"00")&amp;IF($D$9="Todos","/"&amp;RIGHT(YEAR(_xlfn.MINIFS(Consolidado!$B$5:$B$1000,Consolidado!$E$5:$E$1000,$B38,Consolidado!$C$5:$C$1000,"Auditoría Externa",Consolidado!$N$5:$N$1000,"X",Consolidado!$H$5:$H$1000,IF($D$9="Todos","&gt;0",$D$9))),2),"")&amp;IF(_xlfn.MAXIFS(Consolidado!$B$5:$B$1000,Consolidado!$E$5:$E$1000,$B38,Consolidado!$C$5:$C$1000,"Auditoría Externa",Consolidado!$N$5:$N$1000,"X",Consolidado!$H$5:$H$1000,IF($D$9="Todos","&gt;0",$D$9))&lt;&gt;_xlfn.MINIFS(Consolidado!$B$5:$B$1000,Consolidado!$E$5:$E$1000,$B38,Consolidado!$C$5:$C$1000,"Auditoría Externa",Consolidado!$N$5:$N$1000,"X",Consolidado!$H$5:$H$1000,IF($D$9="Todos","&gt;0",$D$9))," y "&amp;TEXT(DAY(_xlfn.MAXIFS(Consolidado!$B$5:$B$1000,Consolidado!$E$5:$E$1000,$B38,Consolidado!$C$5:$C$1000,"Auditoría Externa",Consolidado!$N$5:$N$1000,"X",Consolidado!$H$5:$H$1000,IF($D$9="Todos","&gt;0",$D$9))),"00")&amp;"/"&amp;TEXT(MONTH(_xlfn.MAXIFS(Consolidado!$B$5:$B$1000,Consolidado!$E$5:$E$1000,$B38,Consolidado!$C$5:$C$1000,"Auditoría Externa",Consolidado!$N$5:$N$1000,"X",Consolidado!$H$5:$H$1000,IF($D$9="Todos","&gt;0",$D$9))),"00")&amp;IF($D$9="Todos","/"&amp;RIGHT(YEAR(_xlfn.MAXIFS(Consolidado!$B$5:$B$1000,Consolidado!$E$5:$E$1000,$B38,Consolidado!$C$5:$C$1000,"Auditoría Externa",Consolidado!$N$5:$N$1000,"X",Consolidado!$H$5:$H$1000,IF($D$9="Todos","&gt;0",$D$9))),2),""),""),""),IF(SUMIFS(Consolidado!$AD$5:$AD$1000,Consolidado!$E$5:$E$1000,$B38,Consolidado!$C$5:$C$1000,"SSF",Consolidado!$N$5:$N$1000,"X",Consolidado!$H$5:$H$1000,IF($D$9="Todos","&gt;0",$D$9))&gt;0,"SSF "&amp;TEXT(DAY(_xlfn.MINIFS(Consolidado!$B$5:$B$1000,Consolidado!$E$5:$E$1000,$B38,Consolidado!$C$5:$C$1000,"SSF",Consolidado!$N$5:$N$1000,"X",Consolidado!$H$5:$H$1000,IF($D$9="Todos","&gt;0",$D$9))),"00")&amp;"/"&amp;TEXT(MONTH(_xlfn.MINIFS(Consolidado!$B$5:$B$1000,Consolidado!$E$5:$E$1000,$B38,Consolidado!$C$5:$C$1000,"SSF",Consolidado!$N$5:$N$1000,"X",Consolidado!$H$5:$H$1000,IF($D$9="Todos","&gt;0",$D$9))),"00")&amp;IF($D$9="Todos","/"&amp;RIGHT(YEAR(_xlfn.MINIFS(Consolidado!$B$5:$B$1000,Consolidado!$E$5:$E$1000,$B38,Consolidado!$C$5:$C$1000,"SSF",Consolidado!$N$5:$N$1000,"X",Consolidado!$H$5:$H$1000,IF($D$9="Todos","&gt;0",$D$9))),2),"")&amp;IF(_xlfn.MAXIFS(Consolidado!$B$5:$B$1000,Consolidado!$E$5:$E$1000,$B38,Consolidado!$C$5:$C$1000,"SSF",Consolidado!$N$5:$N$1000,"X",Consolidado!$H$5:$H$1000,IF($D$9="Todos","&gt;0",$D$9))&lt;&gt;_xlfn.MINIFS(Consolidado!$B$5:$B$1000,Consolidado!$E$5:$E$1000,$B38,Consolidado!$C$5:$C$1000,"SSF",Consolidado!$N$5:$N$1000,"X",Consolidado!$H$5:$H$1000,IF($D$9="Todos","&gt;0",$D$9))," y "&amp;TEXT(DAY(_xlfn.MAXIFS(Consolidado!$B$5:$B$1000,Consolidado!$E$5:$E$1000,$B38,Consolidado!$C$5:$C$1000,"SSF",Consolidado!$N$5:$N$1000,"X",Consolidado!$H$5:$H$1000,IF($D$9="Todos","&gt;0",$D$9))),"00")&amp;"/"&amp;TEXT(MONTH(_xlfn.MAXIFS(Consolidado!$B$5:$B$1000,Consolidado!$E$5:$E$1000,$B38,Consolidado!$C$5:$C$1000,"SSF",Consolidado!$N$5:$N$1000,"X",Consolidado!$H$5:$H$1000,IF($D$9="Todos","&gt;0",$D$9))),"00")&amp;IF($D$9="Todos","/"&amp;RIGHT(YEAR(_xlfn.MAXIFS(Consolidado!$B$5:$B$1000,Consolidado!$E$5:$E$1000,$B38,Consolidado!$C$5:$C$1000,"SSF",Consolidado!$N$5:$N$1000,"X",Consolidado!$H$5:$H$1000,IF($D$9="Todos","&gt;0",$D$9))),2),""),""),""),IF(SUMIFS(Consolidado!$AD$5:$AD$1000,Consolidado!$E$5:$E$1000,$B38,Consolidado!$C$5:$C$1000,"Comité de Supervisión",Consolidado!$N$5:$N$1000,"X",Consolidado!$H$5:$H$1000,IF($D$9="Todos","&gt;0",$D$9))&gt;0,"Comité Sup. "&amp;TEXT(DAY(_xlfn.MINIFS(Consolidado!$B$5:$B$1000,Consolidado!$E$5:$E$1000,$B38,Consolidado!$C$5:$C$1000,"Comité de Supervisión",Consolidado!$N$5:$N$1000,"X",Consolidado!$H$5:$H$1000,IF($D$9="Todos","&gt;0",$D$9))),"00")&amp;"/"&amp;TEXT(MONTH(_xlfn.MINIFS(Consolidado!$B$5:$B$1000,Consolidado!$E$5:$E$1000,$B38,Consolidado!$C$5:$C$1000,"Comité de Supervisión",Consolidado!$N$5:$N$1000,"X",Consolidado!$H$5:$H$1000,IF($D$9="Todos","&gt;0",$D$9))),"00")&amp;IF($D$9="Todos","/"&amp;RIGHT(YEAR(_xlfn.MINIFS(Consolidado!$B$5:$B$1000,Consolidado!$E$5:$E$1000,$B38,Consolidado!$C$5:$C$1000,"Comité de Supervisión",Consolidado!$N$5:$N$1000,"X",Consolidado!$H$5:$H$1000,IF($D$9="Todos","&gt;0",$D$9))),2),"")&amp;IF(_xlfn.MAXIFS(Consolidado!$B$5:$B$1000,Consolidado!$E$5:$E$1000,$B38,Consolidado!$C$5:$C$1000,"Comité de Supervisión",Consolidado!$N$5:$N$1000,"X",Consolidado!$H$5:$H$1000,IF($D$9="Todos","&gt;0",$D$9))&lt;&gt;_xlfn.MINIFS(Consolidado!$B$5:$B$1000,Consolidado!$E$5:$E$1000,$B38,Consolidado!$C$5:$C$1000,"Comité de Supervisión",Consolidado!$N$5:$N$1000,"X",Consolidado!$H$5:$H$1000,IF($D$9="Todos","&gt;0",$D$9))," y "&amp;TEXT(DAY(_xlfn.MAXIFS(Consolidado!$B$5:$B$1000,Consolidado!$E$5:$E$1000,$B38,Consolidado!$C$5:$C$1000,"Comité de Supervisión",Consolidado!$N$5:$N$1000,"X",Consolidado!$H$5:$H$1000,IF($D$9="Todos","&gt;0",$D$9))),"00")&amp;"/"&amp;TEXT(MONTH(_xlfn.MAXIFS(Consolidado!$B$5:$B$1000,Consolidado!$E$5:$E$1000,$B38,Consolidado!$C$5:$C$1000,"Comité de Supervisión",Consolidado!$N$5:$N$1000,"X",Consolidado!$H$5:$H$1000,IF($D$9="Todos","&gt;0",$D$9))),"00")&amp;IF($D$9="Todos","/"&amp;RIGHT(YEAR(_xlfn.MAXIFS(Consolidado!$B$5:$B$1000,Consolidado!$E$5:$E$1000,$B38,Consolidado!$C$5:$C$1000,"Comité de Supervisión",Consolidado!$N$5:$N$1000,"X",Consolidado!$H$5:$H$1000,IF($D$9="Todos","&gt;0",$D$9))),2),""),""),""),IF(SUMIFS(Consolidado!$AD$5:$AD$1000,Consolidado!$E$5:$E$1000,$B38,Consolidado!$C$5:$C$1000,"Consejo de Administración",Consolidado!$N$5:$N$1000,"X",Consolidado!$H$5:$H$1000,IF($D$9="Todos","&gt;0",$D$9))&gt;0,"Consejo "&amp;TEXT(DAY(_xlfn.MINIFS(Consolidado!$B$5:$B$1000,Consolidado!$E$5:$E$1000,$B38,Consolidado!$C$5:$C$1000,"Consejo de Administración",Consolidado!$N$5:$N$1000,"X",Consolidado!$H$5:$H$1000,IF($D$9="Todos","&gt;0",$D$9))),"00")&amp;"/"&amp;TEXT(MONTH(_xlfn.MINIFS(Consolidado!$B$5:$B$1000,Consolidado!$E$5:$E$1000,$B38,Consolidado!$C$5:$C$1000,"Consejo de Administración",Consolidado!$N$5:$N$1000,"X",Consolidado!$H$5:$H$1000,IF($D$9="Todos","&gt;0",$D$9))),"00")&amp;IF($D$9="Todos","/"&amp;RIGHT(YEAR(_xlfn.MINIFS(Consolidado!$B$5:$B$1000,Consolidado!$E$5:$E$1000,$B38,Consolidado!$C$5:$C$1000,"Consejo de Administración",Consolidado!$N$5:$N$1000,"X",Consolidado!$H$5:$H$1000,IF($D$9="Todos","&gt;0",$D$9))),2),"")&amp;IF(_xlfn.MAXIFS(Consolidado!$B$5:$B$1000,Consolidado!$E$5:$E$1000,$B38,Consolidado!$C$5:$C$1000,"Consejo de Administración",Consolidado!$N$5:$N$1000,"X",Consolidado!$H$5:$H$1000,IF($D$9="Todos","&gt;0",$D$9))&lt;&gt;_xlfn.MINIFS(Consolidado!$B$5:$B$1000,Consolidado!$E$5:$E$1000,$B38,Consolidado!$C$5:$C$1000,"Consejo de Administración",Consolidado!$N$5:$N$1000,"X",Consolidado!$H$5:$H$1000,IF($D$9="Todos","&gt;0",$D$9))," y "&amp;TEXT(DAY(_xlfn.MAXIFS(Consolidado!$B$5:$B$1000,Consolidado!$E$5:$E$1000,$B38,Consolidado!$C$5:$C$1000,"Consejo de Administración",Consolidado!$N$5:$N$1000,"X",Consolidado!$H$5:$H$1000,IF($D$9="Todos","&gt;0",$D$9))),"00")&amp;"/"&amp;TEXT(MONTH(_xlfn.MAXIFS(Consolidado!$B$5:$B$1000,Consolidado!$E$5:$E$1000,$B38,Consolidado!$C$5:$C$1000,"Consejo de Administración",Consolidado!$N$5:$N$1000,"X",Consolidado!$H$5:$H$1000,IF($D$9="Todos","&gt;0",$D$9))),"00")&amp;IF($D$9="Todos","/"&amp;RIGHT(YEAR(_xlfn.MAXIFS(Consolidado!$B$5:$B$1000,Consolidado!$E$5:$E$1000,$B38,Consolidado!$C$5:$C$1000,"Consejo de Administración",Consolidado!$N$5:$N$1000,"X",Consolidado!$H$5:$H$1000,IF($D$9="Todos","&gt;0",$D$9))),2),""),""),""),IF(SUMIFS(Consolidado!$AD$5:$AD$1000,Consolidado!$E$5:$E$1000,$B38,Consolidado!$C$5:$C$1000,"Otros",Consolidado!$N$5:$N$1000,"X",Consolidado!$H$5:$H$1000,IF($D$9="Todos","&gt;0",$D$9))&gt;0,"Otros "&amp;TEXT(DAY(_xlfn.MINIFS(Consolidado!$B$5:$B$1000,Consolidado!$E$5:$E$1000,$B38,Consolidado!$C$5:$C$1000,"Otros",Consolidado!$N$5:$N$1000,"X",Consolidado!$H$5:$H$1000,IF($D$9="Todos","&gt;0",$D$9))),"00")&amp;"/"&amp;TEXT(MONTH(_xlfn.MINIFS(Consolidado!$B$5:$B$1000,Consolidado!$E$5:$E$1000,$B38,Consolidado!$C$5:$C$1000,"Otros",Consolidado!$N$5:$N$1000,"X",Consolidado!$H$5:$H$1000,IF($D$9="Todos","&gt;0",$D$9))),"00")&amp;IF($D$9="Todos","/"&amp;RIGHT(YEAR(_xlfn.MINIFS(Consolidado!$B$5:$B$1000,Consolidado!$E$5:$E$1000,$B38,Consolidado!$C$5:$C$1000,"Otros",Consolidado!$N$5:$N$1000,"X",Consolidado!$H$5:$H$1000,IF($D$9="Todos","&gt;0",$D$9))),2),"")&amp;IF(_xlfn.MAXIFS(Consolidado!$B$5:$B$1000,Consolidado!$E$5:$E$1000,$B38,Consolidado!$C$5:$C$1000,"Otros",Consolidado!$N$5:$N$1000,"X",Consolidado!$H$5:$H$1000,IF($D$9="Todos","&gt;0",$D$9))&lt;&gt;_xlfn.MINIFS(Consolidado!$B$5:$B$1000,Consolidado!$E$5:$E$1000,$B38,Consolidado!$C$5:$C$1000,"Otros",Consolidado!$N$5:$N$1000,"X",Consolidado!$H$5:$H$1000,IF($D$9="Todos","&gt;0",$D$9))," y "&amp;TEXT(DAY(_xlfn.MAXIFS(Consolidado!$B$5:$B$1000,Consolidado!$E$5:$E$1000,$B38,Consolidado!$C$5:$C$1000,"Otros",Consolidado!$N$5:$N$1000,"X",Consolidado!$H$5:$H$1000,IF($D$9="Todos","&gt;0",$D$9))),"00")&amp;"/"&amp;TEXT(MONTH(_xlfn.MAXIFS(Consolidado!$B$5:$B$1000,Consolidado!$E$5:$E$1000,$B38,Consolidado!$C$5:$C$1000,"Otros",Consolidado!$N$5:$N$1000,"X",Consolidado!$H$5:$H$1000,IF($D$9="Todos","&gt;0",$D$9))),"00")&amp;IF($D$9="Todos","/"&amp;RIGHT(YEAR(_xlfn.MAXIFS(Consolidado!$B$5:$B$1000,Consolidado!$E$5:$E$1000,$B38,Consolidado!$C$5:$C$1000,"Otros",Consolidado!$N$5:$N$1000,"X",Consolidado!$H$5:$H$1000,IF($D$9="Todos","&gt;0",$D$9))),2),""),""),""))</f>
        <v/>
      </c>
      <c r="Q38" s="37" t="str">
        <f aca="false">_xlfn.TEXTJOIN(" +"&amp;CHAR(10),TRUE(),IF(SUMIFS(Consolidado!$AD$5:$AD$1000,Consolidado!$E$5:$E$1000,$B38,Consolidado!$C$5:$C$1000,"Auditoría Interna",Consolidado!$O$5:$O$1000,"X",Consolidado!$H$5:$H$1000,IF($D$9="Todos","&gt;0",$D$9))&gt;0,"Interna "&amp;TEXT(DAY(_xlfn.MINIFS(Consolidado!$B$5:$B$1000,Consolidado!$E$5:$E$1000,$B38,Consolidado!$C$5:$C$1000,"Auditoría Interna",Consolidado!$O$5:$O$1000,"X",Consolidado!$H$5:$H$1000,IF($D$9="Todos","&gt;0",$D$9))),"00")&amp;"/"&amp;TEXT(MONTH(_xlfn.MINIFS(Consolidado!$B$5:$B$1000,Consolidado!$E$5:$E$1000,$B38,Consolidado!$C$5:$C$1000,"Auditoría Interna",Consolidado!$O$5:$O$1000,"X",Consolidado!$H$5:$H$1000,IF($D$9="Todos","&gt;0",$D$9))),"00")&amp;IF($D$9="Todos","/"&amp;RIGHT(YEAR(_xlfn.MINIFS(Consolidado!$B$5:$B$1000,Consolidado!$E$5:$E$1000,$B38,Consolidado!$C$5:$C$1000,"Auditoría Interna",Consolidado!$O$5:$O$1000,"X",Consolidado!$H$5:$H$1000,IF($D$9="Todos","&gt;0",$D$9))),2),"")&amp;IF(_xlfn.MAXIFS(Consolidado!$B$5:$B$1000,Consolidado!$E$5:$E$1000,$B38,Consolidado!$C$5:$C$1000,"Auditoría Interna",Consolidado!$O$5:$O$1000,"X",Consolidado!$H$5:$H$1000,IF($D$9="Todos","&gt;0",$D$9))&lt;&gt;_xlfn.MINIFS(Consolidado!$B$5:$B$1000,Consolidado!$E$5:$E$1000,$B38,Consolidado!$C$5:$C$1000,"Auditoría Interna",Consolidado!$O$5:$O$1000,"X",Consolidado!$H$5:$H$1000,IF($D$9="Todos","&gt;0",$D$9))," y "&amp;TEXT(DAY(_xlfn.MAXIFS(Consolidado!$B$5:$B$1000,Consolidado!$E$5:$E$1000,$B38,Consolidado!$C$5:$C$1000,"Auditoría Interna",Consolidado!$O$5:$O$1000,"X",Consolidado!$H$5:$H$1000,IF($D$9="Todos","&gt;0",$D$9))),"00")&amp;"/"&amp;TEXT(MONTH(_xlfn.MAXIFS(Consolidado!$B$5:$B$1000,Consolidado!$E$5:$E$1000,$B38,Consolidado!$C$5:$C$1000,"Auditoría Interna",Consolidado!$O$5:$O$1000,"X",Consolidado!$H$5:$H$1000,IF($D$9="Todos","&gt;0",$D$9))),"00")&amp;IF($D$9="Todos","/"&amp;RIGHT(YEAR(_xlfn.MAXIFS(Consolidado!$B$5:$B$1000,Consolidado!$E$5:$E$1000,$B38,Consolidado!$C$5:$C$1000,"Auditoría Interna",Consolidado!$O$5:$O$1000,"X",Consolidado!$H$5:$H$1000,IF($D$9="Todos","&gt;0",$D$9))),2),""),""),""),IF(SUMIFS(Consolidado!$AD$5:$AD$1000,Consolidado!$E$5:$E$1000,$B38,Consolidado!$C$5:$C$1000,"Auditoría Externa",Consolidado!$O$5:$O$1000,"X",Consolidado!$H$5:$H$1000,IF($D$9="Todos","&gt;0",$D$9))&gt;0,"Externa "&amp;TEXT(DAY(_xlfn.MINIFS(Consolidado!$B$5:$B$1000,Consolidado!$E$5:$E$1000,$B38,Consolidado!$C$5:$C$1000,"Auditoría Externa",Consolidado!$O$5:$O$1000,"X",Consolidado!$H$5:$H$1000,IF($D$9="Todos","&gt;0",$D$9))),"00")&amp;"/"&amp;TEXT(MONTH(_xlfn.MINIFS(Consolidado!$B$5:$B$1000,Consolidado!$E$5:$E$1000,$B38,Consolidado!$C$5:$C$1000,"Auditoría Externa",Consolidado!$O$5:$O$1000,"X",Consolidado!$H$5:$H$1000,IF($D$9="Todos","&gt;0",$D$9))),"00")&amp;IF($D$9="Todos","/"&amp;RIGHT(YEAR(_xlfn.MINIFS(Consolidado!$B$5:$B$1000,Consolidado!$E$5:$E$1000,$B38,Consolidado!$C$5:$C$1000,"Auditoría Externa",Consolidado!$O$5:$O$1000,"X",Consolidado!$H$5:$H$1000,IF($D$9="Todos","&gt;0",$D$9))),2),"")&amp;IF(_xlfn.MAXIFS(Consolidado!$B$5:$B$1000,Consolidado!$E$5:$E$1000,$B38,Consolidado!$C$5:$C$1000,"Auditoría Externa",Consolidado!$O$5:$O$1000,"X",Consolidado!$H$5:$H$1000,IF($D$9="Todos","&gt;0",$D$9))&lt;&gt;_xlfn.MINIFS(Consolidado!$B$5:$B$1000,Consolidado!$E$5:$E$1000,$B38,Consolidado!$C$5:$C$1000,"Auditoría Externa",Consolidado!$O$5:$O$1000,"X",Consolidado!$H$5:$H$1000,IF($D$9="Todos","&gt;0",$D$9))," y "&amp;TEXT(DAY(_xlfn.MAXIFS(Consolidado!$B$5:$B$1000,Consolidado!$E$5:$E$1000,$B38,Consolidado!$C$5:$C$1000,"Auditoría Externa",Consolidado!$O$5:$O$1000,"X",Consolidado!$H$5:$H$1000,IF($D$9="Todos","&gt;0",$D$9))),"00")&amp;"/"&amp;TEXT(MONTH(_xlfn.MAXIFS(Consolidado!$B$5:$B$1000,Consolidado!$E$5:$E$1000,$B38,Consolidado!$C$5:$C$1000,"Auditoría Externa",Consolidado!$O$5:$O$1000,"X",Consolidado!$H$5:$H$1000,IF($D$9="Todos","&gt;0",$D$9))),"00")&amp;IF($D$9="Todos","/"&amp;RIGHT(YEAR(_xlfn.MAXIFS(Consolidado!$B$5:$B$1000,Consolidado!$E$5:$E$1000,$B38,Consolidado!$C$5:$C$1000,"Auditoría Externa",Consolidado!$O$5:$O$1000,"X",Consolidado!$H$5:$H$1000,IF($D$9="Todos","&gt;0",$D$9))),2),""),""),""),IF(SUMIFS(Consolidado!$AD$5:$AD$1000,Consolidado!$E$5:$E$1000,$B38,Consolidado!$C$5:$C$1000,"SSF",Consolidado!$O$5:$O$1000,"X",Consolidado!$H$5:$H$1000,IF($D$9="Todos","&gt;0",$D$9))&gt;0,"SSF "&amp;TEXT(DAY(_xlfn.MINIFS(Consolidado!$B$5:$B$1000,Consolidado!$E$5:$E$1000,$B38,Consolidado!$C$5:$C$1000,"SSF",Consolidado!$O$5:$O$1000,"X",Consolidado!$H$5:$H$1000,IF($D$9="Todos","&gt;0",$D$9))),"00")&amp;"/"&amp;TEXT(MONTH(_xlfn.MINIFS(Consolidado!$B$5:$B$1000,Consolidado!$E$5:$E$1000,$B38,Consolidado!$C$5:$C$1000,"SSF",Consolidado!$O$5:$O$1000,"X",Consolidado!$H$5:$H$1000,IF($D$9="Todos","&gt;0",$D$9))),"00")&amp;IF($D$9="Todos","/"&amp;RIGHT(YEAR(_xlfn.MINIFS(Consolidado!$B$5:$B$1000,Consolidado!$E$5:$E$1000,$B38,Consolidado!$C$5:$C$1000,"SSF",Consolidado!$O$5:$O$1000,"X",Consolidado!$H$5:$H$1000,IF($D$9="Todos","&gt;0",$D$9))),2),"")&amp;IF(_xlfn.MAXIFS(Consolidado!$B$5:$B$1000,Consolidado!$E$5:$E$1000,$B38,Consolidado!$C$5:$C$1000,"SSF",Consolidado!$O$5:$O$1000,"X",Consolidado!$H$5:$H$1000,IF($D$9="Todos","&gt;0",$D$9))&lt;&gt;_xlfn.MINIFS(Consolidado!$B$5:$B$1000,Consolidado!$E$5:$E$1000,$B38,Consolidado!$C$5:$C$1000,"SSF",Consolidado!$O$5:$O$1000,"X",Consolidado!$H$5:$H$1000,IF($D$9="Todos","&gt;0",$D$9))," y "&amp;TEXT(DAY(_xlfn.MAXIFS(Consolidado!$B$5:$B$1000,Consolidado!$E$5:$E$1000,$B38,Consolidado!$C$5:$C$1000,"SSF",Consolidado!$O$5:$O$1000,"X",Consolidado!$H$5:$H$1000,IF($D$9="Todos","&gt;0",$D$9))),"00")&amp;"/"&amp;TEXT(MONTH(_xlfn.MAXIFS(Consolidado!$B$5:$B$1000,Consolidado!$E$5:$E$1000,$B38,Consolidado!$C$5:$C$1000,"SSF",Consolidado!$O$5:$O$1000,"X",Consolidado!$H$5:$H$1000,IF($D$9="Todos","&gt;0",$D$9))),"00")&amp;IF($D$9="Todos","/"&amp;RIGHT(YEAR(_xlfn.MAXIFS(Consolidado!$B$5:$B$1000,Consolidado!$E$5:$E$1000,$B38,Consolidado!$C$5:$C$1000,"SSF",Consolidado!$O$5:$O$1000,"X",Consolidado!$H$5:$H$1000,IF($D$9="Todos","&gt;0",$D$9))),2),""),""),""),IF(SUMIFS(Consolidado!$AD$5:$AD$1000,Consolidado!$E$5:$E$1000,$B38,Consolidado!$C$5:$C$1000,"Comité de Supervisión",Consolidado!$O$5:$O$1000,"X",Consolidado!$H$5:$H$1000,IF($D$9="Todos","&gt;0",$D$9))&gt;0,"Comité Sup. "&amp;TEXT(DAY(_xlfn.MINIFS(Consolidado!$B$5:$B$1000,Consolidado!$E$5:$E$1000,$B38,Consolidado!$C$5:$C$1000,"Comité de Supervisión",Consolidado!$O$5:$O$1000,"X",Consolidado!$H$5:$H$1000,IF($D$9="Todos","&gt;0",$D$9))),"00")&amp;"/"&amp;TEXT(MONTH(_xlfn.MINIFS(Consolidado!$B$5:$B$1000,Consolidado!$E$5:$E$1000,$B38,Consolidado!$C$5:$C$1000,"Comité de Supervisión",Consolidado!$O$5:$O$1000,"X",Consolidado!$H$5:$H$1000,IF($D$9="Todos","&gt;0",$D$9))),"00")&amp;IF($D$9="Todos","/"&amp;RIGHT(YEAR(_xlfn.MINIFS(Consolidado!$B$5:$B$1000,Consolidado!$E$5:$E$1000,$B38,Consolidado!$C$5:$C$1000,"Comité de Supervisión",Consolidado!$O$5:$O$1000,"X",Consolidado!$H$5:$H$1000,IF($D$9="Todos","&gt;0",$D$9))),2),"")&amp;IF(_xlfn.MAXIFS(Consolidado!$B$5:$B$1000,Consolidado!$E$5:$E$1000,$B38,Consolidado!$C$5:$C$1000,"Comité de Supervisión",Consolidado!$O$5:$O$1000,"X",Consolidado!$H$5:$H$1000,IF($D$9="Todos","&gt;0",$D$9))&lt;&gt;_xlfn.MINIFS(Consolidado!$B$5:$B$1000,Consolidado!$E$5:$E$1000,$B38,Consolidado!$C$5:$C$1000,"Comité de Supervisión",Consolidado!$O$5:$O$1000,"X",Consolidado!$H$5:$H$1000,IF($D$9="Todos","&gt;0",$D$9))," y "&amp;TEXT(DAY(_xlfn.MAXIFS(Consolidado!$B$5:$B$1000,Consolidado!$E$5:$E$1000,$B38,Consolidado!$C$5:$C$1000,"Comité de Supervisión",Consolidado!$O$5:$O$1000,"X",Consolidado!$H$5:$H$1000,IF($D$9="Todos","&gt;0",$D$9))),"00")&amp;"/"&amp;TEXT(MONTH(_xlfn.MAXIFS(Consolidado!$B$5:$B$1000,Consolidado!$E$5:$E$1000,$B38,Consolidado!$C$5:$C$1000,"Comité de Supervisión",Consolidado!$O$5:$O$1000,"X",Consolidado!$H$5:$H$1000,IF($D$9="Todos","&gt;0",$D$9))),"00")&amp;IF($D$9="Todos","/"&amp;RIGHT(YEAR(_xlfn.MAXIFS(Consolidado!$B$5:$B$1000,Consolidado!$E$5:$E$1000,$B38,Consolidado!$C$5:$C$1000,"Comité de Supervisión",Consolidado!$O$5:$O$1000,"X",Consolidado!$H$5:$H$1000,IF($D$9="Todos","&gt;0",$D$9))),2),""),""),""),IF(SUMIFS(Consolidado!$AD$5:$AD$1000,Consolidado!$E$5:$E$1000,$B38,Consolidado!$C$5:$C$1000,"Consejo de Administración",Consolidado!$O$5:$O$1000,"X",Consolidado!$H$5:$H$1000,IF($D$9="Todos","&gt;0",$D$9))&gt;0,"Consejo "&amp;TEXT(DAY(_xlfn.MINIFS(Consolidado!$B$5:$B$1000,Consolidado!$E$5:$E$1000,$B38,Consolidado!$C$5:$C$1000,"Consejo de Administración",Consolidado!$O$5:$O$1000,"X",Consolidado!$H$5:$H$1000,IF($D$9="Todos","&gt;0",$D$9))),"00")&amp;"/"&amp;TEXT(MONTH(_xlfn.MINIFS(Consolidado!$B$5:$B$1000,Consolidado!$E$5:$E$1000,$B38,Consolidado!$C$5:$C$1000,"Consejo de Administración",Consolidado!$O$5:$O$1000,"X",Consolidado!$H$5:$H$1000,IF($D$9="Todos","&gt;0",$D$9))),"00")&amp;IF($D$9="Todos","/"&amp;RIGHT(YEAR(_xlfn.MINIFS(Consolidado!$B$5:$B$1000,Consolidado!$E$5:$E$1000,$B38,Consolidado!$C$5:$C$1000,"Consejo de Administración",Consolidado!$O$5:$O$1000,"X",Consolidado!$H$5:$H$1000,IF($D$9="Todos","&gt;0",$D$9))),2),"")&amp;IF(_xlfn.MAXIFS(Consolidado!$B$5:$B$1000,Consolidado!$E$5:$E$1000,$B38,Consolidado!$C$5:$C$1000,"Consejo de Administración",Consolidado!$O$5:$O$1000,"X",Consolidado!$H$5:$H$1000,IF($D$9="Todos","&gt;0",$D$9))&lt;&gt;_xlfn.MINIFS(Consolidado!$B$5:$B$1000,Consolidado!$E$5:$E$1000,$B38,Consolidado!$C$5:$C$1000,"Consejo de Administración",Consolidado!$O$5:$O$1000,"X",Consolidado!$H$5:$H$1000,IF($D$9="Todos","&gt;0",$D$9))," y "&amp;TEXT(DAY(_xlfn.MAXIFS(Consolidado!$B$5:$B$1000,Consolidado!$E$5:$E$1000,$B38,Consolidado!$C$5:$C$1000,"Consejo de Administración",Consolidado!$O$5:$O$1000,"X",Consolidado!$H$5:$H$1000,IF($D$9="Todos","&gt;0",$D$9))),"00")&amp;"/"&amp;TEXT(MONTH(_xlfn.MAXIFS(Consolidado!$B$5:$B$1000,Consolidado!$E$5:$E$1000,$B38,Consolidado!$C$5:$C$1000,"Consejo de Administración",Consolidado!$O$5:$O$1000,"X",Consolidado!$H$5:$H$1000,IF($D$9="Todos","&gt;0",$D$9))),"00")&amp;IF($D$9="Todos","/"&amp;RIGHT(YEAR(_xlfn.MAXIFS(Consolidado!$B$5:$B$1000,Consolidado!$E$5:$E$1000,$B38,Consolidado!$C$5:$C$1000,"Consejo de Administración",Consolidado!$O$5:$O$1000,"X",Consolidado!$H$5:$H$1000,IF($D$9="Todos","&gt;0",$D$9))),2),""),""),""),IF(SUMIFS(Consolidado!$AD$5:$AD$1000,Consolidado!$E$5:$E$1000,$B38,Consolidado!$C$5:$C$1000,"Otros",Consolidado!$O$5:$O$1000,"X",Consolidado!$H$5:$H$1000,IF($D$9="Todos","&gt;0",$D$9))&gt;0,"Otros "&amp;TEXT(DAY(_xlfn.MINIFS(Consolidado!$B$5:$B$1000,Consolidado!$E$5:$E$1000,$B38,Consolidado!$C$5:$C$1000,"Otros",Consolidado!$O$5:$O$1000,"X",Consolidado!$H$5:$H$1000,IF($D$9="Todos","&gt;0",$D$9))),"00")&amp;"/"&amp;TEXT(MONTH(_xlfn.MINIFS(Consolidado!$B$5:$B$1000,Consolidado!$E$5:$E$1000,$B38,Consolidado!$C$5:$C$1000,"Otros",Consolidado!$O$5:$O$1000,"X",Consolidado!$H$5:$H$1000,IF($D$9="Todos","&gt;0",$D$9))),"00")&amp;IF($D$9="Todos","/"&amp;RIGHT(YEAR(_xlfn.MINIFS(Consolidado!$B$5:$B$1000,Consolidado!$E$5:$E$1000,$B38,Consolidado!$C$5:$C$1000,"Otros",Consolidado!$O$5:$O$1000,"X",Consolidado!$H$5:$H$1000,IF($D$9="Todos","&gt;0",$D$9))),2),"")&amp;IF(_xlfn.MAXIFS(Consolidado!$B$5:$B$1000,Consolidado!$E$5:$E$1000,$B38,Consolidado!$C$5:$C$1000,"Otros",Consolidado!$O$5:$O$1000,"X",Consolidado!$H$5:$H$1000,IF($D$9="Todos","&gt;0",$D$9))&lt;&gt;_xlfn.MINIFS(Consolidado!$B$5:$B$1000,Consolidado!$E$5:$E$1000,$B38,Consolidado!$C$5:$C$1000,"Otros",Consolidado!$O$5:$O$1000,"X",Consolidado!$H$5:$H$1000,IF($D$9="Todos","&gt;0",$D$9))," y "&amp;TEXT(DAY(_xlfn.MAXIFS(Consolidado!$B$5:$B$1000,Consolidado!$E$5:$E$1000,$B38,Consolidado!$C$5:$C$1000,"Otros",Consolidado!$O$5:$O$1000,"X",Consolidado!$H$5:$H$1000,IF($D$9="Todos","&gt;0",$D$9))),"00")&amp;"/"&amp;TEXT(MONTH(_xlfn.MAXIFS(Consolidado!$B$5:$B$1000,Consolidado!$E$5:$E$1000,$B38,Consolidado!$C$5:$C$1000,"Otros",Consolidado!$O$5:$O$1000,"X",Consolidado!$H$5:$H$1000,IF($D$9="Todos","&gt;0",$D$9))),"00")&amp;IF($D$9="Todos","/"&amp;RIGHT(YEAR(_xlfn.MAXIFS(Consolidado!$B$5:$B$1000,Consolidado!$E$5:$E$1000,$B38,Consolidado!$C$5:$C$1000,"Otros",Consolidado!$O$5:$O$1000,"X",Consolidado!$H$5:$H$1000,IF($D$9="Todos","&gt;0",$D$9))),2),""),""),""))</f>
        <v/>
      </c>
      <c r="R38" s="37" t="str">
        <f aca="false">_xlfn.TEXTJOIN(" +"&amp;CHAR(10),TRUE(),IF(SUMIFS(Consolidado!$AD$5:$AD$1000,Consolidado!$E$5:$E$1000,$B38,Consolidado!$C$5:$C$1000,"Auditoría Interna",Consolidado!$P$5:$P$1000,"X",Consolidado!$H$5:$H$1000,IF($D$9="Todos","&gt;0",$D$9))&gt;0,"Interna "&amp;TEXT(DAY(_xlfn.MINIFS(Consolidado!$B$5:$B$1000,Consolidado!$E$5:$E$1000,$B38,Consolidado!$C$5:$C$1000,"Auditoría Interna",Consolidado!$P$5:$P$1000,"X",Consolidado!$H$5:$H$1000,IF($D$9="Todos","&gt;0",$D$9))),"00")&amp;"/"&amp;TEXT(MONTH(_xlfn.MINIFS(Consolidado!$B$5:$B$1000,Consolidado!$E$5:$E$1000,$B38,Consolidado!$C$5:$C$1000,"Auditoría Interna",Consolidado!$P$5:$P$1000,"X",Consolidado!$H$5:$H$1000,IF($D$9="Todos","&gt;0",$D$9))),"00")&amp;IF($D$9="Todos","/"&amp;RIGHT(YEAR(_xlfn.MINIFS(Consolidado!$B$5:$B$1000,Consolidado!$E$5:$E$1000,$B38,Consolidado!$C$5:$C$1000,"Auditoría Interna",Consolidado!$P$5:$P$1000,"X",Consolidado!$H$5:$H$1000,IF($D$9="Todos","&gt;0",$D$9))),2),"")&amp;IF(_xlfn.MAXIFS(Consolidado!$B$5:$B$1000,Consolidado!$E$5:$E$1000,$B38,Consolidado!$C$5:$C$1000,"Auditoría Interna",Consolidado!$P$5:$P$1000,"X",Consolidado!$H$5:$H$1000,IF($D$9="Todos","&gt;0",$D$9))&lt;&gt;_xlfn.MINIFS(Consolidado!$B$5:$B$1000,Consolidado!$E$5:$E$1000,$B38,Consolidado!$C$5:$C$1000,"Auditoría Interna",Consolidado!$P$5:$P$1000,"X",Consolidado!$H$5:$H$1000,IF($D$9="Todos","&gt;0",$D$9))," y "&amp;TEXT(DAY(_xlfn.MAXIFS(Consolidado!$B$5:$B$1000,Consolidado!$E$5:$E$1000,$B38,Consolidado!$C$5:$C$1000,"Auditoría Interna",Consolidado!$P$5:$P$1000,"X",Consolidado!$H$5:$H$1000,IF($D$9="Todos","&gt;0",$D$9))),"00")&amp;"/"&amp;TEXT(MONTH(_xlfn.MAXIFS(Consolidado!$B$5:$B$1000,Consolidado!$E$5:$E$1000,$B38,Consolidado!$C$5:$C$1000,"Auditoría Interna",Consolidado!$P$5:$P$1000,"X",Consolidado!$H$5:$H$1000,IF($D$9="Todos","&gt;0",$D$9))),"00")&amp;IF($D$9="Todos","/"&amp;RIGHT(YEAR(_xlfn.MAXIFS(Consolidado!$B$5:$B$1000,Consolidado!$E$5:$E$1000,$B38,Consolidado!$C$5:$C$1000,"Auditoría Interna",Consolidado!$P$5:$P$1000,"X",Consolidado!$H$5:$H$1000,IF($D$9="Todos","&gt;0",$D$9))),2),""),""),""),IF(SUMIFS(Consolidado!$AD$5:$AD$1000,Consolidado!$E$5:$E$1000,$B38,Consolidado!$C$5:$C$1000,"Auditoría Externa",Consolidado!$P$5:$P$1000,"X",Consolidado!$H$5:$H$1000,IF($D$9="Todos","&gt;0",$D$9))&gt;0,"Externa "&amp;TEXT(DAY(_xlfn.MINIFS(Consolidado!$B$5:$B$1000,Consolidado!$E$5:$E$1000,$B38,Consolidado!$C$5:$C$1000,"Auditoría Externa",Consolidado!$P$5:$P$1000,"X",Consolidado!$H$5:$H$1000,IF($D$9="Todos","&gt;0",$D$9))),"00")&amp;"/"&amp;TEXT(MONTH(_xlfn.MINIFS(Consolidado!$B$5:$B$1000,Consolidado!$E$5:$E$1000,$B38,Consolidado!$C$5:$C$1000,"Auditoría Externa",Consolidado!$P$5:$P$1000,"X",Consolidado!$H$5:$H$1000,IF($D$9="Todos","&gt;0",$D$9))),"00")&amp;IF($D$9="Todos","/"&amp;RIGHT(YEAR(_xlfn.MINIFS(Consolidado!$B$5:$B$1000,Consolidado!$E$5:$E$1000,$B38,Consolidado!$C$5:$C$1000,"Auditoría Externa",Consolidado!$P$5:$P$1000,"X",Consolidado!$H$5:$H$1000,IF($D$9="Todos","&gt;0",$D$9))),2),"")&amp;IF(_xlfn.MAXIFS(Consolidado!$B$5:$B$1000,Consolidado!$E$5:$E$1000,$B38,Consolidado!$C$5:$C$1000,"Auditoría Externa",Consolidado!$P$5:$P$1000,"X",Consolidado!$H$5:$H$1000,IF($D$9="Todos","&gt;0",$D$9))&lt;&gt;_xlfn.MINIFS(Consolidado!$B$5:$B$1000,Consolidado!$E$5:$E$1000,$B38,Consolidado!$C$5:$C$1000,"Auditoría Externa",Consolidado!$P$5:$P$1000,"X",Consolidado!$H$5:$H$1000,IF($D$9="Todos","&gt;0",$D$9))," y "&amp;TEXT(DAY(_xlfn.MAXIFS(Consolidado!$B$5:$B$1000,Consolidado!$E$5:$E$1000,$B38,Consolidado!$C$5:$C$1000,"Auditoría Externa",Consolidado!$P$5:$P$1000,"X",Consolidado!$H$5:$H$1000,IF($D$9="Todos","&gt;0",$D$9))),"00")&amp;"/"&amp;TEXT(MONTH(_xlfn.MAXIFS(Consolidado!$B$5:$B$1000,Consolidado!$E$5:$E$1000,$B38,Consolidado!$C$5:$C$1000,"Auditoría Externa",Consolidado!$P$5:$P$1000,"X",Consolidado!$H$5:$H$1000,IF($D$9="Todos","&gt;0",$D$9))),"00")&amp;IF($D$9="Todos","/"&amp;RIGHT(YEAR(_xlfn.MAXIFS(Consolidado!$B$5:$B$1000,Consolidado!$E$5:$E$1000,$B38,Consolidado!$C$5:$C$1000,"Auditoría Externa",Consolidado!$P$5:$P$1000,"X",Consolidado!$H$5:$H$1000,IF($D$9="Todos","&gt;0",$D$9))),2),""),""),""),IF(SUMIFS(Consolidado!$AD$5:$AD$1000,Consolidado!$E$5:$E$1000,$B38,Consolidado!$C$5:$C$1000,"SSF",Consolidado!$P$5:$P$1000,"X",Consolidado!$H$5:$H$1000,IF($D$9="Todos","&gt;0",$D$9))&gt;0,"SSF "&amp;TEXT(DAY(_xlfn.MINIFS(Consolidado!$B$5:$B$1000,Consolidado!$E$5:$E$1000,$B38,Consolidado!$C$5:$C$1000,"SSF",Consolidado!$P$5:$P$1000,"X",Consolidado!$H$5:$H$1000,IF($D$9="Todos","&gt;0",$D$9))),"00")&amp;"/"&amp;TEXT(MONTH(_xlfn.MINIFS(Consolidado!$B$5:$B$1000,Consolidado!$E$5:$E$1000,$B38,Consolidado!$C$5:$C$1000,"SSF",Consolidado!$P$5:$P$1000,"X",Consolidado!$H$5:$H$1000,IF($D$9="Todos","&gt;0",$D$9))),"00")&amp;IF($D$9="Todos","/"&amp;RIGHT(YEAR(_xlfn.MINIFS(Consolidado!$B$5:$B$1000,Consolidado!$E$5:$E$1000,$B38,Consolidado!$C$5:$C$1000,"SSF",Consolidado!$P$5:$P$1000,"X",Consolidado!$H$5:$H$1000,IF($D$9="Todos","&gt;0",$D$9))),2),"")&amp;IF(_xlfn.MAXIFS(Consolidado!$B$5:$B$1000,Consolidado!$E$5:$E$1000,$B38,Consolidado!$C$5:$C$1000,"SSF",Consolidado!$P$5:$P$1000,"X",Consolidado!$H$5:$H$1000,IF($D$9="Todos","&gt;0",$D$9))&lt;&gt;_xlfn.MINIFS(Consolidado!$B$5:$B$1000,Consolidado!$E$5:$E$1000,$B38,Consolidado!$C$5:$C$1000,"SSF",Consolidado!$P$5:$P$1000,"X",Consolidado!$H$5:$H$1000,IF($D$9="Todos","&gt;0",$D$9))," y "&amp;TEXT(DAY(_xlfn.MAXIFS(Consolidado!$B$5:$B$1000,Consolidado!$E$5:$E$1000,$B38,Consolidado!$C$5:$C$1000,"SSF",Consolidado!$P$5:$P$1000,"X",Consolidado!$H$5:$H$1000,IF($D$9="Todos","&gt;0",$D$9))),"00")&amp;"/"&amp;TEXT(MONTH(_xlfn.MAXIFS(Consolidado!$B$5:$B$1000,Consolidado!$E$5:$E$1000,$B38,Consolidado!$C$5:$C$1000,"SSF",Consolidado!$P$5:$P$1000,"X",Consolidado!$H$5:$H$1000,IF($D$9="Todos","&gt;0",$D$9))),"00")&amp;IF($D$9="Todos","/"&amp;RIGHT(YEAR(_xlfn.MAXIFS(Consolidado!$B$5:$B$1000,Consolidado!$E$5:$E$1000,$B38,Consolidado!$C$5:$C$1000,"SSF",Consolidado!$P$5:$P$1000,"X",Consolidado!$H$5:$H$1000,IF($D$9="Todos","&gt;0",$D$9))),2),""),""),""),IF(SUMIFS(Consolidado!$AD$5:$AD$1000,Consolidado!$E$5:$E$1000,$B38,Consolidado!$C$5:$C$1000,"Comité de Supervisión",Consolidado!$P$5:$P$1000,"X",Consolidado!$H$5:$H$1000,IF($D$9="Todos","&gt;0",$D$9))&gt;0,"Comité Sup. "&amp;TEXT(DAY(_xlfn.MINIFS(Consolidado!$B$5:$B$1000,Consolidado!$E$5:$E$1000,$B38,Consolidado!$C$5:$C$1000,"Comité de Supervisión",Consolidado!$P$5:$P$1000,"X",Consolidado!$H$5:$H$1000,IF($D$9="Todos","&gt;0",$D$9))),"00")&amp;"/"&amp;TEXT(MONTH(_xlfn.MINIFS(Consolidado!$B$5:$B$1000,Consolidado!$E$5:$E$1000,$B38,Consolidado!$C$5:$C$1000,"Comité de Supervisión",Consolidado!$P$5:$P$1000,"X",Consolidado!$H$5:$H$1000,IF($D$9="Todos","&gt;0",$D$9))),"00")&amp;IF($D$9="Todos","/"&amp;RIGHT(YEAR(_xlfn.MINIFS(Consolidado!$B$5:$B$1000,Consolidado!$E$5:$E$1000,$B38,Consolidado!$C$5:$C$1000,"Comité de Supervisión",Consolidado!$P$5:$P$1000,"X",Consolidado!$H$5:$H$1000,IF($D$9="Todos","&gt;0",$D$9))),2),"")&amp;IF(_xlfn.MAXIFS(Consolidado!$B$5:$B$1000,Consolidado!$E$5:$E$1000,$B38,Consolidado!$C$5:$C$1000,"Comité de Supervisión",Consolidado!$P$5:$P$1000,"X",Consolidado!$H$5:$H$1000,IF($D$9="Todos","&gt;0",$D$9))&lt;&gt;_xlfn.MINIFS(Consolidado!$B$5:$B$1000,Consolidado!$E$5:$E$1000,$B38,Consolidado!$C$5:$C$1000,"Comité de Supervisión",Consolidado!$P$5:$P$1000,"X",Consolidado!$H$5:$H$1000,IF($D$9="Todos","&gt;0",$D$9))," y "&amp;TEXT(DAY(_xlfn.MAXIFS(Consolidado!$B$5:$B$1000,Consolidado!$E$5:$E$1000,$B38,Consolidado!$C$5:$C$1000,"Comité de Supervisión",Consolidado!$P$5:$P$1000,"X",Consolidado!$H$5:$H$1000,IF($D$9="Todos","&gt;0",$D$9))),"00")&amp;"/"&amp;TEXT(MONTH(_xlfn.MAXIFS(Consolidado!$B$5:$B$1000,Consolidado!$E$5:$E$1000,$B38,Consolidado!$C$5:$C$1000,"Comité de Supervisión",Consolidado!$P$5:$P$1000,"X",Consolidado!$H$5:$H$1000,IF($D$9="Todos","&gt;0",$D$9))),"00")&amp;IF($D$9="Todos","/"&amp;RIGHT(YEAR(_xlfn.MAXIFS(Consolidado!$B$5:$B$1000,Consolidado!$E$5:$E$1000,$B38,Consolidado!$C$5:$C$1000,"Comité de Supervisión",Consolidado!$P$5:$P$1000,"X",Consolidado!$H$5:$H$1000,IF($D$9="Todos","&gt;0",$D$9))),2),""),""),""),IF(SUMIFS(Consolidado!$AD$5:$AD$1000,Consolidado!$E$5:$E$1000,$B38,Consolidado!$C$5:$C$1000,"Consejo de Administración",Consolidado!$P$5:$P$1000,"X",Consolidado!$H$5:$H$1000,IF($D$9="Todos","&gt;0",$D$9))&gt;0,"Consejo "&amp;TEXT(DAY(_xlfn.MINIFS(Consolidado!$B$5:$B$1000,Consolidado!$E$5:$E$1000,$B38,Consolidado!$C$5:$C$1000,"Consejo de Administración",Consolidado!$P$5:$P$1000,"X",Consolidado!$H$5:$H$1000,IF($D$9="Todos","&gt;0",$D$9))),"00")&amp;"/"&amp;TEXT(MONTH(_xlfn.MINIFS(Consolidado!$B$5:$B$1000,Consolidado!$E$5:$E$1000,$B38,Consolidado!$C$5:$C$1000,"Consejo de Administración",Consolidado!$P$5:$P$1000,"X",Consolidado!$H$5:$H$1000,IF($D$9="Todos","&gt;0",$D$9))),"00")&amp;IF($D$9="Todos","/"&amp;RIGHT(YEAR(_xlfn.MINIFS(Consolidado!$B$5:$B$1000,Consolidado!$E$5:$E$1000,$B38,Consolidado!$C$5:$C$1000,"Consejo de Administración",Consolidado!$P$5:$P$1000,"X",Consolidado!$H$5:$H$1000,IF($D$9="Todos","&gt;0",$D$9))),2),"")&amp;IF(_xlfn.MAXIFS(Consolidado!$B$5:$B$1000,Consolidado!$E$5:$E$1000,$B38,Consolidado!$C$5:$C$1000,"Consejo de Administración",Consolidado!$P$5:$P$1000,"X",Consolidado!$H$5:$H$1000,IF($D$9="Todos","&gt;0",$D$9))&lt;&gt;_xlfn.MINIFS(Consolidado!$B$5:$B$1000,Consolidado!$E$5:$E$1000,$B38,Consolidado!$C$5:$C$1000,"Consejo de Administración",Consolidado!$P$5:$P$1000,"X",Consolidado!$H$5:$H$1000,IF($D$9="Todos","&gt;0",$D$9))," y "&amp;TEXT(DAY(_xlfn.MAXIFS(Consolidado!$B$5:$B$1000,Consolidado!$E$5:$E$1000,$B38,Consolidado!$C$5:$C$1000,"Consejo de Administración",Consolidado!$P$5:$P$1000,"X",Consolidado!$H$5:$H$1000,IF($D$9="Todos","&gt;0",$D$9))),"00")&amp;"/"&amp;TEXT(MONTH(_xlfn.MAXIFS(Consolidado!$B$5:$B$1000,Consolidado!$E$5:$E$1000,$B38,Consolidado!$C$5:$C$1000,"Consejo de Administración",Consolidado!$P$5:$P$1000,"X",Consolidado!$H$5:$H$1000,IF($D$9="Todos","&gt;0",$D$9))),"00")&amp;IF($D$9="Todos","/"&amp;RIGHT(YEAR(_xlfn.MAXIFS(Consolidado!$B$5:$B$1000,Consolidado!$E$5:$E$1000,$B38,Consolidado!$C$5:$C$1000,"Consejo de Administración",Consolidado!$P$5:$P$1000,"X",Consolidado!$H$5:$H$1000,IF($D$9="Todos","&gt;0",$D$9))),2),""),""),""),IF(SUMIFS(Consolidado!$AD$5:$AD$1000,Consolidado!$E$5:$E$1000,$B38,Consolidado!$C$5:$C$1000,"Otros",Consolidado!$P$5:$P$1000,"X",Consolidado!$H$5:$H$1000,IF($D$9="Todos","&gt;0",$D$9))&gt;0,"Otros "&amp;TEXT(DAY(_xlfn.MINIFS(Consolidado!$B$5:$B$1000,Consolidado!$E$5:$E$1000,$B38,Consolidado!$C$5:$C$1000,"Otros",Consolidado!$P$5:$P$1000,"X",Consolidado!$H$5:$H$1000,IF($D$9="Todos","&gt;0",$D$9))),"00")&amp;"/"&amp;TEXT(MONTH(_xlfn.MINIFS(Consolidado!$B$5:$B$1000,Consolidado!$E$5:$E$1000,$B38,Consolidado!$C$5:$C$1000,"Otros",Consolidado!$P$5:$P$1000,"X",Consolidado!$H$5:$H$1000,IF($D$9="Todos","&gt;0",$D$9))),"00")&amp;IF($D$9="Todos","/"&amp;RIGHT(YEAR(_xlfn.MINIFS(Consolidado!$B$5:$B$1000,Consolidado!$E$5:$E$1000,$B38,Consolidado!$C$5:$C$1000,"Otros",Consolidado!$P$5:$P$1000,"X",Consolidado!$H$5:$H$1000,IF($D$9="Todos","&gt;0",$D$9))),2),"")&amp;IF(_xlfn.MAXIFS(Consolidado!$B$5:$B$1000,Consolidado!$E$5:$E$1000,$B38,Consolidado!$C$5:$C$1000,"Otros",Consolidado!$P$5:$P$1000,"X",Consolidado!$H$5:$H$1000,IF($D$9="Todos","&gt;0",$D$9))&lt;&gt;_xlfn.MINIFS(Consolidado!$B$5:$B$1000,Consolidado!$E$5:$E$1000,$B38,Consolidado!$C$5:$C$1000,"Otros",Consolidado!$P$5:$P$1000,"X",Consolidado!$H$5:$H$1000,IF($D$9="Todos","&gt;0",$D$9))," y "&amp;TEXT(DAY(_xlfn.MAXIFS(Consolidado!$B$5:$B$1000,Consolidado!$E$5:$E$1000,$B38,Consolidado!$C$5:$C$1000,"Otros",Consolidado!$P$5:$P$1000,"X",Consolidado!$H$5:$H$1000,IF($D$9="Todos","&gt;0",$D$9))),"00")&amp;"/"&amp;TEXT(MONTH(_xlfn.MAXIFS(Consolidado!$B$5:$B$1000,Consolidado!$E$5:$E$1000,$B38,Consolidado!$C$5:$C$1000,"Otros",Consolidado!$P$5:$P$1000,"X",Consolidado!$H$5:$H$1000,IF($D$9="Todos","&gt;0",$D$9))),"00")&amp;IF($D$9="Todos","/"&amp;RIGHT(YEAR(_xlfn.MAXIFS(Consolidado!$B$5:$B$1000,Consolidado!$E$5:$E$1000,$B38,Consolidado!$C$5:$C$1000,"Otros",Consolidado!$P$5:$P$1000,"X",Consolidado!$H$5:$H$1000,IF($D$9="Todos","&gt;0",$D$9))),2),""),""),""))</f>
        <v/>
      </c>
      <c r="S38" s="37" t="str">
        <f aca="false">_xlfn.TEXTJOIN(" +"&amp;CHAR(10),TRUE(),IF(SUMIFS(Consolidado!$AD$5:$AD$1000,Consolidado!$E$5:$E$1000,$B38,Consolidado!$C$5:$C$1000,"Auditoría Interna",Consolidado!$Q$5:$Q$1000,"X",Consolidado!$H$5:$H$1000,IF($D$9="Todos","&gt;0",$D$9))&gt;0,"Interna "&amp;TEXT(DAY(_xlfn.MINIFS(Consolidado!$B$5:$B$1000,Consolidado!$E$5:$E$1000,$B38,Consolidado!$C$5:$C$1000,"Auditoría Interna",Consolidado!$Q$5:$Q$1000,"X",Consolidado!$H$5:$H$1000,IF($D$9="Todos","&gt;0",$D$9))),"00")&amp;"/"&amp;TEXT(MONTH(_xlfn.MINIFS(Consolidado!$B$5:$B$1000,Consolidado!$E$5:$E$1000,$B38,Consolidado!$C$5:$C$1000,"Auditoría Interna",Consolidado!$Q$5:$Q$1000,"X",Consolidado!$H$5:$H$1000,IF($D$9="Todos","&gt;0",$D$9))),"00")&amp;IF($D$9="Todos","/"&amp;RIGHT(YEAR(_xlfn.MINIFS(Consolidado!$B$5:$B$1000,Consolidado!$E$5:$E$1000,$B38,Consolidado!$C$5:$C$1000,"Auditoría Interna",Consolidado!$Q$5:$Q$1000,"X",Consolidado!$H$5:$H$1000,IF($D$9="Todos","&gt;0",$D$9))),2),"")&amp;IF(_xlfn.MAXIFS(Consolidado!$B$5:$B$1000,Consolidado!$E$5:$E$1000,$B38,Consolidado!$C$5:$C$1000,"Auditoría Interna",Consolidado!$Q$5:$Q$1000,"X",Consolidado!$H$5:$H$1000,IF($D$9="Todos","&gt;0",$D$9))&lt;&gt;_xlfn.MINIFS(Consolidado!$B$5:$B$1000,Consolidado!$E$5:$E$1000,$B38,Consolidado!$C$5:$C$1000,"Auditoría Interna",Consolidado!$Q$5:$Q$1000,"X",Consolidado!$H$5:$H$1000,IF($D$9="Todos","&gt;0",$D$9))," y "&amp;TEXT(DAY(_xlfn.MAXIFS(Consolidado!$B$5:$B$1000,Consolidado!$E$5:$E$1000,$B38,Consolidado!$C$5:$C$1000,"Auditoría Interna",Consolidado!$Q$5:$Q$1000,"X",Consolidado!$H$5:$H$1000,IF($D$9="Todos","&gt;0",$D$9))),"00")&amp;"/"&amp;TEXT(MONTH(_xlfn.MAXIFS(Consolidado!$B$5:$B$1000,Consolidado!$E$5:$E$1000,$B38,Consolidado!$C$5:$C$1000,"Auditoría Interna",Consolidado!$Q$5:$Q$1000,"X",Consolidado!$H$5:$H$1000,IF($D$9="Todos","&gt;0",$D$9))),"00")&amp;IF($D$9="Todos","/"&amp;RIGHT(YEAR(_xlfn.MAXIFS(Consolidado!$B$5:$B$1000,Consolidado!$E$5:$E$1000,$B38,Consolidado!$C$5:$C$1000,"Auditoría Interna",Consolidado!$Q$5:$Q$1000,"X",Consolidado!$H$5:$H$1000,IF($D$9="Todos","&gt;0",$D$9))),2),""),""),""),IF(SUMIFS(Consolidado!$AD$5:$AD$1000,Consolidado!$E$5:$E$1000,$B38,Consolidado!$C$5:$C$1000,"Auditoría Externa",Consolidado!$Q$5:$Q$1000,"X",Consolidado!$H$5:$H$1000,IF($D$9="Todos","&gt;0",$D$9))&gt;0,"Externa "&amp;TEXT(DAY(_xlfn.MINIFS(Consolidado!$B$5:$B$1000,Consolidado!$E$5:$E$1000,$B38,Consolidado!$C$5:$C$1000,"Auditoría Externa",Consolidado!$Q$5:$Q$1000,"X",Consolidado!$H$5:$H$1000,IF($D$9="Todos","&gt;0",$D$9))),"00")&amp;"/"&amp;TEXT(MONTH(_xlfn.MINIFS(Consolidado!$B$5:$B$1000,Consolidado!$E$5:$E$1000,$B38,Consolidado!$C$5:$C$1000,"Auditoría Externa",Consolidado!$Q$5:$Q$1000,"X",Consolidado!$H$5:$H$1000,IF($D$9="Todos","&gt;0",$D$9))),"00")&amp;IF($D$9="Todos","/"&amp;RIGHT(YEAR(_xlfn.MINIFS(Consolidado!$B$5:$B$1000,Consolidado!$E$5:$E$1000,$B38,Consolidado!$C$5:$C$1000,"Auditoría Externa",Consolidado!$Q$5:$Q$1000,"X",Consolidado!$H$5:$H$1000,IF($D$9="Todos","&gt;0",$D$9))),2),"")&amp;IF(_xlfn.MAXIFS(Consolidado!$B$5:$B$1000,Consolidado!$E$5:$E$1000,$B38,Consolidado!$C$5:$C$1000,"Auditoría Externa",Consolidado!$Q$5:$Q$1000,"X",Consolidado!$H$5:$H$1000,IF($D$9="Todos","&gt;0",$D$9))&lt;&gt;_xlfn.MINIFS(Consolidado!$B$5:$B$1000,Consolidado!$E$5:$E$1000,$B38,Consolidado!$C$5:$C$1000,"Auditoría Externa",Consolidado!$Q$5:$Q$1000,"X",Consolidado!$H$5:$H$1000,IF($D$9="Todos","&gt;0",$D$9))," y "&amp;TEXT(DAY(_xlfn.MAXIFS(Consolidado!$B$5:$B$1000,Consolidado!$E$5:$E$1000,$B38,Consolidado!$C$5:$C$1000,"Auditoría Externa",Consolidado!$Q$5:$Q$1000,"X",Consolidado!$H$5:$H$1000,IF($D$9="Todos","&gt;0",$D$9))),"00")&amp;"/"&amp;TEXT(MONTH(_xlfn.MAXIFS(Consolidado!$B$5:$B$1000,Consolidado!$E$5:$E$1000,$B38,Consolidado!$C$5:$C$1000,"Auditoría Externa",Consolidado!$Q$5:$Q$1000,"X",Consolidado!$H$5:$H$1000,IF($D$9="Todos","&gt;0",$D$9))),"00")&amp;IF($D$9="Todos","/"&amp;RIGHT(YEAR(_xlfn.MAXIFS(Consolidado!$B$5:$B$1000,Consolidado!$E$5:$E$1000,$B38,Consolidado!$C$5:$C$1000,"Auditoría Externa",Consolidado!$Q$5:$Q$1000,"X",Consolidado!$H$5:$H$1000,IF($D$9="Todos","&gt;0",$D$9))),2),""),""),""),IF(SUMIFS(Consolidado!$AD$5:$AD$1000,Consolidado!$E$5:$E$1000,$B38,Consolidado!$C$5:$C$1000,"SSF",Consolidado!$Q$5:$Q$1000,"X",Consolidado!$H$5:$H$1000,IF($D$9="Todos","&gt;0",$D$9))&gt;0,"SSF "&amp;TEXT(DAY(_xlfn.MINIFS(Consolidado!$B$5:$B$1000,Consolidado!$E$5:$E$1000,$B38,Consolidado!$C$5:$C$1000,"SSF",Consolidado!$Q$5:$Q$1000,"X",Consolidado!$H$5:$H$1000,IF($D$9="Todos","&gt;0",$D$9))),"00")&amp;"/"&amp;TEXT(MONTH(_xlfn.MINIFS(Consolidado!$B$5:$B$1000,Consolidado!$E$5:$E$1000,$B38,Consolidado!$C$5:$C$1000,"SSF",Consolidado!$Q$5:$Q$1000,"X",Consolidado!$H$5:$H$1000,IF($D$9="Todos","&gt;0",$D$9))),"00")&amp;IF($D$9="Todos","/"&amp;RIGHT(YEAR(_xlfn.MINIFS(Consolidado!$B$5:$B$1000,Consolidado!$E$5:$E$1000,$B38,Consolidado!$C$5:$C$1000,"SSF",Consolidado!$Q$5:$Q$1000,"X",Consolidado!$H$5:$H$1000,IF($D$9="Todos","&gt;0",$D$9))),2),"")&amp;IF(_xlfn.MAXIFS(Consolidado!$B$5:$B$1000,Consolidado!$E$5:$E$1000,$B38,Consolidado!$C$5:$C$1000,"SSF",Consolidado!$Q$5:$Q$1000,"X",Consolidado!$H$5:$H$1000,IF($D$9="Todos","&gt;0",$D$9))&lt;&gt;_xlfn.MINIFS(Consolidado!$B$5:$B$1000,Consolidado!$E$5:$E$1000,$B38,Consolidado!$C$5:$C$1000,"SSF",Consolidado!$Q$5:$Q$1000,"X",Consolidado!$H$5:$H$1000,IF($D$9="Todos","&gt;0",$D$9))," y "&amp;TEXT(DAY(_xlfn.MAXIFS(Consolidado!$B$5:$B$1000,Consolidado!$E$5:$E$1000,$B38,Consolidado!$C$5:$C$1000,"SSF",Consolidado!$Q$5:$Q$1000,"X",Consolidado!$H$5:$H$1000,IF($D$9="Todos","&gt;0",$D$9))),"00")&amp;"/"&amp;TEXT(MONTH(_xlfn.MAXIFS(Consolidado!$B$5:$B$1000,Consolidado!$E$5:$E$1000,$B38,Consolidado!$C$5:$C$1000,"SSF",Consolidado!$Q$5:$Q$1000,"X",Consolidado!$H$5:$H$1000,IF($D$9="Todos","&gt;0",$D$9))),"00")&amp;IF($D$9="Todos","/"&amp;RIGHT(YEAR(_xlfn.MAXIFS(Consolidado!$B$5:$B$1000,Consolidado!$E$5:$E$1000,$B38,Consolidado!$C$5:$C$1000,"SSF",Consolidado!$Q$5:$Q$1000,"X",Consolidado!$H$5:$H$1000,IF($D$9="Todos","&gt;0",$D$9))),2),""),""),""),IF(SUMIFS(Consolidado!$AD$5:$AD$1000,Consolidado!$E$5:$E$1000,$B38,Consolidado!$C$5:$C$1000,"Comité de Supervisión",Consolidado!$Q$5:$Q$1000,"X",Consolidado!$H$5:$H$1000,IF($D$9="Todos","&gt;0",$D$9))&gt;0,"Comité Sup. "&amp;TEXT(DAY(_xlfn.MINIFS(Consolidado!$B$5:$B$1000,Consolidado!$E$5:$E$1000,$B38,Consolidado!$C$5:$C$1000,"Comité de Supervisión",Consolidado!$Q$5:$Q$1000,"X",Consolidado!$H$5:$H$1000,IF($D$9="Todos","&gt;0",$D$9))),"00")&amp;"/"&amp;TEXT(MONTH(_xlfn.MINIFS(Consolidado!$B$5:$B$1000,Consolidado!$E$5:$E$1000,$B38,Consolidado!$C$5:$C$1000,"Comité de Supervisión",Consolidado!$Q$5:$Q$1000,"X",Consolidado!$H$5:$H$1000,IF($D$9="Todos","&gt;0",$D$9))),"00")&amp;IF($D$9="Todos","/"&amp;RIGHT(YEAR(_xlfn.MINIFS(Consolidado!$B$5:$B$1000,Consolidado!$E$5:$E$1000,$B38,Consolidado!$C$5:$C$1000,"Comité de Supervisión",Consolidado!$Q$5:$Q$1000,"X",Consolidado!$H$5:$H$1000,IF($D$9="Todos","&gt;0",$D$9))),2),"")&amp;IF(_xlfn.MAXIFS(Consolidado!$B$5:$B$1000,Consolidado!$E$5:$E$1000,$B38,Consolidado!$C$5:$C$1000,"Comité de Supervisión",Consolidado!$Q$5:$Q$1000,"X",Consolidado!$H$5:$H$1000,IF($D$9="Todos","&gt;0",$D$9))&lt;&gt;_xlfn.MINIFS(Consolidado!$B$5:$B$1000,Consolidado!$E$5:$E$1000,$B38,Consolidado!$C$5:$C$1000,"Comité de Supervisión",Consolidado!$Q$5:$Q$1000,"X",Consolidado!$H$5:$H$1000,IF($D$9="Todos","&gt;0",$D$9))," y "&amp;TEXT(DAY(_xlfn.MAXIFS(Consolidado!$B$5:$B$1000,Consolidado!$E$5:$E$1000,$B38,Consolidado!$C$5:$C$1000,"Comité de Supervisión",Consolidado!$Q$5:$Q$1000,"X",Consolidado!$H$5:$H$1000,IF($D$9="Todos","&gt;0",$D$9))),"00")&amp;"/"&amp;TEXT(MONTH(_xlfn.MAXIFS(Consolidado!$B$5:$B$1000,Consolidado!$E$5:$E$1000,$B38,Consolidado!$C$5:$C$1000,"Comité de Supervisión",Consolidado!$Q$5:$Q$1000,"X",Consolidado!$H$5:$H$1000,IF($D$9="Todos","&gt;0",$D$9))),"00")&amp;IF($D$9="Todos","/"&amp;RIGHT(YEAR(_xlfn.MAXIFS(Consolidado!$B$5:$B$1000,Consolidado!$E$5:$E$1000,$B38,Consolidado!$C$5:$C$1000,"Comité de Supervisión",Consolidado!$Q$5:$Q$1000,"X",Consolidado!$H$5:$H$1000,IF($D$9="Todos","&gt;0",$D$9))),2),""),""),""),IF(SUMIFS(Consolidado!$AD$5:$AD$1000,Consolidado!$E$5:$E$1000,$B38,Consolidado!$C$5:$C$1000,"Consejo de Administración",Consolidado!$Q$5:$Q$1000,"X",Consolidado!$H$5:$H$1000,IF($D$9="Todos","&gt;0",$D$9))&gt;0,"Consejo "&amp;TEXT(DAY(_xlfn.MINIFS(Consolidado!$B$5:$B$1000,Consolidado!$E$5:$E$1000,$B38,Consolidado!$C$5:$C$1000,"Consejo de Administración",Consolidado!$Q$5:$Q$1000,"X",Consolidado!$H$5:$H$1000,IF($D$9="Todos","&gt;0",$D$9))),"00")&amp;"/"&amp;TEXT(MONTH(_xlfn.MINIFS(Consolidado!$B$5:$B$1000,Consolidado!$E$5:$E$1000,$B38,Consolidado!$C$5:$C$1000,"Consejo de Administración",Consolidado!$Q$5:$Q$1000,"X",Consolidado!$H$5:$H$1000,IF($D$9="Todos","&gt;0",$D$9))),"00")&amp;IF($D$9="Todos","/"&amp;RIGHT(YEAR(_xlfn.MINIFS(Consolidado!$B$5:$B$1000,Consolidado!$E$5:$E$1000,$B38,Consolidado!$C$5:$C$1000,"Consejo de Administración",Consolidado!$Q$5:$Q$1000,"X",Consolidado!$H$5:$H$1000,IF($D$9="Todos","&gt;0",$D$9))),2),"")&amp;IF(_xlfn.MAXIFS(Consolidado!$B$5:$B$1000,Consolidado!$E$5:$E$1000,$B38,Consolidado!$C$5:$C$1000,"Consejo de Administración",Consolidado!$Q$5:$Q$1000,"X",Consolidado!$H$5:$H$1000,IF($D$9="Todos","&gt;0",$D$9))&lt;&gt;_xlfn.MINIFS(Consolidado!$B$5:$B$1000,Consolidado!$E$5:$E$1000,$B38,Consolidado!$C$5:$C$1000,"Consejo de Administración",Consolidado!$Q$5:$Q$1000,"X",Consolidado!$H$5:$H$1000,IF($D$9="Todos","&gt;0",$D$9))," y "&amp;TEXT(DAY(_xlfn.MAXIFS(Consolidado!$B$5:$B$1000,Consolidado!$E$5:$E$1000,$B38,Consolidado!$C$5:$C$1000,"Consejo de Administración",Consolidado!$Q$5:$Q$1000,"X",Consolidado!$H$5:$H$1000,IF($D$9="Todos","&gt;0",$D$9))),"00")&amp;"/"&amp;TEXT(MONTH(_xlfn.MAXIFS(Consolidado!$B$5:$B$1000,Consolidado!$E$5:$E$1000,$B38,Consolidado!$C$5:$C$1000,"Consejo de Administración",Consolidado!$Q$5:$Q$1000,"X",Consolidado!$H$5:$H$1000,IF($D$9="Todos","&gt;0",$D$9))),"00")&amp;IF($D$9="Todos","/"&amp;RIGHT(YEAR(_xlfn.MAXIFS(Consolidado!$B$5:$B$1000,Consolidado!$E$5:$E$1000,$B38,Consolidado!$C$5:$C$1000,"Consejo de Administración",Consolidado!$Q$5:$Q$1000,"X",Consolidado!$H$5:$H$1000,IF($D$9="Todos","&gt;0",$D$9))),2),""),""),""),IF(SUMIFS(Consolidado!$AD$5:$AD$1000,Consolidado!$E$5:$E$1000,$B38,Consolidado!$C$5:$C$1000,"Otros",Consolidado!$Q$5:$Q$1000,"X",Consolidado!$H$5:$H$1000,IF($D$9="Todos","&gt;0",$D$9))&gt;0,"Otros "&amp;TEXT(DAY(_xlfn.MINIFS(Consolidado!$B$5:$B$1000,Consolidado!$E$5:$E$1000,$B38,Consolidado!$C$5:$C$1000,"Otros",Consolidado!$Q$5:$Q$1000,"X",Consolidado!$H$5:$H$1000,IF($D$9="Todos","&gt;0",$D$9))),"00")&amp;"/"&amp;TEXT(MONTH(_xlfn.MINIFS(Consolidado!$B$5:$B$1000,Consolidado!$E$5:$E$1000,$B38,Consolidado!$C$5:$C$1000,"Otros",Consolidado!$Q$5:$Q$1000,"X",Consolidado!$H$5:$H$1000,IF($D$9="Todos","&gt;0",$D$9))),"00")&amp;IF($D$9="Todos","/"&amp;RIGHT(YEAR(_xlfn.MINIFS(Consolidado!$B$5:$B$1000,Consolidado!$E$5:$E$1000,$B38,Consolidado!$C$5:$C$1000,"Otros",Consolidado!$Q$5:$Q$1000,"X",Consolidado!$H$5:$H$1000,IF($D$9="Todos","&gt;0",$D$9))),2),"")&amp;IF(_xlfn.MAXIFS(Consolidado!$B$5:$B$1000,Consolidado!$E$5:$E$1000,$B38,Consolidado!$C$5:$C$1000,"Otros",Consolidado!$Q$5:$Q$1000,"X",Consolidado!$H$5:$H$1000,IF($D$9="Todos","&gt;0",$D$9))&lt;&gt;_xlfn.MINIFS(Consolidado!$B$5:$B$1000,Consolidado!$E$5:$E$1000,$B38,Consolidado!$C$5:$C$1000,"Otros",Consolidado!$Q$5:$Q$1000,"X",Consolidado!$H$5:$H$1000,IF($D$9="Todos","&gt;0",$D$9))," y "&amp;TEXT(DAY(_xlfn.MAXIFS(Consolidado!$B$5:$B$1000,Consolidado!$E$5:$E$1000,$B38,Consolidado!$C$5:$C$1000,"Otros",Consolidado!$Q$5:$Q$1000,"X",Consolidado!$H$5:$H$1000,IF($D$9="Todos","&gt;0",$D$9))),"00")&amp;"/"&amp;TEXT(MONTH(_xlfn.MAXIFS(Consolidado!$B$5:$B$1000,Consolidado!$E$5:$E$1000,$B38,Consolidado!$C$5:$C$1000,"Otros",Consolidado!$Q$5:$Q$1000,"X",Consolidado!$H$5:$H$1000,IF($D$9="Todos","&gt;0",$D$9))),"00")&amp;IF($D$9="Todos","/"&amp;RIGHT(YEAR(_xlfn.MAXIFS(Consolidado!$B$5:$B$1000,Consolidado!$E$5:$E$1000,$B38,Consolidado!$C$5:$C$1000,"Otros",Consolidado!$Q$5:$Q$1000,"X",Consolidado!$H$5:$H$1000,IF($D$9="Todos","&gt;0",$D$9))),2),""),""),""))</f>
        <v/>
      </c>
      <c r="T38" s="37" t="str">
        <f aca="false">_xlfn.TEXTJOIN(" +"&amp;CHAR(10),TRUE(),IF(SUMIFS(Consolidado!$AD$5:$AD$1000,Consolidado!$E$5:$E$1000,$B38,Consolidado!$C$5:$C$1000,"Auditoría Interna",Consolidado!$R$5:$R$1000,"X",Consolidado!$H$5:$H$1000,IF($D$9="Todos","&gt;0",$D$9))&gt;0,"Interna "&amp;TEXT(DAY(_xlfn.MINIFS(Consolidado!$B$5:$B$1000,Consolidado!$E$5:$E$1000,$B38,Consolidado!$C$5:$C$1000,"Auditoría Interna",Consolidado!$R$5:$R$1000,"X",Consolidado!$H$5:$H$1000,IF($D$9="Todos","&gt;0",$D$9))),"00")&amp;"/"&amp;TEXT(MONTH(_xlfn.MINIFS(Consolidado!$B$5:$B$1000,Consolidado!$E$5:$E$1000,$B38,Consolidado!$C$5:$C$1000,"Auditoría Interna",Consolidado!$R$5:$R$1000,"X",Consolidado!$H$5:$H$1000,IF($D$9="Todos","&gt;0",$D$9))),"00")&amp;IF($D$9="Todos","/"&amp;RIGHT(YEAR(_xlfn.MINIFS(Consolidado!$B$5:$B$1000,Consolidado!$E$5:$E$1000,$B38,Consolidado!$C$5:$C$1000,"Auditoría Interna",Consolidado!$R$5:$R$1000,"X",Consolidado!$H$5:$H$1000,IF($D$9="Todos","&gt;0",$D$9))),2),"")&amp;IF(_xlfn.MAXIFS(Consolidado!$B$5:$B$1000,Consolidado!$E$5:$E$1000,$B38,Consolidado!$C$5:$C$1000,"Auditoría Interna",Consolidado!$R$5:$R$1000,"X",Consolidado!$H$5:$H$1000,IF($D$9="Todos","&gt;0",$D$9))&lt;&gt;_xlfn.MINIFS(Consolidado!$B$5:$B$1000,Consolidado!$E$5:$E$1000,$B38,Consolidado!$C$5:$C$1000,"Auditoría Interna",Consolidado!$R$5:$R$1000,"X",Consolidado!$H$5:$H$1000,IF($D$9="Todos","&gt;0",$D$9))," y "&amp;TEXT(DAY(_xlfn.MAXIFS(Consolidado!$B$5:$B$1000,Consolidado!$E$5:$E$1000,$B38,Consolidado!$C$5:$C$1000,"Auditoría Interna",Consolidado!$R$5:$R$1000,"X",Consolidado!$H$5:$H$1000,IF($D$9="Todos","&gt;0",$D$9))),"00")&amp;"/"&amp;TEXT(MONTH(_xlfn.MAXIFS(Consolidado!$B$5:$B$1000,Consolidado!$E$5:$E$1000,$B38,Consolidado!$C$5:$C$1000,"Auditoría Interna",Consolidado!$R$5:$R$1000,"X",Consolidado!$H$5:$H$1000,IF($D$9="Todos","&gt;0",$D$9))),"00")&amp;IF($D$9="Todos","/"&amp;RIGHT(YEAR(_xlfn.MAXIFS(Consolidado!$B$5:$B$1000,Consolidado!$E$5:$E$1000,$B38,Consolidado!$C$5:$C$1000,"Auditoría Interna",Consolidado!$R$5:$R$1000,"X",Consolidado!$H$5:$H$1000,IF($D$9="Todos","&gt;0",$D$9))),2),""),""),""),IF(SUMIFS(Consolidado!$AD$5:$AD$1000,Consolidado!$E$5:$E$1000,$B38,Consolidado!$C$5:$C$1000,"Auditoría Externa",Consolidado!$R$5:$R$1000,"X",Consolidado!$H$5:$H$1000,IF($D$9="Todos","&gt;0",$D$9))&gt;0,"Externa "&amp;TEXT(DAY(_xlfn.MINIFS(Consolidado!$B$5:$B$1000,Consolidado!$E$5:$E$1000,$B38,Consolidado!$C$5:$C$1000,"Auditoría Externa",Consolidado!$R$5:$R$1000,"X",Consolidado!$H$5:$H$1000,IF($D$9="Todos","&gt;0",$D$9))),"00")&amp;"/"&amp;TEXT(MONTH(_xlfn.MINIFS(Consolidado!$B$5:$B$1000,Consolidado!$E$5:$E$1000,$B38,Consolidado!$C$5:$C$1000,"Auditoría Externa",Consolidado!$R$5:$R$1000,"X",Consolidado!$H$5:$H$1000,IF($D$9="Todos","&gt;0",$D$9))),"00")&amp;IF($D$9="Todos","/"&amp;RIGHT(YEAR(_xlfn.MINIFS(Consolidado!$B$5:$B$1000,Consolidado!$E$5:$E$1000,$B38,Consolidado!$C$5:$C$1000,"Auditoría Externa",Consolidado!$R$5:$R$1000,"X",Consolidado!$H$5:$H$1000,IF($D$9="Todos","&gt;0",$D$9))),2),"")&amp;IF(_xlfn.MAXIFS(Consolidado!$B$5:$B$1000,Consolidado!$E$5:$E$1000,$B38,Consolidado!$C$5:$C$1000,"Auditoría Externa",Consolidado!$R$5:$R$1000,"X",Consolidado!$H$5:$H$1000,IF($D$9="Todos","&gt;0",$D$9))&lt;&gt;_xlfn.MINIFS(Consolidado!$B$5:$B$1000,Consolidado!$E$5:$E$1000,$B38,Consolidado!$C$5:$C$1000,"Auditoría Externa",Consolidado!$R$5:$R$1000,"X",Consolidado!$H$5:$H$1000,IF($D$9="Todos","&gt;0",$D$9))," y "&amp;TEXT(DAY(_xlfn.MAXIFS(Consolidado!$B$5:$B$1000,Consolidado!$E$5:$E$1000,$B38,Consolidado!$C$5:$C$1000,"Auditoría Externa",Consolidado!$R$5:$R$1000,"X",Consolidado!$H$5:$H$1000,IF($D$9="Todos","&gt;0",$D$9))),"00")&amp;"/"&amp;TEXT(MONTH(_xlfn.MAXIFS(Consolidado!$B$5:$B$1000,Consolidado!$E$5:$E$1000,$B38,Consolidado!$C$5:$C$1000,"Auditoría Externa",Consolidado!$R$5:$R$1000,"X",Consolidado!$H$5:$H$1000,IF($D$9="Todos","&gt;0",$D$9))),"00")&amp;IF($D$9="Todos","/"&amp;RIGHT(YEAR(_xlfn.MAXIFS(Consolidado!$B$5:$B$1000,Consolidado!$E$5:$E$1000,$B38,Consolidado!$C$5:$C$1000,"Auditoría Externa",Consolidado!$R$5:$R$1000,"X",Consolidado!$H$5:$H$1000,IF($D$9="Todos","&gt;0",$D$9))),2),""),""),""),IF(SUMIFS(Consolidado!$AD$5:$AD$1000,Consolidado!$E$5:$E$1000,$B38,Consolidado!$C$5:$C$1000,"SSF",Consolidado!$R$5:$R$1000,"X",Consolidado!$H$5:$H$1000,IF($D$9="Todos","&gt;0",$D$9))&gt;0,"SSF "&amp;TEXT(DAY(_xlfn.MINIFS(Consolidado!$B$5:$B$1000,Consolidado!$E$5:$E$1000,$B38,Consolidado!$C$5:$C$1000,"SSF",Consolidado!$R$5:$R$1000,"X",Consolidado!$H$5:$H$1000,IF($D$9="Todos","&gt;0",$D$9))),"00")&amp;"/"&amp;TEXT(MONTH(_xlfn.MINIFS(Consolidado!$B$5:$B$1000,Consolidado!$E$5:$E$1000,$B38,Consolidado!$C$5:$C$1000,"SSF",Consolidado!$R$5:$R$1000,"X",Consolidado!$H$5:$H$1000,IF($D$9="Todos","&gt;0",$D$9))),"00")&amp;IF($D$9="Todos","/"&amp;RIGHT(YEAR(_xlfn.MINIFS(Consolidado!$B$5:$B$1000,Consolidado!$E$5:$E$1000,$B38,Consolidado!$C$5:$C$1000,"SSF",Consolidado!$R$5:$R$1000,"X",Consolidado!$H$5:$H$1000,IF($D$9="Todos","&gt;0",$D$9))),2),"")&amp;IF(_xlfn.MAXIFS(Consolidado!$B$5:$B$1000,Consolidado!$E$5:$E$1000,$B38,Consolidado!$C$5:$C$1000,"SSF",Consolidado!$R$5:$R$1000,"X",Consolidado!$H$5:$H$1000,IF($D$9="Todos","&gt;0",$D$9))&lt;&gt;_xlfn.MINIFS(Consolidado!$B$5:$B$1000,Consolidado!$E$5:$E$1000,$B38,Consolidado!$C$5:$C$1000,"SSF",Consolidado!$R$5:$R$1000,"X",Consolidado!$H$5:$H$1000,IF($D$9="Todos","&gt;0",$D$9))," y "&amp;TEXT(DAY(_xlfn.MAXIFS(Consolidado!$B$5:$B$1000,Consolidado!$E$5:$E$1000,$B38,Consolidado!$C$5:$C$1000,"SSF",Consolidado!$R$5:$R$1000,"X",Consolidado!$H$5:$H$1000,IF($D$9="Todos","&gt;0",$D$9))),"00")&amp;"/"&amp;TEXT(MONTH(_xlfn.MAXIFS(Consolidado!$B$5:$B$1000,Consolidado!$E$5:$E$1000,$B38,Consolidado!$C$5:$C$1000,"SSF",Consolidado!$R$5:$R$1000,"X",Consolidado!$H$5:$H$1000,IF($D$9="Todos","&gt;0",$D$9))),"00")&amp;IF($D$9="Todos","/"&amp;RIGHT(YEAR(_xlfn.MAXIFS(Consolidado!$B$5:$B$1000,Consolidado!$E$5:$E$1000,$B38,Consolidado!$C$5:$C$1000,"SSF",Consolidado!$R$5:$R$1000,"X",Consolidado!$H$5:$H$1000,IF($D$9="Todos","&gt;0",$D$9))),2),""),""),""),IF(SUMIFS(Consolidado!$AD$5:$AD$1000,Consolidado!$E$5:$E$1000,$B38,Consolidado!$C$5:$C$1000,"Comité de Supervisión",Consolidado!$R$5:$R$1000,"X",Consolidado!$H$5:$H$1000,IF($D$9="Todos","&gt;0",$D$9))&gt;0,"Comité Sup. "&amp;TEXT(DAY(_xlfn.MINIFS(Consolidado!$B$5:$B$1000,Consolidado!$E$5:$E$1000,$B38,Consolidado!$C$5:$C$1000,"Comité de Supervisión",Consolidado!$R$5:$R$1000,"X",Consolidado!$H$5:$H$1000,IF($D$9="Todos","&gt;0",$D$9))),"00")&amp;"/"&amp;TEXT(MONTH(_xlfn.MINIFS(Consolidado!$B$5:$B$1000,Consolidado!$E$5:$E$1000,$B38,Consolidado!$C$5:$C$1000,"Comité de Supervisión",Consolidado!$R$5:$R$1000,"X",Consolidado!$H$5:$H$1000,IF($D$9="Todos","&gt;0",$D$9))),"00")&amp;IF($D$9="Todos","/"&amp;RIGHT(YEAR(_xlfn.MINIFS(Consolidado!$B$5:$B$1000,Consolidado!$E$5:$E$1000,$B38,Consolidado!$C$5:$C$1000,"Comité de Supervisión",Consolidado!$R$5:$R$1000,"X",Consolidado!$H$5:$H$1000,IF($D$9="Todos","&gt;0",$D$9))),2),"")&amp;IF(_xlfn.MAXIFS(Consolidado!$B$5:$B$1000,Consolidado!$E$5:$E$1000,$B38,Consolidado!$C$5:$C$1000,"Comité de Supervisión",Consolidado!$R$5:$R$1000,"X",Consolidado!$H$5:$H$1000,IF($D$9="Todos","&gt;0",$D$9))&lt;&gt;_xlfn.MINIFS(Consolidado!$B$5:$B$1000,Consolidado!$E$5:$E$1000,$B38,Consolidado!$C$5:$C$1000,"Comité de Supervisión",Consolidado!$R$5:$R$1000,"X",Consolidado!$H$5:$H$1000,IF($D$9="Todos","&gt;0",$D$9))," y "&amp;TEXT(DAY(_xlfn.MAXIFS(Consolidado!$B$5:$B$1000,Consolidado!$E$5:$E$1000,$B38,Consolidado!$C$5:$C$1000,"Comité de Supervisión",Consolidado!$R$5:$R$1000,"X",Consolidado!$H$5:$H$1000,IF($D$9="Todos","&gt;0",$D$9))),"00")&amp;"/"&amp;TEXT(MONTH(_xlfn.MAXIFS(Consolidado!$B$5:$B$1000,Consolidado!$E$5:$E$1000,$B38,Consolidado!$C$5:$C$1000,"Comité de Supervisión",Consolidado!$R$5:$R$1000,"X",Consolidado!$H$5:$H$1000,IF($D$9="Todos","&gt;0",$D$9))),"00")&amp;IF($D$9="Todos","/"&amp;RIGHT(YEAR(_xlfn.MAXIFS(Consolidado!$B$5:$B$1000,Consolidado!$E$5:$E$1000,$B38,Consolidado!$C$5:$C$1000,"Comité de Supervisión",Consolidado!$R$5:$R$1000,"X",Consolidado!$H$5:$H$1000,IF($D$9="Todos","&gt;0",$D$9))),2),""),""),""),IF(SUMIFS(Consolidado!$AD$5:$AD$1000,Consolidado!$E$5:$E$1000,$B38,Consolidado!$C$5:$C$1000,"Consejo de Administración",Consolidado!$R$5:$R$1000,"X",Consolidado!$H$5:$H$1000,IF($D$9="Todos","&gt;0",$D$9))&gt;0,"Consejo "&amp;TEXT(DAY(_xlfn.MINIFS(Consolidado!$B$5:$B$1000,Consolidado!$E$5:$E$1000,$B38,Consolidado!$C$5:$C$1000,"Consejo de Administración",Consolidado!$R$5:$R$1000,"X",Consolidado!$H$5:$H$1000,IF($D$9="Todos","&gt;0",$D$9))),"00")&amp;"/"&amp;TEXT(MONTH(_xlfn.MINIFS(Consolidado!$B$5:$B$1000,Consolidado!$E$5:$E$1000,$B38,Consolidado!$C$5:$C$1000,"Consejo de Administración",Consolidado!$R$5:$R$1000,"X",Consolidado!$H$5:$H$1000,IF($D$9="Todos","&gt;0",$D$9))),"00")&amp;IF($D$9="Todos","/"&amp;RIGHT(YEAR(_xlfn.MINIFS(Consolidado!$B$5:$B$1000,Consolidado!$E$5:$E$1000,$B38,Consolidado!$C$5:$C$1000,"Consejo de Administración",Consolidado!$R$5:$R$1000,"X",Consolidado!$H$5:$H$1000,IF($D$9="Todos","&gt;0",$D$9))),2),"")&amp;IF(_xlfn.MAXIFS(Consolidado!$B$5:$B$1000,Consolidado!$E$5:$E$1000,$B38,Consolidado!$C$5:$C$1000,"Consejo de Administración",Consolidado!$R$5:$R$1000,"X",Consolidado!$H$5:$H$1000,IF($D$9="Todos","&gt;0",$D$9))&lt;&gt;_xlfn.MINIFS(Consolidado!$B$5:$B$1000,Consolidado!$E$5:$E$1000,$B38,Consolidado!$C$5:$C$1000,"Consejo de Administración",Consolidado!$R$5:$R$1000,"X",Consolidado!$H$5:$H$1000,IF($D$9="Todos","&gt;0",$D$9))," y "&amp;TEXT(DAY(_xlfn.MAXIFS(Consolidado!$B$5:$B$1000,Consolidado!$E$5:$E$1000,$B38,Consolidado!$C$5:$C$1000,"Consejo de Administración",Consolidado!$R$5:$R$1000,"X",Consolidado!$H$5:$H$1000,IF($D$9="Todos","&gt;0",$D$9))),"00")&amp;"/"&amp;TEXT(MONTH(_xlfn.MAXIFS(Consolidado!$B$5:$B$1000,Consolidado!$E$5:$E$1000,$B38,Consolidado!$C$5:$C$1000,"Consejo de Administración",Consolidado!$R$5:$R$1000,"X",Consolidado!$H$5:$H$1000,IF($D$9="Todos","&gt;0",$D$9))),"00")&amp;IF($D$9="Todos","/"&amp;RIGHT(YEAR(_xlfn.MAXIFS(Consolidado!$B$5:$B$1000,Consolidado!$E$5:$E$1000,$B38,Consolidado!$C$5:$C$1000,"Consejo de Administración",Consolidado!$R$5:$R$1000,"X",Consolidado!$H$5:$H$1000,IF($D$9="Todos","&gt;0",$D$9))),2),""),""),""),IF(SUMIFS(Consolidado!$AD$5:$AD$1000,Consolidado!$E$5:$E$1000,$B38,Consolidado!$C$5:$C$1000,"Otros",Consolidado!$R$5:$R$1000,"X",Consolidado!$H$5:$H$1000,IF($D$9="Todos","&gt;0",$D$9))&gt;0,"Otros "&amp;TEXT(DAY(_xlfn.MINIFS(Consolidado!$B$5:$B$1000,Consolidado!$E$5:$E$1000,$B38,Consolidado!$C$5:$C$1000,"Otros",Consolidado!$R$5:$R$1000,"X",Consolidado!$H$5:$H$1000,IF($D$9="Todos","&gt;0",$D$9))),"00")&amp;"/"&amp;TEXT(MONTH(_xlfn.MINIFS(Consolidado!$B$5:$B$1000,Consolidado!$E$5:$E$1000,$B38,Consolidado!$C$5:$C$1000,"Otros",Consolidado!$R$5:$R$1000,"X",Consolidado!$H$5:$H$1000,IF($D$9="Todos","&gt;0",$D$9))),"00")&amp;IF($D$9="Todos","/"&amp;RIGHT(YEAR(_xlfn.MINIFS(Consolidado!$B$5:$B$1000,Consolidado!$E$5:$E$1000,$B38,Consolidado!$C$5:$C$1000,"Otros",Consolidado!$R$5:$R$1000,"X",Consolidado!$H$5:$H$1000,IF($D$9="Todos","&gt;0",$D$9))),2),"")&amp;IF(_xlfn.MAXIFS(Consolidado!$B$5:$B$1000,Consolidado!$E$5:$E$1000,$B38,Consolidado!$C$5:$C$1000,"Otros",Consolidado!$R$5:$R$1000,"X",Consolidado!$H$5:$H$1000,IF($D$9="Todos","&gt;0",$D$9))&lt;&gt;_xlfn.MINIFS(Consolidado!$B$5:$B$1000,Consolidado!$E$5:$E$1000,$B38,Consolidado!$C$5:$C$1000,"Otros",Consolidado!$R$5:$R$1000,"X",Consolidado!$H$5:$H$1000,IF($D$9="Todos","&gt;0",$D$9))," y "&amp;TEXT(DAY(_xlfn.MAXIFS(Consolidado!$B$5:$B$1000,Consolidado!$E$5:$E$1000,$B38,Consolidado!$C$5:$C$1000,"Otros",Consolidado!$R$5:$R$1000,"X",Consolidado!$H$5:$H$1000,IF($D$9="Todos","&gt;0",$D$9))),"00")&amp;"/"&amp;TEXT(MONTH(_xlfn.MAXIFS(Consolidado!$B$5:$B$1000,Consolidado!$E$5:$E$1000,$B38,Consolidado!$C$5:$C$1000,"Otros",Consolidado!$R$5:$R$1000,"X",Consolidado!$H$5:$H$1000,IF($D$9="Todos","&gt;0",$D$9))),"00")&amp;IF($D$9="Todos","/"&amp;RIGHT(YEAR(_xlfn.MAXIFS(Consolidado!$B$5:$B$1000,Consolidado!$E$5:$E$1000,$B38,Consolidado!$C$5:$C$1000,"Otros",Consolidado!$R$5:$R$1000,"X",Consolidado!$H$5:$H$1000,IF($D$9="Todos","&gt;0",$D$9))),2),""),""),""))</f>
        <v/>
      </c>
      <c r="U38" s="37" t="str">
        <f aca="false">_xlfn.TEXTJOIN(" +"&amp;CHAR(10),TRUE(),IF(SUMIFS(Consolidado!$AD$5:$AD$1000,Consolidado!$E$5:$E$1000,$B38,Consolidado!$C$5:$C$1000,"Auditoría Interna",Consolidado!$S$5:$S$1000,"X",Consolidado!$H$5:$H$1000,IF($D$9="Todos","&gt;0",$D$9))&gt;0,"Interna "&amp;TEXT(DAY(_xlfn.MINIFS(Consolidado!$B$5:$B$1000,Consolidado!$E$5:$E$1000,$B38,Consolidado!$C$5:$C$1000,"Auditoría Interna",Consolidado!$S$5:$S$1000,"X",Consolidado!$H$5:$H$1000,IF($D$9="Todos","&gt;0",$D$9))),"00")&amp;"/"&amp;TEXT(MONTH(_xlfn.MINIFS(Consolidado!$B$5:$B$1000,Consolidado!$E$5:$E$1000,$B38,Consolidado!$C$5:$C$1000,"Auditoría Interna",Consolidado!$S$5:$S$1000,"X",Consolidado!$H$5:$H$1000,IF($D$9="Todos","&gt;0",$D$9))),"00")&amp;IF($D$9="Todos","/"&amp;RIGHT(YEAR(_xlfn.MINIFS(Consolidado!$B$5:$B$1000,Consolidado!$E$5:$E$1000,$B38,Consolidado!$C$5:$C$1000,"Auditoría Interna",Consolidado!$S$5:$S$1000,"X",Consolidado!$H$5:$H$1000,IF($D$9="Todos","&gt;0",$D$9))),2),"")&amp;IF(_xlfn.MAXIFS(Consolidado!$B$5:$B$1000,Consolidado!$E$5:$E$1000,$B38,Consolidado!$C$5:$C$1000,"Auditoría Interna",Consolidado!$S$5:$S$1000,"X",Consolidado!$H$5:$H$1000,IF($D$9="Todos","&gt;0",$D$9))&lt;&gt;_xlfn.MINIFS(Consolidado!$B$5:$B$1000,Consolidado!$E$5:$E$1000,$B38,Consolidado!$C$5:$C$1000,"Auditoría Interna",Consolidado!$S$5:$S$1000,"X",Consolidado!$H$5:$H$1000,IF($D$9="Todos","&gt;0",$D$9))," y "&amp;TEXT(DAY(_xlfn.MAXIFS(Consolidado!$B$5:$B$1000,Consolidado!$E$5:$E$1000,$B38,Consolidado!$C$5:$C$1000,"Auditoría Interna",Consolidado!$S$5:$S$1000,"X",Consolidado!$H$5:$H$1000,IF($D$9="Todos","&gt;0",$D$9))),"00")&amp;"/"&amp;TEXT(MONTH(_xlfn.MAXIFS(Consolidado!$B$5:$B$1000,Consolidado!$E$5:$E$1000,$B38,Consolidado!$C$5:$C$1000,"Auditoría Interna",Consolidado!$S$5:$S$1000,"X",Consolidado!$H$5:$H$1000,IF($D$9="Todos","&gt;0",$D$9))),"00")&amp;IF($D$9="Todos","/"&amp;RIGHT(YEAR(_xlfn.MAXIFS(Consolidado!$B$5:$B$1000,Consolidado!$E$5:$E$1000,$B38,Consolidado!$C$5:$C$1000,"Auditoría Interna",Consolidado!$S$5:$S$1000,"X",Consolidado!$H$5:$H$1000,IF($D$9="Todos","&gt;0",$D$9))),2),""),""),""),IF(SUMIFS(Consolidado!$AD$5:$AD$1000,Consolidado!$E$5:$E$1000,$B38,Consolidado!$C$5:$C$1000,"Auditoría Externa",Consolidado!$S$5:$S$1000,"X",Consolidado!$H$5:$H$1000,IF($D$9="Todos","&gt;0",$D$9))&gt;0,"Externa "&amp;TEXT(DAY(_xlfn.MINIFS(Consolidado!$B$5:$B$1000,Consolidado!$E$5:$E$1000,$B38,Consolidado!$C$5:$C$1000,"Auditoría Externa",Consolidado!$S$5:$S$1000,"X",Consolidado!$H$5:$H$1000,IF($D$9="Todos","&gt;0",$D$9))),"00")&amp;"/"&amp;TEXT(MONTH(_xlfn.MINIFS(Consolidado!$B$5:$B$1000,Consolidado!$E$5:$E$1000,$B38,Consolidado!$C$5:$C$1000,"Auditoría Externa",Consolidado!$S$5:$S$1000,"X",Consolidado!$H$5:$H$1000,IF($D$9="Todos","&gt;0",$D$9))),"00")&amp;IF($D$9="Todos","/"&amp;RIGHT(YEAR(_xlfn.MINIFS(Consolidado!$B$5:$B$1000,Consolidado!$E$5:$E$1000,$B38,Consolidado!$C$5:$C$1000,"Auditoría Externa",Consolidado!$S$5:$S$1000,"X",Consolidado!$H$5:$H$1000,IF($D$9="Todos","&gt;0",$D$9))),2),"")&amp;IF(_xlfn.MAXIFS(Consolidado!$B$5:$B$1000,Consolidado!$E$5:$E$1000,$B38,Consolidado!$C$5:$C$1000,"Auditoría Externa",Consolidado!$S$5:$S$1000,"X",Consolidado!$H$5:$H$1000,IF($D$9="Todos","&gt;0",$D$9))&lt;&gt;_xlfn.MINIFS(Consolidado!$B$5:$B$1000,Consolidado!$E$5:$E$1000,$B38,Consolidado!$C$5:$C$1000,"Auditoría Externa",Consolidado!$S$5:$S$1000,"X",Consolidado!$H$5:$H$1000,IF($D$9="Todos","&gt;0",$D$9))," y "&amp;TEXT(DAY(_xlfn.MAXIFS(Consolidado!$B$5:$B$1000,Consolidado!$E$5:$E$1000,$B38,Consolidado!$C$5:$C$1000,"Auditoría Externa",Consolidado!$S$5:$S$1000,"X",Consolidado!$H$5:$H$1000,IF($D$9="Todos","&gt;0",$D$9))),"00")&amp;"/"&amp;TEXT(MONTH(_xlfn.MAXIFS(Consolidado!$B$5:$B$1000,Consolidado!$E$5:$E$1000,$B38,Consolidado!$C$5:$C$1000,"Auditoría Externa",Consolidado!$S$5:$S$1000,"X",Consolidado!$H$5:$H$1000,IF($D$9="Todos","&gt;0",$D$9))),"00")&amp;IF($D$9="Todos","/"&amp;RIGHT(YEAR(_xlfn.MAXIFS(Consolidado!$B$5:$B$1000,Consolidado!$E$5:$E$1000,$B38,Consolidado!$C$5:$C$1000,"Auditoría Externa",Consolidado!$S$5:$S$1000,"X",Consolidado!$H$5:$H$1000,IF($D$9="Todos","&gt;0",$D$9))),2),""),""),""),IF(SUMIFS(Consolidado!$AD$5:$AD$1000,Consolidado!$E$5:$E$1000,$B38,Consolidado!$C$5:$C$1000,"SSF",Consolidado!$S$5:$S$1000,"X",Consolidado!$H$5:$H$1000,IF($D$9="Todos","&gt;0",$D$9))&gt;0,"SSF "&amp;TEXT(DAY(_xlfn.MINIFS(Consolidado!$B$5:$B$1000,Consolidado!$E$5:$E$1000,$B38,Consolidado!$C$5:$C$1000,"SSF",Consolidado!$S$5:$S$1000,"X",Consolidado!$H$5:$H$1000,IF($D$9="Todos","&gt;0",$D$9))),"00")&amp;"/"&amp;TEXT(MONTH(_xlfn.MINIFS(Consolidado!$B$5:$B$1000,Consolidado!$E$5:$E$1000,$B38,Consolidado!$C$5:$C$1000,"SSF",Consolidado!$S$5:$S$1000,"X",Consolidado!$H$5:$H$1000,IF($D$9="Todos","&gt;0",$D$9))),"00")&amp;IF($D$9="Todos","/"&amp;RIGHT(YEAR(_xlfn.MINIFS(Consolidado!$B$5:$B$1000,Consolidado!$E$5:$E$1000,$B38,Consolidado!$C$5:$C$1000,"SSF",Consolidado!$S$5:$S$1000,"X",Consolidado!$H$5:$H$1000,IF($D$9="Todos","&gt;0",$D$9))),2),"")&amp;IF(_xlfn.MAXIFS(Consolidado!$B$5:$B$1000,Consolidado!$E$5:$E$1000,$B38,Consolidado!$C$5:$C$1000,"SSF",Consolidado!$S$5:$S$1000,"X",Consolidado!$H$5:$H$1000,IF($D$9="Todos","&gt;0",$D$9))&lt;&gt;_xlfn.MINIFS(Consolidado!$B$5:$B$1000,Consolidado!$E$5:$E$1000,$B38,Consolidado!$C$5:$C$1000,"SSF",Consolidado!$S$5:$S$1000,"X",Consolidado!$H$5:$H$1000,IF($D$9="Todos","&gt;0",$D$9))," y "&amp;TEXT(DAY(_xlfn.MAXIFS(Consolidado!$B$5:$B$1000,Consolidado!$E$5:$E$1000,$B38,Consolidado!$C$5:$C$1000,"SSF",Consolidado!$S$5:$S$1000,"X",Consolidado!$H$5:$H$1000,IF($D$9="Todos","&gt;0",$D$9))),"00")&amp;"/"&amp;TEXT(MONTH(_xlfn.MAXIFS(Consolidado!$B$5:$B$1000,Consolidado!$E$5:$E$1000,$B38,Consolidado!$C$5:$C$1000,"SSF",Consolidado!$S$5:$S$1000,"X",Consolidado!$H$5:$H$1000,IF($D$9="Todos","&gt;0",$D$9))),"00")&amp;IF($D$9="Todos","/"&amp;RIGHT(YEAR(_xlfn.MAXIFS(Consolidado!$B$5:$B$1000,Consolidado!$E$5:$E$1000,$B38,Consolidado!$C$5:$C$1000,"SSF",Consolidado!$S$5:$S$1000,"X",Consolidado!$H$5:$H$1000,IF($D$9="Todos","&gt;0",$D$9))),2),""),""),""),IF(SUMIFS(Consolidado!$AD$5:$AD$1000,Consolidado!$E$5:$E$1000,$B38,Consolidado!$C$5:$C$1000,"Comité de Supervisión",Consolidado!$S$5:$S$1000,"X",Consolidado!$H$5:$H$1000,IF($D$9="Todos","&gt;0",$D$9))&gt;0,"Comité Sup. "&amp;TEXT(DAY(_xlfn.MINIFS(Consolidado!$B$5:$B$1000,Consolidado!$E$5:$E$1000,$B38,Consolidado!$C$5:$C$1000,"Comité de Supervisión",Consolidado!$S$5:$S$1000,"X",Consolidado!$H$5:$H$1000,IF($D$9="Todos","&gt;0",$D$9))),"00")&amp;"/"&amp;TEXT(MONTH(_xlfn.MINIFS(Consolidado!$B$5:$B$1000,Consolidado!$E$5:$E$1000,$B38,Consolidado!$C$5:$C$1000,"Comité de Supervisión",Consolidado!$S$5:$S$1000,"X",Consolidado!$H$5:$H$1000,IF($D$9="Todos","&gt;0",$D$9))),"00")&amp;IF($D$9="Todos","/"&amp;RIGHT(YEAR(_xlfn.MINIFS(Consolidado!$B$5:$B$1000,Consolidado!$E$5:$E$1000,$B38,Consolidado!$C$5:$C$1000,"Comité de Supervisión",Consolidado!$S$5:$S$1000,"X",Consolidado!$H$5:$H$1000,IF($D$9="Todos","&gt;0",$D$9))),2),"")&amp;IF(_xlfn.MAXIFS(Consolidado!$B$5:$B$1000,Consolidado!$E$5:$E$1000,$B38,Consolidado!$C$5:$C$1000,"Comité de Supervisión",Consolidado!$S$5:$S$1000,"X",Consolidado!$H$5:$H$1000,IF($D$9="Todos","&gt;0",$D$9))&lt;&gt;_xlfn.MINIFS(Consolidado!$B$5:$B$1000,Consolidado!$E$5:$E$1000,$B38,Consolidado!$C$5:$C$1000,"Comité de Supervisión",Consolidado!$S$5:$S$1000,"X",Consolidado!$H$5:$H$1000,IF($D$9="Todos","&gt;0",$D$9))," y "&amp;TEXT(DAY(_xlfn.MAXIFS(Consolidado!$B$5:$B$1000,Consolidado!$E$5:$E$1000,$B38,Consolidado!$C$5:$C$1000,"Comité de Supervisión",Consolidado!$S$5:$S$1000,"X",Consolidado!$H$5:$H$1000,IF($D$9="Todos","&gt;0",$D$9))),"00")&amp;"/"&amp;TEXT(MONTH(_xlfn.MAXIFS(Consolidado!$B$5:$B$1000,Consolidado!$E$5:$E$1000,$B38,Consolidado!$C$5:$C$1000,"Comité de Supervisión",Consolidado!$S$5:$S$1000,"X",Consolidado!$H$5:$H$1000,IF($D$9="Todos","&gt;0",$D$9))),"00")&amp;IF($D$9="Todos","/"&amp;RIGHT(YEAR(_xlfn.MAXIFS(Consolidado!$B$5:$B$1000,Consolidado!$E$5:$E$1000,$B38,Consolidado!$C$5:$C$1000,"Comité de Supervisión",Consolidado!$S$5:$S$1000,"X",Consolidado!$H$5:$H$1000,IF($D$9="Todos","&gt;0",$D$9))),2),""),""),""),IF(SUMIFS(Consolidado!$AD$5:$AD$1000,Consolidado!$E$5:$E$1000,$B38,Consolidado!$C$5:$C$1000,"Consejo de Administración",Consolidado!$S$5:$S$1000,"X",Consolidado!$H$5:$H$1000,IF($D$9="Todos","&gt;0",$D$9))&gt;0,"Consejo "&amp;TEXT(DAY(_xlfn.MINIFS(Consolidado!$B$5:$B$1000,Consolidado!$E$5:$E$1000,$B38,Consolidado!$C$5:$C$1000,"Consejo de Administración",Consolidado!$S$5:$S$1000,"X",Consolidado!$H$5:$H$1000,IF($D$9="Todos","&gt;0",$D$9))),"00")&amp;"/"&amp;TEXT(MONTH(_xlfn.MINIFS(Consolidado!$B$5:$B$1000,Consolidado!$E$5:$E$1000,$B38,Consolidado!$C$5:$C$1000,"Consejo de Administración",Consolidado!$S$5:$S$1000,"X",Consolidado!$H$5:$H$1000,IF($D$9="Todos","&gt;0",$D$9))),"00")&amp;IF($D$9="Todos","/"&amp;RIGHT(YEAR(_xlfn.MINIFS(Consolidado!$B$5:$B$1000,Consolidado!$E$5:$E$1000,$B38,Consolidado!$C$5:$C$1000,"Consejo de Administración",Consolidado!$S$5:$S$1000,"X",Consolidado!$H$5:$H$1000,IF($D$9="Todos","&gt;0",$D$9))),2),"")&amp;IF(_xlfn.MAXIFS(Consolidado!$B$5:$B$1000,Consolidado!$E$5:$E$1000,$B38,Consolidado!$C$5:$C$1000,"Consejo de Administración",Consolidado!$S$5:$S$1000,"X",Consolidado!$H$5:$H$1000,IF($D$9="Todos","&gt;0",$D$9))&lt;&gt;_xlfn.MINIFS(Consolidado!$B$5:$B$1000,Consolidado!$E$5:$E$1000,$B38,Consolidado!$C$5:$C$1000,"Consejo de Administración",Consolidado!$S$5:$S$1000,"X",Consolidado!$H$5:$H$1000,IF($D$9="Todos","&gt;0",$D$9))," y "&amp;TEXT(DAY(_xlfn.MAXIFS(Consolidado!$B$5:$B$1000,Consolidado!$E$5:$E$1000,$B38,Consolidado!$C$5:$C$1000,"Consejo de Administración",Consolidado!$S$5:$S$1000,"X",Consolidado!$H$5:$H$1000,IF($D$9="Todos","&gt;0",$D$9))),"00")&amp;"/"&amp;TEXT(MONTH(_xlfn.MAXIFS(Consolidado!$B$5:$B$1000,Consolidado!$E$5:$E$1000,$B38,Consolidado!$C$5:$C$1000,"Consejo de Administración",Consolidado!$S$5:$S$1000,"X",Consolidado!$H$5:$H$1000,IF($D$9="Todos","&gt;0",$D$9))),"00")&amp;IF($D$9="Todos","/"&amp;RIGHT(YEAR(_xlfn.MAXIFS(Consolidado!$B$5:$B$1000,Consolidado!$E$5:$E$1000,$B38,Consolidado!$C$5:$C$1000,"Consejo de Administración",Consolidado!$S$5:$S$1000,"X",Consolidado!$H$5:$H$1000,IF($D$9="Todos","&gt;0",$D$9))),2),""),""),""),IF(SUMIFS(Consolidado!$AD$5:$AD$1000,Consolidado!$E$5:$E$1000,$B38,Consolidado!$C$5:$C$1000,"Otros",Consolidado!$S$5:$S$1000,"X",Consolidado!$H$5:$H$1000,IF($D$9="Todos","&gt;0",$D$9))&gt;0,"Otros "&amp;TEXT(DAY(_xlfn.MINIFS(Consolidado!$B$5:$B$1000,Consolidado!$E$5:$E$1000,$B38,Consolidado!$C$5:$C$1000,"Otros",Consolidado!$S$5:$S$1000,"X",Consolidado!$H$5:$H$1000,IF($D$9="Todos","&gt;0",$D$9))),"00")&amp;"/"&amp;TEXT(MONTH(_xlfn.MINIFS(Consolidado!$B$5:$B$1000,Consolidado!$E$5:$E$1000,$B38,Consolidado!$C$5:$C$1000,"Otros",Consolidado!$S$5:$S$1000,"X",Consolidado!$H$5:$H$1000,IF($D$9="Todos","&gt;0",$D$9))),"00")&amp;IF($D$9="Todos","/"&amp;RIGHT(YEAR(_xlfn.MINIFS(Consolidado!$B$5:$B$1000,Consolidado!$E$5:$E$1000,$B38,Consolidado!$C$5:$C$1000,"Otros",Consolidado!$S$5:$S$1000,"X",Consolidado!$H$5:$H$1000,IF($D$9="Todos","&gt;0",$D$9))),2),"")&amp;IF(_xlfn.MAXIFS(Consolidado!$B$5:$B$1000,Consolidado!$E$5:$E$1000,$B38,Consolidado!$C$5:$C$1000,"Otros",Consolidado!$S$5:$S$1000,"X",Consolidado!$H$5:$H$1000,IF($D$9="Todos","&gt;0",$D$9))&lt;&gt;_xlfn.MINIFS(Consolidado!$B$5:$B$1000,Consolidado!$E$5:$E$1000,$B38,Consolidado!$C$5:$C$1000,"Otros",Consolidado!$S$5:$S$1000,"X",Consolidado!$H$5:$H$1000,IF($D$9="Todos","&gt;0",$D$9))," y "&amp;TEXT(DAY(_xlfn.MAXIFS(Consolidado!$B$5:$B$1000,Consolidado!$E$5:$E$1000,$B38,Consolidado!$C$5:$C$1000,"Otros",Consolidado!$S$5:$S$1000,"X",Consolidado!$H$5:$H$1000,IF($D$9="Todos","&gt;0",$D$9))),"00")&amp;"/"&amp;TEXT(MONTH(_xlfn.MAXIFS(Consolidado!$B$5:$B$1000,Consolidado!$E$5:$E$1000,$B38,Consolidado!$C$5:$C$1000,"Otros",Consolidado!$S$5:$S$1000,"X",Consolidado!$H$5:$H$1000,IF($D$9="Todos","&gt;0",$D$9))),"00")&amp;IF($D$9="Todos","/"&amp;RIGHT(YEAR(_xlfn.MAXIFS(Consolidado!$B$5:$B$1000,Consolidado!$E$5:$E$1000,$B38,Consolidado!$C$5:$C$1000,"Otros",Consolidado!$S$5:$S$1000,"X",Consolidado!$H$5:$H$1000,IF($D$9="Todos","&gt;0",$D$9))),2),""),""),""))</f>
        <v/>
      </c>
      <c r="V38" s="37" t="str">
        <f aca="false">_xlfn.TEXTJOIN(" +"&amp;CHAR(10),TRUE(),IF(SUMIFS(Consolidado!$AD$5:$AD$1000,Consolidado!$E$5:$E$1000,$B38,Consolidado!$C$5:$C$1000,"Auditoría Interna",Consolidado!$T$5:$T$1000,"X",Consolidado!$H$5:$H$1000,IF($D$9="Todos","&gt;0",$D$9))&gt;0,"Interna "&amp;TEXT(DAY(_xlfn.MINIFS(Consolidado!$B$5:$B$1000,Consolidado!$E$5:$E$1000,$B38,Consolidado!$C$5:$C$1000,"Auditoría Interna",Consolidado!$T$5:$T$1000,"X",Consolidado!$H$5:$H$1000,IF($D$9="Todos","&gt;0",$D$9))),"00")&amp;"/"&amp;TEXT(MONTH(_xlfn.MINIFS(Consolidado!$B$5:$B$1000,Consolidado!$E$5:$E$1000,$B38,Consolidado!$C$5:$C$1000,"Auditoría Interna",Consolidado!$T$5:$T$1000,"X",Consolidado!$H$5:$H$1000,IF($D$9="Todos","&gt;0",$D$9))),"00")&amp;IF($D$9="Todos","/"&amp;RIGHT(YEAR(_xlfn.MINIFS(Consolidado!$B$5:$B$1000,Consolidado!$E$5:$E$1000,$B38,Consolidado!$C$5:$C$1000,"Auditoría Interna",Consolidado!$T$5:$T$1000,"X",Consolidado!$H$5:$H$1000,IF($D$9="Todos","&gt;0",$D$9))),2),"")&amp;IF(_xlfn.MAXIFS(Consolidado!$B$5:$B$1000,Consolidado!$E$5:$E$1000,$B38,Consolidado!$C$5:$C$1000,"Auditoría Interna",Consolidado!$T$5:$T$1000,"X",Consolidado!$H$5:$H$1000,IF($D$9="Todos","&gt;0",$D$9))&lt;&gt;_xlfn.MINIFS(Consolidado!$B$5:$B$1000,Consolidado!$E$5:$E$1000,$B38,Consolidado!$C$5:$C$1000,"Auditoría Interna",Consolidado!$T$5:$T$1000,"X",Consolidado!$H$5:$H$1000,IF($D$9="Todos","&gt;0",$D$9))," y "&amp;TEXT(DAY(_xlfn.MAXIFS(Consolidado!$B$5:$B$1000,Consolidado!$E$5:$E$1000,$B38,Consolidado!$C$5:$C$1000,"Auditoría Interna",Consolidado!$T$5:$T$1000,"X",Consolidado!$H$5:$H$1000,IF($D$9="Todos","&gt;0",$D$9))),"00")&amp;"/"&amp;TEXT(MONTH(_xlfn.MAXIFS(Consolidado!$B$5:$B$1000,Consolidado!$E$5:$E$1000,$B38,Consolidado!$C$5:$C$1000,"Auditoría Interna",Consolidado!$T$5:$T$1000,"X",Consolidado!$H$5:$H$1000,IF($D$9="Todos","&gt;0",$D$9))),"00")&amp;IF($D$9="Todos","/"&amp;RIGHT(YEAR(_xlfn.MAXIFS(Consolidado!$B$5:$B$1000,Consolidado!$E$5:$E$1000,$B38,Consolidado!$C$5:$C$1000,"Auditoría Interna",Consolidado!$T$5:$T$1000,"X",Consolidado!$H$5:$H$1000,IF($D$9="Todos","&gt;0",$D$9))),2),""),""),""),IF(SUMIFS(Consolidado!$AD$5:$AD$1000,Consolidado!$E$5:$E$1000,$B38,Consolidado!$C$5:$C$1000,"Auditoría Externa",Consolidado!$T$5:$T$1000,"X",Consolidado!$H$5:$H$1000,IF($D$9="Todos","&gt;0",$D$9))&gt;0,"Externa "&amp;TEXT(DAY(_xlfn.MINIFS(Consolidado!$B$5:$B$1000,Consolidado!$E$5:$E$1000,$B38,Consolidado!$C$5:$C$1000,"Auditoría Externa",Consolidado!$T$5:$T$1000,"X",Consolidado!$H$5:$H$1000,IF($D$9="Todos","&gt;0",$D$9))),"00")&amp;"/"&amp;TEXT(MONTH(_xlfn.MINIFS(Consolidado!$B$5:$B$1000,Consolidado!$E$5:$E$1000,$B38,Consolidado!$C$5:$C$1000,"Auditoría Externa",Consolidado!$T$5:$T$1000,"X",Consolidado!$H$5:$H$1000,IF($D$9="Todos","&gt;0",$D$9))),"00")&amp;IF($D$9="Todos","/"&amp;RIGHT(YEAR(_xlfn.MINIFS(Consolidado!$B$5:$B$1000,Consolidado!$E$5:$E$1000,$B38,Consolidado!$C$5:$C$1000,"Auditoría Externa",Consolidado!$T$5:$T$1000,"X",Consolidado!$H$5:$H$1000,IF($D$9="Todos","&gt;0",$D$9))),2),"")&amp;IF(_xlfn.MAXIFS(Consolidado!$B$5:$B$1000,Consolidado!$E$5:$E$1000,$B38,Consolidado!$C$5:$C$1000,"Auditoría Externa",Consolidado!$T$5:$T$1000,"X",Consolidado!$H$5:$H$1000,IF($D$9="Todos","&gt;0",$D$9))&lt;&gt;_xlfn.MINIFS(Consolidado!$B$5:$B$1000,Consolidado!$E$5:$E$1000,$B38,Consolidado!$C$5:$C$1000,"Auditoría Externa",Consolidado!$T$5:$T$1000,"X",Consolidado!$H$5:$H$1000,IF($D$9="Todos","&gt;0",$D$9))," y "&amp;TEXT(DAY(_xlfn.MAXIFS(Consolidado!$B$5:$B$1000,Consolidado!$E$5:$E$1000,$B38,Consolidado!$C$5:$C$1000,"Auditoría Externa",Consolidado!$T$5:$T$1000,"X",Consolidado!$H$5:$H$1000,IF($D$9="Todos","&gt;0",$D$9))),"00")&amp;"/"&amp;TEXT(MONTH(_xlfn.MAXIFS(Consolidado!$B$5:$B$1000,Consolidado!$E$5:$E$1000,$B38,Consolidado!$C$5:$C$1000,"Auditoría Externa",Consolidado!$T$5:$T$1000,"X",Consolidado!$H$5:$H$1000,IF($D$9="Todos","&gt;0",$D$9))),"00")&amp;IF($D$9="Todos","/"&amp;RIGHT(YEAR(_xlfn.MAXIFS(Consolidado!$B$5:$B$1000,Consolidado!$E$5:$E$1000,$B38,Consolidado!$C$5:$C$1000,"Auditoría Externa",Consolidado!$T$5:$T$1000,"X",Consolidado!$H$5:$H$1000,IF($D$9="Todos","&gt;0",$D$9))),2),""),""),""),IF(SUMIFS(Consolidado!$AD$5:$AD$1000,Consolidado!$E$5:$E$1000,$B38,Consolidado!$C$5:$C$1000,"SSF",Consolidado!$T$5:$T$1000,"X",Consolidado!$H$5:$H$1000,IF($D$9="Todos","&gt;0",$D$9))&gt;0,"SSF "&amp;TEXT(DAY(_xlfn.MINIFS(Consolidado!$B$5:$B$1000,Consolidado!$E$5:$E$1000,$B38,Consolidado!$C$5:$C$1000,"SSF",Consolidado!$T$5:$T$1000,"X",Consolidado!$H$5:$H$1000,IF($D$9="Todos","&gt;0",$D$9))),"00")&amp;"/"&amp;TEXT(MONTH(_xlfn.MINIFS(Consolidado!$B$5:$B$1000,Consolidado!$E$5:$E$1000,$B38,Consolidado!$C$5:$C$1000,"SSF",Consolidado!$T$5:$T$1000,"X",Consolidado!$H$5:$H$1000,IF($D$9="Todos","&gt;0",$D$9))),"00")&amp;IF($D$9="Todos","/"&amp;RIGHT(YEAR(_xlfn.MINIFS(Consolidado!$B$5:$B$1000,Consolidado!$E$5:$E$1000,$B38,Consolidado!$C$5:$C$1000,"SSF",Consolidado!$T$5:$T$1000,"X",Consolidado!$H$5:$H$1000,IF($D$9="Todos","&gt;0",$D$9))),2),"")&amp;IF(_xlfn.MAXIFS(Consolidado!$B$5:$B$1000,Consolidado!$E$5:$E$1000,$B38,Consolidado!$C$5:$C$1000,"SSF",Consolidado!$T$5:$T$1000,"X",Consolidado!$H$5:$H$1000,IF($D$9="Todos","&gt;0",$D$9))&lt;&gt;_xlfn.MINIFS(Consolidado!$B$5:$B$1000,Consolidado!$E$5:$E$1000,$B38,Consolidado!$C$5:$C$1000,"SSF",Consolidado!$T$5:$T$1000,"X",Consolidado!$H$5:$H$1000,IF($D$9="Todos","&gt;0",$D$9))," y "&amp;TEXT(DAY(_xlfn.MAXIFS(Consolidado!$B$5:$B$1000,Consolidado!$E$5:$E$1000,$B38,Consolidado!$C$5:$C$1000,"SSF",Consolidado!$T$5:$T$1000,"X",Consolidado!$H$5:$H$1000,IF($D$9="Todos","&gt;0",$D$9))),"00")&amp;"/"&amp;TEXT(MONTH(_xlfn.MAXIFS(Consolidado!$B$5:$B$1000,Consolidado!$E$5:$E$1000,$B38,Consolidado!$C$5:$C$1000,"SSF",Consolidado!$T$5:$T$1000,"X",Consolidado!$H$5:$H$1000,IF($D$9="Todos","&gt;0",$D$9))),"00")&amp;IF($D$9="Todos","/"&amp;RIGHT(YEAR(_xlfn.MAXIFS(Consolidado!$B$5:$B$1000,Consolidado!$E$5:$E$1000,$B38,Consolidado!$C$5:$C$1000,"SSF",Consolidado!$T$5:$T$1000,"X",Consolidado!$H$5:$H$1000,IF($D$9="Todos","&gt;0",$D$9))),2),""),""),""),IF(SUMIFS(Consolidado!$AD$5:$AD$1000,Consolidado!$E$5:$E$1000,$B38,Consolidado!$C$5:$C$1000,"Comité de Supervisión",Consolidado!$T$5:$T$1000,"X",Consolidado!$H$5:$H$1000,IF($D$9="Todos","&gt;0",$D$9))&gt;0,"Comité Sup. "&amp;TEXT(DAY(_xlfn.MINIFS(Consolidado!$B$5:$B$1000,Consolidado!$E$5:$E$1000,$B38,Consolidado!$C$5:$C$1000,"Comité de Supervisión",Consolidado!$T$5:$T$1000,"X",Consolidado!$H$5:$H$1000,IF($D$9="Todos","&gt;0",$D$9))),"00")&amp;"/"&amp;TEXT(MONTH(_xlfn.MINIFS(Consolidado!$B$5:$B$1000,Consolidado!$E$5:$E$1000,$B38,Consolidado!$C$5:$C$1000,"Comité de Supervisión",Consolidado!$T$5:$T$1000,"X",Consolidado!$H$5:$H$1000,IF($D$9="Todos","&gt;0",$D$9))),"00")&amp;IF($D$9="Todos","/"&amp;RIGHT(YEAR(_xlfn.MINIFS(Consolidado!$B$5:$B$1000,Consolidado!$E$5:$E$1000,$B38,Consolidado!$C$5:$C$1000,"Comité de Supervisión",Consolidado!$T$5:$T$1000,"X",Consolidado!$H$5:$H$1000,IF($D$9="Todos","&gt;0",$D$9))),2),"")&amp;IF(_xlfn.MAXIFS(Consolidado!$B$5:$B$1000,Consolidado!$E$5:$E$1000,$B38,Consolidado!$C$5:$C$1000,"Comité de Supervisión",Consolidado!$T$5:$T$1000,"X",Consolidado!$H$5:$H$1000,IF($D$9="Todos","&gt;0",$D$9))&lt;&gt;_xlfn.MINIFS(Consolidado!$B$5:$B$1000,Consolidado!$E$5:$E$1000,$B38,Consolidado!$C$5:$C$1000,"Comité de Supervisión",Consolidado!$T$5:$T$1000,"X",Consolidado!$H$5:$H$1000,IF($D$9="Todos","&gt;0",$D$9))," y "&amp;TEXT(DAY(_xlfn.MAXIFS(Consolidado!$B$5:$B$1000,Consolidado!$E$5:$E$1000,$B38,Consolidado!$C$5:$C$1000,"Comité de Supervisión",Consolidado!$T$5:$T$1000,"X",Consolidado!$H$5:$H$1000,IF($D$9="Todos","&gt;0",$D$9))),"00")&amp;"/"&amp;TEXT(MONTH(_xlfn.MAXIFS(Consolidado!$B$5:$B$1000,Consolidado!$E$5:$E$1000,$B38,Consolidado!$C$5:$C$1000,"Comité de Supervisión",Consolidado!$T$5:$T$1000,"X",Consolidado!$H$5:$H$1000,IF($D$9="Todos","&gt;0",$D$9))),"00")&amp;IF($D$9="Todos","/"&amp;RIGHT(YEAR(_xlfn.MAXIFS(Consolidado!$B$5:$B$1000,Consolidado!$E$5:$E$1000,$B38,Consolidado!$C$5:$C$1000,"Comité de Supervisión",Consolidado!$T$5:$T$1000,"X",Consolidado!$H$5:$H$1000,IF($D$9="Todos","&gt;0",$D$9))),2),""),""),""),IF(SUMIFS(Consolidado!$AD$5:$AD$1000,Consolidado!$E$5:$E$1000,$B38,Consolidado!$C$5:$C$1000,"Consejo de Administración",Consolidado!$T$5:$T$1000,"X",Consolidado!$H$5:$H$1000,IF($D$9="Todos","&gt;0",$D$9))&gt;0,"Consejo "&amp;TEXT(DAY(_xlfn.MINIFS(Consolidado!$B$5:$B$1000,Consolidado!$E$5:$E$1000,$B38,Consolidado!$C$5:$C$1000,"Consejo de Administración",Consolidado!$T$5:$T$1000,"X",Consolidado!$H$5:$H$1000,IF($D$9="Todos","&gt;0",$D$9))),"00")&amp;"/"&amp;TEXT(MONTH(_xlfn.MINIFS(Consolidado!$B$5:$B$1000,Consolidado!$E$5:$E$1000,$B38,Consolidado!$C$5:$C$1000,"Consejo de Administración",Consolidado!$T$5:$T$1000,"X",Consolidado!$H$5:$H$1000,IF($D$9="Todos","&gt;0",$D$9))),"00")&amp;IF($D$9="Todos","/"&amp;RIGHT(YEAR(_xlfn.MINIFS(Consolidado!$B$5:$B$1000,Consolidado!$E$5:$E$1000,$B38,Consolidado!$C$5:$C$1000,"Consejo de Administración",Consolidado!$T$5:$T$1000,"X",Consolidado!$H$5:$H$1000,IF($D$9="Todos","&gt;0",$D$9))),2),"")&amp;IF(_xlfn.MAXIFS(Consolidado!$B$5:$B$1000,Consolidado!$E$5:$E$1000,$B38,Consolidado!$C$5:$C$1000,"Consejo de Administración",Consolidado!$T$5:$T$1000,"X",Consolidado!$H$5:$H$1000,IF($D$9="Todos","&gt;0",$D$9))&lt;&gt;_xlfn.MINIFS(Consolidado!$B$5:$B$1000,Consolidado!$E$5:$E$1000,$B38,Consolidado!$C$5:$C$1000,"Consejo de Administración",Consolidado!$T$5:$T$1000,"X",Consolidado!$H$5:$H$1000,IF($D$9="Todos","&gt;0",$D$9))," y "&amp;TEXT(DAY(_xlfn.MAXIFS(Consolidado!$B$5:$B$1000,Consolidado!$E$5:$E$1000,$B38,Consolidado!$C$5:$C$1000,"Consejo de Administración",Consolidado!$T$5:$T$1000,"X",Consolidado!$H$5:$H$1000,IF($D$9="Todos","&gt;0",$D$9))),"00")&amp;"/"&amp;TEXT(MONTH(_xlfn.MAXIFS(Consolidado!$B$5:$B$1000,Consolidado!$E$5:$E$1000,$B38,Consolidado!$C$5:$C$1000,"Consejo de Administración",Consolidado!$T$5:$T$1000,"X",Consolidado!$H$5:$H$1000,IF($D$9="Todos","&gt;0",$D$9))),"00")&amp;IF($D$9="Todos","/"&amp;RIGHT(YEAR(_xlfn.MAXIFS(Consolidado!$B$5:$B$1000,Consolidado!$E$5:$E$1000,$B38,Consolidado!$C$5:$C$1000,"Consejo de Administración",Consolidado!$T$5:$T$1000,"X",Consolidado!$H$5:$H$1000,IF($D$9="Todos","&gt;0",$D$9))),2),""),""),""),IF(SUMIFS(Consolidado!$AD$5:$AD$1000,Consolidado!$E$5:$E$1000,$B38,Consolidado!$C$5:$C$1000,"Otros",Consolidado!$T$5:$T$1000,"X",Consolidado!$H$5:$H$1000,IF($D$9="Todos","&gt;0",$D$9))&gt;0,"Otros "&amp;TEXT(DAY(_xlfn.MINIFS(Consolidado!$B$5:$B$1000,Consolidado!$E$5:$E$1000,$B38,Consolidado!$C$5:$C$1000,"Otros",Consolidado!$T$5:$T$1000,"X",Consolidado!$H$5:$H$1000,IF($D$9="Todos","&gt;0",$D$9))),"00")&amp;"/"&amp;TEXT(MONTH(_xlfn.MINIFS(Consolidado!$B$5:$B$1000,Consolidado!$E$5:$E$1000,$B38,Consolidado!$C$5:$C$1000,"Otros",Consolidado!$T$5:$T$1000,"X",Consolidado!$H$5:$H$1000,IF($D$9="Todos","&gt;0",$D$9))),"00")&amp;IF($D$9="Todos","/"&amp;RIGHT(YEAR(_xlfn.MINIFS(Consolidado!$B$5:$B$1000,Consolidado!$E$5:$E$1000,$B38,Consolidado!$C$5:$C$1000,"Otros",Consolidado!$T$5:$T$1000,"X",Consolidado!$H$5:$H$1000,IF($D$9="Todos","&gt;0",$D$9))),2),"")&amp;IF(_xlfn.MAXIFS(Consolidado!$B$5:$B$1000,Consolidado!$E$5:$E$1000,$B38,Consolidado!$C$5:$C$1000,"Otros",Consolidado!$T$5:$T$1000,"X",Consolidado!$H$5:$H$1000,IF($D$9="Todos","&gt;0",$D$9))&lt;&gt;_xlfn.MINIFS(Consolidado!$B$5:$B$1000,Consolidado!$E$5:$E$1000,$B38,Consolidado!$C$5:$C$1000,"Otros",Consolidado!$T$5:$T$1000,"X",Consolidado!$H$5:$H$1000,IF($D$9="Todos","&gt;0",$D$9))," y "&amp;TEXT(DAY(_xlfn.MAXIFS(Consolidado!$B$5:$B$1000,Consolidado!$E$5:$E$1000,$B38,Consolidado!$C$5:$C$1000,"Otros",Consolidado!$T$5:$T$1000,"X",Consolidado!$H$5:$H$1000,IF($D$9="Todos","&gt;0",$D$9))),"00")&amp;"/"&amp;TEXT(MONTH(_xlfn.MAXIFS(Consolidado!$B$5:$B$1000,Consolidado!$E$5:$E$1000,$B38,Consolidado!$C$5:$C$1000,"Otros",Consolidado!$T$5:$T$1000,"X",Consolidado!$H$5:$H$1000,IF($D$9="Todos","&gt;0",$D$9))),"00")&amp;IF($D$9="Todos","/"&amp;RIGHT(YEAR(_xlfn.MAXIFS(Consolidado!$B$5:$B$1000,Consolidado!$E$5:$E$1000,$B38,Consolidado!$C$5:$C$1000,"Otros",Consolidado!$T$5:$T$1000,"X",Consolidado!$H$5:$H$1000,IF($D$9="Todos","&gt;0",$D$9))),2),""),""),""))</f>
        <v/>
      </c>
      <c r="AD38" s="38" t="str">
        <f aca="false">Catálogos!C18</f>
        <v>Riesgo de liquidez</v>
      </c>
      <c r="AE38" s="38" t="str">
        <f aca="false">Catálogos!D18</f>
        <v>NRP-05</v>
      </c>
      <c r="AF38" s="38" t="n">
        <f aca="false">IF(AD38="",0,IF($D$9="Todos",SUMIFS(Consolidado!$AD$5:$AD$1000,Consolidado!$E$5:$E$1000,AD38,Consolidado!$C$5:$C$1000,"Auditoría Interna"),SUMIFS(Consolidado!$AD$5:$AD$1000,Consolidado!$E$5:$E$1000,AD38,Consolidado!$C$5:$C$1000,"Auditoría Interna",Consolidado!$H$5:$H$1000,$D$9)))</f>
        <v>0</v>
      </c>
      <c r="AG38" s="38" t="n">
        <f aca="false">IF(AD38="",0,IF($D$9="Todos",SUMIFS(Consolidado!$AD$5:$AD$1000,Consolidado!$E$5:$E$1000,AD38,Consolidado!$C$5:$C$1000,"Auditoría Externa"),SUMIFS(Consolidado!$AD$5:$AD$1000,Consolidado!$E$5:$E$1000,AD38,Consolidado!$C$5:$C$1000,"Auditoría Externa",Consolidado!$H$5:$H$1000,$D$9)))</f>
        <v>1</v>
      </c>
      <c r="AH38" s="38" t="n">
        <f aca="false">IF(AD38="",0,IF($D$9="Todos",SUMIFS(Consolidado!$AD$5:$AD$1000,Consolidado!$E$5:$E$1000,AD38,Consolidado!$C$5:$C$1000,"SSF"),SUMIFS(Consolidado!$AD$5:$AD$1000,Consolidado!$E$5:$E$1000,AD38,Consolidado!$C$5:$C$1000,"SSF",Consolidado!$H$5:$H$1000,$D$9)))</f>
        <v>0</v>
      </c>
      <c r="AI38" s="38" t="n">
        <f aca="false">IF(AD38="",0,IF($D$9="Todos",SUMIFS(Consolidado!$AD$5:$AD$1000,Consolidado!$E$5:$E$1000,AD38),SUMIFS(Consolidado!$AD$5:$AD$1000,Consolidado!$E$5:$E$1000,AD38,Consolidado!$H$5:$H$1000,$D$9))-SUM(AF38:AH38))</f>
        <v>0</v>
      </c>
      <c r="AJ38" s="38" t="n">
        <f aca="false">SUM(AF38:AI38)</f>
        <v>1</v>
      </c>
      <c r="AK38" s="38" t="n">
        <f aca="false">(AF38&gt;0)+(AG38&gt;0)+(AH38&gt;0)+(IF($D$9="Todos",SUMIFS(Consolidado!$AD$5:$AD$1000,Consolidado!$E$5:$E$1000,AD38,Consolidado!$C$5:$C$1000,"Comité de Supervisión"),SUMIFS(Consolidado!$AD$5:$AD$1000,Consolidado!$E$5:$E$1000,AD38,Consolidado!$C$5:$C$1000,"Comité de Supervisión",Consolidado!$H$5:$H$1000,$D$9))&gt;0)+(IF($D$9="Todos",SUMIFS(Consolidado!$AD$5:$AD$1000,Consolidado!$E$5:$E$1000,AD38,Consolidado!$C$5:$C$1000,"Consejo de Administración"),SUMIFS(Consolidado!$AD$5:$AD$1000,Consolidado!$E$5:$E$1000,AD38,Consolidado!$C$5:$C$1000,"Consejo de Administración",Consolidado!$H$5:$H$1000,$D$9))&gt;0)+(IF($D$9="Todos",SUMIFS(Consolidado!$AD$5:$AD$1000,Consolidado!$E$5:$E$1000,AD38,Consolidado!$C$5:$C$1000,"Otros"),SUMIFS(Consolidado!$AD$5:$AD$1000,Consolidado!$E$5:$E$1000,AD38,Consolidado!$C$5:$C$1000,"Otros",Consolidado!$H$5:$H$1000,$D$9))&gt;0)</f>
        <v>1</v>
      </c>
      <c r="AL38" s="38" t="n">
        <f aca="false">IF(AD38="",-1,AJ38*10000+AK38*100-ROW()/1000)</f>
        <v>10099.962</v>
      </c>
      <c r="AM38" s="38" t="str">
        <f aca="false" t="array" ref="AM38:AM38">_xlfn.TEXTJOIN(", ",TRUE(),IF((Consolidado!$E$5:$E$1000=AD38)*((($D$9="Todos")+(Consolidado!$H$5:$H$1000=$D$9))&gt;0),Consolidado!$AE$5:$AE$1000,""))</f>
        <v>Externa – 6 de Octubre 2026</v>
      </c>
      <c r="AN38" s="38" t="str">
        <f aca="false" t="array" ref="AN38:AN38">_xlfn.TEXTJOIN(", ",TRUE(),IF(Consolidado!$E$5:$E$1000=AD38,Consolidado!$AE$5:$AE$1000,""))</f>
        <v>Externa – 6 de Octubre 2026</v>
      </c>
    </row>
    <row r="39" customFormat="false" ht="39.75" hidden="false" customHeight="true" outlineLevel="0" collapsed="false">
      <c r="A39" s="31" t="n">
        <v>18</v>
      </c>
      <c r="B39" s="32" t="str">
        <f aca="false">INDEX($AD$22:$AD$51,MATCH(LARGE($AL$22:$AL$51,18),$AL$22:$AL$51,0))</f>
        <v>Riesgo operacional (matriz / mapa de calor)</v>
      </c>
      <c r="C39" s="33" t="str">
        <f aca="false">INDEX($AE$22:$AE$51,MATCH(LARGE($AL$22:$AL$51,18),$AL$22:$AL$51,0))</f>
        <v>NPB4-50</v>
      </c>
      <c r="D39" s="34" t="n">
        <f aca="false">INDEX($AF$22:$AF$51,MATCH(LARGE($AL$22:$AL$51,18),$AL$22:$AL$51,0))</f>
        <v>0</v>
      </c>
      <c r="E39" s="34" t="n">
        <f aca="false">INDEX($AG$22:$AG$51,MATCH(LARGE($AL$22:$AL$51,18),$AL$22:$AL$51,0))</f>
        <v>1</v>
      </c>
      <c r="F39" s="34" t="n">
        <f aca="false">INDEX($AH$22:$AH$51,MATCH(LARGE($AL$22:$AL$51,18),$AL$22:$AL$51,0))</f>
        <v>0</v>
      </c>
      <c r="G39" s="34" t="n">
        <f aca="false">INDEX($AI$22:$AI$51,MATCH(LARGE($AL$22:$AL$51,18),$AL$22:$AL$51,0))</f>
        <v>0</v>
      </c>
      <c r="H39" s="35" t="n">
        <f aca="false">INDEX($AJ$22:$AJ$51,MATCH(LARGE($AL$22:$AL$51,18),$AL$22:$AL$51,0))</f>
        <v>1</v>
      </c>
      <c r="I39" s="36" t="str">
        <f aca="false">IF(INDEX($AK$22:$AK$51,MATCH(LARGE($AL$22:$AL$51,18),$AL$22:$AL$51,0))&gt;=2,"SÍ ("&amp;INDEX($AK$22:$AK$51,MATCH(LARGE($AL$22:$AL$51,18),$AL$22:$AL$51,0))&amp;" entidades)","No")</f>
        <v>No</v>
      </c>
      <c r="J39" s="13" t="str">
        <f aca="false">IF(INDEX($AJ$22:$AJ$51,MATCH(LARGE($AL$22:$AL$51,18),$AL$22:$AL$51,0))&gt;0,INDEX($AM$22:$AM$51,MATCH(LARGE($AL$22:$AL$51,18),$AL$22:$AL$51,0)),IF(INDEX($AN$22:$AN$51,MATCH(LARGE($AL$22:$AL$51,18),$AL$22:$AL$51,0))="","Nunca lo han pedido","No lo pidieron en "&amp;$D$9&amp;". Lo pidieron: "&amp;INDEX($AN$22:$AN$51,MATCH(LARGE($AL$22:$AL$51,18),$AL$22:$AL$51,0))))</f>
        <v>Externa – 6 de Octubre 2026</v>
      </c>
      <c r="K39" s="37" t="str">
        <f aca="false">_xlfn.TEXTJOIN(" +"&amp;CHAR(10),TRUE(),IF(SUMIFS(Consolidado!$AD$5:$AD$1000,Consolidado!$E$5:$E$1000,$B39,Consolidado!$C$5:$C$1000,"Auditoría Interna",Consolidado!$I$5:$I$1000,"X",Consolidado!$H$5:$H$1000,IF($D$9="Todos","&gt;0",$D$9))&gt;0,"Interna "&amp;TEXT(DAY(_xlfn.MINIFS(Consolidado!$B$5:$B$1000,Consolidado!$E$5:$E$1000,$B39,Consolidado!$C$5:$C$1000,"Auditoría Interna",Consolidado!$I$5:$I$1000,"X",Consolidado!$H$5:$H$1000,IF($D$9="Todos","&gt;0",$D$9))),"00")&amp;"/"&amp;TEXT(MONTH(_xlfn.MINIFS(Consolidado!$B$5:$B$1000,Consolidado!$E$5:$E$1000,$B39,Consolidado!$C$5:$C$1000,"Auditoría Interna",Consolidado!$I$5:$I$1000,"X",Consolidado!$H$5:$H$1000,IF($D$9="Todos","&gt;0",$D$9))),"00")&amp;IF($D$9="Todos","/"&amp;RIGHT(YEAR(_xlfn.MINIFS(Consolidado!$B$5:$B$1000,Consolidado!$E$5:$E$1000,$B39,Consolidado!$C$5:$C$1000,"Auditoría Interna",Consolidado!$I$5:$I$1000,"X",Consolidado!$H$5:$H$1000,IF($D$9="Todos","&gt;0",$D$9))),2),"")&amp;IF(_xlfn.MAXIFS(Consolidado!$B$5:$B$1000,Consolidado!$E$5:$E$1000,$B39,Consolidado!$C$5:$C$1000,"Auditoría Interna",Consolidado!$I$5:$I$1000,"X",Consolidado!$H$5:$H$1000,IF($D$9="Todos","&gt;0",$D$9))&lt;&gt;_xlfn.MINIFS(Consolidado!$B$5:$B$1000,Consolidado!$E$5:$E$1000,$B39,Consolidado!$C$5:$C$1000,"Auditoría Interna",Consolidado!$I$5:$I$1000,"X",Consolidado!$H$5:$H$1000,IF($D$9="Todos","&gt;0",$D$9))," y "&amp;TEXT(DAY(_xlfn.MAXIFS(Consolidado!$B$5:$B$1000,Consolidado!$E$5:$E$1000,$B39,Consolidado!$C$5:$C$1000,"Auditoría Interna",Consolidado!$I$5:$I$1000,"X",Consolidado!$H$5:$H$1000,IF($D$9="Todos","&gt;0",$D$9))),"00")&amp;"/"&amp;TEXT(MONTH(_xlfn.MAXIFS(Consolidado!$B$5:$B$1000,Consolidado!$E$5:$E$1000,$B39,Consolidado!$C$5:$C$1000,"Auditoría Interna",Consolidado!$I$5:$I$1000,"X",Consolidado!$H$5:$H$1000,IF($D$9="Todos","&gt;0",$D$9))),"00")&amp;IF($D$9="Todos","/"&amp;RIGHT(YEAR(_xlfn.MAXIFS(Consolidado!$B$5:$B$1000,Consolidado!$E$5:$E$1000,$B39,Consolidado!$C$5:$C$1000,"Auditoría Interna",Consolidado!$I$5:$I$1000,"X",Consolidado!$H$5:$H$1000,IF($D$9="Todos","&gt;0",$D$9))),2),""),""),""),IF(SUMIFS(Consolidado!$AD$5:$AD$1000,Consolidado!$E$5:$E$1000,$B39,Consolidado!$C$5:$C$1000,"Auditoría Externa",Consolidado!$I$5:$I$1000,"X",Consolidado!$H$5:$H$1000,IF($D$9="Todos","&gt;0",$D$9))&gt;0,"Externa "&amp;TEXT(DAY(_xlfn.MINIFS(Consolidado!$B$5:$B$1000,Consolidado!$E$5:$E$1000,$B39,Consolidado!$C$5:$C$1000,"Auditoría Externa",Consolidado!$I$5:$I$1000,"X",Consolidado!$H$5:$H$1000,IF($D$9="Todos","&gt;0",$D$9))),"00")&amp;"/"&amp;TEXT(MONTH(_xlfn.MINIFS(Consolidado!$B$5:$B$1000,Consolidado!$E$5:$E$1000,$B39,Consolidado!$C$5:$C$1000,"Auditoría Externa",Consolidado!$I$5:$I$1000,"X",Consolidado!$H$5:$H$1000,IF($D$9="Todos","&gt;0",$D$9))),"00")&amp;IF($D$9="Todos","/"&amp;RIGHT(YEAR(_xlfn.MINIFS(Consolidado!$B$5:$B$1000,Consolidado!$E$5:$E$1000,$B39,Consolidado!$C$5:$C$1000,"Auditoría Externa",Consolidado!$I$5:$I$1000,"X",Consolidado!$H$5:$H$1000,IF($D$9="Todos","&gt;0",$D$9))),2),"")&amp;IF(_xlfn.MAXIFS(Consolidado!$B$5:$B$1000,Consolidado!$E$5:$E$1000,$B39,Consolidado!$C$5:$C$1000,"Auditoría Externa",Consolidado!$I$5:$I$1000,"X",Consolidado!$H$5:$H$1000,IF($D$9="Todos","&gt;0",$D$9))&lt;&gt;_xlfn.MINIFS(Consolidado!$B$5:$B$1000,Consolidado!$E$5:$E$1000,$B39,Consolidado!$C$5:$C$1000,"Auditoría Externa",Consolidado!$I$5:$I$1000,"X",Consolidado!$H$5:$H$1000,IF($D$9="Todos","&gt;0",$D$9))," y "&amp;TEXT(DAY(_xlfn.MAXIFS(Consolidado!$B$5:$B$1000,Consolidado!$E$5:$E$1000,$B39,Consolidado!$C$5:$C$1000,"Auditoría Externa",Consolidado!$I$5:$I$1000,"X",Consolidado!$H$5:$H$1000,IF($D$9="Todos","&gt;0",$D$9))),"00")&amp;"/"&amp;TEXT(MONTH(_xlfn.MAXIFS(Consolidado!$B$5:$B$1000,Consolidado!$E$5:$E$1000,$B39,Consolidado!$C$5:$C$1000,"Auditoría Externa",Consolidado!$I$5:$I$1000,"X",Consolidado!$H$5:$H$1000,IF($D$9="Todos","&gt;0",$D$9))),"00")&amp;IF($D$9="Todos","/"&amp;RIGHT(YEAR(_xlfn.MAXIFS(Consolidado!$B$5:$B$1000,Consolidado!$E$5:$E$1000,$B39,Consolidado!$C$5:$C$1000,"Auditoría Externa",Consolidado!$I$5:$I$1000,"X",Consolidado!$H$5:$H$1000,IF($D$9="Todos","&gt;0",$D$9))),2),""),""),""),IF(SUMIFS(Consolidado!$AD$5:$AD$1000,Consolidado!$E$5:$E$1000,$B39,Consolidado!$C$5:$C$1000,"SSF",Consolidado!$I$5:$I$1000,"X",Consolidado!$H$5:$H$1000,IF($D$9="Todos","&gt;0",$D$9))&gt;0,"SSF "&amp;TEXT(DAY(_xlfn.MINIFS(Consolidado!$B$5:$B$1000,Consolidado!$E$5:$E$1000,$B39,Consolidado!$C$5:$C$1000,"SSF",Consolidado!$I$5:$I$1000,"X",Consolidado!$H$5:$H$1000,IF($D$9="Todos","&gt;0",$D$9))),"00")&amp;"/"&amp;TEXT(MONTH(_xlfn.MINIFS(Consolidado!$B$5:$B$1000,Consolidado!$E$5:$E$1000,$B39,Consolidado!$C$5:$C$1000,"SSF",Consolidado!$I$5:$I$1000,"X",Consolidado!$H$5:$H$1000,IF($D$9="Todos","&gt;0",$D$9))),"00")&amp;IF($D$9="Todos","/"&amp;RIGHT(YEAR(_xlfn.MINIFS(Consolidado!$B$5:$B$1000,Consolidado!$E$5:$E$1000,$B39,Consolidado!$C$5:$C$1000,"SSF",Consolidado!$I$5:$I$1000,"X",Consolidado!$H$5:$H$1000,IF($D$9="Todos","&gt;0",$D$9))),2),"")&amp;IF(_xlfn.MAXIFS(Consolidado!$B$5:$B$1000,Consolidado!$E$5:$E$1000,$B39,Consolidado!$C$5:$C$1000,"SSF",Consolidado!$I$5:$I$1000,"X",Consolidado!$H$5:$H$1000,IF($D$9="Todos","&gt;0",$D$9))&lt;&gt;_xlfn.MINIFS(Consolidado!$B$5:$B$1000,Consolidado!$E$5:$E$1000,$B39,Consolidado!$C$5:$C$1000,"SSF",Consolidado!$I$5:$I$1000,"X",Consolidado!$H$5:$H$1000,IF($D$9="Todos","&gt;0",$D$9))," y "&amp;TEXT(DAY(_xlfn.MAXIFS(Consolidado!$B$5:$B$1000,Consolidado!$E$5:$E$1000,$B39,Consolidado!$C$5:$C$1000,"SSF",Consolidado!$I$5:$I$1000,"X",Consolidado!$H$5:$H$1000,IF($D$9="Todos","&gt;0",$D$9))),"00")&amp;"/"&amp;TEXT(MONTH(_xlfn.MAXIFS(Consolidado!$B$5:$B$1000,Consolidado!$E$5:$E$1000,$B39,Consolidado!$C$5:$C$1000,"SSF",Consolidado!$I$5:$I$1000,"X",Consolidado!$H$5:$H$1000,IF($D$9="Todos","&gt;0",$D$9))),"00")&amp;IF($D$9="Todos","/"&amp;RIGHT(YEAR(_xlfn.MAXIFS(Consolidado!$B$5:$B$1000,Consolidado!$E$5:$E$1000,$B39,Consolidado!$C$5:$C$1000,"SSF",Consolidado!$I$5:$I$1000,"X",Consolidado!$H$5:$H$1000,IF($D$9="Todos","&gt;0",$D$9))),2),""),""),""),IF(SUMIFS(Consolidado!$AD$5:$AD$1000,Consolidado!$E$5:$E$1000,$B39,Consolidado!$C$5:$C$1000,"Comité de Supervisión",Consolidado!$I$5:$I$1000,"X",Consolidado!$H$5:$H$1000,IF($D$9="Todos","&gt;0",$D$9))&gt;0,"Comité Sup. "&amp;TEXT(DAY(_xlfn.MINIFS(Consolidado!$B$5:$B$1000,Consolidado!$E$5:$E$1000,$B39,Consolidado!$C$5:$C$1000,"Comité de Supervisión",Consolidado!$I$5:$I$1000,"X",Consolidado!$H$5:$H$1000,IF($D$9="Todos","&gt;0",$D$9))),"00")&amp;"/"&amp;TEXT(MONTH(_xlfn.MINIFS(Consolidado!$B$5:$B$1000,Consolidado!$E$5:$E$1000,$B39,Consolidado!$C$5:$C$1000,"Comité de Supervisión",Consolidado!$I$5:$I$1000,"X",Consolidado!$H$5:$H$1000,IF($D$9="Todos","&gt;0",$D$9))),"00")&amp;IF($D$9="Todos","/"&amp;RIGHT(YEAR(_xlfn.MINIFS(Consolidado!$B$5:$B$1000,Consolidado!$E$5:$E$1000,$B39,Consolidado!$C$5:$C$1000,"Comité de Supervisión",Consolidado!$I$5:$I$1000,"X",Consolidado!$H$5:$H$1000,IF($D$9="Todos","&gt;0",$D$9))),2),"")&amp;IF(_xlfn.MAXIFS(Consolidado!$B$5:$B$1000,Consolidado!$E$5:$E$1000,$B39,Consolidado!$C$5:$C$1000,"Comité de Supervisión",Consolidado!$I$5:$I$1000,"X",Consolidado!$H$5:$H$1000,IF($D$9="Todos","&gt;0",$D$9))&lt;&gt;_xlfn.MINIFS(Consolidado!$B$5:$B$1000,Consolidado!$E$5:$E$1000,$B39,Consolidado!$C$5:$C$1000,"Comité de Supervisión",Consolidado!$I$5:$I$1000,"X",Consolidado!$H$5:$H$1000,IF($D$9="Todos","&gt;0",$D$9))," y "&amp;TEXT(DAY(_xlfn.MAXIFS(Consolidado!$B$5:$B$1000,Consolidado!$E$5:$E$1000,$B39,Consolidado!$C$5:$C$1000,"Comité de Supervisión",Consolidado!$I$5:$I$1000,"X",Consolidado!$H$5:$H$1000,IF($D$9="Todos","&gt;0",$D$9))),"00")&amp;"/"&amp;TEXT(MONTH(_xlfn.MAXIFS(Consolidado!$B$5:$B$1000,Consolidado!$E$5:$E$1000,$B39,Consolidado!$C$5:$C$1000,"Comité de Supervisión",Consolidado!$I$5:$I$1000,"X",Consolidado!$H$5:$H$1000,IF($D$9="Todos","&gt;0",$D$9))),"00")&amp;IF($D$9="Todos","/"&amp;RIGHT(YEAR(_xlfn.MAXIFS(Consolidado!$B$5:$B$1000,Consolidado!$E$5:$E$1000,$B39,Consolidado!$C$5:$C$1000,"Comité de Supervisión",Consolidado!$I$5:$I$1000,"X",Consolidado!$H$5:$H$1000,IF($D$9="Todos","&gt;0",$D$9))),2),""),""),""),IF(SUMIFS(Consolidado!$AD$5:$AD$1000,Consolidado!$E$5:$E$1000,$B39,Consolidado!$C$5:$C$1000,"Consejo de Administración",Consolidado!$I$5:$I$1000,"X",Consolidado!$H$5:$H$1000,IF($D$9="Todos","&gt;0",$D$9))&gt;0,"Consejo "&amp;TEXT(DAY(_xlfn.MINIFS(Consolidado!$B$5:$B$1000,Consolidado!$E$5:$E$1000,$B39,Consolidado!$C$5:$C$1000,"Consejo de Administración",Consolidado!$I$5:$I$1000,"X",Consolidado!$H$5:$H$1000,IF($D$9="Todos","&gt;0",$D$9))),"00")&amp;"/"&amp;TEXT(MONTH(_xlfn.MINIFS(Consolidado!$B$5:$B$1000,Consolidado!$E$5:$E$1000,$B39,Consolidado!$C$5:$C$1000,"Consejo de Administración",Consolidado!$I$5:$I$1000,"X",Consolidado!$H$5:$H$1000,IF($D$9="Todos","&gt;0",$D$9))),"00")&amp;IF($D$9="Todos","/"&amp;RIGHT(YEAR(_xlfn.MINIFS(Consolidado!$B$5:$B$1000,Consolidado!$E$5:$E$1000,$B39,Consolidado!$C$5:$C$1000,"Consejo de Administración",Consolidado!$I$5:$I$1000,"X",Consolidado!$H$5:$H$1000,IF($D$9="Todos","&gt;0",$D$9))),2),"")&amp;IF(_xlfn.MAXIFS(Consolidado!$B$5:$B$1000,Consolidado!$E$5:$E$1000,$B39,Consolidado!$C$5:$C$1000,"Consejo de Administración",Consolidado!$I$5:$I$1000,"X",Consolidado!$H$5:$H$1000,IF($D$9="Todos","&gt;0",$D$9))&lt;&gt;_xlfn.MINIFS(Consolidado!$B$5:$B$1000,Consolidado!$E$5:$E$1000,$B39,Consolidado!$C$5:$C$1000,"Consejo de Administración",Consolidado!$I$5:$I$1000,"X",Consolidado!$H$5:$H$1000,IF($D$9="Todos","&gt;0",$D$9))," y "&amp;TEXT(DAY(_xlfn.MAXIFS(Consolidado!$B$5:$B$1000,Consolidado!$E$5:$E$1000,$B39,Consolidado!$C$5:$C$1000,"Consejo de Administración",Consolidado!$I$5:$I$1000,"X",Consolidado!$H$5:$H$1000,IF($D$9="Todos","&gt;0",$D$9))),"00")&amp;"/"&amp;TEXT(MONTH(_xlfn.MAXIFS(Consolidado!$B$5:$B$1000,Consolidado!$E$5:$E$1000,$B39,Consolidado!$C$5:$C$1000,"Consejo de Administración",Consolidado!$I$5:$I$1000,"X",Consolidado!$H$5:$H$1000,IF($D$9="Todos","&gt;0",$D$9))),"00")&amp;IF($D$9="Todos","/"&amp;RIGHT(YEAR(_xlfn.MAXIFS(Consolidado!$B$5:$B$1000,Consolidado!$E$5:$E$1000,$B39,Consolidado!$C$5:$C$1000,"Consejo de Administración",Consolidado!$I$5:$I$1000,"X",Consolidado!$H$5:$H$1000,IF($D$9="Todos","&gt;0",$D$9))),2),""),""),""),IF(SUMIFS(Consolidado!$AD$5:$AD$1000,Consolidado!$E$5:$E$1000,$B39,Consolidado!$C$5:$C$1000,"Otros",Consolidado!$I$5:$I$1000,"X",Consolidado!$H$5:$H$1000,IF($D$9="Todos","&gt;0",$D$9))&gt;0,"Otros "&amp;TEXT(DAY(_xlfn.MINIFS(Consolidado!$B$5:$B$1000,Consolidado!$E$5:$E$1000,$B39,Consolidado!$C$5:$C$1000,"Otros",Consolidado!$I$5:$I$1000,"X",Consolidado!$H$5:$H$1000,IF($D$9="Todos","&gt;0",$D$9))),"00")&amp;"/"&amp;TEXT(MONTH(_xlfn.MINIFS(Consolidado!$B$5:$B$1000,Consolidado!$E$5:$E$1000,$B39,Consolidado!$C$5:$C$1000,"Otros",Consolidado!$I$5:$I$1000,"X",Consolidado!$H$5:$H$1000,IF($D$9="Todos","&gt;0",$D$9))),"00")&amp;IF($D$9="Todos","/"&amp;RIGHT(YEAR(_xlfn.MINIFS(Consolidado!$B$5:$B$1000,Consolidado!$E$5:$E$1000,$B39,Consolidado!$C$5:$C$1000,"Otros",Consolidado!$I$5:$I$1000,"X",Consolidado!$H$5:$H$1000,IF($D$9="Todos","&gt;0",$D$9))),2),"")&amp;IF(_xlfn.MAXIFS(Consolidado!$B$5:$B$1000,Consolidado!$E$5:$E$1000,$B39,Consolidado!$C$5:$C$1000,"Otros",Consolidado!$I$5:$I$1000,"X",Consolidado!$H$5:$H$1000,IF($D$9="Todos","&gt;0",$D$9))&lt;&gt;_xlfn.MINIFS(Consolidado!$B$5:$B$1000,Consolidado!$E$5:$E$1000,$B39,Consolidado!$C$5:$C$1000,"Otros",Consolidado!$I$5:$I$1000,"X",Consolidado!$H$5:$H$1000,IF($D$9="Todos","&gt;0",$D$9))," y "&amp;TEXT(DAY(_xlfn.MAXIFS(Consolidado!$B$5:$B$1000,Consolidado!$E$5:$E$1000,$B39,Consolidado!$C$5:$C$1000,"Otros",Consolidado!$I$5:$I$1000,"X",Consolidado!$H$5:$H$1000,IF($D$9="Todos","&gt;0",$D$9))),"00")&amp;"/"&amp;TEXT(MONTH(_xlfn.MAXIFS(Consolidado!$B$5:$B$1000,Consolidado!$E$5:$E$1000,$B39,Consolidado!$C$5:$C$1000,"Otros",Consolidado!$I$5:$I$1000,"X",Consolidado!$H$5:$H$1000,IF($D$9="Todos","&gt;0",$D$9))),"00")&amp;IF($D$9="Todos","/"&amp;RIGHT(YEAR(_xlfn.MAXIFS(Consolidado!$B$5:$B$1000,Consolidado!$E$5:$E$1000,$B39,Consolidado!$C$5:$C$1000,"Otros",Consolidado!$I$5:$I$1000,"X",Consolidado!$H$5:$H$1000,IF($D$9="Todos","&gt;0",$D$9))),2),""),""),""))</f>
        <v/>
      </c>
      <c r="L39" s="37" t="str">
        <f aca="false">_xlfn.TEXTJOIN(" +"&amp;CHAR(10),TRUE(),IF(SUMIFS(Consolidado!$AD$5:$AD$1000,Consolidado!$E$5:$E$1000,$B39,Consolidado!$C$5:$C$1000,"Auditoría Interna",Consolidado!$J$5:$J$1000,"X",Consolidado!$H$5:$H$1000,IF($D$9="Todos","&gt;0",$D$9))&gt;0,"Interna "&amp;TEXT(DAY(_xlfn.MINIFS(Consolidado!$B$5:$B$1000,Consolidado!$E$5:$E$1000,$B39,Consolidado!$C$5:$C$1000,"Auditoría Interna",Consolidado!$J$5:$J$1000,"X",Consolidado!$H$5:$H$1000,IF($D$9="Todos","&gt;0",$D$9))),"00")&amp;"/"&amp;TEXT(MONTH(_xlfn.MINIFS(Consolidado!$B$5:$B$1000,Consolidado!$E$5:$E$1000,$B39,Consolidado!$C$5:$C$1000,"Auditoría Interna",Consolidado!$J$5:$J$1000,"X",Consolidado!$H$5:$H$1000,IF($D$9="Todos","&gt;0",$D$9))),"00")&amp;IF($D$9="Todos","/"&amp;RIGHT(YEAR(_xlfn.MINIFS(Consolidado!$B$5:$B$1000,Consolidado!$E$5:$E$1000,$B39,Consolidado!$C$5:$C$1000,"Auditoría Interna",Consolidado!$J$5:$J$1000,"X",Consolidado!$H$5:$H$1000,IF($D$9="Todos","&gt;0",$D$9))),2),"")&amp;IF(_xlfn.MAXIFS(Consolidado!$B$5:$B$1000,Consolidado!$E$5:$E$1000,$B39,Consolidado!$C$5:$C$1000,"Auditoría Interna",Consolidado!$J$5:$J$1000,"X",Consolidado!$H$5:$H$1000,IF($D$9="Todos","&gt;0",$D$9))&lt;&gt;_xlfn.MINIFS(Consolidado!$B$5:$B$1000,Consolidado!$E$5:$E$1000,$B39,Consolidado!$C$5:$C$1000,"Auditoría Interna",Consolidado!$J$5:$J$1000,"X",Consolidado!$H$5:$H$1000,IF($D$9="Todos","&gt;0",$D$9))," y "&amp;TEXT(DAY(_xlfn.MAXIFS(Consolidado!$B$5:$B$1000,Consolidado!$E$5:$E$1000,$B39,Consolidado!$C$5:$C$1000,"Auditoría Interna",Consolidado!$J$5:$J$1000,"X",Consolidado!$H$5:$H$1000,IF($D$9="Todos","&gt;0",$D$9))),"00")&amp;"/"&amp;TEXT(MONTH(_xlfn.MAXIFS(Consolidado!$B$5:$B$1000,Consolidado!$E$5:$E$1000,$B39,Consolidado!$C$5:$C$1000,"Auditoría Interna",Consolidado!$J$5:$J$1000,"X",Consolidado!$H$5:$H$1000,IF($D$9="Todos","&gt;0",$D$9))),"00")&amp;IF($D$9="Todos","/"&amp;RIGHT(YEAR(_xlfn.MAXIFS(Consolidado!$B$5:$B$1000,Consolidado!$E$5:$E$1000,$B39,Consolidado!$C$5:$C$1000,"Auditoría Interna",Consolidado!$J$5:$J$1000,"X",Consolidado!$H$5:$H$1000,IF($D$9="Todos","&gt;0",$D$9))),2),""),""),""),IF(SUMIFS(Consolidado!$AD$5:$AD$1000,Consolidado!$E$5:$E$1000,$B39,Consolidado!$C$5:$C$1000,"Auditoría Externa",Consolidado!$J$5:$J$1000,"X",Consolidado!$H$5:$H$1000,IF($D$9="Todos","&gt;0",$D$9))&gt;0,"Externa "&amp;TEXT(DAY(_xlfn.MINIFS(Consolidado!$B$5:$B$1000,Consolidado!$E$5:$E$1000,$B39,Consolidado!$C$5:$C$1000,"Auditoría Externa",Consolidado!$J$5:$J$1000,"X",Consolidado!$H$5:$H$1000,IF($D$9="Todos","&gt;0",$D$9))),"00")&amp;"/"&amp;TEXT(MONTH(_xlfn.MINIFS(Consolidado!$B$5:$B$1000,Consolidado!$E$5:$E$1000,$B39,Consolidado!$C$5:$C$1000,"Auditoría Externa",Consolidado!$J$5:$J$1000,"X",Consolidado!$H$5:$H$1000,IF($D$9="Todos","&gt;0",$D$9))),"00")&amp;IF($D$9="Todos","/"&amp;RIGHT(YEAR(_xlfn.MINIFS(Consolidado!$B$5:$B$1000,Consolidado!$E$5:$E$1000,$B39,Consolidado!$C$5:$C$1000,"Auditoría Externa",Consolidado!$J$5:$J$1000,"X",Consolidado!$H$5:$H$1000,IF($D$9="Todos","&gt;0",$D$9))),2),"")&amp;IF(_xlfn.MAXIFS(Consolidado!$B$5:$B$1000,Consolidado!$E$5:$E$1000,$B39,Consolidado!$C$5:$C$1000,"Auditoría Externa",Consolidado!$J$5:$J$1000,"X",Consolidado!$H$5:$H$1000,IF($D$9="Todos","&gt;0",$D$9))&lt;&gt;_xlfn.MINIFS(Consolidado!$B$5:$B$1000,Consolidado!$E$5:$E$1000,$B39,Consolidado!$C$5:$C$1000,"Auditoría Externa",Consolidado!$J$5:$J$1000,"X",Consolidado!$H$5:$H$1000,IF($D$9="Todos","&gt;0",$D$9))," y "&amp;TEXT(DAY(_xlfn.MAXIFS(Consolidado!$B$5:$B$1000,Consolidado!$E$5:$E$1000,$B39,Consolidado!$C$5:$C$1000,"Auditoría Externa",Consolidado!$J$5:$J$1000,"X",Consolidado!$H$5:$H$1000,IF($D$9="Todos","&gt;0",$D$9))),"00")&amp;"/"&amp;TEXT(MONTH(_xlfn.MAXIFS(Consolidado!$B$5:$B$1000,Consolidado!$E$5:$E$1000,$B39,Consolidado!$C$5:$C$1000,"Auditoría Externa",Consolidado!$J$5:$J$1000,"X",Consolidado!$H$5:$H$1000,IF($D$9="Todos","&gt;0",$D$9))),"00")&amp;IF($D$9="Todos","/"&amp;RIGHT(YEAR(_xlfn.MAXIFS(Consolidado!$B$5:$B$1000,Consolidado!$E$5:$E$1000,$B39,Consolidado!$C$5:$C$1000,"Auditoría Externa",Consolidado!$J$5:$J$1000,"X",Consolidado!$H$5:$H$1000,IF($D$9="Todos","&gt;0",$D$9))),2),""),""),""),IF(SUMIFS(Consolidado!$AD$5:$AD$1000,Consolidado!$E$5:$E$1000,$B39,Consolidado!$C$5:$C$1000,"SSF",Consolidado!$J$5:$J$1000,"X",Consolidado!$H$5:$H$1000,IF($D$9="Todos","&gt;0",$D$9))&gt;0,"SSF "&amp;TEXT(DAY(_xlfn.MINIFS(Consolidado!$B$5:$B$1000,Consolidado!$E$5:$E$1000,$B39,Consolidado!$C$5:$C$1000,"SSF",Consolidado!$J$5:$J$1000,"X",Consolidado!$H$5:$H$1000,IF($D$9="Todos","&gt;0",$D$9))),"00")&amp;"/"&amp;TEXT(MONTH(_xlfn.MINIFS(Consolidado!$B$5:$B$1000,Consolidado!$E$5:$E$1000,$B39,Consolidado!$C$5:$C$1000,"SSF",Consolidado!$J$5:$J$1000,"X",Consolidado!$H$5:$H$1000,IF($D$9="Todos","&gt;0",$D$9))),"00")&amp;IF($D$9="Todos","/"&amp;RIGHT(YEAR(_xlfn.MINIFS(Consolidado!$B$5:$B$1000,Consolidado!$E$5:$E$1000,$B39,Consolidado!$C$5:$C$1000,"SSF",Consolidado!$J$5:$J$1000,"X",Consolidado!$H$5:$H$1000,IF($D$9="Todos","&gt;0",$D$9))),2),"")&amp;IF(_xlfn.MAXIFS(Consolidado!$B$5:$B$1000,Consolidado!$E$5:$E$1000,$B39,Consolidado!$C$5:$C$1000,"SSF",Consolidado!$J$5:$J$1000,"X",Consolidado!$H$5:$H$1000,IF($D$9="Todos","&gt;0",$D$9))&lt;&gt;_xlfn.MINIFS(Consolidado!$B$5:$B$1000,Consolidado!$E$5:$E$1000,$B39,Consolidado!$C$5:$C$1000,"SSF",Consolidado!$J$5:$J$1000,"X",Consolidado!$H$5:$H$1000,IF($D$9="Todos","&gt;0",$D$9))," y "&amp;TEXT(DAY(_xlfn.MAXIFS(Consolidado!$B$5:$B$1000,Consolidado!$E$5:$E$1000,$B39,Consolidado!$C$5:$C$1000,"SSF",Consolidado!$J$5:$J$1000,"X",Consolidado!$H$5:$H$1000,IF($D$9="Todos","&gt;0",$D$9))),"00")&amp;"/"&amp;TEXT(MONTH(_xlfn.MAXIFS(Consolidado!$B$5:$B$1000,Consolidado!$E$5:$E$1000,$B39,Consolidado!$C$5:$C$1000,"SSF",Consolidado!$J$5:$J$1000,"X",Consolidado!$H$5:$H$1000,IF($D$9="Todos","&gt;0",$D$9))),"00")&amp;IF($D$9="Todos","/"&amp;RIGHT(YEAR(_xlfn.MAXIFS(Consolidado!$B$5:$B$1000,Consolidado!$E$5:$E$1000,$B39,Consolidado!$C$5:$C$1000,"SSF",Consolidado!$J$5:$J$1000,"X",Consolidado!$H$5:$H$1000,IF($D$9="Todos","&gt;0",$D$9))),2),""),""),""),IF(SUMIFS(Consolidado!$AD$5:$AD$1000,Consolidado!$E$5:$E$1000,$B39,Consolidado!$C$5:$C$1000,"Comité de Supervisión",Consolidado!$J$5:$J$1000,"X",Consolidado!$H$5:$H$1000,IF($D$9="Todos","&gt;0",$D$9))&gt;0,"Comité Sup. "&amp;TEXT(DAY(_xlfn.MINIFS(Consolidado!$B$5:$B$1000,Consolidado!$E$5:$E$1000,$B39,Consolidado!$C$5:$C$1000,"Comité de Supervisión",Consolidado!$J$5:$J$1000,"X",Consolidado!$H$5:$H$1000,IF($D$9="Todos","&gt;0",$D$9))),"00")&amp;"/"&amp;TEXT(MONTH(_xlfn.MINIFS(Consolidado!$B$5:$B$1000,Consolidado!$E$5:$E$1000,$B39,Consolidado!$C$5:$C$1000,"Comité de Supervisión",Consolidado!$J$5:$J$1000,"X",Consolidado!$H$5:$H$1000,IF($D$9="Todos","&gt;0",$D$9))),"00")&amp;IF($D$9="Todos","/"&amp;RIGHT(YEAR(_xlfn.MINIFS(Consolidado!$B$5:$B$1000,Consolidado!$E$5:$E$1000,$B39,Consolidado!$C$5:$C$1000,"Comité de Supervisión",Consolidado!$J$5:$J$1000,"X",Consolidado!$H$5:$H$1000,IF($D$9="Todos","&gt;0",$D$9))),2),"")&amp;IF(_xlfn.MAXIFS(Consolidado!$B$5:$B$1000,Consolidado!$E$5:$E$1000,$B39,Consolidado!$C$5:$C$1000,"Comité de Supervisión",Consolidado!$J$5:$J$1000,"X",Consolidado!$H$5:$H$1000,IF($D$9="Todos","&gt;0",$D$9))&lt;&gt;_xlfn.MINIFS(Consolidado!$B$5:$B$1000,Consolidado!$E$5:$E$1000,$B39,Consolidado!$C$5:$C$1000,"Comité de Supervisión",Consolidado!$J$5:$J$1000,"X",Consolidado!$H$5:$H$1000,IF($D$9="Todos","&gt;0",$D$9))," y "&amp;TEXT(DAY(_xlfn.MAXIFS(Consolidado!$B$5:$B$1000,Consolidado!$E$5:$E$1000,$B39,Consolidado!$C$5:$C$1000,"Comité de Supervisión",Consolidado!$J$5:$J$1000,"X",Consolidado!$H$5:$H$1000,IF($D$9="Todos","&gt;0",$D$9))),"00")&amp;"/"&amp;TEXT(MONTH(_xlfn.MAXIFS(Consolidado!$B$5:$B$1000,Consolidado!$E$5:$E$1000,$B39,Consolidado!$C$5:$C$1000,"Comité de Supervisión",Consolidado!$J$5:$J$1000,"X",Consolidado!$H$5:$H$1000,IF($D$9="Todos","&gt;0",$D$9))),"00")&amp;IF($D$9="Todos","/"&amp;RIGHT(YEAR(_xlfn.MAXIFS(Consolidado!$B$5:$B$1000,Consolidado!$E$5:$E$1000,$B39,Consolidado!$C$5:$C$1000,"Comité de Supervisión",Consolidado!$J$5:$J$1000,"X",Consolidado!$H$5:$H$1000,IF($D$9="Todos","&gt;0",$D$9))),2),""),""),""),IF(SUMIFS(Consolidado!$AD$5:$AD$1000,Consolidado!$E$5:$E$1000,$B39,Consolidado!$C$5:$C$1000,"Consejo de Administración",Consolidado!$J$5:$J$1000,"X",Consolidado!$H$5:$H$1000,IF($D$9="Todos","&gt;0",$D$9))&gt;0,"Consejo "&amp;TEXT(DAY(_xlfn.MINIFS(Consolidado!$B$5:$B$1000,Consolidado!$E$5:$E$1000,$B39,Consolidado!$C$5:$C$1000,"Consejo de Administración",Consolidado!$J$5:$J$1000,"X",Consolidado!$H$5:$H$1000,IF($D$9="Todos","&gt;0",$D$9))),"00")&amp;"/"&amp;TEXT(MONTH(_xlfn.MINIFS(Consolidado!$B$5:$B$1000,Consolidado!$E$5:$E$1000,$B39,Consolidado!$C$5:$C$1000,"Consejo de Administración",Consolidado!$J$5:$J$1000,"X",Consolidado!$H$5:$H$1000,IF($D$9="Todos","&gt;0",$D$9))),"00")&amp;IF($D$9="Todos","/"&amp;RIGHT(YEAR(_xlfn.MINIFS(Consolidado!$B$5:$B$1000,Consolidado!$E$5:$E$1000,$B39,Consolidado!$C$5:$C$1000,"Consejo de Administración",Consolidado!$J$5:$J$1000,"X",Consolidado!$H$5:$H$1000,IF($D$9="Todos","&gt;0",$D$9))),2),"")&amp;IF(_xlfn.MAXIFS(Consolidado!$B$5:$B$1000,Consolidado!$E$5:$E$1000,$B39,Consolidado!$C$5:$C$1000,"Consejo de Administración",Consolidado!$J$5:$J$1000,"X",Consolidado!$H$5:$H$1000,IF($D$9="Todos","&gt;0",$D$9))&lt;&gt;_xlfn.MINIFS(Consolidado!$B$5:$B$1000,Consolidado!$E$5:$E$1000,$B39,Consolidado!$C$5:$C$1000,"Consejo de Administración",Consolidado!$J$5:$J$1000,"X",Consolidado!$H$5:$H$1000,IF($D$9="Todos","&gt;0",$D$9))," y "&amp;TEXT(DAY(_xlfn.MAXIFS(Consolidado!$B$5:$B$1000,Consolidado!$E$5:$E$1000,$B39,Consolidado!$C$5:$C$1000,"Consejo de Administración",Consolidado!$J$5:$J$1000,"X",Consolidado!$H$5:$H$1000,IF($D$9="Todos","&gt;0",$D$9))),"00")&amp;"/"&amp;TEXT(MONTH(_xlfn.MAXIFS(Consolidado!$B$5:$B$1000,Consolidado!$E$5:$E$1000,$B39,Consolidado!$C$5:$C$1000,"Consejo de Administración",Consolidado!$J$5:$J$1000,"X",Consolidado!$H$5:$H$1000,IF($D$9="Todos","&gt;0",$D$9))),"00")&amp;IF($D$9="Todos","/"&amp;RIGHT(YEAR(_xlfn.MAXIFS(Consolidado!$B$5:$B$1000,Consolidado!$E$5:$E$1000,$B39,Consolidado!$C$5:$C$1000,"Consejo de Administración",Consolidado!$J$5:$J$1000,"X",Consolidado!$H$5:$H$1000,IF($D$9="Todos","&gt;0",$D$9))),2),""),""),""),IF(SUMIFS(Consolidado!$AD$5:$AD$1000,Consolidado!$E$5:$E$1000,$B39,Consolidado!$C$5:$C$1000,"Otros",Consolidado!$J$5:$J$1000,"X",Consolidado!$H$5:$H$1000,IF($D$9="Todos","&gt;0",$D$9))&gt;0,"Otros "&amp;TEXT(DAY(_xlfn.MINIFS(Consolidado!$B$5:$B$1000,Consolidado!$E$5:$E$1000,$B39,Consolidado!$C$5:$C$1000,"Otros",Consolidado!$J$5:$J$1000,"X",Consolidado!$H$5:$H$1000,IF($D$9="Todos","&gt;0",$D$9))),"00")&amp;"/"&amp;TEXT(MONTH(_xlfn.MINIFS(Consolidado!$B$5:$B$1000,Consolidado!$E$5:$E$1000,$B39,Consolidado!$C$5:$C$1000,"Otros",Consolidado!$J$5:$J$1000,"X",Consolidado!$H$5:$H$1000,IF($D$9="Todos","&gt;0",$D$9))),"00")&amp;IF($D$9="Todos","/"&amp;RIGHT(YEAR(_xlfn.MINIFS(Consolidado!$B$5:$B$1000,Consolidado!$E$5:$E$1000,$B39,Consolidado!$C$5:$C$1000,"Otros",Consolidado!$J$5:$J$1000,"X",Consolidado!$H$5:$H$1000,IF($D$9="Todos","&gt;0",$D$9))),2),"")&amp;IF(_xlfn.MAXIFS(Consolidado!$B$5:$B$1000,Consolidado!$E$5:$E$1000,$B39,Consolidado!$C$5:$C$1000,"Otros",Consolidado!$J$5:$J$1000,"X",Consolidado!$H$5:$H$1000,IF($D$9="Todos","&gt;0",$D$9))&lt;&gt;_xlfn.MINIFS(Consolidado!$B$5:$B$1000,Consolidado!$E$5:$E$1000,$B39,Consolidado!$C$5:$C$1000,"Otros",Consolidado!$J$5:$J$1000,"X",Consolidado!$H$5:$H$1000,IF($D$9="Todos","&gt;0",$D$9))," y "&amp;TEXT(DAY(_xlfn.MAXIFS(Consolidado!$B$5:$B$1000,Consolidado!$E$5:$E$1000,$B39,Consolidado!$C$5:$C$1000,"Otros",Consolidado!$J$5:$J$1000,"X",Consolidado!$H$5:$H$1000,IF($D$9="Todos","&gt;0",$D$9))),"00")&amp;"/"&amp;TEXT(MONTH(_xlfn.MAXIFS(Consolidado!$B$5:$B$1000,Consolidado!$E$5:$E$1000,$B39,Consolidado!$C$5:$C$1000,"Otros",Consolidado!$J$5:$J$1000,"X",Consolidado!$H$5:$H$1000,IF($D$9="Todos","&gt;0",$D$9))),"00")&amp;IF($D$9="Todos","/"&amp;RIGHT(YEAR(_xlfn.MAXIFS(Consolidado!$B$5:$B$1000,Consolidado!$E$5:$E$1000,$B39,Consolidado!$C$5:$C$1000,"Otros",Consolidado!$J$5:$J$1000,"X",Consolidado!$H$5:$H$1000,IF($D$9="Todos","&gt;0",$D$9))),2),""),""),""))</f>
        <v/>
      </c>
      <c r="M39" s="37" t="str">
        <f aca="false">_xlfn.TEXTJOIN(" +"&amp;CHAR(10),TRUE(),IF(SUMIFS(Consolidado!$AD$5:$AD$1000,Consolidado!$E$5:$E$1000,$B39,Consolidado!$C$5:$C$1000,"Auditoría Interna",Consolidado!$K$5:$K$1000,"X",Consolidado!$H$5:$H$1000,IF($D$9="Todos","&gt;0",$D$9))&gt;0,"Interna "&amp;TEXT(DAY(_xlfn.MINIFS(Consolidado!$B$5:$B$1000,Consolidado!$E$5:$E$1000,$B39,Consolidado!$C$5:$C$1000,"Auditoría Interna",Consolidado!$K$5:$K$1000,"X",Consolidado!$H$5:$H$1000,IF($D$9="Todos","&gt;0",$D$9))),"00")&amp;"/"&amp;TEXT(MONTH(_xlfn.MINIFS(Consolidado!$B$5:$B$1000,Consolidado!$E$5:$E$1000,$B39,Consolidado!$C$5:$C$1000,"Auditoría Interna",Consolidado!$K$5:$K$1000,"X",Consolidado!$H$5:$H$1000,IF($D$9="Todos","&gt;0",$D$9))),"00")&amp;IF($D$9="Todos","/"&amp;RIGHT(YEAR(_xlfn.MINIFS(Consolidado!$B$5:$B$1000,Consolidado!$E$5:$E$1000,$B39,Consolidado!$C$5:$C$1000,"Auditoría Interna",Consolidado!$K$5:$K$1000,"X",Consolidado!$H$5:$H$1000,IF($D$9="Todos","&gt;0",$D$9))),2),"")&amp;IF(_xlfn.MAXIFS(Consolidado!$B$5:$B$1000,Consolidado!$E$5:$E$1000,$B39,Consolidado!$C$5:$C$1000,"Auditoría Interna",Consolidado!$K$5:$K$1000,"X",Consolidado!$H$5:$H$1000,IF($D$9="Todos","&gt;0",$D$9))&lt;&gt;_xlfn.MINIFS(Consolidado!$B$5:$B$1000,Consolidado!$E$5:$E$1000,$B39,Consolidado!$C$5:$C$1000,"Auditoría Interna",Consolidado!$K$5:$K$1000,"X",Consolidado!$H$5:$H$1000,IF($D$9="Todos","&gt;0",$D$9))," y "&amp;TEXT(DAY(_xlfn.MAXIFS(Consolidado!$B$5:$B$1000,Consolidado!$E$5:$E$1000,$B39,Consolidado!$C$5:$C$1000,"Auditoría Interna",Consolidado!$K$5:$K$1000,"X",Consolidado!$H$5:$H$1000,IF($D$9="Todos","&gt;0",$D$9))),"00")&amp;"/"&amp;TEXT(MONTH(_xlfn.MAXIFS(Consolidado!$B$5:$B$1000,Consolidado!$E$5:$E$1000,$B39,Consolidado!$C$5:$C$1000,"Auditoría Interna",Consolidado!$K$5:$K$1000,"X",Consolidado!$H$5:$H$1000,IF($D$9="Todos","&gt;0",$D$9))),"00")&amp;IF($D$9="Todos","/"&amp;RIGHT(YEAR(_xlfn.MAXIFS(Consolidado!$B$5:$B$1000,Consolidado!$E$5:$E$1000,$B39,Consolidado!$C$5:$C$1000,"Auditoría Interna",Consolidado!$K$5:$K$1000,"X",Consolidado!$H$5:$H$1000,IF($D$9="Todos","&gt;0",$D$9))),2),""),""),""),IF(SUMIFS(Consolidado!$AD$5:$AD$1000,Consolidado!$E$5:$E$1000,$B39,Consolidado!$C$5:$C$1000,"Auditoría Externa",Consolidado!$K$5:$K$1000,"X",Consolidado!$H$5:$H$1000,IF($D$9="Todos","&gt;0",$D$9))&gt;0,"Externa "&amp;TEXT(DAY(_xlfn.MINIFS(Consolidado!$B$5:$B$1000,Consolidado!$E$5:$E$1000,$B39,Consolidado!$C$5:$C$1000,"Auditoría Externa",Consolidado!$K$5:$K$1000,"X",Consolidado!$H$5:$H$1000,IF($D$9="Todos","&gt;0",$D$9))),"00")&amp;"/"&amp;TEXT(MONTH(_xlfn.MINIFS(Consolidado!$B$5:$B$1000,Consolidado!$E$5:$E$1000,$B39,Consolidado!$C$5:$C$1000,"Auditoría Externa",Consolidado!$K$5:$K$1000,"X",Consolidado!$H$5:$H$1000,IF($D$9="Todos","&gt;0",$D$9))),"00")&amp;IF($D$9="Todos","/"&amp;RIGHT(YEAR(_xlfn.MINIFS(Consolidado!$B$5:$B$1000,Consolidado!$E$5:$E$1000,$B39,Consolidado!$C$5:$C$1000,"Auditoría Externa",Consolidado!$K$5:$K$1000,"X",Consolidado!$H$5:$H$1000,IF($D$9="Todos","&gt;0",$D$9))),2),"")&amp;IF(_xlfn.MAXIFS(Consolidado!$B$5:$B$1000,Consolidado!$E$5:$E$1000,$B39,Consolidado!$C$5:$C$1000,"Auditoría Externa",Consolidado!$K$5:$K$1000,"X",Consolidado!$H$5:$H$1000,IF($D$9="Todos","&gt;0",$D$9))&lt;&gt;_xlfn.MINIFS(Consolidado!$B$5:$B$1000,Consolidado!$E$5:$E$1000,$B39,Consolidado!$C$5:$C$1000,"Auditoría Externa",Consolidado!$K$5:$K$1000,"X",Consolidado!$H$5:$H$1000,IF($D$9="Todos","&gt;0",$D$9))," y "&amp;TEXT(DAY(_xlfn.MAXIFS(Consolidado!$B$5:$B$1000,Consolidado!$E$5:$E$1000,$B39,Consolidado!$C$5:$C$1000,"Auditoría Externa",Consolidado!$K$5:$K$1000,"X",Consolidado!$H$5:$H$1000,IF($D$9="Todos","&gt;0",$D$9))),"00")&amp;"/"&amp;TEXT(MONTH(_xlfn.MAXIFS(Consolidado!$B$5:$B$1000,Consolidado!$E$5:$E$1000,$B39,Consolidado!$C$5:$C$1000,"Auditoría Externa",Consolidado!$K$5:$K$1000,"X",Consolidado!$H$5:$H$1000,IF($D$9="Todos","&gt;0",$D$9))),"00")&amp;IF($D$9="Todos","/"&amp;RIGHT(YEAR(_xlfn.MAXIFS(Consolidado!$B$5:$B$1000,Consolidado!$E$5:$E$1000,$B39,Consolidado!$C$5:$C$1000,"Auditoría Externa",Consolidado!$K$5:$K$1000,"X",Consolidado!$H$5:$H$1000,IF($D$9="Todos","&gt;0",$D$9))),2),""),""),""),IF(SUMIFS(Consolidado!$AD$5:$AD$1000,Consolidado!$E$5:$E$1000,$B39,Consolidado!$C$5:$C$1000,"SSF",Consolidado!$K$5:$K$1000,"X",Consolidado!$H$5:$H$1000,IF($D$9="Todos","&gt;0",$D$9))&gt;0,"SSF "&amp;TEXT(DAY(_xlfn.MINIFS(Consolidado!$B$5:$B$1000,Consolidado!$E$5:$E$1000,$B39,Consolidado!$C$5:$C$1000,"SSF",Consolidado!$K$5:$K$1000,"X",Consolidado!$H$5:$H$1000,IF($D$9="Todos","&gt;0",$D$9))),"00")&amp;"/"&amp;TEXT(MONTH(_xlfn.MINIFS(Consolidado!$B$5:$B$1000,Consolidado!$E$5:$E$1000,$B39,Consolidado!$C$5:$C$1000,"SSF",Consolidado!$K$5:$K$1000,"X",Consolidado!$H$5:$H$1000,IF($D$9="Todos","&gt;0",$D$9))),"00")&amp;IF($D$9="Todos","/"&amp;RIGHT(YEAR(_xlfn.MINIFS(Consolidado!$B$5:$B$1000,Consolidado!$E$5:$E$1000,$B39,Consolidado!$C$5:$C$1000,"SSF",Consolidado!$K$5:$K$1000,"X",Consolidado!$H$5:$H$1000,IF($D$9="Todos","&gt;0",$D$9))),2),"")&amp;IF(_xlfn.MAXIFS(Consolidado!$B$5:$B$1000,Consolidado!$E$5:$E$1000,$B39,Consolidado!$C$5:$C$1000,"SSF",Consolidado!$K$5:$K$1000,"X",Consolidado!$H$5:$H$1000,IF($D$9="Todos","&gt;0",$D$9))&lt;&gt;_xlfn.MINIFS(Consolidado!$B$5:$B$1000,Consolidado!$E$5:$E$1000,$B39,Consolidado!$C$5:$C$1000,"SSF",Consolidado!$K$5:$K$1000,"X",Consolidado!$H$5:$H$1000,IF($D$9="Todos","&gt;0",$D$9))," y "&amp;TEXT(DAY(_xlfn.MAXIFS(Consolidado!$B$5:$B$1000,Consolidado!$E$5:$E$1000,$B39,Consolidado!$C$5:$C$1000,"SSF",Consolidado!$K$5:$K$1000,"X",Consolidado!$H$5:$H$1000,IF($D$9="Todos","&gt;0",$D$9))),"00")&amp;"/"&amp;TEXT(MONTH(_xlfn.MAXIFS(Consolidado!$B$5:$B$1000,Consolidado!$E$5:$E$1000,$B39,Consolidado!$C$5:$C$1000,"SSF",Consolidado!$K$5:$K$1000,"X",Consolidado!$H$5:$H$1000,IF($D$9="Todos","&gt;0",$D$9))),"00")&amp;IF($D$9="Todos","/"&amp;RIGHT(YEAR(_xlfn.MAXIFS(Consolidado!$B$5:$B$1000,Consolidado!$E$5:$E$1000,$B39,Consolidado!$C$5:$C$1000,"SSF",Consolidado!$K$5:$K$1000,"X",Consolidado!$H$5:$H$1000,IF($D$9="Todos","&gt;0",$D$9))),2),""),""),""),IF(SUMIFS(Consolidado!$AD$5:$AD$1000,Consolidado!$E$5:$E$1000,$B39,Consolidado!$C$5:$C$1000,"Comité de Supervisión",Consolidado!$K$5:$K$1000,"X",Consolidado!$H$5:$H$1000,IF($D$9="Todos","&gt;0",$D$9))&gt;0,"Comité Sup. "&amp;TEXT(DAY(_xlfn.MINIFS(Consolidado!$B$5:$B$1000,Consolidado!$E$5:$E$1000,$B39,Consolidado!$C$5:$C$1000,"Comité de Supervisión",Consolidado!$K$5:$K$1000,"X",Consolidado!$H$5:$H$1000,IF($D$9="Todos","&gt;0",$D$9))),"00")&amp;"/"&amp;TEXT(MONTH(_xlfn.MINIFS(Consolidado!$B$5:$B$1000,Consolidado!$E$5:$E$1000,$B39,Consolidado!$C$5:$C$1000,"Comité de Supervisión",Consolidado!$K$5:$K$1000,"X",Consolidado!$H$5:$H$1000,IF($D$9="Todos","&gt;0",$D$9))),"00")&amp;IF($D$9="Todos","/"&amp;RIGHT(YEAR(_xlfn.MINIFS(Consolidado!$B$5:$B$1000,Consolidado!$E$5:$E$1000,$B39,Consolidado!$C$5:$C$1000,"Comité de Supervisión",Consolidado!$K$5:$K$1000,"X",Consolidado!$H$5:$H$1000,IF($D$9="Todos","&gt;0",$D$9))),2),"")&amp;IF(_xlfn.MAXIFS(Consolidado!$B$5:$B$1000,Consolidado!$E$5:$E$1000,$B39,Consolidado!$C$5:$C$1000,"Comité de Supervisión",Consolidado!$K$5:$K$1000,"X",Consolidado!$H$5:$H$1000,IF($D$9="Todos","&gt;0",$D$9))&lt;&gt;_xlfn.MINIFS(Consolidado!$B$5:$B$1000,Consolidado!$E$5:$E$1000,$B39,Consolidado!$C$5:$C$1000,"Comité de Supervisión",Consolidado!$K$5:$K$1000,"X",Consolidado!$H$5:$H$1000,IF($D$9="Todos","&gt;0",$D$9))," y "&amp;TEXT(DAY(_xlfn.MAXIFS(Consolidado!$B$5:$B$1000,Consolidado!$E$5:$E$1000,$B39,Consolidado!$C$5:$C$1000,"Comité de Supervisión",Consolidado!$K$5:$K$1000,"X",Consolidado!$H$5:$H$1000,IF($D$9="Todos","&gt;0",$D$9))),"00")&amp;"/"&amp;TEXT(MONTH(_xlfn.MAXIFS(Consolidado!$B$5:$B$1000,Consolidado!$E$5:$E$1000,$B39,Consolidado!$C$5:$C$1000,"Comité de Supervisión",Consolidado!$K$5:$K$1000,"X",Consolidado!$H$5:$H$1000,IF($D$9="Todos","&gt;0",$D$9))),"00")&amp;IF($D$9="Todos","/"&amp;RIGHT(YEAR(_xlfn.MAXIFS(Consolidado!$B$5:$B$1000,Consolidado!$E$5:$E$1000,$B39,Consolidado!$C$5:$C$1000,"Comité de Supervisión",Consolidado!$K$5:$K$1000,"X",Consolidado!$H$5:$H$1000,IF($D$9="Todos","&gt;0",$D$9))),2),""),""),""),IF(SUMIFS(Consolidado!$AD$5:$AD$1000,Consolidado!$E$5:$E$1000,$B39,Consolidado!$C$5:$C$1000,"Consejo de Administración",Consolidado!$K$5:$K$1000,"X",Consolidado!$H$5:$H$1000,IF($D$9="Todos","&gt;0",$D$9))&gt;0,"Consejo "&amp;TEXT(DAY(_xlfn.MINIFS(Consolidado!$B$5:$B$1000,Consolidado!$E$5:$E$1000,$B39,Consolidado!$C$5:$C$1000,"Consejo de Administración",Consolidado!$K$5:$K$1000,"X",Consolidado!$H$5:$H$1000,IF($D$9="Todos","&gt;0",$D$9))),"00")&amp;"/"&amp;TEXT(MONTH(_xlfn.MINIFS(Consolidado!$B$5:$B$1000,Consolidado!$E$5:$E$1000,$B39,Consolidado!$C$5:$C$1000,"Consejo de Administración",Consolidado!$K$5:$K$1000,"X",Consolidado!$H$5:$H$1000,IF($D$9="Todos","&gt;0",$D$9))),"00")&amp;IF($D$9="Todos","/"&amp;RIGHT(YEAR(_xlfn.MINIFS(Consolidado!$B$5:$B$1000,Consolidado!$E$5:$E$1000,$B39,Consolidado!$C$5:$C$1000,"Consejo de Administración",Consolidado!$K$5:$K$1000,"X",Consolidado!$H$5:$H$1000,IF($D$9="Todos","&gt;0",$D$9))),2),"")&amp;IF(_xlfn.MAXIFS(Consolidado!$B$5:$B$1000,Consolidado!$E$5:$E$1000,$B39,Consolidado!$C$5:$C$1000,"Consejo de Administración",Consolidado!$K$5:$K$1000,"X",Consolidado!$H$5:$H$1000,IF($D$9="Todos","&gt;0",$D$9))&lt;&gt;_xlfn.MINIFS(Consolidado!$B$5:$B$1000,Consolidado!$E$5:$E$1000,$B39,Consolidado!$C$5:$C$1000,"Consejo de Administración",Consolidado!$K$5:$K$1000,"X",Consolidado!$H$5:$H$1000,IF($D$9="Todos","&gt;0",$D$9))," y "&amp;TEXT(DAY(_xlfn.MAXIFS(Consolidado!$B$5:$B$1000,Consolidado!$E$5:$E$1000,$B39,Consolidado!$C$5:$C$1000,"Consejo de Administración",Consolidado!$K$5:$K$1000,"X",Consolidado!$H$5:$H$1000,IF($D$9="Todos","&gt;0",$D$9))),"00")&amp;"/"&amp;TEXT(MONTH(_xlfn.MAXIFS(Consolidado!$B$5:$B$1000,Consolidado!$E$5:$E$1000,$B39,Consolidado!$C$5:$C$1000,"Consejo de Administración",Consolidado!$K$5:$K$1000,"X",Consolidado!$H$5:$H$1000,IF($D$9="Todos","&gt;0",$D$9))),"00")&amp;IF($D$9="Todos","/"&amp;RIGHT(YEAR(_xlfn.MAXIFS(Consolidado!$B$5:$B$1000,Consolidado!$E$5:$E$1000,$B39,Consolidado!$C$5:$C$1000,"Consejo de Administración",Consolidado!$K$5:$K$1000,"X",Consolidado!$H$5:$H$1000,IF($D$9="Todos","&gt;0",$D$9))),2),""),""),""),IF(SUMIFS(Consolidado!$AD$5:$AD$1000,Consolidado!$E$5:$E$1000,$B39,Consolidado!$C$5:$C$1000,"Otros",Consolidado!$K$5:$K$1000,"X",Consolidado!$H$5:$H$1000,IF($D$9="Todos","&gt;0",$D$9))&gt;0,"Otros "&amp;TEXT(DAY(_xlfn.MINIFS(Consolidado!$B$5:$B$1000,Consolidado!$E$5:$E$1000,$B39,Consolidado!$C$5:$C$1000,"Otros",Consolidado!$K$5:$K$1000,"X",Consolidado!$H$5:$H$1000,IF($D$9="Todos","&gt;0",$D$9))),"00")&amp;"/"&amp;TEXT(MONTH(_xlfn.MINIFS(Consolidado!$B$5:$B$1000,Consolidado!$E$5:$E$1000,$B39,Consolidado!$C$5:$C$1000,"Otros",Consolidado!$K$5:$K$1000,"X",Consolidado!$H$5:$H$1000,IF($D$9="Todos","&gt;0",$D$9))),"00")&amp;IF($D$9="Todos","/"&amp;RIGHT(YEAR(_xlfn.MINIFS(Consolidado!$B$5:$B$1000,Consolidado!$E$5:$E$1000,$B39,Consolidado!$C$5:$C$1000,"Otros",Consolidado!$K$5:$K$1000,"X",Consolidado!$H$5:$H$1000,IF($D$9="Todos","&gt;0",$D$9))),2),"")&amp;IF(_xlfn.MAXIFS(Consolidado!$B$5:$B$1000,Consolidado!$E$5:$E$1000,$B39,Consolidado!$C$5:$C$1000,"Otros",Consolidado!$K$5:$K$1000,"X",Consolidado!$H$5:$H$1000,IF($D$9="Todos","&gt;0",$D$9))&lt;&gt;_xlfn.MINIFS(Consolidado!$B$5:$B$1000,Consolidado!$E$5:$E$1000,$B39,Consolidado!$C$5:$C$1000,"Otros",Consolidado!$K$5:$K$1000,"X",Consolidado!$H$5:$H$1000,IF($D$9="Todos","&gt;0",$D$9))," y "&amp;TEXT(DAY(_xlfn.MAXIFS(Consolidado!$B$5:$B$1000,Consolidado!$E$5:$E$1000,$B39,Consolidado!$C$5:$C$1000,"Otros",Consolidado!$K$5:$K$1000,"X",Consolidado!$H$5:$H$1000,IF($D$9="Todos","&gt;0",$D$9))),"00")&amp;"/"&amp;TEXT(MONTH(_xlfn.MAXIFS(Consolidado!$B$5:$B$1000,Consolidado!$E$5:$E$1000,$B39,Consolidado!$C$5:$C$1000,"Otros",Consolidado!$K$5:$K$1000,"X",Consolidado!$H$5:$H$1000,IF($D$9="Todos","&gt;0",$D$9))),"00")&amp;IF($D$9="Todos","/"&amp;RIGHT(YEAR(_xlfn.MAXIFS(Consolidado!$B$5:$B$1000,Consolidado!$E$5:$E$1000,$B39,Consolidado!$C$5:$C$1000,"Otros",Consolidado!$K$5:$K$1000,"X",Consolidado!$H$5:$H$1000,IF($D$9="Todos","&gt;0",$D$9))),2),""),""),""))</f>
        <v/>
      </c>
      <c r="N39" s="37" t="str">
        <f aca="false">_xlfn.TEXTJOIN(" +"&amp;CHAR(10),TRUE(),IF(SUMIFS(Consolidado!$AD$5:$AD$1000,Consolidado!$E$5:$E$1000,$B39,Consolidado!$C$5:$C$1000,"Auditoría Interna",Consolidado!$L$5:$L$1000,"X",Consolidado!$H$5:$H$1000,IF($D$9="Todos","&gt;0",$D$9))&gt;0,"Interna "&amp;TEXT(DAY(_xlfn.MINIFS(Consolidado!$B$5:$B$1000,Consolidado!$E$5:$E$1000,$B39,Consolidado!$C$5:$C$1000,"Auditoría Interna",Consolidado!$L$5:$L$1000,"X",Consolidado!$H$5:$H$1000,IF($D$9="Todos","&gt;0",$D$9))),"00")&amp;"/"&amp;TEXT(MONTH(_xlfn.MINIFS(Consolidado!$B$5:$B$1000,Consolidado!$E$5:$E$1000,$B39,Consolidado!$C$5:$C$1000,"Auditoría Interna",Consolidado!$L$5:$L$1000,"X",Consolidado!$H$5:$H$1000,IF($D$9="Todos","&gt;0",$D$9))),"00")&amp;IF($D$9="Todos","/"&amp;RIGHT(YEAR(_xlfn.MINIFS(Consolidado!$B$5:$B$1000,Consolidado!$E$5:$E$1000,$B39,Consolidado!$C$5:$C$1000,"Auditoría Interna",Consolidado!$L$5:$L$1000,"X",Consolidado!$H$5:$H$1000,IF($D$9="Todos","&gt;0",$D$9))),2),"")&amp;IF(_xlfn.MAXIFS(Consolidado!$B$5:$B$1000,Consolidado!$E$5:$E$1000,$B39,Consolidado!$C$5:$C$1000,"Auditoría Interna",Consolidado!$L$5:$L$1000,"X",Consolidado!$H$5:$H$1000,IF($D$9="Todos","&gt;0",$D$9))&lt;&gt;_xlfn.MINIFS(Consolidado!$B$5:$B$1000,Consolidado!$E$5:$E$1000,$B39,Consolidado!$C$5:$C$1000,"Auditoría Interna",Consolidado!$L$5:$L$1000,"X",Consolidado!$H$5:$H$1000,IF($D$9="Todos","&gt;0",$D$9))," y "&amp;TEXT(DAY(_xlfn.MAXIFS(Consolidado!$B$5:$B$1000,Consolidado!$E$5:$E$1000,$B39,Consolidado!$C$5:$C$1000,"Auditoría Interna",Consolidado!$L$5:$L$1000,"X",Consolidado!$H$5:$H$1000,IF($D$9="Todos","&gt;0",$D$9))),"00")&amp;"/"&amp;TEXT(MONTH(_xlfn.MAXIFS(Consolidado!$B$5:$B$1000,Consolidado!$E$5:$E$1000,$B39,Consolidado!$C$5:$C$1000,"Auditoría Interna",Consolidado!$L$5:$L$1000,"X",Consolidado!$H$5:$H$1000,IF($D$9="Todos","&gt;0",$D$9))),"00")&amp;IF($D$9="Todos","/"&amp;RIGHT(YEAR(_xlfn.MAXIFS(Consolidado!$B$5:$B$1000,Consolidado!$E$5:$E$1000,$B39,Consolidado!$C$5:$C$1000,"Auditoría Interna",Consolidado!$L$5:$L$1000,"X",Consolidado!$H$5:$H$1000,IF($D$9="Todos","&gt;0",$D$9))),2),""),""),""),IF(SUMIFS(Consolidado!$AD$5:$AD$1000,Consolidado!$E$5:$E$1000,$B39,Consolidado!$C$5:$C$1000,"Auditoría Externa",Consolidado!$L$5:$L$1000,"X",Consolidado!$H$5:$H$1000,IF($D$9="Todos","&gt;0",$D$9))&gt;0,"Externa "&amp;TEXT(DAY(_xlfn.MINIFS(Consolidado!$B$5:$B$1000,Consolidado!$E$5:$E$1000,$B39,Consolidado!$C$5:$C$1000,"Auditoría Externa",Consolidado!$L$5:$L$1000,"X",Consolidado!$H$5:$H$1000,IF($D$9="Todos","&gt;0",$D$9))),"00")&amp;"/"&amp;TEXT(MONTH(_xlfn.MINIFS(Consolidado!$B$5:$B$1000,Consolidado!$E$5:$E$1000,$B39,Consolidado!$C$5:$C$1000,"Auditoría Externa",Consolidado!$L$5:$L$1000,"X",Consolidado!$H$5:$H$1000,IF($D$9="Todos","&gt;0",$D$9))),"00")&amp;IF($D$9="Todos","/"&amp;RIGHT(YEAR(_xlfn.MINIFS(Consolidado!$B$5:$B$1000,Consolidado!$E$5:$E$1000,$B39,Consolidado!$C$5:$C$1000,"Auditoría Externa",Consolidado!$L$5:$L$1000,"X",Consolidado!$H$5:$H$1000,IF($D$9="Todos","&gt;0",$D$9))),2),"")&amp;IF(_xlfn.MAXIFS(Consolidado!$B$5:$B$1000,Consolidado!$E$5:$E$1000,$B39,Consolidado!$C$5:$C$1000,"Auditoría Externa",Consolidado!$L$5:$L$1000,"X",Consolidado!$H$5:$H$1000,IF($D$9="Todos","&gt;0",$D$9))&lt;&gt;_xlfn.MINIFS(Consolidado!$B$5:$B$1000,Consolidado!$E$5:$E$1000,$B39,Consolidado!$C$5:$C$1000,"Auditoría Externa",Consolidado!$L$5:$L$1000,"X",Consolidado!$H$5:$H$1000,IF($D$9="Todos","&gt;0",$D$9))," y "&amp;TEXT(DAY(_xlfn.MAXIFS(Consolidado!$B$5:$B$1000,Consolidado!$E$5:$E$1000,$B39,Consolidado!$C$5:$C$1000,"Auditoría Externa",Consolidado!$L$5:$L$1000,"X",Consolidado!$H$5:$H$1000,IF($D$9="Todos","&gt;0",$D$9))),"00")&amp;"/"&amp;TEXT(MONTH(_xlfn.MAXIFS(Consolidado!$B$5:$B$1000,Consolidado!$E$5:$E$1000,$B39,Consolidado!$C$5:$C$1000,"Auditoría Externa",Consolidado!$L$5:$L$1000,"X",Consolidado!$H$5:$H$1000,IF($D$9="Todos","&gt;0",$D$9))),"00")&amp;IF($D$9="Todos","/"&amp;RIGHT(YEAR(_xlfn.MAXIFS(Consolidado!$B$5:$B$1000,Consolidado!$E$5:$E$1000,$B39,Consolidado!$C$5:$C$1000,"Auditoría Externa",Consolidado!$L$5:$L$1000,"X",Consolidado!$H$5:$H$1000,IF($D$9="Todos","&gt;0",$D$9))),2),""),""),""),IF(SUMIFS(Consolidado!$AD$5:$AD$1000,Consolidado!$E$5:$E$1000,$B39,Consolidado!$C$5:$C$1000,"SSF",Consolidado!$L$5:$L$1000,"X",Consolidado!$H$5:$H$1000,IF($D$9="Todos","&gt;0",$D$9))&gt;0,"SSF "&amp;TEXT(DAY(_xlfn.MINIFS(Consolidado!$B$5:$B$1000,Consolidado!$E$5:$E$1000,$B39,Consolidado!$C$5:$C$1000,"SSF",Consolidado!$L$5:$L$1000,"X",Consolidado!$H$5:$H$1000,IF($D$9="Todos","&gt;0",$D$9))),"00")&amp;"/"&amp;TEXT(MONTH(_xlfn.MINIFS(Consolidado!$B$5:$B$1000,Consolidado!$E$5:$E$1000,$B39,Consolidado!$C$5:$C$1000,"SSF",Consolidado!$L$5:$L$1000,"X",Consolidado!$H$5:$H$1000,IF($D$9="Todos","&gt;0",$D$9))),"00")&amp;IF($D$9="Todos","/"&amp;RIGHT(YEAR(_xlfn.MINIFS(Consolidado!$B$5:$B$1000,Consolidado!$E$5:$E$1000,$B39,Consolidado!$C$5:$C$1000,"SSF",Consolidado!$L$5:$L$1000,"X",Consolidado!$H$5:$H$1000,IF($D$9="Todos","&gt;0",$D$9))),2),"")&amp;IF(_xlfn.MAXIFS(Consolidado!$B$5:$B$1000,Consolidado!$E$5:$E$1000,$B39,Consolidado!$C$5:$C$1000,"SSF",Consolidado!$L$5:$L$1000,"X",Consolidado!$H$5:$H$1000,IF($D$9="Todos","&gt;0",$D$9))&lt;&gt;_xlfn.MINIFS(Consolidado!$B$5:$B$1000,Consolidado!$E$5:$E$1000,$B39,Consolidado!$C$5:$C$1000,"SSF",Consolidado!$L$5:$L$1000,"X",Consolidado!$H$5:$H$1000,IF($D$9="Todos","&gt;0",$D$9))," y "&amp;TEXT(DAY(_xlfn.MAXIFS(Consolidado!$B$5:$B$1000,Consolidado!$E$5:$E$1000,$B39,Consolidado!$C$5:$C$1000,"SSF",Consolidado!$L$5:$L$1000,"X",Consolidado!$H$5:$H$1000,IF($D$9="Todos","&gt;0",$D$9))),"00")&amp;"/"&amp;TEXT(MONTH(_xlfn.MAXIFS(Consolidado!$B$5:$B$1000,Consolidado!$E$5:$E$1000,$B39,Consolidado!$C$5:$C$1000,"SSF",Consolidado!$L$5:$L$1000,"X",Consolidado!$H$5:$H$1000,IF($D$9="Todos","&gt;0",$D$9))),"00")&amp;IF($D$9="Todos","/"&amp;RIGHT(YEAR(_xlfn.MAXIFS(Consolidado!$B$5:$B$1000,Consolidado!$E$5:$E$1000,$B39,Consolidado!$C$5:$C$1000,"SSF",Consolidado!$L$5:$L$1000,"X",Consolidado!$H$5:$H$1000,IF($D$9="Todos","&gt;0",$D$9))),2),""),""),""),IF(SUMIFS(Consolidado!$AD$5:$AD$1000,Consolidado!$E$5:$E$1000,$B39,Consolidado!$C$5:$C$1000,"Comité de Supervisión",Consolidado!$L$5:$L$1000,"X",Consolidado!$H$5:$H$1000,IF($D$9="Todos","&gt;0",$D$9))&gt;0,"Comité Sup. "&amp;TEXT(DAY(_xlfn.MINIFS(Consolidado!$B$5:$B$1000,Consolidado!$E$5:$E$1000,$B39,Consolidado!$C$5:$C$1000,"Comité de Supervisión",Consolidado!$L$5:$L$1000,"X",Consolidado!$H$5:$H$1000,IF($D$9="Todos","&gt;0",$D$9))),"00")&amp;"/"&amp;TEXT(MONTH(_xlfn.MINIFS(Consolidado!$B$5:$B$1000,Consolidado!$E$5:$E$1000,$B39,Consolidado!$C$5:$C$1000,"Comité de Supervisión",Consolidado!$L$5:$L$1000,"X",Consolidado!$H$5:$H$1000,IF($D$9="Todos","&gt;0",$D$9))),"00")&amp;IF($D$9="Todos","/"&amp;RIGHT(YEAR(_xlfn.MINIFS(Consolidado!$B$5:$B$1000,Consolidado!$E$5:$E$1000,$B39,Consolidado!$C$5:$C$1000,"Comité de Supervisión",Consolidado!$L$5:$L$1000,"X",Consolidado!$H$5:$H$1000,IF($D$9="Todos","&gt;0",$D$9))),2),"")&amp;IF(_xlfn.MAXIFS(Consolidado!$B$5:$B$1000,Consolidado!$E$5:$E$1000,$B39,Consolidado!$C$5:$C$1000,"Comité de Supervisión",Consolidado!$L$5:$L$1000,"X",Consolidado!$H$5:$H$1000,IF($D$9="Todos","&gt;0",$D$9))&lt;&gt;_xlfn.MINIFS(Consolidado!$B$5:$B$1000,Consolidado!$E$5:$E$1000,$B39,Consolidado!$C$5:$C$1000,"Comité de Supervisión",Consolidado!$L$5:$L$1000,"X",Consolidado!$H$5:$H$1000,IF($D$9="Todos","&gt;0",$D$9))," y "&amp;TEXT(DAY(_xlfn.MAXIFS(Consolidado!$B$5:$B$1000,Consolidado!$E$5:$E$1000,$B39,Consolidado!$C$5:$C$1000,"Comité de Supervisión",Consolidado!$L$5:$L$1000,"X",Consolidado!$H$5:$H$1000,IF($D$9="Todos","&gt;0",$D$9))),"00")&amp;"/"&amp;TEXT(MONTH(_xlfn.MAXIFS(Consolidado!$B$5:$B$1000,Consolidado!$E$5:$E$1000,$B39,Consolidado!$C$5:$C$1000,"Comité de Supervisión",Consolidado!$L$5:$L$1000,"X",Consolidado!$H$5:$H$1000,IF($D$9="Todos","&gt;0",$D$9))),"00")&amp;IF($D$9="Todos","/"&amp;RIGHT(YEAR(_xlfn.MAXIFS(Consolidado!$B$5:$B$1000,Consolidado!$E$5:$E$1000,$B39,Consolidado!$C$5:$C$1000,"Comité de Supervisión",Consolidado!$L$5:$L$1000,"X",Consolidado!$H$5:$H$1000,IF($D$9="Todos","&gt;0",$D$9))),2),""),""),""),IF(SUMIFS(Consolidado!$AD$5:$AD$1000,Consolidado!$E$5:$E$1000,$B39,Consolidado!$C$5:$C$1000,"Consejo de Administración",Consolidado!$L$5:$L$1000,"X",Consolidado!$H$5:$H$1000,IF($D$9="Todos","&gt;0",$D$9))&gt;0,"Consejo "&amp;TEXT(DAY(_xlfn.MINIFS(Consolidado!$B$5:$B$1000,Consolidado!$E$5:$E$1000,$B39,Consolidado!$C$5:$C$1000,"Consejo de Administración",Consolidado!$L$5:$L$1000,"X",Consolidado!$H$5:$H$1000,IF($D$9="Todos","&gt;0",$D$9))),"00")&amp;"/"&amp;TEXT(MONTH(_xlfn.MINIFS(Consolidado!$B$5:$B$1000,Consolidado!$E$5:$E$1000,$B39,Consolidado!$C$5:$C$1000,"Consejo de Administración",Consolidado!$L$5:$L$1000,"X",Consolidado!$H$5:$H$1000,IF($D$9="Todos","&gt;0",$D$9))),"00")&amp;IF($D$9="Todos","/"&amp;RIGHT(YEAR(_xlfn.MINIFS(Consolidado!$B$5:$B$1000,Consolidado!$E$5:$E$1000,$B39,Consolidado!$C$5:$C$1000,"Consejo de Administración",Consolidado!$L$5:$L$1000,"X",Consolidado!$H$5:$H$1000,IF($D$9="Todos","&gt;0",$D$9))),2),"")&amp;IF(_xlfn.MAXIFS(Consolidado!$B$5:$B$1000,Consolidado!$E$5:$E$1000,$B39,Consolidado!$C$5:$C$1000,"Consejo de Administración",Consolidado!$L$5:$L$1000,"X",Consolidado!$H$5:$H$1000,IF($D$9="Todos","&gt;0",$D$9))&lt;&gt;_xlfn.MINIFS(Consolidado!$B$5:$B$1000,Consolidado!$E$5:$E$1000,$B39,Consolidado!$C$5:$C$1000,"Consejo de Administración",Consolidado!$L$5:$L$1000,"X",Consolidado!$H$5:$H$1000,IF($D$9="Todos","&gt;0",$D$9))," y "&amp;TEXT(DAY(_xlfn.MAXIFS(Consolidado!$B$5:$B$1000,Consolidado!$E$5:$E$1000,$B39,Consolidado!$C$5:$C$1000,"Consejo de Administración",Consolidado!$L$5:$L$1000,"X",Consolidado!$H$5:$H$1000,IF($D$9="Todos","&gt;0",$D$9))),"00")&amp;"/"&amp;TEXT(MONTH(_xlfn.MAXIFS(Consolidado!$B$5:$B$1000,Consolidado!$E$5:$E$1000,$B39,Consolidado!$C$5:$C$1000,"Consejo de Administración",Consolidado!$L$5:$L$1000,"X",Consolidado!$H$5:$H$1000,IF($D$9="Todos","&gt;0",$D$9))),"00")&amp;IF($D$9="Todos","/"&amp;RIGHT(YEAR(_xlfn.MAXIFS(Consolidado!$B$5:$B$1000,Consolidado!$E$5:$E$1000,$B39,Consolidado!$C$5:$C$1000,"Consejo de Administración",Consolidado!$L$5:$L$1000,"X",Consolidado!$H$5:$H$1000,IF($D$9="Todos","&gt;0",$D$9))),2),""),""),""),IF(SUMIFS(Consolidado!$AD$5:$AD$1000,Consolidado!$E$5:$E$1000,$B39,Consolidado!$C$5:$C$1000,"Otros",Consolidado!$L$5:$L$1000,"X",Consolidado!$H$5:$H$1000,IF($D$9="Todos","&gt;0",$D$9))&gt;0,"Otros "&amp;TEXT(DAY(_xlfn.MINIFS(Consolidado!$B$5:$B$1000,Consolidado!$E$5:$E$1000,$B39,Consolidado!$C$5:$C$1000,"Otros",Consolidado!$L$5:$L$1000,"X",Consolidado!$H$5:$H$1000,IF($D$9="Todos","&gt;0",$D$9))),"00")&amp;"/"&amp;TEXT(MONTH(_xlfn.MINIFS(Consolidado!$B$5:$B$1000,Consolidado!$E$5:$E$1000,$B39,Consolidado!$C$5:$C$1000,"Otros",Consolidado!$L$5:$L$1000,"X",Consolidado!$H$5:$H$1000,IF($D$9="Todos","&gt;0",$D$9))),"00")&amp;IF($D$9="Todos","/"&amp;RIGHT(YEAR(_xlfn.MINIFS(Consolidado!$B$5:$B$1000,Consolidado!$E$5:$E$1000,$B39,Consolidado!$C$5:$C$1000,"Otros",Consolidado!$L$5:$L$1000,"X",Consolidado!$H$5:$H$1000,IF($D$9="Todos","&gt;0",$D$9))),2),"")&amp;IF(_xlfn.MAXIFS(Consolidado!$B$5:$B$1000,Consolidado!$E$5:$E$1000,$B39,Consolidado!$C$5:$C$1000,"Otros",Consolidado!$L$5:$L$1000,"X",Consolidado!$H$5:$H$1000,IF($D$9="Todos","&gt;0",$D$9))&lt;&gt;_xlfn.MINIFS(Consolidado!$B$5:$B$1000,Consolidado!$E$5:$E$1000,$B39,Consolidado!$C$5:$C$1000,"Otros",Consolidado!$L$5:$L$1000,"X",Consolidado!$H$5:$H$1000,IF($D$9="Todos","&gt;0",$D$9))," y "&amp;TEXT(DAY(_xlfn.MAXIFS(Consolidado!$B$5:$B$1000,Consolidado!$E$5:$E$1000,$B39,Consolidado!$C$5:$C$1000,"Otros",Consolidado!$L$5:$L$1000,"X",Consolidado!$H$5:$H$1000,IF($D$9="Todos","&gt;0",$D$9))),"00")&amp;"/"&amp;TEXT(MONTH(_xlfn.MAXIFS(Consolidado!$B$5:$B$1000,Consolidado!$E$5:$E$1000,$B39,Consolidado!$C$5:$C$1000,"Otros",Consolidado!$L$5:$L$1000,"X",Consolidado!$H$5:$H$1000,IF($D$9="Todos","&gt;0",$D$9))),"00")&amp;IF($D$9="Todos","/"&amp;RIGHT(YEAR(_xlfn.MAXIFS(Consolidado!$B$5:$B$1000,Consolidado!$E$5:$E$1000,$B39,Consolidado!$C$5:$C$1000,"Otros",Consolidado!$L$5:$L$1000,"X",Consolidado!$H$5:$H$1000,IF($D$9="Todos","&gt;0",$D$9))),2),""),""),""))</f>
        <v/>
      </c>
      <c r="O39" s="37" t="str">
        <f aca="false">_xlfn.TEXTJOIN(" +"&amp;CHAR(10),TRUE(),IF(SUMIFS(Consolidado!$AD$5:$AD$1000,Consolidado!$E$5:$E$1000,$B39,Consolidado!$C$5:$C$1000,"Auditoría Interna",Consolidado!$M$5:$M$1000,"X",Consolidado!$H$5:$H$1000,IF($D$9="Todos","&gt;0",$D$9))&gt;0,"Interna "&amp;TEXT(DAY(_xlfn.MINIFS(Consolidado!$B$5:$B$1000,Consolidado!$E$5:$E$1000,$B39,Consolidado!$C$5:$C$1000,"Auditoría Interna",Consolidado!$M$5:$M$1000,"X",Consolidado!$H$5:$H$1000,IF($D$9="Todos","&gt;0",$D$9))),"00")&amp;"/"&amp;TEXT(MONTH(_xlfn.MINIFS(Consolidado!$B$5:$B$1000,Consolidado!$E$5:$E$1000,$B39,Consolidado!$C$5:$C$1000,"Auditoría Interna",Consolidado!$M$5:$M$1000,"X",Consolidado!$H$5:$H$1000,IF($D$9="Todos","&gt;0",$D$9))),"00")&amp;IF($D$9="Todos","/"&amp;RIGHT(YEAR(_xlfn.MINIFS(Consolidado!$B$5:$B$1000,Consolidado!$E$5:$E$1000,$B39,Consolidado!$C$5:$C$1000,"Auditoría Interna",Consolidado!$M$5:$M$1000,"X",Consolidado!$H$5:$H$1000,IF($D$9="Todos","&gt;0",$D$9))),2),"")&amp;IF(_xlfn.MAXIFS(Consolidado!$B$5:$B$1000,Consolidado!$E$5:$E$1000,$B39,Consolidado!$C$5:$C$1000,"Auditoría Interna",Consolidado!$M$5:$M$1000,"X",Consolidado!$H$5:$H$1000,IF($D$9="Todos","&gt;0",$D$9))&lt;&gt;_xlfn.MINIFS(Consolidado!$B$5:$B$1000,Consolidado!$E$5:$E$1000,$B39,Consolidado!$C$5:$C$1000,"Auditoría Interna",Consolidado!$M$5:$M$1000,"X",Consolidado!$H$5:$H$1000,IF($D$9="Todos","&gt;0",$D$9))," y "&amp;TEXT(DAY(_xlfn.MAXIFS(Consolidado!$B$5:$B$1000,Consolidado!$E$5:$E$1000,$B39,Consolidado!$C$5:$C$1000,"Auditoría Interna",Consolidado!$M$5:$M$1000,"X",Consolidado!$H$5:$H$1000,IF($D$9="Todos","&gt;0",$D$9))),"00")&amp;"/"&amp;TEXT(MONTH(_xlfn.MAXIFS(Consolidado!$B$5:$B$1000,Consolidado!$E$5:$E$1000,$B39,Consolidado!$C$5:$C$1000,"Auditoría Interna",Consolidado!$M$5:$M$1000,"X",Consolidado!$H$5:$H$1000,IF($D$9="Todos","&gt;0",$D$9))),"00")&amp;IF($D$9="Todos","/"&amp;RIGHT(YEAR(_xlfn.MAXIFS(Consolidado!$B$5:$B$1000,Consolidado!$E$5:$E$1000,$B39,Consolidado!$C$5:$C$1000,"Auditoría Interna",Consolidado!$M$5:$M$1000,"X",Consolidado!$H$5:$H$1000,IF($D$9="Todos","&gt;0",$D$9))),2),""),""),""),IF(SUMIFS(Consolidado!$AD$5:$AD$1000,Consolidado!$E$5:$E$1000,$B39,Consolidado!$C$5:$C$1000,"Auditoría Externa",Consolidado!$M$5:$M$1000,"X",Consolidado!$H$5:$H$1000,IF($D$9="Todos","&gt;0",$D$9))&gt;0,"Externa "&amp;TEXT(DAY(_xlfn.MINIFS(Consolidado!$B$5:$B$1000,Consolidado!$E$5:$E$1000,$B39,Consolidado!$C$5:$C$1000,"Auditoría Externa",Consolidado!$M$5:$M$1000,"X",Consolidado!$H$5:$H$1000,IF($D$9="Todos","&gt;0",$D$9))),"00")&amp;"/"&amp;TEXT(MONTH(_xlfn.MINIFS(Consolidado!$B$5:$B$1000,Consolidado!$E$5:$E$1000,$B39,Consolidado!$C$5:$C$1000,"Auditoría Externa",Consolidado!$M$5:$M$1000,"X",Consolidado!$H$5:$H$1000,IF($D$9="Todos","&gt;0",$D$9))),"00")&amp;IF($D$9="Todos","/"&amp;RIGHT(YEAR(_xlfn.MINIFS(Consolidado!$B$5:$B$1000,Consolidado!$E$5:$E$1000,$B39,Consolidado!$C$5:$C$1000,"Auditoría Externa",Consolidado!$M$5:$M$1000,"X",Consolidado!$H$5:$H$1000,IF($D$9="Todos","&gt;0",$D$9))),2),"")&amp;IF(_xlfn.MAXIFS(Consolidado!$B$5:$B$1000,Consolidado!$E$5:$E$1000,$B39,Consolidado!$C$5:$C$1000,"Auditoría Externa",Consolidado!$M$5:$M$1000,"X",Consolidado!$H$5:$H$1000,IF($D$9="Todos","&gt;0",$D$9))&lt;&gt;_xlfn.MINIFS(Consolidado!$B$5:$B$1000,Consolidado!$E$5:$E$1000,$B39,Consolidado!$C$5:$C$1000,"Auditoría Externa",Consolidado!$M$5:$M$1000,"X",Consolidado!$H$5:$H$1000,IF($D$9="Todos","&gt;0",$D$9))," y "&amp;TEXT(DAY(_xlfn.MAXIFS(Consolidado!$B$5:$B$1000,Consolidado!$E$5:$E$1000,$B39,Consolidado!$C$5:$C$1000,"Auditoría Externa",Consolidado!$M$5:$M$1000,"X",Consolidado!$H$5:$H$1000,IF($D$9="Todos","&gt;0",$D$9))),"00")&amp;"/"&amp;TEXT(MONTH(_xlfn.MAXIFS(Consolidado!$B$5:$B$1000,Consolidado!$E$5:$E$1000,$B39,Consolidado!$C$5:$C$1000,"Auditoría Externa",Consolidado!$M$5:$M$1000,"X",Consolidado!$H$5:$H$1000,IF($D$9="Todos","&gt;0",$D$9))),"00")&amp;IF($D$9="Todos","/"&amp;RIGHT(YEAR(_xlfn.MAXIFS(Consolidado!$B$5:$B$1000,Consolidado!$E$5:$E$1000,$B39,Consolidado!$C$5:$C$1000,"Auditoría Externa",Consolidado!$M$5:$M$1000,"X",Consolidado!$H$5:$H$1000,IF($D$9="Todos","&gt;0",$D$9))),2),""),""),""),IF(SUMIFS(Consolidado!$AD$5:$AD$1000,Consolidado!$E$5:$E$1000,$B39,Consolidado!$C$5:$C$1000,"SSF",Consolidado!$M$5:$M$1000,"X",Consolidado!$H$5:$H$1000,IF($D$9="Todos","&gt;0",$D$9))&gt;0,"SSF "&amp;TEXT(DAY(_xlfn.MINIFS(Consolidado!$B$5:$B$1000,Consolidado!$E$5:$E$1000,$B39,Consolidado!$C$5:$C$1000,"SSF",Consolidado!$M$5:$M$1000,"X",Consolidado!$H$5:$H$1000,IF($D$9="Todos","&gt;0",$D$9))),"00")&amp;"/"&amp;TEXT(MONTH(_xlfn.MINIFS(Consolidado!$B$5:$B$1000,Consolidado!$E$5:$E$1000,$B39,Consolidado!$C$5:$C$1000,"SSF",Consolidado!$M$5:$M$1000,"X",Consolidado!$H$5:$H$1000,IF($D$9="Todos","&gt;0",$D$9))),"00")&amp;IF($D$9="Todos","/"&amp;RIGHT(YEAR(_xlfn.MINIFS(Consolidado!$B$5:$B$1000,Consolidado!$E$5:$E$1000,$B39,Consolidado!$C$5:$C$1000,"SSF",Consolidado!$M$5:$M$1000,"X",Consolidado!$H$5:$H$1000,IF($D$9="Todos","&gt;0",$D$9))),2),"")&amp;IF(_xlfn.MAXIFS(Consolidado!$B$5:$B$1000,Consolidado!$E$5:$E$1000,$B39,Consolidado!$C$5:$C$1000,"SSF",Consolidado!$M$5:$M$1000,"X",Consolidado!$H$5:$H$1000,IF($D$9="Todos","&gt;0",$D$9))&lt;&gt;_xlfn.MINIFS(Consolidado!$B$5:$B$1000,Consolidado!$E$5:$E$1000,$B39,Consolidado!$C$5:$C$1000,"SSF",Consolidado!$M$5:$M$1000,"X",Consolidado!$H$5:$H$1000,IF($D$9="Todos","&gt;0",$D$9))," y "&amp;TEXT(DAY(_xlfn.MAXIFS(Consolidado!$B$5:$B$1000,Consolidado!$E$5:$E$1000,$B39,Consolidado!$C$5:$C$1000,"SSF",Consolidado!$M$5:$M$1000,"X",Consolidado!$H$5:$H$1000,IF($D$9="Todos","&gt;0",$D$9))),"00")&amp;"/"&amp;TEXT(MONTH(_xlfn.MAXIFS(Consolidado!$B$5:$B$1000,Consolidado!$E$5:$E$1000,$B39,Consolidado!$C$5:$C$1000,"SSF",Consolidado!$M$5:$M$1000,"X",Consolidado!$H$5:$H$1000,IF($D$9="Todos","&gt;0",$D$9))),"00")&amp;IF($D$9="Todos","/"&amp;RIGHT(YEAR(_xlfn.MAXIFS(Consolidado!$B$5:$B$1000,Consolidado!$E$5:$E$1000,$B39,Consolidado!$C$5:$C$1000,"SSF",Consolidado!$M$5:$M$1000,"X",Consolidado!$H$5:$H$1000,IF($D$9="Todos","&gt;0",$D$9))),2),""),""),""),IF(SUMIFS(Consolidado!$AD$5:$AD$1000,Consolidado!$E$5:$E$1000,$B39,Consolidado!$C$5:$C$1000,"Comité de Supervisión",Consolidado!$M$5:$M$1000,"X",Consolidado!$H$5:$H$1000,IF($D$9="Todos","&gt;0",$D$9))&gt;0,"Comité Sup. "&amp;TEXT(DAY(_xlfn.MINIFS(Consolidado!$B$5:$B$1000,Consolidado!$E$5:$E$1000,$B39,Consolidado!$C$5:$C$1000,"Comité de Supervisión",Consolidado!$M$5:$M$1000,"X",Consolidado!$H$5:$H$1000,IF($D$9="Todos","&gt;0",$D$9))),"00")&amp;"/"&amp;TEXT(MONTH(_xlfn.MINIFS(Consolidado!$B$5:$B$1000,Consolidado!$E$5:$E$1000,$B39,Consolidado!$C$5:$C$1000,"Comité de Supervisión",Consolidado!$M$5:$M$1000,"X",Consolidado!$H$5:$H$1000,IF($D$9="Todos","&gt;0",$D$9))),"00")&amp;IF($D$9="Todos","/"&amp;RIGHT(YEAR(_xlfn.MINIFS(Consolidado!$B$5:$B$1000,Consolidado!$E$5:$E$1000,$B39,Consolidado!$C$5:$C$1000,"Comité de Supervisión",Consolidado!$M$5:$M$1000,"X",Consolidado!$H$5:$H$1000,IF($D$9="Todos","&gt;0",$D$9))),2),"")&amp;IF(_xlfn.MAXIFS(Consolidado!$B$5:$B$1000,Consolidado!$E$5:$E$1000,$B39,Consolidado!$C$5:$C$1000,"Comité de Supervisión",Consolidado!$M$5:$M$1000,"X",Consolidado!$H$5:$H$1000,IF($D$9="Todos","&gt;0",$D$9))&lt;&gt;_xlfn.MINIFS(Consolidado!$B$5:$B$1000,Consolidado!$E$5:$E$1000,$B39,Consolidado!$C$5:$C$1000,"Comité de Supervisión",Consolidado!$M$5:$M$1000,"X",Consolidado!$H$5:$H$1000,IF($D$9="Todos","&gt;0",$D$9))," y "&amp;TEXT(DAY(_xlfn.MAXIFS(Consolidado!$B$5:$B$1000,Consolidado!$E$5:$E$1000,$B39,Consolidado!$C$5:$C$1000,"Comité de Supervisión",Consolidado!$M$5:$M$1000,"X",Consolidado!$H$5:$H$1000,IF($D$9="Todos","&gt;0",$D$9))),"00")&amp;"/"&amp;TEXT(MONTH(_xlfn.MAXIFS(Consolidado!$B$5:$B$1000,Consolidado!$E$5:$E$1000,$B39,Consolidado!$C$5:$C$1000,"Comité de Supervisión",Consolidado!$M$5:$M$1000,"X",Consolidado!$H$5:$H$1000,IF($D$9="Todos","&gt;0",$D$9))),"00")&amp;IF($D$9="Todos","/"&amp;RIGHT(YEAR(_xlfn.MAXIFS(Consolidado!$B$5:$B$1000,Consolidado!$E$5:$E$1000,$B39,Consolidado!$C$5:$C$1000,"Comité de Supervisión",Consolidado!$M$5:$M$1000,"X",Consolidado!$H$5:$H$1000,IF($D$9="Todos","&gt;0",$D$9))),2),""),""),""),IF(SUMIFS(Consolidado!$AD$5:$AD$1000,Consolidado!$E$5:$E$1000,$B39,Consolidado!$C$5:$C$1000,"Consejo de Administración",Consolidado!$M$5:$M$1000,"X",Consolidado!$H$5:$H$1000,IF($D$9="Todos","&gt;0",$D$9))&gt;0,"Consejo "&amp;TEXT(DAY(_xlfn.MINIFS(Consolidado!$B$5:$B$1000,Consolidado!$E$5:$E$1000,$B39,Consolidado!$C$5:$C$1000,"Consejo de Administración",Consolidado!$M$5:$M$1000,"X",Consolidado!$H$5:$H$1000,IF($D$9="Todos","&gt;0",$D$9))),"00")&amp;"/"&amp;TEXT(MONTH(_xlfn.MINIFS(Consolidado!$B$5:$B$1000,Consolidado!$E$5:$E$1000,$B39,Consolidado!$C$5:$C$1000,"Consejo de Administración",Consolidado!$M$5:$M$1000,"X",Consolidado!$H$5:$H$1000,IF($D$9="Todos","&gt;0",$D$9))),"00")&amp;IF($D$9="Todos","/"&amp;RIGHT(YEAR(_xlfn.MINIFS(Consolidado!$B$5:$B$1000,Consolidado!$E$5:$E$1000,$B39,Consolidado!$C$5:$C$1000,"Consejo de Administración",Consolidado!$M$5:$M$1000,"X",Consolidado!$H$5:$H$1000,IF($D$9="Todos","&gt;0",$D$9))),2),"")&amp;IF(_xlfn.MAXIFS(Consolidado!$B$5:$B$1000,Consolidado!$E$5:$E$1000,$B39,Consolidado!$C$5:$C$1000,"Consejo de Administración",Consolidado!$M$5:$M$1000,"X",Consolidado!$H$5:$H$1000,IF($D$9="Todos","&gt;0",$D$9))&lt;&gt;_xlfn.MINIFS(Consolidado!$B$5:$B$1000,Consolidado!$E$5:$E$1000,$B39,Consolidado!$C$5:$C$1000,"Consejo de Administración",Consolidado!$M$5:$M$1000,"X",Consolidado!$H$5:$H$1000,IF($D$9="Todos","&gt;0",$D$9))," y "&amp;TEXT(DAY(_xlfn.MAXIFS(Consolidado!$B$5:$B$1000,Consolidado!$E$5:$E$1000,$B39,Consolidado!$C$5:$C$1000,"Consejo de Administración",Consolidado!$M$5:$M$1000,"X",Consolidado!$H$5:$H$1000,IF($D$9="Todos","&gt;0",$D$9))),"00")&amp;"/"&amp;TEXT(MONTH(_xlfn.MAXIFS(Consolidado!$B$5:$B$1000,Consolidado!$E$5:$E$1000,$B39,Consolidado!$C$5:$C$1000,"Consejo de Administración",Consolidado!$M$5:$M$1000,"X",Consolidado!$H$5:$H$1000,IF($D$9="Todos","&gt;0",$D$9))),"00")&amp;IF($D$9="Todos","/"&amp;RIGHT(YEAR(_xlfn.MAXIFS(Consolidado!$B$5:$B$1000,Consolidado!$E$5:$E$1000,$B39,Consolidado!$C$5:$C$1000,"Consejo de Administración",Consolidado!$M$5:$M$1000,"X",Consolidado!$H$5:$H$1000,IF($D$9="Todos","&gt;0",$D$9))),2),""),""),""),IF(SUMIFS(Consolidado!$AD$5:$AD$1000,Consolidado!$E$5:$E$1000,$B39,Consolidado!$C$5:$C$1000,"Otros",Consolidado!$M$5:$M$1000,"X",Consolidado!$H$5:$H$1000,IF($D$9="Todos","&gt;0",$D$9))&gt;0,"Otros "&amp;TEXT(DAY(_xlfn.MINIFS(Consolidado!$B$5:$B$1000,Consolidado!$E$5:$E$1000,$B39,Consolidado!$C$5:$C$1000,"Otros",Consolidado!$M$5:$M$1000,"X",Consolidado!$H$5:$H$1000,IF($D$9="Todos","&gt;0",$D$9))),"00")&amp;"/"&amp;TEXT(MONTH(_xlfn.MINIFS(Consolidado!$B$5:$B$1000,Consolidado!$E$5:$E$1000,$B39,Consolidado!$C$5:$C$1000,"Otros",Consolidado!$M$5:$M$1000,"X",Consolidado!$H$5:$H$1000,IF($D$9="Todos","&gt;0",$D$9))),"00")&amp;IF($D$9="Todos","/"&amp;RIGHT(YEAR(_xlfn.MINIFS(Consolidado!$B$5:$B$1000,Consolidado!$E$5:$E$1000,$B39,Consolidado!$C$5:$C$1000,"Otros",Consolidado!$M$5:$M$1000,"X",Consolidado!$H$5:$H$1000,IF($D$9="Todos","&gt;0",$D$9))),2),"")&amp;IF(_xlfn.MAXIFS(Consolidado!$B$5:$B$1000,Consolidado!$E$5:$E$1000,$B39,Consolidado!$C$5:$C$1000,"Otros",Consolidado!$M$5:$M$1000,"X",Consolidado!$H$5:$H$1000,IF($D$9="Todos","&gt;0",$D$9))&lt;&gt;_xlfn.MINIFS(Consolidado!$B$5:$B$1000,Consolidado!$E$5:$E$1000,$B39,Consolidado!$C$5:$C$1000,"Otros",Consolidado!$M$5:$M$1000,"X",Consolidado!$H$5:$H$1000,IF($D$9="Todos","&gt;0",$D$9))," y "&amp;TEXT(DAY(_xlfn.MAXIFS(Consolidado!$B$5:$B$1000,Consolidado!$E$5:$E$1000,$B39,Consolidado!$C$5:$C$1000,"Otros",Consolidado!$M$5:$M$1000,"X",Consolidado!$H$5:$H$1000,IF($D$9="Todos","&gt;0",$D$9))),"00")&amp;"/"&amp;TEXT(MONTH(_xlfn.MAXIFS(Consolidado!$B$5:$B$1000,Consolidado!$E$5:$E$1000,$B39,Consolidado!$C$5:$C$1000,"Otros",Consolidado!$M$5:$M$1000,"X",Consolidado!$H$5:$H$1000,IF($D$9="Todos","&gt;0",$D$9))),"00")&amp;IF($D$9="Todos","/"&amp;RIGHT(YEAR(_xlfn.MAXIFS(Consolidado!$B$5:$B$1000,Consolidado!$E$5:$E$1000,$B39,Consolidado!$C$5:$C$1000,"Otros",Consolidado!$M$5:$M$1000,"X",Consolidado!$H$5:$H$1000,IF($D$9="Todos","&gt;0",$D$9))),2),""),""),""))</f>
        <v/>
      </c>
      <c r="P39" s="37" t="str">
        <f aca="false">_xlfn.TEXTJOIN(" +"&amp;CHAR(10),TRUE(),IF(SUMIFS(Consolidado!$AD$5:$AD$1000,Consolidado!$E$5:$E$1000,$B39,Consolidado!$C$5:$C$1000,"Auditoría Interna",Consolidado!$N$5:$N$1000,"X",Consolidado!$H$5:$H$1000,IF($D$9="Todos","&gt;0",$D$9))&gt;0,"Interna "&amp;TEXT(DAY(_xlfn.MINIFS(Consolidado!$B$5:$B$1000,Consolidado!$E$5:$E$1000,$B39,Consolidado!$C$5:$C$1000,"Auditoría Interna",Consolidado!$N$5:$N$1000,"X",Consolidado!$H$5:$H$1000,IF($D$9="Todos","&gt;0",$D$9))),"00")&amp;"/"&amp;TEXT(MONTH(_xlfn.MINIFS(Consolidado!$B$5:$B$1000,Consolidado!$E$5:$E$1000,$B39,Consolidado!$C$5:$C$1000,"Auditoría Interna",Consolidado!$N$5:$N$1000,"X",Consolidado!$H$5:$H$1000,IF($D$9="Todos","&gt;0",$D$9))),"00")&amp;IF($D$9="Todos","/"&amp;RIGHT(YEAR(_xlfn.MINIFS(Consolidado!$B$5:$B$1000,Consolidado!$E$5:$E$1000,$B39,Consolidado!$C$5:$C$1000,"Auditoría Interna",Consolidado!$N$5:$N$1000,"X",Consolidado!$H$5:$H$1000,IF($D$9="Todos","&gt;0",$D$9))),2),"")&amp;IF(_xlfn.MAXIFS(Consolidado!$B$5:$B$1000,Consolidado!$E$5:$E$1000,$B39,Consolidado!$C$5:$C$1000,"Auditoría Interna",Consolidado!$N$5:$N$1000,"X",Consolidado!$H$5:$H$1000,IF($D$9="Todos","&gt;0",$D$9))&lt;&gt;_xlfn.MINIFS(Consolidado!$B$5:$B$1000,Consolidado!$E$5:$E$1000,$B39,Consolidado!$C$5:$C$1000,"Auditoría Interna",Consolidado!$N$5:$N$1000,"X",Consolidado!$H$5:$H$1000,IF($D$9="Todos","&gt;0",$D$9))," y "&amp;TEXT(DAY(_xlfn.MAXIFS(Consolidado!$B$5:$B$1000,Consolidado!$E$5:$E$1000,$B39,Consolidado!$C$5:$C$1000,"Auditoría Interna",Consolidado!$N$5:$N$1000,"X",Consolidado!$H$5:$H$1000,IF($D$9="Todos","&gt;0",$D$9))),"00")&amp;"/"&amp;TEXT(MONTH(_xlfn.MAXIFS(Consolidado!$B$5:$B$1000,Consolidado!$E$5:$E$1000,$B39,Consolidado!$C$5:$C$1000,"Auditoría Interna",Consolidado!$N$5:$N$1000,"X",Consolidado!$H$5:$H$1000,IF($D$9="Todos","&gt;0",$D$9))),"00")&amp;IF($D$9="Todos","/"&amp;RIGHT(YEAR(_xlfn.MAXIFS(Consolidado!$B$5:$B$1000,Consolidado!$E$5:$E$1000,$B39,Consolidado!$C$5:$C$1000,"Auditoría Interna",Consolidado!$N$5:$N$1000,"X",Consolidado!$H$5:$H$1000,IF($D$9="Todos","&gt;0",$D$9))),2),""),""),""),IF(SUMIFS(Consolidado!$AD$5:$AD$1000,Consolidado!$E$5:$E$1000,$B39,Consolidado!$C$5:$C$1000,"Auditoría Externa",Consolidado!$N$5:$N$1000,"X",Consolidado!$H$5:$H$1000,IF($D$9="Todos","&gt;0",$D$9))&gt;0,"Externa "&amp;TEXT(DAY(_xlfn.MINIFS(Consolidado!$B$5:$B$1000,Consolidado!$E$5:$E$1000,$B39,Consolidado!$C$5:$C$1000,"Auditoría Externa",Consolidado!$N$5:$N$1000,"X",Consolidado!$H$5:$H$1000,IF($D$9="Todos","&gt;0",$D$9))),"00")&amp;"/"&amp;TEXT(MONTH(_xlfn.MINIFS(Consolidado!$B$5:$B$1000,Consolidado!$E$5:$E$1000,$B39,Consolidado!$C$5:$C$1000,"Auditoría Externa",Consolidado!$N$5:$N$1000,"X",Consolidado!$H$5:$H$1000,IF($D$9="Todos","&gt;0",$D$9))),"00")&amp;IF($D$9="Todos","/"&amp;RIGHT(YEAR(_xlfn.MINIFS(Consolidado!$B$5:$B$1000,Consolidado!$E$5:$E$1000,$B39,Consolidado!$C$5:$C$1000,"Auditoría Externa",Consolidado!$N$5:$N$1000,"X",Consolidado!$H$5:$H$1000,IF($D$9="Todos","&gt;0",$D$9))),2),"")&amp;IF(_xlfn.MAXIFS(Consolidado!$B$5:$B$1000,Consolidado!$E$5:$E$1000,$B39,Consolidado!$C$5:$C$1000,"Auditoría Externa",Consolidado!$N$5:$N$1000,"X",Consolidado!$H$5:$H$1000,IF($D$9="Todos","&gt;0",$D$9))&lt;&gt;_xlfn.MINIFS(Consolidado!$B$5:$B$1000,Consolidado!$E$5:$E$1000,$B39,Consolidado!$C$5:$C$1000,"Auditoría Externa",Consolidado!$N$5:$N$1000,"X",Consolidado!$H$5:$H$1000,IF($D$9="Todos","&gt;0",$D$9))," y "&amp;TEXT(DAY(_xlfn.MAXIFS(Consolidado!$B$5:$B$1000,Consolidado!$E$5:$E$1000,$B39,Consolidado!$C$5:$C$1000,"Auditoría Externa",Consolidado!$N$5:$N$1000,"X",Consolidado!$H$5:$H$1000,IF($D$9="Todos","&gt;0",$D$9))),"00")&amp;"/"&amp;TEXT(MONTH(_xlfn.MAXIFS(Consolidado!$B$5:$B$1000,Consolidado!$E$5:$E$1000,$B39,Consolidado!$C$5:$C$1000,"Auditoría Externa",Consolidado!$N$5:$N$1000,"X",Consolidado!$H$5:$H$1000,IF($D$9="Todos","&gt;0",$D$9))),"00")&amp;IF($D$9="Todos","/"&amp;RIGHT(YEAR(_xlfn.MAXIFS(Consolidado!$B$5:$B$1000,Consolidado!$E$5:$E$1000,$B39,Consolidado!$C$5:$C$1000,"Auditoría Externa",Consolidado!$N$5:$N$1000,"X",Consolidado!$H$5:$H$1000,IF($D$9="Todos","&gt;0",$D$9))),2),""),""),""),IF(SUMIFS(Consolidado!$AD$5:$AD$1000,Consolidado!$E$5:$E$1000,$B39,Consolidado!$C$5:$C$1000,"SSF",Consolidado!$N$5:$N$1000,"X",Consolidado!$H$5:$H$1000,IF($D$9="Todos","&gt;0",$D$9))&gt;0,"SSF "&amp;TEXT(DAY(_xlfn.MINIFS(Consolidado!$B$5:$B$1000,Consolidado!$E$5:$E$1000,$B39,Consolidado!$C$5:$C$1000,"SSF",Consolidado!$N$5:$N$1000,"X",Consolidado!$H$5:$H$1000,IF($D$9="Todos","&gt;0",$D$9))),"00")&amp;"/"&amp;TEXT(MONTH(_xlfn.MINIFS(Consolidado!$B$5:$B$1000,Consolidado!$E$5:$E$1000,$B39,Consolidado!$C$5:$C$1000,"SSF",Consolidado!$N$5:$N$1000,"X",Consolidado!$H$5:$H$1000,IF($D$9="Todos","&gt;0",$D$9))),"00")&amp;IF($D$9="Todos","/"&amp;RIGHT(YEAR(_xlfn.MINIFS(Consolidado!$B$5:$B$1000,Consolidado!$E$5:$E$1000,$B39,Consolidado!$C$5:$C$1000,"SSF",Consolidado!$N$5:$N$1000,"X",Consolidado!$H$5:$H$1000,IF($D$9="Todos","&gt;0",$D$9))),2),"")&amp;IF(_xlfn.MAXIFS(Consolidado!$B$5:$B$1000,Consolidado!$E$5:$E$1000,$B39,Consolidado!$C$5:$C$1000,"SSF",Consolidado!$N$5:$N$1000,"X",Consolidado!$H$5:$H$1000,IF($D$9="Todos","&gt;0",$D$9))&lt;&gt;_xlfn.MINIFS(Consolidado!$B$5:$B$1000,Consolidado!$E$5:$E$1000,$B39,Consolidado!$C$5:$C$1000,"SSF",Consolidado!$N$5:$N$1000,"X",Consolidado!$H$5:$H$1000,IF($D$9="Todos","&gt;0",$D$9))," y "&amp;TEXT(DAY(_xlfn.MAXIFS(Consolidado!$B$5:$B$1000,Consolidado!$E$5:$E$1000,$B39,Consolidado!$C$5:$C$1000,"SSF",Consolidado!$N$5:$N$1000,"X",Consolidado!$H$5:$H$1000,IF($D$9="Todos","&gt;0",$D$9))),"00")&amp;"/"&amp;TEXT(MONTH(_xlfn.MAXIFS(Consolidado!$B$5:$B$1000,Consolidado!$E$5:$E$1000,$B39,Consolidado!$C$5:$C$1000,"SSF",Consolidado!$N$5:$N$1000,"X",Consolidado!$H$5:$H$1000,IF($D$9="Todos","&gt;0",$D$9))),"00")&amp;IF($D$9="Todos","/"&amp;RIGHT(YEAR(_xlfn.MAXIFS(Consolidado!$B$5:$B$1000,Consolidado!$E$5:$E$1000,$B39,Consolidado!$C$5:$C$1000,"SSF",Consolidado!$N$5:$N$1000,"X",Consolidado!$H$5:$H$1000,IF($D$9="Todos","&gt;0",$D$9))),2),""),""),""),IF(SUMIFS(Consolidado!$AD$5:$AD$1000,Consolidado!$E$5:$E$1000,$B39,Consolidado!$C$5:$C$1000,"Comité de Supervisión",Consolidado!$N$5:$N$1000,"X",Consolidado!$H$5:$H$1000,IF($D$9="Todos","&gt;0",$D$9))&gt;0,"Comité Sup. "&amp;TEXT(DAY(_xlfn.MINIFS(Consolidado!$B$5:$B$1000,Consolidado!$E$5:$E$1000,$B39,Consolidado!$C$5:$C$1000,"Comité de Supervisión",Consolidado!$N$5:$N$1000,"X",Consolidado!$H$5:$H$1000,IF($D$9="Todos","&gt;0",$D$9))),"00")&amp;"/"&amp;TEXT(MONTH(_xlfn.MINIFS(Consolidado!$B$5:$B$1000,Consolidado!$E$5:$E$1000,$B39,Consolidado!$C$5:$C$1000,"Comité de Supervisión",Consolidado!$N$5:$N$1000,"X",Consolidado!$H$5:$H$1000,IF($D$9="Todos","&gt;0",$D$9))),"00")&amp;IF($D$9="Todos","/"&amp;RIGHT(YEAR(_xlfn.MINIFS(Consolidado!$B$5:$B$1000,Consolidado!$E$5:$E$1000,$B39,Consolidado!$C$5:$C$1000,"Comité de Supervisión",Consolidado!$N$5:$N$1000,"X",Consolidado!$H$5:$H$1000,IF($D$9="Todos","&gt;0",$D$9))),2),"")&amp;IF(_xlfn.MAXIFS(Consolidado!$B$5:$B$1000,Consolidado!$E$5:$E$1000,$B39,Consolidado!$C$5:$C$1000,"Comité de Supervisión",Consolidado!$N$5:$N$1000,"X",Consolidado!$H$5:$H$1000,IF($D$9="Todos","&gt;0",$D$9))&lt;&gt;_xlfn.MINIFS(Consolidado!$B$5:$B$1000,Consolidado!$E$5:$E$1000,$B39,Consolidado!$C$5:$C$1000,"Comité de Supervisión",Consolidado!$N$5:$N$1000,"X",Consolidado!$H$5:$H$1000,IF($D$9="Todos","&gt;0",$D$9))," y "&amp;TEXT(DAY(_xlfn.MAXIFS(Consolidado!$B$5:$B$1000,Consolidado!$E$5:$E$1000,$B39,Consolidado!$C$5:$C$1000,"Comité de Supervisión",Consolidado!$N$5:$N$1000,"X",Consolidado!$H$5:$H$1000,IF($D$9="Todos","&gt;0",$D$9))),"00")&amp;"/"&amp;TEXT(MONTH(_xlfn.MAXIFS(Consolidado!$B$5:$B$1000,Consolidado!$E$5:$E$1000,$B39,Consolidado!$C$5:$C$1000,"Comité de Supervisión",Consolidado!$N$5:$N$1000,"X",Consolidado!$H$5:$H$1000,IF($D$9="Todos","&gt;0",$D$9))),"00")&amp;IF($D$9="Todos","/"&amp;RIGHT(YEAR(_xlfn.MAXIFS(Consolidado!$B$5:$B$1000,Consolidado!$E$5:$E$1000,$B39,Consolidado!$C$5:$C$1000,"Comité de Supervisión",Consolidado!$N$5:$N$1000,"X",Consolidado!$H$5:$H$1000,IF($D$9="Todos","&gt;0",$D$9))),2),""),""),""),IF(SUMIFS(Consolidado!$AD$5:$AD$1000,Consolidado!$E$5:$E$1000,$B39,Consolidado!$C$5:$C$1000,"Consejo de Administración",Consolidado!$N$5:$N$1000,"X",Consolidado!$H$5:$H$1000,IF($D$9="Todos","&gt;0",$D$9))&gt;0,"Consejo "&amp;TEXT(DAY(_xlfn.MINIFS(Consolidado!$B$5:$B$1000,Consolidado!$E$5:$E$1000,$B39,Consolidado!$C$5:$C$1000,"Consejo de Administración",Consolidado!$N$5:$N$1000,"X",Consolidado!$H$5:$H$1000,IF($D$9="Todos","&gt;0",$D$9))),"00")&amp;"/"&amp;TEXT(MONTH(_xlfn.MINIFS(Consolidado!$B$5:$B$1000,Consolidado!$E$5:$E$1000,$B39,Consolidado!$C$5:$C$1000,"Consejo de Administración",Consolidado!$N$5:$N$1000,"X",Consolidado!$H$5:$H$1000,IF($D$9="Todos","&gt;0",$D$9))),"00")&amp;IF($D$9="Todos","/"&amp;RIGHT(YEAR(_xlfn.MINIFS(Consolidado!$B$5:$B$1000,Consolidado!$E$5:$E$1000,$B39,Consolidado!$C$5:$C$1000,"Consejo de Administración",Consolidado!$N$5:$N$1000,"X",Consolidado!$H$5:$H$1000,IF($D$9="Todos","&gt;0",$D$9))),2),"")&amp;IF(_xlfn.MAXIFS(Consolidado!$B$5:$B$1000,Consolidado!$E$5:$E$1000,$B39,Consolidado!$C$5:$C$1000,"Consejo de Administración",Consolidado!$N$5:$N$1000,"X",Consolidado!$H$5:$H$1000,IF($D$9="Todos","&gt;0",$D$9))&lt;&gt;_xlfn.MINIFS(Consolidado!$B$5:$B$1000,Consolidado!$E$5:$E$1000,$B39,Consolidado!$C$5:$C$1000,"Consejo de Administración",Consolidado!$N$5:$N$1000,"X",Consolidado!$H$5:$H$1000,IF($D$9="Todos","&gt;0",$D$9))," y "&amp;TEXT(DAY(_xlfn.MAXIFS(Consolidado!$B$5:$B$1000,Consolidado!$E$5:$E$1000,$B39,Consolidado!$C$5:$C$1000,"Consejo de Administración",Consolidado!$N$5:$N$1000,"X",Consolidado!$H$5:$H$1000,IF($D$9="Todos","&gt;0",$D$9))),"00")&amp;"/"&amp;TEXT(MONTH(_xlfn.MAXIFS(Consolidado!$B$5:$B$1000,Consolidado!$E$5:$E$1000,$B39,Consolidado!$C$5:$C$1000,"Consejo de Administración",Consolidado!$N$5:$N$1000,"X",Consolidado!$H$5:$H$1000,IF($D$9="Todos","&gt;0",$D$9))),"00")&amp;IF($D$9="Todos","/"&amp;RIGHT(YEAR(_xlfn.MAXIFS(Consolidado!$B$5:$B$1000,Consolidado!$E$5:$E$1000,$B39,Consolidado!$C$5:$C$1000,"Consejo de Administración",Consolidado!$N$5:$N$1000,"X",Consolidado!$H$5:$H$1000,IF($D$9="Todos","&gt;0",$D$9))),2),""),""),""),IF(SUMIFS(Consolidado!$AD$5:$AD$1000,Consolidado!$E$5:$E$1000,$B39,Consolidado!$C$5:$C$1000,"Otros",Consolidado!$N$5:$N$1000,"X",Consolidado!$H$5:$H$1000,IF($D$9="Todos","&gt;0",$D$9))&gt;0,"Otros "&amp;TEXT(DAY(_xlfn.MINIFS(Consolidado!$B$5:$B$1000,Consolidado!$E$5:$E$1000,$B39,Consolidado!$C$5:$C$1000,"Otros",Consolidado!$N$5:$N$1000,"X",Consolidado!$H$5:$H$1000,IF($D$9="Todos","&gt;0",$D$9))),"00")&amp;"/"&amp;TEXT(MONTH(_xlfn.MINIFS(Consolidado!$B$5:$B$1000,Consolidado!$E$5:$E$1000,$B39,Consolidado!$C$5:$C$1000,"Otros",Consolidado!$N$5:$N$1000,"X",Consolidado!$H$5:$H$1000,IF($D$9="Todos","&gt;0",$D$9))),"00")&amp;IF($D$9="Todos","/"&amp;RIGHT(YEAR(_xlfn.MINIFS(Consolidado!$B$5:$B$1000,Consolidado!$E$5:$E$1000,$B39,Consolidado!$C$5:$C$1000,"Otros",Consolidado!$N$5:$N$1000,"X",Consolidado!$H$5:$H$1000,IF($D$9="Todos","&gt;0",$D$9))),2),"")&amp;IF(_xlfn.MAXIFS(Consolidado!$B$5:$B$1000,Consolidado!$E$5:$E$1000,$B39,Consolidado!$C$5:$C$1000,"Otros",Consolidado!$N$5:$N$1000,"X",Consolidado!$H$5:$H$1000,IF($D$9="Todos","&gt;0",$D$9))&lt;&gt;_xlfn.MINIFS(Consolidado!$B$5:$B$1000,Consolidado!$E$5:$E$1000,$B39,Consolidado!$C$5:$C$1000,"Otros",Consolidado!$N$5:$N$1000,"X",Consolidado!$H$5:$H$1000,IF($D$9="Todos","&gt;0",$D$9))," y "&amp;TEXT(DAY(_xlfn.MAXIFS(Consolidado!$B$5:$B$1000,Consolidado!$E$5:$E$1000,$B39,Consolidado!$C$5:$C$1000,"Otros",Consolidado!$N$5:$N$1000,"X",Consolidado!$H$5:$H$1000,IF($D$9="Todos","&gt;0",$D$9))),"00")&amp;"/"&amp;TEXT(MONTH(_xlfn.MAXIFS(Consolidado!$B$5:$B$1000,Consolidado!$E$5:$E$1000,$B39,Consolidado!$C$5:$C$1000,"Otros",Consolidado!$N$5:$N$1000,"X",Consolidado!$H$5:$H$1000,IF($D$9="Todos","&gt;0",$D$9))),"00")&amp;IF($D$9="Todos","/"&amp;RIGHT(YEAR(_xlfn.MAXIFS(Consolidado!$B$5:$B$1000,Consolidado!$E$5:$E$1000,$B39,Consolidado!$C$5:$C$1000,"Otros",Consolidado!$N$5:$N$1000,"X",Consolidado!$H$5:$H$1000,IF($D$9="Todos","&gt;0",$D$9))),2),""),""),""))</f>
        <v/>
      </c>
      <c r="Q39" s="37" t="str">
        <f aca="false">_xlfn.TEXTJOIN(" +"&amp;CHAR(10),TRUE(),IF(SUMIFS(Consolidado!$AD$5:$AD$1000,Consolidado!$E$5:$E$1000,$B39,Consolidado!$C$5:$C$1000,"Auditoría Interna",Consolidado!$O$5:$O$1000,"X",Consolidado!$H$5:$H$1000,IF($D$9="Todos","&gt;0",$D$9))&gt;0,"Interna "&amp;TEXT(DAY(_xlfn.MINIFS(Consolidado!$B$5:$B$1000,Consolidado!$E$5:$E$1000,$B39,Consolidado!$C$5:$C$1000,"Auditoría Interna",Consolidado!$O$5:$O$1000,"X",Consolidado!$H$5:$H$1000,IF($D$9="Todos","&gt;0",$D$9))),"00")&amp;"/"&amp;TEXT(MONTH(_xlfn.MINIFS(Consolidado!$B$5:$B$1000,Consolidado!$E$5:$E$1000,$B39,Consolidado!$C$5:$C$1000,"Auditoría Interna",Consolidado!$O$5:$O$1000,"X",Consolidado!$H$5:$H$1000,IF($D$9="Todos","&gt;0",$D$9))),"00")&amp;IF($D$9="Todos","/"&amp;RIGHT(YEAR(_xlfn.MINIFS(Consolidado!$B$5:$B$1000,Consolidado!$E$5:$E$1000,$B39,Consolidado!$C$5:$C$1000,"Auditoría Interna",Consolidado!$O$5:$O$1000,"X",Consolidado!$H$5:$H$1000,IF($D$9="Todos","&gt;0",$D$9))),2),"")&amp;IF(_xlfn.MAXIFS(Consolidado!$B$5:$B$1000,Consolidado!$E$5:$E$1000,$B39,Consolidado!$C$5:$C$1000,"Auditoría Interna",Consolidado!$O$5:$O$1000,"X",Consolidado!$H$5:$H$1000,IF($D$9="Todos","&gt;0",$D$9))&lt;&gt;_xlfn.MINIFS(Consolidado!$B$5:$B$1000,Consolidado!$E$5:$E$1000,$B39,Consolidado!$C$5:$C$1000,"Auditoría Interna",Consolidado!$O$5:$O$1000,"X",Consolidado!$H$5:$H$1000,IF($D$9="Todos","&gt;0",$D$9))," y "&amp;TEXT(DAY(_xlfn.MAXIFS(Consolidado!$B$5:$B$1000,Consolidado!$E$5:$E$1000,$B39,Consolidado!$C$5:$C$1000,"Auditoría Interna",Consolidado!$O$5:$O$1000,"X",Consolidado!$H$5:$H$1000,IF($D$9="Todos","&gt;0",$D$9))),"00")&amp;"/"&amp;TEXT(MONTH(_xlfn.MAXIFS(Consolidado!$B$5:$B$1000,Consolidado!$E$5:$E$1000,$B39,Consolidado!$C$5:$C$1000,"Auditoría Interna",Consolidado!$O$5:$O$1000,"X",Consolidado!$H$5:$H$1000,IF($D$9="Todos","&gt;0",$D$9))),"00")&amp;IF($D$9="Todos","/"&amp;RIGHT(YEAR(_xlfn.MAXIFS(Consolidado!$B$5:$B$1000,Consolidado!$E$5:$E$1000,$B39,Consolidado!$C$5:$C$1000,"Auditoría Interna",Consolidado!$O$5:$O$1000,"X",Consolidado!$H$5:$H$1000,IF($D$9="Todos","&gt;0",$D$9))),2),""),""),""),IF(SUMIFS(Consolidado!$AD$5:$AD$1000,Consolidado!$E$5:$E$1000,$B39,Consolidado!$C$5:$C$1000,"Auditoría Externa",Consolidado!$O$5:$O$1000,"X",Consolidado!$H$5:$H$1000,IF($D$9="Todos","&gt;0",$D$9))&gt;0,"Externa "&amp;TEXT(DAY(_xlfn.MINIFS(Consolidado!$B$5:$B$1000,Consolidado!$E$5:$E$1000,$B39,Consolidado!$C$5:$C$1000,"Auditoría Externa",Consolidado!$O$5:$O$1000,"X",Consolidado!$H$5:$H$1000,IF($D$9="Todos","&gt;0",$D$9))),"00")&amp;"/"&amp;TEXT(MONTH(_xlfn.MINIFS(Consolidado!$B$5:$B$1000,Consolidado!$E$5:$E$1000,$B39,Consolidado!$C$5:$C$1000,"Auditoría Externa",Consolidado!$O$5:$O$1000,"X",Consolidado!$H$5:$H$1000,IF($D$9="Todos","&gt;0",$D$9))),"00")&amp;IF($D$9="Todos","/"&amp;RIGHT(YEAR(_xlfn.MINIFS(Consolidado!$B$5:$B$1000,Consolidado!$E$5:$E$1000,$B39,Consolidado!$C$5:$C$1000,"Auditoría Externa",Consolidado!$O$5:$O$1000,"X",Consolidado!$H$5:$H$1000,IF($D$9="Todos","&gt;0",$D$9))),2),"")&amp;IF(_xlfn.MAXIFS(Consolidado!$B$5:$B$1000,Consolidado!$E$5:$E$1000,$B39,Consolidado!$C$5:$C$1000,"Auditoría Externa",Consolidado!$O$5:$O$1000,"X",Consolidado!$H$5:$H$1000,IF($D$9="Todos","&gt;0",$D$9))&lt;&gt;_xlfn.MINIFS(Consolidado!$B$5:$B$1000,Consolidado!$E$5:$E$1000,$B39,Consolidado!$C$5:$C$1000,"Auditoría Externa",Consolidado!$O$5:$O$1000,"X",Consolidado!$H$5:$H$1000,IF($D$9="Todos","&gt;0",$D$9))," y "&amp;TEXT(DAY(_xlfn.MAXIFS(Consolidado!$B$5:$B$1000,Consolidado!$E$5:$E$1000,$B39,Consolidado!$C$5:$C$1000,"Auditoría Externa",Consolidado!$O$5:$O$1000,"X",Consolidado!$H$5:$H$1000,IF($D$9="Todos","&gt;0",$D$9))),"00")&amp;"/"&amp;TEXT(MONTH(_xlfn.MAXIFS(Consolidado!$B$5:$B$1000,Consolidado!$E$5:$E$1000,$B39,Consolidado!$C$5:$C$1000,"Auditoría Externa",Consolidado!$O$5:$O$1000,"X",Consolidado!$H$5:$H$1000,IF($D$9="Todos","&gt;0",$D$9))),"00")&amp;IF($D$9="Todos","/"&amp;RIGHT(YEAR(_xlfn.MAXIFS(Consolidado!$B$5:$B$1000,Consolidado!$E$5:$E$1000,$B39,Consolidado!$C$5:$C$1000,"Auditoría Externa",Consolidado!$O$5:$O$1000,"X",Consolidado!$H$5:$H$1000,IF($D$9="Todos","&gt;0",$D$9))),2),""),""),""),IF(SUMIFS(Consolidado!$AD$5:$AD$1000,Consolidado!$E$5:$E$1000,$B39,Consolidado!$C$5:$C$1000,"SSF",Consolidado!$O$5:$O$1000,"X",Consolidado!$H$5:$H$1000,IF($D$9="Todos","&gt;0",$D$9))&gt;0,"SSF "&amp;TEXT(DAY(_xlfn.MINIFS(Consolidado!$B$5:$B$1000,Consolidado!$E$5:$E$1000,$B39,Consolidado!$C$5:$C$1000,"SSF",Consolidado!$O$5:$O$1000,"X",Consolidado!$H$5:$H$1000,IF($D$9="Todos","&gt;0",$D$9))),"00")&amp;"/"&amp;TEXT(MONTH(_xlfn.MINIFS(Consolidado!$B$5:$B$1000,Consolidado!$E$5:$E$1000,$B39,Consolidado!$C$5:$C$1000,"SSF",Consolidado!$O$5:$O$1000,"X",Consolidado!$H$5:$H$1000,IF($D$9="Todos","&gt;0",$D$9))),"00")&amp;IF($D$9="Todos","/"&amp;RIGHT(YEAR(_xlfn.MINIFS(Consolidado!$B$5:$B$1000,Consolidado!$E$5:$E$1000,$B39,Consolidado!$C$5:$C$1000,"SSF",Consolidado!$O$5:$O$1000,"X",Consolidado!$H$5:$H$1000,IF($D$9="Todos","&gt;0",$D$9))),2),"")&amp;IF(_xlfn.MAXIFS(Consolidado!$B$5:$B$1000,Consolidado!$E$5:$E$1000,$B39,Consolidado!$C$5:$C$1000,"SSF",Consolidado!$O$5:$O$1000,"X",Consolidado!$H$5:$H$1000,IF($D$9="Todos","&gt;0",$D$9))&lt;&gt;_xlfn.MINIFS(Consolidado!$B$5:$B$1000,Consolidado!$E$5:$E$1000,$B39,Consolidado!$C$5:$C$1000,"SSF",Consolidado!$O$5:$O$1000,"X",Consolidado!$H$5:$H$1000,IF($D$9="Todos","&gt;0",$D$9))," y "&amp;TEXT(DAY(_xlfn.MAXIFS(Consolidado!$B$5:$B$1000,Consolidado!$E$5:$E$1000,$B39,Consolidado!$C$5:$C$1000,"SSF",Consolidado!$O$5:$O$1000,"X",Consolidado!$H$5:$H$1000,IF($D$9="Todos","&gt;0",$D$9))),"00")&amp;"/"&amp;TEXT(MONTH(_xlfn.MAXIFS(Consolidado!$B$5:$B$1000,Consolidado!$E$5:$E$1000,$B39,Consolidado!$C$5:$C$1000,"SSF",Consolidado!$O$5:$O$1000,"X",Consolidado!$H$5:$H$1000,IF($D$9="Todos","&gt;0",$D$9))),"00")&amp;IF($D$9="Todos","/"&amp;RIGHT(YEAR(_xlfn.MAXIFS(Consolidado!$B$5:$B$1000,Consolidado!$E$5:$E$1000,$B39,Consolidado!$C$5:$C$1000,"SSF",Consolidado!$O$5:$O$1000,"X",Consolidado!$H$5:$H$1000,IF($D$9="Todos","&gt;0",$D$9))),2),""),""),""),IF(SUMIFS(Consolidado!$AD$5:$AD$1000,Consolidado!$E$5:$E$1000,$B39,Consolidado!$C$5:$C$1000,"Comité de Supervisión",Consolidado!$O$5:$O$1000,"X",Consolidado!$H$5:$H$1000,IF($D$9="Todos","&gt;0",$D$9))&gt;0,"Comité Sup. "&amp;TEXT(DAY(_xlfn.MINIFS(Consolidado!$B$5:$B$1000,Consolidado!$E$5:$E$1000,$B39,Consolidado!$C$5:$C$1000,"Comité de Supervisión",Consolidado!$O$5:$O$1000,"X",Consolidado!$H$5:$H$1000,IF($D$9="Todos","&gt;0",$D$9))),"00")&amp;"/"&amp;TEXT(MONTH(_xlfn.MINIFS(Consolidado!$B$5:$B$1000,Consolidado!$E$5:$E$1000,$B39,Consolidado!$C$5:$C$1000,"Comité de Supervisión",Consolidado!$O$5:$O$1000,"X",Consolidado!$H$5:$H$1000,IF($D$9="Todos","&gt;0",$D$9))),"00")&amp;IF($D$9="Todos","/"&amp;RIGHT(YEAR(_xlfn.MINIFS(Consolidado!$B$5:$B$1000,Consolidado!$E$5:$E$1000,$B39,Consolidado!$C$5:$C$1000,"Comité de Supervisión",Consolidado!$O$5:$O$1000,"X",Consolidado!$H$5:$H$1000,IF($D$9="Todos","&gt;0",$D$9))),2),"")&amp;IF(_xlfn.MAXIFS(Consolidado!$B$5:$B$1000,Consolidado!$E$5:$E$1000,$B39,Consolidado!$C$5:$C$1000,"Comité de Supervisión",Consolidado!$O$5:$O$1000,"X",Consolidado!$H$5:$H$1000,IF($D$9="Todos","&gt;0",$D$9))&lt;&gt;_xlfn.MINIFS(Consolidado!$B$5:$B$1000,Consolidado!$E$5:$E$1000,$B39,Consolidado!$C$5:$C$1000,"Comité de Supervisión",Consolidado!$O$5:$O$1000,"X",Consolidado!$H$5:$H$1000,IF($D$9="Todos","&gt;0",$D$9))," y "&amp;TEXT(DAY(_xlfn.MAXIFS(Consolidado!$B$5:$B$1000,Consolidado!$E$5:$E$1000,$B39,Consolidado!$C$5:$C$1000,"Comité de Supervisión",Consolidado!$O$5:$O$1000,"X",Consolidado!$H$5:$H$1000,IF($D$9="Todos","&gt;0",$D$9))),"00")&amp;"/"&amp;TEXT(MONTH(_xlfn.MAXIFS(Consolidado!$B$5:$B$1000,Consolidado!$E$5:$E$1000,$B39,Consolidado!$C$5:$C$1000,"Comité de Supervisión",Consolidado!$O$5:$O$1000,"X",Consolidado!$H$5:$H$1000,IF($D$9="Todos","&gt;0",$D$9))),"00")&amp;IF($D$9="Todos","/"&amp;RIGHT(YEAR(_xlfn.MAXIFS(Consolidado!$B$5:$B$1000,Consolidado!$E$5:$E$1000,$B39,Consolidado!$C$5:$C$1000,"Comité de Supervisión",Consolidado!$O$5:$O$1000,"X",Consolidado!$H$5:$H$1000,IF($D$9="Todos","&gt;0",$D$9))),2),""),""),""),IF(SUMIFS(Consolidado!$AD$5:$AD$1000,Consolidado!$E$5:$E$1000,$B39,Consolidado!$C$5:$C$1000,"Consejo de Administración",Consolidado!$O$5:$O$1000,"X",Consolidado!$H$5:$H$1000,IF($D$9="Todos","&gt;0",$D$9))&gt;0,"Consejo "&amp;TEXT(DAY(_xlfn.MINIFS(Consolidado!$B$5:$B$1000,Consolidado!$E$5:$E$1000,$B39,Consolidado!$C$5:$C$1000,"Consejo de Administración",Consolidado!$O$5:$O$1000,"X",Consolidado!$H$5:$H$1000,IF($D$9="Todos","&gt;0",$D$9))),"00")&amp;"/"&amp;TEXT(MONTH(_xlfn.MINIFS(Consolidado!$B$5:$B$1000,Consolidado!$E$5:$E$1000,$B39,Consolidado!$C$5:$C$1000,"Consejo de Administración",Consolidado!$O$5:$O$1000,"X",Consolidado!$H$5:$H$1000,IF($D$9="Todos","&gt;0",$D$9))),"00")&amp;IF($D$9="Todos","/"&amp;RIGHT(YEAR(_xlfn.MINIFS(Consolidado!$B$5:$B$1000,Consolidado!$E$5:$E$1000,$B39,Consolidado!$C$5:$C$1000,"Consejo de Administración",Consolidado!$O$5:$O$1000,"X",Consolidado!$H$5:$H$1000,IF($D$9="Todos","&gt;0",$D$9))),2),"")&amp;IF(_xlfn.MAXIFS(Consolidado!$B$5:$B$1000,Consolidado!$E$5:$E$1000,$B39,Consolidado!$C$5:$C$1000,"Consejo de Administración",Consolidado!$O$5:$O$1000,"X",Consolidado!$H$5:$H$1000,IF($D$9="Todos","&gt;0",$D$9))&lt;&gt;_xlfn.MINIFS(Consolidado!$B$5:$B$1000,Consolidado!$E$5:$E$1000,$B39,Consolidado!$C$5:$C$1000,"Consejo de Administración",Consolidado!$O$5:$O$1000,"X",Consolidado!$H$5:$H$1000,IF($D$9="Todos","&gt;0",$D$9))," y "&amp;TEXT(DAY(_xlfn.MAXIFS(Consolidado!$B$5:$B$1000,Consolidado!$E$5:$E$1000,$B39,Consolidado!$C$5:$C$1000,"Consejo de Administración",Consolidado!$O$5:$O$1000,"X",Consolidado!$H$5:$H$1000,IF($D$9="Todos","&gt;0",$D$9))),"00")&amp;"/"&amp;TEXT(MONTH(_xlfn.MAXIFS(Consolidado!$B$5:$B$1000,Consolidado!$E$5:$E$1000,$B39,Consolidado!$C$5:$C$1000,"Consejo de Administración",Consolidado!$O$5:$O$1000,"X",Consolidado!$H$5:$H$1000,IF($D$9="Todos","&gt;0",$D$9))),"00")&amp;IF($D$9="Todos","/"&amp;RIGHT(YEAR(_xlfn.MAXIFS(Consolidado!$B$5:$B$1000,Consolidado!$E$5:$E$1000,$B39,Consolidado!$C$5:$C$1000,"Consejo de Administración",Consolidado!$O$5:$O$1000,"X",Consolidado!$H$5:$H$1000,IF($D$9="Todos","&gt;0",$D$9))),2),""),""),""),IF(SUMIFS(Consolidado!$AD$5:$AD$1000,Consolidado!$E$5:$E$1000,$B39,Consolidado!$C$5:$C$1000,"Otros",Consolidado!$O$5:$O$1000,"X",Consolidado!$H$5:$H$1000,IF($D$9="Todos","&gt;0",$D$9))&gt;0,"Otros "&amp;TEXT(DAY(_xlfn.MINIFS(Consolidado!$B$5:$B$1000,Consolidado!$E$5:$E$1000,$B39,Consolidado!$C$5:$C$1000,"Otros",Consolidado!$O$5:$O$1000,"X",Consolidado!$H$5:$H$1000,IF($D$9="Todos","&gt;0",$D$9))),"00")&amp;"/"&amp;TEXT(MONTH(_xlfn.MINIFS(Consolidado!$B$5:$B$1000,Consolidado!$E$5:$E$1000,$B39,Consolidado!$C$5:$C$1000,"Otros",Consolidado!$O$5:$O$1000,"X",Consolidado!$H$5:$H$1000,IF($D$9="Todos","&gt;0",$D$9))),"00")&amp;IF($D$9="Todos","/"&amp;RIGHT(YEAR(_xlfn.MINIFS(Consolidado!$B$5:$B$1000,Consolidado!$E$5:$E$1000,$B39,Consolidado!$C$5:$C$1000,"Otros",Consolidado!$O$5:$O$1000,"X",Consolidado!$H$5:$H$1000,IF($D$9="Todos","&gt;0",$D$9))),2),"")&amp;IF(_xlfn.MAXIFS(Consolidado!$B$5:$B$1000,Consolidado!$E$5:$E$1000,$B39,Consolidado!$C$5:$C$1000,"Otros",Consolidado!$O$5:$O$1000,"X",Consolidado!$H$5:$H$1000,IF($D$9="Todos","&gt;0",$D$9))&lt;&gt;_xlfn.MINIFS(Consolidado!$B$5:$B$1000,Consolidado!$E$5:$E$1000,$B39,Consolidado!$C$5:$C$1000,"Otros",Consolidado!$O$5:$O$1000,"X",Consolidado!$H$5:$H$1000,IF($D$9="Todos","&gt;0",$D$9))," y "&amp;TEXT(DAY(_xlfn.MAXIFS(Consolidado!$B$5:$B$1000,Consolidado!$E$5:$E$1000,$B39,Consolidado!$C$5:$C$1000,"Otros",Consolidado!$O$5:$O$1000,"X",Consolidado!$H$5:$H$1000,IF($D$9="Todos","&gt;0",$D$9))),"00")&amp;"/"&amp;TEXT(MONTH(_xlfn.MAXIFS(Consolidado!$B$5:$B$1000,Consolidado!$E$5:$E$1000,$B39,Consolidado!$C$5:$C$1000,"Otros",Consolidado!$O$5:$O$1000,"X",Consolidado!$H$5:$H$1000,IF($D$9="Todos","&gt;0",$D$9))),"00")&amp;IF($D$9="Todos","/"&amp;RIGHT(YEAR(_xlfn.MAXIFS(Consolidado!$B$5:$B$1000,Consolidado!$E$5:$E$1000,$B39,Consolidado!$C$5:$C$1000,"Otros",Consolidado!$O$5:$O$1000,"X",Consolidado!$H$5:$H$1000,IF($D$9="Todos","&gt;0",$D$9))),2),""),""),""))</f>
        <v/>
      </c>
      <c r="R39" s="37" t="str">
        <f aca="false">_xlfn.TEXTJOIN(" +"&amp;CHAR(10),TRUE(),IF(SUMIFS(Consolidado!$AD$5:$AD$1000,Consolidado!$E$5:$E$1000,$B39,Consolidado!$C$5:$C$1000,"Auditoría Interna",Consolidado!$P$5:$P$1000,"X",Consolidado!$H$5:$H$1000,IF($D$9="Todos","&gt;0",$D$9))&gt;0,"Interna "&amp;TEXT(DAY(_xlfn.MINIFS(Consolidado!$B$5:$B$1000,Consolidado!$E$5:$E$1000,$B39,Consolidado!$C$5:$C$1000,"Auditoría Interna",Consolidado!$P$5:$P$1000,"X",Consolidado!$H$5:$H$1000,IF($D$9="Todos","&gt;0",$D$9))),"00")&amp;"/"&amp;TEXT(MONTH(_xlfn.MINIFS(Consolidado!$B$5:$B$1000,Consolidado!$E$5:$E$1000,$B39,Consolidado!$C$5:$C$1000,"Auditoría Interna",Consolidado!$P$5:$P$1000,"X",Consolidado!$H$5:$H$1000,IF($D$9="Todos","&gt;0",$D$9))),"00")&amp;IF($D$9="Todos","/"&amp;RIGHT(YEAR(_xlfn.MINIFS(Consolidado!$B$5:$B$1000,Consolidado!$E$5:$E$1000,$B39,Consolidado!$C$5:$C$1000,"Auditoría Interna",Consolidado!$P$5:$P$1000,"X",Consolidado!$H$5:$H$1000,IF($D$9="Todos","&gt;0",$D$9))),2),"")&amp;IF(_xlfn.MAXIFS(Consolidado!$B$5:$B$1000,Consolidado!$E$5:$E$1000,$B39,Consolidado!$C$5:$C$1000,"Auditoría Interna",Consolidado!$P$5:$P$1000,"X",Consolidado!$H$5:$H$1000,IF($D$9="Todos","&gt;0",$D$9))&lt;&gt;_xlfn.MINIFS(Consolidado!$B$5:$B$1000,Consolidado!$E$5:$E$1000,$B39,Consolidado!$C$5:$C$1000,"Auditoría Interna",Consolidado!$P$5:$P$1000,"X",Consolidado!$H$5:$H$1000,IF($D$9="Todos","&gt;0",$D$9))," y "&amp;TEXT(DAY(_xlfn.MAXIFS(Consolidado!$B$5:$B$1000,Consolidado!$E$5:$E$1000,$B39,Consolidado!$C$5:$C$1000,"Auditoría Interna",Consolidado!$P$5:$P$1000,"X",Consolidado!$H$5:$H$1000,IF($D$9="Todos","&gt;0",$D$9))),"00")&amp;"/"&amp;TEXT(MONTH(_xlfn.MAXIFS(Consolidado!$B$5:$B$1000,Consolidado!$E$5:$E$1000,$B39,Consolidado!$C$5:$C$1000,"Auditoría Interna",Consolidado!$P$5:$P$1000,"X",Consolidado!$H$5:$H$1000,IF($D$9="Todos","&gt;0",$D$9))),"00")&amp;IF($D$9="Todos","/"&amp;RIGHT(YEAR(_xlfn.MAXIFS(Consolidado!$B$5:$B$1000,Consolidado!$E$5:$E$1000,$B39,Consolidado!$C$5:$C$1000,"Auditoría Interna",Consolidado!$P$5:$P$1000,"X",Consolidado!$H$5:$H$1000,IF($D$9="Todos","&gt;0",$D$9))),2),""),""),""),IF(SUMIFS(Consolidado!$AD$5:$AD$1000,Consolidado!$E$5:$E$1000,$B39,Consolidado!$C$5:$C$1000,"Auditoría Externa",Consolidado!$P$5:$P$1000,"X",Consolidado!$H$5:$H$1000,IF($D$9="Todos","&gt;0",$D$9))&gt;0,"Externa "&amp;TEXT(DAY(_xlfn.MINIFS(Consolidado!$B$5:$B$1000,Consolidado!$E$5:$E$1000,$B39,Consolidado!$C$5:$C$1000,"Auditoría Externa",Consolidado!$P$5:$P$1000,"X",Consolidado!$H$5:$H$1000,IF($D$9="Todos","&gt;0",$D$9))),"00")&amp;"/"&amp;TEXT(MONTH(_xlfn.MINIFS(Consolidado!$B$5:$B$1000,Consolidado!$E$5:$E$1000,$B39,Consolidado!$C$5:$C$1000,"Auditoría Externa",Consolidado!$P$5:$P$1000,"X",Consolidado!$H$5:$H$1000,IF($D$9="Todos","&gt;0",$D$9))),"00")&amp;IF($D$9="Todos","/"&amp;RIGHT(YEAR(_xlfn.MINIFS(Consolidado!$B$5:$B$1000,Consolidado!$E$5:$E$1000,$B39,Consolidado!$C$5:$C$1000,"Auditoría Externa",Consolidado!$P$5:$P$1000,"X",Consolidado!$H$5:$H$1000,IF($D$9="Todos","&gt;0",$D$9))),2),"")&amp;IF(_xlfn.MAXIFS(Consolidado!$B$5:$B$1000,Consolidado!$E$5:$E$1000,$B39,Consolidado!$C$5:$C$1000,"Auditoría Externa",Consolidado!$P$5:$P$1000,"X",Consolidado!$H$5:$H$1000,IF($D$9="Todos","&gt;0",$D$9))&lt;&gt;_xlfn.MINIFS(Consolidado!$B$5:$B$1000,Consolidado!$E$5:$E$1000,$B39,Consolidado!$C$5:$C$1000,"Auditoría Externa",Consolidado!$P$5:$P$1000,"X",Consolidado!$H$5:$H$1000,IF($D$9="Todos","&gt;0",$D$9))," y "&amp;TEXT(DAY(_xlfn.MAXIFS(Consolidado!$B$5:$B$1000,Consolidado!$E$5:$E$1000,$B39,Consolidado!$C$5:$C$1000,"Auditoría Externa",Consolidado!$P$5:$P$1000,"X",Consolidado!$H$5:$H$1000,IF($D$9="Todos","&gt;0",$D$9))),"00")&amp;"/"&amp;TEXT(MONTH(_xlfn.MAXIFS(Consolidado!$B$5:$B$1000,Consolidado!$E$5:$E$1000,$B39,Consolidado!$C$5:$C$1000,"Auditoría Externa",Consolidado!$P$5:$P$1000,"X",Consolidado!$H$5:$H$1000,IF($D$9="Todos","&gt;0",$D$9))),"00")&amp;IF($D$9="Todos","/"&amp;RIGHT(YEAR(_xlfn.MAXIFS(Consolidado!$B$5:$B$1000,Consolidado!$E$5:$E$1000,$B39,Consolidado!$C$5:$C$1000,"Auditoría Externa",Consolidado!$P$5:$P$1000,"X",Consolidado!$H$5:$H$1000,IF($D$9="Todos","&gt;0",$D$9))),2),""),""),""),IF(SUMIFS(Consolidado!$AD$5:$AD$1000,Consolidado!$E$5:$E$1000,$B39,Consolidado!$C$5:$C$1000,"SSF",Consolidado!$P$5:$P$1000,"X",Consolidado!$H$5:$H$1000,IF($D$9="Todos","&gt;0",$D$9))&gt;0,"SSF "&amp;TEXT(DAY(_xlfn.MINIFS(Consolidado!$B$5:$B$1000,Consolidado!$E$5:$E$1000,$B39,Consolidado!$C$5:$C$1000,"SSF",Consolidado!$P$5:$P$1000,"X",Consolidado!$H$5:$H$1000,IF($D$9="Todos","&gt;0",$D$9))),"00")&amp;"/"&amp;TEXT(MONTH(_xlfn.MINIFS(Consolidado!$B$5:$B$1000,Consolidado!$E$5:$E$1000,$B39,Consolidado!$C$5:$C$1000,"SSF",Consolidado!$P$5:$P$1000,"X",Consolidado!$H$5:$H$1000,IF($D$9="Todos","&gt;0",$D$9))),"00")&amp;IF($D$9="Todos","/"&amp;RIGHT(YEAR(_xlfn.MINIFS(Consolidado!$B$5:$B$1000,Consolidado!$E$5:$E$1000,$B39,Consolidado!$C$5:$C$1000,"SSF",Consolidado!$P$5:$P$1000,"X",Consolidado!$H$5:$H$1000,IF($D$9="Todos","&gt;0",$D$9))),2),"")&amp;IF(_xlfn.MAXIFS(Consolidado!$B$5:$B$1000,Consolidado!$E$5:$E$1000,$B39,Consolidado!$C$5:$C$1000,"SSF",Consolidado!$P$5:$P$1000,"X",Consolidado!$H$5:$H$1000,IF($D$9="Todos","&gt;0",$D$9))&lt;&gt;_xlfn.MINIFS(Consolidado!$B$5:$B$1000,Consolidado!$E$5:$E$1000,$B39,Consolidado!$C$5:$C$1000,"SSF",Consolidado!$P$5:$P$1000,"X",Consolidado!$H$5:$H$1000,IF($D$9="Todos","&gt;0",$D$9))," y "&amp;TEXT(DAY(_xlfn.MAXIFS(Consolidado!$B$5:$B$1000,Consolidado!$E$5:$E$1000,$B39,Consolidado!$C$5:$C$1000,"SSF",Consolidado!$P$5:$P$1000,"X",Consolidado!$H$5:$H$1000,IF($D$9="Todos","&gt;0",$D$9))),"00")&amp;"/"&amp;TEXT(MONTH(_xlfn.MAXIFS(Consolidado!$B$5:$B$1000,Consolidado!$E$5:$E$1000,$B39,Consolidado!$C$5:$C$1000,"SSF",Consolidado!$P$5:$P$1000,"X",Consolidado!$H$5:$H$1000,IF($D$9="Todos","&gt;0",$D$9))),"00")&amp;IF($D$9="Todos","/"&amp;RIGHT(YEAR(_xlfn.MAXIFS(Consolidado!$B$5:$B$1000,Consolidado!$E$5:$E$1000,$B39,Consolidado!$C$5:$C$1000,"SSF",Consolidado!$P$5:$P$1000,"X",Consolidado!$H$5:$H$1000,IF($D$9="Todos","&gt;0",$D$9))),2),""),""),""),IF(SUMIFS(Consolidado!$AD$5:$AD$1000,Consolidado!$E$5:$E$1000,$B39,Consolidado!$C$5:$C$1000,"Comité de Supervisión",Consolidado!$P$5:$P$1000,"X",Consolidado!$H$5:$H$1000,IF($D$9="Todos","&gt;0",$D$9))&gt;0,"Comité Sup. "&amp;TEXT(DAY(_xlfn.MINIFS(Consolidado!$B$5:$B$1000,Consolidado!$E$5:$E$1000,$B39,Consolidado!$C$5:$C$1000,"Comité de Supervisión",Consolidado!$P$5:$P$1000,"X",Consolidado!$H$5:$H$1000,IF($D$9="Todos","&gt;0",$D$9))),"00")&amp;"/"&amp;TEXT(MONTH(_xlfn.MINIFS(Consolidado!$B$5:$B$1000,Consolidado!$E$5:$E$1000,$B39,Consolidado!$C$5:$C$1000,"Comité de Supervisión",Consolidado!$P$5:$P$1000,"X",Consolidado!$H$5:$H$1000,IF($D$9="Todos","&gt;0",$D$9))),"00")&amp;IF($D$9="Todos","/"&amp;RIGHT(YEAR(_xlfn.MINIFS(Consolidado!$B$5:$B$1000,Consolidado!$E$5:$E$1000,$B39,Consolidado!$C$5:$C$1000,"Comité de Supervisión",Consolidado!$P$5:$P$1000,"X",Consolidado!$H$5:$H$1000,IF($D$9="Todos","&gt;0",$D$9))),2),"")&amp;IF(_xlfn.MAXIFS(Consolidado!$B$5:$B$1000,Consolidado!$E$5:$E$1000,$B39,Consolidado!$C$5:$C$1000,"Comité de Supervisión",Consolidado!$P$5:$P$1000,"X",Consolidado!$H$5:$H$1000,IF($D$9="Todos","&gt;0",$D$9))&lt;&gt;_xlfn.MINIFS(Consolidado!$B$5:$B$1000,Consolidado!$E$5:$E$1000,$B39,Consolidado!$C$5:$C$1000,"Comité de Supervisión",Consolidado!$P$5:$P$1000,"X",Consolidado!$H$5:$H$1000,IF($D$9="Todos","&gt;0",$D$9))," y "&amp;TEXT(DAY(_xlfn.MAXIFS(Consolidado!$B$5:$B$1000,Consolidado!$E$5:$E$1000,$B39,Consolidado!$C$5:$C$1000,"Comité de Supervisión",Consolidado!$P$5:$P$1000,"X",Consolidado!$H$5:$H$1000,IF($D$9="Todos","&gt;0",$D$9))),"00")&amp;"/"&amp;TEXT(MONTH(_xlfn.MAXIFS(Consolidado!$B$5:$B$1000,Consolidado!$E$5:$E$1000,$B39,Consolidado!$C$5:$C$1000,"Comité de Supervisión",Consolidado!$P$5:$P$1000,"X",Consolidado!$H$5:$H$1000,IF($D$9="Todos","&gt;0",$D$9))),"00")&amp;IF($D$9="Todos","/"&amp;RIGHT(YEAR(_xlfn.MAXIFS(Consolidado!$B$5:$B$1000,Consolidado!$E$5:$E$1000,$B39,Consolidado!$C$5:$C$1000,"Comité de Supervisión",Consolidado!$P$5:$P$1000,"X",Consolidado!$H$5:$H$1000,IF($D$9="Todos","&gt;0",$D$9))),2),""),""),""),IF(SUMIFS(Consolidado!$AD$5:$AD$1000,Consolidado!$E$5:$E$1000,$B39,Consolidado!$C$5:$C$1000,"Consejo de Administración",Consolidado!$P$5:$P$1000,"X",Consolidado!$H$5:$H$1000,IF($D$9="Todos","&gt;0",$D$9))&gt;0,"Consejo "&amp;TEXT(DAY(_xlfn.MINIFS(Consolidado!$B$5:$B$1000,Consolidado!$E$5:$E$1000,$B39,Consolidado!$C$5:$C$1000,"Consejo de Administración",Consolidado!$P$5:$P$1000,"X",Consolidado!$H$5:$H$1000,IF($D$9="Todos","&gt;0",$D$9))),"00")&amp;"/"&amp;TEXT(MONTH(_xlfn.MINIFS(Consolidado!$B$5:$B$1000,Consolidado!$E$5:$E$1000,$B39,Consolidado!$C$5:$C$1000,"Consejo de Administración",Consolidado!$P$5:$P$1000,"X",Consolidado!$H$5:$H$1000,IF($D$9="Todos","&gt;0",$D$9))),"00")&amp;IF($D$9="Todos","/"&amp;RIGHT(YEAR(_xlfn.MINIFS(Consolidado!$B$5:$B$1000,Consolidado!$E$5:$E$1000,$B39,Consolidado!$C$5:$C$1000,"Consejo de Administración",Consolidado!$P$5:$P$1000,"X",Consolidado!$H$5:$H$1000,IF($D$9="Todos","&gt;0",$D$9))),2),"")&amp;IF(_xlfn.MAXIFS(Consolidado!$B$5:$B$1000,Consolidado!$E$5:$E$1000,$B39,Consolidado!$C$5:$C$1000,"Consejo de Administración",Consolidado!$P$5:$P$1000,"X",Consolidado!$H$5:$H$1000,IF($D$9="Todos","&gt;0",$D$9))&lt;&gt;_xlfn.MINIFS(Consolidado!$B$5:$B$1000,Consolidado!$E$5:$E$1000,$B39,Consolidado!$C$5:$C$1000,"Consejo de Administración",Consolidado!$P$5:$P$1000,"X",Consolidado!$H$5:$H$1000,IF($D$9="Todos","&gt;0",$D$9))," y "&amp;TEXT(DAY(_xlfn.MAXIFS(Consolidado!$B$5:$B$1000,Consolidado!$E$5:$E$1000,$B39,Consolidado!$C$5:$C$1000,"Consejo de Administración",Consolidado!$P$5:$P$1000,"X",Consolidado!$H$5:$H$1000,IF($D$9="Todos","&gt;0",$D$9))),"00")&amp;"/"&amp;TEXT(MONTH(_xlfn.MAXIFS(Consolidado!$B$5:$B$1000,Consolidado!$E$5:$E$1000,$B39,Consolidado!$C$5:$C$1000,"Consejo de Administración",Consolidado!$P$5:$P$1000,"X",Consolidado!$H$5:$H$1000,IF($D$9="Todos","&gt;0",$D$9))),"00")&amp;IF($D$9="Todos","/"&amp;RIGHT(YEAR(_xlfn.MAXIFS(Consolidado!$B$5:$B$1000,Consolidado!$E$5:$E$1000,$B39,Consolidado!$C$5:$C$1000,"Consejo de Administración",Consolidado!$P$5:$P$1000,"X",Consolidado!$H$5:$H$1000,IF($D$9="Todos","&gt;0",$D$9))),2),""),""),""),IF(SUMIFS(Consolidado!$AD$5:$AD$1000,Consolidado!$E$5:$E$1000,$B39,Consolidado!$C$5:$C$1000,"Otros",Consolidado!$P$5:$P$1000,"X",Consolidado!$H$5:$H$1000,IF($D$9="Todos","&gt;0",$D$9))&gt;0,"Otros "&amp;TEXT(DAY(_xlfn.MINIFS(Consolidado!$B$5:$B$1000,Consolidado!$E$5:$E$1000,$B39,Consolidado!$C$5:$C$1000,"Otros",Consolidado!$P$5:$P$1000,"X",Consolidado!$H$5:$H$1000,IF($D$9="Todos","&gt;0",$D$9))),"00")&amp;"/"&amp;TEXT(MONTH(_xlfn.MINIFS(Consolidado!$B$5:$B$1000,Consolidado!$E$5:$E$1000,$B39,Consolidado!$C$5:$C$1000,"Otros",Consolidado!$P$5:$P$1000,"X",Consolidado!$H$5:$H$1000,IF($D$9="Todos","&gt;0",$D$9))),"00")&amp;IF($D$9="Todos","/"&amp;RIGHT(YEAR(_xlfn.MINIFS(Consolidado!$B$5:$B$1000,Consolidado!$E$5:$E$1000,$B39,Consolidado!$C$5:$C$1000,"Otros",Consolidado!$P$5:$P$1000,"X",Consolidado!$H$5:$H$1000,IF($D$9="Todos","&gt;0",$D$9))),2),"")&amp;IF(_xlfn.MAXIFS(Consolidado!$B$5:$B$1000,Consolidado!$E$5:$E$1000,$B39,Consolidado!$C$5:$C$1000,"Otros",Consolidado!$P$5:$P$1000,"X",Consolidado!$H$5:$H$1000,IF($D$9="Todos","&gt;0",$D$9))&lt;&gt;_xlfn.MINIFS(Consolidado!$B$5:$B$1000,Consolidado!$E$5:$E$1000,$B39,Consolidado!$C$5:$C$1000,"Otros",Consolidado!$P$5:$P$1000,"X",Consolidado!$H$5:$H$1000,IF($D$9="Todos","&gt;0",$D$9))," y "&amp;TEXT(DAY(_xlfn.MAXIFS(Consolidado!$B$5:$B$1000,Consolidado!$E$5:$E$1000,$B39,Consolidado!$C$5:$C$1000,"Otros",Consolidado!$P$5:$P$1000,"X",Consolidado!$H$5:$H$1000,IF($D$9="Todos","&gt;0",$D$9))),"00")&amp;"/"&amp;TEXT(MONTH(_xlfn.MAXIFS(Consolidado!$B$5:$B$1000,Consolidado!$E$5:$E$1000,$B39,Consolidado!$C$5:$C$1000,"Otros",Consolidado!$P$5:$P$1000,"X",Consolidado!$H$5:$H$1000,IF($D$9="Todos","&gt;0",$D$9))),"00")&amp;IF($D$9="Todos","/"&amp;RIGHT(YEAR(_xlfn.MAXIFS(Consolidado!$B$5:$B$1000,Consolidado!$E$5:$E$1000,$B39,Consolidado!$C$5:$C$1000,"Otros",Consolidado!$P$5:$P$1000,"X",Consolidado!$H$5:$H$1000,IF($D$9="Todos","&gt;0",$D$9))),2),""),""),""))</f>
        <v/>
      </c>
      <c r="S39" s="37" t="str">
        <f aca="false">_xlfn.TEXTJOIN(" +"&amp;CHAR(10),TRUE(),IF(SUMIFS(Consolidado!$AD$5:$AD$1000,Consolidado!$E$5:$E$1000,$B39,Consolidado!$C$5:$C$1000,"Auditoría Interna",Consolidado!$Q$5:$Q$1000,"X",Consolidado!$H$5:$H$1000,IF($D$9="Todos","&gt;0",$D$9))&gt;0,"Interna "&amp;TEXT(DAY(_xlfn.MINIFS(Consolidado!$B$5:$B$1000,Consolidado!$E$5:$E$1000,$B39,Consolidado!$C$5:$C$1000,"Auditoría Interna",Consolidado!$Q$5:$Q$1000,"X",Consolidado!$H$5:$H$1000,IF($D$9="Todos","&gt;0",$D$9))),"00")&amp;"/"&amp;TEXT(MONTH(_xlfn.MINIFS(Consolidado!$B$5:$B$1000,Consolidado!$E$5:$E$1000,$B39,Consolidado!$C$5:$C$1000,"Auditoría Interna",Consolidado!$Q$5:$Q$1000,"X",Consolidado!$H$5:$H$1000,IF($D$9="Todos","&gt;0",$D$9))),"00")&amp;IF($D$9="Todos","/"&amp;RIGHT(YEAR(_xlfn.MINIFS(Consolidado!$B$5:$B$1000,Consolidado!$E$5:$E$1000,$B39,Consolidado!$C$5:$C$1000,"Auditoría Interna",Consolidado!$Q$5:$Q$1000,"X",Consolidado!$H$5:$H$1000,IF($D$9="Todos","&gt;0",$D$9))),2),"")&amp;IF(_xlfn.MAXIFS(Consolidado!$B$5:$B$1000,Consolidado!$E$5:$E$1000,$B39,Consolidado!$C$5:$C$1000,"Auditoría Interna",Consolidado!$Q$5:$Q$1000,"X",Consolidado!$H$5:$H$1000,IF($D$9="Todos","&gt;0",$D$9))&lt;&gt;_xlfn.MINIFS(Consolidado!$B$5:$B$1000,Consolidado!$E$5:$E$1000,$B39,Consolidado!$C$5:$C$1000,"Auditoría Interna",Consolidado!$Q$5:$Q$1000,"X",Consolidado!$H$5:$H$1000,IF($D$9="Todos","&gt;0",$D$9))," y "&amp;TEXT(DAY(_xlfn.MAXIFS(Consolidado!$B$5:$B$1000,Consolidado!$E$5:$E$1000,$B39,Consolidado!$C$5:$C$1000,"Auditoría Interna",Consolidado!$Q$5:$Q$1000,"X",Consolidado!$H$5:$H$1000,IF($D$9="Todos","&gt;0",$D$9))),"00")&amp;"/"&amp;TEXT(MONTH(_xlfn.MAXIFS(Consolidado!$B$5:$B$1000,Consolidado!$E$5:$E$1000,$B39,Consolidado!$C$5:$C$1000,"Auditoría Interna",Consolidado!$Q$5:$Q$1000,"X",Consolidado!$H$5:$H$1000,IF($D$9="Todos","&gt;0",$D$9))),"00")&amp;IF($D$9="Todos","/"&amp;RIGHT(YEAR(_xlfn.MAXIFS(Consolidado!$B$5:$B$1000,Consolidado!$E$5:$E$1000,$B39,Consolidado!$C$5:$C$1000,"Auditoría Interna",Consolidado!$Q$5:$Q$1000,"X",Consolidado!$H$5:$H$1000,IF($D$9="Todos","&gt;0",$D$9))),2),""),""),""),IF(SUMIFS(Consolidado!$AD$5:$AD$1000,Consolidado!$E$5:$E$1000,$B39,Consolidado!$C$5:$C$1000,"Auditoría Externa",Consolidado!$Q$5:$Q$1000,"X",Consolidado!$H$5:$H$1000,IF($D$9="Todos","&gt;0",$D$9))&gt;0,"Externa "&amp;TEXT(DAY(_xlfn.MINIFS(Consolidado!$B$5:$B$1000,Consolidado!$E$5:$E$1000,$B39,Consolidado!$C$5:$C$1000,"Auditoría Externa",Consolidado!$Q$5:$Q$1000,"X",Consolidado!$H$5:$H$1000,IF($D$9="Todos","&gt;0",$D$9))),"00")&amp;"/"&amp;TEXT(MONTH(_xlfn.MINIFS(Consolidado!$B$5:$B$1000,Consolidado!$E$5:$E$1000,$B39,Consolidado!$C$5:$C$1000,"Auditoría Externa",Consolidado!$Q$5:$Q$1000,"X",Consolidado!$H$5:$H$1000,IF($D$9="Todos","&gt;0",$D$9))),"00")&amp;IF($D$9="Todos","/"&amp;RIGHT(YEAR(_xlfn.MINIFS(Consolidado!$B$5:$B$1000,Consolidado!$E$5:$E$1000,$B39,Consolidado!$C$5:$C$1000,"Auditoría Externa",Consolidado!$Q$5:$Q$1000,"X",Consolidado!$H$5:$H$1000,IF($D$9="Todos","&gt;0",$D$9))),2),"")&amp;IF(_xlfn.MAXIFS(Consolidado!$B$5:$B$1000,Consolidado!$E$5:$E$1000,$B39,Consolidado!$C$5:$C$1000,"Auditoría Externa",Consolidado!$Q$5:$Q$1000,"X",Consolidado!$H$5:$H$1000,IF($D$9="Todos","&gt;0",$D$9))&lt;&gt;_xlfn.MINIFS(Consolidado!$B$5:$B$1000,Consolidado!$E$5:$E$1000,$B39,Consolidado!$C$5:$C$1000,"Auditoría Externa",Consolidado!$Q$5:$Q$1000,"X",Consolidado!$H$5:$H$1000,IF($D$9="Todos","&gt;0",$D$9))," y "&amp;TEXT(DAY(_xlfn.MAXIFS(Consolidado!$B$5:$B$1000,Consolidado!$E$5:$E$1000,$B39,Consolidado!$C$5:$C$1000,"Auditoría Externa",Consolidado!$Q$5:$Q$1000,"X",Consolidado!$H$5:$H$1000,IF($D$9="Todos","&gt;0",$D$9))),"00")&amp;"/"&amp;TEXT(MONTH(_xlfn.MAXIFS(Consolidado!$B$5:$B$1000,Consolidado!$E$5:$E$1000,$B39,Consolidado!$C$5:$C$1000,"Auditoría Externa",Consolidado!$Q$5:$Q$1000,"X",Consolidado!$H$5:$H$1000,IF($D$9="Todos","&gt;0",$D$9))),"00")&amp;IF($D$9="Todos","/"&amp;RIGHT(YEAR(_xlfn.MAXIFS(Consolidado!$B$5:$B$1000,Consolidado!$E$5:$E$1000,$B39,Consolidado!$C$5:$C$1000,"Auditoría Externa",Consolidado!$Q$5:$Q$1000,"X",Consolidado!$H$5:$H$1000,IF($D$9="Todos","&gt;0",$D$9))),2),""),""),""),IF(SUMIFS(Consolidado!$AD$5:$AD$1000,Consolidado!$E$5:$E$1000,$B39,Consolidado!$C$5:$C$1000,"SSF",Consolidado!$Q$5:$Q$1000,"X",Consolidado!$H$5:$H$1000,IF($D$9="Todos","&gt;0",$D$9))&gt;0,"SSF "&amp;TEXT(DAY(_xlfn.MINIFS(Consolidado!$B$5:$B$1000,Consolidado!$E$5:$E$1000,$B39,Consolidado!$C$5:$C$1000,"SSF",Consolidado!$Q$5:$Q$1000,"X",Consolidado!$H$5:$H$1000,IF($D$9="Todos","&gt;0",$D$9))),"00")&amp;"/"&amp;TEXT(MONTH(_xlfn.MINIFS(Consolidado!$B$5:$B$1000,Consolidado!$E$5:$E$1000,$B39,Consolidado!$C$5:$C$1000,"SSF",Consolidado!$Q$5:$Q$1000,"X",Consolidado!$H$5:$H$1000,IF($D$9="Todos","&gt;0",$D$9))),"00")&amp;IF($D$9="Todos","/"&amp;RIGHT(YEAR(_xlfn.MINIFS(Consolidado!$B$5:$B$1000,Consolidado!$E$5:$E$1000,$B39,Consolidado!$C$5:$C$1000,"SSF",Consolidado!$Q$5:$Q$1000,"X",Consolidado!$H$5:$H$1000,IF($D$9="Todos","&gt;0",$D$9))),2),"")&amp;IF(_xlfn.MAXIFS(Consolidado!$B$5:$B$1000,Consolidado!$E$5:$E$1000,$B39,Consolidado!$C$5:$C$1000,"SSF",Consolidado!$Q$5:$Q$1000,"X",Consolidado!$H$5:$H$1000,IF($D$9="Todos","&gt;0",$D$9))&lt;&gt;_xlfn.MINIFS(Consolidado!$B$5:$B$1000,Consolidado!$E$5:$E$1000,$B39,Consolidado!$C$5:$C$1000,"SSF",Consolidado!$Q$5:$Q$1000,"X",Consolidado!$H$5:$H$1000,IF($D$9="Todos","&gt;0",$D$9))," y "&amp;TEXT(DAY(_xlfn.MAXIFS(Consolidado!$B$5:$B$1000,Consolidado!$E$5:$E$1000,$B39,Consolidado!$C$5:$C$1000,"SSF",Consolidado!$Q$5:$Q$1000,"X",Consolidado!$H$5:$H$1000,IF($D$9="Todos","&gt;0",$D$9))),"00")&amp;"/"&amp;TEXT(MONTH(_xlfn.MAXIFS(Consolidado!$B$5:$B$1000,Consolidado!$E$5:$E$1000,$B39,Consolidado!$C$5:$C$1000,"SSF",Consolidado!$Q$5:$Q$1000,"X",Consolidado!$H$5:$H$1000,IF($D$9="Todos","&gt;0",$D$9))),"00")&amp;IF($D$9="Todos","/"&amp;RIGHT(YEAR(_xlfn.MAXIFS(Consolidado!$B$5:$B$1000,Consolidado!$E$5:$E$1000,$B39,Consolidado!$C$5:$C$1000,"SSF",Consolidado!$Q$5:$Q$1000,"X",Consolidado!$H$5:$H$1000,IF($D$9="Todos","&gt;0",$D$9))),2),""),""),""),IF(SUMIFS(Consolidado!$AD$5:$AD$1000,Consolidado!$E$5:$E$1000,$B39,Consolidado!$C$5:$C$1000,"Comité de Supervisión",Consolidado!$Q$5:$Q$1000,"X",Consolidado!$H$5:$H$1000,IF($D$9="Todos","&gt;0",$D$9))&gt;0,"Comité Sup. "&amp;TEXT(DAY(_xlfn.MINIFS(Consolidado!$B$5:$B$1000,Consolidado!$E$5:$E$1000,$B39,Consolidado!$C$5:$C$1000,"Comité de Supervisión",Consolidado!$Q$5:$Q$1000,"X",Consolidado!$H$5:$H$1000,IF($D$9="Todos","&gt;0",$D$9))),"00")&amp;"/"&amp;TEXT(MONTH(_xlfn.MINIFS(Consolidado!$B$5:$B$1000,Consolidado!$E$5:$E$1000,$B39,Consolidado!$C$5:$C$1000,"Comité de Supervisión",Consolidado!$Q$5:$Q$1000,"X",Consolidado!$H$5:$H$1000,IF($D$9="Todos","&gt;0",$D$9))),"00")&amp;IF($D$9="Todos","/"&amp;RIGHT(YEAR(_xlfn.MINIFS(Consolidado!$B$5:$B$1000,Consolidado!$E$5:$E$1000,$B39,Consolidado!$C$5:$C$1000,"Comité de Supervisión",Consolidado!$Q$5:$Q$1000,"X",Consolidado!$H$5:$H$1000,IF($D$9="Todos","&gt;0",$D$9))),2),"")&amp;IF(_xlfn.MAXIFS(Consolidado!$B$5:$B$1000,Consolidado!$E$5:$E$1000,$B39,Consolidado!$C$5:$C$1000,"Comité de Supervisión",Consolidado!$Q$5:$Q$1000,"X",Consolidado!$H$5:$H$1000,IF($D$9="Todos","&gt;0",$D$9))&lt;&gt;_xlfn.MINIFS(Consolidado!$B$5:$B$1000,Consolidado!$E$5:$E$1000,$B39,Consolidado!$C$5:$C$1000,"Comité de Supervisión",Consolidado!$Q$5:$Q$1000,"X",Consolidado!$H$5:$H$1000,IF($D$9="Todos","&gt;0",$D$9))," y "&amp;TEXT(DAY(_xlfn.MAXIFS(Consolidado!$B$5:$B$1000,Consolidado!$E$5:$E$1000,$B39,Consolidado!$C$5:$C$1000,"Comité de Supervisión",Consolidado!$Q$5:$Q$1000,"X",Consolidado!$H$5:$H$1000,IF($D$9="Todos","&gt;0",$D$9))),"00")&amp;"/"&amp;TEXT(MONTH(_xlfn.MAXIFS(Consolidado!$B$5:$B$1000,Consolidado!$E$5:$E$1000,$B39,Consolidado!$C$5:$C$1000,"Comité de Supervisión",Consolidado!$Q$5:$Q$1000,"X",Consolidado!$H$5:$H$1000,IF($D$9="Todos","&gt;0",$D$9))),"00")&amp;IF($D$9="Todos","/"&amp;RIGHT(YEAR(_xlfn.MAXIFS(Consolidado!$B$5:$B$1000,Consolidado!$E$5:$E$1000,$B39,Consolidado!$C$5:$C$1000,"Comité de Supervisión",Consolidado!$Q$5:$Q$1000,"X",Consolidado!$H$5:$H$1000,IF($D$9="Todos","&gt;0",$D$9))),2),""),""),""),IF(SUMIFS(Consolidado!$AD$5:$AD$1000,Consolidado!$E$5:$E$1000,$B39,Consolidado!$C$5:$C$1000,"Consejo de Administración",Consolidado!$Q$5:$Q$1000,"X",Consolidado!$H$5:$H$1000,IF($D$9="Todos","&gt;0",$D$9))&gt;0,"Consejo "&amp;TEXT(DAY(_xlfn.MINIFS(Consolidado!$B$5:$B$1000,Consolidado!$E$5:$E$1000,$B39,Consolidado!$C$5:$C$1000,"Consejo de Administración",Consolidado!$Q$5:$Q$1000,"X",Consolidado!$H$5:$H$1000,IF($D$9="Todos","&gt;0",$D$9))),"00")&amp;"/"&amp;TEXT(MONTH(_xlfn.MINIFS(Consolidado!$B$5:$B$1000,Consolidado!$E$5:$E$1000,$B39,Consolidado!$C$5:$C$1000,"Consejo de Administración",Consolidado!$Q$5:$Q$1000,"X",Consolidado!$H$5:$H$1000,IF($D$9="Todos","&gt;0",$D$9))),"00")&amp;IF($D$9="Todos","/"&amp;RIGHT(YEAR(_xlfn.MINIFS(Consolidado!$B$5:$B$1000,Consolidado!$E$5:$E$1000,$B39,Consolidado!$C$5:$C$1000,"Consejo de Administración",Consolidado!$Q$5:$Q$1000,"X",Consolidado!$H$5:$H$1000,IF($D$9="Todos","&gt;0",$D$9))),2),"")&amp;IF(_xlfn.MAXIFS(Consolidado!$B$5:$B$1000,Consolidado!$E$5:$E$1000,$B39,Consolidado!$C$5:$C$1000,"Consejo de Administración",Consolidado!$Q$5:$Q$1000,"X",Consolidado!$H$5:$H$1000,IF($D$9="Todos","&gt;0",$D$9))&lt;&gt;_xlfn.MINIFS(Consolidado!$B$5:$B$1000,Consolidado!$E$5:$E$1000,$B39,Consolidado!$C$5:$C$1000,"Consejo de Administración",Consolidado!$Q$5:$Q$1000,"X",Consolidado!$H$5:$H$1000,IF($D$9="Todos","&gt;0",$D$9))," y "&amp;TEXT(DAY(_xlfn.MAXIFS(Consolidado!$B$5:$B$1000,Consolidado!$E$5:$E$1000,$B39,Consolidado!$C$5:$C$1000,"Consejo de Administración",Consolidado!$Q$5:$Q$1000,"X",Consolidado!$H$5:$H$1000,IF($D$9="Todos","&gt;0",$D$9))),"00")&amp;"/"&amp;TEXT(MONTH(_xlfn.MAXIFS(Consolidado!$B$5:$B$1000,Consolidado!$E$5:$E$1000,$B39,Consolidado!$C$5:$C$1000,"Consejo de Administración",Consolidado!$Q$5:$Q$1000,"X",Consolidado!$H$5:$H$1000,IF($D$9="Todos","&gt;0",$D$9))),"00")&amp;IF($D$9="Todos","/"&amp;RIGHT(YEAR(_xlfn.MAXIFS(Consolidado!$B$5:$B$1000,Consolidado!$E$5:$E$1000,$B39,Consolidado!$C$5:$C$1000,"Consejo de Administración",Consolidado!$Q$5:$Q$1000,"X",Consolidado!$H$5:$H$1000,IF($D$9="Todos","&gt;0",$D$9))),2),""),""),""),IF(SUMIFS(Consolidado!$AD$5:$AD$1000,Consolidado!$E$5:$E$1000,$B39,Consolidado!$C$5:$C$1000,"Otros",Consolidado!$Q$5:$Q$1000,"X",Consolidado!$H$5:$H$1000,IF($D$9="Todos","&gt;0",$D$9))&gt;0,"Otros "&amp;TEXT(DAY(_xlfn.MINIFS(Consolidado!$B$5:$B$1000,Consolidado!$E$5:$E$1000,$B39,Consolidado!$C$5:$C$1000,"Otros",Consolidado!$Q$5:$Q$1000,"X",Consolidado!$H$5:$H$1000,IF($D$9="Todos","&gt;0",$D$9))),"00")&amp;"/"&amp;TEXT(MONTH(_xlfn.MINIFS(Consolidado!$B$5:$B$1000,Consolidado!$E$5:$E$1000,$B39,Consolidado!$C$5:$C$1000,"Otros",Consolidado!$Q$5:$Q$1000,"X",Consolidado!$H$5:$H$1000,IF($D$9="Todos","&gt;0",$D$9))),"00")&amp;IF($D$9="Todos","/"&amp;RIGHT(YEAR(_xlfn.MINIFS(Consolidado!$B$5:$B$1000,Consolidado!$E$5:$E$1000,$B39,Consolidado!$C$5:$C$1000,"Otros",Consolidado!$Q$5:$Q$1000,"X",Consolidado!$H$5:$H$1000,IF($D$9="Todos","&gt;0",$D$9))),2),"")&amp;IF(_xlfn.MAXIFS(Consolidado!$B$5:$B$1000,Consolidado!$E$5:$E$1000,$B39,Consolidado!$C$5:$C$1000,"Otros",Consolidado!$Q$5:$Q$1000,"X",Consolidado!$H$5:$H$1000,IF($D$9="Todos","&gt;0",$D$9))&lt;&gt;_xlfn.MINIFS(Consolidado!$B$5:$B$1000,Consolidado!$E$5:$E$1000,$B39,Consolidado!$C$5:$C$1000,"Otros",Consolidado!$Q$5:$Q$1000,"X",Consolidado!$H$5:$H$1000,IF($D$9="Todos","&gt;0",$D$9))," y "&amp;TEXT(DAY(_xlfn.MAXIFS(Consolidado!$B$5:$B$1000,Consolidado!$E$5:$E$1000,$B39,Consolidado!$C$5:$C$1000,"Otros",Consolidado!$Q$5:$Q$1000,"X",Consolidado!$H$5:$H$1000,IF($D$9="Todos","&gt;0",$D$9))),"00")&amp;"/"&amp;TEXT(MONTH(_xlfn.MAXIFS(Consolidado!$B$5:$B$1000,Consolidado!$E$5:$E$1000,$B39,Consolidado!$C$5:$C$1000,"Otros",Consolidado!$Q$5:$Q$1000,"X",Consolidado!$H$5:$H$1000,IF($D$9="Todos","&gt;0",$D$9))),"00")&amp;IF($D$9="Todos","/"&amp;RIGHT(YEAR(_xlfn.MAXIFS(Consolidado!$B$5:$B$1000,Consolidado!$E$5:$E$1000,$B39,Consolidado!$C$5:$C$1000,"Otros",Consolidado!$Q$5:$Q$1000,"X",Consolidado!$H$5:$H$1000,IF($D$9="Todos","&gt;0",$D$9))),2),""),""),""))</f>
        <v/>
      </c>
      <c r="T39" s="37" t="str">
        <f aca="false">_xlfn.TEXTJOIN(" +"&amp;CHAR(10),TRUE(),IF(SUMIFS(Consolidado!$AD$5:$AD$1000,Consolidado!$E$5:$E$1000,$B39,Consolidado!$C$5:$C$1000,"Auditoría Interna",Consolidado!$R$5:$R$1000,"X",Consolidado!$H$5:$H$1000,IF($D$9="Todos","&gt;0",$D$9))&gt;0,"Interna "&amp;TEXT(DAY(_xlfn.MINIFS(Consolidado!$B$5:$B$1000,Consolidado!$E$5:$E$1000,$B39,Consolidado!$C$5:$C$1000,"Auditoría Interna",Consolidado!$R$5:$R$1000,"X",Consolidado!$H$5:$H$1000,IF($D$9="Todos","&gt;0",$D$9))),"00")&amp;"/"&amp;TEXT(MONTH(_xlfn.MINIFS(Consolidado!$B$5:$B$1000,Consolidado!$E$5:$E$1000,$B39,Consolidado!$C$5:$C$1000,"Auditoría Interna",Consolidado!$R$5:$R$1000,"X",Consolidado!$H$5:$H$1000,IF($D$9="Todos","&gt;0",$D$9))),"00")&amp;IF($D$9="Todos","/"&amp;RIGHT(YEAR(_xlfn.MINIFS(Consolidado!$B$5:$B$1000,Consolidado!$E$5:$E$1000,$B39,Consolidado!$C$5:$C$1000,"Auditoría Interna",Consolidado!$R$5:$R$1000,"X",Consolidado!$H$5:$H$1000,IF($D$9="Todos","&gt;0",$D$9))),2),"")&amp;IF(_xlfn.MAXIFS(Consolidado!$B$5:$B$1000,Consolidado!$E$5:$E$1000,$B39,Consolidado!$C$5:$C$1000,"Auditoría Interna",Consolidado!$R$5:$R$1000,"X",Consolidado!$H$5:$H$1000,IF($D$9="Todos","&gt;0",$D$9))&lt;&gt;_xlfn.MINIFS(Consolidado!$B$5:$B$1000,Consolidado!$E$5:$E$1000,$B39,Consolidado!$C$5:$C$1000,"Auditoría Interna",Consolidado!$R$5:$R$1000,"X",Consolidado!$H$5:$H$1000,IF($D$9="Todos","&gt;0",$D$9))," y "&amp;TEXT(DAY(_xlfn.MAXIFS(Consolidado!$B$5:$B$1000,Consolidado!$E$5:$E$1000,$B39,Consolidado!$C$5:$C$1000,"Auditoría Interna",Consolidado!$R$5:$R$1000,"X",Consolidado!$H$5:$H$1000,IF($D$9="Todos","&gt;0",$D$9))),"00")&amp;"/"&amp;TEXT(MONTH(_xlfn.MAXIFS(Consolidado!$B$5:$B$1000,Consolidado!$E$5:$E$1000,$B39,Consolidado!$C$5:$C$1000,"Auditoría Interna",Consolidado!$R$5:$R$1000,"X",Consolidado!$H$5:$H$1000,IF($D$9="Todos","&gt;0",$D$9))),"00")&amp;IF($D$9="Todos","/"&amp;RIGHT(YEAR(_xlfn.MAXIFS(Consolidado!$B$5:$B$1000,Consolidado!$E$5:$E$1000,$B39,Consolidado!$C$5:$C$1000,"Auditoría Interna",Consolidado!$R$5:$R$1000,"X",Consolidado!$H$5:$H$1000,IF($D$9="Todos","&gt;0",$D$9))),2),""),""),""),IF(SUMIFS(Consolidado!$AD$5:$AD$1000,Consolidado!$E$5:$E$1000,$B39,Consolidado!$C$5:$C$1000,"Auditoría Externa",Consolidado!$R$5:$R$1000,"X",Consolidado!$H$5:$H$1000,IF($D$9="Todos","&gt;0",$D$9))&gt;0,"Externa "&amp;TEXT(DAY(_xlfn.MINIFS(Consolidado!$B$5:$B$1000,Consolidado!$E$5:$E$1000,$B39,Consolidado!$C$5:$C$1000,"Auditoría Externa",Consolidado!$R$5:$R$1000,"X",Consolidado!$H$5:$H$1000,IF($D$9="Todos","&gt;0",$D$9))),"00")&amp;"/"&amp;TEXT(MONTH(_xlfn.MINIFS(Consolidado!$B$5:$B$1000,Consolidado!$E$5:$E$1000,$B39,Consolidado!$C$5:$C$1000,"Auditoría Externa",Consolidado!$R$5:$R$1000,"X",Consolidado!$H$5:$H$1000,IF($D$9="Todos","&gt;0",$D$9))),"00")&amp;IF($D$9="Todos","/"&amp;RIGHT(YEAR(_xlfn.MINIFS(Consolidado!$B$5:$B$1000,Consolidado!$E$5:$E$1000,$B39,Consolidado!$C$5:$C$1000,"Auditoría Externa",Consolidado!$R$5:$R$1000,"X",Consolidado!$H$5:$H$1000,IF($D$9="Todos","&gt;0",$D$9))),2),"")&amp;IF(_xlfn.MAXIFS(Consolidado!$B$5:$B$1000,Consolidado!$E$5:$E$1000,$B39,Consolidado!$C$5:$C$1000,"Auditoría Externa",Consolidado!$R$5:$R$1000,"X",Consolidado!$H$5:$H$1000,IF($D$9="Todos","&gt;0",$D$9))&lt;&gt;_xlfn.MINIFS(Consolidado!$B$5:$B$1000,Consolidado!$E$5:$E$1000,$B39,Consolidado!$C$5:$C$1000,"Auditoría Externa",Consolidado!$R$5:$R$1000,"X",Consolidado!$H$5:$H$1000,IF($D$9="Todos","&gt;0",$D$9))," y "&amp;TEXT(DAY(_xlfn.MAXIFS(Consolidado!$B$5:$B$1000,Consolidado!$E$5:$E$1000,$B39,Consolidado!$C$5:$C$1000,"Auditoría Externa",Consolidado!$R$5:$R$1000,"X",Consolidado!$H$5:$H$1000,IF($D$9="Todos","&gt;0",$D$9))),"00")&amp;"/"&amp;TEXT(MONTH(_xlfn.MAXIFS(Consolidado!$B$5:$B$1000,Consolidado!$E$5:$E$1000,$B39,Consolidado!$C$5:$C$1000,"Auditoría Externa",Consolidado!$R$5:$R$1000,"X",Consolidado!$H$5:$H$1000,IF($D$9="Todos","&gt;0",$D$9))),"00")&amp;IF($D$9="Todos","/"&amp;RIGHT(YEAR(_xlfn.MAXIFS(Consolidado!$B$5:$B$1000,Consolidado!$E$5:$E$1000,$B39,Consolidado!$C$5:$C$1000,"Auditoría Externa",Consolidado!$R$5:$R$1000,"X",Consolidado!$H$5:$H$1000,IF($D$9="Todos","&gt;0",$D$9))),2),""),""),""),IF(SUMIFS(Consolidado!$AD$5:$AD$1000,Consolidado!$E$5:$E$1000,$B39,Consolidado!$C$5:$C$1000,"SSF",Consolidado!$R$5:$R$1000,"X",Consolidado!$H$5:$H$1000,IF($D$9="Todos","&gt;0",$D$9))&gt;0,"SSF "&amp;TEXT(DAY(_xlfn.MINIFS(Consolidado!$B$5:$B$1000,Consolidado!$E$5:$E$1000,$B39,Consolidado!$C$5:$C$1000,"SSF",Consolidado!$R$5:$R$1000,"X",Consolidado!$H$5:$H$1000,IF($D$9="Todos","&gt;0",$D$9))),"00")&amp;"/"&amp;TEXT(MONTH(_xlfn.MINIFS(Consolidado!$B$5:$B$1000,Consolidado!$E$5:$E$1000,$B39,Consolidado!$C$5:$C$1000,"SSF",Consolidado!$R$5:$R$1000,"X",Consolidado!$H$5:$H$1000,IF($D$9="Todos","&gt;0",$D$9))),"00")&amp;IF($D$9="Todos","/"&amp;RIGHT(YEAR(_xlfn.MINIFS(Consolidado!$B$5:$B$1000,Consolidado!$E$5:$E$1000,$B39,Consolidado!$C$5:$C$1000,"SSF",Consolidado!$R$5:$R$1000,"X",Consolidado!$H$5:$H$1000,IF($D$9="Todos","&gt;0",$D$9))),2),"")&amp;IF(_xlfn.MAXIFS(Consolidado!$B$5:$B$1000,Consolidado!$E$5:$E$1000,$B39,Consolidado!$C$5:$C$1000,"SSF",Consolidado!$R$5:$R$1000,"X",Consolidado!$H$5:$H$1000,IF($D$9="Todos","&gt;0",$D$9))&lt;&gt;_xlfn.MINIFS(Consolidado!$B$5:$B$1000,Consolidado!$E$5:$E$1000,$B39,Consolidado!$C$5:$C$1000,"SSF",Consolidado!$R$5:$R$1000,"X",Consolidado!$H$5:$H$1000,IF($D$9="Todos","&gt;0",$D$9))," y "&amp;TEXT(DAY(_xlfn.MAXIFS(Consolidado!$B$5:$B$1000,Consolidado!$E$5:$E$1000,$B39,Consolidado!$C$5:$C$1000,"SSF",Consolidado!$R$5:$R$1000,"X",Consolidado!$H$5:$H$1000,IF($D$9="Todos","&gt;0",$D$9))),"00")&amp;"/"&amp;TEXT(MONTH(_xlfn.MAXIFS(Consolidado!$B$5:$B$1000,Consolidado!$E$5:$E$1000,$B39,Consolidado!$C$5:$C$1000,"SSF",Consolidado!$R$5:$R$1000,"X",Consolidado!$H$5:$H$1000,IF($D$9="Todos","&gt;0",$D$9))),"00")&amp;IF($D$9="Todos","/"&amp;RIGHT(YEAR(_xlfn.MAXIFS(Consolidado!$B$5:$B$1000,Consolidado!$E$5:$E$1000,$B39,Consolidado!$C$5:$C$1000,"SSF",Consolidado!$R$5:$R$1000,"X",Consolidado!$H$5:$H$1000,IF($D$9="Todos","&gt;0",$D$9))),2),""),""),""),IF(SUMIFS(Consolidado!$AD$5:$AD$1000,Consolidado!$E$5:$E$1000,$B39,Consolidado!$C$5:$C$1000,"Comité de Supervisión",Consolidado!$R$5:$R$1000,"X",Consolidado!$H$5:$H$1000,IF($D$9="Todos","&gt;0",$D$9))&gt;0,"Comité Sup. "&amp;TEXT(DAY(_xlfn.MINIFS(Consolidado!$B$5:$B$1000,Consolidado!$E$5:$E$1000,$B39,Consolidado!$C$5:$C$1000,"Comité de Supervisión",Consolidado!$R$5:$R$1000,"X",Consolidado!$H$5:$H$1000,IF($D$9="Todos","&gt;0",$D$9))),"00")&amp;"/"&amp;TEXT(MONTH(_xlfn.MINIFS(Consolidado!$B$5:$B$1000,Consolidado!$E$5:$E$1000,$B39,Consolidado!$C$5:$C$1000,"Comité de Supervisión",Consolidado!$R$5:$R$1000,"X",Consolidado!$H$5:$H$1000,IF($D$9="Todos","&gt;0",$D$9))),"00")&amp;IF($D$9="Todos","/"&amp;RIGHT(YEAR(_xlfn.MINIFS(Consolidado!$B$5:$B$1000,Consolidado!$E$5:$E$1000,$B39,Consolidado!$C$5:$C$1000,"Comité de Supervisión",Consolidado!$R$5:$R$1000,"X",Consolidado!$H$5:$H$1000,IF($D$9="Todos","&gt;0",$D$9))),2),"")&amp;IF(_xlfn.MAXIFS(Consolidado!$B$5:$B$1000,Consolidado!$E$5:$E$1000,$B39,Consolidado!$C$5:$C$1000,"Comité de Supervisión",Consolidado!$R$5:$R$1000,"X",Consolidado!$H$5:$H$1000,IF($D$9="Todos","&gt;0",$D$9))&lt;&gt;_xlfn.MINIFS(Consolidado!$B$5:$B$1000,Consolidado!$E$5:$E$1000,$B39,Consolidado!$C$5:$C$1000,"Comité de Supervisión",Consolidado!$R$5:$R$1000,"X",Consolidado!$H$5:$H$1000,IF($D$9="Todos","&gt;0",$D$9))," y "&amp;TEXT(DAY(_xlfn.MAXIFS(Consolidado!$B$5:$B$1000,Consolidado!$E$5:$E$1000,$B39,Consolidado!$C$5:$C$1000,"Comité de Supervisión",Consolidado!$R$5:$R$1000,"X",Consolidado!$H$5:$H$1000,IF($D$9="Todos","&gt;0",$D$9))),"00")&amp;"/"&amp;TEXT(MONTH(_xlfn.MAXIFS(Consolidado!$B$5:$B$1000,Consolidado!$E$5:$E$1000,$B39,Consolidado!$C$5:$C$1000,"Comité de Supervisión",Consolidado!$R$5:$R$1000,"X",Consolidado!$H$5:$H$1000,IF($D$9="Todos","&gt;0",$D$9))),"00")&amp;IF($D$9="Todos","/"&amp;RIGHT(YEAR(_xlfn.MAXIFS(Consolidado!$B$5:$B$1000,Consolidado!$E$5:$E$1000,$B39,Consolidado!$C$5:$C$1000,"Comité de Supervisión",Consolidado!$R$5:$R$1000,"X",Consolidado!$H$5:$H$1000,IF($D$9="Todos","&gt;0",$D$9))),2),""),""),""),IF(SUMIFS(Consolidado!$AD$5:$AD$1000,Consolidado!$E$5:$E$1000,$B39,Consolidado!$C$5:$C$1000,"Consejo de Administración",Consolidado!$R$5:$R$1000,"X",Consolidado!$H$5:$H$1000,IF($D$9="Todos","&gt;0",$D$9))&gt;0,"Consejo "&amp;TEXT(DAY(_xlfn.MINIFS(Consolidado!$B$5:$B$1000,Consolidado!$E$5:$E$1000,$B39,Consolidado!$C$5:$C$1000,"Consejo de Administración",Consolidado!$R$5:$R$1000,"X",Consolidado!$H$5:$H$1000,IF($D$9="Todos","&gt;0",$D$9))),"00")&amp;"/"&amp;TEXT(MONTH(_xlfn.MINIFS(Consolidado!$B$5:$B$1000,Consolidado!$E$5:$E$1000,$B39,Consolidado!$C$5:$C$1000,"Consejo de Administración",Consolidado!$R$5:$R$1000,"X",Consolidado!$H$5:$H$1000,IF($D$9="Todos","&gt;0",$D$9))),"00")&amp;IF($D$9="Todos","/"&amp;RIGHT(YEAR(_xlfn.MINIFS(Consolidado!$B$5:$B$1000,Consolidado!$E$5:$E$1000,$B39,Consolidado!$C$5:$C$1000,"Consejo de Administración",Consolidado!$R$5:$R$1000,"X",Consolidado!$H$5:$H$1000,IF($D$9="Todos","&gt;0",$D$9))),2),"")&amp;IF(_xlfn.MAXIFS(Consolidado!$B$5:$B$1000,Consolidado!$E$5:$E$1000,$B39,Consolidado!$C$5:$C$1000,"Consejo de Administración",Consolidado!$R$5:$R$1000,"X",Consolidado!$H$5:$H$1000,IF($D$9="Todos","&gt;0",$D$9))&lt;&gt;_xlfn.MINIFS(Consolidado!$B$5:$B$1000,Consolidado!$E$5:$E$1000,$B39,Consolidado!$C$5:$C$1000,"Consejo de Administración",Consolidado!$R$5:$R$1000,"X",Consolidado!$H$5:$H$1000,IF($D$9="Todos","&gt;0",$D$9))," y "&amp;TEXT(DAY(_xlfn.MAXIFS(Consolidado!$B$5:$B$1000,Consolidado!$E$5:$E$1000,$B39,Consolidado!$C$5:$C$1000,"Consejo de Administración",Consolidado!$R$5:$R$1000,"X",Consolidado!$H$5:$H$1000,IF($D$9="Todos","&gt;0",$D$9))),"00")&amp;"/"&amp;TEXT(MONTH(_xlfn.MAXIFS(Consolidado!$B$5:$B$1000,Consolidado!$E$5:$E$1000,$B39,Consolidado!$C$5:$C$1000,"Consejo de Administración",Consolidado!$R$5:$R$1000,"X",Consolidado!$H$5:$H$1000,IF($D$9="Todos","&gt;0",$D$9))),"00")&amp;IF($D$9="Todos","/"&amp;RIGHT(YEAR(_xlfn.MAXIFS(Consolidado!$B$5:$B$1000,Consolidado!$E$5:$E$1000,$B39,Consolidado!$C$5:$C$1000,"Consejo de Administración",Consolidado!$R$5:$R$1000,"X",Consolidado!$H$5:$H$1000,IF($D$9="Todos","&gt;0",$D$9))),2),""),""),""),IF(SUMIFS(Consolidado!$AD$5:$AD$1000,Consolidado!$E$5:$E$1000,$B39,Consolidado!$C$5:$C$1000,"Otros",Consolidado!$R$5:$R$1000,"X",Consolidado!$H$5:$H$1000,IF($D$9="Todos","&gt;0",$D$9))&gt;0,"Otros "&amp;TEXT(DAY(_xlfn.MINIFS(Consolidado!$B$5:$B$1000,Consolidado!$E$5:$E$1000,$B39,Consolidado!$C$5:$C$1000,"Otros",Consolidado!$R$5:$R$1000,"X",Consolidado!$H$5:$H$1000,IF($D$9="Todos","&gt;0",$D$9))),"00")&amp;"/"&amp;TEXT(MONTH(_xlfn.MINIFS(Consolidado!$B$5:$B$1000,Consolidado!$E$5:$E$1000,$B39,Consolidado!$C$5:$C$1000,"Otros",Consolidado!$R$5:$R$1000,"X",Consolidado!$H$5:$H$1000,IF($D$9="Todos","&gt;0",$D$9))),"00")&amp;IF($D$9="Todos","/"&amp;RIGHT(YEAR(_xlfn.MINIFS(Consolidado!$B$5:$B$1000,Consolidado!$E$5:$E$1000,$B39,Consolidado!$C$5:$C$1000,"Otros",Consolidado!$R$5:$R$1000,"X",Consolidado!$H$5:$H$1000,IF($D$9="Todos","&gt;0",$D$9))),2),"")&amp;IF(_xlfn.MAXIFS(Consolidado!$B$5:$B$1000,Consolidado!$E$5:$E$1000,$B39,Consolidado!$C$5:$C$1000,"Otros",Consolidado!$R$5:$R$1000,"X",Consolidado!$H$5:$H$1000,IF($D$9="Todos","&gt;0",$D$9))&lt;&gt;_xlfn.MINIFS(Consolidado!$B$5:$B$1000,Consolidado!$E$5:$E$1000,$B39,Consolidado!$C$5:$C$1000,"Otros",Consolidado!$R$5:$R$1000,"X",Consolidado!$H$5:$H$1000,IF($D$9="Todos","&gt;0",$D$9))," y "&amp;TEXT(DAY(_xlfn.MAXIFS(Consolidado!$B$5:$B$1000,Consolidado!$E$5:$E$1000,$B39,Consolidado!$C$5:$C$1000,"Otros",Consolidado!$R$5:$R$1000,"X",Consolidado!$H$5:$H$1000,IF($D$9="Todos","&gt;0",$D$9))),"00")&amp;"/"&amp;TEXT(MONTH(_xlfn.MAXIFS(Consolidado!$B$5:$B$1000,Consolidado!$E$5:$E$1000,$B39,Consolidado!$C$5:$C$1000,"Otros",Consolidado!$R$5:$R$1000,"X",Consolidado!$H$5:$H$1000,IF($D$9="Todos","&gt;0",$D$9))),"00")&amp;IF($D$9="Todos","/"&amp;RIGHT(YEAR(_xlfn.MAXIFS(Consolidado!$B$5:$B$1000,Consolidado!$E$5:$E$1000,$B39,Consolidado!$C$5:$C$1000,"Otros",Consolidado!$R$5:$R$1000,"X",Consolidado!$H$5:$H$1000,IF($D$9="Todos","&gt;0",$D$9))),2),""),""),""))</f>
        <v>Externa 06/10</v>
      </c>
      <c r="U39" s="37" t="str">
        <f aca="false">_xlfn.TEXTJOIN(" +"&amp;CHAR(10),TRUE(),IF(SUMIFS(Consolidado!$AD$5:$AD$1000,Consolidado!$E$5:$E$1000,$B39,Consolidado!$C$5:$C$1000,"Auditoría Interna",Consolidado!$S$5:$S$1000,"X",Consolidado!$H$5:$H$1000,IF($D$9="Todos","&gt;0",$D$9))&gt;0,"Interna "&amp;TEXT(DAY(_xlfn.MINIFS(Consolidado!$B$5:$B$1000,Consolidado!$E$5:$E$1000,$B39,Consolidado!$C$5:$C$1000,"Auditoría Interna",Consolidado!$S$5:$S$1000,"X",Consolidado!$H$5:$H$1000,IF($D$9="Todos","&gt;0",$D$9))),"00")&amp;"/"&amp;TEXT(MONTH(_xlfn.MINIFS(Consolidado!$B$5:$B$1000,Consolidado!$E$5:$E$1000,$B39,Consolidado!$C$5:$C$1000,"Auditoría Interna",Consolidado!$S$5:$S$1000,"X",Consolidado!$H$5:$H$1000,IF($D$9="Todos","&gt;0",$D$9))),"00")&amp;IF($D$9="Todos","/"&amp;RIGHT(YEAR(_xlfn.MINIFS(Consolidado!$B$5:$B$1000,Consolidado!$E$5:$E$1000,$B39,Consolidado!$C$5:$C$1000,"Auditoría Interna",Consolidado!$S$5:$S$1000,"X",Consolidado!$H$5:$H$1000,IF($D$9="Todos","&gt;0",$D$9))),2),"")&amp;IF(_xlfn.MAXIFS(Consolidado!$B$5:$B$1000,Consolidado!$E$5:$E$1000,$B39,Consolidado!$C$5:$C$1000,"Auditoría Interna",Consolidado!$S$5:$S$1000,"X",Consolidado!$H$5:$H$1000,IF($D$9="Todos","&gt;0",$D$9))&lt;&gt;_xlfn.MINIFS(Consolidado!$B$5:$B$1000,Consolidado!$E$5:$E$1000,$B39,Consolidado!$C$5:$C$1000,"Auditoría Interna",Consolidado!$S$5:$S$1000,"X",Consolidado!$H$5:$H$1000,IF($D$9="Todos","&gt;0",$D$9))," y "&amp;TEXT(DAY(_xlfn.MAXIFS(Consolidado!$B$5:$B$1000,Consolidado!$E$5:$E$1000,$B39,Consolidado!$C$5:$C$1000,"Auditoría Interna",Consolidado!$S$5:$S$1000,"X",Consolidado!$H$5:$H$1000,IF($D$9="Todos","&gt;0",$D$9))),"00")&amp;"/"&amp;TEXT(MONTH(_xlfn.MAXIFS(Consolidado!$B$5:$B$1000,Consolidado!$E$5:$E$1000,$B39,Consolidado!$C$5:$C$1000,"Auditoría Interna",Consolidado!$S$5:$S$1000,"X",Consolidado!$H$5:$H$1000,IF($D$9="Todos","&gt;0",$D$9))),"00")&amp;IF($D$9="Todos","/"&amp;RIGHT(YEAR(_xlfn.MAXIFS(Consolidado!$B$5:$B$1000,Consolidado!$E$5:$E$1000,$B39,Consolidado!$C$5:$C$1000,"Auditoría Interna",Consolidado!$S$5:$S$1000,"X",Consolidado!$H$5:$H$1000,IF($D$9="Todos","&gt;0",$D$9))),2),""),""),""),IF(SUMIFS(Consolidado!$AD$5:$AD$1000,Consolidado!$E$5:$E$1000,$B39,Consolidado!$C$5:$C$1000,"Auditoría Externa",Consolidado!$S$5:$S$1000,"X",Consolidado!$H$5:$H$1000,IF($D$9="Todos","&gt;0",$D$9))&gt;0,"Externa "&amp;TEXT(DAY(_xlfn.MINIFS(Consolidado!$B$5:$B$1000,Consolidado!$E$5:$E$1000,$B39,Consolidado!$C$5:$C$1000,"Auditoría Externa",Consolidado!$S$5:$S$1000,"X",Consolidado!$H$5:$H$1000,IF($D$9="Todos","&gt;0",$D$9))),"00")&amp;"/"&amp;TEXT(MONTH(_xlfn.MINIFS(Consolidado!$B$5:$B$1000,Consolidado!$E$5:$E$1000,$B39,Consolidado!$C$5:$C$1000,"Auditoría Externa",Consolidado!$S$5:$S$1000,"X",Consolidado!$H$5:$H$1000,IF($D$9="Todos","&gt;0",$D$9))),"00")&amp;IF($D$9="Todos","/"&amp;RIGHT(YEAR(_xlfn.MINIFS(Consolidado!$B$5:$B$1000,Consolidado!$E$5:$E$1000,$B39,Consolidado!$C$5:$C$1000,"Auditoría Externa",Consolidado!$S$5:$S$1000,"X",Consolidado!$H$5:$H$1000,IF($D$9="Todos","&gt;0",$D$9))),2),"")&amp;IF(_xlfn.MAXIFS(Consolidado!$B$5:$B$1000,Consolidado!$E$5:$E$1000,$B39,Consolidado!$C$5:$C$1000,"Auditoría Externa",Consolidado!$S$5:$S$1000,"X",Consolidado!$H$5:$H$1000,IF($D$9="Todos","&gt;0",$D$9))&lt;&gt;_xlfn.MINIFS(Consolidado!$B$5:$B$1000,Consolidado!$E$5:$E$1000,$B39,Consolidado!$C$5:$C$1000,"Auditoría Externa",Consolidado!$S$5:$S$1000,"X",Consolidado!$H$5:$H$1000,IF($D$9="Todos","&gt;0",$D$9))," y "&amp;TEXT(DAY(_xlfn.MAXIFS(Consolidado!$B$5:$B$1000,Consolidado!$E$5:$E$1000,$B39,Consolidado!$C$5:$C$1000,"Auditoría Externa",Consolidado!$S$5:$S$1000,"X",Consolidado!$H$5:$H$1000,IF($D$9="Todos","&gt;0",$D$9))),"00")&amp;"/"&amp;TEXT(MONTH(_xlfn.MAXIFS(Consolidado!$B$5:$B$1000,Consolidado!$E$5:$E$1000,$B39,Consolidado!$C$5:$C$1000,"Auditoría Externa",Consolidado!$S$5:$S$1000,"X",Consolidado!$H$5:$H$1000,IF($D$9="Todos","&gt;0",$D$9))),"00")&amp;IF($D$9="Todos","/"&amp;RIGHT(YEAR(_xlfn.MAXIFS(Consolidado!$B$5:$B$1000,Consolidado!$E$5:$E$1000,$B39,Consolidado!$C$5:$C$1000,"Auditoría Externa",Consolidado!$S$5:$S$1000,"X",Consolidado!$H$5:$H$1000,IF($D$9="Todos","&gt;0",$D$9))),2),""),""),""),IF(SUMIFS(Consolidado!$AD$5:$AD$1000,Consolidado!$E$5:$E$1000,$B39,Consolidado!$C$5:$C$1000,"SSF",Consolidado!$S$5:$S$1000,"X",Consolidado!$H$5:$H$1000,IF($D$9="Todos","&gt;0",$D$9))&gt;0,"SSF "&amp;TEXT(DAY(_xlfn.MINIFS(Consolidado!$B$5:$B$1000,Consolidado!$E$5:$E$1000,$B39,Consolidado!$C$5:$C$1000,"SSF",Consolidado!$S$5:$S$1000,"X",Consolidado!$H$5:$H$1000,IF($D$9="Todos","&gt;0",$D$9))),"00")&amp;"/"&amp;TEXT(MONTH(_xlfn.MINIFS(Consolidado!$B$5:$B$1000,Consolidado!$E$5:$E$1000,$B39,Consolidado!$C$5:$C$1000,"SSF",Consolidado!$S$5:$S$1000,"X",Consolidado!$H$5:$H$1000,IF($D$9="Todos","&gt;0",$D$9))),"00")&amp;IF($D$9="Todos","/"&amp;RIGHT(YEAR(_xlfn.MINIFS(Consolidado!$B$5:$B$1000,Consolidado!$E$5:$E$1000,$B39,Consolidado!$C$5:$C$1000,"SSF",Consolidado!$S$5:$S$1000,"X",Consolidado!$H$5:$H$1000,IF($D$9="Todos","&gt;0",$D$9))),2),"")&amp;IF(_xlfn.MAXIFS(Consolidado!$B$5:$B$1000,Consolidado!$E$5:$E$1000,$B39,Consolidado!$C$5:$C$1000,"SSF",Consolidado!$S$5:$S$1000,"X",Consolidado!$H$5:$H$1000,IF($D$9="Todos","&gt;0",$D$9))&lt;&gt;_xlfn.MINIFS(Consolidado!$B$5:$B$1000,Consolidado!$E$5:$E$1000,$B39,Consolidado!$C$5:$C$1000,"SSF",Consolidado!$S$5:$S$1000,"X",Consolidado!$H$5:$H$1000,IF($D$9="Todos","&gt;0",$D$9))," y "&amp;TEXT(DAY(_xlfn.MAXIFS(Consolidado!$B$5:$B$1000,Consolidado!$E$5:$E$1000,$B39,Consolidado!$C$5:$C$1000,"SSF",Consolidado!$S$5:$S$1000,"X",Consolidado!$H$5:$H$1000,IF($D$9="Todos","&gt;0",$D$9))),"00")&amp;"/"&amp;TEXT(MONTH(_xlfn.MAXIFS(Consolidado!$B$5:$B$1000,Consolidado!$E$5:$E$1000,$B39,Consolidado!$C$5:$C$1000,"SSF",Consolidado!$S$5:$S$1000,"X",Consolidado!$H$5:$H$1000,IF($D$9="Todos","&gt;0",$D$9))),"00")&amp;IF($D$9="Todos","/"&amp;RIGHT(YEAR(_xlfn.MAXIFS(Consolidado!$B$5:$B$1000,Consolidado!$E$5:$E$1000,$B39,Consolidado!$C$5:$C$1000,"SSF",Consolidado!$S$5:$S$1000,"X",Consolidado!$H$5:$H$1000,IF($D$9="Todos","&gt;0",$D$9))),2),""),""),""),IF(SUMIFS(Consolidado!$AD$5:$AD$1000,Consolidado!$E$5:$E$1000,$B39,Consolidado!$C$5:$C$1000,"Comité de Supervisión",Consolidado!$S$5:$S$1000,"X",Consolidado!$H$5:$H$1000,IF($D$9="Todos","&gt;0",$D$9))&gt;0,"Comité Sup. "&amp;TEXT(DAY(_xlfn.MINIFS(Consolidado!$B$5:$B$1000,Consolidado!$E$5:$E$1000,$B39,Consolidado!$C$5:$C$1000,"Comité de Supervisión",Consolidado!$S$5:$S$1000,"X",Consolidado!$H$5:$H$1000,IF($D$9="Todos","&gt;0",$D$9))),"00")&amp;"/"&amp;TEXT(MONTH(_xlfn.MINIFS(Consolidado!$B$5:$B$1000,Consolidado!$E$5:$E$1000,$B39,Consolidado!$C$5:$C$1000,"Comité de Supervisión",Consolidado!$S$5:$S$1000,"X",Consolidado!$H$5:$H$1000,IF($D$9="Todos","&gt;0",$D$9))),"00")&amp;IF($D$9="Todos","/"&amp;RIGHT(YEAR(_xlfn.MINIFS(Consolidado!$B$5:$B$1000,Consolidado!$E$5:$E$1000,$B39,Consolidado!$C$5:$C$1000,"Comité de Supervisión",Consolidado!$S$5:$S$1000,"X",Consolidado!$H$5:$H$1000,IF($D$9="Todos","&gt;0",$D$9))),2),"")&amp;IF(_xlfn.MAXIFS(Consolidado!$B$5:$B$1000,Consolidado!$E$5:$E$1000,$B39,Consolidado!$C$5:$C$1000,"Comité de Supervisión",Consolidado!$S$5:$S$1000,"X",Consolidado!$H$5:$H$1000,IF($D$9="Todos","&gt;0",$D$9))&lt;&gt;_xlfn.MINIFS(Consolidado!$B$5:$B$1000,Consolidado!$E$5:$E$1000,$B39,Consolidado!$C$5:$C$1000,"Comité de Supervisión",Consolidado!$S$5:$S$1000,"X",Consolidado!$H$5:$H$1000,IF($D$9="Todos","&gt;0",$D$9))," y "&amp;TEXT(DAY(_xlfn.MAXIFS(Consolidado!$B$5:$B$1000,Consolidado!$E$5:$E$1000,$B39,Consolidado!$C$5:$C$1000,"Comité de Supervisión",Consolidado!$S$5:$S$1000,"X",Consolidado!$H$5:$H$1000,IF($D$9="Todos","&gt;0",$D$9))),"00")&amp;"/"&amp;TEXT(MONTH(_xlfn.MAXIFS(Consolidado!$B$5:$B$1000,Consolidado!$E$5:$E$1000,$B39,Consolidado!$C$5:$C$1000,"Comité de Supervisión",Consolidado!$S$5:$S$1000,"X",Consolidado!$H$5:$H$1000,IF($D$9="Todos","&gt;0",$D$9))),"00")&amp;IF($D$9="Todos","/"&amp;RIGHT(YEAR(_xlfn.MAXIFS(Consolidado!$B$5:$B$1000,Consolidado!$E$5:$E$1000,$B39,Consolidado!$C$5:$C$1000,"Comité de Supervisión",Consolidado!$S$5:$S$1000,"X",Consolidado!$H$5:$H$1000,IF($D$9="Todos","&gt;0",$D$9))),2),""),""),""),IF(SUMIFS(Consolidado!$AD$5:$AD$1000,Consolidado!$E$5:$E$1000,$B39,Consolidado!$C$5:$C$1000,"Consejo de Administración",Consolidado!$S$5:$S$1000,"X",Consolidado!$H$5:$H$1000,IF($D$9="Todos","&gt;0",$D$9))&gt;0,"Consejo "&amp;TEXT(DAY(_xlfn.MINIFS(Consolidado!$B$5:$B$1000,Consolidado!$E$5:$E$1000,$B39,Consolidado!$C$5:$C$1000,"Consejo de Administración",Consolidado!$S$5:$S$1000,"X",Consolidado!$H$5:$H$1000,IF($D$9="Todos","&gt;0",$D$9))),"00")&amp;"/"&amp;TEXT(MONTH(_xlfn.MINIFS(Consolidado!$B$5:$B$1000,Consolidado!$E$5:$E$1000,$B39,Consolidado!$C$5:$C$1000,"Consejo de Administración",Consolidado!$S$5:$S$1000,"X",Consolidado!$H$5:$H$1000,IF($D$9="Todos","&gt;0",$D$9))),"00")&amp;IF($D$9="Todos","/"&amp;RIGHT(YEAR(_xlfn.MINIFS(Consolidado!$B$5:$B$1000,Consolidado!$E$5:$E$1000,$B39,Consolidado!$C$5:$C$1000,"Consejo de Administración",Consolidado!$S$5:$S$1000,"X",Consolidado!$H$5:$H$1000,IF($D$9="Todos","&gt;0",$D$9))),2),"")&amp;IF(_xlfn.MAXIFS(Consolidado!$B$5:$B$1000,Consolidado!$E$5:$E$1000,$B39,Consolidado!$C$5:$C$1000,"Consejo de Administración",Consolidado!$S$5:$S$1000,"X",Consolidado!$H$5:$H$1000,IF($D$9="Todos","&gt;0",$D$9))&lt;&gt;_xlfn.MINIFS(Consolidado!$B$5:$B$1000,Consolidado!$E$5:$E$1000,$B39,Consolidado!$C$5:$C$1000,"Consejo de Administración",Consolidado!$S$5:$S$1000,"X",Consolidado!$H$5:$H$1000,IF($D$9="Todos","&gt;0",$D$9))," y "&amp;TEXT(DAY(_xlfn.MAXIFS(Consolidado!$B$5:$B$1000,Consolidado!$E$5:$E$1000,$B39,Consolidado!$C$5:$C$1000,"Consejo de Administración",Consolidado!$S$5:$S$1000,"X",Consolidado!$H$5:$H$1000,IF($D$9="Todos","&gt;0",$D$9))),"00")&amp;"/"&amp;TEXT(MONTH(_xlfn.MAXIFS(Consolidado!$B$5:$B$1000,Consolidado!$E$5:$E$1000,$B39,Consolidado!$C$5:$C$1000,"Consejo de Administración",Consolidado!$S$5:$S$1000,"X",Consolidado!$H$5:$H$1000,IF($D$9="Todos","&gt;0",$D$9))),"00")&amp;IF($D$9="Todos","/"&amp;RIGHT(YEAR(_xlfn.MAXIFS(Consolidado!$B$5:$B$1000,Consolidado!$E$5:$E$1000,$B39,Consolidado!$C$5:$C$1000,"Consejo de Administración",Consolidado!$S$5:$S$1000,"X",Consolidado!$H$5:$H$1000,IF($D$9="Todos","&gt;0",$D$9))),2),""),""),""),IF(SUMIFS(Consolidado!$AD$5:$AD$1000,Consolidado!$E$5:$E$1000,$B39,Consolidado!$C$5:$C$1000,"Otros",Consolidado!$S$5:$S$1000,"X",Consolidado!$H$5:$H$1000,IF($D$9="Todos","&gt;0",$D$9))&gt;0,"Otros "&amp;TEXT(DAY(_xlfn.MINIFS(Consolidado!$B$5:$B$1000,Consolidado!$E$5:$E$1000,$B39,Consolidado!$C$5:$C$1000,"Otros",Consolidado!$S$5:$S$1000,"X",Consolidado!$H$5:$H$1000,IF($D$9="Todos","&gt;0",$D$9))),"00")&amp;"/"&amp;TEXT(MONTH(_xlfn.MINIFS(Consolidado!$B$5:$B$1000,Consolidado!$E$5:$E$1000,$B39,Consolidado!$C$5:$C$1000,"Otros",Consolidado!$S$5:$S$1000,"X",Consolidado!$H$5:$H$1000,IF($D$9="Todos","&gt;0",$D$9))),"00")&amp;IF($D$9="Todos","/"&amp;RIGHT(YEAR(_xlfn.MINIFS(Consolidado!$B$5:$B$1000,Consolidado!$E$5:$E$1000,$B39,Consolidado!$C$5:$C$1000,"Otros",Consolidado!$S$5:$S$1000,"X",Consolidado!$H$5:$H$1000,IF($D$9="Todos","&gt;0",$D$9))),2),"")&amp;IF(_xlfn.MAXIFS(Consolidado!$B$5:$B$1000,Consolidado!$E$5:$E$1000,$B39,Consolidado!$C$5:$C$1000,"Otros",Consolidado!$S$5:$S$1000,"X",Consolidado!$H$5:$H$1000,IF($D$9="Todos","&gt;0",$D$9))&lt;&gt;_xlfn.MINIFS(Consolidado!$B$5:$B$1000,Consolidado!$E$5:$E$1000,$B39,Consolidado!$C$5:$C$1000,"Otros",Consolidado!$S$5:$S$1000,"X",Consolidado!$H$5:$H$1000,IF($D$9="Todos","&gt;0",$D$9))," y "&amp;TEXT(DAY(_xlfn.MAXIFS(Consolidado!$B$5:$B$1000,Consolidado!$E$5:$E$1000,$B39,Consolidado!$C$5:$C$1000,"Otros",Consolidado!$S$5:$S$1000,"X",Consolidado!$H$5:$H$1000,IF($D$9="Todos","&gt;0",$D$9))),"00")&amp;"/"&amp;TEXT(MONTH(_xlfn.MAXIFS(Consolidado!$B$5:$B$1000,Consolidado!$E$5:$E$1000,$B39,Consolidado!$C$5:$C$1000,"Otros",Consolidado!$S$5:$S$1000,"X",Consolidado!$H$5:$H$1000,IF($D$9="Todos","&gt;0",$D$9))),"00")&amp;IF($D$9="Todos","/"&amp;RIGHT(YEAR(_xlfn.MAXIFS(Consolidado!$B$5:$B$1000,Consolidado!$E$5:$E$1000,$B39,Consolidado!$C$5:$C$1000,"Otros",Consolidado!$S$5:$S$1000,"X",Consolidado!$H$5:$H$1000,IF($D$9="Todos","&gt;0",$D$9))),2),""),""),""))</f>
        <v/>
      </c>
      <c r="V39" s="37" t="str">
        <f aca="false">_xlfn.TEXTJOIN(" +"&amp;CHAR(10),TRUE(),IF(SUMIFS(Consolidado!$AD$5:$AD$1000,Consolidado!$E$5:$E$1000,$B39,Consolidado!$C$5:$C$1000,"Auditoría Interna",Consolidado!$T$5:$T$1000,"X",Consolidado!$H$5:$H$1000,IF($D$9="Todos","&gt;0",$D$9))&gt;0,"Interna "&amp;TEXT(DAY(_xlfn.MINIFS(Consolidado!$B$5:$B$1000,Consolidado!$E$5:$E$1000,$B39,Consolidado!$C$5:$C$1000,"Auditoría Interna",Consolidado!$T$5:$T$1000,"X",Consolidado!$H$5:$H$1000,IF($D$9="Todos","&gt;0",$D$9))),"00")&amp;"/"&amp;TEXT(MONTH(_xlfn.MINIFS(Consolidado!$B$5:$B$1000,Consolidado!$E$5:$E$1000,$B39,Consolidado!$C$5:$C$1000,"Auditoría Interna",Consolidado!$T$5:$T$1000,"X",Consolidado!$H$5:$H$1000,IF($D$9="Todos","&gt;0",$D$9))),"00")&amp;IF($D$9="Todos","/"&amp;RIGHT(YEAR(_xlfn.MINIFS(Consolidado!$B$5:$B$1000,Consolidado!$E$5:$E$1000,$B39,Consolidado!$C$5:$C$1000,"Auditoría Interna",Consolidado!$T$5:$T$1000,"X",Consolidado!$H$5:$H$1000,IF($D$9="Todos","&gt;0",$D$9))),2),"")&amp;IF(_xlfn.MAXIFS(Consolidado!$B$5:$B$1000,Consolidado!$E$5:$E$1000,$B39,Consolidado!$C$5:$C$1000,"Auditoría Interna",Consolidado!$T$5:$T$1000,"X",Consolidado!$H$5:$H$1000,IF($D$9="Todos","&gt;0",$D$9))&lt;&gt;_xlfn.MINIFS(Consolidado!$B$5:$B$1000,Consolidado!$E$5:$E$1000,$B39,Consolidado!$C$5:$C$1000,"Auditoría Interna",Consolidado!$T$5:$T$1000,"X",Consolidado!$H$5:$H$1000,IF($D$9="Todos","&gt;0",$D$9))," y "&amp;TEXT(DAY(_xlfn.MAXIFS(Consolidado!$B$5:$B$1000,Consolidado!$E$5:$E$1000,$B39,Consolidado!$C$5:$C$1000,"Auditoría Interna",Consolidado!$T$5:$T$1000,"X",Consolidado!$H$5:$H$1000,IF($D$9="Todos","&gt;0",$D$9))),"00")&amp;"/"&amp;TEXT(MONTH(_xlfn.MAXIFS(Consolidado!$B$5:$B$1000,Consolidado!$E$5:$E$1000,$B39,Consolidado!$C$5:$C$1000,"Auditoría Interna",Consolidado!$T$5:$T$1000,"X",Consolidado!$H$5:$H$1000,IF($D$9="Todos","&gt;0",$D$9))),"00")&amp;IF($D$9="Todos","/"&amp;RIGHT(YEAR(_xlfn.MAXIFS(Consolidado!$B$5:$B$1000,Consolidado!$E$5:$E$1000,$B39,Consolidado!$C$5:$C$1000,"Auditoría Interna",Consolidado!$T$5:$T$1000,"X",Consolidado!$H$5:$H$1000,IF($D$9="Todos","&gt;0",$D$9))),2),""),""),""),IF(SUMIFS(Consolidado!$AD$5:$AD$1000,Consolidado!$E$5:$E$1000,$B39,Consolidado!$C$5:$C$1000,"Auditoría Externa",Consolidado!$T$5:$T$1000,"X",Consolidado!$H$5:$H$1000,IF($D$9="Todos","&gt;0",$D$9))&gt;0,"Externa "&amp;TEXT(DAY(_xlfn.MINIFS(Consolidado!$B$5:$B$1000,Consolidado!$E$5:$E$1000,$B39,Consolidado!$C$5:$C$1000,"Auditoría Externa",Consolidado!$T$5:$T$1000,"X",Consolidado!$H$5:$H$1000,IF($D$9="Todos","&gt;0",$D$9))),"00")&amp;"/"&amp;TEXT(MONTH(_xlfn.MINIFS(Consolidado!$B$5:$B$1000,Consolidado!$E$5:$E$1000,$B39,Consolidado!$C$5:$C$1000,"Auditoría Externa",Consolidado!$T$5:$T$1000,"X",Consolidado!$H$5:$H$1000,IF($D$9="Todos","&gt;0",$D$9))),"00")&amp;IF($D$9="Todos","/"&amp;RIGHT(YEAR(_xlfn.MINIFS(Consolidado!$B$5:$B$1000,Consolidado!$E$5:$E$1000,$B39,Consolidado!$C$5:$C$1000,"Auditoría Externa",Consolidado!$T$5:$T$1000,"X",Consolidado!$H$5:$H$1000,IF($D$9="Todos","&gt;0",$D$9))),2),"")&amp;IF(_xlfn.MAXIFS(Consolidado!$B$5:$B$1000,Consolidado!$E$5:$E$1000,$B39,Consolidado!$C$5:$C$1000,"Auditoría Externa",Consolidado!$T$5:$T$1000,"X",Consolidado!$H$5:$H$1000,IF($D$9="Todos","&gt;0",$D$9))&lt;&gt;_xlfn.MINIFS(Consolidado!$B$5:$B$1000,Consolidado!$E$5:$E$1000,$B39,Consolidado!$C$5:$C$1000,"Auditoría Externa",Consolidado!$T$5:$T$1000,"X",Consolidado!$H$5:$H$1000,IF($D$9="Todos","&gt;0",$D$9))," y "&amp;TEXT(DAY(_xlfn.MAXIFS(Consolidado!$B$5:$B$1000,Consolidado!$E$5:$E$1000,$B39,Consolidado!$C$5:$C$1000,"Auditoría Externa",Consolidado!$T$5:$T$1000,"X",Consolidado!$H$5:$H$1000,IF($D$9="Todos","&gt;0",$D$9))),"00")&amp;"/"&amp;TEXT(MONTH(_xlfn.MAXIFS(Consolidado!$B$5:$B$1000,Consolidado!$E$5:$E$1000,$B39,Consolidado!$C$5:$C$1000,"Auditoría Externa",Consolidado!$T$5:$T$1000,"X",Consolidado!$H$5:$H$1000,IF($D$9="Todos","&gt;0",$D$9))),"00")&amp;IF($D$9="Todos","/"&amp;RIGHT(YEAR(_xlfn.MAXIFS(Consolidado!$B$5:$B$1000,Consolidado!$E$5:$E$1000,$B39,Consolidado!$C$5:$C$1000,"Auditoría Externa",Consolidado!$T$5:$T$1000,"X",Consolidado!$H$5:$H$1000,IF($D$9="Todos","&gt;0",$D$9))),2),""),""),""),IF(SUMIFS(Consolidado!$AD$5:$AD$1000,Consolidado!$E$5:$E$1000,$B39,Consolidado!$C$5:$C$1000,"SSF",Consolidado!$T$5:$T$1000,"X",Consolidado!$H$5:$H$1000,IF($D$9="Todos","&gt;0",$D$9))&gt;0,"SSF "&amp;TEXT(DAY(_xlfn.MINIFS(Consolidado!$B$5:$B$1000,Consolidado!$E$5:$E$1000,$B39,Consolidado!$C$5:$C$1000,"SSF",Consolidado!$T$5:$T$1000,"X",Consolidado!$H$5:$H$1000,IF($D$9="Todos","&gt;0",$D$9))),"00")&amp;"/"&amp;TEXT(MONTH(_xlfn.MINIFS(Consolidado!$B$5:$B$1000,Consolidado!$E$5:$E$1000,$B39,Consolidado!$C$5:$C$1000,"SSF",Consolidado!$T$5:$T$1000,"X",Consolidado!$H$5:$H$1000,IF($D$9="Todos","&gt;0",$D$9))),"00")&amp;IF($D$9="Todos","/"&amp;RIGHT(YEAR(_xlfn.MINIFS(Consolidado!$B$5:$B$1000,Consolidado!$E$5:$E$1000,$B39,Consolidado!$C$5:$C$1000,"SSF",Consolidado!$T$5:$T$1000,"X",Consolidado!$H$5:$H$1000,IF($D$9="Todos","&gt;0",$D$9))),2),"")&amp;IF(_xlfn.MAXIFS(Consolidado!$B$5:$B$1000,Consolidado!$E$5:$E$1000,$B39,Consolidado!$C$5:$C$1000,"SSF",Consolidado!$T$5:$T$1000,"X",Consolidado!$H$5:$H$1000,IF($D$9="Todos","&gt;0",$D$9))&lt;&gt;_xlfn.MINIFS(Consolidado!$B$5:$B$1000,Consolidado!$E$5:$E$1000,$B39,Consolidado!$C$5:$C$1000,"SSF",Consolidado!$T$5:$T$1000,"X",Consolidado!$H$5:$H$1000,IF($D$9="Todos","&gt;0",$D$9))," y "&amp;TEXT(DAY(_xlfn.MAXIFS(Consolidado!$B$5:$B$1000,Consolidado!$E$5:$E$1000,$B39,Consolidado!$C$5:$C$1000,"SSF",Consolidado!$T$5:$T$1000,"X",Consolidado!$H$5:$H$1000,IF($D$9="Todos","&gt;0",$D$9))),"00")&amp;"/"&amp;TEXT(MONTH(_xlfn.MAXIFS(Consolidado!$B$5:$B$1000,Consolidado!$E$5:$E$1000,$B39,Consolidado!$C$5:$C$1000,"SSF",Consolidado!$T$5:$T$1000,"X",Consolidado!$H$5:$H$1000,IF($D$9="Todos","&gt;0",$D$9))),"00")&amp;IF($D$9="Todos","/"&amp;RIGHT(YEAR(_xlfn.MAXIFS(Consolidado!$B$5:$B$1000,Consolidado!$E$5:$E$1000,$B39,Consolidado!$C$5:$C$1000,"SSF",Consolidado!$T$5:$T$1000,"X",Consolidado!$H$5:$H$1000,IF($D$9="Todos","&gt;0",$D$9))),2),""),""),""),IF(SUMIFS(Consolidado!$AD$5:$AD$1000,Consolidado!$E$5:$E$1000,$B39,Consolidado!$C$5:$C$1000,"Comité de Supervisión",Consolidado!$T$5:$T$1000,"X",Consolidado!$H$5:$H$1000,IF($D$9="Todos","&gt;0",$D$9))&gt;0,"Comité Sup. "&amp;TEXT(DAY(_xlfn.MINIFS(Consolidado!$B$5:$B$1000,Consolidado!$E$5:$E$1000,$B39,Consolidado!$C$5:$C$1000,"Comité de Supervisión",Consolidado!$T$5:$T$1000,"X",Consolidado!$H$5:$H$1000,IF($D$9="Todos","&gt;0",$D$9))),"00")&amp;"/"&amp;TEXT(MONTH(_xlfn.MINIFS(Consolidado!$B$5:$B$1000,Consolidado!$E$5:$E$1000,$B39,Consolidado!$C$5:$C$1000,"Comité de Supervisión",Consolidado!$T$5:$T$1000,"X",Consolidado!$H$5:$H$1000,IF($D$9="Todos","&gt;0",$D$9))),"00")&amp;IF($D$9="Todos","/"&amp;RIGHT(YEAR(_xlfn.MINIFS(Consolidado!$B$5:$B$1000,Consolidado!$E$5:$E$1000,$B39,Consolidado!$C$5:$C$1000,"Comité de Supervisión",Consolidado!$T$5:$T$1000,"X",Consolidado!$H$5:$H$1000,IF($D$9="Todos","&gt;0",$D$9))),2),"")&amp;IF(_xlfn.MAXIFS(Consolidado!$B$5:$B$1000,Consolidado!$E$5:$E$1000,$B39,Consolidado!$C$5:$C$1000,"Comité de Supervisión",Consolidado!$T$5:$T$1000,"X",Consolidado!$H$5:$H$1000,IF($D$9="Todos","&gt;0",$D$9))&lt;&gt;_xlfn.MINIFS(Consolidado!$B$5:$B$1000,Consolidado!$E$5:$E$1000,$B39,Consolidado!$C$5:$C$1000,"Comité de Supervisión",Consolidado!$T$5:$T$1000,"X",Consolidado!$H$5:$H$1000,IF($D$9="Todos","&gt;0",$D$9))," y "&amp;TEXT(DAY(_xlfn.MAXIFS(Consolidado!$B$5:$B$1000,Consolidado!$E$5:$E$1000,$B39,Consolidado!$C$5:$C$1000,"Comité de Supervisión",Consolidado!$T$5:$T$1000,"X",Consolidado!$H$5:$H$1000,IF($D$9="Todos","&gt;0",$D$9))),"00")&amp;"/"&amp;TEXT(MONTH(_xlfn.MAXIFS(Consolidado!$B$5:$B$1000,Consolidado!$E$5:$E$1000,$B39,Consolidado!$C$5:$C$1000,"Comité de Supervisión",Consolidado!$T$5:$T$1000,"X",Consolidado!$H$5:$H$1000,IF($D$9="Todos","&gt;0",$D$9))),"00")&amp;IF($D$9="Todos","/"&amp;RIGHT(YEAR(_xlfn.MAXIFS(Consolidado!$B$5:$B$1000,Consolidado!$E$5:$E$1000,$B39,Consolidado!$C$5:$C$1000,"Comité de Supervisión",Consolidado!$T$5:$T$1000,"X",Consolidado!$H$5:$H$1000,IF($D$9="Todos","&gt;0",$D$9))),2),""),""),""),IF(SUMIFS(Consolidado!$AD$5:$AD$1000,Consolidado!$E$5:$E$1000,$B39,Consolidado!$C$5:$C$1000,"Consejo de Administración",Consolidado!$T$5:$T$1000,"X",Consolidado!$H$5:$H$1000,IF($D$9="Todos","&gt;0",$D$9))&gt;0,"Consejo "&amp;TEXT(DAY(_xlfn.MINIFS(Consolidado!$B$5:$B$1000,Consolidado!$E$5:$E$1000,$B39,Consolidado!$C$5:$C$1000,"Consejo de Administración",Consolidado!$T$5:$T$1000,"X",Consolidado!$H$5:$H$1000,IF($D$9="Todos","&gt;0",$D$9))),"00")&amp;"/"&amp;TEXT(MONTH(_xlfn.MINIFS(Consolidado!$B$5:$B$1000,Consolidado!$E$5:$E$1000,$B39,Consolidado!$C$5:$C$1000,"Consejo de Administración",Consolidado!$T$5:$T$1000,"X",Consolidado!$H$5:$H$1000,IF($D$9="Todos","&gt;0",$D$9))),"00")&amp;IF($D$9="Todos","/"&amp;RIGHT(YEAR(_xlfn.MINIFS(Consolidado!$B$5:$B$1000,Consolidado!$E$5:$E$1000,$B39,Consolidado!$C$5:$C$1000,"Consejo de Administración",Consolidado!$T$5:$T$1000,"X",Consolidado!$H$5:$H$1000,IF($D$9="Todos","&gt;0",$D$9))),2),"")&amp;IF(_xlfn.MAXIFS(Consolidado!$B$5:$B$1000,Consolidado!$E$5:$E$1000,$B39,Consolidado!$C$5:$C$1000,"Consejo de Administración",Consolidado!$T$5:$T$1000,"X",Consolidado!$H$5:$H$1000,IF($D$9="Todos","&gt;0",$D$9))&lt;&gt;_xlfn.MINIFS(Consolidado!$B$5:$B$1000,Consolidado!$E$5:$E$1000,$B39,Consolidado!$C$5:$C$1000,"Consejo de Administración",Consolidado!$T$5:$T$1000,"X",Consolidado!$H$5:$H$1000,IF($D$9="Todos","&gt;0",$D$9))," y "&amp;TEXT(DAY(_xlfn.MAXIFS(Consolidado!$B$5:$B$1000,Consolidado!$E$5:$E$1000,$B39,Consolidado!$C$5:$C$1000,"Consejo de Administración",Consolidado!$T$5:$T$1000,"X",Consolidado!$H$5:$H$1000,IF($D$9="Todos","&gt;0",$D$9))),"00")&amp;"/"&amp;TEXT(MONTH(_xlfn.MAXIFS(Consolidado!$B$5:$B$1000,Consolidado!$E$5:$E$1000,$B39,Consolidado!$C$5:$C$1000,"Consejo de Administración",Consolidado!$T$5:$T$1000,"X",Consolidado!$H$5:$H$1000,IF($D$9="Todos","&gt;0",$D$9))),"00")&amp;IF($D$9="Todos","/"&amp;RIGHT(YEAR(_xlfn.MAXIFS(Consolidado!$B$5:$B$1000,Consolidado!$E$5:$E$1000,$B39,Consolidado!$C$5:$C$1000,"Consejo de Administración",Consolidado!$T$5:$T$1000,"X",Consolidado!$H$5:$H$1000,IF($D$9="Todos","&gt;0",$D$9))),2),""),""),""),IF(SUMIFS(Consolidado!$AD$5:$AD$1000,Consolidado!$E$5:$E$1000,$B39,Consolidado!$C$5:$C$1000,"Otros",Consolidado!$T$5:$T$1000,"X",Consolidado!$H$5:$H$1000,IF($D$9="Todos","&gt;0",$D$9))&gt;0,"Otros "&amp;TEXT(DAY(_xlfn.MINIFS(Consolidado!$B$5:$B$1000,Consolidado!$E$5:$E$1000,$B39,Consolidado!$C$5:$C$1000,"Otros",Consolidado!$T$5:$T$1000,"X",Consolidado!$H$5:$H$1000,IF($D$9="Todos","&gt;0",$D$9))),"00")&amp;"/"&amp;TEXT(MONTH(_xlfn.MINIFS(Consolidado!$B$5:$B$1000,Consolidado!$E$5:$E$1000,$B39,Consolidado!$C$5:$C$1000,"Otros",Consolidado!$T$5:$T$1000,"X",Consolidado!$H$5:$H$1000,IF($D$9="Todos","&gt;0",$D$9))),"00")&amp;IF($D$9="Todos","/"&amp;RIGHT(YEAR(_xlfn.MINIFS(Consolidado!$B$5:$B$1000,Consolidado!$E$5:$E$1000,$B39,Consolidado!$C$5:$C$1000,"Otros",Consolidado!$T$5:$T$1000,"X",Consolidado!$H$5:$H$1000,IF($D$9="Todos","&gt;0",$D$9))),2),"")&amp;IF(_xlfn.MAXIFS(Consolidado!$B$5:$B$1000,Consolidado!$E$5:$E$1000,$B39,Consolidado!$C$5:$C$1000,"Otros",Consolidado!$T$5:$T$1000,"X",Consolidado!$H$5:$H$1000,IF($D$9="Todos","&gt;0",$D$9))&lt;&gt;_xlfn.MINIFS(Consolidado!$B$5:$B$1000,Consolidado!$E$5:$E$1000,$B39,Consolidado!$C$5:$C$1000,"Otros",Consolidado!$T$5:$T$1000,"X",Consolidado!$H$5:$H$1000,IF($D$9="Todos","&gt;0",$D$9))," y "&amp;TEXT(DAY(_xlfn.MAXIFS(Consolidado!$B$5:$B$1000,Consolidado!$E$5:$E$1000,$B39,Consolidado!$C$5:$C$1000,"Otros",Consolidado!$T$5:$T$1000,"X",Consolidado!$H$5:$H$1000,IF($D$9="Todos","&gt;0",$D$9))),"00")&amp;"/"&amp;TEXT(MONTH(_xlfn.MAXIFS(Consolidado!$B$5:$B$1000,Consolidado!$E$5:$E$1000,$B39,Consolidado!$C$5:$C$1000,"Otros",Consolidado!$T$5:$T$1000,"X",Consolidado!$H$5:$H$1000,IF($D$9="Todos","&gt;0",$D$9))),"00")&amp;IF($D$9="Todos","/"&amp;RIGHT(YEAR(_xlfn.MAXIFS(Consolidado!$B$5:$B$1000,Consolidado!$E$5:$E$1000,$B39,Consolidado!$C$5:$C$1000,"Otros",Consolidado!$T$5:$T$1000,"X",Consolidado!$H$5:$H$1000,IF($D$9="Todos","&gt;0",$D$9))),2),""),""),""))</f>
        <v/>
      </c>
      <c r="AD39" s="38" t="str">
        <f aca="false">Catálogos!C19</f>
        <v>Riesgo ambiental y social</v>
      </c>
      <c r="AE39" s="38" t="str">
        <f aca="false">Catálogos!D19</f>
        <v>NRP-53</v>
      </c>
      <c r="AF39" s="38" t="n">
        <f aca="false">IF(AD39="",0,IF($D$9="Todos",SUMIFS(Consolidado!$AD$5:$AD$1000,Consolidado!$E$5:$E$1000,AD39,Consolidado!$C$5:$C$1000,"Auditoría Interna"),SUMIFS(Consolidado!$AD$5:$AD$1000,Consolidado!$E$5:$E$1000,AD39,Consolidado!$C$5:$C$1000,"Auditoría Interna",Consolidado!$H$5:$H$1000,$D$9)))</f>
        <v>1</v>
      </c>
      <c r="AG39" s="38" t="n">
        <f aca="false">IF(AD39="",0,IF($D$9="Todos",SUMIFS(Consolidado!$AD$5:$AD$1000,Consolidado!$E$5:$E$1000,AD39,Consolidado!$C$5:$C$1000,"Auditoría Externa"),SUMIFS(Consolidado!$AD$5:$AD$1000,Consolidado!$E$5:$E$1000,AD39,Consolidado!$C$5:$C$1000,"Auditoría Externa",Consolidado!$H$5:$H$1000,$D$9)))</f>
        <v>0</v>
      </c>
      <c r="AH39" s="38" t="n">
        <f aca="false">IF(AD39="",0,IF($D$9="Todos",SUMIFS(Consolidado!$AD$5:$AD$1000,Consolidado!$E$5:$E$1000,AD39,Consolidado!$C$5:$C$1000,"SSF"),SUMIFS(Consolidado!$AD$5:$AD$1000,Consolidado!$E$5:$E$1000,AD39,Consolidado!$C$5:$C$1000,"SSF",Consolidado!$H$5:$H$1000,$D$9)))</f>
        <v>0</v>
      </c>
      <c r="AI39" s="38" t="n">
        <f aca="false">IF(AD39="",0,IF($D$9="Todos",SUMIFS(Consolidado!$AD$5:$AD$1000,Consolidado!$E$5:$E$1000,AD39),SUMIFS(Consolidado!$AD$5:$AD$1000,Consolidado!$E$5:$E$1000,AD39,Consolidado!$H$5:$H$1000,$D$9))-SUM(AF39:AH39))</f>
        <v>0</v>
      </c>
      <c r="AJ39" s="38" t="n">
        <f aca="false">SUM(AF39:AI39)</f>
        <v>1</v>
      </c>
      <c r="AK39" s="38" t="n">
        <f aca="false">(AF39&gt;0)+(AG39&gt;0)+(AH39&gt;0)+(IF($D$9="Todos",SUMIFS(Consolidado!$AD$5:$AD$1000,Consolidado!$E$5:$E$1000,AD39,Consolidado!$C$5:$C$1000,"Comité de Supervisión"),SUMIFS(Consolidado!$AD$5:$AD$1000,Consolidado!$E$5:$E$1000,AD39,Consolidado!$C$5:$C$1000,"Comité de Supervisión",Consolidado!$H$5:$H$1000,$D$9))&gt;0)+(IF($D$9="Todos",SUMIFS(Consolidado!$AD$5:$AD$1000,Consolidado!$E$5:$E$1000,AD39,Consolidado!$C$5:$C$1000,"Consejo de Administración"),SUMIFS(Consolidado!$AD$5:$AD$1000,Consolidado!$E$5:$E$1000,AD39,Consolidado!$C$5:$C$1000,"Consejo de Administración",Consolidado!$H$5:$H$1000,$D$9))&gt;0)+(IF($D$9="Todos",SUMIFS(Consolidado!$AD$5:$AD$1000,Consolidado!$E$5:$E$1000,AD39,Consolidado!$C$5:$C$1000,"Otros"),SUMIFS(Consolidado!$AD$5:$AD$1000,Consolidado!$E$5:$E$1000,AD39,Consolidado!$C$5:$C$1000,"Otros",Consolidado!$H$5:$H$1000,$D$9))&gt;0)</f>
        <v>1</v>
      </c>
      <c r="AL39" s="38" t="n">
        <f aca="false">IF(AD39="",-1,AJ39*10000+AK39*100-ROW()/1000)</f>
        <v>10099.961</v>
      </c>
      <c r="AM39" s="38" t="str">
        <f aca="false" t="array" ref="AM39:AM39">_xlfn.TEXTJOIN(", ",TRUE(),IF((Consolidado!$E$5:$E$1000=AD39)*((($D$9="Todos")+(Consolidado!$H$5:$H$1000=$D$9))&gt;0),Consolidado!$AE$5:$AE$1000,""))</f>
        <v>Interna – 22 de Agosto 2026</v>
      </c>
      <c r="AN39" s="38" t="str">
        <f aca="false" t="array" ref="AN39:AN39">_xlfn.TEXTJOIN(", ",TRUE(),IF(Consolidado!$E$5:$E$1000=AD39,Consolidado!$AE$5:$AE$1000,""))</f>
        <v>SSF – 7 de Abril 2025, Interna – 22 de Agosto 2026</v>
      </c>
    </row>
    <row r="40" customFormat="false" ht="39.75" hidden="false" customHeight="true" outlineLevel="0" collapsed="false">
      <c r="A40" s="31" t="n">
        <v>19</v>
      </c>
      <c r="B40" s="32" t="str">
        <f aca="false">INDEX($AD$22:$AD$51,MATCH(LARGE($AL$22:$AL$51,19),$AL$22:$AL$51,0))</f>
        <v>Riesgo de liquidez</v>
      </c>
      <c r="C40" s="33" t="str">
        <f aca="false">INDEX($AE$22:$AE$51,MATCH(LARGE($AL$22:$AL$51,19),$AL$22:$AL$51,0))</f>
        <v>NRP-05</v>
      </c>
      <c r="D40" s="34" t="n">
        <f aca="false">INDEX($AF$22:$AF$51,MATCH(LARGE($AL$22:$AL$51,19),$AL$22:$AL$51,0))</f>
        <v>0</v>
      </c>
      <c r="E40" s="34" t="n">
        <f aca="false">INDEX($AG$22:$AG$51,MATCH(LARGE($AL$22:$AL$51,19),$AL$22:$AL$51,0))</f>
        <v>1</v>
      </c>
      <c r="F40" s="34" t="n">
        <f aca="false">INDEX($AH$22:$AH$51,MATCH(LARGE($AL$22:$AL$51,19),$AL$22:$AL$51,0))</f>
        <v>0</v>
      </c>
      <c r="G40" s="34" t="n">
        <f aca="false">INDEX($AI$22:$AI$51,MATCH(LARGE($AL$22:$AL$51,19),$AL$22:$AL$51,0))</f>
        <v>0</v>
      </c>
      <c r="H40" s="35" t="n">
        <f aca="false">INDEX($AJ$22:$AJ$51,MATCH(LARGE($AL$22:$AL$51,19),$AL$22:$AL$51,0))</f>
        <v>1</v>
      </c>
      <c r="I40" s="36" t="str">
        <f aca="false">IF(INDEX($AK$22:$AK$51,MATCH(LARGE($AL$22:$AL$51,19),$AL$22:$AL$51,0))&gt;=2,"SÍ ("&amp;INDEX($AK$22:$AK$51,MATCH(LARGE($AL$22:$AL$51,19),$AL$22:$AL$51,0))&amp;" entidades)","No")</f>
        <v>No</v>
      </c>
      <c r="J40" s="13" t="str">
        <f aca="false">IF(INDEX($AJ$22:$AJ$51,MATCH(LARGE($AL$22:$AL$51,19),$AL$22:$AL$51,0))&gt;0,INDEX($AM$22:$AM$51,MATCH(LARGE($AL$22:$AL$51,19),$AL$22:$AL$51,0)),IF(INDEX($AN$22:$AN$51,MATCH(LARGE($AL$22:$AL$51,19),$AL$22:$AL$51,0))="","Nunca lo han pedido","No lo pidieron en "&amp;$D$9&amp;". Lo pidieron: "&amp;INDEX($AN$22:$AN$51,MATCH(LARGE($AL$22:$AL$51,19),$AL$22:$AL$51,0))))</f>
        <v>Externa – 6 de Octubre 2026</v>
      </c>
      <c r="K40" s="37" t="str">
        <f aca="false">_xlfn.TEXTJOIN(" +"&amp;CHAR(10),TRUE(),IF(SUMIFS(Consolidado!$AD$5:$AD$1000,Consolidado!$E$5:$E$1000,$B40,Consolidado!$C$5:$C$1000,"Auditoría Interna",Consolidado!$I$5:$I$1000,"X",Consolidado!$H$5:$H$1000,IF($D$9="Todos","&gt;0",$D$9))&gt;0,"Interna "&amp;TEXT(DAY(_xlfn.MINIFS(Consolidado!$B$5:$B$1000,Consolidado!$E$5:$E$1000,$B40,Consolidado!$C$5:$C$1000,"Auditoría Interna",Consolidado!$I$5:$I$1000,"X",Consolidado!$H$5:$H$1000,IF($D$9="Todos","&gt;0",$D$9))),"00")&amp;"/"&amp;TEXT(MONTH(_xlfn.MINIFS(Consolidado!$B$5:$B$1000,Consolidado!$E$5:$E$1000,$B40,Consolidado!$C$5:$C$1000,"Auditoría Interna",Consolidado!$I$5:$I$1000,"X",Consolidado!$H$5:$H$1000,IF($D$9="Todos","&gt;0",$D$9))),"00")&amp;IF($D$9="Todos","/"&amp;RIGHT(YEAR(_xlfn.MINIFS(Consolidado!$B$5:$B$1000,Consolidado!$E$5:$E$1000,$B40,Consolidado!$C$5:$C$1000,"Auditoría Interna",Consolidado!$I$5:$I$1000,"X",Consolidado!$H$5:$H$1000,IF($D$9="Todos","&gt;0",$D$9))),2),"")&amp;IF(_xlfn.MAXIFS(Consolidado!$B$5:$B$1000,Consolidado!$E$5:$E$1000,$B40,Consolidado!$C$5:$C$1000,"Auditoría Interna",Consolidado!$I$5:$I$1000,"X",Consolidado!$H$5:$H$1000,IF($D$9="Todos","&gt;0",$D$9))&lt;&gt;_xlfn.MINIFS(Consolidado!$B$5:$B$1000,Consolidado!$E$5:$E$1000,$B40,Consolidado!$C$5:$C$1000,"Auditoría Interna",Consolidado!$I$5:$I$1000,"X",Consolidado!$H$5:$H$1000,IF($D$9="Todos","&gt;0",$D$9))," y "&amp;TEXT(DAY(_xlfn.MAXIFS(Consolidado!$B$5:$B$1000,Consolidado!$E$5:$E$1000,$B40,Consolidado!$C$5:$C$1000,"Auditoría Interna",Consolidado!$I$5:$I$1000,"X",Consolidado!$H$5:$H$1000,IF($D$9="Todos","&gt;0",$D$9))),"00")&amp;"/"&amp;TEXT(MONTH(_xlfn.MAXIFS(Consolidado!$B$5:$B$1000,Consolidado!$E$5:$E$1000,$B40,Consolidado!$C$5:$C$1000,"Auditoría Interna",Consolidado!$I$5:$I$1000,"X",Consolidado!$H$5:$H$1000,IF($D$9="Todos","&gt;0",$D$9))),"00")&amp;IF($D$9="Todos","/"&amp;RIGHT(YEAR(_xlfn.MAXIFS(Consolidado!$B$5:$B$1000,Consolidado!$E$5:$E$1000,$B40,Consolidado!$C$5:$C$1000,"Auditoría Interna",Consolidado!$I$5:$I$1000,"X",Consolidado!$H$5:$H$1000,IF($D$9="Todos","&gt;0",$D$9))),2),""),""),""),IF(SUMIFS(Consolidado!$AD$5:$AD$1000,Consolidado!$E$5:$E$1000,$B40,Consolidado!$C$5:$C$1000,"Auditoría Externa",Consolidado!$I$5:$I$1000,"X",Consolidado!$H$5:$H$1000,IF($D$9="Todos","&gt;0",$D$9))&gt;0,"Externa "&amp;TEXT(DAY(_xlfn.MINIFS(Consolidado!$B$5:$B$1000,Consolidado!$E$5:$E$1000,$B40,Consolidado!$C$5:$C$1000,"Auditoría Externa",Consolidado!$I$5:$I$1000,"X",Consolidado!$H$5:$H$1000,IF($D$9="Todos","&gt;0",$D$9))),"00")&amp;"/"&amp;TEXT(MONTH(_xlfn.MINIFS(Consolidado!$B$5:$B$1000,Consolidado!$E$5:$E$1000,$B40,Consolidado!$C$5:$C$1000,"Auditoría Externa",Consolidado!$I$5:$I$1000,"X",Consolidado!$H$5:$H$1000,IF($D$9="Todos","&gt;0",$D$9))),"00")&amp;IF($D$9="Todos","/"&amp;RIGHT(YEAR(_xlfn.MINIFS(Consolidado!$B$5:$B$1000,Consolidado!$E$5:$E$1000,$B40,Consolidado!$C$5:$C$1000,"Auditoría Externa",Consolidado!$I$5:$I$1000,"X",Consolidado!$H$5:$H$1000,IF($D$9="Todos","&gt;0",$D$9))),2),"")&amp;IF(_xlfn.MAXIFS(Consolidado!$B$5:$B$1000,Consolidado!$E$5:$E$1000,$B40,Consolidado!$C$5:$C$1000,"Auditoría Externa",Consolidado!$I$5:$I$1000,"X",Consolidado!$H$5:$H$1000,IF($D$9="Todos","&gt;0",$D$9))&lt;&gt;_xlfn.MINIFS(Consolidado!$B$5:$B$1000,Consolidado!$E$5:$E$1000,$B40,Consolidado!$C$5:$C$1000,"Auditoría Externa",Consolidado!$I$5:$I$1000,"X",Consolidado!$H$5:$H$1000,IF($D$9="Todos","&gt;0",$D$9))," y "&amp;TEXT(DAY(_xlfn.MAXIFS(Consolidado!$B$5:$B$1000,Consolidado!$E$5:$E$1000,$B40,Consolidado!$C$5:$C$1000,"Auditoría Externa",Consolidado!$I$5:$I$1000,"X",Consolidado!$H$5:$H$1000,IF($D$9="Todos","&gt;0",$D$9))),"00")&amp;"/"&amp;TEXT(MONTH(_xlfn.MAXIFS(Consolidado!$B$5:$B$1000,Consolidado!$E$5:$E$1000,$B40,Consolidado!$C$5:$C$1000,"Auditoría Externa",Consolidado!$I$5:$I$1000,"X",Consolidado!$H$5:$H$1000,IF($D$9="Todos","&gt;0",$D$9))),"00")&amp;IF($D$9="Todos","/"&amp;RIGHT(YEAR(_xlfn.MAXIFS(Consolidado!$B$5:$B$1000,Consolidado!$E$5:$E$1000,$B40,Consolidado!$C$5:$C$1000,"Auditoría Externa",Consolidado!$I$5:$I$1000,"X",Consolidado!$H$5:$H$1000,IF($D$9="Todos","&gt;0",$D$9))),2),""),""),""),IF(SUMIFS(Consolidado!$AD$5:$AD$1000,Consolidado!$E$5:$E$1000,$B40,Consolidado!$C$5:$C$1000,"SSF",Consolidado!$I$5:$I$1000,"X",Consolidado!$H$5:$H$1000,IF($D$9="Todos","&gt;0",$D$9))&gt;0,"SSF "&amp;TEXT(DAY(_xlfn.MINIFS(Consolidado!$B$5:$B$1000,Consolidado!$E$5:$E$1000,$B40,Consolidado!$C$5:$C$1000,"SSF",Consolidado!$I$5:$I$1000,"X",Consolidado!$H$5:$H$1000,IF($D$9="Todos","&gt;0",$D$9))),"00")&amp;"/"&amp;TEXT(MONTH(_xlfn.MINIFS(Consolidado!$B$5:$B$1000,Consolidado!$E$5:$E$1000,$B40,Consolidado!$C$5:$C$1000,"SSF",Consolidado!$I$5:$I$1000,"X",Consolidado!$H$5:$H$1000,IF($D$9="Todos","&gt;0",$D$9))),"00")&amp;IF($D$9="Todos","/"&amp;RIGHT(YEAR(_xlfn.MINIFS(Consolidado!$B$5:$B$1000,Consolidado!$E$5:$E$1000,$B40,Consolidado!$C$5:$C$1000,"SSF",Consolidado!$I$5:$I$1000,"X",Consolidado!$H$5:$H$1000,IF($D$9="Todos","&gt;0",$D$9))),2),"")&amp;IF(_xlfn.MAXIFS(Consolidado!$B$5:$B$1000,Consolidado!$E$5:$E$1000,$B40,Consolidado!$C$5:$C$1000,"SSF",Consolidado!$I$5:$I$1000,"X",Consolidado!$H$5:$H$1000,IF($D$9="Todos","&gt;0",$D$9))&lt;&gt;_xlfn.MINIFS(Consolidado!$B$5:$B$1000,Consolidado!$E$5:$E$1000,$B40,Consolidado!$C$5:$C$1000,"SSF",Consolidado!$I$5:$I$1000,"X",Consolidado!$H$5:$H$1000,IF($D$9="Todos","&gt;0",$D$9))," y "&amp;TEXT(DAY(_xlfn.MAXIFS(Consolidado!$B$5:$B$1000,Consolidado!$E$5:$E$1000,$B40,Consolidado!$C$5:$C$1000,"SSF",Consolidado!$I$5:$I$1000,"X",Consolidado!$H$5:$H$1000,IF($D$9="Todos","&gt;0",$D$9))),"00")&amp;"/"&amp;TEXT(MONTH(_xlfn.MAXIFS(Consolidado!$B$5:$B$1000,Consolidado!$E$5:$E$1000,$B40,Consolidado!$C$5:$C$1000,"SSF",Consolidado!$I$5:$I$1000,"X",Consolidado!$H$5:$H$1000,IF($D$9="Todos","&gt;0",$D$9))),"00")&amp;IF($D$9="Todos","/"&amp;RIGHT(YEAR(_xlfn.MAXIFS(Consolidado!$B$5:$B$1000,Consolidado!$E$5:$E$1000,$B40,Consolidado!$C$5:$C$1000,"SSF",Consolidado!$I$5:$I$1000,"X",Consolidado!$H$5:$H$1000,IF($D$9="Todos","&gt;0",$D$9))),2),""),""),""),IF(SUMIFS(Consolidado!$AD$5:$AD$1000,Consolidado!$E$5:$E$1000,$B40,Consolidado!$C$5:$C$1000,"Comité de Supervisión",Consolidado!$I$5:$I$1000,"X",Consolidado!$H$5:$H$1000,IF($D$9="Todos","&gt;0",$D$9))&gt;0,"Comité Sup. "&amp;TEXT(DAY(_xlfn.MINIFS(Consolidado!$B$5:$B$1000,Consolidado!$E$5:$E$1000,$B40,Consolidado!$C$5:$C$1000,"Comité de Supervisión",Consolidado!$I$5:$I$1000,"X",Consolidado!$H$5:$H$1000,IF($D$9="Todos","&gt;0",$D$9))),"00")&amp;"/"&amp;TEXT(MONTH(_xlfn.MINIFS(Consolidado!$B$5:$B$1000,Consolidado!$E$5:$E$1000,$B40,Consolidado!$C$5:$C$1000,"Comité de Supervisión",Consolidado!$I$5:$I$1000,"X",Consolidado!$H$5:$H$1000,IF($D$9="Todos","&gt;0",$D$9))),"00")&amp;IF($D$9="Todos","/"&amp;RIGHT(YEAR(_xlfn.MINIFS(Consolidado!$B$5:$B$1000,Consolidado!$E$5:$E$1000,$B40,Consolidado!$C$5:$C$1000,"Comité de Supervisión",Consolidado!$I$5:$I$1000,"X",Consolidado!$H$5:$H$1000,IF($D$9="Todos","&gt;0",$D$9))),2),"")&amp;IF(_xlfn.MAXIFS(Consolidado!$B$5:$B$1000,Consolidado!$E$5:$E$1000,$B40,Consolidado!$C$5:$C$1000,"Comité de Supervisión",Consolidado!$I$5:$I$1000,"X",Consolidado!$H$5:$H$1000,IF($D$9="Todos","&gt;0",$D$9))&lt;&gt;_xlfn.MINIFS(Consolidado!$B$5:$B$1000,Consolidado!$E$5:$E$1000,$B40,Consolidado!$C$5:$C$1000,"Comité de Supervisión",Consolidado!$I$5:$I$1000,"X",Consolidado!$H$5:$H$1000,IF($D$9="Todos","&gt;0",$D$9))," y "&amp;TEXT(DAY(_xlfn.MAXIFS(Consolidado!$B$5:$B$1000,Consolidado!$E$5:$E$1000,$B40,Consolidado!$C$5:$C$1000,"Comité de Supervisión",Consolidado!$I$5:$I$1000,"X",Consolidado!$H$5:$H$1000,IF($D$9="Todos","&gt;0",$D$9))),"00")&amp;"/"&amp;TEXT(MONTH(_xlfn.MAXIFS(Consolidado!$B$5:$B$1000,Consolidado!$E$5:$E$1000,$B40,Consolidado!$C$5:$C$1000,"Comité de Supervisión",Consolidado!$I$5:$I$1000,"X",Consolidado!$H$5:$H$1000,IF($D$9="Todos","&gt;0",$D$9))),"00")&amp;IF($D$9="Todos","/"&amp;RIGHT(YEAR(_xlfn.MAXIFS(Consolidado!$B$5:$B$1000,Consolidado!$E$5:$E$1000,$B40,Consolidado!$C$5:$C$1000,"Comité de Supervisión",Consolidado!$I$5:$I$1000,"X",Consolidado!$H$5:$H$1000,IF($D$9="Todos","&gt;0",$D$9))),2),""),""),""),IF(SUMIFS(Consolidado!$AD$5:$AD$1000,Consolidado!$E$5:$E$1000,$B40,Consolidado!$C$5:$C$1000,"Consejo de Administración",Consolidado!$I$5:$I$1000,"X",Consolidado!$H$5:$H$1000,IF($D$9="Todos","&gt;0",$D$9))&gt;0,"Consejo "&amp;TEXT(DAY(_xlfn.MINIFS(Consolidado!$B$5:$B$1000,Consolidado!$E$5:$E$1000,$B40,Consolidado!$C$5:$C$1000,"Consejo de Administración",Consolidado!$I$5:$I$1000,"X",Consolidado!$H$5:$H$1000,IF($D$9="Todos","&gt;0",$D$9))),"00")&amp;"/"&amp;TEXT(MONTH(_xlfn.MINIFS(Consolidado!$B$5:$B$1000,Consolidado!$E$5:$E$1000,$B40,Consolidado!$C$5:$C$1000,"Consejo de Administración",Consolidado!$I$5:$I$1000,"X",Consolidado!$H$5:$H$1000,IF($D$9="Todos","&gt;0",$D$9))),"00")&amp;IF($D$9="Todos","/"&amp;RIGHT(YEAR(_xlfn.MINIFS(Consolidado!$B$5:$B$1000,Consolidado!$E$5:$E$1000,$B40,Consolidado!$C$5:$C$1000,"Consejo de Administración",Consolidado!$I$5:$I$1000,"X",Consolidado!$H$5:$H$1000,IF($D$9="Todos","&gt;0",$D$9))),2),"")&amp;IF(_xlfn.MAXIFS(Consolidado!$B$5:$B$1000,Consolidado!$E$5:$E$1000,$B40,Consolidado!$C$5:$C$1000,"Consejo de Administración",Consolidado!$I$5:$I$1000,"X",Consolidado!$H$5:$H$1000,IF($D$9="Todos","&gt;0",$D$9))&lt;&gt;_xlfn.MINIFS(Consolidado!$B$5:$B$1000,Consolidado!$E$5:$E$1000,$B40,Consolidado!$C$5:$C$1000,"Consejo de Administración",Consolidado!$I$5:$I$1000,"X",Consolidado!$H$5:$H$1000,IF($D$9="Todos","&gt;0",$D$9))," y "&amp;TEXT(DAY(_xlfn.MAXIFS(Consolidado!$B$5:$B$1000,Consolidado!$E$5:$E$1000,$B40,Consolidado!$C$5:$C$1000,"Consejo de Administración",Consolidado!$I$5:$I$1000,"X",Consolidado!$H$5:$H$1000,IF($D$9="Todos","&gt;0",$D$9))),"00")&amp;"/"&amp;TEXT(MONTH(_xlfn.MAXIFS(Consolidado!$B$5:$B$1000,Consolidado!$E$5:$E$1000,$B40,Consolidado!$C$5:$C$1000,"Consejo de Administración",Consolidado!$I$5:$I$1000,"X",Consolidado!$H$5:$H$1000,IF($D$9="Todos","&gt;0",$D$9))),"00")&amp;IF($D$9="Todos","/"&amp;RIGHT(YEAR(_xlfn.MAXIFS(Consolidado!$B$5:$B$1000,Consolidado!$E$5:$E$1000,$B40,Consolidado!$C$5:$C$1000,"Consejo de Administración",Consolidado!$I$5:$I$1000,"X",Consolidado!$H$5:$H$1000,IF($D$9="Todos","&gt;0",$D$9))),2),""),""),""),IF(SUMIFS(Consolidado!$AD$5:$AD$1000,Consolidado!$E$5:$E$1000,$B40,Consolidado!$C$5:$C$1000,"Otros",Consolidado!$I$5:$I$1000,"X",Consolidado!$H$5:$H$1000,IF($D$9="Todos","&gt;0",$D$9))&gt;0,"Otros "&amp;TEXT(DAY(_xlfn.MINIFS(Consolidado!$B$5:$B$1000,Consolidado!$E$5:$E$1000,$B40,Consolidado!$C$5:$C$1000,"Otros",Consolidado!$I$5:$I$1000,"X",Consolidado!$H$5:$H$1000,IF($D$9="Todos","&gt;0",$D$9))),"00")&amp;"/"&amp;TEXT(MONTH(_xlfn.MINIFS(Consolidado!$B$5:$B$1000,Consolidado!$E$5:$E$1000,$B40,Consolidado!$C$5:$C$1000,"Otros",Consolidado!$I$5:$I$1000,"X",Consolidado!$H$5:$H$1000,IF($D$9="Todos","&gt;0",$D$9))),"00")&amp;IF($D$9="Todos","/"&amp;RIGHT(YEAR(_xlfn.MINIFS(Consolidado!$B$5:$B$1000,Consolidado!$E$5:$E$1000,$B40,Consolidado!$C$5:$C$1000,"Otros",Consolidado!$I$5:$I$1000,"X",Consolidado!$H$5:$H$1000,IF($D$9="Todos","&gt;0",$D$9))),2),"")&amp;IF(_xlfn.MAXIFS(Consolidado!$B$5:$B$1000,Consolidado!$E$5:$E$1000,$B40,Consolidado!$C$5:$C$1000,"Otros",Consolidado!$I$5:$I$1000,"X",Consolidado!$H$5:$H$1000,IF($D$9="Todos","&gt;0",$D$9))&lt;&gt;_xlfn.MINIFS(Consolidado!$B$5:$B$1000,Consolidado!$E$5:$E$1000,$B40,Consolidado!$C$5:$C$1000,"Otros",Consolidado!$I$5:$I$1000,"X",Consolidado!$H$5:$H$1000,IF($D$9="Todos","&gt;0",$D$9))," y "&amp;TEXT(DAY(_xlfn.MAXIFS(Consolidado!$B$5:$B$1000,Consolidado!$E$5:$E$1000,$B40,Consolidado!$C$5:$C$1000,"Otros",Consolidado!$I$5:$I$1000,"X",Consolidado!$H$5:$H$1000,IF($D$9="Todos","&gt;0",$D$9))),"00")&amp;"/"&amp;TEXT(MONTH(_xlfn.MAXIFS(Consolidado!$B$5:$B$1000,Consolidado!$E$5:$E$1000,$B40,Consolidado!$C$5:$C$1000,"Otros",Consolidado!$I$5:$I$1000,"X",Consolidado!$H$5:$H$1000,IF($D$9="Todos","&gt;0",$D$9))),"00")&amp;IF($D$9="Todos","/"&amp;RIGHT(YEAR(_xlfn.MAXIFS(Consolidado!$B$5:$B$1000,Consolidado!$E$5:$E$1000,$B40,Consolidado!$C$5:$C$1000,"Otros",Consolidado!$I$5:$I$1000,"X",Consolidado!$H$5:$H$1000,IF($D$9="Todos","&gt;0",$D$9))),2),""),""),""))</f>
        <v/>
      </c>
      <c r="L40" s="37" t="str">
        <f aca="false">_xlfn.TEXTJOIN(" +"&amp;CHAR(10),TRUE(),IF(SUMIFS(Consolidado!$AD$5:$AD$1000,Consolidado!$E$5:$E$1000,$B40,Consolidado!$C$5:$C$1000,"Auditoría Interna",Consolidado!$J$5:$J$1000,"X",Consolidado!$H$5:$H$1000,IF($D$9="Todos","&gt;0",$D$9))&gt;0,"Interna "&amp;TEXT(DAY(_xlfn.MINIFS(Consolidado!$B$5:$B$1000,Consolidado!$E$5:$E$1000,$B40,Consolidado!$C$5:$C$1000,"Auditoría Interna",Consolidado!$J$5:$J$1000,"X",Consolidado!$H$5:$H$1000,IF($D$9="Todos","&gt;0",$D$9))),"00")&amp;"/"&amp;TEXT(MONTH(_xlfn.MINIFS(Consolidado!$B$5:$B$1000,Consolidado!$E$5:$E$1000,$B40,Consolidado!$C$5:$C$1000,"Auditoría Interna",Consolidado!$J$5:$J$1000,"X",Consolidado!$H$5:$H$1000,IF($D$9="Todos","&gt;0",$D$9))),"00")&amp;IF($D$9="Todos","/"&amp;RIGHT(YEAR(_xlfn.MINIFS(Consolidado!$B$5:$B$1000,Consolidado!$E$5:$E$1000,$B40,Consolidado!$C$5:$C$1000,"Auditoría Interna",Consolidado!$J$5:$J$1000,"X",Consolidado!$H$5:$H$1000,IF($D$9="Todos","&gt;0",$D$9))),2),"")&amp;IF(_xlfn.MAXIFS(Consolidado!$B$5:$B$1000,Consolidado!$E$5:$E$1000,$B40,Consolidado!$C$5:$C$1000,"Auditoría Interna",Consolidado!$J$5:$J$1000,"X",Consolidado!$H$5:$H$1000,IF($D$9="Todos","&gt;0",$D$9))&lt;&gt;_xlfn.MINIFS(Consolidado!$B$5:$B$1000,Consolidado!$E$5:$E$1000,$B40,Consolidado!$C$5:$C$1000,"Auditoría Interna",Consolidado!$J$5:$J$1000,"X",Consolidado!$H$5:$H$1000,IF($D$9="Todos","&gt;0",$D$9))," y "&amp;TEXT(DAY(_xlfn.MAXIFS(Consolidado!$B$5:$B$1000,Consolidado!$E$5:$E$1000,$B40,Consolidado!$C$5:$C$1000,"Auditoría Interna",Consolidado!$J$5:$J$1000,"X",Consolidado!$H$5:$H$1000,IF($D$9="Todos","&gt;0",$D$9))),"00")&amp;"/"&amp;TEXT(MONTH(_xlfn.MAXIFS(Consolidado!$B$5:$B$1000,Consolidado!$E$5:$E$1000,$B40,Consolidado!$C$5:$C$1000,"Auditoría Interna",Consolidado!$J$5:$J$1000,"X",Consolidado!$H$5:$H$1000,IF($D$9="Todos","&gt;0",$D$9))),"00")&amp;IF($D$9="Todos","/"&amp;RIGHT(YEAR(_xlfn.MAXIFS(Consolidado!$B$5:$B$1000,Consolidado!$E$5:$E$1000,$B40,Consolidado!$C$5:$C$1000,"Auditoría Interna",Consolidado!$J$5:$J$1000,"X",Consolidado!$H$5:$H$1000,IF($D$9="Todos","&gt;0",$D$9))),2),""),""),""),IF(SUMIFS(Consolidado!$AD$5:$AD$1000,Consolidado!$E$5:$E$1000,$B40,Consolidado!$C$5:$C$1000,"Auditoría Externa",Consolidado!$J$5:$J$1000,"X",Consolidado!$H$5:$H$1000,IF($D$9="Todos","&gt;0",$D$9))&gt;0,"Externa "&amp;TEXT(DAY(_xlfn.MINIFS(Consolidado!$B$5:$B$1000,Consolidado!$E$5:$E$1000,$B40,Consolidado!$C$5:$C$1000,"Auditoría Externa",Consolidado!$J$5:$J$1000,"X",Consolidado!$H$5:$H$1000,IF($D$9="Todos","&gt;0",$D$9))),"00")&amp;"/"&amp;TEXT(MONTH(_xlfn.MINIFS(Consolidado!$B$5:$B$1000,Consolidado!$E$5:$E$1000,$B40,Consolidado!$C$5:$C$1000,"Auditoría Externa",Consolidado!$J$5:$J$1000,"X",Consolidado!$H$5:$H$1000,IF($D$9="Todos","&gt;0",$D$9))),"00")&amp;IF($D$9="Todos","/"&amp;RIGHT(YEAR(_xlfn.MINIFS(Consolidado!$B$5:$B$1000,Consolidado!$E$5:$E$1000,$B40,Consolidado!$C$5:$C$1000,"Auditoría Externa",Consolidado!$J$5:$J$1000,"X",Consolidado!$H$5:$H$1000,IF($D$9="Todos","&gt;0",$D$9))),2),"")&amp;IF(_xlfn.MAXIFS(Consolidado!$B$5:$B$1000,Consolidado!$E$5:$E$1000,$B40,Consolidado!$C$5:$C$1000,"Auditoría Externa",Consolidado!$J$5:$J$1000,"X",Consolidado!$H$5:$H$1000,IF($D$9="Todos","&gt;0",$D$9))&lt;&gt;_xlfn.MINIFS(Consolidado!$B$5:$B$1000,Consolidado!$E$5:$E$1000,$B40,Consolidado!$C$5:$C$1000,"Auditoría Externa",Consolidado!$J$5:$J$1000,"X",Consolidado!$H$5:$H$1000,IF($D$9="Todos","&gt;0",$D$9))," y "&amp;TEXT(DAY(_xlfn.MAXIFS(Consolidado!$B$5:$B$1000,Consolidado!$E$5:$E$1000,$B40,Consolidado!$C$5:$C$1000,"Auditoría Externa",Consolidado!$J$5:$J$1000,"X",Consolidado!$H$5:$H$1000,IF($D$9="Todos","&gt;0",$D$9))),"00")&amp;"/"&amp;TEXT(MONTH(_xlfn.MAXIFS(Consolidado!$B$5:$B$1000,Consolidado!$E$5:$E$1000,$B40,Consolidado!$C$5:$C$1000,"Auditoría Externa",Consolidado!$J$5:$J$1000,"X",Consolidado!$H$5:$H$1000,IF($D$9="Todos","&gt;0",$D$9))),"00")&amp;IF($D$9="Todos","/"&amp;RIGHT(YEAR(_xlfn.MAXIFS(Consolidado!$B$5:$B$1000,Consolidado!$E$5:$E$1000,$B40,Consolidado!$C$5:$C$1000,"Auditoría Externa",Consolidado!$J$5:$J$1000,"X",Consolidado!$H$5:$H$1000,IF($D$9="Todos","&gt;0",$D$9))),2),""),""),""),IF(SUMIFS(Consolidado!$AD$5:$AD$1000,Consolidado!$E$5:$E$1000,$B40,Consolidado!$C$5:$C$1000,"SSF",Consolidado!$J$5:$J$1000,"X",Consolidado!$H$5:$H$1000,IF($D$9="Todos","&gt;0",$D$9))&gt;0,"SSF "&amp;TEXT(DAY(_xlfn.MINIFS(Consolidado!$B$5:$B$1000,Consolidado!$E$5:$E$1000,$B40,Consolidado!$C$5:$C$1000,"SSF",Consolidado!$J$5:$J$1000,"X",Consolidado!$H$5:$H$1000,IF($D$9="Todos","&gt;0",$D$9))),"00")&amp;"/"&amp;TEXT(MONTH(_xlfn.MINIFS(Consolidado!$B$5:$B$1000,Consolidado!$E$5:$E$1000,$B40,Consolidado!$C$5:$C$1000,"SSF",Consolidado!$J$5:$J$1000,"X",Consolidado!$H$5:$H$1000,IF($D$9="Todos","&gt;0",$D$9))),"00")&amp;IF($D$9="Todos","/"&amp;RIGHT(YEAR(_xlfn.MINIFS(Consolidado!$B$5:$B$1000,Consolidado!$E$5:$E$1000,$B40,Consolidado!$C$5:$C$1000,"SSF",Consolidado!$J$5:$J$1000,"X",Consolidado!$H$5:$H$1000,IF($D$9="Todos","&gt;0",$D$9))),2),"")&amp;IF(_xlfn.MAXIFS(Consolidado!$B$5:$B$1000,Consolidado!$E$5:$E$1000,$B40,Consolidado!$C$5:$C$1000,"SSF",Consolidado!$J$5:$J$1000,"X",Consolidado!$H$5:$H$1000,IF($D$9="Todos","&gt;0",$D$9))&lt;&gt;_xlfn.MINIFS(Consolidado!$B$5:$B$1000,Consolidado!$E$5:$E$1000,$B40,Consolidado!$C$5:$C$1000,"SSF",Consolidado!$J$5:$J$1000,"X",Consolidado!$H$5:$H$1000,IF($D$9="Todos","&gt;0",$D$9))," y "&amp;TEXT(DAY(_xlfn.MAXIFS(Consolidado!$B$5:$B$1000,Consolidado!$E$5:$E$1000,$B40,Consolidado!$C$5:$C$1000,"SSF",Consolidado!$J$5:$J$1000,"X",Consolidado!$H$5:$H$1000,IF($D$9="Todos","&gt;0",$D$9))),"00")&amp;"/"&amp;TEXT(MONTH(_xlfn.MAXIFS(Consolidado!$B$5:$B$1000,Consolidado!$E$5:$E$1000,$B40,Consolidado!$C$5:$C$1000,"SSF",Consolidado!$J$5:$J$1000,"X",Consolidado!$H$5:$H$1000,IF($D$9="Todos","&gt;0",$D$9))),"00")&amp;IF($D$9="Todos","/"&amp;RIGHT(YEAR(_xlfn.MAXIFS(Consolidado!$B$5:$B$1000,Consolidado!$E$5:$E$1000,$B40,Consolidado!$C$5:$C$1000,"SSF",Consolidado!$J$5:$J$1000,"X",Consolidado!$H$5:$H$1000,IF($D$9="Todos","&gt;0",$D$9))),2),""),""),""),IF(SUMIFS(Consolidado!$AD$5:$AD$1000,Consolidado!$E$5:$E$1000,$B40,Consolidado!$C$5:$C$1000,"Comité de Supervisión",Consolidado!$J$5:$J$1000,"X",Consolidado!$H$5:$H$1000,IF($D$9="Todos","&gt;0",$D$9))&gt;0,"Comité Sup. "&amp;TEXT(DAY(_xlfn.MINIFS(Consolidado!$B$5:$B$1000,Consolidado!$E$5:$E$1000,$B40,Consolidado!$C$5:$C$1000,"Comité de Supervisión",Consolidado!$J$5:$J$1000,"X",Consolidado!$H$5:$H$1000,IF($D$9="Todos","&gt;0",$D$9))),"00")&amp;"/"&amp;TEXT(MONTH(_xlfn.MINIFS(Consolidado!$B$5:$B$1000,Consolidado!$E$5:$E$1000,$B40,Consolidado!$C$5:$C$1000,"Comité de Supervisión",Consolidado!$J$5:$J$1000,"X",Consolidado!$H$5:$H$1000,IF($D$9="Todos","&gt;0",$D$9))),"00")&amp;IF($D$9="Todos","/"&amp;RIGHT(YEAR(_xlfn.MINIFS(Consolidado!$B$5:$B$1000,Consolidado!$E$5:$E$1000,$B40,Consolidado!$C$5:$C$1000,"Comité de Supervisión",Consolidado!$J$5:$J$1000,"X",Consolidado!$H$5:$H$1000,IF($D$9="Todos","&gt;0",$D$9))),2),"")&amp;IF(_xlfn.MAXIFS(Consolidado!$B$5:$B$1000,Consolidado!$E$5:$E$1000,$B40,Consolidado!$C$5:$C$1000,"Comité de Supervisión",Consolidado!$J$5:$J$1000,"X",Consolidado!$H$5:$H$1000,IF($D$9="Todos","&gt;0",$D$9))&lt;&gt;_xlfn.MINIFS(Consolidado!$B$5:$B$1000,Consolidado!$E$5:$E$1000,$B40,Consolidado!$C$5:$C$1000,"Comité de Supervisión",Consolidado!$J$5:$J$1000,"X",Consolidado!$H$5:$H$1000,IF($D$9="Todos","&gt;0",$D$9))," y "&amp;TEXT(DAY(_xlfn.MAXIFS(Consolidado!$B$5:$B$1000,Consolidado!$E$5:$E$1000,$B40,Consolidado!$C$5:$C$1000,"Comité de Supervisión",Consolidado!$J$5:$J$1000,"X",Consolidado!$H$5:$H$1000,IF($D$9="Todos","&gt;0",$D$9))),"00")&amp;"/"&amp;TEXT(MONTH(_xlfn.MAXIFS(Consolidado!$B$5:$B$1000,Consolidado!$E$5:$E$1000,$B40,Consolidado!$C$5:$C$1000,"Comité de Supervisión",Consolidado!$J$5:$J$1000,"X",Consolidado!$H$5:$H$1000,IF($D$9="Todos","&gt;0",$D$9))),"00")&amp;IF($D$9="Todos","/"&amp;RIGHT(YEAR(_xlfn.MAXIFS(Consolidado!$B$5:$B$1000,Consolidado!$E$5:$E$1000,$B40,Consolidado!$C$5:$C$1000,"Comité de Supervisión",Consolidado!$J$5:$J$1000,"X",Consolidado!$H$5:$H$1000,IF($D$9="Todos","&gt;0",$D$9))),2),""),""),""),IF(SUMIFS(Consolidado!$AD$5:$AD$1000,Consolidado!$E$5:$E$1000,$B40,Consolidado!$C$5:$C$1000,"Consejo de Administración",Consolidado!$J$5:$J$1000,"X",Consolidado!$H$5:$H$1000,IF($D$9="Todos","&gt;0",$D$9))&gt;0,"Consejo "&amp;TEXT(DAY(_xlfn.MINIFS(Consolidado!$B$5:$B$1000,Consolidado!$E$5:$E$1000,$B40,Consolidado!$C$5:$C$1000,"Consejo de Administración",Consolidado!$J$5:$J$1000,"X",Consolidado!$H$5:$H$1000,IF($D$9="Todos","&gt;0",$D$9))),"00")&amp;"/"&amp;TEXT(MONTH(_xlfn.MINIFS(Consolidado!$B$5:$B$1000,Consolidado!$E$5:$E$1000,$B40,Consolidado!$C$5:$C$1000,"Consejo de Administración",Consolidado!$J$5:$J$1000,"X",Consolidado!$H$5:$H$1000,IF($D$9="Todos","&gt;0",$D$9))),"00")&amp;IF($D$9="Todos","/"&amp;RIGHT(YEAR(_xlfn.MINIFS(Consolidado!$B$5:$B$1000,Consolidado!$E$5:$E$1000,$B40,Consolidado!$C$5:$C$1000,"Consejo de Administración",Consolidado!$J$5:$J$1000,"X",Consolidado!$H$5:$H$1000,IF($D$9="Todos","&gt;0",$D$9))),2),"")&amp;IF(_xlfn.MAXIFS(Consolidado!$B$5:$B$1000,Consolidado!$E$5:$E$1000,$B40,Consolidado!$C$5:$C$1000,"Consejo de Administración",Consolidado!$J$5:$J$1000,"X",Consolidado!$H$5:$H$1000,IF($D$9="Todos","&gt;0",$D$9))&lt;&gt;_xlfn.MINIFS(Consolidado!$B$5:$B$1000,Consolidado!$E$5:$E$1000,$B40,Consolidado!$C$5:$C$1000,"Consejo de Administración",Consolidado!$J$5:$J$1000,"X",Consolidado!$H$5:$H$1000,IF($D$9="Todos","&gt;0",$D$9))," y "&amp;TEXT(DAY(_xlfn.MAXIFS(Consolidado!$B$5:$B$1000,Consolidado!$E$5:$E$1000,$B40,Consolidado!$C$5:$C$1000,"Consejo de Administración",Consolidado!$J$5:$J$1000,"X",Consolidado!$H$5:$H$1000,IF($D$9="Todos","&gt;0",$D$9))),"00")&amp;"/"&amp;TEXT(MONTH(_xlfn.MAXIFS(Consolidado!$B$5:$B$1000,Consolidado!$E$5:$E$1000,$B40,Consolidado!$C$5:$C$1000,"Consejo de Administración",Consolidado!$J$5:$J$1000,"X",Consolidado!$H$5:$H$1000,IF($D$9="Todos","&gt;0",$D$9))),"00")&amp;IF($D$9="Todos","/"&amp;RIGHT(YEAR(_xlfn.MAXIFS(Consolidado!$B$5:$B$1000,Consolidado!$E$5:$E$1000,$B40,Consolidado!$C$5:$C$1000,"Consejo de Administración",Consolidado!$J$5:$J$1000,"X",Consolidado!$H$5:$H$1000,IF($D$9="Todos","&gt;0",$D$9))),2),""),""),""),IF(SUMIFS(Consolidado!$AD$5:$AD$1000,Consolidado!$E$5:$E$1000,$B40,Consolidado!$C$5:$C$1000,"Otros",Consolidado!$J$5:$J$1000,"X",Consolidado!$H$5:$H$1000,IF($D$9="Todos","&gt;0",$D$9))&gt;0,"Otros "&amp;TEXT(DAY(_xlfn.MINIFS(Consolidado!$B$5:$B$1000,Consolidado!$E$5:$E$1000,$B40,Consolidado!$C$5:$C$1000,"Otros",Consolidado!$J$5:$J$1000,"X",Consolidado!$H$5:$H$1000,IF($D$9="Todos","&gt;0",$D$9))),"00")&amp;"/"&amp;TEXT(MONTH(_xlfn.MINIFS(Consolidado!$B$5:$B$1000,Consolidado!$E$5:$E$1000,$B40,Consolidado!$C$5:$C$1000,"Otros",Consolidado!$J$5:$J$1000,"X",Consolidado!$H$5:$H$1000,IF($D$9="Todos","&gt;0",$D$9))),"00")&amp;IF($D$9="Todos","/"&amp;RIGHT(YEAR(_xlfn.MINIFS(Consolidado!$B$5:$B$1000,Consolidado!$E$5:$E$1000,$B40,Consolidado!$C$5:$C$1000,"Otros",Consolidado!$J$5:$J$1000,"X",Consolidado!$H$5:$H$1000,IF($D$9="Todos","&gt;0",$D$9))),2),"")&amp;IF(_xlfn.MAXIFS(Consolidado!$B$5:$B$1000,Consolidado!$E$5:$E$1000,$B40,Consolidado!$C$5:$C$1000,"Otros",Consolidado!$J$5:$J$1000,"X",Consolidado!$H$5:$H$1000,IF($D$9="Todos","&gt;0",$D$9))&lt;&gt;_xlfn.MINIFS(Consolidado!$B$5:$B$1000,Consolidado!$E$5:$E$1000,$B40,Consolidado!$C$5:$C$1000,"Otros",Consolidado!$J$5:$J$1000,"X",Consolidado!$H$5:$H$1000,IF($D$9="Todos","&gt;0",$D$9))," y "&amp;TEXT(DAY(_xlfn.MAXIFS(Consolidado!$B$5:$B$1000,Consolidado!$E$5:$E$1000,$B40,Consolidado!$C$5:$C$1000,"Otros",Consolidado!$J$5:$J$1000,"X",Consolidado!$H$5:$H$1000,IF($D$9="Todos","&gt;0",$D$9))),"00")&amp;"/"&amp;TEXT(MONTH(_xlfn.MAXIFS(Consolidado!$B$5:$B$1000,Consolidado!$E$5:$E$1000,$B40,Consolidado!$C$5:$C$1000,"Otros",Consolidado!$J$5:$J$1000,"X",Consolidado!$H$5:$H$1000,IF($D$9="Todos","&gt;0",$D$9))),"00")&amp;IF($D$9="Todos","/"&amp;RIGHT(YEAR(_xlfn.MAXIFS(Consolidado!$B$5:$B$1000,Consolidado!$E$5:$E$1000,$B40,Consolidado!$C$5:$C$1000,"Otros",Consolidado!$J$5:$J$1000,"X",Consolidado!$H$5:$H$1000,IF($D$9="Todos","&gt;0",$D$9))),2),""),""),""))</f>
        <v/>
      </c>
      <c r="M40" s="37" t="str">
        <f aca="false">_xlfn.TEXTJOIN(" +"&amp;CHAR(10),TRUE(),IF(SUMIFS(Consolidado!$AD$5:$AD$1000,Consolidado!$E$5:$E$1000,$B40,Consolidado!$C$5:$C$1000,"Auditoría Interna",Consolidado!$K$5:$K$1000,"X",Consolidado!$H$5:$H$1000,IF($D$9="Todos","&gt;0",$D$9))&gt;0,"Interna "&amp;TEXT(DAY(_xlfn.MINIFS(Consolidado!$B$5:$B$1000,Consolidado!$E$5:$E$1000,$B40,Consolidado!$C$5:$C$1000,"Auditoría Interna",Consolidado!$K$5:$K$1000,"X",Consolidado!$H$5:$H$1000,IF($D$9="Todos","&gt;0",$D$9))),"00")&amp;"/"&amp;TEXT(MONTH(_xlfn.MINIFS(Consolidado!$B$5:$B$1000,Consolidado!$E$5:$E$1000,$B40,Consolidado!$C$5:$C$1000,"Auditoría Interna",Consolidado!$K$5:$K$1000,"X",Consolidado!$H$5:$H$1000,IF($D$9="Todos","&gt;0",$D$9))),"00")&amp;IF($D$9="Todos","/"&amp;RIGHT(YEAR(_xlfn.MINIFS(Consolidado!$B$5:$B$1000,Consolidado!$E$5:$E$1000,$B40,Consolidado!$C$5:$C$1000,"Auditoría Interna",Consolidado!$K$5:$K$1000,"X",Consolidado!$H$5:$H$1000,IF($D$9="Todos","&gt;0",$D$9))),2),"")&amp;IF(_xlfn.MAXIFS(Consolidado!$B$5:$B$1000,Consolidado!$E$5:$E$1000,$B40,Consolidado!$C$5:$C$1000,"Auditoría Interna",Consolidado!$K$5:$K$1000,"X",Consolidado!$H$5:$H$1000,IF($D$9="Todos","&gt;0",$D$9))&lt;&gt;_xlfn.MINIFS(Consolidado!$B$5:$B$1000,Consolidado!$E$5:$E$1000,$B40,Consolidado!$C$5:$C$1000,"Auditoría Interna",Consolidado!$K$5:$K$1000,"X",Consolidado!$H$5:$H$1000,IF($D$9="Todos","&gt;0",$D$9))," y "&amp;TEXT(DAY(_xlfn.MAXIFS(Consolidado!$B$5:$B$1000,Consolidado!$E$5:$E$1000,$B40,Consolidado!$C$5:$C$1000,"Auditoría Interna",Consolidado!$K$5:$K$1000,"X",Consolidado!$H$5:$H$1000,IF($D$9="Todos","&gt;0",$D$9))),"00")&amp;"/"&amp;TEXT(MONTH(_xlfn.MAXIFS(Consolidado!$B$5:$B$1000,Consolidado!$E$5:$E$1000,$B40,Consolidado!$C$5:$C$1000,"Auditoría Interna",Consolidado!$K$5:$K$1000,"X",Consolidado!$H$5:$H$1000,IF($D$9="Todos","&gt;0",$D$9))),"00")&amp;IF($D$9="Todos","/"&amp;RIGHT(YEAR(_xlfn.MAXIFS(Consolidado!$B$5:$B$1000,Consolidado!$E$5:$E$1000,$B40,Consolidado!$C$5:$C$1000,"Auditoría Interna",Consolidado!$K$5:$K$1000,"X",Consolidado!$H$5:$H$1000,IF($D$9="Todos","&gt;0",$D$9))),2),""),""),""),IF(SUMIFS(Consolidado!$AD$5:$AD$1000,Consolidado!$E$5:$E$1000,$B40,Consolidado!$C$5:$C$1000,"Auditoría Externa",Consolidado!$K$5:$K$1000,"X",Consolidado!$H$5:$H$1000,IF($D$9="Todos","&gt;0",$D$9))&gt;0,"Externa "&amp;TEXT(DAY(_xlfn.MINIFS(Consolidado!$B$5:$B$1000,Consolidado!$E$5:$E$1000,$B40,Consolidado!$C$5:$C$1000,"Auditoría Externa",Consolidado!$K$5:$K$1000,"X",Consolidado!$H$5:$H$1000,IF($D$9="Todos","&gt;0",$D$9))),"00")&amp;"/"&amp;TEXT(MONTH(_xlfn.MINIFS(Consolidado!$B$5:$B$1000,Consolidado!$E$5:$E$1000,$B40,Consolidado!$C$5:$C$1000,"Auditoría Externa",Consolidado!$K$5:$K$1000,"X",Consolidado!$H$5:$H$1000,IF($D$9="Todos","&gt;0",$D$9))),"00")&amp;IF($D$9="Todos","/"&amp;RIGHT(YEAR(_xlfn.MINIFS(Consolidado!$B$5:$B$1000,Consolidado!$E$5:$E$1000,$B40,Consolidado!$C$5:$C$1000,"Auditoría Externa",Consolidado!$K$5:$K$1000,"X",Consolidado!$H$5:$H$1000,IF($D$9="Todos","&gt;0",$D$9))),2),"")&amp;IF(_xlfn.MAXIFS(Consolidado!$B$5:$B$1000,Consolidado!$E$5:$E$1000,$B40,Consolidado!$C$5:$C$1000,"Auditoría Externa",Consolidado!$K$5:$K$1000,"X",Consolidado!$H$5:$H$1000,IF($D$9="Todos","&gt;0",$D$9))&lt;&gt;_xlfn.MINIFS(Consolidado!$B$5:$B$1000,Consolidado!$E$5:$E$1000,$B40,Consolidado!$C$5:$C$1000,"Auditoría Externa",Consolidado!$K$5:$K$1000,"X",Consolidado!$H$5:$H$1000,IF($D$9="Todos","&gt;0",$D$9))," y "&amp;TEXT(DAY(_xlfn.MAXIFS(Consolidado!$B$5:$B$1000,Consolidado!$E$5:$E$1000,$B40,Consolidado!$C$5:$C$1000,"Auditoría Externa",Consolidado!$K$5:$K$1000,"X",Consolidado!$H$5:$H$1000,IF($D$9="Todos","&gt;0",$D$9))),"00")&amp;"/"&amp;TEXT(MONTH(_xlfn.MAXIFS(Consolidado!$B$5:$B$1000,Consolidado!$E$5:$E$1000,$B40,Consolidado!$C$5:$C$1000,"Auditoría Externa",Consolidado!$K$5:$K$1000,"X",Consolidado!$H$5:$H$1000,IF($D$9="Todos","&gt;0",$D$9))),"00")&amp;IF($D$9="Todos","/"&amp;RIGHT(YEAR(_xlfn.MAXIFS(Consolidado!$B$5:$B$1000,Consolidado!$E$5:$E$1000,$B40,Consolidado!$C$5:$C$1000,"Auditoría Externa",Consolidado!$K$5:$K$1000,"X",Consolidado!$H$5:$H$1000,IF($D$9="Todos","&gt;0",$D$9))),2),""),""),""),IF(SUMIFS(Consolidado!$AD$5:$AD$1000,Consolidado!$E$5:$E$1000,$B40,Consolidado!$C$5:$C$1000,"SSF",Consolidado!$K$5:$K$1000,"X",Consolidado!$H$5:$H$1000,IF($D$9="Todos","&gt;0",$D$9))&gt;0,"SSF "&amp;TEXT(DAY(_xlfn.MINIFS(Consolidado!$B$5:$B$1000,Consolidado!$E$5:$E$1000,$B40,Consolidado!$C$5:$C$1000,"SSF",Consolidado!$K$5:$K$1000,"X",Consolidado!$H$5:$H$1000,IF($D$9="Todos","&gt;0",$D$9))),"00")&amp;"/"&amp;TEXT(MONTH(_xlfn.MINIFS(Consolidado!$B$5:$B$1000,Consolidado!$E$5:$E$1000,$B40,Consolidado!$C$5:$C$1000,"SSF",Consolidado!$K$5:$K$1000,"X",Consolidado!$H$5:$H$1000,IF($D$9="Todos","&gt;0",$D$9))),"00")&amp;IF($D$9="Todos","/"&amp;RIGHT(YEAR(_xlfn.MINIFS(Consolidado!$B$5:$B$1000,Consolidado!$E$5:$E$1000,$B40,Consolidado!$C$5:$C$1000,"SSF",Consolidado!$K$5:$K$1000,"X",Consolidado!$H$5:$H$1000,IF($D$9="Todos","&gt;0",$D$9))),2),"")&amp;IF(_xlfn.MAXIFS(Consolidado!$B$5:$B$1000,Consolidado!$E$5:$E$1000,$B40,Consolidado!$C$5:$C$1000,"SSF",Consolidado!$K$5:$K$1000,"X",Consolidado!$H$5:$H$1000,IF($D$9="Todos","&gt;0",$D$9))&lt;&gt;_xlfn.MINIFS(Consolidado!$B$5:$B$1000,Consolidado!$E$5:$E$1000,$B40,Consolidado!$C$5:$C$1000,"SSF",Consolidado!$K$5:$K$1000,"X",Consolidado!$H$5:$H$1000,IF($D$9="Todos","&gt;0",$D$9))," y "&amp;TEXT(DAY(_xlfn.MAXIFS(Consolidado!$B$5:$B$1000,Consolidado!$E$5:$E$1000,$B40,Consolidado!$C$5:$C$1000,"SSF",Consolidado!$K$5:$K$1000,"X",Consolidado!$H$5:$H$1000,IF($D$9="Todos","&gt;0",$D$9))),"00")&amp;"/"&amp;TEXT(MONTH(_xlfn.MAXIFS(Consolidado!$B$5:$B$1000,Consolidado!$E$5:$E$1000,$B40,Consolidado!$C$5:$C$1000,"SSF",Consolidado!$K$5:$K$1000,"X",Consolidado!$H$5:$H$1000,IF($D$9="Todos","&gt;0",$D$9))),"00")&amp;IF($D$9="Todos","/"&amp;RIGHT(YEAR(_xlfn.MAXIFS(Consolidado!$B$5:$B$1000,Consolidado!$E$5:$E$1000,$B40,Consolidado!$C$5:$C$1000,"SSF",Consolidado!$K$5:$K$1000,"X",Consolidado!$H$5:$H$1000,IF($D$9="Todos","&gt;0",$D$9))),2),""),""),""),IF(SUMIFS(Consolidado!$AD$5:$AD$1000,Consolidado!$E$5:$E$1000,$B40,Consolidado!$C$5:$C$1000,"Comité de Supervisión",Consolidado!$K$5:$K$1000,"X",Consolidado!$H$5:$H$1000,IF($D$9="Todos","&gt;0",$D$9))&gt;0,"Comité Sup. "&amp;TEXT(DAY(_xlfn.MINIFS(Consolidado!$B$5:$B$1000,Consolidado!$E$5:$E$1000,$B40,Consolidado!$C$5:$C$1000,"Comité de Supervisión",Consolidado!$K$5:$K$1000,"X",Consolidado!$H$5:$H$1000,IF($D$9="Todos","&gt;0",$D$9))),"00")&amp;"/"&amp;TEXT(MONTH(_xlfn.MINIFS(Consolidado!$B$5:$B$1000,Consolidado!$E$5:$E$1000,$B40,Consolidado!$C$5:$C$1000,"Comité de Supervisión",Consolidado!$K$5:$K$1000,"X",Consolidado!$H$5:$H$1000,IF($D$9="Todos","&gt;0",$D$9))),"00")&amp;IF($D$9="Todos","/"&amp;RIGHT(YEAR(_xlfn.MINIFS(Consolidado!$B$5:$B$1000,Consolidado!$E$5:$E$1000,$B40,Consolidado!$C$5:$C$1000,"Comité de Supervisión",Consolidado!$K$5:$K$1000,"X",Consolidado!$H$5:$H$1000,IF($D$9="Todos","&gt;0",$D$9))),2),"")&amp;IF(_xlfn.MAXIFS(Consolidado!$B$5:$B$1000,Consolidado!$E$5:$E$1000,$B40,Consolidado!$C$5:$C$1000,"Comité de Supervisión",Consolidado!$K$5:$K$1000,"X",Consolidado!$H$5:$H$1000,IF($D$9="Todos","&gt;0",$D$9))&lt;&gt;_xlfn.MINIFS(Consolidado!$B$5:$B$1000,Consolidado!$E$5:$E$1000,$B40,Consolidado!$C$5:$C$1000,"Comité de Supervisión",Consolidado!$K$5:$K$1000,"X",Consolidado!$H$5:$H$1000,IF($D$9="Todos","&gt;0",$D$9))," y "&amp;TEXT(DAY(_xlfn.MAXIFS(Consolidado!$B$5:$B$1000,Consolidado!$E$5:$E$1000,$B40,Consolidado!$C$5:$C$1000,"Comité de Supervisión",Consolidado!$K$5:$K$1000,"X",Consolidado!$H$5:$H$1000,IF($D$9="Todos","&gt;0",$D$9))),"00")&amp;"/"&amp;TEXT(MONTH(_xlfn.MAXIFS(Consolidado!$B$5:$B$1000,Consolidado!$E$5:$E$1000,$B40,Consolidado!$C$5:$C$1000,"Comité de Supervisión",Consolidado!$K$5:$K$1000,"X",Consolidado!$H$5:$H$1000,IF($D$9="Todos","&gt;0",$D$9))),"00")&amp;IF($D$9="Todos","/"&amp;RIGHT(YEAR(_xlfn.MAXIFS(Consolidado!$B$5:$B$1000,Consolidado!$E$5:$E$1000,$B40,Consolidado!$C$5:$C$1000,"Comité de Supervisión",Consolidado!$K$5:$K$1000,"X",Consolidado!$H$5:$H$1000,IF($D$9="Todos","&gt;0",$D$9))),2),""),""),""),IF(SUMIFS(Consolidado!$AD$5:$AD$1000,Consolidado!$E$5:$E$1000,$B40,Consolidado!$C$5:$C$1000,"Consejo de Administración",Consolidado!$K$5:$K$1000,"X",Consolidado!$H$5:$H$1000,IF($D$9="Todos","&gt;0",$D$9))&gt;0,"Consejo "&amp;TEXT(DAY(_xlfn.MINIFS(Consolidado!$B$5:$B$1000,Consolidado!$E$5:$E$1000,$B40,Consolidado!$C$5:$C$1000,"Consejo de Administración",Consolidado!$K$5:$K$1000,"X",Consolidado!$H$5:$H$1000,IF($D$9="Todos","&gt;0",$D$9))),"00")&amp;"/"&amp;TEXT(MONTH(_xlfn.MINIFS(Consolidado!$B$5:$B$1000,Consolidado!$E$5:$E$1000,$B40,Consolidado!$C$5:$C$1000,"Consejo de Administración",Consolidado!$K$5:$K$1000,"X",Consolidado!$H$5:$H$1000,IF($D$9="Todos","&gt;0",$D$9))),"00")&amp;IF($D$9="Todos","/"&amp;RIGHT(YEAR(_xlfn.MINIFS(Consolidado!$B$5:$B$1000,Consolidado!$E$5:$E$1000,$B40,Consolidado!$C$5:$C$1000,"Consejo de Administración",Consolidado!$K$5:$K$1000,"X",Consolidado!$H$5:$H$1000,IF($D$9="Todos","&gt;0",$D$9))),2),"")&amp;IF(_xlfn.MAXIFS(Consolidado!$B$5:$B$1000,Consolidado!$E$5:$E$1000,$B40,Consolidado!$C$5:$C$1000,"Consejo de Administración",Consolidado!$K$5:$K$1000,"X",Consolidado!$H$5:$H$1000,IF($D$9="Todos","&gt;0",$D$9))&lt;&gt;_xlfn.MINIFS(Consolidado!$B$5:$B$1000,Consolidado!$E$5:$E$1000,$B40,Consolidado!$C$5:$C$1000,"Consejo de Administración",Consolidado!$K$5:$K$1000,"X",Consolidado!$H$5:$H$1000,IF($D$9="Todos","&gt;0",$D$9))," y "&amp;TEXT(DAY(_xlfn.MAXIFS(Consolidado!$B$5:$B$1000,Consolidado!$E$5:$E$1000,$B40,Consolidado!$C$5:$C$1000,"Consejo de Administración",Consolidado!$K$5:$K$1000,"X",Consolidado!$H$5:$H$1000,IF($D$9="Todos","&gt;0",$D$9))),"00")&amp;"/"&amp;TEXT(MONTH(_xlfn.MAXIFS(Consolidado!$B$5:$B$1000,Consolidado!$E$5:$E$1000,$B40,Consolidado!$C$5:$C$1000,"Consejo de Administración",Consolidado!$K$5:$K$1000,"X",Consolidado!$H$5:$H$1000,IF($D$9="Todos","&gt;0",$D$9))),"00")&amp;IF($D$9="Todos","/"&amp;RIGHT(YEAR(_xlfn.MAXIFS(Consolidado!$B$5:$B$1000,Consolidado!$E$5:$E$1000,$B40,Consolidado!$C$5:$C$1000,"Consejo de Administración",Consolidado!$K$5:$K$1000,"X",Consolidado!$H$5:$H$1000,IF($D$9="Todos","&gt;0",$D$9))),2),""),""),""),IF(SUMIFS(Consolidado!$AD$5:$AD$1000,Consolidado!$E$5:$E$1000,$B40,Consolidado!$C$5:$C$1000,"Otros",Consolidado!$K$5:$K$1000,"X",Consolidado!$H$5:$H$1000,IF($D$9="Todos","&gt;0",$D$9))&gt;0,"Otros "&amp;TEXT(DAY(_xlfn.MINIFS(Consolidado!$B$5:$B$1000,Consolidado!$E$5:$E$1000,$B40,Consolidado!$C$5:$C$1000,"Otros",Consolidado!$K$5:$K$1000,"X",Consolidado!$H$5:$H$1000,IF($D$9="Todos","&gt;0",$D$9))),"00")&amp;"/"&amp;TEXT(MONTH(_xlfn.MINIFS(Consolidado!$B$5:$B$1000,Consolidado!$E$5:$E$1000,$B40,Consolidado!$C$5:$C$1000,"Otros",Consolidado!$K$5:$K$1000,"X",Consolidado!$H$5:$H$1000,IF($D$9="Todos","&gt;0",$D$9))),"00")&amp;IF($D$9="Todos","/"&amp;RIGHT(YEAR(_xlfn.MINIFS(Consolidado!$B$5:$B$1000,Consolidado!$E$5:$E$1000,$B40,Consolidado!$C$5:$C$1000,"Otros",Consolidado!$K$5:$K$1000,"X",Consolidado!$H$5:$H$1000,IF($D$9="Todos","&gt;0",$D$9))),2),"")&amp;IF(_xlfn.MAXIFS(Consolidado!$B$5:$B$1000,Consolidado!$E$5:$E$1000,$B40,Consolidado!$C$5:$C$1000,"Otros",Consolidado!$K$5:$K$1000,"X",Consolidado!$H$5:$H$1000,IF($D$9="Todos","&gt;0",$D$9))&lt;&gt;_xlfn.MINIFS(Consolidado!$B$5:$B$1000,Consolidado!$E$5:$E$1000,$B40,Consolidado!$C$5:$C$1000,"Otros",Consolidado!$K$5:$K$1000,"X",Consolidado!$H$5:$H$1000,IF($D$9="Todos","&gt;0",$D$9))," y "&amp;TEXT(DAY(_xlfn.MAXIFS(Consolidado!$B$5:$B$1000,Consolidado!$E$5:$E$1000,$B40,Consolidado!$C$5:$C$1000,"Otros",Consolidado!$K$5:$K$1000,"X",Consolidado!$H$5:$H$1000,IF($D$9="Todos","&gt;0",$D$9))),"00")&amp;"/"&amp;TEXT(MONTH(_xlfn.MAXIFS(Consolidado!$B$5:$B$1000,Consolidado!$E$5:$E$1000,$B40,Consolidado!$C$5:$C$1000,"Otros",Consolidado!$K$5:$K$1000,"X",Consolidado!$H$5:$H$1000,IF($D$9="Todos","&gt;0",$D$9))),"00")&amp;IF($D$9="Todos","/"&amp;RIGHT(YEAR(_xlfn.MAXIFS(Consolidado!$B$5:$B$1000,Consolidado!$E$5:$E$1000,$B40,Consolidado!$C$5:$C$1000,"Otros",Consolidado!$K$5:$K$1000,"X",Consolidado!$H$5:$H$1000,IF($D$9="Todos","&gt;0",$D$9))),2),""),""),""))</f>
        <v/>
      </c>
      <c r="N40" s="37" t="str">
        <f aca="false">_xlfn.TEXTJOIN(" +"&amp;CHAR(10),TRUE(),IF(SUMIFS(Consolidado!$AD$5:$AD$1000,Consolidado!$E$5:$E$1000,$B40,Consolidado!$C$5:$C$1000,"Auditoría Interna",Consolidado!$L$5:$L$1000,"X",Consolidado!$H$5:$H$1000,IF($D$9="Todos","&gt;0",$D$9))&gt;0,"Interna "&amp;TEXT(DAY(_xlfn.MINIFS(Consolidado!$B$5:$B$1000,Consolidado!$E$5:$E$1000,$B40,Consolidado!$C$5:$C$1000,"Auditoría Interna",Consolidado!$L$5:$L$1000,"X",Consolidado!$H$5:$H$1000,IF($D$9="Todos","&gt;0",$D$9))),"00")&amp;"/"&amp;TEXT(MONTH(_xlfn.MINIFS(Consolidado!$B$5:$B$1000,Consolidado!$E$5:$E$1000,$B40,Consolidado!$C$5:$C$1000,"Auditoría Interna",Consolidado!$L$5:$L$1000,"X",Consolidado!$H$5:$H$1000,IF($D$9="Todos","&gt;0",$D$9))),"00")&amp;IF($D$9="Todos","/"&amp;RIGHT(YEAR(_xlfn.MINIFS(Consolidado!$B$5:$B$1000,Consolidado!$E$5:$E$1000,$B40,Consolidado!$C$5:$C$1000,"Auditoría Interna",Consolidado!$L$5:$L$1000,"X",Consolidado!$H$5:$H$1000,IF($D$9="Todos","&gt;0",$D$9))),2),"")&amp;IF(_xlfn.MAXIFS(Consolidado!$B$5:$B$1000,Consolidado!$E$5:$E$1000,$B40,Consolidado!$C$5:$C$1000,"Auditoría Interna",Consolidado!$L$5:$L$1000,"X",Consolidado!$H$5:$H$1000,IF($D$9="Todos","&gt;0",$D$9))&lt;&gt;_xlfn.MINIFS(Consolidado!$B$5:$B$1000,Consolidado!$E$5:$E$1000,$B40,Consolidado!$C$5:$C$1000,"Auditoría Interna",Consolidado!$L$5:$L$1000,"X",Consolidado!$H$5:$H$1000,IF($D$9="Todos","&gt;0",$D$9))," y "&amp;TEXT(DAY(_xlfn.MAXIFS(Consolidado!$B$5:$B$1000,Consolidado!$E$5:$E$1000,$B40,Consolidado!$C$5:$C$1000,"Auditoría Interna",Consolidado!$L$5:$L$1000,"X",Consolidado!$H$5:$H$1000,IF($D$9="Todos","&gt;0",$D$9))),"00")&amp;"/"&amp;TEXT(MONTH(_xlfn.MAXIFS(Consolidado!$B$5:$B$1000,Consolidado!$E$5:$E$1000,$B40,Consolidado!$C$5:$C$1000,"Auditoría Interna",Consolidado!$L$5:$L$1000,"X",Consolidado!$H$5:$H$1000,IF($D$9="Todos","&gt;0",$D$9))),"00")&amp;IF($D$9="Todos","/"&amp;RIGHT(YEAR(_xlfn.MAXIFS(Consolidado!$B$5:$B$1000,Consolidado!$E$5:$E$1000,$B40,Consolidado!$C$5:$C$1000,"Auditoría Interna",Consolidado!$L$5:$L$1000,"X",Consolidado!$H$5:$H$1000,IF($D$9="Todos","&gt;0",$D$9))),2),""),""),""),IF(SUMIFS(Consolidado!$AD$5:$AD$1000,Consolidado!$E$5:$E$1000,$B40,Consolidado!$C$5:$C$1000,"Auditoría Externa",Consolidado!$L$5:$L$1000,"X",Consolidado!$H$5:$H$1000,IF($D$9="Todos","&gt;0",$D$9))&gt;0,"Externa "&amp;TEXT(DAY(_xlfn.MINIFS(Consolidado!$B$5:$B$1000,Consolidado!$E$5:$E$1000,$B40,Consolidado!$C$5:$C$1000,"Auditoría Externa",Consolidado!$L$5:$L$1000,"X",Consolidado!$H$5:$H$1000,IF($D$9="Todos","&gt;0",$D$9))),"00")&amp;"/"&amp;TEXT(MONTH(_xlfn.MINIFS(Consolidado!$B$5:$B$1000,Consolidado!$E$5:$E$1000,$B40,Consolidado!$C$5:$C$1000,"Auditoría Externa",Consolidado!$L$5:$L$1000,"X",Consolidado!$H$5:$H$1000,IF($D$9="Todos","&gt;0",$D$9))),"00")&amp;IF($D$9="Todos","/"&amp;RIGHT(YEAR(_xlfn.MINIFS(Consolidado!$B$5:$B$1000,Consolidado!$E$5:$E$1000,$B40,Consolidado!$C$5:$C$1000,"Auditoría Externa",Consolidado!$L$5:$L$1000,"X",Consolidado!$H$5:$H$1000,IF($D$9="Todos","&gt;0",$D$9))),2),"")&amp;IF(_xlfn.MAXIFS(Consolidado!$B$5:$B$1000,Consolidado!$E$5:$E$1000,$B40,Consolidado!$C$5:$C$1000,"Auditoría Externa",Consolidado!$L$5:$L$1000,"X",Consolidado!$H$5:$H$1000,IF($D$9="Todos","&gt;0",$D$9))&lt;&gt;_xlfn.MINIFS(Consolidado!$B$5:$B$1000,Consolidado!$E$5:$E$1000,$B40,Consolidado!$C$5:$C$1000,"Auditoría Externa",Consolidado!$L$5:$L$1000,"X",Consolidado!$H$5:$H$1000,IF($D$9="Todos","&gt;0",$D$9))," y "&amp;TEXT(DAY(_xlfn.MAXIFS(Consolidado!$B$5:$B$1000,Consolidado!$E$5:$E$1000,$B40,Consolidado!$C$5:$C$1000,"Auditoría Externa",Consolidado!$L$5:$L$1000,"X",Consolidado!$H$5:$H$1000,IF($D$9="Todos","&gt;0",$D$9))),"00")&amp;"/"&amp;TEXT(MONTH(_xlfn.MAXIFS(Consolidado!$B$5:$B$1000,Consolidado!$E$5:$E$1000,$B40,Consolidado!$C$5:$C$1000,"Auditoría Externa",Consolidado!$L$5:$L$1000,"X",Consolidado!$H$5:$H$1000,IF($D$9="Todos","&gt;0",$D$9))),"00")&amp;IF($D$9="Todos","/"&amp;RIGHT(YEAR(_xlfn.MAXIFS(Consolidado!$B$5:$B$1000,Consolidado!$E$5:$E$1000,$B40,Consolidado!$C$5:$C$1000,"Auditoría Externa",Consolidado!$L$5:$L$1000,"X",Consolidado!$H$5:$H$1000,IF($D$9="Todos","&gt;0",$D$9))),2),""),""),""),IF(SUMIFS(Consolidado!$AD$5:$AD$1000,Consolidado!$E$5:$E$1000,$B40,Consolidado!$C$5:$C$1000,"SSF",Consolidado!$L$5:$L$1000,"X",Consolidado!$H$5:$H$1000,IF($D$9="Todos","&gt;0",$D$9))&gt;0,"SSF "&amp;TEXT(DAY(_xlfn.MINIFS(Consolidado!$B$5:$B$1000,Consolidado!$E$5:$E$1000,$B40,Consolidado!$C$5:$C$1000,"SSF",Consolidado!$L$5:$L$1000,"X",Consolidado!$H$5:$H$1000,IF($D$9="Todos","&gt;0",$D$9))),"00")&amp;"/"&amp;TEXT(MONTH(_xlfn.MINIFS(Consolidado!$B$5:$B$1000,Consolidado!$E$5:$E$1000,$B40,Consolidado!$C$5:$C$1000,"SSF",Consolidado!$L$5:$L$1000,"X",Consolidado!$H$5:$H$1000,IF($D$9="Todos","&gt;0",$D$9))),"00")&amp;IF($D$9="Todos","/"&amp;RIGHT(YEAR(_xlfn.MINIFS(Consolidado!$B$5:$B$1000,Consolidado!$E$5:$E$1000,$B40,Consolidado!$C$5:$C$1000,"SSF",Consolidado!$L$5:$L$1000,"X",Consolidado!$H$5:$H$1000,IF($D$9="Todos","&gt;0",$D$9))),2),"")&amp;IF(_xlfn.MAXIFS(Consolidado!$B$5:$B$1000,Consolidado!$E$5:$E$1000,$B40,Consolidado!$C$5:$C$1000,"SSF",Consolidado!$L$5:$L$1000,"X",Consolidado!$H$5:$H$1000,IF($D$9="Todos","&gt;0",$D$9))&lt;&gt;_xlfn.MINIFS(Consolidado!$B$5:$B$1000,Consolidado!$E$5:$E$1000,$B40,Consolidado!$C$5:$C$1000,"SSF",Consolidado!$L$5:$L$1000,"X",Consolidado!$H$5:$H$1000,IF($D$9="Todos","&gt;0",$D$9))," y "&amp;TEXT(DAY(_xlfn.MAXIFS(Consolidado!$B$5:$B$1000,Consolidado!$E$5:$E$1000,$B40,Consolidado!$C$5:$C$1000,"SSF",Consolidado!$L$5:$L$1000,"X",Consolidado!$H$5:$H$1000,IF($D$9="Todos","&gt;0",$D$9))),"00")&amp;"/"&amp;TEXT(MONTH(_xlfn.MAXIFS(Consolidado!$B$5:$B$1000,Consolidado!$E$5:$E$1000,$B40,Consolidado!$C$5:$C$1000,"SSF",Consolidado!$L$5:$L$1000,"X",Consolidado!$H$5:$H$1000,IF($D$9="Todos","&gt;0",$D$9))),"00")&amp;IF($D$9="Todos","/"&amp;RIGHT(YEAR(_xlfn.MAXIFS(Consolidado!$B$5:$B$1000,Consolidado!$E$5:$E$1000,$B40,Consolidado!$C$5:$C$1000,"SSF",Consolidado!$L$5:$L$1000,"X",Consolidado!$H$5:$H$1000,IF($D$9="Todos","&gt;0",$D$9))),2),""),""),""),IF(SUMIFS(Consolidado!$AD$5:$AD$1000,Consolidado!$E$5:$E$1000,$B40,Consolidado!$C$5:$C$1000,"Comité de Supervisión",Consolidado!$L$5:$L$1000,"X",Consolidado!$H$5:$H$1000,IF($D$9="Todos","&gt;0",$D$9))&gt;0,"Comité Sup. "&amp;TEXT(DAY(_xlfn.MINIFS(Consolidado!$B$5:$B$1000,Consolidado!$E$5:$E$1000,$B40,Consolidado!$C$5:$C$1000,"Comité de Supervisión",Consolidado!$L$5:$L$1000,"X",Consolidado!$H$5:$H$1000,IF($D$9="Todos","&gt;0",$D$9))),"00")&amp;"/"&amp;TEXT(MONTH(_xlfn.MINIFS(Consolidado!$B$5:$B$1000,Consolidado!$E$5:$E$1000,$B40,Consolidado!$C$5:$C$1000,"Comité de Supervisión",Consolidado!$L$5:$L$1000,"X",Consolidado!$H$5:$H$1000,IF($D$9="Todos","&gt;0",$D$9))),"00")&amp;IF($D$9="Todos","/"&amp;RIGHT(YEAR(_xlfn.MINIFS(Consolidado!$B$5:$B$1000,Consolidado!$E$5:$E$1000,$B40,Consolidado!$C$5:$C$1000,"Comité de Supervisión",Consolidado!$L$5:$L$1000,"X",Consolidado!$H$5:$H$1000,IF($D$9="Todos","&gt;0",$D$9))),2),"")&amp;IF(_xlfn.MAXIFS(Consolidado!$B$5:$B$1000,Consolidado!$E$5:$E$1000,$B40,Consolidado!$C$5:$C$1000,"Comité de Supervisión",Consolidado!$L$5:$L$1000,"X",Consolidado!$H$5:$H$1000,IF($D$9="Todos","&gt;0",$D$9))&lt;&gt;_xlfn.MINIFS(Consolidado!$B$5:$B$1000,Consolidado!$E$5:$E$1000,$B40,Consolidado!$C$5:$C$1000,"Comité de Supervisión",Consolidado!$L$5:$L$1000,"X",Consolidado!$H$5:$H$1000,IF($D$9="Todos","&gt;0",$D$9))," y "&amp;TEXT(DAY(_xlfn.MAXIFS(Consolidado!$B$5:$B$1000,Consolidado!$E$5:$E$1000,$B40,Consolidado!$C$5:$C$1000,"Comité de Supervisión",Consolidado!$L$5:$L$1000,"X",Consolidado!$H$5:$H$1000,IF($D$9="Todos","&gt;0",$D$9))),"00")&amp;"/"&amp;TEXT(MONTH(_xlfn.MAXIFS(Consolidado!$B$5:$B$1000,Consolidado!$E$5:$E$1000,$B40,Consolidado!$C$5:$C$1000,"Comité de Supervisión",Consolidado!$L$5:$L$1000,"X",Consolidado!$H$5:$H$1000,IF($D$9="Todos","&gt;0",$D$9))),"00")&amp;IF($D$9="Todos","/"&amp;RIGHT(YEAR(_xlfn.MAXIFS(Consolidado!$B$5:$B$1000,Consolidado!$E$5:$E$1000,$B40,Consolidado!$C$5:$C$1000,"Comité de Supervisión",Consolidado!$L$5:$L$1000,"X",Consolidado!$H$5:$H$1000,IF($D$9="Todos","&gt;0",$D$9))),2),""),""),""),IF(SUMIFS(Consolidado!$AD$5:$AD$1000,Consolidado!$E$5:$E$1000,$B40,Consolidado!$C$5:$C$1000,"Consejo de Administración",Consolidado!$L$5:$L$1000,"X",Consolidado!$H$5:$H$1000,IF($D$9="Todos","&gt;0",$D$9))&gt;0,"Consejo "&amp;TEXT(DAY(_xlfn.MINIFS(Consolidado!$B$5:$B$1000,Consolidado!$E$5:$E$1000,$B40,Consolidado!$C$5:$C$1000,"Consejo de Administración",Consolidado!$L$5:$L$1000,"X",Consolidado!$H$5:$H$1000,IF($D$9="Todos","&gt;0",$D$9))),"00")&amp;"/"&amp;TEXT(MONTH(_xlfn.MINIFS(Consolidado!$B$5:$B$1000,Consolidado!$E$5:$E$1000,$B40,Consolidado!$C$5:$C$1000,"Consejo de Administración",Consolidado!$L$5:$L$1000,"X",Consolidado!$H$5:$H$1000,IF($D$9="Todos","&gt;0",$D$9))),"00")&amp;IF($D$9="Todos","/"&amp;RIGHT(YEAR(_xlfn.MINIFS(Consolidado!$B$5:$B$1000,Consolidado!$E$5:$E$1000,$B40,Consolidado!$C$5:$C$1000,"Consejo de Administración",Consolidado!$L$5:$L$1000,"X",Consolidado!$H$5:$H$1000,IF($D$9="Todos","&gt;0",$D$9))),2),"")&amp;IF(_xlfn.MAXIFS(Consolidado!$B$5:$B$1000,Consolidado!$E$5:$E$1000,$B40,Consolidado!$C$5:$C$1000,"Consejo de Administración",Consolidado!$L$5:$L$1000,"X",Consolidado!$H$5:$H$1000,IF($D$9="Todos","&gt;0",$D$9))&lt;&gt;_xlfn.MINIFS(Consolidado!$B$5:$B$1000,Consolidado!$E$5:$E$1000,$B40,Consolidado!$C$5:$C$1000,"Consejo de Administración",Consolidado!$L$5:$L$1000,"X",Consolidado!$H$5:$H$1000,IF($D$9="Todos","&gt;0",$D$9))," y "&amp;TEXT(DAY(_xlfn.MAXIFS(Consolidado!$B$5:$B$1000,Consolidado!$E$5:$E$1000,$B40,Consolidado!$C$5:$C$1000,"Consejo de Administración",Consolidado!$L$5:$L$1000,"X",Consolidado!$H$5:$H$1000,IF($D$9="Todos","&gt;0",$D$9))),"00")&amp;"/"&amp;TEXT(MONTH(_xlfn.MAXIFS(Consolidado!$B$5:$B$1000,Consolidado!$E$5:$E$1000,$B40,Consolidado!$C$5:$C$1000,"Consejo de Administración",Consolidado!$L$5:$L$1000,"X",Consolidado!$H$5:$H$1000,IF($D$9="Todos","&gt;0",$D$9))),"00")&amp;IF($D$9="Todos","/"&amp;RIGHT(YEAR(_xlfn.MAXIFS(Consolidado!$B$5:$B$1000,Consolidado!$E$5:$E$1000,$B40,Consolidado!$C$5:$C$1000,"Consejo de Administración",Consolidado!$L$5:$L$1000,"X",Consolidado!$H$5:$H$1000,IF($D$9="Todos","&gt;0",$D$9))),2),""),""),""),IF(SUMIFS(Consolidado!$AD$5:$AD$1000,Consolidado!$E$5:$E$1000,$B40,Consolidado!$C$5:$C$1000,"Otros",Consolidado!$L$5:$L$1000,"X",Consolidado!$H$5:$H$1000,IF($D$9="Todos","&gt;0",$D$9))&gt;0,"Otros "&amp;TEXT(DAY(_xlfn.MINIFS(Consolidado!$B$5:$B$1000,Consolidado!$E$5:$E$1000,$B40,Consolidado!$C$5:$C$1000,"Otros",Consolidado!$L$5:$L$1000,"X",Consolidado!$H$5:$H$1000,IF($D$9="Todos","&gt;0",$D$9))),"00")&amp;"/"&amp;TEXT(MONTH(_xlfn.MINIFS(Consolidado!$B$5:$B$1000,Consolidado!$E$5:$E$1000,$B40,Consolidado!$C$5:$C$1000,"Otros",Consolidado!$L$5:$L$1000,"X",Consolidado!$H$5:$H$1000,IF($D$9="Todos","&gt;0",$D$9))),"00")&amp;IF($D$9="Todos","/"&amp;RIGHT(YEAR(_xlfn.MINIFS(Consolidado!$B$5:$B$1000,Consolidado!$E$5:$E$1000,$B40,Consolidado!$C$5:$C$1000,"Otros",Consolidado!$L$5:$L$1000,"X",Consolidado!$H$5:$H$1000,IF($D$9="Todos","&gt;0",$D$9))),2),"")&amp;IF(_xlfn.MAXIFS(Consolidado!$B$5:$B$1000,Consolidado!$E$5:$E$1000,$B40,Consolidado!$C$5:$C$1000,"Otros",Consolidado!$L$5:$L$1000,"X",Consolidado!$H$5:$H$1000,IF($D$9="Todos","&gt;0",$D$9))&lt;&gt;_xlfn.MINIFS(Consolidado!$B$5:$B$1000,Consolidado!$E$5:$E$1000,$B40,Consolidado!$C$5:$C$1000,"Otros",Consolidado!$L$5:$L$1000,"X",Consolidado!$H$5:$H$1000,IF($D$9="Todos","&gt;0",$D$9))," y "&amp;TEXT(DAY(_xlfn.MAXIFS(Consolidado!$B$5:$B$1000,Consolidado!$E$5:$E$1000,$B40,Consolidado!$C$5:$C$1000,"Otros",Consolidado!$L$5:$L$1000,"X",Consolidado!$H$5:$H$1000,IF($D$9="Todos","&gt;0",$D$9))),"00")&amp;"/"&amp;TEXT(MONTH(_xlfn.MAXIFS(Consolidado!$B$5:$B$1000,Consolidado!$E$5:$E$1000,$B40,Consolidado!$C$5:$C$1000,"Otros",Consolidado!$L$5:$L$1000,"X",Consolidado!$H$5:$H$1000,IF($D$9="Todos","&gt;0",$D$9))),"00")&amp;IF($D$9="Todos","/"&amp;RIGHT(YEAR(_xlfn.MAXIFS(Consolidado!$B$5:$B$1000,Consolidado!$E$5:$E$1000,$B40,Consolidado!$C$5:$C$1000,"Otros",Consolidado!$L$5:$L$1000,"X",Consolidado!$H$5:$H$1000,IF($D$9="Todos","&gt;0",$D$9))),2),""),""),""))</f>
        <v/>
      </c>
      <c r="O40" s="37" t="str">
        <f aca="false">_xlfn.TEXTJOIN(" +"&amp;CHAR(10),TRUE(),IF(SUMIFS(Consolidado!$AD$5:$AD$1000,Consolidado!$E$5:$E$1000,$B40,Consolidado!$C$5:$C$1000,"Auditoría Interna",Consolidado!$M$5:$M$1000,"X",Consolidado!$H$5:$H$1000,IF($D$9="Todos","&gt;0",$D$9))&gt;0,"Interna "&amp;TEXT(DAY(_xlfn.MINIFS(Consolidado!$B$5:$B$1000,Consolidado!$E$5:$E$1000,$B40,Consolidado!$C$5:$C$1000,"Auditoría Interna",Consolidado!$M$5:$M$1000,"X",Consolidado!$H$5:$H$1000,IF($D$9="Todos","&gt;0",$D$9))),"00")&amp;"/"&amp;TEXT(MONTH(_xlfn.MINIFS(Consolidado!$B$5:$B$1000,Consolidado!$E$5:$E$1000,$B40,Consolidado!$C$5:$C$1000,"Auditoría Interna",Consolidado!$M$5:$M$1000,"X",Consolidado!$H$5:$H$1000,IF($D$9="Todos","&gt;0",$D$9))),"00")&amp;IF($D$9="Todos","/"&amp;RIGHT(YEAR(_xlfn.MINIFS(Consolidado!$B$5:$B$1000,Consolidado!$E$5:$E$1000,$B40,Consolidado!$C$5:$C$1000,"Auditoría Interna",Consolidado!$M$5:$M$1000,"X",Consolidado!$H$5:$H$1000,IF($D$9="Todos","&gt;0",$D$9))),2),"")&amp;IF(_xlfn.MAXIFS(Consolidado!$B$5:$B$1000,Consolidado!$E$5:$E$1000,$B40,Consolidado!$C$5:$C$1000,"Auditoría Interna",Consolidado!$M$5:$M$1000,"X",Consolidado!$H$5:$H$1000,IF($D$9="Todos","&gt;0",$D$9))&lt;&gt;_xlfn.MINIFS(Consolidado!$B$5:$B$1000,Consolidado!$E$5:$E$1000,$B40,Consolidado!$C$5:$C$1000,"Auditoría Interna",Consolidado!$M$5:$M$1000,"X",Consolidado!$H$5:$H$1000,IF($D$9="Todos","&gt;0",$D$9))," y "&amp;TEXT(DAY(_xlfn.MAXIFS(Consolidado!$B$5:$B$1000,Consolidado!$E$5:$E$1000,$B40,Consolidado!$C$5:$C$1000,"Auditoría Interna",Consolidado!$M$5:$M$1000,"X",Consolidado!$H$5:$H$1000,IF($D$9="Todos","&gt;0",$D$9))),"00")&amp;"/"&amp;TEXT(MONTH(_xlfn.MAXIFS(Consolidado!$B$5:$B$1000,Consolidado!$E$5:$E$1000,$B40,Consolidado!$C$5:$C$1000,"Auditoría Interna",Consolidado!$M$5:$M$1000,"X",Consolidado!$H$5:$H$1000,IF($D$9="Todos","&gt;0",$D$9))),"00")&amp;IF($D$9="Todos","/"&amp;RIGHT(YEAR(_xlfn.MAXIFS(Consolidado!$B$5:$B$1000,Consolidado!$E$5:$E$1000,$B40,Consolidado!$C$5:$C$1000,"Auditoría Interna",Consolidado!$M$5:$M$1000,"X",Consolidado!$H$5:$H$1000,IF($D$9="Todos","&gt;0",$D$9))),2),""),""),""),IF(SUMIFS(Consolidado!$AD$5:$AD$1000,Consolidado!$E$5:$E$1000,$B40,Consolidado!$C$5:$C$1000,"Auditoría Externa",Consolidado!$M$5:$M$1000,"X",Consolidado!$H$5:$H$1000,IF($D$9="Todos","&gt;0",$D$9))&gt;0,"Externa "&amp;TEXT(DAY(_xlfn.MINIFS(Consolidado!$B$5:$B$1000,Consolidado!$E$5:$E$1000,$B40,Consolidado!$C$5:$C$1000,"Auditoría Externa",Consolidado!$M$5:$M$1000,"X",Consolidado!$H$5:$H$1000,IF($D$9="Todos","&gt;0",$D$9))),"00")&amp;"/"&amp;TEXT(MONTH(_xlfn.MINIFS(Consolidado!$B$5:$B$1000,Consolidado!$E$5:$E$1000,$B40,Consolidado!$C$5:$C$1000,"Auditoría Externa",Consolidado!$M$5:$M$1000,"X",Consolidado!$H$5:$H$1000,IF($D$9="Todos","&gt;0",$D$9))),"00")&amp;IF($D$9="Todos","/"&amp;RIGHT(YEAR(_xlfn.MINIFS(Consolidado!$B$5:$B$1000,Consolidado!$E$5:$E$1000,$B40,Consolidado!$C$5:$C$1000,"Auditoría Externa",Consolidado!$M$5:$M$1000,"X",Consolidado!$H$5:$H$1000,IF($D$9="Todos","&gt;0",$D$9))),2),"")&amp;IF(_xlfn.MAXIFS(Consolidado!$B$5:$B$1000,Consolidado!$E$5:$E$1000,$B40,Consolidado!$C$5:$C$1000,"Auditoría Externa",Consolidado!$M$5:$M$1000,"X",Consolidado!$H$5:$H$1000,IF($D$9="Todos","&gt;0",$D$9))&lt;&gt;_xlfn.MINIFS(Consolidado!$B$5:$B$1000,Consolidado!$E$5:$E$1000,$B40,Consolidado!$C$5:$C$1000,"Auditoría Externa",Consolidado!$M$5:$M$1000,"X",Consolidado!$H$5:$H$1000,IF($D$9="Todos","&gt;0",$D$9))," y "&amp;TEXT(DAY(_xlfn.MAXIFS(Consolidado!$B$5:$B$1000,Consolidado!$E$5:$E$1000,$B40,Consolidado!$C$5:$C$1000,"Auditoría Externa",Consolidado!$M$5:$M$1000,"X",Consolidado!$H$5:$H$1000,IF($D$9="Todos","&gt;0",$D$9))),"00")&amp;"/"&amp;TEXT(MONTH(_xlfn.MAXIFS(Consolidado!$B$5:$B$1000,Consolidado!$E$5:$E$1000,$B40,Consolidado!$C$5:$C$1000,"Auditoría Externa",Consolidado!$M$5:$M$1000,"X",Consolidado!$H$5:$H$1000,IF($D$9="Todos","&gt;0",$D$9))),"00")&amp;IF($D$9="Todos","/"&amp;RIGHT(YEAR(_xlfn.MAXIFS(Consolidado!$B$5:$B$1000,Consolidado!$E$5:$E$1000,$B40,Consolidado!$C$5:$C$1000,"Auditoría Externa",Consolidado!$M$5:$M$1000,"X",Consolidado!$H$5:$H$1000,IF($D$9="Todos","&gt;0",$D$9))),2),""),""),""),IF(SUMIFS(Consolidado!$AD$5:$AD$1000,Consolidado!$E$5:$E$1000,$B40,Consolidado!$C$5:$C$1000,"SSF",Consolidado!$M$5:$M$1000,"X",Consolidado!$H$5:$H$1000,IF($D$9="Todos","&gt;0",$D$9))&gt;0,"SSF "&amp;TEXT(DAY(_xlfn.MINIFS(Consolidado!$B$5:$B$1000,Consolidado!$E$5:$E$1000,$B40,Consolidado!$C$5:$C$1000,"SSF",Consolidado!$M$5:$M$1000,"X",Consolidado!$H$5:$H$1000,IF($D$9="Todos","&gt;0",$D$9))),"00")&amp;"/"&amp;TEXT(MONTH(_xlfn.MINIFS(Consolidado!$B$5:$B$1000,Consolidado!$E$5:$E$1000,$B40,Consolidado!$C$5:$C$1000,"SSF",Consolidado!$M$5:$M$1000,"X",Consolidado!$H$5:$H$1000,IF($D$9="Todos","&gt;0",$D$9))),"00")&amp;IF($D$9="Todos","/"&amp;RIGHT(YEAR(_xlfn.MINIFS(Consolidado!$B$5:$B$1000,Consolidado!$E$5:$E$1000,$B40,Consolidado!$C$5:$C$1000,"SSF",Consolidado!$M$5:$M$1000,"X",Consolidado!$H$5:$H$1000,IF($D$9="Todos","&gt;0",$D$9))),2),"")&amp;IF(_xlfn.MAXIFS(Consolidado!$B$5:$B$1000,Consolidado!$E$5:$E$1000,$B40,Consolidado!$C$5:$C$1000,"SSF",Consolidado!$M$5:$M$1000,"X",Consolidado!$H$5:$H$1000,IF($D$9="Todos","&gt;0",$D$9))&lt;&gt;_xlfn.MINIFS(Consolidado!$B$5:$B$1000,Consolidado!$E$5:$E$1000,$B40,Consolidado!$C$5:$C$1000,"SSF",Consolidado!$M$5:$M$1000,"X",Consolidado!$H$5:$H$1000,IF($D$9="Todos","&gt;0",$D$9))," y "&amp;TEXT(DAY(_xlfn.MAXIFS(Consolidado!$B$5:$B$1000,Consolidado!$E$5:$E$1000,$B40,Consolidado!$C$5:$C$1000,"SSF",Consolidado!$M$5:$M$1000,"X",Consolidado!$H$5:$H$1000,IF($D$9="Todos","&gt;0",$D$9))),"00")&amp;"/"&amp;TEXT(MONTH(_xlfn.MAXIFS(Consolidado!$B$5:$B$1000,Consolidado!$E$5:$E$1000,$B40,Consolidado!$C$5:$C$1000,"SSF",Consolidado!$M$5:$M$1000,"X",Consolidado!$H$5:$H$1000,IF($D$9="Todos","&gt;0",$D$9))),"00")&amp;IF($D$9="Todos","/"&amp;RIGHT(YEAR(_xlfn.MAXIFS(Consolidado!$B$5:$B$1000,Consolidado!$E$5:$E$1000,$B40,Consolidado!$C$5:$C$1000,"SSF",Consolidado!$M$5:$M$1000,"X",Consolidado!$H$5:$H$1000,IF($D$9="Todos","&gt;0",$D$9))),2),""),""),""),IF(SUMIFS(Consolidado!$AD$5:$AD$1000,Consolidado!$E$5:$E$1000,$B40,Consolidado!$C$5:$C$1000,"Comité de Supervisión",Consolidado!$M$5:$M$1000,"X",Consolidado!$H$5:$H$1000,IF($D$9="Todos","&gt;0",$D$9))&gt;0,"Comité Sup. "&amp;TEXT(DAY(_xlfn.MINIFS(Consolidado!$B$5:$B$1000,Consolidado!$E$5:$E$1000,$B40,Consolidado!$C$5:$C$1000,"Comité de Supervisión",Consolidado!$M$5:$M$1000,"X",Consolidado!$H$5:$H$1000,IF($D$9="Todos","&gt;0",$D$9))),"00")&amp;"/"&amp;TEXT(MONTH(_xlfn.MINIFS(Consolidado!$B$5:$B$1000,Consolidado!$E$5:$E$1000,$B40,Consolidado!$C$5:$C$1000,"Comité de Supervisión",Consolidado!$M$5:$M$1000,"X",Consolidado!$H$5:$H$1000,IF($D$9="Todos","&gt;0",$D$9))),"00")&amp;IF($D$9="Todos","/"&amp;RIGHT(YEAR(_xlfn.MINIFS(Consolidado!$B$5:$B$1000,Consolidado!$E$5:$E$1000,$B40,Consolidado!$C$5:$C$1000,"Comité de Supervisión",Consolidado!$M$5:$M$1000,"X",Consolidado!$H$5:$H$1000,IF($D$9="Todos","&gt;0",$D$9))),2),"")&amp;IF(_xlfn.MAXIFS(Consolidado!$B$5:$B$1000,Consolidado!$E$5:$E$1000,$B40,Consolidado!$C$5:$C$1000,"Comité de Supervisión",Consolidado!$M$5:$M$1000,"X",Consolidado!$H$5:$H$1000,IF($D$9="Todos","&gt;0",$D$9))&lt;&gt;_xlfn.MINIFS(Consolidado!$B$5:$B$1000,Consolidado!$E$5:$E$1000,$B40,Consolidado!$C$5:$C$1000,"Comité de Supervisión",Consolidado!$M$5:$M$1000,"X",Consolidado!$H$5:$H$1000,IF($D$9="Todos","&gt;0",$D$9))," y "&amp;TEXT(DAY(_xlfn.MAXIFS(Consolidado!$B$5:$B$1000,Consolidado!$E$5:$E$1000,$B40,Consolidado!$C$5:$C$1000,"Comité de Supervisión",Consolidado!$M$5:$M$1000,"X",Consolidado!$H$5:$H$1000,IF($D$9="Todos","&gt;0",$D$9))),"00")&amp;"/"&amp;TEXT(MONTH(_xlfn.MAXIFS(Consolidado!$B$5:$B$1000,Consolidado!$E$5:$E$1000,$B40,Consolidado!$C$5:$C$1000,"Comité de Supervisión",Consolidado!$M$5:$M$1000,"X",Consolidado!$H$5:$H$1000,IF($D$9="Todos","&gt;0",$D$9))),"00")&amp;IF($D$9="Todos","/"&amp;RIGHT(YEAR(_xlfn.MAXIFS(Consolidado!$B$5:$B$1000,Consolidado!$E$5:$E$1000,$B40,Consolidado!$C$5:$C$1000,"Comité de Supervisión",Consolidado!$M$5:$M$1000,"X",Consolidado!$H$5:$H$1000,IF($D$9="Todos","&gt;0",$D$9))),2),""),""),""),IF(SUMIFS(Consolidado!$AD$5:$AD$1000,Consolidado!$E$5:$E$1000,$B40,Consolidado!$C$5:$C$1000,"Consejo de Administración",Consolidado!$M$5:$M$1000,"X",Consolidado!$H$5:$H$1000,IF($D$9="Todos","&gt;0",$D$9))&gt;0,"Consejo "&amp;TEXT(DAY(_xlfn.MINIFS(Consolidado!$B$5:$B$1000,Consolidado!$E$5:$E$1000,$B40,Consolidado!$C$5:$C$1000,"Consejo de Administración",Consolidado!$M$5:$M$1000,"X",Consolidado!$H$5:$H$1000,IF($D$9="Todos","&gt;0",$D$9))),"00")&amp;"/"&amp;TEXT(MONTH(_xlfn.MINIFS(Consolidado!$B$5:$B$1000,Consolidado!$E$5:$E$1000,$B40,Consolidado!$C$5:$C$1000,"Consejo de Administración",Consolidado!$M$5:$M$1000,"X",Consolidado!$H$5:$H$1000,IF($D$9="Todos","&gt;0",$D$9))),"00")&amp;IF($D$9="Todos","/"&amp;RIGHT(YEAR(_xlfn.MINIFS(Consolidado!$B$5:$B$1000,Consolidado!$E$5:$E$1000,$B40,Consolidado!$C$5:$C$1000,"Consejo de Administración",Consolidado!$M$5:$M$1000,"X",Consolidado!$H$5:$H$1000,IF($D$9="Todos","&gt;0",$D$9))),2),"")&amp;IF(_xlfn.MAXIFS(Consolidado!$B$5:$B$1000,Consolidado!$E$5:$E$1000,$B40,Consolidado!$C$5:$C$1000,"Consejo de Administración",Consolidado!$M$5:$M$1000,"X",Consolidado!$H$5:$H$1000,IF($D$9="Todos","&gt;0",$D$9))&lt;&gt;_xlfn.MINIFS(Consolidado!$B$5:$B$1000,Consolidado!$E$5:$E$1000,$B40,Consolidado!$C$5:$C$1000,"Consejo de Administración",Consolidado!$M$5:$M$1000,"X",Consolidado!$H$5:$H$1000,IF($D$9="Todos","&gt;0",$D$9))," y "&amp;TEXT(DAY(_xlfn.MAXIFS(Consolidado!$B$5:$B$1000,Consolidado!$E$5:$E$1000,$B40,Consolidado!$C$5:$C$1000,"Consejo de Administración",Consolidado!$M$5:$M$1000,"X",Consolidado!$H$5:$H$1000,IF($D$9="Todos","&gt;0",$D$9))),"00")&amp;"/"&amp;TEXT(MONTH(_xlfn.MAXIFS(Consolidado!$B$5:$B$1000,Consolidado!$E$5:$E$1000,$B40,Consolidado!$C$5:$C$1000,"Consejo de Administración",Consolidado!$M$5:$M$1000,"X",Consolidado!$H$5:$H$1000,IF($D$9="Todos","&gt;0",$D$9))),"00")&amp;IF($D$9="Todos","/"&amp;RIGHT(YEAR(_xlfn.MAXIFS(Consolidado!$B$5:$B$1000,Consolidado!$E$5:$E$1000,$B40,Consolidado!$C$5:$C$1000,"Consejo de Administración",Consolidado!$M$5:$M$1000,"X",Consolidado!$H$5:$H$1000,IF($D$9="Todos","&gt;0",$D$9))),2),""),""),""),IF(SUMIFS(Consolidado!$AD$5:$AD$1000,Consolidado!$E$5:$E$1000,$B40,Consolidado!$C$5:$C$1000,"Otros",Consolidado!$M$5:$M$1000,"X",Consolidado!$H$5:$H$1000,IF($D$9="Todos","&gt;0",$D$9))&gt;0,"Otros "&amp;TEXT(DAY(_xlfn.MINIFS(Consolidado!$B$5:$B$1000,Consolidado!$E$5:$E$1000,$B40,Consolidado!$C$5:$C$1000,"Otros",Consolidado!$M$5:$M$1000,"X",Consolidado!$H$5:$H$1000,IF($D$9="Todos","&gt;0",$D$9))),"00")&amp;"/"&amp;TEXT(MONTH(_xlfn.MINIFS(Consolidado!$B$5:$B$1000,Consolidado!$E$5:$E$1000,$B40,Consolidado!$C$5:$C$1000,"Otros",Consolidado!$M$5:$M$1000,"X",Consolidado!$H$5:$H$1000,IF($D$9="Todos","&gt;0",$D$9))),"00")&amp;IF($D$9="Todos","/"&amp;RIGHT(YEAR(_xlfn.MINIFS(Consolidado!$B$5:$B$1000,Consolidado!$E$5:$E$1000,$B40,Consolidado!$C$5:$C$1000,"Otros",Consolidado!$M$5:$M$1000,"X",Consolidado!$H$5:$H$1000,IF($D$9="Todos","&gt;0",$D$9))),2),"")&amp;IF(_xlfn.MAXIFS(Consolidado!$B$5:$B$1000,Consolidado!$E$5:$E$1000,$B40,Consolidado!$C$5:$C$1000,"Otros",Consolidado!$M$5:$M$1000,"X",Consolidado!$H$5:$H$1000,IF($D$9="Todos","&gt;0",$D$9))&lt;&gt;_xlfn.MINIFS(Consolidado!$B$5:$B$1000,Consolidado!$E$5:$E$1000,$B40,Consolidado!$C$5:$C$1000,"Otros",Consolidado!$M$5:$M$1000,"X",Consolidado!$H$5:$H$1000,IF($D$9="Todos","&gt;0",$D$9))," y "&amp;TEXT(DAY(_xlfn.MAXIFS(Consolidado!$B$5:$B$1000,Consolidado!$E$5:$E$1000,$B40,Consolidado!$C$5:$C$1000,"Otros",Consolidado!$M$5:$M$1000,"X",Consolidado!$H$5:$H$1000,IF($D$9="Todos","&gt;0",$D$9))),"00")&amp;"/"&amp;TEXT(MONTH(_xlfn.MAXIFS(Consolidado!$B$5:$B$1000,Consolidado!$E$5:$E$1000,$B40,Consolidado!$C$5:$C$1000,"Otros",Consolidado!$M$5:$M$1000,"X",Consolidado!$H$5:$H$1000,IF($D$9="Todos","&gt;0",$D$9))),"00")&amp;IF($D$9="Todos","/"&amp;RIGHT(YEAR(_xlfn.MAXIFS(Consolidado!$B$5:$B$1000,Consolidado!$E$5:$E$1000,$B40,Consolidado!$C$5:$C$1000,"Otros",Consolidado!$M$5:$M$1000,"X",Consolidado!$H$5:$H$1000,IF($D$9="Todos","&gt;0",$D$9))),2),""),""),""))</f>
        <v/>
      </c>
      <c r="P40" s="37" t="str">
        <f aca="false">_xlfn.TEXTJOIN(" +"&amp;CHAR(10),TRUE(),IF(SUMIFS(Consolidado!$AD$5:$AD$1000,Consolidado!$E$5:$E$1000,$B40,Consolidado!$C$5:$C$1000,"Auditoría Interna",Consolidado!$N$5:$N$1000,"X",Consolidado!$H$5:$H$1000,IF($D$9="Todos","&gt;0",$D$9))&gt;0,"Interna "&amp;TEXT(DAY(_xlfn.MINIFS(Consolidado!$B$5:$B$1000,Consolidado!$E$5:$E$1000,$B40,Consolidado!$C$5:$C$1000,"Auditoría Interna",Consolidado!$N$5:$N$1000,"X",Consolidado!$H$5:$H$1000,IF($D$9="Todos","&gt;0",$D$9))),"00")&amp;"/"&amp;TEXT(MONTH(_xlfn.MINIFS(Consolidado!$B$5:$B$1000,Consolidado!$E$5:$E$1000,$B40,Consolidado!$C$5:$C$1000,"Auditoría Interna",Consolidado!$N$5:$N$1000,"X",Consolidado!$H$5:$H$1000,IF($D$9="Todos","&gt;0",$D$9))),"00")&amp;IF($D$9="Todos","/"&amp;RIGHT(YEAR(_xlfn.MINIFS(Consolidado!$B$5:$B$1000,Consolidado!$E$5:$E$1000,$B40,Consolidado!$C$5:$C$1000,"Auditoría Interna",Consolidado!$N$5:$N$1000,"X",Consolidado!$H$5:$H$1000,IF($D$9="Todos","&gt;0",$D$9))),2),"")&amp;IF(_xlfn.MAXIFS(Consolidado!$B$5:$B$1000,Consolidado!$E$5:$E$1000,$B40,Consolidado!$C$5:$C$1000,"Auditoría Interna",Consolidado!$N$5:$N$1000,"X",Consolidado!$H$5:$H$1000,IF($D$9="Todos","&gt;0",$D$9))&lt;&gt;_xlfn.MINIFS(Consolidado!$B$5:$B$1000,Consolidado!$E$5:$E$1000,$B40,Consolidado!$C$5:$C$1000,"Auditoría Interna",Consolidado!$N$5:$N$1000,"X",Consolidado!$H$5:$H$1000,IF($D$9="Todos","&gt;0",$D$9))," y "&amp;TEXT(DAY(_xlfn.MAXIFS(Consolidado!$B$5:$B$1000,Consolidado!$E$5:$E$1000,$B40,Consolidado!$C$5:$C$1000,"Auditoría Interna",Consolidado!$N$5:$N$1000,"X",Consolidado!$H$5:$H$1000,IF($D$9="Todos","&gt;0",$D$9))),"00")&amp;"/"&amp;TEXT(MONTH(_xlfn.MAXIFS(Consolidado!$B$5:$B$1000,Consolidado!$E$5:$E$1000,$B40,Consolidado!$C$5:$C$1000,"Auditoría Interna",Consolidado!$N$5:$N$1000,"X",Consolidado!$H$5:$H$1000,IF($D$9="Todos","&gt;0",$D$9))),"00")&amp;IF($D$9="Todos","/"&amp;RIGHT(YEAR(_xlfn.MAXIFS(Consolidado!$B$5:$B$1000,Consolidado!$E$5:$E$1000,$B40,Consolidado!$C$5:$C$1000,"Auditoría Interna",Consolidado!$N$5:$N$1000,"X",Consolidado!$H$5:$H$1000,IF($D$9="Todos","&gt;0",$D$9))),2),""),""),""),IF(SUMIFS(Consolidado!$AD$5:$AD$1000,Consolidado!$E$5:$E$1000,$B40,Consolidado!$C$5:$C$1000,"Auditoría Externa",Consolidado!$N$5:$N$1000,"X",Consolidado!$H$5:$H$1000,IF($D$9="Todos","&gt;0",$D$9))&gt;0,"Externa "&amp;TEXT(DAY(_xlfn.MINIFS(Consolidado!$B$5:$B$1000,Consolidado!$E$5:$E$1000,$B40,Consolidado!$C$5:$C$1000,"Auditoría Externa",Consolidado!$N$5:$N$1000,"X",Consolidado!$H$5:$H$1000,IF($D$9="Todos","&gt;0",$D$9))),"00")&amp;"/"&amp;TEXT(MONTH(_xlfn.MINIFS(Consolidado!$B$5:$B$1000,Consolidado!$E$5:$E$1000,$B40,Consolidado!$C$5:$C$1000,"Auditoría Externa",Consolidado!$N$5:$N$1000,"X",Consolidado!$H$5:$H$1000,IF($D$9="Todos","&gt;0",$D$9))),"00")&amp;IF($D$9="Todos","/"&amp;RIGHT(YEAR(_xlfn.MINIFS(Consolidado!$B$5:$B$1000,Consolidado!$E$5:$E$1000,$B40,Consolidado!$C$5:$C$1000,"Auditoría Externa",Consolidado!$N$5:$N$1000,"X",Consolidado!$H$5:$H$1000,IF($D$9="Todos","&gt;0",$D$9))),2),"")&amp;IF(_xlfn.MAXIFS(Consolidado!$B$5:$B$1000,Consolidado!$E$5:$E$1000,$B40,Consolidado!$C$5:$C$1000,"Auditoría Externa",Consolidado!$N$5:$N$1000,"X",Consolidado!$H$5:$H$1000,IF($D$9="Todos","&gt;0",$D$9))&lt;&gt;_xlfn.MINIFS(Consolidado!$B$5:$B$1000,Consolidado!$E$5:$E$1000,$B40,Consolidado!$C$5:$C$1000,"Auditoría Externa",Consolidado!$N$5:$N$1000,"X",Consolidado!$H$5:$H$1000,IF($D$9="Todos","&gt;0",$D$9))," y "&amp;TEXT(DAY(_xlfn.MAXIFS(Consolidado!$B$5:$B$1000,Consolidado!$E$5:$E$1000,$B40,Consolidado!$C$5:$C$1000,"Auditoría Externa",Consolidado!$N$5:$N$1000,"X",Consolidado!$H$5:$H$1000,IF($D$9="Todos","&gt;0",$D$9))),"00")&amp;"/"&amp;TEXT(MONTH(_xlfn.MAXIFS(Consolidado!$B$5:$B$1000,Consolidado!$E$5:$E$1000,$B40,Consolidado!$C$5:$C$1000,"Auditoría Externa",Consolidado!$N$5:$N$1000,"X",Consolidado!$H$5:$H$1000,IF($D$9="Todos","&gt;0",$D$9))),"00")&amp;IF($D$9="Todos","/"&amp;RIGHT(YEAR(_xlfn.MAXIFS(Consolidado!$B$5:$B$1000,Consolidado!$E$5:$E$1000,$B40,Consolidado!$C$5:$C$1000,"Auditoría Externa",Consolidado!$N$5:$N$1000,"X",Consolidado!$H$5:$H$1000,IF($D$9="Todos","&gt;0",$D$9))),2),""),""),""),IF(SUMIFS(Consolidado!$AD$5:$AD$1000,Consolidado!$E$5:$E$1000,$B40,Consolidado!$C$5:$C$1000,"SSF",Consolidado!$N$5:$N$1000,"X",Consolidado!$H$5:$H$1000,IF($D$9="Todos","&gt;0",$D$9))&gt;0,"SSF "&amp;TEXT(DAY(_xlfn.MINIFS(Consolidado!$B$5:$B$1000,Consolidado!$E$5:$E$1000,$B40,Consolidado!$C$5:$C$1000,"SSF",Consolidado!$N$5:$N$1000,"X",Consolidado!$H$5:$H$1000,IF($D$9="Todos","&gt;0",$D$9))),"00")&amp;"/"&amp;TEXT(MONTH(_xlfn.MINIFS(Consolidado!$B$5:$B$1000,Consolidado!$E$5:$E$1000,$B40,Consolidado!$C$5:$C$1000,"SSF",Consolidado!$N$5:$N$1000,"X",Consolidado!$H$5:$H$1000,IF($D$9="Todos","&gt;0",$D$9))),"00")&amp;IF($D$9="Todos","/"&amp;RIGHT(YEAR(_xlfn.MINIFS(Consolidado!$B$5:$B$1000,Consolidado!$E$5:$E$1000,$B40,Consolidado!$C$5:$C$1000,"SSF",Consolidado!$N$5:$N$1000,"X",Consolidado!$H$5:$H$1000,IF($D$9="Todos","&gt;0",$D$9))),2),"")&amp;IF(_xlfn.MAXIFS(Consolidado!$B$5:$B$1000,Consolidado!$E$5:$E$1000,$B40,Consolidado!$C$5:$C$1000,"SSF",Consolidado!$N$5:$N$1000,"X",Consolidado!$H$5:$H$1000,IF($D$9="Todos","&gt;0",$D$9))&lt;&gt;_xlfn.MINIFS(Consolidado!$B$5:$B$1000,Consolidado!$E$5:$E$1000,$B40,Consolidado!$C$5:$C$1000,"SSF",Consolidado!$N$5:$N$1000,"X",Consolidado!$H$5:$H$1000,IF($D$9="Todos","&gt;0",$D$9))," y "&amp;TEXT(DAY(_xlfn.MAXIFS(Consolidado!$B$5:$B$1000,Consolidado!$E$5:$E$1000,$B40,Consolidado!$C$5:$C$1000,"SSF",Consolidado!$N$5:$N$1000,"X",Consolidado!$H$5:$H$1000,IF($D$9="Todos","&gt;0",$D$9))),"00")&amp;"/"&amp;TEXT(MONTH(_xlfn.MAXIFS(Consolidado!$B$5:$B$1000,Consolidado!$E$5:$E$1000,$B40,Consolidado!$C$5:$C$1000,"SSF",Consolidado!$N$5:$N$1000,"X",Consolidado!$H$5:$H$1000,IF($D$9="Todos","&gt;0",$D$9))),"00")&amp;IF($D$9="Todos","/"&amp;RIGHT(YEAR(_xlfn.MAXIFS(Consolidado!$B$5:$B$1000,Consolidado!$E$5:$E$1000,$B40,Consolidado!$C$5:$C$1000,"SSF",Consolidado!$N$5:$N$1000,"X",Consolidado!$H$5:$H$1000,IF($D$9="Todos","&gt;0",$D$9))),2),""),""),""),IF(SUMIFS(Consolidado!$AD$5:$AD$1000,Consolidado!$E$5:$E$1000,$B40,Consolidado!$C$5:$C$1000,"Comité de Supervisión",Consolidado!$N$5:$N$1000,"X",Consolidado!$H$5:$H$1000,IF($D$9="Todos","&gt;0",$D$9))&gt;0,"Comité Sup. "&amp;TEXT(DAY(_xlfn.MINIFS(Consolidado!$B$5:$B$1000,Consolidado!$E$5:$E$1000,$B40,Consolidado!$C$5:$C$1000,"Comité de Supervisión",Consolidado!$N$5:$N$1000,"X",Consolidado!$H$5:$H$1000,IF($D$9="Todos","&gt;0",$D$9))),"00")&amp;"/"&amp;TEXT(MONTH(_xlfn.MINIFS(Consolidado!$B$5:$B$1000,Consolidado!$E$5:$E$1000,$B40,Consolidado!$C$5:$C$1000,"Comité de Supervisión",Consolidado!$N$5:$N$1000,"X",Consolidado!$H$5:$H$1000,IF($D$9="Todos","&gt;0",$D$9))),"00")&amp;IF($D$9="Todos","/"&amp;RIGHT(YEAR(_xlfn.MINIFS(Consolidado!$B$5:$B$1000,Consolidado!$E$5:$E$1000,$B40,Consolidado!$C$5:$C$1000,"Comité de Supervisión",Consolidado!$N$5:$N$1000,"X",Consolidado!$H$5:$H$1000,IF($D$9="Todos","&gt;0",$D$9))),2),"")&amp;IF(_xlfn.MAXIFS(Consolidado!$B$5:$B$1000,Consolidado!$E$5:$E$1000,$B40,Consolidado!$C$5:$C$1000,"Comité de Supervisión",Consolidado!$N$5:$N$1000,"X",Consolidado!$H$5:$H$1000,IF($D$9="Todos","&gt;0",$D$9))&lt;&gt;_xlfn.MINIFS(Consolidado!$B$5:$B$1000,Consolidado!$E$5:$E$1000,$B40,Consolidado!$C$5:$C$1000,"Comité de Supervisión",Consolidado!$N$5:$N$1000,"X",Consolidado!$H$5:$H$1000,IF($D$9="Todos","&gt;0",$D$9))," y "&amp;TEXT(DAY(_xlfn.MAXIFS(Consolidado!$B$5:$B$1000,Consolidado!$E$5:$E$1000,$B40,Consolidado!$C$5:$C$1000,"Comité de Supervisión",Consolidado!$N$5:$N$1000,"X",Consolidado!$H$5:$H$1000,IF($D$9="Todos","&gt;0",$D$9))),"00")&amp;"/"&amp;TEXT(MONTH(_xlfn.MAXIFS(Consolidado!$B$5:$B$1000,Consolidado!$E$5:$E$1000,$B40,Consolidado!$C$5:$C$1000,"Comité de Supervisión",Consolidado!$N$5:$N$1000,"X",Consolidado!$H$5:$H$1000,IF($D$9="Todos","&gt;0",$D$9))),"00")&amp;IF($D$9="Todos","/"&amp;RIGHT(YEAR(_xlfn.MAXIFS(Consolidado!$B$5:$B$1000,Consolidado!$E$5:$E$1000,$B40,Consolidado!$C$5:$C$1000,"Comité de Supervisión",Consolidado!$N$5:$N$1000,"X",Consolidado!$H$5:$H$1000,IF($D$9="Todos","&gt;0",$D$9))),2),""),""),""),IF(SUMIFS(Consolidado!$AD$5:$AD$1000,Consolidado!$E$5:$E$1000,$B40,Consolidado!$C$5:$C$1000,"Consejo de Administración",Consolidado!$N$5:$N$1000,"X",Consolidado!$H$5:$H$1000,IF($D$9="Todos","&gt;0",$D$9))&gt;0,"Consejo "&amp;TEXT(DAY(_xlfn.MINIFS(Consolidado!$B$5:$B$1000,Consolidado!$E$5:$E$1000,$B40,Consolidado!$C$5:$C$1000,"Consejo de Administración",Consolidado!$N$5:$N$1000,"X",Consolidado!$H$5:$H$1000,IF($D$9="Todos","&gt;0",$D$9))),"00")&amp;"/"&amp;TEXT(MONTH(_xlfn.MINIFS(Consolidado!$B$5:$B$1000,Consolidado!$E$5:$E$1000,$B40,Consolidado!$C$5:$C$1000,"Consejo de Administración",Consolidado!$N$5:$N$1000,"X",Consolidado!$H$5:$H$1000,IF($D$9="Todos","&gt;0",$D$9))),"00")&amp;IF($D$9="Todos","/"&amp;RIGHT(YEAR(_xlfn.MINIFS(Consolidado!$B$5:$B$1000,Consolidado!$E$5:$E$1000,$B40,Consolidado!$C$5:$C$1000,"Consejo de Administración",Consolidado!$N$5:$N$1000,"X",Consolidado!$H$5:$H$1000,IF($D$9="Todos","&gt;0",$D$9))),2),"")&amp;IF(_xlfn.MAXIFS(Consolidado!$B$5:$B$1000,Consolidado!$E$5:$E$1000,$B40,Consolidado!$C$5:$C$1000,"Consejo de Administración",Consolidado!$N$5:$N$1000,"X",Consolidado!$H$5:$H$1000,IF($D$9="Todos","&gt;0",$D$9))&lt;&gt;_xlfn.MINIFS(Consolidado!$B$5:$B$1000,Consolidado!$E$5:$E$1000,$B40,Consolidado!$C$5:$C$1000,"Consejo de Administración",Consolidado!$N$5:$N$1000,"X",Consolidado!$H$5:$H$1000,IF($D$9="Todos","&gt;0",$D$9))," y "&amp;TEXT(DAY(_xlfn.MAXIFS(Consolidado!$B$5:$B$1000,Consolidado!$E$5:$E$1000,$B40,Consolidado!$C$5:$C$1000,"Consejo de Administración",Consolidado!$N$5:$N$1000,"X",Consolidado!$H$5:$H$1000,IF($D$9="Todos","&gt;0",$D$9))),"00")&amp;"/"&amp;TEXT(MONTH(_xlfn.MAXIFS(Consolidado!$B$5:$B$1000,Consolidado!$E$5:$E$1000,$B40,Consolidado!$C$5:$C$1000,"Consejo de Administración",Consolidado!$N$5:$N$1000,"X",Consolidado!$H$5:$H$1000,IF($D$9="Todos","&gt;0",$D$9))),"00")&amp;IF($D$9="Todos","/"&amp;RIGHT(YEAR(_xlfn.MAXIFS(Consolidado!$B$5:$B$1000,Consolidado!$E$5:$E$1000,$B40,Consolidado!$C$5:$C$1000,"Consejo de Administración",Consolidado!$N$5:$N$1000,"X",Consolidado!$H$5:$H$1000,IF($D$9="Todos","&gt;0",$D$9))),2),""),""),""),IF(SUMIFS(Consolidado!$AD$5:$AD$1000,Consolidado!$E$5:$E$1000,$B40,Consolidado!$C$5:$C$1000,"Otros",Consolidado!$N$5:$N$1000,"X",Consolidado!$H$5:$H$1000,IF($D$9="Todos","&gt;0",$D$9))&gt;0,"Otros "&amp;TEXT(DAY(_xlfn.MINIFS(Consolidado!$B$5:$B$1000,Consolidado!$E$5:$E$1000,$B40,Consolidado!$C$5:$C$1000,"Otros",Consolidado!$N$5:$N$1000,"X",Consolidado!$H$5:$H$1000,IF($D$9="Todos","&gt;0",$D$9))),"00")&amp;"/"&amp;TEXT(MONTH(_xlfn.MINIFS(Consolidado!$B$5:$B$1000,Consolidado!$E$5:$E$1000,$B40,Consolidado!$C$5:$C$1000,"Otros",Consolidado!$N$5:$N$1000,"X",Consolidado!$H$5:$H$1000,IF($D$9="Todos","&gt;0",$D$9))),"00")&amp;IF($D$9="Todos","/"&amp;RIGHT(YEAR(_xlfn.MINIFS(Consolidado!$B$5:$B$1000,Consolidado!$E$5:$E$1000,$B40,Consolidado!$C$5:$C$1000,"Otros",Consolidado!$N$5:$N$1000,"X",Consolidado!$H$5:$H$1000,IF($D$9="Todos","&gt;0",$D$9))),2),"")&amp;IF(_xlfn.MAXIFS(Consolidado!$B$5:$B$1000,Consolidado!$E$5:$E$1000,$B40,Consolidado!$C$5:$C$1000,"Otros",Consolidado!$N$5:$N$1000,"X",Consolidado!$H$5:$H$1000,IF($D$9="Todos","&gt;0",$D$9))&lt;&gt;_xlfn.MINIFS(Consolidado!$B$5:$B$1000,Consolidado!$E$5:$E$1000,$B40,Consolidado!$C$5:$C$1000,"Otros",Consolidado!$N$5:$N$1000,"X",Consolidado!$H$5:$H$1000,IF($D$9="Todos","&gt;0",$D$9))," y "&amp;TEXT(DAY(_xlfn.MAXIFS(Consolidado!$B$5:$B$1000,Consolidado!$E$5:$E$1000,$B40,Consolidado!$C$5:$C$1000,"Otros",Consolidado!$N$5:$N$1000,"X",Consolidado!$H$5:$H$1000,IF($D$9="Todos","&gt;0",$D$9))),"00")&amp;"/"&amp;TEXT(MONTH(_xlfn.MAXIFS(Consolidado!$B$5:$B$1000,Consolidado!$E$5:$E$1000,$B40,Consolidado!$C$5:$C$1000,"Otros",Consolidado!$N$5:$N$1000,"X",Consolidado!$H$5:$H$1000,IF($D$9="Todos","&gt;0",$D$9))),"00")&amp;IF($D$9="Todos","/"&amp;RIGHT(YEAR(_xlfn.MAXIFS(Consolidado!$B$5:$B$1000,Consolidado!$E$5:$E$1000,$B40,Consolidado!$C$5:$C$1000,"Otros",Consolidado!$N$5:$N$1000,"X",Consolidado!$H$5:$H$1000,IF($D$9="Todos","&gt;0",$D$9))),2),""),""),""))</f>
        <v/>
      </c>
      <c r="Q40" s="37" t="str">
        <f aca="false">_xlfn.TEXTJOIN(" +"&amp;CHAR(10),TRUE(),IF(SUMIFS(Consolidado!$AD$5:$AD$1000,Consolidado!$E$5:$E$1000,$B40,Consolidado!$C$5:$C$1000,"Auditoría Interna",Consolidado!$O$5:$O$1000,"X",Consolidado!$H$5:$H$1000,IF($D$9="Todos","&gt;0",$D$9))&gt;0,"Interna "&amp;TEXT(DAY(_xlfn.MINIFS(Consolidado!$B$5:$B$1000,Consolidado!$E$5:$E$1000,$B40,Consolidado!$C$5:$C$1000,"Auditoría Interna",Consolidado!$O$5:$O$1000,"X",Consolidado!$H$5:$H$1000,IF($D$9="Todos","&gt;0",$D$9))),"00")&amp;"/"&amp;TEXT(MONTH(_xlfn.MINIFS(Consolidado!$B$5:$B$1000,Consolidado!$E$5:$E$1000,$B40,Consolidado!$C$5:$C$1000,"Auditoría Interna",Consolidado!$O$5:$O$1000,"X",Consolidado!$H$5:$H$1000,IF($D$9="Todos","&gt;0",$D$9))),"00")&amp;IF($D$9="Todos","/"&amp;RIGHT(YEAR(_xlfn.MINIFS(Consolidado!$B$5:$B$1000,Consolidado!$E$5:$E$1000,$B40,Consolidado!$C$5:$C$1000,"Auditoría Interna",Consolidado!$O$5:$O$1000,"X",Consolidado!$H$5:$H$1000,IF($D$9="Todos","&gt;0",$D$9))),2),"")&amp;IF(_xlfn.MAXIFS(Consolidado!$B$5:$B$1000,Consolidado!$E$5:$E$1000,$B40,Consolidado!$C$5:$C$1000,"Auditoría Interna",Consolidado!$O$5:$O$1000,"X",Consolidado!$H$5:$H$1000,IF($D$9="Todos","&gt;0",$D$9))&lt;&gt;_xlfn.MINIFS(Consolidado!$B$5:$B$1000,Consolidado!$E$5:$E$1000,$B40,Consolidado!$C$5:$C$1000,"Auditoría Interna",Consolidado!$O$5:$O$1000,"X",Consolidado!$H$5:$H$1000,IF($D$9="Todos","&gt;0",$D$9))," y "&amp;TEXT(DAY(_xlfn.MAXIFS(Consolidado!$B$5:$B$1000,Consolidado!$E$5:$E$1000,$B40,Consolidado!$C$5:$C$1000,"Auditoría Interna",Consolidado!$O$5:$O$1000,"X",Consolidado!$H$5:$H$1000,IF($D$9="Todos","&gt;0",$D$9))),"00")&amp;"/"&amp;TEXT(MONTH(_xlfn.MAXIFS(Consolidado!$B$5:$B$1000,Consolidado!$E$5:$E$1000,$B40,Consolidado!$C$5:$C$1000,"Auditoría Interna",Consolidado!$O$5:$O$1000,"X",Consolidado!$H$5:$H$1000,IF($D$9="Todos","&gt;0",$D$9))),"00")&amp;IF($D$9="Todos","/"&amp;RIGHT(YEAR(_xlfn.MAXIFS(Consolidado!$B$5:$B$1000,Consolidado!$E$5:$E$1000,$B40,Consolidado!$C$5:$C$1000,"Auditoría Interna",Consolidado!$O$5:$O$1000,"X",Consolidado!$H$5:$H$1000,IF($D$9="Todos","&gt;0",$D$9))),2),""),""),""),IF(SUMIFS(Consolidado!$AD$5:$AD$1000,Consolidado!$E$5:$E$1000,$B40,Consolidado!$C$5:$C$1000,"Auditoría Externa",Consolidado!$O$5:$O$1000,"X",Consolidado!$H$5:$H$1000,IF($D$9="Todos","&gt;0",$D$9))&gt;0,"Externa "&amp;TEXT(DAY(_xlfn.MINIFS(Consolidado!$B$5:$B$1000,Consolidado!$E$5:$E$1000,$B40,Consolidado!$C$5:$C$1000,"Auditoría Externa",Consolidado!$O$5:$O$1000,"X",Consolidado!$H$5:$H$1000,IF($D$9="Todos","&gt;0",$D$9))),"00")&amp;"/"&amp;TEXT(MONTH(_xlfn.MINIFS(Consolidado!$B$5:$B$1000,Consolidado!$E$5:$E$1000,$B40,Consolidado!$C$5:$C$1000,"Auditoría Externa",Consolidado!$O$5:$O$1000,"X",Consolidado!$H$5:$H$1000,IF($D$9="Todos","&gt;0",$D$9))),"00")&amp;IF($D$9="Todos","/"&amp;RIGHT(YEAR(_xlfn.MINIFS(Consolidado!$B$5:$B$1000,Consolidado!$E$5:$E$1000,$B40,Consolidado!$C$5:$C$1000,"Auditoría Externa",Consolidado!$O$5:$O$1000,"X",Consolidado!$H$5:$H$1000,IF($D$9="Todos","&gt;0",$D$9))),2),"")&amp;IF(_xlfn.MAXIFS(Consolidado!$B$5:$B$1000,Consolidado!$E$5:$E$1000,$B40,Consolidado!$C$5:$C$1000,"Auditoría Externa",Consolidado!$O$5:$O$1000,"X",Consolidado!$H$5:$H$1000,IF($D$9="Todos","&gt;0",$D$9))&lt;&gt;_xlfn.MINIFS(Consolidado!$B$5:$B$1000,Consolidado!$E$5:$E$1000,$B40,Consolidado!$C$5:$C$1000,"Auditoría Externa",Consolidado!$O$5:$O$1000,"X",Consolidado!$H$5:$H$1000,IF($D$9="Todos","&gt;0",$D$9))," y "&amp;TEXT(DAY(_xlfn.MAXIFS(Consolidado!$B$5:$B$1000,Consolidado!$E$5:$E$1000,$B40,Consolidado!$C$5:$C$1000,"Auditoría Externa",Consolidado!$O$5:$O$1000,"X",Consolidado!$H$5:$H$1000,IF($D$9="Todos","&gt;0",$D$9))),"00")&amp;"/"&amp;TEXT(MONTH(_xlfn.MAXIFS(Consolidado!$B$5:$B$1000,Consolidado!$E$5:$E$1000,$B40,Consolidado!$C$5:$C$1000,"Auditoría Externa",Consolidado!$O$5:$O$1000,"X",Consolidado!$H$5:$H$1000,IF($D$9="Todos","&gt;0",$D$9))),"00")&amp;IF($D$9="Todos","/"&amp;RIGHT(YEAR(_xlfn.MAXIFS(Consolidado!$B$5:$B$1000,Consolidado!$E$5:$E$1000,$B40,Consolidado!$C$5:$C$1000,"Auditoría Externa",Consolidado!$O$5:$O$1000,"X",Consolidado!$H$5:$H$1000,IF($D$9="Todos","&gt;0",$D$9))),2),""),""),""),IF(SUMIFS(Consolidado!$AD$5:$AD$1000,Consolidado!$E$5:$E$1000,$B40,Consolidado!$C$5:$C$1000,"SSF",Consolidado!$O$5:$O$1000,"X",Consolidado!$H$5:$H$1000,IF($D$9="Todos","&gt;0",$D$9))&gt;0,"SSF "&amp;TEXT(DAY(_xlfn.MINIFS(Consolidado!$B$5:$B$1000,Consolidado!$E$5:$E$1000,$B40,Consolidado!$C$5:$C$1000,"SSF",Consolidado!$O$5:$O$1000,"X",Consolidado!$H$5:$H$1000,IF($D$9="Todos","&gt;0",$D$9))),"00")&amp;"/"&amp;TEXT(MONTH(_xlfn.MINIFS(Consolidado!$B$5:$B$1000,Consolidado!$E$5:$E$1000,$B40,Consolidado!$C$5:$C$1000,"SSF",Consolidado!$O$5:$O$1000,"X",Consolidado!$H$5:$H$1000,IF($D$9="Todos","&gt;0",$D$9))),"00")&amp;IF($D$9="Todos","/"&amp;RIGHT(YEAR(_xlfn.MINIFS(Consolidado!$B$5:$B$1000,Consolidado!$E$5:$E$1000,$B40,Consolidado!$C$5:$C$1000,"SSF",Consolidado!$O$5:$O$1000,"X",Consolidado!$H$5:$H$1000,IF($D$9="Todos","&gt;0",$D$9))),2),"")&amp;IF(_xlfn.MAXIFS(Consolidado!$B$5:$B$1000,Consolidado!$E$5:$E$1000,$B40,Consolidado!$C$5:$C$1000,"SSF",Consolidado!$O$5:$O$1000,"X",Consolidado!$H$5:$H$1000,IF($D$9="Todos","&gt;0",$D$9))&lt;&gt;_xlfn.MINIFS(Consolidado!$B$5:$B$1000,Consolidado!$E$5:$E$1000,$B40,Consolidado!$C$5:$C$1000,"SSF",Consolidado!$O$5:$O$1000,"X",Consolidado!$H$5:$H$1000,IF($D$9="Todos","&gt;0",$D$9))," y "&amp;TEXT(DAY(_xlfn.MAXIFS(Consolidado!$B$5:$B$1000,Consolidado!$E$5:$E$1000,$B40,Consolidado!$C$5:$C$1000,"SSF",Consolidado!$O$5:$O$1000,"X",Consolidado!$H$5:$H$1000,IF($D$9="Todos","&gt;0",$D$9))),"00")&amp;"/"&amp;TEXT(MONTH(_xlfn.MAXIFS(Consolidado!$B$5:$B$1000,Consolidado!$E$5:$E$1000,$B40,Consolidado!$C$5:$C$1000,"SSF",Consolidado!$O$5:$O$1000,"X",Consolidado!$H$5:$H$1000,IF($D$9="Todos","&gt;0",$D$9))),"00")&amp;IF($D$9="Todos","/"&amp;RIGHT(YEAR(_xlfn.MAXIFS(Consolidado!$B$5:$B$1000,Consolidado!$E$5:$E$1000,$B40,Consolidado!$C$5:$C$1000,"SSF",Consolidado!$O$5:$O$1000,"X",Consolidado!$H$5:$H$1000,IF($D$9="Todos","&gt;0",$D$9))),2),""),""),""),IF(SUMIFS(Consolidado!$AD$5:$AD$1000,Consolidado!$E$5:$E$1000,$B40,Consolidado!$C$5:$C$1000,"Comité de Supervisión",Consolidado!$O$5:$O$1000,"X",Consolidado!$H$5:$H$1000,IF($D$9="Todos","&gt;0",$D$9))&gt;0,"Comité Sup. "&amp;TEXT(DAY(_xlfn.MINIFS(Consolidado!$B$5:$B$1000,Consolidado!$E$5:$E$1000,$B40,Consolidado!$C$5:$C$1000,"Comité de Supervisión",Consolidado!$O$5:$O$1000,"X",Consolidado!$H$5:$H$1000,IF($D$9="Todos","&gt;0",$D$9))),"00")&amp;"/"&amp;TEXT(MONTH(_xlfn.MINIFS(Consolidado!$B$5:$B$1000,Consolidado!$E$5:$E$1000,$B40,Consolidado!$C$5:$C$1000,"Comité de Supervisión",Consolidado!$O$5:$O$1000,"X",Consolidado!$H$5:$H$1000,IF($D$9="Todos","&gt;0",$D$9))),"00")&amp;IF($D$9="Todos","/"&amp;RIGHT(YEAR(_xlfn.MINIFS(Consolidado!$B$5:$B$1000,Consolidado!$E$5:$E$1000,$B40,Consolidado!$C$5:$C$1000,"Comité de Supervisión",Consolidado!$O$5:$O$1000,"X",Consolidado!$H$5:$H$1000,IF($D$9="Todos","&gt;0",$D$9))),2),"")&amp;IF(_xlfn.MAXIFS(Consolidado!$B$5:$B$1000,Consolidado!$E$5:$E$1000,$B40,Consolidado!$C$5:$C$1000,"Comité de Supervisión",Consolidado!$O$5:$O$1000,"X",Consolidado!$H$5:$H$1000,IF($D$9="Todos","&gt;0",$D$9))&lt;&gt;_xlfn.MINIFS(Consolidado!$B$5:$B$1000,Consolidado!$E$5:$E$1000,$B40,Consolidado!$C$5:$C$1000,"Comité de Supervisión",Consolidado!$O$5:$O$1000,"X",Consolidado!$H$5:$H$1000,IF($D$9="Todos","&gt;0",$D$9))," y "&amp;TEXT(DAY(_xlfn.MAXIFS(Consolidado!$B$5:$B$1000,Consolidado!$E$5:$E$1000,$B40,Consolidado!$C$5:$C$1000,"Comité de Supervisión",Consolidado!$O$5:$O$1000,"X",Consolidado!$H$5:$H$1000,IF($D$9="Todos","&gt;0",$D$9))),"00")&amp;"/"&amp;TEXT(MONTH(_xlfn.MAXIFS(Consolidado!$B$5:$B$1000,Consolidado!$E$5:$E$1000,$B40,Consolidado!$C$5:$C$1000,"Comité de Supervisión",Consolidado!$O$5:$O$1000,"X",Consolidado!$H$5:$H$1000,IF($D$9="Todos","&gt;0",$D$9))),"00")&amp;IF($D$9="Todos","/"&amp;RIGHT(YEAR(_xlfn.MAXIFS(Consolidado!$B$5:$B$1000,Consolidado!$E$5:$E$1000,$B40,Consolidado!$C$5:$C$1000,"Comité de Supervisión",Consolidado!$O$5:$O$1000,"X",Consolidado!$H$5:$H$1000,IF($D$9="Todos","&gt;0",$D$9))),2),""),""),""),IF(SUMIFS(Consolidado!$AD$5:$AD$1000,Consolidado!$E$5:$E$1000,$B40,Consolidado!$C$5:$C$1000,"Consejo de Administración",Consolidado!$O$5:$O$1000,"X",Consolidado!$H$5:$H$1000,IF($D$9="Todos","&gt;0",$D$9))&gt;0,"Consejo "&amp;TEXT(DAY(_xlfn.MINIFS(Consolidado!$B$5:$B$1000,Consolidado!$E$5:$E$1000,$B40,Consolidado!$C$5:$C$1000,"Consejo de Administración",Consolidado!$O$5:$O$1000,"X",Consolidado!$H$5:$H$1000,IF($D$9="Todos","&gt;0",$D$9))),"00")&amp;"/"&amp;TEXT(MONTH(_xlfn.MINIFS(Consolidado!$B$5:$B$1000,Consolidado!$E$5:$E$1000,$B40,Consolidado!$C$5:$C$1000,"Consejo de Administración",Consolidado!$O$5:$O$1000,"X",Consolidado!$H$5:$H$1000,IF($D$9="Todos","&gt;0",$D$9))),"00")&amp;IF($D$9="Todos","/"&amp;RIGHT(YEAR(_xlfn.MINIFS(Consolidado!$B$5:$B$1000,Consolidado!$E$5:$E$1000,$B40,Consolidado!$C$5:$C$1000,"Consejo de Administración",Consolidado!$O$5:$O$1000,"X",Consolidado!$H$5:$H$1000,IF($D$9="Todos","&gt;0",$D$9))),2),"")&amp;IF(_xlfn.MAXIFS(Consolidado!$B$5:$B$1000,Consolidado!$E$5:$E$1000,$B40,Consolidado!$C$5:$C$1000,"Consejo de Administración",Consolidado!$O$5:$O$1000,"X",Consolidado!$H$5:$H$1000,IF($D$9="Todos","&gt;0",$D$9))&lt;&gt;_xlfn.MINIFS(Consolidado!$B$5:$B$1000,Consolidado!$E$5:$E$1000,$B40,Consolidado!$C$5:$C$1000,"Consejo de Administración",Consolidado!$O$5:$O$1000,"X",Consolidado!$H$5:$H$1000,IF($D$9="Todos","&gt;0",$D$9))," y "&amp;TEXT(DAY(_xlfn.MAXIFS(Consolidado!$B$5:$B$1000,Consolidado!$E$5:$E$1000,$B40,Consolidado!$C$5:$C$1000,"Consejo de Administración",Consolidado!$O$5:$O$1000,"X",Consolidado!$H$5:$H$1000,IF($D$9="Todos","&gt;0",$D$9))),"00")&amp;"/"&amp;TEXT(MONTH(_xlfn.MAXIFS(Consolidado!$B$5:$B$1000,Consolidado!$E$5:$E$1000,$B40,Consolidado!$C$5:$C$1000,"Consejo de Administración",Consolidado!$O$5:$O$1000,"X",Consolidado!$H$5:$H$1000,IF($D$9="Todos","&gt;0",$D$9))),"00")&amp;IF($D$9="Todos","/"&amp;RIGHT(YEAR(_xlfn.MAXIFS(Consolidado!$B$5:$B$1000,Consolidado!$E$5:$E$1000,$B40,Consolidado!$C$5:$C$1000,"Consejo de Administración",Consolidado!$O$5:$O$1000,"X",Consolidado!$H$5:$H$1000,IF($D$9="Todos","&gt;0",$D$9))),2),""),""),""),IF(SUMIFS(Consolidado!$AD$5:$AD$1000,Consolidado!$E$5:$E$1000,$B40,Consolidado!$C$5:$C$1000,"Otros",Consolidado!$O$5:$O$1000,"X",Consolidado!$H$5:$H$1000,IF($D$9="Todos","&gt;0",$D$9))&gt;0,"Otros "&amp;TEXT(DAY(_xlfn.MINIFS(Consolidado!$B$5:$B$1000,Consolidado!$E$5:$E$1000,$B40,Consolidado!$C$5:$C$1000,"Otros",Consolidado!$O$5:$O$1000,"X",Consolidado!$H$5:$H$1000,IF($D$9="Todos","&gt;0",$D$9))),"00")&amp;"/"&amp;TEXT(MONTH(_xlfn.MINIFS(Consolidado!$B$5:$B$1000,Consolidado!$E$5:$E$1000,$B40,Consolidado!$C$5:$C$1000,"Otros",Consolidado!$O$5:$O$1000,"X",Consolidado!$H$5:$H$1000,IF($D$9="Todos","&gt;0",$D$9))),"00")&amp;IF($D$9="Todos","/"&amp;RIGHT(YEAR(_xlfn.MINIFS(Consolidado!$B$5:$B$1000,Consolidado!$E$5:$E$1000,$B40,Consolidado!$C$5:$C$1000,"Otros",Consolidado!$O$5:$O$1000,"X",Consolidado!$H$5:$H$1000,IF($D$9="Todos","&gt;0",$D$9))),2),"")&amp;IF(_xlfn.MAXIFS(Consolidado!$B$5:$B$1000,Consolidado!$E$5:$E$1000,$B40,Consolidado!$C$5:$C$1000,"Otros",Consolidado!$O$5:$O$1000,"X",Consolidado!$H$5:$H$1000,IF($D$9="Todos","&gt;0",$D$9))&lt;&gt;_xlfn.MINIFS(Consolidado!$B$5:$B$1000,Consolidado!$E$5:$E$1000,$B40,Consolidado!$C$5:$C$1000,"Otros",Consolidado!$O$5:$O$1000,"X",Consolidado!$H$5:$H$1000,IF($D$9="Todos","&gt;0",$D$9))," y "&amp;TEXT(DAY(_xlfn.MAXIFS(Consolidado!$B$5:$B$1000,Consolidado!$E$5:$E$1000,$B40,Consolidado!$C$5:$C$1000,"Otros",Consolidado!$O$5:$O$1000,"X",Consolidado!$H$5:$H$1000,IF($D$9="Todos","&gt;0",$D$9))),"00")&amp;"/"&amp;TEXT(MONTH(_xlfn.MAXIFS(Consolidado!$B$5:$B$1000,Consolidado!$E$5:$E$1000,$B40,Consolidado!$C$5:$C$1000,"Otros",Consolidado!$O$5:$O$1000,"X",Consolidado!$H$5:$H$1000,IF($D$9="Todos","&gt;0",$D$9))),"00")&amp;IF($D$9="Todos","/"&amp;RIGHT(YEAR(_xlfn.MAXIFS(Consolidado!$B$5:$B$1000,Consolidado!$E$5:$E$1000,$B40,Consolidado!$C$5:$C$1000,"Otros",Consolidado!$O$5:$O$1000,"X",Consolidado!$H$5:$H$1000,IF($D$9="Todos","&gt;0",$D$9))),2),""),""),""))</f>
        <v/>
      </c>
      <c r="R40" s="37" t="str">
        <f aca="false">_xlfn.TEXTJOIN(" +"&amp;CHAR(10),TRUE(),IF(SUMIFS(Consolidado!$AD$5:$AD$1000,Consolidado!$E$5:$E$1000,$B40,Consolidado!$C$5:$C$1000,"Auditoría Interna",Consolidado!$P$5:$P$1000,"X",Consolidado!$H$5:$H$1000,IF($D$9="Todos","&gt;0",$D$9))&gt;0,"Interna "&amp;TEXT(DAY(_xlfn.MINIFS(Consolidado!$B$5:$B$1000,Consolidado!$E$5:$E$1000,$B40,Consolidado!$C$5:$C$1000,"Auditoría Interna",Consolidado!$P$5:$P$1000,"X",Consolidado!$H$5:$H$1000,IF($D$9="Todos","&gt;0",$D$9))),"00")&amp;"/"&amp;TEXT(MONTH(_xlfn.MINIFS(Consolidado!$B$5:$B$1000,Consolidado!$E$5:$E$1000,$B40,Consolidado!$C$5:$C$1000,"Auditoría Interna",Consolidado!$P$5:$P$1000,"X",Consolidado!$H$5:$H$1000,IF($D$9="Todos","&gt;0",$D$9))),"00")&amp;IF($D$9="Todos","/"&amp;RIGHT(YEAR(_xlfn.MINIFS(Consolidado!$B$5:$B$1000,Consolidado!$E$5:$E$1000,$B40,Consolidado!$C$5:$C$1000,"Auditoría Interna",Consolidado!$P$5:$P$1000,"X",Consolidado!$H$5:$H$1000,IF($D$9="Todos","&gt;0",$D$9))),2),"")&amp;IF(_xlfn.MAXIFS(Consolidado!$B$5:$B$1000,Consolidado!$E$5:$E$1000,$B40,Consolidado!$C$5:$C$1000,"Auditoría Interna",Consolidado!$P$5:$P$1000,"X",Consolidado!$H$5:$H$1000,IF($D$9="Todos","&gt;0",$D$9))&lt;&gt;_xlfn.MINIFS(Consolidado!$B$5:$B$1000,Consolidado!$E$5:$E$1000,$B40,Consolidado!$C$5:$C$1000,"Auditoría Interna",Consolidado!$P$5:$P$1000,"X",Consolidado!$H$5:$H$1000,IF($D$9="Todos","&gt;0",$D$9))," y "&amp;TEXT(DAY(_xlfn.MAXIFS(Consolidado!$B$5:$B$1000,Consolidado!$E$5:$E$1000,$B40,Consolidado!$C$5:$C$1000,"Auditoría Interna",Consolidado!$P$5:$P$1000,"X",Consolidado!$H$5:$H$1000,IF($D$9="Todos","&gt;0",$D$9))),"00")&amp;"/"&amp;TEXT(MONTH(_xlfn.MAXIFS(Consolidado!$B$5:$B$1000,Consolidado!$E$5:$E$1000,$B40,Consolidado!$C$5:$C$1000,"Auditoría Interna",Consolidado!$P$5:$P$1000,"X",Consolidado!$H$5:$H$1000,IF($D$9="Todos","&gt;0",$D$9))),"00")&amp;IF($D$9="Todos","/"&amp;RIGHT(YEAR(_xlfn.MAXIFS(Consolidado!$B$5:$B$1000,Consolidado!$E$5:$E$1000,$B40,Consolidado!$C$5:$C$1000,"Auditoría Interna",Consolidado!$P$5:$P$1000,"X",Consolidado!$H$5:$H$1000,IF($D$9="Todos","&gt;0",$D$9))),2),""),""),""),IF(SUMIFS(Consolidado!$AD$5:$AD$1000,Consolidado!$E$5:$E$1000,$B40,Consolidado!$C$5:$C$1000,"Auditoría Externa",Consolidado!$P$5:$P$1000,"X",Consolidado!$H$5:$H$1000,IF($D$9="Todos","&gt;0",$D$9))&gt;0,"Externa "&amp;TEXT(DAY(_xlfn.MINIFS(Consolidado!$B$5:$B$1000,Consolidado!$E$5:$E$1000,$B40,Consolidado!$C$5:$C$1000,"Auditoría Externa",Consolidado!$P$5:$P$1000,"X",Consolidado!$H$5:$H$1000,IF($D$9="Todos","&gt;0",$D$9))),"00")&amp;"/"&amp;TEXT(MONTH(_xlfn.MINIFS(Consolidado!$B$5:$B$1000,Consolidado!$E$5:$E$1000,$B40,Consolidado!$C$5:$C$1000,"Auditoría Externa",Consolidado!$P$5:$P$1000,"X",Consolidado!$H$5:$H$1000,IF($D$9="Todos","&gt;0",$D$9))),"00")&amp;IF($D$9="Todos","/"&amp;RIGHT(YEAR(_xlfn.MINIFS(Consolidado!$B$5:$B$1000,Consolidado!$E$5:$E$1000,$B40,Consolidado!$C$5:$C$1000,"Auditoría Externa",Consolidado!$P$5:$P$1000,"X",Consolidado!$H$5:$H$1000,IF($D$9="Todos","&gt;0",$D$9))),2),"")&amp;IF(_xlfn.MAXIFS(Consolidado!$B$5:$B$1000,Consolidado!$E$5:$E$1000,$B40,Consolidado!$C$5:$C$1000,"Auditoría Externa",Consolidado!$P$5:$P$1000,"X",Consolidado!$H$5:$H$1000,IF($D$9="Todos","&gt;0",$D$9))&lt;&gt;_xlfn.MINIFS(Consolidado!$B$5:$B$1000,Consolidado!$E$5:$E$1000,$B40,Consolidado!$C$5:$C$1000,"Auditoría Externa",Consolidado!$P$5:$P$1000,"X",Consolidado!$H$5:$H$1000,IF($D$9="Todos","&gt;0",$D$9))," y "&amp;TEXT(DAY(_xlfn.MAXIFS(Consolidado!$B$5:$B$1000,Consolidado!$E$5:$E$1000,$B40,Consolidado!$C$5:$C$1000,"Auditoría Externa",Consolidado!$P$5:$P$1000,"X",Consolidado!$H$5:$H$1000,IF($D$9="Todos","&gt;0",$D$9))),"00")&amp;"/"&amp;TEXT(MONTH(_xlfn.MAXIFS(Consolidado!$B$5:$B$1000,Consolidado!$E$5:$E$1000,$B40,Consolidado!$C$5:$C$1000,"Auditoría Externa",Consolidado!$P$5:$P$1000,"X",Consolidado!$H$5:$H$1000,IF($D$9="Todos","&gt;0",$D$9))),"00")&amp;IF($D$9="Todos","/"&amp;RIGHT(YEAR(_xlfn.MAXIFS(Consolidado!$B$5:$B$1000,Consolidado!$E$5:$E$1000,$B40,Consolidado!$C$5:$C$1000,"Auditoría Externa",Consolidado!$P$5:$P$1000,"X",Consolidado!$H$5:$H$1000,IF($D$9="Todos","&gt;0",$D$9))),2),""),""),""),IF(SUMIFS(Consolidado!$AD$5:$AD$1000,Consolidado!$E$5:$E$1000,$B40,Consolidado!$C$5:$C$1000,"SSF",Consolidado!$P$5:$P$1000,"X",Consolidado!$H$5:$H$1000,IF($D$9="Todos","&gt;0",$D$9))&gt;0,"SSF "&amp;TEXT(DAY(_xlfn.MINIFS(Consolidado!$B$5:$B$1000,Consolidado!$E$5:$E$1000,$B40,Consolidado!$C$5:$C$1000,"SSF",Consolidado!$P$5:$P$1000,"X",Consolidado!$H$5:$H$1000,IF($D$9="Todos","&gt;0",$D$9))),"00")&amp;"/"&amp;TEXT(MONTH(_xlfn.MINIFS(Consolidado!$B$5:$B$1000,Consolidado!$E$5:$E$1000,$B40,Consolidado!$C$5:$C$1000,"SSF",Consolidado!$P$5:$P$1000,"X",Consolidado!$H$5:$H$1000,IF($D$9="Todos","&gt;0",$D$9))),"00")&amp;IF($D$9="Todos","/"&amp;RIGHT(YEAR(_xlfn.MINIFS(Consolidado!$B$5:$B$1000,Consolidado!$E$5:$E$1000,$B40,Consolidado!$C$5:$C$1000,"SSF",Consolidado!$P$5:$P$1000,"X",Consolidado!$H$5:$H$1000,IF($D$9="Todos","&gt;0",$D$9))),2),"")&amp;IF(_xlfn.MAXIFS(Consolidado!$B$5:$B$1000,Consolidado!$E$5:$E$1000,$B40,Consolidado!$C$5:$C$1000,"SSF",Consolidado!$P$5:$P$1000,"X",Consolidado!$H$5:$H$1000,IF($D$9="Todos","&gt;0",$D$9))&lt;&gt;_xlfn.MINIFS(Consolidado!$B$5:$B$1000,Consolidado!$E$5:$E$1000,$B40,Consolidado!$C$5:$C$1000,"SSF",Consolidado!$P$5:$P$1000,"X",Consolidado!$H$5:$H$1000,IF($D$9="Todos","&gt;0",$D$9))," y "&amp;TEXT(DAY(_xlfn.MAXIFS(Consolidado!$B$5:$B$1000,Consolidado!$E$5:$E$1000,$B40,Consolidado!$C$5:$C$1000,"SSF",Consolidado!$P$5:$P$1000,"X",Consolidado!$H$5:$H$1000,IF($D$9="Todos","&gt;0",$D$9))),"00")&amp;"/"&amp;TEXT(MONTH(_xlfn.MAXIFS(Consolidado!$B$5:$B$1000,Consolidado!$E$5:$E$1000,$B40,Consolidado!$C$5:$C$1000,"SSF",Consolidado!$P$5:$P$1000,"X",Consolidado!$H$5:$H$1000,IF($D$9="Todos","&gt;0",$D$9))),"00")&amp;IF($D$9="Todos","/"&amp;RIGHT(YEAR(_xlfn.MAXIFS(Consolidado!$B$5:$B$1000,Consolidado!$E$5:$E$1000,$B40,Consolidado!$C$5:$C$1000,"SSF",Consolidado!$P$5:$P$1000,"X",Consolidado!$H$5:$H$1000,IF($D$9="Todos","&gt;0",$D$9))),2),""),""),""),IF(SUMIFS(Consolidado!$AD$5:$AD$1000,Consolidado!$E$5:$E$1000,$B40,Consolidado!$C$5:$C$1000,"Comité de Supervisión",Consolidado!$P$5:$P$1000,"X",Consolidado!$H$5:$H$1000,IF($D$9="Todos","&gt;0",$D$9))&gt;0,"Comité Sup. "&amp;TEXT(DAY(_xlfn.MINIFS(Consolidado!$B$5:$B$1000,Consolidado!$E$5:$E$1000,$B40,Consolidado!$C$5:$C$1000,"Comité de Supervisión",Consolidado!$P$5:$P$1000,"X",Consolidado!$H$5:$H$1000,IF($D$9="Todos","&gt;0",$D$9))),"00")&amp;"/"&amp;TEXT(MONTH(_xlfn.MINIFS(Consolidado!$B$5:$B$1000,Consolidado!$E$5:$E$1000,$B40,Consolidado!$C$5:$C$1000,"Comité de Supervisión",Consolidado!$P$5:$P$1000,"X",Consolidado!$H$5:$H$1000,IF($D$9="Todos","&gt;0",$D$9))),"00")&amp;IF($D$9="Todos","/"&amp;RIGHT(YEAR(_xlfn.MINIFS(Consolidado!$B$5:$B$1000,Consolidado!$E$5:$E$1000,$B40,Consolidado!$C$5:$C$1000,"Comité de Supervisión",Consolidado!$P$5:$P$1000,"X",Consolidado!$H$5:$H$1000,IF($D$9="Todos","&gt;0",$D$9))),2),"")&amp;IF(_xlfn.MAXIFS(Consolidado!$B$5:$B$1000,Consolidado!$E$5:$E$1000,$B40,Consolidado!$C$5:$C$1000,"Comité de Supervisión",Consolidado!$P$5:$P$1000,"X",Consolidado!$H$5:$H$1000,IF($D$9="Todos","&gt;0",$D$9))&lt;&gt;_xlfn.MINIFS(Consolidado!$B$5:$B$1000,Consolidado!$E$5:$E$1000,$B40,Consolidado!$C$5:$C$1000,"Comité de Supervisión",Consolidado!$P$5:$P$1000,"X",Consolidado!$H$5:$H$1000,IF($D$9="Todos","&gt;0",$D$9))," y "&amp;TEXT(DAY(_xlfn.MAXIFS(Consolidado!$B$5:$B$1000,Consolidado!$E$5:$E$1000,$B40,Consolidado!$C$5:$C$1000,"Comité de Supervisión",Consolidado!$P$5:$P$1000,"X",Consolidado!$H$5:$H$1000,IF($D$9="Todos","&gt;0",$D$9))),"00")&amp;"/"&amp;TEXT(MONTH(_xlfn.MAXIFS(Consolidado!$B$5:$B$1000,Consolidado!$E$5:$E$1000,$B40,Consolidado!$C$5:$C$1000,"Comité de Supervisión",Consolidado!$P$5:$P$1000,"X",Consolidado!$H$5:$H$1000,IF($D$9="Todos","&gt;0",$D$9))),"00")&amp;IF($D$9="Todos","/"&amp;RIGHT(YEAR(_xlfn.MAXIFS(Consolidado!$B$5:$B$1000,Consolidado!$E$5:$E$1000,$B40,Consolidado!$C$5:$C$1000,"Comité de Supervisión",Consolidado!$P$5:$P$1000,"X",Consolidado!$H$5:$H$1000,IF($D$9="Todos","&gt;0",$D$9))),2),""),""),""),IF(SUMIFS(Consolidado!$AD$5:$AD$1000,Consolidado!$E$5:$E$1000,$B40,Consolidado!$C$5:$C$1000,"Consejo de Administración",Consolidado!$P$5:$P$1000,"X",Consolidado!$H$5:$H$1000,IF($D$9="Todos","&gt;0",$D$9))&gt;0,"Consejo "&amp;TEXT(DAY(_xlfn.MINIFS(Consolidado!$B$5:$B$1000,Consolidado!$E$5:$E$1000,$B40,Consolidado!$C$5:$C$1000,"Consejo de Administración",Consolidado!$P$5:$P$1000,"X",Consolidado!$H$5:$H$1000,IF($D$9="Todos","&gt;0",$D$9))),"00")&amp;"/"&amp;TEXT(MONTH(_xlfn.MINIFS(Consolidado!$B$5:$B$1000,Consolidado!$E$5:$E$1000,$B40,Consolidado!$C$5:$C$1000,"Consejo de Administración",Consolidado!$P$5:$P$1000,"X",Consolidado!$H$5:$H$1000,IF($D$9="Todos","&gt;0",$D$9))),"00")&amp;IF($D$9="Todos","/"&amp;RIGHT(YEAR(_xlfn.MINIFS(Consolidado!$B$5:$B$1000,Consolidado!$E$5:$E$1000,$B40,Consolidado!$C$5:$C$1000,"Consejo de Administración",Consolidado!$P$5:$P$1000,"X",Consolidado!$H$5:$H$1000,IF($D$9="Todos","&gt;0",$D$9))),2),"")&amp;IF(_xlfn.MAXIFS(Consolidado!$B$5:$B$1000,Consolidado!$E$5:$E$1000,$B40,Consolidado!$C$5:$C$1000,"Consejo de Administración",Consolidado!$P$5:$P$1000,"X",Consolidado!$H$5:$H$1000,IF($D$9="Todos","&gt;0",$D$9))&lt;&gt;_xlfn.MINIFS(Consolidado!$B$5:$B$1000,Consolidado!$E$5:$E$1000,$B40,Consolidado!$C$5:$C$1000,"Consejo de Administración",Consolidado!$P$5:$P$1000,"X",Consolidado!$H$5:$H$1000,IF($D$9="Todos","&gt;0",$D$9))," y "&amp;TEXT(DAY(_xlfn.MAXIFS(Consolidado!$B$5:$B$1000,Consolidado!$E$5:$E$1000,$B40,Consolidado!$C$5:$C$1000,"Consejo de Administración",Consolidado!$P$5:$P$1000,"X",Consolidado!$H$5:$H$1000,IF($D$9="Todos","&gt;0",$D$9))),"00")&amp;"/"&amp;TEXT(MONTH(_xlfn.MAXIFS(Consolidado!$B$5:$B$1000,Consolidado!$E$5:$E$1000,$B40,Consolidado!$C$5:$C$1000,"Consejo de Administración",Consolidado!$P$5:$P$1000,"X",Consolidado!$H$5:$H$1000,IF($D$9="Todos","&gt;0",$D$9))),"00")&amp;IF($D$9="Todos","/"&amp;RIGHT(YEAR(_xlfn.MAXIFS(Consolidado!$B$5:$B$1000,Consolidado!$E$5:$E$1000,$B40,Consolidado!$C$5:$C$1000,"Consejo de Administración",Consolidado!$P$5:$P$1000,"X",Consolidado!$H$5:$H$1000,IF($D$9="Todos","&gt;0",$D$9))),2),""),""),""),IF(SUMIFS(Consolidado!$AD$5:$AD$1000,Consolidado!$E$5:$E$1000,$B40,Consolidado!$C$5:$C$1000,"Otros",Consolidado!$P$5:$P$1000,"X",Consolidado!$H$5:$H$1000,IF($D$9="Todos","&gt;0",$D$9))&gt;0,"Otros "&amp;TEXT(DAY(_xlfn.MINIFS(Consolidado!$B$5:$B$1000,Consolidado!$E$5:$E$1000,$B40,Consolidado!$C$5:$C$1000,"Otros",Consolidado!$P$5:$P$1000,"X",Consolidado!$H$5:$H$1000,IF($D$9="Todos","&gt;0",$D$9))),"00")&amp;"/"&amp;TEXT(MONTH(_xlfn.MINIFS(Consolidado!$B$5:$B$1000,Consolidado!$E$5:$E$1000,$B40,Consolidado!$C$5:$C$1000,"Otros",Consolidado!$P$5:$P$1000,"X",Consolidado!$H$5:$H$1000,IF($D$9="Todos","&gt;0",$D$9))),"00")&amp;IF($D$9="Todos","/"&amp;RIGHT(YEAR(_xlfn.MINIFS(Consolidado!$B$5:$B$1000,Consolidado!$E$5:$E$1000,$B40,Consolidado!$C$5:$C$1000,"Otros",Consolidado!$P$5:$P$1000,"X",Consolidado!$H$5:$H$1000,IF($D$9="Todos","&gt;0",$D$9))),2),"")&amp;IF(_xlfn.MAXIFS(Consolidado!$B$5:$B$1000,Consolidado!$E$5:$E$1000,$B40,Consolidado!$C$5:$C$1000,"Otros",Consolidado!$P$5:$P$1000,"X",Consolidado!$H$5:$H$1000,IF($D$9="Todos","&gt;0",$D$9))&lt;&gt;_xlfn.MINIFS(Consolidado!$B$5:$B$1000,Consolidado!$E$5:$E$1000,$B40,Consolidado!$C$5:$C$1000,"Otros",Consolidado!$P$5:$P$1000,"X",Consolidado!$H$5:$H$1000,IF($D$9="Todos","&gt;0",$D$9))," y "&amp;TEXT(DAY(_xlfn.MAXIFS(Consolidado!$B$5:$B$1000,Consolidado!$E$5:$E$1000,$B40,Consolidado!$C$5:$C$1000,"Otros",Consolidado!$P$5:$P$1000,"X",Consolidado!$H$5:$H$1000,IF($D$9="Todos","&gt;0",$D$9))),"00")&amp;"/"&amp;TEXT(MONTH(_xlfn.MAXIFS(Consolidado!$B$5:$B$1000,Consolidado!$E$5:$E$1000,$B40,Consolidado!$C$5:$C$1000,"Otros",Consolidado!$P$5:$P$1000,"X",Consolidado!$H$5:$H$1000,IF($D$9="Todos","&gt;0",$D$9))),"00")&amp;IF($D$9="Todos","/"&amp;RIGHT(YEAR(_xlfn.MAXIFS(Consolidado!$B$5:$B$1000,Consolidado!$E$5:$E$1000,$B40,Consolidado!$C$5:$C$1000,"Otros",Consolidado!$P$5:$P$1000,"X",Consolidado!$H$5:$H$1000,IF($D$9="Todos","&gt;0",$D$9))),2),""),""),""))</f>
        <v/>
      </c>
      <c r="S40" s="37" t="str">
        <f aca="false">_xlfn.TEXTJOIN(" +"&amp;CHAR(10),TRUE(),IF(SUMIFS(Consolidado!$AD$5:$AD$1000,Consolidado!$E$5:$E$1000,$B40,Consolidado!$C$5:$C$1000,"Auditoría Interna",Consolidado!$Q$5:$Q$1000,"X",Consolidado!$H$5:$H$1000,IF($D$9="Todos","&gt;0",$D$9))&gt;0,"Interna "&amp;TEXT(DAY(_xlfn.MINIFS(Consolidado!$B$5:$B$1000,Consolidado!$E$5:$E$1000,$B40,Consolidado!$C$5:$C$1000,"Auditoría Interna",Consolidado!$Q$5:$Q$1000,"X",Consolidado!$H$5:$H$1000,IF($D$9="Todos","&gt;0",$D$9))),"00")&amp;"/"&amp;TEXT(MONTH(_xlfn.MINIFS(Consolidado!$B$5:$B$1000,Consolidado!$E$5:$E$1000,$B40,Consolidado!$C$5:$C$1000,"Auditoría Interna",Consolidado!$Q$5:$Q$1000,"X",Consolidado!$H$5:$H$1000,IF($D$9="Todos","&gt;0",$D$9))),"00")&amp;IF($D$9="Todos","/"&amp;RIGHT(YEAR(_xlfn.MINIFS(Consolidado!$B$5:$B$1000,Consolidado!$E$5:$E$1000,$B40,Consolidado!$C$5:$C$1000,"Auditoría Interna",Consolidado!$Q$5:$Q$1000,"X",Consolidado!$H$5:$H$1000,IF($D$9="Todos","&gt;0",$D$9))),2),"")&amp;IF(_xlfn.MAXIFS(Consolidado!$B$5:$B$1000,Consolidado!$E$5:$E$1000,$B40,Consolidado!$C$5:$C$1000,"Auditoría Interna",Consolidado!$Q$5:$Q$1000,"X",Consolidado!$H$5:$H$1000,IF($D$9="Todos","&gt;0",$D$9))&lt;&gt;_xlfn.MINIFS(Consolidado!$B$5:$B$1000,Consolidado!$E$5:$E$1000,$B40,Consolidado!$C$5:$C$1000,"Auditoría Interna",Consolidado!$Q$5:$Q$1000,"X",Consolidado!$H$5:$H$1000,IF($D$9="Todos","&gt;0",$D$9))," y "&amp;TEXT(DAY(_xlfn.MAXIFS(Consolidado!$B$5:$B$1000,Consolidado!$E$5:$E$1000,$B40,Consolidado!$C$5:$C$1000,"Auditoría Interna",Consolidado!$Q$5:$Q$1000,"X",Consolidado!$H$5:$H$1000,IF($D$9="Todos","&gt;0",$D$9))),"00")&amp;"/"&amp;TEXT(MONTH(_xlfn.MAXIFS(Consolidado!$B$5:$B$1000,Consolidado!$E$5:$E$1000,$B40,Consolidado!$C$5:$C$1000,"Auditoría Interna",Consolidado!$Q$5:$Q$1000,"X",Consolidado!$H$5:$H$1000,IF($D$9="Todos","&gt;0",$D$9))),"00")&amp;IF($D$9="Todos","/"&amp;RIGHT(YEAR(_xlfn.MAXIFS(Consolidado!$B$5:$B$1000,Consolidado!$E$5:$E$1000,$B40,Consolidado!$C$5:$C$1000,"Auditoría Interna",Consolidado!$Q$5:$Q$1000,"X",Consolidado!$H$5:$H$1000,IF($D$9="Todos","&gt;0",$D$9))),2),""),""),""),IF(SUMIFS(Consolidado!$AD$5:$AD$1000,Consolidado!$E$5:$E$1000,$B40,Consolidado!$C$5:$C$1000,"Auditoría Externa",Consolidado!$Q$5:$Q$1000,"X",Consolidado!$H$5:$H$1000,IF($D$9="Todos","&gt;0",$D$9))&gt;0,"Externa "&amp;TEXT(DAY(_xlfn.MINIFS(Consolidado!$B$5:$B$1000,Consolidado!$E$5:$E$1000,$B40,Consolidado!$C$5:$C$1000,"Auditoría Externa",Consolidado!$Q$5:$Q$1000,"X",Consolidado!$H$5:$H$1000,IF($D$9="Todos","&gt;0",$D$9))),"00")&amp;"/"&amp;TEXT(MONTH(_xlfn.MINIFS(Consolidado!$B$5:$B$1000,Consolidado!$E$5:$E$1000,$B40,Consolidado!$C$5:$C$1000,"Auditoría Externa",Consolidado!$Q$5:$Q$1000,"X",Consolidado!$H$5:$H$1000,IF($D$9="Todos","&gt;0",$D$9))),"00")&amp;IF($D$9="Todos","/"&amp;RIGHT(YEAR(_xlfn.MINIFS(Consolidado!$B$5:$B$1000,Consolidado!$E$5:$E$1000,$B40,Consolidado!$C$5:$C$1000,"Auditoría Externa",Consolidado!$Q$5:$Q$1000,"X",Consolidado!$H$5:$H$1000,IF($D$9="Todos","&gt;0",$D$9))),2),"")&amp;IF(_xlfn.MAXIFS(Consolidado!$B$5:$B$1000,Consolidado!$E$5:$E$1000,$B40,Consolidado!$C$5:$C$1000,"Auditoría Externa",Consolidado!$Q$5:$Q$1000,"X",Consolidado!$H$5:$H$1000,IF($D$9="Todos","&gt;0",$D$9))&lt;&gt;_xlfn.MINIFS(Consolidado!$B$5:$B$1000,Consolidado!$E$5:$E$1000,$B40,Consolidado!$C$5:$C$1000,"Auditoría Externa",Consolidado!$Q$5:$Q$1000,"X",Consolidado!$H$5:$H$1000,IF($D$9="Todos","&gt;0",$D$9))," y "&amp;TEXT(DAY(_xlfn.MAXIFS(Consolidado!$B$5:$B$1000,Consolidado!$E$5:$E$1000,$B40,Consolidado!$C$5:$C$1000,"Auditoría Externa",Consolidado!$Q$5:$Q$1000,"X",Consolidado!$H$5:$H$1000,IF($D$9="Todos","&gt;0",$D$9))),"00")&amp;"/"&amp;TEXT(MONTH(_xlfn.MAXIFS(Consolidado!$B$5:$B$1000,Consolidado!$E$5:$E$1000,$B40,Consolidado!$C$5:$C$1000,"Auditoría Externa",Consolidado!$Q$5:$Q$1000,"X",Consolidado!$H$5:$H$1000,IF($D$9="Todos","&gt;0",$D$9))),"00")&amp;IF($D$9="Todos","/"&amp;RIGHT(YEAR(_xlfn.MAXIFS(Consolidado!$B$5:$B$1000,Consolidado!$E$5:$E$1000,$B40,Consolidado!$C$5:$C$1000,"Auditoría Externa",Consolidado!$Q$5:$Q$1000,"X",Consolidado!$H$5:$H$1000,IF($D$9="Todos","&gt;0",$D$9))),2),""),""),""),IF(SUMIFS(Consolidado!$AD$5:$AD$1000,Consolidado!$E$5:$E$1000,$B40,Consolidado!$C$5:$C$1000,"SSF",Consolidado!$Q$5:$Q$1000,"X",Consolidado!$H$5:$H$1000,IF($D$9="Todos","&gt;0",$D$9))&gt;0,"SSF "&amp;TEXT(DAY(_xlfn.MINIFS(Consolidado!$B$5:$B$1000,Consolidado!$E$5:$E$1000,$B40,Consolidado!$C$5:$C$1000,"SSF",Consolidado!$Q$5:$Q$1000,"X",Consolidado!$H$5:$H$1000,IF($D$9="Todos","&gt;0",$D$9))),"00")&amp;"/"&amp;TEXT(MONTH(_xlfn.MINIFS(Consolidado!$B$5:$B$1000,Consolidado!$E$5:$E$1000,$B40,Consolidado!$C$5:$C$1000,"SSF",Consolidado!$Q$5:$Q$1000,"X",Consolidado!$H$5:$H$1000,IF($D$9="Todos","&gt;0",$D$9))),"00")&amp;IF($D$9="Todos","/"&amp;RIGHT(YEAR(_xlfn.MINIFS(Consolidado!$B$5:$B$1000,Consolidado!$E$5:$E$1000,$B40,Consolidado!$C$5:$C$1000,"SSF",Consolidado!$Q$5:$Q$1000,"X",Consolidado!$H$5:$H$1000,IF($D$9="Todos","&gt;0",$D$9))),2),"")&amp;IF(_xlfn.MAXIFS(Consolidado!$B$5:$B$1000,Consolidado!$E$5:$E$1000,$B40,Consolidado!$C$5:$C$1000,"SSF",Consolidado!$Q$5:$Q$1000,"X",Consolidado!$H$5:$H$1000,IF($D$9="Todos","&gt;0",$D$9))&lt;&gt;_xlfn.MINIFS(Consolidado!$B$5:$B$1000,Consolidado!$E$5:$E$1000,$B40,Consolidado!$C$5:$C$1000,"SSF",Consolidado!$Q$5:$Q$1000,"X",Consolidado!$H$5:$H$1000,IF($D$9="Todos","&gt;0",$D$9))," y "&amp;TEXT(DAY(_xlfn.MAXIFS(Consolidado!$B$5:$B$1000,Consolidado!$E$5:$E$1000,$B40,Consolidado!$C$5:$C$1000,"SSF",Consolidado!$Q$5:$Q$1000,"X",Consolidado!$H$5:$H$1000,IF($D$9="Todos","&gt;0",$D$9))),"00")&amp;"/"&amp;TEXT(MONTH(_xlfn.MAXIFS(Consolidado!$B$5:$B$1000,Consolidado!$E$5:$E$1000,$B40,Consolidado!$C$5:$C$1000,"SSF",Consolidado!$Q$5:$Q$1000,"X",Consolidado!$H$5:$H$1000,IF($D$9="Todos","&gt;0",$D$9))),"00")&amp;IF($D$9="Todos","/"&amp;RIGHT(YEAR(_xlfn.MAXIFS(Consolidado!$B$5:$B$1000,Consolidado!$E$5:$E$1000,$B40,Consolidado!$C$5:$C$1000,"SSF",Consolidado!$Q$5:$Q$1000,"X",Consolidado!$H$5:$H$1000,IF($D$9="Todos","&gt;0",$D$9))),2),""),""),""),IF(SUMIFS(Consolidado!$AD$5:$AD$1000,Consolidado!$E$5:$E$1000,$B40,Consolidado!$C$5:$C$1000,"Comité de Supervisión",Consolidado!$Q$5:$Q$1000,"X",Consolidado!$H$5:$H$1000,IF($D$9="Todos","&gt;0",$D$9))&gt;0,"Comité Sup. "&amp;TEXT(DAY(_xlfn.MINIFS(Consolidado!$B$5:$B$1000,Consolidado!$E$5:$E$1000,$B40,Consolidado!$C$5:$C$1000,"Comité de Supervisión",Consolidado!$Q$5:$Q$1000,"X",Consolidado!$H$5:$H$1000,IF($D$9="Todos","&gt;0",$D$9))),"00")&amp;"/"&amp;TEXT(MONTH(_xlfn.MINIFS(Consolidado!$B$5:$B$1000,Consolidado!$E$5:$E$1000,$B40,Consolidado!$C$5:$C$1000,"Comité de Supervisión",Consolidado!$Q$5:$Q$1000,"X",Consolidado!$H$5:$H$1000,IF($D$9="Todos","&gt;0",$D$9))),"00")&amp;IF($D$9="Todos","/"&amp;RIGHT(YEAR(_xlfn.MINIFS(Consolidado!$B$5:$B$1000,Consolidado!$E$5:$E$1000,$B40,Consolidado!$C$5:$C$1000,"Comité de Supervisión",Consolidado!$Q$5:$Q$1000,"X",Consolidado!$H$5:$H$1000,IF($D$9="Todos","&gt;0",$D$9))),2),"")&amp;IF(_xlfn.MAXIFS(Consolidado!$B$5:$B$1000,Consolidado!$E$5:$E$1000,$B40,Consolidado!$C$5:$C$1000,"Comité de Supervisión",Consolidado!$Q$5:$Q$1000,"X",Consolidado!$H$5:$H$1000,IF($D$9="Todos","&gt;0",$D$9))&lt;&gt;_xlfn.MINIFS(Consolidado!$B$5:$B$1000,Consolidado!$E$5:$E$1000,$B40,Consolidado!$C$5:$C$1000,"Comité de Supervisión",Consolidado!$Q$5:$Q$1000,"X",Consolidado!$H$5:$H$1000,IF($D$9="Todos","&gt;0",$D$9))," y "&amp;TEXT(DAY(_xlfn.MAXIFS(Consolidado!$B$5:$B$1000,Consolidado!$E$5:$E$1000,$B40,Consolidado!$C$5:$C$1000,"Comité de Supervisión",Consolidado!$Q$5:$Q$1000,"X",Consolidado!$H$5:$H$1000,IF($D$9="Todos","&gt;0",$D$9))),"00")&amp;"/"&amp;TEXT(MONTH(_xlfn.MAXIFS(Consolidado!$B$5:$B$1000,Consolidado!$E$5:$E$1000,$B40,Consolidado!$C$5:$C$1000,"Comité de Supervisión",Consolidado!$Q$5:$Q$1000,"X",Consolidado!$H$5:$H$1000,IF($D$9="Todos","&gt;0",$D$9))),"00")&amp;IF($D$9="Todos","/"&amp;RIGHT(YEAR(_xlfn.MAXIFS(Consolidado!$B$5:$B$1000,Consolidado!$E$5:$E$1000,$B40,Consolidado!$C$5:$C$1000,"Comité de Supervisión",Consolidado!$Q$5:$Q$1000,"X",Consolidado!$H$5:$H$1000,IF($D$9="Todos","&gt;0",$D$9))),2),""),""),""),IF(SUMIFS(Consolidado!$AD$5:$AD$1000,Consolidado!$E$5:$E$1000,$B40,Consolidado!$C$5:$C$1000,"Consejo de Administración",Consolidado!$Q$5:$Q$1000,"X",Consolidado!$H$5:$H$1000,IF($D$9="Todos","&gt;0",$D$9))&gt;0,"Consejo "&amp;TEXT(DAY(_xlfn.MINIFS(Consolidado!$B$5:$B$1000,Consolidado!$E$5:$E$1000,$B40,Consolidado!$C$5:$C$1000,"Consejo de Administración",Consolidado!$Q$5:$Q$1000,"X",Consolidado!$H$5:$H$1000,IF($D$9="Todos","&gt;0",$D$9))),"00")&amp;"/"&amp;TEXT(MONTH(_xlfn.MINIFS(Consolidado!$B$5:$B$1000,Consolidado!$E$5:$E$1000,$B40,Consolidado!$C$5:$C$1000,"Consejo de Administración",Consolidado!$Q$5:$Q$1000,"X",Consolidado!$H$5:$H$1000,IF($D$9="Todos","&gt;0",$D$9))),"00")&amp;IF($D$9="Todos","/"&amp;RIGHT(YEAR(_xlfn.MINIFS(Consolidado!$B$5:$B$1000,Consolidado!$E$5:$E$1000,$B40,Consolidado!$C$5:$C$1000,"Consejo de Administración",Consolidado!$Q$5:$Q$1000,"X",Consolidado!$H$5:$H$1000,IF($D$9="Todos","&gt;0",$D$9))),2),"")&amp;IF(_xlfn.MAXIFS(Consolidado!$B$5:$B$1000,Consolidado!$E$5:$E$1000,$B40,Consolidado!$C$5:$C$1000,"Consejo de Administración",Consolidado!$Q$5:$Q$1000,"X",Consolidado!$H$5:$H$1000,IF($D$9="Todos","&gt;0",$D$9))&lt;&gt;_xlfn.MINIFS(Consolidado!$B$5:$B$1000,Consolidado!$E$5:$E$1000,$B40,Consolidado!$C$5:$C$1000,"Consejo de Administración",Consolidado!$Q$5:$Q$1000,"X",Consolidado!$H$5:$H$1000,IF($D$9="Todos","&gt;0",$D$9))," y "&amp;TEXT(DAY(_xlfn.MAXIFS(Consolidado!$B$5:$B$1000,Consolidado!$E$5:$E$1000,$B40,Consolidado!$C$5:$C$1000,"Consejo de Administración",Consolidado!$Q$5:$Q$1000,"X",Consolidado!$H$5:$H$1000,IF($D$9="Todos","&gt;0",$D$9))),"00")&amp;"/"&amp;TEXT(MONTH(_xlfn.MAXIFS(Consolidado!$B$5:$B$1000,Consolidado!$E$5:$E$1000,$B40,Consolidado!$C$5:$C$1000,"Consejo de Administración",Consolidado!$Q$5:$Q$1000,"X",Consolidado!$H$5:$H$1000,IF($D$9="Todos","&gt;0",$D$9))),"00")&amp;IF($D$9="Todos","/"&amp;RIGHT(YEAR(_xlfn.MAXIFS(Consolidado!$B$5:$B$1000,Consolidado!$E$5:$E$1000,$B40,Consolidado!$C$5:$C$1000,"Consejo de Administración",Consolidado!$Q$5:$Q$1000,"X",Consolidado!$H$5:$H$1000,IF($D$9="Todos","&gt;0",$D$9))),2),""),""),""),IF(SUMIFS(Consolidado!$AD$5:$AD$1000,Consolidado!$E$5:$E$1000,$B40,Consolidado!$C$5:$C$1000,"Otros",Consolidado!$Q$5:$Q$1000,"X",Consolidado!$H$5:$H$1000,IF($D$9="Todos","&gt;0",$D$9))&gt;0,"Otros "&amp;TEXT(DAY(_xlfn.MINIFS(Consolidado!$B$5:$B$1000,Consolidado!$E$5:$E$1000,$B40,Consolidado!$C$5:$C$1000,"Otros",Consolidado!$Q$5:$Q$1000,"X",Consolidado!$H$5:$H$1000,IF($D$9="Todos","&gt;0",$D$9))),"00")&amp;"/"&amp;TEXT(MONTH(_xlfn.MINIFS(Consolidado!$B$5:$B$1000,Consolidado!$E$5:$E$1000,$B40,Consolidado!$C$5:$C$1000,"Otros",Consolidado!$Q$5:$Q$1000,"X",Consolidado!$H$5:$H$1000,IF($D$9="Todos","&gt;0",$D$9))),"00")&amp;IF($D$9="Todos","/"&amp;RIGHT(YEAR(_xlfn.MINIFS(Consolidado!$B$5:$B$1000,Consolidado!$E$5:$E$1000,$B40,Consolidado!$C$5:$C$1000,"Otros",Consolidado!$Q$5:$Q$1000,"X",Consolidado!$H$5:$H$1000,IF($D$9="Todos","&gt;0",$D$9))),2),"")&amp;IF(_xlfn.MAXIFS(Consolidado!$B$5:$B$1000,Consolidado!$E$5:$E$1000,$B40,Consolidado!$C$5:$C$1000,"Otros",Consolidado!$Q$5:$Q$1000,"X",Consolidado!$H$5:$H$1000,IF($D$9="Todos","&gt;0",$D$9))&lt;&gt;_xlfn.MINIFS(Consolidado!$B$5:$B$1000,Consolidado!$E$5:$E$1000,$B40,Consolidado!$C$5:$C$1000,"Otros",Consolidado!$Q$5:$Q$1000,"X",Consolidado!$H$5:$H$1000,IF($D$9="Todos","&gt;0",$D$9))," y "&amp;TEXT(DAY(_xlfn.MAXIFS(Consolidado!$B$5:$B$1000,Consolidado!$E$5:$E$1000,$B40,Consolidado!$C$5:$C$1000,"Otros",Consolidado!$Q$5:$Q$1000,"X",Consolidado!$H$5:$H$1000,IF($D$9="Todos","&gt;0",$D$9))),"00")&amp;"/"&amp;TEXT(MONTH(_xlfn.MAXIFS(Consolidado!$B$5:$B$1000,Consolidado!$E$5:$E$1000,$B40,Consolidado!$C$5:$C$1000,"Otros",Consolidado!$Q$5:$Q$1000,"X",Consolidado!$H$5:$H$1000,IF($D$9="Todos","&gt;0",$D$9))),"00")&amp;IF($D$9="Todos","/"&amp;RIGHT(YEAR(_xlfn.MAXIFS(Consolidado!$B$5:$B$1000,Consolidado!$E$5:$E$1000,$B40,Consolidado!$C$5:$C$1000,"Otros",Consolidado!$Q$5:$Q$1000,"X",Consolidado!$H$5:$H$1000,IF($D$9="Todos","&gt;0",$D$9))),2),""),""),""))</f>
        <v/>
      </c>
      <c r="T40" s="37" t="str">
        <f aca="false">_xlfn.TEXTJOIN(" +"&amp;CHAR(10),TRUE(),IF(SUMIFS(Consolidado!$AD$5:$AD$1000,Consolidado!$E$5:$E$1000,$B40,Consolidado!$C$5:$C$1000,"Auditoría Interna",Consolidado!$R$5:$R$1000,"X",Consolidado!$H$5:$H$1000,IF($D$9="Todos","&gt;0",$D$9))&gt;0,"Interna "&amp;TEXT(DAY(_xlfn.MINIFS(Consolidado!$B$5:$B$1000,Consolidado!$E$5:$E$1000,$B40,Consolidado!$C$5:$C$1000,"Auditoría Interna",Consolidado!$R$5:$R$1000,"X",Consolidado!$H$5:$H$1000,IF($D$9="Todos","&gt;0",$D$9))),"00")&amp;"/"&amp;TEXT(MONTH(_xlfn.MINIFS(Consolidado!$B$5:$B$1000,Consolidado!$E$5:$E$1000,$B40,Consolidado!$C$5:$C$1000,"Auditoría Interna",Consolidado!$R$5:$R$1000,"X",Consolidado!$H$5:$H$1000,IF($D$9="Todos","&gt;0",$D$9))),"00")&amp;IF($D$9="Todos","/"&amp;RIGHT(YEAR(_xlfn.MINIFS(Consolidado!$B$5:$B$1000,Consolidado!$E$5:$E$1000,$B40,Consolidado!$C$5:$C$1000,"Auditoría Interna",Consolidado!$R$5:$R$1000,"X",Consolidado!$H$5:$H$1000,IF($D$9="Todos","&gt;0",$D$9))),2),"")&amp;IF(_xlfn.MAXIFS(Consolidado!$B$5:$B$1000,Consolidado!$E$5:$E$1000,$B40,Consolidado!$C$5:$C$1000,"Auditoría Interna",Consolidado!$R$5:$R$1000,"X",Consolidado!$H$5:$H$1000,IF($D$9="Todos","&gt;0",$D$9))&lt;&gt;_xlfn.MINIFS(Consolidado!$B$5:$B$1000,Consolidado!$E$5:$E$1000,$B40,Consolidado!$C$5:$C$1000,"Auditoría Interna",Consolidado!$R$5:$R$1000,"X",Consolidado!$H$5:$H$1000,IF($D$9="Todos","&gt;0",$D$9))," y "&amp;TEXT(DAY(_xlfn.MAXIFS(Consolidado!$B$5:$B$1000,Consolidado!$E$5:$E$1000,$B40,Consolidado!$C$5:$C$1000,"Auditoría Interna",Consolidado!$R$5:$R$1000,"X",Consolidado!$H$5:$H$1000,IF($D$9="Todos","&gt;0",$D$9))),"00")&amp;"/"&amp;TEXT(MONTH(_xlfn.MAXIFS(Consolidado!$B$5:$B$1000,Consolidado!$E$5:$E$1000,$B40,Consolidado!$C$5:$C$1000,"Auditoría Interna",Consolidado!$R$5:$R$1000,"X",Consolidado!$H$5:$H$1000,IF($D$9="Todos","&gt;0",$D$9))),"00")&amp;IF($D$9="Todos","/"&amp;RIGHT(YEAR(_xlfn.MAXIFS(Consolidado!$B$5:$B$1000,Consolidado!$E$5:$E$1000,$B40,Consolidado!$C$5:$C$1000,"Auditoría Interna",Consolidado!$R$5:$R$1000,"X",Consolidado!$H$5:$H$1000,IF($D$9="Todos","&gt;0",$D$9))),2),""),""),""),IF(SUMIFS(Consolidado!$AD$5:$AD$1000,Consolidado!$E$5:$E$1000,$B40,Consolidado!$C$5:$C$1000,"Auditoría Externa",Consolidado!$R$5:$R$1000,"X",Consolidado!$H$5:$H$1000,IF($D$9="Todos","&gt;0",$D$9))&gt;0,"Externa "&amp;TEXT(DAY(_xlfn.MINIFS(Consolidado!$B$5:$B$1000,Consolidado!$E$5:$E$1000,$B40,Consolidado!$C$5:$C$1000,"Auditoría Externa",Consolidado!$R$5:$R$1000,"X",Consolidado!$H$5:$H$1000,IF($D$9="Todos","&gt;0",$D$9))),"00")&amp;"/"&amp;TEXT(MONTH(_xlfn.MINIFS(Consolidado!$B$5:$B$1000,Consolidado!$E$5:$E$1000,$B40,Consolidado!$C$5:$C$1000,"Auditoría Externa",Consolidado!$R$5:$R$1000,"X",Consolidado!$H$5:$H$1000,IF($D$9="Todos","&gt;0",$D$9))),"00")&amp;IF($D$9="Todos","/"&amp;RIGHT(YEAR(_xlfn.MINIFS(Consolidado!$B$5:$B$1000,Consolidado!$E$5:$E$1000,$B40,Consolidado!$C$5:$C$1000,"Auditoría Externa",Consolidado!$R$5:$R$1000,"X",Consolidado!$H$5:$H$1000,IF($D$9="Todos","&gt;0",$D$9))),2),"")&amp;IF(_xlfn.MAXIFS(Consolidado!$B$5:$B$1000,Consolidado!$E$5:$E$1000,$B40,Consolidado!$C$5:$C$1000,"Auditoría Externa",Consolidado!$R$5:$R$1000,"X",Consolidado!$H$5:$H$1000,IF($D$9="Todos","&gt;0",$D$9))&lt;&gt;_xlfn.MINIFS(Consolidado!$B$5:$B$1000,Consolidado!$E$5:$E$1000,$B40,Consolidado!$C$5:$C$1000,"Auditoría Externa",Consolidado!$R$5:$R$1000,"X",Consolidado!$H$5:$H$1000,IF($D$9="Todos","&gt;0",$D$9))," y "&amp;TEXT(DAY(_xlfn.MAXIFS(Consolidado!$B$5:$B$1000,Consolidado!$E$5:$E$1000,$B40,Consolidado!$C$5:$C$1000,"Auditoría Externa",Consolidado!$R$5:$R$1000,"X",Consolidado!$H$5:$H$1000,IF($D$9="Todos","&gt;0",$D$9))),"00")&amp;"/"&amp;TEXT(MONTH(_xlfn.MAXIFS(Consolidado!$B$5:$B$1000,Consolidado!$E$5:$E$1000,$B40,Consolidado!$C$5:$C$1000,"Auditoría Externa",Consolidado!$R$5:$R$1000,"X",Consolidado!$H$5:$H$1000,IF($D$9="Todos","&gt;0",$D$9))),"00")&amp;IF($D$9="Todos","/"&amp;RIGHT(YEAR(_xlfn.MAXIFS(Consolidado!$B$5:$B$1000,Consolidado!$E$5:$E$1000,$B40,Consolidado!$C$5:$C$1000,"Auditoría Externa",Consolidado!$R$5:$R$1000,"X",Consolidado!$H$5:$H$1000,IF($D$9="Todos","&gt;0",$D$9))),2),""),""),""),IF(SUMIFS(Consolidado!$AD$5:$AD$1000,Consolidado!$E$5:$E$1000,$B40,Consolidado!$C$5:$C$1000,"SSF",Consolidado!$R$5:$R$1000,"X",Consolidado!$H$5:$H$1000,IF($D$9="Todos","&gt;0",$D$9))&gt;0,"SSF "&amp;TEXT(DAY(_xlfn.MINIFS(Consolidado!$B$5:$B$1000,Consolidado!$E$5:$E$1000,$B40,Consolidado!$C$5:$C$1000,"SSF",Consolidado!$R$5:$R$1000,"X",Consolidado!$H$5:$H$1000,IF($D$9="Todos","&gt;0",$D$9))),"00")&amp;"/"&amp;TEXT(MONTH(_xlfn.MINIFS(Consolidado!$B$5:$B$1000,Consolidado!$E$5:$E$1000,$B40,Consolidado!$C$5:$C$1000,"SSF",Consolidado!$R$5:$R$1000,"X",Consolidado!$H$5:$H$1000,IF($D$9="Todos","&gt;0",$D$9))),"00")&amp;IF($D$9="Todos","/"&amp;RIGHT(YEAR(_xlfn.MINIFS(Consolidado!$B$5:$B$1000,Consolidado!$E$5:$E$1000,$B40,Consolidado!$C$5:$C$1000,"SSF",Consolidado!$R$5:$R$1000,"X",Consolidado!$H$5:$H$1000,IF($D$9="Todos","&gt;0",$D$9))),2),"")&amp;IF(_xlfn.MAXIFS(Consolidado!$B$5:$B$1000,Consolidado!$E$5:$E$1000,$B40,Consolidado!$C$5:$C$1000,"SSF",Consolidado!$R$5:$R$1000,"X",Consolidado!$H$5:$H$1000,IF($D$9="Todos","&gt;0",$D$9))&lt;&gt;_xlfn.MINIFS(Consolidado!$B$5:$B$1000,Consolidado!$E$5:$E$1000,$B40,Consolidado!$C$5:$C$1000,"SSF",Consolidado!$R$5:$R$1000,"X",Consolidado!$H$5:$H$1000,IF($D$9="Todos","&gt;0",$D$9))," y "&amp;TEXT(DAY(_xlfn.MAXIFS(Consolidado!$B$5:$B$1000,Consolidado!$E$5:$E$1000,$B40,Consolidado!$C$5:$C$1000,"SSF",Consolidado!$R$5:$R$1000,"X",Consolidado!$H$5:$H$1000,IF($D$9="Todos","&gt;0",$D$9))),"00")&amp;"/"&amp;TEXT(MONTH(_xlfn.MAXIFS(Consolidado!$B$5:$B$1000,Consolidado!$E$5:$E$1000,$B40,Consolidado!$C$5:$C$1000,"SSF",Consolidado!$R$5:$R$1000,"X",Consolidado!$H$5:$H$1000,IF($D$9="Todos","&gt;0",$D$9))),"00")&amp;IF($D$9="Todos","/"&amp;RIGHT(YEAR(_xlfn.MAXIFS(Consolidado!$B$5:$B$1000,Consolidado!$E$5:$E$1000,$B40,Consolidado!$C$5:$C$1000,"SSF",Consolidado!$R$5:$R$1000,"X",Consolidado!$H$5:$H$1000,IF($D$9="Todos","&gt;0",$D$9))),2),""),""),""),IF(SUMIFS(Consolidado!$AD$5:$AD$1000,Consolidado!$E$5:$E$1000,$B40,Consolidado!$C$5:$C$1000,"Comité de Supervisión",Consolidado!$R$5:$R$1000,"X",Consolidado!$H$5:$H$1000,IF($D$9="Todos","&gt;0",$D$9))&gt;0,"Comité Sup. "&amp;TEXT(DAY(_xlfn.MINIFS(Consolidado!$B$5:$B$1000,Consolidado!$E$5:$E$1000,$B40,Consolidado!$C$5:$C$1000,"Comité de Supervisión",Consolidado!$R$5:$R$1000,"X",Consolidado!$H$5:$H$1000,IF($D$9="Todos","&gt;0",$D$9))),"00")&amp;"/"&amp;TEXT(MONTH(_xlfn.MINIFS(Consolidado!$B$5:$B$1000,Consolidado!$E$5:$E$1000,$B40,Consolidado!$C$5:$C$1000,"Comité de Supervisión",Consolidado!$R$5:$R$1000,"X",Consolidado!$H$5:$H$1000,IF($D$9="Todos","&gt;0",$D$9))),"00")&amp;IF($D$9="Todos","/"&amp;RIGHT(YEAR(_xlfn.MINIFS(Consolidado!$B$5:$B$1000,Consolidado!$E$5:$E$1000,$B40,Consolidado!$C$5:$C$1000,"Comité de Supervisión",Consolidado!$R$5:$R$1000,"X",Consolidado!$H$5:$H$1000,IF($D$9="Todos","&gt;0",$D$9))),2),"")&amp;IF(_xlfn.MAXIFS(Consolidado!$B$5:$B$1000,Consolidado!$E$5:$E$1000,$B40,Consolidado!$C$5:$C$1000,"Comité de Supervisión",Consolidado!$R$5:$R$1000,"X",Consolidado!$H$5:$H$1000,IF($D$9="Todos","&gt;0",$D$9))&lt;&gt;_xlfn.MINIFS(Consolidado!$B$5:$B$1000,Consolidado!$E$5:$E$1000,$B40,Consolidado!$C$5:$C$1000,"Comité de Supervisión",Consolidado!$R$5:$R$1000,"X",Consolidado!$H$5:$H$1000,IF($D$9="Todos","&gt;0",$D$9))," y "&amp;TEXT(DAY(_xlfn.MAXIFS(Consolidado!$B$5:$B$1000,Consolidado!$E$5:$E$1000,$B40,Consolidado!$C$5:$C$1000,"Comité de Supervisión",Consolidado!$R$5:$R$1000,"X",Consolidado!$H$5:$H$1000,IF($D$9="Todos","&gt;0",$D$9))),"00")&amp;"/"&amp;TEXT(MONTH(_xlfn.MAXIFS(Consolidado!$B$5:$B$1000,Consolidado!$E$5:$E$1000,$B40,Consolidado!$C$5:$C$1000,"Comité de Supervisión",Consolidado!$R$5:$R$1000,"X",Consolidado!$H$5:$H$1000,IF($D$9="Todos","&gt;0",$D$9))),"00")&amp;IF($D$9="Todos","/"&amp;RIGHT(YEAR(_xlfn.MAXIFS(Consolidado!$B$5:$B$1000,Consolidado!$E$5:$E$1000,$B40,Consolidado!$C$5:$C$1000,"Comité de Supervisión",Consolidado!$R$5:$R$1000,"X",Consolidado!$H$5:$H$1000,IF($D$9="Todos","&gt;0",$D$9))),2),""),""),""),IF(SUMIFS(Consolidado!$AD$5:$AD$1000,Consolidado!$E$5:$E$1000,$B40,Consolidado!$C$5:$C$1000,"Consejo de Administración",Consolidado!$R$5:$R$1000,"X",Consolidado!$H$5:$H$1000,IF($D$9="Todos","&gt;0",$D$9))&gt;0,"Consejo "&amp;TEXT(DAY(_xlfn.MINIFS(Consolidado!$B$5:$B$1000,Consolidado!$E$5:$E$1000,$B40,Consolidado!$C$5:$C$1000,"Consejo de Administración",Consolidado!$R$5:$R$1000,"X",Consolidado!$H$5:$H$1000,IF($D$9="Todos","&gt;0",$D$9))),"00")&amp;"/"&amp;TEXT(MONTH(_xlfn.MINIFS(Consolidado!$B$5:$B$1000,Consolidado!$E$5:$E$1000,$B40,Consolidado!$C$5:$C$1000,"Consejo de Administración",Consolidado!$R$5:$R$1000,"X",Consolidado!$H$5:$H$1000,IF($D$9="Todos","&gt;0",$D$9))),"00")&amp;IF($D$9="Todos","/"&amp;RIGHT(YEAR(_xlfn.MINIFS(Consolidado!$B$5:$B$1000,Consolidado!$E$5:$E$1000,$B40,Consolidado!$C$5:$C$1000,"Consejo de Administración",Consolidado!$R$5:$R$1000,"X",Consolidado!$H$5:$H$1000,IF($D$9="Todos","&gt;0",$D$9))),2),"")&amp;IF(_xlfn.MAXIFS(Consolidado!$B$5:$B$1000,Consolidado!$E$5:$E$1000,$B40,Consolidado!$C$5:$C$1000,"Consejo de Administración",Consolidado!$R$5:$R$1000,"X",Consolidado!$H$5:$H$1000,IF($D$9="Todos","&gt;0",$D$9))&lt;&gt;_xlfn.MINIFS(Consolidado!$B$5:$B$1000,Consolidado!$E$5:$E$1000,$B40,Consolidado!$C$5:$C$1000,"Consejo de Administración",Consolidado!$R$5:$R$1000,"X",Consolidado!$H$5:$H$1000,IF($D$9="Todos","&gt;0",$D$9))," y "&amp;TEXT(DAY(_xlfn.MAXIFS(Consolidado!$B$5:$B$1000,Consolidado!$E$5:$E$1000,$B40,Consolidado!$C$5:$C$1000,"Consejo de Administración",Consolidado!$R$5:$R$1000,"X",Consolidado!$H$5:$H$1000,IF($D$9="Todos","&gt;0",$D$9))),"00")&amp;"/"&amp;TEXT(MONTH(_xlfn.MAXIFS(Consolidado!$B$5:$B$1000,Consolidado!$E$5:$E$1000,$B40,Consolidado!$C$5:$C$1000,"Consejo de Administración",Consolidado!$R$5:$R$1000,"X",Consolidado!$H$5:$H$1000,IF($D$9="Todos","&gt;0",$D$9))),"00")&amp;IF($D$9="Todos","/"&amp;RIGHT(YEAR(_xlfn.MAXIFS(Consolidado!$B$5:$B$1000,Consolidado!$E$5:$E$1000,$B40,Consolidado!$C$5:$C$1000,"Consejo de Administración",Consolidado!$R$5:$R$1000,"X",Consolidado!$H$5:$H$1000,IF($D$9="Todos","&gt;0",$D$9))),2),""),""),""),IF(SUMIFS(Consolidado!$AD$5:$AD$1000,Consolidado!$E$5:$E$1000,$B40,Consolidado!$C$5:$C$1000,"Otros",Consolidado!$R$5:$R$1000,"X",Consolidado!$H$5:$H$1000,IF($D$9="Todos","&gt;0",$D$9))&gt;0,"Otros "&amp;TEXT(DAY(_xlfn.MINIFS(Consolidado!$B$5:$B$1000,Consolidado!$E$5:$E$1000,$B40,Consolidado!$C$5:$C$1000,"Otros",Consolidado!$R$5:$R$1000,"X",Consolidado!$H$5:$H$1000,IF($D$9="Todos","&gt;0",$D$9))),"00")&amp;"/"&amp;TEXT(MONTH(_xlfn.MINIFS(Consolidado!$B$5:$B$1000,Consolidado!$E$5:$E$1000,$B40,Consolidado!$C$5:$C$1000,"Otros",Consolidado!$R$5:$R$1000,"X",Consolidado!$H$5:$H$1000,IF($D$9="Todos","&gt;0",$D$9))),"00")&amp;IF($D$9="Todos","/"&amp;RIGHT(YEAR(_xlfn.MINIFS(Consolidado!$B$5:$B$1000,Consolidado!$E$5:$E$1000,$B40,Consolidado!$C$5:$C$1000,"Otros",Consolidado!$R$5:$R$1000,"X",Consolidado!$H$5:$H$1000,IF($D$9="Todos","&gt;0",$D$9))),2),"")&amp;IF(_xlfn.MAXIFS(Consolidado!$B$5:$B$1000,Consolidado!$E$5:$E$1000,$B40,Consolidado!$C$5:$C$1000,"Otros",Consolidado!$R$5:$R$1000,"X",Consolidado!$H$5:$H$1000,IF($D$9="Todos","&gt;0",$D$9))&lt;&gt;_xlfn.MINIFS(Consolidado!$B$5:$B$1000,Consolidado!$E$5:$E$1000,$B40,Consolidado!$C$5:$C$1000,"Otros",Consolidado!$R$5:$R$1000,"X",Consolidado!$H$5:$H$1000,IF($D$9="Todos","&gt;0",$D$9))," y "&amp;TEXT(DAY(_xlfn.MAXIFS(Consolidado!$B$5:$B$1000,Consolidado!$E$5:$E$1000,$B40,Consolidado!$C$5:$C$1000,"Otros",Consolidado!$R$5:$R$1000,"X",Consolidado!$H$5:$H$1000,IF($D$9="Todos","&gt;0",$D$9))),"00")&amp;"/"&amp;TEXT(MONTH(_xlfn.MAXIFS(Consolidado!$B$5:$B$1000,Consolidado!$E$5:$E$1000,$B40,Consolidado!$C$5:$C$1000,"Otros",Consolidado!$R$5:$R$1000,"X",Consolidado!$H$5:$H$1000,IF($D$9="Todos","&gt;0",$D$9))),"00")&amp;IF($D$9="Todos","/"&amp;RIGHT(YEAR(_xlfn.MAXIFS(Consolidado!$B$5:$B$1000,Consolidado!$E$5:$E$1000,$B40,Consolidado!$C$5:$C$1000,"Otros",Consolidado!$R$5:$R$1000,"X",Consolidado!$H$5:$H$1000,IF($D$9="Todos","&gt;0",$D$9))),2),""),""),""))</f>
        <v>Externa 06/10</v>
      </c>
      <c r="U40" s="37" t="str">
        <f aca="false">_xlfn.TEXTJOIN(" +"&amp;CHAR(10),TRUE(),IF(SUMIFS(Consolidado!$AD$5:$AD$1000,Consolidado!$E$5:$E$1000,$B40,Consolidado!$C$5:$C$1000,"Auditoría Interna",Consolidado!$S$5:$S$1000,"X",Consolidado!$H$5:$H$1000,IF($D$9="Todos","&gt;0",$D$9))&gt;0,"Interna "&amp;TEXT(DAY(_xlfn.MINIFS(Consolidado!$B$5:$B$1000,Consolidado!$E$5:$E$1000,$B40,Consolidado!$C$5:$C$1000,"Auditoría Interna",Consolidado!$S$5:$S$1000,"X",Consolidado!$H$5:$H$1000,IF($D$9="Todos","&gt;0",$D$9))),"00")&amp;"/"&amp;TEXT(MONTH(_xlfn.MINIFS(Consolidado!$B$5:$B$1000,Consolidado!$E$5:$E$1000,$B40,Consolidado!$C$5:$C$1000,"Auditoría Interna",Consolidado!$S$5:$S$1000,"X",Consolidado!$H$5:$H$1000,IF($D$9="Todos","&gt;0",$D$9))),"00")&amp;IF($D$9="Todos","/"&amp;RIGHT(YEAR(_xlfn.MINIFS(Consolidado!$B$5:$B$1000,Consolidado!$E$5:$E$1000,$B40,Consolidado!$C$5:$C$1000,"Auditoría Interna",Consolidado!$S$5:$S$1000,"X",Consolidado!$H$5:$H$1000,IF($D$9="Todos","&gt;0",$D$9))),2),"")&amp;IF(_xlfn.MAXIFS(Consolidado!$B$5:$B$1000,Consolidado!$E$5:$E$1000,$B40,Consolidado!$C$5:$C$1000,"Auditoría Interna",Consolidado!$S$5:$S$1000,"X",Consolidado!$H$5:$H$1000,IF($D$9="Todos","&gt;0",$D$9))&lt;&gt;_xlfn.MINIFS(Consolidado!$B$5:$B$1000,Consolidado!$E$5:$E$1000,$B40,Consolidado!$C$5:$C$1000,"Auditoría Interna",Consolidado!$S$5:$S$1000,"X",Consolidado!$H$5:$H$1000,IF($D$9="Todos","&gt;0",$D$9))," y "&amp;TEXT(DAY(_xlfn.MAXIFS(Consolidado!$B$5:$B$1000,Consolidado!$E$5:$E$1000,$B40,Consolidado!$C$5:$C$1000,"Auditoría Interna",Consolidado!$S$5:$S$1000,"X",Consolidado!$H$5:$H$1000,IF($D$9="Todos","&gt;0",$D$9))),"00")&amp;"/"&amp;TEXT(MONTH(_xlfn.MAXIFS(Consolidado!$B$5:$B$1000,Consolidado!$E$5:$E$1000,$B40,Consolidado!$C$5:$C$1000,"Auditoría Interna",Consolidado!$S$5:$S$1000,"X",Consolidado!$H$5:$H$1000,IF($D$9="Todos","&gt;0",$D$9))),"00")&amp;IF($D$9="Todos","/"&amp;RIGHT(YEAR(_xlfn.MAXIFS(Consolidado!$B$5:$B$1000,Consolidado!$E$5:$E$1000,$B40,Consolidado!$C$5:$C$1000,"Auditoría Interna",Consolidado!$S$5:$S$1000,"X",Consolidado!$H$5:$H$1000,IF($D$9="Todos","&gt;0",$D$9))),2),""),""),""),IF(SUMIFS(Consolidado!$AD$5:$AD$1000,Consolidado!$E$5:$E$1000,$B40,Consolidado!$C$5:$C$1000,"Auditoría Externa",Consolidado!$S$5:$S$1000,"X",Consolidado!$H$5:$H$1000,IF($D$9="Todos","&gt;0",$D$9))&gt;0,"Externa "&amp;TEXT(DAY(_xlfn.MINIFS(Consolidado!$B$5:$B$1000,Consolidado!$E$5:$E$1000,$B40,Consolidado!$C$5:$C$1000,"Auditoría Externa",Consolidado!$S$5:$S$1000,"X",Consolidado!$H$5:$H$1000,IF($D$9="Todos","&gt;0",$D$9))),"00")&amp;"/"&amp;TEXT(MONTH(_xlfn.MINIFS(Consolidado!$B$5:$B$1000,Consolidado!$E$5:$E$1000,$B40,Consolidado!$C$5:$C$1000,"Auditoría Externa",Consolidado!$S$5:$S$1000,"X",Consolidado!$H$5:$H$1000,IF($D$9="Todos","&gt;0",$D$9))),"00")&amp;IF($D$9="Todos","/"&amp;RIGHT(YEAR(_xlfn.MINIFS(Consolidado!$B$5:$B$1000,Consolidado!$E$5:$E$1000,$B40,Consolidado!$C$5:$C$1000,"Auditoría Externa",Consolidado!$S$5:$S$1000,"X",Consolidado!$H$5:$H$1000,IF($D$9="Todos","&gt;0",$D$9))),2),"")&amp;IF(_xlfn.MAXIFS(Consolidado!$B$5:$B$1000,Consolidado!$E$5:$E$1000,$B40,Consolidado!$C$5:$C$1000,"Auditoría Externa",Consolidado!$S$5:$S$1000,"X",Consolidado!$H$5:$H$1000,IF($D$9="Todos","&gt;0",$D$9))&lt;&gt;_xlfn.MINIFS(Consolidado!$B$5:$B$1000,Consolidado!$E$5:$E$1000,$B40,Consolidado!$C$5:$C$1000,"Auditoría Externa",Consolidado!$S$5:$S$1000,"X",Consolidado!$H$5:$H$1000,IF($D$9="Todos","&gt;0",$D$9))," y "&amp;TEXT(DAY(_xlfn.MAXIFS(Consolidado!$B$5:$B$1000,Consolidado!$E$5:$E$1000,$B40,Consolidado!$C$5:$C$1000,"Auditoría Externa",Consolidado!$S$5:$S$1000,"X",Consolidado!$H$5:$H$1000,IF($D$9="Todos","&gt;0",$D$9))),"00")&amp;"/"&amp;TEXT(MONTH(_xlfn.MAXIFS(Consolidado!$B$5:$B$1000,Consolidado!$E$5:$E$1000,$B40,Consolidado!$C$5:$C$1000,"Auditoría Externa",Consolidado!$S$5:$S$1000,"X",Consolidado!$H$5:$H$1000,IF($D$9="Todos","&gt;0",$D$9))),"00")&amp;IF($D$9="Todos","/"&amp;RIGHT(YEAR(_xlfn.MAXIFS(Consolidado!$B$5:$B$1000,Consolidado!$E$5:$E$1000,$B40,Consolidado!$C$5:$C$1000,"Auditoría Externa",Consolidado!$S$5:$S$1000,"X",Consolidado!$H$5:$H$1000,IF($D$9="Todos","&gt;0",$D$9))),2),""),""),""),IF(SUMIFS(Consolidado!$AD$5:$AD$1000,Consolidado!$E$5:$E$1000,$B40,Consolidado!$C$5:$C$1000,"SSF",Consolidado!$S$5:$S$1000,"X",Consolidado!$H$5:$H$1000,IF($D$9="Todos","&gt;0",$D$9))&gt;0,"SSF "&amp;TEXT(DAY(_xlfn.MINIFS(Consolidado!$B$5:$B$1000,Consolidado!$E$5:$E$1000,$B40,Consolidado!$C$5:$C$1000,"SSF",Consolidado!$S$5:$S$1000,"X",Consolidado!$H$5:$H$1000,IF($D$9="Todos","&gt;0",$D$9))),"00")&amp;"/"&amp;TEXT(MONTH(_xlfn.MINIFS(Consolidado!$B$5:$B$1000,Consolidado!$E$5:$E$1000,$B40,Consolidado!$C$5:$C$1000,"SSF",Consolidado!$S$5:$S$1000,"X",Consolidado!$H$5:$H$1000,IF($D$9="Todos","&gt;0",$D$9))),"00")&amp;IF($D$9="Todos","/"&amp;RIGHT(YEAR(_xlfn.MINIFS(Consolidado!$B$5:$B$1000,Consolidado!$E$5:$E$1000,$B40,Consolidado!$C$5:$C$1000,"SSF",Consolidado!$S$5:$S$1000,"X",Consolidado!$H$5:$H$1000,IF($D$9="Todos","&gt;0",$D$9))),2),"")&amp;IF(_xlfn.MAXIFS(Consolidado!$B$5:$B$1000,Consolidado!$E$5:$E$1000,$B40,Consolidado!$C$5:$C$1000,"SSF",Consolidado!$S$5:$S$1000,"X",Consolidado!$H$5:$H$1000,IF($D$9="Todos","&gt;0",$D$9))&lt;&gt;_xlfn.MINIFS(Consolidado!$B$5:$B$1000,Consolidado!$E$5:$E$1000,$B40,Consolidado!$C$5:$C$1000,"SSF",Consolidado!$S$5:$S$1000,"X",Consolidado!$H$5:$H$1000,IF($D$9="Todos","&gt;0",$D$9))," y "&amp;TEXT(DAY(_xlfn.MAXIFS(Consolidado!$B$5:$B$1000,Consolidado!$E$5:$E$1000,$B40,Consolidado!$C$5:$C$1000,"SSF",Consolidado!$S$5:$S$1000,"X",Consolidado!$H$5:$H$1000,IF($D$9="Todos","&gt;0",$D$9))),"00")&amp;"/"&amp;TEXT(MONTH(_xlfn.MAXIFS(Consolidado!$B$5:$B$1000,Consolidado!$E$5:$E$1000,$B40,Consolidado!$C$5:$C$1000,"SSF",Consolidado!$S$5:$S$1000,"X",Consolidado!$H$5:$H$1000,IF($D$9="Todos","&gt;0",$D$9))),"00")&amp;IF($D$9="Todos","/"&amp;RIGHT(YEAR(_xlfn.MAXIFS(Consolidado!$B$5:$B$1000,Consolidado!$E$5:$E$1000,$B40,Consolidado!$C$5:$C$1000,"SSF",Consolidado!$S$5:$S$1000,"X",Consolidado!$H$5:$H$1000,IF($D$9="Todos","&gt;0",$D$9))),2),""),""),""),IF(SUMIFS(Consolidado!$AD$5:$AD$1000,Consolidado!$E$5:$E$1000,$B40,Consolidado!$C$5:$C$1000,"Comité de Supervisión",Consolidado!$S$5:$S$1000,"X",Consolidado!$H$5:$H$1000,IF($D$9="Todos","&gt;0",$D$9))&gt;0,"Comité Sup. "&amp;TEXT(DAY(_xlfn.MINIFS(Consolidado!$B$5:$B$1000,Consolidado!$E$5:$E$1000,$B40,Consolidado!$C$5:$C$1000,"Comité de Supervisión",Consolidado!$S$5:$S$1000,"X",Consolidado!$H$5:$H$1000,IF($D$9="Todos","&gt;0",$D$9))),"00")&amp;"/"&amp;TEXT(MONTH(_xlfn.MINIFS(Consolidado!$B$5:$B$1000,Consolidado!$E$5:$E$1000,$B40,Consolidado!$C$5:$C$1000,"Comité de Supervisión",Consolidado!$S$5:$S$1000,"X",Consolidado!$H$5:$H$1000,IF($D$9="Todos","&gt;0",$D$9))),"00")&amp;IF($D$9="Todos","/"&amp;RIGHT(YEAR(_xlfn.MINIFS(Consolidado!$B$5:$B$1000,Consolidado!$E$5:$E$1000,$B40,Consolidado!$C$5:$C$1000,"Comité de Supervisión",Consolidado!$S$5:$S$1000,"X",Consolidado!$H$5:$H$1000,IF($D$9="Todos","&gt;0",$D$9))),2),"")&amp;IF(_xlfn.MAXIFS(Consolidado!$B$5:$B$1000,Consolidado!$E$5:$E$1000,$B40,Consolidado!$C$5:$C$1000,"Comité de Supervisión",Consolidado!$S$5:$S$1000,"X",Consolidado!$H$5:$H$1000,IF($D$9="Todos","&gt;0",$D$9))&lt;&gt;_xlfn.MINIFS(Consolidado!$B$5:$B$1000,Consolidado!$E$5:$E$1000,$B40,Consolidado!$C$5:$C$1000,"Comité de Supervisión",Consolidado!$S$5:$S$1000,"X",Consolidado!$H$5:$H$1000,IF($D$9="Todos","&gt;0",$D$9))," y "&amp;TEXT(DAY(_xlfn.MAXIFS(Consolidado!$B$5:$B$1000,Consolidado!$E$5:$E$1000,$B40,Consolidado!$C$5:$C$1000,"Comité de Supervisión",Consolidado!$S$5:$S$1000,"X",Consolidado!$H$5:$H$1000,IF($D$9="Todos","&gt;0",$D$9))),"00")&amp;"/"&amp;TEXT(MONTH(_xlfn.MAXIFS(Consolidado!$B$5:$B$1000,Consolidado!$E$5:$E$1000,$B40,Consolidado!$C$5:$C$1000,"Comité de Supervisión",Consolidado!$S$5:$S$1000,"X",Consolidado!$H$5:$H$1000,IF($D$9="Todos","&gt;0",$D$9))),"00")&amp;IF($D$9="Todos","/"&amp;RIGHT(YEAR(_xlfn.MAXIFS(Consolidado!$B$5:$B$1000,Consolidado!$E$5:$E$1000,$B40,Consolidado!$C$5:$C$1000,"Comité de Supervisión",Consolidado!$S$5:$S$1000,"X",Consolidado!$H$5:$H$1000,IF($D$9="Todos","&gt;0",$D$9))),2),""),""),""),IF(SUMIFS(Consolidado!$AD$5:$AD$1000,Consolidado!$E$5:$E$1000,$B40,Consolidado!$C$5:$C$1000,"Consejo de Administración",Consolidado!$S$5:$S$1000,"X",Consolidado!$H$5:$H$1000,IF($D$9="Todos","&gt;0",$D$9))&gt;0,"Consejo "&amp;TEXT(DAY(_xlfn.MINIFS(Consolidado!$B$5:$B$1000,Consolidado!$E$5:$E$1000,$B40,Consolidado!$C$5:$C$1000,"Consejo de Administración",Consolidado!$S$5:$S$1000,"X",Consolidado!$H$5:$H$1000,IF($D$9="Todos","&gt;0",$D$9))),"00")&amp;"/"&amp;TEXT(MONTH(_xlfn.MINIFS(Consolidado!$B$5:$B$1000,Consolidado!$E$5:$E$1000,$B40,Consolidado!$C$5:$C$1000,"Consejo de Administración",Consolidado!$S$5:$S$1000,"X",Consolidado!$H$5:$H$1000,IF($D$9="Todos","&gt;0",$D$9))),"00")&amp;IF($D$9="Todos","/"&amp;RIGHT(YEAR(_xlfn.MINIFS(Consolidado!$B$5:$B$1000,Consolidado!$E$5:$E$1000,$B40,Consolidado!$C$5:$C$1000,"Consejo de Administración",Consolidado!$S$5:$S$1000,"X",Consolidado!$H$5:$H$1000,IF($D$9="Todos","&gt;0",$D$9))),2),"")&amp;IF(_xlfn.MAXIFS(Consolidado!$B$5:$B$1000,Consolidado!$E$5:$E$1000,$B40,Consolidado!$C$5:$C$1000,"Consejo de Administración",Consolidado!$S$5:$S$1000,"X",Consolidado!$H$5:$H$1000,IF($D$9="Todos","&gt;0",$D$9))&lt;&gt;_xlfn.MINIFS(Consolidado!$B$5:$B$1000,Consolidado!$E$5:$E$1000,$B40,Consolidado!$C$5:$C$1000,"Consejo de Administración",Consolidado!$S$5:$S$1000,"X",Consolidado!$H$5:$H$1000,IF($D$9="Todos","&gt;0",$D$9))," y "&amp;TEXT(DAY(_xlfn.MAXIFS(Consolidado!$B$5:$B$1000,Consolidado!$E$5:$E$1000,$B40,Consolidado!$C$5:$C$1000,"Consejo de Administración",Consolidado!$S$5:$S$1000,"X",Consolidado!$H$5:$H$1000,IF($D$9="Todos","&gt;0",$D$9))),"00")&amp;"/"&amp;TEXT(MONTH(_xlfn.MAXIFS(Consolidado!$B$5:$B$1000,Consolidado!$E$5:$E$1000,$B40,Consolidado!$C$5:$C$1000,"Consejo de Administración",Consolidado!$S$5:$S$1000,"X",Consolidado!$H$5:$H$1000,IF($D$9="Todos","&gt;0",$D$9))),"00")&amp;IF($D$9="Todos","/"&amp;RIGHT(YEAR(_xlfn.MAXIFS(Consolidado!$B$5:$B$1000,Consolidado!$E$5:$E$1000,$B40,Consolidado!$C$5:$C$1000,"Consejo de Administración",Consolidado!$S$5:$S$1000,"X",Consolidado!$H$5:$H$1000,IF($D$9="Todos","&gt;0",$D$9))),2),""),""),""),IF(SUMIFS(Consolidado!$AD$5:$AD$1000,Consolidado!$E$5:$E$1000,$B40,Consolidado!$C$5:$C$1000,"Otros",Consolidado!$S$5:$S$1000,"X",Consolidado!$H$5:$H$1000,IF($D$9="Todos","&gt;0",$D$9))&gt;0,"Otros "&amp;TEXT(DAY(_xlfn.MINIFS(Consolidado!$B$5:$B$1000,Consolidado!$E$5:$E$1000,$B40,Consolidado!$C$5:$C$1000,"Otros",Consolidado!$S$5:$S$1000,"X",Consolidado!$H$5:$H$1000,IF($D$9="Todos","&gt;0",$D$9))),"00")&amp;"/"&amp;TEXT(MONTH(_xlfn.MINIFS(Consolidado!$B$5:$B$1000,Consolidado!$E$5:$E$1000,$B40,Consolidado!$C$5:$C$1000,"Otros",Consolidado!$S$5:$S$1000,"X",Consolidado!$H$5:$H$1000,IF($D$9="Todos","&gt;0",$D$9))),"00")&amp;IF($D$9="Todos","/"&amp;RIGHT(YEAR(_xlfn.MINIFS(Consolidado!$B$5:$B$1000,Consolidado!$E$5:$E$1000,$B40,Consolidado!$C$5:$C$1000,"Otros",Consolidado!$S$5:$S$1000,"X",Consolidado!$H$5:$H$1000,IF($D$9="Todos","&gt;0",$D$9))),2),"")&amp;IF(_xlfn.MAXIFS(Consolidado!$B$5:$B$1000,Consolidado!$E$5:$E$1000,$B40,Consolidado!$C$5:$C$1000,"Otros",Consolidado!$S$5:$S$1000,"X",Consolidado!$H$5:$H$1000,IF($D$9="Todos","&gt;0",$D$9))&lt;&gt;_xlfn.MINIFS(Consolidado!$B$5:$B$1000,Consolidado!$E$5:$E$1000,$B40,Consolidado!$C$5:$C$1000,"Otros",Consolidado!$S$5:$S$1000,"X",Consolidado!$H$5:$H$1000,IF($D$9="Todos","&gt;0",$D$9))," y "&amp;TEXT(DAY(_xlfn.MAXIFS(Consolidado!$B$5:$B$1000,Consolidado!$E$5:$E$1000,$B40,Consolidado!$C$5:$C$1000,"Otros",Consolidado!$S$5:$S$1000,"X",Consolidado!$H$5:$H$1000,IF($D$9="Todos","&gt;0",$D$9))),"00")&amp;"/"&amp;TEXT(MONTH(_xlfn.MAXIFS(Consolidado!$B$5:$B$1000,Consolidado!$E$5:$E$1000,$B40,Consolidado!$C$5:$C$1000,"Otros",Consolidado!$S$5:$S$1000,"X",Consolidado!$H$5:$H$1000,IF($D$9="Todos","&gt;0",$D$9))),"00")&amp;IF($D$9="Todos","/"&amp;RIGHT(YEAR(_xlfn.MAXIFS(Consolidado!$B$5:$B$1000,Consolidado!$E$5:$E$1000,$B40,Consolidado!$C$5:$C$1000,"Otros",Consolidado!$S$5:$S$1000,"X",Consolidado!$H$5:$H$1000,IF($D$9="Todos","&gt;0",$D$9))),2),""),""),""))</f>
        <v/>
      </c>
      <c r="V40" s="37" t="str">
        <f aca="false">_xlfn.TEXTJOIN(" +"&amp;CHAR(10),TRUE(),IF(SUMIFS(Consolidado!$AD$5:$AD$1000,Consolidado!$E$5:$E$1000,$B40,Consolidado!$C$5:$C$1000,"Auditoría Interna",Consolidado!$T$5:$T$1000,"X",Consolidado!$H$5:$H$1000,IF($D$9="Todos","&gt;0",$D$9))&gt;0,"Interna "&amp;TEXT(DAY(_xlfn.MINIFS(Consolidado!$B$5:$B$1000,Consolidado!$E$5:$E$1000,$B40,Consolidado!$C$5:$C$1000,"Auditoría Interna",Consolidado!$T$5:$T$1000,"X",Consolidado!$H$5:$H$1000,IF($D$9="Todos","&gt;0",$D$9))),"00")&amp;"/"&amp;TEXT(MONTH(_xlfn.MINIFS(Consolidado!$B$5:$B$1000,Consolidado!$E$5:$E$1000,$B40,Consolidado!$C$5:$C$1000,"Auditoría Interna",Consolidado!$T$5:$T$1000,"X",Consolidado!$H$5:$H$1000,IF($D$9="Todos","&gt;0",$D$9))),"00")&amp;IF($D$9="Todos","/"&amp;RIGHT(YEAR(_xlfn.MINIFS(Consolidado!$B$5:$B$1000,Consolidado!$E$5:$E$1000,$B40,Consolidado!$C$5:$C$1000,"Auditoría Interna",Consolidado!$T$5:$T$1000,"X",Consolidado!$H$5:$H$1000,IF($D$9="Todos","&gt;0",$D$9))),2),"")&amp;IF(_xlfn.MAXIFS(Consolidado!$B$5:$B$1000,Consolidado!$E$5:$E$1000,$B40,Consolidado!$C$5:$C$1000,"Auditoría Interna",Consolidado!$T$5:$T$1000,"X",Consolidado!$H$5:$H$1000,IF($D$9="Todos","&gt;0",$D$9))&lt;&gt;_xlfn.MINIFS(Consolidado!$B$5:$B$1000,Consolidado!$E$5:$E$1000,$B40,Consolidado!$C$5:$C$1000,"Auditoría Interna",Consolidado!$T$5:$T$1000,"X",Consolidado!$H$5:$H$1000,IF($D$9="Todos","&gt;0",$D$9))," y "&amp;TEXT(DAY(_xlfn.MAXIFS(Consolidado!$B$5:$B$1000,Consolidado!$E$5:$E$1000,$B40,Consolidado!$C$5:$C$1000,"Auditoría Interna",Consolidado!$T$5:$T$1000,"X",Consolidado!$H$5:$H$1000,IF($D$9="Todos","&gt;0",$D$9))),"00")&amp;"/"&amp;TEXT(MONTH(_xlfn.MAXIFS(Consolidado!$B$5:$B$1000,Consolidado!$E$5:$E$1000,$B40,Consolidado!$C$5:$C$1000,"Auditoría Interna",Consolidado!$T$5:$T$1000,"X",Consolidado!$H$5:$H$1000,IF($D$9="Todos","&gt;0",$D$9))),"00")&amp;IF($D$9="Todos","/"&amp;RIGHT(YEAR(_xlfn.MAXIFS(Consolidado!$B$5:$B$1000,Consolidado!$E$5:$E$1000,$B40,Consolidado!$C$5:$C$1000,"Auditoría Interna",Consolidado!$T$5:$T$1000,"X",Consolidado!$H$5:$H$1000,IF($D$9="Todos","&gt;0",$D$9))),2),""),""),""),IF(SUMIFS(Consolidado!$AD$5:$AD$1000,Consolidado!$E$5:$E$1000,$B40,Consolidado!$C$5:$C$1000,"Auditoría Externa",Consolidado!$T$5:$T$1000,"X",Consolidado!$H$5:$H$1000,IF($D$9="Todos","&gt;0",$D$9))&gt;0,"Externa "&amp;TEXT(DAY(_xlfn.MINIFS(Consolidado!$B$5:$B$1000,Consolidado!$E$5:$E$1000,$B40,Consolidado!$C$5:$C$1000,"Auditoría Externa",Consolidado!$T$5:$T$1000,"X",Consolidado!$H$5:$H$1000,IF($D$9="Todos","&gt;0",$D$9))),"00")&amp;"/"&amp;TEXT(MONTH(_xlfn.MINIFS(Consolidado!$B$5:$B$1000,Consolidado!$E$5:$E$1000,$B40,Consolidado!$C$5:$C$1000,"Auditoría Externa",Consolidado!$T$5:$T$1000,"X",Consolidado!$H$5:$H$1000,IF($D$9="Todos","&gt;0",$D$9))),"00")&amp;IF($D$9="Todos","/"&amp;RIGHT(YEAR(_xlfn.MINIFS(Consolidado!$B$5:$B$1000,Consolidado!$E$5:$E$1000,$B40,Consolidado!$C$5:$C$1000,"Auditoría Externa",Consolidado!$T$5:$T$1000,"X",Consolidado!$H$5:$H$1000,IF($D$9="Todos","&gt;0",$D$9))),2),"")&amp;IF(_xlfn.MAXIFS(Consolidado!$B$5:$B$1000,Consolidado!$E$5:$E$1000,$B40,Consolidado!$C$5:$C$1000,"Auditoría Externa",Consolidado!$T$5:$T$1000,"X",Consolidado!$H$5:$H$1000,IF($D$9="Todos","&gt;0",$D$9))&lt;&gt;_xlfn.MINIFS(Consolidado!$B$5:$B$1000,Consolidado!$E$5:$E$1000,$B40,Consolidado!$C$5:$C$1000,"Auditoría Externa",Consolidado!$T$5:$T$1000,"X",Consolidado!$H$5:$H$1000,IF($D$9="Todos","&gt;0",$D$9))," y "&amp;TEXT(DAY(_xlfn.MAXIFS(Consolidado!$B$5:$B$1000,Consolidado!$E$5:$E$1000,$B40,Consolidado!$C$5:$C$1000,"Auditoría Externa",Consolidado!$T$5:$T$1000,"X",Consolidado!$H$5:$H$1000,IF($D$9="Todos","&gt;0",$D$9))),"00")&amp;"/"&amp;TEXT(MONTH(_xlfn.MAXIFS(Consolidado!$B$5:$B$1000,Consolidado!$E$5:$E$1000,$B40,Consolidado!$C$5:$C$1000,"Auditoría Externa",Consolidado!$T$5:$T$1000,"X",Consolidado!$H$5:$H$1000,IF($D$9="Todos","&gt;0",$D$9))),"00")&amp;IF($D$9="Todos","/"&amp;RIGHT(YEAR(_xlfn.MAXIFS(Consolidado!$B$5:$B$1000,Consolidado!$E$5:$E$1000,$B40,Consolidado!$C$5:$C$1000,"Auditoría Externa",Consolidado!$T$5:$T$1000,"X",Consolidado!$H$5:$H$1000,IF($D$9="Todos","&gt;0",$D$9))),2),""),""),""),IF(SUMIFS(Consolidado!$AD$5:$AD$1000,Consolidado!$E$5:$E$1000,$B40,Consolidado!$C$5:$C$1000,"SSF",Consolidado!$T$5:$T$1000,"X",Consolidado!$H$5:$H$1000,IF($D$9="Todos","&gt;0",$D$9))&gt;0,"SSF "&amp;TEXT(DAY(_xlfn.MINIFS(Consolidado!$B$5:$B$1000,Consolidado!$E$5:$E$1000,$B40,Consolidado!$C$5:$C$1000,"SSF",Consolidado!$T$5:$T$1000,"X",Consolidado!$H$5:$H$1000,IF($D$9="Todos","&gt;0",$D$9))),"00")&amp;"/"&amp;TEXT(MONTH(_xlfn.MINIFS(Consolidado!$B$5:$B$1000,Consolidado!$E$5:$E$1000,$B40,Consolidado!$C$5:$C$1000,"SSF",Consolidado!$T$5:$T$1000,"X",Consolidado!$H$5:$H$1000,IF($D$9="Todos","&gt;0",$D$9))),"00")&amp;IF($D$9="Todos","/"&amp;RIGHT(YEAR(_xlfn.MINIFS(Consolidado!$B$5:$B$1000,Consolidado!$E$5:$E$1000,$B40,Consolidado!$C$5:$C$1000,"SSF",Consolidado!$T$5:$T$1000,"X",Consolidado!$H$5:$H$1000,IF($D$9="Todos","&gt;0",$D$9))),2),"")&amp;IF(_xlfn.MAXIFS(Consolidado!$B$5:$B$1000,Consolidado!$E$5:$E$1000,$B40,Consolidado!$C$5:$C$1000,"SSF",Consolidado!$T$5:$T$1000,"X",Consolidado!$H$5:$H$1000,IF($D$9="Todos","&gt;0",$D$9))&lt;&gt;_xlfn.MINIFS(Consolidado!$B$5:$B$1000,Consolidado!$E$5:$E$1000,$B40,Consolidado!$C$5:$C$1000,"SSF",Consolidado!$T$5:$T$1000,"X",Consolidado!$H$5:$H$1000,IF($D$9="Todos","&gt;0",$D$9))," y "&amp;TEXT(DAY(_xlfn.MAXIFS(Consolidado!$B$5:$B$1000,Consolidado!$E$5:$E$1000,$B40,Consolidado!$C$5:$C$1000,"SSF",Consolidado!$T$5:$T$1000,"X",Consolidado!$H$5:$H$1000,IF($D$9="Todos","&gt;0",$D$9))),"00")&amp;"/"&amp;TEXT(MONTH(_xlfn.MAXIFS(Consolidado!$B$5:$B$1000,Consolidado!$E$5:$E$1000,$B40,Consolidado!$C$5:$C$1000,"SSF",Consolidado!$T$5:$T$1000,"X",Consolidado!$H$5:$H$1000,IF($D$9="Todos","&gt;0",$D$9))),"00")&amp;IF($D$9="Todos","/"&amp;RIGHT(YEAR(_xlfn.MAXIFS(Consolidado!$B$5:$B$1000,Consolidado!$E$5:$E$1000,$B40,Consolidado!$C$5:$C$1000,"SSF",Consolidado!$T$5:$T$1000,"X",Consolidado!$H$5:$H$1000,IF($D$9="Todos","&gt;0",$D$9))),2),""),""),""),IF(SUMIFS(Consolidado!$AD$5:$AD$1000,Consolidado!$E$5:$E$1000,$B40,Consolidado!$C$5:$C$1000,"Comité de Supervisión",Consolidado!$T$5:$T$1000,"X",Consolidado!$H$5:$H$1000,IF($D$9="Todos","&gt;0",$D$9))&gt;0,"Comité Sup. "&amp;TEXT(DAY(_xlfn.MINIFS(Consolidado!$B$5:$B$1000,Consolidado!$E$5:$E$1000,$B40,Consolidado!$C$5:$C$1000,"Comité de Supervisión",Consolidado!$T$5:$T$1000,"X",Consolidado!$H$5:$H$1000,IF($D$9="Todos","&gt;0",$D$9))),"00")&amp;"/"&amp;TEXT(MONTH(_xlfn.MINIFS(Consolidado!$B$5:$B$1000,Consolidado!$E$5:$E$1000,$B40,Consolidado!$C$5:$C$1000,"Comité de Supervisión",Consolidado!$T$5:$T$1000,"X",Consolidado!$H$5:$H$1000,IF($D$9="Todos","&gt;0",$D$9))),"00")&amp;IF($D$9="Todos","/"&amp;RIGHT(YEAR(_xlfn.MINIFS(Consolidado!$B$5:$B$1000,Consolidado!$E$5:$E$1000,$B40,Consolidado!$C$5:$C$1000,"Comité de Supervisión",Consolidado!$T$5:$T$1000,"X",Consolidado!$H$5:$H$1000,IF($D$9="Todos","&gt;0",$D$9))),2),"")&amp;IF(_xlfn.MAXIFS(Consolidado!$B$5:$B$1000,Consolidado!$E$5:$E$1000,$B40,Consolidado!$C$5:$C$1000,"Comité de Supervisión",Consolidado!$T$5:$T$1000,"X",Consolidado!$H$5:$H$1000,IF($D$9="Todos","&gt;0",$D$9))&lt;&gt;_xlfn.MINIFS(Consolidado!$B$5:$B$1000,Consolidado!$E$5:$E$1000,$B40,Consolidado!$C$5:$C$1000,"Comité de Supervisión",Consolidado!$T$5:$T$1000,"X",Consolidado!$H$5:$H$1000,IF($D$9="Todos","&gt;0",$D$9))," y "&amp;TEXT(DAY(_xlfn.MAXIFS(Consolidado!$B$5:$B$1000,Consolidado!$E$5:$E$1000,$B40,Consolidado!$C$5:$C$1000,"Comité de Supervisión",Consolidado!$T$5:$T$1000,"X",Consolidado!$H$5:$H$1000,IF($D$9="Todos","&gt;0",$D$9))),"00")&amp;"/"&amp;TEXT(MONTH(_xlfn.MAXIFS(Consolidado!$B$5:$B$1000,Consolidado!$E$5:$E$1000,$B40,Consolidado!$C$5:$C$1000,"Comité de Supervisión",Consolidado!$T$5:$T$1000,"X",Consolidado!$H$5:$H$1000,IF($D$9="Todos","&gt;0",$D$9))),"00")&amp;IF($D$9="Todos","/"&amp;RIGHT(YEAR(_xlfn.MAXIFS(Consolidado!$B$5:$B$1000,Consolidado!$E$5:$E$1000,$B40,Consolidado!$C$5:$C$1000,"Comité de Supervisión",Consolidado!$T$5:$T$1000,"X",Consolidado!$H$5:$H$1000,IF($D$9="Todos","&gt;0",$D$9))),2),""),""),""),IF(SUMIFS(Consolidado!$AD$5:$AD$1000,Consolidado!$E$5:$E$1000,$B40,Consolidado!$C$5:$C$1000,"Consejo de Administración",Consolidado!$T$5:$T$1000,"X",Consolidado!$H$5:$H$1000,IF($D$9="Todos","&gt;0",$D$9))&gt;0,"Consejo "&amp;TEXT(DAY(_xlfn.MINIFS(Consolidado!$B$5:$B$1000,Consolidado!$E$5:$E$1000,$B40,Consolidado!$C$5:$C$1000,"Consejo de Administración",Consolidado!$T$5:$T$1000,"X",Consolidado!$H$5:$H$1000,IF($D$9="Todos","&gt;0",$D$9))),"00")&amp;"/"&amp;TEXT(MONTH(_xlfn.MINIFS(Consolidado!$B$5:$B$1000,Consolidado!$E$5:$E$1000,$B40,Consolidado!$C$5:$C$1000,"Consejo de Administración",Consolidado!$T$5:$T$1000,"X",Consolidado!$H$5:$H$1000,IF($D$9="Todos","&gt;0",$D$9))),"00")&amp;IF($D$9="Todos","/"&amp;RIGHT(YEAR(_xlfn.MINIFS(Consolidado!$B$5:$B$1000,Consolidado!$E$5:$E$1000,$B40,Consolidado!$C$5:$C$1000,"Consejo de Administración",Consolidado!$T$5:$T$1000,"X",Consolidado!$H$5:$H$1000,IF($D$9="Todos","&gt;0",$D$9))),2),"")&amp;IF(_xlfn.MAXIFS(Consolidado!$B$5:$B$1000,Consolidado!$E$5:$E$1000,$B40,Consolidado!$C$5:$C$1000,"Consejo de Administración",Consolidado!$T$5:$T$1000,"X",Consolidado!$H$5:$H$1000,IF($D$9="Todos","&gt;0",$D$9))&lt;&gt;_xlfn.MINIFS(Consolidado!$B$5:$B$1000,Consolidado!$E$5:$E$1000,$B40,Consolidado!$C$5:$C$1000,"Consejo de Administración",Consolidado!$T$5:$T$1000,"X",Consolidado!$H$5:$H$1000,IF($D$9="Todos","&gt;0",$D$9))," y "&amp;TEXT(DAY(_xlfn.MAXIFS(Consolidado!$B$5:$B$1000,Consolidado!$E$5:$E$1000,$B40,Consolidado!$C$5:$C$1000,"Consejo de Administración",Consolidado!$T$5:$T$1000,"X",Consolidado!$H$5:$H$1000,IF($D$9="Todos","&gt;0",$D$9))),"00")&amp;"/"&amp;TEXT(MONTH(_xlfn.MAXIFS(Consolidado!$B$5:$B$1000,Consolidado!$E$5:$E$1000,$B40,Consolidado!$C$5:$C$1000,"Consejo de Administración",Consolidado!$T$5:$T$1000,"X",Consolidado!$H$5:$H$1000,IF($D$9="Todos","&gt;0",$D$9))),"00")&amp;IF($D$9="Todos","/"&amp;RIGHT(YEAR(_xlfn.MAXIFS(Consolidado!$B$5:$B$1000,Consolidado!$E$5:$E$1000,$B40,Consolidado!$C$5:$C$1000,"Consejo de Administración",Consolidado!$T$5:$T$1000,"X",Consolidado!$H$5:$H$1000,IF($D$9="Todos","&gt;0",$D$9))),2),""),""),""),IF(SUMIFS(Consolidado!$AD$5:$AD$1000,Consolidado!$E$5:$E$1000,$B40,Consolidado!$C$5:$C$1000,"Otros",Consolidado!$T$5:$T$1000,"X",Consolidado!$H$5:$H$1000,IF($D$9="Todos","&gt;0",$D$9))&gt;0,"Otros "&amp;TEXT(DAY(_xlfn.MINIFS(Consolidado!$B$5:$B$1000,Consolidado!$E$5:$E$1000,$B40,Consolidado!$C$5:$C$1000,"Otros",Consolidado!$T$5:$T$1000,"X",Consolidado!$H$5:$H$1000,IF($D$9="Todos","&gt;0",$D$9))),"00")&amp;"/"&amp;TEXT(MONTH(_xlfn.MINIFS(Consolidado!$B$5:$B$1000,Consolidado!$E$5:$E$1000,$B40,Consolidado!$C$5:$C$1000,"Otros",Consolidado!$T$5:$T$1000,"X",Consolidado!$H$5:$H$1000,IF($D$9="Todos","&gt;0",$D$9))),"00")&amp;IF($D$9="Todos","/"&amp;RIGHT(YEAR(_xlfn.MINIFS(Consolidado!$B$5:$B$1000,Consolidado!$E$5:$E$1000,$B40,Consolidado!$C$5:$C$1000,"Otros",Consolidado!$T$5:$T$1000,"X",Consolidado!$H$5:$H$1000,IF($D$9="Todos","&gt;0",$D$9))),2),"")&amp;IF(_xlfn.MAXIFS(Consolidado!$B$5:$B$1000,Consolidado!$E$5:$E$1000,$B40,Consolidado!$C$5:$C$1000,"Otros",Consolidado!$T$5:$T$1000,"X",Consolidado!$H$5:$H$1000,IF($D$9="Todos","&gt;0",$D$9))&lt;&gt;_xlfn.MINIFS(Consolidado!$B$5:$B$1000,Consolidado!$E$5:$E$1000,$B40,Consolidado!$C$5:$C$1000,"Otros",Consolidado!$T$5:$T$1000,"X",Consolidado!$H$5:$H$1000,IF($D$9="Todos","&gt;0",$D$9))," y "&amp;TEXT(DAY(_xlfn.MAXIFS(Consolidado!$B$5:$B$1000,Consolidado!$E$5:$E$1000,$B40,Consolidado!$C$5:$C$1000,"Otros",Consolidado!$T$5:$T$1000,"X",Consolidado!$H$5:$H$1000,IF($D$9="Todos","&gt;0",$D$9))),"00")&amp;"/"&amp;TEXT(MONTH(_xlfn.MAXIFS(Consolidado!$B$5:$B$1000,Consolidado!$E$5:$E$1000,$B40,Consolidado!$C$5:$C$1000,"Otros",Consolidado!$T$5:$T$1000,"X",Consolidado!$H$5:$H$1000,IF($D$9="Todos","&gt;0",$D$9))),"00")&amp;IF($D$9="Todos","/"&amp;RIGHT(YEAR(_xlfn.MAXIFS(Consolidado!$B$5:$B$1000,Consolidado!$E$5:$E$1000,$B40,Consolidado!$C$5:$C$1000,"Otros",Consolidado!$T$5:$T$1000,"X",Consolidado!$H$5:$H$1000,IF($D$9="Todos","&gt;0",$D$9))),2),""),""),""))</f>
        <v/>
      </c>
      <c r="AD40" s="38" t="str">
        <f aca="false">Catálogos!C20</f>
        <v>Riesgo reputacional</v>
      </c>
      <c r="AE40" s="38" t="str">
        <f aca="false">Catálogos!D20</f>
        <v>NRP-20</v>
      </c>
      <c r="AF40" s="38" t="n">
        <f aca="false">IF(AD40="",0,IF($D$9="Todos",SUMIFS(Consolidado!$AD$5:$AD$1000,Consolidado!$E$5:$E$1000,AD40,Consolidado!$C$5:$C$1000,"Auditoría Interna"),SUMIFS(Consolidado!$AD$5:$AD$1000,Consolidado!$E$5:$E$1000,AD40,Consolidado!$C$5:$C$1000,"Auditoría Interna",Consolidado!$H$5:$H$1000,$D$9)))</f>
        <v>1</v>
      </c>
      <c r="AG40" s="38" t="n">
        <f aca="false">IF(AD40="",0,IF($D$9="Todos",SUMIFS(Consolidado!$AD$5:$AD$1000,Consolidado!$E$5:$E$1000,AD40,Consolidado!$C$5:$C$1000,"Auditoría Externa"),SUMIFS(Consolidado!$AD$5:$AD$1000,Consolidado!$E$5:$E$1000,AD40,Consolidado!$C$5:$C$1000,"Auditoría Externa",Consolidado!$H$5:$H$1000,$D$9)))</f>
        <v>0</v>
      </c>
      <c r="AH40" s="38" t="n">
        <f aca="false">IF(AD40="",0,IF($D$9="Todos",SUMIFS(Consolidado!$AD$5:$AD$1000,Consolidado!$E$5:$E$1000,AD40,Consolidado!$C$5:$C$1000,"SSF"),SUMIFS(Consolidado!$AD$5:$AD$1000,Consolidado!$E$5:$E$1000,AD40,Consolidado!$C$5:$C$1000,"SSF",Consolidado!$H$5:$H$1000,$D$9)))</f>
        <v>0</v>
      </c>
      <c r="AI40" s="38" t="n">
        <f aca="false">IF(AD40="",0,IF($D$9="Todos",SUMIFS(Consolidado!$AD$5:$AD$1000,Consolidado!$E$5:$E$1000,AD40),SUMIFS(Consolidado!$AD$5:$AD$1000,Consolidado!$E$5:$E$1000,AD40,Consolidado!$H$5:$H$1000,$D$9))-SUM(AF40:AH40))</f>
        <v>0</v>
      </c>
      <c r="AJ40" s="38" t="n">
        <f aca="false">SUM(AF40:AI40)</f>
        <v>1</v>
      </c>
      <c r="AK40" s="38" t="n">
        <f aca="false">(AF40&gt;0)+(AG40&gt;0)+(AH40&gt;0)+(IF($D$9="Todos",SUMIFS(Consolidado!$AD$5:$AD$1000,Consolidado!$E$5:$E$1000,AD40,Consolidado!$C$5:$C$1000,"Comité de Supervisión"),SUMIFS(Consolidado!$AD$5:$AD$1000,Consolidado!$E$5:$E$1000,AD40,Consolidado!$C$5:$C$1000,"Comité de Supervisión",Consolidado!$H$5:$H$1000,$D$9))&gt;0)+(IF($D$9="Todos",SUMIFS(Consolidado!$AD$5:$AD$1000,Consolidado!$E$5:$E$1000,AD40,Consolidado!$C$5:$C$1000,"Consejo de Administración"),SUMIFS(Consolidado!$AD$5:$AD$1000,Consolidado!$E$5:$E$1000,AD40,Consolidado!$C$5:$C$1000,"Consejo de Administración",Consolidado!$H$5:$H$1000,$D$9))&gt;0)+(IF($D$9="Todos",SUMIFS(Consolidado!$AD$5:$AD$1000,Consolidado!$E$5:$E$1000,AD40,Consolidado!$C$5:$C$1000,"Otros"),SUMIFS(Consolidado!$AD$5:$AD$1000,Consolidado!$E$5:$E$1000,AD40,Consolidado!$C$5:$C$1000,"Otros",Consolidado!$H$5:$H$1000,$D$9))&gt;0)</f>
        <v>1</v>
      </c>
      <c r="AL40" s="38" t="n">
        <f aca="false">IF(AD40="",-1,AJ40*10000+AK40*100-ROW()/1000)</f>
        <v>10099.96</v>
      </c>
      <c r="AM40" s="38" t="str">
        <f aca="false" t="array" ref="AM40:AM40">_xlfn.TEXTJOIN(", ",TRUE(),IF((Consolidado!$E$5:$E$1000=AD40)*((($D$9="Todos")+(Consolidado!$H$5:$H$1000=$D$9))&gt;0),Consolidado!$AE$5:$AE$1000,""))</f>
        <v>Interna – 22 de Agosto 2026</v>
      </c>
      <c r="AN40" s="38" t="str">
        <f aca="false" t="array" ref="AN40:AN40">_xlfn.TEXTJOIN(", ",TRUE(),IF(Consolidado!$E$5:$E$1000=AD40,Consolidado!$AE$5:$AE$1000,""))</f>
        <v>Interna – 22 de Agosto 2026</v>
      </c>
    </row>
    <row r="41" customFormat="false" ht="39.75" hidden="false" customHeight="true" outlineLevel="0" collapsed="false">
      <c r="A41" s="31" t="n">
        <v>20</v>
      </c>
      <c r="B41" s="32" t="str">
        <f aca="false">INDEX($AD$22:$AD$51,MATCH(LARGE($AL$22:$AL$51,20),$AL$22:$AL$51,0))</f>
        <v>Riesgo ambiental y social</v>
      </c>
      <c r="C41" s="33" t="str">
        <f aca="false">INDEX($AE$22:$AE$51,MATCH(LARGE($AL$22:$AL$51,20),$AL$22:$AL$51,0))</f>
        <v>NRP-53</v>
      </c>
      <c r="D41" s="34" t="n">
        <f aca="false">INDEX($AF$22:$AF$51,MATCH(LARGE($AL$22:$AL$51,20),$AL$22:$AL$51,0))</f>
        <v>1</v>
      </c>
      <c r="E41" s="34" t="n">
        <f aca="false">INDEX($AG$22:$AG$51,MATCH(LARGE($AL$22:$AL$51,20),$AL$22:$AL$51,0))</f>
        <v>0</v>
      </c>
      <c r="F41" s="34" t="n">
        <f aca="false">INDEX($AH$22:$AH$51,MATCH(LARGE($AL$22:$AL$51,20),$AL$22:$AL$51,0))</f>
        <v>0</v>
      </c>
      <c r="G41" s="34" t="n">
        <f aca="false">INDEX($AI$22:$AI$51,MATCH(LARGE($AL$22:$AL$51,20),$AL$22:$AL$51,0))</f>
        <v>0</v>
      </c>
      <c r="H41" s="35" t="n">
        <f aca="false">INDEX($AJ$22:$AJ$51,MATCH(LARGE($AL$22:$AL$51,20),$AL$22:$AL$51,0))</f>
        <v>1</v>
      </c>
      <c r="I41" s="36" t="str">
        <f aca="false">IF(INDEX($AK$22:$AK$51,MATCH(LARGE($AL$22:$AL$51,20),$AL$22:$AL$51,0))&gt;=2,"SÍ ("&amp;INDEX($AK$22:$AK$51,MATCH(LARGE($AL$22:$AL$51,20),$AL$22:$AL$51,0))&amp;" entidades)","No")</f>
        <v>No</v>
      </c>
      <c r="J41" s="13" t="str">
        <f aca="false">IF(INDEX($AJ$22:$AJ$51,MATCH(LARGE($AL$22:$AL$51,20),$AL$22:$AL$51,0))&gt;0,INDEX($AM$22:$AM$51,MATCH(LARGE($AL$22:$AL$51,20),$AL$22:$AL$51,0)),IF(INDEX($AN$22:$AN$51,MATCH(LARGE($AL$22:$AL$51,20),$AL$22:$AL$51,0))="","Nunca lo han pedido","No lo pidieron en "&amp;$D$9&amp;". Lo pidieron: "&amp;INDEX($AN$22:$AN$51,MATCH(LARGE($AL$22:$AL$51,20),$AL$22:$AL$51,0))))</f>
        <v>Interna – 22 de Agosto 2026</v>
      </c>
      <c r="K41" s="37" t="str">
        <f aca="false">_xlfn.TEXTJOIN(" +"&amp;CHAR(10),TRUE(),IF(SUMIFS(Consolidado!$AD$5:$AD$1000,Consolidado!$E$5:$E$1000,$B41,Consolidado!$C$5:$C$1000,"Auditoría Interna",Consolidado!$I$5:$I$1000,"X",Consolidado!$H$5:$H$1000,IF($D$9="Todos","&gt;0",$D$9))&gt;0,"Interna "&amp;TEXT(DAY(_xlfn.MINIFS(Consolidado!$B$5:$B$1000,Consolidado!$E$5:$E$1000,$B41,Consolidado!$C$5:$C$1000,"Auditoría Interna",Consolidado!$I$5:$I$1000,"X",Consolidado!$H$5:$H$1000,IF($D$9="Todos","&gt;0",$D$9))),"00")&amp;"/"&amp;TEXT(MONTH(_xlfn.MINIFS(Consolidado!$B$5:$B$1000,Consolidado!$E$5:$E$1000,$B41,Consolidado!$C$5:$C$1000,"Auditoría Interna",Consolidado!$I$5:$I$1000,"X",Consolidado!$H$5:$H$1000,IF($D$9="Todos","&gt;0",$D$9))),"00")&amp;IF($D$9="Todos","/"&amp;RIGHT(YEAR(_xlfn.MINIFS(Consolidado!$B$5:$B$1000,Consolidado!$E$5:$E$1000,$B41,Consolidado!$C$5:$C$1000,"Auditoría Interna",Consolidado!$I$5:$I$1000,"X",Consolidado!$H$5:$H$1000,IF($D$9="Todos","&gt;0",$D$9))),2),"")&amp;IF(_xlfn.MAXIFS(Consolidado!$B$5:$B$1000,Consolidado!$E$5:$E$1000,$B41,Consolidado!$C$5:$C$1000,"Auditoría Interna",Consolidado!$I$5:$I$1000,"X",Consolidado!$H$5:$H$1000,IF($D$9="Todos","&gt;0",$D$9))&lt;&gt;_xlfn.MINIFS(Consolidado!$B$5:$B$1000,Consolidado!$E$5:$E$1000,$B41,Consolidado!$C$5:$C$1000,"Auditoría Interna",Consolidado!$I$5:$I$1000,"X",Consolidado!$H$5:$H$1000,IF($D$9="Todos","&gt;0",$D$9))," y "&amp;TEXT(DAY(_xlfn.MAXIFS(Consolidado!$B$5:$B$1000,Consolidado!$E$5:$E$1000,$B41,Consolidado!$C$5:$C$1000,"Auditoría Interna",Consolidado!$I$5:$I$1000,"X",Consolidado!$H$5:$H$1000,IF($D$9="Todos","&gt;0",$D$9))),"00")&amp;"/"&amp;TEXT(MONTH(_xlfn.MAXIFS(Consolidado!$B$5:$B$1000,Consolidado!$E$5:$E$1000,$B41,Consolidado!$C$5:$C$1000,"Auditoría Interna",Consolidado!$I$5:$I$1000,"X",Consolidado!$H$5:$H$1000,IF($D$9="Todos","&gt;0",$D$9))),"00")&amp;IF($D$9="Todos","/"&amp;RIGHT(YEAR(_xlfn.MAXIFS(Consolidado!$B$5:$B$1000,Consolidado!$E$5:$E$1000,$B41,Consolidado!$C$5:$C$1000,"Auditoría Interna",Consolidado!$I$5:$I$1000,"X",Consolidado!$H$5:$H$1000,IF($D$9="Todos","&gt;0",$D$9))),2),""),""),""),IF(SUMIFS(Consolidado!$AD$5:$AD$1000,Consolidado!$E$5:$E$1000,$B41,Consolidado!$C$5:$C$1000,"Auditoría Externa",Consolidado!$I$5:$I$1000,"X",Consolidado!$H$5:$H$1000,IF($D$9="Todos","&gt;0",$D$9))&gt;0,"Externa "&amp;TEXT(DAY(_xlfn.MINIFS(Consolidado!$B$5:$B$1000,Consolidado!$E$5:$E$1000,$B41,Consolidado!$C$5:$C$1000,"Auditoría Externa",Consolidado!$I$5:$I$1000,"X",Consolidado!$H$5:$H$1000,IF($D$9="Todos","&gt;0",$D$9))),"00")&amp;"/"&amp;TEXT(MONTH(_xlfn.MINIFS(Consolidado!$B$5:$B$1000,Consolidado!$E$5:$E$1000,$B41,Consolidado!$C$5:$C$1000,"Auditoría Externa",Consolidado!$I$5:$I$1000,"X",Consolidado!$H$5:$H$1000,IF($D$9="Todos","&gt;0",$D$9))),"00")&amp;IF($D$9="Todos","/"&amp;RIGHT(YEAR(_xlfn.MINIFS(Consolidado!$B$5:$B$1000,Consolidado!$E$5:$E$1000,$B41,Consolidado!$C$5:$C$1000,"Auditoría Externa",Consolidado!$I$5:$I$1000,"X",Consolidado!$H$5:$H$1000,IF($D$9="Todos","&gt;0",$D$9))),2),"")&amp;IF(_xlfn.MAXIFS(Consolidado!$B$5:$B$1000,Consolidado!$E$5:$E$1000,$B41,Consolidado!$C$5:$C$1000,"Auditoría Externa",Consolidado!$I$5:$I$1000,"X",Consolidado!$H$5:$H$1000,IF($D$9="Todos","&gt;0",$D$9))&lt;&gt;_xlfn.MINIFS(Consolidado!$B$5:$B$1000,Consolidado!$E$5:$E$1000,$B41,Consolidado!$C$5:$C$1000,"Auditoría Externa",Consolidado!$I$5:$I$1000,"X",Consolidado!$H$5:$H$1000,IF($D$9="Todos","&gt;0",$D$9))," y "&amp;TEXT(DAY(_xlfn.MAXIFS(Consolidado!$B$5:$B$1000,Consolidado!$E$5:$E$1000,$B41,Consolidado!$C$5:$C$1000,"Auditoría Externa",Consolidado!$I$5:$I$1000,"X",Consolidado!$H$5:$H$1000,IF($D$9="Todos","&gt;0",$D$9))),"00")&amp;"/"&amp;TEXT(MONTH(_xlfn.MAXIFS(Consolidado!$B$5:$B$1000,Consolidado!$E$5:$E$1000,$B41,Consolidado!$C$5:$C$1000,"Auditoría Externa",Consolidado!$I$5:$I$1000,"X",Consolidado!$H$5:$H$1000,IF($D$9="Todos","&gt;0",$D$9))),"00")&amp;IF($D$9="Todos","/"&amp;RIGHT(YEAR(_xlfn.MAXIFS(Consolidado!$B$5:$B$1000,Consolidado!$E$5:$E$1000,$B41,Consolidado!$C$5:$C$1000,"Auditoría Externa",Consolidado!$I$5:$I$1000,"X",Consolidado!$H$5:$H$1000,IF($D$9="Todos","&gt;0",$D$9))),2),""),""),""),IF(SUMIFS(Consolidado!$AD$5:$AD$1000,Consolidado!$E$5:$E$1000,$B41,Consolidado!$C$5:$C$1000,"SSF",Consolidado!$I$5:$I$1000,"X",Consolidado!$H$5:$H$1000,IF($D$9="Todos","&gt;0",$D$9))&gt;0,"SSF "&amp;TEXT(DAY(_xlfn.MINIFS(Consolidado!$B$5:$B$1000,Consolidado!$E$5:$E$1000,$B41,Consolidado!$C$5:$C$1000,"SSF",Consolidado!$I$5:$I$1000,"X",Consolidado!$H$5:$H$1000,IF($D$9="Todos","&gt;0",$D$9))),"00")&amp;"/"&amp;TEXT(MONTH(_xlfn.MINIFS(Consolidado!$B$5:$B$1000,Consolidado!$E$5:$E$1000,$B41,Consolidado!$C$5:$C$1000,"SSF",Consolidado!$I$5:$I$1000,"X",Consolidado!$H$5:$H$1000,IF($D$9="Todos","&gt;0",$D$9))),"00")&amp;IF($D$9="Todos","/"&amp;RIGHT(YEAR(_xlfn.MINIFS(Consolidado!$B$5:$B$1000,Consolidado!$E$5:$E$1000,$B41,Consolidado!$C$5:$C$1000,"SSF",Consolidado!$I$5:$I$1000,"X",Consolidado!$H$5:$H$1000,IF($D$9="Todos","&gt;0",$D$9))),2),"")&amp;IF(_xlfn.MAXIFS(Consolidado!$B$5:$B$1000,Consolidado!$E$5:$E$1000,$B41,Consolidado!$C$5:$C$1000,"SSF",Consolidado!$I$5:$I$1000,"X",Consolidado!$H$5:$H$1000,IF($D$9="Todos","&gt;0",$D$9))&lt;&gt;_xlfn.MINIFS(Consolidado!$B$5:$B$1000,Consolidado!$E$5:$E$1000,$B41,Consolidado!$C$5:$C$1000,"SSF",Consolidado!$I$5:$I$1000,"X",Consolidado!$H$5:$H$1000,IF($D$9="Todos","&gt;0",$D$9))," y "&amp;TEXT(DAY(_xlfn.MAXIFS(Consolidado!$B$5:$B$1000,Consolidado!$E$5:$E$1000,$B41,Consolidado!$C$5:$C$1000,"SSF",Consolidado!$I$5:$I$1000,"X",Consolidado!$H$5:$H$1000,IF($D$9="Todos","&gt;0",$D$9))),"00")&amp;"/"&amp;TEXT(MONTH(_xlfn.MAXIFS(Consolidado!$B$5:$B$1000,Consolidado!$E$5:$E$1000,$B41,Consolidado!$C$5:$C$1000,"SSF",Consolidado!$I$5:$I$1000,"X",Consolidado!$H$5:$H$1000,IF($D$9="Todos","&gt;0",$D$9))),"00")&amp;IF($D$9="Todos","/"&amp;RIGHT(YEAR(_xlfn.MAXIFS(Consolidado!$B$5:$B$1000,Consolidado!$E$5:$E$1000,$B41,Consolidado!$C$5:$C$1000,"SSF",Consolidado!$I$5:$I$1000,"X",Consolidado!$H$5:$H$1000,IF($D$9="Todos","&gt;0",$D$9))),2),""),""),""),IF(SUMIFS(Consolidado!$AD$5:$AD$1000,Consolidado!$E$5:$E$1000,$B41,Consolidado!$C$5:$C$1000,"Comité de Supervisión",Consolidado!$I$5:$I$1000,"X",Consolidado!$H$5:$H$1000,IF($D$9="Todos","&gt;0",$D$9))&gt;0,"Comité Sup. "&amp;TEXT(DAY(_xlfn.MINIFS(Consolidado!$B$5:$B$1000,Consolidado!$E$5:$E$1000,$B41,Consolidado!$C$5:$C$1000,"Comité de Supervisión",Consolidado!$I$5:$I$1000,"X",Consolidado!$H$5:$H$1000,IF($D$9="Todos","&gt;0",$D$9))),"00")&amp;"/"&amp;TEXT(MONTH(_xlfn.MINIFS(Consolidado!$B$5:$B$1000,Consolidado!$E$5:$E$1000,$B41,Consolidado!$C$5:$C$1000,"Comité de Supervisión",Consolidado!$I$5:$I$1000,"X",Consolidado!$H$5:$H$1000,IF($D$9="Todos","&gt;0",$D$9))),"00")&amp;IF($D$9="Todos","/"&amp;RIGHT(YEAR(_xlfn.MINIFS(Consolidado!$B$5:$B$1000,Consolidado!$E$5:$E$1000,$B41,Consolidado!$C$5:$C$1000,"Comité de Supervisión",Consolidado!$I$5:$I$1000,"X",Consolidado!$H$5:$H$1000,IF($D$9="Todos","&gt;0",$D$9))),2),"")&amp;IF(_xlfn.MAXIFS(Consolidado!$B$5:$B$1000,Consolidado!$E$5:$E$1000,$B41,Consolidado!$C$5:$C$1000,"Comité de Supervisión",Consolidado!$I$5:$I$1000,"X",Consolidado!$H$5:$H$1000,IF($D$9="Todos","&gt;0",$D$9))&lt;&gt;_xlfn.MINIFS(Consolidado!$B$5:$B$1000,Consolidado!$E$5:$E$1000,$B41,Consolidado!$C$5:$C$1000,"Comité de Supervisión",Consolidado!$I$5:$I$1000,"X",Consolidado!$H$5:$H$1000,IF($D$9="Todos","&gt;0",$D$9))," y "&amp;TEXT(DAY(_xlfn.MAXIFS(Consolidado!$B$5:$B$1000,Consolidado!$E$5:$E$1000,$B41,Consolidado!$C$5:$C$1000,"Comité de Supervisión",Consolidado!$I$5:$I$1000,"X",Consolidado!$H$5:$H$1000,IF($D$9="Todos","&gt;0",$D$9))),"00")&amp;"/"&amp;TEXT(MONTH(_xlfn.MAXIFS(Consolidado!$B$5:$B$1000,Consolidado!$E$5:$E$1000,$B41,Consolidado!$C$5:$C$1000,"Comité de Supervisión",Consolidado!$I$5:$I$1000,"X",Consolidado!$H$5:$H$1000,IF($D$9="Todos","&gt;0",$D$9))),"00")&amp;IF($D$9="Todos","/"&amp;RIGHT(YEAR(_xlfn.MAXIFS(Consolidado!$B$5:$B$1000,Consolidado!$E$5:$E$1000,$B41,Consolidado!$C$5:$C$1000,"Comité de Supervisión",Consolidado!$I$5:$I$1000,"X",Consolidado!$H$5:$H$1000,IF($D$9="Todos","&gt;0",$D$9))),2),""),""),""),IF(SUMIFS(Consolidado!$AD$5:$AD$1000,Consolidado!$E$5:$E$1000,$B41,Consolidado!$C$5:$C$1000,"Consejo de Administración",Consolidado!$I$5:$I$1000,"X",Consolidado!$H$5:$H$1000,IF($D$9="Todos","&gt;0",$D$9))&gt;0,"Consejo "&amp;TEXT(DAY(_xlfn.MINIFS(Consolidado!$B$5:$B$1000,Consolidado!$E$5:$E$1000,$B41,Consolidado!$C$5:$C$1000,"Consejo de Administración",Consolidado!$I$5:$I$1000,"X",Consolidado!$H$5:$H$1000,IF($D$9="Todos","&gt;0",$D$9))),"00")&amp;"/"&amp;TEXT(MONTH(_xlfn.MINIFS(Consolidado!$B$5:$B$1000,Consolidado!$E$5:$E$1000,$B41,Consolidado!$C$5:$C$1000,"Consejo de Administración",Consolidado!$I$5:$I$1000,"X",Consolidado!$H$5:$H$1000,IF($D$9="Todos","&gt;0",$D$9))),"00")&amp;IF($D$9="Todos","/"&amp;RIGHT(YEAR(_xlfn.MINIFS(Consolidado!$B$5:$B$1000,Consolidado!$E$5:$E$1000,$B41,Consolidado!$C$5:$C$1000,"Consejo de Administración",Consolidado!$I$5:$I$1000,"X",Consolidado!$H$5:$H$1000,IF($D$9="Todos","&gt;0",$D$9))),2),"")&amp;IF(_xlfn.MAXIFS(Consolidado!$B$5:$B$1000,Consolidado!$E$5:$E$1000,$B41,Consolidado!$C$5:$C$1000,"Consejo de Administración",Consolidado!$I$5:$I$1000,"X",Consolidado!$H$5:$H$1000,IF($D$9="Todos","&gt;0",$D$9))&lt;&gt;_xlfn.MINIFS(Consolidado!$B$5:$B$1000,Consolidado!$E$5:$E$1000,$B41,Consolidado!$C$5:$C$1000,"Consejo de Administración",Consolidado!$I$5:$I$1000,"X",Consolidado!$H$5:$H$1000,IF($D$9="Todos","&gt;0",$D$9))," y "&amp;TEXT(DAY(_xlfn.MAXIFS(Consolidado!$B$5:$B$1000,Consolidado!$E$5:$E$1000,$B41,Consolidado!$C$5:$C$1000,"Consejo de Administración",Consolidado!$I$5:$I$1000,"X",Consolidado!$H$5:$H$1000,IF($D$9="Todos","&gt;0",$D$9))),"00")&amp;"/"&amp;TEXT(MONTH(_xlfn.MAXIFS(Consolidado!$B$5:$B$1000,Consolidado!$E$5:$E$1000,$B41,Consolidado!$C$5:$C$1000,"Consejo de Administración",Consolidado!$I$5:$I$1000,"X",Consolidado!$H$5:$H$1000,IF($D$9="Todos","&gt;0",$D$9))),"00")&amp;IF($D$9="Todos","/"&amp;RIGHT(YEAR(_xlfn.MAXIFS(Consolidado!$B$5:$B$1000,Consolidado!$E$5:$E$1000,$B41,Consolidado!$C$5:$C$1000,"Consejo de Administración",Consolidado!$I$5:$I$1000,"X",Consolidado!$H$5:$H$1000,IF($D$9="Todos","&gt;0",$D$9))),2),""),""),""),IF(SUMIFS(Consolidado!$AD$5:$AD$1000,Consolidado!$E$5:$E$1000,$B41,Consolidado!$C$5:$C$1000,"Otros",Consolidado!$I$5:$I$1000,"X",Consolidado!$H$5:$H$1000,IF($D$9="Todos","&gt;0",$D$9))&gt;0,"Otros "&amp;TEXT(DAY(_xlfn.MINIFS(Consolidado!$B$5:$B$1000,Consolidado!$E$5:$E$1000,$B41,Consolidado!$C$5:$C$1000,"Otros",Consolidado!$I$5:$I$1000,"X",Consolidado!$H$5:$H$1000,IF($D$9="Todos","&gt;0",$D$9))),"00")&amp;"/"&amp;TEXT(MONTH(_xlfn.MINIFS(Consolidado!$B$5:$B$1000,Consolidado!$E$5:$E$1000,$B41,Consolidado!$C$5:$C$1000,"Otros",Consolidado!$I$5:$I$1000,"X",Consolidado!$H$5:$H$1000,IF($D$9="Todos","&gt;0",$D$9))),"00")&amp;IF($D$9="Todos","/"&amp;RIGHT(YEAR(_xlfn.MINIFS(Consolidado!$B$5:$B$1000,Consolidado!$E$5:$E$1000,$B41,Consolidado!$C$5:$C$1000,"Otros",Consolidado!$I$5:$I$1000,"X",Consolidado!$H$5:$H$1000,IF($D$9="Todos","&gt;0",$D$9))),2),"")&amp;IF(_xlfn.MAXIFS(Consolidado!$B$5:$B$1000,Consolidado!$E$5:$E$1000,$B41,Consolidado!$C$5:$C$1000,"Otros",Consolidado!$I$5:$I$1000,"X",Consolidado!$H$5:$H$1000,IF($D$9="Todos","&gt;0",$D$9))&lt;&gt;_xlfn.MINIFS(Consolidado!$B$5:$B$1000,Consolidado!$E$5:$E$1000,$B41,Consolidado!$C$5:$C$1000,"Otros",Consolidado!$I$5:$I$1000,"X",Consolidado!$H$5:$H$1000,IF($D$9="Todos","&gt;0",$D$9))," y "&amp;TEXT(DAY(_xlfn.MAXIFS(Consolidado!$B$5:$B$1000,Consolidado!$E$5:$E$1000,$B41,Consolidado!$C$5:$C$1000,"Otros",Consolidado!$I$5:$I$1000,"X",Consolidado!$H$5:$H$1000,IF($D$9="Todos","&gt;0",$D$9))),"00")&amp;"/"&amp;TEXT(MONTH(_xlfn.MAXIFS(Consolidado!$B$5:$B$1000,Consolidado!$E$5:$E$1000,$B41,Consolidado!$C$5:$C$1000,"Otros",Consolidado!$I$5:$I$1000,"X",Consolidado!$H$5:$H$1000,IF($D$9="Todos","&gt;0",$D$9))),"00")&amp;IF($D$9="Todos","/"&amp;RIGHT(YEAR(_xlfn.MAXIFS(Consolidado!$B$5:$B$1000,Consolidado!$E$5:$E$1000,$B41,Consolidado!$C$5:$C$1000,"Otros",Consolidado!$I$5:$I$1000,"X",Consolidado!$H$5:$H$1000,IF($D$9="Todos","&gt;0",$D$9))),2),""),""),""))</f>
        <v/>
      </c>
      <c r="L41" s="37" t="str">
        <f aca="false">_xlfn.TEXTJOIN(" +"&amp;CHAR(10),TRUE(),IF(SUMIFS(Consolidado!$AD$5:$AD$1000,Consolidado!$E$5:$E$1000,$B41,Consolidado!$C$5:$C$1000,"Auditoría Interna",Consolidado!$J$5:$J$1000,"X",Consolidado!$H$5:$H$1000,IF($D$9="Todos","&gt;0",$D$9))&gt;0,"Interna "&amp;TEXT(DAY(_xlfn.MINIFS(Consolidado!$B$5:$B$1000,Consolidado!$E$5:$E$1000,$B41,Consolidado!$C$5:$C$1000,"Auditoría Interna",Consolidado!$J$5:$J$1000,"X",Consolidado!$H$5:$H$1000,IF($D$9="Todos","&gt;0",$D$9))),"00")&amp;"/"&amp;TEXT(MONTH(_xlfn.MINIFS(Consolidado!$B$5:$B$1000,Consolidado!$E$5:$E$1000,$B41,Consolidado!$C$5:$C$1000,"Auditoría Interna",Consolidado!$J$5:$J$1000,"X",Consolidado!$H$5:$H$1000,IF($D$9="Todos","&gt;0",$D$9))),"00")&amp;IF($D$9="Todos","/"&amp;RIGHT(YEAR(_xlfn.MINIFS(Consolidado!$B$5:$B$1000,Consolidado!$E$5:$E$1000,$B41,Consolidado!$C$5:$C$1000,"Auditoría Interna",Consolidado!$J$5:$J$1000,"X",Consolidado!$H$5:$H$1000,IF($D$9="Todos","&gt;0",$D$9))),2),"")&amp;IF(_xlfn.MAXIFS(Consolidado!$B$5:$B$1000,Consolidado!$E$5:$E$1000,$B41,Consolidado!$C$5:$C$1000,"Auditoría Interna",Consolidado!$J$5:$J$1000,"X",Consolidado!$H$5:$H$1000,IF($D$9="Todos","&gt;0",$D$9))&lt;&gt;_xlfn.MINIFS(Consolidado!$B$5:$B$1000,Consolidado!$E$5:$E$1000,$B41,Consolidado!$C$5:$C$1000,"Auditoría Interna",Consolidado!$J$5:$J$1000,"X",Consolidado!$H$5:$H$1000,IF($D$9="Todos","&gt;0",$D$9))," y "&amp;TEXT(DAY(_xlfn.MAXIFS(Consolidado!$B$5:$B$1000,Consolidado!$E$5:$E$1000,$B41,Consolidado!$C$5:$C$1000,"Auditoría Interna",Consolidado!$J$5:$J$1000,"X",Consolidado!$H$5:$H$1000,IF($D$9="Todos","&gt;0",$D$9))),"00")&amp;"/"&amp;TEXT(MONTH(_xlfn.MAXIFS(Consolidado!$B$5:$B$1000,Consolidado!$E$5:$E$1000,$B41,Consolidado!$C$5:$C$1000,"Auditoría Interna",Consolidado!$J$5:$J$1000,"X",Consolidado!$H$5:$H$1000,IF($D$9="Todos","&gt;0",$D$9))),"00")&amp;IF($D$9="Todos","/"&amp;RIGHT(YEAR(_xlfn.MAXIFS(Consolidado!$B$5:$B$1000,Consolidado!$E$5:$E$1000,$B41,Consolidado!$C$5:$C$1000,"Auditoría Interna",Consolidado!$J$5:$J$1000,"X",Consolidado!$H$5:$H$1000,IF($D$9="Todos","&gt;0",$D$9))),2),""),""),""),IF(SUMIFS(Consolidado!$AD$5:$AD$1000,Consolidado!$E$5:$E$1000,$B41,Consolidado!$C$5:$C$1000,"Auditoría Externa",Consolidado!$J$5:$J$1000,"X",Consolidado!$H$5:$H$1000,IF($D$9="Todos","&gt;0",$D$9))&gt;0,"Externa "&amp;TEXT(DAY(_xlfn.MINIFS(Consolidado!$B$5:$B$1000,Consolidado!$E$5:$E$1000,$B41,Consolidado!$C$5:$C$1000,"Auditoría Externa",Consolidado!$J$5:$J$1000,"X",Consolidado!$H$5:$H$1000,IF($D$9="Todos","&gt;0",$D$9))),"00")&amp;"/"&amp;TEXT(MONTH(_xlfn.MINIFS(Consolidado!$B$5:$B$1000,Consolidado!$E$5:$E$1000,$B41,Consolidado!$C$5:$C$1000,"Auditoría Externa",Consolidado!$J$5:$J$1000,"X",Consolidado!$H$5:$H$1000,IF($D$9="Todos","&gt;0",$D$9))),"00")&amp;IF($D$9="Todos","/"&amp;RIGHT(YEAR(_xlfn.MINIFS(Consolidado!$B$5:$B$1000,Consolidado!$E$5:$E$1000,$B41,Consolidado!$C$5:$C$1000,"Auditoría Externa",Consolidado!$J$5:$J$1000,"X",Consolidado!$H$5:$H$1000,IF($D$9="Todos","&gt;0",$D$9))),2),"")&amp;IF(_xlfn.MAXIFS(Consolidado!$B$5:$B$1000,Consolidado!$E$5:$E$1000,$B41,Consolidado!$C$5:$C$1000,"Auditoría Externa",Consolidado!$J$5:$J$1000,"X",Consolidado!$H$5:$H$1000,IF($D$9="Todos","&gt;0",$D$9))&lt;&gt;_xlfn.MINIFS(Consolidado!$B$5:$B$1000,Consolidado!$E$5:$E$1000,$B41,Consolidado!$C$5:$C$1000,"Auditoría Externa",Consolidado!$J$5:$J$1000,"X",Consolidado!$H$5:$H$1000,IF($D$9="Todos","&gt;0",$D$9))," y "&amp;TEXT(DAY(_xlfn.MAXIFS(Consolidado!$B$5:$B$1000,Consolidado!$E$5:$E$1000,$B41,Consolidado!$C$5:$C$1000,"Auditoría Externa",Consolidado!$J$5:$J$1000,"X",Consolidado!$H$5:$H$1000,IF($D$9="Todos","&gt;0",$D$9))),"00")&amp;"/"&amp;TEXT(MONTH(_xlfn.MAXIFS(Consolidado!$B$5:$B$1000,Consolidado!$E$5:$E$1000,$B41,Consolidado!$C$5:$C$1000,"Auditoría Externa",Consolidado!$J$5:$J$1000,"X",Consolidado!$H$5:$H$1000,IF($D$9="Todos","&gt;0",$D$9))),"00")&amp;IF($D$9="Todos","/"&amp;RIGHT(YEAR(_xlfn.MAXIFS(Consolidado!$B$5:$B$1000,Consolidado!$E$5:$E$1000,$B41,Consolidado!$C$5:$C$1000,"Auditoría Externa",Consolidado!$J$5:$J$1000,"X",Consolidado!$H$5:$H$1000,IF($D$9="Todos","&gt;0",$D$9))),2),""),""),""),IF(SUMIFS(Consolidado!$AD$5:$AD$1000,Consolidado!$E$5:$E$1000,$B41,Consolidado!$C$5:$C$1000,"SSF",Consolidado!$J$5:$J$1000,"X",Consolidado!$H$5:$H$1000,IF($D$9="Todos","&gt;0",$D$9))&gt;0,"SSF "&amp;TEXT(DAY(_xlfn.MINIFS(Consolidado!$B$5:$B$1000,Consolidado!$E$5:$E$1000,$B41,Consolidado!$C$5:$C$1000,"SSF",Consolidado!$J$5:$J$1000,"X",Consolidado!$H$5:$H$1000,IF($D$9="Todos","&gt;0",$D$9))),"00")&amp;"/"&amp;TEXT(MONTH(_xlfn.MINIFS(Consolidado!$B$5:$B$1000,Consolidado!$E$5:$E$1000,$B41,Consolidado!$C$5:$C$1000,"SSF",Consolidado!$J$5:$J$1000,"X",Consolidado!$H$5:$H$1000,IF($D$9="Todos","&gt;0",$D$9))),"00")&amp;IF($D$9="Todos","/"&amp;RIGHT(YEAR(_xlfn.MINIFS(Consolidado!$B$5:$B$1000,Consolidado!$E$5:$E$1000,$B41,Consolidado!$C$5:$C$1000,"SSF",Consolidado!$J$5:$J$1000,"X",Consolidado!$H$5:$H$1000,IF($D$9="Todos","&gt;0",$D$9))),2),"")&amp;IF(_xlfn.MAXIFS(Consolidado!$B$5:$B$1000,Consolidado!$E$5:$E$1000,$B41,Consolidado!$C$5:$C$1000,"SSF",Consolidado!$J$5:$J$1000,"X",Consolidado!$H$5:$H$1000,IF($D$9="Todos","&gt;0",$D$9))&lt;&gt;_xlfn.MINIFS(Consolidado!$B$5:$B$1000,Consolidado!$E$5:$E$1000,$B41,Consolidado!$C$5:$C$1000,"SSF",Consolidado!$J$5:$J$1000,"X",Consolidado!$H$5:$H$1000,IF($D$9="Todos","&gt;0",$D$9))," y "&amp;TEXT(DAY(_xlfn.MAXIFS(Consolidado!$B$5:$B$1000,Consolidado!$E$5:$E$1000,$B41,Consolidado!$C$5:$C$1000,"SSF",Consolidado!$J$5:$J$1000,"X",Consolidado!$H$5:$H$1000,IF($D$9="Todos","&gt;0",$D$9))),"00")&amp;"/"&amp;TEXT(MONTH(_xlfn.MAXIFS(Consolidado!$B$5:$B$1000,Consolidado!$E$5:$E$1000,$B41,Consolidado!$C$5:$C$1000,"SSF",Consolidado!$J$5:$J$1000,"X",Consolidado!$H$5:$H$1000,IF($D$9="Todos","&gt;0",$D$9))),"00")&amp;IF($D$9="Todos","/"&amp;RIGHT(YEAR(_xlfn.MAXIFS(Consolidado!$B$5:$B$1000,Consolidado!$E$5:$E$1000,$B41,Consolidado!$C$5:$C$1000,"SSF",Consolidado!$J$5:$J$1000,"X",Consolidado!$H$5:$H$1000,IF($D$9="Todos","&gt;0",$D$9))),2),""),""),""),IF(SUMIFS(Consolidado!$AD$5:$AD$1000,Consolidado!$E$5:$E$1000,$B41,Consolidado!$C$5:$C$1000,"Comité de Supervisión",Consolidado!$J$5:$J$1000,"X",Consolidado!$H$5:$H$1000,IF($D$9="Todos","&gt;0",$D$9))&gt;0,"Comité Sup. "&amp;TEXT(DAY(_xlfn.MINIFS(Consolidado!$B$5:$B$1000,Consolidado!$E$5:$E$1000,$B41,Consolidado!$C$5:$C$1000,"Comité de Supervisión",Consolidado!$J$5:$J$1000,"X",Consolidado!$H$5:$H$1000,IF($D$9="Todos","&gt;0",$D$9))),"00")&amp;"/"&amp;TEXT(MONTH(_xlfn.MINIFS(Consolidado!$B$5:$B$1000,Consolidado!$E$5:$E$1000,$B41,Consolidado!$C$5:$C$1000,"Comité de Supervisión",Consolidado!$J$5:$J$1000,"X",Consolidado!$H$5:$H$1000,IF($D$9="Todos","&gt;0",$D$9))),"00")&amp;IF($D$9="Todos","/"&amp;RIGHT(YEAR(_xlfn.MINIFS(Consolidado!$B$5:$B$1000,Consolidado!$E$5:$E$1000,$B41,Consolidado!$C$5:$C$1000,"Comité de Supervisión",Consolidado!$J$5:$J$1000,"X",Consolidado!$H$5:$H$1000,IF($D$9="Todos","&gt;0",$D$9))),2),"")&amp;IF(_xlfn.MAXIFS(Consolidado!$B$5:$B$1000,Consolidado!$E$5:$E$1000,$B41,Consolidado!$C$5:$C$1000,"Comité de Supervisión",Consolidado!$J$5:$J$1000,"X",Consolidado!$H$5:$H$1000,IF($D$9="Todos","&gt;0",$D$9))&lt;&gt;_xlfn.MINIFS(Consolidado!$B$5:$B$1000,Consolidado!$E$5:$E$1000,$B41,Consolidado!$C$5:$C$1000,"Comité de Supervisión",Consolidado!$J$5:$J$1000,"X",Consolidado!$H$5:$H$1000,IF($D$9="Todos","&gt;0",$D$9))," y "&amp;TEXT(DAY(_xlfn.MAXIFS(Consolidado!$B$5:$B$1000,Consolidado!$E$5:$E$1000,$B41,Consolidado!$C$5:$C$1000,"Comité de Supervisión",Consolidado!$J$5:$J$1000,"X",Consolidado!$H$5:$H$1000,IF($D$9="Todos","&gt;0",$D$9))),"00")&amp;"/"&amp;TEXT(MONTH(_xlfn.MAXIFS(Consolidado!$B$5:$B$1000,Consolidado!$E$5:$E$1000,$B41,Consolidado!$C$5:$C$1000,"Comité de Supervisión",Consolidado!$J$5:$J$1000,"X",Consolidado!$H$5:$H$1000,IF($D$9="Todos","&gt;0",$D$9))),"00")&amp;IF($D$9="Todos","/"&amp;RIGHT(YEAR(_xlfn.MAXIFS(Consolidado!$B$5:$B$1000,Consolidado!$E$5:$E$1000,$B41,Consolidado!$C$5:$C$1000,"Comité de Supervisión",Consolidado!$J$5:$J$1000,"X",Consolidado!$H$5:$H$1000,IF($D$9="Todos","&gt;0",$D$9))),2),""),""),""),IF(SUMIFS(Consolidado!$AD$5:$AD$1000,Consolidado!$E$5:$E$1000,$B41,Consolidado!$C$5:$C$1000,"Consejo de Administración",Consolidado!$J$5:$J$1000,"X",Consolidado!$H$5:$H$1000,IF($D$9="Todos","&gt;0",$D$9))&gt;0,"Consejo "&amp;TEXT(DAY(_xlfn.MINIFS(Consolidado!$B$5:$B$1000,Consolidado!$E$5:$E$1000,$B41,Consolidado!$C$5:$C$1000,"Consejo de Administración",Consolidado!$J$5:$J$1000,"X",Consolidado!$H$5:$H$1000,IF($D$9="Todos","&gt;0",$D$9))),"00")&amp;"/"&amp;TEXT(MONTH(_xlfn.MINIFS(Consolidado!$B$5:$B$1000,Consolidado!$E$5:$E$1000,$B41,Consolidado!$C$5:$C$1000,"Consejo de Administración",Consolidado!$J$5:$J$1000,"X",Consolidado!$H$5:$H$1000,IF($D$9="Todos","&gt;0",$D$9))),"00")&amp;IF($D$9="Todos","/"&amp;RIGHT(YEAR(_xlfn.MINIFS(Consolidado!$B$5:$B$1000,Consolidado!$E$5:$E$1000,$B41,Consolidado!$C$5:$C$1000,"Consejo de Administración",Consolidado!$J$5:$J$1000,"X",Consolidado!$H$5:$H$1000,IF($D$9="Todos","&gt;0",$D$9))),2),"")&amp;IF(_xlfn.MAXIFS(Consolidado!$B$5:$B$1000,Consolidado!$E$5:$E$1000,$B41,Consolidado!$C$5:$C$1000,"Consejo de Administración",Consolidado!$J$5:$J$1000,"X",Consolidado!$H$5:$H$1000,IF($D$9="Todos","&gt;0",$D$9))&lt;&gt;_xlfn.MINIFS(Consolidado!$B$5:$B$1000,Consolidado!$E$5:$E$1000,$B41,Consolidado!$C$5:$C$1000,"Consejo de Administración",Consolidado!$J$5:$J$1000,"X",Consolidado!$H$5:$H$1000,IF($D$9="Todos","&gt;0",$D$9))," y "&amp;TEXT(DAY(_xlfn.MAXIFS(Consolidado!$B$5:$B$1000,Consolidado!$E$5:$E$1000,$B41,Consolidado!$C$5:$C$1000,"Consejo de Administración",Consolidado!$J$5:$J$1000,"X",Consolidado!$H$5:$H$1000,IF($D$9="Todos","&gt;0",$D$9))),"00")&amp;"/"&amp;TEXT(MONTH(_xlfn.MAXIFS(Consolidado!$B$5:$B$1000,Consolidado!$E$5:$E$1000,$B41,Consolidado!$C$5:$C$1000,"Consejo de Administración",Consolidado!$J$5:$J$1000,"X",Consolidado!$H$5:$H$1000,IF($D$9="Todos","&gt;0",$D$9))),"00")&amp;IF($D$9="Todos","/"&amp;RIGHT(YEAR(_xlfn.MAXIFS(Consolidado!$B$5:$B$1000,Consolidado!$E$5:$E$1000,$B41,Consolidado!$C$5:$C$1000,"Consejo de Administración",Consolidado!$J$5:$J$1000,"X",Consolidado!$H$5:$H$1000,IF($D$9="Todos","&gt;0",$D$9))),2),""),""),""),IF(SUMIFS(Consolidado!$AD$5:$AD$1000,Consolidado!$E$5:$E$1000,$B41,Consolidado!$C$5:$C$1000,"Otros",Consolidado!$J$5:$J$1000,"X",Consolidado!$H$5:$H$1000,IF($D$9="Todos","&gt;0",$D$9))&gt;0,"Otros "&amp;TEXT(DAY(_xlfn.MINIFS(Consolidado!$B$5:$B$1000,Consolidado!$E$5:$E$1000,$B41,Consolidado!$C$5:$C$1000,"Otros",Consolidado!$J$5:$J$1000,"X",Consolidado!$H$5:$H$1000,IF($D$9="Todos","&gt;0",$D$9))),"00")&amp;"/"&amp;TEXT(MONTH(_xlfn.MINIFS(Consolidado!$B$5:$B$1000,Consolidado!$E$5:$E$1000,$B41,Consolidado!$C$5:$C$1000,"Otros",Consolidado!$J$5:$J$1000,"X",Consolidado!$H$5:$H$1000,IF($D$9="Todos","&gt;0",$D$9))),"00")&amp;IF($D$9="Todos","/"&amp;RIGHT(YEAR(_xlfn.MINIFS(Consolidado!$B$5:$B$1000,Consolidado!$E$5:$E$1000,$B41,Consolidado!$C$5:$C$1000,"Otros",Consolidado!$J$5:$J$1000,"X",Consolidado!$H$5:$H$1000,IF($D$9="Todos","&gt;0",$D$9))),2),"")&amp;IF(_xlfn.MAXIFS(Consolidado!$B$5:$B$1000,Consolidado!$E$5:$E$1000,$B41,Consolidado!$C$5:$C$1000,"Otros",Consolidado!$J$5:$J$1000,"X",Consolidado!$H$5:$H$1000,IF($D$9="Todos","&gt;0",$D$9))&lt;&gt;_xlfn.MINIFS(Consolidado!$B$5:$B$1000,Consolidado!$E$5:$E$1000,$B41,Consolidado!$C$5:$C$1000,"Otros",Consolidado!$J$5:$J$1000,"X",Consolidado!$H$5:$H$1000,IF($D$9="Todos","&gt;0",$D$9))," y "&amp;TEXT(DAY(_xlfn.MAXIFS(Consolidado!$B$5:$B$1000,Consolidado!$E$5:$E$1000,$B41,Consolidado!$C$5:$C$1000,"Otros",Consolidado!$J$5:$J$1000,"X",Consolidado!$H$5:$H$1000,IF($D$9="Todos","&gt;0",$D$9))),"00")&amp;"/"&amp;TEXT(MONTH(_xlfn.MAXIFS(Consolidado!$B$5:$B$1000,Consolidado!$E$5:$E$1000,$B41,Consolidado!$C$5:$C$1000,"Otros",Consolidado!$J$5:$J$1000,"X",Consolidado!$H$5:$H$1000,IF($D$9="Todos","&gt;0",$D$9))),"00")&amp;IF($D$9="Todos","/"&amp;RIGHT(YEAR(_xlfn.MAXIFS(Consolidado!$B$5:$B$1000,Consolidado!$E$5:$E$1000,$B41,Consolidado!$C$5:$C$1000,"Otros",Consolidado!$J$5:$J$1000,"X",Consolidado!$H$5:$H$1000,IF($D$9="Todos","&gt;0",$D$9))),2),""),""),""))</f>
        <v/>
      </c>
      <c r="M41" s="37" t="str">
        <f aca="false">_xlfn.TEXTJOIN(" +"&amp;CHAR(10),TRUE(),IF(SUMIFS(Consolidado!$AD$5:$AD$1000,Consolidado!$E$5:$E$1000,$B41,Consolidado!$C$5:$C$1000,"Auditoría Interna",Consolidado!$K$5:$K$1000,"X",Consolidado!$H$5:$H$1000,IF($D$9="Todos","&gt;0",$D$9))&gt;0,"Interna "&amp;TEXT(DAY(_xlfn.MINIFS(Consolidado!$B$5:$B$1000,Consolidado!$E$5:$E$1000,$B41,Consolidado!$C$5:$C$1000,"Auditoría Interna",Consolidado!$K$5:$K$1000,"X",Consolidado!$H$5:$H$1000,IF($D$9="Todos","&gt;0",$D$9))),"00")&amp;"/"&amp;TEXT(MONTH(_xlfn.MINIFS(Consolidado!$B$5:$B$1000,Consolidado!$E$5:$E$1000,$B41,Consolidado!$C$5:$C$1000,"Auditoría Interna",Consolidado!$K$5:$K$1000,"X",Consolidado!$H$5:$H$1000,IF($D$9="Todos","&gt;0",$D$9))),"00")&amp;IF($D$9="Todos","/"&amp;RIGHT(YEAR(_xlfn.MINIFS(Consolidado!$B$5:$B$1000,Consolidado!$E$5:$E$1000,$B41,Consolidado!$C$5:$C$1000,"Auditoría Interna",Consolidado!$K$5:$K$1000,"X",Consolidado!$H$5:$H$1000,IF($D$9="Todos","&gt;0",$D$9))),2),"")&amp;IF(_xlfn.MAXIFS(Consolidado!$B$5:$B$1000,Consolidado!$E$5:$E$1000,$B41,Consolidado!$C$5:$C$1000,"Auditoría Interna",Consolidado!$K$5:$K$1000,"X",Consolidado!$H$5:$H$1000,IF($D$9="Todos","&gt;0",$D$9))&lt;&gt;_xlfn.MINIFS(Consolidado!$B$5:$B$1000,Consolidado!$E$5:$E$1000,$B41,Consolidado!$C$5:$C$1000,"Auditoría Interna",Consolidado!$K$5:$K$1000,"X",Consolidado!$H$5:$H$1000,IF($D$9="Todos","&gt;0",$D$9))," y "&amp;TEXT(DAY(_xlfn.MAXIFS(Consolidado!$B$5:$B$1000,Consolidado!$E$5:$E$1000,$B41,Consolidado!$C$5:$C$1000,"Auditoría Interna",Consolidado!$K$5:$K$1000,"X",Consolidado!$H$5:$H$1000,IF($D$9="Todos","&gt;0",$D$9))),"00")&amp;"/"&amp;TEXT(MONTH(_xlfn.MAXIFS(Consolidado!$B$5:$B$1000,Consolidado!$E$5:$E$1000,$B41,Consolidado!$C$5:$C$1000,"Auditoría Interna",Consolidado!$K$5:$K$1000,"X",Consolidado!$H$5:$H$1000,IF($D$9="Todos","&gt;0",$D$9))),"00")&amp;IF($D$9="Todos","/"&amp;RIGHT(YEAR(_xlfn.MAXIFS(Consolidado!$B$5:$B$1000,Consolidado!$E$5:$E$1000,$B41,Consolidado!$C$5:$C$1000,"Auditoría Interna",Consolidado!$K$5:$K$1000,"X",Consolidado!$H$5:$H$1000,IF($D$9="Todos","&gt;0",$D$9))),2),""),""),""),IF(SUMIFS(Consolidado!$AD$5:$AD$1000,Consolidado!$E$5:$E$1000,$B41,Consolidado!$C$5:$C$1000,"Auditoría Externa",Consolidado!$K$5:$K$1000,"X",Consolidado!$H$5:$H$1000,IF($D$9="Todos","&gt;0",$D$9))&gt;0,"Externa "&amp;TEXT(DAY(_xlfn.MINIFS(Consolidado!$B$5:$B$1000,Consolidado!$E$5:$E$1000,$B41,Consolidado!$C$5:$C$1000,"Auditoría Externa",Consolidado!$K$5:$K$1000,"X",Consolidado!$H$5:$H$1000,IF($D$9="Todos","&gt;0",$D$9))),"00")&amp;"/"&amp;TEXT(MONTH(_xlfn.MINIFS(Consolidado!$B$5:$B$1000,Consolidado!$E$5:$E$1000,$B41,Consolidado!$C$5:$C$1000,"Auditoría Externa",Consolidado!$K$5:$K$1000,"X",Consolidado!$H$5:$H$1000,IF($D$9="Todos","&gt;0",$D$9))),"00")&amp;IF($D$9="Todos","/"&amp;RIGHT(YEAR(_xlfn.MINIFS(Consolidado!$B$5:$B$1000,Consolidado!$E$5:$E$1000,$B41,Consolidado!$C$5:$C$1000,"Auditoría Externa",Consolidado!$K$5:$K$1000,"X",Consolidado!$H$5:$H$1000,IF($D$9="Todos","&gt;0",$D$9))),2),"")&amp;IF(_xlfn.MAXIFS(Consolidado!$B$5:$B$1000,Consolidado!$E$5:$E$1000,$B41,Consolidado!$C$5:$C$1000,"Auditoría Externa",Consolidado!$K$5:$K$1000,"X",Consolidado!$H$5:$H$1000,IF($D$9="Todos","&gt;0",$D$9))&lt;&gt;_xlfn.MINIFS(Consolidado!$B$5:$B$1000,Consolidado!$E$5:$E$1000,$B41,Consolidado!$C$5:$C$1000,"Auditoría Externa",Consolidado!$K$5:$K$1000,"X",Consolidado!$H$5:$H$1000,IF($D$9="Todos","&gt;0",$D$9))," y "&amp;TEXT(DAY(_xlfn.MAXIFS(Consolidado!$B$5:$B$1000,Consolidado!$E$5:$E$1000,$B41,Consolidado!$C$5:$C$1000,"Auditoría Externa",Consolidado!$K$5:$K$1000,"X",Consolidado!$H$5:$H$1000,IF($D$9="Todos","&gt;0",$D$9))),"00")&amp;"/"&amp;TEXT(MONTH(_xlfn.MAXIFS(Consolidado!$B$5:$B$1000,Consolidado!$E$5:$E$1000,$B41,Consolidado!$C$5:$C$1000,"Auditoría Externa",Consolidado!$K$5:$K$1000,"X",Consolidado!$H$5:$H$1000,IF($D$9="Todos","&gt;0",$D$9))),"00")&amp;IF($D$9="Todos","/"&amp;RIGHT(YEAR(_xlfn.MAXIFS(Consolidado!$B$5:$B$1000,Consolidado!$E$5:$E$1000,$B41,Consolidado!$C$5:$C$1000,"Auditoría Externa",Consolidado!$K$5:$K$1000,"X",Consolidado!$H$5:$H$1000,IF($D$9="Todos","&gt;0",$D$9))),2),""),""),""),IF(SUMIFS(Consolidado!$AD$5:$AD$1000,Consolidado!$E$5:$E$1000,$B41,Consolidado!$C$5:$C$1000,"SSF",Consolidado!$K$5:$K$1000,"X",Consolidado!$H$5:$H$1000,IF($D$9="Todos","&gt;0",$D$9))&gt;0,"SSF "&amp;TEXT(DAY(_xlfn.MINIFS(Consolidado!$B$5:$B$1000,Consolidado!$E$5:$E$1000,$B41,Consolidado!$C$5:$C$1000,"SSF",Consolidado!$K$5:$K$1000,"X",Consolidado!$H$5:$H$1000,IF($D$9="Todos","&gt;0",$D$9))),"00")&amp;"/"&amp;TEXT(MONTH(_xlfn.MINIFS(Consolidado!$B$5:$B$1000,Consolidado!$E$5:$E$1000,$B41,Consolidado!$C$5:$C$1000,"SSF",Consolidado!$K$5:$K$1000,"X",Consolidado!$H$5:$H$1000,IF($D$9="Todos","&gt;0",$D$9))),"00")&amp;IF($D$9="Todos","/"&amp;RIGHT(YEAR(_xlfn.MINIFS(Consolidado!$B$5:$B$1000,Consolidado!$E$5:$E$1000,$B41,Consolidado!$C$5:$C$1000,"SSF",Consolidado!$K$5:$K$1000,"X",Consolidado!$H$5:$H$1000,IF($D$9="Todos","&gt;0",$D$9))),2),"")&amp;IF(_xlfn.MAXIFS(Consolidado!$B$5:$B$1000,Consolidado!$E$5:$E$1000,$B41,Consolidado!$C$5:$C$1000,"SSF",Consolidado!$K$5:$K$1000,"X",Consolidado!$H$5:$H$1000,IF($D$9="Todos","&gt;0",$D$9))&lt;&gt;_xlfn.MINIFS(Consolidado!$B$5:$B$1000,Consolidado!$E$5:$E$1000,$B41,Consolidado!$C$5:$C$1000,"SSF",Consolidado!$K$5:$K$1000,"X",Consolidado!$H$5:$H$1000,IF($D$9="Todos","&gt;0",$D$9))," y "&amp;TEXT(DAY(_xlfn.MAXIFS(Consolidado!$B$5:$B$1000,Consolidado!$E$5:$E$1000,$B41,Consolidado!$C$5:$C$1000,"SSF",Consolidado!$K$5:$K$1000,"X",Consolidado!$H$5:$H$1000,IF($D$9="Todos","&gt;0",$D$9))),"00")&amp;"/"&amp;TEXT(MONTH(_xlfn.MAXIFS(Consolidado!$B$5:$B$1000,Consolidado!$E$5:$E$1000,$B41,Consolidado!$C$5:$C$1000,"SSF",Consolidado!$K$5:$K$1000,"X",Consolidado!$H$5:$H$1000,IF($D$9="Todos","&gt;0",$D$9))),"00")&amp;IF($D$9="Todos","/"&amp;RIGHT(YEAR(_xlfn.MAXIFS(Consolidado!$B$5:$B$1000,Consolidado!$E$5:$E$1000,$B41,Consolidado!$C$5:$C$1000,"SSF",Consolidado!$K$5:$K$1000,"X",Consolidado!$H$5:$H$1000,IF($D$9="Todos","&gt;0",$D$9))),2),""),""),""),IF(SUMIFS(Consolidado!$AD$5:$AD$1000,Consolidado!$E$5:$E$1000,$B41,Consolidado!$C$5:$C$1000,"Comité de Supervisión",Consolidado!$K$5:$K$1000,"X",Consolidado!$H$5:$H$1000,IF($D$9="Todos","&gt;0",$D$9))&gt;0,"Comité Sup. "&amp;TEXT(DAY(_xlfn.MINIFS(Consolidado!$B$5:$B$1000,Consolidado!$E$5:$E$1000,$B41,Consolidado!$C$5:$C$1000,"Comité de Supervisión",Consolidado!$K$5:$K$1000,"X",Consolidado!$H$5:$H$1000,IF($D$9="Todos","&gt;0",$D$9))),"00")&amp;"/"&amp;TEXT(MONTH(_xlfn.MINIFS(Consolidado!$B$5:$B$1000,Consolidado!$E$5:$E$1000,$B41,Consolidado!$C$5:$C$1000,"Comité de Supervisión",Consolidado!$K$5:$K$1000,"X",Consolidado!$H$5:$H$1000,IF($D$9="Todos","&gt;0",$D$9))),"00")&amp;IF($D$9="Todos","/"&amp;RIGHT(YEAR(_xlfn.MINIFS(Consolidado!$B$5:$B$1000,Consolidado!$E$5:$E$1000,$B41,Consolidado!$C$5:$C$1000,"Comité de Supervisión",Consolidado!$K$5:$K$1000,"X",Consolidado!$H$5:$H$1000,IF($D$9="Todos","&gt;0",$D$9))),2),"")&amp;IF(_xlfn.MAXIFS(Consolidado!$B$5:$B$1000,Consolidado!$E$5:$E$1000,$B41,Consolidado!$C$5:$C$1000,"Comité de Supervisión",Consolidado!$K$5:$K$1000,"X",Consolidado!$H$5:$H$1000,IF($D$9="Todos","&gt;0",$D$9))&lt;&gt;_xlfn.MINIFS(Consolidado!$B$5:$B$1000,Consolidado!$E$5:$E$1000,$B41,Consolidado!$C$5:$C$1000,"Comité de Supervisión",Consolidado!$K$5:$K$1000,"X",Consolidado!$H$5:$H$1000,IF($D$9="Todos","&gt;0",$D$9))," y "&amp;TEXT(DAY(_xlfn.MAXIFS(Consolidado!$B$5:$B$1000,Consolidado!$E$5:$E$1000,$B41,Consolidado!$C$5:$C$1000,"Comité de Supervisión",Consolidado!$K$5:$K$1000,"X",Consolidado!$H$5:$H$1000,IF($D$9="Todos","&gt;0",$D$9))),"00")&amp;"/"&amp;TEXT(MONTH(_xlfn.MAXIFS(Consolidado!$B$5:$B$1000,Consolidado!$E$5:$E$1000,$B41,Consolidado!$C$5:$C$1000,"Comité de Supervisión",Consolidado!$K$5:$K$1000,"X",Consolidado!$H$5:$H$1000,IF($D$9="Todos","&gt;0",$D$9))),"00")&amp;IF($D$9="Todos","/"&amp;RIGHT(YEAR(_xlfn.MAXIFS(Consolidado!$B$5:$B$1000,Consolidado!$E$5:$E$1000,$B41,Consolidado!$C$5:$C$1000,"Comité de Supervisión",Consolidado!$K$5:$K$1000,"X",Consolidado!$H$5:$H$1000,IF($D$9="Todos","&gt;0",$D$9))),2),""),""),""),IF(SUMIFS(Consolidado!$AD$5:$AD$1000,Consolidado!$E$5:$E$1000,$B41,Consolidado!$C$5:$C$1000,"Consejo de Administración",Consolidado!$K$5:$K$1000,"X",Consolidado!$H$5:$H$1000,IF($D$9="Todos","&gt;0",$D$9))&gt;0,"Consejo "&amp;TEXT(DAY(_xlfn.MINIFS(Consolidado!$B$5:$B$1000,Consolidado!$E$5:$E$1000,$B41,Consolidado!$C$5:$C$1000,"Consejo de Administración",Consolidado!$K$5:$K$1000,"X",Consolidado!$H$5:$H$1000,IF($D$9="Todos","&gt;0",$D$9))),"00")&amp;"/"&amp;TEXT(MONTH(_xlfn.MINIFS(Consolidado!$B$5:$B$1000,Consolidado!$E$5:$E$1000,$B41,Consolidado!$C$5:$C$1000,"Consejo de Administración",Consolidado!$K$5:$K$1000,"X",Consolidado!$H$5:$H$1000,IF($D$9="Todos","&gt;0",$D$9))),"00")&amp;IF($D$9="Todos","/"&amp;RIGHT(YEAR(_xlfn.MINIFS(Consolidado!$B$5:$B$1000,Consolidado!$E$5:$E$1000,$B41,Consolidado!$C$5:$C$1000,"Consejo de Administración",Consolidado!$K$5:$K$1000,"X",Consolidado!$H$5:$H$1000,IF($D$9="Todos","&gt;0",$D$9))),2),"")&amp;IF(_xlfn.MAXIFS(Consolidado!$B$5:$B$1000,Consolidado!$E$5:$E$1000,$B41,Consolidado!$C$5:$C$1000,"Consejo de Administración",Consolidado!$K$5:$K$1000,"X",Consolidado!$H$5:$H$1000,IF($D$9="Todos","&gt;0",$D$9))&lt;&gt;_xlfn.MINIFS(Consolidado!$B$5:$B$1000,Consolidado!$E$5:$E$1000,$B41,Consolidado!$C$5:$C$1000,"Consejo de Administración",Consolidado!$K$5:$K$1000,"X",Consolidado!$H$5:$H$1000,IF($D$9="Todos","&gt;0",$D$9))," y "&amp;TEXT(DAY(_xlfn.MAXIFS(Consolidado!$B$5:$B$1000,Consolidado!$E$5:$E$1000,$B41,Consolidado!$C$5:$C$1000,"Consejo de Administración",Consolidado!$K$5:$K$1000,"X",Consolidado!$H$5:$H$1000,IF($D$9="Todos","&gt;0",$D$9))),"00")&amp;"/"&amp;TEXT(MONTH(_xlfn.MAXIFS(Consolidado!$B$5:$B$1000,Consolidado!$E$5:$E$1000,$B41,Consolidado!$C$5:$C$1000,"Consejo de Administración",Consolidado!$K$5:$K$1000,"X",Consolidado!$H$5:$H$1000,IF($D$9="Todos","&gt;0",$D$9))),"00")&amp;IF($D$9="Todos","/"&amp;RIGHT(YEAR(_xlfn.MAXIFS(Consolidado!$B$5:$B$1000,Consolidado!$E$5:$E$1000,$B41,Consolidado!$C$5:$C$1000,"Consejo de Administración",Consolidado!$K$5:$K$1000,"X",Consolidado!$H$5:$H$1000,IF($D$9="Todos","&gt;0",$D$9))),2),""),""),""),IF(SUMIFS(Consolidado!$AD$5:$AD$1000,Consolidado!$E$5:$E$1000,$B41,Consolidado!$C$5:$C$1000,"Otros",Consolidado!$K$5:$K$1000,"X",Consolidado!$H$5:$H$1000,IF($D$9="Todos","&gt;0",$D$9))&gt;0,"Otros "&amp;TEXT(DAY(_xlfn.MINIFS(Consolidado!$B$5:$B$1000,Consolidado!$E$5:$E$1000,$B41,Consolidado!$C$5:$C$1000,"Otros",Consolidado!$K$5:$K$1000,"X",Consolidado!$H$5:$H$1000,IF($D$9="Todos","&gt;0",$D$9))),"00")&amp;"/"&amp;TEXT(MONTH(_xlfn.MINIFS(Consolidado!$B$5:$B$1000,Consolidado!$E$5:$E$1000,$B41,Consolidado!$C$5:$C$1000,"Otros",Consolidado!$K$5:$K$1000,"X",Consolidado!$H$5:$H$1000,IF($D$9="Todos","&gt;0",$D$9))),"00")&amp;IF($D$9="Todos","/"&amp;RIGHT(YEAR(_xlfn.MINIFS(Consolidado!$B$5:$B$1000,Consolidado!$E$5:$E$1000,$B41,Consolidado!$C$5:$C$1000,"Otros",Consolidado!$K$5:$K$1000,"X",Consolidado!$H$5:$H$1000,IF($D$9="Todos","&gt;0",$D$9))),2),"")&amp;IF(_xlfn.MAXIFS(Consolidado!$B$5:$B$1000,Consolidado!$E$5:$E$1000,$B41,Consolidado!$C$5:$C$1000,"Otros",Consolidado!$K$5:$K$1000,"X",Consolidado!$H$5:$H$1000,IF($D$9="Todos","&gt;0",$D$9))&lt;&gt;_xlfn.MINIFS(Consolidado!$B$5:$B$1000,Consolidado!$E$5:$E$1000,$B41,Consolidado!$C$5:$C$1000,"Otros",Consolidado!$K$5:$K$1000,"X",Consolidado!$H$5:$H$1000,IF($D$9="Todos","&gt;0",$D$9))," y "&amp;TEXT(DAY(_xlfn.MAXIFS(Consolidado!$B$5:$B$1000,Consolidado!$E$5:$E$1000,$B41,Consolidado!$C$5:$C$1000,"Otros",Consolidado!$K$5:$K$1000,"X",Consolidado!$H$5:$H$1000,IF($D$9="Todos","&gt;0",$D$9))),"00")&amp;"/"&amp;TEXT(MONTH(_xlfn.MAXIFS(Consolidado!$B$5:$B$1000,Consolidado!$E$5:$E$1000,$B41,Consolidado!$C$5:$C$1000,"Otros",Consolidado!$K$5:$K$1000,"X",Consolidado!$H$5:$H$1000,IF($D$9="Todos","&gt;0",$D$9))),"00")&amp;IF($D$9="Todos","/"&amp;RIGHT(YEAR(_xlfn.MAXIFS(Consolidado!$B$5:$B$1000,Consolidado!$E$5:$E$1000,$B41,Consolidado!$C$5:$C$1000,"Otros",Consolidado!$K$5:$K$1000,"X",Consolidado!$H$5:$H$1000,IF($D$9="Todos","&gt;0",$D$9))),2),""),""),""))</f>
        <v/>
      </c>
      <c r="N41" s="37" t="str">
        <f aca="false">_xlfn.TEXTJOIN(" +"&amp;CHAR(10),TRUE(),IF(SUMIFS(Consolidado!$AD$5:$AD$1000,Consolidado!$E$5:$E$1000,$B41,Consolidado!$C$5:$C$1000,"Auditoría Interna",Consolidado!$L$5:$L$1000,"X",Consolidado!$H$5:$H$1000,IF($D$9="Todos","&gt;0",$D$9))&gt;0,"Interna "&amp;TEXT(DAY(_xlfn.MINIFS(Consolidado!$B$5:$B$1000,Consolidado!$E$5:$E$1000,$B41,Consolidado!$C$5:$C$1000,"Auditoría Interna",Consolidado!$L$5:$L$1000,"X",Consolidado!$H$5:$H$1000,IF($D$9="Todos","&gt;0",$D$9))),"00")&amp;"/"&amp;TEXT(MONTH(_xlfn.MINIFS(Consolidado!$B$5:$B$1000,Consolidado!$E$5:$E$1000,$B41,Consolidado!$C$5:$C$1000,"Auditoría Interna",Consolidado!$L$5:$L$1000,"X",Consolidado!$H$5:$H$1000,IF($D$9="Todos","&gt;0",$D$9))),"00")&amp;IF($D$9="Todos","/"&amp;RIGHT(YEAR(_xlfn.MINIFS(Consolidado!$B$5:$B$1000,Consolidado!$E$5:$E$1000,$B41,Consolidado!$C$5:$C$1000,"Auditoría Interna",Consolidado!$L$5:$L$1000,"X",Consolidado!$H$5:$H$1000,IF($D$9="Todos","&gt;0",$D$9))),2),"")&amp;IF(_xlfn.MAXIFS(Consolidado!$B$5:$B$1000,Consolidado!$E$5:$E$1000,$B41,Consolidado!$C$5:$C$1000,"Auditoría Interna",Consolidado!$L$5:$L$1000,"X",Consolidado!$H$5:$H$1000,IF($D$9="Todos","&gt;0",$D$9))&lt;&gt;_xlfn.MINIFS(Consolidado!$B$5:$B$1000,Consolidado!$E$5:$E$1000,$B41,Consolidado!$C$5:$C$1000,"Auditoría Interna",Consolidado!$L$5:$L$1000,"X",Consolidado!$H$5:$H$1000,IF($D$9="Todos","&gt;0",$D$9))," y "&amp;TEXT(DAY(_xlfn.MAXIFS(Consolidado!$B$5:$B$1000,Consolidado!$E$5:$E$1000,$B41,Consolidado!$C$5:$C$1000,"Auditoría Interna",Consolidado!$L$5:$L$1000,"X",Consolidado!$H$5:$H$1000,IF($D$9="Todos","&gt;0",$D$9))),"00")&amp;"/"&amp;TEXT(MONTH(_xlfn.MAXIFS(Consolidado!$B$5:$B$1000,Consolidado!$E$5:$E$1000,$B41,Consolidado!$C$5:$C$1000,"Auditoría Interna",Consolidado!$L$5:$L$1000,"X",Consolidado!$H$5:$H$1000,IF($D$9="Todos","&gt;0",$D$9))),"00")&amp;IF($D$9="Todos","/"&amp;RIGHT(YEAR(_xlfn.MAXIFS(Consolidado!$B$5:$B$1000,Consolidado!$E$5:$E$1000,$B41,Consolidado!$C$5:$C$1000,"Auditoría Interna",Consolidado!$L$5:$L$1000,"X",Consolidado!$H$5:$H$1000,IF($D$9="Todos","&gt;0",$D$9))),2),""),""),""),IF(SUMIFS(Consolidado!$AD$5:$AD$1000,Consolidado!$E$5:$E$1000,$B41,Consolidado!$C$5:$C$1000,"Auditoría Externa",Consolidado!$L$5:$L$1000,"X",Consolidado!$H$5:$H$1000,IF($D$9="Todos","&gt;0",$D$9))&gt;0,"Externa "&amp;TEXT(DAY(_xlfn.MINIFS(Consolidado!$B$5:$B$1000,Consolidado!$E$5:$E$1000,$B41,Consolidado!$C$5:$C$1000,"Auditoría Externa",Consolidado!$L$5:$L$1000,"X",Consolidado!$H$5:$H$1000,IF($D$9="Todos","&gt;0",$D$9))),"00")&amp;"/"&amp;TEXT(MONTH(_xlfn.MINIFS(Consolidado!$B$5:$B$1000,Consolidado!$E$5:$E$1000,$B41,Consolidado!$C$5:$C$1000,"Auditoría Externa",Consolidado!$L$5:$L$1000,"X",Consolidado!$H$5:$H$1000,IF($D$9="Todos","&gt;0",$D$9))),"00")&amp;IF($D$9="Todos","/"&amp;RIGHT(YEAR(_xlfn.MINIFS(Consolidado!$B$5:$B$1000,Consolidado!$E$5:$E$1000,$B41,Consolidado!$C$5:$C$1000,"Auditoría Externa",Consolidado!$L$5:$L$1000,"X",Consolidado!$H$5:$H$1000,IF($D$9="Todos","&gt;0",$D$9))),2),"")&amp;IF(_xlfn.MAXIFS(Consolidado!$B$5:$B$1000,Consolidado!$E$5:$E$1000,$B41,Consolidado!$C$5:$C$1000,"Auditoría Externa",Consolidado!$L$5:$L$1000,"X",Consolidado!$H$5:$H$1000,IF($D$9="Todos","&gt;0",$D$9))&lt;&gt;_xlfn.MINIFS(Consolidado!$B$5:$B$1000,Consolidado!$E$5:$E$1000,$B41,Consolidado!$C$5:$C$1000,"Auditoría Externa",Consolidado!$L$5:$L$1000,"X",Consolidado!$H$5:$H$1000,IF($D$9="Todos","&gt;0",$D$9))," y "&amp;TEXT(DAY(_xlfn.MAXIFS(Consolidado!$B$5:$B$1000,Consolidado!$E$5:$E$1000,$B41,Consolidado!$C$5:$C$1000,"Auditoría Externa",Consolidado!$L$5:$L$1000,"X",Consolidado!$H$5:$H$1000,IF($D$9="Todos","&gt;0",$D$9))),"00")&amp;"/"&amp;TEXT(MONTH(_xlfn.MAXIFS(Consolidado!$B$5:$B$1000,Consolidado!$E$5:$E$1000,$B41,Consolidado!$C$5:$C$1000,"Auditoría Externa",Consolidado!$L$5:$L$1000,"X",Consolidado!$H$5:$H$1000,IF($D$9="Todos","&gt;0",$D$9))),"00")&amp;IF($D$9="Todos","/"&amp;RIGHT(YEAR(_xlfn.MAXIFS(Consolidado!$B$5:$B$1000,Consolidado!$E$5:$E$1000,$B41,Consolidado!$C$5:$C$1000,"Auditoría Externa",Consolidado!$L$5:$L$1000,"X",Consolidado!$H$5:$H$1000,IF($D$9="Todos","&gt;0",$D$9))),2),""),""),""),IF(SUMIFS(Consolidado!$AD$5:$AD$1000,Consolidado!$E$5:$E$1000,$B41,Consolidado!$C$5:$C$1000,"SSF",Consolidado!$L$5:$L$1000,"X",Consolidado!$H$5:$H$1000,IF($D$9="Todos","&gt;0",$D$9))&gt;0,"SSF "&amp;TEXT(DAY(_xlfn.MINIFS(Consolidado!$B$5:$B$1000,Consolidado!$E$5:$E$1000,$B41,Consolidado!$C$5:$C$1000,"SSF",Consolidado!$L$5:$L$1000,"X",Consolidado!$H$5:$H$1000,IF($D$9="Todos","&gt;0",$D$9))),"00")&amp;"/"&amp;TEXT(MONTH(_xlfn.MINIFS(Consolidado!$B$5:$B$1000,Consolidado!$E$5:$E$1000,$B41,Consolidado!$C$5:$C$1000,"SSF",Consolidado!$L$5:$L$1000,"X",Consolidado!$H$5:$H$1000,IF($D$9="Todos","&gt;0",$D$9))),"00")&amp;IF($D$9="Todos","/"&amp;RIGHT(YEAR(_xlfn.MINIFS(Consolidado!$B$5:$B$1000,Consolidado!$E$5:$E$1000,$B41,Consolidado!$C$5:$C$1000,"SSF",Consolidado!$L$5:$L$1000,"X",Consolidado!$H$5:$H$1000,IF($D$9="Todos","&gt;0",$D$9))),2),"")&amp;IF(_xlfn.MAXIFS(Consolidado!$B$5:$B$1000,Consolidado!$E$5:$E$1000,$B41,Consolidado!$C$5:$C$1000,"SSF",Consolidado!$L$5:$L$1000,"X",Consolidado!$H$5:$H$1000,IF($D$9="Todos","&gt;0",$D$9))&lt;&gt;_xlfn.MINIFS(Consolidado!$B$5:$B$1000,Consolidado!$E$5:$E$1000,$B41,Consolidado!$C$5:$C$1000,"SSF",Consolidado!$L$5:$L$1000,"X",Consolidado!$H$5:$H$1000,IF($D$9="Todos","&gt;0",$D$9))," y "&amp;TEXT(DAY(_xlfn.MAXIFS(Consolidado!$B$5:$B$1000,Consolidado!$E$5:$E$1000,$B41,Consolidado!$C$5:$C$1000,"SSF",Consolidado!$L$5:$L$1000,"X",Consolidado!$H$5:$H$1000,IF($D$9="Todos","&gt;0",$D$9))),"00")&amp;"/"&amp;TEXT(MONTH(_xlfn.MAXIFS(Consolidado!$B$5:$B$1000,Consolidado!$E$5:$E$1000,$B41,Consolidado!$C$5:$C$1000,"SSF",Consolidado!$L$5:$L$1000,"X",Consolidado!$H$5:$H$1000,IF($D$9="Todos","&gt;0",$D$9))),"00")&amp;IF($D$9="Todos","/"&amp;RIGHT(YEAR(_xlfn.MAXIFS(Consolidado!$B$5:$B$1000,Consolidado!$E$5:$E$1000,$B41,Consolidado!$C$5:$C$1000,"SSF",Consolidado!$L$5:$L$1000,"X",Consolidado!$H$5:$H$1000,IF($D$9="Todos","&gt;0",$D$9))),2),""),""),""),IF(SUMIFS(Consolidado!$AD$5:$AD$1000,Consolidado!$E$5:$E$1000,$B41,Consolidado!$C$5:$C$1000,"Comité de Supervisión",Consolidado!$L$5:$L$1000,"X",Consolidado!$H$5:$H$1000,IF($D$9="Todos","&gt;0",$D$9))&gt;0,"Comité Sup. "&amp;TEXT(DAY(_xlfn.MINIFS(Consolidado!$B$5:$B$1000,Consolidado!$E$5:$E$1000,$B41,Consolidado!$C$5:$C$1000,"Comité de Supervisión",Consolidado!$L$5:$L$1000,"X",Consolidado!$H$5:$H$1000,IF($D$9="Todos","&gt;0",$D$9))),"00")&amp;"/"&amp;TEXT(MONTH(_xlfn.MINIFS(Consolidado!$B$5:$B$1000,Consolidado!$E$5:$E$1000,$B41,Consolidado!$C$5:$C$1000,"Comité de Supervisión",Consolidado!$L$5:$L$1000,"X",Consolidado!$H$5:$H$1000,IF($D$9="Todos","&gt;0",$D$9))),"00")&amp;IF($D$9="Todos","/"&amp;RIGHT(YEAR(_xlfn.MINIFS(Consolidado!$B$5:$B$1000,Consolidado!$E$5:$E$1000,$B41,Consolidado!$C$5:$C$1000,"Comité de Supervisión",Consolidado!$L$5:$L$1000,"X",Consolidado!$H$5:$H$1000,IF($D$9="Todos","&gt;0",$D$9))),2),"")&amp;IF(_xlfn.MAXIFS(Consolidado!$B$5:$B$1000,Consolidado!$E$5:$E$1000,$B41,Consolidado!$C$5:$C$1000,"Comité de Supervisión",Consolidado!$L$5:$L$1000,"X",Consolidado!$H$5:$H$1000,IF($D$9="Todos","&gt;0",$D$9))&lt;&gt;_xlfn.MINIFS(Consolidado!$B$5:$B$1000,Consolidado!$E$5:$E$1000,$B41,Consolidado!$C$5:$C$1000,"Comité de Supervisión",Consolidado!$L$5:$L$1000,"X",Consolidado!$H$5:$H$1000,IF($D$9="Todos","&gt;0",$D$9))," y "&amp;TEXT(DAY(_xlfn.MAXIFS(Consolidado!$B$5:$B$1000,Consolidado!$E$5:$E$1000,$B41,Consolidado!$C$5:$C$1000,"Comité de Supervisión",Consolidado!$L$5:$L$1000,"X",Consolidado!$H$5:$H$1000,IF($D$9="Todos","&gt;0",$D$9))),"00")&amp;"/"&amp;TEXT(MONTH(_xlfn.MAXIFS(Consolidado!$B$5:$B$1000,Consolidado!$E$5:$E$1000,$B41,Consolidado!$C$5:$C$1000,"Comité de Supervisión",Consolidado!$L$5:$L$1000,"X",Consolidado!$H$5:$H$1000,IF($D$9="Todos","&gt;0",$D$9))),"00")&amp;IF($D$9="Todos","/"&amp;RIGHT(YEAR(_xlfn.MAXIFS(Consolidado!$B$5:$B$1000,Consolidado!$E$5:$E$1000,$B41,Consolidado!$C$5:$C$1000,"Comité de Supervisión",Consolidado!$L$5:$L$1000,"X",Consolidado!$H$5:$H$1000,IF($D$9="Todos","&gt;0",$D$9))),2),""),""),""),IF(SUMIFS(Consolidado!$AD$5:$AD$1000,Consolidado!$E$5:$E$1000,$B41,Consolidado!$C$5:$C$1000,"Consejo de Administración",Consolidado!$L$5:$L$1000,"X",Consolidado!$H$5:$H$1000,IF($D$9="Todos","&gt;0",$D$9))&gt;0,"Consejo "&amp;TEXT(DAY(_xlfn.MINIFS(Consolidado!$B$5:$B$1000,Consolidado!$E$5:$E$1000,$B41,Consolidado!$C$5:$C$1000,"Consejo de Administración",Consolidado!$L$5:$L$1000,"X",Consolidado!$H$5:$H$1000,IF($D$9="Todos","&gt;0",$D$9))),"00")&amp;"/"&amp;TEXT(MONTH(_xlfn.MINIFS(Consolidado!$B$5:$B$1000,Consolidado!$E$5:$E$1000,$B41,Consolidado!$C$5:$C$1000,"Consejo de Administración",Consolidado!$L$5:$L$1000,"X",Consolidado!$H$5:$H$1000,IF($D$9="Todos","&gt;0",$D$9))),"00")&amp;IF($D$9="Todos","/"&amp;RIGHT(YEAR(_xlfn.MINIFS(Consolidado!$B$5:$B$1000,Consolidado!$E$5:$E$1000,$B41,Consolidado!$C$5:$C$1000,"Consejo de Administración",Consolidado!$L$5:$L$1000,"X",Consolidado!$H$5:$H$1000,IF($D$9="Todos","&gt;0",$D$9))),2),"")&amp;IF(_xlfn.MAXIFS(Consolidado!$B$5:$B$1000,Consolidado!$E$5:$E$1000,$B41,Consolidado!$C$5:$C$1000,"Consejo de Administración",Consolidado!$L$5:$L$1000,"X",Consolidado!$H$5:$H$1000,IF($D$9="Todos","&gt;0",$D$9))&lt;&gt;_xlfn.MINIFS(Consolidado!$B$5:$B$1000,Consolidado!$E$5:$E$1000,$B41,Consolidado!$C$5:$C$1000,"Consejo de Administración",Consolidado!$L$5:$L$1000,"X",Consolidado!$H$5:$H$1000,IF($D$9="Todos","&gt;0",$D$9))," y "&amp;TEXT(DAY(_xlfn.MAXIFS(Consolidado!$B$5:$B$1000,Consolidado!$E$5:$E$1000,$B41,Consolidado!$C$5:$C$1000,"Consejo de Administración",Consolidado!$L$5:$L$1000,"X",Consolidado!$H$5:$H$1000,IF($D$9="Todos","&gt;0",$D$9))),"00")&amp;"/"&amp;TEXT(MONTH(_xlfn.MAXIFS(Consolidado!$B$5:$B$1000,Consolidado!$E$5:$E$1000,$B41,Consolidado!$C$5:$C$1000,"Consejo de Administración",Consolidado!$L$5:$L$1000,"X",Consolidado!$H$5:$H$1000,IF($D$9="Todos","&gt;0",$D$9))),"00")&amp;IF($D$9="Todos","/"&amp;RIGHT(YEAR(_xlfn.MAXIFS(Consolidado!$B$5:$B$1000,Consolidado!$E$5:$E$1000,$B41,Consolidado!$C$5:$C$1000,"Consejo de Administración",Consolidado!$L$5:$L$1000,"X",Consolidado!$H$5:$H$1000,IF($D$9="Todos","&gt;0",$D$9))),2),""),""),""),IF(SUMIFS(Consolidado!$AD$5:$AD$1000,Consolidado!$E$5:$E$1000,$B41,Consolidado!$C$5:$C$1000,"Otros",Consolidado!$L$5:$L$1000,"X",Consolidado!$H$5:$H$1000,IF($D$9="Todos","&gt;0",$D$9))&gt;0,"Otros "&amp;TEXT(DAY(_xlfn.MINIFS(Consolidado!$B$5:$B$1000,Consolidado!$E$5:$E$1000,$B41,Consolidado!$C$5:$C$1000,"Otros",Consolidado!$L$5:$L$1000,"X",Consolidado!$H$5:$H$1000,IF($D$9="Todos","&gt;0",$D$9))),"00")&amp;"/"&amp;TEXT(MONTH(_xlfn.MINIFS(Consolidado!$B$5:$B$1000,Consolidado!$E$5:$E$1000,$B41,Consolidado!$C$5:$C$1000,"Otros",Consolidado!$L$5:$L$1000,"X",Consolidado!$H$5:$H$1000,IF($D$9="Todos","&gt;0",$D$9))),"00")&amp;IF($D$9="Todos","/"&amp;RIGHT(YEAR(_xlfn.MINIFS(Consolidado!$B$5:$B$1000,Consolidado!$E$5:$E$1000,$B41,Consolidado!$C$5:$C$1000,"Otros",Consolidado!$L$5:$L$1000,"X",Consolidado!$H$5:$H$1000,IF($D$9="Todos","&gt;0",$D$9))),2),"")&amp;IF(_xlfn.MAXIFS(Consolidado!$B$5:$B$1000,Consolidado!$E$5:$E$1000,$B41,Consolidado!$C$5:$C$1000,"Otros",Consolidado!$L$5:$L$1000,"X",Consolidado!$H$5:$H$1000,IF($D$9="Todos","&gt;0",$D$9))&lt;&gt;_xlfn.MINIFS(Consolidado!$B$5:$B$1000,Consolidado!$E$5:$E$1000,$B41,Consolidado!$C$5:$C$1000,"Otros",Consolidado!$L$5:$L$1000,"X",Consolidado!$H$5:$H$1000,IF($D$9="Todos","&gt;0",$D$9))," y "&amp;TEXT(DAY(_xlfn.MAXIFS(Consolidado!$B$5:$B$1000,Consolidado!$E$5:$E$1000,$B41,Consolidado!$C$5:$C$1000,"Otros",Consolidado!$L$5:$L$1000,"X",Consolidado!$H$5:$H$1000,IF($D$9="Todos","&gt;0",$D$9))),"00")&amp;"/"&amp;TEXT(MONTH(_xlfn.MAXIFS(Consolidado!$B$5:$B$1000,Consolidado!$E$5:$E$1000,$B41,Consolidado!$C$5:$C$1000,"Otros",Consolidado!$L$5:$L$1000,"X",Consolidado!$H$5:$H$1000,IF($D$9="Todos","&gt;0",$D$9))),"00")&amp;IF($D$9="Todos","/"&amp;RIGHT(YEAR(_xlfn.MAXIFS(Consolidado!$B$5:$B$1000,Consolidado!$E$5:$E$1000,$B41,Consolidado!$C$5:$C$1000,"Otros",Consolidado!$L$5:$L$1000,"X",Consolidado!$H$5:$H$1000,IF($D$9="Todos","&gt;0",$D$9))),2),""),""),""))</f>
        <v/>
      </c>
      <c r="O41" s="37" t="str">
        <f aca="false">_xlfn.TEXTJOIN(" +"&amp;CHAR(10),TRUE(),IF(SUMIFS(Consolidado!$AD$5:$AD$1000,Consolidado!$E$5:$E$1000,$B41,Consolidado!$C$5:$C$1000,"Auditoría Interna",Consolidado!$M$5:$M$1000,"X",Consolidado!$H$5:$H$1000,IF($D$9="Todos","&gt;0",$D$9))&gt;0,"Interna "&amp;TEXT(DAY(_xlfn.MINIFS(Consolidado!$B$5:$B$1000,Consolidado!$E$5:$E$1000,$B41,Consolidado!$C$5:$C$1000,"Auditoría Interna",Consolidado!$M$5:$M$1000,"X",Consolidado!$H$5:$H$1000,IF($D$9="Todos","&gt;0",$D$9))),"00")&amp;"/"&amp;TEXT(MONTH(_xlfn.MINIFS(Consolidado!$B$5:$B$1000,Consolidado!$E$5:$E$1000,$B41,Consolidado!$C$5:$C$1000,"Auditoría Interna",Consolidado!$M$5:$M$1000,"X",Consolidado!$H$5:$H$1000,IF($D$9="Todos","&gt;0",$D$9))),"00")&amp;IF($D$9="Todos","/"&amp;RIGHT(YEAR(_xlfn.MINIFS(Consolidado!$B$5:$B$1000,Consolidado!$E$5:$E$1000,$B41,Consolidado!$C$5:$C$1000,"Auditoría Interna",Consolidado!$M$5:$M$1000,"X",Consolidado!$H$5:$H$1000,IF($D$9="Todos","&gt;0",$D$9))),2),"")&amp;IF(_xlfn.MAXIFS(Consolidado!$B$5:$B$1000,Consolidado!$E$5:$E$1000,$B41,Consolidado!$C$5:$C$1000,"Auditoría Interna",Consolidado!$M$5:$M$1000,"X",Consolidado!$H$5:$H$1000,IF($D$9="Todos","&gt;0",$D$9))&lt;&gt;_xlfn.MINIFS(Consolidado!$B$5:$B$1000,Consolidado!$E$5:$E$1000,$B41,Consolidado!$C$5:$C$1000,"Auditoría Interna",Consolidado!$M$5:$M$1000,"X",Consolidado!$H$5:$H$1000,IF($D$9="Todos","&gt;0",$D$9))," y "&amp;TEXT(DAY(_xlfn.MAXIFS(Consolidado!$B$5:$B$1000,Consolidado!$E$5:$E$1000,$B41,Consolidado!$C$5:$C$1000,"Auditoría Interna",Consolidado!$M$5:$M$1000,"X",Consolidado!$H$5:$H$1000,IF($D$9="Todos","&gt;0",$D$9))),"00")&amp;"/"&amp;TEXT(MONTH(_xlfn.MAXIFS(Consolidado!$B$5:$B$1000,Consolidado!$E$5:$E$1000,$B41,Consolidado!$C$5:$C$1000,"Auditoría Interna",Consolidado!$M$5:$M$1000,"X",Consolidado!$H$5:$H$1000,IF($D$9="Todos","&gt;0",$D$9))),"00")&amp;IF($D$9="Todos","/"&amp;RIGHT(YEAR(_xlfn.MAXIFS(Consolidado!$B$5:$B$1000,Consolidado!$E$5:$E$1000,$B41,Consolidado!$C$5:$C$1000,"Auditoría Interna",Consolidado!$M$5:$M$1000,"X",Consolidado!$H$5:$H$1000,IF($D$9="Todos","&gt;0",$D$9))),2),""),""),""),IF(SUMIFS(Consolidado!$AD$5:$AD$1000,Consolidado!$E$5:$E$1000,$B41,Consolidado!$C$5:$C$1000,"Auditoría Externa",Consolidado!$M$5:$M$1000,"X",Consolidado!$H$5:$H$1000,IF($D$9="Todos","&gt;0",$D$9))&gt;0,"Externa "&amp;TEXT(DAY(_xlfn.MINIFS(Consolidado!$B$5:$B$1000,Consolidado!$E$5:$E$1000,$B41,Consolidado!$C$5:$C$1000,"Auditoría Externa",Consolidado!$M$5:$M$1000,"X",Consolidado!$H$5:$H$1000,IF($D$9="Todos","&gt;0",$D$9))),"00")&amp;"/"&amp;TEXT(MONTH(_xlfn.MINIFS(Consolidado!$B$5:$B$1000,Consolidado!$E$5:$E$1000,$B41,Consolidado!$C$5:$C$1000,"Auditoría Externa",Consolidado!$M$5:$M$1000,"X",Consolidado!$H$5:$H$1000,IF($D$9="Todos","&gt;0",$D$9))),"00")&amp;IF($D$9="Todos","/"&amp;RIGHT(YEAR(_xlfn.MINIFS(Consolidado!$B$5:$B$1000,Consolidado!$E$5:$E$1000,$B41,Consolidado!$C$5:$C$1000,"Auditoría Externa",Consolidado!$M$5:$M$1000,"X",Consolidado!$H$5:$H$1000,IF($D$9="Todos","&gt;0",$D$9))),2),"")&amp;IF(_xlfn.MAXIFS(Consolidado!$B$5:$B$1000,Consolidado!$E$5:$E$1000,$B41,Consolidado!$C$5:$C$1000,"Auditoría Externa",Consolidado!$M$5:$M$1000,"X",Consolidado!$H$5:$H$1000,IF($D$9="Todos","&gt;0",$D$9))&lt;&gt;_xlfn.MINIFS(Consolidado!$B$5:$B$1000,Consolidado!$E$5:$E$1000,$B41,Consolidado!$C$5:$C$1000,"Auditoría Externa",Consolidado!$M$5:$M$1000,"X",Consolidado!$H$5:$H$1000,IF($D$9="Todos","&gt;0",$D$9))," y "&amp;TEXT(DAY(_xlfn.MAXIFS(Consolidado!$B$5:$B$1000,Consolidado!$E$5:$E$1000,$B41,Consolidado!$C$5:$C$1000,"Auditoría Externa",Consolidado!$M$5:$M$1000,"X",Consolidado!$H$5:$H$1000,IF($D$9="Todos","&gt;0",$D$9))),"00")&amp;"/"&amp;TEXT(MONTH(_xlfn.MAXIFS(Consolidado!$B$5:$B$1000,Consolidado!$E$5:$E$1000,$B41,Consolidado!$C$5:$C$1000,"Auditoría Externa",Consolidado!$M$5:$M$1000,"X",Consolidado!$H$5:$H$1000,IF($D$9="Todos","&gt;0",$D$9))),"00")&amp;IF($D$9="Todos","/"&amp;RIGHT(YEAR(_xlfn.MAXIFS(Consolidado!$B$5:$B$1000,Consolidado!$E$5:$E$1000,$B41,Consolidado!$C$5:$C$1000,"Auditoría Externa",Consolidado!$M$5:$M$1000,"X",Consolidado!$H$5:$H$1000,IF($D$9="Todos","&gt;0",$D$9))),2),""),""),""),IF(SUMIFS(Consolidado!$AD$5:$AD$1000,Consolidado!$E$5:$E$1000,$B41,Consolidado!$C$5:$C$1000,"SSF",Consolidado!$M$5:$M$1000,"X",Consolidado!$H$5:$H$1000,IF($D$9="Todos","&gt;0",$D$9))&gt;0,"SSF "&amp;TEXT(DAY(_xlfn.MINIFS(Consolidado!$B$5:$B$1000,Consolidado!$E$5:$E$1000,$B41,Consolidado!$C$5:$C$1000,"SSF",Consolidado!$M$5:$M$1000,"X",Consolidado!$H$5:$H$1000,IF($D$9="Todos","&gt;0",$D$9))),"00")&amp;"/"&amp;TEXT(MONTH(_xlfn.MINIFS(Consolidado!$B$5:$B$1000,Consolidado!$E$5:$E$1000,$B41,Consolidado!$C$5:$C$1000,"SSF",Consolidado!$M$5:$M$1000,"X",Consolidado!$H$5:$H$1000,IF($D$9="Todos","&gt;0",$D$9))),"00")&amp;IF($D$9="Todos","/"&amp;RIGHT(YEAR(_xlfn.MINIFS(Consolidado!$B$5:$B$1000,Consolidado!$E$5:$E$1000,$B41,Consolidado!$C$5:$C$1000,"SSF",Consolidado!$M$5:$M$1000,"X",Consolidado!$H$5:$H$1000,IF($D$9="Todos","&gt;0",$D$9))),2),"")&amp;IF(_xlfn.MAXIFS(Consolidado!$B$5:$B$1000,Consolidado!$E$5:$E$1000,$B41,Consolidado!$C$5:$C$1000,"SSF",Consolidado!$M$5:$M$1000,"X",Consolidado!$H$5:$H$1000,IF($D$9="Todos","&gt;0",$D$9))&lt;&gt;_xlfn.MINIFS(Consolidado!$B$5:$B$1000,Consolidado!$E$5:$E$1000,$B41,Consolidado!$C$5:$C$1000,"SSF",Consolidado!$M$5:$M$1000,"X",Consolidado!$H$5:$H$1000,IF($D$9="Todos","&gt;0",$D$9))," y "&amp;TEXT(DAY(_xlfn.MAXIFS(Consolidado!$B$5:$B$1000,Consolidado!$E$5:$E$1000,$B41,Consolidado!$C$5:$C$1000,"SSF",Consolidado!$M$5:$M$1000,"X",Consolidado!$H$5:$H$1000,IF($D$9="Todos","&gt;0",$D$9))),"00")&amp;"/"&amp;TEXT(MONTH(_xlfn.MAXIFS(Consolidado!$B$5:$B$1000,Consolidado!$E$5:$E$1000,$B41,Consolidado!$C$5:$C$1000,"SSF",Consolidado!$M$5:$M$1000,"X",Consolidado!$H$5:$H$1000,IF($D$9="Todos","&gt;0",$D$9))),"00")&amp;IF($D$9="Todos","/"&amp;RIGHT(YEAR(_xlfn.MAXIFS(Consolidado!$B$5:$B$1000,Consolidado!$E$5:$E$1000,$B41,Consolidado!$C$5:$C$1000,"SSF",Consolidado!$M$5:$M$1000,"X",Consolidado!$H$5:$H$1000,IF($D$9="Todos","&gt;0",$D$9))),2),""),""),""),IF(SUMIFS(Consolidado!$AD$5:$AD$1000,Consolidado!$E$5:$E$1000,$B41,Consolidado!$C$5:$C$1000,"Comité de Supervisión",Consolidado!$M$5:$M$1000,"X",Consolidado!$H$5:$H$1000,IF($D$9="Todos","&gt;0",$D$9))&gt;0,"Comité Sup. "&amp;TEXT(DAY(_xlfn.MINIFS(Consolidado!$B$5:$B$1000,Consolidado!$E$5:$E$1000,$B41,Consolidado!$C$5:$C$1000,"Comité de Supervisión",Consolidado!$M$5:$M$1000,"X",Consolidado!$H$5:$H$1000,IF($D$9="Todos","&gt;0",$D$9))),"00")&amp;"/"&amp;TEXT(MONTH(_xlfn.MINIFS(Consolidado!$B$5:$B$1000,Consolidado!$E$5:$E$1000,$B41,Consolidado!$C$5:$C$1000,"Comité de Supervisión",Consolidado!$M$5:$M$1000,"X",Consolidado!$H$5:$H$1000,IF($D$9="Todos","&gt;0",$D$9))),"00")&amp;IF($D$9="Todos","/"&amp;RIGHT(YEAR(_xlfn.MINIFS(Consolidado!$B$5:$B$1000,Consolidado!$E$5:$E$1000,$B41,Consolidado!$C$5:$C$1000,"Comité de Supervisión",Consolidado!$M$5:$M$1000,"X",Consolidado!$H$5:$H$1000,IF($D$9="Todos","&gt;0",$D$9))),2),"")&amp;IF(_xlfn.MAXIFS(Consolidado!$B$5:$B$1000,Consolidado!$E$5:$E$1000,$B41,Consolidado!$C$5:$C$1000,"Comité de Supervisión",Consolidado!$M$5:$M$1000,"X",Consolidado!$H$5:$H$1000,IF($D$9="Todos","&gt;0",$D$9))&lt;&gt;_xlfn.MINIFS(Consolidado!$B$5:$B$1000,Consolidado!$E$5:$E$1000,$B41,Consolidado!$C$5:$C$1000,"Comité de Supervisión",Consolidado!$M$5:$M$1000,"X",Consolidado!$H$5:$H$1000,IF($D$9="Todos","&gt;0",$D$9))," y "&amp;TEXT(DAY(_xlfn.MAXIFS(Consolidado!$B$5:$B$1000,Consolidado!$E$5:$E$1000,$B41,Consolidado!$C$5:$C$1000,"Comité de Supervisión",Consolidado!$M$5:$M$1000,"X",Consolidado!$H$5:$H$1000,IF($D$9="Todos","&gt;0",$D$9))),"00")&amp;"/"&amp;TEXT(MONTH(_xlfn.MAXIFS(Consolidado!$B$5:$B$1000,Consolidado!$E$5:$E$1000,$B41,Consolidado!$C$5:$C$1000,"Comité de Supervisión",Consolidado!$M$5:$M$1000,"X",Consolidado!$H$5:$H$1000,IF($D$9="Todos","&gt;0",$D$9))),"00")&amp;IF($D$9="Todos","/"&amp;RIGHT(YEAR(_xlfn.MAXIFS(Consolidado!$B$5:$B$1000,Consolidado!$E$5:$E$1000,$B41,Consolidado!$C$5:$C$1000,"Comité de Supervisión",Consolidado!$M$5:$M$1000,"X",Consolidado!$H$5:$H$1000,IF($D$9="Todos","&gt;0",$D$9))),2),""),""),""),IF(SUMIFS(Consolidado!$AD$5:$AD$1000,Consolidado!$E$5:$E$1000,$B41,Consolidado!$C$5:$C$1000,"Consejo de Administración",Consolidado!$M$5:$M$1000,"X",Consolidado!$H$5:$H$1000,IF($D$9="Todos","&gt;0",$D$9))&gt;0,"Consejo "&amp;TEXT(DAY(_xlfn.MINIFS(Consolidado!$B$5:$B$1000,Consolidado!$E$5:$E$1000,$B41,Consolidado!$C$5:$C$1000,"Consejo de Administración",Consolidado!$M$5:$M$1000,"X",Consolidado!$H$5:$H$1000,IF($D$9="Todos","&gt;0",$D$9))),"00")&amp;"/"&amp;TEXT(MONTH(_xlfn.MINIFS(Consolidado!$B$5:$B$1000,Consolidado!$E$5:$E$1000,$B41,Consolidado!$C$5:$C$1000,"Consejo de Administración",Consolidado!$M$5:$M$1000,"X",Consolidado!$H$5:$H$1000,IF($D$9="Todos","&gt;0",$D$9))),"00")&amp;IF($D$9="Todos","/"&amp;RIGHT(YEAR(_xlfn.MINIFS(Consolidado!$B$5:$B$1000,Consolidado!$E$5:$E$1000,$B41,Consolidado!$C$5:$C$1000,"Consejo de Administración",Consolidado!$M$5:$M$1000,"X",Consolidado!$H$5:$H$1000,IF($D$9="Todos","&gt;0",$D$9))),2),"")&amp;IF(_xlfn.MAXIFS(Consolidado!$B$5:$B$1000,Consolidado!$E$5:$E$1000,$B41,Consolidado!$C$5:$C$1000,"Consejo de Administración",Consolidado!$M$5:$M$1000,"X",Consolidado!$H$5:$H$1000,IF($D$9="Todos","&gt;0",$D$9))&lt;&gt;_xlfn.MINIFS(Consolidado!$B$5:$B$1000,Consolidado!$E$5:$E$1000,$B41,Consolidado!$C$5:$C$1000,"Consejo de Administración",Consolidado!$M$5:$M$1000,"X",Consolidado!$H$5:$H$1000,IF($D$9="Todos","&gt;0",$D$9))," y "&amp;TEXT(DAY(_xlfn.MAXIFS(Consolidado!$B$5:$B$1000,Consolidado!$E$5:$E$1000,$B41,Consolidado!$C$5:$C$1000,"Consejo de Administración",Consolidado!$M$5:$M$1000,"X",Consolidado!$H$5:$H$1000,IF($D$9="Todos","&gt;0",$D$9))),"00")&amp;"/"&amp;TEXT(MONTH(_xlfn.MAXIFS(Consolidado!$B$5:$B$1000,Consolidado!$E$5:$E$1000,$B41,Consolidado!$C$5:$C$1000,"Consejo de Administración",Consolidado!$M$5:$M$1000,"X",Consolidado!$H$5:$H$1000,IF($D$9="Todos","&gt;0",$D$9))),"00")&amp;IF($D$9="Todos","/"&amp;RIGHT(YEAR(_xlfn.MAXIFS(Consolidado!$B$5:$B$1000,Consolidado!$E$5:$E$1000,$B41,Consolidado!$C$5:$C$1000,"Consejo de Administración",Consolidado!$M$5:$M$1000,"X",Consolidado!$H$5:$H$1000,IF($D$9="Todos","&gt;0",$D$9))),2),""),""),""),IF(SUMIFS(Consolidado!$AD$5:$AD$1000,Consolidado!$E$5:$E$1000,$B41,Consolidado!$C$5:$C$1000,"Otros",Consolidado!$M$5:$M$1000,"X",Consolidado!$H$5:$H$1000,IF($D$9="Todos","&gt;0",$D$9))&gt;0,"Otros "&amp;TEXT(DAY(_xlfn.MINIFS(Consolidado!$B$5:$B$1000,Consolidado!$E$5:$E$1000,$B41,Consolidado!$C$5:$C$1000,"Otros",Consolidado!$M$5:$M$1000,"X",Consolidado!$H$5:$H$1000,IF($D$9="Todos","&gt;0",$D$9))),"00")&amp;"/"&amp;TEXT(MONTH(_xlfn.MINIFS(Consolidado!$B$5:$B$1000,Consolidado!$E$5:$E$1000,$B41,Consolidado!$C$5:$C$1000,"Otros",Consolidado!$M$5:$M$1000,"X",Consolidado!$H$5:$H$1000,IF($D$9="Todos","&gt;0",$D$9))),"00")&amp;IF($D$9="Todos","/"&amp;RIGHT(YEAR(_xlfn.MINIFS(Consolidado!$B$5:$B$1000,Consolidado!$E$5:$E$1000,$B41,Consolidado!$C$5:$C$1000,"Otros",Consolidado!$M$5:$M$1000,"X",Consolidado!$H$5:$H$1000,IF($D$9="Todos","&gt;0",$D$9))),2),"")&amp;IF(_xlfn.MAXIFS(Consolidado!$B$5:$B$1000,Consolidado!$E$5:$E$1000,$B41,Consolidado!$C$5:$C$1000,"Otros",Consolidado!$M$5:$M$1000,"X",Consolidado!$H$5:$H$1000,IF($D$9="Todos","&gt;0",$D$9))&lt;&gt;_xlfn.MINIFS(Consolidado!$B$5:$B$1000,Consolidado!$E$5:$E$1000,$B41,Consolidado!$C$5:$C$1000,"Otros",Consolidado!$M$5:$M$1000,"X",Consolidado!$H$5:$H$1000,IF($D$9="Todos","&gt;0",$D$9))," y "&amp;TEXT(DAY(_xlfn.MAXIFS(Consolidado!$B$5:$B$1000,Consolidado!$E$5:$E$1000,$B41,Consolidado!$C$5:$C$1000,"Otros",Consolidado!$M$5:$M$1000,"X",Consolidado!$H$5:$H$1000,IF($D$9="Todos","&gt;0",$D$9))),"00")&amp;"/"&amp;TEXT(MONTH(_xlfn.MAXIFS(Consolidado!$B$5:$B$1000,Consolidado!$E$5:$E$1000,$B41,Consolidado!$C$5:$C$1000,"Otros",Consolidado!$M$5:$M$1000,"X",Consolidado!$H$5:$H$1000,IF($D$9="Todos","&gt;0",$D$9))),"00")&amp;IF($D$9="Todos","/"&amp;RIGHT(YEAR(_xlfn.MAXIFS(Consolidado!$B$5:$B$1000,Consolidado!$E$5:$E$1000,$B41,Consolidado!$C$5:$C$1000,"Otros",Consolidado!$M$5:$M$1000,"X",Consolidado!$H$5:$H$1000,IF($D$9="Todos","&gt;0",$D$9))),2),""),""),""))</f>
        <v/>
      </c>
      <c r="P41" s="37" t="str">
        <f aca="false">_xlfn.TEXTJOIN(" +"&amp;CHAR(10),TRUE(),IF(SUMIFS(Consolidado!$AD$5:$AD$1000,Consolidado!$E$5:$E$1000,$B41,Consolidado!$C$5:$C$1000,"Auditoría Interna",Consolidado!$N$5:$N$1000,"X",Consolidado!$H$5:$H$1000,IF($D$9="Todos","&gt;0",$D$9))&gt;0,"Interna "&amp;TEXT(DAY(_xlfn.MINIFS(Consolidado!$B$5:$B$1000,Consolidado!$E$5:$E$1000,$B41,Consolidado!$C$5:$C$1000,"Auditoría Interna",Consolidado!$N$5:$N$1000,"X",Consolidado!$H$5:$H$1000,IF($D$9="Todos","&gt;0",$D$9))),"00")&amp;"/"&amp;TEXT(MONTH(_xlfn.MINIFS(Consolidado!$B$5:$B$1000,Consolidado!$E$5:$E$1000,$B41,Consolidado!$C$5:$C$1000,"Auditoría Interna",Consolidado!$N$5:$N$1000,"X",Consolidado!$H$5:$H$1000,IF($D$9="Todos","&gt;0",$D$9))),"00")&amp;IF($D$9="Todos","/"&amp;RIGHT(YEAR(_xlfn.MINIFS(Consolidado!$B$5:$B$1000,Consolidado!$E$5:$E$1000,$B41,Consolidado!$C$5:$C$1000,"Auditoría Interna",Consolidado!$N$5:$N$1000,"X",Consolidado!$H$5:$H$1000,IF($D$9="Todos","&gt;0",$D$9))),2),"")&amp;IF(_xlfn.MAXIFS(Consolidado!$B$5:$B$1000,Consolidado!$E$5:$E$1000,$B41,Consolidado!$C$5:$C$1000,"Auditoría Interna",Consolidado!$N$5:$N$1000,"X",Consolidado!$H$5:$H$1000,IF($D$9="Todos","&gt;0",$D$9))&lt;&gt;_xlfn.MINIFS(Consolidado!$B$5:$B$1000,Consolidado!$E$5:$E$1000,$B41,Consolidado!$C$5:$C$1000,"Auditoría Interna",Consolidado!$N$5:$N$1000,"X",Consolidado!$H$5:$H$1000,IF($D$9="Todos","&gt;0",$D$9))," y "&amp;TEXT(DAY(_xlfn.MAXIFS(Consolidado!$B$5:$B$1000,Consolidado!$E$5:$E$1000,$B41,Consolidado!$C$5:$C$1000,"Auditoría Interna",Consolidado!$N$5:$N$1000,"X",Consolidado!$H$5:$H$1000,IF($D$9="Todos","&gt;0",$D$9))),"00")&amp;"/"&amp;TEXT(MONTH(_xlfn.MAXIFS(Consolidado!$B$5:$B$1000,Consolidado!$E$5:$E$1000,$B41,Consolidado!$C$5:$C$1000,"Auditoría Interna",Consolidado!$N$5:$N$1000,"X",Consolidado!$H$5:$H$1000,IF($D$9="Todos","&gt;0",$D$9))),"00")&amp;IF($D$9="Todos","/"&amp;RIGHT(YEAR(_xlfn.MAXIFS(Consolidado!$B$5:$B$1000,Consolidado!$E$5:$E$1000,$B41,Consolidado!$C$5:$C$1000,"Auditoría Interna",Consolidado!$N$5:$N$1000,"X",Consolidado!$H$5:$H$1000,IF($D$9="Todos","&gt;0",$D$9))),2),""),""),""),IF(SUMIFS(Consolidado!$AD$5:$AD$1000,Consolidado!$E$5:$E$1000,$B41,Consolidado!$C$5:$C$1000,"Auditoría Externa",Consolidado!$N$5:$N$1000,"X",Consolidado!$H$5:$H$1000,IF($D$9="Todos","&gt;0",$D$9))&gt;0,"Externa "&amp;TEXT(DAY(_xlfn.MINIFS(Consolidado!$B$5:$B$1000,Consolidado!$E$5:$E$1000,$B41,Consolidado!$C$5:$C$1000,"Auditoría Externa",Consolidado!$N$5:$N$1000,"X",Consolidado!$H$5:$H$1000,IF($D$9="Todos","&gt;0",$D$9))),"00")&amp;"/"&amp;TEXT(MONTH(_xlfn.MINIFS(Consolidado!$B$5:$B$1000,Consolidado!$E$5:$E$1000,$B41,Consolidado!$C$5:$C$1000,"Auditoría Externa",Consolidado!$N$5:$N$1000,"X",Consolidado!$H$5:$H$1000,IF($D$9="Todos","&gt;0",$D$9))),"00")&amp;IF($D$9="Todos","/"&amp;RIGHT(YEAR(_xlfn.MINIFS(Consolidado!$B$5:$B$1000,Consolidado!$E$5:$E$1000,$B41,Consolidado!$C$5:$C$1000,"Auditoría Externa",Consolidado!$N$5:$N$1000,"X",Consolidado!$H$5:$H$1000,IF($D$9="Todos","&gt;0",$D$9))),2),"")&amp;IF(_xlfn.MAXIFS(Consolidado!$B$5:$B$1000,Consolidado!$E$5:$E$1000,$B41,Consolidado!$C$5:$C$1000,"Auditoría Externa",Consolidado!$N$5:$N$1000,"X",Consolidado!$H$5:$H$1000,IF($D$9="Todos","&gt;0",$D$9))&lt;&gt;_xlfn.MINIFS(Consolidado!$B$5:$B$1000,Consolidado!$E$5:$E$1000,$B41,Consolidado!$C$5:$C$1000,"Auditoría Externa",Consolidado!$N$5:$N$1000,"X",Consolidado!$H$5:$H$1000,IF($D$9="Todos","&gt;0",$D$9))," y "&amp;TEXT(DAY(_xlfn.MAXIFS(Consolidado!$B$5:$B$1000,Consolidado!$E$5:$E$1000,$B41,Consolidado!$C$5:$C$1000,"Auditoría Externa",Consolidado!$N$5:$N$1000,"X",Consolidado!$H$5:$H$1000,IF($D$9="Todos","&gt;0",$D$9))),"00")&amp;"/"&amp;TEXT(MONTH(_xlfn.MAXIFS(Consolidado!$B$5:$B$1000,Consolidado!$E$5:$E$1000,$B41,Consolidado!$C$5:$C$1000,"Auditoría Externa",Consolidado!$N$5:$N$1000,"X",Consolidado!$H$5:$H$1000,IF($D$9="Todos","&gt;0",$D$9))),"00")&amp;IF($D$9="Todos","/"&amp;RIGHT(YEAR(_xlfn.MAXIFS(Consolidado!$B$5:$B$1000,Consolidado!$E$5:$E$1000,$B41,Consolidado!$C$5:$C$1000,"Auditoría Externa",Consolidado!$N$5:$N$1000,"X",Consolidado!$H$5:$H$1000,IF($D$9="Todos","&gt;0",$D$9))),2),""),""),""),IF(SUMIFS(Consolidado!$AD$5:$AD$1000,Consolidado!$E$5:$E$1000,$B41,Consolidado!$C$5:$C$1000,"SSF",Consolidado!$N$5:$N$1000,"X",Consolidado!$H$5:$H$1000,IF($D$9="Todos","&gt;0",$D$9))&gt;0,"SSF "&amp;TEXT(DAY(_xlfn.MINIFS(Consolidado!$B$5:$B$1000,Consolidado!$E$5:$E$1000,$B41,Consolidado!$C$5:$C$1000,"SSF",Consolidado!$N$5:$N$1000,"X",Consolidado!$H$5:$H$1000,IF($D$9="Todos","&gt;0",$D$9))),"00")&amp;"/"&amp;TEXT(MONTH(_xlfn.MINIFS(Consolidado!$B$5:$B$1000,Consolidado!$E$5:$E$1000,$B41,Consolidado!$C$5:$C$1000,"SSF",Consolidado!$N$5:$N$1000,"X",Consolidado!$H$5:$H$1000,IF($D$9="Todos","&gt;0",$D$9))),"00")&amp;IF($D$9="Todos","/"&amp;RIGHT(YEAR(_xlfn.MINIFS(Consolidado!$B$5:$B$1000,Consolidado!$E$5:$E$1000,$B41,Consolidado!$C$5:$C$1000,"SSF",Consolidado!$N$5:$N$1000,"X",Consolidado!$H$5:$H$1000,IF($D$9="Todos","&gt;0",$D$9))),2),"")&amp;IF(_xlfn.MAXIFS(Consolidado!$B$5:$B$1000,Consolidado!$E$5:$E$1000,$B41,Consolidado!$C$5:$C$1000,"SSF",Consolidado!$N$5:$N$1000,"X",Consolidado!$H$5:$H$1000,IF($D$9="Todos","&gt;0",$D$9))&lt;&gt;_xlfn.MINIFS(Consolidado!$B$5:$B$1000,Consolidado!$E$5:$E$1000,$B41,Consolidado!$C$5:$C$1000,"SSF",Consolidado!$N$5:$N$1000,"X",Consolidado!$H$5:$H$1000,IF($D$9="Todos","&gt;0",$D$9))," y "&amp;TEXT(DAY(_xlfn.MAXIFS(Consolidado!$B$5:$B$1000,Consolidado!$E$5:$E$1000,$B41,Consolidado!$C$5:$C$1000,"SSF",Consolidado!$N$5:$N$1000,"X",Consolidado!$H$5:$H$1000,IF($D$9="Todos","&gt;0",$D$9))),"00")&amp;"/"&amp;TEXT(MONTH(_xlfn.MAXIFS(Consolidado!$B$5:$B$1000,Consolidado!$E$5:$E$1000,$B41,Consolidado!$C$5:$C$1000,"SSF",Consolidado!$N$5:$N$1000,"X",Consolidado!$H$5:$H$1000,IF($D$9="Todos","&gt;0",$D$9))),"00")&amp;IF($D$9="Todos","/"&amp;RIGHT(YEAR(_xlfn.MAXIFS(Consolidado!$B$5:$B$1000,Consolidado!$E$5:$E$1000,$B41,Consolidado!$C$5:$C$1000,"SSF",Consolidado!$N$5:$N$1000,"X",Consolidado!$H$5:$H$1000,IF($D$9="Todos","&gt;0",$D$9))),2),""),""),""),IF(SUMIFS(Consolidado!$AD$5:$AD$1000,Consolidado!$E$5:$E$1000,$B41,Consolidado!$C$5:$C$1000,"Comité de Supervisión",Consolidado!$N$5:$N$1000,"X",Consolidado!$H$5:$H$1000,IF($D$9="Todos","&gt;0",$D$9))&gt;0,"Comité Sup. "&amp;TEXT(DAY(_xlfn.MINIFS(Consolidado!$B$5:$B$1000,Consolidado!$E$5:$E$1000,$B41,Consolidado!$C$5:$C$1000,"Comité de Supervisión",Consolidado!$N$5:$N$1000,"X",Consolidado!$H$5:$H$1000,IF($D$9="Todos","&gt;0",$D$9))),"00")&amp;"/"&amp;TEXT(MONTH(_xlfn.MINIFS(Consolidado!$B$5:$B$1000,Consolidado!$E$5:$E$1000,$B41,Consolidado!$C$5:$C$1000,"Comité de Supervisión",Consolidado!$N$5:$N$1000,"X",Consolidado!$H$5:$H$1000,IF($D$9="Todos","&gt;0",$D$9))),"00")&amp;IF($D$9="Todos","/"&amp;RIGHT(YEAR(_xlfn.MINIFS(Consolidado!$B$5:$B$1000,Consolidado!$E$5:$E$1000,$B41,Consolidado!$C$5:$C$1000,"Comité de Supervisión",Consolidado!$N$5:$N$1000,"X",Consolidado!$H$5:$H$1000,IF($D$9="Todos","&gt;0",$D$9))),2),"")&amp;IF(_xlfn.MAXIFS(Consolidado!$B$5:$B$1000,Consolidado!$E$5:$E$1000,$B41,Consolidado!$C$5:$C$1000,"Comité de Supervisión",Consolidado!$N$5:$N$1000,"X",Consolidado!$H$5:$H$1000,IF($D$9="Todos","&gt;0",$D$9))&lt;&gt;_xlfn.MINIFS(Consolidado!$B$5:$B$1000,Consolidado!$E$5:$E$1000,$B41,Consolidado!$C$5:$C$1000,"Comité de Supervisión",Consolidado!$N$5:$N$1000,"X",Consolidado!$H$5:$H$1000,IF($D$9="Todos","&gt;0",$D$9))," y "&amp;TEXT(DAY(_xlfn.MAXIFS(Consolidado!$B$5:$B$1000,Consolidado!$E$5:$E$1000,$B41,Consolidado!$C$5:$C$1000,"Comité de Supervisión",Consolidado!$N$5:$N$1000,"X",Consolidado!$H$5:$H$1000,IF($D$9="Todos","&gt;0",$D$9))),"00")&amp;"/"&amp;TEXT(MONTH(_xlfn.MAXIFS(Consolidado!$B$5:$B$1000,Consolidado!$E$5:$E$1000,$B41,Consolidado!$C$5:$C$1000,"Comité de Supervisión",Consolidado!$N$5:$N$1000,"X",Consolidado!$H$5:$H$1000,IF($D$9="Todos","&gt;0",$D$9))),"00")&amp;IF($D$9="Todos","/"&amp;RIGHT(YEAR(_xlfn.MAXIFS(Consolidado!$B$5:$B$1000,Consolidado!$E$5:$E$1000,$B41,Consolidado!$C$5:$C$1000,"Comité de Supervisión",Consolidado!$N$5:$N$1000,"X",Consolidado!$H$5:$H$1000,IF($D$9="Todos","&gt;0",$D$9))),2),""),""),""),IF(SUMIFS(Consolidado!$AD$5:$AD$1000,Consolidado!$E$5:$E$1000,$B41,Consolidado!$C$5:$C$1000,"Consejo de Administración",Consolidado!$N$5:$N$1000,"X",Consolidado!$H$5:$H$1000,IF($D$9="Todos","&gt;0",$D$9))&gt;0,"Consejo "&amp;TEXT(DAY(_xlfn.MINIFS(Consolidado!$B$5:$B$1000,Consolidado!$E$5:$E$1000,$B41,Consolidado!$C$5:$C$1000,"Consejo de Administración",Consolidado!$N$5:$N$1000,"X",Consolidado!$H$5:$H$1000,IF($D$9="Todos","&gt;0",$D$9))),"00")&amp;"/"&amp;TEXT(MONTH(_xlfn.MINIFS(Consolidado!$B$5:$B$1000,Consolidado!$E$5:$E$1000,$B41,Consolidado!$C$5:$C$1000,"Consejo de Administración",Consolidado!$N$5:$N$1000,"X",Consolidado!$H$5:$H$1000,IF($D$9="Todos","&gt;0",$D$9))),"00")&amp;IF($D$9="Todos","/"&amp;RIGHT(YEAR(_xlfn.MINIFS(Consolidado!$B$5:$B$1000,Consolidado!$E$5:$E$1000,$B41,Consolidado!$C$5:$C$1000,"Consejo de Administración",Consolidado!$N$5:$N$1000,"X",Consolidado!$H$5:$H$1000,IF($D$9="Todos","&gt;0",$D$9))),2),"")&amp;IF(_xlfn.MAXIFS(Consolidado!$B$5:$B$1000,Consolidado!$E$5:$E$1000,$B41,Consolidado!$C$5:$C$1000,"Consejo de Administración",Consolidado!$N$5:$N$1000,"X",Consolidado!$H$5:$H$1000,IF($D$9="Todos","&gt;0",$D$9))&lt;&gt;_xlfn.MINIFS(Consolidado!$B$5:$B$1000,Consolidado!$E$5:$E$1000,$B41,Consolidado!$C$5:$C$1000,"Consejo de Administración",Consolidado!$N$5:$N$1000,"X",Consolidado!$H$5:$H$1000,IF($D$9="Todos","&gt;0",$D$9))," y "&amp;TEXT(DAY(_xlfn.MAXIFS(Consolidado!$B$5:$B$1000,Consolidado!$E$5:$E$1000,$B41,Consolidado!$C$5:$C$1000,"Consejo de Administración",Consolidado!$N$5:$N$1000,"X",Consolidado!$H$5:$H$1000,IF($D$9="Todos","&gt;0",$D$9))),"00")&amp;"/"&amp;TEXT(MONTH(_xlfn.MAXIFS(Consolidado!$B$5:$B$1000,Consolidado!$E$5:$E$1000,$B41,Consolidado!$C$5:$C$1000,"Consejo de Administración",Consolidado!$N$5:$N$1000,"X",Consolidado!$H$5:$H$1000,IF($D$9="Todos","&gt;0",$D$9))),"00")&amp;IF($D$9="Todos","/"&amp;RIGHT(YEAR(_xlfn.MAXIFS(Consolidado!$B$5:$B$1000,Consolidado!$E$5:$E$1000,$B41,Consolidado!$C$5:$C$1000,"Consejo de Administración",Consolidado!$N$5:$N$1000,"X",Consolidado!$H$5:$H$1000,IF($D$9="Todos","&gt;0",$D$9))),2),""),""),""),IF(SUMIFS(Consolidado!$AD$5:$AD$1000,Consolidado!$E$5:$E$1000,$B41,Consolidado!$C$5:$C$1000,"Otros",Consolidado!$N$5:$N$1000,"X",Consolidado!$H$5:$H$1000,IF($D$9="Todos","&gt;0",$D$9))&gt;0,"Otros "&amp;TEXT(DAY(_xlfn.MINIFS(Consolidado!$B$5:$B$1000,Consolidado!$E$5:$E$1000,$B41,Consolidado!$C$5:$C$1000,"Otros",Consolidado!$N$5:$N$1000,"X",Consolidado!$H$5:$H$1000,IF($D$9="Todos","&gt;0",$D$9))),"00")&amp;"/"&amp;TEXT(MONTH(_xlfn.MINIFS(Consolidado!$B$5:$B$1000,Consolidado!$E$5:$E$1000,$B41,Consolidado!$C$5:$C$1000,"Otros",Consolidado!$N$5:$N$1000,"X",Consolidado!$H$5:$H$1000,IF($D$9="Todos","&gt;0",$D$9))),"00")&amp;IF($D$9="Todos","/"&amp;RIGHT(YEAR(_xlfn.MINIFS(Consolidado!$B$5:$B$1000,Consolidado!$E$5:$E$1000,$B41,Consolidado!$C$5:$C$1000,"Otros",Consolidado!$N$5:$N$1000,"X",Consolidado!$H$5:$H$1000,IF($D$9="Todos","&gt;0",$D$9))),2),"")&amp;IF(_xlfn.MAXIFS(Consolidado!$B$5:$B$1000,Consolidado!$E$5:$E$1000,$B41,Consolidado!$C$5:$C$1000,"Otros",Consolidado!$N$5:$N$1000,"X",Consolidado!$H$5:$H$1000,IF($D$9="Todos","&gt;0",$D$9))&lt;&gt;_xlfn.MINIFS(Consolidado!$B$5:$B$1000,Consolidado!$E$5:$E$1000,$B41,Consolidado!$C$5:$C$1000,"Otros",Consolidado!$N$5:$N$1000,"X",Consolidado!$H$5:$H$1000,IF($D$9="Todos","&gt;0",$D$9))," y "&amp;TEXT(DAY(_xlfn.MAXIFS(Consolidado!$B$5:$B$1000,Consolidado!$E$5:$E$1000,$B41,Consolidado!$C$5:$C$1000,"Otros",Consolidado!$N$5:$N$1000,"X",Consolidado!$H$5:$H$1000,IF($D$9="Todos","&gt;0",$D$9))),"00")&amp;"/"&amp;TEXT(MONTH(_xlfn.MAXIFS(Consolidado!$B$5:$B$1000,Consolidado!$E$5:$E$1000,$B41,Consolidado!$C$5:$C$1000,"Otros",Consolidado!$N$5:$N$1000,"X",Consolidado!$H$5:$H$1000,IF($D$9="Todos","&gt;0",$D$9))),"00")&amp;IF($D$9="Todos","/"&amp;RIGHT(YEAR(_xlfn.MAXIFS(Consolidado!$B$5:$B$1000,Consolidado!$E$5:$E$1000,$B41,Consolidado!$C$5:$C$1000,"Otros",Consolidado!$N$5:$N$1000,"X",Consolidado!$H$5:$H$1000,IF($D$9="Todos","&gt;0",$D$9))),2),""),""),""))</f>
        <v/>
      </c>
      <c r="Q41" s="37" t="str">
        <f aca="false">_xlfn.TEXTJOIN(" +"&amp;CHAR(10),TRUE(),IF(SUMIFS(Consolidado!$AD$5:$AD$1000,Consolidado!$E$5:$E$1000,$B41,Consolidado!$C$5:$C$1000,"Auditoría Interna",Consolidado!$O$5:$O$1000,"X",Consolidado!$H$5:$H$1000,IF($D$9="Todos","&gt;0",$D$9))&gt;0,"Interna "&amp;TEXT(DAY(_xlfn.MINIFS(Consolidado!$B$5:$B$1000,Consolidado!$E$5:$E$1000,$B41,Consolidado!$C$5:$C$1000,"Auditoría Interna",Consolidado!$O$5:$O$1000,"X",Consolidado!$H$5:$H$1000,IF($D$9="Todos","&gt;0",$D$9))),"00")&amp;"/"&amp;TEXT(MONTH(_xlfn.MINIFS(Consolidado!$B$5:$B$1000,Consolidado!$E$5:$E$1000,$B41,Consolidado!$C$5:$C$1000,"Auditoría Interna",Consolidado!$O$5:$O$1000,"X",Consolidado!$H$5:$H$1000,IF($D$9="Todos","&gt;0",$D$9))),"00")&amp;IF($D$9="Todos","/"&amp;RIGHT(YEAR(_xlfn.MINIFS(Consolidado!$B$5:$B$1000,Consolidado!$E$5:$E$1000,$B41,Consolidado!$C$5:$C$1000,"Auditoría Interna",Consolidado!$O$5:$O$1000,"X",Consolidado!$H$5:$H$1000,IF($D$9="Todos","&gt;0",$D$9))),2),"")&amp;IF(_xlfn.MAXIFS(Consolidado!$B$5:$B$1000,Consolidado!$E$5:$E$1000,$B41,Consolidado!$C$5:$C$1000,"Auditoría Interna",Consolidado!$O$5:$O$1000,"X",Consolidado!$H$5:$H$1000,IF($D$9="Todos","&gt;0",$D$9))&lt;&gt;_xlfn.MINIFS(Consolidado!$B$5:$B$1000,Consolidado!$E$5:$E$1000,$B41,Consolidado!$C$5:$C$1000,"Auditoría Interna",Consolidado!$O$5:$O$1000,"X",Consolidado!$H$5:$H$1000,IF($D$9="Todos","&gt;0",$D$9))," y "&amp;TEXT(DAY(_xlfn.MAXIFS(Consolidado!$B$5:$B$1000,Consolidado!$E$5:$E$1000,$B41,Consolidado!$C$5:$C$1000,"Auditoría Interna",Consolidado!$O$5:$O$1000,"X",Consolidado!$H$5:$H$1000,IF($D$9="Todos","&gt;0",$D$9))),"00")&amp;"/"&amp;TEXT(MONTH(_xlfn.MAXIFS(Consolidado!$B$5:$B$1000,Consolidado!$E$5:$E$1000,$B41,Consolidado!$C$5:$C$1000,"Auditoría Interna",Consolidado!$O$5:$O$1000,"X",Consolidado!$H$5:$H$1000,IF($D$9="Todos","&gt;0",$D$9))),"00")&amp;IF($D$9="Todos","/"&amp;RIGHT(YEAR(_xlfn.MAXIFS(Consolidado!$B$5:$B$1000,Consolidado!$E$5:$E$1000,$B41,Consolidado!$C$5:$C$1000,"Auditoría Interna",Consolidado!$O$5:$O$1000,"X",Consolidado!$H$5:$H$1000,IF($D$9="Todos","&gt;0",$D$9))),2),""),""),""),IF(SUMIFS(Consolidado!$AD$5:$AD$1000,Consolidado!$E$5:$E$1000,$B41,Consolidado!$C$5:$C$1000,"Auditoría Externa",Consolidado!$O$5:$O$1000,"X",Consolidado!$H$5:$H$1000,IF($D$9="Todos","&gt;0",$D$9))&gt;0,"Externa "&amp;TEXT(DAY(_xlfn.MINIFS(Consolidado!$B$5:$B$1000,Consolidado!$E$5:$E$1000,$B41,Consolidado!$C$5:$C$1000,"Auditoría Externa",Consolidado!$O$5:$O$1000,"X",Consolidado!$H$5:$H$1000,IF($D$9="Todos","&gt;0",$D$9))),"00")&amp;"/"&amp;TEXT(MONTH(_xlfn.MINIFS(Consolidado!$B$5:$B$1000,Consolidado!$E$5:$E$1000,$B41,Consolidado!$C$5:$C$1000,"Auditoría Externa",Consolidado!$O$5:$O$1000,"X",Consolidado!$H$5:$H$1000,IF($D$9="Todos","&gt;0",$D$9))),"00")&amp;IF($D$9="Todos","/"&amp;RIGHT(YEAR(_xlfn.MINIFS(Consolidado!$B$5:$B$1000,Consolidado!$E$5:$E$1000,$B41,Consolidado!$C$5:$C$1000,"Auditoría Externa",Consolidado!$O$5:$O$1000,"X",Consolidado!$H$5:$H$1000,IF($D$9="Todos","&gt;0",$D$9))),2),"")&amp;IF(_xlfn.MAXIFS(Consolidado!$B$5:$B$1000,Consolidado!$E$5:$E$1000,$B41,Consolidado!$C$5:$C$1000,"Auditoría Externa",Consolidado!$O$5:$O$1000,"X",Consolidado!$H$5:$H$1000,IF($D$9="Todos","&gt;0",$D$9))&lt;&gt;_xlfn.MINIFS(Consolidado!$B$5:$B$1000,Consolidado!$E$5:$E$1000,$B41,Consolidado!$C$5:$C$1000,"Auditoría Externa",Consolidado!$O$5:$O$1000,"X",Consolidado!$H$5:$H$1000,IF($D$9="Todos","&gt;0",$D$9))," y "&amp;TEXT(DAY(_xlfn.MAXIFS(Consolidado!$B$5:$B$1000,Consolidado!$E$5:$E$1000,$B41,Consolidado!$C$5:$C$1000,"Auditoría Externa",Consolidado!$O$5:$O$1000,"X",Consolidado!$H$5:$H$1000,IF($D$9="Todos","&gt;0",$D$9))),"00")&amp;"/"&amp;TEXT(MONTH(_xlfn.MAXIFS(Consolidado!$B$5:$B$1000,Consolidado!$E$5:$E$1000,$B41,Consolidado!$C$5:$C$1000,"Auditoría Externa",Consolidado!$O$5:$O$1000,"X",Consolidado!$H$5:$H$1000,IF($D$9="Todos","&gt;0",$D$9))),"00")&amp;IF($D$9="Todos","/"&amp;RIGHT(YEAR(_xlfn.MAXIFS(Consolidado!$B$5:$B$1000,Consolidado!$E$5:$E$1000,$B41,Consolidado!$C$5:$C$1000,"Auditoría Externa",Consolidado!$O$5:$O$1000,"X",Consolidado!$H$5:$H$1000,IF($D$9="Todos","&gt;0",$D$9))),2),""),""),""),IF(SUMIFS(Consolidado!$AD$5:$AD$1000,Consolidado!$E$5:$E$1000,$B41,Consolidado!$C$5:$C$1000,"SSF",Consolidado!$O$5:$O$1000,"X",Consolidado!$H$5:$H$1000,IF($D$9="Todos","&gt;0",$D$9))&gt;0,"SSF "&amp;TEXT(DAY(_xlfn.MINIFS(Consolidado!$B$5:$B$1000,Consolidado!$E$5:$E$1000,$B41,Consolidado!$C$5:$C$1000,"SSF",Consolidado!$O$5:$O$1000,"X",Consolidado!$H$5:$H$1000,IF($D$9="Todos","&gt;0",$D$9))),"00")&amp;"/"&amp;TEXT(MONTH(_xlfn.MINIFS(Consolidado!$B$5:$B$1000,Consolidado!$E$5:$E$1000,$B41,Consolidado!$C$5:$C$1000,"SSF",Consolidado!$O$5:$O$1000,"X",Consolidado!$H$5:$H$1000,IF($D$9="Todos","&gt;0",$D$9))),"00")&amp;IF($D$9="Todos","/"&amp;RIGHT(YEAR(_xlfn.MINIFS(Consolidado!$B$5:$B$1000,Consolidado!$E$5:$E$1000,$B41,Consolidado!$C$5:$C$1000,"SSF",Consolidado!$O$5:$O$1000,"X",Consolidado!$H$5:$H$1000,IF($D$9="Todos","&gt;0",$D$9))),2),"")&amp;IF(_xlfn.MAXIFS(Consolidado!$B$5:$B$1000,Consolidado!$E$5:$E$1000,$B41,Consolidado!$C$5:$C$1000,"SSF",Consolidado!$O$5:$O$1000,"X",Consolidado!$H$5:$H$1000,IF($D$9="Todos","&gt;0",$D$9))&lt;&gt;_xlfn.MINIFS(Consolidado!$B$5:$B$1000,Consolidado!$E$5:$E$1000,$B41,Consolidado!$C$5:$C$1000,"SSF",Consolidado!$O$5:$O$1000,"X",Consolidado!$H$5:$H$1000,IF($D$9="Todos","&gt;0",$D$9))," y "&amp;TEXT(DAY(_xlfn.MAXIFS(Consolidado!$B$5:$B$1000,Consolidado!$E$5:$E$1000,$B41,Consolidado!$C$5:$C$1000,"SSF",Consolidado!$O$5:$O$1000,"X",Consolidado!$H$5:$H$1000,IF($D$9="Todos","&gt;0",$D$9))),"00")&amp;"/"&amp;TEXT(MONTH(_xlfn.MAXIFS(Consolidado!$B$5:$B$1000,Consolidado!$E$5:$E$1000,$B41,Consolidado!$C$5:$C$1000,"SSF",Consolidado!$O$5:$O$1000,"X",Consolidado!$H$5:$H$1000,IF($D$9="Todos","&gt;0",$D$9))),"00")&amp;IF($D$9="Todos","/"&amp;RIGHT(YEAR(_xlfn.MAXIFS(Consolidado!$B$5:$B$1000,Consolidado!$E$5:$E$1000,$B41,Consolidado!$C$5:$C$1000,"SSF",Consolidado!$O$5:$O$1000,"X",Consolidado!$H$5:$H$1000,IF($D$9="Todos","&gt;0",$D$9))),2),""),""),""),IF(SUMIFS(Consolidado!$AD$5:$AD$1000,Consolidado!$E$5:$E$1000,$B41,Consolidado!$C$5:$C$1000,"Comité de Supervisión",Consolidado!$O$5:$O$1000,"X",Consolidado!$H$5:$H$1000,IF($D$9="Todos","&gt;0",$D$9))&gt;0,"Comité Sup. "&amp;TEXT(DAY(_xlfn.MINIFS(Consolidado!$B$5:$B$1000,Consolidado!$E$5:$E$1000,$B41,Consolidado!$C$5:$C$1000,"Comité de Supervisión",Consolidado!$O$5:$O$1000,"X",Consolidado!$H$5:$H$1000,IF($D$9="Todos","&gt;0",$D$9))),"00")&amp;"/"&amp;TEXT(MONTH(_xlfn.MINIFS(Consolidado!$B$5:$B$1000,Consolidado!$E$5:$E$1000,$B41,Consolidado!$C$5:$C$1000,"Comité de Supervisión",Consolidado!$O$5:$O$1000,"X",Consolidado!$H$5:$H$1000,IF($D$9="Todos","&gt;0",$D$9))),"00")&amp;IF($D$9="Todos","/"&amp;RIGHT(YEAR(_xlfn.MINIFS(Consolidado!$B$5:$B$1000,Consolidado!$E$5:$E$1000,$B41,Consolidado!$C$5:$C$1000,"Comité de Supervisión",Consolidado!$O$5:$O$1000,"X",Consolidado!$H$5:$H$1000,IF($D$9="Todos","&gt;0",$D$9))),2),"")&amp;IF(_xlfn.MAXIFS(Consolidado!$B$5:$B$1000,Consolidado!$E$5:$E$1000,$B41,Consolidado!$C$5:$C$1000,"Comité de Supervisión",Consolidado!$O$5:$O$1000,"X",Consolidado!$H$5:$H$1000,IF($D$9="Todos","&gt;0",$D$9))&lt;&gt;_xlfn.MINIFS(Consolidado!$B$5:$B$1000,Consolidado!$E$5:$E$1000,$B41,Consolidado!$C$5:$C$1000,"Comité de Supervisión",Consolidado!$O$5:$O$1000,"X",Consolidado!$H$5:$H$1000,IF($D$9="Todos","&gt;0",$D$9))," y "&amp;TEXT(DAY(_xlfn.MAXIFS(Consolidado!$B$5:$B$1000,Consolidado!$E$5:$E$1000,$B41,Consolidado!$C$5:$C$1000,"Comité de Supervisión",Consolidado!$O$5:$O$1000,"X",Consolidado!$H$5:$H$1000,IF($D$9="Todos","&gt;0",$D$9))),"00")&amp;"/"&amp;TEXT(MONTH(_xlfn.MAXIFS(Consolidado!$B$5:$B$1000,Consolidado!$E$5:$E$1000,$B41,Consolidado!$C$5:$C$1000,"Comité de Supervisión",Consolidado!$O$5:$O$1000,"X",Consolidado!$H$5:$H$1000,IF($D$9="Todos","&gt;0",$D$9))),"00")&amp;IF($D$9="Todos","/"&amp;RIGHT(YEAR(_xlfn.MAXIFS(Consolidado!$B$5:$B$1000,Consolidado!$E$5:$E$1000,$B41,Consolidado!$C$5:$C$1000,"Comité de Supervisión",Consolidado!$O$5:$O$1000,"X",Consolidado!$H$5:$H$1000,IF($D$9="Todos","&gt;0",$D$9))),2),""),""),""),IF(SUMIFS(Consolidado!$AD$5:$AD$1000,Consolidado!$E$5:$E$1000,$B41,Consolidado!$C$5:$C$1000,"Consejo de Administración",Consolidado!$O$5:$O$1000,"X",Consolidado!$H$5:$H$1000,IF($D$9="Todos","&gt;0",$D$9))&gt;0,"Consejo "&amp;TEXT(DAY(_xlfn.MINIFS(Consolidado!$B$5:$B$1000,Consolidado!$E$5:$E$1000,$B41,Consolidado!$C$5:$C$1000,"Consejo de Administración",Consolidado!$O$5:$O$1000,"X",Consolidado!$H$5:$H$1000,IF($D$9="Todos","&gt;0",$D$9))),"00")&amp;"/"&amp;TEXT(MONTH(_xlfn.MINIFS(Consolidado!$B$5:$B$1000,Consolidado!$E$5:$E$1000,$B41,Consolidado!$C$5:$C$1000,"Consejo de Administración",Consolidado!$O$5:$O$1000,"X",Consolidado!$H$5:$H$1000,IF($D$9="Todos","&gt;0",$D$9))),"00")&amp;IF($D$9="Todos","/"&amp;RIGHT(YEAR(_xlfn.MINIFS(Consolidado!$B$5:$B$1000,Consolidado!$E$5:$E$1000,$B41,Consolidado!$C$5:$C$1000,"Consejo de Administración",Consolidado!$O$5:$O$1000,"X",Consolidado!$H$5:$H$1000,IF($D$9="Todos","&gt;0",$D$9))),2),"")&amp;IF(_xlfn.MAXIFS(Consolidado!$B$5:$B$1000,Consolidado!$E$5:$E$1000,$B41,Consolidado!$C$5:$C$1000,"Consejo de Administración",Consolidado!$O$5:$O$1000,"X",Consolidado!$H$5:$H$1000,IF($D$9="Todos","&gt;0",$D$9))&lt;&gt;_xlfn.MINIFS(Consolidado!$B$5:$B$1000,Consolidado!$E$5:$E$1000,$B41,Consolidado!$C$5:$C$1000,"Consejo de Administración",Consolidado!$O$5:$O$1000,"X",Consolidado!$H$5:$H$1000,IF($D$9="Todos","&gt;0",$D$9))," y "&amp;TEXT(DAY(_xlfn.MAXIFS(Consolidado!$B$5:$B$1000,Consolidado!$E$5:$E$1000,$B41,Consolidado!$C$5:$C$1000,"Consejo de Administración",Consolidado!$O$5:$O$1000,"X",Consolidado!$H$5:$H$1000,IF($D$9="Todos","&gt;0",$D$9))),"00")&amp;"/"&amp;TEXT(MONTH(_xlfn.MAXIFS(Consolidado!$B$5:$B$1000,Consolidado!$E$5:$E$1000,$B41,Consolidado!$C$5:$C$1000,"Consejo de Administración",Consolidado!$O$5:$O$1000,"X",Consolidado!$H$5:$H$1000,IF($D$9="Todos","&gt;0",$D$9))),"00")&amp;IF($D$9="Todos","/"&amp;RIGHT(YEAR(_xlfn.MAXIFS(Consolidado!$B$5:$B$1000,Consolidado!$E$5:$E$1000,$B41,Consolidado!$C$5:$C$1000,"Consejo de Administración",Consolidado!$O$5:$O$1000,"X",Consolidado!$H$5:$H$1000,IF($D$9="Todos","&gt;0",$D$9))),2),""),""),""),IF(SUMIFS(Consolidado!$AD$5:$AD$1000,Consolidado!$E$5:$E$1000,$B41,Consolidado!$C$5:$C$1000,"Otros",Consolidado!$O$5:$O$1000,"X",Consolidado!$H$5:$H$1000,IF($D$9="Todos","&gt;0",$D$9))&gt;0,"Otros "&amp;TEXT(DAY(_xlfn.MINIFS(Consolidado!$B$5:$B$1000,Consolidado!$E$5:$E$1000,$B41,Consolidado!$C$5:$C$1000,"Otros",Consolidado!$O$5:$O$1000,"X",Consolidado!$H$5:$H$1000,IF($D$9="Todos","&gt;0",$D$9))),"00")&amp;"/"&amp;TEXT(MONTH(_xlfn.MINIFS(Consolidado!$B$5:$B$1000,Consolidado!$E$5:$E$1000,$B41,Consolidado!$C$5:$C$1000,"Otros",Consolidado!$O$5:$O$1000,"X",Consolidado!$H$5:$H$1000,IF($D$9="Todos","&gt;0",$D$9))),"00")&amp;IF($D$9="Todos","/"&amp;RIGHT(YEAR(_xlfn.MINIFS(Consolidado!$B$5:$B$1000,Consolidado!$E$5:$E$1000,$B41,Consolidado!$C$5:$C$1000,"Otros",Consolidado!$O$5:$O$1000,"X",Consolidado!$H$5:$H$1000,IF($D$9="Todos","&gt;0",$D$9))),2),"")&amp;IF(_xlfn.MAXIFS(Consolidado!$B$5:$B$1000,Consolidado!$E$5:$E$1000,$B41,Consolidado!$C$5:$C$1000,"Otros",Consolidado!$O$5:$O$1000,"X",Consolidado!$H$5:$H$1000,IF($D$9="Todos","&gt;0",$D$9))&lt;&gt;_xlfn.MINIFS(Consolidado!$B$5:$B$1000,Consolidado!$E$5:$E$1000,$B41,Consolidado!$C$5:$C$1000,"Otros",Consolidado!$O$5:$O$1000,"X",Consolidado!$H$5:$H$1000,IF($D$9="Todos","&gt;0",$D$9))," y "&amp;TEXT(DAY(_xlfn.MAXIFS(Consolidado!$B$5:$B$1000,Consolidado!$E$5:$E$1000,$B41,Consolidado!$C$5:$C$1000,"Otros",Consolidado!$O$5:$O$1000,"X",Consolidado!$H$5:$H$1000,IF($D$9="Todos","&gt;0",$D$9))),"00")&amp;"/"&amp;TEXT(MONTH(_xlfn.MAXIFS(Consolidado!$B$5:$B$1000,Consolidado!$E$5:$E$1000,$B41,Consolidado!$C$5:$C$1000,"Otros",Consolidado!$O$5:$O$1000,"X",Consolidado!$H$5:$H$1000,IF($D$9="Todos","&gt;0",$D$9))),"00")&amp;IF($D$9="Todos","/"&amp;RIGHT(YEAR(_xlfn.MAXIFS(Consolidado!$B$5:$B$1000,Consolidado!$E$5:$E$1000,$B41,Consolidado!$C$5:$C$1000,"Otros",Consolidado!$O$5:$O$1000,"X",Consolidado!$H$5:$H$1000,IF($D$9="Todos","&gt;0",$D$9))),2),""),""),""))</f>
        <v/>
      </c>
      <c r="R41" s="37" t="str">
        <f aca="false">_xlfn.TEXTJOIN(" +"&amp;CHAR(10),TRUE(),IF(SUMIFS(Consolidado!$AD$5:$AD$1000,Consolidado!$E$5:$E$1000,$B41,Consolidado!$C$5:$C$1000,"Auditoría Interna",Consolidado!$P$5:$P$1000,"X",Consolidado!$H$5:$H$1000,IF($D$9="Todos","&gt;0",$D$9))&gt;0,"Interna "&amp;TEXT(DAY(_xlfn.MINIFS(Consolidado!$B$5:$B$1000,Consolidado!$E$5:$E$1000,$B41,Consolidado!$C$5:$C$1000,"Auditoría Interna",Consolidado!$P$5:$P$1000,"X",Consolidado!$H$5:$H$1000,IF($D$9="Todos","&gt;0",$D$9))),"00")&amp;"/"&amp;TEXT(MONTH(_xlfn.MINIFS(Consolidado!$B$5:$B$1000,Consolidado!$E$5:$E$1000,$B41,Consolidado!$C$5:$C$1000,"Auditoría Interna",Consolidado!$P$5:$P$1000,"X",Consolidado!$H$5:$H$1000,IF($D$9="Todos","&gt;0",$D$9))),"00")&amp;IF($D$9="Todos","/"&amp;RIGHT(YEAR(_xlfn.MINIFS(Consolidado!$B$5:$B$1000,Consolidado!$E$5:$E$1000,$B41,Consolidado!$C$5:$C$1000,"Auditoría Interna",Consolidado!$P$5:$P$1000,"X",Consolidado!$H$5:$H$1000,IF($D$9="Todos","&gt;0",$D$9))),2),"")&amp;IF(_xlfn.MAXIFS(Consolidado!$B$5:$B$1000,Consolidado!$E$5:$E$1000,$B41,Consolidado!$C$5:$C$1000,"Auditoría Interna",Consolidado!$P$5:$P$1000,"X",Consolidado!$H$5:$H$1000,IF($D$9="Todos","&gt;0",$D$9))&lt;&gt;_xlfn.MINIFS(Consolidado!$B$5:$B$1000,Consolidado!$E$5:$E$1000,$B41,Consolidado!$C$5:$C$1000,"Auditoría Interna",Consolidado!$P$5:$P$1000,"X",Consolidado!$H$5:$H$1000,IF($D$9="Todos","&gt;0",$D$9))," y "&amp;TEXT(DAY(_xlfn.MAXIFS(Consolidado!$B$5:$B$1000,Consolidado!$E$5:$E$1000,$B41,Consolidado!$C$5:$C$1000,"Auditoría Interna",Consolidado!$P$5:$P$1000,"X",Consolidado!$H$5:$H$1000,IF($D$9="Todos","&gt;0",$D$9))),"00")&amp;"/"&amp;TEXT(MONTH(_xlfn.MAXIFS(Consolidado!$B$5:$B$1000,Consolidado!$E$5:$E$1000,$B41,Consolidado!$C$5:$C$1000,"Auditoría Interna",Consolidado!$P$5:$P$1000,"X",Consolidado!$H$5:$H$1000,IF($D$9="Todos","&gt;0",$D$9))),"00")&amp;IF($D$9="Todos","/"&amp;RIGHT(YEAR(_xlfn.MAXIFS(Consolidado!$B$5:$B$1000,Consolidado!$E$5:$E$1000,$B41,Consolidado!$C$5:$C$1000,"Auditoría Interna",Consolidado!$P$5:$P$1000,"X",Consolidado!$H$5:$H$1000,IF($D$9="Todos","&gt;0",$D$9))),2),""),""),""),IF(SUMIFS(Consolidado!$AD$5:$AD$1000,Consolidado!$E$5:$E$1000,$B41,Consolidado!$C$5:$C$1000,"Auditoría Externa",Consolidado!$P$5:$P$1000,"X",Consolidado!$H$5:$H$1000,IF($D$9="Todos","&gt;0",$D$9))&gt;0,"Externa "&amp;TEXT(DAY(_xlfn.MINIFS(Consolidado!$B$5:$B$1000,Consolidado!$E$5:$E$1000,$B41,Consolidado!$C$5:$C$1000,"Auditoría Externa",Consolidado!$P$5:$P$1000,"X",Consolidado!$H$5:$H$1000,IF($D$9="Todos","&gt;0",$D$9))),"00")&amp;"/"&amp;TEXT(MONTH(_xlfn.MINIFS(Consolidado!$B$5:$B$1000,Consolidado!$E$5:$E$1000,$B41,Consolidado!$C$5:$C$1000,"Auditoría Externa",Consolidado!$P$5:$P$1000,"X",Consolidado!$H$5:$H$1000,IF($D$9="Todos","&gt;0",$D$9))),"00")&amp;IF($D$9="Todos","/"&amp;RIGHT(YEAR(_xlfn.MINIFS(Consolidado!$B$5:$B$1000,Consolidado!$E$5:$E$1000,$B41,Consolidado!$C$5:$C$1000,"Auditoría Externa",Consolidado!$P$5:$P$1000,"X",Consolidado!$H$5:$H$1000,IF($D$9="Todos","&gt;0",$D$9))),2),"")&amp;IF(_xlfn.MAXIFS(Consolidado!$B$5:$B$1000,Consolidado!$E$5:$E$1000,$B41,Consolidado!$C$5:$C$1000,"Auditoría Externa",Consolidado!$P$5:$P$1000,"X",Consolidado!$H$5:$H$1000,IF($D$9="Todos","&gt;0",$D$9))&lt;&gt;_xlfn.MINIFS(Consolidado!$B$5:$B$1000,Consolidado!$E$5:$E$1000,$B41,Consolidado!$C$5:$C$1000,"Auditoría Externa",Consolidado!$P$5:$P$1000,"X",Consolidado!$H$5:$H$1000,IF($D$9="Todos","&gt;0",$D$9))," y "&amp;TEXT(DAY(_xlfn.MAXIFS(Consolidado!$B$5:$B$1000,Consolidado!$E$5:$E$1000,$B41,Consolidado!$C$5:$C$1000,"Auditoría Externa",Consolidado!$P$5:$P$1000,"X",Consolidado!$H$5:$H$1000,IF($D$9="Todos","&gt;0",$D$9))),"00")&amp;"/"&amp;TEXT(MONTH(_xlfn.MAXIFS(Consolidado!$B$5:$B$1000,Consolidado!$E$5:$E$1000,$B41,Consolidado!$C$5:$C$1000,"Auditoría Externa",Consolidado!$P$5:$P$1000,"X",Consolidado!$H$5:$H$1000,IF($D$9="Todos","&gt;0",$D$9))),"00")&amp;IF($D$9="Todos","/"&amp;RIGHT(YEAR(_xlfn.MAXIFS(Consolidado!$B$5:$B$1000,Consolidado!$E$5:$E$1000,$B41,Consolidado!$C$5:$C$1000,"Auditoría Externa",Consolidado!$P$5:$P$1000,"X",Consolidado!$H$5:$H$1000,IF($D$9="Todos","&gt;0",$D$9))),2),""),""),""),IF(SUMIFS(Consolidado!$AD$5:$AD$1000,Consolidado!$E$5:$E$1000,$B41,Consolidado!$C$5:$C$1000,"SSF",Consolidado!$P$5:$P$1000,"X",Consolidado!$H$5:$H$1000,IF($D$9="Todos","&gt;0",$D$9))&gt;0,"SSF "&amp;TEXT(DAY(_xlfn.MINIFS(Consolidado!$B$5:$B$1000,Consolidado!$E$5:$E$1000,$B41,Consolidado!$C$5:$C$1000,"SSF",Consolidado!$P$5:$P$1000,"X",Consolidado!$H$5:$H$1000,IF($D$9="Todos","&gt;0",$D$9))),"00")&amp;"/"&amp;TEXT(MONTH(_xlfn.MINIFS(Consolidado!$B$5:$B$1000,Consolidado!$E$5:$E$1000,$B41,Consolidado!$C$5:$C$1000,"SSF",Consolidado!$P$5:$P$1000,"X",Consolidado!$H$5:$H$1000,IF($D$9="Todos","&gt;0",$D$9))),"00")&amp;IF($D$9="Todos","/"&amp;RIGHT(YEAR(_xlfn.MINIFS(Consolidado!$B$5:$B$1000,Consolidado!$E$5:$E$1000,$B41,Consolidado!$C$5:$C$1000,"SSF",Consolidado!$P$5:$P$1000,"X",Consolidado!$H$5:$H$1000,IF($D$9="Todos","&gt;0",$D$9))),2),"")&amp;IF(_xlfn.MAXIFS(Consolidado!$B$5:$B$1000,Consolidado!$E$5:$E$1000,$B41,Consolidado!$C$5:$C$1000,"SSF",Consolidado!$P$5:$P$1000,"X",Consolidado!$H$5:$H$1000,IF($D$9="Todos","&gt;0",$D$9))&lt;&gt;_xlfn.MINIFS(Consolidado!$B$5:$B$1000,Consolidado!$E$5:$E$1000,$B41,Consolidado!$C$5:$C$1000,"SSF",Consolidado!$P$5:$P$1000,"X",Consolidado!$H$5:$H$1000,IF($D$9="Todos","&gt;0",$D$9))," y "&amp;TEXT(DAY(_xlfn.MAXIFS(Consolidado!$B$5:$B$1000,Consolidado!$E$5:$E$1000,$B41,Consolidado!$C$5:$C$1000,"SSF",Consolidado!$P$5:$P$1000,"X",Consolidado!$H$5:$H$1000,IF($D$9="Todos","&gt;0",$D$9))),"00")&amp;"/"&amp;TEXT(MONTH(_xlfn.MAXIFS(Consolidado!$B$5:$B$1000,Consolidado!$E$5:$E$1000,$B41,Consolidado!$C$5:$C$1000,"SSF",Consolidado!$P$5:$P$1000,"X",Consolidado!$H$5:$H$1000,IF($D$9="Todos","&gt;0",$D$9))),"00")&amp;IF($D$9="Todos","/"&amp;RIGHT(YEAR(_xlfn.MAXIFS(Consolidado!$B$5:$B$1000,Consolidado!$E$5:$E$1000,$B41,Consolidado!$C$5:$C$1000,"SSF",Consolidado!$P$5:$P$1000,"X",Consolidado!$H$5:$H$1000,IF($D$9="Todos","&gt;0",$D$9))),2),""),""),""),IF(SUMIFS(Consolidado!$AD$5:$AD$1000,Consolidado!$E$5:$E$1000,$B41,Consolidado!$C$5:$C$1000,"Comité de Supervisión",Consolidado!$P$5:$P$1000,"X",Consolidado!$H$5:$H$1000,IF($D$9="Todos","&gt;0",$D$9))&gt;0,"Comité Sup. "&amp;TEXT(DAY(_xlfn.MINIFS(Consolidado!$B$5:$B$1000,Consolidado!$E$5:$E$1000,$B41,Consolidado!$C$5:$C$1000,"Comité de Supervisión",Consolidado!$P$5:$P$1000,"X",Consolidado!$H$5:$H$1000,IF($D$9="Todos","&gt;0",$D$9))),"00")&amp;"/"&amp;TEXT(MONTH(_xlfn.MINIFS(Consolidado!$B$5:$B$1000,Consolidado!$E$5:$E$1000,$B41,Consolidado!$C$5:$C$1000,"Comité de Supervisión",Consolidado!$P$5:$P$1000,"X",Consolidado!$H$5:$H$1000,IF($D$9="Todos","&gt;0",$D$9))),"00")&amp;IF($D$9="Todos","/"&amp;RIGHT(YEAR(_xlfn.MINIFS(Consolidado!$B$5:$B$1000,Consolidado!$E$5:$E$1000,$B41,Consolidado!$C$5:$C$1000,"Comité de Supervisión",Consolidado!$P$5:$P$1000,"X",Consolidado!$H$5:$H$1000,IF($D$9="Todos","&gt;0",$D$9))),2),"")&amp;IF(_xlfn.MAXIFS(Consolidado!$B$5:$B$1000,Consolidado!$E$5:$E$1000,$B41,Consolidado!$C$5:$C$1000,"Comité de Supervisión",Consolidado!$P$5:$P$1000,"X",Consolidado!$H$5:$H$1000,IF($D$9="Todos","&gt;0",$D$9))&lt;&gt;_xlfn.MINIFS(Consolidado!$B$5:$B$1000,Consolidado!$E$5:$E$1000,$B41,Consolidado!$C$5:$C$1000,"Comité de Supervisión",Consolidado!$P$5:$P$1000,"X",Consolidado!$H$5:$H$1000,IF($D$9="Todos","&gt;0",$D$9))," y "&amp;TEXT(DAY(_xlfn.MAXIFS(Consolidado!$B$5:$B$1000,Consolidado!$E$5:$E$1000,$B41,Consolidado!$C$5:$C$1000,"Comité de Supervisión",Consolidado!$P$5:$P$1000,"X",Consolidado!$H$5:$H$1000,IF($D$9="Todos","&gt;0",$D$9))),"00")&amp;"/"&amp;TEXT(MONTH(_xlfn.MAXIFS(Consolidado!$B$5:$B$1000,Consolidado!$E$5:$E$1000,$B41,Consolidado!$C$5:$C$1000,"Comité de Supervisión",Consolidado!$P$5:$P$1000,"X",Consolidado!$H$5:$H$1000,IF($D$9="Todos","&gt;0",$D$9))),"00")&amp;IF($D$9="Todos","/"&amp;RIGHT(YEAR(_xlfn.MAXIFS(Consolidado!$B$5:$B$1000,Consolidado!$E$5:$E$1000,$B41,Consolidado!$C$5:$C$1000,"Comité de Supervisión",Consolidado!$P$5:$P$1000,"X",Consolidado!$H$5:$H$1000,IF($D$9="Todos","&gt;0",$D$9))),2),""),""),""),IF(SUMIFS(Consolidado!$AD$5:$AD$1000,Consolidado!$E$5:$E$1000,$B41,Consolidado!$C$5:$C$1000,"Consejo de Administración",Consolidado!$P$5:$P$1000,"X",Consolidado!$H$5:$H$1000,IF($D$9="Todos","&gt;0",$D$9))&gt;0,"Consejo "&amp;TEXT(DAY(_xlfn.MINIFS(Consolidado!$B$5:$B$1000,Consolidado!$E$5:$E$1000,$B41,Consolidado!$C$5:$C$1000,"Consejo de Administración",Consolidado!$P$5:$P$1000,"X",Consolidado!$H$5:$H$1000,IF($D$9="Todos","&gt;0",$D$9))),"00")&amp;"/"&amp;TEXT(MONTH(_xlfn.MINIFS(Consolidado!$B$5:$B$1000,Consolidado!$E$5:$E$1000,$B41,Consolidado!$C$5:$C$1000,"Consejo de Administración",Consolidado!$P$5:$P$1000,"X",Consolidado!$H$5:$H$1000,IF($D$9="Todos","&gt;0",$D$9))),"00")&amp;IF($D$9="Todos","/"&amp;RIGHT(YEAR(_xlfn.MINIFS(Consolidado!$B$5:$B$1000,Consolidado!$E$5:$E$1000,$B41,Consolidado!$C$5:$C$1000,"Consejo de Administración",Consolidado!$P$5:$P$1000,"X",Consolidado!$H$5:$H$1000,IF($D$9="Todos","&gt;0",$D$9))),2),"")&amp;IF(_xlfn.MAXIFS(Consolidado!$B$5:$B$1000,Consolidado!$E$5:$E$1000,$B41,Consolidado!$C$5:$C$1000,"Consejo de Administración",Consolidado!$P$5:$P$1000,"X",Consolidado!$H$5:$H$1000,IF($D$9="Todos","&gt;0",$D$9))&lt;&gt;_xlfn.MINIFS(Consolidado!$B$5:$B$1000,Consolidado!$E$5:$E$1000,$B41,Consolidado!$C$5:$C$1000,"Consejo de Administración",Consolidado!$P$5:$P$1000,"X",Consolidado!$H$5:$H$1000,IF($D$9="Todos","&gt;0",$D$9))," y "&amp;TEXT(DAY(_xlfn.MAXIFS(Consolidado!$B$5:$B$1000,Consolidado!$E$5:$E$1000,$B41,Consolidado!$C$5:$C$1000,"Consejo de Administración",Consolidado!$P$5:$P$1000,"X",Consolidado!$H$5:$H$1000,IF($D$9="Todos","&gt;0",$D$9))),"00")&amp;"/"&amp;TEXT(MONTH(_xlfn.MAXIFS(Consolidado!$B$5:$B$1000,Consolidado!$E$5:$E$1000,$B41,Consolidado!$C$5:$C$1000,"Consejo de Administración",Consolidado!$P$5:$P$1000,"X",Consolidado!$H$5:$H$1000,IF($D$9="Todos","&gt;0",$D$9))),"00")&amp;IF($D$9="Todos","/"&amp;RIGHT(YEAR(_xlfn.MAXIFS(Consolidado!$B$5:$B$1000,Consolidado!$E$5:$E$1000,$B41,Consolidado!$C$5:$C$1000,"Consejo de Administración",Consolidado!$P$5:$P$1000,"X",Consolidado!$H$5:$H$1000,IF($D$9="Todos","&gt;0",$D$9))),2),""),""),""),IF(SUMIFS(Consolidado!$AD$5:$AD$1000,Consolidado!$E$5:$E$1000,$B41,Consolidado!$C$5:$C$1000,"Otros",Consolidado!$P$5:$P$1000,"X",Consolidado!$H$5:$H$1000,IF($D$9="Todos","&gt;0",$D$9))&gt;0,"Otros "&amp;TEXT(DAY(_xlfn.MINIFS(Consolidado!$B$5:$B$1000,Consolidado!$E$5:$E$1000,$B41,Consolidado!$C$5:$C$1000,"Otros",Consolidado!$P$5:$P$1000,"X",Consolidado!$H$5:$H$1000,IF($D$9="Todos","&gt;0",$D$9))),"00")&amp;"/"&amp;TEXT(MONTH(_xlfn.MINIFS(Consolidado!$B$5:$B$1000,Consolidado!$E$5:$E$1000,$B41,Consolidado!$C$5:$C$1000,"Otros",Consolidado!$P$5:$P$1000,"X",Consolidado!$H$5:$H$1000,IF($D$9="Todos","&gt;0",$D$9))),"00")&amp;IF($D$9="Todos","/"&amp;RIGHT(YEAR(_xlfn.MINIFS(Consolidado!$B$5:$B$1000,Consolidado!$E$5:$E$1000,$B41,Consolidado!$C$5:$C$1000,"Otros",Consolidado!$P$5:$P$1000,"X",Consolidado!$H$5:$H$1000,IF($D$9="Todos","&gt;0",$D$9))),2),"")&amp;IF(_xlfn.MAXIFS(Consolidado!$B$5:$B$1000,Consolidado!$E$5:$E$1000,$B41,Consolidado!$C$5:$C$1000,"Otros",Consolidado!$P$5:$P$1000,"X",Consolidado!$H$5:$H$1000,IF($D$9="Todos","&gt;0",$D$9))&lt;&gt;_xlfn.MINIFS(Consolidado!$B$5:$B$1000,Consolidado!$E$5:$E$1000,$B41,Consolidado!$C$5:$C$1000,"Otros",Consolidado!$P$5:$P$1000,"X",Consolidado!$H$5:$H$1000,IF($D$9="Todos","&gt;0",$D$9))," y "&amp;TEXT(DAY(_xlfn.MAXIFS(Consolidado!$B$5:$B$1000,Consolidado!$E$5:$E$1000,$B41,Consolidado!$C$5:$C$1000,"Otros",Consolidado!$P$5:$P$1000,"X",Consolidado!$H$5:$H$1000,IF($D$9="Todos","&gt;0",$D$9))),"00")&amp;"/"&amp;TEXT(MONTH(_xlfn.MAXIFS(Consolidado!$B$5:$B$1000,Consolidado!$E$5:$E$1000,$B41,Consolidado!$C$5:$C$1000,"Otros",Consolidado!$P$5:$P$1000,"X",Consolidado!$H$5:$H$1000,IF($D$9="Todos","&gt;0",$D$9))),"00")&amp;IF($D$9="Todos","/"&amp;RIGHT(YEAR(_xlfn.MAXIFS(Consolidado!$B$5:$B$1000,Consolidado!$E$5:$E$1000,$B41,Consolidado!$C$5:$C$1000,"Otros",Consolidado!$P$5:$P$1000,"X",Consolidado!$H$5:$H$1000,IF($D$9="Todos","&gt;0",$D$9))),2),""),""),""))</f>
        <v>Interna 22/08</v>
      </c>
      <c r="S41" s="37" t="str">
        <f aca="false">_xlfn.TEXTJOIN(" +"&amp;CHAR(10),TRUE(),IF(SUMIFS(Consolidado!$AD$5:$AD$1000,Consolidado!$E$5:$E$1000,$B41,Consolidado!$C$5:$C$1000,"Auditoría Interna",Consolidado!$Q$5:$Q$1000,"X",Consolidado!$H$5:$H$1000,IF($D$9="Todos","&gt;0",$D$9))&gt;0,"Interna "&amp;TEXT(DAY(_xlfn.MINIFS(Consolidado!$B$5:$B$1000,Consolidado!$E$5:$E$1000,$B41,Consolidado!$C$5:$C$1000,"Auditoría Interna",Consolidado!$Q$5:$Q$1000,"X",Consolidado!$H$5:$H$1000,IF($D$9="Todos","&gt;0",$D$9))),"00")&amp;"/"&amp;TEXT(MONTH(_xlfn.MINIFS(Consolidado!$B$5:$B$1000,Consolidado!$E$5:$E$1000,$B41,Consolidado!$C$5:$C$1000,"Auditoría Interna",Consolidado!$Q$5:$Q$1000,"X",Consolidado!$H$5:$H$1000,IF($D$9="Todos","&gt;0",$D$9))),"00")&amp;IF($D$9="Todos","/"&amp;RIGHT(YEAR(_xlfn.MINIFS(Consolidado!$B$5:$B$1000,Consolidado!$E$5:$E$1000,$B41,Consolidado!$C$5:$C$1000,"Auditoría Interna",Consolidado!$Q$5:$Q$1000,"X",Consolidado!$H$5:$H$1000,IF($D$9="Todos","&gt;0",$D$9))),2),"")&amp;IF(_xlfn.MAXIFS(Consolidado!$B$5:$B$1000,Consolidado!$E$5:$E$1000,$B41,Consolidado!$C$5:$C$1000,"Auditoría Interna",Consolidado!$Q$5:$Q$1000,"X",Consolidado!$H$5:$H$1000,IF($D$9="Todos","&gt;0",$D$9))&lt;&gt;_xlfn.MINIFS(Consolidado!$B$5:$B$1000,Consolidado!$E$5:$E$1000,$B41,Consolidado!$C$5:$C$1000,"Auditoría Interna",Consolidado!$Q$5:$Q$1000,"X",Consolidado!$H$5:$H$1000,IF($D$9="Todos","&gt;0",$D$9))," y "&amp;TEXT(DAY(_xlfn.MAXIFS(Consolidado!$B$5:$B$1000,Consolidado!$E$5:$E$1000,$B41,Consolidado!$C$5:$C$1000,"Auditoría Interna",Consolidado!$Q$5:$Q$1000,"X",Consolidado!$H$5:$H$1000,IF($D$9="Todos","&gt;0",$D$9))),"00")&amp;"/"&amp;TEXT(MONTH(_xlfn.MAXIFS(Consolidado!$B$5:$B$1000,Consolidado!$E$5:$E$1000,$B41,Consolidado!$C$5:$C$1000,"Auditoría Interna",Consolidado!$Q$5:$Q$1000,"X",Consolidado!$H$5:$H$1000,IF($D$9="Todos","&gt;0",$D$9))),"00")&amp;IF($D$9="Todos","/"&amp;RIGHT(YEAR(_xlfn.MAXIFS(Consolidado!$B$5:$B$1000,Consolidado!$E$5:$E$1000,$B41,Consolidado!$C$5:$C$1000,"Auditoría Interna",Consolidado!$Q$5:$Q$1000,"X",Consolidado!$H$5:$H$1000,IF($D$9="Todos","&gt;0",$D$9))),2),""),""),""),IF(SUMIFS(Consolidado!$AD$5:$AD$1000,Consolidado!$E$5:$E$1000,$B41,Consolidado!$C$5:$C$1000,"Auditoría Externa",Consolidado!$Q$5:$Q$1000,"X",Consolidado!$H$5:$H$1000,IF($D$9="Todos","&gt;0",$D$9))&gt;0,"Externa "&amp;TEXT(DAY(_xlfn.MINIFS(Consolidado!$B$5:$B$1000,Consolidado!$E$5:$E$1000,$B41,Consolidado!$C$5:$C$1000,"Auditoría Externa",Consolidado!$Q$5:$Q$1000,"X",Consolidado!$H$5:$H$1000,IF($D$9="Todos","&gt;0",$D$9))),"00")&amp;"/"&amp;TEXT(MONTH(_xlfn.MINIFS(Consolidado!$B$5:$B$1000,Consolidado!$E$5:$E$1000,$B41,Consolidado!$C$5:$C$1000,"Auditoría Externa",Consolidado!$Q$5:$Q$1000,"X",Consolidado!$H$5:$H$1000,IF($D$9="Todos","&gt;0",$D$9))),"00")&amp;IF($D$9="Todos","/"&amp;RIGHT(YEAR(_xlfn.MINIFS(Consolidado!$B$5:$B$1000,Consolidado!$E$5:$E$1000,$B41,Consolidado!$C$5:$C$1000,"Auditoría Externa",Consolidado!$Q$5:$Q$1000,"X",Consolidado!$H$5:$H$1000,IF($D$9="Todos","&gt;0",$D$9))),2),"")&amp;IF(_xlfn.MAXIFS(Consolidado!$B$5:$B$1000,Consolidado!$E$5:$E$1000,$B41,Consolidado!$C$5:$C$1000,"Auditoría Externa",Consolidado!$Q$5:$Q$1000,"X",Consolidado!$H$5:$H$1000,IF($D$9="Todos","&gt;0",$D$9))&lt;&gt;_xlfn.MINIFS(Consolidado!$B$5:$B$1000,Consolidado!$E$5:$E$1000,$B41,Consolidado!$C$5:$C$1000,"Auditoría Externa",Consolidado!$Q$5:$Q$1000,"X",Consolidado!$H$5:$H$1000,IF($D$9="Todos","&gt;0",$D$9))," y "&amp;TEXT(DAY(_xlfn.MAXIFS(Consolidado!$B$5:$B$1000,Consolidado!$E$5:$E$1000,$B41,Consolidado!$C$5:$C$1000,"Auditoría Externa",Consolidado!$Q$5:$Q$1000,"X",Consolidado!$H$5:$H$1000,IF($D$9="Todos","&gt;0",$D$9))),"00")&amp;"/"&amp;TEXT(MONTH(_xlfn.MAXIFS(Consolidado!$B$5:$B$1000,Consolidado!$E$5:$E$1000,$B41,Consolidado!$C$5:$C$1000,"Auditoría Externa",Consolidado!$Q$5:$Q$1000,"X",Consolidado!$H$5:$H$1000,IF($D$9="Todos","&gt;0",$D$9))),"00")&amp;IF($D$9="Todos","/"&amp;RIGHT(YEAR(_xlfn.MAXIFS(Consolidado!$B$5:$B$1000,Consolidado!$E$5:$E$1000,$B41,Consolidado!$C$5:$C$1000,"Auditoría Externa",Consolidado!$Q$5:$Q$1000,"X",Consolidado!$H$5:$H$1000,IF($D$9="Todos","&gt;0",$D$9))),2),""),""),""),IF(SUMIFS(Consolidado!$AD$5:$AD$1000,Consolidado!$E$5:$E$1000,$B41,Consolidado!$C$5:$C$1000,"SSF",Consolidado!$Q$5:$Q$1000,"X",Consolidado!$H$5:$H$1000,IF($D$9="Todos","&gt;0",$D$9))&gt;0,"SSF "&amp;TEXT(DAY(_xlfn.MINIFS(Consolidado!$B$5:$B$1000,Consolidado!$E$5:$E$1000,$B41,Consolidado!$C$5:$C$1000,"SSF",Consolidado!$Q$5:$Q$1000,"X",Consolidado!$H$5:$H$1000,IF($D$9="Todos","&gt;0",$D$9))),"00")&amp;"/"&amp;TEXT(MONTH(_xlfn.MINIFS(Consolidado!$B$5:$B$1000,Consolidado!$E$5:$E$1000,$B41,Consolidado!$C$5:$C$1000,"SSF",Consolidado!$Q$5:$Q$1000,"X",Consolidado!$H$5:$H$1000,IF($D$9="Todos","&gt;0",$D$9))),"00")&amp;IF($D$9="Todos","/"&amp;RIGHT(YEAR(_xlfn.MINIFS(Consolidado!$B$5:$B$1000,Consolidado!$E$5:$E$1000,$B41,Consolidado!$C$5:$C$1000,"SSF",Consolidado!$Q$5:$Q$1000,"X",Consolidado!$H$5:$H$1000,IF($D$9="Todos","&gt;0",$D$9))),2),"")&amp;IF(_xlfn.MAXIFS(Consolidado!$B$5:$B$1000,Consolidado!$E$5:$E$1000,$B41,Consolidado!$C$5:$C$1000,"SSF",Consolidado!$Q$5:$Q$1000,"X",Consolidado!$H$5:$H$1000,IF($D$9="Todos","&gt;0",$D$9))&lt;&gt;_xlfn.MINIFS(Consolidado!$B$5:$B$1000,Consolidado!$E$5:$E$1000,$B41,Consolidado!$C$5:$C$1000,"SSF",Consolidado!$Q$5:$Q$1000,"X",Consolidado!$H$5:$H$1000,IF($D$9="Todos","&gt;0",$D$9))," y "&amp;TEXT(DAY(_xlfn.MAXIFS(Consolidado!$B$5:$B$1000,Consolidado!$E$5:$E$1000,$B41,Consolidado!$C$5:$C$1000,"SSF",Consolidado!$Q$5:$Q$1000,"X",Consolidado!$H$5:$H$1000,IF($D$9="Todos","&gt;0",$D$9))),"00")&amp;"/"&amp;TEXT(MONTH(_xlfn.MAXIFS(Consolidado!$B$5:$B$1000,Consolidado!$E$5:$E$1000,$B41,Consolidado!$C$5:$C$1000,"SSF",Consolidado!$Q$5:$Q$1000,"X",Consolidado!$H$5:$H$1000,IF($D$9="Todos","&gt;0",$D$9))),"00")&amp;IF($D$9="Todos","/"&amp;RIGHT(YEAR(_xlfn.MAXIFS(Consolidado!$B$5:$B$1000,Consolidado!$E$5:$E$1000,$B41,Consolidado!$C$5:$C$1000,"SSF",Consolidado!$Q$5:$Q$1000,"X",Consolidado!$H$5:$H$1000,IF($D$9="Todos","&gt;0",$D$9))),2),""),""),""),IF(SUMIFS(Consolidado!$AD$5:$AD$1000,Consolidado!$E$5:$E$1000,$B41,Consolidado!$C$5:$C$1000,"Comité de Supervisión",Consolidado!$Q$5:$Q$1000,"X",Consolidado!$H$5:$H$1000,IF($D$9="Todos","&gt;0",$D$9))&gt;0,"Comité Sup. "&amp;TEXT(DAY(_xlfn.MINIFS(Consolidado!$B$5:$B$1000,Consolidado!$E$5:$E$1000,$B41,Consolidado!$C$5:$C$1000,"Comité de Supervisión",Consolidado!$Q$5:$Q$1000,"X",Consolidado!$H$5:$H$1000,IF($D$9="Todos","&gt;0",$D$9))),"00")&amp;"/"&amp;TEXT(MONTH(_xlfn.MINIFS(Consolidado!$B$5:$B$1000,Consolidado!$E$5:$E$1000,$B41,Consolidado!$C$5:$C$1000,"Comité de Supervisión",Consolidado!$Q$5:$Q$1000,"X",Consolidado!$H$5:$H$1000,IF($D$9="Todos","&gt;0",$D$9))),"00")&amp;IF($D$9="Todos","/"&amp;RIGHT(YEAR(_xlfn.MINIFS(Consolidado!$B$5:$B$1000,Consolidado!$E$5:$E$1000,$B41,Consolidado!$C$5:$C$1000,"Comité de Supervisión",Consolidado!$Q$5:$Q$1000,"X",Consolidado!$H$5:$H$1000,IF($D$9="Todos","&gt;0",$D$9))),2),"")&amp;IF(_xlfn.MAXIFS(Consolidado!$B$5:$B$1000,Consolidado!$E$5:$E$1000,$B41,Consolidado!$C$5:$C$1000,"Comité de Supervisión",Consolidado!$Q$5:$Q$1000,"X",Consolidado!$H$5:$H$1000,IF($D$9="Todos","&gt;0",$D$9))&lt;&gt;_xlfn.MINIFS(Consolidado!$B$5:$B$1000,Consolidado!$E$5:$E$1000,$B41,Consolidado!$C$5:$C$1000,"Comité de Supervisión",Consolidado!$Q$5:$Q$1000,"X",Consolidado!$H$5:$H$1000,IF($D$9="Todos","&gt;0",$D$9))," y "&amp;TEXT(DAY(_xlfn.MAXIFS(Consolidado!$B$5:$B$1000,Consolidado!$E$5:$E$1000,$B41,Consolidado!$C$5:$C$1000,"Comité de Supervisión",Consolidado!$Q$5:$Q$1000,"X",Consolidado!$H$5:$H$1000,IF($D$9="Todos","&gt;0",$D$9))),"00")&amp;"/"&amp;TEXT(MONTH(_xlfn.MAXIFS(Consolidado!$B$5:$B$1000,Consolidado!$E$5:$E$1000,$B41,Consolidado!$C$5:$C$1000,"Comité de Supervisión",Consolidado!$Q$5:$Q$1000,"X",Consolidado!$H$5:$H$1000,IF($D$9="Todos","&gt;0",$D$9))),"00")&amp;IF($D$9="Todos","/"&amp;RIGHT(YEAR(_xlfn.MAXIFS(Consolidado!$B$5:$B$1000,Consolidado!$E$5:$E$1000,$B41,Consolidado!$C$5:$C$1000,"Comité de Supervisión",Consolidado!$Q$5:$Q$1000,"X",Consolidado!$H$5:$H$1000,IF($D$9="Todos","&gt;0",$D$9))),2),""),""),""),IF(SUMIFS(Consolidado!$AD$5:$AD$1000,Consolidado!$E$5:$E$1000,$B41,Consolidado!$C$5:$C$1000,"Consejo de Administración",Consolidado!$Q$5:$Q$1000,"X",Consolidado!$H$5:$H$1000,IF($D$9="Todos","&gt;0",$D$9))&gt;0,"Consejo "&amp;TEXT(DAY(_xlfn.MINIFS(Consolidado!$B$5:$B$1000,Consolidado!$E$5:$E$1000,$B41,Consolidado!$C$5:$C$1000,"Consejo de Administración",Consolidado!$Q$5:$Q$1000,"X",Consolidado!$H$5:$H$1000,IF($D$9="Todos","&gt;0",$D$9))),"00")&amp;"/"&amp;TEXT(MONTH(_xlfn.MINIFS(Consolidado!$B$5:$B$1000,Consolidado!$E$5:$E$1000,$B41,Consolidado!$C$5:$C$1000,"Consejo de Administración",Consolidado!$Q$5:$Q$1000,"X",Consolidado!$H$5:$H$1000,IF($D$9="Todos","&gt;0",$D$9))),"00")&amp;IF($D$9="Todos","/"&amp;RIGHT(YEAR(_xlfn.MINIFS(Consolidado!$B$5:$B$1000,Consolidado!$E$5:$E$1000,$B41,Consolidado!$C$5:$C$1000,"Consejo de Administración",Consolidado!$Q$5:$Q$1000,"X",Consolidado!$H$5:$H$1000,IF($D$9="Todos","&gt;0",$D$9))),2),"")&amp;IF(_xlfn.MAXIFS(Consolidado!$B$5:$B$1000,Consolidado!$E$5:$E$1000,$B41,Consolidado!$C$5:$C$1000,"Consejo de Administración",Consolidado!$Q$5:$Q$1000,"X",Consolidado!$H$5:$H$1000,IF($D$9="Todos","&gt;0",$D$9))&lt;&gt;_xlfn.MINIFS(Consolidado!$B$5:$B$1000,Consolidado!$E$5:$E$1000,$B41,Consolidado!$C$5:$C$1000,"Consejo de Administración",Consolidado!$Q$5:$Q$1000,"X",Consolidado!$H$5:$H$1000,IF($D$9="Todos","&gt;0",$D$9))," y "&amp;TEXT(DAY(_xlfn.MAXIFS(Consolidado!$B$5:$B$1000,Consolidado!$E$5:$E$1000,$B41,Consolidado!$C$5:$C$1000,"Consejo de Administración",Consolidado!$Q$5:$Q$1000,"X",Consolidado!$H$5:$H$1000,IF($D$9="Todos","&gt;0",$D$9))),"00")&amp;"/"&amp;TEXT(MONTH(_xlfn.MAXIFS(Consolidado!$B$5:$B$1000,Consolidado!$E$5:$E$1000,$B41,Consolidado!$C$5:$C$1000,"Consejo de Administración",Consolidado!$Q$5:$Q$1000,"X",Consolidado!$H$5:$H$1000,IF($D$9="Todos","&gt;0",$D$9))),"00")&amp;IF($D$9="Todos","/"&amp;RIGHT(YEAR(_xlfn.MAXIFS(Consolidado!$B$5:$B$1000,Consolidado!$E$5:$E$1000,$B41,Consolidado!$C$5:$C$1000,"Consejo de Administración",Consolidado!$Q$5:$Q$1000,"X",Consolidado!$H$5:$H$1000,IF($D$9="Todos","&gt;0",$D$9))),2),""),""),""),IF(SUMIFS(Consolidado!$AD$5:$AD$1000,Consolidado!$E$5:$E$1000,$B41,Consolidado!$C$5:$C$1000,"Otros",Consolidado!$Q$5:$Q$1000,"X",Consolidado!$H$5:$H$1000,IF($D$9="Todos","&gt;0",$D$9))&gt;0,"Otros "&amp;TEXT(DAY(_xlfn.MINIFS(Consolidado!$B$5:$B$1000,Consolidado!$E$5:$E$1000,$B41,Consolidado!$C$5:$C$1000,"Otros",Consolidado!$Q$5:$Q$1000,"X",Consolidado!$H$5:$H$1000,IF($D$9="Todos","&gt;0",$D$9))),"00")&amp;"/"&amp;TEXT(MONTH(_xlfn.MINIFS(Consolidado!$B$5:$B$1000,Consolidado!$E$5:$E$1000,$B41,Consolidado!$C$5:$C$1000,"Otros",Consolidado!$Q$5:$Q$1000,"X",Consolidado!$H$5:$H$1000,IF($D$9="Todos","&gt;0",$D$9))),"00")&amp;IF($D$9="Todos","/"&amp;RIGHT(YEAR(_xlfn.MINIFS(Consolidado!$B$5:$B$1000,Consolidado!$E$5:$E$1000,$B41,Consolidado!$C$5:$C$1000,"Otros",Consolidado!$Q$5:$Q$1000,"X",Consolidado!$H$5:$H$1000,IF($D$9="Todos","&gt;0",$D$9))),2),"")&amp;IF(_xlfn.MAXIFS(Consolidado!$B$5:$B$1000,Consolidado!$E$5:$E$1000,$B41,Consolidado!$C$5:$C$1000,"Otros",Consolidado!$Q$5:$Q$1000,"X",Consolidado!$H$5:$H$1000,IF($D$9="Todos","&gt;0",$D$9))&lt;&gt;_xlfn.MINIFS(Consolidado!$B$5:$B$1000,Consolidado!$E$5:$E$1000,$B41,Consolidado!$C$5:$C$1000,"Otros",Consolidado!$Q$5:$Q$1000,"X",Consolidado!$H$5:$H$1000,IF($D$9="Todos","&gt;0",$D$9))," y "&amp;TEXT(DAY(_xlfn.MAXIFS(Consolidado!$B$5:$B$1000,Consolidado!$E$5:$E$1000,$B41,Consolidado!$C$5:$C$1000,"Otros",Consolidado!$Q$5:$Q$1000,"X",Consolidado!$H$5:$H$1000,IF($D$9="Todos","&gt;0",$D$9))),"00")&amp;"/"&amp;TEXT(MONTH(_xlfn.MAXIFS(Consolidado!$B$5:$B$1000,Consolidado!$E$5:$E$1000,$B41,Consolidado!$C$5:$C$1000,"Otros",Consolidado!$Q$5:$Q$1000,"X",Consolidado!$H$5:$H$1000,IF($D$9="Todos","&gt;0",$D$9))),"00")&amp;IF($D$9="Todos","/"&amp;RIGHT(YEAR(_xlfn.MAXIFS(Consolidado!$B$5:$B$1000,Consolidado!$E$5:$E$1000,$B41,Consolidado!$C$5:$C$1000,"Otros",Consolidado!$Q$5:$Q$1000,"X",Consolidado!$H$5:$H$1000,IF($D$9="Todos","&gt;0",$D$9))),2),""),""),""))</f>
        <v/>
      </c>
      <c r="T41" s="37" t="str">
        <f aca="false">_xlfn.TEXTJOIN(" +"&amp;CHAR(10),TRUE(),IF(SUMIFS(Consolidado!$AD$5:$AD$1000,Consolidado!$E$5:$E$1000,$B41,Consolidado!$C$5:$C$1000,"Auditoría Interna",Consolidado!$R$5:$R$1000,"X",Consolidado!$H$5:$H$1000,IF($D$9="Todos","&gt;0",$D$9))&gt;0,"Interna "&amp;TEXT(DAY(_xlfn.MINIFS(Consolidado!$B$5:$B$1000,Consolidado!$E$5:$E$1000,$B41,Consolidado!$C$5:$C$1000,"Auditoría Interna",Consolidado!$R$5:$R$1000,"X",Consolidado!$H$5:$H$1000,IF($D$9="Todos","&gt;0",$D$9))),"00")&amp;"/"&amp;TEXT(MONTH(_xlfn.MINIFS(Consolidado!$B$5:$B$1000,Consolidado!$E$5:$E$1000,$B41,Consolidado!$C$5:$C$1000,"Auditoría Interna",Consolidado!$R$5:$R$1000,"X",Consolidado!$H$5:$H$1000,IF($D$9="Todos","&gt;0",$D$9))),"00")&amp;IF($D$9="Todos","/"&amp;RIGHT(YEAR(_xlfn.MINIFS(Consolidado!$B$5:$B$1000,Consolidado!$E$5:$E$1000,$B41,Consolidado!$C$5:$C$1000,"Auditoría Interna",Consolidado!$R$5:$R$1000,"X",Consolidado!$H$5:$H$1000,IF($D$9="Todos","&gt;0",$D$9))),2),"")&amp;IF(_xlfn.MAXIFS(Consolidado!$B$5:$B$1000,Consolidado!$E$5:$E$1000,$B41,Consolidado!$C$5:$C$1000,"Auditoría Interna",Consolidado!$R$5:$R$1000,"X",Consolidado!$H$5:$H$1000,IF($D$9="Todos","&gt;0",$D$9))&lt;&gt;_xlfn.MINIFS(Consolidado!$B$5:$B$1000,Consolidado!$E$5:$E$1000,$B41,Consolidado!$C$5:$C$1000,"Auditoría Interna",Consolidado!$R$5:$R$1000,"X",Consolidado!$H$5:$H$1000,IF($D$9="Todos","&gt;0",$D$9))," y "&amp;TEXT(DAY(_xlfn.MAXIFS(Consolidado!$B$5:$B$1000,Consolidado!$E$5:$E$1000,$B41,Consolidado!$C$5:$C$1000,"Auditoría Interna",Consolidado!$R$5:$R$1000,"X",Consolidado!$H$5:$H$1000,IF($D$9="Todos","&gt;0",$D$9))),"00")&amp;"/"&amp;TEXT(MONTH(_xlfn.MAXIFS(Consolidado!$B$5:$B$1000,Consolidado!$E$5:$E$1000,$B41,Consolidado!$C$5:$C$1000,"Auditoría Interna",Consolidado!$R$5:$R$1000,"X",Consolidado!$H$5:$H$1000,IF($D$9="Todos","&gt;0",$D$9))),"00")&amp;IF($D$9="Todos","/"&amp;RIGHT(YEAR(_xlfn.MAXIFS(Consolidado!$B$5:$B$1000,Consolidado!$E$5:$E$1000,$B41,Consolidado!$C$5:$C$1000,"Auditoría Interna",Consolidado!$R$5:$R$1000,"X",Consolidado!$H$5:$H$1000,IF($D$9="Todos","&gt;0",$D$9))),2),""),""),""),IF(SUMIFS(Consolidado!$AD$5:$AD$1000,Consolidado!$E$5:$E$1000,$B41,Consolidado!$C$5:$C$1000,"Auditoría Externa",Consolidado!$R$5:$R$1000,"X",Consolidado!$H$5:$H$1000,IF($D$9="Todos","&gt;0",$D$9))&gt;0,"Externa "&amp;TEXT(DAY(_xlfn.MINIFS(Consolidado!$B$5:$B$1000,Consolidado!$E$5:$E$1000,$B41,Consolidado!$C$5:$C$1000,"Auditoría Externa",Consolidado!$R$5:$R$1000,"X",Consolidado!$H$5:$H$1000,IF($D$9="Todos","&gt;0",$D$9))),"00")&amp;"/"&amp;TEXT(MONTH(_xlfn.MINIFS(Consolidado!$B$5:$B$1000,Consolidado!$E$5:$E$1000,$B41,Consolidado!$C$5:$C$1000,"Auditoría Externa",Consolidado!$R$5:$R$1000,"X",Consolidado!$H$5:$H$1000,IF($D$9="Todos","&gt;0",$D$9))),"00")&amp;IF($D$9="Todos","/"&amp;RIGHT(YEAR(_xlfn.MINIFS(Consolidado!$B$5:$B$1000,Consolidado!$E$5:$E$1000,$B41,Consolidado!$C$5:$C$1000,"Auditoría Externa",Consolidado!$R$5:$R$1000,"X",Consolidado!$H$5:$H$1000,IF($D$9="Todos","&gt;0",$D$9))),2),"")&amp;IF(_xlfn.MAXIFS(Consolidado!$B$5:$B$1000,Consolidado!$E$5:$E$1000,$B41,Consolidado!$C$5:$C$1000,"Auditoría Externa",Consolidado!$R$5:$R$1000,"X",Consolidado!$H$5:$H$1000,IF($D$9="Todos","&gt;0",$D$9))&lt;&gt;_xlfn.MINIFS(Consolidado!$B$5:$B$1000,Consolidado!$E$5:$E$1000,$B41,Consolidado!$C$5:$C$1000,"Auditoría Externa",Consolidado!$R$5:$R$1000,"X",Consolidado!$H$5:$H$1000,IF($D$9="Todos","&gt;0",$D$9))," y "&amp;TEXT(DAY(_xlfn.MAXIFS(Consolidado!$B$5:$B$1000,Consolidado!$E$5:$E$1000,$B41,Consolidado!$C$5:$C$1000,"Auditoría Externa",Consolidado!$R$5:$R$1000,"X",Consolidado!$H$5:$H$1000,IF($D$9="Todos","&gt;0",$D$9))),"00")&amp;"/"&amp;TEXT(MONTH(_xlfn.MAXIFS(Consolidado!$B$5:$B$1000,Consolidado!$E$5:$E$1000,$B41,Consolidado!$C$5:$C$1000,"Auditoría Externa",Consolidado!$R$5:$R$1000,"X",Consolidado!$H$5:$H$1000,IF($D$9="Todos","&gt;0",$D$9))),"00")&amp;IF($D$9="Todos","/"&amp;RIGHT(YEAR(_xlfn.MAXIFS(Consolidado!$B$5:$B$1000,Consolidado!$E$5:$E$1000,$B41,Consolidado!$C$5:$C$1000,"Auditoría Externa",Consolidado!$R$5:$R$1000,"X",Consolidado!$H$5:$H$1000,IF($D$9="Todos","&gt;0",$D$9))),2),""),""),""),IF(SUMIFS(Consolidado!$AD$5:$AD$1000,Consolidado!$E$5:$E$1000,$B41,Consolidado!$C$5:$C$1000,"SSF",Consolidado!$R$5:$R$1000,"X",Consolidado!$H$5:$H$1000,IF($D$9="Todos","&gt;0",$D$9))&gt;0,"SSF "&amp;TEXT(DAY(_xlfn.MINIFS(Consolidado!$B$5:$B$1000,Consolidado!$E$5:$E$1000,$B41,Consolidado!$C$5:$C$1000,"SSF",Consolidado!$R$5:$R$1000,"X",Consolidado!$H$5:$H$1000,IF($D$9="Todos","&gt;0",$D$9))),"00")&amp;"/"&amp;TEXT(MONTH(_xlfn.MINIFS(Consolidado!$B$5:$B$1000,Consolidado!$E$5:$E$1000,$B41,Consolidado!$C$5:$C$1000,"SSF",Consolidado!$R$5:$R$1000,"X",Consolidado!$H$5:$H$1000,IF($D$9="Todos","&gt;0",$D$9))),"00")&amp;IF($D$9="Todos","/"&amp;RIGHT(YEAR(_xlfn.MINIFS(Consolidado!$B$5:$B$1000,Consolidado!$E$5:$E$1000,$B41,Consolidado!$C$5:$C$1000,"SSF",Consolidado!$R$5:$R$1000,"X",Consolidado!$H$5:$H$1000,IF($D$9="Todos","&gt;0",$D$9))),2),"")&amp;IF(_xlfn.MAXIFS(Consolidado!$B$5:$B$1000,Consolidado!$E$5:$E$1000,$B41,Consolidado!$C$5:$C$1000,"SSF",Consolidado!$R$5:$R$1000,"X",Consolidado!$H$5:$H$1000,IF($D$9="Todos","&gt;0",$D$9))&lt;&gt;_xlfn.MINIFS(Consolidado!$B$5:$B$1000,Consolidado!$E$5:$E$1000,$B41,Consolidado!$C$5:$C$1000,"SSF",Consolidado!$R$5:$R$1000,"X",Consolidado!$H$5:$H$1000,IF($D$9="Todos","&gt;0",$D$9))," y "&amp;TEXT(DAY(_xlfn.MAXIFS(Consolidado!$B$5:$B$1000,Consolidado!$E$5:$E$1000,$B41,Consolidado!$C$5:$C$1000,"SSF",Consolidado!$R$5:$R$1000,"X",Consolidado!$H$5:$H$1000,IF($D$9="Todos","&gt;0",$D$9))),"00")&amp;"/"&amp;TEXT(MONTH(_xlfn.MAXIFS(Consolidado!$B$5:$B$1000,Consolidado!$E$5:$E$1000,$B41,Consolidado!$C$5:$C$1000,"SSF",Consolidado!$R$5:$R$1000,"X",Consolidado!$H$5:$H$1000,IF($D$9="Todos","&gt;0",$D$9))),"00")&amp;IF($D$9="Todos","/"&amp;RIGHT(YEAR(_xlfn.MAXIFS(Consolidado!$B$5:$B$1000,Consolidado!$E$5:$E$1000,$B41,Consolidado!$C$5:$C$1000,"SSF",Consolidado!$R$5:$R$1000,"X",Consolidado!$H$5:$H$1000,IF($D$9="Todos","&gt;0",$D$9))),2),""),""),""),IF(SUMIFS(Consolidado!$AD$5:$AD$1000,Consolidado!$E$5:$E$1000,$B41,Consolidado!$C$5:$C$1000,"Comité de Supervisión",Consolidado!$R$5:$R$1000,"X",Consolidado!$H$5:$H$1000,IF($D$9="Todos","&gt;0",$D$9))&gt;0,"Comité Sup. "&amp;TEXT(DAY(_xlfn.MINIFS(Consolidado!$B$5:$B$1000,Consolidado!$E$5:$E$1000,$B41,Consolidado!$C$5:$C$1000,"Comité de Supervisión",Consolidado!$R$5:$R$1000,"X",Consolidado!$H$5:$H$1000,IF($D$9="Todos","&gt;0",$D$9))),"00")&amp;"/"&amp;TEXT(MONTH(_xlfn.MINIFS(Consolidado!$B$5:$B$1000,Consolidado!$E$5:$E$1000,$B41,Consolidado!$C$5:$C$1000,"Comité de Supervisión",Consolidado!$R$5:$R$1000,"X",Consolidado!$H$5:$H$1000,IF($D$9="Todos","&gt;0",$D$9))),"00")&amp;IF($D$9="Todos","/"&amp;RIGHT(YEAR(_xlfn.MINIFS(Consolidado!$B$5:$B$1000,Consolidado!$E$5:$E$1000,$B41,Consolidado!$C$5:$C$1000,"Comité de Supervisión",Consolidado!$R$5:$R$1000,"X",Consolidado!$H$5:$H$1000,IF($D$9="Todos","&gt;0",$D$9))),2),"")&amp;IF(_xlfn.MAXIFS(Consolidado!$B$5:$B$1000,Consolidado!$E$5:$E$1000,$B41,Consolidado!$C$5:$C$1000,"Comité de Supervisión",Consolidado!$R$5:$R$1000,"X",Consolidado!$H$5:$H$1000,IF($D$9="Todos","&gt;0",$D$9))&lt;&gt;_xlfn.MINIFS(Consolidado!$B$5:$B$1000,Consolidado!$E$5:$E$1000,$B41,Consolidado!$C$5:$C$1000,"Comité de Supervisión",Consolidado!$R$5:$R$1000,"X",Consolidado!$H$5:$H$1000,IF($D$9="Todos","&gt;0",$D$9))," y "&amp;TEXT(DAY(_xlfn.MAXIFS(Consolidado!$B$5:$B$1000,Consolidado!$E$5:$E$1000,$B41,Consolidado!$C$5:$C$1000,"Comité de Supervisión",Consolidado!$R$5:$R$1000,"X",Consolidado!$H$5:$H$1000,IF($D$9="Todos","&gt;0",$D$9))),"00")&amp;"/"&amp;TEXT(MONTH(_xlfn.MAXIFS(Consolidado!$B$5:$B$1000,Consolidado!$E$5:$E$1000,$B41,Consolidado!$C$5:$C$1000,"Comité de Supervisión",Consolidado!$R$5:$R$1000,"X",Consolidado!$H$5:$H$1000,IF($D$9="Todos","&gt;0",$D$9))),"00")&amp;IF($D$9="Todos","/"&amp;RIGHT(YEAR(_xlfn.MAXIFS(Consolidado!$B$5:$B$1000,Consolidado!$E$5:$E$1000,$B41,Consolidado!$C$5:$C$1000,"Comité de Supervisión",Consolidado!$R$5:$R$1000,"X",Consolidado!$H$5:$H$1000,IF($D$9="Todos","&gt;0",$D$9))),2),""),""),""),IF(SUMIFS(Consolidado!$AD$5:$AD$1000,Consolidado!$E$5:$E$1000,$B41,Consolidado!$C$5:$C$1000,"Consejo de Administración",Consolidado!$R$5:$R$1000,"X",Consolidado!$H$5:$H$1000,IF($D$9="Todos","&gt;0",$D$9))&gt;0,"Consejo "&amp;TEXT(DAY(_xlfn.MINIFS(Consolidado!$B$5:$B$1000,Consolidado!$E$5:$E$1000,$B41,Consolidado!$C$5:$C$1000,"Consejo de Administración",Consolidado!$R$5:$R$1000,"X",Consolidado!$H$5:$H$1000,IF($D$9="Todos","&gt;0",$D$9))),"00")&amp;"/"&amp;TEXT(MONTH(_xlfn.MINIFS(Consolidado!$B$5:$B$1000,Consolidado!$E$5:$E$1000,$B41,Consolidado!$C$5:$C$1000,"Consejo de Administración",Consolidado!$R$5:$R$1000,"X",Consolidado!$H$5:$H$1000,IF($D$9="Todos","&gt;0",$D$9))),"00")&amp;IF($D$9="Todos","/"&amp;RIGHT(YEAR(_xlfn.MINIFS(Consolidado!$B$5:$B$1000,Consolidado!$E$5:$E$1000,$B41,Consolidado!$C$5:$C$1000,"Consejo de Administración",Consolidado!$R$5:$R$1000,"X",Consolidado!$H$5:$H$1000,IF($D$9="Todos","&gt;0",$D$9))),2),"")&amp;IF(_xlfn.MAXIFS(Consolidado!$B$5:$B$1000,Consolidado!$E$5:$E$1000,$B41,Consolidado!$C$5:$C$1000,"Consejo de Administración",Consolidado!$R$5:$R$1000,"X",Consolidado!$H$5:$H$1000,IF($D$9="Todos","&gt;0",$D$9))&lt;&gt;_xlfn.MINIFS(Consolidado!$B$5:$B$1000,Consolidado!$E$5:$E$1000,$B41,Consolidado!$C$5:$C$1000,"Consejo de Administración",Consolidado!$R$5:$R$1000,"X",Consolidado!$H$5:$H$1000,IF($D$9="Todos","&gt;0",$D$9))," y "&amp;TEXT(DAY(_xlfn.MAXIFS(Consolidado!$B$5:$B$1000,Consolidado!$E$5:$E$1000,$B41,Consolidado!$C$5:$C$1000,"Consejo de Administración",Consolidado!$R$5:$R$1000,"X",Consolidado!$H$5:$H$1000,IF($D$9="Todos","&gt;0",$D$9))),"00")&amp;"/"&amp;TEXT(MONTH(_xlfn.MAXIFS(Consolidado!$B$5:$B$1000,Consolidado!$E$5:$E$1000,$B41,Consolidado!$C$5:$C$1000,"Consejo de Administración",Consolidado!$R$5:$R$1000,"X",Consolidado!$H$5:$H$1000,IF($D$9="Todos","&gt;0",$D$9))),"00")&amp;IF($D$9="Todos","/"&amp;RIGHT(YEAR(_xlfn.MAXIFS(Consolidado!$B$5:$B$1000,Consolidado!$E$5:$E$1000,$B41,Consolidado!$C$5:$C$1000,"Consejo de Administración",Consolidado!$R$5:$R$1000,"X",Consolidado!$H$5:$H$1000,IF($D$9="Todos","&gt;0",$D$9))),2),""),""),""),IF(SUMIFS(Consolidado!$AD$5:$AD$1000,Consolidado!$E$5:$E$1000,$B41,Consolidado!$C$5:$C$1000,"Otros",Consolidado!$R$5:$R$1000,"X",Consolidado!$H$5:$H$1000,IF($D$9="Todos","&gt;0",$D$9))&gt;0,"Otros "&amp;TEXT(DAY(_xlfn.MINIFS(Consolidado!$B$5:$B$1000,Consolidado!$E$5:$E$1000,$B41,Consolidado!$C$5:$C$1000,"Otros",Consolidado!$R$5:$R$1000,"X",Consolidado!$H$5:$H$1000,IF($D$9="Todos","&gt;0",$D$9))),"00")&amp;"/"&amp;TEXT(MONTH(_xlfn.MINIFS(Consolidado!$B$5:$B$1000,Consolidado!$E$5:$E$1000,$B41,Consolidado!$C$5:$C$1000,"Otros",Consolidado!$R$5:$R$1000,"X",Consolidado!$H$5:$H$1000,IF($D$9="Todos","&gt;0",$D$9))),"00")&amp;IF($D$9="Todos","/"&amp;RIGHT(YEAR(_xlfn.MINIFS(Consolidado!$B$5:$B$1000,Consolidado!$E$5:$E$1000,$B41,Consolidado!$C$5:$C$1000,"Otros",Consolidado!$R$5:$R$1000,"X",Consolidado!$H$5:$H$1000,IF($D$9="Todos","&gt;0",$D$9))),2),"")&amp;IF(_xlfn.MAXIFS(Consolidado!$B$5:$B$1000,Consolidado!$E$5:$E$1000,$B41,Consolidado!$C$5:$C$1000,"Otros",Consolidado!$R$5:$R$1000,"X",Consolidado!$H$5:$H$1000,IF($D$9="Todos","&gt;0",$D$9))&lt;&gt;_xlfn.MINIFS(Consolidado!$B$5:$B$1000,Consolidado!$E$5:$E$1000,$B41,Consolidado!$C$5:$C$1000,"Otros",Consolidado!$R$5:$R$1000,"X",Consolidado!$H$5:$H$1000,IF($D$9="Todos","&gt;0",$D$9))," y "&amp;TEXT(DAY(_xlfn.MAXIFS(Consolidado!$B$5:$B$1000,Consolidado!$E$5:$E$1000,$B41,Consolidado!$C$5:$C$1000,"Otros",Consolidado!$R$5:$R$1000,"X",Consolidado!$H$5:$H$1000,IF($D$9="Todos","&gt;0",$D$9))),"00")&amp;"/"&amp;TEXT(MONTH(_xlfn.MAXIFS(Consolidado!$B$5:$B$1000,Consolidado!$E$5:$E$1000,$B41,Consolidado!$C$5:$C$1000,"Otros",Consolidado!$R$5:$R$1000,"X",Consolidado!$H$5:$H$1000,IF($D$9="Todos","&gt;0",$D$9))),"00")&amp;IF($D$9="Todos","/"&amp;RIGHT(YEAR(_xlfn.MAXIFS(Consolidado!$B$5:$B$1000,Consolidado!$E$5:$E$1000,$B41,Consolidado!$C$5:$C$1000,"Otros",Consolidado!$R$5:$R$1000,"X",Consolidado!$H$5:$H$1000,IF($D$9="Todos","&gt;0",$D$9))),2),""),""),""))</f>
        <v/>
      </c>
      <c r="U41" s="37" t="str">
        <f aca="false">_xlfn.TEXTJOIN(" +"&amp;CHAR(10),TRUE(),IF(SUMIFS(Consolidado!$AD$5:$AD$1000,Consolidado!$E$5:$E$1000,$B41,Consolidado!$C$5:$C$1000,"Auditoría Interna",Consolidado!$S$5:$S$1000,"X",Consolidado!$H$5:$H$1000,IF($D$9="Todos","&gt;0",$D$9))&gt;0,"Interna "&amp;TEXT(DAY(_xlfn.MINIFS(Consolidado!$B$5:$B$1000,Consolidado!$E$5:$E$1000,$B41,Consolidado!$C$5:$C$1000,"Auditoría Interna",Consolidado!$S$5:$S$1000,"X",Consolidado!$H$5:$H$1000,IF($D$9="Todos","&gt;0",$D$9))),"00")&amp;"/"&amp;TEXT(MONTH(_xlfn.MINIFS(Consolidado!$B$5:$B$1000,Consolidado!$E$5:$E$1000,$B41,Consolidado!$C$5:$C$1000,"Auditoría Interna",Consolidado!$S$5:$S$1000,"X",Consolidado!$H$5:$H$1000,IF($D$9="Todos","&gt;0",$D$9))),"00")&amp;IF($D$9="Todos","/"&amp;RIGHT(YEAR(_xlfn.MINIFS(Consolidado!$B$5:$B$1000,Consolidado!$E$5:$E$1000,$B41,Consolidado!$C$5:$C$1000,"Auditoría Interna",Consolidado!$S$5:$S$1000,"X",Consolidado!$H$5:$H$1000,IF($D$9="Todos","&gt;0",$D$9))),2),"")&amp;IF(_xlfn.MAXIFS(Consolidado!$B$5:$B$1000,Consolidado!$E$5:$E$1000,$B41,Consolidado!$C$5:$C$1000,"Auditoría Interna",Consolidado!$S$5:$S$1000,"X",Consolidado!$H$5:$H$1000,IF($D$9="Todos","&gt;0",$D$9))&lt;&gt;_xlfn.MINIFS(Consolidado!$B$5:$B$1000,Consolidado!$E$5:$E$1000,$B41,Consolidado!$C$5:$C$1000,"Auditoría Interna",Consolidado!$S$5:$S$1000,"X",Consolidado!$H$5:$H$1000,IF($D$9="Todos","&gt;0",$D$9))," y "&amp;TEXT(DAY(_xlfn.MAXIFS(Consolidado!$B$5:$B$1000,Consolidado!$E$5:$E$1000,$B41,Consolidado!$C$5:$C$1000,"Auditoría Interna",Consolidado!$S$5:$S$1000,"X",Consolidado!$H$5:$H$1000,IF($D$9="Todos","&gt;0",$D$9))),"00")&amp;"/"&amp;TEXT(MONTH(_xlfn.MAXIFS(Consolidado!$B$5:$B$1000,Consolidado!$E$5:$E$1000,$B41,Consolidado!$C$5:$C$1000,"Auditoría Interna",Consolidado!$S$5:$S$1000,"X",Consolidado!$H$5:$H$1000,IF($D$9="Todos","&gt;0",$D$9))),"00")&amp;IF($D$9="Todos","/"&amp;RIGHT(YEAR(_xlfn.MAXIFS(Consolidado!$B$5:$B$1000,Consolidado!$E$5:$E$1000,$B41,Consolidado!$C$5:$C$1000,"Auditoría Interna",Consolidado!$S$5:$S$1000,"X",Consolidado!$H$5:$H$1000,IF($D$9="Todos","&gt;0",$D$9))),2),""),""),""),IF(SUMIFS(Consolidado!$AD$5:$AD$1000,Consolidado!$E$5:$E$1000,$B41,Consolidado!$C$5:$C$1000,"Auditoría Externa",Consolidado!$S$5:$S$1000,"X",Consolidado!$H$5:$H$1000,IF($D$9="Todos","&gt;0",$D$9))&gt;0,"Externa "&amp;TEXT(DAY(_xlfn.MINIFS(Consolidado!$B$5:$B$1000,Consolidado!$E$5:$E$1000,$B41,Consolidado!$C$5:$C$1000,"Auditoría Externa",Consolidado!$S$5:$S$1000,"X",Consolidado!$H$5:$H$1000,IF($D$9="Todos","&gt;0",$D$9))),"00")&amp;"/"&amp;TEXT(MONTH(_xlfn.MINIFS(Consolidado!$B$5:$B$1000,Consolidado!$E$5:$E$1000,$B41,Consolidado!$C$5:$C$1000,"Auditoría Externa",Consolidado!$S$5:$S$1000,"X",Consolidado!$H$5:$H$1000,IF($D$9="Todos","&gt;0",$D$9))),"00")&amp;IF($D$9="Todos","/"&amp;RIGHT(YEAR(_xlfn.MINIFS(Consolidado!$B$5:$B$1000,Consolidado!$E$5:$E$1000,$B41,Consolidado!$C$5:$C$1000,"Auditoría Externa",Consolidado!$S$5:$S$1000,"X",Consolidado!$H$5:$H$1000,IF($D$9="Todos","&gt;0",$D$9))),2),"")&amp;IF(_xlfn.MAXIFS(Consolidado!$B$5:$B$1000,Consolidado!$E$5:$E$1000,$B41,Consolidado!$C$5:$C$1000,"Auditoría Externa",Consolidado!$S$5:$S$1000,"X",Consolidado!$H$5:$H$1000,IF($D$9="Todos","&gt;0",$D$9))&lt;&gt;_xlfn.MINIFS(Consolidado!$B$5:$B$1000,Consolidado!$E$5:$E$1000,$B41,Consolidado!$C$5:$C$1000,"Auditoría Externa",Consolidado!$S$5:$S$1000,"X",Consolidado!$H$5:$H$1000,IF($D$9="Todos","&gt;0",$D$9))," y "&amp;TEXT(DAY(_xlfn.MAXIFS(Consolidado!$B$5:$B$1000,Consolidado!$E$5:$E$1000,$B41,Consolidado!$C$5:$C$1000,"Auditoría Externa",Consolidado!$S$5:$S$1000,"X",Consolidado!$H$5:$H$1000,IF($D$9="Todos","&gt;0",$D$9))),"00")&amp;"/"&amp;TEXT(MONTH(_xlfn.MAXIFS(Consolidado!$B$5:$B$1000,Consolidado!$E$5:$E$1000,$B41,Consolidado!$C$5:$C$1000,"Auditoría Externa",Consolidado!$S$5:$S$1000,"X",Consolidado!$H$5:$H$1000,IF($D$9="Todos","&gt;0",$D$9))),"00")&amp;IF($D$9="Todos","/"&amp;RIGHT(YEAR(_xlfn.MAXIFS(Consolidado!$B$5:$B$1000,Consolidado!$E$5:$E$1000,$B41,Consolidado!$C$5:$C$1000,"Auditoría Externa",Consolidado!$S$5:$S$1000,"X",Consolidado!$H$5:$H$1000,IF($D$9="Todos","&gt;0",$D$9))),2),""),""),""),IF(SUMIFS(Consolidado!$AD$5:$AD$1000,Consolidado!$E$5:$E$1000,$B41,Consolidado!$C$5:$C$1000,"SSF",Consolidado!$S$5:$S$1000,"X",Consolidado!$H$5:$H$1000,IF($D$9="Todos","&gt;0",$D$9))&gt;0,"SSF "&amp;TEXT(DAY(_xlfn.MINIFS(Consolidado!$B$5:$B$1000,Consolidado!$E$5:$E$1000,$B41,Consolidado!$C$5:$C$1000,"SSF",Consolidado!$S$5:$S$1000,"X",Consolidado!$H$5:$H$1000,IF($D$9="Todos","&gt;0",$D$9))),"00")&amp;"/"&amp;TEXT(MONTH(_xlfn.MINIFS(Consolidado!$B$5:$B$1000,Consolidado!$E$5:$E$1000,$B41,Consolidado!$C$5:$C$1000,"SSF",Consolidado!$S$5:$S$1000,"X",Consolidado!$H$5:$H$1000,IF($D$9="Todos","&gt;0",$D$9))),"00")&amp;IF($D$9="Todos","/"&amp;RIGHT(YEAR(_xlfn.MINIFS(Consolidado!$B$5:$B$1000,Consolidado!$E$5:$E$1000,$B41,Consolidado!$C$5:$C$1000,"SSF",Consolidado!$S$5:$S$1000,"X",Consolidado!$H$5:$H$1000,IF($D$9="Todos","&gt;0",$D$9))),2),"")&amp;IF(_xlfn.MAXIFS(Consolidado!$B$5:$B$1000,Consolidado!$E$5:$E$1000,$B41,Consolidado!$C$5:$C$1000,"SSF",Consolidado!$S$5:$S$1000,"X",Consolidado!$H$5:$H$1000,IF($D$9="Todos","&gt;0",$D$9))&lt;&gt;_xlfn.MINIFS(Consolidado!$B$5:$B$1000,Consolidado!$E$5:$E$1000,$B41,Consolidado!$C$5:$C$1000,"SSF",Consolidado!$S$5:$S$1000,"X",Consolidado!$H$5:$H$1000,IF($D$9="Todos","&gt;0",$D$9))," y "&amp;TEXT(DAY(_xlfn.MAXIFS(Consolidado!$B$5:$B$1000,Consolidado!$E$5:$E$1000,$B41,Consolidado!$C$5:$C$1000,"SSF",Consolidado!$S$5:$S$1000,"X",Consolidado!$H$5:$H$1000,IF($D$9="Todos","&gt;0",$D$9))),"00")&amp;"/"&amp;TEXT(MONTH(_xlfn.MAXIFS(Consolidado!$B$5:$B$1000,Consolidado!$E$5:$E$1000,$B41,Consolidado!$C$5:$C$1000,"SSF",Consolidado!$S$5:$S$1000,"X",Consolidado!$H$5:$H$1000,IF($D$9="Todos","&gt;0",$D$9))),"00")&amp;IF($D$9="Todos","/"&amp;RIGHT(YEAR(_xlfn.MAXIFS(Consolidado!$B$5:$B$1000,Consolidado!$E$5:$E$1000,$B41,Consolidado!$C$5:$C$1000,"SSF",Consolidado!$S$5:$S$1000,"X",Consolidado!$H$5:$H$1000,IF($D$9="Todos","&gt;0",$D$9))),2),""),""),""),IF(SUMIFS(Consolidado!$AD$5:$AD$1000,Consolidado!$E$5:$E$1000,$B41,Consolidado!$C$5:$C$1000,"Comité de Supervisión",Consolidado!$S$5:$S$1000,"X",Consolidado!$H$5:$H$1000,IF($D$9="Todos","&gt;0",$D$9))&gt;0,"Comité Sup. "&amp;TEXT(DAY(_xlfn.MINIFS(Consolidado!$B$5:$B$1000,Consolidado!$E$5:$E$1000,$B41,Consolidado!$C$5:$C$1000,"Comité de Supervisión",Consolidado!$S$5:$S$1000,"X",Consolidado!$H$5:$H$1000,IF($D$9="Todos","&gt;0",$D$9))),"00")&amp;"/"&amp;TEXT(MONTH(_xlfn.MINIFS(Consolidado!$B$5:$B$1000,Consolidado!$E$5:$E$1000,$B41,Consolidado!$C$5:$C$1000,"Comité de Supervisión",Consolidado!$S$5:$S$1000,"X",Consolidado!$H$5:$H$1000,IF($D$9="Todos","&gt;0",$D$9))),"00")&amp;IF($D$9="Todos","/"&amp;RIGHT(YEAR(_xlfn.MINIFS(Consolidado!$B$5:$B$1000,Consolidado!$E$5:$E$1000,$B41,Consolidado!$C$5:$C$1000,"Comité de Supervisión",Consolidado!$S$5:$S$1000,"X",Consolidado!$H$5:$H$1000,IF($D$9="Todos","&gt;0",$D$9))),2),"")&amp;IF(_xlfn.MAXIFS(Consolidado!$B$5:$B$1000,Consolidado!$E$5:$E$1000,$B41,Consolidado!$C$5:$C$1000,"Comité de Supervisión",Consolidado!$S$5:$S$1000,"X",Consolidado!$H$5:$H$1000,IF($D$9="Todos","&gt;0",$D$9))&lt;&gt;_xlfn.MINIFS(Consolidado!$B$5:$B$1000,Consolidado!$E$5:$E$1000,$B41,Consolidado!$C$5:$C$1000,"Comité de Supervisión",Consolidado!$S$5:$S$1000,"X",Consolidado!$H$5:$H$1000,IF($D$9="Todos","&gt;0",$D$9))," y "&amp;TEXT(DAY(_xlfn.MAXIFS(Consolidado!$B$5:$B$1000,Consolidado!$E$5:$E$1000,$B41,Consolidado!$C$5:$C$1000,"Comité de Supervisión",Consolidado!$S$5:$S$1000,"X",Consolidado!$H$5:$H$1000,IF($D$9="Todos","&gt;0",$D$9))),"00")&amp;"/"&amp;TEXT(MONTH(_xlfn.MAXIFS(Consolidado!$B$5:$B$1000,Consolidado!$E$5:$E$1000,$B41,Consolidado!$C$5:$C$1000,"Comité de Supervisión",Consolidado!$S$5:$S$1000,"X",Consolidado!$H$5:$H$1000,IF($D$9="Todos","&gt;0",$D$9))),"00")&amp;IF($D$9="Todos","/"&amp;RIGHT(YEAR(_xlfn.MAXIFS(Consolidado!$B$5:$B$1000,Consolidado!$E$5:$E$1000,$B41,Consolidado!$C$5:$C$1000,"Comité de Supervisión",Consolidado!$S$5:$S$1000,"X",Consolidado!$H$5:$H$1000,IF($D$9="Todos","&gt;0",$D$9))),2),""),""),""),IF(SUMIFS(Consolidado!$AD$5:$AD$1000,Consolidado!$E$5:$E$1000,$B41,Consolidado!$C$5:$C$1000,"Consejo de Administración",Consolidado!$S$5:$S$1000,"X",Consolidado!$H$5:$H$1000,IF($D$9="Todos","&gt;0",$D$9))&gt;0,"Consejo "&amp;TEXT(DAY(_xlfn.MINIFS(Consolidado!$B$5:$B$1000,Consolidado!$E$5:$E$1000,$B41,Consolidado!$C$5:$C$1000,"Consejo de Administración",Consolidado!$S$5:$S$1000,"X",Consolidado!$H$5:$H$1000,IF($D$9="Todos","&gt;0",$D$9))),"00")&amp;"/"&amp;TEXT(MONTH(_xlfn.MINIFS(Consolidado!$B$5:$B$1000,Consolidado!$E$5:$E$1000,$B41,Consolidado!$C$5:$C$1000,"Consejo de Administración",Consolidado!$S$5:$S$1000,"X",Consolidado!$H$5:$H$1000,IF($D$9="Todos","&gt;0",$D$9))),"00")&amp;IF($D$9="Todos","/"&amp;RIGHT(YEAR(_xlfn.MINIFS(Consolidado!$B$5:$B$1000,Consolidado!$E$5:$E$1000,$B41,Consolidado!$C$5:$C$1000,"Consejo de Administración",Consolidado!$S$5:$S$1000,"X",Consolidado!$H$5:$H$1000,IF($D$9="Todos","&gt;0",$D$9))),2),"")&amp;IF(_xlfn.MAXIFS(Consolidado!$B$5:$B$1000,Consolidado!$E$5:$E$1000,$B41,Consolidado!$C$5:$C$1000,"Consejo de Administración",Consolidado!$S$5:$S$1000,"X",Consolidado!$H$5:$H$1000,IF($D$9="Todos","&gt;0",$D$9))&lt;&gt;_xlfn.MINIFS(Consolidado!$B$5:$B$1000,Consolidado!$E$5:$E$1000,$B41,Consolidado!$C$5:$C$1000,"Consejo de Administración",Consolidado!$S$5:$S$1000,"X",Consolidado!$H$5:$H$1000,IF($D$9="Todos","&gt;0",$D$9))," y "&amp;TEXT(DAY(_xlfn.MAXIFS(Consolidado!$B$5:$B$1000,Consolidado!$E$5:$E$1000,$B41,Consolidado!$C$5:$C$1000,"Consejo de Administración",Consolidado!$S$5:$S$1000,"X",Consolidado!$H$5:$H$1000,IF($D$9="Todos","&gt;0",$D$9))),"00")&amp;"/"&amp;TEXT(MONTH(_xlfn.MAXIFS(Consolidado!$B$5:$B$1000,Consolidado!$E$5:$E$1000,$B41,Consolidado!$C$5:$C$1000,"Consejo de Administración",Consolidado!$S$5:$S$1000,"X",Consolidado!$H$5:$H$1000,IF($D$9="Todos","&gt;0",$D$9))),"00")&amp;IF($D$9="Todos","/"&amp;RIGHT(YEAR(_xlfn.MAXIFS(Consolidado!$B$5:$B$1000,Consolidado!$E$5:$E$1000,$B41,Consolidado!$C$5:$C$1000,"Consejo de Administración",Consolidado!$S$5:$S$1000,"X",Consolidado!$H$5:$H$1000,IF($D$9="Todos","&gt;0",$D$9))),2),""),""),""),IF(SUMIFS(Consolidado!$AD$5:$AD$1000,Consolidado!$E$5:$E$1000,$B41,Consolidado!$C$5:$C$1000,"Otros",Consolidado!$S$5:$S$1000,"X",Consolidado!$H$5:$H$1000,IF($D$9="Todos","&gt;0",$D$9))&gt;0,"Otros "&amp;TEXT(DAY(_xlfn.MINIFS(Consolidado!$B$5:$B$1000,Consolidado!$E$5:$E$1000,$B41,Consolidado!$C$5:$C$1000,"Otros",Consolidado!$S$5:$S$1000,"X",Consolidado!$H$5:$H$1000,IF($D$9="Todos","&gt;0",$D$9))),"00")&amp;"/"&amp;TEXT(MONTH(_xlfn.MINIFS(Consolidado!$B$5:$B$1000,Consolidado!$E$5:$E$1000,$B41,Consolidado!$C$5:$C$1000,"Otros",Consolidado!$S$5:$S$1000,"X",Consolidado!$H$5:$H$1000,IF($D$9="Todos","&gt;0",$D$9))),"00")&amp;IF($D$9="Todos","/"&amp;RIGHT(YEAR(_xlfn.MINIFS(Consolidado!$B$5:$B$1000,Consolidado!$E$5:$E$1000,$B41,Consolidado!$C$5:$C$1000,"Otros",Consolidado!$S$5:$S$1000,"X",Consolidado!$H$5:$H$1000,IF($D$9="Todos","&gt;0",$D$9))),2),"")&amp;IF(_xlfn.MAXIFS(Consolidado!$B$5:$B$1000,Consolidado!$E$5:$E$1000,$B41,Consolidado!$C$5:$C$1000,"Otros",Consolidado!$S$5:$S$1000,"X",Consolidado!$H$5:$H$1000,IF($D$9="Todos","&gt;0",$D$9))&lt;&gt;_xlfn.MINIFS(Consolidado!$B$5:$B$1000,Consolidado!$E$5:$E$1000,$B41,Consolidado!$C$5:$C$1000,"Otros",Consolidado!$S$5:$S$1000,"X",Consolidado!$H$5:$H$1000,IF($D$9="Todos","&gt;0",$D$9))," y "&amp;TEXT(DAY(_xlfn.MAXIFS(Consolidado!$B$5:$B$1000,Consolidado!$E$5:$E$1000,$B41,Consolidado!$C$5:$C$1000,"Otros",Consolidado!$S$5:$S$1000,"X",Consolidado!$H$5:$H$1000,IF($D$9="Todos","&gt;0",$D$9))),"00")&amp;"/"&amp;TEXT(MONTH(_xlfn.MAXIFS(Consolidado!$B$5:$B$1000,Consolidado!$E$5:$E$1000,$B41,Consolidado!$C$5:$C$1000,"Otros",Consolidado!$S$5:$S$1000,"X",Consolidado!$H$5:$H$1000,IF($D$9="Todos","&gt;0",$D$9))),"00")&amp;IF($D$9="Todos","/"&amp;RIGHT(YEAR(_xlfn.MAXIFS(Consolidado!$B$5:$B$1000,Consolidado!$E$5:$E$1000,$B41,Consolidado!$C$5:$C$1000,"Otros",Consolidado!$S$5:$S$1000,"X",Consolidado!$H$5:$H$1000,IF($D$9="Todos","&gt;0",$D$9))),2),""),""),""))</f>
        <v/>
      </c>
      <c r="V41" s="37" t="str">
        <f aca="false">_xlfn.TEXTJOIN(" +"&amp;CHAR(10),TRUE(),IF(SUMIFS(Consolidado!$AD$5:$AD$1000,Consolidado!$E$5:$E$1000,$B41,Consolidado!$C$5:$C$1000,"Auditoría Interna",Consolidado!$T$5:$T$1000,"X",Consolidado!$H$5:$H$1000,IF($D$9="Todos","&gt;0",$D$9))&gt;0,"Interna "&amp;TEXT(DAY(_xlfn.MINIFS(Consolidado!$B$5:$B$1000,Consolidado!$E$5:$E$1000,$B41,Consolidado!$C$5:$C$1000,"Auditoría Interna",Consolidado!$T$5:$T$1000,"X",Consolidado!$H$5:$H$1000,IF($D$9="Todos","&gt;0",$D$9))),"00")&amp;"/"&amp;TEXT(MONTH(_xlfn.MINIFS(Consolidado!$B$5:$B$1000,Consolidado!$E$5:$E$1000,$B41,Consolidado!$C$5:$C$1000,"Auditoría Interna",Consolidado!$T$5:$T$1000,"X",Consolidado!$H$5:$H$1000,IF($D$9="Todos","&gt;0",$D$9))),"00")&amp;IF($D$9="Todos","/"&amp;RIGHT(YEAR(_xlfn.MINIFS(Consolidado!$B$5:$B$1000,Consolidado!$E$5:$E$1000,$B41,Consolidado!$C$5:$C$1000,"Auditoría Interna",Consolidado!$T$5:$T$1000,"X",Consolidado!$H$5:$H$1000,IF($D$9="Todos","&gt;0",$D$9))),2),"")&amp;IF(_xlfn.MAXIFS(Consolidado!$B$5:$B$1000,Consolidado!$E$5:$E$1000,$B41,Consolidado!$C$5:$C$1000,"Auditoría Interna",Consolidado!$T$5:$T$1000,"X",Consolidado!$H$5:$H$1000,IF($D$9="Todos","&gt;0",$D$9))&lt;&gt;_xlfn.MINIFS(Consolidado!$B$5:$B$1000,Consolidado!$E$5:$E$1000,$B41,Consolidado!$C$5:$C$1000,"Auditoría Interna",Consolidado!$T$5:$T$1000,"X",Consolidado!$H$5:$H$1000,IF($D$9="Todos","&gt;0",$D$9))," y "&amp;TEXT(DAY(_xlfn.MAXIFS(Consolidado!$B$5:$B$1000,Consolidado!$E$5:$E$1000,$B41,Consolidado!$C$5:$C$1000,"Auditoría Interna",Consolidado!$T$5:$T$1000,"X",Consolidado!$H$5:$H$1000,IF($D$9="Todos","&gt;0",$D$9))),"00")&amp;"/"&amp;TEXT(MONTH(_xlfn.MAXIFS(Consolidado!$B$5:$B$1000,Consolidado!$E$5:$E$1000,$B41,Consolidado!$C$5:$C$1000,"Auditoría Interna",Consolidado!$T$5:$T$1000,"X",Consolidado!$H$5:$H$1000,IF($D$9="Todos","&gt;0",$D$9))),"00")&amp;IF($D$9="Todos","/"&amp;RIGHT(YEAR(_xlfn.MAXIFS(Consolidado!$B$5:$B$1000,Consolidado!$E$5:$E$1000,$B41,Consolidado!$C$5:$C$1000,"Auditoría Interna",Consolidado!$T$5:$T$1000,"X",Consolidado!$H$5:$H$1000,IF($D$9="Todos","&gt;0",$D$9))),2),""),""),""),IF(SUMIFS(Consolidado!$AD$5:$AD$1000,Consolidado!$E$5:$E$1000,$B41,Consolidado!$C$5:$C$1000,"Auditoría Externa",Consolidado!$T$5:$T$1000,"X",Consolidado!$H$5:$H$1000,IF($D$9="Todos","&gt;0",$D$9))&gt;0,"Externa "&amp;TEXT(DAY(_xlfn.MINIFS(Consolidado!$B$5:$B$1000,Consolidado!$E$5:$E$1000,$B41,Consolidado!$C$5:$C$1000,"Auditoría Externa",Consolidado!$T$5:$T$1000,"X",Consolidado!$H$5:$H$1000,IF($D$9="Todos","&gt;0",$D$9))),"00")&amp;"/"&amp;TEXT(MONTH(_xlfn.MINIFS(Consolidado!$B$5:$B$1000,Consolidado!$E$5:$E$1000,$B41,Consolidado!$C$5:$C$1000,"Auditoría Externa",Consolidado!$T$5:$T$1000,"X",Consolidado!$H$5:$H$1000,IF($D$9="Todos","&gt;0",$D$9))),"00")&amp;IF($D$9="Todos","/"&amp;RIGHT(YEAR(_xlfn.MINIFS(Consolidado!$B$5:$B$1000,Consolidado!$E$5:$E$1000,$B41,Consolidado!$C$5:$C$1000,"Auditoría Externa",Consolidado!$T$5:$T$1000,"X",Consolidado!$H$5:$H$1000,IF($D$9="Todos","&gt;0",$D$9))),2),"")&amp;IF(_xlfn.MAXIFS(Consolidado!$B$5:$B$1000,Consolidado!$E$5:$E$1000,$B41,Consolidado!$C$5:$C$1000,"Auditoría Externa",Consolidado!$T$5:$T$1000,"X",Consolidado!$H$5:$H$1000,IF($D$9="Todos","&gt;0",$D$9))&lt;&gt;_xlfn.MINIFS(Consolidado!$B$5:$B$1000,Consolidado!$E$5:$E$1000,$B41,Consolidado!$C$5:$C$1000,"Auditoría Externa",Consolidado!$T$5:$T$1000,"X",Consolidado!$H$5:$H$1000,IF($D$9="Todos","&gt;0",$D$9))," y "&amp;TEXT(DAY(_xlfn.MAXIFS(Consolidado!$B$5:$B$1000,Consolidado!$E$5:$E$1000,$B41,Consolidado!$C$5:$C$1000,"Auditoría Externa",Consolidado!$T$5:$T$1000,"X",Consolidado!$H$5:$H$1000,IF($D$9="Todos","&gt;0",$D$9))),"00")&amp;"/"&amp;TEXT(MONTH(_xlfn.MAXIFS(Consolidado!$B$5:$B$1000,Consolidado!$E$5:$E$1000,$B41,Consolidado!$C$5:$C$1000,"Auditoría Externa",Consolidado!$T$5:$T$1000,"X",Consolidado!$H$5:$H$1000,IF($D$9="Todos","&gt;0",$D$9))),"00")&amp;IF($D$9="Todos","/"&amp;RIGHT(YEAR(_xlfn.MAXIFS(Consolidado!$B$5:$B$1000,Consolidado!$E$5:$E$1000,$B41,Consolidado!$C$5:$C$1000,"Auditoría Externa",Consolidado!$T$5:$T$1000,"X",Consolidado!$H$5:$H$1000,IF($D$9="Todos","&gt;0",$D$9))),2),""),""),""),IF(SUMIFS(Consolidado!$AD$5:$AD$1000,Consolidado!$E$5:$E$1000,$B41,Consolidado!$C$5:$C$1000,"SSF",Consolidado!$T$5:$T$1000,"X",Consolidado!$H$5:$H$1000,IF($D$9="Todos","&gt;0",$D$9))&gt;0,"SSF "&amp;TEXT(DAY(_xlfn.MINIFS(Consolidado!$B$5:$B$1000,Consolidado!$E$5:$E$1000,$B41,Consolidado!$C$5:$C$1000,"SSF",Consolidado!$T$5:$T$1000,"X",Consolidado!$H$5:$H$1000,IF($D$9="Todos","&gt;0",$D$9))),"00")&amp;"/"&amp;TEXT(MONTH(_xlfn.MINIFS(Consolidado!$B$5:$B$1000,Consolidado!$E$5:$E$1000,$B41,Consolidado!$C$5:$C$1000,"SSF",Consolidado!$T$5:$T$1000,"X",Consolidado!$H$5:$H$1000,IF($D$9="Todos","&gt;0",$D$9))),"00")&amp;IF($D$9="Todos","/"&amp;RIGHT(YEAR(_xlfn.MINIFS(Consolidado!$B$5:$B$1000,Consolidado!$E$5:$E$1000,$B41,Consolidado!$C$5:$C$1000,"SSF",Consolidado!$T$5:$T$1000,"X",Consolidado!$H$5:$H$1000,IF($D$9="Todos","&gt;0",$D$9))),2),"")&amp;IF(_xlfn.MAXIFS(Consolidado!$B$5:$B$1000,Consolidado!$E$5:$E$1000,$B41,Consolidado!$C$5:$C$1000,"SSF",Consolidado!$T$5:$T$1000,"X",Consolidado!$H$5:$H$1000,IF($D$9="Todos","&gt;0",$D$9))&lt;&gt;_xlfn.MINIFS(Consolidado!$B$5:$B$1000,Consolidado!$E$5:$E$1000,$B41,Consolidado!$C$5:$C$1000,"SSF",Consolidado!$T$5:$T$1000,"X",Consolidado!$H$5:$H$1000,IF($D$9="Todos","&gt;0",$D$9))," y "&amp;TEXT(DAY(_xlfn.MAXIFS(Consolidado!$B$5:$B$1000,Consolidado!$E$5:$E$1000,$B41,Consolidado!$C$5:$C$1000,"SSF",Consolidado!$T$5:$T$1000,"X",Consolidado!$H$5:$H$1000,IF($D$9="Todos","&gt;0",$D$9))),"00")&amp;"/"&amp;TEXT(MONTH(_xlfn.MAXIFS(Consolidado!$B$5:$B$1000,Consolidado!$E$5:$E$1000,$B41,Consolidado!$C$5:$C$1000,"SSF",Consolidado!$T$5:$T$1000,"X",Consolidado!$H$5:$H$1000,IF($D$9="Todos","&gt;0",$D$9))),"00")&amp;IF($D$9="Todos","/"&amp;RIGHT(YEAR(_xlfn.MAXIFS(Consolidado!$B$5:$B$1000,Consolidado!$E$5:$E$1000,$B41,Consolidado!$C$5:$C$1000,"SSF",Consolidado!$T$5:$T$1000,"X",Consolidado!$H$5:$H$1000,IF($D$9="Todos","&gt;0",$D$9))),2),""),""),""),IF(SUMIFS(Consolidado!$AD$5:$AD$1000,Consolidado!$E$5:$E$1000,$B41,Consolidado!$C$5:$C$1000,"Comité de Supervisión",Consolidado!$T$5:$T$1000,"X",Consolidado!$H$5:$H$1000,IF($D$9="Todos","&gt;0",$D$9))&gt;0,"Comité Sup. "&amp;TEXT(DAY(_xlfn.MINIFS(Consolidado!$B$5:$B$1000,Consolidado!$E$5:$E$1000,$B41,Consolidado!$C$5:$C$1000,"Comité de Supervisión",Consolidado!$T$5:$T$1000,"X",Consolidado!$H$5:$H$1000,IF($D$9="Todos","&gt;0",$D$9))),"00")&amp;"/"&amp;TEXT(MONTH(_xlfn.MINIFS(Consolidado!$B$5:$B$1000,Consolidado!$E$5:$E$1000,$B41,Consolidado!$C$5:$C$1000,"Comité de Supervisión",Consolidado!$T$5:$T$1000,"X",Consolidado!$H$5:$H$1000,IF($D$9="Todos","&gt;0",$D$9))),"00")&amp;IF($D$9="Todos","/"&amp;RIGHT(YEAR(_xlfn.MINIFS(Consolidado!$B$5:$B$1000,Consolidado!$E$5:$E$1000,$B41,Consolidado!$C$5:$C$1000,"Comité de Supervisión",Consolidado!$T$5:$T$1000,"X",Consolidado!$H$5:$H$1000,IF($D$9="Todos","&gt;0",$D$9))),2),"")&amp;IF(_xlfn.MAXIFS(Consolidado!$B$5:$B$1000,Consolidado!$E$5:$E$1000,$B41,Consolidado!$C$5:$C$1000,"Comité de Supervisión",Consolidado!$T$5:$T$1000,"X",Consolidado!$H$5:$H$1000,IF($D$9="Todos","&gt;0",$D$9))&lt;&gt;_xlfn.MINIFS(Consolidado!$B$5:$B$1000,Consolidado!$E$5:$E$1000,$B41,Consolidado!$C$5:$C$1000,"Comité de Supervisión",Consolidado!$T$5:$T$1000,"X",Consolidado!$H$5:$H$1000,IF($D$9="Todos","&gt;0",$D$9))," y "&amp;TEXT(DAY(_xlfn.MAXIFS(Consolidado!$B$5:$B$1000,Consolidado!$E$5:$E$1000,$B41,Consolidado!$C$5:$C$1000,"Comité de Supervisión",Consolidado!$T$5:$T$1000,"X",Consolidado!$H$5:$H$1000,IF($D$9="Todos","&gt;0",$D$9))),"00")&amp;"/"&amp;TEXT(MONTH(_xlfn.MAXIFS(Consolidado!$B$5:$B$1000,Consolidado!$E$5:$E$1000,$B41,Consolidado!$C$5:$C$1000,"Comité de Supervisión",Consolidado!$T$5:$T$1000,"X",Consolidado!$H$5:$H$1000,IF($D$9="Todos","&gt;0",$D$9))),"00")&amp;IF($D$9="Todos","/"&amp;RIGHT(YEAR(_xlfn.MAXIFS(Consolidado!$B$5:$B$1000,Consolidado!$E$5:$E$1000,$B41,Consolidado!$C$5:$C$1000,"Comité de Supervisión",Consolidado!$T$5:$T$1000,"X",Consolidado!$H$5:$H$1000,IF($D$9="Todos","&gt;0",$D$9))),2),""),""),""),IF(SUMIFS(Consolidado!$AD$5:$AD$1000,Consolidado!$E$5:$E$1000,$B41,Consolidado!$C$5:$C$1000,"Consejo de Administración",Consolidado!$T$5:$T$1000,"X",Consolidado!$H$5:$H$1000,IF($D$9="Todos","&gt;0",$D$9))&gt;0,"Consejo "&amp;TEXT(DAY(_xlfn.MINIFS(Consolidado!$B$5:$B$1000,Consolidado!$E$5:$E$1000,$B41,Consolidado!$C$5:$C$1000,"Consejo de Administración",Consolidado!$T$5:$T$1000,"X",Consolidado!$H$5:$H$1000,IF($D$9="Todos","&gt;0",$D$9))),"00")&amp;"/"&amp;TEXT(MONTH(_xlfn.MINIFS(Consolidado!$B$5:$B$1000,Consolidado!$E$5:$E$1000,$B41,Consolidado!$C$5:$C$1000,"Consejo de Administración",Consolidado!$T$5:$T$1000,"X",Consolidado!$H$5:$H$1000,IF($D$9="Todos","&gt;0",$D$9))),"00")&amp;IF($D$9="Todos","/"&amp;RIGHT(YEAR(_xlfn.MINIFS(Consolidado!$B$5:$B$1000,Consolidado!$E$5:$E$1000,$B41,Consolidado!$C$5:$C$1000,"Consejo de Administración",Consolidado!$T$5:$T$1000,"X",Consolidado!$H$5:$H$1000,IF($D$9="Todos","&gt;0",$D$9))),2),"")&amp;IF(_xlfn.MAXIFS(Consolidado!$B$5:$B$1000,Consolidado!$E$5:$E$1000,$B41,Consolidado!$C$5:$C$1000,"Consejo de Administración",Consolidado!$T$5:$T$1000,"X",Consolidado!$H$5:$H$1000,IF($D$9="Todos","&gt;0",$D$9))&lt;&gt;_xlfn.MINIFS(Consolidado!$B$5:$B$1000,Consolidado!$E$5:$E$1000,$B41,Consolidado!$C$5:$C$1000,"Consejo de Administración",Consolidado!$T$5:$T$1000,"X",Consolidado!$H$5:$H$1000,IF($D$9="Todos","&gt;0",$D$9))," y "&amp;TEXT(DAY(_xlfn.MAXIFS(Consolidado!$B$5:$B$1000,Consolidado!$E$5:$E$1000,$B41,Consolidado!$C$5:$C$1000,"Consejo de Administración",Consolidado!$T$5:$T$1000,"X",Consolidado!$H$5:$H$1000,IF($D$9="Todos","&gt;0",$D$9))),"00")&amp;"/"&amp;TEXT(MONTH(_xlfn.MAXIFS(Consolidado!$B$5:$B$1000,Consolidado!$E$5:$E$1000,$B41,Consolidado!$C$5:$C$1000,"Consejo de Administración",Consolidado!$T$5:$T$1000,"X",Consolidado!$H$5:$H$1000,IF($D$9="Todos","&gt;0",$D$9))),"00")&amp;IF($D$9="Todos","/"&amp;RIGHT(YEAR(_xlfn.MAXIFS(Consolidado!$B$5:$B$1000,Consolidado!$E$5:$E$1000,$B41,Consolidado!$C$5:$C$1000,"Consejo de Administración",Consolidado!$T$5:$T$1000,"X",Consolidado!$H$5:$H$1000,IF($D$9="Todos","&gt;0",$D$9))),2),""),""),""),IF(SUMIFS(Consolidado!$AD$5:$AD$1000,Consolidado!$E$5:$E$1000,$B41,Consolidado!$C$5:$C$1000,"Otros",Consolidado!$T$5:$T$1000,"X",Consolidado!$H$5:$H$1000,IF($D$9="Todos","&gt;0",$D$9))&gt;0,"Otros "&amp;TEXT(DAY(_xlfn.MINIFS(Consolidado!$B$5:$B$1000,Consolidado!$E$5:$E$1000,$B41,Consolidado!$C$5:$C$1000,"Otros",Consolidado!$T$5:$T$1000,"X",Consolidado!$H$5:$H$1000,IF($D$9="Todos","&gt;0",$D$9))),"00")&amp;"/"&amp;TEXT(MONTH(_xlfn.MINIFS(Consolidado!$B$5:$B$1000,Consolidado!$E$5:$E$1000,$B41,Consolidado!$C$5:$C$1000,"Otros",Consolidado!$T$5:$T$1000,"X",Consolidado!$H$5:$H$1000,IF($D$9="Todos","&gt;0",$D$9))),"00")&amp;IF($D$9="Todos","/"&amp;RIGHT(YEAR(_xlfn.MINIFS(Consolidado!$B$5:$B$1000,Consolidado!$E$5:$E$1000,$B41,Consolidado!$C$5:$C$1000,"Otros",Consolidado!$T$5:$T$1000,"X",Consolidado!$H$5:$H$1000,IF($D$9="Todos","&gt;0",$D$9))),2),"")&amp;IF(_xlfn.MAXIFS(Consolidado!$B$5:$B$1000,Consolidado!$E$5:$E$1000,$B41,Consolidado!$C$5:$C$1000,"Otros",Consolidado!$T$5:$T$1000,"X",Consolidado!$H$5:$H$1000,IF($D$9="Todos","&gt;0",$D$9))&lt;&gt;_xlfn.MINIFS(Consolidado!$B$5:$B$1000,Consolidado!$E$5:$E$1000,$B41,Consolidado!$C$5:$C$1000,"Otros",Consolidado!$T$5:$T$1000,"X",Consolidado!$H$5:$H$1000,IF($D$9="Todos","&gt;0",$D$9))," y "&amp;TEXT(DAY(_xlfn.MAXIFS(Consolidado!$B$5:$B$1000,Consolidado!$E$5:$E$1000,$B41,Consolidado!$C$5:$C$1000,"Otros",Consolidado!$T$5:$T$1000,"X",Consolidado!$H$5:$H$1000,IF($D$9="Todos","&gt;0",$D$9))),"00")&amp;"/"&amp;TEXT(MONTH(_xlfn.MAXIFS(Consolidado!$B$5:$B$1000,Consolidado!$E$5:$E$1000,$B41,Consolidado!$C$5:$C$1000,"Otros",Consolidado!$T$5:$T$1000,"X",Consolidado!$H$5:$H$1000,IF($D$9="Todos","&gt;0",$D$9))),"00")&amp;IF($D$9="Todos","/"&amp;RIGHT(YEAR(_xlfn.MAXIFS(Consolidado!$B$5:$B$1000,Consolidado!$E$5:$E$1000,$B41,Consolidado!$C$5:$C$1000,"Otros",Consolidado!$T$5:$T$1000,"X",Consolidado!$H$5:$H$1000,IF($D$9="Todos","&gt;0",$D$9))),2),""),""),""))</f>
        <v/>
      </c>
      <c r="AD41" s="38" t="str">
        <f aca="false">Catálogos!C21</f>
        <v>Gestión de riesgos específicos (visita integral)</v>
      </c>
      <c r="AE41" s="38" t="str">
        <f aca="false">Catálogos!D21</f>
        <v>NRP-20</v>
      </c>
      <c r="AF41" s="38" t="n">
        <f aca="false">IF(AD41="",0,IF($D$9="Todos",SUMIFS(Consolidado!$AD$5:$AD$1000,Consolidado!$E$5:$E$1000,AD41,Consolidado!$C$5:$C$1000,"Auditoría Interna"),SUMIFS(Consolidado!$AD$5:$AD$1000,Consolidado!$E$5:$E$1000,AD41,Consolidado!$C$5:$C$1000,"Auditoría Interna",Consolidado!$H$5:$H$1000,$D$9)))</f>
        <v>0</v>
      </c>
      <c r="AG41" s="38" t="n">
        <f aca="false">IF(AD41="",0,IF($D$9="Todos",SUMIFS(Consolidado!$AD$5:$AD$1000,Consolidado!$E$5:$E$1000,AD41,Consolidado!$C$5:$C$1000,"Auditoría Externa"),SUMIFS(Consolidado!$AD$5:$AD$1000,Consolidado!$E$5:$E$1000,AD41,Consolidado!$C$5:$C$1000,"Auditoría Externa",Consolidado!$H$5:$H$1000,$D$9)))</f>
        <v>0</v>
      </c>
      <c r="AH41" s="38" t="n">
        <f aca="false">IF(AD41="",0,IF($D$9="Todos",SUMIFS(Consolidado!$AD$5:$AD$1000,Consolidado!$E$5:$E$1000,AD41,Consolidado!$C$5:$C$1000,"SSF"),SUMIFS(Consolidado!$AD$5:$AD$1000,Consolidado!$E$5:$E$1000,AD41,Consolidado!$C$5:$C$1000,"SSF",Consolidado!$H$5:$H$1000,$D$9)))</f>
        <v>2</v>
      </c>
      <c r="AI41" s="38" t="n">
        <f aca="false">IF(AD41="",0,IF($D$9="Todos",SUMIFS(Consolidado!$AD$5:$AD$1000,Consolidado!$E$5:$E$1000,AD41),SUMIFS(Consolidado!$AD$5:$AD$1000,Consolidado!$E$5:$E$1000,AD41,Consolidado!$H$5:$H$1000,$D$9))-SUM(AF41:AH41))</f>
        <v>0</v>
      </c>
      <c r="AJ41" s="38" t="n">
        <f aca="false">SUM(AF41:AI41)</f>
        <v>2</v>
      </c>
      <c r="AK41" s="38" t="n">
        <f aca="false">(AF41&gt;0)+(AG41&gt;0)+(AH41&gt;0)+(IF($D$9="Todos",SUMIFS(Consolidado!$AD$5:$AD$1000,Consolidado!$E$5:$E$1000,AD41,Consolidado!$C$5:$C$1000,"Comité de Supervisión"),SUMIFS(Consolidado!$AD$5:$AD$1000,Consolidado!$E$5:$E$1000,AD41,Consolidado!$C$5:$C$1000,"Comité de Supervisión",Consolidado!$H$5:$H$1000,$D$9))&gt;0)+(IF($D$9="Todos",SUMIFS(Consolidado!$AD$5:$AD$1000,Consolidado!$E$5:$E$1000,AD41,Consolidado!$C$5:$C$1000,"Consejo de Administración"),SUMIFS(Consolidado!$AD$5:$AD$1000,Consolidado!$E$5:$E$1000,AD41,Consolidado!$C$5:$C$1000,"Consejo de Administración",Consolidado!$H$5:$H$1000,$D$9))&gt;0)+(IF($D$9="Todos",SUMIFS(Consolidado!$AD$5:$AD$1000,Consolidado!$E$5:$E$1000,AD41,Consolidado!$C$5:$C$1000,"Otros"),SUMIFS(Consolidado!$AD$5:$AD$1000,Consolidado!$E$5:$E$1000,AD41,Consolidado!$C$5:$C$1000,"Otros",Consolidado!$H$5:$H$1000,$D$9))&gt;0)</f>
        <v>1</v>
      </c>
      <c r="AL41" s="38" t="n">
        <f aca="false">IF(AD41="",-1,AJ41*10000+AK41*100-ROW()/1000)</f>
        <v>20099.959</v>
      </c>
      <c r="AM41" s="38" t="str">
        <f aca="false" t="array" ref="AM41:AM41">_xlfn.TEXTJOIN(", ",TRUE(),IF((Consolidado!$E$5:$E$1000=AD41)*((($D$9="Todos")+(Consolidado!$H$5:$H$1000=$D$9))&gt;0),Consolidado!$AE$5:$AE$1000,""))</f>
        <v>SSF – 14 de Julio 2026, SSF – 9 de Octubre 2026</v>
      </c>
      <c r="AN41" s="38" t="str">
        <f aca="false" t="array" ref="AN41:AN41">_xlfn.TEXTJOIN(", ",TRUE(),IF(Consolidado!$E$5:$E$1000=AD41,Consolidado!$AE$5:$AE$1000,""))</f>
        <v>SSF – 18 de Marzo 2025, SSF – 27 de Octubre 2025, SSF – 14 de Julio 2026, SSF – 9 de Octubre 2026</v>
      </c>
    </row>
    <row r="42" customFormat="false" ht="39.75" hidden="false" customHeight="true" outlineLevel="0" collapsed="false">
      <c r="A42" s="31" t="n">
        <v>21</v>
      </c>
      <c r="B42" s="32" t="str">
        <f aca="false">INDEX($AD$22:$AD$51,MATCH(LARGE($AL$22:$AL$51,21),$AL$22:$AL$51,0))</f>
        <v>Riesgo reputacional</v>
      </c>
      <c r="C42" s="33" t="str">
        <f aca="false">INDEX($AE$22:$AE$51,MATCH(LARGE($AL$22:$AL$51,21),$AL$22:$AL$51,0))</f>
        <v>NRP-20</v>
      </c>
      <c r="D42" s="34" t="n">
        <f aca="false">INDEX($AF$22:$AF$51,MATCH(LARGE($AL$22:$AL$51,21),$AL$22:$AL$51,0))</f>
        <v>1</v>
      </c>
      <c r="E42" s="34" t="n">
        <f aca="false">INDEX($AG$22:$AG$51,MATCH(LARGE($AL$22:$AL$51,21),$AL$22:$AL$51,0))</f>
        <v>0</v>
      </c>
      <c r="F42" s="34" t="n">
        <f aca="false">INDEX($AH$22:$AH$51,MATCH(LARGE($AL$22:$AL$51,21),$AL$22:$AL$51,0))</f>
        <v>0</v>
      </c>
      <c r="G42" s="34" t="n">
        <f aca="false">INDEX($AI$22:$AI$51,MATCH(LARGE($AL$22:$AL$51,21),$AL$22:$AL$51,0))</f>
        <v>0</v>
      </c>
      <c r="H42" s="35" t="n">
        <f aca="false">INDEX($AJ$22:$AJ$51,MATCH(LARGE($AL$22:$AL$51,21),$AL$22:$AL$51,0))</f>
        <v>1</v>
      </c>
      <c r="I42" s="36" t="str">
        <f aca="false">IF(INDEX($AK$22:$AK$51,MATCH(LARGE($AL$22:$AL$51,21),$AL$22:$AL$51,0))&gt;=2,"SÍ ("&amp;INDEX($AK$22:$AK$51,MATCH(LARGE($AL$22:$AL$51,21),$AL$22:$AL$51,0))&amp;" entidades)","No")</f>
        <v>No</v>
      </c>
      <c r="J42" s="13" t="str">
        <f aca="false">IF(INDEX($AJ$22:$AJ$51,MATCH(LARGE($AL$22:$AL$51,21),$AL$22:$AL$51,0))&gt;0,INDEX($AM$22:$AM$51,MATCH(LARGE($AL$22:$AL$51,21),$AL$22:$AL$51,0)),IF(INDEX($AN$22:$AN$51,MATCH(LARGE($AL$22:$AL$51,21),$AL$22:$AL$51,0))="","Nunca lo han pedido","No lo pidieron en "&amp;$D$9&amp;". Lo pidieron: "&amp;INDEX($AN$22:$AN$51,MATCH(LARGE($AL$22:$AL$51,21),$AL$22:$AL$51,0))))</f>
        <v>Interna – 22 de Agosto 2026</v>
      </c>
      <c r="K42" s="37" t="str">
        <f aca="false">_xlfn.TEXTJOIN(" +"&amp;CHAR(10),TRUE(),IF(SUMIFS(Consolidado!$AD$5:$AD$1000,Consolidado!$E$5:$E$1000,$B42,Consolidado!$C$5:$C$1000,"Auditoría Interna",Consolidado!$I$5:$I$1000,"X",Consolidado!$H$5:$H$1000,IF($D$9="Todos","&gt;0",$D$9))&gt;0,"Interna "&amp;TEXT(DAY(_xlfn.MINIFS(Consolidado!$B$5:$B$1000,Consolidado!$E$5:$E$1000,$B42,Consolidado!$C$5:$C$1000,"Auditoría Interna",Consolidado!$I$5:$I$1000,"X",Consolidado!$H$5:$H$1000,IF($D$9="Todos","&gt;0",$D$9))),"00")&amp;"/"&amp;TEXT(MONTH(_xlfn.MINIFS(Consolidado!$B$5:$B$1000,Consolidado!$E$5:$E$1000,$B42,Consolidado!$C$5:$C$1000,"Auditoría Interna",Consolidado!$I$5:$I$1000,"X",Consolidado!$H$5:$H$1000,IF($D$9="Todos","&gt;0",$D$9))),"00")&amp;IF($D$9="Todos","/"&amp;RIGHT(YEAR(_xlfn.MINIFS(Consolidado!$B$5:$B$1000,Consolidado!$E$5:$E$1000,$B42,Consolidado!$C$5:$C$1000,"Auditoría Interna",Consolidado!$I$5:$I$1000,"X",Consolidado!$H$5:$H$1000,IF($D$9="Todos","&gt;0",$D$9))),2),"")&amp;IF(_xlfn.MAXIFS(Consolidado!$B$5:$B$1000,Consolidado!$E$5:$E$1000,$B42,Consolidado!$C$5:$C$1000,"Auditoría Interna",Consolidado!$I$5:$I$1000,"X",Consolidado!$H$5:$H$1000,IF($D$9="Todos","&gt;0",$D$9))&lt;&gt;_xlfn.MINIFS(Consolidado!$B$5:$B$1000,Consolidado!$E$5:$E$1000,$B42,Consolidado!$C$5:$C$1000,"Auditoría Interna",Consolidado!$I$5:$I$1000,"X",Consolidado!$H$5:$H$1000,IF($D$9="Todos","&gt;0",$D$9))," y "&amp;TEXT(DAY(_xlfn.MAXIFS(Consolidado!$B$5:$B$1000,Consolidado!$E$5:$E$1000,$B42,Consolidado!$C$5:$C$1000,"Auditoría Interna",Consolidado!$I$5:$I$1000,"X",Consolidado!$H$5:$H$1000,IF($D$9="Todos","&gt;0",$D$9))),"00")&amp;"/"&amp;TEXT(MONTH(_xlfn.MAXIFS(Consolidado!$B$5:$B$1000,Consolidado!$E$5:$E$1000,$B42,Consolidado!$C$5:$C$1000,"Auditoría Interna",Consolidado!$I$5:$I$1000,"X",Consolidado!$H$5:$H$1000,IF($D$9="Todos","&gt;0",$D$9))),"00")&amp;IF($D$9="Todos","/"&amp;RIGHT(YEAR(_xlfn.MAXIFS(Consolidado!$B$5:$B$1000,Consolidado!$E$5:$E$1000,$B42,Consolidado!$C$5:$C$1000,"Auditoría Interna",Consolidado!$I$5:$I$1000,"X",Consolidado!$H$5:$H$1000,IF($D$9="Todos","&gt;0",$D$9))),2),""),""),""),IF(SUMIFS(Consolidado!$AD$5:$AD$1000,Consolidado!$E$5:$E$1000,$B42,Consolidado!$C$5:$C$1000,"Auditoría Externa",Consolidado!$I$5:$I$1000,"X",Consolidado!$H$5:$H$1000,IF($D$9="Todos","&gt;0",$D$9))&gt;0,"Externa "&amp;TEXT(DAY(_xlfn.MINIFS(Consolidado!$B$5:$B$1000,Consolidado!$E$5:$E$1000,$B42,Consolidado!$C$5:$C$1000,"Auditoría Externa",Consolidado!$I$5:$I$1000,"X",Consolidado!$H$5:$H$1000,IF($D$9="Todos","&gt;0",$D$9))),"00")&amp;"/"&amp;TEXT(MONTH(_xlfn.MINIFS(Consolidado!$B$5:$B$1000,Consolidado!$E$5:$E$1000,$B42,Consolidado!$C$5:$C$1000,"Auditoría Externa",Consolidado!$I$5:$I$1000,"X",Consolidado!$H$5:$H$1000,IF($D$9="Todos","&gt;0",$D$9))),"00")&amp;IF($D$9="Todos","/"&amp;RIGHT(YEAR(_xlfn.MINIFS(Consolidado!$B$5:$B$1000,Consolidado!$E$5:$E$1000,$B42,Consolidado!$C$5:$C$1000,"Auditoría Externa",Consolidado!$I$5:$I$1000,"X",Consolidado!$H$5:$H$1000,IF($D$9="Todos","&gt;0",$D$9))),2),"")&amp;IF(_xlfn.MAXIFS(Consolidado!$B$5:$B$1000,Consolidado!$E$5:$E$1000,$B42,Consolidado!$C$5:$C$1000,"Auditoría Externa",Consolidado!$I$5:$I$1000,"X",Consolidado!$H$5:$H$1000,IF($D$9="Todos","&gt;0",$D$9))&lt;&gt;_xlfn.MINIFS(Consolidado!$B$5:$B$1000,Consolidado!$E$5:$E$1000,$B42,Consolidado!$C$5:$C$1000,"Auditoría Externa",Consolidado!$I$5:$I$1000,"X",Consolidado!$H$5:$H$1000,IF($D$9="Todos","&gt;0",$D$9))," y "&amp;TEXT(DAY(_xlfn.MAXIFS(Consolidado!$B$5:$B$1000,Consolidado!$E$5:$E$1000,$B42,Consolidado!$C$5:$C$1000,"Auditoría Externa",Consolidado!$I$5:$I$1000,"X",Consolidado!$H$5:$H$1000,IF($D$9="Todos","&gt;0",$D$9))),"00")&amp;"/"&amp;TEXT(MONTH(_xlfn.MAXIFS(Consolidado!$B$5:$B$1000,Consolidado!$E$5:$E$1000,$B42,Consolidado!$C$5:$C$1000,"Auditoría Externa",Consolidado!$I$5:$I$1000,"X",Consolidado!$H$5:$H$1000,IF($D$9="Todos","&gt;0",$D$9))),"00")&amp;IF($D$9="Todos","/"&amp;RIGHT(YEAR(_xlfn.MAXIFS(Consolidado!$B$5:$B$1000,Consolidado!$E$5:$E$1000,$B42,Consolidado!$C$5:$C$1000,"Auditoría Externa",Consolidado!$I$5:$I$1000,"X",Consolidado!$H$5:$H$1000,IF($D$9="Todos","&gt;0",$D$9))),2),""),""),""),IF(SUMIFS(Consolidado!$AD$5:$AD$1000,Consolidado!$E$5:$E$1000,$B42,Consolidado!$C$5:$C$1000,"SSF",Consolidado!$I$5:$I$1000,"X",Consolidado!$H$5:$H$1000,IF($D$9="Todos","&gt;0",$D$9))&gt;0,"SSF "&amp;TEXT(DAY(_xlfn.MINIFS(Consolidado!$B$5:$B$1000,Consolidado!$E$5:$E$1000,$B42,Consolidado!$C$5:$C$1000,"SSF",Consolidado!$I$5:$I$1000,"X",Consolidado!$H$5:$H$1000,IF($D$9="Todos","&gt;0",$D$9))),"00")&amp;"/"&amp;TEXT(MONTH(_xlfn.MINIFS(Consolidado!$B$5:$B$1000,Consolidado!$E$5:$E$1000,$B42,Consolidado!$C$5:$C$1000,"SSF",Consolidado!$I$5:$I$1000,"X",Consolidado!$H$5:$H$1000,IF($D$9="Todos","&gt;0",$D$9))),"00")&amp;IF($D$9="Todos","/"&amp;RIGHT(YEAR(_xlfn.MINIFS(Consolidado!$B$5:$B$1000,Consolidado!$E$5:$E$1000,$B42,Consolidado!$C$5:$C$1000,"SSF",Consolidado!$I$5:$I$1000,"X",Consolidado!$H$5:$H$1000,IF($D$9="Todos","&gt;0",$D$9))),2),"")&amp;IF(_xlfn.MAXIFS(Consolidado!$B$5:$B$1000,Consolidado!$E$5:$E$1000,$B42,Consolidado!$C$5:$C$1000,"SSF",Consolidado!$I$5:$I$1000,"X",Consolidado!$H$5:$H$1000,IF($D$9="Todos","&gt;0",$D$9))&lt;&gt;_xlfn.MINIFS(Consolidado!$B$5:$B$1000,Consolidado!$E$5:$E$1000,$B42,Consolidado!$C$5:$C$1000,"SSF",Consolidado!$I$5:$I$1000,"X",Consolidado!$H$5:$H$1000,IF($D$9="Todos","&gt;0",$D$9))," y "&amp;TEXT(DAY(_xlfn.MAXIFS(Consolidado!$B$5:$B$1000,Consolidado!$E$5:$E$1000,$B42,Consolidado!$C$5:$C$1000,"SSF",Consolidado!$I$5:$I$1000,"X",Consolidado!$H$5:$H$1000,IF($D$9="Todos","&gt;0",$D$9))),"00")&amp;"/"&amp;TEXT(MONTH(_xlfn.MAXIFS(Consolidado!$B$5:$B$1000,Consolidado!$E$5:$E$1000,$B42,Consolidado!$C$5:$C$1000,"SSF",Consolidado!$I$5:$I$1000,"X",Consolidado!$H$5:$H$1000,IF($D$9="Todos","&gt;0",$D$9))),"00")&amp;IF($D$9="Todos","/"&amp;RIGHT(YEAR(_xlfn.MAXIFS(Consolidado!$B$5:$B$1000,Consolidado!$E$5:$E$1000,$B42,Consolidado!$C$5:$C$1000,"SSF",Consolidado!$I$5:$I$1000,"X",Consolidado!$H$5:$H$1000,IF($D$9="Todos","&gt;0",$D$9))),2),""),""),""),IF(SUMIFS(Consolidado!$AD$5:$AD$1000,Consolidado!$E$5:$E$1000,$B42,Consolidado!$C$5:$C$1000,"Comité de Supervisión",Consolidado!$I$5:$I$1000,"X",Consolidado!$H$5:$H$1000,IF($D$9="Todos","&gt;0",$D$9))&gt;0,"Comité Sup. "&amp;TEXT(DAY(_xlfn.MINIFS(Consolidado!$B$5:$B$1000,Consolidado!$E$5:$E$1000,$B42,Consolidado!$C$5:$C$1000,"Comité de Supervisión",Consolidado!$I$5:$I$1000,"X",Consolidado!$H$5:$H$1000,IF($D$9="Todos","&gt;0",$D$9))),"00")&amp;"/"&amp;TEXT(MONTH(_xlfn.MINIFS(Consolidado!$B$5:$B$1000,Consolidado!$E$5:$E$1000,$B42,Consolidado!$C$5:$C$1000,"Comité de Supervisión",Consolidado!$I$5:$I$1000,"X",Consolidado!$H$5:$H$1000,IF($D$9="Todos","&gt;0",$D$9))),"00")&amp;IF($D$9="Todos","/"&amp;RIGHT(YEAR(_xlfn.MINIFS(Consolidado!$B$5:$B$1000,Consolidado!$E$5:$E$1000,$B42,Consolidado!$C$5:$C$1000,"Comité de Supervisión",Consolidado!$I$5:$I$1000,"X",Consolidado!$H$5:$H$1000,IF($D$9="Todos","&gt;0",$D$9))),2),"")&amp;IF(_xlfn.MAXIFS(Consolidado!$B$5:$B$1000,Consolidado!$E$5:$E$1000,$B42,Consolidado!$C$5:$C$1000,"Comité de Supervisión",Consolidado!$I$5:$I$1000,"X",Consolidado!$H$5:$H$1000,IF($D$9="Todos","&gt;0",$D$9))&lt;&gt;_xlfn.MINIFS(Consolidado!$B$5:$B$1000,Consolidado!$E$5:$E$1000,$B42,Consolidado!$C$5:$C$1000,"Comité de Supervisión",Consolidado!$I$5:$I$1000,"X",Consolidado!$H$5:$H$1000,IF($D$9="Todos","&gt;0",$D$9))," y "&amp;TEXT(DAY(_xlfn.MAXIFS(Consolidado!$B$5:$B$1000,Consolidado!$E$5:$E$1000,$B42,Consolidado!$C$5:$C$1000,"Comité de Supervisión",Consolidado!$I$5:$I$1000,"X",Consolidado!$H$5:$H$1000,IF($D$9="Todos","&gt;0",$D$9))),"00")&amp;"/"&amp;TEXT(MONTH(_xlfn.MAXIFS(Consolidado!$B$5:$B$1000,Consolidado!$E$5:$E$1000,$B42,Consolidado!$C$5:$C$1000,"Comité de Supervisión",Consolidado!$I$5:$I$1000,"X",Consolidado!$H$5:$H$1000,IF($D$9="Todos","&gt;0",$D$9))),"00")&amp;IF($D$9="Todos","/"&amp;RIGHT(YEAR(_xlfn.MAXIFS(Consolidado!$B$5:$B$1000,Consolidado!$E$5:$E$1000,$B42,Consolidado!$C$5:$C$1000,"Comité de Supervisión",Consolidado!$I$5:$I$1000,"X",Consolidado!$H$5:$H$1000,IF($D$9="Todos","&gt;0",$D$9))),2),""),""),""),IF(SUMIFS(Consolidado!$AD$5:$AD$1000,Consolidado!$E$5:$E$1000,$B42,Consolidado!$C$5:$C$1000,"Consejo de Administración",Consolidado!$I$5:$I$1000,"X",Consolidado!$H$5:$H$1000,IF($D$9="Todos","&gt;0",$D$9))&gt;0,"Consejo "&amp;TEXT(DAY(_xlfn.MINIFS(Consolidado!$B$5:$B$1000,Consolidado!$E$5:$E$1000,$B42,Consolidado!$C$5:$C$1000,"Consejo de Administración",Consolidado!$I$5:$I$1000,"X",Consolidado!$H$5:$H$1000,IF($D$9="Todos","&gt;0",$D$9))),"00")&amp;"/"&amp;TEXT(MONTH(_xlfn.MINIFS(Consolidado!$B$5:$B$1000,Consolidado!$E$5:$E$1000,$B42,Consolidado!$C$5:$C$1000,"Consejo de Administración",Consolidado!$I$5:$I$1000,"X",Consolidado!$H$5:$H$1000,IF($D$9="Todos","&gt;0",$D$9))),"00")&amp;IF($D$9="Todos","/"&amp;RIGHT(YEAR(_xlfn.MINIFS(Consolidado!$B$5:$B$1000,Consolidado!$E$5:$E$1000,$B42,Consolidado!$C$5:$C$1000,"Consejo de Administración",Consolidado!$I$5:$I$1000,"X",Consolidado!$H$5:$H$1000,IF($D$9="Todos","&gt;0",$D$9))),2),"")&amp;IF(_xlfn.MAXIFS(Consolidado!$B$5:$B$1000,Consolidado!$E$5:$E$1000,$B42,Consolidado!$C$5:$C$1000,"Consejo de Administración",Consolidado!$I$5:$I$1000,"X",Consolidado!$H$5:$H$1000,IF($D$9="Todos","&gt;0",$D$9))&lt;&gt;_xlfn.MINIFS(Consolidado!$B$5:$B$1000,Consolidado!$E$5:$E$1000,$B42,Consolidado!$C$5:$C$1000,"Consejo de Administración",Consolidado!$I$5:$I$1000,"X",Consolidado!$H$5:$H$1000,IF($D$9="Todos","&gt;0",$D$9))," y "&amp;TEXT(DAY(_xlfn.MAXIFS(Consolidado!$B$5:$B$1000,Consolidado!$E$5:$E$1000,$B42,Consolidado!$C$5:$C$1000,"Consejo de Administración",Consolidado!$I$5:$I$1000,"X",Consolidado!$H$5:$H$1000,IF($D$9="Todos","&gt;0",$D$9))),"00")&amp;"/"&amp;TEXT(MONTH(_xlfn.MAXIFS(Consolidado!$B$5:$B$1000,Consolidado!$E$5:$E$1000,$B42,Consolidado!$C$5:$C$1000,"Consejo de Administración",Consolidado!$I$5:$I$1000,"X",Consolidado!$H$5:$H$1000,IF($D$9="Todos","&gt;0",$D$9))),"00")&amp;IF($D$9="Todos","/"&amp;RIGHT(YEAR(_xlfn.MAXIFS(Consolidado!$B$5:$B$1000,Consolidado!$E$5:$E$1000,$B42,Consolidado!$C$5:$C$1000,"Consejo de Administración",Consolidado!$I$5:$I$1000,"X",Consolidado!$H$5:$H$1000,IF($D$9="Todos","&gt;0",$D$9))),2),""),""),""),IF(SUMIFS(Consolidado!$AD$5:$AD$1000,Consolidado!$E$5:$E$1000,$B42,Consolidado!$C$5:$C$1000,"Otros",Consolidado!$I$5:$I$1000,"X",Consolidado!$H$5:$H$1000,IF($D$9="Todos","&gt;0",$D$9))&gt;0,"Otros "&amp;TEXT(DAY(_xlfn.MINIFS(Consolidado!$B$5:$B$1000,Consolidado!$E$5:$E$1000,$B42,Consolidado!$C$5:$C$1000,"Otros",Consolidado!$I$5:$I$1000,"X",Consolidado!$H$5:$H$1000,IF($D$9="Todos","&gt;0",$D$9))),"00")&amp;"/"&amp;TEXT(MONTH(_xlfn.MINIFS(Consolidado!$B$5:$B$1000,Consolidado!$E$5:$E$1000,$B42,Consolidado!$C$5:$C$1000,"Otros",Consolidado!$I$5:$I$1000,"X",Consolidado!$H$5:$H$1000,IF($D$9="Todos","&gt;0",$D$9))),"00")&amp;IF($D$9="Todos","/"&amp;RIGHT(YEAR(_xlfn.MINIFS(Consolidado!$B$5:$B$1000,Consolidado!$E$5:$E$1000,$B42,Consolidado!$C$5:$C$1000,"Otros",Consolidado!$I$5:$I$1000,"X",Consolidado!$H$5:$H$1000,IF($D$9="Todos","&gt;0",$D$9))),2),"")&amp;IF(_xlfn.MAXIFS(Consolidado!$B$5:$B$1000,Consolidado!$E$5:$E$1000,$B42,Consolidado!$C$5:$C$1000,"Otros",Consolidado!$I$5:$I$1000,"X",Consolidado!$H$5:$H$1000,IF($D$9="Todos","&gt;0",$D$9))&lt;&gt;_xlfn.MINIFS(Consolidado!$B$5:$B$1000,Consolidado!$E$5:$E$1000,$B42,Consolidado!$C$5:$C$1000,"Otros",Consolidado!$I$5:$I$1000,"X",Consolidado!$H$5:$H$1000,IF($D$9="Todos","&gt;0",$D$9))," y "&amp;TEXT(DAY(_xlfn.MAXIFS(Consolidado!$B$5:$B$1000,Consolidado!$E$5:$E$1000,$B42,Consolidado!$C$5:$C$1000,"Otros",Consolidado!$I$5:$I$1000,"X",Consolidado!$H$5:$H$1000,IF($D$9="Todos","&gt;0",$D$9))),"00")&amp;"/"&amp;TEXT(MONTH(_xlfn.MAXIFS(Consolidado!$B$5:$B$1000,Consolidado!$E$5:$E$1000,$B42,Consolidado!$C$5:$C$1000,"Otros",Consolidado!$I$5:$I$1000,"X",Consolidado!$H$5:$H$1000,IF($D$9="Todos","&gt;0",$D$9))),"00")&amp;IF($D$9="Todos","/"&amp;RIGHT(YEAR(_xlfn.MAXIFS(Consolidado!$B$5:$B$1000,Consolidado!$E$5:$E$1000,$B42,Consolidado!$C$5:$C$1000,"Otros",Consolidado!$I$5:$I$1000,"X",Consolidado!$H$5:$H$1000,IF($D$9="Todos","&gt;0",$D$9))),2),""),""),""))</f>
        <v/>
      </c>
      <c r="L42" s="37" t="str">
        <f aca="false">_xlfn.TEXTJOIN(" +"&amp;CHAR(10),TRUE(),IF(SUMIFS(Consolidado!$AD$5:$AD$1000,Consolidado!$E$5:$E$1000,$B42,Consolidado!$C$5:$C$1000,"Auditoría Interna",Consolidado!$J$5:$J$1000,"X",Consolidado!$H$5:$H$1000,IF($D$9="Todos","&gt;0",$D$9))&gt;0,"Interna "&amp;TEXT(DAY(_xlfn.MINIFS(Consolidado!$B$5:$B$1000,Consolidado!$E$5:$E$1000,$B42,Consolidado!$C$5:$C$1000,"Auditoría Interna",Consolidado!$J$5:$J$1000,"X",Consolidado!$H$5:$H$1000,IF($D$9="Todos","&gt;0",$D$9))),"00")&amp;"/"&amp;TEXT(MONTH(_xlfn.MINIFS(Consolidado!$B$5:$B$1000,Consolidado!$E$5:$E$1000,$B42,Consolidado!$C$5:$C$1000,"Auditoría Interna",Consolidado!$J$5:$J$1000,"X",Consolidado!$H$5:$H$1000,IF($D$9="Todos","&gt;0",$D$9))),"00")&amp;IF($D$9="Todos","/"&amp;RIGHT(YEAR(_xlfn.MINIFS(Consolidado!$B$5:$B$1000,Consolidado!$E$5:$E$1000,$B42,Consolidado!$C$5:$C$1000,"Auditoría Interna",Consolidado!$J$5:$J$1000,"X",Consolidado!$H$5:$H$1000,IF($D$9="Todos","&gt;0",$D$9))),2),"")&amp;IF(_xlfn.MAXIFS(Consolidado!$B$5:$B$1000,Consolidado!$E$5:$E$1000,$B42,Consolidado!$C$5:$C$1000,"Auditoría Interna",Consolidado!$J$5:$J$1000,"X",Consolidado!$H$5:$H$1000,IF($D$9="Todos","&gt;0",$D$9))&lt;&gt;_xlfn.MINIFS(Consolidado!$B$5:$B$1000,Consolidado!$E$5:$E$1000,$B42,Consolidado!$C$5:$C$1000,"Auditoría Interna",Consolidado!$J$5:$J$1000,"X",Consolidado!$H$5:$H$1000,IF($D$9="Todos","&gt;0",$D$9))," y "&amp;TEXT(DAY(_xlfn.MAXIFS(Consolidado!$B$5:$B$1000,Consolidado!$E$5:$E$1000,$B42,Consolidado!$C$5:$C$1000,"Auditoría Interna",Consolidado!$J$5:$J$1000,"X",Consolidado!$H$5:$H$1000,IF($D$9="Todos","&gt;0",$D$9))),"00")&amp;"/"&amp;TEXT(MONTH(_xlfn.MAXIFS(Consolidado!$B$5:$B$1000,Consolidado!$E$5:$E$1000,$B42,Consolidado!$C$5:$C$1000,"Auditoría Interna",Consolidado!$J$5:$J$1000,"X",Consolidado!$H$5:$H$1000,IF($D$9="Todos","&gt;0",$D$9))),"00")&amp;IF($D$9="Todos","/"&amp;RIGHT(YEAR(_xlfn.MAXIFS(Consolidado!$B$5:$B$1000,Consolidado!$E$5:$E$1000,$B42,Consolidado!$C$5:$C$1000,"Auditoría Interna",Consolidado!$J$5:$J$1000,"X",Consolidado!$H$5:$H$1000,IF($D$9="Todos","&gt;0",$D$9))),2),""),""),""),IF(SUMIFS(Consolidado!$AD$5:$AD$1000,Consolidado!$E$5:$E$1000,$B42,Consolidado!$C$5:$C$1000,"Auditoría Externa",Consolidado!$J$5:$J$1000,"X",Consolidado!$H$5:$H$1000,IF($D$9="Todos","&gt;0",$D$9))&gt;0,"Externa "&amp;TEXT(DAY(_xlfn.MINIFS(Consolidado!$B$5:$B$1000,Consolidado!$E$5:$E$1000,$B42,Consolidado!$C$5:$C$1000,"Auditoría Externa",Consolidado!$J$5:$J$1000,"X",Consolidado!$H$5:$H$1000,IF($D$9="Todos","&gt;0",$D$9))),"00")&amp;"/"&amp;TEXT(MONTH(_xlfn.MINIFS(Consolidado!$B$5:$B$1000,Consolidado!$E$5:$E$1000,$B42,Consolidado!$C$5:$C$1000,"Auditoría Externa",Consolidado!$J$5:$J$1000,"X",Consolidado!$H$5:$H$1000,IF($D$9="Todos","&gt;0",$D$9))),"00")&amp;IF($D$9="Todos","/"&amp;RIGHT(YEAR(_xlfn.MINIFS(Consolidado!$B$5:$B$1000,Consolidado!$E$5:$E$1000,$B42,Consolidado!$C$5:$C$1000,"Auditoría Externa",Consolidado!$J$5:$J$1000,"X",Consolidado!$H$5:$H$1000,IF($D$9="Todos","&gt;0",$D$9))),2),"")&amp;IF(_xlfn.MAXIFS(Consolidado!$B$5:$B$1000,Consolidado!$E$5:$E$1000,$B42,Consolidado!$C$5:$C$1000,"Auditoría Externa",Consolidado!$J$5:$J$1000,"X",Consolidado!$H$5:$H$1000,IF($D$9="Todos","&gt;0",$D$9))&lt;&gt;_xlfn.MINIFS(Consolidado!$B$5:$B$1000,Consolidado!$E$5:$E$1000,$B42,Consolidado!$C$5:$C$1000,"Auditoría Externa",Consolidado!$J$5:$J$1000,"X",Consolidado!$H$5:$H$1000,IF($D$9="Todos","&gt;0",$D$9))," y "&amp;TEXT(DAY(_xlfn.MAXIFS(Consolidado!$B$5:$B$1000,Consolidado!$E$5:$E$1000,$B42,Consolidado!$C$5:$C$1000,"Auditoría Externa",Consolidado!$J$5:$J$1000,"X",Consolidado!$H$5:$H$1000,IF($D$9="Todos","&gt;0",$D$9))),"00")&amp;"/"&amp;TEXT(MONTH(_xlfn.MAXIFS(Consolidado!$B$5:$B$1000,Consolidado!$E$5:$E$1000,$B42,Consolidado!$C$5:$C$1000,"Auditoría Externa",Consolidado!$J$5:$J$1000,"X",Consolidado!$H$5:$H$1000,IF($D$9="Todos","&gt;0",$D$9))),"00")&amp;IF($D$9="Todos","/"&amp;RIGHT(YEAR(_xlfn.MAXIFS(Consolidado!$B$5:$B$1000,Consolidado!$E$5:$E$1000,$B42,Consolidado!$C$5:$C$1000,"Auditoría Externa",Consolidado!$J$5:$J$1000,"X",Consolidado!$H$5:$H$1000,IF($D$9="Todos","&gt;0",$D$9))),2),""),""),""),IF(SUMIFS(Consolidado!$AD$5:$AD$1000,Consolidado!$E$5:$E$1000,$B42,Consolidado!$C$5:$C$1000,"SSF",Consolidado!$J$5:$J$1000,"X",Consolidado!$H$5:$H$1000,IF($D$9="Todos","&gt;0",$D$9))&gt;0,"SSF "&amp;TEXT(DAY(_xlfn.MINIFS(Consolidado!$B$5:$B$1000,Consolidado!$E$5:$E$1000,$B42,Consolidado!$C$5:$C$1000,"SSF",Consolidado!$J$5:$J$1000,"X",Consolidado!$H$5:$H$1000,IF($D$9="Todos","&gt;0",$D$9))),"00")&amp;"/"&amp;TEXT(MONTH(_xlfn.MINIFS(Consolidado!$B$5:$B$1000,Consolidado!$E$5:$E$1000,$B42,Consolidado!$C$5:$C$1000,"SSF",Consolidado!$J$5:$J$1000,"X",Consolidado!$H$5:$H$1000,IF($D$9="Todos","&gt;0",$D$9))),"00")&amp;IF($D$9="Todos","/"&amp;RIGHT(YEAR(_xlfn.MINIFS(Consolidado!$B$5:$B$1000,Consolidado!$E$5:$E$1000,$B42,Consolidado!$C$5:$C$1000,"SSF",Consolidado!$J$5:$J$1000,"X",Consolidado!$H$5:$H$1000,IF($D$9="Todos","&gt;0",$D$9))),2),"")&amp;IF(_xlfn.MAXIFS(Consolidado!$B$5:$B$1000,Consolidado!$E$5:$E$1000,$B42,Consolidado!$C$5:$C$1000,"SSF",Consolidado!$J$5:$J$1000,"X",Consolidado!$H$5:$H$1000,IF($D$9="Todos","&gt;0",$D$9))&lt;&gt;_xlfn.MINIFS(Consolidado!$B$5:$B$1000,Consolidado!$E$5:$E$1000,$B42,Consolidado!$C$5:$C$1000,"SSF",Consolidado!$J$5:$J$1000,"X",Consolidado!$H$5:$H$1000,IF($D$9="Todos","&gt;0",$D$9))," y "&amp;TEXT(DAY(_xlfn.MAXIFS(Consolidado!$B$5:$B$1000,Consolidado!$E$5:$E$1000,$B42,Consolidado!$C$5:$C$1000,"SSF",Consolidado!$J$5:$J$1000,"X",Consolidado!$H$5:$H$1000,IF($D$9="Todos","&gt;0",$D$9))),"00")&amp;"/"&amp;TEXT(MONTH(_xlfn.MAXIFS(Consolidado!$B$5:$B$1000,Consolidado!$E$5:$E$1000,$B42,Consolidado!$C$5:$C$1000,"SSF",Consolidado!$J$5:$J$1000,"X",Consolidado!$H$5:$H$1000,IF($D$9="Todos","&gt;0",$D$9))),"00")&amp;IF($D$9="Todos","/"&amp;RIGHT(YEAR(_xlfn.MAXIFS(Consolidado!$B$5:$B$1000,Consolidado!$E$5:$E$1000,$B42,Consolidado!$C$5:$C$1000,"SSF",Consolidado!$J$5:$J$1000,"X",Consolidado!$H$5:$H$1000,IF($D$9="Todos","&gt;0",$D$9))),2),""),""),""),IF(SUMIFS(Consolidado!$AD$5:$AD$1000,Consolidado!$E$5:$E$1000,$B42,Consolidado!$C$5:$C$1000,"Comité de Supervisión",Consolidado!$J$5:$J$1000,"X",Consolidado!$H$5:$H$1000,IF($D$9="Todos","&gt;0",$D$9))&gt;0,"Comité Sup. "&amp;TEXT(DAY(_xlfn.MINIFS(Consolidado!$B$5:$B$1000,Consolidado!$E$5:$E$1000,$B42,Consolidado!$C$5:$C$1000,"Comité de Supervisión",Consolidado!$J$5:$J$1000,"X",Consolidado!$H$5:$H$1000,IF($D$9="Todos","&gt;0",$D$9))),"00")&amp;"/"&amp;TEXT(MONTH(_xlfn.MINIFS(Consolidado!$B$5:$B$1000,Consolidado!$E$5:$E$1000,$B42,Consolidado!$C$5:$C$1000,"Comité de Supervisión",Consolidado!$J$5:$J$1000,"X",Consolidado!$H$5:$H$1000,IF($D$9="Todos","&gt;0",$D$9))),"00")&amp;IF($D$9="Todos","/"&amp;RIGHT(YEAR(_xlfn.MINIFS(Consolidado!$B$5:$B$1000,Consolidado!$E$5:$E$1000,$B42,Consolidado!$C$5:$C$1000,"Comité de Supervisión",Consolidado!$J$5:$J$1000,"X",Consolidado!$H$5:$H$1000,IF($D$9="Todos","&gt;0",$D$9))),2),"")&amp;IF(_xlfn.MAXIFS(Consolidado!$B$5:$B$1000,Consolidado!$E$5:$E$1000,$B42,Consolidado!$C$5:$C$1000,"Comité de Supervisión",Consolidado!$J$5:$J$1000,"X",Consolidado!$H$5:$H$1000,IF($D$9="Todos","&gt;0",$D$9))&lt;&gt;_xlfn.MINIFS(Consolidado!$B$5:$B$1000,Consolidado!$E$5:$E$1000,$B42,Consolidado!$C$5:$C$1000,"Comité de Supervisión",Consolidado!$J$5:$J$1000,"X",Consolidado!$H$5:$H$1000,IF($D$9="Todos","&gt;0",$D$9))," y "&amp;TEXT(DAY(_xlfn.MAXIFS(Consolidado!$B$5:$B$1000,Consolidado!$E$5:$E$1000,$B42,Consolidado!$C$5:$C$1000,"Comité de Supervisión",Consolidado!$J$5:$J$1000,"X",Consolidado!$H$5:$H$1000,IF($D$9="Todos","&gt;0",$D$9))),"00")&amp;"/"&amp;TEXT(MONTH(_xlfn.MAXIFS(Consolidado!$B$5:$B$1000,Consolidado!$E$5:$E$1000,$B42,Consolidado!$C$5:$C$1000,"Comité de Supervisión",Consolidado!$J$5:$J$1000,"X",Consolidado!$H$5:$H$1000,IF($D$9="Todos","&gt;0",$D$9))),"00")&amp;IF($D$9="Todos","/"&amp;RIGHT(YEAR(_xlfn.MAXIFS(Consolidado!$B$5:$B$1000,Consolidado!$E$5:$E$1000,$B42,Consolidado!$C$5:$C$1000,"Comité de Supervisión",Consolidado!$J$5:$J$1000,"X",Consolidado!$H$5:$H$1000,IF($D$9="Todos","&gt;0",$D$9))),2),""),""),""),IF(SUMIFS(Consolidado!$AD$5:$AD$1000,Consolidado!$E$5:$E$1000,$B42,Consolidado!$C$5:$C$1000,"Consejo de Administración",Consolidado!$J$5:$J$1000,"X",Consolidado!$H$5:$H$1000,IF($D$9="Todos","&gt;0",$D$9))&gt;0,"Consejo "&amp;TEXT(DAY(_xlfn.MINIFS(Consolidado!$B$5:$B$1000,Consolidado!$E$5:$E$1000,$B42,Consolidado!$C$5:$C$1000,"Consejo de Administración",Consolidado!$J$5:$J$1000,"X",Consolidado!$H$5:$H$1000,IF($D$9="Todos","&gt;0",$D$9))),"00")&amp;"/"&amp;TEXT(MONTH(_xlfn.MINIFS(Consolidado!$B$5:$B$1000,Consolidado!$E$5:$E$1000,$B42,Consolidado!$C$5:$C$1000,"Consejo de Administración",Consolidado!$J$5:$J$1000,"X",Consolidado!$H$5:$H$1000,IF($D$9="Todos","&gt;0",$D$9))),"00")&amp;IF($D$9="Todos","/"&amp;RIGHT(YEAR(_xlfn.MINIFS(Consolidado!$B$5:$B$1000,Consolidado!$E$5:$E$1000,$B42,Consolidado!$C$5:$C$1000,"Consejo de Administración",Consolidado!$J$5:$J$1000,"X",Consolidado!$H$5:$H$1000,IF($D$9="Todos","&gt;0",$D$9))),2),"")&amp;IF(_xlfn.MAXIFS(Consolidado!$B$5:$B$1000,Consolidado!$E$5:$E$1000,$B42,Consolidado!$C$5:$C$1000,"Consejo de Administración",Consolidado!$J$5:$J$1000,"X",Consolidado!$H$5:$H$1000,IF($D$9="Todos","&gt;0",$D$9))&lt;&gt;_xlfn.MINIFS(Consolidado!$B$5:$B$1000,Consolidado!$E$5:$E$1000,$B42,Consolidado!$C$5:$C$1000,"Consejo de Administración",Consolidado!$J$5:$J$1000,"X",Consolidado!$H$5:$H$1000,IF($D$9="Todos","&gt;0",$D$9))," y "&amp;TEXT(DAY(_xlfn.MAXIFS(Consolidado!$B$5:$B$1000,Consolidado!$E$5:$E$1000,$B42,Consolidado!$C$5:$C$1000,"Consejo de Administración",Consolidado!$J$5:$J$1000,"X",Consolidado!$H$5:$H$1000,IF($D$9="Todos","&gt;0",$D$9))),"00")&amp;"/"&amp;TEXT(MONTH(_xlfn.MAXIFS(Consolidado!$B$5:$B$1000,Consolidado!$E$5:$E$1000,$B42,Consolidado!$C$5:$C$1000,"Consejo de Administración",Consolidado!$J$5:$J$1000,"X",Consolidado!$H$5:$H$1000,IF($D$9="Todos","&gt;0",$D$9))),"00")&amp;IF($D$9="Todos","/"&amp;RIGHT(YEAR(_xlfn.MAXIFS(Consolidado!$B$5:$B$1000,Consolidado!$E$5:$E$1000,$B42,Consolidado!$C$5:$C$1000,"Consejo de Administración",Consolidado!$J$5:$J$1000,"X",Consolidado!$H$5:$H$1000,IF($D$9="Todos","&gt;0",$D$9))),2),""),""),""),IF(SUMIFS(Consolidado!$AD$5:$AD$1000,Consolidado!$E$5:$E$1000,$B42,Consolidado!$C$5:$C$1000,"Otros",Consolidado!$J$5:$J$1000,"X",Consolidado!$H$5:$H$1000,IF($D$9="Todos","&gt;0",$D$9))&gt;0,"Otros "&amp;TEXT(DAY(_xlfn.MINIFS(Consolidado!$B$5:$B$1000,Consolidado!$E$5:$E$1000,$B42,Consolidado!$C$5:$C$1000,"Otros",Consolidado!$J$5:$J$1000,"X",Consolidado!$H$5:$H$1000,IF($D$9="Todos","&gt;0",$D$9))),"00")&amp;"/"&amp;TEXT(MONTH(_xlfn.MINIFS(Consolidado!$B$5:$B$1000,Consolidado!$E$5:$E$1000,$B42,Consolidado!$C$5:$C$1000,"Otros",Consolidado!$J$5:$J$1000,"X",Consolidado!$H$5:$H$1000,IF($D$9="Todos","&gt;0",$D$9))),"00")&amp;IF($D$9="Todos","/"&amp;RIGHT(YEAR(_xlfn.MINIFS(Consolidado!$B$5:$B$1000,Consolidado!$E$5:$E$1000,$B42,Consolidado!$C$5:$C$1000,"Otros",Consolidado!$J$5:$J$1000,"X",Consolidado!$H$5:$H$1000,IF($D$9="Todos","&gt;0",$D$9))),2),"")&amp;IF(_xlfn.MAXIFS(Consolidado!$B$5:$B$1000,Consolidado!$E$5:$E$1000,$B42,Consolidado!$C$5:$C$1000,"Otros",Consolidado!$J$5:$J$1000,"X",Consolidado!$H$5:$H$1000,IF($D$9="Todos","&gt;0",$D$9))&lt;&gt;_xlfn.MINIFS(Consolidado!$B$5:$B$1000,Consolidado!$E$5:$E$1000,$B42,Consolidado!$C$5:$C$1000,"Otros",Consolidado!$J$5:$J$1000,"X",Consolidado!$H$5:$H$1000,IF($D$9="Todos","&gt;0",$D$9))," y "&amp;TEXT(DAY(_xlfn.MAXIFS(Consolidado!$B$5:$B$1000,Consolidado!$E$5:$E$1000,$B42,Consolidado!$C$5:$C$1000,"Otros",Consolidado!$J$5:$J$1000,"X",Consolidado!$H$5:$H$1000,IF($D$9="Todos","&gt;0",$D$9))),"00")&amp;"/"&amp;TEXT(MONTH(_xlfn.MAXIFS(Consolidado!$B$5:$B$1000,Consolidado!$E$5:$E$1000,$B42,Consolidado!$C$5:$C$1000,"Otros",Consolidado!$J$5:$J$1000,"X",Consolidado!$H$5:$H$1000,IF($D$9="Todos","&gt;0",$D$9))),"00")&amp;IF($D$9="Todos","/"&amp;RIGHT(YEAR(_xlfn.MAXIFS(Consolidado!$B$5:$B$1000,Consolidado!$E$5:$E$1000,$B42,Consolidado!$C$5:$C$1000,"Otros",Consolidado!$J$5:$J$1000,"X",Consolidado!$H$5:$H$1000,IF($D$9="Todos","&gt;0",$D$9))),2),""),""),""))</f>
        <v/>
      </c>
      <c r="M42" s="37" t="str">
        <f aca="false">_xlfn.TEXTJOIN(" +"&amp;CHAR(10),TRUE(),IF(SUMIFS(Consolidado!$AD$5:$AD$1000,Consolidado!$E$5:$E$1000,$B42,Consolidado!$C$5:$C$1000,"Auditoría Interna",Consolidado!$K$5:$K$1000,"X",Consolidado!$H$5:$H$1000,IF($D$9="Todos","&gt;0",$D$9))&gt;0,"Interna "&amp;TEXT(DAY(_xlfn.MINIFS(Consolidado!$B$5:$B$1000,Consolidado!$E$5:$E$1000,$B42,Consolidado!$C$5:$C$1000,"Auditoría Interna",Consolidado!$K$5:$K$1000,"X",Consolidado!$H$5:$H$1000,IF($D$9="Todos","&gt;0",$D$9))),"00")&amp;"/"&amp;TEXT(MONTH(_xlfn.MINIFS(Consolidado!$B$5:$B$1000,Consolidado!$E$5:$E$1000,$B42,Consolidado!$C$5:$C$1000,"Auditoría Interna",Consolidado!$K$5:$K$1000,"X",Consolidado!$H$5:$H$1000,IF($D$9="Todos","&gt;0",$D$9))),"00")&amp;IF($D$9="Todos","/"&amp;RIGHT(YEAR(_xlfn.MINIFS(Consolidado!$B$5:$B$1000,Consolidado!$E$5:$E$1000,$B42,Consolidado!$C$5:$C$1000,"Auditoría Interna",Consolidado!$K$5:$K$1000,"X",Consolidado!$H$5:$H$1000,IF($D$9="Todos","&gt;0",$D$9))),2),"")&amp;IF(_xlfn.MAXIFS(Consolidado!$B$5:$B$1000,Consolidado!$E$5:$E$1000,$B42,Consolidado!$C$5:$C$1000,"Auditoría Interna",Consolidado!$K$5:$K$1000,"X",Consolidado!$H$5:$H$1000,IF($D$9="Todos","&gt;0",$D$9))&lt;&gt;_xlfn.MINIFS(Consolidado!$B$5:$B$1000,Consolidado!$E$5:$E$1000,$B42,Consolidado!$C$5:$C$1000,"Auditoría Interna",Consolidado!$K$5:$K$1000,"X",Consolidado!$H$5:$H$1000,IF($D$9="Todos","&gt;0",$D$9))," y "&amp;TEXT(DAY(_xlfn.MAXIFS(Consolidado!$B$5:$B$1000,Consolidado!$E$5:$E$1000,$B42,Consolidado!$C$5:$C$1000,"Auditoría Interna",Consolidado!$K$5:$K$1000,"X",Consolidado!$H$5:$H$1000,IF($D$9="Todos","&gt;0",$D$9))),"00")&amp;"/"&amp;TEXT(MONTH(_xlfn.MAXIFS(Consolidado!$B$5:$B$1000,Consolidado!$E$5:$E$1000,$B42,Consolidado!$C$5:$C$1000,"Auditoría Interna",Consolidado!$K$5:$K$1000,"X",Consolidado!$H$5:$H$1000,IF($D$9="Todos","&gt;0",$D$9))),"00")&amp;IF($D$9="Todos","/"&amp;RIGHT(YEAR(_xlfn.MAXIFS(Consolidado!$B$5:$B$1000,Consolidado!$E$5:$E$1000,$B42,Consolidado!$C$5:$C$1000,"Auditoría Interna",Consolidado!$K$5:$K$1000,"X",Consolidado!$H$5:$H$1000,IF($D$9="Todos","&gt;0",$D$9))),2),""),""),""),IF(SUMIFS(Consolidado!$AD$5:$AD$1000,Consolidado!$E$5:$E$1000,$B42,Consolidado!$C$5:$C$1000,"Auditoría Externa",Consolidado!$K$5:$K$1000,"X",Consolidado!$H$5:$H$1000,IF($D$9="Todos","&gt;0",$D$9))&gt;0,"Externa "&amp;TEXT(DAY(_xlfn.MINIFS(Consolidado!$B$5:$B$1000,Consolidado!$E$5:$E$1000,$B42,Consolidado!$C$5:$C$1000,"Auditoría Externa",Consolidado!$K$5:$K$1000,"X",Consolidado!$H$5:$H$1000,IF($D$9="Todos","&gt;0",$D$9))),"00")&amp;"/"&amp;TEXT(MONTH(_xlfn.MINIFS(Consolidado!$B$5:$B$1000,Consolidado!$E$5:$E$1000,$B42,Consolidado!$C$5:$C$1000,"Auditoría Externa",Consolidado!$K$5:$K$1000,"X",Consolidado!$H$5:$H$1000,IF($D$9="Todos","&gt;0",$D$9))),"00")&amp;IF($D$9="Todos","/"&amp;RIGHT(YEAR(_xlfn.MINIFS(Consolidado!$B$5:$B$1000,Consolidado!$E$5:$E$1000,$B42,Consolidado!$C$5:$C$1000,"Auditoría Externa",Consolidado!$K$5:$K$1000,"X",Consolidado!$H$5:$H$1000,IF($D$9="Todos","&gt;0",$D$9))),2),"")&amp;IF(_xlfn.MAXIFS(Consolidado!$B$5:$B$1000,Consolidado!$E$5:$E$1000,$B42,Consolidado!$C$5:$C$1000,"Auditoría Externa",Consolidado!$K$5:$K$1000,"X",Consolidado!$H$5:$H$1000,IF($D$9="Todos","&gt;0",$D$9))&lt;&gt;_xlfn.MINIFS(Consolidado!$B$5:$B$1000,Consolidado!$E$5:$E$1000,$B42,Consolidado!$C$5:$C$1000,"Auditoría Externa",Consolidado!$K$5:$K$1000,"X",Consolidado!$H$5:$H$1000,IF($D$9="Todos","&gt;0",$D$9))," y "&amp;TEXT(DAY(_xlfn.MAXIFS(Consolidado!$B$5:$B$1000,Consolidado!$E$5:$E$1000,$B42,Consolidado!$C$5:$C$1000,"Auditoría Externa",Consolidado!$K$5:$K$1000,"X",Consolidado!$H$5:$H$1000,IF($D$9="Todos","&gt;0",$D$9))),"00")&amp;"/"&amp;TEXT(MONTH(_xlfn.MAXIFS(Consolidado!$B$5:$B$1000,Consolidado!$E$5:$E$1000,$B42,Consolidado!$C$5:$C$1000,"Auditoría Externa",Consolidado!$K$5:$K$1000,"X",Consolidado!$H$5:$H$1000,IF($D$9="Todos","&gt;0",$D$9))),"00")&amp;IF($D$9="Todos","/"&amp;RIGHT(YEAR(_xlfn.MAXIFS(Consolidado!$B$5:$B$1000,Consolidado!$E$5:$E$1000,$B42,Consolidado!$C$5:$C$1000,"Auditoría Externa",Consolidado!$K$5:$K$1000,"X",Consolidado!$H$5:$H$1000,IF($D$9="Todos","&gt;0",$D$9))),2),""),""),""),IF(SUMIFS(Consolidado!$AD$5:$AD$1000,Consolidado!$E$5:$E$1000,$B42,Consolidado!$C$5:$C$1000,"SSF",Consolidado!$K$5:$K$1000,"X",Consolidado!$H$5:$H$1000,IF($D$9="Todos","&gt;0",$D$9))&gt;0,"SSF "&amp;TEXT(DAY(_xlfn.MINIFS(Consolidado!$B$5:$B$1000,Consolidado!$E$5:$E$1000,$B42,Consolidado!$C$5:$C$1000,"SSF",Consolidado!$K$5:$K$1000,"X",Consolidado!$H$5:$H$1000,IF($D$9="Todos","&gt;0",$D$9))),"00")&amp;"/"&amp;TEXT(MONTH(_xlfn.MINIFS(Consolidado!$B$5:$B$1000,Consolidado!$E$5:$E$1000,$B42,Consolidado!$C$5:$C$1000,"SSF",Consolidado!$K$5:$K$1000,"X",Consolidado!$H$5:$H$1000,IF($D$9="Todos","&gt;0",$D$9))),"00")&amp;IF($D$9="Todos","/"&amp;RIGHT(YEAR(_xlfn.MINIFS(Consolidado!$B$5:$B$1000,Consolidado!$E$5:$E$1000,$B42,Consolidado!$C$5:$C$1000,"SSF",Consolidado!$K$5:$K$1000,"X",Consolidado!$H$5:$H$1000,IF($D$9="Todos","&gt;0",$D$9))),2),"")&amp;IF(_xlfn.MAXIFS(Consolidado!$B$5:$B$1000,Consolidado!$E$5:$E$1000,$B42,Consolidado!$C$5:$C$1000,"SSF",Consolidado!$K$5:$K$1000,"X",Consolidado!$H$5:$H$1000,IF($D$9="Todos","&gt;0",$D$9))&lt;&gt;_xlfn.MINIFS(Consolidado!$B$5:$B$1000,Consolidado!$E$5:$E$1000,$B42,Consolidado!$C$5:$C$1000,"SSF",Consolidado!$K$5:$K$1000,"X",Consolidado!$H$5:$H$1000,IF($D$9="Todos","&gt;0",$D$9))," y "&amp;TEXT(DAY(_xlfn.MAXIFS(Consolidado!$B$5:$B$1000,Consolidado!$E$5:$E$1000,$B42,Consolidado!$C$5:$C$1000,"SSF",Consolidado!$K$5:$K$1000,"X",Consolidado!$H$5:$H$1000,IF($D$9="Todos","&gt;0",$D$9))),"00")&amp;"/"&amp;TEXT(MONTH(_xlfn.MAXIFS(Consolidado!$B$5:$B$1000,Consolidado!$E$5:$E$1000,$B42,Consolidado!$C$5:$C$1000,"SSF",Consolidado!$K$5:$K$1000,"X",Consolidado!$H$5:$H$1000,IF($D$9="Todos","&gt;0",$D$9))),"00")&amp;IF($D$9="Todos","/"&amp;RIGHT(YEAR(_xlfn.MAXIFS(Consolidado!$B$5:$B$1000,Consolidado!$E$5:$E$1000,$B42,Consolidado!$C$5:$C$1000,"SSF",Consolidado!$K$5:$K$1000,"X",Consolidado!$H$5:$H$1000,IF($D$9="Todos","&gt;0",$D$9))),2),""),""),""),IF(SUMIFS(Consolidado!$AD$5:$AD$1000,Consolidado!$E$5:$E$1000,$B42,Consolidado!$C$5:$C$1000,"Comité de Supervisión",Consolidado!$K$5:$K$1000,"X",Consolidado!$H$5:$H$1000,IF($D$9="Todos","&gt;0",$D$9))&gt;0,"Comité Sup. "&amp;TEXT(DAY(_xlfn.MINIFS(Consolidado!$B$5:$B$1000,Consolidado!$E$5:$E$1000,$B42,Consolidado!$C$5:$C$1000,"Comité de Supervisión",Consolidado!$K$5:$K$1000,"X",Consolidado!$H$5:$H$1000,IF($D$9="Todos","&gt;0",$D$9))),"00")&amp;"/"&amp;TEXT(MONTH(_xlfn.MINIFS(Consolidado!$B$5:$B$1000,Consolidado!$E$5:$E$1000,$B42,Consolidado!$C$5:$C$1000,"Comité de Supervisión",Consolidado!$K$5:$K$1000,"X",Consolidado!$H$5:$H$1000,IF($D$9="Todos","&gt;0",$D$9))),"00")&amp;IF($D$9="Todos","/"&amp;RIGHT(YEAR(_xlfn.MINIFS(Consolidado!$B$5:$B$1000,Consolidado!$E$5:$E$1000,$B42,Consolidado!$C$5:$C$1000,"Comité de Supervisión",Consolidado!$K$5:$K$1000,"X",Consolidado!$H$5:$H$1000,IF($D$9="Todos","&gt;0",$D$9))),2),"")&amp;IF(_xlfn.MAXIFS(Consolidado!$B$5:$B$1000,Consolidado!$E$5:$E$1000,$B42,Consolidado!$C$5:$C$1000,"Comité de Supervisión",Consolidado!$K$5:$K$1000,"X",Consolidado!$H$5:$H$1000,IF($D$9="Todos","&gt;0",$D$9))&lt;&gt;_xlfn.MINIFS(Consolidado!$B$5:$B$1000,Consolidado!$E$5:$E$1000,$B42,Consolidado!$C$5:$C$1000,"Comité de Supervisión",Consolidado!$K$5:$K$1000,"X",Consolidado!$H$5:$H$1000,IF($D$9="Todos","&gt;0",$D$9))," y "&amp;TEXT(DAY(_xlfn.MAXIFS(Consolidado!$B$5:$B$1000,Consolidado!$E$5:$E$1000,$B42,Consolidado!$C$5:$C$1000,"Comité de Supervisión",Consolidado!$K$5:$K$1000,"X",Consolidado!$H$5:$H$1000,IF($D$9="Todos","&gt;0",$D$9))),"00")&amp;"/"&amp;TEXT(MONTH(_xlfn.MAXIFS(Consolidado!$B$5:$B$1000,Consolidado!$E$5:$E$1000,$B42,Consolidado!$C$5:$C$1000,"Comité de Supervisión",Consolidado!$K$5:$K$1000,"X",Consolidado!$H$5:$H$1000,IF($D$9="Todos","&gt;0",$D$9))),"00")&amp;IF($D$9="Todos","/"&amp;RIGHT(YEAR(_xlfn.MAXIFS(Consolidado!$B$5:$B$1000,Consolidado!$E$5:$E$1000,$B42,Consolidado!$C$5:$C$1000,"Comité de Supervisión",Consolidado!$K$5:$K$1000,"X",Consolidado!$H$5:$H$1000,IF($D$9="Todos","&gt;0",$D$9))),2),""),""),""),IF(SUMIFS(Consolidado!$AD$5:$AD$1000,Consolidado!$E$5:$E$1000,$B42,Consolidado!$C$5:$C$1000,"Consejo de Administración",Consolidado!$K$5:$K$1000,"X",Consolidado!$H$5:$H$1000,IF($D$9="Todos","&gt;0",$D$9))&gt;0,"Consejo "&amp;TEXT(DAY(_xlfn.MINIFS(Consolidado!$B$5:$B$1000,Consolidado!$E$5:$E$1000,$B42,Consolidado!$C$5:$C$1000,"Consejo de Administración",Consolidado!$K$5:$K$1000,"X",Consolidado!$H$5:$H$1000,IF($D$9="Todos","&gt;0",$D$9))),"00")&amp;"/"&amp;TEXT(MONTH(_xlfn.MINIFS(Consolidado!$B$5:$B$1000,Consolidado!$E$5:$E$1000,$B42,Consolidado!$C$5:$C$1000,"Consejo de Administración",Consolidado!$K$5:$K$1000,"X",Consolidado!$H$5:$H$1000,IF($D$9="Todos","&gt;0",$D$9))),"00")&amp;IF($D$9="Todos","/"&amp;RIGHT(YEAR(_xlfn.MINIFS(Consolidado!$B$5:$B$1000,Consolidado!$E$5:$E$1000,$B42,Consolidado!$C$5:$C$1000,"Consejo de Administración",Consolidado!$K$5:$K$1000,"X",Consolidado!$H$5:$H$1000,IF($D$9="Todos","&gt;0",$D$9))),2),"")&amp;IF(_xlfn.MAXIFS(Consolidado!$B$5:$B$1000,Consolidado!$E$5:$E$1000,$B42,Consolidado!$C$5:$C$1000,"Consejo de Administración",Consolidado!$K$5:$K$1000,"X",Consolidado!$H$5:$H$1000,IF($D$9="Todos","&gt;0",$D$9))&lt;&gt;_xlfn.MINIFS(Consolidado!$B$5:$B$1000,Consolidado!$E$5:$E$1000,$B42,Consolidado!$C$5:$C$1000,"Consejo de Administración",Consolidado!$K$5:$K$1000,"X",Consolidado!$H$5:$H$1000,IF($D$9="Todos","&gt;0",$D$9))," y "&amp;TEXT(DAY(_xlfn.MAXIFS(Consolidado!$B$5:$B$1000,Consolidado!$E$5:$E$1000,$B42,Consolidado!$C$5:$C$1000,"Consejo de Administración",Consolidado!$K$5:$K$1000,"X",Consolidado!$H$5:$H$1000,IF($D$9="Todos","&gt;0",$D$9))),"00")&amp;"/"&amp;TEXT(MONTH(_xlfn.MAXIFS(Consolidado!$B$5:$B$1000,Consolidado!$E$5:$E$1000,$B42,Consolidado!$C$5:$C$1000,"Consejo de Administración",Consolidado!$K$5:$K$1000,"X",Consolidado!$H$5:$H$1000,IF($D$9="Todos","&gt;0",$D$9))),"00")&amp;IF($D$9="Todos","/"&amp;RIGHT(YEAR(_xlfn.MAXIFS(Consolidado!$B$5:$B$1000,Consolidado!$E$5:$E$1000,$B42,Consolidado!$C$5:$C$1000,"Consejo de Administración",Consolidado!$K$5:$K$1000,"X",Consolidado!$H$5:$H$1000,IF($D$9="Todos","&gt;0",$D$9))),2),""),""),""),IF(SUMIFS(Consolidado!$AD$5:$AD$1000,Consolidado!$E$5:$E$1000,$B42,Consolidado!$C$5:$C$1000,"Otros",Consolidado!$K$5:$K$1000,"X",Consolidado!$H$5:$H$1000,IF($D$9="Todos","&gt;0",$D$9))&gt;0,"Otros "&amp;TEXT(DAY(_xlfn.MINIFS(Consolidado!$B$5:$B$1000,Consolidado!$E$5:$E$1000,$B42,Consolidado!$C$5:$C$1000,"Otros",Consolidado!$K$5:$K$1000,"X",Consolidado!$H$5:$H$1000,IF($D$9="Todos","&gt;0",$D$9))),"00")&amp;"/"&amp;TEXT(MONTH(_xlfn.MINIFS(Consolidado!$B$5:$B$1000,Consolidado!$E$5:$E$1000,$B42,Consolidado!$C$5:$C$1000,"Otros",Consolidado!$K$5:$K$1000,"X",Consolidado!$H$5:$H$1000,IF($D$9="Todos","&gt;0",$D$9))),"00")&amp;IF($D$9="Todos","/"&amp;RIGHT(YEAR(_xlfn.MINIFS(Consolidado!$B$5:$B$1000,Consolidado!$E$5:$E$1000,$B42,Consolidado!$C$5:$C$1000,"Otros",Consolidado!$K$5:$K$1000,"X",Consolidado!$H$5:$H$1000,IF($D$9="Todos","&gt;0",$D$9))),2),"")&amp;IF(_xlfn.MAXIFS(Consolidado!$B$5:$B$1000,Consolidado!$E$5:$E$1000,$B42,Consolidado!$C$5:$C$1000,"Otros",Consolidado!$K$5:$K$1000,"X",Consolidado!$H$5:$H$1000,IF($D$9="Todos","&gt;0",$D$9))&lt;&gt;_xlfn.MINIFS(Consolidado!$B$5:$B$1000,Consolidado!$E$5:$E$1000,$B42,Consolidado!$C$5:$C$1000,"Otros",Consolidado!$K$5:$K$1000,"X",Consolidado!$H$5:$H$1000,IF($D$9="Todos","&gt;0",$D$9))," y "&amp;TEXT(DAY(_xlfn.MAXIFS(Consolidado!$B$5:$B$1000,Consolidado!$E$5:$E$1000,$B42,Consolidado!$C$5:$C$1000,"Otros",Consolidado!$K$5:$K$1000,"X",Consolidado!$H$5:$H$1000,IF($D$9="Todos","&gt;0",$D$9))),"00")&amp;"/"&amp;TEXT(MONTH(_xlfn.MAXIFS(Consolidado!$B$5:$B$1000,Consolidado!$E$5:$E$1000,$B42,Consolidado!$C$5:$C$1000,"Otros",Consolidado!$K$5:$K$1000,"X",Consolidado!$H$5:$H$1000,IF($D$9="Todos","&gt;0",$D$9))),"00")&amp;IF($D$9="Todos","/"&amp;RIGHT(YEAR(_xlfn.MAXIFS(Consolidado!$B$5:$B$1000,Consolidado!$E$5:$E$1000,$B42,Consolidado!$C$5:$C$1000,"Otros",Consolidado!$K$5:$K$1000,"X",Consolidado!$H$5:$H$1000,IF($D$9="Todos","&gt;0",$D$9))),2),""),""),""))</f>
        <v/>
      </c>
      <c r="N42" s="37" t="str">
        <f aca="false">_xlfn.TEXTJOIN(" +"&amp;CHAR(10),TRUE(),IF(SUMIFS(Consolidado!$AD$5:$AD$1000,Consolidado!$E$5:$E$1000,$B42,Consolidado!$C$5:$C$1000,"Auditoría Interna",Consolidado!$L$5:$L$1000,"X",Consolidado!$H$5:$H$1000,IF($D$9="Todos","&gt;0",$D$9))&gt;0,"Interna "&amp;TEXT(DAY(_xlfn.MINIFS(Consolidado!$B$5:$B$1000,Consolidado!$E$5:$E$1000,$B42,Consolidado!$C$5:$C$1000,"Auditoría Interna",Consolidado!$L$5:$L$1000,"X",Consolidado!$H$5:$H$1000,IF($D$9="Todos","&gt;0",$D$9))),"00")&amp;"/"&amp;TEXT(MONTH(_xlfn.MINIFS(Consolidado!$B$5:$B$1000,Consolidado!$E$5:$E$1000,$B42,Consolidado!$C$5:$C$1000,"Auditoría Interna",Consolidado!$L$5:$L$1000,"X",Consolidado!$H$5:$H$1000,IF($D$9="Todos","&gt;0",$D$9))),"00")&amp;IF($D$9="Todos","/"&amp;RIGHT(YEAR(_xlfn.MINIFS(Consolidado!$B$5:$B$1000,Consolidado!$E$5:$E$1000,$B42,Consolidado!$C$5:$C$1000,"Auditoría Interna",Consolidado!$L$5:$L$1000,"X",Consolidado!$H$5:$H$1000,IF($D$9="Todos","&gt;0",$D$9))),2),"")&amp;IF(_xlfn.MAXIFS(Consolidado!$B$5:$B$1000,Consolidado!$E$5:$E$1000,$B42,Consolidado!$C$5:$C$1000,"Auditoría Interna",Consolidado!$L$5:$L$1000,"X",Consolidado!$H$5:$H$1000,IF($D$9="Todos","&gt;0",$D$9))&lt;&gt;_xlfn.MINIFS(Consolidado!$B$5:$B$1000,Consolidado!$E$5:$E$1000,$B42,Consolidado!$C$5:$C$1000,"Auditoría Interna",Consolidado!$L$5:$L$1000,"X",Consolidado!$H$5:$H$1000,IF($D$9="Todos","&gt;0",$D$9))," y "&amp;TEXT(DAY(_xlfn.MAXIFS(Consolidado!$B$5:$B$1000,Consolidado!$E$5:$E$1000,$B42,Consolidado!$C$5:$C$1000,"Auditoría Interna",Consolidado!$L$5:$L$1000,"X",Consolidado!$H$5:$H$1000,IF($D$9="Todos","&gt;0",$D$9))),"00")&amp;"/"&amp;TEXT(MONTH(_xlfn.MAXIFS(Consolidado!$B$5:$B$1000,Consolidado!$E$5:$E$1000,$B42,Consolidado!$C$5:$C$1000,"Auditoría Interna",Consolidado!$L$5:$L$1000,"X",Consolidado!$H$5:$H$1000,IF($D$9="Todos","&gt;0",$D$9))),"00")&amp;IF($D$9="Todos","/"&amp;RIGHT(YEAR(_xlfn.MAXIFS(Consolidado!$B$5:$B$1000,Consolidado!$E$5:$E$1000,$B42,Consolidado!$C$5:$C$1000,"Auditoría Interna",Consolidado!$L$5:$L$1000,"X",Consolidado!$H$5:$H$1000,IF($D$9="Todos","&gt;0",$D$9))),2),""),""),""),IF(SUMIFS(Consolidado!$AD$5:$AD$1000,Consolidado!$E$5:$E$1000,$B42,Consolidado!$C$5:$C$1000,"Auditoría Externa",Consolidado!$L$5:$L$1000,"X",Consolidado!$H$5:$H$1000,IF($D$9="Todos","&gt;0",$D$9))&gt;0,"Externa "&amp;TEXT(DAY(_xlfn.MINIFS(Consolidado!$B$5:$B$1000,Consolidado!$E$5:$E$1000,$B42,Consolidado!$C$5:$C$1000,"Auditoría Externa",Consolidado!$L$5:$L$1000,"X",Consolidado!$H$5:$H$1000,IF($D$9="Todos","&gt;0",$D$9))),"00")&amp;"/"&amp;TEXT(MONTH(_xlfn.MINIFS(Consolidado!$B$5:$B$1000,Consolidado!$E$5:$E$1000,$B42,Consolidado!$C$5:$C$1000,"Auditoría Externa",Consolidado!$L$5:$L$1000,"X",Consolidado!$H$5:$H$1000,IF($D$9="Todos","&gt;0",$D$9))),"00")&amp;IF($D$9="Todos","/"&amp;RIGHT(YEAR(_xlfn.MINIFS(Consolidado!$B$5:$B$1000,Consolidado!$E$5:$E$1000,$B42,Consolidado!$C$5:$C$1000,"Auditoría Externa",Consolidado!$L$5:$L$1000,"X",Consolidado!$H$5:$H$1000,IF($D$9="Todos","&gt;0",$D$9))),2),"")&amp;IF(_xlfn.MAXIFS(Consolidado!$B$5:$B$1000,Consolidado!$E$5:$E$1000,$B42,Consolidado!$C$5:$C$1000,"Auditoría Externa",Consolidado!$L$5:$L$1000,"X",Consolidado!$H$5:$H$1000,IF($D$9="Todos","&gt;0",$D$9))&lt;&gt;_xlfn.MINIFS(Consolidado!$B$5:$B$1000,Consolidado!$E$5:$E$1000,$B42,Consolidado!$C$5:$C$1000,"Auditoría Externa",Consolidado!$L$5:$L$1000,"X",Consolidado!$H$5:$H$1000,IF($D$9="Todos","&gt;0",$D$9))," y "&amp;TEXT(DAY(_xlfn.MAXIFS(Consolidado!$B$5:$B$1000,Consolidado!$E$5:$E$1000,$B42,Consolidado!$C$5:$C$1000,"Auditoría Externa",Consolidado!$L$5:$L$1000,"X",Consolidado!$H$5:$H$1000,IF($D$9="Todos","&gt;0",$D$9))),"00")&amp;"/"&amp;TEXT(MONTH(_xlfn.MAXIFS(Consolidado!$B$5:$B$1000,Consolidado!$E$5:$E$1000,$B42,Consolidado!$C$5:$C$1000,"Auditoría Externa",Consolidado!$L$5:$L$1000,"X",Consolidado!$H$5:$H$1000,IF($D$9="Todos","&gt;0",$D$9))),"00")&amp;IF($D$9="Todos","/"&amp;RIGHT(YEAR(_xlfn.MAXIFS(Consolidado!$B$5:$B$1000,Consolidado!$E$5:$E$1000,$B42,Consolidado!$C$5:$C$1000,"Auditoría Externa",Consolidado!$L$5:$L$1000,"X",Consolidado!$H$5:$H$1000,IF($D$9="Todos","&gt;0",$D$9))),2),""),""),""),IF(SUMIFS(Consolidado!$AD$5:$AD$1000,Consolidado!$E$5:$E$1000,$B42,Consolidado!$C$5:$C$1000,"SSF",Consolidado!$L$5:$L$1000,"X",Consolidado!$H$5:$H$1000,IF($D$9="Todos","&gt;0",$D$9))&gt;0,"SSF "&amp;TEXT(DAY(_xlfn.MINIFS(Consolidado!$B$5:$B$1000,Consolidado!$E$5:$E$1000,$B42,Consolidado!$C$5:$C$1000,"SSF",Consolidado!$L$5:$L$1000,"X",Consolidado!$H$5:$H$1000,IF($D$9="Todos","&gt;0",$D$9))),"00")&amp;"/"&amp;TEXT(MONTH(_xlfn.MINIFS(Consolidado!$B$5:$B$1000,Consolidado!$E$5:$E$1000,$B42,Consolidado!$C$5:$C$1000,"SSF",Consolidado!$L$5:$L$1000,"X",Consolidado!$H$5:$H$1000,IF($D$9="Todos","&gt;0",$D$9))),"00")&amp;IF($D$9="Todos","/"&amp;RIGHT(YEAR(_xlfn.MINIFS(Consolidado!$B$5:$B$1000,Consolidado!$E$5:$E$1000,$B42,Consolidado!$C$5:$C$1000,"SSF",Consolidado!$L$5:$L$1000,"X",Consolidado!$H$5:$H$1000,IF($D$9="Todos","&gt;0",$D$9))),2),"")&amp;IF(_xlfn.MAXIFS(Consolidado!$B$5:$B$1000,Consolidado!$E$5:$E$1000,$B42,Consolidado!$C$5:$C$1000,"SSF",Consolidado!$L$5:$L$1000,"X",Consolidado!$H$5:$H$1000,IF($D$9="Todos","&gt;0",$D$9))&lt;&gt;_xlfn.MINIFS(Consolidado!$B$5:$B$1000,Consolidado!$E$5:$E$1000,$B42,Consolidado!$C$5:$C$1000,"SSF",Consolidado!$L$5:$L$1000,"X",Consolidado!$H$5:$H$1000,IF($D$9="Todos","&gt;0",$D$9))," y "&amp;TEXT(DAY(_xlfn.MAXIFS(Consolidado!$B$5:$B$1000,Consolidado!$E$5:$E$1000,$B42,Consolidado!$C$5:$C$1000,"SSF",Consolidado!$L$5:$L$1000,"X",Consolidado!$H$5:$H$1000,IF($D$9="Todos","&gt;0",$D$9))),"00")&amp;"/"&amp;TEXT(MONTH(_xlfn.MAXIFS(Consolidado!$B$5:$B$1000,Consolidado!$E$5:$E$1000,$B42,Consolidado!$C$5:$C$1000,"SSF",Consolidado!$L$5:$L$1000,"X",Consolidado!$H$5:$H$1000,IF($D$9="Todos","&gt;0",$D$9))),"00")&amp;IF($D$9="Todos","/"&amp;RIGHT(YEAR(_xlfn.MAXIFS(Consolidado!$B$5:$B$1000,Consolidado!$E$5:$E$1000,$B42,Consolidado!$C$5:$C$1000,"SSF",Consolidado!$L$5:$L$1000,"X",Consolidado!$H$5:$H$1000,IF($D$9="Todos","&gt;0",$D$9))),2),""),""),""),IF(SUMIFS(Consolidado!$AD$5:$AD$1000,Consolidado!$E$5:$E$1000,$B42,Consolidado!$C$5:$C$1000,"Comité de Supervisión",Consolidado!$L$5:$L$1000,"X",Consolidado!$H$5:$H$1000,IF($D$9="Todos","&gt;0",$D$9))&gt;0,"Comité Sup. "&amp;TEXT(DAY(_xlfn.MINIFS(Consolidado!$B$5:$B$1000,Consolidado!$E$5:$E$1000,$B42,Consolidado!$C$5:$C$1000,"Comité de Supervisión",Consolidado!$L$5:$L$1000,"X",Consolidado!$H$5:$H$1000,IF($D$9="Todos","&gt;0",$D$9))),"00")&amp;"/"&amp;TEXT(MONTH(_xlfn.MINIFS(Consolidado!$B$5:$B$1000,Consolidado!$E$5:$E$1000,$B42,Consolidado!$C$5:$C$1000,"Comité de Supervisión",Consolidado!$L$5:$L$1000,"X",Consolidado!$H$5:$H$1000,IF($D$9="Todos","&gt;0",$D$9))),"00")&amp;IF($D$9="Todos","/"&amp;RIGHT(YEAR(_xlfn.MINIFS(Consolidado!$B$5:$B$1000,Consolidado!$E$5:$E$1000,$B42,Consolidado!$C$5:$C$1000,"Comité de Supervisión",Consolidado!$L$5:$L$1000,"X",Consolidado!$H$5:$H$1000,IF($D$9="Todos","&gt;0",$D$9))),2),"")&amp;IF(_xlfn.MAXIFS(Consolidado!$B$5:$B$1000,Consolidado!$E$5:$E$1000,$B42,Consolidado!$C$5:$C$1000,"Comité de Supervisión",Consolidado!$L$5:$L$1000,"X",Consolidado!$H$5:$H$1000,IF($D$9="Todos","&gt;0",$D$9))&lt;&gt;_xlfn.MINIFS(Consolidado!$B$5:$B$1000,Consolidado!$E$5:$E$1000,$B42,Consolidado!$C$5:$C$1000,"Comité de Supervisión",Consolidado!$L$5:$L$1000,"X",Consolidado!$H$5:$H$1000,IF($D$9="Todos","&gt;0",$D$9))," y "&amp;TEXT(DAY(_xlfn.MAXIFS(Consolidado!$B$5:$B$1000,Consolidado!$E$5:$E$1000,$B42,Consolidado!$C$5:$C$1000,"Comité de Supervisión",Consolidado!$L$5:$L$1000,"X",Consolidado!$H$5:$H$1000,IF($D$9="Todos","&gt;0",$D$9))),"00")&amp;"/"&amp;TEXT(MONTH(_xlfn.MAXIFS(Consolidado!$B$5:$B$1000,Consolidado!$E$5:$E$1000,$B42,Consolidado!$C$5:$C$1000,"Comité de Supervisión",Consolidado!$L$5:$L$1000,"X",Consolidado!$H$5:$H$1000,IF($D$9="Todos","&gt;0",$D$9))),"00")&amp;IF($D$9="Todos","/"&amp;RIGHT(YEAR(_xlfn.MAXIFS(Consolidado!$B$5:$B$1000,Consolidado!$E$5:$E$1000,$B42,Consolidado!$C$5:$C$1000,"Comité de Supervisión",Consolidado!$L$5:$L$1000,"X",Consolidado!$H$5:$H$1000,IF($D$9="Todos","&gt;0",$D$9))),2),""),""),""),IF(SUMIFS(Consolidado!$AD$5:$AD$1000,Consolidado!$E$5:$E$1000,$B42,Consolidado!$C$5:$C$1000,"Consejo de Administración",Consolidado!$L$5:$L$1000,"X",Consolidado!$H$5:$H$1000,IF($D$9="Todos","&gt;0",$D$9))&gt;0,"Consejo "&amp;TEXT(DAY(_xlfn.MINIFS(Consolidado!$B$5:$B$1000,Consolidado!$E$5:$E$1000,$B42,Consolidado!$C$5:$C$1000,"Consejo de Administración",Consolidado!$L$5:$L$1000,"X",Consolidado!$H$5:$H$1000,IF($D$9="Todos","&gt;0",$D$9))),"00")&amp;"/"&amp;TEXT(MONTH(_xlfn.MINIFS(Consolidado!$B$5:$B$1000,Consolidado!$E$5:$E$1000,$B42,Consolidado!$C$5:$C$1000,"Consejo de Administración",Consolidado!$L$5:$L$1000,"X",Consolidado!$H$5:$H$1000,IF($D$9="Todos","&gt;0",$D$9))),"00")&amp;IF($D$9="Todos","/"&amp;RIGHT(YEAR(_xlfn.MINIFS(Consolidado!$B$5:$B$1000,Consolidado!$E$5:$E$1000,$B42,Consolidado!$C$5:$C$1000,"Consejo de Administración",Consolidado!$L$5:$L$1000,"X",Consolidado!$H$5:$H$1000,IF($D$9="Todos","&gt;0",$D$9))),2),"")&amp;IF(_xlfn.MAXIFS(Consolidado!$B$5:$B$1000,Consolidado!$E$5:$E$1000,$B42,Consolidado!$C$5:$C$1000,"Consejo de Administración",Consolidado!$L$5:$L$1000,"X",Consolidado!$H$5:$H$1000,IF($D$9="Todos","&gt;0",$D$9))&lt;&gt;_xlfn.MINIFS(Consolidado!$B$5:$B$1000,Consolidado!$E$5:$E$1000,$B42,Consolidado!$C$5:$C$1000,"Consejo de Administración",Consolidado!$L$5:$L$1000,"X",Consolidado!$H$5:$H$1000,IF($D$9="Todos","&gt;0",$D$9))," y "&amp;TEXT(DAY(_xlfn.MAXIFS(Consolidado!$B$5:$B$1000,Consolidado!$E$5:$E$1000,$B42,Consolidado!$C$5:$C$1000,"Consejo de Administración",Consolidado!$L$5:$L$1000,"X",Consolidado!$H$5:$H$1000,IF($D$9="Todos","&gt;0",$D$9))),"00")&amp;"/"&amp;TEXT(MONTH(_xlfn.MAXIFS(Consolidado!$B$5:$B$1000,Consolidado!$E$5:$E$1000,$B42,Consolidado!$C$5:$C$1000,"Consejo de Administración",Consolidado!$L$5:$L$1000,"X",Consolidado!$H$5:$H$1000,IF($D$9="Todos","&gt;0",$D$9))),"00")&amp;IF($D$9="Todos","/"&amp;RIGHT(YEAR(_xlfn.MAXIFS(Consolidado!$B$5:$B$1000,Consolidado!$E$5:$E$1000,$B42,Consolidado!$C$5:$C$1000,"Consejo de Administración",Consolidado!$L$5:$L$1000,"X",Consolidado!$H$5:$H$1000,IF($D$9="Todos","&gt;0",$D$9))),2),""),""),""),IF(SUMIFS(Consolidado!$AD$5:$AD$1000,Consolidado!$E$5:$E$1000,$B42,Consolidado!$C$5:$C$1000,"Otros",Consolidado!$L$5:$L$1000,"X",Consolidado!$H$5:$H$1000,IF($D$9="Todos","&gt;0",$D$9))&gt;0,"Otros "&amp;TEXT(DAY(_xlfn.MINIFS(Consolidado!$B$5:$B$1000,Consolidado!$E$5:$E$1000,$B42,Consolidado!$C$5:$C$1000,"Otros",Consolidado!$L$5:$L$1000,"X",Consolidado!$H$5:$H$1000,IF($D$9="Todos","&gt;0",$D$9))),"00")&amp;"/"&amp;TEXT(MONTH(_xlfn.MINIFS(Consolidado!$B$5:$B$1000,Consolidado!$E$5:$E$1000,$B42,Consolidado!$C$5:$C$1000,"Otros",Consolidado!$L$5:$L$1000,"X",Consolidado!$H$5:$H$1000,IF($D$9="Todos","&gt;0",$D$9))),"00")&amp;IF($D$9="Todos","/"&amp;RIGHT(YEAR(_xlfn.MINIFS(Consolidado!$B$5:$B$1000,Consolidado!$E$5:$E$1000,$B42,Consolidado!$C$5:$C$1000,"Otros",Consolidado!$L$5:$L$1000,"X",Consolidado!$H$5:$H$1000,IF($D$9="Todos","&gt;0",$D$9))),2),"")&amp;IF(_xlfn.MAXIFS(Consolidado!$B$5:$B$1000,Consolidado!$E$5:$E$1000,$B42,Consolidado!$C$5:$C$1000,"Otros",Consolidado!$L$5:$L$1000,"X",Consolidado!$H$5:$H$1000,IF($D$9="Todos","&gt;0",$D$9))&lt;&gt;_xlfn.MINIFS(Consolidado!$B$5:$B$1000,Consolidado!$E$5:$E$1000,$B42,Consolidado!$C$5:$C$1000,"Otros",Consolidado!$L$5:$L$1000,"X",Consolidado!$H$5:$H$1000,IF($D$9="Todos","&gt;0",$D$9))," y "&amp;TEXT(DAY(_xlfn.MAXIFS(Consolidado!$B$5:$B$1000,Consolidado!$E$5:$E$1000,$B42,Consolidado!$C$5:$C$1000,"Otros",Consolidado!$L$5:$L$1000,"X",Consolidado!$H$5:$H$1000,IF($D$9="Todos","&gt;0",$D$9))),"00")&amp;"/"&amp;TEXT(MONTH(_xlfn.MAXIFS(Consolidado!$B$5:$B$1000,Consolidado!$E$5:$E$1000,$B42,Consolidado!$C$5:$C$1000,"Otros",Consolidado!$L$5:$L$1000,"X",Consolidado!$H$5:$H$1000,IF($D$9="Todos","&gt;0",$D$9))),"00")&amp;IF($D$9="Todos","/"&amp;RIGHT(YEAR(_xlfn.MAXIFS(Consolidado!$B$5:$B$1000,Consolidado!$E$5:$E$1000,$B42,Consolidado!$C$5:$C$1000,"Otros",Consolidado!$L$5:$L$1000,"X",Consolidado!$H$5:$H$1000,IF($D$9="Todos","&gt;0",$D$9))),2),""),""),""))</f>
        <v/>
      </c>
      <c r="O42" s="37" t="str">
        <f aca="false">_xlfn.TEXTJOIN(" +"&amp;CHAR(10),TRUE(),IF(SUMIFS(Consolidado!$AD$5:$AD$1000,Consolidado!$E$5:$E$1000,$B42,Consolidado!$C$5:$C$1000,"Auditoría Interna",Consolidado!$M$5:$M$1000,"X",Consolidado!$H$5:$H$1000,IF($D$9="Todos","&gt;0",$D$9))&gt;0,"Interna "&amp;TEXT(DAY(_xlfn.MINIFS(Consolidado!$B$5:$B$1000,Consolidado!$E$5:$E$1000,$B42,Consolidado!$C$5:$C$1000,"Auditoría Interna",Consolidado!$M$5:$M$1000,"X",Consolidado!$H$5:$H$1000,IF($D$9="Todos","&gt;0",$D$9))),"00")&amp;"/"&amp;TEXT(MONTH(_xlfn.MINIFS(Consolidado!$B$5:$B$1000,Consolidado!$E$5:$E$1000,$B42,Consolidado!$C$5:$C$1000,"Auditoría Interna",Consolidado!$M$5:$M$1000,"X",Consolidado!$H$5:$H$1000,IF($D$9="Todos","&gt;0",$D$9))),"00")&amp;IF($D$9="Todos","/"&amp;RIGHT(YEAR(_xlfn.MINIFS(Consolidado!$B$5:$B$1000,Consolidado!$E$5:$E$1000,$B42,Consolidado!$C$5:$C$1000,"Auditoría Interna",Consolidado!$M$5:$M$1000,"X",Consolidado!$H$5:$H$1000,IF($D$9="Todos","&gt;0",$D$9))),2),"")&amp;IF(_xlfn.MAXIFS(Consolidado!$B$5:$B$1000,Consolidado!$E$5:$E$1000,$B42,Consolidado!$C$5:$C$1000,"Auditoría Interna",Consolidado!$M$5:$M$1000,"X",Consolidado!$H$5:$H$1000,IF($D$9="Todos","&gt;0",$D$9))&lt;&gt;_xlfn.MINIFS(Consolidado!$B$5:$B$1000,Consolidado!$E$5:$E$1000,$B42,Consolidado!$C$5:$C$1000,"Auditoría Interna",Consolidado!$M$5:$M$1000,"X",Consolidado!$H$5:$H$1000,IF($D$9="Todos","&gt;0",$D$9))," y "&amp;TEXT(DAY(_xlfn.MAXIFS(Consolidado!$B$5:$B$1000,Consolidado!$E$5:$E$1000,$B42,Consolidado!$C$5:$C$1000,"Auditoría Interna",Consolidado!$M$5:$M$1000,"X",Consolidado!$H$5:$H$1000,IF($D$9="Todos","&gt;0",$D$9))),"00")&amp;"/"&amp;TEXT(MONTH(_xlfn.MAXIFS(Consolidado!$B$5:$B$1000,Consolidado!$E$5:$E$1000,$B42,Consolidado!$C$5:$C$1000,"Auditoría Interna",Consolidado!$M$5:$M$1000,"X",Consolidado!$H$5:$H$1000,IF($D$9="Todos","&gt;0",$D$9))),"00")&amp;IF($D$9="Todos","/"&amp;RIGHT(YEAR(_xlfn.MAXIFS(Consolidado!$B$5:$B$1000,Consolidado!$E$5:$E$1000,$B42,Consolidado!$C$5:$C$1000,"Auditoría Interna",Consolidado!$M$5:$M$1000,"X",Consolidado!$H$5:$H$1000,IF($D$9="Todos","&gt;0",$D$9))),2),""),""),""),IF(SUMIFS(Consolidado!$AD$5:$AD$1000,Consolidado!$E$5:$E$1000,$B42,Consolidado!$C$5:$C$1000,"Auditoría Externa",Consolidado!$M$5:$M$1000,"X",Consolidado!$H$5:$H$1000,IF($D$9="Todos","&gt;0",$D$9))&gt;0,"Externa "&amp;TEXT(DAY(_xlfn.MINIFS(Consolidado!$B$5:$B$1000,Consolidado!$E$5:$E$1000,$B42,Consolidado!$C$5:$C$1000,"Auditoría Externa",Consolidado!$M$5:$M$1000,"X",Consolidado!$H$5:$H$1000,IF($D$9="Todos","&gt;0",$D$9))),"00")&amp;"/"&amp;TEXT(MONTH(_xlfn.MINIFS(Consolidado!$B$5:$B$1000,Consolidado!$E$5:$E$1000,$B42,Consolidado!$C$5:$C$1000,"Auditoría Externa",Consolidado!$M$5:$M$1000,"X",Consolidado!$H$5:$H$1000,IF($D$9="Todos","&gt;0",$D$9))),"00")&amp;IF($D$9="Todos","/"&amp;RIGHT(YEAR(_xlfn.MINIFS(Consolidado!$B$5:$B$1000,Consolidado!$E$5:$E$1000,$B42,Consolidado!$C$5:$C$1000,"Auditoría Externa",Consolidado!$M$5:$M$1000,"X",Consolidado!$H$5:$H$1000,IF($D$9="Todos","&gt;0",$D$9))),2),"")&amp;IF(_xlfn.MAXIFS(Consolidado!$B$5:$B$1000,Consolidado!$E$5:$E$1000,$B42,Consolidado!$C$5:$C$1000,"Auditoría Externa",Consolidado!$M$5:$M$1000,"X",Consolidado!$H$5:$H$1000,IF($D$9="Todos","&gt;0",$D$9))&lt;&gt;_xlfn.MINIFS(Consolidado!$B$5:$B$1000,Consolidado!$E$5:$E$1000,$B42,Consolidado!$C$5:$C$1000,"Auditoría Externa",Consolidado!$M$5:$M$1000,"X",Consolidado!$H$5:$H$1000,IF($D$9="Todos","&gt;0",$D$9))," y "&amp;TEXT(DAY(_xlfn.MAXIFS(Consolidado!$B$5:$B$1000,Consolidado!$E$5:$E$1000,$B42,Consolidado!$C$5:$C$1000,"Auditoría Externa",Consolidado!$M$5:$M$1000,"X",Consolidado!$H$5:$H$1000,IF($D$9="Todos","&gt;0",$D$9))),"00")&amp;"/"&amp;TEXT(MONTH(_xlfn.MAXIFS(Consolidado!$B$5:$B$1000,Consolidado!$E$5:$E$1000,$B42,Consolidado!$C$5:$C$1000,"Auditoría Externa",Consolidado!$M$5:$M$1000,"X",Consolidado!$H$5:$H$1000,IF($D$9="Todos","&gt;0",$D$9))),"00")&amp;IF($D$9="Todos","/"&amp;RIGHT(YEAR(_xlfn.MAXIFS(Consolidado!$B$5:$B$1000,Consolidado!$E$5:$E$1000,$B42,Consolidado!$C$5:$C$1000,"Auditoría Externa",Consolidado!$M$5:$M$1000,"X",Consolidado!$H$5:$H$1000,IF($D$9="Todos","&gt;0",$D$9))),2),""),""),""),IF(SUMIFS(Consolidado!$AD$5:$AD$1000,Consolidado!$E$5:$E$1000,$B42,Consolidado!$C$5:$C$1000,"SSF",Consolidado!$M$5:$M$1000,"X",Consolidado!$H$5:$H$1000,IF($D$9="Todos","&gt;0",$D$9))&gt;0,"SSF "&amp;TEXT(DAY(_xlfn.MINIFS(Consolidado!$B$5:$B$1000,Consolidado!$E$5:$E$1000,$B42,Consolidado!$C$5:$C$1000,"SSF",Consolidado!$M$5:$M$1000,"X",Consolidado!$H$5:$H$1000,IF($D$9="Todos","&gt;0",$D$9))),"00")&amp;"/"&amp;TEXT(MONTH(_xlfn.MINIFS(Consolidado!$B$5:$B$1000,Consolidado!$E$5:$E$1000,$B42,Consolidado!$C$5:$C$1000,"SSF",Consolidado!$M$5:$M$1000,"X",Consolidado!$H$5:$H$1000,IF($D$9="Todos","&gt;0",$D$9))),"00")&amp;IF($D$9="Todos","/"&amp;RIGHT(YEAR(_xlfn.MINIFS(Consolidado!$B$5:$B$1000,Consolidado!$E$5:$E$1000,$B42,Consolidado!$C$5:$C$1000,"SSF",Consolidado!$M$5:$M$1000,"X",Consolidado!$H$5:$H$1000,IF($D$9="Todos","&gt;0",$D$9))),2),"")&amp;IF(_xlfn.MAXIFS(Consolidado!$B$5:$B$1000,Consolidado!$E$5:$E$1000,$B42,Consolidado!$C$5:$C$1000,"SSF",Consolidado!$M$5:$M$1000,"X",Consolidado!$H$5:$H$1000,IF($D$9="Todos","&gt;0",$D$9))&lt;&gt;_xlfn.MINIFS(Consolidado!$B$5:$B$1000,Consolidado!$E$5:$E$1000,$B42,Consolidado!$C$5:$C$1000,"SSF",Consolidado!$M$5:$M$1000,"X",Consolidado!$H$5:$H$1000,IF($D$9="Todos","&gt;0",$D$9))," y "&amp;TEXT(DAY(_xlfn.MAXIFS(Consolidado!$B$5:$B$1000,Consolidado!$E$5:$E$1000,$B42,Consolidado!$C$5:$C$1000,"SSF",Consolidado!$M$5:$M$1000,"X",Consolidado!$H$5:$H$1000,IF($D$9="Todos","&gt;0",$D$9))),"00")&amp;"/"&amp;TEXT(MONTH(_xlfn.MAXIFS(Consolidado!$B$5:$B$1000,Consolidado!$E$5:$E$1000,$B42,Consolidado!$C$5:$C$1000,"SSF",Consolidado!$M$5:$M$1000,"X",Consolidado!$H$5:$H$1000,IF($D$9="Todos","&gt;0",$D$9))),"00")&amp;IF($D$9="Todos","/"&amp;RIGHT(YEAR(_xlfn.MAXIFS(Consolidado!$B$5:$B$1000,Consolidado!$E$5:$E$1000,$B42,Consolidado!$C$5:$C$1000,"SSF",Consolidado!$M$5:$M$1000,"X",Consolidado!$H$5:$H$1000,IF($D$9="Todos","&gt;0",$D$9))),2),""),""),""),IF(SUMIFS(Consolidado!$AD$5:$AD$1000,Consolidado!$E$5:$E$1000,$B42,Consolidado!$C$5:$C$1000,"Comité de Supervisión",Consolidado!$M$5:$M$1000,"X",Consolidado!$H$5:$H$1000,IF($D$9="Todos","&gt;0",$D$9))&gt;0,"Comité Sup. "&amp;TEXT(DAY(_xlfn.MINIFS(Consolidado!$B$5:$B$1000,Consolidado!$E$5:$E$1000,$B42,Consolidado!$C$5:$C$1000,"Comité de Supervisión",Consolidado!$M$5:$M$1000,"X",Consolidado!$H$5:$H$1000,IF($D$9="Todos","&gt;0",$D$9))),"00")&amp;"/"&amp;TEXT(MONTH(_xlfn.MINIFS(Consolidado!$B$5:$B$1000,Consolidado!$E$5:$E$1000,$B42,Consolidado!$C$5:$C$1000,"Comité de Supervisión",Consolidado!$M$5:$M$1000,"X",Consolidado!$H$5:$H$1000,IF($D$9="Todos","&gt;0",$D$9))),"00")&amp;IF($D$9="Todos","/"&amp;RIGHT(YEAR(_xlfn.MINIFS(Consolidado!$B$5:$B$1000,Consolidado!$E$5:$E$1000,$B42,Consolidado!$C$5:$C$1000,"Comité de Supervisión",Consolidado!$M$5:$M$1000,"X",Consolidado!$H$5:$H$1000,IF($D$9="Todos","&gt;0",$D$9))),2),"")&amp;IF(_xlfn.MAXIFS(Consolidado!$B$5:$B$1000,Consolidado!$E$5:$E$1000,$B42,Consolidado!$C$5:$C$1000,"Comité de Supervisión",Consolidado!$M$5:$M$1000,"X",Consolidado!$H$5:$H$1000,IF($D$9="Todos","&gt;0",$D$9))&lt;&gt;_xlfn.MINIFS(Consolidado!$B$5:$B$1000,Consolidado!$E$5:$E$1000,$B42,Consolidado!$C$5:$C$1000,"Comité de Supervisión",Consolidado!$M$5:$M$1000,"X",Consolidado!$H$5:$H$1000,IF($D$9="Todos","&gt;0",$D$9))," y "&amp;TEXT(DAY(_xlfn.MAXIFS(Consolidado!$B$5:$B$1000,Consolidado!$E$5:$E$1000,$B42,Consolidado!$C$5:$C$1000,"Comité de Supervisión",Consolidado!$M$5:$M$1000,"X",Consolidado!$H$5:$H$1000,IF($D$9="Todos","&gt;0",$D$9))),"00")&amp;"/"&amp;TEXT(MONTH(_xlfn.MAXIFS(Consolidado!$B$5:$B$1000,Consolidado!$E$5:$E$1000,$B42,Consolidado!$C$5:$C$1000,"Comité de Supervisión",Consolidado!$M$5:$M$1000,"X",Consolidado!$H$5:$H$1000,IF($D$9="Todos","&gt;0",$D$9))),"00")&amp;IF($D$9="Todos","/"&amp;RIGHT(YEAR(_xlfn.MAXIFS(Consolidado!$B$5:$B$1000,Consolidado!$E$5:$E$1000,$B42,Consolidado!$C$5:$C$1000,"Comité de Supervisión",Consolidado!$M$5:$M$1000,"X",Consolidado!$H$5:$H$1000,IF($D$9="Todos","&gt;0",$D$9))),2),""),""),""),IF(SUMIFS(Consolidado!$AD$5:$AD$1000,Consolidado!$E$5:$E$1000,$B42,Consolidado!$C$5:$C$1000,"Consejo de Administración",Consolidado!$M$5:$M$1000,"X",Consolidado!$H$5:$H$1000,IF($D$9="Todos","&gt;0",$D$9))&gt;0,"Consejo "&amp;TEXT(DAY(_xlfn.MINIFS(Consolidado!$B$5:$B$1000,Consolidado!$E$5:$E$1000,$B42,Consolidado!$C$5:$C$1000,"Consejo de Administración",Consolidado!$M$5:$M$1000,"X",Consolidado!$H$5:$H$1000,IF($D$9="Todos","&gt;0",$D$9))),"00")&amp;"/"&amp;TEXT(MONTH(_xlfn.MINIFS(Consolidado!$B$5:$B$1000,Consolidado!$E$5:$E$1000,$B42,Consolidado!$C$5:$C$1000,"Consejo de Administración",Consolidado!$M$5:$M$1000,"X",Consolidado!$H$5:$H$1000,IF($D$9="Todos","&gt;0",$D$9))),"00")&amp;IF($D$9="Todos","/"&amp;RIGHT(YEAR(_xlfn.MINIFS(Consolidado!$B$5:$B$1000,Consolidado!$E$5:$E$1000,$B42,Consolidado!$C$5:$C$1000,"Consejo de Administración",Consolidado!$M$5:$M$1000,"X",Consolidado!$H$5:$H$1000,IF($D$9="Todos","&gt;0",$D$9))),2),"")&amp;IF(_xlfn.MAXIFS(Consolidado!$B$5:$B$1000,Consolidado!$E$5:$E$1000,$B42,Consolidado!$C$5:$C$1000,"Consejo de Administración",Consolidado!$M$5:$M$1000,"X",Consolidado!$H$5:$H$1000,IF($D$9="Todos","&gt;0",$D$9))&lt;&gt;_xlfn.MINIFS(Consolidado!$B$5:$B$1000,Consolidado!$E$5:$E$1000,$B42,Consolidado!$C$5:$C$1000,"Consejo de Administración",Consolidado!$M$5:$M$1000,"X",Consolidado!$H$5:$H$1000,IF($D$9="Todos","&gt;0",$D$9))," y "&amp;TEXT(DAY(_xlfn.MAXIFS(Consolidado!$B$5:$B$1000,Consolidado!$E$5:$E$1000,$B42,Consolidado!$C$5:$C$1000,"Consejo de Administración",Consolidado!$M$5:$M$1000,"X",Consolidado!$H$5:$H$1000,IF($D$9="Todos","&gt;0",$D$9))),"00")&amp;"/"&amp;TEXT(MONTH(_xlfn.MAXIFS(Consolidado!$B$5:$B$1000,Consolidado!$E$5:$E$1000,$B42,Consolidado!$C$5:$C$1000,"Consejo de Administración",Consolidado!$M$5:$M$1000,"X",Consolidado!$H$5:$H$1000,IF($D$9="Todos","&gt;0",$D$9))),"00")&amp;IF($D$9="Todos","/"&amp;RIGHT(YEAR(_xlfn.MAXIFS(Consolidado!$B$5:$B$1000,Consolidado!$E$5:$E$1000,$B42,Consolidado!$C$5:$C$1000,"Consejo de Administración",Consolidado!$M$5:$M$1000,"X",Consolidado!$H$5:$H$1000,IF($D$9="Todos","&gt;0",$D$9))),2),""),""),""),IF(SUMIFS(Consolidado!$AD$5:$AD$1000,Consolidado!$E$5:$E$1000,$B42,Consolidado!$C$5:$C$1000,"Otros",Consolidado!$M$5:$M$1000,"X",Consolidado!$H$5:$H$1000,IF($D$9="Todos","&gt;0",$D$9))&gt;0,"Otros "&amp;TEXT(DAY(_xlfn.MINIFS(Consolidado!$B$5:$B$1000,Consolidado!$E$5:$E$1000,$B42,Consolidado!$C$5:$C$1000,"Otros",Consolidado!$M$5:$M$1000,"X",Consolidado!$H$5:$H$1000,IF($D$9="Todos","&gt;0",$D$9))),"00")&amp;"/"&amp;TEXT(MONTH(_xlfn.MINIFS(Consolidado!$B$5:$B$1000,Consolidado!$E$5:$E$1000,$B42,Consolidado!$C$5:$C$1000,"Otros",Consolidado!$M$5:$M$1000,"X",Consolidado!$H$5:$H$1000,IF($D$9="Todos","&gt;0",$D$9))),"00")&amp;IF($D$9="Todos","/"&amp;RIGHT(YEAR(_xlfn.MINIFS(Consolidado!$B$5:$B$1000,Consolidado!$E$5:$E$1000,$B42,Consolidado!$C$5:$C$1000,"Otros",Consolidado!$M$5:$M$1000,"X",Consolidado!$H$5:$H$1000,IF($D$9="Todos","&gt;0",$D$9))),2),"")&amp;IF(_xlfn.MAXIFS(Consolidado!$B$5:$B$1000,Consolidado!$E$5:$E$1000,$B42,Consolidado!$C$5:$C$1000,"Otros",Consolidado!$M$5:$M$1000,"X",Consolidado!$H$5:$H$1000,IF($D$9="Todos","&gt;0",$D$9))&lt;&gt;_xlfn.MINIFS(Consolidado!$B$5:$B$1000,Consolidado!$E$5:$E$1000,$B42,Consolidado!$C$5:$C$1000,"Otros",Consolidado!$M$5:$M$1000,"X",Consolidado!$H$5:$H$1000,IF($D$9="Todos","&gt;0",$D$9))," y "&amp;TEXT(DAY(_xlfn.MAXIFS(Consolidado!$B$5:$B$1000,Consolidado!$E$5:$E$1000,$B42,Consolidado!$C$5:$C$1000,"Otros",Consolidado!$M$5:$M$1000,"X",Consolidado!$H$5:$H$1000,IF($D$9="Todos","&gt;0",$D$9))),"00")&amp;"/"&amp;TEXT(MONTH(_xlfn.MAXIFS(Consolidado!$B$5:$B$1000,Consolidado!$E$5:$E$1000,$B42,Consolidado!$C$5:$C$1000,"Otros",Consolidado!$M$5:$M$1000,"X",Consolidado!$H$5:$H$1000,IF($D$9="Todos","&gt;0",$D$9))),"00")&amp;IF($D$9="Todos","/"&amp;RIGHT(YEAR(_xlfn.MAXIFS(Consolidado!$B$5:$B$1000,Consolidado!$E$5:$E$1000,$B42,Consolidado!$C$5:$C$1000,"Otros",Consolidado!$M$5:$M$1000,"X",Consolidado!$H$5:$H$1000,IF($D$9="Todos","&gt;0",$D$9))),2),""),""),""))</f>
        <v/>
      </c>
      <c r="P42" s="37" t="str">
        <f aca="false">_xlfn.TEXTJOIN(" +"&amp;CHAR(10),TRUE(),IF(SUMIFS(Consolidado!$AD$5:$AD$1000,Consolidado!$E$5:$E$1000,$B42,Consolidado!$C$5:$C$1000,"Auditoría Interna",Consolidado!$N$5:$N$1000,"X",Consolidado!$H$5:$H$1000,IF($D$9="Todos","&gt;0",$D$9))&gt;0,"Interna "&amp;TEXT(DAY(_xlfn.MINIFS(Consolidado!$B$5:$B$1000,Consolidado!$E$5:$E$1000,$B42,Consolidado!$C$5:$C$1000,"Auditoría Interna",Consolidado!$N$5:$N$1000,"X",Consolidado!$H$5:$H$1000,IF($D$9="Todos","&gt;0",$D$9))),"00")&amp;"/"&amp;TEXT(MONTH(_xlfn.MINIFS(Consolidado!$B$5:$B$1000,Consolidado!$E$5:$E$1000,$B42,Consolidado!$C$5:$C$1000,"Auditoría Interna",Consolidado!$N$5:$N$1000,"X",Consolidado!$H$5:$H$1000,IF($D$9="Todos","&gt;0",$D$9))),"00")&amp;IF($D$9="Todos","/"&amp;RIGHT(YEAR(_xlfn.MINIFS(Consolidado!$B$5:$B$1000,Consolidado!$E$5:$E$1000,$B42,Consolidado!$C$5:$C$1000,"Auditoría Interna",Consolidado!$N$5:$N$1000,"X",Consolidado!$H$5:$H$1000,IF($D$9="Todos","&gt;0",$D$9))),2),"")&amp;IF(_xlfn.MAXIFS(Consolidado!$B$5:$B$1000,Consolidado!$E$5:$E$1000,$B42,Consolidado!$C$5:$C$1000,"Auditoría Interna",Consolidado!$N$5:$N$1000,"X",Consolidado!$H$5:$H$1000,IF($D$9="Todos","&gt;0",$D$9))&lt;&gt;_xlfn.MINIFS(Consolidado!$B$5:$B$1000,Consolidado!$E$5:$E$1000,$B42,Consolidado!$C$5:$C$1000,"Auditoría Interna",Consolidado!$N$5:$N$1000,"X",Consolidado!$H$5:$H$1000,IF($D$9="Todos","&gt;0",$D$9))," y "&amp;TEXT(DAY(_xlfn.MAXIFS(Consolidado!$B$5:$B$1000,Consolidado!$E$5:$E$1000,$B42,Consolidado!$C$5:$C$1000,"Auditoría Interna",Consolidado!$N$5:$N$1000,"X",Consolidado!$H$5:$H$1000,IF($D$9="Todos","&gt;0",$D$9))),"00")&amp;"/"&amp;TEXT(MONTH(_xlfn.MAXIFS(Consolidado!$B$5:$B$1000,Consolidado!$E$5:$E$1000,$B42,Consolidado!$C$5:$C$1000,"Auditoría Interna",Consolidado!$N$5:$N$1000,"X",Consolidado!$H$5:$H$1000,IF($D$9="Todos","&gt;0",$D$9))),"00")&amp;IF($D$9="Todos","/"&amp;RIGHT(YEAR(_xlfn.MAXIFS(Consolidado!$B$5:$B$1000,Consolidado!$E$5:$E$1000,$B42,Consolidado!$C$5:$C$1000,"Auditoría Interna",Consolidado!$N$5:$N$1000,"X",Consolidado!$H$5:$H$1000,IF($D$9="Todos","&gt;0",$D$9))),2),""),""),""),IF(SUMIFS(Consolidado!$AD$5:$AD$1000,Consolidado!$E$5:$E$1000,$B42,Consolidado!$C$5:$C$1000,"Auditoría Externa",Consolidado!$N$5:$N$1000,"X",Consolidado!$H$5:$H$1000,IF($D$9="Todos","&gt;0",$D$9))&gt;0,"Externa "&amp;TEXT(DAY(_xlfn.MINIFS(Consolidado!$B$5:$B$1000,Consolidado!$E$5:$E$1000,$B42,Consolidado!$C$5:$C$1000,"Auditoría Externa",Consolidado!$N$5:$N$1000,"X",Consolidado!$H$5:$H$1000,IF($D$9="Todos","&gt;0",$D$9))),"00")&amp;"/"&amp;TEXT(MONTH(_xlfn.MINIFS(Consolidado!$B$5:$B$1000,Consolidado!$E$5:$E$1000,$B42,Consolidado!$C$5:$C$1000,"Auditoría Externa",Consolidado!$N$5:$N$1000,"X",Consolidado!$H$5:$H$1000,IF($D$9="Todos","&gt;0",$D$9))),"00")&amp;IF($D$9="Todos","/"&amp;RIGHT(YEAR(_xlfn.MINIFS(Consolidado!$B$5:$B$1000,Consolidado!$E$5:$E$1000,$B42,Consolidado!$C$5:$C$1000,"Auditoría Externa",Consolidado!$N$5:$N$1000,"X",Consolidado!$H$5:$H$1000,IF($D$9="Todos","&gt;0",$D$9))),2),"")&amp;IF(_xlfn.MAXIFS(Consolidado!$B$5:$B$1000,Consolidado!$E$5:$E$1000,$B42,Consolidado!$C$5:$C$1000,"Auditoría Externa",Consolidado!$N$5:$N$1000,"X",Consolidado!$H$5:$H$1000,IF($D$9="Todos","&gt;0",$D$9))&lt;&gt;_xlfn.MINIFS(Consolidado!$B$5:$B$1000,Consolidado!$E$5:$E$1000,$B42,Consolidado!$C$5:$C$1000,"Auditoría Externa",Consolidado!$N$5:$N$1000,"X",Consolidado!$H$5:$H$1000,IF($D$9="Todos","&gt;0",$D$9))," y "&amp;TEXT(DAY(_xlfn.MAXIFS(Consolidado!$B$5:$B$1000,Consolidado!$E$5:$E$1000,$B42,Consolidado!$C$5:$C$1000,"Auditoría Externa",Consolidado!$N$5:$N$1000,"X",Consolidado!$H$5:$H$1000,IF($D$9="Todos","&gt;0",$D$9))),"00")&amp;"/"&amp;TEXT(MONTH(_xlfn.MAXIFS(Consolidado!$B$5:$B$1000,Consolidado!$E$5:$E$1000,$B42,Consolidado!$C$5:$C$1000,"Auditoría Externa",Consolidado!$N$5:$N$1000,"X",Consolidado!$H$5:$H$1000,IF($D$9="Todos","&gt;0",$D$9))),"00")&amp;IF($D$9="Todos","/"&amp;RIGHT(YEAR(_xlfn.MAXIFS(Consolidado!$B$5:$B$1000,Consolidado!$E$5:$E$1000,$B42,Consolidado!$C$5:$C$1000,"Auditoría Externa",Consolidado!$N$5:$N$1000,"X",Consolidado!$H$5:$H$1000,IF($D$9="Todos","&gt;0",$D$9))),2),""),""),""),IF(SUMIFS(Consolidado!$AD$5:$AD$1000,Consolidado!$E$5:$E$1000,$B42,Consolidado!$C$5:$C$1000,"SSF",Consolidado!$N$5:$N$1000,"X",Consolidado!$H$5:$H$1000,IF($D$9="Todos","&gt;0",$D$9))&gt;0,"SSF "&amp;TEXT(DAY(_xlfn.MINIFS(Consolidado!$B$5:$B$1000,Consolidado!$E$5:$E$1000,$B42,Consolidado!$C$5:$C$1000,"SSF",Consolidado!$N$5:$N$1000,"X",Consolidado!$H$5:$H$1000,IF($D$9="Todos","&gt;0",$D$9))),"00")&amp;"/"&amp;TEXT(MONTH(_xlfn.MINIFS(Consolidado!$B$5:$B$1000,Consolidado!$E$5:$E$1000,$B42,Consolidado!$C$5:$C$1000,"SSF",Consolidado!$N$5:$N$1000,"X",Consolidado!$H$5:$H$1000,IF($D$9="Todos","&gt;0",$D$9))),"00")&amp;IF($D$9="Todos","/"&amp;RIGHT(YEAR(_xlfn.MINIFS(Consolidado!$B$5:$B$1000,Consolidado!$E$5:$E$1000,$B42,Consolidado!$C$5:$C$1000,"SSF",Consolidado!$N$5:$N$1000,"X",Consolidado!$H$5:$H$1000,IF($D$9="Todos","&gt;0",$D$9))),2),"")&amp;IF(_xlfn.MAXIFS(Consolidado!$B$5:$B$1000,Consolidado!$E$5:$E$1000,$B42,Consolidado!$C$5:$C$1000,"SSF",Consolidado!$N$5:$N$1000,"X",Consolidado!$H$5:$H$1000,IF($D$9="Todos","&gt;0",$D$9))&lt;&gt;_xlfn.MINIFS(Consolidado!$B$5:$B$1000,Consolidado!$E$5:$E$1000,$B42,Consolidado!$C$5:$C$1000,"SSF",Consolidado!$N$5:$N$1000,"X",Consolidado!$H$5:$H$1000,IF($D$9="Todos","&gt;0",$D$9))," y "&amp;TEXT(DAY(_xlfn.MAXIFS(Consolidado!$B$5:$B$1000,Consolidado!$E$5:$E$1000,$B42,Consolidado!$C$5:$C$1000,"SSF",Consolidado!$N$5:$N$1000,"X",Consolidado!$H$5:$H$1000,IF($D$9="Todos","&gt;0",$D$9))),"00")&amp;"/"&amp;TEXT(MONTH(_xlfn.MAXIFS(Consolidado!$B$5:$B$1000,Consolidado!$E$5:$E$1000,$B42,Consolidado!$C$5:$C$1000,"SSF",Consolidado!$N$5:$N$1000,"X",Consolidado!$H$5:$H$1000,IF($D$9="Todos","&gt;0",$D$9))),"00")&amp;IF($D$9="Todos","/"&amp;RIGHT(YEAR(_xlfn.MAXIFS(Consolidado!$B$5:$B$1000,Consolidado!$E$5:$E$1000,$B42,Consolidado!$C$5:$C$1000,"SSF",Consolidado!$N$5:$N$1000,"X",Consolidado!$H$5:$H$1000,IF($D$9="Todos","&gt;0",$D$9))),2),""),""),""),IF(SUMIFS(Consolidado!$AD$5:$AD$1000,Consolidado!$E$5:$E$1000,$B42,Consolidado!$C$5:$C$1000,"Comité de Supervisión",Consolidado!$N$5:$N$1000,"X",Consolidado!$H$5:$H$1000,IF($D$9="Todos","&gt;0",$D$9))&gt;0,"Comité Sup. "&amp;TEXT(DAY(_xlfn.MINIFS(Consolidado!$B$5:$B$1000,Consolidado!$E$5:$E$1000,$B42,Consolidado!$C$5:$C$1000,"Comité de Supervisión",Consolidado!$N$5:$N$1000,"X",Consolidado!$H$5:$H$1000,IF($D$9="Todos","&gt;0",$D$9))),"00")&amp;"/"&amp;TEXT(MONTH(_xlfn.MINIFS(Consolidado!$B$5:$B$1000,Consolidado!$E$5:$E$1000,$B42,Consolidado!$C$5:$C$1000,"Comité de Supervisión",Consolidado!$N$5:$N$1000,"X",Consolidado!$H$5:$H$1000,IF($D$9="Todos","&gt;0",$D$9))),"00")&amp;IF($D$9="Todos","/"&amp;RIGHT(YEAR(_xlfn.MINIFS(Consolidado!$B$5:$B$1000,Consolidado!$E$5:$E$1000,$B42,Consolidado!$C$5:$C$1000,"Comité de Supervisión",Consolidado!$N$5:$N$1000,"X",Consolidado!$H$5:$H$1000,IF($D$9="Todos","&gt;0",$D$9))),2),"")&amp;IF(_xlfn.MAXIFS(Consolidado!$B$5:$B$1000,Consolidado!$E$5:$E$1000,$B42,Consolidado!$C$5:$C$1000,"Comité de Supervisión",Consolidado!$N$5:$N$1000,"X",Consolidado!$H$5:$H$1000,IF($D$9="Todos","&gt;0",$D$9))&lt;&gt;_xlfn.MINIFS(Consolidado!$B$5:$B$1000,Consolidado!$E$5:$E$1000,$B42,Consolidado!$C$5:$C$1000,"Comité de Supervisión",Consolidado!$N$5:$N$1000,"X",Consolidado!$H$5:$H$1000,IF($D$9="Todos","&gt;0",$D$9))," y "&amp;TEXT(DAY(_xlfn.MAXIFS(Consolidado!$B$5:$B$1000,Consolidado!$E$5:$E$1000,$B42,Consolidado!$C$5:$C$1000,"Comité de Supervisión",Consolidado!$N$5:$N$1000,"X",Consolidado!$H$5:$H$1000,IF($D$9="Todos","&gt;0",$D$9))),"00")&amp;"/"&amp;TEXT(MONTH(_xlfn.MAXIFS(Consolidado!$B$5:$B$1000,Consolidado!$E$5:$E$1000,$B42,Consolidado!$C$5:$C$1000,"Comité de Supervisión",Consolidado!$N$5:$N$1000,"X",Consolidado!$H$5:$H$1000,IF($D$9="Todos","&gt;0",$D$9))),"00")&amp;IF($D$9="Todos","/"&amp;RIGHT(YEAR(_xlfn.MAXIFS(Consolidado!$B$5:$B$1000,Consolidado!$E$5:$E$1000,$B42,Consolidado!$C$5:$C$1000,"Comité de Supervisión",Consolidado!$N$5:$N$1000,"X",Consolidado!$H$5:$H$1000,IF($D$9="Todos","&gt;0",$D$9))),2),""),""),""),IF(SUMIFS(Consolidado!$AD$5:$AD$1000,Consolidado!$E$5:$E$1000,$B42,Consolidado!$C$5:$C$1000,"Consejo de Administración",Consolidado!$N$5:$N$1000,"X",Consolidado!$H$5:$H$1000,IF($D$9="Todos","&gt;0",$D$9))&gt;0,"Consejo "&amp;TEXT(DAY(_xlfn.MINIFS(Consolidado!$B$5:$B$1000,Consolidado!$E$5:$E$1000,$B42,Consolidado!$C$5:$C$1000,"Consejo de Administración",Consolidado!$N$5:$N$1000,"X",Consolidado!$H$5:$H$1000,IF($D$9="Todos","&gt;0",$D$9))),"00")&amp;"/"&amp;TEXT(MONTH(_xlfn.MINIFS(Consolidado!$B$5:$B$1000,Consolidado!$E$5:$E$1000,$B42,Consolidado!$C$5:$C$1000,"Consejo de Administración",Consolidado!$N$5:$N$1000,"X",Consolidado!$H$5:$H$1000,IF($D$9="Todos","&gt;0",$D$9))),"00")&amp;IF($D$9="Todos","/"&amp;RIGHT(YEAR(_xlfn.MINIFS(Consolidado!$B$5:$B$1000,Consolidado!$E$5:$E$1000,$B42,Consolidado!$C$5:$C$1000,"Consejo de Administración",Consolidado!$N$5:$N$1000,"X",Consolidado!$H$5:$H$1000,IF($D$9="Todos","&gt;0",$D$9))),2),"")&amp;IF(_xlfn.MAXIFS(Consolidado!$B$5:$B$1000,Consolidado!$E$5:$E$1000,$B42,Consolidado!$C$5:$C$1000,"Consejo de Administración",Consolidado!$N$5:$N$1000,"X",Consolidado!$H$5:$H$1000,IF($D$9="Todos","&gt;0",$D$9))&lt;&gt;_xlfn.MINIFS(Consolidado!$B$5:$B$1000,Consolidado!$E$5:$E$1000,$B42,Consolidado!$C$5:$C$1000,"Consejo de Administración",Consolidado!$N$5:$N$1000,"X",Consolidado!$H$5:$H$1000,IF($D$9="Todos","&gt;0",$D$9))," y "&amp;TEXT(DAY(_xlfn.MAXIFS(Consolidado!$B$5:$B$1000,Consolidado!$E$5:$E$1000,$B42,Consolidado!$C$5:$C$1000,"Consejo de Administración",Consolidado!$N$5:$N$1000,"X",Consolidado!$H$5:$H$1000,IF($D$9="Todos","&gt;0",$D$9))),"00")&amp;"/"&amp;TEXT(MONTH(_xlfn.MAXIFS(Consolidado!$B$5:$B$1000,Consolidado!$E$5:$E$1000,$B42,Consolidado!$C$5:$C$1000,"Consejo de Administración",Consolidado!$N$5:$N$1000,"X",Consolidado!$H$5:$H$1000,IF($D$9="Todos","&gt;0",$D$9))),"00")&amp;IF($D$9="Todos","/"&amp;RIGHT(YEAR(_xlfn.MAXIFS(Consolidado!$B$5:$B$1000,Consolidado!$E$5:$E$1000,$B42,Consolidado!$C$5:$C$1000,"Consejo de Administración",Consolidado!$N$5:$N$1000,"X",Consolidado!$H$5:$H$1000,IF($D$9="Todos","&gt;0",$D$9))),2),""),""),""),IF(SUMIFS(Consolidado!$AD$5:$AD$1000,Consolidado!$E$5:$E$1000,$B42,Consolidado!$C$5:$C$1000,"Otros",Consolidado!$N$5:$N$1000,"X",Consolidado!$H$5:$H$1000,IF($D$9="Todos","&gt;0",$D$9))&gt;0,"Otros "&amp;TEXT(DAY(_xlfn.MINIFS(Consolidado!$B$5:$B$1000,Consolidado!$E$5:$E$1000,$B42,Consolidado!$C$5:$C$1000,"Otros",Consolidado!$N$5:$N$1000,"X",Consolidado!$H$5:$H$1000,IF($D$9="Todos","&gt;0",$D$9))),"00")&amp;"/"&amp;TEXT(MONTH(_xlfn.MINIFS(Consolidado!$B$5:$B$1000,Consolidado!$E$5:$E$1000,$B42,Consolidado!$C$5:$C$1000,"Otros",Consolidado!$N$5:$N$1000,"X",Consolidado!$H$5:$H$1000,IF($D$9="Todos","&gt;0",$D$9))),"00")&amp;IF($D$9="Todos","/"&amp;RIGHT(YEAR(_xlfn.MINIFS(Consolidado!$B$5:$B$1000,Consolidado!$E$5:$E$1000,$B42,Consolidado!$C$5:$C$1000,"Otros",Consolidado!$N$5:$N$1000,"X",Consolidado!$H$5:$H$1000,IF($D$9="Todos","&gt;0",$D$9))),2),"")&amp;IF(_xlfn.MAXIFS(Consolidado!$B$5:$B$1000,Consolidado!$E$5:$E$1000,$B42,Consolidado!$C$5:$C$1000,"Otros",Consolidado!$N$5:$N$1000,"X",Consolidado!$H$5:$H$1000,IF($D$9="Todos","&gt;0",$D$9))&lt;&gt;_xlfn.MINIFS(Consolidado!$B$5:$B$1000,Consolidado!$E$5:$E$1000,$B42,Consolidado!$C$5:$C$1000,"Otros",Consolidado!$N$5:$N$1000,"X",Consolidado!$H$5:$H$1000,IF($D$9="Todos","&gt;0",$D$9))," y "&amp;TEXT(DAY(_xlfn.MAXIFS(Consolidado!$B$5:$B$1000,Consolidado!$E$5:$E$1000,$B42,Consolidado!$C$5:$C$1000,"Otros",Consolidado!$N$5:$N$1000,"X",Consolidado!$H$5:$H$1000,IF($D$9="Todos","&gt;0",$D$9))),"00")&amp;"/"&amp;TEXT(MONTH(_xlfn.MAXIFS(Consolidado!$B$5:$B$1000,Consolidado!$E$5:$E$1000,$B42,Consolidado!$C$5:$C$1000,"Otros",Consolidado!$N$5:$N$1000,"X",Consolidado!$H$5:$H$1000,IF($D$9="Todos","&gt;0",$D$9))),"00")&amp;IF($D$9="Todos","/"&amp;RIGHT(YEAR(_xlfn.MAXIFS(Consolidado!$B$5:$B$1000,Consolidado!$E$5:$E$1000,$B42,Consolidado!$C$5:$C$1000,"Otros",Consolidado!$N$5:$N$1000,"X",Consolidado!$H$5:$H$1000,IF($D$9="Todos","&gt;0",$D$9))),2),""),""),""))</f>
        <v/>
      </c>
      <c r="Q42" s="37" t="str">
        <f aca="false">_xlfn.TEXTJOIN(" +"&amp;CHAR(10),TRUE(),IF(SUMIFS(Consolidado!$AD$5:$AD$1000,Consolidado!$E$5:$E$1000,$B42,Consolidado!$C$5:$C$1000,"Auditoría Interna",Consolidado!$O$5:$O$1000,"X",Consolidado!$H$5:$H$1000,IF($D$9="Todos","&gt;0",$D$9))&gt;0,"Interna "&amp;TEXT(DAY(_xlfn.MINIFS(Consolidado!$B$5:$B$1000,Consolidado!$E$5:$E$1000,$B42,Consolidado!$C$5:$C$1000,"Auditoría Interna",Consolidado!$O$5:$O$1000,"X",Consolidado!$H$5:$H$1000,IF($D$9="Todos","&gt;0",$D$9))),"00")&amp;"/"&amp;TEXT(MONTH(_xlfn.MINIFS(Consolidado!$B$5:$B$1000,Consolidado!$E$5:$E$1000,$B42,Consolidado!$C$5:$C$1000,"Auditoría Interna",Consolidado!$O$5:$O$1000,"X",Consolidado!$H$5:$H$1000,IF($D$9="Todos","&gt;0",$D$9))),"00")&amp;IF($D$9="Todos","/"&amp;RIGHT(YEAR(_xlfn.MINIFS(Consolidado!$B$5:$B$1000,Consolidado!$E$5:$E$1000,$B42,Consolidado!$C$5:$C$1000,"Auditoría Interna",Consolidado!$O$5:$O$1000,"X",Consolidado!$H$5:$H$1000,IF($D$9="Todos","&gt;0",$D$9))),2),"")&amp;IF(_xlfn.MAXIFS(Consolidado!$B$5:$B$1000,Consolidado!$E$5:$E$1000,$B42,Consolidado!$C$5:$C$1000,"Auditoría Interna",Consolidado!$O$5:$O$1000,"X",Consolidado!$H$5:$H$1000,IF($D$9="Todos","&gt;0",$D$9))&lt;&gt;_xlfn.MINIFS(Consolidado!$B$5:$B$1000,Consolidado!$E$5:$E$1000,$B42,Consolidado!$C$5:$C$1000,"Auditoría Interna",Consolidado!$O$5:$O$1000,"X",Consolidado!$H$5:$H$1000,IF($D$9="Todos","&gt;0",$D$9))," y "&amp;TEXT(DAY(_xlfn.MAXIFS(Consolidado!$B$5:$B$1000,Consolidado!$E$5:$E$1000,$B42,Consolidado!$C$5:$C$1000,"Auditoría Interna",Consolidado!$O$5:$O$1000,"X",Consolidado!$H$5:$H$1000,IF($D$9="Todos","&gt;0",$D$9))),"00")&amp;"/"&amp;TEXT(MONTH(_xlfn.MAXIFS(Consolidado!$B$5:$B$1000,Consolidado!$E$5:$E$1000,$B42,Consolidado!$C$5:$C$1000,"Auditoría Interna",Consolidado!$O$5:$O$1000,"X",Consolidado!$H$5:$H$1000,IF($D$9="Todos","&gt;0",$D$9))),"00")&amp;IF($D$9="Todos","/"&amp;RIGHT(YEAR(_xlfn.MAXIFS(Consolidado!$B$5:$B$1000,Consolidado!$E$5:$E$1000,$B42,Consolidado!$C$5:$C$1000,"Auditoría Interna",Consolidado!$O$5:$O$1000,"X",Consolidado!$H$5:$H$1000,IF($D$9="Todos","&gt;0",$D$9))),2),""),""),""),IF(SUMIFS(Consolidado!$AD$5:$AD$1000,Consolidado!$E$5:$E$1000,$B42,Consolidado!$C$5:$C$1000,"Auditoría Externa",Consolidado!$O$5:$O$1000,"X",Consolidado!$H$5:$H$1000,IF($D$9="Todos","&gt;0",$D$9))&gt;0,"Externa "&amp;TEXT(DAY(_xlfn.MINIFS(Consolidado!$B$5:$B$1000,Consolidado!$E$5:$E$1000,$B42,Consolidado!$C$5:$C$1000,"Auditoría Externa",Consolidado!$O$5:$O$1000,"X",Consolidado!$H$5:$H$1000,IF($D$9="Todos","&gt;0",$D$9))),"00")&amp;"/"&amp;TEXT(MONTH(_xlfn.MINIFS(Consolidado!$B$5:$B$1000,Consolidado!$E$5:$E$1000,$B42,Consolidado!$C$5:$C$1000,"Auditoría Externa",Consolidado!$O$5:$O$1000,"X",Consolidado!$H$5:$H$1000,IF($D$9="Todos","&gt;0",$D$9))),"00")&amp;IF($D$9="Todos","/"&amp;RIGHT(YEAR(_xlfn.MINIFS(Consolidado!$B$5:$B$1000,Consolidado!$E$5:$E$1000,$B42,Consolidado!$C$5:$C$1000,"Auditoría Externa",Consolidado!$O$5:$O$1000,"X",Consolidado!$H$5:$H$1000,IF($D$9="Todos","&gt;0",$D$9))),2),"")&amp;IF(_xlfn.MAXIFS(Consolidado!$B$5:$B$1000,Consolidado!$E$5:$E$1000,$B42,Consolidado!$C$5:$C$1000,"Auditoría Externa",Consolidado!$O$5:$O$1000,"X",Consolidado!$H$5:$H$1000,IF($D$9="Todos","&gt;0",$D$9))&lt;&gt;_xlfn.MINIFS(Consolidado!$B$5:$B$1000,Consolidado!$E$5:$E$1000,$B42,Consolidado!$C$5:$C$1000,"Auditoría Externa",Consolidado!$O$5:$O$1000,"X",Consolidado!$H$5:$H$1000,IF($D$9="Todos","&gt;0",$D$9))," y "&amp;TEXT(DAY(_xlfn.MAXIFS(Consolidado!$B$5:$B$1000,Consolidado!$E$5:$E$1000,$B42,Consolidado!$C$5:$C$1000,"Auditoría Externa",Consolidado!$O$5:$O$1000,"X",Consolidado!$H$5:$H$1000,IF($D$9="Todos","&gt;0",$D$9))),"00")&amp;"/"&amp;TEXT(MONTH(_xlfn.MAXIFS(Consolidado!$B$5:$B$1000,Consolidado!$E$5:$E$1000,$B42,Consolidado!$C$5:$C$1000,"Auditoría Externa",Consolidado!$O$5:$O$1000,"X",Consolidado!$H$5:$H$1000,IF($D$9="Todos","&gt;0",$D$9))),"00")&amp;IF($D$9="Todos","/"&amp;RIGHT(YEAR(_xlfn.MAXIFS(Consolidado!$B$5:$B$1000,Consolidado!$E$5:$E$1000,$B42,Consolidado!$C$5:$C$1000,"Auditoría Externa",Consolidado!$O$5:$O$1000,"X",Consolidado!$H$5:$H$1000,IF($D$9="Todos","&gt;0",$D$9))),2),""),""),""),IF(SUMIFS(Consolidado!$AD$5:$AD$1000,Consolidado!$E$5:$E$1000,$B42,Consolidado!$C$5:$C$1000,"SSF",Consolidado!$O$5:$O$1000,"X",Consolidado!$H$5:$H$1000,IF($D$9="Todos","&gt;0",$D$9))&gt;0,"SSF "&amp;TEXT(DAY(_xlfn.MINIFS(Consolidado!$B$5:$B$1000,Consolidado!$E$5:$E$1000,$B42,Consolidado!$C$5:$C$1000,"SSF",Consolidado!$O$5:$O$1000,"X",Consolidado!$H$5:$H$1000,IF($D$9="Todos","&gt;0",$D$9))),"00")&amp;"/"&amp;TEXT(MONTH(_xlfn.MINIFS(Consolidado!$B$5:$B$1000,Consolidado!$E$5:$E$1000,$B42,Consolidado!$C$5:$C$1000,"SSF",Consolidado!$O$5:$O$1000,"X",Consolidado!$H$5:$H$1000,IF($D$9="Todos","&gt;0",$D$9))),"00")&amp;IF($D$9="Todos","/"&amp;RIGHT(YEAR(_xlfn.MINIFS(Consolidado!$B$5:$B$1000,Consolidado!$E$5:$E$1000,$B42,Consolidado!$C$5:$C$1000,"SSF",Consolidado!$O$5:$O$1000,"X",Consolidado!$H$5:$H$1000,IF($D$9="Todos","&gt;0",$D$9))),2),"")&amp;IF(_xlfn.MAXIFS(Consolidado!$B$5:$B$1000,Consolidado!$E$5:$E$1000,$B42,Consolidado!$C$5:$C$1000,"SSF",Consolidado!$O$5:$O$1000,"X",Consolidado!$H$5:$H$1000,IF($D$9="Todos","&gt;0",$D$9))&lt;&gt;_xlfn.MINIFS(Consolidado!$B$5:$B$1000,Consolidado!$E$5:$E$1000,$B42,Consolidado!$C$5:$C$1000,"SSF",Consolidado!$O$5:$O$1000,"X",Consolidado!$H$5:$H$1000,IF($D$9="Todos","&gt;0",$D$9))," y "&amp;TEXT(DAY(_xlfn.MAXIFS(Consolidado!$B$5:$B$1000,Consolidado!$E$5:$E$1000,$B42,Consolidado!$C$5:$C$1000,"SSF",Consolidado!$O$5:$O$1000,"X",Consolidado!$H$5:$H$1000,IF($D$9="Todos","&gt;0",$D$9))),"00")&amp;"/"&amp;TEXT(MONTH(_xlfn.MAXIFS(Consolidado!$B$5:$B$1000,Consolidado!$E$5:$E$1000,$B42,Consolidado!$C$5:$C$1000,"SSF",Consolidado!$O$5:$O$1000,"X",Consolidado!$H$5:$H$1000,IF($D$9="Todos","&gt;0",$D$9))),"00")&amp;IF($D$9="Todos","/"&amp;RIGHT(YEAR(_xlfn.MAXIFS(Consolidado!$B$5:$B$1000,Consolidado!$E$5:$E$1000,$B42,Consolidado!$C$5:$C$1000,"SSF",Consolidado!$O$5:$O$1000,"X",Consolidado!$H$5:$H$1000,IF($D$9="Todos","&gt;0",$D$9))),2),""),""),""),IF(SUMIFS(Consolidado!$AD$5:$AD$1000,Consolidado!$E$5:$E$1000,$B42,Consolidado!$C$5:$C$1000,"Comité de Supervisión",Consolidado!$O$5:$O$1000,"X",Consolidado!$H$5:$H$1000,IF($D$9="Todos","&gt;0",$D$9))&gt;0,"Comité Sup. "&amp;TEXT(DAY(_xlfn.MINIFS(Consolidado!$B$5:$B$1000,Consolidado!$E$5:$E$1000,$B42,Consolidado!$C$5:$C$1000,"Comité de Supervisión",Consolidado!$O$5:$O$1000,"X",Consolidado!$H$5:$H$1000,IF($D$9="Todos","&gt;0",$D$9))),"00")&amp;"/"&amp;TEXT(MONTH(_xlfn.MINIFS(Consolidado!$B$5:$B$1000,Consolidado!$E$5:$E$1000,$B42,Consolidado!$C$5:$C$1000,"Comité de Supervisión",Consolidado!$O$5:$O$1000,"X",Consolidado!$H$5:$H$1000,IF($D$9="Todos","&gt;0",$D$9))),"00")&amp;IF($D$9="Todos","/"&amp;RIGHT(YEAR(_xlfn.MINIFS(Consolidado!$B$5:$B$1000,Consolidado!$E$5:$E$1000,$B42,Consolidado!$C$5:$C$1000,"Comité de Supervisión",Consolidado!$O$5:$O$1000,"X",Consolidado!$H$5:$H$1000,IF($D$9="Todos","&gt;0",$D$9))),2),"")&amp;IF(_xlfn.MAXIFS(Consolidado!$B$5:$B$1000,Consolidado!$E$5:$E$1000,$B42,Consolidado!$C$5:$C$1000,"Comité de Supervisión",Consolidado!$O$5:$O$1000,"X",Consolidado!$H$5:$H$1000,IF($D$9="Todos","&gt;0",$D$9))&lt;&gt;_xlfn.MINIFS(Consolidado!$B$5:$B$1000,Consolidado!$E$5:$E$1000,$B42,Consolidado!$C$5:$C$1000,"Comité de Supervisión",Consolidado!$O$5:$O$1000,"X",Consolidado!$H$5:$H$1000,IF($D$9="Todos","&gt;0",$D$9))," y "&amp;TEXT(DAY(_xlfn.MAXIFS(Consolidado!$B$5:$B$1000,Consolidado!$E$5:$E$1000,$B42,Consolidado!$C$5:$C$1000,"Comité de Supervisión",Consolidado!$O$5:$O$1000,"X",Consolidado!$H$5:$H$1000,IF($D$9="Todos","&gt;0",$D$9))),"00")&amp;"/"&amp;TEXT(MONTH(_xlfn.MAXIFS(Consolidado!$B$5:$B$1000,Consolidado!$E$5:$E$1000,$B42,Consolidado!$C$5:$C$1000,"Comité de Supervisión",Consolidado!$O$5:$O$1000,"X",Consolidado!$H$5:$H$1000,IF($D$9="Todos","&gt;0",$D$9))),"00")&amp;IF($D$9="Todos","/"&amp;RIGHT(YEAR(_xlfn.MAXIFS(Consolidado!$B$5:$B$1000,Consolidado!$E$5:$E$1000,$B42,Consolidado!$C$5:$C$1000,"Comité de Supervisión",Consolidado!$O$5:$O$1000,"X",Consolidado!$H$5:$H$1000,IF($D$9="Todos","&gt;0",$D$9))),2),""),""),""),IF(SUMIFS(Consolidado!$AD$5:$AD$1000,Consolidado!$E$5:$E$1000,$B42,Consolidado!$C$5:$C$1000,"Consejo de Administración",Consolidado!$O$5:$O$1000,"X",Consolidado!$H$5:$H$1000,IF($D$9="Todos","&gt;0",$D$9))&gt;0,"Consejo "&amp;TEXT(DAY(_xlfn.MINIFS(Consolidado!$B$5:$B$1000,Consolidado!$E$5:$E$1000,$B42,Consolidado!$C$5:$C$1000,"Consejo de Administración",Consolidado!$O$5:$O$1000,"X",Consolidado!$H$5:$H$1000,IF($D$9="Todos","&gt;0",$D$9))),"00")&amp;"/"&amp;TEXT(MONTH(_xlfn.MINIFS(Consolidado!$B$5:$B$1000,Consolidado!$E$5:$E$1000,$B42,Consolidado!$C$5:$C$1000,"Consejo de Administración",Consolidado!$O$5:$O$1000,"X",Consolidado!$H$5:$H$1000,IF($D$9="Todos","&gt;0",$D$9))),"00")&amp;IF($D$9="Todos","/"&amp;RIGHT(YEAR(_xlfn.MINIFS(Consolidado!$B$5:$B$1000,Consolidado!$E$5:$E$1000,$B42,Consolidado!$C$5:$C$1000,"Consejo de Administración",Consolidado!$O$5:$O$1000,"X",Consolidado!$H$5:$H$1000,IF($D$9="Todos","&gt;0",$D$9))),2),"")&amp;IF(_xlfn.MAXIFS(Consolidado!$B$5:$B$1000,Consolidado!$E$5:$E$1000,$B42,Consolidado!$C$5:$C$1000,"Consejo de Administración",Consolidado!$O$5:$O$1000,"X",Consolidado!$H$5:$H$1000,IF($D$9="Todos","&gt;0",$D$9))&lt;&gt;_xlfn.MINIFS(Consolidado!$B$5:$B$1000,Consolidado!$E$5:$E$1000,$B42,Consolidado!$C$5:$C$1000,"Consejo de Administración",Consolidado!$O$5:$O$1000,"X",Consolidado!$H$5:$H$1000,IF($D$9="Todos","&gt;0",$D$9))," y "&amp;TEXT(DAY(_xlfn.MAXIFS(Consolidado!$B$5:$B$1000,Consolidado!$E$5:$E$1000,$B42,Consolidado!$C$5:$C$1000,"Consejo de Administración",Consolidado!$O$5:$O$1000,"X",Consolidado!$H$5:$H$1000,IF($D$9="Todos","&gt;0",$D$9))),"00")&amp;"/"&amp;TEXT(MONTH(_xlfn.MAXIFS(Consolidado!$B$5:$B$1000,Consolidado!$E$5:$E$1000,$B42,Consolidado!$C$5:$C$1000,"Consejo de Administración",Consolidado!$O$5:$O$1000,"X",Consolidado!$H$5:$H$1000,IF($D$9="Todos","&gt;0",$D$9))),"00")&amp;IF($D$9="Todos","/"&amp;RIGHT(YEAR(_xlfn.MAXIFS(Consolidado!$B$5:$B$1000,Consolidado!$E$5:$E$1000,$B42,Consolidado!$C$5:$C$1000,"Consejo de Administración",Consolidado!$O$5:$O$1000,"X",Consolidado!$H$5:$H$1000,IF($D$9="Todos","&gt;0",$D$9))),2),""),""),""),IF(SUMIFS(Consolidado!$AD$5:$AD$1000,Consolidado!$E$5:$E$1000,$B42,Consolidado!$C$5:$C$1000,"Otros",Consolidado!$O$5:$O$1000,"X",Consolidado!$H$5:$H$1000,IF($D$9="Todos","&gt;0",$D$9))&gt;0,"Otros "&amp;TEXT(DAY(_xlfn.MINIFS(Consolidado!$B$5:$B$1000,Consolidado!$E$5:$E$1000,$B42,Consolidado!$C$5:$C$1000,"Otros",Consolidado!$O$5:$O$1000,"X",Consolidado!$H$5:$H$1000,IF($D$9="Todos","&gt;0",$D$9))),"00")&amp;"/"&amp;TEXT(MONTH(_xlfn.MINIFS(Consolidado!$B$5:$B$1000,Consolidado!$E$5:$E$1000,$B42,Consolidado!$C$5:$C$1000,"Otros",Consolidado!$O$5:$O$1000,"X",Consolidado!$H$5:$H$1000,IF($D$9="Todos","&gt;0",$D$9))),"00")&amp;IF($D$9="Todos","/"&amp;RIGHT(YEAR(_xlfn.MINIFS(Consolidado!$B$5:$B$1000,Consolidado!$E$5:$E$1000,$B42,Consolidado!$C$5:$C$1000,"Otros",Consolidado!$O$5:$O$1000,"X",Consolidado!$H$5:$H$1000,IF($D$9="Todos","&gt;0",$D$9))),2),"")&amp;IF(_xlfn.MAXIFS(Consolidado!$B$5:$B$1000,Consolidado!$E$5:$E$1000,$B42,Consolidado!$C$5:$C$1000,"Otros",Consolidado!$O$5:$O$1000,"X",Consolidado!$H$5:$H$1000,IF($D$9="Todos","&gt;0",$D$9))&lt;&gt;_xlfn.MINIFS(Consolidado!$B$5:$B$1000,Consolidado!$E$5:$E$1000,$B42,Consolidado!$C$5:$C$1000,"Otros",Consolidado!$O$5:$O$1000,"X",Consolidado!$H$5:$H$1000,IF($D$9="Todos","&gt;0",$D$9))," y "&amp;TEXT(DAY(_xlfn.MAXIFS(Consolidado!$B$5:$B$1000,Consolidado!$E$5:$E$1000,$B42,Consolidado!$C$5:$C$1000,"Otros",Consolidado!$O$5:$O$1000,"X",Consolidado!$H$5:$H$1000,IF($D$9="Todos","&gt;0",$D$9))),"00")&amp;"/"&amp;TEXT(MONTH(_xlfn.MAXIFS(Consolidado!$B$5:$B$1000,Consolidado!$E$5:$E$1000,$B42,Consolidado!$C$5:$C$1000,"Otros",Consolidado!$O$5:$O$1000,"X",Consolidado!$H$5:$H$1000,IF($D$9="Todos","&gt;0",$D$9))),"00")&amp;IF($D$9="Todos","/"&amp;RIGHT(YEAR(_xlfn.MAXIFS(Consolidado!$B$5:$B$1000,Consolidado!$E$5:$E$1000,$B42,Consolidado!$C$5:$C$1000,"Otros",Consolidado!$O$5:$O$1000,"X",Consolidado!$H$5:$H$1000,IF($D$9="Todos","&gt;0",$D$9))),2),""),""),""))</f>
        <v/>
      </c>
      <c r="R42" s="37" t="str">
        <f aca="false">_xlfn.TEXTJOIN(" +"&amp;CHAR(10),TRUE(),IF(SUMIFS(Consolidado!$AD$5:$AD$1000,Consolidado!$E$5:$E$1000,$B42,Consolidado!$C$5:$C$1000,"Auditoría Interna",Consolidado!$P$5:$P$1000,"X",Consolidado!$H$5:$H$1000,IF($D$9="Todos","&gt;0",$D$9))&gt;0,"Interna "&amp;TEXT(DAY(_xlfn.MINIFS(Consolidado!$B$5:$B$1000,Consolidado!$E$5:$E$1000,$B42,Consolidado!$C$5:$C$1000,"Auditoría Interna",Consolidado!$P$5:$P$1000,"X",Consolidado!$H$5:$H$1000,IF($D$9="Todos","&gt;0",$D$9))),"00")&amp;"/"&amp;TEXT(MONTH(_xlfn.MINIFS(Consolidado!$B$5:$B$1000,Consolidado!$E$5:$E$1000,$B42,Consolidado!$C$5:$C$1000,"Auditoría Interna",Consolidado!$P$5:$P$1000,"X",Consolidado!$H$5:$H$1000,IF($D$9="Todos","&gt;0",$D$9))),"00")&amp;IF($D$9="Todos","/"&amp;RIGHT(YEAR(_xlfn.MINIFS(Consolidado!$B$5:$B$1000,Consolidado!$E$5:$E$1000,$B42,Consolidado!$C$5:$C$1000,"Auditoría Interna",Consolidado!$P$5:$P$1000,"X",Consolidado!$H$5:$H$1000,IF($D$9="Todos","&gt;0",$D$9))),2),"")&amp;IF(_xlfn.MAXIFS(Consolidado!$B$5:$B$1000,Consolidado!$E$5:$E$1000,$B42,Consolidado!$C$5:$C$1000,"Auditoría Interna",Consolidado!$P$5:$P$1000,"X",Consolidado!$H$5:$H$1000,IF($D$9="Todos","&gt;0",$D$9))&lt;&gt;_xlfn.MINIFS(Consolidado!$B$5:$B$1000,Consolidado!$E$5:$E$1000,$B42,Consolidado!$C$5:$C$1000,"Auditoría Interna",Consolidado!$P$5:$P$1000,"X",Consolidado!$H$5:$H$1000,IF($D$9="Todos","&gt;0",$D$9))," y "&amp;TEXT(DAY(_xlfn.MAXIFS(Consolidado!$B$5:$B$1000,Consolidado!$E$5:$E$1000,$B42,Consolidado!$C$5:$C$1000,"Auditoría Interna",Consolidado!$P$5:$P$1000,"X",Consolidado!$H$5:$H$1000,IF($D$9="Todos","&gt;0",$D$9))),"00")&amp;"/"&amp;TEXT(MONTH(_xlfn.MAXIFS(Consolidado!$B$5:$B$1000,Consolidado!$E$5:$E$1000,$B42,Consolidado!$C$5:$C$1000,"Auditoría Interna",Consolidado!$P$5:$P$1000,"X",Consolidado!$H$5:$H$1000,IF($D$9="Todos","&gt;0",$D$9))),"00")&amp;IF($D$9="Todos","/"&amp;RIGHT(YEAR(_xlfn.MAXIFS(Consolidado!$B$5:$B$1000,Consolidado!$E$5:$E$1000,$B42,Consolidado!$C$5:$C$1000,"Auditoría Interna",Consolidado!$P$5:$P$1000,"X",Consolidado!$H$5:$H$1000,IF($D$9="Todos","&gt;0",$D$9))),2),""),""),""),IF(SUMIFS(Consolidado!$AD$5:$AD$1000,Consolidado!$E$5:$E$1000,$B42,Consolidado!$C$5:$C$1000,"Auditoría Externa",Consolidado!$P$5:$P$1000,"X",Consolidado!$H$5:$H$1000,IF($D$9="Todos","&gt;0",$D$9))&gt;0,"Externa "&amp;TEXT(DAY(_xlfn.MINIFS(Consolidado!$B$5:$B$1000,Consolidado!$E$5:$E$1000,$B42,Consolidado!$C$5:$C$1000,"Auditoría Externa",Consolidado!$P$5:$P$1000,"X",Consolidado!$H$5:$H$1000,IF($D$9="Todos","&gt;0",$D$9))),"00")&amp;"/"&amp;TEXT(MONTH(_xlfn.MINIFS(Consolidado!$B$5:$B$1000,Consolidado!$E$5:$E$1000,$B42,Consolidado!$C$5:$C$1000,"Auditoría Externa",Consolidado!$P$5:$P$1000,"X",Consolidado!$H$5:$H$1000,IF($D$9="Todos","&gt;0",$D$9))),"00")&amp;IF($D$9="Todos","/"&amp;RIGHT(YEAR(_xlfn.MINIFS(Consolidado!$B$5:$B$1000,Consolidado!$E$5:$E$1000,$B42,Consolidado!$C$5:$C$1000,"Auditoría Externa",Consolidado!$P$5:$P$1000,"X",Consolidado!$H$5:$H$1000,IF($D$9="Todos","&gt;0",$D$9))),2),"")&amp;IF(_xlfn.MAXIFS(Consolidado!$B$5:$B$1000,Consolidado!$E$5:$E$1000,$B42,Consolidado!$C$5:$C$1000,"Auditoría Externa",Consolidado!$P$5:$P$1000,"X",Consolidado!$H$5:$H$1000,IF($D$9="Todos","&gt;0",$D$9))&lt;&gt;_xlfn.MINIFS(Consolidado!$B$5:$B$1000,Consolidado!$E$5:$E$1000,$B42,Consolidado!$C$5:$C$1000,"Auditoría Externa",Consolidado!$P$5:$P$1000,"X",Consolidado!$H$5:$H$1000,IF($D$9="Todos","&gt;0",$D$9))," y "&amp;TEXT(DAY(_xlfn.MAXIFS(Consolidado!$B$5:$B$1000,Consolidado!$E$5:$E$1000,$B42,Consolidado!$C$5:$C$1000,"Auditoría Externa",Consolidado!$P$5:$P$1000,"X",Consolidado!$H$5:$H$1000,IF($D$9="Todos","&gt;0",$D$9))),"00")&amp;"/"&amp;TEXT(MONTH(_xlfn.MAXIFS(Consolidado!$B$5:$B$1000,Consolidado!$E$5:$E$1000,$B42,Consolidado!$C$5:$C$1000,"Auditoría Externa",Consolidado!$P$5:$P$1000,"X",Consolidado!$H$5:$H$1000,IF($D$9="Todos","&gt;0",$D$9))),"00")&amp;IF($D$9="Todos","/"&amp;RIGHT(YEAR(_xlfn.MAXIFS(Consolidado!$B$5:$B$1000,Consolidado!$E$5:$E$1000,$B42,Consolidado!$C$5:$C$1000,"Auditoría Externa",Consolidado!$P$5:$P$1000,"X",Consolidado!$H$5:$H$1000,IF($D$9="Todos","&gt;0",$D$9))),2),""),""),""),IF(SUMIFS(Consolidado!$AD$5:$AD$1000,Consolidado!$E$5:$E$1000,$B42,Consolidado!$C$5:$C$1000,"SSF",Consolidado!$P$5:$P$1000,"X",Consolidado!$H$5:$H$1000,IF($D$9="Todos","&gt;0",$D$9))&gt;0,"SSF "&amp;TEXT(DAY(_xlfn.MINIFS(Consolidado!$B$5:$B$1000,Consolidado!$E$5:$E$1000,$B42,Consolidado!$C$5:$C$1000,"SSF",Consolidado!$P$5:$P$1000,"X",Consolidado!$H$5:$H$1000,IF($D$9="Todos","&gt;0",$D$9))),"00")&amp;"/"&amp;TEXT(MONTH(_xlfn.MINIFS(Consolidado!$B$5:$B$1000,Consolidado!$E$5:$E$1000,$B42,Consolidado!$C$5:$C$1000,"SSF",Consolidado!$P$5:$P$1000,"X",Consolidado!$H$5:$H$1000,IF($D$9="Todos","&gt;0",$D$9))),"00")&amp;IF($D$9="Todos","/"&amp;RIGHT(YEAR(_xlfn.MINIFS(Consolidado!$B$5:$B$1000,Consolidado!$E$5:$E$1000,$B42,Consolidado!$C$5:$C$1000,"SSF",Consolidado!$P$5:$P$1000,"X",Consolidado!$H$5:$H$1000,IF($D$9="Todos","&gt;0",$D$9))),2),"")&amp;IF(_xlfn.MAXIFS(Consolidado!$B$5:$B$1000,Consolidado!$E$5:$E$1000,$B42,Consolidado!$C$5:$C$1000,"SSF",Consolidado!$P$5:$P$1000,"X",Consolidado!$H$5:$H$1000,IF($D$9="Todos","&gt;0",$D$9))&lt;&gt;_xlfn.MINIFS(Consolidado!$B$5:$B$1000,Consolidado!$E$5:$E$1000,$B42,Consolidado!$C$5:$C$1000,"SSF",Consolidado!$P$5:$P$1000,"X",Consolidado!$H$5:$H$1000,IF($D$9="Todos","&gt;0",$D$9))," y "&amp;TEXT(DAY(_xlfn.MAXIFS(Consolidado!$B$5:$B$1000,Consolidado!$E$5:$E$1000,$B42,Consolidado!$C$5:$C$1000,"SSF",Consolidado!$P$5:$P$1000,"X",Consolidado!$H$5:$H$1000,IF($D$9="Todos","&gt;0",$D$9))),"00")&amp;"/"&amp;TEXT(MONTH(_xlfn.MAXIFS(Consolidado!$B$5:$B$1000,Consolidado!$E$5:$E$1000,$B42,Consolidado!$C$5:$C$1000,"SSF",Consolidado!$P$5:$P$1000,"X",Consolidado!$H$5:$H$1000,IF($D$9="Todos","&gt;0",$D$9))),"00")&amp;IF($D$9="Todos","/"&amp;RIGHT(YEAR(_xlfn.MAXIFS(Consolidado!$B$5:$B$1000,Consolidado!$E$5:$E$1000,$B42,Consolidado!$C$5:$C$1000,"SSF",Consolidado!$P$5:$P$1000,"X",Consolidado!$H$5:$H$1000,IF($D$9="Todos","&gt;0",$D$9))),2),""),""),""),IF(SUMIFS(Consolidado!$AD$5:$AD$1000,Consolidado!$E$5:$E$1000,$B42,Consolidado!$C$5:$C$1000,"Comité de Supervisión",Consolidado!$P$5:$P$1000,"X",Consolidado!$H$5:$H$1000,IF($D$9="Todos","&gt;0",$D$9))&gt;0,"Comité Sup. "&amp;TEXT(DAY(_xlfn.MINIFS(Consolidado!$B$5:$B$1000,Consolidado!$E$5:$E$1000,$B42,Consolidado!$C$5:$C$1000,"Comité de Supervisión",Consolidado!$P$5:$P$1000,"X",Consolidado!$H$5:$H$1000,IF($D$9="Todos","&gt;0",$D$9))),"00")&amp;"/"&amp;TEXT(MONTH(_xlfn.MINIFS(Consolidado!$B$5:$B$1000,Consolidado!$E$5:$E$1000,$B42,Consolidado!$C$5:$C$1000,"Comité de Supervisión",Consolidado!$P$5:$P$1000,"X",Consolidado!$H$5:$H$1000,IF($D$9="Todos","&gt;0",$D$9))),"00")&amp;IF($D$9="Todos","/"&amp;RIGHT(YEAR(_xlfn.MINIFS(Consolidado!$B$5:$B$1000,Consolidado!$E$5:$E$1000,$B42,Consolidado!$C$5:$C$1000,"Comité de Supervisión",Consolidado!$P$5:$P$1000,"X",Consolidado!$H$5:$H$1000,IF($D$9="Todos","&gt;0",$D$9))),2),"")&amp;IF(_xlfn.MAXIFS(Consolidado!$B$5:$B$1000,Consolidado!$E$5:$E$1000,$B42,Consolidado!$C$5:$C$1000,"Comité de Supervisión",Consolidado!$P$5:$P$1000,"X",Consolidado!$H$5:$H$1000,IF($D$9="Todos","&gt;0",$D$9))&lt;&gt;_xlfn.MINIFS(Consolidado!$B$5:$B$1000,Consolidado!$E$5:$E$1000,$B42,Consolidado!$C$5:$C$1000,"Comité de Supervisión",Consolidado!$P$5:$P$1000,"X",Consolidado!$H$5:$H$1000,IF($D$9="Todos","&gt;0",$D$9))," y "&amp;TEXT(DAY(_xlfn.MAXIFS(Consolidado!$B$5:$B$1000,Consolidado!$E$5:$E$1000,$B42,Consolidado!$C$5:$C$1000,"Comité de Supervisión",Consolidado!$P$5:$P$1000,"X",Consolidado!$H$5:$H$1000,IF($D$9="Todos","&gt;0",$D$9))),"00")&amp;"/"&amp;TEXT(MONTH(_xlfn.MAXIFS(Consolidado!$B$5:$B$1000,Consolidado!$E$5:$E$1000,$B42,Consolidado!$C$5:$C$1000,"Comité de Supervisión",Consolidado!$P$5:$P$1000,"X",Consolidado!$H$5:$H$1000,IF($D$9="Todos","&gt;0",$D$9))),"00")&amp;IF($D$9="Todos","/"&amp;RIGHT(YEAR(_xlfn.MAXIFS(Consolidado!$B$5:$B$1000,Consolidado!$E$5:$E$1000,$B42,Consolidado!$C$5:$C$1000,"Comité de Supervisión",Consolidado!$P$5:$P$1000,"X",Consolidado!$H$5:$H$1000,IF($D$9="Todos","&gt;0",$D$9))),2),""),""),""),IF(SUMIFS(Consolidado!$AD$5:$AD$1000,Consolidado!$E$5:$E$1000,$B42,Consolidado!$C$5:$C$1000,"Consejo de Administración",Consolidado!$P$5:$P$1000,"X",Consolidado!$H$5:$H$1000,IF($D$9="Todos","&gt;0",$D$9))&gt;0,"Consejo "&amp;TEXT(DAY(_xlfn.MINIFS(Consolidado!$B$5:$B$1000,Consolidado!$E$5:$E$1000,$B42,Consolidado!$C$5:$C$1000,"Consejo de Administración",Consolidado!$P$5:$P$1000,"X",Consolidado!$H$5:$H$1000,IF($D$9="Todos","&gt;0",$D$9))),"00")&amp;"/"&amp;TEXT(MONTH(_xlfn.MINIFS(Consolidado!$B$5:$B$1000,Consolidado!$E$5:$E$1000,$B42,Consolidado!$C$5:$C$1000,"Consejo de Administración",Consolidado!$P$5:$P$1000,"X",Consolidado!$H$5:$H$1000,IF($D$9="Todos","&gt;0",$D$9))),"00")&amp;IF($D$9="Todos","/"&amp;RIGHT(YEAR(_xlfn.MINIFS(Consolidado!$B$5:$B$1000,Consolidado!$E$5:$E$1000,$B42,Consolidado!$C$5:$C$1000,"Consejo de Administración",Consolidado!$P$5:$P$1000,"X",Consolidado!$H$5:$H$1000,IF($D$9="Todos","&gt;0",$D$9))),2),"")&amp;IF(_xlfn.MAXIFS(Consolidado!$B$5:$B$1000,Consolidado!$E$5:$E$1000,$B42,Consolidado!$C$5:$C$1000,"Consejo de Administración",Consolidado!$P$5:$P$1000,"X",Consolidado!$H$5:$H$1000,IF($D$9="Todos","&gt;0",$D$9))&lt;&gt;_xlfn.MINIFS(Consolidado!$B$5:$B$1000,Consolidado!$E$5:$E$1000,$B42,Consolidado!$C$5:$C$1000,"Consejo de Administración",Consolidado!$P$5:$P$1000,"X",Consolidado!$H$5:$H$1000,IF($D$9="Todos","&gt;0",$D$9))," y "&amp;TEXT(DAY(_xlfn.MAXIFS(Consolidado!$B$5:$B$1000,Consolidado!$E$5:$E$1000,$B42,Consolidado!$C$5:$C$1000,"Consejo de Administración",Consolidado!$P$5:$P$1000,"X",Consolidado!$H$5:$H$1000,IF($D$9="Todos","&gt;0",$D$9))),"00")&amp;"/"&amp;TEXT(MONTH(_xlfn.MAXIFS(Consolidado!$B$5:$B$1000,Consolidado!$E$5:$E$1000,$B42,Consolidado!$C$5:$C$1000,"Consejo de Administración",Consolidado!$P$5:$P$1000,"X",Consolidado!$H$5:$H$1000,IF($D$9="Todos","&gt;0",$D$9))),"00")&amp;IF($D$9="Todos","/"&amp;RIGHT(YEAR(_xlfn.MAXIFS(Consolidado!$B$5:$B$1000,Consolidado!$E$5:$E$1000,$B42,Consolidado!$C$5:$C$1000,"Consejo de Administración",Consolidado!$P$5:$P$1000,"X",Consolidado!$H$5:$H$1000,IF($D$9="Todos","&gt;0",$D$9))),2),""),""),""),IF(SUMIFS(Consolidado!$AD$5:$AD$1000,Consolidado!$E$5:$E$1000,$B42,Consolidado!$C$5:$C$1000,"Otros",Consolidado!$P$5:$P$1000,"X",Consolidado!$H$5:$H$1000,IF($D$9="Todos","&gt;0",$D$9))&gt;0,"Otros "&amp;TEXT(DAY(_xlfn.MINIFS(Consolidado!$B$5:$B$1000,Consolidado!$E$5:$E$1000,$B42,Consolidado!$C$5:$C$1000,"Otros",Consolidado!$P$5:$P$1000,"X",Consolidado!$H$5:$H$1000,IF($D$9="Todos","&gt;0",$D$9))),"00")&amp;"/"&amp;TEXT(MONTH(_xlfn.MINIFS(Consolidado!$B$5:$B$1000,Consolidado!$E$5:$E$1000,$B42,Consolidado!$C$5:$C$1000,"Otros",Consolidado!$P$5:$P$1000,"X",Consolidado!$H$5:$H$1000,IF($D$9="Todos","&gt;0",$D$9))),"00")&amp;IF($D$9="Todos","/"&amp;RIGHT(YEAR(_xlfn.MINIFS(Consolidado!$B$5:$B$1000,Consolidado!$E$5:$E$1000,$B42,Consolidado!$C$5:$C$1000,"Otros",Consolidado!$P$5:$P$1000,"X",Consolidado!$H$5:$H$1000,IF($D$9="Todos","&gt;0",$D$9))),2),"")&amp;IF(_xlfn.MAXIFS(Consolidado!$B$5:$B$1000,Consolidado!$E$5:$E$1000,$B42,Consolidado!$C$5:$C$1000,"Otros",Consolidado!$P$5:$P$1000,"X",Consolidado!$H$5:$H$1000,IF($D$9="Todos","&gt;0",$D$9))&lt;&gt;_xlfn.MINIFS(Consolidado!$B$5:$B$1000,Consolidado!$E$5:$E$1000,$B42,Consolidado!$C$5:$C$1000,"Otros",Consolidado!$P$5:$P$1000,"X",Consolidado!$H$5:$H$1000,IF($D$9="Todos","&gt;0",$D$9))," y "&amp;TEXT(DAY(_xlfn.MAXIFS(Consolidado!$B$5:$B$1000,Consolidado!$E$5:$E$1000,$B42,Consolidado!$C$5:$C$1000,"Otros",Consolidado!$P$5:$P$1000,"X",Consolidado!$H$5:$H$1000,IF($D$9="Todos","&gt;0",$D$9))),"00")&amp;"/"&amp;TEXT(MONTH(_xlfn.MAXIFS(Consolidado!$B$5:$B$1000,Consolidado!$E$5:$E$1000,$B42,Consolidado!$C$5:$C$1000,"Otros",Consolidado!$P$5:$P$1000,"X",Consolidado!$H$5:$H$1000,IF($D$9="Todos","&gt;0",$D$9))),"00")&amp;IF($D$9="Todos","/"&amp;RIGHT(YEAR(_xlfn.MAXIFS(Consolidado!$B$5:$B$1000,Consolidado!$E$5:$E$1000,$B42,Consolidado!$C$5:$C$1000,"Otros",Consolidado!$P$5:$P$1000,"X",Consolidado!$H$5:$H$1000,IF($D$9="Todos","&gt;0",$D$9))),2),""),""),""))</f>
        <v>Interna 22/08</v>
      </c>
      <c r="S42" s="37" t="str">
        <f aca="false">_xlfn.TEXTJOIN(" +"&amp;CHAR(10),TRUE(),IF(SUMIFS(Consolidado!$AD$5:$AD$1000,Consolidado!$E$5:$E$1000,$B42,Consolidado!$C$5:$C$1000,"Auditoría Interna",Consolidado!$Q$5:$Q$1000,"X",Consolidado!$H$5:$H$1000,IF($D$9="Todos","&gt;0",$D$9))&gt;0,"Interna "&amp;TEXT(DAY(_xlfn.MINIFS(Consolidado!$B$5:$B$1000,Consolidado!$E$5:$E$1000,$B42,Consolidado!$C$5:$C$1000,"Auditoría Interna",Consolidado!$Q$5:$Q$1000,"X",Consolidado!$H$5:$H$1000,IF($D$9="Todos","&gt;0",$D$9))),"00")&amp;"/"&amp;TEXT(MONTH(_xlfn.MINIFS(Consolidado!$B$5:$B$1000,Consolidado!$E$5:$E$1000,$B42,Consolidado!$C$5:$C$1000,"Auditoría Interna",Consolidado!$Q$5:$Q$1000,"X",Consolidado!$H$5:$H$1000,IF($D$9="Todos","&gt;0",$D$9))),"00")&amp;IF($D$9="Todos","/"&amp;RIGHT(YEAR(_xlfn.MINIFS(Consolidado!$B$5:$B$1000,Consolidado!$E$5:$E$1000,$B42,Consolidado!$C$5:$C$1000,"Auditoría Interna",Consolidado!$Q$5:$Q$1000,"X",Consolidado!$H$5:$H$1000,IF($D$9="Todos","&gt;0",$D$9))),2),"")&amp;IF(_xlfn.MAXIFS(Consolidado!$B$5:$B$1000,Consolidado!$E$5:$E$1000,$B42,Consolidado!$C$5:$C$1000,"Auditoría Interna",Consolidado!$Q$5:$Q$1000,"X",Consolidado!$H$5:$H$1000,IF($D$9="Todos","&gt;0",$D$9))&lt;&gt;_xlfn.MINIFS(Consolidado!$B$5:$B$1000,Consolidado!$E$5:$E$1000,$B42,Consolidado!$C$5:$C$1000,"Auditoría Interna",Consolidado!$Q$5:$Q$1000,"X",Consolidado!$H$5:$H$1000,IF($D$9="Todos","&gt;0",$D$9))," y "&amp;TEXT(DAY(_xlfn.MAXIFS(Consolidado!$B$5:$B$1000,Consolidado!$E$5:$E$1000,$B42,Consolidado!$C$5:$C$1000,"Auditoría Interna",Consolidado!$Q$5:$Q$1000,"X",Consolidado!$H$5:$H$1000,IF($D$9="Todos","&gt;0",$D$9))),"00")&amp;"/"&amp;TEXT(MONTH(_xlfn.MAXIFS(Consolidado!$B$5:$B$1000,Consolidado!$E$5:$E$1000,$B42,Consolidado!$C$5:$C$1000,"Auditoría Interna",Consolidado!$Q$5:$Q$1000,"X",Consolidado!$H$5:$H$1000,IF($D$9="Todos","&gt;0",$D$9))),"00")&amp;IF($D$9="Todos","/"&amp;RIGHT(YEAR(_xlfn.MAXIFS(Consolidado!$B$5:$B$1000,Consolidado!$E$5:$E$1000,$B42,Consolidado!$C$5:$C$1000,"Auditoría Interna",Consolidado!$Q$5:$Q$1000,"X",Consolidado!$H$5:$H$1000,IF($D$9="Todos","&gt;0",$D$9))),2),""),""),""),IF(SUMIFS(Consolidado!$AD$5:$AD$1000,Consolidado!$E$5:$E$1000,$B42,Consolidado!$C$5:$C$1000,"Auditoría Externa",Consolidado!$Q$5:$Q$1000,"X",Consolidado!$H$5:$H$1000,IF($D$9="Todos","&gt;0",$D$9))&gt;0,"Externa "&amp;TEXT(DAY(_xlfn.MINIFS(Consolidado!$B$5:$B$1000,Consolidado!$E$5:$E$1000,$B42,Consolidado!$C$5:$C$1000,"Auditoría Externa",Consolidado!$Q$5:$Q$1000,"X",Consolidado!$H$5:$H$1000,IF($D$9="Todos","&gt;0",$D$9))),"00")&amp;"/"&amp;TEXT(MONTH(_xlfn.MINIFS(Consolidado!$B$5:$B$1000,Consolidado!$E$5:$E$1000,$B42,Consolidado!$C$5:$C$1000,"Auditoría Externa",Consolidado!$Q$5:$Q$1000,"X",Consolidado!$H$5:$H$1000,IF($D$9="Todos","&gt;0",$D$9))),"00")&amp;IF($D$9="Todos","/"&amp;RIGHT(YEAR(_xlfn.MINIFS(Consolidado!$B$5:$B$1000,Consolidado!$E$5:$E$1000,$B42,Consolidado!$C$5:$C$1000,"Auditoría Externa",Consolidado!$Q$5:$Q$1000,"X",Consolidado!$H$5:$H$1000,IF($D$9="Todos","&gt;0",$D$9))),2),"")&amp;IF(_xlfn.MAXIFS(Consolidado!$B$5:$B$1000,Consolidado!$E$5:$E$1000,$B42,Consolidado!$C$5:$C$1000,"Auditoría Externa",Consolidado!$Q$5:$Q$1000,"X",Consolidado!$H$5:$H$1000,IF($D$9="Todos","&gt;0",$D$9))&lt;&gt;_xlfn.MINIFS(Consolidado!$B$5:$B$1000,Consolidado!$E$5:$E$1000,$B42,Consolidado!$C$5:$C$1000,"Auditoría Externa",Consolidado!$Q$5:$Q$1000,"X",Consolidado!$H$5:$H$1000,IF($D$9="Todos","&gt;0",$D$9))," y "&amp;TEXT(DAY(_xlfn.MAXIFS(Consolidado!$B$5:$B$1000,Consolidado!$E$5:$E$1000,$B42,Consolidado!$C$5:$C$1000,"Auditoría Externa",Consolidado!$Q$5:$Q$1000,"X",Consolidado!$H$5:$H$1000,IF($D$9="Todos","&gt;0",$D$9))),"00")&amp;"/"&amp;TEXT(MONTH(_xlfn.MAXIFS(Consolidado!$B$5:$B$1000,Consolidado!$E$5:$E$1000,$B42,Consolidado!$C$5:$C$1000,"Auditoría Externa",Consolidado!$Q$5:$Q$1000,"X",Consolidado!$H$5:$H$1000,IF($D$9="Todos","&gt;0",$D$9))),"00")&amp;IF($D$9="Todos","/"&amp;RIGHT(YEAR(_xlfn.MAXIFS(Consolidado!$B$5:$B$1000,Consolidado!$E$5:$E$1000,$B42,Consolidado!$C$5:$C$1000,"Auditoría Externa",Consolidado!$Q$5:$Q$1000,"X",Consolidado!$H$5:$H$1000,IF($D$9="Todos","&gt;0",$D$9))),2),""),""),""),IF(SUMIFS(Consolidado!$AD$5:$AD$1000,Consolidado!$E$5:$E$1000,$B42,Consolidado!$C$5:$C$1000,"SSF",Consolidado!$Q$5:$Q$1000,"X",Consolidado!$H$5:$H$1000,IF($D$9="Todos","&gt;0",$D$9))&gt;0,"SSF "&amp;TEXT(DAY(_xlfn.MINIFS(Consolidado!$B$5:$B$1000,Consolidado!$E$5:$E$1000,$B42,Consolidado!$C$5:$C$1000,"SSF",Consolidado!$Q$5:$Q$1000,"X",Consolidado!$H$5:$H$1000,IF($D$9="Todos","&gt;0",$D$9))),"00")&amp;"/"&amp;TEXT(MONTH(_xlfn.MINIFS(Consolidado!$B$5:$B$1000,Consolidado!$E$5:$E$1000,$B42,Consolidado!$C$5:$C$1000,"SSF",Consolidado!$Q$5:$Q$1000,"X",Consolidado!$H$5:$H$1000,IF($D$9="Todos","&gt;0",$D$9))),"00")&amp;IF($D$9="Todos","/"&amp;RIGHT(YEAR(_xlfn.MINIFS(Consolidado!$B$5:$B$1000,Consolidado!$E$5:$E$1000,$B42,Consolidado!$C$5:$C$1000,"SSF",Consolidado!$Q$5:$Q$1000,"X",Consolidado!$H$5:$H$1000,IF($D$9="Todos","&gt;0",$D$9))),2),"")&amp;IF(_xlfn.MAXIFS(Consolidado!$B$5:$B$1000,Consolidado!$E$5:$E$1000,$B42,Consolidado!$C$5:$C$1000,"SSF",Consolidado!$Q$5:$Q$1000,"X",Consolidado!$H$5:$H$1000,IF($D$9="Todos","&gt;0",$D$9))&lt;&gt;_xlfn.MINIFS(Consolidado!$B$5:$B$1000,Consolidado!$E$5:$E$1000,$B42,Consolidado!$C$5:$C$1000,"SSF",Consolidado!$Q$5:$Q$1000,"X",Consolidado!$H$5:$H$1000,IF($D$9="Todos","&gt;0",$D$9))," y "&amp;TEXT(DAY(_xlfn.MAXIFS(Consolidado!$B$5:$B$1000,Consolidado!$E$5:$E$1000,$B42,Consolidado!$C$5:$C$1000,"SSF",Consolidado!$Q$5:$Q$1000,"X",Consolidado!$H$5:$H$1000,IF($D$9="Todos","&gt;0",$D$9))),"00")&amp;"/"&amp;TEXT(MONTH(_xlfn.MAXIFS(Consolidado!$B$5:$B$1000,Consolidado!$E$5:$E$1000,$B42,Consolidado!$C$5:$C$1000,"SSF",Consolidado!$Q$5:$Q$1000,"X",Consolidado!$H$5:$H$1000,IF($D$9="Todos","&gt;0",$D$9))),"00")&amp;IF($D$9="Todos","/"&amp;RIGHT(YEAR(_xlfn.MAXIFS(Consolidado!$B$5:$B$1000,Consolidado!$E$5:$E$1000,$B42,Consolidado!$C$5:$C$1000,"SSF",Consolidado!$Q$5:$Q$1000,"X",Consolidado!$H$5:$H$1000,IF($D$9="Todos","&gt;0",$D$9))),2),""),""),""),IF(SUMIFS(Consolidado!$AD$5:$AD$1000,Consolidado!$E$5:$E$1000,$B42,Consolidado!$C$5:$C$1000,"Comité de Supervisión",Consolidado!$Q$5:$Q$1000,"X",Consolidado!$H$5:$H$1000,IF($D$9="Todos","&gt;0",$D$9))&gt;0,"Comité Sup. "&amp;TEXT(DAY(_xlfn.MINIFS(Consolidado!$B$5:$B$1000,Consolidado!$E$5:$E$1000,$B42,Consolidado!$C$5:$C$1000,"Comité de Supervisión",Consolidado!$Q$5:$Q$1000,"X",Consolidado!$H$5:$H$1000,IF($D$9="Todos","&gt;0",$D$9))),"00")&amp;"/"&amp;TEXT(MONTH(_xlfn.MINIFS(Consolidado!$B$5:$B$1000,Consolidado!$E$5:$E$1000,$B42,Consolidado!$C$5:$C$1000,"Comité de Supervisión",Consolidado!$Q$5:$Q$1000,"X",Consolidado!$H$5:$H$1000,IF($D$9="Todos","&gt;0",$D$9))),"00")&amp;IF($D$9="Todos","/"&amp;RIGHT(YEAR(_xlfn.MINIFS(Consolidado!$B$5:$B$1000,Consolidado!$E$5:$E$1000,$B42,Consolidado!$C$5:$C$1000,"Comité de Supervisión",Consolidado!$Q$5:$Q$1000,"X",Consolidado!$H$5:$H$1000,IF($D$9="Todos","&gt;0",$D$9))),2),"")&amp;IF(_xlfn.MAXIFS(Consolidado!$B$5:$B$1000,Consolidado!$E$5:$E$1000,$B42,Consolidado!$C$5:$C$1000,"Comité de Supervisión",Consolidado!$Q$5:$Q$1000,"X",Consolidado!$H$5:$H$1000,IF($D$9="Todos","&gt;0",$D$9))&lt;&gt;_xlfn.MINIFS(Consolidado!$B$5:$B$1000,Consolidado!$E$5:$E$1000,$B42,Consolidado!$C$5:$C$1000,"Comité de Supervisión",Consolidado!$Q$5:$Q$1000,"X",Consolidado!$H$5:$H$1000,IF($D$9="Todos","&gt;0",$D$9))," y "&amp;TEXT(DAY(_xlfn.MAXIFS(Consolidado!$B$5:$B$1000,Consolidado!$E$5:$E$1000,$B42,Consolidado!$C$5:$C$1000,"Comité de Supervisión",Consolidado!$Q$5:$Q$1000,"X",Consolidado!$H$5:$H$1000,IF($D$9="Todos","&gt;0",$D$9))),"00")&amp;"/"&amp;TEXT(MONTH(_xlfn.MAXIFS(Consolidado!$B$5:$B$1000,Consolidado!$E$5:$E$1000,$B42,Consolidado!$C$5:$C$1000,"Comité de Supervisión",Consolidado!$Q$5:$Q$1000,"X",Consolidado!$H$5:$H$1000,IF($D$9="Todos","&gt;0",$D$9))),"00")&amp;IF($D$9="Todos","/"&amp;RIGHT(YEAR(_xlfn.MAXIFS(Consolidado!$B$5:$B$1000,Consolidado!$E$5:$E$1000,$B42,Consolidado!$C$5:$C$1000,"Comité de Supervisión",Consolidado!$Q$5:$Q$1000,"X",Consolidado!$H$5:$H$1000,IF($D$9="Todos","&gt;0",$D$9))),2),""),""),""),IF(SUMIFS(Consolidado!$AD$5:$AD$1000,Consolidado!$E$5:$E$1000,$B42,Consolidado!$C$5:$C$1000,"Consejo de Administración",Consolidado!$Q$5:$Q$1000,"X",Consolidado!$H$5:$H$1000,IF($D$9="Todos","&gt;0",$D$9))&gt;0,"Consejo "&amp;TEXT(DAY(_xlfn.MINIFS(Consolidado!$B$5:$B$1000,Consolidado!$E$5:$E$1000,$B42,Consolidado!$C$5:$C$1000,"Consejo de Administración",Consolidado!$Q$5:$Q$1000,"X",Consolidado!$H$5:$H$1000,IF($D$9="Todos","&gt;0",$D$9))),"00")&amp;"/"&amp;TEXT(MONTH(_xlfn.MINIFS(Consolidado!$B$5:$B$1000,Consolidado!$E$5:$E$1000,$B42,Consolidado!$C$5:$C$1000,"Consejo de Administración",Consolidado!$Q$5:$Q$1000,"X",Consolidado!$H$5:$H$1000,IF($D$9="Todos","&gt;0",$D$9))),"00")&amp;IF($D$9="Todos","/"&amp;RIGHT(YEAR(_xlfn.MINIFS(Consolidado!$B$5:$B$1000,Consolidado!$E$5:$E$1000,$B42,Consolidado!$C$5:$C$1000,"Consejo de Administración",Consolidado!$Q$5:$Q$1000,"X",Consolidado!$H$5:$H$1000,IF($D$9="Todos","&gt;0",$D$9))),2),"")&amp;IF(_xlfn.MAXIFS(Consolidado!$B$5:$B$1000,Consolidado!$E$5:$E$1000,$B42,Consolidado!$C$5:$C$1000,"Consejo de Administración",Consolidado!$Q$5:$Q$1000,"X",Consolidado!$H$5:$H$1000,IF($D$9="Todos","&gt;0",$D$9))&lt;&gt;_xlfn.MINIFS(Consolidado!$B$5:$B$1000,Consolidado!$E$5:$E$1000,$B42,Consolidado!$C$5:$C$1000,"Consejo de Administración",Consolidado!$Q$5:$Q$1000,"X",Consolidado!$H$5:$H$1000,IF($D$9="Todos","&gt;0",$D$9))," y "&amp;TEXT(DAY(_xlfn.MAXIFS(Consolidado!$B$5:$B$1000,Consolidado!$E$5:$E$1000,$B42,Consolidado!$C$5:$C$1000,"Consejo de Administración",Consolidado!$Q$5:$Q$1000,"X",Consolidado!$H$5:$H$1000,IF($D$9="Todos","&gt;0",$D$9))),"00")&amp;"/"&amp;TEXT(MONTH(_xlfn.MAXIFS(Consolidado!$B$5:$B$1000,Consolidado!$E$5:$E$1000,$B42,Consolidado!$C$5:$C$1000,"Consejo de Administración",Consolidado!$Q$5:$Q$1000,"X",Consolidado!$H$5:$H$1000,IF($D$9="Todos","&gt;0",$D$9))),"00")&amp;IF($D$9="Todos","/"&amp;RIGHT(YEAR(_xlfn.MAXIFS(Consolidado!$B$5:$B$1000,Consolidado!$E$5:$E$1000,$B42,Consolidado!$C$5:$C$1000,"Consejo de Administración",Consolidado!$Q$5:$Q$1000,"X",Consolidado!$H$5:$H$1000,IF($D$9="Todos","&gt;0",$D$9))),2),""),""),""),IF(SUMIFS(Consolidado!$AD$5:$AD$1000,Consolidado!$E$5:$E$1000,$B42,Consolidado!$C$5:$C$1000,"Otros",Consolidado!$Q$5:$Q$1000,"X",Consolidado!$H$5:$H$1000,IF($D$9="Todos","&gt;0",$D$9))&gt;0,"Otros "&amp;TEXT(DAY(_xlfn.MINIFS(Consolidado!$B$5:$B$1000,Consolidado!$E$5:$E$1000,$B42,Consolidado!$C$5:$C$1000,"Otros",Consolidado!$Q$5:$Q$1000,"X",Consolidado!$H$5:$H$1000,IF($D$9="Todos","&gt;0",$D$9))),"00")&amp;"/"&amp;TEXT(MONTH(_xlfn.MINIFS(Consolidado!$B$5:$B$1000,Consolidado!$E$5:$E$1000,$B42,Consolidado!$C$5:$C$1000,"Otros",Consolidado!$Q$5:$Q$1000,"X",Consolidado!$H$5:$H$1000,IF($D$9="Todos","&gt;0",$D$9))),"00")&amp;IF($D$9="Todos","/"&amp;RIGHT(YEAR(_xlfn.MINIFS(Consolidado!$B$5:$B$1000,Consolidado!$E$5:$E$1000,$B42,Consolidado!$C$5:$C$1000,"Otros",Consolidado!$Q$5:$Q$1000,"X",Consolidado!$H$5:$H$1000,IF($D$9="Todos","&gt;0",$D$9))),2),"")&amp;IF(_xlfn.MAXIFS(Consolidado!$B$5:$B$1000,Consolidado!$E$5:$E$1000,$B42,Consolidado!$C$5:$C$1000,"Otros",Consolidado!$Q$5:$Q$1000,"X",Consolidado!$H$5:$H$1000,IF($D$9="Todos","&gt;0",$D$9))&lt;&gt;_xlfn.MINIFS(Consolidado!$B$5:$B$1000,Consolidado!$E$5:$E$1000,$B42,Consolidado!$C$5:$C$1000,"Otros",Consolidado!$Q$5:$Q$1000,"X",Consolidado!$H$5:$H$1000,IF($D$9="Todos","&gt;0",$D$9))," y "&amp;TEXT(DAY(_xlfn.MAXIFS(Consolidado!$B$5:$B$1000,Consolidado!$E$5:$E$1000,$B42,Consolidado!$C$5:$C$1000,"Otros",Consolidado!$Q$5:$Q$1000,"X",Consolidado!$H$5:$H$1000,IF($D$9="Todos","&gt;0",$D$9))),"00")&amp;"/"&amp;TEXT(MONTH(_xlfn.MAXIFS(Consolidado!$B$5:$B$1000,Consolidado!$E$5:$E$1000,$B42,Consolidado!$C$5:$C$1000,"Otros",Consolidado!$Q$5:$Q$1000,"X",Consolidado!$H$5:$H$1000,IF($D$9="Todos","&gt;0",$D$9))),"00")&amp;IF($D$9="Todos","/"&amp;RIGHT(YEAR(_xlfn.MAXIFS(Consolidado!$B$5:$B$1000,Consolidado!$E$5:$E$1000,$B42,Consolidado!$C$5:$C$1000,"Otros",Consolidado!$Q$5:$Q$1000,"X",Consolidado!$H$5:$H$1000,IF($D$9="Todos","&gt;0",$D$9))),2),""),""),""))</f>
        <v/>
      </c>
      <c r="T42" s="37" t="str">
        <f aca="false">_xlfn.TEXTJOIN(" +"&amp;CHAR(10),TRUE(),IF(SUMIFS(Consolidado!$AD$5:$AD$1000,Consolidado!$E$5:$E$1000,$B42,Consolidado!$C$5:$C$1000,"Auditoría Interna",Consolidado!$R$5:$R$1000,"X",Consolidado!$H$5:$H$1000,IF($D$9="Todos","&gt;0",$D$9))&gt;0,"Interna "&amp;TEXT(DAY(_xlfn.MINIFS(Consolidado!$B$5:$B$1000,Consolidado!$E$5:$E$1000,$B42,Consolidado!$C$5:$C$1000,"Auditoría Interna",Consolidado!$R$5:$R$1000,"X",Consolidado!$H$5:$H$1000,IF($D$9="Todos","&gt;0",$D$9))),"00")&amp;"/"&amp;TEXT(MONTH(_xlfn.MINIFS(Consolidado!$B$5:$B$1000,Consolidado!$E$5:$E$1000,$B42,Consolidado!$C$5:$C$1000,"Auditoría Interna",Consolidado!$R$5:$R$1000,"X",Consolidado!$H$5:$H$1000,IF($D$9="Todos","&gt;0",$D$9))),"00")&amp;IF($D$9="Todos","/"&amp;RIGHT(YEAR(_xlfn.MINIFS(Consolidado!$B$5:$B$1000,Consolidado!$E$5:$E$1000,$B42,Consolidado!$C$5:$C$1000,"Auditoría Interna",Consolidado!$R$5:$R$1000,"X",Consolidado!$H$5:$H$1000,IF($D$9="Todos","&gt;0",$D$9))),2),"")&amp;IF(_xlfn.MAXIFS(Consolidado!$B$5:$B$1000,Consolidado!$E$5:$E$1000,$B42,Consolidado!$C$5:$C$1000,"Auditoría Interna",Consolidado!$R$5:$R$1000,"X",Consolidado!$H$5:$H$1000,IF($D$9="Todos","&gt;0",$D$9))&lt;&gt;_xlfn.MINIFS(Consolidado!$B$5:$B$1000,Consolidado!$E$5:$E$1000,$B42,Consolidado!$C$5:$C$1000,"Auditoría Interna",Consolidado!$R$5:$R$1000,"X",Consolidado!$H$5:$H$1000,IF($D$9="Todos","&gt;0",$D$9))," y "&amp;TEXT(DAY(_xlfn.MAXIFS(Consolidado!$B$5:$B$1000,Consolidado!$E$5:$E$1000,$B42,Consolidado!$C$5:$C$1000,"Auditoría Interna",Consolidado!$R$5:$R$1000,"X",Consolidado!$H$5:$H$1000,IF($D$9="Todos","&gt;0",$D$9))),"00")&amp;"/"&amp;TEXT(MONTH(_xlfn.MAXIFS(Consolidado!$B$5:$B$1000,Consolidado!$E$5:$E$1000,$B42,Consolidado!$C$5:$C$1000,"Auditoría Interna",Consolidado!$R$5:$R$1000,"X",Consolidado!$H$5:$H$1000,IF($D$9="Todos","&gt;0",$D$9))),"00")&amp;IF($D$9="Todos","/"&amp;RIGHT(YEAR(_xlfn.MAXIFS(Consolidado!$B$5:$B$1000,Consolidado!$E$5:$E$1000,$B42,Consolidado!$C$5:$C$1000,"Auditoría Interna",Consolidado!$R$5:$R$1000,"X",Consolidado!$H$5:$H$1000,IF($D$9="Todos","&gt;0",$D$9))),2),""),""),""),IF(SUMIFS(Consolidado!$AD$5:$AD$1000,Consolidado!$E$5:$E$1000,$B42,Consolidado!$C$5:$C$1000,"Auditoría Externa",Consolidado!$R$5:$R$1000,"X",Consolidado!$H$5:$H$1000,IF($D$9="Todos","&gt;0",$D$9))&gt;0,"Externa "&amp;TEXT(DAY(_xlfn.MINIFS(Consolidado!$B$5:$B$1000,Consolidado!$E$5:$E$1000,$B42,Consolidado!$C$5:$C$1000,"Auditoría Externa",Consolidado!$R$5:$R$1000,"X",Consolidado!$H$5:$H$1000,IF($D$9="Todos","&gt;0",$D$9))),"00")&amp;"/"&amp;TEXT(MONTH(_xlfn.MINIFS(Consolidado!$B$5:$B$1000,Consolidado!$E$5:$E$1000,$B42,Consolidado!$C$5:$C$1000,"Auditoría Externa",Consolidado!$R$5:$R$1000,"X",Consolidado!$H$5:$H$1000,IF($D$9="Todos","&gt;0",$D$9))),"00")&amp;IF($D$9="Todos","/"&amp;RIGHT(YEAR(_xlfn.MINIFS(Consolidado!$B$5:$B$1000,Consolidado!$E$5:$E$1000,$B42,Consolidado!$C$5:$C$1000,"Auditoría Externa",Consolidado!$R$5:$R$1000,"X",Consolidado!$H$5:$H$1000,IF($D$9="Todos","&gt;0",$D$9))),2),"")&amp;IF(_xlfn.MAXIFS(Consolidado!$B$5:$B$1000,Consolidado!$E$5:$E$1000,$B42,Consolidado!$C$5:$C$1000,"Auditoría Externa",Consolidado!$R$5:$R$1000,"X",Consolidado!$H$5:$H$1000,IF($D$9="Todos","&gt;0",$D$9))&lt;&gt;_xlfn.MINIFS(Consolidado!$B$5:$B$1000,Consolidado!$E$5:$E$1000,$B42,Consolidado!$C$5:$C$1000,"Auditoría Externa",Consolidado!$R$5:$R$1000,"X",Consolidado!$H$5:$H$1000,IF($D$9="Todos","&gt;0",$D$9))," y "&amp;TEXT(DAY(_xlfn.MAXIFS(Consolidado!$B$5:$B$1000,Consolidado!$E$5:$E$1000,$B42,Consolidado!$C$5:$C$1000,"Auditoría Externa",Consolidado!$R$5:$R$1000,"X",Consolidado!$H$5:$H$1000,IF($D$9="Todos","&gt;0",$D$9))),"00")&amp;"/"&amp;TEXT(MONTH(_xlfn.MAXIFS(Consolidado!$B$5:$B$1000,Consolidado!$E$5:$E$1000,$B42,Consolidado!$C$5:$C$1000,"Auditoría Externa",Consolidado!$R$5:$R$1000,"X",Consolidado!$H$5:$H$1000,IF($D$9="Todos","&gt;0",$D$9))),"00")&amp;IF($D$9="Todos","/"&amp;RIGHT(YEAR(_xlfn.MAXIFS(Consolidado!$B$5:$B$1000,Consolidado!$E$5:$E$1000,$B42,Consolidado!$C$5:$C$1000,"Auditoría Externa",Consolidado!$R$5:$R$1000,"X",Consolidado!$H$5:$H$1000,IF($D$9="Todos","&gt;0",$D$9))),2),""),""),""),IF(SUMIFS(Consolidado!$AD$5:$AD$1000,Consolidado!$E$5:$E$1000,$B42,Consolidado!$C$5:$C$1000,"SSF",Consolidado!$R$5:$R$1000,"X",Consolidado!$H$5:$H$1000,IF($D$9="Todos","&gt;0",$D$9))&gt;0,"SSF "&amp;TEXT(DAY(_xlfn.MINIFS(Consolidado!$B$5:$B$1000,Consolidado!$E$5:$E$1000,$B42,Consolidado!$C$5:$C$1000,"SSF",Consolidado!$R$5:$R$1000,"X",Consolidado!$H$5:$H$1000,IF($D$9="Todos","&gt;0",$D$9))),"00")&amp;"/"&amp;TEXT(MONTH(_xlfn.MINIFS(Consolidado!$B$5:$B$1000,Consolidado!$E$5:$E$1000,$B42,Consolidado!$C$5:$C$1000,"SSF",Consolidado!$R$5:$R$1000,"X",Consolidado!$H$5:$H$1000,IF($D$9="Todos","&gt;0",$D$9))),"00")&amp;IF($D$9="Todos","/"&amp;RIGHT(YEAR(_xlfn.MINIFS(Consolidado!$B$5:$B$1000,Consolidado!$E$5:$E$1000,$B42,Consolidado!$C$5:$C$1000,"SSF",Consolidado!$R$5:$R$1000,"X",Consolidado!$H$5:$H$1000,IF($D$9="Todos","&gt;0",$D$9))),2),"")&amp;IF(_xlfn.MAXIFS(Consolidado!$B$5:$B$1000,Consolidado!$E$5:$E$1000,$B42,Consolidado!$C$5:$C$1000,"SSF",Consolidado!$R$5:$R$1000,"X",Consolidado!$H$5:$H$1000,IF($D$9="Todos","&gt;0",$D$9))&lt;&gt;_xlfn.MINIFS(Consolidado!$B$5:$B$1000,Consolidado!$E$5:$E$1000,$B42,Consolidado!$C$5:$C$1000,"SSF",Consolidado!$R$5:$R$1000,"X",Consolidado!$H$5:$H$1000,IF($D$9="Todos","&gt;0",$D$9))," y "&amp;TEXT(DAY(_xlfn.MAXIFS(Consolidado!$B$5:$B$1000,Consolidado!$E$5:$E$1000,$B42,Consolidado!$C$5:$C$1000,"SSF",Consolidado!$R$5:$R$1000,"X",Consolidado!$H$5:$H$1000,IF($D$9="Todos","&gt;0",$D$9))),"00")&amp;"/"&amp;TEXT(MONTH(_xlfn.MAXIFS(Consolidado!$B$5:$B$1000,Consolidado!$E$5:$E$1000,$B42,Consolidado!$C$5:$C$1000,"SSF",Consolidado!$R$5:$R$1000,"X",Consolidado!$H$5:$H$1000,IF($D$9="Todos","&gt;0",$D$9))),"00")&amp;IF($D$9="Todos","/"&amp;RIGHT(YEAR(_xlfn.MAXIFS(Consolidado!$B$5:$B$1000,Consolidado!$E$5:$E$1000,$B42,Consolidado!$C$5:$C$1000,"SSF",Consolidado!$R$5:$R$1000,"X",Consolidado!$H$5:$H$1000,IF($D$9="Todos","&gt;0",$D$9))),2),""),""),""),IF(SUMIFS(Consolidado!$AD$5:$AD$1000,Consolidado!$E$5:$E$1000,$B42,Consolidado!$C$5:$C$1000,"Comité de Supervisión",Consolidado!$R$5:$R$1000,"X",Consolidado!$H$5:$H$1000,IF($D$9="Todos","&gt;0",$D$9))&gt;0,"Comité Sup. "&amp;TEXT(DAY(_xlfn.MINIFS(Consolidado!$B$5:$B$1000,Consolidado!$E$5:$E$1000,$B42,Consolidado!$C$5:$C$1000,"Comité de Supervisión",Consolidado!$R$5:$R$1000,"X",Consolidado!$H$5:$H$1000,IF($D$9="Todos","&gt;0",$D$9))),"00")&amp;"/"&amp;TEXT(MONTH(_xlfn.MINIFS(Consolidado!$B$5:$B$1000,Consolidado!$E$5:$E$1000,$B42,Consolidado!$C$5:$C$1000,"Comité de Supervisión",Consolidado!$R$5:$R$1000,"X",Consolidado!$H$5:$H$1000,IF($D$9="Todos","&gt;0",$D$9))),"00")&amp;IF($D$9="Todos","/"&amp;RIGHT(YEAR(_xlfn.MINIFS(Consolidado!$B$5:$B$1000,Consolidado!$E$5:$E$1000,$B42,Consolidado!$C$5:$C$1000,"Comité de Supervisión",Consolidado!$R$5:$R$1000,"X",Consolidado!$H$5:$H$1000,IF($D$9="Todos","&gt;0",$D$9))),2),"")&amp;IF(_xlfn.MAXIFS(Consolidado!$B$5:$B$1000,Consolidado!$E$5:$E$1000,$B42,Consolidado!$C$5:$C$1000,"Comité de Supervisión",Consolidado!$R$5:$R$1000,"X",Consolidado!$H$5:$H$1000,IF($D$9="Todos","&gt;0",$D$9))&lt;&gt;_xlfn.MINIFS(Consolidado!$B$5:$B$1000,Consolidado!$E$5:$E$1000,$B42,Consolidado!$C$5:$C$1000,"Comité de Supervisión",Consolidado!$R$5:$R$1000,"X",Consolidado!$H$5:$H$1000,IF($D$9="Todos","&gt;0",$D$9))," y "&amp;TEXT(DAY(_xlfn.MAXIFS(Consolidado!$B$5:$B$1000,Consolidado!$E$5:$E$1000,$B42,Consolidado!$C$5:$C$1000,"Comité de Supervisión",Consolidado!$R$5:$R$1000,"X",Consolidado!$H$5:$H$1000,IF($D$9="Todos","&gt;0",$D$9))),"00")&amp;"/"&amp;TEXT(MONTH(_xlfn.MAXIFS(Consolidado!$B$5:$B$1000,Consolidado!$E$5:$E$1000,$B42,Consolidado!$C$5:$C$1000,"Comité de Supervisión",Consolidado!$R$5:$R$1000,"X",Consolidado!$H$5:$H$1000,IF($D$9="Todos","&gt;0",$D$9))),"00")&amp;IF($D$9="Todos","/"&amp;RIGHT(YEAR(_xlfn.MAXIFS(Consolidado!$B$5:$B$1000,Consolidado!$E$5:$E$1000,$B42,Consolidado!$C$5:$C$1000,"Comité de Supervisión",Consolidado!$R$5:$R$1000,"X",Consolidado!$H$5:$H$1000,IF($D$9="Todos","&gt;0",$D$9))),2),""),""),""),IF(SUMIFS(Consolidado!$AD$5:$AD$1000,Consolidado!$E$5:$E$1000,$B42,Consolidado!$C$5:$C$1000,"Consejo de Administración",Consolidado!$R$5:$R$1000,"X",Consolidado!$H$5:$H$1000,IF($D$9="Todos","&gt;0",$D$9))&gt;0,"Consejo "&amp;TEXT(DAY(_xlfn.MINIFS(Consolidado!$B$5:$B$1000,Consolidado!$E$5:$E$1000,$B42,Consolidado!$C$5:$C$1000,"Consejo de Administración",Consolidado!$R$5:$R$1000,"X",Consolidado!$H$5:$H$1000,IF($D$9="Todos","&gt;0",$D$9))),"00")&amp;"/"&amp;TEXT(MONTH(_xlfn.MINIFS(Consolidado!$B$5:$B$1000,Consolidado!$E$5:$E$1000,$B42,Consolidado!$C$5:$C$1000,"Consejo de Administración",Consolidado!$R$5:$R$1000,"X",Consolidado!$H$5:$H$1000,IF($D$9="Todos","&gt;0",$D$9))),"00")&amp;IF($D$9="Todos","/"&amp;RIGHT(YEAR(_xlfn.MINIFS(Consolidado!$B$5:$B$1000,Consolidado!$E$5:$E$1000,$B42,Consolidado!$C$5:$C$1000,"Consejo de Administración",Consolidado!$R$5:$R$1000,"X",Consolidado!$H$5:$H$1000,IF($D$9="Todos","&gt;0",$D$9))),2),"")&amp;IF(_xlfn.MAXIFS(Consolidado!$B$5:$B$1000,Consolidado!$E$5:$E$1000,$B42,Consolidado!$C$5:$C$1000,"Consejo de Administración",Consolidado!$R$5:$R$1000,"X",Consolidado!$H$5:$H$1000,IF($D$9="Todos","&gt;0",$D$9))&lt;&gt;_xlfn.MINIFS(Consolidado!$B$5:$B$1000,Consolidado!$E$5:$E$1000,$B42,Consolidado!$C$5:$C$1000,"Consejo de Administración",Consolidado!$R$5:$R$1000,"X",Consolidado!$H$5:$H$1000,IF($D$9="Todos","&gt;0",$D$9))," y "&amp;TEXT(DAY(_xlfn.MAXIFS(Consolidado!$B$5:$B$1000,Consolidado!$E$5:$E$1000,$B42,Consolidado!$C$5:$C$1000,"Consejo de Administración",Consolidado!$R$5:$R$1000,"X",Consolidado!$H$5:$H$1000,IF($D$9="Todos","&gt;0",$D$9))),"00")&amp;"/"&amp;TEXT(MONTH(_xlfn.MAXIFS(Consolidado!$B$5:$B$1000,Consolidado!$E$5:$E$1000,$B42,Consolidado!$C$5:$C$1000,"Consejo de Administración",Consolidado!$R$5:$R$1000,"X",Consolidado!$H$5:$H$1000,IF($D$9="Todos","&gt;0",$D$9))),"00")&amp;IF($D$9="Todos","/"&amp;RIGHT(YEAR(_xlfn.MAXIFS(Consolidado!$B$5:$B$1000,Consolidado!$E$5:$E$1000,$B42,Consolidado!$C$5:$C$1000,"Consejo de Administración",Consolidado!$R$5:$R$1000,"X",Consolidado!$H$5:$H$1000,IF($D$9="Todos","&gt;0",$D$9))),2),""),""),""),IF(SUMIFS(Consolidado!$AD$5:$AD$1000,Consolidado!$E$5:$E$1000,$B42,Consolidado!$C$5:$C$1000,"Otros",Consolidado!$R$5:$R$1000,"X",Consolidado!$H$5:$H$1000,IF($D$9="Todos","&gt;0",$D$9))&gt;0,"Otros "&amp;TEXT(DAY(_xlfn.MINIFS(Consolidado!$B$5:$B$1000,Consolidado!$E$5:$E$1000,$B42,Consolidado!$C$5:$C$1000,"Otros",Consolidado!$R$5:$R$1000,"X",Consolidado!$H$5:$H$1000,IF($D$9="Todos","&gt;0",$D$9))),"00")&amp;"/"&amp;TEXT(MONTH(_xlfn.MINIFS(Consolidado!$B$5:$B$1000,Consolidado!$E$5:$E$1000,$B42,Consolidado!$C$5:$C$1000,"Otros",Consolidado!$R$5:$R$1000,"X",Consolidado!$H$5:$H$1000,IF($D$9="Todos","&gt;0",$D$9))),"00")&amp;IF($D$9="Todos","/"&amp;RIGHT(YEAR(_xlfn.MINIFS(Consolidado!$B$5:$B$1000,Consolidado!$E$5:$E$1000,$B42,Consolidado!$C$5:$C$1000,"Otros",Consolidado!$R$5:$R$1000,"X",Consolidado!$H$5:$H$1000,IF($D$9="Todos","&gt;0",$D$9))),2),"")&amp;IF(_xlfn.MAXIFS(Consolidado!$B$5:$B$1000,Consolidado!$E$5:$E$1000,$B42,Consolidado!$C$5:$C$1000,"Otros",Consolidado!$R$5:$R$1000,"X",Consolidado!$H$5:$H$1000,IF($D$9="Todos","&gt;0",$D$9))&lt;&gt;_xlfn.MINIFS(Consolidado!$B$5:$B$1000,Consolidado!$E$5:$E$1000,$B42,Consolidado!$C$5:$C$1000,"Otros",Consolidado!$R$5:$R$1000,"X",Consolidado!$H$5:$H$1000,IF($D$9="Todos","&gt;0",$D$9))," y "&amp;TEXT(DAY(_xlfn.MAXIFS(Consolidado!$B$5:$B$1000,Consolidado!$E$5:$E$1000,$B42,Consolidado!$C$5:$C$1000,"Otros",Consolidado!$R$5:$R$1000,"X",Consolidado!$H$5:$H$1000,IF($D$9="Todos","&gt;0",$D$9))),"00")&amp;"/"&amp;TEXT(MONTH(_xlfn.MAXIFS(Consolidado!$B$5:$B$1000,Consolidado!$E$5:$E$1000,$B42,Consolidado!$C$5:$C$1000,"Otros",Consolidado!$R$5:$R$1000,"X",Consolidado!$H$5:$H$1000,IF($D$9="Todos","&gt;0",$D$9))),"00")&amp;IF($D$9="Todos","/"&amp;RIGHT(YEAR(_xlfn.MAXIFS(Consolidado!$B$5:$B$1000,Consolidado!$E$5:$E$1000,$B42,Consolidado!$C$5:$C$1000,"Otros",Consolidado!$R$5:$R$1000,"X",Consolidado!$H$5:$H$1000,IF($D$9="Todos","&gt;0",$D$9))),2),""),""),""))</f>
        <v/>
      </c>
      <c r="U42" s="37" t="str">
        <f aca="false">_xlfn.TEXTJOIN(" +"&amp;CHAR(10),TRUE(),IF(SUMIFS(Consolidado!$AD$5:$AD$1000,Consolidado!$E$5:$E$1000,$B42,Consolidado!$C$5:$C$1000,"Auditoría Interna",Consolidado!$S$5:$S$1000,"X",Consolidado!$H$5:$H$1000,IF($D$9="Todos","&gt;0",$D$9))&gt;0,"Interna "&amp;TEXT(DAY(_xlfn.MINIFS(Consolidado!$B$5:$B$1000,Consolidado!$E$5:$E$1000,$B42,Consolidado!$C$5:$C$1000,"Auditoría Interna",Consolidado!$S$5:$S$1000,"X",Consolidado!$H$5:$H$1000,IF($D$9="Todos","&gt;0",$D$9))),"00")&amp;"/"&amp;TEXT(MONTH(_xlfn.MINIFS(Consolidado!$B$5:$B$1000,Consolidado!$E$5:$E$1000,$B42,Consolidado!$C$5:$C$1000,"Auditoría Interna",Consolidado!$S$5:$S$1000,"X",Consolidado!$H$5:$H$1000,IF($D$9="Todos","&gt;0",$D$9))),"00")&amp;IF($D$9="Todos","/"&amp;RIGHT(YEAR(_xlfn.MINIFS(Consolidado!$B$5:$B$1000,Consolidado!$E$5:$E$1000,$B42,Consolidado!$C$5:$C$1000,"Auditoría Interna",Consolidado!$S$5:$S$1000,"X",Consolidado!$H$5:$H$1000,IF($D$9="Todos","&gt;0",$D$9))),2),"")&amp;IF(_xlfn.MAXIFS(Consolidado!$B$5:$B$1000,Consolidado!$E$5:$E$1000,$B42,Consolidado!$C$5:$C$1000,"Auditoría Interna",Consolidado!$S$5:$S$1000,"X",Consolidado!$H$5:$H$1000,IF($D$9="Todos","&gt;0",$D$9))&lt;&gt;_xlfn.MINIFS(Consolidado!$B$5:$B$1000,Consolidado!$E$5:$E$1000,$B42,Consolidado!$C$5:$C$1000,"Auditoría Interna",Consolidado!$S$5:$S$1000,"X",Consolidado!$H$5:$H$1000,IF($D$9="Todos","&gt;0",$D$9))," y "&amp;TEXT(DAY(_xlfn.MAXIFS(Consolidado!$B$5:$B$1000,Consolidado!$E$5:$E$1000,$B42,Consolidado!$C$5:$C$1000,"Auditoría Interna",Consolidado!$S$5:$S$1000,"X",Consolidado!$H$5:$H$1000,IF($D$9="Todos","&gt;0",$D$9))),"00")&amp;"/"&amp;TEXT(MONTH(_xlfn.MAXIFS(Consolidado!$B$5:$B$1000,Consolidado!$E$5:$E$1000,$B42,Consolidado!$C$5:$C$1000,"Auditoría Interna",Consolidado!$S$5:$S$1000,"X",Consolidado!$H$5:$H$1000,IF($D$9="Todos","&gt;0",$D$9))),"00")&amp;IF($D$9="Todos","/"&amp;RIGHT(YEAR(_xlfn.MAXIFS(Consolidado!$B$5:$B$1000,Consolidado!$E$5:$E$1000,$B42,Consolidado!$C$5:$C$1000,"Auditoría Interna",Consolidado!$S$5:$S$1000,"X",Consolidado!$H$5:$H$1000,IF($D$9="Todos","&gt;0",$D$9))),2),""),""),""),IF(SUMIFS(Consolidado!$AD$5:$AD$1000,Consolidado!$E$5:$E$1000,$B42,Consolidado!$C$5:$C$1000,"Auditoría Externa",Consolidado!$S$5:$S$1000,"X",Consolidado!$H$5:$H$1000,IF($D$9="Todos","&gt;0",$D$9))&gt;0,"Externa "&amp;TEXT(DAY(_xlfn.MINIFS(Consolidado!$B$5:$B$1000,Consolidado!$E$5:$E$1000,$B42,Consolidado!$C$5:$C$1000,"Auditoría Externa",Consolidado!$S$5:$S$1000,"X",Consolidado!$H$5:$H$1000,IF($D$9="Todos","&gt;0",$D$9))),"00")&amp;"/"&amp;TEXT(MONTH(_xlfn.MINIFS(Consolidado!$B$5:$B$1000,Consolidado!$E$5:$E$1000,$B42,Consolidado!$C$5:$C$1000,"Auditoría Externa",Consolidado!$S$5:$S$1000,"X",Consolidado!$H$5:$H$1000,IF($D$9="Todos","&gt;0",$D$9))),"00")&amp;IF($D$9="Todos","/"&amp;RIGHT(YEAR(_xlfn.MINIFS(Consolidado!$B$5:$B$1000,Consolidado!$E$5:$E$1000,$B42,Consolidado!$C$5:$C$1000,"Auditoría Externa",Consolidado!$S$5:$S$1000,"X",Consolidado!$H$5:$H$1000,IF($D$9="Todos","&gt;0",$D$9))),2),"")&amp;IF(_xlfn.MAXIFS(Consolidado!$B$5:$B$1000,Consolidado!$E$5:$E$1000,$B42,Consolidado!$C$5:$C$1000,"Auditoría Externa",Consolidado!$S$5:$S$1000,"X",Consolidado!$H$5:$H$1000,IF($D$9="Todos","&gt;0",$D$9))&lt;&gt;_xlfn.MINIFS(Consolidado!$B$5:$B$1000,Consolidado!$E$5:$E$1000,$B42,Consolidado!$C$5:$C$1000,"Auditoría Externa",Consolidado!$S$5:$S$1000,"X",Consolidado!$H$5:$H$1000,IF($D$9="Todos","&gt;0",$D$9))," y "&amp;TEXT(DAY(_xlfn.MAXIFS(Consolidado!$B$5:$B$1000,Consolidado!$E$5:$E$1000,$B42,Consolidado!$C$5:$C$1000,"Auditoría Externa",Consolidado!$S$5:$S$1000,"X",Consolidado!$H$5:$H$1000,IF($D$9="Todos","&gt;0",$D$9))),"00")&amp;"/"&amp;TEXT(MONTH(_xlfn.MAXIFS(Consolidado!$B$5:$B$1000,Consolidado!$E$5:$E$1000,$B42,Consolidado!$C$5:$C$1000,"Auditoría Externa",Consolidado!$S$5:$S$1000,"X",Consolidado!$H$5:$H$1000,IF($D$9="Todos","&gt;0",$D$9))),"00")&amp;IF($D$9="Todos","/"&amp;RIGHT(YEAR(_xlfn.MAXIFS(Consolidado!$B$5:$B$1000,Consolidado!$E$5:$E$1000,$B42,Consolidado!$C$5:$C$1000,"Auditoría Externa",Consolidado!$S$5:$S$1000,"X",Consolidado!$H$5:$H$1000,IF($D$9="Todos","&gt;0",$D$9))),2),""),""),""),IF(SUMIFS(Consolidado!$AD$5:$AD$1000,Consolidado!$E$5:$E$1000,$B42,Consolidado!$C$5:$C$1000,"SSF",Consolidado!$S$5:$S$1000,"X",Consolidado!$H$5:$H$1000,IF($D$9="Todos","&gt;0",$D$9))&gt;0,"SSF "&amp;TEXT(DAY(_xlfn.MINIFS(Consolidado!$B$5:$B$1000,Consolidado!$E$5:$E$1000,$B42,Consolidado!$C$5:$C$1000,"SSF",Consolidado!$S$5:$S$1000,"X",Consolidado!$H$5:$H$1000,IF($D$9="Todos","&gt;0",$D$9))),"00")&amp;"/"&amp;TEXT(MONTH(_xlfn.MINIFS(Consolidado!$B$5:$B$1000,Consolidado!$E$5:$E$1000,$B42,Consolidado!$C$5:$C$1000,"SSF",Consolidado!$S$5:$S$1000,"X",Consolidado!$H$5:$H$1000,IF($D$9="Todos","&gt;0",$D$9))),"00")&amp;IF($D$9="Todos","/"&amp;RIGHT(YEAR(_xlfn.MINIFS(Consolidado!$B$5:$B$1000,Consolidado!$E$5:$E$1000,$B42,Consolidado!$C$5:$C$1000,"SSF",Consolidado!$S$5:$S$1000,"X",Consolidado!$H$5:$H$1000,IF($D$9="Todos","&gt;0",$D$9))),2),"")&amp;IF(_xlfn.MAXIFS(Consolidado!$B$5:$B$1000,Consolidado!$E$5:$E$1000,$B42,Consolidado!$C$5:$C$1000,"SSF",Consolidado!$S$5:$S$1000,"X",Consolidado!$H$5:$H$1000,IF($D$9="Todos","&gt;0",$D$9))&lt;&gt;_xlfn.MINIFS(Consolidado!$B$5:$B$1000,Consolidado!$E$5:$E$1000,$B42,Consolidado!$C$5:$C$1000,"SSF",Consolidado!$S$5:$S$1000,"X",Consolidado!$H$5:$H$1000,IF($D$9="Todos","&gt;0",$D$9))," y "&amp;TEXT(DAY(_xlfn.MAXIFS(Consolidado!$B$5:$B$1000,Consolidado!$E$5:$E$1000,$B42,Consolidado!$C$5:$C$1000,"SSF",Consolidado!$S$5:$S$1000,"X",Consolidado!$H$5:$H$1000,IF($D$9="Todos","&gt;0",$D$9))),"00")&amp;"/"&amp;TEXT(MONTH(_xlfn.MAXIFS(Consolidado!$B$5:$B$1000,Consolidado!$E$5:$E$1000,$B42,Consolidado!$C$5:$C$1000,"SSF",Consolidado!$S$5:$S$1000,"X",Consolidado!$H$5:$H$1000,IF($D$9="Todos","&gt;0",$D$9))),"00")&amp;IF($D$9="Todos","/"&amp;RIGHT(YEAR(_xlfn.MAXIFS(Consolidado!$B$5:$B$1000,Consolidado!$E$5:$E$1000,$B42,Consolidado!$C$5:$C$1000,"SSF",Consolidado!$S$5:$S$1000,"X",Consolidado!$H$5:$H$1000,IF($D$9="Todos","&gt;0",$D$9))),2),""),""),""),IF(SUMIFS(Consolidado!$AD$5:$AD$1000,Consolidado!$E$5:$E$1000,$B42,Consolidado!$C$5:$C$1000,"Comité de Supervisión",Consolidado!$S$5:$S$1000,"X",Consolidado!$H$5:$H$1000,IF($D$9="Todos","&gt;0",$D$9))&gt;0,"Comité Sup. "&amp;TEXT(DAY(_xlfn.MINIFS(Consolidado!$B$5:$B$1000,Consolidado!$E$5:$E$1000,$B42,Consolidado!$C$5:$C$1000,"Comité de Supervisión",Consolidado!$S$5:$S$1000,"X",Consolidado!$H$5:$H$1000,IF($D$9="Todos","&gt;0",$D$9))),"00")&amp;"/"&amp;TEXT(MONTH(_xlfn.MINIFS(Consolidado!$B$5:$B$1000,Consolidado!$E$5:$E$1000,$B42,Consolidado!$C$5:$C$1000,"Comité de Supervisión",Consolidado!$S$5:$S$1000,"X",Consolidado!$H$5:$H$1000,IF($D$9="Todos","&gt;0",$D$9))),"00")&amp;IF($D$9="Todos","/"&amp;RIGHT(YEAR(_xlfn.MINIFS(Consolidado!$B$5:$B$1000,Consolidado!$E$5:$E$1000,$B42,Consolidado!$C$5:$C$1000,"Comité de Supervisión",Consolidado!$S$5:$S$1000,"X",Consolidado!$H$5:$H$1000,IF($D$9="Todos","&gt;0",$D$9))),2),"")&amp;IF(_xlfn.MAXIFS(Consolidado!$B$5:$B$1000,Consolidado!$E$5:$E$1000,$B42,Consolidado!$C$5:$C$1000,"Comité de Supervisión",Consolidado!$S$5:$S$1000,"X",Consolidado!$H$5:$H$1000,IF($D$9="Todos","&gt;0",$D$9))&lt;&gt;_xlfn.MINIFS(Consolidado!$B$5:$B$1000,Consolidado!$E$5:$E$1000,$B42,Consolidado!$C$5:$C$1000,"Comité de Supervisión",Consolidado!$S$5:$S$1000,"X",Consolidado!$H$5:$H$1000,IF($D$9="Todos","&gt;0",$D$9))," y "&amp;TEXT(DAY(_xlfn.MAXIFS(Consolidado!$B$5:$B$1000,Consolidado!$E$5:$E$1000,$B42,Consolidado!$C$5:$C$1000,"Comité de Supervisión",Consolidado!$S$5:$S$1000,"X",Consolidado!$H$5:$H$1000,IF($D$9="Todos","&gt;0",$D$9))),"00")&amp;"/"&amp;TEXT(MONTH(_xlfn.MAXIFS(Consolidado!$B$5:$B$1000,Consolidado!$E$5:$E$1000,$B42,Consolidado!$C$5:$C$1000,"Comité de Supervisión",Consolidado!$S$5:$S$1000,"X",Consolidado!$H$5:$H$1000,IF($D$9="Todos","&gt;0",$D$9))),"00")&amp;IF($D$9="Todos","/"&amp;RIGHT(YEAR(_xlfn.MAXIFS(Consolidado!$B$5:$B$1000,Consolidado!$E$5:$E$1000,$B42,Consolidado!$C$5:$C$1000,"Comité de Supervisión",Consolidado!$S$5:$S$1000,"X",Consolidado!$H$5:$H$1000,IF($D$9="Todos","&gt;0",$D$9))),2),""),""),""),IF(SUMIFS(Consolidado!$AD$5:$AD$1000,Consolidado!$E$5:$E$1000,$B42,Consolidado!$C$5:$C$1000,"Consejo de Administración",Consolidado!$S$5:$S$1000,"X",Consolidado!$H$5:$H$1000,IF($D$9="Todos","&gt;0",$D$9))&gt;0,"Consejo "&amp;TEXT(DAY(_xlfn.MINIFS(Consolidado!$B$5:$B$1000,Consolidado!$E$5:$E$1000,$B42,Consolidado!$C$5:$C$1000,"Consejo de Administración",Consolidado!$S$5:$S$1000,"X",Consolidado!$H$5:$H$1000,IF($D$9="Todos","&gt;0",$D$9))),"00")&amp;"/"&amp;TEXT(MONTH(_xlfn.MINIFS(Consolidado!$B$5:$B$1000,Consolidado!$E$5:$E$1000,$B42,Consolidado!$C$5:$C$1000,"Consejo de Administración",Consolidado!$S$5:$S$1000,"X",Consolidado!$H$5:$H$1000,IF($D$9="Todos","&gt;0",$D$9))),"00")&amp;IF($D$9="Todos","/"&amp;RIGHT(YEAR(_xlfn.MINIFS(Consolidado!$B$5:$B$1000,Consolidado!$E$5:$E$1000,$B42,Consolidado!$C$5:$C$1000,"Consejo de Administración",Consolidado!$S$5:$S$1000,"X",Consolidado!$H$5:$H$1000,IF($D$9="Todos","&gt;0",$D$9))),2),"")&amp;IF(_xlfn.MAXIFS(Consolidado!$B$5:$B$1000,Consolidado!$E$5:$E$1000,$B42,Consolidado!$C$5:$C$1000,"Consejo de Administración",Consolidado!$S$5:$S$1000,"X",Consolidado!$H$5:$H$1000,IF($D$9="Todos","&gt;0",$D$9))&lt;&gt;_xlfn.MINIFS(Consolidado!$B$5:$B$1000,Consolidado!$E$5:$E$1000,$B42,Consolidado!$C$5:$C$1000,"Consejo de Administración",Consolidado!$S$5:$S$1000,"X",Consolidado!$H$5:$H$1000,IF($D$9="Todos","&gt;0",$D$9))," y "&amp;TEXT(DAY(_xlfn.MAXIFS(Consolidado!$B$5:$B$1000,Consolidado!$E$5:$E$1000,$B42,Consolidado!$C$5:$C$1000,"Consejo de Administración",Consolidado!$S$5:$S$1000,"X",Consolidado!$H$5:$H$1000,IF($D$9="Todos","&gt;0",$D$9))),"00")&amp;"/"&amp;TEXT(MONTH(_xlfn.MAXIFS(Consolidado!$B$5:$B$1000,Consolidado!$E$5:$E$1000,$B42,Consolidado!$C$5:$C$1000,"Consejo de Administración",Consolidado!$S$5:$S$1000,"X",Consolidado!$H$5:$H$1000,IF($D$9="Todos","&gt;0",$D$9))),"00")&amp;IF($D$9="Todos","/"&amp;RIGHT(YEAR(_xlfn.MAXIFS(Consolidado!$B$5:$B$1000,Consolidado!$E$5:$E$1000,$B42,Consolidado!$C$5:$C$1000,"Consejo de Administración",Consolidado!$S$5:$S$1000,"X",Consolidado!$H$5:$H$1000,IF($D$9="Todos","&gt;0",$D$9))),2),""),""),""),IF(SUMIFS(Consolidado!$AD$5:$AD$1000,Consolidado!$E$5:$E$1000,$B42,Consolidado!$C$5:$C$1000,"Otros",Consolidado!$S$5:$S$1000,"X",Consolidado!$H$5:$H$1000,IF($D$9="Todos","&gt;0",$D$9))&gt;0,"Otros "&amp;TEXT(DAY(_xlfn.MINIFS(Consolidado!$B$5:$B$1000,Consolidado!$E$5:$E$1000,$B42,Consolidado!$C$5:$C$1000,"Otros",Consolidado!$S$5:$S$1000,"X",Consolidado!$H$5:$H$1000,IF($D$9="Todos","&gt;0",$D$9))),"00")&amp;"/"&amp;TEXT(MONTH(_xlfn.MINIFS(Consolidado!$B$5:$B$1000,Consolidado!$E$5:$E$1000,$B42,Consolidado!$C$5:$C$1000,"Otros",Consolidado!$S$5:$S$1000,"X",Consolidado!$H$5:$H$1000,IF($D$9="Todos","&gt;0",$D$9))),"00")&amp;IF($D$9="Todos","/"&amp;RIGHT(YEAR(_xlfn.MINIFS(Consolidado!$B$5:$B$1000,Consolidado!$E$5:$E$1000,$B42,Consolidado!$C$5:$C$1000,"Otros",Consolidado!$S$5:$S$1000,"X",Consolidado!$H$5:$H$1000,IF($D$9="Todos","&gt;0",$D$9))),2),"")&amp;IF(_xlfn.MAXIFS(Consolidado!$B$5:$B$1000,Consolidado!$E$5:$E$1000,$B42,Consolidado!$C$5:$C$1000,"Otros",Consolidado!$S$5:$S$1000,"X",Consolidado!$H$5:$H$1000,IF($D$9="Todos","&gt;0",$D$9))&lt;&gt;_xlfn.MINIFS(Consolidado!$B$5:$B$1000,Consolidado!$E$5:$E$1000,$B42,Consolidado!$C$5:$C$1000,"Otros",Consolidado!$S$5:$S$1000,"X",Consolidado!$H$5:$H$1000,IF($D$9="Todos","&gt;0",$D$9))," y "&amp;TEXT(DAY(_xlfn.MAXIFS(Consolidado!$B$5:$B$1000,Consolidado!$E$5:$E$1000,$B42,Consolidado!$C$5:$C$1000,"Otros",Consolidado!$S$5:$S$1000,"X",Consolidado!$H$5:$H$1000,IF($D$9="Todos","&gt;0",$D$9))),"00")&amp;"/"&amp;TEXT(MONTH(_xlfn.MAXIFS(Consolidado!$B$5:$B$1000,Consolidado!$E$5:$E$1000,$B42,Consolidado!$C$5:$C$1000,"Otros",Consolidado!$S$5:$S$1000,"X",Consolidado!$H$5:$H$1000,IF($D$9="Todos","&gt;0",$D$9))),"00")&amp;IF($D$9="Todos","/"&amp;RIGHT(YEAR(_xlfn.MAXIFS(Consolidado!$B$5:$B$1000,Consolidado!$E$5:$E$1000,$B42,Consolidado!$C$5:$C$1000,"Otros",Consolidado!$S$5:$S$1000,"X",Consolidado!$H$5:$H$1000,IF($D$9="Todos","&gt;0",$D$9))),2),""),""),""))</f>
        <v/>
      </c>
      <c r="V42" s="37" t="str">
        <f aca="false">_xlfn.TEXTJOIN(" +"&amp;CHAR(10),TRUE(),IF(SUMIFS(Consolidado!$AD$5:$AD$1000,Consolidado!$E$5:$E$1000,$B42,Consolidado!$C$5:$C$1000,"Auditoría Interna",Consolidado!$T$5:$T$1000,"X",Consolidado!$H$5:$H$1000,IF($D$9="Todos","&gt;0",$D$9))&gt;0,"Interna "&amp;TEXT(DAY(_xlfn.MINIFS(Consolidado!$B$5:$B$1000,Consolidado!$E$5:$E$1000,$B42,Consolidado!$C$5:$C$1000,"Auditoría Interna",Consolidado!$T$5:$T$1000,"X",Consolidado!$H$5:$H$1000,IF($D$9="Todos","&gt;0",$D$9))),"00")&amp;"/"&amp;TEXT(MONTH(_xlfn.MINIFS(Consolidado!$B$5:$B$1000,Consolidado!$E$5:$E$1000,$B42,Consolidado!$C$5:$C$1000,"Auditoría Interna",Consolidado!$T$5:$T$1000,"X",Consolidado!$H$5:$H$1000,IF($D$9="Todos","&gt;0",$D$9))),"00")&amp;IF($D$9="Todos","/"&amp;RIGHT(YEAR(_xlfn.MINIFS(Consolidado!$B$5:$B$1000,Consolidado!$E$5:$E$1000,$B42,Consolidado!$C$5:$C$1000,"Auditoría Interna",Consolidado!$T$5:$T$1000,"X",Consolidado!$H$5:$H$1000,IF($D$9="Todos","&gt;0",$D$9))),2),"")&amp;IF(_xlfn.MAXIFS(Consolidado!$B$5:$B$1000,Consolidado!$E$5:$E$1000,$B42,Consolidado!$C$5:$C$1000,"Auditoría Interna",Consolidado!$T$5:$T$1000,"X",Consolidado!$H$5:$H$1000,IF($D$9="Todos","&gt;0",$D$9))&lt;&gt;_xlfn.MINIFS(Consolidado!$B$5:$B$1000,Consolidado!$E$5:$E$1000,$B42,Consolidado!$C$5:$C$1000,"Auditoría Interna",Consolidado!$T$5:$T$1000,"X",Consolidado!$H$5:$H$1000,IF($D$9="Todos","&gt;0",$D$9))," y "&amp;TEXT(DAY(_xlfn.MAXIFS(Consolidado!$B$5:$B$1000,Consolidado!$E$5:$E$1000,$B42,Consolidado!$C$5:$C$1000,"Auditoría Interna",Consolidado!$T$5:$T$1000,"X",Consolidado!$H$5:$H$1000,IF($D$9="Todos","&gt;0",$D$9))),"00")&amp;"/"&amp;TEXT(MONTH(_xlfn.MAXIFS(Consolidado!$B$5:$B$1000,Consolidado!$E$5:$E$1000,$B42,Consolidado!$C$5:$C$1000,"Auditoría Interna",Consolidado!$T$5:$T$1000,"X",Consolidado!$H$5:$H$1000,IF($D$9="Todos","&gt;0",$D$9))),"00")&amp;IF($D$9="Todos","/"&amp;RIGHT(YEAR(_xlfn.MAXIFS(Consolidado!$B$5:$B$1000,Consolidado!$E$5:$E$1000,$B42,Consolidado!$C$5:$C$1000,"Auditoría Interna",Consolidado!$T$5:$T$1000,"X",Consolidado!$H$5:$H$1000,IF($D$9="Todos","&gt;0",$D$9))),2),""),""),""),IF(SUMIFS(Consolidado!$AD$5:$AD$1000,Consolidado!$E$5:$E$1000,$B42,Consolidado!$C$5:$C$1000,"Auditoría Externa",Consolidado!$T$5:$T$1000,"X",Consolidado!$H$5:$H$1000,IF($D$9="Todos","&gt;0",$D$9))&gt;0,"Externa "&amp;TEXT(DAY(_xlfn.MINIFS(Consolidado!$B$5:$B$1000,Consolidado!$E$5:$E$1000,$B42,Consolidado!$C$5:$C$1000,"Auditoría Externa",Consolidado!$T$5:$T$1000,"X",Consolidado!$H$5:$H$1000,IF($D$9="Todos","&gt;0",$D$9))),"00")&amp;"/"&amp;TEXT(MONTH(_xlfn.MINIFS(Consolidado!$B$5:$B$1000,Consolidado!$E$5:$E$1000,$B42,Consolidado!$C$5:$C$1000,"Auditoría Externa",Consolidado!$T$5:$T$1000,"X",Consolidado!$H$5:$H$1000,IF($D$9="Todos","&gt;0",$D$9))),"00")&amp;IF($D$9="Todos","/"&amp;RIGHT(YEAR(_xlfn.MINIFS(Consolidado!$B$5:$B$1000,Consolidado!$E$5:$E$1000,$B42,Consolidado!$C$5:$C$1000,"Auditoría Externa",Consolidado!$T$5:$T$1000,"X",Consolidado!$H$5:$H$1000,IF($D$9="Todos","&gt;0",$D$9))),2),"")&amp;IF(_xlfn.MAXIFS(Consolidado!$B$5:$B$1000,Consolidado!$E$5:$E$1000,$B42,Consolidado!$C$5:$C$1000,"Auditoría Externa",Consolidado!$T$5:$T$1000,"X",Consolidado!$H$5:$H$1000,IF($D$9="Todos","&gt;0",$D$9))&lt;&gt;_xlfn.MINIFS(Consolidado!$B$5:$B$1000,Consolidado!$E$5:$E$1000,$B42,Consolidado!$C$5:$C$1000,"Auditoría Externa",Consolidado!$T$5:$T$1000,"X",Consolidado!$H$5:$H$1000,IF($D$9="Todos","&gt;0",$D$9))," y "&amp;TEXT(DAY(_xlfn.MAXIFS(Consolidado!$B$5:$B$1000,Consolidado!$E$5:$E$1000,$B42,Consolidado!$C$5:$C$1000,"Auditoría Externa",Consolidado!$T$5:$T$1000,"X",Consolidado!$H$5:$H$1000,IF($D$9="Todos","&gt;0",$D$9))),"00")&amp;"/"&amp;TEXT(MONTH(_xlfn.MAXIFS(Consolidado!$B$5:$B$1000,Consolidado!$E$5:$E$1000,$B42,Consolidado!$C$5:$C$1000,"Auditoría Externa",Consolidado!$T$5:$T$1000,"X",Consolidado!$H$5:$H$1000,IF($D$9="Todos","&gt;0",$D$9))),"00")&amp;IF($D$9="Todos","/"&amp;RIGHT(YEAR(_xlfn.MAXIFS(Consolidado!$B$5:$B$1000,Consolidado!$E$5:$E$1000,$B42,Consolidado!$C$5:$C$1000,"Auditoría Externa",Consolidado!$T$5:$T$1000,"X",Consolidado!$H$5:$H$1000,IF($D$9="Todos","&gt;0",$D$9))),2),""),""),""),IF(SUMIFS(Consolidado!$AD$5:$AD$1000,Consolidado!$E$5:$E$1000,$B42,Consolidado!$C$5:$C$1000,"SSF",Consolidado!$T$5:$T$1000,"X",Consolidado!$H$5:$H$1000,IF($D$9="Todos","&gt;0",$D$9))&gt;0,"SSF "&amp;TEXT(DAY(_xlfn.MINIFS(Consolidado!$B$5:$B$1000,Consolidado!$E$5:$E$1000,$B42,Consolidado!$C$5:$C$1000,"SSF",Consolidado!$T$5:$T$1000,"X",Consolidado!$H$5:$H$1000,IF($D$9="Todos","&gt;0",$D$9))),"00")&amp;"/"&amp;TEXT(MONTH(_xlfn.MINIFS(Consolidado!$B$5:$B$1000,Consolidado!$E$5:$E$1000,$B42,Consolidado!$C$5:$C$1000,"SSF",Consolidado!$T$5:$T$1000,"X",Consolidado!$H$5:$H$1000,IF($D$9="Todos","&gt;0",$D$9))),"00")&amp;IF($D$9="Todos","/"&amp;RIGHT(YEAR(_xlfn.MINIFS(Consolidado!$B$5:$B$1000,Consolidado!$E$5:$E$1000,$B42,Consolidado!$C$5:$C$1000,"SSF",Consolidado!$T$5:$T$1000,"X",Consolidado!$H$5:$H$1000,IF($D$9="Todos","&gt;0",$D$9))),2),"")&amp;IF(_xlfn.MAXIFS(Consolidado!$B$5:$B$1000,Consolidado!$E$5:$E$1000,$B42,Consolidado!$C$5:$C$1000,"SSF",Consolidado!$T$5:$T$1000,"X",Consolidado!$H$5:$H$1000,IF($D$9="Todos","&gt;0",$D$9))&lt;&gt;_xlfn.MINIFS(Consolidado!$B$5:$B$1000,Consolidado!$E$5:$E$1000,$B42,Consolidado!$C$5:$C$1000,"SSF",Consolidado!$T$5:$T$1000,"X",Consolidado!$H$5:$H$1000,IF($D$9="Todos","&gt;0",$D$9))," y "&amp;TEXT(DAY(_xlfn.MAXIFS(Consolidado!$B$5:$B$1000,Consolidado!$E$5:$E$1000,$B42,Consolidado!$C$5:$C$1000,"SSF",Consolidado!$T$5:$T$1000,"X",Consolidado!$H$5:$H$1000,IF($D$9="Todos","&gt;0",$D$9))),"00")&amp;"/"&amp;TEXT(MONTH(_xlfn.MAXIFS(Consolidado!$B$5:$B$1000,Consolidado!$E$5:$E$1000,$B42,Consolidado!$C$5:$C$1000,"SSF",Consolidado!$T$5:$T$1000,"X",Consolidado!$H$5:$H$1000,IF($D$9="Todos","&gt;0",$D$9))),"00")&amp;IF($D$9="Todos","/"&amp;RIGHT(YEAR(_xlfn.MAXIFS(Consolidado!$B$5:$B$1000,Consolidado!$E$5:$E$1000,$B42,Consolidado!$C$5:$C$1000,"SSF",Consolidado!$T$5:$T$1000,"X",Consolidado!$H$5:$H$1000,IF($D$9="Todos","&gt;0",$D$9))),2),""),""),""),IF(SUMIFS(Consolidado!$AD$5:$AD$1000,Consolidado!$E$5:$E$1000,$B42,Consolidado!$C$5:$C$1000,"Comité de Supervisión",Consolidado!$T$5:$T$1000,"X",Consolidado!$H$5:$H$1000,IF($D$9="Todos","&gt;0",$D$9))&gt;0,"Comité Sup. "&amp;TEXT(DAY(_xlfn.MINIFS(Consolidado!$B$5:$B$1000,Consolidado!$E$5:$E$1000,$B42,Consolidado!$C$5:$C$1000,"Comité de Supervisión",Consolidado!$T$5:$T$1000,"X",Consolidado!$H$5:$H$1000,IF($D$9="Todos","&gt;0",$D$9))),"00")&amp;"/"&amp;TEXT(MONTH(_xlfn.MINIFS(Consolidado!$B$5:$B$1000,Consolidado!$E$5:$E$1000,$B42,Consolidado!$C$5:$C$1000,"Comité de Supervisión",Consolidado!$T$5:$T$1000,"X",Consolidado!$H$5:$H$1000,IF($D$9="Todos","&gt;0",$D$9))),"00")&amp;IF($D$9="Todos","/"&amp;RIGHT(YEAR(_xlfn.MINIFS(Consolidado!$B$5:$B$1000,Consolidado!$E$5:$E$1000,$B42,Consolidado!$C$5:$C$1000,"Comité de Supervisión",Consolidado!$T$5:$T$1000,"X",Consolidado!$H$5:$H$1000,IF($D$9="Todos","&gt;0",$D$9))),2),"")&amp;IF(_xlfn.MAXIFS(Consolidado!$B$5:$B$1000,Consolidado!$E$5:$E$1000,$B42,Consolidado!$C$5:$C$1000,"Comité de Supervisión",Consolidado!$T$5:$T$1000,"X",Consolidado!$H$5:$H$1000,IF($D$9="Todos","&gt;0",$D$9))&lt;&gt;_xlfn.MINIFS(Consolidado!$B$5:$B$1000,Consolidado!$E$5:$E$1000,$B42,Consolidado!$C$5:$C$1000,"Comité de Supervisión",Consolidado!$T$5:$T$1000,"X",Consolidado!$H$5:$H$1000,IF($D$9="Todos","&gt;0",$D$9))," y "&amp;TEXT(DAY(_xlfn.MAXIFS(Consolidado!$B$5:$B$1000,Consolidado!$E$5:$E$1000,$B42,Consolidado!$C$5:$C$1000,"Comité de Supervisión",Consolidado!$T$5:$T$1000,"X",Consolidado!$H$5:$H$1000,IF($D$9="Todos","&gt;0",$D$9))),"00")&amp;"/"&amp;TEXT(MONTH(_xlfn.MAXIFS(Consolidado!$B$5:$B$1000,Consolidado!$E$5:$E$1000,$B42,Consolidado!$C$5:$C$1000,"Comité de Supervisión",Consolidado!$T$5:$T$1000,"X",Consolidado!$H$5:$H$1000,IF($D$9="Todos","&gt;0",$D$9))),"00")&amp;IF($D$9="Todos","/"&amp;RIGHT(YEAR(_xlfn.MAXIFS(Consolidado!$B$5:$B$1000,Consolidado!$E$5:$E$1000,$B42,Consolidado!$C$5:$C$1000,"Comité de Supervisión",Consolidado!$T$5:$T$1000,"X",Consolidado!$H$5:$H$1000,IF($D$9="Todos","&gt;0",$D$9))),2),""),""),""),IF(SUMIFS(Consolidado!$AD$5:$AD$1000,Consolidado!$E$5:$E$1000,$B42,Consolidado!$C$5:$C$1000,"Consejo de Administración",Consolidado!$T$5:$T$1000,"X",Consolidado!$H$5:$H$1000,IF($D$9="Todos","&gt;0",$D$9))&gt;0,"Consejo "&amp;TEXT(DAY(_xlfn.MINIFS(Consolidado!$B$5:$B$1000,Consolidado!$E$5:$E$1000,$B42,Consolidado!$C$5:$C$1000,"Consejo de Administración",Consolidado!$T$5:$T$1000,"X",Consolidado!$H$5:$H$1000,IF($D$9="Todos","&gt;0",$D$9))),"00")&amp;"/"&amp;TEXT(MONTH(_xlfn.MINIFS(Consolidado!$B$5:$B$1000,Consolidado!$E$5:$E$1000,$B42,Consolidado!$C$5:$C$1000,"Consejo de Administración",Consolidado!$T$5:$T$1000,"X",Consolidado!$H$5:$H$1000,IF($D$9="Todos","&gt;0",$D$9))),"00")&amp;IF($D$9="Todos","/"&amp;RIGHT(YEAR(_xlfn.MINIFS(Consolidado!$B$5:$B$1000,Consolidado!$E$5:$E$1000,$B42,Consolidado!$C$5:$C$1000,"Consejo de Administración",Consolidado!$T$5:$T$1000,"X",Consolidado!$H$5:$H$1000,IF($D$9="Todos","&gt;0",$D$9))),2),"")&amp;IF(_xlfn.MAXIFS(Consolidado!$B$5:$B$1000,Consolidado!$E$5:$E$1000,$B42,Consolidado!$C$5:$C$1000,"Consejo de Administración",Consolidado!$T$5:$T$1000,"X",Consolidado!$H$5:$H$1000,IF($D$9="Todos","&gt;0",$D$9))&lt;&gt;_xlfn.MINIFS(Consolidado!$B$5:$B$1000,Consolidado!$E$5:$E$1000,$B42,Consolidado!$C$5:$C$1000,"Consejo de Administración",Consolidado!$T$5:$T$1000,"X",Consolidado!$H$5:$H$1000,IF($D$9="Todos","&gt;0",$D$9))," y "&amp;TEXT(DAY(_xlfn.MAXIFS(Consolidado!$B$5:$B$1000,Consolidado!$E$5:$E$1000,$B42,Consolidado!$C$5:$C$1000,"Consejo de Administración",Consolidado!$T$5:$T$1000,"X",Consolidado!$H$5:$H$1000,IF($D$9="Todos","&gt;0",$D$9))),"00")&amp;"/"&amp;TEXT(MONTH(_xlfn.MAXIFS(Consolidado!$B$5:$B$1000,Consolidado!$E$5:$E$1000,$B42,Consolidado!$C$5:$C$1000,"Consejo de Administración",Consolidado!$T$5:$T$1000,"X",Consolidado!$H$5:$H$1000,IF($D$9="Todos","&gt;0",$D$9))),"00")&amp;IF($D$9="Todos","/"&amp;RIGHT(YEAR(_xlfn.MAXIFS(Consolidado!$B$5:$B$1000,Consolidado!$E$5:$E$1000,$B42,Consolidado!$C$5:$C$1000,"Consejo de Administración",Consolidado!$T$5:$T$1000,"X",Consolidado!$H$5:$H$1000,IF($D$9="Todos","&gt;0",$D$9))),2),""),""),""),IF(SUMIFS(Consolidado!$AD$5:$AD$1000,Consolidado!$E$5:$E$1000,$B42,Consolidado!$C$5:$C$1000,"Otros",Consolidado!$T$5:$T$1000,"X",Consolidado!$H$5:$H$1000,IF($D$9="Todos","&gt;0",$D$9))&gt;0,"Otros "&amp;TEXT(DAY(_xlfn.MINIFS(Consolidado!$B$5:$B$1000,Consolidado!$E$5:$E$1000,$B42,Consolidado!$C$5:$C$1000,"Otros",Consolidado!$T$5:$T$1000,"X",Consolidado!$H$5:$H$1000,IF($D$9="Todos","&gt;0",$D$9))),"00")&amp;"/"&amp;TEXT(MONTH(_xlfn.MINIFS(Consolidado!$B$5:$B$1000,Consolidado!$E$5:$E$1000,$B42,Consolidado!$C$5:$C$1000,"Otros",Consolidado!$T$5:$T$1000,"X",Consolidado!$H$5:$H$1000,IF($D$9="Todos","&gt;0",$D$9))),"00")&amp;IF($D$9="Todos","/"&amp;RIGHT(YEAR(_xlfn.MINIFS(Consolidado!$B$5:$B$1000,Consolidado!$E$5:$E$1000,$B42,Consolidado!$C$5:$C$1000,"Otros",Consolidado!$T$5:$T$1000,"X",Consolidado!$H$5:$H$1000,IF($D$9="Todos","&gt;0",$D$9))),2),"")&amp;IF(_xlfn.MAXIFS(Consolidado!$B$5:$B$1000,Consolidado!$E$5:$E$1000,$B42,Consolidado!$C$5:$C$1000,"Otros",Consolidado!$T$5:$T$1000,"X",Consolidado!$H$5:$H$1000,IF($D$9="Todos","&gt;0",$D$9))&lt;&gt;_xlfn.MINIFS(Consolidado!$B$5:$B$1000,Consolidado!$E$5:$E$1000,$B42,Consolidado!$C$5:$C$1000,"Otros",Consolidado!$T$5:$T$1000,"X",Consolidado!$H$5:$H$1000,IF($D$9="Todos","&gt;0",$D$9))," y "&amp;TEXT(DAY(_xlfn.MAXIFS(Consolidado!$B$5:$B$1000,Consolidado!$E$5:$E$1000,$B42,Consolidado!$C$5:$C$1000,"Otros",Consolidado!$T$5:$T$1000,"X",Consolidado!$H$5:$H$1000,IF($D$9="Todos","&gt;0",$D$9))),"00")&amp;"/"&amp;TEXT(MONTH(_xlfn.MAXIFS(Consolidado!$B$5:$B$1000,Consolidado!$E$5:$E$1000,$B42,Consolidado!$C$5:$C$1000,"Otros",Consolidado!$T$5:$T$1000,"X",Consolidado!$H$5:$H$1000,IF($D$9="Todos","&gt;0",$D$9))),"00")&amp;IF($D$9="Todos","/"&amp;RIGHT(YEAR(_xlfn.MAXIFS(Consolidado!$B$5:$B$1000,Consolidado!$E$5:$E$1000,$B42,Consolidado!$C$5:$C$1000,"Otros",Consolidado!$T$5:$T$1000,"X",Consolidado!$H$5:$H$1000,IF($D$9="Todos","&gt;0",$D$9))),2),""),""),""))</f>
        <v/>
      </c>
      <c r="AD42" s="38" t="str">
        <f aca="false">Catálogos!C22</f>
        <v>Transparencia y atención al usuario</v>
      </c>
      <c r="AE42" s="38" t="str">
        <f aca="false">Catálogos!D22</f>
        <v>NCM-02</v>
      </c>
      <c r="AF42" s="38" t="n">
        <f aca="false">IF(AD42="",0,IF($D$9="Todos",SUMIFS(Consolidado!$AD$5:$AD$1000,Consolidado!$E$5:$E$1000,AD42,Consolidado!$C$5:$C$1000,"Auditoría Interna"),SUMIFS(Consolidado!$AD$5:$AD$1000,Consolidado!$E$5:$E$1000,AD42,Consolidado!$C$5:$C$1000,"Auditoría Interna",Consolidado!$H$5:$H$1000,$D$9)))</f>
        <v>0</v>
      </c>
      <c r="AG42" s="38" t="n">
        <f aca="false">IF(AD42="",0,IF($D$9="Todos",SUMIFS(Consolidado!$AD$5:$AD$1000,Consolidado!$E$5:$E$1000,AD42,Consolidado!$C$5:$C$1000,"Auditoría Externa"),SUMIFS(Consolidado!$AD$5:$AD$1000,Consolidado!$E$5:$E$1000,AD42,Consolidado!$C$5:$C$1000,"Auditoría Externa",Consolidado!$H$5:$H$1000,$D$9)))</f>
        <v>0</v>
      </c>
      <c r="AH42" s="38" t="n">
        <f aca="false">IF(AD42="",0,IF($D$9="Todos",SUMIFS(Consolidado!$AD$5:$AD$1000,Consolidado!$E$5:$E$1000,AD42,Consolidado!$C$5:$C$1000,"SSF"),SUMIFS(Consolidado!$AD$5:$AD$1000,Consolidado!$E$5:$E$1000,AD42,Consolidado!$C$5:$C$1000,"SSF",Consolidado!$H$5:$H$1000,$D$9)))</f>
        <v>1</v>
      </c>
      <c r="AI42" s="38" t="n">
        <f aca="false">IF(AD42="",0,IF($D$9="Todos",SUMIFS(Consolidado!$AD$5:$AD$1000,Consolidado!$E$5:$E$1000,AD42),SUMIFS(Consolidado!$AD$5:$AD$1000,Consolidado!$E$5:$E$1000,AD42,Consolidado!$H$5:$H$1000,$D$9))-SUM(AF42:AH42))</f>
        <v>0</v>
      </c>
      <c r="AJ42" s="38" t="n">
        <f aca="false">SUM(AF42:AI42)</f>
        <v>1</v>
      </c>
      <c r="AK42" s="38" t="n">
        <f aca="false">(AF42&gt;0)+(AG42&gt;0)+(AH42&gt;0)+(IF($D$9="Todos",SUMIFS(Consolidado!$AD$5:$AD$1000,Consolidado!$E$5:$E$1000,AD42,Consolidado!$C$5:$C$1000,"Comité de Supervisión"),SUMIFS(Consolidado!$AD$5:$AD$1000,Consolidado!$E$5:$E$1000,AD42,Consolidado!$C$5:$C$1000,"Comité de Supervisión",Consolidado!$H$5:$H$1000,$D$9))&gt;0)+(IF($D$9="Todos",SUMIFS(Consolidado!$AD$5:$AD$1000,Consolidado!$E$5:$E$1000,AD42,Consolidado!$C$5:$C$1000,"Consejo de Administración"),SUMIFS(Consolidado!$AD$5:$AD$1000,Consolidado!$E$5:$E$1000,AD42,Consolidado!$C$5:$C$1000,"Consejo de Administración",Consolidado!$H$5:$H$1000,$D$9))&gt;0)+(IF($D$9="Todos",SUMIFS(Consolidado!$AD$5:$AD$1000,Consolidado!$E$5:$E$1000,AD42,Consolidado!$C$5:$C$1000,"Otros"),SUMIFS(Consolidado!$AD$5:$AD$1000,Consolidado!$E$5:$E$1000,AD42,Consolidado!$C$5:$C$1000,"Otros",Consolidado!$H$5:$H$1000,$D$9))&gt;0)</f>
        <v>1</v>
      </c>
      <c r="AL42" s="38" t="n">
        <f aca="false">IF(AD42="",-1,AJ42*10000+AK42*100-ROW()/1000)</f>
        <v>10099.958</v>
      </c>
      <c r="AM42" s="38" t="str">
        <f aca="false" t="array" ref="AM42:AM42">_xlfn.TEXTJOIN(", ",TRUE(),IF((Consolidado!$E$5:$E$1000=AD42)*((($D$9="Todos")+(Consolidado!$H$5:$H$1000=$D$9))&gt;0),Consolidado!$AE$5:$AE$1000,""))</f>
        <v>SSF – 3 de Febrero 2026</v>
      </c>
      <c r="AN42" s="38" t="str">
        <f aca="false" t="array" ref="AN42:AN42">_xlfn.TEXTJOIN(", ",TRUE(),IF(Consolidado!$E$5:$E$1000=AD42,Consolidado!$AE$5:$AE$1000,""))</f>
        <v>SSF – 28 de Abril 2025, SSF – 3 de Febrero 2026</v>
      </c>
    </row>
    <row r="43" customFormat="false" ht="39.75" hidden="false" customHeight="true" outlineLevel="0" collapsed="false">
      <c r="A43" s="31" t="n">
        <v>22</v>
      </c>
      <c r="B43" s="32" t="str">
        <f aca="false">INDEX($AD$22:$AD$51,MATCH(LARGE($AL$22:$AL$51,22),$AL$22:$AL$51,0))</f>
        <v>Transparencia y atención al usuario</v>
      </c>
      <c r="C43" s="33" t="str">
        <f aca="false">INDEX($AE$22:$AE$51,MATCH(LARGE($AL$22:$AL$51,22),$AL$22:$AL$51,0))</f>
        <v>NCM-02</v>
      </c>
      <c r="D43" s="34" t="n">
        <f aca="false">INDEX($AF$22:$AF$51,MATCH(LARGE($AL$22:$AL$51,22),$AL$22:$AL$51,0))</f>
        <v>0</v>
      </c>
      <c r="E43" s="34" t="n">
        <f aca="false">INDEX($AG$22:$AG$51,MATCH(LARGE($AL$22:$AL$51,22),$AL$22:$AL$51,0))</f>
        <v>0</v>
      </c>
      <c r="F43" s="34" t="n">
        <f aca="false">INDEX($AH$22:$AH$51,MATCH(LARGE($AL$22:$AL$51,22),$AL$22:$AL$51,0))</f>
        <v>1</v>
      </c>
      <c r="G43" s="34" t="n">
        <f aca="false">INDEX($AI$22:$AI$51,MATCH(LARGE($AL$22:$AL$51,22),$AL$22:$AL$51,0))</f>
        <v>0</v>
      </c>
      <c r="H43" s="35" t="n">
        <f aca="false">INDEX($AJ$22:$AJ$51,MATCH(LARGE($AL$22:$AL$51,22),$AL$22:$AL$51,0))</f>
        <v>1</v>
      </c>
      <c r="I43" s="36" t="str">
        <f aca="false">IF(INDEX($AK$22:$AK$51,MATCH(LARGE($AL$22:$AL$51,22),$AL$22:$AL$51,0))&gt;=2,"SÍ ("&amp;INDEX($AK$22:$AK$51,MATCH(LARGE($AL$22:$AL$51,22),$AL$22:$AL$51,0))&amp;" entidades)","No")</f>
        <v>No</v>
      </c>
      <c r="J43" s="13" t="str">
        <f aca="false">IF(INDEX($AJ$22:$AJ$51,MATCH(LARGE($AL$22:$AL$51,22),$AL$22:$AL$51,0))&gt;0,INDEX($AM$22:$AM$51,MATCH(LARGE($AL$22:$AL$51,22),$AL$22:$AL$51,0)),IF(INDEX($AN$22:$AN$51,MATCH(LARGE($AL$22:$AL$51,22),$AL$22:$AL$51,0))="","Nunca lo han pedido","No lo pidieron en "&amp;$D$9&amp;". Lo pidieron: "&amp;INDEX($AN$22:$AN$51,MATCH(LARGE($AL$22:$AL$51,22),$AL$22:$AL$51,0))))</f>
        <v>SSF – 3 de Febrero 2026</v>
      </c>
      <c r="K43" s="37" t="str">
        <f aca="false">_xlfn.TEXTJOIN(" +"&amp;CHAR(10),TRUE(),IF(SUMIFS(Consolidado!$AD$5:$AD$1000,Consolidado!$E$5:$E$1000,$B43,Consolidado!$C$5:$C$1000,"Auditoría Interna",Consolidado!$I$5:$I$1000,"X",Consolidado!$H$5:$H$1000,IF($D$9="Todos","&gt;0",$D$9))&gt;0,"Interna "&amp;TEXT(DAY(_xlfn.MINIFS(Consolidado!$B$5:$B$1000,Consolidado!$E$5:$E$1000,$B43,Consolidado!$C$5:$C$1000,"Auditoría Interna",Consolidado!$I$5:$I$1000,"X",Consolidado!$H$5:$H$1000,IF($D$9="Todos","&gt;0",$D$9))),"00")&amp;"/"&amp;TEXT(MONTH(_xlfn.MINIFS(Consolidado!$B$5:$B$1000,Consolidado!$E$5:$E$1000,$B43,Consolidado!$C$5:$C$1000,"Auditoría Interna",Consolidado!$I$5:$I$1000,"X",Consolidado!$H$5:$H$1000,IF($D$9="Todos","&gt;0",$D$9))),"00")&amp;IF($D$9="Todos","/"&amp;RIGHT(YEAR(_xlfn.MINIFS(Consolidado!$B$5:$B$1000,Consolidado!$E$5:$E$1000,$B43,Consolidado!$C$5:$C$1000,"Auditoría Interna",Consolidado!$I$5:$I$1000,"X",Consolidado!$H$5:$H$1000,IF($D$9="Todos","&gt;0",$D$9))),2),"")&amp;IF(_xlfn.MAXIFS(Consolidado!$B$5:$B$1000,Consolidado!$E$5:$E$1000,$B43,Consolidado!$C$5:$C$1000,"Auditoría Interna",Consolidado!$I$5:$I$1000,"X",Consolidado!$H$5:$H$1000,IF($D$9="Todos","&gt;0",$D$9))&lt;&gt;_xlfn.MINIFS(Consolidado!$B$5:$B$1000,Consolidado!$E$5:$E$1000,$B43,Consolidado!$C$5:$C$1000,"Auditoría Interna",Consolidado!$I$5:$I$1000,"X",Consolidado!$H$5:$H$1000,IF($D$9="Todos","&gt;0",$D$9))," y "&amp;TEXT(DAY(_xlfn.MAXIFS(Consolidado!$B$5:$B$1000,Consolidado!$E$5:$E$1000,$B43,Consolidado!$C$5:$C$1000,"Auditoría Interna",Consolidado!$I$5:$I$1000,"X",Consolidado!$H$5:$H$1000,IF($D$9="Todos","&gt;0",$D$9))),"00")&amp;"/"&amp;TEXT(MONTH(_xlfn.MAXIFS(Consolidado!$B$5:$B$1000,Consolidado!$E$5:$E$1000,$B43,Consolidado!$C$5:$C$1000,"Auditoría Interna",Consolidado!$I$5:$I$1000,"X",Consolidado!$H$5:$H$1000,IF($D$9="Todos","&gt;0",$D$9))),"00")&amp;IF($D$9="Todos","/"&amp;RIGHT(YEAR(_xlfn.MAXIFS(Consolidado!$B$5:$B$1000,Consolidado!$E$5:$E$1000,$B43,Consolidado!$C$5:$C$1000,"Auditoría Interna",Consolidado!$I$5:$I$1000,"X",Consolidado!$H$5:$H$1000,IF($D$9="Todos","&gt;0",$D$9))),2),""),""),""),IF(SUMIFS(Consolidado!$AD$5:$AD$1000,Consolidado!$E$5:$E$1000,$B43,Consolidado!$C$5:$C$1000,"Auditoría Externa",Consolidado!$I$5:$I$1000,"X",Consolidado!$H$5:$H$1000,IF($D$9="Todos","&gt;0",$D$9))&gt;0,"Externa "&amp;TEXT(DAY(_xlfn.MINIFS(Consolidado!$B$5:$B$1000,Consolidado!$E$5:$E$1000,$B43,Consolidado!$C$5:$C$1000,"Auditoría Externa",Consolidado!$I$5:$I$1000,"X",Consolidado!$H$5:$H$1000,IF($D$9="Todos","&gt;0",$D$9))),"00")&amp;"/"&amp;TEXT(MONTH(_xlfn.MINIFS(Consolidado!$B$5:$B$1000,Consolidado!$E$5:$E$1000,$B43,Consolidado!$C$5:$C$1000,"Auditoría Externa",Consolidado!$I$5:$I$1000,"X",Consolidado!$H$5:$H$1000,IF($D$9="Todos","&gt;0",$D$9))),"00")&amp;IF($D$9="Todos","/"&amp;RIGHT(YEAR(_xlfn.MINIFS(Consolidado!$B$5:$B$1000,Consolidado!$E$5:$E$1000,$B43,Consolidado!$C$5:$C$1000,"Auditoría Externa",Consolidado!$I$5:$I$1000,"X",Consolidado!$H$5:$H$1000,IF($D$9="Todos","&gt;0",$D$9))),2),"")&amp;IF(_xlfn.MAXIFS(Consolidado!$B$5:$B$1000,Consolidado!$E$5:$E$1000,$B43,Consolidado!$C$5:$C$1000,"Auditoría Externa",Consolidado!$I$5:$I$1000,"X",Consolidado!$H$5:$H$1000,IF($D$9="Todos","&gt;0",$D$9))&lt;&gt;_xlfn.MINIFS(Consolidado!$B$5:$B$1000,Consolidado!$E$5:$E$1000,$B43,Consolidado!$C$5:$C$1000,"Auditoría Externa",Consolidado!$I$5:$I$1000,"X",Consolidado!$H$5:$H$1000,IF($D$9="Todos","&gt;0",$D$9))," y "&amp;TEXT(DAY(_xlfn.MAXIFS(Consolidado!$B$5:$B$1000,Consolidado!$E$5:$E$1000,$B43,Consolidado!$C$5:$C$1000,"Auditoría Externa",Consolidado!$I$5:$I$1000,"X",Consolidado!$H$5:$H$1000,IF($D$9="Todos","&gt;0",$D$9))),"00")&amp;"/"&amp;TEXT(MONTH(_xlfn.MAXIFS(Consolidado!$B$5:$B$1000,Consolidado!$E$5:$E$1000,$B43,Consolidado!$C$5:$C$1000,"Auditoría Externa",Consolidado!$I$5:$I$1000,"X",Consolidado!$H$5:$H$1000,IF($D$9="Todos","&gt;0",$D$9))),"00")&amp;IF($D$9="Todos","/"&amp;RIGHT(YEAR(_xlfn.MAXIFS(Consolidado!$B$5:$B$1000,Consolidado!$E$5:$E$1000,$B43,Consolidado!$C$5:$C$1000,"Auditoría Externa",Consolidado!$I$5:$I$1000,"X",Consolidado!$H$5:$H$1000,IF($D$9="Todos","&gt;0",$D$9))),2),""),""),""),IF(SUMIFS(Consolidado!$AD$5:$AD$1000,Consolidado!$E$5:$E$1000,$B43,Consolidado!$C$5:$C$1000,"SSF",Consolidado!$I$5:$I$1000,"X",Consolidado!$H$5:$H$1000,IF($D$9="Todos","&gt;0",$D$9))&gt;0,"SSF "&amp;TEXT(DAY(_xlfn.MINIFS(Consolidado!$B$5:$B$1000,Consolidado!$E$5:$E$1000,$B43,Consolidado!$C$5:$C$1000,"SSF",Consolidado!$I$5:$I$1000,"X",Consolidado!$H$5:$H$1000,IF($D$9="Todos","&gt;0",$D$9))),"00")&amp;"/"&amp;TEXT(MONTH(_xlfn.MINIFS(Consolidado!$B$5:$B$1000,Consolidado!$E$5:$E$1000,$B43,Consolidado!$C$5:$C$1000,"SSF",Consolidado!$I$5:$I$1000,"X",Consolidado!$H$5:$H$1000,IF($D$9="Todos","&gt;0",$D$9))),"00")&amp;IF($D$9="Todos","/"&amp;RIGHT(YEAR(_xlfn.MINIFS(Consolidado!$B$5:$B$1000,Consolidado!$E$5:$E$1000,$B43,Consolidado!$C$5:$C$1000,"SSF",Consolidado!$I$5:$I$1000,"X",Consolidado!$H$5:$H$1000,IF($D$9="Todos","&gt;0",$D$9))),2),"")&amp;IF(_xlfn.MAXIFS(Consolidado!$B$5:$B$1000,Consolidado!$E$5:$E$1000,$B43,Consolidado!$C$5:$C$1000,"SSF",Consolidado!$I$5:$I$1000,"X",Consolidado!$H$5:$H$1000,IF($D$9="Todos","&gt;0",$D$9))&lt;&gt;_xlfn.MINIFS(Consolidado!$B$5:$B$1000,Consolidado!$E$5:$E$1000,$B43,Consolidado!$C$5:$C$1000,"SSF",Consolidado!$I$5:$I$1000,"X",Consolidado!$H$5:$H$1000,IF($D$9="Todos","&gt;0",$D$9))," y "&amp;TEXT(DAY(_xlfn.MAXIFS(Consolidado!$B$5:$B$1000,Consolidado!$E$5:$E$1000,$B43,Consolidado!$C$5:$C$1000,"SSF",Consolidado!$I$5:$I$1000,"X",Consolidado!$H$5:$H$1000,IF($D$9="Todos","&gt;0",$D$9))),"00")&amp;"/"&amp;TEXT(MONTH(_xlfn.MAXIFS(Consolidado!$B$5:$B$1000,Consolidado!$E$5:$E$1000,$B43,Consolidado!$C$5:$C$1000,"SSF",Consolidado!$I$5:$I$1000,"X",Consolidado!$H$5:$H$1000,IF($D$9="Todos","&gt;0",$D$9))),"00")&amp;IF($D$9="Todos","/"&amp;RIGHT(YEAR(_xlfn.MAXIFS(Consolidado!$B$5:$B$1000,Consolidado!$E$5:$E$1000,$B43,Consolidado!$C$5:$C$1000,"SSF",Consolidado!$I$5:$I$1000,"X",Consolidado!$H$5:$H$1000,IF($D$9="Todos","&gt;0",$D$9))),2),""),""),""),IF(SUMIFS(Consolidado!$AD$5:$AD$1000,Consolidado!$E$5:$E$1000,$B43,Consolidado!$C$5:$C$1000,"Comité de Supervisión",Consolidado!$I$5:$I$1000,"X",Consolidado!$H$5:$H$1000,IF($D$9="Todos","&gt;0",$D$9))&gt;0,"Comité Sup. "&amp;TEXT(DAY(_xlfn.MINIFS(Consolidado!$B$5:$B$1000,Consolidado!$E$5:$E$1000,$B43,Consolidado!$C$5:$C$1000,"Comité de Supervisión",Consolidado!$I$5:$I$1000,"X",Consolidado!$H$5:$H$1000,IF($D$9="Todos","&gt;0",$D$9))),"00")&amp;"/"&amp;TEXT(MONTH(_xlfn.MINIFS(Consolidado!$B$5:$B$1000,Consolidado!$E$5:$E$1000,$B43,Consolidado!$C$5:$C$1000,"Comité de Supervisión",Consolidado!$I$5:$I$1000,"X",Consolidado!$H$5:$H$1000,IF($D$9="Todos","&gt;0",$D$9))),"00")&amp;IF($D$9="Todos","/"&amp;RIGHT(YEAR(_xlfn.MINIFS(Consolidado!$B$5:$B$1000,Consolidado!$E$5:$E$1000,$B43,Consolidado!$C$5:$C$1000,"Comité de Supervisión",Consolidado!$I$5:$I$1000,"X",Consolidado!$H$5:$H$1000,IF($D$9="Todos","&gt;0",$D$9))),2),"")&amp;IF(_xlfn.MAXIFS(Consolidado!$B$5:$B$1000,Consolidado!$E$5:$E$1000,$B43,Consolidado!$C$5:$C$1000,"Comité de Supervisión",Consolidado!$I$5:$I$1000,"X",Consolidado!$H$5:$H$1000,IF($D$9="Todos","&gt;0",$D$9))&lt;&gt;_xlfn.MINIFS(Consolidado!$B$5:$B$1000,Consolidado!$E$5:$E$1000,$B43,Consolidado!$C$5:$C$1000,"Comité de Supervisión",Consolidado!$I$5:$I$1000,"X",Consolidado!$H$5:$H$1000,IF($D$9="Todos","&gt;0",$D$9))," y "&amp;TEXT(DAY(_xlfn.MAXIFS(Consolidado!$B$5:$B$1000,Consolidado!$E$5:$E$1000,$B43,Consolidado!$C$5:$C$1000,"Comité de Supervisión",Consolidado!$I$5:$I$1000,"X",Consolidado!$H$5:$H$1000,IF($D$9="Todos","&gt;0",$D$9))),"00")&amp;"/"&amp;TEXT(MONTH(_xlfn.MAXIFS(Consolidado!$B$5:$B$1000,Consolidado!$E$5:$E$1000,$B43,Consolidado!$C$5:$C$1000,"Comité de Supervisión",Consolidado!$I$5:$I$1000,"X",Consolidado!$H$5:$H$1000,IF($D$9="Todos","&gt;0",$D$9))),"00")&amp;IF($D$9="Todos","/"&amp;RIGHT(YEAR(_xlfn.MAXIFS(Consolidado!$B$5:$B$1000,Consolidado!$E$5:$E$1000,$B43,Consolidado!$C$5:$C$1000,"Comité de Supervisión",Consolidado!$I$5:$I$1000,"X",Consolidado!$H$5:$H$1000,IF($D$9="Todos","&gt;0",$D$9))),2),""),""),""),IF(SUMIFS(Consolidado!$AD$5:$AD$1000,Consolidado!$E$5:$E$1000,$B43,Consolidado!$C$5:$C$1000,"Consejo de Administración",Consolidado!$I$5:$I$1000,"X",Consolidado!$H$5:$H$1000,IF($D$9="Todos","&gt;0",$D$9))&gt;0,"Consejo "&amp;TEXT(DAY(_xlfn.MINIFS(Consolidado!$B$5:$B$1000,Consolidado!$E$5:$E$1000,$B43,Consolidado!$C$5:$C$1000,"Consejo de Administración",Consolidado!$I$5:$I$1000,"X",Consolidado!$H$5:$H$1000,IF($D$9="Todos","&gt;0",$D$9))),"00")&amp;"/"&amp;TEXT(MONTH(_xlfn.MINIFS(Consolidado!$B$5:$B$1000,Consolidado!$E$5:$E$1000,$B43,Consolidado!$C$5:$C$1000,"Consejo de Administración",Consolidado!$I$5:$I$1000,"X",Consolidado!$H$5:$H$1000,IF($D$9="Todos","&gt;0",$D$9))),"00")&amp;IF($D$9="Todos","/"&amp;RIGHT(YEAR(_xlfn.MINIFS(Consolidado!$B$5:$B$1000,Consolidado!$E$5:$E$1000,$B43,Consolidado!$C$5:$C$1000,"Consejo de Administración",Consolidado!$I$5:$I$1000,"X",Consolidado!$H$5:$H$1000,IF($D$9="Todos","&gt;0",$D$9))),2),"")&amp;IF(_xlfn.MAXIFS(Consolidado!$B$5:$B$1000,Consolidado!$E$5:$E$1000,$B43,Consolidado!$C$5:$C$1000,"Consejo de Administración",Consolidado!$I$5:$I$1000,"X",Consolidado!$H$5:$H$1000,IF($D$9="Todos","&gt;0",$D$9))&lt;&gt;_xlfn.MINIFS(Consolidado!$B$5:$B$1000,Consolidado!$E$5:$E$1000,$B43,Consolidado!$C$5:$C$1000,"Consejo de Administración",Consolidado!$I$5:$I$1000,"X",Consolidado!$H$5:$H$1000,IF($D$9="Todos","&gt;0",$D$9))," y "&amp;TEXT(DAY(_xlfn.MAXIFS(Consolidado!$B$5:$B$1000,Consolidado!$E$5:$E$1000,$B43,Consolidado!$C$5:$C$1000,"Consejo de Administración",Consolidado!$I$5:$I$1000,"X",Consolidado!$H$5:$H$1000,IF($D$9="Todos","&gt;0",$D$9))),"00")&amp;"/"&amp;TEXT(MONTH(_xlfn.MAXIFS(Consolidado!$B$5:$B$1000,Consolidado!$E$5:$E$1000,$B43,Consolidado!$C$5:$C$1000,"Consejo de Administración",Consolidado!$I$5:$I$1000,"X",Consolidado!$H$5:$H$1000,IF($D$9="Todos","&gt;0",$D$9))),"00")&amp;IF($D$9="Todos","/"&amp;RIGHT(YEAR(_xlfn.MAXIFS(Consolidado!$B$5:$B$1000,Consolidado!$E$5:$E$1000,$B43,Consolidado!$C$5:$C$1000,"Consejo de Administración",Consolidado!$I$5:$I$1000,"X",Consolidado!$H$5:$H$1000,IF($D$9="Todos","&gt;0",$D$9))),2),""),""),""),IF(SUMIFS(Consolidado!$AD$5:$AD$1000,Consolidado!$E$5:$E$1000,$B43,Consolidado!$C$5:$C$1000,"Otros",Consolidado!$I$5:$I$1000,"X",Consolidado!$H$5:$H$1000,IF($D$9="Todos","&gt;0",$D$9))&gt;0,"Otros "&amp;TEXT(DAY(_xlfn.MINIFS(Consolidado!$B$5:$B$1000,Consolidado!$E$5:$E$1000,$B43,Consolidado!$C$5:$C$1000,"Otros",Consolidado!$I$5:$I$1000,"X",Consolidado!$H$5:$H$1000,IF($D$9="Todos","&gt;0",$D$9))),"00")&amp;"/"&amp;TEXT(MONTH(_xlfn.MINIFS(Consolidado!$B$5:$B$1000,Consolidado!$E$5:$E$1000,$B43,Consolidado!$C$5:$C$1000,"Otros",Consolidado!$I$5:$I$1000,"X",Consolidado!$H$5:$H$1000,IF($D$9="Todos","&gt;0",$D$9))),"00")&amp;IF($D$9="Todos","/"&amp;RIGHT(YEAR(_xlfn.MINIFS(Consolidado!$B$5:$B$1000,Consolidado!$E$5:$E$1000,$B43,Consolidado!$C$5:$C$1000,"Otros",Consolidado!$I$5:$I$1000,"X",Consolidado!$H$5:$H$1000,IF($D$9="Todos","&gt;0",$D$9))),2),"")&amp;IF(_xlfn.MAXIFS(Consolidado!$B$5:$B$1000,Consolidado!$E$5:$E$1000,$B43,Consolidado!$C$5:$C$1000,"Otros",Consolidado!$I$5:$I$1000,"X",Consolidado!$H$5:$H$1000,IF($D$9="Todos","&gt;0",$D$9))&lt;&gt;_xlfn.MINIFS(Consolidado!$B$5:$B$1000,Consolidado!$E$5:$E$1000,$B43,Consolidado!$C$5:$C$1000,"Otros",Consolidado!$I$5:$I$1000,"X",Consolidado!$H$5:$H$1000,IF($D$9="Todos","&gt;0",$D$9))," y "&amp;TEXT(DAY(_xlfn.MAXIFS(Consolidado!$B$5:$B$1000,Consolidado!$E$5:$E$1000,$B43,Consolidado!$C$5:$C$1000,"Otros",Consolidado!$I$5:$I$1000,"X",Consolidado!$H$5:$H$1000,IF($D$9="Todos","&gt;0",$D$9))),"00")&amp;"/"&amp;TEXT(MONTH(_xlfn.MAXIFS(Consolidado!$B$5:$B$1000,Consolidado!$E$5:$E$1000,$B43,Consolidado!$C$5:$C$1000,"Otros",Consolidado!$I$5:$I$1000,"X",Consolidado!$H$5:$H$1000,IF($D$9="Todos","&gt;0",$D$9))),"00")&amp;IF($D$9="Todos","/"&amp;RIGHT(YEAR(_xlfn.MAXIFS(Consolidado!$B$5:$B$1000,Consolidado!$E$5:$E$1000,$B43,Consolidado!$C$5:$C$1000,"Otros",Consolidado!$I$5:$I$1000,"X",Consolidado!$H$5:$H$1000,IF($D$9="Todos","&gt;0",$D$9))),2),""),""),""))</f>
        <v/>
      </c>
      <c r="L43" s="37" t="str">
        <f aca="false">_xlfn.TEXTJOIN(" +"&amp;CHAR(10),TRUE(),IF(SUMIFS(Consolidado!$AD$5:$AD$1000,Consolidado!$E$5:$E$1000,$B43,Consolidado!$C$5:$C$1000,"Auditoría Interna",Consolidado!$J$5:$J$1000,"X",Consolidado!$H$5:$H$1000,IF($D$9="Todos","&gt;0",$D$9))&gt;0,"Interna "&amp;TEXT(DAY(_xlfn.MINIFS(Consolidado!$B$5:$B$1000,Consolidado!$E$5:$E$1000,$B43,Consolidado!$C$5:$C$1000,"Auditoría Interna",Consolidado!$J$5:$J$1000,"X",Consolidado!$H$5:$H$1000,IF($D$9="Todos","&gt;0",$D$9))),"00")&amp;"/"&amp;TEXT(MONTH(_xlfn.MINIFS(Consolidado!$B$5:$B$1000,Consolidado!$E$5:$E$1000,$B43,Consolidado!$C$5:$C$1000,"Auditoría Interna",Consolidado!$J$5:$J$1000,"X",Consolidado!$H$5:$H$1000,IF($D$9="Todos","&gt;0",$D$9))),"00")&amp;IF($D$9="Todos","/"&amp;RIGHT(YEAR(_xlfn.MINIFS(Consolidado!$B$5:$B$1000,Consolidado!$E$5:$E$1000,$B43,Consolidado!$C$5:$C$1000,"Auditoría Interna",Consolidado!$J$5:$J$1000,"X",Consolidado!$H$5:$H$1000,IF($D$9="Todos","&gt;0",$D$9))),2),"")&amp;IF(_xlfn.MAXIFS(Consolidado!$B$5:$B$1000,Consolidado!$E$5:$E$1000,$B43,Consolidado!$C$5:$C$1000,"Auditoría Interna",Consolidado!$J$5:$J$1000,"X",Consolidado!$H$5:$H$1000,IF($D$9="Todos","&gt;0",$D$9))&lt;&gt;_xlfn.MINIFS(Consolidado!$B$5:$B$1000,Consolidado!$E$5:$E$1000,$B43,Consolidado!$C$5:$C$1000,"Auditoría Interna",Consolidado!$J$5:$J$1000,"X",Consolidado!$H$5:$H$1000,IF($D$9="Todos","&gt;0",$D$9))," y "&amp;TEXT(DAY(_xlfn.MAXIFS(Consolidado!$B$5:$B$1000,Consolidado!$E$5:$E$1000,$B43,Consolidado!$C$5:$C$1000,"Auditoría Interna",Consolidado!$J$5:$J$1000,"X",Consolidado!$H$5:$H$1000,IF($D$9="Todos","&gt;0",$D$9))),"00")&amp;"/"&amp;TEXT(MONTH(_xlfn.MAXIFS(Consolidado!$B$5:$B$1000,Consolidado!$E$5:$E$1000,$B43,Consolidado!$C$5:$C$1000,"Auditoría Interna",Consolidado!$J$5:$J$1000,"X",Consolidado!$H$5:$H$1000,IF($D$9="Todos","&gt;0",$D$9))),"00")&amp;IF($D$9="Todos","/"&amp;RIGHT(YEAR(_xlfn.MAXIFS(Consolidado!$B$5:$B$1000,Consolidado!$E$5:$E$1000,$B43,Consolidado!$C$5:$C$1000,"Auditoría Interna",Consolidado!$J$5:$J$1000,"X",Consolidado!$H$5:$H$1000,IF($D$9="Todos","&gt;0",$D$9))),2),""),""),""),IF(SUMIFS(Consolidado!$AD$5:$AD$1000,Consolidado!$E$5:$E$1000,$B43,Consolidado!$C$5:$C$1000,"Auditoría Externa",Consolidado!$J$5:$J$1000,"X",Consolidado!$H$5:$H$1000,IF($D$9="Todos","&gt;0",$D$9))&gt;0,"Externa "&amp;TEXT(DAY(_xlfn.MINIFS(Consolidado!$B$5:$B$1000,Consolidado!$E$5:$E$1000,$B43,Consolidado!$C$5:$C$1000,"Auditoría Externa",Consolidado!$J$5:$J$1000,"X",Consolidado!$H$5:$H$1000,IF($D$9="Todos","&gt;0",$D$9))),"00")&amp;"/"&amp;TEXT(MONTH(_xlfn.MINIFS(Consolidado!$B$5:$B$1000,Consolidado!$E$5:$E$1000,$B43,Consolidado!$C$5:$C$1000,"Auditoría Externa",Consolidado!$J$5:$J$1000,"X",Consolidado!$H$5:$H$1000,IF($D$9="Todos","&gt;0",$D$9))),"00")&amp;IF($D$9="Todos","/"&amp;RIGHT(YEAR(_xlfn.MINIFS(Consolidado!$B$5:$B$1000,Consolidado!$E$5:$E$1000,$B43,Consolidado!$C$5:$C$1000,"Auditoría Externa",Consolidado!$J$5:$J$1000,"X",Consolidado!$H$5:$H$1000,IF($D$9="Todos","&gt;0",$D$9))),2),"")&amp;IF(_xlfn.MAXIFS(Consolidado!$B$5:$B$1000,Consolidado!$E$5:$E$1000,$B43,Consolidado!$C$5:$C$1000,"Auditoría Externa",Consolidado!$J$5:$J$1000,"X",Consolidado!$H$5:$H$1000,IF($D$9="Todos","&gt;0",$D$9))&lt;&gt;_xlfn.MINIFS(Consolidado!$B$5:$B$1000,Consolidado!$E$5:$E$1000,$B43,Consolidado!$C$5:$C$1000,"Auditoría Externa",Consolidado!$J$5:$J$1000,"X",Consolidado!$H$5:$H$1000,IF($D$9="Todos","&gt;0",$D$9))," y "&amp;TEXT(DAY(_xlfn.MAXIFS(Consolidado!$B$5:$B$1000,Consolidado!$E$5:$E$1000,$B43,Consolidado!$C$5:$C$1000,"Auditoría Externa",Consolidado!$J$5:$J$1000,"X",Consolidado!$H$5:$H$1000,IF($D$9="Todos","&gt;0",$D$9))),"00")&amp;"/"&amp;TEXT(MONTH(_xlfn.MAXIFS(Consolidado!$B$5:$B$1000,Consolidado!$E$5:$E$1000,$B43,Consolidado!$C$5:$C$1000,"Auditoría Externa",Consolidado!$J$5:$J$1000,"X",Consolidado!$H$5:$H$1000,IF($D$9="Todos","&gt;0",$D$9))),"00")&amp;IF($D$9="Todos","/"&amp;RIGHT(YEAR(_xlfn.MAXIFS(Consolidado!$B$5:$B$1000,Consolidado!$E$5:$E$1000,$B43,Consolidado!$C$5:$C$1000,"Auditoría Externa",Consolidado!$J$5:$J$1000,"X",Consolidado!$H$5:$H$1000,IF($D$9="Todos","&gt;0",$D$9))),2),""),""),""),IF(SUMIFS(Consolidado!$AD$5:$AD$1000,Consolidado!$E$5:$E$1000,$B43,Consolidado!$C$5:$C$1000,"SSF",Consolidado!$J$5:$J$1000,"X",Consolidado!$H$5:$H$1000,IF($D$9="Todos","&gt;0",$D$9))&gt;0,"SSF "&amp;TEXT(DAY(_xlfn.MINIFS(Consolidado!$B$5:$B$1000,Consolidado!$E$5:$E$1000,$B43,Consolidado!$C$5:$C$1000,"SSF",Consolidado!$J$5:$J$1000,"X",Consolidado!$H$5:$H$1000,IF($D$9="Todos","&gt;0",$D$9))),"00")&amp;"/"&amp;TEXT(MONTH(_xlfn.MINIFS(Consolidado!$B$5:$B$1000,Consolidado!$E$5:$E$1000,$B43,Consolidado!$C$5:$C$1000,"SSF",Consolidado!$J$5:$J$1000,"X",Consolidado!$H$5:$H$1000,IF($D$9="Todos","&gt;0",$D$9))),"00")&amp;IF($D$9="Todos","/"&amp;RIGHT(YEAR(_xlfn.MINIFS(Consolidado!$B$5:$B$1000,Consolidado!$E$5:$E$1000,$B43,Consolidado!$C$5:$C$1000,"SSF",Consolidado!$J$5:$J$1000,"X",Consolidado!$H$5:$H$1000,IF($D$9="Todos","&gt;0",$D$9))),2),"")&amp;IF(_xlfn.MAXIFS(Consolidado!$B$5:$B$1000,Consolidado!$E$5:$E$1000,$B43,Consolidado!$C$5:$C$1000,"SSF",Consolidado!$J$5:$J$1000,"X",Consolidado!$H$5:$H$1000,IF($D$9="Todos","&gt;0",$D$9))&lt;&gt;_xlfn.MINIFS(Consolidado!$B$5:$B$1000,Consolidado!$E$5:$E$1000,$B43,Consolidado!$C$5:$C$1000,"SSF",Consolidado!$J$5:$J$1000,"X",Consolidado!$H$5:$H$1000,IF($D$9="Todos","&gt;0",$D$9))," y "&amp;TEXT(DAY(_xlfn.MAXIFS(Consolidado!$B$5:$B$1000,Consolidado!$E$5:$E$1000,$B43,Consolidado!$C$5:$C$1000,"SSF",Consolidado!$J$5:$J$1000,"X",Consolidado!$H$5:$H$1000,IF($D$9="Todos","&gt;0",$D$9))),"00")&amp;"/"&amp;TEXT(MONTH(_xlfn.MAXIFS(Consolidado!$B$5:$B$1000,Consolidado!$E$5:$E$1000,$B43,Consolidado!$C$5:$C$1000,"SSF",Consolidado!$J$5:$J$1000,"X",Consolidado!$H$5:$H$1000,IF($D$9="Todos","&gt;0",$D$9))),"00")&amp;IF($D$9="Todos","/"&amp;RIGHT(YEAR(_xlfn.MAXIFS(Consolidado!$B$5:$B$1000,Consolidado!$E$5:$E$1000,$B43,Consolidado!$C$5:$C$1000,"SSF",Consolidado!$J$5:$J$1000,"X",Consolidado!$H$5:$H$1000,IF($D$9="Todos","&gt;0",$D$9))),2),""),""),""),IF(SUMIFS(Consolidado!$AD$5:$AD$1000,Consolidado!$E$5:$E$1000,$B43,Consolidado!$C$5:$C$1000,"Comité de Supervisión",Consolidado!$J$5:$J$1000,"X",Consolidado!$H$5:$H$1000,IF($D$9="Todos","&gt;0",$D$9))&gt;0,"Comité Sup. "&amp;TEXT(DAY(_xlfn.MINIFS(Consolidado!$B$5:$B$1000,Consolidado!$E$5:$E$1000,$B43,Consolidado!$C$5:$C$1000,"Comité de Supervisión",Consolidado!$J$5:$J$1000,"X",Consolidado!$H$5:$H$1000,IF($D$9="Todos","&gt;0",$D$9))),"00")&amp;"/"&amp;TEXT(MONTH(_xlfn.MINIFS(Consolidado!$B$5:$B$1000,Consolidado!$E$5:$E$1000,$B43,Consolidado!$C$5:$C$1000,"Comité de Supervisión",Consolidado!$J$5:$J$1000,"X",Consolidado!$H$5:$H$1000,IF($D$9="Todos","&gt;0",$D$9))),"00")&amp;IF($D$9="Todos","/"&amp;RIGHT(YEAR(_xlfn.MINIFS(Consolidado!$B$5:$B$1000,Consolidado!$E$5:$E$1000,$B43,Consolidado!$C$5:$C$1000,"Comité de Supervisión",Consolidado!$J$5:$J$1000,"X",Consolidado!$H$5:$H$1000,IF($D$9="Todos","&gt;0",$D$9))),2),"")&amp;IF(_xlfn.MAXIFS(Consolidado!$B$5:$B$1000,Consolidado!$E$5:$E$1000,$B43,Consolidado!$C$5:$C$1000,"Comité de Supervisión",Consolidado!$J$5:$J$1000,"X",Consolidado!$H$5:$H$1000,IF($D$9="Todos","&gt;0",$D$9))&lt;&gt;_xlfn.MINIFS(Consolidado!$B$5:$B$1000,Consolidado!$E$5:$E$1000,$B43,Consolidado!$C$5:$C$1000,"Comité de Supervisión",Consolidado!$J$5:$J$1000,"X",Consolidado!$H$5:$H$1000,IF($D$9="Todos","&gt;0",$D$9))," y "&amp;TEXT(DAY(_xlfn.MAXIFS(Consolidado!$B$5:$B$1000,Consolidado!$E$5:$E$1000,$B43,Consolidado!$C$5:$C$1000,"Comité de Supervisión",Consolidado!$J$5:$J$1000,"X",Consolidado!$H$5:$H$1000,IF($D$9="Todos","&gt;0",$D$9))),"00")&amp;"/"&amp;TEXT(MONTH(_xlfn.MAXIFS(Consolidado!$B$5:$B$1000,Consolidado!$E$5:$E$1000,$B43,Consolidado!$C$5:$C$1000,"Comité de Supervisión",Consolidado!$J$5:$J$1000,"X",Consolidado!$H$5:$H$1000,IF($D$9="Todos","&gt;0",$D$9))),"00")&amp;IF($D$9="Todos","/"&amp;RIGHT(YEAR(_xlfn.MAXIFS(Consolidado!$B$5:$B$1000,Consolidado!$E$5:$E$1000,$B43,Consolidado!$C$5:$C$1000,"Comité de Supervisión",Consolidado!$J$5:$J$1000,"X",Consolidado!$H$5:$H$1000,IF($D$9="Todos","&gt;0",$D$9))),2),""),""),""),IF(SUMIFS(Consolidado!$AD$5:$AD$1000,Consolidado!$E$5:$E$1000,$B43,Consolidado!$C$5:$C$1000,"Consejo de Administración",Consolidado!$J$5:$J$1000,"X",Consolidado!$H$5:$H$1000,IF($D$9="Todos","&gt;0",$D$9))&gt;0,"Consejo "&amp;TEXT(DAY(_xlfn.MINIFS(Consolidado!$B$5:$B$1000,Consolidado!$E$5:$E$1000,$B43,Consolidado!$C$5:$C$1000,"Consejo de Administración",Consolidado!$J$5:$J$1000,"X",Consolidado!$H$5:$H$1000,IF($D$9="Todos","&gt;0",$D$9))),"00")&amp;"/"&amp;TEXT(MONTH(_xlfn.MINIFS(Consolidado!$B$5:$B$1000,Consolidado!$E$5:$E$1000,$B43,Consolidado!$C$5:$C$1000,"Consejo de Administración",Consolidado!$J$5:$J$1000,"X",Consolidado!$H$5:$H$1000,IF($D$9="Todos","&gt;0",$D$9))),"00")&amp;IF($D$9="Todos","/"&amp;RIGHT(YEAR(_xlfn.MINIFS(Consolidado!$B$5:$B$1000,Consolidado!$E$5:$E$1000,$B43,Consolidado!$C$5:$C$1000,"Consejo de Administración",Consolidado!$J$5:$J$1000,"X",Consolidado!$H$5:$H$1000,IF($D$9="Todos","&gt;0",$D$9))),2),"")&amp;IF(_xlfn.MAXIFS(Consolidado!$B$5:$B$1000,Consolidado!$E$5:$E$1000,$B43,Consolidado!$C$5:$C$1000,"Consejo de Administración",Consolidado!$J$5:$J$1000,"X",Consolidado!$H$5:$H$1000,IF($D$9="Todos","&gt;0",$D$9))&lt;&gt;_xlfn.MINIFS(Consolidado!$B$5:$B$1000,Consolidado!$E$5:$E$1000,$B43,Consolidado!$C$5:$C$1000,"Consejo de Administración",Consolidado!$J$5:$J$1000,"X",Consolidado!$H$5:$H$1000,IF($D$9="Todos","&gt;0",$D$9))," y "&amp;TEXT(DAY(_xlfn.MAXIFS(Consolidado!$B$5:$B$1000,Consolidado!$E$5:$E$1000,$B43,Consolidado!$C$5:$C$1000,"Consejo de Administración",Consolidado!$J$5:$J$1000,"X",Consolidado!$H$5:$H$1000,IF($D$9="Todos","&gt;0",$D$9))),"00")&amp;"/"&amp;TEXT(MONTH(_xlfn.MAXIFS(Consolidado!$B$5:$B$1000,Consolidado!$E$5:$E$1000,$B43,Consolidado!$C$5:$C$1000,"Consejo de Administración",Consolidado!$J$5:$J$1000,"X",Consolidado!$H$5:$H$1000,IF($D$9="Todos","&gt;0",$D$9))),"00")&amp;IF($D$9="Todos","/"&amp;RIGHT(YEAR(_xlfn.MAXIFS(Consolidado!$B$5:$B$1000,Consolidado!$E$5:$E$1000,$B43,Consolidado!$C$5:$C$1000,"Consejo de Administración",Consolidado!$J$5:$J$1000,"X",Consolidado!$H$5:$H$1000,IF($D$9="Todos","&gt;0",$D$9))),2),""),""),""),IF(SUMIFS(Consolidado!$AD$5:$AD$1000,Consolidado!$E$5:$E$1000,$B43,Consolidado!$C$5:$C$1000,"Otros",Consolidado!$J$5:$J$1000,"X",Consolidado!$H$5:$H$1000,IF($D$9="Todos","&gt;0",$D$9))&gt;0,"Otros "&amp;TEXT(DAY(_xlfn.MINIFS(Consolidado!$B$5:$B$1000,Consolidado!$E$5:$E$1000,$B43,Consolidado!$C$5:$C$1000,"Otros",Consolidado!$J$5:$J$1000,"X",Consolidado!$H$5:$H$1000,IF($D$9="Todos","&gt;0",$D$9))),"00")&amp;"/"&amp;TEXT(MONTH(_xlfn.MINIFS(Consolidado!$B$5:$B$1000,Consolidado!$E$5:$E$1000,$B43,Consolidado!$C$5:$C$1000,"Otros",Consolidado!$J$5:$J$1000,"X",Consolidado!$H$5:$H$1000,IF($D$9="Todos","&gt;0",$D$9))),"00")&amp;IF($D$9="Todos","/"&amp;RIGHT(YEAR(_xlfn.MINIFS(Consolidado!$B$5:$B$1000,Consolidado!$E$5:$E$1000,$B43,Consolidado!$C$5:$C$1000,"Otros",Consolidado!$J$5:$J$1000,"X",Consolidado!$H$5:$H$1000,IF($D$9="Todos","&gt;0",$D$9))),2),"")&amp;IF(_xlfn.MAXIFS(Consolidado!$B$5:$B$1000,Consolidado!$E$5:$E$1000,$B43,Consolidado!$C$5:$C$1000,"Otros",Consolidado!$J$5:$J$1000,"X",Consolidado!$H$5:$H$1000,IF($D$9="Todos","&gt;0",$D$9))&lt;&gt;_xlfn.MINIFS(Consolidado!$B$5:$B$1000,Consolidado!$E$5:$E$1000,$B43,Consolidado!$C$5:$C$1000,"Otros",Consolidado!$J$5:$J$1000,"X",Consolidado!$H$5:$H$1000,IF($D$9="Todos","&gt;0",$D$9))," y "&amp;TEXT(DAY(_xlfn.MAXIFS(Consolidado!$B$5:$B$1000,Consolidado!$E$5:$E$1000,$B43,Consolidado!$C$5:$C$1000,"Otros",Consolidado!$J$5:$J$1000,"X",Consolidado!$H$5:$H$1000,IF($D$9="Todos","&gt;0",$D$9))),"00")&amp;"/"&amp;TEXT(MONTH(_xlfn.MAXIFS(Consolidado!$B$5:$B$1000,Consolidado!$E$5:$E$1000,$B43,Consolidado!$C$5:$C$1000,"Otros",Consolidado!$J$5:$J$1000,"X",Consolidado!$H$5:$H$1000,IF($D$9="Todos","&gt;0",$D$9))),"00")&amp;IF($D$9="Todos","/"&amp;RIGHT(YEAR(_xlfn.MAXIFS(Consolidado!$B$5:$B$1000,Consolidado!$E$5:$E$1000,$B43,Consolidado!$C$5:$C$1000,"Otros",Consolidado!$J$5:$J$1000,"X",Consolidado!$H$5:$H$1000,IF($D$9="Todos","&gt;0",$D$9))),2),""),""),""))</f>
        <v>SSF 03/02</v>
      </c>
      <c r="M43" s="37" t="str">
        <f aca="false">_xlfn.TEXTJOIN(" +"&amp;CHAR(10),TRUE(),IF(SUMIFS(Consolidado!$AD$5:$AD$1000,Consolidado!$E$5:$E$1000,$B43,Consolidado!$C$5:$C$1000,"Auditoría Interna",Consolidado!$K$5:$K$1000,"X",Consolidado!$H$5:$H$1000,IF($D$9="Todos","&gt;0",$D$9))&gt;0,"Interna "&amp;TEXT(DAY(_xlfn.MINIFS(Consolidado!$B$5:$B$1000,Consolidado!$E$5:$E$1000,$B43,Consolidado!$C$5:$C$1000,"Auditoría Interna",Consolidado!$K$5:$K$1000,"X",Consolidado!$H$5:$H$1000,IF($D$9="Todos","&gt;0",$D$9))),"00")&amp;"/"&amp;TEXT(MONTH(_xlfn.MINIFS(Consolidado!$B$5:$B$1000,Consolidado!$E$5:$E$1000,$B43,Consolidado!$C$5:$C$1000,"Auditoría Interna",Consolidado!$K$5:$K$1000,"X",Consolidado!$H$5:$H$1000,IF($D$9="Todos","&gt;0",$D$9))),"00")&amp;IF($D$9="Todos","/"&amp;RIGHT(YEAR(_xlfn.MINIFS(Consolidado!$B$5:$B$1000,Consolidado!$E$5:$E$1000,$B43,Consolidado!$C$5:$C$1000,"Auditoría Interna",Consolidado!$K$5:$K$1000,"X",Consolidado!$H$5:$H$1000,IF($D$9="Todos","&gt;0",$D$9))),2),"")&amp;IF(_xlfn.MAXIFS(Consolidado!$B$5:$B$1000,Consolidado!$E$5:$E$1000,$B43,Consolidado!$C$5:$C$1000,"Auditoría Interna",Consolidado!$K$5:$K$1000,"X",Consolidado!$H$5:$H$1000,IF($D$9="Todos","&gt;0",$D$9))&lt;&gt;_xlfn.MINIFS(Consolidado!$B$5:$B$1000,Consolidado!$E$5:$E$1000,$B43,Consolidado!$C$5:$C$1000,"Auditoría Interna",Consolidado!$K$5:$K$1000,"X",Consolidado!$H$5:$H$1000,IF($D$9="Todos","&gt;0",$D$9))," y "&amp;TEXT(DAY(_xlfn.MAXIFS(Consolidado!$B$5:$B$1000,Consolidado!$E$5:$E$1000,$B43,Consolidado!$C$5:$C$1000,"Auditoría Interna",Consolidado!$K$5:$K$1000,"X",Consolidado!$H$5:$H$1000,IF($D$9="Todos","&gt;0",$D$9))),"00")&amp;"/"&amp;TEXT(MONTH(_xlfn.MAXIFS(Consolidado!$B$5:$B$1000,Consolidado!$E$5:$E$1000,$B43,Consolidado!$C$5:$C$1000,"Auditoría Interna",Consolidado!$K$5:$K$1000,"X",Consolidado!$H$5:$H$1000,IF($D$9="Todos","&gt;0",$D$9))),"00")&amp;IF($D$9="Todos","/"&amp;RIGHT(YEAR(_xlfn.MAXIFS(Consolidado!$B$5:$B$1000,Consolidado!$E$5:$E$1000,$B43,Consolidado!$C$5:$C$1000,"Auditoría Interna",Consolidado!$K$5:$K$1000,"X",Consolidado!$H$5:$H$1000,IF($D$9="Todos","&gt;0",$D$9))),2),""),""),""),IF(SUMIFS(Consolidado!$AD$5:$AD$1000,Consolidado!$E$5:$E$1000,$B43,Consolidado!$C$5:$C$1000,"Auditoría Externa",Consolidado!$K$5:$K$1000,"X",Consolidado!$H$5:$H$1000,IF($D$9="Todos","&gt;0",$D$9))&gt;0,"Externa "&amp;TEXT(DAY(_xlfn.MINIFS(Consolidado!$B$5:$B$1000,Consolidado!$E$5:$E$1000,$B43,Consolidado!$C$5:$C$1000,"Auditoría Externa",Consolidado!$K$5:$K$1000,"X",Consolidado!$H$5:$H$1000,IF($D$9="Todos","&gt;0",$D$9))),"00")&amp;"/"&amp;TEXT(MONTH(_xlfn.MINIFS(Consolidado!$B$5:$B$1000,Consolidado!$E$5:$E$1000,$B43,Consolidado!$C$5:$C$1000,"Auditoría Externa",Consolidado!$K$5:$K$1000,"X",Consolidado!$H$5:$H$1000,IF($D$9="Todos","&gt;0",$D$9))),"00")&amp;IF($D$9="Todos","/"&amp;RIGHT(YEAR(_xlfn.MINIFS(Consolidado!$B$5:$B$1000,Consolidado!$E$5:$E$1000,$B43,Consolidado!$C$5:$C$1000,"Auditoría Externa",Consolidado!$K$5:$K$1000,"X",Consolidado!$H$5:$H$1000,IF($D$9="Todos","&gt;0",$D$9))),2),"")&amp;IF(_xlfn.MAXIFS(Consolidado!$B$5:$B$1000,Consolidado!$E$5:$E$1000,$B43,Consolidado!$C$5:$C$1000,"Auditoría Externa",Consolidado!$K$5:$K$1000,"X",Consolidado!$H$5:$H$1000,IF($D$9="Todos","&gt;0",$D$9))&lt;&gt;_xlfn.MINIFS(Consolidado!$B$5:$B$1000,Consolidado!$E$5:$E$1000,$B43,Consolidado!$C$5:$C$1000,"Auditoría Externa",Consolidado!$K$5:$K$1000,"X",Consolidado!$H$5:$H$1000,IF($D$9="Todos","&gt;0",$D$9))," y "&amp;TEXT(DAY(_xlfn.MAXIFS(Consolidado!$B$5:$B$1000,Consolidado!$E$5:$E$1000,$B43,Consolidado!$C$5:$C$1000,"Auditoría Externa",Consolidado!$K$5:$K$1000,"X",Consolidado!$H$5:$H$1000,IF($D$9="Todos","&gt;0",$D$9))),"00")&amp;"/"&amp;TEXT(MONTH(_xlfn.MAXIFS(Consolidado!$B$5:$B$1000,Consolidado!$E$5:$E$1000,$B43,Consolidado!$C$5:$C$1000,"Auditoría Externa",Consolidado!$K$5:$K$1000,"X",Consolidado!$H$5:$H$1000,IF($D$9="Todos","&gt;0",$D$9))),"00")&amp;IF($D$9="Todos","/"&amp;RIGHT(YEAR(_xlfn.MAXIFS(Consolidado!$B$5:$B$1000,Consolidado!$E$5:$E$1000,$B43,Consolidado!$C$5:$C$1000,"Auditoría Externa",Consolidado!$K$5:$K$1000,"X",Consolidado!$H$5:$H$1000,IF($D$9="Todos","&gt;0",$D$9))),2),""),""),""),IF(SUMIFS(Consolidado!$AD$5:$AD$1000,Consolidado!$E$5:$E$1000,$B43,Consolidado!$C$5:$C$1000,"SSF",Consolidado!$K$5:$K$1000,"X",Consolidado!$H$5:$H$1000,IF($D$9="Todos","&gt;0",$D$9))&gt;0,"SSF "&amp;TEXT(DAY(_xlfn.MINIFS(Consolidado!$B$5:$B$1000,Consolidado!$E$5:$E$1000,$B43,Consolidado!$C$5:$C$1000,"SSF",Consolidado!$K$5:$K$1000,"X",Consolidado!$H$5:$H$1000,IF($D$9="Todos","&gt;0",$D$9))),"00")&amp;"/"&amp;TEXT(MONTH(_xlfn.MINIFS(Consolidado!$B$5:$B$1000,Consolidado!$E$5:$E$1000,$B43,Consolidado!$C$5:$C$1000,"SSF",Consolidado!$K$5:$K$1000,"X",Consolidado!$H$5:$H$1000,IF($D$9="Todos","&gt;0",$D$9))),"00")&amp;IF($D$9="Todos","/"&amp;RIGHT(YEAR(_xlfn.MINIFS(Consolidado!$B$5:$B$1000,Consolidado!$E$5:$E$1000,$B43,Consolidado!$C$5:$C$1000,"SSF",Consolidado!$K$5:$K$1000,"X",Consolidado!$H$5:$H$1000,IF($D$9="Todos","&gt;0",$D$9))),2),"")&amp;IF(_xlfn.MAXIFS(Consolidado!$B$5:$B$1000,Consolidado!$E$5:$E$1000,$B43,Consolidado!$C$5:$C$1000,"SSF",Consolidado!$K$5:$K$1000,"X",Consolidado!$H$5:$H$1000,IF($D$9="Todos","&gt;0",$D$9))&lt;&gt;_xlfn.MINIFS(Consolidado!$B$5:$B$1000,Consolidado!$E$5:$E$1000,$B43,Consolidado!$C$5:$C$1000,"SSF",Consolidado!$K$5:$K$1000,"X",Consolidado!$H$5:$H$1000,IF($D$9="Todos","&gt;0",$D$9))," y "&amp;TEXT(DAY(_xlfn.MAXIFS(Consolidado!$B$5:$B$1000,Consolidado!$E$5:$E$1000,$B43,Consolidado!$C$5:$C$1000,"SSF",Consolidado!$K$5:$K$1000,"X",Consolidado!$H$5:$H$1000,IF($D$9="Todos","&gt;0",$D$9))),"00")&amp;"/"&amp;TEXT(MONTH(_xlfn.MAXIFS(Consolidado!$B$5:$B$1000,Consolidado!$E$5:$E$1000,$B43,Consolidado!$C$5:$C$1000,"SSF",Consolidado!$K$5:$K$1000,"X",Consolidado!$H$5:$H$1000,IF($D$9="Todos","&gt;0",$D$9))),"00")&amp;IF($D$9="Todos","/"&amp;RIGHT(YEAR(_xlfn.MAXIFS(Consolidado!$B$5:$B$1000,Consolidado!$E$5:$E$1000,$B43,Consolidado!$C$5:$C$1000,"SSF",Consolidado!$K$5:$K$1000,"X",Consolidado!$H$5:$H$1000,IF($D$9="Todos","&gt;0",$D$9))),2),""),""),""),IF(SUMIFS(Consolidado!$AD$5:$AD$1000,Consolidado!$E$5:$E$1000,$B43,Consolidado!$C$5:$C$1000,"Comité de Supervisión",Consolidado!$K$5:$K$1000,"X",Consolidado!$H$5:$H$1000,IF($D$9="Todos","&gt;0",$D$9))&gt;0,"Comité Sup. "&amp;TEXT(DAY(_xlfn.MINIFS(Consolidado!$B$5:$B$1000,Consolidado!$E$5:$E$1000,$B43,Consolidado!$C$5:$C$1000,"Comité de Supervisión",Consolidado!$K$5:$K$1000,"X",Consolidado!$H$5:$H$1000,IF($D$9="Todos","&gt;0",$D$9))),"00")&amp;"/"&amp;TEXT(MONTH(_xlfn.MINIFS(Consolidado!$B$5:$B$1000,Consolidado!$E$5:$E$1000,$B43,Consolidado!$C$5:$C$1000,"Comité de Supervisión",Consolidado!$K$5:$K$1000,"X",Consolidado!$H$5:$H$1000,IF($D$9="Todos","&gt;0",$D$9))),"00")&amp;IF($D$9="Todos","/"&amp;RIGHT(YEAR(_xlfn.MINIFS(Consolidado!$B$5:$B$1000,Consolidado!$E$5:$E$1000,$B43,Consolidado!$C$5:$C$1000,"Comité de Supervisión",Consolidado!$K$5:$K$1000,"X",Consolidado!$H$5:$H$1000,IF($D$9="Todos","&gt;0",$D$9))),2),"")&amp;IF(_xlfn.MAXIFS(Consolidado!$B$5:$B$1000,Consolidado!$E$5:$E$1000,$B43,Consolidado!$C$5:$C$1000,"Comité de Supervisión",Consolidado!$K$5:$K$1000,"X",Consolidado!$H$5:$H$1000,IF($D$9="Todos","&gt;0",$D$9))&lt;&gt;_xlfn.MINIFS(Consolidado!$B$5:$B$1000,Consolidado!$E$5:$E$1000,$B43,Consolidado!$C$5:$C$1000,"Comité de Supervisión",Consolidado!$K$5:$K$1000,"X",Consolidado!$H$5:$H$1000,IF($D$9="Todos","&gt;0",$D$9))," y "&amp;TEXT(DAY(_xlfn.MAXIFS(Consolidado!$B$5:$B$1000,Consolidado!$E$5:$E$1000,$B43,Consolidado!$C$5:$C$1000,"Comité de Supervisión",Consolidado!$K$5:$K$1000,"X",Consolidado!$H$5:$H$1000,IF($D$9="Todos","&gt;0",$D$9))),"00")&amp;"/"&amp;TEXT(MONTH(_xlfn.MAXIFS(Consolidado!$B$5:$B$1000,Consolidado!$E$5:$E$1000,$B43,Consolidado!$C$5:$C$1000,"Comité de Supervisión",Consolidado!$K$5:$K$1000,"X",Consolidado!$H$5:$H$1000,IF($D$9="Todos","&gt;0",$D$9))),"00")&amp;IF($D$9="Todos","/"&amp;RIGHT(YEAR(_xlfn.MAXIFS(Consolidado!$B$5:$B$1000,Consolidado!$E$5:$E$1000,$B43,Consolidado!$C$5:$C$1000,"Comité de Supervisión",Consolidado!$K$5:$K$1000,"X",Consolidado!$H$5:$H$1000,IF($D$9="Todos","&gt;0",$D$9))),2),""),""),""),IF(SUMIFS(Consolidado!$AD$5:$AD$1000,Consolidado!$E$5:$E$1000,$B43,Consolidado!$C$5:$C$1000,"Consejo de Administración",Consolidado!$K$5:$K$1000,"X",Consolidado!$H$5:$H$1000,IF($D$9="Todos","&gt;0",$D$9))&gt;0,"Consejo "&amp;TEXT(DAY(_xlfn.MINIFS(Consolidado!$B$5:$B$1000,Consolidado!$E$5:$E$1000,$B43,Consolidado!$C$5:$C$1000,"Consejo de Administración",Consolidado!$K$5:$K$1000,"X",Consolidado!$H$5:$H$1000,IF($D$9="Todos","&gt;0",$D$9))),"00")&amp;"/"&amp;TEXT(MONTH(_xlfn.MINIFS(Consolidado!$B$5:$B$1000,Consolidado!$E$5:$E$1000,$B43,Consolidado!$C$5:$C$1000,"Consejo de Administración",Consolidado!$K$5:$K$1000,"X",Consolidado!$H$5:$H$1000,IF($D$9="Todos","&gt;0",$D$9))),"00")&amp;IF($D$9="Todos","/"&amp;RIGHT(YEAR(_xlfn.MINIFS(Consolidado!$B$5:$B$1000,Consolidado!$E$5:$E$1000,$B43,Consolidado!$C$5:$C$1000,"Consejo de Administración",Consolidado!$K$5:$K$1000,"X",Consolidado!$H$5:$H$1000,IF($D$9="Todos","&gt;0",$D$9))),2),"")&amp;IF(_xlfn.MAXIFS(Consolidado!$B$5:$B$1000,Consolidado!$E$5:$E$1000,$B43,Consolidado!$C$5:$C$1000,"Consejo de Administración",Consolidado!$K$5:$K$1000,"X",Consolidado!$H$5:$H$1000,IF($D$9="Todos","&gt;0",$D$9))&lt;&gt;_xlfn.MINIFS(Consolidado!$B$5:$B$1000,Consolidado!$E$5:$E$1000,$B43,Consolidado!$C$5:$C$1000,"Consejo de Administración",Consolidado!$K$5:$K$1000,"X",Consolidado!$H$5:$H$1000,IF($D$9="Todos","&gt;0",$D$9))," y "&amp;TEXT(DAY(_xlfn.MAXIFS(Consolidado!$B$5:$B$1000,Consolidado!$E$5:$E$1000,$B43,Consolidado!$C$5:$C$1000,"Consejo de Administración",Consolidado!$K$5:$K$1000,"X",Consolidado!$H$5:$H$1000,IF($D$9="Todos","&gt;0",$D$9))),"00")&amp;"/"&amp;TEXT(MONTH(_xlfn.MAXIFS(Consolidado!$B$5:$B$1000,Consolidado!$E$5:$E$1000,$B43,Consolidado!$C$5:$C$1000,"Consejo de Administración",Consolidado!$K$5:$K$1000,"X",Consolidado!$H$5:$H$1000,IF($D$9="Todos","&gt;0",$D$9))),"00")&amp;IF($D$9="Todos","/"&amp;RIGHT(YEAR(_xlfn.MAXIFS(Consolidado!$B$5:$B$1000,Consolidado!$E$5:$E$1000,$B43,Consolidado!$C$5:$C$1000,"Consejo de Administración",Consolidado!$K$5:$K$1000,"X",Consolidado!$H$5:$H$1000,IF($D$9="Todos","&gt;0",$D$9))),2),""),""),""),IF(SUMIFS(Consolidado!$AD$5:$AD$1000,Consolidado!$E$5:$E$1000,$B43,Consolidado!$C$5:$C$1000,"Otros",Consolidado!$K$5:$K$1000,"X",Consolidado!$H$5:$H$1000,IF($D$9="Todos","&gt;0",$D$9))&gt;0,"Otros "&amp;TEXT(DAY(_xlfn.MINIFS(Consolidado!$B$5:$B$1000,Consolidado!$E$5:$E$1000,$B43,Consolidado!$C$5:$C$1000,"Otros",Consolidado!$K$5:$K$1000,"X",Consolidado!$H$5:$H$1000,IF($D$9="Todos","&gt;0",$D$9))),"00")&amp;"/"&amp;TEXT(MONTH(_xlfn.MINIFS(Consolidado!$B$5:$B$1000,Consolidado!$E$5:$E$1000,$B43,Consolidado!$C$5:$C$1000,"Otros",Consolidado!$K$5:$K$1000,"X",Consolidado!$H$5:$H$1000,IF($D$9="Todos","&gt;0",$D$9))),"00")&amp;IF($D$9="Todos","/"&amp;RIGHT(YEAR(_xlfn.MINIFS(Consolidado!$B$5:$B$1000,Consolidado!$E$5:$E$1000,$B43,Consolidado!$C$5:$C$1000,"Otros",Consolidado!$K$5:$K$1000,"X",Consolidado!$H$5:$H$1000,IF($D$9="Todos","&gt;0",$D$9))),2),"")&amp;IF(_xlfn.MAXIFS(Consolidado!$B$5:$B$1000,Consolidado!$E$5:$E$1000,$B43,Consolidado!$C$5:$C$1000,"Otros",Consolidado!$K$5:$K$1000,"X",Consolidado!$H$5:$H$1000,IF($D$9="Todos","&gt;0",$D$9))&lt;&gt;_xlfn.MINIFS(Consolidado!$B$5:$B$1000,Consolidado!$E$5:$E$1000,$B43,Consolidado!$C$5:$C$1000,"Otros",Consolidado!$K$5:$K$1000,"X",Consolidado!$H$5:$H$1000,IF($D$9="Todos","&gt;0",$D$9))," y "&amp;TEXT(DAY(_xlfn.MAXIFS(Consolidado!$B$5:$B$1000,Consolidado!$E$5:$E$1000,$B43,Consolidado!$C$5:$C$1000,"Otros",Consolidado!$K$5:$K$1000,"X",Consolidado!$H$5:$H$1000,IF($D$9="Todos","&gt;0",$D$9))),"00")&amp;"/"&amp;TEXT(MONTH(_xlfn.MAXIFS(Consolidado!$B$5:$B$1000,Consolidado!$E$5:$E$1000,$B43,Consolidado!$C$5:$C$1000,"Otros",Consolidado!$K$5:$K$1000,"X",Consolidado!$H$5:$H$1000,IF($D$9="Todos","&gt;0",$D$9))),"00")&amp;IF($D$9="Todos","/"&amp;RIGHT(YEAR(_xlfn.MAXIFS(Consolidado!$B$5:$B$1000,Consolidado!$E$5:$E$1000,$B43,Consolidado!$C$5:$C$1000,"Otros",Consolidado!$K$5:$K$1000,"X",Consolidado!$H$5:$H$1000,IF($D$9="Todos","&gt;0",$D$9))),2),""),""),""))</f>
        <v/>
      </c>
      <c r="N43" s="37" t="str">
        <f aca="false">_xlfn.TEXTJOIN(" +"&amp;CHAR(10),TRUE(),IF(SUMIFS(Consolidado!$AD$5:$AD$1000,Consolidado!$E$5:$E$1000,$B43,Consolidado!$C$5:$C$1000,"Auditoría Interna",Consolidado!$L$5:$L$1000,"X",Consolidado!$H$5:$H$1000,IF($D$9="Todos","&gt;0",$D$9))&gt;0,"Interna "&amp;TEXT(DAY(_xlfn.MINIFS(Consolidado!$B$5:$B$1000,Consolidado!$E$5:$E$1000,$B43,Consolidado!$C$5:$C$1000,"Auditoría Interna",Consolidado!$L$5:$L$1000,"X",Consolidado!$H$5:$H$1000,IF($D$9="Todos","&gt;0",$D$9))),"00")&amp;"/"&amp;TEXT(MONTH(_xlfn.MINIFS(Consolidado!$B$5:$B$1000,Consolidado!$E$5:$E$1000,$B43,Consolidado!$C$5:$C$1000,"Auditoría Interna",Consolidado!$L$5:$L$1000,"X",Consolidado!$H$5:$H$1000,IF($D$9="Todos","&gt;0",$D$9))),"00")&amp;IF($D$9="Todos","/"&amp;RIGHT(YEAR(_xlfn.MINIFS(Consolidado!$B$5:$B$1000,Consolidado!$E$5:$E$1000,$B43,Consolidado!$C$5:$C$1000,"Auditoría Interna",Consolidado!$L$5:$L$1000,"X",Consolidado!$H$5:$H$1000,IF($D$9="Todos","&gt;0",$D$9))),2),"")&amp;IF(_xlfn.MAXIFS(Consolidado!$B$5:$B$1000,Consolidado!$E$5:$E$1000,$B43,Consolidado!$C$5:$C$1000,"Auditoría Interna",Consolidado!$L$5:$L$1000,"X",Consolidado!$H$5:$H$1000,IF($D$9="Todos","&gt;0",$D$9))&lt;&gt;_xlfn.MINIFS(Consolidado!$B$5:$B$1000,Consolidado!$E$5:$E$1000,$B43,Consolidado!$C$5:$C$1000,"Auditoría Interna",Consolidado!$L$5:$L$1000,"X",Consolidado!$H$5:$H$1000,IF($D$9="Todos","&gt;0",$D$9))," y "&amp;TEXT(DAY(_xlfn.MAXIFS(Consolidado!$B$5:$B$1000,Consolidado!$E$5:$E$1000,$B43,Consolidado!$C$5:$C$1000,"Auditoría Interna",Consolidado!$L$5:$L$1000,"X",Consolidado!$H$5:$H$1000,IF($D$9="Todos","&gt;0",$D$9))),"00")&amp;"/"&amp;TEXT(MONTH(_xlfn.MAXIFS(Consolidado!$B$5:$B$1000,Consolidado!$E$5:$E$1000,$B43,Consolidado!$C$5:$C$1000,"Auditoría Interna",Consolidado!$L$5:$L$1000,"X",Consolidado!$H$5:$H$1000,IF($D$9="Todos","&gt;0",$D$9))),"00")&amp;IF($D$9="Todos","/"&amp;RIGHT(YEAR(_xlfn.MAXIFS(Consolidado!$B$5:$B$1000,Consolidado!$E$5:$E$1000,$B43,Consolidado!$C$5:$C$1000,"Auditoría Interna",Consolidado!$L$5:$L$1000,"X",Consolidado!$H$5:$H$1000,IF($D$9="Todos","&gt;0",$D$9))),2),""),""),""),IF(SUMIFS(Consolidado!$AD$5:$AD$1000,Consolidado!$E$5:$E$1000,$B43,Consolidado!$C$5:$C$1000,"Auditoría Externa",Consolidado!$L$5:$L$1000,"X",Consolidado!$H$5:$H$1000,IF($D$9="Todos","&gt;0",$D$9))&gt;0,"Externa "&amp;TEXT(DAY(_xlfn.MINIFS(Consolidado!$B$5:$B$1000,Consolidado!$E$5:$E$1000,$B43,Consolidado!$C$5:$C$1000,"Auditoría Externa",Consolidado!$L$5:$L$1000,"X",Consolidado!$H$5:$H$1000,IF($D$9="Todos","&gt;0",$D$9))),"00")&amp;"/"&amp;TEXT(MONTH(_xlfn.MINIFS(Consolidado!$B$5:$B$1000,Consolidado!$E$5:$E$1000,$B43,Consolidado!$C$5:$C$1000,"Auditoría Externa",Consolidado!$L$5:$L$1000,"X",Consolidado!$H$5:$H$1000,IF($D$9="Todos","&gt;0",$D$9))),"00")&amp;IF($D$9="Todos","/"&amp;RIGHT(YEAR(_xlfn.MINIFS(Consolidado!$B$5:$B$1000,Consolidado!$E$5:$E$1000,$B43,Consolidado!$C$5:$C$1000,"Auditoría Externa",Consolidado!$L$5:$L$1000,"X",Consolidado!$H$5:$H$1000,IF($D$9="Todos","&gt;0",$D$9))),2),"")&amp;IF(_xlfn.MAXIFS(Consolidado!$B$5:$B$1000,Consolidado!$E$5:$E$1000,$B43,Consolidado!$C$5:$C$1000,"Auditoría Externa",Consolidado!$L$5:$L$1000,"X",Consolidado!$H$5:$H$1000,IF($D$9="Todos","&gt;0",$D$9))&lt;&gt;_xlfn.MINIFS(Consolidado!$B$5:$B$1000,Consolidado!$E$5:$E$1000,$B43,Consolidado!$C$5:$C$1000,"Auditoría Externa",Consolidado!$L$5:$L$1000,"X",Consolidado!$H$5:$H$1000,IF($D$9="Todos","&gt;0",$D$9))," y "&amp;TEXT(DAY(_xlfn.MAXIFS(Consolidado!$B$5:$B$1000,Consolidado!$E$5:$E$1000,$B43,Consolidado!$C$5:$C$1000,"Auditoría Externa",Consolidado!$L$5:$L$1000,"X",Consolidado!$H$5:$H$1000,IF($D$9="Todos","&gt;0",$D$9))),"00")&amp;"/"&amp;TEXT(MONTH(_xlfn.MAXIFS(Consolidado!$B$5:$B$1000,Consolidado!$E$5:$E$1000,$B43,Consolidado!$C$5:$C$1000,"Auditoría Externa",Consolidado!$L$5:$L$1000,"X",Consolidado!$H$5:$H$1000,IF($D$9="Todos","&gt;0",$D$9))),"00")&amp;IF($D$9="Todos","/"&amp;RIGHT(YEAR(_xlfn.MAXIFS(Consolidado!$B$5:$B$1000,Consolidado!$E$5:$E$1000,$B43,Consolidado!$C$5:$C$1000,"Auditoría Externa",Consolidado!$L$5:$L$1000,"X",Consolidado!$H$5:$H$1000,IF($D$9="Todos","&gt;0",$D$9))),2),""),""),""),IF(SUMIFS(Consolidado!$AD$5:$AD$1000,Consolidado!$E$5:$E$1000,$B43,Consolidado!$C$5:$C$1000,"SSF",Consolidado!$L$5:$L$1000,"X",Consolidado!$H$5:$H$1000,IF($D$9="Todos","&gt;0",$D$9))&gt;0,"SSF "&amp;TEXT(DAY(_xlfn.MINIFS(Consolidado!$B$5:$B$1000,Consolidado!$E$5:$E$1000,$B43,Consolidado!$C$5:$C$1000,"SSF",Consolidado!$L$5:$L$1000,"X",Consolidado!$H$5:$H$1000,IF($D$9="Todos","&gt;0",$D$9))),"00")&amp;"/"&amp;TEXT(MONTH(_xlfn.MINIFS(Consolidado!$B$5:$B$1000,Consolidado!$E$5:$E$1000,$B43,Consolidado!$C$5:$C$1000,"SSF",Consolidado!$L$5:$L$1000,"X",Consolidado!$H$5:$H$1000,IF($D$9="Todos","&gt;0",$D$9))),"00")&amp;IF($D$9="Todos","/"&amp;RIGHT(YEAR(_xlfn.MINIFS(Consolidado!$B$5:$B$1000,Consolidado!$E$5:$E$1000,$B43,Consolidado!$C$5:$C$1000,"SSF",Consolidado!$L$5:$L$1000,"X",Consolidado!$H$5:$H$1000,IF($D$9="Todos","&gt;0",$D$9))),2),"")&amp;IF(_xlfn.MAXIFS(Consolidado!$B$5:$B$1000,Consolidado!$E$5:$E$1000,$B43,Consolidado!$C$5:$C$1000,"SSF",Consolidado!$L$5:$L$1000,"X",Consolidado!$H$5:$H$1000,IF($D$9="Todos","&gt;0",$D$9))&lt;&gt;_xlfn.MINIFS(Consolidado!$B$5:$B$1000,Consolidado!$E$5:$E$1000,$B43,Consolidado!$C$5:$C$1000,"SSF",Consolidado!$L$5:$L$1000,"X",Consolidado!$H$5:$H$1000,IF($D$9="Todos","&gt;0",$D$9))," y "&amp;TEXT(DAY(_xlfn.MAXIFS(Consolidado!$B$5:$B$1000,Consolidado!$E$5:$E$1000,$B43,Consolidado!$C$5:$C$1000,"SSF",Consolidado!$L$5:$L$1000,"X",Consolidado!$H$5:$H$1000,IF($D$9="Todos","&gt;0",$D$9))),"00")&amp;"/"&amp;TEXT(MONTH(_xlfn.MAXIFS(Consolidado!$B$5:$B$1000,Consolidado!$E$5:$E$1000,$B43,Consolidado!$C$5:$C$1000,"SSF",Consolidado!$L$5:$L$1000,"X",Consolidado!$H$5:$H$1000,IF($D$9="Todos","&gt;0",$D$9))),"00")&amp;IF($D$9="Todos","/"&amp;RIGHT(YEAR(_xlfn.MAXIFS(Consolidado!$B$5:$B$1000,Consolidado!$E$5:$E$1000,$B43,Consolidado!$C$5:$C$1000,"SSF",Consolidado!$L$5:$L$1000,"X",Consolidado!$H$5:$H$1000,IF($D$9="Todos","&gt;0",$D$9))),2),""),""),""),IF(SUMIFS(Consolidado!$AD$5:$AD$1000,Consolidado!$E$5:$E$1000,$B43,Consolidado!$C$5:$C$1000,"Comité de Supervisión",Consolidado!$L$5:$L$1000,"X",Consolidado!$H$5:$H$1000,IF($D$9="Todos","&gt;0",$D$9))&gt;0,"Comité Sup. "&amp;TEXT(DAY(_xlfn.MINIFS(Consolidado!$B$5:$B$1000,Consolidado!$E$5:$E$1000,$B43,Consolidado!$C$5:$C$1000,"Comité de Supervisión",Consolidado!$L$5:$L$1000,"X",Consolidado!$H$5:$H$1000,IF($D$9="Todos","&gt;0",$D$9))),"00")&amp;"/"&amp;TEXT(MONTH(_xlfn.MINIFS(Consolidado!$B$5:$B$1000,Consolidado!$E$5:$E$1000,$B43,Consolidado!$C$5:$C$1000,"Comité de Supervisión",Consolidado!$L$5:$L$1000,"X",Consolidado!$H$5:$H$1000,IF($D$9="Todos","&gt;0",$D$9))),"00")&amp;IF($D$9="Todos","/"&amp;RIGHT(YEAR(_xlfn.MINIFS(Consolidado!$B$5:$B$1000,Consolidado!$E$5:$E$1000,$B43,Consolidado!$C$5:$C$1000,"Comité de Supervisión",Consolidado!$L$5:$L$1000,"X",Consolidado!$H$5:$H$1000,IF($D$9="Todos","&gt;0",$D$9))),2),"")&amp;IF(_xlfn.MAXIFS(Consolidado!$B$5:$B$1000,Consolidado!$E$5:$E$1000,$B43,Consolidado!$C$5:$C$1000,"Comité de Supervisión",Consolidado!$L$5:$L$1000,"X",Consolidado!$H$5:$H$1000,IF($D$9="Todos","&gt;0",$D$9))&lt;&gt;_xlfn.MINIFS(Consolidado!$B$5:$B$1000,Consolidado!$E$5:$E$1000,$B43,Consolidado!$C$5:$C$1000,"Comité de Supervisión",Consolidado!$L$5:$L$1000,"X",Consolidado!$H$5:$H$1000,IF($D$9="Todos","&gt;0",$D$9))," y "&amp;TEXT(DAY(_xlfn.MAXIFS(Consolidado!$B$5:$B$1000,Consolidado!$E$5:$E$1000,$B43,Consolidado!$C$5:$C$1000,"Comité de Supervisión",Consolidado!$L$5:$L$1000,"X",Consolidado!$H$5:$H$1000,IF($D$9="Todos","&gt;0",$D$9))),"00")&amp;"/"&amp;TEXT(MONTH(_xlfn.MAXIFS(Consolidado!$B$5:$B$1000,Consolidado!$E$5:$E$1000,$B43,Consolidado!$C$5:$C$1000,"Comité de Supervisión",Consolidado!$L$5:$L$1000,"X",Consolidado!$H$5:$H$1000,IF($D$9="Todos","&gt;0",$D$9))),"00")&amp;IF($D$9="Todos","/"&amp;RIGHT(YEAR(_xlfn.MAXIFS(Consolidado!$B$5:$B$1000,Consolidado!$E$5:$E$1000,$B43,Consolidado!$C$5:$C$1000,"Comité de Supervisión",Consolidado!$L$5:$L$1000,"X",Consolidado!$H$5:$H$1000,IF($D$9="Todos","&gt;0",$D$9))),2),""),""),""),IF(SUMIFS(Consolidado!$AD$5:$AD$1000,Consolidado!$E$5:$E$1000,$B43,Consolidado!$C$5:$C$1000,"Consejo de Administración",Consolidado!$L$5:$L$1000,"X",Consolidado!$H$5:$H$1000,IF($D$9="Todos","&gt;0",$D$9))&gt;0,"Consejo "&amp;TEXT(DAY(_xlfn.MINIFS(Consolidado!$B$5:$B$1000,Consolidado!$E$5:$E$1000,$B43,Consolidado!$C$5:$C$1000,"Consejo de Administración",Consolidado!$L$5:$L$1000,"X",Consolidado!$H$5:$H$1000,IF($D$9="Todos","&gt;0",$D$9))),"00")&amp;"/"&amp;TEXT(MONTH(_xlfn.MINIFS(Consolidado!$B$5:$B$1000,Consolidado!$E$5:$E$1000,$B43,Consolidado!$C$5:$C$1000,"Consejo de Administración",Consolidado!$L$5:$L$1000,"X",Consolidado!$H$5:$H$1000,IF($D$9="Todos","&gt;0",$D$9))),"00")&amp;IF($D$9="Todos","/"&amp;RIGHT(YEAR(_xlfn.MINIFS(Consolidado!$B$5:$B$1000,Consolidado!$E$5:$E$1000,$B43,Consolidado!$C$5:$C$1000,"Consejo de Administración",Consolidado!$L$5:$L$1000,"X",Consolidado!$H$5:$H$1000,IF($D$9="Todos","&gt;0",$D$9))),2),"")&amp;IF(_xlfn.MAXIFS(Consolidado!$B$5:$B$1000,Consolidado!$E$5:$E$1000,$B43,Consolidado!$C$5:$C$1000,"Consejo de Administración",Consolidado!$L$5:$L$1000,"X",Consolidado!$H$5:$H$1000,IF($D$9="Todos","&gt;0",$D$9))&lt;&gt;_xlfn.MINIFS(Consolidado!$B$5:$B$1000,Consolidado!$E$5:$E$1000,$B43,Consolidado!$C$5:$C$1000,"Consejo de Administración",Consolidado!$L$5:$L$1000,"X",Consolidado!$H$5:$H$1000,IF($D$9="Todos","&gt;0",$D$9))," y "&amp;TEXT(DAY(_xlfn.MAXIFS(Consolidado!$B$5:$B$1000,Consolidado!$E$5:$E$1000,$B43,Consolidado!$C$5:$C$1000,"Consejo de Administración",Consolidado!$L$5:$L$1000,"X",Consolidado!$H$5:$H$1000,IF($D$9="Todos","&gt;0",$D$9))),"00")&amp;"/"&amp;TEXT(MONTH(_xlfn.MAXIFS(Consolidado!$B$5:$B$1000,Consolidado!$E$5:$E$1000,$B43,Consolidado!$C$5:$C$1000,"Consejo de Administración",Consolidado!$L$5:$L$1000,"X",Consolidado!$H$5:$H$1000,IF($D$9="Todos","&gt;0",$D$9))),"00")&amp;IF($D$9="Todos","/"&amp;RIGHT(YEAR(_xlfn.MAXIFS(Consolidado!$B$5:$B$1000,Consolidado!$E$5:$E$1000,$B43,Consolidado!$C$5:$C$1000,"Consejo de Administración",Consolidado!$L$5:$L$1000,"X",Consolidado!$H$5:$H$1000,IF($D$9="Todos","&gt;0",$D$9))),2),""),""),""),IF(SUMIFS(Consolidado!$AD$5:$AD$1000,Consolidado!$E$5:$E$1000,$B43,Consolidado!$C$5:$C$1000,"Otros",Consolidado!$L$5:$L$1000,"X",Consolidado!$H$5:$H$1000,IF($D$9="Todos","&gt;0",$D$9))&gt;0,"Otros "&amp;TEXT(DAY(_xlfn.MINIFS(Consolidado!$B$5:$B$1000,Consolidado!$E$5:$E$1000,$B43,Consolidado!$C$5:$C$1000,"Otros",Consolidado!$L$5:$L$1000,"X",Consolidado!$H$5:$H$1000,IF($D$9="Todos","&gt;0",$D$9))),"00")&amp;"/"&amp;TEXT(MONTH(_xlfn.MINIFS(Consolidado!$B$5:$B$1000,Consolidado!$E$5:$E$1000,$B43,Consolidado!$C$5:$C$1000,"Otros",Consolidado!$L$5:$L$1000,"X",Consolidado!$H$5:$H$1000,IF($D$9="Todos","&gt;0",$D$9))),"00")&amp;IF($D$9="Todos","/"&amp;RIGHT(YEAR(_xlfn.MINIFS(Consolidado!$B$5:$B$1000,Consolidado!$E$5:$E$1000,$B43,Consolidado!$C$5:$C$1000,"Otros",Consolidado!$L$5:$L$1000,"X",Consolidado!$H$5:$H$1000,IF($D$9="Todos","&gt;0",$D$9))),2),"")&amp;IF(_xlfn.MAXIFS(Consolidado!$B$5:$B$1000,Consolidado!$E$5:$E$1000,$B43,Consolidado!$C$5:$C$1000,"Otros",Consolidado!$L$5:$L$1000,"X",Consolidado!$H$5:$H$1000,IF($D$9="Todos","&gt;0",$D$9))&lt;&gt;_xlfn.MINIFS(Consolidado!$B$5:$B$1000,Consolidado!$E$5:$E$1000,$B43,Consolidado!$C$5:$C$1000,"Otros",Consolidado!$L$5:$L$1000,"X",Consolidado!$H$5:$H$1000,IF($D$9="Todos","&gt;0",$D$9))," y "&amp;TEXT(DAY(_xlfn.MAXIFS(Consolidado!$B$5:$B$1000,Consolidado!$E$5:$E$1000,$B43,Consolidado!$C$5:$C$1000,"Otros",Consolidado!$L$5:$L$1000,"X",Consolidado!$H$5:$H$1000,IF($D$9="Todos","&gt;0",$D$9))),"00")&amp;"/"&amp;TEXT(MONTH(_xlfn.MAXIFS(Consolidado!$B$5:$B$1000,Consolidado!$E$5:$E$1000,$B43,Consolidado!$C$5:$C$1000,"Otros",Consolidado!$L$5:$L$1000,"X",Consolidado!$H$5:$H$1000,IF($D$9="Todos","&gt;0",$D$9))),"00")&amp;IF($D$9="Todos","/"&amp;RIGHT(YEAR(_xlfn.MAXIFS(Consolidado!$B$5:$B$1000,Consolidado!$E$5:$E$1000,$B43,Consolidado!$C$5:$C$1000,"Otros",Consolidado!$L$5:$L$1000,"X",Consolidado!$H$5:$H$1000,IF($D$9="Todos","&gt;0",$D$9))),2),""),""),""))</f>
        <v/>
      </c>
      <c r="O43" s="37" t="str">
        <f aca="false">_xlfn.TEXTJOIN(" +"&amp;CHAR(10),TRUE(),IF(SUMIFS(Consolidado!$AD$5:$AD$1000,Consolidado!$E$5:$E$1000,$B43,Consolidado!$C$5:$C$1000,"Auditoría Interna",Consolidado!$M$5:$M$1000,"X",Consolidado!$H$5:$H$1000,IF($D$9="Todos","&gt;0",$D$9))&gt;0,"Interna "&amp;TEXT(DAY(_xlfn.MINIFS(Consolidado!$B$5:$B$1000,Consolidado!$E$5:$E$1000,$B43,Consolidado!$C$5:$C$1000,"Auditoría Interna",Consolidado!$M$5:$M$1000,"X",Consolidado!$H$5:$H$1000,IF($D$9="Todos","&gt;0",$D$9))),"00")&amp;"/"&amp;TEXT(MONTH(_xlfn.MINIFS(Consolidado!$B$5:$B$1000,Consolidado!$E$5:$E$1000,$B43,Consolidado!$C$5:$C$1000,"Auditoría Interna",Consolidado!$M$5:$M$1000,"X",Consolidado!$H$5:$H$1000,IF($D$9="Todos","&gt;0",$D$9))),"00")&amp;IF($D$9="Todos","/"&amp;RIGHT(YEAR(_xlfn.MINIFS(Consolidado!$B$5:$B$1000,Consolidado!$E$5:$E$1000,$B43,Consolidado!$C$5:$C$1000,"Auditoría Interna",Consolidado!$M$5:$M$1000,"X",Consolidado!$H$5:$H$1000,IF($D$9="Todos","&gt;0",$D$9))),2),"")&amp;IF(_xlfn.MAXIFS(Consolidado!$B$5:$B$1000,Consolidado!$E$5:$E$1000,$B43,Consolidado!$C$5:$C$1000,"Auditoría Interna",Consolidado!$M$5:$M$1000,"X",Consolidado!$H$5:$H$1000,IF($D$9="Todos","&gt;0",$D$9))&lt;&gt;_xlfn.MINIFS(Consolidado!$B$5:$B$1000,Consolidado!$E$5:$E$1000,$B43,Consolidado!$C$5:$C$1000,"Auditoría Interna",Consolidado!$M$5:$M$1000,"X",Consolidado!$H$5:$H$1000,IF($D$9="Todos","&gt;0",$D$9))," y "&amp;TEXT(DAY(_xlfn.MAXIFS(Consolidado!$B$5:$B$1000,Consolidado!$E$5:$E$1000,$B43,Consolidado!$C$5:$C$1000,"Auditoría Interna",Consolidado!$M$5:$M$1000,"X",Consolidado!$H$5:$H$1000,IF($D$9="Todos","&gt;0",$D$9))),"00")&amp;"/"&amp;TEXT(MONTH(_xlfn.MAXIFS(Consolidado!$B$5:$B$1000,Consolidado!$E$5:$E$1000,$B43,Consolidado!$C$5:$C$1000,"Auditoría Interna",Consolidado!$M$5:$M$1000,"X",Consolidado!$H$5:$H$1000,IF($D$9="Todos","&gt;0",$D$9))),"00")&amp;IF($D$9="Todos","/"&amp;RIGHT(YEAR(_xlfn.MAXIFS(Consolidado!$B$5:$B$1000,Consolidado!$E$5:$E$1000,$B43,Consolidado!$C$5:$C$1000,"Auditoría Interna",Consolidado!$M$5:$M$1000,"X",Consolidado!$H$5:$H$1000,IF($D$9="Todos","&gt;0",$D$9))),2),""),""),""),IF(SUMIFS(Consolidado!$AD$5:$AD$1000,Consolidado!$E$5:$E$1000,$B43,Consolidado!$C$5:$C$1000,"Auditoría Externa",Consolidado!$M$5:$M$1000,"X",Consolidado!$H$5:$H$1000,IF($D$9="Todos","&gt;0",$D$9))&gt;0,"Externa "&amp;TEXT(DAY(_xlfn.MINIFS(Consolidado!$B$5:$B$1000,Consolidado!$E$5:$E$1000,$B43,Consolidado!$C$5:$C$1000,"Auditoría Externa",Consolidado!$M$5:$M$1000,"X",Consolidado!$H$5:$H$1000,IF($D$9="Todos","&gt;0",$D$9))),"00")&amp;"/"&amp;TEXT(MONTH(_xlfn.MINIFS(Consolidado!$B$5:$B$1000,Consolidado!$E$5:$E$1000,$B43,Consolidado!$C$5:$C$1000,"Auditoría Externa",Consolidado!$M$5:$M$1000,"X",Consolidado!$H$5:$H$1000,IF($D$9="Todos","&gt;0",$D$9))),"00")&amp;IF($D$9="Todos","/"&amp;RIGHT(YEAR(_xlfn.MINIFS(Consolidado!$B$5:$B$1000,Consolidado!$E$5:$E$1000,$B43,Consolidado!$C$5:$C$1000,"Auditoría Externa",Consolidado!$M$5:$M$1000,"X",Consolidado!$H$5:$H$1000,IF($D$9="Todos","&gt;0",$D$9))),2),"")&amp;IF(_xlfn.MAXIFS(Consolidado!$B$5:$B$1000,Consolidado!$E$5:$E$1000,$B43,Consolidado!$C$5:$C$1000,"Auditoría Externa",Consolidado!$M$5:$M$1000,"X",Consolidado!$H$5:$H$1000,IF($D$9="Todos","&gt;0",$D$9))&lt;&gt;_xlfn.MINIFS(Consolidado!$B$5:$B$1000,Consolidado!$E$5:$E$1000,$B43,Consolidado!$C$5:$C$1000,"Auditoría Externa",Consolidado!$M$5:$M$1000,"X",Consolidado!$H$5:$H$1000,IF($D$9="Todos","&gt;0",$D$9))," y "&amp;TEXT(DAY(_xlfn.MAXIFS(Consolidado!$B$5:$B$1000,Consolidado!$E$5:$E$1000,$B43,Consolidado!$C$5:$C$1000,"Auditoría Externa",Consolidado!$M$5:$M$1000,"X",Consolidado!$H$5:$H$1000,IF($D$9="Todos","&gt;0",$D$9))),"00")&amp;"/"&amp;TEXT(MONTH(_xlfn.MAXIFS(Consolidado!$B$5:$B$1000,Consolidado!$E$5:$E$1000,$B43,Consolidado!$C$5:$C$1000,"Auditoría Externa",Consolidado!$M$5:$M$1000,"X",Consolidado!$H$5:$H$1000,IF($D$9="Todos","&gt;0",$D$9))),"00")&amp;IF($D$9="Todos","/"&amp;RIGHT(YEAR(_xlfn.MAXIFS(Consolidado!$B$5:$B$1000,Consolidado!$E$5:$E$1000,$B43,Consolidado!$C$5:$C$1000,"Auditoría Externa",Consolidado!$M$5:$M$1000,"X",Consolidado!$H$5:$H$1000,IF($D$9="Todos","&gt;0",$D$9))),2),""),""),""),IF(SUMIFS(Consolidado!$AD$5:$AD$1000,Consolidado!$E$5:$E$1000,$B43,Consolidado!$C$5:$C$1000,"SSF",Consolidado!$M$5:$M$1000,"X",Consolidado!$H$5:$H$1000,IF($D$9="Todos","&gt;0",$D$9))&gt;0,"SSF "&amp;TEXT(DAY(_xlfn.MINIFS(Consolidado!$B$5:$B$1000,Consolidado!$E$5:$E$1000,$B43,Consolidado!$C$5:$C$1000,"SSF",Consolidado!$M$5:$M$1000,"X",Consolidado!$H$5:$H$1000,IF($D$9="Todos","&gt;0",$D$9))),"00")&amp;"/"&amp;TEXT(MONTH(_xlfn.MINIFS(Consolidado!$B$5:$B$1000,Consolidado!$E$5:$E$1000,$B43,Consolidado!$C$5:$C$1000,"SSF",Consolidado!$M$5:$M$1000,"X",Consolidado!$H$5:$H$1000,IF($D$9="Todos","&gt;0",$D$9))),"00")&amp;IF($D$9="Todos","/"&amp;RIGHT(YEAR(_xlfn.MINIFS(Consolidado!$B$5:$B$1000,Consolidado!$E$5:$E$1000,$B43,Consolidado!$C$5:$C$1000,"SSF",Consolidado!$M$5:$M$1000,"X",Consolidado!$H$5:$H$1000,IF($D$9="Todos","&gt;0",$D$9))),2),"")&amp;IF(_xlfn.MAXIFS(Consolidado!$B$5:$B$1000,Consolidado!$E$5:$E$1000,$B43,Consolidado!$C$5:$C$1000,"SSF",Consolidado!$M$5:$M$1000,"X",Consolidado!$H$5:$H$1000,IF($D$9="Todos","&gt;0",$D$9))&lt;&gt;_xlfn.MINIFS(Consolidado!$B$5:$B$1000,Consolidado!$E$5:$E$1000,$B43,Consolidado!$C$5:$C$1000,"SSF",Consolidado!$M$5:$M$1000,"X",Consolidado!$H$5:$H$1000,IF($D$9="Todos","&gt;0",$D$9))," y "&amp;TEXT(DAY(_xlfn.MAXIFS(Consolidado!$B$5:$B$1000,Consolidado!$E$5:$E$1000,$B43,Consolidado!$C$5:$C$1000,"SSF",Consolidado!$M$5:$M$1000,"X",Consolidado!$H$5:$H$1000,IF($D$9="Todos","&gt;0",$D$9))),"00")&amp;"/"&amp;TEXT(MONTH(_xlfn.MAXIFS(Consolidado!$B$5:$B$1000,Consolidado!$E$5:$E$1000,$B43,Consolidado!$C$5:$C$1000,"SSF",Consolidado!$M$5:$M$1000,"X",Consolidado!$H$5:$H$1000,IF($D$9="Todos","&gt;0",$D$9))),"00")&amp;IF($D$9="Todos","/"&amp;RIGHT(YEAR(_xlfn.MAXIFS(Consolidado!$B$5:$B$1000,Consolidado!$E$5:$E$1000,$B43,Consolidado!$C$5:$C$1000,"SSF",Consolidado!$M$5:$M$1000,"X",Consolidado!$H$5:$H$1000,IF($D$9="Todos","&gt;0",$D$9))),2),""),""),""),IF(SUMIFS(Consolidado!$AD$5:$AD$1000,Consolidado!$E$5:$E$1000,$B43,Consolidado!$C$5:$C$1000,"Comité de Supervisión",Consolidado!$M$5:$M$1000,"X",Consolidado!$H$5:$H$1000,IF($D$9="Todos","&gt;0",$D$9))&gt;0,"Comité Sup. "&amp;TEXT(DAY(_xlfn.MINIFS(Consolidado!$B$5:$B$1000,Consolidado!$E$5:$E$1000,$B43,Consolidado!$C$5:$C$1000,"Comité de Supervisión",Consolidado!$M$5:$M$1000,"X",Consolidado!$H$5:$H$1000,IF($D$9="Todos","&gt;0",$D$9))),"00")&amp;"/"&amp;TEXT(MONTH(_xlfn.MINIFS(Consolidado!$B$5:$B$1000,Consolidado!$E$5:$E$1000,$B43,Consolidado!$C$5:$C$1000,"Comité de Supervisión",Consolidado!$M$5:$M$1000,"X",Consolidado!$H$5:$H$1000,IF($D$9="Todos","&gt;0",$D$9))),"00")&amp;IF($D$9="Todos","/"&amp;RIGHT(YEAR(_xlfn.MINIFS(Consolidado!$B$5:$B$1000,Consolidado!$E$5:$E$1000,$B43,Consolidado!$C$5:$C$1000,"Comité de Supervisión",Consolidado!$M$5:$M$1000,"X",Consolidado!$H$5:$H$1000,IF($D$9="Todos","&gt;0",$D$9))),2),"")&amp;IF(_xlfn.MAXIFS(Consolidado!$B$5:$B$1000,Consolidado!$E$5:$E$1000,$B43,Consolidado!$C$5:$C$1000,"Comité de Supervisión",Consolidado!$M$5:$M$1000,"X",Consolidado!$H$5:$H$1000,IF($D$9="Todos","&gt;0",$D$9))&lt;&gt;_xlfn.MINIFS(Consolidado!$B$5:$B$1000,Consolidado!$E$5:$E$1000,$B43,Consolidado!$C$5:$C$1000,"Comité de Supervisión",Consolidado!$M$5:$M$1000,"X",Consolidado!$H$5:$H$1000,IF($D$9="Todos","&gt;0",$D$9))," y "&amp;TEXT(DAY(_xlfn.MAXIFS(Consolidado!$B$5:$B$1000,Consolidado!$E$5:$E$1000,$B43,Consolidado!$C$5:$C$1000,"Comité de Supervisión",Consolidado!$M$5:$M$1000,"X",Consolidado!$H$5:$H$1000,IF($D$9="Todos","&gt;0",$D$9))),"00")&amp;"/"&amp;TEXT(MONTH(_xlfn.MAXIFS(Consolidado!$B$5:$B$1000,Consolidado!$E$5:$E$1000,$B43,Consolidado!$C$5:$C$1000,"Comité de Supervisión",Consolidado!$M$5:$M$1000,"X",Consolidado!$H$5:$H$1000,IF($D$9="Todos","&gt;0",$D$9))),"00")&amp;IF($D$9="Todos","/"&amp;RIGHT(YEAR(_xlfn.MAXIFS(Consolidado!$B$5:$B$1000,Consolidado!$E$5:$E$1000,$B43,Consolidado!$C$5:$C$1000,"Comité de Supervisión",Consolidado!$M$5:$M$1000,"X",Consolidado!$H$5:$H$1000,IF($D$9="Todos","&gt;0",$D$9))),2),""),""),""),IF(SUMIFS(Consolidado!$AD$5:$AD$1000,Consolidado!$E$5:$E$1000,$B43,Consolidado!$C$5:$C$1000,"Consejo de Administración",Consolidado!$M$5:$M$1000,"X",Consolidado!$H$5:$H$1000,IF($D$9="Todos","&gt;0",$D$9))&gt;0,"Consejo "&amp;TEXT(DAY(_xlfn.MINIFS(Consolidado!$B$5:$B$1000,Consolidado!$E$5:$E$1000,$B43,Consolidado!$C$5:$C$1000,"Consejo de Administración",Consolidado!$M$5:$M$1000,"X",Consolidado!$H$5:$H$1000,IF($D$9="Todos","&gt;0",$D$9))),"00")&amp;"/"&amp;TEXT(MONTH(_xlfn.MINIFS(Consolidado!$B$5:$B$1000,Consolidado!$E$5:$E$1000,$B43,Consolidado!$C$5:$C$1000,"Consejo de Administración",Consolidado!$M$5:$M$1000,"X",Consolidado!$H$5:$H$1000,IF($D$9="Todos","&gt;0",$D$9))),"00")&amp;IF($D$9="Todos","/"&amp;RIGHT(YEAR(_xlfn.MINIFS(Consolidado!$B$5:$B$1000,Consolidado!$E$5:$E$1000,$B43,Consolidado!$C$5:$C$1000,"Consejo de Administración",Consolidado!$M$5:$M$1000,"X",Consolidado!$H$5:$H$1000,IF($D$9="Todos","&gt;0",$D$9))),2),"")&amp;IF(_xlfn.MAXIFS(Consolidado!$B$5:$B$1000,Consolidado!$E$5:$E$1000,$B43,Consolidado!$C$5:$C$1000,"Consejo de Administración",Consolidado!$M$5:$M$1000,"X",Consolidado!$H$5:$H$1000,IF($D$9="Todos","&gt;0",$D$9))&lt;&gt;_xlfn.MINIFS(Consolidado!$B$5:$B$1000,Consolidado!$E$5:$E$1000,$B43,Consolidado!$C$5:$C$1000,"Consejo de Administración",Consolidado!$M$5:$M$1000,"X",Consolidado!$H$5:$H$1000,IF($D$9="Todos","&gt;0",$D$9))," y "&amp;TEXT(DAY(_xlfn.MAXIFS(Consolidado!$B$5:$B$1000,Consolidado!$E$5:$E$1000,$B43,Consolidado!$C$5:$C$1000,"Consejo de Administración",Consolidado!$M$5:$M$1000,"X",Consolidado!$H$5:$H$1000,IF($D$9="Todos","&gt;0",$D$9))),"00")&amp;"/"&amp;TEXT(MONTH(_xlfn.MAXIFS(Consolidado!$B$5:$B$1000,Consolidado!$E$5:$E$1000,$B43,Consolidado!$C$5:$C$1000,"Consejo de Administración",Consolidado!$M$5:$M$1000,"X",Consolidado!$H$5:$H$1000,IF($D$9="Todos","&gt;0",$D$9))),"00")&amp;IF($D$9="Todos","/"&amp;RIGHT(YEAR(_xlfn.MAXIFS(Consolidado!$B$5:$B$1000,Consolidado!$E$5:$E$1000,$B43,Consolidado!$C$5:$C$1000,"Consejo de Administración",Consolidado!$M$5:$M$1000,"X",Consolidado!$H$5:$H$1000,IF($D$9="Todos","&gt;0",$D$9))),2),""),""),""),IF(SUMIFS(Consolidado!$AD$5:$AD$1000,Consolidado!$E$5:$E$1000,$B43,Consolidado!$C$5:$C$1000,"Otros",Consolidado!$M$5:$M$1000,"X",Consolidado!$H$5:$H$1000,IF($D$9="Todos","&gt;0",$D$9))&gt;0,"Otros "&amp;TEXT(DAY(_xlfn.MINIFS(Consolidado!$B$5:$B$1000,Consolidado!$E$5:$E$1000,$B43,Consolidado!$C$5:$C$1000,"Otros",Consolidado!$M$5:$M$1000,"X",Consolidado!$H$5:$H$1000,IF($D$9="Todos","&gt;0",$D$9))),"00")&amp;"/"&amp;TEXT(MONTH(_xlfn.MINIFS(Consolidado!$B$5:$B$1000,Consolidado!$E$5:$E$1000,$B43,Consolidado!$C$5:$C$1000,"Otros",Consolidado!$M$5:$M$1000,"X",Consolidado!$H$5:$H$1000,IF($D$9="Todos","&gt;0",$D$9))),"00")&amp;IF($D$9="Todos","/"&amp;RIGHT(YEAR(_xlfn.MINIFS(Consolidado!$B$5:$B$1000,Consolidado!$E$5:$E$1000,$B43,Consolidado!$C$5:$C$1000,"Otros",Consolidado!$M$5:$M$1000,"X",Consolidado!$H$5:$H$1000,IF($D$9="Todos","&gt;0",$D$9))),2),"")&amp;IF(_xlfn.MAXIFS(Consolidado!$B$5:$B$1000,Consolidado!$E$5:$E$1000,$B43,Consolidado!$C$5:$C$1000,"Otros",Consolidado!$M$5:$M$1000,"X",Consolidado!$H$5:$H$1000,IF($D$9="Todos","&gt;0",$D$9))&lt;&gt;_xlfn.MINIFS(Consolidado!$B$5:$B$1000,Consolidado!$E$5:$E$1000,$B43,Consolidado!$C$5:$C$1000,"Otros",Consolidado!$M$5:$M$1000,"X",Consolidado!$H$5:$H$1000,IF($D$9="Todos","&gt;0",$D$9))," y "&amp;TEXT(DAY(_xlfn.MAXIFS(Consolidado!$B$5:$B$1000,Consolidado!$E$5:$E$1000,$B43,Consolidado!$C$5:$C$1000,"Otros",Consolidado!$M$5:$M$1000,"X",Consolidado!$H$5:$H$1000,IF($D$9="Todos","&gt;0",$D$9))),"00")&amp;"/"&amp;TEXT(MONTH(_xlfn.MAXIFS(Consolidado!$B$5:$B$1000,Consolidado!$E$5:$E$1000,$B43,Consolidado!$C$5:$C$1000,"Otros",Consolidado!$M$5:$M$1000,"X",Consolidado!$H$5:$H$1000,IF($D$9="Todos","&gt;0",$D$9))),"00")&amp;IF($D$9="Todos","/"&amp;RIGHT(YEAR(_xlfn.MAXIFS(Consolidado!$B$5:$B$1000,Consolidado!$E$5:$E$1000,$B43,Consolidado!$C$5:$C$1000,"Otros",Consolidado!$M$5:$M$1000,"X",Consolidado!$H$5:$H$1000,IF($D$9="Todos","&gt;0",$D$9))),2),""),""),""))</f>
        <v/>
      </c>
      <c r="P43" s="37" t="str">
        <f aca="false">_xlfn.TEXTJOIN(" +"&amp;CHAR(10),TRUE(),IF(SUMIFS(Consolidado!$AD$5:$AD$1000,Consolidado!$E$5:$E$1000,$B43,Consolidado!$C$5:$C$1000,"Auditoría Interna",Consolidado!$N$5:$N$1000,"X",Consolidado!$H$5:$H$1000,IF($D$9="Todos","&gt;0",$D$9))&gt;0,"Interna "&amp;TEXT(DAY(_xlfn.MINIFS(Consolidado!$B$5:$B$1000,Consolidado!$E$5:$E$1000,$B43,Consolidado!$C$5:$C$1000,"Auditoría Interna",Consolidado!$N$5:$N$1000,"X",Consolidado!$H$5:$H$1000,IF($D$9="Todos","&gt;0",$D$9))),"00")&amp;"/"&amp;TEXT(MONTH(_xlfn.MINIFS(Consolidado!$B$5:$B$1000,Consolidado!$E$5:$E$1000,$B43,Consolidado!$C$5:$C$1000,"Auditoría Interna",Consolidado!$N$5:$N$1000,"X",Consolidado!$H$5:$H$1000,IF($D$9="Todos","&gt;0",$D$9))),"00")&amp;IF($D$9="Todos","/"&amp;RIGHT(YEAR(_xlfn.MINIFS(Consolidado!$B$5:$B$1000,Consolidado!$E$5:$E$1000,$B43,Consolidado!$C$5:$C$1000,"Auditoría Interna",Consolidado!$N$5:$N$1000,"X",Consolidado!$H$5:$H$1000,IF($D$9="Todos","&gt;0",$D$9))),2),"")&amp;IF(_xlfn.MAXIFS(Consolidado!$B$5:$B$1000,Consolidado!$E$5:$E$1000,$B43,Consolidado!$C$5:$C$1000,"Auditoría Interna",Consolidado!$N$5:$N$1000,"X",Consolidado!$H$5:$H$1000,IF($D$9="Todos","&gt;0",$D$9))&lt;&gt;_xlfn.MINIFS(Consolidado!$B$5:$B$1000,Consolidado!$E$5:$E$1000,$B43,Consolidado!$C$5:$C$1000,"Auditoría Interna",Consolidado!$N$5:$N$1000,"X",Consolidado!$H$5:$H$1000,IF($D$9="Todos","&gt;0",$D$9))," y "&amp;TEXT(DAY(_xlfn.MAXIFS(Consolidado!$B$5:$B$1000,Consolidado!$E$5:$E$1000,$B43,Consolidado!$C$5:$C$1000,"Auditoría Interna",Consolidado!$N$5:$N$1000,"X",Consolidado!$H$5:$H$1000,IF($D$9="Todos","&gt;0",$D$9))),"00")&amp;"/"&amp;TEXT(MONTH(_xlfn.MAXIFS(Consolidado!$B$5:$B$1000,Consolidado!$E$5:$E$1000,$B43,Consolidado!$C$5:$C$1000,"Auditoría Interna",Consolidado!$N$5:$N$1000,"X",Consolidado!$H$5:$H$1000,IF($D$9="Todos","&gt;0",$D$9))),"00")&amp;IF($D$9="Todos","/"&amp;RIGHT(YEAR(_xlfn.MAXIFS(Consolidado!$B$5:$B$1000,Consolidado!$E$5:$E$1000,$B43,Consolidado!$C$5:$C$1000,"Auditoría Interna",Consolidado!$N$5:$N$1000,"X",Consolidado!$H$5:$H$1000,IF($D$9="Todos","&gt;0",$D$9))),2),""),""),""),IF(SUMIFS(Consolidado!$AD$5:$AD$1000,Consolidado!$E$5:$E$1000,$B43,Consolidado!$C$5:$C$1000,"Auditoría Externa",Consolidado!$N$5:$N$1000,"X",Consolidado!$H$5:$H$1000,IF($D$9="Todos","&gt;0",$D$9))&gt;0,"Externa "&amp;TEXT(DAY(_xlfn.MINIFS(Consolidado!$B$5:$B$1000,Consolidado!$E$5:$E$1000,$B43,Consolidado!$C$5:$C$1000,"Auditoría Externa",Consolidado!$N$5:$N$1000,"X",Consolidado!$H$5:$H$1000,IF($D$9="Todos","&gt;0",$D$9))),"00")&amp;"/"&amp;TEXT(MONTH(_xlfn.MINIFS(Consolidado!$B$5:$B$1000,Consolidado!$E$5:$E$1000,$B43,Consolidado!$C$5:$C$1000,"Auditoría Externa",Consolidado!$N$5:$N$1000,"X",Consolidado!$H$5:$H$1000,IF($D$9="Todos","&gt;0",$D$9))),"00")&amp;IF($D$9="Todos","/"&amp;RIGHT(YEAR(_xlfn.MINIFS(Consolidado!$B$5:$B$1000,Consolidado!$E$5:$E$1000,$B43,Consolidado!$C$5:$C$1000,"Auditoría Externa",Consolidado!$N$5:$N$1000,"X",Consolidado!$H$5:$H$1000,IF($D$9="Todos","&gt;0",$D$9))),2),"")&amp;IF(_xlfn.MAXIFS(Consolidado!$B$5:$B$1000,Consolidado!$E$5:$E$1000,$B43,Consolidado!$C$5:$C$1000,"Auditoría Externa",Consolidado!$N$5:$N$1000,"X",Consolidado!$H$5:$H$1000,IF($D$9="Todos","&gt;0",$D$9))&lt;&gt;_xlfn.MINIFS(Consolidado!$B$5:$B$1000,Consolidado!$E$5:$E$1000,$B43,Consolidado!$C$5:$C$1000,"Auditoría Externa",Consolidado!$N$5:$N$1000,"X",Consolidado!$H$5:$H$1000,IF($D$9="Todos","&gt;0",$D$9))," y "&amp;TEXT(DAY(_xlfn.MAXIFS(Consolidado!$B$5:$B$1000,Consolidado!$E$5:$E$1000,$B43,Consolidado!$C$5:$C$1000,"Auditoría Externa",Consolidado!$N$5:$N$1000,"X",Consolidado!$H$5:$H$1000,IF($D$9="Todos","&gt;0",$D$9))),"00")&amp;"/"&amp;TEXT(MONTH(_xlfn.MAXIFS(Consolidado!$B$5:$B$1000,Consolidado!$E$5:$E$1000,$B43,Consolidado!$C$5:$C$1000,"Auditoría Externa",Consolidado!$N$5:$N$1000,"X",Consolidado!$H$5:$H$1000,IF($D$9="Todos","&gt;0",$D$9))),"00")&amp;IF($D$9="Todos","/"&amp;RIGHT(YEAR(_xlfn.MAXIFS(Consolidado!$B$5:$B$1000,Consolidado!$E$5:$E$1000,$B43,Consolidado!$C$5:$C$1000,"Auditoría Externa",Consolidado!$N$5:$N$1000,"X",Consolidado!$H$5:$H$1000,IF($D$9="Todos","&gt;0",$D$9))),2),""),""),""),IF(SUMIFS(Consolidado!$AD$5:$AD$1000,Consolidado!$E$5:$E$1000,$B43,Consolidado!$C$5:$C$1000,"SSF",Consolidado!$N$5:$N$1000,"X",Consolidado!$H$5:$H$1000,IF($D$9="Todos","&gt;0",$D$9))&gt;0,"SSF "&amp;TEXT(DAY(_xlfn.MINIFS(Consolidado!$B$5:$B$1000,Consolidado!$E$5:$E$1000,$B43,Consolidado!$C$5:$C$1000,"SSF",Consolidado!$N$5:$N$1000,"X",Consolidado!$H$5:$H$1000,IF($D$9="Todos","&gt;0",$D$9))),"00")&amp;"/"&amp;TEXT(MONTH(_xlfn.MINIFS(Consolidado!$B$5:$B$1000,Consolidado!$E$5:$E$1000,$B43,Consolidado!$C$5:$C$1000,"SSF",Consolidado!$N$5:$N$1000,"X",Consolidado!$H$5:$H$1000,IF($D$9="Todos","&gt;0",$D$9))),"00")&amp;IF($D$9="Todos","/"&amp;RIGHT(YEAR(_xlfn.MINIFS(Consolidado!$B$5:$B$1000,Consolidado!$E$5:$E$1000,$B43,Consolidado!$C$5:$C$1000,"SSF",Consolidado!$N$5:$N$1000,"X",Consolidado!$H$5:$H$1000,IF($D$9="Todos","&gt;0",$D$9))),2),"")&amp;IF(_xlfn.MAXIFS(Consolidado!$B$5:$B$1000,Consolidado!$E$5:$E$1000,$B43,Consolidado!$C$5:$C$1000,"SSF",Consolidado!$N$5:$N$1000,"X",Consolidado!$H$5:$H$1000,IF($D$9="Todos","&gt;0",$D$9))&lt;&gt;_xlfn.MINIFS(Consolidado!$B$5:$B$1000,Consolidado!$E$5:$E$1000,$B43,Consolidado!$C$5:$C$1000,"SSF",Consolidado!$N$5:$N$1000,"X",Consolidado!$H$5:$H$1000,IF($D$9="Todos","&gt;0",$D$9))," y "&amp;TEXT(DAY(_xlfn.MAXIFS(Consolidado!$B$5:$B$1000,Consolidado!$E$5:$E$1000,$B43,Consolidado!$C$5:$C$1000,"SSF",Consolidado!$N$5:$N$1000,"X",Consolidado!$H$5:$H$1000,IF($D$9="Todos","&gt;0",$D$9))),"00")&amp;"/"&amp;TEXT(MONTH(_xlfn.MAXIFS(Consolidado!$B$5:$B$1000,Consolidado!$E$5:$E$1000,$B43,Consolidado!$C$5:$C$1000,"SSF",Consolidado!$N$5:$N$1000,"X",Consolidado!$H$5:$H$1000,IF($D$9="Todos","&gt;0",$D$9))),"00")&amp;IF($D$9="Todos","/"&amp;RIGHT(YEAR(_xlfn.MAXIFS(Consolidado!$B$5:$B$1000,Consolidado!$E$5:$E$1000,$B43,Consolidado!$C$5:$C$1000,"SSF",Consolidado!$N$5:$N$1000,"X",Consolidado!$H$5:$H$1000,IF($D$9="Todos","&gt;0",$D$9))),2),""),""),""),IF(SUMIFS(Consolidado!$AD$5:$AD$1000,Consolidado!$E$5:$E$1000,$B43,Consolidado!$C$5:$C$1000,"Comité de Supervisión",Consolidado!$N$5:$N$1000,"X",Consolidado!$H$5:$H$1000,IF($D$9="Todos","&gt;0",$D$9))&gt;0,"Comité Sup. "&amp;TEXT(DAY(_xlfn.MINIFS(Consolidado!$B$5:$B$1000,Consolidado!$E$5:$E$1000,$B43,Consolidado!$C$5:$C$1000,"Comité de Supervisión",Consolidado!$N$5:$N$1000,"X",Consolidado!$H$5:$H$1000,IF($D$9="Todos","&gt;0",$D$9))),"00")&amp;"/"&amp;TEXT(MONTH(_xlfn.MINIFS(Consolidado!$B$5:$B$1000,Consolidado!$E$5:$E$1000,$B43,Consolidado!$C$5:$C$1000,"Comité de Supervisión",Consolidado!$N$5:$N$1000,"X",Consolidado!$H$5:$H$1000,IF($D$9="Todos","&gt;0",$D$9))),"00")&amp;IF($D$9="Todos","/"&amp;RIGHT(YEAR(_xlfn.MINIFS(Consolidado!$B$5:$B$1000,Consolidado!$E$5:$E$1000,$B43,Consolidado!$C$5:$C$1000,"Comité de Supervisión",Consolidado!$N$5:$N$1000,"X",Consolidado!$H$5:$H$1000,IF($D$9="Todos","&gt;0",$D$9))),2),"")&amp;IF(_xlfn.MAXIFS(Consolidado!$B$5:$B$1000,Consolidado!$E$5:$E$1000,$B43,Consolidado!$C$5:$C$1000,"Comité de Supervisión",Consolidado!$N$5:$N$1000,"X",Consolidado!$H$5:$H$1000,IF($D$9="Todos","&gt;0",$D$9))&lt;&gt;_xlfn.MINIFS(Consolidado!$B$5:$B$1000,Consolidado!$E$5:$E$1000,$B43,Consolidado!$C$5:$C$1000,"Comité de Supervisión",Consolidado!$N$5:$N$1000,"X",Consolidado!$H$5:$H$1000,IF($D$9="Todos","&gt;0",$D$9))," y "&amp;TEXT(DAY(_xlfn.MAXIFS(Consolidado!$B$5:$B$1000,Consolidado!$E$5:$E$1000,$B43,Consolidado!$C$5:$C$1000,"Comité de Supervisión",Consolidado!$N$5:$N$1000,"X",Consolidado!$H$5:$H$1000,IF($D$9="Todos","&gt;0",$D$9))),"00")&amp;"/"&amp;TEXT(MONTH(_xlfn.MAXIFS(Consolidado!$B$5:$B$1000,Consolidado!$E$5:$E$1000,$B43,Consolidado!$C$5:$C$1000,"Comité de Supervisión",Consolidado!$N$5:$N$1000,"X",Consolidado!$H$5:$H$1000,IF($D$9="Todos","&gt;0",$D$9))),"00")&amp;IF($D$9="Todos","/"&amp;RIGHT(YEAR(_xlfn.MAXIFS(Consolidado!$B$5:$B$1000,Consolidado!$E$5:$E$1000,$B43,Consolidado!$C$5:$C$1000,"Comité de Supervisión",Consolidado!$N$5:$N$1000,"X",Consolidado!$H$5:$H$1000,IF($D$9="Todos","&gt;0",$D$9))),2),""),""),""),IF(SUMIFS(Consolidado!$AD$5:$AD$1000,Consolidado!$E$5:$E$1000,$B43,Consolidado!$C$5:$C$1000,"Consejo de Administración",Consolidado!$N$5:$N$1000,"X",Consolidado!$H$5:$H$1000,IF($D$9="Todos","&gt;0",$D$9))&gt;0,"Consejo "&amp;TEXT(DAY(_xlfn.MINIFS(Consolidado!$B$5:$B$1000,Consolidado!$E$5:$E$1000,$B43,Consolidado!$C$5:$C$1000,"Consejo de Administración",Consolidado!$N$5:$N$1000,"X",Consolidado!$H$5:$H$1000,IF($D$9="Todos","&gt;0",$D$9))),"00")&amp;"/"&amp;TEXT(MONTH(_xlfn.MINIFS(Consolidado!$B$5:$B$1000,Consolidado!$E$5:$E$1000,$B43,Consolidado!$C$5:$C$1000,"Consejo de Administración",Consolidado!$N$5:$N$1000,"X",Consolidado!$H$5:$H$1000,IF($D$9="Todos","&gt;0",$D$9))),"00")&amp;IF($D$9="Todos","/"&amp;RIGHT(YEAR(_xlfn.MINIFS(Consolidado!$B$5:$B$1000,Consolidado!$E$5:$E$1000,$B43,Consolidado!$C$5:$C$1000,"Consejo de Administración",Consolidado!$N$5:$N$1000,"X",Consolidado!$H$5:$H$1000,IF($D$9="Todos","&gt;0",$D$9))),2),"")&amp;IF(_xlfn.MAXIFS(Consolidado!$B$5:$B$1000,Consolidado!$E$5:$E$1000,$B43,Consolidado!$C$5:$C$1000,"Consejo de Administración",Consolidado!$N$5:$N$1000,"X",Consolidado!$H$5:$H$1000,IF($D$9="Todos","&gt;0",$D$9))&lt;&gt;_xlfn.MINIFS(Consolidado!$B$5:$B$1000,Consolidado!$E$5:$E$1000,$B43,Consolidado!$C$5:$C$1000,"Consejo de Administración",Consolidado!$N$5:$N$1000,"X",Consolidado!$H$5:$H$1000,IF($D$9="Todos","&gt;0",$D$9))," y "&amp;TEXT(DAY(_xlfn.MAXIFS(Consolidado!$B$5:$B$1000,Consolidado!$E$5:$E$1000,$B43,Consolidado!$C$5:$C$1000,"Consejo de Administración",Consolidado!$N$5:$N$1000,"X",Consolidado!$H$5:$H$1000,IF($D$9="Todos","&gt;0",$D$9))),"00")&amp;"/"&amp;TEXT(MONTH(_xlfn.MAXIFS(Consolidado!$B$5:$B$1000,Consolidado!$E$5:$E$1000,$B43,Consolidado!$C$5:$C$1000,"Consejo de Administración",Consolidado!$N$5:$N$1000,"X",Consolidado!$H$5:$H$1000,IF($D$9="Todos","&gt;0",$D$9))),"00")&amp;IF($D$9="Todos","/"&amp;RIGHT(YEAR(_xlfn.MAXIFS(Consolidado!$B$5:$B$1000,Consolidado!$E$5:$E$1000,$B43,Consolidado!$C$5:$C$1000,"Consejo de Administración",Consolidado!$N$5:$N$1000,"X",Consolidado!$H$5:$H$1000,IF($D$9="Todos","&gt;0",$D$9))),2),""),""),""),IF(SUMIFS(Consolidado!$AD$5:$AD$1000,Consolidado!$E$5:$E$1000,$B43,Consolidado!$C$5:$C$1000,"Otros",Consolidado!$N$5:$N$1000,"X",Consolidado!$H$5:$H$1000,IF($D$9="Todos","&gt;0",$D$9))&gt;0,"Otros "&amp;TEXT(DAY(_xlfn.MINIFS(Consolidado!$B$5:$B$1000,Consolidado!$E$5:$E$1000,$B43,Consolidado!$C$5:$C$1000,"Otros",Consolidado!$N$5:$N$1000,"X",Consolidado!$H$5:$H$1000,IF($D$9="Todos","&gt;0",$D$9))),"00")&amp;"/"&amp;TEXT(MONTH(_xlfn.MINIFS(Consolidado!$B$5:$B$1000,Consolidado!$E$5:$E$1000,$B43,Consolidado!$C$5:$C$1000,"Otros",Consolidado!$N$5:$N$1000,"X",Consolidado!$H$5:$H$1000,IF($D$9="Todos","&gt;0",$D$9))),"00")&amp;IF($D$9="Todos","/"&amp;RIGHT(YEAR(_xlfn.MINIFS(Consolidado!$B$5:$B$1000,Consolidado!$E$5:$E$1000,$B43,Consolidado!$C$5:$C$1000,"Otros",Consolidado!$N$5:$N$1000,"X",Consolidado!$H$5:$H$1000,IF($D$9="Todos","&gt;0",$D$9))),2),"")&amp;IF(_xlfn.MAXIFS(Consolidado!$B$5:$B$1000,Consolidado!$E$5:$E$1000,$B43,Consolidado!$C$5:$C$1000,"Otros",Consolidado!$N$5:$N$1000,"X",Consolidado!$H$5:$H$1000,IF($D$9="Todos","&gt;0",$D$9))&lt;&gt;_xlfn.MINIFS(Consolidado!$B$5:$B$1000,Consolidado!$E$5:$E$1000,$B43,Consolidado!$C$5:$C$1000,"Otros",Consolidado!$N$5:$N$1000,"X",Consolidado!$H$5:$H$1000,IF($D$9="Todos","&gt;0",$D$9))," y "&amp;TEXT(DAY(_xlfn.MAXIFS(Consolidado!$B$5:$B$1000,Consolidado!$E$5:$E$1000,$B43,Consolidado!$C$5:$C$1000,"Otros",Consolidado!$N$5:$N$1000,"X",Consolidado!$H$5:$H$1000,IF($D$9="Todos","&gt;0",$D$9))),"00")&amp;"/"&amp;TEXT(MONTH(_xlfn.MAXIFS(Consolidado!$B$5:$B$1000,Consolidado!$E$5:$E$1000,$B43,Consolidado!$C$5:$C$1000,"Otros",Consolidado!$N$5:$N$1000,"X",Consolidado!$H$5:$H$1000,IF($D$9="Todos","&gt;0",$D$9))),"00")&amp;IF($D$9="Todos","/"&amp;RIGHT(YEAR(_xlfn.MAXIFS(Consolidado!$B$5:$B$1000,Consolidado!$E$5:$E$1000,$B43,Consolidado!$C$5:$C$1000,"Otros",Consolidado!$N$5:$N$1000,"X",Consolidado!$H$5:$H$1000,IF($D$9="Todos","&gt;0",$D$9))),2),""),""),""))</f>
        <v/>
      </c>
      <c r="Q43" s="37" t="str">
        <f aca="false">_xlfn.TEXTJOIN(" +"&amp;CHAR(10),TRUE(),IF(SUMIFS(Consolidado!$AD$5:$AD$1000,Consolidado!$E$5:$E$1000,$B43,Consolidado!$C$5:$C$1000,"Auditoría Interna",Consolidado!$O$5:$O$1000,"X",Consolidado!$H$5:$H$1000,IF($D$9="Todos","&gt;0",$D$9))&gt;0,"Interna "&amp;TEXT(DAY(_xlfn.MINIFS(Consolidado!$B$5:$B$1000,Consolidado!$E$5:$E$1000,$B43,Consolidado!$C$5:$C$1000,"Auditoría Interna",Consolidado!$O$5:$O$1000,"X",Consolidado!$H$5:$H$1000,IF($D$9="Todos","&gt;0",$D$9))),"00")&amp;"/"&amp;TEXT(MONTH(_xlfn.MINIFS(Consolidado!$B$5:$B$1000,Consolidado!$E$5:$E$1000,$B43,Consolidado!$C$5:$C$1000,"Auditoría Interna",Consolidado!$O$5:$O$1000,"X",Consolidado!$H$5:$H$1000,IF($D$9="Todos","&gt;0",$D$9))),"00")&amp;IF($D$9="Todos","/"&amp;RIGHT(YEAR(_xlfn.MINIFS(Consolidado!$B$5:$B$1000,Consolidado!$E$5:$E$1000,$B43,Consolidado!$C$5:$C$1000,"Auditoría Interna",Consolidado!$O$5:$O$1000,"X",Consolidado!$H$5:$H$1000,IF($D$9="Todos","&gt;0",$D$9))),2),"")&amp;IF(_xlfn.MAXIFS(Consolidado!$B$5:$B$1000,Consolidado!$E$5:$E$1000,$B43,Consolidado!$C$5:$C$1000,"Auditoría Interna",Consolidado!$O$5:$O$1000,"X",Consolidado!$H$5:$H$1000,IF($D$9="Todos","&gt;0",$D$9))&lt;&gt;_xlfn.MINIFS(Consolidado!$B$5:$B$1000,Consolidado!$E$5:$E$1000,$B43,Consolidado!$C$5:$C$1000,"Auditoría Interna",Consolidado!$O$5:$O$1000,"X",Consolidado!$H$5:$H$1000,IF($D$9="Todos","&gt;0",$D$9))," y "&amp;TEXT(DAY(_xlfn.MAXIFS(Consolidado!$B$5:$B$1000,Consolidado!$E$5:$E$1000,$B43,Consolidado!$C$5:$C$1000,"Auditoría Interna",Consolidado!$O$5:$O$1000,"X",Consolidado!$H$5:$H$1000,IF($D$9="Todos","&gt;0",$D$9))),"00")&amp;"/"&amp;TEXT(MONTH(_xlfn.MAXIFS(Consolidado!$B$5:$B$1000,Consolidado!$E$5:$E$1000,$B43,Consolidado!$C$5:$C$1000,"Auditoría Interna",Consolidado!$O$5:$O$1000,"X",Consolidado!$H$5:$H$1000,IF($D$9="Todos","&gt;0",$D$9))),"00")&amp;IF($D$9="Todos","/"&amp;RIGHT(YEAR(_xlfn.MAXIFS(Consolidado!$B$5:$B$1000,Consolidado!$E$5:$E$1000,$B43,Consolidado!$C$5:$C$1000,"Auditoría Interna",Consolidado!$O$5:$O$1000,"X",Consolidado!$H$5:$H$1000,IF($D$9="Todos","&gt;0",$D$9))),2),""),""),""),IF(SUMIFS(Consolidado!$AD$5:$AD$1000,Consolidado!$E$5:$E$1000,$B43,Consolidado!$C$5:$C$1000,"Auditoría Externa",Consolidado!$O$5:$O$1000,"X",Consolidado!$H$5:$H$1000,IF($D$9="Todos","&gt;0",$D$9))&gt;0,"Externa "&amp;TEXT(DAY(_xlfn.MINIFS(Consolidado!$B$5:$B$1000,Consolidado!$E$5:$E$1000,$B43,Consolidado!$C$5:$C$1000,"Auditoría Externa",Consolidado!$O$5:$O$1000,"X",Consolidado!$H$5:$H$1000,IF($D$9="Todos","&gt;0",$D$9))),"00")&amp;"/"&amp;TEXT(MONTH(_xlfn.MINIFS(Consolidado!$B$5:$B$1000,Consolidado!$E$5:$E$1000,$B43,Consolidado!$C$5:$C$1000,"Auditoría Externa",Consolidado!$O$5:$O$1000,"X",Consolidado!$H$5:$H$1000,IF($D$9="Todos","&gt;0",$D$9))),"00")&amp;IF($D$9="Todos","/"&amp;RIGHT(YEAR(_xlfn.MINIFS(Consolidado!$B$5:$B$1000,Consolidado!$E$5:$E$1000,$B43,Consolidado!$C$5:$C$1000,"Auditoría Externa",Consolidado!$O$5:$O$1000,"X",Consolidado!$H$5:$H$1000,IF($D$9="Todos","&gt;0",$D$9))),2),"")&amp;IF(_xlfn.MAXIFS(Consolidado!$B$5:$B$1000,Consolidado!$E$5:$E$1000,$B43,Consolidado!$C$5:$C$1000,"Auditoría Externa",Consolidado!$O$5:$O$1000,"X",Consolidado!$H$5:$H$1000,IF($D$9="Todos","&gt;0",$D$9))&lt;&gt;_xlfn.MINIFS(Consolidado!$B$5:$B$1000,Consolidado!$E$5:$E$1000,$B43,Consolidado!$C$5:$C$1000,"Auditoría Externa",Consolidado!$O$5:$O$1000,"X",Consolidado!$H$5:$H$1000,IF($D$9="Todos","&gt;0",$D$9))," y "&amp;TEXT(DAY(_xlfn.MAXIFS(Consolidado!$B$5:$B$1000,Consolidado!$E$5:$E$1000,$B43,Consolidado!$C$5:$C$1000,"Auditoría Externa",Consolidado!$O$5:$O$1000,"X",Consolidado!$H$5:$H$1000,IF($D$9="Todos","&gt;0",$D$9))),"00")&amp;"/"&amp;TEXT(MONTH(_xlfn.MAXIFS(Consolidado!$B$5:$B$1000,Consolidado!$E$5:$E$1000,$B43,Consolidado!$C$5:$C$1000,"Auditoría Externa",Consolidado!$O$5:$O$1000,"X",Consolidado!$H$5:$H$1000,IF($D$9="Todos","&gt;0",$D$9))),"00")&amp;IF($D$9="Todos","/"&amp;RIGHT(YEAR(_xlfn.MAXIFS(Consolidado!$B$5:$B$1000,Consolidado!$E$5:$E$1000,$B43,Consolidado!$C$5:$C$1000,"Auditoría Externa",Consolidado!$O$5:$O$1000,"X",Consolidado!$H$5:$H$1000,IF($D$9="Todos","&gt;0",$D$9))),2),""),""),""),IF(SUMIFS(Consolidado!$AD$5:$AD$1000,Consolidado!$E$5:$E$1000,$B43,Consolidado!$C$5:$C$1000,"SSF",Consolidado!$O$5:$O$1000,"X",Consolidado!$H$5:$H$1000,IF($D$9="Todos","&gt;0",$D$9))&gt;0,"SSF "&amp;TEXT(DAY(_xlfn.MINIFS(Consolidado!$B$5:$B$1000,Consolidado!$E$5:$E$1000,$B43,Consolidado!$C$5:$C$1000,"SSF",Consolidado!$O$5:$O$1000,"X",Consolidado!$H$5:$H$1000,IF($D$9="Todos","&gt;0",$D$9))),"00")&amp;"/"&amp;TEXT(MONTH(_xlfn.MINIFS(Consolidado!$B$5:$B$1000,Consolidado!$E$5:$E$1000,$B43,Consolidado!$C$5:$C$1000,"SSF",Consolidado!$O$5:$O$1000,"X",Consolidado!$H$5:$H$1000,IF($D$9="Todos","&gt;0",$D$9))),"00")&amp;IF($D$9="Todos","/"&amp;RIGHT(YEAR(_xlfn.MINIFS(Consolidado!$B$5:$B$1000,Consolidado!$E$5:$E$1000,$B43,Consolidado!$C$5:$C$1000,"SSF",Consolidado!$O$5:$O$1000,"X",Consolidado!$H$5:$H$1000,IF($D$9="Todos","&gt;0",$D$9))),2),"")&amp;IF(_xlfn.MAXIFS(Consolidado!$B$5:$B$1000,Consolidado!$E$5:$E$1000,$B43,Consolidado!$C$5:$C$1000,"SSF",Consolidado!$O$5:$O$1000,"X",Consolidado!$H$5:$H$1000,IF($D$9="Todos","&gt;0",$D$9))&lt;&gt;_xlfn.MINIFS(Consolidado!$B$5:$B$1000,Consolidado!$E$5:$E$1000,$B43,Consolidado!$C$5:$C$1000,"SSF",Consolidado!$O$5:$O$1000,"X",Consolidado!$H$5:$H$1000,IF($D$9="Todos","&gt;0",$D$9))," y "&amp;TEXT(DAY(_xlfn.MAXIFS(Consolidado!$B$5:$B$1000,Consolidado!$E$5:$E$1000,$B43,Consolidado!$C$5:$C$1000,"SSF",Consolidado!$O$5:$O$1000,"X",Consolidado!$H$5:$H$1000,IF($D$9="Todos","&gt;0",$D$9))),"00")&amp;"/"&amp;TEXT(MONTH(_xlfn.MAXIFS(Consolidado!$B$5:$B$1000,Consolidado!$E$5:$E$1000,$B43,Consolidado!$C$5:$C$1000,"SSF",Consolidado!$O$5:$O$1000,"X",Consolidado!$H$5:$H$1000,IF($D$9="Todos","&gt;0",$D$9))),"00")&amp;IF($D$9="Todos","/"&amp;RIGHT(YEAR(_xlfn.MAXIFS(Consolidado!$B$5:$B$1000,Consolidado!$E$5:$E$1000,$B43,Consolidado!$C$5:$C$1000,"SSF",Consolidado!$O$5:$O$1000,"X",Consolidado!$H$5:$H$1000,IF($D$9="Todos","&gt;0",$D$9))),2),""),""),""),IF(SUMIFS(Consolidado!$AD$5:$AD$1000,Consolidado!$E$5:$E$1000,$B43,Consolidado!$C$5:$C$1000,"Comité de Supervisión",Consolidado!$O$5:$O$1000,"X",Consolidado!$H$5:$H$1000,IF($D$9="Todos","&gt;0",$D$9))&gt;0,"Comité Sup. "&amp;TEXT(DAY(_xlfn.MINIFS(Consolidado!$B$5:$B$1000,Consolidado!$E$5:$E$1000,$B43,Consolidado!$C$5:$C$1000,"Comité de Supervisión",Consolidado!$O$5:$O$1000,"X",Consolidado!$H$5:$H$1000,IF($D$9="Todos","&gt;0",$D$9))),"00")&amp;"/"&amp;TEXT(MONTH(_xlfn.MINIFS(Consolidado!$B$5:$B$1000,Consolidado!$E$5:$E$1000,$B43,Consolidado!$C$5:$C$1000,"Comité de Supervisión",Consolidado!$O$5:$O$1000,"X",Consolidado!$H$5:$H$1000,IF($D$9="Todos","&gt;0",$D$9))),"00")&amp;IF($D$9="Todos","/"&amp;RIGHT(YEAR(_xlfn.MINIFS(Consolidado!$B$5:$B$1000,Consolidado!$E$5:$E$1000,$B43,Consolidado!$C$5:$C$1000,"Comité de Supervisión",Consolidado!$O$5:$O$1000,"X",Consolidado!$H$5:$H$1000,IF($D$9="Todos","&gt;0",$D$9))),2),"")&amp;IF(_xlfn.MAXIFS(Consolidado!$B$5:$B$1000,Consolidado!$E$5:$E$1000,$B43,Consolidado!$C$5:$C$1000,"Comité de Supervisión",Consolidado!$O$5:$O$1000,"X",Consolidado!$H$5:$H$1000,IF($D$9="Todos","&gt;0",$D$9))&lt;&gt;_xlfn.MINIFS(Consolidado!$B$5:$B$1000,Consolidado!$E$5:$E$1000,$B43,Consolidado!$C$5:$C$1000,"Comité de Supervisión",Consolidado!$O$5:$O$1000,"X",Consolidado!$H$5:$H$1000,IF($D$9="Todos","&gt;0",$D$9))," y "&amp;TEXT(DAY(_xlfn.MAXIFS(Consolidado!$B$5:$B$1000,Consolidado!$E$5:$E$1000,$B43,Consolidado!$C$5:$C$1000,"Comité de Supervisión",Consolidado!$O$5:$O$1000,"X",Consolidado!$H$5:$H$1000,IF($D$9="Todos","&gt;0",$D$9))),"00")&amp;"/"&amp;TEXT(MONTH(_xlfn.MAXIFS(Consolidado!$B$5:$B$1000,Consolidado!$E$5:$E$1000,$B43,Consolidado!$C$5:$C$1000,"Comité de Supervisión",Consolidado!$O$5:$O$1000,"X",Consolidado!$H$5:$H$1000,IF($D$9="Todos","&gt;0",$D$9))),"00")&amp;IF($D$9="Todos","/"&amp;RIGHT(YEAR(_xlfn.MAXIFS(Consolidado!$B$5:$B$1000,Consolidado!$E$5:$E$1000,$B43,Consolidado!$C$5:$C$1000,"Comité de Supervisión",Consolidado!$O$5:$O$1000,"X",Consolidado!$H$5:$H$1000,IF($D$9="Todos","&gt;0",$D$9))),2),""),""),""),IF(SUMIFS(Consolidado!$AD$5:$AD$1000,Consolidado!$E$5:$E$1000,$B43,Consolidado!$C$5:$C$1000,"Consejo de Administración",Consolidado!$O$5:$O$1000,"X",Consolidado!$H$5:$H$1000,IF($D$9="Todos","&gt;0",$D$9))&gt;0,"Consejo "&amp;TEXT(DAY(_xlfn.MINIFS(Consolidado!$B$5:$B$1000,Consolidado!$E$5:$E$1000,$B43,Consolidado!$C$5:$C$1000,"Consejo de Administración",Consolidado!$O$5:$O$1000,"X",Consolidado!$H$5:$H$1000,IF($D$9="Todos","&gt;0",$D$9))),"00")&amp;"/"&amp;TEXT(MONTH(_xlfn.MINIFS(Consolidado!$B$5:$B$1000,Consolidado!$E$5:$E$1000,$B43,Consolidado!$C$5:$C$1000,"Consejo de Administración",Consolidado!$O$5:$O$1000,"X",Consolidado!$H$5:$H$1000,IF($D$9="Todos","&gt;0",$D$9))),"00")&amp;IF($D$9="Todos","/"&amp;RIGHT(YEAR(_xlfn.MINIFS(Consolidado!$B$5:$B$1000,Consolidado!$E$5:$E$1000,$B43,Consolidado!$C$5:$C$1000,"Consejo de Administración",Consolidado!$O$5:$O$1000,"X",Consolidado!$H$5:$H$1000,IF($D$9="Todos","&gt;0",$D$9))),2),"")&amp;IF(_xlfn.MAXIFS(Consolidado!$B$5:$B$1000,Consolidado!$E$5:$E$1000,$B43,Consolidado!$C$5:$C$1000,"Consejo de Administración",Consolidado!$O$5:$O$1000,"X",Consolidado!$H$5:$H$1000,IF($D$9="Todos","&gt;0",$D$9))&lt;&gt;_xlfn.MINIFS(Consolidado!$B$5:$B$1000,Consolidado!$E$5:$E$1000,$B43,Consolidado!$C$5:$C$1000,"Consejo de Administración",Consolidado!$O$5:$O$1000,"X",Consolidado!$H$5:$H$1000,IF($D$9="Todos","&gt;0",$D$9))," y "&amp;TEXT(DAY(_xlfn.MAXIFS(Consolidado!$B$5:$B$1000,Consolidado!$E$5:$E$1000,$B43,Consolidado!$C$5:$C$1000,"Consejo de Administración",Consolidado!$O$5:$O$1000,"X",Consolidado!$H$5:$H$1000,IF($D$9="Todos","&gt;0",$D$9))),"00")&amp;"/"&amp;TEXT(MONTH(_xlfn.MAXIFS(Consolidado!$B$5:$B$1000,Consolidado!$E$5:$E$1000,$B43,Consolidado!$C$5:$C$1000,"Consejo de Administración",Consolidado!$O$5:$O$1000,"X",Consolidado!$H$5:$H$1000,IF($D$9="Todos","&gt;0",$D$9))),"00")&amp;IF($D$9="Todos","/"&amp;RIGHT(YEAR(_xlfn.MAXIFS(Consolidado!$B$5:$B$1000,Consolidado!$E$5:$E$1000,$B43,Consolidado!$C$5:$C$1000,"Consejo de Administración",Consolidado!$O$5:$O$1000,"X",Consolidado!$H$5:$H$1000,IF($D$9="Todos","&gt;0",$D$9))),2),""),""),""),IF(SUMIFS(Consolidado!$AD$5:$AD$1000,Consolidado!$E$5:$E$1000,$B43,Consolidado!$C$5:$C$1000,"Otros",Consolidado!$O$5:$O$1000,"X",Consolidado!$H$5:$H$1000,IF($D$9="Todos","&gt;0",$D$9))&gt;0,"Otros "&amp;TEXT(DAY(_xlfn.MINIFS(Consolidado!$B$5:$B$1000,Consolidado!$E$5:$E$1000,$B43,Consolidado!$C$5:$C$1000,"Otros",Consolidado!$O$5:$O$1000,"X",Consolidado!$H$5:$H$1000,IF($D$9="Todos","&gt;0",$D$9))),"00")&amp;"/"&amp;TEXT(MONTH(_xlfn.MINIFS(Consolidado!$B$5:$B$1000,Consolidado!$E$5:$E$1000,$B43,Consolidado!$C$5:$C$1000,"Otros",Consolidado!$O$5:$O$1000,"X",Consolidado!$H$5:$H$1000,IF($D$9="Todos","&gt;0",$D$9))),"00")&amp;IF($D$9="Todos","/"&amp;RIGHT(YEAR(_xlfn.MINIFS(Consolidado!$B$5:$B$1000,Consolidado!$E$5:$E$1000,$B43,Consolidado!$C$5:$C$1000,"Otros",Consolidado!$O$5:$O$1000,"X",Consolidado!$H$5:$H$1000,IF($D$9="Todos","&gt;0",$D$9))),2),"")&amp;IF(_xlfn.MAXIFS(Consolidado!$B$5:$B$1000,Consolidado!$E$5:$E$1000,$B43,Consolidado!$C$5:$C$1000,"Otros",Consolidado!$O$5:$O$1000,"X",Consolidado!$H$5:$H$1000,IF($D$9="Todos","&gt;0",$D$9))&lt;&gt;_xlfn.MINIFS(Consolidado!$B$5:$B$1000,Consolidado!$E$5:$E$1000,$B43,Consolidado!$C$5:$C$1000,"Otros",Consolidado!$O$5:$O$1000,"X",Consolidado!$H$5:$H$1000,IF($D$9="Todos","&gt;0",$D$9))," y "&amp;TEXT(DAY(_xlfn.MAXIFS(Consolidado!$B$5:$B$1000,Consolidado!$E$5:$E$1000,$B43,Consolidado!$C$5:$C$1000,"Otros",Consolidado!$O$5:$O$1000,"X",Consolidado!$H$5:$H$1000,IF($D$9="Todos","&gt;0",$D$9))),"00")&amp;"/"&amp;TEXT(MONTH(_xlfn.MAXIFS(Consolidado!$B$5:$B$1000,Consolidado!$E$5:$E$1000,$B43,Consolidado!$C$5:$C$1000,"Otros",Consolidado!$O$5:$O$1000,"X",Consolidado!$H$5:$H$1000,IF($D$9="Todos","&gt;0",$D$9))),"00")&amp;IF($D$9="Todos","/"&amp;RIGHT(YEAR(_xlfn.MAXIFS(Consolidado!$B$5:$B$1000,Consolidado!$E$5:$E$1000,$B43,Consolidado!$C$5:$C$1000,"Otros",Consolidado!$O$5:$O$1000,"X",Consolidado!$H$5:$H$1000,IF($D$9="Todos","&gt;0",$D$9))),2),""),""),""))</f>
        <v/>
      </c>
      <c r="R43" s="37" t="str">
        <f aca="false">_xlfn.TEXTJOIN(" +"&amp;CHAR(10),TRUE(),IF(SUMIFS(Consolidado!$AD$5:$AD$1000,Consolidado!$E$5:$E$1000,$B43,Consolidado!$C$5:$C$1000,"Auditoría Interna",Consolidado!$P$5:$P$1000,"X",Consolidado!$H$5:$H$1000,IF($D$9="Todos","&gt;0",$D$9))&gt;0,"Interna "&amp;TEXT(DAY(_xlfn.MINIFS(Consolidado!$B$5:$B$1000,Consolidado!$E$5:$E$1000,$B43,Consolidado!$C$5:$C$1000,"Auditoría Interna",Consolidado!$P$5:$P$1000,"X",Consolidado!$H$5:$H$1000,IF($D$9="Todos","&gt;0",$D$9))),"00")&amp;"/"&amp;TEXT(MONTH(_xlfn.MINIFS(Consolidado!$B$5:$B$1000,Consolidado!$E$5:$E$1000,$B43,Consolidado!$C$5:$C$1000,"Auditoría Interna",Consolidado!$P$5:$P$1000,"X",Consolidado!$H$5:$H$1000,IF($D$9="Todos","&gt;0",$D$9))),"00")&amp;IF($D$9="Todos","/"&amp;RIGHT(YEAR(_xlfn.MINIFS(Consolidado!$B$5:$B$1000,Consolidado!$E$5:$E$1000,$B43,Consolidado!$C$5:$C$1000,"Auditoría Interna",Consolidado!$P$5:$P$1000,"X",Consolidado!$H$5:$H$1000,IF($D$9="Todos","&gt;0",$D$9))),2),"")&amp;IF(_xlfn.MAXIFS(Consolidado!$B$5:$B$1000,Consolidado!$E$5:$E$1000,$B43,Consolidado!$C$5:$C$1000,"Auditoría Interna",Consolidado!$P$5:$P$1000,"X",Consolidado!$H$5:$H$1000,IF($D$9="Todos","&gt;0",$D$9))&lt;&gt;_xlfn.MINIFS(Consolidado!$B$5:$B$1000,Consolidado!$E$5:$E$1000,$B43,Consolidado!$C$5:$C$1000,"Auditoría Interna",Consolidado!$P$5:$P$1000,"X",Consolidado!$H$5:$H$1000,IF($D$9="Todos","&gt;0",$D$9))," y "&amp;TEXT(DAY(_xlfn.MAXIFS(Consolidado!$B$5:$B$1000,Consolidado!$E$5:$E$1000,$B43,Consolidado!$C$5:$C$1000,"Auditoría Interna",Consolidado!$P$5:$P$1000,"X",Consolidado!$H$5:$H$1000,IF($D$9="Todos","&gt;0",$D$9))),"00")&amp;"/"&amp;TEXT(MONTH(_xlfn.MAXIFS(Consolidado!$B$5:$B$1000,Consolidado!$E$5:$E$1000,$B43,Consolidado!$C$5:$C$1000,"Auditoría Interna",Consolidado!$P$5:$P$1000,"X",Consolidado!$H$5:$H$1000,IF($D$9="Todos","&gt;0",$D$9))),"00")&amp;IF($D$9="Todos","/"&amp;RIGHT(YEAR(_xlfn.MAXIFS(Consolidado!$B$5:$B$1000,Consolidado!$E$5:$E$1000,$B43,Consolidado!$C$5:$C$1000,"Auditoría Interna",Consolidado!$P$5:$P$1000,"X",Consolidado!$H$5:$H$1000,IF($D$9="Todos","&gt;0",$D$9))),2),""),""),""),IF(SUMIFS(Consolidado!$AD$5:$AD$1000,Consolidado!$E$5:$E$1000,$B43,Consolidado!$C$5:$C$1000,"Auditoría Externa",Consolidado!$P$5:$P$1000,"X",Consolidado!$H$5:$H$1000,IF($D$9="Todos","&gt;0",$D$9))&gt;0,"Externa "&amp;TEXT(DAY(_xlfn.MINIFS(Consolidado!$B$5:$B$1000,Consolidado!$E$5:$E$1000,$B43,Consolidado!$C$5:$C$1000,"Auditoría Externa",Consolidado!$P$5:$P$1000,"X",Consolidado!$H$5:$H$1000,IF($D$9="Todos","&gt;0",$D$9))),"00")&amp;"/"&amp;TEXT(MONTH(_xlfn.MINIFS(Consolidado!$B$5:$B$1000,Consolidado!$E$5:$E$1000,$B43,Consolidado!$C$5:$C$1000,"Auditoría Externa",Consolidado!$P$5:$P$1000,"X",Consolidado!$H$5:$H$1000,IF($D$9="Todos","&gt;0",$D$9))),"00")&amp;IF($D$9="Todos","/"&amp;RIGHT(YEAR(_xlfn.MINIFS(Consolidado!$B$5:$B$1000,Consolidado!$E$5:$E$1000,$B43,Consolidado!$C$5:$C$1000,"Auditoría Externa",Consolidado!$P$5:$P$1000,"X",Consolidado!$H$5:$H$1000,IF($D$9="Todos","&gt;0",$D$9))),2),"")&amp;IF(_xlfn.MAXIFS(Consolidado!$B$5:$B$1000,Consolidado!$E$5:$E$1000,$B43,Consolidado!$C$5:$C$1000,"Auditoría Externa",Consolidado!$P$5:$P$1000,"X",Consolidado!$H$5:$H$1000,IF($D$9="Todos","&gt;0",$D$9))&lt;&gt;_xlfn.MINIFS(Consolidado!$B$5:$B$1000,Consolidado!$E$5:$E$1000,$B43,Consolidado!$C$5:$C$1000,"Auditoría Externa",Consolidado!$P$5:$P$1000,"X",Consolidado!$H$5:$H$1000,IF($D$9="Todos","&gt;0",$D$9))," y "&amp;TEXT(DAY(_xlfn.MAXIFS(Consolidado!$B$5:$B$1000,Consolidado!$E$5:$E$1000,$B43,Consolidado!$C$5:$C$1000,"Auditoría Externa",Consolidado!$P$5:$P$1000,"X",Consolidado!$H$5:$H$1000,IF($D$9="Todos","&gt;0",$D$9))),"00")&amp;"/"&amp;TEXT(MONTH(_xlfn.MAXIFS(Consolidado!$B$5:$B$1000,Consolidado!$E$5:$E$1000,$B43,Consolidado!$C$5:$C$1000,"Auditoría Externa",Consolidado!$P$5:$P$1000,"X",Consolidado!$H$5:$H$1000,IF($D$9="Todos","&gt;0",$D$9))),"00")&amp;IF($D$9="Todos","/"&amp;RIGHT(YEAR(_xlfn.MAXIFS(Consolidado!$B$5:$B$1000,Consolidado!$E$5:$E$1000,$B43,Consolidado!$C$5:$C$1000,"Auditoría Externa",Consolidado!$P$5:$P$1000,"X",Consolidado!$H$5:$H$1000,IF($D$9="Todos","&gt;0",$D$9))),2),""),""),""),IF(SUMIFS(Consolidado!$AD$5:$AD$1000,Consolidado!$E$5:$E$1000,$B43,Consolidado!$C$5:$C$1000,"SSF",Consolidado!$P$5:$P$1000,"X",Consolidado!$H$5:$H$1000,IF($D$9="Todos","&gt;0",$D$9))&gt;0,"SSF "&amp;TEXT(DAY(_xlfn.MINIFS(Consolidado!$B$5:$B$1000,Consolidado!$E$5:$E$1000,$B43,Consolidado!$C$5:$C$1000,"SSF",Consolidado!$P$5:$P$1000,"X",Consolidado!$H$5:$H$1000,IF($D$9="Todos","&gt;0",$D$9))),"00")&amp;"/"&amp;TEXT(MONTH(_xlfn.MINIFS(Consolidado!$B$5:$B$1000,Consolidado!$E$5:$E$1000,$B43,Consolidado!$C$5:$C$1000,"SSF",Consolidado!$P$5:$P$1000,"X",Consolidado!$H$5:$H$1000,IF($D$9="Todos","&gt;0",$D$9))),"00")&amp;IF($D$9="Todos","/"&amp;RIGHT(YEAR(_xlfn.MINIFS(Consolidado!$B$5:$B$1000,Consolidado!$E$5:$E$1000,$B43,Consolidado!$C$5:$C$1000,"SSF",Consolidado!$P$5:$P$1000,"X",Consolidado!$H$5:$H$1000,IF($D$9="Todos","&gt;0",$D$9))),2),"")&amp;IF(_xlfn.MAXIFS(Consolidado!$B$5:$B$1000,Consolidado!$E$5:$E$1000,$B43,Consolidado!$C$5:$C$1000,"SSF",Consolidado!$P$5:$P$1000,"X",Consolidado!$H$5:$H$1000,IF($D$9="Todos","&gt;0",$D$9))&lt;&gt;_xlfn.MINIFS(Consolidado!$B$5:$B$1000,Consolidado!$E$5:$E$1000,$B43,Consolidado!$C$5:$C$1000,"SSF",Consolidado!$P$5:$P$1000,"X",Consolidado!$H$5:$H$1000,IF($D$9="Todos","&gt;0",$D$9))," y "&amp;TEXT(DAY(_xlfn.MAXIFS(Consolidado!$B$5:$B$1000,Consolidado!$E$5:$E$1000,$B43,Consolidado!$C$5:$C$1000,"SSF",Consolidado!$P$5:$P$1000,"X",Consolidado!$H$5:$H$1000,IF($D$9="Todos","&gt;0",$D$9))),"00")&amp;"/"&amp;TEXT(MONTH(_xlfn.MAXIFS(Consolidado!$B$5:$B$1000,Consolidado!$E$5:$E$1000,$B43,Consolidado!$C$5:$C$1000,"SSF",Consolidado!$P$5:$P$1000,"X",Consolidado!$H$5:$H$1000,IF($D$9="Todos","&gt;0",$D$9))),"00")&amp;IF($D$9="Todos","/"&amp;RIGHT(YEAR(_xlfn.MAXIFS(Consolidado!$B$5:$B$1000,Consolidado!$E$5:$E$1000,$B43,Consolidado!$C$5:$C$1000,"SSF",Consolidado!$P$5:$P$1000,"X",Consolidado!$H$5:$H$1000,IF($D$9="Todos","&gt;0",$D$9))),2),""),""),""),IF(SUMIFS(Consolidado!$AD$5:$AD$1000,Consolidado!$E$5:$E$1000,$B43,Consolidado!$C$5:$C$1000,"Comité de Supervisión",Consolidado!$P$5:$P$1000,"X",Consolidado!$H$5:$H$1000,IF($D$9="Todos","&gt;0",$D$9))&gt;0,"Comité Sup. "&amp;TEXT(DAY(_xlfn.MINIFS(Consolidado!$B$5:$B$1000,Consolidado!$E$5:$E$1000,$B43,Consolidado!$C$5:$C$1000,"Comité de Supervisión",Consolidado!$P$5:$P$1000,"X",Consolidado!$H$5:$H$1000,IF($D$9="Todos","&gt;0",$D$9))),"00")&amp;"/"&amp;TEXT(MONTH(_xlfn.MINIFS(Consolidado!$B$5:$B$1000,Consolidado!$E$5:$E$1000,$B43,Consolidado!$C$5:$C$1000,"Comité de Supervisión",Consolidado!$P$5:$P$1000,"X",Consolidado!$H$5:$H$1000,IF($D$9="Todos","&gt;0",$D$9))),"00")&amp;IF($D$9="Todos","/"&amp;RIGHT(YEAR(_xlfn.MINIFS(Consolidado!$B$5:$B$1000,Consolidado!$E$5:$E$1000,$B43,Consolidado!$C$5:$C$1000,"Comité de Supervisión",Consolidado!$P$5:$P$1000,"X",Consolidado!$H$5:$H$1000,IF($D$9="Todos","&gt;0",$D$9))),2),"")&amp;IF(_xlfn.MAXIFS(Consolidado!$B$5:$B$1000,Consolidado!$E$5:$E$1000,$B43,Consolidado!$C$5:$C$1000,"Comité de Supervisión",Consolidado!$P$5:$P$1000,"X",Consolidado!$H$5:$H$1000,IF($D$9="Todos","&gt;0",$D$9))&lt;&gt;_xlfn.MINIFS(Consolidado!$B$5:$B$1000,Consolidado!$E$5:$E$1000,$B43,Consolidado!$C$5:$C$1000,"Comité de Supervisión",Consolidado!$P$5:$P$1000,"X",Consolidado!$H$5:$H$1000,IF($D$9="Todos","&gt;0",$D$9))," y "&amp;TEXT(DAY(_xlfn.MAXIFS(Consolidado!$B$5:$B$1000,Consolidado!$E$5:$E$1000,$B43,Consolidado!$C$5:$C$1000,"Comité de Supervisión",Consolidado!$P$5:$P$1000,"X",Consolidado!$H$5:$H$1000,IF($D$9="Todos","&gt;0",$D$9))),"00")&amp;"/"&amp;TEXT(MONTH(_xlfn.MAXIFS(Consolidado!$B$5:$B$1000,Consolidado!$E$5:$E$1000,$B43,Consolidado!$C$5:$C$1000,"Comité de Supervisión",Consolidado!$P$5:$P$1000,"X",Consolidado!$H$5:$H$1000,IF($D$9="Todos","&gt;0",$D$9))),"00")&amp;IF($D$9="Todos","/"&amp;RIGHT(YEAR(_xlfn.MAXIFS(Consolidado!$B$5:$B$1000,Consolidado!$E$5:$E$1000,$B43,Consolidado!$C$5:$C$1000,"Comité de Supervisión",Consolidado!$P$5:$P$1000,"X",Consolidado!$H$5:$H$1000,IF($D$9="Todos","&gt;0",$D$9))),2),""),""),""),IF(SUMIFS(Consolidado!$AD$5:$AD$1000,Consolidado!$E$5:$E$1000,$B43,Consolidado!$C$5:$C$1000,"Consejo de Administración",Consolidado!$P$5:$P$1000,"X",Consolidado!$H$5:$H$1000,IF($D$9="Todos","&gt;0",$D$9))&gt;0,"Consejo "&amp;TEXT(DAY(_xlfn.MINIFS(Consolidado!$B$5:$B$1000,Consolidado!$E$5:$E$1000,$B43,Consolidado!$C$5:$C$1000,"Consejo de Administración",Consolidado!$P$5:$P$1000,"X",Consolidado!$H$5:$H$1000,IF($D$9="Todos","&gt;0",$D$9))),"00")&amp;"/"&amp;TEXT(MONTH(_xlfn.MINIFS(Consolidado!$B$5:$B$1000,Consolidado!$E$5:$E$1000,$B43,Consolidado!$C$5:$C$1000,"Consejo de Administración",Consolidado!$P$5:$P$1000,"X",Consolidado!$H$5:$H$1000,IF($D$9="Todos","&gt;0",$D$9))),"00")&amp;IF($D$9="Todos","/"&amp;RIGHT(YEAR(_xlfn.MINIFS(Consolidado!$B$5:$B$1000,Consolidado!$E$5:$E$1000,$B43,Consolidado!$C$5:$C$1000,"Consejo de Administración",Consolidado!$P$5:$P$1000,"X",Consolidado!$H$5:$H$1000,IF($D$9="Todos","&gt;0",$D$9))),2),"")&amp;IF(_xlfn.MAXIFS(Consolidado!$B$5:$B$1000,Consolidado!$E$5:$E$1000,$B43,Consolidado!$C$5:$C$1000,"Consejo de Administración",Consolidado!$P$5:$P$1000,"X",Consolidado!$H$5:$H$1000,IF($D$9="Todos","&gt;0",$D$9))&lt;&gt;_xlfn.MINIFS(Consolidado!$B$5:$B$1000,Consolidado!$E$5:$E$1000,$B43,Consolidado!$C$5:$C$1000,"Consejo de Administración",Consolidado!$P$5:$P$1000,"X",Consolidado!$H$5:$H$1000,IF($D$9="Todos","&gt;0",$D$9))," y "&amp;TEXT(DAY(_xlfn.MAXIFS(Consolidado!$B$5:$B$1000,Consolidado!$E$5:$E$1000,$B43,Consolidado!$C$5:$C$1000,"Consejo de Administración",Consolidado!$P$5:$P$1000,"X",Consolidado!$H$5:$H$1000,IF($D$9="Todos","&gt;0",$D$9))),"00")&amp;"/"&amp;TEXT(MONTH(_xlfn.MAXIFS(Consolidado!$B$5:$B$1000,Consolidado!$E$5:$E$1000,$B43,Consolidado!$C$5:$C$1000,"Consejo de Administración",Consolidado!$P$5:$P$1000,"X",Consolidado!$H$5:$H$1000,IF($D$9="Todos","&gt;0",$D$9))),"00")&amp;IF($D$9="Todos","/"&amp;RIGHT(YEAR(_xlfn.MAXIFS(Consolidado!$B$5:$B$1000,Consolidado!$E$5:$E$1000,$B43,Consolidado!$C$5:$C$1000,"Consejo de Administración",Consolidado!$P$5:$P$1000,"X",Consolidado!$H$5:$H$1000,IF($D$9="Todos","&gt;0",$D$9))),2),""),""),""),IF(SUMIFS(Consolidado!$AD$5:$AD$1000,Consolidado!$E$5:$E$1000,$B43,Consolidado!$C$5:$C$1000,"Otros",Consolidado!$P$5:$P$1000,"X",Consolidado!$H$5:$H$1000,IF($D$9="Todos","&gt;0",$D$9))&gt;0,"Otros "&amp;TEXT(DAY(_xlfn.MINIFS(Consolidado!$B$5:$B$1000,Consolidado!$E$5:$E$1000,$B43,Consolidado!$C$5:$C$1000,"Otros",Consolidado!$P$5:$P$1000,"X",Consolidado!$H$5:$H$1000,IF($D$9="Todos","&gt;0",$D$9))),"00")&amp;"/"&amp;TEXT(MONTH(_xlfn.MINIFS(Consolidado!$B$5:$B$1000,Consolidado!$E$5:$E$1000,$B43,Consolidado!$C$5:$C$1000,"Otros",Consolidado!$P$5:$P$1000,"X",Consolidado!$H$5:$H$1000,IF($D$9="Todos","&gt;0",$D$9))),"00")&amp;IF($D$9="Todos","/"&amp;RIGHT(YEAR(_xlfn.MINIFS(Consolidado!$B$5:$B$1000,Consolidado!$E$5:$E$1000,$B43,Consolidado!$C$5:$C$1000,"Otros",Consolidado!$P$5:$P$1000,"X",Consolidado!$H$5:$H$1000,IF($D$9="Todos","&gt;0",$D$9))),2),"")&amp;IF(_xlfn.MAXIFS(Consolidado!$B$5:$B$1000,Consolidado!$E$5:$E$1000,$B43,Consolidado!$C$5:$C$1000,"Otros",Consolidado!$P$5:$P$1000,"X",Consolidado!$H$5:$H$1000,IF($D$9="Todos","&gt;0",$D$9))&lt;&gt;_xlfn.MINIFS(Consolidado!$B$5:$B$1000,Consolidado!$E$5:$E$1000,$B43,Consolidado!$C$5:$C$1000,"Otros",Consolidado!$P$5:$P$1000,"X",Consolidado!$H$5:$H$1000,IF($D$9="Todos","&gt;0",$D$9))," y "&amp;TEXT(DAY(_xlfn.MAXIFS(Consolidado!$B$5:$B$1000,Consolidado!$E$5:$E$1000,$B43,Consolidado!$C$5:$C$1000,"Otros",Consolidado!$P$5:$P$1000,"X",Consolidado!$H$5:$H$1000,IF($D$9="Todos","&gt;0",$D$9))),"00")&amp;"/"&amp;TEXT(MONTH(_xlfn.MAXIFS(Consolidado!$B$5:$B$1000,Consolidado!$E$5:$E$1000,$B43,Consolidado!$C$5:$C$1000,"Otros",Consolidado!$P$5:$P$1000,"X",Consolidado!$H$5:$H$1000,IF($D$9="Todos","&gt;0",$D$9))),"00")&amp;IF($D$9="Todos","/"&amp;RIGHT(YEAR(_xlfn.MAXIFS(Consolidado!$B$5:$B$1000,Consolidado!$E$5:$E$1000,$B43,Consolidado!$C$5:$C$1000,"Otros",Consolidado!$P$5:$P$1000,"X",Consolidado!$H$5:$H$1000,IF($D$9="Todos","&gt;0",$D$9))),2),""),""),""))</f>
        <v/>
      </c>
      <c r="S43" s="37" t="str">
        <f aca="false">_xlfn.TEXTJOIN(" +"&amp;CHAR(10),TRUE(),IF(SUMIFS(Consolidado!$AD$5:$AD$1000,Consolidado!$E$5:$E$1000,$B43,Consolidado!$C$5:$C$1000,"Auditoría Interna",Consolidado!$Q$5:$Q$1000,"X",Consolidado!$H$5:$H$1000,IF($D$9="Todos","&gt;0",$D$9))&gt;0,"Interna "&amp;TEXT(DAY(_xlfn.MINIFS(Consolidado!$B$5:$B$1000,Consolidado!$E$5:$E$1000,$B43,Consolidado!$C$5:$C$1000,"Auditoría Interna",Consolidado!$Q$5:$Q$1000,"X",Consolidado!$H$5:$H$1000,IF($D$9="Todos","&gt;0",$D$9))),"00")&amp;"/"&amp;TEXT(MONTH(_xlfn.MINIFS(Consolidado!$B$5:$B$1000,Consolidado!$E$5:$E$1000,$B43,Consolidado!$C$5:$C$1000,"Auditoría Interna",Consolidado!$Q$5:$Q$1000,"X",Consolidado!$H$5:$H$1000,IF($D$9="Todos","&gt;0",$D$9))),"00")&amp;IF($D$9="Todos","/"&amp;RIGHT(YEAR(_xlfn.MINIFS(Consolidado!$B$5:$B$1000,Consolidado!$E$5:$E$1000,$B43,Consolidado!$C$5:$C$1000,"Auditoría Interna",Consolidado!$Q$5:$Q$1000,"X",Consolidado!$H$5:$H$1000,IF($D$9="Todos","&gt;0",$D$9))),2),"")&amp;IF(_xlfn.MAXIFS(Consolidado!$B$5:$B$1000,Consolidado!$E$5:$E$1000,$B43,Consolidado!$C$5:$C$1000,"Auditoría Interna",Consolidado!$Q$5:$Q$1000,"X",Consolidado!$H$5:$H$1000,IF($D$9="Todos","&gt;0",$D$9))&lt;&gt;_xlfn.MINIFS(Consolidado!$B$5:$B$1000,Consolidado!$E$5:$E$1000,$B43,Consolidado!$C$5:$C$1000,"Auditoría Interna",Consolidado!$Q$5:$Q$1000,"X",Consolidado!$H$5:$H$1000,IF($D$9="Todos","&gt;0",$D$9))," y "&amp;TEXT(DAY(_xlfn.MAXIFS(Consolidado!$B$5:$B$1000,Consolidado!$E$5:$E$1000,$B43,Consolidado!$C$5:$C$1000,"Auditoría Interna",Consolidado!$Q$5:$Q$1000,"X",Consolidado!$H$5:$H$1000,IF($D$9="Todos","&gt;0",$D$9))),"00")&amp;"/"&amp;TEXT(MONTH(_xlfn.MAXIFS(Consolidado!$B$5:$B$1000,Consolidado!$E$5:$E$1000,$B43,Consolidado!$C$5:$C$1000,"Auditoría Interna",Consolidado!$Q$5:$Q$1000,"X",Consolidado!$H$5:$H$1000,IF($D$9="Todos","&gt;0",$D$9))),"00")&amp;IF($D$9="Todos","/"&amp;RIGHT(YEAR(_xlfn.MAXIFS(Consolidado!$B$5:$B$1000,Consolidado!$E$5:$E$1000,$B43,Consolidado!$C$5:$C$1000,"Auditoría Interna",Consolidado!$Q$5:$Q$1000,"X",Consolidado!$H$5:$H$1000,IF($D$9="Todos","&gt;0",$D$9))),2),""),""),""),IF(SUMIFS(Consolidado!$AD$5:$AD$1000,Consolidado!$E$5:$E$1000,$B43,Consolidado!$C$5:$C$1000,"Auditoría Externa",Consolidado!$Q$5:$Q$1000,"X",Consolidado!$H$5:$H$1000,IF($D$9="Todos","&gt;0",$D$9))&gt;0,"Externa "&amp;TEXT(DAY(_xlfn.MINIFS(Consolidado!$B$5:$B$1000,Consolidado!$E$5:$E$1000,$B43,Consolidado!$C$5:$C$1000,"Auditoría Externa",Consolidado!$Q$5:$Q$1000,"X",Consolidado!$H$5:$H$1000,IF($D$9="Todos","&gt;0",$D$9))),"00")&amp;"/"&amp;TEXT(MONTH(_xlfn.MINIFS(Consolidado!$B$5:$B$1000,Consolidado!$E$5:$E$1000,$B43,Consolidado!$C$5:$C$1000,"Auditoría Externa",Consolidado!$Q$5:$Q$1000,"X",Consolidado!$H$5:$H$1000,IF($D$9="Todos","&gt;0",$D$9))),"00")&amp;IF($D$9="Todos","/"&amp;RIGHT(YEAR(_xlfn.MINIFS(Consolidado!$B$5:$B$1000,Consolidado!$E$5:$E$1000,$B43,Consolidado!$C$5:$C$1000,"Auditoría Externa",Consolidado!$Q$5:$Q$1000,"X",Consolidado!$H$5:$H$1000,IF($D$9="Todos","&gt;0",$D$9))),2),"")&amp;IF(_xlfn.MAXIFS(Consolidado!$B$5:$B$1000,Consolidado!$E$5:$E$1000,$B43,Consolidado!$C$5:$C$1000,"Auditoría Externa",Consolidado!$Q$5:$Q$1000,"X",Consolidado!$H$5:$H$1000,IF($D$9="Todos","&gt;0",$D$9))&lt;&gt;_xlfn.MINIFS(Consolidado!$B$5:$B$1000,Consolidado!$E$5:$E$1000,$B43,Consolidado!$C$5:$C$1000,"Auditoría Externa",Consolidado!$Q$5:$Q$1000,"X",Consolidado!$H$5:$H$1000,IF($D$9="Todos","&gt;0",$D$9))," y "&amp;TEXT(DAY(_xlfn.MAXIFS(Consolidado!$B$5:$B$1000,Consolidado!$E$5:$E$1000,$B43,Consolidado!$C$5:$C$1000,"Auditoría Externa",Consolidado!$Q$5:$Q$1000,"X",Consolidado!$H$5:$H$1000,IF($D$9="Todos","&gt;0",$D$9))),"00")&amp;"/"&amp;TEXT(MONTH(_xlfn.MAXIFS(Consolidado!$B$5:$B$1000,Consolidado!$E$5:$E$1000,$B43,Consolidado!$C$5:$C$1000,"Auditoría Externa",Consolidado!$Q$5:$Q$1000,"X",Consolidado!$H$5:$H$1000,IF($D$9="Todos","&gt;0",$D$9))),"00")&amp;IF($D$9="Todos","/"&amp;RIGHT(YEAR(_xlfn.MAXIFS(Consolidado!$B$5:$B$1000,Consolidado!$E$5:$E$1000,$B43,Consolidado!$C$5:$C$1000,"Auditoría Externa",Consolidado!$Q$5:$Q$1000,"X",Consolidado!$H$5:$H$1000,IF($D$9="Todos","&gt;0",$D$9))),2),""),""),""),IF(SUMIFS(Consolidado!$AD$5:$AD$1000,Consolidado!$E$5:$E$1000,$B43,Consolidado!$C$5:$C$1000,"SSF",Consolidado!$Q$5:$Q$1000,"X",Consolidado!$H$5:$H$1000,IF($D$9="Todos","&gt;0",$D$9))&gt;0,"SSF "&amp;TEXT(DAY(_xlfn.MINIFS(Consolidado!$B$5:$B$1000,Consolidado!$E$5:$E$1000,$B43,Consolidado!$C$5:$C$1000,"SSF",Consolidado!$Q$5:$Q$1000,"X",Consolidado!$H$5:$H$1000,IF($D$9="Todos","&gt;0",$D$9))),"00")&amp;"/"&amp;TEXT(MONTH(_xlfn.MINIFS(Consolidado!$B$5:$B$1000,Consolidado!$E$5:$E$1000,$B43,Consolidado!$C$5:$C$1000,"SSF",Consolidado!$Q$5:$Q$1000,"X",Consolidado!$H$5:$H$1000,IF($D$9="Todos","&gt;0",$D$9))),"00")&amp;IF($D$9="Todos","/"&amp;RIGHT(YEAR(_xlfn.MINIFS(Consolidado!$B$5:$B$1000,Consolidado!$E$5:$E$1000,$B43,Consolidado!$C$5:$C$1000,"SSF",Consolidado!$Q$5:$Q$1000,"X",Consolidado!$H$5:$H$1000,IF($D$9="Todos","&gt;0",$D$9))),2),"")&amp;IF(_xlfn.MAXIFS(Consolidado!$B$5:$B$1000,Consolidado!$E$5:$E$1000,$B43,Consolidado!$C$5:$C$1000,"SSF",Consolidado!$Q$5:$Q$1000,"X",Consolidado!$H$5:$H$1000,IF($D$9="Todos","&gt;0",$D$9))&lt;&gt;_xlfn.MINIFS(Consolidado!$B$5:$B$1000,Consolidado!$E$5:$E$1000,$B43,Consolidado!$C$5:$C$1000,"SSF",Consolidado!$Q$5:$Q$1000,"X",Consolidado!$H$5:$H$1000,IF($D$9="Todos","&gt;0",$D$9))," y "&amp;TEXT(DAY(_xlfn.MAXIFS(Consolidado!$B$5:$B$1000,Consolidado!$E$5:$E$1000,$B43,Consolidado!$C$5:$C$1000,"SSF",Consolidado!$Q$5:$Q$1000,"X",Consolidado!$H$5:$H$1000,IF($D$9="Todos","&gt;0",$D$9))),"00")&amp;"/"&amp;TEXT(MONTH(_xlfn.MAXIFS(Consolidado!$B$5:$B$1000,Consolidado!$E$5:$E$1000,$B43,Consolidado!$C$5:$C$1000,"SSF",Consolidado!$Q$5:$Q$1000,"X",Consolidado!$H$5:$H$1000,IF($D$9="Todos","&gt;0",$D$9))),"00")&amp;IF($D$9="Todos","/"&amp;RIGHT(YEAR(_xlfn.MAXIFS(Consolidado!$B$5:$B$1000,Consolidado!$E$5:$E$1000,$B43,Consolidado!$C$5:$C$1000,"SSF",Consolidado!$Q$5:$Q$1000,"X",Consolidado!$H$5:$H$1000,IF($D$9="Todos","&gt;0",$D$9))),2),""),""),""),IF(SUMIFS(Consolidado!$AD$5:$AD$1000,Consolidado!$E$5:$E$1000,$B43,Consolidado!$C$5:$C$1000,"Comité de Supervisión",Consolidado!$Q$5:$Q$1000,"X",Consolidado!$H$5:$H$1000,IF($D$9="Todos","&gt;0",$D$9))&gt;0,"Comité Sup. "&amp;TEXT(DAY(_xlfn.MINIFS(Consolidado!$B$5:$B$1000,Consolidado!$E$5:$E$1000,$B43,Consolidado!$C$5:$C$1000,"Comité de Supervisión",Consolidado!$Q$5:$Q$1000,"X",Consolidado!$H$5:$H$1000,IF($D$9="Todos","&gt;0",$D$9))),"00")&amp;"/"&amp;TEXT(MONTH(_xlfn.MINIFS(Consolidado!$B$5:$B$1000,Consolidado!$E$5:$E$1000,$B43,Consolidado!$C$5:$C$1000,"Comité de Supervisión",Consolidado!$Q$5:$Q$1000,"X",Consolidado!$H$5:$H$1000,IF($D$9="Todos","&gt;0",$D$9))),"00")&amp;IF($D$9="Todos","/"&amp;RIGHT(YEAR(_xlfn.MINIFS(Consolidado!$B$5:$B$1000,Consolidado!$E$5:$E$1000,$B43,Consolidado!$C$5:$C$1000,"Comité de Supervisión",Consolidado!$Q$5:$Q$1000,"X",Consolidado!$H$5:$H$1000,IF($D$9="Todos","&gt;0",$D$9))),2),"")&amp;IF(_xlfn.MAXIFS(Consolidado!$B$5:$B$1000,Consolidado!$E$5:$E$1000,$B43,Consolidado!$C$5:$C$1000,"Comité de Supervisión",Consolidado!$Q$5:$Q$1000,"X",Consolidado!$H$5:$H$1000,IF($D$9="Todos","&gt;0",$D$9))&lt;&gt;_xlfn.MINIFS(Consolidado!$B$5:$B$1000,Consolidado!$E$5:$E$1000,$B43,Consolidado!$C$5:$C$1000,"Comité de Supervisión",Consolidado!$Q$5:$Q$1000,"X",Consolidado!$H$5:$H$1000,IF($D$9="Todos","&gt;0",$D$9))," y "&amp;TEXT(DAY(_xlfn.MAXIFS(Consolidado!$B$5:$B$1000,Consolidado!$E$5:$E$1000,$B43,Consolidado!$C$5:$C$1000,"Comité de Supervisión",Consolidado!$Q$5:$Q$1000,"X",Consolidado!$H$5:$H$1000,IF($D$9="Todos","&gt;0",$D$9))),"00")&amp;"/"&amp;TEXT(MONTH(_xlfn.MAXIFS(Consolidado!$B$5:$B$1000,Consolidado!$E$5:$E$1000,$B43,Consolidado!$C$5:$C$1000,"Comité de Supervisión",Consolidado!$Q$5:$Q$1000,"X",Consolidado!$H$5:$H$1000,IF($D$9="Todos","&gt;0",$D$9))),"00")&amp;IF($D$9="Todos","/"&amp;RIGHT(YEAR(_xlfn.MAXIFS(Consolidado!$B$5:$B$1000,Consolidado!$E$5:$E$1000,$B43,Consolidado!$C$5:$C$1000,"Comité de Supervisión",Consolidado!$Q$5:$Q$1000,"X",Consolidado!$H$5:$H$1000,IF($D$9="Todos","&gt;0",$D$9))),2),""),""),""),IF(SUMIFS(Consolidado!$AD$5:$AD$1000,Consolidado!$E$5:$E$1000,$B43,Consolidado!$C$5:$C$1000,"Consejo de Administración",Consolidado!$Q$5:$Q$1000,"X",Consolidado!$H$5:$H$1000,IF($D$9="Todos","&gt;0",$D$9))&gt;0,"Consejo "&amp;TEXT(DAY(_xlfn.MINIFS(Consolidado!$B$5:$B$1000,Consolidado!$E$5:$E$1000,$B43,Consolidado!$C$5:$C$1000,"Consejo de Administración",Consolidado!$Q$5:$Q$1000,"X",Consolidado!$H$5:$H$1000,IF($D$9="Todos","&gt;0",$D$9))),"00")&amp;"/"&amp;TEXT(MONTH(_xlfn.MINIFS(Consolidado!$B$5:$B$1000,Consolidado!$E$5:$E$1000,$B43,Consolidado!$C$5:$C$1000,"Consejo de Administración",Consolidado!$Q$5:$Q$1000,"X",Consolidado!$H$5:$H$1000,IF($D$9="Todos","&gt;0",$D$9))),"00")&amp;IF($D$9="Todos","/"&amp;RIGHT(YEAR(_xlfn.MINIFS(Consolidado!$B$5:$B$1000,Consolidado!$E$5:$E$1000,$B43,Consolidado!$C$5:$C$1000,"Consejo de Administración",Consolidado!$Q$5:$Q$1000,"X",Consolidado!$H$5:$H$1000,IF($D$9="Todos","&gt;0",$D$9))),2),"")&amp;IF(_xlfn.MAXIFS(Consolidado!$B$5:$B$1000,Consolidado!$E$5:$E$1000,$B43,Consolidado!$C$5:$C$1000,"Consejo de Administración",Consolidado!$Q$5:$Q$1000,"X",Consolidado!$H$5:$H$1000,IF($D$9="Todos","&gt;0",$D$9))&lt;&gt;_xlfn.MINIFS(Consolidado!$B$5:$B$1000,Consolidado!$E$5:$E$1000,$B43,Consolidado!$C$5:$C$1000,"Consejo de Administración",Consolidado!$Q$5:$Q$1000,"X",Consolidado!$H$5:$H$1000,IF($D$9="Todos","&gt;0",$D$9))," y "&amp;TEXT(DAY(_xlfn.MAXIFS(Consolidado!$B$5:$B$1000,Consolidado!$E$5:$E$1000,$B43,Consolidado!$C$5:$C$1000,"Consejo de Administración",Consolidado!$Q$5:$Q$1000,"X",Consolidado!$H$5:$H$1000,IF($D$9="Todos","&gt;0",$D$9))),"00")&amp;"/"&amp;TEXT(MONTH(_xlfn.MAXIFS(Consolidado!$B$5:$B$1000,Consolidado!$E$5:$E$1000,$B43,Consolidado!$C$5:$C$1000,"Consejo de Administración",Consolidado!$Q$5:$Q$1000,"X",Consolidado!$H$5:$H$1000,IF($D$9="Todos","&gt;0",$D$9))),"00")&amp;IF($D$9="Todos","/"&amp;RIGHT(YEAR(_xlfn.MAXIFS(Consolidado!$B$5:$B$1000,Consolidado!$E$5:$E$1000,$B43,Consolidado!$C$5:$C$1000,"Consejo de Administración",Consolidado!$Q$5:$Q$1000,"X",Consolidado!$H$5:$H$1000,IF($D$9="Todos","&gt;0",$D$9))),2),""),""),""),IF(SUMIFS(Consolidado!$AD$5:$AD$1000,Consolidado!$E$5:$E$1000,$B43,Consolidado!$C$5:$C$1000,"Otros",Consolidado!$Q$5:$Q$1000,"X",Consolidado!$H$5:$H$1000,IF($D$9="Todos","&gt;0",$D$9))&gt;0,"Otros "&amp;TEXT(DAY(_xlfn.MINIFS(Consolidado!$B$5:$B$1000,Consolidado!$E$5:$E$1000,$B43,Consolidado!$C$5:$C$1000,"Otros",Consolidado!$Q$5:$Q$1000,"X",Consolidado!$H$5:$H$1000,IF($D$9="Todos","&gt;0",$D$9))),"00")&amp;"/"&amp;TEXT(MONTH(_xlfn.MINIFS(Consolidado!$B$5:$B$1000,Consolidado!$E$5:$E$1000,$B43,Consolidado!$C$5:$C$1000,"Otros",Consolidado!$Q$5:$Q$1000,"X",Consolidado!$H$5:$H$1000,IF($D$9="Todos","&gt;0",$D$9))),"00")&amp;IF($D$9="Todos","/"&amp;RIGHT(YEAR(_xlfn.MINIFS(Consolidado!$B$5:$B$1000,Consolidado!$E$5:$E$1000,$B43,Consolidado!$C$5:$C$1000,"Otros",Consolidado!$Q$5:$Q$1000,"X",Consolidado!$H$5:$H$1000,IF($D$9="Todos","&gt;0",$D$9))),2),"")&amp;IF(_xlfn.MAXIFS(Consolidado!$B$5:$B$1000,Consolidado!$E$5:$E$1000,$B43,Consolidado!$C$5:$C$1000,"Otros",Consolidado!$Q$5:$Q$1000,"X",Consolidado!$H$5:$H$1000,IF($D$9="Todos","&gt;0",$D$9))&lt;&gt;_xlfn.MINIFS(Consolidado!$B$5:$B$1000,Consolidado!$E$5:$E$1000,$B43,Consolidado!$C$5:$C$1000,"Otros",Consolidado!$Q$5:$Q$1000,"X",Consolidado!$H$5:$H$1000,IF($D$9="Todos","&gt;0",$D$9))," y "&amp;TEXT(DAY(_xlfn.MAXIFS(Consolidado!$B$5:$B$1000,Consolidado!$E$5:$E$1000,$B43,Consolidado!$C$5:$C$1000,"Otros",Consolidado!$Q$5:$Q$1000,"X",Consolidado!$H$5:$H$1000,IF($D$9="Todos","&gt;0",$D$9))),"00")&amp;"/"&amp;TEXT(MONTH(_xlfn.MAXIFS(Consolidado!$B$5:$B$1000,Consolidado!$E$5:$E$1000,$B43,Consolidado!$C$5:$C$1000,"Otros",Consolidado!$Q$5:$Q$1000,"X",Consolidado!$H$5:$H$1000,IF($D$9="Todos","&gt;0",$D$9))),"00")&amp;IF($D$9="Todos","/"&amp;RIGHT(YEAR(_xlfn.MAXIFS(Consolidado!$B$5:$B$1000,Consolidado!$E$5:$E$1000,$B43,Consolidado!$C$5:$C$1000,"Otros",Consolidado!$Q$5:$Q$1000,"X",Consolidado!$H$5:$H$1000,IF($D$9="Todos","&gt;0",$D$9))),2),""),""),""))</f>
        <v/>
      </c>
      <c r="T43" s="37" t="str">
        <f aca="false">_xlfn.TEXTJOIN(" +"&amp;CHAR(10),TRUE(),IF(SUMIFS(Consolidado!$AD$5:$AD$1000,Consolidado!$E$5:$E$1000,$B43,Consolidado!$C$5:$C$1000,"Auditoría Interna",Consolidado!$R$5:$R$1000,"X",Consolidado!$H$5:$H$1000,IF($D$9="Todos","&gt;0",$D$9))&gt;0,"Interna "&amp;TEXT(DAY(_xlfn.MINIFS(Consolidado!$B$5:$B$1000,Consolidado!$E$5:$E$1000,$B43,Consolidado!$C$5:$C$1000,"Auditoría Interna",Consolidado!$R$5:$R$1000,"X",Consolidado!$H$5:$H$1000,IF($D$9="Todos","&gt;0",$D$9))),"00")&amp;"/"&amp;TEXT(MONTH(_xlfn.MINIFS(Consolidado!$B$5:$B$1000,Consolidado!$E$5:$E$1000,$B43,Consolidado!$C$5:$C$1000,"Auditoría Interna",Consolidado!$R$5:$R$1000,"X",Consolidado!$H$5:$H$1000,IF($D$9="Todos","&gt;0",$D$9))),"00")&amp;IF($D$9="Todos","/"&amp;RIGHT(YEAR(_xlfn.MINIFS(Consolidado!$B$5:$B$1000,Consolidado!$E$5:$E$1000,$B43,Consolidado!$C$5:$C$1000,"Auditoría Interna",Consolidado!$R$5:$R$1000,"X",Consolidado!$H$5:$H$1000,IF($D$9="Todos","&gt;0",$D$9))),2),"")&amp;IF(_xlfn.MAXIFS(Consolidado!$B$5:$B$1000,Consolidado!$E$5:$E$1000,$B43,Consolidado!$C$5:$C$1000,"Auditoría Interna",Consolidado!$R$5:$R$1000,"X",Consolidado!$H$5:$H$1000,IF($D$9="Todos","&gt;0",$D$9))&lt;&gt;_xlfn.MINIFS(Consolidado!$B$5:$B$1000,Consolidado!$E$5:$E$1000,$B43,Consolidado!$C$5:$C$1000,"Auditoría Interna",Consolidado!$R$5:$R$1000,"X",Consolidado!$H$5:$H$1000,IF($D$9="Todos","&gt;0",$D$9))," y "&amp;TEXT(DAY(_xlfn.MAXIFS(Consolidado!$B$5:$B$1000,Consolidado!$E$5:$E$1000,$B43,Consolidado!$C$5:$C$1000,"Auditoría Interna",Consolidado!$R$5:$R$1000,"X",Consolidado!$H$5:$H$1000,IF($D$9="Todos","&gt;0",$D$9))),"00")&amp;"/"&amp;TEXT(MONTH(_xlfn.MAXIFS(Consolidado!$B$5:$B$1000,Consolidado!$E$5:$E$1000,$B43,Consolidado!$C$5:$C$1000,"Auditoría Interna",Consolidado!$R$5:$R$1000,"X",Consolidado!$H$5:$H$1000,IF($D$9="Todos","&gt;0",$D$9))),"00")&amp;IF($D$9="Todos","/"&amp;RIGHT(YEAR(_xlfn.MAXIFS(Consolidado!$B$5:$B$1000,Consolidado!$E$5:$E$1000,$B43,Consolidado!$C$5:$C$1000,"Auditoría Interna",Consolidado!$R$5:$R$1000,"X",Consolidado!$H$5:$H$1000,IF($D$9="Todos","&gt;0",$D$9))),2),""),""),""),IF(SUMIFS(Consolidado!$AD$5:$AD$1000,Consolidado!$E$5:$E$1000,$B43,Consolidado!$C$5:$C$1000,"Auditoría Externa",Consolidado!$R$5:$R$1000,"X",Consolidado!$H$5:$H$1000,IF($D$9="Todos","&gt;0",$D$9))&gt;0,"Externa "&amp;TEXT(DAY(_xlfn.MINIFS(Consolidado!$B$5:$B$1000,Consolidado!$E$5:$E$1000,$B43,Consolidado!$C$5:$C$1000,"Auditoría Externa",Consolidado!$R$5:$R$1000,"X",Consolidado!$H$5:$H$1000,IF($D$9="Todos","&gt;0",$D$9))),"00")&amp;"/"&amp;TEXT(MONTH(_xlfn.MINIFS(Consolidado!$B$5:$B$1000,Consolidado!$E$5:$E$1000,$B43,Consolidado!$C$5:$C$1000,"Auditoría Externa",Consolidado!$R$5:$R$1000,"X",Consolidado!$H$5:$H$1000,IF($D$9="Todos","&gt;0",$D$9))),"00")&amp;IF($D$9="Todos","/"&amp;RIGHT(YEAR(_xlfn.MINIFS(Consolidado!$B$5:$B$1000,Consolidado!$E$5:$E$1000,$B43,Consolidado!$C$5:$C$1000,"Auditoría Externa",Consolidado!$R$5:$R$1000,"X",Consolidado!$H$5:$H$1000,IF($D$9="Todos","&gt;0",$D$9))),2),"")&amp;IF(_xlfn.MAXIFS(Consolidado!$B$5:$B$1000,Consolidado!$E$5:$E$1000,$B43,Consolidado!$C$5:$C$1000,"Auditoría Externa",Consolidado!$R$5:$R$1000,"X",Consolidado!$H$5:$H$1000,IF($D$9="Todos","&gt;0",$D$9))&lt;&gt;_xlfn.MINIFS(Consolidado!$B$5:$B$1000,Consolidado!$E$5:$E$1000,$B43,Consolidado!$C$5:$C$1000,"Auditoría Externa",Consolidado!$R$5:$R$1000,"X",Consolidado!$H$5:$H$1000,IF($D$9="Todos","&gt;0",$D$9))," y "&amp;TEXT(DAY(_xlfn.MAXIFS(Consolidado!$B$5:$B$1000,Consolidado!$E$5:$E$1000,$B43,Consolidado!$C$5:$C$1000,"Auditoría Externa",Consolidado!$R$5:$R$1000,"X",Consolidado!$H$5:$H$1000,IF($D$9="Todos","&gt;0",$D$9))),"00")&amp;"/"&amp;TEXT(MONTH(_xlfn.MAXIFS(Consolidado!$B$5:$B$1000,Consolidado!$E$5:$E$1000,$B43,Consolidado!$C$5:$C$1000,"Auditoría Externa",Consolidado!$R$5:$R$1000,"X",Consolidado!$H$5:$H$1000,IF($D$9="Todos","&gt;0",$D$9))),"00")&amp;IF($D$9="Todos","/"&amp;RIGHT(YEAR(_xlfn.MAXIFS(Consolidado!$B$5:$B$1000,Consolidado!$E$5:$E$1000,$B43,Consolidado!$C$5:$C$1000,"Auditoría Externa",Consolidado!$R$5:$R$1000,"X",Consolidado!$H$5:$H$1000,IF($D$9="Todos","&gt;0",$D$9))),2),""),""),""),IF(SUMIFS(Consolidado!$AD$5:$AD$1000,Consolidado!$E$5:$E$1000,$B43,Consolidado!$C$5:$C$1000,"SSF",Consolidado!$R$5:$R$1000,"X",Consolidado!$H$5:$H$1000,IF($D$9="Todos","&gt;0",$D$9))&gt;0,"SSF "&amp;TEXT(DAY(_xlfn.MINIFS(Consolidado!$B$5:$B$1000,Consolidado!$E$5:$E$1000,$B43,Consolidado!$C$5:$C$1000,"SSF",Consolidado!$R$5:$R$1000,"X",Consolidado!$H$5:$H$1000,IF($D$9="Todos","&gt;0",$D$9))),"00")&amp;"/"&amp;TEXT(MONTH(_xlfn.MINIFS(Consolidado!$B$5:$B$1000,Consolidado!$E$5:$E$1000,$B43,Consolidado!$C$5:$C$1000,"SSF",Consolidado!$R$5:$R$1000,"X",Consolidado!$H$5:$H$1000,IF($D$9="Todos","&gt;0",$D$9))),"00")&amp;IF($D$9="Todos","/"&amp;RIGHT(YEAR(_xlfn.MINIFS(Consolidado!$B$5:$B$1000,Consolidado!$E$5:$E$1000,$B43,Consolidado!$C$5:$C$1000,"SSF",Consolidado!$R$5:$R$1000,"X",Consolidado!$H$5:$H$1000,IF($D$9="Todos","&gt;0",$D$9))),2),"")&amp;IF(_xlfn.MAXIFS(Consolidado!$B$5:$B$1000,Consolidado!$E$5:$E$1000,$B43,Consolidado!$C$5:$C$1000,"SSF",Consolidado!$R$5:$R$1000,"X",Consolidado!$H$5:$H$1000,IF($D$9="Todos","&gt;0",$D$9))&lt;&gt;_xlfn.MINIFS(Consolidado!$B$5:$B$1000,Consolidado!$E$5:$E$1000,$B43,Consolidado!$C$5:$C$1000,"SSF",Consolidado!$R$5:$R$1000,"X",Consolidado!$H$5:$H$1000,IF($D$9="Todos","&gt;0",$D$9))," y "&amp;TEXT(DAY(_xlfn.MAXIFS(Consolidado!$B$5:$B$1000,Consolidado!$E$5:$E$1000,$B43,Consolidado!$C$5:$C$1000,"SSF",Consolidado!$R$5:$R$1000,"X",Consolidado!$H$5:$H$1000,IF($D$9="Todos","&gt;0",$D$9))),"00")&amp;"/"&amp;TEXT(MONTH(_xlfn.MAXIFS(Consolidado!$B$5:$B$1000,Consolidado!$E$5:$E$1000,$B43,Consolidado!$C$5:$C$1000,"SSF",Consolidado!$R$5:$R$1000,"X",Consolidado!$H$5:$H$1000,IF($D$9="Todos","&gt;0",$D$9))),"00")&amp;IF($D$9="Todos","/"&amp;RIGHT(YEAR(_xlfn.MAXIFS(Consolidado!$B$5:$B$1000,Consolidado!$E$5:$E$1000,$B43,Consolidado!$C$5:$C$1000,"SSF",Consolidado!$R$5:$R$1000,"X",Consolidado!$H$5:$H$1000,IF($D$9="Todos","&gt;0",$D$9))),2),""),""),""),IF(SUMIFS(Consolidado!$AD$5:$AD$1000,Consolidado!$E$5:$E$1000,$B43,Consolidado!$C$5:$C$1000,"Comité de Supervisión",Consolidado!$R$5:$R$1000,"X",Consolidado!$H$5:$H$1000,IF($D$9="Todos","&gt;0",$D$9))&gt;0,"Comité Sup. "&amp;TEXT(DAY(_xlfn.MINIFS(Consolidado!$B$5:$B$1000,Consolidado!$E$5:$E$1000,$B43,Consolidado!$C$5:$C$1000,"Comité de Supervisión",Consolidado!$R$5:$R$1000,"X",Consolidado!$H$5:$H$1000,IF($D$9="Todos","&gt;0",$D$9))),"00")&amp;"/"&amp;TEXT(MONTH(_xlfn.MINIFS(Consolidado!$B$5:$B$1000,Consolidado!$E$5:$E$1000,$B43,Consolidado!$C$5:$C$1000,"Comité de Supervisión",Consolidado!$R$5:$R$1000,"X",Consolidado!$H$5:$H$1000,IF($D$9="Todos","&gt;0",$D$9))),"00")&amp;IF($D$9="Todos","/"&amp;RIGHT(YEAR(_xlfn.MINIFS(Consolidado!$B$5:$B$1000,Consolidado!$E$5:$E$1000,$B43,Consolidado!$C$5:$C$1000,"Comité de Supervisión",Consolidado!$R$5:$R$1000,"X",Consolidado!$H$5:$H$1000,IF($D$9="Todos","&gt;0",$D$9))),2),"")&amp;IF(_xlfn.MAXIFS(Consolidado!$B$5:$B$1000,Consolidado!$E$5:$E$1000,$B43,Consolidado!$C$5:$C$1000,"Comité de Supervisión",Consolidado!$R$5:$R$1000,"X",Consolidado!$H$5:$H$1000,IF($D$9="Todos","&gt;0",$D$9))&lt;&gt;_xlfn.MINIFS(Consolidado!$B$5:$B$1000,Consolidado!$E$5:$E$1000,$B43,Consolidado!$C$5:$C$1000,"Comité de Supervisión",Consolidado!$R$5:$R$1000,"X",Consolidado!$H$5:$H$1000,IF($D$9="Todos","&gt;0",$D$9))," y "&amp;TEXT(DAY(_xlfn.MAXIFS(Consolidado!$B$5:$B$1000,Consolidado!$E$5:$E$1000,$B43,Consolidado!$C$5:$C$1000,"Comité de Supervisión",Consolidado!$R$5:$R$1000,"X",Consolidado!$H$5:$H$1000,IF($D$9="Todos","&gt;0",$D$9))),"00")&amp;"/"&amp;TEXT(MONTH(_xlfn.MAXIFS(Consolidado!$B$5:$B$1000,Consolidado!$E$5:$E$1000,$B43,Consolidado!$C$5:$C$1000,"Comité de Supervisión",Consolidado!$R$5:$R$1000,"X",Consolidado!$H$5:$H$1000,IF($D$9="Todos","&gt;0",$D$9))),"00")&amp;IF($D$9="Todos","/"&amp;RIGHT(YEAR(_xlfn.MAXIFS(Consolidado!$B$5:$B$1000,Consolidado!$E$5:$E$1000,$B43,Consolidado!$C$5:$C$1000,"Comité de Supervisión",Consolidado!$R$5:$R$1000,"X",Consolidado!$H$5:$H$1000,IF($D$9="Todos","&gt;0",$D$9))),2),""),""),""),IF(SUMIFS(Consolidado!$AD$5:$AD$1000,Consolidado!$E$5:$E$1000,$B43,Consolidado!$C$5:$C$1000,"Consejo de Administración",Consolidado!$R$5:$R$1000,"X",Consolidado!$H$5:$H$1000,IF($D$9="Todos","&gt;0",$D$9))&gt;0,"Consejo "&amp;TEXT(DAY(_xlfn.MINIFS(Consolidado!$B$5:$B$1000,Consolidado!$E$5:$E$1000,$B43,Consolidado!$C$5:$C$1000,"Consejo de Administración",Consolidado!$R$5:$R$1000,"X",Consolidado!$H$5:$H$1000,IF($D$9="Todos","&gt;0",$D$9))),"00")&amp;"/"&amp;TEXT(MONTH(_xlfn.MINIFS(Consolidado!$B$5:$B$1000,Consolidado!$E$5:$E$1000,$B43,Consolidado!$C$5:$C$1000,"Consejo de Administración",Consolidado!$R$5:$R$1000,"X",Consolidado!$H$5:$H$1000,IF($D$9="Todos","&gt;0",$D$9))),"00")&amp;IF($D$9="Todos","/"&amp;RIGHT(YEAR(_xlfn.MINIFS(Consolidado!$B$5:$B$1000,Consolidado!$E$5:$E$1000,$B43,Consolidado!$C$5:$C$1000,"Consejo de Administración",Consolidado!$R$5:$R$1000,"X",Consolidado!$H$5:$H$1000,IF($D$9="Todos","&gt;0",$D$9))),2),"")&amp;IF(_xlfn.MAXIFS(Consolidado!$B$5:$B$1000,Consolidado!$E$5:$E$1000,$B43,Consolidado!$C$5:$C$1000,"Consejo de Administración",Consolidado!$R$5:$R$1000,"X",Consolidado!$H$5:$H$1000,IF($D$9="Todos","&gt;0",$D$9))&lt;&gt;_xlfn.MINIFS(Consolidado!$B$5:$B$1000,Consolidado!$E$5:$E$1000,$B43,Consolidado!$C$5:$C$1000,"Consejo de Administración",Consolidado!$R$5:$R$1000,"X",Consolidado!$H$5:$H$1000,IF($D$9="Todos","&gt;0",$D$9))," y "&amp;TEXT(DAY(_xlfn.MAXIFS(Consolidado!$B$5:$B$1000,Consolidado!$E$5:$E$1000,$B43,Consolidado!$C$5:$C$1000,"Consejo de Administración",Consolidado!$R$5:$R$1000,"X",Consolidado!$H$5:$H$1000,IF($D$9="Todos","&gt;0",$D$9))),"00")&amp;"/"&amp;TEXT(MONTH(_xlfn.MAXIFS(Consolidado!$B$5:$B$1000,Consolidado!$E$5:$E$1000,$B43,Consolidado!$C$5:$C$1000,"Consejo de Administración",Consolidado!$R$5:$R$1000,"X",Consolidado!$H$5:$H$1000,IF($D$9="Todos","&gt;0",$D$9))),"00")&amp;IF($D$9="Todos","/"&amp;RIGHT(YEAR(_xlfn.MAXIFS(Consolidado!$B$5:$B$1000,Consolidado!$E$5:$E$1000,$B43,Consolidado!$C$5:$C$1000,"Consejo de Administración",Consolidado!$R$5:$R$1000,"X",Consolidado!$H$5:$H$1000,IF($D$9="Todos","&gt;0",$D$9))),2),""),""),""),IF(SUMIFS(Consolidado!$AD$5:$AD$1000,Consolidado!$E$5:$E$1000,$B43,Consolidado!$C$5:$C$1000,"Otros",Consolidado!$R$5:$R$1000,"X",Consolidado!$H$5:$H$1000,IF($D$9="Todos","&gt;0",$D$9))&gt;0,"Otros "&amp;TEXT(DAY(_xlfn.MINIFS(Consolidado!$B$5:$B$1000,Consolidado!$E$5:$E$1000,$B43,Consolidado!$C$5:$C$1000,"Otros",Consolidado!$R$5:$R$1000,"X",Consolidado!$H$5:$H$1000,IF($D$9="Todos","&gt;0",$D$9))),"00")&amp;"/"&amp;TEXT(MONTH(_xlfn.MINIFS(Consolidado!$B$5:$B$1000,Consolidado!$E$5:$E$1000,$B43,Consolidado!$C$5:$C$1000,"Otros",Consolidado!$R$5:$R$1000,"X",Consolidado!$H$5:$H$1000,IF($D$9="Todos","&gt;0",$D$9))),"00")&amp;IF($D$9="Todos","/"&amp;RIGHT(YEAR(_xlfn.MINIFS(Consolidado!$B$5:$B$1000,Consolidado!$E$5:$E$1000,$B43,Consolidado!$C$5:$C$1000,"Otros",Consolidado!$R$5:$R$1000,"X",Consolidado!$H$5:$H$1000,IF($D$9="Todos","&gt;0",$D$9))),2),"")&amp;IF(_xlfn.MAXIFS(Consolidado!$B$5:$B$1000,Consolidado!$E$5:$E$1000,$B43,Consolidado!$C$5:$C$1000,"Otros",Consolidado!$R$5:$R$1000,"X",Consolidado!$H$5:$H$1000,IF($D$9="Todos","&gt;0",$D$9))&lt;&gt;_xlfn.MINIFS(Consolidado!$B$5:$B$1000,Consolidado!$E$5:$E$1000,$B43,Consolidado!$C$5:$C$1000,"Otros",Consolidado!$R$5:$R$1000,"X",Consolidado!$H$5:$H$1000,IF($D$9="Todos","&gt;0",$D$9))," y "&amp;TEXT(DAY(_xlfn.MAXIFS(Consolidado!$B$5:$B$1000,Consolidado!$E$5:$E$1000,$B43,Consolidado!$C$5:$C$1000,"Otros",Consolidado!$R$5:$R$1000,"X",Consolidado!$H$5:$H$1000,IF($D$9="Todos","&gt;0",$D$9))),"00")&amp;"/"&amp;TEXT(MONTH(_xlfn.MAXIFS(Consolidado!$B$5:$B$1000,Consolidado!$E$5:$E$1000,$B43,Consolidado!$C$5:$C$1000,"Otros",Consolidado!$R$5:$R$1000,"X",Consolidado!$H$5:$H$1000,IF($D$9="Todos","&gt;0",$D$9))),"00")&amp;IF($D$9="Todos","/"&amp;RIGHT(YEAR(_xlfn.MAXIFS(Consolidado!$B$5:$B$1000,Consolidado!$E$5:$E$1000,$B43,Consolidado!$C$5:$C$1000,"Otros",Consolidado!$R$5:$R$1000,"X",Consolidado!$H$5:$H$1000,IF($D$9="Todos","&gt;0",$D$9))),2),""),""),""))</f>
        <v/>
      </c>
      <c r="U43" s="37" t="str">
        <f aca="false">_xlfn.TEXTJOIN(" +"&amp;CHAR(10),TRUE(),IF(SUMIFS(Consolidado!$AD$5:$AD$1000,Consolidado!$E$5:$E$1000,$B43,Consolidado!$C$5:$C$1000,"Auditoría Interna",Consolidado!$S$5:$S$1000,"X",Consolidado!$H$5:$H$1000,IF($D$9="Todos","&gt;0",$D$9))&gt;0,"Interna "&amp;TEXT(DAY(_xlfn.MINIFS(Consolidado!$B$5:$B$1000,Consolidado!$E$5:$E$1000,$B43,Consolidado!$C$5:$C$1000,"Auditoría Interna",Consolidado!$S$5:$S$1000,"X",Consolidado!$H$5:$H$1000,IF($D$9="Todos","&gt;0",$D$9))),"00")&amp;"/"&amp;TEXT(MONTH(_xlfn.MINIFS(Consolidado!$B$5:$B$1000,Consolidado!$E$5:$E$1000,$B43,Consolidado!$C$5:$C$1000,"Auditoría Interna",Consolidado!$S$5:$S$1000,"X",Consolidado!$H$5:$H$1000,IF($D$9="Todos","&gt;0",$D$9))),"00")&amp;IF($D$9="Todos","/"&amp;RIGHT(YEAR(_xlfn.MINIFS(Consolidado!$B$5:$B$1000,Consolidado!$E$5:$E$1000,$B43,Consolidado!$C$5:$C$1000,"Auditoría Interna",Consolidado!$S$5:$S$1000,"X",Consolidado!$H$5:$H$1000,IF($D$9="Todos","&gt;0",$D$9))),2),"")&amp;IF(_xlfn.MAXIFS(Consolidado!$B$5:$B$1000,Consolidado!$E$5:$E$1000,$B43,Consolidado!$C$5:$C$1000,"Auditoría Interna",Consolidado!$S$5:$S$1000,"X",Consolidado!$H$5:$H$1000,IF($D$9="Todos","&gt;0",$D$9))&lt;&gt;_xlfn.MINIFS(Consolidado!$B$5:$B$1000,Consolidado!$E$5:$E$1000,$B43,Consolidado!$C$5:$C$1000,"Auditoría Interna",Consolidado!$S$5:$S$1000,"X",Consolidado!$H$5:$H$1000,IF($D$9="Todos","&gt;0",$D$9))," y "&amp;TEXT(DAY(_xlfn.MAXIFS(Consolidado!$B$5:$B$1000,Consolidado!$E$5:$E$1000,$B43,Consolidado!$C$5:$C$1000,"Auditoría Interna",Consolidado!$S$5:$S$1000,"X",Consolidado!$H$5:$H$1000,IF($D$9="Todos","&gt;0",$D$9))),"00")&amp;"/"&amp;TEXT(MONTH(_xlfn.MAXIFS(Consolidado!$B$5:$B$1000,Consolidado!$E$5:$E$1000,$B43,Consolidado!$C$5:$C$1000,"Auditoría Interna",Consolidado!$S$5:$S$1000,"X",Consolidado!$H$5:$H$1000,IF($D$9="Todos","&gt;0",$D$9))),"00")&amp;IF($D$9="Todos","/"&amp;RIGHT(YEAR(_xlfn.MAXIFS(Consolidado!$B$5:$B$1000,Consolidado!$E$5:$E$1000,$B43,Consolidado!$C$5:$C$1000,"Auditoría Interna",Consolidado!$S$5:$S$1000,"X",Consolidado!$H$5:$H$1000,IF($D$9="Todos","&gt;0",$D$9))),2),""),""),""),IF(SUMIFS(Consolidado!$AD$5:$AD$1000,Consolidado!$E$5:$E$1000,$B43,Consolidado!$C$5:$C$1000,"Auditoría Externa",Consolidado!$S$5:$S$1000,"X",Consolidado!$H$5:$H$1000,IF($D$9="Todos","&gt;0",$D$9))&gt;0,"Externa "&amp;TEXT(DAY(_xlfn.MINIFS(Consolidado!$B$5:$B$1000,Consolidado!$E$5:$E$1000,$B43,Consolidado!$C$5:$C$1000,"Auditoría Externa",Consolidado!$S$5:$S$1000,"X",Consolidado!$H$5:$H$1000,IF($D$9="Todos","&gt;0",$D$9))),"00")&amp;"/"&amp;TEXT(MONTH(_xlfn.MINIFS(Consolidado!$B$5:$B$1000,Consolidado!$E$5:$E$1000,$B43,Consolidado!$C$5:$C$1000,"Auditoría Externa",Consolidado!$S$5:$S$1000,"X",Consolidado!$H$5:$H$1000,IF($D$9="Todos","&gt;0",$D$9))),"00")&amp;IF($D$9="Todos","/"&amp;RIGHT(YEAR(_xlfn.MINIFS(Consolidado!$B$5:$B$1000,Consolidado!$E$5:$E$1000,$B43,Consolidado!$C$5:$C$1000,"Auditoría Externa",Consolidado!$S$5:$S$1000,"X",Consolidado!$H$5:$H$1000,IF($D$9="Todos","&gt;0",$D$9))),2),"")&amp;IF(_xlfn.MAXIFS(Consolidado!$B$5:$B$1000,Consolidado!$E$5:$E$1000,$B43,Consolidado!$C$5:$C$1000,"Auditoría Externa",Consolidado!$S$5:$S$1000,"X",Consolidado!$H$5:$H$1000,IF($D$9="Todos","&gt;0",$D$9))&lt;&gt;_xlfn.MINIFS(Consolidado!$B$5:$B$1000,Consolidado!$E$5:$E$1000,$B43,Consolidado!$C$5:$C$1000,"Auditoría Externa",Consolidado!$S$5:$S$1000,"X",Consolidado!$H$5:$H$1000,IF($D$9="Todos","&gt;0",$D$9))," y "&amp;TEXT(DAY(_xlfn.MAXIFS(Consolidado!$B$5:$B$1000,Consolidado!$E$5:$E$1000,$B43,Consolidado!$C$5:$C$1000,"Auditoría Externa",Consolidado!$S$5:$S$1000,"X",Consolidado!$H$5:$H$1000,IF($D$9="Todos","&gt;0",$D$9))),"00")&amp;"/"&amp;TEXT(MONTH(_xlfn.MAXIFS(Consolidado!$B$5:$B$1000,Consolidado!$E$5:$E$1000,$B43,Consolidado!$C$5:$C$1000,"Auditoría Externa",Consolidado!$S$5:$S$1000,"X",Consolidado!$H$5:$H$1000,IF($D$9="Todos","&gt;0",$D$9))),"00")&amp;IF($D$9="Todos","/"&amp;RIGHT(YEAR(_xlfn.MAXIFS(Consolidado!$B$5:$B$1000,Consolidado!$E$5:$E$1000,$B43,Consolidado!$C$5:$C$1000,"Auditoría Externa",Consolidado!$S$5:$S$1000,"X",Consolidado!$H$5:$H$1000,IF($D$9="Todos","&gt;0",$D$9))),2),""),""),""),IF(SUMIFS(Consolidado!$AD$5:$AD$1000,Consolidado!$E$5:$E$1000,$B43,Consolidado!$C$5:$C$1000,"SSF",Consolidado!$S$5:$S$1000,"X",Consolidado!$H$5:$H$1000,IF($D$9="Todos","&gt;0",$D$9))&gt;0,"SSF "&amp;TEXT(DAY(_xlfn.MINIFS(Consolidado!$B$5:$B$1000,Consolidado!$E$5:$E$1000,$B43,Consolidado!$C$5:$C$1000,"SSF",Consolidado!$S$5:$S$1000,"X",Consolidado!$H$5:$H$1000,IF($D$9="Todos","&gt;0",$D$9))),"00")&amp;"/"&amp;TEXT(MONTH(_xlfn.MINIFS(Consolidado!$B$5:$B$1000,Consolidado!$E$5:$E$1000,$B43,Consolidado!$C$5:$C$1000,"SSF",Consolidado!$S$5:$S$1000,"X",Consolidado!$H$5:$H$1000,IF($D$9="Todos","&gt;0",$D$9))),"00")&amp;IF($D$9="Todos","/"&amp;RIGHT(YEAR(_xlfn.MINIFS(Consolidado!$B$5:$B$1000,Consolidado!$E$5:$E$1000,$B43,Consolidado!$C$5:$C$1000,"SSF",Consolidado!$S$5:$S$1000,"X",Consolidado!$H$5:$H$1000,IF($D$9="Todos","&gt;0",$D$9))),2),"")&amp;IF(_xlfn.MAXIFS(Consolidado!$B$5:$B$1000,Consolidado!$E$5:$E$1000,$B43,Consolidado!$C$5:$C$1000,"SSF",Consolidado!$S$5:$S$1000,"X",Consolidado!$H$5:$H$1000,IF($D$9="Todos","&gt;0",$D$9))&lt;&gt;_xlfn.MINIFS(Consolidado!$B$5:$B$1000,Consolidado!$E$5:$E$1000,$B43,Consolidado!$C$5:$C$1000,"SSF",Consolidado!$S$5:$S$1000,"X",Consolidado!$H$5:$H$1000,IF($D$9="Todos","&gt;0",$D$9))," y "&amp;TEXT(DAY(_xlfn.MAXIFS(Consolidado!$B$5:$B$1000,Consolidado!$E$5:$E$1000,$B43,Consolidado!$C$5:$C$1000,"SSF",Consolidado!$S$5:$S$1000,"X",Consolidado!$H$5:$H$1000,IF($D$9="Todos","&gt;0",$D$9))),"00")&amp;"/"&amp;TEXT(MONTH(_xlfn.MAXIFS(Consolidado!$B$5:$B$1000,Consolidado!$E$5:$E$1000,$B43,Consolidado!$C$5:$C$1000,"SSF",Consolidado!$S$5:$S$1000,"X",Consolidado!$H$5:$H$1000,IF($D$9="Todos","&gt;0",$D$9))),"00")&amp;IF($D$9="Todos","/"&amp;RIGHT(YEAR(_xlfn.MAXIFS(Consolidado!$B$5:$B$1000,Consolidado!$E$5:$E$1000,$B43,Consolidado!$C$5:$C$1000,"SSF",Consolidado!$S$5:$S$1000,"X",Consolidado!$H$5:$H$1000,IF($D$9="Todos","&gt;0",$D$9))),2),""),""),""),IF(SUMIFS(Consolidado!$AD$5:$AD$1000,Consolidado!$E$5:$E$1000,$B43,Consolidado!$C$5:$C$1000,"Comité de Supervisión",Consolidado!$S$5:$S$1000,"X",Consolidado!$H$5:$H$1000,IF($D$9="Todos","&gt;0",$D$9))&gt;0,"Comité Sup. "&amp;TEXT(DAY(_xlfn.MINIFS(Consolidado!$B$5:$B$1000,Consolidado!$E$5:$E$1000,$B43,Consolidado!$C$5:$C$1000,"Comité de Supervisión",Consolidado!$S$5:$S$1000,"X",Consolidado!$H$5:$H$1000,IF($D$9="Todos","&gt;0",$D$9))),"00")&amp;"/"&amp;TEXT(MONTH(_xlfn.MINIFS(Consolidado!$B$5:$B$1000,Consolidado!$E$5:$E$1000,$B43,Consolidado!$C$5:$C$1000,"Comité de Supervisión",Consolidado!$S$5:$S$1000,"X",Consolidado!$H$5:$H$1000,IF($D$9="Todos","&gt;0",$D$9))),"00")&amp;IF($D$9="Todos","/"&amp;RIGHT(YEAR(_xlfn.MINIFS(Consolidado!$B$5:$B$1000,Consolidado!$E$5:$E$1000,$B43,Consolidado!$C$5:$C$1000,"Comité de Supervisión",Consolidado!$S$5:$S$1000,"X",Consolidado!$H$5:$H$1000,IF($D$9="Todos","&gt;0",$D$9))),2),"")&amp;IF(_xlfn.MAXIFS(Consolidado!$B$5:$B$1000,Consolidado!$E$5:$E$1000,$B43,Consolidado!$C$5:$C$1000,"Comité de Supervisión",Consolidado!$S$5:$S$1000,"X",Consolidado!$H$5:$H$1000,IF($D$9="Todos","&gt;0",$D$9))&lt;&gt;_xlfn.MINIFS(Consolidado!$B$5:$B$1000,Consolidado!$E$5:$E$1000,$B43,Consolidado!$C$5:$C$1000,"Comité de Supervisión",Consolidado!$S$5:$S$1000,"X",Consolidado!$H$5:$H$1000,IF($D$9="Todos","&gt;0",$D$9))," y "&amp;TEXT(DAY(_xlfn.MAXIFS(Consolidado!$B$5:$B$1000,Consolidado!$E$5:$E$1000,$B43,Consolidado!$C$5:$C$1000,"Comité de Supervisión",Consolidado!$S$5:$S$1000,"X",Consolidado!$H$5:$H$1000,IF($D$9="Todos","&gt;0",$D$9))),"00")&amp;"/"&amp;TEXT(MONTH(_xlfn.MAXIFS(Consolidado!$B$5:$B$1000,Consolidado!$E$5:$E$1000,$B43,Consolidado!$C$5:$C$1000,"Comité de Supervisión",Consolidado!$S$5:$S$1000,"X",Consolidado!$H$5:$H$1000,IF($D$9="Todos","&gt;0",$D$9))),"00")&amp;IF($D$9="Todos","/"&amp;RIGHT(YEAR(_xlfn.MAXIFS(Consolidado!$B$5:$B$1000,Consolidado!$E$5:$E$1000,$B43,Consolidado!$C$5:$C$1000,"Comité de Supervisión",Consolidado!$S$5:$S$1000,"X",Consolidado!$H$5:$H$1000,IF($D$9="Todos","&gt;0",$D$9))),2),""),""),""),IF(SUMIFS(Consolidado!$AD$5:$AD$1000,Consolidado!$E$5:$E$1000,$B43,Consolidado!$C$5:$C$1000,"Consejo de Administración",Consolidado!$S$5:$S$1000,"X",Consolidado!$H$5:$H$1000,IF($D$9="Todos","&gt;0",$D$9))&gt;0,"Consejo "&amp;TEXT(DAY(_xlfn.MINIFS(Consolidado!$B$5:$B$1000,Consolidado!$E$5:$E$1000,$B43,Consolidado!$C$5:$C$1000,"Consejo de Administración",Consolidado!$S$5:$S$1000,"X",Consolidado!$H$5:$H$1000,IF($D$9="Todos","&gt;0",$D$9))),"00")&amp;"/"&amp;TEXT(MONTH(_xlfn.MINIFS(Consolidado!$B$5:$B$1000,Consolidado!$E$5:$E$1000,$B43,Consolidado!$C$5:$C$1000,"Consejo de Administración",Consolidado!$S$5:$S$1000,"X",Consolidado!$H$5:$H$1000,IF($D$9="Todos","&gt;0",$D$9))),"00")&amp;IF($D$9="Todos","/"&amp;RIGHT(YEAR(_xlfn.MINIFS(Consolidado!$B$5:$B$1000,Consolidado!$E$5:$E$1000,$B43,Consolidado!$C$5:$C$1000,"Consejo de Administración",Consolidado!$S$5:$S$1000,"X",Consolidado!$H$5:$H$1000,IF($D$9="Todos","&gt;0",$D$9))),2),"")&amp;IF(_xlfn.MAXIFS(Consolidado!$B$5:$B$1000,Consolidado!$E$5:$E$1000,$B43,Consolidado!$C$5:$C$1000,"Consejo de Administración",Consolidado!$S$5:$S$1000,"X",Consolidado!$H$5:$H$1000,IF($D$9="Todos","&gt;0",$D$9))&lt;&gt;_xlfn.MINIFS(Consolidado!$B$5:$B$1000,Consolidado!$E$5:$E$1000,$B43,Consolidado!$C$5:$C$1000,"Consejo de Administración",Consolidado!$S$5:$S$1000,"X",Consolidado!$H$5:$H$1000,IF($D$9="Todos","&gt;0",$D$9))," y "&amp;TEXT(DAY(_xlfn.MAXIFS(Consolidado!$B$5:$B$1000,Consolidado!$E$5:$E$1000,$B43,Consolidado!$C$5:$C$1000,"Consejo de Administración",Consolidado!$S$5:$S$1000,"X",Consolidado!$H$5:$H$1000,IF($D$9="Todos","&gt;0",$D$9))),"00")&amp;"/"&amp;TEXT(MONTH(_xlfn.MAXIFS(Consolidado!$B$5:$B$1000,Consolidado!$E$5:$E$1000,$B43,Consolidado!$C$5:$C$1000,"Consejo de Administración",Consolidado!$S$5:$S$1000,"X",Consolidado!$H$5:$H$1000,IF($D$9="Todos","&gt;0",$D$9))),"00")&amp;IF($D$9="Todos","/"&amp;RIGHT(YEAR(_xlfn.MAXIFS(Consolidado!$B$5:$B$1000,Consolidado!$E$5:$E$1000,$B43,Consolidado!$C$5:$C$1000,"Consejo de Administración",Consolidado!$S$5:$S$1000,"X",Consolidado!$H$5:$H$1000,IF($D$9="Todos","&gt;0",$D$9))),2),""),""),""),IF(SUMIFS(Consolidado!$AD$5:$AD$1000,Consolidado!$E$5:$E$1000,$B43,Consolidado!$C$5:$C$1000,"Otros",Consolidado!$S$5:$S$1000,"X",Consolidado!$H$5:$H$1000,IF($D$9="Todos","&gt;0",$D$9))&gt;0,"Otros "&amp;TEXT(DAY(_xlfn.MINIFS(Consolidado!$B$5:$B$1000,Consolidado!$E$5:$E$1000,$B43,Consolidado!$C$5:$C$1000,"Otros",Consolidado!$S$5:$S$1000,"X",Consolidado!$H$5:$H$1000,IF($D$9="Todos","&gt;0",$D$9))),"00")&amp;"/"&amp;TEXT(MONTH(_xlfn.MINIFS(Consolidado!$B$5:$B$1000,Consolidado!$E$5:$E$1000,$B43,Consolidado!$C$5:$C$1000,"Otros",Consolidado!$S$5:$S$1000,"X",Consolidado!$H$5:$H$1000,IF($D$9="Todos","&gt;0",$D$9))),"00")&amp;IF($D$9="Todos","/"&amp;RIGHT(YEAR(_xlfn.MINIFS(Consolidado!$B$5:$B$1000,Consolidado!$E$5:$E$1000,$B43,Consolidado!$C$5:$C$1000,"Otros",Consolidado!$S$5:$S$1000,"X",Consolidado!$H$5:$H$1000,IF($D$9="Todos","&gt;0",$D$9))),2),"")&amp;IF(_xlfn.MAXIFS(Consolidado!$B$5:$B$1000,Consolidado!$E$5:$E$1000,$B43,Consolidado!$C$5:$C$1000,"Otros",Consolidado!$S$5:$S$1000,"X",Consolidado!$H$5:$H$1000,IF($D$9="Todos","&gt;0",$D$9))&lt;&gt;_xlfn.MINIFS(Consolidado!$B$5:$B$1000,Consolidado!$E$5:$E$1000,$B43,Consolidado!$C$5:$C$1000,"Otros",Consolidado!$S$5:$S$1000,"X",Consolidado!$H$5:$H$1000,IF($D$9="Todos","&gt;0",$D$9))," y "&amp;TEXT(DAY(_xlfn.MAXIFS(Consolidado!$B$5:$B$1000,Consolidado!$E$5:$E$1000,$B43,Consolidado!$C$5:$C$1000,"Otros",Consolidado!$S$5:$S$1000,"X",Consolidado!$H$5:$H$1000,IF($D$9="Todos","&gt;0",$D$9))),"00")&amp;"/"&amp;TEXT(MONTH(_xlfn.MAXIFS(Consolidado!$B$5:$B$1000,Consolidado!$E$5:$E$1000,$B43,Consolidado!$C$5:$C$1000,"Otros",Consolidado!$S$5:$S$1000,"X",Consolidado!$H$5:$H$1000,IF($D$9="Todos","&gt;0",$D$9))),"00")&amp;IF($D$9="Todos","/"&amp;RIGHT(YEAR(_xlfn.MAXIFS(Consolidado!$B$5:$B$1000,Consolidado!$E$5:$E$1000,$B43,Consolidado!$C$5:$C$1000,"Otros",Consolidado!$S$5:$S$1000,"X",Consolidado!$H$5:$H$1000,IF($D$9="Todos","&gt;0",$D$9))),2),""),""),""))</f>
        <v/>
      </c>
      <c r="V43" s="37" t="str">
        <f aca="false">_xlfn.TEXTJOIN(" +"&amp;CHAR(10),TRUE(),IF(SUMIFS(Consolidado!$AD$5:$AD$1000,Consolidado!$E$5:$E$1000,$B43,Consolidado!$C$5:$C$1000,"Auditoría Interna",Consolidado!$T$5:$T$1000,"X",Consolidado!$H$5:$H$1000,IF($D$9="Todos","&gt;0",$D$9))&gt;0,"Interna "&amp;TEXT(DAY(_xlfn.MINIFS(Consolidado!$B$5:$B$1000,Consolidado!$E$5:$E$1000,$B43,Consolidado!$C$5:$C$1000,"Auditoría Interna",Consolidado!$T$5:$T$1000,"X",Consolidado!$H$5:$H$1000,IF($D$9="Todos","&gt;0",$D$9))),"00")&amp;"/"&amp;TEXT(MONTH(_xlfn.MINIFS(Consolidado!$B$5:$B$1000,Consolidado!$E$5:$E$1000,$B43,Consolidado!$C$5:$C$1000,"Auditoría Interna",Consolidado!$T$5:$T$1000,"X",Consolidado!$H$5:$H$1000,IF($D$9="Todos","&gt;0",$D$9))),"00")&amp;IF($D$9="Todos","/"&amp;RIGHT(YEAR(_xlfn.MINIFS(Consolidado!$B$5:$B$1000,Consolidado!$E$5:$E$1000,$B43,Consolidado!$C$5:$C$1000,"Auditoría Interna",Consolidado!$T$5:$T$1000,"X",Consolidado!$H$5:$H$1000,IF($D$9="Todos","&gt;0",$D$9))),2),"")&amp;IF(_xlfn.MAXIFS(Consolidado!$B$5:$B$1000,Consolidado!$E$5:$E$1000,$B43,Consolidado!$C$5:$C$1000,"Auditoría Interna",Consolidado!$T$5:$T$1000,"X",Consolidado!$H$5:$H$1000,IF($D$9="Todos","&gt;0",$D$9))&lt;&gt;_xlfn.MINIFS(Consolidado!$B$5:$B$1000,Consolidado!$E$5:$E$1000,$B43,Consolidado!$C$5:$C$1000,"Auditoría Interna",Consolidado!$T$5:$T$1000,"X",Consolidado!$H$5:$H$1000,IF($D$9="Todos","&gt;0",$D$9))," y "&amp;TEXT(DAY(_xlfn.MAXIFS(Consolidado!$B$5:$B$1000,Consolidado!$E$5:$E$1000,$B43,Consolidado!$C$5:$C$1000,"Auditoría Interna",Consolidado!$T$5:$T$1000,"X",Consolidado!$H$5:$H$1000,IF($D$9="Todos","&gt;0",$D$9))),"00")&amp;"/"&amp;TEXT(MONTH(_xlfn.MAXIFS(Consolidado!$B$5:$B$1000,Consolidado!$E$5:$E$1000,$B43,Consolidado!$C$5:$C$1000,"Auditoría Interna",Consolidado!$T$5:$T$1000,"X",Consolidado!$H$5:$H$1000,IF($D$9="Todos","&gt;0",$D$9))),"00")&amp;IF($D$9="Todos","/"&amp;RIGHT(YEAR(_xlfn.MAXIFS(Consolidado!$B$5:$B$1000,Consolidado!$E$5:$E$1000,$B43,Consolidado!$C$5:$C$1000,"Auditoría Interna",Consolidado!$T$5:$T$1000,"X",Consolidado!$H$5:$H$1000,IF($D$9="Todos","&gt;0",$D$9))),2),""),""),""),IF(SUMIFS(Consolidado!$AD$5:$AD$1000,Consolidado!$E$5:$E$1000,$B43,Consolidado!$C$5:$C$1000,"Auditoría Externa",Consolidado!$T$5:$T$1000,"X",Consolidado!$H$5:$H$1000,IF($D$9="Todos","&gt;0",$D$9))&gt;0,"Externa "&amp;TEXT(DAY(_xlfn.MINIFS(Consolidado!$B$5:$B$1000,Consolidado!$E$5:$E$1000,$B43,Consolidado!$C$5:$C$1000,"Auditoría Externa",Consolidado!$T$5:$T$1000,"X",Consolidado!$H$5:$H$1000,IF($D$9="Todos","&gt;0",$D$9))),"00")&amp;"/"&amp;TEXT(MONTH(_xlfn.MINIFS(Consolidado!$B$5:$B$1000,Consolidado!$E$5:$E$1000,$B43,Consolidado!$C$5:$C$1000,"Auditoría Externa",Consolidado!$T$5:$T$1000,"X",Consolidado!$H$5:$H$1000,IF($D$9="Todos","&gt;0",$D$9))),"00")&amp;IF($D$9="Todos","/"&amp;RIGHT(YEAR(_xlfn.MINIFS(Consolidado!$B$5:$B$1000,Consolidado!$E$5:$E$1000,$B43,Consolidado!$C$5:$C$1000,"Auditoría Externa",Consolidado!$T$5:$T$1000,"X",Consolidado!$H$5:$H$1000,IF($D$9="Todos","&gt;0",$D$9))),2),"")&amp;IF(_xlfn.MAXIFS(Consolidado!$B$5:$B$1000,Consolidado!$E$5:$E$1000,$B43,Consolidado!$C$5:$C$1000,"Auditoría Externa",Consolidado!$T$5:$T$1000,"X",Consolidado!$H$5:$H$1000,IF($D$9="Todos","&gt;0",$D$9))&lt;&gt;_xlfn.MINIFS(Consolidado!$B$5:$B$1000,Consolidado!$E$5:$E$1000,$B43,Consolidado!$C$5:$C$1000,"Auditoría Externa",Consolidado!$T$5:$T$1000,"X",Consolidado!$H$5:$H$1000,IF($D$9="Todos","&gt;0",$D$9))," y "&amp;TEXT(DAY(_xlfn.MAXIFS(Consolidado!$B$5:$B$1000,Consolidado!$E$5:$E$1000,$B43,Consolidado!$C$5:$C$1000,"Auditoría Externa",Consolidado!$T$5:$T$1000,"X",Consolidado!$H$5:$H$1000,IF($D$9="Todos","&gt;0",$D$9))),"00")&amp;"/"&amp;TEXT(MONTH(_xlfn.MAXIFS(Consolidado!$B$5:$B$1000,Consolidado!$E$5:$E$1000,$B43,Consolidado!$C$5:$C$1000,"Auditoría Externa",Consolidado!$T$5:$T$1000,"X",Consolidado!$H$5:$H$1000,IF($D$9="Todos","&gt;0",$D$9))),"00")&amp;IF($D$9="Todos","/"&amp;RIGHT(YEAR(_xlfn.MAXIFS(Consolidado!$B$5:$B$1000,Consolidado!$E$5:$E$1000,$B43,Consolidado!$C$5:$C$1000,"Auditoría Externa",Consolidado!$T$5:$T$1000,"X",Consolidado!$H$5:$H$1000,IF($D$9="Todos","&gt;0",$D$9))),2),""),""),""),IF(SUMIFS(Consolidado!$AD$5:$AD$1000,Consolidado!$E$5:$E$1000,$B43,Consolidado!$C$5:$C$1000,"SSF",Consolidado!$T$5:$T$1000,"X",Consolidado!$H$5:$H$1000,IF($D$9="Todos","&gt;0",$D$9))&gt;0,"SSF "&amp;TEXT(DAY(_xlfn.MINIFS(Consolidado!$B$5:$B$1000,Consolidado!$E$5:$E$1000,$B43,Consolidado!$C$5:$C$1000,"SSF",Consolidado!$T$5:$T$1000,"X",Consolidado!$H$5:$H$1000,IF($D$9="Todos","&gt;0",$D$9))),"00")&amp;"/"&amp;TEXT(MONTH(_xlfn.MINIFS(Consolidado!$B$5:$B$1000,Consolidado!$E$5:$E$1000,$B43,Consolidado!$C$5:$C$1000,"SSF",Consolidado!$T$5:$T$1000,"X",Consolidado!$H$5:$H$1000,IF($D$9="Todos","&gt;0",$D$9))),"00")&amp;IF($D$9="Todos","/"&amp;RIGHT(YEAR(_xlfn.MINIFS(Consolidado!$B$5:$B$1000,Consolidado!$E$5:$E$1000,$B43,Consolidado!$C$5:$C$1000,"SSF",Consolidado!$T$5:$T$1000,"X",Consolidado!$H$5:$H$1000,IF($D$9="Todos","&gt;0",$D$9))),2),"")&amp;IF(_xlfn.MAXIFS(Consolidado!$B$5:$B$1000,Consolidado!$E$5:$E$1000,$B43,Consolidado!$C$5:$C$1000,"SSF",Consolidado!$T$5:$T$1000,"X",Consolidado!$H$5:$H$1000,IF($D$9="Todos","&gt;0",$D$9))&lt;&gt;_xlfn.MINIFS(Consolidado!$B$5:$B$1000,Consolidado!$E$5:$E$1000,$B43,Consolidado!$C$5:$C$1000,"SSF",Consolidado!$T$5:$T$1000,"X",Consolidado!$H$5:$H$1000,IF($D$9="Todos","&gt;0",$D$9))," y "&amp;TEXT(DAY(_xlfn.MAXIFS(Consolidado!$B$5:$B$1000,Consolidado!$E$5:$E$1000,$B43,Consolidado!$C$5:$C$1000,"SSF",Consolidado!$T$5:$T$1000,"X",Consolidado!$H$5:$H$1000,IF($D$9="Todos","&gt;0",$D$9))),"00")&amp;"/"&amp;TEXT(MONTH(_xlfn.MAXIFS(Consolidado!$B$5:$B$1000,Consolidado!$E$5:$E$1000,$B43,Consolidado!$C$5:$C$1000,"SSF",Consolidado!$T$5:$T$1000,"X",Consolidado!$H$5:$H$1000,IF($D$9="Todos","&gt;0",$D$9))),"00")&amp;IF($D$9="Todos","/"&amp;RIGHT(YEAR(_xlfn.MAXIFS(Consolidado!$B$5:$B$1000,Consolidado!$E$5:$E$1000,$B43,Consolidado!$C$5:$C$1000,"SSF",Consolidado!$T$5:$T$1000,"X",Consolidado!$H$5:$H$1000,IF($D$9="Todos","&gt;0",$D$9))),2),""),""),""),IF(SUMIFS(Consolidado!$AD$5:$AD$1000,Consolidado!$E$5:$E$1000,$B43,Consolidado!$C$5:$C$1000,"Comité de Supervisión",Consolidado!$T$5:$T$1000,"X",Consolidado!$H$5:$H$1000,IF($D$9="Todos","&gt;0",$D$9))&gt;0,"Comité Sup. "&amp;TEXT(DAY(_xlfn.MINIFS(Consolidado!$B$5:$B$1000,Consolidado!$E$5:$E$1000,$B43,Consolidado!$C$5:$C$1000,"Comité de Supervisión",Consolidado!$T$5:$T$1000,"X",Consolidado!$H$5:$H$1000,IF($D$9="Todos","&gt;0",$D$9))),"00")&amp;"/"&amp;TEXT(MONTH(_xlfn.MINIFS(Consolidado!$B$5:$B$1000,Consolidado!$E$5:$E$1000,$B43,Consolidado!$C$5:$C$1000,"Comité de Supervisión",Consolidado!$T$5:$T$1000,"X",Consolidado!$H$5:$H$1000,IF($D$9="Todos","&gt;0",$D$9))),"00")&amp;IF($D$9="Todos","/"&amp;RIGHT(YEAR(_xlfn.MINIFS(Consolidado!$B$5:$B$1000,Consolidado!$E$5:$E$1000,$B43,Consolidado!$C$5:$C$1000,"Comité de Supervisión",Consolidado!$T$5:$T$1000,"X",Consolidado!$H$5:$H$1000,IF($D$9="Todos","&gt;0",$D$9))),2),"")&amp;IF(_xlfn.MAXIFS(Consolidado!$B$5:$B$1000,Consolidado!$E$5:$E$1000,$B43,Consolidado!$C$5:$C$1000,"Comité de Supervisión",Consolidado!$T$5:$T$1000,"X",Consolidado!$H$5:$H$1000,IF($D$9="Todos","&gt;0",$D$9))&lt;&gt;_xlfn.MINIFS(Consolidado!$B$5:$B$1000,Consolidado!$E$5:$E$1000,$B43,Consolidado!$C$5:$C$1000,"Comité de Supervisión",Consolidado!$T$5:$T$1000,"X",Consolidado!$H$5:$H$1000,IF($D$9="Todos","&gt;0",$D$9))," y "&amp;TEXT(DAY(_xlfn.MAXIFS(Consolidado!$B$5:$B$1000,Consolidado!$E$5:$E$1000,$B43,Consolidado!$C$5:$C$1000,"Comité de Supervisión",Consolidado!$T$5:$T$1000,"X",Consolidado!$H$5:$H$1000,IF($D$9="Todos","&gt;0",$D$9))),"00")&amp;"/"&amp;TEXT(MONTH(_xlfn.MAXIFS(Consolidado!$B$5:$B$1000,Consolidado!$E$5:$E$1000,$B43,Consolidado!$C$5:$C$1000,"Comité de Supervisión",Consolidado!$T$5:$T$1000,"X",Consolidado!$H$5:$H$1000,IF($D$9="Todos","&gt;0",$D$9))),"00")&amp;IF($D$9="Todos","/"&amp;RIGHT(YEAR(_xlfn.MAXIFS(Consolidado!$B$5:$B$1000,Consolidado!$E$5:$E$1000,$B43,Consolidado!$C$5:$C$1000,"Comité de Supervisión",Consolidado!$T$5:$T$1000,"X",Consolidado!$H$5:$H$1000,IF($D$9="Todos","&gt;0",$D$9))),2),""),""),""),IF(SUMIFS(Consolidado!$AD$5:$AD$1000,Consolidado!$E$5:$E$1000,$B43,Consolidado!$C$5:$C$1000,"Consejo de Administración",Consolidado!$T$5:$T$1000,"X",Consolidado!$H$5:$H$1000,IF($D$9="Todos","&gt;0",$D$9))&gt;0,"Consejo "&amp;TEXT(DAY(_xlfn.MINIFS(Consolidado!$B$5:$B$1000,Consolidado!$E$5:$E$1000,$B43,Consolidado!$C$5:$C$1000,"Consejo de Administración",Consolidado!$T$5:$T$1000,"X",Consolidado!$H$5:$H$1000,IF($D$9="Todos","&gt;0",$D$9))),"00")&amp;"/"&amp;TEXT(MONTH(_xlfn.MINIFS(Consolidado!$B$5:$B$1000,Consolidado!$E$5:$E$1000,$B43,Consolidado!$C$5:$C$1000,"Consejo de Administración",Consolidado!$T$5:$T$1000,"X",Consolidado!$H$5:$H$1000,IF($D$9="Todos","&gt;0",$D$9))),"00")&amp;IF($D$9="Todos","/"&amp;RIGHT(YEAR(_xlfn.MINIFS(Consolidado!$B$5:$B$1000,Consolidado!$E$5:$E$1000,$B43,Consolidado!$C$5:$C$1000,"Consejo de Administración",Consolidado!$T$5:$T$1000,"X",Consolidado!$H$5:$H$1000,IF($D$9="Todos","&gt;0",$D$9))),2),"")&amp;IF(_xlfn.MAXIFS(Consolidado!$B$5:$B$1000,Consolidado!$E$5:$E$1000,$B43,Consolidado!$C$5:$C$1000,"Consejo de Administración",Consolidado!$T$5:$T$1000,"X",Consolidado!$H$5:$H$1000,IF($D$9="Todos","&gt;0",$D$9))&lt;&gt;_xlfn.MINIFS(Consolidado!$B$5:$B$1000,Consolidado!$E$5:$E$1000,$B43,Consolidado!$C$5:$C$1000,"Consejo de Administración",Consolidado!$T$5:$T$1000,"X",Consolidado!$H$5:$H$1000,IF($D$9="Todos","&gt;0",$D$9))," y "&amp;TEXT(DAY(_xlfn.MAXIFS(Consolidado!$B$5:$B$1000,Consolidado!$E$5:$E$1000,$B43,Consolidado!$C$5:$C$1000,"Consejo de Administración",Consolidado!$T$5:$T$1000,"X",Consolidado!$H$5:$H$1000,IF($D$9="Todos","&gt;0",$D$9))),"00")&amp;"/"&amp;TEXT(MONTH(_xlfn.MAXIFS(Consolidado!$B$5:$B$1000,Consolidado!$E$5:$E$1000,$B43,Consolidado!$C$5:$C$1000,"Consejo de Administración",Consolidado!$T$5:$T$1000,"X",Consolidado!$H$5:$H$1000,IF($D$9="Todos","&gt;0",$D$9))),"00")&amp;IF($D$9="Todos","/"&amp;RIGHT(YEAR(_xlfn.MAXIFS(Consolidado!$B$5:$B$1000,Consolidado!$E$5:$E$1000,$B43,Consolidado!$C$5:$C$1000,"Consejo de Administración",Consolidado!$T$5:$T$1000,"X",Consolidado!$H$5:$H$1000,IF($D$9="Todos","&gt;0",$D$9))),2),""),""),""),IF(SUMIFS(Consolidado!$AD$5:$AD$1000,Consolidado!$E$5:$E$1000,$B43,Consolidado!$C$5:$C$1000,"Otros",Consolidado!$T$5:$T$1000,"X",Consolidado!$H$5:$H$1000,IF($D$9="Todos","&gt;0",$D$9))&gt;0,"Otros "&amp;TEXT(DAY(_xlfn.MINIFS(Consolidado!$B$5:$B$1000,Consolidado!$E$5:$E$1000,$B43,Consolidado!$C$5:$C$1000,"Otros",Consolidado!$T$5:$T$1000,"X",Consolidado!$H$5:$H$1000,IF($D$9="Todos","&gt;0",$D$9))),"00")&amp;"/"&amp;TEXT(MONTH(_xlfn.MINIFS(Consolidado!$B$5:$B$1000,Consolidado!$E$5:$E$1000,$B43,Consolidado!$C$5:$C$1000,"Otros",Consolidado!$T$5:$T$1000,"X",Consolidado!$H$5:$H$1000,IF($D$9="Todos","&gt;0",$D$9))),"00")&amp;IF($D$9="Todos","/"&amp;RIGHT(YEAR(_xlfn.MINIFS(Consolidado!$B$5:$B$1000,Consolidado!$E$5:$E$1000,$B43,Consolidado!$C$5:$C$1000,"Otros",Consolidado!$T$5:$T$1000,"X",Consolidado!$H$5:$H$1000,IF($D$9="Todos","&gt;0",$D$9))),2),"")&amp;IF(_xlfn.MAXIFS(Consolidado!$B$5:$B$1000,Consolidado!$E$5:$E$1000,$B43,Consolidado!$C$5:$C$1000,"Otros",Consolidado!$T$5:$T$1000,"X",Consolidado!$H$5:$H$1000,IF($D$9="Todos","&gt;0",$D$9))&lt;&gt;_xlfn.MINIFS(Consolidado!$B$5:$B$1000,Consolidado!$E$5:$E$1000,$B43,Consolidado!$C$5:$C$1000,"Otros",Consolidado!$T$5:$T$1000,"X",Consolidado!$H$5:$H$1000,IF($D$9="Todos","&gt;0",$D$9))," y "&amp;TEXT(DAY(_xlfn.MAXIFS(Consolidado!$B$5:$B$1000,Consolidado!$E$5:$E$1000,$B43,Consolidado!$C$5:$C$1000,"Otros",Consolidado!$T$5:$T$1000,"X",Consolidado!$H$5:$H$1000,IF($D$9="Todos","&gt;0",$D$9))),"00")&amp;"/"&amp;TEXT(MONTH(_xlfn.MAXIFS(Consolidado!$B$5:$B$1000,Consolidado!$E$5:$E$1000,$B43,Consolidado!$C$5:$C$1000,"Otros",Consolidado!$T$5:$T$1000,"X",Consolidado!$H$5:$H$1000,IF($D$9="Todos","&gt;0",$D$9))),"00")&amp;IF($D$9="Todos","/"&amp;RIGHT(YEAR(_xlfn.MAXIFS(Consolidado!$B$5:$B$1000,Consolidado!$E$5:$E$1000,$B43,Consolidado!$C$5:$C$1000,"Otros",Consolidado!$T$5:$T$1000,"X",Consolidado!$H$5:$H$1000,IF($D$9="Todos","&gt;0",$D$9))),2),""),""),""))</f>
        <v/>
      </c>
      <c r="AD43" s="38" t="str">
        <f aca="false">Catálogos!C23</f>
        <v>PLD/FT/FPADM</v>
      </c>
      <c r="AE43" s="38" t="str">
        <f aca="false">Catálogos!D23</f>
        <v>NRP-36</v>
      </c>
      <c r="AF43" s="38" t="n">
        <f aca="false">IF(AD43="",0,IF($D$9="Todos",SUMIFS(Consolidado!$AD$5:$AD$1000,Consolidado!$E$5:$E$1000,AD43,Consolidado!$C$5:$C$1000,"Auditoría Interna"),SUMIFS(Consolidado!$AD$5:$AD$1000,Consolidado!$E$5:$E$1000,AD43,Consolidado!$C$5:$C$1000,"Auditoría Interna",Consolidado!$H$5:$H$1000,$D$9)))</f>
        <v>0</v>
      </c>
      <c r="AG43" s="38" t="n">
        <f aca="false">IF(AD43="",0,IF($D$9="Todos",SUMIFS(Consolidado!$AD$5:$AD$1000,Consolidado!$E$5:$E$1000,AD43,Consolidado!$C$5:$C$1000,"Auditoría Externa"),SUMIFS(Consolidado!$AD$5:$AD$1000,Consolidado!$E$5:$E$1000,AD43,Consolidado!$C$5:$C$1000,"Auditoría Externa",Consolidado!$H$5:$H$1000,$D$9)))</f>
        <v>0</v>
      </c>
      <c r="AH43" s="38" t="n">
        <f aca="false">IF(AD43="",0,IF($D$9="Todos",SUMIFS(Consolidado!$AD$5:$AD$1000,Consolidado!$E$5:$E$1000,AD43,Consolidado!$C$5:$C$1000,"SSF"),SUMIFS(Consolidado!$AD$5:$AD$1000,Consolidado!$E$5:$E$1000,AD43,Consolidado!$C$5:$C$1000,"SSF",Consolidado!$H$5:$H$1000,$D$9)))</f>
        <v>0</v>
      </c>
      <c r="AI43" s="38" t="n">
        <f aca="false">IF(AD43="",0,IF($D$9="Todos",SUMIFS(Consolidado!$AD$5:$AD$1000,Consolidado!$E$5:$E$1000,AD43),SUMIFS(Consolidado!$AD$5:$AD$1000,Consolidado!$E$5:$E$1000,AD43,Consolidado!$H$5:$H$1000,$D$9))-SUM(AF43:AH43))</f>
        <v>0</v>
      </c>
      <c r="AJ43" s="38" t="n">
        <f aca="false">SUM(AF43:AI43)</f>
        <v>0</v>
      </c>
      <c r="AK43" s="38" t="n">
        <f aca="false">(AF43&gt;0)+(AG43&gt;0)+(AH43&gt;0)+(IF($D$9="Todos",SUMIFS(Consolidado!$AD$5:$AD$1000,Consolidado!$E$5:$E$1000,AD43,Consolidado!$C$5:$C$1000,"Comité de Supervisión"),SUMIFS(Consolidado!$AD$5:$AD$1000,Consolidado!$E$5:$E$1000,AD43,Consolidado!$C$5:$C$1000,"Comité de Supervisión",Consolidado!$H$5:$H$1000,$D$9))&gt;0)+(IF($D$9="Todos",SUMIFS(Consolidado!$AD$5:$AD$1000,Consolidado!$E$5:$E$1000,AD43,Consolidado!$C$5:$C$1000,"Consejo de Administración"),SUMIFS(Consolidado!$AD$5:$AD$1000,Consolidado!$E$5:$E$1000,AD43,Consolidado!$C$5:$C$1000,"Consejo de Administración",Consolidado!$H$5:$H$1000,$D$9))&gt;0)+(IF($D$9="Todos",SUMIFS(Consolidado!$AD$5:$AD$1000,Consolidado!$E$5:$E$1000,AD43,Consolidado!$C$5:$C$1000,"Otros"),SUMIFS(Consolidado!$AD$5:$AD$1000,Consolidado!$E$5:$E$1000,AD43,Consolidado!$C$5:$C$1000,"Otros",Consolidado!$H$5:$H$1000,$D$9))&gt;0)</f>
        <v>0</v>
      </c>
      <c r="AL43" s="38" t="n">
        <f aca="false">IF(AD43="",-1,AJ43*10000+AK43*100-ROW()/1000)</f>
        <v>-0.043</v>
      </c>
      <c r="AM43" s="38" t="str">
        <f aca="false" t="array" ref="AM43:AM43">_xlfn.TEXTJOIN(", ",TRUE(),IF((Consolidado!$E$5:$E$1000=AD43)*((($D$9="Todos")+(Consolidado!$H$5:$H$1000=$D$9))&gt;0),Consolidado!$AE$5:$AE$1000,""))</f>
        <v/>
      </c>
      <c r="AN43" s="38" t="str">
        <f aca="false" t="array" ref="AN43:AN43">_xlfn.TEXTJOIN(", ",TRUE(),IF(Consolidado!$E$5:$E$1000=AD43,Consolidado!$AE$5:$AE$1000,""))</f>
        <v>SSF – 12 de Junio 2025</v>
      </c>
    </row>
    <row r="44" customFormat="false" ht="39.75" hidden="false" customHeight="true" outlineLevel="0" collapsed="false">
      <c r="A44" s="31" t="n">
        <v>23</v>
      </c>
      <c r="B44" s="32" t="str">
        <f aca="false">INDEX($AD$22:$AD$51,MATCH(LARGE($AL$22:$AL$51,23),$AL$22:$AL$51,0))</f>
        <v>Estabilidad financiera y garantía de depósitos</v>
      </c>
      <c r="C44" s="33" t="str">
        <f aca="false">INDEX($AE$22:$AE$51,MATCH(LARGE($AL$22:$AL$51,23),$AL$22:$AL$51,0))</f>
        <v>Ley de Estabilidad del SF</v>
      </c>
      <c r="D44" s="34" t="n">
        <f aca="false">INDEX($AF$22:$AF$51,MATCH(LARGE($AL$22:$AL$51,23),$AL$22:$AL$51,0))</f>
        <v>0</v>
      </c>
      <c r="E44" s="34" t="n">
        <f aca="false">INDEX($AG$22:$AG$51,MATCH(LARGE($AL$22:$AL$51,23),$AL$22:$AL$51,0))</f>
        <v>0</v>
      </c>
      <c r="F44" s="34" t="n">
        <f aca="false">INDEX($AH$22:$AH$51,MATCH(LARGE($AL$22:$AL$51,23),$AL$22:$AL$51,0))</f>
        <v>1</v>
      </c>
      <c r="G44" s="34" t="n">
        <f aca="false">INDEX($AI$22:$AI$51,MATCH(LARGE($AL$22:$AL$51,23),$AL$22:$AL$51,0))</f>
        <v>0</v>
      </c>
      <c r="H44" s="35" t="n">
        <f aca="false">INDEX($AJ$22:$AJ$51,MATCH(LARGE($AL$22:$AL$51,23),$AL$22:$AL$51,0))</f>
        <v>1</v>
      </c>
      <c r="I44" s="36" t="str">
        <f aca="false">IF(INDEX($AK$22:$AK$51,MATCH(LARGE($AL$22:$AL$51,23),$AL$22:$AL$51,0))&gt;=2,"SÍ ("&amp;INDEX($AK$22:$AK$51,MATCH(LARGE($AL$22:$AL$51,23),$AL$22:$AL$51,0))&amp;" entidades)","No")</f>
        <v>No</v>
      </c>
      <c r="J44" s="13" t="str">
        <f aca="false">IF(INDEX($AJ$22:$AJ$51,MATCH(LARGE($AL$22:$AL$51,23),$AL$22:$AL$51,0))&gt;0,INDEX($AM$22:$AM$51,MATCH(LARGE($AL$22:$AL$51,23),$AL$22:$AL$51,0)),IF(INDEX($AN$22:$AN$51,MATCH(LARGE($AL$22:$AL$51,23),$AL$22:$AL$51,0))="","Nunca lo han pedido","No lo pidieron en "&amp;$D$9&amp;". Lo pidieron: "&amp;INDEX($AN$22:$AN$51,MATCH(LARGE($AL$22:$AL$51,23),$AL$22:$AL$51,0))))</f>
        <v>SSF – 21 de Agosto 2026</v>
      </c>
      <c r="K44" s="37" t="str">
        <f aca="false">_xlfn.TEXTJOIN(" +"&amp;CHAR(10),TRUE(),IF(SUMIFS(Consolidado!$AD$5:$AD$1000,Consolidado!$E$5:$E$1000,$B44,Consolidado!$C$5:$C$1000,"Auditoría Interna",Consolidado!$I$5:$I$1000,"X",Consolidado!$H$5:$H$1000,IF($D$9="Todos","&gt;0",$D$9))&gt;0,"Interna "&amp;TEXT(DAY(_xlfn.MINIFS(Consolidado!$B$5:$B$1000,Consolidado!$E$5:$E$1000,$B44,Consolidado!$C$5:$C$1000,"Auditoría Interna",Consolidado!$I$5:$I$1000,"X",Consolidado!$H$5:$H$1000,IF($D$9="Todos","&gt;0",$D$9))),"00")&amp;"/"&amp;TEXT(MONTH(_xlfn.MINIFS(Consolidado!$B$5:$B$1000,Consolidado!$E$5:$E$1000,$B44,Consolidado!$C$5:$C$1000,"Auditoría Interna",Consolidado!$I$5:$I$1000,"X",Consolidado!$H$5:$H$1000,IF($D$9="Todos","&gt;0",$D$9))),"00")&amp;IF($D$9="Todos","/"&amp;RIGHT(YEAR(_xlfn.MINIFS(Consolidado!$B$5:$B$1000,Consolidado!$E$5:$E$1000,$B44,Consolidado!$C$5:$C$1000,"Auditoría Interna",Consolidado!$I$5:$I$1000,"X",Consolidado!$H$5:$H$1000,IF($D$9="Todos","&gt;0",$D$9))),2),"")&amp;IF(_xlfn.MAXIFS(Consolidado!$B$5:$B$1000,Consolidado!$E$5:$E$1000,$B44,Consolidado!$C$5:$C$1000,"Auditoría Interna",Consolidado!$I$5:$I$1000,"X",Consolidado!$H$5:$H$1000,IF($D$9="Todos","&gt;0",$D$9))&lt;&gt;_xlfn.MINIFS(Consolidado!$B$5:$B$1000,Consolidado!$E$5:$E$1000,$B44,Consolidado!$C$5:$C$1000,"Auditoría Interna",Consolidado!$I$5:$I$1000,"X",Consolidado!$H$5:$H$1000,IF($D$9="Todos","&gt;0",$D$9))," y "&amp;TEXT(DAY(_xlfn.MAXIFS(Consolidado!$B$5:$B$1000,Consolidado!$E$5:$E$1000,$B44,Consolidado!$C$5:$C$1000,"Auditoría Interna",Consolidado!$I$5:$I$1000,"X",Consolidado!$H$5:$H$1000,IF($D$9="Todos","&gt;0",$D$9))),"00")&amp;"/"&amp;TEXT(MONTH(_xlfn.MAXIFS(Consolidado!$B$5:$B$1000,Consolidado!$E$5:$E$1000,$B44,Consolidado!$C$5:$C$1000,"Auditoría Interna",Consolidado!$I$5:$I$1000,"X",Consolidado!$H$5:$H$1000,IF($D$9="Todos","&gt;0",$D$9))),"00")&amp;IF($D$9="Todos","/"&amp;RIGHT(YEAR(_xlfn.MAXIFS(Consolidado!$B$5:$B$1000,Consolidado!$E$5:$E$1000,$B44,Consolidado!$C$5:$C$1000,"Auditoría Interna",Consolidado!$I$5:$I$1000,"X",Consolidado!$H$5:$H$1000,IF($D$9="Todos","&gt;0",$D$9))),2),""),""),""),IF(SUMIFS(Consolidado!$AD$5:$AD$1000,Consolidado!$E$5:$E$1000,$B44,Consolidado!$C$5:$C$1000,"Auditoría Externa",Consolidado!$I$5:$I$1000,"X",Consolidado!$H$5:$H$1000,IF($D$9="Todos","&gt;0",$D$9))&gt;0,"Externa "&amp;TEXT(DAY(_xlfn.MINIFS(Consolidado!$B$5:$B$1000,Consolidado!$E$5:$E$1000,$B44,Consolidado!$C$5:$C$1000,"Auditoría Externa",Consolidado!$I$5:$I$1000,"X",Consolidado!$H$5:$H$1000,IF($D$9="Todos","&gt;0",$D$9))),"00")&amp;"/"&amp;TEXT(MONTH(_xlfn.MINIFS(Consolidado!$B$5:$B$1000,Consolidado!$E$5:$E$1000,$B44,Consolidado!$C$5:$C$1000,"Auditoría Externa",Consolidado!$I$5:$I$1000,"X",Consolidado!$H$5:$H$1000,IF($D$9="Todos","&gt;0",$D$9))),"00")&amp;IF($D$9="Todos","/"&amp;RIGHT(YEAR(_xlfn.MINIFS(Consolidado!$B$5:$B$1000,Consolidado!$E$5:$E$1000,$B44,Consolidado!$C$5:$C$1000,"Auditoría Externa",Consolidado!$I$5:$I$1000,"X",Consolidado!$H$5:$H$1000,IF($D$9="Todos","&gt;0",$D$9))),2),"")&amp;IF(_xlfn.MAXIFS(Consolidado!$B$5:$B$1000,Consolidado!$E$5:$E$1000,$B44,Consolidado!$C$5:$C$1000,"Auditoría Externa",Consolidado!$I$5:$I$1000,"X",Consolidado!$H$5:$H$1000,IF($D$9="Todos","&gt;0",$D$9))&lt;&gt;_xlfn.MINIFS(Consolidado!$B$5:$B$1000,Consolidado!$E$5:$E$1000,$B44,Consolidado!$C$5:$C$1000,"Auditoría Externa",Consolidado!$I$5:$I$1000,"X",Consolidado!$H$5:$H$1000,IF($D$9="Todos","&gt;0",$D$9))," y "&amp;TEXT(DAY(_xlfn.MAXIFS(Consolidado!$B$5:$B$1000,Consolidado!$E$5:$E$1000,$B44,Consolidado!$C$5:$C$1000,"Auditoría Externa",Consolidado!$I$5:$I$1000,"X",Consolidado!$H$5:$H$1000,IF($D$9="Todos","&gt;0",$D$9))),"00")&amp;"/"&amp;TEXT(MONTH(_xlfn.MAXIFS(Consolidado!$B$5:$B$1000,Consolidado!$E$5:$E$1000,$B44,Consolidado!$C$5:$C$1000,"Auditoría Externa",Consolidado!$I$5:$I$1000,"X",Consolidado!$H$5:$H$1000,IF($D$9="Todos","&gt;0",$D$9))),"00")&amp;IF($D$9="Todos","/"&amp;RIGHT(YEAR(_xlfn.MAXIFS(Consolidado!$B$5:$B$1000,Consolidado!$E$5:$E$1000,$B44,Consolidado!$C$5:$C$1000,"Auditoría Externa",Consolidado!$I$5:$I$1000,"X",Consolidado!$H$5:$H$1000,IF($D$9="Todos","&gt;0",$D$9))),2),""),""),""),IF(SUMIFS(Consolidado!$AD$5:$AD$1000,Consolidado!$E$5:$E$1000,$B44,Consolidado!$C$5:$C$1000,"SSF",Consolidado!$I$5:$I$1000,"X",Consolidado!$H$5:$H$1000,IF($D$9="Todos","&gt;0",$D$9))&gt;0,"SSF "&amp;TEXT(DAY(_xlfn.MINIFS(Consolidado!$B$5:$B$1000,Consolidado!$E$5:$E$1000,$B44,Consolidado!$C$5:$C$1000,"SSF",Consolidado!$I$5:$I$1000,"X",Consolidado!$H$5:$H$1000,IF($D$9="Todos","&gt;0",$D$9))),"00")&amp;"/"&amp;TEXT(MONTH(_xlfn.MINIFS(Consolidado!$B$5:$B$1000,Consolidado!$E$5:$E$1000,$B44,Consolidado!$C$5:$C$1000,"SSF",Consolidado!$I$5:$I$1000,"X",Consolidado!$H$5:$H$1000,IF($D$9="Todos","&gt;0",$D$9))),"00")&amp;IF($D$9="Todos","/"&amp;RIGHT(YEAR(_xlfn.MINIFS(Consolidado!$B$5:$B$1000,Consolidado!$E$5:$E$1000,$B44,Consolidado!$C$5:$C$1000,"SSF",Consolidado!$I$5:$I$1000,"X",Consolidado!$H$5:$H$1000,IF($D$9="Todos","&gt;0",$D$9))),2),"")&amp;IF(_xlfn.MAXIFS(Consolidado!$B$5:$B$1000,Consolidado!$E$5:$E$1000,$B44,Consolidado!$C$5:$C$1000,"SSF",Consolidado!$I$5:$I$1000,"X",Consolidado!$H$5:$H$1000,IF($D$9="Todos","&gt;0",$D$9))&lt;&gt;_xlfn.MINIFS(Consolidado!$B$5:$B$1000,Consolidado!$E$5:$E$1000,$B44,Consolidado!$C$5:$C$1000,"SSF",Consolidado!$I$5:$I$1000,"X",Consolidado!$H$5:$H$1000,IF($D$9="Todos","&gt;0",$D$9))," y "&amp;TEXT(DAY(_xlfn.MAXIFS(Consolidado!$B$5:$B$1000,Consolidado!$E$5:$E$1000,$B44,Consolidado!$C$5:$C$1000,"SSF",Consolidado!$I$5:$I$1000,"X",Consolidado!$H$5:$H$1000,IF($D$9="Todos","&gt;0",$D$9))),"00")&amp;"/"&amp;TEXT(MONTH(_xlfn.MAXIFS(Consolidado!$B$5:$B$1000,Consolidado!$E$5:$E$1000,$B44,Consolidado!$C$5:$C$1000,"SSF",Consolidado!$I$5:$I$1000,"X",Consolidado!$H$5:$H$1000,IF($D$9="Todos","&gt;0",$D$9))),"00")&amp;IF($D$9="Todos","/"&amp;RIGHT(YEAR(_xlfn.MAXIFS(Consolidado!$B$5:$B$1000,Consolidado!$E$5:$E$1000,$B44,Consolidado!$C$5:$C$1000,"SSF",Consolidado!$I$5:$I$1000,"X",Consolidado!$H$5:$H$1000,IF($D$9="Todos","&gt;0",$D$9))),2),""),""),""),IF(SUMIFS(Consolidado!$AD$5:$AD$1000,Consolidado!$E$5:$E$1000,$B44,Consolidado!$C$5:$C$1000,"Comité de Supervisión",Consolidado!$I$5:$I$1000,"X",Consolidado!$H$5:$H$1000,IF($D$9="Todos","&gt;0",$D$9))&gt;0,"Comité Sup. "&amp;TEXT(DAY(_xlfn.MINIFS(Consolidado!$B$5:$B$1000,Consolidado!$E$5:$E$1000,$B44,Consolidado!$C$5:$C$1000,"Comité de Supervisión",Consolidado!$I$5:$I$1000,"X",Consolidado!$H$5:$H$1000,IF($D$9="Todos","&gt;0",$D$9))),"00")&amp;"/"&amp;TEXT(MONTH(_xlfn.MINIFS(Consolidado!$B$5:$B$1000,Consolidado!$E$5:$E$1000,$B44,Consolidado!$C$5:$C$1000,"Comité de Supervisión",Consolidado!$I$5:$I$1000,"X",Consolidado!$H$5:$H$1000,IF($D$9="Todos","&gt;0",$D$9))),"00")&amp;IF($D$9="Todos","/"&amp;RIGHT(YEAR(_xlfn.MINIFS(Consolidado!$B$5:$B$1000,Consolidado!$E$5:$E$1000,$B44,Consolidado!$C$5:$C$1000,"Comité de Supervisión",Consolidado!$I$5:$I$1000,"X",Consolidado!$H$5:$H$1000,IF($D$9="Todos","&gt;0",$D$9))),2),"")&amp;IF(_xlfn.MAXIFS(Consolidado!$B$5:$B$1000,Consolidado!$E$5:$E$1000,$B44,Consolidado!$C$5:$C$1000,"Comité de Supervisión",Consolidado!$I$5:$I$1000,"X",Consolidado!$H$5:$H$1000,IF($D$9="Todos","&gt;0",$D$9))&lt;&gt;_xlfn.MINIFS(Consolidado!$B$5:$B$1000,Consolidado!$E$5:$E$1000,$B44,Consolidado!$C$5:$C$1000,"Comité de Supervisión",Consolidado!$I$5:$I$1000,"X",Consolidado!$H$5:$H$1000,IF($D$9="Todos","&gt;0",$D$9))," y "&amp;TEXT(DAY(_xlfn.MAXIFS(Consolidado!$B$5:$B$1000,Consolidado!$E$5:$E$1000,$B44,Consolidado!$C$5:$C$1000,"Comité de Supervisión",Consolidado!$I$5:$I$1000,"X",Consolidado!$H$5:$H$1000,IF($D$9="Todos","&gt;0",$D$9))),"00")&amp;"/"&amp;TEXT(MONTH(_xlfn.MAXIFS(Consolidado!$B$5:$B$1000,Consolidado!$E$5:$E$1000,$B44,Consolidado!$C$5:$C$1000,"Comité de Supervisión",Consolidado!$I$5:$I$1000,"X",Consolidado!$H$5:$H$1000,IF($D$9="Todos","&gt;0",$D$9))),"00")&amp;IF($D$9="Todos","/"&amp;RIGHT(YEAR(_xlfn.MAXIFS(Consolidado!$B$5:$B$1000,Consolidado!$E$5:$E$1000,$B44,Consolidado!$C$5:$C$1000,"Comité de Supervisión",Consolidado!$I$5:$I$1000,"X",Consolidado!$H$5:$H$1000,IF($D$9="Todos","&gt;0",$D$9))),2),""),""),""),IF(SUMIFS(Consolidado!$AD$5:$AD$1000,Consolidado!$E$5:$E$1000,$B44,Consolidado!$C$5:$C$1000,"Consejo de Administración",Consolidado!$I$5:$I$1000,"X",Consolidado!$H$5:$H$1000,IF($D$9="Todos","&gt;0",$D$9))&gt;0,"Consejo "&amp;TEXT(DAY(_xlfn.MINIFS(Consolidado!$B$5:$B$1000,Consolidado!$E$5:$E$1000,$B44,Consolidado!$C$5:$C$1000,"Consejo de Administración",Consolidado!$I$5:$I$1000,"X",Consolidado!$H$5:$H$1000,IF($D$9="Todos","&gt;0",$D$9))),"00")&amp;"/"&amp;TEXT(MONTH(_xlfn.MINIFS(Consolidado!$B$5:$B$1000,Consolidado!$E$5:$E$1000,$B44,Consolidado!$C$5:$C$1000,"Consejo de Administración",Consolidado!$I$5:$I$1000,"X",Consolidado!$H$5:$H$1000,IF($D$9="Todos","&gt;0",$D$9))),"00")&amp;IF($D$9="Todos","/"&amp;RIGHT(YEAR(_xlfn.MINIFS(Consolidado!$B$5:$B$1000,Consolidado!$E$5:$E$1000,$B44,Consolidado!$C$5:$C$1000,"Consejo de Administración",Consolidado!$I$5:$I$1000,"X",Consolidado!$H$5:$H$1000,IF($D$9="Todos","&gt;0",$D$9))),2),"")&amp;IF(_xlfn.MAXIFS(Consolidado!$B$5:$B$1000,Consolidado!$E$5:$E$1000,$B44,Consolidado!$C$5:$C$1000,"Consejo de Administración",Consolidado!$I$5:$I$1000,"X",Consolidado!$H$5:$H$1000,IF($D$9="Todos","&gt;0",$D$9))&lt;&gt;_xlfn.MINIFS(Consolidado!$B$5:$B$1000,Consolidado!$E$5:$E$1000,$B44,Consolidado!$C$5:$C$1000,"Consejo de Administración",Consolidado!$I$5:$I$1000,"X",Consolidado!$H$5:$H$1000,IF($D$9="Todos","&gt;0",$D$9))," y "&amp;TEXT(DAY(_xlfn.MAXIFS(Consolidado!$B$5:$B$1000,Consolidado!$E$5:$E$1000,$B44,Consolidado!$C$5:$C$1000,"Consejo de Administración",Consolidado!$I$5:$I$1000,"X",Consolidado!$H$5:$H$1000,IF($D$9="Todos","&gt;0",$D$9))),"00")&amp;"/"&amp;TEXT(MONTH(_xlfn.MAXIFS(Consolidado!$B$5:$B$1000,Consolidado!$E$5:$E$1000,$B44,Consolidado!$C$5:$C$1000,"Consejo de Administración",Consolidado!$I$5:$I$1000,"X",Consolidado!$H$5:$H$1000,IF($D$9="Todos","&gt;0",$D$9))),"00")&amp;IF($D$9="Todos","/"&amp;RIGHT(YEAR(_xlfn.MAXIFS(Consolidado!$B$5:$B$1000,Consolidado!$E$5:$E$1000,$B44,Consolidado!$C$5:$C$1000,"Consejo de Administración",Consolidado!$I$5:$I$1000,"X",Consolidado!$H$5:$H$1000,IF($D$9="Todos","&gt;0",$D$9))),2),""),""),""),IF(SUMIFS(Consolidado!$AD$5:$AD$1000,Consolidado!$E$5:$E$1000,$B44,Consolidado!$C$5:$C$1000,"Otros",Consolidado!$I$5:$I$1000,"X",Consolidado!$H$5:$H$1000,IF($D$9="Todos","&gt;0",$D$9))&gt;0,"Otros "&amp;TEXT(DAY(_xlfn.MINIFS(Consolidado!$B$5:$B$1000,Consolidado!$E$5:$E$1000,$B44,Consolidado!$C$5:$C$1000,"Otros",Consolidado!$I$5:$I$1000,"X",Consolidado!$H$5:$H$1000,IF($D$9="Todos","&gt;0",$D$9))),"00")&amp;"/"&amp;TEXT(MONTH(_xlfn.MINIFS(Consolidado!$B$5:$B$1000,Consolidado!$E$5:$E$1000,$B44,Consolidado!$C$5:$C$1000,"Otros",Consolidado!$I$5:$I$1000,"X",Consolidado!$H$5:$H$1000,IF($D$9="Todos","&gt;0",$D$9))),"00")&amp;IF($D$9="Todos","/"&amp;RIGHT(YEAR(_xlfn.MINIFS(Consolidado!$B$5:$B$1000,Consolidado!$E$5:$E$1000,$B44,Consolidado!$C$5:$C$1000,"Otros",Consolidado!$I$5:$I$1000,"X",Consolidado!$H$5:$H$1000,IF($D$9="Todos","&gt;0",$D$9))),2),"")&amp;IF(_xlfn.MAXIFS(Consolidado!$B$5:$B$1000,Consolidado!$E$5:$E$1000,$B44,Consolidado!$C$5:$C$1000,"Otros",Consolidado!$I$5:$I$1000,"X",Consolidado!$H$5:$H$1000,IF($D$9="Todos","&gt;0",$D$9))&lt;&gt;_xlfn.MINIFS(Consolidado!$B$5:$B$1000,Consolidado!$E$5:$E$1000,$B44,Consolidado!$C$5:$C$1000,"Otros",Consolidado!$I$5:$I$1000,"X",Consolidado!$H$5:$H$1000,IF($D$9="Todos","&gt;0",$D$9))," y "&amp;TEXT(DAY(_xlfn.MAXIFS(Consolidado!$B$5:$B$1000,Consolidado!$E$5:$E$1000,$B44,Consolidado!$C$5:$C$1000,"Otros",Consolidado!$I$5:$I$1000,"X",Consolidado!$H$5:$H$1000,IF($D$9="Todos","&gt;0",$D$9))),"00")&amp;"/"&amp;TEXT(MONTH(_xlfn.MAXIFS(Consolidado!$B$5:$B$1000,Consolidado!$E$5:$E$1000,$B44,Consolidado!$C$5:$C$1000,"Otros",Consolidado!$I$5:$I$1000,"X",Consolidado!$H$5:$H$1000,IF($D$9="Todos","&gt;0",$D$9))),"00")&amp;IF($D$9="Todos","/"&amp;RIGHT(YEAR(_xlfn.MAXIFS(Consolidado!$B$5:$B$1000,Consolidado!$E$5:$E$1000,$B44,Consolidado!$C$5:$C$1000,"Otros",Consolidado!$I$5:$I$1000,"X",Consolidado!$H$5:$H$1000,IF($D$9="Todos","&gt;0",$D$9))),2),""),""),""))</f>
        <v/>
      </c>
      <c r="L44" s="37" t="str">
        <f aca="false">_xlfn.TEXTJOIN(" +"&amp;CHAR(10),TRUE(),IF(SUMIFS(Consolidado!$AD$5:$AD$1000,Consolidado!$E$5:$E$1000,$B44,Consolidado!$C$5:$C$1000,"Auditoría Interna",Consolidado!$J$5:$J$1000,"X",Consolidado!$H$5:$H$1000,IF($D$9="Todos","&gt;0",$D$9))&gt;0,"Interna "&amp;TEXT(DAY(_xlfn.MINIFS(Consolidado!$B$5:$B$1000,Consolidado!$E$5:$E$1000,$B44,Consolidado!$C$5:$C$1000,"Auditoría Interna",Consolidado!$J$5:$J$1000,"X",Consolidado!$H$5:$H$1000,IF($D$9="Todos","&gt;0",$D$9))),"00")&amp;"/"&amp;TEXT(MONTH(_xlfn.MINIFS(Consolidado!$B$5:$B$1000,Consolidado!$E$5:$E$1000,$B44,Consolidado!$C$5:$C$1000,"Auditoría Interna",Consolidado!$J$5:$J$1000,"X",Consolidado!$H$5:$H$1000,IF($D$9="Todos","&gt;0",$D$9))),"00")&amp;IF($D$9="Todos","/"&amp;RIGHT(YEAR(_xlfn.MINIFS(Consolidado!$B$5:$B$1000,Consolidado!$E$5:$E$1000,$B44,Consolidado!$C$5:$C$1000,"Auditoría Interna",Consolidado!$J$5:$J$1000,"X",Consolidado!$H$5:$H$1000,IF($D$9="Todos","&gt;0",$D$9))),2),"")&amp;IF(_xlfn.MAXIFS(Consolidado!$B$5:$B$1000,Consolidado!$E$5:$E$1000,$B44,Consolidado!$C$5:$C$1000,"Auditoría Interna",Consolidado!$J$5:$J$1000,"X",Consolidado!$H$5:$H$1000,IF($D$9="Todos","&gt;0",$D$9))&lt;&gt;_xlfn.MINIFS(Consolidado!$B$5:$B$1000,Consolidado!$E$5:$E$1000,$B44,Consolidado!$C$5:$C$1000,"Auditoría Interna",Consolidado!$J$5:$J$1000,"X",Consolidado!$H$5:$H$1000,IF($D$9="Todos","&gt;0",$D$9))," y "&amp;TEXT(DAY(_xlfn.MAXIFS(Consolidado!$B$5:$B$1000,Consolidado!$E$5:$E$1000,$B44,Consolidado!$C$5:$C$1000,"Auditoría Interna",Consolidado!$J$5:$J$1000,"X",Consolidado!$H$5:$H$1000,IF($D$9="Todos","&gt;0",$D$9))),"00")&amp;"/"&amp;TEXT(MONTH(_xlfn.MAXIFS(Consolidado!$B$5:$B$1000,Consolidado!$E$5:$E$1000,$B44,Consolidado!$C$5:$C$1000,"Auditoría Interna",Consolidado!$J$5:$J$1000,"X",Consolidado!$H$5:$H$1000,IF($D$9="Todos","&gt;0",$D$9))),"00")&amp;IF($D$9="Todos","/"&amp;RIGHT(YEAR(_xlfn.MAXIFS(Consolidado!$B$5:$B$1000,Consolidado!$E$5:$E$1000,$B44,Consolidado!$C$5:$C$1000,"Auditoría Interna",Consolidado!$J$5:$J$1000,"X",Consolidado!$H$5:$H$1000,IF($D$9="Todos","&gt;0",$D$9))),2),""),""),""),IF(SUMIFS(Consolidado!$AD$5:$AD$1000,Consolidado!$E$5:$E$1000,$B44,Consolidado!$C$5:$C$1000,"Auditoría Externa",Consolidado!$J$5:$J$1000,"X",Consolidado!$H$5:$H$1000,IF($D$9="Todos","&gt;0",$D$9))&gt;0,"Externa "&amp;TEXT(DAY(_xlfn.MINIFS(Consolidado!$B$5:$B$1000,Consolidado!$E$5:$E$1000,$B44,Consolidado!$C$5:$C$1000,"Auditoría Externa",Consolidado!$J$5:$J$1000,"X",Consolidado!$H$5:$H$1000,IF($D$9="Todos","&gt;0",$D$9))),"00")&amp;"/"&amp;TEXT(MONTH(_xlfn.MINIFS(Consolidado!$B$5:$B$1000,Consolidado!$E$5:$E$1000,$B44,Consolidado!$C$5:$C$1000,"Auditoría Externa",Consolidado!$J$5:$J$1000,"X",Consolidado!$H$5:$H$1000,IF($D$9="Todos","&gt;0",$D$9))),"00")&amp;IF($D$9="Todos","/"&amp;RIGHT(YEAR(_xlfn.MINIFS(Consolidado!$B$5:$B$1000,Consolidado!$E$5:$E$1000,$B44,Consolidado!$C$5:$C$1000,"Auditoría Externa",Consolidado!$J$5:$J$1000,"X",Consolidado!$H$5:$H$1000,IF($D$9="Todos","&gt;0",$D$9))),2),"")&amp;IF(_xlfn.MAXIFS(Consolidado!$B$5:$B$1000,Consolidado!$E$5:$E$1000,$B44,Consolidado!$C$5:$C$1000,"Auditoría Externa",Consolidado!$J$5:$J$1000,"X",Consolidado!$H$5:$H$1000,IF($D$9="Todos","&gt;0",$D$9))&lt;&gt;_xlfn.MINIFS(Consolidado!$B$5:$B$1000,Consolidado!$E$5:$E$1000,$B44,Consolidado!$C$5:$C$1000,"Auditoría Externa",Consolidado!$J$5:$J$1000,"X",Consolidado!$H$5:$H$1000,IF($D$9="Todos","&gt;0",$D$9))," y "&amp;TEXT(DAY(_xlfn.MAXIFS(Consolidado!$B$5:$B$1000,Consolidado!$E$5:$E$1000,$B44,Consolidado!$C$5:$C$1000,"Auditoría Externa",Consolidado!$J$5:$J$1000,"X",Consolidado!$H$5:$H$1000,IF($D$9="Todos","&gt;0",$D$9))),"00")&amp;"/"&amp;TEXT(MONTH(_xlfn.MAXIFS(Consolidado!$B$5:$B$1000,Consolidado!$E$5:$E$1000,$B44,Consolidado!$C$5:$C$1000,"Auditoría Externa",Consolidado!$J$5:$J$1000,"X",Consolidado!$H$5:$H$1000,IF($D$9="Todos","&gt;0",$D$9))),"00")&amp;IF($D$9="Todos","/"&amp;RIGHT(YEAR(_xlfn.MAXIFS(Consolidado!$B$5:$B$1000,Consolidado!$E$5:$E$1000,$B44,Consolidado!$C$5:$C$1000,"Auditoría Externa",Consolidado!$J$5:$J$1000,"X",Consolidado!$H$5:$H$1000,IF($D$9="Todos","&gt;0",$D$9))),2),""),""),""),IF(SUMIFS(Consolidado!$AD$5:$AD$1000,Consolidado!$E$5:$E$1000,$B44,Consolidado!$C$5:$C$1000,"SSF",Consolidado!$J$5:$J$1000,"X",Consolidado!$H$5:$H$1000,IF($D$9="Todos","&gt;0",$D$9))&gt;0,"SSF "&amp;TEXT(DAY(_xlfn.MINIFS(Consolidado!$B$5:$B$1000,Consolidado!$E$5:$E$1000,$B44,Consolidado!$C$5:$C$1000,"SSF",Consolidado!$J$5:$J$1000,"X",Consolidado!$H$5:$H$1000,IF($D$9="Todos","&gt;0",$D$9))),"00")&amp;"/"&amp;TEXT(MONTH(_xlfn.MINIFS(Consolidado!$B$5:$B$1000,Consolidado!$E$5:$E$1000,$B44,Consolidado!$C$5:$C$1000,"SSF",Consolidado!$J$5:$J$1000,"X",Consolidado!$H$5:$H$1000,IF($D$9="Todos","&gt;0",$D$9))),"00")&amp;IF($D$9="Todos","/"&amp;RIGHT(YEAR(_xlfn.MINIFS(Consolidado!$B$5:$B$1000,Consolidado!$E$5:$E$1000,$B44,Consolidado!$C$5:$C$1000,"SSF",Consolidado!$J$5:$J$1000,"X",Consolidado!$H$5:$H$1000,IF($D$9="Todos","&gt;0",$D$9))),2),"")&amp;IF(_xlfn.MAXIFS(Consolidado!$B$5:$B$1000,Consolidado!$E$5:$E$1000,$B44,Consolidado!$C$5:$C$1000,"SSF",Consolidado!$J$5:$J$1000,"X",Consolidado!$H$5:$H$1000,IF($D$9="Todos","&gt;0",$D$9))&lt;&gt;_xlfn.MINIFS(Consolidado!$B$5:$B$1000,Consolidado!$E$5:$E$1000,$B44,Consolidado!$C$5:$C$1000,"SSF",Consolidado!$J$5:$J$1000,"X",Consolidado!$H$5:$H$1000,IF($D$9="Todos","&gt;0",$D$9))," y "&amp;TEXT(DAY(_xlfn.MAXIFS(Consolidado!$B$5:$B$1000,Consolidado!$E$5:$E$1000,$B44,Consolidado!$C$5:$C$1000,"SSF",Consolidado!$J$5:$J$1000,"X",Consolidado!$H$5:$H$1000,IF($D$9="Todos","&gt;0",$D$9))),"00")&amp;"/"&amp;TEXT(MONTH(_xlfn.MAXIFS(Consolidado!$B$5:$B$1000,Consolidado!$E$5:$E$1000,$B44,Consolidado!$C$5:$C$1000,"SSF",Consolidado!$J$5:$J$1000,"X",Consolidado!$H$5:$H$1000,IF($D$9="Todos","&gt;0",$D$9))),"00")&amp;IF($D$9="Todos","/"&amp;RIGHT(YEAR(_xlfn.MAXIFS(Consolidado!$B$5:$B$1000,Consolidado!$E$5:$E$1000,$B44,Consolidado!$C$5:$C$1000,"SSF",Consolidado!$J$5:$J$1000,"X",Consolidado!$H$5:$H$1000,IF($D$9="Todos","&gt;0",$D$9))),2),""),""),""),IF(SUMIFS(Consolidado!$AD$5:$AD$1000,Consolidado!$E$5:$E$1000,$B44,Consolidado!$C$5:$C$1000,"Comité de Supervisión",Consolidado!$J$5:$J$1000,"X",Consolidado!$H$5:$H$1000,IF($D$9="Todos","&gt;0",$D$9))&gt;0,"Comité Sup. "&amp;TEXT(DAY(_xlfn.MINIFS(Consolidado!$B$5:$B$1000,Consolidado!$E$5:$E$1000,$B44,Consolidado!$C$5:$C$1000,"Comité de Supervisión",Consolidado!$J$5:$J$1000,"X",Consolidado!$H$5:$H$1000,IF($D$9="Todos","&gt;0",$D$9))),"00")&amp;"/"&amp;TEXT(MONTH(_xlfn.MINIFS(Consolidado!$B$5:$B$1000,Consolidado!$E$5:$E$1000,$B44,Consolidado!$C$5:$C$1000,"Comité de Supervisión",Consolidado!$J$5:$J$1000,"X",Consolidado!$H$5:$H$1000,IF($D$9="Todos","&gt;0",$D$9))),"00")&amp;IF($D$9="Todos","/"&amp;RIGHT(YEAR(_xlfn.MINIFS(Consolidado!$B$5:$B$1000,Consolidado!$E$5:$E$1000,$B44,Consolidado!$C$5:$C$1000,"Comité de Supervisión",Consolidado!$J$5:$J$1000,"X",Consolidado!$H$5:$H$1000,IF($D$9="Todos","&gt;0",$D$9))),2),"")&amp;IF(_xlfn.MAXIFS(Consolidado!$B$5:$B$1000,Consolidado!$E$5:$E$1000,$B44,Consolidado!$C$5:$C$1000,"Comité de Supervisión",Consolidado!$J$5:$J$1000,"X",Consolidado!$H$5:$H$1000,IF($D$9="Todos","&gt;0",$D$9))&lt;&gt;_xlfn.MINIFS(Consolidado!$B$5:$B$1000,Consolidado!$E$5:$E$1000,$B44,Consolidado!$C$5:$C$1000,"Comité de Supervisión",Consolidado!$J$5:$J$1000,"X",Consolidado!$H$5:$H$1000,IF($D$9="Todos","&gt;0",$D$9))," y "&amp;TEXT(DAY(_xlfn.MAXIFS(Consolidado!$B$5:$B$1000,Consolidado!$E$5:$E$1000,$B44,Consolidado!$C$5:$C$1000,"Comité de Supervisión",Consolidado!$J$5:$J$1000,"X",Consolidado!$H$5:$H$1000,IF($D$9="Todos","&gt;0",$D$9))),"00")&amp;"/"&amp;TEXT(MONTH(_xlfn.MAXIFS(Consolidado!$B$5:$B$1000,Consolidado!$E$5:$E$1000,$B44,Consolidado!$C$5:$C$1000,"Comité de Supervisión",Consolidado!$J$5:$J$1000,"X",Consolidado!$H$5:$H$1000,IF($D$9="Todos","&gt;0",$D$9))),"00")&amp;IF($D$9="Todos","/"&amp;RIGHT(YEAR(_xlfn.MAXIFS(Consolidado!$B$5:$B$1000,Consolidado!$E$5:$E$1000,$B44,Consolidado!$C$5:$C$1000,"Comité de Supervisión",Consolidado!$J$5:$J$1000,"X",Consolidado!$H$5:$H$1000,IF($D$9="Todos","&gt;0",$D$9))),2),""),""),""),IF(SUMIFS(Consolidado!$AD$5:$AD$1000,Consolidado!$E$5:$E$1000,$B44,Consolidado!$C$5:$C$1000,"Consejo de Administración",Consolidado!$J$5:$J$1000,"X",Consolidado!$H$5:$H$1000,IF($D$9="Todos","&gt;0",$D$9))&gt;0,"Consejo "&amp;TEXT(DAY(_xlfn.MINIFS(Consolidado!$B$5:$B$1000,Consolidado!$E$5:$E$1000,$B44,Consolidado!$C$5:$C$1000,"Consejo de Administración",Consolidado!$J$5:$J$1000,"X",Consolidado!$H$5:$H$1000,IF($D$9="Todos","&gt;0",$D$9))),"00")&amp;"/"&amp;TEXT(MONTH(_xlfn.MINIFS(Consolidado!$B$5:$B$1000,Consolidado!$E$5:$E$1000,$B44,Consolidado!$C$5:$C$1000,"Consejo de Administración",Consolidado!$J$5:$J$1000,"X",Consolidado!$H$5:$H$1000,IF($D$9="Todos","&gt;0",$D$9))),"00")&amp;IF($D$9="Todos","/"&amp;RIGHT(YEAR(_xlfn.MINIFS(Consolidado!$B$5:$B$1000,Consolidado!$E$5:$E$1000,$B44,Consolidado!$C$5:$C$1000,"Consejo de Administración",Consolidado!$J$5:$J$1000,"X",Consolidado!$H$5:$H$1000,IF($D$9="Todos","&gt;0",$D$9))),2),"")&amp;IF(_xlfn.MAXIFS(Consolidado!$B$5:$B$1000,Consolidado!$E$5:$E$1000,$B44,Consolidado!$C$5:$C$1000,"Consejo de Administración",Consolidado!$J$5:$J$1000,"X",Consolidado!$H$5:$H$1000,IF($D$9="Todos","&gt;0",$D$9))&lt;&gt;_xlfn.MINIFS(Consolidado!$B$5:$B$1000,Consolidado!$E$5:$E$1000,$B44,Consolidado!$C$5:$C$1000,"Consejo de Administración",Consolidado!$J$5:$J$1000,"X",Consolidado!$H$5:$H$1000,IF($D$9="Todos","&gt;0",$D$9))," y "&amp;TEXT(DAY(_xlfn.MAXIFS(Consolidado!$B$5:$B$1000,Consolidado!$E$5:$E$1000,$B44,Consolidado!$C$5:$C$1000,"Consejo de Administración",Consolidado!$J$5:$J$1000,"X",Consolidado!$H$5:$H$1000,IF($D$9="Todos","&gt;0",$D$9))),"00")&amp;"/"&amp;TEXT(MONTH(_xlfn.MAXIFS(Consolidado!$B$5:$B$1000,Consolidado!$E$5:$E$1000,$B44,Consolidado!$C$5:$C$1000,"Consejo de Administración",Consolidado!$J$5:$J$1000,"X",Consolidado!$H$5:$H$1000,IF($D$9="Todos","&gt;0",$D$9))),"00")&amp;IF($D$9="Todos","/"&amp;RIGHT(YEAR(_xlfn.MAXIFS(Consolidado!$B$5:$B$1000,Consolidado!$E$5:$E$1000,$B44,Consolidado!$C$5:$C$1000,"Consejo de Administración",Consolidado!$J$5:$J$1000,"X",Consolidado!$H$5:$H$1000,IF($D$9="Todos","&gt;0",$D$9))),2),""),""),""),IF(SUMIFS(Consolidado!$AD$5:$AD$1000,Consolidado!$E$5:$E$1000,$B44,Consolidado!$C$5:$C$1000,"Otros",Consolidado!$J$5:$J$1000,"X",Consolidado!$H$5:$H$1000,IF($D$9="Todos","&gt;0",$D$9))&gt;0,"Otros "&amp;TEXT(DAY(_xlfn.MINIFS(Consolidado!$B$5:$B$1000,Consolidado!$E$5:$E$1000,$B44,Consolidado!$C$5:$C$1000,"Otros",Consolidado!$J$5:$J$1000,"X",Consolidado!$H$5:$H$1000,IF($D$9="Todos","&gt;0",$D$9))),"00")&amp;"/"&amp;TEXT(MONTH(_xlfn.MINIFS(Consolidado!$B$5:$B$1000,Consolidado!$E$5:$E$1000,$B44,Consolidado!$C$5:$C$1000,"Otros",Consolidado!$J$5:$J$1000,"X",Consolidado!$H$5:$H$1000,IF($D$9="Todos","&gt;0",$D$9))),"00")&amp;IF($D$9="Todos","/"&amp;RIGHT(YEAR(_xlfn.MINIFS(Consolidado!$B$5:$B$1000,Consolidado!$E$5:$E$1000,$B44,Consolidado!$C$5:$C$1000,"Otros",Consolidado!$J$5:$J$1000,"X",Consolidado!$H$5:$H$1000,IF($D$9="Todos","&gt;0",$D$9))),2),"")&amp;IF(_xlfn.MAXIFS(Consolidado!$B$5:$B$1000,Consolidado!$E$5:$E$1000,$B44,Consolidado!$C$5:$C$1000,"Otros",Consolidado!$J$5:$J$1000,"X",Consolidado!$H$5:$H$1000,IF($D$9="Todos","&gt;0",$D$9))&lt;&gt;_xlfn.MINIFS(Consolidado!$B$5:$B$1000,Consolidado!$E$5:$E$1000,$B44,Consolidado!$C$5:$C$1000,"Otros",Consolidado!$J$5:$J$1000,"X",Consolidado!$H$5:$H$1000,IF($D$9="Todos","&gt;0",$D$9))," y "&amp;TEXT(DAY(_xlfn.MAXIFS(Consolidado!$B$5:$B$1000,Consolidado!$E$5:$E$1000,$B44,Consolidado!$C$5:$C$1000,"Otros",Consolidado!$J$5:$J$1000,"X",Consolidado!$H$5:$H$1000,IF($D$9="Todos","&gt;0",$D$9))),"00")&amp;"/"&amp;TEXT(MONTH(_xlfn.MAXIFS(Consolidado!$B$5:$B$1000,Consolidado!$E$5:$E$1000,$B44,Consolidado!$C$5:$C$1000,"Otros",Consolidado!$J$5:$J$1000,"X",Consolidado!$H$5:$H$1000,IF($D$9="Todos","&gt;0",$D$9))),"00")&amp;IF($D$9="Todos","/"&amp;RIGHT(YEAR(_xlfn.MAXIFS(Consolidado!$B$5:$B$1000,Consolidado!$E$5:$E$1000,$B44,Consolidado!$C$5:$C$1000,"Otros",Consolidado!$J$5:$J$1000,"X",Consolidado!$H$5:$H$1000,IF($D$9="Todos","&gt;0",$D$9))),2),""),""),""))</f>
        <v/>
      </c>
      <c r="M44" s="37" t="str">
        <f aca="false">_xlfn.TEXTJOIN(" +"&amp;CHAR(10),TRUE(),IF(SUMIFS(Consolidado!$AD$5:$AD$1000,Consolidado!$E$5:$E$1000,$B44,Consolidado!$C$5:$C$1000,"Auditoría Interna",Consolidado!$K$5:$K$1000,"X",Consolidado!$H$5:$H$1000,IF($D$9="Todos","&gt;0",$D$9))&gt;0,"Interna "&amp;TEXT(DAY(_xlfn.MINIFS(Consolidado!$B$5:$B$1000,Consolidado!$E$5:$E$1000,$B44,Consolidado!$C$5:$C$1000,"Auditoría Interna",Consolidado!$K$5:$K$1000,"X",Consolidado!$H$5:$H$1000,IF($D$9="Todos","&gt;0",$D$9))),"00")&amp;"/"&amp;TEXT(MONTH(_xlfn.MINIFS(Consolidado!$B$5:$B$1000,Consolidado!$E$5:$E$1000,$B44,Consolidado!$C$5:$C$1000,"Auditoría Interna",Consolidado!$K$5:$K$1000,"X",Consolidado!$H$5:$H$1000,IF($D$9="Todos","&gt;0",$D$9))),"00")&amp;IF($D$9="Todos","/"&amp;RIGHT(YEAR(_xlfn.MINIFS(Consolidado!$B$5:$B$1000,Consolidado!$E$5:$E$1000,$B44,Consolidado!$C$5:$C$1000,"Auditoría Interna",Consolidado!$K$5:$K$1000,"X",Consolidado!$H$5:$H$1000,IF($D$9="Todos","&gt;0",$D$9))),2),"")&amp;IF(_xlfn.MAXIFS(Consolidado!$B$5:$B$1000,Consolidado!$E$5:$E$1000,$B44,Consolidado!$C$5:$C$1000,"Auditoría Interna",Consolidado!$K$5:$K$1000,"X",Consolidado!$H$5:$H$1000,IF($D$9="Todos","&gt;0",$D$9))&lt;&gt;_xlfn.MINIFS(Consolidado!$B$5:$B$1000,Consolidado!$E$5:$E$1000,$B44,Consolidado!$C$5:$C$1000,"Auditoría Interna",Consolidado!$K$5:$K$1000,"X",Consolidado!$H$5:$H$1000,IF($D$9="Todos","&gt;0",$D$9))," y "&amp;TEXT(DAY(_xlfn.MAXIFS(Consolidado!$B$5:$B$1000,Consolidado!$E$5:$E$1000,$B44,Consolidado!$C$5:$C$1000,"Auditoría Interna",Consolidado!$K$5:$K$1000,"X",Consolidado!$H$5:$H$1000,IF($D$9="Todos","&gt;0",$D$9))),"00")&amp;"/"&amp;TEXT(MONTH(_xlfn.MAXIFS(Consolidado!$B$5:$B$1000,Consolidado!$E$5:$E$1000,$B44,Consolidado!$C$5:$C$1000,"Auditoría Interna",Consolidado!$K$5:$K$1000,"X",Consolidado!$H$5:$H$1000,IF($D$9="Todos","&gt;0",$D$9))),"00")&amp;IF($D$9="Todos","/"&amp;RIGHT(YEAR(_xlfn.MAXIFS(Consolidado!$B$5:$B$1000,Consolidado!$E$5:$E$1000,$B44,Consolidado!$C$5:$C$1000,"Auditoría Interna",Consolidado!$K$5:$K$1000,"X",Consolidado!$H$5:$H$1000,IF($D$9="Todos","&gt;0",$D$9))),2),""),""),""),IF(SUMIFS(Consolidado!$AD$5:$AD$1000,Consolidado!$E$5:$E$1000,$B44,Consolidado!$C$5:$C$1000,"Auditoría Externa",Consolidado!$K$5:$K$1000,"X",Consolidado!$H$5:$H$1000,IF($D$9="Todos","&gt;0",$D$9))&gt;0,"Externa "&amp;TEXT(DAY(_xlfn.MINIFS(Consolidado!$B$5:$B$1000,Consolidado!$E$5:$E$1000,$B44,Consolidado!$C$5:$C$1000,"Auditoría Externa",Consolidado!$K$5:$K$1000,"X",Consolidado!$H$5:$H$1000,IF($D$9="Todos","&gt;0",$D$9))),"00")&amp;"/"&amp;TEXT(MONTH(_xlfn.MINIFS(Consolidado!$B$5:$B$1000,Consolidado!$E$5:$E$1000,$B44,Consolidado!$C$5:$C$1000,"Auditoría Externa",Consolidado!$K$5:$K$1000,"X",Consolidado!$H$5:$H$1000,IF($D$9="Todos","&gt;0",$D$9))),"00")&amp;IF($D$9="Todos","/"&amp;RIGHT(YEAR(_xlfn.MINIFS(Consolidado!$B$5:$B$1000,Consolidado!$E$5:$E$1000,$B44,Consolidado!$C$5:$C$1000,"Auditoría Externa",Consolidado!$K$5:$K$1000,"X",Consolidado!$H$5:$H$1000,IF($D$9="Todos","&gt;0",$D$9))),2),"")&amp;IF(_xlfn.MAXIFS(Consolidado!$B$5:$B$1000,Consolidado!$E$5:$E$1000,$B44,Consolidado!$C$5:$C$1000,"Auditoría Externa",Consolidado!$K$5:$K$1000,"X",Consolidado!$H$5:$H$1000,IF($D$9="Todos","&gt;0",$D$9))&lt;&gt;_xlfn.MINIFS(Consolidado!$B$5:$B$1000,Consolidado!$E$5:$E$1000,$B44,Consolidado!$C$5:$C$1000,"Auditoría Externa",Consolidado!$K$5:$K$1000,"X",Consolidado!$H$5:$H$1000,IF($D$9="Todos","&gt;0",$D$9))," y "&amp;TEXT(DAY(_xlfn.MAXIFS(Consolidado!$B$5:$B$1000,Consolidado!$E$5:$E$1000,$B44,Consolidado!$C$5:$C$1000,"Auditoría Externa",Consolidado!$K$5:$K$1000,"X",Consolidado!$H$5:$H$1000,IF($D$9="Todos","&gt;0",$D$9))),"00")&amp;"/"&amp;TEXT(MONTH(_xlfn.MAXIFS(Consolidado!$B$5:$B$1000,Consolidado!$E$5:$E$1000,$B44,Consolidado!$C$5:$C$1000,"Auditoría Externa",Consolidado!$K$5:$K$1000,"X",Consolidado!$H$5:$H$1000,IF($D$9="Todos","&gt;0",$D$9))),"00")&amp;IF($D$9="Todos","/"&amp;RIGHT(YEAR(_xlfn.MAXIFS(Consolidado!$B$5:$B$1000,Consolidado!$E$5:$E$1000,$B44,Consolidado!$C$5:$C$1000,"Auditoría Externa",Consolidado!$K$5:$K$1000,"X",Consolidado!$H$5:$H$1000,IF($D$9="Todos","&gt;0",$D$9))),2),""),""),""),IF(SUMIFS(Consolidado!$AD$5:$AD$1000,Consolidado!$E$5:$E$1000,$B44,Consolidado!$C$5:$C$1000,"SSF",Consolidado!$K$5:$K$1000,"X",Consolidado!$H$5:$H$1000,IF($D$9="Todos","&gt;0",$D$9))&gt;0,"SSF "&amp;TEXT(DAY(_xlfn.MINIFS(Consolidado!$B$5:$B$1000,Consolidado!$E$5:$E$1000,$B44,Consolidado!$C$5:$C$1000,"SSF",Consolidado!$K$5:$K$1000,"X",Consolidado!$H$5:$H$1000,IF($D$9="Todos","&gt;0",$D$9))),"00")&amp;"/"&amp;TEXT(MONTH(_xlfn.MINIFS(Consolidado!$B$5:$B$1000,Consolidado!$E$5:$E$1000,$B44,Consolidado!$C$5:$C$1000,"SSF",Consolidado!$K$5:$K$1000,"X",Consolidado!$H$5:$H$1000,IF($D$9="Todos","&gt;0",$D$9))),"00")&amp;IF($D$9="Todos","/"&amp;RIGHT(YEAR(_xlfn.MINIFS(Consolidado!$B$5:$B$1000,Consolidado!$E$5:$E$1000,$B44,Consolidado!$C$5:$C$1000,"SSF",Consolidado!$K$5:$K$1000,"X",Consolidado!$H$5:$H$1000,IF($D$9="Todos","&gt;0",$D$9))),2),"")&amp;IF(_xlfn.MAXIFS(Consolidado!$B$5:$B$1000,Consolidado!$E$5:$E$1000,$B44,Consolidado!$C$5:$C$1000,"SSF",Consolidado!$K$5:$K$1000,"X",Consolidado!$H$5:$H$1000,IF($D$9="Todos","&gt;0",$D$9))&lt;&gt;_xlfn.MINIFS(Consolidado!$B$5:$B$1000,Consolidado!$E$5:$E$1000,$B44,Consolidado!$C$5:$C$1000,"SSF",Consolidado!$K$5:$K$1000,"X",Consolidado!$H$5:$H$1000,IF($D$9="Todos","&gt;0",$D$9))," y "&amp;TEXT(DAY(_xlfn.MAXIFS(Consolidado!$B$5:$B$1000,Consolidado!$E$5:$E$1000,$B44,Consolidado!$C$5:$C$1000,"SSF",Consolidado!$K$5:$K$1000,"X",Consolidado!$H$5:$H$1000,IF($D$9="Todos","&gt;0",$D$9))),"00")&amp;"/"&amp;TEXT(MONTH(_xlfn.MAXIFS(Consolidado!$B$5:$B$1000,Consolidado!$E$5:$E$1000,$B44,Consolidado!$C$5:$C$1000,"SSF",Consolidado!$K$5:$K$1000,"X",Consolidado!$H$5:$H$1000,IF($D$9="Todos","&gt;0",$D$9))),"00")&amp;IF($D$9="Todos","/"&amp;RIGHT(YEAR(_xlfn.MAXIFS(Consolidado!$B$5:$B$1000,Consolidado!$E$5:$E$1000,$B44,Consolidado!$C$5:$C$1000,"SSF",Consolidado!$K$5:$K$1000,"X",Consolidado!$H$5:$H$1000,IF($D$9="Todos","&gt;0",$D$9))),2),""),""),""),IF(SUMIFS(Consolidado!$AD$5:$AD$1000,Consolidado!$E$5:$E$1000,$B44,Consolidado!$C$5:$C$1000,"Comité de Supervisión",Consolidado!$K$5:$K$1000,"X",Consolidado!$H$5:$H$1000,IF($D$9="Todos","&gt;0",$D$9))&gt;0,"Comité Sup. "&amp;TEXT(DAY(_xlfn.MINIFS(Consolidado!$B$5:$B$1000,Consolidado!$E$5:$E$1000,$B44,Consolidado!$C$5:$C$1000,"Comité de Supervisión",Consolidado!$K$5:$K$1000,"X",Consolidado!$H$5:$H$1000,IF($D$9="Todos","&gt;0",$D$9))),"00")&amp;"/"&amp;TEXT(MONTH(_xlfn.MINIFS(Consolidado!$B$5:$B$1000,Consolidado!$E$5:$E$1000,$B44,Consolidado!$C$5:$C$1000,"Comité de Supervisión",Consolidado!$K$5:$K$1000,"X",Consolidado!$H$5:$H$1000,IF($D$9="Todos","&gt;0",$D$9))),"00")&amp;IF($D$9="Todos","/"&amp;RIGHT(YEAR(_xlfn.MINIFS(Consolidado!$B$5:$B$1000,Consolidado!$E$5:$E$1000,$B44,Consolidado!$C$5:$C$1000,"Comité de Supervisión",Consolidado!$K$5:$K$1000,"X",Consolidado!$H$5:$H$1000,IF($D$9="Todos","&gt;0",$D$9))),2),"")&amp;IF(_xlfn.MAXIFS(Consolidado!$B$5:$B$1000,Consolidado!$E$5:$E$1000,$B44,Consolidado!$C$5:$C$1000,"Comité de Supervisión",Consolidado!$K$5:$K$1000,"X",Consolidado!$H$5:$H$1000,IF($D$9="Todos","&gt;0",$D$9))&lt;&gt;_xlfn.MINIFS(Consolidado!$B$5:$B$1000,Consolidado!$E$5:$E$1000,$B44,Consolidado!$C$5:$C$1000,"Comité de Supervisión",Consolidado!$K$5:$K$1000,"X",Consolidado!$H$5:$H$1000,IF($D$9="Todos","&gt;0",$D$9))," y "&amp;TEXT(DAY(_xlfn.MAXIFS(Consolidado!$B$5:$B$1000,Consolidado!$E$5:$E$1000,$B44,Consolidado!$C$5:$C$1000,"Comité de Supervisión",Consolidado!$K$5:$K$1000,"X",Consolidado!$H$5:$H$1000,IF($D$9="Todos","&gt;0",$D$9))),"00")&amp;"/"&amp;TEXT(MONTH(_xlfn.MAXIFS(Consolidado!$B$5:$B$1000,Consolidado!$E$5:$E$1000,$B44,Consolidado!$C$5:$C$1000,"Comité de Supervisión",Consolidado!$K$5:$K$1000,"X",Consolidado!$H$5:$H$1000,IF($D$9="Todos","&gt;0",$D$9))),"00")&amp;IF($D$9="Todos","/"&amp;RIGHT(YEAR(_xlfn.MAXIFS(Consolidado!$B$5:$B$1000,Consolidado!$E$5:$E$1000,$B44,Consolidado!$C$5:$C$1000,"Comité de Supervisión",Consolidado!$K$5:$K$1000,"X",Consolidado!$H$5:$H$1000,IF($D$9="Todos","&gt;0",$D$9))),2),""),""),""),IF(SUMIFS(Consolidado!$AD$5:$AD$1000,Consolidado!$E$5:$E$1000,$B44,Consolidado!$C$5:$C$1000,"Consejo de Administración",Consolidado!$K$5:$K$1000,"X",Consolidado!$H$5:$H$1000,IF($D$9="Todos","&gt;0",$D$9))&gt;0,"Consejo "&amp;TEXT(DAY(_xlfn.MINIFS(Consolidado!$B$5:$B$1000,Consolidado!$E$5:$E$1000,$B44,Consolidado!$C$5:$C$1000,"Consejo de Administración",Consolidado!$K$5:$K$1000,"X",Consolidado!$H$5:$H$1000,IF($D$9="Todos","&gt;0",$D$9))),"00")&amp;"/"&amp;TEXT(MONTH(_xlfn.MINIFS(Consolidado!$B$5:$B$1000,Consolidado!$E$5:$E$1000,$B44,Consolidado!$C$5:$C$1000,"Consejo de Administración",Consolidado!$K$5:$K$1000,"X",Consolidado!$H$5:$H$1000,IF($D$9="Todos","&gt;0",$D$9))),"00")&amp;IF($D$9="Todos","/"&amp;RIGHT(YEAR(_xlfn.MINIFS(Consolidado!$B$5:$B$1000,Consolidado!$E$5:$E$1000,$B44,Consolidado!$C$5:$C$1000,"Consejo de Administración",Consolidado!$K$5:$K$1000,"X",Consolidado!$H$5:$H$1000,IF($D$9="Todos","&gt;0",$D$9))),2),"")&amp;IF(_xlfn.MAXIFS(Consolidado!$B$5:$B$1000,Consolidado!$E$5:$E$1000,$B44,Consolidado!$C$5:$C$1000,"Consejo de Administración",Consolidado!$K$5:$K$1000,"X",Consolidado!$H$5:$H$1000,IF($D$9="Todos","&gt;0",$D$9))&lt;&gt;_xlfn.MINIFS(Consolidado!$B$5:$B$1000,Consolidado!$E$5:$E$1000,$B44,Consolidado!$C$5:$C$1000,"Consejo de Administración",Consolidado!$K$5:$K$1000,"X",Consolidado!$H$5:$H$1000,IF($D$9="Todos","&gt;0",$D$9))," y "&amp;TEXT(DAY(_xlfn.MAXIFS(Consolidado!$B$5:$B$1000,Consolidado!$E$5:$E$1000,$B44,Consolidado!$C$5:$C$1000,"Consejo de Administración",Consolidado!$K$5:$K$1000,"X",Consolidado!$H$5:$H$1000,IF($D$9="Todos","&gt;0",$D$9))),"00")&amp;"/"&amp;TEXT(MONTH(_xlfn.MAXIFS(Consolidado!$B$5:$B$1000,Consolidado!$E$5:$E$1000,$B44,Consolidado!$C$5:$C$1000,"Consejo de Administración",Consolidado!$K$5:$K$1000,"X",Consolidado!$H$5:$H$1000,IF($D$9="Todos","&gt;0",$D$9))),"00")&amp;IF($D$9="Todos","/"&amp;RIGHT(YEAR(_xlfn.MAXIFS(Consolidado!$B$5:$B$1000,Consolidado!$E$5:$E$1000,$B44,Consolidado!$C$5:$C$1000,"Consejo de Administración",Consolidado!$K$5:$K$1000,"X",Consolidado!$H$5:$H$1000,IF($D$9="Todos","&gt;0",$D$9))),2),""),""),""),IF(SUMIFS(Consolidado!$AD$5:$AD$1000,Consolidado!$E$5:$E$1000,$B44,Consolidado!$C$5:$C$1000,"Otros",Consolidado!$K$5:$K$1000,"X",Consolidado!$H$5:$H$1000,IF($D$9="Todos","&gt;0",$D$9))&gt;0,"Otros "&amp;TEXT(DAY(_xlfn.MINIFS(Consolidado!$B$5:$B$1000,Consolidado!$E$5:$E$1000,$B44,Consolidado!$C$5:$C$1000,"Otros",Consolidado!$K$5:$K$1000,"X",Consolidado!$H$5:$H$1000,IF($D$9="Todos","&gt;0",$D$9))),"00")&amp;"/"&amp;TEXT(MONTH(_xlfn.MINIFS(Consolidado!$B$5:$B$1000,Consolidado!$E$5:$E$1000,$B44,Consolidado!$C$5:$C$1000,"Otros",Consolidado!$K$5:$K$1000,"X",Consolidado!$H$5:$H$1000,IF($D$9="Todos","&gt;0",$D$9))),"00")&amp;IF($D$9="Todos","/"&amp;RIGHT(YEAR(_xlfn.MINIFS(Consolidado!$B$5:$B$1000,Consolidado!$E$5:$E$1000,$B44,Consolidado!$C$5:$C$1000,"Otros",Consolidado!$K$5:$K$1000,"X",Consolidado!$H$5:$H$1000,IF($D$9="Todos","&gt;0",$D$9))),2),"")&amp;IF(_xlfn.MAXIFS(Consolidado!$B$5:$B$1000,Consolidado!$E$5:$E$1000,$B44,Consolidado!$C$5:$C$1000,"Otros",Consolidado!$K$5:$K$1000,"X",Consolidado!$H$5:$H$1000,IF($D$9="Todos","&gt;0",$D$9))&lt;&gt;_xlfn.MINIFS(Consolidado!$B$5:$B$1000,Consolidado!$E$5:$E$1000,$B44,Consolidado!$C$5:$C$1000,"Otros",Consolidado!$K$5:$K$1000,"X",Consolidado!$H$5:$H$1000,IF($D$9="Todos","&gt;0",$D$9))," y "&amp;TEXT(DAY(_xlfn.MAXIFS(Consolidado!$B$5:$B$1000,Consolidado!$E$5:$E$1000,$B44,Consolidado!$C$5:$C$1000,"Otros",Consolidado!$K$5:$K$1000,"X",Consolidado!$H$5:$H$1000,IF($D$9="Todos","&gt;0",$D$9))),"00")&amp;"/"&amp;TEXT(MONTH(_xlfn.MAXIFS(Consolidado!$B$5:$B$1000,Consolidado!$E$5:$E$1000,$B44,Consolidado!$C$5:$C$1000,"Otros",Consolidado!$K$5:$K$1000,"X",Consolidado!$H$5:$H$1000,IF($D$9="Todos","&gt;0",$D$9))),"00")&amp;IF($D$9="Todos","/"&amp;RIGHT(YEAR(_xlfn.MAXIFS(Consolidado!$B$5:$B$1000,Consolidado!$E$5:$E$1000,$B44,Consolidado!$C$5:$C$1000,"Otros",Consolidado!$K$5:$K$1000,"X",Consolidado!$H$5:$H$1000,IF($D$9="Todos","&gt;0",$D$9))),2),""),""),""))</f>
        <v/>
      </c>
      <c r="N44" s="37" t="str">
        <f aca="false">_xlfn.TEXTJOIN(" +"&amp;CHAR(10),TRUE(),IF(SUMIFS(Consolidado!$AD$5:$AD$1000,Consolidado!$E$5:$E$1000,$B44,Consolidado!$C$5:$C$1000,"Auditoría Interna",Consolidado!$L$5:$L$1000,"X",Consolidado!$H$5:$H$1000,IF($D$9="Todos","&gt;0",$D$9))&gt;0,"Interna "&amp;TEXT(DAY(_xlfn.MINIFS(Consolidado!$B$5:$B$1000,Consolidado!$E$5:$E$1000,$B44,Consolidado!$C$5:$C$1000,"Auditoría Interna",Consolidado!$L$5:$L$1000,"X",Consolidado!$H$5:$H$1000,IF($D$9="Todos","&gt;0",$D$9))),"00")&amp;"/"&amp;TEXT(MONTH(_xlfn.MINIFS(Consolidado!$B$5:$B$1000,Consolidado!$E$5:$E$1000,$B44,Consolidado!$C$5:$C$1000,"Auditoría Interna",Consolidado!$L$5:$L$1000,"X",Consolidado!$H$5:$H$1000,IF($D$9="Todos","&gt;0",$D$9))),"00")&amp;IF($D$9="Todos","/"&amp;RIGHT(YEAR(_xlfn.MINIFS(Consolidado!$B$5:$B$1000,Consolidado!$E$5:$E$1000,$B44,Consolidado!$C$5:$C$1000,"Auditoría Interna",Consolidado!$L$5:$L$1000,"X",Consolidado!$H$5:$H$1000,IF($D$9="Todos","&gt;0",$D$9))),2),"")&amp;IF(_xlfn.MAXIFS(Consolidado!$B$5:$B$1000,Consolidado!$E$5:$E$1000,$B44,Consolidado!$C$5:$C$1000,"Auditoría Interna",Consolidado!$L$5:$L$1000,"X",Consolidado!$H$5:$H$1000,IF($D$9="Todos","&gt;0",$D$9))&lt;&gt;_xlfn.MINIFS(Consolidado!$B$5:$B$1000,Consolidado!$E$5:$E$1000,$B44,Consolidado!$C$5:$C$1000,"Auditoría Interna",Consolidado!$L$5:$L$1000,"X",Consolidado!$H$5:$H$1000,IF($D$9="Todos","&gt;0",$D$9))," y "&amp;TEXT(DAY(_xlfn.MAXIFS(Consolidado!$B$5:$B$1000,Consolidado!$E$5:$E$1000,$B44,Consolidado!$C$5:$C$1000,"Auditoría Interna",Consolidado!$L$5:$L$1000,"X",Consolidado!$H$5:$H$1000,IF($D$9="Todos","&gt;0",$D$9))),"00")&amp;"/"&amp;TEXT(MONTH(_xlfn.MAXIFS(Consolidado!$B$5:$B$1000,Consolidado!$E$5:$E$1000,$B44,Consolidado!$C$5:$C$1000,"Auditoría Interna",Consolidado!$L$5:$L$1000,"X",Consolidado!$H$5:$H$1000,IF($D$9="Todos","&gt;0",$D$9))),"00")&amp;IF($D$9="Todos","/"&amp;RIGHT(YEAR(_xlfn.MAXIFS(Consolidado!$B$5:$B$1000,Consolidado!$E$5:$E$1000,$B44,Consolidado!$C$5:$C$1000,"Auditoría Interna",Consolidado!$L$5:$L$1000,"X",Consolidado!$H$5:$H$1000,IF($D$9="Todos","&gt;0",$D$9))),2),""),""),""),IF(SUMIFS(Consolidado!$AD$5:$AD$1000,Consolidado!$E$5:$E$1000,$B44,Consolidado!$C$5:$C$1000,"Auditoría Externa",Consolidado!$L$5:$L$1000,"X",Consolidado!$H$5:$H$1000,IF($D$9="Todos","&gt;0",$D$9))&gt;0,"Externa "&amp;TEXT(DAY(_xlfn.MINIFS(Consolidado!$B$5:$B$1000,Consolidado!$E$5:$E$1000,$B44,Consolidado!$C$5:$C$1000,"Auditoría Externa",Consolidado!$L$5:$L$1000,"X",Consolidado!$H$5:$H$1000,IF($D$9="Todos","&gt;0",$D$9))),"00")&amp;"/"&amp;TEXT(MONTH(_xlfn.MINIFS(Consolidado!$B$5:$B$1000,Consolidado!$E$5:$E$1000,$B44,Consolidado!$C$5:$C$1000,"Auditoría Externa",Consolidado!$L$5:$L$1000,"X",Consolidado!$H$5:$H$1000,IF($D$9="Todos","&gt;0",$D$9))),"00")&amp;IF($D$9="Todos","/"&amp;RIGHT(YEAR(_xlfn.MINIFS(Consolidado!$B$5:$B$1000,Consolidado!$E$5:$E$1000,$B44,Consolidado!$C$5:$C$1000,"Auditoría Externa",Consolidado!$L$5:$L$1000,"X",Consolidado!$H$5:$H$1000,IF($D$9="Todos","&gt;0",$D$9))),2),"")&amp;IF(_xlfn.MAXIFS(Consolidado!$B$5:$B$1000,Consolidado!$E$5:$E$1000,$B44,Consolidado!$C$5:$C$1000,"Auditoría Externa",Consolidado!$L$5:$L$1000,"X",Consolidado!$H$5:$H$1000,IF($D$9="Todos","&gt;0",$D$9))&lt;&gt;_xlfn.MINIFS(Consolidado!$B$5:$B$1000,Consolidado!$E$5:$E$1000,$B44,Consolidado!$C$5:$C$1000,"Auditoría Externa",Consolidado!$L$5:$L$1000,"X",Consolidado!$H$5:$H$1000,IF($D$9="Todos","&gt;0",$D$9))," y "&amp;TEXT(DAY(_xlfn.MAXIFS(Consolidado!$B$5:$B$1000,Consolidado!$E$5:$E$1000,$B44,Consolidado!$C$5:$C$1000,"Auditoría Externa",Consolidado!$L$5:$L$1000,"X",Consolidado!$H$5:$H$1000,IF($D$9="Todos","&gt;0",$D$9))),"00")&amp;"/"&amp;TEXT(MONTH(_xlfn.MAXIFS(Consolidado!$B$5:$B$1000,Consolidado!$E$5:$E$1000,$B44,Consolidado!$C$5:$C$1000,"Auditoría Externa",Consolidado!$L$5:$L$1000,"X",Consolidado!$H$5:$H$1000,IF($D$9="Todos","&gt;0",$D$9))),"00")&amp;IF($D$9="Todos","/"&amp;RIGHT(YEAR(_xlfn.MAXIFS(Consolidado!$B$5:$B$1000,Consolidado!$E$5:$E$1000,$B44,Consolidado!$C$5:$C$1000,"Auditoría Externa",Consolidado!$L$5:$L$1000,"X",Consolidado!$H$5:$H$1000,IF($D$9="Todos","&gt;0",$D$9))),2),""),""),""),IF(SUMIFS(Consolidado!$AD$5:$AD$1000,Consolidado!$E$5:$E$1000,$B44,Consolidado!$C$5:$C$1000,"SSF",Consolidado!$L$5:$L$1000,"X",Consolidado!$H$5:$H$1000,IF($D$9="Todos","&gt;0",$D$9))&gt;0,"SSF "&amp;TEXT(DAY(_xlfn.MINIFS(Consolidado!$B$5:$B$1000,Consolidado!$E$5:$E$1000,$B44,Consolidado!$C$5:$C$1000,"SSF",Consolidado!$L$5:$L$1000,"X",Consolidado!$H$5:$H$1000,IF($D$9="Todos","&gt;0",$D$9))),"00")&amp;"/"&amp;TEXT(MONTH(_xlfn.MINIFS(Consolidado!$B$5:$B$1000,Consolidado!$E$5:$E$1000,$B44,Consolidado!$C$5:$C$1000,"SSF",Consolidado!$L$5:$L$1000,"X",Consolidado!$H$5:$H$1000,IF($D$9="Todos","&gt;0",$D$9))),"00")&amp;IF($D$9="Todos","/"&amp;RIGHT(YEAR(_xlfn.MINIFS(Consolidado!$B$5:$B$1000,Consolidado!$E$5:$E$1000,$B44,Consolidado!$C$5:$C$1000,"SSF",Consolidado!$L$5:$L$1000,"X",Consolidado!$H$5:$H$1000,IF($D$9="Todos","&gt;0",$D$9))),2),"")&amp;IF(_xlfn.MAXIFS(Consolidado!$B$5:$B$1000,Consolidado!$E$5:$E$1000,$B44,Consolidado!$C$5:$C$1000,"SSF",Consolidado!$L$5:$L$1000,"X",Consolidado!$H$5:$H$1000,IF($D$9="Todos","&gt;0",$D$9))&lt;&gt;_xlfn.MINIFS(Consolidado!$B$5:$B$1000,Consolidado!$E$5:$E$1000,$B44,Consolidado!$C$5:$C$1000,"SSF",Consolidado!$L$5:$L$1000,"X",Consolidado!$H$5:$H$1000,IF($D$9="Todos","&gt;0",$D$9))," y "&amp;TEXT(DAY(_xlfn.MAXIFS(Consolidado!$B$5:$B$1000,Consolidado!$E$5:$E$1000,$B44,Consolidado!$C$5:$C$1000,"SSF",Consolidado!$L$5:$L$1000,"X",Consolidado!$H$5:$H$1000,IF($D$9="Todos","&gt;0",$D$9))),"00")&amp;"/"&amp;TEXT(MONTH(_xlfn.MAXIFS(Consolidado!$B$5:$B$1000,Consolidado!$E$5:$E$1000,$B44,Consolidado!$C$5:$C$1000,"SSF",Consolidado!$L$5:$L$1000,"X",Consolidado!$H$5:$H$1000,IF($D$9="Todos","&gt;0",$D$9))),"00")&amp;IF($D$9="Todos","/"&amp;RIGHT(YEAR(_xlfn.MAXIFS(Consolidado!$B$5:$B$1000,Consolidado!$E$5:$E$1000,$B44,Consolidado!$C$5:$C$1000,"SSF",Consolidado!$L$5:$L$1000,"X",Consolidado!$H$5:$H$1000,IF($D$9="Todos","&gt;0",$D$9))),2),""),""),""),IF(SUMIFS(Consolidado!$AD$5:$AD$1000,Consolidado!$E$5:$E$1000,$B44,Consolidado!$C$5:$C$1000,"Comité de Supervisión",Consolidado!$L$5:$L$1000,"X",Consolidado!$H$5:$H$1000,IF($D$9="Todos","&gt;0",$D$9))&gt;0,"Comité Sup. "&amp;TEXT(DAY(_xlfn.MINIFS(Consolidado!$B$5:$B$1000,Consolidado!$E$5:$E$1000,$B44,Consolidado!$C$5:$C$1000,"Comité de Supervisión",Consolidado!$L$5:$L$1000,"X",Consolidado!$H$5:$H$1000,IF($D$9="Todos","&gt;0",$D$9))),"00")&amp;"/"&amp;TEXT(MONTH(_xlfn.MINIFS(Consolidado!$B$5:$B$1000,Consolidado!$E$5:$E$1000,$B44,Consolidado!$C$5:$C$1000,"Comité de Supervisión",Consolidado!$L$5:$L$1000,"X",Consolidado!$H$5:$H$1000,IF($D$9="Todos","&gt;0",$D$9))),"00")&amp;IF($D$9="Todos","/"&amp;RIGHT(YEAR(_xlfn.MINIFS(Consolidado!$B$5:$B$1000,Consolidado!$E$5:$E$1000,$B44,Consolidado!$C$5:$C$1000,"Comité de Supervisión",Consolidado!$L$5:$L$1000,"X",Consolidado!$H$5:$H$1000,IF($D$9="Todos","&gt;0",$D$9))),2),"")&amp;IF(_xlfn.MAXIFS(Consolidado!$B$5:$B$1000,Consolidado!$E$5:$E$1000,$B44,Consolidado!$C$5:$C$1000,"Comité de Supervisión",Consolidado!$L$5:$L$1000,"X",Consolidado!$H$5:$H$1000,IF($D$9="Todos","&gt;0",$D$9))&lt;&gt;_xlfn.MINIFS(Consolidado!$B$5:$B$1000,Consolidado!$E$5:$E$1000,$B44,Consolidado!$C$5:$C$1000,"Comité de Supervisión",Consolidado!$L$5:$L$1000,"X",Consolidado!$H$5:$H$1000,IF($D$9="Todos","&gt;0",$D$9))," y "&amp;TEXT(DAY(_xlfn.MAXIFS(Consolidado!$B$5:$B$1000,Consolidado!$E$5:$E$1000,$B44,Consolidado!$C$5:$C$1000,"Comité de Supervisión",Consolidado!$L$5:$L$1000,"X",Consolidado!$H$5:$H$1000,IF($D$9="Todos","&gt;0",$D$9))),"00")&amp;"/"&amp;TEXT(MONTH(_xlfn.MAXIFS(Consolidado!$B$5:$B$1000,Consolidado!$E$5:$E$1000,$B44,Consolidado!$C$5:$C$1000,"Comité de Supervisión",Consolidado!$L$5:$L$1000,"X",Consolidado!$H$5:$H$1000,IF($D$9="Todos","&gt;0",$D$9))),"00")&amp;IF($D$9="Todos","/"&amp;RIGHT(YEAR(_xlfn.MAXIFS(Consolidado!$B$5:$B$1000,Consolidado!$E$5:$E$1000,$B44,Consolidado!$C$5:$C$1000,"Comité de Supervisión",Consolidado!$L$5:$L$1000,"X",Consolidado!$H$5:$H$1000,IF($D$9="Todos","&gt;0",$D$9))),2),""),""),""),IF(SUMIFS(Consolidado!$AD$5:$AD$1000,Consolidado!$E$5:$E$1000,$B44,Consolidado!$C$5:$C$1000,"Consejo de Administración",Consolidado!$L$5:$L$1000,"X",Consolidado!$H$5:$H$1000,IF($D$9="Todos","&gt;0",$D$9))&gt;0,"Consejo "&amp;TEXT(DAY(_xlfn.MINIFS(Consolidado!$B$5:$B$1000,Consolidado!$E$5:$E$1000,$B44,Consolidado!$C$5:$C$1000,"Consejo de Administración",Consolidado!$L$5:$L$1000,"X",Consolidado!$H$5:$H$1000,IF($D$9="Todos","&gt;0",$D$9))),"00")&amp;"/"&amp;TEXT(MONTH(_xlfn.MINIFS(Consolidado!$B$5:$B$1000,Consolidado!$E$5:$E$1000,$B44,Consolidado!$C$5:$C$1000,"Consejo de Administración",Consolidado!$L$5:$L$1000,"X",Consolidado!$H$5:$H$1000,IF($D$9="Todos","&gt;0",$D$9))),"00")&amp;IF($D$9="Todos","/"&amp;RIGHT(YEAR(_xlfn.MINIFS(Consolidado!$B$5:$B$1000,Consolidado!$E$5:$E$1000,$B44,Consolidado!$C$5:$C$1000,"Consejo de Administración",Consolidado!$L$5:$L$1000,"X",Consolidado!$H$5:$H$1000,IF($D$9="Todos","&gt;0",$D$9))),2),"")&amp;IF(_xlfn.MAXIFS(Consolidado!$B$5:$B$1000,Consolidado!$E$5:$E$1000,$B44,Consolidado!$C$5:$C$1000,"Consejo de Administración",Consolidado!$L$5:$L$1000,"X",Consolidado!$H$5:$H$1000,IF($D$9="Todos","&gt;0",$D$9))&lt;&gt;_xlfn.MINIFS(Consolidado!$B$5:$B$1000,Consolidado!$E$5:$E$1000,$B44,Consolidado!$C$5:$C$1000,"Consejo de Administración",Consolidado!$L$5:$L$1000,"X",Consolidado!$H$5:$H$1000,IF($D$9="Todos","&gt;0",$D$9))," y "&amp;TEXT(DAY(_xlfn.MAXIFS(Consolidado!$B$5:$B$1000,Consolidado!$E$5:$E$1000,$B44,Consolidado!$C$5:$C$1000,"Consejo de Administración",Consolidado!$L$5:$L$1000,"X",Consolidado!$H$5:$H$1000,IF($D$9="Todos","&gt;0",$D$9))),"00")&amp;"/"&amp;TEXT(MONTH(_xlfn.MAXIFS(Consolidado!$B$5:$B$1000,Consolidado!$E$5:$E$1000,$B44,Consolidado!$C$5:$C$1000,"Consejo de Administración",Consolidado!$L$5:$L$1000,"X",Consolidado!$H$5:$H$1000,IF($D$9="Todos","&gt;0",$D$9))),"00")&amp;IF($D$9="Todos","/"&amp;RIGHT(YEAR(_xlfn.MAXIFS(Consolidado!$B$5:$B$1000,Consolidado!$E$5:$E$1000,$B44,Consolidado!$C$5:$C$1000,"Consejo de Administración",Consolidado!$L$5:$L$1000,"X",Consolidado!$H$5:$H$1000,IF($D$9="Todos","&gt;0",$D$9))),2),""),""),""),IF(SUMIFS(Consolidado!$AD$5:$AD$1000,Consolidado!$E$5:$E$1000,$B44,Consolidado!$C$5:$C$1000,"Otros",Consolidado!$L$5:$L$1000,"X",Consolidado!$H$5:$H$1000,IF($D$9="Todos","&gt;0",$D$9))&gt;0,"Otros "&amp;TEXT(DAY(_xlfn.MINIFS(Consolidado!$B$5:$B$1000,Consolidado!$E$5:$E$1000,$B44,Consolidado!$C$5:$C$1000,"Otros",Consolidado!$L$5:$L$1000,"X",Consolidado!$H$5:$H$1000,IF($D$9="Todos","&gt;0",$D$9))),"00")&amp;"/"&amp;TEXT(MONTH(_xlfn.MINIFS(Consolidado!$B$5:$B$1000,Consolidado!$E$5:$E$1000,$B44,Consolidado!$C$5:$C$1000,"Otros",Consolidado!$L$5:$L$1000,"X",Consolidado!$H$5:$H$1000,IF($D$9="Todos","&gt;0",$D$9))),"00")&amp;IF($D$9="Todos","/"&amp;RIGHT(YEAR(_xlfn.MINIFS(Consolidado!$B$5:$B$1000,Consolidado!$E$5:$E$1000,$B44,Consolidado!$C$5:$C$1000,"Otros",Consolidado!$L$5:$L$1000,"X",Consolidado!$H$5:$H$1000,IF($D$9="Todos","&gt;0",$D$9))),2),"")&amp;IF(_xlfn.MAXIFS(Consolidado!$B$5:$B$1000,Consolidado!$E$5:$E$1000,$B44,Consolidado!$C$5:$C$1000,"Otros",Consolidado!$L$5:$L$1000,"X",Consolidado!$H$5:$H$1000,IF($D$9="Todos","&gt;0",$D$9))&lt;&gt;_xlfn.MINIFS(Consolidado!$B$5:$B$1000,Consolidado!$E$5:$E$1000,$B44,Consolidado!$C$5:$C$1000,"Otros",Consolidado!$L$5:$L$1000,"X",Consolidado!$H$5:$H$1000,IF($D$9="Todos","&gt;0",$D$9))," y "&amp;TEXT(DAY(_xlfn.MAXIFS(Consolidado!$B$5:$B$1000,Consolidado!$E$5:$E$1000,$B44,Consolidado!$C$5:$C$1000,"Otros",Consolidado!$L$5:$L$1000,"X",Consolidado!$H$5:$H$1000,IF($D$9="Todos","&gt;0",$D$9))),"00")&amp;"/"&amp;TEXT(MONTH(_xlfn.MAXIFS(Consolidado!$B$5:$B$1000,Consolidado!$E$5:$E$1000,$B44,Consolidado!$C$5:$C$1000,"Otros",Consolidado!$L$5:$L$1000,"X",Consolidado!$H$5:$H$1000,IF($D$9="Todos","&gt;0",$D$9))),"00")&amp;IF($D$9="Todos","/"&amp;RIGHT(YEAR(_xlfn.MAXIFS(Consolidado!$B$5:$B$1000,Consolidado!$E$5:$E$1000,$B44,Consolidado!$C$5:$C$1000,"Otros",Consolidado!$L$5:$L$1000,"X",Consolidado!$H$5:$H$1000,IF($D$9="Todos","&gt;0",$D$9))),2),""),""),""))</f>
        <v/>
      </c>
      <c r="O44" s="37" t="str">
        <f aca="false">_xlfn.TEXTJOIN(" +"&amp;CHAR(10),TRUE(),IF(SUMIFS(Consolidado!$AD$5:$AD$1000,Consolidado!$E$5:$E$1000,$B44,Consolidado!$C$5:$C$1000,"Auditoría Interna",Consolidado!$M$5:$M$1000,"X",Consolidado!$H$5:$H$1000,IF($D$9="Todos","&gt;0",$D$9))&gt;0,"Interna "&amp;TEXT(DAY(_xlfn.MINIFS(Consolidado!$B$5:$B$1000,Consolidado!$E$5:$E$1000,$B44,Consolidado!$C$5:$C$1000,"Auditoría Interna",Consolidado!$M$5:$M$1000,"X",Consolidado!$H$5:$H$1000,IF($D$9="Todos","&gt;0",$D$9))),"00")&amp;"/"&amp;TEXT(MONTH(_xlfn.MINIFS(Consolidado!$B$5:$B$1000,Consolidado!$E$5:$E$1000,$B44,Consolidado!$C$5:$C$1000,"Auditoría Interna",Consolidado!$M$5:$M$1000,"X",Consolidado!$H$5:$H$1000,IF($D$9="Todos","&gt;0",$D$9))),"00")&amp;IF($D$9="Todos","/"&amp;RIGHT(YEAR(_xlfn.MINIFS(Consolidado!$B$5:$B$1000,Consolidado!$E$5:$E$1000,$B44,Consolidado!$C$5:$C$1000,"Auditoría Interna",Consolidado!$M$5:$M$1000,"X",Consolidado!$H$5:$H$1000,IF($D$9="Todos","&gt;0",$D$9))),2),"")&amp;IF(_xlfn.MAXIFS(Consolidado!$B$5:$B$1000,Consolidado!$E$5:$E$1000,$B44,Consolidado!$C$5:$C$1000,"Auditoría Interna",Consolidado!$M$5:$M$1000,"X",Consolidado!$H$5:$H$1000,IF($D$9="Todos","&gt;0",$D$9))&lt;&gt;_xlfn.MINIFS(Consolidado!$B$5:$B$1000,Consolidado!$E$5:$E$1000,$B44,Consolidado!$C$5:$C$1000,"Auditoría Interna",Consolidado!$M$5:$M$1000,"X",Consolidado!$H$5:$H$1000,IF($D$9="Todos","&gt;0",$D$9))," y "&amp;TEXT(DAY(_xlfn.MAXIFS(Consolidado!$B$5:$B$1000,Consolidado!$E$5:$E$1000,$B44,Consolidado!$C$5:$C$1000,"Auditoría Interna",Consolidado!$M$5:$M$1000,"X",Consolidado!$H$5:$H$1000,IF($D$9="Todos","&gt;0",$D$9))),"00")&amp;"/"&amp;TEXT(MONTH(_xlfn.MAXIFS(Consolidado!$B$5:$B$1000,Consolidado!$E$5:$E$1000,$B44,Consolidado!$C$5:$C$1000,"Auditoría Interna",Consolidado!$M$5:$M$1000,"X",Consolidado!$H$5:$H$1000,IF($D$9="Todos","&gt;0",$D$9))),"00")&amp;IF($D$9="Todos","/"&amp;RIGHT(YEAR(_xlfn.MAXIFS(Consolidado!$B$5:$B$1000,Consolidado!$E$5:$E$1000,$B44,Consolidado!$C$5:$C$1000,"Auditoría Interna",Consolidado!$M$5:$M$1000,"X",Consolidado!$H$5:$H$1000,IF($D$9="Todos","&gt;0",$D$9))),2),""),""),""),IF(SUMIFS(Consolidado!$AD$5:$AD$1000,Consolidado!$E$5:$E$1000,$B44,Consolidado!$C$5:$C$1000,"Auditoría Externa",Consolidado!$M$5:$M$1000,"X",Consolidado!$H$5:$H$1000,IF($D$9="Todos","&gt;0",$D$9))&gt;0,"Externa "&amp;TEXT(DAY(_xlfn.MINIFS(Consolidado!$B$5:$B$1000,Consolidado!$E$5:$E$1000,$B44,Consolidado!$C$5:$C$1000,"Auditoría Externa",Consolidado!$M$5:$M$1000,"X",Consolidado!$H$5:$H$1000,IF($D$9="Todos","&gt;0",$D$9))),"00")&amp;"/"&amp;TEXT(MONTH(_xlfn.MINIFS(Consolidado!$B$5:$B$1000,Consolidado!$E$5:$E$1000,$B44,Consolidado!$C$5:$C$1000,"Auditoría Externa",Consolidado!$M$5:$M$1000,"X",Consolidado!$H$5:$H$1000,IF($D$9="Todos","&gt;0",$D$9))),"00")&amp;IF($D$9="Todos","/"&amp;RIGHT(YEAR(_xlfn.MINIFS(Consolidado!$B$5:$B$1000,Consolidado!$E$5:$E$1000,$B44,Consolidado!$C$5:$C$1000,"Auditoría Externa",Consolidado!$M$5:$M$1000,"X",Consolidado!$H$5:$H$1000,IF($D$9="Todos","&gt;0",$D$9))),2),"")&amp;IF(_xlfn.MAXIFS(Consolidado!$B$5:$B$1000,Consolidado!$E$5:$E$1000,$B44,Consolidado!$C$5:$C$1000,"Auditoría Externa",Consolidado!$M$5:$M$1000,"X",Consolidado!$H$5:$H$1000,IF($D$9="Todos","&gt;0",$D$9))&lt;&gt;_xlfn.MINIFS(Consolidado!$B$5:$B$1000,Consolidado!$E$5:$E$1000,$B44,Consolidado!$C$5:$C$1000,"Auditoría Externa",Consolidado!$M$5:$M$1000,"X",Consolidado!$H$5:$H$1000,IF($D$9="Todos","&gt;0",$D$9))," y "&amp;TEXT(DAY(_xlfn.MAXIFS(Consolidado!$B$5:$B$1000,Consolidado!$E$5:$E$1000,$B44,Consolidado!$C$5:$C$1000,"Auditoría Externa",Consolidado!$M$5:$M$1000,"X",Consolidado!$H$5:$H$1000,IF($D$9="Todos","&gt;0",$D$9))),"00")&amp;"/"&amp;TEXT(MONTH(_xlfn.MAXIFS(Consolidado!$B$5:$B$1000,Consolidado!$E$5:$E$1000,$B44,Consolidado!$C$5:$C$1000,"Auditoría Externa",Consolidado!$M$5:$M$1000,"X",Consolidado!$H$5:$H$1000,IF($D$9="Todos","&gt;0",$D$9))),"00")&amp;IF($D$9="Todos","/"&amp;RIGHT(YEAR(_xlfn.MAXIFS(Consolidado!$B$5:$B$1000,Consolidado!$E$5:$E$1000,$B44,Consolidado!$C$5:$C$1000,"Auditoría Externa",Consolidado!$M$5:$M$1000,"X",Consolidado!$H$5:$H$1000,IF($D$9="Todos","&gt;0",$D$9))),2),""),""),""),IF(SUMIFS(Consolidado!$AD$5:$AD$1000,Consolidado!$E$5:$E$1000,$B44,Consolidado!$C$5:$C$1000,"SSF",Consolidado!$M$5:$M$1000,"X",Consolidado!$H$5:$H$1000,IF($D$9="Todos","&gt;0",$D$9))&gt;0,"SSF "&amp;TEXT(DAY(_xlfn.MINIFS(Consolidado!$B$5:$B$1000,Consolidado!$E$5:$E$1000,$B44,Consolidado!$C$5:$C$1000,"SSF",Consolidado!$M$5:$M$1000,"X",Consolidado!$H$5:$H$1000,IF($D$9="Todos","&gt;0",$D$9))),"00")&amp;"/"&amp;TEXT(MONTH(_xlfn.MINIFS(Consolidado!$B$5:$B$1000,Consolidado!$E$5:$E$1000,$B44,Consolidado!$C$5:$C$1000,"SSF",Consolidado!$M$5:$M$1000,"X",Consolidado!$H$5:$H$1000,IF($D$9="Todos","&gt;0",$D$9))),"00")&amp;IF($D$9="Todos","/"&amp;RIGHT(YEAR(_xlfn.MINIFS(Consolidado!$B$5:$B$1000,Consolidado!$E$5:$E$1000,$B44,Consolidado!$C$5:$C$1000,"SSF",Consolidado!$M$5:$M$1000,"X",Consolidado!$H$5:$H$1000,IF($D$9="Todos","&gt;0",$D$9))),2),"")&amp;IF(_xlfn.MAXIFS(Consolidado!$B$5:$B$1000,Consolidado!$E$5:$E$1000,$B44,Consolidado!$C$5:$C$1000,"SSF",Consolidado!$M$5:$M$1000,"X",Consolidado!$H$5:$H$1000,IF($D$9="Todos","&gt;0",$D$9))&lt;&gt;_xlfn.MINIFS(Consolidado!$B$5:$B$1000,Consolidado!$E$5:$E$1000,$B44,Consolidado!$C$5:$C$1000,"SSF",Consolidado!$M$5:$M$1000,"X",Consolidado!$H$5:$H$1000,IF($D$9="Todos","&gt;0",$D$9))," y "&amp;TEXT(DAY(_xlfn.MAXIFS(Consolidado!$B$5:$B$1000,Consolidado!$E$5:$E$1000,$B44,Consolidado!$C$5:$C$1000,"SSF",Consolidado!$M$5:$M$1000,"X",Consolidado!$H$5:$H$1000,IF($D$9="Todos","&gt;0",$D$9))),"00")&amp;"/"&amp;TEXT(MONTH(_xlfn.MAXIFS(Consolidado!$B$5:$B$1000,Consolidado!$E$5:$E$1000,$B44,Consolidado!$C$5:$C$1000,"SSF",Consolidado!$M$5:$M$1000,"X",Consolidado!$H$5:$H$1000,IF($D$9="Todos","&gt;0",$D$9))),"00")&amp;IF($D$9="Todos","/"&amp;RIGHT(YEAR(_xlfn.MAXIFS(Consolidado!$B$5:$B$1000,Consolidado!$E$5:$E$1000,$B44,Consolidado!$C$5:$C$1000,"SSF",Consolidado!$M$5:$M$1000,"X",Consolidado!$H$5:$H$1000,IF($D$9="Todos","&gt;0",$D$9))),2),""),""),""),IF(SUMIFS(Consolidado!$AD$5:$AD$1000,Consolidado!$E$5:$E$1000,$B44,Consolidado!$C$5:$C$1000,"Comité de Supervisión",Consolidado!$M$5:$M$1000,"X",Consolidado!$H$5:$H$1000,IF($D$9="Todos","&gt;0",$D$9))&gt;0,"Comité Sup. "&amp;TEXT(DAY(_xlfn.MINIFS(Consolidado!$B$5:$B$1000,Consolidado!$E$5:$E$1000,$B44,Consolidado!$C$5:$C$1000,"Comité de Supervisión",Consolidado!$M$5:$M$1000,"X",Consolidado!$H$5:$H$1000,IF($D$9="Todos","&gt;0",$D$9))),"00")&amp;"/"&amp;TEXT(MONTH(_xlfn.MINIFS(Consolidado!$B$5:$B$1000,Consolidado!$E$5:$E$1000,$B44,Consolidado!$C$5:$C$1000,"Comité de Supervisión",Consolidado!$M$5:$M$1000,"X",Consolidado!$H$5:$H$1000,IF($D$9="Todos","&gt;0",$D$9))),"00")&amp;IF($D$9="Todos","/"&amp;RIGHT(YEAR(_xlfn.MINIFS(Consolidado!$B$5:$B$1000,Consolidado!$E$5:$E$1000,$B44,Consolidado!$C$5:$C$1000,"Comité de Supervisión",Consolidado!$M$5:$M$1000,"X",Consolidado!$H$5:$H$1000,IF($D$9="Todos","&gt;0",$D$9))),2),"")&amp;IF(_xlfn.MAXIFS(Consolidado!$B$5:$B$1000,Consolidado!$E$5:$E$1000,$B44,Consolidado!$C$5:$C$1000,"Comité de Supervisión",Consolidado!$M$5:$M$1000,"X",Consolidado!$H$5:$H$1000,IF($D$9="Todos","&gt;0",$D$9))&lt;&gt;_xlfn.MINIFS(Consolidado!$B$5:$B$1000,Consolidado!$E$5:$E$1000,$B44,Consolidado!$C$5:$C$1000,"Comité de Supervisión",Consolidado!$M$5:$M$1000,"X",Consolidado!$H$5:$H$1000,IF($D$9="Todos","&gt;0",$D$9))," y "&amp;TEXT(DAY(_xlfn.MAXIFS(Consolidado!$B$5:$B$1000,Consolidado!$E$5:$E$1000,$B44,Consolidado!$C$5:$C$1000,"Comité de Supervisión",Consolidado!$M$5:$M$1000,"X",Consolidado!$H$5:$H$1000,IF($D$9="Todos","&gt;0",$D$9))),"00")&amp;"/"&amp;TEXT(MONTH(_xlfn.MAXIFS(Consolidado!$B$5:$B$1000,Consolidado!$E$5:$E$1000,$B44,Consolidado!$C$5:$C$1000,"Comité de Supervisión",Consolidado!$M$5:$M$1000,"X",Consolidado!$H$5:$H$1000,IF($D$9="Todos","&gt;0",$D$9))),"00")&amp;IF($D$9="Todos","/"&amp;RIGHT(YEAR(_xlfn.MAXIFS(Consolidado!$B$5:$B$1000,Consolidado!$E$5:$E$1000,$B44,Consolidado!$C$5:$C$1000,"Comité de Supervisión",Consolidado!$M$5:$M$1000,"X",Consolidado!$H$5:$H$1000,IF($D$9="Todos","&gt;0",$D$9))),2),""),""),""),IF(SUMIFS(Consolidado!$AD$5:$AD$1000,Consolidado!$E$5:$E$1000,$B44,Consolidado!$C$5:$C$1000,"Consejo de Administración",Consolidado!$M$5:$M$1000,"X",Consolidado!$H$5:$H$1000,IF($D$9="Todos","&gt;0",$D$9))&gt;0,"Consejo "&amp;TEXT(DAY(_xlfn.MINIFS(Consolidado!$B$5:$B$1000,Consolidado!$E$5:$E$1000,$B44,Consolidado!$C$5:$C$1000,"Consejo de Administración",Consolidado!$M$5:$M$1000,"X",Consolidado!$H$5:$H$1000,IF($D$9="Todos","&gt;0",$D$9))),"00")&amp;"/"&amp;TEXT(MONTH(_xlfn.MINIFS(Consolidado!$B$5:$B$1000,Consolidado!$E$5:$E$1000,$B44,Consolidado!$C$5:$C$1000,"Consejo de Administración",Consolidado!$M$5:$M$1000,"X",Consolidado!$H$5:$H$1000,IF($D$9="Todos","&gt;0",$D$9))),"00")&amp;IF($D$9="Todos","/"&amp;RIGHT(YEAR(_xlfn.MINIFS(Consolidado!$B$5:$B$1000,Consolidado!$E$5:$E$1000,$B44,Consolidado!$C$5:$C$1000,"Consejo de Administración",Consolidado!$M$5:$M$1000,"X",Consolidado!$H$5:$H$1000,IF($D$9="Todos","&gt;0",$D$9))),2),"")&amp;IF(_xlfn.MAXIFS(Consolidado!$B$5:$B$1000,Consolidado!$E$5:$E$1000,$B44,Consolidado!$C$5:$C$1000,"Consejo de Administración",Consolidado!$M$5:$M$1000,"X",Consolidado!$H$5:$H$1000,IF($D$9="Todos","&gt;0",$D$9))&lt;&gt;_xlfn.MINIFS(Consolidado!$B$5:$B$1000,Consolidado!$E$5:$E$1000,$B44,Consolidado!$C$5:$C$1000,"Consejo de Administración",Consolidado!$M$5:$M$1000,"X",Consolidado!$H$5:$H$1000,IF($D$9="Todos","&gt;0",$D$9))," y "&amp;TEXT(DAY(_xlfn.MAXIFS(Consolidado!$B$5:$B$1000,Consolidado!$E$5:$E$1000,$B44,Consolidado!$C$5:$C$1000,"Consejo de Administración",Consolidado!$M$5:$M$1000,"X",Consolidado!$H$5:$H$1000,IF($D$9="Todos","&gt;0",$D$9))),"00")&amp;"/"&amp;TEXT(MONTH(_xlfn.MAXIFS(Consolidado!$B$5:$B$1000,Consolidado!$E$5:$E$1000,$B44,Consolidado!$C$5:$C$1000,"Consejo de Administración",Consolidado!$M$5:$M$1000,"X",Consolidado!$H$5:$H$1000,IF($D$9="Todos","&gt;0",$D$9))),"00")&amp;IF($D$9="Todos","/"&amp;RIGHT(YEAR(_xlfn.MAXIFS(Consolidado!$B$5:$B$1000,Consolidado!$E$5:$E$1000,$B44,Consolidado!$C$5:$C$1000,"Consejo de Administración",Consolidado!$M$5:$M$1000,"X",Consolidado!$H$5:$H$1000,IF($D$9="Todos","&gt;0",$D$9))),2),""),""),""),IF(SUMIFS(Consolidado!$AD$5:$AD$1000,Consolidado!$E$5:$E$1000,$B44,Consolidado!$C$5:$C$1000,"Otros",Consolidado!$M$5:$M$1000,"X",Consolidado!$H$5:$H$1000,IF($D$9="Todos","&gt;0",$D$9))&gt;0,"Otros "&amp;TEXT(DAY(_xlfn.MINIFS(Consolidado!$B$5:$B$1000,Consolidado!$E$5:$E$1000,$B44,Consolidado!$C$5:$C$1000,"Otros",Consolidado!$M$5:$M$1000,"X",Consolidado!$H$5:$H$1000,IF($D$9="Todos","&gt;0",$D$9))),"00")&amp;"/"&amp;TEXT(MONTH(_xlfn.MINIFS(Consolidado!$B$5:$B$1000,Consolidado!$E$5:$E$1000,$B44,Consolidado!$C$5:$C$1000,"Otros",Consolidado!$M$5:$M$1000,"X",Consolidado!$H$5:$H$1000,IF($D$9="Todos","&gt;0",$D$9))),"00")&amp;IF($D$9="Todos","/"&amp;RIGHT(YEAR(_xlfn.MINIFS(Consolidado!$B$5:$B$1000,Consolidado!$E$5:$E$1000,$B44,Consolidado!$C$5:$C$1000,"Otros",Consolidado!$M$5:$M$1000,"X",Consolidado!$H$5:$H$1000,IF($D$9="Todos","&gt;0",$D$9))),2),"")&amp;IF(_xlfn.MAXIFS(Consolidado!$B$5:$B$1000,Consolidado!$E$5:$E$1000,$B44,Consolidado!$C$5:$C$1000,"Otros",Consolidado!$M$5:$M$1000,"X",Consolidado!$H$5:$H$1000,IF($D$9="Todos","&gt;0",$D$9))&lt;&gt;_xlfn.MINIFS(Consolidado!$B$5:$B$1000,Consolidado!$E$5:$E$1000,$B44,Consolidado!$C$5:$C$1000,"Otros",Consolidado!$M$5:$M$1000,"X",Consolidado!$H$5:$H$1000,IF($D$9="Todos","&gt;0",$D$9))," y "&amp;TEXT(DAY(_xlfn.MAXIFS(Consolidado!$B$5:$B$1000,Consolidado!$E$5:$E$1000,$B44,Consolidado!$C$5:$C$1000,"Otros",Consolidado!$M$5:$M$1000,"X",Consolidado!$H$5:$H$1000,IF($D$9="Todos","&gt;0",$D$9))),"00")&amp;"/"&amp;TEXT(MONTH(_xlfn.MAXIFS(Consolidado!$B$5:$B$1000,Consolidado!$E$5:$E$1000,$B44,Consolidado!$C$5:$C$1000,"Otros",Consolidado!$M$5:$M$1000,"X",Consolidado!$H$5:$H$1000,IF($D$9="Todos","&gt;0",$D$9))),"00")&amp;IF($D$9="Todos","/"&amp;RIGHT(YEAR(_xlfn.MAXIFS(Consolidado!$B$5:$B$1000,Consolidado!$E$5:$E$1000,$B44,Consolidado!$C$5:$C$1000,"Otros",Consolidado!$M$5:$M$1000,"X",Consolidado!$H$5:$H$1000,IF($D$9="Todos","&gt;0",$D$9))),2),""),""),""))</f>
        <v/>
      </c>
      <c r="P44" s="37" t="str">
        <f aca="false">_xlfn.TEXTJOIN(" +"&amp;CHAR(10),TRUE(),IF(SUMIFS(Consolidado!$AD$5:$AD$1000,Consolidado!$E$5:$E$1000,$B44,Consolidado!$C$5:$C$1000,"Auditoría Interna",Consolidado!$N$5:$N$1000,"X",Consolidado!$H$5:$H$1000,IF($D$9="Todos","&gt;0",$D$9))&gt;0,"Interna "&amp;TEXT(DAY(_xlfn.MINIFS(Consolidado!$B$5:$B$1000,Consolidado!$E$5:$E$1000,$B44,Consolidado!$C$5:$C$1000,"Auditoría Interna",Consolidado!$N$5:$N$1000,"X",Consolidado!$H$5:$H$1000,IF($D$9="Todos","&gt;0",$D$9))),"00")&amp;"/"&amp;TEXT(MONTH(_xlfn.MINIFS(Consolidado!$B$5:$B$1000,Consolidado!$E$5:$E$1000,$B44,Consolidado!$C$5:$C$1000,"Auditoría Interna",Consolidado!$N$5:$N$1000,"X",Consolidado!$H$5:$H$1000,IF($D$9="Todos","&gt;0",$D$9))),"00")&amp;IF($D$9="Todos","/"&amp;RIGHT(YEAR(_xlfn.MINIFS(Consolidado!$B$5:$B$1000,Consolidado!$E$5:$E$1000,$B44,Consolidado!$C$5:$C$1000,"Auditoría Interna",Consolidado!$N$5:$N$1000,"X",Consolidado!$H$5:$H$1000,IF($D$9="Todos","&gt;0",$D$9))),2),"")&amp;IF(_xlfn.MAXIFS(Consolidado!$B$5:$B$1000,Consolidado!$E$5:$E$1000,$B44,Consolidado!$C$5:$C$1000,"Auditoría Interna",Consolidado!$N$5:$N$1000,"X",Consolidado!$H$5:$H$1000,IF($D$9="Todos","&gt;0",$D$9))&lt;&gt;_xlfn.MINIFS(Consolidado!$B$5:$B$1000,Consolidado!$E$5:$E$1000,$B44,Consolidado!$C$5:$C$1000,"Auditoría Interna",Consolidado!$N$5:$N$1000,"X",Consolidado!$H$5:$H$1000,IF($D$9="Todos","&gt;0",$D$9))," y "&amp;TEXT(DAY(_xlfn.MAXIFS(Consolidado!$B$5:$B$1000,Consolidado!$E$5:$E$1000,$B44,Consolidado!$C$5:$C$1000,"Auditoría Interna",Consolidado!$N$5:$N$1000,"X",Consolidado!$H$5:$H$1000,IF($D$9="Todos","&gt;0",$D$9))),"00")&amp;"/"&amp;TEXT(MONTH(_xlfn.MAXIFS(Consolidado!$B$5:$B$1000,Consolidado!$E$5:$E$1000,$B44,Consolidado!$C$5:$C$1000,"Auditoría Interna",Consolidado!$N$5:$N$1000,"X",Consolidado!$H$5:$H$1000,IF($D$9="Todos","&gt;0",$D$9))),"00")&amp;IF($D$9="Todos","/"&amp;RIGHT(YEAR(_xlfn.MAXIFS(Consolidado!$B$5:$B$1000,Consolidado!$E$5:$E$1000,$B44,Consolidado!$C$5:$C$1000,"Auditoría Interna",Consolidado!$N$5:$N$1000,"X",Consolidado!$H$5:$H$1000,IF($D$9="Todos","&gt;0",$D$9))),2),""),""),""),IF(SUMIFS(Consolidado!$AD$5:$AD$1000,Consolidado!$E$5:$E$1000,$B44,Consolidado!$C$5:$C$1000,"Auditoría Externa",Consolidado!$N$5:$N$1000,"X",Consolidado!$H$5:$H$1000,IF($D$9="Todos","&gt;0",$D$9))&gt;0,"Externa "&amp;TEXT(DAY(_xlfn.MINIFS(Consolidado!$B$5:$B$1000,Consolidado!$E$5:$E$1000,$B44,Consolidado!$C$5:$C$1000,"Auditoría Externa",Consolidado!$N$5:$N$1000,"X",Consolidado!$H$5:$H$1000,IF($D$9="Todos","&gt;0",$D$9))),"00")&amp;"/"&amp;TEXT(MONTH(_xlfn.MINIFS(Consolidado!$B$5:$B$1000,Consolidado!$E$5:$E$1000,$B44,Consolidado!$C$5:$C$1000,"Auditoría Externa",Consolidado!$N$5:$N$1000,"X",Consolidado!$H$5:$H$1000,IF($D$9="Todos","&gt;0",$D$9))),"00")&amp;IF($D$9="Todos","/"&amp;RIGHT(YEAR(_xlfn.MINIFS(Consolidado!$B$5:$B$1000,Consolidado!$E$5:$E$1000,$B44,Consolidado!$C$5:$C$1000,"Auditoría Externa",Consolidado!$N$5:$N$1000,"X",Consolidado!$H$5:$H$1000,IF($D$9="Todos","&gt;0",$D$9))),2),"")&amp;IF(_xlfn.MAXIFS(Consolidado!$B$5:$B$1000,Consolidado!$E$5:$E$1000,$B44,Consolidado!$C$5:$C$1000,"Auditoría Externa",Consolidado!$N$5:$N$1000,"X",Consolidado!$H$5:$H$1000,IF($D$9="Todos","&gt;0",$D$9))&lt;&gt;_xlfn.MINIFS(Consolidado!$B$5:$B$1000,Consolidado!$E$5:$E$1000,$B44,Consolidado!$C$5:$C$1000,"Auditoría Externa",Consolidado!$N$5:$N$1000,"X",Consolidado!$H$5:$H$1000,IF($D$9="Todos","&gt;0",$D$9))," y "&amp;TEXT(DAY(_xlfn.MAXIFS(Consolidado!$B$5:$B$1000,Consolidado!$E$5:$E$1000,$B44,Consolidado!$C$5:$C$1000,"Auditoría Externa",Consolidado!$N$5:$N$1000,"X",Consolidado!$H$5:$H$1000,IF($D$9="Todos","&gt;0",$D$9))),"00")&amp;"/"&amp;TEXT(MONTH(_xlfn.MAXIFS(Consolidado!$B$5:$B$1000,Consolidado!$E$5:$E$1000,$B44,Consolidado!$C$5:$C$1000,"Auditoría Externa",Consolidado!$N$5:$N$1000,"X",Consolidado!$H$5:$H$1000,IF($D$9="Todos","&gt;0",$D$9))),"00")&amp;IF($D$9="Todos","/"&amp;RIGHT(YEAR(_xlfn.MAXIFS(Consolidado!$B$5:$B$1000,Consolidado!$E$5:$E$1000,$B44,Consolidado!$C$5:$C$1000,"Auditoría Externa",Consolidado!$N$5:$N$1000,"X",Consolidado!$H$5:$H$1000,IF($D$9="Todos","&gt;0",$D$9))),2),""),""),""),IF(SUMIFS(Consolidado!$AD$5:$AD$1000,Consolidado!$E$5:$E$1000,$B44,Consolidado!$C$5:$C$1000,"SSF",Consolidado!$N$5:$N$1000,"X",Consolidado!$H$5:$H$1000,IF($D$9="Todos","&gt;0",$D$9))&gt;0,"SSF "&amp;TEXT(DAY(_xlfn.MINIFS(Consolidado!$B$5:$B$1000,Consolidado!$E$5:$E$1000,$B44,Consolidado!$C$5:$C$1000,"SSF",Consolidado!$N$5:$N$1000,"X",Consolidado!$H$5:$H$1000,IF($D$9="Todos","&gt;0",$D$9))),"00")&amp;"/"&amp;TEXT(MONTH(_xlfn.MINIFS(Consolidado!$B$5:$B$1000,Consolidado!$E$5:$E$1000,$B44,Consolidado!$C$5:$C$1000,"SSF",Consolidado!$N$5:$N$1000,"X",Consolidado!$H$5:$H$1000,IF($D$9="Todos","&gt;0",$D$9))),"00")&amp;IF($D$9="Todos","/"&amp;RIGHT(YEAR(_xlfn.MINIFS(Consolidado!$B$5:$B$1000,Consolidado!$E$5:$E$1000,$B44,Consolidado!$C$5:$C$1000,"SSF",Consolidado!$N$5:$N$1000,"X",Consolidado!$H$5:$H$1000,IF($D$9="Todos","&gt;0",$D$9))),2),"")&amp;IF(_xlfn.MAXIFS(Consolidado!$B$5:$B$1000,Consolidado!$E$5:$E$1000,$B44,Consolidado!$C$5:$C$1000,"SSF",Consolidado!$N$5:$N$1000,"X",Consolidado!$H$5:$H$1000,IF($D$9="Todos","&gt;0",$D$9))&lt;&gt;_xlfn.MINIFS(Consolidado!$B$5:$B$1000,Consolidado!$E$5:$E$1000,$B44,Consolidado!$C$5:$C$1000,"SSF",Consolidado!$N$5:$N$1000,"X",Consolidado!$H$5:$H$1000,IF($D$9="Todos","&gt;0",$D$9))," y "&amp;TEXT(DAY(_xlfn.MAXIFS(Consolidado!$B$5:$B$1000,Consolidado!$E$5:$E$1000,$B44,Consolidado!$C$5:$C$1000,"SSF",Consolidado!$N$5:$N$1000,"X",Consolidado!$H$5:$H$1000,IF($D$9="Todos","&gt;0",$D$9))),"00")&amp;"/"&amp;TEXT(MONTH(_xlfn.MAXIFS(Consolidado!$B$5:$B$1000,Consolidado!$E$5:$E$1000,$B44,Consolidado!$C$5:$C$1000,"SSF",Consolidado!$N$5:$N$1000,"X",Consolidado!$H$5:$H$1000,IF($D$9="Todos","&gt;0",$D$9))),"00")&amp;IF($D$9="Todos","/"&amp;RIGHT(YEAR(_xlfn.MAXIFS(Consolidado!$B$5:$B$1000,Consolidado!$E$5:$E$1000,$B44,Consolidado!$C$5:$C$1000,"SSF",Consolidado!$N$5:$N$1000,"X",Consolidado!$H$5:$H$1000,IF($D$9="Todos","&gt;0",$D$9))),2),""),""),""),IF(SUMIFS(Consolidado!$AD$5:$AD$1000,Consolidado!$E$5:$E$1000,$B44,Consolidado!$C$5:$C$1000,"Comité de Supervisión",Consolidado!$N$5:$N$1000,"X",Consolidado!$H$5:$H$1000,IF($D$9="Todos","&gt;0",$D$9))&gt;0,"Comité Sup. "&amp;TEXT(DAY(_xlfn.MINIFS(Consolidado!$B$5:$B$1000,Consolidado!$E$5:$E$1000,$B44,Consolidado!$C$5:$C$1000,"Comité de Supervisión",Consolidado!$N$5:$N$1000,"X",Consolidado!$H$5:$H$1000,IF($D$9="Todos","&gt;0",$D$9))),"00")&amp;"/"&amp;TEXT(MONTH(_xlfn.MINIFS(Consolidado!$B$5:$B$1000,Consolidado!$E$5:$E$1000,$B44,Consolidado!$C$5:$C$1000,"Comité de Supervisión",Consolidado!$N$5:$N$1000,"X",Consolidado!$H$5:$H$1000,IF($D$9="Todos","&gt;0",$D$9))),"00")&amp;IF($D$9="Todos","/"&amp;RIGHT(YEAR(_xlfn.MINIFS(Consolidado!$B$5:$B$1000,Consolidado!$E$5:$E$1000,$B44,Consolidado!$C$5:$C$1000,"Comité de Supervisión",Consolidado!$N$5:$N$1000,"X",Consolidado!$H$5:$H$1000,IF($D$9="Todos","&gt;0",$D$9))),2),"")&amp;IF(_xlfn.MAXIFS(Consolidado!$B$5:$B$1000,Consolidado!$E$5:$E$1000,$B44,Consolidado!$C$5:$C$1000,"Comité de Supervisión",Consolidado!$N$5:$N$1000,"X",Consolidado!$H$5:$H$1000,IF($D$9="Todos","&gt;0",$D$9))&lt;&gt;_xlfn.MINIFS(Consolidado!$B$5:$B$1000,Consolidado!$E$5:$E$1000,$B44,Consolidado!$C$5:$C$1000,"Comité de Supervisión",Consolidado!$N$5:$N$1000,"X",Consolidado!$H$5:$H$1000,IF($D$9="Todos","&gt;0",$D$9))," y "&amp;TEXT(DAY(_xlfn.MAXIFS(Consolidado!$B$5:$B$1000,Consolidado!$E$5:$E$1000,$B44,Consolidado!$C$5:$C$1000,"Comité de Supervisión",Consolidado!$N$5:$N$1000,"X",Consolidado!$H$5:$H$1000,IF($D$9="Todos","&gt;0",$D$9))),"00")&amp;"/"&amp;TEXT(MONTH(_xlfn.MAXIFS(Consolidado!$B$5:$B$1000,Consolidado!$E$5:$E$1000,$B44,Consolidado!$C$5:$C$1000,"Comité de Supervisión",Consolidado!$N$5:$N$1000,"X",Consolidado!$H$5:$H$1000,IF($D$9="Todos","&gt;0",$D$9))),"00")&amp;IF($D$9="Todos","/"&amp;RIGHT(YEAR(_xlfn.MAXIFS(Consolidado!$B$5:$B$1000,Consolidado!$E$5:$E$1000,$B44,Consolidado!$C$5:$C$1000,"Comité de Supervisión",Consolidado!$N$5:$N$1000,"X",Consolidado!$H$5:$H$1000,IF($D$9="Todos","&gt;0",$D$9))),2),""),""),""),IF(SUMIFS(Consolidado!$AD$5:$AD$1000,Consolidado!$E$5:$E$1000,$B44,Consolidado!$C$5:$C$1000,"Consejo de Administración",Consolidado!$N$5:$N$1000,"X",Consolidado!$H$5:$H$1000,IF($D$9="Todos","&gt;0",$D$9))&gt;0,"Consejo "&amp;TEXT(DAY(_xlfn.MINIFS(Consolidado!$B$5:$B$1000,Consolidado!$E$5:$E$1000,$B44,Consolidado!$C$5:$C$1000,"Consejo de Administración",Consolidado!$N$5:$N$1000,"X",Consolidado!$H$5:$H$1000,IF($D$9="Todos","&gt;0",$D$9))),"00")&amp;"/"&amp;TEXT(MONTH(_xlfn.MINIFS(Consolidado!$B$5:$B$1000,Consolidado!$E$5:$E$1000,$B44,Consolidado!$C$5:$C$1000,"Consejo de Administración",Consolidado!$N$5:$N$1000,"X",Consolidado!$H$5:$H$1000,IF($D$9="Todos","&gt;0",$D$9))),"00")&amp;IF($D$9="Todos","/"&amp;RIGHT(YEAR(_xlfn.MINIFS(Consolidado!$B$5:$B$1000,Consolidado!$E$5:$E$1000,$B44,Consolidado!$C$5:$C$1000,"Consejo de Administración",Consolidado!$N$5:$N$1000,"X",Consolidado!$H$5:$H$1000,IF($D$9="Todos","&gt;0",$D$9))),2),"")&amp;IF(_xlfn.MAXIFS(Consolidado!$B$5:$B$1000,Consolidado!$E$5:$E$1000,$B44,Consolidado!$C$5:$C$1000,"Consejo de Administración",Consolidado!$N$5:$N$1000,"X",Consolidado!$H$5:$H$1000,IF($D$9="Todos","&gt;0",$D$9))&lt;&gt;_xlfn.MINIFS(Consolidado!$B$5:$B$1000,Consolidado!$E$5:$E$1000,$B44,Consolidado!$C$5:$C$1000,"Consejo de Administración",Consolidado!$N$5:$N$1000,"X",Consolidado!$H$5:$H$1000,IF($D$9="Todos","&gt;0",$D$9))," y "&amp;TEXT(DAY(_xlfn.MAXIFS(Consolidado!$B$5:$B$1000,Consolidado!$E$5:$E$1000,$B44,Consolidado!$C$5:$C$1000,"Consejo de Administración",Consolidado!$N$5:$N$1000,"X",Consolidado!$H$5:$H$1000,IF($D$9="Todos","&gt;0",$D$9))),"00")&amp;"/"&amp;TEXT(MONTH(_xlfn.MAXIFS(Consolidado!$B$5:$B$1000,Consolidado!$E$5:$E$1000,$B44,Consolidado!$C$5:$C$1000,"Consejo de Administración",Consolidado!$N$5:$N$1000,"X",Consolidado!$H$5:$H$1000,IF($D$9="Todos","&gt;0",$D$9))),"00")&amp;IF($D$9="Todos","/"&amp;RIGHT(YEAR(_xlfn.MAXIFS(Consolidado!$B$5:$B$1000,Consolidado!$E$5:$E$1000,$B44,Consolidado!$C$5:$C$1000,"Consejo de Administración",Consolidado!$N$5:$N$1000,"X",Consolidado!$H$5:$H$1000,IF($D$9="Todos","&gt;0",$D$9))),2),""),""),""),IF(SUMIFS(Consolidado!$AD$5:$AD$1000,Consolidado!$E$5:$E$1000,$B44,Consolidado!$C$5:$C$1000,"Otros",Consolidado!$N$5:$N$1000,"X",Consolidado!$H$5:$H$1000,IF($D$9="Todos","&gt;0",$D$9))&gt;0,"Otros "&amp;TEXT(DAY(_xlfn.MINIFS(Consolidado!$B$5:$B$1000,Consolidado!$E$5:$E$1000,$B44,Consolidado!$C$5:$C$1000,"Otros",Consolidado!$N$5:$N$1000,"X",Consolidado!$H$5:$H$1000,IF($D$9="Todos","&gt;0",$D$9))),"00")&amp;"/"&amp;TEXT(MONTH(_xlfn.MINIFS(Consolidado!$B$5:$B$1000,Consolidado!$E$5:$E$1000,$B44,Consolidado!$C$5:$C$1000,"Otros",Consolidado!$N$5:$N$1000,"X",Consolidado!$H$5:$H$1000,IF($D$9="Todos","&gt;0",$D$9))),"00")&amp;IF($D$9="Todos","/"&amp;RIGHT(YEAR(_xlfn.MINIFS(Consolidado!$B$5:$B$1000,Consolidado!$E$5:$E$1000,$B44,Consolidado!$C$5:$C$1000,"Otros",Consolidado!$N$5:$N$1000,"X",Consolidado!$H$5:$H$1000,IF($D$9="Todos","&gt;0",$D$9))),2),"")&amp;IF(_xlfn.MAXIFS(Consolidado!$B$5:$B$1000,Consolidado!$E$5:$E$1000,$B44,Consolidado!$C$5:$C$1000,"Otros",Consolidado!$N$5:$N$1000,"X",Consolidado!$H$5:$H$1000,IF($D$9="Todos","&gt;0",$D$9))&lt;&gt;_xlfn.MINIFS(Consolidado!$B$5:$B$1000,Consolidado!$E$5:$E$1000,$B44,Consolidado!$C$5:$C$1000,"Otros",Consolidado!$N$5:$N$1000,"X",Consolidado!$H$5:$H$1000,IF($D$9="Todos","&gt;0",$D$9))," y "&amp;TEXT(DAY(_xlfn.MAXIFS(Consolidado!$B$5:$B$1000,Consolidado!$E$5:$E$1000,$B44,Consolidado!$C$5:$C$1000,"Otros",Consolidado!$N$5:$N$1000,"X",Consolidado!$H$5:$H$1000,IF($D$9="Todos","&gt;0",$D$9))),"00")&amp;"/"&amp;TEXT(MONTH(_xlfn.MAXIFS(Consolidado!$B$5:$B$1000,Consolidado!$E$5:$E$1000,$B44,Consolidado!$C$5:$C$1000,"Otros",Consolidado!$N$5:$N$1000,"X",Consolidado!$H$5:$H$1000,IF($D$9="Todos","&gt;0",$D$9))),"00")&amp;IF($D$9="Todos","/"&amp;RIGHT(YEAR(_xlfn.MAXIFS(Consolidado!$B$5:$B$1000,Consolidado!$E$5:$E$1000,$B44,Consolidado!$C$5:$C$1000,"Otros",Consolidado!$N$5:$N$1000,"X",Consolidado!$H$5:$H$1000,IF($D$9="Todos","&gt;0",$D$9))),2),""),""),""))</f>
        <v/>
      </c>
      <c r="Q44" s="37" t="str">
        <f aca="false">_xlfn.TEXTJOIN(" +"&amp;CHAR(10),TRUE(),IF(SUMIFS(Consolidado!$AD$5:$AD$1000,Consolidado!$E$5:$E$1000,$B44,Consolidado!$C$5:$C$1000,"Auditoría Interna",Consolidado!$O$5:$O$1000,"X",Consolidado!$H$5:$H$1000,IF($D$9="Todos","&gt;0",$D$9))&gt;0,"Interna "&amp;TEXT(DAY(_xlfn.MINIFS(Consolidado!$B$5:$B$1000,Consolidado!$E$5:$E$1000,$B44,Consolidado!$C$5:$C$1000,"Auditoría Interna",Consolidado!$O$5:$O$1000,"X",Consolidado!$H$5:$H$1000,IF($D$9="Todos","&gt;0",$D$9))),"00")&amp;"/"&amp;TEXT(MONTH(_xlfn.MINIFS(Consolidado!$B$5:$B$1000,Consolidado!$E$5:$E$1000,$B44,Consolidado!$C$5:$C$1000,"Auditoría Interna",Consolidado!$O$5:$O$1000,"X",Consolidado!$H$5:$H$1000,IF($D$9="Todos","&gt;0",$D$9))),"00")&amp;IF($D$9="Todos","/"&amp;RIGHT(YEAR(_xlfn.MINIFS(Consolidado!$B$5:$B$1000,Consolidado!$E$5:$E$1000,$B44,Consolidado!$C$5:$C$1000,"Auditoría Interna",Consolidado!$O$5:$O$1000,"X",Consolidado!$H$5:$H$1000,IF($D$9="Todos","&gt;0",$D$9))),2),"")&amp;IF(_xlfn.MAXIFS(Consolidado!$B$5:$B$1000,Consolidado!$E$5:$E$1000,$B44,Consolidado!$C$5:$C$1000,"Auditoría Interna",Consolidado!$O$5:$O$1000,"X",Consolidado!$H$5:$H$1000,IF($D$9="Todos","&gt;0",$D$9))&lt;&gt;_xlfn.MINIFS(Consolidado!$B$5:$B$1000,Consolidado!$E$5:$E$1000,$B44,Consolidado!$C$5:$C$1000,"Auditoría Interna",Consolidado!$O$5:$O$1000,"X",Consolidado!$H$5:$H$1000,IF($D$9="Todos","&gt;0",$D$9))," y "&amp;TEXT(DAY(_xlfn.MAXIFS(Consolidado!$B$5:$B$1000,Consolidado!$E$5:$E$1000,$B44,Consolidado!$C$5:$C$1000,"Auditoría Interna",Consolidado!$O$5:$O$1000,"X",Consolidado!$H$5:$H$1000,IF($D$9="Todos","&gt;0",$D$9))),"00")&amp;"/"&amp;TEXT(MONTH(_xlfn.MAXIFS(Consolidado!$B$5:$B$1000,Consolidado!$E$5:$E$1000,$B44,Consolidado!$C$5:$C$1000,"Auditoría Interna",Consolidado!$O$5:$O$1000,"X",Consolidado!$H$5:$H$1000,IF($D$9="Todos","&gt;0",$D$9))),"00")&amp;IF($D$9="Todos","/"&amp;RIGHT(YEAR(_xlfn.MAXIFS(Consolidado!$B$5:$B$1000,Consolidado!$E$5:$E$1000,$B44,Consolidado!$C$5:$C$1000,"Auditoría Interna",Consolidado!$O$5:$O$1000,"X",Consolidado!$H$5:$H$1000,IF($D$9="Todos","&gt;0",$D$9))),2),""),""),""),IF(SUMIFS(Consolidado!$AD$5:$AD$1000,Consolidado!$E$5:$E$1000,$B44,Consolidado!$C$5:$C$1000,"Auditoría Externa",Consolidado!$O$5:$O$1000,"X",Consolidado!$H$5:$H$1000,IF($D$9="Todos","&gt;0",$D$9))&gt;0,"Externa "&amp;TEXT(DAY(_xlfn.MINIFS(Consolidado!$B$5:$B$1000,Consolidado!$E$5:$E$1000,$B44,Consolidado!$C$5:$C$1000,"Auditoría Externa",Consolidado!$O$5:$O$1000,"X",Consolidado!$H$5:$H$1000,IF($D$9="Todos","&gt;0",$D$9))),"00")&amp;"/"&amp;TEXT(MONTH(_xlfn.MINIFS(Consolidado!$B$5:$B$1000,Consolidado!$E$5:$E$1000,$B44,Consolidado!$C$5:$C$1000,"Auditoría Externa",Consolidado!$O$5:$O$1000,"X",Consolidado!$H$5:$H$1000,IF($D$9="Todos","&gt;0",$D$9))),"00")&amp;IF($D$9="Todos","/"&amp;RIGHT(YEAR(_xlfn.MINIFS(Consolidado!$B$5:$B$1000,Consolidado!$E$5:$E$1000,$B44,Consolidado!$C$5:$C$1000,"Auditoría Externa",Consolidado!$O$5:$O$1000,"X",Consolidado!$H$5:$H$1000,IF($D$9="Todos","&gt;0",$D$9))),2),"")&amp;IF(_xlfn.MAXIFS(Consolidado!$B$5:$B$1000,Consolidado!$E$5:$E$1000,$B44,Consolidado!$C$5:$C$1000,"Auditoría Externa",Consolidado!$O$5:$O$1000,"X",Consolidado!$H$5:$H$1000,IF($D$9="Todos","&gt;0",$D$9))&lt;&gt;_xlfn.MINIFS(Consolidado!$B$5:$B$1000,Consolidado!$E$5:$E$1000,$B44,Consolidado!$C$5:$C$1000,"Auditoría Externa",Consolidado!$O$5:$O$1000,"X",Consolidado!$H$5:$H$1000,IF($D$9="Todos","&gt;0",$D$9))," y "&amp;TEXT(DAY(_xlfn.MAXIFS(Consolidado!$B$5:$B$1000,Consolidado!$E$5:$E$1000,$B44,Consolidado!$C$5:$C$1000,"Auditoría Externa",Consolidado!$O$5:$O$1000,"X",Consolidado!$H$5:$H$1000,IF($D$9="Todos","&gt;0",$D$9))),"00")&amp;"/"&amp;TEXT(MONTH(_xlfn.MAXIFS(Consolidado!$B$5:$B$1000,Consolidado!$E$5:$E$1000,$B44,Consolidado!$C$5:$C$1000,"Auditoría Externa",Consolidado!$O$5:$O$1000,"X",Consolidado!$H$5:$H$1000,IF($D$9="Todos","&gt;0",$D$9))),"00")&amp;IF($D$9="Todos","/"&amp;RIGHT(YEAR(_xlfn.MAXIFS(Consolidado!$B$5:$B$1000,Consolidado!$E$5:$E$1000,$B44,Consolidado!$C$5:$C$1000,"Auditoría Externa",Consolidado!$O$5:$O$1000,"X",Consolidado!$H$5:$H$1000,IF($D$9="Todos","&gt;0",$D$9))),2),""),""),""),IF(SUMIFS(Consolidado!$AD$5:$AD$1000,Consolidado!$E$5:$E$1000,$B44,Consolidado!$C$5:$C$1000,"SSF",Consolidado!$O$5:$O$1000,"X",Consolidado!$H$5:$H$1000,IF($D$9="Todos","&gt;0",$D$9))&gt;0,"SSF "&amp;TEXT(DAY(_xlfn.MINIFS(Consolidado!$B$5:$B$1000,Consolidado!$E$5:$E$1000,$B44,Consolidado!$C$5:$C$1000,"SSF",Consolidado!$O$5:$O$1000,"X",Consolidado!$H$5:$H$1000,IF($D$9="Todos","&gt;0",$D$9))),"00")&amp;"/"&amp;TEXT(MONTH(_xlfn.MINIFS(Consolidado!$B$5:$B$1000,Consolidado!$E$5:$E$1000,$B44,Consolidado!$C$5:$C$1000,"SSF",Consolidado!$O$5:$O$1000,"X",Consolidado!$H$5:$H$1000,IF($D$9="Todos","&gt;0",$D$9))),"00")&amp;IF($D$9="Todos","/"&amp;RIGHT(YEAR(_xlfn.MINIFS(Consolidado!$B$5:$B$1000,Consolidado!$E$5:$E$1000,$B44,Consolidado!$C$5:$C$1000,"SSF",Consolidado!$O$5:$O$1000,"X",Consolidado!$H$5:$H$1000,IF($D$9="Todos","&gt;0",$D$9))),2),"")&amp;IF(_xlfn.MAXIFS(Consolidado!$B$5:$B$1000,Consolidado!$E$5:$E$1000,$B44,Consolidado!$C$5:$C$1000,"SSF",Consolidado!$O$5:$O$1000,"X",Consolidado!$H$5:$H$1000,IF($D$9="Todos","&gt;0",$D$9))&lt;&gt;_xlfn.MINIFS(Consolidado!$B$5:$B$1000,Consolidado!$E$5:$E$1000,$B44,Consolidado!$C$5:$C$1000,"SSF",Consolidado!$O$5:$O$1000,"X",Consolidado!$H$5:$H$1000,IF($D$9="Todos","&gt;0",$D$9))," y "&amp;TEXT(DAY(_xlfn.MAXIFS(Consolidado!$B$5:$B$1000,Consolidado!$E$5:$E$1000,$B44,Consolidado!$C$5:$C$1000,"SSF",Consolidado!$O$5:$O$1000,"X",Consolidado!$H$5:$H$1000,IF($D$9="Todos","&gt;0",$D$9))),"00")&amp;"/"&amp;TEXT(MONTH(_xlfn.MAXIFS(Consolidado!$B$5:$B$1000,Consolidado!$E$5:$E$1000,$B44,Consolidado!$C$5:$C$1000,"SSF",Consolidado!$O$5:$O$1000,"X",Consolidado!$H$5:$H$1000,IF($D$9="Todos","&gt;0",$D$9))),"00")&amp;IF($D$9="Todos","/"&amp;RIGHT(YEAR(_xlfn.MAXIFS(Consolidado!$B$5:$B$1000,Consolidado!$E$5:$E$1000,$B44,Consolidado!$C$5:$C$1000,"SSF",Consolidado!$O$5:$O$1000,"X",Consolidado!$H$5:$H$1000,IF($D$9="Todos","&gt;0",$D$9))),2),""),""),""),IF(SUMIFS(Consolidado!$AD$5:$AD$1000,Consolidado!$E$5:$E$1000,$B44,Consolidado!$C$5:$C$1000,"Comité de Supervisión",Consolidado!$O$5:$O$1000,"X",Consolidado!$H$5:$H$1000,IF($D$9="Todos","&gt;0",$D$9))&gt;0,"Comité Sup. "&amp;TEXT(DAY(_xlfn.MINIFS(Consolidado!$B$5:$B$1000,Consolidado!$E$5:$E$1000,$B44,Consolidado!$C$5:$C$1000,"Comité de Supervisión",Consolidado!$O$5:$O$1000,"X",Consolidado!$H$5:$H$1000,IF($D$9="Todos","&gt;0",$D$9))),"00")&amp;"/"&amp;TEXT(MONTH(_xlfn.MINIFS(Consolidado!$B$5:$B$1000,Consolidado!$E$5:$E$1000,$B44,Consolidado!$C$5:$C$1000,"Comité de Supervisión",Consolidado!$O$5:$O$1000,"X",Consolidado!$H$5:$H$1000,IF($D$9="Todos","&gt;0",$D$9))),"00")&amp;IF($D$9="Todos","/"&amp;RIGHT(YEAR(_xlfn.MINIFS(Consolidado!$B$5:$B$1000,Consolidado!$E$5:$E$1000,$B44,Consolidado!$C$5:$C$1000,"Comité de Supervisión",Consolidado!$O$5:$O$1000,"X",Consolidado!$H$5:$H$1000,IF($D$9="Todos","&gt;0",$D$9))),2),"")&amp;IF(_xlfn.MAXIFS(Consolidado!$B$5:$B$1000,Consolidado!$E$5:$E$1000,$B44,Consolidado!$C$5:$C$1000,"Comité de Supervisión",Consolidado!$O$5:$O$1000,"X",Consolidado!$H$5:$H$1000,IF($D$9="Todos","&gt;0",$D$9))&lt;&gt;_xlfn.MINIFS(Consolidado!$B$5:$B$1000,Consolidado!$E$5:$E$1000,$B44,Consolidado!$C$5:$C$1000,"Comité de Supervisión",Consolidado!$O$5:$O$1000,"X",Consolidado!$H$5:$H$1000,IF($D$9="Todos","&gt;0",$D$9))," y "&amp;TEXT(DAY(_xlfn.MAXIFS(Consolidado!$B$5:$B$1000,Consolidado!$E$5:$E$1000,$B44,Consolidado!$C$5:$C$1000,"Comité de Supervisión",Consolidado!$O$5:$O$1000,"X",Consolidado!$H$5:$H$1000,IF($D$9="Todos","&gt;0",$D$9))),"00")&amp;"/"&amp;TEXT(MONTH(_xlfn.MAXIFS(Consolidado!$B$5:$B$1000,Consolidado!$E$5:$E$1000,$B44,Consolidado!$C$5:$C$1000,"Comité de Supervisión",Consolidado!$O$5:$O$1000,"X",Consolidado!$H$5:$H$1000,IF($D$9="Todos","&gt;0",$D$9))),"00")&amp;IF($D$9="Todos","/"&amp;RIGHT(YEAR(_xlfn.MAXIFS(Consolidado!$B$5:$B$1000,Consolidado!$E$5:$E$1000,$B44,Consolidado!$C$5:$C$1000,"Comité de Supervisión",Consolidado!$O$5:$O$1000,"X",Consolidado!$H$5:$H$1000,IF($D$9="Todos","&gt;0",$D$9))),2),""),""),""),IF(SUMIFS(Consolidado!$AD$5:$AD$1000,Consolidado!$E$5:$E$1000,$B44,Consolidado!$C$5:$C$1000,"Consejo de Administración",Consolidado!$O$5:$O$1000,"X",Consolidado!$H$5:$H$1000,IF($D$9="Todos","&gt;0",$D$9))&gt;0,"Consejo "&amp;TEXT(DAY(_xlfn.MINIFS(Consolidado!$B$5:$B$1000,Consolidado!$E$5:$E$1000,$B44,Consolidado!$C$5:$C$1000,"Consejo de Administración",Consolidado!$O$5:$O$1000,"X",Consolidado!$H$5:$H$1000,IF($D$9="Todos","&gt;0",$D$9))),"00")&amp;"/"&amp;TEXT(MONTH(_xlfn.MINIFS(Consolidado!$B$5:$B$1000,Consolidado!$E$5:$E$1000,$B44,Consolidado!$C$5:$C$1000,"Consejo de Administración",Consolidado!$O$5:$O$1000,"X",Consolidado!$H$5:$H$1000,IF($D$9="Todos","&gt;0",$D$9))),"00")&amp;IF($D$9="Todos","/"&amp;RIGHT(YEAR(_xlfn.MINIFS(Consolidado!$B$5:$B$1000,Consolidado!$E$5:$E$1000,$B44,Consolidado!$C$5:$C$1000,"Consejo de Administración",Consolidado!$O$5:$O$1000,"X",Consolidado!$H$5:$H$1000,IF($D$9="Todos","&gt;0",$D$9))),2),"")&amp;IF(_xlfn.MAXIFS(Consolidado!$B$5:$B$1000,Consolidado!$E$5:$E$1000,$B44,Consolidado!$C$5:$C$1000,"Consejo de Administración",Consolidado!$O$5:$O$1000,"X",Consolidado!$H$5:$H$1000,IF($D$9="Todos","&gt;0",$D$9))&lt;&gt;_xlfn.MINIFS(Consolidado!$B$5:$B$1000,Consolidado!$E$5:$E$1000,$B44,Consolidado!$C$5:$C$1000,"Consejo de Administración",Consolidado!$O$5:$O$1000,"X",Consolidado!$H$5:$H$1000,IF($D$9="Todos","&gt;0",$D$9))," y "&amp;TEXT(DAY(_xlfn.MAXIFS(Consolidado!$B$5:$B$1000,Consolidado!$E$5:$E$1000,$B44,Consolidado!$C$5:$C$1000,"Consejo de Administración",Consolidado!$O$5:$O$1000,"X",Consolidado!$H$5:$H$1000,IF($D$9="Todos","&gt;0",$D$9))),"00")&amp;"/"&amp;TEXT(MONTH(_xlfn.MAXIFS(Consolidado!$B$5:$B$1000,Consolidado!$E$5:$E$1000,$B44,Consolidado!$C$5:$C$1000,"Consejo de Administración",Consolidado!$O$5:$O$1000,"X",Consolidado!$H$5:$H$1000,IF($D$9="Todos","&gt;0",$D$9))),"00")&amp;IF($D$9="Todos","/"&amp;RIGHT(YEAR(_xlfn.MAXIFS(Consolidado!$B$5:$B$1000,Consolidado!$E$5:$E$1000,$B44,Consolidado!$C$5:$C$1000,"Consejo de Administración",Consolidado!$O$5:$O$1000,"X",Consolidado!$H$5:$H$1000,IF($D$9="Todos","&gt;0",$D$9))),2),""),""),""),IF(SUMIFS(Consolidado!$AD$5:$AD$1000,Consolidado!$E$5:$E$1000,$B44,Consolidado!$C$5:$C$1000,"Otros",Consolidado!$O$5:$O$1000,"X",Consolidado!$H$5:$H$1000,IF($D$9="Todos","&gt;0",$D$9))&gt;0,"Otros "&amp;TEXT(DAY(_xlfn.MINIFS(Consolidado!$B$5:$B$1000,Consolidado!$E$5:$E$1000,$B44,Consolidado!$C$5:$C$1000,"Otros",Consolidado!$O$5:$O$1000,"X",Consolidado!$H$5:$H$1000,IF($D$9="Todos","&gt;0",$D$9))),"00")&amp;"/"&amp;TEXT(MONTH(_xlfn.MINIFS(Consolidado!$B$5:$B$1000,Consolidado!$E$5:$E$1000,$B44,Consolidado!$C$5:$C$1000,"Otros",Consolidado!$O$5:$O$1000,"X",Consolidado!$H$5:$H$1000,IF($D$9="Todos","&gt;0",$D$9))),"00")&amp;IF($D$9="Todos","/"&amp;RIGHT(YEAR(_xlfn.MINIFS(Consolidado!$B$5:$B$1000,Consolidado!$E$5:$E$1000,$B44,Consolidado!$C$5:$C$1000,"Otros",Consolidado!$O$5:$O$1000,"X",Consolidado!$H$5:$H$1000,IF($D$9="Todos","&gt;0",$D$9))),2),"")&amp;IF(_xlfn.MAXIFS(Consolidado!$B$5:$B$1000,Consolidado!$E$5:$E$1000,$B44,Consolidado!$C$5:$C$1000,"Otros",Consolidado!$O$5:$O$1000,"X",Consolidado!$H$5:$H$1000,IF($D$9="Todos","&gt;0",$D$9))&lt;&gt;_xlfn.MINIFS(Consolidado!$B$5:$B$1000,Consolidado!$E$5:$E$1000,$B44,Consolidado!$C$5:$C$1000,"Otros",Consolidado!$O$5:$O$1000,"X",Consolidado!$H$5:$H$1000,IF($D$9="Todos","&gt;0",$D$9))," y "&amp;TEXT(DAY(_xlfn.MAXIFS(Consolidado!$B$5:$B$1000,Consolidado!$E$5:$E$1000,$B44,Consolidado!$C$5:$C$1000,"Otros",Consolidado!$O$5:$O$1000,"X",Consolidado!$H$5:$H$1000,IF($D$9="Todos","&gt;0",$D$9))),"00")&amp;"/"&amp;TEXT(MONTH(_xlfn.MAXIFS(Consolidado!$B$5:$B$1000,Consolidado!$E$5:$E$1000,$B44,Consolidado!$C$5:$C$1000,"Otros",Consolidado!$O$5:$O$1000,"X",Consolidado!$H$5:$H$1000,IF($D$9="Todos","&gt;0",$D$9))),"00")&amp;IF($D$9="Todos","/"&amp;RIGHT(YEAR(_xlfn.MAXIFS(Consolidado!$B$5:$B$1000,Consolidado!$E$5:$E$1000,$B44,Consolidado!$C$5:$C$1000,"Otros",Consolidado!$O$5:$O$1000,"X",Consolidado!$H$5:$H$1000,IF($D$9="Todos","&gt;0",$D$9))),2),""),""),""))</f>
        <v/>
      </c>
      <c r="R44" s="37" t="str">
        <f aca="false">_xlfn.TEXTJOIN(" +"&amp;CHAR(10),TRUE(),IF(SUMIFS(Consolidado!$AD$5:$AD$1000,Consolidado!$E$5:$E$1000,$B44,Consolidado!$C$5:$C$1000,"Auditoría Interna",Consolidado!$P$5:$P$1000,"X",Consolidado!$H$5:$H$1000,IF($D$9="Todos","&gt;0",$D$9))&gt;0,"Interna "&amp;TEXT(DAY(_xlfn.MINIFS(Consolidado!$B$5:$B$1000,Consolidado!$E$5:$E$1000,$B44,Consolidado!$C$5:$C$1000,"Auditoría Interna",Consolidado!$P$5:$P$1000,"X",Consolidado!$H$5:$H$1000,IF($D$9="Todos","&gt;0",$D$9))),"00")&amp;"/"&amp;TEXT(MONTH(_xlfn.MINIFS(Consolidado!$B$5:$B$1000,Consolidado!$E$5:$E$1000,$B44,Consolidado!$C$5:$C$1000,"Auditoría Interna",Consolidado!$P$5:$P$1000,"X",Consolidado!$H$5:$H$1000,IF($D$9="Todos","&gt;0",$D$9))),"00")&amp;IF($D$9="Todos","/"&amp;RIGHT(YEAR(_xlfn.MINIFS(Consolidado!$B$5:$B$1000,Consolidado!$E$5:$E$1000,$B44,Consolidado!$C$5:$C$1000,"Auditoría Interna",Consolidado!$P$5:$P$1000,"X",Consolidado!$H$5:$H$1000,IF($D$9="Todos","&gt;0",$D$9))),2),"")&amp;IF(_xlfn.MAXIFS(Consolidado!$B$5:$B$1000,Consolidado!$E$5:$E$1000,$B44,Consolidado!$C$5:$C$1000,"Auditoría Interna",Consolidado!$P$5:$P$1000,"X",Consolidado!$H$5:$H$1000,IF($D$9="Todos","&gt;0",$D$9))&lt;&gt;_xlfn.MINIFS(Consolidado!$B$5:$B$1000,Consolidado!$E$5:$E$1000,$B44,Consolidado!$C$5:$C$1000,"Auditoría Interna",Consolidado!$P$5:$P$1000,"X",Consolidado!$H$5:$H$1000,IF($D$9="Todos","&gt;0",$D$9))," y "&amp;TEXT(DAY(_xlfn.MAXIFS(Consolidado!$B$5:$B$1000,Consolidado!$E$5:$E$1000,$B44,Consolidado!$C$5:$C$1000,"Auditoría Interna",Consolidado!$P$5:$P$1000,"X",Consolidado!$H$5:$H$1000,IF($D$9="Todos","&gt;0",$D$9))),"00")&amp;"/"&amp;TEXT(MONTH(_xlfn.MAXIFS(Consolidado!$B$5:$B$1000,Consolidado!$E$5:$E$1000,$B44,Consolidado!$C$5:$C$1000,"Auditoría Interna",Consolidado!$P$5:$P$1000,"X",Consolidado!$H$5:$H$1000,IF($D$9="Todos","&gt;0",$D$9))),"00")&amp;IF($D$9="Todos","/"&amp;RIGHT(YEAR(_xlfn.MAXIFS(Consolidado!$B$5:$B$1000,Consolidado!$E$5:$E$1000,$B44,Consolidado!$C$5:$C$1000,"Auditoría Interna",Consolidado!$P$5:$P$1000,"X",Consolidado!$H$5:$H$1000,IF($D$9="Todos","&gt;0",$D$9))),2),""),""),""),IF(SUMIFS(Consolidado!$AD$5:$AD$1000,Consolidado!$E$5:$E$1000,$B44,Consolidado!$C$5:$C$1000,"Auditoría Externa",Consolidado!$P$5:$P$1000,"X",Consolidado!$H$5:$H$1000,IF($D$9="Todos","&gt;0",$D$9))&gt;0,"Externa "&amp;TEXT(DAY(_xlfn.MINIFS(Consolidado!$B$5:$B$1000,Consolidado!$E$5:$E$1000,$B44,Consolidado!$C$5:$C$1000,"Auditoría Externa",Consolidado!$P$5:$P$1000,"X",Consolidado!$H$5:$H$1000,IF($D$9="Todos","&gt;0",$D$9))),"00")&amp;"/"&amp;TEXT(MONTH(_xlfn.MINIFS(Consolidado!$B$5:$B$1000,Consolidado!$E$5:$E$1000,$B44,Consolidado!$C$5:$C$1000,"Auditoría Externa",Consolidado!$P$5:$P$1000,"X",Consolidado!$H$5:$H$1000,IF($D$9="Todos","&gt;0",$D$9))),"00")&amp;IF($D$9="Todos","/"&amp;RIGHT(YEAR(_xlfn.MINIFS(Consolidado!$B$5:$B$1000,Consolidado!$E$5:$E$1000,$B44,Consolidado!$C$5:$C$1000,"Auditoría Externa",Consolidado!$P$5:$P$1000,"X",Consolidado!$H$5:$H$1000,IF($D$9="Todos","&gt;0",$D$9))),2),"")&amp;IF(_xlfn.MAXIFS(Consolidado!$B$5:$B$1000,Consolidado!$E$5:$E$1000,$B44,Consolidado!$C$5:$C$1000,"Auditoría Externa",Consolidado!$P$5:$P$1000,"X",Consolidado!$H$5:$H$1000,IF($D$9="Todos","&gt;0",$D$9))&lt;&gt;_xlfn.MINIFS(Consolidado!$B$5:$B$1000,Consolidado!$E$5:$E$1000,$B44,Consolidado!$C$5:$C$1000,"Auditoría Externa",Consolidado!$P$5:$P$1000,"X",Consolidado!$H$5:$H$1000,IF($D$9="Todos","&gt;0",$D$9))," y "&amp;TEXT(DAY(_xlfn.MAXIFS(Consolidado!$B$5:$B$1000,Consolidado!$E$5:$E$1000,$B44,Consolidado!$C$5:$C$1000,"Auditoría Externa",Consolidado!$P$5:$P$1000,"X",Consolidado!$H$5:$H$1000,IF($D$9="Todos","&gt;0",$D$9))),"00")&amp;"/"&amp;TEXT(MONTH(_xlfn.MAXIFS(Consolidado!$B$5:$B$1000,Consolidado!$E$5:$E$1000,$B44,Consolidado!$C$5:$C$1000,"Auditoría Externa",Consolidado!$P$5:$P$1000,"X",Consolidado!$H$5:$H$1000,IF($D$9="Todos","&gt;0",$D$9))),"00")&amp;IF($D$9="Todos","/"&amp;RIGHT(YEAR(_xlfn.MAXIFS(Consolidado!$B$5:$B$1000,Consolidado!$E$5:$E$1000,$B44,Consolidado!$C$5:$C$1000,"Auditoría Externa",Consolidado!$P$5:$P$1000,"X",Consolidado!$H$5:$H$1000,IF($D$9="Todos","&gt;0",$D$9))),2),""),""),""),IF(SUMIFS(Consolidado!$AD$5:$AD$1000,Consolidado!$E$5:$E$1000,$B44,Consolidado!$C$5:$C$1000,"SSF",Consolidado!$P$5:$P$1000,"X",Consolidado!$H$5:$H$1000,IF($D$9="Todos","&gt;0",$D$9))&gt;0,"SSF "&amp;TEXT(DAY(_xlfn.MINIFS(Consolidado!$B$5:$B$1000,Consolidado!$E$5:$E$1000,$B44,Consolidado!$C$5:$C$1000,"SSF",Consolidado!$P$5:$P$1000,"X",Consolidado!$H$5:$H$1000,IF($D$9="Todos","&gt;0",$D$9))),"00")&amp;"/"&amp;TEXT(MONTH(_xlfn.MINIFS(Consolidado!$B$5:$B$1000,Consolidado!$E$5:$E$1000,$B44,Consolidado!$C$5:$C$1000,"SSF",Consolidado!$P$5:$P$1000,"X",Consolidado!$H$5:$H$1000,IF($D$9="Todos","&gt;0",$D$9))),"00")&amp;IF($D$9="Todos","/"&amp;RIGHT(YEAR(_xlfn.MINIFS(Consolidado!$B$5:$B$1000,Consolidado!$E$5:$E$1000,$B44,Consolidado!$C$5:$C$1000,"SSF",Consolidado!$P$5:$P$1000,"X",Consolidado!$H$5:$H$1000,IF($D$9="Todos","&gt;0",$D$9))),2),"")&amp;IF(_xlfn.MAXIFS(Consolidado!$B$5:$B$1000,Consolidado!$E$5:$E$1000,$B44,Consolidado!$C$5:$C$1000,"SSF",Consolidado!$P$5:$P$1000,"X",Consolidado!$H$5:$H$1000,IF($D$9="Todos","&gt;0",$D$9))&lt;&gt;_xlfn.MINIFS(Consolidado!$B$5:$B$1000,Consolidado!$E$5:$E$1000,$B44,Consolidado!$C$5:$C$1000,"SSF",Consolidado!$P$5:$P$1000,"X",Consolidado!$H$5:$H$1000,IF($D$9="Todos","&gt;0",$D$9))," y "&amp;TEXT(DAY(_xlfn.MAXIFS(Consolidado!$B$5:$B$1000,Consolidado!$E$5:$E$1000,$B44,Consolidado!$C$5:$C$1000,"SSF",Consolidado!$P$5:$P$1000,"X",Consolidado!$H$5:$H$1000,IF($D$9="Todos","&gt;0",$D$9))),"00")&amp;"/"&amp;TEXT(MONTH(_xlfn.MAXIFS(Consolidado!$B$5:$B$1000,Consolidado!$E$5:$E$1000,$B44,Consolidado!$C$5:$C$1000,"SSF",Consolidado!$P$5:$P$1000,"X",Consolidado!$H$5:$H$1000,IF($D$9="Todos","&gt;0",$D$9))),"00")&amp;IF($D$9="Todos","/"&amp;RIGHT(YEAR(_xlfn.MAXIFS(Consolidado!$B$5:$B$1000,Consolidado!$E$5:$E$1000,$B44,Consolidado!$C$5:$C$1000,"SSF",Consolidado!$P$5:$P$1000,"X",Consolidado!$H$5:$H$1000,IF($D$9="Todos","&gt;0",$D$9))),2),""),""),""),IF(SUMIFS(Consolidado!$AD$5:$AD$1000,Consolidado!$E$5:$E$1000,$B44,Consolidado!$C$5:$C$1000,"Comité de Supervisión",Consolidado!$P$5:$P$1000,"X",Consolidado!$H$5:$H$1000,IF($D$9="Todos","&gt;0",$D$9))&gt;0,"Comité Sup. "&amp;TEXT(DAY(_xlfn.MINIFS(Consolidado!$B$5:$B$1000,Consolidado!$E$5:$E$1000,$B44,Consolidado!$C$5:$C$1000,"Comité de Supervisión",Consolidado!$P$5:$P$1000,"X",Consolidado!$H$5:$H$1000,IF($D$9="Todos","&gt;0",$D$9))),"00")&amp;"/"&amp;TEXT(MONTH(_xlfn.MINIFS(Consolidado!$B$5:$B$1000,Consolidado!$E$5:$E$1000,$B44,Consolidado!$C$5:$C$1000,"Comité de Supervisión",Consolidado!$P$5:$P$1000,"X",Consolidado!$H$5:$H$1000,IF($D$9="Todos","&gt;0",$D$9))),"00")&amp;IF($D$9="Todos","/"&amp;RIGHT(YEAR(_xlfn.MINIFS(Consolidado!$B$5:$B$1000,Consolidado!$E$5:$E$1000,$B44,Consolidado!$C$5:$C$1000,"Comité de Supervisión",Consolidado!$P$5:$P$1000,"X",Consolidado!$H$5:$H$1000,IF($D$9="Todos","&gt;0",$D$9))),2),"")&amp;IF(_xlfn.MAXIFS(Consolidado!$B$5:$B$1000,Consolidado!$E$5:$E$1000,$B44,Consolidado!$C$5:$C$1000,"Comité de Supervisión",Consolidado!$P$5:$P$1000,"X",Consolidado!$H$5:$H$1000,IF($D$9="Todos","&gt;0",$D$9))&lt;&gt;_xlfn.MINIFS(Consolidado!$B$5:$B$1000,Consolidado!$E$5:$E$1000,$B44,Consolidado!$C$5:$C$1000,"Comité de Supervisión",Consolidado!$P$5:$P$1000,"X",Consolidado!$H$5:$H$1000,IF($D$9="Todos","&gt;0",$D$9))," y "&amp;TEXT(DAY(_xlfn.MAXIFS(Consolidado!$B$5:$B$1000,Consolidado!$E$5:$E$1000,$B44,Consolidado!$C$5:$C$1000,"Comité de Supervisión",Consolidado!$P$5:$P$1000,"X",Consolidado!$H$5:$H$1000,IF($D$9="Todos","&gt;0",$D$9))),"00")&amp;"/"&amp;TEXT(MONTH(_xlfn.MAXIFS(Consolidado!$B$5:$B$1000,Consolidado!$E$5:$E$1000,$B44,Consolidado!$C$5:$C$1000,"Comité de Supervisión",Consolidado!$P$5:$P$1000,"X",Consolidado!$H$5:$H$1000,IF($D$9="Todos","&gt;0",$D$9))),"00")&amp;IF($D$9="Todos","/"&amp;RIGHT(YEAR(_xlfn.MAXIFS(Consolidado!$B$5:$B$1000,Consolidado!$E$5:$E$1000,$B44,Consolidado!$C$5:$C$1000,"Comité de Supervisión",Consolidado!$P$5:$P$1000,"X",Consolidado!$H$5:$H$1000,IF($D$9="Todos","&gt;0",$D$9))),2),""),""),""),IF(SUMIFS(Consolidado!$AD$5:$AD$1000,Consolidado!$E$5:$E$1000,$B44,Consolidado!$C$5:$C$1000,"Consejo de Administración",Consolidado!$P$5:$P$1000,"X",Consolidado!$H$5:$H$1000,IF($D$9="Todos","&gt;0",$D$9))&gt;0,"Consejo "&amp;TEXT(DAY(_xlfn.MINIFS(Consolidado!$B$5:$B$1000,Consolidado!$E$5:$E$1000,$B44,Consolidado!$C$5:$C$1000,"Consejo de Administración",Consolidado!$P$5:$P$1000,"X",Consolidado!$H$5:$H$1000,IF($D$9="Todos","&gt;0",$D$9))),"00")&amp;"/"&amp;TEXT(MONTH(_xlfn.MINIFS(Consolidado!$B$5:$B$1000,Consolidado!$E$5:$E$1000,$B44,Consolidado!$C$5:$C$1000,"Consejo de Administración",Consolidado!$P$5:$P$1000,"X",Consolidado!$H$5:$H$1000,IF($D$9="Todos","&gt;0",$D$9))),"00")&amp;IF($D$9="Todos","/"&amp;RIGHT(YEAR(_xlfn.MINIFS(Consolidado!$B$5:$B$1000,Consolidado!$E$5:$E$1000,$B44,Consolidado!$C$5:$C$1000,"Consejo de Administración",Consolidado!$P$5:$P$1000,"X",Consolidado!$H$5:$H$1000,IF($D$9="Todos","&gt;0",$D$9))),2),"")&amp;IF(_xlfn.MAXIFS(Consolidado!$B$5:$B$1000,Consolidado!$E$5:$E$1000,$B44,Consolidado!$C$5:$C$1000,"Consejo de Administración",Consolidado!$P$5:$P$1000,"X",Consolidado!$H$5:$H$1000,IF($D$9="Todos","&gt;0",$D$9))&lt;&gt;_xlfn.MINIFS(Consolidado!$B$5:$B$1000,Consolidado!$E$5:$E$1000,$B44,Consolidado!$C$5:$C$1000,"Consejo de Administración",Consolidado!$P$5:$P$1000,"X",Consolidado!$H$5:$H$1000,IF($D$9="Todos","&gt;0",$D$9))," y "&amp;TEXT(DAY(_xlfn.MAXIFS(Consolidado!$B$5:$B$1000,Consolidado!$E$5:$E$1000,$B44,Consolidado!$C$5:$C$1000,"Consejo de Administración",Consolidado!$P$5:$P$1000,"X",Consolidado!$H$5:$H$1000,IF($D$9="Todos","&gt;0",$D$9))),"00")&amp;"/"&amp;TEXT(MONTH(_xlfn.MAXIFS(Consolidado!$B$5:$B$1000,Consolidado!$E$5:$E$1000,$B44,Consolidado!$C$5:$C$1000,"Consejo de Administración",Consolidado!$P$5:$P$1000,"X",Consolidado!$H$5:$H$1000,IF($D$9="Todos","&gt;0",$D$9))),"00")&amp;IF($D$9="Todos","/"&amp;RIGHT(YEAR(_xlfn.MAXIFS(Consolidado!$B$5:$B$1000,Consolidado!$E$5:$E$1000,$B44,Consolidado!$C$5:$C$1000,"Consejo de Administración",Consolidado!$P$5:$P$1000,"X",Consolidado!$H$5:$H$1000,IF($D$9="Todos","&gt;0",$D$9))),2),""),""),""),IF(SUMIFS(Consolidado!$AD$5:$AD$1000,Consolidado!$E$5:$E$1000,$B44,Consolidado!$C$5:$C$1000,"Otros",Consolidado!$P$5:$P$1000,"X",Consolidado!$H$5:$H$1000,IF($D$9="Todos","&gt;0",$D$9))&gt;0,"Otros "&amp;TEXT(DAY(_xlfn.MINIFS(Consolidado!$B$5:$B$1000,Consolidado!$E$5:$E$1000,$B44,Consolidado!$C$5:$C$1000,"Otros",Consolidado!$P$5:$P$1000,"X",Consolidado!$H$5:$H$1000,IF($D$9="Todos","&gt;0",$D$9))),"00")&amp;"/"&amp;TEXT(MONTH(_xlfn.MINIFS(Consolidado!$B$5:$B$1000,Consolidado!$E$5:$E$1000,$B44,Consolidado!$C$5:$C$1000,"Otros",Consolidado!$P$5:$P$1000,"X",Consolidado!$H$5:$H$1000,IF($D$9="Todos","&gt;0",$D$9))),"00")&amp;IF($D$9="Todos","/"&amp;RIGHT(YEAR(_xlfn.MINIFS(Consolidado!$B$5:$B$1000,Consolidado!$E$5:$E$1000,$B44,Consolidado!$C$5:$C$1000,"Otros",Consolidado!$P$5:$P$1000,"X",Consolidado!$H$5:$H$1000,IF($D$9="Todos","&gt;0",$D$9))),2),"")&amp;IF(_xlfn.MAXIFS(Consolidado!$B$5:$B$1000,Consolidado!$E$5:$E$1000,$B44,Consolidado!$C$5:$C$1000,"Otros",Consolidado!$P$5:$P$1000,"X",Consolidado!$H$5:$H$1000,IF($D$9="Todos","&gt;0",$D$9))&lt;&gt;_xlfn.MINIFS(Consolidado!$B$5:$B$1000,Consolidado!$E$5:$E$1000,$B44,Consolidado!$C$5:$C$1000,"Otros",Consolidado!$P$5:$P$1000,"X",Consolidado!$H$5:$H$1000,IF($D$9="Todos","&gt;0",$D$9))," y "&amp;TEXT(DAY(_xlfn.MAXIFS(Consolidado!$B$5:$B$1000,Consolidado!$E$5:$E$1000,$B44,Consolidado!$C$5:$C$1000,"Otros",Consolidado!$P$5:$P$1000,"X",Consolidado!$H$5:$H$1000,IF($D$9="Todos","&gt;0",$D$9))),"00")&amp;"/"&amp;TEXT(MONTH(_xlfn.MAXIFS(Consolidado!$B$5:$B$1000,Consolidado!$E$5:$E$1000,$B44,Consolidado!$C$5:$C$1000,"Otros",Consolidado!$P$5:$P$1000,"X",Consolidado!$H$5:$H$1000,IF($D$9="Todos","&gt;0",$D$9))),"00")&amp;IF($D$9="Todos","/"&amp;RIGHT(YEAR(_xlfn.MAXIFS(Consolidado!$B$5:$B$1000,Consolidado!$E$5:$E$1000,$B44,Consolidado!$C$5:$C$1000,"Otros",Consolidado!$P$5:$P$1000,"X",Consolidado!$H$5:$H$1000,IF($D$9="Todos","&gt;0",$D$9))),2),""),""),""))</f>
        <v>SSF 21/08</v>
      </c>
      <c r="S44" s="37" t="str">
        <f aca="false">_xlfn.TEXTJOIN(" +"&amp;CHAR(10),TRUE(),IF(SUMIFS(Consolidado!$AD$5:$AD$1000,Consolidado!$E$5:$E$1000,$B44,Consolidado!$C$5:$C$1000,"Auditoría Interna",Consolidado!$Q$5:$Q$1000,"X",Consolidado!$H$5:$H$1000,IF($D$9="Todos","&gt;0",$D$9))&gt;0,"Interna "&amp;TEXT(DAY(_xlfn.MINIFS(Consolidado!$B$5:$B$1000,Consolidado!$E$5:$E$1000,$B44,Consolidado!$C$5:$C$1000,"Auditoría Interna",Consolidado!$Q$5:$Q$1000,"X",Consolidado!$H$5:$H$1000,IF($D$9="Todos","&gt;0",$D$9))),"00")&amp;"/"&amp;TEXT(MONTH(_xlfn.MINIFS(Consolidado!$B$5:$B$1000,Consolidado!$E$5:$E$1000,$B44,Consolidado!$C$5:$C$1000,"Auditoría Interna",Consolidado!$Q$5:$Q$1000,"X",Consolidado!$H$5:$H$1000,IF($D$9="Todos","&gt;0",$D$9))),"00")&amp;IF($D$9="Todos","/"&amp;RIGHT(YEAR(_xlfn.MINIFS(Consolidado!$B$5:$B$1000,Consolidado!$E$5:$E$1000,$B44,Consolidado!$C$5:$C$1000,"Auditoría Interna",Consolidado!$Q$5:$Q$1000,"X",Consolidado!$H$5:$H$1000,IF($D$9="Todos","&gt;0",$D$9))),2),"")&amp;IF(_xlfn.MAXIFS(Consolidado!$B$5:$B$1000,Consolidado!$E$5:$E$1000,$B44,Consolidado!$C$5:$C$1000,"Auditoría Interna",Consolidado!$Q$5:$Q$1000,"X",Consolidado!$H$5:$H$1000,IF($D$9="Todos","&gt;0",$D$9))&lt;&gt;_xlfn.MINIFS(Consolidado!$B$5:$B$1000,Consolidado!$E$5:$E$1000,$B44,Consolidado!$C$5:$C$1000,"Auditoría Interna",Consolidado!$Q$5:$Q$1000,"X",Consolidado!$H$5:$H$1000,IF($D$9="Todos","&gt;0",$D$9))," y "&amp;TEXT(DAY(_xlfn.MAXIFS(Consolidado!$B$5:$B$1000,Consolidado!$E$5:$E$1000,$B44,Consolidado!$C$5:$C$1000,"Auditoría Interna",Consolidado!$Q$5:$Q$1000,"X",Consolidado!$H$5:$H$1000,IF($D$9="Todos","&gt;0",$D$9))),"00")&amp;"/"&amp;TEXT(MONTH(_xlfn.MAXIFS(Consolidado!$B$5:$B$1000,Consolidado!$E$5:$E$1000,$B44,Consolidado!$C$5:$C$1000,"Auditoría Interna",Consolidado!$Q$5:$Q$1000,"X",Consolidado!$H$5:$H$1000,IF($D$9="Todos","&gt;0",$D$9))),"00")&amp;IF($D$9="Todos","/"&amp;RIGHT(YEAR(_xlfn.MAXIFS(Consolidado!$B$5:$B$1000,Consolidado!$E$5:$E$1000,$B44,Consolidado!$C$5:$C$1000,"Auditoría Interna",Consolidado!$Q$5:$Q$1000,"X",Consolidado!$H$5:$H$1000,IF($D$9="Todos","&gt;0",$D$9))),2),""),""),""),IF(SUMIFS(Consolidado!$AD$5:$AD$1000,Consolidado!$E$5:$E$1000,$B44,Consolidado!$C$5:$C$1000,"Auditoría Externa",Consolidado!$Q$5:$Q$1000,"X",Consolidado!$H$5:$H$1000,IF($D$9="Todos","&gt;0",$D$9))&gt;0,"Externa "&amp;TEXT(DAY(_xlfn.MINIFS(Consolidado!$B$5:$B$1000,Consolidado!$E$5:$E$1000,$B44,Consolidado!$C$5:$C$1000,"Auditoría Externa",Consolidado!$Q$5:$Q$1000,"X",Consolidado!$H$5:$H$1000,IF($D$9="Todos","&gt;0",$D$9))),"00")&amp;"/"&amp;TEXT(MONTH(_xlfn.MINIFS(Consolidado!$B$5:$B$1000,Consolidado!$E$5:$E$1000,$B44,Consolidado!$C$5:$C$1000,"Auditoría Externa",Consolidado!$Q$5:$Q$1000,"X",Consolidado!$H$5:$H$1000,IF($D$9="Todos","&gt;0",$D$9))),"00")&amp;IF($D$9="Todos","/"&amp;RIGHT(YEAR(_xlfn.MINIFS(Consolidado!$B$5:$B$1000,Consolidado!$E$5:$E$1000,$B44,Consolidado!$C$5:$C$1000,"Auditoría Externa",Consolidado!$Q$5:$Q$1000,"X",Consolidado!$H$5:$H$1000,IF($D$9="Todos","&gt;0",$D$9))),2),"")&amp;IF(_xlfn.MAXIFS(Consolidado!$B$5:$B$1000,Consolidado!$E$5:$E$1000,$B44,Consolidado!$C$5:$C$1000,"Auditoría Externa",Consolidado!$Q$5:$Q$1000,"X",Consolidado!$H$5:$H$1000,IF($D$9="Todos","&gt;0",$D$9))&lt;&gt;_xlfn.MINIFS(Consolidado!$B$5:$B$1000,Consolidado!$E$5:$E$1000,$B44,Consolidado!$C$5:$C$1000,"Auditoría Externa",Consolidado!$Q$5:$Q$1000,"X",Consolidado!$H$5:$H$1000,IF($D$9="Todos","&gt;0",$D$9))," y "&amp;TEXT(DAY(_xlfn.MAXIFS(Consolidado!$B$5:$B$1000,Consolidado!$E$5:$E$1000,$B44,Consolidado!$C$5:$C$1000,"Auditoría Externa",Consolidado!$Q$5:$Q$1000,"X",Consolidado!$H$5:$H$1000,IF($D$9="Todos","&gt;0",$D$9))),"00")&amp;"/"&amp;TEXT(MONTH(_xlfn.MAXIFS(Consolidado!$B$5:$B$1000,Consolidado!$E$5:$E$1000,$B44,Consolidado!$C$5:$C$1000,"Auditoría Externa",Consolidado!$Q$5:$Q$1000,"X",Consolidado!$H$5:$H$1000,IF($D$9="Todos","&gt;0",$D$9))),"00")&amp;IF($D$9="Todos","/"&amp;RIGHT(YEAR(_xlfn.MAXIFS(Consolidado!$B$5:$B$1000,Consolidado!$E$5:$E$1000,$B44,Consolidado!$C$5:$C$1000,"Auditoría Externa",Consolidado!$Q$5:$Q$1000,"X",Consolidado!$H$5:$H$1000,IF($D$9="Todos","&gt;0",$D$9))),2),""),""),""),IF(SUMIFS(Consolidado!$AD$5:$AD$1000,Consolidado!$E$5:$E$1000,$B44,Consolidado!$C$5:$C$1000,"SSF",Consolidado!$Q$5:$Q$1000,"X",Consolidado!$H$5:$H$1000,IF($D$9="Todos","&gt;0",$D$9))&gt;0,"SSF "&amp;TEXT(DAY(_xlfn.MINIFS(Consolidado!$B$5:$B$1000,Consolidado!$E$5:$E$1000,$B44,Consolidado!$C$5:$C$1000,"SSF",Consolidado!$Q$5:$Q$1000,"X",Consolidado!$H$5:$H$1000,IF($D$9="Todos","&gt;0",$D$9))),"00")&amp;"/"&amp;TEXT(MONTH(_xlfn.MINIFS(Consolidado!$B$5:$B$1000,Consolidado!$E$5:$E$1000,$B44,Consolidado!$C$5:$C$1000,"SSF",Consolidado!$Q$5:$Q$1000,"X",Consolidado!$H$5:$H$1000,IF($D$9="Todos","&gt;0",$D$9))),"00")&amp;IF($D$9="Todos","/"&amp;RIGHT(YEAR(_xlfn.MINIFS(Consolidado!$B$5:$B$1000,Consolidado!$E$5:$E$1000,$B44,Consolidado!$C$5:$C$1000,"SSF",Consolidado!$Q$5:$Q$1000,"X",Consolidado!$H$5:$H$1000,IF($D$9="Todos","&gt;0",$D$9))),2),"")&amp;IF(_xlfn.MAXIFS(Consolidado!$B$5:$B$1000,Consolidado!$E$5:$E$1000,$B44,Consolidado!$C$5:$C$1000,"SSF",Consolidado!$Q$5:$Q$1000,"X",Consolidado!$H$5:$H$1000,IF($D$9="Todos","&gt;0",$D$9))&lt;&gt;_xlfn.MINIFS(Consolidado!$B$5:$B$1000,Consolidado!$E$5:$E$1000,$B44,Consolidado!$C$5:$C$1000,"SSF",Consolidado!$Q$5:$Q$1000,"X",Consolidado!$H$5:$H$1000,IF($D$9="Todos","&gt;0",$D$9))," y "&amp;TEXT(DAY(_xlfn.MAXIFS(Consolidado!$B$5:$B$1000,Consolidado!$E$5:$E$1000,$B44,Consolidado!$C$5:$C$1000,"SSF",Consolidado!$Q$5:$Q$1000,"X",Consolidado!$H$5:$H$1000,IF($D$9="Todos","&gt;0",$D$9))),"00")&amp;"/"&amp;TEXT(MONTH(_xlfn.MAXIFS(Consolidado!$B$5:$B$1000,Consolidado!$E$5:$E$1000,$B44,Consolidado!$C$5:$C$1000,"SSF",Consolidado!$Q$5:$Q$1000,"X",Consolidado!$H$5:$H$1000,IF($D$9="Todos","&gt;0",$D$9))),"00")&amp;IF($D$9="Todos","/"&amp;RIGHT(YEAR(_xlfn.MAXIFS(Consolidado!$B$5:$B$1000,Consolidado!$E$5:$E$1000,$B44,Consolidado!$C$5:$C$1000,"SSF",Consolidado!$Q$5:$Q$1000,"X",Consolidado!$H$5:$H$1000,IF($D$9="Todos","&gt;0",$D$9))),2),""),""),""),IF(SUMIFS(Consolidado!$AD$5:$AD$1000,Consolidado!$E$5:$E$1000,$B44,Consolidado!$C$5:$C$1000,"Comité de Supervisión",Consolidado!$Q$5:$Q$1000,"X",Consolidado!$H$5:$H$1000,IF($D$9="Todos","&gt;0",$D$9))&gt;0,"Comité Sup. "&amp;TEXT(DAY(_xlfn.MINIFS(Consolidado!$B$5:$B$1000,Consolidado!$E$5:$E$1000,$B44,Consolidado!$C$5:$C$1000,"Comité de Supervisión",Consolidado!$Q$5:$Q$1000,"X",Consolidado!$H$5:$H$1000,IF($D$9="Todos","&gt;0",$D$9))),"00")&amp;"/"&amp;TEXT(MONTH(_xlfn.MINIFS(Consolidado!$B$5:$B$1000,Consolidado!$E$5:$E$1000,$B44,Consolidado!$C$5:$C$1000,"Comité de Supervisión",Consolidado!$Q$5:$Q$1000,"X",Consolidado!$H$5:$H$1000,IF($D$9="Todos","&gt;0",$D$9))),"00")&amp;IF($D$9="Todos","/"&amp;RIGHT(YEAR(_xlfn.MINIFS(Consolidado!$B$5:$B$1000,Consolidado!$E$5:$E$1000,$B44,Consolidado!$C$5:$C$1000,"Comité de Supervisión",Consolidado!$Q$5:$Q$1000,"X",Consolidado!$H$5:$H$1000,IF($D$9="Todos","&gt;0",$D$9))),2),"")&amp;IF(_xlfn.MAXIFS(Consolidado!$B$5:$B$1000,Consolidado!$E$5:$E$1000,$B44,Consolidado!$C$5:$C$1000,"Comité de Supervisión",Consolidado!$Q$5:$Q$1000,"X",Consolidado!$H$5:$H$1000,IF($D$9="Todos","&gt;0",$D$9))&lt;&gt;_xlfn.MINIFS(Consolidado!$B$5:$B$1000,Consolidado!$E$5:$E$1000,$B44,Consolidado!$C$5:$C$1000,"Comité de Supervisión",Consolidado!$Q$5:$Q$1000,"X",Consolidado!$H$5:$H$1000,IF($D$9="Todos","&gt;0",$D$9))," y "&amp;TEXT(DAY(_xlfn.MAXIFS(Consolidado!$B$5:$B$1000,Consolidado!$E$5:$E$1000,$B44,Consolidado!$C$5:$C$1000,"Comité de Supervisión",Consolidado!$Q$5:$Q$1000,"X",Consolidado!$H$5:$H$1000,IF($D$9="Todos","&gt;0",$D$9))),"00")&amp;"/"&amp;TEXT(MONTH(_xlfn.MAXIFS(Consolidado!$B$5:$B$1000,Consolidado!$E$5:$E$1000,$B44,Consolidado!$C$5:$C$1000,"Comité de Supervisión",Consolidado!$Q$5:$Q$1000,"X",Consolidado!$H$5:$H$1000,IF($D$9="Todos","&gt;0",$D$9))),"00")&amp;IF($D$9="Todos","/"&amp;RIGHT(YEAR(_xlfn.MAXIFS(Consolidado!$B$5:$B$1000,Consolidado!$E$5:$E$1000,$B44,Consolidado!$C$5:$C$1000,"Comité de Supervisión",Consolidado!$Q$5:$Q$1000,"X",Consolidado!$H$5:$H$1000,IF($D$9="Todos","&gt;0",$D$9))),2),""),""),""),IF(SUMIFS(Consolidado!$AD$5:$AD$1000,Consolidado!$E$5:$E$1000,$B44,Consolidado!$C$5:$C$1000,"Consejo de Administración",Consolidado!$Q$5:$Q$1000,"X",Consolidado!$H$5:$H$1000,IF($D$9="Todos","&gt;0",$D$9))&gt;0,"Consejo "&amp;TEXT(DAY(_xlfn.MINIFS(Consolidado!$B$5:$B$1000,Consolidado!$E$5:$E$1000,$B44,Consolidado!$C$5:$C$1000,"Consejo de Administración",Consolidado!$Q$5:$Q$1000,"X",Consolidado!$H$5:$H$1000,IF($D$9="Todos","&gt;0",$D$9))),"00")&amp;"/"&amp;TEXT(MONTH(_xlfn.MINIFS(Consolidado!$B$5:$B$1000,Consolidado!$E$5:$E$1000,$B44,Consolidado!$C$5:$C$1000,"Consejo de Administración",Consolidado!$Q$5:$Q$1000,"X",Consolidado!$H$5:$H$1000,IF($D$9="Todos","&gt;0",$D$9))),"00")&amp;IF($D$9="Todos","/"&amp;RIGHT(YEAR(_xlfn.MINIFS(Consolidado!$B$5:$B$1000,Consolidado!$E$5:$E$1000,$B44,Consolidado!$C$5:$C$1000,"Consejo de Administración",Consolidado!$Q$5:$Q$1000,"X",Consolidado!$H$5:$H$1000,IF($D$9="Todos","&gt;0",$D$9))),2),"")&amp;IF(_xlfn.MAXIFS(Consolidado!$B$5:$B$1000,Consolidado!$E$5:$E$1000,$B44,Consolidado!$C$5:$C$1000,"Consejo de Administración",Consolidado!$Q$5:$Q$1000,"X",Consolidado!$H$5:$H$1000,IF($D$9="Todos","&gt;0",$D$9))&lt;&gt;_xlfn.MINIFS(Consolidado!$B$5:$B$1000,Consolidado!$E$5:$E$1000,$B44,Consolidado!$C$5:$C$1000,"Consejo de Administración",Consolidado!$Q$5:$Q$1000,"X",Consolidado!$H$5:$H$1000,IF($D$9="Todos","&gt;0",$D$9))," y "&amp;TEXT(DAY(_xlfn.MAXIFS(Consolidado!$B$5:$B$1000,Consolidado!$E$5:$E$1000,$B44,Consolidado!$C$5:$C$1000,"Consejo de Administración",Consolidado!$Q$5:$Q$1000,"X",Consolidado!$H$5:$H$1000,IF($D$9="Todos","&gt;0",$D$9))),"00")&amp;"/"&amp;TEXT(MONTH(_xlfn.MAXIFS(Consolidado!$B$5:$B$1000,Consolidado!$E$5:$E$1000,$B44,Consolidado!$C$5:$C$1000,"Consejo de Administración",Consolidado!$Q$5:$Q$1000,"X",Consolidado!$H$5:$H$1000,IF($D$9="Todos","&gt;0",$D$9))),"00")&amp;IF($D$9="Todos","/"&amp;RIGHT(YEAR(_xlfn.MAXIFS(Consolidado!$B$5:$B$1000,Consolidado!$E$5:$E$1000,$B44,Consolidado!$C$5:$C$1000,"Consejo de Administración",Consolidado!$Q$5:$Q$1000,"X",Consolidado!$H$5:$H$1000,IF($D$9="Todos","&gt;0",$D$9))),2),""),""),""),IF(SUMIFS(Consolidado!$AD$5:$AD$1000,Consolidado!$E$5:$E$1000,$B44,Consolidado!$C$5:$C$1000,"Otros",Consolidado!$Q$5:$Q$1000,"X",Consolidado!$H$5:$H$1000,IF($D$9="Todos","&gt;0",$D$9))&gt;0,"Otros "&amp;TEXT(DAY(_xlfn.MINIFS(Consolidado!$B$5:$B$1000,Consolidado!$E$5:$E$1000,$B44,Consolidado!$C$5:$C$1000,"Otros",Consolidado!$Q$5:$Q$1000,"X",Consolidado!$H$5:$H$1000,IF($D$9="Todos","&gt;0",$D$9))),"00")&amp;"/"&amp;TEXT(MONTH(_xlfn.MINIFS(Consolidado!$B$5:$B$1000,Consolidado!$E$5:$E$1000,$B44,Consolidado!$C$5:$C$1000,"Otros",Consolidado!$Q$5:$Q$1000,"X",Consolidado!$H$5:$H$1000,IF($D$9="Todos","&gt;0",$D$9))),"00")&amp;IF($D$9="Todos","/"&amp;RIGHT(YEAR(_xlfn.MINIFS(Consolidado!$B$5:$B$1000,Consolidado!$E$5:$E$1000,$B44,Consolidado!$C$5:$C$1000,"Otros",Consolidado!$Q$5:$Q$1000,"X",Consolidado!$H$5:$H$1000,IF($D$9="Todos","&gt;0",$D$9))),2),"")&amp;IF(_xlfn.MAXIFS(Consolidado!$B$5:$B$1000,Consolidado!$E$5:$E$1000,$B44,Consolidado!$C$5:$C$1000,"Otros",Consolidado!$Q$5:$Q$1000,"X",Consolidado!$H$5:$H$1000,IF($D$9="Todos","&gt;0",$D$9))&lt;&gt;_xlfn.MINIFS(Consolidado!$B$5:$B$1000,Consolidado!$E$5:$E$1000,$B44,Consolidado!$C$5:$C$1000,"Otros",Consolidado!$Q$5:$Q$1000,"X",Consolidado!$H$5:$H$1000,IF($D$9="Todos","&gt;0",$D$9))," y "&amp;TEXT(DAY(_xlfn.MAXIFS(Consolidado!$B$5:$B$1000,Consolidado!$E$5:$E$1000,$B44,Consolidado!$C$5:$C$1000,"Otros",Consolidado!$Q$5:$Q$1000,"X",Consolidado!$H$5:$H$1000,IF($D$9="Todos","&gt;0",$D$9))),"00")&amp;"/"&amp;TEXT(MONTH(_xlfn.MAXIFS(Consolidado!$B$5:$B$1000,Consolidado!$E$5:$E$1000,$B44,Consolidado!$C$5:$C$1000,"Otros",Consolidado!$Q$5:$Q$1000,"X",Consolidado!$H$5:$H$1000,IF($D$9="Todos","&gt;0",$D$9))),"00")&amp;IF($D$9="Todos","/"&amp;RIGHT(YEAR(_xlfn.MAXIFS(Consolidado!$B$5:$B$1000,Consolidado!$E$5:$E$1000,$B44,Consolidado!$C$5:$C$1000,"Otros",Consolidado!$Q$5:$Q$1000,"X",Consolidado!$H$5:$H$1000,IF($D$9="Todos","&gt;0",$D$9))),2),""),""),""))</f>
        <v/>
      </c>
      <c r="T44" s="37" t="str">
        <f aca="false">_xlfn.TEXTJOIN(" +"&amp;CHAR(10),TRUE(),IF(SUMIFS(Consolidado!$AD$5:$AD$1000,Consolidado!$E$5:$E$1000,$B44,Consolidado!$C$5:$C$1000,"Auditoría Interna",Consolidado!$R$5:$R$1000,"X",Consolidado!$H$5:$H$1000,IF($D$9="Todos","&gt;0",$D$9))&gt;0,"Interna "&amp;TEXT(DAY(_xlfn.MINIFS(Consolidado!$B$5:$B$1000,Consolidado!$E$5:$E$1000,$B44,Consolidado!$C$5:$C$1000,"Auditoría Interna",Consolidado!$R$5:$R$1000,"X",Consolidado!$H$5:$H$1000,IF($D$9="Todos","&gt;0",$D$9))),"00")&amp;"/"&amp;TEXT(MONTH(_xlfn.MINIFS(Consolidado!$B$5:$B$1000,Consolidado!$E$5:$E$1000,$B44,Consolidado!$C$5:$C$1000,"Auditoría Interna",Consolidado!$R$5:$R$1000,"X",Consolidado!$H$5:$H$1000,IF($D$9="Todos","&gt;0",$D$9))),"00")&amp;IF($D$9="Todos","/"&amp;RIGHT(YEAR(_xlfn.MINIFS(Consolidado!$B$5:$B$1000,Consolidado!$E$5:$E$1000,$B44,Consolidado!$C$5:$C$1000,"Auditoría Interna",Consolidado!$R$5:$R$1000,"X",Consolidado!$H$5:$H$1000,IF($D$9="Todos","&gt;0",$D$9))),2),"")&amp;IF(_xlfn.MAXIFS(Consolidado!$B$5:$B$1000,Consolidado!$E$5:$E$1000,$B44,Consolidado!$C$5:$C$1000,"Auditoría Interna",Consolidado!$R$5:$R$1000,"X",Consolidado!$H$5:$H$1000,IF($D$9="Todos","&gt;0",$D$9))&lt;&gt;_xlfn.MINIFS(Consolidado!$B$5:$B$1000,Consolidado!$E$5:$E$1000,$B44,Consolidado!$C$5:$C$1000,"Auditoría Interna",Consolidado!$R$5:$R$1000,"X",Consolidado!$H$5:$H$1000,IF($D$9="Todos","&gt;0",$D$9))," y "&amp;TEXT(DAY(_xlfn.MAXIFS(Consolidado!$B$5:$B$1000,Consolidado!$E$5:$E$1000,$B44,Consolidado!$C$5:$C$1000,"Auditoría Interna",Consolidado!$R$5:$R$1000,"X",Consolidado!$H$5:$H$1000,IF($D$9="Todos","&gt;0",$D$9))),"00")&amp;"/"&amp;TEXT(MONTH(_xlfn.MAXIFS(Consolidado!$B$5:$B$1000,Consolidado!$E$5:$E$1000,$B44,Consolidado!$C$5:$C$1000,"Auditoría Interna",Consolidado!$R$5:$R$1000,"X",Consolidado!$H$5:$H$1000,IF($D$9="Todos","&gt;0",$D$9))),"00")&amp;IF($D$9="Todos","/"&amp;RIGHT(YEAR(_xlfn.MAXIFS(Consolidado!$B$5:$B$1000,Consolidado!$E$5:$E$1000,$B44,Consolidado!$C$5:$C$1000,"Auditoría Interna",Consolidado!$R$5:$R$1000,"X",Consolidado!$H$5:$H$1000,IF($D$9="Todos","&gt;0",$D$9))),2),""),""),""),IF(SUMIFS(Consolidado!$AD$5:$AD$1000,Consolidado!$E$5:$E$1000,$B44,Consolidado!$C$5:$C$1000,"Auditoría Externa",Consolidado!$R$5:$R$1000,"X",Consolidado!$H$5:$H$1000,IF($D$9="Todos","&gt;0",$D$9))&gt;0,"Externa "&amp;TEXT(DAY(_xlfn.MINIFS(Consolidado!$B$5:$B$1000,Consolidado!$E$5:$E$1000,$B44,Consolidado!$C$5:$C$1000,"Auditoría Externa",Consolidado!$R$5:$R$1000,"X",Consolidado!$H$5:$H$1000,IF($D$9="Todos","&gt;0",$D$9))),"00")&amp;"/"&amp;TEXT(MONTH(_xlfn.MINIFS(Consolidado!$B$5:$B$1000,Consolidado!$E$5:$E$1000,$B44,Consolidado!$C$5:$C$1000,"Auditoría Externa",Consolidado!$R$5:$R$1000,"X",Consolidado!$H$5:$H$1000,IF($D$9="Todos","&gt;0",$D$9))),"00")&amp;IF($D$9="Todos","/"&amp;RIGHT(YEAR(_xlfn.MINIFS(Consolidado!$B$5:$B$1000,Consolidado!$E$5:$E$1000,$B44,Consolidado!$C$5:$C$1000,"Auditoría Externa",Consolidado!$R$5:$R$1000,"X",Consolidado!$H$5:$H$1000,IF($D$9="Todos","&gt;0",$D$9))),2),"")&amp;IF(_xlfn.MAXIFS(Consolidado!$B$5:$B$1000,Consolidado!$E$5:$E$1000,$B44,Consolidado!$C$5:$C$1000,"Auditoría Externa",Consolidado!$R$5:$R$1000,"X",Consolidado!$H$5:$H$1000,IF($D$9="Todos","&gt;0",$D$9))&lt;&gt;_xlfn.MINIFS(Consolidado!$B$5:$B$1000,Consolidado!$E$5:$E$1000,$B44,Consolidado!$C$5:$C$1000,"Auditoría Externa",Consolidado!$R$5:$R$1000,"X",Consolidado!$H$5:$H$1000,IF($D$9="Todos","&gt;0",$D$9))," y "&amp;TEXT(DAY(_xlfn.MAXIFS(Consolidado!$B$5:$B$1000,Consolidado!$E$5:$E$1000,$B44,Consolidado!$C$5:$C$1000,"Auditoría Externa",Consolidado!$R$5:$R$1000,"X",Consolidado!$H$5:$H$1000,IF($D$9="Todos","&gt;0",$D$9))),"00")&amp;"/"&amp;TEXT(MONTH(_xlfn.MAXIFS(Consolidado!$B$5:$B$1000,Consolidado!$E$5:$E$1000,$B44,Consolidado!$C$5:$C$1000,"Auditoría Externa",Consolidado!$R$5:$R$1000,"X",Consolidado!$H$5:$H$1000,IF($D$9="Todos","&gt;0",$D$9))),"00")&amp;IF($D$9="Todos","/"&amp;RIGHT(YEAR(_xlfn.MAXIFS(Consolidado!$B$5:$B$1000,Consolidado!$E$5:$E$1000,$B44,Consolidado!$C$5:$C$1000,"Auditoría Externa",Consolidado!$R$5:$R$1000,"X",Consolidado!$H$5:$H$1000,IF($D$9="Todos","&gt;0",$D$9))),2),""),""),""),IF(SUMIFS(Consolidado!$AD$5:$AD$1000,Consolidado!$E$5:$E$1000,$B44,Consolidado!$C$5:$C$1000,"SSF",Consolidado!$R$5:$R$1000,"X",Consolidado!$H$5:$H$1000,IF($D$9="Todos","&gt;0",$D$9))&gt;0,"SSF "&amp;TEXT(DAY(_xlfn.MINIFS(Consolidado!$B$5:$B$1000,Consolidado!$E$5:$E$1000,$B44,Consolidado!$C$5:$C$1000,"SSF",Consolidado!$R$5:$R$1000,"X",Consolidado!$H$5:$H$1000,IF($D$9="Todos","&gt;0",$D$9))),"00")&amp;"/"&amp;TEXT(MONTH(_xlfn.MINIFS(Consolidado!$B$5:$B$1000,Consolidado!$E$5:$E$1000,$B44,Consolidado!$C$5:$C$1000,"SSF",Consolidado!$R$5:$R$1000,"X",Consolidado!$H$5:$H$1000,IF($D$9="Todos","&gt;0",$D$9))),"00")&amp;IF($D$9="Todos","/"&amp;RIGHT(YEAR(_xlfn.MINIFS(Consolidado!$B$5:$B$1000,Consolidado!$E$5:$E$1000,$B44,Consolidado!$C$5:$C$1000,"SSF",Consolidado!$R$5:$R$1000,"X",Consolidado!$H$5:$H$1000,IF($D$9="Todos","&gt;0",$D$9))),2),"")&amp;IF(_xlfn.MAXIFS(Consolidado!$B$5:$B$1000,Consolidado!$E$5:$E$1000,$B44,Consolidado!$C$5:$C$1000,"SSF",Consolidado!$R$5:$R$1000,"X",Consolidado!$H$5:$H$1000,IF($D$9="Todos","&gt;0",$D$9))&lt;&gt;_xlfn.MINIFS(Consolidado!$B$5:$B$1000,Consolidado!$E$5:$E$1000,$B44,Consolidado!$C$5:$C$1000,"SSF",Consolidado!$R$5:$R$1000,"X",Consolidado!$H$5:$H$1000,IF($D$9="Todos","&gt;0",$D$9))," y "&amp;TEXT(DAY(_xlfn.MAXIFS(Consolidado!$B$5:$B$1000,Consolidado!$E$5:$E$1000,$B44,Consolidado!$C$5:$C$1000,"SSF",Consolidado!$R$5:$R$1000,"X",Consolidado!$H$5:$H$1000,IF($D$9="Todos","&gt;0",$D$9))),"00")&amp;"/"&amp;TEXT(MONTH(_xlfn.MAXIFS(Consolidado!$B$5:$B$1000,Consolidado!$E$5:$E$1000,$B44,Consolidado!$C$5:$C$1000,"SSF",Consolidado!$R$5:$R$1000,"X",Consolidado!$H$5:$H$1000,IF($D$9="Todos","&gt;0",$D$9))),"00")&amp;IF($D$9="Todos","/"&amp;RIGHT(YEAR(_xlfn.MAXIFS(Consolidado!$B$5:$B$1000,Consolidado!$E$5:$E$1000,$B44,Consolidado!$C$5:$C$1000,"SSF",Consolidado!$R$5:$R$1000,"X",Consolidado!$H$5:$H$1000,IF($D$9="Todos","&gt;0",$D$9))),2),""),""),""),IF(SUMIFS(Consolidado!$AD$5:$AD$1000,Consolidado!$E$5:$E$1000,$B44,Consolidado!$C$5:$C$1000,"Comité de Supervisión",Consolidado!$R$5:$R$1000,"X",Consolidado!$H$5:$H$1000,IF($D$9="Todos","&gt;0",$D$9))&gt;0,"Comité Sup. "&amp;TEXT(DAY(_xlfn.MINIFS(Consolidado!$B$5:$B$1000,Consolidado!$E$5:$E$1000,$B44,Consolidado!$C$5:$C$1000,"Comité de Supervisión",Consolidado!$R$5:$R$1000,"X",Consolidado!$H$5:$H$1000,IF($D$9="Todos","&gt;0",$D$9))),"00")&amp;"/"&amp;TEXT(MONTH(_xlfn.MINIFS(Consolidado!$B$5:$B$1000,Consolidado!$E$5:$E$1000,$B44,Consolidado!$C$5:$C$1000,"Comité de Supervisión",Consolidado!$R$5:$R$1000,"X",Consolidado!$H$5:$H$1000,IF($D$9="Todos","&gt;0",$D$9))),"00")&amp;IF($D$9="Todos","/"&amp;RIGHT(YEAR(_xlfn.MINIFS(Consolidado!$B$5:$B$1000,Consolidado!$E$5:$E$1000,$B44,Consolidado!$C$5:$C$1000,"Comité de Supervisión",Consolidado!$R$5:$R$1000,"X",Consolidado!$H$5:$H$1000,IF($D$9="Todos","&gt;0",$D$9))),2),"")&amp;IF(_xlfn.MAXIFS(Consolidado!$B$5:$B$1000,Consolidado!$E$5:$E$1000,$B44,Consolidado!$C$5:$C$1000,"Comité de Supervisión",Consolidado!$R$5:$R$1000,"X",Consolidado!$H$5:$H$1000,IF($D$9="Todos","&gt;0",$D$9))&lt;&gt;_xlfn.MINIFS(Consolidado!$B$5:$B$1000,Consolidado!$E$5:$E$1000,$B44,Consolidado!$C$5:$C$1000,"Comité de Supervisión",Consolidado!$R$5:$R$1000,"X",Consolidado!$H$5:$H$1000,IF($D$9="Todos","&gt;0",$D$9))," y "&amp;TEXT(DAY(_xlfn.MAXIFS(Consolidado!$B$5:$B$1000,Consolidado!$E$5:$E$1000,$B44,Consolidado!$C$5:$C$1000,"Comité de Supervisión",Consolidado!$R$5:$R$1000,"X",Consolidado!$H$5:$H$1000,IF($D$9="Todos","&gt;0",$D$9))),"00")&amp;"/"&amp;TEXT(MONTH(_xlfn.MAXIFS(Consolidado!$B$5:$B$1000,Consolidado!$E$5:$E$1000,$B44,Consolidado!$C$5:$C$1000,"Comité de Supervisión",Consolidado!$R$5:$R$1000,"X",Consolidado!$H$5:$H$1000,IF($D$9="Todos","&gt;0",$D$9))),"00")&amp;IF($D$9="Todos","/"&amp;RIGHT(YEAR(_xlfn.MAXIFS(Consolidado!$B$5:$B$1000,Consolidado!$E$5:$E$1000,$B44,Consolidado!$C$5:$C$1000,"Comité de Supervisión",Consolidado!$R$5:$R$1000,"X",Consolidado!$H$5:$H$1000,IF($D$9="Todos","&gt;0",$D$9))),2),""),""),""),IF(SUMIFS(Consolidado!$AD$5:$AD$1000,Consolidado!$E$5:$E$1000,$B44,Consolidado!$C$5:$C$1000,"Consejo de Administración",Consolidado!$R$5:$R$1000,"X",Consolidado!$H$5:$H$1000,IF($D$9="Todos","&gt;0",$D$9))&gt;0,"Consejo "&amp;TEXT(DAY(_xlfn.MINIFS(Consolidado!$B$5:$B$1000,Consolidado!$E$5:$E$1000,$B44,Consolidado!$C$5:$C$1000,"Consejo de Administración",Consolidado!$R$5:$R$1000,"X",Consolidado!$H$5:$H$1000,IF($D$9="Todos","&gt;0",$D$9))),"00")&amp;"/"&amp;TEXT(MONTH(_xlfn.MINIFS(Consolidado!$B$5:$B$1000,Consolidado!$E$5:$E$1000,$B44,Consolidado!$C$5:$C$1000,"Consejo de Administración",Consolidado!$R$5:$R$1000,"X",Consolidado!$H$5:$H$1000,IF($D$9="Todos","&gt;0",$D$9))),"00")&amp;IF($D$9="Todos","/"&amp;RIGHT(YEAR(_xlfn.MINIFS(Consolidado!$B$5:$B$1000,Consolidado!$E$5:$E$1000,$B44,Consolidado!$C$5:$C$1000,"Consejo de Administración",Consolidado!$R$5:$R$1000,"X",Consolidado!$H$5:$H$1000,IF($D$9="Todos","&gt;0",$D$9))),2),"")&amp;IF(_xlfn.MAXIFS(Consolidado!$B$5:$B$1000,Consolidado!$E$5:$E$1000,$B44,Consolidado!$C$5:$C$1000,"Consejo de Administración",Consolidado!$R$5:$R$1000,"X",Consolidado!$H$5:$H$1000,IF($D$9="Todos","&gt;0",$D$9))&lt;&gt;_xlfn.MINIFS(Consolidado!$B$5:$B$1000,Consolidado!$E$5:$E$1000,$B44,Consolidado!$C$5:$C$1000,"Consejo de Administración",Consolidado!$R$5:$R$1000,"X",Consolidado!$H$5:$H$1000,IF($D$9="Todos","&gt;0",$D$9))," y "&amp;TEXT(DAY(_xlfn.MAXIFS(Consolidado!$B$5:$B$1000,Consolidado!$E$5:$E$1000,$B44,Consolidado!$C$5:$C$1000,"Consejo de Administración",Consolidado!$R$5:$R$1000,"X",Consolidado!$H$5:$H$1000,IF($D$9="Todos","&gt;0",$D$9))),"00")&amp;"/"&amp;TEXT(MONTH(_xlfn.MAXIFS(Consolidado!$B$5:$B$1000,Consolidado!$E$5:$E$1000,$B44,Consolidado!$C$5:$C$1000,"Consejo de Administración",Consolidado!$R$5:$R$1000,"X",Consolidado!$H$5:$H$1000,IF($D$9="Todos","&gt;0",$D$9))),"00")&amp;IF($D$9="Todos","/"&amp;RIGHT(YEAR(_xlfn.MAXIFS(Consolidado!$B$5:$B$1000,Consolidado!$E$5:$E$1000,$B44,Consolidado!$C$5:$C$1000,"Consejo de Administración",Consolidado!$R$5:$R$1000,"X",Consolidado!$H$5:$H$1000,IF($D$9="Todos","&gt;0",$D$9))),2),""),""),""),IF(SUMIFS(Consolidado!$AD$5:$AD$1000,Consolidado!$E$5:$E$1000,$B44,Consolidado!$C$5:$C$1000,"Otros",Consolidado!$R$5:$R$1000,"X",Consolidado!$H$5:$H$1000,IF($D$9="Todos","&gt;0",$D$9))&gt;0,"Otros "&amp;TEXT(DAY(_xlfn.MINIFS(Consolidado!$B$5:$B$1000,Consolidado!$E$5:$E$1000,$B44,Consolidado!$C$5:$C$1000,"Otros",Consolidado!$R$5:$R$1000,"X",Consolidado!$H$5:$H$1000,IF($D$9="Todos","&gt;0",$D$9))),"00")&amp;"/"&amp;TEXT(MONTH(_xlfn.MINIFS(Consolidado!$B$5:$B$1000,Consolidado!$E$5:$E$1000,$B44,Consolidado!$C$5:$C$1000,"Otros",Consolidado!$R$5:$R$1000,"X",Consolidado!$H$5:$H$1000,IF($D$9="Todos","&gt;0",$D$9))),"00")&amp;IF($D$9="Todos","/"&amp;RIGHT(YEAR(_xlfn.MINIFS(Consolidado!$B$5:$B$1000,Consolidado!$E$5:$E$1000,$B44,Consolidado!$C$5:$C$1000,"Otros",Consolidado!$R$5:$R$1000,"X",Consolidado!$H$5:$H$1000,IF($D$9="Todos","&gt;0",$D$9))),2),"")&amp;IF(_xlfn.MAXIFS(Consolidado!$B$5:$B$1000,Consolidado!$E$5:$E$1000,$B44,Consolidado!$C$5:$C$1000,"Otros",Consolidado!$R$5:$R$1000,"X",Consolidado!$H$5:$H$1000,IF($D$9="Todos","&gt;0",$D$9))&lt;&gt;_xlfn.MINIFS(Consolidado!$B$5:$B$1000,Consolidado!$E$5:$E$1000,$B44,Consolidado!$C$5:$C$1000,"Otros",Consolidado!$R$5:$R$1000,"X",Consolidado!$H$5:$H$1000,IF($D$9="Todos","&gt;0",$D$9))," y "&amp;TEXT(DAY(_xlfn.MAXIFS(Consolidado!$B$5:$B$1000,Consolidado!$E$5:$E$1000,$B44,Consolidado!$C$5:$C$1000,"Otros",Consolidado!$R$5:$R$1000,"X",Consolidado!$H$5:$H$1000,IF($D$9="Todos","&gt;0",$D$9))),"00")&amp;"/"&amp;TEXT(MONTH(_xlfn.MAXIFS(Consolidado!$B$5:$B$1000,Consolidado!$E$5:$E$1000,$B44,Consolidado!$C$5:$C$1000,"Otros",Consolidado!$R$5:$R$1000,"X",Consolidado!$H$5:$H$1000,IF($D$9="Todos","&gt;0",$D$9))),"00")&amp;IF($D$9="Todos","/"&amp;RIGHT(YEAR(_xlfn.MAXIFS(Consolidado!$B$5:$B$1000,Consolidado!$E$5:$E$1000,$B44,Consolidado!$C$5:$C$1000,"Otros",Consolidado!$R$5:$R$1000,"X",Consolidado!$H$5:$H$1000,IF($D$9="Todos","&gt;0",$D$9))),2),""),""),""))</f>
        <v/>
      </c>
      <c r="U44" s="37" t="str">
        <f aca="false">_xlfn.TEXTJOIN(" +"&amp;CHAR(10),TRUE(),IF(SUMIFS(Consolidado!$AD$5:$AD$1000,Consolidado!$E$5:$E$1000,$B44,Consolidado!$C$5:$C$1000,"Auditoría Interna",Consolidado!$S$5:$S$1000,"X",Consolidado!$H$5:$H$1000,IF($D$9="Todos","&gt;0",$D$9))&gt;0,"Interna "&amp;TEXT(DAY(_xlfn.MINIFS(Consolidado!$B$5:$B$1000,Consolidado!$E$5:$E$1000,$B44,Consolidado!$C$5:$C$1000,"Auditoría Interna",Consolidado!$S$5:$S$1000,"X",Consolidado!$H$5:$H$1000,IF($D$9="Todos","&gt;0",$D$9))),"00")&amp;"/"&amp;TEXT(MONTH(_xlfn.MINIFS(Consolidado!$B$5:$B$1000,Consolidado!$E$5:$E$1000,$B44,Consolidado!$C$5:$C$1000,"Auditoría Interna",Consolidado!$S$5:$S$1000,"X",Consolidado!$H$5:$H$1000,IF($D$9="Todos","&gt;0",$D$9))),"00")&amp;IF($D$9="Todos","/"&amp;RIGHT(YEAR(_xlfn.MINIFS(Consolidado!$B$5:$B$1000,Consolidado!$E$5:$E$1000,$B44,Consolidado!$C$5:$C$1000,"Auditoría Interna",Consolidado!$S$5:$S$1000,"X",Consolidado!$H$5:$H$1000,IF($D$9="Todos","&gt;0",$D$9))),2),"")&amp;IF(_xlfn.MAXIFS(Consolidado!$B$5:$B$1000,Consolidado!$E$5:$E$1000,$B44,Consolidado!$C$5:$C$1000,"Auditoría Interna",Consolidado!$S$5:$S$1000,"X",Consolidado!$H$5:$H$1000,IF($D$9="Todos","&gt;0",$D$9))&lt;&gt;_xlfn.MINIFS(Consolidado!$B$5:$B$1000,Consolidado!$E$5:$E$1000,$B44,Consolidado!$C$5:$C$1000,"Auditoría Interna",Consolidado!$S$5:$S$1000,"X",Consolidado!$H$5:$H$1000,IF($D$9="Todos","&gt;0",$D$9))," y "&amp;TEXT(DAY(_xlfn.MAXIFS(Consolidado!$B$5:$B$1000,Consolidado!$E$5:$E$1000,$B44,Consolidado!$C$5:$C$1000,"Auditoría Interna",Consolidado!$S$5:$S$1000,"X",Consolidado!$H$5:$H$1000,IF($D$9="Todos","&gt;0",$D$9))),"00")&amp;"/"&amp;TEXT(MONTH(_xlfn.MAXIFS(Consolidado!$B$5:$B$1000,Consolidado!$E$5:$E$1000,$B44,Consolidado!$C$5:$C$1000,"Auditoría Interna",Consolidado!$S$5:$S$1000,"X",Consolidado!$H$5:$H$1000,IF($D$9="Todos","&gt;0",$D$9))),"00")&amp;IF($D$9="Todos","/"&amp;RIGHT(YEAR(_xlfn.MAXIFS(Consolidado!$B$5:$B$1000,Consolidado!$E$5:$E$1000,$B44,Consolidado!$C$5:$C$1000,"Auditoría Interna",Consolidado!$S$5:$S$1000,"X",Consolidado!$H$5:$H$1000,IF($D$9="Todos","&gt;0",$D$9))),2),""),""),""),IF(SUMIFS(Consolidado!$AD$5:$AD$1000,Consolidado!$E$5:$E$1000,$B44,Consolidado!$C$5:$C$1000,"Auditoría Externa",Consolidado!$S$5:$S$1000,"X",Consolidado!$H$5:$H$1000,IF($D$9="Todos","&gt;0",$D$9))&gt;0,"Externa "&amp;TEXT(DAY(_xlfn.MINIFS(Consolidado!$B$5:$B$1000,Consolidado!$E$5:$E$1000,$B44,Consolidado!$C$5:$C$1000,"Auditoría Externa",Consolidado!$S$5:$S$1000,"X",Consolidado!$H$5:$H$1000,IF($D$9="Todos","&gt;0",$D$9))),"00")&amp;"/"&amp;TEXT(MONTH(_xlfn.MINIFS(Consolidado!$B$5:$B$1000,Consolidado!$E$5:$E$1000,$B44,Consolidado!$C$5:$C$1000,"Auditoría Externa",Consolidado!$S$5:$S$1000,"X",Consolidado!$H$5:$H$1000,IF($D$9="Todos","&gt;0",$D$9))),"00")&amp;IF($D$9="Todos","/"&amp;RIGHT(YEAR(_xlfn.MINIFS(Consolidado!$B$5:$B$1000,Consolidado!$E$5:$E$1000,$B44,Consolidado!$C$5:$C$1000,"Auditoría Externa",Consolidado!$S$5:$S$1000,"X",Consolidado!$H$5:$H$1000,IF($D$9="Todos","&gt;0",$D$9))),2),"")&amp;IF(_xlfn.MAXIFS(Consolidado!$B$5:$B$1000,Consolidado!$E$5:$E$1000,$B44,Consolidado!$C$5:$C$1000,"Auditoría Externa",Consolidado!$S$5:$S$1000,"X",Consolidado!$H$5:$H$1000,IF($D$9="Todos","&gt;0",$D$9))&lt;&gt;_xlfn.MINIFS(Consolidado!$B$5:$B$1000,Consolidado!$E$5:$E$1000,$B44,Consolidado!$C$5:$C$1000,"Auditoría Externa",Consolidado!$S$5:$S$1000,"X",Consolidado!$H$5:$H$1000,IF($D$9="Todos","&gt;0",$D$9))," y "&amp;TEXT(DAY(_xlfn.MAXIFS(Consolidado!$B$5:$B$1000,Consolidado!$E$5:$E$1000,$B44,Consolidado!$C$5:$C$1000,"Auditoría Externa",Consolidado!$S$5:$S$1000,"X",Consolidado!$H$5:$H$1000,IF($D$9="Todos","&gt;0",$D$9))),"00")&amp;"/"&amp;TEXT(MONTH(_xlfn.MAXIFS(Consolidado!$B$5:$B$1000,Consolidado!$E$5:$E$1000,$B44,Consolidado!$C$5:$C$1000,"Auditoría Externa",Consolidado!$S$5:$S$1000,"X",Consolidado!$H$5:$H$1000,IF($D$9="Todos","&gt;0",$D$9))),"00")&amp;IF($D$9="Todos","/"&amp;RIGHT(YEAR(_xlfn.MAXIFS(Consolidado!$B$5:$B$1000,Consolidado!$E$5:$E$1000,$B44,Consolidado!$C$5:$C$1000,"Auditoría Externa",Consolidado!$S$5:$S$1000,"X",Consolidado!$H$5:$H$1000,IF($D$9="Todos","&gt;0",$D$9))),2),""),""),""),IF(SUMIFS(Consolidado!$AD$5:$AD$1000,Consolidado!$E$5:$E$1000,$B44,Consolidado!$C$5:$C$1000,"SSF",Consolidado!$S$5:$S$1000,"X",Consolidado!$H$5:$H$1000,IF($D$9="Todos","&gt;0",$D$9))&gt;0,"SSF "&amp;TEXT(DAY(_xlfn.MINIFS(Consolidado!$B$5:$B$1000,Consolidado!$E$5:$E$1000,$B44,Consolidado!$C$5:$C$1000,"SSF",Consolidado!$S$5:$S$1000,"X",Consolidado!$H$5:$H$1000,IF($D$9="Todos","&gt;0",$D$9))),"00")&amp;"/"&amp;TEXT(MONTH(_xlfn.MINIFS(Consolidado!$B$5:$B$1000,Consolidado!$E$5:$E$1000,$B44,Consolidado!$C$5:$C$1000,"SSF",Consolidado!$S$5:$S$1000,"X",Consolidado!$H$5:$H$1000,IF($D$9="Todos","&gt;0",$D$9))),"00")&amp;IF($D$9="Todos","/"&amp;RIGHT(YEAR(_xlfn.MINIFS(Consolidado!$B$5:$B$1000,Consolidado!$E$5:$E$1000,$B44,Consolidado!$C$5:$C$1000,"SSF",Consolidado!$S$5:$S$1000,"X",Consolidado!$H$5:$H$1000,IF($D$9="Todos","&gt;0",$D$9))),2),"")&amp;IF(_xlfn.MAXIFS(Consolidado!$B$5:$B$1000,Consolidado!$E$5:$E$1000,$B44,Consolidado!$C$5:$C$1000,"SSF",Consolidado!$S$5:$S$1000,"X",Consolidado!$H$5:$H$1000,IF($D$9="Todos","&gt;0",$D$9))&lt;&gt;_xlfn.MINIFS(Consolidado!$B$5:$B$1000,Consolidado!$E$5:$E$1000,$B44,Consolidado!$C$5:$C$1000,"SSF",Consolidado!$S$5:$S$1000,"X",Consolidado!$H$5:$H$1000,IF($D$9="Todos","&gt;0",$D$9))," y "&amp;TEXT(DAY(_xlfn.MAXIFS(Consolidado!$B$5:$B$1000,Consolidado!$E$5:$E$1000,$B44,Consolidado!$C$5:$C$1000,"SSF",Consolidado!$S$5:$S$1000,"X",Consolidado!$H$5:$H$1000,IF($D$9="Todos","&gt;0",$D$9))),"00")&amp;"/"&amp;TEXT(MONTH(_xlfn.MAXIFS(Consolidado!$B$5:$B$1000,Consolidado!$E$5:$E$1000,$B44,Consolidado!$C$5:$C$1000,"SSF",Consolidado!$S$5:$S$1000,"X",Consolidado!$H$5:$H$1000,IF($D$9="Todos","&gt;0",$D$9))),"00")&amp;IF($D$9="Todos","/"&amp;RIGHT(YEAR(_xlfn.MAXIFS(Consolidado!$B$5:$B$1000,Consolidado!$E$5:$E$1000,$B44,Consolidado!$C$5:$C$1000,"SSF",Consolidado!$S$5:$S$1000,"X",Consolidado!$H$5:$H$1000,IF($D$9="Todos","&gt;0",$D$9))),2),""),""),""),IF(SUMIFS(Consolidado!$AD$5:$AD$1000,Consolidado!$E$5:$E$1000,$B44,Consolidado!$C$5:$C$1000,"Comité de Supervisión",Consolidado!$S$5:$S$1000,"X",Consolidado!$H$5:$H$1000,IF($D$9="Todos","&gt;0",$D$9))&gt;0,"Comité Sup. "&amp;TEXT(DAY(_xlfn.MINIFS(Consolidado!$B$5:$B$1000,Consolidado!$E$5:$E$1000,$B44,Consolidado!$C$5:$C$1000,"Comité de Supervisión",Consolidado!$S$5:$S$1000,"X",Consolidado!$H$5:$H$1000,IF($D$9="Todos","&gt;0",$D$9))),"00")&amp;"/"&amp;TEXT(MONTH(_xlfn.MINIFS(Consolidado!$B$5:$B$1000,Consolidado!$E$5:$E$1000,$B44,Consolidado!$C$5:$C$1000,"Comité de Supervisión",Consolidado!$S$5:$S$1000,"X",Consolidado!$H$5:$H$1000,IF($D$9="Todos","&gt;0",$D$9))),"00")&amp;IF($D$9="Todos","/"&amp;RIGHT(YEAR(_xlfn.MINIFS(Consolidado!$B$5:$B$1000,Consolidado!$E$5:$E$1000,$B44,Consolidado!$C$5:$C$1000,"Comité de Supervisión",Consolidado!$S$5:$S$1000,"X",Consolidado!$H$5:$H$1000,IF($D$9="Todos","&gt;0",$D$9))),2),"")&amp;IF(_xlfn.MAXIFS(Consolidado!$B$5:$B$1000,Consolidado!$E$5:$E$1000,$B44,Consolidado!$C$5:$C$1000,"Comité de Supervisión",Consolidado!$S$5:$S$1000,"X",Consolidado!$H$5:$H$1000,IF($D$9="Todos","&gt;0",$D$9))&lt;&gt;_xlfn.MINIFS(Consolidado!$B$5:$B$1000,Consolidado!$E$5:$E$1000,$B44,Consolidado!$C$5:$C$1000,"Comité de Supervisión",Consolidado!$S$5:$S$1000,"X",Consolidado!$H$5:$H$1000,IF($D$9="Todos","&gt;0",$D$9))," y "&amp;TEXT(DAY(_xlfn.MAXIFS(Consolidado!$B$5:$B$1000,Consolidado!$E$5:$E$1000,$B44,Consolidado!$C$5:$C$1000,"Comité de Supervisión",Consolidado!$S$5:$S$1000,"X",Consolidado!$H$5:$H$1000,IF($D$9="Todos","&gt;0",$D$9))),"00")&amp;"/"&amp;TEXT(MONTH(_xlfn.MAXIFS(Consolidado!$B$5:$B$1000,Consolidado!$E$5:$E$1000,$B44,Consolidado!$C$5:$C$1000,"Comité de Supervisión",Consolidado!$S$5:$S$1000,"X",Consolidado!$H$5:$H$1000,IF($D$9="Todos","&gt;0",$D$9))),"00")&amp;IF($D$9="Todos","/"&amp;RIGHT(YEAR(_xlfn.MAXIFS(Consolidado!$B$5:$B$1000,Consolidado!$E$5:$E$1000,$B44,Consolidado!$C$5:$C$1000,"Comité de Supervisión",Consolidado!$S$5:$S$1000,"X",Consolidado!$H$5:$H$1000,IF($D$9="Todos","&gt;0",$D$9))),2),""),""),""),IF(SUMIFS(Consolidado!$AD$5:$AD$1000,Consolidado!$E$5:$E$1000,$B44,Consolidado!$C$5:$C$1000,"Consejo de Administración",Consolidado!$S$5:$S$1000,"X",Consolidado!$H$5:$H$1000,IF($D$9="Todos","&gt;0",$D$9))&gt;0,"Consejo "&amp;TEXT(DAY(_xlfn.MINIFS(Consolidado!$B$5:$B$1000,Consolidado!$E$5:$E$1000,$B44,Consolidado!$C$5:$C$1000,"Consejo de Administración",Consolidado!$S$5:$S$1000,"X",Consolidado!$H$5:$H$1000,IF($D$9="Todos","&gt;0",$D$9))),"00")&amp;"/"&amp;TEXT(MONTH(_xlfn.MINIFS(Consolidado!$B$5:$B$1000,Consolidado!$E$5:$E$1000,$B44,Consolidado!$C$5:$C$1000,"Consejo de Administración",Consolidado!$S$5:$S$1000,"X",Consolidado!$H$5:$H$1000,IF($D$9="Todos","&gt;0",$D$9))),"00")&amp;IF($D$9="Todos","/"&amp;RIGHT(YEAR(_xlfn.MINIFS(Consolidado!$B$5:$B$1000,Consolidado!$E$5:$E$1000,$B44,Consolidado!$C$5:$C$1000,"Consejo de Administración",Consolidado!$S$5:$S$1000,"X",Consolidado!$H$5:$H$1000,IF($D$9="Todos","&gt;0",$D$9))),2),"")&amp;IF(_xlfn.MAXIFS(Consolidado!$B$5:$B$1000,Consolidado!$E$5:$E$1000,$B44,Consolidado!$C$5:$C$1000,"Consejo de Administración",Consolidado!$S$5:$S$1000,"X",Consolidado!$H$5:$H$1000,IF($D$9="Todos","&gt;0",$D$9))&lt;&gt;_xlfn.MINIFS(Consolidado!$B$5:$B$1000,Consolidado!$E$5:$E$1000,$B44,Consolidado!$C$5:$C$1000,"Consejo de Administración",Consolidado!$S$5:$S$1000,"X",Consolidado!$H$5:$H$1000,IF($D$9="Todos","&gt;0",$D$9))," y "&amp;TEXT(DAY(_xlfn.MAXIFS(Consolidado!$B$5:$B$1000,Consolidado!$E$5:$E$1000,$B44,Consolidado!$C$5:$C$1000,"Consejo de Administración",Consolidado!$S$5:$S$1000,"X",Consolidado!$H$5:$H$1000,IF($D$9="Todos","&gt;0",$D$9))),"00")&amp;"/"&amp;TEXT(MONTH(_xlfn.MAXIFS(Consolidado!$B$5:$B$1000,Consolidado!$E$5:$E$1000,$B44,Consolidado!$C$5:$C$1000,"Consejo de Administración",Consolidado!$S$5:$S$1000,"X",Consolidado!$H$5:$H$1000,IF($D$9="Todos","&gt;0",$D$9))),"00")&amp;IF($D$9="Todos","/"&amp;RIGHT(YEAR(_xlfn.MAXIFS(Consolidado!$B$5:$B$1000,Consolidado!$E$5:$E$1000,$B44,Consolidado!$C$5:$C$1000,"Consejo de Administración",Consolidado!$S$5:$S$1000,"X",Consolidado!$H$5:$H$1000,IF($D$9="Todos","&gt;0",$D$9))),2),""),""),""),IF(SUMIFS(Consolidado!$AD$5:$AD$1000,Consolidado!$E$5:$E$1000,$B44,Consolidado!$C$5:$C$1000,"Otros",Consolidado!$S$5:$S$1000,"X",Consolidado!$H$5:$H$1000,IF($D$9="Todos","&gt;0",$D$9))&gt;0,"Otros "&amp;TEXT(DAY(_xlfn.MINIFS(Consolidado!$B$5:$B$1000,Consolidado!$E$5:$E$1000,$B44,Consolidado!$C$5:$C$1000,"Otros",Consolidado!$S$5:$S$1000,"X",Consolidado!$H$5:$H$1000,IF($D$9="Todos","&gt;0",$D$9))),"00")&amp;"/"&amp;TEXT(MONTH(_xlfn.MINIFS(Consolidado!$B$5:$B$1000,Consolidado!$E$5:$E$1000,$B44,Consolidado!$C$5:$C$1000,"Otros",Consolidado!$S$5:$S$1000,"X",Consolidado!$H$5:$H$1000,IF($D$9="Todos","&gt;0",$D$9))),"00")&amp;IF($D$9="Todos","/"&amp;RIGHT(YEAR(_xlfn.MINIFS(Consolidado!$B$5:$B$1000,Consolidado!$E$5:$E$1000,$B44,Consolidado!$C$5:$C$1000,"Otros",Consolidado!$S$5:$S$1000,"X",Consolidado!$H$5:$H$1000,IF($D$9="Todos","&gt;0",$D$9))),2),"")&amp;IF(_xlfn.MAXIFS(Consolidado!$B$5:$B$1000,Consolidado!$E$5:$E$1000,$B44,Consolidado!$C$5:$C$1000,"Otros",Consolidado!$S$5:$S$1000,"X",Consolidado!$H$5:$H$1000,IF($D$9="Todos","&gt;0",$D$9))&lt;&gt;_xlfn.MINIFS(Consolidado!$B$5:$B$1000,Consolidado!$E$5:$E$1000,$B44,Consolidado!$C$5:$C$1000,"Otros",Consolidado!$S$5:$S$1000,"X",Consolidado!$H$5:$H$1000,IF($D$9="Todos","&gt;0",$D$9))," y "&amp;TEXT(DAY(_xlfn.MAXIFS(Consolidado!$B$5:$B$1000,Consolidado!$E$5:$E$1000,$B44,Consolidado!$C$5:$C$1000,"Otros",Consolidado!$S$5:$S$1000,"X",Consolidado!$H$5:$H$1000,IF($D$9="Todos","&gt;0",$D$9))),"00")&amp;"/"&amp;TEXT(MONTH(_xlfn.MAXIFS(Consolidado!$B$5:$B$1000,Consolidado!$E$5:$E$1000,$B44,Consolidado!$C$5:$C$1000,"Otros",Consolidado!$S$5:$S$1000,"X",Consolidado!$H$5:$H$1000,IF($D$9="Todos","&gt;0",$D$9))),"00")&amp;IF($D$9="Todos","/"&amp;RIGHT(YEAR(_xlfn.MAXIFS(Consolidado!$B$5:$B$1000,Consolidado!$E$5:$E$1000,$B44,Consolidado!$C$5:$C$1000,"Otros",Consolidado!$S$5:$S$1000,"X",Consolidado!$H$5:$H$1000,IF($D$9="Todos","&gt;0",$D$9))),2),""),""),""))</f>
        <v/>
      </c>
      <c r="V44" s="37" t="str">
        <f aca="false">_xlfn.TEXTJOIN(" +"&amp;CHAR(10),TRUE(),IF(SUMIFS(Consolidado!$AD$5:$AD$1000,Consolidado!$E$5:$E$1000,$B44,Consolidado!$C$5:$C$1000,"Auditoría Interna",Consolidado!$T$5:$T$1000,"X",Consolidado!$H$5:$H$1000,IF($D$9="Todos","&gt;0",$D$9))&gt;0,"Interna "&amp;TEXT(DAY(_xlfn.MINIFS(Consolidado!$B$5:$B$1000,Consolidado!$E$5:$E$1000,$B44,Consolidado!$C$5:$C$1000,"Auditoría Interna",Consolidado!$T$5:$T$1000,"X",Consolidado!$H$5:$H$1000,IF($D$9="Todos","&gt;0",$D$9))),"00")&amp;"/"&amp;TEXT(MONTH(_xlfn.MINIFS(Consolidado!$B$5:$B$1000,Consolidado!$E$5:$E$1000,$B44,Consolidado!$C$5:$C$1000,"Auditoría Interna",Consolidado!$T$5:$T$1000,"X",Consolidado!$H$5:$H$1000,IF($D$9="Todos","&gt;0",$D$9))),"00")&amp;IF($D$9="Todos","/"&amp;RIGHT(YEAR(_xlfn.MINIFS(Consolidado!$B$5:$B$1000,Consolidado!$E$5:$E$1000,$B44,Consolidado!$C$5:$C$1000,"Auditoría Interna",Consolidado!$T$5:$T$1000,"X",Consolidado!$H$5:$H$1000,IF($D$9="Todos","&gt;0",$D$9))),2),"")&amp;IF(_xlfn.MAXIFS(Consolidado!$B$5:$B$1000,Consolidado!$E$5:$E$1000,$B44,Consolidado!$C$5:$C$1000,"Auditoría Interna",Consolidado!$T$5:$T$1000,"X",Consolidado!$H$5:$H$1000,IF($D$9="Todos","&gt;0",$D$9))&lt;&gt;_xlfn.MINIFS(Consolidado!$B$5:$B$1000,Consolidado!$E$5:$E$1000,$B44,Consolidado!$C$5:$C$1000,"Auditoría Interna",Consolidado!$T$5:$T$1000,"X",Consolidado!$H$5:$H$1000,IF($D$9="Todos","&gt;0",$D$9))," y "&amp;TEXT(DAY(_xlfn.MAXIFS(Consolidado!$B$5:$B$1000,Consolidado!$E$5:$E$1000,$B44,Consolidado!$C$5:$C$1000,"Auditoría Interna",Consolidado!$T$5:$T$1000,"X",Consolidado!$H$5:$H$1000,IF($D$9="Todos","&gt;0",$D$9))),"00")&amp;"/"&amp;TEXT(MONTH(_xlfn.MAXIFS(Consolidado!$B$5:$B$1000,Consolidado!$E$5:$E$1000,$B44,Consolidado!$C$5:$C$1000,"Auditoría Interna",Consolidado!$T$5:$T$1000,"X",Consolidado!$H$5:$H$1000,IF($D$9="Todos","&gt;0",$D$9))),"00")&amp;IF($D$9="Todos","/"&amp;RIGHT(YEAR(_xlfn.MAXIFS(Consolidado!$B$5:$B$1000,Consolidado!$E$5:$E$1000,$B44,Consolidado!$C$5:$C$1000,"Auditoría Interna",Consolidado!$T$5:$T$1000,"X",Consolidado!$H$5:$H$1000,IF($D$9="Todos","&gt;0",$D$9))),2),""),""),""),IF(SUMIFS(Consolidado!$AD$5:$AD$1000,Consolidado!$E$5:$E$1000,$B44,Consolidado!$C$5:$C$1000,"Auditoría Externa",Consolidado!$T$5:$T$1000,"X",Consolidado!$H$5:$H$1000,IF($D$9="Todos","&gt;0",$D$9))&gt;0,"Externa "&amp;TEXT(DAY(_xlfn.MINIFS(Consolidado!$B$5:$B$1000,Consolidado!$E$5:$E$1000,$B44,Consolidado!$C$5:$C$1000,"Auditoría Externa",Consolidado!$T$5:$T$1000,"X",Consolidado!$H$5:$H$1000,IF($D$9="Todos","&gt;0",$D$9))),"00")&amp;"/"&amp;TEXT(MONTH(_xlfn.MINIFS(Consolidado!$B$5:$B$1000,Consolidado!$E$5:$E$1000,$B44,Consolidado!$C$5:$C$1000,"Auditoría Externa",Consolidado!$T$5:$T$1000,"X",Consolidado!$H$5:$H$1000,IF($D$9="Todos","&gt;0",$D$9))),"00")&amp;IF($D$9="Todos","/"&amp;RIGHT(YEAR(_xlfn.MINIFS(Consolidado!$B$5:$B$1000,Consolidado!$E$5:$E$1000,$B44,Consolidado!$C$5:$C$1000,"Auditoría Externa",Consolidado!$T$5:$T$1000,"X",Consolidado!$H$5:$H$1000,IF($D$9="Todos","&gt;0",$D$9))),2),"")&amp;IF(_xlfn.MAXIFS(Consolidado!$B$5:$B$1000,Consolidado!$E$5:$E$1000,$B44,Consolidado!$C$5:$C$1000,"Auditoría Externa",Consolidado!$T$5:$T$1000,"X",Consolidado!$H$5:$H$1000,IF($D$9="Todos","&gt;0",$D$9))&lt;&gt;_xlfn.MINIFS(Consolidado!$B$5:$B$1000,Consolidado!$E$5:$E$1000,$B44,Consolidado!$C$5:$C$1000,"Auditoría Externa",Consolidado!$T$5:$T$1000,"X",Consolidado!$H$5:$H$1000,IF($D$9="Todos","&gt;0",$D$9))," y "&amp;TEXT(DAY(_xlfn.MAXIFS(Consolidado!$B$5:$B$1000,Consolidado!$E$5:$E$1000,$B44,Consolidado!$C$5:$C$1000,"Auditoría Externa",Consolidado!$T$5:$T$1000,"X",Consolidado!$H$5:$H$1000,IF($D$9="Todos","&gt;0",$D$9))),"00")&amp;"/"&amp;TEXT(MONTH(_xlfn.MAXIFS(Consolidado!$B$5:$B$1000,Consolidado!$E$5:$E$1000,$B44,Consolidado!$C$5:$C$1000,"Auditoría Externa",Consolidado!$T$5:$T$1000,"X",Consolidado!$H$5:$H$1000,IF($D$9="Todos","&gt;0",$D$9))),"00")&amp;IF($D$9="Todos","/"&amp;RIGHT(YEAR(_xlfn.MAXIFS(Consolidado!$B$5:$B$1000,Consolidado!$E$5:$E$1000,$B44,Consolidado!$C$5:$C$1000,"Auditoría Externa",Consolidado!$T$5:$T$1000,"X",Consolidado!$H$5:$H$1000,IF($D$9="Todos","&gt;0",$D$9))),2),""),""),""),IF(SUMIFS(Consolidado!$AD$5:$AD$1000,Consolidado!$E$5:$E$1000,$B44,Consolidado!$C$5:$C$1000,"SSF",Consolidado!$T$5:$T$1000,"X",Consolidado!$H$5:$H$1000,IF($D$9="Todos","&gt;0",$D$9))&gt;0,"SSF "&amp;TEXT(DAY(_xlfn.MINIFS(Consolidado!$B$5:$B$1000,Consolidado!$E$5:$E$1000,$B44,Consolidado!$C$5:$C$1000,"SSF",Consolidado!$T$5:$T$1000,"X",Consolidado!$H$5:$H$1000,IF($D$9="Todos","&gt;0",$D$9))),"00")&amp;"/"&amp;TEXT(MONTH(_xlfn.MINIFS(Consolidado!$B$5:$B$1000,Consolidado!$E$5:$E$1000,$B44,Consolidado!$C$5:$C$1000,"SSF",Consolidado!$T$5:$T$1000,"X",Consolidado!$H$5:$H$1000,IF($D$9="Todos","&gt;0",$D$9))),"00")&amp;IF($D$9="Todos","/"&amp;RIGHT(YEAR(_xlfn.MINIFS(Consolidado!$B$5:$B$1000,Consolidado!$E$5:$E$1000,$B44,Consolidado!$C$5:$C$1000,"SSF",Consolidado!$T$5:$T$1000,"X",Consolidado!$H$5:$H$1000,IF($D$9="Todos","&gt;0",$D$9))),2),"")&amp;IF(_xlfn.MAXIFS(Consolidado!$B$5:$B$1000,Consolidado!$E$5:$E$1000,$B44,Consolidado!$C$5:$C$1000,"SSF",Consolidado!$T$5:$T$1000,"X",Consolidado!$H$5:$H$1000,IF($D$9="Todos","&gt;0",$D$9))&lt;&gt;_xlfn.MINIFS(Consolidado!$B$5:$B$1000,Consolidado!$E$5:$E$1000,$B44,Consolidado!$C$5:$C$1000,"SSF",Consolidado!$T$5:$T$1000,"X",Consolidado!$H$5:$H$1000,IF($D$9="Todos","&gt;0",$D$9))," y "&amp;TEXT(DAY(_xlfn.MAXIFS(Consolidado!$B$5:$B$1000,Consolidado!$E$5:$E$1000,$B44,Consolidado!$C$5:$C$1000,"SSF",Consolidado!$T$5:$T$1000,"X",Consolidado!$H$5:$H$1000,IF($D$9="Todos","&gt;0",$D$9))),"00")&amp;"/"&amp;TEXT(MONTH(_xlfn.MAXIFS(Consolidado!$B$5:$B$1000,Consolidado!$E$5:$E$1000,$B44,Consolidado!$C$5:$C$1000,"SSF",Consolidado!$T$5:$T$1000,"X",Consolidado!$H$5:$H$1000,IF($D$9="Todos","&gt;0",$D$9))),"00")&amp;IF($D$9="Todos","/"&amp;RIGHT(YEAR(_xlfn.MAXIFS(Consolidado!$B$5:$B$1000,Consolidado!$E$5:$E$1000,$B44,Consolidado!$C$5:$C$1000,"SSF",Consolidado!$T$5:$T$1000,"X",Consolidado!$H$5:$H$1000,IF($D$9="Todos","&gt;0",$D$9))),2),""),""),""),IF(SUMIFS(Consolidado!$AD$5:$AD$1000,Consolidado!$E$5:$E$1000,$B44,Consolidado!$C$5:$C$1000,"Comité de Supervisión",Consolidado!$T$5:$T$1000,"X",Consolidado!$H$5:$H$1000,IF($D$9="Todos","&gt;0",$D$9))&gt;0,"Comité Sup. "&amp;TEXT(DAY(_xlfn.MINIFS(Consolidado!$B$5:$B$1000,Consolidado!$E$5:$E$1000,$B44,Consolidado!$C$5:$C$1000,"Comité de Supervisión",Consolidado!$T$5:$T$1000,"X",Consolidado!$H$5:$H$1000,IF($D$9="Todos","&gt;0",$D$9))),"00")&amp;"/"&amp;TEXT(MONTH(_xlfn.MINIFS(Consolidado!$B$5:$B$1000,Consolidado!$E$5:$E$1000,$B44,Consolidado!$C$5:$C$1000,"Comité de Supervisión",Consolidado!$T$5:$T$1000,"X",Consolidado!$H$5:$H$1000,IF($D$9="Todos","&gt;0",$D$9))),"00")&amp;IF($D$9="Todos","/"&amp;RIGHT(YEAR(_xlfn.MINIFS(Consolidado!$B$5:$B$1000,Consolidado!$E$5:$E$1000,$B44,Consolidado!$C$5:$C$1000,"Comité de Supervisión",Consolidado!$T$5:$T$1000,"X",Consolidado!$H$5:$H$1000,IF($D$9="Todos","&gt;0",$D$9))),2),"")&amp;IF(_xlfn.MAXIFS(Consolidado!$B$5:$B$1000,Consolidado!$E$5:$E$1000,$B44,Consolidado!$C$5:$C$1000,"Comité de Supervisión",Consolidado!$T$5:$T$1000,"X",Consolidado!$H$5:$H$1000,IF($D$9="Todos","&gt;0",$D$9))&lt;&gt;_xlfn.MINIFS(Consolidado!$B$5:$B$1000,Consolidado!$E$5:$E$1000,$B44,Consolidado!$C$5:$C$1000,"Comité de Supervisión",Consolidado!$T$5:$T$1000,"X",Consolidado!$H$5:$H$1000,IF($D$9="Todos","&gt;0",$D$9))," y "&amp;TEXT(DAY(_xlfn.MAXIFS(Consolidado!$B$5:$B$1000,Consolidado!$E$5:$E$1000,$B44,Consolidado!$C$5:$C$1000,"Comité de Supervisión",Consolidado!$T$5:$T$1000,"X",Consolidado!$H$5:$H$1000,IF($D$9="Todos","&gt;0",$D$9))),"00")&amp;"/"&amp;TEXT(MONTH(_xlfn.MAXIFS(Consolidado!$B$5:$B$1000,Consolidado!$E$5:$E$1000,$B44,Consolidado!$C$5:$C$1000,"Comité de Supervisión",Consolidado!$T$5:$T$1000,"X",Consolidado!$H$5:$H$1000,IF($D$9="Todos","&gt;0",$D$9))),"00")&amp;IF($D$9="Todos","/"&amp;RIGHT(YEAR(_xlfn.MAXIFS(Consolidado!$B$5:$B$1000,Consolidado!$E$5:$E$1000,$B44,Consolidado!$C$5:$C$1000,"Comité de Supervisión",Consolidado!$T$5:$T$1000,"X",Consolidado!$H$5:$H$1000,IF($D$9="Todos","&gt;0",$D$9))),2),""),""),""),IF(SUMIFS(Consolidado!$AD$5:$AD$1000,Consolidado!$E$5:$E$1000,$B44,Consolidado!$C$5:$C$1000,"Consejo de Administración",Consolidado!$T$5:$T$1000,"X",Consolidado!$H$5:$H$1000,IF($D$9="Todos","&gt;0",$D$9))&gt;0,"Consejo "&amp;TEXT(DAY(_xlfn.MINIFS(Consolidado!$B$5:$B$1000,Consolidado!$E$5:$E$1000,$B44,Consolidado!$C$5:$C$1000,"Consejo de Administración",Consolidado!$T$5:$T$1000,"X",Consolidado!$H$5:$H$1000,IF($D$9="Todos","&gt;0",$D$9))),"00")&amp;"/"&amp;TEXT(MONTH(_xlfn.MINIFS(Consolidado!$B$5:$B$1000,Consolidado!$E$5:$E$1000,$B44,Consolidado!$C$5:$C$1000,"Consejo de Administración",Consolidado!$T$5:$T$1000,"X",Consolidado!$H$5:$H$1000,IF($D$9="Todos","&gt;0",$D$9))),"00")&amp;IF($D$9="Todos","/"&amp;RIGHT(YEAR(_xlfn.MINIFS(Consolidado!$B$5:$B$1000,Consolidado!$E$5:$E$1000,$B44,Consolidado!$C$5:$C$1000,"Consejo de Administración",Consolidado!$T$5:$T$1000,"X",Consolidado!$H$5:$H$1000,IF($D$9="Todos","&gt;0",$D$9))),2),"")&amp;IF(_xlfn.MAXIFS(Consolidado!$B$5:$B$1000,Consolidado!$E$5:$E$1000,$B44,Consolidado!$C$5:$C$1000,"Consejo de Administración",Consolidado!$T$5:$T$1000,"X",Consolidado!$H$5:$H$1000,IF($D$9="Todos","&gt;0",$D$9))&lt;&gt;_xlfn.MINIFS(Consolidado!$B$5:$B$1000,Consolidado!$E$5:$E$1000,$B44,Consolidado!$C$5:$C$1000,"Consejo de Administración",Consolidado!$T$5:$T$1000,"X",Consolidado!$H$5:$H$1000,IF($D$9="Todos","&gt;0",$D$9))," y "&amp;TEXT(DAY(_xlfn.MAXIFS(Consolidado!$B$5:$B$1000,Consolidado!$E$5:$E$1000,$B44,Consolidado!$C$5:$C$1000,"Consejo de Administración",Consolidado!$T$5:$T$1000,"X",Consolidado!$H$5:$H$1000,IF($D$9="Todos","&gt;0",$D$9))),"00")&amp;"/"&amp;TEXT(MONTH(_xlfn.MAXIFS(Consolidado!$B$5:$B$1000,Consolidado!$E$5:$E$1000,$B44,Consolidado!$C$5:$C$1000,"Consejo de Administración",Consolidado!$T$5:$T$1000,"X",Consolidado!$H$5:$H$1000,IF($D$9="Todos","&gt;0",$D$9))),"00")&amp;IF($D$9="Todos","/"&amp;RIGHT(YEAR(_xlfn.MAXIFS(Consolidado!$B$5:$B$1000,Consolidado!$E$5:$E$1000,$B44,Consolidado!$C$5:$C$1000,"Consejo de Administración",Consolidado!$T$5:$T$1000,"X",Consolidado!$H$5:$H$1000,IF($D$9="Todos","&gt;0",$D$9))),2),""),""),""),IF(SUMIFS(Consolidado!$AD$5:$AD$1000,Consolidado!$E$5:$E$1000,$B44,Consolidado!$C$5:$C$1000,"Otros",Consolidado!$T$5:$T$1000,"X",Consolidado!$H$5:$H$1000,IF($D$9="Todos","&gt;0",$D$9))&gt;0,"Otros "&amp;TEXT(DAY(_xlfn.MINIFS(Consolidado!$B$5:$B$1000,Consolidado!$E$5:$E$1000,$B44,Consolidado!$C$5:$C$1000,"Otros",Consolidado!$T$5:$T$1000,"X",Consolidado!$H$5:$H$1000,IF($D$9="Todos","&gt;0",$D$9))),"00")&amp;"/"&amp;TEXT(MONTH(_xlfn.MINIFS(Consolidado!$B$5:$B$1000,Consolidado!$E$5:$E$1000,$B44,Consolidado!$C$5:$C$1000,"Otros",Consolidado!$T$5:$T$1000,"X",Consolidado!$H$5:$H$1000,IF($D$9="Todos","&gt;0",$D$9))),"00")&amp;IF($D$9="Todos","/"&amp;RIGHT(YEAR(_xlfn.MINIFS(Consolidado!$B$5:$B$1000,Consolidado!$E$5:$E$1000,$B44,Consolidado!$C$5:$C$1000,"Otros",Consolidado!$T$5:$T$1000,"X",Consolidado!$H$5:$H$1000,IF($D$9="Todos","&gt;0",$D$9))),2),"")&amp;IF(_xlfn.MAXIFS(Consolidado!$B$5:$B$1000,Consolidado!$E$5:$E$1000,$B44,Consolidado!$C$5:$C$1000,"Otros",Consolidado!$T$5:$T$1000,"X",Consolidado!$H$5:$H$1000,IF($D$9="Todos","&gt;0",$D$9))&lt;&gt;_xlfn.MINIFS(Consolidado!$B$5:$B$1000,Consolidado!$E$5:$E$1000,$B44,Consolidado!$C$5:$C$1000,"Otros",Consolidado!$T$5:$T$1000,"X",Consolidado!$H$5:$H$1000,IF($D$9="Todos","&gt;0",$D$9))," y "&amp;TEXT(DAY(_xlfn.MAXIFS(Consolidado!$B$5:$B$1000,Consolidado!$E$5:$E$1000,$B44,Consolidado!$C$5:$C$1000,"Otros",Consolidado!$T$5:$T$1000,"X",Consolidado!$H$5:$H$1000,IF($D$9="Todos","&gt;0",$D$9))),"00")&amp;"/"&amp;TEXT(MONTH(_xlfn.MAXIFS(Consolidado!$B$5:$B$1000,Consolidado!$E$5:$E$1000,$B44,Consolidado!$C$5:$C$1000,"Otros",Consolidado!$T$5:$T$1000,"X",Consolidado!$H$5:$H$1000,IF($D$9="Todos","&gt;0",$D$9))),"00")&amp;IF($D$9="Todos","/"&amp;RIGHT(YEAR(_xlfn.MAXIFS(Consolidado!$B$5:$B$1000,Consolidado!$E$5:$E$1000,$B44,Consolidado!$C$5:$C$1000,"Otros",Consolidado!$T$5:$T$1000,"X",Consolidado!$H$5:$H$1000,IF($D$9="Todos","&gt;0",$D$9))),2),""),""),""))</f>
        <v/>
      </c>
      <c r="AD44" s="38" t="str">
        <f aca="false">Catálogos!C24</f>
        <v>Registro de accionistas</v>
      </c>
      <c r="AE44" s="38" t="str">
        <f aca="false">Catálogos!D24</f>
        <v>NRP-37</v>
      </c>
      <c r="AF44" s="38" t="n">
        <f aca="false">IF(AD44="",0,IF($D$9="Todos",SUMIFS(Consolidado!$AD$5:$AD$1000,Consolidado!$E$5:$E$1000,AD44,Consolidado!$C$5:$C$1000,"Auditoría Interna"),SUMIFS(Consolidado!$AD$5:$AD$1000,Consolidado!$E$5:$E$1000,AD44,Consolidado!$C$5:$C$1000,"Auditoría Interna",Consolidado!$H$5:$H$1000,$D$9)))</f>
        <v>0</v>
      </c>
      <c r="AG44" s="38" t="n">
        <f aca="false">IF(AD44="",0,IF($D$9="Todos",SUMIFS(Consolidado!$AD$5:$AD$1000,Consolidado!$E$5:$E$1000,AD44,Consolidado!$C$5:$C$1000,"Auditoría Externa"),SUMIFS(Consolidado!$AD$5:$AD$1000,Consolidado!$E$5:$E$1000,AD44,Consolidado!$C$5:$C$1000,"Auditoría Externa",Consolidado!$H$5:$H$1000,$D$9)))</f>
        <v>0</v>
      </c>
      <c r="AH44" s="38" t="n">
        <f aca="false">IF(AD44="",0,IF($D$9="Todos",SUMIFS(Consolidado!$AD$5:$AD$1000,Consolidado!$E$5:$E$1000,AD44,Consolidado!$C$5:$C$1000,"SSF"),SUMIFS(Consolidado!$AD$5:$AD$1000,Consolidado!$E$5:$E$1000,AD44,Consolidado!$C$5:$C$1000,"SSF",Consolidado!$H$5:$H$1000,$D$9)))</f>
        <v>0</v>
      </c>
      <c r="AI44" s="38" t="n">
        <f aca="false">IF(AD44="",0,IF($D$9="Todos",SUMIFS(Consolidado!$AD$5:$AD$1000,Consolidado!$E$5:$E$1000,AD44),SUMIFS(Consolidado!$AD$5:$AD$1000,Consolidado!$E$5:$E$1000,AD44,Consolidado!$H$5:$H$1000,$D$9))-SUM(AF44:AH44))</f>
        <v>0</v>
      </c>
      <c r="AJ44" s="38" t="n">
        <f aca="false">SUM(AF44:AI44)</f>
        <v>0</v>
      </c>
      <c r="AK44" s="38" t="n">
        <f aca="false">(AF44&gt;0)+(AG44&gt;0)+(AH44&gt;0)+(IF($D$9="Todos",SUMIFS(Consolidado!$AD$5:$AD$1000,Consolidado!$E$5:$E$1000,AD44,Consolidado!$C$5:$C$1000,"Comité de Supervisión"),SUMIFS(Consolidado!$AD$5:$AD$1000,Consolidado!$E$5:$E$1000,AD44,Consolidado!$C$5:$C$1000,"Comité de Supervisión",Consolidado!$H$5:$H$1000,$D$9))&gt;0)+(IF($D$9="Todos",SUMIFS(Consolidado!$AD$5:$AD$1000,Consolidado!$E$5:$E$1000,AD44,Consolidado!$C$5:$C$1000,"Consejo de Administración"),SUMIFS(Consolidado!$AD$5:$AD$1000,Consolidado!$E$5:$E$1000,AD44,Consolidado!$C$5:$C$1000,"Consejo de Administración",Consolidado!$H$5:$H$1000,$D$9))&gt;0)+(IF($D$9="Todos",SUMIFS(Consolidado!$AD$5:$AD$1000,Consolidado!$E$5:$E$1000,AD44,Consolidado!$C$5:$C$1000,"Otros"),SUMIFS(Consolidado!$AD$5:$AD$1000,Consolidado!$E$5:$E$1000,AD44,Consolidado!$C$5:$C$1000,"Otros",Consolidado!$H$5:$H$1000,$D$9))&gt;0)</f>
        <v>0</v>
      </c>
      <c r="AL44" s="38" t="n">
        <f aca="false">IF(AD44="",-1,AJ44*10000+AK44*100-ROW()/1000)</f>
        <v>-0.044</v>
      </c>
      <c r="AM44" s="38" t="str">
        <f aca="false" t="array" ref="AM44:AM44">_xlfn.TEXTJOIN(", ",TRUE(),IF((Consolidado!$E$5:$E$1000=AD44)*((($D$9="Todos")+(Consolidado!$H$5:$H$1000=$D$9))&gt;0),Consolidado!$AE$5:$AE$1000,""))</f>
        <v/>
      </c>
      <c r="AN44" s="38" t="str">
        <f aca="false" t="array" ref="AN44:AN44">_xlfn.TEXTJOIN(", ",TRUE(),IF(Consolidado!$E$5:$E$1000=AD44,Consolidado!$AE$5:$AE$1000,""))</f>
        <v>SSF – 11 de Febrero 2025</v>
      </c>
    </row>
    <row r="45" customFormat="false" ht="39.75" hidden="false" customHeight="true" outlineLevel="0" collapsed="false">
      <c r="A45" s="31" t="n">
        <v>24</v>
      </c>
      <c r="B45" s="32" t="str">
        <f aca="false">INDEX($AD$22:$AD$51,MATCH(LARGE($AL$22:$AL$51,24),$AL$22:$AL$51,0))</f>
        <v>Informes y observaciones de la SSF</v>
      </c>
      <c r="C45" s="33" t="str">
        <f aca="false">INDEX($AE$22:$AE$51,MATCH(LARGE($AL$22:$AL$51,24),$AL$22:$AL$51,0))</f>
        <v>Varias</v>
      </c>
      <c r="D45" s="34" t="n">
        <f aca="false">INDEX($AF$22:$AF$51,MATCH(LARGE($AL$22:$AL$51,24),$AL$22:$AL$51,0))</f>
        <v>0</v>
      </c>
      <c r="E45" s="34" t="n">
        <f aca="false">INDEX($AG$22:$AG$51,MATCH(LARGE($AL$22:$AL$51,24),$AL$22:$AL$51,0))</f>
        <v>1</v>
      </c>
      <c r="F45" s="34" t="n">
        <f aca="false">INDEX($AH$22:$AH$51,MATCH(LARGE($AL$22:$AL$51,24),$AL$22:$AL$51,0))</f>
        <v>0</v>
      </c>
      <c r="G45" s="34" t="n">
        <f aca="false">INDEX($AI$22:$AI$51,MATCH(LARGE($AL$22:$AL$51,24),$AL$22:$AL$51,0))</f>
        <v>0</v>
      </c>
      <c r="H45" s="35" t="n">
        <f aca="false">INDEX($AJ$22:$AJ$51,MATCH(LARGE($AL$22:$AL$51,24),$AL$22:$AL$51,0))</f>
        <v>1</v>
      </c>
      <c r="I45" s="36" t="str">
        <f aca="false">IF(INDEX($AK$22:$AK$51,MATCH(LARGE($AL$22:$AL$51,24),$AL$22:$AL$51,0))&gt;=2,"SÍ ("&amp;INDEX($AK$22:$AK$51,MATCH(LARGE($AL$22:$AL$51,24),$AL$22:$AL$51,0))&amp;" entidades)","No")</f>
        <v>No</v>
      </c>
      <c r="J45" s="13" t="str">
        <f aca="false">IF(INDEX($AJ$22:$AJ$51,MATCH(LARGE($AL$22:$AL$51,24),$AL$22:$AL$51,0))&gt;0,INDEX($AM$22:$AM$51,MATCH(LARGE($AL$22:$AL$51,24),$AL$22:$AL$51,0)),IF(INDEX($AN$22:$AN$51,MATCH(LARGE($AL$22:$AL$51,24),$AL$22:$AL$51,0))="","Nunca lo han pedido","No lo pidieron en "&amp;$D$9&amp;". Lo pidieron: "&amp;INDEX($AN$22:$AN$51,MATCH(LARGE($AL$22:$AL$51,24),$AL$22:$AL$51,0))))</f>
        <v>Externa – 6 de Octubre 2026</v>
      </c>
      <c r="K45" s="37" t="str">
        <f aca="false">_xlfn.TEXTJOIN(" +"&amp;CHAR(10),TRUE(),IF(SUMIFS(Consolidado!$AD$5:$AD$1000,Consolidado!$E$5:$E$1000,$B45,Consolidado!$C$5:$C$1000,"Auditoría Interna",Consolidado!$I$5:$I$1000,"X",Consolidado!$H$5:$H$1000,IF($D$9="Todos","&gt;0",$D$9))&gt;0,"Interna "&amp;TEXT(DAY(_xlfn.MINIFS(Consolidado!$B$5:$B$1000,Consolidado!$E$5:$E$1000,$B45,Consolidado!$C$5:$C$1000,"Auditoría Interna",Consolidado!$I$5:$I$1000,"X",Consolidado!$H$5:$H$1000,IF($D$9="Todos","&gt;0",$D$9))),"00")&amp;"/"&amp;TEXT(MONTH(_xlfn.MINIFS(Consolidado!$B$5:$B$1000,Consolidado!$E$5:$E$1000,$B45,Consolidado!$C$5:$C$1000,"Auditoría Interna",Consolidado!$I$5:$I$1000,"X",Consolidado!$H$5:$H$1000,IF($D$9="Todos","&gt;0",$D$9))),"00")&amp;IF($D$9="Todos","/"&amp;RIGHT(YEAR(_xlfn.MINIFS(Consolidado!$B$5:$B$1000,Consolidado!$E$5:$E$1000,$B45,Consolidado!$C$5:$C$1000,"Auditoría Interna",Consolidado!$I$5:$I$1000,"X",Consolidado!$H$5:$H$1000,IF($D$9="Todos","&gt;0",$D$9))),2),"")&amp;IF(_xlfn.MAXIFS(Consolidado!$B$5:$B$1000,Consolidado!$E$5:$E$1000,$B45,Consolidado!$C$5:$C$1000,"Auditoría Interna",Consolidado!$I$5:$I$1000,"X",Consolidado!$H$5:$H$1000,IF($D$9="Todos","&gt;0",$D$9))&lt;&gt;_xlfn.MINIFS(Consolidado!$B$5:$B$1000,Consolidado!$E$5:$E$1000,$B45,Consolidado!$C$5:$C$1000,"Auditoría Interna",Consolidado!$I$5:$I$1000,"X",Consolidado!$H$5:$H$1000,IF($D$9="Todos","&gt;0",$D$9))," y "&amp;TEXT(DAY(_xlfn.MAXIFS(Consolidado!$B$5:$B$1000,Consolidado!$E$5:$E$1000,$B45,Consolidado!$C$5:$C$1000,"Auditoría Interna",Consolidado!$I$5:$I$1000,"X",Consolidado!$H$5:$H$1000,IF($D$9="Todos","&gt;0",$D$9))),"00")&amp;"/"&amp;TEXT(MONTH(_xlfn.MAXIFS(Consolidado!$B$5:$B$1000,Consolidado!$E$5:$E$1000,$B45,Consolidado!$C$5:$C$1000,"Auditoría Interna",Consolidado!$I$5:$I$1000,"X",Consolidado!$H$5:$H$1000,IF($D$9="Todos","&gt;0",$D$9))),"00")&amp;IF($D$9="Todos","/"&amp;RIGHT(YEAR(_xlfn.MAXIFS(Consolidado!$B$5:$B$1000,Consolidado!$E$5:$E$1000,$B45,Consolidado!$C$5:$C$1000,"Auditoría Interna",Consolidado!$I$5:$I$1000,"X",Consolidado!$H$5:$H$1000,IF($D$9="Todos","&gt;0",$D$9))),2),""),""),""),IF(SUMIFS(Consolidado!$AD$5:$AD$1000,Consolidado!$E$5:$E$1000,$B45,Consolidado!$C$5:$C$1000,"Auditoría Externa",Consolidado!$I$5:$I$1000,"X",Consolidado!$H$5:$H$1000,IF($D$9="Todos","&gt;0",$D$9))&gt;0,"Externa "&amp;TEXT(DAY(_xlfn.MINIFS(Consolidado!$B$5:$B$1000,Consolidado!$E$5:$E$1000,$B45,Consolidado!$C$5:$C$1000,"Auditoría Externa",Consolidado!$I$5:$I$1000,"X",Consolidado!$H$5:$H$1000,IF($D$9="Todos","&gt;0",$D$9))),"00")&amp;"/"&amp;TEXT(MONTH(_xlfn.MINIFS(Consolidado!$B$5:$B$1000,Consolidado!$E$5:$E$1000,$B45,Consolidado!$C$5:$C$1000,"Auditoría Externa",Consolidado!$I$5:$I$1000,"X",Consolidado!$H$5:$H$1000,IF($D$9="Todos","&gt;0",$D$9))),"00")&amp;IF($D$9="Todos","/"&amp;RIGHT(YEAR(_xlfn.MINIFS(Consolidado!$B$5:$B$1000,Consolidado!$E$5:$E$1000,$B45,Consolidado!$C$5:$C$1000,"Auditoría Externa",Consolidado!$I$5:$I$1000,"X",Consolidado!$H$5:$H$1000,IF($D$9="Todos","&gt;0",$D$9))),2),"")&amp;IF(_xlfn.MAXIFS(Consolidado!$B$5:$B$1000,Consolidado!$E$5:$E$1000,$B45,Consolidado!$C$5:$C$1000,"Auditoría Externa",Consolidado!$I$5:$I$1000,"X",Consolidado!$H$5:$H$1000,IF($D$9="Todos","&gt;0",$D$9))&lt;&gt;_xlfn.MINIFS(Consolidado!$B$5:$B$1000,Consolidado!$E$5:$E$1000,$B45,Consolidado!$C$5:$C$1000,"Auditoría Externa",Consolidado!$I$5:$I$1000,"X",Consolidado!$H$5:$H$1000,IF($D$9="Todos","&gt;0",$D$9))," y "&amp;TEXT(DAY(_xlfn.MAXIFS(Consolidado!$B$5:$B$1000,Consolidado!$E$5:$E$1000,$B45,Consolidado!$C$5:$C$1000,"Auditoría Externa",Consolidado!$I$5:$I$1000,"X",Consolidado!$H$5:$H$1000,IF($D$9="Todos","&gt;0",$D$9))),"00")&amp;"/"&amp;TEXT(MONTH(_xlfn.MAXIFS(Consolidado!$B$5:$B$1000,Consolidado!$E$5:$E$1000,$B45,Consolidado!$C$5:$C$1000,"Auditoría Externa",Consolidado!$I$5:$I$1000,"X",Consolidado!$H$5:$H$1000,IF($D$9="Todos","&gt;0",$D$9))),"00")&amp;IF($D$9="Todos","/"&amp;RIGHT(YEAR(_xlfn.MAXIFS(Consolidado!$B$5:$B$1000,Consolidado!$E$5:$E$1000,$B45,Consolidado!$C$5:$C$1000,"Auditoría Externa",Consolidado!$I$5:$I$1000,"X",Consolidado!$H$5:$H$1000,IF($D$9="Todos","&gt;0",$D$9))),2),""),""),""),IF(SUMIFS(Consolidado!$AD$5:$AD$1000,Consolidado!$E$5:$E$1000,$B45,Consolidado!$C$5:$C$1000,"SSF",Consolidado!$I$5:$I$1000,"X",Consolidado!$H$5:$H$1000,IF($D$9="Todos","&gt;0",$D$9))&gt;0,"SSF "&amp;TEXT(DAY(_xlfn.MINIFS(Consolidado!$B$5:$B$1000,Consolidado!$E$5:$E$1000,$B45,Consolidado!$C$5:$C$1000,"SSF",Consolidado!$I$5:$I$1000,"X",Consolidado!$H$5:$H$1000,IF($D$9="Todos","&gt;0",$D$9))),"00")&amp;"/"&amp;TEXT(MONTH(_xlfn.MINIFS(Consolidado!$B$5:$B$1000,Consolidado!$E$5:$E$1000,$B45,Consolidado!$C$5:$C$1000,"SSF",Consolidado!$I$5:$I$1000,"X",Consolidado!$H$5:$H$1000,IF($D$9="Todos","&gt;0",$D$9))),"00")&amp;IF($D$9="Todos","/"&amp;RIGHT(YEAR(_xlfn.MINIFS(Consolidado!$B$5:$B$1000,Consolidado!$E$5:$E$1000,$B45,Consolidado!$C$5:$C$1000,"SSF",Consolidado!$I$5:$I$1000,"X",Consolidado!$H$5:$H$1000,IF($D$9="Todos","&gt;0",$D$9))),2),"")&amp;IF(_xlfn.MAXIFS(Consolidado!$B$5:$B$1000,Consolidado!$E$5:$E$1000,$B45,Consolidado!$C$5:$C$1000,"SSF",Consolidado!$I$5:$I$1000,"X",Consolidado!$H$5:$H$1000,IF($D$9="Todos","&gt;0",$D$9))&lt;&gt;_xlfn.MINIFS(Consolidado!$B$5:$B$1000,Consolidado!$E$5:$E$1000,$B45,Consolidado!$C$5:$C$1000,"SSF",Consolidado!$I$5:$I$1000,"X",Consolidado!$H$5:$H$1000,IF($D$9="Todos","&gt;0",$D$9))," y "&amp;TEXT(DAY(_xlfn.MAXIFS(Consolidado!$B$5:$B$1000,Consolidado!$E$5:$E$1000,$B45,Consolidado!$C$5:$C$1000,"SSF",Consolidado!$I$5:$I$1000,"X",Consolidado!$H$5:$H$1000,IF($D$9="Todos","&gt;0",$D$9))),"00")&amp;"/"&amp;TEXT(MONTH(_xlfn.MAXIFS(Consolidado!$B$5:$B$1000,Consolidado!$E$5:$E$1000,$B45,Consolidado!$C$5:$C$1000,"SSF",Consolidado!$I$5:$I$1000,"X",Consolidado!$H$5:$H$1000,IF($D$9="Todos","&gt;0",$D$9))),"00")&amp;IF($D$9="Todos","/"&amp;RIGHT(YEAR(_xlfn.MAXIFS(Consolidado!$B$5:$B$1000,Consolidado!$E$5:$E$1000,$B45,Consolidado!$C$5:$C$1000,"SSF",Consolidado!$I$5:$I$1000,"X",Consolidado!$H$5:$H$1000,IF($D$9="Todos","&gt;0",$D$9))),2),""),""),""),IF(SUMIFS(Consolidado!$AD$5:$AD$1000,Consolidado!$E$5:$E$1000,$B45,Consolidado!$C$5:$C$1000,"Comité de Supervisión",Consolidado!$I$5:$I$1000,"X",Consolidado!$H$5:$H$1000,IF($D$9="Todos","&gt;0",$D$9))&gt;0,"Comité Sup. "&amp;TEXT(DAY(_xlfn.MINIFS(Consolidado!$B$5:$B$1000,Consolidado!$E$5:$E$1000,$B45,Consolidado!$C$5:$C$1000,"Comité de Supervisión",Consolidado!$I$5:$I$1000,"X",Consolidado!$H$5:$H$1000,IF($D$9="Todos","&gt;0",$D$9))),"00")&amp;"/"&amp;TEXT(MONTH(_xlfn.MINIFS(Consolidado!$B$5:$B$1000,Consolidado!$E$5:$E$1000,$B45,Consolidado!$C$5:$C$1000,"Comité de Supervisión",Consolidado!$I$5:$I$1000,"X",Consolidado!$H$5:$H$1000,IF($D$9="Todos","&gt;0",$D$9))),"00")&amp;IF($D$9="Todos","/"&amp;RIGHT(YEAR(_xlfn.MINIFS(Consolidado!$B$5:$B$1000,Consolidado!$E$5:$E$1000,$B45,Consolidado!$C$5:$C$1000,"Comité de Supervisión",Consolidado!$I$5:$I$1000,"X",Consolidado!$H$5:$H$1000,IF($D$9="Todos","&gt;0",$D$9))),2),"")&amp;IF(_xlfn.MAXIFS(Consolidado!$B$5:$B$1000,Consolidado!$E$5:$E$1000,$B45,Consolidado!$C$5:$C$1000,"Comité de Supervisión",Consolidado!$I$5:$I$1000,"X",Consolidado!$H$5:$H$1000,IF($D$9="Todos","&gt;0",$D$9))&lt;&gt;_xlfn.MINIFS(Consolidado!$B$5:$B$1000,Consolidado!$E$5:$E$1000,$B45,Consolidado!$C$5:$C$1000,"Comité de Supervisión",Consolidado!$I$5:$I$1000,"X",Consolidado!$H$5:$H$1000,IF($D$9="Todos","&gt;0",$D$9))," y "&amp;TEXT(DAY(_xlfn.MAXIFS(Consolidado!$B$5:$B$1000,Consolidado!$E$5:$E$1000,$B45,Consolidado!$C$5:$C$1000,"Comité de Supervisión",Consolidado!$I$5:$I$1000,"X",Consolidado!$H$5:$H$1000,IF($D$9="Todos","&gt;0",$D$9))),"00")&amp;"/"&amp;TEXT(MONTH(_xlfn.MAXIFS(Consolidado!$B$5:$B$1000,Consolidado!$E$5:$E$1000,$B45,Consolidado!$C$5:$C$1000,"Comité de Supervisión",Consolidado!$I$5:$I$1000,"X",Consolidado!$H$5:$H$1000,IF($D$9="Todos","&gt;0",$D$9))),"00")&amp;IF($D$9="Todos","/"&amp;RIGHT(YEAR(_xlfn.MAXIFS(Consolidado!$B$5:$B$1000,Consolidado!$E$5:$E$1000,$B45,Consolidado!$C$5:$C$1000,"Comité de Supervisión",Consolidado!$I$5:$I$1000,"X",Consolidado!$H$5:$H$1000,IF($D$9="Todos","&gt;0",$D$9))),2),""),""),""),IF(SUMIFS(Consolidado!$AD$5:$AD$1000,Consolidado!$E$5:$E$1000,$B45,Consolidado!$C$5:$C$1000,"Consejo de Administración",Consolidado!$I$5:$I$1000,"X",Consolidado!$H$5:$H$1000,IF($D$9="Todos","&gt;0",$D$9))&gt;0,"Consejo "&amp;TEXT(DAY(_xlfn.MINIFS(Consolidado!$B$5:$B$1000,Consolidado!$E$5:$E$1000,$B45,Consolidado!$C$5:$C$1000,"Consejo de Administración",Consolidado!$I$5:$I$1000,"X",Consolidado!$H$5:$H$1000,IF($D$9="Todos","&gt;0",$D$9))),"00")&amp;"/"&amp;TEXT(MONTH(_xlfn.MINIFS(Consolidado!$B$5:$B$1000,Consolidado!$E$5:$E$1000,$B45,Consolidado!$C$5:$C$1000,"Consejo de Administración",Consolidado!$I$5:$I$1000,"X",Consolidado!$H$5:$H$1000,IF($D$9="Todos","&gt;0",$D$9))),"00")&amp;IF($D$9="Todos","/"&amp;RIGHT(YEAR(_xlfn.MINIFS(Consolidado!$B$5:$B$1000,Consolidado!$E$5:$E$1000,$B45,Consolidado!$C$5:$C$1000,"Consejo de Administración",Consolidado!$I$5:$I$1000,"X",Consolidado!$H$5:$H$1000,IF($D$9="Todos","&gt;0",$D$9))),2),"")&amp;IF(_xlfn.MAXIFS(Consolidado!$B$5:$B$1000,Consolidado!$E$5:$E$1000,$B45,Consolidado!$C$5:$C$1000,"Consejo de Administración",Consolidado!$I$5:$I$1000,"X",Consolidado!$H$5:$H$1000,IF($D$9="Todos","&gt;0",$D$9))&lt;&gt;_xlfn.MINIFS(Consolidado!$B$5:$B$1000,Consolidado!$E$5:$E$1000,$B45,Consolidado!$C$5:$C$1000,"Consejo de Administración",Consolidado!$I$5:$I$1000,"X",Consolidado!$H$5:$H$1000,IF($D$9="Todos","&gt;0",$D$9))," y "&amp;TEXT(DAY(_xlfn.MAXIFS(Consolidado!$B$5:$B$1000,Consolidado!$E$5:$E$1000,$B45,Consolidado!$C$5:$C$1000,"Consejo de Administración",Consolidado!$I$5:$I$1000,"X",Consolidado!$H$5:$H$1000,IF($D$9="Todos","&gt;0",$D$9))),"00")&amp;"/"&amp;TEXT(MONTH(_xlfn.MAXIFS(Consolidado!$B$5:$B$1000,Consolidado!$E$5:$E$1000,$B45,Consolidado!$C$5:$C$1000,"Consejo de Administración",Consolidado!$I$5:$I$1000,"X",Consolidado!$H$5:$H$1000,IF($D$9="Todos","&gt;0",$D$9))),"00")&amp;IF($D$9="Todos","/"&amp;RIGHT(YEAR(_xlfn.MAXIFS(Consolidado!$B$5:$B$1000,Consolidado!$E$5:$E$1000,$B45,Consolidado!$C$5:$C$1000,"Consejo de Administración",Consolidado!$I$5:$I$1000,"X",Consolidado!$H$5:$H$1000,IF($D$9="Todos","&gt;0",$D$9))),2),""),""),""),IF(SUMIFS(Consolidado!$AD$5:$AD$1000,Consolidado!$E$5:$E$1000,$B45,Consolidado!$C$5:$C$1000,"Otros",Consolidado!$I$5:$I$1000,"X",Consolidado!$H$5:$H$1000,IF($D$9="Todos","&gt;0",$D$9))&gt;0,"Otros "&amp;TEXT(DAY(_xlfn.MINIFS(Consolidado!$B$5:$B$1000,Consolidado!$E$5:$E$1000,$B45,Consolidado!$C$5:$C$1000,"Otros",Consolidado!$I$5:$I$1000,"X",Consolidado!$H$5:$H$1000,IF($D$9="Todos","&gt;0",$D$9))),"00")&amp;"/"&amp;TEXT(MONTH(_xlfn.MINIFS(Consolidado!$B$5:$B$1000,Consolidado!$E$5:$E$1000,$B45,Consolidado!$C$5:$C$1000,"Otros",Consolidado!$I$5:$I$1000,"X",Consolidado!$H$5:$H$1000,IF($D$9="Todos","&gt;0",$D$9))),"00")&amp;IF($D$9="Todos","/"&amp;RIGHT(YEAR(_xlfn.MINIFS(Consolidado!$B$5:$B$1000,Consolidado!$E$5:$E$1000,$B45,Consolidado!$C$5:$C$1000,"Otros",Consolidado!$I$5:$I$1000,"X",Consolidado!$H$5:$H$1000,IF($D$9="Todos","&gt;0",$D$9))),2),"")&amp;IF(_xlfn.MAXIFS(Consolidado!$B$5:$B$1000,Consolidado!$E$5:$E$1000,$B45,Consolidado!$C$5:$C$1000,"Otros",Consolidado!$I$5:$I$1000,"X",Consolidado!$H$5:$H$1000,IF($D$9="Todos","&gt;0",$D$9))&lt;&gt;_xlfn.MINIFS(Consolidado!$B$5:$B$1000,Consolidado!$E$5:$E$1000,$B45,Consolidado!$C$5:$C$1000,"Otros",Consolidado!$I$5:$I$1000,"X",Consolidado!$H$5:$H$1000,IF($D$9="Todos","&gt;0",$D$9))," y "&amp;TEXT(DAY(_xlfn.MAXIFS(Consolidado!$B$5:$B$1000,Consolidado!$E$5:$E$1000,$B45,Consolidado!$C$5:$C$1000,"Otros",Consolidado!$I$5:$I$1000,"X",Consolidado!$H$5:$H$1000,IF($D$9="Todos","&gt;0",$D$9))),"00")&amp;"/"&amp;TEXT(MONTH(_xlfn.MAXIFS(Consolidado!$B$5:$B$1000,Consolidado!$E$5:$E$1000,$B45,Consolidado!$C$5:$C$1000,"Otros",Consolidado!$I$5:$I$1000,"X",Consolidado!$H$5:$H$1000,IF($D$9="Todos","&gt;0",$D$9))),"00")&amp;IF($D$9="Todos","/"&amp;RIGHT(YEAR(_xlfn.MAXIFS(Consolidado!$B$5:$B$1000,Consolidado!$E$5:$E$1000,$B45,Consolidado!$C$5:$C$1000,"Otros",Consolidado!$I$5:$I$1000,"X",Consolidado!$H$5:$H$1000,IF($D$9="Todos","&gt;0",$D$9))),2),""),""),""))</f>
        <v/>
      </c>
      <c r="L45" s="37" t="str">
        <f aca="false">_xlfn.TEXTJOIN(" +"&amp;CHAR(10),TRUE(),IF(SUMIFS(Consolidado!$AD$5:$AD$1000,Consolidado!$E$5:$E$1000,$B45,Consolidado!$C$5:$C$1000,"Auditoría Interna",Consolidado!$J$5:$J$1000,"X",Consolidado!$H$5:$H$1000,IF($D$9="Todos","&gt;0",$D$9))&gt;0,"Interna "&amp;TEXT(DAY(_xlfn.MINIFS(Consolidado!$B$5:$B$1000,Consolidado!$E$5:$E$1000,$B45,Consolidado!$C$5:$C$1000,"Auditoría Interna",Consolidado!$J$5:$J$1000,"X",Consolidado!$H$5:$H$1000,IF($D$9="Todos","&gt;0",$D$9))),"00")&amp;"/"&amp;TEXT(MONTH(_xlfn.MINIFS(Consolidado!$B$5:$B$1000,Consolidado!$E$5:$E$1000,$B45,Consolidado!$C$5:$C$1000,"Auditoría Interna",Consolidado!$J$5:$J$1000,"X",Consolidado!$H$5:$H$1000,IF($D$9="Todos","&gt;0",$D$9))),"00")&amp;IF($D$9="Todos","/"&amp;RIGHT(YEAR(_xlfn.MINIFS(Consolidado!$B$5:$B$1000,Consolidado!$E$5:$E$1000,$B45,Consolidado!$C$5:$C$1000,"Auditoría Interna",Consolidado!$J$5:$J$1000,"X",Consolidado!$H$5:$H$1000,IF($D$9="Todos","&gt;0",$D$9))),2),"")&amp;IF(_xlfn.MAXIFS(Consolidado!$B$5:$B$1000,Consolidado!$E$5:$E$1000,$B45,Consolidado!$C$5:$C$1000,"Auditoría Interna",Consolidado!$J$5:$J$1000,"X",Consolidado!$H$5:$H$1000,IF($D$9="Todos","&gt;0",$D$9))&lt;&gt;_xlfn.MINIFS(Consolidado!$B$5:$B$1000,Consolidado!$E$5:$E$1000,$B45,Consolidado!$C$5:$C$1000,"Auditoría Interna",Consolidado!$J$5:$J$1000,"X",Consolidado!$H$5:$H$1000,IF($D$9="Todos","&gt;0",$D$9))," y "&amp;TEXT(DAY(_xlfn.MAXIFS(Consolidado!$B$5:$B$1000,Consolidado!$E$5:$E$1000,$B45,Consolidado!$C$5:$C$1000,"Auditoría Interna",Consolidado!$J$5:$J$1000,"X",Consolidado!$H$5:$H$1000,IF($D$9="Todos","&gt;0",$D$9))),"00")&amp;"/"&amp;TEXT(MONTH(_xlfn.MAXIFS(Consolidado!$B$5:$B$1000,Consolidado!$E$5:$E$1000,$B45,Consolidado!$C$5:$C$1000,"Auditoría Interna",Consolidado!$J$5:$J$1000,"X",Consolidado!$H$5:$H$1000,IF($D$9="Todos","&gt;0",$D$9))),"00")&amp;IF($D$9="Todos","/"&amp;RIGHT(YEAR(_xlfn.MAXIFS(Consolidado!$B$5:$B$1000,Consolidado!$E$5:$E$1000,$B45,Consolidado!$C$5:$C$1000,"Auditoría Interna",Consolidado!$J$5:$J$1000,"X",Consolidado!$H$5:$H$1000,IF($D$9="Todos","&gt;0",$D$9))),2),""),""),""),IF(SUMIFS(Consolidado!$AD$5:$AD$1000,Consolidado!$E$5:$E$1000,$B45,Consolidado!$C$5:$C$1000,"Auditoría Externa",Consolidado!$J$5:$J$1000,"X",Consolidado!$H$5:$H$1000,IF($D$9="Todos","&gt;0",$D$9))&gt;0,"Externa "&amp;TEXT(DAY(_xlfn.MINIFS(Consolidado!$B$5:$B$1000,Consolidado!$E$5:$E$1000,$B45,Consolidado!$C$5:$C$1000,"Auditoría Externa",Consolidado!$J$5:$J$1000,"X",Consolidado!$H$5:$H$1000,IF($D$9="Todos","&gt;0",$D$9))),"00")&amp;"/"&amp;TEXT(MONTH(_xlfn.MINIFS(Consolidado!$B$5:$B$1000,Consolidado!$E$5:$E$1000,$B45,Consolidado!$C$5:$C$1000,"Auditoría Externa",Consolidado!$J$5:$J$1000,"X",Consolidado!$H$5:$H$1000,IF($D$9="Todos","&gt;0",$D$9))),"00")&amp;IF($D$9="Todos","/"&amp;RIGHT(YEAR(_xlfn.MINIFS(Consolidado!$B$5:$B$1000,Consolidado!$E$5:$E$1000,$B45,Consolidado!$C$5:$C$1000,"Auditoría Externa",Consolidado!$J$5:$J$1000,"X",Consolidado!$H$5:$H$1000,IF($D$9="Todos","&gt;0",$D$9))),2),"")&amp;IF(_xlfn.MAXIFS(Consolidado!$B$5:$B$1000,Consolidado!$E$5:$E$1000,$B45,Consolidado!$C$5:$C$1000,"Auditoría Externa",Consolidado!$J$5:$J$1000,"X",Consolidado!$H$5:$H$1000,IF($D$9="Todos","&gt;0",$D$9))&lt;&gt;_xlfn.MINIFS(Consolidado!$B$5:$B$1000,Consolidado!$E$5:$E$1000,$B45,Consolidado!$C$5:$C$1000,"Auditoría Externa",Consolidado!$J$5:$J$1000,"X",Consolidado!$H$5:$H$1000,IF($D$9="Todos","&gt;0",$D$9))," y "&amp;TEXT(DAY(_xlfn.MAXIFS(Consolidado!$B$5:$B$1000,Consolidado!$E$5:$E$1000,$B45,Consolidado!$C$5:$C$1000,"Auditoría Externa",Consolidado!$J$5:$J$1000,"X",Consolidado!$H$5:$H$1000,IF($D$9="Todos","&gt;0",$D$9))),"00")&amp;"/"&amp;TEXT(MONTH(_xlfn.MAXIFS(Consolidado!$B$5:$B$1000,Consolidado!$E$5:$E$1000,$B45,Consolidado!$C$5:$C$1000,"Auditoría Externa",Consolidado!$J$5:$J$1000,"X",Consolidado!$H$5:$H$1000,IF($D$9="Todos","&gt;0",$D$9))),"00")&amp;IF($D$9="Todos","/"&amp;RIGHT(YEAR(_xlfn.MAXIFS(Consolidado!$B$5:$B$1000,Consolidado!$E$5:$E$1000,$B45,Consolidado!$C$5:$C$1000,"Auditoría Externa",Consolidado!$J$5:$J$1000,"X",Consolidado!$H$5:$H$1000,IF($D$9="Todos","&gt;0",$D$9))),2),""),""),""),IF(SUMIFS(Consolidado!$AD$5:$AD$1000,Consolidado!$E$5:$E$1000,$B45,Consolidado!$C$5:$C$1000,"SSF",Consolidado!$J$5:$J$1000,"X",Consolidado!$H$5:$H$1000,IF($D$9="Todos","&gt;0",$D$9))&gt;0,"SSF "&amp;TEXT(DAY(_xlfn.MINIFS(Consolidado!$B$5:$B$1000,Consolidado!$E$5:$E$1000,$B45,Consolidado!$C$5:$C$1000,"SSF",Consolidado!$J$5:$J$1000,"X",Consolidado!$H$5:$H$1000,IF($D$9="Todos","&gt;0",$D$9))),"00")&amp;"/"&amp;TEXT(MONTH(_xlfn.MINIFS(Consolidado!$B$5:$B$1000,Consolidado!$E$5:$E$1000,$B45,Consolidado!$C$5:$C$1000,"SSF",Consolidado!$J$5:$J$1000,"X",Consolidado!$H$5:$H$1000,IF($D$9="Todos","&gt;0",$D$9))),"00")&amp;IF($D$9="Todos","/"&amp;RIGHT(YEAR(_xlfn.MINIFS(Consolidado!$B$5:$B$1000,Consolidado!$E$5:$E$1000,$B45,Consolidado!$C$5:$C$1000,"SSF",Consolidado!$J$5:$J$1000,"X",Consolidado!$H$5:$H$1000,IF($D$9="Todos","&gt;0",$D$9))),2),"")&amp;IF(_xlfn.MAXIFS(Consolidado!$B$5:$B$1000,Consolidado!$E$5:$E$1000,$B45,Consolidado!$C$5:$C$1000,"SSF",Consolidado!$J$5:$J$1000,"X",Consolidado!$H$5:$H$1000,IF($D$9="Todos","&gt;0",$D$9))&lt;&gt;_xlfn.MINIFS(Consolidado!$B$5:$B$1000,Consolidado!$E$5:$E$1000,$B45,Consolidado!$C$5:$C$1000,"SSF",Consolidado!$J$5:$J$1000,"X",Consolidado!$H$5:$H$1000,IF($D$9="Todos","&gt;0",$D$9))," y "&amp;TEXT(DAY(_xlfn.MAXIFS(Consolidado!$B$5:$B$1000,Consolidado!$E$5:$E$1000,$B45,Consolidado!$C$5:$C$1000,"SSF",Consolidado!$J$5:$J$1000,"X",Consolidado!$H$5:$H$1000,IF($D$9="Todos","&gt;0",$D$9))),"00")&amp;"/"&amp;TEXT(MONTH(_xlfn.MAXIFS(Consolidado!$B$5:$B$1000,Consolidado!$E$5:$E$1000,$B45,Consolidado!$C$5:$C$1000,"SSF",Consolidado!$J$5:$J$1000,"X",Consolidado!$H$5:$H$1000,IF($D$9="Todos","&gt;0",$D$9))),"00")&amp;IF($D$9="Todos","/"&amp;RIGHT(YEAR(_xlfn.MAXIFS(Consolidado!$B$5:$B$1000,Consolidado!$E$5:$E$1000,$B45,Consolidado!$C$5:$C$1000,"SSF",Consolidado!$J$5:$J$1000,"X",Consolidado!$H$5:$H$1000,IF($D$9="Todos","&gt;0",$D$9))),2),""),""),""),IF(SUMIFS(Consolidado!$AD$5:$AD$1000,Consolidado!$E$5:$E$1000,$B45,Consolidado!$C$5:$C$1000,"Comité de Supervisión",Consolidado!$J$5:$J$1000,"X",Consolidado!$H$5:$H$1000,IF($D$9="Todos","&gt;0",$D$9))&gt;0,"Comité Sup. "&amp;TEXT(DAY(_xlfn.MINIFS(Consolidado!$B$5:$B$1000,Consolidado!$E$5:$E$1000,$B45,Consolidado!$C$5:$C$1000,"Comité de Supervisión",Consolidado!$J$5:$J$1000,"X",Consolidado!$H$5:$H$1000,IF($D$9="Todos","&gt;0",$D$9))),"00")&amp;"/"&amp;TEXT(MONTH(_xlfn.MINIFS(Consolidado!$B$5:$B$1000,Consolidado!$E$5:$E$1000,$B45,Consolidado!$C$5:$C$1000,"Comité de Supervisión",Consolidado!$J$5:$J$1000,"X",Consolidado!$H$5:$H$1000,IF($D$9="Todos","&gt;0",$D$9))),"00")&amp;IF($D$9="Todos","/"&amp;RIGHT(YEAR(_xlfn.MINIFS(Consolidado!$B$5:$B$1000,Consolidado!$E$5:$E$1000,$B45,Consolidado!$C$5:$C$1000,"Comité de Supervisión",Consolidado!$J$5:$J$1000,"X",Consolidado!$H$5:$H$1000,IF($D$9="Todos","&gt;0",$D$9))),2),"")&amp;IF(_xlfn.MAXIFS(Consolidado!$B$5:$B$1000,Consolidado!$E$5:$E$1000,$B45,Consolidado!$C$5:$C$1000,"Comité de Supervisión",Consolidado!$J$5:$J$1000,"X",Consolidado!$H$5:$H$1000,IF($D$9="Todos","&gt;0",$D$9))&lt;&gt;_xlfn.MINIFS(Consolidado!$B$5:$B$1000,Consolidado!$E$5:$E$1000,$B45,Consolidado!$C$5:$C$1000,"Comité de Supervisión",Consolidado!$J$5:$J$1000,"X",Consolidado!$H$5:$H$1000,IF($D$9="Todos","&gt;0",$D$9))," y "&amp;TEXT(DAY(_xlfn.MAXIFS(Consolidado!$B$5:$B$1000,Consolidado!$E$5:$E$1000,$B45,Consolidado!$C$5:$C$1000,"Comité de Supervisión",Consolidado!$J$5:$J$1000,"X",Consolidado!$H$5:$H$1000,IF($D$9="Todos","&gt;0",$D$9))),"00")&amp;"/"&amp;TEXT(MONTH(_xlfn.MAXIFS(Consolidado!$B$5:$B$1000,Consolidado!$E$5:$E$1000,$B45,Consolidado!$C$5:$C$1000,"Comité de Supervisión",Consolidado!$J$5:$J$1000,"X",Consolidado!$H$5:$H$1000,IF($D$9="Todos","&gt;0",$D$9))),"00")&amp;IF($D$9="Todos","/"&amp;RIGHT(YEAR(_xlfn.MAXIFS(Consolidado!$B$5:$B$1000,Consolidado!$E$5:$E$1000,$B45,Consolidado!$C$5:$C$1000,"Comité de Supervisión",Consolidado!$J$5:$J$1000,"X",Consolidado!$H$5:$H$1000,IF($D$9="Todos","&gt;0",$D$9))),2),""),""),""),IF(SUMIFS(Consolidado!$AD$5:$AD$1000,Consolidado!$E$5:$E$1000,$B45,Consolidado!$C$5:$C$1000,"Consejo de Administración",Consolidado!$J$5:$J$1000,"X",Consolidado!$H$5:$H$1000,IF($D$9="Todos","&gt;0",$D$9))&gt;0,"Consejo "&amp;TEXT(DAY(_xlfn.MINIFS(Consolidado!$B$5:$B$1000,Consolidado!$E$5:$E$1000,$B45,Consolidado!$C$5:$C$1000,"Consejo de Administración",Consolidado!$J$5:$J$1000,"X",Consolidado!$H$5:$H$1000,IF($D$9="Todos","&gt;0",$D$9))),"00")&amp;"/"&amp;TEXT(MONTH(_xlfn.MINIFS(Consolidado!$B$5:$B$1000,Consolidado!$E$5:$E$1000,$B45,Consolidado!$C$5:$C$1000,"Consejo de Administración",Consolidado!$J$5:$J$1000,"X",Consolidado!$H$5:$H$1000,IF($D$9="Todos","&gt;0",$D$9))),"00")&amp;IF($D$9="Todos","/"&amp;RIGHT(YEAR(_xlfn.MINIFS(Consolidado!$B$5:$B$1000,Consolidado!$E$5:$E$1000,$B45,Consolidado!$C$5:$C$1000,"Consejo de Administración",Consolidado!$J$5:$J$1000,"X",Consolidado!$H$5:$H$1000,IF($D$9="Todos","&gt;0",$D$9))),2),"")&amp;IF(_xlfn.MAXIFS(Consolidado!$B$5:$B$1000,Consolidado!$E$5:$E$1000,$B45,Consolidado!$C$5:$C$1000,"Consejo de Administración",Consolidado!$J$5:$J$1000,"X",Consolidado!$H$5:$H$1000,IF($D$9="Todos","&gt;0",$D$9))&lt;&gt;_xlfn.MINIFS(Consolidado!$B$5:$B$1000,Consolidado!$E$5:$E$1000,$B45,Consolidado!$C$5:$C$1000,"Consejo de Administración",Consolidado!$J$5:$J$1000,"X",Consolidado!$H$5:$H$1000,IF($D$9="Todos","&gt;0",$D$9))," y "&amp;TEXT(DAY(_xlfn.MAXIFS(Consolidado!$B$5:$B$1000,Consolidado!$E$5:$E$1000,$B45,Consolidado!$C$5:$C$1000,"Consejo de Administración",Consolidado!$J$5:$J$1000,"X",Consolidado!$H$5:$H$1000,IF($D$9="Todos","&gt;0",$D$9))),"00")&amp;"/"&amp;TEXT(MONTH(_xlfn.MAXIFS(Consolidado!$B$5:$B$1000,Consolidado!$E$5:$E$1000,$B45,Consolidado!$C$5:$C$1000,"Consejo de Administración",Consolidado!$J$5:$J$1000,"X",Consolidado!$H$5:$H$1000,IF($D$9="Todos","&gt;0",$D$9))),"00")&amp;IF($D$9="Todos","/"&amp;RIGHT(YEAR(_xlfn.MAXIFS(Consolidado!$B$5:$B$1000,Consolidado!$E$5:$E$1000,$B45,Consolidado!$C$5:$C$1000,"Consejo de Administración",Consolidado!$J$5:$J$1000,"X",Consolidado!$H$5:$H$1000,IF($D$9="Todos","&gt;0",$D$9))),2),""),""),""),IF(SUMIFS(Consolidado!$AD$5:$AD$1000,Consolidado!$E$5:$E$1000,$B45,Consolidado!$C$5:$C$1000,"Otros",Consolidado!$J$5:$J$1000,"X",Consolidado!$H$5:$H$1000,IF($D$9="Todos","&gt;0",$D$9))&gt;0,"Otros "&amp;TEXT(DAY(_xlfn.MINIFS(Consolidado!$B$5:$B$1000,Consolidado!$E$5:$E$1000,$B45,Consolidado!$C$5:$C$1000,"Otros",Consolidado!$J$5:$J$1000,"X",Consolidado!$H$5:$H$1000,IF($D$9="Todos","&gt;0",$D$9))),"00")&amp;"/"&amp;TEXT(MONTH(_xlfn.MINIFS(Consolidado!$B$5:$B$1000,Consolidado!$E$5:$E$1000,$B45,Consolidado!$C$5:$C$1000,"Otros",Consolidado!$J$5:$J$1000,"X",Consolidado!$H$5:$H$1000,IF($D$9="Todos","&gt;0",$D$9))),"00")&amp;IF($D$9="Todos","/"&amp;RIGHT(YEAR(_xlfn.MINIFS(Consolidado!$B$5:$B$1000,Consolidado!$E$5:$E$1000,$B45,Consolidado!$C$5:$C$1000,"Otros",Consolidado!$J$5:$J$1000,"X",Consolidado!$H$5:$H$1000,IF($D$9="Todos","&gt;0",$D$9))),2),"")&amp;IF(_xlfn.MAXIFS(Consolidado!$B$5:$B$1000,Consolidado!$E$5:$E$1000,$B45,Consolidado!$C$5:$C$1000,"Otros",Consolidado!$J$5:$J$1000,"X",Consolidado!$H$5:$H$1000,IF($D$9="Todos","&gt;0",$D$9))&lt;&gt;_xlfn.MINIFS(Consolidado!$B$5:$B$1000,Consolidado!$E$5:$E$1000,$B45,Consolidado!$C$5:$C$1000,"Otros",Consolidado!$J$5:$J$1000,"X",Consolidado!$H$5:$H$1000,IF($D$9="Todos","&gt;0",$D$9))," y "&amp;TEXT(DAY(_xlfn.MAXIFS(Consolidado!$B$5:$B$1000,Consolidado!$E$5:$E$1000,$B45,Consolidado!$C$5:$C$1000,"Otros",Consolidado!$J$5:$J$1000,"X",Consolidado!$H$5:$H$1000,IF($D$9="Todos","&gt;0",$D$9))),"00")&amp;"/"&amp;TEXT(MONTH(_xlfn.MAXIFS(Consolidado!$B$5:$B$1000,Consolidado!$E$5:$E$1000,$B45,Consolidado!$C$5:$C$1000,"Otros",Consolidado!$J$5:$J$1000,"X",Consolidado!$H$5:$H$1000,IF($D$9="Todos","&gt;0",$D$9))),"00")&amp;IF($D$9="Todos","/"&amp;RIGHT(YEAR(_xlfn.MAXIFS(Consolidado!$B$5:$B$1000,Consolidado!$E$5:$E$1000,$B45,Consolidado!$C$5:$C$1000,"Otros",Consolidado!$J$5:$J$1000,"X",Consolidado!$H$5:$H$1000,IF($D$9="Todos","&gt;0",$D$9))),2),""),""),""))</f>
        <v/>
      </c>
      <c r="M45" s="37" t="str">
        <f aca="false">_xlfn.TEXTJOIN(" +"&amp;CHAR(10),TRUE(),IF(SUMIFS(Consolidado!$AD$5:$AD$1000,Consolidado!$E$5:$E$1000,$B45,Consolidado!$C$5:$C$1000,"Auditoría Interna",Consolidado!$K$5:$K$1000,"X",Consolidado!$H$5:$H$1000,IF($D$9="Todos","&gt;0",$D$9))&gt;0,"Interna "&amp;TEXT(DAY(_xlfn.MINIFS(Consolidado!$B$5:$B$1000,Consolidado!$E$5:$E$1000,$B45,Consolidado!$C$5:$C$1000,"Auditoría Interna",Consolidado!$K$5:$K$1000,"X",Consolidado!$H$5:$H$1000,IF($D$9="Todos","&gt;0",$D$9))),"00")&amp;"/"&amp;TEXT(MONTH(_xlfn.MINIFS(Consolidado!$B$5:$B$1000,Consolidado!$E$5:$E$1000,$B45,Consolidado!$C$5:$C$1000,"Auditoría Interna",Consolidado!$K$5:$K$1000,"X",Consolidado!$H$5:$H$1000,IF($D$9="Todos","&gt;0",$D$9))),"00")&amp;IF($D$9="Todos","/"&amp;RIGHT(YEAR(_xlfn.MINIFS(Consolidado!$B$5:$B$1000,Consolidado!$E$5:$E$1000,$B45,Consolidado!$C$5:$C$1000,"Auditoría Interna",Consolidado!$K$5:$K$1000,"X",Consolidado!$H$5:$H$1000,IF($D$9="Todos","&gt;0",$D$9))),2),"")&amp;IF(_xlfn.MAXIFS(Consolidado!$B$5:$B$1000,Consolidado!$E$5:$E$1000,$B45,Consolidado!$C$5:$C$1000,"Auditoría Interna",Consolidado!$K$5:$K$1000,"X",Consolidado!$H$5:$H$1000,IF($D$9="Todos","&gt;0",$D$9))&lt;&gt;_xlfn.MINIFS(Consolidado!$B$5:$B$1000,Consolidado!$E$5:$E$1000,$B45,Consolidado!$C$5:$C$1000,"Auditoría Interna",Consolidado!$K$5:$K$1000,"X",Consolidado!$H$5:$H$1000,IF($D$9="Todos","&gt;0",$D$9))," y "&amp;TEXT(DAY(_xlfn.MAXIFS(Consolidado!$B$5:$B$1000,Consolidado!$E$5:$E$1000,$B45,Consolidado!$C$5:$C$1000,"Auditoría Interna",Consolidado!$K$5:$K$1000,"X",Consolidado!$H$5:$H$1000,IF($D$9="Todos","&gt;0",$D$9))),"00")&amp;"/"&amp;TEXT(MONTH(_xlfn.MAXIFS(Consolidado!$B$5:$B$1000,Consolidado!$E$5:$E$1000,$B45,Consolidado!$C$5:$C$1000,"Auditoría Interna",Consolidado!$K$5:$K$1000,"X",Consolidado!$H$5:$H$1000,IF($D$9="Todos","&gt;0",$D$9))),"00")&amp;IF($D$9="Todos","/"&amp;RIGHT(YEAR(_xlfn.MAXIFS(Consolidado!$B$5:$B$1000,Consolidado!$E$5:$E$1000,$B45,Consolidado!$C$5:$C$1000,"Auditoría Interna",Consolidado!$K$5:$K$1000,"X",Consolidado!$H$5:$H$1000,IF($D$9="Todos","&gt;0",$D$9))),2),""),""),""),IF(SUMIFS(Consolidado!$AD$5:$AD$1000,Consolidado!$E$5:$E$1000,$B45,Consolidado!$C$5:$C$1000,"Auditoría Externa",Consolidado!$K$5:$K$1000,"X",Consolidado!$H$5:$H$1000,IF($D$9="Todos","&gt;0",$D$9))&gt;0,"Externa "&amp;TEXT(DAY(_xlfn.MINIFS(Consolidado!$B$5:$B$1000,Consolidado!$E$5:$E$1000,$B45,Consolidado!$C$5:$C$1000,"Auditoría Externa",Consolidado!$K$5:$K$1000,"X",Consolidado!$H$5:$H$1000,IF($D$9="Todos","&gt;0",$D$9))),"00")&amp;"/"&amp;TEXT(MONTH(_xlfn.MINIFS(Consolidado!$B$5:$B$1000,Consolidado!$E$5:$E$1000,$B45,Consolidado!$C$5:$C$1000,"Auditoría Externa",Consolidado!$K$5:$K$1000,"X",Consolidado!$H$5:$H$1000,IF($D$9="Todos","&gt;0",$D$9))),"00")&amp;IF($D$9="Todos","/"&amp;RIGHT(YEAR(_xlfn.MINIFS(Consolidado!$B$5:$B$1000,Consolidado!$E$5:$E$1000,$B45,Consolidado!$C$5:$C$1000,"Auditoría Externa",Consolidado!$K$5:$K$1000,"X",Consolidado!$H$5:$H$1000,IF($D$9="Todos","&gt;0",$D$9))),2),"")&amp;IF(_xlfn.MAXIFS(Consolidado!$B$5:$B$1000,Consolidado!$E$5:$E$1000,$B45,Consolidado!$C$5:$C$1000,"Auditoría Externa",Consolidado!$K$5:$K$1000,"X",Consolidado!$H$5:$H$1000,IF($D$9="Todos","&gt;0",$D$9))&lt;&gt;_xlfn.MINIFS(Consolidado!$B$5:$B$1000,Consolidado!$E$5:$E$1000,$B45,Consolidado!$C$5:$C$1000,"Auditoría Externa",Consolidado!$K$5:$K$1000,"X",Consolidado!$H$5:$H$1000,IF($D$9="Todos","&gt;0",$D$9))," y "&amp;TEXT(DAY(_xlfn.MAXIFS(Consolidado!$B$5:$B$1000,Consolidado!$E$5:$E$1000,$B45,Consolidado!$C$5:$C$1000,"Auditoría Externa",Consolidado!$K$5:$K$1000,"X",Consolidado!$H$5:$H$1000,IF($D$9="Todos","&gt;0",$D$9))),"00")&amp;"/"&amp;TEXT(MONTH(_xlfn.MAXIFS(Consolidado!$B$5:$B$1000,Consolidado!$E$5:$E$1000,$B45,Consolidado!$C$5:$C$1000,"Auditoría Externa",Consolidado!$K$5:$K$1000,"X",Consolidado!$H$5:$H$1000,IF($D$9="Todos","&gt;0",$D$9))),"00")&amp;IF($D$9="Todos","/"&amp;RIGHT(YEAR(_xlfn.MAXIFS(Consolidado!$B$5:$B$1000,Consolidado!$E$5:$E$1000,$B45,Consolidado!$C$5:$C$1000,"Auditoría Externa",Consolidado!$K$5:$K$1000,"X",Consolidado!$H$5:$H$1000,IF($D$9="Todos","&gt;0",$D$9))),2),""),""),""),IF(SUMIFS(Consolidado!$AD$5:$AD$1000,Consolidado!$E$5:$E$1000,$B45,Consolidado!$C$5:$C$1000,"SSF",Consolidado!$K$5:$K$1000,"X",Consolidado!$H$5:$H$1000,IF($D$9="Todos","&gt;0",$D$9))&gt;0,"SSF "&amp;TEXT(DAY(_xlfn.MINIFS(Consolidado!$B$5:$B$1000,Consolidado!$E$5:$E$1000,$B45,Consolidado!$C$5:$C$1000,"SSF",Consolidado!$K$5:$K$1000,"X",Consolidado!$H$5:$H$1000,IF($D$9="Todos","&gt;0",$D$9))),"00")&amp;"/"&amp;TEXT(MONTH(_xlfn.MINIFS(Consolidado!$B$5:$B$1000,Consolidado!$E$5:$E$1000,$B45,Consolidado!$C$5:$C$1000,"SSF",Consolidado!$K$5:$K$1000,"X",Consolidado!$H$5:$H$1000,IF($D$9="Todos","&gt;0",$D$9))),"00")&amp;IF($D$9="Todos","/"&amp;RIGHT(YEAR(_xlfn.MINIFS(Consolidado!$B$5:$B$1000,Consolidado!$E$5:$E$1000,$B45,Consolidado!$C$5:$C$1000,"SSF",Consolidado!$K$5:$K$1000,"X",Consolidado!$H$5:$H$1000,IF($D$9="Todos","&gt;0",$D$9))),2),"")&amp;IF(_xlfn.MAXIFS(Consolidado!$B$5:$B$1000,Consolidado!$E$5:$E$1000,$B45,Consolidado!$C$5:$C$1000,"SSF",Consolidado!$K$5:$K$1000,"X",Consolidado!$H$5:$H$1000,IF($D$9="Todos","&gt;0",$D$9))&lt;&gt;_xlfn.MINIFS(Consolidado!$B$5:$B$1000,Consolidado!$E$5:$E$1000,$B45,Consolidado!$C$5:$C$1000,"SSF",Consolidado!$K$5:$K$1000,"X",Consolidado!$H$5:$H$1000,IF($D$9="Todos","&gt;0",$D$9))," y "&amp;TEXT(DAY(_xlfn.MAXIFS(Consolidado!$B$5:$B$1000,Consolidado!$E$5:$E$1000,$B45,Consolidado!$C$5:$C$1000,"SSF",Consolidado!$K$5:$K$1000,"X",Consolidado!$H$5:$H$1000,IF($D$9="Todos","&gt;0",$D$9))),"00")&amp;"/"&amp;TEXT(MONTH(_xlfn.MAXIFS(Consolidado!$B$5:$B$1000,Consolidado!$E$5:$E$1000,$B45,Consolidado!$C$5:$C$1000,"SSF",Consolidado!$K$5:$K$1000,"X",Consolidado!$H$5:$H$1000,IF($D$9="Todos","&gt;0",$D$9))),"00")&amp;IF($D$9="Todos","/"&amp;RIGHT(YEAR(_xlfn.MAXIFS(Consolidado!$B$5:$B$1000,Consolidado!$E$5:$E$1000,$B45,Consolidado!$C$5:$C$1000,"SSF",Consolidado!$K$5:$K$1000,"X",Consolidado!$H$5:$H$1000,IF($D$9="Todos","&gt;0",$D$9))),2),""),""),""),IF(SUMIFS(Consolidado!$AD$5:$AD$1000,Consolidado!$E$5:$E$1000,$B45,Consolidado!$C$5:$C$1000,"Comité de Supervisión",Consolidado!$K$5:$K$1000,"X",Consolidado!$H$5:$H$1000,IF($D$9="Todos","&gt;0",$D$9))&gt;0,"Comité Sup. "&amp;TEXT(DAY(_xlfn.MINIFS(Consolidado!$B$5:$B$1000,Consolidado!$E$5:$E$1000,$B45,Consolidado!$C$5:$C$1000,"Comité de Supervisión",Consolidado!$K$5:$K$1000,"X",Consolidado!$H$5:$H$1000,IF($D$9="Todos","&gt;0",$D$9))),"00")&amp;"/"&amp;TEXT(MONTH(_xlfn.MINIFS(Consolidado!$B$5:$B$1000,Consolidado!$E$5:$E$1000,$B45,Consolidado!$C$5:$C$1000,"Comité de Supervisión",Consolidado!$K$5:$K$1000,"X",Consolidado!$H$5:$H$1000,IF($D$9="Todos","&gt;0",$D$9))),"00")&amp;IF($D$9="Todos","/"&amp;RIGHT(YEAR(_xlfn.MINIFS(Consolidado!$B$5:$B$1000,Consolidado!$E$5:$E$1000,$B45,Consolidado!$C$5:$C$1000,"Comité de Supervisión",Consolidado!$K$5:$K$1000,"X",Consolidado!$H$5:$H$1000,IF($D$9="Todos","&gt;0",$D$9))),2),"")&amp;IF(_xlfn.MAXIFS(Consolidado!$B$5:$B$1000,Consolidado!$E$5:$E$1000,$B45,Consolidado!$C$5:$C$1000,"Comité de Supervisión",Consolidado!$K$5:$K$1000,"X",Consolidado!$H$5:$H$1000,IF($D$9="Todos","&gt;0",$D$9))&lt;&gt;_xlfn.MINIFS(Consolidado!$B$5:$B$1000,Consolidado!$E$5:$E$1000,$B45,Consolidado!$C$5:$C$1000,"Comité de Supervisión",Consolidado!$K$5:$K$1000,"X",Consolidado!$H$5:$H$1000,IF($D$9="Todos","&gt;0",$D$9))," y "&amp;TEXT(DAY(_xlfn.MAXIFS(Consolidado!$B$5:$B$1000,Consolidado!$E$5:$E$1000,$B45,Consolidado!$C$5:$C$1000,"Comité de Supervisión",Consolidado!$K$5:$K$1000,"X",Consolidado!$H$5:$H$1000,IF($D$9="Todos","&gt;0",$D$9))),"00")&amp;"/"&amp;TEXT(MONTH(_xlfn.MAXIFS(Consolidado!$B$5:$B$1000,Consolidado!$E$5:$E$1000,$B45,Consolidado!$C$5:$C$1000,"Comité de Supervisión",Consolidado!$K$5:$K$1000,"X",Consolidado!$H$5:$H$1000,IF($D$9="Todos","&gt;0",$D$9))),"00")&amp;IF($D$9="Todos","/"&amp;RIGHT(YEAR(_xlfn.MAXIFS(Consolidado!$B$5:$B$1000,Consolidado!$E$5:$E$1000,$B45,Consolidado!$C$5:$C$1000,"Comité de Supervisión",Consolidado!$K$5:$K$1000,"X",Consolidado!$H$5:$H$1000,IF($D$9="Todos","&gt;0",$D$9))),2),""),""),""),IF(SUMIFS(Consolidado!$AD$5:$AD$1000,Consolidado!$E$5:$E$1000,$B45,Consolidado!$C$5:$C$1000,"Consejo de Administración",Consolidado!$K$5:$K$1000,"X",Consolidado!$H$5:$H$1000,IF($D$9="Todos","&gt;0",$D$9))&gt;0,"Consejo "&amp;TEXT(DAY(_xlfn.MINIFS(Consolidado!$B$5:$B$1000,Consolidado!$E$5:$E$1000,$B45,Consolidado!$C$5:$C$1000,"Consejo de Administración",Consolidado!$K$5:$K$1000,"X",Consolidado!$H$5:$H$1000,IF($D$9="Todos","&gt;0",$D$9))),"00")&amp;"/"&amp;TEXT(MONTH(_xlfn.MINIFS(Consolidado!$B$5:$B$1000,Consolidado!$E$5:$E$1000,$B45,Consolidado!$C$5:$C$1000,"Consejo de Administración",Consolidado!$K$5:$K$1000,"X",Consolidado!$H$5:$H$1000,IF($D$9="Todos","&gt;0",$D$9))),"00")&amp;IF($D$9="Todos","/"&amp;RIGHT(YEAR(_xlfn.MINIFS(Consolidado!$B$5:$B$1000,Consolidado!$E$5:$E$1000,$B45,Consolidado!$C$5:$C$1000,"Consejo de Administración",Consolidado!$K$5:$K$1000,"X",Consolidado!$H$5:$H$1000,IF($D$9="Todos","&gt;0",$D$9))),2),"")&amp;IF(_xlfn.MAXIFS(Consolidado!$B$5:$B$1000,Consolidado!$E$5:$E$1000,$B45,Consolidado!$C$5:$C$1000,"Consejo de Administración",Consolidado!$K$5:$K$1000,"X",Consolidado!$H$5:$H$1000,IF($D$9="Todos","&gt;0",$D$9))&lt;&gt;_xlfn.MINIFS(Consolidado!$B$5:$B$1000,Consolidado!$E$5:$E$1000,$B45,Consolidado!$C$5:$C$1000,"Consejo de Administración",Consolidado!$K$5:$K$1000,"X",Consolidado!$H$5:$H$1000,IF($D$9="Todos","&gt;0",$D$9))," y "&amp;TEXT(DAY(_xlfn.MAXIFS(Consolidado!$B$5:$B$1000,Consolidado!$E$5:$E$1000,$B45,Consolidado!$C$5:$C$1000,"Consejo de Administración",Consolidado!$K$5:$K$1000,"X",Consolidado!$H$5:$H$1000,IF($D$9="Todos","&gt;0",$D$9))),"00")&amp;"/"&amp;TEXT(MONTH(_xlfn.MAXIFS(Consolidado!$B$5:$B$1000,Consolidado!$E$5:$E$1000,$B45,Consolidado!$C$5:$C$1000,"Consejo de Administración",Consolidado!$K$5:$K$1000,"X",Consolidado!$H$5:$H$1000,IF($D$9="Todos","&gt;0",$D$9))),"00")&amp;IF($D$9="Todos","/"&amp;RIGHT(YEAR(_xlfn.MAXIFS(Consolidado!$B$5:$B$1000,Consolidado!$E$5:$E$1000,$B45,Consolidado!$C$5:$C$1000,"Consejo de Administración",Consolidado!$K$5:$K$1000,"X",Consolidado!$H$5:$H$1000,IF($D$9="Todos","&gt;0",$D$9))),2),""),""),""),IF(SUMIFS(Consolidado!$AD$5:$AD$1000,Consolidado!$E$5:$E$1000,$B45,Consolidado!$C$5:$C$1000,"Otros",Consolidado!$K$5:$K$1000,"X",Consolidado!$H$5:$H$1000,IF($D$9="Todos","&gt;0",$D$9))&gt;0,"Otros "&amp;TEXT(DAY(_xlfn.MINIFS(Consolidado!$B$5:$B$1000,Consolidado!$E$5:$E$1000,$B45,Consolidado!$C$5:$C$1000,"Otros",Consolidado!$K$5:$K$1000,"X",Consolidado!$H$5:$H$1000,IF($D$9="Todos","&gt;0",$D$9))),"00")&amp;"/"&amp;TEXT(MONTH(_xlfn.MINIFS(Consolidado!$B$5:$B$1000,Consolidado!$E$5:$E$1000,$B45,Consolidado!$C$5:$C$1000,"Otros",Consolidado!$K$5:$K$1000,"X",Consolidado!$H$5:$H$1000,IF($D$9="Todos","&gt;0",$D$9))),"00")&amp;IF($D$9="Todos","/"&amp;RIGHT(YEAR(_xlfn.MINIFS(Consolidado!$B$5:$B$1000,Consolidado!$E$5:$E$1000,$B45,Consolidado!$C$5:$C$1000,"Otros",Consolidado!$K$5:$K$1000,"X",Consolidado!$H$5:$H$1000,IF($D$9="Todos","&gt;0",$D$9))),2),"")&amp;IF(_xlfn.MAXIFS(Consolidado!$B$5:$B$1000,Consolidado!$E$5:$E$1000,$B45,Consolidado!$C$5:$C$1000,"Otros",Consolidado!$K$5:$K$1000,"X",Consolidado!$H$5:$H$1000,IF($D$9="Todos","&gt;0",$D$9))&lt;&gt;_xlfn.MINIFS(Consolidado!$B$5:$B$1000,Consolidado!$E$5:$E$1000,$B45,Consolidado!$C$5:$C$1000,"Otros",Consolidado!$K$5:$K$1000,"X",Consolidado!$H$5:$H$1000,IF($D$9="Todos","&gt;0",$D$9))," y "&amp;TEXT(DAY(_xlfn.MAXIFS(Consolidado!$B$5:$B$1000,Consolidado!$E$5:$E$1000,$B45,Consolidado!$C$5:$C$1000,"Otros",Consolidado!$K$5:$K$1000,"X",Consolidado!$H$5:$H$1000,IF($D$9="Todos","&gt;0",$D$9))),"00")&amp;"/"&amp;TEXT(MONTH(_xlfn.MAXIFS(Consolidado!$B$5:$B$1000,Consolidado!$E$5:$E$1000,$B45,Consolidado!$C$5:$C$1000,"Otros",Consolidado!$K$5:$K$1000,"X",Consolidado!$H$5:$H$1000,IF($D$9="Todos","&gt;0",$D$9))),"00")&amp;IF($D$9="Todos","/"&amp;RIGHT(YEAR(_xlfn.MAXIFS(Consolidado!$B$5:$B$1000,Consolidado!$E$5:$E$1000,$B45,Consolidado!$C$5:$C$1000,"Otros",Consolidado!$K$5:$K$1000,"X",Consolidado!$H$5:$H$1000,IF($D$9="Todos","&gt;0",$D$9))),2),""),""),""))</f>
        <v/>
      </c>
      <c r="N45" s="37" t="str">
        <f aca="false">_xlfn.TEXTJOIN(" +"&amp;CHAR(10),TRUE(),IF(SUMIFS(Consolidado!$AD$5:$AD$1000,Consolidado!$E$5:$E$1000,$B45,Consolidado!$C$5:$C$1000,"Auditoría Interna",Consolidado!$L$5:$L$1000,"X",Consolidado!$H$5:$H$1000,IF($D$9="Todos","&gt;0",$D$9))&gt;0,"Interna "&amp;TEXT(DAY(_xlfn.MINIFS(Consolidado!$B$5:$B$1000,Consolidado!$E$5:$E$1000,$B45,Consolidado!$C$5:$C$1000,"Auditoría Interna",Consolidado!$L$5:$L$1000,"X",Consolidado!$H$5:$H$1000,IF($D$9="Todos","&gt;0",$D$9))),"00")&amp;"/"&amp;TEXT(MONTH(_xlfn.MINIFS(Consolidado!$B$5:$B$1000,Consolidado!$E$5:$E$1000,$B45,Consolidado!$C$5:$C$1000,"Auditoría Interna",Consolidado!$L$5:$L$1000,"X",Consolidado!$H$5:$H$1000,IF($D$9="Todos","&gt;0",$D$9))),"00")&amp;IF($D$9="Todos","/"&amp;RIGHT(YEAR(_xlfn.MINIFS(Consolidado!$B$5:$B$1000,Consolidado!$E$5:$E$1000,$B45,Consolidado!$C$5:$C$1000,"Auditoría Interna",Consolidado!$L$5:$L$1000,"X",Consolidado!$H$5:$H$1000,IF($D$9="Todos","&gt;0",$D$9))),2),"")&amp;IF(_xlfn.MAXIFS(Consolidado!$B$5:$B$1000,Consolidado!$E$5:$E$1000,$B45,Consolidado!$C$5:$C$1000,"Auditoría Interna",Consolidado!$L$5:$L$1000,"X",Consolidado!$H$5:$H$1000,IF($D$9="Todos","&gt;0",$D$9))&lt;&gt;_xlfn.MINIFS(Consolidado!$B$5:$B$1000,Consolidado!$E$5:$E$1000,$B45,Consolidado!$C$5:$C$1000,"Auditoría Interna",Consolidado!$L$5:$L$1000,"X",Consolidado!$H$5:$H$1000,IF($D$9="Todos","&gt;0",$D$9))," y "&amp;TEXT(DAY(_xlfn.MAXIFS(Consolidado!$B$5:$B$1000,Consolidado!$E$5:$E$1000,$B45,Consolidado!$C$5:$C$1000,"Auditoría Interna",Consolidado!$L$5:$L$1000,"X",Consolidado!$H$5:$H$1000,IF($D$9="Todos","&gt;0",$D$9))),"00")&amp;"/"&amp;TEXT(MONTH(_xlfn.MAXIFS(Consolidado!$B$5:$B$1000,Consolidado!$E$5:$E$1000,$B45,Consolidado!$C$5:$C$1000,"Auditoría Interna",Consolidado!$L$5:$L$1000,"X",Consolidado!$H$5:$H$1000,IF($D$9="Todos","&gt;0",$D$9))),"00")&amp;IF($D$9="Todos","/"&amp;RIGHT(YEAR(_xlfn.MAXIFS(Consolidado!$B$5:$B$1000,Consolidado!$E$5:$E$1000,$B45,Consolidado!$C$5:$C$1000,"Auditoría Interna",Consolidado!$L$5:$L$1000,"X",Consolidado!$H$5:$H$1000,IF($D$9="Todos","&gt;0",$D$9))),2),""),""),""),IF(SUMIFS(Consolidado!$AD$5:$AD$1000,Consolidado!$E$5:$E$1000,$B45,Consolidado!$C$5:$C$1000,"Auditoría Externa",Consolidado!$L$5:$L$1000,"X",Consolidado!$H$5:$H$1000,IF($D$9="Todos","&gt;0",$D$9))&gt;0,"Externa "&amp;TEXT(DAY(_xlfn.MINIFS(Consolidado!$B$5:$B$1000,Consolidado!$E$5:$E$1000,$B45,Consolidado!$C$5:$C$1000,"Auditoría Externa",Consolidado!$L$5:$L$1000,"X",Consolidado!$H$5:$H$1000,IF($D$9="Todos","&gt;0",$D$9))),"00")&amp;"/"&amp;TEXT(MONTH(_xlfn.MINIFS(Consolidado!$B$5:$B$1000,Consolidado!$E$5:$E$1000,$B45,Consolidado!$C$5:$C$1000,"Auditoría Externa",Consolidado!$L$5:$L$1000,"X",Consolidado!$H$5:$H$1000,IF($D$9="Todos","&gt;0",$D$9))),"00")&amp;IF($D$9="Todos","/"&amp;RIGHT(YEAR(_xlfn.MINIFS(Consolidado!$B$5:$B$1000,Consolidado!$E$5:$E$1000,$B45,Consolidado!$C$5:$C$1000,"Auditoría Externa",Consolidado!$L$5:$L$1000,"X",Consolidado!$H$5:$H$1000,IF($D$9="Todos","&gt;0",$D$9))),2),"")&amp;IF(_xlfn.MAXIFS(Consolidado!$B$5:$B$1000,Consolidado!$E$5:$E$1000,$B45,Consolidado!$C$5:$C$1000,"Auditoría Externa",Consolidado!$L$5:$L$1000,"X",Consolidado!$H$5:$H$1000,IF($D$9="Todos","&gt;0",$D$9))&lt;&gt;_xlfn.MINIFS(Consolidado!$B$5:$B$1000,Consolidado!$E$5:$E$1000,$B45,Consolidado!$C$5:$C$1000,"Auditoría Externa",Consolidado!$L$5:$L$1000,"X",Consolidado!$H$5:$H$1000,IF($D$9="Todos","&gt;0",$D$9))," y "&amp;TEXT(DAY(_xlfn.MAXIFS(Consolidado!$B$5:$B$1000,Consolidado!$E$5:$E$1000,$B45,Consolidado!$C$5:$C$1000,"Auditoría Externa",Consolidado!$L$5:$L$1000,"X",Consolidado!$H$5:$H$1000,IF($D$9="Todos","&gt;0",$D$9))),"00")&amp;"/"&amp;TEXT(MONTH(_xlfn.MAXIFS(Consolidado!$B$5:$B$1000,Consolidado!$E$5:$E$1000,$B45,Consolidado!$C$5:$C$1000,"Auditoría Externa",Consolidado!$L$5:$L$1000,"X",Consolidado!$H$5:$H$1000,IF($D$9="Todos","&gt;0",$D$9))),"00")&amp;IF($D$9="Todos","/"&amp;RIGHT(YEAR(_xlfn.MAXIFS(Consolidado!$B$5:$B$1000,Consolidado!$E$5:$E$1000,$B45,Consolidado!$C$5:$C$1000,"Auditoría Externa",Consolidado!$L$5:$L$1000,"X",Consolidado!$H$5:$H$1000,IF($D$9="Todos","&gt;0",$D$9))),2),""),""),""),IF(SUMIFS(Consolidado!$AD$5:$AD$1000,Consolidado!$E$5:$E$1000,$B45,Consolidado!$C$5:$C$1000,"SSF",Consolidado!$L$5:$L$1000,"X",Consolidado!$H$5:$H$1000,IF($D$9="Todos","&gt;0",$D$9))&gt;0,"SSF "&amp;TEXT(DAY(_xlfn.MINIFS(Consolidado!$B$5:$B$1000,Consolidado!$E$5:$E$1000,$B45,Consolidado!$C$5:$C$1000,"SSF",Consolidado!$L$5:$L$1000,"X",Consolidado!$H$5:$H$1000,IF($D$9="Todos","&gt;0",$D$9))),"00")&amp;"/"&amp;TEXT(MONTH(_xlfn.MINIFS(Consolidado!$B$5:$B$1000,Consolidado!$E$5:$E$1000,$B45,Consolidado!$C$5:$C$1000,"SSF",Consolidado!$L$5:$L$1000,"X",Consolidado!$H$5:$H$1000,IF($D$9="Todos","&gt;0",$D$9))),"00")&amp;IF($D$9="Todos","/"&amp;RIGHT(YEAR(_xlfn.MINIFS(Consolidado!$B$5:$B$1000,Consolidado!$E$5:$E$1000,$B45,Consolidado!$C$5:$C$1000,"SSF",Consolidado!$L$5:$L$1000,"X",Consolidado!$H$5:$H$1000,IF($D$9="Todos","&gt;0",$D$9))),2),"")&amp;IF(_xlfn.MAXIFS(Consolidado!$B$5:$B$1000,Consolidado!$E$5:$E$1000,$B45,Consolidado!$C$5:$C$1000,"SSF",Consolidado!$L$5:$L$1000,"X",Consolidado!$H$5:$H$1000,IF($D$9="Todos","&gt;0",$D$9))&lt;&gt;_xlfn.MINIFS(Consolidado!$B$5:$B$1000,Consolidado!$E$5:$E$1000,$B45,Consolidado!$C$5:$C$1000,"SSF",Consolidado!$L$5:$L$1000,"X",Consolidado!$H$5:$H$1000,IF($D$9="Todos","&gt;0",$D$9))," y "&amp;TEXT(DAY(_xlfn.MAXIFS(Consolidado!$B$5:$B$1000,Consolidado!$E$5:$E$1000,$B45,Consolidado!$C$5:$C$1000,"SSF",Consolidado!$L$5:$L$1000,"X",Consolidado!$H$5:$H$1000,IF($D$9="Todos","&gt;0",$D$9))),"00")&amp;"/"&amp;TEXT(MONTH(_xlfn.MAXIFS(Consolidado!$B$5:$B$1000,Consolidado!$E$5:$E$1000,$B45,Consolidado!$C$5:$C$1000,"SSF",Consolidado!$L$5:$L$1000,"X",Consolidado!$H$5:$H$1000,IF($D$9="Todos","&gt;0",$D$9))),"00")&amp;IF($D$9="Todos","/"&amp;RIGHT(YEAR(_xlfn.MAXIFS(Consolidado!$B$5:$B$1000,Consolidado!$E$5:$E$1000,$B45,Consolidado!$C$5:$C$1000,"SSF",Consolidado!$L$5:$L$1000,"X",Consolidado!$H$5:$H$1000,IF($D$9="Todos","&gt;0",$D$9))),2),""),""),""),IF(SUMIFS(Consolidado!$AD$5:$AD$1000,Consolidado!$E$5:$E$1000,$B45,Consolidado!$C$5:$C$1000,"Comité de Supervisión",Consolidado!$L$5:$L$1000,"X",Consolidado!$H$5:$H$1000,IF($D$9="Todos","&gt;0",$D$9))&gt;0,"Comité Sup. "&amp;TEXT(DAY(_xlfn.MINIFS(Consolidado!$B$5:$B$1000,Consolidado!$E$5:$E$1000,$B45,Consolidado!$C$5:$C$1000,"Comité de Supervisión",Consolidado!$L$5:$L$1000,"X",Consolidado!$H$5:$H$1000,IF($D$9="Todos","&gt;0",$D$9))),"00")&amp;"/"&amp;TEXT(MONTH(_xlfn.MINIFS(Consolidado!$B$5:$B$1000,Consolidado!$E$5:$E$1000,$B45,Consolidado!$C$5:$C$1000,"Comité de Supervisión",Consolidado!$L$5:$L$1000,"X",Consolidado!$H$5:$H$1000,IF($D$9="Todos","&gt;0",$D$9))),"00")&amp;IF($D$9="Todos","/"&amp;RIGHT(YEAR(_xlfn.MINIFS(Consolidado!$B$5:$B$1000,Consolidado!$E$5:$E$1000,$B45,Consolidado!$C$5:$C$1000,"Comité de Supervisión",Consolidado!$L$5:$L$1000,"X",Consolidado!$H$5:$H$1000,IF($D$9="Todos","&gt;0",$D$9))),2),"")&amp;IF(_xlfn.MAXIFS(Consolidado!$B$5:$B$1000,Consolidado!$E$5:$E$1000,$B45,Consolidado!$C$5:$C$1000,"Comité de Supervisión",Consolidado!$L$5:$L$1000,"X",Consolidado!$H$5:$H$1000,IF($D$9="Todos","&gt;0",$D$9))&lt;&gt;_xlfn.MINIFS(Consolidado!$B$5:$B$1000,Consolidado!$E$5:$E$1000,$B45,Consolidado!$C$5:$C$1000,"Comité de Supervisión",Consolidado!$L$5:$L$1000,"X",Consolidado!$H$5:$H$1000,IF($D$9="Todos","&gt;0",$D$9))," y "&amp;TEXT(DAY(_xlfn.MAXIFS(Consolidado!$B$5:$B$1000,Consolidado!$E$5:$E$1000,$B45,Consolidado!$C$5:$C$1000,"Comité de Supervisión",Consolidado!$L$5:$L$1000,"X",Consolidado!$H$5:$H$1000,IF($D$9="Todos","&gt;0",$D$9))),"00")&amp;"/"&amp;TEXT(MONTH(_xlfn.MAXIFS(Consolidado!$B$5:$B$1000,Consolidado!$E$5:$E$1000,$B45,Consolidado!$C$5:$C$1000,"Comité de Supervisión",Consolidado!$L$5:$L$1000,"X",Consolidado!$H$5:$H$1000,IF($D$9="Todos","&gt;0",$D$9))),"00")&amp;IF($D$9="Todos","/"&amp;RIGHT(YEAR(_xlfn.MAXIFS(Consolidado!$B$5:$B$1000,Consolidado!$E$5:$E$1000,$B45,Consolidado!$C$5:$C$1000,"Comité de Supervisión",Consolidado!$L$5:$L$1000,"X",Consolidado!$H$5:$H$1000,IF($D$9="Todos","&gt;0",$D$9))),2),""),""),""),IF(SUMIFS(Consolidado!$AD$5:$AD$1000,Consolidado!$E$5:$E$1000,$B45,Consolidado!$C$5:$C$1000,"Consejo de Administración",Consolidado!$L$5:$L$1000,"X",Consolidado!$H$5:$H$1000,IF($D$9="Todos","&gt;0",$D$9))&gt;0,"Consejo "&amp;TEXT(DAY(_xlfn.MINIFS(Consolidado!$B$5:$B$1000,Consolidado!$E$5:$E$1000,$B45,Consolidado!$C$5:$C$1000,"Consejo de Administración",Consolidado!$L$5:$L$1000,"X",Consolidado!$H$5:$H$1000,IF($D$9="Todos","&gt;0",$D$9))),"00")&amp;"/"&amp;TEXT(MONTH(_xlfn.MINIFS(Consolidado!$B$5:$B$1000,Consolidado!$E$5:$E$1000,$B45,Consolidado!$C$5:$C$1000,"Consejo de Administración",Consolidado!$L$5:$L$1000,"X",Consolidado!$H$5:$H$1000,IF($D$9="Todos","&gt;0",$D$9))),"00")&amp;IF($D$9="Todos","/"&amp;RIGHT(YEAR(_xlfn.MINIFS(Consolidado!$B$5:$B$1000,Consolidado!$E$5:$E$1000,$B45,Consolidado!$C$5:$C$1000,"Consejo de Administración",Consolidado!$L$5:$L$1000,"X",Consolidado!$H$5:$H$1000,IF($D$9="Todos","&gt;0",$D$9))),2),"")&amp;IF(_xlfn.MAXIFS(Consolidado!$B$5:$B$1000,Consolidado!$E$5:$E$1000,$B45,Consolidado!$C$5:$C$1000,"Consejo de Administración",Consolidado!$L$5:$L$1000,"X",Consolidado!$H$5:$H$1000,IF($D$9="Todos","&gt;0",$D$9))&lt;&gt;_xlfn.MINIFS(Consolidado!$B$5:$B$1000,Consolidado!$E$5:$E$1000,$B45,Consolidado!$C$5:$C$1000,"Consejo de Administración",Consolidado!$L$5:$L$1000,"X",Consolidado!$H$5:$H$1000,IF($D$9="Todos","&gt;0",$D$9))," y "&amp;TEXT(DAY(_xlfn.MAXIFS(Consolidado!$B$5:$B$1000,Consolidado!$E$5:$E$1000,$B45,Consolidado!$C$5:$C$1000,"Consejo de Administración",Consolidado!$L$5:$L$1000,"X",Consolidado!$H$5:$H$1000,IF($D$9="Todos","&gt;0",$D$9))),"00")&amp;"/"&amp;TEXT(MONTH(_xlfn.MAXIFS(Consolidado!$B$5:$B$1000,Consolidado!$E$5:$E$1000,$B45,Consolidado!$C$5:$C$1000,"Consejo de Administración",Consolidado!$L$5:$L$1000,"X",Consolidado!$H$5:$H$1000,IF($D$9="Todos","&gt;0",$D$9))),"00")&amp;IF($D$9="Todos","/"&amp;RIGHT(YEAR(_xlfn.MAXIFS(Consolidado!$B$5:$B$1000,Consolidado!$E$5:$E$1000,$B45,Consolidado!$C$5:$C$1000,"Consejo de Administración",Consolidado!$L$5:$L$1000,"X",Consolidado!$H$5:$H$1000,IF($D$9="Todos","&gt;0",$D$9))),2),""),""),""),IF(SUMIFS(Consolidado!$AD$5:$AD$1000,Consolidado!$E$5:$E$1000,$B45,Consolidado!$C$5:$C$1000,"Otros",Consolidado!$L$5:$L$1000,"X",Consolidado!$H$5:$H$1000,IF($D$9="Todos","&gt;0",$D$9))&gt;0,"Otros "&amp;TEXT(DAY(_xlfn.MINIFS(Consolidado!$B$5:$B$1000,Consolidado!$E$5:$E$1000,$B45,Consolidado!$C$5:$C$1000,"Otros",Consolidado!$L$5:$L$1000,"X",Consolidado!$H$5:$H$1000,IF($D$9="Todos","&gt;0",$D$9))),"00")&amp;"/"&amp;TEXT(MONTH(_xlfn.MINIFS(Consolidado!$B$5:$B$1000,Consolidado!$E$5:$E$1000,$B45,Consolidado!$C$5:$C$1000,"Otros",Consolidado!$L$5:$L$1000,"X",Consolidado!$H$5:$H$1000,IF($D$9="Todos","&gt;0",$D$9))),"00")&amp;IF($D$9="Todos","/"&amp;RIGHT(YEAR(_xlfn.MINIFS(Consolidado!$B$5:$B$1000,Consolidado!$E$5:$E$1000,$B45,Consolidado!$C$5:$C$1000,"Otros",Consolidado!$L$5:$L$1000,"X",Consolidado!$H$5:$H$1000,IF($D$9="Todos","&gt;0",$D$9))),2),"")&amp;IF(_xlfn.MAXIFS(Consolidado!$B$5:$B$1000,Consolidado!$E$5:$E$1000,$B45,Consolidado!$C$5:$C$1000,"Otros",Consolidado!$L$5:$L$1000,"X",Consolidado!$H$5:$H$1000,IF($D$9="Todos","&gt;0",$D$9))&lt;&gt;_xlfn.MINIFS(Consolidado!$B$5:$B$1000,Consolidado!$E$5:$E$1000,$B45,Consolidado!$C$5:$C$1000,"Otros",Consolidado!$L$5:$L$1000,"X",Consolidado!$H$5:$H$1000,IF($D$9="Todos","&gt;0",$D$9))," y "&amp;TEXT(DAY(_xlfn.MAXIFS(Consolidado!$B$5:$B$1000,Consolidado!$E$5:$E$1000,$B45,Consolidado!$C$5:$C$1000,"Otros",Consolidado!$L$5:$L$1000,"X",Consolidado!$H$5:$H$1000,IF($D$9="Todos","&gt;0",$D$9))),"00")&amp;"/"&amp;TEXT(MONTH(_xlfn.MAXIFS(Consolidado!$B$5:$B$1000,Consolidado!$E$5:$E$1000,$B45,Consolidado!$C$5:$C$1000,"Otros",Consolidado!$L$5:$L$1000,"X",Consolidado!$H$5:$H$1000,IF($D$9="Todos","&gt;0",$D$9))),"00")&amp;IF($D$9="Todos","/"&amp;RIGHT(YEAR(_xlfn.MAXIFS(Consolidado!$B$5:$B$1000,Consolidado!$E$5:$E$1000,$B45,Consolidado!$C$5:$C$1000,"Otros",Consolidado!$L$5:$L$1000,"X",Consolidado!$H$5:$H$1000,IF($D$9="Todos","&gt;0",$D$9))),2),""),""),""))</f>
        <v/>
      </c>
      <c r="O45" s="37" t="str">
        <f aca="false">_xlfn.TEXTJOIN(" +"&amp;CHAR(10),TRUE(),IF(SUMIFS(Consolidado!$AD$5:$AD$1000,Consolidado!$E$5:$E$1000,$B45,Consolidado!$C$5:$C$1000,"Auditoría Interna",Consolidado!$M$5:$M$1000,"X",Consolidado!$H$5:$H$1000,IF($D$9="Todos","&gt;0",$D$9))&gt;0,"Interna "&amp;TEXT(DAY(_xlfn.MINIFS(Consolidado!$B$5:$B$1000,Consolidado!$E$5:$E$1000,$B45,Consolidado!$C$5:$C$1000,"Auditoría Interna",Consolidado!$M$5:$M$1000,"X",Consolidado!$H$5:$H$1000,IF($D$9="Todos","&gt;0",$D$9))),"00")&amp;"/"&amp;TEXT(MONTH(_xlfn.MINIFS(Consolidado!$B$5:$B$1000,Consolidado!$E$5:$E$1000,$B45,Consolidado!$C$5:$C$1000,"Auditoría Interna",Consolidado!$M$5:$M$1000,"X",Consolidado!$H$5:$H$1000,IF($D$9="Todos","&gt;0",$D$9))),"00")&amp;IF($D$9="Todos","/"&amp;RIGHT(YEAR(_xlfn.MINIFS(Consolidado!$B$5:$B$1000,Consolidado!$E$5:$E$1000,$B45,Consolidado!$C$5:$C$1000,"Auditoría Interna",Consolidado!$M$5:$M$1000,"X",Consolidado!$H$5:$H$1000,IF($D$9="Todos","&gt;0",$D$9))),2),"")&amp;IF(_xlfn.MAXIFS(Consolidado!$B$5:$B$1000,Consolidado!$E$5:$E$1000,$B45,Consolidado!$C$5:$C$1000,"Auditoría Interna",Consolidado!$M$5:$M$1000,"X",Consolidado!$H$5:$H$1000,IF($D$9="Todos","&gt;0",$D$9))&lt;&gt;_xlfn.MINIFS(Consolidado!$B$5:$B$1000,Consolidado!$E$5:$E$1000,$B45,Consolidado!$C$5:$C$1000,"Auditoría Interna",Consolidado!$M$5:$M$1000,"X",Consolidado!$H$5:$H$1000,IF($D$9="Todos","&gt;0",$D$9))," y "&amp;TEXT(DAY(_xlfn.MAXIFS(Consolidado!$B$5:$B$1000,Consolidado!$E$5:$E$1000,$B45,Consolidado!$C$5:$C$1000,"Auditoría Interna",Consolidado!$M$5:$M$1000,"X",Consolidado!$H$5:$H$1000,IF($D$9="Todos","&gt;0",$D$9))),"00")&amp;"/"&amp;TEXT(MONTH(_xlfn.MAXIFS(Consolidado!$B$5:$B$1000,Consolidado!$E$5:$E$1000,$B45,Consolidado!$C$5:$C$1000,"Auditoría Interna",Consolidado!$M$5:$M$1000,"X",Consolidado!$H$5:$H$1000,IF($D$9="Todos","&gt;0",$D$9))),"00")&amp;IF($D$9="Todos","/"&amp;RIGHT(YEAR(_xlfn.MAXIFS(Consolidado!$B$5:$B$1000,Consolidado!$E$5:$E$1000,$B45,Consolidado!$C$5:$C$1000,"Auditoría Interna",Consolidado!$M$5:$M$1000,"X",Consolidado!$H$5:$H$1000,IF($D$9="Todos","&gt;0",$D$9))),2),""),""),""),IF(SUMIFS(Consolidado!$AD$5:$AD$1000,Consolidado!$E$5:$E$1000,$B45,Consolidado!$C$5:$C$1000,"Auditoría Externa",Consolidado!$M$5:$M$1000,"X",Consolidado!$H$5:$H$1000,IF($D$9="Todos","&gt;0",$D$9))&gt;0,"Externa "&amp;TEXT(DAY(_xlfn.MINIFS(Consolidado!$B$5:$B$1000,Consolidado!$E$5:$E$1000,$B45,Consolidado!$C$5:$C$1000,"Auditoría Externa",Consolidado!$M$5:$M$1000,"X",Consolidado!$H$5:$H$1000,IF($D$9="Todos","&gt;0",$D$9))),"00")&amp;"/"&amp;TEXT(MONTH(_xlfn.MINIFS(Consolidado!$B$5:$B$1000,Consolidado!$E$5:$E$1000,$B45,Consolidado!$C$5:$C$1000,"Auditoría Externa",Consolidado!$M$5:$M$1000,"X",Consolidado!$H$5:$H$1000,IF($D$9="Todos","&gt;0",$D$9))),"00")&amp;IF($D$9="Todos","/"&amp;RIGHT(YEAR(_xlfn.MINIFS(Consolidado!$B$5:$B$1000,Consolidado!$E$5:$E$1000,$B45,Consolidado!$C$5:$C$1000,"Auditoría Externa",Consolidado!$M$5:$M$1000,"X",Consolidado!$H$5:$H$1000,IF($D$9="Todos","&gt;0",$D$9))),2),"")&amp;IF(_xlfn.MAXIFS(Consolidado!$B$5:$B$1000,Consolidado!$E$5:$E$1000,$B45,Consolidado!$C$5:$C$1000,"Auditoría Externa",Consolidado!$M$5:$M$1000,"X",Consolidado!$H$5:$H$1000,IF($D$9="Todos","&gt;0",$D$9))&lt;&gt;_xlfn.MINIFS(Consolidado!$B$5:$B$1000,Consolidado!$E$5:$E$1000,$B45,Consolidado!$C$5:$C$1000,"Auditoría Externa",Consolidado!$M$5:$M$1000,"X",Consolidado!$H$5:$H$1000,IF($D$9="Todos","&gt;0",$D$9))," y "&amp;TEXT(DAY(_xlfn.MAXIFS(Consolidado!$B$5:$B$1000,Consolidado!$E$5:$E$1000,$B45,Consolidado!$C$5:$C$1000,"Auditoría Externa",Consolidado!$M$5:$M$1000,"X",Consolidado!$H$5:$H$1000,IF($D$9="Todos","&gt;0",$D$9))),"00")&amp;"/"&amp;TEXT(MONTH(_xlfn.MAXIFS(Consolidado!$B$5:$B$1000,Consolidado!$E$5:$E$1000,$B45,Consolidado!$C$5:$C$1000,"Auditoría Externa",Consolidado!$M$5:$M$1000,"X",Consolidado!$H$5:$H$1000,IF($D$9="Todos","&gt;0",$D$9))),"00")&amp;IF($D$9="Todos","/"&amp;RIGHT(YEAR(_xlfn.MAXIFS(Consolidado!$B$5:$B$1000,Consolidado!$E$5:$E$1000,$B45,Consolidado!$C$5:$C$1000,"Auditoría Externa",Consolidado!$M$5:$M$1000,"X",Consolidado!$H$5:$H$1000,IF($D$9="Todos","&gt;0",$D$9))),2),""),""),""),IF(SUMIFS(Consolidado!$AD$5:$AD$1000,Consolidado!$E$5:$E$1000,$B45,Consolidado!$C$5:$C$1000,"SSF",Consolidado!$M$5:$M$1000,"X",Consolidado!$H$5:$H$1000,IF($D$9="Todos","&gt;0",$D$9))&gt;0,"SSF "&amp;TEXT(DAY(_xlfn.MINIFS(Consolidado!$B$5:$B$1000,Consolidado!$E$5:$E$1000,$B45,Consolidado!$C$5:$C$1000,"SSF",Consolidado!$M$5:$M$1000,"X",Consolidado!$H$5:$H$1000,IF($D$9="Todos","&gt;0",$D$9))),"00")&amp;"/"&amp;TEXT(MONTH(_xlfn.MINIFS(Consolidado!$B$5:$B$1000,Consolidado!$E$5:$E$1000,$B45,Consolidado!$C$5:$C$1000,"SSF",Consolidado!$M$5:$M$1000,"X",Consolidado!$H$5:$H$1000,IF($D$9="Todos","&gt;0",$D$9))),"00")&amp;IF($D$9="Todos","/"&amp;RIGHT(YEAR(_xlfn.MINIFS(Consolidado!$B$5:$B$1000,Consolidado!$E$5:$E$1000,$B45,Consolidado!$C$5:$C$1000,"SSF",Consolidado!$M$5:$M$1000,"X",Consolidado!$H$5:$H$1000,IF($D$9="Todos","&gt;0",$D$9))),2),"")&amp;IF(_xlfn.MAXIFS(Consolidado!$B$5:$B$1000,Consolidado!$E$5:$E$1000,$B45,Consolidado!$C$5:$C$1000,"SSF",Consolidado!$M$5:$M$1000,"X",Consolidado!$H$5:$H$1000,IF($D$9="Todos","&gt;0",$D$9))&lt;&gt;_xlfn.MINIFS(Consolidado!$B$5:$B$1000,Consolidado!$E$5:$E$1000,$B45,Consolidado!$C$5:$C$1000,"SSF",Consolidado!$M$5:$M$1000,"X",Consolidado!$H$5:$H$1000,IF($D$9="Todos","&gt;0",$D$9))," y "&amp;TEXT(DAY(_xlfn.MAXIFS(Consolidado!$B$5:$B$1000,Consolidado!$E$5:$E$1000,$B45,Consolidado!$C$5:$C$1000,"SSF",Consolidado!$M$5:$M$1000,"X",Consolidado!$H$5:$H$1000,IF($D$9="Todos","&gt;0",$D$9))),"00")&amp;"/"&amp;TEXT(MONTH(_xlfn.MAXIFS(Consolidado!$B$5:$B$1000,Consolidado!$E$5:$E$1000,$B45,Consolidado!$C$5:$C$1000,"SSF",Consolidado!$M$5:$M$1000,"X",Consolidado!$H$5:$H$1000,IF($D$9="Todos","&gt;0",$D$9))),"00")&amp;IF($D$9="Todos","/"&amp;RIGHT(YEAR(_xlfn.MAXIFS(Consolidado!$B$5:$B$1000,Consolidado!$E$5:$E$1000,$B45,Consolidado!$C$5:$C$1000,"SSF",Consolidado!$M$5:$M$1000,"X",Consolidado!$H$5:$H$1000,IF($D$9="Todos","&gt;0",$D$9))),2),""),""),""),IF(SUMIFS(Consolidado!$AD$5:$AD$1000,Consolidado!$E$5:$E$1000,$B45,Consolidado!$C$5:$C$1000,"Comité de Supervisión",Consolidado!$M$5:$M$1000,"X",Consolidado!$H$5:$H$1000,IF($D$9="Todos","&gt;0",$D$9))&gt;0,"Comité Sup. "&amp;TEXT(DAY(_xlfn.MINIFS(Consolidado!$B$5:$B$1000,Consolidado!$E$5:$E$1000,$B45,Consolidado!$C$5:$C$1000,"Comité de Supervisión",Consolidado!$M$5:$M$1000,"X",Consolidado!$H$5:$H$1000,IF($D$9="Todos","&gt;0",$D$9))),"00")&amp;"/"&amp;TEXT(MONTH(_xlfn.MINIFS(Consolidado!$B$5:$B$1000,Consolidado!$E$5:$E$1000,$B45,Consolidado!$C$5:$C$1000,"Comité de Supervisión",Consolidado!$M$5:$M$1000,"X",Consolidado!$H$5:$H$1000,IF($D$9="Todos","&gt;0",$D$9))),"00")&amp;IF($D$9="Todos","/"&amp;RIGHT(YEAR(_xlfn.MINIFS(Consolidado!$B$5:$B$1000,Consolidado!$E$5:$E$1000,$B45,Consolidado!$C$5:$C$1000,"Comité de Supervisión",Consolidado!$M$5:$M$1000,"X",Consolidado!$H$5:$H$1000,IF($D$9="Todos","&gt;0",$D$9))),2),"")&amp;IF(_xlfn.MAXIFS(Consolidado!$B$5:$B$1000,Consolidado!$E$5:$E$1000,$B45,Consolidado!$C$5:$C$1000,"Comité de Supervisión",Consolidado!$M$5:$M$1000,"X",Consolidado!$H$5:$H$1000,IF($D$9="Todos","&gt;0",$D$9))&lt;&gt;_xlfn.MINIFS(Consolidado!$B$5:$B$1000,Consolidado!$E$5:$E$1000,$B45,Consolidado!$C$5:$C$1000,"Comité de Supervisión",Consolidado!$M$5:$M$1000,"X",Consolidado!$H$5:$H$1000,IF($D$9="Todos","&gt;0",$D$9))," y "&amp;TEXT(DAY(_xlfn.MAXIFS(Consolidado!$B$5:$B$1000,Consolidado!$E$5:$E$1000,$B45,Consolidado!$C$5:$C$1000,"Comité de Supervisión",Consolidado!$M$5:$M$1000,"X",Consolidado!$H$5:$H$1000,IF($D$9="Todos","&gt;0",$D$9))),"00")&amp;"/"&amp;TEXT(MONTH(_xlfn.MAXIFS(Consolidado!$B$5:$B$1000,Consolidado!$E$5:$E$1000,$B45,Consolidado!$C$5:$C$1000,"Comité de Supervisión",Consolidado!$M$5:$M$1000,"X",Consolidado!$H$5:$H$1000,IF($D$9="Todos","&gt;0",$D$9))),"00")&amp;IF($D$9="Todos","/"&amp;RIGHT(YEAR(_xlfn.MAXIFS(Consolidado!$B$5:$B$1000,Consolidado!$E$5:$E$1000,$B45,Consolidado!$C$5:$C$1000,"Comité de Supervisión",Consolidado!$M$5:$M$1000,"X",Consolidado!$H$5:$H$1000,IF($D$9="Todos","&gt;0",$D$9))),2),""),""),""),IF(SUMIFS(Consolidado!$AD$5:$AD$1000,Consolidado!$E$5:$E$1000,$B45,Consolidado!$C$5:$C$1000,"Consejo de Administración",Consolidado!$M$5:$M$1000,"X",Consolidado!$H$5:$H$1000,IF($D$9="Todos","&gt;0",$D$9))&gt;0,"Consejo "&amp;TEXT(DAY(_xlfn.MINIFS(Consolidado!$B$5:$B$1000,Consolidado!$E$5:$E$1000,$B45,Consolidado!$C$5:$C$1000,"Consejo de Administración",Consolidado!$M$5:$M$1000,"X",Consolidado!$H$5:$H$1000,IF($D$9="Todos","&gt;0",$D$9))),"00")&amp;"/"&amp;TEXT(MONTH(_xlfn.MINIFS(Consolidado!$B$5:$B$1000,Consolidado!$E$5:$E$1000,$B45,Consolidado!$C$5:$C$1000,"Consejo de Administración",Consolidado!$M$5:$M$1000,"X",Consolidado!$H$5:$H$1000,IF($D$9="Todos","&gt;0",$D$9))),"00")&amp;IF($D$9="Todos","/"&amp;RIGHT(YEAR(_xlfn.MINIFS(Consolidado!$B$5:$B$1000,Consolidado!$E$5:$E$1000,$B45,Consolidado!$C$5:$C$1000,"Consejo de Administración",Consolidado!$M$5:$M$1000,"X",Consolidado!$H$5:$H$1000,IF($D$9="Todos","&gt;0",$D$9))),2),"")&amp;IF(_xlfn.MAXIFS(Consolidado!$B$5:$B$1000,Consolidado!$E$5:$E$1000,$B45,Consolidado!$C$5:$C$1000,"Consejo de Administración",Consolidado!$M$5:$M$1000,"X",Consolidado!$H$5:$H$1000,IF($D$9="Todos","&gt;0",$D$9))&lt;&gt;_xlfn.MINIFS(Consolidado!$B$5:$B$1000,Consolidado!$E$5:$E$1000,$B45,Consolidado!$C$5:$C$1000,"Consejo de Administración",Consolidado!$M$5:$M$1000,"X",Consolidado!$H$5:$H$1000,IF($D$9="Todos","&gt;0",$D$9))," y "&amp;TEXT(DAY(_xlfn.MAXIFS(Consolidado!$B$5:$B$1000,Consolidado!$E$5:$E$1000,$B45,Consolidado!$C$5:$C$1000,"Consejo de Administración",Consolidado!$M$5:$M$1000,"X",Consolidado!$H$5:$H$1000,IF($D$9="Todos","&gt;0",$D$9))),"00")&amp;"/"&amp;TEXT(MONTH(_xlfn.MAXIFS(Consolidado!$B$5:$B$1000,Consolidado!$E$5:$E$1000,$B45,Consolidado!$C$5:$C$1000,"Consejo de Administración",Consolidado!$M$5:$M$1000,"X",Consolidado!$H$5:$H$1000,IF($D$9="Todos","&gt;0",$D$9))),"00")&amp;IF($D$9="Todos","/"&amp;RIGHT(YEAR(_xlfn.MAXIFS(Consolidado!$B$5:$B$1000,Consolidado!$E$5:$E$1000,$B45,Consolidado!$C$5:$C$1000,"Consejo de Administración",Consolidado!$M$5:$M$1000,"X",Consolidado!$H$5:$H$1000,IF($D$9="Todos","&gt;0",$D$9))),2),""),""),""),IF(SUMIFS(Consolidado!$AD$5:$AD$1000,Consolidado!$E$5:$E$1000,$B45,Consolidado!$C$5:$C$1000,"Otros",Consolidado!$M$5:$M$1000,"X",Consolidado!$H$5:$H$1000,IF($D$9="Todos","&gt;0",$D$9))&gt;0,"Otros "&amp;TEXT(DAY(_xlfn.MINIFS(Consolidado!$B$5:$B$1000,Consolidado!$E$5:$E$1000,$B45,Consolidado!$C$5:$C$1000,"Otros",Consolidado!$M$5:$M$1000,"X",Consolidado!$H$5:$H$1000,IF($D$9="Todos","&gt;0",$D$9))),"00")&amp;"/"&amp;TEXT(MONTH(_xlfn.MINIFS(Consolidado!$B$5:$B$1000,Consolidado!$E$5:$E$1000,$B45,Consolidado!$C$5:$C$1000,"Otros",Consolidado!$M$5:$M$1000,"X",Consolidado!$H$5:$H$1000,IF($D$9="Todos","&gt;0",$D$9))),"00")&amp;IF($D$9="Todos","/"&amp;RIGHT(YEAR(_xlfn.MINIFS(Consolidado!$B$5:$B$1000,Consolidado!$E$5:$E$1000,$B45,Consolidado!$C$5:$C$1000,"Otros",Consolidado!$M$5:$M$1000,"X",Consolidado!$H$5:$H$1000,IF($D$9="Todos","&gt;0",$D$9))),2),"")&amp;IF(_xlfn.MAXIFS(Consolidado!$B$5:$B$1000,Consolidado!$E$5:$E$1000,$B45,Consolidado!$C$5:$C$1000,"Otros",Consolidado!$M$5:$M$1000,"X",Consolidado!$H$5:$H$1000,IF($D$9="Todos","&gt;0",$D$9))&lt;&gt;_xlfn.MINIFS(Consolidado!$B$5:$B$1000,Consolidado!$E$5:$E$1000,$B45,Consolidado!$C$5:$C$1000,"Otros",Consolidado!$M$5:$M$1000,"X",Consolidado!$H$5:$H$1000,IF($D$9="Todos","&gt;0",$D$9))," y "&amp;TEXT(DAY(_xlfn.MAXIFS(Consolidado!$B$5:$B$1000,Consolidado!$E$5:$E$1000,$B45,Consolidado!$C$5:$C$1000,"Otros",Consolidado!$M$5:$M$1000,"X",Consolidado!$H$5:$H$1000,IF($D$9="Todos","&gt;0",$D$9))),"00")&amp;"/"&amp;TEXT(MONTH(_xlfn.MAXIFS(Consolidado!$B$5:$B$1000,Consolidado!$E$5:$E$1000,$B45,Consolidado!$C$5:$C$1000,"Otros",Consolidado!$M$5:$M$1000,"X",Consolidado!$H$5:$H$1000,IF($D$9="Todos","&gt;0",$D$9))),"00")&amp;IF($D$9="Todos","/"&amp;RIGHT(YEAR(_xlfn.MAXIFS(Consolidado!$B$5:$B$1000,Consolidado!$E$5:$E$1000,$B45,Consolidado!$C$5:$C$1000,"Otros",Consolidado!$M$5:$M$1000,"X",Consolidado!$H$5:$H$1000,IF($D$9="Todos","&gt;0",$D$9))),2),""),""),""))</f>
        <v/>
      </c>
      <c r="P45" s="37" t="str">
        <f aca="false">_xlfn.TEXTJOIN(" +"&amp;CHAR(10),TRUE(),IF(SUMIFS(Consolidado!$AD$5:$AD$1000,Consolidado!$E$5:$E$1000,$B45,Consolidado!$C$5:$C$1000,"Auditoría Interna",Consolidado!$N$5:$N$1000,"X",Consolidado!$H$5:$H$1000,IF($D$9="Todos","&gt;0",$D$9))&gt;0,"Interna "&amp;TEXT(DAY(_xlfn.MINIFS(Consolidado!$B$5:$B$1000,Consolidado!$E$5:$E$1000,$B45,Consolidado!$C$5:$C$1000,"Auditoría Interna",Consolidado!$N$5:$N$1000,"X",Consolidado!$H$5:$H$1000,IF($D$9="Todos","&gt;0",$D$9))),"00")&amp;"/"&amp;TEXT(MONTH(_xlfn.MINIFS(Consolidado!$B$5:$B$1000,Consolidado!$E$5:$E$1000,$B45,Consolidado!$C$5:$C$1000,"Auditoría Interna",Consolidado!$N$5:$N$1000,"X",Consolidado!$H$5:$H$1000,IF($D$9="Todos","&gt;0",$D$9))),"00")&amp;IF($D$9="Todos","/"&amp;RIGHT(YEAR(_xlfn.MINIFS(Consolidado!$B$5:$B$1000,Consolidado!$E$5:$E$1000,$B45,Consolidado!$C$5:$C$1000,"Auditoría Interna",Consolidado!$N$5:$N$1000,"X",Consolidado!$H$5:$H$1000,IF($D$9="Todos","&gt;0",$D$9))),2),"")&amp;IF(_xlfn.MAXIFS(Consolidado!$B$5:$B$1000,Consolidado!$E$5:$E$1000,$B45,Consolidado!$C$5:$C$1000,"Auditoría Interna",Consolidado!$N$5:$N$1000,"X",Consolidado!$H$5:$H$1000,IF($D$9="Todos","&gt;0",$D$9))&lt;&gt;_xlfn.MINIFS(Consolidado!$B$5:$B$1000,Consolidado!$E$5:$E$1000,$B45,Consolidado!$C$5:$C$1000,"Auditoría Interna",Consolidado!$N$5:$N$1000,"X",Consolidado!$H$5:$H$1000,IF($D$9="Todos","&gt;0",$D$9))," y "&amp;TEXT(DAY(_xlfn.MAXIFS(Consolidado!$B$5:$B$1000,Consolidado!$E$5:$E$1000,$B45,Consolidado!$C$5:$C$1000,"Auditoría Interna",Consolidado!$N$5:$N$1000,"X",Consolidado!$H$5:$H$1000,IF($D$9="Todos","&gt;0",$D$9))),"00")&amp;"/"&amp;TEXT(MONTH(_xlfn.MAXIFS(Consolidado!$B$5:$B$1000,Consolidado!$E$5:$E$1000,$B45,Consolidado!$C$5:$C$1000,"Auditoría Interna",Consolidado!$N$5:$N$1000,"X",Consolidado!$H$5:$H$1000,IF($D$9="Todos","&gt;0",$D$9))),"00")&amp;IF($D$9="Todos","/"&amp;RIGHT(YEAR(_xlfn.MAXIFS(Consolidado!$B$5:$B$1000,Consolidado!$E$5:$E$1000,$B45,Consolidado!$C$5:$C$1000,"Auditoría Interna",Consolidado!$N$5:$N$1000,"X",Consolidado!$H$5:$H$1000,IF($D$9="Todos","&gt;0",$D$9))),2),""),""),""),IF(SUMIFS(Consolidado!$AD$5:$AD$1000,Consolidado!$E$5:$E$1000,$B45,Consolidado!$C$5:$C$1000,"Auditoría Externa",Consolidado!$N$5:$N$1000,"X",Consolidado!$H$5:$H$1000,IF($D$9="Todos","&gt;0",$D$9))&gt;0,"Externa "&amp;TEXT(DAY(_xlfn.MINIFS(Consolidado!$B$5:$B$1000,Consolidado!$E$5:$E$1000,$B45,Consolidado!$C$5:$C$1000,"Auditoría Externa",Consolidado!$N$5:$N$1000,"X",Consolidado!$H$5:$H$1000,IF($D$9="Todos","&gt;0",$D$9))),"00")&amp;"/"&amp;TEXT(MONTH(_xlfn.MINIFS(Consolidado!$B$5:$B$1000,Consolidado!$E$5:$E$1000,$B45,Consolidado!$C$5:$C$1000,"Auditoría Externa",Consolidado!$N$5:$N$1000,"X",Consolidado!$H$5:$H$1000,IF($D$9="Todos","&gt;0",$D$9))),"00")&amp;IF($D$9="Todos","/"&amp;RIGHT(YEAR(_xlfn.MINIFS(Consolidado!$B$5:$B$1000,Consolidado!$E$5:$E$1000,$B45,Consolidado!$C$5:$C$1000,"Auditoría Externa",Consolidado!$N$5:$N$1000,"X",Consolidado!$H$5:$H$1000,IF($D$9="Todos","&gt;0",$D$9))),2),"")&amp;IF(_xlfn.MAXIFS(Consolidado!$B$5:$B$1000,Consolidado!$E$5:$E$1000,$B45,Consolidado!$C$5:$C$1000,"Auditoría Externa",Consolidado!$N$5:$N$1000,"X",Consolidado!$H$5:$H$1000,IF($D$9="Todos","&gt;0",$D$9))&lt;&gt;_xlfn.MINIFS(Consolidado!$B$5:$B$1000,Consolidado!$E$5:$E$1000,$B45,Consolidado!$C$5:$C$1000,"Auditoría Externa",Consolidado!$N$5:$N$1000,"X",Consolidado!$H$5:$H$1000,IF($D$9="Todos","&gt;0",$D$9))," y "&amp;TEXT(DAY(_xlfn.MAXIFS(Consolidado!$B$5:$B$1000,Consolidado!$E$5:$E$1000,$B45,Consolidado!$C$5:$C$1000,"Auditoría Externa",Consolidado!$N$5:$N$1000,"X",Consolidado!$H$5:$H$1000,IF($D$9="Todos","&gt;0",$D$9))),"00")&amp;"/"&amp;TEXT(MONTH(_xlfn.MAXIFS(Consolidado!$B$5:$B$1000,Consolidado!$E$5:$E$1000,$B45,Consolidado!$C$5:$C$1000,"Auditoría Externa",Consolidado!$N$5:$N$1000,"X",Consolidado!$H$5:$H$1000,IF($D$9="Todos","&gt;0",$D$9))),"00")&amp;IF($D$9="Todos","/"&amp;RIGHT(YEAR(_xlfn.MAXIFS(Consolidado!$B$5:$B$1000,Consolidado!$E$5:$E$1000,$B45,Consolidado!$C$5:$C$1000,"Auditoría Externa",Consolidado!$N$5:$N$1000,"X",Consolidado!$H$5:$H$1000,IF($D$9="Todos","&gt;0",$D$9))),2),""),""),""),IF(SUMIFS(Consolidado!$AD$5:$AD$1000,Consolidado!$E$5:$E$1000,$B45,Consolidado!$C$5:$C$1000,"SSF",Consolidado!$N$5:$N$1000,"X",Consolidado!$H$5:$H$1000,IF($D$9="Todos","&gt;0",$D$9))&gt;0,"SSF "&amp;TEXT(DAY(_xlfn.MINIFS(Consolidado!$B$5:$B$1000,Consolidado!$E$5:$E$1000,$B45,Consolidado!$C$5:$C$1000,"SSF",Consolidado!$N$5:$N$1000,"X",Consolidado!$H$5:$H$1000,IF($D$9="Todos","&gt;0",$D$9))),"00")&amp;"/"&amp;TEXT(MONTH(_xlfn.MINIFS(Consolidado!$B$5:$B$1000,Consolidado!$E$5:$E$1000,$B45,Consolidado!$C$5:$C$1000,"SSF",Consolidado!$N$5:$N$1000,"X",Consolidado!$H$5:$H$1000,IF($D$9="Todos","&gt;0",$D$9))),"00")&amp;IF($D$9="Todos","/"&amp;RIGHT(YEAR(_xlfn.MINIFS(Consolidado!$B$5:$B$1000,Consolidado!$E$5:$E$1000,$B45,Consolidado!$C$5:$C$1000,"SSF",Consolidado!$N$5:$N$1000,"X",Consolidado!$H$5:$H$1000,IF($D$9="Todos","&gt;0",$D$9))),2),"")&amp;IF(_xlfn.MAXIFS(Consolidado!$B$5:$B$1000,Consolidado!$E$5:$E$1000,$B45,Consolidado!$C$5:$C$1000,"SSF",Consolidado!$N$5:$N$1000,"X",Consolidado!$H$5:$H$1000,IF($D$9="Todos","&gt;0",$D$9))&lt;&gt;_xlfn.MINIFS(Consolidado!$B$5:$B$1000,Consolidado!$E$5:$E$1000,$B45,Consolidado!$C$5:$C$1000,"SSF",Consolidado!$N$5:$N$1000,"X",Consolidado!$H$5:$H$1000,IF($D$9="Todos","&gt;0",$D$9))," y "&amp;TEXT(DAY(_xlfn.MAXIFS(Consolidado!$B$5:$B$1000,Consolidado!$E$5:$E$1000,$B45,Consolidado!$C$5:$C$1000,"SSF",Consolidado!$N$5:$N$1000,"X",Consolidado!$H$5:$H$1000,IF($D$9="Todos","&gt;0",$D$9))),"00")&amp;"/"&amp;TEXT(MONTH(_xlfn.MAXIFS(Consolidado!$B$5:$B$1000,Consolidado!$E$5:$E$1000,$B45,Consolidado!$C$5:$C$1000,"SSF",Consolidado!$N$5:$N$1000,"X",Consolidado!$H$5:$H$1000,IF($D$9="Todos","&gt;0",$D$9))),"00")&amp;IF($D$9="Todos","/"&amp;RIGHT(YEAR(_xlfn.MAXIFS(Consolidado!$B$5:$B$1000,Consolidado!$E$5:$E$1000,$B45,Consolidado!$C$5:$C$1000,"SSF",Consolidado!$N$5:$N$1000,"X",Consolidado!$H$5:$H$1000,IF($D$9="Todos","&gt;0",$D$9))),2),""),""),""),IF(SUMIFS(Consolidado!$AD$5:$AD$1000,Consolidado!$E$5:$E$1000,$B45,Consolidado!$C$5:$C$1000,"Comité de Supervisión",Consolidado!$N$5:$N$1000,"X",Consolidado!$H$5:$H$1000,IF($D$9="Todos","&gt;0",$D$9))&gt;0,"Comité Sup. "&amp;TEXT(DAY(_xlfn.MINIFS(Consolidado!$B$5:$B$1000,Consolidado!$E$5:$E$1000,$B45,Consolidado!$C$5:$C$1000,"Comité de Supervisión",Consolidado!$N$5:$N$1000,"X",Consolidado!$H$5:$H$1000,IF($D$9="Todos","&gt;0",$D$9))),"00")&amp;"/"&amp;TEXT(MONTH(_xlfn.MINIFS(Consolidado!$B$5:$B$1000,Consolidado!$E$5:$E$1000,$B45,Consolidado!$C$5:$C$1000,"Comité de Supervisión",Consolidado!$N$5:$N$1000,"X",Consolidado!$H$5:$H$1000,IF($D$9="Todos","&gt;0",$D$9))),"00")&amp;IF($D$9="Todos","/"&amp;RIGHT(YEAR(_xlfn.MINIFS(Consolidado!$B$5:$B$1000,Consolidado!$E$5:$E$1000,$B45,Consolidado!$C$5:$C$1000,"Comité de Supervisión",Consolidado!$N$5:$N$1000,"X",Consolidado!$H$5:$H$1000,IF($D$9="Todos","&gt;0",$D$9))),2),"")&amp;IF(_xlfn.MAXIFS(Consolidado!$B$5:$B$1000,Consolidado!$E$5:$E$1000,$B45,Consolidado!$C$5:$C$1000,"Comité de Supervisión",Consolidado!$N$5:$N$1000,"X",Consolidado!$H$5:$H$1000,IF($D$9="Todos","&gt;0",$D$9))&lt;&gt;_xlfn.MINIFS(Consolidado!$B$5:$B$1000,Consolidado!$E$5:$E$1000,$B45,Consolidado!$C$5:$C$1000,"Comité de Supervisión",Consolidado!$N$5:$N$1000,"X",Consolidado!$H$5:$H$1000,IF($D$9="Todos","&gt;0",$D$9))," y "&amp;TEXT(DAY(_xlfn.MAXIFS(Consolidado!$B$5:$B$1000,Consolidado!$E$5:$E$1000,$B45,Consolidado!$C$5:$C$1000,"Comité de Supervisión",Consolidado!$N$5:$N$1000,"X",Consolidado!$H$5:$H$1000,IF($D$9="Todos","&gt;0",$D$9))),"00")&amp;"/"&amp;TEXT(MONTH(_xlfn.MAXIFS(Consolidado!$B$5:$B$1000,Consolidado!$E$5:$E$1000,$B45,Consolidado!$C$5:$C$1000,"Comité de Supervisión",Consolidado!$N$5:$N$1000,"X",Consolidado!$H$5:$H$1000,IF($D$9="Todos","&gt;0",$D$9))),"00")&amp;IF($D$9="Todos","/"&amp;RIGHT(YEAR(_xlfn.MAXIFS(Consolidado!$B$5:$B$1000,Consolidado!$E$5:$E$1000,$B45,Consolidado!$C$5:$C$1000,"Comité de Supervisión",Consolidado!$N$5:$N$1000,"X",Consolidado!$H$5:$H$1000,IF($D$9="Todos","&gt;0",$D$9))),2),""),""),""),IF(SUMIFS(Consolidado!$AD$5:$AD$1000,Consolidado!$E$5:$E$1000,$B45,Consolidado!$C$5:$C$1000,"Consejo de Administración",Consolidado!$N$5:$N$1000,"X",Consolidado!$H$5:$H$1000,IF($D$9="Todos","&gt;0",$D$9))&gt;0,"Consejo "&amp;TEXT(DAY(_xlfn.MINIFS(Consolidado!$B$5:$B$1000,Consolidado!$E$5:$E$1000,$B45,Consolidado!$C$5:$C$1000,"Consejo de Administración",Consolidado!$N$5:$N$1000,"X",Consolidado!$H$5:$H$1000,IF($D$9="Todos","&gt;0",$D$9))),"00")&amp;"/"&amp;TEXT(MONTH(_xlfn.MINIFS(Consolidado!$B$5:$B$1000,Consolidado!$E$5:$E$1000,$B45,Consolidado!$C$5:$C$1000,"Consejo de Administración",Consolidado!$N$5:$N$1000,"X",Consolidado!$H$5:$H$1000,IF($D$9="Todos","&gt;0",$D$9))),"00")&amp;IF($D$9="Todos","/"&amp;RIGHT(YEAR(_xlfn.MINIFS(Consolidado!$B$5:$B$1000,Consolidado!$E$5:$E$1000,$B45,Consolidado!$C$5:$C$1000,"Consejo de Administración",Consolidado!$N$5:$N$1000,"X",Consolidado!$H$5:$H$1000,IF($D$9="Todos","&gt;0",$D$9))),2),"")&amp;IF(_xlfn.MAXIFS(Consolidado!$B$5:$B$1000,Consolidado!$E$5:$E$1000,$B45,Consolidado!$C$5:$C$1000,"Consejo de Administración",Consolidado!$N$5:$N$1000,"X",Consolidado!$H$5:$H$1000,IF($D$9="Todos","&gt;0",$D$9))&lt;&gt;_xlfn.MINIFS(Consolidado!$B$5:$B$1000,Consolidado!$E$5:$E$1000,$B45,Consolidado!$C$5:$C$1000,"Consejo de Administración",Consolidado!$N$5:$N$1000,"X",Consolidado!$H$5:$H$1000,IF($D$9="Todos","&gt;0",$D$9))," y "&amp;TEXT(DAY(_xlfn.MAXIFS(Consolidado!$B$5:$B$1000,Consolidado!$E$5:$E$1000,$B45,Consolidado!$C$5:$C$1000,"Consejo de Administración",Consolidado!$N$5:$N$1000,"X",Consolidado!$H$5:$H$1000,IF($D$9="Todos","&gt;0",$D$9))),"00")&amp;"/"&amp;TEXT(MONTH(_xlfn.MAXIFS(Consolidado!$B$5:$B$1000,Consolidado!$E$5:$E$1000,$B45,Consolidado!$C$5:$C$1000,"Consejo de Administración",Consolidado!$N$5:$N$1000,"X",Consolidado!$H$5:$H$1000,IF($D$9="Todos","&gt;0",$D$9))),"00")&amp;IF($D$9="Todos","/"&amp;RIGHT(YEAR(_xlfn.MAXIFS(Consolidado!$B$5:$B$1000,Consolidado!$E$5:$E$1000,$B45,Consolidado!$C$5:$C$1000,"Consejo de Administración",Consolidado!$N$5:$N$1000,"X",Consolidado!$H$5:$H$1000,IF($D$9="Todos","&gt;0",$D$9))),2),""),""),""),IF(SUMIFS(Consolidado!$AD$5:$AD$1000,Consolidado!$E$5:$E$1000,$B45,Consolidado!$C$5:$C$1000,"Otros",Consolidado!$N$5:$N$1000,"X",Consolidado!$H$5:$H$1000,IF($D$9="Todos","&gt;0",$D$9))&gt;0,"Otros "&amp;TEXT(DAY(_xlfn.MINIFS(Consolidado!$B$5:$B$1000,Consolidado!$E$5:$E$1000,$B45,Consolidado!$C$5:$C$1000,"Otros",Consolidado!$N$5:$N$1000,"X",Consolidado!$H$5:$H$1000,IF($D$9="Todos","&gt;0",$D$9))),"00")&amp;"/"&amp;TEXT(MONTH(_xlfn.MINIFS(Consolidado!$B$5:$B$1000,Consolidado!$E$5:$E$1000,$B45,Consolidado!$C$5:$C$1000,"Otros",Consolidado!$N$5:$N$1000,"X",Consolidado!$H$5:$H$1000,IF($D$9="Todos","&gt;0",$D$9))),"00")&amp;IF($D$9="Todos","/"&amp;RIGHT(YEAR(_xlfn.MINIFS(Consolidado!$B$5:$B$1000,Consolidado!$E$5:$E$1000,$B45,Consolidado!$C$5:$C$1000,"Otros",Consolidado!$N$5:$N$1000,"X",Consolidado!$H$5:$H$1000,IF($D$9="Todos","&gt;0",$D$9))),2),"")&amp;IF(_xlfn.MAXIFS(Consolidado!$B$5:$B$1000,Consolidado!$E$5:$E$1000,$B45,Consolidado!$C$5:$C$1000,"Otros",Consolidado!$N$5:$N$1000,"X",Consolidado!$H$5:$H$1000,IF($D$9="Todos","&gt;0",$D$9))&lt;&gt;_xlfn.MINIFS(Consolidado!$B$5:$B$1000,Consolidado!$E$5:$E$1000,$B45,Consolidado!$C$5:$C$1000,"Otros",Consolidado!$N$5:$N$1000,"X",Consolidado!$H$5:$H$1000,IF($D$9="Todos","&gt;0",$D$9))," y "&amp;TEXT(DAY(_xlfn.MAXIFS(Consolidado!$B$5:$B$1000,Consolidado!$E$5:$E$1000,$B45,Consolidado!$C$5:$C$1000,"Otros",Consolidado!$N$5:$N$1000,"X",Consolidado!$H$5:$H$1000,IF($D$9="Todos","&gt;0",$D$9))),"00")&amp;"/"&amp;TEXT(MONTH(_xlfn.MAXIFS(Consolidado!$B$5:$B$1000,Consolidado!$E$5:$E$1000,$B45,Consolidado!$C$5:$C$1000,"Otros",Consolidado!$N$5:$N$1000,"X",Consolidado!$H$5:$H$1000,IF($D$9="Todos","&gt;0",$D$9))),"00")&amp;IF($D$9="Todos","/"&amp;RIGHT(YEAR(_xlfn.MAXIFS(Consolidado!$B$5:$B$1000,Consolidado!$E$5:$E$1000,$B45,Consolidado!$C$5:$C$1000,"Otros",Consolidado!$N$5:$N$1000,"X",Consolidado!$H$5:$H$1000,IF($D$9="Todos","&gt;0",$D$9))),2),""),""),""))</f>
        <v/>
      </c>
      <c r="Q45" s="37" t="str">
        <f aca="false">_xlfn.TEXTJOIN(" +"&amp;CHAR(10),TRUE(),IF(SUMIFS(Consolidado!$AD$5:$AD$1000,Consolidado!$E$5:$E$1000,$B45,Consolidado!$C$5:$C$1000,"Auditoría Interna",Consolidado!$O$5:$O$1000,"X",Consolidado!$H$5:$H$1000,IF($D$9="Todos","&gt;0",$D$9))&gt;0,"Interna "&amp;TEXT(DAY(_xlfn.MINIFS(Consolidado!$B$5:$B$1000,Consolidado!$E$5:$E$1000,$B45,Consolidado!$C$5:$C$1000,"Auditoría Interna",Consolidado!$O$5:$O$1000,"X",Consolidado!$H$5:$H$1000,IF($D$9="Todos","&gt;0",$D$9))),"00")&amp;"/"&amp;TEXT(MONTH(_xlfn.MINIFS(Consolidado!$B$5:$B$1000,Consolidado!$E$5:$E$1000,$B45,Consolidado!$C$5:$C$1000,"Auditoría Interna",Consolidado!$O$5:$O$1000,"X",Consolidado!$H$5:$H$1000,IF($D$9="Todos","&gt;0",$D$9))),"00")&amp;IF($D$9="Todos","/"&amp;RIGHT(YEAR(_xlfn.MINIFS(Consolidado!$B$5:$B$1000,Consolidado!$E$5:$E$1000,$B45,Consolidado!$C$5:$C$1000,"Auditoría Interna",Consolidado!$O$5:$O$1000,"X",Consolidado!$H$5:$H$1000,IF($D$9="Todos","&gt;0",$D$9))),2),"")&amp;IF(_xlfn.MAXIFS(Consolidado!$B$5:$B$1000,Consolidado!$E$5:$E$1000,$B45,Consolidado!$C$5:$C$1000,"Auditoría Interna",Consolidado!$O$5:$O$1000,"X",Consolidado!$H$5:$H$1000,IF($D$9="Todos","&gt;0",$D$9))&lt;&gt;_xlfn.MINIFS(Consolidado!$B$5:$B$1000,Consolidado!$E$5:$E$1000,$B45,Consolidado!$C$5:$C$1000,"Auditoría Interna",Consolidado!$O$5:$O$1000,"X",Consolidado!$H$5:$H$1000,IF($D$9="Todos","&gt;0",$D$9))," y "&amp;TEXT(DAY(_xlfn.MAXIFS(Consolidado!$B$5:$B$1000,Consolidado!$E$5:$E$1000,$B45,Consolidado!$C$5:$C$1000,"Auditoría Interna",Consolidado!$O$5:$O$1000,"X",Consolidado!$H$5:$H$1000,IF($D$9="Todos","&gt;0",$D$9))),"00")&amp;"/"&amp;TEXT(MONTH(_xlfn.MAXIFS(Consolidado!$B$5:$B$1000,Consolidado!$E$5:$E$1000,$B45,Consolidado!$C$5:$C$1000,"Auditoría Interna",Consolidado!$O$5:$O$1000,"X",Consolidado!$H$5:$H$1000,IF($D$9="Todos","&gt;0",$D$9))),"00")&amp;IF($D$9="Todos","/"&amp;RIGHT(YEAR(_xlfn.MAXIFS(Consolidado!$B$5:$B$1000,Consolidado!$E$5:$E$1000,$B45,Consolidado!$C$5:$C$1000,"Auditoría Interna",Consolidado!$O$5:$O$1000,"X",Consolidado!$H$5:$H$1000,IF($D$9="Todos","&gt;0",$D$9))),2),""),""),""),IF(SUMIFS(Consolidado!$AD$5:$AD$1000,Consolidado!$E$5:$E$1000,$B45,Consolidado!$C$5:$C$1000,"Auditoría Externa",Consolidado!$O$5:$O$1000,"X",Consolidado!$H$5:$H$1000,IF($D$9="Todos","&gt;0",$D$9))&gt;0,"Externa "&amp;TEXT(DAY(_xlfn.MINIFS(Consolidado!$B$5:$B$1000,Consolidado!$E$5:$E$1000,$B45,Consolidado!$C$5:$C$1000,"Auditoría Externa",Consolidado!$O$5:$O$1000,"X",Consolidado!$H$5:$H$1000,IF($D$9="Todos","&gt;0",$D$9))),"00")&amp;"/"&amp;TEXT(MONTH(_xlfn.MINIFS(Consolidado!$B$5:$B$1000,Consolidado!$E$5:$E$1000,$B45,Consolidado!$C$5:$C$1000,"Auditoría Externa",Consolidado!$O$5:$O$1000,"X",Consolidado!$H$5:$H$1000,IF($D$9="Todos","&gt;0",$D$9))),"00")&amp;IF($D$9="Todos","/"&amp;RIGHT(YEAR(_xlfn.MINIFS(Consolidado!$B$5:$B$1000,Consolidado!$E$5:$E$1000,$B45,Consolidado!$C$5:$C$1000,"Auditoría Externa",Consolidado!$O$5:$O$1000,"X",Consolidado!$H$5:$H$1000,IF($D$9="Todos","&gt;0",$D$9))),2),"")&amp;IF(_xlfn.MAXIFS(Consolidado!$B$5:$B$1000,Consolidado!$E$5:$E$1000,$B45,Consolidado!$C$5:$C$1000,"Auditoría Externa",Consolidado!$O$5:$O$1000,"X",Consolidado!$H$5:$H$1000,IF($D$9="Todos","&gt;0",$D$9))&lt;&gt;_xlfn.MINIFS(Consolidado!$B$5:$B$1000,Consolidado!$E$5:$E$1000,$B45,Consolidado!$C$5:$C$1000,"Auditoría Externa",Consolidado!$O$5:$O$1000,"X",Consolidado!$H$5:$H$1000,IF($D$9="Todos","&gt;0",$D$9))," y "&amp;TEXT(DAY(_xlfn.MAXIFS(Consolidado!$B$5:$B$1000,Consolidado!$E$5:$E$1000,$B45,Consolidado!$C$5:$C$1000,"Auditoría Externa",Consolidado!$O$5:$O$1000,"X",Consolidado!$H$5:$H$1000,IF($D$9="Todos","&gt;0",$D$9))),"00")&amp;"/"&amp;TEXT(MONTH(_xlfn.MAXIFS(Consolidado!$B$5:$B$1000,Consolidado!$E$5:$E$1000,$B45,Consolidado!$C$5:$C$1000,"Auditoría Externa",Consolidado!$O$5:$O$1000,"X",Consolidado!$H$5:$H$1000,IF($D$9="Todos","&gt;0",$D$9))),"00")&amp;IF($D$9="Todos","/"&amp;RIGHT(YEAR(_xlfn.MAXIFS(Consolidado!$B$5:$B$1000,Consolidado!$E$5:$E$1000,$B45,Consolidado!$C$5:$C$1000,"Auditoría Externa",Consolidado!$O$5:$O$1000,"X",Consolidado!$H$5:$H$1000,IF($D$9="Todos","&gt;0",$D$9))),2),""),""),""),IF(SUMIFS(Consolidado!$AD$5:$AD$1000,Consolidado!$E$5:$E$1000,$B45,Consolidado!$C$5:$C$1000,"SSF",Consolidado!$O$5:$O$1000,"X",Consolidado!$H$5:$H$1000,IF($D$9="Todos","&gt;0",$D$9))&gt;0,"SSF "&amp;TEXT(DAY(_xlfn.MINIFS(Consolidado!$B$5:$B$1000,Consolidado!$E$5:$E$1000,$B45,Consolidado!$C$5:$C$1000,"SSF",Consolidado!$O$5:$O$1000,"X",Consolidado!$H$5:$H$1000,IF($D$9="Todos","&gt;0",$D$9))),"00")&amp;"/"&amp;TEXT(MONTH(_xlfn.MINIFS(Consolidado!$B$5:$B$1000,Consolidado!$E$5:$E$1000,$B45,Consolidado!$C$5:$C$1000,"SSF",Consolidado!$O$5:$O$1000,"X",Consolidado!$H$5:$H$1000,IF($D$9="Todos","&gt;0",$D$9))),"00")&amp;IF($D$9="Todos","/"&amp;RIGHT(YEAR(_xlfn.MINIFS(Consolidado!$B$5:$B$1000,Consolidado!$E$5:$E$1000,$B45,Consolidado!$C$5:$C$1000,"SSF",Consolidado!$O$5:$O$1000,"X",Consolidado!$H$5:$H$1000,IF($D$9="Todos","&gt;0",$D$9))),2),"")&amp;IF(_xlfn.MAXIFS(Consolidado!$B$5:$B$1000,Consolidado!$E$5:$E$1000,$B45,Consolidado!$C$5:$C$1000,"SSF",Consolidado!$O$5:$O$1000,"X",Consolidado!$H$5:$H$1000,IF($D$9="Todos","&gt;0",$D$9))&lt;&gt;_xlfn.MINIFS(Consolidado!$B$5:$B$1000,Consolidado!$E$5:$E$1000,$B45,Consolidado!$C$5:$C$1000,"SSF",Consolidado!$O$5:$O$1000,"X",Consolidado!$H$5:$H$1000,IF($D$9="Todos","&gt;0",$D$9))," y "&amp;TEXT(DAY(_xlfn.MAXIFS(Consolidado!$B$5:$B$1000,Consolidado!$E$5:$E$1000,$B45,Consolidado!$C$5:$C$1000,"SSF",Consolidado!$O$5:$O$1000,"X",Consolidado!$H$5:$H$1000,IF($D$9="Todos","&gt;0",$D$9))),"00")&amp;"/"&amp;TEXT(MONTH(_xlfn.MAXIFS(Consolidado!$B$5:$B$1000,Consolidado!$E$5:$E$1000,$B45,Consolidado!$C$5:$C$1000,"SSF",Consolidado!$O$5:$O$1000,"X",Consolidado!$H$5:$H$1000,IF($D$9="Todos","&gt;0",$D$9))),"00")&amp;IF($D$9="Todos","/"&amp;RIGHT(YEAR(_xlfn.MAXIFS(Consolidado!$B$5:$B$1000,Consolidado!$E$5:$E$1000,$B45,Consolidado!$C$5:$C$1000,"SSF",Consolidado!$O$5:$O$1000,"X",Consolidado!$H$5:$H$1000,IF($D$9="Todos","&gt;0",$D$9))),2),""),""),""),IF(SUMIFS(Consolidado!$AD$5:$AD$1000,Consolidado!$E$5:$E$1000,$B45,Consolidado!$C$5:$C$1000,"Comité de Supervisión",Consolidado!$O$5:$O$1000,"X",Consolidado!$H$5:$H$1000,IF($D$9="Todos","&gt;0",$D$9))&gt;0,"Comité Sup. "&amp;TEXT(DAY(_xlfn.MINIFS(Consolidado!$B$5:$B$1000,Consolidado!$E$5:$E$1000,$B45,Consolidado!$C$5:$C$1000,"Comité de Supervisión",Consolidado!$O$5:$O$1000,"X",Consolidado!$H$5:$H$1000,IF($D$9="Todos","&gt;0",$D$9))),"00")&amp;"/"&amp;TEXT(MONTH(_xlfn.MINIFS(Consolidado!$B$5:$B$1000,Consolidado!$E$5:$E$1000,$B45,Consolidado!$C$5:$C$1000,"Comité de Supervisión",Consolidado!$O$5:$O$1000,"X",Consolidado!$H$5:$H$1000,IF($D$9="Todos","&gt;0",$D$9))),"00")&amp;IF($D$9="Todos","/"&amp;RIGHT(YEAR(_xlfn.MINIFS(Consolidado!$B$5:$B$1000,Consolidado!$E$5:$E$1000,$B45,Consolidado!$C$5:$C$1000,"Comité de Supervisión",Consolidado!$O$5:$O$1000,"X",Consolidado!$H$5:$H$1000,IF($D$9="Todos","&gt;0",$D$9))),2),"")&amp;IF(_xlfn.MAXIFS(Consolidado!$B$5:$B$1000,Consolidado!$E$5:$E$1000,$B45,Consolidado!$C$5:$C$1000,"Comité de Supervisión",Consolidado!$O$5:$O$1000,"X",Consolidado!$H$5:$H$1000,IF($D$9="Todos","&gt;0",$D$9))&lt;&gt;_xlfn.MINIFS(Consolidado!$B$5:$B$1000,Consolidado!$E$5:$E$1000,$B45,Consolidado!$C$5:$C$1000,"Comité de Supervisión",Consolidado!$O$5:$O$1000,"X",Consolidado!$H$5:$H$1000,IF($D$9="Todos","&gt;0",$D$9))," y "&amp;TEXT(DAY(_xlfn.MAXIFS(Consolidado!$B$5:$B$1000,Consolidado!$E$5:$E$1000,$B45,Consolidado!$C$5:$C$1000,"Comité de Supervisión",Consolidado!$O$5:$O$1000,"X",Consolidado!$H$5:$H$1000,IF($D$9="Todos","&gt;0",$D$9))),"00")&amp;"/"&amp;TEXT(MONTH(_xlfn.MAXIFS(Consolidado!$B$5:$B$1000,Consolidado!$E$5:$E$1000,$B45,Consolidado!$C$5:$C$1000,"Comité de Supervisión",Consolidado!$O$5:$O$1000,"X",Consolidado!$H$5:$H$1000,IF($D$9="Todos","&gt;0",$D$9))),"00")&amp;IF($D$9="Todos","/"&amp;RIGHT(YEAR(_xlfn.MAXIFS(Consolidado!$B$5:$B$1000,Consolidado!$E$5:$E$1000,$B45,Consolidado!$C$5:$C$1000,"Comité de Supervisión",Consolidado!$O$5:$O$1000,"X",Consolidado!$H$5:$H$1000,IF($D$9="Todos","&gt;0",$D$9))),2),""),""),""),IF(SUMIFS(Consolidado!$AD$5:$AD$1000,Consolidado!$E$5:$E$1000,$B45,Consolidado!$C$5:$C$1000,"Consejo de Administración",Consolidado!$O$5:$O$1000,"X",Consolidado!$H$5:$H$1000,IF($D$9="Todos","&gt;0",$D$9))&gt;0,"Consejo "&amp;TEXT(DAY(_xlfn.MINIFS(Consolidado!$B$5:$B$1000,Consolidado!$E$5:$E$1000,$B45,Consolidado!$C$5:$C$1000,"Consejo de Administración",Consolidado!$O$5:$O$1000,"X",Consolidado!$H$5:$H$1000,IF($D$9="Todos","&gt;0",$D$9))),"00")&amp;"/"&amp;TEXT(MONTH(_xlfn.MINIFS(Consolidado!$B$5:$B$1000,Consolidado!$E$5:$E$1000,$B45,Consolidado!$C$5:$C$1000,"Consejo de Administración",Consolidado!$O$5:$O$1000,"X",Consolidado!$H$5:$H$1000,IF($D$9="Todos","&gt;0",$D$9))),"00")&amp;IF($D$9="Todos","/"&amp;RIGHT(YEAR(_xlfn.MINIFS(Consolidado!$B$5:$B$1000,Consolidado!$E$5:$E$1000,$B45,Consolidado!$C$5:$C$1000,"Consejo de Administración",Consolidado!$O$5:$O$1000,"X",Consolidado!$H$5:$H$1000,IF($D$9="Todos","&gt;0",$D$9))),2),"")&amp;IF(_xlfn.MAXIFS(Consolidado!$B$5:$B$1000,Consolidado!$E$5:$E$1000,$B45,Consolidado!$C$5:$C$1000,"Consejo de Administración",Consolidado!$O$5:$O$1000,"X",Consolidado!$H$5:$H$1000,IF($D$9="Todos","&gt;0",$D$9))&lt;&gt;_xlfn.MINIFS(Consolidado!$B$5:$B$1000,Consolidado!$E$5:$E$1000,$B45,Consolidado!$C$5:$C$1000,"Consejo de Administración",Consolidado!$O$5:$O$1000,"X",Consolidado!$H$5:$H$1000,IF($D$9="Todos","&gt;0",$D$9))," y "&amp;TEXT(DAY(_xlfn.MAXIFS(Consolidado!$B$5:$B$1000,Consolidado!$E$5:$E$1000,$B45,Consolidado!$C$5:$C$1000,"Consejo de Administración",Consolidado!$O$5:$O$1000,"X",Consolidado!$H$5:$H$1000,IF($D$9="Todos","&gt;0",$D$9))),"00")&amp;"/"&amp;TEXT(MONTH(_xlfn.MAXIFS(Consolidado!$B$5:$B$1000,Consolidado!$E$5:$E$1000,$B45,Consolidado!$C$5:$C$1000,"Consejo de Administración",Consolidado!$O$5:$O$1000,"X",Consolidado!$H$5:$H$1000,IF($D$9="Todos","&gt;0",$D$9))),"00")&amp;IF($D$9="Todos","/"&amp;RIGHT(YEAR(_xlfn.MAXIFS(Consolidado!$B$5:$B$1000,Consolidado!$E$5:$E$1000,$B45,Consolidado!$C$5:$C$1000,"Consejo de Administración",Consolidado!$O$5:$O$1000,"X",Consolidado!$H$5:$H$1000,IF($D$9="Todos","&gt;0",$D$9))),2),""),""),""),IF(SUMIFS(Consolidado!$AD$5:$AD$1000,Consolidado!$E$5:$E$1000,$B45,Consolidado!$C$5:$C$1000,"Otros",Consolidado!$O$5:$O$1000,"X",Consolidado!$H$5:$H$1000,IF($D$9="Todos","&gt;0",$D$9))&gt;0,"Otros "&amp;TEXT(DAY(_xlfn.MINIFS(Consolidado!$B$5:$B$1000,Consolidado!$E$5:$E$1000,$B45,Consolidado!$C$5:$C$1000,"Otros",Consolidado!$O$5:$O$1000,"X",Consolidado!$H$5:$H$1000,IF($D$9="Todos","&gt;0",$D$9))),"00")&amp;"/"&amp;TEXT(MONTH(_xlfn.MINIFS(Consolidado!$B$5:$B$1000,Consolidado!$E$5:$E$1000,$B45,Consolidado!$C$5:$C$1000,"Otros",Consolidado!$O$5:$O$1000,"X",Consolidado!$H$5:$H$1000,IF($D$9="Todos","&gt;0",$D$9))),"00")&amp;IF($D$9="Todos","/"&amp;RIGHT(YEAR(_xlfn.MINIFS(Consolidado!$B$5:$B$1000,Consolidado!$E$5:$E$1000,$B45,Consolidado!$C$5:$C$1000,"Otros",Consolidado!$O$5:$O$1000,"X",Consolidado!$H$5:$H$1000,IF($D$9="Todos","&gt;0",$D$9))),2),"")&amp;IF(_xlfn.MAXIFS(Consolidado!$B$5:$B$1000,Consolidado!$E$5:$E$1000,$B45,Consolidado!$C$5:$C$1000,"Otros",Consolidado!$O$5:$O$1000,"X",Consolidado!$H$5:$H$1000,IF($D$9="Todos","&gt;0",$D$9))&lt;&gt;_xlfn.MINIFS(Consolidado!$B$5:$B$1000,Consolidado!$E$5:$E$1000,$B45,Consolidado!$C$5:$C$1000,"Otros",Consolidado!$O$5:$O$1000,"X",Consolidado!$H$5:$H$1000,IF($D$9="Todos","&gt;0",$D$9))," y "&amp;TEXT(DAY(_xlfn.MAXIFS(Consolidado!$B$5:$B$1000,Consolidado!$E$5:$E$1000,$B45,Consolidado!$C$5:$C$1000,"Otros",Consolidado!$O$5:$O$1000,"X",Consolidado!$H$5:$H$1000,IF($D$9="Todos","&gt;0",$D$9))),"00")&amp;"/"&amp;TEXT(MONTH(_xlfn.MAXIFS(Consolidado!$B$5:$B$1000,Consolidado!$E$5:$E$1000,$B45,Consolidado!$C$5:$C$1000,"Otros",Consolidado!$O$5:$O$1000,"X",Consolidado!$H$5:$H$1000,IF($D$9="Todos","&gt;0",$D$9))),"00")&amp;IF($D$9="Todos","/"&amp;RIGHT(YEAR(_xlfn.MAXIFS(Consolidado!$B$5:$B$1000,Consolidado!$E$5:$E$1000,$B45,Consolidado!$C$5:$C$1000,"Otros",Consolidado!$O$5:$O$1000,"X",Consolidado!$H$5:$H$1000,IF($D$9="Todos","&gt;0",$D$9))),2),""),""),""))</f>
        <v/>
      </c>
      <c r="R45" s="37" t="str">
        <f aca="false">_xlfn.TEXTJOIN(" +"&amp;CHAR(10),TRUE(),IF(SUMIFS(Consolidado!$AD$5:$AD$1000,Consolidado!$E$5:$E$1000,$B45,Consolidado!$C$5:$C$1000,"Auditoría Interna",Consolidado!$P$5:$P$1000,"X",Consolidado!$H$5:$H$1000,IF($D$9="Todos","&gt;0",$D$9))&gt;0,"Interna "&amp;TEXT(DAY(_xlfn.MINIFS(Consolidado!$B$5:$B$1000,Consolidado!$E$5:$E$1000,$B45,Consolidado!$C$5:$C$1000,"Auditoría Interna",Consolidado!$P$5:$P$1000,"X",Consolidado!$H$5:$H$1000,IF($D$9="Todos","&gt;0",$D$9))),"00")&amp;"/"&amp;TEXT(MONTH(_xlfn.MINIFS(Consolidado!$B$5:$B$1000,Consolidado!$E$5:$E$1000,$B45,Consolidado!$C$5:$C$1000,"Auditoría Interna",Consolidado!$P$5:$P$1000,"X",Consolidado!$H$5:$H$1000,IF($D$9="Todos","&gt;0",$D$9))),"00")&amp;IF($D$9="Todos","/"&amp;RIGHT(YEAR(_xlfn.MINIFS(Consolidado!$B$5:$B$1000,Consolidado!$E$5:$E$1000,$B45,Consolidado!$C$5:$C$1000,"Auditoría Interna",Consolidado!$P$5:$P$1000,"X",Consolidado!$H$5:$H$1000,IF($D$9="Todos","&gt;0",$D$9))),2),"")&amp;IF(_xlfn.MAXIFS(Consolidado!$B$5:$B$1000,Consolidado!$E$5:$E$1000,$B45,Consolidado!$C$5:$C$1000,"Auditoría Interna",Consolidado!$P$5:$P$1000,"X",Consolidado!$H$5:$H$1000,IF($D$9="Todos","&gt;0",$D$9))&lt;&gt;_xlfn.MINIFS(Consolidado!$B$5:$B$1000,Consolidado!$E$5:$E$1000,$B45,Consolidado!$C$5:$C$1000,"Auditoría Interna",Consolidado!$P$5:$P$1000,"X",Consolidado!$H$5:$H$1000,IF($D$9="Todos","&gt;0",$D$9))," y "&amp;TEXT(DAY(_xlfn.MAXIFS(Consolidado!$B$5:$B$1000,Consolidado!$E$5:$E$1000,$B45,Consolidado!$C$5:$C$1000,"Auditoría Interna",Consolidado!$P$5:$P$1000,"X",Consolidado!$H$5:$H$1000,IF($D$9="Todos","&gt;0",$D$9))),"00")&amp;"/"&amp;TEXT(MONTH(_xlfn.MAXIFS(Consolidado!$B$5:$B$1000,Consolidado!$E$5:$E$1000,$B45,Consolidado!$C$5:$C$1000,"Auditoría Interna",Consolidado!$P$5:$P$1000,"X",Consolidado!$H$5:$H$1000,IF($D$9="Todos","&gt;0",$D$9))),"00")&amp;IF($D$9="Todos","/"&amp;RIGHT(YEAR(_xlfn.MAXIFS(Consolidado!$B$5:$B$1000,Consolidado!$E$5:$E$1000,$B45,Consolidado!$C$5:$C$1000,"Auditoría Interna",Consolidado!$P$5:$P$1000,"X",Consolidado!$H$5:$H$1000,IF($D$9="Todos","&gt;0",$D$9))),2),""),""),""),IF(SUMIFS(Consolidado!$AD$5:$AD$1000,Consolidado!$E$5:$E$1000,$B45,Consolidado!$C$5:$C$1000,"Auditoría Externa",Consolidado!$P$5:$P$1000,"X",Consolidado!$H$5:$H$1000,IF($D$9="Todos","&gt;0",$D$9))&gt;0,"Externa "&amp;TEXT(DAY(_xlfn.MINIFS(Consolidado!$B$5:$B$1000,Consolidado!$E$5:$E$1000,$B45,Consolidado!$C$5:$C$1000,"Auditoría Externa",Consolidado!$P$5:$P$1000,"X",Consolidado!$H$5:$H$1000,IF($D$9="Todos","&gt;0",$D$9))),"00")&amp;"/"&amp;TEXT(MONTH(_xlfn.MINIFS(Consolidado!$B$5:$B$1000,Consolidado!$E$5:$E$1000,$B45,Consolidado!$C$5:$C$1000,"Auditoría Externa",Consolidado!$P$5:$P$1000,"X",Consolidado!$H$5:$H$1000,IF($D$9="Todos","&gt;0",$D$9))),"00")&amp;IF($D$9="Todos","/"&amp;RIGHT(YEAR(_xlfn.MINIFS(Consolidado!$B$5:$B$1000,Consolidado!$E$5:$E$1000,$B45,Consolidado!$C$5:$C$1000,"Auditoría Externa",Consolidado!$P$5:$P$1000,"X",Consolidado!$H$5:$H$1000,IF($D$9="Todos","&gt;0",$D$9))),2),"")&amp;IF(_xlfn.MAXIFS(Consolidado!$B$5:$B$1000,Consolidado!$E$5:$E$1000,$B45,Consolidado!$C$5:$C$1000,"Auditoría Externa",Consolidado!$P$5:$P$1000,"X",Consolidado!$H$5:$H$1000,IF($D$9="Todos","&gt;0",$D$9))&lt;&gt;_xlfn.MINIFS(Consolidado!$B$5:$B$1000,Consolidado!$E$5:$E$1000,$B45,Consolidado!$C$5:$C$1000,"Auditoría Externa",Consolidado!$P$5:$P$1000,"X",Consolidado!$H$5:$H$1000,IF($D$9="Todos","&gt;0",$D$9))," y "&amp;TEXT(DAY(_xlfn.MAXIFS(Consolidado!$B$5:$B$1000,Consolidado!$E$5:$E$1000,$B45,Consolidado!$C$5:$C$1000,"Auditoría Externa",Consolidado!$P$5:$P$1000,"X",Consolidado!$H$5:$H$1000,IF($D$9="Todos","&gt;0",$D$9))),"00")&amp;"/"&amp;TEXT(MONTH(_xlfn.MAXIFS(Consolidado!$B$5:$B$1000,Consolidado!$E$5:$E$1000,$B45,Consolidado!$C$5:$C$1000,"Auditoría Externa",Consolidado!$P$5:$P$1000,"X",Consolidado!$H$5:$H$1000,IF($D$9="Todos","&gt;0",$D$9))),"00")&amp;IF($D$9="Todos","/"&amp;RIGHT(YEAR(_xlfn.MAXIFS(Consolidado!$B$5:$B$1000,Consolidado!$E$5:$E$1000,$B45,Consolidado!$C$5:$C$1000,"Auditoría Externa",Consolidado!$P$5:$P$1000,"X",Consolidado!$H$5:$H$1000,IF($D$9="Todos","&gt;0",$D$9))),2),""),""),""),IF(SUMIFS(Consolidado!$AD$5:$AD$1000,Consolidado!$E$5:$E$1000,$B45,Consolidado!$C$5:$C$1000,"SSF",Consolidado!$P$5:$P$1000,"X",Consolidado!$H$5:$H$1000,IF($D$9="Todos","&gt;0",$D$9))&gt;0,"SSF "&amp;TEXT(DAY(_xlfn.MINIFS(Consolidado!$B$5:$B$1000,Consolidado!$E$5:$E$1000,$B45,Consolidado!$C$5:$C$1000,"SSF",Consolidado!$P$5:$P$1000,"X",Consolidado!$H$5:$H$1000,IF($D$9="Todos","&gt;0",$D$9))),"00")&amp;"/"&amp;TEXT(MONTH(_xlfn.MINIFS(Consolidado!$B$5:$B$1000,Consolidado!$E$5:$E$1000,$B45,Consolidado!$C$5:$C$1000,"SSF",Consolidado!$P$5:$P$1000,"X",Consolidado!$H$5:$H$1000,IF($D$9="Todos","&gt;0",$D$9))),"00")&amp;IF($D$9="Todos","/"&amp;RIGHT(YEAR(_xlfn.MINIFS(Consolidado!$B$5:$B$1000,Consolidado!$E$5:$E$1000,$B45,Consolidado!$C$5:$C$1000,"SSF",Consolidado!$P$5:$P$1000,"X",Consolidado!$H$5:$H$1000,IF($D$9="Todos","&gt;0",$D$9))),2),"")&amp;IF(_xlfn.MAXIFS(Consolidado!$B$5:$B$1000,Consolidado!$E$5:$E$1000,$B45,Consolidado!$C$5:$C$1000,"SSF",Consolidado!$P$5:$P$1000,"X",Consolidado!$H$5:$H$1000,IF($D$9="Todos","&gt;0",$D$9))&lt;&gt;_xlfn.MINIFS(Consolidado!$B$5:$B$1000,Consolidado!$E$5:$E$1000,$B45,Consolidado!$C$5:$C$1000,"SSF",Consolidado!$P$5:$P$1000,"X",Consolidado!$H$5:$H$1000,IF($D$9="Todos","&gt;0",$D$9))," y "&amp;TEXT(DAY(_xlfn.MAXIFS(Consolidado!$B$5:$B$1000,Consolidado!$E$5:$E$1000,$B45,Consolidado!$C$5:$C$1000,"SSF",Consolidado!$P$5:$P$1000,"X",Consolidado!$H$5:$H$1000,IF($D$9="Todos","&gt;0",$D$9))),"00")&amp;"/"&amp;TEXT(MONTH(_xlfn.MAXIFS(Consolidado!$B$5:$B$1000,Consolidado!$E$5:$E$1000,$B45,Consolidado!$C$5:$C$1000,"SSF",Consolidado!$P$5:$P$1000,"X",Consolidado!$H$5:$H$1000,IF($D$9="Todos","&gt;0",$D$9))),"00")&amp;IF($D$9="Todos","/"&amp;RIGHT(YEAR(_xlfn.MAXIFS(Consolidado!$B$5:$B$1000,Consolidado!$E$5:$E$1000,$B45,Consolidado!$C$5:$C$1000,"SSF",Consolidado!$P$5:$P$1000,"X",Consolidado!$H$5:$H$1000,IF($D$9="Todos","&gt;0",$D$9))),2),""),""),""),IF(SUMIFS(Consolidado!$AD$5:$AD$1000,Consolidado!$E$5:$E$1000,$B45,Consolidado!$C$5:$C$1000,"Comité de Supervisión",Consolidado!$P$5:$P$1000,"X",Consolidado!$H$5:$H$1000,IF($D$9="Todos","&gt;0",$D$9))&gt;0,"Comité Sup. "&amp;TEXT(DAY(_xlfn.MINIFS(Consolidado!$B$5:$B$1000,Consolidado!$E$5:$E$1000,$B45,Consolidado!$C$5:$C$1000,"Comité de Supervisión",Consolidado!$P$5:$P$1000,"X",Consolidado!$H$5:$H$1000,IF($D$9="Todos","&gt;0",$D$9))),"00")&amp;"/"&amp;TEXT(MONTH(_xlfn.MINIFS(Consolidado!$B$5:$B$1000,Consolidado!$E$5:$E$1000,$B45,Consolidado!$C$5:$C$1000,"Comité de Supervisión",Consolidado!$P$5:$P$1000,"X",Consolidado!$H$5:$H$1000,IF($D$9="Todos","&gt;0",$D$9))),"00")&amp;IF($D$9="Todos","/"&amp;RIGHT(YEAR(_xlfn.MINIFS(Consolidado!$B$5:$B$1000,Consolidado!$E$5:$E$1000,$B45,Consolidado!$C$5:$C$1000,"Comité de Supervisión",Consolidado!$P$5:$P$1000,"X",Consolidado!$H$5:$H$1000,IF($D$9="Todos","&gt;0",$D$9))),2),"")&amp;IF(_xlfn.MAXIFS(Consolidado!$B$5:$B$1000,Consolidado!$E$5:$E$1000,$B45,Consolidado!$C$5:$C$1000,"Comité de Supervisión",Consolidado!$P$5:$P$1000,"X",Consolidado!$H$5:$H$1000,IF($D$9="Todos","&gt;0",$D$9))&lt;&gt;_xlfn.MINIFS(Consolidado!$B$5:$B$1000,Consolidado!$E$5:$E$1000,$B45,Consolidado!$C$5:$C$1000,"Comité de Supervisión",Consolidado!$P$5:$P$1000,"X",Consolidado!$H$5:$H$1000,IF($D$9="Todos","&gt;0",$D$9))," y "&amp;TEXT(DAY(_xlfn.MAXIFS(Consolidado!$B$5:$B$1000,Consolidado!$E$5:$E$1000,$B45,Consolidado!$C$5:$C$1000,"Comité de Supervisión",Consolidado!$P$5:$P$1000,"X",Consolidado!$H$5:$H$1000,IF($D$9="Todos","&gt;0",$D$9))),"00")&amp;"/"&amp;TEXT(MONTH(_xlfn.MAXIFS(Consolidado!$B$5:$B$1000,Consolidado!$E$5:$E$1000,$B45,Consolidado!$C$5:$C$1000,"Comité de Supervisión",Consolidado!$P$5:$P$1000,"X",Consolidado!$H$5:$H$1000,IF($D$9="Todos","&gt;0",$D$9))),"00")&amp;IF($D$9="Todos","/"&amp;RIGHT(YEAR(_xlfn.MAXIFS(Consolidado!$B$5:$B$1000,Consolidado!$E$5:$E$1000,$B45,Consolidado!$C$5:$C$1000,"Comité de Supervisión",Consolidado!$P$5:$P$1000,"X",Consolidado!$H$5:$H$1000,IF($D$9="Todos","&gt;0",$D$9))),2),""),""),""),IF(SUMIFS(Consolidado!$AD$5:$AD$1000,Consolidado!$E$5:$E$1000,$B45,Consolidado!$C$5:$C$1000,"Consejo de Administración",Consolidado!$P$5:$P$1000,"X",Consolidado!$H$5:$H$1000,IF($D$9="Todos","&gt;0",$D$9))&gt;0,"Consejo "&amp;TEXT(DAY(_xlfn.MINIFS(Consolidado!$B$5:$B$1000,Consolidado!$E$5:$E$1000,$B45,Consolidado!$C$5:$C$1000,"Consejo de Administración",Consolidado!$P$5:$P$1000,"X",Consolidado!$H$5:$H$1000,IF($D$9="Todos","&gt;0",$D$9))),"00")&amp;"/"&amp;TEXT(MONTH(_xlfn.MINIFS(Consolidado!$B$5:$B$1000,Consolidado!$E$5:$E$1000,$B45,Consolidado!$C$5:$C$1000,"Consejo de Administración",Consolidado!$P$5:$P$1000,"X",Consolidado!$H$5:$H$1000,IF($D$9="Todos","&gt;0",$D$9))),"00")&amp;IF($D$9="Todos","/"&amp;RIGHT(YEAR(_xlfn.MINIFS(Consolidado!$B$5:$B$1000,Consolidado!$E$5:$E$1000,$B45,Consolidado!$C$5:$C$1000,"Consejo de Administración",Consolidado!$P$5:$P$1000,"X",Consolidado!$H$5:$H$1000,IF($D$9="Todos","&gt;0",$D$9))),2),"")&amp;IF(_xlfn.MAXIFS(Consolidado!$B$5:$B$1000,Consolidado!$E$5:$E$1000,$B45,Consolidado!$C$5:$C$1000,"Consejo de Administración",Consolidado!$P$5:$P$1000,"X",Consolidado!$H$5:$H$1000,IF($D$9="Todos","&gt;0",$D$9))&lt;&gt;_xlfn.MINIFS(Consolidado!$B$5:$B$1000,Consolidado!$E$5:$E$1000,$B45,Consolidado!$C$5:$C$1000,"Consejo de Administración",Consolidado!$P$5:$P$1000,"X",Consolidado!$H$5:$H$1000,IF($D$9="Todos","&gt;0",$D$9))," y "&amp;TEXT(DAY(_xlfn.MAXIFS(Consolidado!$B$5:$B$1000,Consolidado!$E$5:$E$1000,$B45,Consolidado!$C$5:$C$1000,"Consejo de Administración",Consolidado!$P$5:$P$1000,"X",Consolidado!$H$5:$H$1000,IF($D$9="Todos","&gt;0",$D$9))),"00")&amp;"/"&amp;TEXT(MONTH(_xlfn.MAXIFS(Consolidado!$B$5:$B$1000,Consolidado!$E$5:$E$1000,$B45,Consolidado!$C$5:$C$1000,"Consejo de Administración",Consolidado!$P$5:$P$1000,"X",Consolidado!$H$5:$H$1000,IF($D$9="Todos","&gt;0",$D$9))),"00")&amp;IF($D$9="Todos","/"&amp;RIGHT(YEAR(_xlfn.MAXIFS(Consolidado!$B$5:$B$1000,Consolidado!$E$5:$E$1000,$B45,Consolidado!$C$5:$C$1000,"Consejo de Administración",Consolidado!$P$5:$P$1000,"X",Consolidado!$H$5:$H$1000,IF($D$9="Todos","&gt;0",$D$9))),2),""),""),""),IF(SUMIFS(Consolidado!$AD$5:$AD$1000,Consolidado!$E$5:$E$1000,$B45,Consolidado!$C$5:$C$1000,"Otros",Consolidado!$P$5:$P$1000,"X",Consolidado!$H$5:$H$1000,IF($D$9="Todos","&gt;0",$D$9))&gt;0,"Otros "&amp;TEXT(DAY(_xlfn.MINIFS(Consolidado!$B$5:$B$1000,Consolidado!$E$5:$E$1000,$B45,Consolidado!$C$5:$C$1000,"Otros",Consolidado!$P$5:$P$1000,"X",Consolidado!$H$5:$H$1000,IF($D$9="Todos","&gt;0",$D$9))),"00")&amp;"/"&amp;TEXT(MONTH(_xlfn.MINIFS(Consolidado!$B$5:$B$1000,Consolidado!$E$5:$E$1000,$B45,Consolidado!$C$5:$C$1000,"Otros",Consolidado!$P$5:$P$1000,"X",Consolidado!$H$5:$H$1000,IF($D$9="Todos","&gt;0",$D$9))),"00")&amp;IF($D$9="Todos","/"&amp;RIGHT(YEAR(_xlfn.MINIFS(Consolidado!$B$5:$B$1000,Consolidado!$E$5:$E$1000,$B45,Consolidado!$C$5:$C$1000,"Otros",Consolidado!$P$5:$P$1000,"X",Consolidado!$H$5:$H$1000,IF($D$9="Todos","&gt;0",$D$9))),2),"")&amp;IF(_xlfn.MAXIFS(Consolidado!$B$5:$B$1000,Consolidado!$E$5:$E$1000,$B45,Consolidado!$C$5:$C$1000,"Otros",Consolidado!$P$5:$P$1000,"X",Consolidado!$H$5:$H$1000,IF($D$9="Todos","&gt;0",$D$9))&lt;&gt;_xlfn.MINIFS(Consolidado!$B$5:$B$1000,Consolidado!$E$5:$E$1000,$B45,Consolidado!$C$5:$C$1000,"Otros",Consolidado!$P$5:$P$1000,"X",Consolidado!$H$5:$H$1000,IF($D$9="Todos","&gt;0",$D$9))," y "&amp;TEXT(DAY(_xlfn.MAXIFS(Consolidado!$B$5:$B$1000,Consolidado!$E$5:$E$1000,$B45,Consolidado!$C$5:$C$1000,"Otros",Consolidado!$P$5:$P$1000,"X",Consolidado!$H$5:$H$1000,IF($D$9="Todos","&gt;0",$D$9))),"00")&amp;"/"&amp;TEXT(MONTH(_xlfn.MAXIFS(Consolidado!$B$5:$B$1000,Consolidado!$E$5:$E$1000,$B45,Consolidado!$C$5:$C$1000,"Otros",Consolidado!$P$5:$P$1000,"X",Consolidado!$H$5:$H$1000,IF($D$9="Todos","&gt;0",$D$9))),"00")&amp;IF($D$9="Todos","/"&amp;RIGHT(YEAR(_xlfn.MAXIFS(Consolidado!$B$5:$B$1000,Consolidado!$E$5:$E$1000,$B45,Consolidado!$C$5:$C$1000,"Otros",Consolidado!$P$5:$P$1000,"X",Consolidado!$H$5:$H$1000,IF($D$9="Todos","&gt;0",$D$9))),2),""),""),""))</f>
        <v/>
      </c>
      <c r="S45" s="37" t="str">
        <f aca="false">_xlfn.TEXTJOIN(" +"&amp;CHAR(10),TRUE(),IF(SUMIFS(Consolidado!$AD$5:$AD$1000,Consolidado!$E$5:$E$1000,$B45,Consolidado!$C$5:$C$1000,"Auditoría Interna",Consolidado!$Q$5:$Q$1000,"X",Consolidado!$H$5:$H$1000,IF($D$9="Todos","&gt;0",$D$9))&gt;0,"Interna "&amp;TEXT(DAY(_xlfn.MINIFS(Consolidado!$B$5:$B$1000,Consolidado!$E$5:$E$1000,$B45,Consolidado!$C$5:$C$1000,"Auditoría Interna",Consolidado!$Q$5:$Q$1000,"X",Consolidado!$H$5:$H$1000,IF($D$9="Todos","&gt;0",$D$9))),"00")&amp;"/"&amp;TEXT(MONTH(_xlfn.MINIFS(Consolidado!$B$5:$B$1000,Consolidado!$E$5:$E$1000,$B45,Consolidado!$C$5:$C$1000,"Auditoría Interna",Consolidado!$Q$5:$Q$1000,"X",Consolidado!$H$5:$H$1000,IF($D$9="Todos","&gt;0",$D$9))),"00")&amp;IF($D$9="Todos","/"&amp;RIGHT(YEAR(_xlfn.MINIFS(Consolidado!$B$5:$B$1000,Consolidado!$E$5:$E$1000,$B45,Consolidado!$C$5:$C$1000,"Auditoría Interna",Consolidado!$Q$5:$Q$1000,"X",Consolidado!$H$5:$H$1000,IF($D$9="Todos","&gt;0",$D$9))),2),"")&amp;IF(_xlfn.MAXIFS(Consolidado!$B$5:$B$1000,Consolidado!$E$5:$E$1000,$B45,Consolidado!$C$5:$C$1000,"Auditoría Interna",Consolidado!$Q$5:$Q$1000,"X",Consolidado!$H$5:$H$1000,IF($D$9="Todos","&gt;0",$D$9))&lt;&gt;_xlfn.MINIFS(Consolidado!$B$5:$B$1000,Consolidado!$E$5:$E$1000,$B45,Consolidado!$C$5:$C$1000,"Auditoría Interna",Consolidado!$Q$5:$Q$1000,"X",Consolidado!$H$5:$H$1000,IF($D$9="Todos","&gt;0",$D$9))," y "&amp;TEXT(DAY(_xlfn.MAXIFS(Consolidado!$B$5:$B$1000,Consolidado!$E$5:$E$1000,$B45,Consolidado!$C$5:$C$1000,"Auditoría Interna",Consolidado!$Q$5:$Q$1000,"X",Consolidado!$H$5:$H$1000,IF($D$9="Todos","&gt;0",$D$9))),"00")&amp;"/"&amp;TEXT(MONTH(_xlfn.MAXIFS(Consolidado!$B$5:$B$1000,Consolidado!$E$5:$E$1000,$B45,Consolidado!$C$5:$C$1000,"Auditoría Interna",Consolidado!$Q$5:$Q$1000,"X",Consolidado!$H$5:$H$1000,IF($D$9="Todos","&gt;0",$D$9))),"00")&amp;IF($D$9="Todos","/"&amp;RIGHT(YEAR(_xlfn.MAXIFS(Consolidado!$B$5:$B$1000,Consolidado!$E$5:$E$1000,$B45,Consolidado!$C$5:$C$1000,"Auditoría Interna",Consolidado!$Q$5:$Q$1000,"X",Consolidado!$H$5:$H$1000,IF($D$9="Todos","&gt;0",$D$9))),2),""),""),""),IF(SUMIFS(Consolidado!$AD$5:$AD$1000,Consolidado!$E$5:$E$1000,$B45,Consolidado!$C$5:$C$1000,"Auditoría Externa",Consolidado!$Q$5:$Q$1000,"X",Consolidado!$H$5:$H$1000,IF($D$9="Todos","&gt;0",$D$9))&gt;0,"Externa "&amp;TEXT(DAY(_xlfn.MINIFS(Consolidado!$B$5:$B$1000,Consolidado!$E$5:$E$1000,$B45,Consolidado!$C$5:$C$1000,"Auditoría Externa",Consolidado!$Q$5:$Q$1000,"X",Consolidado!$H$5:$H$1000,IF($D$9="Todos","&gt;0",$D$9))),"00")&amp;"/"&amp;TEXT(MONTH(_xlfn.MINIFS(Consolidado!$B$5:$B$1000,Consolidado!$E$5:$E$1000,$B45,Consolidado!$C$5:$C$1000,"Auditoría Externa",Consolidado!$Q$5:$Q$1000,"X",Consolidado!$H$5:$H$1000,IF($D$9="Todos","&gt;0",$D$9))),"00")&amp;IF($D$9="Todos","/"&amp;RIGHT(YEAR(_xlfn.MINIFS(Consolidado!$B$5:$B$1000,Consolidado!$E$5:$E$1000,$B45,Consolidado!$C$5:$C$1000,"Auditoría Externa",Consolidado!$Q$5:$Q$1000,"X",Consolidado!$H$5:$H$1000,IF($D$9="Todos","&gt;0",$D$9))),2),"")&amp;IF(_xlfn.MAXIFS(Consolidado!$B$5:$B$1000,Consolidado!$E$5:$E$1000,$B45,Consolidado!$C$5:$C$1000,"Auditoría Externa",Consolidado!$Q$5:$Q$1000,"X",Consolidado!$H$5:$H$1000,IF($D$9="Todos","&gt;0",$D$9))&lt;&gt;_xlfn.MINIFS(Consolidado!$B$5:$B$1000,Consolidado!$E$5:$E$1000,$B45,Consolidado!$C$5:$C$1000,"Auditoría Externa",Consolidado!$Q$5:$Q$1000,"X",Consolidado!$H$5:$H$1000,IF($D$9="Todos","&gt;0",$D$9))," y "&amp;TEXT(DAY(_xlfn.MAXIFS(Consolidado!$B$5:$B$1000,Consolidado!$E$5:$E$1000,$B45,Consolidado!$C$5:$C$1000,"Auditoría Externa",Consolidado!$Q$5:$Q$1000,"X",Consolidado!$H$5:$H$1000,IF($D$9="Todos","&gt;0",$D$9))),"00")&amp;"/"&amp;TEXT(MONTH(_xlfn.MAXIFS(Consolidado!$B$5:$B$1000,Consolidado!$E$5:$E$1000,$B45,Consolidado!$C$5:$C$1000,"Auditoría Externa",Consolidado!$Q$5:$Q$1000,"X",Consolidado!$H$5:$H$1000,IF($D$9="Todos","&gt;0",$D$9))),"00")&amp;IF($D$9="Todos","/"&amp;RIGHT(YEAR(_xlfn.MAXIFS(Consolidado!$B$5:$B$1000,Consolidado!$E$5:$E$1000,$B45,Consolidado!$C$5:$C$1000,"Auditoría Externa",Consolidado!$Q$5:$Q$1000,"X",Consolidado!$H$5:$H$1000,IF($D$9="Todos","&gt;0",$D$9))),2),""),""),""),IF(SUMIFS(Consolidado!$AD$5:$AD$1000,Consolidado!$E$5:$E$1000,$B45,Consolidado!$C$5:$C$1000,"SSF",Consolidado!$Q$5:$Q$1000,"X",Consolidado!$H$5:$H$1000,IF($D$9="Todos","&gt;0",$D$9))&gt;0,"SSF "&amp;TEXT(DAY(_xlfn.MINIFS(Consolidado!$B$5:$B$1000,Consolidado!$E$5:$E$1000,$B45,Consolidado!$C$5:$C$1000,"SSF",Consolidado!$Q$5:$Q$1000,"X",Consolidado!$H$5:$H$1000,IF($D$9="Todos","&gt;0",$D$9))),"00")&amp;"/"&amp;TEXT(MONTH(_xlfn.MINIFS(Consolidado!$B$5:$B$1000,Consolidado!$E$5:$E$1000,$B45,Consolidado!$C$5:$C$1000,"SSF",Consolidado!$Q$5:$Q$1000,"X",Consolidado!$H$5:$H$1000,IF($D$9="Todos","&gt;0",$D$9))),"00")&amp;IF($D$9="Todos","/"&amp;RIGHT(YEAR(_xlfn.MINIFS(Consolidado!$B$5:$B$1000,Consolidado!$E$5:$E$1000,$B45,Consolidado!$C$5:$C$1000,"SSF",Consolidado!$Q$5:$Q$1000,"X",Consolidado!$H$5:$H$1000,IF($D$9="Todos","&gt;0",$D$9))),2),"")&amp;IF(_xlfn.MAXIFS(Consolidado!$B$5:$B$1000,Consolidado!$E$5:$E$1000,$B45,Consolidado!$C$5:$C$1000,"SSF",Consolidado!$Q$5:$Q$1000,"X",Consolidado!$H$5:$H$1000,IF($D$9="Todos","&gt;0",$D$9))&lt;&gt;_xlfn.MINIFS(Consolidado!$B$5:$B$1000,Consolidado!$E$5:$E$1000,$B45,Consolidado!$C$5:$C$1000,"SSF",Consolidado!$Q$5:$Q$1000,"X",Consolidado!$H$5:$H$1000,IF($D$9="Todos","&gt;0",$D$9))," y "&amp;TEXT(DAY(_xlfn.MAXIFS(Consolidado!$B$5:$B$1000,Consolidado!$E$5:$E$1000,$B45,Consolidado!$C$5:$C$1000,"SSF",Consolidado!$Q$5:$Q$1000,"X",Consolidado!$H$5:$H$1000,IF($D$9="Todos","&gt;0",$D$9))),"00")&amp;"/"&amp;TEXT(MONTH(_xlfn.MAXIFS(Consolidado!$B$5:$B$1000,Consolidado!$E$5:$E$1000,$B45,Consolidado!$C$5:$C$1000,"SSF",Consolidado!$Q$5:$Q$1000,"X",Consolidado!$H$5:$H$1000,IF($D$9="Todos","&gt;0",$D$9))),"00")&amp;IF($D$9="Todos","/"&amp;RIGHT(YEAR(_xlfn.MAXIFS(Consolidado!$B$5:$B$1000,Consolidado!$E$5:$E$1000,$B45,Consolidado!$C$5:$C$1000,"SSF",Consolidado!$Q$5:$Q$1000,"X",Consolidado!$H$5:$H$1000,IF($D$9="Todos","&gt;0",$D$9))),2),""),""),""),IF(SUMIFS(Consolidado!$AD$5:$AD$1000,Consolidado!$E$5:$E$1000,$B45,Consolidado!$C$5:$C$1000,"Comité de Supervisión",Consolidado!$Q$5:$Q$1000,"X",Consolidado!$H$5:$H$1000,IF($D$9="Todos","&gt;0",$D$9))&gt;0,"Comité Sup. "&amp;TEXT(DAY(_xlfn.MINIFS(Consolidado!$B$5:$B$1000,Consolidado!$E$5:$E$1000,$B45,Consolidado!$C$5:$C$1000,"Comité de Supervisión",Consolidado!$Q$5:$Q$1000,"X",Consolidado!$H$5:$H$1000,IF($D$9="Todos","&gt;0",$D$9))),"00")&amp;"/"&amp;TEXT(MONTH(_xlfn.MINIFS(Consolidado!$B$5:$B$1000,Consolidado!$E$5:$E$1000,$B45,Consolidado!$C$5:$C$1000,"Comité de Supervisión",Consolidado!$Q$5:$Q$1000,"X",Consolidado!$H$5:$H$1000,IF($D$9="Todos","&gt;0",$D$9))),"00")&amp;IF($D$9="Todos","/"&amp;RIGHT(YEAR(_xlfn.MINIFS(Consolidado!$B$5:$B$1000,Consolidado!$E$5:$E$1000,$B45,Consolidado!$C$5:$C$1000,"Comité de Supervisión",Consolidado!$Q$5:$Q$1000,"X",Consolidado!$H$5:$H$1000,IF($D$9="Todos","&gt;0",$D$9))),2),"")&amp;IF(_xlfn.MAXIFS(Consolidado!$B$5:$B$1000,Consolidado!$E$5:$E$1000,$B45,Consolidado!$C$5:$C$1000,"Comité de Supervisión",Consolidado!$Q$5:$Q$1000,"X",Consolidado!$H$5:$H$1000,IF($D$9="Todos","&gt;0",$D$9))&lt;&gt;_xlfn.MINIFS(Consolidado!$B$5:$B$1000,Consolidado!$E$5:$E$1000,$B45,Consolidado!$C$5:$C$1000,"Comité de Supervisión",Consolidado!$Q$5:$Q$1000,"X",Consolidado!$H$5:$H$1000,IF($D$9="Todos","&gt;0",$D$9))," y "&amp;TEXT(DAY(_xlfn.MAXIFS(Consolidado!$B$5:$B$1000,Consolidado!$E$5:$E$1000,$B45,Consolidado!$C$5:$C$1000,"Comité de Supervisión",Consolidado!$Q$5:$Q$1000,"X",Consolidado!$H$5:$H$1000,IF($D$9="Todos","&gt;0",$D$9))),"00")&amp;"/"&amp;TEXT(MONTH(_xlfn.MAXIFS(Consolidado!$B$5:$B$1000,Consolidado!$E$5:$E$1000,$B45,Consolidado!$C$5:$C$1000,"Comité de Supervisión",Consolidado!$Q$5:$Q$1000,"X",Consolidado!$H$5:$H$1000,IF($D$9="Todos","&gt;0",$D$9))),"00")&amp;IF($D$9="Todos","/"&amp;RIGHT(YEAR(_xlfn.MAXIFS(Consolidado!$B$5:$B$1000,Consolidado!$E$5:$E$1000,$B45,Consolidado!$C$5:$C$1000,"Comité de Supervisión",Consolidado!$Q$5:$Q$1000,"X",Consolidado!$H$5:$H$1000,IF($D$9="Todos","&gt;0",$D$9))),2),""),""),""),IF(SUMIFS(Consolidado!$AD$5:$AD$1000,Consolidado!$E$5:$E$1000,$B45,Consolidado!$C$5:$C$1000,"Consejo de Administración",Consolidado!$Q$5:$Q$1000,"X",Consolidado!$H$5:$H$1000,IF($D$9="Todos","&gt;0",$D$9))&gt;0,"Consejo "&amp;TEXT(DAY(_xlfn.MINIFS(Consolidado!$B$5:$B$1000,Consolidado!$E$5:$E$1000,$B45,Consolidado!$C$5:$C$1000,"Consejo de Administración",Consolidado!$Q$5:$Q$1000,"X",Consolidado!$H$5:$H$1000,IF($D$9="Todos","&gt;0",$D$9))),"00")&amp;"/"&amp;TEXT(MONTH(_xlfn.MINIFS(Consolidado!$B$5:$B$1000,Consolidado!$E$5:$E$1000,$B45,Consolidado!$C$5:$C$1000,"Consejo de Administración",Consolidado!$Q$5:$Q$1000,"X",Consolidado!$H$5:$H$1000,IF($D$9="Todos","&gt;0",$D$9))),"00")&amp;IF($D$9="Todos","/"&amp;RIGHT(YEAR(_xlfn.MINIFS(Consolidado!$B$5:$B$1000,Consolidado!$E$5:$E$1000,$B45,Consolidado!$C$5:$C$1000,"Consejo de Administración",Consolidado!$Q$5:$Q$1000,"X",Consolidado!$H$5:$H$1000,IF($D$9="Todos","&gt;0",$D$9))),2),"")&amp;IF(_xlfn.MAXIFS(Consolidado!$B$5:$B$1000,Consolidado!$E$5:$E$1000,$B45,Consolidado!$C$5:$C$1000,"Consejo de Administración",Consolidado!$Q$5:$Q$1000,"X",Consolidado!$H$5:$H$1000,IF($D$9="Todos","&gt;0",$D$9))&lt;&gt;_xlfn.MINIFS(Consolidado!$B$5:$B$1000,Consolidado!$E$5:$E$1000,$B45,Consolidado!$C$5:$C$1000,"Consejo de Administración",Consolidado!$Q$5:$Q$1000,"X",Consolidado!$H$5:$H$1000,IF($D$9="Todos","&gt;0",$D$9))," y "&amp;TEXT(DAY(_xlfn.MAXIFS(Consolidado!$B$5:$B$1000,Consolidado!$E$5:$E$1000,$B45,Consolidado!$C$5:$C$1000,"Consejo de Administración",Consolidado!$Q$5:$Q$1000,"X",Consolidado!$H$5:$H$1000,IF($D$9="Todos","&gt;0",$D$9))),"00")&amp;"/"&amp;TEXT(MONTH(_xlfn.MAXIFS(Consolidado!$B$5:$B$1000,Consolidado!$E$5:$E$1000,$B45,Consolidado!$C$5:$C$1000,"Consejo de Administración",Consolidado!$Q$5:$Q$1000,"X",Consolidado!$H$5:$H$1000,IF($D$9="Todos","&gt;0",$D$9))),"00")&amp;IF($D$9="Todos","/"&amp;RIGHT(YEAR(_xlfn.MAXIFS(Consolidado!$B$5:$B$1000,Consolidado!$E$5:$E$1000,$B45,Consolidado!$C$5:$C$1000,"Consejo de Administración",Consolidado!$Q$5:$Q$1000,"X",Consolidado!$H$5:$H$1000,IF($D$9="Todos","&gt;0",$D$9))),2),""),""),""),IF(SUMIFS(Consolidado!$AD$5:$AD$1000,Consolidado!$E$5:$E$1000,$B45,Consolidado!$C$5:$C$1000,"Otros",Consolidado!$Q$5:$Q$1000,"X",Consolidado!$H$5:$H$1000,IF($D$9="Todos","&gt;0",$D$9))&gt;0,"Otros "&amp;TEXT(DAY(_xlfn.MINIFS(Consolidado!$B$5:$B$1000,Consolidado!$E$5:$E$1000,$B45,Consolidado!$C$5:$C$1000,"Otros",Consolidado!$Q$5:$Q$1000,"X",Consolidado!$H$5:$H$1000,IF($D$9="Todos","&gt;0",$D$9))),"00")&amp;"/"&amp;TEXT(MONTH(_xlfn.MINIFS(Consolidado!$B$5:$B$1000,Consolidado!$E$5:$E$1000,$B45,Consolidado!$C$5:$C$1000,"Otros",Consolidado!$Q$5:$Q$1000,"X",Consolidado!$H$5:$H$1000,IF($D$9="Todos","&gt;0",$D$9))),"00")&amp;IF($D$9="Todos","/"&amp;RIGHT(YEAR(_xlfn.MINIFS(Consolidado!$B$5:$B$1000,Consolidado!$E$5:$E$1000,$B45,Consolidado!$C$5:$C$1000,"Otros",Consolidado!$Q$5:$Q$1000,"X",Consolidado!$H$5:$H$1000,IF($D$9="Todos","&gt;0",$D$9))),2),"")&amp;IF(_xlfn.MAXIFS(Consolidado!$B$5:$B$1000,Consolidado!$E$5:$E$1000,$B45,Consolidado!$C$5:$C$1000,"Otros",Consolidado!$Q$5:$Q$1000,"X",Consolidado!$H$5:$H$1000,IF($D$9="Todos","&gt;0",$D$9))&lt;&gt;_xlfn.MINIFS(Consolidado!$B$5:$B$1000,Consolidado!$E$5:$E$1000,$B45,Consolidado!$C$5:$C$1000,"Otros",Consolidado!$Q$5:$Q$1000,"X",Consolidado!$H$5:$H$1000,IF($D$9="Todos","&gt;0",$D$9))," y "&amp;TEXT(DAY(_xlfn.MAXIFS(Consolidado!$B$5:$B$1000,Consolidado!$E$5:$E$1000,$B45,Consolidado!$C$5:$C$1000,"Otros",Consolidado!$Q$5:$Q$1000,"X",Consolidado!$H$5:$H$1000,IF($D$9="Todos","&gt;0",$D$9))),"00")&amp;"/"&amp;TEXT(MONTH(_xlfn.MAXIFS(Consolidado!$B$5:$B$1000,Consolidado!$E$5:$E$1000,$B45,Consolidado!$C$5:$C$1000,"Otros",Consolidado!$Q$5:$Q$1000,"X",Consolidado!$H$5:$H$1000,IF($D$9="Todos","&gt;0",$D$9))),"00")&amp;IF($D$9="Todos","/"&amp;RIGHT(YEAR(_xlfn.MAXIFS(Consolidado!$B$5:$B$1000,Consolidado!$E$5:$E$1000,$B45,Consolidado!$C$5:$C$1000,"Otros",Consolidado!$Q$5:$Q$1000,"X",Consolidado!$H$5:$H$1000,IF($D$9="Todos","&gt;0",$D$9))),2),""),""),""))</f>
        <v/>
      </c>
      <c r="T45" s="37" t="str">
        <f aca="false">_xlfn.TEXTJOIN(" +"&amp;CHAR(10),TRUE(),IF(SUMIFS(Consolidado!$AD$5:$AD$1000,Consolidado!$E$5:$E$1000,$B45,Consolidado!$C$5:$C$1000,"Auditoría Interna",Consolidado!$R$5:$R$1000,"X",Consolidado!$H$5:$H$1000,IF($D$9="Todos","&gt;0",$D$9))&gt;0,"Interna "&amp;TEXT(DAY(_xlfn.MINIFS(Consolidado!$B$5:$B$1000,Consolidado!$E$5:$E$1000,$B45,Consolidado!$C$5:$C$1000,"Auditoría Interna",Consolidado!$R$5:$R$1000,"X",Consolidado!$H$5:$H$1000,IF($D$9="Todos","&gt;0",$D$9))),"00")&amp;"/"&amp;TEXT(MONTH(_xlfn.MINIFS(Consolidado!$B$5:$B$1000,Consolidado!$E$5:$E$1000,$B45,Consolidado!$C$5:$C$1000,"Auditoría Interna",Consolidado!$R$5:$R$1000,"X",Consolidado!$H$5:$H$1000,IF($D$9="Todos","&gt;0",$D$9))),"00")&amp;IF($D$9="Todos","/"&amp;RIGHT(YEAR(_xlfn.MINIFS(Consolidado!$B$5:$B$1000,Consolidado!$E$5:$E$1000,$B45,Consolidado!$C$5:$C$1000,"Auditoría Interna",Consolidado!$R$5:$R$1000,"X",Consolidado!$H$5:$H$1000,IF($D$9="Todos","&gt;0",$D$9))),2),"")&amp;IF(_xlfn.MAXIFS(Consolidado!$B$5:$B$1000,Consolidado!$E$5:$E$1000,$B45,Consolidado!$C$5:$C$1000,"Auditoría Interna",Consolidado!$R$5:$R$1000,"X",Consolidado!$H$5:$H$1000,IF($D$9="Todos","&gt;0",$D$9))&lt;&gt;_xlfn.MINIFS(Consolidado!$B$5:$B$1000,Consolidado!$E$5:$E$1000,$B45,Consolidado!$C$5:$C$1000,"Auditoría Interna",Consolidado!$R$5:$R$1000,"X",Consolidado!$H$5:$H$1000,IF($D$9="Todos","&gt;0",$D$9))," y "&amp;TEXT(DAY(_xlfn.MAXIFS(Consolidado!$B$5:$B$1000,Consolidado!$E$5:$E$1000,$B45,Consolidado!$C$5:$C$1000,"Auditoría Interna",Consolidado!$R$5:$R$1000,"X",Consolidado!$H$5:$H$1000,IF($D$9="Todos","&gt;0",$D$9))),"00")&amp;"/"&amp;TEXT(MONTH(_xlfn.MAXIFS(Consolidado!$B$5:$B$1000,Consolidado!$E$5:$E$1000,$B45,Consolidado!$C$5:$C$1000,"Auditoría Interna",Consolidado!$R$5:$R$1000,"X",Consolidado!$H$5:$H$1000,IF($D$9="Todos","&gt;0",$D$9))),"00")&amp;IF($D$9="Todos","/"&amp;RIGHT(YEAR(_xlfn.MAXIFS(Consolidado!$B$5:$B$1000,Consolidado!$E$5:$E$1000,$B45,Consolidado!$C$5:$C$1000,"Auditoría Interna",Consolidado!$R$5:$R$1000,"X",Consolidado!$H$5:$H$1000,IF($D$9="Todos","&gt;0",$D$9))),2),""),""),""),IF(SUMIFS(Consolidado!$AD$5:$AD$1000,Consolidado!$E$5:$E$1000,$B45,Consolidado!$C$5:$C$1000,"Auditoría Externa",Consolidado!$R$5:$R$1000,"X",Consolidado!$H$5:$H$1000,IF($D$9="Todos","&gt;0",$D$9))&gt;0,"Externa "&amp;TEXT(DAY(_xlfn.MINIFS(Consolidado!$B$5:$B$1000,Consolidado!$E$5:$E$1000,$B45,Consolidado!$C$5:$C$1000,"Auditoría Externa",Consolidado!$R$5:$R$1000,"X",Consolidado!$H$5:$H$1000,IF($D$9="Todos","&gt;0",$D$9))),"00")&amp;"/"&amp;TEXT(MONTH(_xlfn.MINIFS(Consolidado!$B$5:$B$1000,Consolidado!$E$5:$E$1000,$B45,Consolidado!$C$5:$C$1000,"Auditoría Externa",Consolidado!$R$5:$R$1000,"X",Consolidado!$H$5:$H$1000,IF($D$9="Todos","&gt;0",$D$9))),"00")&amp;IF($D$9="Todos","/"&amp;RIGHT(YEAR(_xlfn.MINIFS(Consolidado!$B$5:$B$1000,Consolidado!$E$5:$E$1000,$B45,Consolidado!$C$5:$C$1000,"Auditoría Externa",Consolidado!$R$5:$R$1000,"X",Consolidado!$H$5:$H$1000,IF($D$9="Todos","&gt;0",$D$9))),2),"")&amp;IF(_xlfn.MAXIFS(Consolidado!$B$5:$B$1000,Consolidado!$E$5:$E$1000,$B45,Consolidado!$C$5:$C$1000,"Auditoría Externa",Consolidado!$R$5:$R$1000,"X",Consolidado!$H$5:$H$1000,IF($D$9="Todos","&gt;0",$D$9))&lt;&gt;_xlfn.MINIFS(Consolidado!$B$5:$B$1000,Consolidado!$E$5:$E$1000,$B45,Consolidado!$C$5:$C$1000,"Auditoría Externa",Consolidado!$R$5:$R$1000,"X",Consolidado!$H$5:$H$1000,IF($D$9="Todos","&gt;0",$D$9))," y "&amp;TEXT(DAY(_xlfn.MAXIFS(Consolidado!$B$5:$B$1000,Consolidado!$E$5:$E$1000,$B45,Consolidado!$C$5:$C$1000,"Auditoría Externa",Consolidado!$R$5:$R$1000,"X",Consolidado!$H$5:$H$1000,IF($D$9="Todos","&gt;0",$D$9))),"00")&amp;"/"&amp;TEXT(MONTH(_xlfn.MAXIFS(Consolidado!$B$5:$B$1000,Consolidado!$E$5:$E$1000,$B45,Consolidado!$C$5:$C$1000,"Auditoría Externa",Consolidado!$R$5:$R$1000,"X",Consolidado!$H$5:$H$1000,IF($D$9="Todos","&gt;0",$D$9))),"00")&amp;IF($D$9="Todos","/"&amp;RIGHT(YEAR(_xlfn.MAXIFS(Consolidado!$B$5:$B$1000,Consolidado!$E$5:$E$1000,$B45,Consolidado!$C$5:$C$1000,"Auditoría Externa",Consolidado!$R$5:$R$1000,"X",Consolidado!$H$5:$H$1000,IF($D$9="Todos","&gt;0",$D$9))),2),""),""),""),IF(SUMIFS(Consolidado!$AD$5:$AD$1000,Consolidado!$E$5:$E$1000,$B45,Consolidado!$C$5:$C$1000,"SSF",Consolidado!$R$5:$R$1000,"X",Consolidado!$H$5:$H$1000,IF($D$9="Todos","&gt;0",$D$9))&gt;0,"SSF "&amp;TEXT(DAY(_xlfn.MINIFS(Consolidado!$B$5:$B$1000,Consolidado!$E$5:$E$1000,$B45,Consolidado!$C$5:$C$1000,"SSF",Consolidado!$R$5:$R$1000,"X",Consolidado!$H$5:$H$1000,IF($D$9="Todos","&gt;0",$D$9))),"00")&amp;"/"&amp;TEXT(MONTH(_xlfn.MINIFS(Consolidado!$B$5:$B$1000,Consolidado!$E$5:$E$1000,$B45,Consolidado!$C$5:$C$1000,"SSF",Consolidado!$R$5:$R$1000,"X",Consolidado!$H$5:$H$1000,IF($D$9="Todos","&gt;0",$D$9))),"00")&amp;IF($D$9="Todos","/"&amp;RIGHT(YEAR(_xlfn.MINIFS(Consolidado!$B$5:$B$1000,Consolidado!$E$5:$E$1000,$B45,Consolidado!$C$5:$C$1000,"SSF",Consolidado!$R$5:$R$1000,"X",Consolidado!$H$5:$H$1000,IF($D$9="Todos","&gt;0",$D$9))),2),"")&amp;IF(_xlfn.MAXIFS(Consolidado!$B$5:$B$1000,Consolidado!$E$5:$E$1000,$B45,Consolidado!$C$5:$C$1000,"SSF",Consolidado!$R$5:$R$1000,"X",Consolidado!$H$5:$H$1000,IF($D$9="Todos","&gt;0",$D$9))&lt;&gt;_xlfn.MINIFS(Consolidado!$B$5:$B$1000,Consolidado!$E$5:$E$1000,$B45,Consolidado!$C$5:$C$1000,"SSF",Consolidado!$R$5:$R$1000,"X",Consolidado!$H$5:$H$1000,IF($D$9="Todos","&gt;0",$D$9))," y "&amp;TEXT(DAY(_xlfn.MAXIFS(Consolidado!$B$5:$B$1000,Consolidado!$E$5:$E$1000,$B45,Consolidado!$C$5:$C$1000,"SSF",Consolidado!$R$5:$R$1000,"X",Consolidado!$H$5:$H$1000,IF($D$9="Todos","&gt;0",$D$9))),"00")&amp;"/"&amp;TEXT(MONTH(_xlfn.MAXIFS(Consolidado!$B$5:$B$1000,Consolidado!$E$5:$E$1000,$B45,Consolidado!$C$5:$C$1000,"SSF",Consolidado!$R$5:$R$1000,"X",Consolidado!$H$5:$H$1000,IF($D$9="Todos","&gt;0",$D$9))),"00")&amp;IF($D$9="Todos","/"&amp;RIGHT(YEAR(_xlfn.MAXIFS(Consolidado!$B$5:$B$1000,Consolidado!$E$5:$E$1000,$B45,Consolidado!$C$5:$C$1000,"SSF",Consolidado!$R$5:$R$1000,"X",Consolidado!$H$5:$H$1000,IF($D$9="Todos","&gt;0",$D$9))),2),""),""),""),IF(SUMIFS(Consolidado!$AD$5:$AD$1000,Consolidado!$E$5:$E$1000,$B45,Consolidado!$C$5:$C$1000,"Comité de Supervisión",Consolidado!$R$5:$R$1000,"X",Consolidado!$H$5:$H$1000,IF($D$9="Todos","&gt;0",$D$9))&gt;0,"Comité Sup. "&amp;TEXT(DAY(_xlfn.MINIFS(Consolidado!$B$5:$B$1000,Consolidado!$E$5:$E$1000,$B45,Consolidado!$C$5:$C$1000,"Comité de Supervisión",Consolidado!$R$5:$R$1000,"X",Consolidado!$H$5:$H$1000,IF($D$9="Todos","&gt;0",$D$9))),"00")&amp;"/"&amp;TEXT(MONTH(_xlfn.MINIFS(Consolidado!$B$5:$B$1000,Consolidado!$E$5:$E$1000,$B45,Consolidado!$C$5:$C$1000,"Comité de Supervisión",Consolidado!$R$5:$R$1000,"X",Consolidado!$H$5:$H$1000,IF($D$9="Todos","&gt;0",$D$9))),"00")&amp;IF($D$9="Todos","/"&amp;RIGHT(YEAR(_xlfn.MINIFS(Consolidado!$B$5:$B$1000,Consolidado!$E$5:$E$1000,$B45,Consolidado!$C$5:$C$1000,"Comité de Supervisión",Consolidado!$R$5:$R$1000,"X",Consolidado!$H$5:$H$1000,IF($D$9="Todos","&gt;0",$D$9))),2),"")&amp;IF(_xlfn.MAXIFS(Consolidado!$B$5:$B$1000,Consolidado!$E$5:$E$1000,$B45,Consolidado!$C$5:$C$1000,"Comité de Supervisión",Consolidado!$R$5:$R$1000,"X",Consolidado!$H$5:$H$1000,IF($D$9="Todos","&gt;0",$D$9))&lt;&gt;_xlfn.MINIFS(Consolidado!$B$5:$B$1000,Consolidado!$E$5:$E$1000,$B45,Consolidado!$C$5:$C$1000,"Comité de Supervisión",Consolidado!$R$5:$R$1000,"X",Consolidado!$H$5:$H$1000,IF($D$9="Todos","&gt;0",$D$9))," y "&amp;TEXT(DAY(_xlfn.MAXIFS(Consolidado!$B$5:$B$1000,Consolidado!$E$5:$E$1000,$B45,Consolidado!$C$5:$C$1000,"Comité de Supervisión",Consolidado!$R$5:$R$1000,"X",Consolidado!$H$5:$H$1000,IF($D$9="Todos","&gt;0",$D$9))),"00")&amp;"/"&amp;TEXT(MONTH(_xlfn.MAXIFS(Consolidado!$B$5:$B$1000,Consolidado!$E$5:$E$1000,$B45,Consolidado!$C$5:$C$1000,"Comité de Supervisión",Consolidado!$R$5:$R$1000,"X",Consolidado!$H$5:$H$1000,IF($D$9="Todos","&gt;0",$D$9))),"00")&amp;IF($D$9="Todos","/"&amp;RIGHT(YEAR(_xlfn.MAXIFS(Consolidado!$B$5:$B$1000,Consolidado!$E$5:$E$1000,$B45,Consolidado!$C$5:$C$1000,"Comité de Supervisión",Consolidado!$R$5:$R$1000,"X",Consolidado!$H$5:$H$1000,IF($D$9="Todos","&gt;0",$D$9))),2),""),""),""),IF(SUMIFS(Consolidado!$AD$5:$AD$1000,Consolidado!$E$5:$E$1000,$B45,Consolidado!$C$5:$C$1000,"Consejo de Administración",Consolidado!$R$5:$R$1000,"X",Consolidado!$H$5:$H$1000,IF($D$9="Todos","&gt;0",$D$9))&gt;0,"Consejo "&amp;TEXT(DAY(_xlfn.MINIFS(Consolidado!$B$5:$B$1000,Consolidado!$E$5:$E$1000,$B45,Consolidado!$C$5:$C$1000,"Consejo de Administración",Consolidado!$R$5:$R$1000,"X",Consolidado!$H$5:$H$1000,IF($D$9="Todos","&gt;0",$D$9))),"00")&amp;"/"&amp;TEXT(MONTH(_xlfn.MINIFS(Consolidado!$B$5:$B$1000,Consolidado!$E$5:$E$1000,$B45,Consolidado!$C$5:$C$1000,"Consejo de Administración",Consolidado!$R$5:$R$1000,"X",Consolidado!$H$5:$H$1000,IF($D$9="Todos","&gt;0",$D$9))),"00")&amp;IF($D$9="Todos","/"&amp;RIGHT(YEAR(_xlfn.MINIFS(Consolidado!$B$5:$B$1000,Consolidado!$E$5:$E$1000,$B45,Consolidado!$C$5:$C$1000,"Consejo de Administración",Consolidado!$R$5:$R$1000,"X",Consolidado!$H$5:$H$1000,IF($D$9="Todos","&gt;0",$D$9))),2),"")&amp;IF(_xlfn.MAXIFS(Consolidado!$B$5:$B$1000,Consolidado!$E$5:$E$1000,$B45,Consolidado!$C$5:$C$1000,"Consejo de Administración",Consolidado!$R$5:$R$1000,"X",Consolidado!$H$5:$H$1000,IF($D$9="Todos","&gt;0",$D$9))&lt;&gt;_xlfn.MINIFS(Consolidado!$B$5:$B$1000,Consolidado!$E$5:$E$1000,$B45,Consolidado!$C$5:$C$1000,"Consejo de Administración",Consolidado!$R$5:$R$1000,"X",Consolidado!$H$5:$H$1000,IF($D$9="Todos","&gt;0",$D$9))," y "&amp;TEXT(DAY(_xlfn.MAXIFS(Consolidado!$B$5:$B$1000,Consolidado!$E$5:$E$1000,$B45,Consolidado!$C$5:$C$1000,"Consejo de Administración",Consolidado!$R$5:$R$1000,"X",Consolidado!$H$5:$H$1000,IF($D$9="Todos","&gt;0",$D$9))),"00")&amp;"/"&amp;TEXT(MONTH(_xlfn.MAXIFS(Consolidado!$B$5:$B$1000,Consolidado!$E$5:$E$1000,$B45,Consolidado!$C$5:$C$1000,"Consejo de Administración",Consolidado!$R$5:$R$1000,"X",Consolidado!$H$5:$H$1000,IF($D$9="Todos","&gt;0",$D$9))),"00")&amp;IF($D$9="Todos","/"&amp;RIGHT(YEAR(_xlfn.MAXIFS(Consolidado!$B$5:$B$1000,Consolidado!$E$5:$E$1000,$B45,Consolidado!$C$5:$C$1000,"Consejo de Administración",Consolidado!$R$5:$R$1000,"X",Consolidado!$H$5:$H$1000,IF($D$9="Todos","&gt;0",$D$9))),2),""),""),""),IF(SUMIFS(Consolidado!$AD$5:$AD$1000,Consolidado!$E$5:$E$1000,$B45,Consolidado!$C$5:$C$1000,"Otros",Consolidado!$R$5:$R$1000,"X",Consolidado!$H$5:$H$1000,IF($D$9="Todos","&gt;0",$D$9))&gt;0,"Otros "&amp;TEXT(DAY(_xlfn.MINIFS(Consolidado!$B$5:$B$1000,Consolidado!$E$5:$E$1000,$B45,Consolidado!$C$5:$C$1000,"Otros",Consolidado!$R$5:$R$1000,"X",Consolidado!$H$5:$H$1000,IF($D$9="Todos","&gt;0",$D$9))),"00")&amp;"/"&amp;TEXT(MONTH(_xlfn.MINIFS(Consolidado!$B$5:$B$1000,Consolidado!$E$5:$E$1000,$B45,Consolidado!$C$5:$C$1000,"Otros",Consolidado!$R$5:$R$1000,"X",Consolidado!$H$5:$H$1000,IF($D$9="Todos","&gt;0",$D$9))),"00")&amp;IF($D$9="Todos","/"&amp;RIGHT(YEAR(_xlfn.MINIFS(Consolidado!$B$5:$B$1000,Consolidado!$E$5:$E$1000,$B45,Consolidado!$C$5:$C$1000,"Otros",Consolidado!$R$5:$R$1000,"X",Consolidado!$H$5:$H$1000,IF($D$9="Todos","&gt;0",$D$9))),2),"")&amp;IF(_xlfn.MAXIFS(Consolidado!$B$5:$B$1000,Consolidado!$E$5:$E$1000,$B45,Consolidado!$C$5:$C$1000,"Otros",Consolidado!$R$5:$R$1000,"X",Consolidado!$H$5:$H$1000,IF($D$9="Todos","&gt;0",$D$9))&lt;&gt;_xlfn.MINIFS(Consolidado!$B$5:$B$1000,Consolidado!$E$5:$E$1000,$B45,Consolidado!$C$5:$C$1000,"Otros",Consolidado!$R$5:$R$1000,"X",Consolidado!$H$5:$H$1000,IF($D$9="Todos","&gt;0",$D$9))," y "&amp;TEXT(DAY(_xlfn.MAXIFS(Consolidado!$B$5:$B$1000,Consolidado!$E$5:$E$1000,$B45,Consolidado!$C$5:$C$1000,"Otros",Consolidado!$R$5:$R$1000,"X",Consolidado!$H$5:$H$1000,IF($D$9="Todos","&gt;0",$D$9))),"00")&amp;"/"&amp;TEXT(MONTH(_xlfn.MAXIFS(Consolidado!$B$5:$B$1000,Consolidado!$E$5:$E$1000,$B45,Consolidado!$C$5:$C$1000,"Otros",Consolidado!$R$5:$R$1000,"X",Consolidado!$H$5:$H$1000,IF($D$9="Todos","&gt;0",$D$9))),"00")&amp;IF($D$9="Todos","/"&amp;RIGHT(YEAR(_xlfn.MAXIFS(Consolidado!$B$5:$B$1000,Consolidado!$E$5:$E$1000,$B45,Consolidado!$C$5:$C$1000,"Otros",Consolidado!$R$5:$R$1000,"X",Consolidado!$H$5:$H$1000,IF($D$9="Todos","&gt;0",$D$9))),2),""),""),""))</f>
        <v>Externa 06/10</v>
      </c>
      <c r="U45" s="37" t="str">
        <f aca="false">_xlfn.TEXTJOIN(" +"&amp;CHAR(10),TRUE(),IF(SUMIFS(Consolidado!$AD$5:$AD$1000,Consolidado!$E$5:$E$1000,$B45,Consolidado!$C$5:$C$1000,"Auditoría Interna",Consolidado!$S$5:$S$1000,"X",Consolidado!$H$5:$H$1000,IF($D$9="Todos","&gt;0",$D$9))&gt;0,"Interna "&amp;TEXT(DAY(_xlfn.MINIFS(Consolidado!$B$5:$B$1000,Consolidado!$E$5:$E$1000,$B45,Consolidado!$C$5:$C$1000,"Auditoría Interna",Consolidado!$S$5:$S$1000,"X",Consolidado!$H$5:$H$1000,IF($D$9="Todos","&gt;0",$D$9))),"00")&amp;"/"&amp;TEXT(MONTH(_xlfn.MINIFS(Consolidado!$B$5:$B$1000,Consolidado!$E$5:$E$1000,$B45,Consolidado!$C$5:$C$1000,"Auditoría Interna",Consolidado!$S$5:$S$1000,"X",Consolidado!$H$5:$H$1000,IF($D$9="Todos","&gt;0",$D$9))),"00")&amp;IF($D$9="Todos","/"&amp;RIGHT(YEAR(_xlfn.MINIFS(Consolidado!$B$5:$B$1000,Consolidado!$E$5:$E$1000,$B45,Consolidado!$C$5:$C$1000,"Auditoría Interna",Consolidado!$S$5:$S$1000,"X",Consolidado!$H$5:$H$1000,IF($D$9="Todos","&gt;0",$D$9))),2),"")&amp;IF(_xlfn.MAXIFS(Consolidado!$B$5:$B$1000,Consolidado!$E$5:$E$1000,$B45,Consolidado!$C$5:$C$1000,"Auditoría Interna",Consolidado!$S$5:$S$1000,"X",Consolidado!$H$5:$H$1000,IF($D$9="Todos","&gt;0",$D$9))&lt;&gt;_xlfn.MINIFS(Consolidado!$B$5:$B$1000,Consolidado!$E$5:$E$1000,$B45,Consolidado!$C$5:$C$1000,"Auditoría Interna",Consolidado!$S$5:$S$1000,"X",Consolidado!$H$5:$H$1000,IF($D$9="Todos","&gt;0",$D$9))," y "&amp;TEXT(DAY(_xlfn.MAXIFS(Consolidado!$B$5:$B$1000,Consolidado!$E$5:$E$1000,$B45,Consolidado!$C$5:$C$1000,"Auditoría Interna",Consolidado!$S$5:$S$1000,"X",Consolidado!$H$5:$H$1000,IF($D$9="Todos","&gt;0",$D$9))),"00")&amp;"/"&amp;TEXT(MONTH(_xlfn.MAXIFS(Consolidado!$B$5:$B$1000,Consolidado!$E$5:$E$1000,$B45,Consolidado!$C$5:$C$1000,"Auditoría Interna",Consolidado!$S$5:$S$1000,"X",Consolidado!$H$5:$H$1000,IF($D$9="Todos","&gt;0",$D$9))),"00")&amp;IF($D$9="Todos","/"&amp;RIGHT(YEAR(_xlfn.MAXIFS(Consolidado!$B$5:$B$1000,Consolidado!$E$5:$E$1000,$B45,Consolidado!$C$5:$C$1000,"Auditoría Interna",Consolidado!$S$5:$S$1000,"X",Consolidado!$H$5:$H$1000,IF($D$9="Todos","&gt;0",$D$9))),2),""),""),""),IF(SUMIFS(Consolidado!$AD$5:$AD$1000,Consolidado!$E$5:$E$1000,$B45,Consolidado!$C$5:$C$1000,"Auditoría Externa",Consolidado!$S$5:$S$1000,"X",Consolidado!$H$5:$H$1000,IF($D$9="Todos","&gt;0",$D$9))&gt;0,"Externa "&amp;TEXT(DAY(_xlfn.MINIFS(Consolidado!$B$5:$B$1000,Consolidado!$E$5:$E$1000,$B45,Consolidado!$C$5:$C$1000,"Auditoría Externa",Consolidado!$S$5:$S$1000,"X",Consolidado!$H$5:$H$1000,IF($D$9="Todos","&gt;0",$D$9))),"00")&amp;"/"&amp;TEXT(MONTH(_xlfn.MINIFS(Consolidado!$B$5:$B$1000,Consolidado!$E$5:$E$1000,$B45,Consolidado!$C$5:$C$1000,"Auditoría Externa",Consolidado!$S$5:$S$1000,"X",Consolidado!$H$5:$H$1000,IF($D$9="Todos","&gt;0",$D$9))),"00")&amp;IF($D$9="Todos","/"&amp;RIGHT(YEAR(_xlfn.MINIFS(Consolidado!$B$5:$B$1000,Consolidado!$E$5:$E$1000,$B45,Consolidado!$C$5:$C$1000,"Auditoría Externa",Consolidado!$S$5:$S$1000,"X",Consolidado!$H$5:$H$1000,IF($D$9="Todos","&gt;0",$D$9))),2),"")&amp;IF(_xlfn.MAXIFS(Consolidado!$B$5:$B$1000,Consolidado!$E$5:$E$1000,$B45,Consolidado!$C$5:$C$1000,"Auditoría Externa",Consolidado!$S$5:$S$1000,"X",Consolidado!$H$5:$H$1000,IF($D$9="Todos","&gt;0",$D$9))&lt;&gt;_xlfn.MINIFS(Consolidado!$B$5:$B$1000,Consolidado!$E$5:$E$1000,$B45,Consolidado!$C$5:$C$1000,"Auditoría Externa",Consolidado!$S$5:$S$1000,"X",Consolidado!$H$5:$H$1000,IF($D$9="Todos","&gt;0",$D$9))," y "&amp;TEXT(DAY(_xlfn.MAXIFS(Consolidado!$B$5:$B$1000,Consolidado!$E$5:$E$1000,$B45,Consolidado!$C$5:$C$1000,"Auditoría Externa",Consolidado!$S$5:$S$1000,"X",Consolidado!$H$5:$H$1000,IF($D$9="Todos","&gt;0",$D$9))),"00")&amp;"/"&amp;TEXT(MONTH(_xlfn.MAXIFS(Consolidado!$B$5:$B$1000,Consolidado!$E$5:$E$1000,$B45,Consolidado!$C$5:$C$1000,"Auditoría Externa",Consolidado!$S$5:$S$1000,"X",Consolidado!$H$5:$H$1000,IF($D$9="Todos","&gt;0",$D$9))),"00")&amp;IF($D$9="Todos","/"&amp;RIGHT(YEAR(_xlfn.MAXIFS(Consolidado!$B$5:$B$1000,Consolidado!$E$5:$E$1000,$B45,Consolidado!$C$5:$C$1000,"Auditoría Externa",Consolidado!$S$5:$S$1000,"X",Consolidado!$H$5:$H$1000,IF($D$9="Todos","&gt;0",$D$9))),2),""),""),""),IF(SUMIFS(Consolidado!$AD$5:$AD$1000,Consolidado!$E$5:$E$1000,$B45,Consolidado!$C$5:$C$1000,"SSF",Consolidado!$S$5:$S$1000,"X",Consolidado!$H$5:$H$1000,IF($D$9="Todos","&gt;0",$D$9))&gt;0,"SSF "&amp;TEXT(DAY(_xlfn.MINIFS(Consolidado!$B$5:$B$1000,Consolidado!$E$5:$E$1000,$B45,Consolidado!$C$5:$C$1000,"SSF",Consolidado!$S$5:$S$1000,"X",Consolidado!$H$5:$H$1000,IF($D$9="Todos","&gt;0",$D$9))),"00")&amp;"/"&amp;TEXT(MONTH(_xlfn.MINIFS(Consolidado!$B$5:$B$1000,Consolidado!$E$5:$E$1000,$B45,Consolidado!$C$5:$C$1000,"SSF",Consolidado!$S$5:$S$1000,"X",Consolidado!$H$5:$H$1000,IF($D$9="Todos","&gt;0",$D$9))),"00")&amp;IF($D$9="Todos","/"&amp;RIGHT(YEAR(_xlfn.MINIFS(Consolidado!$B$5:$B$1000,Consolidado!$E$5:$E$1000,$B45,Consolidado!$C$5:$C$1000,"SSF",Consolidado!$S$5:$S$1000,"X",Consolidado!$H$5:$H$1000,IF($D$9="Todos","&gt;0",$D$9))),2),"")&amp;IF(_xlfn.MAXIFS(Consolidado!$B$5:$B$1000,Consolidado!$E$5:$E$1000,$B45,Consolidado!$C$5:$C$1000,"SSF",Consolidado!$S$5:$S$1000,"X",Consolidado!$H$5:$H$1000,IF($D$9="Todos","&gt;0",$D$9))&lt;&gt;_xlfn.MINIFS(Consolidado!$B$5:$B$1000,Consolidado!$E$5:$E$1000,$B45,Consolidado!$C$5:$C$1000,"SSF",Consolidado!$S$5:$S$1000,"X",Consolidado!$H$5:$H$1000,IF($D$9="Todos","&gt;0",$D$9))," y "&amp;TEXT(DAY(_xlfn.MAXIFS(Consolidado!$B$5:$B$1000,Consolidado!$E$5:$E$1000,$B45,Consolidado!$C$5:$C$1000,"SSF",Consolidado!$S$5:$S$1000,"X",Consolidado!$H$5:$H$1000,IF($D$9="Todos","&gt;0",$D$9))),"00")&amp;"/"&amp;TEXT(MONTH(_xlfn.MAXIFS(Consolidado!$B$5:$B$1000,Consolidado!$E$5:$E$1000,$B45,Consolidado!$C$5:$C$1000,"SSF",Consolidado!$S$5:$S$1000,"X",Consolidado!$H$5:$H$1000,IF($D$9="Todos","&gt;0",$D$9))),"00")&amp;IF($D$9="Todos","/"&amp;RIGHT(YEAR(_xlfn.MAXIFS(Consolidado!$B$5:$B$1000,Consolidado!$E$5:$E$1000,$B45,Consolidado!$C$5:$C$1000,"SSF",Consolidado!$S$5:$S$1000,"X",Consolidado!$H$5:$H$1000,IF($D$9="Todos","&gt;0",$D$9))),2),""),""),""),IF(SUMIFS(Consolidado!$AD$5:$AD$1000,Consolidado!$E$5:$E$1000,$B45,Consolidado!$C$5:$C$1000,"Comité de Supervisión",Consolidado!$S$5:$S$1000,"X",Consolidado!$H$5:$H$1000,IF($D$9="Todos","&gt;0",$D$9))&gt;0,"Comité Sup. "&amp;TEXT(DAY(_xlfn.MINIFS(Consolidado!$B$5:$B$1000,Consolidado!$E$5:$E$1000,$B45,Consolidado!$C$5:$C$1000,"Comité de Supervisión",Consolidado!$S$5:$S$1000,"X",Consolidado!$H$5:$H$1000,IF($D$9="Todos","&gt;0",$D$9))),"00")&amp;"/"&amp;TEXT(MONTH(_xlfn.MINIFS(Consolidado!$B$5:$B$1000,Consolidado!$E$5:$E$1000,$B45,Consolidado!$C$5:$C$1000,"Comité de Supervisión",Consolidado!$S$5:$S$1000,"X",Consolidado!$H$5:$H$1000,IF($D$9="Todos","&gt;0",$D$9))),"00")&amp;IF($D$9="Todos","/"&amp;RIGHT(YEAR(_xlfn.MINIFS(Consolidado!$B$5:$B$1000,Consolidado!$E$5:$E$1000,$B45,Consolidado!$C$5:$C$1000,"Comité de Supervisión",Consolidado!$S$5:$S$1000,"X",Consolidado!$H$5:$H$1000,IF($D$9="Todos","&gt;0",$D$9))),2),"")&amp;IF(_xlfn.MAXIFS(Consolidado!$B$5:$B$1000,Consolidado!$E$5:$E$1000,$B45,Consolidado!$C$5:$C$1000,"Comité de Supervisión",Consolidado!$S$5:$S$1000,"X",Consolidado!$H$5:$H$1000,IF($D$9="Todos","&gt;0",$D$9))&lt;&gt;_xlfn.MINIFS(Consolidado!$B$5:$B$1000,Consolidado!$E$5:$E$1000,$B45,Consolidado!$C$5:$C$1000,"Comité de Supervisión",Consolidado!$S$5:$S$1000,"X",Consolidado!$H$5:$H$1000,IF($D$9="Todos","&gt;0",$D$9))," y "&amp;TEXT(DAY(_xlfn.MAXIFS(Consolidado!$B$5:$B$1000,Consolidado!$E$5:$E$1000,$B45,Consolidado!$C$5:$C$1000,"Comité de Supervisión",Consolidado!$S$5:$S$1000,"X",Consolidado!$H$5:$H$1000,IF($D$9="Todos","&gt;0",$D$9))),"00")&amp;"/"&amp;TEXT(MONTH(_xlfn.MAXIFS(Consolidado!$B$5:$B$1000,Consolidado!$E$5:$E$1000,$B45,Consolidado!$C$5:$C$1000,"Comité de Supervisión",Consolidado!$S$5:$S$1000,"X",Consolidado!$H$5:$H$1000,IF($D$9="Todos","&gt;0",$D$9))),"00")&amp;IF($D$9="Todos","/"&amp;RIGHT(YEAR(_xlfn.MAXIFS(Consolidado!$B$5:$B$1000,Consolidado!$E$5:$E$1000,$B45,Consolidado!$C$5:$C$1000,"Comité de Supervisión",Consolidado!$S$5:$S$1000,"X",Consolidado!$H$5:$H$1000,IF($D$9="Todos","&gt;0",$D$9))),2),""),""),""),IF(SUMIFS(Consolidado!$AD$5:$AD$1000,Consolidado!$E$5:$E$1000,$B45,Consolidado!$C$5:$C$1000,"Consejo de Administración",Consolidado!$S$5:$S$1000,"X",Consolidado!$H$5:$H$1000,IF($D$9="Todos","&gt;0",$D$9))&gt;0,"Consejo "&amp;TEXT(DAY(_xlfn.MINIFS(Consolidado!$B$5:$B$1000,Consolidado!$E$5:$E$1000,$B45,Consolidado!$C$5:$C$1000,"Consejo de Administración",Consolidado!$S$5:$S$1000,"X",Consolidado!$H$5:$H$1000,IF($D$9="Todos","&gt;0",$D$9))),"00")&amp;"/"&amp;TEXT(MONTH(_xlfn.MINIFS(Consolidado!$B$5:$B$1000,Consolidado!$E$5:$E$1000,$B45,Consolidado!$C$5:$C$1000,"Consejo de Administración",Consolidado!$S$5:$S$1000,"X",Consolidado!$H$5:$H$1000,IF($D$9="Todos","&gt;0",$D$9))),"00")&amp;IF($D$9="Todos","/"&amp;RIGHT(YEAR(_xlfn.MINIFS(Consolidado!$B$5:$B$1000,Consolidado!$E$5:$E$1000,$B45,Consolidado!$C$5:$C$1000,"Consejo de Administración",Consolidado!$S$5:$S$1000,"X",Consolidado!$H$5:$H$1000,IF($D$9="Todos","&gt;0",$D$9))),2),"")&amp;IF(_xlfn.MAXIFS(Consolidado!$B$5:$B$1000,Consolidado!$E$5:$E$1000,$B45,Consolidado!$C$5:$C$1000,"Consejo de Administración",Consolidado!$S$5:$S$1000,"X",Consolidado!$H$5:$H$1000,IF($D$9="Todos","&gt;0",$D$9))&lt;&gt;_xlfn.MINIFS(Consolidado!$B$5:$B$1000,Consolidado!$E$5:$E$1000,$B45,Consolidado!$C$5:$C$1000,"Consejo de Administración",Consolidado!$S$5:$S$1000,"X",Consolidado!$H$5:$H$1000,IF($D$9="Todos","&gt;0",$D$9))," y "&amp;TEXT(DAY(_xlfn.MAXIFS(Consolidado!$B$5:$B$1000,Consolidado!$E$5:$E$1000,$B45,Consolidado!$C$5:$C$1000,"Consejo de Administración",Consolidado!$S$5:$S$1000,"X",Consolidado!$H$5:$H$1000,IF($D$9="Todos","&gt;0",$D$9))),"00")&amp;"/"&amp;TEXT(MONTH(_xlfn.MAXIFS(Consolidado!$B$5:$B$1000,Consolidado!$E$5:$E$1000,$B45,Consolidado!$C$5:$C$1000,"Consejo de Administración",Consolidado!$S$5:$S$1000,"X",Consolidado!$H$5:$H$1000,IF($D$9="Todos","&gt;0",$D$9))),"00")&amp;IF($D$9="Todos","/"&amp;RIGHT(YEAR(_xlfn.MAXIFS(Consolidado!$B$5:$B$1000,Consolidado!$E$5:$E$1000,$B45,Consolidado!$C$5:$C$1000,"Consejo de Administración",Consolidado!$S$5:$S$1000,"X",Consolidado!$H$5:$H$1000,IF($D$9="Todos","&gt;0",$D$9))),2),""),""),""),IF(SUMIFS(Consolidado!$AD$5:$AD$1000,Consolidado!$E$5:$E$1000,$B45,Consolidado!$C$5:$C$1000,"Otros",Consolidado!$S$5:$S$1000,"X",Consolidado!$H$5:$H$1000,IF($D$9="Todos","&gt;0",$D$9))&gt;0,"Otros "&amp;TEXT(DAY(_xlfn.MINIFS(Consolidado!$B$5:$B$1000,Consolidado!$E$5:$E$1000,$B45,Consolidado!$C$5:$C$1000,"Otros",Consolidado!$S$5:$S$1000,"X",Consolidado!$H$5:$H$1000,IF($D$9="Todos","&gt;0",$D$9))),"00")&amp;"/"&amp;TEXT(MONTH(_xlfn.MINIFS(Consolidado!$B$5:$B$1000,Consolidado!$E$5:$E$1000,$B45,Consolidado!$C$5:$C$1000,"Otros",Consolidado!$S$5:$S$1000,"X",Consolidado!$H$5:$H$1000,IF($D$9="Todos","&gt;0",$D$9))),"00")&amp;IF($D$9="Todos","/"&amp;RIGHT(YEAR(_xlfn.MINIFS(Consolidado!$B$5:$B$1000,Consolidado!$E$5:$E$1000,$B45,Consolidado!$C$5:$C$1000,"Otros",Consolidado!$S$5:$S$1000,"X",Consolidado!$H$5:$H$1000,IF($D$9="Todos","&gt;0",$D$9))),2),"")&amp;IF(_xlfn.MAXIFS(Consolidado!$B$5:$B$1000,Consolidado!$E$5:$E$1000,$B45,Consolidado!$C$5:$C$1000,"Otros",Consolidado!$S$5:$S$1000,"X",Consolidado!$H$5:$H$1000,IF($D$9="Todos","&gt;0",$D$9))&lt;&gt;_xlfn.MINIFS(Consolidado!$B$5:$B$1000,Consolidado!$E$5:$E$1000,$B45,Consolidado!$C$5:$C$1000,"Otros",Consolidado!$S$5:$S$1000,"X",Consolidado!$H$5:$H$1000,IF($D$9="Todos","&gt;0",$D$9))," y "&amp;TEXT(DAY(_xlfn.MAXIFS(Consolidado!$B$5:$B$1000,Consolidado!$E$5:$E$1000,$B45,Consolidado!$C$5:$C$1000,"Otros",Consolidado!$S$5:$S$1000,"X",Consolidado!$H$5:$H$1000,IF($D$9="Todos","&gt;0",$D$9))),"00")&amp;"/"&amp;TEXT(MONTH(_xlfn.MAXIFS(Consolidado!$B$5:$B$1000,Consolidado!$E$5:$E$1000,$B45,Consolidado!$C$5:$C$1000,"Otros",Consolidado!$S$5:$S$1000,"X",Consolidado!$H$5:$H$1000,IF($D$9="Todos","&gt;0",$D$9))),"00")&amp;IF($D$9="Todos","/"&amp;RIGHT(YEAR(_xlfn.MAXIFS(Consolidado!$B$5:$B$1000,Consolidado!$E$5:$E$1000,$B45,Consolidado!$C$5:$C$1000,"Otros",Consolidado!$S$5:$S$1000,"X",Consolidado!$H$5:$H$1000,IF($D$9="Todos","&gt;0",$D$9))),2),""),""),""))</f>
        <v/>
      </c>
      <c r="V45" s="37" t="str">
        <f aca="false">_xlfn.TEXTJOIN(" +"&amp;CHAR(10),TRUE(),IF(SUMIFS(Consolidado!$AD$5:$AD$1000,Consolidado!$E$5:$E$1000,$B45,Consolidado!$C$5:$C$1000,"Auditoría Interna",Consolidado!$T$5:$T$1000,"X",Consolidado!$H$5:$H$1000,IF($D$9="Todos","&gt;0",$D$9))&gt;0,"Interna "&amp;TEXT(DAY(_xlfn.MINIFS(Consolidado!$B$5:$B$1000,Consolidado!$E$5:$E$1000,$B45,Consolidado!$C$5:$C$1000,"Auditoría Interna",Consolidado!$T$5:$T$1000,"X",Consolidado!$H$5:$H$1000,IF($D$9="Todos","&gt;0",$D$9))),"00")&amp;"/"&amp;TEXT(MONTH(_xlfn.MINIFS(Consolidado!$B$5:$B$1000,Consolidado!$E$5:$E$1000,$B45,Consolidado!$C$5:$C$1000,"Auditoría Interna",Consolidado!$T$5:$T$1000,"X",Consolidado!$H$5:$H$1000,IF($D$9="Todos","&gt;0",$D$9))),"00")&amp;IF($D$9="Todos","/"&amp;RIGHT(YEAR(_xlfn.MINIFS(Consolidado!$B$5:$B$1000,Consolidado!$E$5:$E$1000,$B45,Consolidado!$C$5:$C$1000,"Auditoría Interna",Consolidado!$T$5:$T$1000,"X",Consolidado!$H$5:$H$1000,IF($D$9="Todos","&gt;0",$D$9))),2),"")&amp;IF(_xlfn.MAXIFS(Consolidado!$B$5:$B$1000,Consolidado!$E$5:$E$1000,$B45,Consolidado!$C$5:$C$1000,"Auditoría Interna",Consolidado!$T$5:$T$1000,"X",Consolidado!$H$5:$H$1000,IF($D$9="Todos","&gt;0",$D$9))&lt;&gt;_xlfn.MINIFS(Consolidado!$B$5:$B$1000,Consolidado!$E$5:$E$1000,$B45,Consolidado!$C$5:$C$1000,"Auditoría Interna",Consolidado!$T$5:$T$1000,"X",Consolidado!$H$5:$H$1000,IF($D$9="Todos","&gt;0",$D$9))," y "&amp;TEXT(DAY(_xlfn.MAXIFS(Consolidado!$B$5:$B$1000,Consolidado!$E$5:$E$1000,$B45,Consolidado!$C$5:$C$1000,"Auditoría Interna",Consolidado!$T$5:$T$1000,"X",Consolidado!$H$5:$H$1000,IF($D$9="Todos","&gt;0",$D$9))),"00")&amp;"/"&amp;TEXT(MONTH(_xlfn.MAXIFS(Consolidado!$B$5:$B$1000,Consolidado!$E$5:$E$1000,$B45,Consolidado!$C$5:$C$1000,"Auditoría Interna",Consolidado!$T$5:$T$1000,"X",Consolidado!$H$5:$H$1000,IF($D$9="Todos","&gt;0",$D$9))),"00")&amp;IF($D$9="Todos","/"&amp;RIGHT(YEAR(_xlfn.MAXIFS(Consolidado!$B$5:$B$1000,Consolidado!$E$5:$E$1000,$B45,Consolidado!$C$5:$C$1000,"Auditoría Interna",Consolidado!$T$5:$T$1000,"X",Consolidado!$H$5:$H$1000,IF($D$9="Todos","&gt;0",$D$9))),2),""),""),""),IF(SUMIFS(Consolidado!$AD$5:$AD$1000,Consolidado!$E$5:$E$1000,$B45,Consolidado!$C$5:$C$1000,"Auditoría Externa",Consolidado!$T$5:$T$1000,"X",Consolidado!$H$5:$H$1000,IF($D$9="Todos","&gt;0",$D$9))&gt;0,"Externa "&amp;TEXT(DAY(_xlfn.MINIFS(Consolidado!$B$5:$B$1000,Consolidado!$E$5:$E$1000,$B45,Consolidado!$C$5:$C$1000,"Auditoría Externa",Consolidado!$T$5:$T$1000,"X",Consolidado!$H$5:$H$1000,IF($D$9="Todos","&gt;0",$D$9))),"00")&amp;"/"&amp;TEXT(MONTH(_xlfn.MINIFS(Consolidado!$B$5:$B$1000,Consolidado!$E$5:$E$1000,$B45,Consolidado!$C$5:$C$1000,"Auditoría Externa",Consolidado!$T$5:$T$1000,"X",Consolidado!$H$5:$H$1000,IF($D$9="Todos","&gt;0",$D$9))),"00")&amp;IF($D$9="Todos","/"&amp;RIGHT(YEAR(_xlfn.MINIFS(Consolidado!$B$5:$B$1000,Consolidado!$E$5:$E$1000,$B45,Consolidado!$C$5:$C$1000,"Auditoría Externa",Consolidado!$T$5:$T$1000,"X",Consolidado!$H$5:$H$1000,IF($D$9="Todos","&gt;0",$D$9))),2),"")&amp;IF(_xlfn.MAXIFS(Consolidado!$B$5:$B$1000,Consolidado!$E$5:$E$1000,$B45,Consolidado!$C$5:$C$1000,"Auditoría Externa",Consolidado!$T$5:$T$1000,"X",Consolidado!$H$5:$H$1000,IF($D$9="Todos","&gt;0",$D$9))&lt;&gt;_xlfn.MINIFS(Consolidado!$B$5:$B$1000,Consolidado!$E$5:$E$1000,$B45,Consolidado!$C$5:$C$1000,"Auditoría Externa",Consolidado!$T$5:$T$1000,"X",Consolidado!$H$5:$H$1000,IF($D$9="Todos","&gt;0",$D$9))," y "&amp;TEXT(DAY(_xlfn.MAXIFS(Consolidado!$B$5:$B$1000,Consolidado!$E$5:$E$1000,$B45,Consolidado!$C$5:$C$1000,"Auditoría Externa",Consolidado!$T$5:$T$1000,"X",Consolidado!$H$5:$H$1000,IF($D$9="Todos","&gt;0",$D$9))),"00")&amp;"/"&amp;TEXT(MONTH(_xlfn.MAXIFS(Consolidado!$B$5:$B$1000,Consolidado!$E$5:$E$1000,$B45,Consolidado!$C$5:$C$1000,"Auditoría Externa",Consolidado!$T$5:$T$1000,"X",Consolidado!$H$5:$H$1000,IF($D$9="Todos","&gt;0",$D$9))),"00")&amp;IF($D$9="Todos","/"&amp;RIGHT(YEAR(_xlfn.MAXIFS(Consolidado!$B$5:$B$1000,Consolidado!$E$5:$E$1000,$B45,Consolidado!$C$5:$C$1000,"Auditoría Externa",Consolidado!$T$5:$T$1000,"X",Consolidado!$H$5:$H$1000,IF($D$9="Todos","&gt;0",$D$9))),2),""),""),""),IF(SUMIFS(Consolidado!$AD$5:$AD$1000,Consolidado!$E$5:$E$1000,$B45,Consolidado!$C$5:$C$1000,"SSF",Consolidado!$T$5:$T$1000,"X",Consolidado!$H$5:$H$1000,IF($D$9="Todos","&gt;0",$D$9))&gt;0,"SSF "&amp;TEXT(DAY(_xlfn.MINIFS(Consolidado!$B$5:$B$1000,Consolidado!$E$5:$E$1000,$B45,Consolidado!$C$5:$C$1000,"SSF",Consolidado!$T$5:$T$1000,"X",Consolidado!$H$5:$H$1000,IF($D$9="Todos","&gt;0",$D$9))),"00")&amp;"/"&amp;TEXT(MONTH(_xlfn.MINIFS(Consolidado!$B$5:$B$1000,Consolidado!$E$5:$E$1000,$B45,Consolidado!$C$5:$C$1000,"SSF",Consolidado!$T$5:$T$1000,"X",Consolidado!$H$5:$H$1000,IF($D$9="Todos","&gt;0",$D$9))),"00")&amp;IF($D$9="Todos","/"&amp;RIGHT(YEAR(_xlfn.MINIFS(Consolidado!$B$5:$B$1000,Consolidado!$E$5:$E$1000,$B45,Consolidado!$C$5:$C$1000,"SSF",Consolidado!$T$5:$T$1000,"X",Consolidado!$H$5:$H$1000,IF($D$9="Todos","&gt;0",$D$9))),2),"")&amp;IF(_xlfn.MAXIFS(Consolidado!$B$5:$B$1000,Consolidado!$E$5:$E$1000,$B45,Consolidado!$C$5:$C$1000,"SSF",Consolidado!$T$5:$T$1000,"X",Consolidado!$H$5:$H$1000,IF($D$9="Todos","&gt;0",$D$9))&lt;&gt;_xlfn.MINIFS(Consolidado!$B$5:$B$1000,Consolidado!$E$5:$E$1000,$B45,Consolidado!$C$5:$C$1000,"SSF",Consolidado!$T$5:$T$1000,"X",Consolidado!$H$5:$H$1000,IF($D$9="Todos","&gt;0",$D$9))," y "&amp;TEXT(DAY(_xlfn.MAXIFS(Consolidado!$B$5:$B$1000,Consolidado!$E$5:$E$1000,$B45,Consolidado!$C$5:$C$1000,"SSF",Consolidado!$T$5:$T$1000,"X",Consolidado!$H$5:$H$1000,IF($D$9="Todos","&gt;0",$D$9))),"00")&amp;"/"&amp;TEXT(MONTH(_xlfn.MAXIFS(Consolidado!$B$5:$B$1000,Consolidado!$E$5:$E$1000,$B45,Consolidado!$C$5:$C$1000,"SSF",Consolidado!$T$5:$T$1000,"X",Consolidado!$H$5:$H$1000,IF($D$9="Todos","&gt;0",$D$9))),"00")&amp;IF($D$9="Todos","/"&amp;RIGHT(YEAR(_xlfn.MAXIFS(Consolidado!$B$5:$B$1000,Consolidado!$E$5:$E$1000,$B45,Consolidado!$C$5:$C$1000,"SSF",Consolidado!$T$5:$T$1000,"X",Consolidado!$H$5:$H$1000,IF($D$9="Todos","&gt;0",$D$9))),2),""),""),""),IF(SUMIFS(Consolidado!$AD$5:$AD$1000,Consolidado!$E$5:$E$1000,$B45,Consolidado!$C$5:$C$1000,"Comité de Supervisión",Consolidado!$T$5:$T$1000,"X",Consolidado!$H$5:$H$1000,IF($D$9="Todos","&gt;0",$D$9))&gt;0,"Comité Sup. "&amp;TEXT(DAY(_xlfn.MINIFS(Consolidado!$B$5:$B$1000,Consolidado!$E$5:$E$1000,$B45,Consolidado!$C$5:$C$1000,"Comité de Supervisión",Consolidado!$T$5:$T$1000,"X",Consolidado!$H$5:$H$1000,IF($D$9="Todos","&gt;0",$D$9))),"00")&amp;"/"&amp;TEXT(MONTH(_xlfn.MINIFS(Consolidado!$B$5:$B$1000,Consolidado!$E$5:$E$1000,$B45,Consolidado!$C$5:$C$1000,"Comité de Supervisión",Consolidado!$T$5:$T$1000,"X",Consolidado!$H$5:$H$1000,IF($D$9="Todos","&gt;0",$D$9))),"00")&amp;IF($D$9="Todos","/"&amp;RIGHT(YEAR(_xlfn.MINIFS(Consolidado!$B$5:$B$1000,Consolidado!$E$5:$E$1000,$B45,Consolidado!$C$5:$C$1000,"Comité de Supervisión",Consolidado!$T$5:$T$1000,"X",Consolidado!$H$5:$H$1000,IF($D$9="Todos","&gt;0",$D$9))),2),"")&amp;IF(_xlfn.MAXIFS(Consolidado!$B$5:$B$1000,Consolidado!$E$5:$E$1000,$B45,Consolidado!$C$5:$C$1000,"Comité de Supervisión",Consolidado!$T$5:$T$1000,"X",Consolidado!$H$5:$H$1000,IF($D$9="Todos","&gt;0",$D$9))&lt;&gt;_xlfn.MINIFS(Consolidado!$B$5:$B$1000,Consolidado!$E$5:$E$1000,$B45,Consolidado!$C$5:$C$1000,"Comité de Supervisión",Consolidado!$T$5:$T$1000,"X",Consolidado!$H$5:$H$1000,IF($D$9="Todos","&gt;0",$D$9))," y "&amp;TEXT(DAY(_xlfn.MAXIFS(Consolidado!$B$5:$B$1000,Consolidado!$E$5:$E$1000,$B45,Consolidado!$C$5:$C$1000,"Comité de Supervisión",Consolidado!$T$5:$T$1000,"X",Consolidado!$H$5:$H$1000,IF($D$9="Todos","&gt;0",$D$9))),"00")&amp;"/"&amp;TEXT(MONTH(_xlfn.MAXIFS(Consolidado!$B$5:$B$1000,Consolidado!$E$5:$E$1000,$B45,Consolidado!$C$5:$C$1000,"Comité de Supervisión",Consolidado!$T$5:$T$1000,"X",Consolidado!$H$5:$H$1000,IF($D$9="Todos","&gt;0",$D$9))),"00")&amp;IF($D$9="Todos","/"&amp;RIGHT(YEAR(_xlfn.MAXIFS(Consolidado!$B$5:$B$1000,Consolidado!$E$5:$E$1000,$B45,Consolidado!$C$5:$C$1000,"Comité de Supervisión",Consolidado!$T$5:$T$1000,"X",Consolidado!$H$5:$H$1000,IF($D$9="Todos","&gt;0",$D$9))),2),""),""),""),IF(SUMIFS(Consolidado!$AD$5:$AD$1000,Consolidado!$E$5:$E$1000,$B45,Consolidado!$C$5:$C$1000,"Consejo de Administración",Consolidado!$T$5:$T$1000,"X",Consolidado!$H$5:$H$1000,IF($D$9="Todos","&gt;0",$D$9))&gt;0,"Consejo "&amp;TEXT(DAY(_xlfn.MINIFS(Consolidado!$B$5:$B$1000,Consolidado!$E$5:$E$1000,$B45,Consolidado!$C$5:$C$1000,"Consejo de Administración",Consolidado!$T$5:$T$1000,"X",Consolidado!$H$5:$H$1000,IF($D$9="Todos","&gt;0",$D$9))),"00")&amp;"/"&amp;TEXT(MONTH(_xlfn.MINIFS(Consolidado!$B$5:$B$1000,Consolidado!$E$5:$E$1000,$B45,Consolidado!$C$5:$C$1000,"Consejo de Administración",Consolidado!$T$5:$T$1000,"X",Consolidado!$H$5:$H$1000,IF($D$9="Todos","&gt;0",$D$9))),"00")&amp;IF($D$9="Todos","/"&amp;RIGHT(YEAR(_xlfn.MINIFS(Consolidado!$B$5:$B$1000,Consolidado!$E$5:$E$1000,$B45,Consolidado!$C$5:$C$1000,"Consejo de Administración",Consolidado!$T$5:$T$1000,"X",Consolidado!$H$5:$H$1000,IF($D$9="Todos","&gt;0",$D$9))),2),"")&amp;IF(_xlfn.MAXIFS(Consolidado!$B$5:$B$1000,Consolidado!$E$5:$E$1000,$B45,Consolidado!$C$5:$C$1000,"Consejo de Administración",Consolidado!$T$5:$T$1000,"X",Consolidado!$H$5:$H$1000,IF($D$9="Todos","&gt;0",$D$9))&lt;&gt;_xlfn.MINIFS(Consolidado!$B$5:$B$1000,Consolidado!$E$5:$E$1000,$B45,Consolidado!$C$5:$C$1000,"Consejo de Administración",Consolidado!$T$5:$T$1000,"X",Consolidado!$H$5:$H$1000,IF($D$9="Todos","&gt;0",$D$9))," y "&amp;TEXT(DAY(_xlfn.MAXIFS(Consolidado!$B$5:$B$1000,Consolidado!$E$5:$E$1000,$B45,Consolidado!$C$5:$C$1000,"Consejo de Administración",Consolidado!$T$5:$T$1000,"X",Consolidado!$H$5:$H$1000,IF($D$9="Todos","&gt;0",$D$9))),"00")&amp;"/"&amp;TEXT(MONTH(_xlfn.MAXIFS(Consolidado!$B$5:$B$1000,Consolidado!$E$5:$E$1000,$B45,Consolidado!$C$5:$C$1000,"Consejo de Administración",Consolidado!$T$5:$T$1000,"X",Consolidado!$H$5:$H$1000,IF($D$9="Todos","&gt;0",$D$9))),"00")&amp;IF($D$9="Todos","/"&amp;RIGHT(YEAR(_xlfn.MAXIFS(Consolidado!$B$5:$B$1000,Consolidado!$E$5:$E$1000,$B45,Consolidado!$C$5:$C$1000,"Consejo de Administración",Consolidado!$T$5:$T$1000,"X",Consolidado!$H$5:$H$1000,IF($D$9="Todos","&gt;0",$D$9))),2),""),""),""),IF(SUMIFS(Consolidado!$AD$5:$AD$1000,Consolidado!$E$5:$E$1000,$B45,Consolidado!$C$5:$C$1000,"Otros",Consolidado!$T$5:$T$1000,"X",Consolidado!$H$5:$H$1000,IF($D$9="Todos","&gt;0",$D$9))&gt;0,"Otros "&amp;TEXT(DAY(_xlfn.MINIFS(Consolidado!$B$5:$B$1000,Consolidado!$E$5:$E$1000,$B45,Consolidado!$C$5:$C$1000,"Otros",Consolidado!$T$5:$T$1000,"X",Consolidado!$H$5:$H$1000,IF($D$9="Todos","&gt;0",$D$9))),"00")&amp;"/"&amp;TEXT(MONTH(_xlfn.MINIFS(Consolidado!$B$5:$B$1000,Consolidado!$E$5:$E$1000,$B45,Consolidado!$C$5:$C$1000,"Otros",Consolidado!$T$5:$T$1000,"X",Consolidado!$H$5:$H$1000,IF($D$9="Todos","&gt;0",$D$9))),"00")&amp;IF($D$9="Todos","/"&amp;RIGHT(YEAR(_xlfn.MINIFS(Consolidado!$B$5:$B$1000,Consolidado!$E$5:$E$1000,$B45,Consolidado!$C$5:$C$1000,"Otros",Consolidado!$T$5:$T$1000,"X",Consolidado!$H$5:$H$1000,IF($D$9="Todos","&gt;0",$D$9))),2),"")&amp;IF(_xlfn.MAXIFS(Consolidado!$B$5:$B$1000,Consolidado!$E$5:$E$1000,$B45,Consolidado!$C$5:$C$1000,"Otros",Consolidado!$T$5:$T$1000,"X",Consolidado!$H$5:$H$1000,IF($D$9="Todos","&gt;0",$D$9))&lt;&gt;_xlfn.MINIFS(Consolidado!$B$5:$B$1000,Consolidado!$E$5:$E$1000,$B45,Consolidado!$C$5:$C$1000,"Otros",Consolidado!$T$5:$T$1000,"X",Consolidado!$H$5:$H$1000,IF($D$9="Todos","&gt;0",$D$9))," y "&amp;TEXT(DAY(_xlfn.MAXIFS(Consolidado!$B$5:$B$1000,Consolidado!$E$5:$E$1000,$B45,Consolidado!$C$5:$C$1000,"Otros",Consolidado!$T$5:$T$1000,"X",Consolidado!$H$5:$H$1000,IF($D$9="Todos","&gt;0",$D$9))),"00")&amp;"/"&amp;TEXT(MONTH(_xlfn.MAXIFS(Consolidado!$B$5:$B$1000,Consolidado!$E$5:$E$1000,$B45,Consolidado!$C$5:$C$1000,"Otros",Consolidado!$T$5:$T$1000,"X",Consolidado!$H$5:$H$1000,IF($D$9="Todos","&gt;0",$D$9))),"00")&amp;IF($D$9="Todos","/"&amp;RIGHT(YEAR(_xlfn.MAXIFS(Consolidado!$B$5:$B$1000,Consolidado!$E$5:$E$1000,$B45,Consolidado!$C$5:$C$1000,"Otros",Consolidado!$T$5:$T$1000,"X",Consolidado!$H$5:$H$1000,IF($D$9="Todos","&gt;0",$D$9))),2),""),""),""))</f>
        <v/>
      </c>
      <c r="AD45" s="38" t="str">
        <f aca="false">Catálogos!C25</f>
        <v>Canales digitales / migración tecnológica</v>
      </c>
      <c r="AE45" s="38" t="str">
        <f aca="false">Catálogos!D25</f>
        <v>NRP-32</v>
      </c>
      <c r="AF45" s="38" t="n">
        <f aca="false">IF(AD45="",0,IF($D$9="Todos",SUMIFS(Consolidado!$AD$5:$AD$1000,Consolidado!$E$5:$E$1000,AD45,Consolidado!$C$5:$C$1000,"Auditoría Interna"),SUMIFS(Consolidado!$AD$5:$AD$1000,Consolidado!$E$5:$E$1000,AD45,Consolidado!$C$5:$C$1000,"Auditoría Interna",Consolidado!$H$5:$H$1000,$D$9)))</f>
        <v>0</v>
      </c>
      <c r="AG45" s="38" t="n">
        <f aca="false">IF(AD45="",0,IF($D$9="Todos",SUMIFS(Consolidado!$AD$5:$AD$1000,Consolidado!$E$5:$E$1000,AD45,Consolidado!$C$5:$C$1000,"Auditoría Externa"),SUMIFS(Consolidado!$AD$5:$AD$1000,Consolidado!$E$5:$E$1000,AD45,Consolidado!$C$5:$C$1000,"Auditoría Externa",Consolidado!$H$5:$H$1000,$D$9)))</f>
        <v>0</v>
      </c>
      <c r="AH45" s="38" t="n">
        <f aca="false">IF(AD45="",0,IF($D$9="Todos",SUMIFS(Consolidado!$AD$5:$AD$1000,Consolidado!$E$5:$E$1000,AD45,Consolidado!$C$5:$C$1000,"SSF"),SUMIFS(Consolidado!$AD$5:$AD$1000,Consolidado!$E$5:$E$1000,AD45,Consolidado!$C$5:$C$1000,"SSF",Consolidado!$H$5:$H$1000,$D$9)))</f>
        <v>0</v>
      </c>
      <c r="AI45" s="38" t="n">
        <f aca="false">IF(AD45="",0,IF($D$9="Todos",SUMIFS(Consolidado!$AD$5:$AD$1000,Consolidado!$E$5:$E$1000,AD45),SUMIFS(Consolidado!$AD$5:$AD$1000,Consolidado!$E$5:$E$1000,AD45,Consolidado!$H$5:$H$1000,$D$9))-SUM(AF45:AH45))</f>
        <v>0</v>
      </c>
      <c r="AJ45" s="38" t="n">
        <f aca="false">SUM(AF45:AI45)</f>
        <v>0</v>
      </c>
      <c r="AK45" s="38" t="n">
        <f aca="false">(AF45&gt;0)+(AG45&gt;0)+(AH45&gt;0)+(IF($D$9="Todos",SUMIFS(Consolidado!$AD$5:$AD$1000,Consolidado!$E$5:$E$1000,AD45,Consolidado!$C$5:$C$1000,"Comité de Supervisión"),SUMIFS(Consolidado!$AD$5:$AD$1000,Consolidado!$E$5:$E$1000,AD45,Consolidado!$C$5:$C$1000,"Comité de Supervisión",Consolidado!$H$5:$H$1000,$D$9))&gt;0)+(IF($D$9="Todos",SUMIFS(Consolidado!$AD$5:$AD$1000,Consolidado!$E$5:$E$1000,AD45,Consolidado!$C$5:$C$1000,"Consejo de Administración"),SUMIFS(Consolidado!$AD$5:$AD$1000,Consolidado!$E$5:$E$1000,AD45,Consolidado!$C$5:$C$1000,"Consejo de Administración",Consolidado!$H$5:$H$1000,$D$9))&gt;0)+(IF($D$9="Todos",SUMIFS(Consolidado!$AD$5:$AD$1000,Consolidado!$E$5:$E$1000,AD45,Consolidado!$C$5:$C$1000,"Otros"),SUMIFS(Consolidado!$AD$5:$AD$1000,Consolidado!$E$5:$E$1000,AD45,Consolidado!$C$5:$C$1000,"Otros",Consolidado!$H$5:$H$1000,$D$9))&gt;0)</f>
        <v>0</v>
      </c>
      <c r="AL45" s="38" t="n">
        <f aca="false">IF(AD45="",-1,AJ45*10000+AK45*100-ROW()/1000)</f>
        <v>-0.045</v>
      </c>
      <c r="AM45" s="38" t="str">
        <f aca="false" t="array" ref="AM45:AM45">_xlfn.TEXTJOIN(", ",TRUE(),IF((Consolidado!$E$5:$E$1000=AD45)*((($D$9="Todos")+(Consolidado!$H$5:$H$1000=$D$9))&gt;0),Consolidado!$AE$5:$AE$1000,""))</f>
        <v/>
      </c>
      <c r="AN45" s="38" t="str">
        <f aca="false" t="array" ref="AN45:AN45">_xlfn.TEXTJOIN(", ",TRUE(),IF(Consolidado!$E$5:$E$1000=AD45,Consolidado!$AE$5:$AE$1000,""))</f>
        <v>SSF – (sin fecha)</v>
      </c>
    </row>
    <row r="46" customFormat="false" ht="39.75" hidden="false" customHeight="true" outlineLevel="0" collapsed="false">
      <c r="A46" s="31" t="n">
        <v>25</v>
      </c>
      <c r="B46" s="32" t="str">
        <f aca="false">INDEX($AD$22:$AD$51,MATCH(LARGE($AL$22:$AL$51,25),$AL$22:$AL$51,0))</f>
        <v>Auditoría de sistemas / TI</v>
      </c>
      <c r="C46" s="33" t="str">
        <f aca="false">INDEX($AE$22:$AE$51,MATCH(LARGE($AL$22:$AL$51,25),$AL$22:$AL$51,0))</f>
        <v>Por validar</v>
      </c>
      <c r="D46" s="34" t="n">
        <f aca="false">INDEX($AF$22:$AF$51,MATCH(LARGE($AL$22:$AL$51,25),$AL$22:$AL$51,0))</f>
        <v>1</v>
      </c>
      <c r="E46" s="34" t="n">
        <f aca="false">INDEX($AG$22:$AG$51,MATCH(LARGE($AL$22:$AL$51,25),$AL$22:$AL$51,0))</f>
        <v>0</v>
      </c>
      <c r="F46" s="34" t="n">
        <f aca="false">INDEX($AH$22:$AH$51,MATCH(LARGE($AL$22:$AL$51,25),$AL$22:$AL$51,0))</f>
        <v>0</v>
      </c>
      <c r="G46" s="34" t="n">
        <f aca="false">INDEX($AI$22:$AI$51,MATCH(LARGE($AL$22:$AL$51,25),$AL$22:$AL$51,0))</f>
        <v>0</v>
      </c>
      <c r="H46" s="35" t="n">
        <f aca="false">INDEX($AJ$22:$AJ$51,MATCH(LARGE($AL$22:$AL$51,25),$AL$22:$AL$51,0))</f>
        <v>1</v>
      </c>
      <c r="I46" s="36" t="str">
        <f aca="false">IF(INDEX($AK$22:$AK$51,MATCH(LARGE($AL$22:$AL$51,25),$AL$22:$AL$51,0))&gt;=2,"SÍ ("&amp;INDEX($AK$22:$AK$51,MATCH(LARGE($AL$22:$AL$51,25),$AL$22:$AL$51,0))&amp;" entidades)","No")</f>
        <v>No</v>
      </c>
      <c r="J46" s="13" t="str">
        <f aca="false">IF(INDEX($AJ$22:$AJ$51,MATCH(LARGE($AL$22:$AL$51,25),$AL$22:$AL$51,0))&gt;0,INDEX($AM$22:$AM$51,MATCH(LARGE($AL$22:$AL$51,25),$AL$22:$AL$51,0)),IF(INDEX($AN$22:$AN$51,MATCH(LARGE($AL$22:$AL$51,25),$AL$22:$AL$51,0))="","Nunca lo han pedido","No lo pidieron en "&amp;$D$9&amp;". Lo pidieron: "&amp;INDEX($AN$22:$AN$51,MATCH(LARGE($AL$22:$AL$51,25),$AL$22:$AL$51,0))))</f>
        <v>Interna – 28 de Marzo 2026</v>
      </c>
      <c r="K46" s="37" t="str">
        <f aca="false">_xlfn.TEXTJOIN(" +"&amp;CHAR(10),TRUE(),IF(SUMIFS(Consolidado!$AD$5:$AD$1000,Consolidado!$E$5:$E$1000,$B46,Consolidado!$C$5:$C$1000,"Auditoría Interna",Consolidado!$I$5:$I$1000,"X",Consolidado!$H$5:$H$1000,IF($D$9="Todos","&gt;0",$D$9))&gt;0,"Interna "&amp;TEXT(DAY(_xlfn.MINIFS(Consolidado!$B$5:$B$1000,Consolidado!$E$5:$E$1000,$B46,Consolidado!$C$5:$C$1000,"Auditoría Interna",Consolidado!$I$5:$I$1000,"X",Consolidado!$H$5:$H$1000,IF($D$9="Todos","&gt;0",$D$9))),"00")&amp;"/"&amp;TEXT(MONTH(_xlfn.MINIFS(Consolidado!$B$5:$B$1000,Consolidado!$E$5:$E$1000,$B46,Consolidado!$C$5:$C$1000,"Auditoría Interna",Consolidado!$I$5:$I$1000,"X",Consolidado!$H$5:$H$1000,IF($D$9="Todos","&gt;0",$D$9))),"00")&amp;IF($D$9="Todos","/"&amp;RIGHT(YEAR(_xlfn.MINIFS(Consolidado!$B$5:$B$1000,Consolidado!$E$5:$E$1000,$B46,Consolidado!$C$5:$C$1000,"Auditoría Interna",Consolidado!$I$5:$I$1000,"X",Consolidado!$H$5:$H$1000,IF($D$9="Todos","&gt;0",$D$9))),2),"")&amp;IF(_xlfn.MAXIFS(Consolidado!$B$5:$B$1000,Consolidado!$E$5:$E$1000,$B46,Consolidado!$C$5:$C$1000,"Auditoría Interna",Consolidado!$I$5:$I$1000,"X",Consolidado!$H$5:$H$1000,IF($D$9="Todos","&gt;0",$D$9))&lt;&gt;_xlfn.MINIFS(Consolidado!$B$5:$B$1000,Consolidado!$E$5:$E$1000,$B46,Consolidado!$C$5:$C$1000,"Auditoría Interna",Consolidado!$I$5:$I$1000,"X",Consolidado!$H$5:$H$1000,IF($D$9="Todos","&gt;0",$D$9))," y "&amp;TEXT(DAY(_xlfn.MAXIFS(Consolidado!$B$5:$B$1000,Consolidado!$E$5:$E$1000,$B46,Consolidado!$C$5:$C$1000,"Auditoría Interna",Consolidado!$I$5:$I$1000,"X",Consolidado!$H$5:$H$1000,IF($D$9="Todos","&gt;0",$D$9))),"00")&amp;"/"&amp;TEXT(MONTH(_xlfn.MAXIFS(Consolidado!$B$5:$B$1000,Consolidado!$E$5:$E$1000,$B46,Consolidado!$C$5:$C$1000,"Auditoría Interna",Consolidado!$I$5:$I$1000,"X",Consolidado!$H$5:$H$1000,IF($D$9="Todos","&gt;0",$D$9))),"00")&amp;IF($D$9="Todos","/"&amp;RIGHT(YEAR(_xlfn.MAXIFS(Consolidado!$B$5:$B$1000,Consolidado!$E$5:$E$1000,$B46,Consolidado!$C$5:$C$1000,"Auditoría Interna",Consolidado!$I$5:$I$1000,"X",Consolidado!$H$5:$H$1000,IF($D$9="Todos","&gt;0",$D$9))),2),""),""),""),IF(SUMIFS(Consolidado!$AD$5:$AD$1000,Consolidado!$E$5:$E$1000,$B46,Consolidado!$C$5:$C$1000,"Auditoría Externa",Consolidado!$I$5:$I$1000,"X",Consolidado!$H$5:$H$1000,IF($D$9="Todos","&gt;0",$D$9))&gt;0,"Externa "&amp;TEXT(DAY(_xlfn.MINIFS(Consolidado!$B$5:$B$1000,Consolidado!$E$5:$E$1000,$B46,Consolidado!$C$5:$C$1000,"Auditoría Externa",Consolidado!$I$5:$I$1000,"X",Consolidado!$H$5:$H$1000,IF($D$9="Todos","&gt;0",$D$9))),"00")&amp;"/"&amp;TEXT(MONTH(_xlfn.MINIFS(Consolidado!$B$5:$B$1000,Consolidado!$E$5:$E$1000,$B46,Consolidado!$C$5:$C$1000,"Auditoría Externa",Consolidado!$I$5:$I$1000,"X",Consolidado!$H$5:$H$1000,IF($D$9="Todos","&gt;0",$D$9))),"00")&amp;IF($D$9="Todos","/"&amp;RIGHT(YEAR(_xlfn.MINIFS(Consolidado!$B$5:$B$1000,Consolidado!$E$5:$E$1000,$B46,Consolidado!$C$5:$C$1000,"Auditoría Externa",Consolidado!$I$5:$I$1000,"X",Consolidado!$H$5:$H$1000,IF($D$9="Todos","&gt;0",$D$9))),2),"")&amp;IF(_xlfn.MAXIFS(Consolidado!$B$5:$B$1000,Consolidado!$E$5:$E$1000,$B46,Consolidado!$C$5:$C$1000,"Auditoría Externa",Consolidado!$I$5:$I$1000,"X",Consolidado!$H$5:$H$1000,IF($D$9="Todos","&gt;0",$D$9))&lt;&gt;_xlfn.MINIFS(Consolidado!$B$5:$B$1000,Consolidado!$E$5:$E$1000,$B46,Consolidado!$C$5:$C$1000,"Auditoría Externa",Consolidado!$I$5:$I$1000,"X",Consolidado!$H$5:$H$1000,IF($D$9="Todos","&gt;0",$D$9))," y "&amp;TEXT(DAY(_xlfn.MAXIFS(Consolidado!$B$5:$B$1000,Consolidado!$E$5:$E$1000,$B46,Consolidado!$C$5:$C$1000,"Auditoría Externa",Consolidado!$I$5:$I$1000,"X",Consolidado!$H$5:$H$1000,IF($D$9="Todos","&gt;0",$D$9))),"00")&amp;"/"&amp;TEXT(MONTH(_xlfn.MAXIFS(Consolidado!$B$5:$B$1000,Consolidado!$E$5:$E$1000,$B46,Consolidado!$C$5:$C$1000,"Auditoría Externa",Consolidado!$I$5:$I$1000,"X",Consolidado!$H$5:$H$1000,IF($D$9="Todos","&gt;0",$D$9))),"00")&amp;IF($D$9="Todos","/"&amp;RIGHT(YEAR(_xlfn.MAXIFS(Consolidado!$B$5:$B$1000,Consolidado!$E$5:$E$1000,$B46,Consolidado!$C$5:$C$1000,"Auditoría Externa",Consolidado!$I$5:$I$1000,"X",Consolidado!$H$5:$H$1000,IF($D$9="Todos","&gt;0",$D$9))),2),""),""),""),IF(SUMIFS(Consolidado!$AD$5:$AD$1000,Consolidado!$E$5:$E$1000,$B46,Consolidado!$C$5:$C$1000,"SSF",Consolidado!$I$5:$I$1000,"X",Consolidado!$H$5:$H$1000,IF($D$9="Todos","&gt;0",$D$9))&gt;0,"SSF "&amp;TEXT(DAY(_xlfn.MINIFS(Consolidado!$B$5:$B$1000,Consolidado!$E$5:$E$1000,$B46,Consolidado!$C$5:$C$1000,"SSF",Consolidado!$I$5:$I$1000,"X",Consolidado!$H$5:$H$1000,IF($D$9="Todos","&gt;0",$D$9))),"00")&amp;"/"&amp;TEXT(MONTH(_xlfn.MINIFS(Consolidado!$B$5:$B$1000,Consolidado!$E$5:$E$1000,$B46,Consolidado!$C$5:$C$1000,"SSF",Consolidado!$I$5:$I$1000,"X",Consolidado!$H$5:$H$1000,IF($D$9="Todos","&gt;0",$D$9))),"00")&amp;IF($D$9="Todos","/"&amp;RIGHT(YEAR(_xlfn.MINIFS(Consolidado!$B$5:$B$1000,Consolidado!$E$5:$E$1000,$B46,Consolidado!$C$5:$C$1000,"SSF",Consolidado!$I$5:$I$1000,"X",Consolidado!$H$5:$H$1000,IF($D$9="Todos","&gt;0",$D$9))),2),"")&amp;IF(_xlfn.MAXIFS(Consolidado!$B$5:$B$1000,Consolidado!$E$5:$E$1000,$B46,Consolidado!$C$5:$C$1000,"SSF",Consolidado!$I$5:$I$1000,"X",Consolidado!$H$5:$H$1000,IF($D$9="Todos","&gt;0",$D$9))&lt;&gt;_xlfn.MINIFS(Consolidado!$B$5:$B$1000,Consolidado!$E$5:$E$1000,$B46,Consolidado!$C$5:$C$1000,"SSF",Consolidado!$I$5:$I$1000,"X",Consolidado!$H$5:$H$1000,IF($D$9="Todos","&gt;0",$D$9))," y "&amp;TEXT(DAY(_xlfn.MAXIFS(Consolidado!$B$5:$B$1000,Consolidado!$E$5:$E$1000,$B46,Consolidado!$C$5:$C$1000,"SSF",Consolidado!$I$5:$I$1000,"X",Consolidado!$H$5:$H$1000,IF($D$9="Todos","&gt;0",$D$9))),"00")&amp;"/"&amp;TEXT(MONTH(_xlfn.MAXIFS(Consolidado!$B$5:$B$1000,Consolidado!$E$5:$E$1000,$B46,Consolidado!$C$5:$C$1000,"SSF",Consolidado!$I$5:$I$1000,"X",Consolidado!$H$5:$H$1000,IF($D$9="Todos","&gt;0",$D$9))),"00")&amp;IF($D$9="Todos","/"&amp;RIGHT(YEAR(_xlfn.MAXIFS(Consolidado!$B$5:$B$1000,Consolidado!$E$5:$E$1000,$B46,Consolidado!$C$5:$C$1000,"SSF",Consolidado!$I$5:$I$1000,"X",Consolidado!$H$5:$H$1000,IF($D$9="Todos","&gt;0",$D$9))),2),""),""),""),IF(SUMIFS(Consolidado!$AD$5:$AD$1000,Consolidado!$E$5:$E$1000,$B46,Consolidado!$C$5:$C$1000,"Comité de Supervisión",Consolidado!$I$5:$I$1000,"X",Consolidado!$H$5:$H$1000,IF($D$9="Todos","&gt;0",$D$9))&gt;0,"Comité Sup. "&amp;TEXT(DAY(_xlfn.MINIFS(Consolidado!$B$5:$B$1000,Consolidado!$E$5:$E$1000,$B46,Consolidado!$C$5:$C$1000,"Comité de Supervisión",Consolidado!$I$5:$I$1000,"X",Consolidado!$H$5:$H$1000,IF($D$9="Todos","&gt;0",$D$9))),"00")&amp;"/"&amp;TEXT(MONTH(_xlfn.MINIFS(Consolidado!$B$5:$B$1000,Consolidado!$E$5:$E$1000,$B46,Consolidado!$C$5:$C$1000,"Comité de Supervisión",Consolidado!$I$5:$I$1000,"X",Consolidado!$H$5:$H$1000,IF($D$9="Todos","&gt;0",$D$9))),"00")&amp;IF($D$9="Todos","/"&amp;RIGHT(YEAR(_xlfn.MINIFS(Consolidado!$B$5:$B$1000,Consolidado!$E$5:$E$1000,$B46,Consolidado!$C$5:$C$1000,"Comité de Supervisión",Consolidado!$I$5:$I$1000,"X",Consolidado!$H$5:$H$1000,IF($D$9="Todos","&gt;0",$D$9))),2),"")&amp;IF(_xlfn.MAXIFS(Consolidado!$B$5:$B$1000,Consolidado!$E$5:$E$1000,$B46,Consolidado!$C$5:$C$1000,"Comité de Supervisión",Consolidado!$I$5:$I$1000,"X",Consolidado!$H$5:$H$1000,IF($D$9="Todos","&gt;0",$D$9))&lt;&gt;_xlfn.MINIFS(Consolidado!$B$5:$B$1000,Consolidado!$E$5:$E$1000,$B46,Consolidado!$C$5:$C$1000,"Comité de Supervisión",Consolidado!$I$5:$I$1000,"X",Consolidado!$H$5:$H$1000,IF($D$9="Todos","&gt;0",$D$9))," y "&amp;TEXT(DAY(_xlfn.MAXIFS(Consolidado!$B$5:$B$1000,Consolidado!$E$5:$E$1000,$B46,Consolidado!$C$5:$C$1000,"Comité de Supervisión",Consolidado!$I$5:$I$1000,"X",Consolidado!$H$5:$H$1000,IF($D$9="Todos","&gt;0",$D$9))),"00")&amp;"/"&amp;TEXT(MONTH(_xlfn.MAXIFS(Consolidado!$B$5:$B$1000,Consolidado!$E$5:$E$1000,$B46,Consolidado!$C$5:$C$1000,"Comité de Supervisión",Consolidado!$I$5:$I$1000,"X",Consolidado!$H$5:$H$1000,IF($D$9="Todos","&gt;0",$D$9))),"00")&amp;IF($D$9="Todos","/"&amp;RIGHT(YEAR(_xlfn.MAXIFS(Consolidado!$B$5:$B$1000,Consolidado!$E$5:$E$1000,$B46,Consolidado!$C$5:$C$1000,"Comité de Supervisión",Consolidado!$I$5:$I$1000,"X",Consolidado!$H$5:$H$1000,IF($D$9="Todos","&gt;0",$D$9))),2),""),""),""),IF(SUMIFS(Consolidado!$AD$5:$AD$1000,Consolidado!$E$5:$E$1000,$B46,Consolidado!$C$5:$C$1000,"Consejo de Administración",Consolidado!$I$5:$I$1000,"X",Consolidado!$H$5:$H$1000,IF($D$9="Todos","&gt;0",$D$9))&gt;0,"Consejo "&amp;TEXT(DAY(_xlfn.MINIFS(Consolidado!$B$5:$B$1000,Consolidado!$E$5:$E$1000,$B46,Consolidado!$C$5:$C$1000,"Consejo de Administración",Consolidado!$I$5:$I$1000,"X",Consolidado!$H$5:$H$1000,IF($D$9="Todos","&gt;0",$D$9))),"00")&amp;"/"&amp;TEXT(MONTH(_xlfn.MINIFS(Consolidado!$B$5:$B$1000,Consolidado!$E$5:$E$1000,$B46,Consolidado!$C$5:$C$1000,"Consejo de Administración",Consolidado!$I$5:$I$1000,"X",Consolidado!$H$5:$H$1000,IF($D$9="Todos","&gt;0",$D$9))),"00")&amp;IF($D$9="Todos","/"&amp;RIGHT(YEAR(_xlfn.MINIFS(Consolidado!$B$5:$B$1000,Consolidado!$E$5:$E$1000,$B46,Consolidado!$C$5:$C$1000,"Consejo de Administración",Consolidado!$I$5:$I$1000,"X",Consolidado!$H$5:$H$1000,IF($D$9="Todos","&gt;0",$D$9))),2),"")&amp;IF(_xlfn.MAXIFS(Consolidado!$B$5:$B$1000,Consolidado!$E$5:$E$1000,$B46,Consolidado!$C$5:$C$1000,"Consejo de Administración",Consolidado!$I$5:$I$1000,"X",Consolidado!$H$5:$H$1000,IF($D$9="Todos","&gt;0",$D$9))&lt;&gt;_xlfn.MINIFS(Consolidado!$B$5:$B$1000,Consolidado!$E$5:$E$1000,$B46,Consolidado!$C$5:$C$1000,"Consejo de Administración",Consolidado!$I$5:$I$1000,"X",Consolidado!$H$5:$H$1000,IF($D$9="Todos","&gt;0",$D$9))," y "&amp;TEXT(DAY(_xlfn.MAXIFS(Consolidado!$B$5:$B$1000,Consolidado!$E$5:$E$1000,$B46,Consolidado!$C$5:$C$1000,"Consejo de Administración",Consolidado!$I$5:$I$1000,"X",Consolidado!$H$5:$H$1000,IF($D$9="Todos","&gt;0",$D$9))),"00")&amp;"/"&amp;TEXT(MONTH(_xlfn.MAXIFS(Consolidado!$B$5:$B$1000,Consolidado!$E$5:$E$1000,$B46,Consolidado!$C$5:$C$1000,"Consejo de Administración",Consolidado!$I$5:$I$1000,"X",Consolidado!$H$5:$H$1000,IF($D$9="Todos","&gt;0",$D$9))),"00")&amp;IF($D$9="Todos","/"&amp;RIGHT(YEAR(_xlfn.MAXIFS(Consolidado!$B$5:$B$1000,Consolidado!$E$5:$E$1000,$B46,Consolidado!$C$5:$C$1000,"Consejo de Administración",Consolidado!$I$5:$I$1000,"X",Consolidado!$H$5:$H$1000,IF($D$9="Todos","&gt;0",$D$9))),2),""),""),""),IF(SUMIFS(Consolidado!$AD$5:$AD$1000,Consolidado!$E$5:$E$1000,$B46,Consolidado!$C$5:$C$1000,"Otros",Consolidado!$I$5:$I$1000,"X",Consolidado!$H$5:$H$1000,IF($D$9="Todos","&gt;0",$D$9))&gt;0,"Otros "&amp;TEXT(DAY(_xlfn.MINIFS(Consolidado!$B$5:$B$1000,Consolidado!$E$5:$E$1000,$B46,Consolidado!$C$5:$C$1000,"Otros",Consolidado!$I$5:$I$1000,"X",Consolidado!$H$5:$H$1000,IF($D$9="Todos","&gt;0",$D$9))),"00")&amp;"/"&amp;TEXT(MONTH(_xlfn.MINIFS(Consolidado!$B$5:$B$1000,Consolidado!$E$5:$E$1000,$B46,Consolidado!$C$5:$C$1000,"Otros",Consolidado!$I$5:$I$1000,"X",Consolidado!$H$5:$H$1000,IF($D$9="Todos","&gt;0",$D$9))),"00")&amp;IF($D$9="Todos","/"&amp;RIGHT(YEAR(_xlfn.MINIFS(Consolidado!$B$5:$B$1000,Consolidado!$E$5:$E$1000,$B46,Consolidado!$C$5:$C$1000,"Otros",Consolidado!$I$5:$I$1000,"X",Consolidado!$H$5:$H$1000,IF($D$9="Todos","&gt;0",$D$9))),2),"")&amp;IF(_xlfn.MAXIFS(Consolidado!$B$5:$B$1000,Consolidado!$E$5:$E$1000,$B46,Consolidado!$C$5:$C$1000,"Otros",Consolidado!$I$5:$I$1000,"X",Consolidado!$H$5:$H$1000,IF($D$9="Todos","&gt;0",$D$9))&lt;&gt;_xlfn.MINIFS(Consolidado!$B$5:$B$1000,Consolidado!$E$5:$E$1000,$B46,Consolidado!$C$5:$C$1000,"Otros",Consolidado!$I$5:$I$1000,"X",Consolidado!$H$5:$H$1000,IF($D$9="Todos","&gt;0",$D$9))," y "&amp;TEXT(DAY(_xlfn.MAXIFS(Consolidado!$B$5:$B$1000,Consolidado!$E$5:$E$1000,$B46,Consolidado!$C$5:$C$1000,"Otros",Consolidado!$I$5:$I$1000,"X",Consolidado!$H$5:$H$1000,IF($D$9="Todos","&gt;0",$D$9))),"00")&amp;"/"&amp;TEXT(MONTH(_xlfn.MAXIFS(Consolidado!$B$5:$B$1000,Consolidado!$E$5:$E$1000,$B46,Consolidado!$C$5:$C$1000,"Otros",Consolidado!$I$5:$I$1000,"X",Consolidado!$H$5:$H$1000,IF($D$9="Todos","&gt;0",$D$9))),"00")&amp;IF($D$9="Todos","/"&amp;RIGHT(YEAR(_xlfn.MAXIFS(Consolidado!$B$5:$B$1000,Consolidado!$E$5:$E$1000,$B46,Consolidado!$C$5:$C$1000,"Otros",Consolidado!$I$5:$I$1000,"X",Consolidado!$H$5:$H$1000,IF($D$9="Todos","&gt;0",$D$9))),2),""),""),""))</f>
        <v/>
      </c>
      <c r="L46" s="37" t="str">
        <f aca="false">_xlfn.TEXTJOIN(" +"&amp;CHAR(10),TRUE(),IF(SUMIFS(Consolidado!$AD$5:$AD$1000,Consolidado!$E$5:$E$1000,$B46,Consolidado!$C$5:$C$1000,"Auditoría Interna",Consolidado!$J$5:$J$1000,"X",Consolidado!$H$5:$H$1000,IF($D$9="Todos","&gt;0",$D$9))&gt;0,"Interna "&amp;TEXT(DAY(_xlfn.MINIFS(Consolidado!$B$5:$B$1000,Consolidado!$E$5:$E$1000,$B46,Consolidado!$C$5:$C$1000,"Auditoría Interna",Consolidado!$J$5:$J$1000,"X",Consolidado!$H$5:$H$1000,IF($D$9="Todos","&gt;0",$D$9))),"00")&amp;"/"&amp;TEXT(MONTH(_xlfn.MINIFS(Consolidado!$B$5:$B$1000,Consolidado!$E$5:$E$1000,$B46,Consolidado!$C$5:$C$1000,"Auditoría Interna",Consolidado!$J$5:$J$1000,"X",Consolidado!$H$5:$H$1000,IF($D$9="Todos","&gt;0",$D$9))),"00")&amp;IF($D$9="Todos","/"&amp;RIGHT(YEAR(_xlfn.MINIFS(Consolidado!$B$5:$B$1000,Consolidado!$E$5:$E$1000,$B46,Consolidado!$C$5:$C$1000,"Auditoría Interna",Consolidado!$J$5:$J$1000,"X",Consolidado!$H$5:$H$1000,IF($D$9="Todos","&gt;0",$D$9))),2),"")&amp;IF(_xlfn.MAXIFS(Consolidado!$B$5:$B$1000,Consolidado!$E$5:$E$1000,$B46,Consolidado!$C$5:$C$1000,"Auditoría Interna",Consolidado!$J$5:$J$1000,"X",Consolidado!$H$5:$H$1000,IF($D$9="Todos","&gt;0",$D$9))&lt;&gt;_xlfn.MINIFS(Consolidado!$B$5:$B$1000,Consolidado!$E$5:$E$1000,$B46,Consolidado!$C$5:$C$1000,"Auditoría Interna",Consolidado!$J$5:$J$1000,"X",Consolidado!$H$5:$H$1000,IF($D$9="Todos","&gt;0",$D$9))," y "&amp;TEXT(DAY(_xlfn.MAXIFS(Consolidado!$B$5:$B$1000,Consolidado!$E$5:$E$1000,$B46,Consolidado!$C$5:$C$1000,"Auditoría Interna",Consolidado!$J$5:$J$1000,"X",Consolidado!$H$5:$H$1000,IF($D$9="Todos","&gt;0",$D$9))),"00")&amp;"/"&amp;TEXT(MONTH(_xlfn.MAXIFS(Consolidado!$B$5:$B$1000,Consolidado!$E$5:$E$1000,$B46,Consolidado!$C$5:$C$1000,"Auditoría Interna",Consolidado!$J$5:$J$1000,"X",Consolidado!$H$5:$H$1000,IF($D$9="Todos","&gt;0",$D$9))),"00")&amp;IF($D$9="Todos","/"&amp;RIGHT(YEAR(_xlfn.MAXIFS(Consolidado!$B$5:$B$1000,Consolidado!$E$5:$E$1000,$B46,Consolidado!$C$5:$C$1000,"Auditoría Interna",Consolidado!$J$5:$J$1000,"X",Consolidado!$H$5:$H$1000,IF($D$9="Todos","&gt;0",$D$9))),2),""),""),""),IF(SUMIFS(Consolidado!$AD$5:$AD$1000,Consolidado!$E$5:$E$1000,$B46,Consolidado!$C$5:$C$1000,"Auditoría Externa",Consolidado!$J$5:$J$1000,"X",Consolidado!$H$5:$H$1000,IF($D$9="Todos","&gt;0",$D$9))&gt;0,"Externa "&amp;TEXT(DAY(_xlfn.MINIFS(Consolidado!$B$5:$B$1000,Consolidado!$E$5:$E$1000,$B46,Consolidado!$C$5:$C$1000,"Auditoría Externa",Consolidado!$J$5:$J$1000,"X",Consolidado!$H$5:$H$1000,IF($D$9="Todos","&gt;0",$D$9))),"00")&amp;"/"&amp;TEXT(MONTH(_xlfn.MINIFS(Consolidado!$B$5:$B$1000,Consolidado!$E$5:$E$1000,$B46,Consolidado!$C$5:$C$1000,"Auditoría Externa",Consolidado!$J$5:$J$1000,"X",Consolidado!$H$5:$H$1000,IF($D$9="Todos","&gt;0",$D$9))),"00")&amp;IF($D$9="Todos","/"&amp;RIGHT(YEAR(_xlfn.MINIFS(Consolidado!$B$5:$B$1000,Consolidado!$E$5:$E$1000,$B46,Consolidado!$C$5:$C$1000,"Auditoría Externa",Consolidado!$J$5:$J$1000,"X",Consolidado!$H$5:$H$1000,IF($D$9="Todos","&gt;0",$D$9))),2),"")&amp;IF(_xlfn.MAXIFS(Consolidado!$B$5:$B$1000,Consolidado!$E$5:$E$1000,$B46,Consolidado!$C$5:$C$1000,"Auditoría Externa",Consolidado!$J$5:$J$1000,"X",Consolidado!$H$5:$H$1000,IF($D$9="Todos","&gt;0",$D$9))&lt;&gt;_xlfn.MINIFS(Consolidado!$B$5:$B$1000,Consolidado!$E$5:$E$1000,$B46,Consolidado!$C$5:$C$1000,"Auditoría Externa",Consolidado!$J$5:$J$1000,"X",Consolidado!$H$5:$H$1000,IF($D$9="Todos","&gt;0",$D$9))," y "&amp;TEXT(DAY(_xlfn.MAXIFS(Consolidado!$B$5:$B$1000,Consolidado!$E$5:$E$1000,$B46,Consolidado!$C$5:$C$1000,"Auditoría Externa",Consolidado!$J$5:$J$1000,"X",Consolidado!$H$5:$H$1000,IF($D$9="Todos","&gt;0",$D$9))),"00")&amp;"/"&amp;TEXT(MONTH(_xlfn.MAXIFS(Consolidado!$B$5:$B$1000,Consolidado!$E$5:$E$1000,$B46,Consolidado!$C$5:$C$1000,"Auditoría Externa",Consolidado!$J$5:$J$1000,"X",Consolidado!$H$5:$H$1000,IF($D$9="Todos","&gt;0",$D$9))),"00")&amp;IF($D$9="Todos","/"&amp;RIGHT(YEAR(_xlfn.MAXIFS(Consolidado!$B$5:$B$1000,Consolidado!$E$5:$E$1000,$B46,Consolidado!$C$5:$C$1000,"Auditoría Externa",Consolidado!$J$5:$J$1000,"X",Consolidado!$H$5:$H$1000,IF($D$9="Todos","&gt;0",$D$9))),2),""),""),""),IF(SUMIFS(Consolidado!$AD$5:$AD$1000,Consolidado!$E$5:$E$1000,$B46,Consolidado!$C$5:$C$1000,"SSF",Consolidado!$J$5:$J$1000,"X",Consolidado!$H$5:$H$1000,IF($D$9="Todos","&gt;0",$D$9))&gt;0,"SSF "&amp;TEXT(DAY(_xlfn.MINIFS(Consolidado!$B$5:$B$1000,Consolidado!$E$5:$E$1000,$B46,Consolidado!$C$5:$C$1000,"SSF",Consolidado!$J$5:$J$1000,"X",Consolidado!$H$5:$H$1000,IF($D$9="Todos","&gt;0",$D$9))),"00")&amp;"/"&amp;TEXT(MONTH(_xlfn.MINIFS(Consolidado!$B$5:$B$1000,Consolidado!$E$5:$E$1000,$B46,Consolidado!$C$5:$C$1000,"SSF",Consolidado!$J$5:$J$1000,"X",Consolidado!$H$5:$H$1000,IF($D$9="Todos","&gt;0",$D$9))),"00")&amp;IF($D$9="Todos","/"&amp;RIGHT(YEAR(_xlfn.MINIFS(Consolidado!$B$5:$B$1000,Consolidado!$E$5:$E$1000,$B46,Consolidado!$C$5:$C$1000,"SSF",Consolidado!$J$5:$J$1000,"X",Consolidado!$H$5:$H$1000,IF($D$9="Todos","&gt;0",$D$9))),2),"")&amp;IF(_xlfn.MAXIFS(Consolidado!$B$5:$B$1000,Consolidado!$E$5:$E$1000,$B46,Consolidado!$C$5:$C$1000,"SSF",Consolidado!$J$5:$J$1000,"X",Consolidado!$H$5:$H$1000,IF($D$9="Todos","&gt;0",$D$9))&lt;&gt;_xlfn.MINIFS(Consolidado!$B$5:$B$1000,Consolidado!$E$5:$E$1000,$B46,Consolidado!$C$5:$C$1000,"SSF",Consolidado!$J$5:$J$1000,"X",Consolidado!$H$5:$H$1000,IF($D$9="Todos","&gt;0",$D$9))," y "&amp;TEXT(DAY(_xlfn.MAXIFS(Consolidado!$B$5:$B$1000,Consolidado!$E$5:$E$1000,$B46,Consolidado!$C$5:$C$1000,"SSF",Consolidado!$J$5:$J$1000,"X",Consolidado!$H$5:$H$1000,IF($D$9="Todos","&gt;0",$D$9))),"00")&amp;"/"&amp;TEXT(MONTH(_xlfn.MAXIFS(Consolidado!$B$5:$B$1000,Consolidado!$E$5:$E$1000,$B46,Consolidado!$C$5:$C$1000,"SSF",Consolidado!$J$5:$J$1000,"X",Consolidado!$H$5:$H$1000,IF($D$9="Todos","&gt;0",$D$9))),"00")&amp;IF($D$9="Todos","/"&amp;RIGHT(YEAR(_xlfn.MAXIFS(Consolidado!$B$5:$B$1000,Consolidado!$E$5:$E$1000,$B46,Consolidado!$C$5:$C$1000,"SSF",Consolidado!$J$5:$J$1000,"X",Consolidado!$H$5:$H$1000,IF($D$9="Todos","&gt;0",$D$9))),2),""),""),""),IF(SUMIFS(Consolidado!$AD$5:$AD$1000,Consolidado!$E$5:$E$1000,$B46,Consolidado!$C$5:$C$1000,"Comité de Supervisión",Consolidado!$J$5:$J$1000,"X",Consolidado!$H$5:$H$1000,IF($D$9="Todos","&gt;0",$D$9))&gt;0,"Comité Sup. "&amp;TEXT(DAY(_xlfn.MINIFS(Consolidado!$B$5:$B$1000,Consolidado!$E$5:$E$1000,$B46,Consolidado!$C$5:$C$1000,"Comité de Supervisión",Consolidado!$J$5:$J$1000,"X",Consolidado!$H$5:$H$1000,IF($D$9="Todos","&gt;0",$D$9))),"00")&amp;"/"&amp;TEXT(MONTH(_xlfn.MINIFS(Consolidado!$B$5:$B$1000,Consolidado!$E$5:$E$1000,$B46,Consolidado!$C$5:$C$1000,"Comité de Supervisión",Consolidado!$J$5:$J$1000,"X",Consolidado!$H$5:$H$1000,IF($D$9="Todos","&gt;0",$D$9))),"00")&amp;IF($D$9="Todos","/"&amp;RIGHT(YEAR(_xlfn.MINIFS(Consolidado!$B$5:$B$1000,Consolidado!$E$5:$E$1000,$B46,Consolidado!$C$5:$C$1000,"Comité de Supervisión",Consolidado!$J$5:$J$1000,"X",Consolidado!$H$5:$H$1000,IF($D$9="Todos","&gt;0",$D$9))),2),"")&amp;IF(_xlfn.MAXIFS(Consolidado!$B$5:$B$1000,Consolidado!$E$5:$E$1000,$B46,Consolidado!$C$5:$C$1000,"Comité de Supervisión",Consolidado!$J$5:$J$1000,"X",Consolidado!$H$5:$H$1000,IF($D$9="Todos","&gt;0",$D$9))&lt;&gt;_xlfn.MINIFS(Consolidado!$B$5:$B$1000,Consolidado!$E$5:$E$1000,$B46,Consolidado!$C$5:$C$1000,"Comité de Supervisión",Consolidado!$J$5:$J$1000,"X",Consolidado!$H$5:$H$1000,IF($D$9="Todos","&gt;0",$D$9))," y "&amp;TEXT(DAY(_xlfn.MAXIFS(Consolidado!$B$5:$B$1000,Consolidado!$E$5:$E$1000,$B46,Consolidado!$C$5:$C$1000,"Comité de Supervisión",Consolidado!$J$5:$J$1000,"X",Consolidado!$H$5:$H$1000,IF($D$9="Todos","&gt;0",$D$9))),"00")&amp;"/"&amp;TEXT(MONTH(_xlfn.MAXIFS(Consolidado!$B$5:$B$1000,Consolidado!$E$5:$E$1000,$B46,Consolidado!$C$5:$C$1000,"Comité de Supervisión",Consolidado!$J$5:$J$1000,"X",Consolidado!$H$5:$H$1000,IF($D$9="Todos","&gt;0",$D$9))),"00")&amp;IF($D$9="Todos","/"&amp;RIGHT(YEAR(_xlfn.MAXIFS(Consolidado!$B$5:$B$1000,Consolidado!$E$5:$E$1000,$B46,Consolidado!$C$5:$C$1000,"Comité de Supervisión",Consolidado!$J$5:$J$1000,"X",Consolidado!$H$5:$H$1000,IF($D$9="Todos","&gt;0",$D$9))),2),""),""),""),IF(SUMIFS(Consolidado!$AD$5:$AD$1000,Consolidado!$E$5:$E$1000,$B46,Consolidado!$C$5:$C$1000,"Consejo de Administración",Consolidado!$J$5:$J$1000,"X",Consolidado!$H$5:$H$1000,IF($D$9="Todos","&gt;0",$D$9))&gt;0,"Consejo "&amp;TEXT(DAY(_xlfn.MINIFS(Consolidado!$B$5:$B$1000,Consolidado!$E$5:$E$1000,$B46,Consolidado!$C$5:$C$1000,"Consejo de Administración",Consolidado!$J$5:$J$1000,"X",Consolidado!$H$5:$H$1000,IF($D$9="Todos","&gt;0",$D$9))),"00")&amp;"/"&amp;TEXT(MONTH(_xlfn.MINIFS(Consolidado!$B$5:$B$1000,Consolidado!$E$5:$E$1000,$B46,Consolidado!$C$5:$C$1000,"Consejo de Administración",Consolidado!$J$5:$J$1000,"X",Consolidado!$H$5:$H$1000,IF($D$9="Todos","&gt;0",$D$9))),"00")&amp;IF($D$9="Todos","/"&amp;RIGHT(YEAR(_xlfn.MINIFS(Consolidado!$B$5:$B$1000,Consolidado!$E$5:$E$1000,$B46,Consolidado!$C$5:$C$1000,"Consejo de Administración",Consolidado!$J$5:$J$1000,"X",Consolidado!$H$5:$H$1000,IF($D$9="Todos","&gt;0",$D$9))),2),"")&amp;IF(_xlfn.MAXIFS(Consolidado!$B$5:$B$1000,Consolidado!$E$5:$E$1000,$B46,Consolidado!$C$5:$C$1000,"Consejo de Administración",Consolidado!$J$5:$J$1000,"X",Consolidado!$H$5:$H$1000,IF($D$9="Todos","&gt;0",$D$9))&lt;&gt;_xlfn.MINIFS(Consolidado!$B$5:$B$1000,Consolidado!$E$5:$E$1000,$B46,Consolidado!$C$5:$C$1000,"Consejo de Administración",Consolidado!$J$5:$J$1000,"X",Consolidado!$H$5:$H$1000,IF($D$9="Todos","&gt;0",$D$9))," y "&amp;TEXT(DAY(_xlfn.MAXIFS(Consolidado!$B$5:$B$1000,Consolidado!$E$5:$E$1000,$B46,Consolidado!$C$5:$C$1000,"Consejo de Administración",Consolidado!$J$5:$J$1000,"X",Consolidado!$H$5:$H$1000,IF($D$9="Todos","&gt;0",$D$9))),"00")&amp;"/"&amp;TEXT(MONTH(_xlfn.MAXIFS(Consolidado!$B$5:$B$1000,Consolidado!$E$5:$E$1000,$B46,Consolidado!$C$5:$C$1000,"Consejo de Administración",Consolidado!$J$5:$J$1000,"X",Consolidado!$H$5:$H$1000,IF($D$9="Todos","&gt;0",$D$9))),"00")&amp;IF($D$9="Todos","/"&amp;RIGHT(YEAR(_xlfn.MAXIFS(Consolidado!$B$5:$B$1000,Consolidado!$E$5:$E$1000,$B46,Consolidado!$C$5:$C$1000,"Consejo de Administración",Consolidado!$J$5:$J$1000,"X",Consolidado!$H$5:$H$1000,IF($D$9="Todos","&gt;0",$D$9))),2),""),""),""),IF(SUMIFS(Consolidado!$AD$5:$AD$1000,Consolidado!$E$5:$E$1000,$B46,Consolidado!$C$5:$C$1000,"Otros",Consolidado!$J$5:$J$1000,"X",Consolidado!$H$5:$H$1000,IF($D$9="Todos","&gt;0",$D$9))&gt;0,"Otros "&amp;TEXT(DAY(_xlfn.MINIFS(Consolidado!$B$5:$B$1000,Consolidado!$E$5:$E$1000,$B46,Consolidado!$C$5:$C$1000,"Otros",Consolidado!$J$5:$J$1000,"X",Consolidado!$H$5:$H$1000,IF($D$9="Todos","&gt;0",$D$9))),"00")&amp;"/"&amp;TEXT(MONTH(_xlfn.MINIFS(Consolidado!$B$5:$B$1000,Consolidado!$E$5:$E$1000,$B46,Consolidado!$C$5:$C$1000,"Otros",Consolidado!$J$5:$J$1000,"X",Consolidado!$H$5:$H$1000,IF($D$9="Todos","&gt;0",$D$9))),"00")&amp;IF($D$9="Todos","/"&amp;RIGHT(YEAR(_xlfn.MINIFS(Consolidado!$B$5:$B$1000,Consolidado!$E$5:$E$1000,$B46,Consolidado!$C$5:$C$1000,"Otros",Consolidado!$J$5:$J$1000,"X",Consolidado!$H$5:$H$1000,IF($D$9="Todos","&gt;0",$D$9))),2),"")&amp;IF(_xlfn.MAXIFS(Consolidado!$B$5:$B$1000,Consolidado!$E$5:$E$1000,$B46,Consolidado!$C$5:$C$1000,"Otros",Consolidado!$J$5:$J$1000,"X",Consolidado!$H$5:$H$1000,IF($D$9="Todos","&gt;0",$D$9))&lt;&gt;_xlfn.MINIFS(Consolidado!$B$5:$B$1000,Consolidado!$E$5:$E$1000,$B46,Consolidado!$C$5:$C$1000,"Otros",Consolidado!$J$5:$J$1000,"X",Consolidado!$H$5:$H$1000,IF($D$9="Todos","&gt;0",$D$9))," y "&amp;TEXT(DAY(_xlfn.MAXIFS(Consolidado!$B$5:$B$1000,Consolidado!$E$5:$E$1000,$B46,Consolidado!$C$5:$C$1000,"Otros",Consolidado!$J$5:$J$1000,"X",Consolidado!$H$5:$H$1000,IF($D$9="Todos","&gt;0",$D$9))),"00")&amp;"/"&amp;TEXT(MONTH(_xlfn.MAXIFS(Consolidado!$B$5:$B$1000,Consolidado!$E$5:$E$1000,$B46,Consolidado!$C$5:$C$1000,"Otros",Consolidado!$J$5:$J$1000,"X",Consolidado!$H$5:$H$1000,IF($D$9="Todos","&gt;0",$D$9))),"00")&amp;IF($D$9="Todos","/"&amp;RIGHT(YEAR(_xlfn.MAXIFS(Consolidado!$B$5:$B$1000,Consolidado!$E$5:$E$1000,$B46,Consolidado!$C$5:$C$1000,"Otros",Consolidado!$J$5:$J$1000,"X",Consolidado!$H$5:$H$1000,IF($D$9="Todos","&gt;0",$D$9))),2),""),""),""))</f>
        <v/>
      </c>
      <c r="M46" s="37" t="str">
        <f aca="false">_xlfn.TEXTJOIN(" +"&amp;CHAR(10),TRUE(),IF(SUMIFS(Consolidado!$AD$5:$AD$1000,Consolidado!$E$5:$E$1000,$B46,Consolidado!$C$5:$C$1000,"Auditoría Interna",Consolidado!$K$5:$K$1000,"X",Consolidado!$H$5:$H$1000,IF($D$9="Todos","&gt;0",$D$9))&gt;0,"Interna "&amp;TEXT(DAY(_xlfn.MINIFS(Consolidado!$B$5:$B$1000,Consolidado!$E$5:$E$1000,$B46,Consolidado!$C$5:$C$1000,"Auditoría Interna",Consolidado!$K$5:$K$1000,"X",Consolidado!$H$5:$H$1000,IF($D$9="Todos","&gt;0",$D$9))),"00")&amp;"/"&amp;TEXT(MONTH(_xlfn.MINIFS(Consolidado!$B$5:$B$1000,Consolidado!$E$5:$E$1000,$B46,Consolidado!$C$5:$C$1000,"Auditoría Interna",Consolidado!$K$5:$K$1000,"X",Consolidado!$H$5:$H$1000,IF($D$9="Todos","&gt;0",$D$9))),"00")&amp;IF($D$9="Todos","/"&amp;RIGHT(YEAR(_xlfn.MINIFS(Consolidado!$B$5:$B$1000,Consolidado!$E$5:$E$1000,$B46,Consolidado!$C$5:$C$1000,"Auditoría Interna",Consolidado!$K$5:$K$1000,"X",Consolidado!$H$5:$H$1000,IF($D$9="Todos","&gt;0",$D$9))),2),"")&amp;IF(_xlfn.MAXIFS(Consolidado!$B$5:$B$1000,Consolidado!$E$5:$E$1000,$B46,Consolidado!$C$5:$C$1000,"Auditoría Interna",Consolidado!$K$5:$K$1000,"X",Consolidado!$H$5:$H$1000,IF($D$9="Todos","&gt;0",$D$9))&lt;&gt;_xlfn.MINIFS(Consolidado!$B$5:$B$1000,Consolidado!$E$5:$E$1000,$B46,Consolidado!$C$5:$C$1000,"Auditoría Interna",Consolidado!$K$5:$K$1000,"X",Consolidado!$H$5:$H$1000,IF($D$9="Todos","&gt;0",$D$9))," y "&amp;TEXT(DAY(_xlfn.MAXIFS(Consolidado!$B$5:$B$1000,Consolidado!$E$5:$E$1000,$B46,Consolidado!$C$5:$C$1000,"Auditoría Interna",Consolidado!$K$5:$K$1000,"X",Consolidado!$H$5:$H$1000,IF($D$9="Todos","&gt;0",$D$9))),"00")&amp;"/"&amp;TEXT(MONTH(_xlfn.MAXIFS(Consolidado!$B$5:$B$1000,Consolidado!$E$5:$E$1000,$B46,Consolidado!$C$5:$C$1000,"Auditoría Interna",Consolidado!$K$5:$K$1000,"X",Consolidado!$H$5:$H$1000,IF($D$9="Todos","&gt;0",$D$9))),"00")&amp;IF($D$9="Todos","/"&amp;RIGHT(YEAR(_xlfn.MAXIFS(Consolidado!$B$5:$B$1000,Consolidado!$E$5:$E$1000,$B46,Consolidado!$C$5:$C$1000,"Auditoría Interna",Consolidado!$K$5:$K$1000,"X",Consolidado!$H$5:$H$1000,IF($D$9="Todos","&gt;0",$D$9))),2),""),""),""),IF(SUMIFS(Consolidado!$AD$5:$AD$1000,Consolidado!$E$5:$E$1000,$B46,Consolidado!$C$5:$C$1000,"Auditoría Externa",Consolidado!$K$5:$K$1000,"X",Consolidado!$H$5:$H$1000,IF($D$9="Todos","&gt;0",$D$9))&gt;0,"Externa "&amp;TEXT(DAY(_xlfn.MINIFS(Consolidado!$B$5:$B$1000,Consolidado!$E$5:$E$1000,$B46,Consolidado!$C$5:$C$1000,"Auditoría Externa",Consolidado!$K$5:$K$1000,"X",Consolidado!$H$5:$H$1000,IF($D$9="Todos","&gt;0",$D$9))),"00")&amp;"/"&amp;TEXT(MONTH(_xlfn.MINIFS(Consolidado!$B$5:$B$1000,Consolidado!$E$5:$E$1000,$B46,Consolidado!$C$5:$C$1000,"Auditoría Externa",Consolidado!$K$5:$K$1000,"X",Consolidado!$H$5:$H$1000,IF($D$9="Todos","&gt;0",$D$9))),"00")&amp;IF($D$9="Todos","/"&amp;RIGHT(YEAR(_xlfn.MINIFS(Consolidado!$B$5:$B$1000,Consolidado!$E$5:$E$1000,$B46,Consolidado!$C$5:$C$1000,"Auditoría Externa",Consolidado!$K$5:$K$1000,"X",Consolidado!$H$5:$H$1000,IF($D$9="Todos","&gt;0",$D$9))),2),"")&amp;IF(_xlfn.MAXIFS(Consolidado!$B$5:$B$1000,Consolidado!$E$5:$E$1000,$B46,Consolidado!$C$5:$C$1000,"Auditoría Externa",Consolidado!$K$5:$K$1000,"X",Consolidado!$H$5:$H$1000,IF($D$9="Todos","&gt;0",$D$9))&lt;&gt;_xlfn.MINIFS(Consolidado!$B$5:$B$1000,Consolidado!$E$5:$E$1000,$B46,Consolidado!$C$5:$C$1000,"Auditoría Externa",Consolidado!$K$5:$K$1000,"X",Consolidado!$H$5:$H$1000,IF($D$9="Todos","&gt;0",$D$9))," y "&amp;TEXT(DAY(_xlfn.MAXIFS(Consolidado!$B$5:$B$1000,Consolidado!$E$5:$E$1000,$B46,Consolidado!$C$5:$C$1000,"Auditoría Externa",Consolidado!$K$5:$K$1000,"X",Consolidado!$H$5:$H$1000,IF($D$9="Todos","&gt;0",$D$9))),"00")&amp;"/"&amp;TEXT(MONTH(_xlfn.MAXIFS(Consolidado!$B$5:$B$1000,Consolidado!$E$5:$E$1000,$B46,Consolidado!$C$5:$C$1000,"Auditoría Externa",Consolidado!$K$5:$K$1000,"X",Consolidado!$H$5:$H$1000,IF($D$9="Todos","&gt;0",$D$9))),"00")&amp;IF($D$9="Todos","/"&amp;RIGHT(YEAR(_xlfn.MAXIFS(Consolidado!$B$5:$B$1000,Consolidado!$E$5:$E$1000,$B46,Consolidado!$C$5:$C$1000,"Auditoría Externa",Consolidado!$K$5:$K$1000,"X",Consolidado!$H$5:$H$1000,IF($D$9="Todos","&gt;0",$D$9))),2),""),""),""),IF(SUMIFS(Consolidado!$AD$5:$AD$1000,Consolidado!$E$5:$E$1000,$B46,Consolidado!$C$5:$C$1000,"SSF",Consolidado!$K$5:$K$1000,"X",Consolidado!$H$5:$H$1000,IF($D$9="Todos","&gt;0",$D$9))&gt;0,"SSF "&amp;TEXT(DAY(_xlfn.MINIFS(Consolidado!$B$5:$B$1000,Consolidado!$E$5:$E$1000,$B46,Consolidado!$C$5:$C$1000,"SSF",Consolidado!$K$5:$K$1000,"X",Consolidado!$H$5:$H$1000,IF($D$9="Todos","&gt;0",$D$9))),"00")&amp;"/"&amp;TEXT(MONTH(_xlfn.MINIFS(Consolidado!$B$5:$B$1000,Consolidado!$E$5:$E$1000,$B46,Consolidado!$C$5:$C$1000,"SSF",Consolidado!$K$5:$K$1000,"X",Consolidado!$H$5:$H$1000,IF($D$9="Todos","&gt;0",$D$9))),"00")&amp;IF($D$9="Todos","/"&amp;RIGHT(YEAR(_xlfn.MINIFS(Consolidado!$B$5:$B$1000,Consolidado!$E$5:$E$1000,$B46,Consolidado!$C$5:$C$1000,"SSF",Consolidado!$K$5:$K$1000,"X",Consolidado!$H$5:$H$1000,IF($D$9="Todos","&gt;0",$D$9))),2),"")&amp;IF(_xlfn.MAXIFS(Consolidado!$B$5:$B$1000,Consolidado!$E$5:$E$1000,$B46,Consolidado!$C$5:$C$1000,"SSF",Consolidado!$K$5:$K$1000,"X",Consolidado!$H$5:$H$1000,IF($D$9="Todos","&gt;0",$D$9))&lt;&gt;_xlfn.MINIFS(Consolidado!$B$5:$B$1000,Consolidado!$E$5:$E$1000,$B46,Consolidado!$C$5:$C$1000,"SSF",Consolidado!$K$5:$K$1000,"X",Consolidado!$H$5:$H$1000,IF($D$9="Todos","&gt;0",$D$9))," y "&amp;TEXT(DAY(_xlfn.MAXIFS(Consolidado!$B$5:$B$1000,Consolidado!$E$5:$E$1000,$B46,Consolidado!$C$5:$C$1000,"SSF",Consolidado!$K$5:$K$1000,"X",Consolidado!$H$5:$H$1000,IF($D$9="Todos","&gt;0",$D$9))),"00")&amp;"/"&amp;TEXT(MONTH(_xlfn.MAXIFS(Consolidado!$B$5:$B$1000,Consolidado!$E$5:$E$1000,$B46,Consolidado!$C$5:$C$1000,"SSF",Consolidado!$K$5:$K$1000,"X",Consolidado!$H$5:$H$1000,IF($D$9="Todos","&gt;0",$D$9))),"00")&amp;IF($D$9="Todos","/"&amp;RIGHT(YEAR(_xlfn.MAXIFS(Consolidado!$B$5:$B$1000,Consolidado!$E$5:$E$1000,$B46,Consolidado!$C$5:$C$1000,"SSF",Consolidado!$K$5:$K$1000,"X",Consolidado!$H$5:$H$1000,IF($D$9="Todos","&gt;0",$D$9))),2),""),""),""),IF(SUMIFS(Consolidado!$AD$5:$AD$1000,Consolidado!$E$5:$E$1000,$B46,Consolidado!$C$5:$C$1000,"Comité de Supervisión",Consolidado!$K$5:$K$1000,"X",Consolidado!$H$5:$H$1000,IF($D$9="Todos","&gt;0",$D$9))&gt;0,"Comité Sup. "&amp;TEXT(DAY(_xlfn.MINIFS(Consolidado!$B$5:$B$1000,Consolidado!$E$5:$E$1000,$B46,Consolidado!$C$5:$C$1000,"Comité de Supervisión",Consolidado!$K$5:$K$1000,"X",Consolidado!$H$5:$H$1000,IF($D$9="Todos","&gt;0",$D$9))),"00")&amp;"/"&amp;TEXT(MONTH(_xlfn.MINIFS(Consolidado!$B$5:$B$1000,Consolidado!$E$5:$E$1000,$B46,Consolidado!$C$5:$C$1000,"Comité de Supervisión",Consolidado!$K$5:$K$1000,"X",Consolidado!$H$5:$H$1000,IF($D$9="Todos","&gt;0",$D$9))),"00")&amp;IF($D$9="Todos","/"&amp;RIGHT(YEAR(_xlfn.MINIFS(Consolidado!$B$5:$B$1000,Consolidado!$E$5:$E$1000,$B46,Consolidado!$C$5:$C$1000,"Comité de Supervisión",Consolidado!$K$5:$K$1000,"X",Consolidado!$H$5:$H$1000,IF($D$9="Todos","&gt;0",$D$9))),2),"")&amp;IF(_xlfn.MAXIFS(Consolidado!$B$5:$B$1000,Consolidado!$E$5:$E$1000,$B46,Consolidado!$C$5:$C$1000,"Comité de Supervisión",Consolidado!$K$5:$K$1000,"X",Consolidado!$H$5:$H$1000,IF($D$9="Todos","&gt;0",$D$9))&lt;&gt;_xlfn.MINIFS(Consolidado!$B$5:$B$1000,Consolidado!$E$5:$E$1000,$B46,Consolidado!$C$5:$C$1000,"Comité de Supervisión",Consolidado!$K$5:$K$1000,"X",Consolidado!$H$5:$H$1000,IF($D$9="Todos","&gt;0",$D$9))," y "&amp;TEXT(DAY(_xlfn.MAXIFS(Consolidado!$B$5:$B$1000,Consolidado!$E$5:$E$1000,$B46,Consolidado!$C$5:$C$1000,"Comité de Supervisión",Consolidado!$K$5:$K$1000,"X",Consolidado!$H$5:$H$1000,IF($D$9="Todos","&gt;0",$D$9))),"00")&amp;"/"&amp;TEXT(MONTH(_xlfn.MAXIFS(Consolidado!$B$5:$B$1000,Consolidado!$E$5:$E$1000,$B46,Consolidado!$C$5:$C$1000,"Comité de Supervisión",Consolidado!$K$5:$K$1000,"X",Consolidado!$H$5:$H$1000,IF($D$9="Todos","&gt;0",$D$9))),"00")&amp;IF($D$9="Todos","/"&amp;RIGHT(YEAR(_xlfn.MAXIFS(Consolidado!$B$5:$B$1000,Consolidado!$E$5:$E$1000,$B46,Consolidado!$C$5:$C$1000,"Comité de Supervisión",Consolidado!$K$5:$K$1000,"X",Consolidado!$H$5:$H$1000,IF($D$9="Todos","&gt;0",$D$9))),2),""),""),""),IF(SUMIFS(Consolidado!$AD$5:$AD$1000,Consolidado!$E$5:$E$1000,$B46,Consolidado!$C$5:$C$1000,"Consejo de Administración",Consolidado!$K$5:$K$1000,"X",Consolidado!$H$5:$H$1000,IF($D$9="Todos","&gt;0",$D$9))&gt;0,"Consejo "&amp;TEXT(DAY(_xlfn.MINIFS(Consolidado!$B$5:$B$1000,Consolidado!$E$5:$E$1000,$B46,Consolidado!$C$5:$C$1000,"Consejo de Administración",Consolidado!$K$5:$K$1000,"X",Consolidado!$H$5:$H$1000,IF($D$9="Todos","&gt;0",$D$9))),"00")&amp;"/"&amp;TEXT(MONTH(_xlfn.MINIFS(Consolidado!$B$5:$B$1000,Consolidado!$E$5:$E$1000,$B46,Consolidado!$C$5:$C$1000,"Consejo de Administración",Consolidado!$K$5:$K$1000,"X",Consolidado!$H$5:$H$1000,IF($D$9="Todos","&gt;0",$D$9))),"00")&amp;IF($D$9="Todos","/"&amp;RIGHT(YEAR(_xlfn.MINIFS(Consolidado!$B$5:$B$1000,Consolidado!$E$5:$E$1000,$B46,Consolidado!$C$5:$C$1000,"Consejo de Administración",Consolidado!$K$5:$K$1000,"X",Consolidado!$H$5:$H$1000,IF($D$9="Todos","&gt;0",$D$9))),2),"")&amp;IF(_xlfn.MAXIFS(Consolidado!$B$5:$B$1000,Consolidado!$E$5:$E$1000,$B46,Consolidado!$C$5:$C$1000,"Consejo de Administración",Consolidado!$K$5:$K$1000,"X",Consolidado!$H$5:$H$1000,IF($D$9="Todos","&gt;0",$D$9))&lt;&gt;_xlfn.MINIFS(Consolidado!$B$5:$B$1000,Consolidado!$E$5:$E$1000,$B46,Consolidado!$C$5:$C$1000,"Consejo de Administración",Consolidado!$K$5:$K$1000,"X",Consolidado!$H$5:$H$1000,IF($D$9="Todos","&gt;0",$D$9))," y "&amp;TEXT(DAY(_xlfn.MAXIFS(Consolidado!$B$5:$B$1000,Consolidado!$E$5:$E$1000,$B46,Consolidado!$C$5:$C$1000,"Consejo de Administración",Consolidado!$K$5:$K$1000,"X",Consolidado!$H$5:$H$1000,IF($D$9="Todos","&gt;0",$D$9))),"00")&amp;"/"&amp;TEXT(MONTH(_xlfn.MAXIFS(Consolidado!$B$5:$B$1000,Consolidado!$E$5:$E$1000,$B46,Consolidado!$C$5:$C$1000,"Consejo de Administración",Consolidado!$K$5:$K$1000,"X",Consolidado!$H$5:$H$1000,IF($D$9="Todos","&gt;0",$D$9))),"00")&amp;IF($D$9="Todos","/"&amp;RIGHT(YEAR(_xlfn.MAXIFS(Consolidado!$B$5:$B$1000,Consolidado!$E$5:$E$1000,$B46,Consolidado!$C$5:$C$1000,"Consejo de Administración",Consolidado!$K$5:$K$1000,"X",Consolidado!$H$5:$H$1000,IF($D$9="Todos","&gt;0",$D$9))),2),""),""),""),IF(SUMIFS(Consolidado!$AD$5:$AD$1000,Consolidado!$E$5:$E$1000,$B46,Consolidado!$C$5:$C$1000,"Otros",Consolidado!$K$5:$K$1000,"X",Consolidado!$H$5:$H$1000,IF($D$9="Todos","&gt;0",$D$9))&gt;0,"Otros "&amp;TEXT(DAY(_xlfn.MINIFS(Consolidado!$B$5:$B$1000,Consolidado!$E$5:$E$1000,$B46,Consolidado!$C$5:$C$1000,"Otros",Consolidado!$K$5:$K$1000,"X",Consolidado!$H$5:$H$1000,IF($D$9="Todos","&gt;0",$D$9))),"00")&amp;"/"&amp;TEXT(MONTH(_xlfn.MINIFS(Consolidado!$B$5:$B$1000,Consolidado!$E$5:$E$1000,$B46,Consolidado!$C$5:$C$1000,"Otros",Consolidado!$K$5:$K$1000,"X",Consolidado!$H$5:$H$1000,IF($D$9="Todos","&gt;0",$D$9))),"00")&amp;IF($D$9="Todos","/"&amp;RIGHT(YEAR(_xlfn.MINIFS(Consolidado!$B$5:$B$1000,Consolidado!$E$5:$E$1000,$B46,Consolidado!$C$5:$C$1000,"Otros",Consolidado!$K$5:$K$1000,"X",Consolidado!$H$5:$H$1000,IF($D$9="Todos","&gt;0",$D$9))),2),"")&amp;IF(_xlfn.MAXIFS(Consolidado!$B$5:$B$1000,Consolidado!$E$5:$E$1000,$B46,Consolidado!$C$5:$C$1000,"Otros",Consolidado!$K$5:$K$1000,"X",Consolidado!$H$5:$H$1000,IF($D$9="Todos","&gt;0",$D$9))&lt;&gt;_xlfn.MINIFS(Consolidado!$B$5:$B$1000,Consolidado!$E$5:$E$1000,$B46,Consolidado!$C$5:$C$1000,"Otros",Consolidado!$K$5:$K$1000,"X",Consolidado!$H$5:$H$1000,IF($D$9="Todos","&gt;0",$D$9))," y "&amp;TEXT(DAY(_xlfn.MAXIFS(Consolidado!$B$5:$B$1000,Consolidado!$E$5:$E$1000,$B46,Consolidado!$C$5:$C$1000,"Otros",Consolidado!$K$5:$K$1000,"X",Consolidado!$H$5:$H$1000,IF($D$9="Todos","&gt;0",$D$9))),"00")&amp;"/"&amp;TEXT(MONTH(_xlfn.MAXIFS(Consolidado!$B$5:$B$1000,Consolidado!$E$5:$E$1000,$B46,Consolidado!$C$5:$C$1000,"Otros",Consolidado!$K$5:$K$1000,"X",Consolidado!$H$5:$H$1000,IF($D$9="Todos","&gt;0",$D$9))),"00")&amp;IF($D$9="Todos","/"&amp;RIGHT(YEAR(_xlfn.MAXIFS(Consolidado!$B$5:$B$1000,Consolidado!$E$5:$E$1000,$B46,Consolidado!$C$5:$C$1000,"Otros",Consolidado!$K$5:$K$1000,"X",Consolidado!$H$5:$H$1000,IF($D$9="Todos","&gt;0",$D$9))),2),""),""),""))</f>
        <v>Interna 28/03</v>
      </c>
      <c r="N46" s="37" t="str">
        <f aca="false">_xlfn.TEXTJOIN(" +"&amp;CHAR(10),TRUE(),IF(SUMIFS(Consolidado!$AD$5:$AD$1000,Consolidado!$E$5:$E$1000,$B46,Consolidado!$C$5:$C$1000,"Auditoría Interna",Consolidado!$L$5:$L$1000,"X",Consolidado!$H$5:$H$1000,IF($D$9="Todos","&gt;0",$D$9))&gt;0,"Interna "&amp;TEXT(DAY(_xlfn.MINIFS(Consolidado!$B$5:$B$1000,Consolidado!$E$5:$E$1000,$B46,Consolidado!$C$5:$C$1000,"Auditoría Interna",Consolidado!$L$5:$L$1000,"X",Consolidado!$H$5:$H$1000,IF($D$9="Todos","&gt;0",$D$9))),"00")&amp;"/"&amp;TEXT(MONTH(_xlfn.MINIFS(Consolidado!$B$5:$B$1000,Consolidado!$E$5:$E$1000,$B46,Consolidado!$C$5:$C$1000,"Auditoría Interna",Consolidado!$L$5:$L$1000,"X",Consolidado!$H$5:$H$1000,IF($D$9="Todos","&gt;0",$D$9))),"00")&amp;IF($D$9="Todos","/"&amp;RIGHT(YEAR(_xlfn.MINIFS(Consolidado!$B$5:$B$1000,Consolidado!$E$5:$E$1000,$B46,Consolidado!$C$5:$C$1000,"Auditoría Interna",Consolidado!$L$5:$L$1000,"X",Consolidado!$H$5:$H$1000,IF($D$9="Todos","&gt;0",$D$9))),2),"")&amp;IF(_xlfn.MAXIFS(Consolidado!$B$5:$B$1000,Consolidado!$E$5:$E$1000,$B46,Consolidado!$C$5:$C$1000,"Auditoría Interna",Consolidado!$L$5:$L$1000,"X",Consolidado!$H$5:$H$1000,IF($D$9="Todos","&gt;0",$D$9))&lt;&gt;_xlfn.MINIFS(Consolidado!$B$5:$B$1000,Consolidado!$E$5:$E$1000,$B46,Consolidado!$C$5:$C$1000,"Auditoría Interna",Consolidado!$L$5:$L$1000,"X",Consolidado!$H$5:$H$1000,IF($D$9="Todos","&gt;0",$D$9))," y "&amp;TEXT(DAY(_xlfn.MAXIFS(Consolidado!$B$5:$B$1000,Consolidado!$E$5:$E$1000,$B46,Consolidado!$C$5:$C$1000,"Auditoría Interna",Consolidado!$L$5:$L$1000,"X",Consolidado!$H$5:$H$1000,IF($D$9="Todos","&gt;0",$D$9))),"00")&amp;"/"&amp;TEXT(MONTH(_xlfn.MAXIFS(Consolidado!$B$5:$B$1000,Consolidado!$E$5:$E$1000,$B46,Consolidado!$C$5:$C$1000,"Auditoría Interna",Consolidado!$L$5:$L$1000,"X",Consolidado!$H$5:$H$1000,IF($D$9="Todos","&gt;0",$D$9))),"00")&amp;IF($D$9="Todos","/"&amp;RIGHT(YEAR(_xlfn.MAXIFS(Consolidado!$B$5:$B$1000,Consolidado!$E$5:$E$1000,$B46,Consolidado!$C$5:$C$1000,"Auditoría Interna",Consolidado!$L$5:$L$1000,"X",Consolidado!$H$5:$H$1000,IF($D$9="Todos","&gt;0",$D$9))),2),""),""),""),IF(SUMIFS(Consolidado!$AD$5:$AD$1000,Consolidado!$E$5:$E$1000,$B46,Consolidado!$C$5:$C$1000,"Auditoría Externa",Consolidado!$L$5:$L$1000,"X",Consolidado!$H$5:$H$1000,IF($D$9="Todos","&gt;0",$D$9))&gt;0,"Externa "&amp;TEXT(DAY(_xlfn.MINIFS(Consolidado!$B$5:$B$1000,Consolidado!$E$5:$E$1000,$B46,Consolidado!$C$5:$C$1000,"Auditoría Externa",Consolidado!$L$5:$L$1000,"X",Consolidado!$H$5:$H$1000,IF($D$9="Todos","&gt;0",$D$9))),"00")&amp;"/"&amp;TEXT(MONTH(_xlfn.MINIFS(Consolidado!$B$5:$B$1000,Consolidado!$E$5:$E$1000,$B46,Consolidado!$C$5:$C$1000,"Auditoría Externa",Consolidado!$L$5:$L$1000,"X",Consolidado!$H$5:$H$1000,IF($D$9="Todos","&gt;0",$D$9))),"00")&amp;IF($D$9="Todos","/"&amp;RIGHT(YEAR(_xlfn.MINIFS(Consolidado!$B$5:$B$1000,Consolidado!$E$5:$E$1000,$B46,Consolidado!$C$5:$C$1000,"Auditoría Externa",Consolidado!$L$5:$L$1000,"X",Consolidado!$H$5:$H$1000,IF($D$9="Todos","&gt;0",$D$9))),2),"")&amp;IF(_xlfn.MAXIFS(Consolidado!$B$5:$B$1000,Consolidado!$E$5:$E$1000,$B46,Consolidado!$C$5:$C$1000,"Auditoría Externa",Consolidado!$L$5:$L$1000,"X",Consolidado!$H$5:$H$1000,IF($D$9="Todos","&gt;0",$D$9))&lt;&gt;_xlfn.MINIFS(Consolidado!$B$5:$B$1000,Consolidado!$E$5:$E$1000,$B46,Consolidado!$C$5:$C$1000,"Auditoría Externa",Consolidado!$L$5:$L$1000,"X",Consolidado!$H$5:$H$1000,IF($D$9="Todos","&gt;0",$D$9))," y "&amp;TEXT(DAY(_xlfn.MAXIFS(Consolidado!$B$5:$B$1000,Consolidado!$E$5:$E$1000,$B46,Consolidado!$C$5:$C$1000,"Auditoría Externa",Consolidado!$L$5:$L$1000,"X",Consolidado!$H$5:$H$1000,IF($D$9="Todos","&gt;0",$D$9))),"00")&amp;"/"&amp;TEXT(MONTH(_xlfn.MAXIFS(Consolidado!$B$5:$B$1000,Consolidado!$E$5:$E$1000,$B46,Consolidado!$C$5:$C$1000,"Auditoría Externa",Consolidado!$L$5:$L$1000,"X",Consolidado!$H$5:$H$1000,IF($D$9="Todos","&gt;0",$D$9))),"00")&amp;IF($D$9="Todos","/"&amp;RIGHT(YEAR(_xlfn.MAXIFS(Consolidado!$B$5:$B$1000,Consolidado!$E$5:$E$1000,$B46,Consolidado!$C$5:$C$1000,"Auditoría Externa",Consolidado!$L$5:$L$1000,"X",Consolidado!$H$5:$H$1000,IF($D$9="Todos","&gt;0",$D$9))),2),""),""),""),IF(SUMIFS(Consolidado!$AD$5:$AD$1000,Consolidado!$E$5:$E$1000,$B46,Consolidado!$C$5:$C$1000,"SSF",Consolidado!$L$5:$L$1000,"X",Consolidado!$H$5:$H$1000,IF($D$9="Todos","&gt;0",$D$9))&gt;0,"SSF "&amp;TEXT(DAY(_xlfn.MINIFS(Consolidado!$B$5:$B$1000,Consolidado!$E$5:$E$1000,$B46,Consolidado!$C$5:$C$1000,"SSF",Consolidado!$L$5:$L$1000,"X",Consolidado!$H$5:$H$1000,IF($D$9="Todos","&gt;0",$D$9))),"00")&amp;"/"&amp;TEXT(MONTH(_xlfn.MINIFS(Consolidado!$B$5:$B$1000,Consolidado!$E$5:$E$1000,$B46,Consolidado!$C$5:$C$1000,"SSF",Consolidado!$L$5:$L$1000,"X",Consolidado!$H$5:$H$1000,IF($D$9="Todos","&gt;0",$D$9))),"00")&amp;IF($D$9="Todos","/"&amp;RIGHT(YEAR(_xlfn.MINIFS(Consolidado!$B$5:$B$1000,Consolidado!$E$5:$E$1000,$B46,Consolidado!$C$5:$C$1000,"SSF",Consolidado!$L$5:$L$1000,"X",Consolidado!$H$5:$H$1000,IF($D$9="Todos","&gt;0",$D$9))),2),"")&amp;IF(_xlfn.MAXIFS(Consolidado!$B$5:$B$1000,Consolidado!$E$5:$E$1000,$B46,Consolidado!$C$5:$C$1000,"SSF",Consolidado!$L$5:$L$1000,"X",Consolidado!$H$5:$H$1000,IF($D$9="Todos","&gt;0",$D$9))&lt;&gt;_xlfn.MINIFS(Consolidado!$B$5:$B$1000,Consolidado!$E$5:$E$1000,$B46,Consolidado!$C$5:$C$1000,"SSF",Consolidado!$L$5:$L$1000,"X",Consolidado!$H$5:$H$1000,IF($D$9="Todos","&gt;0",$D$9))," y "&amp;TEXT(DAY(_xlfn.MAXIFS(Consolidado!$B$5:$B$1000,Consolidado!$E$5:$E$1000,$B46,Consolidado!$C$5:$C$1000,"SSF",Consolidado!$L$5:$L$1000,"X",Consolidado!$H$5:$H$1000,IF($D$9="Todos","&gt;0",$D$9))),"00")&amp;"/"&amp;TEXT(MONTH(_xlfn.MAXIFS(Consolidado!$B$5:$B$1000,Consolidado!$E$5:$E$1000,$B46,Consolidado!$C$5:$C$1000,"SSF",Consolidado!$L$5:$L$1000,"X",Consolidado!$H$5:$H$1000,IF($D$9="Todos","&gt;0",$D$9))),"00")&amp;IF($D$9="Todos","/"&amp;RIGHT(YEAR(_xlfn.MAXIFS(Consolidado!$B$5:$B$1000,Consolidado!$E$5:$E$1000,$B46,Consolidado!$C$5:$C$1000,"SSF",Consolidado!$L$5:$L$1000,"X",Consolidado!$H$5:$H$1000,IF($D$9="Todos","&gt;0",$D$9))),2),""),""),""),IF(SUMIFS(Consolidado!$AD$5:$AD$1000,Consolidado!$E$5:$E$1000,$B46,Consolidado!$C$5:$C$1000,"Comité de Supervisión",Consolidado!$L$5:$L$1000,"X",Consolidado!$H$5:$H$1000,IF($D$9="Todos","&gt;0",$D$9))&gt;0,"Comité Sup. "&amp;TEXT(DAY(_xlfn.MINIFS(Consolidado!$B$5:$B$1000,Consolidado!$E$5:$E$1000,$B46,Consolidado!$C$5:$C$1000,"Comité de Supervisión",Consolidado!$L$5:$L$1000,"X",Consolidado!$H$5:$H$1000,IF($D$9="Todos","&gt;0",$D$9))),"00")&amp;"/"&amp;TEXT(MONTH(_xlfn.MINIFS(Consolidado!$B$5:$B$1000,Consolidado!$E$5:$E$1000,$B46,Consolidado!$C$5:$C$1000,"Comité de Supervisión",Consolidado!$L$5:$L$1000,"X",Consolidado!$H$5:$H$1000,IF($D$9="Todos","&gt;0",$D$9))),"00")&amp;IF($D$9="Todos","/"&amp;RIGHT(YEAR(_xlfn.MINIFS(Consolidado!$B$5:$B$1000,Consolidado!$E$5:$E$1000,$B46,Consolidado!$C$5:$C$1000,"Comité de Supervisión",Consolidado!$L$5:$L$1000,"X",Consolidado!$H$5:$H$1000,IF($D$9="Todos","&gt;0",$D$9))),2),"")&amp;IF(_xlfn.MAXIFS(Consolidado!$B$5:$B$1000,Consolidado!$E$5:$E$1000,$B46,Consolidado!$C$5:$C$1000,"Comité de Supervisión",Consolidado!$L$5:$L$1000,"X",Consolidado!$H$5:$H$1000,IF($D$9="Todos","&gt;0",$D$9))&lt;&gt;_xlfn.MINIFS(Consolidado!$B$5:$B$1000,Consolidado!$E$5:$E$1000,$B46,Consolidado!$C$5:$C$1000,"Comité de Supervisión",Consolidado!$L$5:$L$1000,"X",Consolidado!$H$5:$H$1000,IF($D$9="Todos","&gt;0",$D$9))," y "&amp;TEXT(DAY(_xlfn.MAXIFS(Consolidado!$B$5:$B$1000,Consolidado!$E$5:$E$1000,$B46,Consolidado!$C$5:$C$1000,"Comité de Supervisión",Consolidado!$L$5:$L$1000,"X",Consolidado!$H$5:$H$1000,IF($D$9="Todos","&gt;0",$D$9))),"00")&amp;"/"&amp;TEXT(MONTH(_xlfn.MAXIFS(Consolidado!$B$5:$B$1000,Consolidado!$E$5:$E$1000,$B46,Consolidado!$C$5:$C$1000,"Comité de Supervisión",Consolidado!$L$5:$L$1000,"X",Consolidado!$H$5:$H$1000,IF($D$9="Todos","&gt;0",$D$9))),"00")&amp;IF($D$9="Todos","/"&amp;RIGHT(YEAR(_xlfn.MAXIFS(Consolidado!$B$5:$B$1000,Consolidado!$E$5:$E$1000,$B46,Consolidado!$C$5:$C$1000,"Comité de Supervisión",Consolidado!$L$5:$L$1000,"X",Consolidado!$H$5:$H$1000,IF($D$9="Todos","&gt;0",$D$9))),2),""),""),""),IF(SUMIFS(Consolidado!$AD$5:$AD$1000,Consolidado!$E$5:$E$1000,$B46,Consolidado!$C$5:$C$1000,"Consejo de Administración",Consolidado!$L$5:$L$1000,"X",Consolidado!$H$5:$H$1000,IF($D$9="Todos","&gt;0",$D$9))&gt;0,"Consejo "&amp;TEXT(DAY(_xlfn.MINIFS(Consolidado!$B$5:$B$1000,Consolidado!$E$5:$E$1000,$B46,Consolidado!$C$5:$C$1000,"Consejo de Administración",Consolidado!$L$5:$L$1000,"X",Consolidado!$H$5:$H$1000,IF($D$9="Todos","&gt;0",$D$9))),"00")&amp;"/"&amp;TEXT(MONTH(_xlfn.MINIFS(Consolidado!$B$5:$B$1000,Consolidado!$E$5:$E$1000,$B46,Consolidado!$C$5:$C$1000,"Consejo de Administración",Consolidado!$L$5:$L$1000,"X",Consolidado!$H$5:$H$1000,IF($D$9="Todos","&gt;0",$D$9))),"00")&amp;IF($D$9="Todos","/"&amp;RIGHT(YEAR(_xlfn.MINIFS(Consolidado!$B$5:$B$1000,Consolidado!$E$5:$E$1000,$B46,Consolidado!$C$5:$C$1000,"Consejo de Administración",Consolidado!$L$5:$L$1000,"X",Consolidado!$H$5:$H$1000,IF($D$9="Todos","&gt;0",$D$9))),2),"")&amp;IF(_xlfn.MAXIFS(Consolidado!$B$5:$B$1000,Consolidado!$E$5:$E$1000,$B46,Consolidado!$C$5:$C$1000,"Consejo de Administración",Consolidado!$L$5:$L$1000,"X",Consolidado!$H$5:$H$1000,IF($D$9="Todos","&gt;0",$D$9))&lt;&gt;_xlfn.MINIFS(Consolidado!$B$5:$B$1000,Consolidado!$E$5:$E$1000,$B46,Consolidado!$C$5:$C$1000,"Consejo de Administración",Consolidado!$L$5:$L$1000,"X",Consolidado!$H$5:$H$1000,IF($D$9="Todos","&gt;0",$D$9))," y "&amp;TEXT(DAY(_xlfn.MAXIFS(Consolidado!$B$5:$B$1000,Consolidado!$E$5:$E$1000,$B46,Consolidado!$C$5:$C$1000,"Consejo de Administración",Consolidado!$L$5:$L$1000,"X",Consolidado!$H$5:$H$1000,IF($D$9="Todos","&gt;0",$D$9))),"00")&amp;"/"&amp;TEXT(MONTH(_xlfn.MAXIFS(Consolidado!$B$5:$B$1000,Consolidado!$E$5:$E$1000,$B46,Consolidado!$C$5:$C$1000,"Consejo de Administración",Consolidado!$L$5:$L$1000,"X",Consolidado!$H$5:$H$1000,IF($D$9="Todos","&gt;0",$D$9))),"00")&amp;IF($D$9="Todos","/"&amp;RIGHT(YEAR(_xlfn.MAXIFS(Consolidado!$B$5:$B$1000,Consolidado!$E$5:$E$1000,$B46,Consolidado!$C$5:$C$1000,"Consejo de Administración",Consolidado!$L$5:$L$1000,"X",Consolidado!$H$5:$H$1000,IF($D$9="Todos","&gt;0",$D$9))),2),""),""),""),IF(SUMIFS(Consolidado!$AD$5:$AD$1000,Consolidado!$E$5:$E$1000,$B46,Consolidado!$C$5:$C$1000,"Otros",Consolidado!$L$5:$L$1000,"X",Consolidado!$H$5:$H$1000,IF($D$9="Todos","&gt;0",$D$9))&gt;0,"Otros "&amp;TEXT(DAY(_xlfn.MINIFS(Consolidado!$B$5:$B$1000,Consolidado!$E$5:$E$1000,$B46,Consolidado!$C$5:$C$1000,"Otros",Consolidado!$L$5:$L$1000,"X",Consolidado!$H$5:$H$1000,IF($D$9="Todos","&gt;0",$D$9))),"00")&amp;"/"&amp;TEXT(MONTH(_xlfn.MINIFS(Consolidado!$B$5:$B$1000,Consolidado!$E$5:$E$1000,$B46,Consolidado!$C$5:$C$1000,"Otros",Consolidado!$L$5:$L$1000,"X",Consolidado!$H$5:$H$1000,IF($D$9="Todos","&gt;0",$D$9))),"00")&amp;IF($D$9="Todos","/"&amp;RIGHT(YEAR(_xlfn.MINIFS(Consolidado!$B$5:$B$1000,Consolidado!$E$5:$E$1000,$B46,Consolidado!$C$5:$C$1000,"Otros",Consolidado!$L$5:$L$1000,"X",Consolidado!$H$5:$H$1000,IF($D$9="Todos","&gt;0",$D$9))),2),"")&amp;IF(_xlfn.MAXIFS(Consolidado!$B$5:$B$1000,Consolidado!$E$5:$E$1000,$B46,Consolidado!$C$5:$C$1000,"Otros",Consolidado!$L$5:$L$1000,"X",Consolidado!$H$5:$H$1000,IF($D$9="Todos","&gt;0",$D$9))&lt;&gt;_xlfn.MINIFS(Consolidado!$B$5:$B$1000,Consolidado!$E$5:$E$1000,$B46,Consolidado!$C$5:$C$1000,"Otros",Consolidado!$L$5:$L$1000,"X",Consolidado!$H$5:$H$1000,IF($D$9="Todos","&gt;0",$D$9))," y "&amp;TEXT(DAY(_xlfn.MAXIFS(Consolidado!$B$5:$B$1000,Consolidado!$E$5:$E$1000,$B46,Consolidado!$C$5:$C$1000,"Otros",Consolidado!$L$5:$L$1000,"X",Consolidado!$H$5:$H$1000,IF($D$9="Todos","&gt;0",$D$9))),"00")&amp;"/"&amp;TEXT(MONTH(_xlfn.MAXIFS(Consolidado!$B$5:$B$1000,Consolidado!$E$5:$E$1000,$B46,Consolidado!$C$5:$C$1000,"Otros",Consolidado!$L$5:$L$1000,"X",Consolidado!$H$5:$H$1000,IF($D$9="Todos","&gt;0",$D$9))),"00")&amp;IF($D$9="Todos","/"&amp;RIGHT(YEAR(_xlfn.MAXIFS(Consolidado!$B$5:$B$1000,Consolidado!$E$5:$E$1000,$B46,Consolidado!$C$5:$C$1000,"Otros",Consolidado!$L$5:$L$1000,"X",Consolidado!$H$5:$H$1000,IF($D$9="Todos","&gt;0",$D$9))),2),""),""),""))</f>
        <v/>
      </c>
      <c r="O46" s="37" t="str">
        <f aca="false">_xlfn.TEXTJOIN(" +"&amp;CHAR(10),TRUE(),IF(SUMIFS(Consolidado!$AD$5:$AD$1000,Consolidado!$E$5:$E$1000,$B46,Consolidado!$C$5:$C$1000,"Auditoría Interna",Consolidado!$M$5:$M$1000,"X",Consolidado!$H$5:$H$1000,IF($D$9="Todos","&gt;0",$D$9))&gt;0,"Interna "&amp;TEXT(DAY(_xlfn.MINIFS(Consolidado!$B$5:$B$1000,Consolidado!$E$5:$E$1000,$B46,Consolidado!$C$5:$C$1000,"Auditoría Interna",Consolidado!$M$5:$M$1000,"X",Consolidado!$H$5:$H$1000,IF($D$9="Todos","&gt;0",$D$9))),"00")&amp;"/"&amp;TEXT(MONTH(_xlfn.MINIFS(Consolidado!$B$5:$B$1000,Consolidado!$E$5:$E$1000,$B46,Consolidado!$C$5:$C$1000,"Auditoría Interna",Consolidado!$M$5:$M$1000,"X",Consolidado!$H$5:$H$1000,IF($D$9="Todos","&gt;0",$D$9))),"00")&amp;IF($D$9="Todos","/"&amp;RIGHT(YEAR(_xlfn.MINIFS(Consolidado!$B$5:$B$1000,Consolidado!$E$5:$E$1000,$B46,Consolidado!$C$5:$C$1000,"Auditoría Interna",Consolidado!$M$5:$M$1000,"X",Consolidado!$H$5:$H$1000,IF($D$9="Todos","&gt;0",$D$9))),2),"")&amp;IF(_xlfn.MAXIFS(Consolidado!$B$5:$B$1000,Consolidado!$E$5:$E$1000,$B46,Consolidado!$C$5:$C$1000,"Auditoría Interna",Consolidado!$M$5:$M$1000,"X",Consolidado!$H$5:$H$1000,IF($D$9="Todos","&gt;0",$D$9))&lt;&gt;_xlfn.MINIFS(Consolidado!$B$5:$B$1000,Consolidado!$E$5:$E$1000,$B46,Consolidado!$C$5:$C$1000,"Auditoría Interna",Consolidado!$M$5:$M$1000,"X",Consolidado!$H$5:$H$1000,IF($D$9="Todos","&gt;0",$D$9))," y "&amp;TEXT(DAY(_xlfn.MAXIFS(Consolidado!$B$5:$B$1000,Consolidado!$E$5:$E$1000,$B46,Consolidado!$C$5:$C$1000,"Auditoría Interna",Consolidado!$M$5:$M$1000,"X",Consolidado!$H$5:$H$1000,IF($D$9="Todos","&gt;0",$D$9))),"00")&amp;"/"&amp;TEXT(MONTH(_xlfn.MAXIFS(Consolidado!$B$5:$B$1000,Consolidado!$E$5:$E$1000,$B46,Consolidado!$C$5:$C$1000,"Auditoría Interna",Consolidado!$M$5:$M$1000,"X",Consolidado!$H$5:$H$1000,IF($D$9="Todos","&gt;0",$D$9))),"00")&amp;IF($D$9="Todos","/"&amp;RIGHT(YEAR(_xlfn.MAXIFS(Consolidado!$B$5:$B$1000,Consolidado!$E$5:$E$1000,$B46,Consolidado!$C$5:$C$1000,"Auditoría Interna",Consolidado!$M$5:$M$1000,"X",Consolidado!$H$5:$H$1000,IF($D$9="Todos","&gt;0",$D$9))),2),""),""),""),IF(SUMIFS(Consolidado!$AD$5:$AD$1000,Consolidado!$E$5:$E$1000,$B46,Consolidado!$C$5:$C$1000,"Auditoría Externa",Consolidado!$M$5:$M$1000,"X",Consolidado!$H$5:$H$1000,IF($D$9="Todos","&gt;0",$D$9))&gt;0,"Externa "&amp;TEXT(DAY(_xlfn.MINIFS(Consolidado!$B$5:$B$1000,Consolidado!$E$5:$E$1000,$B46,Consolidado!$C$5:$C$1000,"Auditoría Externa",Consolidado!$M$5:$M$1000,"X",Consolidado!$H$5:$H$1000,IF($D$9="Todos","&gt;0",$D$9))),"00")&amp;"/"&amp;TEXT(MONTH(_xlfn.MINIFS(Consolidado!$B$5:$B$1000,Consolidado!$E$5:$E$1000,$B46,Consolidado!$C$5:$C$1000,"Auditoría Externa",Consolidado!$M$5:$M$1000,"X",Consolidado!$H$5:$H$1000,IF($D$9="Todos","&gt;0",$D$9))),"00")&amp;IF($D$9="Todos","/"&amp;RIGHT(YEAR(_xlfn.MINIFS(Consolidado!$B$5:$B$1000,Consolidado!$E$5:$E$1000,$B46,Consolidado!$C$5:$C$1000,"Auditoría Externa",Consolidado!$M$5:$M$1000,"X",Consolidado!$H$5:$H$1000,IF($D$9="Todos","&gt;0",$D$9))),2),"")&amp;IF(_xlfn.MAXIFS(Consolidado!$B$5:$B$1000,Consolidado!$E$5:$E$1000,$B46,Consolidado!$C$5:$C$1000,"Auditoría Externa",Consolidado!$M$5:$M$1000,"X",Consolidado!$H$5:$H$1000,IF($D$9="Todos","&gt;0",$D$9))&lt;&gt;_xlfn.MINIFS(Consolidado!$B$5:$B$1000,Consolidado!$E$5:$E$1000,$B46,Consolidado!$C$5:$C$1000,"Auditoría Externa",Consolidado!$M$5:$M$1000,"X",Consolidado!$H$5:$H$1000,IF($D$9="Todos","&gt;0",$D$9))," y "&amp;TEXT(DAY(_xlfn.MAXIFS(Consolidado!$B$5:$B$1000,Consolidado!$E$5:$E$1000,$B46,Consolidado!$C$5:$C$1000,"Auditoría Externa",Consolidado!$M$5:$M$1000,"X",Consolidado!$H$5:$H$1000,IF($D$9="Todos","&gt;0",$D$9))),"00")&amp;"/"&amp;TEXT(MONTH(_xlfn.MAXIFS(Consolidado!$B$5:$B$1000,Consolidado!$E$5:$E$1000,$B46,Consolidado!$C$5:$C$1000,"Auditoría Externa",Consolidado!$M$5:$M$1000,"X",Consolidado!$H$5:$H$1000,IF($D$9="Todos","&gt;0",$D$9))),"00")&amp;IF($D$9="Todos","/"&amp;RIGHT(YEAR(_xlfn.MAXIFS(Consolidado!$B$5:$B$1000,Consolidado!$E$5:$E$1000,$B46,Consolidado!$C$5:$C$1000,"Auditoría Externa",Consolidado!$M$5:$M$1000,"X",Consolidado!$H$5:$H$1000,IF($D$9="Todos","&gt;0",$D$9))),2),""),""),""),IF(SUMIFS(Consolidado!$AD$5:$AD$1000,Consolidado!$E$5:$E$1000,$B46,Consolidado!$C$5:$C$1000,"SSF",Consolidado!$M$5:$M$1000,"X",Consolidado!$H$5:$H$1000,IF($D$9="Todos","&gt;0",$D$9))&gt;0,"SSF "&amp;TEXT(DAY(_xlfn.MINIFS(Consolidado!$B$5:$B$1000,Consolidado!$E$5:$E$1000,$B46,Consolidado!$C$5:$C$1000,"SSF",Consolidado!$M$5:$M$1000,"X",Consolidado!$H$5:$H$1000,IF($D$9="Todos","&gt;0",$D$9))),"00")&amp;"/"&amp;TEXT(MONTH(_xlfn.MINIFS(Consolidado!$B$5:$B$1000,Consolidado!$E$5:$E$1000,$B46,Consolidado!$C$5:$C$1000,"SSF",Consolidado!$M$5:$M$1000,"X",Consolidado!$H$5:$H$1000,IF($D$9="Todos","&gt;0",$D$9))),"00")&amp;IF($D$9="Todos","/"&amp;RIGHT(YEAR(_xlfn.MINIFS(Consolidado!$B$5:$B$1000,Consolidado!$E$5:$E$1000,$B46,Consolidado!$C$5:$C$1000,"SSF",Consolidado!$M$5:$M$1000,"X",Consolidado!$H$5:$H$1000,IF($D$9="Todos","&gt;0",$D$9))),2),"")&amp;IF(_xlfn.MAXIFS(Consolidado!$B$5:$B$1000,Consolidado!$E$5:$E$1000,$B46,Consolidado!$C$5:$C$1000,"SSF",Consolidado!$M$5:$M$1000,"X",Consolidado!$H$5:$H$1000,IF($D$9="Todos","&gt;0",$D$9))&lt;&gt;_xlfn.MINIFS(Consolidado!$B$5:$B$1000,Consolidado!$E$5:$E$1000,$B46,Consolidado!$C$5:$C$1000,"SSF",Consolidado!$M$5:$M$1000,"X",Consolidado!$H$5:$H$1000,IF($D$9="Todos","&gt;0",$D$9))," y "&amp;TEXT(DAY(_xlfn.MAXIFS(Consolidado!$B$5:$B$1000,Consolidado!$E$5:$E$1000,$B46,Consolidado!$C$5:$C$1000,"SSF",Consolidado!$M$5:$M$1000,"X",Consolidado!$H$5:$H$1000,IF($D$9="Todos","&gt;0",$D$9))),"00")&amp;"/"&amp;TEXT(MONTH(_xlfn.MAXIFS(Consolidado!$B$5:$B$1000,Consolidado!$E$5:$E$1000,$B46,Consolidado!$C$5:$C$1000,"SSF",Consolidado!$M$5:$M$1000,"X",Consolidado!$H$5:$H$1000,IF($D$9="Todos","&gt;0",$D$9))),"00")&amp;IF($D$9="Todos","/"&amp;RIGHT(YEAR(_xlfn.MAXIFS(Consolidado!$B$5:$B$1000,Consolidado!$E$5:$E$1000,$B46,Consolidado!$C$5:$C$1000,"SSF",Consolidado!$M$5:$M$1000,"X",Consolidado!$H$5:$H$1000,IF($D$9="Todos","&gt;0",$D$9))),2),""),""),""),IF(SUMIFS(Consolidado!$AD$5:$AD$1000,Consolidado!$E$5:$E$1000,$B46,Consolidado!$C$5:$C$1000,"Comité de Supervisión",Consolidado!$M$5:$M$1000,"X",Consolidado!$H$5:$H$1000,IF($D$9="Todos","&gt;0",$D$9))&gt;0,"Comité Sup. "&amp;TEXT(DAY(_xlfn.MINIFS(Consolidado!$B$5:$B$1000,Consolidado!$E$5:$E$1000,$B46,Consolidado!$C$5:$C$1000,"Comité de Supervisión",Consolidado!$M$5:$M$1000,"X",Consolidado!$H$5:$H$1000,IF($D$9="Todos","&gt;0",$D$9))),"00")&amp;"/"&amp;TEXT(MONTH(_xlfn.MINIFS(Consolidado!$B$5:$B$1000,Consolidado!$E$5:$E$1000,$B46,Consolidado!$C$5:$C$1000,"Comité de Supervisión",Consolidado!$M$5:$M$1000,"X",Consolidado!$H$5:$H$1000,IF($D$9="Todos","&gt;0",$D$9))),"00")&amp;IF($D$9="Todos","/"&amp;RIGHT(YEAR(_xlfn.MINIFS(Consolidado!$B$5:$B$1000,Consolidado!$E$5:$E$1000,$B46,Consolidado!$C$5:$C$1000,"Comité de Supervisión",Consolidado!$M$5:$M$1000,"X",Consolidado!$H$5:$H$1000,IF($D$9="Todos","&gt;0",$D$9))),2),"")&amp;IF(_xlfn.MAXIFS(Consolidado!$B$5:$B$1000,Consolidado!$E$5:$E$1000,$B46,Consolidado!$C$5:$C$1000,"Comité de Supervisión",Consolidado!$M$5:$M$1000,"X",Consolidado!$H$5:$H$1000,IF($D$9="Todos","&gt;0",$D$9))&lt;&gt;_xlfn.MINIFS(Consolidado!$B$5:$B$1000,Consolidado!$E$5:$E$1000,$B46,Consolidado!$C$5:$C$1000,"Comité de Supervisión",Consolidado!$M$5:$M$1000,"X",Consolidado!$H$5:$H$1000,IF($D$9="Todos","&gt;0",$D$9))," y "&amp;TEXT(DAY(_xlfn.MAXIFS(Consolidado!$B$5:$B$1000,Consolidado!$E$5:$E$1000,$B46,Consolidado!$C$5:$C$1000,"Comité de Supervisión",Consolidado!$M$5:$M$1000,"X",Consolidado!$H$5:$H$1000,IF($D$9="Todos","&gt;0",$D$9))),"00")&amp;"/"&amp;TEXT(MONTH(_xlfn.MAXIFS(Consolidado!$B$5:$B$1000,Consolidado!$E$5:$E$1000,$B46,Consolidado!$C$5:$C$1000,"Comité de Supervisión",Consolidado!$M$5:$M$1000,"X",Consolidado!$H$5:$H$1000,IF($D$9="Todos","&gt;0",$D$9))),"00")&amp;IF($D$9="Todos","/"&amp;RIGHT(YEAR(_xlfn.MAXIFS(Consolidado!$B$5:$B$1000,Consolidado!$E$5:$E$1000,$B46,Consolidado!$C$5:$C$1000,"Comité de Supervisión",Consolidado!$M$5:$M$1000,"X",Consolidado!$H$5:$H$1000,IF($D$9="Todos","&gt;0",$D$9))),2),""),""),""),IF(SUMIFS(Consolidado!$AD$5:$AD$1000,Consolidado!$E$5:$E$1000,$B46,Consolidado!$C$5:$C$1000,"Consejo de Administración",Consolidado!$M$5:$M$1000,"X",Consolidado!$H$5:$H$1000,IF($D$9="Todos","&gt;0",$D$9))&gt;0,"Consejo "&amp;TEXT(DAY(_xlfn.MINIFS(Consolidado!$B$5:$B$1000,Consolidado!$E$5:$E$1000,$B46,Consolidado!$C$5:$C$1000,"Consejo de Administración",Consolidado!$M$5:$M$1000,"X",Consolidado!$H$5:$H$1000,IF($D$9="Todos","&gt;0",$D$9))),"00")&amp;"/"&amp;TEXT(MONTH(_xlfn.MINIFS(Consolidado!$B$5:$B$1000,Consolidado!$E$5:$E$1000,$B46,Consolidado!$C$5:$C$1000,"Consejo de Administración",Consolidado!$M$5:$M$1000,"X",Consolidado!$H$5:$H$1000,IF($D$9="Todos","&gt;0",$D$9))),"00")&amp;IF($D$9="Todos","/"&amp;RIGHT(YEAR(_xlfn.MINIFS(Consolidado!$B$5:$B$1000,Consolidado!$E$5:$E$1000,$B46,Consolidado!$C$5:$C$1000,"Consejo de Administración",Consolidado!$M$5:$M$1000,"X",Consolidado!$H$5:$H$1000,IF($D$9="Todos","&gt;0",$D$9))),2),"")&amp;IF(_xlfn.MAXIFS(Consolidado!$B$5:$B$1000,Consolidado!$E$5:$E$1000,$B46,Consolidado!$C$5:$C$1000,"Consejo de Administración",Consolidado!$M$5:$M$1000,"X",Consolidado!$H$5:$H$1000,IF($D$9="Todos","&gt;0",$D$9))&lt;&gt;_xlfn.MINIFS(Consolidado!$B$5:$B$1000,Consolidado!$E$5:$E$1000,$B46,Consolidado!$C$5:$C$1000,"Consejo de Administración",Consolidado!$M$5:$M$1000,"X",Consolidado!$H$5:$H$1000,IF($D$9="Todos","&gt;0",$D$9))," y "&amp;TEXT(DAY(_xlfn.MAXIFS(Consolidado!$B$5:$B$1000,Consolidado!$E$5:$E$1000,$B46,Consolidado!$C$5:$C$1000,"Consejo de Administración",Consolidado!$M$5:$M$1000,"X",Consolidado!$H$5:$H$1000,IF($D$9="Todos","&gt;0",$D$9))),"00")&amp;"/"&amp;TEXT(MONTH(_xlfn.MAXIFS(Consolidado!$B$5:$B$1000,Consolidado!$E$5:$E$1000,$B46,Consolidado!$C$5:$C$1000,"Consejo de Administración",Consolidado!$M$5:$M$1000,"X",Consolidado!$H$5:$H$1000,IF($D$9="Todos","&gt;0",$D$9))),"00")&amp;IF($D$9="Todos","/"&amp;RIGHT(YEAR(_xlfn.MAXIFS(Consolidado!$B$5:$B$1000,Consolidado!$E$5:$E$1000,$B46,Consolidado!$C$5:$C$1000,"Consejo de Administración",Consolidado!$M$5:$M$1000,"X",Consolidado!$H$5:$H$1000,IF($D$9="Todos","&gt;0",$D$9))),2),""),""),""),IF(SUMIFS(Consolidado!$AD$5:$AD$1000,Consolidado!$E$5:$E$1000,$B46,Consolidado!$C$5:$C$1000,"Otros",Consolidado!$M$5:$M$1000,"X",Consolidado!$H$5:$H$1000,IF($D$9="Todos","&gt;0",$D$9))&gt;0,"Otros "&amp;TEXT(DAY(_xlfn.MINIFS(Consolidado!$B$5:$B$1000,Consolidado!$E$5:$E$1000,$B46,Consolidado!$C$5:$C$1000,"Otros",Consolidado!$M$5:$M$1000,"X",Consolidado!$H$5:$H$1000,IF($D$9="Todos","&gt;0",$D$9))),"00")&amp;"/"&amp;TEXT(MONTH(_xlfn.MINIFS(Consolidado!$B$5:$B$1000,Consolidado!$E$5:$E$1000,$B46,Consolidado!$C$5:$C$1000,"Otros",Consolidado!$M$5:$M$1000,"X",Consolidado!$H$5:$H$1000,IF($D$9="Todos","&gt;0",$D$9))),"00")&amp;IF($D$9="Todos","/"&amp;RIGHT(YEAR(_xlfn.MINIFS(Consolidado!$B$5:$B$1000,Consolidado!$E$5:$E$1000,$B46,Consolidado!$C$5:$C$1000,"Otros",Consolidado!$M$5:$M$1000,"X",Consolidado!$H$5:$H$1000,IF($D$9="Todos","&gt;0",$D$9))),2),"")&amp;IF(_xlfn.MAXIFS(Consolidado!$B$5:$B$1000,Consolidado!$E$5:$E$1000,$B46,Consolidado!$C$5:$C$1000,"Otros",Consolidado!$M$5:$M$1000,"X",Consolidado!$H$5:$H$1000,IF($D$9="Todos","&gt;0",$D$9))&lt;&gt;_xlfn.MINIFS(Consolidado!$B$5:$B$1000,Consolidado!$E$5:$E$1000,$B46,Consolidado!$C$5:$C$1000,"Otros",Consolidado!$M$5:$M$1000,"X",Consolidado!$H$5:$H$1000,IF($D$9="Todos","&gt;0",$D$9))," y "&amp;TEXT(DAY(_xlfn.MAXIFS(Consolidado!$B$5:$B$1000,Consolidado!$E$5:$E$1000,$B46,Consolidado!$C$5:$C$1000,"Otros",Consolidado!$M$5:$M$1000,"X",Consolidado!$H$5:$H$1000,IF($D$9="Todos","&gt;0",$D$9))),"00")&amp;"/"&amp;TEXT(MONTH(_xlfn.MAXIFS(Consolidado!$B$5:$B$1000,Consolidado!$E$5:$E$1000,$B46,Consolidado!$C$5:$C$1000,"Otros",Consolidado!$M$5:$M$1000,"X",Consolidado!$H$5:$H$1000,IF($D$9="Todos","&gt;0",$D$9))),"00")&amp;IF($D$9="Todos","/"&amp;RIGHT(YEAR(_xlfn.MAXIFS(Consolidado!$B$5:$B$1000,Consolidado!$E$5:$E$1000,$B46,Consolidado!$C$5:$C$1000,"Otros",Consolidado!$M$5:$M$1000,"X",Consolidado!$H$5:$H$1000,IF($D$9="Todos","&gt;0",$D$9))),2),""),""),""))</f>
        <v/>
      </c>
      <c r="P46" s="37" t="str">
        <f aca="false">_xlfn.TEXTJOIN(" +"&amp;CHAR(10),TRUE(),IF(SUMIFS(Consolidado!$AD$5:$AD$1000,Consolidado!$E$5:$E$1000,$B46,Consolidado!$C$5:$C$1000,"Auditoría Interna",Consolidado!$N$5:$N$1000,"X",Consolidado!$H$5:$H$1000,IF($D$9="Todos","&gt;0",$D$9))&gt;0,"Interna "&amp;TEXT(DAY(_xlfn.MINIFS(Consolidado!$B$5:$B$1000,Consolidado!$E$5:$E$1000,$B46,Consolidado!$C$5:$C$1000,"Auditoría Interna",Consolidado!$N$5:$N$1000,"X",Consolidado!$H$5:$H$1000,IF($D$9="Todos","&gt;0",$D$9))),"00")&amp;"/"&amp;TEXT(MONTH(_xlfn.MINIFS(Consolidado!$B$5:$B$1000,Consolidado!$E$5:$E$1000,$B46,Consolidado!$C$5:$C$1000,"Auditoría Interna",Consolidado!$N$5:$N$1000,"X",Consolidado!$H$5:$H$1000,IF($D$9="Todos","&gt;0",$D$9))),"00")&amp;IF($D$9="Todos","/"&amp;RIGHT(YEAR(_xlfn.MINIFS(Consolidado!$B$5:$B$1000,Consolidado!$E$5:$E$1000,$B46,Consolidado!$C$5:$C$1000,"Auditoría Interna",Consolidado!$N$5:$N$1000,"X",Consolidado!$H$5:$H$1000,IF($D$9="Todos","&gt;0",$D$9))),2),"")&amp;IF(_xlfn.MAXIFS(Consolidado!$B$5:$B$1000,Consolidado!$E$5:$E$1000,$B46,Consolidado!$C$5:$C$1000,"Auditoría Interna",Consolidado!$N$5:$N$1000,"X",Consolidado!$H$5:$H$1000,IF($D$9="Todos","&gt;0",$D$9))&lt;&gt;_xlfn.MINIFS(Consolidado!$B$5:$B$1000,Consolidado!$E$5:$E$1000,$B46,Consolidado!$C$5:$C$1000,"Auditoría Interna",Consolidado!$N$5:$N$1000,"X",Consolidado!$H$5:$H$1000,IF($D$9="Todos","&gt;0",$D$9))," y "&amp;TEXT(DAY(_xlfn.MAXIFS(Consolidado!$B$5:$B$1000,Consolidado!$E$5:$E$1000,$B46,Consolidado!$C$5:$C$1000,"Auditoría Interna",Consolidado!$N$5:$N$1000,"X",Consolidado!$H$5:$H$1000,IF($D$9="Todos","&gt;0",$D$9))),"00")&amp;"/"&amp;TEXT(MONTH(_xlfn.MAXIFS(Consolidado!$B$5:$B$1000,Consolidado!$E$5:$E$1000,$B46,Consolidado!$C$5:$C$1000,"Auditoría Interna",Consolidado!$N$5:$N$1000,"X",Consolidado!$H$5:$H$1000,IF($D$9="Todos","&gt;0",$D$9))),"00")&amp;IF($D$9="Todos","/"&amp;RIGHT(YEAR(_xlfn.MAXIFS(Consolidado!$B$5:$B$1000,Consolidado!$E$5:$E$1000,$B46,Consolidado!$C$5:$C$1000,"Auditoría Interna",Consolidado!$N$5:$N$1000,"X",Consolidado!$H$5:$H$1000,IF($D$9="Todos","&gt;0",$D$9))),2),""),""),""),IF(SUMIFS(Consolidado!$AD$5:$AD$1000,Consolidado!$E$5:$E$1000,$B46,Consolidado!$C$5:$C$1000,"Auditoría Externa",Consolidado!$N$5:$N$1000,"X",Consolidado!$H$5:$H$1000,IF($D$9="Todos","&gt;0",$D$9))&gt;0,"Externa "&amp;TEXT(DAY(_xlfn.MINIFS(Consolidado!$B$5:$B$1000,Consolidado!$E$5:$E$1000,$B46,Consolidado!$C$5:$C$1000,"Auditoría Externa",Consolidado!$N$5:$N$1000,"X",Consolidado!$H$5:$H$1000,IF($D$9="Todos","&gt;0",$D$9))),"00")&amp;"/"&amp;TEXT(MONTH(_xlfn.MINIFS(Consolidado!$B$5:$B$1000,Consolidado!$E$5:$E$1000,$B46,Consolidado!$C$5:$C$1000,"Auditoría Externa",Consolidado!$N$5:$N$1000,"X",Consolidado!$H$5:$H$1000,IF($D$9="Todos","&gt;0",$D$9))),"00")&amp;IF($D$9="Todos","/"&amp;RIGHT(YEAR(_xlfn.MINIFS(Consolidado!$B$5:$B$1000,Consolidado!$E$5:$E$1000,$B46,Consolidado!$C$5:$C$1000,"Auditoría Externa",Consolidado!$N$5:$N$1000,"X",Consolidado!$H$5:$H$1000,IF($D$9="Todos","&gt;0",$D$9))),2),"")&amp;IF(_xlfn.MAXIFS(Consolidado!$B$5:$B$1000,Consolidado!$E$5:$E$1000,$B46,Consolidado!$C$5:$C$1000,"Auditoría Externa",Consolidado!$N$5:$N$1000,"X",Consolidado!$H$5:$H$1000,IF($D$9="Todos","&gt;0",$D$9))&lt;&gt;_xlfn.MINIFS(Consolidado!$B$5:$B$1000,Consolidado!$E$5:$E$1000,$B46,Consolidado!$C$5:$C$1000,"Auditoría Externa",Consolidado!$N$5:$N$1000,"X",Consolidado!$H$5:$H$1000,IF($D$9="Todos","&gt;0",$D$9))," y "&amp;TEXT(DAY(_xlfn.MAXIFS(Consolidado!$B$5:$B$1000,Consolidado!$E$5:$E$1000,$B46,Consolidado!$C$5:$C$1000,"Auditoría Externa",Consolidado!$N$5:$N$1000,"X",Consolidado!$H$5:$H$1000,IF($D$9="Todos","&gt;0",$D$9))),"00")&amp;"/"&amp;TEXT(MONTH(_xlfn.MAXIFS(Consolidado!$B$5:$B$1000,Consolidado!$E$5:$E$1000,$B46,Consolidado!$C$5:$C$1000,"Auditoría Externa",Consolidado!$N$5:$N$1000,"X",Consolidado!$H$5:$H$1000,IF($D$9="Todos","&gt;0",$D$9))),"00")&amp;IF($D$9="Todos","/"&amp;RIGHT(YEAR(_xlfn.MAXIFS(Consolidado!$B$5:$B$1000,Consolidado!$E$5:$E$1000,$B46,Consolidado!$C$5:$C$1000,"Auditoría Externa",Consolidado!$N$5:$N$1000,"X",Consolidado!$H$5:$H$1000,IF($D$9="Todos","&gt;0",$D$9))),2),""),""),""),IF(SUMIFS(Consolidado!$AD$5:$AD$1000,Consolidado!$E$5:$E$1000,$B46,Consolidado!$C$5:$C$1000,"SSF",Consolidado!$N$5:$N$1000,"X",Consolidado!$H$5:$H$1000,IF($D$9="Todos","&gt;0",$D$9))&gt;0,"SSF "&amp;TEXT(DAY(_xlfn.MINIFS(Consolidado!$B$5:$B$1000,Consolidado!$E$5:$E$1000,$B46,Consolidado!$C$5:$C$1000,"SSF",Consolidado!$N$5:$N$1000,"X",Consolidado!$H$5:$H$1000,IF($D$9="Todos","&gt;0",$D$9))),"00")&amp;"/"&amp;TEXT(MONTH(_xlfn.MINIFS(Consolidado!$B$5:$B$1000,Consolidado!$E$5:$E$1000,$B46,Consolidado!$C$5:$C$1000,"SSF",Consolidado!$N$5:$N$1000,"X",Consolidado!$H$5:$H$1000,IF($D$9="Todos","&gt;0",$D$9))),"00")&amp;IF($D$9="Todos","/"&amp;RIGHT(YEAR(_xlfn.MINIFS(Consolidado!$B$5:$B$1000,Consolidado!$E$5:$E$1000,$B46,Consolidado!$C$5:$C$1000,"SSF",Consolidado!$N$5:$N$1000,"X",Consolidado!$H$5:$H$1000,IF($D$9="Todos","&gt;0",$D$9))),2),"")&amp;IF(_xlfn.MAXIFS(Consolidado!$B$5:$B$1000,Consolidado!$E$5:$E$1000,$B46,Consolidado!$C$5:$C$1000,"SSF",Consolidado!$N$5:$N$1000,"X",Consolidado!$H$5:$H$1000,IF($D$9="Todos","&gt;0",$D$9))&lt;&gt;_xlfn.MINIFS(Consolidado!$B$5:$B$1000,Consolidado!$E$5:$E$1000,$B46,Consolidado!$C$5:$C$1000,"SSF",Consolidado!$N$5:$N$1000,"X",Consolidado!$H$5:$H$1000,IF($D$9="Todos","&gt;0",$D$9))," y "&amp;TEXT(DAY(_xlfn.MAXIFS(Consolidado!$B$5:$B$1000,Consolidado!$E$5:$E$1000,$B46,Consolidado!$C$5:$C$1000,"SSF",Consolidado!$N$5:$N$1000,"X",Consolidado!$H$5:$H$1000,IF($D$9="Todos","&gt;0",$D$9))),"00")&amp;"/"&amp;TEXT(MONTH(_xlfn.MAXIFS(Consolidado!$B$5:$B$1000,Consolidado!$E$5:$E$1000,$B46,Consolidado!$C$5:$C$1000,"SSF",Consolidado!$N$5:$N$1000,"X",Consolidado!$H$5:$H$1000,IF($D$9="Todos","&gt;0",$D$9))),"00")&amp;IF($D$9="Todos","/"&amp;RIGHT(YEAR(_xlfn.MAXIFS(Consolidado!$B$5:$B$1000,Consolidado!$E$5:$E$1000,$B46,Consolidado!$C$5:$C$1000,"SSF",Consolidado!$N$5:$N$1000,"X",Consolidado!$H$5:$H$1000,IF($D$9="Todos","&gt;0",$D$9))),2),""),""),""),IF(SUMIFS(Consolidado!$AD$5:$AD$1000,Consolidado!$E$5:$E$1000,$B46,Consolidado!$C$5:$C$1000,"Comité de Supervisión",Consolidado!$N$5:$N$1000,"X",Consolidado!$H$5:$H$1000,IF($D$9="Todos","&gt;0",$D$9))&gt;0,"Comité Sup. "&amp;TEXT(DAY(_xlfn.MINIFS(Consolidado!$B$5:$B$1000,Consolidado!$E$5:$E$1000,$B46,Consolidado!$C$5:$C$1000,"Comité de Supervisión",Consolidado!$N$5:$N$1000,"X",Consolidado!$H$5:$H$1000,IF($D$9="Todos","&gt;0",$D$9))),"00")&amp;"/"&amp;TEXT(MONTH(_xlfn.MINIFS(Consolidado!$B$5:$B$1000,Consolidado!$E$5:$E$1000,$B46,Consolidado!$C$5:$C$1000,"Comité de Supervisión",Consolidado!$N$5:$N$1000,"X",Consolidado!$H$5:$H$1000,IF($D$9="Todos","&gt;0",$D$9))),"00")&amp;IF($D$9="Todos","/"&amp;RIGHT(YEAR(_xlfn.MINIFS(Consolidado!$B$5:$B$1000,Consolidado!$E$5:$E$1000,$B46,Consolidado!$C$5:$C$1000,"Comité de Supervisión",Consolidado!$N$5:$N$1000,"X",Consolidado!$H$5:$H$1000,IF($D$9="Todos","&gt;0",$D$9))),2),"")&amp;IF(_xlfn.MAXIFS(Consolidado!$B$5:$B$1000,Consolidado!$E$5:$E$1000,$B46,Consolidado!$C$5:$C$1000,"Comité de Supervisión",Consolidado!$N$5:$N$1000,"X",Consolidado!$H$5:$H$1000,IF($D$9="Todos","&gt;0",$D$9))&lt;&gt;_xlfn.MINIFS(Consolidado!$B$5:$B$1000,Consolidado!$E$5:$E$1000,$B46,Consolidado!$C$5:$C$1000,"Comité de Supervisión",Consolidado!$N$5:$N$1000,"X",Consolidado!$H$5:$H$1000,IF($D$9="Todos","&gt;0",$D$9))," y "&amp;TEXT(DAY(_xlfn.MAXIFS(Consolidado!$B$5:$B$1000,Consolidado!$E$5:$E$1000,$B46,Consolidado!$C$5:$C$1000,"Comité de Supervisión",Consolidado!$N$5:$N$1000,"X",Consolidado!$H$5:$H$1000,IF($D$9="Todos","&gt;0",$D$9))),"00")&amp;"/"&amp;TEXT(MONTH(_xlfn.MAXIFS(Consolidado!$B$5:$B$1000,Consolidado!$E$5:$E$1000,$B46,Consolidado!$C$5:$C$1000,"Comité de Supervisión",Consolidado!$N$5:$N$1000,"X",Consolidado!$H$5:$H$1000,IF($D$9="Todos","&gt;0",$D$9))),"00")&amp;IF($D$9="Todos","/"&amp;RIGHT(YEAR(_xlfn.MAXIFS(Consolidado!$B$5:$B$1000,Consolidado!$E$5:$E$1000,$B46,Consolidado!$C$5:$C$1000,"Comité de Supervisión",Consolidado!$N$5:$N$1000,"X",Consolidado!$H$5:$H$1000,IF($D$9="Todos","&gt;0",$D$9))),2),""),""),""),IF(SUMIFS(Consolidado!$AD$5:$AD$1000,Consolidado!$E$5:$E$1000,$B46,Consolidado!$C$5:$C$1000,"Consejo de Administración",Consolidado!$N$5:$N$1000,"X",Consolidado!$H$5:$H$1000,IF($D$9="Todos","&gt;0",$D$9))&gt;0,"Consejo "&amp;TEXT(DAY(_xlfn.MINIFS(Consolidado!$B$5:$B$1000,Consolidado!$E$5:$E$1000,$B46,Consolidado!$C$5:$C$1000,"Consejo de Administración",Consolidado!$N$5:$N$1000,"X",Consolidado!$H$5:$H$1000,IF($D$9="Todos","&gt;0",$D$9))),"00")&amp;"/"&amp;TEXT(MONTH(_xlfn.MINIFS(Consolidado!$B$5:$B$1000,Consolidado!$E$5:$E$1000,$B46,Consolidado!$C$5:$C$1000,"Consejo de Administración",Consolidado!$N$5:$N$1000,"X",Consolidado!$H$5:$H$1000,IF($D$9="Todos","&gt;0",$D$9))),"00")&amp;IF($D$9="Todos","/"&amp;RIGHT(YEAR(_xlfn.MINIFS(Consolidado!$B$5:$B$1000,Consolidado!$E$5:$E$1000,$B46,Consolidado!$C$5:$C$1000,"Consejo de Administración",Consolidado!$N$5:$N$1000,"X",Consolidado!$H$5:$H$1000,IF($D$9="Todos","&gt;0",$D$9))),2),"")&amp;IF(_xlfn.MAXIFS(Consolidado!$B$5:$B$1000,Consolidado!$E$5:$E$1000,$B46,Consolidado!$C$5:$C$1000,"Consejo de Administración",Consolidado!$N$5:$N$1000,"X",Consolidado!$H$5:$H$1000,IF($D$9="Todos","&gt;0",$D$9))&lt;&gt;_xlfn.MINIFS(Consolidado!$B$5:$B$1000,Consolidado!$E$5:$E$1000,$B46,Consolidado!$C$5:$C$1000,"Consejo de Administración",Consolidado!$N$5:$N$1000,"X",Consolidado!$H$5:$H$1000,IF($D$9="Todos","&gt;0",$D$9))," y "&amp;TEXT(DAY(_xlfn.MAXIFS(Consolidado!$B$5:$B$1000,Consolidado!$E$5:$E$1000,$B46,Consolidado!$C$5:$C$1000,"Consejo de Administración",Consolidado!$N$5:$N$1000,"X",Consolidado!$H$5:$H$1000,IF($D$9="Todos","&gt;0",$D$9))),"00")&amp;"/"&amp;TEXT(MONTH(_xlfn.MAXIFS(Consolidado!$B$5:$B$1000,Consolidado!$E$5:$E$1000,$B46,Consolidado!$C$5:$C$1000,"Consejo de Administración",Consolidado!$N$5:$N$1000,"X",Consolidado!$H$5:$H$1000,IF($D$9="Todos","&gt;0",$D$9))),"00")&amp;IF($D$9="Todos","/"&amp;RIGHT(YEAR(_xlfn.MAXIFS(Consolidado!$B$5:$B$1000,Consolidado!$E$5:$E$1000,$B46,Consolidado!$C$5:$C$1000,"Consejo de Administración",Consolidado!$N$5:$N$1000,"X",Consolidado!$H$5:$H$1000,IF($D$9="Todos","&gt;0",$D$9))),2),""),""),""),IF(SUMIFS(Consolidado!$AD$5:$AD$1000,Consolidado!$E$5:$E$1000,$B46,Consolidado!$C$5:$C$1000,"Otros",Consolidado!$N$5:$N$1000,"X",Consolidado!$H$5:$H$1000,IF($D$9="Todos","&gt;0",$D$9))&gt;0,"Otros "&amp;TEXT(DAY(_xlfn.MINIFS(Consolidado!$B$5:$B$1000,Consolidado!$E$5:$E$1000,$B46,Consolidado!$C$5:$C$1000,"Otros",Consolidado!$N$5:$N$1000,"X",Consolidado!$H$5:$H$1000,IF($D$9="Todos","&gt;0",$D$9))),"00")&amp;"/"&amp;TEXT(MONTH(_xlfn.MINIFS(Consolidado!$B$5:$B$1000,Consolidado!$E$5:$E$1000,$B46,Consolidado!$C$5:$C$1000,"Otros",Consolidado!$N$5:$N$1000,"X",Consolidado!$H$5:$H$1000,IF($D$9="Todos","&gt;0",$D$9))),"00")&amp;IF($D$9="Todos","/"&amp;RIGHT(YEAR(_xlfn.MINIFS(Consolidado!$B$5:$B$1000,Consolidado!$E$5:$E$1000,$B46,Consolidado!$C$5:$C$1000,"Otros",Consolidado!$N$5:$N$1000,"X",Consolidado!$H$5:$H$1000,IF($D$9="Todos","&gt;0",$D$9))),2),"")&amp;IF(_xlfn.MAXIFS(Consolidado!$B$5:$B$1000,Consolidado!$E$5:$E$1000,$B46,Consolidado!$C$5:$C$1000,"Otros",Consolidado!$N$5:$N$1000,"X",Consolidado!$H$5:$H$1000,IF($D$9="Todos","&gt;0",$D$9))&lt;&gt;_xlfn.MINIFS(Consolidado!$B$5:$B$1000,Consolidado!$E$5:$E$1000,$B46,Consolidado!$C$5:$C$1000,"Otros",Consolidado!$N$5:$N$1000,"X",Consolidado!$H$5:$H$1000,IF($D$9="Todos","&gt;0",$D$9))," y "&amp;TEXT(DAY(_xlfn.MAXIFS(Consolidado!$B$5:$B$1000,Consolidado!$E$5:$E$1000,$B46,Consolidado!$C$5:$C$1000,"Otros",Consolidado!$N$5:$N$1000,"X",Consolidado!$H$5:$H$1000,IF($D$9="Todos","&gt;0",$D$9))),"00")&amp;"/"&amp;TEXT(MONTH(_xlfn.MAXIFS(Consolidado!$B$5:$B$1000,Consolidado!$E$5:$E$1000,$B46,Consolidado!$C$5:$C$1000,"Otros",Consolidado!$N$5:$N$1000,"X",Consolidado!$H$5:$H$1000,IF($D$9="Todos","&gt;0",$D$9))),"00")&amp;IF($D$9="Todos","/"&amp;RIGHT(YEAR(_xlfn.MAXIFS(Consolidado!$B$5:$B$1000,Consolidado!$E$5:$E$1000,$B46,Consolidado!$C$5:$C$1000,"Otros",Consolidado!$N$5:$N$1000,"X",Consolidado!$H$5:$H$1000,IF($D$9="Todos","&gt;0",$D$9))),2),""),""),""))</f>
        <v/>
      </c>
      <c r="Q46" s="37" t="str">
        <f aca="false">_xlfn.TEXTJOIN(" +"&amp;CHAR(10),TRUE(),IF(SUMIFS(Consolidado!$AD$5:$AD$1000,Consolidado!$E$5:$E$1000,$B46,Consolidado!$C$5:$C$1000,"Auditoría Interna",Consolidado!$O$5:$O$1000,"X",Consolidado!$H$5:$H$1000,IF($D$9="Todos","&gt;0",$D$9))&gt;0,"Interna "&amp;TEXT(DAY(_xlfn.MINIFS(Consolidado!$B$5:$B$1000,Consolidado!$E$5:$E$1000,$B46,Consolidado!$C$5:$C$1000,"Auditoría Interna",Consolidado!$O$5:$O$1000,"X",Consolidado!$H$5:$H$1000,IF($D$9="Todos","&gt;0",$D$9))),"00")&amp;"/"&amp;TEXT(MONTH(_xlfn.MINIFS(Consolidado!$B$5:$B$1000,Consolidado!$E$5:$E$1000,$B46,Consolidado!$C$5:$C$1000,"Auditoría Interna",Consolidado!$O$5:$O$1000,"X",Consolidado!$H$5:$H$1000,IF($D$9="Todos","&gt;0",$D$9))),"00")&amp;IF($D$9="Todos","/"&amp;RIGHT(YEAR(_xlfn.MINIFS(Consolidado!$B$5:$B$1000,Consolidado!$E$5:$E$1000,$B46,Consolidado!$C$5:$C$1000,"Auditoría Interna",Consolidado!$O$5:$O$1000,"X",Consolidado!$H$5:$H$1000,IF($D$9="Todos","&gt;0",$D$9))),2),"")&amp;IF(_xlfn.MAXIFS(Consolidado!$B$5:$B$1000,Consolidado!$E$5:$E$1000,$B46,Consolidado!$C$5:$C$1000,"Auditoría Interna",Consolidado!$O$5:$O$1000,"X",Consolidado!$H$5:$H$1000,IF($D$9="Todos","&gt;0",$D$9))&lt;&gt;_xlfn.MINIFS(Consolidado!$B$5:$B$1000,Consolidado!$E$5:$E$1000,$B46,Consolidado!$C$5:$C$1000,"Auditoría Interna",Consolidado!$O$5:$O$1000,"X",Consolidado!$H$5:$H$1000,IF($D$9="Todos","&gt;0",$D$9))," y "&amp;TEXT(DAY(_xlfn.MAXIFS(Consolidado!$B$5:$B$1000,Consolidado!$E$5:$E$1000,$B46,Consolidado!$C$5:$C$1000,"Auditoría Interna",Consolidado!$O$5:$O$1000,"X",Consolidado!$H$5:$H$1000,IF($D$9="Todos","&gt;0",$D$9))),"00")&amp;"/"&amp;TEXT(MONTH(_xlfn.MAXIFS(Consolidado!$B$5:$B$1000,Consolidado!$E$5:$E$1000,$B46,Consolidado!$C$5:$C$1000,"Auditoría Interna",Consolidado!$O$5:$O$1000,"X",Consolidado!$H$5:$H$1000,IF($D$9="Todos","&gt;0",$D$9))),"00")&amp;IF($D$9="Todos","/"&amp;RIGHT(YEAR(_xlfn.MAXIFS(Consolidado!$B$5:$B$1000,Consolidado!$E$5:$E$1000,$B46,Consolidado!$C$5:$C$1000,"Auditoría Interna",Consolidado!$O$5:$O$1000,"X",Consolidado!$H$5:$H$1000,IF($D$9="Todos","&gt;0",$D$9))),2),""),""),""),IF(SUMIFS(Consolidado!$AD$5:$AD$1000,Consolidado!$E$5:$E$1000,$B46,Consolidado!$C$5:$C$1000,"Auditoría Externa",Consolidado!$O$5:$O$1000,"X",Consolidado!$H$5:$H$1000,IF($D$9="Todos","&gt;0",$D$9))&gt;0,"Externa "&amp;TEXT(DAY(_xlfn.MINIFS(Consolidado!$B$5:$B$1000,Consolidado!$E$5:$E$1000,$B46,Consolidado!$C$5:$C$1000,"Auditoría Externa",Consolidado!$O$5:$O$1000,"X",Consolidado!$H$5:$H$1000,IF($D$9="Todos","&gt;0",$D$9))),"00")&amp;"/"&amp;TEXT(MONTH(_xlfn.MINIFS(Consolidado!$B$5:$B$1000,Consolidado!$E$5:$E$1000,$B46,Consolidado!$C$5:$C$1000,"Auditoría Externa",Consolidado!$O$5:$O$1000,"X",Consolidado!$H$5:$H$1000,IF($D$9="Todos","&gt;0",$D$9))),"00")&amp;IF($D$9="Todos","/"&amp;RIGHT(YEAR(_xlfn.MINIFS(Consolidado!$B$5:$B$1000,Consolidado!$E$5:$E$1000,$B46,Consolidado!$C$5:$C$1000,"Auditoría Externa",Consolidado!$O$5:$O$1000,"X",Consolidado!$H$5:$H$1000,IF($D$9="Todos","&gt;0",$D$9))),2),"")&amp;IF(_xlfn.MAXIFS(Consolidado!$B$5:$B$1000,Consolidado!$E$5:$E$1000,$B46,Consolidado!$C$5:$C$1000,"Auditoría Externa",Consolidado!$O$5:$O$1000,"X",Consolidado!$H$5:$H$1000,IF($D$9="Todos","&gt;0",$D$9))&lt;&gt;_xlfn.MINIFS(Consolidado!$B$5:$B$1000,Consolidado!$E$5:$E$1000,$B46,Consolidado!$C$5:$C$1000,"Auditoría Externa",Consolidado!$O$5:$O$1000,"X",Consolidado!$H$5:$H$1000,IF($D$9="Todos","&gt;0",$D$9))," y "&amp;TEXT(DAY(_xlfn.MAXIFS(Consolidado!$B$5:$B$1000,Consolidado!$E$5:$E$1000,$B46,Consolidado!$C$5:$C$1000,"Auditoría Externa",Consolidado!$O$5:$O$1000,"X",Consolidado!$H$5:$H$1000,IF($D$9="Todos","&gt;0",$D$9))),"00")&amp;"/"&amp;TEXT(MONTH(_xlfn.MAXIFS(Consolidado!$B$5:$B$1000,Consolidado!$E$5:$E$1000,$B46,Consolidado!$C$5:$C$1000,"Auditoría Externa",Consolidado!$O$5:$O$1000,"X",Consolidado!$H$5:$H$1000,IF($D$9="Todos","&gt;0",$D$9))),"00")&amp;IF($D$9="Todos","/"&amp;RIGHT(YEAR(_xlfn.MAXIFS(Consolidado!$B$5:$B$1000,Consolidado!$E$5:$E$1000,$B46,Consolidado!$C$5:$C$1000,"Auditoría Externa",Consolidado!$O$5:$O$1000,"X",Consolidado!$H$5:$H$1000,IF($D$9="Todos","&gt;0",$D$9))),2),""),""),""),IF(SUMIFS(Consolidado!$AD$5:$AD$1000,Consolidado!$E$5:$E$1000,$B46,Consolidado!$C$5:$C$1000,"SSF",Consolidado!$O$5:$O$1000,"X",Consolidado!$H$5:$H$1000,IF($D$9="Todos","&gt;0",$D$9))&gt;0,"SSF "&amp;TEXT(DAY(_xlfn.MINIFS(Consolidado!$B$5:$B$1000,Consolidado!$E$5:$E$1000,$B46,Consolidado!$C$5:$C$1000,"SSF",Consolidado!$O$5:$O$1000,"X",Consolidado!$H$5:$H$1000,IF($D$9="Todos","&gt;0",$D$9))),"00")&amp;"/"&amp;TEXT(MONTH(_xlfn.MINIFS(Consolidado!$B$5:$B$1000,Consolidado!$E$5:$E$1000,$B46,Consolidado!$C$5:$C$1000,"SSF",Consolidado!$O$5:$O$1000,"X",Consolidado!$H$5:$H$1000,IF($D$9="Todos","&gt;0",$D$9))),"00")&amp;IF($D$9="Todos","/"&amp;RIGHT(YEAR(_xlfn.MINIFS(Consolidado!$B$5:$B$1000,Consolidado!$E$5:$E$1000,$B46,Consolidado!$C$5:$C$1000,"SSF",Consolidado!$O$5:$O$1000,"X",Consolidado!$H$5:$H$1000,IF($D$9="Todos","&gt;0",$D$9))),2),"")&amp;IF(_xlfn.MAXIFS(Consolidado!$B$5:$B$1000,Consolidado!$E$5:$E$1000,$B46,Consolidado!$C$5:$C$1000,"SSF",Consolidado!$O$5:$O$1000,"X",Consolidado!$H$5:$H$1000,IF($D$9="Todos","&gt;0",$D$9))&lt;&gt;_xlfn.MINIFS(Consolidado!$B$5:$B$1000,Consolidado!$E$5:$E$1000,$B46,Consolidado!$C$5:$C$1000,"SSF",Consolidado!$O$5:$O$1000,"X",Consolidado!$H$5:$H$1000,IF($D$9="Todos","&gt;0",$D$9))," y "&amp;TEXT(DAY(_xlfn.MAXIFS(Consolidado!$B$5:$B$1000,Consolidado!$E$5:$E$1000,$B46,Consolidado!$C$5:$C$1000,"SSF",Consolidado!$O$5:$O$1000,"X",Consolidado!$H$5:$H$1000,IF($D$9="Todos","&gt;0",$D$9))),"00")&amp;"/"&amp;TEXT(MONTH(_xlfn.MAXIFS(Consolidado!$B$5:$B$1000,Consolidado!$E$5:$E$1000,$B46,Consolidado!$C$5:$C$1000,"SSF",Consolidado!$O$5:$O$1000,"X",Consolidado!$H$5:$H$1000,IF($D$9="Todos","&gt;0",$D$9))),"00")&amp;IF($D$9="Todos","/"&amp;RIGHT(YEAR(_xlfn.MAXIFS(Consolidado!$B$5:$B$1000,Consolidado!$E$5:$E$1000,$B46,Consolidado!$C$5:$C$1000,"SSF",Consolidado!$O$5:$O$1000,"X",Consolidado!$H$5:$H$1000,IF($D$9="Todos","&gt;0",$D$9))),2),""),""),""),IF(SUMIFS(Consolidado!$AD$5:$AD$1000,Consolidado!$E$5:$E$1000,$B46,Consolidado!$C$5:$C$1000,"Comité de Supervisión",Consolidado!$O$5:$O$1000,"X",Consolidado!$H$5:$H$1000,IF($D$9="Todos","&gt;0",$D$9))&gt;0,"Comité Sup. "&amp;TEXT(DAY(_xlfn.MINIFS(Consolidado!$B$5:$B$1000,Consolidado!$E$5:$E$1000,$B46,Consolidado!$C$5:$C$1000,"Comité de Supervisión",Consolidado!$O$5:$O$1000,"X",Consolidado!$H$5:$H$1000,IF($D$9="Todos","&gt;0",$D$9))),"00")&amp;"/"&amp;TEXT(MONTH(_xlfn.MINIFS(Consolidado!$B$5:$B$1000,Consolidado!$E$5:$E$1000,$B46,Consolidado!$C$5:$C$1000,"Comité de Supervisión",Consolidado!$O$5:$O$1000,"X",Consolidado!$H$5:$H$1000,IF($D$9="Todos","&gt;0",$D$9))),"00")&amp;IF($D$9="Todos","/"&amp;RIGHT(YEAR(_xlfn.MINIFS(Consolidado!$B$5:$B$1000,Consolidado!$E$5:$E$1000,$B46,Consolidado!$C$5:$C$1000,"Comité de Supervisión",Consolidado!$O$5:$O$1000,"X",Consolidado!$H$5:$H$1000,IF($D$9="Todos","&gt;0",$D$9))),2),"")&amp;IF(_xlfn.MAXIFS(Consolidado!$B$5:$B$1000,Consolidado!$E$5:$E$1000,$B46,Consolidado!$C$5:$C$1000,"Comité de Supervisión",Consolidado!$O$5:$O$1000,"X",Consolidado!$H$5:$H$1000,IF($D$9="Todos","&gt;0",$D$9))&lt;&gt;_xlfn.MINIFS(Consolidado!$B$5:$B$1000,Consolidado!$E$5:$E$1000,$B46,Consolidado!$C$5:$C$1000,"Comité de Supervisión",Consolidado!$O$5:$O$1000,"X",Consolidado!$H$5:$H$1000,IF($D$9="Todos","&gt;0",$D$9))," y "&amp;TEXT(DAY(_xlfn.MAXIFS(Consolidado!$B$5:$B$1000,Consolidado!$E$5:$E$1000,$B46,Consolidado!$C$5:$C$1000,"Comité de Supervisión",Consolidado!$O$5:$O$1000,"X",Consolidado!$H$5:$H$1000,IF($D$9="Todos","&gt;0",$D$9))),"00")&amp;"/"&amp;TEXT(MONTH(_xlfn.MAXIFS(Consolidado!$B$5:$B$1000,Consolidado!$E$5:$E$1000,$B46,Consolidado!$C$5:$C$1000,"Comité de Supervisión",Consolidado!$O$5:$O$1000,"X",Consolidado!$H$5:$H$1000,IF($D$9="Todos","&gt;0",$D$9))),"00")&amp;IF($D$9="Todos","/"&amp;RIGHT(YEAR(_xlfn.MAXIFS(Consolidado!$B$5:$B$1000,Consolidado!$E$5:$E$1000,$B46,Consolidado!$C$5:$C$1000,"Comité de Supervisión",Consolidado!$O$5:$O$1000,"X",Consolidado!$H$5:$H$1000,IF($D$9="Todos","&gt;0",$D$9))),2),""),""),""),IF(SUMIFS(Consolidado!$AD$5:$AD$1000,Consolidado!$E$5:$E$1000,$B46,Consolidado!$C$5:$C$1000,"Consejo de Administración",Consolidado!$O$5:$O$1000,"X",Consolidado!$H$5:$H$1000,IF($D$9="Todos","&gt;0",$D$9))&gt;0,"Consejo "&amp;TEXT(DAY(_xlfn.MINIFS(Consolidado!$B$5:$B$1000,Consolidado!$E$5:$E$1000,$B46,Consolidado!$C$5:$C$1000,"Consejo de Administración",Consolidado!$O$5:$O$1000,"X",Consolidado!$H$5:$H$1000,IF($D$9="Todos","&gt;0",$D$9))),"00")&amp;"/"&amp;TEXT(MONTH(_xlfn.MINIFS(Consolidado!$B$5:$B$1000,Consolidado!$E$5:$E$1000,$B46,Consolidado!$C$5:$C$1000,"Consejo de Administración",Consolidado!$O$5:$O$1000,"X",Consolidado!$H$5:$H$1000,IF($D$9="Todos","&gt;0",$D$9))),"00")&amp;IF($D$9="Todos","/"&amp;RIGHT(YEAR(_xlfn.MINIFS(Consolidado!$B$5:$B$1000,Consolidado!$E$5:$E$1000,$B46,Consolidado!$C$5:$C$1000,"Consejo de Administración",Consolidado!$O$5:$O$1000,"X",Consolidado!$H$5:$H$1000,IF($D$9="Todos","&gt;0",$D$9))),2),"")&amp;IF(_xlfn.MAXIFS(Consolidado!$B$5:$B$1000,Consolidado!$E$5:$E$1000,$B46,Consolidado!$C$5:$C$1000,"Consejo de Administración",Consolidado!$O$5:$O$1000,"X",Consolidado!$H$5:$H$1000,IF($D$9="Todos","&gt;0",$D$9))&lt;&gt;_xlfn.MINIFS(Consolidado!$B$5:$B$1000,Consolidado!$E$5:$E$1000,$B46,Consolidado!$C$5:$C$1000,"Consejo de Administración",Consolidado!$O$5:$O$1000,"X",Consolidado!$H$5:$H$1000,IF($D$9="Todos","&gt;0",$D$9))," y "&amp;TEXT(DAY(_xlfn.MAXIFS(Consolidado!$B$5:$B$1000,Consolidado!$E$5:$E$1000,$B46,Consolidado!$C$5:$C$1000,"Consejo de Administración",Consolidado!$O$5:$O$1000,"X",Consolidado!$H$5:$H$1000,IF($D$9="Todos","&gt;0",$D$9))),"00")&amp;"/"&amp;TEXT(MONTH(_xlfn.MAXIFS(Consolidado!$B$5:$B$1000,Consolidado!$E$5:$E$1000,$B46,Consolidado!$C$5:$C$1000,"Consejo de Administración",Consolidado!$O$5:$O$1000,"X",Consolidado!$H$5:$H$1000,IF($D$9="Todos","&gt;0",$D$9))),"00")&amp;IF($D$9="Todos","/"&amp;RIGHT(YEAR(_xlfn.MAXIFS(Consolidado!$B$5:$B$1000,Consolidado!$E$5:$E$1000,$B46,Consolidado!$C$5:$C$1000,"Consejo de Administración",Consolidado!$O$5:$O$1000,"X",Consolidado!$H$5:$H$1000,IF($D$9="Todos","&gt;0",$D$9))),2),""),""),""),IF(SUMIFS(Consolidado!$AD$5:$AD$1000,Consolidado!$E$5:$E$1000,$B46,Consolidado!$C$5:$C$1000,"Otros",Consolidado!$O$5:$O$1000,"X",Consolidado!$H$5:$H$1000,IF($D$9="Todos","&gt;0",$D$9))&gt;0,"Otros "&amp;TEXT(DAY(_xlfn.MINIFS(Consolidado!$B$5:$B$1000,Consolidado!$E$5:$E$1000,$B46,Consolidado!$C$5:$C$1000,"Otros",Consolidado!$O$5:$O$1000,"X",Consolidado!$H$5:$H$1000,IF($D$9="Todos","&gt;0",$D$9))),"00")&amp;"/"&amp;TEXT(MONTH(_xlfn.MINIFS(Consolidado!$B$5:$B$1000,Consolidado!$E$5:$E$1000,$B46,Consolidado!$C$5:$C$1000,"Otros",Consolidado!$O$5:$O$1000,"X",Consolidado!$H$5:$H$1000,IF($D$9="Todos","&gt;0",$D$9))),"00")&amp;IF($D$9="Todos","/"&amp;RIGHT(YEAR(_xlfn.MINIFS(Consolidado!$B$5:$B$1000,Consolidado!$E$5:$E$1000,$B46,Consolidado!$C$5:$C$1000,"Otros",Consolidado!$O$5:$O$1000,"X",Consolidado!$H$5:$H$1000,IF($D$9="Todos","&gt;0",$D$9))),2),"")&amp;IF(_xlfn.MAXIFS(Consolidado!$B$5:$B$1000,Consolidado!$E$5:$E$1000,$B46,Consolidado!$C$5:$C$1000,"Otros",Consolidado!$O$5:$O$1000,"X",Consolidado!$H$5:$H$1000,IF($D$9="Todos","&gt;0",$D$9))&lt;&gt;_xlfn.MINIFS(Consolidado!$B$5:$B$1000,Consolidado!$E$5:$E$1000,$B46,Consolidado!$C$5:$C$1000,"Otros",Consolidado!$O$5:$O$1000,"X",Consolidado!$H$5:$H$1000,IF($D$9="Todos","&gt;0",$D$9))," y "&amp;TEXT(DAY(_xlfn.MAXIFS(Consolidado!$B$5:$B$1000,Consolidado!$E$5:$E$1000,$B46,Consolidado!$C$5:$C$1000,"Otros",Consolidado!$O$5:$O$1000,"X",Consolidado!$H$5:$H$1000,IF($D$9="Todos","&gt;0",$D$9))),"00")&amp;"/"&amp;TEXT(MONTH(_xlfn.MAXIFS(Consolidado!$B$5:$B$1000,Consolidado!$E$5:$E$1000,$B46,Consolidado!$C$5:$C$1000,"Otros",Consolidado!$O$5:$O$1000,"X",Consolidado!$H$5:$H$1000,IF($D$9="Todos","&gt;0",$D$9))),"00")&amp;IF($D$9="Todos","/"&amp;RIGHT(YEAR(_xlfn.MAXIFS(Consolidado!$B$5:$B$1000,Consolidado!$E$5:$E$1000,$B46,Consolidado!$C$5:$C$1000,"Otros",Consolidado!$O$5:$O$1000,"X",Consolidado!$H$5:$H$1000,IF($D$9="Todos","&gt;0",$D$9))),2),""),""),""))</f>
        <v/>
      </c>
      <c r="R46" s="37" t="str">
        <f aca="false">_xlfn.TEXTJOIN(" +"&amp;CHAR(10),TRUE(),IF(SUMIFS(Consolidado!$AD$5:$AD$1000,Consolidado!$E$5:$E$1000,$B46,Consolidado!$C$5:$C$1000,"Auditoría Interna",Consolidado!$P$5:$P$1000,"X",Consolidado!$H$5:$H$1000,IF($D$9="Todos","&gt;0",$D$9))&gt;0,"Interna "&amp;TEXT(DAY(_xlfn.MINIFS(Consolidado!$B$5:$B$1000,Consolidado!$E$5:$E$1000,$B46,Consolidado!$C$5:$C$1000,"Auditoría Interna",Consolidado!$P$5:$P$1000,"X",Consolidado!$H$5:$H$1000,IF($D$9="Todos","&gt;0",$D$9))),"00")&amp;"/"&amp;TEXT(MONTH(_xlfn.MINIFS(Consolidado!$B$5:$B$1000,Consolidado!$E$5:$E$1000,$B46,Consolidado!$C$5:$C$1000,"Auditoría Interna",Consolidado!$P$5:$P$1000,"X",Consolidado!$H$5:$H$1000,IF($D$9="Todos","&gt;0",$D$9))),"00")&amp;IF($D$9="Todos","/"&amp;RIGHT(YEAR(_xlfn.MINIFS(Consolidado!$B$5:$B$1000,Consolidado!$E$5:$E$1000,$B46,Consolidado!$C$5:$C$1000,"Auditoría Interna",Consolidado!$P$5:$P$1000,"X",Consolidado!$H$5:$H$1000,IF($D$9="Todos","&gt;0",$D$9))),2),"")&amp;IF(_xlfn.MAXIFS(Consolidado!$B$5:$B$1000,Consolidado!$E$5:$E$1000,$B46,Consolidado!$C$5:$C$1000,"Auditoría Interna",Consolidado!$P$5:$P$1000,"X",Consolidado!$H$5:$H$1000,IF($D$9="Todos","&gt;0",$D$9))&lt;&gt;_xlfn.MINIFS(Consolidado!$B$5:$B$1000,Consolidado!$E$5:$E$1000,$B46,Consolidado!$C$5:$C$1000,"Auditoría Interna",Consolidado!$P$5:$P$1000,"X",Consolidado!$H$5:$H$1000,IF($D$9="Todos","&gt;0",$D$9))," y "&amp;TEXT(DAY(_xlfn.MAXIFS(Consolidado!$B$5:$B$1000,Consolidado!$E$5:$E$1000,$B46,Consolidado!$C$5:$C$1000,"Auditoría Interna",Consolidado!$P$5:$P$1000,"X",Consolidado!$H$5:$H$1000,IF($D$9="Todos","&gt;0",$D$9))),"00")&amp;"/"&amp;TEXT(MONTH(_xlfn.MAXIFS(Consolidado!$B$5:$B$1000,Consolidado!$E$5:$E$1000,$B46,Consolidado!$C$5:$C$1000,"Auditoría Interna",Consolidado!$P$5:$P$1000,"X",Consolidado!$H$5:$H$1000,IF($D$9="Todos","&gt;0",$D$9))),"00")&amp;IF($D$9="Todos","/"&amp;RIGHT(YEAR(_xlfn.MAXIFS(Consolidado!$B$5:$B$1000,Consolidado!$E$5:$E$1000,$B46,Consolidado!$C$5:$C$1000,"Auditoría Interna",Consolidado!$P$5:$P$1000,"X",Consolidado!$H$5:$H$1000,IF($D$9="Todos","&gt;0",$D$9))),2),""),""),""),IF(SUMIFS(Consolidado!$AD$5:$AD$1000,Consolidado!$E$5:$E$1000,$B46,Consolidado!$C$5:$C$1000,"Auditoría Externa",Consolidado!$P$5:$P$1000,"X",Consolidado!$H$5:$H$1000,IF($D$9="Todos","&gt;0",$D$9))&gt;0,"Externa "&amp;TEXT(DAY(_xlfn.MINIFS(Consolidado!$B$5:$B$1000,Consolidado!$E$5:$E$1000,$B46,Consolidado!$C$5:$C$1000,"Auditoría Externa",Consolidado!$P$5:$P$1000,"X",Consolidado!$H$5:$H$1000,IF($D$9="Todos","&gt;0",$D$9))),"00")&amp;"/"&amp;TEXT(MONTH(_xlfn.MINIFS(Consolidado!$B$5:$B$1000,Consolidado!$E$5:$E$1000,$B46,Consolidado!$C$5:$C$1000,"Auditoría Externa",Consolidado!$P$5:$P$1000,"X",Consolidado!$H$5:$H$1000,IF($D$9="Todos","&gt;0",$D$9))),"00")&amp;IF($D$9="Todos","/"&amp;RIGHT(YEAR(_xlfn.MINIFS(Consolidado!$B$5:$B$1000,Consolidado!$E$5:$E$1000,$B46,Consolidado!$C$5:$C$1000,"Auditoría Externa",Consolidado!$P$5:$P$1000,"X",Consolidado!$H$5:$H$1000,IF($D$9="Todos","&gt;0",$D$9))),2),"")&amp;IF(_xlfn.MAXIFS(Consolidado!$B$5:$B$1000,Consolidado!$E$5:$E$1000,$B46,Consolidado!$C$5:$C$1000,"Auditoría Externa",Consolidado!$P$5:$P$1000,"X",Consolidado!$H$5:$H$1000,IF($D$9="Todos","&gt;0",$D$9))&lt;&gt;_xlfn.MINIFS(Consolidado!$B$5:$B$1000,Consolidado!$E$5:$E$1000,$B46,Consolidado!$C$5:$C$1000,"Auditoría Externa",Consolidado!$P$5:$P$1000,"X",Consolidado!$H$5:$H$1000,IF($D$9="Todos","&gt;0",$D$9))," y "&amp;TEXT(DAY(_xlfn.MAXIFS(Consolidado!$B$5:$B$1000,Consolidado!$E$5:$E$1000,$B46,Consolidado!$C$5:$C$1000,"Auditoría Externa",Consolidado!$P$5:$P$1000,"X",Consolidado!$H$5:$H$1000,IF($D$9="Todos","&gt;0",$D$9))),"00")&amp;"/"&amp;TEXT(MONTH(_xlfn.MAXIFS(Consolidado!$B$5:$B$1000,Consolidado!$E$5:$E$1000,$B46,Consolidado!$C$5:$C$1000,"Auditoría Externa",Consolidado!$P$5:$P$1000,"X",Consolidado!$H$5:$H$1000,IF($D$9="Todos","&gt;0",$D$9))),"00")&amp;IF($D$9="Todos","/"&amp;RIGHT(YEAR(_xlfn.MAXIFS(Consolidado!$B$5:$B$1000,Consolidado!$E$5:$E$1000,$B46,Consolidado!$C$5:$C$1000,"Auditoría Externa",Consolidado!$P$5:$P$1000,"X",Consolidado!$H$5:$H$1000,IF($D$9="Todos","&gt;0",$D$9))),2),""),""),""),IF(SUMIFS(Consolidado!$AD$5:$AD$1000,Consolidado!$E$5:$E$1000,$B46,Consolidado!$C$5:$C$1000,"SSF",Consolidado!$P$5:$P$1000,"X",Consolidado!$H$5:$H$1000,IF($D$9="Todos","&gt;0",$D$9))&gt;0,"SSF "&amp;TEXT(DAY(_xlfn.MINIFS(Consolidado!$B$5:$B$1000,Consolidado!$E$5:$E$1000,$B46,Consolidado!$C$5:$C$1000,"SSF",Consolidado!$P$5:$P$1000,"X",Consolidado!$H$5:$H$1000,IF($D$9="Todos","&gt;0",$D$9))),"00")&amp;"/"&amp;TEXT(MONTH(_xlfn.MINIFS(Consolidado!$B$5:$B$1000,Consolidado!$E$5:$E$1000,$B46,Consolidado!$C$5:$C$1000,"SSF",Consolidado!$P$5:$P$1000,"X",Consolidado!$H$5:$H$1000,IF($D$9="Todos","&gt;0",$D$9))),"00")&amp;IF($D$9="Todos","/"&amp;RIGHT(YEAR(_xlfn.MINIFS(Consolidado!$B$5:$B$1000,Consolidado!$E$5:$E$1000,$B46,Consolidado!$C$5:$C$1000,"SSF",Consolidado!$P$5:$P$1000,"X",Consolidado!$H$5:$H$1000,IF($D$9="Todos","&gt;0",$D$9))),2),"")&amp;IF(_xlfn.MAXIFS(Consolidado!$B$5:$B$1000,Consolidado!$E$5:$E$1000,$B46,Consolidado!$C$5:$C$1000,"SSF",Consolidado!$P$5:$P$1000,"X",Consolidado!$H$5:$H$1000,IF($D$9="Todos","&gt;0",$D$9))&lt;&gt;_xlfn.MINIFS(Consolidado!$B$5:$B$1000,Consolidado!$E$5:$E$1000,$B46,Consolidado!$C$5:$C$1000,"SSF",Consolidado!$P$5:$P$1000,"X",Consolidado!$H$5:$H$1000,IF($D$9="Todos","&gt;0",$D$9))," y "&amp;TEXT(DAY(_xlfn.MAXIFS(Consolidado!$B$5:$B$1000,Consolidado!$E$5:$E$1000,$B46,Consolidado!$C$5:$C$1000,"SSF",Consolidado!$P$5:$P$1000,"X",Consolidado!$H$5:$H$1000,IF($D$9="Todos","&gt;0",$D$9))),"00")&amp;"/"&amp;TEXT(MONTH(_xlfn.MAXIFS(Consolidado!$B$5:$B$1000,Consolidado!$E$5:$E$1000,$B46,Consolidado!$C$5:$C$1000,"SSF",Consolidado!$P$5:$P$1000,"X",Consolidado!$H$5:$H$1000,IF($D$9="Todos","&gt;0",$D$9))),"00")&amp;IF($D$9="Todos","/"&amp;RIGHT(YEAR(_xlfn.MAXIFS(Consolidado!$B$5:$B$1000,Consolidado!$E$5:$E$1000,$B46,Consolidado!$C$5:$C$1000,"SSF",Consolidado!$P$5:$P$1000,"X",Consolidado!$H$5:$H$1000,IF($D$9="Todos","&gt;0",$D$9))),2),""),""),""),IF(SUMIFS(Consolidado!$AD$5:$AD$1000,Consolidado!$E$5:$E$1000,$B46,Consolidado!$C$5:$C$1000,"Comité de Supervisión",Consolidado!$P$5:$P$1000,"X",Consolidado!$H$5:$H$1000,IF($D$9="Todos","&gt;0",$D$9))&gt;0,"Comité Sup. "&amp;TEXT(DAY(_xlfn.MINIFS(Consolidado!$B$5:$B$1000,Consolidado!$E$5:$E$1000,$B46,Consolidado!$C$5:$C$1000,"Comité de Supervisión",Consolidado!$P$5:$P$1000,"X",Consolidado!$H$5:$H$1000,IF($D$9="Todos","&gt;0",$D$9))),"00")&amp;"/"&amp;TEXT(MONTH(_xlfn.MINIFS(Consolidado!$B$5:$B$1000,Consolidado!$E$5:$E$1000,$B46,Consolidado!$C$5:$C$1000,"Comité de Supervisión",Consolidado!$P$5:$P$1000,"X",Consolidado!$H$5:$H$1000,IF($D$9="Todos","&gt;0",$D$9))),"00")&amp;IF($D$9="Todos","/"&amp;RIGHT(YEAR(_xlfn.MINIFS(Consolidado!$B$5:$B$1000,Consolidado!$E$5:$E$1000,$B46,Consolidado!$C$5:$C$1000,"Comité de Supervisión",Consolidado!$P$5:$P$1000,"X",Consolidado!$H$5:$H$1000,IF($D$9="Todos","&gt;0",$D$9))),2),"")&amp;IF(_xlfn.MAXIFS(Consolidado!$B$5:$B$1000,Consolidado!$E$5:$E$1000,$B46,Consolidado!$C$5:$C$1000,"Comité de Supervisión",Consolidado!$P$5:$P$1000,"X",Consolidado!$H$5:$H$1000,IF($D$9="Todos","&gt;0",$D$9))&lt;&gt;_xlfn.MINIFS(Consolidado!$B$5:$B$1000,Consolidado!$E$5:$E$1000,$B46,Consolidado!$C$5:$C$1000,"Comité de Supervisión",Consolidado!$P$5:$P$1000,"X",Consolidado!$H$5:$H$1000,IF($D$9="Todos","&gt;0",$D$9))," y "&amp;TEXT(DAY(_xlfn.MAXIFS(Consolidado!$B$5:$B$1000,Consolidado!$E$5:$E$1000,$B46,Consolidado!$C$5:$C$1000,"Comité de Supervisión",Consolidado!$P$5:$P$1000,"X",Consolidado!$H$5:$H$1000,IF($D$9="Todos","&gt;0",$D$9))),"00")&amp;"/"&amp;TEXT(MONTH(_xlfn.MAXIFS(Consolidado!$B$5:$B$1000,Consolidado!$E$5:$E$1000,$B46,Consolidado!$C$5:$C$1000,"Comité de Supervisión",Consolidado!$P$5:$P$1000,"X",Consolidado!$H$5:$H$1000,IF($D$9="Todos","&gt;0",$D$9))),"00")&amp;IF($D$9="Todos","/"&amp;RIGHT(YEAR(_xlfn.MAXIFS(Consolidado!$B$5:$B$1000,Consolidado!$E$5:$E$1000,$B46,Consolidado!$C$5:$C$1000,"Comité de Supervisión",Consolidado!$P$5:$P$1000,"X",Consolidado!$H$5:$H$1000,IF($D$9="Todos","&gt;0",$D$9))),2),""),""),""),IF(SUMIFS(Consolidado!$AD$5:$AD$1000,Consolidado!$E$5:$E$1000,$B46,Consolidado!$C$5:$C$1000,"Consejo de Administración",Consolidado!$P$5:$P$1000,"X",Consolidado!$H$5:$H$1000,IF($D$9="Todos","&gt;0",$D$9))&gt;0,"Consejo "&amp;TEXT(DAY(_xlfn.MINIFS(Consolidado!$B$5:$B$1000,Consolidado!$E$5:$E$1000,$B46,Consolidado!$C$5:$C$1000,"Consejo de Administración",Consolidado!$P$5:$P$1000,"X",Consolidado!$H$5:$H$1000,IF($D$9="Todos","&gt;0",$D$9))),"00")&amp;"/"&amp;TEXT(MONTH(_xlfn.MINIFS(Consolidado!$B$5:$B$1000,Consolidado!$E$5:$E$1000,$B46,Consolidado!$C$5:$C$1000,"Consejo de Administración",Consolidado!$P$5:$P$1000,"X",Consolidado!$H$5:$H$1000,IF($D$9="Todos","&gt;0",$D$9))),"00")&amp;IF($D$9="Todos","/"&amp;RIGHT(YEAR(_xlfn.MINIFS(Consolidado!$B$5:$B$1000,Consolidado!$E$5:$E$1000,$B46,Consolidado!$C$5:$C$1000,"Consejo de Administración",Consolidado!$P$5:$P$1000,"X",Consolidado!$H$5:$H$1000,IF($D$9="Todos","&gt;0",$D$9))),2),"")&amp;IF(_xlfn.MAXIFS(Consolidado!$B$5:$B$1000,Consolidado!$E$5:$E$1000,$B46,Consolidado!$C$5:$C$1000,"Consejo de Administración",Consolidado!$P$5:$P$1000,"X",Consolidado!$H$5:$H$1000,IF($D$9="Todos","&gt;0",$D$9))&lt;&gt;_xlfn.MINIFS(Consolidado!$B$5:$B$1000,Consolidado!$E$5:$E$1000,$B46,Consolidado!$C$5:$C$1000,"Consejo de Administración",Consolidado!$P$5:$P$1000,"X",Consolidado!$H$5:$H$1000,IF($D$9="Todos","&gt;0",$D$9))," y "&amp;TEXT(DAY(_xlfn.MAXIFS(Consolidado!$B$5:$B$1000,Consolidado!$E$5:$E$1000,$B46,Consolidado!$C$5:$C$1000,"Consejo de Administración",Consolidado!$P$5:$P$1000,"X",Consolidado!$H$5:$H$1000,IF($D$9="Todos","&gt;0",$D$9))),"00")&amp;"/"&amp;TEXT(MONTH(_xlfn.MAXIFS(Consolidado!$B$5:$B$1000,Consolidado!$E$5:$E$1000,$B46,Consolidado!$C$5:$C$1000,"Consejo de Administración",Consolidado!$P$5:$P$1000,"X",Consolidado!$H$5:$H$1000,IF($D$9="Todos","&gt;0",$D$9))),"00")&amp;IF($D$9="Todos","/"&amp;RIGHT(YEAR(_xlfn.MAXIFS(Consolidado!$B$5:$B$1000,Consolidado!$E$5:$E$1000,$B46,Consolidado!$C$5:$C$1000,"Consejo de Administración",Consolidado!$P$5:$P$1000,"X",Consolidado!$H$5:$H$1000,IF($D$9="Todos","&gt;0",$D$9))),2),""),""),""),IF(SUMIFS(Consolidado!$AD$5:$AD$1000,Consolidado!$E$5:$E$1000,$B46,Consolidado!$C$5:$C$1000,"Otros",Consolidado!$P$5:$P$1000,"X",Consolidado!$H$5:$H$1000,IF($D$9="Todos","&gt;0",$D$9))&gt;0,"Otros "&amp;TEXT(DAY(_xlfn.MINIFS(Consolidado!$B$5:$B$1000,Consolidado!$E$5:$E$1000,$B46,Consolidado!$C$5:$C$1000,"Otros",Consolidado!$P$5:$P$1000,"X",Consolidado!$H$5:$H$1000,IF($D$9="Todos","&gt;0",$D$9))),"00")&amp;"/"&amp;TEXT(MONTH(_xlfn.MINIFS(Consolidado!$B$5:$B$1000,Consolidado!$E$5:$E$1000,$B46,Consolidado!$C$5:$C$1000,"Otros",Consolidado!$P$5:$P$1000,"X",Consolidado!$H$5:$H$1000,IF($D$9="Todos","&gt;0",$D$9))),"00")&amp;IF($D$9="Todos","/"&amp;RIGHT(YEAR(_xlfn.MINIFS(Consolidado!$B$5:$B$1000,Consolidado!$E$5:$E$1000,$B46,Consolidado!$C$5:$C$1000,"Otros",Consolidado!$P$5:$P$1000,"X",Consolidado!$H$5:$H$1000,IF($D$9="Todos","&gt;0",$D$9))),2),"")&amp;IF(_xlfn.MAXIFS(Consolidado!$B$5:$B$1000,Consolidado!$E$5:$E$1000,$B46,Consolidado!$C$5:$C$1000,"Otros",Consolidado!$P$5:$P$1000,"X",Consolidado!$H$5:$H$1000,IF($D$9="Todos","&gt;0",$D$9))&lt;&gt;_xlfn.MINIFS(Consolidado!$B$5:$B$1000,Consolidado!$E$5:$E$1000,$B46,Consolidado!$C$5:$C$1000,"Otros",Consolidado!$P$5:$P$1000,"X",Consolidado!$H$5:$H$1000,IF($D$9="Todos","&gt;0",$D$9))," y "&amp;TEXT(DAY(_xlfn.MAXIFS(Consolidado!$B$5:$B$1000,Consolidado!$E$5:$E$1000,$B46,Consolidado!$C$5:$C$1000,"Otros",Consolidado!$P$5:$P$1000,"X",Consolidado!$H$5:$H$1000,IF($D$9="Todos","&gt;0",$D$9))),"00")&amp;"/"&amp;TEXT(MONTH(_xlfn.MAXIFS(Consolidado!$B$5:$B$1000,Consolidado!$E$5:$E$1000,$B46,Consolidado!$C$5:$C$1000,"Otros",Consolidado!$P$5:$P$1000,"X",Consolidado!$H$5:$H$1000,IF($D$9="Todos","&gt;0",$D$9))),"00")&amp;IF($D$9="Todos","/"&amp;RIGHT(YEAR(_xlfn.MAXIFS(Consolidado!$B$5:$B$1000,Consolidado!$E$5:$E$1000,$B46,Consolidado!$C$5:$C$1000,"Otros",Consolidado!$P$5:$P$1000,"X",Consolidado!$H$5:$H$1000,IF($D$9="Todos","&gt;0",$D$9))),2),""),""),""))</f>
        <v/>
      </c>
      <c r="S46" s="37" t="str">
        <f aca="false">_xlfn.TEXTJOIN(" +"&amp;CHAR(10),TRUE(),IF(SUMIFS(Consolidado!$AD$5:$AD$1000,Consolidado!$E$5:$E$1000,$B46,Consolidado!$C$5:$C$1000,"Auditoría Interna",Consolidado!$Q$5:$Q$1000,"X",Consolidado!$H$5:$H$1000,IF($D$9="Todos","&gt;0",$D$9))&gt;0,"Interna "&amp;TEXT(DAY(_xlfn.MINIFS(Consolidado!$B$5:$B$1000,Consolidado!$E$5:$E$1000,$B46,Consolidado!$C$5:$C$1000,"Auditoría Interna",Consolidado!$Q$5:$Q$1000,"X",Consolidado!$H$5:$H$1000,IF($D$9="Todos","&gt;0",$D$9))),"00")&amp;"/"&amp;TEXT(MONTH(_xlfn.MINIFS(Consolidado!$B$5:$B$1000,Consolidado!$E$5:$E$1000,$B46,Consolidado!$C$5:$C$1000,"Auditoría Interna",Consolidado!$Q$5:$Q$1000,"X",Consolidado!$H$5:$H$1000,IF($D$9="Todos","&gt;0",$D$9))),"00")&amp;IF($D$9="Todos","/"&amp;RIGHT(YEAR(_xlfn.MINIFS(Consolidado!$B$5:$B$1000,Consolidado!$E$5:$E$1000,$B46,Consolidado!$C$5:$C$1000,"Auditoría Interna",Consolidado!$Q$5:$Q$1000,"X",Consolidado!$H$5:$H$1000,IF($D$9="Todos","&gt;0",$D$9))),2),"")&amp;IF(_xlfn.MAXIFS(Consolidado!$B$5:$B$1000,Consolidado!$E$5:$E$1000,$B46,Consolidado!$C$5:$C$1000,"Auditoría Interna",Consolidado!$Q$5:$Q$1000,"X",Consolidado!$H$5:$H$1000,IF($D$9="Todos","&gt;0",$D$9))&lt;&gt;_xlfn.MINIFS(Consolidado!$B$5:$B$1000,Consolidado!$E$5:$E$1000,$B46,Consolidado!$C$5:$C$1000,"Auditoría Interna",Consolidado!$Q$5:$Q$1000,"X",Consolidado!$H$5:$H$1000,IF($D$9="Todos","&gt;0",$D$9))," y "&amp;TEXT(DAY(_xlfn.MAXIFS(Consolidado!$B$5:$B$1000,Consolidado!$E$5:$E$1000,$B46,Consolidado!$C$5:$C$1000,"Auditoría Interna",Consolidado!$Q$5:$Q$1000,"X",Consolidado!$H$5:$H$1000,IF($D$9="Todos","&gt;0",$D$9))),"00")&amp;"/"&amp;TEXT(MONTH(_xlfn.MAXIFS(Consolidado!$B$5:$B$1000,Consolidado!$E$5:$E$1000,$B46,Consolidado!$C$5:$C$1000,"Auditoría Interna",Consolidado!$Q$5:$Q$1000,"X",Consolidado!$H$5:$H$1000,IF($D$9="Todos","&gt;0",$D$9))),"00")&amp;IF($D$9="Todos","/"&amp;RIGHT(YEAR(_xlfn.MAXIFS(Consolidado!$B$5:$B$1000,Consolidado!$E$5:$E$1000,$B46,Consolidado!$C$5:$C$1000,"Auditoría Interna",Consolidado!$Q$5:$Q$1000,"X",Consolidado!$H$5:$H$1000,IF($D$9="Todos","&gt;0",$D$9))),2),""),""),""),IF(SUMIFS(Consolidado!$AD$5:$AD$1000,Consolidado!$E$5:$E$1000,$B46,Consolidado!$C$5:$C$1000,"Auditoría Externa",Consolidado!$Q$5:$Q$1000,"X",Consolidado!$H$5:$H$1000,IF($D$9="Todos","&gt;0",$D$9))&gt;0,"Externa "&amp;TEXT(DAY(_xlfn.MINIFS(Consolidado!$B$5:$B$1000,Consolidado!$E$5:$E$1000,$B46,Consolidado!$C$5:$C$1000,"Auditoría Externa",Consolidado!$Q$5:$Q$1000,"X",Consolidado!$H$5:$H$1000,IF($D$9="Todos","&gt;0",$D$9))),"00")&amp;"/"&amp;TEXT(MONTH(_xlfn.MINIFS(Consolidado!$B$5:$B$1000,Consolidado!$E$5:$E$1000,$B46,Consolidado!$C$5:$C$1000,"Auditoría Externa",Consolidado!$Q$5:$Q$1000,"X",Consolidado!$H$5:$H$1000,IF($D$9="Todos","&gt;0",$D$9))),"00")&amp;IF($D$9="Todos","/"&amp;RIGHT(YEAR(_xlfn.MINIFS(Consolidado!$B$5:$B$1000,Consolidado!$E$5:$E$1000,$B46,Consolidado!$C$5:$C$1000,"Auditoría Externa",Consolidado!$Q$5:$Q$1000,"X",Consolidado!$H$5:$H$1000,IF($D$9="Todos","&gt;0",$D$9))),2),"")&amp;IF(_xlfn.MAXIFS(Consolidado!$B$5:$B$1000,Consolidado!$E$5:$E$1000,$B46,Consolidado!$C$5:$C$1000,"Auditoría Externa",Consolidado!$Q$5:$Q$1000,"X",Consolidado!$H$5:$H$1000,IF($D$9="Todos","&gt;0",$D$9))&lt;&gt;_xlfn.MINIFS(Consolidado!$B$5:$B$1000,Consolidado!$E$5:$E$1000,$B46,Consolidado!$C$5:$C$1000,"Auditoría Externa",Consolidado!$Q$5:$Q$1000,"X",Consolidado!$H$5:$H$1000,IF($D$9="Todos","&gt;0",$D$9))," y "&amp;TEXT(DAY(_xlfn.MAXIFS(Consolidado!$B$5:$B$1000,Consolidado!$E$5:$E$1000,$B46,Consolidado!$C$5:$C$1000,"Auditoría Externa",Consolidado!$Q$5:$Q$1000,"X",Consolidado!$H$5:$H$1000,IF($D$9="Todos","&gt;0",$D$9))),"00")&amp;"/"&amp;TEXT(MONTH(_xlfn.MAXIFS(Consolidado!$B$5:$B$1000,Consolidado!$E$5:$E$1000,$B46,Consolidado!$C$5:$C$1000,"Auditoría Externa",Consolidado!$Q$5:$Q$1000,"X",Consolidado!$H$5:$H$1000,IF($D$9="Todos","&gt;0",$D$9))),"00")&amp;IF($D$9="Todos","/"&amp;RIGHT(YEAR(_xlfn.MAXIFS(Consolidado!$B$5:$B$1000,Consolidado!$E$5:$E$1000,$B46,Consolidado!$C$5:$C$1000,"Auditoría Externa",Consolidado!$Q$5:$Q$1000,"X",Consolidado!$H$5:$H$1000,IF($D$9="Todos","&gt;0",$D$9))),2),""),""),""),IF(SUMIFS(Consolidado!$AD$5:$AD$1000,Consolidado!$E$5:$E$1000,$B46,Consolidado!$C$5:$C$1000,"SSF",Consolidado!$Q$5:$Q$1000,"X",Consolidado!$H$5:$H$1000,IF($D$9="Todos","&gt;0",$D$9))&gt;0,"SSF "&amp;TEXT(DAY(_xlfn.MINIFS(Consolidado!$B$5:$B$1000,Consolidado!$E$5:$E$1000,$B46,Consolidado!$C$5:$C$1000,"SSF",Consolidado!$Q$5:$Q$1000,"X",Consolidado!$H$5:$H$1000,IF($D$9="Todos","&gt;0",$D$9))),"00")&amp;"/"&amp;TEXT(MONTH(_xlfn.MINIFS(Consolidado!$B$5:$B$1000,Consolidado!$E$5:$E$1000,$B46,Consolidado!$C$5:$C$1000,"SSF",Consolidado!$Q$5:$Q$1000,"X",Consolidado!$H$5:$H$1000,IF($D$9="Todos","&gt;0",$D$9))),"00")&amp;IF($D$9="Todos","/"&amp;RIGHT(YEAR(_xlfn.MINIFS(Consolidado!$B$5:$B$1000,Consolidado!$E$5:$E$1000,$B46,Consolidado!$C$5:$C$1000,"SSF",Consolidado!$Q$5:$Q$1000,"X",Consolidado!$H$5:$H$1000,IF($D$9="Todos","&gt;0",$D$9))),2),"")&amp;IF(_xlfn.MAXIFS(Consolidado!$B$5:$B$1000,Consolidado!$E$5:$E$1000,$B46,Consolidado!$C$5:$C$1000,"SSF",Consolidado!$Q$5:$Q$1000,"X",Consolidado!$H$5:$H$1000,IF($D$9="Todos","&gt;0",$D$9))&lt;&gt;_xlfn.MINIFS(Consolidado!$B$5:$B$1000,Consolidado!$E$5:$E$1000,$B46,Consolidado!$C$5:$C$1000,"SSF",Consolidado!$Q$5:$Q$1000,"X",Consolidado!$H$5:$H$1000,IF($D$9="Todos","&gt;0",$D$9))," y "&amp;TEXT(DAY(_xlfn.MAXIFS(Consolidado!$B$5:$B$1000,Consolidado!$E$5:$E$1000,$B46,Consolidado!$C$5:$C$1000,"SSF",Consolidado!$Q$5:$Q$1000,"X",Consolidado!$H$5:$H$1000,IF($D$9="Todos","&gt;0",$D$9))),"00")&amp;"/"&amp;TEXT(MONTH(_xlfn.MAXIFS(Consolidado!$B$5:$B$1000,Consolidado!$E$5:$E$1000,$B46,Consolidado!$C$5:$C$1000,"SSF",Consolidado!$Q$5:$Q$1000,"X",Consolidado!$H$5:$H$1000,IF($D$9="Todos","&gt;0",$D$9))),"00")&amp;IF($D$9="Todos","/"&amp;RIGHT(YEAR(_xlfn.MAXIFS(Consolidado!$B$5:$B$1000,Consolidado!$E$5:$E$1000,$B46,Consolidado!$C$5:$C$1000,"SSF",Consolidado!$Q$5:$Q$1000,"X",Consolidado!$H$5:$H$1000,IF($D$9="Todos","&gt;0",$D$9))),2),""),""),""),IF(SUMIFS(Consolidado!$AD$5:$AD$1000,Consolidado!$E$5:$E$1000,$B46,Consolidado!$C$5:$C$1000,"Comité de Supervisión",Consolidado!$Q$5:$Q$1000,"X",Consolidado!$H$5:$H$1000,IF($D$9="Todos","&gt;0",$D$9))&gt;0,"Comité Sup. "&amp;TEXT(DAY(_xlfn.MINIFS(Consolidado!$B$5:$B$1000,Consolidado!$E$5:$E$1000,$B46,Consolidado!$C$5:$C$1000,"Comité de Supervisión",Consolidado!$Q$5:$Q$1000,"X",Consolidado!$H$5:$H$1000,IF($D$9="Todos","&gt;0",$D$9))),"00")&amp;"/"&amp;TEXT(MONTH(_xlfn.MINIFS(Consolidado!$B$5:$B$1000,Consolidado!$E$5:$E$1000,$B46,Consolidado!$C$5:$C$1000,"Comité de Supervisión",Consolidado!$Q$5:$Q$1000,"X",Consolidado!$H$5:$H$1000,IF($D$9="Todos","&gt;0",$D$9))),"00")&amp;IF($D$9="Todos","/"&amp;RIGHT(YEAR(_xlfn.MINIFS(Consolidado!$B$5:$B$1000,Consolidado!$E$5:$E$1000,$B46,Consolidado!$C$5:$C$1000,"Comité de Supervisión",Consolidado!$Q$5:$Q$1000,"X",Consolidado!$H$5:$H$1000,IF($D$9="Todos","&gt;0",$D$9))),2),"")&amp;IF(_xlfn.MAXIFS(Consolidado!$B$5:$B$1000,Consolidado!$E$5:$E$1000,$B46,Consolidado!$C$5:$C$1000,"Comité de Supervisión",Consolidado!$Q$5:$Q$1000,"X",Consolidado!$H$5:$H$1000,IF($D$9="Todos","&gt;0",$D$9))&lt;&gt;_xlfn.MINIFS(Consolidado!$B$5:$B$1000,Consolidado!$E$5:$E$1000,$B46,Consolidado!$C$5:$C$1000,"Comité de Supervisión",Consolidado!$Q$5:$Q$1000,"X",Consolidado!$H$5:$H$1000,IF($D$9="Todos","&gt;0",$D$9))," y "&amp;TEXT(DAY(_xlfn.MAXIFS(Consolidado!$B$5:$B$1000,Consolidado!$E$5:$E$1000,$B46,Consolidado!$C$5:$C$1000,"Comité de Supervisión",Consolidado!$Q$5:$Q$1000,"X",Consolidado!$H$5:$H$1000,IF($D$9="Todos","&gt;0",$D$9))),"00")&amp;"/"&amp;TEXT(MONTH(_xlfn.MAXIFS(Consolidado!$B$5:$B$1000,Consolidado!$E$5:$E$1000,$B46,Consolidado!$C$5:$C$1000,"Comité de Supervisión",Consolidado!$Q$5:$Q$1000,"X",Consolidado!$H$5:$H$1000,IF($D$9="Todos","&gt;0",$D$9))),"00")&amp;IF($D$9="Todos","/"&amp;RIGHT(YEAR(_xlfn.MAXIFS(Consolidado!$B$5:$B$1000,Consolidado!$E$5:$E$1000,$B46,Consolidado!$C$5:$C$1000,"Comité de Supervisión",Consolidado!$Q$5:$Q$1000,"X",Consolidado!$H$5:$H$1000,IF($D$9="Todos","&gt;0",$D$9))),2),""),""),""),IF(SUMIFS(Consolidado!$AD$5:$AD$1000,Consolidado!$E$5:$E$1000,$B46,Consolidado!$C$5:$C$1000,"Consejo de Administración",Consolidado!$Q$5:$Q$1000,"X",Consolidado!$H$5:$H$1000,IF($D$9="Todos","&gt;0",$D$9))&gt;0,"Consejo "&amp;TEXT(DAY(_xlfn.MINIFS(Consolidado!$B$5:$B$1000,Consolidado!$E$5:$E$1000,$B46,Consolidado!$C$5:$C$1000,"Consejo de Administración",Consolidado!$Q$5:$Q$1000,"X",Consolidado!$H$5:$H$1000,IF($D$9="Todos","&gt;0",$D$9))),"00")&amp;"/"&amp;TEXT(MONTH(_xlfn.MINIFS(Consolidado!$B$5:$B$1000,Consolidado!$E$5:$E$1000,$B46,Consolidado!$C$5:$C$1000,"Consejo de Administración",Consolidado!$Q$5:$Q$1000,"X",Consolidado!$H$5:$H$1000,IF($D$9="Todos","&gt;0",$D$9))),"00")&amp;IF($D$9="Todos","/"&amp;RIGHT(YEAR(_xlfn.MINIFS(Consolidado!$B$5:$B$1000,Consolidado!$E$5:$E$1000,$B46,Consolidado!$C$5:$C$1000,"Consejo de Administración",Consolidado!$Q$5:$Q$1000,"X",Consolidado!$H$5:$H$1000,IF($D$9="Todos","&gt;0",$D$9))),2),"")&amp;IF(_xlfn.MAXIFS(Consolidado!$B$5:$B$1000,Consolidado!$E$5:$E$1000,$B46,Consolidado!$C$5:$C$1000,"Consejo de Administración",Consolidado!$Q$5:$Q$1000,"X",Consolidado!$H$5:$H$1000,IF($D$9="Todos","&gt;0",$D$9))&lt;&gt;_xlfn.MINIFS(Consolidado!$B$5:$B$1000,Consolidado!$E$5:$E$1000,$B46,Consolidado!$C$5:$C$1000,"Consejo de Administración",Consolidado!$Q$5:$Q$1000,"X",Consolidado!$H$5:$H$1000,IF($D$9="Todos","&gt;0",$D$9))," y "&amp;TEXT(DAY(_xlfn.MAXIFS(Consolidado!$B$5:$B$1000,Consolidado!$E$5:$E$1000,$B46,Consolidado!$C$5:$C$1000,"Consejo de Administración",Consolidado!$Q$5:$Q$1000,"X",Consolidado!$H$5:$H$1000,IF($D$9="Todos","&gt;0",$D$9))),"00")&amp;"/"&amp;TEXT(MONTH(_xlfn.MAXIFS(Consolidado!$B$5:$B$1000,Consolidado!$E$5:$E$1000,$B46,Consolidado!$C$5:$C$1000,"Consejo de Administración",Consolidado!$Q$5:$Q$1000,"X",Consolidado!$H$5:$H$1000,IF($D$9="Todos","&gt;0",$D$9))),"00")&amp;IF($D$9="Todos","/"&amp;RIGHT(YEAR(_xlfn.MAXIFS(Consolidado!$B$5:$B$1000,Consolidado!$E$5:$E$1000,$B46,Consolidado!$C$5:$C$1000,"Consejo de Administración",Consolidado!$Q$5:$Q$1000,"X",Consolidado!$H$5:$H$1000,IF($D$9="Todos","&gt;0",$D$9))),2),""),""),""),IF(SUMIFS(Consolidado!$AD$5:$AD$1000,Consolidado!$E$5:$E$1000,$B46,Consolidado!$C$5:$C$1000,"Otros",Consolidado!$Q$5:$Q$1000,"X",Consolidado!$H$5:$H$1000,IF($D$9="Todos","&gt;0",$D$9))&gt;0,"Otros "&amp;TEXT(DAY(_xlfn.MINIFS(Consolidado!$B$5:$B$1000,Consolidado!$E$5:$E$1000,$B46,Consolidado!$C$5:$C$1000,"Otros",Consolidado!$Q$5:$Q$1000,"X",Consolidado!$H$5:$H$1000,IF($D$9="Todos","&gt;0",$D$9))),"00")&amp;"/"&amp;TEXT(MONTH(_xlfn.MINIFS(Consolidado!$B$5:$B$1000,Consolidado!$E$5:$E$1000,$B46,Consolidado!$C$5:$C$1000,"Otros",Consolidado!$Q$5:$Q$1000,"X",Consolidado!$H$5:$H$1000,IF($D$9="Todos","&gt;0",$D$9))),"00")&amp;IF($D$9="Todos","/"&amp;RIGHT(YEAR(_xlfn.MINIFS(Consolidado!$B$5:$B$1000,Consolidado!$E$5:$E$1000,$B46,Consolidado!$C$5:$C$1000,"Otros",Consolidado!$Q$5:$Q$1000,"X",Consolidado!$H$5:$H$1000,IF($D$9="Todos","&gt;0",$D$9))),2),"")&amp;IF(_xlfn.MAXIFS(Consolidado!$B$5:$B$1000,Consolidado!$E$5:$E$1000,$B46,Consolidado!$C$5:$C$1000,"Otros",Consolidado!$Q$5:$Q$1000,"X",Consolidado!$H$5:$H$1000,IF($D$9="Todos","&gt;0",$D$9))&lt;&gt;_xlfn.MINIFS(Consolidado!$B$5:$B$1000,Consolidado!$E$5:$E$1000,$B46,Consolidado!$C$5:$C$1000,"Otros",Consolidado!$Q$5:$Q$1000,"X",Consolidado!$H$5:$H$1000,IF($D$9="Todos","&gt;0",$D$9))," y "&amp;TEXT(DAY(_xlfn.MAXIFS(Consolidado!$B$5:$B$1000,Consolidado!$E$5:$E$1000,$B46,Consolidado!$C$5:$C$1000,"Otros",Consolidado!$Q$5:$Q$1000,"X",Consolidado!$H$5:$H$1000,IF($D$9="Todos","&gt;0",$D$9))),"00")&amp;"/"&amp;TEXT(MONTH(_xlfn.MAXIFS(Consolidado!$B$5:$B$1000,Consolidado!$E$5:$E$1000,$B46,Consolidado!$C$5:$C$1000,"Otros",Consolidado!$Q$5:$Q$1000,"X",Consolidado!$H$5:$H$1000,IF($D$9="Todos","&gt;0",$D$9))),"00")&amp;IF($D$9="Todos","/"&amp;RIGHT(YEAR(_xlfn.MAXIFS(Consolidado!$B$5:$B$1000,Consolidado!$E$5:$E$1000,$B46,Consolidado!$C$5:$C$1000,"Otros",Consolidado!$Q$5:$Q$1000,"X",Consolidado!$H$5:$H$1000,IF($D$9="Todos","&gt;0",$D$9))),2),""),""),""))</f>
        <v/>
      </c>
      <c r="T46" s="37" t="str">
        <f aca="false">_xlfn.TEXTJOIN(" +"&amp;CHAR(10),TRUE(),IF(SUMIFS(Consolidado!$AD$5:$AD$1000,Consolidado!$E$5:$E$1000,$B46,Consolidado!$C$5:$C$1000,"Auditoría Interna",Consolidado!$R$5:$R$1000,"X",Consolidado!$H$5:$H$1000,IF($D$9="Todos","&gt;0",$D$9))&gt;0,"Interna "&amp;TEXT(DAY(_xlfn.MINIFS(Consolidado!$B$5:$B$1000,Consolidado!$E$5:$E$1000,$B46,Consolidado!$C$5:$C$1000,"Auditoría Interna",Consolidado!$R$5:$R$1000,"X",Consolidado!$H$5:$H$1000,IF($D$9="Todos","&gt;0",$D$9))),"00")&amp;"/"&amp;TEXT(MONTH(_xlfn.MINIFS(Consolidado!$B$5:$B$1000,Consolidado!$E$5:$E$1000,$B46,Consolidado!$C$5:$C$1000,"Auditoría Interna",Consolidado!$R$5:$R$1000,"X",Consolidado!$H$5:$H$1000,IF($D$9="Todos","&gt;0",$D$9))),"00")&amp;IF($D$9="Todos","/"&amp;RIGHT(YEAR(_xlfn.MINIFS(Consolidado!$B$5:$B$1000,Consolidado!$E$5:$E$1000,$B46,Consolidado!$C$5:$C$1000,"Auditoría Interna",Consolidado!$R$5:$R$1000,"X",Consolidado!$H$5:$H$1000,IF($D$9="Todos","&gt;0",$D$9))),2),"")&amp;IF(_xlfn.MAXIFS(Consolidado!$B$5:$B$1000,Consolidado!$E$5:$E$1000,$B46,Consolidado!$C$5:$C$1000,"Auditoría Interna",Consolidado!$R$5:$R$1000,"X",Consolidado!$H$5:$H$1000,IF($D$9="Todos","&gt;0",$D$9))&lt;&gt;_xlfn.MINIFS(Consolidado!$B$5:$B$1000,Consolidado!$E$5:$E$1000,$B46,Consolidado!$C$5:$C$1000,"Auditoría Interna",Consolidado!$R$5:$R$1000,"X",Consolidado!$H$5:$H$1000,IF($D$9="Todos","&gt;0",$D$9))," y "&amp;TEXT(DAY(_xlfn.MAXIFS(Consolidado!$B$5:$B$1000,Consolidado!$E$5:$E$1000,$B46,Consolidado!$C$5:$C$1000,"Auditoría Interna",Consolidado!$R$5:$R$1000,"X",Consolidado!$H$5:$H$1000,IF($D$9="Todos","&gt;0",$D$9))),"00")&amp;"/"&amp;TEXT(MONTH(_xlfn.MAXIFS(Consolidado!$B$5:$B$1000,Consolidado!$E$5:$E$1000,$B46,Consolidado!$C$5:$C$1000,"Auditoría Interna",Consolidado!$R$5:$R$1000,"X",Consolidado!$H$5:$H$1000,IF($D$9="Todos","&gt;0",$D$9))),"00")&amp;IF($D$9="Todos","/"&amp;RIGHT(YEAR(_xlfn.MAXIFS(Consolidado!$B$5:$B$1000,Consolidado!$E$5:$E$1000,$B46,Consolidado!$C$5:$C$1000,"Auditoría Interna",Consolidado!$R$5:$R$1000,"X",Consolidado!$H$5:$H$1000,IF($D$9="Todos","&gt;0",$D$9))),2),""),""),""),IF(SUMIFS(Consolidado!$AD$5:$AD$1000,Consolidado!$E$5:$E$1000,$B46,Consolidado!$C$5:$C$1000,"Auditoría Externa",Consolidado!$R$5:$R$1000,"X",Consolidado!$H$5:$H$1000,IF($D$9="Todos","&gt;0",$D$9))&gt;0,"Externa "&amp;TEXT(DAY(_xlfn.MINIFS(Consolidado!$B$5:$B$1000,Consolidado!$E$5:$E$1000,$B46,Consolidado!$C$5:$C$1000,"Auditoría Externa",Consolidado!$R$5:$R$1000,"X",Consolidado!$H$5:$H$1000,IF($D$9="Todos","&gt;0",$D$9))),"00")&amp;"/"&amp;TEXT(MONTH(_xlfn.MINIFS(Consolidado!$B$5:$B$1000,Consolidado!$E$5:$E$1000,$B46,Consolidado!$C$5:$C$1000,"Auditoría Externa",Consolidado!$R$5:$R$1000,"X",Consolidado!$H$5:$H$1000,IF($D$9="Todos","&gt;0",$D$9))),"00")&amp;IF($D$9="Todos","/"&amp;RIGHT(YEAR(_xlfn.MINIFS(Consolidado!$B$5:$B$1000,Consolidado!$E$5:$E$1000,$B46,Consolidado!$C$5:$C$1000,"Auditoría Externa",Consolidado!$R$5:$R$1000,"X",Consolidado!$H$5:$H$1000,IF($D$9="Todos","&gt;0",$D$9))),2),"")&amp;IF(_xlfn.MAXIFS(Consolidado!$B$5:$B$1000,Consolidado!$E$5:$E$1000,$B46,Consolidado!$C$5:$C$1000,"Auditoría Externa",Consolidado!$R$5:$R$1000,"X",Consolidado!$H$5:$H$1000,IF($D$9="Todos","&gt;0",$D$9))&lt;&gt;_xlfn.MINIFS(Consolidado!$B$5:$B$1000,Consolidado!$E$5:$E$1000,$B46,Consolidado!$C$5:$C$1000,"Auditoría Externa",Consolidado!$R$5:$R$1000,"X",Consolidado!$H$5:$H$1000,IF($D$9="Todos","&gt;0",$D$9))," y "&amp;TEXT(DAY(_xlfn.MAXIFS(Consolidado!$B$5:$B$1000,Consolidado!$E$5:$E$1000,$B46,Consolidado!$C$5:$C$1000,"Auditoría Externa",Consolidado!$R$5:$R$1000,"X",Consolidado!$H$5:$H$1000,IF($D$9="Todos","&gt;0",$D$9))),"00")&amp;"/"&amp;TEXT(MONTH(_xlfn.MAXIFS(Consolidado!$B$5:$B$1000,Consolidado!$E$5:$E$1000,$B46,Consolidado!$C$5:$C$1000,"Auditoría Externa",Consolidado!$R$5:$R$1000,"X",Consolidado!$H$5:$H$1000,IF($D$9="Todos","&gt;0",$D$9))),"00")&amp;IF($D$9="Todos","/"&amp;RIGHT(YEAR(_xlfn.MAXIFS(Consolidado!$B$5:$B$1000,Consolidado!$E$5:$E$1000,$B46,Consolidado!$C$5:$C$1000,"Auditoría Externa",Consolidado!$R$5:$R$1000,"X",Consolidado!$H$5:$H$1000,IF($D$9="Todos","&gt;0",$D$9))),2),""),""),""),IF(SUMIFS(Consolidado!$AD$5:$AD$1000,Consolidado!$E$5:$E$1000,$B46,Consolidado!$C$5:$C$1000,"SSF",Consolidado!$R$5:$R$1000,"X",Consolidado!$H$5:$H$1000,IF($D$9="Todos","&gt;0",$D$9))&gt;0,"SSF "&amp;TEXT(DAY(_xlfn.MINIFS(Consolidado!$B$5:$B$1000,Consolidado!$E$5:$E$1000,$B46,Consolidado!$C$5:$C$1000,"SSF",Consolidado!$R$5:$R$1000,"X",Consolidado!$H$5:$H$1000,IF($D$9="Todos","&gt;0",$D$9))),"00")&amp;"/"&amp;TEXT(MONTH(_xlfn.MINIFS(Consolidado!$B$5:$B$1000,Consolidado!$E$5:$E$1000,$B46,Consolidado!$C$5:$C$1000,"SSF",Consolidado!$R$5:$R$1000,"X",Consolidado!$H$5:$H$1000,IF($D$9="Todos","&gt;0",$D$9))),"00")&amp;IF($D$9="Todos","/"&amp;RIGHT(YEAR(_xlfn.MINIFS(Consolidado!$B$5:$B$1000,Consolidado!$E$5:$E$1000,$B46,Consolidado!$C$5:$C$1000,"SSF",Consolidado!$R$5:$R$1000,"X",Consolidado!$H$5:$H$1000,IF($D$9="Todos","&gt;0",$D$9))),2),"")&amp;IF(_xlfn.MAXIFS(Consolidado!$B$5:$B$1000,Consolidado!$E$5:$E$1000,$B46,Consolidado!$C$5:$C$1000,"SSF",Consolidado!$R$5:$R$1000,"X",Consolidado!$H$5:$H$1000,IF($D$9="Todos","&gt;0",$D$9))&lt;&gt;_xlfn.MINIFS(Consolidado!$B$5:$B$1000,Consolidado!$E$5:$E$1000,$B46,Consolidado!$C$5:$C$1000,"SSF",Consolidado!$R$5:$R$1000,"X",Consolidado!$H$5:$H$1000,IF($D$9="Todos","&gt;0",$D$9))," y "&amp;TEXT(DAY(_xlfn.MAXIFS(Consolidado!$B$5:$B$1000,Consolidado!$E$5:$E$1000,$B46,Consolidado!$C$5:$C$1000,"SSF",Consolidado!$R$5:$R$1000,"X",Consolidado!$H$5:$H$1000,IF($D$9="Todos","&gt;0",$D$9))),"00")&amp;"/"&amp;TEXT(MONTH(_xlfn.MAXIFS(Consolidado!$B$5:$B$1000,Consolidado!$E$5:$E$1000,$B46,Consolidado!$C$5:$C$1000,"SSF",Consolidado!$R$5:$R$1000,"X",Consolidado!$H$5:$H$1000,IF($D$9="Todos","&gt;0",$D$9))),"00")&amp;IF($D$9="Todos","/"&amp;RIGHT(YEAR(_xlfn.MAXIFS(Consolidado!$B$5:$B$1000,Consolidado!$E$5:$E$1000,$B46,Consolidado!$C$5:$C$1000,"SSF",Consolidado!$R$5:$R$1000,"X",Consolidado!$H$5:$H$1000,IF($D$9="Todos","&gt;0",$D$9))),2),""),""),""),IF(SUMIFS(Consolidado!$AD$5:$AD$1000,Consolidado!$E$5:$E$1000,$B46,Consolidado!$C$5:$C$1000,"Comité de Supervisión",Consolidado!$R$5:$R$1000,"X",Consolidado!$H$5:$H$1000,IF($D$9="Todos","&gt;0",$D$9))&gt;0,"Comité Sup. "&amp;TEXT(DAY(_xlfn.MINIFS(Consolidado!$B$5:$B$1000,Consolidado!$E$5:$E$1000,$B46,Consolidado!$C$5:$C$1000,"Comité de Supervisión",Consolidado!$R$5:$R$1000,"X",Consolidado!$H$5:$H$1000,IF($D$9="Todos","&gt;0",$D$9))),"00")&amp;"/"&amp;TEXT(MONTH(_xlfn.MINIFS(Consolidado!$B$5:$B$1000,Consolidado!$E$5:$E$1000,$B46,Consolidado!$C$5:$C$1000,"Comité de Supervisión",Consolidado!$R$5:$R$1000,"X",Consolidado!$H$5:$H$1000,IF($D$9="Todos","&gt;0",$D$9))),"00")&amp;IF($D$9="Todos","/"&amp;RIGHT(YEAR(_xlfn.MINIFS(Consolidado!$B$5:$B$1000,Consolidado!$E$5:$E$1000,$B46,Consolidado!$C$5:$C$1000,"Comité de Supervisión",Consolidado!$R$5:$R$1000,"X",Consolidado!$H$5:$H$1000,IF($D$9="Todos","&gt;0",$D$9))),2),"")&amp;IF(_xlfn.MAXIFS(Consolidado!$B$5:$B$1000,Consolidado!$E$5:$E$1000,$B46,Consolidado!$C$5:$C$1000,"Comité de Supervisión",Consolidado!$R$5:$R$1000,"X",Consolidado!$H$5:$H$1000,IF($D$9="Todos","&gt;0",$D$9))&lt;&gt;_xlfn.MINIFS(Consolidado!$B$5:$B$1000,Consolidado!$E$5:$E$1000,$B46,Consolidado!$C$5:$C$1000,"Comité de Supervisión",Consolidado!$R$5:$R$1000,"X",Consolidado!$H$5:$H$1000,IF($D$9="Todos","&gt;0",$D$9))," y "&amp;TEXT(DAY(_xlfn.MAXIFS(Consolidado!$B$5:$B$1000,Consolidado!$E$5:$E$1000,$B46,Consolidado!$C$5:$C$1000,"Comité de Supervisión",Consolidado!$R$5:$R$1000,"X",Consolidado!$H$5:$H$1000,IF($D$9="Todos","&gt;0",$D$9))),"00")&amp;"/"&amp;TEXT(MONTH(_xlfn.MAXIFS(Consolidado!$B$5:$B$1000,Consolidado!$E$5:$E$1000,$B46,Consolidado!$C$5:$C$1000,"Comité de Supervisión",Consolidado!$R$5:$R$1000,"X",Consolidado!$H$5:$H$1000,IF($D$9="Todos","&gt;0",$D$9))),"00")&amp;IF($D$9="Todos","/"&amp;RIGHT(YEAR(_xlfn.MAXIFS(Consolidado!$B$5:$B$1000,Consolidado!$E$5:$E$1000,$B46,Consolidado!$C$5:$C$1000,"Comité de Supervisión",Consolidado!$R$5:$R$1000,"X",Consolidado!$H$5:$H$1000,IF($D$9="Todos","&gt;0",$D$9))),2),""),""),""),IF(SUMIFS(Consolidado!$AD$5:$AD$1000,Consolidado!$E$5:$E$1000,$B46,Consolidado!$C$5:$C$1000,"Consejo de Administración",Consolidado!$R$5:$R$1000,"X",Consolidado!$H$5:$H$1000,IF($D$9="Todos","&gt;0",$D$9))&gt;0,"Consejo "&amp;TEXT(DAY(_xlfn.MINIFS(Consolidado!$B$5:$B$1000,Consolidado!$E$5:$E$1000,$B46,Consolidado!$C$5:$C$1000,"Consejo de Administración",Consolidado!$R$5:$R$1000,"X",Consolidado!$H$5:$H$1000,IF($D$9="Todos","&gt;0",$D$9))),"00")&amp;"/"&amp;TEXT(MONTH(_xlfn.MINIFS(Consolidado!$B$5:$B$1000,Consolidado!$E$5:$E$1000,$B46,Consolidado!$C$5:$C$1000,"Consejo de Administración",Consolidado!$R$5:$R$1000,"X",Consolidado!$H$5:$H$1000,IF($D$9="Todos","&gt;0",$D$9))),"00")&amp;IF($D$9="Todos","/"&amp;RIGHT(YEAR(_xlfn.MINIFS(Consolidado!$B$5:$B$1000,Consolidado!$E$5:$E$1000,$B46,Consolidado!$C$5:$C$1000,"Consejo de Administración",Consolidado!$R$5:$R$1000,"X",Consolidado!$H$5:$H$1000,IF($D$9="Todos","&gt;0",$D$9))),2),"")&amp;IF(_xlfn.MAXIFS(Consolidado!$B$5:$B$1000,Consolidado!$E$5:$E$1000,$B46,Consolidado!$C$5:$C$1000,"Consejo de Administración",Consolidado!$R$5:$R$1000,"X",Consolidado!$H$5:$H$1000,IF($D$9="Todos","&gt;0",$D$9))&lt;&gt;_xlfn.MINIFS(Consolidado!$B$5:$B$1000,Consolidado!$E$5:$E$1000,$B46,Consolidado!$C$5:$C$1000,"Consejo de Administración",Consolidado!$R$5:$R$1000,"X",Consolidado!$H$5:$H$1000,IF($D$9="Todos","&gt;0",$D$9))," y "&amp;TEXT(DAY(_xlfn.MAXIFS(Consolidado!$B$5:$B$1000,Consolidado!$E$5:$E$1000,$B46,Consolidado!$C$5:$C$1000,"Consejo de Administración",Consolidado!$R$5:$R$1000,"X",Consolidado!$H$5:$H$1000,IF($D$9="Todos","&gt;0",$D$9))),"00")&amp;"/"&amp;TEXT(MONTH(_xlfn.MAXIFS(Consolidado!$B$5:$B$1000,Consolidado!$E$5:$E$1000,$B46,Consolidado!$C$5:$C$1000,"Consejo de Administración",Consolidado!$R$5:$R$1000,"X",Consolidado!$H$5:$H$1000,IF($D$9="Todos","&gt;0",$D$9))),"00")&amp;IF($D$9="Todos","/"&amp;RIGHT(YEAR(_xlfn.MAXIFS(Consolidado!$B$5:$B$1000,Consolidado!$E$5:$E$1000,$B46,Consolidado!$C$5:$C$1000,"Consejo de Administración",Consolidado!$R$5:$R$1000,"X",Consolidado!$H$5:$H$1000,IF($D$9="Todos","&gt;0",$D$9))),2),""),""),""),IF(SUMIFS(Consolidado!$AD$5:$AD$1000,Consolidado!$E$5:$E$1000,$B46,Consolidado!$C$5:$C$1000,"Otros",Consolidado!$R$5:$R$1000,"X",Consolidado!$H$5:$H$1000,IF($D$9="Todos","&gt;0",$D$9))&gt;0,"Otros "&amp;TEXT(DAY(_xlfn.MINIFS(Consolidado!$B$5:$B$1000,Consolidado!$E$5:$E$1000,$B46,Consolidado!$C$5:$C$1000,"Otros",Consolidado!$R$5:$R$1000,"X",Consolidado!$H$5:$H$1000,IF($D$9="Todos","&gt;0",$D$9))),"00")&amp;"/"&amp;TEXT(MONTH(_xlfn.MINIFS(Consolidado!$B$5:$B$1000,Consolidado!$E$5:$E$1000,$B46,Consolidado!$C$5:$C$1000,"Otros",Consolidado!$R$5:$R$1000,"X",Consolidado!$H$5:$H$1000,IF($D$9="Todos","&gt;0",$D$9))),"00")&amp;IF($D$9="Todos","/"&amp;RIGHT(YEAR(_xlfn.MINIFS(Consolidado!$B$5:$B$1000,Consolidado!$E$5:$E$1000,$B46,Consolidado!$C$5:$C$1000,"Otros",Consolidado!$R$5:$R$1000,"X",Consolidado!$H$5:$H$1000,IF($D$9="Todos","&gt;0",$D$9))),2),"")&amp;IF(_xlfn.MAXIFS(Consolidado!$B$5:$B$1000,Consolidado!$E$5:$E$1000,$B46,Consolidado!$C$5:$C$1000,"Otros",Consolidado!$R$5:$R$1000,"X",Consolidado!$H$5:$H$1000,IF($D$9="Todos","&gt;0",$D$9))&lt;&gt;_xlfn.MINIFS(Consolidado!$B$5:$B$1000,Consolidado!$E$5:$E$1000,$B46,Consolidado!$C$5:$C$1000,"Otros",Consolidado!$R$5:$R$1000,"X",Consolidado!$H$5:$H$1000,IF($D$9="Todos","&gt;0",$D$9))," y "&amp;TEXT(DAY(_xlfn.MAXIFS(Consolidado!$B$5:$B$1000,Consolidado!$E$5:$E$1000,$B46,Consolidado!$C$5:$C$1000,"Otros",Consolidado!$R$5:$R$1000,"X",Consolidado!$H$5:$H$1000,IF($D$9="Todos","&gt;0",$D$9))),"00")&amp;"/"&amp;TEXT(MONTH(_xlfn.MAXIFS(Consolidado!$B$5:$B$1000,Consolidado!$E$5:$E$1000,$B46,Consolidado!$C$5:$C$1000,"Otros",Consolidado!$R$5:$R$1000,"X",Consolidado!$H$5:$H$1000,IF($D$9="Todos","&gt;0",$D$9))),"00")&amp;IF($D$9="Todos","/"&amp;RIGHT(YEAR(_xlfn.MAXIFS(Consolidado!$B$5:$B$1000,Consolidado!$E$5:$E$1000,$B46,Consolidado!$C$5:$C$1000,"Otros",Consolidado!$R$5:$R$1000,"X",Consolidado!$H$5:$H$1000,IF($D$9="Todos","&gt;0",$D$9))),2),""),""),""))</f>
        <v/>
      </c>
      <c r="U46" s="37" t="str">
        <f aca="false">_xlfn.TEXTJOIN(" +"&amp;CHAR(10),TRUE(),IF(SUMIFS(Consolidado!$AD$5:$AD$1000,Consolidado!$E$5:$E$1000,$B46,Consolidado!$C$5:$C$1000,"Auditoría Interna",Consolidado!$S$5:$S$1000,"X",Consolidado!$H$5:$H$1000,IF($D$9="Todos","&gt;0",$D$9))&gt;0,"Interna "&amp;TEXT(DAY(_xlfn.MINIFS(Consolidado!$B$5:$B$1000,Consolidado!$E$5:$E$1000,$B46,Consolidado!$C$5:$C$1000,"Auditoría Interna",Consolidado!$S$5:$S$1000,"X",Consolidado!$H$5:$H$1000,IF($D$9="Todos","&gt;0",$D$9))),"00")&amp;"/"&amp;TEXT(MONTH(_xlfn.MINIFS(Consolidado!$B$5:$B$1000,Consolidado!$E$5:$E$1000,$B46,Consolidado!$C$5:$C$1000,"Auditoría Interna",Consolidado!$S$5:$S$1000,"X",Consolidado!$H$5:$H$1000,IF($D$9="Todos","&gt;0",$D$9))),"00")&amp;IF($D$9="Todos","/"&amp;RIGHT(YEAR(_xlfn.MINIFS(Consolidado!$B$5:$B$1000,Consolidado!$E$5:$E$1000,$B46,Consolidado!$C$5:$C$1000,"Auditoría Interna",Consolidado!$S$5:$S$1000,"X",Consolidado!$H$5:$H$1000,IF($D$9="Todos","&gt;0",$D$9))),2),"")&amp;IF(_xlfn.MAXIFS(Consolidado!$B$5:$B$1000,Consolidado!$E$5:$E$1000,$B46,Consolidado!$C$5:$C$1000,"Auditoría Interna",Consolidado!$S$5:$S$1000,"X",Consolidado!$H$5:$H$1000,IF($D$9="Todos","&gt;0",$D$9))&lt;&gt;_xlfn.MINIFS(Consolidado!$B$5:$B$1000,Consolidado!$E$5:$E$1000,$B46,Consolidado!$C$5:$C$1000,"Auditoría Interna",Consolidado!$S$5:$S$1000,"X",Consolidado!$H$5:$H$1000,IF($D$9="Todos","&gt;0",$D$9))," y "&amp;TEXT(DAY(_xlfn.MAXIFS(Consolidado!$B$5:$B$1000,Consolidado!$E$5:$E$1000,$B46,Consolidado!$C$5:$C$1000,"Auditoría Interna",Consolidado!$S$5:$S$1000,"X",Consolidado!$H$5:$H$1000,IF($D$9="Todos","&gt;0",$D$9))),"00")&amp;"/"&amp;TEXT(MONTH(_xlfn.MAXIFS(Consolidado!$B$5:$B$1000,Consolidado!$E$5:$E$1000,$B46,Consolidado!$C$5:$C$1000,"Auditoría Interna",Consolidado!$S$5:$S$1000,"X",Consolidado!$H$5:$H$1000,IF($D$9="Todos","&gt;0",$D$9))),"00")&amp;IF($D$9="Todos","/"&amp;RIGHT(YEAR(_xlfn.MAXIFS(Consolidado!$B$5:$B$1000,Consolidado!$E$5:$E$1000,$B46,Consolidado!$C$5:$C$1000,"Auditoría Interna",Consolidado!$S$5:$S$1000,"X",Consolidado!$H$5:$H$1000,IF($D$9="Todos","&gt;0",$D$9))),2),""),""),""),IF(SUMIFS(Consolidado!$AD$5:$AD$1000,Consolidado!$E$5:$E$1000,$B46,Consolidado!$C$5:$C$1000,"Auditoría Externa",Consolidado!$S$5:$S$1000,"X",Consolidado!$H$5:$H$1000,IF($D$9="Todos","&gt;0",$D$9))&gt;0,"Externa "&amp;TEXT(DAY(_xlfn.MINIFS(Consolidado!$B$5:$B$1000,Consolidado!$E$5:$E$1000,$B46,Consolidado!$C$5:$C$1000,"Auditoría Externa",Consolidado!$S$5:$S$1000,"X",Consolidado!$H$5:$H$1000,IF($D$9="Todos","&gt;0",$D$9))),"00")&amp;"/"&amp;TEXT(MONTH(_xlfn.MINIFS(Consolidado!$B$5:$B$1000,Consolidado!$E$5:$E$1000,$B46,Consolidado!$C$5:$C$1000,"Auditoría Externa",Consolidado!$S$5:$S$1000,"X",Consolidado!$H$5:$H$1000,IF($D$9="Todos","&gt;0",$D$9))),"00")&amp;IF($D$9="Todos","/"&amp;RIGHT(YEAR(_xlfn.MINIFS(Consolidado!$B$5:$B$1000,Consolidado!$E$5:$E$1000,$B46,Consolidado!$C$5:$C$1000,"Auditoría Externa",Consolidado!$S$5:$S$1000,"X",Consolidado!$H$5:$H$1000,IF($D$9="Todos","&gt;0",$D$9))),2),"")&amp;IF(_xlfn.MAXIFS(Consolidado!$B$5:$B$1000,Consolidado!$E$5:$E$1000,$B46,Consolidado!$C$5:$C$1000,"Auditoría Externa",Consolidado!$S$5:$S$1000,"X",Consolidado!$H$5:$H$1000,IF($D$9="Todos","&gt;0",$D$9))&lt;&gt;_xlfn.MINIFS(Consolidado!$B$5:$B$1000,Consolidado!$E$5:$E$1000,$B46,Consolidado!$C$5:$C$1000,"Auditoría Externa",Consolidado!$S$5:$S$1000,"X",Consolidado!$H$5:$H$1000,IF($D$9="Todos","&gt;0",$D$9))," y "&amp;TEXT(DAY(_xlfn.MAXIFS(Consolidado!$B$5:$B$1000,Consolidado!$E$5:$E$1000,$B46,Consolidado!$C$5:$C$1000,"Auditoría Externa",Consolidado!$S$5:$S$1000,"X",Consolidado!$H$5:$H$1000,IF($D$9="Todos","&gt;0",$D$9))),"00")&amp;"/"&amp;TEXT(MONTH(_xlfn.MAXIFS(Consolidado!$B$5:$B$1000,Consolidado!$E$5:$E$1000,$B46,Consolidado!$C$5:$C$1000,"Auditoría Externa",Consolidado!$S$5:$S$1000,"X",Consolidado!$H$5:$H$1000,IF($D$9="Todos","&gt;0",$D$9))),"00")&amp;IF($D$9="Todos","/"&amp;RIGHT(YEAR(_xlfn.MAXIFS(Consolidado!$B$5:$B$1000,Consolidado!$E$5:$E$1000,$B46,Consolidado!$C$5:$C$1000,"Auditoría Externa",Consolidado!$S$5:$S$1000,"X",Consolidado!$H$5:$H$1000,IF($D$9="Todos","&gt;0",$D$9))),2),""),""),""),IF(SUMIFS(Consolidado!$AD$5:$AD$1000,Consolidado!$E$5:$E$1000,$B46,Consolidado!$C$5:$C$1000,"SSF",Consolidado!$S$5:$S$1000,"X",Consolidado!$H$5:$H$1000,IF($D$9="Todos","&gt;0",$D$9))&gt;0,"SSF "&amp;TEXT(DAY(_xlfn.MINIFS(Consolidado!$B$5:$B$1000,Consolidado!$E$5:$E$1000,$B46,Consolidado!$C$5:$C$1000,"SSF",Consolidado!$S$5:$S$1000,"X",Consolidado!$H$5:$H$1000,IF($D$9="Todos","&gt;0",$D$9))),"00")&amp;"/"&amp;TEXT(MONTH(_xlfn.MINIFS(Consolidado!$B$5:$B$1000,Consolidado!$E$5:$E$1000,$B46,Consolidado!$C$5:$C$1000,"SSF",Consolidado!$S$5:$S$1000,"X",Consolidado!$H$5:$H$1000,IF($D$9="Todos","&gt;0",$D$9))),"00")&amp;IF($D$9="Todos","/"&amp;RIGHT(YEAR(_xlfn.MINIFS(Consolidado!$B$5:$B$1000,Consolidado!$E$5:$E$1000,$B46,Consolidado!$C$5:$C$1000,"SSF",Consolidado!$S$5:$S$1000,"X",Consolidado!$H$5:$H$1000,IF($D$9="Todos","&gt;0",$D$9))),2),"")&amp;IF(_xlfn.MAXIFS(Consolidado!$B$5:$B$1000,Consolidado!$E$5:$E$1000,$B46,Consolidado!$C$5:$C$1000,"SSF",Consolidado!$S$5:$S$1000,"X",Consolidado!$H$5:$H$1000,IF($D$9="Todos","&gt;0",$D$9))&lt;&gt;_xlfn.MINIFS(Consolidado!$B$5:$B$1000,Consolidado!$E$5:$E$1000,$B46,Consolidado!$C$5:$C$1000,"SSF",Consolidado!$S$5:$S$1000,"X",Consolidado!$H$5:$H$1000,IF($D$9="Todos","&gt;0",$D$9))," y "&amp;TEXT(DAY(_xlfn.MAXIFS(Consolidado!$B$5:$B$1000,Consolidado!$E$5:$E$1000,$B46,Consolidado!$C$5:$C$1000,"SSF",Consolidado!$S$5:$S$1000,"X",Consolidado!$H$5:$H$1000,IF($D$9="Todos","&gt;0",$D$9))),"00")&amp;"/"&amp;TEXT(MONTH(_xlfn.MAXIFS(Consolidado!$B$5:$B$1000,Consolidado!$E$5:$E$1000,$B46,Consolidado!$C$5:$C$1000,"SSF",Consolidado!$S$5:$S$1000,"X",Consolidado!$H$5:$H$1000,IF($D$9="Todos","&gt;0",$D$9))),"00")&amp;IF($D$9="Todos","/"&amp;RIGHT(YEAR(_xlfn.MAXIFS(Consolidado!$B$5:$B$1000,Consolidado!$E$5:$E$1000,$B46,Consolidado!$C$5:$C$1000,"SSF",Consolidado!$S$5:$S$1000,"X",Consolidado!$H$5:$H$1000,IF($D$9="Todos","&gt;0",$D$9))),2),""),""),""),IF(SUMIFS(Consolidado!$AD$5:$AD$1000,Consolidado!$E$5:$E$1000,$B46,Consolidado!$C$5:$C$1000,"Comité de Supervisión",Consolidado!$S$5:$S$1000,"X",Consolidado!$H$5:$H$1000,IF($D$9="Todos","&gt;0",$D$9))&gt;0,"Comité Sup. "&amp;TEXT(DAY(_xlfn.MINIFS(Consolidado!$B$5:$B$1000,Consolidado!$E$5:$E$1000,$B46,Consolidado!$C$5:$C$1000,"Comité de Supervisión",Consolidado!$S$5:$S$1000,"X",Consolidado!$H$5:$H$1000,IF($D$9="Todos","&gt;0",$D$9))),"00")&amp;"/"&amp;TEXT(MONTH(_xlfn.MINIFS(Consolidado!$B$5:$B$1000,Consolidado!$E$5:$E$1000,$B46,Consolidado!$C$5:$C$1000,"Comité de Supervisión",Consolidado!$S$5:$S$1000,"X",Consolidado!$H$5:$H$1000,IF($D$9="Todos","&gt;0",$D$9))),"00")&amp;IF($D$9="Todos","/"&amp;RIGHT(YEAR(_xlfn.MINIFS(Consolidado!$B$5:$B$1000,Consolidado!$E$5:$E$1000,$B46,Consolidado!$C$5:$C$1000,"Comité de Supervisión",Consolidado!$S$5:$S$1000,"X",Consolidado!$H$5:$H$1000,IF($D$9="Todos","&gt;0",$D$9))),2),"")&amp;IF(_xlfn.MAXIFS(Consolidado!$B$5:$B$1000,Consolidado!$E$5:$E$1000,$B46,Consolidado!$C$5:$C$1000,"Comité de Supervisión",Consolidado!$S$5:$S$1000,"X",Consolidado!$H$5:$H$1000,IF($D$9="Todos","&gt;0",$D$9))&lt;&gt;_xlfn.MINIFS(Consolidado!$B$5:$B$1000,Consolidado!$E$5:$E$1000,$B46,Consolidado!$C$5:$C$1000,"Comité de Supervisión",Consolidado!$S$5:$S$1000,"X",Consolidado!$H$5:$H$1000,IF($D$9="Todos","&gt;0",$D$9))," y "&amp;TEXT(DAY(_xlfn.MAXIFS(Consolidado!$B$5:$B$1000,Consolidado!$E$5:$E$1000,$B46,Consolidado!$C$5:$C$1000,"Comité de Supervisión",Consolidado!$S$5:$S$1000,"X",Consolidado!$H$5:$H$1000,IF($D$9="Todos","&gt;0",$D$9))),"00")&amp;"/"&amp;TEXT(MONTH(_xlfn.MAXIFS(Consolidado!$B$5:$B$1000,Consolidado!$E$5:$E$1000,$B46,Consolidado!$C$5:$C$1000,"Comité de Supervisión",Consolidado!$S$5:$S$1000,"X",Consolidado!$H$5:$H$1000,IF($D$9="Todos","&gt;0",$D$9))),"00")&amp;IF($D$9="Todos","/"&amp;RIGHT(YEAR(_xlfn.MAXIFS(Consolidado!$B$5:$B$1000,Consolidado!$E$5:$E$1000,$B46,Consolidado!$C$5:$C$1000,"Comité de Supervisión",Consolidado!$S$5:$S$1000,"X",Consolidado!$H$5:$H$1000,IF($D$9="Todos","&gt;0",$D$9))),2),""),""),""),IF(SUMIFS(Consolidado!$AD$5:$AD$1000,Consolidado!$E$5:$E$1000,$B46,Consolidado!$C$5:$C$1000,"Consejo de Administración",Consolidado!$S$5:$S$1000,"X",Consolidado!$H$5:$H$1000,IF($D$9="Todos","&gt;0",$D$9))&gt;0,"Consejo "&amp;TEXT(DAY(_xlfn.MINIFS(Consolidado!$B$5:$B$1000,Consolidado!$E$5:$E$1000,$B46,Consolidado!$C$5:$C$1000,"Consejo de Administración",Consolidado!$S$5:$S$1000,"X",Consolidado!$H$5:$H$1000,IF($D$9="Todos","&gt;0",$D$9))),"00")&amp;"/"&amp;TEXT(MONTH(_xlfn.MINIFS(Consolidado!$B$5:$B$1000,Consolidado!$E$5:$E$1000,$B46,Consolidado!$C$5:$C$1000,"Consejo de Administración",Consolidado!$S$5:$S$1000,"X",Consolidado!$H$5:$H$1000,IF($D$9="Todos","&gt;0",$D$9))),"00")&amp;IF($D$9="Todos","/"&amp;RIGHT(YEAR(_xlfn.MINIFS(Consolidado!$B$5:$B$1000,Consolidado!$E$5:$E$1000,$B46,Consolidado!$C$5:$C$1000,"Consejo de Administración",Consolidado!$S$5:$S$1000,"X",Consolidado!$H$5:$H$1000,IF($D$9="Todos","&gt;0",$D$9))),2),"")&amp;IF(_xlfn.MAXIFS(Consolidado!$B$5:$B$1000,Consolidado!$E$5:$E$1000,$B46,Consolidado!$C$5:$C$1000,"Consejo de Administración",Consolidado!$S$5:$S$1000,"X",Consolidado!$H$5:$H$1000,IF($D$9="Todos","&gt;0",$D$9))&lt;&gt;_xlfn.MINIFS(Consolidado!$B$5:$B$1000,Consolidado!$E$5:$E$1000,$B46,Consolidado!$C$5:$C$1000,"Consejo de Administración",Consolidado!$S$5:$S$1000,"X",Consolidado!$H$5:$H$1000,IF($D$9="Todos","&gt;0",$D$9))," y "&amp;TEXT(DAY(_xlfn.MAXIFS(Consolidado!$B$5:$B$1000,Consolidado!$E$5:$E$1000,$B46,Consolidado!$C$5:$C$1000,"Consejo de Administración",Consolidado!$S$5:$S$1000,"X",Consolidado!$H$5:$H$1000,IF($D$9="Todos","&gt;0",$D$9))),"00")&amp;"/"&amp;TEXT(MONTH(_xlfn.MAXIFS(Consolidado!$B$5:$B$1000,Consolidado!$E$5:$E$1000,$B46,Consolidado!$C$5:$C$1000,"Consejo de Administración",Consolidado!$S$5:$S$1000,"X",Consolidado!$H$5:$H$1000,IF($D$9="Todos","&gt;0",$D$9))),"00")&amp;IF($D$9="Todos","/"&amp;RIGHT(YEAR(_xlfn.MAXIFS(Consolidado!$B$5:$B$1000,Consolidado!$E$5:$E$1000,$B46,Consolidado!$C$5:$C$1000,"Consejo de Administración",Consolidado!$S$5:$S$1000,"X",Consolidado!$H$5:$H$1000,IF($D$9="Todos","&gt;0",$D$9))),2),""),""),""),IF(SUMIFS(Consolidado!$AD$5:$AD$1000,Consolidado!$E$5:$E$1000,$B46,Consolidado!$C$5:$C$1000,"Otros",Consolidado!$S$5:$S$1000,"X",Consolidado!$H$5:$H$1000,IF($D$9="Todos","&gt;0",$D$9))&gt;0,"Otros "&amp;TEXT(DAY(_xlfn.MINIFS(Consolidado!$B$5:$B$1000,Consolidado!$E$5:$E$1000,$B46,Consolidado!$C$5:$C$1000,"Otros",Consolidado!$S$5:$S$1000,"X",Consolidado!$H$5:$H$1000,IF($D$9="Todos","&gt;0",$D$9))),"00")&amp;"/"&amp;TEXT(MONTH(_xlfn.MINIFS(Consolidado!$B$5:$B$1000,Consolidado!$E$5:$E$1000,$B46,Consolidado!$C$5:$C$1000,"Otros",Consolidado!$S$5:$S$1000,"X",Consolidado!$H$5:$H$1000,IF($D$9="Todos","&gt;0",$D$9))),"00")&amp;IF($D$9="Todos","/"&amp;RIGHT(YEAR(_xlfn.MINIFS(Consolidado!$B$5:$B$1000,Consolidado!$E$5:$E$1000,$B46,Consolidado!$C$5:$C$1000,"Otros",Consolidado!$S$5:$S$1000,"X",Consolidado!$H$5:$H$1000,IF($D$9="Todos","&gt;0",$D$9))),2),"")&amp;IF(_xlfn.MAXIFS(Consolidado!$B$5:$B$1000,Consolidado!$E$5:$E$1000,$B46,Consolidado!$C$5:$C$1000,"Otros",Consolidado!$S$5:$S$1000,"X",Consolidado!$H$5:$H$1000,IF($D$9="Todos","&gt;0",$D$9))&lt;&gt;_xlfn.MINIFS(Consolidado!$B$5:$B$1000,Consolidado!$E$5:$E$1000,$B46,Consolidado!$C$5:$C$1000,"Otros",Consolidado!$S$5:$S$1000,"X",Consolidado!$H$5:$H$1000,IF($D$9="Todos","&gt;0",$D$9))," y "&amp;TEXT(DAY(_xlfn.MAXIFS(Consolidado!$B$5:$B$1000,Consolidado!$E$5:$E$1000,$B46,Consolidado!$C$5:$C$1000,"Otros",Consolidado!$S$5:$S$1000,"X",Consolidado!$H$5:$H$1000,IF($D$9="Todos","&gt;0",$D$9))),"00")&amp;"/"&amp;TEXT(MONTH(_xlfn.MAXIFS(Consolidado!$B$5:$B$1000,Consolidado!$E$5:$E$1000,$B46,Consolidado!$C$5:$C$1000,"Otros",Consolidado!$S$5:$S$1000,"X",Consolidado!$H$5:$H$1000,IF($D$9="Todos","&gt;0",$D$9))),"00")&amp;IF($D$9="Todos","/"&amp;RIGHT(YEAR(_xlfn.MAXIFS(Consolidado!$B$5:$B$1000,Consolidado!$E$5:$E$1000,$B46,Consolidado!$C$5:$C$1000,"Otros",Consolidado!$S$5:$S$1000,"X",Consolidado!$H$5:$H$1000,IF($D$9="Todos","&gt;0",$D$9))),2),""),""),""))</f>
        <v/>
      </c>
      <c r="V46" s="37" t="str">
        <f aca="false">_xlfn.TEXTJOIN(" +"&amp;CHAR(10),TRUE(),IF(SUMIFS(Consolidado!$AD$5:$AD$1000,Consolidado!$E$5:$E$1000,$B46,Consolidado!$C$5:$C$1000,"Auditoría Interna",Consolidado!$T$5:$T$1000,"X",Consolidado!$H$5:$H$1000,IF($D$9="Todos","&gt;0",$D$9))&gt;0,"Interna "&amp;TEXT(DAY(_xlfn.MINIFS(Consolidado!$B$5:$B$1000,Consolidado!$E$5:$E$1000,$B46,Consolidado!$C$5:$C$1000,"Auditoría Interna",Consolidado!$T$5:$T$1000,"X",Consolidado!$H$5:$H$1000,IF($D$9="Todos","&gt;0",$D$9))),"00")&amp;"/"&amp;TEXT(MONTH(_xlfn.MINIFS(Consolidado!$B$5:$B$1000,Consolidado!$E$5:$E$1000,$B46,Consolidado!$C$5:$C$1000,"Auditoría Interna",Consolidado!$T$5:$T$1000,"X",Consolidado!$H$5:$H$1000,IF($D$9="Todos","&gt;0",$D$9))),"00")&amp;IF($D$9="Todos","/"&amp;RIGHT(YEAR(_xlfn.MINIFS(Consolidado!$B$5:$B$1000,Consolidado!$E$5:$E$1000,$B46,Consolidado!$C$5:$C$1000,"Auditoría Interna",Consolidado!$T$5:$T$1000,"X",Consolidado!$H$5:$H$1000,IF($D$9="Todos","&gt;0",$D$9))),2),"")&amp;IF(_xlfn.MAXIFS(Consolidado!$B$5:$B$1000,Consolidado!$E$5:$E$1000,$B46,Consolidado!$C$5:$C$1000,"Auditoría Interna",Consolidado!$T$5:$T$1000,"X",Consolidado!$H$5:$H$1000,IF($D$9="Todos","&gt;0",$D$9))&lt;&gt;_xlfn.MINIFS(Consolidado!$B$5:$B$1000,Consolidado!$E$5:$E$1000,$B46,Consolidado!$C$5:$C$1000,"Auditoría Interna",Consolidado!$T$5:$T$1000,"X",Consolidado!$H$5:$H$1000,IF($D$9="Todos","&gt;0",$D$9))," y "&amp;TEXT(DAY(_xlfn.MAXIFS(Consolidado!$B$5:$B$1000,Consolidado!$E$5:$E$1000,$B46,Consolidado!$C$5:$C$1000,"Auditoría Interna",Consolidado!$T$5:$T$1000,"X",Consolidado!$H$5:$H$1000,IF($D$9="Todos","&gt;0",$D$9))),"00")&amp;"/"&amp;TEXT(MONTH(_xlfn.MAXIFS(Consolidado!$B$5:$B$1000,Consolidado!$E$5:$E$1000,$B46,Consolidado!$C$5:$C$1000,"Auditoría Interna",Consolidado!$T$5:$T$1000,"X",Consolidado!$H$5:$H$1000,IF($D$9="Todos","&gt;0",$D$9))),"00")&amp;IF($D$9="Todos","/"&amp;RIGHT(YEAR(_xlfn.MAXIFS(Consolidado!$B$5:$B$1000,Consolidado!$E$5:$E$1000,$B46,Consolidado!$C$5:$C$1000,"Auditoría Interna",Consolidado!$T$5:$T$1000,"X",Consolidado!$H$5:$H$1000,IF($D$9="Todos","&gt;0",$D$9))),2),""),""),""),IF(SUMIFS(Consolidado!$AD$5:$AD$1000,Consolidado!$E$5:$E$1000,$B46,Consolidado!$C$5:$C$1000,"Auditoría Externa",Consolidado!$T$5:$T$1000,"X",Consolidado!$H$5:$H$1000,IF($D$9="Todos","&gt;0",$D$9))&gt;0,"Externa "&amp;TEXT(DAY(_xlfn.MINIFS(Consolidado!$B$5:$B$1000,Consolidado!$E$5:$E$1000,$B46,Consolidado!$C$5:$C$1000,"Auditoría Externa",Consolidado!$T$5:$T$1000,"X",Consolidado!$H$5:$H$1000,IF($D$9="Todos","&gt;0",$D$9))),"00")&amp;"/"&amp;TEXT(MONTH(_xlfn.MINIFS(Consolidado!$B$5:$B$1000,Consolidado!$E$5:$E$1000,$B46,Consolidado!$C$5:$C$1000,"Auditoría Externa",Consolidado!$T$5:$T$1000,"X",Consolidado!$H$5:$H$1000,IF($D$9="Todos","&gt;0",$D$9))),"00")&amp;IF($D$9="Todos","/"&amp;RIGHT(YEAR(_xlfn.MINIFS(Consolidado!$B$5:$B$1000,Consolidado!$E$5:$E$1000,$B46,Consolidado!$C$5:$C$1000,"Auditoría Externa",Consolidado!$T$5:$T$1000,"X",Consolidado!$H$5:$H$1000,IF($D$9="Todos","&gt;0",$D$9))),2),"")&amp;IF(_xlfn.MAXIFS(Consolidado!$B$5:$B$1000,Consolidado!$E$5:$E$1000,$B46,Consolidado!$C$5:$C$1000,"Auditoría Externa",Consolidado!$T$5:$T$1000,"X",Consolidado!$H$5:$H$1000,IF($D$9="Todos","&gt;0",$D$9))&lt;&gt;_xlfn.MINIFS(Consolidado!$B$5:$B$1000,Consolidado!$E$5:$E$1000,$B46,Consolidado!$C$5:$C$1000,"Auditoría Externa",Consolidado!$T$5:$T$1000,"X",Consolidado!$H$5:$H$1000,IF($D$9="Todos","&gt;0",$D$9))," y "&amp;TEXT(DAY(_xlfn.MAXIFS(Consolidado!$B$5:$B$1000,Consolidado!$E$5:$E$1000,$B46,Consolidado!$C$5:$C$1000,"Auditoría Externa",Consolidado!$T$5:$T$1000,"X",Consolidado!$H$5:$H$1000,IF($D$9="Todos","&gt;0",$D$9))),"00")&amp;"/"&amp;TEXT(MONTH(_xlfn.MAXIFS(Consolidado!$B$5:$B$1000,Consolidado!$E$5:$E$1000,$B46,Consolidado!$C$5:$C$1000,"Auditoría Externa",Consolidado!$T$5:$T$1000,"X",Consolidado!$H$5:$H$1000,IF($D$9="Todos","&gt;0",$D$9))),"00")&amp;IF($D$9="Todos","/"&amp;RIGHT(YEAR(_xlfn.MAXIFS(Consolidado!$B$5:$B$1000,Consolidado!$E$5:$E$1000,$B46,Consolidado!$C$5:$C$1000,"Auditoría Externa",Consolidado!$T$5:$T$1000,"X",Consolidado!$H$5:$H$1000,IF($D$9="Todos","&gt;0",$D$9))),2),""),""),""),IF(SUMIFS(Consolidado!$AD$5:$AD$1000,Consolidado!$E$5:$E$1000,$B46,Consolidado!$C$5:$C$1000,"SSF",Consolidado!$T$5:$T$1000,"X",Consolidado!$H$5:$H$1000,IF($D$9="Todos","&gt;0",$D$9))&gt;0,"SSF "&amp;TEXT(DAY(_xlfn.MINIFS(Consolidado!$B$5:$B$1000,Consolidado!$E$5:$E$1000,$B46,Consolidado!$C$5:$C$1000,"SSF",Consolidado!$T$5:$T$1000,"X",Consolidado!$H$5:$H$1000,IF($D$9="Todos","&gt;0",$D$9))),"00")&amp;"/"&amp;TEXT(MONTH(_xlfn.MINIFS(Consolidado!$B$5:$B$1000,Consolidado!$E$5:$E$1000,$B46,Consolidado!$C$5:$C$1000,"SSF",Consolidado!$T$5:$T$1000,"X",Consolidado!$H$5:$H$1000,IF($D$9="Todos","&gt;0",$D$9))),"00")&amp;IF($D$9="Todos","/"&amp;RIGHT(YEAR(_xlfn.MINIFS(Consolidado!$B$5:$B$1000,Consolidado!$E$5:$E$1000,$B46,Consolidado!$C$5:$C$1000,"SSF",Consolidado!$T$5:$T$1000,"X",Consolidado!$H$5:$H$1000,IF($D$9="Todos","&gt;0",$D$9))),2),"")&amp;IF(_xlfn.MAXIFS(Consolidado!$B$5:$B$1000,Consolidado!$E$5:$E$1000,$B46,Consolidado!$C$5:$C$1000,"SSF",Consolidado!$T$5:$T$1000,"X",Consolidado!$H$5:$H$1000,IF($D$9="Todos","&gt;0",$D$9))&lt;&gt;_xlfn.MINIFS(Consolidado!$B$5:$B$1000,Consolidado!$E$5:$E$1000,$B46,Consolidado!$C$5:$C$1000,"SSF",Consolidado!$T$5:$T$1000,"X",Consolidado!$H$5:$H$1000,IF($D$9="Todos","&gt;0",$D$9))," y "&amp;TEXT(DAY(_xlfn.MAXIFS(Consolidado!$B$5:$B$1000,Consolidado!$E$5:$E$1000,$B46,Consolidado!$C$5:$C$1000,"SSF",Consolidado!$T$5:$T$1000,"X",Consolidado!$H$5:$H$1000,IF($D$9="Todos","&gt;0",$D$9))),"00")&amp;"/"&amp;TEXT(MONTH(_xlfn.MAXIFS(Consolidado!$B$5:$B$1000,Consolidado!$E$5:$E$1000,$B46,Consolidado!$C$5:$C$1000,"SSF",Consolidado!$T$5:$T$1000,"X",Consolidado!$H$5:$H$1000,IF($D$9="Todos","&gt;0",$D$9))),"00")&amp;IF($D$9="Todos","/"&amp;RIGHT(YEAR(_xlfn.MAXIFS(Consolidado!$B$5:$B$1000,Consolidado!$E$5:$E$1000,$B46,Consolidado!$C$5:$C$1000,"SSF",Consolidado!$T$5:$T$1000,"X",Consolidado!$H$5:$H$1000,IF($D$9="Todos","&gt;0",$D$9))),2),""),""),""),IF(SUMIFS(Consolidado!$AD$5:$AD$1000,Consolidado!$E$5:$E$1000,$B46,Consolidado!$C$5:$C$1000,"Comité de Supervisión",Consolidado!$T$5:$T$1000,"X",Consolidado!$H$5:$H$1000,IF($D$9="Todos","&gt;0",$D$9))&gt;0,"Comité Sup. "&amp;TEXT(DAY(_xlfn.MINIFS(Consolidado!$B$5:$B$1000,Consolidado!$E$5:$E$1000,$B46,Consolidado!$C$5:$C$1000,"Comité de Supervisión",Consolidado!$T$5:$T$1000,"X",Consolidado!$H$5:$H$1000,IF($D$9="Todos","&gt;0",$D$9))),"00")&amp;"/"&amp;TEXT(MONTH(_xlfn.MINIFS(Consolidado!$B$5:$B$1000,Consolidado!$E$5:$E$1000,$B46,Consolidado!$C$5:$C$1000,"Comité de Supervisión",Consolidado!$T$5:$T$1000,"X",Consolidado!$H$5:$H$1000,IF($D$9="Todos","&gt;0",$D$9))),"00")&amp;IF($D$9="Todos","/"&amp;RIGHT(YEAR(_xlfn.MINIFS(Consolidado!$B$5:$B$1000,Consolidado!$E$5:$E$1000,$B46,Consolidado!$C$5:$C$1000,"Comité de Supervisión",Consolidado!$T$5:$T$1000,"X",Consolidado!$H$5:$H$1000,IF($D$9="Todos","&gt;0",$D$9))),2),"")&amp;IF(_xlfn.MAXIFS(Consolidado!$B$5:$B$1000,Consolidado!$E$5:$E$1000,$B46,Consolidado!$C$5:$C$1000,"Comité de Supervisión",Consolidado!$T$5:$T$1000,"X",Consolidado!$H$5:$H$1000,IF($D$9="Todos","&gt;0",$D$9))&lt;&gt;_xlfn.MINIFS(Consolidado!$B$5:$B$1000,Consolidado!$E$5:$E$1000,$B46,Consolidado!$C$5:$C$1000,"Comité de Supervisión",Consolidado!$T$5:$T$1000,"X",Consolidado!$H$5:$H$1000,IF($D$9="Todos","&gt;0",$D$9))," y "&amp;TEXT(DAY(_xlfn.MAXIFS(Consolidado!$B$5:$B$1000,Consolidado!$E$5:$E$1000,$B46,Consolidado!$C$5:$C$1000,"Comité de Supervisión",Consolidado!$T$5:$T$1000,"X",Consolidado!$H$5:$H$1000,IF($D$9="Todos","&gt;0",$D$9))),"00")&amp;"/"&amp;TEXT(MONTH(_xlfn.MAXIFS(Consolidado!$B$5:$B$1000,Consolidado!$E$5:$E$1000,$B46,Consolidado!$C$5:$C$1000,"Comité de Supervisión",Consolidado!$T$5:$T$1000,"X",Consolidado!$H$5:$H$1000,IF($D$9="Todos","&gt;0",$D$9))),"00")&amp;IF($D$9="Todos","/"&amp;RIGHT(YEAR(_xlfn.MAXIFS(Consolidado!$B$5:$B$1000,Consolidado!$E$5:$E$1000,$B46,Consolidado!$C$5:$C$1000,"Comité de Supervisión",Consolidado!$T$5:$T$1000,"X",Consolidado!$H$5:$H$1000,IF($D$9="Todos","&gt;0",$D$9))),2),""),""),""),IF(SUMIFS(Consolidado!$AD$5:$AD$1000,Consolidado!$E$5:$E$1000,$B46,Consolidado!$C$5:$C$1000,"Consejo de Administración",Consolidado!$T$5:$T$1000,"X",Consolidado!$H$5:$H$1000,IF($D$9="Todos","&gt;0",$D$9))&gt;0,"Consejo "&amp;TEXT(DAY(_xlfn.MINIFS(Consolidado!$B$5:$B$1000,Consolidado!$E$5:$E$1000,$B46,Consolidado!$C$5:$C$1000,"Consejo de Administración",Consolidado!$T$5:$T$1000,"X",Consolidado!$H$5:$H$1000,IF($D$9="Todos","&gt;0",$D$9))),"00")&amp;"/"&amp;TEXT(MONTH(_xlfn.MINIFS(Consolidado!$B$5:$B$1000,Consolidado!$E$5:$E$1000,$B46,Consolidado!$C$5:$C$1000,"Consejo de Administración",Consolidado!$T$5:$T$1000,"X",Consolidado!$H$5:$H$1000,IF($D$9="Todos","&gt;0",$D$9))),"00")&amp;IF($D$9="Todos","/"&amp;RIGHT(YEAR(_xlfn.MINIFS(Consolidado!$B$5:$B$1000,Consolidado!$E$5:$E$1000,$B46,Consolidado!$C$5:$C$1000,"Consejo de Administración",Consolidado!$T$5:$T$1000,"X",Consolidado!$H$5:$H$1000,IF($D$9="Todos","&gt;0",$D$9))),2),"")&amp;IF(_xlfn.MAXIFS(Consolidado!$B$5:$B$1000,Consolidado!$E$5:$E$1000,$B46,Consolidado!$C$5:$C$1000,"Consejo de Administración",Consolidado!$T$5:$T$1000,"X",Consolidado!$H$5:$H$1000,IF($D$9="Todos","&gt;0",$D$9))&lt;&gt;_xlfn.MINIFS(Consolidado!$B$5:$B$1000,Consolidado!$E$5:$E$1000,$B46,Consolidado!$C$5:$C$1000,"Consejo de Administración",Consolidado!$T$5:$T$1000,"X",Consolidado!$H$5:$H$1000,IF($D$9="Todos","&gt;0",$D$9))," y "&amp;TEXT(DAY(_xlfn.MAXIFS(Consolidado!$B$5:$B$1000,Consolidado!$E$5:$E$1000,$B46,Consolidado!$C$5:$C$1000,"Consejo de Administración",Consolidado!$T$5:$T$1000,"X",Consolidado!$H$5:$H$1000,IF($D$9="Todos","&gt;0",$D$9))),"00")&amp;"/"&amp;TEXT(MONTH(_xlfn.MAXIFS(Consolidado!$B$5:$B$1000,Consolidado!$E$5:$E$1000,$B46,Consolidado!$C$5:$C$1000,"Consejo de Administración",Consolidado!$T$5:$T$1000,"X",Consolidado!$H$5:$H$1000,IF($D$9="Todos","&gt;0",$D$9))),"00")&amp;IF($D$9="Todos","/"&amp;RIGHT(YEAR(_xlfn.MAXIFS(Consolidado!$B$5:$B$1000,Consolidado!$E$5:$E$1000,$B46,Consolidado!$C$5:$C$1000,"Consejo de Administración",Consolidado!$T$5:$T$1000,"X",Consolidado!$H$5:$H$1000,IF($D$9="Todos","&gt;0",$D$9))),2),""),""),""),IF(SUMIFS(Consolidado!$AD$5:$AD$1000,Consolidado!$E$5:$E$1000,$B46,Consolidado!$C$5:$C$1000,"Otros",Consolidado!$T$5:$T$1000,"X",Consolidado!$H$5:$H$1000,IF($D$9="Todos","&gt;0",$D$9))&gt;0,"Otros "&amp;TEXT(DAY(_xlfn.MINIFS(Consolidado!$B$5:$B$1000,Consolidado!$E$5:$E$1000,$B46,Consolidado!$C$5:$C$1000,"Otros",Consolidado!$T$5:$T$1000,"X",Consolidado!$H$5:$H$1000,IF($D$9="Todos","&gt;0",$D$9))),"00")&amp;"/"&amp;TEXT(MONTH(_xlfn.MINIFS(Consolidado!$B$5:$B$1000,Consolidado!$E$5:$E$1000,$B46,Consolidado!$C$5:$C$1000,"Otros",Consolidado!$T$5:$T$1000,"X",Consolidado!$H$5:$H$1000,IF($D$9="Todos","&gt;0",$D$9))),"00")&amp;IF($D$9="Todos","/"&amp;RIGHT(YEAR(_xlfn.MINIFS(Consolidado!$B$5:$B$1000,Consolidado!$E$5:$E$1000,$B46,Consolidado!$C$5:$C$1000,"Otros",Consolidado!$T$5:$T$1000,"X",Consolidado!$H$5:$H$1000,IF($D$9="Todos","&gt;0",$D$9))),2),"")&amp;IF(_xlfn.MAXIFS(Consolidado!$B$5:$B$1000,Consolidado!$E$5:$E$1000,$B46,Consolidado!$C$5:$C$1000,"Otros",Consolidado!$T$5:$T$1000,"X",Consolidado!$H$5:$H$1000,IF($D$9="Todos","&gt;0",$D$9))&lt;&gt;_xlfn.MINIFS(Consolidado!$B$5:$B$1000,Consolidado!$E$5:$E$1000,$B46,Consolidado!$C$5:$C$1000,"Otros",Consolidado!$T$5:$T$1000,"X",Consolidado!$H$5:$H$1000,IF($D$9="Todos","&gt;0",$D$9))," y "&amp;TEXT(DAY(_xlfn.MAXIFS(Consolidado!$B$5:$B$1000,Consolidado!$E$5:$E$1000,$B46,Consolidado!$C$5:$C$1000,"Otros",Consolidado!$T$5:$T$1000,"X",Consolidado!$H$5:$H$1000,IF($D$9="Todos","&gt;0",$D$9))),"00")&amp;"/"&amp;TEXT(MONTH(_xlfn.MAXIFS(Consolidado!$B$5:$B$1000,Consolidado!$E$5:$E$1000,$B46,Consolidado!$C$5:$C$1000,"Otros",Consolidado!$T$5:$T$1000,"X",Consolidado!$H$5:$H$1000,IF($D$9="Todos","&gt;0",$D$9))),"00")&amp;IF($D$9="Todos","/"&amp;RIGHT(YEAR(_xlfn.MAXIFS(Consolidado!$B$5:$B$1000,Consolidado!$E$5:$E$1000,$B46,Consolidado!$C$5:$C$1000,"Otros",Consolidado!$T$5:$T$1000,"X",Consolidado!$H$5:$H$1000,IF($D$9="Todos","&gt;0",$D$9))),2),""),""),""))</f>
        <v/>
      </c>
      <c r="AD46" s="38" t="str">
        <f aca="false">Catálogos!C26</f>
        <v>Información financiera (NRSF-01 / NRSF-03)</v>
      </c>
      <c r="AE46" s="38" t="str">
        <f aca="false">Catálogos!D26</f>
        <v>NRSF-01 / NRSF-03</v>
      </c>
      <c r="AF46" s="38" t="n">
        <f aca="false">IF(AD46="",0,IF($D$9="Todos",SUMIFS(Consolidado!$AD$5:$AD$1000,Consolidado!$E$5:$E$1000,AD46,Consolidado!$C$5:$C$1000,"Auditoría Interna"),SUMIFS(Consolidado!$AD$5:$AD$1000,Consolidado!$E$5:$E$1000,AD46,Consolidado!$C$5:$C$1000,"Auditoría Interna",Consolidado!$H$5:$H$1000,$D$9)))</f>
        <v>0</v>
      </c>
      <c r="AG46" s="38" t="n">
        <f aca="false">IF(AD46="",0,IF($D$9="Todos",SUMIFS(Consolidado!$AD$5:$AD$1000,Consolidado!$E$5:$E$1000,AD46,Consolidado!$C$5:$C$1000,"Auditoría Externa"),SUMIFS(Consolidado!$AD$5:$AD$1000,Consolidado!$E$5:$E$1000,AD46,Consolidado!$C$5:$C$1000,"Auditoría Externa",Consolidado!$H$5:$H$1000,$D$9)))</f>
        <v>0</v>
      </c>
      <c r="AH46" s="38" t="n">
        <f aca="false">IF(AD46="",0,IF($D$9="Todos",SUMIFS(Consolidado!$AD$5:$AD$1000,Consolidado!$E$5:$E$1000,AD46,Consolidado!$C$5:$C$1000,"SSF"),SUMIFS(Consolidado!$AD$5:$AD$1000,Consolidado!$E$5:$E$1000,AD46,Consolidado!$C$5:$C$1000,"SSF",Consolidado!$H$5:$H$1000,$D$9)))</f>
        <v>2</v>
      </c>
      <c r="AI46" s="38" t="n">
        <f aca="false">IF(AD46="",0,IF($D$9="Todos",SUMIFS(Consolidado!$AD$5:$AD$1000,Consolidado!$E$5:$E$1000,AD46),SUMIFS(Consolidado!$AD$5:$AD$1000,Consolidado!$E$5:$E$1000,AD46,Consolidado!$H$5:$H$1000,$D$9))-SUM(AF46:AH46))</f>
        <v>0</v>
      </c>
      <c r="AJ46" s="38" t="n">
        <f aca="false">SUM(AF46:AI46)</f>
        <v>2</v>
      </c>
      <c r="AK46" s="38" t="n">
        <f aca="false">(AF46&gt;0)+(AG46&gt;0)+(AH46&gt;0)+(IF($D$9="Todos",SUMIFS(Consolidado!$AD$5:$AD$1000,Consolidado!$E$5:$E$1000,AD46,Consolidado!$C$5:$C$1000,"Comité de Supervisión"),SUMIFS(Consolidado!$AD$5:$AD$1000,Consolidado!$E$5:$E$1000,AD46,Consolidado!$C$5:$C$1000,"Comité de Supervisión",Consolidado!$H$5:$H$1000,$D$9))&gt;0)+(IF($D$9="Todos",SUMIFS(Consolidado!$AD$5:$AD$1000,Consolidado!$E$5:$E$1000,AD46,Consolidado!$C$5:$C$1000,"Consejo de Administración"),SUMIFS(Consolidado!$AD$5:$AD$1000,Consolidado!$E$5:$E$1000,AD46,Consolidado!$C$5:$C$1000,"Consejo de Administración",Consolidado!$H$5:$H$1000,$D$9))&gt;0)+(IF($D$9="Todos",SUMIFS(Consolidado!$AD$5:$AD$1000,Consolidado!$E$5:$E$1000,AD46,Consolidado!$C$5:$C$1000,"Otros"),SUMIFS(Consolidado!$AD$5:$AD$1000,Consolidado!$E$5:$E$1000,AD46,Consolidado!$C$5:$C$1000,"Otros",Consolidado!$H$5:$H$1000,$D$9))&gt;0)</f>
        <v>1</v>
      </c>
      <c r="AL46" s="38" t="n">
        <f aca="false">IF(AD46="",-1,AJ46*10000+AK46*100-ROW()/1000)</f>
        <v>20099.954</v>
      </c>
      <c r="AM46" s="38" t="str">
        <f aca="false" t="array" ref="AM46:AM46">_xlfn.TEXTJOIN(", ",TRUE(),IF((Consolidado!$E$5:$E$1000=AD46)*((($D$9="Todos")+(Consolidado!$H$5:$H$1000=$D$9))&gt;0),Consolidado!$AE$5:$AE$1000,""))</f>
        <v>SSF – 2 de Febrero 2026, SSF – 7 de Septiembre 2026</v>
      </c>
      <c r="AN46" s="38" t="str">
        <f aca="false" t="array" ref="AN46:AN46">_xlfn.TEXTJOIN(", ",TRUE(),IF(Consolidado!$E$5:$E$1000=AD46,Consolidado!$AE$5:$AE$1000,""))</f>
        <v>SSF – 2 de Febrero 2026, SSF – 7 de Septiembre 2026</v>
      </c>
    </row>
    <row r="47" customFormat="false" ht="39.75" hidden="false" customHeight="true" outlineLevel="0" collapsed="false">
      <c r="A47" s="31" t="n">
        <v>26</v>
      </c>
      <c r="B47" s="32" t="str">
        <f aca="false">INDEX($AD$22:$AD$51,MATCH(LARGE($AL$22:$AL$51,26),$AL$22:$AL$51,0))</f>
        <v>PLD/FT/FPADM</v>
      </c>
      <c r="C47" s="33" t="str">
        <f aca="false">INDEX($AE$22:$AE$51,MATCH(LARGE($AL$22:$AL$51,26),$AL$22:$AL$51,0))</f>
        <v>NRP-36</v>
      </c>
      <c r="D47" s="34" t="n">
        <f aca="false">INDEX($AF$22:$AF$51,MATCH(LARGE($AL$22:$AL$51,26),$AL$22:$AL$51,0))</f>
        <v>0</v>
      </c>
      <c r="E47" s="34" t="n">
        <f aca="false">INDEX($AG$22:$AG$51,MATCH(LARGE($AL$22:$AL$51,26),$AL$22:$AL$51,0))</f>
        <v>0</v>
      </c>
      <c r="F47" s="34" t="n">
        <f aca="false">INDEX($AH$22:$AH$51,MATCH(LARGE($AL$22:$AL$51,26),$AL$22:$AL$51,0))</f>
        <v>0</v>
      </c>
      <c r="G47" s="34" t="n">
        <f aca="false">INDEX($AI$22:$AI$51,MATCH(LARGE($AL$22:$AL$51,26),$AL$22:$AL$51,0))</f>
        <v>0</v>
      </c>
      <c r="H47" s="35" t="n">
        <f aca="false">INDEX($AJ$22:$AJ$51,MATCH(LARGE($AL$22:$AL$51,26),$AL$22:$AL$51,0))</f>
        <v>0</v>
      </c>
      <c r="I47" s="36" t="str">
        <f aca="false">IF(INDEX($AK$22:$AK$51,MATCH(LARGE($AL$22:$AL$51,26),$AL$22:$AL$51,0))&gt;=2,"SÍ ("&amp;INDEX($AK$22:$AK$51,MATCH(LARGE($AL$22:$AL$51,26),$AL$22:$AL$51,0))&amp;" entidades)","No")</f>
        <v>No</v>
      </c>
      <c r="J47" s="13" t="str">
        <f aca="false">IF(INDEX($AJ$22:$AJ$51,MATCH(LARGE($AL$22:$AL$51,26),$AL$22:$AL$51,0))&gt;0,INDEX($AM$22:$AM$51,MATCH(LARGE($AL$22:$AL$51,26),$AL$22:$AL$51,0)),IF(INDEX($AN$22:$AN$51,MATCH(LARGE($AL$22:$AL$51,26),$AL$22:$AL$51,0))="","Nunca lo han pedido","No lo pidieron en "&amp;$D$9&amp;". Lo pidieron: "&amp;INDEX($AN$22:$AN$51,MATCH(LARGE($AL$22:$AL$51,26),$AL$22:$AL$51,0))))</f>
        <v>No lo pidieron en 2026. Lo pidieron: SSF – 12 de Junio 2025</v>
      </c>
      <c r="K47" s="37" t="str">
        <f aca="false">_xlfn.TEXTJOIN(" +"&amp;CHAR(10),TRUE(),IF(SUMIFS(Consolidado!$AD$5:$AD$1000,Consolidado!$E$5:$E$1000,$B47,Consolidado!$C$5:$C$1000,"Auditoría Interna",Consolidado!$I$5:$I$1000,"X",Consolidado!$H$5:$H$1000,IF($D$9="Todos","&gt;0",$D$9))&gt;0,"Interna "&amp;TEXT(DAY(_xlfn.MINIFS(Consolidado!$B$5:$B$1000,Consolidado!$E$5:$E$1000,$B47,Consolidado!$C$5:$C$1000,"Auditoría Interna",Consolidado!$I$5:$I$1000,"X",Consolidado!$H$5:$H$1000,IF($D$9="Todos","&gt;0",$D$9))),"00")&amp;"/"&amp;TEXT(MONTH(_xlfn.MINIFS(Consolidado!$B$5:$B$1000,Consolidado!$E$5:$E$1000,$B47,Consolidado!$C$5:$C$1000,"Auditoría Interna",Consolidado!$I$5:$I$1000,"X",Consolidado!$H$5:$H$1000,IF($D$9="Todos","&gt;0",$D$9))),"00")&amp;IF($D$9="Todos","/"&amp;RIGHT(YEAR(_xlfn.MINIFS(Consolidado!$B$5:$B$1000,Consolidado!$E$5:$E$1000,$B47,Consolidado!$C$5:$C$1000,"Auditoría Interna",Consolidado!$I$5:$I$1000,"X",Consolidado!$H$5:$H$1000,IF($D$9="Todos","&gt;0",$D$9))),2),"")&amp;IF(_xlfn.MAXIFS(Consolidado!$B$5:$B$1000,Consolidado!$E$5:$E$1000,$B47,Consolidado!$C$5:$C$1000,"Auditoría Interna",Consolidado!$I$5:$I$1000,"X",Consolidado!$H$5:$H$1000,IF($D$9="Todos","&gt;0",$D$9))&lt;&gt;_xlfn.MINIFS(Consolidado!$B$5:$B$1000,Consolidado!$E$5:$E$1000,$B47,Consolidado!$C$5:$C$1000,"Auditoría Interna",Consolidado!$I$5:$I$1000,"X",Consolidado!$H$5:$H$1000,IF($D$9="Todos","&gt;0",$D$9))," y "&amp;TEXT(DAY(_xlfn.MAXIFS(Consolidado!$B$5:$B$1000,Consolidado!$E$5:$E$1000,$B47,Consolidado!$C$5:$C$1000,"Auditoría Interna",Consolidado!$I$5:$I$1000,"X",Consolidado!$H$5:$H$1000,IF($D$9="Todos","&gt;0",$D$9))),"00")&amp;"/"&amp;TEXT(MONTH(_xlfn.MAXIFS(Consolidado!$B$5:$B$1000,Consolidado!$E$5:$E$1000,$B47,Consolidado!$C$5:$C$1000,"Auditoría Interna",Consolidado!$I$5:$I$1000,"X",Consolidado!$H$5:$H$1000,IF($D$9="Todos","&gt;0",$D$9))),"00")&amp;IF($D$9="Todos","/"&amp;RIGHT(YEAR(_xlfn.MAXIFS(Consolidado!$B$5:$B$1000,Consolidado!$E$5:$E$1000,$B47,Consolidado!$C$5:$C$1000,"Auditoría Interna",Consolidado!$I$5:$I$1000,"X",Consolidado!$H$5:$H$1000,IF($D$9="Todos","&gt;0",$D$9))),2),""),""),""),IF(SUMIFS(Consolidado!$AD$5:$AD$1000,Consolidado!$E$5:$E$1000,$B47,Consolidado!$C$5:$C$1000,"Auditoría Externa",Consolidado!$I$5:$I$1000,"X",Consolidado!$H$5:$H$1000,IF($D$9="Todos","&gt;0",$D$9))&gt;0,"Externa "&amp;TEXT(DAY(_xlfn.MINIFS(Consolidado!$B$5:$B$1000,Consolidado!$E$5:$E$1000,$B47,Consolidado!$C$5:$C$1000,"Auditoría Externa",Consolidado!$I$5:$I$1000,"X",Consolidado!$H$5:$H$1000,IF($D$9="Todos","&gt;0",$D$9))),"00")&amp;"/"&amp;TEXT(MONTH(_xlfn.MINIFS(Consolidado!$B$5:$B$1000,Consolidado!$E$5:$E$1000,$B47,Consolidado!$C$5:$C$1000,"Auditoría Externa",Consolidado!$I$5:$I$1000,"X",Consolidado!$H$5:$H$1000,IF($D$9="Todos","&gt;0",$D$9))),"00")&amp;IF($D$9="Todos","/"&amp;RIGHT(YEAR(_xlfn.MINIFS(Consolidado!$B$5:$B$1000,Consolidado!$E$5:$E$1000,$B47,Consolidado!$C$5:$C$1000,"Auditoría Externa",Consolidado!$I$5:$I$1000,"X",Consolidado!$H$5:$H$1000,IF($D$9="Todos","&gt;0",$D$9))),2),"")&amp;IF(_xlfn.MAXIFS(Consolidado!$B$5:$B$1000,Consolidado!$E$5:$E$1000,$B47,Consolidado!$C$5:$C$1000,"Auditoría Externa",Consolidado!$I$5:$I$1000,"X",Consolidado!$H$5:$H$1000,IF($D$9="Todos","&gt;0",$D$9))&lt;&gt;_xlfn.MINIFS(Consolidado!$B$5:$B$1000,Consolidado!$E$5:$E$1000,$B47,Consolidado!$C$5:$C$1000,"Auditoría Externa",Consolidado!$I$5:$I$1000,"X",Consolidado!$H$5:$H$1000,IF($D$9="Todos","&gt;0",$D$9))," y "&amp;TEXT(DAY(_xlfn.MAXIFS(Consolidado!$B$5:$B$1000,Consolidado!$E$5:$E$1000,$B47,Consolidado!$C$5:$C$1000,"Auditoría Externa",Consolidado!$I$5:$I$1000,"X",Consolidado!$H$5:$H$1000,IF($D$9="Todos","&gt;0",$D$9))),"00")&amp;"/"&amp;TEXT(MONTH(_xlfn.MAXIFS(Consolidado!$B$5:$B$1000,Consolidado!$E$5:$E$1000,$B47,Consolidado!$C$5:$C$1000,"Auditoría Externa",Consolidado!$I$5:$I$1000,"X",Consolidado!$H$5:$H$1000,IF($D$9="Todos","&gt;0",$D$9))),"00")&amp;IF($D$9="Todos","/"&amp;RIGHT(YEAR(_xlfn.MAXIFS(Consolidado!$B$5:$B$1000,Consolidado!$E$5:$E$1000,$B47,Consolidado!$C$5:$C$1000,"Auditoría Externa",Consolidado!$I$5:$I$1000,"X",Consolidado!$H$5:$H$1000,IF($D$9="Todos","&gt;0",$D$9))),2),""),""),""),IF(SUMIFS(Consolidado!$AD$5:$AD$1000,Consolidado!$E$5:$E$1000,$B47,Consolidado!$C$5:$C$1000,"SSF",Consolidado!$I$5:$I$1000,"X",Consolidado!$H$5:$H$1000,IF($D$9="Todos","&gt;0",$D$9))&gt;0,"SSF "&amp;TEXT(DAY(_xlfn.MINIFS(Consolidado!$B$5:$B$1000,Consolidado!$E$5:$E$1000,$B47,Consolidado!$C$5:$C$1000,"SSF",Consolidado!$I$5:$I$1000,"X",Consolidado!$H$5:$H$1000,IF($D$9="Todos","&gt;0",$D$9))),"00")&amp;"/"&amp;TEXT(MONTH(_xlfn.MINIFS(Consolidado!$B$5:$B$1000,Consolidado!$E$5:$E$1000,$B47,Consolidado!$C$5:$C$1000,"SSF",Consolidado!$I$5:$I$1000,"X",Consolidado!$H$5:$H$1000,IF($D$9="Todos","&gt;0",$D$9))),"00")&amp;IF($D$9="Todos","/"&amp;RIGHT(YEAR(_xlfn.MINIFS(Consolidado!$B$5:$B$1000,Consolidado!$E$5:$E$1000,$B47,Consolidado!$C$5:$C$1000,"SSF",Consolidado!$I$5:$I$1000,"X",Consolidado!$H$5:$H$1000,IF($D$9="Todos","&gt;0",$D$9))),2),"")&amp;IF(_xlfn.MAXIFS(Consolidado!$B$5:$B$1000,Consolidado!$E$5:$E$1000,$B47,Consolidado!$C$5:$C$1000,"SSF",Consolidado!$I$5:$I$1000,"X",Consolidado!$H$5:$H$1000,IF($D$9="Todos","&gt;0",$D$9))&lt;&gt;_xlfn.MINIFS(Consolidado!$B$5:$B$1000,Consolidado!$E$5:$E$1000,$B47,Consolidado!$C$5:$C$1000,"SSF",Consolidado!$I$5:$I$1000,"X",Consolidado!$H$5:$H$1000,IF($D$9="Todos","&gt;0",$D$9))," y "&amp;TEXT(DAY(_xlfn.MAXIFS(Consolidado!$B$5:$B$1000,Consolidado!$E$5:$E$1000,$B47,Consolidado!$C$5:$C$1000,"SSF",Consolidado!$I$5:$I$1000,"X",Consolidado!$H$5:$H$1000,IF($D$9="Todos","&gt;0",$D$9))),"00")&amp;"/"&amp;TEXT(MONTH(_xlfn.MAXIFS(Consolidado!$B$5:$B$1000,Consolidado!$E$5:$E$1000,$B47,Consolidado!$C$5:$C$1000,"SSF",Consolidado!$I$5:$I$1000,"X",Consolidado!$H$5:$H$1000,IF($D$9="Todos","&gt;0",$D$9))),"00")&amp;IF($D$9="Todos","/"&amp;RIGHT(YEAR(_xlfn.MAXIFS(Consolidado!$B$5:$B$1000,Consolidado!$E$5:$E$1000,$B47,Consolidado!$C$5:$C$1000,"SSF",Consolidado!$I$5:$I$1000,"X",Consolidado!$H$5:$H$1000,IF($D$9="Todos","&gt;0",$D$9))),2),""),""),""),IF(SUMIFS(Consolidado!$AD$5:$AD$1000,Consolidado!$E$5:$E$1000,$B47,Consolidado!$C$5:$C$1000,"Comité de Supervisión",Consolidado!$I$5:$I$1000,"X",Consolidado!$H$5:$H$1000,IF($D$9="Todos","&gt;0",$D$9))&gt;0,"Comité Sup. "&amp;TEXT(DAY(_xlfn.MINIFS(Consolidado!$B$5:$B$1000,Consolidado!$E$5:$E$1000,$B47,Consolidado!$C$5:$C$1000,"Comité de Supervisión",Consolidado!$I$5:$I$1000,"X",Consolidado!$H$5:$H$1000,IF($D$9="Todos","&gt;0",$D$9))),"00")&amp;"/"&amp;TEXT(MONTH(_xlfn.MINIFS(Consolidado!$B$5:$B$1000,Consolidado!$E$5:$E$1000,$B47,Consolidado!$C$5:$C$1000,"Comité de Supervisión",Consolidado!$I$5:$I$1000,"X",Consolidado!$H$5:$H$1000,IF($D$9="Todos","&gt;0",$D$9))),"00")&amp;IF($D$9="Todos","/"&amp;RIGHT(YEAR(_xlfn.MINIFS(Consolidado!$B$5:$B$1000,Consolidado!$E$5:$E$1000,$B47,Consolidado!$C$5:$C$1000,"Comité de Supervisión",Consolidado!$I$5:$I$1000,"X",Consolidado!$H$5:$H$1000,IF($D$9="Todos","&gt;0",$D$9))),2),"")&amp;IF(_xlfn.MAXIFS(Consolidado!$B$5:$B$1000,Consolidado!$E$5:$E$1000,$B47,Consolidado!$C$5:$C$1000,"Comité de Supervisión",Consolidado!$I$5:$I$1000,"X",Consolidado!$H$5:$H$1000,IF($D$9="Todos","&gt;0",$D$9))&lt;&gt;_xlfn.MINIFS(Consolidado!$B$5:$B$1000,Consolidado!$E$5:$E$1000,$B47,Consolidado!$C$5:$C$1000,"Comité de Supervisión",Consolidado!$I$5:$I$1000,"X",Consolidado!$H$5:$H$1000,IF($D$9="Todos","&gt;0",$D$9))," y "&amp;TEXT(DAY(_xlfn.MAXIFS(Consolidado!$B$5:$B$1000,Consolidado!$E$5:$E$1000,$B47,Consolidado!$C$5:$C$1000,"Comité de Supervisión",Consolidado!$I$5:$I$1000,"X",Consolidado!$H$5:$H$1000,IF($D$9="Todos","&gt;0",$D$9))),"00")&amp;"/"&amp;TEXT(MONTH(_xlfn.MAXIFS(Consolidado!$B$5:$B$1000,Consolidado!$E$5:$E$1000,$B47,Consolidado!$C$5:$C$1000,"Comité de Supervisión",Consolidado!$I$5:$I$1000,"X",Consolidado!$H$5:$H$1000,IF($D$9="Todos","&gt;0",$D$9))),"00")&amp;IF($D$9="Todos","/"&amp;RIGHT(YEAR(_xlfn.MAXIFS(Consolidado!$B$5:$B$1000,Consolidado!$E$5:$E$1000,$B47,Consolidado!$C$5:$C$1000,"Comité de Supervisión",Consolidado!$I$5:$I$1000,"X",Consolidado!$H$5:$H$1000,IF($D$9="Todos","&gt;0",$D$9))),2),""),""),""),IF(SUMIFS(Consolidado!$AD$5:$AD$1000,Consolidado!$E$5:$E$1000,$B47,Consolidado!$C$5:$C$1000,"Consejo de Administración",Consolidado!$I$5:$I$1000,"X",Consolidado!$H$5:$H$1000,IF($D$9="Todos","&gt;0",$D$9))&gt;0,"Consejo "&amp;TEXT(DAY(_xlfn.MINIFS(Consolidado!$B$5:$B$1000,Consolidado!$E$5:$E$1000,$B47,Consolidado!$C$5:$C$1000,"Consejo de Administración",Consolidado!$I$5:$I$1000,"X",Consolidado!$H$5:$H$1000,IF($D$9="Todos","&gt;0",$D$9))),"00")&amp;"/"&amp;TEXT(MONTH(_xlfn.MINIFS(Consolidado!$B$5:$B$1000,Consolidado!$E$5:$E$1000,$B47,Consolidado!$C$5:$C$1000,"Consejo de Administración",Consolidado!$I$5:$I$1000,"X",Consolidado!$H$5:$H$1000,IF($D$9="Todos","&gt;0",$D$9))),"00")&amp;IF($D$9="Todos","/"&amp;RIGHT(YEAR(_xlfn.MINIFS(Consolidado!$B$5:$B$1000,Consolidado!$E$5:$E$1000,$B47,Consolidado!$C$5:$C$1000,"Consejo de Administración",Consolidado!$I$5:$I$1000,"X",Consolidado!$H$5:$H$1000,IF($D$9="Todos","&gt;0",$D$9))),2),"")&amp;IF(_xlfn.MAXIFS(Consolidado!$B$5:$B$1000,Consolidado!$E$5:$E$1000,$B47,Consolidado!$C$5:$C$1000,"Consejo de Administración",Consolidado!$I$5:$I$1000,"X",Consolidado!$H$5:$H$1000,IF($D$9="Todos","&gt;0",$D$9))&lt;&gt;_xlfn.MINIFS(Consolidado!$B$5:$B$1000,Consolidado!$E$5:$E$1000,$B47,Consolidado!$C$5:$C$1000,"Consejo de Administración",Consolidado!$I$5:$I$1000,"X",Consolidado!$H$5:$H$1000,IF($D$9="Todos","&gt;0",$D$9))," y "&amp;TEXT(DAY(_xlfn.MAXIFS(Consolidado!$B$5:$B$1000,Consolidado!$E$5:$E$1000,$B47,Consolidado!$C$5:$C$1000,"Consejo de Administración",Consolidado!$I$5:$I$1000,"X",Consolidado!$H$5:$H$1000,IF($D$9="Todos","&gt;0",$D$9))),"00")&amp;"/"&amp;TEXT(MONTH(_xlfn.MAXIFS(Consolidado!$B$5:$B$1000,Consolidado!$E$5:$E$1000,$B47,Consolidado!$C$5:$C$1000,"Consejo de Administración",Consolidado!$I$5:$I$1000,"X",Consolidado!$H$5:$H$1000,IF($D$9="Todos","&gt;0",$D$9))),"00")&amp;IF($D$9="Todos","/"&amp;RIGHT(YEAR(_xlfn.MAXIFS(Consolidado!$B$5:$B$1000,Consolidado!$E$5:$E$1000,$B47,Consolidado!$C$5:$C$1000,"Consejo de Administración",Consolidado!$I$5:$I$1000,"X",Consolidado!$H$5:$H$1000,IF($D$9="Todos","&gt;0",$D$9))),2),""),""),""),IF(SUMIFS(Consolidado!$AD$5:$AD$1000,Consolidado!$E$5:$E$1000,$B47,Consolidado!$C$5:$C$1000,"Otros",Consolidado!$I$5:$I$1000,"X",Consolidado!$H$5:$H$1000,IF($D$9="Todos","&gt;0",$D$9))&gt;0,"Otros "&amp;TEXT(DAY(_xlfn.MINIFS(Consolidado!$B$5:$B$1000,Consolidado!$E$5:$E$1000,$B47,Consolidado!$C$5:$C$1000,"Otros",Consolidado!$I$5:$I$1000,"X",Consolidado!$H$5:$H$1000,IF($D$9="Todos","&gt;0",$D$9))),"00")&amp;"/"&amp;TEXT(MONTH(_xlfn.MINIFS(Consolidado!$B$5:$B$1000,Consolidado!$E$5:$E$1000,$B47,Consolidado!$C$5:$C$1000,"Otros",Consolidado!$I$5:$I$1000,"X",Consolidado!$H$5:$H$1000,IF($D$9="Todos","&gt;0",$D$9))),"00")&amp;IF($D$9="Todos","/"&amp;RIGHT(YEAR(_xlfn.MINIFS(Consolidado!$B$5:$B$1000,Consolidado!$E$5:$E$1000,$B47,Consolidado!$C$5:$C$1000,"Otros",Consolidado!$I$5:$I$1000,"X",Consolidado!$H$5:$H$1000,IF($D$9="Todos","&gt;0",$D$9))),2),"")&amp;IF(_xlfn.MAXIFS(Consolidado!$B$5:$B$1000,Consolidado!$E$5:$E$1000,$B47,Consolidado!$C$5:$C$1000,"Otros",Consolidado!$I$5:$I$1000,"X",Consolidado!$H$5:$H$1000,IF($D$9="Todos","&gt;0",$D$9))&lt;&gt;_xlfn.MINIFS(Consolidado!$B$5:$B$1000,Consolidado!$E$5:$E$1000,$B47,Consolidado!$C$5:$C$1000,"Otros",Consolidado!$I$5:$I$1000,"X",Consolidado!$H$5:$H$1000,IF($D$9="Todos","&gt;0",$D$9))," y "&amp;TEXT(DAY(_xlfn.MAXIFS(Consolidado!$B$5:$B$1000,Consolidado!$E$5:$E$1000,$B47,Consolidado!$C$5:$C$1000,"Otros",Consolidado!$I$5:$I$1000,"X",Consolidado!$H$5:$H$1000,IF($D$9="Todos","&gt;0",$D$9))),"00")&amp;"/"&amp;TEXT(MONTH(_xlfn.MAXIFS(Consolidado!$B$5:$B$1000,Consolidado!$E$5:$E$1000,$B47,Consolidado!$C$5:$C$1000,"Otros",Consolidado!$I$5:$I$1000,"X",Consolidado!$H$5:$H$1000,IF($D$9="Todos","&gt;0",$D$9))),"00")&amp;IF($D$9="Todos","/"&amp;RIGHT(YEAR(_xlfn.MAXIFS(Consolidado!$B$5:$B$1000,Consolidado!$E$5:$E$1000,$B47,Consolidado!$C$5:$C$1000,"Otros",Consolidado!$I$5:$I$1000,"X",Consolidado!$H$5:$H$1000,IF($D$9="Todos","&gt;0",$D$9))),2),""),""),""))</f>
        <v/>
      </c>
      <c r="L47" s="37" t="str">
        <f aca="false">_xlfn.TEXTJOIN(" +"&amp;CHAR(10),TRUE(),IF(SUMIFS(Consolidado!$AD$5:$AD$1000,Consolidado!$E$5:$E$1000,$B47,Consolidado!$C$5:$C$1000,"Auditoría Interna",Consolidado!$J$5:$J$1000,"X",Consolidado!$H$5:$H$1000,IF($D$9="Todos","&gt;0",$D$9))&gt;0,"Interna "&amp;TEXT(DAY(_xlfn.MINIFS(Consolidado!$B$5:$B$1000,Consolidado!$E$5:$E$1000,$B47,Consolidado!$C$5:$C$1000,"Auditoría Interna",Consolidado!$J$5:$J$1000,"X",Consolidado!$H$5:$H$1000,IF($D$9="Todos","&gt;0",$D$9))),"00")&amp;"/"&amp;TEXT(MONTH(_xlfn.MINIFS(Consolidado!$B$5:$B$1000,Consolidado!$E$5:$E$1000,$B47,Consolidado!$C$5:$C$1000,"Auditoría Interna",Consolidado!$J$5:$J$1000,"X",Consolidado!$H$5:$H$1000,IF($D$9="Todos","&gt;0",$D$9))),"00")&amp;IF($D$9="Todos","/"&amp;RIGHT(YEAR(_xlfn.MINIFS(Consolidado!$B$5:$B$1000,Consolidado!$E$5:$E$1000,$B47,Consolidado!$C$5:$C$1000,"Auditoría Interna",Consolidado!$J$5:$J$1000,"X",Consolidado!$H$5:$H$1000,IF($D$9="Todos","&gt;0",$D$9))),2),"")&amp;IF(_xlfn.MAXIFS(Consolidado!$B$5:$B$1000,Consolidado!$E$5:$E$1000,$B47,Consolidado!$C$5:$C$1000,"Auditoría Interna",Consolidado!$J$5:$J$1000,"X",Consolidado!$H$5:$H$1000,IF($D$9="Todos","&gt;0",$D$9))&lt;&gt;_xlfn.MINIFS(Consolidado!$B$5:$B$1000,Consolidado!$E$5:$E$1000,$B47,Consolidado!$C$5:$C$1000,"Auditoría Interna",Consolidado!$J$5:$J$1000,"X",Consolidado!$H$5:$H$1000,IF($D$9="Todos","&gt;0",$D$9))," y "&amp;TEXT(DAY(_xlfn.MAXIFS(Consolidado!$B$5:$B$1000,Consolidado!$E$5:$E$1000,$B47,Consolidado!$C$5:$C$1000,"Auditoría Interna",Consolidado!$J$5:$J$1000,"X",Consolidado!$H$5:$H$1000,IF($D$9="Todos","&gt;0",$D$9))),"00")&amp;"/"&amp;TEXT(MONTH(_xlfn.MAXIFS(Consolidado!$B$5:$B$1000,Consolidado!$E$5:$E$1000,$B47,Consolidado!$C$5:$C$1000,"Auditoría Interna",Consolidado!$J$5:$J$1000,"X",Consolidado!$H$5:$H$1000,IF($D$9="Todos","&gt;0",$D$9))),"00")&amp;IF($D$9="Todos","/"&amp;RIGHT(YEAR(_xlfn.MAXIFS(Consolidado!$B$5:$B$1000,Consolidado!$E$5:$E$1000,$B47,Consolidado!$C$5:$C$1000,"Auditoría Interna",Consolidado!$J$5:$J$1000,"X",Consolidado!$H$5:$H$1000,IF($D$9="Todos","&gt;0",$D$9))),2),""),""),""),IF(SUMIFS(Consolidado!$AD$5:$AD$1000,Consolidado!$E$5:$E$1000,$B47,Consolidado!$C$5:$C$1000,"Auditoría Externa",Consolidado!$J$5:$J$1000,"X",Consolidado!$H$5:$H$1000,IF($D$9="Todos","&gt;0",$D$9))&gt;0,"Externa "&amp;TEXT(DAY(_xlfn.MINIFS(Consolidado!$B$5:$B$1000,Consolidado!$E$5:$E$1000,$B47,Consolidado!$C$5:$C$1000,"Auditoría Externa",Consolidado!$J$5:$J$1000,"X",Consolidado!$H$5:$H$1000,IF($D$9="Todos","&gt;0",$D$9))),"00")&amp;"/"&amp;TEXT(MONTH(_xlfn.MINIFS(Consolidado!$B$5:$B$1000,Consolidado!$E$5:$E$1000,$B47,Consolidado!$C$5:$C$1000,"Auditoría Externa",Consolidado!$J$5:$J$1000,"X",Consolidado!$H$5:$H$1000,IF($D$9="Todos","&gt;0",$D$9))),"00")&amp;IF($D$9="Todos","/"&amp;RIGHT(YEAR(_xlfn.MINIFS(Consolidado!$B$5:$B$1000,Consolidado!$E$5:$E$1000,$B47,Consolidado!$C$5:$C$1000,"Auditoría Externa",Consolidado!$J$5:$J$1000,"X",Consolidado!$H$5:$H$1000,IF($D$9="Todos","&gt;0",$D$9))),2),"")&amp;IF(_xlfn.MAXIFS(Consolidado!$B$5:$B$1000,Consolidado!$E$5:$E$1000,$B47,Consolidado!$C$5:$C$1000,"Auditoría Externa",Consolidado!$J$5:$J$1000,"X",Consolidado!$H$5:$H$1000,IF($D$9="Todos","&gt;0",$D$9))&lt;&gt;_xlfn.MINIFS(Consolidado!$B$5:$B$1000,Consolidado!$E$5:$E$1000,$B47,Consolidado!$C$5:$C$1000,"Auditoría Externa",Consolidado!$J$5:$J$1000,"X",Consolidado!$H$5:$H$1000,IF($D$9="Todos","&gt;0",$D$9))," y "&amp;TEXT(DAY(_xlfn.MAXIFS(Consolidado!$B$5:$B$1000,Consolidado!$E$5:$E$1000,$B47,Consolidado!$C$5:$C$1000,"Auditoría Externa",Consolidado!$J$5:$J$1000,"X",Consolidado!$H$5:$H$1000,IF($D$9="Todos","&gt;0",$D$9))),"00")&amp;"/"&amp;TEXT(MONTH(_xlfn.MAXIFS(Consolidado!$B$5:$B$1000,Consolidado!$E$5:$E$1000,$B47,Consolidado!$C$5:$C$1000,"Auditoría Externa",Consolidado!$J$5:$J$1000,"X",Consolidado!$H$5:$H$1000,IF($D$9="Todos","&gt;0",$D$9))),"00")&amp;IF($D$9="Todos","/"&amp;RIGHT(YEAR(_xlfn.MAXIFS(Consolidado!$B$5:$B$1000,Consolidado!$E$5:$E$1000,$B47,Consolidado!$C$5:$C$1000,"Auditoría Externa",Consolidado!$J$5:$J$1000,"X",Consolidado!$H$5:$H$1000,IF($D$9="Todos","&gt;0",$D$9))),2),""),""),""),IF(SUMIFS(Consolidado!$AD$5:$AD$1000,Consolidado!$E$5:$E$1000,$B47,Consolidado!$C$5:$C$1000,"SSF",Consolidado!$J$5:$J$1000,"X",Consolidado!$H$5:$H$1000,IF($D$9="Todos","&gt;0",$D$9))&gt;0,"SSF "&amp;TEXT(DAY(_xlfn.MINIFS(Consolidado!$B$5:$B$1000,Consolidado!$E$5:$E$1000,$B47,Consolidado!$C$5:$C$1000,"SSF",Consolidado!$J$5:$J$1000,"X",Consolidado!$H$5:$H$1000,IF($D$9="Todos","&gt;0",$D$9))),"00")&amp;"/"&amp;TEXT(MONTH(_xlfn.MINIFS(Consolidado!$B$5:$B$1000,Consolidado!$E$5:$E$1000,$B47,Consolidado!$C$5:$C$1000,"SSF",Consolidado!$J$5:$J$1000,"X",Consolidado!$H$5:$H$1000,IF($D$9="Todos","&gt;0",$D$9))),"00")&amp;IF($D$9="Todos","/"&amp;RIGHT(YEAR(_xlfn.MINIFS(Consolidado!$B$5:$B$1000,Consolidado!$E$5:$E$1000,$B47,Consolidado!$C$5:$C$1000,"SSF",Consolidado!$J$5:$J$1000,"X",Consolidado!$H$5:$H$1000,IF($D$9="Todos","&gt;0",$D$9))),2),"")&amp;IF(_xlfn.MAXIFS(Consolidado!$B$5:$B$1000,Consolidado!$E$5:$E$1000,$B47,Consolidado!$C$5:$C$1000,"SSF",Consolidado!$J$5:$J$1000,"X",Consolidado!$H$5:$H$1000,IF($D$9="Todos","&gt;0",$D$9))&lt;&gt;_xlfn.MINIFS(Consolidado!$B$5:$B$1000,Consolidado!$E$5:$E$1000,$B47,Consolidado!$C$5:$C$1000,"SSF",Consolidado!$J$5:$J$1000,"X",Consolidado!$H$5:$H$1000,IF($D$9="Todos","&gt;0",$D$9))," y "&amp;TEXT(DAY(_xlfn.MAXIFS(Consolidado!$B$5:$B$1000,Consolidado!$E$5:$E$1000,$B47,Consolidado!$C$5:$C$1000,"SSF",Consolidado!$J$5:$J$1000,"X",Consolidado!$H$5:$H$1000,IF($D$9="Todos","&gt;0",$D$9))),"00")&amp;"/"&amp;TEXT(MONTH(_xlfn.MAXIFS(Consolidado!$B$5:$B$1000,Consolidado!$E$5:$E$1000,$B47,Consolidado!$C$5:$C$1000,"SSF",Consolidado!$J$5:$J$1000,"X",Consolidado!$H$5:$H$1000,IF($D$9="Todos","&gt;0",$D$9))),"00")&amp;IF($D$9="Todos","/"&amp;RIGHT(YEAR(_xlfn.MAXIFS(Consolidado!$B$5:$B$1000,Consolidado!$E$5:$E$1000,$B47,Consolidado!$C$5:$C$1000,"SSF",Consolidado!$J$5:$J$1000,"X",Consolidado!$H$5:$H$1000,IF($D$9="Todos","&gt;0",$D$9))),2),""),""),""),IF(SUMIFS(Consolidado!$AD$5:$AD$1000,Consolidado!$E$5:$E$1000,$B47,Consolidado!$C$5:$C$1000,"Comité de Supervisión",Consolidado!$J$5:$J$1000,"X",Consolidado!$H$5:$H$1000,IF($D$9="Todos","&gt;0",$D$9))&gt;0,"Comité Sup. "&amp;TEXT(DAY(_xlfn.MINIFS(Consolidado!$B$5:$B$1000,Consolidado!$E$5:$E$1000,$B47,Consolidado!$C$5:$C$1000,"Comité de Supervisión",Consolidado!$J$5:$J$1000,"X",Consolidado!$H$5:$H$1000,IF($D$9="Todos","&gt;0",$D$9))),"00")&amp;"/"&amp;TEXT(MONTH(_xlfn.MINIFS(Consolidado!$B$5:$B$1000,Consolidado!$E$5:$E$1000,$B47,Consolidado!$C$5:$C$1000,"Comité de Supervisión",Consolidado!$J$5:$J$1000,"X",Consolidado!$H$5:$H$1000,IF($D$9="Todos","&gt;0",$D$9))),"00")&amp;IF($D$9="Todos","/"&amp;RIGHT(YEAR(_xlfn.MINIFS(Consolidado!$B$5:$B$1000,Consolidado!$E$5:$E$1000,$B47,Consolidado!$C$5:$C$1000,"Comité de Supervisión",Consolidado!$J$5:$J$1000,"X",Consolidado!$H$5:$H$1000,IF($D$9="Todos","&gt;0",$D$9))),2),"")&amp;IF(_xlfn.MAXIFS(Consolidado!$B$5:$B$1000,Consolidado!$E$5:$E$1000,$B47,Consolidado!$C$5:$C$1000,"Comité de Supervisión",Consolidado!$J$5:$J$1000,"X",Consolidado!$H$5:$H$1000,IF($D$9="Todos","&gt;0",$D$9))&lt;&gt;_xlfn.MINIFS(Consolidado!$B$5:$B$1000,Consolidado!$E$5:$E$1000,$B47,Consolidado!$C$5:$C$1000,"Comité de Supervisión",Consolidado!$J$5:$J$1000,"X",Consolidado!$H$5:$H$1000,IF($D$9="Todos","&gt;0",$D$9))," y "&amp;TEXT(DAY(_xlfn.MAXIFS(Consolidado!$B$5:$B$1000,Consolidado!$E$5:$E$1000,$B47,Consolidado!$C$5:$C$1000,"Comité de Supervisión",Consolidado!$J$5:$J$1000,"X",Consolidado!$H$5:$H$1000,IF($D$9="Todos","&gt;0",$D$9))),"00")&amp;"/"&amp;TEXT(MONTH(_xlfn.MAXIFS(Consolidado!$B$5:$B$1000,Consolidado!$E$5:$E$1000,$B47,Consolidado!$C$5:$C$1000,"Comité de Supervisión",Consolidado!$J$5:$J$1000,"X",Consolidado!$H$5:$H$1000,IF($D$9="Todos","&gt;0",$D$9))),"00")&amp;IF($D$9="Todos","/"&amp;RIGHT(YEAR(_xlfn.MAXIFS(Consolidado!$B$5:$B$1000,Consolidado!$E$5:$E$1000,$B47,Consolidado!$C$5:$C$1000,"Comité de Supervisión",Consolidado!$J$5:$J$1000,"X",Consolidado!$H$5:$H$1000,IF($D$9="Todos","&gt;0",$D$9))),2),""),""),""),IF(SUMIFS(Consolidado!$AD$5:$AD$1000,Consolidado!$E$5:$E$1000,$B47,Consolidado!$C$5:$C$1000,"Consejo de Administración",Consolidado!$J$5:$J$1000,"X",Consolidado!$H$5:$H$1000,IF($D$9="Todos","&gt;0",$D$9))&gt;0,"Consejo "&amp;TEXT(DAY(_xlfn.MINIFS(Consolidado!$B$5:$B$1000,Consolidado!$E$5:$E$1000,$B47,Consolidado!$C$5:$C$1000,"Consejo de Administración",Consolidado!$J$5:$J$1000,"X",Consolidado!$H$5:$H$1000,IF($D$9="Todos","&gt;0",$D$9))),"00")&amp;"/"&amp;TEXT(MONTH(_xlfn.MINIFS(Consolidado!$B$5:$B$1000,Consolidado!$E$5:$E$1000,$B47,Consolidado!$C$5:$C$1000,"Consejo de Administración",Consolidado!$J$5:$J$1000,"X",Consolidado!$H$5:$H$1000,IF($D$9="Todos","&gt;0",$D$9))),"00")&amp;IF($D$9="Todos","/"&amp;RIGHT(YEAR(_xlfn.MINIFS(Consolidado!$B$5:$B$1000,Consolidado!$E$5:$E$1000,$B47,Consolidado!$C$5:$C$1000,"Consejo de Administración",Consolidado!$J$5:$J$1000,"X",Consolidado!$H$5:$H$1000,IF($D$9="Todos","&gt;0",$D$9))),2),"")&amp;IF(_xlfn.MAXIFS(Consolidado!$B$5:$B$1000,Consolidado!$E$5:$E$1000,$B47,Consolidado!$C$5:$C$1000,"Consejo de Administración",Consolidado!$J$5:$J$1000,"X",Consolidado!$H$5:$H$1000,IF($D$9="Todos","&gt;0",$D$9))&lt;&gt;_xlfn.MINIFS(Consolidado!$B$5:$B$1000,Consolidado!$E$5:$E$1000,$B47,Consolidado!$C$5:$C$1000,"Consejo de Administración",Consolidado!$J$5:$J$1000,"X",Consolidado!$H$5:$H$1000,IF($D$9="Todos","&gt;0",$D$9))," y "&amp;TEXT(DAY(_xlfn.MAXIFS(Consolidado!$B$5:$B$1000,Consolidado!$E$5:$E$1000,$B47,Consolidado!$C$5:$C$1000,"Consejo de Administración",Consolidado!$J$5:$J$1000,"X",Consolidado!$H$5:$H$1000,IF($D$9="Todos","&gt;0",$D$9))),"00")&amp;"/"&amp;TEXT(MONTH(_xlfn.MAXIFS(Consolidado!$B$5:$B$1000,Consolidado!$E$5:$E$1000,$B47,Consolidado!$C$5:$C$1000,"Consejo de Administración",Consolidado!$J$5:$J$1000,"X",Consolidado!$H$5:$H$1000,IF($D$9="Todos","&gt;0",$D$9))),"00")&amp;IF($D$9="Todos","/"&amp;RIGHT(YEAR(_xlfn.MAXIFS(Consolidado!$B$5:$B$1000,Consolidado!$E$5:$E$1000,$B47,Consolidado!$C$5:$C$1000,"Consejo de Administración",Consolidado!$J$5:$J$1000,"X",Consolidado!$H$5:$H$1000,IF($D$9="Todos","&gt;0",$D$9))),2),""),""),""),IF(SUMIFS(Consolidado!$AD$5:$AD$1000,Consolidado!$E$5:$E$1000,$B47,Consolidado!$C$5:$C$1000,"Otros",Consolidado!$J$5:$J$1000,"X",Consolidado!$H$5:$H$1000,IF($D$9="Todos","&gt;0",$D$9))&gt;0,"Otros "&amp;TEXT(DAY(_xlfn.MINIFS(Consolidado!$B$5:$B$1000,Consolidado!$E$5:$E$1000,$B47,Consolidado!$C$5:$C$1000,"Otros",Consolidado!$J$5:$J$1000,"X",Consolidado!$H$5:$H$1000,IF($D$9="Todos","&gt;0",$D$9))),"00")&amp;"/"&amp;TEXT(MONTH(_xlfn.MINIFS(Consolidado!$B$5:$B$1000,Consolidado!$E$5:$E$1000,$B47,Consolidado!$C$5:$C$1000,"Otros",Consolidado!$J$5:$J$1000,"X",Consolidado!$H$5:$H$1000,IF($D$9="Todos","&gt;0",$D$9))),"00")&amp;IF($D$9="Todos","/"&amp;RIGHT(YEAR(_xlfn.MINIFS(Consolidado!$B$5:$B$1000,Consolidado!$E$5:$E$1000,$B47,Consolidado!$C$5:$C$1000,"Otros",Consolidado!$J$5:$J$1000,"X",Consolidado!$H$5:$H$1000,IF($D$9="Todos","&gt;0",$D$9))),2),"")&amp;IF(_xlfn.MAXIFS(Consolidado!$B$5:$B$1000,Consolidado!$E$5:$E$1000,$B47,Consolidado!$C$5:$C$1000,"Otros",Consolidado!$J$5:$J$1000,"X",Consolidado!$H$5:$H$1000,IF($D$9="Todos","&gt;0",$D$9))&lt;&gt;_xlfn.MINIFS(Consolidado!$B$5:$B$1000,Consolidado!$E$5:$E$1000,$B47,Consolidado!$C$5:$C$1000,"Otros",Consolidado!$J$5:$J$1000,"X",Consolidado!$H$5:$H$1000,IF($D$9="Todos","&gt;0",$D$9))," y "&amp;TEXT(DAY(_xlfn.MAXIFS(Consolidado!$B$5:$B$1000,Consolidado!$E$5:$E$1000,$B47,Consolidado!$C$5:$C$1000,"Otros",Consolidado!$J$5:$J$1000,"X",Consolidado!$H$5:$H$1000,IF($D$9="Todos","&gt;0",$D$9))),"00")&amp;"/"&amp;TEXT(MONTH(_xlfn.MAXIFS(Consolidado!$B$5:$B$1000,Consolidado!$E$5:$E$1000,$B47,Consolidado!$C$5:$C$1000,"Otros",Consolidado!$J$5:$J$1000,"X",Consolidado!$H$5:$H$1000,IF($D$9="Todos","&gt;0",$D$9))),"00")&amp;IF($D$9="Todos","/"&amp;RIGHT(YEAR(_xlfn.MAXIFS(Consolidado!$B$5:$B$1000,Consolidado!$E$5:$E$1000,$B47,Consolidado!$C$5:$C$1000,"Otros",Consolidado!$J$5:$J$1000,"X",Consolidado!$H$5:$H$1000,IF($D$9="Todos","&gt;0",$D$9))),2),""),""),""))</f>
        <v/>
      </c>
      <c r="M47" s="37" t="str">
        <f aca="false">_xlfn.TEXTJOIN(" +"&amp;CHAR(10),TRUE(),IF(SUMIFS(Consolidado!$AD$5:$AD$1000,Consolidado!$E$5:$E$1000,$B47,Consolidado!$C$5:$C$1000,"Auditoría Interna",Consolidado!$K$5:$K$1000,"X",Consolidado!$H$5:$H$1000,IF($D$9="Todos","&gt;0",$D$9))&gt;0,"Interna "&amp;TEXT(DAY(_xlfn.MINIFS(Consolidado!$B$5:$B$1000,Consolidado!$E$5:$E$1000,$B47,Consolidado!$C$5:$C$1000,"Auditoría Interna",Consolidado!$K$5:$K$1000,"X",Consolidado!$H$5:$H$1000,IF($D$9="Todos","&gt;0",$D$9))),"00")&amp;"/"&amp;TEXT(MONTH(_xlfn.MINIFS(Consolidado!$B$5:$B$1000,Consolidado!$E$5:$E$1000,$B47,Consolidado!$C$5:$C$1000,"Auditoría Interna",Consolidado!$K$5:$K$1000,"X",Consolidado!$H$5:$H$1000,IF($D$9="Todos","&gt;0",$D$9))),"00")&amp;IF($D$9="Todos","/"&amp;RIGHT(YEAR(_xlfn.MINIFS(Consolidado!$B$5:$B$1000,Consolidado!$E$5:$E$1000,$B47,Consolidado!$C$5:$C$1000,"Auditoría Interna",Consolidado!$K$5:$K$1000,"X",Consolidado!$H$5:$H$1000,IF($D$9="Todos","&gt;0",$D$9))),2),"")&amp;IF(_xlfn.MAXIFS(Consolidado!$B$5:$B$1000,Consolidado!$E$5:$E$1000,$B47,Consolidado!$C$5:$C$1000,"Auditoría Interna",Consolidado!$K$5:$K$1000,"X",Consolidado!$H$5:$H$1000,IF($D$9="Todos","&gt;0",$D$9))&lt;&gt;_xlfn.MINIFS(Consolidado!$B$5:$B$1000,Consolidado!$E$5:$E$1000,$B47,Consolidado!$C$5:$C$1000,"Auditoría Interna",Consolidado!$K$5:$K$1000,"X",Consolidado!$H$5:$H$1000,IF($D$9="Todos","&gt;0",$D$9))," y "&amp;TEXT(DAY(_xlfn.MAXIFS(Consolidado!$B$5:$B$1000,Consolidado!$E$5:$E$1000,$B47,Consolidado!$C$5:$C$1000,"Auditoría Interna",Consolidado!$K$5:$K$1000,"X",Consolidado!$H$5:$H$1000,IF($D$9="Todos","&gt;0",$D$9))),"00")&amp;"/"&amp;TEXT(MONTH(_xlfn.MAXIFS(Consolidado!$B$5:$B$1000,Consolidado!$E$5:$E$1000,$B47,Consolidado!$C$5:$C$1000,"Auditoría Interna",Consolidado!$K$5:$K$1000,"X",Consolidado!$H$5:$H$1000,IF($D$9="Todos","&gt;0",$D$9))),"00")&amp;IF($D$9="Todos","/"&amp;RIGHT(YEAR(_xlfn.MAXIFS(Consolidado!$B$5:$B$1000,Consolidado!$E$5:$E$1000,$B47,Consolidado!$C$5:$C$1000,"Auditoría Interna",Consolidado!$K$5:$K$1000,"X",Consolidado!$H$5:$H$1000,IF($D$9="Todos","&gt;0",$D$9))),2),""),""),""),IF(SUMIFS(Consolidado!$AD$5:$AD$1000,Consolidado!$E$5:$E$1000,$B47,Consolidado!$C$5:$C$1000,"Auditoría Externa",Consolidado!$K$5:$K$1000,"X",Consolidado!$H$5:$H$1000,IF($D$9="Todos","&gt;0",$D$9))&gt;0,"Externa "&amp;TEXT(DAY(_xlfn.MINIFS(Consolidado!$B$5:$B$1000,Consolidado!$E$5:$E$1000,$B47,Consolidado!$C$5:$C$1000,"Auditoría Externa",Consolidado!$K$5:$K$1000,"X",Consolidado!$H$5:$H$1000,IF($D$9="Todos","&gt;0",$D$9))),"00")&amp;"/"&amp;TEXT(MONTH(_xlfn.MINIFS(Consolidado!$B$5:$B$1000,Consolidado!$E$5:$E$1000,$B47,Consolidado!$C$5:$C$1000,"Auditoría Externa",Consolidado!$K$5:$K$1000,"X",Consolidado!$H$5:$H$1000,IF($D$9="Todos","&gt;0",$D$9))),"00")&amp;IF($D$9="Todos","/"&amp;RIGHT(YEAR(_xlfn.MINIFS(Consolidado!$B$5:$B$1000,Consolidado!$E$5:$E$1000,$B47,Consolidado!$C$5:$C$1000,"Auditoría Externa",Consolidado!$K$5:$K$1000,"X",Consolidado!$H$5:$H$1000,IF($D$9="Todos","&gt;0",$D$9))),2),"")&amp;IF(_xlfn.MAXIFS(Consolidado!$B$5:$B$1000,Consolidado!$E$5:$E$1000,$B47,Consolidado!$C$5:$C$1000,"Auditoría Externa",Consolidado!$K$5:$K$1000,"X",Consolidado!$H$5:$H$1000,IF($D$9="Todos","&gt;0",$D$9))&lt;&gt;_xlfn.MINIFS(Consolidado!$B$5:$B$1000,Consolidado!$E$5:$E$1000,$B47,Consolidado!$C$5:$C$1000,"Auditoría Externa",Consolidado!$K$5:$K$1000,"X",Consolidado!$H$5:$H$1000,IF($D$9="Todos","&gt;0",$D$9))," y "&amp;TEXT(DAY(_xlfn.MAXIFS(Consolidado!$B$5:$B$1000,Consolidado!$E$5:$E$1000,$B47,Consolidado!$C$5:$C$1000,"Auditoría Externa",Consolidado!$K$5:$K$1000,"X",Consolidado!$H$5:$H$1000,IF($D$9="Todos","&gt;0",$D$9))),"00")&amp;"/"&amp;TEXT(MONTH(_xlfn.MAXIFS(Consolidado!$B$5:$B$1000,Consolidado!$E$5:$E$1000,$B47,Consolidado!$C$5:$C$1000,"Auditoría Externa",Consolidado!$K$5:$K$1000,"X",Consolidado!$H$5:$H$1000,IF($D$9="Todos","&gt;0",$D$9))),"00")&amp;IF($D$9="Todos","/"&amp;RIGHT(YEAR(_xlfn.MAXIFS(Consolidado!$B$5:$B$1000,Consolidado!$E$5:$E$1000,$B47,Consolidado!$C$5:$C$1000,"Auditoría Externa",Consolidado!$K$5:$K$1000,"X",Consolidado!$H$5:$H$1000,IF($D$9="Todos","&gt;0",$D$9))),2),""),""),""),IF(SUMIFS(Consolidado!$AD$5:$AD$1000,Consolidado!$E$5:$E$1000,$B47,Consolidado!$C$5:$C$1000,"SSF",Consolidado!$K$5:$K$1000,"X",Consolidado!$H$5:$H$1000,IF($D$9="Todos","&gt;0",$D$9))&gt;0,"SSF "&amp;TEXT(DAY(_xlfn.MINIFS(Consolidado!$B$5:$B$1000,Consolidado!$E$5:$E$1000,$B47,Consolidado!$C$5:$C$1000,"SSF",Consolidado!$K$5:$K$1000,"X",Consolidado!$H$5:$H$1000,IF($D$9="Todos","&gt;0",$D$9))),"00")&amp;"/"&amp;TEXT(MONTH(_xlfn.MINIFS(Consolidado!$B$5:$B$1000,Consolidado!$E$5:$E$1000,$B47,Consolidado!$C$5:$C$1000,"SSF",Consolidado!$K$5:$K$1000,"X",Consolidado!$H$5:$H$1000,IF($D$9="Todos","&gt;0",$D$9))),"00")&amp;IF($D$9="Todos","/"&amp;RIGHT(YEAR(_xlfn.MINIFS(Consolidado!$B$5:$B$1000,Consolidado!$E$5:$E$1000,$B47,Consolidado!$C$5:$C$1000,"SSF",Consolidado!$K$5:$K$1000,"X",Consolidado!$H$5:$H$1000,IF($D$9="Todos","&gt;0",$D$9))),2),"")&amp;IF(_xlfn.MAXIFS(Consolidado!$B$5:$B$1000,Consolidado!$E$5:$E$1000,$B47,Consolidado!$C$5:$C$1000,"SSF",Consolidado!$K$5:$K$1000,"X",Consolidado!$H$5:$H$1000,IF($D$9="Todos","&gt;0",$D$9))&lt;&gt;_xlfn.MINIFS(Consolidado!$B$5:$B$1000,Consolidado!$E$5:$E$1000,$B47,Consolidado!$C$5:$C$1000,"SSF",Consolidado!$K$5:$K$1000,"X",Consolidado!$H$5:$H$1000,IF($D$9="Todos","&gt;0",$D$9))," y "&amp;TEXT(DAY(_xlfn.MAXIFS(Consolidado!$B$5:$B$1000,Consolidado!$E$5:$E$1000,$B47,Consolidado!$C$5:$C$1000,"SSF",Consolidado!$K$5:$K$1000,"X",Consolidado!$H$5:$H$1000,IF($D$9="Todos","&gt;0",$D$9))),"00")&amp;"/"&amp;TEXT(MONTH(_xlfn.MAXIFS(Consolidado!$B$5:$B$1000,Consolidado!$E$5:$E$1000,$B47,Consolidado!$C$5:$C$1000,"SSF",Consolidado!$K$5:$K$1000,"X",Consolidado!$H$5:$H$1000,IF($D$9="Todos","&gt;0",$D$9))),"00")&amp;IF($D$9="Todos","/"&amp;RIGHT(YEAR(_xlfn.MAXIFS(Consolidado!$B$5:$B$1000,Consolidado!$E$5:$E$1000,$B47,Consolidado!$C$5:$C$1000,"SSF",Consolidado!$K$5:$K$1000,"X",Consolidado!$H$5:$H$1000,IF($D$9="Todos","&gt;0",$D$9))),2),""),""),""),IF(SUMIFS(Consolidado!$AD$5:$AD$1000,Consolidado!$E$5:$E$1000,$B47,Consolidado!$C$5:$C$1000,"Comité de Supervisión",Consolidado!$K$5:$K$1000,"X",Consolidado!$H$5:$H$1000,IF($D$9="Todos","&gt;0",$D$9))&gt;0,"Comité Sup. "&amp;TEXT(DAY(_xlfn.MINIFS(Consolidado!$B$5:$B$1000,Consolidado!$E$5:$E$1000,$B47,Consolidado!$C$5:$C$1000,"Comité de Supervisión",Consolidado!$K$5:$K$1000,"X",Consolidado!$H$5:$H$1000,IF($D$9="Todos","&gt;0",$D$9))),"00")&amp;"/"&amp;TEXT(MONTH(_xlfn.MINIFS(Consolidado!$B$5:$B$1000,Consolidado!$E$5:$E$1000,$B47,Consolidado!$C$5:$C$1000,"Comité de Supervisión",Consolidado!$K$5:$K$1000,"X",Consolidado!$H$5:$H$1000,IF($D$9="Todos","&gt;0",$D$9))),"00")&amp;IF($D$9="Todos","/"&amp;RIGHT(YEAR(_xlfn.MINIFS(Consolidado!$B$5:$B$1000,Consolidado!$E$5:$E$1000,$B47,Consolidado!$C$5:$C$1000,"Comité de Supervisión",Consolidado!$K$5:$K$1000,"X",Consolidado!$H$5:$H$1000,IF($D$9="Todos","&gt;0",$D$9))),2),"")&amp;IF(_xlfn.MAXIFS(Consolidado!$B$5:$B$1000,Consolidado!$E$5:$E$1000,$B47,Consolidado!$C$5:$C$1000,"Comité de Supervisión",Consolidado!$K$5:$K$1000,"X",Consolidado!$H$5:$H$1000,IF($D$9="Todos","&gt;0",$D$9))&lt;&gt;_xlfn.MINIFS(Consolidado!$B$5:$B$1000,Consolidado!$E$5:$E$1000,$B47,Consolidado!$C$5:$C$1000,"Comité de Supervisión",Consolidado!$K$5:$K$1000,"X",Consolidado!$H$5:$H$1000,IF($D$9="Todos","&gt;0",$D$9))," y "&amp;TEXT(DAY(_xlfn.MAXIFS(Consolidado!$B$5:$B$1000,Consolidado!$E$5:$E$1000,$B47,Consolidado!$C$5:$C$1000,"Comité de Supervisión",Consolidado!$K$5:$K$1000,"X",Consolidado!$H$5:$H$1000,IF($D$9="Todos","&gt;0",$D$9))),"00")&amp;"/"&amp;TEXT(MONTH(_xlfn.MAXIFS(Consolidado!$B$5:$B$1000,Consolidado!$E$5:$E$1000,$B47,Consolidado!$C$5:$C$1000,"Comité de Supervisión",Consolidado!$K$5:$K$1000,"X",Consolidado!$H$5:$H$1000,IF($D$9="Todos","&gt;0",$D$9))),"00")&amp;IF($D$9="Todos","/"&amp;RIGHT(YEAR(_xlfn.MAXIFS(Consolidado!$B$5:$B$1000,Consolidado!$E$5:$E$1000,$B47,Consolidado!$C$5:$C$1000,"Comité de Supervisión",Consolidado!$K$5:$K$1000,"X",Consolidado!$H$5:$H$1000,IF($D$9="Todos","&gt;0",$D$9))),2),""),""),""),IF(SUMIFS(Consolidado!$AD$5:$AD$1000,Consolidado!$E$5:$E$1000,$B47,Consolidado!$C$5:$C$1000,"Consejo de Administración",Consolidado!$K$5:$K$1000,"X",Consolidado!$H$5:$H$1000,IF($D$9="Todos","&gt;0",$D$9))&gt;0,"Consejo "&amp;TEXT(DAY(_xlfn.MINIFS(Consolidado!$B$5:$B$1000,Consolidado!$E$5:$E$1000,$B47,Consolidado!$C$5:$C$1000,"Consejo de Administración",Consolidado!$K$5:$K$1000,"X",Consolidado!$H$5:$H$1000,IF($D$9="Todos","&gt;0",$D$9))),"00")&amp;"/"&amp;TEXT(MONTH(_xlfn.MINIFS(Consolidado!$B$5:$B$1000,Consolidado!$E$5:$E$1000,$B47,Consolidado!$C$5:$C$1000,"Consejo de Administración",Consolidado!$K$5:$K$1000,"X",Consolidado!$H$5:$H$1000,IF($D$9="Todos","&gt;0",$D$9))),"00")&amp;IF($D$9="Todos","/"&amp;RIGHT(YEAR(_xlfn.MINIFS(Consolidado!$B$5:$B$1000,Consolidado!$E$5:$E$1000,$B47,Consolidado!$C$5:$C$1000,"Consejo de Administración",Consolidado!$K$5:$K$1000,"X",Consolidado!$H$5:$H$1000,IF($D$9="Todos","&gt;0",$D$9))),2),"")&amp;IF(_xlfn.MAXIFS(Consolidado!$B$5:$B$1000,Consolidado!$E$5:$E$1000,$B47,Consolidado!$C$5:$C$1000,"Consejo de Administración",Consolidado!$K$5:$K$1000,"X",Consolidado!$H$5:$H$1000,IF($D$9="Todos","&gt;0",$D$9))&lt;&gt;_xlfn.MINIFS(Consolidado!$B$5:$B$1000,Consolidado!$E$5:$E$1000,$B47,Consolidado!$C$5:$C$1000,"Consejo de Administración",Consolidado!$K$5:$K$1000,"X",Consolidado!$H$5:$H$1000,IF($D$9="Todos","&gt;0",$D$9))," y "&amp;TEXT(DAY(_xlfn.MAXIFS(Consolidado!$B$5:$B$1000,Consolidado!$E$5:$E$1000,$B47,Consolidado!$C$5:$C$1000,"Consejo de Administración",Consolidado!$K$5:$K$1000,"X",Consolidado!$H$5:$H$1000,IF($D$9="Todos","&gt;0",$D$9))),"00")&amp;"/"&amp;TEXT(MONTH(_xlfn.MAXIFS(Consolidado!$B$5:$B$1000,Consolidado!$E$5:$E$1000,$B47,Consolidado!$C$5:$C$1000,"Consejo de Administración",Consolidado!$K$5:$K$1000,"X",Consolidado!$H$5:$H$1000,IF($D$9="Todos","&gt;0",$D$9))),"00")&amp;IF($D$9="Todos","/"&amp;RIGHT(YEAR(_xlfn.MAXIFS(Consolidado!$B$5:$B$1000,Consolidado!$E$5:$E$1000,$B47,Consolidado!$C$5:$C$1000,"Consejo de Administración",Consolidado!$K$5:$K$1000,"X",Consolidado!$H$5:$H$1000,IF($D$9="Todos","&gt;0",$D$9))),2),""),""),""),IF(SUMIFS(Consolidado!$AD$5:$AD$1000,Consolidado!$E$5:$E$1000,$B47,Consolidado!$C$5:$C$1000,"Otros",Consolidado!$K$5:$K$1000,"X",Consolidado!$H$5:$H$1000,IF($D$9="Todos","&gt;0",$D$9))&gt;0,"Otros "&amp;TEXT(DAY(_xlfn.MINIFS(Consolidado!$B$5:$B$1000,Consolidado!$E$5:$E$1000,$B47,Consolidado!$C$5:$C$1000,"Otros",Consolidado!$K$5:$K$1000,"X",Consolidado!$H$5:$H$1000,IF($D$9="Todos","&gt;0",$D$9))),"00")&amp;"/"&amp;TEXT(MONTH(_xlfn.MINIFS(Consolidado!$B$5:$B$1000,Consolidado!$E$5:$E$1000,$B47,Consolidado!$C$5:$C$1000,"Otros",Consolidado!$K$5:$K$1000,"X",Consolidado!$H$5:$H$1000,IF($D$9="Todos","&gt;0",$D$9))),"00")&amp;IF($D$9="Todos","/"&amp;RIGHT(YEAR(_xlfn.MINIFS(Consolidado!$B$5:$B$1000,Consolidado!$E$5:$E$1000,$B47,Consolidado!$C$5:$C$1000,"Otros",Consolidado!$K$5:$K$1000,"X",Consolidado!$H$5:$H$1000,IF($D$9="Todos","&gt;0",$D$9))),2),"")&amp;IF(_xlfn.MAXIFS(Consolidado!$B$5:$B$1000,Consolidado!$E$5:$E$1000,$B47,Consolidado!$C$5:$C$1000,"Otros",Consolidado!$K$5:$K$1000,"X",Consolidado!$H$5:$H$1000,IF($D$9="Todos","&gt;0",$D$9))&lt;&gt;_xlfn.MINIFS(Consolidado!$B$5:$B$1000,Consolidado!$E$5:$E$1000,$B47,Consolidado!$C$5:$C$1000,"Otros",Consolidado!$K$5:$K$1000,"X",Consolidado!$H$5:$H$1000,IF($D$9="Todos","&gt;0",$D$9))," y "&amp;TEXT(DAY(_xlfn.MAXIFS(Consolidado!$B$5:$B$1000,Consolidado!$E$5:$E$1000,$B47,Consolidado!$C$5:$C$1000,"Otros",Consolidado!$K$5:$K$1000,"X",Consolidado!$H$5:$H$1000,IF($D$9="Todos","&gt;0",$D$9))),"00")&amp;"/"&amp;TEXT(MONTH(_xlfn.MAXIFS(Consolidado!$B$5:$B$1000,Consolidado!$E$5:$E$1000,$B47,Consolidado!$C$5:$C$1000,"Otros",Consolidado!$K$5:$K$1000,"X",Consolidado!$H$5:$H$1000,IF($D$9="Todos","&gt;0",$D$9))),"00")&amp;IF($D$9="Todos","/"&amp;RIGHT(YEAR(_xlfn.MAXIFS(Consolidado!$B$5:$B$1000,Consolidado!$E$5:$E$1000,$B47,Consolidado!$C$5:$C$1000,"Otros",Consolidado!$K$5:$K$1000,"X",Consolidado!$H$5:$H$1000,IF($D$9="Todos","&gt;0",$D$9))),2),""),""),""))</f>
        <v/>
      </c>
      <c r="N47" s="37" t="str">
        <f aca="false">_xlfn.TEXTJOIN(" +"&amp;CHAR(10),TRUE(),IF(SUMIFS(Consolidado!$AD$5:$AD$1000,Consolidado!$E$5:$E$1000,$B47,Consolidado!$C$5:$C$1000,"Auditoría Interna",Consolidado!$L$5:$L$1000,"X",Consolidado!$H$5:$H$1000,IF($D$9="Todos","&gt;0",$D$9))&gt;0,"Interna "&amp;TEXT(DAY(_xlfn.MINIFS(Consolidado!$B$5:$B$1000,Consolidado!$E$5:$E$1000,$B47,Consolidado!$C$5:$C$1000,"Auditoría Interna",Consolidado!$L$5:$L$1000,"X",Consolidado!$H$5:$H$1000,IF($D$9="Todos","&gt;0",$D$9))),"00")&amp;"/"&amp;TEXT(MONTH(_xlfn.MINIFS(Consolidado!$B$5:$B$1000,Consolidado!$E$5:$E$1000,$B47,Consolidado!$C$5:$C$1000,"Auditoría Interna",Consolidado!$L$5:$L$1000,"X",Consolidado!$H$5:$H$1000,IF($D$9="Todos","&gt;0",$D$9))),"00")&amp;IF($D$9="Todos","/"&amp;RIGHT(YEAR(_xlfn.MINIFS(Consolidado!$B$5:$B$1000,Consolidado!$E$5:$E$1000,$B47,Consolidado!$C$5:$C$1000,"Auditoría Interna",Consolidado!$L$5:$L$1000,"X",Consolidado!$H$5:$H$1000,IF($D$9="Todos","&gt;0",$D$9))),2),"")&amp;IF(_xlfn.MAXIFS(Consolidado!$B$5:$B$1000,Consolidado!$E$5:$E$1000,$B47,Consolidado!$C$5:$C$1000,"Auditoría Interna",Consolidado!$L$5:$L$1000,"X",Consolidado!$H$5:$H$1000,IF($D$9="Todos","&gt;0",$D$9))&lt;&gt;_xlfn.MINIFS(Consolidado!$B$5:$B$1000,Consolidado!$E$5:$E$1000,$B47,Consolidado!$C$5:$C$1000,"Auditoría Interna",Consolidado!$L$5:$L$1000,"X",Consolidado!$H$5:$H$1000,IF($D$9="Todos","&gt;0",$D$9))," y "&amp;TEXT(DAY(_xlfn.MAXIFS(Consolidado!$B$5:$B$1000,Consolidado!$E$5:$E$1000,$B47,Consolidado!$C$5:$C$1000,"Auditoría Interna",Consolidado!$L$5:$L$1000,"X",Consolidado!$H$5:$H$1000,IF($D$9="Todos","&gt;0",$D$9))),"00")&amp;"/"&amp;TEXT(MONTH(_xlfn.MAXIFS(Consolidado!$B$5:$B$1000,Consolidado!$E$5:$E$1000,$B47,Consolidado!$C$5:$C$1000,"Auditoría Interna",Consolidado!$L$5:$L$1000,"X",Consolidado!$H$5:$H$1000,IF($D$9="Todos","&gt;0",$D$9))),"00")&amp;IF($D$9="Todos","/"&amp;RIGHT(YEAR(_xlfn.MAXIFS(Consolidado!$B$5:$B$1000,Consolidado!$E$5:$E$1000,$B47,Consolidado!$C$5:$C$1000,"Auditoría Interna",Consolidado!$L$5:$L$1000,"X",Consolidado!$H$5:$H$1000,IF($D$9="Todos","&gt;0",$D$9))),2),""),""),""),IF(SUMIFS(Consolidado!$AD$5:$AD$1000,Consolidado!$E$5:$E$1000,$B47,Consolidado!$C$5:$C$1000,"Auditoría Externa",Consolidado!$L$5:$L$1000,"X",Consolidado!$H$5:$H$1000,IF($D$9="Todos","&gt;0",$D$9))&gt;0,"Externa "&amp;TEXT(DAY(_xlfn.MINIFS(Consolidado!$B$5:$B$1000,Consolidado!$E$5:$E$1000,$B47,Consolidado!$C$5:$C$1000,"Auditoría Externa",Consolidado!$L$5:$L$1000,"X",Consolidado!$H$5:$H$1000,IF($D$9="Todos","&gt;0",$D$9))),"00")&amp;"/"&amp;TEXT(MONTH(_xlfn.MINIFS(Consolidado!$B$5:$B$1000,Consolidado!$E$5:$E$1000,$B47,Consolidado!$C$5:$C$1000,"Auditoría Externa",Consolidado!$L$5:$L$1000,"X",Consolidado!$H$5:$H$1000,IF($D$9="Todos","&gt;0",$D$9))),"00")&amp;IF($D$9="Todos","/"&amp;RIGHT(YEAR(_xlfn.MINIFS(Consolidado!$B$5:$B$1000,Consolidado!$E$5:$E$1000,$B47,Consolidado!$C$5:$C$1000,"Auditoría Externa",Consolidado!$L$5:$L$1000,"X",Consolidado!$H$5:$H$1000,IF($D$9="Todos","&gt;0",$D$9))),2),"")&amp;IF(_xlfn.MAXIFS(Consolidado!$B$5:$B$1000,Consolidado!$E$5:$E$1000,$B47,Consolidado!$C$5:$C$1000,"Auditoría Externa",Consolidado!$L$5:$L$1000,"X",Consolidado!$H$5:$H$1000,IF($D$9="Todos","&gt;0",$D$9))&lt;&gt;_xlfn.MINIFS(Consolidado!$B$5:$B$1000,Consolidado!$E$5:$E$1000,$B47,Consolidado!$C$5:$C$1000,"Auditoría Externa",Consolidado!$L$5:$L$1000,"X",Consolidado!$H$5:$H$1000,IF($D$9="Todos","&gt;0",$D$9))," y "&amp;TEXT(DAY(_xlfn.MAXIFS(Consolidado!$B$5:$B$1000,Consolidado!$E$5:$E$1000,$B47,Consolidado!$C$5:$C$1000,"Auditoría Externa",Consolidado!$L$5:$L$1000,"X",Consolidado!$H$5:$H$1000,IF($D$9="Todos","&gt;0",$D$9))),"00")&amp;"/"&amp;TEXT(MONTH(_xlfn.MAXIFS(Consolidado!$B$5:$B$1000,Consolidado!$E$5:$E$1000,$B47,Consolidado!$C$5:$C$1000,"Auditoría Externa",Consolidado!$L$5:$L$1000,"X",Consolidado!$H$5:$H$1000,IF($D$9="Todos","&gt;0",$D$9))),"00")&amp;IF($D$9="Todos","/"&amp;RIGHT(YEAR(_xlfn.MAXIFS(Consolidado!$B$5:$B$1000,Consolidado!$E$5:$E$1000,$B47,Consolidado!$C$5:$C$1000,"Auditoría Externa",Consolidado!$L$5:$L$1000,"X",Consolidado!$H$5:$H$1000,IF($D$9="Todos","&gt;0",$D$9))),2),""),""),""),IF(SUMIFS(Consolidado!$AD$5:$AD$1000,Consolidado!$E$5:$E$1000,$B47,Consolidado!$C$5:$C$1000,"SSF",Consolidado!$L$5:$L$1000,"X",Consolidado!$H$5:$H$1000,IF($D$9="Todos","&gt;0",$D$9))&gt;0,"SSF "&amp;TEXT(DAY(_xlfn.MINIFS(Consolidado!$B$5:$B$1000,Consolidado!$E$5:$E$1000,$B47,Consolidado!$C$5:$C$1000,"SSF",Consolidado!$L$5:$L$1000,"X",Consolidado!$H$5:$H$1000,IF($D$9="Todos","&gt;0",$D$9))),"00")&amp;"/"&amp;TEXT(MONTH(_xlfn.MINIFS(Consolidado!$B$5:$B$1000,Consolidado!$E$5:$E$1000,$B47,Consolidado!$C$5:$C$1000,"SSF",Consolidado!$L$5:$L$1000,"X",Consolidado!$H$5:$H$1000,IF($D$9="Todos","&gt;0",$D$9))),"00")&amp;IF($D$9="Todos","/"&amp;RIGHT(YEAR(_xlfn.MINIFS(Consolidado!$B$5:$B$1000,Consolidado!$E$5:$E$1000,$B47,Consolidado!$C$5:$C$1000,"SSF",Consolidado!$L$5:$L$1000,"X",Consolidado!$H$5:$H$1000,IF($D$9="Todos","&gt;0",$D$9))),2),"")&amp;IF(_xlfn.MAXIFS(Consolidado!$B$5:$B$1000,Consolidado!$E$5:$E$1000,$B47,Consolidado!$C$5:$C$1000,"SSF",Consolidado!$L$5:$L$1000,"X",Consolidado!$H$5:$H$1000,IF($D$9="Todos","&gt;0",$D$9))&lt;&gt;_xlfn.MINIFS(Consolidado!$B$5:$B$1000,Consolidado!$E$5:$E$1000,$B47,Consolidado!$C$5:$C$1000,"SSF",Consolidado!$L$5:$L$1000,"X",Consolidado!$H$5:$H$1000,IF($D$9="Todos","&gt;0",$D$9))," y "&amp;TEXT(DAY(_xlfn.MAXIFS(Consolidado!$B$5:$B$1000,Consolidado!$E$5:$E$1000,$B47,Consolidado!$C$5:$C$1000,"SSF",Consolidado!$L$5:$L$1000,"X",Consolidado!$H$5:$H$1000,IF($D$9="Todos","&gt;0",$D$9))),"00")&amp;"/"&amp;TEXT(MONTH(_xlfn.MAXIFS(Consolidado!$B$5:$B$1000,Consolidado!$E$5:$E$1000,$B47,Consolidado!$C$5:$C$1000,"SSF",Consolidado!$L$5:$L$1000,"X",Consolidado!$H$5:$H$1000,IF($D$9="Todos","&gt;0",$D$9))),"00")&amp;IF($D$9="Todos","/"&amp;RIGHT(YEAR(_xlfn.MAXIFS(Consolidado!$B$5:$B$1000,Consolidado!$E$5:$E$1000,$B47,Consolidado!$C$5:$C$1000,"SSF",Consolidado!$L$5:$L$1000,"X",Consolidado!$H$5:$H$1000,IF($D$9="Todos","&gt;0",$D$9))),2),""),""),""),IF(SUMIFS(Consolidado!$AD$5:$AD$1000,Consolidado!$E$5:$E$1000,$B47,Consolidado!$C$5:$C$1000,"Comité de Supervisión",Consolidado!$L$5:$L$1000,"X",Consolidado!$H$5:$H$1000,IF($D$9="Todos","&gt;0",$D$9))&gt;0,"Comité Sup. "&amp;TEXT(DAY(_xlfn.MINIFS(Consolidado!$B$5:$B$1000,Consolidado!$E$5:$E$1000,$B47,Consolidado!$C$5:$C$1000,"Comité de Supervisión",Consolidado!$L$5:$L$1000,"X",Consolidado!$H$5:$H$1000,IF($D$9="Todos","&gt;0",$D$9))),"00")&amp;"/"&amp;TEXT(MONTH(_xlfn.MINIFS(Consolidado!$B$5:$B$1000,Consolidado!$E$5:$E$1000,$B47,Consolidado!$C$5:$C$1000,"Comité de Supervisión",Consolidado!$L$5:$L$1000,"X",Consolidado!$H$5:$H$1000,IF($D$9="Todos","&gt;0",$D$9))),"00")&amp;IF($D$9="Todos","/"&amp;RIGHT(YEAR(_xlfn.MINIFS(Consolidado!$B$5:$B$1000,Consolidado!$E$5:$E$1000,$B47,Consolidado!$C$5:$C$1000,"Comité de Supervisión",Consolidado!$L$5:$L$1000,"X",Consolidado!$H$5:$H$1000,IF($D$9="Todos","&gt;0",$D$9))),2),"")&amp;IF(_xlfn.MAXIFS(Consolidado!$B$5:$B$1000,Consolidado!$E$5:$E$1000,$B47,Consolidado!$C$5:$C$1000,"Comité de Supervisión",Consolidado!$L$5:$L$1000,"X",Consolidado!$H$5:$H$1000,IF($D$9="Todos","&gt;0",$D$9))&lt;&gt;_xlfn.MINIFS(Consolidado!$B$5:$B$1000,Consolidado!$E$5:$E$1000,$B47,Consolidado!$C$5:$C$1000,"Comité de Supervisión",Consolidado!$L$5:$L$1000,"X",Consolidado!$H$5:$H$1000,IF($D$9="Todos","&gt;0",$D$9))," y "&amp;TEXT(DAY(_xlfn.MAXIFS(Consolidado!$B$5:$B$1000,Consolidado!$E$5:$E$1000,$B47,Consolidado!$C$5:$C$1000,"Comité de Supervisión",Consolidado!$L$5:$L$1000,"X",Consolidado!$H$5:$H$1000,IF($D$9="Todos","&gt;0",$D$9))),"00")&amp;"/"&amp;TEXT(MONTH(_xlfn.MAXIFS(Consolidado!$B$5:$B$1000,Consolidado!$E$5:$E$1000,$B47,Consolidado!$C$5:$C$1000,"Comité de Supervisión",Consolidado!$L$5:$L$1000,"X",Consolidado!$H$5:$H$1000,IF($D$9="Todos","&gt;0",$D$9))),"00")&amp;IF($D$9="Todos","/"&amp;RIGHT(YEAR(_xlfn.MAXIFS(Consolidado!$B$5:$B$1000,Consolidado!$E$5:$E$1000,$B47,Consolidado!$C$5:$C$1000,"Comité de Supervisión",Consolidado!$L$5:$L$1000,"X",Consolidado!$H$5:$H$1000,IF($D$9="Todos","&gt;0",$D$9))),2),""),""),""),IF(SUMIFS(Consolidado!$AD$5:$AD$1000,Consolidado!$E$5:$E$1000,$B47,Consolidado!$C$5:$C$1000,"Consejo de Administración",Consolidado!$L$5:$L$1000,"X",Consolidado!$H$5:$H$1000,IF($D$9="Todos","&gt;0",$D$9))&gt;0,"Consejo "&amp;TEXT(DAY(_xlfn.MINIFS(Consolidado!$B$5:$B$1000,Consolidado!$E$5:$E$1000,$B47,Consolidado!$C$5:$C$1000,"Consejo de Administración",Consolidado!$L$5:$L$1000,"X",Consolidado!$H$5:$H$1000,IF($D$9="Todos","&gt;0",$D$9))),"00")&amp;"/"&amp;TEXT(MONTH(_xlfn.MINIFS(Consolidado!$B$5:$B$1000,Consolidado!$E$5:$E$1000,$B47,Consolidado!$C$5:$C$1000,"Consejo de Administración",Consolidado!$L$5:$L$1000,"X",Consolidado!$H$5:$H$1000,IF($D$9="Todos","&gt;0",$D$9))),"00")&amp;IF($D$9="Todos","/"&amp;RIGHT(YEAR(_xlfn.MINIFS(Consolidado!$B$5:$B$1000,Consolidado!$E$5:$E$1000,$B47,Consolidado!$C$5:$C$1000,"Consejo de Administración",Consolidado!$L$5:$L$1000,"X",Consolidado!$H$5:$H$1000,IF($D$9="Todos","&gt;0",$D$9))),2),"")&amp;IF(_xlfn.MAXIFS(Consolidado!$B$5:$B$1000,Consolidado!$E$5:$E$1000,$B47,Consolidado!$C$5:$C$1000,"Consejo de Administración",Consolidado!$L$5:$L$1000,"X",Consolidado!$H$5:$H$1000,IF($D$9="Todos","&gt;0",$D$9))&lt;&gt;_xlfn.MINIFS(Consolidado!$B$5:$B$1000,Consolidado!$E$5:$E$1000,$B47,Consolidado!$C$5:$C$1000,"Consejo de Administración",Consolidado!$L$5:$L$1000,"X",Consolidado!$H$5:$H$1000,IF($D$9="Todos","&gt;0",$D$9))," y "&amp;TEXT(DAY(_xlfn.MAXIFS(Consolidado!$B$5:$B$1000,Consolidado!$E$5:$E$1000,$B47,Consolidado!$C$5:$C$1000,"Consejo de Administración",Consolidado!$L$5:$L$1000,"X",Consolidado!$H$5:$H$1000,IF($D$9="Todos","&gt;0",$D$9))),"00")&amp;"/"&amp;TEXT(MONTH(_xlfn.MAXIFS(Consolidado!$B$5:$B$1000,Consolidado!$E$5:$E$1000,$B47,Consolidado!$C$5:$C$1000,"Consejo de Administración",Consolidado!$L$5:$L$1000,"X",Consolidado!$H$5:$H$1000,IF($D$9="Todos","&gt;0",$D$9))),"00")&amp;IF($D$9="Todos","/"&amp;RIGHT(YEAR(_xlfn.MAXIFS(Consolidado!$B$5:$B$1000,Consolidado!$E$5:$E$1000,$B47,Consolidado!$C$5:$C$1000,"Consejo de Administración",Consolidado!$L$5:$L$1000,"X",Consolidado!$H$5:$H$1000,IF($D$9="Todos","&gt;0",$D$9))),2),""),""),""),IF(SUMIFS(Consolidado!$AD$5:$AD$1000,Consolidado!$E$5:$E$1000,$B47,Consolidado!$C$5:$C$1000,"Otros",Consolidado!$L$5:$L$1000,"X",Consolidado!$H$5:$H$1000,IF($D$9="Todos","&gt;0",$D$9))&gt;0,"Otros "&amp;TEXT(DAY(_xlfn.MINIFS(Consolidado!$B$5:$B$1000,Consolidado!$E$5:$E$1000,$B47,Consolidado!$C$5:$C$1000,"Otros",Consolidado!$L$5:$L$1000,"X",Consolidado!$H$5:$H$1000,IF($D$9="Todos","&gt;0",$D$9))),"00")&amp;"/"&amp;TEXT(MONTH(_xlfn.MINIFS(Consolidado!$B$5:$B$1000,Consolidado!$E$5:$E$1000,$B47,Consolidado!$C$5:$C$1000,"Otros",Consolidado!$L$5:$L$1000,"X",Consolidado!$H$5:$H$1000,IF($D$9="Todos","&gt;0",$D$9))),"00")&amp;IF($D$9="Todos","/"&amp;RIGHT(YEAR(_xlfn.MINIFS(Consolidado!$B$5:$B$1000,Consolidado!$E$5:$E$1000,$B47,Consolidado!$C$5:$C$1000,"Otros",Consolidado!$L$5:$L$1000,"X",Consolidado!$H$5:$H$1000,IF($D$9="Todos","&gt;0",$D$9))),2),"")&amp;IF(_xlfn.MAXIFS(Consolidado!$B$5:$B$1000,Consolidado!$E$5:$E$1000,$B47,Consolidado!$C$5:$C$1000,"Otros",Consolidado!$L$5:$L$1000,"X",Consolidado!$H$5:$H$1000,IF($D$9="Todos","&gt;0",$D$9))&lt;&gt;_xlfn.MINIFS(Consolidado!$B$5:$B$1000,Consolidado!$E$5:$E$1000,$B47,Consolidado!$C$5:$C$1000,"Otros",Consolidado!$L$5:$L$1000,"X",Consolidado!$H$5:$H$1000,IF($D$9="Todos","&gt;0",$D$9))," y "&amp;TEXT(DAY(_xlfn.MAXIFS(Consolidado!$B$5:$B$1000,Consolidado!$E$5:$E$1000,$B47,Consolidado!$C$5:$C$1000,"Otros",Consolidado!$L$5:$L$1000,"X",Consolidado!$H$5:$H$1000,IF($D$9="Todos","&gt;0",$D$9))),"00")&amp;"/"&amp;TEXT(MONTH(_xlfn.MAXIFS(Consolidado!$B$5:$B$1000,Consolidado!$E$5:$E$1000,$B47,Consolidado!$C$5:$C$1000,"Otros",Consolidado!$L$5:$L$1000,"X",Consolidado!$H$5:$H$1000,IF($D$9="Todos","&gt;0",$D$9))),"00")&amp;IF($D$9="Todos","/"&amp;RIGHT(YEAR(_xlfn.MAXIFS(Consolidado!$B$5:$B$1000,Consolidado!$E$5:$E$1000,$B47,Consolidado!$C$5:$C$1000,"Otros",Consolidado!$L$5:$L$1000,"X",Consolidado!$H$5:$H$1000,IF($D$9="Todos","&gt;0",$D$9))),2),""),""),""))</f>
        <v/>
      </c>
      <c r="O47" s="37" t="str">
        <f aca="false">_xlfn.TEXTJOIN(" +"&amp;CHAR(10),TRUE(),IF(SUMIFS(Consolidado!$AD$5:$AD$1000,Consolidado!$E$5:$E$1000,$B47,Consolidado!$C$5:$C$1000,"Auditoría Interna",Consolidado!$M$5:$M$1000,"X",Consolidado!$H$5:$H$1000,IF($D$9="Todos","&gt;0",$D$9))&gt;0,"Interna "&amp;TEXT(DAY(_xlfn.MINIFS(Consolidado!$B$5:$B$1000,Consolidado!$E$5:$E$1000,$B47,Consolidado!$C$5:$C$1000,"Auditoría Interna",Consolidado!$M$5:$M$1000,"X",Consolidado!$H$5:$H$1000,IF($D$9="Todos","&gt;0",$D$9))),"00")&amp;"/"&amp;TEXT(MONTH(_xlfn.MINIFS(Consolidado!$B$5:$B$1000,Consolidado!$E$5:$E$1000,$B47,Consolidado!$C$5:$C$1000,"Auditoría Interna",Consolidado!$M$5:$M$1000,"X",Consolidado!$H$5:$H$1000,IF($D$9="Todos","&gt;0",$D$9))),"00")&amp;IF($D$9="Todos","/"&amp;RIGHT(YEAR(_xlfn.MINIFS(Consolidado!$B$5:$B$1000,Consolidado!$E$5:$E$1000,$B47,Consolidado!$C$5:$C$1000,"Auditoría Interna",Consolidado!$M$5:$M$1000,"X",Consolidado!$H$5:$H$1000,IF($D$9="Todos","&gt;0",$D$9))),2),"")&amp;IF(_xlfn.MAXIFS(Consolidado!$B$5:$B$1000,Consolidado!$E$5:$E$1000,$B47,Consolidado!$C$5:$C$1000,"Auditoría Interna",Consolidado!$M$5:$M$1000,"X",Consolidado!$H$5:$H$1000,IF($D$9="Todos","&gt;0",$D$9))&lt;&gt;_xlfn.MINIFS(Consolidado!$B$5:$B$1000,Consolidado!$E$5:$E$1000,$B47,Consolidado!$C$5:$C$1000,"Auditoría Interna",Consolidado!$M$5:$M$1000,"X",Consolidado!$H$5:$H$1000,IF($D$9="Todos","&gt;0",$D$9))," y "&amp;TEXT(DAY(_xlfn.MAXIFS(Consolidado!$B$5:$B$1000,Consolidado!$E$5:$E$1000,$B47,Consolidado!$C$5:$C$1000,"Auditoría Interna",Consolidado!$M$5:$M$1000,"X",Consolidado!$H$5:$H$1000,IF($D$9="Todos","&gt;0",$D$9))),"00")&amp;"/"&amp;TEXT(MONTH(_xlfn.MAXIFS(Consolidado!$B$5:$B$1000,Consolidado!$E$5:$E$1000,$B47,Consolidado!$C$5:$C$1000,"Auditoría Interna",Consolidado!$M$5:$M$1000,"X",Consolidado!$H$5:$H$1000,IF($D$9="Todos","&gt;0",$D$9))),"00")&amp;IF($D$9="Todos","/"&amp;RIGHT(YEAR(_xlfn.MAXIFS(Consolidado!$B$5:$B$1000,Consolidado!$E$5:$E$1000,$B47,Consolidado!$C$5:$C$1000,"Auditoría Interna",Consolidado!$M$5:$M$1000,"X",Consolidado!$H$5:$H$1000,IF($D$9="Todos","&gt;0",$D$9))),2),""),""),""),IF(SUMIFS(Consolidado!$AD$5:$AD$1000,Consolidado!$E$5:$E$1000,$B47,Consolidado!$C$5:$C$1000,"Auditoría Externa",Consolidado!$M$5:$M$1000,"X",Consolidado!$H$5:$H$1000,IF($D$9="Todos","&gt;0",$D$9))&gt;0,"Externa "&amp;TEXT(DAY(_xlfn.MINIFS(Consolidado!$B$5:$B$1000,Consolidado!$E$5:$E$1000,$B47,Consolidado!$C$5:$C$1000,"Auditoría Externa",Consolidado!$M$5:$M$1000,"X",Consolidado!$H$5:$H$1000,IF($D$9="Todos","&gt;0",$D$9))),"00")&amp;"/"&amp;TEXT(MONTH(_xlfn.MINIFS(Consolidado!$B$5:$B$1000,Consolidado!$E$5:$E$1000,$B47,Consolidado!$C$5:$C$1000,"Auditoría Externa",Consolidado!$M$5:$M$1000,"X",Consolidado!$H$5:$H$1000,IF($D$9="Todos","&gt;0",$D$9))),"00")&amp;IF($D$9="Todos","/"&amp;RIGHT(YEAR(_xlfn.MINIFS(Consolidado!$B$5:$B$1000,Consolidado!$E$5:$E$1000,$B47,Consolidado!$C$5:$C$1000,"Auditoría Externa",Consolidado!$M$5:$M$1000,"X",Consolidado!$H$5:$H$1000,IF($D$9="Todos","&gt;0",$D$9))),2),"")&amp;IF(_xlfn.MAXIFS(Consolidado!$B$5:$B$1000,Consolidado!$E$5:$E$1000,$B47,Consolidado!$C$5:$C$1000,"Auditoría Externa",Consolidado!$M$5:$M$1000,"X",Consolidado!$H$5:$H$1000,IF($D$9="Todos","&gt;0",$D$9))&lt;&gt;_xlfn.MINIFS(Consolidado!$B$5:$B$1000,Consolidado!$E$5:$E$1000,$B47,Consolidado!$C$5:$C$1000,"Auditoría Externa",Consolidado!$M$5:$M$1000,"X",Consolidado!$H$5:$H$1000,IF($D$9="Todos","&gt;0",$D$9))," y "&amp;TEXT(DAY(_xlfn.MAXIFS(Consolidado!$B$5:$B$1000,Consolidado!$E$5:$E$1000,$B47,Consolidado!$C$5:$C$1000,"Auditoría Externa",Consolidado!$M$5:$M$1000,"X",Consolidado!$H$5:$H$1000,IF($D$9="Todos","&gt;0",$D$9))),"00")&amp;"/"&amp;TEXT(MONTH(_xlfn.MAXIFS(Consolidado!$B$5:$B$1000,Consolidado!$E$5:$E$1000,$B47,Consolidado!$C$5:$C$1000,"Auditoría Externa",Consolidado!$M$5:$M$1000,"X",Consolidado!$H$5:$H$1000,IF($D$9="Todos","&gt;0",$D$9))),"00")&amp;IF($D$9="Todos","/"&amp;RIGHT(YEAR(_xlfn.MAXIFS(Consolidado!$B$5:$B$1000,Consolidado!$E$5:$E$1000,$B47,Consolidado!$C$5:$C$1000,"Auditoría Externa",Consolidado!$M$5:$M$1000,"X",Consolidado!$H$5:$H$1000,IF($D$9="Todos","&gt;0",$D$9))),2),""),""),""),IF(SUMIFS(Consolidado!$AD$5:$AD$1000,Consolidado!$E$5:$E$1000,$B47,Consolidado!$C$5:$C$1000,"SSF",Consolidado!$M$5:$M$1000,"X",Consolidado!$H$5:$H$1000,IF($D$9="Todos","&gt;0",$D$9))&gt;0,"SSF "&amp;TEXT(DAY(_xlfn.MINIFS(Consolidado!$B$5:$B$1000,Consolidado!$E$5:$E$1000,$B47,Consolidado!$C$5:$C$1000,"SSF",Consolidado!$M$5:$M$1000,"X",Consolidado!$H$5:$H$1000,IF($D$9="Todos","&gt;0",$D$9))),"00")&amp;"/"&amp;TEXT(MONTH(_xlfn.MINIFS(Consolidado!$B$5:$B$1000,Consolidado!$E$5:$E$1000,$B47,Consolidado!$C$5:$C$1000,"SSF",Consolidado!$M$5:$M$1000,"X",Consolidado!$H$5:$H$1000,IF($D$9="Todos","&gt;0",$D$9))),"00")&amp;IF($D$9="Todos","/"&amp;RIGHT(YEAR(_xlfn.MINIFS(Consolidado!$B$5:$B$1000,Consolidado!$E$5:$E$1000,$B47,Consolidado!$C$5:$C$1000,"SSF",Consolidado!$M$5:$M$1000,"X",Consolidado!$H$5:$H$1000,IF($D$9="Todos","&gt;0",$D$9))),2),"")&amp;IF(_xlfn.MAXIFS(Consolidado!$B$5:$B$1000,Consolidado!$E$5:$E$1000,$B47,Consolidado!$C$5:$C$1000,"SSF",Consolidado!$M$5:$M$1000,"X",Consolidado!$H$5:$H$1000,IF($D$9="Todos","&gt;0",$D$9))&lt;&gt;_xlfn.MINIFS(Consolidado!$B$5:$B$1000,Consolidado!$E$5:$E$1000,$B47,Consolidado!$C$5:$C$1000,"SSF",Consolidado!$M$5:$M$1000,"X",Consolidado!$H$5:$H$1000,IF($D$9="Todos","&gt;0",$D$9))," y "&amp;TEXT(DAY(_xlfn.MAXIFS(Consolidado!$B$5:$B$1000,Consolidado!$E$5:$E$1000,$B47,Consolidado!$C$5:$C$1000,"SSF",Consolidado!$M$5:$M$1000,"X",Consolidado!$H$5:$H$1000,IF($D$9="Todos","&gt;0",$D$9))),"00")&amp;"/"&amp;TEXT(MONTH(_xlfn.MAXIFS(Consolidado!$B$5:$B$1000,Consolidado!$E$5:$E$1000,$B47,Consolidado!$C$5:$C$1000,"SSF",Consolidado!$M$5:$M$1000,"X",Consolidado!$H$5:$H$1000,IF($D$9="Todos","&gt;0",$D$9))),"00")&amp;IF($D$9="Todos","/"&amp;RIGHT(YEAR(_xlfn.MAXIFS(Consolidado!$B$5:$B$1000,Consolidado!$E$5:$E$1000,$B47,Consolidado!$C$5:$C$1000,"SSF",Consolidado!$M$5:$M$1000,"X",Consolidado!$H$5:$H$1000,IF($D$9="Todos","&gt;0",$D$9))),2),""),""),""),IF(SUMIFS(Consolidado!$AD$5:$AD$1000,Consolidado!$E$5:$E$1000,$B47,Consolidado!$C$5:$C$1000,"Comité de Supervisión",Consolidado!$M$5:$M$1000,"X",Consolidado!$H$5:$H$1000,IF($D$9="Todos","&gt;0",$D$9))&gt;0,"Comité Sup. "&amp;TEXT(DAY(_xlfn.MINIFS(Consolidado!$B$5:$B$1000,Consolidado!$E$5:$E$1000,$B47,Consolidado!$C$5:$C$1000,"Comité de Supervisión",Consolidado!$M$5:$M$1000,"X",Consolidado!$H$5:$H$1000,IF($D$9="Todos","&gt;0",$D$9))),"00")&amp;"/"&amp;TEXT(MONTH(_xlfn.MINIFS(Consolidado!$B$5:$B$1000,Consolidado!$E$5:$E$1000,$B47,Consolidado!$C$5:$C$1000,"Comité de Supervisión",Consolidado!$M$5:$M$1000,"X",Consolidado!$H$5:$H$1000,IF($D$9="Todos","&gt;0",$D$9))),"00")&amp;IF($D$9="Todos","/"&amp;RIGHT(YEAR(_xlfn.MINIFS(Consolidado!$B$5:$B$1000,Consolidado!$E$5:$E$1000,$B47,Consolidado!$C$5:$C$1000,"Comité de Supervisión",Consolidado!$M$5:$M$1000,"X",Consolidado!$H$5:$H$1000,IF($D$9="Todos","&gt;0",$D$9))),2),"")&amp;IF(_xlfn.MAXIFS(Consolidado!$B$5:$B$1000,Consolidado!$E$5:$E$1000,$B47,Consolidado!$C$5:$C$1000,"Comité de Supervisión",Consolidado!$M$5:$M$1000,"X",Consolidado!$H$5:$H$1000,IF($D$9="Todos","&gt;0",$D$9))&lt;&gt;_xlfn.MINIFS(Consolidado!$B$5:$B$1000,Consolidado!$E$5:$E$1000,$B47,Consolidado!$C$5:$C$1000,"Comité de Supervisión",Consolidado!$M$5:$M$1000,"X",Consolidado!$H$5:$H$1000,IF($D$9="Todos","&gt;0",$D$9))," y "&amp;TEXT(DAY(_xlfn.MAXIFS(Consolidado!$B$5:$B$1000,Consolidado!$E$5:$E$1000,$B47,Consolidado!$C$5:$C$1000,"Comité de Supervisión",Consolidado!$M$5:$M$1000,"X",Consolidado!$H$5:$H$1000,IF($D$9="Todos","&gt;0",$D$9))),"00")&amp;"/"&amp;TEXT(MONTH(_xlfn.MAXIFS(Consolidado!$B$5:$B$1000,Consolidado!$E$5:$E$1000,$B47,Consolidado!$C$5:$C$1000,"Comité de Supervisión",Consolidado!$M$5:$M$1000,"X",Consolidado!$H$5:$H$1000,IF($D$9="Todos","&gt;0",$D$9))),"00")&amp;IF($D$9="Todos","/"&amp;RIGHT(YEAR(_xlfn.MAXIFS(Consolidado!$B$5:$B$1000,Consolidado!$E$5:$E$1000,$B47,Consolidado!$C$5:$C$1000,"Comité de Supervisión",Consolidado!$M$5:$M$1000,"X",Consolidado!$H$5:$H$1000,IF($D$9="Todos","&gt;0",$D$9))),2),""),""),""),IF(SUMIFS(Consolidado!$AD$5:$AD$1000,Consolidado!$E$5:$E$1000,$B47,Consolidado!$C$5:$C$1000,"Consejo de Administración",Consolidado!$M$5:$M$1000,"X",Consolidado!$H$5:$H$1000,IF($D$9="Todos","&gt;0",$D$9))&gt;0,"Consejo "&amp;TEXT(DAY(_xlfn.MINIFS(Consolidado!$B$5:$B$1000,Consolidado!$E$5:$E$1000,$B47,Consolidado!$C$5:$C$1000,"Consejo de Administración",Consolidado!$M$5:$M$1000,"X",Consolidado!$H$5:$H$1000,IF($D$9="Todos","&gt;0",$D$9))),"00")&amp;"/"&amp;TEXT(MONTH(_xlfn.MINIFS(Consolidado!$B$5:$B$1000,Consolidado!$E$5:$E$1000,$B47,Consolidado!$C$5:$C$1000,"Consejo de Administración",Consolidado!$M$5:$M$1000,"X",Consolidado!$H$5:$H$1000,IF($D$9="Todos","&gt;0",$D$9))),"00")&amp;IF($D$9="Todos","/"&amp;RIGHT(YEAR(_xlfn.MINIFS(Consolidado!$B$5:$B$1000,Consolidado!$E$5:$E$1000,$B47,Consolidado!$C$5:$C$1000,"Consejo de Administración",Consolidado!$M$5:$M$1000,"X",Consolidado!$H$5:$H$1000,IF($D$9="Todos","&gt;0",$D$9))),2),"")&amp;IF(_xlfn.MAXIFS(Consolidado!$B$5:$B$1000,Consolidado!$E$5:$E$1000,$B47,Consolidado!$C$5:$C$1000,"Consejo de Administración",Consolidado!$M$5:$M$1000,"X",Consolidado!$H$5:$H$1000,IF($D$9="Todos","&gt;0",$D$9))&lt;&gt;_xlfn.MINIFS(Consolidado!$B$5:$B$1000,Consolidado!$E$5:$E$1000,$B47,Consolidado!$C$5:$C$1000,"Consejo de Administración",Consolidado!$M$5:$M$1000,"X",Consolidado!$H$5:$H$1000,IF($D$9="Todos","&gt;0",$D$9))," y "&amp;TEXT(DAY(_xlfn.MAXIFS(Consolidado!$B$5:$B$1000,Consolidado!$E$5:$E$1000,$B47,Consolidado!$C$5:$C$1000,"Consejo de Administración",Consolidado!$M$5:$M$1000,"X",Consolidado!$H$5:$H$1000,IF($D$9="Todos","&gt;0",$D$9))),"00")&amp;"/"&amp;TEXT(MONTH(_xlfn.MAXIFS(Consolidado!$B$5:$B$1000,Consolidado!$E$5:$E$1000,$B47,Consolidado!$C$5:$C$1000,"Consejo de Administración",Consolidado!$M$5:$M$1000,"X",Consolidado!$H$5:$H$1000,IF($D$9="Todos","&gt;0",$D$9))),"00")&amp;IF($D$9="Todos","/"&amp;RIGHT(YEAR(_xlfn.MAXIFS(Consolidado!$B$5:$B$1000,Consolidado!$E$5:$E$1000,$B47,Consolidado!$C$5:$C$1000,"Consejo de Administración",Consolidado!$M$5:$M$1000,"X",Consolidado!$H$5:$H$1000,IF($D$9="Todos","&gt;0",$D$9))),2),""),""),""),IF(SUMIFS(Consolidado!$AD$5:$AD$1000,Consolidado!$E$5:$E$1000,$B47,Consolidado!$C$5:$C$1000,"Otros",Consolidado!$M$5:$M$1000,"X",Consolidado!$H$5:$H$1000,IF($D$9="Todos","&gt;0",$D$9))&gt;0,"Otros "&amp;TEXT(DAY(_xlfn.MINIFS(Consolidado!$B$5:$B$1000,Consolidado!$E$5:$E$1000,$B47,Consolidado!$C$5:$C$1000,"Otros",Consolidado!$M$5:$M$1000,"X",Consolidado!$H$5:$H$1000,IF($D$9="Todos","&gt;0",$D$9))),"00")&amp;"/"&amp;TEXT(MONTH(_xlfn.MINIFS(Consolidado!$B$5:$B$1000,Consolidado!$E$5:$E$1000,$B47,Consolidado!$C$5:$C$1000,"Otros",Consolidado!$M$5:$M$1000,"X",Consolidado!$H$5:$H$1000,IF($D$9="Todos","&gt;0",$D$9))),"00")&amp;IF($D$9="Todos","/"&amp;RIGHT(YEAR(_xlfn.MINIFS(Consolidado!$B$5:$B$1000,Consolidado!$E$5:$E$1000,$B47,Consolidado!$C$5:$C$1000,"Otros",Consolidado!$M$5:$M$1000,"X",Consolidado!$H$5:$H$1000,IF($D$9="Todos","&gt;0",$D$9))),2),"")&amp;IF(_xlfn.MAXIFS(Consolidado!$B$5:$B$1000,Consolidado!$E$5:$E$1000,$B47,Consolidado!$C$5:$C$1000,"Otros",Consolidado!$M$5:$M$1000,"X",Consolidado!$H$5:$H$1000,IF($D$9="Todos","&gt;0",$D$9))&lt;&gt;_xlfn.MINIFS(Consolidado!$B$5:$B$1000,Consolidado!$E$5:$E$1000,$B47,Consolidado!$C$5:$C$1000,"Otros",Consolidado!$M$5:$M$1000,"X",Consolidado!$H$5:$H$1000,IF($D$9="Todos","&gt;0",$D$9))," y "&amp;TEXT(DAY(_xlfn.MAXIFS(Consolidado!$B$5:$B$1000,Consolidado!$E$5:$E$1000,$B47,Consolidado!$C$5:$C$1000,"Otros",Consolidado!$M$5:$M$1000,"X",Consolidado!$H$5:$H$1000,IF($D$9="Todos","&gt;0",$D$9))),"00")&amp;"/"&amp;TEXT(MONTH(_xlfn.MAXIFS(Consolidado!$B$5:$B$1000,Consolidado!$E$5:$E$1000,$B47,Consolidado!$C$5:$C$1000,"Otros",Consolidado!$M$5:$M$1000,"X",Consolidado!$H$5:$H$1000,IF($D$9="Todos","&gt;0",$D$9))),"00")&amp;IF($D$9="Todos","/"&amp;RIGHT(YEAR(_xlfn.MAXIFS(Consolidado!$B$5:$B$1000,Consolidado!$E$5:$E$1000,$B47,Consolidado!$C$5:$C$1000,"Otros",Consolidado!$M$5:$M$1000,"X",Consolidado!$H$5:$H$1000,IF($D$9="Todos","&gt;0",$D$9))),2),""),""),""))</f>
        <v/>
      </c>
      <c r="P47" s="37" t="str">
        <f aca="false">_xlfn.TEXTJOIN(" +"&amp;CHAR(10),TRUE(),IF(SUMIFS(Consolidado!$AD$5:$AD$1000,Consolidado!$E$5:$E$1000,$B47,Consolidado!$C$5:$C$1000,"Auditoría Interna",Consolidado!$N$5:$N$1000,"X",Consolidado!$H$5:$H$1000,IF($D$9="Todos","&gt;0",$D$9))&gt;0,"Interna "&amp;TEXT(DAY(_xlfn.MINIFS(Consolidado!$B$5:$B$1000,Consolidado!$E$5:$E$1000,$B47,Consolidado!$C$5:$C$1000,"Auditoría Interna",Consolidado!$N$5:$N$1000,"X",Consolidado!$H$5:$H$1000,IF($D$9="Todos","&gt;0",$D$9))),"00")&amp;"/"&amp;TEXT(MONTH(_xlfn.MINIFS(Consolidado!$B$5:$B$1000,Consolidado!$E$5:$E$1000,$B47,Consolidado!$C$5:$C$1000,"Auditoría Interna",Consolidado!$N$5:$N$1000,"X",Consolidado!$H$5:$H$1000,IF($D$9="Todos","&gt;0",$D$9))),"00")&amp;IF($D$9="Todos","/"&amp;RIGHT(YEAR(_xlfn.MINIFS(Consolidado!$B$5:$B$1000,Consolidado!$E$5:$E$1000,$B47,Consolidado!$C$5:$C$1000,"Auditoría Interna",Consolidado!$N$5:$N$1000,"X",Consolidado!$H$5:$H$1000,IF($D$9="Todos","&gt;0",$D$9))),2),"")&amp;IF(_xlfn.MAXIFS(Consolidado!$B$5:$B$1000,Consolidado!$E$5:$E$1000,$B47,Consolidado!$C$5:$C$1000,"Auditoría Interna",Consolidado!$N$5:$N$1000,"X",Consolidado!$H$5:$H$1000,IF($D$9="Todos","&gt;0",$D$9))&lt;&gt;_xlfn.MINIFS(Consolidado!$B$5:$B$1000,Consolidado!$E$5:$E$1000,$B47,Consolidado!$C$5:$C$1000,"Auditoría Interna",Consolidado!$N$5:$N$1000,"X",Consolidado!$H$5:$H$1000,IF($D$9="Todos","&gt;0",$D$9))," y "&amp;TEXT(DAY(_xlfn.MAXIFS(Consolidado!$B$5:$B$1000,Consolidado!$E$5:$E$1000,$B47,Consolidado!$C$5:$C$1000,"Auditoría Interna",Consolidado!$N$5:$N$1000,"X",Consolidado!$H$5:$H$1000,IF($D$9="Todos","&gt;0",$D$9))),"00")&amp;"/"&amp;TEXT(MONTH(_xlfn.MAXIFS(Consolidado!$B$5:$B$1000,Consolidado!$E$5:$E$1000,$B47,Consolidado!$C$5:$C$1000,"Auditoría Interna",Consolidado!$N$5:$N$1000,"X",Consolidado!$H$5:$H$1000,IF($D$9="Todos","&gt;0",$D$9))),"00")&amp;IF($D$9="Todos","/"&amp;RIGHT(YEAR(_xlfn.MAXIFS(Consolidado!$B$5:$B$1000,Consolidado!$E$5:$E$1000,$B47,Consolidado!$C$5:$C$1000,"Auditoría Interna",Consolidado!$N$5:$N$1000,"X",Consolidado!$H$5:$H$1000,IF($D$9="Todos","&gt;0",$D$9))),2),""),""),""),IF(SUMIFS(Consolidado!$AD$5:$AD$1000,Consolidado!$E$5:$E$1000,$B47,Consolidado!$C$5:$C$1000,"Auditoría Externa",Consolidado!$N$5:$N$1000,"X",Consolidado!$H$5:$H$1000,IF($D$9="Todos","&gt;0",$D$9))&gt;0,"Externa "&amp;TEXT(DAY(_xlfn.MINIFS(Consolidado!$B$5:$B$1000,Consolidado!$E$5:$E$1000,$B47,Consolidado!$C$5:$C$1000,"Auditoría Externa",Consolidado!$N$5:$N$1000,"X",Consolidado!$H$5:$H$1000,IF($D$9="Todos","&gt;0",$D$9))),"00")&amp;"/"&amp;TEXT(MONTH(_xlfn.MINIFS(Consolidado!$B$5:$B$1000,Consolidado!$E$5:$E$1000,$B47,Consolidado!$C$5:$C$1000,"Auditoría Externa",Consolidado!$N$5:$N$1000,"X",Consolidado!$H$5:$H$1000,IF($D$9="Todos","&gt;0",$D$9))),"00")&amp;IF($D$9="Todos","/"&amp;RIGHT(YEAR(_xlfn.MINIFS(Consolidado!$B$5:$B$1000,Consolidado!$E$5:$E$1000,$B47,Consolidado!$C$5:$C$1000,"Auditoría Externa",Consolidado!$N$5:$N$1000,"X",Consolidado!$H$5:$H$1000,IF($D$9="Todos","&gt;0",$D$9))),2),"")&amp;IF(_xlfn.MAXIFS(Consolidado!$B$5:$B$1000,Consolidado!$E$5:$E$1000,$B47,Consolidado!$C$5:$C$1000,"Auditoría Externa",Consolidado!$N$5:$N$1000,"X",Consolidado!$H$5:$H$1000,IF($D$9="Todos","&gt;0",$D$9))&lt;&gt;_xlfn.MINIFS(Consolidado!$B$5:$B$1000,Consolidado!$E$5:$E$1000,$B47,Consolidado!$C$5:$C$1000,"Auditoría Externa",Consolidado!$N$5:$N$1000,"X",Consolidado!$H$5:$H$1000,IF($D$9="Todos","&gt;0",$D$9))," y "&amp;TEXT(DAY(_xlfn.MAXIFS(Consolidado!$B$5:$B$1000,Consolidado!$E$5:$E$1000,$B47,Consolidado!$C$5:$C$1000,"Auditoría Externa",Consolidado!$N$5:$N$1000,"X",Consolidado!$H$5:$H$1000,IF($D$9="Todos","&gt;0",$D$9))),"00")&amp;"/"&amp;TEXT(MONTH(_xlfn.MAXIFS(Consolidado!$B$5:$B$1000,Consolidado!$E$5:$E$1000,$B47,Consolidado!$C$5:$C$1000,"Auditoría Externa",Consolidado!$N$5:$N$1000,"X",Consolidado!$H$5:$H$1000,IF($D$9="Todos","&gt;0",$D$9))),"00")&amp;IF($D$9="Todos","/"&amp;RIGHT(YEAR(_xlfn.MAXIFS(Consolidado!$B$5:$B$1000,Consolidado!$E$5:$E$1000,$B47,Consolidado!$C$5:$C$1000,"Auditoría Externa",Consolidado!$N$5:$N$1000,"X",Consolidado!$H$5:$H$1000,IF($D$9="Todos","&gt;0",$D$9))),2),""),""),""),IF(SUMIFS(Consolidado!$AD$5:$AD$1000,Consolidado!$E$5:$E$1000,$B47,Consolidado!$C$5:$C$1000,"SSF",Consolidado!$N$5:$N$1000,"X",Consolidado!$H$5:$H$1000,IF($D$9="Todos","&gt;0",$D$9))&gt;0,"SSF "&amp;TEXT(DAY(_xlfn.MINIFS(Consolidado!$B$5:$B$1000,Consolidado!$E$5:$E$1000,$B47,Consolidado!$C$5:$C$1000,"SSF",Consolidado!$N$5:$N$1000,"X",Consolidado!$H$5:$H$1000,IF($D$9="Todos","&gt;0",$D$9))),"00")&amp;"/"&amp;TEXT(MONTH(_xlfn.MINIFS(Consolidado!$B$5:$B$1000,Consolidado!$E$5:$E$1000,$B47,Consolidado!$C$5:$C$1000,"SSF",Consolidado!$N$5:$N$1000,"X",Consolidado!$H$5:$H$1000,IF($D$9="Todos","&gt;0",$D$9))),"00")&amp;IF($D$9="Todos","/"&amp;RIGHT(YEAR(_xlfn.MINIFS(Consolidado!$B$5:$B$1000,Consolidado!$E$5:$E$1000,$B47,Consolidado!$C$5:$C$1000,"SSF",Consolidado!$N$5:$N$1000,"X",Consolidado!$H$5:$H$1000,IF($D$9="Todos","&gt;0",$D$9))),2),"")&amp;IF(_xlfn.MAXIFS(Consolidado!$B$5:$B$1000,Consolidado!$E$5:$E$1000,$B47,Consolidado!$C$5:$C$1000,"SSF",Consolidado!$N$5:$N$1000,"X",Consolidado!$H$5:$H$1000,IF($D$9="Todos","&gt;0",$D$9))&lt;&gt;_xlfn.MINIFS(Consolidado!$B$5:$B$1000,Consolidado!$E$5:$E$1000,$B47,Consolidado!$C$5:$C$1000,"SSF",Consolidado!$N$5:$N$1000,"X",Consolidado!$H$5:$H$1000,IF($D$9="Todos","&gt;0",$D$9))," y "&amp;TEXT(DAY(_xlfn.MAXIFS(Consolidado!$B$5:$B$1000,Consolidado!$E$5:$E$1000,$B47,Consolidado!$C$5:$C$1000,"SSF",Consolidado!$N$5:$N$1000,"X",Consolidado!$H$5:$H$1000,IF($D$9="Todos","&gt;0",$D$9))),"00")&amp;"/"&amp;TEXT(MONTH(_xlfn.MAXIFS(Consolidado!$B$5:$B$1000,Consolidado!$E$5:$E$1000,$B47,Consolidado!$C$5:$C$1000,"SSF",Consolidado!$N$5:$N$1000,"X",Consolidado!$H$5:$H$1000,IF($D$9="Todos","&gt;0",$D$9))),"00")&amp;IF($D$9="Todos","/"&amp;RIGHT(YEAR(_xlfn.MAXIFS(Consolidado!$B$5:$B$1000,Consolidado!$E$5:$E$1000,$B47,Consolidado!$C$5:$C$1000,"SSF",Consolidado!$N$5:$N$1000,"X",Consolidado!$H$5:$H$1000,IF($D$9="Todos","&gt;0",$D$9))),2),""),""),""),IF(SUMIFS(Consolidado!$AD$5:$AD$1000,Consolidado!$E$5:$E$1000,$B47,Consolidado!$C$5:$C$1000,"Comité de Supervisión",Consolidado!$N$5:$N$1000,"X",Consolidado!$H$5:$H$1000,IF($D$9="Todos","&gt;0",$D$9))&gt;0,"Comité Sup. "&amp;TEXT(DAY(_xlfn.MINIFS(Consolidado!$B$5:$B$1000,Consolidado!$E$5:$E$1000,$B47,Consolidado!$C$5:$C$1000,"Comité de Supervisión",Consolidado!$N$5:$N$1000,"X",Consolidado!$H$5:$H$1000,IF($D$9="Todos","&gt;0",$D$9))),"00")&amp;"/"&amp;TEXT(MONTH(_xlfn.MINIFS(Consolidado!$B$5:$B$1000,Consolidado!$E$5:$E$1000,$B47,Consolidado!$C$5:$C$1000,"Comité de Supervisión",Consolidado!$N$5:$N$1000,"X",Consolidado!$H$5:$H$1000,IF($D$9="Todos","&gt;0",$D$9))),"00")&amp;IF($D$9="Todos","/"&amp;RIGHT(YEAR(_xlfn.MINIFS(Consolidado!$B$5:$B$1000,Consolidado!$E$5:$E$1000,$B47,Consolidado!$C$5:$C$1000,"Comité de Supervisión",Consolidado!$N$5:$N$1000,"X",Consolidado!$H$5:$H$1000,IF($D$9="Todos","&gt;0",$D$9))),2),"")&amp;IF(_xlfn.MAXIFS(Consolidado!$B$5:$B$1000,Consolidado!$E$5:$E$1000,$B47,Consolidado!$C$5:$C$1000,"Comité de Supervisión",Consolidado!$N$5:$N$1000,"X",Consolidado!$H$5:$H$1000,IF($D$9="Todos","&gt;0",$D$9))&lt;&gt;_xlfn.MINIFS(Consolidado!$B$5:$B$1000,Consolidado!$E$5:$E$1000,$B47,Consolidado!$C$5:$C$1000,"Comité de Supervisión",Consolidado!$N$5:$N$1000,"X",Consolidado!$H$5:$H$1000,IF($D$9="Todos","&gt;0",$D$9))," y "&amp;TEXT(DAY(_xlfn.MAXIFS(Consolidado!$B$5:$B$1000,Consolidado!$E$5:$E$1000,$B47,Consolidado!$C$5:$C$1000,"Comité de Supervisión",Consolidado!$N$5:$N$1000,"X",Consolidado!$H$5:$H$1000,IF($D$9="Todos","&gt;0",$D$9))),"00")&amp;"/"&amp;TEXT(MONTH(_xlfn.MAXIFS(Consolidado!$B$5:$B$1000,Consolidado!$E$5:$E$1000,$B47,Consolidado!$C$5:$C$1000,"Comité de Supervisión",Consolidado!$N$5:$N$1000,"X",Consolidado!$H$5:$H$1000,IF($D$9="Todos","&gt;0",$D$9))),"00")&amp;IF($D$9="Todos","/"&amp;RIGHT(YEAR(_xlfn.MAXIFS(Consolidado!$B$5:$B$1000,Consolidado!$E$5:$E$1000,$B47,Consolidado!$C$5:$C$1000,"Comité de Supervisión",Consolidado!$N$5:$N$1000,"X",Consolidado!$H$5:$H$1000,IF($D$9="Todos","&gt;0",$D$9))),2),""),""),""),IF(SUMIFS(Consolidado!$AD$5:$AD$1000,Consolidado!$E$5:$E$1000,$B47,Consolidado!$C$5:$C$1000,"Consejo de Administración",Consolidado!$N$5:$N$1000,"X",Consolidado!$H$5:$H$1000,IF($D$9="Todos","&gt;0",$D$9))&gt;0,"Consejo "&amp;TEXT(DAY(_xlfn.MINIFS(Consolidado!$B$5:$B$1000,Consolidado!$E$5:$E$1000,$B47,Consolidado!$C$5:$C$1000,"Consejo de Administración",Consolidado!$N$5:$N$1000,"X",Consolidado!$H$5:$H$1000,IF($D$9="Todos","&gt;0",$D$9))),"00")&amp;"/"&amp;TEXT(MONTH(_xlfn.MINIFS(Consolidado!$B$5:$B$1000,Consolidado!$E$5:$E$1000,$B47,Consolidado!$C$5:$C$1000,"Consejo de Administración",Consolidado!$N$5:$N$1000,"X",Consolidado!$H$5:$H$1000,IF($D$9="Todos","&gt;0",$D$9))),"00")&amp;IF($D$9="Todos","/"&amp;RIGHT(YEAR(_xlfn.MINIFS(Consolidado!$B$5:$B$1000,Consolidado!$E$5:$E$1000,$B47,Consolidado!$C$5:$C$1000,"Consejo de Administración",Consolidado!$N$5:$N$1000,"X",Consolidado!$H$5:$H$1000,IF($D$9="Todos","&gt;0",$D$9))),2),"")&amp;IF(_xlfn.MAXIFS(Consolidado!$B$5:$B$1000,Consolidado!$E$5:$E$1000,$B47,Consolidado!$C$5:$C$1000,"Consejo de Administración",Consolidado!$N$5:$N$1000,"X",Consolidado!$H$5:$H$1000,IF($D$9="Todos","&gt;0",$D$9))&lt;&gt;_xlfn.MINIFS(Consolidado!$B$5:$B$1000,Consolidado!$E$5:$E$1000,$B47,Consolidado!$C$5:$C$1000,"Consejo de Administración",Consolidado!$N$5:$N$1000,"X",Consolidado!$H$5:$H$1000,IF($D$9="Todos","&gt;0",$D$9))," y "&amp;TEXT(DAY(_xlfn.MAXIFS(Consolidado!$B$5:$B$1000,Consolidado!$E$5:$E$1000,$B47,Consolidado!$C$5:$C$1000,"Consejo de Administración",Consolidado!$N$5:$N$1000,"X",Consolidado!$H$5:$H$1000,IF($D$9="Todos","&gt;0",$D$9))),"00")&amp;"/"&amp;TEXT(MONTH(_xlfn.MAXIFS(Consolidado!$B$5:$B$1000,Consolidado!$E$5:$E$1000,$B47,Consolidado!$C$5:$C$1000,"Consejo de Administración",Consolidado!$N$5:$N$1000,"X",Consolidado!$H$5:$H$1000,IF($D$9="Todos","&gt;0",$D$9))),"00")&amp;IF($D$9="Todos","/"&amp;RIGHT(YEAR(_xlfn.MAXIFS(Consolidado!$B$5:$B$1000,Consolidado!$E$5:$E$1000,$B47,Consolidado!$C$5:$C$1000,"Consejo de Administración",Consolidado!$N$5:$N$1000,"X",Consolidado!$H$5:$H$1000,IF($D$9="Todos","&gt;0",$D$9))),2),""),""),""),IF(SUMIFS(Consolidado!$AD$5:$AD$1000,Consolidado!$E$5:$E$1000,$B47,Consolidado!$C$5:$C$1000,"Otros",Consolidado!$N$5:$N$1000,"X",Consolidado!$H$5:$H$1000,IF($D$9="Todos","&gt;0",$D$9))&gt;0,"Otros "&amp;TEXT(DAY(_xlfn.MINIFS(Consolidado!$B$5:$B$1000,Consolidado!$E$5:$E$1000,$B47,Consolidado!$C$5:$C$1000,"Otros",Consolidado!$N$5:$N$1000,"X",Consolidado!$H$5:$H$1000,IF($D$9="Todos","&gt;0",$D$9))),"00")&amp;"/"&amp;TEXT(MONTH(_xlfn.MINIFS(Consolidado!$B$5:$B$1000,Consolidado!$E$5:$E$1000,$B47,Consolidado!$C$5:$C$1000,"Otros",Consolidado!$N$5:$N$1000,"X",Consolidado!$H$5:$H$1000,IF($D$9="Todos","&gt;0",$D$9))),"00")&amp;IF($D$9="Todos","/"&amp;RIGHT(YEAR(_xlfn.MINIFS(Consolidado!$B$5:$B$1000,Consolidado!$E$5:$E$1000,$B47,Consolidado!$C$5:$C$1000,"Otros",Consolidado!$N$5:$N$1000,"X",Consolidado!$H$5:$H$1000,IF($D$9="Todos","&gt;0",$D$9))),2),"")&amp;IF(_xlfn.MAXIFS(Consolidado!$B$5:$B$1000,Consolidado!$E$5:$E$1000,$B47,Consolidado!$C$5:$C$1000,"Otros",Consolidado!$N$5:$N$1000,"X",Consolidado!$H$5:$H$1000,IF($D$9="Todos","&gt;0",$D$9))&lt;&gt;_xlfn.MINIFS(Consolidado!$B$5:$B$1000,Consolidado!$E$5:$E$1000,$B47,Consolidado!$C$5:$C$1000,"Otros",Consolidado!$N$5:$N$1000,"X",Consolidado!$H$5:$H$1000,IF($D$9="Todos","&gt;0",$D$9))," y "&amp;TEXT(DAY(_xlfn.MAXIFS(Consolidado!$B$5:$B$1000,Consolidado!$E$5:$E$1000,$B47,Consolidado!$C$5:$C$1000,"Otros",Consolidado!$N$5:$N$1000,"X",Consolidado!$H$5:$H$1000,IF($D$9="Todos","&gt;0",$D$9))),"00")&amp;"/"&amp;TEXT(MONTH(_xlfn.MAXIFS(Consolidado!$B$5:$B$1000,Consolidado!$E$5:$E$1000,$B47,Consolidado!$C$5:$C$1000,"Otros",Consolidado!$N$5:$N$1000,"X",Consolidado!$H$5:$H$1000,IF($D$9="Todos","&gt;0",$D$9))),"00")&amp;IF($D$9="Todos","/"&amp;RIGHT(YEAR(_xlfn.MAXIFS(Consolidado!$B$5:$B$1000,Consolidado!$E$5:$E$1000,$B47,Consolidado!$C$5:$C$1000,"Otros",Consolidado!$N$5:$N$1000,"X",Consolidado!$H$5:$H$1000,IF($D$9="Todos","&gt;0",$D$9))),2),""),""),""))</f>
        <v/>
      </c>
      <c r="Q47" s="37" t="str">
        <f aca="false">_xlfn.TEXTJOIN(" +"&amp;CHAR(10),TRUE(),IF(SUMIFS(Consolidado!$AD$5:$AD$1000,Consolidado!$E$5:$E$1000,$B47,Consolidado!$C$5:$C$1000,"Auditoría Interna",Consolidado!$O$5:$O$1000,"X",Consolidado!$H$5:$H$1000,IF($D$9="Todos","&gt;0",$D$9))&gt;0,"Interna "&amp;TEXT(DAY(_xlfn.MINIFS(Consolidado!$B$5:$B$1000,Consolidado!$E$5:$E$1000,$B47,Consolidado!$C$5:$C$1000,"Auditoría Interna",Consolidado!$O$5:$O$1000,"X",Consolidado!$H$5:$H$1000,IF($D$9="Todos","&gt;0",$D$9))),"00")&amp;"/"&amp;TEXT(MONTH(_xlfn.MINIFS(Consolidado!$B$5:$B$1000,Consolidado!$E$5:$E$1000,$B47,Consolidado!$C$5:$C$1000,"Auditoría Interna",Consolidado!$O$5:$O$1000,"X",Consolidado!$H$5:$H$1000,IF($D$9="Todos","&gt;0",$D$9))),"00")&amp;IF($D$9="Todos","/"&amp;RIGHT(YEAR(_xlfn.MINIFS(Consolidado!$B$5:$B$1000,Consolidado!$E$5:$E$1000,$B47,Consolidado!$C$5:$C$1000,"Auditoría Interna",Consolidado!$O$5:$O$1000,"X",Consolidado!$H$5:$H$1000,IF($D$9="Todos","&gt;0",$D$9))),2),"")&amp;IF(_xlfn.MAXIFS(Consolidado!$B$5:$B$1000,Consolidado!$E$5:$E$1000,$B47,Consolidado!$C$5:$C$1000,"Auditoría Interna",Consolidado!$O$5:$O$1000,"X",Consolidado!$H$5:$H$1000,IF($D$9="Todos","&gt;0",$D$9))&lt;&gt;_xlfn.MINIFS(Consolidado!$B$5:$B$1000,Consolidado!$E$5:$E$1000,$B47,Consolidado!$C$5:$C$1000,"Auditoría Interna",Consolidado!$O$5:$O$1000,"X",Consolidado!$H$5:$H$1000,IF($D$9="Todos","&gt;0",$D$9))," y "&amp;TEXT(DAY(_xlfn.MAXIFS(Consolidado!$B$5:$B$1000,Consolidado!$E$5:$E$1000,$B47,Consolidado!$C$5:$C$1000,"Auditoría Interna",Consolidado!$O$5:$O$1000,"X",Consolidado!$H$5:$H$1000,IF($D$9="Todos","&gt;0",$D$9))),"00")&amp;"/"&amp;TEXT(MONTH(_xlfn.MAXIFS(Consolidado!$B$5:$B$1000,Consolidado!$E$5:$E$1000,$B47,Consolidado!$C$5:$C$1000,"Auditoría Interna",Consolidado!$O$5:$O$1000,"X",Consolidado!$H$5:$H$1000,IF($D$9="Todos","&gt;0",$D$9))),"00")&amp;IF($D$9="Todos","/"&amp;RIGHT(YEAR(_xlfn.MAXIFS(Consolidado!$B$5:$B$1000,Consolidado!$E$5:$E$1000,$B47,Consolidado!$C$5:$C$1000,"Auditoría Interna",Consolidado!$O$5:$O$1000,"X",Consolidado!$H$5:$H$1000,IF($D$9="Todos","&gt;0",$D$9))),2),""),""),""),IF(SUMIFS(Consolidado!$AD$5:$AD$1000,Consolidado!$E$5:$E$1000,$B47,Consolidado!$C$5:$C$1000,"Auditoría Externa",Consolidado!$O$5:$O$1000,"X",Consolidado!$H$5:$H$1000,IF($D$9="Todos","&gt;0",$D$9))&gt;0,"Externa "&amp;TEXT(DAY(_xlfn.MINIFS(Consolidado!$B$5:$B$1000,Consolidado!$E$5:$E$1000,$B47,Consolidado!$C$5:$C$1000,"Auditoría Externa",Consolidado!$O$5:$O$1000,"X",Consolidado!$H$5:$H$1000,IF($D$9="Todos","&gt;0",$D$9))),"00")&amp;"/"&amp;TEXT(MONTH(_xlfn.MINIFS(Consolidado!$B$5:$B$1000,Consolidado!$E$5:$E$1000,$B47,Consolidado!$C$5:$C$1000,"Auditoría Externa",Consolidado!$O$5:$O$1000,"X",Consolidado!$H$5:$H$1000,IF($D$9="Todos","&gt;0",$D$9))),"00")&amp;IF($D$9="Todos","/"&amp;RIGHT(YEAR(_xlfn.MINIFS(Consolidado!$B$5:$B$1000,Consolidado!$E$5:$E$1000,$B47,Consolidado!$C$5:$C$1000,"Auditoría Externa",Consolidado!$O$5:$O$1000,"X",Consolidado!$H$5:$H$1000,IF($D$9="Todos","&gt;0",$D$9))),2),"")&amp;IF(_xlfn.MAXIFS(Consolidado!$B$5:$B$1000,Consolidado!$E$5:$E$1000,$B47,Consolidado!$C$5:$C$1000,"Auditoría Externa",Consolidado!$O$5:$O$1000,"X",Consolidado!$H$5:$H$1000,IF($D$9="Todos","&gt;0",$D$9))&lt;&gt;_xlfn.MINIFS(Consolidado!$B$5:$B$1000,Consolidado!$E$5:$E$1000,$B47,Consolidado!$C$5:$C$1000,"Auditoría Externa",Consolidado!$O$5:$O$1000,"X",Consolidado!$H$5:$H$1000,IF($D$9="Todos","&gt;0",$D$9))," y "&amp;TEXT(DAY(_xlfn.MAXIFS(Consolidado!$B$5:$B$1000,Consolidado!$E$5:$E$1000,$B47,Consolidado!$C$5:$C$1000,"Auditoría Externa",Consolidado!$O$5:$O$1000,"X",Consolidado!$H$5:$H$1000,IF($D$9="Todos","&gt;0",$D$9))),"00")&amp;"/"&amp;TEXT(MONTH(_xlfn.MAXIFS(Consolidado!$B$5:$B$1000,Consolidado!$E$5:$E$1000,$B47,Consolidado!$C$5:$C$1000,"Auditoría Externa",Consolidado!$O$5:$O$1000,"X",Consolidado!$H$5:$H$1000,IF($D$9="Todos","&gt;0",$D$9))),"00")&amp;IF($D$9="Todos","/"&amp;RIGHT(YEAR(_xlfn.MAXIFS(Consolidado!$B$5:$B$1000,Consolidado!$E$5:$E$1000,$B47,Consolidado!$C$5:$C$1000,"Auditoría Externa",Consolidado!$O$5:$O$1000,"X",Consolidado!$H$5:$H$1000,IF($D$9="Todos","&gt;0",$D$9))),2),""),""),""),IF(SUMIFS(Consolidado!$AD$5:$AD$1000,Consolidado!$E$5:$E$1000,$B47,Consolidado!$C$5:$C$1000,"SSF",Consolidado!$O$5:$O$1000,"X",Consolidado!$H$5:$H$1000,IF($D$9="Todos","&gt;0",$D$9))&gt;0,"SSF "&amp;TEXT(DAY(_xlfn.MINIFS(Consolidado!$B$5:$B$1000,Consolidado!$E$5:$E$1000,$B47,Consolidado!$C$5:$C$1000,"SSF",Consolidado!$O$5:$O$1000,"X",Consolidado!$H$5:$H$1000,IF($D$9="Todos","&gt;0",$D$9))),"00")&amp;"/"&amp;TEXT(MONTH(_xlfn.MINIFS(Consolidado!$B$5:$B$1000,Consolidado!$E$5:$E$1000,$B47,Consolidado!$C$5:$C$1000,"SSF",Consolidado!$O$5:$O$1000,"X",Consolidado!$H$5:$H$1000,IF($D$9="Todos","&gt;0",$D$9))),"00")&amp;IF($D$9="Todos","/"&amp;RIGHT(YEAR(_xlfn.MINIFS(Consolidado!$B$5:$B$1000,Consolidado!$E$5:$E$1000,$B47,Consolidado!$C$5:$C$1000,"SSF",Consolidado!$O$5:$O$1000,"X",Consolidado!$H$5:$H$1000,IF($D$9="Todos","&gt;0",$D$9))),2),"")&amp;IF(_xlfn.MAXIFS(Consolidado!$B$5:$B$1000,Consolidado!$E$5:$E$1000,$B47,Consolidado!$C$5:$C$1000,"SSF",Consolidado!$O$5:$O$1000,"X",Consolidado!$H$5:$H$1000,IF($D$9="Todos","&gt;0",$D$9))&lt;&gt;_xlfn.MINIFS(Consolidado!$B$5:$B$1000,Consolidado!$E$5:$E$1000,$B47,Consolidado!$C$5:$C$1000,"SSF",Consolidado!$O$5:$O$1000,"X",Consolidado!$H$5:$H$1000,IF($D$9="Todos","&gt;0",$D$9))," y "&amp;TEXT(DAY(_xlfn.MAXIFS(Consolidado!$B$5:$B$1000,Consolidado!$E$5:$E$1000,$B47,Consolidado!$C$5:$C$1000,"SSF",Consolidado!$O$5:$O$1000,"X",Consolidado!$H$5:$H$1000,IF($D$9="Todos","&gt;0",$D$9))),"00")&amp;"/"&amp;TEXT(MONTH(_xlfn.MAXIFS(Consolidado!$B$5:$B$1000,Consolidado!$E$5:$E$1000,$B47,Consolidado!$C$5:$C$1000,"SSF",Consolidado!$O$5:$O$1000,"X",Consolidado!$H$5:$H$1000,IF($D$9="Todos","&gt;0",$D$9))),"00")&amp;IF($D$9="Todos","/"&amp;RIGHT(YEAR(_xlfn.MAXIFS(Consolidado!$B$5:$B$1000,Consolidado!$E$5:$E$1000,$B47,Consolidado!$C$5:$C$1000,"SSF",Consolidado!$O$5:$O$1000,"X",Consolidado!$H$5:$H$1000,IF($D$9="Todos","&gt;0",$D$9))),2),""),""),""),IF(SUMIFS(Consolidado!$AD$5:$AD$1000,Consolidado!$E$5:$E$1000,$B47,Consolidado!$C$5:$C$1000,"Comité de Supervisión",Consolidado!$O$5:$O$1000,"X",Consolidado!$H$5:$H$1000,IF($D$9="Todos","&gt;0",$D$9))&gt;0,"Comité Sup. "&amp;TEXT(DAY(_xlfn.MINIFS(Consolidado!$B$5:$B$1000,Consolidado!$E$5:$E$1000,$B47,Consolidado!$C$5:$C$1000,"Comité de Supervisión",Consolidado!$O$5:$O$1000,"X",Consolidado!$H$5:$H$1000,IF($D$9="Todos","&gt;0",$D$9))),"00")&amp;"/"&amp;TEXT(MONTH(_xlfn.MINIFS(Consolidado!$B$5:$B$1000,Consolidado!$E$5:$E$1000,$B47,Consolidado!$C$5:$C$1000,"Comité de Supervisión",Consolidado!$O$5:$O$1000,"X",Consolidado!$H$5:$H$1000,IF($D$9="Todos","&gt;0",$D$9))),"00")&amp;IF($D$9="Todos","/"&amp;RIGHT(YEAR(_xlfn.MINIFS(Consolidado!$B$5:$B$1000,Consolidado!$E$5:$E$1000,$B47,Consolidado!$C$5:$C$1000,"Comité de Supervisión",Consolidado!$O$5:$O$1000,"X",Consolidado!$H$5:$H$1000,IF($D$9="Todos","&gt;0",$D$9))),2),"")&amp;IF(_xlfn.MAXIFS(Consolidado!$B$5:$B$1000,Consolidado!$E$5:$E$1000,$B47,Consolidado!$C$5:$C$1000,"Comité de Supervisión",Consolidado!$O$5:$O$1000,"X",Consolidado!$H$5:$H$1000,IF($D$9="Todos","&gt;0",$D$9))&lt;&gt;_xlfn.MINIFS(Consolidado!$B$5:$B$1000,Consolidado!$E$5:$E$1000,$B47,Consolidado!$C$5:$C$1000,"Comité de Supervisión",Consolidado!$O$5:$O$1000,"X",Consolidado!$H$5:$H$1000,IF($D$9="Todos","&gt;0",$D$9))," y "&amp;TEXT(DAY(_xlfn.MAXIFS(Consolidado!$B$5:$B$1000,Consolidado!$E$5:$E$1000,$B47,Consolidado!$C$5:$C$1000,"Comité de Supervisión",Consolidado!$O$5:$O$1000,"X",Consolidado!$H$5:$H$1000,IF($D$9="Todos","&gt;0",$D$9))),"00")&amp;"/"&amp;TEXT(MONTH(_xlfn.MAXIFS(Consolidado!$B$5:$B$1000,Consolidado!$E$5:$E$1000,$B47,Consolidado!$C$5:$C$1000,"Comité de Supervisión",Consolidado!$O$5:$O$1000,"X",Consolidado!$H$5:$H$1000,IF($D$9="Todos","&gt;0",$D$9))),"00")&amp;IF($D$9="Todos","/"&amp;RIGHT(YEAR(_xlfn.MAXIFS(Consolidado!$B$5:$B$1000,Consolidado!$E$5:$E$1000,$B47,Consolidado!$C$5:$C$1000,"Comité de Supervisión",Consolidado!$O$5:$O$1000,"X",Consolidado!$H$5:$H$1000,IF($D$9="Todos","&gt;0",$D$9))),2),""),""),""),IF(SUMIFS(Consolidado!$AD$5:$AD$1000,Consolidado!$E$5:$E$1000,$B47,Consolidado!$C$5:$C$1000,"Consejo de Administración",Consolidado!$O$5:$O$1000,"X",Consolidado!$H$5:$H$1000,IF($D$9="Todos","&gt;0",$D$9))&gt;0,"Consejo "&amp;TEXT(DAY(_xlfn.MINIFS(Consolidado!$B$5:$B$1000,Consolidado!$E$5:$E$1000,$B47,Consolidado!$C$5:$C$1000,"Consejo de Administración",Consolidado!$O$5:$O$1000,"X",Consolidado!$H$5:$H$1000,IF($D$9="Todos","&gt;0",$D$9))),"00")&amp;"/"&amp;TEXT(MONTH(_xlfn.MINIFS(Consolidado!$B$5:$B$1000,Consolidado!$E$5:$E$1000,$B47,Consolidado!$C$5:$C$1000,"Consejo de Administración",Consolidado!$O$5:$O$1000,"X",Consolidado!$H$5:$H$1000,IF($D$9="Todos","&gt;0",$D$9))),"00")&amp;IF($D$9="Todos","/"&amp;RIGHT(YEAR(_xlfn.MINIFS(Consolidado!$B$5:$B$1000,Consolidado!$E$5:$E$1000,$B47,Consolidado!$C$5:$C$1000,"Consejo de Administración",Consolidado!$O$5:$O$1000,"X",Consolidado!$H$5:$H$1000,IF($D$9="Todos","&gt;0",$D$9))),2),"")&amp;IF(_xlfn.MAXIFS(Consolidado!$B$5:$B$1000,Consolidado!$E$5:$E$1000,$B47,Consolidado!$C$5:$C$1000,"Consejo de Administración",Consolidado!$O$5:$O$1000,"X",Consolidado!$H$5:$H$1000,IF($D$9="Todos","&gt;0",$D$9))&lt;&gt;_xlfn.MINIFS(Consolidado!$B$5:$B$1000,Consolidado!$E$5:$E$1000,$B47,Consolidado!$C$5:$C$1000,"Consejo de Administración",Consolidado!$O$5:$O$1000,"X",Consolidado!$H$5:$H$1000,IF($D$9="Todos","&gt;0",$D$9))," y "&amp;TEXT(DAY(_xlfn.MAXIFS(Consolidado!$B$5:$B$1000,Consolidado!$E$5:$E$1000,$B47,Consolidado!$C$5:$C$1000,"Consejo de Administración",Consolidado!$O$5:$O$1000,"X",Consolidado!$H$5:$H$1000,IF($D$9="Todos","&gt;0",$D$9))),"00")&amp;"/"&amp;TEXT(MONTH(_xlfn.MAXIFS(Consolidado!$B$5:$B$1000,Consolidado!$E$5:$E$1000,$B47,Consolidado!$C$5:$C$1000,"Consejo de Administración",Consolidado!$O$5:$O$1000,"X",Consolidado!$H$5:$H$1000,IF($D$9="Todos","&gt;0",$D$9))),"00")&amp;IF($D$9="Todos","/"&amp;RIGHT(YEAR(_xlfn.MAXIFS(Consolidado!$B$5:$B$1000,Consolidado!$E$5:$E$1000,$B47,Consolidado!$C$5:$C$1000,"Consejo de Administración",Consolidado!$O$5:$O$1000,"X",Consolidado!$H$5:$H$1000,IF($D$9="Todos","&gt;0",$D$9))),2),""),""),""),IF(SUMIFS(Consolidado!$AD$5:$AD$1000,Consolidado!$E$5:$E$1000,$B47,Consolidado!$C$5:$C$1000,"Otros",Consolidado!$O$5:$O$1000,"X",Consolidado!$H$5:$H$1000,IF($D$9="Todos","&gt;0",$D$9))&gt;0,"Otros "&amp;TEXT(DAY(_xlfn.MINIFS(Consolidado!$B$5:$B$1000,Consolidado!$E$5:$E$1000,$B47,Consolidado!$C$5:$C$1000,"Otros",Consolidado!$O$5:$O$1000,"X",Consolidado!$H$5:$H$1000,IF($D$9="Todos","&gt;0",$D$9))),"00")&amp;"/"&amp;TEXT(MONTH(_xlfn.MINIFS(Consolidado!$B$5:$B$1000,Consolidado!$E$5:$E$1000,$B47,Consolidado!$C$5:$C$1000,"Otros",Consolidado!$O$5:$O$1000,"X",Consolidado!$H$5:$H$1000,IF($D$9="Todos","&gt;0",$D$9))),"00")&amp;IF($D$9="Todos","/"&amp;RIGHT(YEAR(_xlfn.MINIFS(Consolidado!$B$5:$B$1000,Consolidado!$E$5:$E$1000,$B47,Consolidado!$C$5:$C$1000,"Otros",Consolidado!$O$5:$O$1000,"X",Consolidado!$H$5:$H$1000,IF($D$9="Todos","&gt;0",$D$9))),2),"")&amp;IF(_xlfn.MAXIFS(Consolidado!$B$5:$B$1000,Consolidado!$E$5:$E$1000,$B47,Consolidado!$C$5:$C$1000,"Otros",Consolidado!$O$5:$O$1000,"X",Consolidado!$H$5:$H$1000,IF($D$9="Todos","&gt;0",$D$9))&lt;&gt;_xlfn.MINIFS(Consolidado!$B$5:$B$1000,Consolidado!$E$5:$E$1000,$B47,Consolidado!$C$5:$C$1000,"Otros",Consolidado!$O$5:$O$1000,"X",Consolidado!$H$5:$H$1000,IF($D$9="Todos","&gt;0",$D$9))," y "&amp;TEXT(DAY(_xlfn.MAXIFS(Consolidado!$B$5:$B$1000,Consolidado!$E$5:$E$1000,$B47,Consolidado!$C$5:$C$1000,"Otros",Consolidado!$O$5:$O$1000,"X",Consolidado!$H$5:$H$1000,IF($D$9="Todos","&gt;0",$D$9))),"00")&amp;"/"&amp;TEXT(MONTH(_xlfn.MAXIFS(Consolidado!$B$5:$B$1000,Consolidado!$E$5:$E$1000,$B47,Consolidado!$C$5:$C$1000,"Otros",Consolidado!$O$5:$O$1000,"X",Consolidado!$H$5:$H$1000,IF($D$9="Todos","&gt;0",$D$9))),"00")&amp;IF($D$9="Todos","/"&amp;RIGHT(YEAR(_xlfn.MAXIFS(Consolidado!$B$5:$B$1000,Consolidado!$E$5:$E$1000,$B47,Consolidado!$C$5:$C$1000,"Otros",Consolidado!$O$5:$O$1000,"X",Consolidado!$H$5:$H$1000,IF($D$9="Todos","&gt;0",$D$9))),2),""),""),""))</f>
        <v/>
      </c>
      <c r="R47" s="37" t="str">
        <f aca="false">_xlfn.TEXTJOIN(" +"&amp;CHAR(10),TRUE(),IF(SUMIFS(Consolidado!$AD$5:$AD$1000,Consolidado!$E$5:$E$1000,$B47,Consolidado!$C$5:$C$1000,"Auditoría Interna",Consolidado!$P$5:$P$1000,"X",Consolidado!$H$5:$H$1000,IF($D$9="Todos","&gt;0",$D$9))&gt;0,"Interna "&amp;TEXT(DAY(_xlfn.MINIFS(Consolidado!$B$5:$B$1000,Consolidado!$E$5:$E$1000,$B47,Consolidado!$C$5:$C$1000,"Auditoría Interna",Consolidado!$P$5:$P$1000,"X",Consolidado!$H$5:$H$1000,IF($D$9="Todos","&gt;0",$D$9))),"00")&amp;"/"&amp;TEXT(MONTH(_xlfn.MINIFS(Consolidado!$B$5:$B$1000,Consolidado!$E$5:$E$1000,$B47,Consolidado!$C$5:$C$1000,"Auditoría Interna",Consolidado!$P$5:$P$1000,"X",Consolidado!$H$5:$H$1000,IF($D$9="Todos","&gt;0",$D$9))),"00")&amp;IF($D$9="Todos","/"&amp;RIGHT(YEAR(_xlfn.MINIFS(Consolidado!$B$5:$B$1000,Consolidado!$E$5:$E$1000,$B47,Consolidado!$C$5:$C$1000,"Auditoría Interna",Consolidado!$P$5:$P$1000,"X",Consolidado!$H$5:$H$1000,IF($D$9="Todos","&gt;0",$D$9))),2),"")&amp;IF(_xlfn.MAXIFS(Consolidado!$B$5:$B$1000,Consolidado!$E$5:$E$1000,$B47,Consolidado!$C$5:$C$1000,"Auditoría Interna",Consolidado!$P$5:$P$1000,"X",Consolidado!$H$5:$H$1000,IF($D$9="Todos","&gt;0",$D$9))&lt;&gt;_xlfn.MINIFS(Consolidado!$B$5:$B$1000,Consolidado!$E$5:$E$1000,$B47,Consolidado!$C$5:$C$1000,"Auditoría Interna",Consolidado!$P$5:$P$1000,"X",Consolidado!$H$5:$H$1000,IF($D$9="Todos","&gt;0",$D$9))," y "&amp;TEXT(DAY(_xlfn.MAXIFS(Consolidado!$B$5:$B$1000,Consolidado!$E$5:$E$1000,$B47,Consolidado!$C$5:$C$1000,"Auditoría Interna",Consolidado!$P$5:$P$1000,"X",Consolidado!$H$5:$H$1000,IF($D$9="Todos","&gt;0",$D$9))),"00")&amp;"/"&amp;TEXT(MONTH(_xlfn.MAXIFS(Consolidado!$B$5:$B$1000,Consolidado!$E$5:$E$1000,$B47,Consolidado!$C$5:$C$1000,"Auditoría Interna",Consolidado!$P$5:$P$1000,"X",Consolidado!$H$5:$H$1000,IF($D$9="Todos","&gt;0",$D$9))),"00")&amp;IF($D$9="Todos","/"&amp;RIGHT(YEAR(_xlfn.MAXIFS(Consolidado!$B$5:$B$1000,Consolidado!$E$5:$E$1000,$B47,Consolidado!$C$5:$C$1000,"Auditoría Interna",Consolidado!$P$5:$P$1000,"X",Consolidado!$H$5:$H$1000,IF($D$9="Todos","&gt;0",$D$9))),2),""),""),""),IF(SUMIFS(Consolidado!$AD$5:$AD$1000,Consolidado!$E$5:$E$1000,$B47,Consolidado!$C$5:$C$1000,"Auditoría Externa",Consolidado!$P$5:$P$1000,"X",Consolidado!$H$5:$H$1000,IF($D$9="Todos","&gt;0",$D$9))&gt;0,"Externa "&amp;TEXT(DAY(_xlfn.MINIFS(Consolidado!$B$5:$B$1000,Consolidado!$E$5:$E$1000,$B47,Consolidado!$C$5:$C$1000,"Auditoría Externa",Consolidado!$P$5:$P$1000,"X",Consolidado!$H$5:$H$1000,IF($D$9="Todos","&gt;0",$D$9))),"00")&amp;"/"&amp;TEXT(MONTH(_xlfn.MINIFS(Consolidado!$B$5:$B$1000,Consolidado!$E$5:$E$1000,$B47,Consolidado!$C$5:$C$1000,"Auditoría Externa",Consolidado!$P$5:$P$1000,"X",Consolidado!$H$5:$H$1000,IF($D$9="Todos","&gt;0",$D$9))),"00")&amp;IF($D$9="Todos","/"&amp;RIGHT(YEAR(_xlfn.MINIFS(Consolidado!$B$5:$B$1000,Consolidado!$E$5:$E$1000,$B47,Consolidado!$C$5:$C$1000,"Auditoría Externa",Consolidado!$P$5:$P$1000,"X",Consolidado!$H$5:$H$1000,IF($D$9="Todos","&gt;0",$D$9))),2),"")&amp;IF(_xlfn.MAXIFS(Consolidado!$B$5:$B$1000,Consolidado!$E$5:$E$1000,$B47,Consolidado!$C$5:$C$1000,"Auditoría Externa",Consolidado!$P$5:$P$1000,"X",Consolidado!$H$5:$H$1000,IF($D$9="Todos","&gt;0",$D$9))&lt;&gt;_xlfn.MINIFS(Consolidado!$B$5:$B$1000,Consolidado!$E$5:$E$1000,$B47,Consolidado!$C$5:$C$1000,"Auditoría Externa",Consolidado!$P$5:$P$1000,"X",Consolidado!$H$5:$H$1000,IF($D$9="Todos","&gt;0",$D$9))," y "&amp;TEXT(DAY(_xlfn.MAXIFS(Consolidado!$B$5:$B$1000,Consolidado!$E$5:$E$1000,$B47,Consolidado!$C$5:$C$1000,"Auditoría Externa",Consolidado!$P$5:$P$1000,"X",Consolidado!$H$5:$H$1000,IF($D$9="Todos","&gt;0",$D$9))),"00")&amp;"/"&amp;TEXT(MONTH(_xlfn.MAXIFS(Consolidado!$B$5:$B$1000,Consolidado!$E$5:$E$1000,$B47,Consolidado!$C$5:$C$1000,"Auditoría Externa",Consolidado!$P$5:$P$1000,"X",Consolidado!$H$5:$H$1000,IF($D$9="Todos","&gt;0",$D$9))),"00")&amp;IF($D$9="Todos","/"&amp;RIGHT(YEAR(_xlfn.MAXIFS(Consolidado!$B$5:$B$1000,Consolidado!$E$5:$E$1000,$B47,Consolidado!$C$5:$C$1000,"Auditoría Externa",Consolidado!$P$5:$P$1000,"X",Consolidado!$H$5:$H$1000,IF($D$9="Todos","&gt;0",$D$9))),2),""),""),""),IF(SUMIFS(Consolidado!$AD$5:$AD$1000,Consolidado!$E$5:$E$1000,$B47,Consolidado!$C$5:$C$1000,"SSF",Consolidado!$P$5:$P$1000,"X",Consolidado!$H$5:$H$1000,IF($D$9="Todos","&gt;0",$D$9))&gt;0,"SSF "&amp;TEXT(DAY(_xlfn.MINIFS(Consolidado!$B$5:$B$1000,Consolidado!$E$5:$E$1000,$B47,Consolidado!$C$5:$C$1000,"SSF",Consolidado!$P$5:$P$1000,"X",Consolidado!$H$5:$H$1000,IF($D$9="Todos","&gt;0",$D$9))),"00")&amp;"/"&amp;TEXT(MONTH(_xlfn.MINIFS(Consolidado!$B$5:$B$1000,Consolidado!$E$5:$E$1000,$B47,Consolidado!$C$5:$C$1000,"SSF",Consolidado!$P$5:$P$1000,"X",Consolidado!$H$5:$H$1000,IF($D$9="Todos","&gt;0",$D$9))),"00")&amp;IF($D$9="Todos","/"&amp;RIGHT(YEAR(_xlfn.MINIFS(Consolidado!$B$5:$B$1000,Consolidado!$E$5:$E$1000,$B47,Consolidado!$C$5:$C$1000,"SSF",Consolidado!$P$5:$P$1000,"X",Consolidado!$H$5:$H$1000,IF($D$9="Todos","&gt;0",$D$9))),2),"")&amp;IF(_xlfn.MAXIFS(Consolidado!$B$5:$B$1000,Consolidado!$E$5:$E$1000,$B47,Consolidado!$C$5:$C$1000,"SSF",Consolidado!$P$5:$P$1000,"X",Consolidado!$H$5:$H$1000,IF($D$9="Todos","&gt;0",$D$9))&lt;&gt;_xlfn.MINIFS(Consolidado!$B$5:$B$1000,Consolidado!$E$5:$E$1000,$B47,Consolidado!$C$5:$C$1000,"SSF",Consolidado!$P$5:$P$1000,"X",Consolidado!$H$5:$H$1000,IF($D$9="Todos","&gt;0",$D$9))," y "&amp;TEXT(DAY(_xlfn.MAXIFS(Consolidado!$B$5:$B$1000,Consolidado!$E$5:$E$1000,$B47,Consolidado!$C$5:$C$1000,"SSF",Consolidado!$P$5:$P$1000,"X",Consolidado!$H$5:$H$1000,IF($D$9="Todos","&gt;0",$D$9))),"00")&amp;"/"&amp;TEXT(MONTH(_xlfn.MAXIFS(Consolidado!$B$5:$B$1000,Consolidado!$E$5:$E$1000,$B47,Consolidado!$C$5:$C$1000,"SSF",Consolidado!$P$5:$P$1000,"X",Consolidado!$H$5:$H$1000,IF($D$9="Todos","&gt;0",$D$9))),"00")&amp;IF($D$9="Todos","/"&amp;RIGHT(YEAR(_xlfn.MAXIFS(Consolidado!$B$5:$B$1000,Consolidado!$E$5:$E$1000,$B47,Consolidado!$C$5:$C$1000,"SSF",Consolidado!$P$5:$P$1000,"X",Consolidado!$H$5:$H$1000,IF($D$9="Todos","&gt;0",$D$9))),2),""),""),""),IF(SUMIFS(Consolidado!$AD$5:$AD$1000,Consolidado!$E$5:$E$1000,$B47,Consolidado!$C$5:$C$1000,"Comité de Supervisión",Consolidado!$P$5:$P$1000,"X",Consolidado!$H$5:$H$1000,IF($D$9="Todos","&gt;0",$D$9))&gt;0,"Comité Sup. "&amp;TEXT(DAY(_xlfn.MINIFS(Consolidado!$B$5:$B$1000,Consolidado!$E$5:$E$1000,$B47,Consolidado!$C$5:$C$1000,"Comité de Supervisión",Consolidado!$P$5:$P$1000,"X",Consolidado!$H$5:$H$1000,IF($D$9="Todos","&gt;0",$D$9))),"00")&amp;"/"&amp;TEXT(MONTH(_xlfn.MINIFS(Consolidado!$B$5:$B$1000,Consolidado!$E$5:$E$1000,$B47,Consolidado!$C$5:$C$1000,"Comité de Supervisión",Consolidado!$P$5:$P$1000,"X",Consolidado!$H$5:$H$1000,IF($D$9="Todos","&gt;0",$D$9))),"00")&amp;IF($D$9="Todos","/"&amp;RIGHT(YEAR(_xlfn.MINIFS(Consolidado!$B$5:$B$1000,Consolidado!$E$5:$E$1000,$B47,Consolidado!$C$5:$C$1000,"Comité de Supervisión",Consolidado!$P$5:$P$1000,"X",Consolidado!$H$5:$H$1000,IF($D$9="Todos","&gt;0",$D$9))),2),"")&amp;IF(_xlfn.MAXIFS(Consolidado!$B$5:$B$1000,Consolidado!$E$5:$E$1000,$B47,Consolidado!$C$5:$C$1000,"Comité de Supervisión",Consolidado!$P$5:$P$1000,"X",Consolidado!$H$5:$H$1000,IF($D$9="Todos","&gt;0",$D$9))&lt;&gt;_xlfn.MINIFS(Consolidado!$B$5:$B$1000,Consolidado!$E$5:$E$1000,$B47,Consolidado!$C$5:$C$1000,"Comité de Supervisión",Consolidado!$P$5:$P$1000,"X",Consolidado!$H$5:$H$1000,IF($D$9="Todos","&gt;0",$D$9))," y "&amp;TEXT(DAY(_xlfn.MAXIFS(Consolidado!$B$5:$B$1000,Consolidado!$E$5:$E$1000,$B47,Consolidado!$C$5:$C$1000,"Comité de Supervisión",Consolidado!$P$5:$P$1000,"X",Consolidado!$H$5:$H$1000,IF($D$9="Todos","&gt;0",$D$9))),"00")&amp;"/"&amp;TEXT(MONTH(_xlfn.MAXIFS(Consolidado!$B$5:$B$1000,Consolidado!$E$5:$E$1000,$B47,Consolidado!$C$5:$C$1000,"Comité de Supervisión",Consolidado!$P$5:$P$1000,"X",Consolidado!$H$5:$H$1000,IF($D$9="Todos","&gt;0",$D$9))),"00")&amp;IF($D$9="Todos","/"&amp;RIGHT(YEAR(_xlfn.MAXIFS(Consolidado!$B$5:$B$1000,Consolidado!$E$5:$E$1000,$B47,Consolidado!$C$5:$C$1000,"Comité de Supervisión",Consolidado!$P$5:$P$1000,"X",Consolidado!$H$5:$H$1000,IF($D$9="Todos","&gt;0",$D$9))),2),""),""),""),IF(SUMIFS(Consolidado!$AD$5:$AD$1000,Consolidado!$E$5:$E$1000,$B47,Consolidado!$C$5:$C$1000,"Consejo de Administración",Consolidado!$P$5:$P$1000,"X",Consolidado!$H$5:$H$1000,IF($D$9="Todos","&gt;0",$D$9))&gt;0,"Consejo "&amp;TEXT(DAY(_xlfn.MINIFS(Consolidado!$B$5:$B$1000,Consolidado!$E$5:$E$1000,$B47,Consolidado!$C$5:$C$1000,"Consejo de Administración",Consolidado!$P$5:$P$1000,"X",Consolidado!$H$5:$H$1000,IF($D$9="Todos","&gt;0",$D$9))),"00")&amp;"/"&amp;TEXT(MONTH(_xlfn.MINIFS(Consolidado!$B$5:$B$1000,Consolidado!$E$5:$E$1000,$B47,Consolidado!$C$5:$C$1000,"Consejo de Administración",Consolidado!$P$5:$P$1000,"X",Consolidado!$H$5:$H$1000,IF($D$9="Todos","&gt;0",$D$9))),"00")&amp;IF($D$9="Todos","/"&amp;RIGHT(YEAR(_xlfn.MINIFS(Consolidado!$B$5:$B$1000,Consolidado!$E$5:$E$1000,$B47,Consolidado!$C$5:$C$1000,"Consejo de Administración",Consolidado!$P$5:$P$1000,"X",Consolidado!$H$5:$H$1000,IF($D$9="Todos","&gt;0",$D$9))),2),"")&amp;IF(_xlfn.MAXIFS(Consolidado!$B$5:$B$1000,Consolidado!$E$5:$E$1000,$B47,Consolidado!$C$5:$C$1000,"Consejo de Administración",Consolidado!$P$5:$P$1000,"X",Consolidado!$H$5:$H$1000,IF($D$9="Todos","&gt;0",$D$9))&lt;&gt;_xlfn.MINIFS(Consolidado!$B$5:$B$1000,Consolidado!$E$5:$E$1000,$B47,Consolidado!$C$5:$C$1000,"Consejo de Administración",Consolidado!$P$5:$P$1000,"X",Consolidado!$H$5:$H$1000,IF($D$9="Todos","&gt;0",$D$9))," y "&amp;TEXT(DAY(_xlfn.MAXIFS(Consolidado!$B$5:$B$1000,Consolidado!$E$5:$E$1000,$B47,Consolidado!$C$5:$C$1000,"Consejo de Administración",Consolidado!$P$5:$P$1000,"X",Consolidado!$H$5:$H$1000,IF($D$9="Todos","&gt;0",$D$9))),"00")&amp;"/"&amp;TEXT(MONTH(_xlfn.MAXIFS(Consolidado!$B$5:$B$1000,Consolidado!$E$5:$E$1000,$B47,Consolidado!$C$5:$C$1000,"Consejo de Administración",Consolidado!$P$5:$P$1000,"X",Consolidado!$H$5:$H$1000,IF($D$9="Todos","&gt;0",$D$9))),"00")&amp;IF($D$9="Todos","/"&amp;RIGHT(YEAR(_xlfn.MAXIFS(Consolidado!$B$5:$B$1000,Consolidado!$E$5:$E$1000,$B47,Consolidado!$C$5:$C$1000,"Consejo de Administración",Consolidado!$P$5:$P$1000,"X",Consolidado!$H$5:$H$1000,IF($D$9="Todos","&gt;0",$D$9))),2),""),""),""),IF(SUMIFS(Consolidado!$AD$5:$AD$1000,Consolidado!$E$5:$E$1000,$B47,Consolidado!$C$5:$C$1000,"Otros",Consolidado!$P$5:$P$1000,"X",Consolidado!$H$5:$H$1000,IF($D$9="Todos","&gt;0",$D$9))&gt;0,"Otros "&amp;TEXT(DAY(_xlfn.MINIFS(Consolidado!$B$5:$B$1000,Consolidado!$E$5:$E$1000,$B47,Consolidado!$C$5:$C$1000,"Otros",Consolidado!$P$5:$P$1000,"X",Consolidado!$H$5:$H$1000,IF($D$9="Todos","&gt;0",$D$9))),"00")&amp;"/"&amp;TEXT(MONTH(_xlfn.MINIFS(Consolidado!$B$5:$B$1000,Consolidado!$E$5:$E$1000,$B47,Consolidado!$C$5:$C$1000,"Otros",Consolidado!$P$5:$P$1000,"X",Consolidado!$H$5:$H$1000,IF($D$9="Todos","&gt;0",$D$9))),"00")&amp;IF($D$9="Todos","/"&amp;RIGHT(YEAR(_xlfn.MINIFS(Consolidado!$B$5:$B$1000,Consolidado!$E$5:$E$1000,$B47,Consolidado!$C$5:$C$1000,"Otros",Consolidado!$P$5:$P$1000,"X",Consolidado!$H$5:$H$1000,IF($D$9="Todos","&gt;0",$D$9))),2),"")&amp;IF(_xlfn.MAXIFS(Consolidado!$B$5:$B$1000,Consolidado!$E$5:$E$1000,$B47,Consolidado!$C$5:$C$1000,"Otros",Consolidado!$P$5:$P$1000,"X",Consolidado!$H$5:$H$1000,IF($D$9="Todos","&gt;0",$D$9))&lt;&gt;_xlfn.MINIFS(Consolidado!$B$5:$B$1000,Consolidado!$E$5:$E$1000,$B47,Consolidado!$C$5:$C$1000,"Otros",Consolidado!$P$5:$P$1000,"X",Consolidado!$H$5:$H$1000,IF($D$9="Todos","&gt;0",$D$9))," y "&amp;TEXT(DAY(_xlfn.MAXIFS(Consolidado!$B$5:$B$1000,Consolidado!$E$5:$E$1000,$B47,Consolidado!$C$5:$C$1000,"Otros",Consolidado!$P$5:$P$1000,"X",Consolidado!$H$5:$H$1000,IF($D$9="Todos","&gt;0",$D$9))),"00")&amp;"/"&amp;TEXT(MONTH(_xlfn.MAXIFS(Consolidado!$B$5:$B$1000,Consolidado!$E$5:$E$1000,$B47,Consolidado!$C$5:$C$1000,"Otros",Consolidado!$P$5:$P$1000,"X",Consolidado!$H$5:$H$1000,IF($D$9="Todos","&gt;0",$D$9))),"00")&amp;IF($D$9="Todos","/"&amp;RIGHT(YEAR(_xlfn.MAXIFS(Consolidado!$B$5:$B$1000,Consolidado!$E$5:$E$1000,$B47,Consolidado!$C$5:$C$1000,"Otros",Consolidado!$P$5:$P$1000,"X",Consolidado!$H$5:$H$1000,IF($D$9="Todos","&gt;0",$D$9))),2),""),""),""))</f>
        <v/>
      </c>
      <c r="S47" s="37" t="str">
        <f aca="false">_xlfn.TEXTJOIN(" +"&amp;CHAR(10),TRUE(),IF(SUMIFS(Consolidado!$AD$5:$AD$1000,Consolidado!$E$5:$E$1000,$B47,Consolidado!$C$5:$C$1000,"Auditoría Interna",Consolidado!$Q$5:$Q$1000,"X",Consolidado!$H$5:$H$1000,IF($D$9="Todos","&gt;0",$D$9))&gt;0,"Interna "&amp;TEXT(DAY(_xlfn.MINIFS(Consolidado!$B$5:$B$1000,Consolidado!$E$5:$E$1000,$B47,Consolidado!$C$5:$C$1000,"Auditoría Interna",Consolidado!$Q$5:$Q$1000,"X",Consolidado!$H$5:$H$1000,IF($D$9="Todos","&gt;0",$D$9))),"00")&amp;"/"&amp;TEXT(MONTH(_xlfn.MINIFS(Consolidado!$B$5:$B$1000,Consolidado!$E$5:$E$1000,$B47,Consolidado!$C$5:$C$1000,"Auditoría Interna",Consolidado!$Q$5:$Q$1000,"X",Consolidado!$H$5:$H$1000,IF($D$9="Todos","&gt;0",$D$9))),"00")&amp;IF($D$9="Todos","/"&amp;RIGHT(YEAR(_xlfn.MINIFS(Consolidado!$B$5:$B$1000,Consolidado!$E$5:$E$1000,$B47,Consolidado!$C$5:$C$1000,"Auditoría Interna",Consolidado!$Q$5:$Q$1000,"X",Consolidado!$H$5:$H$1000,IF($D$9="Todos","&gt;0",$D$9))),2),"")&amp;IF(_xlfn.MAXIFS(Consolidado!$B$5:$B$1000,Consolidado!$E$5:$E$1000,$B47,Consolidado!$C$5:$C$1000,"Auditoría Interna",Consolidado!$Q$5:$Q$1000,"X",Consolidado!$H$5:$H$1000,IF($D$9="Todos","&gt;0",$D$9))&lt;&gt;_xlfn.MINIFS(Consolidado!$B$5:$B$1000,Consolidado!$E$5:$E$1000,$B47,Consolidado!$C$5:$C$1000,"Auditoría Interna",Consolidado!$Q$5:$Q$1000,"X",Consolidado!$H$5:$H$1000,IF($D$9="Todos","&gt;0",$D$9))," y "&amp;TEXT(DAY(_xlfn.MAXIFS(Consolidado!$B$5:$B$1000,Consolidado!$E$5:$E$1000,$B47,Consolidado!$C$5:$C$1000,"Auditoría Interna",Consolidado!$Q$5:$Q$1000,"X",Consolidado!$H$5:$H$1000,IF($D$9="Todos","&gt;0",$D$9))),"00")&amp;"/"&amp;TEXT(MONTH(_xlfn.MAXIFS(Consolidado!$B$5:$B$1000,Consolidado!$E$5:$E$1000,$B47,Consolidado!$C$5:$C$1000,"Auditoría Interna",Consolidado!$Q$5:$Q$1000,"X",Consolidado!$H$5:$H$1000,IF($D$9="Todos","&gt;0",$D$9))),"00")&amp;IF($D$9="Todos","/"&amp;RIGHT(YEAR(_xlfn.MAXIFS(Consolidado!$B$5:$B$1000,Consolidado!$E$5:$E$1000,$B47,Consolidado!$C$5:$C$1000,"Auditoría Interna",Consolidado!$Q$5:$Q$1000,"X",Consolidado!$H$5:$H$1000,IF($D$9="Todos","&gt;0",$D$9))),2),""),""),""),IF(SUMIFS(Consolidado!$AD$5:$AD$1000,Consolidado!$E$5:$E$1000,$B47,Consolidado!$C$5:$C$1000,"Auditoría Externa",Consolidado!$Q$5:$Q$1000,"X",Consolidado!$H$5:$H$1000,IF($D$9="Todos","&gt;0",$D$9))&gt;0,"Externa "&amp;TEXT(DAY(_xlfn.MINIFS(Consolidado!$B$5:$B$1000,Consolidado!$E$5:$E$1000,$B47,Consolidado!$C$5:$C$1000,"Auditoría Externa",Consolidado!$Q$5:$Q$1000,"X",Consolidado!$H$5:$H$1000,IF($D$9="Todos","&gt;0",$D$9))),"00")&amp;"/"&amp;TEXT(MONTH(_xlfn.MINIFS(Consolidado!$B$5:$B$1000,Consolidado!$E$5:$E$1000,$B47,Consolidado!$C$5:$C$1000,"Auditoría Externa",Consolidado!$Q$5:$Q$1000,"X",Consolidado!$H$5:$H$1000,IF($D$9="Todos","&gt;0",$D$9))),"00")&amp;IF($D$9="Todos","/"&amp;RIGHT(YEAR(_xlfn.MINIFS(Consolidado!$B$5:$B$1000,Consolidado!$E$5:$E$1000,$B47,Consolidado!$C$5:$C$1000,"Auditoría Externa",Consolidado!$Q$5:$Q$1000,"X",Consolidado!$H$5:$H$1000,IF($D$9="Todos","&gt;0",$D$9))),2),"")&amp;IF(_xlfn.MAXIFS(Consolidado!$B$5:$B$1000,Consolidado!$E$5:$E$1000,$B47,Consolidado!$C$5:$C$1000,"Auditoría Externa",Consolidado!$Q$5:$Q$1000,"X",Consolidado!$H$5:$H$1000,IF($D$9="Todos","&gt;0",$D$9))&lt;&gt;_xlfn.MINIFS(Consolidado!$B$5:$B$1000,Consolidado!$E$5:$E$1000,$B47,Consolidado!$C$5:$C$1000,"Auditoría Externa",Consolidado!$Q$5:$Q$1000,"X",Consolidado!$H$5:$H$1000,IF($D$9="Todos","&gt;0",$D$9))," y "&amp;TEXT(DAY(_xlfn.MAXIFS(Consolidado!$B$5:$B$1000,Consolidado!$E$5:$E$1000,$B47,Consolidado!$C$5:$C$1000,"Auditoría Externa",Consolidado!$Q$5:$Q$1000,"X",Consolidado!$H$5:$H$1000,IF($D$9="Todos","&gt;0",$D$9))),"00")&amp;"/"&amp;TEXT(MONTH(_xlfn.MAXIFS(Consolidado!$B$5:$B$1000,Consolidado!$E$5:$E$1000,$B47,Consolidado!$C$5:$C$1000,"Auditoría Externa",Consolidado!$Q$5:$Q$1000,"X",Consolidado!$H$5:$H$1000,IF($D$9="Todos","&gt;0",$D$9))),"00")&amp;IF($D$9="Todos","/"&amp;RIGHT(YEAR(_xlfn.MAXIFS(Consolidado!$B$5:$B$1000,Consolidado!$E$5:$E$1000,$B47,Consolidado!$C$5:$C$1000,"Auditoría Externa",Consolidado!$Q$5:$Q$1000,"X",Consolidado!$H$5:$H$1000,IF($D$9="Todos","&gt;0",$D$9))),2),""),""),""),IF(SUMIFS(Consolidado!$AD$5:$AD$1000,Consolidado!$E$5:$E$1000,$B47,Consolidado!$C$5:$C$1000,"SSF",Consolidado!$Q$5:$Q$1000,"X",Consolidado!$H$5:$H$1000,IF($D$9="Todos","&gt;0",$D$9))&gt;0,"SSF "&amp;TEXT(DAY(_xlfn.MINIFS(Consolidado!$B$5:$B$1000,Consolidado!$E$5:$E$1000,$B47,Consolidado!$C$5:$C$1000,"SSF",Consolidado!$Q$5:$Q$1000,"X",Consolidado!$H$5:$H$1000,IF($D$9="Todos","&gt;0",$D$9))),"00")&amp;"/"&amp;TEXT(MONTH(_xlfn.MINIFS(Consolidado!$B$5:$B$1000,Consolidado!$E$5:$E$1000,$B47,Consolidado!$C$5:$C$1000,"SSF",Consolidado!$Q$5:$Q$1000,"X",Consolidado!$H$5:$H$1000,IF($D$9="Todos","&gt;0",$D$9))),"00")&amp;IF($D$9="Todos","/"&amp;RIGHT(YEAR(_xlfn.MINIFS(Consolidado!$B$5:$B$1000,Consolidado!$E$5:$E$1000,$B47,Consolidado!$C$5:$C$1000,"SSF",Consolidado!$Q$5:$Q$1000,"X",Consolidado!$H$5:$H$1000,IF($D$9="Todos","&gt;0",$D$9))),2),"")&amp;IF(_xlfn.MAXIFS(Consolidado!$B$5:$B$1000,Consolidado!$E$5:$E$1000,$B47,Consolidado!$C$5:$C$1000,"SSF",Consolidado!$Q$5:$Q$1000,"X",Consolidado!$H$5:$H$1000,IF($D$9="Todos","&gt;0",$D$9))&lt;&gt;_xlfn.MINIFS(Consolidado!$B$5:$B$1000,Consolidado!$E$5:$E$1000,$B47,Consolidado!$C$5:$C$1000,"SSF",Consolidado!$Q$5:$Q$1000,"X",Consolidado!$H$5:$H$1000,IF($D$9="Todos","&gt;0",$D$9))," y "&amp;TEXT(DAY(_xlfn.MAXIFS(Consolidado!$B$5:$B$1000,Consolidado!$E$5:$E$1000,$B47,Consolidado!$C$5:$C$1000,"SSF",Consolidado!$Q$5:$Q$1000,"X",Consolidado!$H$5:$H$1000,IF($D$9="Todos","&gt;0",$D$9))),"00")&amp;"/"&amp;TEXT(MONTH(_xlfn.MAXIFS(Consolidado!$B$5:$B$1000,Consolidado!$E$5:$E$1000,$B47,Consolidado!$C$5:$C$1000,"SSF",Consolidado!$Q$5:$Q$1000,"X",Consolidado!$H$5:$H$1000,IF($D$9="Todos","&gt;0",$D$9))),"00")&amp;IF($D$9="Todos","/"&amp;RIGHT(YEAR(_xlfn.MAXIFS(Consolidado!$B$5:$B$1000,Consolidado!$E$5:$E$1000,$B47,Consolidado!$C$5:$C$1000,"SSF",Consolidado!$Q$5:$Q$1000,"X",Consolidado!$H$5:$H$1000,IF($D$9="Todos","&gt;0",$D$9))),2),""),""),""),IF(SUMIFS(Consolidado!$AD$5:$AD$1000,Consolidado!$E$5:$E$1000,$B47,Consolidado!$C$5:$C$1000,"Comité de Supervisión",Consolidado!$Q$5:$Q$1000,"X",Consolidado!$H$5:$H$1000,IF($D$9="Todos","&gt;0",$D$9))&gt;0,"Comité Sup. "&amp;TEXT(DAY(_xlfn.MINIFS(Consolidado!$B$5:$B$1000,Consolidado!$E$5:$E$1000,$B47,Consolidado!$C$5:$C$1000,"Comité de Supervisión",Consolidado!$Q$5:$Q$1000,"X",Consolidado!$H$5:$H$1000,IF($D$9="Todos","&gt;0",$D$9))),"00")&amp;"/"&amp;TEXT(MONTH(_xlfn.MINIFS(Consolidado!$B$5:$B$1000,Consolidado!$E$5:$E$1000,$B47,Consolidado!$C$5:$C$1000,"Comité de Supervisión",Consolidado!$Q$5:$Q$1000,"X",Consolidado!$H$5:$H$1000,IF($D$9="Todos","&gt;0",$D$9))),"00")&amp;IF($D$9="Todos","/"&amp;RIGHT(YEAR(_xlfn.MINIFS(Consolidado!$B$5:$B$1000,Consolidado!$E$5:$E$1000,$B47,Consolidado!$C$5:$C$1000,"Comité de Supervisión",Consolidado!$Q$5:$Q$1000,"X",Consolidado!$H$5:$H$1000,IF($D$9="Todos","&gt;0",$D$9))),2),"")&amp;IF(_xlfn.MAXIFS(Consolidado!$B$5:$B$1000,Consolidado!$E$5:$E$1000,$B47,Consolidado!$C$5:$C$1000,"Comité de Supervisión",Consolidado!$Q$5:$Q$1000,"X",Consolidado!$H$5:$H$1000,IF($D$9="Todos","&gt;0",$D$9))&lt;&gt;_xlfn.MINIFS(Consolidado!$B$5:$B$1000,Consolidado!$E$5:$E$1000,$B47,Consolidado!$C$5:$C$1000,"Comité de Supervisión",Consolidado!$Q$5:$Q$1000,"X",Consolidado!$H$5:$H$1000,IF($D$9="Todos","&gt;0",$D$9))," y "&amp;TEXT(DAY(_xlfn.MAXIFS(Consolidado!$B$5:$B$1000,Consolidado!$E$5:$E$1000,$B47,Consolidado!$C$5:$C$1000,"Comité de Supervisión",Consolidado!$Q$5:$Q$1000,"X",Consolidado!$H$5:$H$1000,IF($D$9="Todos","&gt;0",$D$9))),"00")&amp;"/"&amp;TEXT(MONTH(_xlfn.MAXIFS(Consolidado!$B$5:$B$1000,Consolidado!$E$5:$E$1000,$B47,Consolidado!$C$5:$C$1000,"Comité de Supervisión",Consolidado!$Q$5:$Q$1000,"X",Consolidado!$H$5:$H$1000,IF($D$9="Todos","&gt;0",$D$9))),"00")&amp;IF($D$9="Todos","/"&amp;RIGHT(YEAR(_xlfn.MAXIFS(Consolidado!$B$5:$B$1000,Consolidado!$E$5:$E$1000,$B47,Consolidado!$C$5:$C$1000,"Comité de Supervisión",Consolidado!$Q$5:$Q$1000,"X",Consolidado!$H$5:$H$1000,IF($D$9="Todos","&gt;0",$D$9))),2),""),""),""),IF(SUMIFS(Consolidado!$AD$5:$AD$1000,Consolidado!$E$5:$E$1000,$B47,Consolidado!$C$5:$C$1000,"Consejo de Administración",Consolidado!$Q$5:$Q$1000,"X",Consolidado!$H$5:$H$1000,IF($D$9="Todos","&gt;0",$D$9))&gt;0,"Consejo "&amp;TEXT(DAY(_xlfn.MINIFS(Consolidado!$B$5:$B$1000,Consolidado!$E$5:$E$1000,$B47,Consolidado!$C$5:$C$1000,"Consejo de Administración",Consolidado!$Q$5:$Q$1000,"X",Consolidado!$H$5:$H$1000,IF($D$9="Todos","&gt;0",$D$9))),"00")&amp;"/"&amp;TEXT(MONTH(_xlfn.MINIFS(Consolidado!$B$5:$B$1000,Consolidado!$E$5:$E$1000,$B47,Consolidado!$C$5:$C$1000,"Consejo de Administración",Consolidado!$Q$5:$Q$1000,"X",Consolidado!$H$5:$H$1000,IF($D$9="Todos","&gt;0",$D$9))),"00")&amp;IF($D$9="Todos","/"&amp;RIGHT(YEAR(_xlfn.MINIFS(Consolidado!$B$5:$B$1000,Consolidado!$E$5:$E$1000,$B47,Consolidado!$C$5:$C$1000,"Consejo de Administración",Consolidado!$Q$5:$Q$1000,"X",Consolidado!$H$5:$H$1000,IF($D$9="Todos","&gt;0",$D$9))),2),"")&amp;IF(_xlfn.MAXIFS(Consolidado!$B$5:$B$1000,Consolidado!$E$5:$E$1000,$B47,Consolidado!$C$5:$C$1000,"Consejo de Administración",Consolidado!$Q$5:$Q$1000,"X",Consolidado!$H$5:$H$1000,IF($D$9="Todos","&gt;0",$D$9))&lt;&gt;_xlfn.MINIFS(Consolidado!$B$5:$B$1000,Consolidado!$E$5:$E$1000,$B47,Consolidado!$C$5:$C$1000,"Consejo de Administración",Consolidado!$Q$5:$Q$1000,"X",Consolidado!$H$5:$H$1000,IF($D$9="Todos","&gt;0",$D$9))," y "&amp;TEXT(DAY(_xlfn.MAXIFS(Consolidado!$B$5:$B$1000,Consolidado!$E$5:$E$1000,$B47,Consolidado!$C$5:$C$1000,"Consejo de Administración",Consolidado!$Q$5:$Q$1000,"X",Consolidado!$H$5:$H$1000,IF($D$9="Todos","&gt;0",$D$9))),"00")&amp;"/"&amp;TEXT(MONTH(_xlfn.MAXIFS(Consolidado!$B$5:$B$1000,Consolidado!$E$5:$E$1000,$B47,Consolidado!$C$5:$C$1000,"Consejo de Administración",Consolidado!$Q$5:$Q$1000,"X",Consolidado!$H$5:$H$1000,IF($D$9="Todos","&gt;0",$D$9))),"00")&amp;IF($D$9="Todos","/"&amp;RIGHT(YEAR(_xlfn.MAXIFS(Consolidado!$B$5:$B$1000,Consolidado!$E$5:$E$1000,$B47,Consolidado!$C$5:$C$1000,"Consejo de Administración",Consolidado!$Q$5:$Q$1000,"X",Consolidado!$H$5:$H$1000,IF($D$9="Todos","&gt;0",$D$9))),2),""),""),""),IF(SUMIFS(Consolidado!$AD$5:$AD$1000,Consolidado!$E$5:$E$1000,$B47,Consolidado!$C$5:$C$1000,"Otros",Consolidado!$Q$5:$Q$1000,"X",Consolidado!$H$5:$H$1000,IF($D$9="Todos","&gt;0",$D$9))&gt;0,"Otros "&amp;TEXT(DAY(_xlfn.MINIFS(Consolidado!$B$5:$B$1000,Consolidado!$E$5:$E$1000,$B47,Consolidado!$C$5:$C$1000,"Otros",Consolidado!$Q$5:$Q$1000,"X",Consolidado!$H$5:$H$1000,IF($D$9="Todos","&gt;0",$D$9))),"00")&amp;"/"&amp;TEXT(MONTH(_xlfn.MINIFS(Consolidado!$B$5:$B$1000,Consolidado!$E$5:$E$1000,$B47,Consolidado!$C$5:$C$1000,"Otros",Consolidado!$Q$5:$Q$1000,"X",Consolidado!$H$5:$H$1000,IF($D$9="Todos","&gt;0",$D$9))),"00")&amp;IF($D$9="Todos","/"&amp;RIGHT(YEAR(_xlfn.MINIFS(Consolidado!$B$5:$B$1000,Consolidado!$E$5:$E$1000,$B47,Consolidado!$C$5:$C$1000,"Otros",Consolidado!$Q$5:$Q$1000,"X",Consolidado!$H$5:$H$1000,IF($D$9="Todos","&gt;0",$D$9))),2),"")&amp;IF(_xlfn.MAXIFS(Consolidado!$B$5:$B$1000,Consolidado!$E$5:$E$1000,$B47,Consolidado!$C$5:$C$1000,"Otros",Consolidado!$Q$5:$Q$1000,"X",Consolidado!$H$5:$H$1000,IF($D$9="Todos","&gt;0",$D$9))&lt;&gt;_xlfn.MINIFS(Consolidado!$B$5:$B$1000,Consolidado!$E$5:$E$1000,$B47,Consolidado!$C$5:$C$1000,"Otros",Consolidado!$Q$5:$Q$1000,"X",Consolidado!$H$5:$H$1000,IF($D$9="Todos","&gt;0",$D$9))," y "&amp;TEXT(DAY(_xlfn.MAXIFS(Consolidado!$B$5:$B$1000,Consolidado!$E$5:$E$1000,$B47,Consolidado!$C$5:$C$1000,"Otros",Consolidado!$Q$5:$Q$1000,"X",Consolidado!$H$5:$H$1000,IF($D$9="Todos","&gt;0",$D$9))),"00")&amp;"/"&amp;TEXT(MONTH(_xlfn.MAXIFS(Consolidado!$B$5:$B$1000,Consolidado!$E$5:$E$1000,$B47,Consolidado!$C$5:$C$1000,"Otros",Consolidado!$Q$5:$Q$1000,"X",Consolidado!$H$5:$H$1000,IF($D$9="Todos","&gt;0",$D$9))),"00")&amp;IF($D$9="Todos","/"&amp;RIGHT(YEAR(_xlfn.MAXIFS(Consolidado!$B$5:$B$1000,Consolidado!$E$5:$E$1000,$B47,Consolidado!$C$5:$C$1000,"Otros",Consolidado!$Q$5:$Q$1000,"X",Consolidado!$H$5:$H$1000,IF($D$9="Todos","&gt;0",$D$9))),2),""),""),""))</f>
        <v/>
      </c>
      <c r="T47" s="37" t="str">
        <f aca="false">_xlfn.TEXTJOIN(" +"&amp;CHAR(10),TRUE(),IF(SUMIFS(Consolidado!$AD$5:$AD$1000,Consolidado!$E$5:$E$1000,$B47,Consolidado!$C$5:$C$1000,"Auditoría Interna",Consolidado!$R$5:$R$1000,"X",Consolidado!$H$5:$H$1000,IF($D$9="Todos","&gt;0",$D$9))&gt;0,"Interna "&amp;TEXT(DAY(_xlfn.MINIFS(Consolidado!$B$5:$B$1000,Consolidado!$E$5:$E$1000,$B47,Consolidado!$C$5:$C$1000,"Auditoría Interna",Consolidado!$R$5:$R$1000,"X",Consolidado!$H$5:$H$1000,IF($D$9="Todos","&gt;0",$D$9))),"00")&amp;"/"&amp;TEXT(MONTH(_xlfn.MINIFS(Consolidado!$B$5:$B$1000,Consolidado!$E$5:$E$1000,$B47,Consolidado!$C$5:$C$1000,"Auditoría Interna",Consolidado!$R$5:$R$1000,"X",Consolidado!$H$5:$H$1000,IF($D$9="Todos","&gt;0",$D$9))),"00")&amp;IF($D$9="Todos","/"&amp;RIGHT(YEAR(_xlfn.MINIFS(Consolidado!$B$5:$B$1000,Consolidado!$E$5:$E$1000,$B47,Consolidado!$C$5:$C$1000,"Auditoría Interna",Consolidado!$R$5:$R$1000,"X",Consolidado!$H$5:$H$1000,IF($D$9="Todos","&gt;0",$D$9))),2),"")&amp;IF(_xlfn.MAXIFS(Consolidado!$B$5:$B$1000,Consolidado!$E$5:$E$1000,$B47,Consolidado!$C$5:$C$1000,"Auditoría Interna",Consolidado!$R$5:$R$1000,"X",Consolidado!$H$5:$H$1000,IF($D$9="Todos","&gt;0",$D$9))&lt;&gt;_xlfn.MINIFS(Consolidado!$B$5:$B$1000,Consolidado!$E$5:$E$1000,$B47,Consolidado!$C$5:$C$1000,"Auditoría Interna",Consolidado!$R$5:$R$1000,"X",Consolidado!$H$5:$H$1000,IF($D$9="Todos","&gt;0",$D$9))," y "&amp;TEXT(DAY(_xlfn.MAXIFS(Consolidado!$B$5:$B$1000,Consolidado!$E$5:$E$1000,$B47,Consolidado!$C$5:$C$1000,"Auditoría Interna",Consolidado!$R$5:$R$1000,"X",Consolidado!$H$5:$H$1000,IF($D$9="Todos","&gt;0",$D$9))),"00")&amp;"/"&amp;TEXT(MONTH(_xlfn.MAXIFS(Consolidado!$B$5:$B$1000,Consolidado!$E$5:$E$1000,$B47,Consolidado!$C$5:$C$1000,"Auditoría Interna",Consolidado!$R$5:$R$1000,"X",Consolidado!$H$5:$H$1000,IF($D$9="Todos","&gt;0",$D$9))),"00")&amp;IF($D$9="Todos","/"&amp;RIGHT(YEAR(_xlfn.MAXIFS(Consolidado!$B$5:$B$1000,Consolidado!$E$5:$E$1000,$B47,Consolidado!$C$5:$C$1000,"Auditoría Interna",Consolidado!$R$5:$R$1000,"X",Consolidado!$H$5:$H$1000,IF($D$9="Todos","&gt;0",$D$9))),2),""),""),""),IF(SUMIFS(Consolidado!$AD$5:$AD$1000,Consolidado!$E$5:$E$1000,$B47,Consolidado!$C$5:$C$1000,"Auditoría Externa",Consolidado!$R$5:$R$1000,"X",Consolidado!$H$5:$H$1000,IF($D$9="Todos","&gt;0",$D$9))&gt;0,"Externa "&amp;TEXT(DAY(_xlfn.MINIFS(Consolidado!$B$5:$B$1000,Consolidado!$E$5:$E$1000,$B47,Consolidado!$C$5:$C$1000,"Auditoría Externa",Consolidado!$R$5:$R$1000,"X",Consolidado!$H$5:$H$1000,IF($D$9="Todos","&gt;0",$D$9))),"00")&amp;"/"&amp;TEXT(MONTH(_xlfn.MINIFS(Consolidado!$B$5:$B$1000,Consolidado!$E$5:$E$1000,$B47,Consolidado!$C$5:$C$1000,"Auditoría Externa",Consolidado!$R$5:$R$1000,"X",Consolidado!$H$5:$H$1000,IF($D$9="Todos","&gt;0",$D$9))),"00")&amp;IF($D$9="Todos","/"&amp;RIGHT(YEAR(_xlfn.MINIFS(Consolidado!$B$5:$B$1000,Consolidado!$E$5:$E$1000,$B47,Consolidado!$C$5:$C$1000,"Auditoría Externa",Consolidado!$R$5:$R$1000,"X",Consolidado!$H$5:$H$1000,IF($D$9="Todos","&gt;0",$D$9))),2),"")&amp;IF(_xlfn.MAXIFS(Consolidado!$B$5:$B$1000,Consolidado!$E$5:$E$1000,$B47,Consolidado!$C$5:$C$1000,"Auditoría Externa",Consolidado!$R$5:$R$1000,"X",Consolidado!$H$5:$H$1000,IF($D$9="Todos","&gt;0",$D$9))&lt;&gt;_xlfn.MINIFS(Consolidado!$B$5:$B$1000,Consolidado!$E$5:$E$1000,$B47,Consolidado!$C$5:$C$1000,"Auditoría Externa",Consolidado!$R$5:$R$1000,"X",Consolidado!$H$5:$H$1000,IF($D$9="Todos","&gt;0",$D$9))," y "&amp;TEXT(DAY(_xlfn.MAXIFS(Consolidado!$B$5:$B$1000,Consolidado!$E$5:$E$1000,$B47,Consolidado!$C$5:$C$1000,"Auditoría Externa",Consolidado!$R$5:$R$1000,"X",Consolidado!$H$5:$H$1000,IF($D$9="Todos","&gt;0",$D$9))),"00")&amp;"/"&amp;TEXT(MONTH(_xlfn.MAXIFS(Consolidado!$B$5:$B$1000,Consolidado!$E$5:$E$1000,$B47,Consolidado!$C$5:$C$1000,"Auditoría Externa",Consolidado!$R$5:$R$1000,"X",Consolidado!$H$5:$H$1000,IF($D$9="Todos","&gt;0",$D$9))),"00")&amp;IF($D$9="Todos","/"&amp;RIGHT(YEAR(_xlfn.MAXIFS(Consolidado!$B$5:$B$1000,Consolidado!$E$5:$E$1000,$B47,Consolidado!$C$5:$C$1000,"Auditoría Externa",Consolidado!$R$5:$R$1000,"X",Consolidado!$H$5:$H$1000,IF($D$9="Todos","&gt;0",$D$9))),2),""),""),""),IF(SUMIFS(Consolidado!$AD$5:$AD$1000,Consolidado!$E$5:$E$1000,$B47,Consolidado!$C$5:$C$1000,"SSF",Consolidado!$R$5:$R$1000,"X",Consolidado!$H$5:$H$1000,IF($D$9="Todos","&gt;0",$D$9))&gt;0,"SSF "&amp;TEXT(DAY(_xlfn.MINIFS(Consolidado!$B$5:$B$1000,Consolidado!$E$5:$E$1000,$B47,Consolidado!$C$5:$C$1000,"SSF",Consolidado!$R$5:$R$1000,"X",Consolidado!$H$5:$H$1000,IF($D$9="Todos","&gt;0",$D$9))),"00")&amp;"/"&amp;TEXT(MONTH(_xlfn.MINIFS(Consolidado!$B$5:$B$1000,Consolidado!$E$5:$E$1000,$B47,Consolidado!$C$5:$C$1000,"SSF",Consolidado!$R$5:$R$1000,"X",Consolidado!$H$5:$H$1000,IF($D$9="Todos","&gt;0",$D$9))),"00")&amp;IF($D$9="Todos","/"&amp;RIGHT(YEAR(_xlfn.MINIFS(Consolidado!$B$5:$B$1000,Consolidado!$E$5:$E$1000,$B47,Consolidado!$C$5:$C$1000,"SSF",Consolidado!$R$5:$R$1000,"X",Consolidado!$H$5:$H$1000,IF($D$9="Todos","&gt;0",$D$9))),2),"")&amp;IF(_xlfn.MAXIFS(Consolidado!$B$5:$B$1000,Consolidado!$E$5:$E$1000,$B47,Consolidado!$C$5:$C$1000,"SSF",Consolidado!$R$5:$R$1000,"X",Consolidado!$H$5:$H$1000,IF($D$9="Todos","&gt;0",$D$9))&lt;&gt;_xlfn.MINIFS(Consolidado!$B$5:$B$1000,Consolidado!$E$5:$E$1000,$B47,Consolidado!$C$5:$C$1000,"SSF",Consolidado!$R$5:$R$1000,"X",Consolidado!$H$5:$H$1000,IF($D$9="Todos","&gt;0",$D$9))," y "&amp;TEXT(DAY(_xlfn.MAXIFS(Consolidado!$B$5:$B$1000,Consolidado!$E$5:$E$1000,$B47,Consolidado!$C$5:$C$1000,"SSF",Consolidado!$R$5:$R$1000,"X",Consolidado!$H$5:$H$1000,IF($D$9="Todos","&gt;0",$D$9))),"00")&amp;"/"&amp;TEXT(MONTH(_xlfn.MAXIFS(Consolidado!$B$5:$B$1000,Consolidado!$E$5:$E$1000,$B47,Consolidado!$C$5:$C$1000,"SSF",Consolidado!$R$5:$R$1000,"X",Consolidado!$H$5:$H$1000,IF($D$9="Todos","&gt;0",$D$9))),"00")&amp;IF($D$9="Todos","/"&amp;RIGHT(YEAR(_xlfn.MAXIFS(Consolidado!$B$5:$B$1000,Consolidado!$E$5:$E$1000,$B47,Consolidado!$C$5:$C$1000,"SSF",Consolidado!$R$5:$R$1000,"X",Consolidado!$H$5:$H$1000,IF($D$9="Todos","&gt;0",$D$9))),2),""),""),""),IF(SUMIFS(Consolidado!$AD$5:$AD$1000,Consolidado!$E$5:$E$1000,$B47,Consolidado!$C$5:$C$1000,"Comité de Supervisión",Consolidado!$R$5:$R$1000,"X",Consolidado!$H$5:$H$1000,IF($D$9="Todos","&gt;0",$D$9))&gt;0,"Comité Sup. "&amp;TEXT(DAY(_xlfn.MINIFS(Consolidado!$B$5:$B$1000,Consolidado!$E$5:$E$1000,$B47,Consolidado!$C$5:$C$1000,"Comité de Supervisión",Consolidado!$R$5:$R$1000,"X",Consolidado!$H$5:$H$1000,IF($D$9="Todos","&gt;0",$D$9))),"00")&amp;"/"&amp;TEXT(MONTH(_xlfn.MINIFS(Consolidado!$B$5:$B$1000,Consolidado!$E$5:$E$1000,$B47,Consolidado!$C$5:$C$1000,"Comité de Supervisión",Consolidado!$R$5:$R$1000,"X",Consolidado!$H$5:$H$1000,IF($D$9="Todos","&gt;0",$D$9))),"00")&amp;IF($D$9="Todos","/"&amp;RIGHT(YEAR(_xlfn.MINIFS(Consolidado!$B$5:$B$1000,Consolidado!$E$5:$E$1000,$B47,Consolidado!$C$5:$C$1000,"Comité de Supervisión",Consolidado!$R$5:$R$1000,"X",Consolidado!$H$5:$H$1000,IF($D$9="Todos","&gt;0",$D$9))),2),"")&amp;IF(_xlfn.MAXIFS(Consolidado!$B$5:$B$1000,Consolidado!$E$5:$E$1000,$B47,Consolidado!$C$5:$C$1000,"Comité de Supervisión",Consolidado!$R$5:$R$1000,"X",Consolidado!$H$5:$H$1000,IF($D$9="Todos","&gt;0",$D$9))&lt;&gt;_xlfn.MINIFS(Consolidado!$B$5:$B$1000,Consolidado!$E$5:$E$1000,$B47,Consolidado!$C$5:$C$1000,"Comité de Supervisión",Consolidado!$R$5:$R$1000,"X",Consolidado!$H$5:$H$1000,IF($D$9="Todos","&gt;0",$D$9))," y "&amp;TEXT(DAY(_xlfn.MAXIFS(Consolidado!$B$5:$B$1000,Consolidado!$E$5:$E$1000,$B47,Consolidado!$C$5:$C$1000,"Comité de Supervisión",Consolidado!$R$5:$R$1000,"X",Consolidado!$H$5:$H$1000,IF($D$9="Todos","&gt;0",$D$9))),"00")&amp;"/"&amp;TEXT(MONTH(_xlfn.MAXIFS(Consolidado!$B$5:$B$1000,Consolidado!$E$5:$E$1000,$B47,Consolidado!$C$5:$C$1000,"Comité de Supervisión",Consolidado!$R$5:$R$1000,"X",Consolidado!$H$5:$H$1000,IF($D$9="Todos","&gt;0",$D$9))),"00")&amp;IF($D$9="Todos","/"&amp;RIGHT(YEAR(_xlfn.MAXIFS(Consolidado!$B$5:$B$1000,Consolidado!$E$5:$E$1000,$B47,Consolidado!$C$5:$C$1000,"Comité de Supervisión",Consolidado!$R$5:$R$1000,"X",Consolidado!$H$5:$H$1000,IF($D$9="Todos","&gt;0",$D$9))),2),""),""),""),IF(SUMIFS(Consolidado!$AD$5:$AD$1000,Consolidado!$E$5:$E$1000,$B47,Consolidado!$C$5:$C$1000,"Consejo de Administración",Consolidado!$R$5:$R$1000,"X",Consolidado!$H$5:$H$1000,IF($D$9="Todos","&gt;0",$D$9))&gt;0,"Consejo "&amp;TEXT(DAY(_xlfn.MINIFS(Consolidado!$B$5:$B$1000,Consolidado!$E$5:$E$1000,$B47,Consolidado!$C$5:$C$1000,"Consejo de Administración",Consolidado!$R$5:$R$1000,"X",Consolidado!$H$5:$H$1000,IF($D$9="Todos","&gt;0",$D$9))),"00")&amp;"/"&amp;TEXT(MONTH(_xlfn.MINIFS(Consolidado!$B$5:$B$1000,Consolidado!$E$5:$E$1000,$B47,Consolidado!$C$5:$C$1000,"Consejo de Administración",Consolidado!$R$5:$R$1000,"X",Consolidado!$H$5:$H$1000,IF($D$9="Todos","&gt;0",$D$9))),"00")&amp;IF($D$9="Todos","/"&amp;RIGHT(YEAR(_xlfn.MINIFS(Consolidado!$B$5:$B$1000,Consolidado!$E$5:$E$1000,$B47,Consolidado!$C$5:$C$1000,"Consejo de Administración",Consolidado!$R$5:$R$1000,"X",Consolidado!$H$5:$H$1000,IF($D$9="Todos","&gt;0",$D$9))),2),"")&amp;IF(_xlfn.MAXIFS(Consolidado!$B$5:$B$1000,Consolidado!$E$5:$E$1000,$B47,Consolidado!$C$5:$C$1000,"Consejo de Administración",Consolidado!$R$5:$R$1000,"X",Consolidado!$H$5:$H$1000,IF($D$9="Todos","&gt;0",$D$9))&lt;&gt;_xlfn.MINIFS(Consolidado!$B$5:$B$1000,Consolidado!$E$5:$E$1000,$B47,Consolidado!$C$5:$C$1000,"Consejo de Administración",Consolidado!$R$5:$R$1000,"X",Consolidado!$H$5:$H$1000,IF($D$9="Todos","&gt;0",$D$9))," y "&amp;TEXT(DAY(_xlfn.MAXIFS(Consolidado!$B$5:$B$1000,Consolidado!$E$5:$E$1000,$B47,Consolidado!$C$5:$C$1000,"Consejo de Administración",Consolidado!$R$5:$R$1000,"X",Consolidado!$H$5:$H$1000,IF($D$9="Todos","&gt;0",$D$9))),"00")&amp;"/"&amp;TEXT(MONTH(_xlfn.MAXIFS(Consolidado!$B$5:$B$1000,Consolidado!$E$5:$E$1000,$B47,Consolidado!$C$5:$C$1000,"Consejo de Administración",Consolidado!$R$5:$R$1000,"X",Consolidado!$H$5:$H$1000,IF($D$9="Todos","&gt;0",$D$9))),"00")&amp;IF($D$9="Todos","/"&amp;RIGHT(YEAR(_xlfn.MAXIFS(Consolidado!$B$5:$B$1000,Consolidado!$E$5:$E$1000,$B47,Consolidado!$C$5:$C$1000,"Consejo de Administración",Consolidado!$R$5:$R$1000,"X",Consolidado!$H$5:$H$1000,IF($D$9="Todos","&gt;0",$D$9))),2),""),""),""),IF(SUMIFS(Consolidado!$AD$5:$AD$1000,Consolidado!$E$5:$E$1000,$B47,Consolidado!$C$5:$C$1000,"Otros",Consolidado!$R$5:$R$1000,"X",Consolidado!$H$5:$H$1000,IF($D$9="Todos","&gt;0",$D$9))&gt;0,"Otros "&amp;TEXT(DAY(_xlfn.MINIFS(Consolidado!$B$5:$B$1000,Consolidado!$E$5:$E$1000,$B47,Consolidado!$C$5:$C$1000,"Otros",Consolidado!$R$5:$R$1000,"X",Consolidado!$H$5:$H$1000,IF($D$9="Todos","&gt;0",$D$9))),"00")&amp;"/"&amp;TEXT(MONTH(_xlfn.MINIFS(Consolidado!$B$5:$B$1000,Consolidado!$E$5:$E$1000,$B47,Consolidado!$C$5:$C$1000,"Otros",Consolidado!$R$5:$R$1000,"X",Consolidado!$H$5:$H$1000,IF($D$9="Todos","&gt;0",$D$9))),"00")&amp;IF($D$9="Todos","/"&amp;RIGHT(YEAR(_xlfn.MINIFS(Consolidado!$B$5:$B$1000,Consolidado!$E$5:$E$1000,$B47,Consolidado!$C$5:$C$1000,"Otros",Consolidado!$R$5:$R$1000,"X",Consolidado!$H$5:$H$1000,IF($D$9="Todos","&gt;0",$D$9))),2),"")&amp;IF(_xlfn.MAXIFS(Consolidado!$B$5:$B$1000,Consolidado!$E$5:$E$1000,$B47,Consolidado!$C$5:$C$1000,"Otros",Consolidado!$R$5:$R$1000,"X",Consolidado!$H$5:$H$1000,IF($D$9="Todos","&gt;0",$D$9))&lt;&gt;_xlfn.MINIFS(Consolidado!$B$5:$B$1000,Consolidado!$E$5:$E$1000,$B47,Consolidado!$C$5:$C$1000,"Otros",Consolidado!$R$5:$R$1000,"X",Consolidado!$H$5:$H$1000,IF($D$9="Todos","&gt;0",$D$9))," y "&amp;TEXT(DAY(_xlfn.MAXIFS(Consolidado!$B$5:$B$1000,Consolidado!$E$5:$E$1000,$B47,Consolidado!$C$5:$C$1000,"Otros",Consolidado!$R$5:$R$1000,"X",Consolidado!$H$5:$H$1000,IF($D$9="Todos","&gt;0",$D$9))),"00")&amp;"/"&amp;TEXT(MONTH(_xlfn.MAXIFS(Consolidado!$B$5:$B$1000,Consolidado!$E$5:$E$1000,$B47,Consolidado!$C$5:$C$1000,"Otros",Consolidado!$R$5:$R$1000,"X",Consolidado!$H$5:$H$1000,IF($D$9="Todos","&gt;0",$D$9))),"00")&amp;IF($D$9="Todos","/"&amp;RIGHT(YEAR(_xlfn.MAXIFS(Consolidado!$B$5:$B$1000,Consolidado!$E$5:$E$1000,$B47,Consolidado!$C$5:$C$1000,"Otros",Consolidado!$R$5:$R$1000,"X",Consolidado!$H$5:$H$1000,IF($D$9="Todos","&gt;0",$D$9))),2),""),""),""))</f>
        <v/>
      </c>
      <c r="U47" s="37" t="str">
        <f aca="false">_xlfn.TEXTJOIN(" +"&amp;CHAR(10),TRUE(),IF(SUMIFS(Consolidado!$AD$5:$AD$1000,Consolidado!$E$5:$E$1000,$B47,Consolidado!$C$5:$C$1000,"Auditoría Interna",Consolidado!$S$5:$S$1000,"X",Consolidado!$H$5:$H$1000,IF($D$9="Todos","&gt;0",$D$9))&gt;0,"Interna "&amp;TEXT(DAY(_xlfn.MINIFS(Consolidado!$B$5:$B$1000,Consolidado!$E$5:$E$1000,$B47,Consolidado!$C$5:$C$1000,"Auditoría Interna",Consolidado!$S$5:$S$1000,"X",Consolidado!$H$5:$H$1000,IF($D$9="Todos","&gt;0",$D$9))),"00")&amp;"/"&amp;TEXT(MONTH(_xlfn.MINIFS(Consolidado!$B$5:$B$1000,Consolidado!$E$5:$E$1000,$B47,Consolidado!$C$5:$C$1000,"Auditoría Interna",Consolidado!$S$5:$S$1000,"X",Consolidado!$H$5:$H$1000,IF($D$9="Todos","&gt;0",$D$9))),"00")&amp;IF($D$9="Todos","/"&amp;RIGHT(YEAR(_xlfn.MINIFS(Consolidado!$B$5:$B$1000,Consolidado!$E$5:$E$1000,$B47,Consolidado!$C$5:$C$1000,"Auditoría Interna",Consolidado!$S$5:$S$1000,"X",Consolidado!$H$5:$H$1000,IF($D$9="Todos","&gt;0",$D$9))),2),"")&amp;IF(_xlfn.MAXIFS(Consolidado!$B$5:$B$1000,Consolidado!$E$5:$E$1000,$B47,Consolidado!$C$5:$C$1000,"Auditoría Interna",Consolidado!$S$5:$S$1000,"X",Consolidado!$H$5:$H$1000,IF($D$9="Todos","&gt;0",$D$9))&lt;&gt;_xlfn.MINIFS(Consolidado!$B$5:$B$1000,Consolidado!$E$5:$E$1000,$B47,Consolidado!$C$5:$C$1000,"Auditoría Interna",Consolidado!$S$5:$S$1000,"X",Consolidado!$H$5:$H$1000,IF($D$9="Todos","&gt;0",$D$9))," y "&amp;TEXT(DAY(_xlfn.MAXIFS(Consolidado!$B$5:$B$1000,Consolidado!$E$5:$E$1000,$B47,Consolidado!$C$5:$C$1000,"Auditoría Interna",Consolidado!$S$5:$S$1000,"X",Consolidado!$H$5:$H$1000,IF($D$9="Todos","&gt;0",$D$9))),"00")&amp;"/"&amp;TEXT(MONTH(_xlfn.MAXIFS(Consolidado!$B$5:$B$1000,Consolidado!$E$5:$E$1000,$B47,Consolidado!$C$5:$C$1000,"Auditoría Interna",Consolidado!$S$5:$S$1000,"X",Consolidado!$H$5:$H$1000,IF($D$9="Todos","&gt;0",$D$9))),"00")&amp;IF($D$9="Todos","/"&amp;RIGHT(YEAR(_xlfn.MAXIFS(Consolidado!$B$5:$B$1000,Consolidado!$E$5:$E$1000,$B47,Consolidado!$C$5:$C$1000,"Auditoría Interna",Consolidado!$S$5:$S$1000,"X",Consolidado!$H$5:$H$1000,IF($D$9="Todos","&gt;0",$D$9))),2),""),""),""),IF(SUMIFS(Consolidado!$AD$5:$AD$1000,Consolidado!$E$5:$E$1000,$B47,Consolidado!$C$5:$C$1000,"Auditoría Externa",Consolidado!$S$5:$S$1000,"X",Consolidado!$H$5:$H$1000,IF($D$9="Todos","&gt;0",$D$9))&gt;0,"Externa "&amp;TEXT(DAY(_xlfn.MINIFS(Consolidado!$B$5:$B$1000,Consolidado!$E$5:$E$1000,$B47,Consolidado!$C$5:$C$1000,"Auditoría Externa",Consolidado!$S$5:$S$1000,"X",Consolidado!$H$5:$H$1000,IF($D$9="Todos","&gt;0",$D$9))),"00")&amp;"/"&amp;TEXT(MONTH(_xlfn.MINIFS(Consolidado!$B$5:$B$1000,Consolidado!$E$5:$E$1000,$B47,Consolidado!$C$5:$C$1000,"Auditoría Externa",Consolidado!$S$5:$S$1000,"X",Consolidado!$H$5:$H$1000,IF($D$9="Todos","&gt;0",$D$9))),"00")&amp;IF($D$9="Todos","/"&amp;RIGHT(YEAR(_xlfn.MINIFS(Consolidado!$B$5:$B$1000,Consolidado!$E$5:$E$1000,$B47,Consolidado!$C$5:$C$1000,"Auditoría Externa",Consolidado!$S$5:$S$1000,"X",Consolidado!$H$5:$H$1000,IF($D$9="Todos","&gt;0",$D$9))),2),"")&amp;IF(_xlfn.MAXIFS(Consolidado!$B$5:$B$1000,Consolidado!$E$5:$E$1000,$B47,Consolidado!$C$5:$C$1000,"Auditoría Externa",Consolidado!$S$5:$S$1000,"X",Consolidado!$H$5:$H$1000,IF($D$9="Todos","&gt;0",$D$9))&lt;&gt;_xlfn.MINIFS(Consolidado!$B$5:$B$1000,Consolidado!$E$5:$E$1000,$B47,Consolidado!$C$5:$C$1000,"Auditoría Externa",Consolidado!$S$5:$S$1000,"X",Consolidado!$H$5:$H$1000,IF($D$9="Todos","&gt;0",$D$9))," y "&amp;TEXT(DAY(_xlfn.MAXIFS(Consolidado!$B$5:$B$1000,Consolidado!$E$5:$E$1000,$B47,Consolidado!$C$5:$C$1000,"Auditoría Externa",Consolidado!$S$5:$S$1000,"X",Consolidado!$H$5:$H$1000,IF($D$9="Todos","&gt;0",$D$9))),"00")&amp;"/"&amp;TEXT(MONTH(_xlfn.MAXIFS(Consolidado!$B$5:$B$1000,Consolidado!$E$5:$E$1000,$B47,Consolidado!$C$5:$C$1000,"Auditoría Externa",Consolidado!$S$5:$S$1000,"X",Consolidado!$H$5:$H$1000,IF($D$9="Todos","&gt;0",$D$9))),"00")&amp;IF($D$9="Todos","/"&amp;RIGHT(YEAR(_xlfn.MAXIFS(Consolidado!$B$5:$B$1000,Consolidado!$E$5:$E$1000,$B47,Consolidado!$C$5:$C$1000,"Auditoría Externa",Consolidado!$S$5:$S$1000,"X",Consolidado!$H$5:$H$1000,IF($D$9="Todos","&gt;0",$D$9))),2),""),""),""),IF(SUMIFS(Consolidado!$AD$5:$AD$1000,Consolidado!$E$5:$E$1000,$B47,Consolidado!$C$5:$C$1000,"SSF",Consolidado!$S$5:$S$1000,"X",Consolidado!$H$5:$H$1000,IF($D$9="Todos","&gt;0",$D$9))&gt;0,"SSF "&amp;TEXT(DAY(_xlfn.MINIFS(Consolidado!$B$5:$B$1000,Consolidado!$E$5:$E$1000,$B47,Consolidado!$C$5:$C$1000,"SSF",Consolidado!$S$5:$S$1000,"X",Consolidado!$H$5:$H$1000,IF($D$9="Todos","&gt;0",$D$9))),"00")&amp;"/"&amp;TEXT(MONTH(_xlfn.MINIFS(Consolidado!$B$5:$B$1000,Consolidado!$E$5:$E$1000,$B47,Consolidado!$C$5:$C$1000,"SSF",Consolidado!$S$5:$S$1000,"X",Consolidado!$H$5:$H$1000,IF($D$9="Todos","&gt;0",$D$9))),"00")&amp;IF($D$9="Todos","/"&amp;RIGHT(YEAR(_xlfn.MINIFS(Consolidado!$B$5:$B$1000,Consolidado!$E$5:$E$1000,$B47,Consolidado!$C$5:$C$1000,"SSF",Consolidado!$S$5:$S$1000,"X",Consolidado!$H$5:$H$1000,IF($D$9="Todos","&gt;0",$D$9))),2),"")&amp;IF(_xlfn.MAXIFS(Consolidado!$B$5:$B$1000,Consolidado!$E$5:$E$1000,$B47,Consolidado!$C$5:$C$1000,"SSF",Consolidado!$S$5:$S$1000,"X",Consolidado!$H$5:$H$1000,IF($D$9="Todos","&gt;0",$D$9))&lt;&gt;_xlfn.MINIFS(Consolidado!$B$5:$B$1000,Consolidado!$E$5:$E$1000,$B47,Consolidado!$C$5:$C$1000,"SSF",Consolidado!$S$5:$S$1000,"X",Consolidado!$H$5:$H$1000,IF($D$9="Todos","&gt;0",$D$9))," y "&amp;TEXT(DAY(_xlfn.MAXIFS(Consolidado!$B$5:$B$1000,Consolidado!$E$5:$E$1000,$B47,Consolidado!$C$5:$C$1000,"SSF",Consolidado!$S$5:$S$1000,"X",Consolidado!$H$5:$H$1000,IF($D$9="Todos","&gt;0",$D$9))),"00")&amp;"/"&amp;TEXT(MONTH(_xlfn.MAXIFS(Consolidado!$B$5:$B$1000,Consolidado!$E$5:$E$1000,$B47,Consolidado!$C$5:$C$1000,"SSF",Consolidado!$S$5:$S$1000,"X",Consolidado!$H$5:$H$1000,IF($D$9="Todos","&gt;0",$D$9))),"00")&amp;IF($D$9="Todos","/"&amp;RIGHT(YEAR(_xlfn.MAXIFS(Consolidado!$B$5:$B$1000,Consolidado!$E$5:$E$1000,$B47,Consolidado!$C$5:$C$1000,"SSF",Consolidado!$S$5:$S$1000,"X",Consolidado!$H$5:$H$1000,IF($D$9="Todos","&gt;0",$D$9))),2),""),""),""),IF(SUMIFS(Consolidado!$AD$5:$AD$1000,Consolidado!$E$5:$E$1000,$B47,Consolidado!$C$5:$C$1000,"Comité de Supervisión",Consolidado!$S$5:$S$1000,"X",Consolidado!$H$5:$H$1000,IF($D$9="Todos","&gt;0",$D$9))&gt;0,"Comité Sup. "&amp;TEXT(DAY(_xlfn.MINIFS(Consolidado!$B$5:$B$1000,Consolidado!$E$5:$E$1000,$B47,Consolidado!$C$5:$C$1000,"Comité de Supervisión",Consolidado!$S$5:$S$1000,"X",Consolidado!$H$5:$H$1000,IF($D$9="Todos","&gt;0",$D$9))),"00")&amp;"/"&amp;TEXT(MONTH(_xlfn.MINIFS(Consolidado!$B$5:$B$1000,Consolidado!$E$5:$E$1000,$B47,Consolidado!$C$5:$C$1000,"Comité de Supervisión",Consolidado!$S$5:$S$1000,"X",Consolidado!$H$5:$H$1000,IF($D$9="Todos","&gt;0",$D$9))),"00")&amp;IF($D$9="Todos","/"&amp;RIGHT(YEAR(_xlfn.MINIFS(Consolidado!$B$5:$B$1000,Consolidado!$E$5:$E$1000,$B47,Consolidado!$C$5:$C$1000,"Comité de Supervisión",Consolidado!$S$5:$S$1000,"X",Consolidado!$H$5:$H$1000,IF($D$9="Todos","&gt;0",$D$9))),2),"")&amp;IF(_xlfn.MAXIFS(Consolidado!$B$5:$B$1000,Consolidado!$E$5:$E$1000,$B47,Consolidado!$C$5:$C$1000,"Comité de Supervisión",Consolidado!$S$5:$S$1000,"X",Consolidado!$H$5:$H$1000,IF($D$9="Todos","&gt;0",$D$9))&lt;&gt;_xlfn.MINIFS(Consolidado!$B$5:$B$1000,Consolidado!$E$5:$E$1000,$B47,Consolidado!$C$5:$C$1000,"Comité de Supervisión",Consolidado!$S$5:$S$1000,"X",Consolidado!$H$5:$H$1000,IF($D$9="Todos","&gt;0",$D$9))," y "&amp;TEXT(DAY(_xlfn.MAXIFS(Consolidado!$B$5:$B$1000,Consolidado!$E$5:$E$1000,$B47,Consolidado!$C$5:$C$1000,"Comité de Supervisión",Consolidado!$S$5:$S$1000,"X",Consolidado!$H$5:$H$1000,IF($D$9="Todos","&gt;0",$D$9))),"00")&amp;"/"&amp;TEXT(MONTH(_xlfn.MAXIFS(Consolidado!$B$5:$B$1000,Consolidado!$E$5:$E$1000,$B47,Consolidado!$C$5:$C$1000,"Comité de Supervisión",Consolidado!$S$5:$S$1000,"X",Consolidado!$H$5:$H$1000,IF($D$9="Todos","&gt;0",$D$9))),"00")&amp;IF($D$9="Todos","/"&amp;RIGHT(YEAR(_xlfn.MAXIFS(Consolidado!$B$5:$B$1000,Consolidado!$E$5:$E$1000,$B47,Consolidado!$C$5:$C$1000,"Comité de Supervisión",Consolidado!$S$5:$S$1000,"X",Consolidado!$H$5:$H$1000,IF($D$9="Todos","&gt;0",$D$9))),2),""),""),""),IF(SUMIFS(Consolidado!$AD$5:$AD$1000,Consolidado!$E$5:$E$1000,$B47,Consolidado!$C$5:$C$1000,"Consejo de Administración",Consolidado!$S$5:$S$1000,"X",Consolidado!$H$5:$H$1000,IF($D$9="Todos","&gt;0",$D$9))&gt;0,"Consejo "&amp;TEXT(DAY(_xlfn.MINIFS(Consolidado!$B$5:$B$1000,Consolidado!$E$5:$E$1000,$B47,Consolidado!$C$5:$C$1000,"Consejo de Administración",Consolidado!$S$5:$S$1000,"X",Consolidado!$H$5:$H$1000,IF($D$9="Todos","&gt;0",$D$9))),"00")&amp;"/"&amp;TEXT(MONTH(_xlfn.MINIFS(Consolidado!$B$5:$B$1000,Consolidado!$E$5:$E$1000,$B47,Consolidado!$C$5:$C$1000,"Consejo de Administración",Consolidado!$S$5:$S$1000,"X",Consolidado!$H$5:$H$1000,IF($D$9="Todos","&gt;0",$D$9))),"00")&amp;IF($D$9="Todos","/"&amp;RIGHT(YEAR(_xlfn.MINIFS(Consolidado!$B$5:$B$1000,Consolidado!$E$5:$E$1000,$B47,Consolidado!$C$5:$C$1000,"Consejo de Administración",Consolidado!$S$5:$S$1000,"X",Consolidado!$H$5:$H$1000,IF($D$9="Todos","&gt;0",$D$9))),2),"")&amp;IF(_xlfn.MAXIFS(Consolidado!$B$5:$B$1000,Consolidado!$E$5:$E$1000,$B47,Consolidado!$C$5:$C$1000,"Consejo de Administración",Consolidado!$S$5:$S$1000,"X",Consolidado!$H$5:$H$1000,IF($D$9="Todos","&gt;0",$D$9))&lt;&gt;_xlfn.MINIFS(Consolidado!$B$5:$B$1000,Consolidado!$E$5:$E$1000,$B47,Consolidado!$C$5:$C$1000,"Consejo de Administración",Consolidado!$S$5:$S$1000,"X",Consolidado!$H$5:$H$1000,IF($D$9="Todos","&gt;0",$D$9))," y "&amp;TEXT(DAY(_xlfn.MAXIFS(Consolidado!$B$5:$B$1000,Consolidado!$E$5:$E$1000,$B47,Consolidado!$C$5:$C$1000,"Consejo de Administración",Consolidado!$S$5:$S$1000,"X",Consolidado!$H$5:$H$1000,IF($D$9="Todos","&gt;0",$D$9))),"00")&amp;"/"&amp;TEXT(MONTH(_xlfn.MAXIFS(Consolidado!$B$5:$B$1000,Consolidado!$E$5:$E$1000,$B47,Consolidado!$C$5:$C$1000,"Consejo de Administración",Consolidado!$S$5:$S$1000,"X",Consolidado!$H$5:$H$1000,IF($D$9="Todos","&gt;0",$D$9))),"00")&amp;IF($D$9="Todos","/"&amp;RIGHT(YEAR(_xlfn.MAXIFS(Consolidado!$B$5:$B$1000,Consolidado!$E$5:$E$1000,$B47,Consolidado!$C$5:$C$1000,"Consejo de Administración",Consolidado!$S$5:$S$1000,"X",Consolidado!$H$5:$H$1000,IF($D$9="Todos","&gt;0",$D$9))),2),""),""),""),IF(SUMIFS(Consolidado!$AD$5:$AD$1000,Consolidado!$E$5:$E$1000,$B47,Consolidado!$C$5:$C$1000,"Otros",Consolidado!$S$5:$S$1000,"X",Consolidado!$H$5:$H$1000,IF($D$9="Todos","&gt;0",$D$9))&gt;0,"Otros "&amp;TEXT(DAY(_xlfn.MINIFS(Consolidado!$B$5:$B$1000,Consolidado!$E$5:$E$1000,$B47,Consolidado!$C$5:$C$1000,"Otros",Consolidado!$S$5:$S$1000,"X",Consolidado!$H$5:$H$1000,IF($D$9="Todos","&gt;0",$D$9))),"00")&amp;"/"&amp;TEXT(MONTH(_xlfn.MINIFS(Consolidado!$B$5:$B$1000,Consolidado!$E$5:$E$1000,$B47,Consolidado!$C$5:$C$1000,"Otros",Consolidado!$S$5:$S$1000,"X",Consolidado!$H$5:$H$1000,IF($D$9="Todos","&gt;0",$D$9))),"00")&amp;IF($D$9="Todos","/"&amp;RIGHT(YEAR(_xlfn.MINIFS(Consolidado!$B$5:$B$1000,Consolidado!$E$5:$E$1000,$B47,Consolidado!$C$5:$C$1000,"Otros",Consolidado!$S$5:$S$1000,"X",Consolidado!$H$5:$H$1000,IF($D$9="Todos","&gt;0",$D$9))),2),"")&amp;IF(_xlfn.MAXIFS(Consolidado!$B$5:$B$1000,Consolidado!$E$5:$E$1000,$B47,Consolidado!$C$5:$C$1000,"Otros",Consolidado!$S$5:$S$1000,"X",Consolidado!$H$5:$H$1000,IF($D$9="Todos","&gt;0",$D$9))&lt;&gt;_xlfn.MINIFS(Consolidado!$B$5:$B$1000,Consolidado!$E$5:$E$1000,$B47,Consolidado!$C$5:$C$1000,"Otros",Consolidado!$S$5:$S$1000,"X",Consolidado!$H$5:$H$1000,IF($D$9="Todos","&gt;0",$D$9))," y "&amp;TEXT(DAY(_xlfn.MAXIFS(Consolidado!$B$5:$B$1000,Consolidado!$E$5:$E$1000,$B47,Consolidado!$C$5:$C$1000,"Otros",Consolidado!$S$5:$S$1000,"X",Consolidado!$H$5:$H$1000,IF($D$9="Todos","&gt;0",$D$9))),"00")&amp;"/"&amp;TEXT(MONTH(_xlfn.MAXIFS(Consolidado!$B$5:$B$1000,Consolidado!$E$5:$E$1000,$B47,Consolidado!$C$5:$C$1000,"Otros",Consolidado!$S$5:$S$1000,"X",Consolidado!$H$5:$H$1000,IF($D$9="Todos","&gt;0",$D$9))),"00")&amp;IF($D$9="Todos","/"&amp;RIGHT(YEAR(_xlfn.MAXIFS(Consolidado!$B$5:$B$1000,Consolidado!$E$5:$E$1000,$B47,Consolidado!$C$5:$C$1000,"Otros",Consolidado!$S$5:$S$1000,"X",Consolidado!$H$5:$H$1000,IF($D$9="Todos","&gt;0",$D$9))),2),""),""),""))</f>
        <v/>
      </c>
      <c r="V47" s="37" t="str">
        <f aca="false">_xlfn.TEXTJOIN(" +"&amp;CHAR(10),TRUE(),IF(SUMIFS(Consolidado!$AD$5:$AD$1000,Consolidado!$E$5:$E$1000,$B47,Consolidado!$C$5:$C$1000,"Auditoría Interna",Consolidado!$T$5:$T$1000,"X",Consolidado!$H$5:$H$1000,IF($D$9="Todos","&gt;0",$D$9))&gt;0,"Interna "&amp;TEXT(DAY(_xlfn.MINIFS(Consolidado!$B$5:$B$1000,Consolidado!$E$5:$E$1000,$B47,Consolidado!$C$5:$C$1000,"Auditoría Interna",Consolidado!$T$5:$T$1000,"X",Consolidado!$H$5:$H$1000,IF($D$9="Todos","&gt;0",$D$9))),"00")&amp;"/"&amp;TEXT(MONTH(_xlfn.MINIFS(Consolidado!$B$5:$B$1000,Consolidado!$E$5:$E$1000,$B47,Consolidado!$C$5:$C$1000,"Auditoría Interna",Consolidado!$T$5:$T$1000,"X",Consolidado!$H$5:$H$1000,IF($D$9="Todos","&gt;0",$D$9))),"00")&amp;IF($D$9="Todos","/"&amp;RIGHT(YEAR(_xlfn.MINIFS(Consolidado!$B$5:$B$1000,Consolidado!$E$5:$E$1000,$B47,Consolidado!$C$5:$C$1000,"Auditoría Interna",Consolidado!$T$5:$T$1000,"X",Consolidado!$H$5:$H$1000,IF($D$9="Todos","&gt;0",$D$9))),2),"")&amp;IF(_xlfn.MAXIFS(Consolidado!$B$5:$B$1000,Consolidado!$E$5:$E$1000,$B47,Consolidado!$C$5:$C$1000,"Auditoría Interna",Consolidado!$T$5:$T$1000,"X",Consolidado!$H$5:$H$1000,IF($D$9="Todos","&gt;0",$D$9))&lt;&gt;_xlfn.MINIFS(Consolidado!$B$5:$B$1000,Consolidado!$E$5:$E$1000,$B47,Consolidado!$C$5:$C$1000,"Auditoría Interna",Consolidado!$T$5:$T$1000,"X",Consolidado!$H$5:$H$1000,IF($D$9="Todos","&gt;0",$D$9))," y "&amp;TEXT(DAY(_xlfn.MAXIFS(Consolidado!$B$5:$B$1000,Consolidado!$E$5:$E$1000,$B47,Consolidado!$C$5:$C$1000,"Auditoría Interna",Consolidado!$T$5:$T$1000,"X",Consolidado!$H$5:$H$1000,IF($D$9="Todos","&gt;0",$D$9))),"00")&amp;"/"&amp;TEXT(MONTH(_xlfn.MAXIFS(Consolidado!$B$5:$B$1000,Consolidado!$E$5:$E$1000,$B47,Consolidado!$C$5:$C$1000,"Auditoría Interna",Consolidado!$T$5:$T$1000,"X",Consolidado!$H$5:$H$1000,IF($D$9="Todos","&gt;0",$D$9))),"00")&amp;IF($D$9="Todos","/"&amp;RIGHT(YEAR(_xlfn.MAXIFS(Consolidado!$B$5:$B$1000,Consolidado!$E$5:$E$1000,$B47,Consolidado!$C$5:$C$1000,"Auditoría Interna",Consolidado!$T$5:$T$1000,"X",Consolidado!$H$5:$H$1000,IF($D$9="Todos","&gt;0",$D$9))),2),""),""),""),IF(SUMIFS(Consolidado!$AD$5:$AD$1000,Consolidado!$E$5:$E$1000,$B47,Consolidado!$C$5:$C$1000,"Auditoría Externa",Consolidado!$T$5:$T$1000,"X",Consolidado!$H$5:$H$1000,IF($D$9="Todos","&gt;0",$D$9))&gt;0,"Externa "&amp;TEXT(DAY(_xlfn.MINIFS(Consolidado!$B$5:$B$1000,Consolidado!$E$5:$E$1000,$B47,Consolidado!$C$5:$C$1000,"Auditoría Externa",Consolidado!$T$5:$T$1000,"X",Consolidado!$H$5:$H$1000,IF($D$9="Todos","&gt;0",$D$9))),"00")&amp;"/"&amp;TEXT(MONTH(_xlfn.MINIFS(Consolidado!$B$5:$B$1000,Consolidado!$E$5:$E$1000,$B47,Consolidado!$C$5:$C$1000,"Auditoría Externa",Consolidado!$T$5:$T$1000,"X",Consolidado!$H$5:$H$1000,IF($D$9="Todos","&gt;0",$D$9))),"00")&amp;IF($D$9="Todos","/"&amp;RIGHT(YEAR(_xlfn.MINIFS(Consolidado!$B$5:$B$1000,Consolidado!$E$5:$E$1000,$B47,Consolidado!$C$5:$C$1000,"Auditoría Externa",Consolidado!$T$5:$T$1000,"X",Consolidado!$H$5:$H$1000,IF($D$9="Todos","&gt;0",$D$9))),2),"")&amp;IF(_xlfn.MAXIFS(Consolidado!$B$5:$B$1000,Consolidado!$E$5:$E$1000,$B47,Consolidado!$C$5:$C$1000,"Auditoría Externa",Consolidado!$T$5:$T$1000,"X",Consolidado!$H$5:$H$1000,IF($D$9="Todos","&gt;0",$D$9))&lt;&gt;_xlfn.MINIFS(Consolidado!$B$5:$B$1000,Consolidado!$E$5:$E$1000,$B47,Consolidado!$C$5:$C$1000,"Auditoría Externa",Consolidado!$T$5:$T$1000,"X",Consolidado!$H$5:$H$1000,IF($D$9="Todos","&gt;0",$D$9))," y "&amp;TEXT(DAY(_xlfn.MAXIFS(Consolidado!$B$5:$B$1000,Consolidado!$E$5:$E$1000,$B47,Consolidado!$C$5:$C$1000,"Auditoría Externa",Consolidado!$T$5:$T$1000,"X",Consolidado!$H$5:$H$1000,IF($D$9="Todos","&gt;0",$D$9))),"00")&amp;"/"&amp;TEXT(MONTH(_xlfn.MAXIFS(Consolidado!$B$5:$B$1000,Consolidado!$E$5:$E$1000,$B47,Consolidado!$C$5:$C$1000,"Auditoría Externa",Consolidado!$T$5:$T$1000,"X",Consolidado!$H$5:$H$1000,IF($D$9="Todos","&gt;0",$D$9))),"00")&amp;IF($D$9="Todos","/"&amp;RIGHT(YEAR(_xlfn.MAXIFS(Consolidado!$B$5:$B$1000,Consolidado!$E$5:$E$1000,$B47,Consolidado!$C$5:$C$1000,"Auditoría Externa",Consolidado!$T$5:$T$1000,"X",Consolidado!$H$5:$H$1000,IF($D$9="Todos","&gt;0",$D$9))),2),""),""),""),IF(SUMIFS(Consolidado!$AD$5:$AD$1000,Consolidado!$E$5:$E$1000,$B47,Consolidado!$C$5:$C$1000,"SSF",Consolidado!$T$5:$T$1000,"X",Consolidado!$H$5:$H$1000,IF($D$9="Todos","&gt;0",$D$9))&gt;0,"SSF "&amp;TEXT(DAY(_xlfn.MINIFS(Consolidado!$B$5:$B$1000,Consolidado!$E$5:$E$1000,$B47,Consolidado!$C$5:$C$1000,"SSF",Consolidado!$T$5:$T$1000,"X",Consolidado!$H$5:$H$1000,IF($D$9="Todos","&gt;0",$D$9))),"00")&amp;"/"&amp;TEXT(MONTH(_xlfn.MINIFS(Consolidado!$B$5:$B$1000,Consolidado!$E$5:$E$1000,$B47,Consolidado!$C$5:$C$1000,"SSF",Consolidado!$T$5:$T$1000,"X",Consolidado!$H$5:$H$1000,IF($D$9="Todos","&gt;0",$D$9))),"00")&amp;IF($D$9="Todos","/"&amp;RIGHT(YEAR(_xlfn.MINIFS(Consolidado!$B$5:$B$1000,Consolidado!$E$5:$E$1000,$B47,Consolidado!$C$5:$C$1000,"SSF",Consolidado!$T$5:$T$1000,"X",Consolidado!$H$5:$H$1000,IF($D$9="Todos","&gt;0",$D$9))),2),"")&amp;IF(_xlfn.MAXIFS(Consolidado!$B$5:$B$1000,Consolidado!$E$5:$E$1000,$B47,Consolidado!$C$5:$C$1000,"SSF",Consolidado!$T$5:$T$1000,"X",Consolidado!$H$5:$H$1000,IF($D$9="Todos","&gt;0",$D$9))&lt;&gt;_xlfn.MINIFS(Consolidado!$B$5:$B$1000,Consolidado!$E$5:$E$1000,$B47,Consolidado!$C$5:$C$1000,"SSF",Consolidado!$T$5:$T$1000,"X",Consolidado!$H$5:$H$1000,IF($D$9="Todos","&gt;0",$D$9))," y "&amp;TEXT(DAY(_xlfn.MAXIFS(Consolidado!$B$5:$B$1000,Consolidado!$E$5:$E$1000,$B47,Consolidado!$C$5:$C$1000,"SSF",Consolidado!$T$5:$T$1000,"X",Consolidado!$H$5:$H$1000,IF($D$9="Todos","&gt;0",$D$9))),"00")&amp;"/"&amp;TEXT(MONTH(_xlfn.MAXIFS(Consolidado!$B$5:$B$1000,Consolidado!$E$5:$E$1000,$B47,Consolidado!$C$5:$C$1000,"SSF",Consolidado!$T$5:$T$1000,"X",Consolidado!$H$5:$H$1000,IF($D$9="Todos","&gt;0",$D$9))),"00")&amp;IF($D$9="Todos","/"&amp;RIGHT(YEAR(_xlfn.MAXIFS(Consolidado!$B$5:$B$1000,Consolidado!$E$5:$E$1000,$B47,Consolidado!$C$5:$C$1000,"SSF",Consolidado!$T$5:$T$1000,"X",Consolidado!$H$5:$H$1000,IF($D$9="Todos","&gt;0",$D$9))),2),""),""),""),IF(SUMIFS(Consolidado!$AD$5:$AD$1000,Consolidado!$E$5:$E$1000,$B47,Consolidado!$C$5:$C$1000,"Comité de Supervisión",Consolidado!$T$5:$T$1000,"X",Consolidado!$H$5:$H$1000,IF($D$9="Todos","&gt;0",$D$9))&gt;0,"Comité Sup. "&amp;TEXT(DAY(_xlfn.MINIFS(Consolidado!$B$5:$B$1000,Consolidado!$E$5:$E$1000,$B47,Consolidado!$C$5:$C$1000,"Comité de Supervisión",Consolidado!$T$5:$T$1000,"X",Consolidado!$H$5:$H$1000,IF($D$9="Todos","&gt;0",$D$9))),"00")&amp;"/"&amp;TEXT(MONTH(_xlfn.MINIFS(Consolidado!$B$5:$B$1000,Consolidado!$E$5:$E$1000,$B47,Consolidado!$C$5:$C$1000,"Comité de Supervisión",Consolidado!$T$5:$T$1000,"X",Consolidado!$H$5:$H$1000,IF($D$9="Todos","&gt;0",$D$9))),"00")&amp;IF($D$9="Todos","/"&amp;RIGHT(YEAR(_xlfn.MINIFS(Consolidado!$B$5:$B$1000,Consolidado!$E$5:$E$1000,$B47,Consolidado!$C$5:$C$1000,"Comité de Supervisión",Consolidado!$T$5:$T$1000,"X",Consolidado!$H$5:$H$1000,IF($D$9="Todos","&gt;0",$D$9))),2),"")&amp;IF(_xlfn.MAXIFS(Consolidado!$B$5:$B$1000,Consolidado!$E$5:$E$1000,$B47,Consolidado!$C$5:$C$1000,"Comité de Supervisión",Consolidado!$T$5:$T$1000,"X",Consolidado!$H$5:$H$1000,IF($D$9="Todos","&gt;0",$D$9))&lt;&gt;_xlfn.MINIFS(Consolidado!$B$5:$B$1000,Consolidado!$E$5:$E$1000,$B47,Consolidado!$C$5:$C$1000,"Comité de Supervisión",Consolidado!$T$5:$T$1000,"X",Consolidado!$H$5:$H$1000,IF($D$9="Todos","&gt;0",$D$9))," y "&amp;TEXT(DAY(_xlfn.MAXIFS(Consolidado!$B$5:$B$1000,Consolidado!$E$5:$E$1000,$B47,Consolidado!$C$5:$C$1000,"Comité de Supervisión",Consolidado!$T$5:$T$1000,"X",Consolidado!$H$5:$H$1000,IF($D$9="Todos","&gt;0",$D$9))),"00")&amp;"/"&amp;TEXT(MONTH(_xlfn.MAXIFS(Consolidado!$B$5:$B$1000,Consolidado!$E$5:$E$1000,$B47,Consolidado!$C$5:$C$1000,"Comité de Supervisión",Consolidado!$T$5:$T$1000,"X",Consolidado!$H$5:$H$1000,IF($D$9="Todos","&gt;0",$D$9))),"00")&amp;IF($D$9="Todos","/"&amp;RIGHT(YEAR(_xlfn.MAXIFS(Consolidado!$B$5:$B$1000,Consolidado!$E$5:$E$1000,$B47,Consolidado!$C$5:$C$1000,"Comité de Supervisión",Consolidado!$T$5:$T$1000,"X",Consolidado!$H$5:$H$1000,IF($D$9="Todos","&gt;0",$D$9))),2),""),""),""),IF(SUMIFS(Consolidado!$AD$5:$AD$1000,Consolidado!$E$5:$E$1000,$B47,Consolidado!$C$5:$C$1000,"Consejo de Administración",Consolidado!$T$5:$T$1000,"X",Consolidado!$H$5:$H$1000,IF($D$9="Todos","&gt;0",$D$9))&gt;0,"Consejo "&amp;TEXT(DAY(_xlfn.MINIFS(Consolidado!$B$5:$B$1000,Consolidado!$E$5:$E$1000,$B47,Consolidado!$C$5:$C$1000,"Consejo de Administración",Consolidado!$T$5:$T$1000,"X",Consolidado!$H$5:$H$1000,IF($D$9="Todos","&gt;0",$D$9))),"00")&amp;"/"&amp;TEXT(MONTH(_xlfn.MINIFS(Consolidado!$B$5:$B$1000,Consolidado!$E$5:$E$1000,$B47,Consolidado!$C$5:$C$1000,"Consejo de Administración",Consolidado!$T$5:$T$1000,"X",Consolidado!$H$5:$H$1000,IF($D$9="Todos","&gt;0",$D$9))),"00")&amp;IF($D$9="Todos","/"&amp;RIGHT(YEAR(_xlfn.MINIFS(Consolidado!$B$5:$B$1000,Consolidado!$E$5:$E$1000,$B47,Consolidado!$C$5:$C$1000,"Consejo de Administración",Consolidado!$T$5:$T$1000,"X",Consolidado!$H$5:$H$1000,IF($D$9="Todos","&gt;0",$D$9))),2),"")&amp;IF(_xlfn.MAXIFS(Consolidado!$B$5:$B$1000,Consolidado!$E$5:$E$1000,$B47,Consolidado!$C$5:$C$1000,"Consejo de Administración",Consolidado!$T$5:$T$1000,"X",Consolidado!$H$5:$H$1000,IF($D$9="Todos","&gt;0",$D$9))&lt;&gt;_xlfn.MINIFS(Consolidado!$B$5:$B$1000,Consolidado!$E$5:$E$1000,$B47,Consolidado!$C$5:$C$1000,"Consejo de Administración",Consolidado!$T$5:$T$1000,"X",Consolidado!$H$5:$H$1000,IF($D$9="Todos","&gt;0",$D$9))," y "&amp;TEXT(DAY(_xlfn.MAXIFS(Consolidado!$B$5:$B$1000,Consolidado!$E$5:$E$1000,$B47,Consolidado!$C$5:$C$1000,"Consejo de Administración",Consolidado!$T$5:$T$1000,"X",Consolidado!$H$5:$H$1000,IF($D$9="Todos","&gt;0",$D$9))),"00")&amp;"/"&amp;TEXT(MONTH(_xlfn.MAXIFS(Consolidado!$B$5:$B$1000,Consolidado!$E$5:$E$1000,$B47,Consolidado!$C$5:$C$1000,"Consejo de Administración",Consolidado!$T$5:$T$1000,"X",Consolidado!$H$5:$H$1000,IF($D$9="Todos","&gt;0",$D$9))),"00")&amp;IF($D$9="Todos","/"&amp;RIGHT(YEAR(_xlfn.MAXIFS(Consolidado!$B$5:$B$1000,Consolidado!$E$5:$E$1000,$B47,Consolidado!$C$5:$C$1000,"Consejo de Administración",Consolidado!$T$5:$T$1000,"X",Consolidado!$H$5:$H$1000,IF($D$9="Todos","&gt;0",$D$9))),2),""),""),""),IF(SUMIFS(Consolidado!$AD$5:$AD$1000,Consolidado!$E$5:$E$1000,$B47,Consolidado!$C$5:$C$1000,"Otros",Consolidado!$T$5:$T$1000,"X",Consolidado!$H$5:$H$1000,IF($D$9="Todos","&gt;0",$D$9))&gt;0,"Otros "&amp;TEXT(DAY(_xlfn.MINIFS(Consolidado!$B$5:$B$1000,Consolidado!$E$5:$E$1000,$B47,Consolidado!$C$5:$C$1000,"Otros",Consolidado!$T$5:$T$1000,"X",Consolidado!$H$5:$H$1000,IF($D$9="Todos","&gt;0",$D$9))),"00")&amp;"/"&amp;TEXT(MONTH(_xlfn.MINIFS(Consolidado!$B$5:$B$1000,Consolidado!$E$5:$E$1000,$B47,Consolidado!$C$5:$C$1000,"Otros",Consolidado!$T$5:$T$1000,"X",Consolidado!$H$5:$H$1000,IF($D$9="Todos","&gt;0",$D$9))),"00")&amp;IF($D$9="Todos","/"&amp;RIGHT(YEAR(_xlfn.MINIFS(Consolidado!$B$5:$B$1000,Consolidado!$E$5:$E$1000,$B47,Consolidado!$C$5:$C$1000,"Otros",Consolidado!$T$5:$T$1000,"X",Consolidado!$H$5:$H$1000,IF($D$9="Todos","&gt;0",$D$9))),2),"")&amp;IF(_xlfn.MAXIFS(Consolidado!$B$5:$B$1000,Consolidado!$E$5:$E$1000,$B47,Consolidado!$C$5:$C$1000,"Otros",Consolidado!$T$5:$T$1000,"X",Consolidado!$H$5:$H$1000,IF($D$9="Todos","&gt;0",$D$9))&lt;&gt;_xlfn.MINIFS(Consolidado!$B$5:$B$1000,Consolidado!$E$5:$E$1000,$B47,Consolidado!$C$5:$C$1000,"Otros",Consolidado!$T$5:$T$1000,"X",Consolidado!$H$5:$H$1000,IF($D$9="Todos","&gt;0",$D$9))," y "&amp;TEXT(DAY(_xlfn.MAXIFS(Consolidado!$B$5:$B$1000,Consolidado!$E$5:$E$1000,$B47,Consolidado!$C$5:$C$1000,"Otros",Consolidado!$T$5:$T$1000,"X",Consolidado!$H$5:$H$1000,IF($D$9="Todos","&gt;0",$D$9))),"00")&amp;"/"&amp;TEXT(MONTH(_xlfn.MAXIFS(Consolidado!$B$5:$B$1000,Consolidado!$E$5:$E$1000,$B47,Consolidado!$C$5:$C$1000,"Otros",Consolidado!$T$5:$T$1000,"X",Consolidado!$H$5:$H$1000,IF($D$9="Todos","&gt;0",$D$9))),"00")&amp;IF($D$9="Todos","/"&amp;RIGHT(YEAR(_xlfn.MAXIFS(Consolidado!$B$5:$B$1000,Consolidado!$E$5:$E$1000,$B47,Consolidado!$C$5:$C$1000,"Otros",Consolidado!$T$5:$T$1000,"X",Consolidado!$H$5:$H$1000,IF($D$9="Todos","&gt;0",$D$9))),2),""),""),""))</f>
        <v/>
      </c>
      <c r="AD47" s="38" t="str">
        <f aca="false">Catálogos!C27</f>
        <v>Estabilidad financiera y garantía de depósitos</v>
      </c>
      <c r="AE47" s="38" t="str">
        <f aca="false">Catálogos!D27</f>
        <v>Ley de Estabilidad del SF</v>
      </c>
      <c r="AF47" s="38" t="n">
        <f aca="false">IF(AD47="",0,IF($D$9="Todos",SUMIFS(Consolidado!$AD$5:$AD$1000,Consolidado!$E$5:$E$1000,AD47,Consolidado!$C$5:$C$1000,"Auditoría Interna"),SUMIFS(Consolidado!$AD$5:$AD$1000,Consolidado!$E$5:$E$1000,AD47,Consolidado!$C$5:$C$1000,"Auditoría Interna",Consolidado!$H$5:$H$1000,$D$9)))</f>
        <v>0</v>
      </c>
      <c r="AG47" s="38" t="n">
        <f aca="false">IF(AD47="",0,IF($D$9="Todos",SUMIFS(Consolidado!$AD$5:$AD$1000,Consolidado!$E$5:$E$1000,AD47,Consolidado!$C$5:$C$1000,"Auditoría Externa"),SUMIFS(Consolidado!$AD$5:$AD$1000,Consolidado!$E$5:$E$1000,AD47,Consolidado!$C$5:$C$1000,"Auditoría Externa",Consolidado!$H$5:$H$1000,$D$9)))</f>
        <v>0</v>
      </c>
      <c r="AH47" s="38" t="n">
        <f aca="false">IF(AD47="",0,IF($D$9="Todos",SUMIFS(Consolidado!$AD$5:$AD$1000,Consolidado!$E$5:$E$1000,AD47,Consolidado!$C$5:$C$1000,"SSF"),SUMIFS(Consolidado!$AD$5:$AD$1000,Consolidado!$E$5:$E$1000,AD47,Consolidado!$C$5:$C$1000,"SSF",Consolidado!$H$5:$H$1000,$D$9)))</f>
        <v>1</v>
      </c>
      <c r="AI47" s="38" t="n">
        <f aca="false">IF(AD47="",0,IF($D$9="Todos",SUMIFS(Consolidado!$AD$5:$AD$1000,Consolidado!$E$5:$E$1000,AD47),SUMIFS(Consolidado!$AD$5:$AD$1000,Consolidado!$E$5:$E$1000,AD47,Consolidado!$H$5:$H$1000,$D$9))-SUM(AF47:AH47))</f>
        <v>0</v>
      </c>
      <c r="AJ47" s="38" t="n">
        <f aca="false">SUM(AF47:AI47)</f>
        <v>1</v>
      </c>
      <c r="AK47" s="38" t="n">
        <f aca="false">(AF47&gt;0)+(AG47&gt;0)+(AH47&gt;0)+(IF($D$9="Todos",SUMIFS(Consolidado!$AD$5:$AD$1000,Consolidado!$E$5:$E$1000,AD47,Consolidado!$C$5:$C$1000,"Comité de Supervisión"),SUMIFS(Consolidado!$AD$5:$AD$1000,Consolidado!$E$5:$E$1000,AD47,Consolidado!$C$5:$C$1000,"Comité de Supervisión",Consolidado!$H$5:$H$1000,$D$9))&gt;0)+(IF($D$9="Todos",SUMIFS(Consolidado!$AD$5:$AD$1000,Consolidado!$E$5:$E$1000,AD47,Consolidado!$C$5:$C$1000,"Consejo de Administración"),SUMIFS(Consolidado!$AD$5:$AD$1000,Consolidado!$E$5:$E$1000,AD47,Consolidado!$C$5:$C$1000,"Consejo de Administración",Consolidado!$H$5:$H$1000,$D$9))&gt;0)+(IF($D$9="Todos",SUMIFS(Consolidado!$AD$5:$AD$1000,Consolidado!$E$5:$E$1000,AD47,Consolidado!$C$5:$C$1000,"Otros"),SUMIFS(Consolidado!$AD$5:$AD$1000,Consolidado!$E$5:$E$1000,AD47,Consolidado!$C$5:$C$1000,"Otros",Consolidado!$H$5:$H$1000,$D$9))&gt;0)</f>
        <v>1</v>
      </c>
      <c r="AL47" s="38" t="n">
        <f aca="false">IF(AD47="",-1,AJ47*10000+AK47*100-ROW()/1000)</f>
        <v>10099.953</v>
      </c>
      <c r="AM47" s="38" t="str">
        <f aca="false" t="array" ref="AM47:AM47">_xlfn.TEXTJOIN(", ",TRUE(),IF((Consolidado!$E$5:$E$1000=AD47)*((($D$9="Todos")+(Consolidado!$H$5:$H$1000=$D$9))&gt;0),Consolidado!$AE$5:$AE$1000,""))</f>
        <v>SSF – 21 de Agosto 2026</v>
      </c>
      <c r="AN47" s="38" t="str">
        <f aca="false" t="array" ref="AN47:AN47">_xlfn.TEXTJOIN(", ",TRUE(),IF(Consolidado!$E$5:$E$1000=AD47,Consolidado!$AE$5:$AE$1000,""))</f>
        <v>SSF – 21 de Agosto 2026</v>
      </c>
    </row>
    <row r="48" customFormat="false" ht="39.75" hidden="false" customHeight="true" outlineLevel="0" collapsed="false">
      <c r="A48" s="31" t="n">
        <v>27</v>
      </c>
      <c r="B48" s="32" t="str">
        <f aca="false">INDEX($AD$22:$AD$51,MATCH(LARGE($AL$22:$AL$51,27),$AL$22:$AL$51,0))</f>
        <v>Registro de accionistas</v>
      </c>
      <c r="C48" s="33" t="str">
        <f aca="false">INDEX($AE$22:$AE$51,MATCH(LARGE($AL$22:$AL$51,27),$AL$22:$AL$51,0))</f>
        <v>NRP-37</v>
      </c>
      <c r="D48" s="34" t="n">
        <f aca="false">INDEX($AF$22:$AF$51,MATCH(LARGE($AL$22:$AL$51,27),$AL$22:$AL$51,0))</f>
        <v>0</v>
      </c>
      <c r="E48" s="34" t="n">
        <f aca="false">INDEX($AG$22:$AG$51,MATCH(LARGE($AL$22:$AL$51,27),$AL$22:$AL$51,0))</f>
        <v>0</v>
      </c>
      <c r="F48" s="34" t="n">
        <f aca="false">INDEX($AH$22:$AH$51,MATCH(LARGE($AL$22:$AL$51,27),$AL$22:$AL$51,0))</f>
        <v>0</v>
      </c>
      <c r="G48" s="34" t="n">
        <f aca="false">INDEX($AI$22:$AI$51,MATCH(LARGE($AL$22:$AL$51,27),$AL$22:$AL$51,0))</f>
        <v>0</v>
      </c>
      <c r="H48" s="35" t="n">
        <f aca="false">INDEX($AJ$22:$AJ$51,MATCH(LARGE($AL$22:$AL$51,27),$AL$22:$AL$51,0))</f>
        <v>0</v>
      </c>
      <c r="I48" s="36" t="str">
        <f aca="false">IF(INDEX($AK$22:$AK$51,MATCH(LARGE($AL$22:$AL$51,27),$AL$22:$AL$51,0))&gt;=2,"SÍ ("&amp;INDEX($AK$22:$AK$51,MATCH(LARGE($AL$22:$AL$51,27),$AL$22:$AL$51,0))&amp;" entidades)","No")</f>
        <v>No</v>
      </c>
      <c r="J48" s="13" t="str">
        <f aca="false">IF(INDEX($AJ$22:$AJ$51,MATCH(LARGE($AL$22:$AL$51,27),$AL$22:$AL$51,0))&gt;0,INDEX($AM$22:$AM$51,MATCH(LARGE($AL$22:$AL$51,27),$AL$22:$AL$51,0)),IF(INDEX($AN$22:$AN$51,MATCH(LARGE($AL$22:$AL$51,27),$AL$22:$AL$51,0))="","Nunca lo han pedido","No lo pidieron en "&amp;$D$9&amp;". Lo pidieron: "&amp;INDEX($AN$22:$AN$51,MATCH(LARGE($AL$22:$AL$51,27),$AL$22:$AL$51,0))))</f>
        <v>No lo pidieron en 2026. Lo pidieron: SSF – 11 de Febrero 2025</v>
      </c>
      <c r="K48" s="37" t="str">
        <f aca="false">_xlfn.TEXTJOIN(" +"&amp;CHAR(10),TRUE(),IF(SUMIFS(Consolidado!$AD$5:$AD$1000,Consolidado!$E$5:$E$1000,$B48,Consolidado!$C$5:$C$1000,"Auditoría Interna",Consolidado!$I$5:$I$1000,"X",Consolidado!$H$5:$H$1000,IF($D$9="Todos","&gt;0",$D$9))&gt;0,"Interna "&amp;TEXT(DAY(_xlfn.MINIFS(Consolidado!$B$5:$B$1000,Consolidado!$E$5:$E$1000,$B48,Consolidado!$C$5:$C$1000,"Auditoría Interna",Consolidado!$I$5:$I$1000,"X",Consolidado!$H$5:$H$1000,IF($D$9="Todos","&gt;0",$D$9))),"00")&amp;"/"&amp;TEXT(MONTH(_xlfn.MINIFS(Consolidado!$B$5:$B$1000,Consolidado!$E$5:$E$1000,$B48,Consolidado!$C$5:$C$1000,"Auditoría Interna",Consolidado!$I$5:$I$1000,"X",Consolidado!$H$5:$H$1000,IF($D$9="Todos","&gt;0",$D$9))),"00")&amp;IF($D$9="Todos","/"&amp;RIGHT(YEAR(_xlfn.MINIFS(Consolidado!$B$5:$B$1000,Consolidado!$E$5:$E$1000,$B48,Consolidado!$C$5:$C$1000,"Auditoría Interna",Consolidado!$I$5:$I$1000,"X",Consolidado!$H$5:$H$1000,IF($D$9="Todos","&gt;0",$D$9))),2),"")&amp;IF(_xlfn.MAXIFS(Consolidado!$B$5:$B$1000,Consolidado!$E$5:$E$1000,$B48,Consolidado!$C$5:$C$1000,"Auditoría Interna",Consolidado!$I$5:$I$1000,"X",Consolidado!$H$5:$H$1000,IF($D$9="Todos","&gt;0",$D$9))&lt;&gt;_xlfn.MINIFS(Consolidado!$B$5:$B$1000,Consolidado!$E$5:$E$1000,$B48,Consolidado!$C$5:$C$1000,"Auditoría Interna",Consolidado!$I$5:$I$1000,"X",Consolidado!$H$5:$H$1000,IF($D$9="Todos","&gt;0",$D$9))," y "&amp;TEXT(DAY(_xlfn.MAXIFS(Consolidado!$B$5:$B$1000,Consolidado!$E$5:$E$1000,$B48,Consolidado!$C$5:$C$1000,"Auditoría Interna",Consolidado!$I$5:$I$1000,"X",Consolidado!$H$5:$H$1000,IF($D$9="Todos","&gt;0",$D$9))),"00")&amp;"/"&amp;TEXT(MONTH(_xlfn.MAXIFS(Consolidado!$B$5:$B$1000,Consolidado!$E$5:$E$1000,$B48,Consolidado!$C$5:$C$1000,"Auditoría Interna",Consolidado!$I$5:$I$1000,"X",Consolidado!$H$5:$H$1000,IF($D$9="Todos","&gt;0",$D$9))),"00")&amp;IF($D$9="Todos","/"&amp;RIGHT(YEAR(_xlfn.MAXIFS(Consolidado!$B$5:$B$1000,Consolidado!$E$5:$E$1000,$B48,Consolidado!$C$5:$C$1000,"Auditoría Interna",Consolidado!$I$5:$I$1000,"X",Consolidado!$H$5:$H$1000,IF($D$9="Todos","&gt;0",$D$9))),2),""),""),""),IF(SUMIFS(Consolidado!$AD$5:$AD$1000,Consolidado!$E$5:$E$1000,$B48,Consolidado!$C$5:$C$1000,"Auditoría Externa",Consolidado!$I$5:$I$1000,"X",Consolidado!$H$5:$H$1000,IF($D$9="Todos","&gt;0",$D$9))&gt;0,"Externa "&amp;TEXT(DAY(_xlfn.MINIFS(Consolidado!$B$5:$B$1000,Consolidado!$E$5:$E$1000,$B48,Consolidado!$C$5:$C$1000,"Auditoría Externa",Consolidado!$I$5:$I$1000,"X",Consolidado!$H$5:$H$1000,IF($D$9="Todos","&gt;0",$D$9))),"00")&amp;"/"&amp;TEXT(MONTH(_xlfn.MINIFS(Consolidado!$B$5:$B$1000,Consolidado!$E$5:$E$1000,$B48,Consolidado!$C$5:$C$1000,"Auditoría Externa",Consolidado!$I$5:$I$1000,"X",Consolidado!$H$5:$H$1000,IF($D$9="Todos","&gt;0",$D$9))),"00")&amp;IF($D$9="Todos","/"&amp;RIGHT(YEAR(_xlfn.MINIFS(Consolidado!$B$5:$B$1000,Consolidado!$E$5:$E$1000,$B48,Consolidado!$C$5:$C$1000,"Auditoría Externa",Consolidado!$I$5:$I$1000,"X",Consolidado!$H$5:$H$1000,IF($D$9="Todos","&gt;0",$D$9))),2),"")&amp;IF(_xlfn.MAXIFS(Consolidado!$B$5:$B$1000,Consolidado!$E$5:$E$1000,$B48,Consolidado!$C$5:$C$1000,"Auditoría Externa",Consolidado!$I$5:$I$1000,"X",Consolidado!$H$5:$H$1000,IF($D$9="Todos","&gt;0",$D$9))&lt;&gt;_xlfn.MINIFS(Consolidado!$B$5:$B$1000,Consolidado!$E$5:$E$1000,$B48,Consolidado!$C$5:$C$1000,"Auditoría Externa",Consolidado!$I$5:$I$1000,"X",Consolidado!$H$5:$H$1000,IF($D$9="Todos","&gt;0",$D$9))," y "&amp;TEXT(DAY(_xlfn.MAXIFS(Consolidado!$B$5:$B$1000,Consolidado!$E$5:$E$1000,$B48,Consolidado!$C$5:$C$1000,"Auditoría Externa",Consolidado!$I$5:$I$1000,"X",Consolidado!$H$5:$H$1000,IF($D$9="Todos","&gt;0",$D$9))),"00")&amp;"/"&amp;TEXT(MONTH(_xlfn.MAXIFS(Consolidado!$B$5:$B$1000,Consolidado!$E$5:$E$1000,$B48,Consolidado!$C$5:$C$1000,"Auditoría Externa",Consolidado!$I$5:$I$1000,"X",Consolidado!$H$5:$H$1000,IF($D$9="Todos","&gt;0",$D$9))),"00")&amp;IF($D$9="Todos","/"&amp;RIGHT(YEAR(_xlfn.MAXIFS(Consolidado!$B$5:$B$1000,Consolidado!$E$5:$E$1000,$B48,Consolidado!$C$5:$C$1000,"Auditoría Externa",Consolidado!$I$5:$I$1000,"X",Consolidado!$H$5:$H$1000,IF($D$9="Todos","&gt;0",$D$9))),2),""),""),""),IF(SUMIFS(Consolidado!$AD$5:$AD$1000,Consolidado!$E$5:$E$1000,$B48,Consolidado!$C$5:$C$1000,"SSF",Consolidado!$I$5:$I$1000,"X",Consolidado!$H$5:$H$1000,IF($D$9="Todos","&gt;0",$D$9))&gt;0,"SSF "&amp;TEXT(DAY(_xlfn.MINIFS(Consolidado!$B$5:$B$1000,Consolidado!$E$5:$E$1000,$B48,Consolidado!$C$5:$C$1000,"SSF",Consolidado!$I$5:$I$1000,"X",Consolidado!$H$5:$H$1000,IF($D$9="Todos","&gt;0",$D$9))),"00")&amp;"/"&amp;TEXT(MONTH(_xlfn.MINIFS(Consolidado!$B$5:$B$1000,Consolidado!$E$5:$E$1000,$B48,Consolidado!$C$5:$C$1000,"SSF",Consolidado!$I$5:$I$1000,"X",Consolidado!$H$5:$H$1000,IF($D$9="Todos","&gt;0",$D$9))),"00")&amp;IF($D$9="Todos","/"&amp;RIGHT(YEAR(_xlfn.MINIFS(Consolidado!$B$5:$B$1000,Consolidado!$E$5:$E$1000,$B48,Consolidado!$C$5:$C$1000,"SSF",Consolidado!$I$5:$I$1000,"X",Consolidado!$H$5:$H$1000,IF($D$9="Todos","&gt;0",$D$9))),2),"")&amp;IF(_xlfn.MAXIFS(Consolidado!$B$5:$B$1000,Consolidado!$E$5:$E$1000,$B48,Consolidado!$C$5:$C$1000,"SSF",Consolidado!$I$5:$I$1000,"X",Consolidado!$H$5:$H$1000,IF($D$9="Todos","&gt;0",$D$9))&lt;&gt;_xlfn.MINIFS(Consolidado!$B$5:$B$1000,Consolidado!$E$5:$E$1000,$B48,Consolidado!$C$5:$C$1000,"SSF",Consolidado!$I$5:$I$1000,"X",Consolidado!$H$5:$H$1000,IF($D$9="Todos","&gt;0",$D$9))," y "&amp;TEXT(DAY(_xlfn.MAXIFS(Consolidado!$B$5:$B$1000,Consolidado!$E$5:$E$1000,$B48,Consolidado!$C$5:$C$1000,"SSF",Consolidado!$I$5:$I$1000,"X",Consolidado!$H$5:$H$1000,IF($D$9="Todos","&gt;0",$D$9))),"00")&amp;"/"&amp;TEXT(MONTH(_xlfn.MAXIFS(Consolidado!$B$5:$B$1000,Consolidado!$E$5:$E$1000,$B48,Consolidado!$C$5:$C$1000,"SSF",Consolidado!$I$5:$I$1000,"X",Consolidado!$H$5:$H$1000,IF($D$9="Todos","&gt;0",$D$9))),"00")&amp;IF($D$9="Todos","/"&amp;RIGHT(YEAR(_xlfn.MAXIFS(Consolidado!$B$5:$B$1000,Consolidado!$E$5:$E$1000,$B48,Consolidado!$C$5:$C$1000,"SSF",Consolidado!$I$5:$I$1000,"X",Consolidado!$H$5:$H$1000,IF($D$9="Todos","&gt;0",$D$9))),2),""),""),""),IF(SUMIFS(Consolidado!$AD$5:$AD$1000,Consolidado!$E$5:$E$1000,$B48,Consolidado!$C$5:$C$1000,"Comité de Supervisión",Consolidado!$I$5:$I$1000,"X",Consolidado!$H$5:$H$1000,IF($D$9="Todos","&gt;0",$D$9))&gt;0,"Comité Sup. "&amp;TEXT(DAY(_xlfn.MINIFS(Consolidado!$B$5:$B$1000,Consolidado!$E$5:$E$1000,$B48,Consolidado!$C$5:$C$1000,"Comité de Supervisión",Consolidado!$I$5:$I$1000,"X",Consolidado!$H$5:$H$1000,IF($D$9="Todos","&gt;0",$D$9))),"00")&amp;"/"&amp;TEXT(MONTH(_xlfn.MINIFS(Consolidado!$B$5:$B$1000,Consolidado!$E$5:$E$1000,$B48,Consolidado!$C$5:$C$1000,"Comité de Supervisión",Consolidado!$I$5:$I$1000,"X",Consolidado!$H$5:$H$1000,IF($D$9="Todos","&gt;0",$D$9))),"00")&amp;IF($D$9="Todos","/"&amp;RIGHT(YEAR(_xlfn.MINIFS(Consolidado!$B$5:$B$1000,Consolidado!$E$5:$E$1000,$B48,Consolidado!$C$5:$C$1000,"Comité de Supervisión",Consolidado!$I$5:$I$1000,"X",Consolidado!$H$5:$H$1000,IF($D$9="Todos","&gt;0",$D$9))),2),"")&amp;IF(_xlfn.MAXIFS(Consolidado!$B$5:$B$1000,Consolidado!$E$5:$E$1000,$B48,Consolidado!$C$5:$C$1000,"Comité de Supervisión",Consolidado!$I$5:$I$1000,"X",Consolidado!$H$5:$H$1000,IF($D$9="Todos","&gt;0",$D$9))&lt;&gt;_xlfn.MINIFS(Consolidado!$B$5:$B$1000,Consolidado!$E$5:$E$1000,$B48,Consolidado!$C$5:$C$1000,"Comité de Supervisión",Consolidado!$I$5:$I$1000,"X",Consolidado!$H$5:$H$1000,IF($D$9="Todos","&gt;0",$D$9))," y "&amp;TEXT(DAY(_xlfn.MAXIFS(Consolidado!$B$5:$B$1000,Consolidado!$E$5:$E$1000,$B48,Consolidado!$C$5:$C$1000,"Comité de Supervisión",Consolidado!$I$5:$I$1000,"X",Consolidado!$H$5:$H$1000,IF($D$9="Todos","&gt;0",$D$9))),"00")&amp;"/"&amp;TEXT(MONTH(_xlfn.MAXIFS(Consolidado!$B$5:$B$1000,Consolidado!$E$5:$E$1000,$B48,Consolidado!$C$5:$C$1000,"Comité de Supervisión",Consolidado!$I$5:$I$1000,"X",Consolidado!$H$5:$H$1000,IF($D$9="Todos","&gt;0",$D$9))),"00")&amp;IF($D$9="Todos","/"&amp;RIGHT(YEAR(_xlfn.MAXIFS(Consolidado!$B$5:$B$1000,Consolidado!$E$5:$E$1000,$B48,Consolidado!$C$5:$C$1000,"Comité de Supervisión",Consolidado!$I$5:$I$1000,"X",Consolidado!$H$5:$H$1000,IF($D$9="Todos","&gt;0",$D$9))),2),""),""),""),IF(SUMIFS(Consolidado!$AD$5:$AD$1000,Consolidado!$E$5:$E$1000,$B48,Consolidado!$C$5:$C$1000,"Consejo de Administración",Consolidado!$I$5:$I$1000,"X",Consolidado!$H$5:$H$1000,IF($D$9="Todos","&gt;0",$D$9))&gt;0,"Consejo "&amp;TEXT(DAY(_xlfn.MINIFS(Consolidado!$B$5:$B$1000,Consolidado!$E$5:$E$1000,$B48,Consolidado!$C$5:$C$1000,"Consejo de Administración",Consolidado!$I$5:$I$1000,"X",Consolidado!$H$5:$H$1000,IF($D$9="Todos","&gt;0",$D$9))),"00")&amp;"/"&amp;TEXT(MONTH(_xlfn.MINIFS(Consolidado!$B$5:$B$1000,Consolidado!$E$5:$E$1000,$B48,Consolidado!$C$5:$C$1000,"Consejo de Administración",Consolidado!$I$5:$I$1000,"X",Consolidado!$H$5:$H$1000,IF($D$9="Todos","&gt;0",$D$9))),"00")&amp;IF($D$9="Todos","/"&amp;RIGHT(YEAR(_xlfn.MINIFS(Consolidado!$B$5:$B$1000,Consolidado!$E$5:$E$1000,$B48,Consolidado!$C$5:$C$1000,"Consejo de Administración",Consolidado!$I$5:$I$1000,"X",Consolidado!$H$5:$H$1000,IF($D$9="Todos","&gt;0",$D$9))),2),"")&amp;IF(_xlfn.MAXIFS(Consolidado!$B$5:$B$1000,Consolidado!$E$5:$E$1000,$B48,Consolidado!$C$5:$C$1000,"Consejo de Administración",Consolidado!$I$5:$I$1000,"X",Consolidado!$H$5:$H$1000,IF($D$9="Todos","&gt;0",$D$9))&lt;&gt;_xlfn.MINIFS(Consolidado!$B$5:$B$1000,Consolidado!$E$5:$E$1000,$B48,Consolidado!$C$5:$C$1000,"Consejo de Administración",Consolidado!$I$5:$I$1000,"X",Consolidado!$H$5:$H$1000,IF($D$9="Todos","&gt;0",$D$9))," y "&amp;TEXT(DAY(_xlfn.MAXIFS(Consolidado!$B$5:$B$1000,Consolidado!$E$5:$E$1000,$B48,Consolidado!$C$5:$C$1000,"Consejo de Administración",Consolidado!$I$5:$I$1000,"X",Consolidado!$H$5:$H$1000,IF($D$9="Todos","&gt;0",$D$9))),"00")&amp;"/"&amp;TEXT(MONTH(_xlfn.MAXIFS(Consolidado!$B$5:$B$1000,Consolidado!$E$5:$E$1000,$B48,Consolidado!$C$5:$C$1000,"Consejo de Administración",Consolidado!$I$5:$I$1000,"X",Consolidado!$H$5:$H$1000,IF($D$9="Todos","&gt;0",$D$9))),"00")&amp;IF($D$9="Todos","/"&amp;RIGHT(YEAR(_xlfn.MAXIFS(Consolidado!$B$5:$B$1000,Consolidado!$E$5:$E$1000,$B48,Consolidado!$C$5:$C$1000,"Consejo de Administración",Consolidado!$I$5:$I$1000,"X",Consolidado!$H$5:$H$1000,IF($D$9="Todos","&gt;0",$D$9))),2),""),""),""),IF(SUMIFS(Consolidado!$AD$5:$AD$1000,Consolidado!$E$5:$E$1000,$B48,Consolidado!$C$5:$C$1000,"Otros",Consolidado!$I$5:$I$1000,"X",Consolidado!$H$5:$H$1000,IF($D$9="Todos","&gt;0",$D$9))&gt;0,"Otros "&amp;TEXT(DAY(_xlfn.MINIFS(Consolidado!$B$5:$B$1000,Consolidado!$E$5:$E$1000,$B48,Consolidado!$C$5:$C$1000,"Otros",Consolidado!$I$5:$I$1000,"X",Consolidado!$H$5:$H$1000,IF($D$9="Todos","&gt;0",$D$9))),"00")&amp;"/"&amp;TEXT(MONTH(_xlfn.MINIFS(Consolidado!$B$5:$B$1000,Consolidado!$E$5:$E$1000,$B48,Consolidado!$C$5:$C$1000,"Otros",Consolidado!$I$5:$I$1000,"X",Consolidado!$H$5:$H$1000,IF($D$9="Todos","&gt;0",$D$9))),"00")&amp;IF($D$9="Todos","/"&amp;RIGHT(YEAR(_xlfn.MINIFS(Consolidado!$B$5:$B$1000,Consolidado!$E$5:$E$1000,$B48,Consolidado!$C$5:$C$1000,"Otros",Consolidado!$I$5:$I$1000,"X",Consolidado!$H$5:$H$1000,IF($D$9="Todos","&gt;0",$D$9))),2),"")&amp;IF(_xlfn.MAXIFS(Consolidado!$B$5:$B$1000,Consolidado!$E$5:$E$1000,$B48,Consolidado!$C$5:$C$1000,"Otros",Consolidado!$I$5:$I$1000,"X",Consolidado!$H$5:$H$1000,IF($D$9="Todos","&gt;0",$D$9))&lt;&gt;_xlfn.MINIFS(Consolidado!$B$5:$B$1000,Consolidado!$E$5:$E$1000,$B48,Consolidado!$C$5:$C$1000,"Otros",Consolidado!$I$5:$I$1000,"X",Consolidado!$H$5:$H$1000,IF($D$9="Todos","&gt;0",$D$9))," y "&amp;TEXT(DAY(_xlfn.MAXIFS(Consolidado!$B$5:$B$1000,Consolidado!$E$5:$E$1000,$B48,Consolidado!$C$5:$C$1000,"Otros",Consolidado!$I$5:$I$1000,"X",Consolidado!$H$5:$H$1000,IF($D$9="Todos","&gt;0",$D$9))),"00")&amp;"/"&amp;TEXT(MONTH(_xlfn.MAXIFS(Consolidado!$B$5:$B$1000,Consolidado!$E$5:$E$1000,$B48,Consolidado!$C$5:$C$1000,"Otros",Consolidado!$I$5:$I$1000,"X",Consolidado!$H$5:$H$1000,IF($D$9="Todos","&gt;0",$D$9))),"00")&amp;IF($D$9="Todos","/"&amp;RIGHT(YEAR(_xlfn.MAXIFS(Consolidado!$B$5:$B$1000,Consolidado!$E$5:$E$1000,$B48,Consolidado!$C$5:$C$1000,"Otros",Consolidado!$I$5:$I$1000,"X",Consolidado!$H$5:$H$1000,IF($D$9="Todos","&gt;0",$D$9))),2),""),""),""))</f>
        <v/>
      </c>
      <c r="L48" s="37" t="str">
        <f aca="false">_xlfn.TEXTJOIN(" +"&amp;CHAR(10),TRUE(),IF(SUMIFS(Consolidado!$AD$5:$AD$1000,Consolidado!$E$5:$E$1000,$B48,Consolidado!$C$5:$C$1000,"Auditoría Interna",Consolidado!$J$5:$J$1000,"X",Consolidado!$H$5:$H$1000,IF($D$9="Todos","&gt;0",$D$9))&gt;0,"Interna "&amp;TEXT(DAY(_xlfn.MINIFS(Consolidado!$B$5:$B$1000,Consolidado!$E$5:$E$1000,$B48,Consolidado!$C$5:$C$1000,"Auditoría Interna",Consolidado!$J$5:$J$1000,"X",Consolidado!$H$5:$H$1000,IF($D$9="Todos","&gt;0",$D$9))),"00")&amp;"/"&amp;TEXT(MONTH(_xlfn.MINIFS(Consolidado!$B$5:$B$1000,Consolidado!$E$5:$E$1000,$B48,Consolidado!$C$5:$C$1000,"Auditoría Interna",Consolidado!$J$5:$J$1000,"X",Consolidado!$H$5:$H$1000,IF($D$9="Todos","&gt;0",$D$9))),"00")&amp;IF($D$9="Todos","/"&amp;RIGHT(YEAR(_xlfn.MINIFS(Consolidado!$B$5:$B$1000,Consolidado!$E$5:$E$1000,$B48,Consolidado!$C$5:$C$1000,"Auditoría Interna",Consolidado!$J$5:$J$1000,"X",Consolidado!$H$5:$H$1000,IF($D$9="Todos","&gt;0",$D$9))),2),"")&amp;IF(_xlfn.MAXIFS(Consolidado!$B$5:$B$1000,Consolidado!$E$5:$E$1000,$B48,Consolidado!$C$5:$C$1000,"Auditoría Interna",Consolidado!$J$5:$J$1000,"X",Consolidado!$H$5:$H$1000,IF($D$9="Todos","&gt;0",$D$9))&lt;&gt;_xlfn.MINIFS(Consolidado!$B$5:$B$1000,Consolidado!$E$5:$E$1000,$B48,Consolidado!$C$5:$C$1000,"Auditoría Interna",Consolidado!$J$5:$J$1000,"X",Consolidado!$H$5:$H$1000,IF($D$9="Todos","&gt;0",$D$9))," y "&amp;TEXT(DAY(_xlfn.MAXIFS(Consolidado!$B$5:$B$1000,Consolidado!$E$5:$E$1000,$B48,Consolidado!$C$5:$C$1000,"Auditoría Interna",Consolidado!$J$5:$J$1000,"X",Consolidado!$H$5:$H$1000,IF($D$9="Todos","&gt;0",$D$9))),"00")&amp;"/"&amp;TEXT(MONTH(_xlfn.MAXIFS(Consolidado!$B$5:$B$1000,Consolidado!$E$5:$E$1000,$B48,Consolidado!$C$5:$C$1000,"Auditoría Interna",Consolidado!$J$5:$J$1000,"X",Consolidado!$H$5:$H$1000,IF($D$9="Todos","&gt;0",$D$9))),"00")&amp;IF($D$9="Todos","/"&amp;RIGHT(YEAR(_xlfn.MAXIFS(Consolidado!$B$5:$B$1000,Consolidado!$E$5:$E$1000,$B48,Consolidado!$C$5:$C$1000,"Auditoría Interna",Consolidado!$J$5:$J$1000,"X",Consolidado!$H$5:$H$1000,IF($D$9="Todos","&gt;0",$D$9))),2),""),""),""),IF(SUMIFS(Consolidado!$AD$5:$AD$1000,Consolidado!$E$5:$E$1000,$B48,Consolidado!$C$5:$C$1000,"Auditoría Externa",Consolidado!$J$5:$J$1000,"X",Consolidado!$H$5:$H$1000,IF($D$9="Todos","&gt;0",$D$9))&gt;0,"Externa "&amp;TEXT(DAY(_xlfn.MINIFS(Consolidado!$B$5:$B$1000,Consolidado!$E$5:$E$1000,$B48,Consolidado!$C$5:$C$1000,"Auditoría Externa",Consolidado!$J$5:$J$1000,"X",Consolidado!$H$5:$H$1000,IF($D$9="Todos","&gt;0",$D$9))),"00")&amp;"/"&amp;TEXT(MONTH(_xlfn.MINIFS(Consolidado!$B$5:$B$1000,Consolidado!$E$5:$E$1000,$B48,Consolidado!$C$5:$C$1000,"Auditoría Externa",Consolidado!$J$5:$J$1000,"X",Consolidado!$H$5:$H$1000,IF($D$9="Todos","&gt;0",$D$9))),"00")&amp;IF($D$9="Todos","/"&amp;RIGHT(YEAR(_xlfn.MINIFS(Consolidado!$B$5:$B$1000,Consolidado!$E$5:$E$1000,$B48,Consolidado!$C$5:$C$1000,"Auditoría Externa",Consolidado!$J$5:$J$1000,"X",Consolidado!$H$5:$H$1000,IF($D$9="Todos","&gt;0",$D$9))),2),"")&amp;IF(_xlfn.MAXIFS(Consolidado!$B$5:$B$1000,Consolidado!$E$5:$E$1000,$B48,Consolidado!$C$5:$C$1000,"Auditoría Externa",Consolidado!$J$5:$J$1000,"X",Consolidado!$H$5:$H$1000,IF($D$9="Todos","&gt;0",$D$9))&lt;&gt;_xlfn.MINIFS(Consolidado!$B$5:$B$1000,Consolidado!$E$5:$E$1000,$B48,Consolidado!$C$5:$C$1000,"Auditoría Externa",Consolidado!$J$5:$J$1000,"X",Consolidado!$H$5:$H$1000,IF($D$9="Todos","&gt;0",$D$9))," y "&amp;TEXT(DAY(_xlfn.MAXIFS(Consolidado!$B$5:$B$1000,Consolidado!$E$5:$E$1000,$B48,Consolidado!$C$5:$C$1000,"Auditoría Externa",Consolidado!$J$5:$J$1000,"X",Consolidado!$H$5:$H$1000,IF($D$9="Todos","&gt;0",$D$9))),"00")&amp;"/"&amp;TEXT(MONTH(_xlfn.MAXIFS(Consolidado!$B$5:$B$1000,Consolidado!$E$5:$E$1000,$B48,Consolidado!$C$5:$C$1000,"Auditoría Externa",Consolidado!$J$5:$J$1000,"X",Consolidado!$H$5:$H$1000,IF($D$9="Todos","&gt;0",$D$9))),"00")&amp;IF($D$9="Todos","/"&amp;RIGHT(YEAR(_xlfn.MAXIFS(Consolidado!$B$5:$B$1000,Consolidado!$E$5:$E$1000,$B48,Consolidado!$C$5:$C$1000,"Auditoría Externa",Consolidado!$J$5:$J$1000,"X",Consolidado!$H$5:$H$1000,IF($D$9="Todos","&gt;0",$D$9))),2),""),""),""),IF(SUMIFS(Consolidado!$AD$5:$AD$1000,Consolidado!$E$5:$E$1000,$B48,Consolidado!$C$5:$C$1000,"SSF",Consolidado!$J$5:$J$1000,"X",Consolidado!$H$5:$H$1000,IF($D$9="Todos","&gt;0",$D$9))&gt;0,"SSF "&amp;TEXT(DAY(_xlfn.MINIFS(Consolidado!$B$5:$B$1000,Consolidado!$E$5:$E$1000,$B48,Consolidado!$C$5:$C$1000,"SSF",Consolidado!$J$5:$J$1000,"X",Consolidado!$H$5:$H$1000,IF($D$9="Todos","&gt;0",$D$9))),"00")&amp;"/"&amp;TEXT(MONTH(_xlfn.MINIFS(Consolidado!$B$5:$B$1000,Consolidado!$E$5:$E$1000,$B48,Consolidado!$C$5:$C$1000,"SSF",Consolidado!$J$5:$J$1000,"X",Consolidado!$H$5:$H$1000,IF($D$9="Todos","&gt;0",$D$9))),"00")&amp;IF($D$9="Todos","/"&amp;RIGHT(YEAR(_xlfn.MINIFS(Consolidado!$B$5:$B$1000,Consolidado!$E$5:$E$1000,$B48,Consolidado!$C$5:$C$1000,"SSF",Consolidado!$J$5:$J$1000,"X",Consolidado!$H$5:$H$1000,IF($D$9="Todos","&gt;0",$D$9))),2),"")&amp;IF(_xlfn.MAXIFS(Consolidado!$B$5:$B$1000,Consolidado!$E$5:$E$1000,$B48,Consolidado!$C$5:$C$1000,"SSF",Consolidado!$J$5:$J$1000,"X",Consolidado!$H$5:$H$1000,IF($D$9="Todos","&gt;0",$D$9))&lt;&gt;_xlfn.MINIFS(Consolidado!$B$5:$B$1000,Consolidado!$E$5:$E$1000,$B48,Consolidado!$C$5:$C$1000,"SSF",Consolidado!$J$5:$J$1000,"X",Consolidado!$H$5:$H$1000,IF($D$9="Todos","&gt;0",$D$9))," y "&amp;TEXT(DAY(_xlfn.MAXIFS(Consolidado!$B$5:$B$1000,Consolidado!$E$5:$E$1000,$B48,Consolidado!$C$5:$C$1000,"SSF",Consolidado!$J$5:$J$1000,"X",Consolidado!$H$5:$H$1000,IF($D$9="Todos","&gt;0",$D$9))),"00")&amp;"/"&amp;TEXT(MONTH(_xlfn.MAXIFS(Consolidado!$B$5:$B$1000,Consolidado!$E$5:$E$1000,$B48,Consolidado!$C$5:$C$1000,"SSF",Consolidado!$J$5:$J$1000,"X",Consolidado!$H$5:$H$1000,IF($D$9="Todos","&gt;0",$D$9))),"00")&amp;IF($D$9="Todos","/"&amp;RIGHT(YEAR(_xlfn.MAXIFS(Consolidado!$B$5:$B$1000,Consolidado!$E$5:$E$1000,$B48,Consolidado!$C$5:$C$1000,"SSF",Consolidado!$J$5:$J$1000,"X",Consolidado!$H$5:$H$1000,IF($D$9="Todos","&gt;0",$D$9))),2),""),""),""),IF(SUMIFS(Consolidado!$AD$5:$AD$1000,Consolidado!$E$5:$E$1000,$B48,Consolidado!$C$5:$C$1000,"Comité de Supervisión",Consolidado!$J$5:$J$1000,"X",Consolidado!$H$5:$H$1000,IF($D$9="Todos","&gt;0",$D$9))&gt;0,"Comité Sup. "&amp;TEXT(DAY(_xlfn.MINIFS(Consolidado!$B$5:$B$1000,Consolidado!$E$5:$E$1000,$B48,Consolidado!$C$5:$C$1000,"Comité de Supervisión",Consolidado!$J$5:$J$1000,"X",Consolidado!$H$5:$H$1000,IF($D$9="Todos","&gt;0",$D$9))),"00")&amp;"/"&amp;TEXT(MONTH(_xlfn.MINIFS(Consolidado!$B$5:$B$1000,Consolidado!$E$5:$E$1000,$B48,Consolidado!$C$5:$C$1000,"Comité de Supervisión",Consolidado!$J$5:$J$1000,"X",Consolidado!$H$5:$H$1000,IF($D$9="Todos","&gt;0",$D$9))),"00")&amp;IF($D$9="Todos","/"&amp;RIGHT(YEAR(_xlfn.MINIFS(Consolidado!$B$5:$B$1000,Consolidado!$E$5:$E$1000,$B48,Consolidado!$C$5:$C$1000,"Comité de Supervisión",Consolidado!$J$5:$J$1000,"X",Consolidado!$H$5:$H$1000,IF($D$9="Todos","&gt;0",$D$9))),2),"")&amp;IF(_xlfn.MAXIFS(Consolidado!$B$5:$B$1000,Consolidado!$E$5:$E$1000,$B48,Consolidado!$C$5:$C$1000,"Comité de Supervisión",Consolidado!$J$5:$J$1000,"X",Consolidado!$H$5:$H$1000,IF($D$9="Todos","&gt;0",$D$9))&lt;&gt;_xlfn.MINIFS(Consolidado!$B$5:$B$1000,Consolidado!$E$5:$E$1000,$B48,Consolidado!$C$5:$C$1000,"Comité de Supervisión",Consolidado!$J$5:$J$1000,"X",Consolidado!$H$5:$H$1000,IF($D$9="Todos","&gt;0",$D$9))," y "&amp;TEXT(DAY(_xlfn.MAXIFS(Consolidado!$B$5:$B$1000,Consolidado!$E$5:$E$1000,$B48,Consolidado!$C$5:$C$1000,"Comité de Supervisión",Consolidado!$J$5:$J$1000,"X",Consolidado!$H$5:$H$1000,IF($D$9="Todos","&gt;0",$D$9))),"00")&amp;"/"&amp;TEXT(MONTH(_xlfn.MAXIFS(Consolidado!$B$5:$B$1000,Consolidado!$E$5:$E$1000,$B48,Consolidado!$C$5:$C$1000,"Comité de Supervisión",Consolidado!$J$5:$J$1000,"X",Consolidado!$H$5:$H$1000,IF($D$9="Todos","&gt;0",$D$9))),"00")&amp;IF($D$9="Todos","/"&amp;RIGHT(YEAR(_xlfn.MAXIFS(Consolidado!$B$5:$B$1000,Consolidado!$E$5:$E$1000,$B48,Consolidado!$C$5:$C$1000,"Comité de Supervisión",Consolidado!$J$5:$J$1000,"X",Consolidado!$H$5:$H$1000,IF($D$9="Todos","&gt;0",$D$9))),2),""),""),""),IF(SUMIFS(Consolidado!$AD$5:$AD$1000,Consolidado!$E$5:$E$1000,$B48,Consolidado!$C$5:$C$1000,"Consejo de Administración",Consolidado!$J$5:$J$1000,"X",Consolidado!$H$5:$H$1000,IF($D$9="Todos","&gt;0",$D$9))&gt;0,"Consejo "&amp;TEXT(DAY(_xlfn.MINIFS(Consolidado!$B$5:$B$1000,Consolidado!$E$5:$E$1000,$B48,Consolidado!$C$5:$C$1000,"Consejo de Administración",Consolidado!$J$5:$J$1000,"X",Consolidado!$H$5:$H$1000,IF($D$9="Todos","&gt;0",$D$9))),"00")&amp;"/"&amp;TEXT(MONTH(_xlfn.MINIFS(Consolidado!$B$5:$B$1000,Consolidado!$E$5:$E$1000,$B48,Consolidado!$C$5:$C$1000,"Consejo de Administración",Consolidado!$J$5:$J$1000,"X",Consolidado!$H$5:$H$1000,IF($D$9="Todos","&gt;0",$D$9))),"00")&amp;IF($D$9="Todos","/"&amp;RIGHT(YEAR(_xlfn.MINIFS(Consolidado!$B$5:$B$1000,Consolidado!$E$5:$E$1000,$B48,Consolidado!$C$5:$C$1000,"Consejo de Administración",Consolidado!$J$5:$J$1000,"X",Consolidado!$H$5:$H$1000,IF($D$9="Todos","&gt;0",$D$9))),2),"")&amp;IF(_xlfn.MAXIFS(Consolidado!$B$5:$B$1000,Consolidado!$E$5:$E$1000,$B48,Consolidado!$C$5:$C$1000,"Consejo de Administración",Consolidado!$J$5:$J$1000,"X",Consolidado!$H$5:$H$1000,IF($D$9="Todos","&gt;0",$D$9))&lt;&gt;_xlfn.MINIFS(Consolidado!$B$5:$B$1000,Consolidado!$E$5:$E$1000,$B48,Consolidado!$C$5:$C$1000,"Consejo de Administración",Consolidado!$J$5:$J$1000,"X",Consolidado!$H$5:$H$1000,IF($D$9="Todos","&gt;0",$D$9))," y "&amp;TEXT(DAY(_xlfn.MAXIFS(Consolidado!$B$5:$B$1000,Consolidado!$E$5:$E$1000,$B48,Consolidado!$C$5:$C$1000,"Consejo de Administración",Consolidado!$J$5:$J$1000,"X",Consolidado!$H$5:$H$1000,IF($D$9="Todos","&gt;0",$D$9))),"00")&amp;"/"&amp;TEXT(MONTH(_xlfn.MAXIFS(Consolidado!$B$5:$B$1000,Consolidado!$E$5:$E$1000,$B48,Consolidado!$C$5:$C$1000,"Consejo de Administración",Consolidado!$J$5:$J$1000,"X",Consolidado!$H$5:$H$1000,IF($D$9="Todos","&gt;0",$D$9))),"00")&amp;IF($D$9="Todos","/"&amp;RIGHT(YEAR(_xlfn.MAXIFS(Consolidado!$B$5:$B$1000,Consolidado!$E$5:$E$1000,$B48,Consolidado!$C$5:$C$1000,"Consejo de Administración",Consolidado!$J$5:$J$1000,"X",Consolidado!$H$5:$H$1000,IF($D$9="Todos","&gt;0",$D$9))),2),""),""),""),IF(SUMIFS(Consolidado!$AD$5:$AD$1000,Consolidado!$E$5:$E$1000,$B48,Consolidado!$C$5:$C$1000,"Otros",Consolidado!$J$5:$J$1000,"X",Consolidado!$H$5:$H$1000,IF($D$9="Todos","&gt;0",$D$9))&gt;0,"Otros "&amp;TEXT(DAY(_xlfn.MINIFS(Consolidado!$B$5:$B$1000,Consolidado!$E$5:$E$1000,$B48,Consolidado!$C$5:$C$1000,"Otros",Consolidado!$J$5:$J$1000,"X",Consolidado!$H$5:$H$1000,IF($D$9="Todos","&gt;0",$D$9))),"00")&amp;"/"&amp;TEXT(MONTH(_xlfn.MINIFS(Consolidado!$B$5:$B$1000,Consolidado!$E$5:$E$1000,$B48,Consolidado!$C$5:$C$1000,"Otros",Consolidado!$J$5:$J$1000,"X",Consolidado!$H$5:$H$1000,IF($D$9="Todos","&gt;0",$D$9))),"00")&amp;IF($D$9="Todos","/"&amp;RIGHT(YEAR(_xlfn.MINIFS(Consolidado!$B$5:$B$1000,Consolidado!$E$5:$E$1000,$B48,Consolidado!$C$5:$C$1000,"Otros",Consolidado!$J$5:$J$1000,"X",Consolidado!$H$5:$H$1000,IF($D$9="Todos","&gt;0",$D$9))),2),"")&amp;IF(_xlfn.MAXIFS(Consolidado!$B$5:$B$1000,Consolidado!$E$5:$E$1000,$B48,Consolidado!$C$5:$C$1000,"Otros",Consolidado!$J$5:$J$1000,"X",Consolidado!$H$5:$H$1000,IF($D$9="Todos","&gt;0",$D$9))&lt;&gt;_xlfn.MINIFS(Consolidado!$B$5:$B$1000,Consolidado!$E$5:$E$1000,$B48,Consolidado!$C$5:$C$1000,"Otros",Consolidado!$J$5:$J$1000,"X",Consolidado!$H$5:$H$1000,IF($D$9="Todos","&gt;0",$D$9))," y "&amp;TEXT(DAY(_xlfn.MAXIFS(Consolidado!$B$5:$B$1000,Consolidado!$E$5:$E$1000,$B48,Consolidado!$C$5:$C$1000,"Otros",Consolidado!$J$5:$J$1000,"X",Consolidado!$H$5:$H$1000,IF($D$9="Todos","&gt;0",$D$9))),"00")&amp;"/"&amp;TEXT(MONTH(_xlfn.MAXIFS(Consolidado!$B$5:$B$1000,Consolidado!$E$5:$E$1000,$B48,Consolidado!$C$5:$C$1000,"Otros",Consolidado!$J$5:$J$1000,"X",Consolidado!$H$5:$H$1000,IF($D$9="Todos","&gt;0",$D$9))),"00")&amp;IF($D$9="Todos","/"&amp;RIGHT(YEAR(_xlfn.MAXIFS(Consolidado!$B$5:$B$1000,Consolidado!$E$5:$E$1000,$B48,Consolidado!$C$5:$C$1000,"Otros",Consolidado!$J$5:$J$1000,"X",Consolidado!$H$5:$H$1000,IF($D$9="Todos","&gt;0",$D$9))),2),""),""),""))</f>
        <v/>
      </c>
      <c r="M48" s="37" t="str">
        <f aca="false">_xlfn.TEXTJOIN(" +"&amp;CHAR(10),TRUE(),IF(SUMIFS(Consolidado!$AD$5:$AD$1000,Consolidado!$E$5:$E$1000,$B48,Consolidado!$C$5:$C$1000,"Auditoría Interna",Consolidado!$K$5:$K$1000,"X",Consolidado!$H$5:$H$1000,IF($D$9="Todos","&gt;0",$D$9))&gt;0,"Interna "&amp;TEXT(DAY(_xlfn.MINIFS(Consolidado!$B$5:$B$1000,Consolidado!$E$5:$E$1000,$B48,Consolidado!$C$5:$C$1000,"Auditoría Interna",Consolidado!$K$5:$K$1000,"X",Consolidado!$H$5:$H$1000,IF($D$9="Todos","&gt;0",$D$9))),"00")&amp;"/"&amp;TEXT(MONTH(_xlfn.MINIFS(Consolidado!$B$5:$B$1000,Consolidado!$E$5:$E$1000,$B48,Consolidado!$C$5:$C$1000,"Auditoría Interna",Consolidado!$K$5:$K$1000,"X",Consolidado!$H$5:$H$1000,IF($D$9="Todos","&gt;0",$D$9))),"00")&amp;IF($D$9="Todos","/"&amp;RIGHT(YEAR(_xlfn.MINIFS(Consolidado!$B$5:$B$1000,Consolidado!$E$5:$E$1000,$B48,Consolidado!$C$5:$C$1000,"Auditoría Interna",Consolidado!$K$5:$K$1000,"X",Consolidado!$H$5:$H$1000,IF($D$9="Todos","&gt;0",$D$9))),2),"")&amp;IF(_xlfn.MAXIFS(Consolidado!$B$5:$B$1000,Consolidado!$E$5:$E$1000,$B48,Consolidado!$C$5:$C$1000,"Auditoría Interna",Consolidado!$K$5:$K$1000,"X",Consolidado!$H$5:$H$1000,IF($D$9="Todos","&gt;0",$D$9))&lt;&gt;_xlfn.MINIFS(Consolidado!$B$5:$B$1000,Consolidado!$E$5:$E$1000,$B48,Consolidado!$C$5:$C$1000,"Auditoría Interna",Consolidado!$K$5:$K$1000,"X",Consolidado!$H$5:$H$1000,IF($D$9="Todos","&gt;0",$D$9))," y "&amp;TEXT(DAY(_xlfn.MAXIFS(Consolidado!$B$5:$B$1000,Consolidado!$E$5:$E$1000,$B48,Consolidado!$C$5:$C$1000,"Auditoría Interna",Consolidado!$K$5:$K$1000,"X",Consolidado!$H$5:$H$1000,IF($D$9="Todos","&gt;0",$D$9))),"00")&amp;"/"&amp;TEXT(MONTH(_xlfn.MAXIFS(Consolidado!$B$5:$B$1000,Consolidado!$E$5:$E$1000,$B48,Consolidado!$C$5:$C$1000,"Auditoría Interna",Consolidado!$K$5:$K$1000,"X",Consolidado!$H$5:$H$1000,IF($D$9="Todos","&gt;0",$D$9))),"00")&amp;IF($D$9="Todos","/"&amp;RIGHT(YEAR(_xlfn.MAXIFS(Consolidado!$B$5:$B$1000,Consolidado!$E$5:$E$1000,$B48,Consolidado!$C$5:$C$1000,"Auditoría Interna",Consolidado!$K$5:$K$1000,"X",Consolidado!$H$5:$H$1000,IF($D$9="Todos","&gt;0",$D$9))),2),""),""),""),IF(SUMIFS(Consolidado!$AD$5:$AD$1000,Consolidado!$E$5:$E$1000,$B48,Consolidado!$C$5:$C$1000,"Auditoría Externa",Consolidado!$K$5:$K$1000,"X",Consolidado!$H$5:$H$1000,IF($D$9="Todos","&gt;0",$D$9))&gt;0,"Externa "&amp;TEXT(DAY(_xlfn.MINIFS(Consolidado!$B$5:$B$1000,Consolidado!$E$5:$E$1000,$B48,Consolidado!$C$5:$C$1000,"Auditoría Externa",Consolidado!$K$5:$K$1000,"X",Consolidado!$H$5:$H$1000,IF($D$9="Todos","&gt;0",$D$9))),"00")&amp;"/"&amp;TEXT(MONTH(_xlfn.MINIFS(Consolidado!$B$5:$B$1000,Consolidado!$E$5:$E$1000,$B48,Consolidado!$C$5:$C$1000,"Auditoría Externa",Consolidado!$K$5:$K$1000,"X",Consolidado!$H$5:$H$1000,IF($D$9="Todos","&gt;0",$D$9))),"00")&amp;IF($D$9="Todos","/"&amp;RIGHT(YEAR(_xlfn.MINIFS(Consolidado!$B$5:$B$1000,Consolidado!$E$5:$E$1000,$B48,Consolidado!$C$5:$C$1000,"Auditoría Externa",Consolidado!$K$5:$K$1000,"X",Consolidado!$H$5:$H$1000,IF($D$9="Todos","&gt;0",$D$9))),2),"")&amp;IF(_xlfn.MAXIFS(Consolidado!$B$5:$B$1000,Consolidado!$E$5:$E$1000,$B48,Consolidado!$C$5:$C$1000,"Auditoría Externa",Consolidado!$K$5:$K$1000,"X",Consolidado!$H$5:$H$1000,IF($D$9="Todos","&gt;0",$D$9))&lt;&gt;_xlfn.MINIFS(Consolidado!$B$5:$B$1000,Consolidado!$E$5:$E$1000,$B48,Consolidado!$C$5:$C$1000,"Auditoría Externa",Consolidado!$K$5:$K$1000,"X",Consolidado!$H$5:$H$1000,IF($D$9="Todos","&gt;0",$D$9))," y "&amp;TEXT(DAY(_xlfn.MAXIFS(Consolidado!$B$5:$B$1000,Consolidado!$E$5:$E$1000,$B48,Consolidado!$C$5:$C$1000,"Auditoría Externa",Consolidado!$K$5:$K$1000,"X",Consolidado!$H$5:$H$1000,IF($D$9="Todos","&gt;0",$D$9))),"00")&amp;"/"&amp;TEXT(MONTH(_xlfn.MAXIFS(Consolidado!$B$5:$B$1000,Consolidado!$E$5:$E$1000,$B48,Consolidado!$C$5:$C$1000,"Auditoría Externa",Consolidado!$K$5:$K$1000,"X",Consolidado!$H$5:$H$1000,IF($D$9="Todos","&gt;0",$D$9))),"00")&amp;IF($D$9="Todos","/"&amp;RIGHT(YEAR(_xlfn.MAXIFS(Consolidado!$B$5:$B$1000,Consolidado!$E$5:$E$1000,$B48,Consolidado!$C$5:$C$1000,"Auditoría Externa",Consolidado!$K$5:$K$1000,"X",Consolidado!$H$5:$H$1000,IF($D$9="Todos","&gt;0",$D$9))),2),""),""),""),IF(SUMIFS(Consolidado!$AD$5:$AD$1000,Consolidado!$E$5:$E$1000,$B48,Consolidado!$C$5:$C$1000,"SSF",Consolidado!$K$5:$K$1000,"X",Consolidado!$H$5:$H$1000,IF($D$9="Todos","&gt;0",$D$9))&gt;0,"SSF "&amp;TEXT(DAY(_xlfn.MINIFS(Consolidado!$B$5:$B$1000,Consolidado!$E$5:$E$1000,$B48,Consolidado!$C$5:$C$1000,"SSF",Consolidado!$K$5:$K$1000,"X",Consolidado!$H$5:$H$1000,IF($D$9="Todos","&gt;0",$D$9))),"00")&amp;"/"&amp;TEXT(MONTH(_xlfn.MINIFS(Consolidado!$B$5:$B$1000,Consolidado!$E$5:$E$1000,$B48,Consolidado!$C$5:$C$1000,"SSF",Consolidado!$K$5:$K$1000,"X",Consolidado!$H$5:$H$1000,IF($D$9="Todos","&gt;0",$D$9))),"00")&amp;IF($D$9="Todos","/"&amp;RIGHT(YEAR(_xlfn.MINIFS(Consolidado!$B$5:$B$1000,Consolidado!$E$5:$E$1000,$B48,Consolidado!$C$5:$C$1000,"SSF",Consolidado!$K$5:$K$1000,"X",Consolidado!$H$5:$H$1000,IF($D$9="Todos","&gt;0",$D$9))),2),"")&amp;IF(_xlfn.MAXIFS(Consolidado!$B$5:$B$1000,Consolidado!$E$5:$E$1000,$B48,Consolidado!$C$5:$C$1000,"SSF",Consolidado!$K$5:$K$1000,"X",Consolidado!$H$5:$H$1000,IF($D$9="Todos","&gt;0",$D$9))&lt;&gt;_xlfn.MINIFS(Consolidado!$B$5:$B$1000,Consolidado!$E$5:$E$1000,$B48,Consolidado!$C$5:$C$1000,"SSF",Consolidado!$K$5:$K$1000,"X",Consolidado!$H$5:$H$1000,IF($D$9="Todos","&gt;0",$D$9))," y "&amp;TEXT(DAY(_xlfn.MAXIFS(Consolidado!$B$5:$B$1000,Consolidado!$E$5:$E$1000,$B48,Consolidado!$C$5:$C$1000,"SSF",Consolidado!$K$5:$K$1000,"X",Consolidado!$H$5:$H$1000,IF($D$9="Todos","&gt;0",$D$9))),"00")&amp;"/"&amp;TEXT(MONTH(_xlfn.MAXIFS(Consolidado!$B$5:$B$1000,Consolidado!$E$5:$E$1000,$B48,Consolidado!$C$5:$C$1000,"SSF",Consolidado!$K$5:$K$1000,"X",Consolidado!$H$5:$H$1000,IF($D$9="Todos","&gt;0",$D$9))),"00")&amp;IF($D$9="Todos","/"&amp;RIGHT(YEAR(_xlfn.MAXIFS(Consolidado!$B$5:$B$1000,Consolidado!$E$5:$E$1000,$B48,Consolidado!$C$5:$C$1000,"SSF",Consolidado!$K$5:$K$1000,"X",Consolidado!$H$5:$H$1000,IF($D$9="Todos","&gt;0",$D$9))),2),""),""),""),IF(SUMIFS(Consolidado!$AD$5:$AD$1000,Consolidado!$E$5:$E$1000,$B48,Consolidado!$C$5:$C$1000,"Comité de Supervisión",Consolidado!$K$5:$K$1000,"X",Consolidado!$H$5:$H$1000,IF($D$9="Todos","&gt;0",$D$9))&gt;0,"Comité Sup. "&amp;TEXT(DAY(_xlfn.MINIFS(Consolidado!$B$5:$B$1000,Consolidado!$E$5:$E$1000,$B48,Consolidado!$C$5:$C$1000,"Comité de Supervisión",Consolidado!$K$5:$K$1000,"X",Consolidado!$H$5:$H$1000,IF($D$9="Todos","&gt;0",$D$9))),"00")&amp;"/"&amp;TEXT(MONTH(_xlfn.MINIFS(Consolidado!$B$5:$B$1000,Consolidado!$E$5:$E$1000,$B48,Consolidado!$C$5:$C$1000,"Comité de Supervisión",Consolidado!$K$5:$K$1000,"X",Consolidado!$H$5:$H$1000,IF($D$9="Todos","&gt;0",$D$9))),"00")&amp;IF($D$9="Todos","/"&amp;RIGHT(YEAR(_xlfn.MINIFS(Consolidado!$B$5:$B$1000,Consolidado!$E$5:$E$1000,$B48,Consolidado!$C$5:$C$1000,"Comité de Supervisión",Consolidado!$K$5:$K$1000,"X",Consolidado!$H$5:$H$1000,IF($D$9="Todos","&gt;0",$D$9))),2),"")&amp;IF(_xlfn.MAXIFS(Consolidado!$B$5:$B$1000,Consolidado!$E$5:$E$1000,$B48,Consolidado!$C$5:$C$1000,"Comité de Supervisión",Consolidado!$K$5:$K$1000,"X",Consolidado!$H$5:$H$1000,IF($D$9="Todos","&gt;0",$D$9))&lt;&gt;_xlfn.MINIFS(Consolidado!$B$5:$B$1000,Consolidado!$E$5:$E$1000,$B48,Consolidado!$C$5:$C$1000,"Comité de Supervisión",Consolidado!$K$5:$K$1000,"X",Consolidado!$H$5:$H$1000,IF($D$9="Todos","&gt;0",$D$9))," y "&amp;TEXT(DAY(_xlfn.MAXIFS(Consolidado!$B$5:$B$1000,Consolidado!$E$5:$E$1000,$B48,Consolidado!$C$5:$C$1000,"Comité de Supervisión",Consolidado!$K$5:$K$1000,"X",Consolidado!$H$5:$H$1000,IF($D$9="Todos","&gt;0",$D$9))),"00")&amp;"/"&amp;TEXT(MONTH(_xlfn.MAXIFS(Consolidado!$B$5:$B$1000,Consolidado!$E$5:$E$1000,$B48,Consolidado!$C$5:$C$1000,"Comité de Supervisión",Consolidado!$K$5:$K$1000,"X",Consolidado!$H$5:$H$1000,IF($D$9="Todos","&gt;0",$D$9))),"00")&amp;IF($D$9="Todos","/"&amp;RIGHT(YEAR(_xlfn.MAXIFS(Consolidado!$B$5:$B$1000,Consolidado!$E$5:$E$1000,$B48,Consolidado!$C$5:$C$1000,"Comité de Supervisión",Consolidado!$K$5:$K$1000,"X",Consolidado!$H$5:$H$1000,IF($D$9="Todos","&gt;0",$D$9))),2),""),""),""),IF(SUMIFS(Consolidado!$AD$5:$AD$1000,Consolidado!$E$5:$E$1000,$B48,Consolidado!$C$5:$C$1000,"Consejo de Administración",Consolidado!$K$5:$K$1000,"X",Consolidado!$H$5:$H$1000,IF($D$9="Todos","&gt;0",$D$9))&gt;0,"Consejo "&amp;TEXT(DAY(_xlfn.MINIFS(Consolidado!$B$5:$B$1000,Consolidado!$E$5:$E$1000,$B48,Consolidado!$C$5:$C$1000,"Consejo de Administración",Consolidado!$K$5:$K$1000,"X",Consolidado!$H$5:$H$1000,IF($D$9="Todos","&gt;0",$D$9))),"00")&amp;"/"&amp;TEXT(MONTH(_xlfn.MINIFS(Consolidado!$B$5:$B$1000,Consolidado!$E$5:$E$1000,$B48,Consolidado!$C$5:$C$1000,"Consejo de Administración",Consolidado!$K$5:$K$1000,"X",Consolidado!$H$5:$H$1000,IF($D$9="Todos","&gt;0",$D$9))),"00")&amp;IF($D$9="Todos","/"&amp;RIGHT(YEAR(_xlfn.MINIFS(Consolidado!$B$5:$B$1000,Consolidado!$E$5:$E$1000,$B48,Consolidado!$C$5:$C$1000,"Consejo de Administración",Consolidado!$K$5:$K$1000,"X",Consolidado!$H$5:$H$1000,IF($D$9="Todos","&gt;0",$D$9))),2),"")&amp;IF(_xlfn.MAXIFS(Consolidado!$B$5:$B$1000,Consolidado!$E$5:$E$1000,$B48,Consolidado!$C$5:$C$1000,"Consejo de Administración",Consolidado!$K$5:$K$1000,"X",Consolidado!$H$5:$H$1000,IF($D$9="Todos","&gt;0",$D$9))&lt;&gt;_xlfn.MINIFS(Consolidado!$B$5:$B$1000,Consolidado!$E$5:$E$1000,$B48,Consolidado!$C$5:$C$1000,"Consejo de Administración",Consolidado!$K$5:$K$1000,"X",Consolidado!$H$5:$H$1000,IF($D$9="Todos","&gt;0",$D$9))," y "&amp;TEXT(DAY(_xlfn.MAXIFS(Consolidado!$B$5:$B$1000,Consolidado!$E$5:$E$1000,$B48,Consolidado!$C$5:$C$1000,"Consejo de Administración",Consolidado!$K$5:$K$1000,"X",Consolidado!$H$5:$H$1000,IF($D$9="Todos","&gt;0",$D$9))),"00")&amp;"/"&amp;TEXT(MONTH(_xlfn.MAXIFS(Consolidado!$B$5:$B$1000,Consolidado!$E$5:$E$1000,$B48,Consolidado!$C$5:$C$1000,"Consejo de Administración",Consolidado!$K$5:$K$1000,"X",Consolidado!$H$5:$H$1000,IF($D$9="Todos","&gt;0",$D$9))),"00")&amp;IF($D$9="Todos","/"&amp;RIGHT(YEAR(_xlfn.MAXIFS(Consolidado!$B$5:$B$1000,Consolidado!$E$5:$E$1000,$B48,Consolidado!$C$5:$C$1000,"Consejo de Administración",Consolidado!$K$5:$K$1000,"X",Consolidado!$H$5:$H$1000,IF($D$9="Todos","&gt;0",$D$9))),2),""),""),""),IF(SUMIFS(Consolidado!$AD$5:$AD$1000,Consolidado!$E$5:$E$1000,$B48,Consolidado!$C$5:$C$1000,"Otros",Consolidado!$K$5:$K$1000,"X",Consolidado!$H$5:$H$1000,IF($D$9="Todos","&gt;0",$D$9))&gt;0,"Otros "&amp;TEXT(DAY(_xlfn.MINIFS(Consolidado!$B$5:$B$1000,Consolidado!$E$5:$E$1000,$B48,Consolidado!$C$5:$C$1000,"Otros",Consolidado!$K$5:$K$1000,"X",Consolidado!$H$5:$H$1000,IF($D$9="Todos","&gt;0",$D$9))),"00")&amp;"/"&amp;TEXT(MONTH(_xlfn.MINIFS(Consolidado!$B$5:$B$1000,Consolidado!$E$5:$E$1000,$B48,Consolidado!$C$5:$C$1000,"Otros",Consolidado!$K$5:$K$1000,"X",Consolidado!$H$5:$H$1000,IF($D$9="Todos","&gt;0",$D$9))),"00")&amp;IF($D$9="Todos","/"&amp;RIGHT(YEAR(_xlfn.MINIFS(Consolidado!$B$5:$B$1000,Consolidado!$E$5:$E$1000,$B48,Consolidado!$C$5:$C$1000,"Otros",Consolidado!$K$5:$K$1000,"X",Consolidado!$H$5:$H$1000,IF($D$9="Todos","&gt;0",$D$9))),2),"")&amp;IF(_xlfn.MAXIFS(Consolidado!$B$5:$B$1000,Consolidado!$E$5:$E$1000,$B48,Consolidado!$C$5:$C$1000,"Otros",Consolidado!$K$5:$K$1000,"X",Consolidado!$H$5:$H$1000,IF($D$9="Todos","&gt;0",$D$9))&lt;&gt;_xlfn.MINIFS(Consolidado!$B$5:$B$1000,Consolidado!$E$5:$E$1000,$B48,Consolidado!$C$5:$C$1000,"Otros",Consolidado!$K$5:$K$1000,"X",Consolidado!$H$5:$H$1000,IF($D$9="Todos","&gt;0",$D$9))," y "&amp;TEXT(DAY(_xlfn.MAXIFS(Consolidado!$B$5:$B$1000,Consolidado!$E$5:$E$1000,$B48,Consolidado!$C$5:$C$1000,"Otros",Consolidado!$K$5:$K$1000,"X",Consolidado!$H$5:$H$1000,IF($D$9="Todos","&gt;0",$D$9))),"00")&amp;"/"&amp;TEXT(MONTH(_xlfn.MAXIFS(Consolidado!$B$5:$B$1000,Consolidado!$E$5:$E$1000,$B48,Consolidado!$C$5:$C$1000,"Otros",Consolidado!$K$5:$K$1000,"X",Consolidado!$H$5:$H$1000,IF($D$9="Todos","&gt;0",$D$9))),"00")&amp;IF($D$9="Todos","/"&amp;RIGHT(YEAR(_xlfn.MAXIFS(Consolidado!$B$5:$B$1000,Consolidado!$E$5:$E$1000,$B48,Consolidado!$C$5:$C$1000,"Otros",Consolidado!$K$5:$K$1000,"X",Consolidado!$H$5:$H$1000,IF($D$9="Todos","&gt;0",$D$9))),2),""),""),""))</f>
        <v/>
      </c>
      <c r="N48" s="37" t="str">
        <f aca="false">_xlfn.TEXTJOIN(" +"&amp;CHAR(10),TRUE(),IF(SUMIFS(Consolidado!$AD$5:$AD$1000,Consolidado!$E$5:$E$1000,$B48,Consolidado!$C$5:$C$1000,"Auditoría Interna",Consolidado!$L$5:$L$1000,"X",Consolidado!$H$5:$H$1000,IF($D$9="Todos","&gt;0",$D$9))&gt;0,"Interna "&amp;TEXT(DAY(_xlfn.MINIFS(Consolidado!$B$5:$B$1000,Consolidado!$E$5:$E$1000,$B48,Consolidado!$C$5:$C$1000,"Auditoría Interna",Consolidado!$L$5:$L$1000,"X",Consolidado!$H$5:$H$1000,IF($D$9="Todos","&gt;0",$D$9))),"00")&amp;"/"&amp;TEXT(MONTH(_xlfn.MINIFS(Consolidado!$B$5:$B$1000,Consolidado!$E$5:$E$1000,$B48,Consolidado!$C$5:$C$1000,"Auditoría Interna",Consolidado!$L$5:$L$1000,"X",Consolidado!$H$5:$H$1000,IF($D$9="Todos","&gt;0",$D$9))),"00")&amp;IF($D$9="Todos","/"&amp;RIGHT(YEAR(_xlfn.MINIFS(Consolidado!$B$5:$B$1000,Consolidado!$E$5:$E$1000,$B48,Consolidado!$C$5:$C$1000,"Auditoría Interna",Consolidado!$L$5:$L$1000,"X",Consolidado!$H$5:$H$1000,IF($D$9="Todos","&gt;0",$D$9))),2),"")&amp;IF(_xlfn.MAXIFS(Consolidado!$B$5:$B$1000,Consolidado!$E$5:$E$1000,$B48,Consolidado!$C$5:$C$1000,"Auditoría Interna",Consolidado!$L$5:$L$1000,"X",Consolidado!$H$5:$H$1000,IF($D$9="Todos","&gt;0",$D$9))&lt;&gt;_xlfn.MINIFS(Consolidado!$B$5:$B$1000,Consolidado!$E$5:$E$1000,$B48,Consolidado!$C$5:$C$1000,"Auditoría Interna",Consolidado!$L$5:$L$1000,"X",Consolidado!$H$5:$H$1000,IF($D$9="Todos","&gt;0",$D$9))," y "&amp;TEXT(DAY(_xlfn.MAXIFS(Consolidado!$B$5:$B$1000,Consolidado!$E$5:$E$1000,$B48,Consolidado!$C$5:$C$1000,"Auditoría Interna",Consolidado!$L$5:$L$1000,"X",Consolidado!$H$5:$H$1000,IF($D$9="Todos","&gt;0",$D$9))),"00")&amp;"/"&amp;TEXT(MONTH(_xlfn.MAXIFS(Consolidado!$B$5:$B$1000,Consolidado!$E$5:$E$1000,$B48,Consolidado!$C$5:$C$1000,"Auditoría Interna",Consolidado!$L$5:$L$1000,"X",Consolidado!$H$5:$H$1000,IF($D$9="Todos","&gt;0",$D$9))),"00")&amp;IF($D$9="Todos","/"&amp;RIGHT(YEAR(_xlfn.MAXIFS(Consolidado!$B$5:$B$1000,Consolidado!$E$5:$E$1000,$B48,Consolidado!$C$5:$C$1000,"Auditoría Interna",Consolidado!$L$5:$L$1000,"X",Consolidado!$H$5:$H$1000,IF($D$9="Todos","&gt;0",$D$9))),2),""),""),""),IF(SUMIFS(Consolidado!$AD$5:$AD$1000,Consolidado!$E$5:$E$1000,$B48,Consolidado!$C$5:$C$1000,"Auditoría Externa",Consolidado!$L$5:$L$1000,"X",Consolidado!$H$5:$H$1000,IF($D$9="Todos","&gt;0",$D$9))&gt;0,"Externa "&amp;TEXT(DAY(_xlfn.MINIFS(Consolidado!$B$5:$B$1000,Consolidado!$E$5:$E$1000,$B48,Consolidado!$C$5:$C$1000,"Auditoría Externa",Consolidado!$L$5:$L$1000,"X",Consolidado!$H$5:$H$1000,IF($D$9="Todos","&gt;0",$D$9))),"00")&amp;"/"&amp;TEXT(MONTH(_xlfn.MINIFS(Consolidado!$B$5:$B$1000,Consolidado!$E$5:$E$1000,$B48,Consolidado!$C$5:$C$1000,"Auditoría Externa",Consolidado!$L$5:$L$1000,"X",Consolidado!$H$5:$H$1000,IF($D$9="Todos","&gt;0",$D$9))),"00")&amp;IF($D$9="Todos","/"&amp;RIGHT(YEAR(_xlfn.MINIFS(Consolidado!$B$5:$B$1000,Consolidado!$E$5:$E$1000,$B48,Consolidado!$C$5:$C$1000,"Auditoría Externa",Consolidado!$L$5:$L$1000,"X",Consolidado!$H$5:$H$1000,IF($D$9="Todos","&gt;0",$D$9))),2),"")&amp;IF(_xlfn.MAXIFS(Consolidado!$B$5:$B$1000,Consolidado!$E$5:$E$1000,$B48,Consolidado!$C$5:$C$1000,"Auditoría Externa",Consolidado!$L$5:$L$1000,"X",Consolidado!$H$5:$H$1000,IF($D$9="Todos","&gt;0",$D$9))&lt;&gt;_xlfn.MINIFS(Consolidado!$B$5:$B$1000,Consolidado!$E$5:$E$1000,$B48,Consolidado!$C$5:$C$1000,"Auditoría Externa",Consolidado!$L$5:$L$1000,"X",Consolidado!$H$5:$H$1000,IF($D$9="Todos","&gt;0",$D$9))," y "&amp;TEXT(DAY(_xlfn.MAXIFS(Consolidado!$B$5:$B$1000,Consolidado!$E$5:$E$1000,$B48,Consolidado!$C$5:$C$1000,"Auditoría Externa",Consolidado!$L$5:$L$1000,"X",Consolidado!$H$5:$H$1000,IF($D$9="Todos","&gt;0",$D$9))),"00")&amp;"/"&amp;TEXT(MONTH(_xlfn.MAXIFS(Consolidado!$B$5:$B$1000,Consolidado!$E$5:$E$1000,$B48,Consolidado!$C$5:$C$1000,"Auditoría Externa",Consolidado!$L$5:$L$1000,"X",Consolidado!$H$5:$H$1000,IF($D$9="Todos","&gt;0",$D$9))),"00")&amp;IF($D$9="Todos","/"&amp;RIGHT(YEAR(_xlfn.MAXIFS(Consolidado!$B$5:$B$1000,Consolidado!$E$5:$E$1000,$B48,Consolidado!$C$5:$C$1000,"Auditoría Externa",Consolidado!$L$5:$L$1000,"X",Consolidado!$H$5:$H$1000,IF($D$9="Todos","&gt;0",$D$9))),2),""),""),""),IF(SUMIFS(Consolidado!$AD$5:$AD$1000,Consolidado!$E$5:$E$1000,$B48,Consolidado!$C$5:$C$1000,"SSF",Consolidado!$L$5:$L$1000,"X",Consolidado!$H$5:$H$1000,IF($D$9="Todos","&gt;0",$D$9))&gt;0,"SSF "&amp;TEXT(DAY(_xlfn.MINIFS(Consolidado!$B$5:$B$1000,Consolidado!$E$5:$E$1000,$B48,Consolidado!$C$5:$C$1000,"SSF",Consolidado!$L$5:$L$1000,"X",Consolidado!$H$5:$H$1000,IF($D$9="Todos","&gt;0",$D$9))),"00")&amp;"/"&amp;TEXT(MONTH(_xlfn.MINIFS(Consolidado!$B$5:$B$1000,Consolidado!$E$5:$E$1000,$B48,Consolidado!$C$5:$C$1000,"SSF",Consolidado!$L$5:$L$1000,"X",Consolidado!$H$5:$H$1000,IF($D$9="Todos","&gt;0",$D$9))),"00")&amp;IF($D$9="Todos","/"&amp;RIGHT(YEAR(_xlfn.MINIFS(Consolidado!$B$5:$B$1000,Consolidado!$E$5:$E$1000,$B48,Consolidado!$C$5:$C$1000,"SSF",Consolidado!$L$5:$L$1000,"X",Consolidado!$H$5:$H$1000,IF($D$9="Todos","&gt;0",$D$9))),2),"")&amp;IF(_xlfn.MAXIFS(Consolidado!$B$5:$B$1000,Consolidado!$E$5:$E$1000,$B48,Consolidado!$C$5:$C$1000,"SSF",Consolidado!$L$5:$L$1000,"X",Consolidado!$H$5:$H$1000,IF($D$9="Todos","&gt;0",$D$9))&lt;&gt;_xlfn.MINIFS(Consolidado!$B$5:$B$1000,Consolidado!$E$5:$E$1000,$B48,Consolidado!$C$5:$C$1000,"SSF",Consolidado!$L$5:$L$1000,"X",Consolidado!$H$5:$H$1000,IF($D$9="Todos","&gt;0",$D$9))," y "&amp;TEXT(DAY(_xlfn.MAXIFS(Consolidado!$B$5:$B$1000,Consolidado!$E$5:$E$1000,$B48,Consolidado!$C$5:$C$1000,"SSF",Consolidado!$L$5:$L$1000,"X",Consolidado!$H$5:$H$1000,IF($D$9="Todos","&gt;0",$D$9))),"00")&amp;"/"&amp;TEXT(MONTH(_xlfn.MAXIFS(Consolidado!$B$5:$B$1000,Consolidado!$E$5:$E$1000,$B48,Consolidado!$C$5:$C$1000,"SSF",Consolidado!$L$5:$L$1000,"X",Consolidado!$H$5:$H$1000,IF($D$9="Todos","&gt;0",$D$9))),"00")&amp;IF($D$9="Todos","/"&amp;RIGHT(YEAR(_xlfn.MAXIFS(Consolidado!$B$5:$B$1000,Consolidado!$E$5:$E$1000,$B48,Consolidado!$C$5:$C$1000,"SSF",Consolidado!$L$5:$L$1000,"X",Consolidado!$H$5:$H$1000,IF($D$9="Todos","&gt;0",$D$9))),2),""),""),""),IF(SUMIFS(Consolidado!$AD$5:$AD$1000,Consolidado!$E$5:$E$1000,$B48,Consolidado!$C$5:$C$1000,"Comité de Supervisión",Consolidado!$L$5:$L$1000,"X",Consolidado!$H$5:$H$1000,IF($D$9="Todos","&gt;0",$D$9))&gt;0,"Comité Sup. "&amp;TEXT(DAY(_xlfn.MINIFS(Consolidado!$B$5:$B$1000,Consolidado!$E$5:$E$1000,$B48,Consolidado!$C$5:$C$1000,"Comité de Supervisión",Consolidado!$L$5:$L$1000,"X",Consolidado!$H$5:$H$1000,IF($D$9="Todos","&gt;0",$D$9))),"00")&amp;"/"&amp;TEXT(MONTH(_xlfn.MINIFS(Consolidado!$B$5:$B$1000,Consolidado!$E$5:$E$1000,$B48,Consolidado!$C$5:$C$1000,"Comité de Supervisión",Consolidado!$L$5:$L$1000,"X",Consolidado!$H$5:$H$1000,IF($D$9="Todos","&gt;0",$D$9))),"00")&amp;IF($D$9="Todos","/"&amp;RIGHT(YEAR(_xlfn.MINIFS(Consolidado!$B$5:$B$1000,Consolidado!$E$5:$E$1000,$B48,Consolidado!$C$5:$C$1000,"Comité de Supervisión",Consolidado!$L$5:$L$1000,"X",Consolidado!$H$5:$H$1000,IF($D$9="Todos","&gt;0",$D$9))),2),"")&amp;IF(_xlfn.MAXIFS(Consolidado!$B$5:$B$1000,Consolidado!$E$5:$E$1000,$B48,Consolidado!$C$5:$C$1000,"Comité de Supervisión",Consolidado!$L$5:$L$1000,"X",Consolidado!$H$5:$H$1000,IF($D$9="Todos","&gt;0",$D$9))&lt;&gt;_xlfn.MINIFS(Consolidado!$B$5:$B$1000,Consolidado!$E$5:$E$1000,$B48,Consolidado!$C$5:$C$1000,"Comité de Supervisión",Consolidado!$L$5:$L$1000,"X",Consolidado!$H$5:$H$1000,IF($D$9="Todos","&gt;0",$D$9))," y "&amp;TEXT(DAY(_xlfn.MAXIFS(Consolidado!$B$5:$B$1000,Consolidado!$E$5:$E$1000,$B48,Consolidado!$C$5:$C$1000,"Comité de Supervisión",Consolidado!$L$5:$L$1000,"X",Consolidado!$H$5:$H$1000,IF($D$9="Todos","&gt;0",$D$9))),"00")&amp;"/"&amp;TEXT(MONTH(_xlfn.MAXIFS(Consolidado!$B$5:$B$1000,Consolidado!$E$5:$E$1000,$B48,Consolidado!$C$5:$C$1000,"Comité de Supervisión",Consolidado!$L$5:$L$1000,"X",Consolidado!$H$5:$H$1000,IF($D$9="Todos","&gt;0",$D$9))),"00")&amp;IF($D$9="Todos","/"&amp;RIGHT(YEAR(_xlfn.MAXIFS(Consolidado!$B$5:$B$1000,Consolidado!$E$5:$E$1000,$B48,Consolidado!$C$5:$C$1000,"Comité de Supervisión",Consolidado!$L$5:$L$1000,"X",Consolidado!$H$5:$H$1000,IF($D$9="Todos","&gt;0",$D$9))),2),""),""),""),IF(SUMIFS(Consolidado!$AD$5:$AD$1000,Consolidado!$E$5:$E$1000,$B48,Consolidado!$C$5:$C$1000,"Consejo de Administración",Consolidado!$L$5:$L$1000,"X",Consolidado!$H$5:$H$1000,IF($D$9="Todos","&gt;0",$D$9))&gt;0,"Consejo "&amp;TEXT(DAY(_xlfn.MINIFS(Consolidado!$B$5:$B$1000,Consolidado!$E$5:$E$1000,$B48,Consolidado!$C$5:$C$1000,"Consejo de Administración",Consolidado!$L$5:$L$1000,"X",Consolidado!$H$5:$H$1000,IF($D$9="Todos","&gt;0",$D$9))),"00")&amp;"/"&amp;TEXT(MONTH(_xlfn.MINIFS(Consolidado!$B$5:$B$1000,Consolidado!$E$5:$E$1000,$B48,Consolidado!$C$5:$C$1000,"Consejo de Administración",Consolidado!$L$5:$L$1000,"X",Consolidado!$H$5:$H$1000,IF($D$9="Todos","&gt;0",$D$9))),"00")&amp;IF($D$9="Todos","/"&amp;RIGHT(YEAR(_xlfn.MINIFS(Consolidado!$B$5:$B$1000,Consolidado!$E$5:$E$1000,$B48,Consolidado!$C$5:$C$1000,"Consejo de Administración",Consolidado!$L$5:$L$1000,"X",Consolidado!$H$5:$H$1000,IF($D$9="Todos","&gt;0",$D$9))),2),"")&amp;IF(_xlfn.MAXIFS(Consolidado!$B$5:$B$1000,Consolidado!$E$5:$E$1000,$B48,Consolidado!$C$5:$C$1000,"Consejo de Administración",Consolidado!$L$5:$L$1000,"X",Consolidado!$H$5:$H$1000,IF($D$9="Todos","&gt;0",$D$9))&lt;&gt;_xlfn.MINIFS(Consolidado!$B$5:$B$1000,Consolidado!$E$5:$E$1000,$B48,Consolidado!$C$5:$C$1000,"Consejo de Administración",Consolidado!$L$5:$L$1000,"X",Consolidado!$H$5:$H$1000,IF($D$9="Todos","&gt;0",$D$9))," y "&amp;TEXT(DAY(_xlfn.MAXIFS(Consolidado!$B$5:$B$1000,Consolidado!$E$5:$E$1000,$B48,Consolidado!$C$5:$C$1000,"Consejo de Administración",Consolidado!$L$5:$L$1000,"X",Consolidado!$H$5:$H$1000,IF($D$9="Todos","&gt;0",$D$9))),"00")&amp;"/"&amp;TEXT(MONTH(_xlfn.MAXIFS(Consolidado!$B$5:$B$1000,Consolidado!$E$5:$E$1000,$B48,Consolidado!$C$5:$C$1000,"Consejo de Administración",Consolidado!$L$5:$L$1000,"X",Consolidado!$H$5:$H$1000,IF($D$9="Todos","&gt;0",$D$9))),"00")&amp;IF($D$9="Todos","/"&amp;RIGHT(YEAR(_xlfn.MAXIFS(Consolidado!$B$5:$B$1000,Consolidado!$E$5:$E$1000,$B48,Consolidado!$C$5:$C$1000,"Consejo de Administración",Consolidado!$L$5:$L$1000,"X",Consolidado!$H$5:$H$1000,IF($D$9="Todos","&gt;0",$D$9))),2),""),""),""),IF(SUMIFS(Consolidado!$AD$5:$AD$1000,Consolidado!$E$5:$E$1000,$B48,Consolidado!$C$5:$C$1000,"Otros",Consolidado!$L$5:$L$1000,"X",Consolidado!$H$5:$H$1000,IF($D$9="Todos","&gt;0",$D$9))&gt;0,"Otros "&amp;TEXT(DAY(_xlfn.MINIFS(Consolidado!$B$5:$B$1000,Consolidado!$E$5:$E$1000,$B48,Consolidado!$C$5:$C$1000,"Otros",Consolidado!$L$5:$L$1000,"X",Consolidado!$H$5:$H$1000,IF($D$9="Todos","&gt;0",$D$9))),"00")&amp;"/"&amp;TEXT(MONTH(_xlfn.MINIFS(Consolidado!$B$5:$B$1000,Consolidado!$E$5:$E$1000,$B48,Consolidado!$C$5:$C$1000,"Otros",Consolidado!$L$5:$L$1000,"X",Consolidado!$H$5:$H$1000,IF($D$9="Todos","&gt;0",$D$9))),"00")&amp;IF($D$9="Todos","/"&amp;RIGHT(YEAR(_xlfn.MINIFS(Consolidado!$B$5:$B$1000,Consolidado!$E$5:$E$1000,$B48,Consolidado!$C$5:$C$1000,"Otros",Consolidado!$L$5:$L$1000,"X",Consolidado!$H$5:$H$1000,IF($D$9="Todos","&gt;0",$D$9))),2),"")&amp;IF(_xlfn.MAXIFS(Consolidado!$B$5:$B$1000,Consolidado!$E$5:$E$1000,$B48,Consolidado!$C$5:$C$1000,"Otros",Consolidado!$L$5:$L$1000,"X",Consolidado!$H$5:$H$1000,IF($D$9="Todos","&gt;0",$D$9))&lt;&gt;_xlfn.MINIFS(Consolidado!$B$5:$B$1000,Consolidado!$E$5:$E$1000,$B48,Consolidado!$C$5:$C$1000,"Otros",Consolidado!$L$5:$L$1000,"X",Consolidado!$H$5:$H$1000,IF($D$9="Todos","&gt;0",$D$9))," y "&amp;TEXT(DAY(_xlfn.MAXIFS(Consolidado!$B$5:$B$1000,Consolidado!$E$5:$E$1000,$B48,Consolidado!$C$5:$C$1000,"Otros",Consolidado!$L$5:$L$1000,"X",Consolidado!$H$5:$H$1000,IF($D$9="Todos","&gt;0",$D$9))),"00")&amp;"/"&amp;TEXT(MONTH(_xlfn.MAXIFS(Consolidado!$B$5:$B$1000,Consolidado!$E$5:$E$1000,$B48,Consolidado!$C$5:$C$1000,"Otros",Consolidado!$L$5:$L$1000,"X",Consolidado!$H$5:$H$1000,IF($D$9="Todos","&gt;0",$D$9))),"00")&amp;IF($D$9="Todos","/"&amp;RIGHT(YEAR(_xlfn.MAXIFS(Consolidado!$B$5:$B$1000,Consolidado!$E$5:$E$1000,$B48,Consolidado!$C$5:$C$1000,"Otros",Consolidado!$L$5:$L$1000,"X",Consolidado!$H$5:$H$1000,IF($D$9="Todos","&gt;0",$D$9))),2),""),""),""))</f>
        <v/>
      </c>
      <c r="O48" s="37" t="str">
        <f aca="false">_xlfn.TEXTJOIN(" +"&amp;CHAR(10),TRUE(),IF(SUMIFS(Consolidado!$AD$5:$AD$1000,Consolidado!$E$5:$E$1000,$B48,Consolidado!$C$5:$C$1000,"Auditoría Interna",Consolidado!$M$5:$M$1000,"X",Consolidado!$H$5:$H$1000,IF($D$9="Todos","&gt;0",$D$9))&gt;0,"Interna "&amp;TEXT(DAY(_xlfn.MINIFS(Consolidado!$B$5:$B$1000,Consolidado!$E$5:$E$1000,$B48,Consolidado!$C$5:$C$1000,"Auditoría Interna",Consolidado!$M$5:$M$1000,"X",Consolidado!$H$5:$H$1000,IF($D$9="Todos","&gt;0",$D$9))),"00")&amp;"/"&amp;TEXT(MONTH(_xlfn.MINIFS(Consolidado!$B$5:$B$1000,Consolidado!$E$5:$E$1000,$B48,Consolidado!$C$5:$C$1000,"Auditoría Interna",Consolidado!$M$5:$M$1000,"X",Consolidado!$H$5:$H$1000,IF($D$9="Todos","&gt;0",$D$9))),"00")&amp;IF($D$9="Todos","/"&amp;RIGHT(YEAR(_xlfn.MINIFS(Consolidado!$B$5:$B$1000,Consolidado!$E$5:$E$1000,$B48,Consolidado!$C$5:$C$1000,"Auditoría Interna",Consolidado!$M$5:$M$1000,"X",Consolidado!$H$5:$H$1000,IF($D$9="Todos","&gt;0",$D$9))),2),"")&amp;IF(_xlfn.MAXIFS(Consolidado!$B$5:$B$1000,Consolidado!$E$5:$E$1000,$B48,Consolidado!$C$5:$C$1000,"Auditoría Interna",Consolidado!$M$5:$M$1000,"X",Consolidado!$H$5:$H$1000,IF($D$9="Todos","&gt;0",$D$9))&lt;&gt;_xlfn.MINIFS(Consolidado!$B$5:$B$1000,Consolidado!$E$5:$E$1000,$B48,Consolidado!$C$5:$C$1000,"Auditoría Interna",Consolidado!$M$5:$M$1000,"X",Consolidado!$H$5:$H$1000,IF($D$9="Todos","&gt;0",$D$9))," y "&amp;TEXT(DAY(_xlfn.MAXIFS(Consolidado!$B$5:$B$1000,Consolidado!$E$5:$E$1000,$B48,Consolidado!$C$5:$C$1000,"Auditoría Interna",Consolidado!$M$5:$M$1000,"X",Consolidado!$H$5:$H$1000,IF($D$9="Todos","&gt;0",$D$9))),"00")&amp;"/"&amp;TEXT(MONTH(_xlfn.MAXIFS(Consolidado!$B$5:$B$1000,Consolidado!$E$5:$E$1000,$B48,Consolidado!$C$5:$C$1000,"Auditoría Interna",Consolidado!$M$5:$M$1000,"X",Consolidado!$H$5:$H$1000,IF($D$9="Todos","&gt;0",$D$9))),"00")&amp;IF($D$9="Todos","/"&amp;RIGHT(YEAR(_xlfn.MAXIFS(Consolidado!$B$5:$B$1000,Consolidado!$E$5:$E$1000,$B48,Consolidado!$C$5:$C$1000,"Auditoría Interna",Consolidado!$M$5:$M$1000,"X",Consolidado!$H$5:$H$1000,IF($D$9="Todos","&gt;0",$D$9))),2),""),""),""),IF(SUMIFS(Consolidado!$AD$5:$AD$1000,Consolidado!$E$5:$E$1000,$B48,Consolidado!$C$5:$C$1000,"Auditoría Externa",Consolidado!$M$5:$M$1000,"X",Consolidado!$H$5:$H$1000,IF($D$9="Todos","&gt;0",$D$9))&gt;0,"Externa "&amp;TEXT(DAY(_xlfn.MINIFS(Consolidado!$B$5:$B$1000,Consolidado!$E$5:$E$1000,$B48,Consolidado!$C$5:$C$1000,"Auditoría Externa",Consolidado!$M$5:$M$1000,"X",Consolidado!$H$5:$H$1000,IF($D$9="Todos","&gt;0",$D$9))),"00")&amp;"/"&amp;TEXT(MONTH(_xlfn.MINIFS(Consolidado!$B$5:$B$1000,Consolidado!$E$5:$E$1000,$B48,Consolidado!$C$5:$C$1000,"Auditoría Externa",Consolidado!$M$5:$M$1000,"X",Consolidado!$H$5:$H$1000,IF($D$9="Todos","&gt;0",$D$9))),"00")&amp;IF($D$9="Todos","/"&amp;RIGHT(YEAR(_xlfn.MINIFS(Consolidado!$B$5:$B$1000,Consolidado!$E$5:$E$1000,$B48,Consolidado!$C$5:$C$1000,"Auditoría Externa",Consolidado!$M$5:$M$1000,"X",Consolidado!$H$5:$H$1000,IF($D$9="Todos","&gt;0",$D$9))),2),"")&amp;IF(_xlfn.MAXIFS(Consolidado!$B$5:$B$1000,Consolidado!$E$5:$E$1000,$B48,Consolidado!$C$5:$C$1000,"Auditoría Externa",Consolidado!$M$5:$M$1000,"X",Consolidado!$H$5:$H$1000,IF($D$9="Todos","&gt;0",$D$9))&lt;&gt;_xlfn.MINIFS(Consolidado!$B$5:$B$1000,Consolidado!$E$5:$E$1000,$B48,Consolidado!$C$5:$C$1000,"Auditoría Externa",Consolidado!$M$5:$M$1000,"X",Consolidado!$H$5:$H$1000,IF($D$9="Todos","&gt;0",$D$9))," y "&amp;TEXT(DAY(_xlfn.MAXIFS(Consolidado!$B$5:$B$1000,Consolidado!$E$5:$E$1000,$B48,Consolidado!$C$5:$C$1000,"Auditoría Externa",Consolidado!$M$5:$M$1000,"X",Consolidado!$H$5:$H$1000,IF($D$9="Todos","&gt;0",$D$9))),"00")&amp;"/"&amp;TEXT(MONTH(_xlfn.MAXIFS(Consolidado!$B$5:$B$1000,Consolidado!$E$5:$E$1000,$B48,Consolidado!$C$5:$C$1000,"Auditoría Externa",Consolidado!$M$5:$M$1000,"X",Consolidado!$H$5:$H$1000,IF($D$9="Todos","&gt;0",$D$9))),"00")&amp;IF($D$9="Todos","/"&amp;RIGHT(YEAR(_xlfn.MAXIFS(Consolidado!$B$5:$B$1000,Consolidado!$E$5:$E$1000,$B48,Consolidado!$C$5:$C$1000,"Auditoría Externa",Consolidado!$M$5:$M$1000,"X",Consolidado!$H$5:$H$1000,IF($D$9="Todos","&gt;0",$D$9))),2),""),""),""),IF(SUMIFS(Consolidado!$AD$5:$AD$1000,Consolidado!$E$5:$E$1000,$B48,Consolidado!$C$5:$C$1000,"SSF",Consolidado!$M$5:$M$1000,"X",Consolidado!$H$5:$H$1000,IF($D$9="Todos","&gt;0",$D$9))&gt;0,"SSF "&amp;TEXT(DAY(_xlfn.MINIFS(Consolidado!$B$5:$B$1000,Consolidado!$E$5:$E$1000,$B48,Consolidado!$C$5:$C$1000,"SSF",Consolidado!$M$5:$M$1000,"X",Consolidado!$H$5:$H$1000,IF($D$9="Todos","&gt;0",$D$9))),"00")&amp;"/"&amp;TEXT(MONTH(_xlfn.MINIFS(Consolidado!$B$5:$B$1000,Consolidado!$E$5:$E$1000,$B48,Consolidado!$C$5:$C$1000,"SSF",Consolidado!$M$5:$M$1000,"X",Consolidado!$H$5:$H$1000,IF($D$9="Todos","&gt;0",$D$9))),"00")&amp;IF($D$9="Todos","/"&amp;RIGHT(YEAR(_xlfn.MINIFS(Consolidado!$B$5:$B$1000,Consolidado!$E$5:$E$1000,$B48,Consolidado!$C$5:$C$1000,"SSF",Consolidado!$M$5:$M$1000,"X",Consolidado!$H$5:$H$1000,IF($D$9="Todos","&gt;0",$D$9))),2),"")&amp;IF(_xlfn.MAXIFS(Consolidado!$B$5:$B$1000,Consolidado!$E$5:$E$1000,$B48,Consolidado!$C$5:$C$1000,"SSF",Consolidado!$M$5:$M$1000,"X",Consolidado!$H$5:$H$1000,IF($D$9="Todos","&gt;0",$D$9))&lt;&gt;_xlfn.MINIFS(Consolidado!$B$5:$B$1000,Consolidado!$E$5:$E$1000,$B48,Consolidado!$C$5:$C$1000,"SSF",Consolidado!$M$5:$M$1000,"X",Consolidado!$H$5:$H$1000,IF($D$9="Todos","&gt;0",$D$9))," y "&amp;TEXT(DAY(_xlfn.MAXIFS(Consolidado!$B$5:$B$1000,Consolidado!$E$5:$E$1000,$B48,Consolidado!$C$5:$C$1000,"SSF",Consolidado!$M$5:$M$1000,"X",Consolidado!$H$5:$H$1000,IF($D$9="Todos","&gt;0",$D$9))),"00")&amp;"/"&amp;TEXT(MONTH(_xlfn.MAXIFS(Consolidado!$B$5:$B$1000,Consolidado!$E$5:$E$1000,$B48,Consolidado!$C$5:$C$1000,"SSF",Consolidado!$M$5:$M$1000,"X",Consolidado!$H$5:$H$1000,IF($D$9="Todos","&gt;0",$D$9))),"00")&amp;IF($D$9="Todos","/"&amp;RIGHT(YEAR(_xlfn.MAXIFS(Consolidado!$B$5:$B$1000,Consolidado!$E$5:$E$1000,$B48,Consolidado!$C$5:$C$1000,"SSF",Consolidado!$M$5:$M$1000,"X",Consolidado!$H$5:$H$1000,IF($D$9="Todos","&gt;0",$D$9))),2),""),""),""),IF(SUMIFS(Consolidado!$AD$5:$AD$1000,Consolidado!$E$5:$E$1000,$B48,Consolidado!$C$5:$C$1000,"Comité de Supervisión",Consolidado!$M$5:$M$1000,"X",Consolidado!$H$5:$H$1000,IF($D$9="Todos","&gt;0",$D$9))&gt;0,"Comité Sup. "&amp;TEXT(DAY(_xlfn.MINIFS(Consolidado!$B$5:$B$1000,Consolidado!$E$5:$E$1000,$B48,Consolidado!$C$5:$C$1000,"Comité de Supervisión",Consolidado!$M$5:$M$1000,"X",Consolidado!$H$5:$H$1000,IF($D$9="Todos","&gt;0",$D$9))),"00")&amp;"/"&amp;TEXT(MONTH(_xlfn.MINIFS(Consolidado!$B$5:$B$1000,Consolidado!$E$5:$E$1000,$B48,Consolidado!$C$5:$C$1000,"Comité de Supervisión",Consolidado!$M$5:$M$1000,"X",Consolidado!$H$5:$H$1000,IF($D$9="Todos","&gt;0",$D$9))),"00")&amp;IF($D$9="Todos","/"&amp;RIGHT(YEAR(_xlfn.MINIFS(Consolidado!$B$5:$B$1000,Consolidado!$E$5:$E$1000,$B48,Consolidado!$C$5:$C$1000,"Comité de Supervisión",Consolidado!$M$5:$M$1000,"X",Consolidado!$H$5:$H$1000,IF($D$9="Todos","&gt;0",$D$9))),2),"")&amp;IF(_xlfn.MAXIFS(Consolidado!$B$5:$B$1000,Consolidado!$E$5:$E$1000,$B48,Consolidado!$C$5:$C$1000,"Comité de Supervisión",Consolidado!$M$5:$M$1000,"X",Consolidado!$H$5:$H$1000,IF($D$9="Todos","&gt;0",$D$9))&lt;&gt;_xlfn.MINIFS(Consolidado!$B$5:$B$1000,Consolidado!$E$5:$E$1000,$B48,Consolidado!$C$5:$C$1000,"Comité de Supervisión",Consolidado!$M$5:$M$1000,"X",Consolidado!$H$5:$H$1000,IF($D$9="Todos","&gt;0",$D$9))," y "&amp;TEXT(DAY(_xlfn.MAXIFS(Consolidado!$B$5:$B$1000,Consolidado!$E$5:$E$1000,$B48,Consolidado!$C$5:$C$1000,"Comité de Supervisión",Consolidado!$M$5:$M$1000,"X",Consolidado!$H$5:$H$1000,IF($D$9="Todos","&gt;0",$D$9))),"00")&amp;"/"&amp;TEXT(MONTH(_xlfn.MAXIFS(Consolidado!$B$5:$B$1000,Consolidado!$E$5:$E$1000,$B48,Consolidado!$C$5:$C$1000,"Comité de Supervisión",Consolidado!$M$5:$M$1000,"X",Consolidado!$H$5:$H$1000,IF($D$9="Todos","&gt;0",$D$9))),"00")&amp;IF($D$9="Todos","/"&amp;RIGHT(YEAR(_xlfn.MAXIFS(Consolidado!$B$5:$B$1000,Consolidado!$E$5:$E$1000,$B48,Consolidado!$C$5:$C$1000,"Comité de Supervisión",Consolidado!$M$5:$M$1000,"X",Consolidado!$H$5:$H$1000,IF($D$9="Todos","&gt;0",$D$9))),2),""),""),""),IF(SUMIFS(Consolidado!$AD$5:$AD$1000,Consolidado!$E$5:$E$1000,$B48,Consolidado!$C$5:$C$1000,"Consejo de Administración",Consolidado!$M$5:$M$1000,"X",Consolidado!$H$5:$H$1000,IF($D$9="Todos","&gt;0",$D$9))&gt;0,"Consejo "&amp;TEXT(DAY(_xlfn.MINIFS(Consolidado!$B$5:$B$1000,Consolidado!$E$5:$E$1000,$B48,Consolidado!$C$5:$C$1000,"Consejo de Administración",Consolidado!$M$5:$M$1000,"X",Consolidado!$H$5:$H$1000,IF($D$9="Todos","&gt;0",$D$9))),"00")&amp;"/"&amp;TEXT(MONTH(_xlfn.MINIFS(Consolidado!$B$5:$B$1000,Consolidado!$E$5:$E$1000,$B48,Consolidado!$C$5:$C$1000,"Consejo de Administración",Consolidado!$M$5:$M$1000,"X",Consolidado!$H$5:$H$1000,IF($D$9="Todos","&gt;0",$D$9))),"00")&amp;IF($D$9="Todos","/"&amp;RIGHT(YEAR(_xlfn.MINIFS(Consolidado!$B$5:$B$1000,Consolidado!$E$5:$E$1000,$B48,Consolidado!$C$5:$C$1000,"Consejo de Administración",Consolidado!$M$5:$M$1000,"X",Consolidado!$H$5:$H$1000,IF($D$9="Todos","&gt;0",$D$9))),2),"")&amp;IF(_xlfn.MAXIFS(Consolidado!$B$5:$B$1000,Consolidado!$E$5:$E$1000,$B48,Consolidado!$C$5:$C$1000,"Consejo de Administración",Consolidado!$M$5:$M$1000,"X",Consolidado!$H$5:$H$1000,IF($D$9="Todos","&gt;0",$D$9))&lt;&gt;_xlfn.MINIFS(Consolidado!$B$5:$B$1000,Consolidado!$E$5:$E$1000,$B48,Consolidado!$C$5:$C$1000,"Consejo de Administración",Consolidado!$M$5:$M$1000,"X",Consolidado!$H$5:$H$1000,IF($D$9="Todos","&gt;0",$D$9))," y "&amp;TEXT(DAY(_xlfn.MAXIFS(Consolidado!$B$5:$B$1000,Consolidado!$E$5:$E$1000,$B48,Consolidado!$C$5:$C$1000,"Consejo de Administración",Consolidado!$M$5:$M$1000,"X",Consolidado!$H$5:$H$1000,IF($D$9="Todos","&gt;0",$D$9))),"00")&amp;"/"&amp;TEXT(MONTH(_xlfn.MAXIFS(Consolidado!$B$5:$B$1000,Consolidado!$E$5:$E$1000,$B48,Consolidado!$C$5:$C$1000,"Consejo de Administración",Consolidado!$M$5:$M$1000,"X",Consolidado!$H$5:$H$1000,IF($D$9="Todos","&gt;0",$D$9))),"00")&amp;IF($D$9="Todos","/"&amp;RIGHT(YEAR(_xlfn.MAXIFS(Consolidado!$B$5:$B$1000,Consolidado!$E$5:$E$1000,$B48,Consolidado!$C$5:$C$1000,"Consejo de Administración",Consolidado!$M$5:$M$1000,"X",Consolidado!$H$5:$H$1000,IF($D$9="Todos","&gt;0",$D$9))),2),""),""),""),IF(SUMIFS(Consolidado!$AD$5:$AD$1000,Consolidado!$E$5:$E$1000,$B48,Consolidado!$C$5:$C$1000,"Otros",Consolidado!$M$5:$M$1000,"X",Consolidado!$H$5:$H$1000,IF($D$9="Todos","&gt;0",$D$9))&gt;0,"Otros "&amp;TEXT(DAY(_xlfn.MINIFS(Consolidado!$B$5:$B$1000,Consolidado!$E$5:$E$1000,$B48,Consolidado!$C$5:$C$1000,"Otros",Consolidado!$M$5:$M$1000,"X",Consolidado!$H$5:$H$1000,IF($D$9="Todos","&gt;0",$D$9))),"00")&amp;"/"&amp;TEXT(MONTH(_xlfn.MINIFS(Consolidado!$B$5:$B$1000,Consolidado!$E$5:$E$1000,$B48,Consolidado!$C$5:$C$1000,"Otros",Consolidado!$M$5:$M$1000,"X",Consolidado!$H$5:$H$1000,IF($D$9="Todos","&gt;0",$D$9))),"00")&amp;IF($D$9="Todos","/"&amp;RIGHT(YEAR(_xlfn.MINIFS(Consolidado!$B$5:$B$1000,Consolidado!$E$5:$E$1000,$B48,Consolidado!$C$5:$C$1000,"Otros",Consolidado!$M$5:$M$1000,"X",Consolidado!$H$5:$H$1000,IF($D$9="Todos","&gt;0",$D$9))),2),"")&amp;IF(_xlfn.MAXIFS(Consolidado!$B$5:$B$1000,Consolidado!$E$5:$E$1000,$B48,Consolidado!$C$5:$C$1000,"Otros",Consolidado!$M$5:$M$1000,"X",Consolidado!$H$5:$H$1000,IF($D$9="Todos","&gt;0",$D$9))&lt;&gt;_xlfn.MINIFS(Consolidado!$B$5:$B$1000,Consolidado!$E$5:$E$1000,$B48,Consolidado!$C$5:$C$1000,"Otros",Consolidado!$M$5:$M$1000,"X",Consolidado!$H$5:$H$1000,IF($D$9="Todos","&gt;0",$D$9))," y "&amp;TEXT(DAY(_xlfn.MAXIFS(Consolidado!$B$5:$B$1000,Consolidado!$E$5:$E$1000,$B48,Consolidado!$C$5:$C$1000,"Otros",Consolidado!$M$5:$M$1000,"X",Consolidado!$H$5:$H$1000,IF($D$9="Todos","&gt;0",$D$9))),"00")&amp;"/"&amp;TEXT(MONTH(_xlfn.MAXIFS(Consolidado!$B$5:$B$1000,Consolidado!$E$5:$E$1000,$B48,Consolidado!$C$5:$C$1000,"Otros",Consolidado!$M$5:$M$1000,"X",Consolidado!$H$5:$H$1000,IF($D$9="Todos","&gt;0",$D$9))),"00")&amp;IF($D$9="Todos","/"&amp;RIGHT(YEAR(_xlfn.MAXIFS(Consolidado!$B$5:$B$1000,Consolidado!$E$5:$E$1000,$B48,Consolidado!$C$5:$C$1000,"Otros",Consolidado!$M$5:$M$1000,"X",Consolidado!$H$5:$H$1000,IF($D$9="Todos","&gt;0",$D$9))),2),""),""),""))</f>
        <v/>
      </c>
      <c r="P48" s="37" t="str">
        <f aca="false">_xlfn.TEXTJOIN(" +"&amp;CHAR(10),TRUE(),IF(SUMIFS(Consolidado!$AD$5:$AD$1000,Consolidado!$E$5:$E$1000,$B48,Consolidado!$C$5:$C$1000,"Auditoría Interna",Consolidado!$N$5:$N$1000,"X",Consolidado!$H$5:$H$1000,IF($D$9="Todos","&gt;0",$D$9))&gt;0,"Interna "&amp;TEXT(DAY(_xlfn.MINIFS(Consolidado!$B$5:$B$1000,Consolidado!$E$5:$E$1000,$B48,Consolidado!$C$5:$C$1000,"Auditoría Interna",Consolidado!$N$5:$N$1000,"X",Consolidado!$H$5:$H$1000,IF($D$9="Todos","&gt;0",$D$9))),"00")&amp;"/"&amp;TEXT(MONTH(_xlfn.MINIFS(Consolidado!$B$5:$B$1000,Consolidado!$E$5:$E$1000,$B48,Consolidado!$C$5:$C$1000,"Auditoría Interna",Consolidado!$N$5:$N$1000,"X",Consolidado!$H$5:$H$1000,IF($D$9="Todos","&gt;0",$D$9))),"00")&amp;IF($D$9="Todos","/"&amp;RIGHT(YEAR(_xlfn.MINIFS(Consolidado!$B$5:$B$1000,Consolidado!$E$5:$E$1000,$B48,Consolidado!$C$5:$C$1000,"Auditoría Interna",Consolidado!$N$5:$N$1000,"X",Consolidado!$H$5:$H$1000,IF($D$9="Todos","&gt;0",$D$9))),2),"")&amp;IF(_xlfn.MAXIFS(Consolidado!$B$5:$B$1000,Consolidado!$E$5:$E$1000,$B48,Consolidado!$C$5:$C$1000,"Auditoría Interna",Consolidado!$N$5:$N$1000,"X",Consolidado!$H$5:$H$1000,IF($D$9="Todos","&gt;0",$D$9))&lt;&gt;_xlfn.MINIFS(Consolidado!$B$5:$B$1000,Consolidado!$E$5:$E$1000,$B48,Consolidado!$C$5:$C$1000,"Auditoría Interna",Consolidado!$N$5:$N$1000,"X",Consolidado!$H$5:$H$1000,IF($D$9="Todos","&gt;0",$D$9))," y "&amp;TEXT(DAY(_xlfn.MAXIFS(Consolidado!$B$5:$B$1000,Consolidado!$E$5:$E$1000,$B48,Consolidado!$C$5:$C$1000,"Auditoría Interna",Consolidado!$N$5:$N$1000,"X",Consolidado!$H$5:$H$1000,IF($D$9="Todos","&gt;0",$D$9))),"00")&amp;"/"&amp;TEXT(MONTH(_xlfn.MAXIFS(Consolidado!$B$5:$B$1000,Consolidado!$E$5:$E$1000,$B48,Consolidado!$C$5:$C$1000,"Auditoría Interna",Consolidado!$N$5:$N$1000,"X",Consolidado!$H$5:$H$1000,IF($D$9="Todos","&gt;0",$D$9))),"00")&amp;IF($D$9="Todos","/"&amp;RIGHT(YEAR(_xlfn.MAXIFS(Consolidado!$B$5:$B$1000,Consolidado!$E$5:$E$1000,$B48,Consolidado!$C$5:$C$1000,"Auditoría Interna",Consolidado!$N$5:$N$1000,"X",Consolidado!$H$5:$H$1000,IF($D$9="Todos","&gt;0",$D$9))),2),""),""),""),IF(SUMIFS(Consolidado!$AD$5:$AD$1000,Consolidado!$E$5:$E$1000,$B48,Consolidado!$C$5:$C$1000,"Auditoría Externa",Consolidado!$N$5:$N$1000,"X",Consolidado!$H$5:$H$1000,IF($D$9="Todos","&gt;0",$D$9))&gt;0,"Externa "&amp;TEXT(DAY(_xlfn.MINIFS(Consolidado!$B$5:$B$1000,Consolidado!$E$5:$E$1000,$B48,Consolidado!$C$5:$C$1000,"Auditoría Externa",Consolidado!$N$5:$N$1000,"X",Consolidado!$H$5:$H$1000,IF($D$9="Todos","&gt;0",$D$9))),"00")&amp;"/"&amp;TEXT(MONTH(_xlfn.MINIFS(Consolidado!$B$5:$B$1000,Consolidado!$E$5:$E$1000,$B48,Consolidado!$C$5:$C$1000,"Auditoría Externa",Consolidado!$N$5:$N$1000,"X",Consolidado!$H$5:$H$1000,IF($D$9="Todos","&gt;0",$D$9))),"00")&amp;IF($D$9="Todos","/"&amp;RIGHT(YEAR(_xlfn.MINIFS(Consolidado!$B$5:$B$1000,Consolidado!$E$5:$E$1000,$B48,Consolidado!$C$5:$C$1000,"Auditoría Externa",Consolidado!$N$5:$N$1000,"X",Consolidado!$H$5:$H$1000,IF($D$9="Todos","&gt;0",$D$9))),2),"")&amp;IF(_xlfn.MAXIFS(Consolidado!$B$5:$B$1000,Consolidado!$E$5:$E$1000,$B48,Consolidado!$C$5:$C$1000,"Auditoría Externa",Consolidado!$N$5:$N$1000,"X",Consolidado!$H$5:$H$1000,IF($D$9="Todos","&gt;0",$D$9))&lt;&gt;_xlfn.MINIFS(Consolidado!$B$5:$B$1000,Consolidado!$E$5:$E$1000,$B48,Consolidado!$C$5:$C$1000,"Auditoría Externa",Consolidado!$N$5:$N$1000,"X",Consolidado!$H$5:$H$1000,IF($D$9="Todos","&gt;0",$D$9))," y "&amp;TEXT(DAY(_xlfn.MAXIFS(Consolidado!$B$5:$B$1000,Consolidado!$E$5:$E$1000,$B48,Consolidado!$C$5:$C$1000,"Auditoría Externa",Consolidado!$N$5:$N$1000,"X",Consolidado!$H$5:$H$1000,IF($D$9="Todos","&gt;0",$D$9))),"00")&amp;"/"&amp;TEXT(MONTH(_xlfn.MAXIFS(Consolidado!$B$5:$B$1000,Consolidado!$E$5:$E$1000,$B48,Consolidado!$C$5:$C$1000,"Auditoría Externa",Consolidado!$N$5:$N$1000,"X",Consolidado!$H$5:$H$1000,IF($D$9="Todos","&gt;0",$D$9))),"00")&amp;IF($D$9="Todos","/"&amp;RIGHT(YEAR(_xlfn.MAXIFS(Consolidado!$B$5:$B$1000,Consolidado!$E$5:$E$1000,$B48,Consolidado!$C$5:$C$1000,"Auditoría Externa",Consolidado!$N$5:$N$1000,"X",Consolidado!$H$5:$H$1000,IF($D$9="Todos","&gt;0",$D$9))),2),""),""),""),IF(SUMIFS(Consolidado!$AD$5:$AD$1000,Consolidado!$E$5:$E$1000,$B48,Consolidado!$C$5:$C$1000,"SSF",Consolidado!$N$5:$N$1000,"X",Consolidado!$H$5:$H$1000,IF($D$9="Todos","&gt;0",$D$9))&gt;0,"SSF "&amp;TEXT(DAY(_xlfn.MINIFS(Consolidado!$B$5:$B$1000,Consolidado!$E$5:$E$1000,$B48,Consolidado!$C$5:$C$1000,"SSF",Consolidado!$N$5:$N$1000,"X",Consolidado!$H$5:$H$1000,IF($D$9="Todos","&gt;0",$D$9))),"00")&amp;"/"&amp;TEXT(MONTH(_xlfn.MINIFS(Consolidado!$B$5:$B$1000,Consolidado!$E$5:$E$1000,$B48,Consolidado!$C$5:$C$1000,"SSF",Consolidado!$N$5:$N$1000,"X",Consolidado!$H$5:$H$1000,IF($D$9="Todos","&gt;0",$D$9))),"00")&amp;IF($D$9="Todos","/"&amp;RIGHT(YEAR(_xlfn.MINIFS(Consolidado!$B$5:$B$1000,Consolidado!$E$5:$E$1000,$B48,Consolidado!$C$5:$C$1000,"SSF",Consolidado!$N$5:$N$1000,"X",Consolidado!$H$5:$H$1000,IF($D$9="Todos","&gt;0",$D$9))),2),"")&amp;IF(_xlfn.MAXIFS(Consolidado!$B$5:$B$1000,Consolidado!$E$5:$E$1000,$B48,Consolidado!$C$5:$C$1000,"SSF",Consolidado!$N$5:$N$1000,"X",Consolidado!$H$5:$H$1000,IF($D$9="Todos","&gt;0",$D$9))&lt;&gt;_xlfn.MINIFS(Consolidado!$B$5:$B$1000,Consolidado!$E$5:$E$1000,$B48,Consolidado!$C$5:$C$1000,"SSF",Consolidado!$N$5:$N$1000,"X",Consolidado!$H$5:$H$1000,IF($D$9="Todos","&gt;0",$D$9))," y "&amp;TEXT(DAY(_xlfn.MAXIFS(Consolidado!$B$5:$B$1000,Consolidado!$E$5:$E$1000,$B48,Consolidado!$C$5:$C$1000,"SSF",Consolidado!$N$5:$N$1000,"X",Consolidado!$H$5:$H$1000,IF($D$9="Todos","&gt;0",$D$9))),"00")&amp;"/"&amp;TEXT(MONTH(_xlfn.MAXIFS(Consolidado!$B$5:$B$1000,Consolidado!$E$5:$E$1000,$B48,Consolidado!$C$5:$C$1000,"SSF",Consolidado!$N$5:$N$1000,"X",Consolidado!$H$5:$H$1000,IF($D$9="Todos","&gt;0",$D$9))),"00")&amp;IF($D$9="Todos","/"&amp;RIGHT(YEAR(_xlfn.MAXIFS(Consolidado!$B$5:$B$1000,Consolidado!$E$5:$E$1000,$B48,Consolidado!$C$5:$C$1000,"SSF",Consolidado!$N$5:$N$1000,"X",Consolidado!$H$5:$H$1000,IF($D$9="Todos","&gt;0",$D$9))),2),""),""),""),IF(SUMIFS(Consolidado!$AD$5:$AD$1000,Consolidado!$E$5:$E$1000,$B48,Consolidado!$C$5:$C$1000,"Comité de Supervisión",Consolidado!$N$5:$N$1000,"X",Consolidado!$H$5:$H$1000,IF($D$9="Todos","&gt;0",$D$9))&gt;0,"Comité Sup. "&amp;TEXT(DAY(_xlfn.MINIFS(Consolidado!$B$5:$B$1000,Consolidado!$E$5:$E$1000,$B48,Consolidado!$C$5:$C$1000,"Comité de Supervisión",Consolidado!$N$5:$N$1000,"X",Consolidado!$H$5:$H$1000,IF($D$9="Todos","&gt;0",$D$9))),"00")&amp;"/"&amp;TEXT(MONTH(_xlfn.MINIFS(Consolidado!$B$5:$B$1000,Consolidado!$E$5:$E$1000,$B48,Consolidado!$C$5:$C$1000,"Comité de Supervisión",Consolidado!$N$5:$N$1000,"X",Consolidado!$H$5:$H$1000,IF($D$9="Todos","&gt;0",$D$9))),"00")&amp;IF($D$9="Todos","/"&amp;RIGHT(YEAR(_xlfn.MINIFS(Consolidado!$B$5:$B$1000,Consolidado!$E$5:$E$1000,$B48,Consolidado!$C$5:$C$1000,"Comité de Supervisión",Consolidado!$N$5:$N$1000,"X",Consolidado!$H$5:$H$1000,IF($D$9="Todos","&gt;0",$D$9))),2),"")&amp;IF(_xlfn.MAXIFS(Consolidado!$B$5:$B$1000,Consolidado!$E$5:$E$1000,$B48,Consolidado!$C$5:$C$1000,"Comité de Supervisión",Consolidado!$N$5:$N$1000,"X",Consolidado!$H$5:$H$1000,IF($D$9="Todos","&gt;0",$D$9))&lt;&gt;_xlfn.MINIFS(Consolidado!$B$5:$B$1000,Consolidado!$E$5:$E$1000,$B48,Consolidado!$C$5:$C$1000,"Comité de Supervisión",Consolidado!$N$5:$N$1000,"X",Consolidado!$H$5:$H$1000,IF($D$9="Todos","&gt;0",$D$9))," y "&amp;TEXT(DAY(_xlfn.MAXIFS(Consolidado!$B$5:$B$1000,Consolidado!$E$5:$E$1000,$B48,Consolidado!$C$5:$C$1000,"Comité de Supervisión",Consolidado!$N$5:$N$1000,"X",Consolidado!$H$5:$H$1000,IF($D$9="Todos","&gt;0",$D$9))),"00")&amp;"/"&amp;TEXT(MONTH(_xlfn.MAXIFS(Consolidado!$B$5:$B$1000,Consolidado!$E$5:$E$1000,$B48,Consolidado!$C$5:$C$1000,"Comité de Supervisión",Consolidado!$N$5:$N$1000,"X",Consolidado!$H$5:$H$1000,IF($D$9="Todos","&gt;0",$D$9))),"00")&amp;IF($D$9="Todos","/"&amp;RIGHT(YEAR(_xlfn.MAXIFS(Consolidado!$B$5:$B$1000,Consolidado!$E$5:$E$1000,$B48,Consolidado!$C$5:$C$1000,"Comité de Supervisión",Consolidado!$N$5:$N$1000,"X",Consolidado!$H$5:$H$1000,IF($D$9="Todos","&gt;0",$D$9))),2),""),""),""),IF(SUMIFS(Consolidado!$AD$5:$AD$1000,Consolidado!$E$5:$E$1000,$B48,Consolidado!$C$5:$C$1000,"Consejo de Administración",Consolidado!$N$5:$N$1000,"X",Consolidado!$H$5:$H$1000,IF($D$9="Todos","&gt;0",$D$9))&gt;0,"Consejo "&amp;TEXT(DAY(_xlfn.MINIFS(Consolidado!$B$5:$B$1000,Consolidado!$E$5:$E$1000,$B48,Consolidado!$C$5:$C$1000,"Consejo de Administración",Consolidado!$N$5:$N$1000,"X",Consolidado!$H$5:$H$1000,IF($D$9="Todos","&gt;0",$D$9))),"00")&amp;"/"&amp;TEXT(MONTH(_xlfn.MINIFS(Consolidado!$B$5:$B$1000,Consolidado!$E$5:$E$1000,$B48,Consolidado!$C$5:$C$1000,"Consejo de Administración",Consolidado!$N$5:$N$1000,"X",Consolidado!$H$5:$H$1000,IF($D$9="Todos","&gt;0",$D$9))),"00")&amp;IF($D$9="Todos","/"&amp;RIGHT(YEAR(_xlfn.MINIFS(Consolidado!$B$5:$B$1000,Consolidado!$E$5:$E$1000,$B48,Consolidado!$C$5:$C$1000,"Consejo de Administración",Consolidado!$N$5:$N$1000,"X",Consolidado!$H$5:$H$1000,IF($D$9="Todos","&gt;0",$D$9))),2),"")&amp;IF(_xlfn.MAXIFS(Consolidado!$B$5:$B$1000,Consolidado!$E$5:$E$1000,$B48,Consolidado!$C$5:$C$1000,"Consejo de Administración",Consolidado!$N$5:$N$1000,"X",Consolidado!$H$5:$H$1000,IF($D$9="Todos","&gt;0",$D$9))&lt;&gt;_xlfn.MINIFS(Consolidado!$B$5:$B$1000,Consolidado!$E$5:$E$1000,$B48,Consolidado!$C$5:$C$1000,"Consejo de Administración",Consolidado!$N$5:$N$1000,"X",Consolidado!$H$5:$H$1000,IF($D$9="Todos","&gt;0",$D$9))," y "&amp;TEXT(DAY(_xlfn.MAXIFS(Consolidado!$B$5:$B$1000,Consolidado!$E$5:$E$1000,$B48,Consolidado!$C$5:$C$1000,"Consejo de Administración",Consolidado!$N$5:$N$1000,"X",Consolidado!$H$5:$H$1000,IF($D$9="Todos","&gt;0",$D$9))),"00")&amp;"/"&amp;TEXT(MONTH(_xlfn.MAXIFS(Consolidado!$B$5:$B$1000,Consolidado!$E$5:$E$1000,$B48,Consolidado!$C$5:$C$1000,"Consejo de Administración",Consolidado!$N$5:$N$1000,"X",Consolidado!$H$5:$H$1000,IF($D$9="Todos","&gt;0",$D$9))),"00")&amp;IF($D$9="Todos","/"&amp;RIGHT(YEAR(_xlfn.MAXIFS(Consolidado!$B$5:$B$1000,Consolidado!$E$5:$E$1000,$B48,Consolidado!$C$5:$C$1000,"Consejo de Administración",Consolidado!$N$5:$N$1000,"X",Consolidado!$H$5:$H$1000,IF($D$9="Todos","&gt;0",$D$9))),2),""),""),""),IF(SUMIFS(Consolidado!$AD$5:$AD$1000,Consolidado!$E$5:$E$1000,$B48,Consolidado!$C$5:$C$1000,"Otros",Consolidado!$N$5:$N$1000,"X",Consolidado!$H$5:$H$1000,IF($D$9="Todos","&gt;0",$D$9))&gt;0,"Otros "&amp;TEXT(DAY(_xlfn.MINIFS(Consolidado!$B$5:$B$1000,Consolidado!$E$5:$E$1000,$B48,Consolidado!$C$5:$C$1000,"Otros",Consolidado!$N$5:$N$1000,"X",Consolidado!$H$5:$H$1000,IF($D$9="Todos","&gt;0",$D$9))),"00")&amp;"/"&amp;TEXT(MONTH(_xlfn.MINIFS(Consolidado!$B$5:$B$1000,Consolidado!$E$5:$E$1000,$B48,Consolidado!$C$5:$C$1000,"Otros",Consolidado!$N$5:$N$1000,"X",Consolidado!$H$5:$H$1000,IF($D$9="Todos","&gt;0",$D$9))),"00")&amp;IF($D$9="Todos","/"&amp;RIGHT(YEAR(_xlfn.MINIFS(Consolidado!$B$5:$B$1000,Consolidado!$E$5:$E$1000,$B48,Consolidado!$C$5:$C$1000,"Otros",Consolidado!$N$5:$N$1000,"X",Consolidado!$H$5:$H$1000,IF($D$9="Todos","&gt;0",$D$9))),2),"")&amp;IF(_xlfn.MAXIFS(Consolidado!$B$5:$B$1000,Consolidado!$E$5:$E$1000,$B48,Consolidado!$C$5:$C$1000,"Otros",Consolidado!$N$5:$N$1000,"X",Consolidado!$H$5:$H$1000,IF($D$9="Todos","&gt;0",$D$9))&lt;&gt;_xlfn.MINIFS(Consolidado!$B$5:$B$1000,Consolidado!$E$5:$E$1000,$B48,Consolidado!$C$5:$C$1000,"Otros",Consolidado!$N$5:$N$1000,"X",Consolidado!$H$5:$H$1000,IF($D$9="Todos","&gt;0",$D$9))," y "&amp;TEXT(DAY(_xlfn.MAXIFS(Consolidado!$B$5:$B$1000,Consolidado!$E$5:$E$1000,$B48,Consolidado!$C$5:$C$1000,"Otros",Consolidado!$N$5:$N$1000,"X",Consolidado!$H$5:$H$1000,IF($D$9="Todos","&gt;0",$D$9))),"00")&amp;"/"&amp;TEXT(MONTH(_xlfn.MAXIFS(Consolidado!$B$5:$B$1000,Consolidado!$E$5:$E$1000,$B48,Consolidado!$C$5:$C$1000,"Otros",Consolidado!$N$5:$N$1000,"X",Consolidado!$H$5:$H$1000,IF($D$9="Todos","&gt;0",$D$9))),"00")&amp;IF($D$9="Todos","/"&amp;RIGHT(YEAR(_xlfn.MAXIFS(Consolidado!$B$5:$B$1000,Consolidado!$E$5:$E$1000,$B48,Consolidado!$C$5:$C$1000,"Otros",Consolidado!$N$5:$N$1000,"X",Consolidado!$H$5:$H$1000,IF($D$9="Todos","&gt;0",$D$9))),2),""),""),""))</f>
        <v/>
      </c>
      <c r="Q48" s="37" t="str">
        <f aca="false">_xlfn.TEXTJOIN(" +"&amp;CHAR(10),TRUE(),IF(SUMIFS(Consolidado!$AD$5:$AD$1000,Consolidado!$E$5:$E$1000,$B48,Consolidado!$C$5:$C$1000,"Auditoría Interna",Consolidado!$O$5:$O$1000,"X",Consolidado!$H$5:$H$1000,IF($D$9="Todos","&gt;0",$D$9))&gt;0,"Interna "&amp;TEXT(DAY(_xlfn.MINIFS(Consolidado!$B$5:$B$1000,Consolidado!$E$5:$E$1000,$B48,Consolidado!$C$5:$C$1000,"Auditoría Interna",Consolidado!$O$5:$O$1000,"X",Consolidado!$H$5:$H$1000,IF($D$9="Todos","&gt;0",$D$9))),"00")&amp;"/"&amp;TEXT(MONTH(_xlfn.MINIFS(Consolidado!$B$5:$B$1000,Consolidado!$E$5:$E$1000,$B48,Consolidado!$C$5:$C$1000,"Auditoría Interna",Consolidado!$O$5:$O$1000,"X",Consolidado!$H$5:$H$1000,IF($D$9="Todos","&gt;0",$D$9))),"00")&amp;IF($D$9="Todos","/"&amp;RIGHT(YEAR(_xlfn.MINIFS(Consolidado!$B$5:$B$1000,Consolidado!$E$5:$E$1000,$B48,Consolidado!$C$5:$C$1000,"Auditoría Interna",Consolidado!$O$5:$O$1000,"X",Consolidado!$H$5:$H$1000,IF($D$9="Todos","&gt;0",$D$9))),2),"")&amp;IF(_xlfn.MAXIFS(Consolidado!$B$5:$B$1000,Consolidado!$E$5:$E$1000,$B48,Consolidado!$C$5:$C$1000,"Auditoría Interna",Consolidado!$O$5:$O$1000,"X",Consolidado!$H$5:$H$1000,IF($D$9="Todos","&gt;0",$D$9))&lt;&gt;_xlfn.MINIFS(Consolidado!$B$5:$B$1000,Consolidado!$E$5:$E$1000,$B48,Consolidado!$C$5:$C$1000,"Auditoría Interna",Consolidado!$O$5:$O$1000,"X",Consolidado!$H$5:$H$1000,IF($D$9="Todos","&gt;0",$D$9))," y "&amp;TEXT(DAY(_xlfn.MAXIFS(Consolidado!$B$5:$B$1000,Consolidado!$E$5:$E$1000,$B48,Consolidado!$C$5:$C$1000,"Auditoría Interna",Consolidado!$O$5:$O$1000,"X",Consolidado!$H$5:$H$1000,IF($D$9="Todos","&gt;0",$D$9))),"00")&amp;"/"&amp;TEXT(MONTH(_xlfn.MAXIFS(Consolidado!$B$5:$B$1000,Consolidado!$E$5:$E$1000,$B48,Consolidado!$C$5:$C$1000,"Auditoría Interna",Consolidado!$O$5:$O$1000,"X",Consolidado!$H$5:$H$1000,IF($D$9="Todos","&gt;0",$D$9))),"00")&amp;IF($D$9="Todos","/"&amp;RIGHT(YEAR(_xlfn.MAXIFS(Consolidado!$B$5:$B$1000,Consolidado!$E$5:$E$1000,$B48,Consolidado!$C$5:$C$1000,"Auditoría Interna",Consolidado!$O$5:$O$1000,"X",Consolidado!$H$5:$H$1000,IF($D$9="Todos","&gt;0",$D$9))),2),""),""),""),IF(SUMIFS(Consolidado!$AD$5:$AD$1000,Consolidado!$E$5:$E$1000,$B48,Consolidado!$C$5:$C$1000,"Auditoría Externa",Consolidado!$O$5:$O$1000,"X",Consolidado!$H$5:$H$1000,IF($D$9="Todos","&gt;0",$D$9))&gt;0,"Externa "&amp;TEXT(DAY(_xlfn.MINIFS(Consolidado!$B$5:$B$1000,Consolidado!$E$5:$E$1000,$B48,Consolidado!$C$5:$C$1000,"Auditoría Externa",Consolidado!$O$5:$O$1000,"X",Consolidado!$H$5:$H$1000,IF($D$9="Todos","&gt;0",$D$9))),"00")&amp;"/"&amp;TEXT(MONTH(_xlfn.MINIFS(Consolidado!$B$5:$B$1000,Consolidado!$E$5:$E$1000,$B48,Consolidado!$C$5:$C$1000,"Auditoría Externa",Consolidado!$O$5:$O$1000,"X",Consolidado!$H$5:$H$1000,IF($D$9="Todos","&gt;0",$D$9))),"00")&amp;IF($D$9="Todos","/"&amp;RIGHT(YEAR(_xlfn.MINIFS(Consolidado!$B$5:$B$1000,Consolidado!$E$5:$E$1000,$B48,Consolidado!$C$5:$C$1000,"Auditoría Externa",Consolidado!$O$5:$O$1000,"X",Consolidado!$H$5:$H$1000,IF($D$9="Todos","&gt;0",$D$9))),2),"")&amp;IF(_xlfn.MAXIFS(Consolidado!$B$5:$B$1000,Consolidado!$E$5:$E$1000,$B48,Consolidado!$C$5:$C$1000,"Auditoría Externa",Consolidado!$O$5:$O$1000,"X",Consolidado!$H$5:$H$1000,IF($D$9="Todos","&gt;0",$D$9))&lt;&gt;_xlfn.MINIFS(Consolidado!$B$5:$B$1000,Consolidado!$E$5:$E$1000,$B48,Consolidado!$C$5:$C$1000,"Auditoría Externa",Consolidado!$O$5:$O$1000,"X",Consolidado!$H$5:$H$1000,IF($D$9="Todos","&gt;0",$D$9))," y "&amp;TEXT(DAY(_xlfn.MAXIFS(Consolidado!$B$5:$B$1000,Consolidado!$E$5:$E$1000,$B48,Consolidado!$C$5:$C$1000,"Auditoría Externa",Consolidado!$O$5:$O$1000,"X",Consolidado!$H$5:$H$1000,IF($D$9="Todos","&gt;0",$D$9))),"00")&amp;"/"&amp;TEXT(MONTH(_xlfn.MAXIFS(Consolidado!$B$5:$B$1000,Consolidado!$E$5:$E$1000,$B48,Consolidado!$C$5:$C$1000,"Auditoría Externa",Consolidado!$O$5:$O$1000,"X",Consolidado!$H$5:$H$1000,IF($D$9="Todos","&gt;0",$D$9))),"00")&amp;IF($D$9="Todos","/"&amp;RIGHT(YEAR(_xlfn.MAXIFS(Consolidado!$B$5:$B$1000,Consolidado!$E$5:$E$1000,$B48,Consolidado!$C$5:$C$1000,"Auditoría Externa",Consolidado!$O$5:$O$1000,"X",Consolidado!$H$5:$H$1000,IF($D$9="Todos","&gt;0",$D$9))),2),""),""),""),IF(SUMIFS(Consolidado!$AD$5:$AD$1000,Consolidado!$E$5:$E$1000,$B48,Consolidado!$C$5:$C$1000,"SSF",Consolidado!$O$5:$O$1000,"X",Consolidado!$H$5:$H$1000,IF($D$9="Todos","&gt;0",$D$9))&gt;0,"SSF "&amp;TEXT(DAY(_xlfn.MINIFS(Consolidado!$B$5:$B$1000,Consolidado!$E$5:$E$1000,$B48,Consolidado!$C$5:$C$1000,"SSF",Consolidado!$O$5:$O$1000,"X",Consolidado!$H$5:$H$1000,IF($D$9="Todos","&gt;0",$D$9))),"00")&amp;"/"&amp;TEXT(MONTH(_xlfn.MINIFS(Consolidado!$B$5:$B$1000,Consolidado!$E$5:$E$1000,$B48,Consolidado!$C$5:$C$1000,"SSF",Consolidado!$O$5:$O$1000,"X",Consolidado!$H$5:$H$1000,IF($D$9="Todos","&gt;0",$D$9))),"00")&amp;IF($D$9="Todos","/"&amp;RIGHT(YEAR(_xlfn.MINIFS(Consolidado!$B$5:$B$1000,Consolidado!$E$5:$E$1000,$B48,Consolidado!$C$5:$C$1000,"SSF",Consolidado!$O$5:$O$1000,"X",Consolidado!$H$5:$H$1000,IF($D$9="Todos","&gt;0",$D$9))),2),"")&amp;IF(_xlfn.MAXIFS(Consolidado!$B$5:$B$1000,Consolidado!$E$5:$E$1000,$B48,Consolidado!$C$5:$C$1000,"SSF",Consolidado!$O$5:$O$1000,"X",Consolidado!$H$5:$H$1000,IF($D$9="Todos","&gt;0",$D$9))&lt;&gt;_xlfn.MINIFS(Consolidado!$B$5:$B$1000,Consolidado!$E$5:$E$1000,$B48,Consolidado!$C$5:$C$1000,"SSF",Consolidado!$O$5:$O$1000,"X",Consolidado!$H$5:$H$1000,IF($D$9="Todos","&gt;0",$D$9))," y "&amp;TEXT(DAY(_xlfn.MAXIFS(Consolidado!$B$5:$B$1000,Consolidado!$E$5:$E$1000,$B48,Consolidado!$C$5:$C$1000,"SSF",Consolidado!$O$5:$O$1000,"X",Consolidado!$H$5:$H$1000,IF($D$9="Todos","&gt;0",$D$9))),"00")&amp;"/"&amp;TEXT(MONTH(_xlfn.MAXIFS(Consolidado!$B$5:$B$1000,Consolidado!$E$5:$E$1000,$B48,Consolidado!$C$5:$C$1000,"SSF",Consolidado!$O$5:$O$1000,"X",Consolidado!$H$5:$H$1000,IF($D$9="Todos","&gt;0",$D$9))),"00")&amp;IF($D$9="Todos","/"&amp;RIGHT(YEAR(_xlfn.MAXIFS(Consolidado!$B$5:$B$1000,Consolidado!$E$5:$E$1000,$B48,Consolidado!$C$5:$C$1000,"SSF",Consolidado!$O$5:$O$1000,"X",Consolidado!$H$5:$H$1000,IF($D$9="Todos","&gt;0",$D$9))),2),""),""),""),IF(SUMIFS(Consolidado!$AD$5:$AD$1000,Consolidado!$E$5:$E$1000,$B48,Consolidado!$C$5:$C$1000,"Comité de Supervisión",Consolidado!$O$5:$O$1000,"X",Consolidado!$H$5:$H$1000,IF($D$9="Todos","&gt;0",$D$9))&gt;0,"Comité Sup. "&amp;TEXT(DAY(_xlfn.MINIFS(Consolidado!$B$5:$B$1000,Consolidado!$E$5:$E$1000,$B48,Consolidado!$C$5:$C$1000,"Comité de Supervisión",Consolidado!$O$5:$O$1000,"X",Consolidado!$H$5:$H$1000,IF($D$9="Todos","&gt;0",$D$9))),"00")&amp;"/"&amp;TEXT(MONTH(_xlfn.MINIFS(Consolidado!$B$5:$B$1000,Consolidado!$E$5:$E$1000,$B48,Consolidado!$C$5:$C$1000,"Comité de Supervisión",Consolidado!$O$5:$O$1000,"X",Consolidado!$H$5:$H$1000,IF($D$9="Todos","&gt;0",$D$9))),"00")&amp;IF($D$9="Todos","/"&amp;RIGHT(YEAR(_xlfn.MINIFS(Consolidado!$B$5:$B$1000,Consolidado!$E$5:$E$1000,$B48,Consolidado!$C$5:$C$1000,"Comité de Supervisión",Consolidado!$O$5:$O$1000,"X",Consolidado!$H$5:$H$1000,IF($D$9="Todos","&gt;0",$D$9))),2),"")&amp;IF(_xlfn.MAXIFS(Consolidado!$B$5:$B$1000,Consolidado!$E$5:$E$1000,$B48,Consolidado!$C$5:$C$1000,"Comité de Supervisión",Consolidado!$O$5:$O$1000,"X",Consolidado!$H$5:$H$1000,IF($D$9="Todos","&gt;0",$D$9))&lt;&gt;_xlfn.MINIFS(Consolidado!$B$5:$B$1000,Consolidado!$E$5:$E$1000,$B48,Consolidado!$C$5:$C$1000,"Comité de Supervisión",Consolidado!$O$5:$O$1000,"X",Consolidado!$H$5:$H$1000,IF($D$9="Todos","&gt;0",$D$9))," y "&amp;TEXT(DAY(_xlfn.MAXIFS(Consolidado!$B$5:$B$1000,Consolidado!$E$5:$E$1000,$B48,Consolidado!$C$5:$C$1000,"Comité de Supervisión",Consolidado!$O$5:$O$1000,"X",Consolidado!$H$5:$H$1000,IF($D$9="Todos","&gt;0",$D$9))),"00")&amp;"/"&amp;TEXT(MONTH(_xlfn.MAXIFS(Consolidado!$B$5:$B$1000,Consolidado!$E$5:$E$1000,$B48,Consolidado!$C$5:$C$1000,"Comité de Supervisión",Consolidado!$O$5:$O$1000,"X",Consolidado!$H$5:$H$1000,IF($D$9="Todos","&gt;0",$D$9))),"00")&amp;IF($D$9="Todos","/"&amp;RIGHT(YEAR(_xlfn.MAXIFS(Consolidado!$B$5:$B$1000,Consolidado!$E$5:$E$1000,$B48,Consolidado!$C$5:$C$1000,"Comité de Supervisión",Consolidado!$O$5:$O$1000,"X",Consolidado!$H$5:$H$1000,IF($D$9="Todos","&gt;0",$D$9))),2),""),""),""),IF(SUMIFS(Consolidado!$AD$5:$AD$1000,Consolidado!$E$5:$E$1000,$B48,Consolidado!$C$5:$C$1000,"Consejo de Administración",Consolidado!$O$5:$O$1000,"X",Consolidado!$H$5:$H$1000,IF($D$9="Todos","&gt;0",$D$9))&gt;0,"Consejo "&amp;TEXT(DAY(_xlfn.MINIFS(Consolidado!$B$5:$B$1000,Consolidado!$E$5:$E$1000,$B48,Consolidado!$C$5:$C$1000,"Consejo de Administración",Consolidado!$O$5:$O$1000,"X",Consolidado!$H$5:$H$1000,IF($D$9="Todos","&gt;0",$D$9))),"00")&amp;"/"&amp;TEXT(MONTH(_xlfn.MINIFS(Consolidado!$B$5:$B$1000,Consolidado!$E$5:$E$1000,$B48,Consolidado!$C$5:$C$1000,"Consejo de Administración",Consolidado!$O$5:$O$1000,"X",Consolidado!$H$5:$H$1000,IF($D$9="Todos","&gt;0",$D$9))),"00")&amp;IF($D$9="Todos","/"&amp;RIGHT(YEAR(_xlfn.MINIFS(Consolidado!$B$5:$B$1000,Consolidado!$E$5:$E$1000,$B48,Consolidado!$C$5:$C$1000,"Consejo de Administración",Consolidado!$O$5:$O$1000,"X",Consolidado!$H$5:$H$1000,IF($D$9="Todos","&gt;0",$D$9))),2),"")&amp;IF(_xlfn.MAXIFS(Consolidado!$B$5:$B$1000,Consolidado!$E$5:$E$1000,$B48,Consolidado!$C$5:$C$1000,"Consejo de Administración",Consolidado!$O$5:$O$1000,"X",Consolidado!$H$5:$H$1000,IF($D$9="Todos","&gt;0",$D$9))&lt;&gt;_xlfn.MINIFS(Consolidado!$B$5:$B$1000,Consolidado!$E$5:$E$1000,$B48,Consolidado!$C$5:$C$1000,"Consejo de Administración",Consolidado!$O$5:$O$1000,"X",Consolidado!$H$5:$H$1000,IF($D$9="Todos","&gt;0",$D$9))," y "&amp;TEXT(DAY(_xlfn.MAXIFS(Consolidado!$B$5:$B$1000,Consolidado!$E$5:$E$1000,$B48,Consolidado!$C$5:$C$1000,"Consejo de Administración",Consolidado!$O$5:$O$1000,"X",Consolidado!$H$5:$H$1000,IF($D$9="Todos","&gt;0",$D$9))),"00")&amp;"/"&amp;TEXT(MONTH(_xlfn.MAXIFS(Consolidado!$B$5:$B$1000,Consolidado!$E$5:$E$1000,$B48,Consolidado!$C$5:$C$1000,"Consejo de Administración",Consolidado!$O$5:$O$1000,"X",Consolidado!$H$5:$H$1000,IF($D$9="Todos","&gt;0",$D$9))),"00")&amp;IF($D$9="Todos","/"&amp;RIGHT(YEAR(_xlfn.MAXIFS(Consolidado!$B$5:$B$1000,Consolidado!$E$5:$E$1000,$B48,Consolidado!$C$5:$C$1000,"Consejo de Administración",Consolidado!$O$5:$O$1000,"X",Consolidado!$H$5:$H$1000,IF($D$9="Todos","&gt;0",$D$9))),2),""),""),""),IF(SUMIFS(Consolidado!$AD$5:$AD$1000,Consolidado!$E$5:$E$1000,$B48,Consolidado!$C$5:$C$1000,"Otros",Consolidado!$O$5:$O$1000,"X",Consolidado!$H$5:$H$1000,IF($D$9="Todos","&gt;0",$D$9))&gt;0,"Otros "&amp;TEXT(DAY(_xlfn.MINIFS(Consolidado!$B$5:$B$1000,Consolidado!$E$5:$E$1000,$B48,Consolidado!$C$5:$C$1000,"Otros",Consolidado!$O$5:$O$1000,"X",Consolidado!$H$5:$H$1000,IF($D$9="Todos","&gt;0",$D$9))),"00")&amp;"/"&amp;TEXT(MONTH(_xlfn.MINIFS(Consolidado!$B$5:$B$1000,Consolidado!$E$5:$E$1000,$B48,Consolidado!$C$5:$C$1000,"Otros",Consolidado!$O$5:$O$1000,"X",Consolidado!$H$5:$H$1000,IF($D$9="Todos","&gt;0",$D$9))),"00")&amp;IF($D$9="Todos","/"&amp;RIGHT(YEAR(_xlfn.MINIFS(Consolidado!$B$5:$B$1000,Consolidado!$E$5:$E$1000,$B48,Consolidado!$C$5:$C$1000,"Otros",Consolidado!$O$5:$O$1000,"X",Consolidado!$H$5:$H$1000,IF($D$9="Todos","&gt;0",$D$9))),2),"")&amp;IF(_xlfn.MAXIFS(Consolidado!$B$5:$B$1000,Consolidado!$E$5:$E$1000,$B48,Consolidado!$C$5:$C$1000,"Otros",Consolidado!$O$5:$O$1000,"X",Consolidado!$H$5:$H$1000,IF($D$9="Todos","&gt;0",$D$9))&lt;&gt;_xlfn.MINIFS(Consolidado!$B$5:$B$1000,Consolidado!$E$5:$E$1000,$B48,Consolidado!$C$5:$C$1000,"Otros",Consolidado!$O$5:$O$1000,"X",Consolidado!$H$5:$H$1000,IF($D$9="Todos","&gt;0",$D$9))," y "&amp;TEXT(DAY(_xlfn.MAXIFS(Consolidado!$B$5:$B$1000,Consolidado!$E$5:$E$1000,$B48,Consolidado!$C$5:$C$1000,"Otros",Consolidado!$O$5:$O$1000,"X",Consolidado!$H$5:$H$1000,IF($D$9="Todos","&gt;0",$D$9))),"00")&amp;"/"&amp;TEXT(MONTH(_xlfn.MAXIFS(Consolidado!$B$5:$B$1000,Consolidado!$E$5:$E$1000,$B48,Consolidado!$C$5:$C$1000,"Otros",Consolidado!$O$5:$O$1000,"X",Consolidado!$H$5:$H$1000,IF($D$9="Todos","&gt;0",$D$9))),"00")&amp;IF($D$9="Todos","/"&amp;RIGHT(YEAR(_xlfn.MAXIFS(Consolidado!$B$5:$B$1000,Consolidado!$E$5:$E$1000,$B48,Consolidado!$C$5:$C$1000,"Otros",Consolidado!$O$5:$O$1000,"X",Consolidado!$H$5:$H$1000,IF($D$9="Todos","&gt;0",$D$9))),2),""),""),""))</f>
        <v/>
      </c>
      <c r="R48" s="37" t="str">
        <f aca="false">_xlfn.TEXTJOIN(" +"&amp;CHAR(10),TRUE(),IF(SUMIFS(Consolidado!$AD$5:$AD$1000,Consolidado!$E$5:$E$1000,$B48,Consolidado!$C$5:$C$1000,"Auditoría Interna",Consolidado!$P$5:$P$1000,"X",Consolidado!$H$5:$H$1000,IF($D$9="Todos","&gt;0",$D$9))&gt;0,"Interna "&amp;TEXT(DAY(_xlfn.MINIFS(Consolidado!$B$5:$B$1000,Consolidado!$E$5:$E$1000,$B48,Consolidado!$C$5:$C$1000,"Auditoría Interna",Consolidado!$P$5:$P$1000,"X",Consolidado!$H$5:$H$1000,IF($D$9="Todos","&gt;0",$D$9))),"00")&amp;"/"&amp;TEXT(MONTH(_xlfn.MINIFS(Consolidado!$B$5:$B$1000,Consolidado!$E$5:$E$1000,$B48,Consolidado!$C$5:$C$1000,"Auditoría Interna",Consolidado!$P$5:$P$1000,"X",Consolidado!$H$5:$H$1000,IF($D$9="Todos","&gt;0",$D$9))),"00")&amp;IF($D$9="Todos","/"&amp;RIGHT(YEAR(_xlfn.MINIFS(Consolidado!$B$5:$B$1000,Consolidado!$E$5:$E$1000,$B48,Consolidado!$C$5:$C$1000,"Auditoría Interna",Consolidado!$P$5:$P$1000,"X",Consolidado!$H$5:$H$1000,IF($D$9="Todos","&gt;0",$D$9))),2),"")&amp;IF(_xlfn.MAXIFS(Consolidado!$B$5:$B$1000,Consolidado!$E$5:$E$1000,$B48,Consolidado!$C$5:$C$1000,"Auditoría Interna",Consolidado!$P$5:$P$1000,"X",Consolidado!$H$5:$H$1000,IF($D$9="Todos","&gt;0",$D$9))&lt;&gt;_xlfn.MINIFS(Consolidado!$B$5:$B$1000,Consolidado!$E$5:$E$1000,$B48,Consolidado!$C$5:$C$1000,"Auditoría Interna",Consolidado!$P$5:$P$1000,"X",Consolidado!$H$5:$H$1000,IF($D$9="Todos","&gt;0",$D$9))," y "&amp;TEXT(DAY(_xlfn.MAXIFS(Consolidado!$B$5:$B$1000,Consolidado!$E$5:$E$1000,$B48,Consolidado!$C$5:$C$1000,"Auditoría Interna",Consolidado!$P$5:$P$1000,"X",Consolidado!$H$5:$H$1000,IF($D$9="Todos","&gt;0",$D$9))),"00")&amp;"/"&amp;TEXT(MONTH(_xlfn.MAXIFS(Consolidado!$B$5:$B$1000,Consolidado!$E$5:$E$1000,$B48,Consolidado!$C$5:$C$1000,"Auditoría Interna",Consolidado!$P$5:$P$1000,"X",Consolidado!$H$5:$H$1000,IF($D$9="Todos","&gt;0",$D$9))),"00")&amp;IF($D$9="Todos","/"&amp;RIGHT(YEAR(_xlfn.MAXIFS(Consolidado!$B$5:$B$1000,Consolidado!$E$5:$E$1000,$B48,Consolidado!$C$5:$C$1000,"Auditoría Interna",Consolidado!$P$5:$P$1000,"X",Consolidado!$H$5:$H$1000,IF($D$9="Todos","&gt;0",$D$9))),2),""),""),""),IF(SUMIFS(Consolidado!$AD$5:$AD$1000,Consolidado!$E$5:$E$1000,$B48,Consolidado!$C$5:$C$1000,"Auditoría Externa",Consolidado!$P$5:$P$1000,"X",Consolidado!$H$5:$H$1000,IF($D$9="Todos","&gt;0",$D$9))&gt;0,"Externa "&amp;TEXT(DAY(_xlfn.MINIFS(Consolidado!$B$5:$B$1000,Consolidado!$E$5:$E$1000,$B48,Consolidado!$C$5:$C$1000,"Auditoría Externa",Consolidado!$P$5:$P$1000,"X",Consolidado!$H$5:$H$1000,IF($D$9="Todos","&gt;0",$D$9))),"00")&amp;"/"&amp;TEXT(MONTH(_xlfn.MINIFS(Consolidado!$B$5:$B$1000,Consolidado!$E$5:$E$1000,$B48,Consolidado!$C$5:$C$1000,"Auditoría Externa",Consolidado!$P$5:$P$1000,"X",Consolidado!$H$5:$H$1000,IF($D$9="Todos","&gt;0",$D$9))),"00")&amp;IF($D$9="Todos","/"&amp;RIGHT(YEAR(_xlfn.MINIFS(Consolidado!$B$5:$B$1000,Consolidado!$E$5:$E$1000,$B48,Consolidado!$C$5:$C$1000,"Auditoría Externa",Consolidado!$P$5:$P$1000,"X",Consolidado!$H$5:$H$1000,IF($D$9="Todos","&gt;0",$D$9))),2),"")&amp;IF(_xlfn.MAXIFS(Consolidado!$B$5:$B$1000,Consolidado!$E$5:$E$1000,$B48,Consolidado!$C$5:$C$1000,"Auditoría Externa",Consolidado!$P$5:$P$1000,"X",Consolidado!$H$5:$H$1000,IF($D$9="Todos","&gt;0",$D$9))&lt;&gt;_xlfn.MINIFS(Consolidado!$B$5:$B$1000,Consolidado!$E$5:$E$1000,$B48,Consolidado!$C$5:$C$1000,"Auditoría Externa",Consolidado!$P$5:$P$1000,"X",Consolidado!$H$5:$H$1000,IF($D$9="Todos","&gt;0",$D$9))," y "&amp;TEXT(DAY(_xlfn.MAXIFS(Consolidado!$B$5:$B$1000,Consolidado!$E$5:$E$1000,$B48,Consolidado!$C$5:$C$1000,"Auditoría Externa",Consolidado!$P$5:$P$1000,"X",Consolidado!$H$5:$H$1000,IF($D$9="Todos","&gt;0",$D$9))),"00")&amp;"/"&amp;TEXT(MONTH(_xlfn.MAXIFS(Consolidado!$B$5:$B$1000,Consolidado!$E$5:$E$1000,$B48,Consolidado!$C$5:$C$1000,"Auditoría Externa",Consolidado!$P$5:$P$1000,"X",Consolidado!$H$5:$H$1000,IF($D$9="Todos","&gt;0",$D$9))),"00")&amp;IF($D$9="Todos","/"&amp;RIGHT(YEAR(_xlfn.MAXIFS(Consolidado!$B$5:$B$1000,Consolidado!$E$5:$E$1000,$B48,Consolidado!$C$5:$C$1000,"Auditoría Externa",Consolidado!$P$5:$P$1000,"X",Consolidado!$H$5:$H$1000,IF($D$9="Todos","&gt;0",$D$9))),2),""),""),""),IF(SUMIFS(Consolidado!$AD$5:$AD$1000,Consolidado!$E$5:$E$1000,$B48,Consolidado!$C$5:$C$1000,"SSF",Consolidado!$P$5:$P$1000,"X",Consolidado!$H$5:$H$1000,IF($D$9="Todos","&gt;0",$D$9))&gt;0,"SSF "&amp;TEXT(DAY(_xlfn.MINIFS(Consolidado!$B$5:$B$1000,Consolidado!$E$5:$E$1000,$B48,Consolidado!$C$5:$C$1000,"SSF",Consolidado!$P$5:$P$1000,"X",Consolidado!$H$5:$H$1000,IF($D$9="Todos","&gt;0",$D$9))),"00")&amp;"/"&amp;TEXT(MONTH(_xlfn.MINIFS(Consolidado!$B$5:$B$1000,Consolidado!$E$5:$E$1000,$B48,Consolidado!$C$5:$C$1000,"SSF",Consolidado!$P$5:$P$1000,"X",Consolidado!$H$5:$H$1000,IF($D$9="Todos","&gt;0",$D$9))),"00")&amp;IF($D$9="Todos","/"&amp;RIGHT(YEAR(_xlfn.MINIFS(Consolidado!$B$5:$B$1000,Consolidado!$E$5:$E$1000,$B48,Consolidado!$C$5:$C$1000,"SSF",Consolidado!$P$5:$P$1000,"X",Consolidado!$H$5:$H$1000,IF($D$9="Todos","&gt;0",$D$9))),2),"")&amp;IF(_xlfn.MAXIFS(Consolidado!$B$5:$B$1000,Consolidado!$E$5:$E$1000,$B48,Consolidado!$C$5:$C$1000,"SSF",Consolidado!$P$5:$P$1000,"X",Consolidado!$H$5:$H$1000,IF($D$9="Todos","&gt;0",$D$9))&lt;&gt;_xlfn.MINIFS(Consolidado!$B$5:$B$1000,Consolidado!$E$5:$E$1000,$B48,Consolidado!$C$5:$C$1000,"SSF",Consolidado!$P$5:$P$1000,"X",Consolidado!$H$5:$H$1000,IF($D$9="Todos","&gt;0",$D$9))," y "&amp;TEXT(DAY(_xlfn.MAXIFS(Consolidado!$B$5:$B$1000,Consolidado!$E$5:$E$1000,$B48,Consolidado!$C$5:$C$1000,"SSF",Consolidado!$P$5:$P$1000,"X",Consolidado!$H$5:$H$1000,IF($D$9="Todos","&gt;0",$D$9))),"00")&amp;"/"&amp;TEXT(MONTH(_xlfn.MAXIFS(Consolidado!$B$5:$B$1000,Consolidado!$E$5:$E$1000,$B48,Consolidado!$C$5:$C$1000,"SSF",Consolidado!$P$5:$P$1000,"X",Consolidado!$H$5:$H$1000,IF($D$9="Todos","&gt;0",$D$9))),"00")&amp;IF($D$9="Todos","/"&amp;RIGHT(YEAR(_xlfn.MAXIFS(Consolidado!$B$5:$B$1000,Consolidado!$E$5:$E$1000,$B48,Consolidado!$C$5:$C$1000,"SSF",Consolidado!$P$5:$P$1000,"X",Consolidado!$H$5:$H$1000,IF($D$9="Todos","&gt;0",$D$9))),2),""),""),""),IF(SUMIFS(Consolidado!$AD$5:$AD$1000,Consolidado!$E$5:$E$1000,$B48,Consolidado!$C$5:$C$1000,"Comité de Supervisión",Consolidado!$P$5:$P$1000,"X",Consolidado!$H$5:$H$1000,IF($D$9="Todos","&gt;0",$D$9))&gt;0,"Comité Sup. "&amp;TEXT(DAY(_xlfn.MINIFS(Consolidado!$B$5:$B$1000,Consolidado!$E$5:$E$1000,$B48,Consolidado!$C$5:$C$1000,"Comité de Supervisión",Consolidado!$P$5:$P$1000,"X",Consolidado!$H$5:$H$1000,IF($D$9="Todos","&gt;0",$D$9))),"00")&amp;"/"&amp;TEXT(MONTH(_xlfn.MINIFS(Consolidado!$B$5:$B$1000,Consolidado!$E$5:$E$1000,$B48,Consolidado!$C$5:$C$1000,"Comité de Supervisión",Consolidado!$P$5:$P$1000,"X",Consolidado!$H$5:$H$1000,IF($D$9="Todos","&gt;0",$D$9))),"00")&amp;IF($D$9="Todos","/"&amp;RIGHT(YEAR(_xlfn.MINIFS(Consolidado!$B$5:$B$1000,Consolidado!$E$5:$E$1000,$B48,Consolidado!$C$5:$C$1000,"Comité de Supervisión",Consolidado!$P$5:$P$1000,"X",Consolidado!$H$5:$H$1000,IF($D$9="Todos","&gt;0",$D$9))),2),"")&amp;IF(_xlfn.MAXIFS(Consolidado!$B$5:$B$1000,Consolidado!$E$5:$E$1000,$B48,Consolidado!$C$5:$C$1000,"Comité de Supervisión",Consolidado!$P$5:$P$1000,"X",Consolidado!$H$5:$H$1000,IF($D$9="Todos","&gt;0",$D$9))&lt;&gt;_xlfn.MINIFS(Consolidado!$B$5:$B$1000,Consolidado!$E$5:$E$1000,$B48,Consolidado!$C$5:$C$1000,"Comité de Supervisión",Consolidado!$P$5:$P$1000,"X",Consolidado!$H$5:$H$1000,IF($D$9="Todos","&gt;0",$D$9))," y "&amp;TEXT(DAY(_xlfn.MAXIFS(Consolidado!$B$5:$B$1000,Consolidado!$E$5:$E$1000,$B48,Consolidado!$C$5:$C$1000,"Comité de Supervisión",Consolidado!$P$5:$P$1000,"X",Consolidado!$H$5:$H$1000,IF($D$9="Todos","&gt;0",$D$9))),"00")&amp;"/"&amp;TEXT(MONTH(_xlfn.MAXIFS(Consolidado!$B$5:$B$1000,Consolidado!$E$5:$E$1000,$B48,Consolidado!$C$5:$C$1000,"Comité de Supervisión",Consolidado!$P$5:$P$1000,"X",Consolidado!$H$5:$H$1000,IF($D$9="Todos","&gt;0",$D$9))),"00")&amp;IF($D$9="Todos","/"&amp;RIGHT(YEAR(_xlfn.MAXIFS(Consolidado!$B$5:$B$1000,Consolidado!$E$5:$E$1000,$B48,Consolidado!$C$5:$C$1000,"Comité de Supervisión",Consolidado!$P$5:$P$1000,"X",Consolidado!$H$5:$H$1000,IF($D$9="Todos","&gt;0",$D$9))),2),""),""),""),IF(SUMIFS(Consolidado!$AD$5:$AD$1000,Consolidado!$E$5:$E$1000,$B48,Consolidado!$C$5:$C$1000,"Consejo de Administración",Consolidado!$P$5:$P$1000,"X",Consolidado!$H$5:$H$1000,IF($D$9="Todos","&gt;0",$D$9))&gt;0,"Consejo "&amp;TEXT(DAY(_xlfn.MINIFS(Consolidado!$B$5:$B$1000,Consolidado!$E$5:$E$1000,$B48,Consolidado!$C$5:$C$1000,"Consejo de Administración",Consolidado!$P$5:$P$1000,"X",Consolidado!$H$5:$H$1000,IF($D$9="Todos","&gt;0",$D$9))),"00")&amp;"/"&amp;TEXT(MONTH(_xlfn.MINIFS(Consolidado!$B$5:$B$1000,Consolidado!$E$5:$E$1000,$B48,Consolidado!$C$5:$C$1000,"Consejo de Administración",Consolidado!$P$5:$P$1000,"X",Consolidado!$H$5:$H$1000,IF($D$9="Todos","&gt;0",$D$9))),"00")&amp;IF($D$9="Todos","/"&amp;RIGHT(YEAR(_xlfn.MINIFS(Consolidado!$B$5:$B$1000,Consolidado!$E$5:$E$1000,$B48,Consolidado!$C$5:$C$1000,"Consejo de Administración",Consolidado!$P$5:$P$1000,"X",Consolidado!$H$5:$H$1000,IF($D$9="Todos","&gt;0",$D$9))),2),"")&amp;IF(_xlfn.MAXIFS(Consolidado!$B$5:$B$1000,Consolidado!$E$5:$E$1000,$B48,Consolidado!$C$5:$C$1000,"Consejo de Administración",Consolidado!$P$5:$P$1000,"X",Consolidado!$H$5:$H$1000,IF($D$9="Todos","&gt;0",$D$9))&lt;&gt;_xlfn.MINIFS(Consolidado!$B$5:$B$1000,Consolidado!$E$5:$E$1000,$B48,Consolidado!$C$5:$C$1000,"Consejo de Administración",Consolidado!$P$5:$P$1000,"X",Consolidado!$H$5:$H$1000,IF($D$9="Todos","&gt;0",$D$9))," y "&amp;TEXT(DAY(_xlfn.MAXIFS(Consolidado!$B$5:$B$1000,Consolidado!$E$5:$E$1000,$B48,Consolidado!$C$5:$C$1000,"Consejo de Administración",Consolidado!$P$5:$P$1000,"X",Consolidado!$H$5:$H$1000,IF($D$9="Todos","&gt;0",$D$9))),"00")&amp;"/"&amp;TEXT(MONTH(_xlfn.MAXIFS(Consolidado!$B$5:$B$1000,Consolidado!$E$5:$E$1000,$B48,Consolidado!$C$5:$C$1000,"Consejo de Administración",Consolidado!$P$5:$P$1000,"X",Consolidado!$H$5:$H$1000,IF($D$9="Todos","&gt;0",$D$9))),"00")&amp;IF($D$9="Todos","/"&amp;RIGHT(YEAR(_xlfn.MAXIFS(Consolidado!$B$5:$B$1000,Consolidado!$E$5:$E$1000,$B48,Consolidado!$C$5:$C$1000,"Consejo de Administración",Consolidado!$P$5:$P$1000,"X",Consolidado!$H$5:$H$1000,IF($D$9="Todos","&gt;0",$D$9))),2),""),""),""),IF(SUMIFS(Consolidado!$AD$5:$AD$1000,Consolidado!$E$5:$E$1000,$B48,Consolidado!$C$5:$C$1000,"Otros",Consolidado!$P$5:$P$1000,"X",Consolidado!$H$5:$H$1000,IF($D$9="Todos","&gt;0",$D$9))&gt;0,"Otros "&amp;TEXT(DAY(_xlfn.MINIFS(Consolidado!$B$5:$B$1000,Consolidado!$E$5:$E$1000,$B48,Consolidado!$C$5:$C$1000,"Otros",Consolidado!$P$5:$P$1000,"X",Consolidado!$H$5:$H$1000,IF($D$9="Todos","&gt;0",$D$9))),"00")&amp;"/"&amp;TEXT(MONTH(_xlfn.MINIFS(Consolidado!$B$5:$B$1000,Consolidado!$E$5:$E$1000,$B48,Consolidado!$C$5:$C$1000,"Otros",Consolidado!$P$5:$P$1000,"X",Consolidado!$H$5:$H$1000,IF($D$9="Todos","&gt;0",$D$9))),"00")&amp;IF($D$9="Todos","/"&amp;RIGHT(YEAR(_xlfn.MINIFS(Consolidado!$B$5:$B$1000,Consolidado!$E$5:$E$1000,$B48,Consolidado!$C$5:$C$1000,"Otros",Consolidado!$P$5:$P$1000,"X",Consolidado!$H$5:$H$1000,IF($D$9="Todos","&gt;0",$D$9))),2),"")&amp;IF(_xlfn.MAXIFS(Consolidado!$B$5:$B$1000,Consolidado!$E$5:$E$1000,$B48,Consolidado!$C$5:$C$1000,"Otros",Consolidado!$P$5:$P$1000,"X",Consolidado!$H$5:$H$1000,IF($D$9="Todos","&gt;0",$D$9))&lt;&gt;_xlfn.MINIFS(Consolidado!$B$5:$B$1000,Consolidado!$E$5:$E$1000,$B48,Consolidado!$C$5:$C$1000,"Otros",Consolidado!$P$5:$P$1000,"X",Consolidado!$H$5:$H$1000,IF($D$9="Todos","&gt;0",$D$9))," y "&amp;TEXT(DAY(_xlfn.MAXIFS(Consolidado!$B$5:$B$1000,Consolidado!$E$5:$E$1000,$B48,Consolidado!$C$5:$C$1000,"Otros",Consolidado!$P$5:$P$1000,"X",Consolidado!$H$5:$H$1000,IF($D$9="Todos","&gt;0",$D$9))),"00")&amp;"/"&amp;TEXT(MONTH(_xlfn.MAXIFS(Consolidado!$B$5:$B$1000,Consolidado!$E$5:$E$1000,$B48,Consolidado!$C$5:$C$1000,"Otros",Consolidado!$P$5:$P$1000,"X",Consolidado!$H$5:$H$1000,IF($D$9="Todos","&gt;0",$D$9))),"00")&amp;IF($D$9="Todos","/"&amp;RIGHT(YEAR(_xlfn.MAXIFS(Consolidado!$B$5:$B$1000,Consolidado!$E$5:$E$1000,$B48,Consolidado!$C$5:$C$1000,"Otros",Consolidado!$P$5:$P$1000,"X",Consolidado!$H$5:$H$1000,IF($D$9="Todos","&gt;0",$D$9))),2),""),""),""))</f>
        <v/>
      </c>
      <c r="S48" s="37" t="str">
        <f aca="false">_xlfn.TEXTJOIN(" +"&amp;CHAR(10),TRUE(),IF(SUMIFS(Consolidado!$AD$5:$AD$1000,Consolidado!$E$5:$E$1000,$B48,Consolidado!$C$5:$C$1000,"Auditoría Interna",Consolidado!$Q$5:$Q$1000,"X",Consolidado!$H$5:$H$1000,IF($D$9="Todos","&gt;0",$D$9))&gt;0,"Interna "&amp;TEXT(DAY(_xlfn.MINIFS(Consolidado!$B$5:$B$1000,Consolidado!$E$5:$E$1000,$B48,Consolidado!$C$5:$C$1000,"Auditoría Interna",Consolidado!$Q$5:$Q$1000,"X",Consolidado!$H$5:$H$1000,IF($D$9="Todos","&gt;0",$D$9))),"00")&amp;"/"&amp;TEXT(MONTH(_xlfn.MINIFS(Consolidado!$B$5:$B$1000,Consolidado!$E$5:$E$1000,$B48,Consolidado!$C$5:$C$1000,"Auditoría Interna",Consolidado!$Q$5:$Q$1000,"X",Consolidado!$H$5:$H$1000,IF($D$9="Todos","&gt;0",$D$9))),"00")&amp;IF($D$9="Todos","/"&amp;RIGHT(YEAR(_xlfn.MINIFS(Consolidado!$B$5:$B$1000,Consolidado!$E$5:$E$1000,$B48,Consolidado!$C$5:$C$1000,"Auditoría Interna",Consolidado!$Q$5:$Q$1000,"X",Consolidado!$H$5:$H$1000,IF($D$9="Todos","&gt;0",$D$9))),2),"")&amp;IF(_xlfn.MAXIFS(Consolidado!$B$5:$B$1000,Consolidado!$E$5:$E$1000,$B48,Consolidado!$C$5:$C$1000,"Auditoría Interna",Consolidado!$Q$5:$Q$1000,"X",Consolidado!$H$5:$H$1000,IF($D$9="Todos","&gt;0",$D$9))&lt;&gt;_xlfn.MINIFS(Consolidado!$B$5:$B$1000,Consolidado!$E$5:$E$1000,$B48,Consolidado!$C$5:$C$1000,"Auditoría Interna",Consolidado!$Q$5:$Q$1000,"X",Consolidado!$H$5:$H$1000,IF($D$9="Todos","&gt;0",$D$9))," y "&amp;TEXT(DAY(_xlfn.MAXIFS(Consolidado!$B$5:$B$1000,Consolidado!$E$5:$E$1000,$B48,Consolidado!$C$5:$C$1000,"Auditoría Interna",Consolidado!$Q$5:$Q$1000,"X",Consolidado!$H$5:$H$1000,IF($D$9="Todos","&gt;0",$D$9))),"00")&amp;"/"&amp;TEXT(MONTH(_xlfn.MAXIFS(Consolidado!$B$5:$B$1000,Consolidado!$E$5:$E$1000,$B48,Consolidado!$C$5:$C$1000,"Auditoría Interna",Consolidado!$Q$5:$Q$1000,"X",Consolidado!$H$5:$H$1000,IF($D$9="Todos","&gt;0",$D$9))),"00")&amp;IF($D$9="Todos","/"&amp;RIGHT(YEAR(_xlfn.MAXIFS(Consolidado!$B$5:$B$1000,Consolidado!$E$5:$E$1000,$B48,Consolidado!$C$5:$C$1000,"Auditoría Interna",Consolidado!$Q$5:$Q$1000,"X",Consolidado!$H$5:$H$1000,IF($D$9="Todos","&gt;0",$D$9))),2),""),""),""),IF(SUMIFS(Consolidado!$AD$5:$AD$1000,Consolidado!$E$5:$E$1000,$B48,Consolidado!$C$5:$C$1000,"Auditoría Externa",Consolidado!$Q$5:$Q$1000,"X",Consolidado!$H$5:$H$1000,IF($D$9="Todos","&gt;0",$D$9))&gt;0,"Externa "&amp;TEXT(DAY(_xlfn.MINIFS(Consolidado!$B$5:$B$1000,Consolidado!$E$5:$E$1000,$B48,Consolidado!$C$5:$C$1000,"Auditoría Externa",Consolidado!$Q$5:$Q$1000,"X",Consolidado!$H$5:$H$1000,IF($D$9="Todos","&gt;0",$D$9))),"00")&amp;"/"&amp;TEXT(MONTH(_xlfn.MINIFS(Consolidado!$B$5:$B$1000,Consolidado!$E$5:$E$1000,$B48,Consolidado!$C$5:$C$1000,"Auditoría Externa",Consolidado!$Q$5:$Q$1000,"X",Consolidado!$H$5:$H$1000,IF($D$9="Todos","&gt;0",$D$9))),"00")&amp;IF($D$9="Todos","/"&amp;RIGHT(YEAR(_xlfn.MINIFS(Consolidado!$B$5:$B$1000,Consolidado!$E$5:$E$1000,$B48,Consolidado!$C$5:$C$1000,"Auditoría Externa",Consolidado!$Q$5:$Q$1000,"X",Consolidado!$H$5:$H$1000,IF($D$9="Todos","&gt;0",$D$9))),2),"")&amp;IF(_xlfn.MAXIFS(Consolidado!$B$5:$B$1000,Consolidado!$E$5:$E$1000,$B48,Consolidado!$C$5:$C$1000,"Auditoría Externa",Consolidado!$Q$5:$Q$1000,"X",Consolidado!$H$5:$H$1000,IF($D$9="Todos","&gt;0",$D$9))&lt;&gt;_xlfn.MINIFS(Consolidado!$B$5:$B$1000,Consolidado!$E$5:$E$1000,$B48,Consolidado!$C$5:$C$1000,"Auditoría Externa",Consolidado!$Q$5:$Q$1000,"X",Consolidado!$H$5:$H$1000,IF($D$9="Todos","&gt;0",$D$9))," y "&amp;TEXT(DAY(_xlfn.MAXIFS(Consolidado!$B$5:$B$1000,Consolidado!$E$5:$E$1000,$B48,Consolidado!$C$5:$C$1000,"Auditoría Externa",Consolidado!$Q$5:$Q$1000,"X",Consolidado!$H$5:$H$1000,IF($D$9="Todos","&gt;0",$D$9))),"00")&amp;"/"&amp;TEXT(MONTH(_xlfn.MAXIFS(Consolidado!$B$5:$B$1000,Consolidado!$E$5:$E$1000,$B48,Consolidado!$C$5:$C$1000,"Auditoría Externa",Consolidado!$Q$5:$Q$1000,"X",Consolidado!$H$5:$H$1000,IF($D$9="Todos","&gt;0",$D$9))),"00")&amp;IF($D$9="Todos","/"&amp;RIGHT(YEAR(_xlfn.MAXIFS(Consolidado!$B$5:$B$1000,Consolidado!$E$5:$E$1000,$B48,Consolidado!$C$5:$C$1000,"Auditoría Externa",Consolidado!$Q$5:$Q$1000,"X",Consolidado!$H$5:$H$1000,IF($D$9="Todos","&gt;0",$D$9))),2),""),""),""),IF(SUMIFS(Consolidado!$AD$5:$AD$1000,Consolidado!$E$5:$E$1000,$B48,Consolidado!$C$5:$C$1000,"SSF",Consolidado!$Q$5:$Q$1000,"X",Consolidado!$H$5:$H$1000,IF($D$9="Todos","&gt;0",$D$9))&gt;0,"SSF "&amp;TEXT(DAY(_xlfn.MINIFS(Consolidado!$B$5:$B$1000,Consolidado!$E$5:$E$1000,$B48,Consolidado!$C$5:$C$1000,"SSF",Consolidado!$Q$5:$Q$1000,"X",Consolidado!$H$5:$H$1000,IF($D$9="Todos","&gt;0",$D$9))),"00")&amp;"/"&amp;TEXT(MONTH(_xlfn.MINIFS(Consolidado!$B$5:$B$1000,Consolidado!$E$5:$E$1000,$B48,Consolidado!$C$5:$C$1000,"SSF",Consolidado!$Q$5:$Q$1000,"X",Consolidado!$H$5:$H$1000,IF($D$9="Todos","&gt;0",$D$9))),"00")&amp;IF($D$9="Todos","/"&amp;RIGHT(YEAR(_xlfn.MINIFS(Consolidado!$B$5:$B$1000,Consolidado!$E$5:$E$1000,$B48,Consolidado!$C$5:$C$1000,"SSF",Consolidado!$Q$5:$Q$1000,"X",Consolidado!$H$5:$H$1000,IF($D$9="Todos","&gt;0",$D$9))),2),"")&amp;IF(_xlfn.MAXIFS(Consolidado!$B$5:$B$1000,Consolidado!$E$5:$E$1000,$B48,Consolidado!$C$5:$C$1000,"SSF",Consolidado!$Q$5:$Q$1000,"X",Consolidado!$H$5:$H$1000,IF($D$9="Todos","&gt;0",$D$9))&lt;&gt;_xlfn.MINIFS(Consolidado!$B$5:$B$1000,Consolidado!$E$5:$E$1000,$B48,Consolidado!$C$5:$C$1000,"SSF",Consolidado!$Q$5:$Q$1000,"X",Consolidado!$H$5:$H$1000,IF($D$9="Todos","&gt;0",$D$9))," y "&amp;TEXT(DAY(_xlfn.MAXIFS(Consolidado!$B$5:$B$1000,Consolidado!$E$5:$E$1000,$B48,Consolidado!$C$5:$C$1000,"SSF",Consolidado!$Q$5:$Q$1000,"X",Consolidado!$H$5:$H$1000,IF($D$9="Todos","&gt;0",$D$9))),"00")&amp;"/"&amp;TEXT(MONTH(_xlfn.MAXIFS(Consolidado!$B$5:$B$1000,Consolidado!$E$5:$E$1000,$B48,Consolidado!$C$5:$C$1000,"SSF",Consolidado!$Q$5:$Q$1000,"X",Consolidado!$H$5:$H$1000,IF($D$9="Todos","&gt;0",$D$9))),"00")&amp;IF($D$9="Todos","/"&amp;RIGHT(YEAR(_xlfn.MAXIFS(Consolidado!$B$5:$B$1000,Consolidado!$E$5:$E$1000,$B48,Consolidado!$C$5:$C$1000,"SSF",Consolidado!$Q$5:$Q$1000,"X",Consolidado!$H$5:$H$1000,IF($D$9="Todos","&gt;0",$D$9))),2),""),""),""),IF(SUMIFS(Consolidado!$AD$5:$AD$1000,Consolidado!$E$5:$E$1000,$B48,Consolidado!$C$5:$C$1000,"Comité de Supervisión",Consolidado!$Q$5:$Q$1000,"X",Consolidado!$H$5:$H$1000,IF($D$9="Todos","&gt;0",$D$9))&gt;0,"Comité Sup. "&amp;TEXT(DAY(_xlfn.MINIFS(Consolidado!$B$5:$B$1000,Consolidado!$E$5:$E$1000,$B48,Consolidado!$C$5:$C$1000,"Comité de Supervisión",Consolidado!$Q$5:$Q$1000,"X",Consolidado!$H$5:$H$1000,IF($D$9="Todos","&gt;0",$D$9))),"00")&amp;"/"&amp;TEXT(MONTH(_xlfn.MINIFS(Consolidado!$B$5:$B$1000,Consolidado!$E$5:$E$1000,$B48,Consolidado!$C$5:$C$1000,"Comité de Supervisión",Consolidado!$Q$5:$Q$1000,"X",Consolidado!$H$5:$H$1000,IF($D$9="Todos","&gt;0",$D$9))),"00")&amp;IF($D$9="Todos","/"&amp;RIGHT(YEAR(_xlfn.MINIFS(Consolidado!$B$5:$B$1000,Consolidado!$E$5:$E$1000,$B48,Consolidado!$C$5:$C$1000,"Comité de Supervisión",Consolidado!$Q$5:$Q$1000,"X",Consolidado!$H$5:$H$1000,IF($D$9="Todos","&gt;0",$D$9))),2),"")&amp;IF(_xlfn.MAXIFS(Consolidado!$B$5:$B$1000,Consolidado!$E$5:$E$1000,$B48,Consolidado!$C$5:$C$1000,"Comité de Supervisión",Consolidado!$Q$5:$Q$1000,"X",Consolidado!$H$5:$H$1000,IF($D$9="Todos","&gt;0",$D$9))&lt;&gt;_xlfn.MINIFS(Consolidado!$B$5:$B$1000,Consolidado!$E$5:$E$1000,$B48,Consolidado!$C$5:$C$1000,"Comité de Supervisión",Consolidado!$Q$5:$Q$1000,"X",Consolidado!$H$5:$H$1000,IF($D$9="Todos","&gt;0",$D$9))," y "&amp;TEXT(DAY(_xlfn.MAXIFS(Consolidado!$B$5:$B$1000,Consolidado!$E$5:$E$1000,$B48,Consolidado!$C$5:$C$1000,"Comité de Supervisión",Consolidado!$Q$5:$Q$1000,"X",Consolidado!$H$5:$H$1000,IF($D$9="Todos","&gt;0",$D$9))),"00")&amp;"/"&amp;TEXT(MONTH(_xlfn.MAXIFS(Consolidado!$B$5:$B$1000,Consolidado!$E$5:$E$1000,$B48,Consolidado!$C$5:$C$1000,"Comité de Supervisión",Consolidado!$Q$5:$Q$1000,"X",Consolidado!$H$5:$H$1000,IF($D$9="Todos","&gt;0",$D$9))),"00")&amp;IF($D$9="Todos","/"&amp;RIGHT(YEAR(_xlfn.MAXIFS(Consolidado!$B$5:$B$1000,Consolidado!$E$5:$E$1000,$B48,Consolidado!$C$5:$C$1000,"Comité de Supervisión",Consolidado!$Q$5:$Q$1000,"X",Consolidado!$H$5:$H$1000,IF($D$9="Todos","&gt;0",$D$9))),2),""),""),""),IF(SUMIFS(Consolidado!$AD$5:$AD$1000,Consolidado!$E$5:$E$1000,$B48,Consolidado!$C$5:$C$1000,"Consejo de Administración",Consolidado!$Q$5:$Q$1000,"X",Consolidado!$H$5:$H$1000,IF($D$9="Todos","&gt;0",$D$9))&gt;0,"Consejo "&amp;TEXT(DAY(_xlfn.MINIFS(Consolidado!$B$5:$B$1000,Consolidado!$E$5:$E$1000,$B48,Consolidado!$C$5:$C$1000,"Consejo de Administración",Consolidado!$Q$5:$Q$1000,"X",Consolidado!$H$5:$H$1000,IF($D$9="Todos","&gt;0",$D$9))),"00")&amp;"/"&amp;TEXT(MONTH(_xlfn.MINIFS(Consolidado!$B$5:$B$1000,Consolidado!$E$5:$E$1000,$B48,Consolidado!$C$5:$C$1000,"Consejo de Administración",Consolidado!$Q$5:$Q$1000,"X",Consolidado!$H$5:$H$1000,IF($D$9="Todos","&gt;0",$D$9))),"00")&amp;IF($D$9="Todos","/"&amp;RIGHT(YEAR(_xlfn.MINIFS(Consolidado!$B$5:$B$1000,Consolidado!$E$5:$E$1000,$B48,Consolidado!$C$5:$C$1000,"Consejo de Administración",Consolidado!$Q$5:$Q$1000,"X",Consolidado!$H$5:$H$1000,IF($D$9="Todos","&gt;0",$D$9))),2),"")&amp;IF(_xlfn.MAXIFS(Consolidado!$B$5:$B$1000,Consolidado!$E$5:$E$1000,$B48,Consolidado!$C$5:$C$1000,"Consejo de Administración",Consolidado!$Q$5:$Q$1000,"X",Consolidado!$H$5:$H$1000,IF($D$9="Todos","&gt;0",$D$9))&lt;&gt;_xlfn.MINIFS(Consolidado!$B$5:$B$1000,Consolidado!$E$5:$E$1000,$B48,Consolidado!$C$5:$C$1000,"Consejo de Administración",Consolidado!$Q$5:$Q$1000,"X",Consolidado!$H$5:$H$1000,IF($D$9="Todos","&gt;0",$D$9))," y "&amp;TEXT(DAY(_xlfn.MAXIFS(Consolidado!$B$5:$B$1000,Consolidado!$E$5:$E$1000,$B48,Consolidado!$C$5:$C$1000,"Consejo de Administración",Consolidado!$Q$5:$Q$1000,"X",Consolidado!$H$5:$H$1000,IF($D$9="Todos","&gt;0",$D$9))),"00")&amp;"/"&amp;TEXT(MONTH(_xlfn.MAXIFS(Consolidado!$B$5:$B$1000,Consolidado!$E$5:$E$1000,$B48,Consolidado!$C$5:$C$1000,"Consejo de Administración",Consolidado!$Q$5:$Q$1000,"X",Consolidado!$H$5:$H$1000,IF($D$9="Todos","&gt;0",$D$9))),"00")&amp;IF($D$9="Todos","/"&amp;RIGHT(YEAR(_xlfn.MAXIFS(Consolidado!$B$5:$B$1000,Consolidado!$E$5:$E$1000,$B48,Consolidado!$C$5:$C$1000,"Consejo de Administración",Consolidado!$Q$5:$Q$1000,"X",Consolidado!$H$5:$H$1000,IF($D$9="Todos","&gt;0",$D$9))),2),""),""),""),IF(SUMIFS(Consolidado!$AD$5:$AD$1000,Consolidado!$E$5:$E$1000,$B48,Consolidado!$C$5:$C$1000,"Otros",Consolidado!$Q$5:$Q$1000,"X",Consolidado!$H$5:$H$1000,IF($D$9="Todos","&gt;0",$D$9))&gt;0,"Otros "&amp;TEXT(DAY(_xlfn.MINIFS(Consolidado!$B$5:$B$1000,Consolidado!$E$5:$E$1000,$B48,Consolidado!$C$5:$C$1000,"Otros",Consolidado!$Q$5:$Q$1000,"X",Consolidado!$H$5:$H$1000,IF($D$9="Todos","&gt;0",$D$9))),"00")&amp;"/"&amp;TEXT(MONTH(_xlfn.MINIFS(Consolidado!$B$5:$B$1000,Consolidado!$E$5:$E$1000,$B48,Consolidado!$C$5:$C$1000,"Otros",Consolidado!$Q$5:$Q$1000,"X",Consolidado!$H$5:$H$1000,IF($D$9="Todos","&gt;0",$D$9))),"00")&amp;IF($D$9="Todos","/"&amp;RIGHT(YEAR(_xlfn.MINIFS(Consolidado!$B$5:$B$1000,Consolidado!$E$5:$E$1000,$B48,Consolidado!$C$5:$C$1000,"Otros",Consolidado!$Q$5:$Q$1000,"X",Consolidado!$H$5:$H$1000,IF($D$9="Todos","&gt;0",$D$9))),2),"")&amp;IF(_xlfn.MAXIFS(Consolidado!$B$5:$B$1000,Consolidado!$E$5:$E$1000,$B48,Consolidado!$C$5:$C$1000,"Otros",Consolidado!$Q$5:$Q$1000,"X",Consolidado!$H$5:$H$1000,IF($D$9="Todos","&gt;0",$D$9))&lt;&gt;_xlfn.MINIFS(Consolidado!$B$5:$B$1000,Consolidado!$E$5:$E$1000,$B48,Consolidado!$C$5:$C$1000,"Otros",Consolidado!$Q$5:$Q$1000,"X",Consolidado!$H$5:$H$1000,IF($D$9="Todos","&gt;0",$D$9))," y "&amp;TEXT(DAY(_xlfn.MAXIFS(Consolidado!$B$5:$B$1000,Consolidado!$E$5:$E$1000,$B48,Consolidado!$C$5:$C$1000,"Otros",Consolidado!$Q$5:$Q$1000,"X",Consolidado!$H$5:$H$1000,IF($D$9="Todos","&gt;0",$D$9))),"00")&amp;"/"&amp;TEXT(MONTH(_xlfn.MAXIFS(Consolidado!$B$5:$B$1000,Consolidado!$E$5:$E$1000,$B48,Consolidado!$C$5:$C$1000,"Otros",Consolidado!$Q$5:$Q$1000,"X",Consolidado!$H$5:$H$1000,IF($D$9="Todos","&gt;0",$D$9))),"00")&amp;IF($D$9="Todos","/"&amp;RIGHT(YEAR(_xlfn.MAXIFS(Consolidado!$B$5:$B$1000,Consolidado!$E$5:$E$1000,$B48,Consolidado!$C$5:$C$1000,"Otros",Consolidado!$Q$5:$Q$1000,"X",Consolidado!$H$5:$H$1000,IF($D$9="Todos","&gt;0",$D$9))),2),""),""),""))</f>
        <v/>
      </c>
      <c r="T48" s="37" t="str">
        <f aca="false">_xlfn.TEXTJOIN(" +"&amp;CHAR(10),TRUE(),IF(SUMIFS(Consolidado!$AD$5:$AD$1000,Consolidado!$E$5:$E$1000,$B48,Consolidado!$C$5:$C$1000,"Auditoría Interna",Consolidado!$R$5:$R$1000,"X",Consolidado!$H$5:$H$1000,IF($D$9="Todos","&gt;0",$D$9))&gt;0,"Interna "&amp;TEXT(DAY(_xlfn.MINIFS(Consolidado!$B$5:$B$1000,Consolidado!$E$5:$E$1000,$B48,Consolidado!$C$5:$C$1000,"Auditoría Interna",Consolidado!$R$5:$R$1000,"X",Consolidado!$H$5:$H$1000,IF($D$9="Todos","&gt;0",$D$9))),"00")&amp;"/"&amp;TEXT(MONTH(_xlfn.MINIFS(Consolidado!$B$5:$B$1000,Consolidado!$E$5:$E$1000,$B48,Consolidado!$C$5:$C$1000,"Auditoría Interna",Consolidado!$R$5:$R$1000,"X",Consolidado!$H$5:$H$1000,IF($D$9="Todos","&gt;0",$D$9))),"00")&amp;IF($D$9="Todos","/"&amp;RIGHT(YEAR(_xlfn.MINIFS(Consolidado!$B$5:$B$1000,Consolidado!$E$5:$E$1000,$B48,Consolidado!$C$5:$C$1000,"Auditoría Interna",Consolidado!$R$5:$R$1000,"X",Consolidado!$H$5:$H$1000,IF($D$9="Todos","&gt;0",$D$9))),2),"")&amp;IF(_xlfn.MAXIFS(Consolidado!$B$5:$B$1000,Consolidado!$E$5:$E$1000,$B48,Consolidado!$C$5:$C$1000,"Auditoría Interna",Consolidado!$R$5:$R$1000,"X",Consolidado!$H$5:$H$1000,IF($D$9="Todos","&gt;0",$D$9))&lt;&gt;_xlfn.MINIFS(Consolidado!$B$5:$B$1000,Consolidado!$E$5:$E$1000,$B48,Consolidado!$C$5:$C$1000,"Auditoría Interna",Consolidado!$R$5:$R$1000,"X",Consolidado!$H$5:$H$1000,IF($D$9="Todos","&gt;0",$D$9))," y "&amp;TEXT(DAY(_xlfn.MAXIFS(Consolidado!$B$5:$B$1000,Consolidado!$E$5:$E$1000,$B48,Consolidado!$C$5:$C$1000,"Auditoría Interna",Consolidado!$R$5:$R$1000,"X",Consolidado!$H$5:$H$1000,IF($D$9="Todos","&gt;0",$D$9))),"00")&amp;"/"&amp;TEXT(MONTH(_xlfn.MAXIFS(Consolidado!$B$5:$B$1000,Consolidado!$E$5:$E$1000,$B48,Consolidado!$C$5:$C$1000,"Auditoría Interna",Consolidado!$R$5:$R$1000,"X",Consolidado!$H$5:$H$1000,IF($D$9="Todos","&gt;0",$D$9))),"00")&amp;IF($D$9="Todos","/"&amp;RIGHT(YEAR(_xlfn.MAXIFS(Consolidado!$B$5:$B$1000,Consolidado!$E$5:$E$1000,$B48,Consolidado!$C$5:$C$1000,"Auditoría Interna",Consolidado!$R$5:$R$1000,"X",Consolidado!$H$5:$H$1000,IF($D$9="Todos","&gt;0",$D$9))),2),""),""),""),IF(SUMIFS(Consolidado!$AD$5:$AD$1000,Consolidado!$E$5:$E$1000,$B48,Consolidado!$C$5:$C$1000,"Auditoría Externa",Consolidado!$R$5:$R$1000,"X",Consolidado!$H$5:$H$1000,IF($D$9="Todos","&gt;0",$D$9))&gt;0,"Externa "&amp;TEXT(DAY(_xlfn.MINIFS(Consolidado!$B$5:$B$1000,Consolidado!$E$5:$E$1000,$B48,Consolidado!$C$5:$C$1000,"Auditoría Externa",Consolidado!$R$5:$R$1000,"X",Consolidado!$H$5:$H$1000,IF($D$9="Todos","&gt;0",$D$9))),"00")&amp;"/"&amp;TEXT(MONTH(_xlfn.MINIFS(Consolidado!$B$5:$B$1000,Consolidado!$E$5:$E$1000,$B48,Consolidado!$C$5:$C$1000,"Auditoría Externa",Consolidado!$R$5:$R$1000,"X",Consolidado!$H$5:$H$1000,IF($D$9="Todos","&gt;0",$D$9))),"00")&amp;IF($D$9="Todos","/"&amp;RIGHT(YEAR(_xlfn.MINIFS(Consolidado!$B$5:$B$1000,Consolidado!$E$5:$E$1000,$B48,Consolidado!$C$5:$C$1000,"Auditoría Externa",Consolidado!$R$5:$R$1000,"X",Consolidado!$H$5:$H$1000,IF($D$9="Todos","&gt;0",$D$9))),2),"")&amp;IF(_xlfn.MAXIFS(Consolidado!$B$5:$B$1000,Consolidado!$E$5:$E$1000,$B48,Consolidado!$C$5:$C$1000,"Auditoría Externa",Consolidado!$R$5:$R$1000,"X",Consolidado!$H$5:$H$1000,IF($D$9="Todos","&gt;0",$D$9))&lt;&gt;_xlfn.MINIFS(Consolidado!$B$5:$B$1000,Consolidado!$E$5:$E$1000,$B48,Consolidado!$C$5:$C$1000,"Auditoría Externa",Consolidado!$R$5:$R$1000,"X",Consolidado!$H$5:$H$1000,IF($D$9="Todos","&gt;0",$D$9))," y "&amp;TEXT(DAY(_xlfn.MAXIFS(Consolidado!$B$5:$B$1000,Consolidado!$E$5:$E$1000,$B48,Consolidado!$C$5:$C$1000,"Auditoría Externa",Consolidado!$R$5:$R$1000,"X",Consolidado!$H$5:$H$1000,IF($D$9="Todos","&gt;0",$D$9))),"00")&amp;"/"&amp;TEXT(MONTH(_xlfn.MAXIFS(Consolidado!$B$5:$B$1000,Consolidado!$E$5:$E$1000,$B48,Consolidado!$C$5:$C$1000,"Auditoría Externa",Consolidado!$R$5:$R$1000,"X",Consolidado!$H$5:$H$1000,IF($D$9="Todos","&gt;0",$D$9))),"00")&amp;IF($D$9="Todos","/"&amp;RIGHT(YEAR(_xlfn.MAXIFS(Consolidado!$B$5:$B$1000,Consolidado!$E$5:$E$1000,$B48,Consolidado!$C$5:$C$1000,"Auditoría Externa",Consolidado!$R$5:$R$1000,"X",Consolidado!$H$5:$H$1000,IF($D$9="Todos","&gt;0",$D$9))),2),""),""),""),IF(SUMIFS(Consolidado!$AD$5:$AD$1000,Consolidado!$E$5:$E$1000,$B48,Consolidado!$C$5:$C$1000,"SSF",Consolidado!$R$5:$R$1000,"X",Consolidado!$H$5:$H$1000,IF($D$9="Todos","&gt;0",$D$9))&gt;0,"SSF "&amp;TEXT(DAY(_xlfn.MINIFS(Consolidado!$B$5:$B$1000,Consolidado!$E$5:$E$1000,$B48,Consolidado!$C$5:$C$1000,"SSF",Consolidado!$R$5:$R$1000,"X",Consolidado!$H$5:$H$1000,IF($D$9="Todos","&gt;0",$D$9))),"00")&amp;"/"&amp;TEXT(MONTH(_xlfn.MINIFS(Consolidado!$B$5:$B$1000,Consolidado!$E$5:$E$1000,$B48,Consolidado!$C$5:$C$1000,"SSF",Consolidado!$R$5:$R$1000,"X",Consolidado!$H$5:$H$1000,IF($D$9="Todos","&gt;0",$D$9))),"00")&amp;IF($D$9="Todos","/"&amp;RIGHT(YEAR(_xlfn.MINIFS(Consolidado!$B$5:$B$1000,Consolidado!$E$5:$E$1000,$B48,Consolidado!$C$5:$C$1000,"SSF",Consolidado!$R$5:$R$1000,"X",Consolidado!$H$5:$H$1000,IF($D$9="Todos","&gt;0",$D$9))),2),"")&amp;IF(_xlfn.MAXIFS(Consolidado!$B$5:$B$1000,Consolidado!$E$5:$E$1000,$B48,Consolidado!$C$5:$C$1000,"SSF",Consolidado!$R$5:$R$1000,"X",Consolidado!$H$5:$H$1000,IF($D$9="Todos","&gt;0",$D$9))&lt;&gt;_xlfn.MINIFS(Consolidado!$B$5:$B$1000,Consolidado!$E$5:$E$1000,$B48,Consolidado!$C$5:$C$1000,"SSF",Consolidado!$R$5:$R$1000,"X",Consolidado!$H$5:$H$1000,IF($D$9="Todos","&gt;0",$D$9))," y "&amp;TEXT(DAY(_xlfn.MAXIFS(Consolidado!$B$5:$B$1000,Consolidado!$E$5:$E$1000,$B48,Consolidado!$C$5:$C$1000,"SSF",Consolidado!$R$5:$R$1000,"X",Consolidado!$H$5:$H$1000,IF($D$9="Todos","&gt;0",$D$9))),"00")&amp;"/"&amp;TEXT(MONTH(_xlfn.MAXIFS(Consolidado!$B$5:$B$1000,Consolidado!$E$5:$E$1000,$B48,Consolidado!$C$5:$C$1000,"SSF",Consolidado!$R$5:$R$1000,"X",Consolidado!$H$5:$H$1000,IF($D$9="Todos","&gt;0",$D$9))),"00")&amp;IF($D$9="Todos","/"&amp;RIGHT(YEAR(_xlfn.MAXIFS(Consolidado!$B$5:$B$1000,Consolidado!$E$5:$E$1000,$B48,Consolidado!$C$5:$C$1000,"SSF",Consolidado!$R$5:$R$1000,"X",Consolidado!$H$5:$H$1000,IF($D$9="Todos","&gt;0",$D$9))),2),""),""),""),IF(SUMIFS(Consolidado!$AD$5:$AD$1000,Consolidado!$E$5:$E$1000,$B48,Consolidado!$C$5:$C$1000,"Comité de Supervisión",Consolidado!$R$5:$R$1000,"X",Consolidado!$H$5:$H$1000,IF($D$9="Todos","&gt;0",$D$9))&gt;0,"Comité Sup. "&amp;TEXT(DAY(_xlfn.MINIFS(Consolidado!$B$5:$B$1000,Consolidado!$E$5:$E$1000,$B48,Consolidado!$C$5:$C$1000,"Comité de Supervisión",Consolidado!$R$5:$R$1000,"X",Consolidado!$H$5:$H$1000,IF($D$9="Todos","&gt;0",$D$9))),"00")&amp;"/"&amp;TEXT(MONTH(_xlfn.MINIFS(Consolidado!$B$5:$B$1000,Consolidado!$E$5:$E$1000,$B48,Consolidado!$C$5:$C$1000,"Comité de Supervisión",Consolidado!$R$5:$R$1000,"X",Consolidado!$H$5:$H$1000,IF($D$9="Todos","&gt;0",$D$9))),"00")&amp;IF($D$9="Todos","/"&amp;RIGHT(YEAR(_xlfn.MINIFS(Consolidado!$B$5:$B$1000,Consolidado!$E$5:$E$1000,$B48,Consolidado!$C$5:$C$1000,"Comité de Supervisión",Consolidado!$R$5:$R$1000,"X",Consolidado!$H$5:$H$1000,IF($D$9="Todos","&gt;0",$D$9))),2),"")&amp;IF(_xlfn.MAXIFS(Consolidado!$B$5:$B$1000,Consolidado!$E$5:$E$1000,$B48,Consolidado!$C$5:$C$1000,"Comité de Supervisión",Consolidado!$R$5:$R$1000,"X",Consolidado!$H$5:$H$1000,IF($D$9="Todos","&gt;0",$D$9))&lt;&gt;_xlfn.MINIFS(Consolidado!$B$5:$B$1000,Consolidado!$E$5:$E$1000,$B48,Consolidado!$C$5:$C$1000,"Comité de Supervisión",Consolidado!$R$5:$R$1000,"X",Consolidado!$H$5:$H$1000,IF($D$9="Todos","&gt;0",$D$9))," y "&amp;TEXT(DAY(_xlfn.MAXIFS(Consolidado!$B$5:$B$1000,Consolidado!$E$5:$E$1000,$B48,Consolidado!$C$5:$C$1000,"Comité de Supervisión",Consolidado!$R$5:$R$1000,"X",Consolidado!$H$5:$H$1000,IF($D$9="Todos","&gt;0",$D$9))),"00")&amp;"/"&amp;TEXT(MONTH(_xlfn.MAXIFS(Consolidado!$B$5:$B$1000,Consolidado!$E$5:$E$1000,$B48,Consolidado!$C$5:$C$1000,"Comité de Supervisión",Consolidado!$R$5:$R$1000,"X",Consolidado!$H$5:$H$1000,IF($D$9="Todos","&gt;0",$D$9))),"00")&amp;IF($D$9="Todos","/"&amp;RIGHT(YEAR(_xlfn.MAXIFS(Consolidado!$B$5:$B$1000,Consolidado!$E$5:$E$1000,$B48,Consolidado!$C$5:$C$1000,"Comité de Supervisión",Consolidado!$R$5:$R$1000,"X",Consolidado!$H$5:$H$1000,IF($D$9="Todos","&gt;0",$D$9))),2),""),""),""),IF(SUMIFS(Consolidado!$AD$5:$AD$1000,Consolidado!$E$5:$E$1000,$B48,Consolidado!$C$5:$C$1000,"Consejo de Administración",Consolidado!$R$5:$R$1000,"X",Consolidado!$H$5:$H$1000,IF($D$9="Todos","&gt;0",$D$9))&gt;0,"Consejo "&amp;TEXT(DAY(_xlfn.MINIFS(Consolidado!$B$5:$B$1000,Consolidado!$E$5:$E$1000,$B48,Consolidado!$C$5:$C$1000,"Consejo de Administración",Consolidado!$R$5:$R$1000,"X",Consolidado!$H$5:$H$1000,IF($D$9="Todos","&gt;0",$D$9))),"00")&amp;"/"&amp;TEXT(MONTH(_xlfn.MINIFS(Consolidado!$B$5:$B$1000,Consolidado!$E$5:$E$1000,$B48,Consolidado!$C$5:$C$1000,"Consejo de Administración",Consolidado!$R$5:$R$1000,"X",Consolidado!$H$5:$H$1000,IF($D$9="Todos","&gt;0",$D$9))),"00")&amp;IF($D$9="Todos","/"&amp;RIGHT(YEAR(_xlfn.MINIFS(Consolidado!$B$5:$B$1000,Consolidado!$E$5:$E$1000,$B48,Consolidado!$C$5:$C$1000,"Consejo de Administración",Consolidado!$R$5:$R$1000,"X",Consolidado!$H$5:$H$1000,IF($D$9="Todos","&gt;0",$D$9))),2),"")&amp;IF(_xlfn.MAXIFS(Consolidado!$B$5:$B$1000,Consolidado!$E$5:$E$1000,$B48,Consolidado!$C$5:$C$1000,"Consejo de Administración",Consolidado!$R$5:$R$1000,"X",Consolidado!$H$5:$H$1000,IF($D$9="Todos","&gt;0",$D$9))&lt;&gt;_xlfn.MINIFS(Consolidado!$B$5:$B$1000,Consolidado!$E$5:$E$1000,$B48,Consolidado!$C$5:$C$1000,"Consejo de Administración",Consolidado!$R$5:$R$1000,"X",Consolidado!$H$5:$H$1000,IF($D$9="Todos","&gt;0",$D$9))," y "&amp;TEXT(DAY(_xlfn.MAXIFS(Consolidado!$B$5:$B$1000,Consolidado!$E$5:$E$1000,$B48,Consolidado!$C$5:$C$1000,"Consejo de Administración",Consolidado!$R$5:$R$1000,"X",Consolidado!$H$5:$H$1000,IF($D$9="Todos","&gt;0",$D$9))),"00")&amp;"/"&amp;TEXT(MONTH(_xlfn.MAXIFS(Consolidado!$B$5:$B$1000,Consolidado!$E$5:$E$1000,$B48,Consolidado!$C$5:$C$1000,"Consejo de Administración",Consolidado!$R$5:$R$1000,"X",Consolidado!$H$5:$H$1000,IF($D$9="Todos","&gt;0",$D$9))),"00")&amp;IF($D$9="Todos","/"&amp;RIGHT(YEAR(_xlfn.MAXIFS(Consolidado!$B$5:$B$1000,Consolidado!$E$5:$E$1000,$B48,Consolidado!$C$5:$C$1000,"Consejo de Administración",Consolidado!$R$5:$R$1000,"X",Consolidado!$H$5:$H$1000,IF($D$9="Todos","&gt;0",$D$9))),2),""),""),""),IF(SUMIFS(Consolidado!$AD$5:$AD$1000,Consolidado!$E$5:$E$1000,$B48,Consolidado!$C$5:$C$1000,"Otros",Consolidado!$R$5:$R$1000,"X",Consolidado!$H$5:$H$1000,IF($D$9="Todos","&gt;0",$D$9))&gt;0,"Otros "&amp;TEXT(DAY(_xlfn.MINIFS(Consolidado!$B$5:$B$1000,Consolidado!$E$5:$E$1000,$B48,Consolidado!$C$5:$C$1000,"Otros",Consolidado!$R$5:$R$1000,"X",Consolidado!$H$5:$H$1000,IF($D$9="Todos","&gt;0",$D$9))),"00")&amp;"/"&amp;TEXT(MONTH(_xlfn.MINIFS(Consolidado!$B$5:$B$1000,Consolidado!$E$5:$E$1000,$B48,Consolidado!$C$5:$C$1000,"Otros",Consolidado!$R$5:$R$1000,"X",Consolidado!$H$5:$H$1000,IF($D$9="Todos","&gt;0",$D$9))),"00")&amp;IF($D$9="Todos","/"&amp;RIGHT(YEAR(_xlfn.MINIFS(Consolidado!$B$5:$B$1000,Consolidado!$E$5:$E$1000,$B48,Consolidado!$C$5:$C$1000,"Otros",Consolidado!$R$5:$R$1000,"X",Consolidado!$H$5:$H$1000,IF($D$9="Todos","&gt;0",$D$9))),2),"")&amp;IF(_xlfn.MAXIFS(Consolidado!$B$5:$B$1000,Consolidado!$E$5:$E$1000,$B48,Consolidado!$C$5:$C$1000,"Otros",Consolidado!$R$5:$R$1000,"X",Consolidado!$H$5:$H$1000,IF($D$9="Todos","&gt;0",$D$9))&lt;&gt;_xlfn.MINIFS(Consolidado!$B$5:$B$1000,Consolidado!$E$5:$E$1000,$B48,Consolidado!$C$5:$C$1000,"Otros",Consolidado!$R$5:$R$1000,"X",Consolidado!$H$5:$H$1000,IF($D$9="Todos","&gt;0",$D$9))," y "&amp;TEXT(DAY(_xlfn.MAXIFS(Consolidado!$B$5:$B$1000,Consolidado!$E$5:$E$1000,$B48,Consolidado!$C$5:$C$1000,"Otros",Consolidado!$R$5:$R$1000,"X",Consolidado!$H$5:$H$1000,IF($D$9="Todos","&gt;0",$D$9))),"00")&amp;"/"&amp;TEXT(MONTH(_xlfn.MAXIFS(Consolidado!$B$5:$B$1000,Consolidado!$E$5:$E$1000,$B48,Consolidado!$C$5:$C$1000,"Otros",Consolidado!$R$5:$R$1000,"X",Consolidado!$H$5:$H$1000,IF($D$9="Todos","&gt;0",$D$9))),"00")&amp;IF($D$9="Todos","/"&amp;RIGHT(YEAR(_xlfn.MAXIFS(Consolidado!$B$5:$B$1000,Consolidado!$E$5:$E$1000,$B48,Consolidado!$C$5:$C$1000,"Otros",Consolidado!$R$5:$R$1000,"X",Consolidado!$H$5:$H$1000,IF($D$9="Todos","&gt;0",$D$9))),2),""),""),""))</f>
        <v/>
      </c>
      <c r="U48" s="37" t="str">
        <f aca="false">_xlfn.TEXTJOIN(" +"&amp;CHAR(10),TRUE(),IF(SUMIFS(Consolidado!$AD$5:$AD$1000,Consolidado!$E$5:$E$1000,$B48,Consolidado!$C$5:$C$1000,"Auditoría Interna",Consolidado!$S$5:$S$1000,"X",Consolidado!$H$5:$H$1000,IF($D$9="Todos","&gt;0",$D$9))&gt;0,"Interna "&amp;TEXT(DAY(_xlfn.MINIFS(Consolidado!$B$5:$B$1000,Consolidado!$E$5:$E$1000,$B48,Consolidado!$C$5:$C$1000,"Auditoría Interna",Consolidado!$S$5:$S$1000,"X",Consolidado!$H$5:$H$1000,IF($D$9="Todos","&gt;0",$D$9))),"00")&amp;"/"&amp;TEXT(MONTH(_xlfn.MINIFS(Consolidado!$B$5:$B$1000,Consolidado!$E$5:$E$1000,$B48,Consolidado!$C$5:$C$1000,"Auditoría Interna",Consolidado!$S$5:$S$1000,"X",Consolidado!$H$5:$H$1000,IF($D$9="Todos","&gt;0",$D$9))),"00")&amp;IF($D$9="Todos","/"&amp;RIGHT(YEAR(_xlfn.MINIFS(Consolidado!$B$5:$B$1000,Consolidado!$E$5:$E$1000,$B48,Consolidado!$C$5:$C$1000,"Auditoría Interna",Consolidado!$S$5:$S$1000,"X",Consolidado!$H$5:$H$1000,IF($D$9="Todos","&gt;0",$D$9))),2),"")&amp;IF(_xlfn.MAXIFS(Consolidado!$B$5:$B$1000,Consolidado!$E$5:$E$1000,$B48,Consolidado!$C$5:$C$1000,"Auditoría Interna",Consolidado!$S$5:$S$1000,"X",Consolidado!$H$5:$H$1000,IF($D$9="Todos","&gt;0",$D$9))&lt;&gt;_xlfn.MINIFS(Consolidado!$B$5:$B$1000,Consolidado!$E$5:$E$1000,$B48,Consolidado!$C$5:$C$1000,"Auditoría Interna",Consolidado!$S$5:$S$1000,"X",Consolidado!$H$5:$H$1000,IF($D$9="Todos","&gt;0",$D$9))," y "&amp;TEXT(DAY(_xlfn.MAXIFS(Consolidado!$B$5:$B$1000,Consolidado!$E$5:$E$1000,$B48,Consolidado!$C$5:$C$1000,"Auditoría Interna",Consolidado!$S$5:$S$1000,"X",Consolidado!$H$5:$H$1000,IF($D$9="Todos","&gt;0",$D$9))),"00")&amp;"/"&amp;TEXT(MONTH(_xlfn.MAXIFS(Consolidado!$B$5:$B$1000,Consolidado!$E$5:$E$1000,$B48,Consolidado!$C$5:$C$1000,"Auditoría Interna",Consolidado!$S$5:$S$1000,"X",Consolidado!$H$5:$H$1000,IF($D$9="Todos","&gt;0",$D$9))),"00")&amp;IF($D$9="Todos","/"&amp;RIGHT(YEAR(_xlfn.MAXIFS(Consolidado!$B$5:$B$1000,Consolidado!$E$5:$E$1000,$B48,Consolidado!$C$5:$C$1000,"Auditoría Interna",Consolidado!$S$5:$S$1000,"X",Consolidado!$H$5:$H$1000,IF($D$9="Todos","&gt;0",$D$9))),2),""),""),""),IF(SUMIFS(Consolidado!$AD$5:$AD$1000,Consolidado!$E$5:$E$1000,$B48,Consolidado!$C$5:$C$1000,"Auditoría Externa",Consolidado!$S$5:$S$1000,"X",Consolidado!$H$5:$H$1000,IF($D$9="Todos","&gt;0",$D$9))&gt;0,"Externa "&amp;TEXT(DAY(_xlfn.MINIFS(Consolidado!$B$5:$B$1000,Consolidado!$E$5:$E$1000,$B48,Consolidado!$C$5:$C$1000,"Auditoría Externa",Consolidado!$S$5:$S$1000,"X",Consolidado!$H$5:$H$1000,IF($D$9="Todos","&gt;0",$D$9))),"00")&amp;"/"&amp;TEXT(MONTH(_xlfn.MINIFS(Consolidado!$B$5:$B$1000,Consolidado!$E$5:$E$1000,$B48,Consolidado!$C$5:$C$1000,"Auditoría Externa",Consolidado!$S$5:$S$1000,"X",Consolidado!$H$5:$H$1000,IF($D$9="Todos","&gt;0",$D$9))),"00")&amp;IF($D$9="Todos","/"&amp;RIGHT(YEAR(_xlfn.MINIFS(Consolidado!$B$5:$B$1000,Consolidado!$E$5:$E$1000,$B48,Consolidado!$C$5:$C$1000,"Auditoría Externa",Consolidado!$S$5:$S$1000,"X",Consolidado!$H$5:$H$1000,IF($D$9="Todos","&gt;0",$D$9))),2),"")&amp;IF(_xlfn.MAXIFS(Consolidado!$B$5:$B$1000,Consolidado!$E$5:$E$1000,$B48,Consolidado!$C$5:$C$1000,"Auditoría Externa",Consolidado!$S$5:$S$1000,"X",Consolidado!$H$5:$H$1000,IF($D$9="Todos","&gt;0",$D$9))&lt;&gt;_xlfn.MINIFS(Consolidado!$B$5:$B$1000,Consolidado!$E$5:$E$1000,$B48,Consolidado!$C$5:$C$1000,"Auditoría Externa",Consolidado!$S$5:$S$1000,"X",Consolidado!$H$5:$H$1000,IF($D$9="Todos","&gt;0",$D$9))," y "&amp;TEXT(DAY(_xlfn.MAXIFS(Consolidado!$B$5:$B$1000,Consolidado!$E$5:$E$1000,$B48,Consolidado!$C$5:$C$1000,"Auditoría Externa",Consolidado!$S$5:$S$1000,"X",Consolidado!$H$5:$H$1000,IF($D$9="Todos","&gt;0",$D$9))),"00")&amp;"/"&amp;TEXT(MONTH(_xlfn.MAXIFS(Consolidado!$B$5:$B$1000,Consolidado!$E$5:$E$1000,$B48,Consolidado!$C$5:$C$1000,"Auditoría Externa",Consolidado!$S$5:$S$1000,"X",Consolidado!$H$5:$H$1000,IF($D$9="Todos","&gt;0",$D$9))),"00")&amp;IF($D$9="Todos","/"&amp;RIGHT(YEAR(_xlfn.MAXIFS(Consolidado!$B$5:$B$1000,Consolidado!$E$5:$E$1000,$B48,Consolidado!$C$5:$C$1000,"Auditoría Externa",Consolidado!$S$5:$S$1000,"X",Consolidado!$H$5:$H$1000,IF($D$9="Todos","&gt;0",$D$9))),2),""),""),""),IF(SUMIFS(Consolidado!$AD$5:$AD$1000,Consolidado!$E$5:$E$1000,$B48,Consolidado!$C$5:$C$1000,"SSF",Consolidado!$S$5:$S$1000,"X",Consolidado!$H$5:$H$1000,IF($D$9="Todos","&gt;0",$D$9))&gt;0,"SSF "&amp;TEXT(DAY(_xlfn.MINIFS(Consolidado!$B$5:$B$1000,Consolidado!$E$5:$E$1000,$B48,Consolidado!$C$5:$C$1000,"SSF",Consolidado!$S$5:$S$1000,"X",Consolidado!$H$5:$H$1000,IF($D$9="Todos","&gt;0",$D$9))),"00")&amp;"/"&amp;TEXT(MONTH(_xlfn.MINIFS(Consolidado!$B$5:$B$1000,Consolidado!$E$5:$E$1000,$B48,Consolidado!$C$5:$C$1000,"SSF",Consolidado!$S$5:$S$1000,"X",Consolidado!$H$5:$H$1000,IF($D$9="Todos","&gt;0",$D$9))),"00")&amp;IF($D$9="Todos","/"&amp;RIGHT(YEAR(_xlfn.MINIFS(Consolidado!$B$5:$B$1000,Consolidado!$E$5:$E$1000,$B48,Consolidado!$C$5:$C$1000,"SSF",Consolidado!$S$5:$S$1000,"X",Consolidado!$H$5:$H$1000,IF($D$9="Todos","&gt;0",$D$9))),2),"")&amp;IF(_xlfn.MAXIFS(Consolidado!$B$5:$B$1000,Consolidado!$E$5:$E$1000,$B48,Consolidado!$C$5:$C$1000,"SSF",Consolidado!$S$5:$S$1000,"X",Consolidado!$H$5:$H$1000,IF($D$9="Todos","&gt;0",$D$9))&lt;&gt;_xlfn.MINIFS(Consolidado!$B$5:$B$1000,Consolidado!$E$5:$E$1000,$B48,Consolidado!$C$5:$C$1000,"SSF",Consolidado!$S$5:$S$1000,"X",Consolidado!$H$5:$H$1000,IF($D$9="Todos","&gt;0",$D$9))," y "&amp;TEXT(DAY(_xlfn.MAXIFS(Consolidado!$B$5:$B$1000,Consolidado!$E$5:$E$1000,$B48,Consolidado!$C$5:$C$1000,"SSF",Consolidado!$S$5:$S$1000,"X",Consolidado!$H$5:$H$1000,IF($D$9="Todos","&gt;0",$D$9))),"00")&amp;"/"&amp;TEXT(MONTH(_xlfn.MAXIFS(Consolidado!$B$5:$B$1000,Consolidado!$E$5:$E$1000,$B48,Consolidado!$C$5:$C$1000,"SSF",Consolidado!$S$5:$S$1000,"X",Consolidado!$H$5:$H$1000,IF($D$9="Todos","&gt;0",$D$9))),"00")&amp;IF($D$9="Todos","/"&amp;RIGHT(YEAR(_xlfn.MAXIFS(Consolidado!$B$5:$B$1000,Consolidado!$E$5:$E$1000,$B48,Consolidado!$C$5:$C$1000,"SSF",Consolidado!$S$5:$S$1000,"X",Consolidado!$H$5:$H$1000,IF($D$9="Todos","&gt;0",$D$9))),2),""),""),""),IF(SUMIFS(Consolidado!$AD$5:$AD$1000,Consolidado!$E$5:$E$1000,$B48,Consolidado!$C$5:$C$1000,"Comité de Supervisión",Consolidado!$S$5:$S$1000,"X",Consolidado!$H$5:$H$1000,IF($D$9="Todos","&gt;0",$D$9))&gt;0,"Comité Sup. "&amp;TEXT(DAY(_xlfn.MINIFS(Consolidado!$B$5:$B$1000,Consolidado!$E$5:$E$1000,$B48,Consolidado!$C$5:$C$1000,"Comité de Supervisión",Consolidado!$S$5:$S$1000,"X",Consolidado!$H$5:$H$1000,IF($D$9="Todos","&gt;0",$D$9))),"00")&amp;"/"&amp;TEXT(MONTH(_xlfn.MINIFS(Consolidado!$B$5:$B$1000,Consolidado!$E$5:$E$1000,$B48,Consolidado!$C$5:$C$1000,"Comité de Supervisión",Consolidado!$S$5:$S$1000,"X",Consolidado!$H$5:$H$1000,IF($D$9="Todos","&gt;0",$D$9))),"00")&amp;IF($D$9="Todos","/"&amp;RIGHT(YEAR(_xlfn.MINIFS(Consolidado!$B$5:$B$1000,Consolidado!$E$5:$E$1000,$B48,Consolidado!$C$5:$C$1000,"Comité de Supervisión",Consolidado!$S$5:$S$1000,"X",Consolidado!$H$5:$H$1000,IF($D$9="Todos","&gt;0",$D$9))),2),"")&amp;IF(_xlfn.MAXIFS(Consolidado!$B$5:$B$1000,Consolidado!$E$5:$E$1000,$B48,Consolidado!$C$5:$C$1000,"Comité de Supervisión",Consolidado!$S$5:$S$1000,"X",Consolidado!$H$5:$H$1000,IF($D$9="Todos","&gt;0",$D$9))&lt;&gt;_xlfn.MINIFS(Consolidado!$B$5:$B$1000,Consolidado!$E$5:$E$1000,$B48,Consolidado!$C$5:$C$1000,"Comité de Supervisión",Consolidado!$S$5:$S$1000,"X",Consolidado!$H$5:$H$1000,IF($D$9="Todos","&gt;0",$D$9))," y "&amp;TEXT(DAY(_xlfn.MAXIFS(Consolidado!$B$5:$B$1000,Consolidado!$E$5:$E$1000,$B48,Consolidado!$C$5:$C$1000,"Comité de Supervisión",Consolidado!$S$5:$S$1000,"X",Consolidado!$H$5:$H$1000,IF($D$9="Todos","&gt;0",$D$9))),"00")&amp;"/"&amp;TEXT(MONTH(_xlfn.MAXIFS(Consolidado!$B$5:$B$1000,Consolidado!$E$5:$E$1000,$B48,Consolidado!$C$5:$C$1000,"Comité de Supervisión",Consolidado!$S$5:$S$1000,"X",Consolidado!$H$5:$H$1000,IF($D$9="Todos","&gt;0",$D$9))),"00")&amp;IF($D$9="Todos","/"&amp;RIGHT(YEAR(_xlfn.MAXIFS(Consolidado!$B$5:$B$1000,Consolidado!$E$5:$E$1000,$B48,Consolidado!$C$5:$C$1000,"Comité de Supervisión",Consolidado!$S$5:$S$1000,"X",Consolidado!$H$5:$H$1000,IF($D$9="Todos","&gt;0",$D$9))),2),""),""),""),IF(SUMIFS(Consolidado!$AD$5:$AD$1000,Consolidado!$E$5:$E$1000,$B48,Consolidado!$C$5:$C$1000,"Consejo de Administración",Consolidado!$S$5:$S$1000,"X",Consolidado!$H$5:$H$1000,IF($D$9="Todos","&gt;0",$D$9))&gt;0,"Consejo "&amp;TEXT(DAY(_xlfn.MINIFS(Consolidado!$B$5:$B$1000,Consolidado!$E$5:$E$1000,$B48,Consolidado!$C$5:$C$1000,"Consejo de Administración",Consolidado!$S$5:$S$1000,"X",Consolidado!$H$5:$H$1000,IF($D$9="Todos","&gt;0",$D$9))),"00")&amp;"/"&amp;TEXT(MONTH(_xlfn.MINIFS(Consolidado!$B$5:$B$1000,Consolidado!$E$5:$E$1000,$B48,Consolidado!$C$5:$C$1000,"Consejo de Administración",Consolidado!$S$5:$S$1000,"X",Consolidado!$H$5:$H$1000,IF($D$9="Todos","&gt;0",$D$9))),"00")&amp;IF($D$9="Todos","/"&amp;RIGHT(YEAR(_xlfn.MINIFS(Consolidado!$B$5:$B$1000,Consolidado!$E$5:$E$1000,$B48,Consolidado!$C$5:$C$1000,"Consejo de Administración",Consolidado!$S$5:$S$1000,"X",Consolidado!$H$5:$H$1000,IF($D$9="Todos","&gt;0",$D$9))),2),"")&amp;IF(_xlfn.MAXIFS(Consolidado!$B$5:$B$1000,Consolidado!$E$5:$E$1000,$B48,Consolidado!$C$5:$C$1000,"Consejo de Administración",Consolidado!$S$5:$S$1000,"X",Consolidado!$H$5:$H$1000,IF($D$9="Todos","&gt;0",$D$9))&lt;&gt;_xlfn.MINIFS(Consolidado!$B$5:$B$1000,Consolidado!$E$5:$E$1000,$B48,Consolidado!$C$5:$C$1000,"Consejo de Administración",Consolidado!$S$5:$S$1000,"X",Consolidado!$H$5:$H$1000,IF($D$9="Todos","&gt;0",$D$9))," y "&amp;TEXT(DAY(_xlfn.MAXIFS(Consolidado!$B$5:$B$1000,Consolidado!$E$5:$E$1000,$B48,Consolidado!$C$5:$C$1000,"Consejo de Administración",Consolidado!$S$5:$S$1000,"X",Consolidado!$H$5:$H$1000,IF($D$9="Todos","&gt;0",$D$9))),"00")&amp;"/"&amp;TEXT(MONTH(_xlfn.MAXIFS(Consolidado!$B$5:$B$1000,Consolidado!$E$5:$E$1000,$B48,Consolidado!$C$5:$C$1000,"Consejo de Administración",Consolidado!$S$5:$S$1000,"X",Consolidado!$H$5:$H$1000,IF($D$9="Todos","&gt;0",$D$9))),"00")&amp;IF($D$9="Todos","/"&amp;RIGHT(YEAR(_xlfn.MAXIFS(Consolidado!$B$5:$B$1000,Consolidado!$E$5:$E$1000,$B48,Consolidado!$C$5:$C$1000,"Consejo de Administración",Consolidado!$S$5:$S$1000,"X",Consolidado!$H$5:$H$1000,IF($D$9="Todos","&gt;0",$D$9))),2),""),""),""),IF(SUMIFS(Consolidado!$AD$5:$AD$1000,Consolidado!$E$5:$E$1000,$B48,Consolidado!$C$5:$C$1000,"Otros",Consolidado!$S$5:$S$1000,"X",Consolidado!$H$5:$H$1000,IF($D$9="Todos","&gt;0",$D$9))&gt;0,"Otros "&amp;TEXT(DAY(_xlfn.MINIFS(Consolidado!$B$5:$B$1000,Consolidado!$E$5:$E$1000,$B48,Consolidado!$C$5:$C$1000,"Otros",Consolidado!$S$5:$S$1000,"X",Consolidado!$H$5:$H$1000,IF($D$9="Todos","&gt;0",$D$9))),"00")&amp;"/"&amp;TEXT(MONTH(_xlfn.MINIFS(Consolidado!$B$5:$B$1000,Consolidado!$E$5:$E$1000,$B48,Consolidado!$C$5:$C$1000,"Otros",Consolidado!$S$5:$S$1000,"X",Consolidado!$H$5:$H$1000,IF($D$9="Todos","&gt;0",$D$9))),"00")&amp;IF($D$9="Todos","/"&amp;RIGHT(YEAR(_xlfn.MINIFS(Consolidado!$B$5:$B$1000,Consolidado!$E$5:$E$1000,$B48,Consolidado!$C$5:$C$1000,"Otros",Consolidado!$S$5:$S$1000,"X",Consolidado!$H$5:$H$1000,IF($D$9="Todos","&gt;0",$D$9))),2),"")&amp;IF(_xlfn.MAXIFS(Consolidado!$B$5:$B$1000,Consolidado!$E$5:$E$1000,$B48,Consolidado!$C$5:$C$1000,"Otros",Consolidado!$S$5:$S$1000,"X",Consolidado!$H$5:$H$1000,IF($D$9="Todos","&gt;0",$D$9))&lt;&gt;_xlfn.MINIFS(Consolidado!$B$5:$B$1000,Consolidado!$E$5:$E$1000,$B48,Consolidado!$C$5:$C$1000,"Otros",Consolidado!$S$5:$S$1000,"X",Consolidado!$H$5:$H$1000,IF($D$9="Todos","&gt;0",$D$9))," y "&amp;TEXT(DAY(_xlfn.MAXIFS(Consolidado!$B$5:$B$1000,Consolidado!$E$5:$E$1000,$B48,Consolidado!$C$5:$C$1000,"Otros",Consolidado!$S$5:$S$1000,"X",Consolidado!$H$5:$H$1000,IF($D$9="Todos","&gt;0",$D$9))),"00")&amp;"/"&amp;TEXT(MONTH(_xlfn.MAXIFS(Consolidado!$B$5:$B$1000,Consolidado!$E$5:$E$1000,$B48,Consolidado!$C$5:$C$1000,"Otros",Consolidado!$S$5:$S$1000,"X",Consolidado!$H$5:$H$1000,IF($D$9="Todos","&gt;0",$D$9))),"00")&amp;IF($D$9="Todos","/"&amp;RIGHT(YEAR(_xlfn.MAXIFS(Consolidado!$B$5:$B$1000,Consolidado!$E$5:$E$1000,$B48,Consolidado!$C$5:$C$1000,"Otros",Consolidado!$S$5:$S$1000,"X",Consolidado!$H$5:$H$1000,IF($D$9="Todos","&gt;0",$D$9))),2),""),""),""))</f>
        <v/>
      </c>
      <c r="V48" s="37" t="str">
        <f aca="false">_xlfn.TEXTJOIN(" +"&amp;CHAR(10),TRUE(),IF(SUMIFS(Consolidado!$AD$5:$AD$1000,Consolidado!$E$5:$E$1000,$B48,Consolidado!$C$5:$C$1000,"Auditoría Interna",Consolidado!$T$5:$T$1000,"X",Consolidado!$H$5:$H$1000,IF($D$9="Todos","&gt;0",$D$9))&gt;0,"Interna "&amp;TEXT(DAY(_xlfn.MINIFS(Consolidado!$B$5:$B$1000,Consolidado!$E$5:$E$1000,$B48,Consolidado!$C$5:$C$1000,"Auditoría Interna",Consolidado!$T$5:$T$1000,"X",Consolidado!$H$5:$H$1000,IF($D$9="Todos","&gt;0",$D$9))),"00")&amp;"/"&amp;TEXT(MONTH(_xlfn.MINIFS(Consolidado!$B$5:$B$1000,Consolidado!$E$5:$E$1000,$B48,Consolidado!$C$5:$C$1000,"Auditoría Interna",Consolidado!$T$5:$T$1000,"X",Consolidado!$H$5:$H$1000,IF($D$9="Todos","&gt;0",$D$9))),"00")&amp;IF($D$9="Todos","/"&amp;RIGHT(YEAR(_xlfn.MINIFS(Consolidado!$B$5:$B$1000,Consolidado!$E$5:$E$1000,$B48,Consolidado!$C$5:$C$1000,"Auditoría Interna",Consolidado!$T$5:$T$1000,"X",Consolidado!$H$5:$H$1000,IF($D$9="Todos","&gt;0",$D$9))),2),"")&amp;IF(_xlfn.MAXIFS(Consolidado!$B$5:$B$1000,Consolidado!$E$5:$E$1000,$B48,Consolidado!$C$5:$C$1000,"Auditoría Interna",Consolidado!$T$5:$T$1000,"X",Consolidado!$H$5:$H$1000,IF($D$9="Todos","&gt;0",$D$9))&lt;&gt;_xlfn.MINIFS(Consolidado!$B$5:$B$1000,Consolidado!$E$5:$E$1000,$B48,Consolidado!$C$5:$C$1000,"Auditoría Interna",Consolidado!$T$5:$T$1000,"X",Consolidado!$H$5:$H$1000,IF($D$9="Todos","&gt;0",$D$9))," y "&amp;TEXT(DAY(_xlfn.MAXIFS(Consolidado!$B$5:$B$1000,Consolidado!$E$5:$E$1000,$B48,Consolidado!$C$5:$C$1000,"Auditoría Interna",Consolidado!$T$5:$T$1000,"X",Consolidado!$H$5:$H$1000,IF($D$9="Todos","&gt;0",$D$9))),"00")&amp;"/"&amp;TEXT(MONTH(_xlfn.MAXIFS(Consolidado!$B$5:$B$1000,Consolidado!$E$5:$E$1000,$B48,Consolidado!$C$5:$C$1000,"Auditoría Interna",Consolidado!$T$5:$T$1000,"X",Consolidado!$H$5:$H$1000,IF($D$9="Todos","&gt;0",$D$9))),"00")&amp;IF($D$9="Todos","/"&amp;RIGHT(YEAR(_xlfn.MAXIFS(Consolidado!$B$5:$B$1000,Consolidado!$E$5:$E$1000,$B48,Consolidado!$C$5:$C$1000,"Auditoría Interna",Consolidado!$T$5:$T$1000,"X",Consolidado!$H$5:$H$1000,IF($D$9="Todos","&gt;0",$D$9))),2),""),""),""),IF(SUMIFS(Consolidado!$AD$5:$AD$1000,Consolidado!$E$5:$E$1000,$B48,Consolidado!$C$5:$C$1000,"Auditoría Externa",Consolidado!$T$5:$T$1000,"X",Consolidado!$H$5:$H$1000,IF($D$9="Todos","&gt;0",$D$9))&gt;0,"Externa "&amp;TEXT(DAY(_xlfn.MINIFS(Consolidado!$B$5:$B$1000,Consolidado!$E$5:$E$1000,$B48,Consolidado!$C$5:$C$1000,"Auditoría Externa",Consolidado!$T$5:$T$1000,"X",Consolidado!$H$5:$H$1000,IF($D$9="Todos","&gt;0",$D$9))),"00")&amp;"/"&amp;TEXT(MONTH(_xlfn.MINIFS(Consolidado!$B$5:$B$1000,Consolidado!$E$5:$E$1000,$B48,Consolidado!$C$5:$C$1000,"Auditoría Externa",Consolidado!$T$5:$T$1000,"X",Consolidado!$H$5:$H$1000,IF($D$9="Todos","&gt;0",$D$9))),"00")&amp;IF($D$9="Todos","/"&amp;RIGHT(YEAR(_xlfn.MINIFS(Consolidado!$B$5:$B$1000,Consolidado!$E$5:$E$1000,$B48,Consolidado!$C$5:$C$1000,"Auditoría Externa",Consolidado!$T$5:$T$1000,"X",Consolidado!$H$5:$H$1000,IF($D$9="Todos","&gt;0",$D$9))),2),"")&amp;IF(_xlfn.MAXIFS(Consolidado!$B$5:$B$1000,Consolidado!$E$5:$E$1000,$B48,Consolidado!$C$5:$C$1000,"Auditoría Externa",Consolidado!$T$5:$T$1000,"X",Consolidado!$H$5:$H$1000,IF($D$9="Todos","&gt;0",$D$9))&lt;&gt;_xlfn.MINIFS(Consolidado!$B$5:$B$1000,Consolidado!$E$5:$E$1000,$B48,Consolidado!$C$5:$C$1000,"Auditoría Externa",Consolidado!$T$5:$T$1000,"X",Consolidado!$H$5:$H$1000,IF($D$9="Todos","&gt;0",$D$9))," y "&amp;TEXT(DAY(_xlfn.MAXIFS(Consolidado!$B$5:$B$1000,Consolidado!$E$5:$E$1000,$B48,Consolidado!$C$5:$C$1000,"Auditoría Externa",Consolidado!$T$5:$T$1000,"X",Consolidado!$H$5:$H$1000,IF($D$9="Todos","&gt;0",$D$9))),"00")&amp;"/"&amp;TEXT(MONTH(_xlfn.MAXIFS(Consolidado!$B$5:$B$1000,Consolidado!$E$5:$E$1000,$B48,Consolidado!$C$5:$C$1000,"Auditoría Externa",Consolidado!$T$5:$T$1000,"X",Consolidado!$H$5:$H$1000,IF($D$9="Todos","&gt;0",$D$9))),"00")&amp;IF($D$9="Todos","/"&amp;RIGHT(YEAR(_xlfn.MAXIFS(Consolidado!$B$5:$B$1000,Consolidado!$E$5:$E$1000,$B48,Consolidado!$C$5:$C$1000,"Auditoría Externa",Consolidado!$T$5:$T$1000,"X",Consolidado!$H$5:$H$1000,IF($D$9="Todos","&gt;0",$D$9))),2),""),""),""),IF(SUMIFS(Consolidado!$AD$5:$AD$1000,Consolidado!$E$5:$E$1000,$B48,Consolidado!$C$5:$C$1000,"SSF",Consolidado!$T$5:$T$1000,"X",Consolidado!$H$5:$H$1000,IF($D$9="Todos","&gt;0",$D$9))&gt;0,"SSF "&amp;TEXT(DAY(_xlfn.MINIFS(Consolidado!$B$5:$B$1000,Consolidado!$E$5:$E$1000,$B48,Consolidado!$C$5:$C$1000,"SSF",Consolidado!$T$5:$T$1000,"X",Consolidado!$H$5:$H$1000,IF($D$9="Todos","&gt;0",$D$9))),"00")&amp;"/"&amp;TEXT(MONTH(_xlfn.MINIFS(Consolidado!$B$5:$B$1000,Consolidado!$E$5:$E$1000,$B48,Consolidado!$C$5:$C$1000,"SSF",Consolidado!$T$5:$T$1000,"X",Consolidado!$H$5:$H$1000,IF($D$9="Todos","&gt;0",$D$9))),"00")&amp;IF($D$9="Todos","/"&amp;RIGHT(YEAR(_xlfn.MINIFS(Consolidado!$B$5:$B$1000,Consolidado!$E$5:$E$1000,$B48,Consolidado!$C$5:$C$1000,"SSF",Consolidado!$T$5:$T$1000,"X",Consolidado!$H$5:$H$1000,IF($D$9="Todos","&gt;0",$D$9))),2),"")&amp;IF(_xlfn.MAXIFS(Consolidado!$B$5:$B$1000,Consolidado!$E$5:$E$1000,$B48,Consolidado!$C$5:$C$1000,"SSF",Consolidado!$T$5:$T$1000,"X",Consolidado!$H$5:$H$1000,IF($D$9="Todos","&gt;0",$D$9))&lt;&gt;_xlfn.MINIFS(Consolidado!$B$5:$B$1000,Consolidado!$E$5:$E$1000,$B48,Consolidado!$C$5:$C$1000,"SSF",Consolidado!$T$5:$T$1000,"X",Consolidado!$H$5:$H$1000,IF($D$9="Todos","&gt;0",$D$9))," y "&amp;TEXT(DAY(_xlfn.MAXIFS(Consolidado!$B$5:$B$1000,Consolidado!$E$5:$E$1000,$B48,Consolidado!$C$5:$C$1000,"SSF",Consolidado!$T$5:$T$1000,"X",Consolidado!$H$5:$H$1000,IF($D$9="Todos","&gt;0",$D$9))),"00")&amp;"/"&amp;TEXT(MONTH(_xlfn.MAXIFS(Consolidado!$B$5:$B$1000,Consolidado!$E$5:$E$1000,$B48,Consolidado!$C$5:$C$1000,"SSF",Consolidado!$T$5:$T$1000,"X",Consolidado!$H$5:$H$1000,IF($D$9="Todos","&gt;0",$D$9))),"00")&amp;IF($D$9="Todos","/"&amp;RIGHT(YEAR(_xlfn.MAXIFS(Consolidado!$B$5:$B$1000,Consolidado!$E$5:$E$1000,$B48,Consolidado!$C$5:$C$1000,"SSF",Consolidado!$T$5:$T$1000,"X",Consolidado!$H$5:$H$1000,IF($D$9="Todos","&gt;0",$D$9))),2),""),""),""),IF(SUMIFS(Consolidado!$AD$5:$AD$1000,Consolidado!$E$5:$E$1000,$B48,Consolidado!$C$5:$C$1000,"Comité de Supervisión",Consolidado!$T$5:$T$1000,"X",Consolidado!$H$5:$H$1000,IF($D$9="Todos","&gt;0",$D$9))&gt;0,"Comité Sup. "&amp;TEXT(DAY(_xlfn.MINIFS(Consolidado!$B$5:$B$1000,Consolidado!$E$5:$E$1000,$B48,Consolidado!$C$5:$C$1000,"Comité de Supervisión",Consolidado!$T$5:$T$1000,"X",Consolidado!$H$5:$H$1000,IF($D$9="Todos","&gt;0",$D$9))),"00")&amp;"/"&amp;TEXT(MONTH(_xlfn.MINIFS(Consolidado!$B$5:$B$1000,Consolidado!$E$5:$E$1000,$B48,Consolidado!$C$5:$C$1000,"Comité de Supervisión",Consolidado!$T$5:$T$1000,"X",Consolidado!$H$5:$H$1000,IF($D$9="Todos","&gt;0",$D$9))),"00")&amp;IF($D$9="Todos","/"&amp;RIGHT(YEAR(_xlfn.MINIFS(Consolidado!$B$5:$B$1000,Consolidado!$E$5:$E$1000,$B48,Consolidado!$C$5:$C$1000,"Comité de Supervisión",Consolidado!$T$5:$T$1000,"X",Consolidado!$H$5:$H$1000,IF($D$9="Todos","&gt;0",$D$9))),2),"")&amp;IF(_xlfn.MAXIFS(Consolidado!$B$5:$B$1000,Consolidado!$E$5:$E$1000,$B48,Consolidado!$C$5:$C$1000,"Comité de Supervisión",Consolidado!$T$5:$T$1000,"X",Consolidado!$H$5:$H$1000,IF($D$9="Todos","&gt;0",$D$9))&lt;&gt;_xlfn.MINIFS(Consolidado!$B$5:$B$1000,Consolidado!$E$5:$E$1000,$B48,Consolidado!$C$5:$C$1000,"Comité de Supervisión",Consolidado!$T$5:$T$1000,"X",Consolidado!$H$5:$H$1000,IF($D$9="Todos","&gt;0",$D$9))," y "&amp;TEXT(DAY(_xlfn.MAXIFS(Consolidado!$B$5:$B$1000,Consolidado!$E$5:$E$1000,$B48,Consolidado!$C$5:$C$1000,"Comité de Supervisión",Consolidado!$T$5:$T$1000,"X",Consolidado!$H$5:$H$1000,IF($D$9="Todos","&gt;0",$D$9))),"00")&amp;"/"&amp;TEXT(MONTH(_xlfn.MAXIFS(Consolidado!$B$5:$B$1000,Consolidado!$E$5:$E$1000,$B48,Consolidado!$C$5:$C$1000,"Comité de Supervisión",Consolidado!$T$5:$T$1000,"X",Consolidado!$H$5:$H$1000,IF($D$9="Todos","&gt;0",$D$9))),"00")&amp;IF($D$9="Todos","/"&amp;RIGHT(YEAR(_xlfn.MAXIFS(Consolidado!$B$5:$B$1000,Consolidado!$E$5:$E$1000,$B48,Consolidado!$C$5:$C$1000,"Comité de Supervisión",Consolidado!$T$5:$T$1000,"X",Consolidado!$H$5:$H$1000,IF($D$9="Todos","&gt;0",$D$9))),2),""),""),""),IF(SUMIFS(Consolidado!$AD$5:$AD$1000,Consolidado!$E$5:$E$1000,$B48,Consolidado!$C$5:$C$1000,"Consejo de Administración",Consolidado!$T$5:$T$1000,"X",Consolidado!$H$5:$H$1000,IF($D$9="Todos","&gt;0",$D$9))&gt;0,"Consejo "&amp;TEXT(DAY(_xlfn.MINIFS(Consolidado!$B$5:$B$1000,Consolidado!$E$5:$E$1000,$B48,Consolidado!$C$5:$C$1000,"Consejo de Administración",Consolidado!$T$5:$T$1000,"X",Consolidado!$H$5:$H$1000,IF($D$9="Todos","&gt;0",$D$9))),"00")&amp;"/"&amp;TEXT(MONTH(_xlfn.MINIFS(Consolidado!$B$5:$B$1000,Consolidado!$E$5:$E$1000,$B48,Consolidado!$C$5:$C$1000,"Consejo de Administración",Consolidado!$T$5:$T$1000,"X",Consolidado!$H$5:$H$1000,IF($D$9="Todos","&gt;0",$D$9))),"00")&amp;IF($D$9="Todos","/"&amp;RIGHT(YEAR(_xlfn.MINIFS(Consolidado!$B$5:$B$1000,Consolidado!$E$5:$E$1000,$B48,Consolidado!$C$5:$C$1000,"Consejo de Administración",Consolidado!$T$5:$T$1000,"X",Consolidado!$H$5:$H$1000,IF($D$9="Todos","&gt;0",$D$9))),2),"")&amp;IF(_xlfn.MAXIFS(Consolidado!$B$5:$B$1000,Consolidado!$E$5:$E$1000,$B48,Consolidado!$C$5:$C$1000,"Consejo de Administración",Consolidado!$T$5:$T$1000,"X",Consolidado!$H$5:$H$1000,IF($D$9="Todos","&gt;0",$D$9))&lt;&gt;_xlfn.MINIFS(Consolidado!$B$5:$B$1000,Consolidado!$E$5:$E$1000,$B48,Consolidado!$C$5:$C$1000,"Consejo de Administración",Consolidado!$T$5:$T$1000,"X",Consolidado!$H$5:$H$1000,IF($D$9="Todos","&gt;0",$D$9))," y "&amp;TEXT(DAY(_xlfn.MAXIFS(Consolidado!$B$5:$B$1000,Consolidado!$E$5:$E$1000,$B48,Consolidado!$C$5:$C$1000,"Consejo de Administración",Consolidado!$T$5:$T$1000,"X",Consolidado!$H$5:$H$1000,IF($D$9="Todos","&gt;0",$D$9))),"00")&amp;"/"&amp;TEXT(MONTH(_xlfn.MAXIFS(Consolidado!$B$5:$B$1000,Consolidado!$E$5:$E$1000,$B48,Consolidado!$C$5:$C$1000,"Consejo de Administración",Consolidado!$T$5:$T$1000,"X",Consolidado!$H$5:$H$1000,IF($D$9="Todos","&gt;0",$D$9))),"00")&amp;IF($D$9="Todos","/"&amp;RIGHT(YEAR(_xlfn.MAXIFS(Consolidado!$B$5:$B$1000,Consolidado!$E$5:$E$1000,$B48,Consolidado!$C$5:$C$1000,"Consejo de Administración",Consolidado!$T$5:$T$1000,"X",Consolidado!$H$5:$H$1000,IF($D$9="Todos","&gt;0",$D$9))),2),""),""),""),IF(SUMIFS(Consolidado!$AD$5:$AD$1000,Consolidado!$E$5:$E$1000,$B48,Consolidado!$C$5:$C$1000,"Otros",Consolidado!$T$5:$T$1000,"X",Consolidado!$H$5:$H$1000,IF($D$9="Todos","&gt;0",$D$9))&gt;0,"Otros "&amp;TEXT(DAY(_xlfn.MINIFS(Consolidado!$B$5:$B$1000,Consolidado!$E$5:$E$1000,$B48,Consolidado!$C$5:$C$1000,"Otros",Consolidado!$T$5:$T$1000,"X",Consolidado!$H$5:$H$1000,IF($D$9="Todos","&gt;0",$D$9))),"00")&amp;"/"&amp;TEXT(MONTH(_xlfn.MINIFS(Consolidado!$B$5:$B$1000,Consolidado!$E$5:$E$1000,$B48,Consolidado!$C$5:$C$1000,"Otros",Consolidado!$T$5:$T$1000,"X",Consolidado!$H$5:$H$1000,IF($D$9="Todos","&gt;0",$D$9))),"00")&amp;IF($D$9="Todos","/"&amp;RIGHT(YEAR(_xlfn.MINIFS(Consolidado!$B$5:$B$1000,Consolidado!$E$5:$E$1000,$B48,Consolidado!$C$5:$C$1000,"Otros",Consolidado!$T$5:$T$1000,"X",Consolidado!$H$5:$H$1000,IF($D$9="Todos","&gt;0",$D$9))),2),"")&amp;IF(_xlfn.MAXIFS(Consolidado!$B$5:$B$1000,Consolidado!$E$5:$E$1000,$B48,Consolidado!$C$5:$C$1000,"Otros",Consolidado!$T$5:$T$1000,"X",Consolidado!$H$5:$H$1000,IF($D$9="Todos","&gt;0",$D$9))&lt;&gt;_xlfn.MINIFS(Consolidado!$B$5:$B$1000,Consolidado!$E$5:$E$1000,$B48,Consolidado!$C$5:$C$1000,"Otros",Consolidado!$T$5:$T$1000,"X",Consolidado!$H$5:$H$1000,IF($D$9="Todos","&gt;0",$D$9))," y "&amp;TEXT(DAY(_xlfn.MAXIFS(Consolidado!$B$5:$B$1000,Consolidado!$E$5:$E$1000,$B48,Consolidado!$C$5:$C$1000,"Otros",Consolidado!$T$5:$T$1000,"X",Consolidado!$H$5:$H$1000,IF($D$9="Todos","&gt;0",$D$9))),"00")&amp;"/"&amp;TEXT(MONTH(_xlfn.MAXIFS(Consolidado!$B$5:$B$1000,Consolidado!$E$5:$E$1000,$B48,Consolidado!$C$5:$C$1000,"Otros",Consolidado!$T$5:$T$1000,"X",Consolidado!$H$5:$H$1000,IF($D$9="Todos","&gt;0",$D$9))),"00")&amp;IF($D$9="Todos","/"&amp;RIGHT(YEAR(_xlfn.MAXIFS(Consolidado!$B$5:$B$1000,Consolidado!$E$5:$E$1000,$B48,Consolidado!$C$5:$C$1000,"Otros",Consolidado!$T$5:$T$1000,"X",Consolidado!$H$5:$H$1000,IF($D$9="Todos","&gt;0",$D$9))),2),""),""),""))</f>
        <v/>
      </c>
      <c r="AD48" s="38" t="str">
        <f aca="false">Catálogos!C28</f>
        <v>Informes y observaciones de la SSF</v>
      </c>
      <c r="AE48" s="38" t="str">
        <f aca="false">Catálogos!D28</f>
        <v>Varias</v>
      </c>
      <c r="AF48" s="38" t="n">
        <f aca="false">IF(AD48="",0,IF($D$9="Todos",SUMIFS(Consolidado!$AD$5:$AD$1000,Consolidado!$E$5:$E$1000,AD48,Consolidado!$C$5:$C$1000,"Auditoría Interna"),SUMIFS(Consolidado!$AD$5:$AD$1000,Consolidado!$E$5:$E$1000,AD48,Consolidado!$C$5:$C$1000,"Auditoría Interna",Consolidado!$H$5:$H$1000,$D$9)))</f>
        <v>0</v>
      </c>
      <c r="AG48" s="38" t="n">
        <f aca="false">IF(AD48="",0,IF($D$9="Todos",SUMIFS(Consolidado!$AD$5:$AD$1000,Consolidado!$E$5:$E$1000,AD48,Consolidado!$C$5:$C$1000,"Auditoría Externa"),SUMIFS(Consolidado!$AD$5:$AD$1000,Consolidado!$E$5:$E$1000,AD48,Consolidado!$C$5:$C$1000,"Auditoría Externa",Consolidado!$H$5:$H$1000,$D$9)))</f>
        <v>1</v>
      </c>
      <c r="AH48" s="38" t="n">
        <f aca="false">IF(AD48="",0,IF($D$9="Todos",SUMIFS(Consolidado!$AD$5:$AD$1000,Consolidado!$E$5:$E$1000,AD48,Consolidado!$C$5:$C$1000,"SSF"),SUMIFS(Consolidado!$AD$5:$AD$1000,Consolidado!$E$5:$E$1000,AD48,Consolidado!$C$5:$C$1000,"SSF",Consolidado!$H$5:$H$1000,$D$9)))</f>
        <v>0</v>
      </c>
      <c r="AI48" s="38" t="n">
        <f aca="false">IF(AD48="",0,IF($D$9="Todos",SUMIFS(Consolidado!$AD$5:$AD$1000,Consolidado!$E$5:$E$1000,AD48),SUMIFS(Consolidado!$AD$5:$AD$1000,Consolidado!$E$5:$E$1000,AD48,Consolidado!$H$5:$H$1000,$D$9))-SUM(AF48:AH48))</f>
        <v>0</v>
      </c>
      <c r="AJ48" s="38" t="n">
        <f aca="false">SUM(AF48:AI48)</f>
        <v>1</v>
      </c>
      <c r="AK48" s="38" t="n">
        <f aca="false">(AF48&gt;0)+(AG48&gt;0)+(AH48&gt;0)+(IF($D$9="Todos",SUMIFS(Consolidado!$AD$5:$AD$1000,Consolidado!$E$5:$E$1000,AD48,Consolidado!$C$5:$C$1000,"Comité de Supervisión"),SUMIFS(Consolidado!$AD$5:$AD$1000,Consolidado!$E$5:$E$1000,AD48,Consolidado!$C$5:$C$1000,"Comité de Supervisión",Consolidado!$H$5:$H$1000,$D$9))&gt;0)+(IF($D$9="Todos",SUMIFS(Consolidado!$AD$5:$AD$1000,Consolidado!$E$5:$E$1000,AD48,Consolidado!$C$5:$C$1000,"Consejo de Administración"),SUMIFS(Consolidado!$AD$5:$AD$1000,Consolidado!$E$5:$E$1000,AD48,Consolidado!$C$5:$C$1000,"Consejo de Administración",Consolidado!$H$5:$H$1000,$D$9))&gt;0)+(IF($D$9="Todos",SUMIFS(Consolidado!$AD$5:$AD$1000,Consolidado!$E$5:$E$1000,AD48,Consolidado!$C$5:$C$1000,"Otros"),SUMIFS(Consolidado!$AD$5:$AD$1000,Consolidado!$E$5:$E$1000,AD48,Consolidado!$C$5:$C$1000,"Otros",Consolidado!$H$5:$H$1000,$D$9))&gt;0)</f>
        <v>1</v>
      </c>
      <c r="AL48" s="38" t="n">
        <f aca="false">IF(AD48="",-1,AJ48*10000+AK48*100-ROW()/1000)</f>
        <v>10099.952</v>
      </c>
      <c r="AM48" s="38" t="str">
        <f aca="false" t="array" ref="AM48:AM48">_xlfn.TEXTJOIN(", ",TRUE(),IF((Consolidado!$E$5:$E$1000=AD48)*((($D$9="Todos")+(Consolidado!$H$5:$H$1000=$D$9))&gt;0),Consolidado!$AE$5:$AE$1000,""))</f>
        <v>Externa – 6 de Octubre 2026</v>
      </c>
      <c r="AN48" s="38" t="str">
        <f aca="false" t="array" ref="AN48:AN48">_xlfn.TEXTJOIN(", ",TRUE(),IF(Consolidado!$E$5:$E$1000=AD48,Consolidado!$AE$5:$AE$1000,""))</f>
        <v>Externa – 6 de Octubre 2026</v>
      </c>
    </row>
    <row r="49" customFormat="false" ht="39.75" hidden="false" customHeight="true" outlineLevel="0" collapsed="false">
      <c r="A49" s="31" t="n">
        <v>28</v>
      </c>
      <c r="B49" s="32" t="str">
        <f aca="false">INDEX($AD$22:$AD$51,MATCH(LARGE($AL$22:$AL$51,28),$AL$22:$AL$51,0))</f>
        <v>Canales digitales / migración tecnológica</v>
      </c>
      <c r="C49" s="33" t="str">
        <f aca="false">INDEX($AE$22:$AE$51,MATCH(LARGE($AL$22:$AL$51,28),$AL$22:$AL$51,0))</f>
        <v>NRP-32</v>
      </c>
      <c r="D49" s="34" t="n">
        <f aca="false">INDEX($AF$22:$AF$51,MATCH(LARGE($AL$22:$AL$51,28),$AL$22:$AL$51,0))</f>
        <v>0</v>
      </c>
      <c r="E49" s="34" t="n">
        <f aca="false">INDEX($AG$22:$AG$51,MATCH(LARGE($AL$22:$AL$51,28),$AL$22:$AL$51,0))</f>
        <v>0</v>
      </c>
      <c r="F49" s="34" t="n">
        <f aca="false">INDEX($AH$22:$AH$51,MATCH(LARGE($AL$22:$AL$51,28),$AL$22:$AL$51,0))</f>
        <v>0</v>
      </c>
      <c r="G49" s="34" t="n">
        <f aca="false">INDEX($AI$22:$AI$51,MATCH(LARGE($AL$22:$AL$51,28),$AL$22:$AL$51,0))</f>
        <v>0</v>
      </c>
      <c r="H49" s="35" t="n">
        <f aca="false">INDEX($AJ$22:$AJ$51,MATCH(LARGE($AL$22:$AL$51,28),$AL$22:$AL$51,0))</f>
        <v>0</v>
      </c>
      <c r="I49" s="36" t="str">
        <f aca="false">IF(INDEX($AK$22:$AK$51,MATCH(LARGE($AL$22:$AL$51,28),$AL$22:$AL$51,0))&gt;=2,"SÍ ("&amp;INDEX($AK$22:$AK$51,MATCH(LARGE($AL$22:$AL$51,28),$AL$22:$AL$51,0))&amp;" entidades)","No")</f>
        <v>No</v>
      </c>
      <c r="J49" s="13" t="str">
        <f aca="false">IF(INDEX($AJ$22:$AJ$51,MATCH(LARGE($AL$22:$AL$51,28),$AL$22:$AL$51,0))&gt;0,INDEX($AM$22:$AM$51,MATCH(LARGE($AL$22:$AL$51,28),$AL$22:$AL$51,0)),IF(INDEX($AN$22:$AN$51,MATCH(LARGE($AL$22:$AL$51,28),$AL$22:$AL$51,0))="","Nunca lo han pedido","No lo pidieron en "&amp;$D$9&amp;". Lo pidieron: "&amp;INDEX($AN$22:$AN$51,MATCH(LARGE($AL$22:$AL$51,28),$AL$22:$AL$51,0))))</f>
        <v>No lo pidieron en 2026. Lo pidieron: SSF – (sin fecha)</v>
      </c>
      <c r="K49" s="37" t="str">
        <f aca="false">_xlfn.TEXTJOIN(" +"&amp;CHAR(10),TRUE(),IF(SUMIFS(Consolidado!$AD$5:$AD$1000,Consolidado!$E$5:$E$1000,$B49,Consolidado!$C$5:$C$1000,"Auditoría Interna",Consolidado!$I$5:$I$1000,"X",Consolidado!$H$5:$H$1000,IF($D$9="Todos","&gt;0",$D$9))&gt;0,"Interna "&amp;TEXT(DAY(_xlfn.MINIFS(Consolidado!$B$5:$B$1000,Consolidado!$E$5:$E$1000,$B49,Consolidado!$C$5:$C$1000,"Auditoría Interna",Consolidado!$I$5:$I$1000,"X",Consolidado!$H$5:$H$1000,IF($D$9="Todos","&gt;0",$D$9))),"00")&amp;"/"&amp;TEXT(MONTH(_xlfn.MINIFS(Consolidado!$B$5:$B$1000,Consolidado!$E$5:$E$1000,$B49,Consolidado!$C$5:$C$1000,"Auditoría Interna",Consolidado!$I$5:$I$1000,"X",Consolidado!$H$5:$H$1000,IF($D$9="Todos","&gt;0",$D$9))),"00")&amp;IF($D$9="Todos","/"&amp;RIGHT(YEAR(_xlfn.MINIFS(Consolidado!$B$5:$B$1000,Consolidado!$E$5:$E$1000,$B49,Consolidado!$C$5:$C$1000,"Auditoría Interna",Consolidado!$I$5:$I$1000,"X",Consolidado!$H$5:$H$1000,IF($D$9="Todos","&gt;0",$D$9))),2),"")&amp;IF(_xlfn.MAXIFS(Consolidado!$B$5:$B$1000,Consolidado!$E$5:$E$1000,$B49,Consolidado!$C$5:$C$1000,"Auditoría Interna",Consolidado!$I$5:$I$1000,"X",Consolidado!$H$5:$H$1000,IF($D$9="Todos","&gt;0",$D$9))&lt;&gt;_xlfn.MINIFS(Consolidado!$B$5:$B$1000,Consolidado!$E$5:$E$1000,$B49,Consolidado!$C$5:$C$1000,"Auditoría Interna",Consolidado!$I$5:$I$1000,"X",Consolidado!$H$5:$H$1000,IF($D$9="Todos","&gt;0",$D$9))," y "&amp;TEXT(DAY(_xlfn.MAXIFS(Consolidado!$B$5:$B$1000,Consolidado!$E$5:$E$1000,$B49,Consolidado!$C$5:$C$1000,"Auditoría Interna",Consolidado!$I$5:$I$1000,"X",Consolidado!$H$5:$H$1000,IF($D$9="Todos","&gt;0",$D$9))),"00")&amp;"/"&amp;TEXT(MONTH(_xlfn.MAXIFS(Consolidado!$B$5:$B$1000,Consolidado!$E$5:$E$1000,$B49,Consolidado!$C$5:$C$1000,"Auditoría Interna",Consolidado!$I$5:$I$1000,"X",Consolidado!$H$5:$H$1000,IF($D$9="Todos","&gt;0",$D$9))),"00")&amp;IF($D$9="Todos","/"&amp;RIGHT(YEAR(_xlfn.MAXIFS(Consolidado!$B$5:$B$1000,Consolidado!$E$5:$E$1000,$B49,Consolidado!$C$5:$C$1000,"Auditoría Interna",Consolidado!$I$5:$I$1000,"X",Consolidado!$H$5:$H$1000,IF($D$9="Todos","&gt;0",$D$9))),2),""),""),""),IF(SUMIFS(Consolidado!$AD$5:$AD$1000,Consolidado!$E$5:$E$1000,$B49,Consolidado!$C$5:$C$1000,"Auditoría Externa",Consolidado!$I$5:$I$1000,"X",Consolidado!$H$5:$H$1000,IF($D$9="Todos","&gt;0",$D$9))&gt;0,"Externa "&amp;TEXT(DAY(_xlfn.MINIFS(Consolidado!$B$5:$B$1000,Consolidado!$E$5:$E$1000,$B49,Consolidado!$C$5:$C$1000,"Auditoría Externa",Consolidado!$I$5:$I$1000,"X",Consolidado!$H$5:$H$1000,IF($D$9="Todos","&gt;0",$D$9))),"00")&amp;"/"&amp;TEXT(MONTH(_xlfn.MINIFS(Consolidado!$B$5:$B$1000,Consolidado!$E$5:$E$1000,$B49,Consolidado!$C$5:$C$1000,"Auditoría Externa",Consolidado!$I$5:$I$1000,"X",Consolidado!$H$5:$H$1000,IF($D$9="Todos","&gt;0",$D$9))),"00")&amp;IF($D$9="Todos","/"&amp;RIGHT(YEAR(_xlfn.MINIFS(Consolidado!$B$5:$B$1000,Consolidado!$E$5:$E$1000,$B49,Consolidado!$C$5:$C$1000,"Auditoría Externa",Consolidado!$I$5:$I$1000,"X",Consolidado!$H$5:$H$1000,IF($D$9="Todos","&gt;0",$D$9))),2),"")&amp;IF(_xlfn.MAXIFS(Consolidado!$B$5:$B$1000,Consolidado!$E$5:$E$1000,$B49,Consolidado!$C$5:$C$1000,"Auditoría Externa",Consolidado!$I$5:$I$1000,"X",Consolidado!$H$5:$H$1000,IF($D$9="Todos","&gt;0",$D$9))&lt;&gt;_xlfn.MINIFS(Consolidado!$B$5:$B$1000,Consolidado!$E$5:$E$1000,$B49,Consolidado!$C$5:$C$1000,"Auditoría Externa",Consolidado!$I$5:$I$1000,"X",Consolidado!$H$5:$H$1000,IF($D$9="Todos","&gt;0",$D$9))," y "&amp;TEXT(DAY(_xlfn.MAXIFS(Consolidado!$B$5:$B$1000,Consolidado!$E$5:$E$1000,$B49,Consolidado!$C$5:$C$1000,"Auditoría Externa",Consolidado!$I$5:$I$1000,"X",Consolidado!$H$5:$H$1000,IF($D$9="Todos","&gt;0",$D$9))),"00")&amp;"/"&amp;TEXT(MONTH(_xlfn.MAXIFS(Consolidado!$B$5:$B$1000,Consolidado!$E$5:$E$1000,$B49,Consolidado!$C$5:$C$1000,"Auditoría Externa",Consolidado!$I$5:$I$1000,"X",Consolidado!$H$5:$H$1000,IF($D$9="Todos","&gt;0",$D$9))),"00")&amp;IF($D$9="Todos","/"&amp;RIGHT(YEAR(_xlfn.MAXIFS(Consolidado!$B$5:$B$1000,Consolidado!$E$5:$E$1000,$B49,Consolidado!$C$5:$C$1000,"Auditoría Externa",Consolidado!$I$5:$I$1000,"X",Consolidado!$H$5:$H$1000,IF($D$9="Todos","&gt;0",$D$9))),2),""),""),""),IF(SUMIFS(Consolidado!$AD$5:$AD$1000,Consolidado!$E$5:$E$1000,$B49,Consolidado!$C$5:$C$1000,"SSF",Consolidado!$I$5:$I$1000,"X",Consolidado!$H$5:$H$1000,IF($D$9="Todos","&gt;0",$D$9))&gt;0,"SSF "&amp;TEXT(DAY(_xlfn.MINIFS(Consolidado!$B$5:$B$1000,Consolidado!$E$5:$E$1000,$B49,Consolidado!$C$5:$C$1000,"SSF",Consolidado!$I$5:$I$1000,"X",Consolidado!$H$5:$H$1000,IF($D$9="Todos","&gt;0",$D$9))),"00")&amp;"/"&amp;TEXT(MONTH(_xlfn.MINIFS(Consolidado!$B$5:$B$1000,Consolidado!$E$5:$E$1000,$B49,Consolidado!$C$5:$C$1000,"SSF",Consolidado!$I$5:$I$1000,"X",Consolidado!$H$5:$H$1000,IF($D$9="Todos","&gt;0",$D$9))),"00")&amp;IF($D$9="Todos","/"&amp;RIGHT(YEAR(_xlfn.MINIFS(Consolidado!$B$5:$B$1000,Consolidado!$E$5:$E$1000,$B49,Consolidado!$C$5:$C$1000,"SSF",Consolidado!$I$5:$I$1000,"X",Consolidado!$H$5:$H$1000,IF($D$9="Todos","&gt;0",$D$9))),2),"")&amp;IF(_xlfn.MAXIFS(Consolidado!$B$5:$B$1000,Consolidado!$E$5:$E$1000,$B49,Consolidado!$C$5:$C$1000,"SSF",Consolidado!$I$5:$I$1000,"X",Consolidado!$H$5:$H$1000,IF($D$9="Todos","&gt;0",$D$9))&lt;&gt;_xlfn.MINIFS(Consolidado!$B$5:$B$1000,Consolidado!$E$5:$E$1000,$B49,Consolidado!$C$5:$C$1000,"SSF",Consolidado!$I$5:$I$1000,"X",Consolidado!$H$5:$H$1000,IF($D$9="Todos","&gt;0",$D$9))," y "&amp;TEXT(DAY(_xlfn.MAXIFS(Consolidado!$B$5:$B$1000,Consolidado!$E$5:$E$1000,$B49,Consolidado!$C$5:$C$1000,"SSF",Consolidado!$I$5:$I$1000,"X",Consolidado!$H$5:$H$1000,IF($D$9="Todos","&gt;0",$D$9))),"00")&amp;"/"&amp;TEXT(MONTH(_xlfn.MAXIFS(Consolidado!$B$5:$B$1000,Consolidado!$E$5:$E$1000,$B49,Consolidado!$C$5:$C$1000,"SSF",Consolidado!$I$5:$I$1000,"X",Consolidado!$H$5:$H$1000,IF($D$9="Todos","&gt;0",$D$9))),"00")&amp;IF($D$9="Todos","/"&amp;RIGHT(YEAR(_xlfn.MAXIFS(Consolidado!$B$5:$B$1000,Consolidado!$E$5:$E$1000,$B49,Consolidado!$C$5:$C$1000,"SSF",Consolidado!$I$5:$I$1000,"X",Consolidado!$H$5:$H$1000,IF($D$9="Todos","&gt;0",$D$9))),2),""),""),""),IF(SUMIFS(Consolidado!$AD$5:$AD$1000,Consolidado!$E$5:$E$1000,$B49,Consolidado!$C$5:$C$1000,"Comité de Supervisión",Consolidado!$I$5:$I$1000,"X",Consolidado!$H$5:$H$1000,IF($D$9="Todos","&gt;0",$D$9))&gt;0,"Comité Sup. "&amp;TEXT(DAY(_xlfn.MINIFS(Consolidado!$B$5:$B$1000,Consolidado!$E$5:$E$1000,$B49,Consolidado!$C$5:$C$1000,"Comité de Supervisión",Consolidado!$I$5:$I$1000,"X",Consolidado!$H$5:$H$1000,IF($D$9="Todos","&gt;0",$D$9))),"00")&amp;"/"&amp;TEXT(MONTH(_xlfn.MINIFS(Consolidado!$B$5:$B$1000,Consolidado!$E$5:$E$1000,$B49,Consolidado!$C$5:$C$1000,"Comité de Supervisión",Consolidado!$I$5:$I$1000,"X",Consolidado!$H$5:$H$1000,IF($D$9="Todos","&gt;0",$D$9))),"00")&amp;IF($D$9="Todos","/"&amp;RIGHT(YEAR(_xlfn.MINIFS(Consolidado!$B$5:$B$1000,Consolidado!$E$5:$E$1000,$B49,Consolidado!$C$5:$C$1000,"Comité de Supervisión",Consolidado!$I$5:$I$1000,"X",Consolidado!$H$5:$H$1000,IF($D$9="Todos","&gt;0",$D$9))),2),"")&amp;IF(_xlfn.MAXIFS(Consolidado!$B$5:$B$1000,Consolidado!$E$5:$E$1000,$B49,Consolidado!$C$5:$C$1000,"Comité de Supervisión",Consolidado!$I$5:$I$1000,"X",Consolidado!$H$5:$H$1000,IF($D$9="Todos","&gt;0",$D$9))&lt;&gt;_xlfn.MINIFS(Consolidado!$B$5:$B$1000,Consolidado!$E$5:$E$1000,$B49,Consolidado!$C$5:$C$1000,"Comité de Supervisión",Consolidado!$I$5:$I$1000,"X",Consolidado!$H$5:$H$1000,IF($D$9="Todos","&gt;0",$D$9))," y "&amp;TEXT(DAY(_xlfn.MAXIFS(Consolidado!$B$5:$B$1000,Consolidado!$E$5:$E$1000,$B49,Consolidado!$C$5:$C$1000,"Comité de Supervisión",Consolidado!$I$5:$I$1000,"X",Consolidado!$H$5:$H$1000,IF($D$9="Todos","&gt;0",$D$9))),"00")&amp;"/"&amp;TEXT(MONTH(_xlfn.MAXIFS(Consolidado!$B$5:$B$1000,Consolidado!$E$5:$E$1000,$B49,Consolidado!$C$5:$C$1000,"Comité de Supervisión",Consolidado!$I$5:$I$1000,"X",Consolidado!$H$5:$H$1000,IF($D$9="Todos","&gt;0",$D$9))),"00")&amp;IF($D$9="Todos","/"&amp;RIGHT(YEAR(_xlfn.MAXIFS(Consolidado!$B$5:$B$1000,Consolidado!$E$5:$E$1000,$B49,Consolidado!$C$5:$C$1000,"Comité de Supervisión",Consolidado!$I$5:$I$1000,"X",Consolidado!$H$5:$H$1000,IF($D$9="Todos","&gt;0",$D$9))),2),""),""),""),IF(SUMIFS(Consolidado!$AD$5:$AD$1000,Consolidado!$E$5:$E$1000,$B49,Consolidado!$C$5:$C$1000,"Consejo de Administración",Consolidado!$I$5:$I$1000,"X",Consolidado!$H$5:$H$1000,IF($D$9="Todos","&gt;0",$D$9))&gt;0,"Consejo "&amp;TEXT(DAY(_xlfn.MINIFS(Consolidado!$B$5:$B$1000,Consolidado!$E$5:$E$1000,$B49,Consolidado!$C$5:$C$1000,"Consejo de Administración",Consolidado!$I$5:$I$1000,"X",Consolidado!$H$5:$H$1000,IF($D$9="Todos","&gt;0",$D$9))),"00")&amp;"/"&amp;TEXT(MONTH(_xlfn.MINIFS(Consolidado!$B$5:$B$1000,Consolidado!$E$5:$E$1000,$B49,Consolidado!$C$5:$C$1000,"Consejo de Administración",Consolidado!$I$5:$I$1000,"X",Consolidado!$H$5:$H$1000,IF($D$9="Todos","&gt;0",$D$9))),"00")&amp;IF($D$9="Todos","/"&amp;RIGHT(YEAR(_xlfn.MINIFS(Consolidado!$B$5:$B$1000,Consolidado!$E$5:$E$1000,$B49,Consolidado!$C$5:$C$1000,"Consejo de Administración",Consolidado!$I$5:$I$1000,"X",Consolidado!$H$5:$H$1000,IF($D$9="Todos","&gt;0",$D$9))),2),"")&amp;IF(_xlfn.MAXIFS(Consolidado!$B$5:$B$1000,Consolidado!$E$5:$E$1000,$B49,Consolidado!$C$5:$C$1000,"Consejo de Administración",Consolidado!$I$5:$I$1000,"X",Consolidado!$H$5:$H$1000,IF($D$9="Todos","&gt;0",$D$9))&lt;&gt;_xlfn.MINIFS(Consolidado!$B$5:$B$1000,Consolidado!$E$5:$E$1000,$B49,Consolidado!$C$5:$C$1000,"Consejo de Administración",Consolidado!$I$5:$I$1000,"X",Consolidado!$H$5:$H$1000,IF($D$9="Todos","&gt;0",$D$9))," y "&amp;TEXT(DAY(_xlfn.MAXIFS(Consolidado!$B$5:$B$1000,Consolidado!$E$5:$E$1000,$B49,Consolidado!$C$5:$C$1000,"Consejo de Administración",Consolidado!$I$5:$I$1000,"X",Consolidado!$H$5:$H$1000,IF($D$9="Todos","&gt;0",$D$9))),"00")&amp;"/"&amp;TEXT(MONTH(_xlfn.MAXIFS(Consolidado!$B$5:$B$1000,Consolidado!$E$5:$E$1000,$B49,Consolidado!$C$5:$C$1000,"Consejo de Administración",Consolidado!$I$5:$I$1000,"X",Consolidado!$H$5:$H$1000,IF($D$9="Todos","&gt;0",$D$9))),"00")&amp;IF($D$9="Todos","/"&amp;RIGHT(YEAR(_xlfn.MAXIFS(Consolidado!$B$5:$B$1000,Consolidado!$E$5:$E$1000,$B49,Consolidado!$C$5:$C$1000,"Consejo de Administración",Consolidado!$I$5:$I$1000,"X",Consolidado!$H$5:$H$1000,IF($D$9="Todos","&gt;0",$D$9))),2),""),""),""),IF(SUMIFS(Consolidado!$AD$5:$AD$1000,Consolidado!$E$5:$E$1000,$B49,Consolidado!$C$5:$C$1000,"Otros",Consolidado!$I$5:$I$1000,"X",Consolidado!$H$5:$H$1000,IF($D$9="Todos","&gt;0",$D$9))&gt;0,"Otros "&amp;TEXT(DAY(_xlfn.MINIFS(Consolidado!$B$5:$B$1000,Consolidado!$E$5:$E$1000,$B49,Consolidado!$C$5:$C$1000,"Otros",Consolidado!$I$5:$I$1000,"X",Consolidado!$H$5:$H$1000,IF($D$9="Todos","&gt;0",$D$9))),"00")&amp;"/"&amp;TEXT(MONTH(_xlfn.MINIFS(Consolidado!$B$5:$B$1000,Consolidado!$E$5:$E$1000,$B49,Consolidado!$C$5:$C$1000,"Otros",Consolidado!$I$5:$I$1000,"X",Consolidado!$H$5:$H$1000,IF($D$9="Todos","&gt;0",$D$9))),"00")&amp;IF($D$9="Todos","/"&amp;RIGHT(YEAR(_xlfn.MINIFS(Consolidado!$B$5:$B$1000,Consolidado!$E$5:$E$1000,$B49,Consolidado!$C$5:$C$1000,"Otros",Consolidado!$I$5:$I$1000,"X",Consolidado!$H$5:$H$1000,IF($D$9="Todos","&gt;0",$D$9))),2),"")&amp;IF(_xlfn.MAXIFS(Consolidado!$B$5:$B$1000,Consolidado!$E$5:$E$1000,$B49,Consolidado!$C$5:$C$1000,"Otros",Consolidado!$I$5:$I$1000,"X",Consolidado!$H$5:$H$1000,IF($D$9="Todos","&gt;0",$D$9))&lt;&gt;_xlfn.MINIFS(Consolidado!$B$5:$B$1000,Consolidado!$E$5:$E$1000,$B49,Consolidado!$C$5:$C$1000,"Otros",Consolidado!$I$5:$I$1000,"X",Consolidado!$H$5:$H$1000,IF($D$9="Todos","&gt;0",$D$9))," y "&amp;TEXT(DAY(_xlfn.MAXIFS(Consolidado!$B$5:$B$1000,Consolidado!$E$5:$E$1000,$B49,Consolidado!$C$5:$C$1000,"Otros",Consolidado!$I$5:$I$1000,"X",Consolidado!$H$5:$H$1000,IF($D$9="Todos","&gt;0",$D$9))),"00")&amp;"/"&amp;TEXT(MONTH(_xlfn.MAXIFS(Consolidado!$B$5:$B$1000,Consolidado!$E$5:$E$1000,$B49,Consolidado!$C$5:$C$1000,"Otros",Consolidado!$I$5:$I$1000,"X",Consolidado!$H$5:$H$1000,IF($D$9="Todos","&gt;0",$D$9))),"00")&amp;IF($D$9="Todos","/"&amp;RIGHT(YEAR(_xlfn.MAXIFS(Consolidado!$B$5:$B$1000,Consolidado!$E$5:$E$1000,$B49,Consolidado!$C$5:$C$1000,"Otros",Consolidado!$I$5:$I$1000,"X",Consolidado!$H$5:$H$1000,IF($D$9="Todos","&gt;0",$D$9))),2),""),""),""))</f>
        <v/>
      </c>
      <c r="L49" s="37" t="str">
        <f aca="false">_xlfn.TEXTJOIN(" +"&amp;CHAR(10),TRUE(),IF(SUMIFS(Consolidado!$AD$5:$AD$1000,Consolidado!$E$5:$E$1000,$B49,Consolidado!$C$5:$C$1000,"Auditoría Interna",Consolidado!$J$5:$J$1000,"X",Consolidado!$H$5:$H$1000,IF($D$9="Todos","&gt;0",$D$9))&gt;0,"Interna "&amp;TEXT(DAY(_xlfn.MINIFS(Consolidado!$B$5:$B$1000,Consolidado!$E$5:$E$1000,$B49,Consolidado!$C$5:$C$1000,"Auditoría Interna",Consolidado!$J$5:$J$1000,"X",Consolidado!$H$5:$H$1000,IF($D$9="Todos","&gt;0",$D$9))),"00")&amp;"/"&amp;TEXT(MONTH(_xlfn.MINIFS(Consolidado!$B$5:$B$1000,Consolidado!$E$5:$E$1000,$B49,Consolidado!$C$5:$C$1000,"Auditoría Interna",Consolidado!$J$5:$J$1000,"X",Consolidado!$H$5:$H$1000,IF($D$9="Todos","&gt;0",$D$9))),"00")&amp;IF($D$9="Todos","/"&amp;RIGHT(YEAR(_xlfn.MINIFS(Consolidado!$B$5:$B$1000,Consolidado!$E$5:$E$1000,$B49,Consolidado!$C$5:$C$1000,"Auditoría Interna",Consolidado!$J$5:$J$1000,"X",Consolidado!$H$5:$H$1000,IF($D$9="Todos","&gt;0",$D$9))),2),"")&amp;IF(_xlfn.MAXIFS(Consolidado!$B$5:$B$1000,Consolidado!$E$5:$E$1000,$B49,Consolidado!$C$5:$C$1000,"Auditoría Interna",Consolidado!$J$5:$J$1000,"X",Consolidado!$H$5:$H$1000,IF($D$9="Todos","&gt;0",$D$9))&lt;&gt;_xlfn.MINIFS(Consolidado!$B$5:$B$1000,Consolidado!$E$5:$E$1000,$B49,Consolidado!$C$5:$C$1000,"Auditoría Interna",Consolidado!$J$5:$J$1000,"X",Consolidado!$H$5:$H$1000,IF($D$9="Todos","&gt;0",$D$9))," y "&amp;TEXT(DAY(_xlfn.MAXIFS(Consolidado!$B$5:$B$1000,Consolidado!$E$5:$E$1000,$B49,Consolidado!$C$5:$C$1000,"Auditoría Interna",Consolidado!$J$5:$J$1000,"X",Consolidado!$H$5:$H$1000,IF($D$9="Todos","&gt;0",$D$9))),"00")&amp;"/"&amp;TEXT(MONTH(_xlfn.MAXIFS(Consolidado!$B$5:$B$1000,Consolidado!$E$5:$E$1000,$B49,Consolidado!$C$5:$C$1000,"Auditoría Interna",Consolidado!$J$5:$J$1000,"X",Consolidado!$H$5:$H$1000,IF($D$9="Todos","&gt;0",$D$9))),"00")&amp;IF($D$9="Todos","/"&amp;RIGHT(YEAR(_xlfn.MAXIFS(Consolidado!$B$5:$B$1000,Consolidado!$E$5:$E$1000,$B49,Consolidado!$C$5:$C$1000,"Auditoría Interna",Consolidado!$J$5:$J$1000,"X",Consolidado!$H$5:$H$1000,IF($D$9="Todos","&gt;0",$D$9))),2),""),""),""),IF(SUMIFS(Consolidado!$AD$5:$AD$1000,Consolidado!$E$5:$E$1000,$B49,Consolidado!$C$5:$C$1000,"Auditoría Externa",Consolidado!$J$5:$J$1000,"X",Consolidado!$H$5:$H$1000,IF($D$9="Todos","&gt;0",$D$9))&gt;0,"Externa "&amp;TEXT(DAY(_xlfn.MINIFS(Consolidado!$B$5:$B$1000,Consolidado!$E$5:$E$1000,$B49,Consolidado!$C$5:$C$1000,"Auditoría Externa",Consolidado!$J$5:$J$1000,"X",Consolidado!$H$5:$H$1000,IF($D$9="Todos","&gt;0",$D$9))),"00")&amp;"/"&amp;TEXT(MONTH(_xlfn.MINIFS(Consolidado!$B$5:$B$1000,Consolidado!$E$5:$E$1000,$B49,Consolidado!$C$5:$C$1000,"Auditoría Externa",Consolidado!$J$5:$J$1000,"X",Consolidado!$H$5:$H$1000,IF($D$9="Todos","&gt;0",$D$9))),"00")&amp;IF($D$9="Todos","/"&amp;RIGHT(YEAR(_xlfn.MINIFS(Consolidado!$B$5:$B$1000,Consolidado!$E$5:$E$1000,$B49,Consolidado!$C$5:$C$1000,"Auditoría Externa",Consolidado!$J$5:$J$1000,"X",Consolidado!$H$5:$H$1000,IF($D$9="Todos","&gt;0",$D$9))),2),"")&amp;IF(_xlfn.MAXIFS(Consolidado!$B$5:$B$1000,Consolidado!$E$5:$E$1000,$B49,Consolidado!$C$5:$C$1000,"Auditoría Externa",Consolidado!$J$5:$J$1000,"X",Consolidado!$H$5:$H$1000,IF($D$9="Todos","&gt;0",$D$9))&lt;&gt;_xlfn.MINIFS(Consolidado!$B$5:$B$1000,Consolidado!$E$5:$E$1000,$B49,Consolidado!$C$5:$C$1000,"Auditoría Externa",Consolidado!$J$5:$J$1000,"X",Consolidado!$H$5:$H$1000,IF($D$9="Todos","&gt;0",$D$9))," y "&amp;TEXT(DAY(_xlfn.MAXIFS(Consolidado!$B$5:$B$1000,Consolidado!$E$5:$E$1000,$B49,Consolidado!$C$5:$C$1000,"Auditoría Externa",Consolidado!$J$5:$J$1000,"X",Consolidado!$H$5:$H$1000,IF($D$9="Todos","&gt;0",$D$9))),"00")&amp;"/"&amp;TEXT(MONTH(_xlfn.MAXIFS(Consolidado!$B$5:$B$1000,Consolidado!$E$5:$E$1000,$B49,Consolidado!$C$5:$C$1000,"Auditoría Externa",Consolidado!$J$5:$J$1000,"X",Consolidado!$H$5:$H$1000,IF($D$9="Todos","&gt;0",$D$9))),"00")&amp;IF($D$9="Todos","/"&amp;RIGHT(YEAR(_xlfn.MAXIFS(Consolidado!$B$5:$B$1000,Consolidado!$E$5:$E$1000,$B49,Consolidado!$C$5:$C$1000,"Auditoría Externa",Consolidado!$J$5:$J$1000,"X",Consolidado!$H$5:$H$1000,IF($D$9="Todos","&gt;0",$D$9))),2),""),""),""),IF(SUMIFS(Consolidado!$AD$5:$AD$1000,Consolidado!$E$5:$E$1000,$B49,Consolidado!$C$5:$C$1000,"SSF",Consolidado!$J$5:$J$1000,"X",Consolidado!$H$5:$H$1000,IF($D$9="Todos","&gt;0",$D$9))&gt;0,"SSF "&amp;TEXT(DAY(_xlfn.MINIFS(Consolidado!$B$5:$B$1000,Consolidado!$E$5:$E$1000,$B49,Consolidado!$C$5:$C$1000,"SSF",Consolidado!$J$5:$J$1000,"X",Consolidado!$H$5:$H$1000,IF($D$9="Todos","&gt;0",$D$9))),"00")&amp;"/"&amp;TEXT(MONTH(_xlfn.MINIFS(Consolidado!$B$5:$B$1000,Consolidado!$E$5:$E$1000,$B49,Consolidado!$C$5:$C$1000,"SSF",Consolidado!$J$5:$J$1000,"X",Consolidado!$H$5:$H$1000,IF($D$9="Todos","&gt;0",$D$9))),"00")&amp;IF($D$9="Todos","/"&amp;RIGHT(YEAR(_xlfn.MINIFS(Consolidado!$B$5:$B$1000,Consolidado!$E$5:$E$1000,$B49,Consolidado!$C$5:$C$1000,"SSF",Consolidado!$J$5:$J$1000,"X",Consolidado!$H$5:$H$1000,IF($D$9="Todos","&gt;0",$D$9))),2),"")&amp;IF(_xlfn.MAXIFS(Consolidado!$B$5:$B$1000,Consolidado!$E$5:$E$1000,$B49,Consolidado!$C$5:$C$1000,"SSF",Consolidado!$J$5:$J$1000,"X",Consolidado!$H$5:$H$1000,IF($D$9="Todos","&gt;0",$D$9))&lt;&gt;_xlfn.MINIFS(Consolidado!$B$5:$B$1000,Consolidado!$E$5:$E$1000,$B49,Consolidado!$C$5:$C$1000,"SSF",Consolidado!$J$5:$J$1000,"X",Consolidado!$H$5:$H$1000,IF($D$9="Todos","&gt;0",$D$9))," y "&amp;TEXT(DAY(_xlfn.MAXIFS(Consolidado!$B$5:$B$1000,Consolidado!$E$5:$E$1000,$B49,Consolidado!$C$5:$C$1000,"SSF",Consolidado!$J$5:$J$1000,"X",Consolidado!$H$5:$H$1000,IF($D$9="Todos","&gt;0",$D$9))),"00")&amp;"/"&amp;TEXT(MONTH(_xlfn.MAXIFS(Consolidado!$B$5:$B$1000,Consolidado!$E$5:$E$1000,$B49,Consolidado!$C$5:$C$1000,"SSF",Consolidado!$J$5:$J$1000,"X",Consolidado!$H$5:$H$1000,IF($D$9="Todos","&gt;0",$D$9))),"00")&amp;IF($D$9="Todos","/"&amp;RIGHT(YEAR(_xlfn.MAXIFS(Consolidado!$B$5:$B$1000,Consolidado!$E$5:$E$1000,$B49,Consolidado!$C$5:$C$1000,"SSF",Consolidado!$J$5:$J$1000,"X",Consolidado!$H$5:$H$1000,IF($D$9="Todos","&gt;0",$D$9))),2),""),""),""),IF(SUMIFS(Consolidado!$AD$5:$AD$1000,Consolidado!$E$5:$E$1000,$B49,Consolidado!$C$5:$C$1000,"Comité de Supervisión",Consolidado!$J$5:$J$1000,"X",Consolidado!$H$5:$H$1000,IF($D$9="Todos","&gt;0",$D$9))&gt;0,"Comité Sup. "&amp;TEXT(DAY(_xlfn.MINIFS(Consolidado!$B$5:$B$1000,Consolidado!$E$5:$E$1000,$B49,Consolidado!$C$5:$C$1000,"Comité de Supervisión",Consolidado!$J$5:$J$1000,"X",Consolidado!$H$5:$H$1000,IF($D$9="Todos","&gt;0",$D$9))),"00")&amp;"/"&amp;TEXT(MONTH(_xlfn.MINIFS(Consolidado!$B$5:$B$1000,Consolidado!$E$5:$E$1000,$B49,Consolidado!$C$5:$C$1000,"Comité de Supervisión",Consolidado!$J$5:$J$1000,"X",Consolidado!$H$5:$H$1000,IF($D$9="Todos","&gt;0",$D$9))),"00")&amp;IF($D$9="Todos","/"&amp;RIGHT(YEAR(_xlfn.MINIFS(Consolidado!$B$5:$B$1000,Consolidado!$E$5:$E$1000,$B49,Consolidado!$C$5:$C$1000,"Comité de Supervisión",Consolidado!$J$5:$J$1000,"X",Consolidado!$H$5:$H$1000,IF($D$9="Todos","&gt;0",$D$9))),2),"")&amp;IF(_xlfn.MAXIFS(Consolidado!$B$5:$B$1000,Consolidado!$E$5:$E$1000,$B49,Consolidado!$C$5:$C$1000,"Comité de Supervisión",Consolidado!$J$5:$J$1000,"X",Consolidado!$H$5:$H$1000,IF($D$9="Todos","&gt;0",$D$9))&lt;&gt;_xlfn.MINIFS(Consolidado!$B$5:$B$1000,Consolidado!$E$5:$E$1000,$B49,Consolidado!$C$5:$C$1000,"Comité de Supervisión",Consolidado!$J$5:$J$1000,"X",Consolidado!$H$5:$H$1000,IF($D$9="Todos","&gt;0",$D$9))," y "&amp;TEXT(DAY(_xlfn.MAXIFS(Consolidado!$B$5:$B$1000,Consolidado!$E$5:$E$1000,$B49,Consolidado!$C$5:$C$1000,"Comité de Supervisión",Consolidado!$J$5:$J$1000,"X",Consolidado!$H$5:$H$1000,IF($D$9="Todos","&gt;0",$D$9))),"00")&amp;"/"&amp;TEXT(MONTH(_xlfn.MAXIFS(Consolidado!$B$5:$B$1000,Consolidado!$E$5:$E$1000,$B49,Consolidado!$C$5:$C$1000,"Comité de Supervisión",Consolidado!$J$5:$J$1000,"X",Consolidado!$H$5:$H$1000,IF($D$9="Todos","&gt;0",$D$9))),"00")&amp;IF($D$9="Todos","/"&amp;RIGHT(YEAR(_xlfn.MAXIFS(Consolidado!$B$5:$B$1000,Consolidado!$E$5:$E$1000,$B49,Consolidado!$C$5:$C$1000,"Comité de Supervisión",Consolidado!$J$5:$J$1000,"X",Consolidado!$H$5:$H$1000,IF($D$9="Todos","&gt;0",$D$9))),2),""),""),""),IF(SUMIFS(Consolidado!$AD$5:$AD$1000,Consolidado!$E$5:$E$1000,$B49,Consolidado!$C$5:$C$1000,"Consejo de Administración",Consolidado!$J$5:$J$1000,"X",Consolidado!$H$5:$H$1000,IF($D$9="Todos","&gt;0",$D$9))&gt;0,"Consejo "&amp;TEXT(DAY(_xlfn.MINIFS(Consolidado!$B$5:$B$1000,Consolidado!$E$5:$E$1000,$B49,Consolidado!$C$5:$C$1000,"Consejo de Administración",Consolidado!$J$5:$J$1000,"X",Consolidado!$H$5:$H$1000,IF($D$9="Todos","&gt;0",$D$9))),"00")&amp;"/"&amp;TEXT(MONTH(_xlfn.MINIFS(Consolidado!$B$5:$B$1000,Consolidado!$E$5:$E$1000,$B49,Consolidado!$C$5:$C$1000,"Consejo de Administración",Consolidado!$J$5:$J$1000,"X",Consolidado!$H$5:$H$1000,IF($D$9="Todos","&gt;0",$D$9))),"00")&amp;IF($D$9="Todos","/"&amp;RIGHT(YEAR(_xlfn.MINIFS(Consolidado!$B$5:$B$1000,Consolidado!$E$5:$E$1000,$B49,Consolidado!$C$5:$C$1000,"Consejo de Administración",Consolidado!$J$5:$J$1000,"X",Consolidado!$H$5:$H$1000,IF($D$9="Todos","&gt;0",$D$9))),2),"")&amp;IF(_xlfn.MAXIFS(Consolidado!$B$5:$B$1000,Consolidado!$E$5:$E$1000,$B49,Consolidado!$C$5:$C$1000,"Consejo de Administración",Consolidado!$J$5:$J$1000,"X",Consolidado!$H$5:$H$1000,IF($D$9="Todos","&gt;0",$D$9))&lt;&gt;_xlfn.MINIFS(Consolidado!$B$5:$B$1000,Consolidado!$E$5:$E$1000,$B49,Consolidado!$C$5:$C$1000,"Consejo de Administración",Consolidado!$J$5:$J$1000,"X",Consolidado!$H$5:$H$1000,IF($D$9="Todos","&gt;0",$D$9))," y "&amp;TEXT(DAY(_xlfn.MAXIFS(Consolidado!$B$5:$B$1000,Consolidado!$E$5:$E$1000,$B49,Consolidado!$C$5:$C$1000,"Consejo de Administración",Consolidado!$J$5:$J$1000,"X",Consolidado!$H$5:$H$1000,IF($D$9="Todos","&gt;0",$D$9))),"00")&amp;"/"&amp;TEXT(MONTH(_xlfn.MAXIFS(Consolidado!$B$5:$B$1000,Consolidado!$E$5:$E$1000,$B49,Consolidado!$C$5:$C$1000,"Consejo de Administración",Consolidado!$J$5:$J$1000,"X",Consolidado!$H$5:$H$1000,IF($D$9="Todos","&gt;0",$D$9))),"00")&amp;IF($D$9="Todos","/"&amp;RIGHT(YEAR(_xlfn.MAXIFS(Consolidado!$B$5:$B$1000,Consolidado!$E$5:$E$1000,$B49,Consolidado!$C$5:$C$1000,"Consejo de Administración",Consolidado!$J$5:$J$1000,"X",Consolidado!$H$5:$H$1000,IF($D$9="Todos","&gt;0",$D$9))),2),""),""),""),IF(SUMIFS(Consolidado!$AD$5:$AD$1000,Consolidado!$E$5:$E$1000,$B49,Consolidado!$C$5:$C$1000,"Otros",Consolidado!$J$5:$J$1000,"X",Consolidado!$H$5:$H$1000,IF($D$9="Todos","&gt;0",$D$9))&gt;0,"Otros "&amp;TEXT(DAY(_xlfn.MINIFS(Consolidado!$B$5:$B$1000,Consolidado!$E$5:$E$1000,$B49,Consolidado!$C$5:$C$1000,"Otros",Consolidado!$J$5:$J$1000,"X",Consolidado!$H$5:$H$1000,IF($D$9="Todos","&gt;0",$D$9))),"00")&amp;"/"&amp;TEXT(MONTH(_xlfn.MINIFS(Consolidado!$B$5:$B$1000,Consolidado!$E$5:$E$1000,$B49,Consolidado!$C$5:$C$1000,"Otros",Consolidado!$J$5:$J$1000,"X",Consolidado!$H$5:$H$1000,IF($D$9="Todos","&gt;0",$D$9))),"00")&amp;IF($D$9="Todos","/"&amp;RIGHT(YEAR(_xlfn.MINIFS(Consolidado!$B$5:$B$1000,Consolidado!$E$5:$E$1000,$B49,Consolidado!$C$5:$C$1000,"Otros",Consolidado!$J$5:$J$1000,"X",Consolidado!$H$5:$H$1000,IF($D$9="Todos","&gt;0",$D$9))),2),"")&amp;IF(_xlfn.MAXIFS(Consolidado!$B$5:$B$1000,Consolidado!$E$5:$E$1000,$B49,Consolidado!$C$5:$C$1000,"Otros",Consolidado!$J$5:$J$1000,"X",Consolidado!$H$5:$H$1000,IF($D$9="Todos","&gt;0",$D$9))&lt;&gt;_xlfn.MINIFS(Consolidado!$B$5:$B$1000,Consolidado!$E$5:$E$1000,$B49,Consolidado!$C$5:$C$1000,"Otros",Consolidado!$J$5:$J$1000,"X",Consolidado!$H$5:$H$1000,IF($D$9="Todos","&gt;0",$D$9))," y "&amp;TEXT(DAY(_xlfn.MAXIFS(Consolidado!$B$5:$B$1000,Consolidado!$E$5:$E$1000,$B49,Consolidado!$C$5:$C$1000,"Otros",Consolidado!$J$5:$J$1000,"X",Consolidado!$H$5:$H$1000,IF($D$9="Todos","&gt;0",$D$9))),"00")&amp;"/"&amp;TEXT(MONTH(_xlfn.MAXIFS(Consolidado!$B$5:$B$1000,Consolidado!$E$5:$E$1000,$B49,Consolidado!$C$5:$C$1000,"Otros",Consolidado!$J$5:$J$1000,"X",Consolidado!$H$5:$H$1000,IF($D$9="Todos","&gt;0",$D$9))),"00")&amp;IF($D$9="Todos","/"&amp;RIGHT(YEAR(_xlfn.MAXIFS(Consolidado!$B$5:$B$1000,Consolidado!$E$5:$E$1000,$B49,Consolidado!$C$5:$C$1000,"Otros",Consolidado!$J$5:$J$1000,"X",Consolidado!$H$5:$H$1000,IF($D$9="Todos","&gt;0",$D$9))),2),""),""),""))</f>
        <v/>
      </c>
      <c r="M49" s="37" t="str">
        <f aca="false">_xlfn.TEXTJOIN(" +"&amp;CHAR(10),TRUE(),IF(SUMIFS(Consolidado!$AD$5:$AD$1000,Consolidado!$E$5:$E$1000,$B49,Consolidado!$C$5:$C$1000,"Auditoría Interna",Consolidado!$K$5:$K$1000,"X",Consolidado!$H$5:$H$1000,IF($D$9="Todos","&gt;0",$D$9))&gt;0,"Interna "&amp;TEXT(DAY(_xlfn.MINIFS(Consolidado!$B$5:$B$1000,Consolidado!$E$5:$E$1000,$B49,Consolidado!$C$5:$C$1000,"Auditoría Interna",Consolidado!$K$5:$K$1000,"X",Consolidado!$H$5:$H$1000,IF($D$9="Todos","&gt;0",$D$9))),"00")&amp;"/"&amp;TEXT(MONTH(_xlfn.MINIFS(Consolidado!$B$5:$B$1000,Consolidado!$E$5:$E$1000,$B49,Consolidado!$C$5:$C$1000,"Auditoría Interna",Consolidado!$K$5:$K$1000,"X",Consolidado!$H$5:$H$1000,IF($D$9="Todos","&gt;0",$D$9))),"00")&amp;IF($D$9="Todos","/"&amp;RIGHT(YEAR(_xlfn.MINIFS(Consolidado!$B$5:$B$1000,Consolidado!$E$5:$E$1000,$B49,Consolidado!$C$5:$C$1000,"Auditoría Interna",Consolidado!$K$5:$K$1000,"X",Consolidado!$H$5:$H$1000,IF($D$9="Todos","&gt;0",$D$9))),2),"")&amp;IF(_xlfn.MAXIFS(Consolidado!$B$5:$B$1000,Consolidado!$E$5:$E$1000,$B49,Consolidado!$C$5:$C$1000,"Auditoría Interna",Consolidado!$K$5:$K$1000,"X",Consolidado!$H$5:$H$1000,IF($D$9="Todos","&gt;0",$D$9))&lt;&gt;_xlfn.MINIFS(Consolidado!$B$5:$B$1000,Consolidado!$E$5:$E$1000,$B49,Consolidado!$C$5:$C$1000,"Auditoría Interna",Consolidado!$K$5:$K$1000,"X",Consolidado!$H$5:$H$1000,IF($D$9="Todos","&gt;0",$D$9))," y "&amp;TEXT(DAY(_xlfn.MAXIFS(Consolidado!$B$5:$B$1000,Consolidado!$E$5:$E$1000,$B49,Consolidado!$C$5:$C$1000,"Auditoría Interna",Consolidado!$K$5:$K$1000,"X",Consolidado!$H$5:$H$1000,IF($D$9="Todos","&gt;0",$D$9))),"00")&amp;"/"&amp;TEXT(MONTH(_xlfn.MAXIFS(Consolidado!$B$5:$B$1000,Consolidado!$E$5:$E$1000,$B49,Consolidado!$C$5:$C$1000,"Auditoría Interna",Consolidado!$K$5:$K$1000,"X",Consolidado!$H$5:$H$1000,IF($D$9="Todos","&gt;0",$D$9))),"00")&amp;IF($D$9="Todos","/"&amp;RIGHT(YEAR(_xlfn.MAXIFS(Consolidado!$B$5:$B$1000,Consolidado!$E$5:$E$1000,$B49,Consolidado!$C$5:$C$1000,"Auditoría Interna",Consolidado!$K$5:$K$1000,"X",Consolidado!$H$5:$H$1000,IF($D$9="Todos","&gt;0",$D$9))),2),""),""),""),IF(SUMIFS(Consolidado!$AD$5:$AD$1000,Consolidado!$E$5:$E$1000,$B49,Consolidado!$C$5:$C$1000,"Auditoría Externa",Consolidado!$K$5:$K$1000,"X",Consolidado!$H$5:$H$1000,IF($D$9="Todos","&gt;0",$D$9))&gt;0,"Externa "&amp;TEXT(DAY(_xlfn.MINIFS(Consolidado!$B$5:$B$1000,Consolidado!$E$5:$E$1000,$B49,Consolidado!$C$5:$C$1000,"Auditoría Externa",Consolidado!$K$5:$K$1000,"X",Consolidado!$H$5:$H$1000,IF($D$9="Todos","&gt;0",$D$9))),"00")&amp;"/"&amp;TEXT(MONTH(_xlfn.MINIFS(Consolidado!$B$5:$B$1000,Consolidado!$E$5:$E$1000,$B49,Consolidado!$C$5:$C$1000,"Auditoría Externa",Consolidado!$K$5:$K$1000,"X",Consolidado!$H$5:$H$1000,IF($D$9="Todos","&gt;0",$D$9))),"00")&amp;IF($D$9="Todos","/"&amp;RIGHT(YEAR(_xlfn.MINIFS(Consolidado!$B$5:$B$1000,Consolidado!$E$5:$E$1000,$B49,Consolidado!$C$5:$C$1000,"Auditoría Externa",Consolidado!$K$5:$K$1000,"X",Consolidado!$H$5:$H$1000,IF($D$9="Todos","&gt;0",$D$9))),2),"")&amp;IF(_xlfn.MAXIFS(Consolidado!$B$5:$B$1000,Consolidado!$E$5:$E$1000,$B49,Consolidado!$C$5:$C$1000,"Auditoría Externa",Consolidado!$K$5:$K$1000,"X",Consolidado!$H$5:$H$1000,IF($D$9="Todos","&gt;0",$D$9))&lt;&gt;_xlfn.MINIFS(Consolidado!$B$5:$B$1000,Consolidado!$E$5:$E$1000,$B49,Consolidado!$C$5:$C$1000,"Auditoría Externa",Consolidado!$K$5:$K$1000,"X",Consolidado!$H$5:$H$1000,IF($D$9="Todos","&gt;0",$D$9))," y "&amp;TEXT(DAY(_xlfn.MAXIFS(Consolidado!$B$5:$B$1000,Consolidado!$E$5:$E$1000,$B49,Consolidado!$C$5:$C$1000,"Auditoría Externa",Consolidado!$K$5:$K$1000,"X",Consolidado!$H$5:$H$1000,IF($D$9="Todos","&gt;0",$D$9))),"00")&amp;"/"&amp;TEXT(MONTH(_xlfn.MAXIFS(Consolidado!$B$5:$B$1000,Consolidado!$E$5:$E$1000,$B49,Consolidado!$C$5:$C$1000,"Auditoría Externa",Consolidado!$K$5:$K$1000,"X",Consolidado!$H$5:$H$1000,IF($D$9="Todos","&gt;0",$D$9))),"00")&amp;IF($D$9="Todos","/"&amp;RIGHT(YEAR(_xlfn.MAXIFS(Consolidado!$B$5:$B$1000,Consolidado!$E$5:$E$1000,$B49,Consolidado!$C$5:$C$1000,"Auditoría Externa",Consolidado!$K$5:$K$1000,"X",Consolidado!$H$5:$H$1000,IF($D$9="Todos","&gt;0",$D$9))),2),""),""),""),IF(SUMIFS(Consolidado!$AD$5:$AD$1000,Consolidado!$E$5:$E$1000,$B49,Consolidado!$C$5:$C$1000,"SSF",Consolidado!$K$5:$K$1000,"X",Consolidado!$H$5:$H$1000,IF($D$9="Todos","&gt;0",$D$9))&gt;0,"SSF "&amp;TEXT(DAY(_xlfn.MINIFS(Consolidado!$B$5:$B$1000,Consolidado!$E$5:$E$1000,$B49,Consolidado!$C$5:$C$1000,"SSF",Consolidado!$K$5:$K$1000,"X",Consolidado!$H$5:$H$1000,IF($D$9="Todos","&gt;0",$D$9))),"00")&amp;"/"&amp;TEXT(MONTH(_xlfn.MINIFS(Consolidado!$B$5:$B$1000,Consolidado!$E$5:$E$1000,$B49,Consolidado!$C$5:$C$1000,"SSF",Consolidado!$K$5:$K$1000,"X",Consolidado!$H$5:$H$1000,IF($D$9="Todos","&gt;0",$D$9))),"00")&amp;IF($D$9="Todos","/"&amp;RIGHT(YEAR(_xlfn.MINIFS(Consolidado!$B$5:$B$1000,Consolidado!$E$5:$E$1000,$B49,Consolidado!$C$5:$C$1000,"SSF",Consolidado!$K$5:$K$1000,"X",Consolidado!$H$5:$H$1000,IF($D$9="Todos","&gt;0",$D$9))),2),"")&amp;IF(_xlfn.MAXIFS(Consolidado!$B$5:$B$1000,Consolidado!$E$5:$E$1000,$B49,Consolidado!$C$5:$C$1000,"SSF",Consolidado!$K$5:$K$1000,"X",Consolidado!$H$5:$H$1000,IF($D$9="Todos","&gt;0",$D$9))&lt;&gt;_xlfn.MINIFS(Consolidado!$B$5:$B$1000,Consolidado!$E$5:$E$1000,$B49,Consolidado!$C$5:$C$1000,"SSF",Consolidado!$K$5:$K$1000,"X",Consolidado!$H$5:$H$1000,IF($D$9="Todos","&gt;0",$D$9))," y "&amp;TEXT(DAY(_xlfn.MAXIFS(Consolidado!$B$5:$B$1000,Consolidado!$E$5:$E$1000,$B49,Consolidado!$C$5:$C$1000,"SSF",Consolidado!$K$5:$K$1000,"X",Consolidado!$H$5:$H$1000,IF($D$9="Todos","&gt;0",$D$9))),"00")&amp;"/"&amp;TEXT(MONTH(_xlfn.MAXIFS(Consolidado!$B$5:$B$1000,Consolidado!$E$5:$E$1000,$B49,Consolidado!$C$5:$C$1000,"SSF",Consolidado!$K$5:$K$1000,"X",Consolidado!$H$5:$H$1000,IF($D$9="Todos","&gt;0",$D$9))),"00")&amp;IF($D$9="Todos","/"&amp;RIGHT(YEAR(_xlfn.MAXIFS(Consolidado!$B$5:$B$1000,Consolidado!$E$5:$E$1000,$B49,Consolidado!$C$5:$C$1000,"SSF",Consolidado!$K$5:$K$1000,"X",Consolidado!$H$5:$H$1000,IF($D$9="Todos","&gt;0",$D$9))),2),""),""),""),IF(SUMIFS(Consolidado!$AD$5:$AD$1000,Consolidado!$E$5:$E$1000,$B49,Consolidado!$C$5:$C$1000,"Comité de Supervisión",Consolidado!$K$5:$K$1000,"X",Consolidado!$H$5:$H$1000,IF($D$9="Todos","&gt;0",$D$9))&gt;0,"Comité Sup. "&amp;TEXT(DAY(_xlfn.MINIFS(Consolidado!$B$5:$B$1000,Consolidado!$E$5:$E$1000,$B49,Consolidado!$C$5:$C$1000,"Comité de Supervisión",Consolidado!$K$5:$K$1000,"X",Consolidado!$H$5:$H$1000,IF($D$9="Todos","&gt;0",$D$9))),"00")&amp;"/"&amp;TEXT(MONTH(_xlfn.MINIFS(Consolidado!$B$5:$B$1000,Consolidado!$E$5:$E$1000,$B49,Consolidado!$C$5:$C$1000,"Comité de Supervisión",Consolidado!$K$5:$K$1000,"X",Consolidado!$H$5:$H$1000,IF($D$9="Todos","&gt;0",$D$9))),"00")&amp;IF($D$9="Todos","/"&amp;RIGHT(YEAR(_xlfn.MINIFS(Consolidado!$B$5:$B$1000,Consolidado!$E$5:$E$1000,$B49,Consolidado!$C$5:$C$1000,"Comité de Supervisión",Consolidado!$K$5:$K$1000,"X",Consolidado!$H$5:$H$1000,IF($D$9="Todos","&gt;0",$D$9))),2),"")&amp;IF(_xlfn.MAXIFS(Consolidado!$B$5:$B$1000,Consolidado!$E$5:$E$1000,$B49,Consolidado!$C$5:$C$1000,"Comité de Supervisión",Consolidado!$K$5:$K$1000,"X",Consolidado!$H$5:$H$1000,IF($D$9="Todos","&gt;0",$D$9))&lt;&gt;_xlfn.MINIFS(Consolidado!$B$5:$B$1000,Consolidado!$E$5:$E$1000,$B49,Consolidado!$C$5:$C$1000,"Comité de Supervisión",Consolidado!$K$5:$K$1000,"X",Consolidado!$H$5:$H$1000,IF($D$9="Todos","&gt;0",$D$9))," y "&amp;TEXT(DAY(_xlfn.MAXIFS(Consolidado!$B$5:$B$1000,Consolidado!$E$5:$E$1000,$B49,Consolidado!$C$5:$C$1000,"Comité de Supervisión",Consolidado!$K$5:$K$1000,"X",Consolidado!$H$5:$H$1000,IF($D$9="Todos","&gt;0",$D$9))),"00")&amp;"/"&amp;TEXT(MONTH(_xlfn.MAXIFS(Consolidado!$B$5:$B$1000,Consolidado!$E$5:$E$1000,$B49,Consolidado!$C$5:$C$1000,"Comité de Supervisión",Consolidado!$K$5:$K$1000,"X",Consolidado!$H$5:$H$1000,IF($D$9="Todos","&gt;0",$D$9))),"00")&amp;IF($D$9="Todos","/"&amp;RIGHT(YEAR(_xlfn.MAXIFS(Consolidado!$B$5:$B$1000,Consolidado!$E$5:$E$1000,$B49,Consolidado!$C$5:$C$1000,"Comité de Supervisión",Consolidado!$K$5:$K$1000,"X",Consolidado!$H$5:$H$1000,IF($D$9="Todos","&gt;0",$D$9))),2),""),""),""),IF(SUMIFS(Consolidado!$AD$5:$AD$1000,Consolidado!$E$5:$E$1000,$B49,Consolidado!$C$5:$C$1000,"Consejo de Administración",Consolidado!$K$5:$K$1000,"X",Consolidado!$H$5:$H$1000,IF($D$9="Todos","&gt;0",$D$9))&gt;0,"Consejo "&amp;TEXT(DAY(_xlfn.MINIFS(Consolidado!$B$5:$B$1000,Consolidado!$E$5:$E$1000,$B49,Consolidado!$C$5:$C$1000,"Consejo de Administración",Consolidado!$K$5:$K$1000,"X",Consolidado!$H$5:$H$1000,IF($D$9="Todos","&gt;0",$D$9))),"00")&amp;"/"&amp;TEXT(MONTH(_xlfn.MINIFS(Consolidado!$B$5:$B$1000,Consolidado!$E$5:$E$1000,$B49,Consolidado!$C$5:$C$1000,"Consejo de Administración",Consolidado!$K$5:$K$1000,"X",Consolidado!$H$5:$H$1000,IF($D$9="Todos","&gt;0",$D$9))),"00")&amp;IF($D$9="Todos","/"&amp;RIGHT(YEAR(_xlfn.MINIFS(Consolidado!$B$5:$B$1000,Consolidado!$E$5:$E$1000,$B49,Consolidado!$C$5:$C$1000,"Consejo de Administración",Consolidado!$K$5:$K$1000,"X",Consolidado!$H$5:$H$1000,IF($D$9="Todos","&gt;0",$D$9))),2),"")&amp;IF(_xlfn.MAXIFS(Consolidado!$B$5:$B$1000,Consolidado!$E$5:$E$1000,$B49,Consolidado!$C$5:$C$1000,"Consejo de Administración",Consolidado!$K$5:$K$1000,"X",Consolidado!$H$5:$H$1000,IF($D$9="Todos","&gt;0",$D$9))&lt;&gt;_xlfn.MINIFS(Consolidado!$B$5:$B$1000,Consolidado!$E$5:$E$1000,$B49,Consolidado!$C$5:$C$1000,"Consejo de Administración",Consolidado!$K$5:$K$1000,"X",Consolidado!$H$5:$H$1000,IF($D$9="Todos","&gt;0",$D$9))," y "&amp;TEXT(DAY(_xlfn.MAXIFS(Consolidado!$B$5:$B$1000,Consolidado!$E$5:$E$1000,$B49,Consolidado!$C$5:$C$1000,"Consejo de Administración",Consolidado!$K$5:$K$1000,"X",Consolidado!$H$5:$H$1000,IF($D$9="Todos","&gt;0",$D$9))),"00")&amp;"/"&amp;TEXT(MONTH(_xlfn.MAXIFS(Consolidado!$B$5:$B$1000,Consolidado!$E$5:$E$1000,$B49,Consolidado!$C$5:$C$1000,"Consejo de Administración",Consolidado!$K$5:$K$1000,"X",Consolidado!$H$5:$H$1000,IF($D$9="Todos","&gt;0",$D$9))),"00")&amp;IF($D$9="Todos","/"&amp;RIGHT(YEAR(_xlfn.MAXIFS(Consolidado!$B$5:$B$1000,Consolidado!$E$5:$E$1000,$B49,Consolidado!$C$5:$C$1000,"Consejo de Administración",Consolidado!$K$5:$K$1000,"X",Consolidado!$H$5:$H$1000,IF($D$9="Todos","&gt;0",$D$9))),2),""),""),""),IF(SUMIFS(Consolidado!$AD$5:$AD$1000,Consolidado!$E$5:$E$1000,$B49,Consolidado!$C$5:$C$1000,"Otros",Consolidado!$K$5:$K$1000,"X",Consolidado!$H$5:$H$1000,IF($D$9="Todos","&gt;0",$D$9))&gt;0,"Otros "&amp;TEXT(DAY(_xlfn.MINIFS(Consolidado!$B$5:$B$1000,Consolidado!$E$5:$E$1000,$B49,Consolidado!$C$5:$C$1000,"Otros",Consolidado!$K$5:$K$1000,"X",Consolidado!$H$5:$H$1000,IF($D$9="Todos","&gt;0",$D$9))),"00")&amp;"/"&amp;TEXT(MONTH(_xlfn.MINIFS(Consolidado!$B$5:$B$1000,Consolidado!$E$5:$E$1000,$B49,Consolidado!$C$5:$C$1000,"Otros",Consolidado!$K$5:$K$1000,"X",Consolidado!$H$5:$H$1000,IF($D$9="Todos","&gt;0",$D$9))),"00")&amp;IF($D$9="Todos","/"&amp;RIGHT(YEAR(_xlfn.MINIFS(Consolidado!$B$5:$B$1000,Consolidado!$E$5:$E$1000,$B49,Consolidado!$C$5:$C$1000,"Otros",Consolidado!$K$5:$K$1000,"X",Consolidado!$H$5:$H$1000,IF($D$9="Todos","&gt;0",$D$9))),2),"")&amp;IF(_xlfn.MAXIFS(Consolidado!$B$5:$B$1000,Consolidado!$E$5:$E$1000,$B49,Consolidado!$C$5:$C$1000,"Otros",Consolidado!$K$5:$K$1000,"X",Consolidado!$H$5:$H$1000,IF($D$9="Todos","&gt;0",$D$9))&lt;&gt;_xlfn.MINIFS(Consolidado!$B$5:$B$1000,Consolidado!$E$5:$E$1000,$B49,Consolidado!$C$5:$C$1000,"Otros",Consolidado!$K$5:$K$1000,"X",Consolidado!$H$5:$H$1000,IF($D$9="Todos","&gt;0",$D$9))," y "&amp;TEXT(DAY(_xlfn.MAXIFS(Consolidado!$B$5:$B$1000,Consolidado!$E$5:$E$1000,$B49,Consolidado!$C$5:$C$1000,"Otros",Consolidado!$K$5:$K$1000,"X",Consolidado!$H$5:$H$1000,IF($D$9="Todos","&gt;0",$D$9))),"00")&amp;"/"&amp;TEXT(MONTH(_xlfn.MAXIFS(Consolidado!$B$5:$B$1000,Consolidado!$E$5:$E$1000,$B49,Consolidado!$C$5:$C$1000,"Otros",Consolidado!$K$5:$K$1000,"X",Consolidado!$H$5:$H$1000,IF($D$9="Todos","&gt;0",$D$9))),"00")&amp;IF($D$9="Todos","/"&amp;RIGHT(YEAR(_xlfn.MAXIFS(Consolidado!$B$5:$B$1000,Consolidado!$E$5:$E$1000,$B49,Consolidado!$C$5:$C$1000,"Otros",Consolidado!$K$5:$K$1000,"X",Consolidado!$H$5:$H$1000,IF($D$9="Todos","&gt;0",$D$9))),2),""),""),""))</f>
        <v/>
      </c>
      <c r="N49" s="37" t="str">
        <f aca="false">_xlfn.TEXTJOIN(" +"&amp;CHAR(10),TRUE(),IF(SUMIFS(Consolidado!$AD$5:$AD$1000,Consolidado!$E$5:$E$1000,$B49,Consolidado!$C$5:$C$1000,"Auditoría Interna",Consolidado!$L$5:$L$1000,"X",Consolidado!$H$5:$H$1000,IF($D$9="Todos","&gt;0",$D$9))&gt;0,"Interna "&amp;TEXT(DAY(_xlfn.MINIFS(Consolidado!$B$5:$B$1000,Consolidado!$E$5:$E$1000,$B49,Consolidado!$C$5:$C$1000,"Auditoría Interna",Consolidado!$L$5:$L$1000,"X",Consolidado!$H$5:$H$1000,IF($D$9="Todos","&gt;0",$D$9))),"00")&amp;"/"&amp;TEXT(MONTH(_xlfn.MINIFS(Consolidado!$B$5:$B$1000,Consolidado!$E$5:$E$1000,$B49,Consolidado!$C$5:$C$1000,"Auditoría Interna",Consolidado!$L$5:$L$1000,"X",Consolidado!$H$5:$H$1000,IF($D$9="Todos","&gt;0",$D$9))),"00")&amp;IF($D$9="Todos","/"&amp;RIGHT(YEAR(_xlfn.MINIFS(Consolidado!$B$5:$B$1000,Consolidado!$E$5:$E$1000,$B49,Consolidado!$C$5:$C$1000,"Auditoría Interna",Consolidado!$L$5:$L$1000,"X",Consolidado!$H$5:$H$1000,IF($D$9="Todos","&gt;0",$D$9))),2),"")&amp;IF(_xlfn.MAXIFS(Consolidado!$B$5:$B$1000,Consolidado!$E$5:$E$1000,$B49,Consolidado!$C$5:$C$1000,"Auditoría Interna",Consolidado!$L$5:$L$1000,"X",Consolidado!$H$5:$H$1000,IF($D$9="Todos","&gt;0",$D$9))&lt;&gt;_xlfn.MINIFS(Consolidado!$B$5:$B$1000,Consolidado!$E$5:$E$1000,$B49,Consolidado!$C$5:$C$1000,"Auditoría Interna",Consolidado!$L$5:$L$1000,"X",Consolidado!$H$5:$H$1000,IF($D$9="Todos","&gt;0",$D$9))," y "&amp;TEXT(DAY(_xlfn.MAXIFS(Consolidado!$B$5:$B$1000,Consolidado!$E$5:$E$1000,$B49,Consolidado!$C$5:$C$1000,"Auditoría Interna",Consolidado!$L$5:$L$1000,"X",Consolidado!$H$5:$H$1000,IF($D$9="Todos","&gt;0",$D$9))),"00")&amp;"/"&amp;TEXT(MONTH(_xlfn.MAXIFS(Consolidado!$B$5:$B$1000,Consolidado!$E$5:$E$1000,$B49,Consolidado!$C$5:$C$1000,"Auditoría Interna",Consolidado!$L$5:$L$1000,"X",Consolidado!$H$5:$H$1000,IF($D$9="Todos","&gt;0",$D$9))),"00")&amp;IF($D$9="Todos","/"&amp;RIGHT(YEAR(_xlfn.MAXIFS(Consolidado!$B$5:$B$1000,Consolidado!$E$5:$E$1000,$B49,Consolidado!$C$5:$C$1000,"Auditoría Interna",Consolidado!$L$5:$L$1000,"X",Consolidado!$H$5:$H$1000,IF($D$9="Todos","&gt;0",$D$9))),2),""),""),""),IF(SUMIFS(Consolidado!$AD$5:$AD$1000,Consolidado!$E$5:$E$1000,$B49,Consolidado!$C$5:$C$1000,"Auditoría Externa",Consolidado!$L$5:$L$1000,"X",Consolidado!$H$5:$H$1000,IF($D$9="Todos","&gt;0",$D$9))&gt;0,"Externa "&amp;TEXT(DAY(_xlfn.MINIFS(Consolidado!$B$5:$B$1000,Consolidado!$E$5:$E$1000,$B49,Consolidado!$C$5:$C$1000,"Auditoría Externa",Consolidado!$L$5:$L$1000,"X",Consolidado!$H$5:$H$1000,IF($D$9="Todos","&gt;0",$D$9))),"00")&amp;"/"&amp;TEXT(MONTH(_xlfn.MINIFS(Consolidado!$B$5:$B$1000,Consolidado!$E$5:$E$1000,$B49,Consolidado!$C$5:$C$1000,"Auditoría Externa",Consolidado!$L$5:$L$1000,"X",Consolidado!$H$5:$H$1000,IF($D$9="Todos","&gt;0",$D$9))),"00")&amp;IF($D$9="Todos","/"&amp;RIGHT(YEAR(_xlfn.MINIFS(Consolidado!$B$5:$B$1000,Consolidado!$E$5:$E$1000,$B49,Consolidado!$C$5:$C$1000,"Auditoría Externa",Consolidado!$L$5:$L$1000,"X",Consolidado!$H$5:$H$1000,IF($D$9="Todos","&gt;0",$D$9))),2),"")&amp;IF(_xlfn.MAXIFS(Consolidado!$B$5:$B$1000,Consolidado!$E$5:$E$1000,$B49,Consolidado!$C$5:$C$1000,"Auditoría Externa",Consolidado!$L$5:$L$1000,"X",Consolidado!$H$5:$H$1000,IF($D$9="Todos","&gt;0",$D$9))&lt;&gt;_xlfn.MINIFS(Consolidado!$B$5:$B$1000,Consolidado!$E$5:$E$1000,$B49,Consolidado!$C$5:$C$1000,"Auditoría Externa",Consolidado!$L$5:$L$1000,"X",Consolidado!$H$5:$H$1000,IF($D$9="Todos","&gt;0",$D$9))," y "&amp;TEXT(DAY(_xlfn.MAXIFS(Consolidado!$B$5:$B$1000,Consolidado!$E$5:$E$1000,$B49,Consolidado!$C$5:$C$1000,"Auditoría Externa",Consolidado!$L$5:$L$1000,"X",Consolidado!$H$5:$H$1000,IF($D$9="Todos","&gt;0",$D$9))),"00")&amp;"/"&amp;TEXT(MONTH(_xlfn.MAXIFS(Consolidado!$B$5:$B$1000,Consolidado!$E$5:$E$1000,$B49,Consolidado!$C$5:$C$1000,"Auditoría Externa",Consolidado!$L$5:$L$1000,"X",Consolidado!$H$5:$H$1000,IF($D$9="Todos","&gt;0",$D$9))),"00")&amp;IF($D$9="Todos","/"&amp;RIGHT(YEAR(_xlfn.MAXIFS(Consolidado!$B$5:$B$1000,Consolidado!$E$5:$E$1000,$B49,Consolidado!$C$5:$C$1000,"Auditoría Externa",Consolidado!$L$5:$L$1000,"X",Consolidado!$H$5:$H$1000,IF($D$9="Todos","&gt;0",$D$9))),2),""),""),""),IF(SUMIFS(Consolidado!$AD$5:$AD$1000,Consolidado!$E$5:$E$1000,$B49,Consolidado!$C$5:$C$1000,"SSF",Consolidado!$L$5:$L$1000,"X",Consolidado!$H$5:$H$1000,IF($D$9="Todos","&gt;0",$D$9))&gt;0,"SSF "&amp;TEXT(DAY(_xlfn.MINIFS(Consolidado!$B$5:$B$1000,Consolidado!$E$5:$E$1000,$B49,Consolidado!$C$5:$C$1000,"SSF",Consolidado!$L$5:$L$1000,"X",Consolidado!$H$5:$H$1000,IF($D$9="Todos","&gt;0",$D$9))),"00")&amp;"/"&amp;TEXT(MONTH(_xlfn.MINIFS(Consolidado!$B$5:$B$1000,Consolidado!$E$5:$E$1000,$B49,Consolidado!$C$5:$C$1000,"SSF",Consolidado!$L$5:$L$1000,"X",Consolidado!$H$5:$H$1000,IF($D$9="Todos","&gt;0",$D$9))),"00")&amp;IF($D$9="Todos","/"&amp;RIGHT(YEAR(_xlfn.MINIFS(Consolidado!$B$5:$B$1000,Consolidado!$E$5:$E$1000,$B49,Consolidado!$C$5:$C$1000,"SSF",Consolidado!$L$5:$L$1000,"X",Consolidado!$H$5:$H$1000,IF($D$9="Todos","&gt;0",$D$9))),2),"")&amp;IF(_xlfn.MAXIFS(Consolidado!$B$5:$B$1000,Consolidado!$E$5:$E$1000,$B49,Consolidado!$C$5:$C$1000,"SSF",Consolidado!$L$5:$L$1000,"X",Consolidado!$H$5:$H$1000,IF($D$9="Todos","&gt;0",$D$9))&lt;&gt;_xlfn.MINIFS(Consolidado!$B$5:$B$1000,Consolidado!$E$5:$E$1000,$B49,Consolidado!$C$5:$C$1000,"SSF",Consolidado!$L$5:$L$1000,"X",Consolidado!$H$5:$H$1000,IF($D$9="Todos","&gt;0",$D$9))," y "&amp;TEXT(DAY(_xlfn.MAXIFS(Consolidado!$B$5:$B$1000,Consolidado!$E$5:$E$1000,$B49,Consolidado!$C$5:$C$1000,"SSF",Consolidado!$L$5:$L$1000,"X",Consolidado!$H$5:$H$1000,IF($D$9="Todos","&gt;0",$D$9))),"00")&amp;"/"&amp;TEXT(MONTH(_xlfn.MAXIFS(Consolidado!$B$5:$B$1000,Consolidado!$E$5:$E$1000,$B49,Consolidado!$C$5:$C$1000,"SSF",Consolidado!$L$5:$L$1000,"X",Consolidado!$H$5:$H$1000,IF($D$9="Todos","&gt;0",$D$9))),"00")&amp;IF($D$9="Todos","/"&amp;RIGHT(YEAR(_xlfn.MAXIFS(Consolidado!$B$5:$B$1000,Consolidado!$E$5:$E$1000,$B49,Consolidado!$C$5:$C$1000,"SSF",Consolidado!$L$5:$L$1000,"X",Consolidado!$H$5:$H$1000,IF($D$9="Todos","&gt;0",$D$9))),2),""),""),""),IF(SUMIFS(Consolidado!$AD$5:$AD$1000,Consolidado!$E$5:$E$1000,$B49,Consolidado!$C$5:$C$1000,"Comité de Supervisión",Consolidado!$L$5:$L$1000,"X",Consolidado!$H$5:$H$1000,IF($D$9="Todos","&gt;0",$D$9))&gt;0,"Comité Sup. "&amp;TEXT(DAY(_xlfn.MINIFS(Consolidado!$B$5:$B$1000,Consolidado!$E$5:$E$1000,$B49,Consolidado!$C$5:$C$1000,"Comité de Supervisión",Consolidado!$L$5:$L$1000,"X",Consolidado!$H$5:$H$1000,IF($D$9="Todos","&gt;0",$D$9))),"00")&amp;"/"&amp;TEXT(MONTH(_xlfn.MINIFS(Consolidado!$B$5:$B$1000,Consolidado!$E$5:$E$1000,$B49,Consolidado!$C$5:$C$1000,"Comité de Supervisión",Consolidado!$L$5:$L$1000,"X",Consolidado!$H$5:$H$1000,IF($D$9="Todos","&gt;0",$D$9))),"00")&amp;IF($D$9="Todos","/"&amp;RIGHT(YEAR(_xlfn.MINIFS(Consolidado!$B$5:$B$1000,Consolidado!$E$5:$E$1000,$B49,Consolidado!$C$5:$C$1000,"Comité de Supervisión",Consolidado!$L$5:$L$1000,"X",Consolidado!$H$5:$H$1000,IF($D$9="Todos","&gt;0",$D$9))),2),"")&amp;IF(_xlfn.MAXIFS(Consolidado!$B$5:$B$1000,Consolidado!$E$5:$E$1000,$B49,Consolidado!$C$5:$C$1000,"Comité de Supervisión",Consolidado!$L$5:$L$1000,"X",Consolidado!$H$5:$H$1000,IF($D$9="Todos","&gt;0",$D$9))&lt;&gt;_xlfn.MINIFS(Consolidado!$B$5:$B$1000,Consolidado!$E$5:$E$1000,$B49,Consolidado!$C$5:$C$1000,"Comité de Supervisión",Consolidado!$L$5:$L$1000,"X",Consolidado!$H$5:$H$1000,IF($D$9="Todos","&gt;0",$D$9))," y "&amp;TEXT(DAY(_xlfn.MAXIFS(Consolidado!$B$5:$B$1000,Consolidado!$E$5:$E$1000,$B49,Consolidado!$C$5:$C$1000,"Comité de Supervisión",Consolidado!$L$5:$L$1000,"X",Consolidado!$H$5:$H$1000,IF($D$9="Todos","&gt;0",$D$9))),"00")&amp;"/"&amp;TEXT(MONTH(_xlfn.MAXIFS(Consolidado!$B$5:$B$1000,Consolidado!$E$5:$E$1000,$B49,Consolidado!$C$5:$C$1000,"Comité de Supervisión",Consolidado!$L$5:$L$1000,"X",Consolidado!$H$5:$H$1000,IF($D$9="Todos","&gt;0",$D$9))),"00")&amp;IF($D$9="Todos","/"&amp;RIGHT(YEAR(_xlfn.MAXIFS(Consolidado!$B$5:$B$1000,Consolidado!$E$5:$E$1000,$B49,Consolidado!$C$5:$C$1000,"Comité de Supervisión",Consolidado!$L$5:$L$1000,"X",Consolidado!$H$5:$H$1000,IF($D$9="Todos","&gt;0",$D$9))),2),""),""),""),IF(SUMIFS(Consolidado!$AD$5:$AD$1000,Consolidado!$E$5:$E$1000,$B49,Consolidado!$C$5:$C$1000,"Consejo de Administración",Consolidado!$L$5:$L$1000,"X",Consolidado!$H$5:$H$1000,IF($D$9="Todos","&gt;0",$D$9))&gt;0,"Consejo "&amp;TEXT(DAY(_xlfn.MINIFS(Consolidado!$B$5:$B$1000,Consolidado!$E$5:$E$1000,$B49,Consolidado!$C$5:$C$1000,"Consejo de Administración",Consolidado!$L$5:$L$1000,"X",Consolidado!$H$5:$H$1000,IF($D$9="Todos","&gt;0",$D$9))),"00")&amp;"/"&amp;TEXT(MONTH(_xlfn.MINIFS(Consolidado!$B$5:$B$1000,Consolidado!$E$5:$E$1000,$B49,Consolidado!$C$5:$C$1000,"Consejo de Administración",Consolidado!$L$5:$L$1000,"X",Consolidado!$H$5:$H$1000,IF($D$9="Todos","&gt;0",$D$9))),"00")&amp;IF($D$9="Todos","/"&amp;RIGHT(YEAR(_xlfn.MINIFS(Consolidado!$B$5:$B$1000,Consolidado!$E$5:$E$1000,$B49,Consolidado!$C$5:$C$1000,"Consejo de Administración",Consolidado!$L$5:$L$1000,"X",Consolidado!$H$5:$H$1000,IF($D$9="Todos","&gt;0",$D$9))),2),"")&amp;IF(_xlfn.MAXIFS(Consolidado!$B$5:$B$1000,Consolidado!$E$5:$E$1000,$B49,Consolidado!$C$5:$C$1000,"Consejo de Administración",Consolidado!$L$5:$L$1000,"X",Consolidado!$H$5:$H$1000,IF($D$9="Todos","&gt;0",$D$9))&lt;&gt;_xlfn.MINIFS(Consolidado!$B$5:$B$1000,Consolidado!$E$5:$E$1000,$B49,Consolidado!$C$5:$C$1000,"Consejo de Administración",Consolidado!$L$5:$L$1000,"X",Consolidado!$H$5:$H$1000,IF($D$9="Todos","&gt;0",$D$9))," y "&amp;TEXT(DAY(_xlfn.MAXIFS(Consolidado!$B$5:$B$1000,Consolidado!$E$5:$E$1000,$B49,Consolidado!$C$5:$C$1000,"Consejo de Administración",Consolidado!$L$5:$L$1000,"X",Consolidado!$H$5:$H$1000,IF($D$9="Todos","&gt;0",$D$9))),"00")&amp;"/"&amp;TEXT(MONTH(_xlfn.MAXIFS(Consolidado!$B$5:$B$1000,Consolidado!$E$5:$E$1000,$B49,Consolidado!$C$5:$C$1000,"Consejo de Administración",Consolidado!$L$5:$L$1000,"X",Consolidado!$H$5:$H$1000,IF($D$9="Todos","&gt;0",$D$9))),"00")&amp;IF($D$9="Todos","/"&amp;RIGHT(YEAR(_xlfn.MAXIFS(Consolidado!$B$5:$B$1000,Consolidado!$E$5:$E$1000,$B49,Consolidado!$C$5:$C$1000,"Consejo de Administración",Consolidado!$L$5:$L$1000,"X",Consolidado!$H$5:$H$1000,IF($D$9="Todos","&gt;0",$D$9))),2),""),""),""),IF(SUMIFS(Consolidado!$AD$5:$AD$1000,Consolidado!$E$5:$E$1000,$B49,Consolidado!$C$5:$C$1000,"Otros",Consolidado!$L$5:$L$1000,"X",Consolidado!$H$5:$H$1000,IF($D$9="Todos","&gt;0",$D$9))&gt;0,"Otros "&amp;TEXT(DAY(_xlfn.MINIFS(Consolidado!$B$5:$B$1000,Consolidado!$E$5:$E$1000,$B49,Consolidado!$C$5:$C$1000,"Otros",Consolidado!$L$5:$L$1000,"X",Consolidado!$H$5:$H$1000,IF($D$9="Todos","&gt;0",$D$9))),"00")&amp;"/"&amp;TEXT(MONTH(_xlfn.MINIFS(Consolidado!$B$5:$B$1000,Consolidado!$E$5:$E$1000,$B49,Consolidado!$C$5:$C$1000,"Otros",Consolidado!$L$5:$L$1000,"X",Consolidado!$H$5:$H$1000,IF($D$9="Todos","&gt;0",$D$9))),"00")&amp;IF($D$9="Todos","/"&amp;RIGHT(YEAR(_xlfn.MINIFS(Consolidado!$B$5:$B$1000,Consolidado!$E$5:$E$1000,$B49,Consolidado!$C$5:$C$1000,"Otros",Consolidado!$L$5:$L$1000,"X",Consolidado!$H$5:$H$1000,IF($D$9="Todos","&gt;0",$D$9))),2),"")&amp;IF(_xlfn.MAXIFS(Consolidado!$B$5:$B$1000,Consolidado!$E$5:$E$1000,$B49,Consolidado!$C$5:$C$1000,"Otros",Consolidado!$L$5:$L$1000,"X",Consolidado!$H$5:$H$1000,IF($D$9="Todos","&gt;0",$D$9))&lt;&gt;_xlfn.MINIFS(Consolidado!$B$5:$B$1000,Consolidado!$E$5:$E$1000,$B49,Consolidado!$C$5:$C$1000,"Otros",Consolidado!$L$5:$L$1000,"X",Consolidado!$H$5:$H$1000,IF($D$9="Todos","&gt;0",$D$9))," y "&amp;TEXT(DAY(_xlfn.MAXIFS(Consolidado!$B$5:$B$1000,Consolidado!$E$5:$E$1000,$B49,Consolidado!$C$5:$C$1000,"Otros",Consolidado!$L$5:$L$1000,"X",Consolidado!$H$5:$H$1000,IF($D$9="Todos","&gt;0",$D$9))),"00")&amp;"/"&amp;TEXT(MONTH(_xlfn.MAXIFS(Consolidado!$B$5:$B$1000,Consolidado!$E$5:$E$1000,$B49,Consolidado!$C$5:$C$1000,"Otros",Consolidado!$L$5:$L$1000,"X",Consolidado!$H$5:$H$1000,IF($D$9="Todos","&gt;0",$D$9))),"00")&amp;IF($D$9="Todos","/"&amp;RIGHT(YEAR(_xlfn.MAXIFS(Consolidado!$B$5:$B$1000,Consolidado!$E$5:$E$1000,$B49,Consolidado!$C$5:$C$1000,"Otros",Consolidado!$L$5:$L$1000,"X",Consolidado!$H$5:$H$1000,IF($D$9="Todos","&gt;0",$D$9))),2),""),""),""))</f>
        <v/>
      </c>
      <c r="O49" s="37" t="str">
        <f aca="false">_xlfn.TEXTJOIN(" +"&amp;CHAR(10),TRUE(),IF(SUMIFS(Consolidado!$AD$5:$AD$1000,Consolidado!$E$5:$E$1000,$B49,Consolidado!$C$5:$C$1000,"Auditoría Interna",Consolidado!$M$5:$M$1000,"X",Consolidado!$H$5:$H$1000,IF($D$9="Todos","&gt;0",$D$9))&gt;0,"Interna "&amp;TEXT(DAY(_xlfn.MINIFS(Consolidado!$B$5:$B$1000,Consolidado!$E$5:$E$1000,$B49,Consolidado!$C$5:$C$1000,"Auditoría Interna",Consolidado!$M$5:$M$1000,"X",Consolidado!$H$5:$H$1000,IF($D$9="Todos","&gt;0",$D$9))),"00")&amp;"/"&amp;TEXT(MONTH(_xlfn.MINIFS(Consolidado!$B$5:$B$1000,Consolidado!$E$5:$E$1000,$B49,Consolidado!$C$5:$C$1000,"Auditoría Interna",Consolidado!$M$5:$M$1000,"X",Consolidado!$H$5:$H$1000,IF($D$9="Todos","&gt;0",$D$9))),"00")&amp;IF($D$9="Todos","/"&amp;RIGHT(YEAR(_xlfn.MINIFS(Consolidado!$B$5:$B$1000,Consolidado!$E$5:$E$1000,$B49,Consolidado!$C$5:$C$1000,"Auditoría Interna",Consolidado!$M$5:$M$1000,"X",Consolidado!$H$5:$H$1000,IF($D$9="Todos","&gt;0",$D$9))),2),"")&amp;IF(_xlfn.MAXIFS(Consolidado!$B$5:$B$1000,Consolidado!$E$5:$E$1000,$B49,Consolidado!$C$5:$C$1000,"Auditoría Interna",Consolidado!$M$5:$M$1000,"X",Consolidado!$H$5:$H$1000,IF($D$9="Todos","&gt;0",$D$9))&lt;&gt;_xlfn.MINIFS(Consolidado!$B$5:$B$1000,Consolidado!$E$5:$E$1000,$B49,Consolidado!$C$5:$C$1000,"Auditoría Interna",Consolidado!$M$5:$M$1000,"X",Consolidado!$H$5:$H$1000,IF($D$9="Todos","&gt;0",$D$9))," y "&amp;TEXT(DAY(_xlfn.MAXIFS(Consolidado!$B$5:$B$1000,Consolidado!$E$5:$E$1000,$B49,Consolidado!$C$5:$C$1000,"Auditoría Interna",Consolidado!$M$5:$M$1000,"X",Consolidado!$H$5:$H$1000,IF($D$9="Todos","&gt;0",$D$9))),"00")&amp;"/"&amp;TEXT(MONTH(_xlfn.MAXIFS(Consolidado!$B$5:$B$1000,Consolidado!$E$5:$E$1000,$B49,Consolidado!$C$5:$C$1000,"Auditoría Interna",Consolidado!$M$5:$M$1000,"X",Consolidado!$H$5:$H$1000,IF($D$9="Todos","&gt;0",$D$9))),"00")&amp;IF($D$9="Todos","/"&amp;RIGHT(YEAR(_xlfn.MAXIFS(Consolidado!$B$5:$B$1000,Consolidado!$E$5:$E$1000,$B49,Consolidado!$C$5:$C$1000,"Auditoría Interna",Consolidado!$M$5:$M$1000,"X",Consolidado!$H$5:$H$1000,IF($D$9="Todos","&gt;0",$D$9))),2),""),""),""),IF(SUMIFS(Consolidado!$AD$5:$AD$1000,Consolidado!$E$5:$E$1000,$B49,Consolidado!$C$5:$C$1000,"Auditoría Externa",Consolidado!$M$5:$M$1000,"X",Consolidado!$H$5:$H$1000,IF($D$9="Todos","&gt;0",$D$9))&gt;0,"Externa "&amp;TEXT(DAY(_xlfn.MINIFS(Consolidado!$B$5:$B$1000,Consolidado!$E$5:$E$1000,$B49,Consolidado!$C$5:$C$1000,"Auditoría Externa",Consolidado!$M$5:$M$1000,"X",Consolidado!$H$5:$H$1000,IF($D$9="Todos","&gt;0",$D$9))),"00")&amp;"/"&amp;TEXT(MONTH(_xlfn.MINIFS(Consolidado!$B$5:$B$1000,Consolidado!$E$5:$E$1000,$B49,Consolidado!$C$5:$C$1000,"Auditoría Externa",Consolidado!$M$5:$M$1000,"X",Consolidado!$H$5:$H$1000,IF($D$9="Todos","&gt;0",$D$9))),"00")&amp;IF($D$9="Todos","/"&amp;RIGHT(YEAR(_xlfn.MINIFS(Consolidado!$B$5:$B$1000,Consolidado!$E$5:$E$1000,$B49,Consolidado!$C$5:$C$1000,"Auditoría Externa",Consolidado!$M$5:$M$1000,"X",Consolidado!$H$5:$H$1000,IF($D$9="Todos","&gt;0",$D$9))),2),"")&amp;IF(_xlfn.MAXIFS(Consolidado!$B$5:$B$1000,Consolidado!$E$5:$E$1000,$B49,Consolidado!$C$5:$C$1000,"Auditoría Externa",Consolidado!$M$5:$M$1000,"X",Consolidado!$H$5:$H$1000,IF($D$9="Todos","&gt;0",$D$9))&lt;&gt;_xlfn.MINIFS(Consolidado!$B$5:$B$1000,Consolidado!$E$5:$E$1000,$B49,Consolidado!$C$5:$C$1000,"Auditoría Externa",Consolidado!$M$5:$M$1000,"X",Consolidado!$H$5:$H$1000,IF($D$9="Todos","&gt;0",$D$9))," y "&amp;TEXT(DAY(_xlfn.MAXIFS(Consolidado!$B$5:$B$1000,Consolidado!$E$5:$E$1000,$B49,Consolidado!$C$5:$C$1000,"Auditoría Externa",Consolidado!$M$5:$M$1000,"X",Consolidado!$H$5:$H$1000,IF($D$9="Todos","&gt;0",$D$9))),"00")&amp;"/"&amp;TEXT(MONTH(_xlfn.MAXIFS(Consolidado!$B$5:$B$1000,Consolidado!$E$5:$E$1000,$B49,Consolidado!$C$5:$C$1000,"Auditoría Externa",Consolidado!$M$5:$M$1000,"X",Consolidado!$H$5:$H$1000,IF($D$9="Todos","&gt;0",$D$9))),"00")&amp;IF($D$9="Todos","/"&amp;RIGHT(YEAR(_xlfn.MAXIFS(Consolidado!$B$5:$B$1000,Consolidado!$E$5:$E$1000,$B49,Consolidado!$C$5:$C$1000,"Auditoría Externa",Consolidado!$M$5:$M$1000,"X",Consolidado!$H$5:$H$1000,IF($D$9="Todos","&gt;0",$D$9))),2),""),""),""),IF(SUMIFS(Consolidado!$AD$5:$AD$1000,Consolidado!$E$5:$E$1000,$B49,Consolidado!$C$5:$C$1000,"SSF",Consolidado!$M$5:$M$1000,"X",Consolidado!$H$5:$H$1000,IF($D$9="Todos","&gt;0",$D$9))&gt;0,"SSF "&amp;TEXT(DAY(_xlfn.MINIFS(Consolidado!$B$5:$B$1000,Consolidado!$E$5:$E$1000,$B49,Consolidado!$C$5:$C$1000,"SSF",Consolidado!$M$5:$M$1000,"X",Consolidado!$H$5:$H$1000,IF($D$9="Todos","&gt;0",$D$9))),"00")&amp;"/"&amp;TEXT(MONTH(_xlfn.MINIFS(Consolidado!$B$5:$B$1000,Consolidado!$E$5:$E$1000,$B49,Consolidado!$C$5:$C$1000,"SSF",Consolidado!$M$5:$M$1000,"X",Consolidado!$H$5:$H$1000,IF($D$9="Todos","&gt;0",$D$9))),"00")&amp;IF($D$9="Todos","/"&amp;RIGHT(YEAR(_xlfn.MINIFS(Consolidado!$B$5:$B$1000,Consolidado!$E$5:$E$1000,$B49,Consolidado!$C$5:$C$1000,"SSF",Consolidado!$M$5:$M$1000,"X",Consolidado!$H$5:$H$1000,IF($D$9="Todos","&gt;0",$D$9))),2),"")&amp;IF(_xlfn.MAXIFS(Consolidado!$B$5:$B$1000,Consolidado!$E$5:$E$1000,$B49,Consolidado!$C$5:$C$1000,"SSF",Consolidado!$M$5:$M$1000,"X",Consolidado!$H$5:$H$1000,IF($D$9="Todos","&gt;0",$D$9))&lt;&gt;_xlfn.MINIFS(Consolidado!$B$5:$B$1000,Consolidado!$E$5:$E$1000,$B49,Consolidado!$C$5:$C$1000,"SSF",Consolidado!$M$5:$M$1000,"X",Consolidado!$H$5:$H$1000,IF($D$9="Todos","&gt;0",$D$9))," y "&amp;TEXT(DAY(_xlfn.MAXIFS(Consolidado!$B$5:$B$1000,Consolidado!$E$5:$E$1000,$B49,Consolidado!$C$5:$C$1000,"SSF",Consolidado!$M$5:$M$1000,"X",Consolidado!$H$5:$H$1000,IF($D$9="Todos","&gt;0",$D$9))),"00")&amp;"/"&amp;TEXT(MONTH(_xlfn.MAXIFS(Consolidado!$B$5:$B$1000,Consolidado!$E$5:$E$1000,$B49,Consolidado!$C$5:$C$1000,"SSF",Consolidado!$M$5:$M$1000,"X",Consolidado!$H$5:$H$1000,IF($D$9="Todos","&gt;0",$D$9))),"00")&amp;IF($D$9="Todos","/"&amp;RIGHT(YEAR(_xlfn.MAXIFS(Consolidado!$B$5:$B$1000,Consolidado!$E$5:$E$1000,$B49,Consolidado!$C$5:$C$1000,"SSF",Consolidado!$M$5:$M$1000,"X",Consolidado!$H$5:$H$1000,IF($D$9="Todos","&gt;0",$D$9))),2),""),""),""),IF(SUMIFS(Consolidado!$AD$5:$AD$1000,Consolidado!$E$5:$E$1000,$B49,Consolidado!$C$5:$C$1000,"Comité de Supervisión",Consolidado!$M$5:$M$1000,"X",Consolidado!$H$5:$H$1000,IF($D$9="Todos","&gt;0",$D$9))&gt;0,"Comité Sup. "&amp;TEXT(DAY(_xlfn.MINIFS(Consolidado!$B$5:$B$1000,Consolidado!$E$5:$E$1000,$B49,Consolidado!$C$5:$C$1000,"Comité de Supervisión",Consolidado!$M$5:$M$1000,"X",Consolidado!$H$5:$H$1000,IF($D$9="Todos","&gt;0",$D$9))),"00")&amp;"/"&amp;TEXT(MONTH(_xlfn.MINIFS(Consolidado!$B$5:$B$1000,Consolidado!$E$5:$E$1000,$B49,Consolidado!$C$5:$C$1000,"Comité de Supervisión",Consolidado!$M$5:$M$1000,"X",Consolidado!$H$5:$H$1000,IF($D$9="Todos","&gt;0",$D$9))),"00")&amp;IF($D$9="Todos","/"&amp;RIGHT(YEAR(_xlfn.MINIFS(Consolidado!$B$5:$B$1000,Consolidado!$E$5:$E$1000,$B49,Consolidado!$C$5:$C$1000,"Comité de Supervisión",Consolidado!$M$5:$M$1000,"X",Consolidado!$H$5:$H$1000,IF($D$9="Todos","&gt;0",$D$9))),2),"")&amp;IF(_xlfn.MAXIFS(Consolidado!$B$5:$B$1000,Consolidado!$E$5:$E$1000,$B49,Consolidado!$C$5:$C$1000,"Comité de Supervisión",Consolidado!$M$5:$M$1000,"X",Consolidado!$H$5:$H$1000,IF($D$9="Todos","&gt;0",$D$9))&lt;&gt;_xlfn.MINIFS(Consolidado!$B$5:$B$1000,Consolidado!$E$5:$E$1000,$B49,Consolidado!$C$5:$C$1000,"Comité de Supervisión",Consolidado!$M$5:$M$1000,"X",Consolidado!$H$5:$H$1000,IF($D$9="Todos","&gt;0",$D$9))," y "&amp;TEXT(DAY(_xlfn.MAXIFS(Consolidado!$B$5:$B$1000,Consolidado!$E$5:$E$1000,$B49,Consolidado!$C$5:$C$1000,"Comité de Supervisión",Consolidado!$M$5:$M$1000,"X",Consolidado!$H$5:$H$1000,IF($D$9="Todos","&gt;0",$D$9))),"00")&amp;"/"&amp;TEXT(MONTH(_xlfn.MAXIFS(Consolidado!$B$5:$B$1000,Consolidado!$E$5:$E$1000,$B49,Consolidado!$C$5:$C$1000,"Comité de Supervisión",Consolidado!$M$5:$M$1000,"X",Consolidado!$H$5:$H$1000,IF($D$9="Todos","&gt;0",$D$9))),"00")&amp;IF($D$9="Todos","/"&amp;RIGHT(YEAR(_xlfn.MAXIFS(Consolidado!$B$5:$B$1000,Consolidado!$E$5:$E$1000,$B49,Consolidado!$C$5:$C$1000,"Comité de Supervisión",Consolidado!$M$5:$M$1000,"X",Consolidado!$H$5:$H$1000,IF($D$9="Todos","&gt;0",$D$9))),2),""),""),""),IF(SUMIFS(Consolidado!$AD$5:$AD$1000,Consolidado!$E$5:$E$1000,$B49,Consolidado!$C$5:$C$1000,"Consejo de Administración",Consolidado!$M$5:$M$1000,"X",Consolidado!$H$5:$H$1000,IF($D$9="Todos","&gt;0",$D$9))&gt;0,"Consejo "&amp;TEXT(DAY(_xlfn.MINIFS(Consolidado!$B$5:$B$1000,Consolidado!$E$5:$E$1000,$B49,Consolidado!$C$5:$C$1000,"Consejo de Administración",Consolidado!$M$5:$M$1000,"X",Consolidado!$H$5:$H$1000,IF($D$9="Todos","&gt;0",$D$9))),"00")&amp;"/"&amp;TEXT(MONTH(_xlfn.MINIFS(Consolidado!$B$5:$B$1000,Consolidado!$E$5:$E$1000,$B49,Consolidado!$C$5:$C$1000,"Consejo de Administración",Consolidado!$M$5:$M$1000,"X",Consolidado!$H$5:$H$1000,IF($D$9="Todos","&gt;0",$D$9))),"00")&amp;IF($D$9="Todos","/"&amp;RIGHT(YEAR(_xlfn.MINIFS(Consolidado!$B$5:$B$1000,Consolidado!$E$5:$E$1000,$B49,Consolidado!$C$5:$C$1000,"Consejo de Administración",Consolidado!$M$5:$M$1000,"X",Consolidado!$H$5:$H$1000,IF($D$9="Todos","&gt;0",$D$9))),2),"")&amp;IF(_xlfn.MAXIFS(Consolidado!$B$5:$B$1000,Consolidado!$E$5:$E$1000,$B49,Consolidado!$C$5:$C$1000,"Consejo de Administración",Consolidado!$M$5:$M$1000,"X",Consolidado!$H$5:$H$1000,IF($D$9="Todos","&gt;0",$D$9))&lt;&gt;_xlfn.MINIFS(Consolidado!$B$5:$B$1000,Consolidado!$E$5:$E$1000,$B49,Consolidado!$C$5:$C$1000,"Consejo de Administración",Consolidado!$M$5:$M$1000,"X",Consolidado!$H$5:$H$1000,IF($D$9="Todos","&gt;0",$D$9))," y "&amp;TEXT(DAY(_xlfn.MAXIFS(Consolidado!$B$5:$B$1000,Consolidado!$E$5:$E$1000,$B49,Consolidado!$C$5:$C$1000,"Consejo de Administración",Consolidado!$M$5:$M$1000,"X",Consolidado!$H$5:$H$1000,IF($D$9="Todos","&gt;0",$D$9))),"00")&amp;"/"&amp;TEXT(MONTH(_xlfn.MAXIFS(Consolidado!$B$5:$B$1000,Consolidado!$E$5:$E$1000,$B49,Consolidado!$C$5:$C$1000,"Consejo de Administración",Consolidado!$M$5:$M$1000,"X",Consolidado!$H$5:$H$1000,IF($D$9="Todos","&gt;0",$D$9))),"00")&amp;IF($D$9="Todos","/"&amp;RIGHT(YEAR(_xlfn.MAXIFS(Consolidado!$B$5:$B$1000,Consolidado!$E$5:$E$1000,$B49,Consolidado!$C$5:$C$1000,"Consejo de Administración",Consolidado!$M$5:$M$1000,"X",Consolidado!$H$5:$H$1000,IF($D$9="Todos","&gt;0",$D$9))),2),""),""),""),IF(SUMIFS(Consolidado!$AD$5:$AD$1000,Consolidado!$E$5:$E$1000,$B49,Consolidado!$C$5:$C$1000,"Otros",Consolidado!$M$5:$M$1000,"X",Consolidado!$H$5:$H$1000,IF($D$9="Todos","&gt;0",$D$9))&gt;0,"Otros "&amp;TEXT(DAY(_xlfn.MINIFS(Consolidado!$B$5:$B$1000,Consolidado!$E$5:$E$1000,$B49,Consolidado!$C$5:$C$1000,"Otros",Consolidado!$M$5:$M$1000,"X",Consolidado!$H$5:$H$1000,IF($D$9="Todos","&gt;0",$D$9))),"00")&amp;"/"&amp;TEXT(MONTH(_xlfn.MINIFS(Consolidado!$B$5:$B$1000,Consolidado!$E$5:$E$1000,$B49,Consolidado!$C$5:$C$1000,"Otros",Consolidado!$M$5:$M$1000,"X",Consolidado!$H$5:$H$1000,IF($D$9="Todos","&gt;0",$D$9))),"00")&amp;IF($D$9="Todos","/"&amp;RIGHT(YEAR(_xlfn.MINIFS(Consolidado!$B$5:$B$1000,Consolidado!$E$5:$E$1000,$B49,Consolidado!$C$5:$C$1000,"Otros",Consolidado!$M$5:$M$1000,"X",Consolidado!$H$5:$H$1000,IF($D$9="Todos","&gt;0",$D$9))),2),"")&amp;IF(_xlfn.MAXIFS(Consolidado!$B$5:$B$1000,Consolidado!$E$5:$E$1000,$B49,Consolidado!$C$5:$C$1000,"Otros",Consolidado!$M$5:$M$1000,"X",Consolidado!$H$5:$H$1000,IF($D$9="Todos","&gt;0",$D$9))&lt;&gt;_xlfn.MINIFS(Consolidado!$B$5:$B$1000,Consolidado!$E$5:$E$1000,$B49,Consolidado!$C$5:$C$1000,"Otros",Consolidado!$M$5:$M$1000,"X",Consolidado!$H$5:$H$1000,IF($D$9="Todos","&gt;0",$D$9))," y "&amp;TEXT(DAY(_xlfn.MAXIFS(Consolidado!$B$5:$B$1000,Consolidado!$E$5:$E$1000,$B49,Consolidado!$C$5:$C$1000,"Otros",Consolidado!$M$5:$M$1000,"X",Consolidado!$H$5:$H$1000,IF($D$9="Todos","&gt;0",$D$9))),"00")&amp;"/"&amp;TEXT(MONTH(_xlfn.MAXIFS(Consolidado!$B$5:$B$1000,Consolidado!$E$5:$E$1000,$B49,Consolidado!$C$5:$C$1000,"Otros",Consolidado!$M$5:$M$1000,"X",Consolidado!$H$5:$H$1000,IF($D$9="Todos","&gt;0",$D$9))),"00")&amp;IF($D$9="Todos","/"&amp;RIGHT(YEAR(_xlfn.MAXIFS(Consolidado!$B$5:$B$1000,Consolidado!$E$5:$E$1000,$B49,Consolidado!$C$5:$C$1000,"Otros",Consolidado!$M$5:$M$1000,"X",Consolidado!$H$5:$H$1000,IF($D$9="Todos","&gt;0",$D$9))),2),""),""),""))</f>
        <v/>
      </c>
      <c r="P49" s="37" t="str">
        <f aca="false">_xlfn.TEXTJOIN(" +"&amp;CHAR(10),TRUE(),IF(SUMIFS(Consolidado!$AD$5:$AD$1000,Consolidado!$E$5:$E$1000,$B49,Consolidado!$C$5:$C$1000,"Auditoría Interna",Consolidado!$N$5:$N$1000,"X",Consolidado!$H$5:$H$1000,IF($D$9="Todos","&gt;0",$D$9))&gt;0,"Interna "&amp;TEXT(DAY(_xlfn.MINIFS(Consolidado!$B$5:$B$1000,Consolidado!$E$5:$E$1000,$B49,Consolidado!$C$5:$C$1000,"Auditoría Interna",Consolidado!$N$5:$N$1000,"X",Consolidado!$H$5:$H$1000,IF($D$9="Todos","&gt;0",$D$9))),"00")&amp;"/"&amp;TEXT(MONTH(_xlfn.MINIFS(Consolidado!$B$5:$B$1000,Consolidado!$E$5:$E$1000,$B49,Consolidado!$C$5:$C$1000,"Auditoría Interna",Consolidado!$N$5:$N$1000,"X",Consolidado!$H$5:$H$1000,IF($D$9="Todos","&gt;0",$D$9))),"00")&amp;IF($D$9="Todos","/"&amp;RIGHT(YEAR(_xlfn.MINIFS(Consolidado!$B$5:$B$1000,Consolidado!$E$5:$E$1000,$B49,Consolidado!$C$5:$C$1000,"Auditoría Interna",Consolidado!$N$5:$N$1000,"X",Consolidado!$H$5:$H$1000,IF($D$9="Todos","&gt;0",$D$9))),2),"")&amp;IF(_xlfn.MAXIFS(Consolidado!$B$5:$B$1000,Consolidado!$E$5:$E$1000,$B49,Consolidado!$C$5:$C$1000,"Auditoría Interna",Consolidado!$N$5:$N$1000,"X",Consolidado!$H$5:$H$1000,IF($D$9="Todos","&gt;0",$D$9))&lt;&gt;_xlfn.MINIFS(Consolidado!$B$5:$B$1000,Consolidado!$E$5:$E$1000,$B49,Consolidado!$C$5:$C$1000,"Auditoría Interna",Consolidado!$N$5:$N$1000,"X",Consolidado!$H$5:$H$1000,IF($D$9="Todos","&gt;0",$D$9))," y "&amp;TEXT(DAY(_xlfn.MAXIFS(Consolidado!$B$5:$B$1000,Consolidado!$E$5:$E$1000,$B49,Consolidado!$C$5:$C$1000,"Auditoría Interna",Consolidado!$N$5:$N$1000,"X",Consolidado!$H$5:$H$1000,IF($D$9="Todos","&gt;0",$D$9))),"00")&amp;"/"&amp;TEXT(MONTH(_xlfn.MAXIFS(Consolidado!$B$5:$B$1000,Consolidado!$E$5:$E$1000,$B49,Consolidado!$C$5:$C$1000,"Auditoría Interna",Consolidado!$N$5:$N$1000,"X",Consolidado!$H$5:$H$1000,IF($D$9="Todos","&gt;0",$D$9))),"00")&amp;IF($D$9="Todos","/"&amp;RIGHT(YEAR(_xlfn.MAXIFS(Consolidado!$B$5:$B$1000,Consolidado!$E$5:$E$1000,$B49,Consolidado!$C$5:$C$1000,"Auditoría Interna",Consolidado!$N$5:$N$1000,"X",Consolidado!$H$5:$H$1000,IF($D$9="Todos","&gt;0",$D$9))),2),""),""),""),IF(SUMIFS(Consolidado!$AD$5:$AD$1000,Consolidado!$E$5:$E$1000,$B49,Consolidado!$C$5:$C$1000,"Auditoría Externa",Consolidado!$N$5:$N$1000,"X",Consolidado!$H$5:$H$1000,IF($D$9="Todos","&gt;0",$D$9))&gt;0,"Externa "&amp;TEXT(DAY(_xlfn.MINIFS(Consolidado!$B$5:$B$1000,Consolidado!$E$5:$E$1000,$B49,Consolidado!$C$5:$C$1000,"Auditoría Externa",Consolidado!$N$5:$N$1000,"X",Consolidado!$H$5:$H$1000,IF($D$9="Todos","&gt;0",$D$9))),"00")&amp;"/"&amp;TEXT(MONTH(_xlfn.MINIFS(Consolidado!$B$5:$B$1000,Consolidado!$E$5:$E$1000,$B49,Consolidado!$C$5:$C$1000,"Auditoría Externa",Consolidado!$N$5:$N$1000,"X",Consolidado!$H$5:$H$1000,IF($D$9="Todos","&gt;0",$D$9))),"00")&amp;IF($D$9="Todos","/"&amp;RIGHT(YEAR(_xlfn.MINIFS(Consolidado!$B$5:$B$1000,Consolidado!$E$5:$E$1000,$B49,Consolidado!$C$5:$C$1000,"Auditoría Externa",Consolidado!$N$5:$N$1000,"X",Consolidado!$H$5:$H$1000,IF($D$9="Todos","&gt;0",$D$9))),2),"")&amp;IF(_xlfn.MAXIFS(Consolidado!$B$5:$B$1000,Consolidado!$E$5:$E$1000,$B49,Consolidado!$C$5:$C$1000,"Auditoría Externa",Consolidado!$N$5:$N$1000,"X",Consolidado!$H$5:$H$1000,IF($D$9="Todos","&gt;0",$D$9))&lt;&gt;_xlfn.MINIFS(Consolidado!$B$5:$B$1000,Consolidado!$E$5:$E$1000,$B49,Consolidado!$C$5:$C$1000,"Auditoría Externa",Consolidado!$N$5:$N$1000,"X",Consolidado!$H$5:$H$1000,IF($D$9="Todos","&gt;0",$D$9))," y "&amp;TEXT(DAY(_xlfn.MAXIFS(Consolidado!$B$5:$B$1000,Consolidado!$E$5:$E$1000,$B49,Consolidado!$C$5:$C$1000,"Auditoría Externa",Consolidado!$N$5:$N$1000,"X",Consolidado!$H$5:$H$1000,IF($D$9="Todos","&gt;0",$D$9))),"00")&amp;"/"&amp;TEXT(MONTH(_xlfn.MAXIFS(Consolidado!$B$5:$B$1000,Consolidado!$E$5:$E$1000,$B49,Consolidado!$C$5:$C$1000,"Auditoría Externa",Consolidado!$N$5:$N$1000,"X",Consolidado!$H$5:$H$1000,IF($D$9="Todos","&gt;0",$D$9))),"00")&amp;IF($D$9="Todos","/"&amp;RIGHT(YEAR(_xlfn.MAXIFS(Consolidado!$B$5:$B$1000,Consolidado!$E$5:$E$1000,$B49,Consolidado!$C$5:$C$1000,"Auditoría Externa",Consolidado!$N$5:$N$1000,"X",Consolidado!$H$5:$H$1000,IF($D$9="Todos","&gt;0",$D$9))),2),""),""),""),IF(SUMIFS(Consolidado!$AD$5:$AD$1000,Consolidado!$E$5:$E$1000,$B49,Consolidado!$C$5:$C$1000,"SSF",Consolidado!$N$5:$N$1000,"X",Consolidado!$H$5:$H$1000,IF($D$9="Todos","&gt;0",$D$9))&gt;0,"SSF "&amp;TEXT(DAY(_xlfn.MINIFS(Consolidado!$B$5:$B$1000,Consolidado!$E$5:$E$1000,$B49,Consolidado!$C$5:$C$1000,"SSF",Consolidado!$N$5:$N$1000,"X",Consolidado!$H$5:$H$1000,IF($D$9="Todos","&gt;0",$D$9))),"00")&amp;"/"&amp;TEXT(MONTH(_xlfn.MINIFS(Consolidado!$B$5:$B$1000,Consolidado!$E$5:$E$1000,$B49,Consolidado!$C$5:$C$1000,"SSF",Consolidado!$N$5:$N$1000,"X",Consolidado!$H$5:$H$1000,IF($D$9="Todos","&gt;0",$D$9))),"00")&amp;IF($D$9="Todos","/"&amp;RIGHT(YEAR(_xlfn.MINIFS(Consolidado!$B$5:$B$1000,Consolidado!$E$5:$E$1000,$B49,Consolidado!$C$5:$C$1000,"SSF",Consolidado!$N$5:$N$1000,"X",Consolidado!$H$5:$H$1000,IF($D$9="Todos","&gt;0",$D$9))),2),"")&amp;IF(_xlfn.MAXIFS(Consolidado!$B$5:$B$1000,Consolidado!$E$5:$E$1000,$B49,Consolidado!$C$5:$C$1000,"SSF",Consolidado!$N$5:$N$1000,"X",Consolidado!$H$5:$H$1000,IF($D$9="Todos","&gt;0",$D$9))&lt;&gt;_xlfn.MINIFS(Consolidado!$B$5:$B$1000,Consolidado!$E$5:$E$1000,$B49,Consolidado!$C$5:$C$1000,"SSF",Consolidado!$N$5:$N$1000,"X",Consolidado!$H$5:$H$1000,IF($D$9="Todos","&gt;0",$D$9))," y "&amp;TEXT(DAY(_xlfn.MAXIFS(Consolidado!$B$5:$B$1000,Consolidado!$E$5:$E$1000,$B49,Consolidado!$C$5:$C$1000,"SSF",Consolidado!$N$5:$N$1000,"X",Consolidado!$H$5:$H$1000,IF($D$9="Todos","&gt;0",$D$9))),"00")&amp;"/"&amp;TEXT(MONTH(_xlfn.MAXIFS(Consolidado!$B$5:$B$1000,Consolidado!$E$5:$E$1000,$B49,Consolidado!$C$5:$C$1000,"SSF",Consolidado!$N$5:$N$1000,"X",Consolidado!$H$5:$H$1000,IF($D$9="Todos","&gt;0",$D$9))),"00")&amp;IF($D$9="Todos","/"&amp;RIGHT(YEAR(_xlfn.MAXIFS(Consolidado!$B$5:$B$1000,Consolidado!$E$5:$E$1000,$B49,Consolidado!$C$5:$C$1000,"SSF",Consolidado!$N$5:$N$1000,"X",Consolidado!$H$5:$H$1000,IF($D$9="Todos","&gt;0",$D$9))),2),""),""),""),IF(SUMIFS(Consolidado!$AD$5:$AD$1000,Consolidado!$E$5:$E$1000,$B49,Consolidado!$C$5:$C$1000,"Comité de Supervisión",Consolidado!$N$5:$N$1000,"X",Consolidado!$H$5:$H$1000,IF($D$9="Todos","&gt;0",$D$9))&gt;0,"Comité Sup. "&amp;TEXT(DAY(_xlfn.MINIFS(Consolidado!$B$5:$B$1000,Consolidado!$E$5:$E$1000,$B49,Consolidado!$C$5:$C$1000,"Comité de Supervisión",Consolidado!$N$5:$N$1000,"X",Consolidado!$H$5:$H$1000,IF($D$9="Todos","&gt;0",$D$9))),"00")&amp;"/"&amp;TEXT(MONTH(_xlfn.MINIFS(Consolidado!$B$5:$B$1000,Consolidado!$E$5:$E$1000,$B49,Consolidado!$C$5:$C$1000,"Comité de Supervisión",Consolidado!$N$5:$N$1000,"X",Consolidado!$H$5:$H$1000,IF($D$9="Todos","&gt;0",$D$9))),"00")&amp;IF($D$9="Todos","/"&amp;RIGHT(YEAR(_xlfn.MINIFS(Consolidado!$B$5:$B$1000,Consolidado!$E$5:$E$1000,$B49,Consolidado!$C$5:$C$1000,"Comité de Supervisión",Consolidado!$N$5:$N$1000,"X",Consolidado!$H$5:$H$1000,IF($D$9="Todos","&gt;0",$D$9))),2),"")&amp;IF(_xlfn.MAXIFS(Consolidado!$B$5:$B$1000,Consolidado!$E$5:$E$1000,$B49,Consolidado!$C$5:$C$1000,"Comité de Supervisión",Consolidado!$N$5:$N$1000,"X",Consolidado!$H$5:$H$1000,IF($D$9="Todos","&gt;0",$D$9))&lt;&gt;_xlfn.MINIFS(Consolidado!$B$5:$B$1000,Consolidado!$E$5:$E$1000,$B49,Consolidado!$C$5:$C$1000,"Comité de Supervisión",Consolidado!$N$5:$N$1000,"X",Consolidado!$H$5:$H$1000,IF($D$9="Todos","&gt;0",$D$9))," y "&amp;TEXT(DAY(_xlfn.MAXIFS(Consolidado!$B$5:$B$1000,Consolidado!$E$5:$E$1000,$B49,Consolidado!$C$5:$C$1000,"Comité de Supervisión",Consolidado!$N$5:$N$1000,"X",Consolidado!$H$5:$H$1000,IF($D$9="Todos","&gt;0",$D$9))),"00")&amp;"/"&amp;TEXT(MONTH(_xlfn.MAXIFS(Consolidado!$B$5:$B$1000,Consolidado!$E$5:$E$1000,$B49,Consolidado!$C$5:$C$1000,"Comité de Supervisión",Consolidado!$N$5:$N$1000,"X",Consolidado!$H$5:$H$1000,IF($D$9="Todos","&gt;0",$D$9))),"00")&amp;IF($D$9="Todos","/"&amp;RIGHT(YEAR(_xlfn.MAXIFS(Consolidado!$B$5:$B$1000,Consolidado!$E$5:$E$1000,$B49,Consolidado!$C$5:$C$1000,"Comité de Supervisión",Consolidado!$N$5:$N$1000,"X",Consolidado!$H$5:$H$1000,IF($D$9="Todos","&gt;0",$D$9))),2),""),""),""),IF(SUMIFS(Consolidado!$AD$5:$AD$1000,Consolidado!$E$5:$E$1000,$B49,Consolidado!$C$5:$C$1000,"Consejo de Administración",Consolidado!$N$5:$N$1000,"X",Consolidado!$H$5:$H$1000,IF($D$9="Todos","&gt;0",$D$9))&gt;0,"Consejo "&amp;TEXT(DAY(_xlfn.MINIFS(Consolidado!$B$5:$B$1000,Consolidado!$E$5:$E$1000,$B49,Consolidado!$C$5:$C$1000,"Consejo de Administración",Consolidado!$N$5:$N$1000,"X",Consolidado!$H$5:$H$1000,IF($D$9="Todos","&gt;0",$D$9))),"00")&amp;"/"&amp;TEXT(MONTH(_xlfn.MINIFS(Consolidado!$B$5:$B$1000,Consolidado!$E$5:$E$1000,$B49,Consolidado!$C$5:$C$1000,"Consejo de Administración",Consolidado!$N$5:$N$1000,"X",Consolidado!$H$5:$H$1000,IF($D$9="Todos","&gt;0",$D$9))),"00")&amp;IF($D$9="Todos","/"&amp;RIGHT(YEAR(_xlfn.MINIFS(Consolidado!$B$5:$B$1000,Consolidado!$E$5:$E$1000,$B49,Consolidado!$C$5:$C$1000,"Consejo de Administración",Consolidado!$N$5:$N$1000,"X",Consolidado!$H$5:$H$1000,IF($D$9="Todos","&gt;0",$D$9))),2),"")&amp;IF(_xlfn.MAXIFS(Consolidado!$B$5:$B$1000,Consolidado!$E$5:$E$1000,$B49,Consolidado!$C$5:$C$1000,"Consejo de Administración",Consolidado!$N$5:$N$1000,"X",Consolidado!$H$5:$H$1000,IF($D$9="Todos","&gt;0",$D$9))&lt;&gt;_xlfn.MINIFS(Consolidado!$B$5:$B$1000,Consolidado!$E$5:$E$1000,$B49,Consolidado!$C$5:$C$1000,"Consejo de Administración",Consolidado!$N$5:$N$1000,"X",Consolidado!$H$5:$H$1000,IF($D$9="Todos","&gt;0",$D$9))," y "&amp;TEXT(DAY(_xlfn.MAXIFS(Consolidado!$B$5:$B$1000,Consolidado!$E$5:$E$1000,$B49,Consolidado!$C$5:$C$1000,"Consejo de Administración",Consolidado!$N$5:$N$1000,"X",Consolidado!$H$5:$H$1000,IF($D$9="Todos","&gt;0",$D$9))),"00")&amp;"/"&amp;TEXT(MONTH(_xlfn.MAXIFS(Consolidado!$B$5:$B$1000,Consolidado!$E$5:$E$1000,$B49,Consolidado!$C$5:$C$1000,"Consejo de Administración",Consolidado!$N$5:$N$1000,"X",Consolidado!$H$5:$H$1000,IF($D$9="Todos","&gt;0",$D$9))),"00")&amp;IF($D$9="Todos","/"&amp;RIGHT(YEAR(_xlfn.MAXIFS(Consolidado!$B$5:$B$1000,Consolidado!$E$5:$E$1000,$B49,Consolidado!$C$5:$C$1000,"Consejo de Administración",Consolidado!$N$5:$N$1000,"X",Consolidado!$H$5:$H$1000,IF($D$9="Todos","&gt;0",$D$9))),2),""),""),""),IF(SUMIFS(Consolidado!$AD$5:$AD$1000,Consolidado!$E$5:$E$1000,$B49,Consolidado!$C$5:$C$1000,"Otros",Consolidado!$N$5:$N$1000,"X",Consolidado!$H$5:$H$1000,IF($D$9="Todos","&gt;0",$D$9))&gt;0,"Otros "&amp;TEXT(DAY(_xlfn.MINIFS(Consolidado!$B$5:$B$1000,Consolidado!$E$5:$E$1000,$B49,Consolidado!$C$5:$C$1000,"Otros",Consolidado!$N$5:$N$1000,"X",Consolidado!$H$5:$H$1000,IF($D$9="Todos","&gt;0",$D$9))),"00")&amp;"/"&amp;TEXT(MONTH(_xlfn.MINIFS(Consolidado!$B$5:$B$1000,Consolidado!$E$5:$E$1000,$B49,Consolidado!$C$5:$C$1000,"Otros",Consolidado!$N$5:$N$1000,"X",Consolidado!$H$5:$H$1000,IF($D$9="Todos","&gt;0",$D$9))),"00")&amp;IF($D$9="Todos","/"&amp;RIGHT(YEAR(_xlfn.MINIFS(Consolidado!$B$5:$B$1000,Consolidado!$E$5:$E$1000,$B49,Consolidado!$C$5:$C$1000,"Otros",Consolidado!$N$5:$N$1000,"X",Consolidado!$H$5:$H$1000,IF($D$9="Todos","&gt;0",$D$9))),2),"")&amp;IF(_xlfn.MAXIFS(Consolidado!$B$5:$B$1000,Consolidado!$E$5:$E$1000,$B49,Consolidado!$C$5:$C$1000,"Otros",Consolidado!$N$5:$N$1000,"X",Consolidado!$H$5:$H$1000,IF($D$9="Todos","&gt;0",$D$9))&lt;&gt;_xlfn.MINIFS(Consolidado!$B$5:$B$1000,Consolidado!$E$5:$E$1000,$B49,Consolidado!$C$5:$C$1000,"Otros",Consolidado!$N$5:$N$1000,"X",Consolidado!$H$5:$H$1000,IF($D$9="Todos","&gt;0",$D$9))," y "&amp;TEXT(DAY(_xlfn.MAXIFS(Consolidado!$B$5:$B$1000,Consolidado!$E$5:$E$1000,$B49,Consolidado!$C$5:$C$1000,"Otros",Consolidado!$N$5:$N$1000,"X",Consolidado!$H$5:$H$1000,IF($D$9="Todos","&gt;0",$D$9))),"00")&amp;"/"&amp;TEXT(MONTH(_xlfn.MAXIFS(Consolidado!$B$5:$B$1000,Consolidado!$E$5:$E$1000,$B49,Consolidado!$C$5:$C$1000,"Otros",Consolidado!$N$5:$N$1000,"X",Consolidado!$H$5:$H$1000,IF($D$9="Todos","&gt;0",$D$9))),"00")&amp;IF($D$9="Todos","/"&amp;RIGHT(YEAR(_xlfn.MAXIFS(Consolidado!$B$5:$B$1000,Consolidado!$E$5:$E$1000,$B49,Consolidado!$C$5:$C$1000,"Otros",Consolidado!$N$5:$N$1000,"X",Consolidado!$H$5:$H$1000,IF($D$9="Todos","&gt;0",$D$9))),2),""),""),""))</f>
        <v/>
      </c>
      <c r="Q49" s="37" t="str">
        <f aca="false">_xlfn.TEXTJOIN(" +"&amp;CHAR(10),TRUE(),IF(SUMIFS(Consolidado!$AD$5:$AD$1000,Consolidado!$E$5:$E$1000,$B49,Consolidado!$C$5:$C$1000,"Auditoría Interna",Consolidado!$O$5:$O$1000,"X",Consolidado!$H$5:$H$1000,IF($D$9="Todos","&gt;0",$D$9))&gt;0,"Interna "&amp;TEXT(DAY(_xlfn.MINIFS(Consolidado!$B$5:$B$1000,Consolidado!$E$5:$E$1000,$B49,Consolidado!$C$5:$C$1000,"Auditoría Interna",Consolidado!$O$5:$O$1000,"X",Consolidado!$H$5:$H$1000,IF($D$9="Todos","&gt;0",$D$9))),"00")&amp;"/"&amp;TEXT(MONTH(_xlfn.MINIFS(Consolidado!$B$5:$B$1000,Consolidado!$E$5:$E$1000,$B49,Consolidado!$C$5:$C$1000,"Auditoría Interna",Consolidado!$O$5:$O$1000,"X",Consolidado!$H$5:$H$1000,IF($D$9="Todos","&gt;0",$D$9))),"00")&amp;IF($D$9="Todos","/"&amp;RIGHT(YEAR(_xlfn.MINIFS(Consolidado!$B$5:$B$1000,Consolidado!$E$5:$E$1000,$B49,Consolidado!$C$5:$C$1000,"Auditoría Interna",Consolidado!$O$5:$O$1000,"X",Consolidado!$H$5:$H$1000,IF($D$9="Todos","&gt;0",$D$9))),2),"")&amp;IF(_xlfn.MAXIFS(Consolidado!$B$5:$B$1000,Consolidado!$E$5:$E$1000,$B49,Consolidado!$C$5:$C$1000,"Auditoría Interna",Consolidado!$O$5:$O$1000,"X",Consolidado!$H$5:$H$1000,IF($D$9="Todos","&gt;0",$D$9))&lt;&gt;_xlfn.MINIFS(Consolidado!$B$5:$B$1000,Consolidado!$E$5:$E$1000,$B49,Consolidado!$C$5:$C$1000,"Auditoría Interna",Consolidado!$O$5:$O$1000,"X",Consolidado!$H$5:$H$1000,IF($D$9="Todos","&gt;0",$D$9))," y "&amp;TEXT(DAY(_xlfn.MAXIFS(Consolidado!$B$5:$B$1000,Consolidado!$E$5:$E$1000,$B49,Consolidado!$C$5:$C$1000,"Auditoría Interna",Consolidado!$O$5:$O$1000,"X",Consolidado!$H$5:$H$1000,IF($D$9="Todos","&gt;0",$D$9))),"00")&amp;"/"&amp;TEXT(MONTH(_xlfn.MAXIFS(Consolidado!$B$5:$B$1000,Consolidado!$E$5:$E$1000,$B49,Consolidado!$C$5:$C$1000,"Auditoría Interna",Consolidado!$O$5:$O$1000,"X",Consolidado!$H$5:$H$1000,IF($D$9="Todos","&gt;0",$D$9))),"00")&amp;IF($D$9="Todos","/"&amp;RIGHT(YEAR(_xlfn.MAXIFS(Consolidado!$B$5:$B$1000,Consolidado!$E$5:$E$1000,$B49,Consolidado!$C$5:$C$1000,"Auditoría Interna",Consolidado!$O$5:$O$1000,"X",Consolidado!$H$5:$H$1000,IF($D$9="Todos","&gt;0",$D$9))),2),""),""),""),IF(SUMIFS(Consolidado!$AD$5:$AD$1000,Consolidado!$E$5:$E$1000,$B49,Consolidado!$C$5:$C$1000,"Auditoría Externa",Consolidado!$O$5:$O$1000,"X",Consolidado!$H$5:$H$1000,IF($D$9="Todos","&gt;0",$D$9))&gt;0,"Externa "&amp;TEXT(DAY(_xlfn.MINIFS(Consolidado!$B$5:$B$1000,Consolidado!$E$5:$E$1000,$B49,Consolidado!$C$5:$C$1000,"Auditoría Externa",Consolidado!$O$5:$O$1000,"X",Consolidado!$H$5:$H$1000,IF($D$9="Todos","&gt;0",$D$9))),"00")&amp;"/"&amp;TEXT(MONTH(_xlfn.MINIFS(Consolidado!$B$5:$B$1000,Consolidado!$E$5:$E$1000,$B49,Consolidado!$C$5:$C$1000,"Auditoría Externa",Consolidado!$O$5:$O$1000,"X",Consolidado!$H$5:$H$1000,IF($D$9="Todos","&gt;0",$D$9))),"00")&amp;IF($D$9="Todos","/"&amp;RIGHT(YEAR(_xlfn.MINIFS(Consolidado!$B$5:$B$1000,Consolidado!$E$5:$E$1000,$B49,Consolidado!$C$5:$C$1000,"Auditoría Externa",Consolidado!$O$5:$O$1000,"X",Consolidado!$H$5:$H$1000,IF($D$9="Todos","&gt;0",$D$9))),2),"")&amp;IF(_xlfn.MAXIFS(Consolidado!$B$5:$B$1000,Consolidado!$E$5:$E$1000,$B49,Consolidado!$C$5:$C$1000,"Auditoría Externa",Consolidado!$O$5:$O$1000,"X",Consolidado!$H$5:$H$1000,IF($D$9="Todos","&gt;0",$D$9))&lt;&gt;_xlfn.MINIFS(Consolidado!$B$5:$B$1000,Consolidado!$E$5:$E$1000,$B49,Consolidado!$C$5:$C$1000,"Auditoría Externa",Consolidado!$O$5:$O$1000,"X",Consolidado!$H$5:$H$1000,IF($D$9="Todos","&gt;0",$D$9))," y "&amp;TEXT(DAY(_xlfn.MAXIFS(Consolidado!$B$5:$B$1000,Consolidado!$E$5:$E$1000,$B49,Consolidado!$C$5:$C$1000,"Auditoría Externa",Consolidado!$O$5:$O$1000,"X",Consolidado!$H$5:$H$1000,IF($D$9="Todos","&gt;0",$D$9))),"00")&amp;"/"&amp;TEXT(MONTH(_xlfn.MAXIFS(Consolidado!$B$5:$B$1000,Consolidado!$E$5:$E$1000,$B49,Consolidado!$C$5:$C$1000,"Auditoría Externa",Consolidado!$O$5:$O$1000,"X",Consolidado!$H$5:$H$1000,IF($D$9="Todos","&gt;0",$D$9))),"00")&amp;IF($D$9="Todos","/"&amp;RIGHT(YEAR(_xlfn.MAXIFS(Consolidado!$B$5:$B$1000,Consolidado!$E$5:$E$1000,$B49,Consolidado!$C$5:$C$1000,"Auditoría Externa",Consolidado!$O$5:$O$1000,"X",Consolidado!$H$5:$H$1000,IF($D$9="Todos","&gt;0",$D$9))),2),""),""),""),IF(SUMIFS(Consolidado!$AD$5:$AD$1000,Consolidado!$E$5:$E$1000,$B49,Consolidado!$C$5:$C$1000,"SSF",Consolidado!$O$5:$O$1000,"X",Consolidado!$H$5:$H$1000,IF($D$9="Todos","&gt;0",$D$9))&gt;0,"SSF "&amp;TEXT(DAY(_xlfn.MINIFS(Consolidado!$B$5:$B$1000,Consolidado!$E$5:$E$1000,$B49,Consolidado!$C$5:$C$1000,"SSF",Consolidado!$O$5:$O$1000,"X",Consolidado!$H$5:$H$1000,IF($D$9="Todos","&gt;0",$D$9))),"00")&amp;"/"&amp;TEXT(MONTH(_xlfn.MINIFS(Consolidado!$B$5:$B$1000,Consolidado!$E$5:$E$1000,$B49,Consolidado!$C$5:$C$1000,"SSF",Consolidado!$O$5:$O$1000,"X",Consolidado!$H$5:$H$1000,IF($D$9="Todos","&gt;0",$D$9))),"00")&amp;IF($D$9="Todos","/"&amp;RIGHT(YEAR(_xlfn.MINIFS(Consolidado!$B$5:$B$1000,Consolidado!$E$5:$E$1000,$B49,Consolidado!$C$5:$C$1000,"SSF",Consolidado!$O$5:$O$1000,"X",Consolidado!$H$5:$H$1000,IF($D$9="Todos","&gt;0",$D$9))),2),"")&amp;IF(_xlfn.MAXIFS(Consolidado!$B$5:$B$1000,Consolidado!$E$5:$E$1000,$B49,Consolidado!$C$5:$C$1000,"SSF",Consolidado!$O$5:$O$1000,"X",Consolidado!$H$5:$H$1000,IF($D$9="Todos","&gt;0",$D$9))&lt;&gt;_xlfn.MINIFS(Consolidado!$B$5:$B$1000,Consolidado!$E$5:$E$1000,$B49,Consolidado!$C$5:$C$1000,"SSF",Consolidado!$O$5:$O$1000,"X",Consolidado!$H$5:$H$1000,IF($D$9="Todos","&gt;0",$D$9))," y "&amp;TEXT(DAY(_xlfn.MAXIFS(Consolidado!$B$5:$B$1000,Consolidado!$E$5:$E$1000,$B49,Consolidado!$C$5:$C$1000,"SSF",Consolidado!$O$5:$O$1000,"X",Consolidado!$H$5:$H$1000,IF($D$9="Todos","&gt;0",$D$9))),"00")&amp;"/"&amp;TEXT(MONTH(_xlfn.MAXIFS(Consolidado!$B$5:$B$1000,Consolidado!$E$5:$E$1000,$B49,Consolidado!$C$5:$C$1000,"SSF",Consolidado!$O$5:$O$1000,"X",Consolidado!$H$5:$H$1000,IF($D$9="Todos","&gt;0",$D$9))),"00")&amp;IF($D$9="Todos","/"&amp;RIGHT(YEAR(_xlfn.MAXIFS(Consolidado!$B$5:$B$1000,Consolidado!$E$5:$E$1000,$B49,Consolidado!$C$5:$C$1000,"SSF",Consolidado!$O$5:$O$1000,"X",Consolidado!$H$5:$H$1000,IF($D$9="Todos","&gt;0",$D$9))),2),""),""),""),IF(SUMIFS(Consolidado!$AD$5:$AD$1000,Consolidado!$E$5:$E$1000,$B49,Consolidado!$C$5:$C$1000,"Comité de Supervisión",Consolidado!$O$5:$O$1000,"X",Consolidado!$H$5:$H$1000,IF($D$9="Todos","&gt;0",$D$9))&gt;0,"Comité Sup. "&amp;TEXT(DAY(_xlfn.MINIFS(Consolidado!$B$5:$B$1000,Consolidado!$E$5:$E$1000,$B49,Consolidado!$C$5:$C$1000,"Comité de Supervisión",Consolidado!$O$5:$O$1000,"X",Consolidado!$H$5:$H$1000,IF($D$9="Todos","&gt;0",$D$9))),"00")&amp;"/"&amp;TEXT(MONTH(_xlfn.MINIFS(Consolidado!$B$5:$B$1000,Consolidado!$E$5:$E$1000,$B49,Consolidado!$C$5:$C$1000,"Comité de Supervisión",Consolidado!$O$5:$O$1000,"X",Consolidado!$H$5:$H$1000,IF($D$9="Todos","&gt;0",$D$9))),"00")&amp;IF($D$9="Todos","/"&amp;RIGHT(YEAR(_xlfn.MINIFS(Consolidado!$B$5:$B$1000,Consolidado!$E$5:$E$1000,$B49,Consolidado!$C$5:$C$1000,"Comité de Supervisión",Consolidado!$O$5:$O$1000,"X",Consolidado!$H$5:$H$1000,IF($D$9="Todos","&gt;0",$D$9))),2),"")&amp;IF(_xlfn.MAXIFS(Consolidado!$B$5:$B$1000,Consolidado!$E$5:$E$1000,$B49,Consolidado!$C$5:$C$1000,"Comité de Supervisión",Consolidado!$O$5:$O$1000,"X",Consolidado!$H$5:$H$1000,IF($D$9="Todos","&gt;0",$D$9))&lt;&gt;_xlfn.MINIFS(Consolidado!$B$5:$B$1000,Consolidado!$E$5:$E$1000,$B49,Consolidado!$C$5:$C$1000,"Comité de Supervisión",Consolidado!$O$5:$O$1000,"X",Consolidado!$H$5:$H$1000,IF($D$9="Todos","&gt;0",$D$9))," y "&amp;TEXT(DAY(_xlfn.MAXIFS(Consolidado!$B$5:$B$1000,Consolidado!$E$5:$E$1000,$B49,Consolidado!$C$5:$C$1000,"Comité de Supervisión",Consolidado!$O$5:$O$1000,"X",Consolidado!$H$5:$H$1000,IF($D$9="Todos","&gt;0",$D$9))),"00")&amp;"/"&amp;TEXT(MONTH(_xlfn.MAXIFS(Consolidado!$B$5:$B$1000,Consolidado!$E$5:$E$1000,$B49,Consolidado!$C$5:$C$1000,"Comité de Supervisión",Consolidado!$O$5:$O$1000,"X",Consolidado!$H$5:$H$1000,IF($D$9="Todos","&gt;0",$D$9))),"00")&amp;IF($D$9="Todos","/"&amp;RIGHT(YEAR(_xlfn.MAXIFS(Consolidado!$B$5:$B$1000,Consolidado!$E$5:$E$1000,$B49,Consolidado!$C$5:$C$1000,"Comité de Supervisión",Consolidado!$O$5:$O$1000,"X",Consolidado!$H$5:$H$1000,IF($D$9="Todos","&gt;0",$D$9))),2),""),""),""),IF(SUMIFS(Consolidado!$AD$5:$AD$1000,Consolidado!$E$5:$E$1000,$B49,Consolidado!$C$5:$C$1000,"Consejo de Administración",Consolidado!$O$5:$O$1000,"X",Consolidado!$H$5:$H$1000,IF($D$9="Todos","&gt;0",$D$9))&gt;0,"Consejo "&amp;TEXT(DAY(_xlfn.MINIFS(Consolidado!$B$5:$B$1000,Consolidado!$E$5:$E$1000,$B49,Consolidado!$C$5:$C$1000,"Consejo de Administración",Consolidado!$O$5:$O$1000,"X",Consolidado!$H$5:$H$1000,IF($D$9="Todos","&gt;0",$D$9))),"00")&amp;"/"&amp;TEXT(MONTH(_xlfn.MINIFS(Consolidado!$B$5:$B$1000,Consolidado!$E$5:$E$1000,$B49,Consolidado!$C$5:$C$1000,"Consejo de Administración",Consolidado!$O$5:$O$1000,"X",Consolidado!$H$5:$H$1000,IF($D$9="Todos","&gt;0",$D$9))),"00")&amp;IF($D$9="Todos","/"&amp;RIGHT(YEAR(_xlfn.MINIFS(Consolidado!$B$5:$B$1000,Consolidado!$E$5:$E$1000,$B49,Consolidado!$C$5:$C$1000,"Consejo de Administración",Consolidado!$O$5:$O$1000,"X",Consolidado!$H$5:$H$1000,IF($D$9="Todos","&gt;0",$D$9))),2),"")&amp;IF(_xlfn.MAXIFS(Consolidado!$B$5:$B$1000,Consolidado!$E$5:$E$1000,$B49,Consolidado!$C$5:$C$1000,"Consejo de Administración",Consolidado!$O$5:$O$1000,"X",Consolidado!$H$5:$H$1000,IF($D$9="Todos","&gt;0",$D$9))&lt;&gt;_xlfn.MINIFS(Consolidado!$B$5:$B$1000,Consolidado!$E$5:$E$1000,$B49,Consolidado!$C$5:$C$1000,"Consejo de Administración",Consolidado!$O$5:$O$1000,"X",Consolidado!$H$5:$H$1000,IF($D$9="Todos","&gt;0",$D$9))," y "&amp;TEXT(DAY(_xlfn.MAXIFS(Consolidado!$B$5:$B$1000,Consolidado!$E$5:$E$1000,$B49,Consolidado!$C$5:$C$1000,"Consejo de Administración",Consolidado!$O$5:$O$1000,"X",Consolidado!$H$5:$H$1000,IF($D$9="Todos","&gt;0",$D$9))),"00")&amp;"/"&amp;TEXT(MONTH(_xlfn.MAXIFS(Consolidado!$B$5:$B$1000,Consolidado!$E$5:$E$1000,$B49,Consolidado!$C$5:$C$1000,"Consejo de Administración",Consolidado!$O$5:$O$1000,"X",Consolidado!$H$5:$H$1000,IF($D$9="Todos","&gt;0",$D$9))),"00")&amp;IF($D$9="Todos","/"&amp;RIGHT(YEAR(_xlfn.MAXIFS(Consolidado!$B$5:$B$1000,Consolidado!$E$5:$E$1000,$B49,Consolidado!$C$5:$C$1000,"Consejo de Administración",Consolidado!$O$5:$O$1000,"X",Consolidado!$H$5:$H$1000,IF($D$9="Todos","&gt;0",$D$9))),2),""),""),""),IF(SUMIFS(Consolidado!$AD$5:$AD$1000,Consolidado!$E$5:$E$1000,$B49,Consolidado!$C$5:$C$1000,"Otros",Consolidado!$O$5:$O$1000,"X",Consolidado!$H$5:$H$1000,IF($D$9="Todos","&gt;0",$D$9))&gt;0,"Otros "&amp;TEXT(DAY(_xlfn.MINIFS(Consolidado!$B$5:$B$1000,Consolidado!$E$5:$E$1000,$B49,Consolidado!$C$5:$C$1000,"Otros",Consolidado!$O$5:$O$1000,"X",Consolidado!$H$5:$H$1000,IF($D$9="Todos","&gt;0",$D$9))),"00")&amp;"/"&amp;TEXT(MONTH(_xlfn.MINIFS(Consolidado!$B$5:$B$1000,Consolidado!$E$5:$E$1000,$B49,Consolidado!$C$5:$C$1000,"Otros",Consolidado!$O$5:$O$1000,"X",Consolidado!$H$5:$H$1000,IF($D$9="Todos","&gt;0",$D$9))),"00")&amp;IF($D$9="Todos","/"&amp;RIGHT(YEAR(_xlfn.MINIFS(Consolidado!$B$5:$B$1000,Consolidado!$E$5:$E$1000,$B49,Consolidado!$C$5:$C$1000,"Otros",Consolidado!$O$5:$O$1000,"X",Consolidado!$H$5:$H$1000,IF($D$9="Todos","&gt;0",$D$9))),2),"")&amp;IF(_xlfn.MAXIFS(Consolidado!$B$5:$B$1000,Consolidado!$E$5:$E$1000,$B49,Consolidado!$C$5:$C$1000,"Otros",Consolidado!$O$5:$O$1000,"X",Consolidado!$H$5:$H$1000,IF($D$9="Todos","&gt;0",$D$9))&lt;&gt;_xlfn.MINIFS(Consolidado!$B$5:$B$1000,Consolidado!$E$5:$E$1000,$B49,Consolidado!$C$5:$C$1000,"Otros",Consolidado!$O$5:$O$1000,"X",Consolidado!$H$5:$H$1000,IF($D$9="Todos","&gt;0",$D$9))," y "&amp;TEXT(DAY(_xlfn.MAXIFS(Consolidado!$B$5:$B$1000,Consolidado!$E$5:$E$1000,$B49,Consolidado!$C$5:$C$1000,"Otros",Consolidado!$O$5:$O$1000,"X",Consolidado!$H$5:$H$1000,IF($D$9="Todos","&gt;0",$D$9))),"00")&amp;"/"&amp;TEXT(MONTH(_xlfn.MAXIFS(Consolidado!$B$5:$B$1000,Consolidado!$E$5:$E$1000,$B49,Consolidado!$C$5:$C$1000,"Otros",Consolidado!$O$5:$O$1000,"X",Consolidado!$H$5:$H$1000,IF($D$9="Todos","&gt;0",$D$9))),"00")&amp;IF($D$9="Todos","/"&amp;RIGHT(YEAR(_xlfn.MAXIFS(Consolidado!$B$5:$B$1000,Consolidado!$E$5:$E$1000,$B49,Consolidado!$C$5:$C$1000,"Otros",Consolidado!$O$5:$O$1000,"X",Consolidado!$H$5:$H$1000,IF($D$9="Todos","&gt;0",$D$9))),2),""),""),""))</f>
        <v/>
      </c>
      <c r="R49" s="37" t="str">
        <f aca="false">_xlfn.TEXTJOIN(" +"&amp;CHAR(10),TRUE(),IF(SUMIFS(Consolidado!$AD$5:$AD$1000,Consolidado!$E$5:$E$1000,$B49,Consolidado!$C$5:$C$1000,"Auditoría Interna",Consolidado!$P$5:$P$1000,"X",Consolidado!$H$5:$H$1000,IF($D$9="Todos","&gt;0",$D$9))&gt;0,"Interna "&amp;TEXT(DAY(_xlfn.MINIFS(Consolidado!$B$5:$B$1000,Consolidado!$E$5:$E$1000,$B49,Consolidado!$C$5:$C$1000,"Auditoría Interna",Consolidado!$P$5:$P$1000,"X",Consolidado!$H$5:$H$1000,IF($D$9="Todos","&gt;0",$D$9))),"00")&amp;"/"&amp;TEXT(MONTH(_xlfn.MINIFS(Consolidado!$B$5:$B$1000,Consolidado!$E$5:$E$1000,$B49,Consolidado!$C$5:$C$1000,"Auditoría Interna",Consolidado!$P$5:$P$1000,"X",Consolidado!$H$5:$H$1000,IF($D$9="Todos","&gt;0",$D$9))),"00")&amp;IF($D$9="Todos","/"&amp;RIGHT(YEAR(_xlfn.MINIFS(Consolidado!$B$5:$B$1000,Consolidado!$E$5:$E$1000,$B49,Consolidado!$C$5:$C$1000,"Auditoría Interna",Consolidado!$P$5:$P$1000,"X",Consolidado!$H$5:$H$1000,IF($D$9="Todos","&gt;0",$D$9))),2),"")&amp;IF(_xlfn.MAXIFS(Consolidado!$B$5:$B$1000,Consolidado!$E$5:$E$1000,$B49,Consolidado!$C$5:$C$1000,"Auditoría Interna",Consolidado!$P$5:$P$1000,"X",Consolidado!$H$5:$H$1000,IF($D$9="Todos","&gt;0",$D$9))&lt;&gt;_xlfn.MINIFS(Consolidado!$B$5:$B$1000,Consolidado!$E$5:$E$1000,$B49,Consolidado!$C$5:$C$1000,"Auditoría Interna",Consolidado!$P$5:$P$1000,"X",Consolidado!$H$5:$H$1000,IF($D$9="Todos","&gt;0",$D$9))," y "&amp;TEXT(DAY(_xlfn.MAXIFS(Consolidado!$B$5:$B$1000,Consolidado!$E$5:$E$1000,$B49,Consolidado!$C$5:$C$1000,"Auditoría Interna",Consolidado!$P$5:$P$1000,"X",Consolidado!$H$5:$H$1000,IF($D$9="Todos","&gt;0",$D$9))),"00")&amp;"/"&amp;TEXT(MONTH(_xlfn.MAXIFS(Consolidado!$B$5:$B$1000,Consolidado!$E$5:$E$1000,$B49,Consolidado!$C$5:$C$1000,"Auditoría Interna",Consolidado!$P$5:$P$1000,"X",Consolidado!$H$5:$H$1000,IF($D$9="Todos","&gt;0",$D$9))),"00")&amp;IF($D$9="Todos","/"&amp;RIGHT(YEAR(_xlfn.MAXIFS(Consolidado!$B$5:$B$1000,Consolidado!$E$5:$E$1000,$B49,Consolidado!$C$5:$C$1000,"Auditoría Interna",Consolidado!$P$5:$P$1000,"X",Consolidado!$H$5:$H$1000,IF($D$9="Todos","&gt;0",$D$9))),2),""),""),""),IF(SUMIFS(Consolidado!$AD$5:$AD$1000,Consolidado!$E$5:$E$1000,$B49,Consolidado!$C$5:$C$1000,"Auditoría Externa",Consolidado!$P$5:$P$1000,"X",Consolidado!$H$5:$H$1000,IF($D$9="Todos","&gt;0",$D$9))&gt;0,"Externa "&amp;TEXT(DAY(_xlfn.MINIFS(Consolidado!$B$5:$B$1000,Consolidado!$E$5:$E$1000,$B49,Consolidado!$C$5:$C$1000,"Auditoría Externa",Consolidado!$P$5:$P$1000,"X",Consolidado!$H$5:$H$1000,IF($D$9="Todos","&gt;0",$D$9))),"00")&amp;"/"&amp;TEXT(MONTH(_xlfn.MINIFS(Consolidado!$B$5:$B$1000,Consolidado!$E$5:$E$1000,$B49,Consolidado!$C$5:$C$1000,"Auditoría Externa",Consolidado!$P$5:$P$1000,"X",Consolidado!$H$5:$H$1000,IF($D$9="Todos","&gt;0",$D$9))),"00")&amp;IF($D$9="Todos","/"&amp;RIGHT(YEAR(_xlfn.MINIFS(Consolidado!$B$5:$B$1000,Consolidado!$E$5:$E$1000,$B49,Consolidado!$C$5:$C$1000,"Auditoría Externa",Consolidado!$P$5:$P$1000,"X",Consolidado!$H$5:$H$1000,IF($D$9="Todos","&gt;0",$D$9))),2),"")&amp;IF(_xlfn.MAXIFS(Consolidado!$B$5:$B$1000,Consolidado!$E$5:$E$1000,$B49,Consolidado!$C$5:$C$1000,"Auditoría Externa",Consolidado!$P$5:$P$1000,"X",Consolidado!$H$5:$H$1000,IF($D$9="Todos","&gt;0",$D$9))&lt;&gt;_xlfn.MINIFS(Consolidado!$B$5:$B$1000,Consolidado!$E$5:$E$1000,$B49,Consolidado!$C$5:$C$1000,"Auditoría Externa",Consolidado!$P$5:$P$1000,"X",Consolidado!$H$5:$H$1000,IF($D$9="Todos","&gt;0",$D$9))," y "&amp;TEXT(DAY(_xlfn.MAXIFS(Consolidado!$B$5:$B$1000,Consolidado!$E$5:$E$1000,$B49,Consolidado!$C$5:$C$1000,"Auditoría Externa",Consolidado!$P$5:$P$1000,"X",Consolidado!$H$5:$H$1000,IF($D$9="Todos","&gt;0",$D$9))),"00")&amp;"/"&amp;TEXT(MONTH(_xlfn.MAXIFS(Consolidado!$B$5:$B$1000,Consolidado!$E$5:$E$1000,$B49,Consolidado!$C$5:$C$1000,"Auditoría Externa",Consolidado!$P$5:$P$1000,"X",Consolidado!$H$5:$H$1000,IF($D$9="Todos","&gt;0",$D$9))),"00")&amp;IF($D$9="Todos","/"&amp;RIGHT(YEAR(_xlfn.MAXIFS(Consolidado!$B$5:$B$1000,Consolidado!$E$5:$E$1000,$B49,Consolidado!$C$5:$C$1000,"Auditoría Externa",Consolidado!$P$5:$P$1000,"X",Consolidado!$H$5:$H$1000,IF($D$9="Todos","&gt;0",$D$9))),2),""),""),""),IF(SUMIFS(Consolidado!$AD$5:$AD$1000,Consolidado!$E$5:$E$1000,$B49,Consolidado!$C$5:$C$1000,"SSF",Consolidado!$P$5:$P$1000,"X",Consolidado!$H$5:$H$1000,IF($D$9="Todos","&gt;0",$D$9))&gt;0,"SSF "&amp;TEXT(DAY(_xlfn.MINIFS(Consolidado!$B$5:$B$1000,Consolidado!$E$5:$E$1000,$B49,Consolidado!$C$5:$C$1000,"SSF",Consolidado!$P$5:$P$1000,"X",Consolidado!$H$5:$H$1000,IF($D$9="Todos","&gt;0",$D$9))),"00")&amp;"/"&amp;TEXT(MONTH(_xlfn.MINIFS(Consolidado!$B$5:$B$1000,Consolidado!$E$5:$E$1000,$B49,Consolidado!$C$5:$C$1000,"SSF",Consolidado!$P$5:$P$1000,"X",Consolidado!$H$5:$H$1000,IF($D$9="Todos","&gt;0",$D$9))),"00")&amp;IF($D$9="Todos","/"&amp;RIGHT(YEAR(_xlfn.MINIFS(Consolidado!$B$5:$B$1000,Consolidado!$E$5:$E$1000,$B49,Consolidado!$C$5:$C$1000,"SSF",Consolidado!$P$5:$P$1000,"X",Consolidado!$H$5:$H$1000,IF($D$9="Todos","&gt;0",$D$9))),2),"")&amp;IF(_xlfn.MAXIFS(Consolidado!$B$5:$B$1000,Consolidado!$E$5:$E$1000,$B49,Consolidado!$C$5:$C$1000,"SSF",Consolidado!$P$5:$P$1000,"X",Consolidado!$H$5:$H$1000,IF($D$9="Todos","&gt;0",$D$9))&lt;&gt;_xlfn.MINIFS(Consolidado!$B$5:$B$1000,Consolidado!$E$5:$E$1000,$B49,Consolidado!$C$5:$C$1000,"SSF",Consolidado!$P$5:$P$1000,"X",Consolidado!$H$5:$H$1000,IF($D$9="Todos","&gt;0",$D$9))," y "&amp;TEXT(DAY(_xlfn.MAXIFS(Consolidado!$B$5:$B$1000,Consolidado!$E$5:$E$1000,$B49,Consolidado!$C$5:$C$1000,"SSF",Consolidado!$P$5:$P$1000,"X",Consolidado!$H$5:$H$1000,IF($D$9="Todos","&gt;0",$D$9))),"00")&amp;"/"&amp;TEXT(MONTH(_xlfn.MAXIFS(Consolidado!$B$5:$B$1000,Consolidado!$E$5:$E$1000,$B49,Consolidado!$C$5:$C$1000,"SSF",Consolidado!$P$5:$P$1000,"X",Consolidado!$H$5:$H$1000,IF($D$9="Todos","&gt;0",$D$9))),"00")&amp;IF($D$9="Todos","/"&amp;RIGHT(YEAR(_xlfn.MAXIFS(Consolidado!$B$5:$B$1000,Consolidado!$E$5:$E$1000,$B49,Consolidado!$C$5:$C$1000,"SSF",Consolidado!$P$5:$P$1000,"X",Consolidado!$H$5:$H$1000,IF($D$9="Todos","&gt;0",$D$9))),2),""),""),""),IF(SUMIFS(Consolidado!$AD$5:$AD$1000,Consolidado!$E$5:$E$1000,$B49,Consolidado!$C$5:$C$1000,"Comité de Supervisión",Consolidado!$P$5:$P$1000,"X",Consolidado!$H$5:$H$1000,IF($D$9="Todos","&gt;0",$D$9))&gt;0,"Comité Sup. "&amp;TEXT(DAY(_xlfn.MINIFS(Consolidado!$B$5:$B$1000,Consolidado!$E$5:$E$1000,$B49,Consolidado!$C$5:$C$1000,"Comité de Supervisión",Consolidado!$P$5:$P$1000,"X",Consolidado!$H$5:$H$1000,IF($D$9="Todos","&gt;0",$D$9))),"00")&amp;"/"&amp;TEXT(MONTH(_xlfn.MINIFS(Consolidado!$B$5:$B$1000,Consolidado!$E$5:$E$1000,$B49,Consolidado!$C$5:$C$1000,"Comité de Supervisión",Consolidado!$P$5:$P$1000,"X",Consolidado!$H$5:$H$1000,IF($D$9="Todos","&gt;0",$D$9))),"00")&amp;IF($D$9="Todos","/"&amp;RIGHT(YEAR(_xlfn.MINIFS(Consolidado!$B$5:$B$1000,Consolidado!$E$5:$E$1000,$B49,Consolidado!$C$5:$C$1000,"Comité de Supervisión",Consolidado!$P$5:$P$1000,"X",Consolidado!$H$5:$H$1000,IF($D$9="Todos","&gt;0",$D$9))),2),"")&amp;IF(_xlfn.MAXIFS(Consolidado!$B$5:$B$1000,Consolidado!$E$5:$E$1000,$B49,Consolidado!$C$5:$C$1000,"Comité de Supervisión",Consolidado!$P$5:$P$1000,"X",Consolidado!$H$5:$H$1000,IF($D$9="Todos","&gt;0",$D$9))&lt;&gt;_xlfn.MINIFS(Consolidado!$B$5:$B$1000,Consolidado!$E$5:$E$1000,$B49,Consolidado!$C$5:$C$1000,"Comité de Supervisión",Consolidado!$P$5:$P$1000,"X",Consolidado!$H$5:$H$1000,IF($D$9="Todos","&gt;0",$D$9))," y "&amp;TEXT(DAY(_xlfn.MAXIFS(Consolidado!$B$5:$B$1000,Consolidado!$E$5:$E$1000,$B49,Consolidado!$C$5:$C$1000,"Comité de Supervisión",Consolidado!$P$5:$P$1000,"X",Consolidado!$H$5:$H$1000,IF($D$9="Todos","&gt;0",$D$9))),"00")&amp;"/"&amp;TEXT(MONTH(_xlfn.MAXIFS(Consolidado!$B$5:$B$1000,Consolidado!$E$5:$E$1000,$B49,Consolidado!$C$5:$C$1000,"Comité de Supervisión",Consolidado!$P$5:$P$1000,"X",Consolidado!$H$5:$H$1000,IF($D$9="Todos","&gt;0",$D$9))),"00")&amp;IF($D$9="Todos","/"&amp;RIGHT(YEAR(_xlfn.MAXIFS(Consolidado!$B$5:$B$1000,Consolidado!$E$5:$E$1000,$B49,Consolidado!$C$5:$C$1000,"Comité de Supervisión",Consolidado!$P$5:$P$1000,"X",Consolidado!$H$5:$H$1000,IF($D$9="Todos","&gt;0",$D$9))),2),""),""),""),IF(SUMIFS(Consolidado!$AD$5:$AD$1000,Consolidado!$E$5:$E$1000,$B49,Consolidado!$C$5:$C$1000,"Consejo de Administración",Consolidado!$P$5:$P$1000,"X",Consolidado!$H$5:$H$1000,IF($D$9="Todos","&gt;0",$D$9))&gt;0,"Consejo "&amp;TEXT(DAY(_xlfn.MINIFS(Consolidado!$B$5:$B$1000,Consolidado!$E$5:$E$1000,$B49,Consolidado!$C$5:$C$1000,"Consejo de Administración",Consolidado!$P$5:$P$1000,"X",Consolidado!$H$5:$H$1000,IF($D$9="Todos","&gt;0",$D$9))),"00")&amp;"/"&amp;TEXT(MONTH(_xlfn.MINIFS(Consolidado!$B$5:$B$1000,Consolidado!$E$5:$E$1000,$B49,Consolidado!$C$5:$C$1000,"Consejo de Administración",Consolidado!$P$5:$P$1000,"X",Consolidado!$H$5:$H$1000,IF($D$9="Todos","&gt;0",$D$9))),"00")&amp;IF($D$9="Todos","/"&amp;RIGHT(YEAR(_xlfn.MINIFS(Consolidado!$B$5:$B$1000,Consolidado!$E$5:$E$1000,$B49,Consolidado!$C$5:$C$1000,"Consejo de Administración",Consolidado!$P$5:$P$1000,"X",Consolidado!$H$5:$H$1000,IF($D$9="Todos","&gt;0",$D$9))),2),"")&amp;IF(_xlfn.MAXIFS(Consolidado!$B$5:$B$1000,Consolidado!$E$5:$E$1000,$B49,Consolidado!$C$5:$C$1000,"Consejo de Administración",Consolidado!$P$5:$P$1000,"X",Consolidado!$H$5:$H$1000,IF($D$9="Todos","&gt;0",$D$9))&lt;&gt;_xlfn.MINIFS(Consolidado!$B$5:$B$1000,Consolidado!$E$5:$E$1000,$B49,Consolidado!$C$5:$C$1000,"Consejo de Administración",Consolidado!$P$5:$P$1000,"X",Consolidado!$H$5:$H$1000,IF($D$9="Todos","&gt;0",$D$9))," y "&amp;TEXT(DAY(_xlfn.MAXIFS(Consolidado!$B$5:$B$1000,Consolidado!$E$5:$E$1000,$B49,Consolidado!$C$5:$C$1000,"Consejo de Administración",Consolidado!$P$5:$P$1000,"X",Consolidado!$H$5:$H$1000,IF($D$9="Todos","&gt;0",$D$9))),"00")&amp;"/"&amp;TEXT(MONTH(_xlfn.MAXIFS(Consolidado!$B$5:$B$1000,Consolidado!$E$5:$E$1000,$B49,Consolidado!$C$5:$C$1000,"Consejo de Administración",Consolidado!$P$5:$P$1000,"X",Consolidado!$H$5:$H$1000,IF($D$9="Todos","&gt;0",$D$9))),"00")&amp;IF($D$9="Todos","/"&amp;RIGHT(YEAR(_xlfn.MAXIFS(Consolidado!$B$5:$B$1000,Consolidado!$E$5:$E$1000,$B49,Consolidado!$C$5:$C$1000,"Consejo de Administración",Consolidado!$P$5:$P$1000,"X",Consolidado!$H$5:$H$1000,IF($D$9="Todos","&gt;0",$D$9))),2),""),""),""),IF(SUMIFS(Consolidado!$AD$5:$AD$1000,Consolidado!$E$5:$E$1000,$B49,Consolidado!$C$5:$C$1000,"Otros",Consolidado!$P$5:$P$1000,"X",Consolidado!$H$5:$H$1000,IF($D$9="Todos","&gt;0",$D$9))&gt;0,"Otros "&amp;TEXT(DAY(_xlfn.MINIFS(Consolidado!$B$5:$B$1000,Consolidado!$E$5:$E$1000,$B49,Consolidado!$C$5:$C$1000,"Otros",Consolidado!$P$5:$P$1000,"X",Consolidado!$H$5:$H$1000,IF($D$9="Todos","&gt;0",$D$9))),"00")&amp;"/"&amp;TEXT(MONTH(_xlfn.MINIFS(Consolidado!$B$5:$B$1000,Consolidado!$E$5:$E$1000,$B49,Consolidado!$C$5:$C$1000,"Otros",Consolidado!$P$5:$P$1000,"X",Consolidado!$H$5:$H$1000,IF($D$9="Todos","&gt;0",$D$9))),"00")&amp;IF($D$9="Todos","/"&amp;RIGHT(YEAR(_xlfn.MINIFS(Consolidado!$B$5:$B$1000,Consolidado!$E$5:$E$1000,$B49,Consolidado!$C$5:$C$1000,"Otros",Consolidado!$P$5:$P$1000,"X",Consolidado!$H$5:$H$1000,IF($D$9="Todos","&gt;0",$D$9))),2),"")&amp;IF(_xlfn.MAXIFS(Consolidado!$B$5:$B$1000,Consolidado!$E$5:$E$1000,$B49,Consolidado!$C$5:$C$1000,"Otros",Consolidado!$P$5:$P$1000,"X",Consolidado!$H$5:$H$1000,IF($D$9="Todos","&gt;0",$D$9))&lt;&gt;_xlfn.MINIFS(Consolidado!$B$5:$B$1000,Consolidado!$E$5:$E$1000,$B49,Consolidado!$C$5:$C$1000,"Otros",Consolidado!$P$5:$P$1000,"X",Consolidado!$H$5:$H$1000,IF($D$9="Todos","&gt;0",$D$9))," y "&amp;TEXT(DAY(_xlfn.MAXIFS(Consolidado!$B$5:$B$1000,Consolidado!$E$5:$E$1000,$B49,Consolidado!$C$5:$C$1000,"Otros",Consolidado!$P$5:$P$1000,"X",Consolidado!$H$5:$H$1000,IF($D$9="Todos","&gt;0",$D$9))),"00")&amp;"/"&amp;TEXT(MONTH(_xlfn.MAXIFS(Consolidado!$B$5:$B$1000,Consolidado!$E$5:$E$1000,$B49,Consolidado!$C$5:$C$1000,"Otros",Consolidado!$P$5:$P$1000,"X",Consolidado!$H$5:$H$1000,IF($D$9="Todos","&gt;0",$D$9))),"00")&amp;IF($D$9="Todos","/"&amp;RIGHT(YEAR(_xlfn.MAXIFS(Consolidado!$B$5:$B$1000,Consolidado!$E$5:$E$1000,$B49,Consolidado!$C$5:$C$1000,"Otros",Consolidado!$P$5:$P$1000,"X",Consolidado!$H$5:$H$1000,IF($D$9="Todos","&gt;0",$D$9))),2),""),""),""))</f>
        <v/>
      </c>
      <c r="S49" s="37" t="str">
        <f aca="false">_xlfn.TEXTJOIN(" +"&amp;CHAR(10),TRUE(),IF(SUMIFS(Consolidado!$AD$5:$AD$1000,Consolidado!$E$5:$E$1000,$B49,Consolidado!$C$5:$C$1000,"Auditoría Interna",Consolidado!$Q$5:$Q$1000,"X",Consolidado!$H$5:$H$1000,IF($D$9="Todos","&gt;0",$D$9))&gt;0,"Interna "&amp;TEXT(DAY(_xlfn.MINIFS(Consolidado!$B$5:$B$1000,Consolidado!$E$5:$E$1000,$B49,Consolidado!$C$5:$C$1000,"Auditoría Interna",Consolidado!$Q$5:$Q$1000,"X",Consolidado!$H$5:$H$1000,IF($D$9="Todos","&gt;0",$D$9))),"00")&amp;"/"&amp;TEXT(MONTH(_xlfn.MINIFS(Consolidado!$B$5:$B$1000,Consolidado!$E$5:$E$1000,$B49,Consolidado!$C$5:$C$1000,"Auditoría Interna",Consolidado!$Q$5:$Q$1000,"X",Consolidado!$H$5:$H$1000,IF($D$9="Todos","&gt;0",$D$9))),"00")&amp;IF($D$9="Todos","/"&amp;RIGHT(YEAR(_xlfn.MINIFS(Consolidado!$B$5:$B$1000,Consolidado!$E$5:$E$1000,$B49,Consolidado!$C$5:$C$1000,"Auditoría Interna",Consolidado!$Q$5:$Q$1000,"X",Consolidado!$H$5:$H$1000,IF($D$9="Todos","&gt;0",$D$9))),2),"")&amp;IF(_xlfn.MAXIFS(Consolidado!$B$5:$B$1000,Consolidado!$E$5:$E$1000,$B49,Consolidado!$C$5:$C$1000,"Auditoría Interna",Consolidado!$Q$5:$Q$1000,"X",Consolidado!$H$5:$H$1000,IF($D$9="Todos","&gt;0",$D$9))&lt;&gt;_xlfn.MINIFS(Consolidado!$B$5:$B$1000,Consolidado!$E$5:$E$1000,$B49,Consolidado!$C$5:$C$1000,"Auditoría Interna",Consolidado!$Q$5:$Q$1000,"X",Consolidado!$H$5:$H$1000,IF($D$9="Todos","&gt;0",$D$9))," y "&amp;TEXT(DAY(_xlfn.MAXIFS(Consolidado!$B$5:$B$1000,Consolidado!$E$5:$E$1000,$B49,Consolidado!$C$5:$C$1000,"Auditoría Interna",Consolidado!$Q$5:$Q$1000,"X",Consolidado!$H$5:$H$1000,IF($D$9="Todos","&gt;0",$D$9))),"00")&amp;"/"&amp;TEXT(MONTH(_xlfn.MAXIFS(Consolidado!$B$5:$B$1000,Consolidado!$E$5:$E$1000,$B49,Consolidado!$C$5:$C$1000,"Auditoría Interna",Consolidado!$Q$5:$Q$1000,"X",Consolidado!$H$5:$H$1000,IF($D$9="Todos","&gt;0",$D$9))),"00")&amp;IF($D$9="Todos","/"&amp;RIGHT(YEAR(_xlfn.MAXIFS(Consolidado!$B$5:$B$1000,Consolidado!$E$5:$E$1000,$B49,Consolidado!$C$5:$C$1000,"Auditoría Interna",Consolidado!$Q$5:$Q$1000,"X",Consolidado!$H$5:$H$1000,IF($D$9="Todos","&gt;0",$D$9))),2),""),""),""),IF(SUMIFS(Consolidado!$AD$5:$AD$1000,Consolidado!$E$5:$E$1000,$B49,Consolidado!$C$5:$C$1000,"Auditoría Externa",Consolidado!$Q$5:$Q$1000,"X",Consolidado!$H$5:$H$1000,IF($D$9="Todos","&gt;0",$D$9))&gt;0,"Externa "&amp;TEXT(DAY(_xlfn.MINIFS(Consolidado!$B$5:$B$1000,Consolidado!$E$5:$E$1000,$B49,Consolidado!$C$5:$C$1000,"Auditoría Externa",Consolidado!$Q$5:$Q$1000,"X",Consolidado!$H$5:$H$1000,IF($D$9="Todos","&gt;0",$D$9))),"00")&amp;"/"&amp;TEXT(MONTH(_xlfn.MINIFS(Consolidado!$B$5:$B$1000,Consolidado!$E$5:$E$1000,$B49,Consolidado!$C$5:$C$1000,"Auditoría Externa",Consolidado!$Q$5:$Q$1000,"X",Consolidado!$H$5:$H$1000,IF($D$9="Todos","&gt;0",$D$9))),"00")&amp;IF($D$9="Todos","/"&amp;RIGHT(YEAR(_xlfn.MINIFS(Consolidado!$B$5:$B$1000,Consolidado!$E$5:$E$1000,$B49,Consolidado!$C$5:$C$1000,"Auditoría Externa",Consolidado!$Q$5:$Q$1000,"X",Consolidado!$H$5:$H$1000,IF($D$9="Todos","&gt;0",$D$9))),2),"")&amp;IF(_xlfn.MAXIFS(Consolidado!$B$5:$B$1000,Consolidado!$E$5:$E$1000,$B49,Consolidado!$C$5:$C$1000,"Auditoría Externa",Consolidado!$Q$5:$Q$1000,"X",Consolidado!$H$5:$H$1000,IF($D$9="Todos","&gt;0",$D$9))&lt;&gt;_xlfn.MINIFS(Consolidado!$B$5:$B$1000,Consolidado!$E$5:$E$1000,$B49,Consolidado!$C$5:$C$1000,"Auditoría Externa",Consolidado!$Q$5:$Q$1000,"X",Consolidado!$H$5:$H$1000,IF($D$9="Todos","&gt;0",$D$9))," y "&amp;TEXT(DAY(_xlfn.MAXIFS(Consolidado!$B$5:$B$1000,Consolidado!$E$5:$E$1000,$B49,Consolidado!$C$5:$C$1000,"Auditoría Externa",Consolidado!$Q$5:$Q$1000,"X",Consolidado!$H$5:$H$1000,IF($D$9="Todos","&gt;0",$D$9))),"00")&amp;"/"&amp;TEXT(MONTH(_xlfn.MAXIFS(Consolidado!$B$5:$B$1000,Consolidado!$E$5:$E$1000,$B49,Consolidado!$C$5:$C$1000,"Auditoría Externa",Consolidado!$Q$5:$Q$1000,"X",Consolidado!$H$5:$H$1000,IF($D$9="Todos","&gt;0",$D$9))),"00")&amp;IF($D$9="Todos","/"&amp;RIGHT(YEAR(_xlfn.MAXIFS(Consolidado!$B$5:$B$1000,Consolidado!$E$5:$E$1000,$B49,Consolidado!$C$5:$C$1000,"Auditoría Externa",Consolidado!$Q$5:$Q$1000,"X",Consolidado!$H$5:$H$1000,IF($D$9="Todos","&gt;0",$D$9))),2),""),""),""),IF(SUMIFS(Consolidado!$AD$5:$AD$1000,Consolidado!$E$5:$E$1000,$B49,Consolidado!$C$5:$C$1000,"SSF",Consolidado!$Q$5:$Q$1000,"X",Consolidado!$H$5:$H$1000,IF($D$9="Todos","&gt;0",$D$9))&gt;0,"SSF "&amp;TEXT(DAY(_xlfn.MINIFS(Consolidado!$B$5:$B$1000,Consolidado!$E$5:$E$1000,$B49,Consolidado!$C$5:$C$1000,"SSF",Consolidado!$Q$5:$Q$1000,"X",Consolidado!$H$5:$H$1000,IF($D$9="Todos","&gt;0",$D$9))),"00")&amp;"/"&amp;TEXT(MONTH(_xlfn.MINIFS(Consolidado!$B$5:$B$1000,Consolidado!$E$5:$E$1000,$B49,Consolidado!$C$5:$C$1000,"SSF",Consolidado!$Q$5:$Q$1000,"X",Consolidado!$H$5:$H$1000,IF($D$9="Todos","&gt;0",$D$9))),"00")&amp;IF($D$9="Todos","/"&amp;RIGHT(YEAR(_xlfn.MINIFS(Consolidado!$B$5:$B$1000,Consolidado!$E$5:$E$1000,$B49,Consolidado!$C$5:$C$1000,"SSF",Consolidado!$Q$5:$Q$1000,"X",Consolidado!$H$5:$H$1000,IF($D$9="Todos","&gt;0",$D$9))),2),"")&amp;IF(_xlfn.MAXIFS(Consolidado!$B$5:$B$1000,Consolidado!$E$5:$E$1000,$B49,Consolidado!$C$5:$C$1000,"SSF",Consolidado!$Q$5:$Q$1000,"X",Consolidado!$H$5:$H$1000,IF($D$9="Todos","&gt;0",$D$9))&lt;&gt;_xlfn.MINIFS(Consolidado!$B$5:$B$1000,Consolidado!$E$5:$E$1000,$B49,Consolidado!$C$5:$C$1000,"SSF",Consolidado!$Q$5:$Q$1000,"X",Consolidado!$H$5:$H$1000,IF($D$9="Todos","&gt;0",$D$9))," y "&amp;TEXT(DAY(_xlfn.MAXIFS(Consolidado!$B$5:$B$1000,Consolidado!$E$5:$E$1000,$B49,Consolidado!$C$5:$C$1000,"SSF",Consolidado!$Q$5:$Q$1000,"X",Consolidado!$H$5:$H$1000,IF($D$9="Todos","&gt;0",$D$9))),"00")&amp;"/"&amp;TEXT(MONTH(_xlfn.MAXIFS(Consolidado!$B$5:$B$1000,Consolidado!$E$5:$E$1000,$B49,Consolidado!$C$5:$C$1000,"SSF",Consolidado!$Q$5:$Q$1000,"X",Consolidado!$H$5:$H$1000,IF($D$9="Todos","&gt;0",$D$9))),"00")&amp;IF($D$9="Todos","/"&amp;RIGHT(YEAR(_xlfn.MAXIFS(Consolidado!$B$5:$B$1000,Consolidado!$E$5:$E$1000,$B49,Consolidado!$C$5:$C$1000,"SSF",Consolidado!$Q$5:$Q$1000,"X",Consolidado!$H$5:$H$1000,IF($D$9="Todos","&gt;0",$D$9))),2),""),""),""),IF(SUMIFS(Consolidado!$AD$5:$AD$1000,Consolidado!$E$5:$E$1000,$B49,Consolidado!$C$5:$C$1000,"Comité de Supervisión",Consolidado!$Q$5:$Q$1000,"X",Consolidado!$H$5:$H$1000,IF($D$9="Todos","&gt;0",$D$9))&gt;0,"Comité Sup. "&amp;TEXT(DAY(_xlfn.MINIFS(Consolidado!$B$5:$B$1000,Consolidado!$E$5:$E$1000,$B49,Consolidado!$C$5:$C$1000,"Comité de Supervisión",Consolidado!$Q$5:$Q$1000,"X",Consolidado!$H$5:$H$1000,IF($D$9="Todos","&gt;0",$D$9))),"00")&amp;"/"&amp;TEXT(MONTH(_xlfn.MINIFS(Consolidado!$B$5:$B$1000,Consolidado!$E$5:$E$1000,$B49,Consolidado!$C$5:$C$1000,"Comité de Supervisión",Consolidado!$Q$5:$Q$1000,"X",Consolidado!$H$5:$H$1000,IF($D$9="Todos","&gt;0",$D$9))),"00")&amp;IF($D$9="Todos","/"&amp;RIGHT(YEAR(_xlfn.MINIFS(Consolidado!$B$5:$B$1000,Consolidado!$E$5:$E$1000,$B49,Consolidado!$C$5:$C$1000,"Comité de Supervisión",Consolidado!$Q$5:$Q$1000,"X",Consolidado!$H$5:$H$1000,IF($D$9="Todos","&gt;0",$D$9))),2),"")&amp;IF(_xlfn.MAXIFS(Consolidado!$B$5:$B$1000,Consolidado!$E$5:$E$1000,$B49,Consolidado!$C$5:$C$1000,"Comité de Supervisión",Consolidado!$Q$5:$Q$1000,"X",Consolidado!$H$5:$H$1000,IF($D$9="Todos","&gt;0",$D$9))&lt;&gt;_xlfn.MINIFS(Consolidado!$B$5:$B$1000,Consolidado!$E$5:$E$1000,$B49,Consolidado!$C$5:$C$1000,"Comité de Supervisión",Consolidado!$Q$5:$Q$1000,"X",Consolidado!$H$5:$H$1000,IF($D$9="Todos","&gt;0",$D$9))," y "&amp;TEXT(DAY(_xlfn.MAXIFS(Consolidado!$B$5:$B$1000,Consolidado!$E$5:$E$1000,$B49,Consolidado!$C$5:$C$1000,"Comité de Supervisión",Consolidado!$Q$5:$Q$1000,"X",Consolidado!$H$5:$H$1000,IF($D$9="Todos","&gt;0",$D$9))),"00")&amp;"/"&amp;TEXT(MONTH(_xlfn.MAXIFS(Consolidado!$B$5:$B$1000,Consolidado!$E$5:$E$1000,$B49,Consolidado!$C$5:$C$1000,"Comité de Supervisión",Consolidado!$Q$5:$Q$1000,"X",Consolidado!$H$5:$H$1000,IF($D$9="Todos","&gt;0",$D$9))),"00")&amp;IF($D$9="Todos","/"&amp;RIGHT(YEAR(_xlfn.MAXIFS(Consolidado!$B$5:$B$1000,Consolidado!$E$5:$E$1000,$B49,Consolidado!$C$5:$C$1000,"Comité de Supervisión",Consolidado!$Q$5:$Q$1000,"X",Consolidado!$H$5:$H$1000,IF($D$9="Todos","&gt;0",$D$9))),2),""),""),""),IF(SUMIFS(Consolidado!$AD$5:$AD$1000,Consolidado!$E$5:$E$1000,$B49,Consolidado!$C$5:$C$1000,"Consejo de Administración",Consolidado!$Q$5:$Q$1000,"X",Consolidado!$H$5:$H$1000,IF($D$9="Todos","&gt;0",$D$9))&gt;0,"Consejo "&amp;TEXT(DAY(_xlfn.MINIFS(Consolidado!$B$5:$B$1000,Consolidado!$E$5:$E$1000,$B49,Consolidado!$C$5:$C$1000,"Consejo de Administración",Consolidado!$Q$5:$Q$1000,"X",Consolidado!$H$5:$H$1000,IF($D$9="Todos","&gt;0",$D$9))),"00")&amp;"/"&amp;TEXT(MONTH(_xlfn.MINIFS(Consolidado!$B$5:$B$1000,Consolidado!$E$5:$E$1000,$B49,Consolidado!$C$5:$C$1000,"Consejo de Administración",Consolidado!$Q$5:$Q$1000,"X",Consolidado!$H$5:$H$1000,IF($D$9="Todos","&gt;0",$D$9))),"00")&amp;IF($D$9="Todos","/"&amp;RIGHT(YEAR(_xlfn.MINIFS(Consolidado!$B$5:$B$1000,Consolidado!$E$5:$E$1000,$B49,Consolidado!$C$5:$C$1000,"Consejo de Administración",Consolidado!$Q$5:$Q$1000,"X",Consolidado!$H$5:$H$1000,IF($D$9="Todos","&gt;0",$D$9))),2),"")&amp;IF(_xlfn.MAXIFS(Consolidado!$B$5:$B$1000,Consolidado!$E$5:$E$1000,$B49,Consolidado!$C$5:$C$1000,"Consejo de Administración",Consolidado!$Q$5:$Q$1000,"X",Consolidado!$H$5:$H$1000,IF($D$9="Todos","&gt;0",$D$9))&lt;&gt;_xlfn.MINIFS(Consolidado!$B$5:$B$1000,Consolidado!$E$5:$E$1000,$B49,Consolidado!$C$5:$C$1000,"Consejo de Administración",Consolidado!$Q$5:$Q$1000,"X",Consolidado!$H$5:$H$1000,IF($D$9="Todos","&gt;0",$D$9))," y "&amp;TEXT(DAY(_xlfn.MAXIFS(Consolidado!$B$5:$B$1000,Consolidado!$E$5:$E$1000,$B49,Consolidado!$C$5:$C$1000,"Consejo de Administración",Consolidado!$Q$5:$Q$1000,"X",Consolidado!$H$5:$H$1000,IF($D$9="Todos","&gt;0",$D$9))),"00")&amp;"/"&amp;TEXT(MONTH(_xlfn.MAXIFS(Consolidado!$B$5:$B$1000,Consolidado!$E$5:$E$1000,$B49,Consolidado!$C$5:$C$1000,"Consejo de Administración",Consolidado!$Q$5:$Q$1000,"X",Consolidado!$H$5:$H$1000,IF($D$9="Todos","&gt;0",$D$9))),"00")&amp;IF($D$9="Todos","/"&amp;RIGHT(YEAR(_xlfn.MAXIFS(Consolidado!$B$5:$B$1000,Consolidado!$E$5:$E$1000,$B49,Consolidado!$C$5:$C$1000,"Consejo de Administración",Consolidado!$Q$5:$Q$1000,"X",Consolidado!$H$5:$H$1000,IF($D$9="Todos","&gt;0",$D$9))),2),""),""),""),IF(SUMIFS(Consolidado!$AD$5:$AD$1000,Consolidado!$E$5:$E$1000,$B49,Consolidado!$C$5:$C$1000,"Otros",Consolidado!$Q$5:$Q$1000,"X",Consolidado!$H$5:$H$1000,IF($D$9="Todos","&gt;0",$D$9))&gt;0,"Otros "&amp;TEXT(DAY(_xlfn.MINIFS(Consolidado!$B$5:$B$1000,Consolidado!$E$5:$E$1000,$B49,Consolidado!$C$5:$C$1000,"Otros",Consolidado!$Q$5:$Q$1000,"X",Consolidado!$H$5:$H$1000,IF($D$9="Todos","&gt;0",$D$9))),"00")&amp;"/"&amp;TEXT(MONTH(_xlfn.MINIFS(Consolidado!$B$5:$B$1000,Consolidado!$E$5:$E$1000,$B49,Consolidado!$C$5:$C$1000,"Otros",Consolidado!$Q$5:$Q$1000,"X",Consolidado!$H$5:$H$1000,IF($D$9="Todos","&gt;0",$D$9))),"00")&amp;IF($D$9="Todos","/"&amp;RIGHT(YEAR(_xlfn.MINIFS(Consolidado!$B$5:$B$1000,Consolidado!$E$5:$E$1000,$B49,Consolidado!$C$5:$C$1000,"Otros",Consolidado!$Q$5:$Q$1000,"X",Consolidado!$H$5:$H$1000,IF($D$9="Todos","&gt;0",$D$9))),2),"")&amp;IF(_xlfn.MAXIFS(Consolidado!$B$5:$B$1000,Consolidado!$E$5:$E$1000,$B49,Consolidado!$C$5:$C$1000,"Otros",Consolidado!$Q$5:$Q$1000,"X",Consolidado!$H$5:$H$1000,IF($D$9="Todos","&gt;0",$D$9))&lt;&gt;_xlfn.MINIFS(Consolidado!$B$5:$B$1000,Consolidado!$E$5:$E$1000,$B49,Consolidado!$C$5:$C$1000,"Otros",Consolidado!$Q$5:$Q$1000,"X",Consolidado!$H$5:$H$1000,IF($D$9="Todos","&gt;0",$D$9))," y "&amp;TEXT(DAY(_xlfn.MAXIFS(Consolidado!$B$5:$B$1000,Consolidado!$E$5:$E$1000,$B49,Consolidado!$C$5:$C$1000,"Otros",Consolidado!$Q$5:$Q$1000,"X",Consolidado!$H$5:$H$1000,IF($D$9="Todos","&gt;0",$D$9))),"00")&amp;"/"&amp;TEXT(MONTH(_xlfn.MAXIFS(Consolidado!$B$5:$B$1000,Consolidado!$E$5:$E$1000,$B49,Consolidado!$C$5:$C$1000,"Otros",Consolidado!$Q$5:$Q$1000,"X",Consolidado!$H$5:$H$1000,IF($D$9="Todos","&gt;0",$D$9))),"00")&amp;IF($D$9="Todos","/"&amp;RIGHT(YEAR(_xlfn.MAXIFS(Consolidado!$B$5:$B$1000,Consolidado!$E$5:$E$1000,$B49,Consolidado!$C$5:$C$1000,"Otros",Consolidado!$Q$5:$Q$1000,"X",Consolidado!$H$5:$H$1000,IF($D$9="Todos","&gt;0",$D$9))),2),""),""),""))</f>
        <v/>
      </c>
      <c r="T49" s="37" t="str">
        <f aca="false">_xlfn.TEXTJOIN(" +"&amp;CHAR(10),TRUE(),IF(SUMIFS(Consolidado!$AD$5:$AD$1000,Consolidado!$E$5:$E$1000,$B49,Consolidado!$C$5:$C$1000,"Auditoría Interna",Consolidado!$R$5:$R$1000,"X",Consolidado!$H$5:$H$1000,IF($D$9="Todos","&gt;0",$D$9))&gt;0,"Interna "&amp;TEXT(DAY(_xlfn.MINIFS(Consolidado!$B$5:$B$1000,Consolidado!$E$5:$E$1000,$B49,Consolidado!$C$5:$C$1000,"Auditoría Interna",Consolidado!$R$5:$R$1000,"X",Consolidado!$H$5:$H$1000,IF($D$9="Todos","&gt;0",$D$9))),"00")&amp;"/"&amp;TEXT(MONTH(_xlfn.MINIFS(Consolidado!$B$5:$B$1000,Consolidado!$E$5:$E$1000,$B49,Consolidado!$C$5:$C$1000,"Auditoría Interna",Consolidado!$R$5:$R$1000,"X",Consolidado!$H$5:$H$1000,IF($D$9="Todos","&gt;0",$D$9))),"00")&amp;IF($D$9="Todos","/"&amp;RIGHT(YEAR(_xlfn.MINIFS(Consolidado!$B$5:$B$1000,Consolidado!$E$5:$E$1000,$B49,Consolidado!$C$5:$C$1000,"Auditoría Interna",Consolidado!$R$5:$R$1000,"X",Consolidado!$H$5:$H$1000,IF($D$9="Todos","&gt;0",$D$9))),2),"")&amp;IF(_xlfn.MAXIFS(Consolidado!$B$5:$B$1000,Consolidado!$E$5:$E$1000,$B49,Consolidado!$C$5:$C$1000,"Auditoría Interna",Consolidado!$R$5:$R$1000,"X",Consolidado!$H$5:$H$1000,IF($D$9="Todos","&gt;0",$D$9))&lt;&gt;_xlfn.MINIFS(Consolidado!$B$5:$B$1000,Consolidado!$E$5:$E$1000,$B49,Consolidado!$C$5:$C$1000,"Auditoría Interna",Consolidado!$R$5:$R$1000,"X",Consolidado!$H$5:$H$1000,IF($D$9="Todos","&gt;0",$D$9))," y "&amp;TEXT(DAY(_xlfn.MAXIFS(Consolidado!$B$5:$B$1000,Consolidado!$E$5:$E$1000,$B49,Consolidado!$C$5:$C$1000,"Auditoría Interna",Consolidado!$R$5:$R$1000,"X",Consolidado!$H$5:$H$1000,IF($D$9="Todos","&gt;0",$D$9))),"00")&amp;"/"&amp;TEXT(MONTH(_xlfn.MAXIFS(Consolidado!$B$5:$B$1000,Consolidado!$E$5:$E$1000,$B49,Consolidado!$C$5:$C$1000,"Auditoría Interna",Consolidado!$R$5:$R$1000,"X",Consolidado!$H$5:$H$1000,IF($D$9="Todos","&gt;0",$D$9))),"00")&amp;IF($D$9="Todos","/"&amp;RIGHT(YEAR(_xlfn.MAXIFS(Consolidado!$B$5:$B$1000,Consolidado!$E$5:$E$1000,$B49,Consolidado!$C$5:$C$1000,"Auditoría Interna",Consolidado!$R$5:$R$1000,"X",Consolidado!$H$5:$H$1000,IF($D$9="Todos","&gt;0",$D$9))),2),""),""),""),IF(SUMIFS(Consolidado!$AD$5:$AD$1000,Consolidado!$E$5:$E$1000,$B49,Consolidado!$C$5:$C$1000,"Auditoría Externa",Consolidado!$R$5:$R$1000,"X",Consolidado!$H$5:$H$1000,IF($D$9="Todos","&gt;0",$D$9))&gt;0,"Externa "&amp;TEXT(DAY(_xlfn.MINIFS(Consolidado!$B$5:$B$1000,Consolidado!$E$5:$E$1000,$B49,Consolidado!$C$5:$C$1000,"Auditoría Externa",Consolidado!$R$5:$R$1000,"X",Consolidado!$H$5:$H$1000,IF($D$9="Todos","&gt;0",$D$9))),"00")&amp;"/"&amp;TEXT(MONTH(_xlfn.MINIFS(Consolidado!$B$5:$B$1000,Consolidado!$E$5:$E$1000,$B49,Consolidado!$C$5:$C$1000,"Auditoría Externa",Consolidado!$R$5:$R$1000,"X",Consolidado!$H$5:$H$1000,IF($D$9="Todos","&gt;0",$D$9))),"00")&amp;IF($D$9="Todos","/"&amp;RIGHT(YEAR(_xlfn.MINIFS(Consolidado!$B$5:$B$1000,Consolidado!$E$5:$E$1000,$B49,Consolidado!$C$5:$C$1000,"Auditoría Externa",Consolidado!$R$5:$R$1000,"X",Consolidado!$H$5:$H$1000,IF($D$9="Todos","&gt;0",$D$9))),2),"")&amp;IF(_xlfn.MAXIFS(Consolidado!$B$5:$B$1000,Consolidado!$E$5:$E$1000,$B49,Consolidado!$C$5:$C$1000,"Auditoría Externa",Consolidado!$R$5:$R$1000,"X",Consolidado!$H$5:$H$1000,IF($D$9="Todos","&gt;0",$D$9))&lt;&gt;_xlfn.MINIFS(Consolidado!$B$5:$B$1000,Consolidado!$E$5:$E$1000,$B49,Consolidado!$C$5:$C$1000,"Auditoría Externa",Consolidado!$R$5:$R$1000,"X",Consolidado!$H$5:$H$1000,IF($D$9="Todos","&gt;0",$D$9))," y "&amp;TEXT(DAY(_xlfn.MAXIFS(Consolidado!$B$5:$B$1000,Consolidado!$E$5:$E$1000,$B49,Consolidado!$C$5:$C$1000,"Auditoría Externa",Consolidado!$R$5:$R$1000,"X",Consolidado!$H$5:$H$1000,IF($D$9="Todos","&gt;0",$D$9))),"00")&amp;"/"&amp;TEXT(MONTH(_xlfn.MAXIFS(Consolidado!$B$5:$B$1000,Consolidado!$E$5:$E$1000,$B49,Consolidado!$C$5:$C$1000,"Auditoría Externa",Consolidado!$R$5:$R$1000,"X",Consolidado!$H$5:$H$1000,IF($D$9="Todos","&gt;0",$D$9))),"00")&amp;IF($D$9="Todos","/"&amp;RIGHT(YEAR(_xlfn.MAXIFS(Consolidado!$B$5:$B$1000,Consolidado!$E$5:$E$1000,$B49,Consolidado!$C$5:$C$1000,"Auditoría Externa",Consolidado!$R$5:$R$1000,"X",Consolidado!$H$5:$H$1000,IF($D$9="Todos","&gt;0",$D$9))),2),""),""),""),IF(SUMIFS(Consolidado!$AD$5:$AD$1000,Consolidado!$E$5:$E$1000,$B49,Consolidado!$C$5:$C$1000,"SSF",Consolidado!$R$5:$R$1000,"X",Consolidado!$H$5:$H$1000,IF($D$9="Todos","&gt;0",$D$9))&gt;0,"SSF "&amp;TEXT(DAY(_xlfn.MINIFS(Consolidado!$B$5:$B$1000,Consolidado!$E$5:$E$1000,$B49,Consolidado!$C$5:$C$1000,"SSF",Consolidado!$R$5:$R$1000,"X",Consolidado!$H$5:$H$1000,IF($D$9="Todos","&gt;0",$D$9))),"00")&amp;"/"&amp;TEXT(MONTH(_xlfn.MINIFS(Consolidado!$B$5:$B$1000,Consolidado!$E$5:$E$1000,$B49,Consolidado!$C$5:$C$1000,"SSF",Consolidado!$R$5:$R$1000,"X",Consolidado!$H$5:$H$1000,IF($D$9="Todos","&gt;0",$D$9))),"00")&amp;IF($D$9="Todos","/"&amp;RIGHT(YEAR(_xlfn.MINIFS(Consolidado!$B$5:$B$1000,Consolidado!$E$5:$E$1000,$B49,Consolidado!$C$5:$C$1000,"SSF",Consolidado!$R$5:$R$1000,"X",Consolidado!$H$5:$H$1000,IF($D$9="Todos","&gt;0",$D$9))),2),"")&amp;IF(_xlfn.MAXIFS(Consolidado!$B$5:$B$1000,Consolidado!$E$5:$E$1000,$B49,Consolidado!$C$5:$C$1000,"SSF",Consolidado!$R$5:$R$1000,"X",Consolidado!$H$5:$H$1000,IF($D$9="Todos","&gt;0",$D$9))&lt;&gt;_xlfn.MINIFS(Consolidado!$B$5:$B$1000,Consolidado!$E$5:$E$1000,$B49,Consolidado!$C$5:$C$1000,"SSF",Consolidado!$R$5:$R$1000,"X",Consolidado!$H$5:$H$1000,IF($D$9="Todos","&gt;0",$D$9))," y "&amp;TEXT(DAY(_xlfn.MAXIFS(Consolidado!$B$5:$B$1000,Consolidado!$E$5:$E$1000,$B49,Consolidado!$C$5:$C$1000,"SSF",Consolidado!$R$5:$R$1000,"X",Consolidado!$H$5:$H$1000,IF($D$9="Todos","&gt;0",$D$9))),"00")&amp;"/"&amp;TEXT(MONTH(_xlfn.MAXIFS(Consolidado!$B$5:$B$1000,Consolidado!$E$5:$E$1000,$B49,Consolidado!$C$5:$C$1000,"SSF",Consolidado!$R$5:$R$1000,"X",Consolidado!$H$5:$H$1000,IF($D$9="Todos","&gt;0",$D$9))),"00")&amp;IF($D$9="Todos","/"&amp;RIGHT(YEAR(_xlfn.MAXIFS(Consolidado!$B$5:$B$1000,Consolidado!$E$5:$E$1000,$B49,Consolidado!$C$5:$C$1000,"SSF",Consolidado!$R$5:$R$1000,"X",Consolidado!$H$5:$H$1000,IF($D$9="Todos","&gt;0",$D$9))),2),""),""),""),IF(SUMIFS(Consolidado!$AD$5:$AD$1000,Consolidado!$E$5:$E$1000,$B49,Consolidado!$C$5:$C$1000,"Comité de Supervisión",Consolidado!$R$5:$R$1000,"X",Consolidado!$H$5:$H$1000,IF($D$9="Todos","&gt;0",$D$9))&gt;0,"Comité Sup. "&amp;TEXT(DAY(_xlfn.MINIFS(Consolidado!$B$5:$B$1000,Consolidado!$E$5:$E$1000,$B49,Consolidado!$C$5:$C$1000,"Comité de Supervisión",Consolidado!$R$5:$R$1000,"X",Consolidado!$H$5:$H$1000,IF($D$9="Todos","&gt;0",$D$9))),"00")&amp;"/"&amp;TEXT(MONTH(_xlfn.MINIFS(Consolidado!$B$5:$B$1000,Consolidado!$E$5:$E$1000,$B49,Consolidado!$C$5:$C$1000,"Comité de Supervisión",Consolidado!$R$5:$R$1000,"X",Consolidado!$H$5:$H$1000,IF($D$9="Todos","&gt;0",$D$9))),"00")&amp;IF($D$9="Todos","/"&amp;RIGHT(YEAR(_xlfn.MINIFS(Consolidado!$B$5:$B$1000,Consolidado!$E$5:$E$1000,$B49,Consolidado!$C$5:$C$1000,"Comité de Supervisión",Consolidado!$R$5:$R$1000,"X",Consolidado!$H$5:$H$1000,IF($D$9="Todos","&gt;0",$D$9))),2),"")&amp;IF(_xlfn.MAXIFS(Consolidado!$B$5:$B$1000,Consolidado!$E$5:$E$1000,$B49,Consolidado!$C$5:$C$1000,"Comité de Supervisión",Consolidado!$R$5:$R$1000,"X",Consolidado!$H$5:$H$1000,IF($D$9="Todos","&gt;0",$D$9))&lt;&gt;_xlfn.MINIFS(Consolidado!$B$5:$B$1000,Consolidado!$E$5:$E$1000,$B49,Consolidado!$C$5:$C$1000,"Comité de Supervisión",Consolidado!$R$5:$R$1000,"X",Consolidado!$H$5:$H$1000,IF($D$9="Todos","&gt;0",$D$9))," y "&amp;TEXT(DAY(_xlfn.MAXIFS(Consolidado!$B$5:$B$1000,Consolidado!$E$5:$E$1000,$B49,Consolidado!$C$5:$C$1000,"Comité de Supervisión",Consolidado!$R$5:$R$1000,"X",Consolidado!$H$5:$H$1000,IF($D$9="Todos","&gt;0",$D$9))),"00")&amp;"/"&amp;TEXT(MONTH(_xlfn.MAXIFS(Consolidado!$B$5:$B$1000,Consolidado!$E$5:$E$1000,$B49,Consolidado!$C$5:$C$1000,"Comité de Supervisión",Consolidado!$R$5:$R$1000,"X",Consolidado!$H$5:$H$1000,IF($D$9="Todos","&gt;0",$D$9))),"00")&amp;IF($D$9="Todos","/"&amp;RIGHT(YEAR(_xlfn.MAXIFS(Consolidado!$B$5:$B$1000,Consolidado!$E$5:$E$1000,$B49,Consolidado!$C$5:$C$1000,"Comité de Supervisión",Consolidado!$R$5:$R$1000,"X",Consolidado!$H$5:$H$1000,IF($D$9="Todos","&gt;0",$D$9))),2),""),""),""),IF(SUMIFS(Consolidado!$AD$5:$AD$1000,Consolidado!$E$5:$E$1000,$B49,Consolidado!$C$5:$C$1000,"Consejo de Administración",Consolidado!$R$5:$R$1000,"X",Consolidado!$H$5:$H$1000,IF($D$9="Todos","&gt;0",$D$9))&gt;0,"Consejo "&amp;TEXT(DAY(_xlfn.MINIFS(Consolidado!$B$5:$B$1000,Consolidado!$E$5:$E$1000,$B49,Consolidado!$C$5:$C$1000,"Consejo de Administración",Consolidado!$R$5:$R$1000,"X",Consolidado!$H$5:$H$1000,IF($D$9="Todos","&gt;0",$D$9))),"00")&amp;"/"&amp;TEXT(MONTH(_xlfn.MINIFS(Consolidado!$B$5:$B$1000,Consolidado!$E$5:$E$1000,$B49,Consolidado!$C$5:$C$1000,"Consejo de Administración",Consolidado!$R$5:$R$1000,"X",Consolidado!$H$5:$H$1000,IF($D$9="Todos","&gt;0",$D$9))),"00")&amp;IF($D$9="Todos","/"&amp;RIGHT(YEAR(_xlfn.MINIFS(Consolidado!$B$5:$B$1000,Consolidado!$E$5:$E$1000,$B49,Consolidado!$C$5:$C$1000,"Consejo de Administración",Consolidado!$R$5:$R$1000,"X",Consolidado!$H$5:$H$1000,IF($D$9="Todos","&gt;0",$D$9))),2),"")&amp;IF(_xlfn.MAXIFS(Consolidado!$B$5:$B$1000,Consolidado!$E$5:$E$1000,$B49,Consolidado!$C$5:$C$1000,"Consejo de Administración",Consolidado!$R$5:$R$1000,"X",Consolidado!$H$5:$H$1000,IF($D$9="Todos","&gt;0",$D$9))&lt;&gt;_xlfn.MINIFS(Consolidado!$B$5:$B$1000,Consolidado!$E$5:$E$1000,$B49,Consolidado!$C$5:$C$1000,"Consejo de Administración",Consolidado!$R$5:$R$1000,"X",Consolidado!$H$5:$H$1000,IF($D$9="Todos","&gt;0",$D$9))," y "&amp;TEXT(DAY(_xlfn.MAXIFS(Consolidado!$B$5:$B$1000,Consolidado!$E$5:$E$1000,$B49,Consolidado!$C$5:$C$1000,"Consejo de Administración",Consolidado!$R$5:$R$1000,"X",Consolidado!$H$5:$H$1000,IF($D$9="Todos","&gt;0",$D$9))),"00")&amp;"/"&amp;TEXT(MONTH(_xlfn.MAXIFS(Consolidado!$B$5:$B$1000,Consolidado!$E$5:$E$1000,$B49,Consolidado!$C$5:$C$1000,"Consejo de Administración",Consolidado!$R$5:$R$1000,"X",Consolidado!$H$5:$H$1000,IF($D$9="Todos","&gt;0",$D$9))),"00")&amp;IF($D$9="Todos","/"&amp;RIGHT(YEAR(_xlfn.MAXIFS(Consolidado!$B$5:$B$1000,Consolidado!$E$5:$E$1000,$B49,Consolidado!$C$5:$C$1000,"Consejo de Administración",Consolidado!$R$5:$R$1000,"X",Consolidado!$H$5:$H$1000,IF($D$9="Todos","&gt;0",$D$9))),2),""),""),""),IF(SUMIFS(Consolidado!$AD$5:$AD$1000,Consolidado!$E$5:$E$1000,$B49,Consolidado!$C$5:$C$1000,"Otros",Consolidado!$R$5:$R$1000,"X",Consolidado!$H$5:$H$1000,IF($D$9="Todos","&gt;0",$D$9))&gt;0,"Otros "&amp;TEXT(DAY(_xlfn.MINIFS(Consolidado!$B$5:$B$1000,Consolidado!$E$5:$E$1000,$B49,Consolidado!$C$5:$C$1000,"Otros",Consolidado!$R$5:$R$1000,"X",Consolidado!$H$5:$H$1000,IF($D$9="Todos","&gt;0",$D$9))),"00")&amp;"/"&amp;TEXT(MONTH(_xlfn.MINIFS(Consolidado!$B$5:$B$1000,Consolidado!$E$5:$E$1000,$B49,Consolidado!$C$5:$C$1000,"Otros",Consolidado!$R$5:$R$1000,"X",Consolidado!$H$5:$H$1000,IF($D$9="Todos","&gt;0",$D$9))),"00")&amp;IF($D$9="Todos","/"&amp;RIGHT(YEAR(_xlfn.MINIFS(Consolidado!$B$5:$B$1000,Consolidado!$E$5:$E$1000,$B49,Consolidado!$C$5:$C$1000,"Otros",Consolidado!$R$5:$R$1000,"X",Consolidado!$H$5:$H$1000,IF($D$9="Todos","&gt;0",$D$9))),2),"")&amp;IF(_xlfn.MAXIFS(Consolidado!$B$5:$B$1000,Consolidado!$E$5:$E$1000,$B49,Consolidado!$C$5:$C$1000,"Otros",Consolidado!$R$5:$R$1000,"X",Consolidado!$H$5:$H$1000,IF($D$9="Todos","&gt;0",$D$9))&lt;&gt;_xlfn.MINIFS(Consolidado!$B$5:$B$1000,Consolidado!$E$5:$E$1000,$B49,Consolidado!$C$5:$C$1000,"Otros",Consolidado!$R$5:$R$1000,"X",Consolidado!$H$5:$H$1000,IF($D$9="Todos","&gt;0",$D$9))," y "&amp;TEXT(DAY(_xlfn.MAXIFS(Consolidado!$B$5:$B$1000,Consolidado!$E$5:$E$1000,$B49,Consolidado!$C$5:$C$1000,"Otros",Consolidado!$R$5:$R$1000,"X",Consolidado!$H$5:$H$1000,IF($D$9="Todos","&gt;0",$D$9))),"00")&amp;"/"&amp;TEXT(MONTH(_xlfn.MAXIFS(Consolidado!$B$5:$B$1000,Consolidado!$E$5:$E$1000,$B49,Consolidado!$C$5:$C$1000,"Otros",Consolidado!$R$5:$R$1000,"X",Consolidado!$H$5:$H$1000,IF($D$9="Todos","&gt;0",$D$9))),"00")&amp;IF($D$9="Todos","/"&amp;RIGHT(YEAR(_xlfn.MAXIFS(Consolidado!$B$5:$B$1000,Consolidado!$E$5:$E$1000,$B49,Consolidado!$C$5:$C$1000,"Otros",Consolidado!$R$5:$R$1000,"X",Consolidado!$H$5:$H$1000,IF($D$9="Todos","&gt;0",$D$9))),2),""),""),""))</f>
        <v/>
      </c>
      <c r="U49" s="37" t="str">
        <f aca="false">_xlfn.TEXTJOIN(" +"&amp;CHAR(10),TRUE(),IF(SUMIFS(Consolidado!$AD$5:$AD$1000,Consolidado!$E$5:$E$1000,$B49,Consolidado!$C$5:$C$1000,"Auditoría Interna",Consolidado!$S$5:$S$1000,"X",Consolidado!$H$5:$H$1000,IF($D$9="Todos","&gt;0",$D$9))&gt;0,"Interna "&amp;TEXT(DAY(_xlfn.MINIFS(Consolidado!$B$5:$B$1000,Consolidado!$E$5:$E$1000,$B49,Consolidado!$C$5:$C$1000,"Auditoría Interna",Consolidado!$S$5:$S$1000,"X",Consolidado!$H$5:$H$1000,IF($D$9="Todos","&gt;0",$D$9))),"00")&amp;"/"&amp;TEXT(MONTH(_xlfn.MINIFS(Consolidado!$B$5:$B$1000,Consolidado!$E$5:$E$1000,$B49,Consolidado!$C$5:$C$1000,"Auditoría Interna",Consolidado!$S$5:$S$1000,"X",Consolidado!$H$5:$H$1000,IF($D$9="Todos","&gt;0",$D$9))),"00")&amp;IF($D$9="Todos","/"&amp;RIGHT(YEAR(_xlfn.MINIFS(Consolidado!$B$5:$B$1000,Consolidado!$E$5:$E$1000,$B49,Consolidado!$C$5:$C$1000,"Auditoría Interna",Consolidado!$S$5:$S$1000,"X",Consolidado!$H$5:$H$1000,IF($D$9="Todos","&gt;0",$D$9))),2),"")&amp;IF(_xlfn.MAXIFS(Consolidado!$B$5:$B$1000,Consolidado!$E$5:$E$1000,$B49,Consolidado!$C$5:$C$1000,"Auditoría Interna",Consolidado!$S$5:$S$1000,"X",Consolidado!$H$5:$H$1000,IF($D$9="Todos","&gt;0",$D$9))&lt;&gt;_xlfn.MINIFS(Consolidado!$B$5:$B$1000,Consolidado!$E$5:$E$1000,$B49,Consolidado!$C$5:$C$1000,"Auditoría Interna",Consolidado!$S$5:$S$1000,"X",Consolidado!$H$5:$H$1000,IF($D$9="Todos","&gt;0",$D$9))," y "&amp;TEXT(DAY(_xlfn.MAXIFS(Consolidado!$B$5:$B$1000,Consolidado!$E$5:$E$1000,$B49,Consolidado!$C$5:$C$1000,"Auditoría Interna",Consolidado!$S$5:$S$1000,"X",Consolidado!$H$5:$H$1000,IF($D$9="Todos","&gt;0",$D$9))),"00")&amp;"/"&amp;TEXT(MONTH(_xlfn.MAXIFS(Consolidado!$B$5:$B$1000,Consolidado!$E$5:$E$1000,$B49,Consolidado!$C$5:$C$1000,"Auditoría Interna",Consolidado!$S$5:$S$1000,"X",Consolidado!$H$5:$H$1000,IF($D$9="Todos","&gt;0",$D$9))),"00")&amp;IF($D$9="Todos","/"&amp;RIGHT(YEAR(_xlfn.MAXIFS(Consolidado!$B$5:$B$1000,Consolidado!$E$5:$E$1000,$B49,Consolidado!$C$5:$C$1000,"Auditoría Interna",Consolidado!$S$5:$S$1000,"X",Consolidado!$H$5:$H$1000,IF($D$9="Todos","&gt;0",$D$9))),2),""),""),""),IF(SUMIFS(Consolidado!$AD$5:$AD$1000,Consolidado!$E$5:$E$1000,$B49,Consolidado!$C$5:$C$1000,"Auditoría Externa",Consolidado!$S$5:$S$1000,"X",Consolidado!$H$5:$H$1000,IF($D$9="Todos","&gt;0",$D$9))&gt;0,"Externa "&amp;TEXT(DAY(_xlfn.MINIFS(Consolidado!$B$5:$B$1000,Consolidado!$E$5:$E$1000,$B49,Consolidado!$C$5:$C$1000,"Auditoría Externa",Consolidado!$S$5:$S$1000,"X",Consolidado!$H$5:$H$1000,IF($D$9="Todos","&gt;0",$D$9))),"00")&amp;"/"&amp;TEXT(MONTH(_xlfn.MINIFS(Consolidado!$B$5:$B$1000,Consolidado!$E$5:$E$1000,$B49,Consolidado!$C$5:$C$1000,"Auditoría Externa",Consolidado!$S$5:$S$1000,"X",Consolidado!$H$5:$H$1000,IF($D$9="Todos","&gt;0",$D$9))),"00")&amp;IF($D$9="Todos","/"&amp;RIGHT(YEAR(_xlfn.MINIFS(Consolidado!$B$5:$B$1000,Consolidado!$E$5:$E$1000,$B49,Consolidado!$C$5:$C$1000,"Auditoría Externa",Consolidado!$S$5:$S$1000,"X",Consolidado!$H$5:$H$1000,IF($D$9="Todos","&gt;0",$D$9))),2),"")&amp;IF(_xlfn.MAXIFS(Consolidado!$B$5:$B$1000,Consolidado!$E$5:$E$1000,$B49,Consolidado!$C$5:$C$1000,"Auditoría Externa",Consolidado!$S$5:$S$1000,"X",Consolidado!$H$5:$H$1000,IF($D$9="Todos","&gt;0",$D$9))&lt;&gt;_xlfn.MINIFS(Consolidado!$B$5:$B$1000,Consolidado!$E$5:$E$1000,$B49,Consolidado!$C$5:$C$1000,"Auditoría Externa",Consolidado!$S$5:$S$1000,"X",Consolidado!$H$5:$H$1000,IF($D$9="Todos","&gt;0",$D$9))," y "&amp;TEXT(DAY(_xlfn.MAXIFS(Consolidado!$B$5:$B$1000,Consolidado!$E$5:$E$1000,$B49,Consolidado!$C$5:$C$1000,"Auditoría Externa",Consolidado!$S$5:$S$1000,"X",Consolidado!$H$5:$H$1000,IF($D$9="Todos","&gt;0",$D$9))),"00")&amp;"/"&amp;TEXT(MONTH(_xlfn.MAXIFS(Consolidado!$B$5:$B$1000,Consolidado!$E$5:$E$1000,$B49,Consolidado!$C$5:$C$1000,"Auditoría Externa",Consolidado!$S$5:$S$1000,"X",Consolidado!$H$5:$H$1000,IF($D$9="Todos","&gt;0",$D$9))),"00")&amp;IF($D$9="Todos","/"&amp;RIGHT(YEAR(_xlfn.MAXIFS(Consolidado!$B$5:$B$1000,Consolidado!$E$5:$E$1000,$B49,Consolidado!$C$5:$C$1000,"Auditoría Externa",Consolidado!$S$5:$S$1000,"X",Consolidado!$H$5:$H$1000,IF($D$9="Todos","&gt;0",$D$9))),2),""),""),""),IF(SUMIFS(Consolidado!$AD$5:$AD$1000,Consolidado!$E$5:$E$1000,$B49,Consolidado!$C$5:$C$1000,"SSF",Consolidado!$S$5:$S$1000,"X",Consolidado!$H$5:$H$1000,IF($D$9="Todos","&gt;0",$D$9))&gt;0,"SSF "&amp;TEXT(DAY(_xlfn.MINIFS(Consolidado!$B$5:$B$1000,Consolidado!$E$5:$E$1000,$B49,Consolidado!$C$5:$C$1000,"SSF",Consolidado!$S$5:$S$1000,"X",Consolidado!$H$5:$H$1000,IF($D$9="Todos","&gt;0",$D$9))),"00")&amp;"/"&amp;TEXT(MONTH(_xlfn.MINIFS(Consolidado!$B$5:$B$1000,Consolidado!$E$5:$E$1000,$B49,Consolidado!$C$5:$C$1000,"SSF",Consolidado!$S$5:$S$1000,"X",Consolidado!$H$5:$H$1000,IF($D$9="Todos","&gt;0",$D$9))),"00")&amp;IF($D$9="Todos","/"&amp;RIGHT(YEAR(_xlfn.MINIFS(Consolidado!$B$5:$B$1000,Consolidado!$E$5:$E$1000,$B49,Consolidado!$C$5:$C$1000,"SSF",Consolidado!$S$5:$S$1000,"X",Consolidado!$H$5:$H$1000,IF($D$9="Todos","&gt;0",$D$9))),2),"")&amp;IF(_xlfn.MAXIFS(Consolidado!$B$5:$B$1000,Consolidado!$E$5:$E$1000,$B49,Consolidado!$C$5:$C$1000,"SSF",Consolidado!$S$5:$S$1000,"X",Consolidado!$H$5:$H$1000,IF($D$9="Todos","&gt;0",$D$9))&lt;&gt;_xlfn.MINIFS(Consolidado!$B$5:$B$1000,Consolidado!$E$5:$E$1000,$B49,Consolidado!$C$5:$C$1000,"SSF",Consolidado!$S$5:$S$1000,"X",Consolidado!$H$5:$H$1000,IF($D$9="Todos","&gt;0",$D$9))," y "&amp;TEXT(DAY(_xlfn.MAXIFS(Consolidado!$B$5:$B$1000,Consolidado!$E$5:$E$1000,$B49,Consolidado!$C$5:$C$1000,"SSF",Consolidado!$S$5:$S$1000,"X",Consolidado!$H$5:$H$1000,IF($D$9="Todos","&gt;0",$D$9))),"00")&amp;"/"&amp;TEXT(MONTH(_xlfn.MAXIFS(Consolidado!$B$5:$B$1000,Consolidado!$E$5:$E$1000,$B49,Consolidado!$C$5:$C$1000,"SSF",Consolidado!$S$5:$S$1000,"X",Consolidado!$H$5:$H$1000,IF($D$9="Todos","&gt;0",$D$9))),"00")&amp;IF($D$9="Todos","/"&amp;RIGHT(YEAR(_xlfn.MAXIFS(Consolidado!$B$5:$B$1000,Consolidado!$E$5:$E$1000,$B49,Consolidado!$C$5:$C$1000,"SSF",Consolidado!$S$5:$S$1000,"X",Consolidado!$H$5:$H$1000,IF($D$9="Todos","&gt;0",$D$9))),2),""),""),""),IF(SUMIFS(Consolidado!$AD$5:$AD$1000,Consolidado!$E$5:$E$1000,$B49,Consolidado!$C$5:$C$1000,"Comité de Supervisión",Consolidado!$S$5:$S$1000,"X",Consolidado!$H$5:$H$1000,IF($D$9="Todos","&gt;0",$D$9))&gt;0,"Comité Sup. "&amp;TEXT(DAY(_xlfn.MINIFS(Consolidado!$B$5:$B$1000,Consolidado!$E$5:$E$1000,$B49,Consolidado!$C$5:$C$1000,"Comité de Supervisión",Consolidado!$S$5:$S$1000,"X",Consolidado!$H$5:$H$1000,IF($D$9="Todos","&gt;0",$D$9))),"00")&amp;"/"&amp;TEXT(MONTH(_xlfn.MINIFS(Consolidado!$B$5:$B$1000,Consolidado!$E$5:$E$1000,$B49,Consolidado!$C$5:$C$1000,"Comité de Supervisión",Consolidado!$S$5:$S$1000,"X",Consolidado!$H$5:$H$1000,IF($D$9="Todos","&gt;0",$D$9))),"00")&amp;IF($D$9="Todos","/"&amp;RIGHT(YEAR(_xlfn.MINIFS(Consolidado!$B$5:$B$1000,Consolidado!$E$5:$E$1000,$B49,Consolidado!$C$5:$C$1000,"Comité de Supervisión",Consolidado!$S$5:$S$1000,"X",Consolidado!$H$5:$H$1000,IF($D$9="Todos","&gt;0",$D$9))),2),"")&amp;IF(_xlfn.MAXIFS(Consolidado!$B$5:$B$1000,Consolidado!$E$5:$E$1000,$B49,Consolidado!$C$5:$C$1000,"Comité de Supervisión",Consolidado!$S$5:$S$1000,"X",Consolidado!$H$5:$H$1000,IF($D$9="Todos","&gt;0",$D$9))&lt;&gt;_xlfn.MINIFS(Consolidado!$B$5:$B$1000,Consolidado!$E$5:$E$1000,$B49,Consolidado!$C$5:$C$1000,"Comité de Supervisión",Consolidado!$S$5:$S$1000,"X",Consolidado!$H$5:$H$1000,IF($D$9="Todos","&gt;0",$D$9))," y "&amp;TEXT(DAY(_xlfn.MAXIFS(Consolidado!$B$5:$B$1000,Consolidado!$E$5:$E$1000,$B49,Consolidado!$C$5:$C$1000,"Comité de Supervisión",Consolidado!$S$5:$S$1000,"X",Consolidado!$H$5:$H$1000,IF($D$9="Todos","&gt;0",$D$9))),"00")&amp;"/"&amp;TEXT(MONTH(_xlfn.MAXIFS(Consolidado!$B$5:$B$1000,Consolidado!$E$5:$E$1000,$B49,Consolidado!$C$5:$C$1000,"Comité de Supervisión",Consolidado!$S$5:$S$1000,"X",Consolidado!$H$5:$H$1000,IF($D$9="Todos","&gt;0",$D$9))),"00")&amp;IF($D$9="Todos","/"&amp;RIGHT(YEAR(_xlfn.MAXIFS(Consolidado!$B$5:$B$1000,Consolidado!$E$5:$E$1000,$B49,Consolidado!$C$5:$C$1000,"Comité de Supervisión",Consolidado!$S$5:$S$1000,"X",Consolidado!$H$5:$H$1000,IF($D$9="Todos","&gt;0",$D$9))),2),""),""),""),IF(SUMIFS(Consolidado!$AD$5:$AD$1000,Consolidado!$E$5:$E$1000,$B49,Consolidado!$C$5:$C$1000,"Consejo de Administración",Consolidado!$S$5:$S$1000,"X",Consolidado!$H$5:$H$1000,IF($D$9="Todos","&gt;0",$D$9))&gt;0,"Consejo "&amp;TEXT(DAY(_xlfn.MINIFS(Consolidado!$B$5:$B$1000,Consolidado!$E$5:$E$1000,$B49,Consolidado!$C$5:$C$1000,"Consejo de Administración",Consolidado!$S$5:$S$1000,"X",Consolidado!$H$5:$H$1000,IF($D$9="Todos","&gt;0",$D$9))),"00")&amp;"/"&amp;TEXT(MONTH(_xlfn.MINIFS(Consolidado!$B$5:$B$1000,Consolidado!$E$5:$E$1000,$B49,Consolidado!$C$5:$C$1000,"Consejo de Administración",Consolidado!$S$5:$S$1000,"X",Consolidado!$H$5:$H$1000,IF($D$9="Todos","&gt;0",$D$9))),"00")&amp;IF($D$9="Todos","/"&amp;RIGHT(YEAR(_xlfn.MINIFS(Consolidado!$B$5:$B$1000,Consolidado!$E$5:$E$1000,$B49,Consolidado!$C$5:$C$1000,"Consejo de Administración",Consolidado!$S$5:$S$1000,"X",Consolidado!$H$5:$H$1000,IF($D$9="Todos","&gt;0",$D$9))),2),"")&amp;IF(_xlfn.MAXIFS(Consolidado!$B$5:$B$1000,Consolidado!$E$5:$E$1000,$B49,Consolidado!$C$5:$C$1000,"Consejo de Administración",Consolidado!$S$5:$S$1000,"X",Consolidado!$H$5:$H$1000,IF($D$9="Todos","&gt;0",$D$9))&lt;&gt;_xlfn.MINIFS(Consolidado!$B$5:$B$1000,Consolidado!$E$5:$E$1000,$B49,Consolidado!$C$5:$C$1000,"Consejo de Administración",Consolidado!$S$5:$S$1000,"X",Consolidado!$H$5:$H$1000,IF($D$9="Todos","&gt;0",$D$9))," y "&amp;TEXT(DAY(_xlfn.MAXIFS(Consolidado!$B$5:$B$1000,Consolidado!$E$5:$E$1000,$B49,Consolidado!$C$5:$C$1000,"Consejo de Administración",Consolidado!$S$5:$S$1000,"X",Consolidado!$H$5:$H$1000,IF($D$9="Todos","&gt;0",$D$9))),"00")&amp;"/"&amp;TEXT(MONTH(_xlfn.MAXIFS(Consolidado!$B$5:$B$1000,Consolidado!$E$5:$E$1000,$B49,Consolidado!$C$5:$C$1000,"Consejo de Administración",Consolidado!$S$5:$S$1000,"X",Consolidado!$H$5:$H$1000,IF($D$9="Todos","&gt;0",$D$9))),"00")&amp;IF($D$9="Todos","/"&amp;RIGHT(YEAR(_xlfn.MAXIFS(Consolidado!$B$5:$B$1000,Consolidado!$E$5:$E$1000,$B49,Consolidado!$C$5:$C$1000,"Consejo de Administración",Consolidado!$S$5:$S$1000,"X",Consolidado!$H$5:$H$1000,IF($D$9="Todos","&gt;0",$D$9))),2),""),""),""),IF(SUMIFS(Consolidado!$AD$5:$AD$1000,Consolidado!$E$5:$E$1000,$B49,Consolidado!$C$5:$C$1000,"Otros",Consolidado!$S$5:$S$1000,"X",Consolidado!$H$5:$H$1000,IF($D$9="Todos","&gt;0",$D$9))&gt;0,"Otros "&amp;TEXT(DAY(_xlfn.MINIFS(Consolidado!$B$5:$B$1000,Consolidado!$E$5:$E$1000,$B49,Consolidado!$C$5:$C$1000,"Otros",Consolidado!$S$5:$S$1000,"X",Consolidado!$H$5:$H$1000,IF($D$9="Todos","&gt;0",$D$9))),"00")&amp;"/"&amp;TEXT(MONTH(_xlfn.MINIFS(Consolidado!$B$5:$B$1000,Consolidado!$E$5:$E$1000,$B49,Consolidado!$C$5:$C$1000,"Otros",Consolidado!$S$5:$S$1000,"X",Consolidado!$H$5:$H$1000,IF($D$9="Todos","&gt;0",$D$9))),"00")&amp;IF($D$9="Todos","/"&amp;RIGHT(YEAR(_xlfn.MINIFS(Consolidado!$B$5:$B$1000,Consolidado!$E$5:$E$1000,$B49,Consolidado!$C$5:$C$1000,"Otros",Consolidado!$S$5:$S$1000,"X",Consolidado!$H$5:$H$1000,IF($D$9="Todos","&gt;0",$D$9))),2),"")&amp;IF(_xlfn.MAXIFS(Consolidado!$B$5:$B$1000,Consolidado!$E$5:$E$1000,$B49,Consolidado!$C$5:$C$1000,"Otros",Consolidado!$S$5:$S$1000,"X",Consolidado!$H$5:$H$1000,IF($D$9="Todos","&gt;0",$D$9))&lt;&gt;_xlfn.MINIFS(Consolidado!$B$5:$B$1000,Consolidado!$E$5:$E$1000,$B49,Consolidado!$C$5:$C$1000,"Otros",Consolidado!$S$5:$S$1000,"X",Consolidado!$H$5:$H$1000,IF($D$9="Todos","&gt;0",$D$9))," y "&amp;TEXT(DAY(_xlfn.MAXIFS(Consolidado!$B$5:$B$1000,Consolidado!$E$5:$E$1000,$B49,Consolidado!$C$5:$C$1000,"Otros",Consolidado!$S$5:$S$1000,"X",Consolidado!$H$5:$H$1000,IF($D$9="Todos","&gt;0",$D$9))),"00")&amp;"/"&amp;TEXT(MONTH(_xlfn.MAXIFS(Consolidado!$B$5:$B$1000,Consolidado!$E$5:$E$1000,$B49,Consolidado!$C$5:$C$1000,"Otros",Consolidado!$S$5:$S$1000,"X",Consolidado!$H$5:$H$1000,IF($D$9="Todos","&gt;0",$D$9))),"00")&amp;IF($D$9="Todos","/"&amp;RIGHT(YEAR(_xlfn.MAXIFS(Consolidado!$B$5:$B$1000,Consolidado!$E$5:$E$1000,$B49,Consolidado!$C$5:$C$1000,"Otros",Consolidado!$S$5:$S$1000,"X",Consolidado!$H$5:$H$1000,IF($D$9="Todos","&gt;0",$D$9))),2),""),""),""))</f>
        <v/>
      </c>
      <c r="V49" s="37" t="str">
        <f aca="false">_xlfn.TEXTJOIN(" +"&amp;CHAR(10),TRUE(),IF(SUMIFS(Consolidado!$AD$5:$AD$1000,Consolidado!$E$5:$E$1000,$B49,Consolidado!$C$5:$C$1000,"Auditoría Interna",Consolidado!$T$5:$T$1000,"X",Consolidado!$H$5:$H$1000,IF($D$9="Todos","&gt;0",$D$9))&gt;0,"Interna "&amp;TEXT(DAY(_xlfn.MINIFS(Consolidado!$B$5:$B$1000,Consolidado!$E$5:$E$1000,$B49,Consolidado!$C$5:$C$1000,"Auditoría Interna",Consolidado!$T$5:$T$1000,"X",Consolidado!$H$5:$H$1000,IF($D$9="Todos","&gt;0",$D$9))),"00")&amp;"/"&amp;TEXT(MONTH(_xlfn.MINIFS(Consolidado!$B$5:$B$1000,Consolidado!$E$5:$E$1000,$B49,Consolidado!$C$5:$C$1000,"Auditoría Interna",Consolidado!$T$5:$T$1000,"X",Consolidado!$H$5:$H$1000,IF($D$9="Todos","&gt;0",$D$9))),"00")&amp;IF($D$9="Todos","/"&amp;RIGHT(YEAR(_xlfn.MINIFS(Consolidado!$B$5:$B$1000,Consolidado!$E$5:$E$1000,$B49,Consolidado!$C$5:$C$1000,"Auditoría Interna",Consolidado!$T$5:$T$1000,"X",Consolidado!$H$5:$H$1000,IF($D$9="Todos","&gt;0",$D$9))),2),"")&amp;IF(_xlfn.MAXIFS(Consolidado!$B$5:$B$1000,Consolidado!$E$5:$E$1000,$B49,Consolidado!$C$5:$C$1000,"Auditoría Interna",Consolidado!$T$5:$T$1000,"X",Consolidado!$H$5:$H$1000,IF($D$9="Todos","&gt;0",$D$9))&lt;&gt;_xlfn.MINIFS(Consolidado!$B$5:$B$1000,Consolidado!$E$5:$E$1000,$B49,Consolidado!$C$5:$C$1000,"Auditoría Interna",Consolidado!$T$5:$T$1000,"X",Consolidado!$H$5:$H$1000,IF($D$9="Todos","&gt;0",$D$9))," y "&amp;TEXT(DAY(_xlfn.MAXIFS(Consolidado!$B$5:$B$1000,Consolidado!$E$5:$E$1000,$B49,Consolidado!$C$5:$C$1000,"Auditoría Interna",Consolidado!$T$5:$T$1000,"X",Consolidado!$H$5:$H$1000,IF($D$9="Todos","&gt;0",$D$9))),"00")&amp;"/"&amp;TEXT(MONTH(_xlfn.MAXIFS(Consolidado!$B$5:$B$1000,Consolidado!$E$5:$E$1000,$B49,Consolidado!$C$5:$C$1000,"Auditoría Interna",Consolidado!$T$5:$T$1000,"X",Consolidado!$H$5:$H$1000,IF($D$9="Todos","&gt;0",$D$9))),"00")&amp;IF($D$9="Todos","/"&amp;RIGHT(YEAR(_xlfn.MAXIFS(Consolidado!$B$5:$B$1000,Consolidado!$E$5:$E$1000,$B49,Consolidado!$C$5:$C$1000,"Auditoría Interna",Consolidado!$T$5:$T$1000,"X",Consolidado!$H$5:$H$1000,IF($D$9="Todos","&gt;0",$D$9))),2),""),""),""),IF(SUMIFS(Consolidado!$AD$5:$AD$1000,Consolidado!$E$5:$E$1000,$B49,Consolidado!$C$5:$C$1000,"Auditoría Externa",Consolidado!$T$5:$T$1000,"X",Consolidado!$H$5:$H$1000,IF($D$9="Todos","&gt;0",$D$9))&gt;0,"Externa "&amp;TEXT(DAY(_xlfn.MINIFS(Consolidado!$B$5:$B$1000,Consolidado!$E$5:$E$1000,$B49,Consolidado!$C$5:$C$1000,"Auditoría Externa",Consolidado!$T$5:$T$1000,"X",Consolidado!$H$5:$H$1000,IF($D$9="Todos","&gt;0",$D$9))),"00")&amp;"/"&amp;TEXT(MONTH(_xlfn.MINIFS(Consolidado!$B$5:$B$1000,Consolidado!$E$5:$E$1000,$B49,Consolidado!$C$5:$C$1000,"Auditoría Externa",Consolidado!$T$5:$T$1000,"X",Consolidado!$H$5:$H$1000,IF($D$9="Todos","&gt;0",$D$9))),"00")&amp;IF($D$9="Todos","/"&amp;RIGHT(YEAR(_xlfn.MINIFS(Consolidado!$B$5:$B$1000,Consolidado!$E$5:$E$1000,$B49,Consolidado!$C$5:$C$1000,"Auditoría Externa",Consolidado!$T$5:$T$1000,"X",Consolidado!$H$5:$H$1000,IF($D$9="Todos","&gt;0",$D$9))),2),"")&amp;IF(_xlfn.MAXIFS(Consolidado!$B$5:$B$1000,Consolidado!$E$5:$E$1000,$B49,Consolidado!$C$5:$C$1000,"Auditoría Externa",Consolidado!$T$5:$T$1000,"X",Consolidado!$H$5:$H$1000,IF($D$9="Todos","&gt;0",$D$9))&lt;&gt;_xlfn.MINIFS(Consolidado!$B$5:$B$1000,Consolidado!$E$5:$E$1000,$B49,Consolidado!$C$5:$C$1000,"Auditoría Externa",Consolidado!$T$5:$T$1000,"X",Consolidado!$H$5:$H$1000,IF($D$9="Todos","&gt;0",$D$9))," y "&amp;TEXT(DAY(_xlfn.MAXIFS(Consolidado!$B$5:$B$1000,Consolidado!$E$5:$E$1000,$B49,Consolidado!$C$5:$C$1000,"Auditoría Externa",Consolidado!$T$5:$T$1000,"X",Consolidado!$H$5:$H$1000,IF($D$9="Todos","&gt;0",$D$9))),"00")&amp;"/"&amp;TEXT(MONTH(_xlfn.MAXIFS(Consolidado!$B$5:$B$1000,Consolidado!$E$5:$E$1000,$B49,Consolidado!$C$5:$C$1000,"Auditoría Externa",Consolidado!$T$5:$T$1000,"X",Consolidado!$H$5:$H$1000,IF($D$9="Todos","&gt;0",$D$9))),"00")&amp;IF($D$9="Todos","/"&amp;RIGHT(YEAR(_xlfn.MAXIFS(Consolidado!$B$5:$B$1000,Consolidado!$E$5:$E$1000,$B49,Consolidado!$C$5:$C$1000,"Auditoría Externa",Consolidado!$T$5:$T$1000,"X",Consolidado!$H$5:$H$1000,IF($D$9="Todos","&gt;0",$D$9))),2),""),""),""),IF(SUMIFS(Consolidado!$AD$5:$AD$1000,Consolidado!$E$5:$E$1000,$B49,Consolidado!$C$5:$C$1000,"SSF",Consolidado!$T$5:$T$1000,"X",Consolidado!$H$5:$H$1000,IF($D$9="Todos","&gt;0",$D$9))&gt;0,"SSF "&amp;TEXT(DAY(_xlfn.MINIFS(Consolidado!$B$5:$B$1000,Consolidado!$E$5:$E$1000,$B49,Consolidado!$C$5:$C$1000,"SSF",Consolidado!$T$5:$T$1000,"X",Consolidado!$H$5:$H$1000,IF($D$9="Todos","&gt;0",$D$9))),"00")&amp;"/"&amp;TEXT(MONTH(_xlfn.MINIFS(Consolidado!$B$5:$B$1000,Consolidado!$E$5:$E$1000,$B49,Consolidado!$C$5:$C$1000,"SSF",Consolidado!$T$5:$T$1000,"X",Consolidado!$H$5:$H$1000,IF($D$9="Todos","&gt;0",$D$9))),"00")&amp;IF($D$9="Todos","/"&amp;RIGHT(YEAR(_xlfn.MINIFS(Consolidado!$B$5:$B$1000,Consolidado!$E$5:$E$1000,$B49,Consolidado!$C$5:$C$1000,"SSF",Consolidado!$T$5:$T$1000,"X",Consolidado!$H$5:$H$1000,IF($D$9="Todos","&gt;0",$D$9))),2),"")&amp;IF(_xlfn.MAXIFS(Consolidado!$B$5:$B$1000,Consolidado!$E$5:$E$1000,$B49,Consolidado!$C$5:$C$1000,"SSF",Consolidado!$T$5:$T$1000,"X",Consolidado!$H$5:$H$1000,IF($D$9="Todos","&gt;0",$D$9))&lt;&gt;_xlfn.MINIFS(Consolidado!$B$5:$B$1000,Consolidado!$E$5:$E$1000,$B49,Consolidado!$C$5:$C$1000,"SSF",Consolidado!$T$5:$T$1000,"X",Consolidado!$H$5:$H$1000,IF($D$9="Todos","&gt;0",$D$9))," y "&amp;TEXT(DAY(_xlfn.MAXIFS(Consolidado!$B$5:$B$1000,Consolidado!$E$5:$E$1000,$B49,Consolidado!$C$5:$C$1000,"SSF",Consolidado!$T$5:$T$1000,"X",Consolidado!$H$5:$H$1000,IF($D$9="Todos","&gt;0",$D$9))),"00")&amp;"/"&amp;TEXT(MONTH(_xlfn.MAXIFS(Consolidado!$B$5:$B$1000,Consolidado!$E$5:$E$1000,$B49,Consolidado!$C$5:$C$1000,"SSF",Consolidado!$T$5:$T$1000,"X",Consolidado!$H$5:$H$1000,IF($D$9="Todos","&gt;0",$D$9))),"00")&amp;IF($D$9="Todos","/"&amp;RIGHT(YEAR(_xlfn.MAXIFS(Consolidado!$B$5:$B$1000,Consolidado!$E$5:$E$1000,$B49,Consolidado!$C$5:$C$1000,"SSF",Consolidado!$T$5:$T$1000,"X",Consolidado!$H$5:$H$1000,IF($D$9="Todos","&gt;0",$D$9))),2),""),""),""),IF(SUMIFS(Consolidado!$AD$5:$AD$1000,Consolidado!$E$5:$E$1000,$B49,Consolidado!$C$5:$C$1000,"Comité de Supervisión",Consolidado!$T$5:$T$1000,"X",Consolidado!$H$5:$H$1000,IF($D$9="Todos","&gt;0",$D$9))&gt;0,"Comité Sup. "&amp;TEXT(DAY(_xlfn.MINIFS(Consolidado!$B$5:$B$1000,Consolidado!$E$5:$E$1000,$B49,Consolidado!$C$5:$C$1000,"Comité de Supervisión",Consolidado!$T$5:$T$1000,"X",Consolidado!$H$5:$H$1000,IF($D$9="Todos","&gt;0",$D$9))),"00")&amp;"/"&amp;TEXT(MONTH(_xlfn.MINIFS(Consolidado!$B$5:$B$1000,Consolidado!$E$5:$E$1000,$B49,Consolidado!$C$5:$C$1000,"Comité de Supervisión",Consolidado!$T$5:$T$1000,"X",Consolidado!$H$5:$H$1000,IF($D$9="Todos","&gt;0",$D$9))),"00")&amp;IF($D$9="Todos","/"&amp;RIGHT(YEAR(_xlfn.MINIFS(Consolidado!$B$5:$B$1000,Consolidado!$E$5:$E$1000,$B49,Consolidado!$C$5:$C$1000,"Comité de Supervisión",Consolidado!$T$5:$T$1000,"X",Consolidado!$H$5:$H$1000,IF($D$9="Todos","&gt;0",$D$9))),2),"")&amp;IF(_xlfn.MAXIFS(Consolidado!$B$5:$B$1000,Consolidado!$E$5:$E$1000,$B49,Consolidado!$C$5:$C$1000,"Comité de Supervisión",Consolidado!$T$5:$T$1000,"X",Consolidado!$H$5:$H$1000,IF($D$9="Todos","&gt;0",$D$9))&lt;&gt;_xlfn.MINIFS(Consolidado!$B$5:$B$1000,Consolidado!$E$5:$E$1000,$B49,Consolidado!$C$5:$C$1000,"Comité de Supervisión",Consolidado!$T$5:$T$1000,"X",Consolidado!$H$5:$H$1000,IF($D$9="Todos","&gt;0",$D$9))," y "&amp;TEXT(DAY(_xlfn.MAXIFS(Consolidado!$B$5:$B$1000,Consolidado!$E$5:$E$1000,$B49,Consolidado!$C$5:$C$1000,"Comité de Supervisión",Consolidado!$T$5:$T$1000,"X",Consolidado!$H$5:$H$1000,IF($D$9="Todos","&gt;0",$D$9))),"00")&amp;"/"&amp;TEXT(MONTH(_xlfn.MAXIFS(Consolidado!$B$5:$B$1000,Consolidado!$E$5:$E$1000,$B49,Consolidado!$C$5:$C$1000,"Comité de Supervisión",Consolidado!$T$5:$T$1000,"X",Consolidado!$H$5:$H$1000,IF($D$9="Todos","&gt;0",$D$9))),"00")&amp;IF($D$9="Todos","/"&amp;RIGHT(YEAR(_xlfn.MAXIFS(Consolidado!$B$5:$B$1000,Consolidado!$E$5:$E$1000,$B49,Consolidado!$C$5:$C$1000,"Comité de Supervisión",Consolidado!$T$5:$T$1000,"X",Consolidado!$H$5:$H$1000,IF($D$9="Todos","&gt;0",$D$9))),2),""),""),""),IF(SUMIFS(Consolidado!$AD$5:$AD$1000,Consolidado!$E$5:$E$1000,$B49,Consolidado!$C$5:$C$1000,"Consejo de Administración",Consolidado!$T$5:$T$1000,"X",Consolidado!$H$5:$H$1000,IF($D$9="Todos","&gt;0",$D$9))&gt;0,"Consejo "&amp;TEXT(DAY(_xlfn.MINIFS(Consolidado!$B$5:$B$1000,Consolidado!$E$5:$E$1000,$B49,Consolidado!$C$5:$C$1000,"Consejo de Administración",Consolidado!$T$5:$T$1000,"X",Consolidado!$H$5:$H$1000,IF($D$9="Todos","&gt;0",$D$9))),"00")&amp;"/"&amp;TEXT(MONTH(_xlfn.MINIFS(Consolidado!$B$5:$B$1000,Consolidado!$E$5:$E$1000,$B49,Consolidado!$C$5:$C$1000,"Consejo de Administración",Consolidado!$T$5:$T$1000,"X",Consolidado!$H$5:$H$1000,IF($D$9="Todos","&gt;0",$D$9))),"00")&amp;IF($D$9="Todos","/"&amp;RIGHT(YEAR(_xlfn.MINIFS(Consolidado!$B$5:$B$1000,Consolidado!$E$5:$E$1000,$B49,Consolidado!$C$5:$C$1000,"Consejo de Administración",Consolidado!$T$5:$T$1000,"X",Consolidado!$H$5:$H$1000,IF($D$9="Todos","&gt;0",$D$9))),2),"")&amp;IF(_xlfn.MAXIFS(Consolidado!$B$5:$B$1000,Consolidado!$E$5:$E$1000,$B49,Consolidado!$C$5:$C$1000,"Consejo de Administración",Consolidado!$T$5:$T$1000,"X",Consolidado!$H$5:$H$1000,IF($D$9="Todos","&gt;0",$D$9))&lt;&gt;_xlfn.MINIFS(Consolidado!$B$5:$B$1000,Consolidado!$E$5:$E$1000,$B49,Consolidado!$C$5:$C$1000,"Consejo de Administración",Consolidado!$T$5:$T$1000,"X",Consolidado!$H$5:$H$1000,IF($D$9="Todos","&gt;0",$D$9))," y "&amp;TEXT(DAY(_xlfn.MAXIFS(Consolidado!$B$5:$B$1000,Consolidado!$E$5:$E$1000,$B49,Consolidado!$C$5:$C$1000,"Consejo de Administración",Consolidado!$T$5:$T$1000,"X",Consolidado!$H$5:$H$1000,IF($D$9="Todos","&gt;0",$D$9))),"00")&amp;"/"&amp;TEXT(MONTH(_xlfn.MAXIFS(Consolidado!$B$5:$B$1000,Consolidado!$E$5:$E$1000,$B49,Consolidado!$C$5:$C$1000,"Consejo de Administración",Consolidado!$T$5:$T$1000,"X",Consolidado!$H$5:$H$1000,IF($D$9="Todos","&gt;0",$D$9))),"00")&amp;IF($D$9="Todos","/"&amp;RIGHT(YEAR(_xlfn.MAXIFS(Consolidado!$B$5:$B$1000,Consolidado!$E$5:$E$1000,$B49,Consolidado!$C$5:$C$1000,"Consejo de Administración",Consolidado!$T$5:$T$1000,"X",Consolidado!$H$5:$H$1000,IF($D$9="Todos","&gt;0",$D$9))),2),""),""),""),IF(SUMIFS(Consolidado!$AD$5:$AD$1000,Consolidado!$E$5:$E$1000,$B49,Consolidado!$C$5:$C$1000,"Otros",Consolidado!$T$5:$T$1000,"X",Consolidado!$H$5:$H$1000,IF($D$9="Todos","&gt;0",$D$9))&gt;0,"Otros "&amp;TEXT(DAY(_xlfn.MINIFS(Consolidado!$B$5:$B$1000,Consolidado!$E$5:$E$1000,$B49,Consolidado!$C$5:$C$1000,"Otros",Consolidado!$T$5:$T$1000,"X",Consolidado!$H$5:$H$1000,IF($D$9="Todos","&gt;0",$D$9))),"00")&amp;"/"&amp;TEXT(MONTH(_xlfn.MINIFS(Consolidado!$B$5:$B$1000,Consolidado!$E$5:$E$1000,$B49,Consolidado!$C$5:$C$1000,"Otros",Consolidado!$T$5:$T$1000,"X",Consolidado!$H$5:$H$1000,IF($D$9="Todos","&gt;0",$D$9))),"00")&amp;IF($D$9="Todos","/"&amp;RIGHT(YEAR(_xlfn.MINIFS(Consolidado!$B$5:$B$1000,Consolidado!$E$5:$E$1000,$B49,Consolidado!$C$5:$C$1000,"Otros",Consolidado!$T$5:$T$1000,"X",Consolidado!$H$5:$H$1000,IF($D$9="Todos","&gt;0",$D$9))),2),"")&amp;IF(_xlfn.MAXIFS(Consolidado!$B$5:$B$1000,Consolidado!$E$5:$E$1000,$B49,Consolidado!$C$5:$C$1000,"Otros",Consolidado!$T$5:$T$1000,"X",Consolidado!$H$5:$H$1000,IF($D$9="Todos","&gt;0",$D$9))&lt;&gt;_xlfn.MINIFS(Consolidado!$B$5:$B$1000,Consolidado!$E$5:$E$1000,$B49,Consolidado!$C$5:$C$1000,"Otros",Consolidado!$T$5:$T$1000,"X",Consolidado!$H$5:$H$1000,IF($D$9="Todos","&gt;0",$D$9))," y "&amp;TEXT(DAY(_xlfn.MAXIFS(Consolidado!$B$5:$B$1000,Consolidado!$E$5:$E$1000,$B49,Consolidado!$C$5:$C$1000,"Otros",Consolidado!$T$5:$T$1000,"X",Consolidado!$H$5:$H$1000,IF($D$9="Todos","&gt;0",$D$9))),"00")&amp;"/"&amp;TEXT(MONTH(_xlfn.MAXIFS(Consolidado!$B$5:$B$1000,Consolidado!$E$5:$E$1000,$B49,Consolidado!$C$5:$C$1000,"Otros",Consolidado!$T$5:$T$1000,"X",Consolidado!$H$5:$H$1000,IF($D$9="Todos","&gt;0",$D$9))),"00")&amp;IF($D$9="Todos","/"&amp;RIGHT(YEAR(_xlfn.MAXIFS(Consolidado!$B$5:$B$1000,Consolidado!$E$5:$E$1000,$B49,Consolidado!$C$5:$C$1000,"Otros",Consolidado!$T$5:$T$1000,"X",Consolidado!$H$5:$H$1000,IF($D$9="Todos","&gt;0",$D$9))),2),""),""),""))</f>
        <v/>
      </c>
      <c r="AD49" s="38" t="str">
        <f aca="false">Catálogos!C29</f>
        <v>Sostenibilidad e inclusión financiera</v>
      </c>
      <c r="AE49" s="38" t="str">
        <f aca="false">Catálogos!D29</f>
        <v>Otros</v>
      </c>
      <c r="AF49" s="38" t="n">
        <f aca="false">IF(AD49="",0,IF($D$9="Todos",SUMIFS(Consolidado!$AD$5:$AD$1000,Consolidado!$E$5:$E$1000,AD49,Consolidado!$C$5:$C$1000,"Auditoría Interna"),SUMIFS(Consolidado!$AD$5:$AD$1000,Consolidado!$E$5:$E$1000,AD49,Consolidado!$C$5:$C$1000,"Auditoría Interna",Consolidado!$H$5:$H$1000,$D$9)))</f>
        <v>0</v>
      </c>
      <c r="AG49" s="38" t="n">
        <f aca="false">IF(AD49="",0,IF($D$9="Todos",SUMIFS(Consolidado!$AD$5:$AD$1000,Consolidado!$E$5:$E$1000,AD49,Consolidado!$C$5:$C$1000,"Auditoría Externa"),SUMIFS(Consolidado!$AD$5:$AD$1000,Consolidado!$E$5:$E$1000,AD49,Consolidado!$C$5:$C$1000,"Auditoría Externa",Consolidado!$H$5:$H$1000,$D$9)))</f>
        <v>0</v>
      </c>
      <c r="AH49" s="38" t="n">
        <f aca="false">IF(AD49="",0,IF($D$9="Todos",SUMIFS(Consolidado!$AD$5:$AD$1000,Consolidado!$E$5:$E$1000,AD49,Consolidado!$C$5:$C$1000,"SSF"),SUMIFS(Consolidado!$AD$5:$AD$1000,Consolidado!$E$5:$E$1000,AD49,Consolidado!$C$5:$C$1000,"SSF",Consolidado!$H$5:$H$1000,$D$9)))</f>
        <v>0</v>
      </c>
      <c r="AI49" s="38" t="n">
        <f aca="false">IF(AD49="",0,IF($D$9="Todos",SUMIFS(Consolidado!$AD$5:$AD$1000,Consolidado!$E$5:$E$1000,AD49),SUMIFS(Consolidado!$AD$5:$AD$1000,Consolidado!$E$5:$E$1000,AD49,Consolidado!$H$5:$H$1000,$D$9))-SUM(AF49:AH49))</f>
        <v>0</v>
      </c>
      <c r="AJ49" s="38" t="n">
        <f aca="false">SUM(AF49:AI49)</f>
        <v>0</v>
      </c>
      <c r="AK49" s="38" t="n">
        <f aca="false">(AF49&gt;0)+(AG49&gt;0)+(AH49&gt;0)+(IF($D$9="Todos",SUMIFS(Consolidado!$AD$5:$AD$1000,Consolidado!$E$5:$E$1000,AD49,Consolidado!$C$5:$C$1000,"Comité de Supervisión"),SUMIFS(Consolidado!$AD$5:$AD$1000,Consolidado!$E$5:$E$1000,AD49,Consolidado!$C$5:$C$1000,"Comité de Supervisión",Consolidado!$H$5:$H$1000,$D$9))&gt;0)+(IF($D$9="Todos",SUMIFS(Consolidado!$AD$5:$AD$1000,Consolidado!$E$5:$E$1000,AD49,Consolidado!$C$5:$C$1000,"Consejo de Administración"),SUMIFS(Consolidado!$AD$5:$AD$1000,Consolidado!$E$5:$E$1000,AD49,Consolidado!$C$5:$C$1000,"Consejo de Administración",Consolidado!$H$5:$H$1000,$D$9))&gt;0)+(IF($D$9="Todos",SUMIFS(Consolidado!$AD$5:$AD$1000,Consolidado!$E$5:$E$1000,AD49,Consolidado!$C$5:$C$1000,"Otros"),SUMIFS(Consolidado!$AD$5:$AD$1000,Consolidado!$E$5:$E$1000,AD49,Consolidado!$C$5:$C$1000,"Otros",Consolidado!$H$5:$H$1000,$D$9))&gt;0)</f>
        <v>0</v>
      </c>
      <c r="AL49" s="38" t="n">
        <f aca="false">IF(AD49="",-1,AJ49*10000+AK49*100-ROW()/1000)</f>
        <v>-0.049</v>
      </c>
      <c r="AM49" s="38" t="str">
        <f aca="false" t="array" ref="AM49:AM49">_xlfn.TEXTJOIN(", ",TRUE(),IF((Consolidado!$E$5:$E$1000=AD49)*((($D$9="Todos")+(Consolidado!$H$5:$H$1000=$D$9))&gt;0),Consolidado!$AE$5:$AE$1000,""))</f>
        <v/>
      </c>
      <c r="AN49" s="38" t="str">
        <f aca="false" t="array" ref="AN49:AN49">_xlfn.TEXTJOIN(", ",TRUE(),IF(Consolidado!$E$5:$E$1000=AD49,Consolidado!$AE$5:$AE$1000,""))</f>
        <v>SSF – 9 de Octubre 2025</v>
      </c>
    </row>
    <row r="50" customFormat="false" ht="39.75" hidden="false" customHeight="true" outlineLevel="0" collapsed="false">
      <c r="A50" s="31" t="n">
        <v>29</v>
      </c>
      <c r="B50" s="32" t="str">
        <f aca="false">INDEX($AD$22:$AD$51,MATCH(LARGE($AL$22:$AL$51,29),$AL$22:$AL$51,0))</f>
        <v>Sostenibilidad e inclusión financiera</v>
      </c>
      <c r="C50" s="33" t="str">
        <f aca="false">INDEX($AE$22:$AE$51,MATCH(LARGE($AL$22:$AL$51,29),$AL$22:$AL$51,0))</f>
        <v>Otros</v>
      </c>
      <c r="D50" s="34" t="n">
        <f aca="false">INDEX($AF$22:$AF$51,MATCH(LARGE($AL$22:$AL$51,29),$AL$22:$AL$51,0))</f>
        <v>0</v>
      </c>
      <c r="E50" s="34" t="n">
        <f aca="false">INDEX($AG$22:$AG$51,MATCH(LARGE($AL$22:$AL$51,29),$AL$22:$AL$51,0))</f>
        <v>0</v>
      </c>
      <c r="F50" s="34" t="n">
        <f aca="false">INDEX($AH$22:$AH$51,MATCH(LARGE($AL$22:$AL$51,29),$AL$22:$AL$51,0))</f>
        <v>0</v>
      </c>
      <c r="G50" s="34" t="n">
        <f aca="false">INDEX($AI$22:$AI$51,MATCH(LARGE($AL$22:$AL$51,29),$AL$22:$AL$51,0))</f>
        <v>0</v>
      </c>
      <c r="H50" s="35" t="n">
        <f aca="false">INDEX($AJ$22:$AJ$51,MATCH(LARGE($AL$22:$AL$51,29),$AL$22:$AL$51,0))</f>
        <v>0</v>
      </c>
      <c r="I50" s="36" t="str">
        <f aca="false">IF(INDEX($AK$22:$AK$51,MATCH(LARGE($AL$22:$AL$51,29),$AL$22:$AL$51,0))&gt;=2,"SÍ ("&amp;INDEX($AK$22:$AK$51,MATCH(LARGE($AL$22:$AL$51,29),$AL$22:$AL$51,0))&amp;" entidades)","No")</f>
        <v>No</v>
      </c>
      <c r="J50" s="13" t="str">
        <f aca="false">IF(INDEX($AJ$22:$AJ$51,MATCH(LARGE($AL$22:$AL$51,29),$AL$22:$AL$51,0))&gt;0,INDEX($AM$22:$AM$51,MATCH(LARGE($AL$22:$AL$51,29),$AL$22:$AL$51,0)),IF(INDEX($AN$22:$AN$51,MATCH(LARGE($AL$22:$AL$51,29),$AL$22:$AL$51,0))="","Nunca lo han pedido","No lo pidieron en "&amp;$D$9&amp;". Lo pidieron: "&amp;INDEX($AN$22:$AN$51,MATCH(LARGE($AL$22:$AL$51,29),$AL$22:$AL$51,0))))</f>
        <v>No lo pidieron en 2026. Lo pidieron: SSF – 9 de Octubre 2025</v>
      </c>
      <c r="K50" s="37" t="str">
        <f aca="false">_xlfn.TEXTJOIN(" +"&amp;CHAR(10),TRUE(),IF(SUMIFS(Consolidado!$AD$5:$AD$1000,Consolidado!$E$5:$E$1000,$B50,Consolidado!$C$5:$C$1000,"Auditoría Interna",Consolidado!$I$5:$I$1000,"X",Consolidado!$H$5:$H$1000,IF($D$9="Todos","&gt;0",$D$9))&gt;0,"Interna "&amp;TEXT(DAY(_xlfn.MINIFS(Consolidado!$B$5:$B$1000,Consolidado!$E$5:$E$1000,$B50,Consolidado!$C$5:$C$1000,"Auditoría Interna",Consolidado!$I$5:$I$1000,"X",Consolidado!$H$5:$H$1000,IF($D$9="Todos","&gt;0",$D$9))),"00")&amp;"/"&amp;TEXT(MONTH(_xlfn.MINIFS(Consolidado!$B$5:$B$1000,Consolidado!$E$5:$E$1000,$B50,Consolidado!$C$5:$C$1000,"Auditoría Interna",Consolidado!$I$5:$I$1000,"X",Consolidado!$H$5:$H$1000,IF($D$9="Todos","&gt;0",$D$9))),"00")&amp;IF($D$9="Todos","/"&amp;RIGHT(YEAR(_xlfn.MINIFS(Consolidado!$B$5:$B$1000,Consolidado!$E$5:$E$1000,$B50,Consolidado!$C$5:$C$1000,"Auditoría Interna",Consolidado!$I$5:$I$1000,"X",Consolidado!$H$5:$H$1000,IF($D$9="Todos","&gt;0",$D$9))),2),"")&amp;IF(_xlfn.MAXIFS(Consolidado!$B$5:$B$1000,Consolidado!$E$5:$E$1000,$B50,Consolidado!$C$5:$C$1000,"Auditoría Interna",Consolidado!$I$5:$I$1000,"X",Consolidado!$H$5:$H$1000,IF($D$9="Todos","&gt;0",$D$9))&lt;&gt;_xlfn.MINIFS(Consolidado!$B$5:$B$1000,Consolidado!$E$5:$E$1000,$B50,Consolidado!$C$5:$C$1000,"Auditoría Interna",Consolidado!$I$5:$I$1000,"X",Consolidado!$H$5:$H$1000,IF($D$9="Todos","&gt;0",$D$9))," y "&amp;TEXT(DAY(_xlfn.MAXIFS(Consolidado!$B$5:$B$1000,Consolidado!$E$5:$E$1000,$B50,Consolidado!$C$5:$C$1000,"Auditoría Interna",Consolidado!$I$5:$I$1000,"X",Consolidado!$H$5:$H$1000,IF($D$9="Todos","&gt;0",$D$9))),"00")&amp;"/"&amp;TEXT(MONTH(_xlfn.MAXIFS(Consolidado!$B$5:$B$1000,Consolidado!$E$5:$E$1000,$B50,Consolidado!$C$5:$C$1000,"Auditoría Interna",Consolidado!$I$5:$I$1000,"X",Consolidado!$H$5:$H$1000,IF($D$9="Todos","&gt;0",$D$9))),"00")&amp;IF($D$9="Todos","/"&amp;RIGHT(YEAR(_xlfn.MAXIFS(Consolidado!$B$5:$B$1000,Consolidado!$E$5:$E$1000,$B50,Consolidado!$C$5:$C$1000,"Auditoría Interna",Consolidado!$I$5:$I$1000,"X",Consolidado!$H$5:$H$1000,IF($D$9="Todos","&gt;0",$D$9))),2),""),""),""),IF(SUMIFS(Consolidado!$AD$5:$AD$1000,Consolidado!$E$5:$E$1000,$B50,Consolidado!$C$5:$C$1000,"Auditoría Externa",Consolidado!$I$5:$I$1000,"X",Consolidado!$H$5:$H$1000,IF($D$9="Todos","&gt;0",$D$9))&gt;0,"Externa "&amp;TEXT(DAY(_xlfn.MINIFS(Consolidado!$B$5:$B$1000,Consolidado!$E$5:$E$1000,$B50,Consolidado!$C$5:$C$1000,"Auditoría Externa",Consolidado!$I$5:$I$1000,"X",Consolidado!$H$5:$H$1000,IF($D$9="Todos","&gt;0",$D$9))),"00")&amp;"/"&amp;TEXT(MONTH(_xlfn.MINIFS(Consolidado!$B$5:$B$1000,Consolidado!$E$5:$E$1000,$B50,Consolidado!$C$5:$C$1000,"Auditoría Externa",Consolidado!$I$5:$I$1000,"X",Consolidado!$H$5:$H$1000,IF($D$9="Todos","&gt;0",$D$9))),"00")&amp;IF($D$9="Todos","/"&amp;RIGHT(YEAR(_xlfn.MINIFS(Consolidado!$B$5:$B$1000,Consolidado!$E$5:$E$1000,$B50,Consolidado!$C$5:$C$1000,"Auditoría Externa",Consolidado!$I$5:$I$1000,"X",Consolidado!$H$5:$H$1000,IF($D$9="Todos","&gt;0",$D$9))),2),"")&amp;IF(_xlfn.MAXIFS(Consolidado!$B$5:$B$1000,Consolidado!$E$5:$E$1000,$B50,Consolidado!$C$5:$C$1000,"Auditoría Externa",Consolidado!$I$5:$I$1000,"X",Consolidado!$H$5:$H$1000,IF($D$9="Todos","&gt;0",$D$9))&lt;&gt;_xlfn.MINIFS(Consolidado!$B$5:$B$1000,Consolidado!$E$5:$E$1000,$B50,Consolidado!$C$5:$C$1000,"Auditoría Externa",Consolidado!$I$5:$I$1000,"X",Consolidado!$H$5:$H$1000,IF($D$9="Todos","&gt;0",$D$9))," y "&amp;TEXT(DAY(_xlfn.MAXIFS(Consolidado!$B$5:$B$1000,Consolidado!$E$5:$E$1000,$B50,Consolidado!$C$5:$C$1000,"Auditoría Externa",Consolidado!$I$5:$I$1000,"X",Consolidado!$H$5:$H$1000,IF($D$9="Todos","&gt;0",$D$9))),"00")&amp;"/"&amp;TEXT(MONTH(_xlfn.MAXIFS(Consolidado!$B$5:$B$1000,Consolidado!$E$5:$E$1000,$B50,Consolidado!$C$5:$C$1000,"Auditoría Externa",Consolidado!$I$5:$I$1000,"X",Consolidado!$H$5:$H$1000,IF($D$9="Todos","&gt;0",$D$9))),"00")&amp;IF($D$9="Todos","/"&amp;RIGHT(YEAR(_xlfn.MAXIFS(Consolidado!$B$5:$B$1000,Consolidado!$E$5:$E$1000,$B50,Consolidado!$C$5:$C$1000,"Auditoría Externa",Consolidado!$I$5:$I$1000,"X",Consolidado!$H$5:$H$1000,IF($D$9="Todos","&gt;0",$D$9))),2),""),""),""),IF(SUMIFS(Consolidado!$AD$5:$AD$1000,Consolidado!$E$5:$E$1000,$B50,Consolidado!$C$5:$C$1000,"SSF",Consolidado!$I$5:$I$1000,"X",Consolidado!$H$5:$H$1000,IF($D$9="Todos","&gt;0",$D$9))&gt;0,"SSF "&amp;TEXT(DAY(_xlfn.MINIFS(Consolidado!$B$5:$B$1000,Consolidado!$E$5:$E$1000,$B50,Consolidado!$C$5:$C$1000,"SSF",Consolidado!$I$5:$I$1000,"X",Consolidado!$H$5:$H$1000,IF($D$9="Todos","&gt;0",$D$9))),"00")&amp;"/"&amp;TEXT(MONTH(_xlfn.MINIFS(Consolidado!$B$5:$B$1000,Consolidado!$E$5:$E$1000,$B50,Consolidado!$C$5:$C$1000,"SSF",Consolidado!$I$5:$I$1000,"X",Consolidado!$H$5:$H$1000,IF($D$9="Todos","&gt;0",$D$9))),"00")&amp;IF($D$9="Todos","/"&amp;RIGHT(YEAR(_xlfn.MINIFS(Consolidado!$B$5:$B$1000,Consolidado!$E$5:$E$1000,$B50,Consolidado!$C$5:$C$1000,"SSF",Consolidado!$I$5:$I$1000,"X",Consolidado!$H$5:$H$1000,IF($D$9="Todos","&gt;0",$D$9))),2),"")&amp;IF(_xlfn.MAXIFS(Consolidado!$B$5:$B$1000,Consolidado!$E$5:$E$1000,$B50,Consolidado!$C$5:$C$1000,"SSF",Consolidado!$I$5:$I$1000,"X",Consolidado!$H$5:$H$1000,IF($D$9="Todos","&gt;0",$D$9))&lt;&gt;_xlfn.MINIFS(Consolidado!$B$5:$B$1000,Consolidado!$E$5:$E$1000,$B50,Consolidado!$C$5:$C$1000,"SSF",Consolidado!$I$5:$I$1000,"X",Consolidado!$H$5:$H$1000,IF($D$9="Todos","&gt;0",$D$9))," y "&amp;TEXT(DAY(_xlfn.MAXIFS(Consolidado!$B$5:$B$1000,Consolidado!$E$5:$E$1000,$B50,Consolidado!$C$5:$C$1000,"SSF",Consolidado!$I$5:$I$1000,"X",Consolidado!$H$5:$H$1000,IF($D$9="Todos","&gt;0",$D$9))),"00")&amp;"/"&amp;TEXT(MONTH(_xlfn.MAXIFS(Consolidado!$B$5:$B$1000,Consolidado!$E$5:$E$1000,$B50,Consolidado!$C$5:$C$1000,"SSF",Consolidado!$I$5:$I$1000,"X",Consolidado!$H$5:$H$1000,IF($D$9="Todos","&gt;0",$D$9))),"00")&amp;IF($D$9="Todos","/"&amp;RIGHT(YEAR(_xlfn.MAXIFS(Consolidado!$B$5:$B$1000,Consolidado!$E$5:$E$1000,$B50,Consolidado!$C$5:$C$1000,"SSF",Consolidado!$I$5:$I$1000,"X",Consolidado!$H$5:$H$1000,IF($D$9="Todos","&gt;0",$D$9))),2),""),""),""),IF(SUMIFS(Consolidado!$AD$5:$AD$1000,Consolidado!$E$5:$E$1000,$B50,Consolidado!$C$5:$C$1000,"Comité de Supervisión",Consolidado!$I$5:$I$1000,"X",Consolidado!$H$5:$H$1000,IF($D$9="Todos","&gt;0",$D$9))&gt;0,"Comité Sup. "&amp;TEXT(DAY(_xlfn.MINIFS(Consolidado!$B$5:$B$1000,Consolidado!$E$5:$E$1000,$B50,Consolidado!$C$5:$C$1000,"Comité de Supervisión",Consolidado!$I$5:$I$1000,"X",Consolidado!$H$5:$H$1000,IF($D$9="Todos","&gt;0",$D$9))),"00")&amp;"/"&amp;TEXT(MONTH(_xlfn.MINIFS(Consolidado!$B$5:$B$1000,Consolidado!$E$5:$E$1000,$B50,Consolidado!$C$5:$C$1000,"Comité de Supervisión",Consolidado!$I$5:$I$1000,"X",Consolidado!$H$5:$H$1000,IF($D$9="Todos","&gt;0",$D$9))),"00")&amp;IF($D$9="Todos","/"&amp;RIGHT(YEAR(_xlfn.MINIFS(Consolidado!$B$5:$B$1000,Consolidado!$E$5:$E$1000,$B50,Consolidado!$C$5:$C$1000,"Comité de Supervisión",Consolidado!$I$5:$I$1000,"X",Consolidado!$H$5:$H$1000,IF($D$9="Todos","&gt;0",$D$9))),2),"")&amp;IF(_xlfn.MAXIFS(Consolidado!$B$5:$B$1000,Consolidado!$E$5:$E$1000,$B50,Consolidado!$C$5:$C$1000,"Comité de Supervisión",Consolidado!$I$5:$I$1000,"X",Consolidado!$H$5:$H$1000,IF($D$9="Todos","&gt;0",$D$9))&lt;&gt;_xlfn.MINIFS(Consolidado!$B$5:$B$1000,Consolidado!$E$5:$E$1000,$B50,Consolidado!$C$5:$C$1000,"Comité de Supervisión",Consolidado!$I$5:$I$1000,"X",Consolidado!$H$5:$H$1000,IF($D$9="Todos","&gt;0",$D$9))," y "&amp;TEXT(DAY(_xlfn.MAXIFS(Consolidado!$B$5:$B$1000,Consolidado!$E$5:$E$1000,$B50,Consolidado!$C$5:$C$1000,"Comité de Supervisión",Consolidado!$I$5:$I$1000,"X",Consolidado!$H$5:$H$1000,IF($D$9="Todos","&gt;0",$D$9))),"00")&amp;"/"&amp;TEXT(MONTH(_xlfn.MAXIFS(Consolidado!$B$5:$B$1000,Consolidado!$E$5:$E$1000,$B50,Consolidado!$C$5:$C$1000,"Comité de Supervisión",Consolidado!$I$5:$I$1000,"X",Consolidado!$H$5:$H$1000,IF($D$9="Todos","&gt;0",$D$9))),"00")&amp;IF($D$9="Todos","/"&amp;RIGHT(YEAR(_xlfn.MAXIFS(Consolidado!$B$5:$B$1000,Consolidado!$E$5:$E$1000,$B50,Consolidado!$C$5:$C$1000,"Comité de Supervisión",Consolidado!$I$5:$I$1000,"X",Consolidado!$H$5:$H$1000,IF($D$9="Todos","&gt;0",$D$9))),2),""),""),""),IF(SUMIFS(Consolidado!$AD$5:$AD$1000,Consolidado!$E$5:$E$1000,$B50,Consolidado!$C$5:$C$1000,"Consejo de Administración",Consolidado!$I$5:$I$1000,"X",Consolidado!$H$5:$H$1000,IF($D$9="Todos","&gt;0",$D$9))&gt;0,"Consejo "&amp;TEXT(DAY(_xlfn.MINIFS(Consolidado!$B$5:$B$1000,Consolidado!$E$5:$E$1000,$B50,Consolidado!$C$5:$C$1000,"Consejo de Administración",Consolidado!$I$5:$I$1000,"X",Consolidado!$H$5:$H$1000,IF($D$9="Todos","&gt;0",$D$9))),"00")&amp;"/"&amp;TEXT(MONTH(_xlfn.MINIFS(Consolidado!$B$5:$B$1000,Consolidado!$E$5:$E$1000,$B50,Consolidado!$C$5:$C$1000,"Consejo de Administración",Consolidado!$I$5:$I$1000,"X",Consolidado!$H$5:$H$1000,IF($D$9="Todos","&gt;0",$D$9))),"00")&amp;IF($D$9="Todos","/"&amp;RIGHT(YEAR(_xlfn.MINIFS(Consolidado!$B$5:$B$1000,Consolidado!$E$5:$E$1000,$B50,Consolidado!$C$5:$C$1000,"Consejo de Administración",Consolidado!$I$5:$I$1000,"X",Consolidado!$H$5:$H$1000,IF($D$9="Todos","&gt;0",$D$9))),2),"")&amp;IF(_xlfn.MAXIFS(Consolidado!$B$5:$B$1000,Consolidado!$E$5:$E$1000,$B50,Consolidado!$C$5:$C$1000,"Consejo de Administración",Consolidado!$I$5:$I$1000,"X",Consolidado!$H$5:$H$1000,IF($D$9="Todos","&gt;0",$D$9))&lt;&gt;_xlfn.MINIFS(Consolidado!$B$5:$B$1000,Consolidado!$E$5:$E$1000,$B50,Consolidado!$C$5:$C$1000,"Consejo de Administración",Consolidado!$I$5:$I$1000,"X",Consolidado!$H$5:$H$1000,IF($D$9="Todos","&gt;0",$D$9))," y "&amp;TEXT(DAY(_xlfn.MAXIFS(Consolidado!$B$5:$B$1000,Consolidado!$E$5:$E$1000,$B50,Consolidado!$C$5:$C$1000,"Consejo de Administración",Consolidado!$I$5:$I$1000,"X",Consolidado!$H$5:$H$1000,IF($D$9="Todos","&gt;0",$D$9))),"00")&amp;"/"&amp;TEXT(MONTH(_xlfn.MAXIFS(Consolidado!$B$5:$B$1000,Consolidado!$E$5:$E$1000,$B50,Consolidado!$C$5:$C$1000,"Consejo de Administración",Consolidado!$I$5:$I$1000,"X",Consolidado!$H$5:$H$1000,IF($D$9="Todos","&gt;0",$D$9))),"00")&amp;IF($D$9="Todos","/"&amp;RIGHT(YEAR(_xlfn.MAXIFS(Consolidado!$B$5:$B$1000,Consolidado!$E$5:$E$1000,$B50,Consolidado!$C$5:$C$1000,"Consejo de Administración",Consolidado!$I$5:$I$1000,"X",Consolidado!$H$5:$H$1000,IF($D$9="Todos","&gt;0",$D$9))),2),""),""),""),IF(SUMIFS(Consolidado!$AD$5:$AD$1000,Consolidado!$E$5:$E$1000,$B50,Consolidado!$C$5:$C$1000,"Otros",Consolidado!$I$5:$I$1000,"X",Consolidado!$H$5:$H$1000,IF($D$9="Todos","&gt;0",$D$9))&gt;0,"Otros "&amp;TEXT(DAY(_xlfn.MINIFS(Consolidado!$B$5:$B$1000,Consolidado!$E$5:$E$1000,$B50,Consolidado!$C$5:$C$1000,"Otros",Consolidado!$I$5:$I$1000,"X",Consolidado!$H$5:$H$1000,IF($D$9="Todos","&gt;0",$D$9))),"00")&amp;"/"&amp;TEXT(MONTH(_xlfn.MINIFS(Consolidado!$B$5:$B$1000,Consolidado!$E$5:$E$1000,$B50,Consolidado!$C$5:$C$1000,"Otros",Consolidado!$I$5:$I$1000,"X",Consolidado!$H$5:$H$1000,IF($D$9="Todos","&gt;0",$D$9))),"00")&amp;IF($D$9="Todos","/"&amp;RIGHT(YEAR(_xlfn.MINIFS(Consolidado!$B$5:$B$1000,Consolidado!$E$5:$E$1000,$B50,Consolidado!$C$5:$C$1000,"Otros",Consolidado!$I$5:$I$1000,"X",Consolidado!$H$5:$H$1000,IF($D$9="Todos","&gt;0",$D$9))),2),"")&amp;IF(_xlfn.MAXIFS(Consolidado!$B$5:$B$1000,Consolidado!$E$5:$E$1000,$B50,Consolidado!$C$5:$C$1000,"Otros",Consolidado!$I$5:$I$1000,"X",Consolidado!$H$5:$H$1000,IF($D$9="Todos","&gt;0",$D$9))&lt;&gt;_xlfn.MINIFS(Consolidado!$B$5:$B$1000,Consolidado!$E$5:$E$1000,$B50,Consolidado!$C$5:$C$1000,"Otros",Consolidado!$I$5:$I$1000,"X",Consolidado!$H$5:$H$1000,IF($D$9="Todos","&gt;0",$D$9))," y "&amp;TEXT(DAY(_xlfn.MAXIFS(Consolidado!$B$5:$B$1000,Consolidado!$E$5:$E$1000,$B50,Consolidado!$C$5:$C$1000,"Otros",Consolidado!$I$5:$I$1000,"X",Consolidado!$H$5:$H$1000,IF($D$9="Todos","&gt;0",$D$9))),"00")&amp;"/"&amp;TEXT(MONTH(_xlfn.MAXIFS(Consolidado!$B$5:$B$1000,Consolidado!$E$5:$E$1000,$B50,Consolidado!$C$5:$C$1000,"Otros",Consolidado!$I$5:$I$1000,"X",Consolidado!$H$5:$H$1000,IF($D$9="Todos","&gt;0",$D$9))),"00")&amp;IF($D$9="Todos","/"&amp;RIGHT(YEAR(_xlfn.MAXIFS(Consolidado!$B$5:$B$1000,Consolidado!$E$5:$E$1000,$B50,Consolidado!$C$5:$C$1000,"Otros",Consolidado!$I$5:$I$1000,"X",Consolidado!$H$5:$H$1000,IF($D$9="Todos","&gt;0",$D$9))),2),""),""),""))</f>
        <v/>
      </c>
      <c r="L50" s="37" t="str">
        <f aca="false">_xlfn.TEXTJOIN(" +"&amp;CHAR(10),TRUE(),IF(SUMIFS(Consolidado!$AD$5:$AD$1000,Consolidado!$E$5:$E$1000,$B50,Consolidado!$C$5:$C$1000,"Auditoría Interna",Consolidado!$J$5:$J$1000,"X",Consolidado!$H$5:$H$1000,IF($D$9="Todos","&gt;0",$D$9))&gt;0,"Interna "&amp;TEXT(DAY(_xlfn.MINIFS(Consolidado!$B$5:$B$1000,Consolidado!$E$5:$E$1000,$B50,Consolidado!$C$5:$C$1000,"Auditoría Interna",Consolidado!$J$5:$J$1000,"X",Consolidado!$H$5:$H$1000,IF($D$9="Todos","&gt;0",$D$9))),"00")&amp;"/"&amp;TEXT(MONTH(_xlfn.MINIFS(Consolidado!$B$5:$B$1000,Consolidado!$E$5:$E$1000,$B50,Consolidado!$C$5:$C$1000,"Auditoría Interna",Consolidado!$J$5:$J$1000,"X",Consolidado!$H$5:$H$1000,IF($D$9="Todos","&gt;0",$D$9))),"00")&amp;IF($D$9="Todos","/"&amp;RIGHT(YEAR(_xlfn.MINIFS(Consolidado!$B$5:$B$1000,Consolidado!$E$5:$E$1000,$B50,Consolidado!$C$5:$C$1000,"Auditoría Interna",Consolidado!$J$5:$J$1000,"X",Consolidado!$H$5:$H$1000,IF($D$9="Todos","&gt;0",$D$9))),2),"")&amp;IF(_xlfn.MAXIFS(Consolidado!$B$5:$B$1000,Consolidado!$E$5:$E$1000,$B50,Consolidado!$C$5:$C$1000,"Auditoría Interna",Consolidado!$J$5:$J$1000,"X",Consolidado!$H$5:$H$1000,IF($D$9="Todos","&gt;0",$D$9))&lt;&gt;_xlfn.MINIFS(Consolidado!$B$5:$B$1000,Consolidado!$E$5:$E$1000,$B50,Consolidado!$C$5:$C$1000,"Auditoría Interna",Consolidado!$J$5:$J$1000,"X",Consolidado!$H$5:$H$1000,IF($D$9="Todos","&gt;0",$D$9))," y "&amp;TEXT(DAY(_xlfn.MAXIFS(Consolidado!$B$5:$B$1000,Consolidado!$E$5:$E$1000,$B50,Consolidado!$C$5:$C$1000,"Auditoría Interna",Consolidado!$J$5:$J$1000,"X",Consolidado!$H$5:$H$1000,IF($D$9="Todos","&gt;0",$D$9))),"00")&amp;"/"&amp;TEXT(MONTH(_xlfn.MAXIFS(Consolidado!$B$5:$B$1000,Consolidado!$E$5:$E$1000,$B50,Consolidado!$C$5:$C$1000,"Auditoría Interna",Consolidado!$J$5:$J$1000,"X",Consolidado!$H$5:$H$1000,IF($D$9="Todos","&gt;0",$D$9))),"00")&amp;IF($D$9="Todos","/"&amp;RIGHT(YEAR(_xlfn.MAXIFS(Consolidado!$B$5:$B$1000,Consolidado!$E$5:$E$1000,$B50,Consolidado!$C$5:$C$1000,"Auditoría Interna",Consolidado!$J$5:$J$1000,"X",Consolidado!$H$5:$H$1000,IF($D$9="Todos","&gt;0",$D$9))),2),""),""),""),IF(SUMIFS(Consolidado!$AD$5:$AD$1000,Consolidado!$E$5:$E$1000,$B50,Consolidado!$C$5:$C$1000,"Auditoría Externa",Consolidado!$J$5:$J$1000,"X",Consolidado!$H$5:$H$1000,IF($D$9="Todos","&gt;0",$D$9))&gt;0,"Externa "&amp;TEXT(DAY(_xlfn.MINIFS(Consolidado!$B$5:$B$1000,Consolidado!$E$5:$E$1000,$B50,Consolidado!$C$5:$C$1000,"Auditoría Externa",Consolidado!$J$5:$J$1000,"X",Consolidado!$H$5:$H$1000,IF($D$9="Todos","&gt;0",$D$9))),"00")&amp;"/"&amp;TEXT(MONTH(_xlfn.MINIFS(Consolidado!$B$5:$B$1000,Consolidado!$E$5:$E$1000,$B50,Consolidado!$C$5:$C$1000,"Auditoría Externa",Consolidado!$J$5:$J$1000,"X",Consolidado!$H$5:$H$1000,IF($D$9="Todos","&gt;0",$D$9))),"00")&amp;IF($D$9="Todos","/"&amp;RIGHT(YEAR(_xlfn.MINIFS(Consolidado!$B$5:$B$1000,Consolidado!$E$5:$E$1000,$B50,Consolidado!$C$5:$C$1000,"Auditoría Externa",Consolidado!$J$5:$J$1000,"X",Consolidado!$H$5:$H$1000,IF($D$9="Todos","&gt;0",$D$9))),2),"")&amp;IF(_xlfn.MAXIFS(Consolidado!$B$5:$B$1000,Consolidado!$E$5:$E$1000,$B50,Consolidado!$C$5:$C$1000,"Auditoría Externa",Consolidado!$J$5:$J$1000,"X",Consolidado!$H$5:$H$1000,IF($D$9="Todos","&gt;0",$D$9))&lt;&gt;_xlfn.MINIFS(Consolidado!$B$5:$B$1000,Consolidado!$E$5:$E$1000,$B50,Consolidado!$C$5:$C$1000,"Auditoría Externa",Consolidado!$J$5:$J$1000,"X",Consolidado!$H$5:$H$1000,IF($D$9="Todos","&gt;0",$D$9))," y "&amp;TEXT(DAY(_xlfn.MAXIFS(Consolidado!$B$5:$B$1000,Consolidado!$E$5:$E$1000,$B50,Consolidado!$C$5:$C$1000,"Auditoría Externa",Consolidado!$J$5:$J$1000,"X",Consolidado!$H$5:$H$1000,IF($D$9="Todos","&gt;0",$D$9))),"00")&amp;"/"&amp;TEXT(MONTH(_xlfn.MAXIFS(Consolidado!$B$5:$B$1000,Consolidado!$E$5:$E$1000,$B50,Consolidado!$C$5:$C$1000,"Auditoría Externa",Consolidado!$J$5:$J$1000,"X",Consolidado!$H$5:$H$1000,IF($D$9="Todos","&gt;0",$D$9))),"00")&amp;IF($D$9="Todos","/"&amp;RIGHT(YEAR(_xlfn.MAXIFS(Consolidado!$B$5:$B$1000,Consolidado!$E$5:$E$1000,$B50,Consolidado!$C$5:$C$1000,"Auditoría Externa",Consolidado!$J$5:$J$1000,"X",Consolidado!$H$5:$H$1000,IF($D$9="Todos","&gt;0",$D$9))),2),""),""),""),IF(SUMIFS(Consolidado!$AD$5:$AD$1000,Consolidado!$E$5:$E$1000,$B50,Consolidado!$C$5:$C$1000,"SSF",Consolidado!$J$5:$J$1000,"X",Consolidado!$H$5:$H$1000,IF($D$9="Todos","&gt;0",$D$9))&gt;0,"SSF "&amp;TEXT(DAY(_xlfn.MINIFS(Consolidado!$B$5:$B$1000,Consolidado!$E$5:$E$1000,$B50,Consolidado!$C$5:$C$1000,"SSF",Consolidado!$J$5:$J$1000,"X",Consolidado!$H$5:$H$1000,IF($D$9="Todos","&gt;0",$D$9))),"00")&amp;"/"&amp;TEXT(MONTH(_xlfn.MINIFS(Consolidado!$B$5:$B$1000,Consolidado!$E$5:$E$1000,$B50,Consolidado!$C$5:$C$1000,"SSF",Consolidado!$J$5:$J$1000,"X",Consolidado!$H$5:$H$1000,IF($D$9="Todos","&gt;0",$D$9))),"00")&amp;IF($D$9="Todos","/"&amp;RIGHT(YEAR(_xlfn.MINIFS(Consolidado!$B$5:$B$1000,Consolidado!$E$5:$E$1000,$B50,Consolidado!$C$5:$C$1000,"SSF",Consolidado!$J$5:$J$1000,"X",Consolidado!$H$5:$H$1000,IF($D$9="Todos","&gt;0",$D$9))),2),"")&amp;IF(_xlfn.MAXIFS(Consolidado!$B$5:$B$1000,Consolidado!$E$5:$E$1000,$B50,Consolidado!$C$5:$C$1000,"SSF",Consolidado!$J$5:$J$1000,"X",Consolidado!$H$5:$H$1000,IF($D$9="Todos","&gt;0",$D$9))&lt;&gt;_xlfn.MINIFS(Consolidado!$B$5:$B$1000,Consolidado!$E$5:$E$1000,$B50,Consolidado!$C$5:$C$1000,"SSF",Consolidado!$J$5:$J$1000,"X",Consolidado!$H$5:$H$1000,IF($D$9="Todos","&gt;0",$D$9))," y "&amp;TEXT(DAY(_xlfn.MAXIFS(Consolidado!$B$5:$B$1000,Consolidado!$E$5:$E$1000,$B50,Consolidado!$C$5:$C$1000,"SSF",Consolidado!$J$5:$J$1000,"X",Consolidado!$H$5:$H$1000,IF($D$9="Todos","&gt;0",$D$9))),"00")&amp;"/"&amp;TEXT(MONTH(_xlfn.MAXIFS(Consolidado!$B$5:$B$1000,Consolidado!$E$5:$E$1000,$B50,Consolidado!$C$5:$C$1000,"SSF",Consolidado!$J$5:$J$1000,"X",Consolidado!$H$5:$H$1000,IF($D$9="Todos","&gt;0",$D$9))),"00")&amp;IF($D$9="Todos","/"&amp;RIGHT(YEAR(_xlfn.MAXIFS(Consolidado!$B$5:$B$1000,Consolidado!$E$5:$E$1000,$B50,Consolidado!$C$5:$C$1000,"SSF",Consolidado!$J$5:$J$1000,"X",Consolidado!$H$5:$H$1000,IF($D$9="Todos","&gt;0",$D$9))),2),""),""),""),IF(SUMIFS(Consolidado!$AD$5:$AD$1000,Consolidado!$E$5:$E$1000,$B50,Consolidado!$C$5:$C$1000,"Comité de Supervisión",Consolidado!$J$5:$J$1000,"X",Consolidado!$H$5:$H$1000,IF($D$9="Todos","&gt;0",$D$9))&gt;0,"Comité Sup. "&amp;TEXT(DAY(_xlfn.MINIFS(Consolidado!$B$5:$B$1000,Consolidado!$E$5:$E$1000,$B50,Consolidado!$C$5:$C$1000,"Comité de Supervisión",Consolidado!$J$5:$J$1000,"X",Consolidado!$H$5:$H$1000,IF($D$9="Todos","&gt;0",$D$9))),"00")&amp;"/"&amp;TEXT(MONTH(_xlfn.MINIFS(Consolidado!$B$5:$B$1000,Consolidado!$E$5:$E$1000,$B50,Consolidado!$C$5:$C$1000,"Comité de Supervisión",Consolidado!$J$5:$J$1000,"X",Consolidado!$H$5:$H$1000,IF($D$9="Todos","&gt;0",$D$9))),"00")&amp;IF($D$9="Todos","/"&amp;RIGHT(YEAR(_xlfn.MINIFS(Consolidado!$B$5:$B$1000,Consolidado!$E$5:$E$1000,$B50,Consolidado!$C$5:$C$1000,"Comité de Supervisión",Consolidado!$J$5:$J$1000,"X",Consolidado!$H$5:$H$1000,IF($D$9="Todos","&gt;0",$D$9))),2),"")&amp;IF(_xlfn.MAXIFS(Consolidado!$B$5:$B$1000,Consolidado!$E$5:$E$1000,$B50,Consolidado!$C$5:$C$1000,"Comité de Supervisión",Consolidado!$J$5:$J$1000,"X",Consolidado!$H$5:$H$1000,IF($D$9="Todos","&gt;0",$D$9))&lt;&gt;_xlfn.MINIFS(Consolidado!$B$5:$B$1000,Consolidado!$E$5:$E$1000,$B50,Consolidado!$C$5:$C$1000,"Comité de Supervisión",Consolidado!$J$5:$J$1000,"X",Consolidado!$H$5:$H$1000,IF($D$9="Todos","&gt;0",$D$9))," y "&amp;TEXT(DAY(_xlfn.MAXIFS(Consolidado!$B$5:$B$1000,Consolidado!$E$5:$E$1000,$B50,Consolidado!$C$5:$C$1000,"Comité de Supervisión",Consolidado!$J$5:$J$1000,"X",Consolidado!$H$5:$H$1000,IF($D$9="Todos","&gt;0",$D$9))),"00")&amp;"/"&amp;TEXT(MONTH(_xlfn.MAXIFS(Consolidado!$B$5:$B$1000,Consolidado!$E$5:$E$1000,$B50,Consolidado!$C$5:$C$1000,"Comité de Supervisión",Consolidado!$J$5:$J$1000,"X",Consolidado!$H$5:$H$1000,IF($D$9="Todos","&gt;0",$D$9))),"00")&amp;IF($D$9="Todos","/"&amp;RIGHT(YEAR(_xlfn.MAXIFS(Consolidado!$B$5:$B$1000,Consolidado!$E$5:$E$1000,$B50,Consolidado!$C$5:$C$1000,"Comité de Supervisión",Consolidado!$J$5:$J$1000,"X",Consolidado!$H$5:$H$1000,IF($D$9="Todos","&gt;0",$D$9))),2),""),""),""),IF(SUMIFS(Consolidado!$AD$5:$AD$1000,Consolidado!$E$5:$E$1000,$B50,Consolidado!$C$5:$C$1000,"Consejo de Administración",Consolidado!$J$5:$J$1000,"X",Consolidado!$H$5:$H$1000,IF($D$9="Todos","&gt;0",$D$9))&gt;0,"Consejo "&amp;TEXT(DAY(_xlfn.MINIFS(Consolidado!$B$5:$B$1000,Consolidado!$E$5:$E$1000,$B50,Consolidado!$C$5:$C$1000,"Consejo de Administración",Consolidado!$J$5:$J$1000,"X",Consolidado!$H$5:$H$1000,IF($D$9="Todos","&gt;0",$D$9))),"00")&amp;"/"&amp;TEXT(MONTH(_xlfn.MINIFS(Consolidado!$B$5:$B$1000,Consolidado!$E$5:$E$1000,$B50,Consolidado!$C$5:$C$1000,"Consejo de Administración",Consolidado!$J$5:$J$1000,"X",Consolidado!$H$5:$H$1000,IF($D$9="Todos","&gt;0",$D$9))),"00")&amp;IF($D$9="Todos","/"&amp;RIGHT(YEAR(_xlfn.MINIFS(Consolidado!$B$5:$B$1000,Consolidado!$E$5:$E$1000,$B50,Consolidado!$C$5:$C$1000,"Consejo de Administración",Consolidado!$J$5:$J$1000,"X",Consolidado!$H$5:$H$1000,IF($D$9="Todos","&gt;0",$D$9))),2),"")&amp;IF(_xlfn.MAXIFS(Consolidado!$B$5:$B$1000,Consolidado!$E$5:$E$1000,$B50,Consolidado!$C$5:$C$1000,"Consejo de Administración",Consolidado!$J$5:$J$1000,"X",Consolidado!$H$5:$H$1000,IF($D$9="Todos","&gt;0",$D$9))&lt;&gt;_xlfn.MINIFS(Consolidado!$B$5:$B$1000,Consolidado!$E$5:$E$1000,$B50,Consolidado!$C$5:$C$1000,"Consejo de Administración",Consolidado!$J$5:$J$1000,"X",Consolidado!$H$5:$H$1000,IF($D$9="Todos","&gt;0",$D$9))," y "&amp;TEXT(DAY(_xlfn.MAXIFS(Consolidado!$B$5:$B$1000,Consolidado!$E$5:$E$1000,$B50,Consolidado!$C$5:$C$1000,"Consejo de Administración",Consolidado!$J$5:$J$1000,"X",Consolidado!$H$5:$H$1000,IF($D$9="Todos","&gt;0",$D$9))),"00")&amp;"/"&amp;TEXT(MONTH(_xlfn.MAXIFS(Consolidado!$B$5:$B$1000,Consolidado!$E$5:$E$1000,$B50,Consolidado!$C$5:$C$1000,"Consejo de Administración",Consolidado!$J$5:$J$1000,"X",Consolidado!$H$5:$H$1000,IF($D$9="Todos","&gt;0",$D$9))),"00")&amp;IF($D$9="Todos","/"&amp;RIGHT(YEAR(_xlfn.MAXIFS(Consolidado!$B$5:$B$1000,Consolidado!$E$5:$E$1000,$B50,Consolidado!$C$5:$C$1000,"Consejo de Administración",Consolidado!$J$5:$J$1000,"X",Consolidado!$H$5:$H$1000,IF($D$9="Todos","&gt;0",$D$9))),2),""),""),""),IF(SUMIFS(Consolidado!$AD$5:$AD$1000,Consolidado!$E$5:$E$1000,$B50,Consolidado!$C$5:$C$1000,"Otros",Consolidado!$J$5:$J$1000,"X",Consolidado!$H$5:$H$1000,IF($D$9="Todos","&gt;0",$D$9))&gt;0,"Otros "&amp;TEXT(DAY(_xlfn.MINIFS(Consolidado!$B$5:$B$1000,Consolidado!$E$5:$E$1000,$B50,Consolidado!$C$5:$C$1000,"Otros",Consolidado!$J$5:$J$1000,"X",Consolidado!$H$5:$H$1000,IF($D$9="Todos","&gt;0",$D$9))),"00")&amp;"/"&amp;TEXT(MONTH(_xlfn.MINIFS(Consolidado!$B$5:$B$1000,Consolidado!$E$5:$E$1000,$B50,Consolidado!$C$5:$C$1000,"Otros",Consolidado!$J$5:$J$1000,"X",Consolidado!$H$5:$H$1000,IF($D$9="Todos","&gt;0",$D$9))),"00")&amp;IF($D$9="Todos","/"&amp;RIGHT(YEAR(_xlfn.MINIFS(Consolidado!$B$5:$B$1000,Consolidado!$E$5:$E$1000,$B50,Consolidado!$C$5:$C$1000,"Otros",Consolidado!$J$5:$J$1000,"X",Consolidado!$H$5:$H$1000,IF($D$9="Todos","&gt;0",$D$9))),2),"")&amp;IF(_xlfn.MAXIFS(Consolidado!$B$5:$B$1000,Consolidado!$E$5:$E$1000,$B50,Consolidado!$C$5:$C$1000,"Otros",Consolidado!$J$5:$J$1000,"X",Consolidado!$H$5:$H$1000,IF($D$9="Todos","&gt;0",$D$9))&lt;&gt;_xlfn.MINIFS(Consolidado!$B$5:$B$1000,Consolidado!$E$5:$E$1000,$B50,Consolidado!$C$5:$C$1000,"Otros",Consolidado!$J$5:$J$1000,"X",Consolidado!$H$5:$H$1000,IF($D$9="Todos","&gt;0",$D$9))," y "&amp;TEXT(DAY(_xlfn.MAXIFS(Consolidado!$B$5:$B$1000,Consolidado!$E$5:$E$1000,$B50,Consolidado!$C$5:$C$1000,"Otros",Consolidado!$J$5:$J$1000,"X",Consolidado!$H$5:$H$1000,IF($D$9="Todos","&gt;0",$D$9))),"00")&amp;"/"&amp;TEXT(MONTH(_xlfn.MAXIFS(Consolidado!$B$5:$B$1000,Consolidado!$E$5:$E$1000,$B50,Consolidado!$C$5:$C$1000,"Otros",Consolidado!$J$5:$J$1000,"X",Consolidado!$H$5:$H$1000,IF($D$9="Todos","&gt;0",$D$9))),"00")&amp;IF($D$9="Todos","/"&amp;RIGHT(YEAR(_xlfn.MAXIFS(Consolidado!$B$5:$B$1000,Consolidado!$E$5:$E$1000,$B50,Consolidado!$C$5:$C$1000,"Otros",Consolidado!$J$5:$J$1000,"X",Consolidado!$H$5:$H$1000,IF($D$9="Todos","&gt;0",$D$9))),2),""),""),""))</f>
        <v/>
      </c>
      <c r="M50" s="37" t="str">
        <f aca="false">_xlfn.TEXTJOIN(" +"&amp;CHAR(10),TRUE(),IF(SUMIFS(Consolidado!$AD$5:$AD$1000,Consolidado!$E$5:$E$1000,$B50,Consolidado!$C$5:$C$1000,"Auditoría Interna",Consolidado!$K$5:$K$1000,"X",Consolidado!$H$5:$H$1000,IF($D$9="Todos","&gt;0",$D$9))&gt;0,"Interna "&amp;TEXT(DAY(_xlfn.MINIFS(Consolidado!$B$5:$B$1000,Consolidado!$E$5:$E$1000,$B50,Consolidado!$C$5:$C$1000,"Auditoría Interna",Consolidado!$K$5:$K$1000,"X",Consolidado!$H$5:$H$1000,IF($D$9="Todos","&gt;0",$D$9))),"00")&amp;"/"&amp;TEXT(MONTH(_xlfn.MINIFS(Consolidado!$B$5:$B$1000,Consolidado!$E$5:$E$1000,$B50,Consolidado!$C$5:$C$1000,"Auditoría Interna",Consolidado!$K$5:$K$1000,"X",Consolidado!$H$5:$H$1000,IF($D$9="Todos","&gt;0",$D$9))),"00")&amp;IF($D$9="Todos","/"&amp;RIGHT(YEAR(_xlfn.MINIFS(Consolidado!$B$5:$B$1000,Consolidado!$E$5:$E$1000,$B50,Consolidado!$C$5:$C$1000,"Auditoría Interna",Consolidado!$K$5:$K$1000,"X",Consolidado!$H$5:$H$1000,IF($D$9="Todos","&gt;0",$D$9))),2),"")&amp;IF(_xlfn.MAXIFS(Consolidado!$B$5:$B$1000,Consolidado!$E$5:$E$1000,$B50,Consolidado!$C$5:$C$1000,"Auditoría Interna",Consolidado!$K$5:$K$1000,"X",Consolidado!$H$5:$H$1000,IF($D$9="Todos","&gt;0",$D$9))&lt;&gt;_xlfn.MINIFS(Consolidado!$B$5:$B$1000,Consolidado!$E$5:$E$1000,$B50,Consolidado!$C$5:$C$1000,"Auditoría Interna",Consolidado!$K$5:$K$1000,"X",Consolidado!$H$5:$H$1000,IF($D$9="Todos","&gt;0",$D$9))," y "&amp;TEXT(DAY(_xlfn.MAXIFS(Consolidado!$B$5:$B$1000,Consolidado!$E$5:$E$1000,$B50,Consolidado!$C$5:$C$1000,"Auditoría Interna",Consolidado!$K$5:$K$1000,"X",Consolidado!$H$5:$H$1000,IF($D$9="Todos","&gt;0",$D$9))),"00")&amp;"/"&amp;TEXT(MONTH(_xlfn.MAXIFS(Consolidado!$B$5:$B$1000,Consolidado!$E$5:$E$1000,$B50,Consolidado!$C$5:$C$1000,"Auditoría Interna",Consolidado!$K$5:$K$1000,"X",Consolidado!$H$5:$H$1000,IF($D$9="Todos","&gt;0",$D$9))),"00")&amp;IF($D$9="Todos","/"&amp;RIGHT(YEAR(_xlfn.MAXIFS(Consolidado!$B$5:$B$1000,Consolidado!$E$5:$E$1000,$B50,Consolidado!$C$5:$C$1000,"Auditoría Interna",Consolidado!$K$5:$K$1000,"X",Consolidado!$H$5:$H$1000,IF($D$9="Todos","&gt;0",$D$9))),2),""),""),""),IF(SUMIFS(Consolidado!$AD$5:$AD$1000,Consolidado!$E$5:$E$1000,$B50,Consolidado!$C$5:$C$1000,"Auditoría Externa",Consolidado!$K$5:$K$1000,"X",Consolidado!$H$5:$H$1000,IF($D$9="Todos","&gt;0",$D$9))&gt;0,"Externa "&amp;TEXT(DAY(_xlfn.MINIFS(Consolidado!$B$5:$B$1000,Consolidado!$E$5:$E$1000,$B50,Consolidado!$C$5:$C$1000,"Auditoría Externa",Consolidado!$K$5:$K$1000,"X",Consolidado!$H$5:$H$1000,IF($D$9="Todos","&gt;0",$D$9))),"00")&amp;"/"&amp;TEXT(MONTH(_xlfn.MINIFS(Consolidado!$B$5:$B$1000,Consolidado!$E$5:$E$1000,$B50,Consolidado!$C$5:$C$1000,"Auditoría Externa",Consolidado!$K$5:$K$1000,"X",Consolidado!$H$5:$H$1000,IF($D$9="Todos","&gt;0",$D$9))),"00")&amp;IF($D$9="Todos","/"&amp;RIGHT(YEAR(_xlfn.MINIFS(Consolidado!$B$5:$B$1000,Consolidado!$E$5:$E$1000,$B50,Consolidado!$C$5:$C$1000,"Auditoría Externa",Consolidado!$K$5:$K$1000,"X",Consolidado!$H$5:$H$1000,IF($D$9="Todos","&gt;0",$D$9))),2),"")&amp;IF(_xlfn.MAXIFS(Consolidado!$B$5:$B$1000,Consolidado!$E$5:$E$1000,$B50,Consolidado!$C$5:$C$1000,"Auditoría Externa",Consolidado!$K$5:$K$1000,"X",Consolidado!$H$5:$H$1000,IF($D$9="Todos","&gt;0",$D$9))&lt;&gt;_xlfn.MINIFS(Consolidado!$B$5:$B$1000,Consolidado!$E$5:$E$1000,$B50,Consolidado!$C$5:$C$1000,"Auditoría Externa",Consolidado!$K$5:$K$1000,"X",Consolidado!$H$5:$H$1000,IF($D$9="Todos","&gt;0",$D$9))," y "&amp;TEXT(DAY(_xlfn.MAXIFS(Consolidado!$B$5:$B$1000,Consolidado!$E$5:$E$1000,$B50,Consolidado!$C$5:$C$1000,"Auditoría Externa",Consolidado!$K$5:$K$1000,"X",Consolidado!$H$5:$H$1000,IF($D$9="Todos","&gt;0",$D$9))),"00")&amp;"/"&amp;TEXT(MONTH(_xlfn.MAXIFS(Consolidado!$B$5:$B$1000,Consolidado!$E$5:$E$1000,$B50,Consolidado!$C$5:$C$1000,"Auditoría Externa",Consolidado!$K$5:$K$1000,"X",Consolidado!$H$5:$H$1000,IF($D$9="Todos","&gt;0",$D$9))),"00")&amp;IF($D$9="Todos","/"&amp;RIGHT(YEAR(_xlfn.MAXIFS(Consolidado!$B$5:$B$1000,Consolidado!$E$5:$E$1000,$B50,Consolidado!$C$5:$C$1000,"Auditoría Externa",Consolidado!$K$5:$K$1000,"X",Consolidado!$H$5:$H$1000,IF($D$9="Todos","&gt;0",$D$9))),2),""),""),""),IF(SUMIFS(Consolidado!$AD$5:$AD$1000,Consolidado!$E$5:$E$1000,$B50,Consolidado!$C$5:$C$1000,"SSF",Consolidado!$K$5:$K$1000,"X",Consolidado!$H$5:$H$1000,IF($D$9="Todos","&gt;0",$D$9))&gt;0,"SSF "&amp;TEXT(DAY(_xlfn.MINIFS(Consolidado!$B$5:$B$1000,Consolidado!$E$5:$E$1000,$B50,Consolidado!$C$5:$C$1000,"SSF",Consolidado!$K$5:$K$1000,"X",Consolidado!$H$5:$H$1000,IF($D$9="Todos","&gt;0",$D$9))),"00")&amp;"/"&amp;TEXT(MONTH(_xlfn.MINIFS(Consolidado!$B$5:$B$1000,Consolidado!$E$5:$E$1000,$B50,Consolidado!$C$5:$C$1000,"SSF",Consolidado!$K$5:$K$1000,"X",Consolidado!$H$5:$H$1000,IF($D$9="Todos","&gt;0",$D$9))),"00")&amp;IF($D$9="Todos","/"&amp;RIGHT(YEAR(_xlfn.MINIFS(Consolidado!$B$5:$B$1000,Consolidado!$E$5:$E$1000,$B50,Consolidado!$C$5:$C$1000,"SSF",Consolidado!$K$5:$K$1000,"X",Consolidado!$H$5:$H$1000,IF($D$9="Todos","&gt;0",$D$9))),2),"")&amp;IF(_xlfn.MAXIFS(Consolidado!$B$5:$B$1000,Consolidado!$E$5:$E$1000,$B50,Consolidado!$C$5:$C$1000,"SSF",Consolidado!$K$5:$K$1000,"X",Consolidado!$H$5:$H$1000,IF($D$9="Todos","&gt;0",$D$9))&lt;&gt;_xlfn.MINIFS(Consolidado!$B$5:$B$1000,Consolidado!$E$5:$E$1000,$B50,Consolidado!$C$5:$C$1000,"SSF",Consolidado!$K$5:$K$1000,"X",Consolidado!$H$5:$H$1000,IF($D$9="Todos","&gt;0",$D$9))," y "&amp;TEXT(DAY(_xlfn.MAXIFS(Consolidado!$B$5:$B$1000,Consolidado!$E$5:$E$1000,$B50,Consolidado!$C$5:$C$1000,"SSF",Consolidado!$K$5:$K$1000,"X",Consolidado!$H$5:$H$1000,IF($D$9="Todos","&gt;0",$D$9))),"00")&amp;"/"&amp;TEXT(MONTH(_xlfn.MAXIFS(Consolidado!$B$5:$B$1000,Consolidado!$E$5:$E$1000,$B50,Consolidado!$C$5:$C$1000,"SSF",Consolidado!$K$5:$K$1000,"X",Consolidado!$H$5:$H$1000,IF($D$9="Todos","&gt;0",$D$9))),"00")&amp;IF($D$9="Todos","/"&amp;RIGHT(YEAR(_xlfn.MAXIFS(Consolidado!$B$5:$B$1000,Consolidado!$E$5:$E$1000,$B50,Consolidado!$C$5:$C$1000,"SSF",Consolidado!$K$5:$K$1000,"X",Consolidado!$H$5:$H$1000,IF($D$9="Todos","&gt;0",$D$9))),2),""),""),""),IF(SUMIFS(Consolidado!$AD$5:$AD$1000,Consolidado!$E$5:$E$1000,$B50,Consolidado!$C$5:$C$1000,"Comité de Supervisión",Consolidado!$K$5:$K$1000,"X",Consolidado!$H$5:$H$1000,IF($D$9="Todos","&gt;0",$D$9))&gt;0,"Comité Sup. "&amp;TEXT(DAY(_xlfn.MINIFS(Consolidado!$B$5:$B$1000,Consolidado!$E$5:$E$1000,$B50,Consolidado!$C$5:$C$1000,"Comité de Supervisión",Consolidado!$K$5:$K$1000,"X",Consolidado!$H$5:$H$1000,IF($D$9="Todos","&gt;0",$D$9))),"00")&amp;"/"&amp;TEXT(MONTH(_xlfn.MINIFS(Consolidado!$B$5:$B$1000,Consolidado!$E$5:$E$1000,$B50,Consolidado!$C$5:$C$1000,"Comité de Supervisión",Consolidado!$K$5:$K$1000,"X",Consolidado!$H$5:$H$1000,IF($D$9="Todos","&gt;0",$D$9))),"00")&amp;IF($D$9="Todos","/"&amp;RIGHT(YEAR(_xlfn.MINIFS(Consolidado!$B$5:$B$1000,Consolidado!$E$5:$E$1000,$B50,Consolidado!$C$5:$C$1000,"Comité de Supervisión",Consolidado!$K$5:$K$1000,"X",Consolidado!$H$5:$H$1000,IF($D$9="Todos","&gt;0",$D$9))),2),"")&amp;IF(_xlfn.MAXIFS(Consolidado!$B$5:$B$1000,Consolidado!$E$5:$E$1000,$B50,Consolidado!$C$5:$C$1000,"Comité de Supervisión",Consolidado!$K$5:$K$1000,"X",Consolidado!$H$5:$H$1000,IF($D$9="Todos","&gt;0",$D$9))&lt;&gt;_xlfn.MINIFS(Consolidado!$B$5:$B$1000,Consolidado!$E$5:$E$1000,$B50,Consolidado!$C$5:$C$1000,"Comité de Supervisión",Consolidado!$K$5:$K$1000,"X",Consolidado!$H$5:$H$1000,IF($D$9="Todos","&gt;0",$D$9))," y "&amp;TEXT(DAY(_xlfn.MAXIFS(Consolidado!$B$5:$B$1000,Consolidado!$E$5:$E$1000,$B50,Consolidado!$C$5:$C$1000,"Comité de Supervisión",Consolidado!$K$5:$K$1000,"X",Consolidado!$H$5:$H$1000,IF($D$9="Todos","&gt;0",$D$9))),"00")&amp;"/"&amp;TEXT(MONTH(_xlfn.MAXIFS(Consolidado!$B$5:$B$1000,Consolidado!$E$5:$E$1000,$B50,Consolidado!$C$5:$C$1000,"Comité de Supervisión",Consolidado!$K$5:$K$1000,"X",Consolidado!$H$5:$H$1000,IF($D$9="Todos","&gt;0",$D$9))),"00")&amp;IF($D$9="Todos","/"&amp;RIGHT(YEAR(_xlfn.MAXIFS(Consolidado!$B$5:$B$1000,Consolidado!$E$5:$E$1000,$B50,Consolidado!$C$5:$C$1000,"Comité de Supervisión",Consolidado!$K$5:$K$1000,"X",Consolidado!$H$5:$H$1000,IF($D$9="Todos","&gt;0",$D$9))),2),""),""),""),IF(SUMIFS(Consolidado!$AD$5:$AD$1000,Consolidado!$E$5:$E$1000,$B50,Consolidado!$C$5:$C$1000,"Consejo de Administración",Consolidado!$K$5:$K$1000,"X",Consolidado!$H$5:$H$1000,IF($D$9="Todos","&gt;0",$D$9))&gt;0,"Consejo "&amp;TEXT(DAY(_xlfn.MINIFS(Consolidado!$B$5:$B$1000,Consolidado!$E$5:$E$1000,$B50,Consolidado!$C$5:$C$1000,"Consejo de Administración",Consolidado!$K$5:$K$1000,"X",Consolidado!$H$5:$H$1000,IF($D$9="Todos","&gt;0",$D$9))),"00")&amp;"/"&amp;TEXT(MONTH(_xlfn.MINIFS(Consolidado!$B$5:$B$1000,Consolidado!$E$5:$E$1000,$B50,Consolidado!$C$5:$C$1000,"Consejo de Administración",Consolidado!$K$5:$K$1000,"X",Consolidado!$H$5:$H$1000,IF($D$9="Todos","&gt;0",$D$9))),"00")&amp;IF($D$9="Todos","/"&amp;RIGHT(YEAR(_xlfn.MINIFS(Consolidado!$B$5:$B$1000,Consolidado!$E$5:$E$1000,$B50,Consolidado!$C$5:$C$1000,"Consejo de Administración",Consolidado!$K$5:$K$1000,"X",Consolidado!$H$5:$H$1000,IF($D$9="Todos","&gt;0",$D$9))),2),"")&amp;IF(_xlfn.MAXIFS(Consolidado!$B$5:$B$1000,Consolidado!$E$5:$E$1000,$B50,Consolidado!$C$5:$C$1000,"Consejo de Administración",Consolidado!$K$5:$K$1000,"X",Consolidado!$H$5:$H$1000,IF($D$9="Todos","&gt;0",$D$9))&lt;&gt;_xlfn.MINIFS(Consolidado!$B$5:$B$1000,Consolidado!$E$5:$E$1000,$B50,Consolidado!$C$5:$C$1000,"Consejo de Administración",Consolidado!$K$5:$K$1000,"X",Consolidado!$H$5:$H$1000,IF($D$9="Todos","&gt;0",$D$9))," y "&amp;TEXT(DAY(_xlfn.MAXIFS(Consolidado!$B$5:$B$1000,Consolidado!$E$5:$E$1000,$B50,Consolidado!$C$5:$C$1000,"Consejo de Administración",Consolidado!$K$5:$K$1000,"X",Consolidado!$H$5:$H$1000,IF($D$9="Todos","&gt;0",$D$9))),"00")&amp;"/"&amp;TEXT(MONTH(_xlfn.MAXIFS(Consolidado!$B$5:$B$1000,Consolidado!$E$5:$E$1000,$B50,Consolidado!$C$5:$C$1000,"Consejo de Administración",Consolidado!$K$5:$K$1000,"X",Consolidado!$H$5:$H$1000,IF($D$9="Todos","&gt;0",$D$9))),"00")&amp;IF($D$9="Todos","/"&amp;RIGHT(YEAR(_xlfn.MAXIFS(Consolidado!$B$5:$B$1000,Consolidado!$E$5:$E$1000,$B50,Consolidado!$C$5:$C$1000,"Consejo de Administración",Consolidado!$K$5:$K$1000,"X",Consolidado!$H$5:$H$1000,IF($D$9="Todos","&gt;0",$D$9))),2),""),""),""),IF(SUMIFS(Consolidado!$AD$5:$AD$1000,Consolidado!$E$5:$E$1000,$B50,Consolidado!$C$5:$C$1000,"Otros",Consolidado!$K$5:$K$1000,"X",Consolidado!$H$5:$H$1000,IF($D$9="Todos","&gt;0",$D$9))&gt;0,"Otros "&amp;TEXT(DAY(_xlfn.MINIFS(Consolidado!$B$5:$B$1000,Consolidado!$E$5:$E$1000,$B50,Consolidado!$C$5:$C$1000,"Otros",Consolidado!$K$5:$K$1000,"X",Consolidado!$H$5:$H$1000,IF($D$9="Todos","&gt;0",$D$9))),"00")&amp;"/"&amp;TEXT(MONTH(_xlfn.MINIFS(Consolidado!$B$5:$B$1000,Consolidado!$E$5:$E$1000,$B50,Consolidado!$C$5:$C$1000,"Otros",Consolidado!$K$5:$K$1000,"X",Consolidado!$H$5:$H$1000,IF($D$9="Todos","&gt;0",$D$9))),"00")&amp;IF($D$9="Todos","/"&amp;RIGHT(YEAR(_xlfn.MINIFS(Consolidado!$B$5:$B$1000,Consolidado!$E$5:$E$1000,$B50,Consolidado!$C$5:$C$1000,"Otros",Consolidado!$K$5:$K$1000,"X",Consolidado!$H$5:$H$1000,IF($D$9="Todos","&gt;0",$D$9))),2),"")&amp;IF(_xlfn.MAXIFS(Consolidado!$B$5:$B$1000,Consolidado!$E$5:$E$1000,$B50,Consolidado!$C$5:$C$1000,"Otros",Consolidado!$K$5:$K$1000,"X",Consolidado!$H$5:$H$1000,IF($D$9="Todos","&gt;0",$D$9))&lt;&gt;_xlfn.MINIFS(Consolidado!$B$5:$B$1000,Consolidado!$E$5:$E$1000,$B50,Consolidado!$C$5:$C$1000,"Otros",Consolidado!$K$5:$K$1000,"X",Consolidado!$H$5:$H$1000,IF($D$9="Todos","&gt;0",$D$9))," y "&amp;TEXT(DAY(_xlfn.MAXIFS(Consolidado!$B$5:$B$1000,Consolidado!$E$5:$E$1000,$B50,Consolidado!$C$5:$C$1000,"Otros",Consolidado!$K$5:$K$1000,"X",Consolidado!$H$5:$H$1000,IF($D$9="Todos","&gt;0",$D$9))),"00")&amp;"/"&amp;TEXT(MONTH(_xlfn.MAXIFS(Consolidado!$B$5:$B$1000,Consolidado!$E$5:$E$1000,$B50,Consolidado!$C$5:$C$1000,"Otros",Consolidado!$K$5:$K$1000,"X",Consolidado!$H$5:$H$1000,IF($D$9="Todos","&gt;0",$D$9))),"00")&amp;IF($D$9="Todos","/"&amp;RIGHT(YEAR(_xlfn.MAXIFS(Consolidado!$B$5:$B$1000,Consolidado!$E$5:$E$1000,$B50,Consolidado!$C$5:$C$1000,"Otros",Consolidado!$K$5:$K$1000,"X",Consolidado!$H$5:$H$1000,IF($D$9="Todos","&gt;0",$D$9))),2),""),""),""))</f>
        <v/>
      </c>
      <c r="N50" s="37" t="str">
        <f aca="false">_xlfn.TEXTJOIN(" +"&amp;CHAR(10),TRUE(),IF(SUMIFS(Consolidado!$AD$5:$AD$1000,Consolidado!$E$5:$E$1000,$B50,Consolidado!$C$5:$C$1000,"Auditoría Interna",Consolidado!$L$5:$L$1000,"X",Consolidado!$H$5:$H$1000,IF($D$9="Todos","&gt;0",$D$9))&gt;0,"Interna "&amp;TEXT(DAY(_xlfn.MINIFS(Consolidado!$B$5:$B$1000,Consolidado!$E$5:$E$1000,$B50,Consolidado!$C$5:$C$1000,"Auditoría Interna",Consolidado!$L$5:$L$1000,"X",Consolidado!$H$5:$H$1000,IF($D$9="Todos","&gt;0",$D$9))),"00")&amp;"/"&amp;TEXT(MONTH(_xlfn.MINIFS(Consolidado!$B$5:$B$1000,Consolidado!$E$5:$E$1000,$B50,Consolidado!$C$5:$C$1000,"Auditoría Interna",Consolidado!$L$5:$L$1000,"X",Consolidado!$H$5:$H$1000,IF($D$9="Todos","&gt;0",$D$9))),"00")&amp;IF($D$9="Todos","/"&amp;RIGHT(YEAR(_xlfn.MINIFS(Consolidado!$B$5:$B$1000,Consolidado!$E$5:$E$1000,$B50,Consolidado!$C$5:$C$1000,"Auditoría Interna",Consolidado!$L$5:$L$1000,"X",Consolidado!$H$5:$H$1000,IF($D$9="Todos","&gt;0",$D$9))),2),"")&amp;IF(_xlfn.MAXIFS(Consolidado!$B$5:$B$1000,Consolidado!$E$5:$E$1000,$B50,Consolidado!$C$5:$C$1000,"Auditoría Interna",Consolidado!$L$5:$L$1000,"X",Consolidado!$H$5:$H$1000,IF($D$9="Todos","&gt;0",$D$9))&lt;&gt;_xlfn.MINIFS(Consolidado!$B$5:$B$1000,Consolidado!$E$5:$E$1000,$B50,Consolidado!$C$5:$C$1000,"Auditoría Interna",Consolidado!$L$5:$L$1000,"X",Consolidado!$H$5:$H$1000,IF($D$9="Todos","&gt;0",$D$9))," y "&amp;TEXT(DAY(_xlfn.MAXIFS(Consolidado!$B$5:$B$1000,Consolidado!$E$5:$E$1000,$B50,Consolidado!$C$5:$C$1000,"Auditoría Interna",Consolidado!$L$5:$L$1000,"X",Consolidado!$H$5:$H$1000,IF($D$9="Todos","&gt;0",$D$9))),"00")&amp;"/"&amp;TEXT(MONTH(_xlfn.MAXIFS(Consolidado!$B$5:$B$1000,Consolidado!$E$5:$E$1000,$B50,Consolidado!$C$5:$C$1000,"Auditoría Interna",Consolidado!$L$5:$L$1000,"X",Consolidado!$H$5:$H$1000,IF($D$9="Todos","&gt;0",$D$9))),"00")&amp;IF($D$9="Todos","/"&amp;RIGHT(YEAR(_xlfn.MAXIFS(Consolidado!$B$5:$B$1000,Consolidado!$E$5:$E$1000,$B50,Consolidado!$C$5:$C$1000,"Auditoría Interna",Consolidado!$L$5:$L$1000,"X",Consolidado!$H$5:$H$1000,IF($D$9="Todos","&gt;0",$D$9))),2),""),""),""),IF(SUMIFS(Consolidado!$AD$5:$AD$1000,Consolidado!$E$5:$E$1000,$B50,Consolidado!$C$5:$C$1000,"Auditoría Externa",Consolidado!$L$5:$L$1000,"X",Consolidado!$H$5:$H$1000,IF($D$9="Todos","&gt;0",$D$9))&gt;0,"Externa "&amp;TEXT(DAY(_xlfn.MINIFS(Consolidado!$B$5:$B$1000,Consolidado!$E$5:$E$1000,$B50,Consolidado!$C$5:$C$1000,"Auditoría Externa",Consolidado!$L$5:$L$1000,"X",Consolidado!$H$5:$H$1000,IF($D$9="Todos","&gt;0",$D$9))),"00")&amp;"/"&amp;TEXT(MONTH(_xlfn.MINIFS(Consolidado!$B$5:$B$1000,Consolidado!$E$5:$E$1000,$B50,Consolidado!$C$5:$C$1000,"Auditoría Externa",Consolidado!$L$5:$L$1000,"X",Consolidado!$H$5:$H$1000,IF($D$9="Todos","&gt;0",$D$9))),"00")&amp;IF($D$9="Todos","/"&amp;RIGHT(YEAR(_xlfn.MINIFS(Consolidado!$B$5:$B$1000,Consolidado!$E$5:$E$1000,$B50,Consolidado!$C$5:$C$1000,"Auditoría Externa",Consolidado!$L$5:$L$1000,"X",Consolidado!$H$5:$H$1000,IF($D$9="Todos","&gt;0",$D$9))),2),"")&amp;IF(_xlfn.MAXIFS(Consolidado!$B$5:$B$1000,Consolidado!$E$5:$E$1000,$B50,Consolidado!$C$5:$C$1000,"Auditoría Externa",Consolidado!$L$5:$L$1000,"X",Consolidado!$H$5:$H$1000,IF($D$9="Todos","&gt;0",$D$9))&lt;&gt;_xlfn.MINIFS(Consolidado!$B$5:$B$1000,Consolidado!$E$5:$E$1000,$B50,Consolidado!$C$5:$C$1000,"Auditoría Externa",Consolidado!$L$5:$L$1000,"X",Consolidado!$H$5:$H$1000,IF($D$9="Todos","&gt;0",$D$9))," y "&amp;TEXT(DAY(_xlfn.MAXIFS(Consolidado!$B$5:$B$1000,Consolidado!$E$5:$E$1000,$B50,Consolidado!$C$5:$C$1000,"Auditoría Externa",Consolidado!$L$5:$L$1000,"X",Consolidado!$H$5:$H$1000,IF($D$9="Todos","&gt;0",$D$9))),"00")&amp;"/"&amp;TEXT(MONTH(_xlfn.MAXIFS(Consolidado!$B$5:$B$1000,Consolidado!$E$5:$E$1000,$B50,Consolidado!$C$5:$C$1000,"Auditoría Externa",Consolidado!$L$5:$L$1000,"X",Consolidado!$H$5:$H$1000,IF($D$9="Todos","&gt;0",$D$9))),"00")&amp;IF($D$9="Todos","/"&amp;RIGHT(YEAR(_xlfn.MAXIFS(Consolidado!$B$5:$B$1000,Consolidado!$E$5:$E$1000,$B50,Consolidado!$C$5:$C$1000,"Auditoría Externa",Consolidado!$L$5:$L$1000,"X",Consolidado!$H$5:$H$1000,IF($D$9="Todos","&gt;0",$D$9))),2),""),""),""),IF(SUMIFS(Consolidado!$AD$5:$AD$1000,Consolidado!$E$5:$E$1000,$B50,Consolidado!$C$5:$C$1000,"SSF",Consolidado!$L$5:$L$1000,"X",Consolidado!$H$5:$H$1000,IF($D$9="Todos","&gt;0",$D$9))&gt;0,"SSF "&amp;TEXT(DAY(_xlfn.MINIFS(Consolidado!$B$5:$B$1000,Consolidado!$E$5:$E$1000,$B50,Consolidado!$C$5:$C$1000,"SSF",Consolidado!$L$5:$L$1000,"X",Consolidado!$H$5:$H$1000,IF($D$9="Todos","&gt;0",$D$9))),"00")&amp;"/"&amp;TEXT(MONTH(_xlfn.MINIFS(Consolidado!$B$5:$B$1000,Consolidado!$E$5:$E$1000,$B50,Consolidado!$C$5:$C$1000,"SSF",Consolidado!$L$5:$L$1000,"X",Consolidado!$H$5:$H$1000,IF($D$9="Todos","&gt;0",$D$9))),"00")&amp;IF($D$9="Todos","/"&amp;RIGHT(YEAR(_xlfn.MINIFS(Consolidado!$B$5:$B$1000,Consolidado!$E$5:$E$1000,$B50,Consolidado!$C$5:$C$1000,"SSF",Consolidado!$L$5:$L$1000,"X",Consolidado!$H$5:$H$1000,IF($D$9="Todos","&gt;0",$D$9))),2),"")&amp;IF(_xlfn.MAXIFS(Consolidado!$B$5:$B$1000,Consolidado!$E$5:$E$1000,$B50,Consolidado!$C$5:$C$1000,"SSF",Consolidado!$L$5:$L$1000,"X",Consolidado!$H$5:$H$1000,IF($D$9="Todos","&gt;0",$D$9))&lt;&gt;_xlfn.MINIFS(Consolidado!$B$5:$B$1000,Consolidado!$E$5:$E$1000,$B50,Consolidado!$C$5:$C$1000,"SSF",Consolidado!$L$5:$L$1000,"X",Consolidado!$H$5:$H$1000,IF($D$9="Todos","&gt;0",$D$9))," y "&amp;TEXT(DAY(_xlfn.MAXIFS(Consolidado!$B$5:$B$1000,Consolidado!$E$5:$E$1000,$B50,Consolidado!$C$5:$C$1000,"SSF",Consolidado!$L$5:$L$1000,"X",Consolidado!$H$5:$H$1000,IF($D$9="Todos","&gt;0",$D$9))),"00")&amp;"/"&amp;TEXT(MONTH(_xlfn.MAXIFS(Consolidado!$B$5:$B$1000,Consolidado!$E$5:$E$1000,$B50,Consolidado!$C$5:$C$1000,"SSF",Consolidado!$L$5:$L$1000,"X",Consolidado!$H$5:$H$1000,IF($D$9="Todos","&gt;0",$D$9))),"00")&amp;IF($D$9="Todos","/"&amp;RIGHT(YEAR(_xlfn.MAXIFS(Consolidado!$B$5:$B$1000,Consolidado!$E$5:$E$1000,$B50,Consolidado!$C$5:$C$1000,"SSF",Consolidado!$L$5:$L$1000,"X",Consolidado!$H$5:$H$1000,IF($D$9="Todos","&gt;0",$D$9))),2),""),""),""),IF(SUMIFS(Consolidado!$AD$5:$AD$1000,Consolidado!$E$5:$E$1000,$B50,Consolidado!$C$5:$C$1000,"Comité de Supervisión",Consolidado!$L$5:$L$1000,"X",Consolidado!$H$5:$H$1000,IF($D$9="Todos","&gt;0",$D$9))&gt;0,"Comité Sup. "&amp;TEXT(DAY(_xlfn.MINIFS(Consolidado!$B$5:$B$1000,Consolidado!$E$5:$E$1000,$B50,Consolidado!$C$5:$C$1000,"Comité de Supervisión",Consolidado!$L$5:$L$1000,"X",Consolidado!$H$5:$H$1000,IF($D$9="Todos","&gt;0",$D$9))),"00")&amp;"/"&amp;TEXT(MONTH(_xlfn.MINIFS(Consolidado!$B$5:$B$1000,Consolidado!$E$5:$E$1000,$B50,Consolidado!$C$5:$C$1000,"Comité de Supervisión",Consolidado!$L$5:$L$1000,"X",Consolidado!$H$5:$H$1000,IF($D$9="Todos","&gt;0",$D$9))),"00")&amp;IF($D$9="Todos","/"&amp;RIGHT(YEAR(_xlfn.MINIFS(Consolidado!$B$5:$B$1000,Consolidado!$E$5:$E$1000,$B50,Consolidado!$C$5:$C$1000,"Comité de Supervisión",Consolidado!$L$5:$L$1000,"X",Consolidado!$H$5:$H$1000,IF($D$9="Todos","&gt;0",$D$9))),2),"")&amp;IF(_xlfn.MAXIFS(Consolidado!$B$5:$B$1000,Consolidado!$E$5:$E$1000,$B50,Consolidado!$C$5:$C$1000,"Comité de Supervisión",Consolidado!$L$5:$L$1000,"X",Consolidado!$H$5:$H$1000,IF($D$9="Todos","&gt;0",$D$9))&lt;&gt;_xlfn.MINIFS(Consolidado!$B$5:$B$1000,Consolidado!$E$5:$E$1000,$B50,Consolidado!$C$5:$C$1000,"Comité de Supervisión",Consolidado!$L$5:$L$1000,"X",Consolidado!$H$5:$H$1000,IF($D$9="Todos","&gt;0",$D$9))," y "&amp;TEXT(DAY(_xlfn.MAXIFS(Consolidado!$B$5:$B$1000,Consolidado!$E$5:$E$1000,$B50,Consolidado!$C$5:$C$1000,"Comité de Supervisión",Consolidado!$L$5:$L$1000,"X",Consolidado!$H$5:$H$1000,IF($D$9="Todos","&gt;0",$D$9))),"00")&amp;"/"&amp;TEXT(MONTH(_xlfn.MAXIFS(Consolidado!$B$5:$B$1000,Consolidado!$E$5:$E$1000,$B50,Consolidado!$C$5:$C$1000,"Comité de Supervisión",Consolidado!$L$5:$L$1000,"X",Consolidado!$H$5:$H$1000,IF($D$9="Todos","&gt;0",$D$9))),"00")&amp;IF($D$9="Todos","/"&amp;RIGHT(YEAR(_xlfn.MAXIFS(Consolidado!$B$5:$B$1000,Consolidado!$E$5:$E$1000,$B50,Consolidado!$C$5:$C$1000,"Comité de Supervisión",Consolidado!$L$5:$L$1000,"X",Consolidado!$H$5:$H$1000,IF($D$9="Todos","&gt;0",$D$9))),2),""),""),""),IF(SUMIFS(Consolidado!$AD$5:$AD$1000,Consolidado!$E$5:$E$1000,$B50,Consolidado!$C$5:$C$1000,"Consejo de Administración",Consolidado!$L$5:$L$1000,"X",Consolidado!$H$5:$H$1000,IF($D$9="Todos","&gt;0",$D$9))&gt;0,"Consejo "&amp;TEXT(DAY(_xlfn.MINIFS(Consolidado!$B$5:$B$1000,Consolidado!$E$5:$E$1000,$B50,Consolidado!$C$5:$C$1000,"Consejo de Administración",Consolidado!$L$5:$L$1000,"X",Consolidado!$H$5:$H$1000,IF($D$9="Todos","&gt;0",$D$9))),"00")&amp;"/"&amp;TEXT(MONTH(_xlfn.MINIFS(Consolidado!$B$5:$B$1000,Consolidado!$E$5:$E$1000,$B50,Consolidado!$C$5:$C$1000,"Consejo de Administración",Consolidado!$L$5:$L$1000,"X",Consolidado!$H$5:$H$1000,IF($D$9="Todos","&gt;0",$D$9))),"00")&amp;IF($D$9="Todos","/"&amp;RIGHT(YEAR(_xlfn.MINIFS(Consolidado!$B$5:$B$1000,Consolidado!$E$5:$E$1000,$B50,Consolidado!$C$5:$C$1000,"Consejo de Administración",Consolidado!$L$5:$L$1000,"X",Consolidado!$H$5:$H$1000,IF($D$9="Todos","&gt;0",$D$9))),2),"")&amp;IF(_xlfn.MAXIFS(Consolidado!$B$5:$B$1000,Consolidado!$E$5:$E$1000,$B50,Consolidado!$C$5:$C$1000,"Consejo de Administración",Consolidado!$L$5:$L$1000,"X",Consolidado!$H$5:$H$1000,IF($D$9="Todos","&gt;0",$D$9))&lt;&gt;_xlfn.MINIFS(Consolidado!$B$5:$B$1000,Consolidado!$E$5:$E$1000,$B50,Consolidado!$C$5:$C$1000,"Consejo de Administración",Consolidado!$L$5:$L$1000,"X",Consolidado!$H$5:$H$1000,IF($D$9="Todos","&gt;0",$D$9))," y "&amp;TEXT(DAY(_xlfn.MAXIFS(Consolidado!$B$5:$B$1000,Consolidado!$E$5:$E$1000,$B50,Consolidado!$C$5:$C$1000,"Consejo de Administración",Consolidado!$L$5:$L$1000,"X",Consolidado!$H$5:$H$1000,IF($D$9="Todos","&gt;0",$D$9))),"00")&amp;"/"&amp;TEXT(MONTH(_xlfn.MAXIFS(Consolidado!$B$5:$B$1000,Consolidado!$E$5:$E$1000,$B50,Consolidado!$C$5:$C$1000,"Consejo de Administración",Consolidado!$L$5:$L$1000,"X",Consolidado!$H$5:$H$1000,IF($D$9="Todos","&gt;0",$D$9))),"00")&amp;IF($D$9="Todos","/"&amp;RIGHT(YEAR(_xlfn.MAXIFS(Consolidado!$B$5:$B$1000,Consolidado!$E$5:$E$1000,$B50,Consolidado!$C$5:$C$1000,"Consejo de Administración",Consolidado!$L$5:$L$1000,"X",Consolidado!$H$5:$H$1000,IF($D$9="Todos","&gt;0",$D$9))),2),""),""),""),IF(SUMIFS(Consolidado!$AD$5:$AD$1000,Consolidado!$E$5:$E$1000,$B50,Consolidado!$C$5:$C$1000,"Otros",Consolidado!$L$5:$L$1000,"X",Consolidado!$H$5:$H$1000,IF($D$9="Todos","&gt;0",$D$9))&gt;0,"Otros "&amp;TEXT(DAY(_xlfn.MINIFS(Consolidado!$B$5:$B$1000,Consolidado!$E$5:$E$1000,$B50,Consolidado!$C$5:$C$1000,"Otros",Consolidado!$L$5:$L$1000,"X",Consolidado!$H$5:$H$1000,IF($D$9="Todos","&gt;0",$D$9))),"00")&amp;"/"&amp;TEXT(MONTH(_xlfn.MINIFS(Consolidado!$B$5:$B$1000,Consolidado!$E$5:$E$1000,$B50,Consolidado!$C$5:$C$1000,"Otros",Consolidado!$L$5:$L$1000,"X",Consolidado!$H$5:$H$1000,IF($D$9="Todos","&gt;0",$D$9))),"00")&amp;IF($D$9="Todos","/"&amp;RIGHT(YEAR(_xlfn.MINIFS(Consolidado!$B$5:$B$1000,Consolidado!$E$5:$E$1000,$B50,Consolidado!$C$5:$C$1000,"Otros",Consolidado!$L$5:$L$1000,"X",Consolidado!$H$5:$H$1000,IF($D$9="Todos","&gt;0",$D$9))),2),"")&amp;IF(_xlfn.MAXIFS(Consolidado!$B$5:$B$1000,Consolidado!$E$5:$E$1000,$B50,Consolidado!$C$5:$C$1000,"Otros",Consolidado!$L$5:$L$1000,"X",Consolidado!$H$5:$H$1000,IF($D$9="Todos","&gt;0",$D$9))&lt;&gt;_xlfn.MINIFS(Consolidado!$B$5:$B$1000,Consolidado!$E$5:$E$1000,$B50,Consolidado!$C$5:$C$1000,"Otros",Consolidado!$L$5:$L$1000,"X",Consolidado!$H$5:$H$1000,IF($D$9="Todos","&gt;0",$D$9))," y "&amp;TEXT(DAY(_xlfn.MAXIFS(Consolidado!$B$5:$B$1000,Consolidado!$E$5:$E$1000,$B50,Consolidado!$C$5:$C$1000,"Otros",Consolidado!$L$5:$L$1000,"X",Consolidado!$H$5:$H$1000,IF($D$9="Todos","&gt;0",$D$9))),"00")&amp;"/"&amp;TEXT(MONTH(_xlfn.MAXIFS(Consolidado!$B$5:$B$1000,Consolidado!$E$5:$E$1000,$B50,Consolidado!$C$5:$C$1000,"Otros",Consolidado!$L$5:$L$1000,"X",Consolidado!$H$5:$H$1000,IF($D$9="Todos","&gt;0",$D$9))),"00")&amp;IF($D$9="Todos","/"&amp;RIGHT(YEAR(_xlfn.MAXIFS(Consolidado!$B$5:$B$1000,Consolidado!$E$5:$E$1000,$B50,Consolidado!$C$5:$C$1000,"Otros",Consolidado!$L$5:$L$1000,"X",Consolidado!$H$5:$H$1000,IF($D$9="Todos","&gt;0",$D$9))),2),""),""),""))</f>
        <v/>
      </c>
      <c r="O50" s="37" t="str">
        <f aca="false">_xlfn.TEXTJOIN(" +"&amp;CHAR(10),TRUE(),IF(SUMIFS(Consolidado!$AD$5:$AD$1000,Consolidado!$E$5:$E$1000,$B50,Consolidado!$C$5:$C$1000,"Auditoría Interna",Consolidado!$M$5:$M$1000,"X",Consolidado!$H$5:$H$1000,IF($D$9="Todos","&gt;0",$D$9))&gt;0,"Interna "&amp;TEXT(DAY(_xlfn.MINIFS(Consolidado!$B$5:$B$1000,Consolidado!$E$5:$E$1000,$B50,Consolidado!$C$5:$C$1000,"Auditoría Interna",Consolidado!$M$5:$M$1000,"X",Consolidado!$H$5:$H$1000,IF($D$9="Todos","&gt;0",$D$9))),"00")&amp;"/"&amp;TEXT(MONTH(_xlfn.MINIFS(Consolidado!$B$5:$B$1000,Consolidado!$E$5:$E$1000,$B50,Consolidado!$C$5:$C$1000,"Auditoría Interna",Consolidado!$M$5:$M$1000,"X",Consolidado!$H$5:$H$1000,IF($D$9="Todos","&gt;0",$D$9))),"00")&amp;IF($D$9="Todos","/"&amp;RIGHT(YEAR(_xlfn.MINIFS(Consolidado!$B$5:$B$1000,Consolidado!$E$5:$E$1000,$B50,Consolidado!$C$5:$C$1000,"Auditoría Interna",Consolidado!$M$5:$M$1000,"X",Consolidado!$H$5:$H$1000,IF($D$9="Todos","&gt;0",$D$9))),2),"")&amp;IF(_xlfn.MAXIFS(Consolidado!$B$5:$B$1000,Consolidado!$E$5:$E$1000,$B50,Consolidado!$C$5:$C$1000,"Auditoría Interna",Consolidado!$M$5:$M$1000,"X",Consolidado!$H$5:$H$1000,IF($D$9="Todos","&gt;0",$D$9))&lt;&gt;_xlfn.MINIFS(Consolidado!$B$5:$B$1000,Consolidado!$E$5:$E$1000,$B50,Consolidado!$C$5:$C$1000,"Auditoría Interna",Consolidado!$M$5:$M$1000,"X",Consolidado!$H$5:$H$1000,IF($D$9="Todos","&gt;0",$D$9))," y "&amp;TEXT(DAY(_xlfn.MAXIFS(Consolidado!$B$5:$B$1000,Consolidado!$E$5:$E$1000,$B50,Consolidado!$C$5:$C$1000,"Auditoría Interna",Consolidado!$M$5:$M$1000,"X",Consolidado!$H$5:$H$1000,IF($D$9="Todos","&gt;0",$D$9))),"00")&amp;"/"&amp;TEXT(MONTH(_xlfn.MAXIFS(Consolidado!$B$5:$B$1000,Consolidado!$E$5:$E$1000,$B50,Consolidado!$C$5:$C$1000,"Auditoría Interna",Consolidado!$M$5:$M$1000,"X",Consolidado!$H$5:$H$1000,IF($D$9="Todos","&gt;0",$D$9))),"00")&amp;IF($D$9="Todos","/"&amp;RIGHT(YEAR(_xlfn.MAXIFS(Consolidado!$B$5:$B$1000,Consolidado!$E$5:$E$1000,$B50,Consolidado!$C$5:$C$1000,"Auditoría Interna",Consolidado!$M$5:$M$1000,"X",Consolidado!$H$5:$H$1000,IF($D$9="Todos","&gt;0",$D$9))),2),""),""),""),IF(SUMIFS(Consolidado!$AD$5:$AD$1000,Consolidado!$E$5:$E$1000,$B50,Consolidado!$C$5:$C$1000,"Auditoría Externa",Consolidado!$M$5:$M$1000,"X",Consolidado!$H$5:$H$1000,IF($D$9="Todos","&gt;0",$D$9))&gt;0,"Externa "&amp;TEXT(DAY(_xlfn.MINIFS(Consolidado!$B$5:$B$1000,Consolidado!$E$5:$E$1000,$B50,Consolidado!$C$5:$C$1000,"Auditoría Externa",Consolidado!$M$5:$M$1000,"X",Consolidado!$H$5:$H$1000,IF($D$9="Todos","&gt;0",$D$9))),"00")&amp;"/"&amp;TEXT(MONTH(_xlfn.MINIFS(Consolidado!$B$5:$B$1000,Consolidado!$E$5:$E$1000,$B50,Consolidado!$C$5:$C$1000,"Auditoría Externa",Consolidado!$M$5:$M$1000,"X",Consolidado!$H$5:$H$1000,IF($D$9="Todos","&gt;0",$D$9))),"00")&amp;IF($D$9="Todos","/"&amp;RIGHT(YEAR(_xlfn.MINIFS(Consolidado!$B$5:$B$1000,Consolidado!$E$5:$E$1000,$B50,Consolidado!$C$5:$C$1000,"Auditoría Externa",Consolidado!$M$5:$M$1000,"X",Consolidado!$H$5:$H$1000,IF($D$9="Todos","&gt;0",$D$9))),2),"")&amp;IF(_xlfn.MAXIFS(Consolidado!$B$5:$B$1000,Consolidado!$E$5:$E$1000,$B50,Consolidado!$C$5:$C$1000,"Auditoría Externa",Consolidado!$M$5:$M$1000,"X",Consolidado!$H$5:$H$1000,IF($D$9="Todos","&gt;0",$D$9))&lt;&gt;_xlfn.MINIFS(Consolidado!$B$5:$B$1000,Consolidado!$E$5:$E$1000,$B50,Consolidado!$C$5:$C$1000,"Auditoría Externa",Consolidado!$M$5:$M$1000,"X",Consolidado!$H$5:$H$1000,IF($D$9="Todos","&gt;0",$D$9))," y "&amp;TEXT(DAY(_xlfn.MAXIFS(Consolidado!$B$5:$B$1000,Consolidado!$E$5:$E$1000,$B50,Consolidado!$C$5:$C$1000,"Auditoría Externa",Consolidado!$M$5:$M$1000,"X",Consolidado!$H$5:$H$1000,IF($D$9="Todos","&gt;0",$D$9))),"00")&amp;"/"&amp;TEXT(MONTH(_xlfn.MAXIFS(Consolidado!$B$5:$B$1000,Consolidado!$E$5:$E$1000,$B50,Consolidado!$C$5:$C$1000,"Auditoría Externa",Consolidado!$M$5:$M$1000,"X",Consolidado!$H$5:$H$1000,IF($D$9="Todos","&gt;0",$D$9))),"00")&amp;IF($D$9="Todos","/"&amp;RIGHT(YEAR(_xlfn.MAXIFS(Consolidado!$B$5:$B$1000,Consolidado!$E$5:$E$1000,$B50,Consolidado!$C$5:$C$1000,"Auditoría Externa",Consolidado!$M$5:$M$1000,"X",Consolidado!$H$5:$H$1000,IF($D$9="Todos","&gt;0",$D$9))),2),""),""),""),IF(SUMIFS(Consolidado!$AD$5:$AD$1000,Consolidado!$E$5:$E$1000,$B50,Consolidado!$C$5:$C$1000,"SSF",Consolidado!$M$5:$M$1000,"X",Consolidado!$H$5:$H$1000,IF($D$9="Todos","&gt;0",$D$9))&gt;0,"SSF "&amp;TEXT(DAY(_xlfn.MINIFS(Consolidado!$B$5:$B$1000,Consolidado!$E$5:$E$1000,$B50,Consolidado!$C$5:$C$1000,"SSF",Consolidado!$M$5:$M$1000,"X",Consolidado!$H$5:$H$1000,IF($D$9="Todos","&gt;0",$D$9))),"00")&amp;"/"&amp;TEXT(MONTH(_xlfn.MINIFS(Consolidado!$B$5:$B$1000,Consolidado!$E$5:$E$1000,$B50,Consolidado!$C$5:$C$1000,"SSF",Consolidado!$M$5:$M$1000,"X",Consolidado!$H$5:$H$1000,IF($D$9="Todos","&gt;0",$D$9))),"00")&amp;IF($D$9="Todos","/"&amp;RIGHT(YEAR(_xlfn.MINIFS(Consolidado!$B$5:$B$1000,Consolidado!$E$5:$E$1000,$B50,Consolidado!$C$5:$C$1000,"SSF",Consolidado!$M$5:$M$1000,"X",Consolidado!$H$5:$H$1000,IF($D$9="Todos","&gt;0",$D$9))),2),"")&amp;IF(_xlfn.MAXIFS(Consolidado!$B$5:$B$1000,Consolidado!$E$5:$E$1000,$B50,Consolidado!$C$5:$C$1000,"SSF",Consolidado!$M$5:$M$1000,"X",Consolidado!$H$5:$H$1000,IF($D$9="Todos","&gt;0",$D$9))&lt;&gt;_xlfn.MINIFS(Consolidado!$B$5:$B$1000,Consolidado!$E$5:$E$1000,$B50,Consolidado!$C$5:$C$1000,"SSF",Consolidado!$M$5:$M$1000,"X",Consolidado!$H$5:$H$1000,IF($D$9="Todos","&gt;0",$D$9))," y "&amp;TEXT(DAY(_xlfn.MAXIFS(Consolidado!$B$5:$B$1000,Consolidado!$E$5:$E$1000,$B50,Consolidado!$C$5:$C$1000,"SSF",Consolidado!$M$5:$M$1000,"X",Consolidado!$H$5:$H$1000,IF($D$9="Todos","&gt;0",$D$9))),"00")&amp;"/"&amp;TEXT(MONTH(_xlfn.MAXIFS(Consolidado!$B$5:$B$1000,Consolidado!$E$5:$E$1000,$B50,Consolidado!$C$5:$C$1000,"SSF",Consolidado!$M$5:$M$1000,"X",Consolidado!$H$5:$H$1000,IF($D$9="Todos","&gt;0",$D$9))),"00")&amp;IF($D$9="Todos","/"&amp;RIGHT(YEAR(_xlfn.MAXIFS(Consolidado!$B$5:$B$1000,Consolidado!$E$5:$E$1000,$B50,Consolidado!$C$5:$C$1000,"SSF",Consolidado!$M$5:$M$1000,"X",Consolidado!$H$5:$H$1000,IF($D$9="Todos","&gt;0",$D$9))),2),""),""),""),IF(SUMIFS(Consolidado!$AD$5:$AD$1000,Consolidado!$E$5:$E$1000,$B50,Consolidado!$C$5:$C$1000,"Comité de Supervisión",Consolidado!$M$5:$M$1000,"X",Consolidado!$H$5:$H$1000,IF($D$9="Todos","&gt;0",$D$9))&gt;0,"Comité Sup. "&amp;TEXT(DAY(_xlfn.MINIFS(Consolidado!$B$5:$B$1000,Consolidado!$E$5:$E$1000,$B50,Consolidado!$C$5:$C$1000,"Comité de Supervisión",Consolidado!$M$5:$M$1000,"X",Consolidado!$H$5:$H$1000,IF($D$9="Todos","&gt;0",$D$9))),"00")&amp;"/"&amp;TEXT(MONTH(_xlfn.MINIFS(Consolidado!$B$5:$B$1000,Consolidado!$E$5:$E$1000,$B50,Consolidado!$C$5:$C$1000,"Comité de Supervisión",Consolidado!$M$5:$M$1000,"X",Consolidado!$H$5:$H$1000,IF($D$9="Todos","&gt;0",$D$9))),"00")&amp;IF($D$9="Todos","/"&amp;RIGHT(YEAR(_xlfn.MINIFS(Consolidado!$B$5:$B$1000,Consolidado!$E$5:$E$1000,$B50,Consolidado!$C$5:$C$1000,"Comité de Supervisión",Consolidado!$M$5:$M$1000,"X",Consolidado!$H$5:$H$1000,IF($D$9="Todos","&gt;0",$D$9))),2),"")&amp;IF(_xlfn.MAXIFS(Consolidado!$B$5:$B$1000,Consolidado!$E$5:$E$1000,$B50,Consolidado!$C$5:$C$1000,"Comité de Supervisión",Consolidado!$M$5:$M$1000,"X",Consolidado!$H$5:$H$1000,IF($D$9="Todos","&gt;0",$D$9))&lt;&gt;_xlfn.MINIFS(Consolidado!$B$5:$B$1000,Consolidado!$E$5:$E$1000,$B50,Consolidado!$C$5:$C$1000,"Comité de Supervisión",Consolidado!$M$5:$M$1000,"X",Consolidado!$H$5:$H$1000,IF($D$9="Todos","&gt;0",$D$9))," y "&amp;TEXT(DAY(_xlfn.MAXIFS(Consolidado!$B$5:$B$1000,Consolidado!$E$5:$E$1000,$B50,Consolidado!$C$5:$C$1000,"Comité de Supervisión",Consolidado!$M$5:$M$1000,"X",Consolidado!$H$5:$H$1000,IF($D$9="Todos","&gt;0",$D$9))),"00")&amp;"/"&amp;TEXT(MONTH(_xlfn.MAXIFS(Consolidado!$B$5:$B$1000,Consolidado!$E$5:$E$1000,$B50,Consolidado!$C$5:$C$1000,"Comité de Supervisión",Consolidado!$M$5:$M$1000,"X",Consolidado!$H$5:$H$1000,IF($D$9="Todos","&gt;0",$D$9))),"00")&amp;IF($D$9="Todos","/"&amp;RIGHT(YEAR(_xlfn.MAXIFS(Consolidado!$B$5:$B$1000,Consolidado!$E$5:$E$1000,$B50,Consolidado!$C$5:$C$1000,"Comité de Supervisión",Consolidado!$M$5:$M$1000,"X",Consolidado!$H$5:$H$1000,IF($D$9="Todos","&gt;0",$D$9))),2),""),""),""),IF(SUMIFS(Consolidado!$AD$5:$AD$1000,Consolidado!$E$5:$E$1000,$B50,Consolidado!$C$5:$C$1000,"Consejo de Administración",Consolidado!$M$5:$M$1000,"X",Consolidado!$H$5:$H$1000,IF($D$9="Todos","&gt;0",$D$9))&gt;0,"Consejo "&amp;TEXT(DAY(_xlfn.MINIFS(Consolidado!$B$5:$B$1000,Consolidado!$E$5:$E$1000,$B50,Consolidado!$C$5:$C$1000,"Consejo de Administración",Consolidado!$M$5:$M$1000,"X",Consolidado!$H$5:$H$1000,IF($D$9="Todos","&gt;0",$D$9))),"00")&amp;"/"&amp;TEXT(MONTH(_xlfn.MINIFS(Consolidado!$B$5:$B$1000,Consolidado!$E$5:$E$1000,$B50,Consolidado!$C$5:$C$1000,"Consejo de Administración",Consolidado!$M$5:$M$1000,"X",Consolidado!$H$5:$H$1000,IF($D$9="Todos","&gt;0",$D$9))),"00")&amp;IF($D$9="Todos","/"&amp;RIGHT(YEAR(_xlfn.MINIFS(Consolidado!$B$5:$B$1000,Consolidado!$E$5:$E$1000,$B50,Consolidado!$C$5:$C$1000,"Consejo de Administración",Consolidado!$M$5:$M$1000,"X",Consolidado!$H$5:$H$1000,IF($D$9="Todos","&gt;0",$D$9))),2),"")&amp;IF(_xlfn.MAXIFS(Consolidado!$B$5:$B$1000,Consolidado!$E$5:$E$1000,$B50,Consolidado!$C$5:$C$1000,"Consejo de Administración",Consolidado!$M$5:$M$1000,"X",Consolidado!$H$5:$H$1000,IF($D$9="Todos","&gt;0",$D$9))&lt;&gt;_xlfn.MINIFS(Consolidado!$B$5:$B$1000,Consolidado!$E$5:$E$1000,$B50,Consolidado!$C$5:$C$1000,"Consejo de Administración",Consolidado!$M$5:$M$1000,"X",Consolidado!$H$5:$H$1000,IF($D$9="Todos","&gt;0",$D$9))," y "&amp;TEXT(DAY(_xlfn.MAXIFS(Consolidado!$B$5:$B$1000,Consolidado!$E$5:$E$1000,$B50,Consolidado!$C$5:$C$1000,"Consejo de Administración",Consolidado!$M$5:$M$1000,"X",Consolidado!$H$5:$H$1000,IF($D$9="Todos","&gt;0",$D$9))),"00")&amp;"/"&amp;TEXT(MONTH(_xlfn.MAXIFS(Consolidado!$B$5:$B$1000,Consolidado!$E$5:$E$1000,$B50,Consolidado!$C$5:$C$1000,"Consejo de Administración",Consolidado!$M$5:$M$1000,"X",Consolidado!$H$5:$H$1000,IF($D$9="Todos","&gt;0",$D$9))),"00")&amp;IF($D$9="Todos","/"&amp;RIGHT(YEAR(_xlfn.MAXIFS(Consolidado!$B$5:$B$1000,Consolidado!$E$5:$E$1000,$B50,Consolidado!$C$5:$C$1000,"Consejo de Administración",Consolidado!$M$5:$M$1000,"X",Consolidado!$H$5:$H$1000,IF($D$9="Todos","&gt;0",$D$9))),2),""),""),""),IF(SUMIFS(Consolidado!$AD$5:$AD$1000,Consolidado!$E$5:$E$1000,$B50,Consolidado!$C$5:$C$1000,"Otros",Consolidado!$M$5:$M$1000,"X",Consolidado!$H$5:$H$1000,IF($D$9="Todos","&gt;0",$D$9))&gt;0,"Otros "&amp;TEXT(DAY(_xlfn.MINIFS(Consolidado!$B$5:$B$1000,Consolidado!$E$5:$E$1000,$B50,Consolidado!$C$5:$C$1000,"Otros",Consolidado!$M$5:$M$1000,"X",Consolidado!$H$5:$H$1000,IF($D$9="Todos","&gt;0",$D$9))),"00")&amp;"/"&amp;TEXT(MONTH(_xlfn.MINIFS(Consolidado!$B$5:$B$1000,Consolidado!$E$5:$E$1000,$B50,Consolidado!$C$5:$C$1000,"Otros",Consolidado!$M$5:$M$1000,"X",Consolidado!$H$5:$H$1000,IF($D$9="Todos","&gt;0",$D$9))),"00")&amp;IF($D$9="Todos","/"&amp;RIGHT(YEAR(_xlfn.MINIFS(Consolidado!$B$5:$B$1000,Consolidado!$E$5:$E$1000,$B50,Consolidado!$C$5:$C$1000,"Otros",Consolidado!$M$5:$M$1000,"X",Consolidado!$H$5:$H$1000,IF($D$9="Todos","&gt;0",$D$9))),2),"")&amp;IF(_xlfn.MAXIFS(Consolidado!$B$5:$B$1000,Consolidado!$E$5:$E$1000,$B50,Consolidado!$C$5:$C$1000,"Otros",Consolidado!$M$5:$M$1000,"X",Consolidado!$H$5:$H$1000,IF($D$9="Todos","&gt;0",$D$9))&lt;&gt;_xlfn.MINIFS(Consolidado!$B$5:$B$1000,Consolidado!$E$5:$E$1000,$B50,Consolidado!$C$5:$C$1000,"Otros",Consolidado!$M$5:$M$1000,"X",Consolidado!$H$5:$H$1000,IF($D$9="Todos","&gt;0",$D$9))," y "&amp;TEXT(DAY(_xlfn.MAXIFS(Consolidado!$B$5:$B$1000,Consolidado!$E$5:$E$1000,$B50,Consolidado!$C$5:$C$1000,"Otros",Consolidado!$M$5:$M$1000,"X",Consolidado!$H$5:$H$1000,IF($D$9="Todos","&gt;0",$D$9))),"00")&amp;"/"&amp;TEXT(MONTH(_xlfn.MAXIFS(Consolidado!$B$5:$B$1000,Consolidado!$E$5:$E$1000,$B50,Consolidado!$C$5:$C$1000,"Otros",Consolidado!$M$5:$M$1000,"X",Consolidado!$H$5:$H$1000,IF($D$9="Todos","&gt;0",$D$9))),"00")&amp;IF($D$9="Todos","/"&amp;RIGHT(YEAR(_xlfn.MAXIFS(Consolidado!$B$5:$B$1000,Consolidado!$E$5:$E$1000,$B50,Consolidado!$C$5:$C$1000,"Otros",Consolidado!$M$5:$M$1000,"X",Consolidado!$H$5:$H$1000,IF($D$9="Todos","&gt;0",$D$9))),2),""),""),""))</f>
        <v/>
      </c>
      <c r="P50" s="37" t="str">
        <f aca="false">_xlfn.TEXTJOIN(" +"&amp;CHAR(10),TRUE(),IF(SUMIFS(Consolidado!$AD$5:$AD$1000,Consolidado!$E$5:$E$1000,$B50,Consolidado!$C$5:$C$1000,"Auditoría Interna",Consolidado!$N$5:$N$1000,"X",Consolidado!$H$5:$H$1000,IF($D$9="Todos","&gt;0",$D$9))&gt;0,"Interna "&amp;TEXT(DAY(_xlfn.MINIFS(Consolidado!$B$5:$B$1000,Consolidado!$E$5:$E$1000,$B50,Consolidado!$C$5:$C$1000,"Auditoría Interna",Consolidado!$N$5:$N$1000,"X",Consolidado!$H$5:$H$1000,IF($D$9="Todos","&gt;0",$D$9))),"00")&amp;"/"&amp;TEXT(MONTH(_xlfn.MINIFS(Consolidado!$B$5:$B$1000,Consolidado!$E$5:$E$1000,$B50,Consolidado!$C$5:$C$1000,"Auditoría Interna",Consolidado!$N$5:$N$1000,"X",Consolidado!$H$5:$H$1000,IF($D$9="Todos","&gt;0",$D$9))),"00")&amp;IF($D$9="Todos","/"&amp;RIGHT(YEAR(_xlfn.MINIFS(Consolidado!$B$5:$B$1000,Consolidado!$E$5:$E$1000,$B50,Consolidado!$C$5:$C$1000,"Auditoría Interna",Consolidado!$N$5:$N$1000,"X",Consolidado!$H$5:$H$1000,IF($D$9="Todos","&gt;0",$D$9))),2),"")&amp;IF(_xlfn.MAXIFS(Consolidado!$B$5:$B$1000,Consolidado!$E$5:$E$1000,$B50,Consolidado!$C$5:$C$1000,"Auditoría Interna",Consolidado!$N$5:$N$1000,"X",Consolidado!$H$5:$H$1000,IF($D$9="Todos","&gt;0",$D$9))&lt;&gt;_xlfn.MINIFS(Consolidado!$B$5:$B$1000,Consolidado!$E$5:$E$1000,$B50,Consolidado!$C$5:$C$1000,"Auditoría Interna",Consolidado!$N$5:$N$1000,"X",Consolidado!$H$5:$H$1000,IF($D$9="Todos","&gt;0",$D$9))," y "&amp;TEXT(DAY(_xlfn.MAXIFS(Consolidado!$B$5:$B$1000,Consolidado!$E$5:$E$1000,$B50,Consolidado!$C$5:$C$1000,"Auditoría Interna",Consolidado!$N$5:$N$1000,"X",Consolidado!$H$5:$H$1000,IF($D$9="Todos","&gt;0",$D$9))),"00")&amp;"/"&amp;TEXT(MONTH(_xlfn.MAXIFS(Consolidado!$B$5:$B$1000,Consolidado!$E$5:$E$1000,$B50,Consolidado!$C$5:$C$1000,"Auditoría Interna",Consolidado!$N$5:$N$1000,"X",Consolidado!$H$5:$H$1000,IF($D$9="Todos","&gt;0",$D$9))),"00")&amp;IF($D$9="Todos","/"&amp;RIGHT(YEAR(_xlfn.MAXIFS(Consolidado!$B$5:$B$1000,Consolidado!$E$5:$E$1000,$B50,Consolidado!$C$5:$C$1000,"Auditoría Interna",Consolidado!$N$5:$N$1000,"X",Consolidado!$H$5:$H$1000,IF($D$9="Todos","&gt;0",$D$9))),2),""),""),""),IF(SUMIFS(Consolidado!$AD$5:$AD$1000,Consolidado!$E$5:$E$1000,$B50,Consolidado!$C$5:$C$1000,"Auditoría Externa",Consolidado!$N$5:$N$1000,"X",Consolidado!$H$5:$H$1000,IF($D$9="Todos","&gt;0",$D$9))&gt;0,"Externa "&amp;TEXT(DAY(_xlfn.MINIFS(Consolidado!$B$5:$B$1000,Consolidado!$E$5:$E$1000,$B50,Consolidado!$C$5:$C$1000,"Auditoría Externa",Consolidado!$N$5:$N$1000,"X",Consolidado!$H$5:$H$1000,IF($D$9="Todos","&gt;0",$D$9))),"00")&amp;"/"&amp;TEXT(MONTH(_xlfn.MINIFS(Consolidado!$B$5:$B$1000,Consolidado!$E$5:$E$1000,$B50,Consolidado!$C$5:$C$1000,"Auditoría Externa",Consolidado!$N$5:$N$1000,"X",Consolidado!$H$5:$H$1000,IF($D$9="Todos","&gt;0",$D$9))),"00")&amp;IF($D$9="Todos","/"&amp;RIGHT(YEAR(_xlfn.MINIFS(Consolidado!$B$5:$B$1000,Consolidado!$E$5:$E$1000,$B50,Consolidado!$C$5:$C$1000,"Auditoría Externa",Consolidado!$N$5:$N$1000,"X",Consolidado!$H$5:$H$1000,IF($D$9="Todos","&gt;0",$D$9))),2),"")&amp;IF(_xlfn.MAXIFS(Consolidado!$B$5:$B$1000,Consolidado!$E$5:$E$1000,$B50,Consolidado!$C$5:$C$1000,"Auditoría Externa",Consolidado!$N$5:$N$1000,"X",Consolidado!$H$5:$H$1000,IF($D$9="Todos","&gt;0",$D$9))&lt;&gt;_xlfn.MINIFS(Consolidado!$B$5:$B$1000,Consolidado!$E$5:$E$1000,$B50,Consolidado!$C$5:$C$1000,"Auditoría Externa",Consolidado!$N$5:$N$1000,"X",Consolidado!$H$5:$H$1000,IF($D$9="Todos","&gt;0",$D$9))," y "&amp;TEXT(DAY(_xlfn.MAXIFS(Consolidado!$B$5:$B$1000,Consolidado!$E$5:$E$1000,$B50,Consolidado!$C$5:$C$1000,"Auditoría Externa",Consolidado!$N$5:$N$1000,"X",Consolidado!$H$5:$H$1000,IF($D$9="Todos","&gt;0",$D$9))),"00")&amp;"/"&amp;TEXT(MONTH(_xlfn.MAXIFS(Consolidado!$B$5:$B$1000,Consolidado!$E$5:$E$1000,$B50,Consolidado!$C$5:$C$1000,"Auditoría Externa",Consolidado!$N$5:$N$1000,"X",Consolidado!$H$5:$H$1000,IF($D$9="Todos","&gt;0",$D$9))),"00")&amp;IF($D$9="Todos","/"&amp;RIGHT(YEAR(_xlfn.MAXIFS(Consolidado!$B$5:$B$1000,Consolidado!$E$5:$E$1000,$B50,Consolidado!$C$5:$C$1000,"Auditoría Externa",Consolidado!$N$5:$N$1000,"X",Consolidado!$H$5:$H$1000,IF($D$9="Todos","&gt;0",$D$9))),2),""),""),""),IF(SUMIFS(Consolidado!$AD$5:$AD$1000,Consolidado!$E$5:$E$1000,$B50,Consolidado!$C$5:$C$1000,"SSF",Consolidado!$N$5:$N$1000,"X",Consolidado!$H$5:$H$1000,IF($D$9="Todos","&gt;0",$D$9))&gt;0,"SSF "&amp;TEXT(DAY(_xlfn.MINIFS(Consolidado!$B$5:$B$1000,Consolidado!$E$5:$E$1000,$B50,Consolidado!$C$5:$C$1000,"SSF",Consolidado!$N$5:$N$1000,"X",Consolidado!$H$5:$H$1000,IF($D$9="Todos","&gt;0",$D$9))),"00")&amp;"/"&amp;TEXT(MONTH(_xlfn.MINIFS(Consolidado!$B$5:$B$1000,Consolidado!$E$5:$E$1000,$B50,Consolidado!$C$5:$C$1000,"SSF",Consolidado!$N$5:$N$1000,"X",Consolidado!$H$5:$H$1000,IF($D$9="Todos","&gt;0",$D$9))),"00")&amp;IF($D$9="Todos","/"&amp;RIGHT(YEAR(_xlfn.MINIFS(Consolidado!$B$5:$B$1000,Consolidado!$E$5:$E$1000,$B50,Consolidado!$C$5:$C$1000,"SSF",Consolidado!$N$5:$N$1000,"X",Consolidado!$H$5:$H$1000,IF($D$9="Todos","&gt;0",$D$9))),2),"")&amp;IF(_xlfn.MAXIFS(Consolidado!$B$5:$B$1000,Consolidado!$E$5:$E$1000,$B50,Consolidado!$C$5:$C$1000,"SSF",Consolidado!$N$5:$N$1000,"X",Consolidado!$H$5:$H$1000,IF($D$9="Todos","&gt;0",$D$9))&lt;&gt;_xlfn.MINIFS(Consolidado!$B$5:$B$1000,Consolidado!$E$5:$E$1000,$B50,Consolidado!$C$5:$C$1000,"SSF",Consolidado!$N$5:$N$1000,"X",Consolidado!$H$5:$H$1000,IF($D$9="Todos","&gt;0",$D$9))," y "&amp;TEXT(DAY(_xlfn.MAXIFS(Consolidado!$B$5:$B$1000,Consolidado!$E$5:$E$1000,$B50,Consolidado!$C$5:$C$1000,"SSF",Consolidado!$N$5:$N$1000,"X",Consolidado!$H$5:$H$1000,IF($D$9="Todos","&gt;0",$D$9))),"00")&amp;"/"&amp;TEXT(MONTH(_xlfn.MAXIFS(Consolidado!$B$5:$B$1000,Consolidado!$E$5:$E$1000,$B50,Consolidado!$C$5:$C$1000,"SSF",Consolidado!$N$5:$N$1000,"X",Consolidado!$H$5:$H$1000,IF($D$9="Todos","&gt;0",$D$9))),"00")&amp;IF($D$9="Todos","/"&amp;RIGHT(YEAR(_xlfn.MAXIFS(Consolidado!$B$5:$B$1000,Consolidado!$E$5:$E$1000,$B50,Consolidado!$C$5:$C$1000,"SSF",Consolidado!$N$5:$N$1000,"X",Consolidado!$H$5:$H$1000,IF($D$9="Todos","&gt;0",$D$9))),2),""),""),""),IF(SUMIFS(Consolidado!$AD$5:$AD$1000,Consolidado!$E$5:$E$1000,$B50,Consolidado!$C$5:$C$1000,"Comité de Supervisión",Consolidado!$N$5:$N$1000,"X",Consolidado!$H$5:$H$1000,IF($D$9="Todos","&gt;0",$D$9))&gt;0,"Comité Sup. "&amp;TEXT(DAY(_xlfn.MINIFS(Consolidado!$B$5:$B$1000,Consolidado!$E$5:$E$1000,$B50,Consolidado!$C$5:$C$1000,"Comité de Supervisión",Consolidado!$N$5:$N$1000,"X",Consolidado!$H$5:$H$1000,IF($D$9="Todos","&gt;0",$D$9))),"00")&amp;"/"&amp;TEXT(MONTH(_xlfn.MINIFS(Consolidado!$B$5:$B$1000,Consolidado!$E$5:$E$1000,$B50,Consolidado!$C$5:$C$1000,"Comité de Supervisión",Consolidado!$N$5:$N$1000,"X",Consolidado!$H$5:$H$1000,IF($D$9="Todos","&gt;0",$D$9))),"00")&amp;IF($D$9="Todos","/"&amp;RIGHT(YEAR(_xlfn.MINIFS(Consolidado!$B$5:$B$1000,Consolidado!$E$5:$E$1000,$B50,Consolidado!$C$5:$C$1000,"Comité de Supervisión",Consolidado!$N$5:$N$1000,"X",Consolidado!$H$5:$H$1000,IF($D$9="Todos","&gt;0",$D$9))),2),"")&amp;IF(_xlfn.MAXIFS(Consolidado!$B$5:$B$1000,Consolidado!$E$5:$E$1000,$B50,Consolidado!$C$5:$C$1000,"Comité de Supervisión",Consolidado!$N$5:$N$1000,"X",Consolidado!$H$5:$H$1000,IF($D$9="Todos","&gt;0",$D$9))&lt;&gt;_xlfn.MINIFS(Consolidado!$B$5:$B$1000,Consolidado!$E$5:$E$1000,$B50,Consolidado!$C$5:$C$1000,"Comité de Supervisión",Consolidado!$N$5:$N$1000,"X",Consolidado!$H$5:$H$1000,IF($D$9="Todos","&gt;0",$D$9))," y "&amp;TEXT(DAY(_xlfn.MAXIFS(Consolidado!$B$5:$B$1000,Consolidado!$E$5:$E$1000,$B50,Consolidado!$C$5:$C$1000,"Comité de Supervisión",Consolidado!$N$5:$N$1000,"X",Consolidado!$H$5:$H$1000,IF($D$9="Todos","&gt;0",$D$9))),"00")&amp;"/"&amp;TEXT(MONTH(_xlfn.MAXIFS(Consolidado!$B$5:$B$1000,Consolidado!$E$5:$E$1000,$B50,Consolidado!$C$5:$C$1000,"Comité de Supervisión",Consolidado!$N$5:$N$1000,"X",Consolidado!$H$5:$H$1000,IF($D$9="Todos","&gt;0",$D$9))),"00")&amp;IF($D$9="Todos","/"&amp;RIGHT(YEAR(_xlfn.MAXIFS(Consolidado!$B$5:$B$1000,Consolidado!$E$5:$E$1000,$B50,Consolidado!$C$5:$C$1000,"Comité de Supervisión",Consolidado!$N$5:$N$1000,"X",Consolidado!$H$5:$H$1000,IF($D$9="Todos","&gt;0",$D$9))),2),""),""),""),IF(SUMIFS(Consolidado!$AD$5:$AD$1000,Consolidado!$E$5:$E$1000,$B50,Consolidado!$C$5:$C$1000,"Consejo de Administración",Consolidado!$N$5:$N$1000,"X",Consolidado!$H$5:$H$1000,IF($D$9="Todos","&gt;0",$D$9))&gt;0,"Consejo "&amp;TEXT(DAY(_xlfn.MINIFS(Consolidado!$B$5:$B$1000,Consolidado!$E$5:$E$1000,$B50,Consolidado!$C$5:$C$1000,"Consejo de Administración",Consolidado!$N$5:$N$1000,"X",Consolidado!$H$5:$H$1000,IF($D$9="Todos","&gt;0",$D$9))),"00")&amp;"/"&amp;TEXT(MONTH(_xlfn.MINIFS(Consolidado!$B$5:$B$1000,Consolidado!$E$5:$E$1000,$B50,Consolidado!$C$5:$C$1000,"Consejo de Administración",Consolidado!$N$5:$N$1000,"X",Consolidado!$H$5:$H$1000,IF($D$9="Todos","&gt;0",$D$9))),"00")&amp;IF($D$9="Todos","/"&amp;RIGHT(YEAR(_xlfn.MINIFS(Consolidado!$B$5:$B$1000,Consolidado!$E$5:$E$1000,$B50,Consolidado!$C$5:$C$1000,"Consejo de Administración",Consolidado!$N$5:$N$1000,"X",Consolidado!$H$5:$H$1000,IF($D$9="Todos","&gt;0",$D$9))),2),"")&amp;IF(_xlfn.MAXIFS(Consolidado!$B$5:$B$1000,Consolidado!$E$5:$E$1000,$B50,Consolidado!$C$5:$C$1000,"Consejo de Administración",Consolidado!$N$5:$N$1000,"X",Consolidado!$H$5:$H$1000,IF($D$9="Todos","&gt;0",$D$9))&lt;&gt;_xlfn.MINIFS(Consolidado!$B$5:$B$1000,Consolidado!$E$5:$E$1000,$B50,Consolidado!$C$5:$C$1000,"Consejo de Administración",Consolidado!$N$5:$N$1000,"X",Consolidado!$H$5:$H$1000,IF($D$9="Todos","&gt;0",$D$9))," y "&amp;TEXT(DAY(_xlfn.MAXIFS(Consolidado!$B$5:$B$1000,Consolidado!$E$5:$E$1000,$B50,Consolidado!$C$5:$C$1000,"Consejo de Administración",Consolidado!$N$5:$N$1000,"X",Consolidado!$H$5:$H$1000,IF($D$9="Todos","&gt;0",$D$9))),"00")&amp;"/"&amp;TEXT(MONTH(_xlfn.MAXIFS(Consolidado!$B$5:$B$1000,Consolidado!$E$5:$E$1000,$B50,Consolidado!$C$5:$C$1000,"Consejo de Administración",Consolidado!$N$5:$N$1000,"X",Consolidado!$H$5:$H$1000,IF($D$9="Todos","&gt;0",$D$9))),"00")&amp;IF($D$9="Todos","/"&amp;RIGHT(YEAR(_xlfn.MAXIFS(Consolidado!$B$5:$B$1000,Consolidado!$E$5:$E$1000,$B50,Consolidado!$C$5:$C$1000,"Consejo de Administración",Consolidado!$N$5:$N$1000,"X",Consolidado!$H$5:$H$1000,IF($D$9="Todos","&gt;0",$D$9))),2),""),""),""),IF(SUMIFS(Consolidado!$AD$5:$AD$1000,Consolidado!$E$5:$E$1000,$B50,Consolidado!$C$5:$C$1000,"Otros",Consolidado!$N$5:$N$1000,"X",Consolidado!$H$5:$H$1000,IF($D$9="Todos","&gt;0",$D$9))&gt;0,"Otros "&amp;TEXT(DAY(_xlfn.MINIFS(Consolidado!$B$5:$B$1000,Consolidado!$E$5:$E$1000,$B50,Consolidado!$C$5:$C$1000,"Otros",Consolidado!$N$5:$N$1000,"X",Consolidado!$H$5:$H$1000,IF($D$9="Todos","&gt;0",$D$9))),"00")&amp;"/"&amp;TEXT(MONTH(_xlfn.MINIFS(Consolidado!$B$5:$B$1000,Consolidado!$E$5:$E$1000,$B50,Consolidado!$C$5:$C$1000,"Otros",Consolidado!$N$5:$N$1000,"X",Consolidado!$H$5:$H$1000,IF($D$9="Todos","&gt;0",$D$9))),"00")&amp;IF($D$9="Todos","/"&amp;RIGHT(YEAR(_xlfn.MINIFS(Consolidado!$B$5:$B$1000,Consolidado!$E$5:$E$1000,$B50,Consolidado!$C$5:$C$1000,"Otros",Consolidado!$N$5:$N$1000,"X",Consolidado!$H$5:$H$1000,IF($D$9="Todos","&gt;0",$D$9))),2),"")&amp;IF(_xlfn.MAXIFS(Consolidado!$B$5:$B$1000,Consolidado!$E$5:$E$1000,$B50,Consolidado!$C$5:$C$1000,"Otros",Consolidado!$N$5:$N$1000,"X",Consolidado!$H$5:$H$1000,IF($D$9="Todos","&gt;0",$D$9))&lt;&gt;_xlfn.MINIFS(Consolidado!$B$5:$B$1000,Consolidado!$E$5:$E$1000,$B50,Consolidado!$C$5:$C$1000,"Otros",Consolidado!$N$5:$N$1000,"X",Consolidado!$H$5:$H$1000,IF($D$9="Todos","&gt;0",$D$9))," y "&amp;TEXT(DAY(_xlfn.MAXIFS(Consolidado!$B$5:$B$1000,Consolidado!$E$5:$E$1000,$B50,Consolidado!$C$5:$C$1000,"Otros",Consolidado!$N$5:$N$1000,"X",Consolidado!$H$5:$H$1000,IF($D$9="Todos","&gt;0",$D$9))),"00")&amp;"/"&amp;TEXT(MONTH(_xlfn.MAXIFS(Consolidado!$B$5:$B$1000,Consolidado!$E$5:$E$1000,$B50,Consolidado!$C$5:$C$1000,"Otros",Consolidado!$N$5:$N$1000,"X",Consolidado!$H$5:$H$1000,IF($D$9="Todos","&gt;0",$D$9))),"00")&amp;IF($D$9="Todos","/"&amp;RIGHT(YEAR(_xlfn.MAXIFS(Consolidado!$B$5:$B$1000,Consolidado!$E$5:$E$1000,$B50,Consolidado!$C$5:$C$1000,"Otros",Consolidado!$N$5:$N$1000,"X",Consolidado!$H$5:$H$1000,IF($D$9="Todos","&gt;0",$D$9))),2),""),""),""))</f>
        <v/>
      </c>
      <c r="Q50" s="37" t="str">
        <f aca="false">_xlfn.TEXTJOIN(" +"&amp;CHAR(10),TRUE(),IF(SUMIFS(Consolidado!$AD$5:$AD$1000,Consolidado!$E$5:$E$1000,$B50,Consolidado!$C$5:$C$1000,"Auditoría Interna",Consolidado!$O$5:$O$1000,"X",Consolidado!$H$5:$H$1000,IF($D$9="Todos","&gt;0",$D$9))&gt;0,"Interna "&amp;TEXT(DAY(_xlfn.MINIFS(Consolidado!$B$5:$B$1000,Consolidado!$E$5:$E$1000,$B50,Consolidado!$C$5:$C$1000,"Auditoría Interna",Consolidado!$O$5:$O$1000,"X",Consolidado!$H$5:$H$1000,IF($D$9="Todos","&gt;0",$D$9))),"00")&amp;"/"&amp;TEXT(MONTH(_xlfn.MINIFS(Consolidado!$B$5:$B$1000,Consolidado!$E$5:$E$1000,$B50,Consolidado!$C$5:$C$1000,"Auditoría Interna",Consolidado!$O$5:$O$1000,"X",Consolidado!$H$5:$H$1000,IF($D$9="Todos","&gt;0",$D$9))),"00")&amp;IF($D$9="Todos","/"&amp;RIGHT(YEAR(_xlfn.MINIFS(Consolidado!$B$5:$B$1000,Consolidado!$E$5:$E$1000,$B50,Consolidado!$C$5:$C$1000,"Auditoría Interna",Consolidado!$O$5:$O$1000,"X",Consolidado!$H$5:$H$1000,IF($D$9="Todos","&gt;0",$D$9))),2),"")&amp;IF(_xlfn.MAXIFS(Consolidado!$B$5:$B$1000,Consolidado!$E$5:$E$1000,$B50,Consolidado!$C$5:$C$1000,"Auditoría Interna",Consolidado!$O$5:$O$1000,"X",Consolidado!$H$5:$H$1000,IF($D$9="Todos","&gt;0",$D$9))&lt;&gt;_xlfn.MINIFS(Consolidado!$B$5:$B$1000,Consolidado!$E$5:$E$1000,$B50,Consolidado!$C$5:$C$1000,"Auditoría Interna",Consolidado!$O$5:$O$1000,"X",Consolidado!$H$5:$H$1000,IF($D$9="Todos","&gt;0",$D$9))," y "&amp;TEXT(DAY(_xlfn.MAXIFS(Consolidado!$B$5:$B$1000,Consolidado!$E$5:$E$1000,$B50,Consolidado!$C$5:$C$1000,"Auditoría Interna",Consolidado!$O$5:$O$1000,"X",Consolidado!$H$5:$H$1000,IF($D$9="Todos","&gt;0",$D$9))),"00")&amp;"/"&amp;TEXT(MONTH(_xlfn.MAXIFS(Consolidado!$B$5:$B$1000,Consolidado!$E$5:$E$1000,$B50,Consolidado!$C$5:$C$1000,"Auditoría Interna",Consolidado!$O$5:$O$1000,"X",Consolidado!$H$5:$H$1000,IF($D$9="Todos","&gt;0",$D$9))),"00")&amp;IF($D$9="Todos","/"&amp;RIGHT(YEAR(_xlfn.MAXIFS(Consolidado!$B$5:$B$1000,Consolidado!$E$5:$E$1000,$B50,Consolidado!$C$5:$C$1000,"Auditoría Interna",Consolidado!$O$5:$O$1000,"X",Consolidado!$H$5:$H$1000,IF($D$9="Todos","&gt;0",$D$9))),2),""),""),""),IF(SUMIFS(Consolidado!$AD$5:$AD$1000,Consolidado!$E$5:$E$1000,$B50,Consolidado!$C$5:$C$1000,"Auditoría Externa",Consolidado!$O$5:$O$1000,"X",Consolidado!$H$5:$H$1000,IF($D$9="Todos","&gt;0",$D$9))&gt;0,"Externa "&amp;TEXT(DAY(_xlfn.MINIFS(Consolidado!$B$5:$B$1000,Consolidado!$E$5:$E$1000,$B50,Consolidado!$C$5:$C$1000,"Auditoría Externa",Consolidado!$O$5:$O$1000,"X",Consolidado!$H$5:$H$1000,IF($D$9="Todos","&gt;0",$D$9))),"00")&amp;"/"&amp;TEXT(MONTH(_xlfn.MINIFS(Consolidado!$B$5:$B$1000,Consolidado!$E$5:$E$1000,$B50,Consolidado!$C$5:$C$1000,"Auditoría Externa",Consolidado!$O$5:$O$1000,"X",Consolidado!$H$5:$H$1000,IF($D$9="Todos","&gt;0",$D$9))),"00")&amp;IF($D$9="Todos","/"&amp;RIGHT(YEAR(_xlfn.MINIFS(Consolidado!$B$5:$B$1000,Consolidado!$E$5:$E$1000,$B50,Consolidado!$C$5:$C$1000,"Auditoría Externa",Consolidado!$O$5:$O$1000,"X",Consolidado!$H$5:$H$1000,IF($D$9="Todos","&gt;0",$D$9))),2),"")&amp;IF(_xlfn.MAXIFS(Consolidado!$B$5:$B$1000,Consolidado!$E$5:$E$1000,$B50,Consolidado!$C$5:$C$1000,"Auditoría Externa",Consolidado!$O$5:$O$1000,"X",Consolidado!$H$5:$H$1000,IF($D$9="Todos","&gt;0",$D$9))&lt;&gt;_xlfn.MINIFS(Consolidado!$B$5:$B$1000,Consolidado!$E$5:$E$1000,$B50,Consolidado!$C$5:$C$1000,"Auditoría Externa",Consolidado!$O$5:$O$1000,"X",Consolidado!$H$5:$H$1000,IF($D$9="Todos","&gt;0",$D$9))," y "&amp;TEXT(DAY(_xlfn.MAXIFS(Consolidado!$B$5:$B$1000,Consolidado!$E$5:$E$1000,$B50,Consolidado!$C$5:$C$1000,"Auditoría Externa",Consolidado!$O$5:$O$1000,"X",Consolidado!$H$5:$H$1000,IF($D$9="Todos","&gt;0",$D$9))),"00")&amp;"/"&amp;TEXT(MONTH(_xlfn.MAXIFS(Consolidado!$B$5:$B$1000,Consolidado!$E$5:$E$1000,$B50,Consolidado!$C$5:$C$1000,"Auditoría Externa",Consolidado!$O$5:$O$1000,"X",Consolidado!$H$5:$H$1000,IF($D$9="Todos","&gt;0",$D$9))),"00")&amp;IF($D$9="Todos","/"&amp;RIGHT(YEAR(_xlfn.MAXIFS(Consolidado!$B$5:$B$1000,Consolidado!$E$5:$E$1000,$B50,Consolidado!$C$5:$C$1000,"Auditoría Externa",Consolidado!$O$5:$O$1000,"X",Consolidado!$H$5:$H$1000,IF($D$9="Todos","&gt;0",$D$9))),2),""),""),""),IF(SUMIFS(Consolidado!$AD$5:$AD$1000,Consolidado!$E$5:$E$1000,$B50,Consolidado!$C$5:$C$1000,"SSF",Consolidado!$O$5:$O$1000,"X",Consolidado!$H$5:$H$1000,IF($D$9="Todos","&gt;0",$D$9))&gt;0,"SSF "&amp;TEXT(DAY(_xlfn.MINIFS(Consolidado!$B$5:$B$1000,Consolidado!$E$5:$E$1000,$B50,Consolidado!$C$5:$C$1000,"SSF",Consolidado!$O$5:$O$1000,"X",Consolidado!$H$5:$H$1000,IF($D$9="Todos","&gt;0",$D$9))),"00")&amp;"/"&amp;TEXT(MONTH(_xlfn.MINIFS(Consolidado!$B$5:$B$1000,Consolidado!$E$5:$E$1000,$B50,Consolidado!$C$5:$C$1000,"SSF",Consolidado!$O$5:$O$1000,"X",Consolidado!$H$5:$H$1000,IF($D$9="Todos","&gt;0",$D$9))),"00")&amp;IF($D$9="Todos","/"&amp;RIGHT(YEAR(_xlfn.MINIFS(Consolidado!$B$5:$B$1000,Consolidado!$E$5:$E$1000,$B50,Consolidado!$C$5:$C$1000,"SSF",Consolidado!$O$5:$O$1000,"X",Consolidado!$H$5:$H$1000,IF($D$9="Todos","&gt;0",$D$9))),2),"")&amp;IF(_xlfn.MAXIFS(Consolidado!$B$5:$B$1000,Consolidado!$E$5:$E$1000,$B50,Consolidado!$C$5:$C$1000,"SSF",Consolidado!$O$5:$O$1000,"X",Consolidado!$H$5:$H$1000,IF($D$9="Todos","&gt;0",$D$9))&lt;&gt;_xlfn.MINIFS(Consolidado!$B$5:$B$1000,Consolidado!$E$5:$E$1000,$B50,Consolidado!$C$5:$C$1000,"SSF",Consolidado!$O$5:$O$1000,"X",Consolidado!$H$5:$H$1000,IF($D$9="Todos","&gt;0",$D$9))," y "&amp;TEXT(DAY(_xlfn.MAXIFS(Consolidado!$B$5:$B$1000,Consolidado!$E$5:$E$1000,$B50,Consolidado!$C$5:$C$1000,"SSF",Consolidado!$O$5:$O$1000,"X",Consolidado!$H$5:$H$1000,IF($D$9="Todos","&gt;0",$D$9))),"00")&amp;"/"&amp;TEXT(MONTH(_xlfn.MAXIFS(Consolidado!$B$5:$B$1000,Consolidado!$E$5:$E$1000,$B50,Consolidado!$C$5:$C$1000,"SSF",Consolidado!$O$5:$O$1000,"X",Consolidado!$H$5:$H$1000,IF($D$9="Todos","&gt;0",$D$9))),"00")&amp;IF($D$9="Todos","/"&amp;RIGHT(YEAR(_xlfn.MAXIFS(Consolidado!$B$5:$B$1000,Consolidado!$E$5:$E$1000,$B50,Consolidado!$C$5:$C$1000,"SSF",Consolidado!$O$5:$O$1000,"X",Consolidado!$H$5:$H$1000,IF($D$9="Todos","&gt;0",$D$9))),2),""),""),""),IF(SUMIFS(Consolidado!$AD$5:$AD$1000,Consolidado!$E$5:$E$1000,$B50,Consolidado!$C$5:$C$1000,"Comité de Supervisión",Consolidado!$O$5:$O$1000,"X",Consolidado!$H$5:$H$1000,IF($D$9="Todos","&gt;0",$D$9))&gt;0,"Comité Sup. "&amp;TEXT(DAY(_xlfn.MINIFS(Consolidado!$B$5:$B$1000,Consolidado!$E$5:$E$1000,$B50,Consolidado!$C$5:$C$1000,"Comité de Supervisión",Consolidado!$O$5:$O$1000,"X",Consolidado!$H$5:$H$1000,IF($D$9="Todos","&gt;0",$D$9))),"00")&amp;"/"&amp;TEXT(MONTH(_xlfn.MINIFS(Consolidado!$B$5:$B$1000,Consolidado!$E$5:$E$1000,$B50,Consolidado!$C$5:$C$1000,"Comité de Supervisión",Consolidado!$O$5:$O$1000,"X",Consolidado!$H$5:$H$1000,IF($D$9="Todos","&gt;0",$D$9))),"00")&amp;IF($D$9="Todos","/"&amp;RIGHT(YEAR(_xlfn.MINIFS(Consolidado!$B$5:$B$1000,Consolidado!$E$5:$E$1000,$B50,Consolidado!$C$5:$C$1000,"Comité de Supervisión",Consolidado!$O$5:$O$1000,"X",Consolidado!$H$5:$H$1000,IF($D$9="Todos","&gt;0",$D$9))),2),"")&amp;IF(_xlfn.MAXIFS(Consolidado!$B$5:$B$1000,Consolidado!$E$5:$E$1000,$B50,Consolidado!$C$5:$C$1000,"Comité de Supervisión",Consolidado!$O$5:$O$1000,"X",Consolidado!$H$5:$H$1000,IF($D$9="Todos","&gt;0",$D$9))&lt;&gt;_xlfn.MINIFS(Consolidado!$B$5:$B$1000,Consolidado!$E$5:$E$1000,$B50,Consolidado!$C$5:$C$1000,"Comité de Supervisión",Consolidado!$O$5:$O$1000,"X",Consolidado!$H$5:$H$1000,IF($D$9="Todos","&gt;0",$D$9))," y "&amp;TEXT(DAY(_xlfn.MAXIFS(Consolidado!$B$5:$B$1000,Consolidado!$E$5:$E$1000,$B50,Consolidado!$C$5:$C$1000,"Comité de Supervisión",Consolidado!$O$5:$O$1000,"X",Consolidado!$H$5:$H$1000,IF($D$9="Todos","&gt;0",$D$9))),"00")&amp;"/"&amp;TEXT(MONTH(_xlfn.MAXIFS(Consolidado!$B$5:$B$1000,Consolidado!$E$5:$E$1000,$B50,Consolidado!$C$5:$C$1000,"Comité de Supervisión",Consolidado!$O$5:$O$1000,"X",Consolidado!$H$5:$H$1000,IF($D$9="Todos","&gt;0",$D$9))),"00")&amp;IF($D$9="Todos","/"&amp;RIGHT(YEAR(_xlfn.MAXIFS(Consolidado!$B$5:$B$1000,Consolidado!$E$5:$E$1000,$B50,Consolidado!$C$5:$C$1000,"Comité de Supervisión",Consolidado!$O$5:$O$1000,"X",Consolidado!$H$5:$H$1000,IF($D$9="Todos","&gt;0",$D$9))),2),""),""),""),IF(SUMIFS(Consolidado!$AD$5:$AD$1000,Consolidado!$E$5:$E$1000,$B50,Consolidado!$C$5:$C$1000,"Consejo de Administración",Consolidado!$O$5:$O$1000,"X",Consolidado!$H$5:$H$1000,IF($D$9="Todos","&gt;0",$D$9))&gt;0,"Consejo "&amp;TEXT(DAY(_xlfn.MINIFS(Consolidado!$B$5:$B$1000,Consolidado!$E$5:$E$1000,$B50,Consolidado!$C$5:$C$1000,"Consejo de Administración",Consolidado!$O$5:$O$1000,"X",Consolidado!$H$5:$H$1000,IF($D$9="Todos","&gt;0",$D$9))),"00")&amp;"/"&amp;TEXT(MONTH(_xlfn.MINIFS(Consolidado!$B$5:$B$1000,Consolidado!$E$5:$E$1000,$B50,Consolidado!$C$5:$C$1000,"Consejo de Administración",Consolidado!$O$5:$O$1000,"X",Consolidado!$H$5:$H$1000,IF($D$9="Todos","&gt;0",$D$9))),"00")&amp;IF($D$9="Todos","/"&amp;RIGHT(YEAR(_xlfn.MINIFS(Consolidado!$B$5:$B$1000,Consolidado!$E$5:$E$1000,$B50,Consolidado!$C$5:$C$1000,"Consejo de Administración",Consolidado!$O$5:$O$1000,"X",Consolidado!$H$5:$H$1000,IF($D$9="Todos","&gt;0",$D$9))),2),"")&amp;IF(_xlfn.MAXIFS(Consolidado!$B$5:$B$1000,Consolidado!$E$5:$E$1000,$B50,Consolidado!$C$5:$C$1000,"Consejo de Administración",Consolidado!$O$5:$O$1000,"X",Consolidado!$H$5:$H$1000,IF($D$9="Todos","&gt;0",$D$9))&lt;&gt;_xlfn.MINIFS(Consolidado!$B$5:$B$1000,Consolidado!$E$5:$E$1000,$B50,Consolidado!$C$5:$C$1000,"Consejo de Administración",Consolidado!$O$5:$O$1000,"X",Consolidado!$H$5:$H$1000,IF($D$9="Todos","&gt;0",$D$9))," y "&amp;TEXT(DAY(_xlfn.MAXIFS(Consolidado!$B$5:$B$1000,Consolidado!$E$5:$E$1000,$B50,Consolidado!$C$5:$C$1000,"Consejo de Administración",Consolidado!$O$5:$O$1000,"X",Consolidado!$H$5:$H$1000,IF($D$9="Todos","&gt;0",$D$9))),"00")&amp;"/"&amp;TEXT(MONTH(_xlfn.MAXIFS(Consolidado!$B$5:$B$1000,Consolidado!$E$5:$E$1000,$B50,Consolidado!$C$5:$C$1000,"Consejo de Administración",Consolidado!$O$5:$O$1000,"X",Consolidado!$H$5:$H$1000,IF($D$9="Todos","&gt;0",$D$9))),"00")&amp;IF($D$9="Todos","/"&amp;RIGHT(YEAR(_xlfn.MAXIFS(Consolidado!$B$5:$B$1000,Consolidado!$E$5:$E$1000,$B50,Consolidado!$C$5:$C$1000,"Consejo de Administración",Consolidado!$O$5:$O$1000,"X",Consolidado!$H$5:$H$1000,IF($D$9="Todos","&gt;0",$D$9))),2),""),""),""),IF(SUMIFS(Consolidado!$AD$5:$AD$1000,Consolidado!$E$5:$E$1000,$B50,Consolidado!$C$5:$C$1000,"Otros",Consolidado!$O$5:$O$1000,"X",Consolidado!$H$5:$H$1000,IF($D$9="Todos","&gt;0",$D$9))&gt;0,"Otros "&amp;TEXT(DAY(_xlfn.MINIFS(Consolidado!$B$5:$B$1000,Consolidado!$E$5:$E$1000,$B50,Consolidado!$C$5:$C$1000,"Otros",Consolidado!$O$5:$O$1000,"X",Consolidado!$H$5:$H$1000,IF($D$9="Todos","&gt;0",$D$9))),"00")&amp;"/"&amp;TEXT(MONTH(_xlfn.MINIFS(Consolidado!$B$5:$B$1000,Consolidado!$E$5:$E$1000,$B50,Consolidado!$C$5:$C$1000,"Otros",Consolidado!$O$5:$O$1000,"X",Consolidado!$H$5:$H$1000,IF($D$9="Todos","&gt;0",$D$9))),"00")&amp;IF($D$9="Todos","/"&amp;RIGHT(YEAR(_xlfn.MINIFS(Consolidado!$B$5:$B$1000,Consolidado!$E$5:$E$1000,$B50,Consolidado!$C$5:$C$1000,"Otros",Consolidado!$O$5:$O$1000,"X",Consolidado!$H$5:$H$1000,IF($D$9="Todos","&gt;0",$D$9))),2),"")&amp;IF(_xlfn.MAXIFS(Consolidado!$B$5:$B$1000,Consolidado!$E$5:$E$1000,$B50,Consolidado!$C$5:$C$1000,"Otros",Consolidado!$O$5:$O$1000,"X",Consolidado!$H$5:$H$1000,IF($D$9="Todos","&gt;0",$D$9))&lt;&gt;_xlfn.MINIFS(Consolidado!$B$5:$B$1000,Consolidado!$E$5:$E$1000,$B50,Consolidado!$C$5:$C$1000,"Otros",Consolidado!$O$5:$O$1000,"X",Consolidado!$H$5:$H$1000,IF($D$9="Todos","&gt;0",$D$9))," y "&amp;TEXT(DAY(_xlfn.MAXIFS(Consolidado!$B$5:$B$1000,Consolidado!$E$5:$E$1000,$B50,Consolidado!$C$5:$C$1000,"Otros",Consolidado!$O$5:$O$1000,"X",Consolidado!$H$5:$H$1000,IF($D$9="Todos","&gt;0",$D$9))),"00")&amp;"/"&amp;TEXT(MONTH(_xlfn.MAXIFS(Consolidado!$B$5:$B$1000,Consolidado!$E$5:$E$1000,$B50,Consolidado!$C$5:$C$1000,"Otros",Consolidado!$O$5:$O$1000,"X",Consolidado!$H$5:$H$1000,IF($D$9="Todos","&gt;0",$D$9))),"00")&amp;IF($D$9="Todos","/"&amp;RIGHT(YEAR(_xlfn.MAXIFS(Consolidado!$B$5:$B$1000,Consolidado!$E$5:$E$1000,$B50,Consolidado!$C$5:$C$1000,"Otros",Consolidado!$O$5:$O$1000,"X",Consolidado!$H$5:$H$1000,IF($D$9="Todos","&gt;0",$D$9))),2),""),""),""))</f>
        <v/>
      </c>
      <c r="R50" s="37" t="str">
        <f aca="false">_xlfn.TEXTJOIN(" +"&amp;CHAR(10),TRUE(),IF(SUMIFS(Consolidado!$AD$5:$AD$1000,Consolidado!$E$5:$E$1000,$B50,Consolidado!$C$5:$C$1000,"Auditoría Interna",Consolidado!$P$5:$P$1000,"X",Consolidado!$H$5:$H$1000,IF($D$9="Todos","&gt;0",$D$9))&gt;0,"Interna "&amp;TEXT(DAY(_xlfn.MINIFS(Consolidado!$B$5:$B$1000,Consolidado!$E$5:$E$1000,$B50,Consolidado!$C$5:$C$1000,"Auditoría Interna",Consolidado!$P$5:$P$1000,"X",Consolidado!$H$5:$H$1000,IF($D$9="Todos","&gt;0",$D$9))),"00")&amp;"/"&amp;TEXT(MONTH(_xlfn.MINIFS(Consolidado!$B$5:$B$1000,Consolidado!$E$5:$E$1000,$B50,Consolidado!$C$5:$C$1000,"Auditoría Interna",Consolidado!$P$5:$P$1000,"X",Consolidado!$H$5:$H$1000,IF($D$9="Todos","&gt;0",$D$9))),"00")&amp;IF($D$9="Todos","/"&amp;RIGHT(YEAR(_xlfn.MINIFS(Consolidado!$B$5:$B$1000,Consolidado!$E$5:$E$1000,$B50,Consolidado!$C$5:$C$1000,"Auditoría Interna",Consolidado!$P$5:$P$1000,"X",Consolidado!$H$5:$H$1000,IF($D$9="Todos","&gt;0",$D$9))),2),"")&amp;IF(_xlfn.MAXIFS(Consolidado!$B$5:$B$1000,Consolidado!$E$5:$E$1000,$B50,Consolidado!$C$5:$C$1000,"Auditoría Interna",Consolidado!$P$5:$P$1000,"X",Consolidado!$H$5:$H$1000,IF($D$9="Todos","&gt;0",$D$9))&lt;&gt;_xlfn.MINIFS(Consolidado!$B$5:$B$1000,Consolidado!$E$5:$E$1000,$B50,Consolidado!$C$5:$C$1000,"Auditoría Interna",Consolidado!$P$5:$P$1000,"X",Consolidado!$H$5:$H$1000,IF($D$9="Todos","&gt;0",$D$9))," y "&amp;TEXT(DAY(_xlfn.MAXIFS(Consolidado!$B$5:$B$1000,Consolidado!$E$5:$E$1000,$B50,Consolidado!$C$5:$C$1000,"Auditoría Interna",Consolidado!$P$5:$P$1000,"X",Consolidado!$H$5:$H$1000,IF($D$9="Todos","&gt;0",$D$9))),"00")&amp;"/"&amp;TEXT(MONTH(_xlfn.MAXIFS(Consolidado!$B$5:$B$1000,Consolidado!$E$5:$E$1000,$B50,Consolidado!$C$5:$C$1000,"Auditoría Interna",Consolidado!$P$5:$P$1000,"X",Consolidado!$H$5:$H$1000,IF($D$9="Todos","&gt;0",$D$9))),"00")&amp;IF($D$9="Todos","/"&amp;RIGHT(YEAR(_xlfn.MAXIFS(Consolidado!$B$5:$B$1000,Consolidado!$E$5:$E$1000,$B50,Consolidado!$C$5:$C$1000,"Auditoría Interna",Consolidado!$P$5:$P$1000,"X",Consolidado!$H$5:$H$1000,IF($D$9="Todos","&gt;0",$D$9))),2),""),""),""),IF(SUMIFS(Consolidado!$AD$5:$AD$1000,Consolidado!$E$5:$E$1000,$B50,Consolidado!$C$5:$C$1000,"Auditoría Externa",Consolidado!$P$5:$P$1000,"X",Consolidado!$H$5:$H$1000,IF($D$9="Todos","&gt;0",$D$9))&gt;0,"Externa "&amp;TEXT(DAY(_xlfn.MINIFS(Consolidado!$B$5:$B$1000,Consolidado!$E$5:$E$1000,$B50,Consolidado!$C$5:$C$1000,"Auditoría Externa",Consolidado!$P$5:$P$1000,"X",Consolidado!$H$5:$H$1000,IF($D$9="Todos","&gt;0",$D$9))),"00")&amp;"/"&amp;TEXT(MONTH(_xlfn.MINIFS(Consolidado!$B$5:$B$1000,Consolidado!$E$5:$E$1000,$B50,Consolidado!$C$5:$C$1000,"Auditoría Externa",Consolidado!$P$5:$P$1000,"X",Consolidado!$H$5:$H$1000,IF($D$9="Todos","&gt;0",$D$9))),"00")&amp;IF($D$9="Todos","/"&amp;RIGHT(YEAR(_xlfn.MINIFS(Consolidado!$B$5:$B$1000,Consolidado!$E$5:$E$1000,$B50,Consolidado!$C$5:$C$1000,"Auditoría Externa",Consolidado!$P$5:$P$1000,"X",Consolidado!$H$5:$H$1000,IF($D$9="Todos","&gt;0",$D$9))),2),"")&amp;IF(_xlfn.MAXIFS(Consolidado!$B$5:$B$1000,Consolidado!$E$5:$E$1000,$B50,Consolidado!$C$5:$C$1000,"Auditoría Externa",Consolidado!$P$5:$P$1000,"X",Consolidado!$H$5:$H$1000,IF($D$9="Todos","&gt;0",$D$9))&lt;&gt;_xlfn.MINIFS(Consolidado!$B$5:$B$1000,Consolidado!$E$5:$E$1000,$B50,Consolidado!$C$5:$C$1000,"Auditoría Externa",Consolidado!$P$5:$P$1000,"X",Consolidado!$H$5:$H$1000,IF($D$9="Todos","&gt;0",$D$9))," y "&amp;TEXT(DAY(_xlfn.MAXIFS(Consolidado!$B$5:$B$1000,Consolidado!$E$5:$E$1000,$B50,Consolidado!$C$5:$C$1000,"Auditoría Externa",Consolidado!$P$5:$P$1000,"X",Consolidado!$H$5:$H$1000,IF($D$9="Todos","&gt;0",$D$9))),"00")&amp;"/"&amp;TEXT(MONTH(_xlfn.MAXIFS(Consolidado!$B$5:$B$1000,Consolidado!$E$5:$E$1000,$B50,Consolidado!$C$5:$C$1000,"Auditoría Externa",Consolidado!$P$5:$P$1000,"X",Consolidado!$H$5:$H$1000,IF($D$9="Todos","&gt;0",$D$9))),"00")&amp;IF($D$9="Todos","/"&amp;RIGHT(YEAR(_xlfn.MAXIFS(Consolidado!$B$5:$B$1000,Consolidado!$E$5:$E$1000,$B50,Consolidado!$C$5:$C$1000,"Auditoría Externa",Consolidado!$P$5:$P$1000,"X",Consolidado!$H$5:$H$1000,IF($D$9="Todos","&gt;0",$D$9))),2),""),""),""),IF(SUMIFS(Consolidado!$AD$5:$AD$1000,Consolidado!$E$5:$E$1000,$B50,Consolidado!$C$5:$C$1000,"SSF",Consolidado!$P$5:$P$1000,"X",Consolidado!$H$5:$H$1000,IF($D$9="Todos","&gt;0",$D$9))&gt;0,"SSF "&amp;TEXT(DAY(_xlfn.MINIFS(Consolidado!$B$5:$B$1000,Consolidado!$E$5:$E$1000,$B50,Consolidado!$C$5:$C$1000,"SSF",Consolidado!$P$5:$P$1000,"X",Consolidado!$H$5:$H$1000,IF($D$9="Todos","&gt;0",$D$9))),"00")&amp;"/"&amp;TEXT(MONTH(_xlfn.MINIFS(Consolidado!$B$5:$B$1000,Consolidado!$E$5:$E$1000,$B50,Consolidado!$C$5:$C$1000,"SSF",Consolidado!$P$5:$P$1000,"X",Consolidado!$H$5:$H$1000,IF($D$9="Todos","&gt;0",$D$9))),"00")&amp;IF($D$9="Todos","/"&amp;RIGHT(YEAR(_xlfn.MINIFS(Consolidado!$B$5:$B$1000,Consolidado!$E$5:$E$1000,$B50,Consolidado!$C$5:$C$1000,"SSF",Consolidado!$P$5:$P$1000,"X",Consolidado!$H$5:$H$1000,IF($D$9="Todos","&gt;0",$D$9))),2),"")&amp;IF(_xlfn.MAXIFS(Consolidado!$B$5:$B$1000,Consolidado!$E$5:$E$1000,$B50,Consolidado!$C$5:$C$1000,"SSF",Consolidado!$P$5:$P$1000,"X",Consolidado!$H$5:$H$1000,IF($D$9="Todos","&gt;0",$D$9))&lt;&gt;_xlfn.MINIFS(Consolidado!$B$5:$B$1000,Consolidado!$E$5:$E$1000,$B50,Consolidado!$C$5:$C$1000,"SSF",Consolidado!$P$5:$P$1000,"X",Consolidado!$H$5:$H$1000,IF($D$9="Todos","&gt;0",$D$9))," y "&amp;TEXT(DAY(_xlfn.MAXIFS(Consolidado!$B$5:$B$1000,Consolidado!$E$5:$E$1000,$B50,Consolidado!$C$5:$C$1000,"SSF",Consolidado!$P$5:$P$1000,"X",Consolidado!$H$5:$H$1000,IF($D$9="Todos","&gt;0",$D$9))),"00")&amp;"/"&amp;TEXT(MONTH(_xlfn.MAXIFS(Consolidado!$B$5:$B$1000,Consolidado!$E$5:$E$1000,$B50,Consolidado!$C$5:$C$1000,"SSF",Consolidado!$P$5:$P$1000,"X",Consolidado!$H$5:$H$1000,IF($D$9="Todos","&gt;0",$D$9))),"00")&amp;IF($D$9="Todos","/"&amp;RIGHT(YEAR(_xlfn.MAXIFS(Consolidado!$B$5:$B$1000,Consolidado!$E$5:$E$1000,$B50,Consolidado!$C$5:$C$1000,"SSF",Consolidado!$P$5:$P$1000,"X",Consolidado!$H$5:$H$1000,IF($D$9="Todos","&gt;0",$D$9))),2),""),""),""),IF(SUMIFS(Consolidado!$AD$5:$AD$1000,Consolidado!$E$5:$E$1000,$B50,Consolidado!$C$5:$C$1000,"Comité de Supervisión",Consolidado!$P$5:$P$1000,"X",Consolidado!$H$5:$H$1000,IF($D$9="Todos","&gt;0",$D$9))&gt;0,"Comité Sup. "&amp;TEXT(DAY(_xlfn.MINIFS(Consolidado!$B$5:$B$1000,Consolidado!$E$5:$E$1000,$B50,Consolidado!$C$5:$C$1000,"Comité de Supervisión",Consolidado!$P$5:$P$1000,"X",Consolidado!$H$5:$H$1000,IF($D$9="Todos","&gt;0",$D$9))),"00")&amp;"/"&amp;TEXT(MONTH(_xlfn.MINIFS(Consolidado!$B$5:$B$1000,Consolidado!$E$5:$E$1000,$B50,Consolidado!$C$5:$C$1000,"Comité de Supervisión",Consolidado!$P$5:$P$1000,"X",Consolidado!$H$5:$H$1000,IF($D$9="Todos","&gt;0",$D$9))),"00")&amp;IF($D$9="Todos","/"&amp;RIGHT(YEAR(_xlfn.MINIFS(Consolidado!$B$5:$B$1000,Consolidado!$E$5:$E$1000,$B50,Consolidado!$C$5:$C$1000,"Comité de Supervisión",Consolidado!$P$5:$P$1000,"X",Consolidado!$H$5:$H$1000,IF($D$9="Todos","&gt;0",$D$9))),2),"")&amp;IF(_xlfn.MAXIFS(Consolidado!$B$5:$B$1000,Consolidado!$E$5:$E$1000,$B50,Consolidado!$C$5:$C$1000,"Comité de Supervisión",Consolidado!$P$5:$P$1000,"X",Consolidado!$H$5:$H$1000,IF($D$9="Todos","&gt;0",$D$9))&lt;&gt;_xlfn.MINIFS(Consolidado!$B$5:$B$1000,Consolidado!$E$5:$E$1000,$B50,Consolidado!$C$5:$C$1000,"Comité de Supervisión",Consolidado!$P$5:$P$1000,"X",Consolidado!$H$5:$H$1000,IF($D$9="Todos","&gt;0",$D$9))," y "&amp;TEXT(DAY(_xlfn.MAXIFS(Consolidado!$B$5:$B$1000,Consolidado!$E$5:$E$1000,$B50,Consolidado!$C$5:$C$1000,"Comité de Supervisión",Consolidado!$P$5:$P$1000,"X",Consolidado!$H$5:$H$1000,IF($D$9="Todos","&gt;0",$D$9))),"00")&amp;"/"&amp;TEXT(MONTH(_xlfn.MAXIFS(Consolidado!$B$5:$B$1000,Consolidado!$E$5:$E$1000,$B50,Consolidado!$C$5:$C$1000,"Comité de Supervisión",Consolidado!$P$5:$P$1000,"X",Consolidado!$H$5:$H$1000,IF($D$9="Todos","&gt;0",$D$9))),"00")&amp;IF($D$9="Todos","/"&amp;RIGHT(YEAR(_xlfn.MAXIFS(Consolidado!$B$5:$B$1000,Consolidado!$E$5:$E$1000,$B50,Consolidado!$C$5:$C$1000,"Comité de Supervisión",Consolidado!$P$5:$P$1000,"X",Consolidado!$H$5:$H$1000,IF($D$9="Todos","&gt;0",$D$9))),2),""),""),""),IF(SUMIFS(Consolidado!$AD$5:$AD$1000,Consolidado!$E$5:$E$1000,$B50,Consolidado!$C$5:$C$1000,"Consejo de Administración",Consolidado!$P$5:$P$1000,"X",Consolidado!$H$5:$H$1000,IF($D$9="Todos","&gt;0",$D$9))&gt;0,"Consejo "&amp;TEXT(DAY(_xlfn.MINIFS(Consolidado!$B$5:$B$1000,Consolidado!$E$5:$E$1000,$B50,Consolidado!$C$5:$C$1000,"Consejo de Administración",Consolidado!$P$5:$P$1000,"X",Consolidado!$H$5:$H$1000,IF($D$9="Todos","&gt;0",$D$9))),"00")&amp;"/"&amp;TEXT(MONTH(_xlfn.MINIFS(Consolidado!$B$5:$B$1000,Consolidado!$E$5:$E$1000,$B50,Consolidado!$C$5:$C$1000,"Consejo de Administración",Consolidado!$P$5:$P$1000,"X",Consolidado!$H$5:$H$1000,IF($D$9="Todos","&gt;0",$D$9))),"00")&amp;IF($D$9="Todos","/"&amp;RIGHT(YEAR(_xlfn.MINIFS(Consolidado!$B$5:$B$1000,Consolidado!$E$5:$E$1000,$B50,Consolidado!$C$5:$C$1000,"Consejo de Administración",Consolidado!$P$5:$P$1000,"X",Consolidado!$H$5:$H$1000,IF($D$9="Todos","&gt;0",$D$9))),2),"")&amp;IF(_xlfn.MAXIFS(Consolidado!$B$5:$B$1000,Consolidado!$E$5:$E$1000,$B50,Consolidado!$C$5:$C$1000,"Consejo de Administración",Consolidado!$P$5:$P$1000,"X",Consolidado!$H$5:$H$1000,IF($D$9="Todos","&gt;0",$D$9))&lt;&gt;_xlfn.MINIFS(Consolidado!$B$5:$B$1000,Consolidado!$E$5:$E$1000,$B50,Consolidado!$C$5:$C$1000,"Consejo de Administración",Consolidado!$P$5:$P$1000,"X",Consolidado!$H$5:$H$1000,IF($D$9="Todos","&gt;0",$D$9))," y "&amp;TEXT(DAY(_xlfn.MAXIFS(Consolidado!$B$5:$B$1000,Consolidado!$E$5:$E$1000,$B50,Consolidado!$C$5:$C$1000,"Consejo de Administración",Consolidado!$P$5:$P$1000,"X",Consolidado!$H$5:$H$1000,IF($D$9="Todos","&gt;0",$D$9))),"00")&amp;"/"&amp;TEXT(MONTH(_xlfn.MAXIFS(Consolidado!$B$5:$B$1000,Consolidado!$E$5:$E$1000,$B50,Consolidado!$C$5:$C$1000,"Consejo de Administración",Consolidado!$P$5:$P$1000,"X",Consolidado!$H$5:$H$1000,IF($D$9="Todos","&gt;0",$D$9))),"00")&amp;IF($D$9="Todos","/"&amp;RIGHT(YEAR(_xlfn.MAXIFS(Consolidado!$B$5:$B$1000,Consolidado!$E$5:$E$1000,$B50,Consolidado!$C$5:$C$1000,"Consejo de Administración",Consolidado!$P$5:$P$1000,"X",Consolidado!$H$5:$H$1000,IF($D$9="Todos","&gt;0",$D$9))),2),""),""),""),IF(SUMIFS(Consolidado!$AD$5:$AD$1000,Consolidado!$E$5:$E$1000,$B50,Consolidado!$C$5:$C$1000,"Otros",Consolidado!$P$5:$P$1000,"X",Consolidado!$H$5:$H$1000,IF($D$9="Todos","&gt;0",$D$9))&gt;0,"Otros "&amp;TEXT(DAY(_xlfn.MINIFS(Consolidado!$B$5:$B$1000,Consolidado!$E$5:$E$1000,$B50,Consolidado!$C$5:$C$1000,"Otros",Consolidado!$P$5:$P$1000,"X",Consolidado!$H$5:$H$1000,IF($D$9="Todos","&gt;0",$D$9))),"00")&amp;"/"&amp;TEXT(MONTH(_xlfn.MINIFS(Consolidado!$B$5:$B$1000,Consolidado!$E$5:$E$1000,$B50,Consolidado!$C$5:$C$1000,"Otros",Consolidado!$P$5:$P$1000,"X",Consolidado!$H$5:$H$1000,IF($D$9="Todos","&gt;0",$D$9))),"00")&amp;IF($D$9="Todos","/"&amp;RIGHT(YEAR(_xlfn.MINIFS(Consolidado!$B$5:$B$1000,Consolidado!$E$5:$E$1000,$B50,Consolidado!$C$5:$C$1000,"Otros",Consolidado!$P$5:$P$1000,"X",Consolidado!$H$5:$H$1000,IF($D$9="Todos","&gt;0",$D$9))),2),"")&amp;IF(_xlfn.MAXIFS(Consolidado!$B$5:$B$1000,Consolidado!$E$5:$E$1000,$B50,Consolidado!$C$5:$C$1000,"Otros",Consolidado!$P$5:$P$1000,"X",Consolidado!$H$5:$H$1000,IF($D$9="Todos","&gt;0",$D$9))&lt;&gt;_xlfn.MINIFS(Consolidado!$B$5:$B$1000,Consolidado!$E$5:$E$1000,$B50,Consolidado!$C$5:$C$1000,"Otros",Consolidado!$P$5:$P$1000,"X",Consolidado!$H$5:$H$1000,IF($D$9="Todos","&gt;0",$D$9))," y "&amp;TEXT(DAY(_xlfn.MAXIFS(Consolidado!$B$5:$B$1000,Consolidado!$E$5:$E$1000,$B50,Consolidado!$C$5:$C$1000,"Otros",Consolidado!$P$5:$P$1000,"X",Consolidado!$H$5:$H$1000,IF($D$9="Todos","&gt;0",$D$9))),"00")&amp;"/"&amp;TEXT(MONTH(_xlfn.MAXIFS(Consolidado!$B$5:$B$1000,Consolidado!$E$5:$E$1000,$B50,Consolidado!$C$5:$C$1000,"Otros",Consolidado!$P$5:$P$1000,"X",Consolidado!$H$5:$H$1000,IF($D$9="Todos","&gt;0",$D$9))),"00")&amp;IF($D$9="Todos","/"&amp;RIGHT(YEAR(_xlfn.MAXIFS(Consolidado!$B$5:$B$1000,Consolidado!$E$5:$E$1000,$B50,Consolidado!$C$5:$C$1000,"Otros",Consolidado!$P$5:$P$1000,"X",Consolidado!$H$5:$H$1000,IF($D$9="Todos","&gt;0",$D$9))),2),""),""),""))</f>
        <v/>
      </c>
      <c r="S50" s="37" t="str">
        <f aca="false">_xlfn.TEXTJOIN(" +"&amp;CHAR(10),TRUE(),IF(SUMIFS(Consolidado!$AD$5:$AD$1000,Consolidado!$E$5:$E$1000,$B50,Consolidado!$C$5:$C$1000,"Auditoría Interna",Consolidado!$Q$5:$Q$1000,"X",Consolidado!$H$5:$H$1000,IF($D$9="Todos","&gt;0",$D$9))&gt;0,"Interna "&amp;TEXT(DAY(_xlfn.MINIFS(Consolidado!$B$5:$B$1000,Consolidado!$E$5:$E$1000,$B50,Consolidado!$C$5:$C$1000,"Auditoría Interna",Consolidado!$Q$5:$Q$1000,"X",Consolidado!$H$5:$H$1000,IF($D$9="Todos","&gt;0",$D$9))),"00")&amp;"/"&amp;TEXT(MONTH(_xlfn.MINIFS(Consolidado!$B$5:$B$1000,Consolidado!$E$5:$E$1000,$B50,Consolidado!$C$5:$C$1000,"Auditoría Interna",Consolidado!$Q$5:$Q$1000,"X",Consolidado!$H$5:$H$1000,IF($D$9="Todos","&gt;0",$D$9))),"00")&amp;IF($D$9="Todos","/"&amp;RIGHT(YEAR(_xlfn.MINIFS(Consolidado!$B$5:$B$1000,Consolidado!$E$5:$E$1000,$B50,Consolidado!$C$5:$C$1000,"Auditoría Interna",Consolidado!$Q$5:$Q$1000,"X",Consolidado!$H$5:$H$1000,IF($D$9="Todos","&gt;0",$D$9))),2),"")&amp;IF(_xlfn.MAXIFS(Consolidado!$B$5:$B$1000,Consolidado!$E$5:$E$1000,$B50,Consolidado!$C$5:$C$1000,"Auditoría Interna",Consolidado!$Q$5:$Q$1000,"X",Consolidado!$H$5:$H$1000,IF($D$9="Todos","&gt;0",$D$9))&lt;&gt;_xlfn.MINIFS(Consolidado!$B$5:$B$1000,Consolidado!$E$5:$E$1000,$B50,Consolidado!$C$5:$C$1000,"Auditoría Interna",Consolidado!$Q$5:$Q$1000,"X",Consolidado!$H$5:$H$1000,IF($D$9="Todos","&gt;0",$D$9))," y "&amp;TEXT(DAY(_xlfn.MAXIFS(Consolidado!$B$5:$B$1000,Consolidado!$E$5:$E$1000,$B50,Consolidado!$C$5:$C$1000,"Auditoría Interna",Consolidado!$Q$5:$Q$1000,"X",Consolidado!$H$5:$H$1000,IF($D$9="Todos","&gt;0",$D$9))),"00")&amp;"/"&amp;TEXT(MONTH(_xlfn.MAXIFS(Consolidado!$B$5:$B$1000,Consolidado!$E$5:$E$1000,$B50,Consolidado!$C$5:$C$1000,"Auditoría Interna",Consolidado!$Q$5:$Q$1000,"X",Consolidado!$H$5:$H$1000,IF($D$9="Todos","&gt;0",$D$9))),"00")&amp;IF($D$9="Todos","/"&amp;RIGHT(YEAR(_xlfn.MAXIFS(Consolidado!$B$5:$B$1000,Consolidado!$E$5:$E$1000,$B50,Consolidado!$C$5:$C$1000,"Auditoría Interna",Consolidado!$Q$5:$Q$1000,"X",Consolidado!$H$5:$H$1000,IF($D$9="Todos","&gt;0",$D$9))),2),""),""),""),IF(SUMIFS(Consolidado!$AD$5:$AD$1000,Consolidado!$E$5:$E$1000,$B50,Consolidado!$C$5:$C$1000,"Auditoría Externa",Consolidado!$Q$5:$Q$1000,"X",Consolidado!$H$5:$H$1000,IF($D$9="Todos","&gt;0",$D$9))&gt;0,"Externa "&amp;TEXT(DAY(_xlfn.MINIFS(Consolidado!$B$5:$B$1000,Consolidado!$E$5:$E$1000,$B50,Consolidado!$C$5:$C$1000,"Auditoría Externa",Consolidado!$Q$5:$Q$1000,"X",Consolidado!$H$5:$H$1000,IF($D$9="Todos","&gt;0",$D$9))),"00")&amp;"/"&amp;TEXT(MONTH(_xlfn.MINIFS(Consolidado!$B$5:$B$1000,Consolidado!$E$5:$E$1000,$B50,Consolidado!$C$5:$C$1000,"Auditoría Externa",Consolidado!$Q$5:$Q$1000,"X",Consolidado!$H$5:$H$1000,IF($D$9="Todos","&gt;0",$D$9))),"00")&amp;IF($D$9="Todos","/"&amp;RIGHT(YEAR(_xlfn.MINIFS(Consolidado!$B$5:$B$1000,Consolidado!$E$5:$E$1000,$B50,Consolidado!$C$5:$C$1000,"Auditoría Externa",Consolidado!$Q$5:$Q$1000,"X",Consolidado!$H$5:$H$1000,IF($D$9="Todos","&gt;0",$D$9))),2),"")&amp;IF(_xlfn.MAXIFS(Consolidado!$B$5:$B$1000,Consolidado!$E$5:$E$1000,$B50,Consolidado!$C$5:$C$1000,"Auditoría Externa",Consolidado!$Q$5:$Q$1000,"X",Consolidado!$H$5:$H$1000,IF($D$9="Todos","&gt;0",$D$9))&lt;&gt;_xlfn.MINIFS(Consolidado!$B$5:$B$1000,Consolidado!$E$5:$E$1000,$B50,Consolidado!$C$5:$C$1000,"Auditoría Externa",Consolidado!$Q$5:$Q$1000,"X",Consolidado!$H$5:$H$1000,IF($D$9="Todos","&gt;0",$D$9))," y "&amp;TEXT(DAY(_xlfn.MAXIFS(Consolidado!$B$5:$B$1000,Consolidado!$E$5:$E$1000,$B50,Consolidado!$C$5:$C$1000,"Auditoría Externa",Consolidado!$Q$5:$Q$1000,"X",Consolidado!$H$5:$H$1000,IF($D$9="Todos","&gt;0",$D$9))),"00")&amp;"/"&amp;TEXT(MONTH(_xlfn.MAXIFS(Consolidado!$B$5:$B$1000,Consolidado!$E$5:$E$1000,$B50,Consolidado!$C$5:$C$1000,"Auditoría Externa",Consolidado!$Q$5:$Q$1000,"X",Consolidado!$H$5:$H$1000,IF($D$9="Todos","&gt;0",$D$9))),"00")&amp;IF($D$9="Todos","/"&amp;RIGHT(YEAR(_xlfn.MAXIFS(Consolidado!$B$5:$B$1000,Consolidado!$E$5:$E$1000,$B50,Consolidado!$C$5:$C$1000,"Auditoría Externa",Consolidado!$Q$5:$Q$1000,"X",Consolidado!$H$5:$H$1000,IF($D$9="Todos","&gt;0",$D$9))),2),""),""),""),IF(SUMIFS(Consolidado!$AD$5:$AD$1000,Consolidado!$E$5:$E$1000,$B50,Consolidado!$C$5:$C$1000,"SSF",Consolidado!$Q$5:$Q$1000,"X",Consolidado!$H$5:$H$1000,IF($D$9="Todos","&gt;0",$D$9))&gt;0,"SSF "&amp;TEXT(DAY(_xlfn.MINIFS(Consolidado!$B$5:$B$1000,Consolidado!$E$5:$E$1000,$B50,Consolidado!$C$5:$C$1000,"SSF",Consolidado!$Q$5:$Q$1000,"X",Consolidado!$H$5:$H$1000,IF($D$9="Todos","&gt;0",$D$9))),"00")&amp;"/"&amp;TEXT(MONTH(_xlfn.MINIFS(Consolidado!$B$5:$B$1000,Consolidado!$E$5:$E$1000,$B50,Consolidado!$C$5:$C$1000,"SSF",Consolidado!$Q$5:$Q$1000,"X",Consolidado!$H$5:$H$1000,IF($D$9="Todos","&gt;0",$D$9))),"00")&amp;IF($D$9="Todos","/"&amp;RIGHT(YEAR(_xlfn.MINIFS(Consolidado!$B$5:$B$1000,Consolidado!$E$5:$E$1000,$B50,Consolidado!$C$5:$C$1000,"SSF",Consolidado!$Q$5:$Q$1000,"X",Consolidado!$H$5:$H$1000,IF($D$9="Todos","&gt;0",$D$9))),2),"")&amp;IF(_xlfn.MAXIFS(Consolidado!$B$5:$B$1000,Consolidado!$E$5:$E$1000,$B50,Consolidado!$C$5:$C$1000,"SSF",Consolidado!$Q$5:$Q$1000,"X",Consolidado!$H$5:$H$1000,IF($D$9="Todos","&gt;0",$D$9))&lt;&gt;_xlfn.MINIFS(Consolidado!$B$5:$B$1000,Consolidado!$E$5:$E$1000,$B50,Consolidado!$C$5:$C$1000,"SSF",Consolidado!$Q$5:$Q$1000,"X",Consolidado!$H$5:$H$1000,IF($D$9="Todos","&gt;0",$D$9))," y "&amp;TEXT(DAY(_xlfn.MAXIFS(Consolidado!$B$5:$B$1000,Consolidado!$E$5:$E$1000,$B50,Consolidado!$C$5:$C$1000,"SSF",Consolidado!$Q$5:$Q$1000,"X",Consolidado!$H$5:$H$1000,IF($D$9="Todos","&gt;0",$D$9))),"00")&amp;"/"&amp;TEXT(MONTH(_xlfn.MAXIFS(Consolidado!$B$5:$B$1000,Consolidado!$E$5:$E$1000,$B50,Consolidado!$C$5:$C$1000,"SSF",Consolidado!$Q$5:$Q$1000,"X",Consolidado!$H$5:$H$1000,IF($D$9="Todos","&gt;0",$D$9))),"00")&amp;IF($D$9="Todos","/"&amp;RIGHT(YEAR(_xlfn.MAXIFS(Consolidado!$B$5:$B$1000,Consolidado!$E$5:$E$1000,$B50,Consolidado!$C$5:$C$1000,"SSF",Consolidado!$Q$5:$Q$1000,"X",Consolidado!$H$5:$H$1000,IF($D$9="Todos","&gt;0",$D$9))),2),""),""),""),IF(SUMIFS(Consolidado!$AD$5:$AD$1000,Consolidado!$E$5:$E$1000,$B50,Consolidado!$C$5:$C$1000,"Comité de Supervisión",Consolidado!$Q$5:$Q$1000,"X",Consolidado!$H$5:$H$1000,IF($D$9="Todos","&gt;0",$D$9))&gt;0,"Comité Sup. "&amp;TEXT(DAY(_xlfn.MINIFS(Consolidado!$B$5:$B$1000,Consolidado!$E$5:$E$1000,$B50,Consolidado!$C$5:$C$1000,"Comité de Supervisión",Consolidado!$Q$5:$Q$1000,"X",Consolidado!$H$5:$H$1000,IF($D$9="Todos","&gt;0",$D$9))),"00")&amp;"/"&amp;TEXT(MONTH(_xlfn.MINIFS(Consolidado!$B$5:$B$1000,Consolidado!$E$5:$E$1000,$B50,Consolidado!$C$5:$C$1000,"Comité de Supervisión",Consolidado!$Q$5:$Q$1000,"X",Consolidado!$H$5:$H$1000,IF($D$9="Todos","&gt;0",$D$9))),"00")&amp;IF($D$9="Todos","/"&amp;RIGHT(YEAR(_xlfn.MINIFS(Consolidado!$B$5:$B$1000,Consolidado!$E$5:$E$1000,$B50,Consolidado!$C$5:$C$1000,"Comité de Supervisión",Consolidado!$Q$5:$Q$1000,"X",Consolidado!$H$5:$H$1000,IF($D$9="Todos","&gt;0",$D$9))),2),"")&amp;IF(_xlfn.MAXIFS(Consolidado!$B$5:$B$1000,Consolidado!$E$5:$E$1000,$B50,Consolidado!$C$5:$C$1000,"Comité de Supervisión",Consolidado!$Q$5:$Q$1000,"X",Consolidado!$H$5:$H$1000,IF($D$9="Todos","&gt;0",$D$9))&lt;&gt;_xlfn.MINIFS(Consolidado!$B$5:$B$1000,Consolidado!$E$5:$E$1000,$B50,Consolidado!$C$5:$C$1000,"Comité de Supervisión",Consolidado!$Q$5:$Q$1000,"X",Consolidado!$H$5:$H$1000,IF($D$9="Todos","&gt;0",$D$9))," y "&amp;TEXT(DAY(_xlfn.MAXIFS(Consolidado!$B$5:$B$1000,Consolidado!$E$5:$E$1000,$B50,Consolidado!$C$5:$C$1000,"Comité de Supervisión",Consolidado!$Q$5:$Q$1000,"X",Consolidado!$H$5:$H$1000,IF($D$9="Todos","&gt;0",$D$9))),"00")&amp;"/"&amp;TEXT(MONTH(_xlfn.MAXIFS(Consolidado!$B$5:$B$1000,Consolidado!$E$5:$E$1000,$B50,Consolidado!$C$5:$C$1000,"Comité de Supervisión",Consolidado!$Q$5:$Q$1000,"X",Consolidado!$H$5:$H$1000,IF($D$9="Todos","&gt;0",$D$9))),"00")&amp;IF($D$9="Todos","/"&amp;RIGHT(YEAR(_xlfn.MAXIFS(Consolidado!$B$5:$B$1000,Consolidado!$E$5:$E$1000,$B50,Consolidado!$C$5:$C$1000,"Comité de Supervisión",Consolidado!$Q$5:$Q$1000,"X",Consolidado!$H$5:$H$1000,IF($D$9="Todos","&gt;0",$D$9))),2),""),""),""),IF(SUMIFS(Consolidado!$AD$5:$AD$1000,Consolidado!$E$5:$E$1000,$B50,Consolidado!$C$5:$C$1000,"Consejo de Administración",Consolidado!$Q$5:$Q$1000,"X",Consolidado!$H$5:$H$1000,IF($D$9="Todos","&gt;0",$D$9))&gt;0,"Consejo "&amp;TEXT(DAY(_xlfn.MINIFS(Consolidado!$B$5:$B$1000,Consolidado!$E$5:$E$1000,$B50,Consolidado!$C$5:$C$1000,"Consejo de Administración",Consolidado!$Q$5:$Q$1000,"X",Consolidado!$H$5:$H$1000,IF($D$9="Todos","&gt;0",$D$9))),"00")&amp;"/"&amp;TEXT(MONTH(_xlfn.MINIFS(Consolidado!$B$5:$B$1000,Consolidado!$E$5:$E$1000,$B50,Consolidado!$C$5:$C$1000,"Consejo de Administración",Consolidado!$Q$5:$Q$1000,"X",Consolidado!$H$5:$H$1000,IF($D$9="Todos","&gt;0",$D$9))),"00")&amp;IF($D$9="Todos","/"&amp;RIGHT(YEAR(_xlfn.MINIFS(Consolidado!$B$5:$B$1000,Consolidado!$E$5:$E$1000,$B50,Consolidado!$C$5:$C$1000,"Consejo de Administración",Consolidado!$Q$5:$Q$1000,"X",Consolidado!$H$5:$H$1000,IF($D$9="Todos","&gt;0",$D$9))),2),"")&amp;IF(_xlfn.MAXIFS(Consolidado!$B$5:$B$1000,Consolidado!$E$5:$E$1000,$B50,Consolidado!$C$5:$C$1000,"Consejo de Administración",Consolidado!$Q$5:$Q$1000,"X",Consolidado!$H$5:$H$1000,IF($D$9="Todos","&gt;0",$D$9))&lt;&gt;_xlfn.MINIFS(Consolidado!$B$5:$B$1000,Consolidado!$E$5:$E$1000,$B50,Consolidado!$C$5:$C$1000,"Consejo de Administración",Consolidado!$Q$5:$Q$1000,"X",Consolidado!$H$5:$H$1000,IF($D$9="Todos","&gt;0",$D$9))," y "&amp;TEXT(DAY(_xlfn.MAXIFS(Consolidado!$B$5:$B$1000,Consolidado!$E$5:$E$1000,$B50,Consolidado!$C$5:$C$1000,"Consejo de Administración",Consolidado!$Q$5:$Q$1000,"X",Consolidado!$H$5:$H$1000,IF($D$9="Todos","&gt;0",$D$9))),"00")&amp;"/"&amp;TEXT(MONTH(_xlfn.MAXIFS(Consolidado!$B$5:$B$1000,Consolidado!$E$5:$E$1000,$B50,Consolidado!$C$5:$C$1000,"Consejo de Administración",Consolidado!$Q$5:$Q$1000,"X",Consolidado!$H$5:$H$1000,IF($D$9="Todos","&gt;0",$D$9))),"00")&amp;IF($D$9="Todos","/"&amp;RIGHT(YEAR(_xlfn.MAXIFS(Consolidado!$B$5:$B$1000,Consolidado!$E$5:$E$1000,$B50,Consolidado!$C$5:$C$1000,"Consejo de Administración",Consolidado!$Q$5:$Q$1000,"X",Consolidado!$H$5:$H$1000,IF($D$9="Todos","&gt;0",$D$9))),2),""),""),""),IF(SUMIFS(Consolidado!$AD$5:$AD$1000,Consolidado!$E$5:$E$1000,$B50,Consolidado!$C$5:$C$1000,"Otros",Consolidado!$Q$5:$Q$1000,"X",Consolidado!$H$5:$H$1000,IF($D$9="Todos","&gt;0",$D$9))&gt;0,"Otros "&amp;TEXT(DAY(_xlfn.MINIFS(Consolidado!$B$5:$B$1000,Consolidado!$E$5:$E$1000,$B50,Consolidado!$C$5:$C$1000,"Otros",Consolidado!$Q$5:$Q$1000,"X",Consolidado!$H$5:$H$1000,IF($D$9="Todos","&gt;0",$D$9))),"00")&amp;"/"&amp;TEXT(MONTH(_xlfn.MINIFS(Consolidado!$B$5:$B$1000,Consolidado!$E$5:$E$1000,$B50,Consolidado!$C$5:$C$1000,"Otros",Consolidado!$Q$5:$Q$1000,"X",Consolidado!$H$5:$H$1000,IF($D$9="Todos","&gt;0",$D$9))),"00")&amp;IF($D$9="Todos","/"&amp;RIGHT(YEAR(_xlfn.MINIFS(Consolidado!$B$5:$B$1000,Consolidado!$E$5:$E$1000,$B50,Consolidado!$C$5:$C$1000,"Otros",Consolidado!$Q$5:$Q$1000,"X",Consolidado!$H$5:$H$1000,IF($D$9="Todos","&gt;0",$D$9))),2),"")&amp;IF(_xlfn.MAXIFS(Consolidado!$B$5:$B$1000,Consolidado!$E$5:$E$1000,$B50,Consolidado!$C$5:$C$1000,"Otros",Consolidado!$Q$5:$Q$1000,"X",Consolidado!$H$5:$H$1000,IF($D$9="Todos","&gt;0",$D$9))&lt;&gt;_xlfn.MINIFS(Consolidado!$B$5:$B$1000,Consolidado!$E$5:$E$1000,$B50,Consolidado!$C$5:$C$1000,"Otros",Consolidado!$Q$5:$Q$1000,"X",Consolidado!$H$5:$H$1000,IF($D$9="Todos","&gt;0",$D$9))," y "&amp;TEXT(DAY(_xlfn.MAXIFS(Consolidado!$B$5:$B$1000,Consolidado!$E$5:$E$1000,$B50,Consolidado!$C$5:$C$1000,"Otros",Consolidado!$Q$5:$Q$1000,"X",Consolidado!$H$5:$H$1000,IF($D$9="Todos","&gt;0",$D$9))),"00")&amp;"/"&amp;TEXT(MONTH(_xlfn.MAXIFS(Consolidado!$B$5:$B$1000,Consolidado!$E$5:$E$1000,$B50,Consolidado!$C$5:$C$1000,"Otros",Consolidado!$Q$5:$Q$1000,"X",Consolidado!$H$5:$H$1000,IF($D$9="Todos","&gt;0",$D$9))),"00")&amp;IF($D$9="Todos","/"&amp;RIGHT(YEAR(_xlfn.MAXIFS(Consolidado!$B$5:$B$1000,Consolidado!$E$5:$E$1000,$B50,Consolidado!$C$5:$C$1000,"Otros",Consolidado!$Q$5:$Q$1000,"X",Consolidado!$H$5:$H$1000,IF($D$9="Todos","&gt;0",$D$9))),2),""),""),""))</f>
        <v/>
      </c>
      <c r="T50" s="37" t="str">
        <f aca="false">_xlfn.TEXTJOIN(" +"&amp;CHAR(10),TRUE(),IF(SUMIFS(Consolidado!$AD$5:$AD$1000,Consolidado!$E$5:$E$1000,$B50,Consolidado!$C$5:$C$1000,"Auditoría Interna",Consolidado!$R$5:$R$1000,"X",Consolidado!$H$5:$H$1000,IF($D$9="Todos","&gt;0",$D$9))&gt;0,"Interna "&amp;TEXT(DAY(_xlfn.MINIFS(Consolidado!$B$5:$B$1000,Consolidado!$E$5:$E$1000,$B50,Consolidado!$C$5:$C$1000,"Auditoría Interna",Consolidado!$R$5:$R$1000,"X",Consolidado!$H$5:$H$1000,IF($D$9="Todos","&gt;0",$D$9))),"00")&amp;"/"&amp;TEXT(MONTH(_xlfn.MINIFS(Consolidado!$B$5:$B$1000,Consolidado!$E$5:$E$1000,$B50,Consolidado!$C$5:$C$1000,"Auditoría Interna",Consolidado!$R$5:$R$1000,"X",Consolidado!$H$5:$H$1000,IF($D$9="Todos","&gt;0",$D$9))),"00")&amp;IF($D$9="Todos","/"&amp;RIGHT(YEAR(_xlfn.MINIFS(Consolidado!$B$5:$B$1000,Consolidado!$E$5:$E$1000,$B50,Consolidado!$C$5:$C$1000,"Auditoría Interna",Consolidado!$R$5:$R$1000,"X",Consolidado!$H$5:$H$1000,IF($D$9="Todos","&gt;0",$D$9))),2),"")&amp;IF(_xlfn.MAXIFS(Consolidado!$B$5:$B$1000,Consolidado!$E$5:$E$1000,$B50,Consolidado!$C$5:$C$1000,"Auditoría Interna",Consolidado!$R$5:$R$1000,"X",Consolidado!$H$5:$H$1000,IF($D$9="Todos","&gt;0",$D$9))&lt;&gt;_xlfn.MINIFS(Consolidado!$B$5:$B$1000,Consolidado!$E$5:$E$1000,$B50,Consolidado!$C$5:$C$1000,"Auditoría Interna",Consolidado!$R$5:$R$1000,"X",Consolidado!$H$5:$H$1000,IF($D$9="Todos","&gt;0",$D$9))," y "&amp;TEXT(DAY(_xlfn.MAXIFS(Consolidado!$B$5:$B$1000,Consolidado!$E$5:$E$1000,$B50,Consolidado!$C$5:$C$1000,"Auditoría Interna",Consolidado!$R$5:$R$1000,"X",Consolidado!$H$5:$H$1000,IF($D$9="Todos","&gt;0",$D$9))),"00")&amp;"/"&amp;TEXT(MONTH(_xlfn.MAXIFS(Consolidado!$B$5:$B$1000,Consolidado!$E$5:$E$1000,$B50,Consolidado!$C$5:$C$1000,"Auditoría Interna",Consolidado!$R$5:$R$1000,"X",Consolidado!$H$5:$H$1000,IF($D$9="Todos","&gt;0",$D$9))),"00")&amp;IF($D$9="Todos","/"&amp;RIGHT(YEAR(_xlfn.MAXIFS(Consolidado!$B$5:$B$1000,Consolidado!$E$5:$E$1000,$B50,Consolidado!$C$5:$C$1000,"Auditoría Interna",Consolidado!$R$5:$R$1000,"X",Consolidado!$H$5:$H$1000,IF($D$9="Todos","&gt;0",$D$9))),2),""),""),""),IF(SUMIFS(Consolidado!$AD$5:$AD$1000,Consolidado!$E$5:$E$1000,$B50,Consolidado!$C$5:$C$1000,"Auditoría Externa",Consolidado!$R$5:$R$1000,"X",Consolidado!$H$5:$H$1000,IF($D$9="Todos","&gt;0",$D$9))&gt;0,"Externa "&amp;TEXT(DAY(_xlfn.MINIFS(Consolidado!$B$5:$B$1000,Consolidado!$E$5:$E$1000,$B50,Consolidado!$C$5:$C$1000,"Auditoría Externa",Consolidado!$R$5:$R$1000,"X",Consolidado!$H$5:$H$1000,IF($D$9="Todos","&gt;0",$D$9))),"00")&amp;"/"&amp;TEXT(MONTH(_xlfn.MINIFS(Consolidado!$B$5:$B$1000,Consolidado!$E$5:$E$1000,$B50,Consolidado!$C$5:$C$1000,"Auditoría Externa",Consolidado!$R$5:$R$1000,"X",Consolidado!$H$5:$H$1000,IF($D$9="Todos","&gt;0",$D$9))),"00")&amp;IF($D$9="Todos","/"&amp;RIGHT(YEAR(_xlfn.MINIFS(Consolidado!$B$5:$B$1000,Consolidado!$E$5:$E$1000,$B50,Consolidado!$C$5:$C$1000,"Auditoría Externa",Consolidado!$R$5:$R$1000,"X",Consolidado!$H$5:$H$1000,IF($D$9="Todos","&gt;0",$D$9))),2),"")&amp;IF(_xlfn.MAXIFS(Consolidado!$B$5:$B$1000,Consolidado!$E$5:$E$1000,$B50,Consolidado!$C$5:$C$1000,"Auditoría Externa",Consolidado!$R$5:$R$1000,"X",Consolidado!$H$5:$H$1000,IF($D$9="Todos","&gt;0",$D$9))&lt;&gt;_xlfn.MINIFS(Consolidado!$B$5:$B$1000,Consolidado!$E$5:$E$1000,$B50,Consolidado!$C$5:$C$1000,"Auditoría Externa",Consolidado!$R$5:$R$1000,"X",Consolidado!$H$5:$H$1000,IF($D$9="Todos","&gt;0",$D$9))," y "&amp;TEXT(DAY(_xlfn.MAXIFS(Consolidado!$B$5:$B$1000,Consolidado!$E$5:$E$1000,$B50,Consolidado!$C$5:$C$1000,"Auditoría Externa",Consolidado!$R$5:$R$1000,"X",Consolidado!$H$5:$H$1000,IF($D$9="Todos","&gt;0",$D$9))),"00")&amp;"/"&amp;TEXT(MONTH(_xlfn.MAXIFS(Consolidado!$B$5:$B$1000,Consolidado!$E$5:$E$1000,$B50,Consolidado!$C$5:$C$1000,"Auditoría Externa",Consolidado!$R$5:$R$1000,"X",Consolidado!$H$5:$H$1000,IF($D$9="Todos","&gt;0",$D$9))),"00")&amp;IF($D$9="Todos","/"&amp;RIGHT(YEAR(_xlfn.MAXIFS(Consolidado!$B$5:$B$1000,Consolidado!$E$5:$E$1000,$B50,Consolidado!$C$5:$C$1000,"Auditoría Externa",Consolidado!$R$5:$R$1000,"X",Consolidado!$H$5:$H$1000,IF($D$9="Todos","&gt;0",$D$9))),2),""),""),""),IF(SUMIFS(Consolidado!$AD$5:$AD$1000,Consolidado!$E$5:$E$1000,$B50,Consolidado!$C$5:$C$1000,"SSF",Consolidado!$R$5:$R$1000,"X",Consolidado!$H$5:$H$1000,IF($D$9="Todos","&gt;0",$D$9))&gt;0,"SSF "&amp;TEXT(DAY(_xlfn.MINIFS(Consolidado!$B$5:$B$1000,Consolidado!$E$5:$E$1000,$B50,Consolidado!$C$5:$C$1000,"SSF",Consolidado!$R$5:$R$1000,"X",Consolidado!$H$5:$H$1000,IF($D$9="Todos","&gt;0",$D$9))),"00")&amp;"/"&amp;TEXT(MONTH(_xlfn.MINIFS(Consolidado!$B$5:$B$1000,Consolidado!$E$5:$E$1000,$B50,Consolidado!$C$5:$C$1000,"SSF",Consolidado!$R$5:$R$1000,"X",Consolidado!$H$5:$H$1000,IF($D$9="Todos","&gt;0",$D$9))),"00")&amp;IF($D$9="Todos","/"&amp;RIGHT(YEAR(_xlfn.MINIFS(Consolidado!$B$5:$B$1000,Consolidado!$E$5:$E$1000,$B50,Consolidado!$C$5:$C$1000,"SSF",Consolidado!$R$5:$R$1000,"X",Consolidado!$H$5:$H$1000,IF($D$9="Todos","&gt;0",$D$9))),2),"")&amp;IF(_xlfn.MAXIFS(Consolidado!$B$5:$B$1000,Consolidado!$E$5:$E$1000,$B50,Consolidado!$C$5:$C$1000,"SSF",Consolidado!$R$5:$R$1000,"X",Consolidado!$H$5:$H$1000,IF($D$9="Todos","&gt;0",$D$9))&lt;&gt;_xlfn.MINIFS(Consolidado!$B$5:$B$1000,Consolidado!$E$5:$E$1000,$B50,Consolidado!$C$5:$C$1000,"SSF",Consolidado!$R$5:$R$1000,"X",Consolidado!$H$5:$H$1000,IF($D$9="Todos","&gt;0",$D$9))," y "&amp;TEXT(DAY(_xlfn.MAXIFS(Consolidado!$B$5:$B$1000,Consolidado!$E$5:$E$1000,$B50,Consolidado!$C$5:$C$1000,"SSF",Consolidado!$R$5:$R$1000,"X",Consolidado!$H$5:$H$1000,IF($D$9="Todos","&gt;0",$D$9))),"00")&amp;"/"&amp;TEXT(MONTH(_xlfn.MAXIFS(Consolidado!$B$5:$B$1000,Consolidado!$E$5:$E$1000,$B50,Consolidado!$C$5:$C$1000,"SSF",Consolidado!$R$5:$R$1000,"X",Consolidado!$H$5:$H$1000,IF($D$9="Todos","&gt;0",$D$9))),"00")&amp;IF($D$9="Todos","/"&amp;RIGHT(YEAR(_xlfn.MAXIFS(Consolidado!$B$5:$B$1000,Consolidado!$E$5:$E$1000,$B50,Consolidado!$C$5:$C$1000,"SSF",Consolidado!$R$5:$R$1000,"X",Consolidado!$H$5:$H$1000,IF($D$9="Todos","&gt;0",$D$9))),2),""),""),""),IF(SUMIFS(Consolidado!$AD$5:$AD$1000,Consolidado!$E$5:$E$1000,$B50,Consolidado!$C$5:$C$1000,"Comité de Supervisión",Consolidado!$R$5:$R$1000,"X",Consolidado!$H$5:$H$1000,IF($D$9="Todos","&gt;0",$D$9))&gt;0,"Comité Sup. "&amp;TEXT(DAY(_xlfn.MINIFS(Consolidado!$B$5:$B$1000,Consolidado!$E$5:$E$1000,$B50,Consolidado!$C$5:$C$1000,"Comité de Supervisión",Consolidado!$R$5:$R$1000,"X",Consolidado!$H$5:$H$1000,IF($D$9="Todos","&gt;0",$D$9))),"00")&amp;"/"&amp;TEXT(MONTH(_xlfn.MINIFS(Consolidado!$B$5:$B$1000,Consolidado!$E$5:$E$1000,$B50,Consolidado!$C$5:$C$1000,"Comité de Supervisión",Consolidado!$R$5:$R$1000,"X",Consolidado!$H$5:$H$1000,IF($D$9="Todos","&gt;0",$D$9))),"00")&amp;IF($D$9="Todos","/"&amp;RIGHT(YEAR(_xlfn.MINIFS(Consolidado!$B$5:$B$1000,Consolidado!$E$5:$E$1000,$B50,Consolidado!$C$5:$C$1000,"Comité de Supervisión",Consolidado!$R$5:$R$1000,"X",Consolidado!$H$5:$H$1000,IF($D$9="Todos","&gt;0",$D$9))),2),"")&amp;IF(_xlfn.MAXIFS(Consolidado!$B$5:$B$1000,Consolidado!$E$5:$E$1000,$B50,Consolidado!$C$5:$C$1000,"Comité de Supervisión",Consolidado!$R$5:$R$1000,"X",Consolidado!$H$5:$H$1000,IF($D$9="Todos","&gt;0",$D$9))&lt;&gt;_xlfn.MINIFS(Consolidado!$B$5:$B$1000,Consolidado!$E$5:$E$1000,$B50,Consolidado!$C$5:$C$1000,"Comité de Supervisión",Consolidado!$R$5:$R$1000,"X",Consolidado!$H$5:$H$1000,IF($D$9="Todos","&gt;0",$D$9))," y "&amp;TEXT(DAY(_xlfn.MAXIFS(Consolidado!$B$5:$B$1000,Consolidado!$E$5:$E$1000,$B50,Consolidado!$C$5:$C$1000,"Comité de Supervisión",Consolidado!$R$5:$R$1000,"X",Consolidado!$H$5:$H$1000,IF($D$9="Todos","&gt;0",$D$9))),"00")&amp;"/"&amp;TEXT(MONTH(_xlfn.MAXIFS(Consolidado!$B$5:$B$1000,Consolidado!$E$5:$E$1000,$B50,Consolidado!$C$5:$C$1000,"Comité de Supervisión",Consolidado!$R$5:$R$1000,"X",Consolidado!$H$5:$H$1000,IF($D$9="Todos","&gt;0",$D$9))),"00")&amp;IF($D$9="Todos","/"&amp;RIGHT(YEAR(_xlfn.MAXIFS(Consolidado!$B$5:$B$1000,Consolidado!$E$5:$E$1000,$B50,Consolidado!$C$5:$C$1000,"Comité de Supervisión",Consolidado!$R$5:$R$1000,"X",Consolidado!$H$5:$H$1000,IF($D$9="Todos","&gt;0",$D$9))),2),""),""),""),IF(SUMIFS(Consolidado!$AD$5:$AD$1000,Consolidado!$E$5:$E$1000,$B50,Consolidado!$C$5:$C$1000,"Consejo de Administración",Consolidado!$R$5:$R$1000,"X",Consolidado!$H$5:$H$1000,IF($D$9="Todos","&gt;0",$D$9))&gt;0,"Consejo "&amp;TEXT(DAY(_xlfn.MINIFS(Consolidado!$B$5:$B$1000,Consolidado!$E$5:$E$1000,$B50,Consolidado!$C$5:$C$1000,"Consejo de Administración",Consolidado!$R$5:$R$1000,"X",Consolidado!$H$5:$H$1000,IF($D$9="Todos","&gt;0",$D$9))),"00")&amp;"/"&amp;TEXT(MONTH(_xlfn.MINIFS(Consolidado!$B$5:$B$1000,Consolidado!$E$5:$E$1000,$B50,Consolidado!$C$5:$C$1000,"Consejo de Administración",Consolidado!$R$5:$R$1000,"X",Consolidado!$H$5:$H$1000,IF($D$9="Todos","&gt;0",$D$9))),"00")&amp;IF($D$9="Todos","/"&amp;RIGHT(YEAR(_xlfn.MINIFS(Consolidado!$B$5:$B$1000,Consolidado!$E$5:$E$1000,$B50,Consolidado!$C$5:$C$1000,"Consejo de Administración",Consolidado!$R$5:$R$1000,"X",Consolidado!$H$5:$H$1000,IF($D$9="Todos","&gt;0",$D$9))),2),"")&amp;IF(_xlfn.MAXIFS(Consolidado!$B$5:$B$1000,Consolidado!$E$5:$E$1000,$B50,Consolidado!$C$5:$C$1000,"Consejo de Administración",Consolidado!$R$5:$R$1000,"X",Consolidado!$H$5:$H$1000,IF($D$9="Todos","&gt;0",$D$9))&lt;&gt;_xlfn.MINIFS(Consolidado!$B$5:$B$1000,Consolidado!$E$5:$E$1000,$B50,Consolidado!$C$5:$C$1000,"Consejo de Administración",Consolidado!$R$5:$R$1000,"X",Consolidado!$H$5:$H$1000,IF($D$9="Todos","&gt;0",$D$9))," y "&amp;TEXT(DAY(_xlfn.MAXIFS(Consolidado!$B$5:$B$1000,Consolidado!$E$5:$E$1000,$B50,Consolidado!$C$5:$C$1000,"Consejo de Administración",Consolidado!$R$5:$R$1000,"X",Consolidado!$H$5:$H$1000,IF($D$9="Todos","&gt;0",$D$9))),"00")&amp;"/"&amp;TEXT(MONTH(_xlfn.MAXIFS(Consolidado!$B$5:$B$1000,Consolidado!$E$5:$E$1000,$B50,Consolidado!$C$5:$C$1000,"Consejo de Administración",Consolidado!$R$5:$R$1000,"X",Consolidado!$H$5:$H$1000,IF($D$9="Todos","&gt;0",$D$9))),"00")&amp;IF($D$9="Todos","/"&amp;RIGHT(YEAR(_xlfn.MAXIFS(Consolidado!$B$5:$B$1000,Consolidado!$E$5:$E$1000,$B50,Consolidado!$C$5:$C$1000,"Consejo de Administración",Consolidado!$R$5:$R$1000,"X",Consolidado!$H$5:$H$1000,IF($D$9="Todos","&gt;0",$D$9))),2),""),""),""),IF(SUMIFS(Consolidado!$AD$5:$AD$1000,Consolidado!$E$5:$E$1000,$B50,Consolidado!$C$5:$C$1000,"Otros",Consolidado!$R$5:$R$1000,"X",Consolidado!$H$5:$H$1000,IF($D$9="Todos","&gt;0",$D$9))&gt;0,"Otros "&amp;TEXT(DAY(_xlfn.MINIFS(Consolidado!$B$5:$B$1000,Consolidado!$E$5:$E$1000,$B50,Consolidado!$C$5:$C$1000,"Otros",Consolidado!$R$5:$R$1000,"X",Consolidado!$H$5:$H$1000,IF($D$9="Todos","&gt;0",$D$9))),"00")&amp;"/"&amp;TEXT(MONTH(_xlfn.MINIFS(Consolidado!$B$5:$B$1000,Consolidado!$E$5:$E$1000,$B50,Consolidado!$C$5:$C$1000,"Otros",Consolidado!$R$5:$R$1000,"X",Consolidado!$H$5:$H$1000,IF($D$9="Todos","&gt;0",$D$9))),"00")&amp;IF($D$9="Todos","/"&amp;RIGHT(YEAR(_xlfn.MINIFS(Consolidado!$B$5:$B$1000,Consolidado!$E$5:$E$1000,$B50,Consolidado!$C$5:$C$1000,"Otros",Consolidado!$R$5:$R$1000,"X",Consolidado!$H$5:$H$1000,IF($D$9="Todos","&gt;0",$D$9))),2),"")&amp;IF(_xlfn.MAXIFS(Consolidado!$B$5:$B$1000,Consolidado!$E$5:$E$1000,$B50,Consolidado!$C$5:$C$1000,"Otros",Consolidado!$R$5:$R$1000,"X",Consolidado!$H$5:$H$1000,IF($D$9="Todos","&gt;0",$D$9))&lt;&gt;_xlfn.MINIFS(Consolidado!$B$5:$B$1000,Consolidado!$E$5:$E$1000,$B50,Consolidado!$C$5:$C$1000,"Otros",Consolidado!$R$5:$R$1000,"X",Consolidado!$H$5:$H$1000,IF($D$9="Todos","&gt;0",$D$9))," y "&amp;TEXT(DAY(_xlfn.MAXIFS(Consolidado!$B$5:$B$1000,Consolidado!$E$5:$E$1000,$B50,Consolidado!$C$5:$C$1000,"Otros",Consolidado!$R$5:$R$1000,"X",Consolidado!$H$5:$H$1000,IF($D$9="Todos","&gt;0",$D$9))),"00")&amp;"/"&amp;TEXT(MONTH(_xlfn.MAXIFS(Consolidado!$B$5:$B$1000,Consolidado!$E$5:$E$1000,$B50,Consolidado!$C$5:$C$1000,"Otros",Consolidado!$R$5:$R$1000,"X",Consolidado!$H$5:$H$1000,IF($D$9="Todos","&gt;0",$D$9))),"00")&amp;IF($D$9="Todos","/"&amp;RIGHT(YEAR(_xlfn.MAXIFS(Consolidado!$B$5:$B$1000,Consolidado!$E$5:$E$1000,$B50,Consolidado!$C$5:$C$1000,"Otros",Consolidado!$R$5:$R$1000,"X",Consolidado!$H$5:$H$1000,IF($D$9="Todos","&gt;0",$D$9))),2),""),""),""))</f>
        <v/>
      </c>
      <c r="U50" s="37" t="str">
        <f aca="false">_xlfn.TEXTJOIN(" +"&amp;CHAR(10),TRUE(),IF(SUMIFS(Consolidado!$AD$5:$AD$1000,Consolidado!$E$5:$E$1000,$B50,Consolidado!$C$5:$C$1000,"Auditoría Interna",Consolidado!$S$5:$S$1000,"X",Consolidado!$H$5:$H$1000,IF($D$9="Todos","&gt;0",$D$9))&gt;0,"Interna "&amp;TEXT(DAY(_xlfn.MINIFS(Consolidado!$B$5:$B$1000,Consolidado!$E$5:$E$1000,$B50,Consolidado!$C$5:$C$1000,"Auditoría Interna",Consolidado!$S$5:$S$1000,"X",Consolidado!$H$5:$H$1000,IF($D$9="Todos","&gt;0",$D$9))),"00")&amp;"/"&amp;TEXT(MONTH(_xlfn.MINIFS(Consolidado!$B$5:$B$1000,Consolidado!$E$5:$E$1000,$B50,Consolidado!$C$5:$C$1000,"Auditoría Interna",Consolidado!$S$5:$S$1000,"X",Consolidado!$H$5:$H$1000,IF($D$9="Todos","&gt;0",$D$9))),"00")&amp;IF($D$9="Todos","/"&amp;RIGHT(YEAR(_xlfn.MINIFS(Consolidado!$B$5:$B$1000,Consolidado!$E$5:$E$1000,$B50,Consolidado!$C$5:$C$1000,"Auditoría Interna",Consolidado!$S$5:$S$1000,"X",Consolidado!$H$5:$H$1000,IF($D$9="Todos","&gt;0",$D$9))),2),"")&amp;IF(_xlfn.MAXIFS(Consolidado!$B$5:$B$1000,Consolidado!$E$5:$E$1000,$B50,Consolidado!$C$5:$C$1000,"Auditoría Interna",Consolidado!$S$5:$S$1000,"X",Consolidado!$H$5:$H$1000,IF($D$9="Todos","&gt;0",$D$9))&lt;&gt;_xlfn.MINIFS(Consolidado!$B$5:$B$1000,Consolidado!$E$5:$E$1000,$B50,Consolidado!$C$5:$C$1000,"Auditoría Interna",Consolidado!$S$5:$S$1000,"X",Consolidado!$H$5:$H$1000,IF($D$9="Todos","&gt;0",$D$9))," y "&amp;TEXT(DAY(_xlfn.MAXIFS(Consolidado!$B$5:$B$1000,Consolidado!$E$5:$E$1000,$B50,Consolidado!$C$5:$C$1000,"Auditoría Interna",Consolidado!$S$5:$S$1000,"X",Consolidado!$H$5:$H$1000,IF($D$9="Todos","&gt;0",$D$9))),"00")&amp;"/"&amp;TEXT(MONTH(_xlfn.MAXIFS(Consolidado!$B$5:$B$1000,Consolidado!$E$5:$E$1000,$B50,Consolidado!$C$5:$C$1000,"Auditoría Interna",Consolidado!$S$5:$S$1000,"X",Consolidado!$H$5:$H$1000,IF($D$9="Todos","&gt;0",$D$9))),"00")&amp;IF($D$9="Todos","/"&amp;RIGHT(YEAR(_xlfn.MAXIFS(Consolidado!$B$5:$B$1000,Consolidado!$E$5:$E$1000,$B50,Consolidado!$C$5:$C$1000,"Auditoría Interna",Consolidado!$S$5:$S$1000,"X",Consolidado!$H$5:$H$1000,IF($D$9="Todos","&gt;0",$D$9))),2),""),""),""),IF(SUMIFS(Consolidado!$AD$5:$AD$1000,Consolidado!$E$5:$E$1000,$B50,Consolidado!$C$5:$C$1000,"Auditoría Externa",Consolidado!$S$5:$S$1000,"X",Consolidado!$H$5:$H$1000,IF($D$9="Todos","&gt;0",$D$9))&gt;0,"Externa "&amp;TEXT(DAY(_xlfn.MINIFS(Consolidado!$B$5:$B$1000,Consolidado!$E$5:$E$1000,$B50,Consolidado!$C$5:$C$1000,"Auditoría Externa",Consolidado!$S$5:$S$1000,"X",Consolidado!$H$5:$H$1000,IF($D$9="Todos","&gt;0",$D$9))),"00")&amp;"/"&amp;TEXT(MONTH(_xlfn.MINIFS(Consolidado!$B$5:$B$1000,Consolidado!$E$5:$E$1000,$B50,Consolidado!$C$5:$C$1000,"Auditoría Externa",Consolidado!$S$5:$S$1000,"X",Consolidado!$H$5:$H$1000,IF($D$9="Todos","&gt;0",$D$9))),"00")&amp;IF($D$9="Todos","/"&amp;RIGHT(YEAR(_xlfn.MINIFS(Consolidado!$B$5:$B$1000,Consolidado!$E$5:$E$1000,$B50,Consolidado!$C$5:$C$1000,"Auditoría Externa",Consolidado!$S$5:$S$1000,"X",Consolidado!$H$5:$H$1000,IF($D$9="Todos","&gt;0",$D$9))),2),"")&amp;IF(_xlfn.MAXIFS(Consolidado!$B$5:$B$1000,Consolidado!$E$5:$E$1000,$B50,Consolidado!$C$5:$C$1000,"Auditoría Externa",Consolidado!$S$5:$S$1000,"X",Consolidado!$H$5:$H$1000,IF($D$9="Todos","&gt;0",$D$9))&lt;&gt;_xlfn.MINIFS(Consolidado!$B$5:$B$1000,Consolidado!$E$5:$E$1000,$B50,Consolidado!$C$5:$C$1000,"Auditoría Externa",Consolidado!$S$5:$S$1000,"X",Consolidado!$H$5:$H$1000,IF($D$9="Todos","&gt;0",$D$9))," y "&amp;TEXT(DAY(_xlfn.MAXIFS(Consolidado!$B$5:$B$1000,Consolidado!$E$5:$E$1000,$B50,Consolidado!$C$5:$C$1000,"Auditoría Externa",Consolidado!$S$5:$S$1000,"X",Consolidado!$H$5:$H$1000,IF($D$9="Todos","&gt;0",$D$9))),"00")&amp;"/"&amp;TEXT(MONTH(_xlfn.MAXIFS(Consolidado!$B$5:$B$1000,Consolidado!$E$5:$E$1000,$B50,Consolidado!$C$5:$C$1000,"Auditoría Externa",Consolidado!$S$5:$S$1000,"X",Consolidado!$H$5:$H$1000,IF($D$9="Todos","&gt;0",$D$9))),"00")&amp;IF($D$9="Todos","/"&amp;RIGHT(YEAR(_xlfn.MAXIFS(Consolidado!$B$5:$B$1000,Consolidado!$E$5:$E$1000,$B50,Consolidado!$C$5:$C$1000,"Auditoría Externa",Consolidado!$S$5:$S$1000,"X",Consolidado!$H$5:$H$1000,IF($D$9="Todos","&gt;0",$D$9))),2),""),""),""),IF(SUMIFS(Consolidado!$AD$5:$AD$1000,Consolidado!$E$5:$E$1000,$B50,Consolidado!$C$5:$C$1000,"SSF",Consolidado!$S$5:$S$1000,"X",Consolidado!$H$5:$H$1000,IF($D$9="Todos","&gt;0",$D$9))&gt;0,"SSF "&amp;TEXT(DAY(_xlfn.MINIFS(Consolidado!$B$5:$B$1000,Consolidado!$E$5:$E$1000,$B50,Consolidado!$C$5:$C$1000,"SSF",Consolidado!$S$5:$S$1000,"X",Consolidado!$H$5:$H$1000,IF($D$9="Todos","&gt;0",$D$9))),"00")&amp;"/"&amp;TEXT(MONTH(_xlfn.MINIFS(Consolidado!$B$5:$B$1000,Consolidado!$E$5:$E$1000,$B50,Consolidado!$C$5:$C$1000,"SSF",Consolidado!$S$5:$S$1000,"X",Consolidado!$H$5:$H$1000,IF($D$9="Todos","&gt;0",$D$9))),"00")&amp;IF($D$9="Todos","/"&amp;RIGHT(YEAR(_xlfn.MINIFS(Consolidado!$B$5:$B$1000,Consolidado!$E$5:$E$1000,$B50,Consolidado!$C$5:$C$1000,"SSF",Consolidado!$S$5:$S$1000,"X",Consolidado!$H$5:$H$1000,IF($D$9="Todos","&gt;0",$D$9))),2),"")&amp;IF(_xlfn.MAXIFS(Consolidado!$B$5:$B$1000,Consolidado!$E$5:$E$1000,$B50,Consolidado!$C$5:$C$1000,"SSF",Consolidado!$S$5:$S$1000,"X",Consolidado!$H$5:$H$1000,IF($D$9="Todos","&gt;0",$D$9))&lt;&gt;_xlfn.MINIFS(Consolidado!$B$5:$B$1000,Consolidado!$E$5:$E$1000,$B50,Consolidado!$C$5:$C$1000,"SSF",Consolidado!$S$5:$S$1000,"X",Consolidado!$H$5:$H$1000,IF($D$9="Todos","&gt;0",$D$9))," y "&amp;TEXT(DAY(_xlfn.MAXIFS(Consolidado!$B$5:$B$1000,Consolidado!$E$5:$E$1000,$B50,Consolidado!$C$5:$C$1000,"SSF",Consolidado!$S$5:$S$1000,"X",Consolidado!$H$5:$H$1000,IF($D$9="Todos","&gt;0",$D$9))),"00")&amp;"/"&amp;TEXT(MONTH(_xlfn.MAXIFS(Consolidado!$B$5:$B$1000,Consolidado!$E$5:$E$1000,$B50,Consolidado!$C$5:$C$1000,"SSF",Consolidado!$S$5:$S$1000,"X",Consolidado!$H$5:$H$1000,IF($D$9="Todos","&gt;0",$D$9))),"00")&amp;IF($D$9="Todos","/"&amp;RIGHT(YEAR(_xlfn.MAXIFS(Consolidado!$B$5:$B$1000,Consolidado!$E$5:$E$1000,$B50,Consolidado!$C$5:$C$1000,"SSF",Consolidado!$S$5:$S$1000,"X",Consolidado!$H$5:$H$1000,IF($D$9="Todos","&gt;0",$D$9))),2),""),""),""),IF(SUMIFS(Consolidado!$AD$5:$AD$1000,Consolidado!$E$5:$E$1000,$B50,Consolidado!$C$5:$C$1000,"Comité de Supervisión",Consolidado!$S$5:$S$1000,"X",Consolidado!$H$5:$H$1000,IF($D$9="Todos","&gt;0",$D$9))&gt;0,"Comité Sup. "&amp;TEXT(DAY(_xlfn.MINIFS(Consolidado!$B$5:$B$1000,Consolidado!$E$5:$E$1000,$B50,Consolidado!$C$5:$C$1000,"Comité de Supervisión",Consolidado!$S$5:$S$1000,"X",Consolidado!$H$5:$H$1000,IF($D$9="Todos","&gt;0",$D$9))),"00")&amp;"/"&amp;TEXT(MONTH(_xlfn.MINIFS(Consolidado!$B$5:$B$1000,Consolidado!$E$5:$E$1000,$B50,Consolidado!$C$5:$C$1000,"Comité de Supervisión",Consolidado!$S$5:$S$1000,"X",Consolidado!$H$5:$H$1000,IF($D$9="Todos","&gt;0",$D$9))),"00")&amp;IF($D$9="Todos","/"&amp;RIGHT(YEAR(_xlfn.MINIFS(Consolidado!$B$5:$B$1000,Consolidado!$E$5:$E$1000,$B50,Consolidado!$C$5:$C$1000,"Comité de Supervisión",Consolidado!$S$5:$S$1000,"X",Consolidado!$H$5:$H$1000,IF($D$9="Todos","&gt;0",$D$9))),2),"")&amp;IF(_xlfn.MAXIFS(Consolidado!$B$5:$B$1000,Consolidado!$E$5:$E$1000,$B50,Consolidado!$C$5:$C$1000,"Comité de Supervisión",Consolidado!$S$5:$S$1000,"X",Consolidado!$H$5:$H$1000,IF($D$9="Todos","&gt;0",$D$9))&lt;&gt;_xlfn.MINIFS(Consolidado!$B$5:$B$1000,Consolidado!$E$5:$E$1000,$B50,Consolidado!$C$5:$C$1000,"Comité de Supervisión",Consolidado!$S$5:$S$1000,"X",Consolidado!$H$5:$H$1000,IF($D$9="Todos","&gt;0",$D$9))," y "&amp;TEXT(DAY(_xlfn.MAXIFS(Consolidado!$B$5:$B$1000,Consolidado!$E$5:$E$1000,$B50,Consolidado!$C$5:$C$1000,"Comité de Supervisión",Consolidado!$S$5:$S$1000,"X",Consolidado!$H$5:$H$1000,IF($D$9="Todos","&gt;0",$D$9))),"00")&amp;"/"&amp;TEXT(MONTH(_xlfn.MAXIFS(Consolidado!$B$5:$B$1000,Consolidado!$E$5:$E$1000,$B50,Consolidado!$C$5:$C$1000,"Comité de Supervisión",Consolidado!$S$5:$S$1000,"X",Consolidado!$H$5:$H$1000,IF($D$9="Todos","&gt;0",$D$9))),"00")&amp;IF($D$9="Todos","/"&amp;RIGHT(YEAR(_xlfn.MAXIFS(Consolidado!$B$5:$B$1000,Consolidado!$E$5:$E$1000,$B50,Consolidado!$C$5:$C$1000,"Comité de Supervisión",Consolidado!$S$5:$S$1000,"X",Consolidado!$H$5:$H$1000,IF($D$9="Todos","&gt;0",$D$9))),2),""),""),""),IF(SUMIFS(Consolidado!$AD$5:$AD$1000,Consolidado!$E$5:$E$1000,$B50,Consolidado!$C$5:$C$1000,"Consejo de Administración",Consolidado!$S$5:$S$1000,"X",Consolidado!$H$5:$H$1000,IF($D$9="Todos","&gt;0",$D$9))&gt;0,"Consejo "&amp;TEXT(DAY(_xlfn.MINIFS(Consolidado!$B$5:$B$1000,Consolidado!$E$5:$E$1000,$B50,Consolidado!$C$5:$C$1000,"Consejo de Administración",Consolidado!$S$5:$S$1000,"X",Consolidado!$H$5:$H$1000,IF($D$9="Todos","&gt;0",$D$9))),"00")&amp;"/"&amp;TEXT(MONTH(_xlfn.MINIFS(Consolidado!$B$5:$B$1000,Consolidado!$E$5:$E$1000,$B50,Consolidado!$C$5:$C$1000,"Consejo de Administración",Consolidado!$S$5:$S$1000,"X",Consolidado!$H$5:$H$1000,IF($D$9="Todos","&gt;0",$D$9))),"00")&amp;IF($D$9="Todos","/"&amp;RIGHT(YEAR(_xlfn.MINIFS(Consolidado!$B$5:$B$1000,Consolidado!$E$5:$E$1000,$B50,Consolidado!$C$5:$C$1000,"Consejo de Administración",Consolidado!$S$5:$S$1000,"X",Consolidado!$H$5:$H$1000,IF($D$9="Todos","&gt;0",$D$9))),2),"")&amp;IF(_xlfn.MAXIFS(Consolidado!$B$5:$B$1000,Consolidado!$E$5:$E$1000,$B50,Consolidado!$C$5:$C$1000,"Consejo de Administración",Consolidado!$S$5:$S$1000,"X",Consolidado!$H$5:$H$1000,IF($D$9="Todos","&gt;0",$D$9))&lt;&gt;_xlfn.MINIFS(Consolidado!$B$5:$B$1000,Consolidado!$E$5:$E$1000,$B50,Consolidado!$C$5:$C$1000,"Consejo de Administración",Consolidado!$S$5:$S$1000,"X",Consolidado!$H$5:$H$1000,IF($D$9="Todos","&gt;0",$D$9))," y "&amp;TEXT(DAY(_xlfn.MAXIFS(Consolidado!$B$5:$B$1000,Consolidado!$E$5:$E$1000,$B50,Consolidado!$C$5:$C$1000,"Consejo de Administración",Consolidado!$S$5:$S$1000,"X",Consolidado!$H$5:$H$1000,IF($D$9="Todos","&gt;0",$D$9))),"00")&amp;"/"&amp;TEXT(MONTH(_xlfn.MAXIFS(Consolidado!$B$5:$B$1000,Consolidado!$E$5:$E$1000,$B50,Consolidado!$C$5:$C$1000,"Consejo de Administración",Consolidado!$S$5:$S$1000,"X",Consolidado!$H$5:$H$1000,IF($D$9="Todos","&gt;0",$D$9))),"00")&amp;IF($D$9="Todos","/"&amp;RIGHT(YEAR(_xlfn.MAXIFS(Consolidado!$B$5:$B$1000,Consolidado!$E$5:$E$1000,$B50,Consolidado!$C$5:$C$1000,"Consejo de Administración",Consolidado!$S$5:$S$1000,"X",Consolidado!$H$5:$H$1000,IF($D$9="Todos","&gt;0",$D$9))),2),""),""),""),IF(SUMIFS(Consolidado!$AD$5:$AD$1000,Consolidado!$E$5:$E$1000,$B50,Consolidado!$C$5:$C$1000,"Otros",Consolidado!$S$5:$S$1000,"X",Consolidado!$H$5:$H$1000,IF($D$9="Todos","&gt;0",$D$9))&gt;0,"Otros "&amp;TEXT(DAY(_xlfn.MINIFS(Consolidado!$B$5:$B$1000,Consolidado!$E$5:$E$1000,$B50,Consolidado!$C$5:$C$1000,"Otros",Consolidado!$S$5:$S$1000,"X",Consolidado!$H$5:$H$1000,IF($D$9="Todos","&gt;0",$D$9))),"00")&amp;"/"&amp;TEXT(MONTH(_xlfn.MINIFS(Consolidado!$B$5:$B$1000,Consolidado!$E$5:$E$1000,$B50,Consolidado!$C$5:$C$1000,"Otros",Consolidado!$S$5:$S$1000,"X",Consolidado!$H$5:$H$1000,IF($D$9="Todos","&gt;0",$D$9))),"00")&amp;IF($D$9="Todos","/"&amp;RIGHT(YEAR(_xlfn.MINIFS(Consolidado!$B$5:$B$1000,Consolidado!$E$5:$E$1000,$B50,Consolidado!$C$5:$C$1000,"Otros",Consolidado!$S$5:$S$1000,"X",Consolidado!$H$5:$H$1000,IF($D$9="Todos","&gt;0",$D$9))),2),"")&amp;IF(_xlfn.MAXIFS(Consolidado!$B$5:$B$1000,Consolidado!$E$5:$E$1000,$B50,Consolidado!$C$5:$C$1000,"Otros",Consolidado!$S$5:$S$1000,"X",Consolidado!$H$5:$H$1000,IF($D$9="Todos","&gt;0",$D$9))&lt;&gt;_xlfn.MINIFS(Consolidado!$B$5:$B$1000,Consolidado!$E$5:$E$1000,$B50,Consolidado!$C$5:$C$1000,"Otros",Consolidado!$S$5:$S$1000,"X",Consolidado!$H$5:$H$1000,IF($D$9="Todos","&gt;0",$D$9))," y "&amp;TEXT(DAY(_xlfn.MAXIFS(Consolidado!$B$5:$B$1000,Consolidado!$E$5:$E$1000,$B50,Consolidado!$C$5:$C$1000,"Otros",Consolidado!$S$5:$S$1000,"X",Consolidado!$H$5:$H$1000,IF($D$9="Todos","&gt;0",$D$9))),"00")&amp;"/"&amp;TEXT(MONTH(_xlfn.MAXIFS(Consolidado!$B$5:$B$1000,Consolidado!$E$5:$E$1000,$B50,Consolidado!$C$5:$C$1000,"Otros",Consolidado!$S$5:$S$1000,"X",Consolidado!$H$5:$H$1000,IF($D$9="Todos","&gt;0",$D$9))),"00")&amp;IF($D$9="Todos","/"&amp;RIGHT(YEAR(_xlfn.MAXIFS(Consolidado!$B$5:$B$1000,Consolidado!$E$5:$E$1000,$B50,Consolidado!$C$5:$C$1000,"Otros",Consolidado!$S$5:$S$1000,"X",Consolidado!$H$5:$H$1000,IF($D$9="Todos","&gt;0",$D$9))),2),""),""),""))</f>
        <v/>
      </c>
      <c r="V50" s="37" t="str">
        <f aca="false">_xlfn.TEXTJOIN(" +"&amp;CHAR(10),TRUE(),IF(SUMIFS(Consolidado!$AD$5:$AD$1000,Consolidado!$E$5:$E$1000,$B50,Consolidado!$C$5:$C$1000,"Auditoría Interna",Consolidado!$T$5:$T$1000,"X",Consolidado!$H$5:$H$1000,IF($D$9="Todos","&gt;0",$D$9))&gt;0,"Interna "&amp;TEXT(DAY(_xlfn.MINIFS(Consolidado!$B$5:$B$1000,Consolidado!$E$5:$E$1000,$B50,Consolidado!$C$5:$C$1000,"Auditoría Interna",Consolidado!$T$5:$T$1000,"X",Consolidado!$H$5:$H$1000,IF($D$9="Todos","&gt;0",$D$9))),"00")&amp;"/"&amp;TEXT(MONTH(_xlfn.MINIFS(Consolidado!$B$5:$B$1000,Consolidado!$E$5:$E$1000,$B50,Consolidado!$C$5:$C$1000,"Auditoría Interna",Consolidado!$T$5:$T$1000,"X",Consolidado!$H$5:$H$1000,IF($D$9="Todos","&gt;0",$D$9))),"00")&amp;IF($D$9="Todos","/"&amp;RIGHT(YEAR(_xlfn.MINIFS(Consolidado!$B$5:$B$1000,Consolidado!$E$5:$E$1000,$B50,Consolidado!$C$5:$C$1000,"Auditoría Interna",Consolidado!$T$5:$T$1000,"X",Consolidado!$H$5:$H$1000,IF($D$9="Todos","&gt;0",$D$9))),2),"")&amp;IF(_xlfn.MAXIFS(Consolidado!$B$5:$B$1000,Consolidado!$E$5:$E$1000,$B50,Consolidado!$C$5:$C$1000,"Auditoría Interna",Consolidado!$T$5:$T$1000,"X",Consolidado!$H$5:$H$1000,IF($D$9="Todos","&gt;0",$D$9))&lt;&gt;_xlfn.MINIFS(Consolidado!$B$5:$B$1000,Consolidado!$E$5:$E$1000,$B50,Consolidado!$C$5:$C$1000,"Auditoría Interna",Consolidado!$T$5:$T$1000,"X",Consolidado!$H$5:$H$1000,IF($D$9="Todos","&gt;0",$D$9))," y "&amp;TEXT(DAY(_xlfn.MAXIFS(Consolidado!$B$5:$B$1000,Consolidado!$E$5:$E$1000,$B50,Consolidado!$C$5:$C$1000,"Auditoría Interna",Consolidado!$T$5:$T$1000,"X",Consolidado!$H$5:$H$1000,IF($D$9="Todos","&gt;0",$D$9))),"00")&amp;"/"&amp;TEXT(MONTH(_xlfn.MAXIFS(Consolidado!$B$5:$B$1000,Consolidado!$E$5:$E$1000,$B50,Consolidado!$C$5:$C$1000,"Auditoría Interna",Consolidado!$T$5:$T$1000,"X",Consolidado!$H$5:$H$1000,IF($D$9="Todos","&gt;0",$D$9))),"00")&amp;IF($D$9="Todos","/"&amp;RIGHT(YEAR(_xlfn.MAXIFS(Consolidado!$B$5:$B$1000,Consolidado!$E$5:$E$1000,$B50,Consolidado!$C$5:$C$1000,"Auditoría Interna",Consolidado!$T$5:$T$1000,"X",Consolidado!$H$5:$H$1000,IF($D$9="Todos","&gt;0",$D$9))),2),""),""),""),IF(SUMIFS(Consolidado!$AD$5:$AD$1000,Consolidado!$E$5:$E$1000,$B50,Consolidado!$C$5:$C$1000,"Auditoría Externa",Consolidado!$T$5:$T$1000,"X",Consolidado!$H$5:$H$1000,IF($D$9="Todos","&gt;0",$D$9))&gt;0,"Externa "&amp;TEXT(DAY(_xlfn.MINIFS(Consolidado!$B$5:$B$1000,Consolidado!$E$5:$E$1000,$B50,Consolidado!$C$5:$C$1000,"Auditoría Externa",Consolidado!$T$5:$T$1000,"X",Consolidado!$H$5:$H$1000,IF($D$9="Todos","&gt;0",$D$9))),"00")&amp;"/"&amp;TEXT(MONTH(_xlfn.MINIFS(Consolidado!$B$5:$B$1000,Consolidado!$E$5:$E$1000,$B50,Consolidado!$C$5:$C$1000,"Auditoría Externa",Consolidado!$T$5:$T$1000,"X",Consolidado!$H$5:$H$1000,IF($D$9="Todos","&gt;0",$D$9))),"00")&amp;IF($D$9="Todos","/"&amp;RIGHT(YEAR(_xlfn.MINIFS(Consolidado!$B$5:$B$1000,Consolidado!$E$5:$E$1000,$B50,Consolidado!$C$5:$C$1000,"Auditoría Externa",Consolidado!$T$5:$T$1000,"X",Consolidado!$H$5:$H$1000,IF($D$9="Todos","&gt;0",$D$9))),2),"")&amp;IF(_xlfn.MAXIFS(Consolidado!$B$5:$B$1000,Consolidado!$E$5:$E$1000,$B50,Consolidado!$C$5:$C$1000,"Auditoría Externa",Consolidado!$T$5:$T$1000,"X",Consolidado!$H$5:$H$1000,IF($D$9="Todos","&gt;0",$D$9))&lt;&gt;_xlfn.MINIFS(Consolidado!$B$5:$B$1000,Consolidado!$E$5:$E$1000,$B50,Consolidado!$C$5:$C$1000,"Auditoría Externa",Consolidado!$T$5:$T$1000,"X",Consolidado!$H$5:$H$1000,IF($D$9="Todos","&gt;0",$D$9))," y "&amp;TEXT(DAY(_xlfn.MAXIFS(Consolidado!$B$5:$B$1000,Consolidado!$E$5:$E$1000,$B50,Consolidado!$C$5:$C$1000,"Auditoría Externa",Consolidado!$T$5:$T$1000,"X",Consolidado!$H$5:$H$1000,IF($D$9="Todos","&gt;0",$D$9))),"00")&amp;"/"&amp;TEXT(MONTH(_xlfn.MAXIFS(Consolidado!$B$5:$B$1000,Consolidado!$E$5:$E$1000,$B50,Consolidado!$C$5:$C$1000,"Auditoría Externa",Consolidado!$T$5:$T$1000,"X",Consolidado!$H$5:$H$1000,IF($D$9="Todos","&gt;0",$D$9))),"00")&amp;IF($D$9="Todos","/"&amp;RIGHT(YEAR(_xlfn.MAXIFS(Consolidado!$B$5:$B$1000,Consolidado!$E$5:$E$1000,$B50,Consolidado!$C$5:$C$1000,"Auditoría Externa",Consolidado!$T$5:$T$1000,"X",Consolidado!$H$5:$H$1000,IF($D$9="Todos","&gt;0",$D$9))),2),""),""),""),IF(SUMIFS(Consolidado!$AD$5:$AD$1000,Consolidado!$E$5:$E$1000,$B50,Consolidado!$C$5:$C$1000,"SSF",Consolidado!$T$5:$T$1000,"X",Consolidado!$H$5:$H$1000,IF($D$9="Todos","&gt;0",$D$9))&gt;0,"SSF "&amp;TEXT(DAY(_xlfn.MINIFS(Consolidado!$B$5:$B$1000,Consolidado!$E$5:$E$1000,$B50,Consolidado!$C$5:$C$1000,"SSF",Consolidado!$T$5:$T$1000,"X",Consolidado!$H$5:$H$1000,IF($D$9="Todos","&gt;0",$D$9))),"00")&amp;"/"&amp;TEXT(MONTH(_xlfn.MINIFS(Consolidado!$B$5:$B$1000,Consolidado!$E$5:$E$1000,$B50,Consolidado!$C$5:$C$1000,"SSF",Consolidado!$T$5:$T$1000,"X",Consolidado!$H$5:$H$1000,IF($D$9="Todos","&gt;0",$D$9))),"00")&amp;IF($D$9="Todos","/"&amp;RIGHT(YEAR(_xlfn.MINIFS(Consolidado!$B$5:$B$1000,Consolidado!$E$5:$E$1000,$B50,Consolidado!$C$5:$C$1000,"SSF",Consolidado!$T$5:$T$1000,"X",Consolidado!$H$5:$H$1000,IF($D$9="Todos","&gt;0",$D$9))),2),"")&amp;IF(_xlfn.MAXIFS(Consolidado!$B$5:$B$1000,Consolidado!$E$5:$E$1000,$B50,Consolidado!$C$5:$C$1000,"SSF",Consolidado!$T$5:$T$1000,"X",Consolidado!$H$5:$H$1000,IF($D$9="Todos","&gt;0",$D$9))&lt;&gt;_xlfn.MINIFS(Consolidado!$B$5:$B$1000,Consolidado!$E$5:$E$1000,$B50,Consolidado!$C$5:$C$1000,"SSF",Consolidado!$T$5:$T$1000,"X",Consolidado!$H$5:$H$1000,IF($D$9="Todos","&gt;0",$D$9))," y "&amp;TEXT(DAY(_xlfn.MAXIFS(Consolidado!$B$5:$B$1000,Consolidado!$E$5:$E$1000,$B50,Consolidado!$C$5:$C$1000,"SSF",Consolidado!$T$5:$T$1000,"X",Consolidado!$H$5:$H$1000,IF($D$9="Todos","&gt;0",$D$9))),"00")&amp;"/"&amp;TEXT(MONTH(_xlfn.MAXIFS(Consolidado!$B$5:$B$1000,Consolidado!$E$5:$E$1000,$B50,Consolidado!$C$5:$C$1000,"SSF",Consolidado!$T$5:$T$1000,"X",Consolidado!$H$5:$H$1000,IF($D$9="Todos","&gt;0",$D$9))),"00")&amp;IF($D$9="Todos","/"&amp;RIGHT(YEAR(_xlfn.MAXIFS(Consolidado!$B$5:$B$1000,Consolidado!$E$5:$E$1000,$B50,Consolidado!$C$5:$C$1000,"SSF",Consolidado!$T$5:$T$1000,"X",Consolidado!$H$5:$H$1000,IF($D$9="Todos","&gt;0",$D$9))),2),""),""),""),IF(SUMIFS(Consolidado!$AD$5:$AD$1000,Consolidado!$E$5:$E$1000,$B50,Consolidado!$C$5:$C$1000,"Comité de Supervisión",Consolidado!$T$5:$T$1000,"X",Consolidado!$H$5:$H$1000,IF($D$9="Todos","&gt;0",$D$9))&gt;0,"Comité Sup. "&amp;TEXT(DAY(_xlfn.MINIFS(Consolidado!$B$5:$B$1000,Consolidado!$E$5:$E$1000,$B50,Consolidado!$C$5:$C$1000,"Comité de Supervisión",Consolidado!$T$5:$T$1000,"X",Consolidado!$H$5:$H$1000,IF($D$9="Todos","&gt;0",$D$9))),"00")&amp;"/"&amp;TEXT(MONTH(_xlfn.MINIFS(Consolidado!$B$5:$B$1000,Consolidado!$E$5:$E$1000,$B50,Consolidado!$C$5:$C$1000,"Comité de Supervisión",Consolidado!$T$5:$T$1000,"X",Consolidado!$H$5:$H$1000,IF($D$9="Todos","&gt;0",$D$9))),"00")&amp;IF($D$9="Todos","/"&amp;RIGHT(YEAR(_xlfn.MINIFS(Consolidado!$B$5:$B$1000,Consolidado!$E$5:$E$1000,$B50,Consolidado!$C$5:$C$1000,"Comité de Supervisión",Consolidado!$T$5:$T$1000,"X",Consolidado!$H$5:$H$1000,IF($D$9="Todos","&gt;0",$D$9))),2),"")&amp;IF(_xlfn.MAXIFS(Consolidado!$B$5:$B$1000,Consolidado!$E$5:$E$1000,$B50,Consolidado!$C$5:$C$1000,"Comité de Supervisión",Consolidado!$T$5:$T$1000,"X",Consolidado!$H$5:$H$1000,IF($D$9="Todos","&gt;0",$D$9))&lt;&gt;_xlfn.MINIFS(Consolidado!$B$5:$B$1000,Consolidado!$E$5:$E$1000,$B50,Consolidado!$C$5:$C$1000,"Comité de Supervisión",Consolidado!$T$5:$T$1000,"X",Consolidado!$H$5:$H$1000,IF($D$9="Todos","&gt;0",$D$9))," y "&amp;TEXT(DAY(_xlfn.MAXIFS(Consolidado!$B$5:$B$1000,Consolidado!$E$5:$E$1000,$B50,Consolidado!$C$5:$C$1000,"Comité de Supervisión",Consolidado!$T$5:$T$1000,"X",Consolidado!$H$5:$H$1000,IF($D$9="Todos","&gt;0",$D$9))),"00")&amp;"/"&amp;TEXT(MONTH(_xlfn.MAXIFS(Consolidado!$B$5:$B$1000,Consolidado!$E$5:$E$1000,$B50,Consolidado!$C$5:$C$1000,"Comité de Supervisión",Consolidado!$T$5:$T$1000,"X",Consolidado!$H$5:$H$1000,IF($D$9="Todos","&gt;0",$D$9))),"00")&amp;IF($D$9="Todos","/"&amp;RIGHT(YEAR(_xlfn.MAXIFS(Consolidado!$B$5:$B$1000,Consolidado!$E$5:$E$1000,$B50,Consolidado!$C$5:$C$1000,"Comité de Supervisión",Consolidado!$T$5:$T$1000,"X",Consolidado!$H$5:$H$1000,IF($D$9="Todos","&gt;0",$D$9))),2),""),""),""),IF(SUMIFS(Consolidado!$AD$5:$AD$1000,Consolidado!$E$5:$E$1000,$B50,Consolidado!$C$5:$C$1000,"Consejo de Administración",Consolidado!$T$5:$T$1000,"X",Consolidado!$H$5:$H$1000,IF($D$9="Todos","&gt;0",$D$9))&gt;0,"Consejo "&amp;TEXT(DAY(_xlfn.MINIFS(Consolidado!$B$5:$B$1000,Consolidado!$E$5:$E$1000,$B50,Consolidado!$C$5:$C$1000,"Consejo de Administración",Consolidado!$T$5:$T$1000,"X",Consolidado!$H$5:$H$1000,IF($D$9="Todos","&gt;0",$D$9))),"00")&amp;"/"&amp;TEXT(MONTH(_xlfn.MINIFS(Consolidado!$B$5:$B$1000,Consolidado!$E$5:$E$1000,$B50,Consolidado!$C$5:$C$1000,"Consejo de Administración",Consolidado!$T$5:$T$1000,"X",Consolidado!$H$5:$H$1000,IF($D$9="Todos","&gt;0",$D$9))),"00")&amp;IF($D$9="Todos","/"&amp;RIGHT(YEAR(_xlfn.MINIFS(Consolidado!$B$5:$B$1000,Consolidado!$E$5:$E$1000,$B50,Consolidado!$C$5:$C$1000,"Consejo de Administración",Consolidado!$T$5:$T$1000,"X",Consolidado!$H$5:$H$1000,IF($D$9="Todos","&gt;0",$D$9))),2),"")&amp;IF(_xlfn.MAXIFS(Consolidado!$B$5:$B$1000,Consolidado!$E$5:$E$1000,$B50,Consolidado!$C$5:$C$1000,"Consejo de Administración",Consolidado!$T$5:$T$1000,"X",Consolidado!$H$5:$H$1000,IF($D$9="Todos","&gt;0",$D$9))&lt;&gt;_xlfn.MINIFS(Consolidado!$B$5:$B$1000,Consolidado!$E$5:$E$1000,$B50,Consolidado!$C$5:$C$1000,"Consejo de Administración",Consolidado!$T$5:$T$1000,"X",Consolidado!$H$5:$H$1000,IF($D$9="Todos","&gt;0",$D$9))," y "&amp;TEXT(DAY(_xlfn.MAXIFS(Consolidado!$B$5:$B$1000,Consolidado!$E$5:$E$1000,$B50,Consolidado!$C$5:$C$1000,"Consejo de Administración",Consolidado!$T$5:$T$1000,"X",Consolidado!$H$5:$H$1000,IF($D$9="Todos","&gt;0",$D$9))),"00")&amp;"/"&amp;TEXT(MONTH(_xlfn.MAXIFS(Consolidado!$B$5:$B$1000,Consolidado!$E$5:$E$1000,$B50,Consolidado!$C$5:$C$1000,"Consejo de Administración",Consolidado!$T$5:$T$1000,"X",Consolidado!$H$5:$H$1000,IF($D$9="Todos","&gt;0",$D$9))),"00")&amp;IF($D$9="Todos","/"&amp;RIGHT(YEAR(_xlfn.MAXIFS(Consolidado!$B$5:$B$1000,Consolidado!$E$5:$E$1000,$B50,Consolidado!$C$5:$C$1000,"Consejo de Administración",Consolidado!$T$5:$T$1000,"X",Consolidado!$H$5:$H$1000,IF($D$9="Todos","&gt;0",$D$9))),2),""),""),""),IF(SUMIFS(Consolidado!$AD$5:$AD$1000,Consolidado!$E$5:$E$1000,$B50,Consolidado!$C$5:$C$1000,"Otros",Consolidado!$T$5:$T$1000,"X",Consolidado!$H$5:$H$1000,IF($D$9="Todos","&gt;0",$D$9))&gt;0,"Otros "&amp;TEXT(DAY(_xlfn.MINIFS(Consolidado!$B$5:$B$1000,Consolidado!$E$5:$E$1000,$B50,Consolidado!$C$5:$C$1000,"Otros",Consolidado!$T$5:$T$1000,"X",Consolidado!$H$5:$H$1000,IF($D$9="Todos","&gt;0",$D$9))),"00")&amp;"/"&amp;TEXT(MONTH(_xlfn.MINIFS(Consolidado!$B$5:$B$1000,Consolidado!$E$5:$E$1000,$B50,Consolidado!$C$5:$C$1000,"Otros",Consolidado!$T$5:$T$1000,"X",Consolidado!$H$5:$H$1000,IF($D$9="Todos","&gt;0",$D$9))),"00")&amp;IF($D$9="Todos","/"&amp;RIGHT(YEAR(_xlfn.MINIFS(Consolidado!$B$5:$B$1000,Consolidado!$E$5:$E$1000,$B50,Consolidado!$C$5:$C$1000,"Otros",Consolidado!$T$5:$T$1000,"X",Consolidado!$H$5:$H$1000,IF($D$9="Todos","&gt;0",$D$9))),2),"")&amp;IF(_xlfn.MAXIFS(Consolidado!$B$5:$B$1000,Consolidado!$E$5:$E$1000,$B50,Consolidado!$C$5:$C$1000,"Otros",Consolidado!$T$5:$T$1000,"X",Consolidado!$H$5:$H$1000,IF($D$9="Todos","&gt;0",$D$9))&lt;&gt;_xlfn.MINIFS(Consolidado!$B$5:$B$1000,Consolidado!$E$5:$E$1000,$B50,Consolidado!$C$5:$C$1000,"Otros",Consolidado!$T$5:$T$1000,"X",Consolidado!$H$5:$H$1000,IF($D$9="Todos","&gt;0",$D$9))," y "&amp;TEXT(DAY(_xlfn.MAXIFS(Consolidado!$B$5:$B$1000,Consolidado!$E$5:$E$1000,$B50,Consolidado!$C$5:$C$1000,"Otros",Consolidado!$T$5:$T$1000,"X",Consolidado!$H$5:$H$1000,IF($D$9="Todos","&gt;0",$D$9))),"00")&amp;"/"&amp;TEXT(MONTH(_xlfn.MAXIFS(Consolidado!$B$5:$B$1000,Consolidado!$E$5:$E$1000,$B50,Consolidado!$C$5:$C$1000,"Otros",Consolidado!$T$5:$T$1000,"X",Consolidado!$H$5:$H$1000,IF($D$9="Todos","&gt;0",$D$9))),"00")&amp;IF($D$9="Todos","/"&amp;RIGHT(YEAR(_xlfn.MAXIFS(Consolidado!$B$5:$B$1000,Consolidado!$E$5:$E$1000,$B50,Consolidado!$C$5:$C$1000,"Otros",Consolidado!$T$5:$T$1000,"X",Consolidado!$H$5:$H$1000,IF($D$9="Todos","&gt;0",$D$9))),2),""),""),""))</f>
        <v/>
      </c>
      <c r="AD50" s="38" t="str">
        <f aca="false">Catálogos!C30</f>
        <v>Declaraciones juradas</v>
      </c>
      <c r="AE50" s="38" t="str">
        <f aca="false">Catálogos!D30</f>
        <v>Ley Bancos Coop. Art. 15</v>
      </c>
      <c r="AF50" s="38" t="n">
        <f aca="false">IF(AD50="",0,IF($D$9="Todos",SUMIFS(Consolidado!$AD$5:$AD$1000,Consolidado!$E$5:$E$1000,AD50,Consolidado!$C$5:$C$1000,"Auditoría Interna"),SUMIFS(Consolidado!$AD$5:$AD$1000,Consolidado!$E$5:$E$1000,AD50,Consolidado!$C$5:$C$1000,"Auditoría Interna",Consolidado!$H$5:$H$1000,$D$9)))</f>
        <v>0</v>
      </c>
      <c r="AG50" s="38" t="n">
        <f aca="false">IF(AD50="",0,IF($D$9="Todos",SUMIFS(Consolidado!$AD$5:$AD$1000,Consolidado!$E$5:$E$1000,AD50,Consolidado!$C$5:$C$1000,"Auditoría Externa"),SUMIFS(Consolidado!$AD$5:$AD$1000,Consolidado!$E$5:$E$1000,AD50,Consolidado!$C$5:$C$1000,"Auditoría Externa",Consolidado!$H$5:$H$1000,$D$9)))</f>
        <v>0</v>
      </c>
      <c r="AH50" s="38" t="n">
        <f aca="false">IF(AD50="",0,IF($D$9="Todos",SUMIFS(Consolidado!$AD$5:$AD$1000,Consolidado!$E$5:$E$1000,AD50,Consolidado!$C$5:$C$1000,"SSF"),SUMIFS(Consolidado!$AD$5:$AD$1000,Consolidado!$E$5:$E$1000,AD50,Consolidado!$C$5:$C$1000,"SSF",Consolidado!$H$5:$H$1000,$D$9)))</f>
        <v>0</v>
      </c>
      <c r="AI50" s="38" t="n">
        <f aca="false">IF(AD50="",0,IF($D$9="Todos",SUMIFS(Consolidado!$AD$5:$AD$1000,Consolidado!$E$5:$E$1000,AD50),SUMIFS(Consolidado!$AD$5:$AD$1000,Consolidado!$E$5:$E$1000,AD50,Consolidado!$H$5:$H$1000,$D$9))-SUM(AF50:AH50))</f>
        <v>0</v>
      </c>
      <c r="AJ50" s="38" t="n">
        <f aca="false">SUM(AF50:AI50)</f>
        <v>0</v>
      </c>
      <c r="AK50" s="38" t="n">
        <f aca="false">(AF50&gt;0)+(AG50&gt;0)+(AH50&gt;0)+(IF($D$9="Todos",SUMIFS(Consolidado!$AD$5:$AD$1000,Consolidado!$E$5:$E$1000,AD50,Consolidado!$C$5:$C$1000,"Comité de Supervisión"),SUMIFS(Consolidado!$AD$5:$AD$1000,Consolidado!$E$5:$E$1000,AD50,Consolidado!$C$5:$C$1000,"Comité de Supervisión",Consolidado!$H$5:$H$1000,$D$9))&gt;0)+(IF($D$9="Todos",SUMIFS(Consolidado!$AD$5:$AD$1000,Consolidado!$E$5:$E$1000,AD50,Consolidado!$C$5:$C$1000,"Consejo de Administración"),SUMIFS(Consolidado!$AD$5:$AD$1000,Consolidado!$E$5:$E$1000,AD50,Consolidado!$C$5:$C$1000,"Consejo de Administración",Consolidado!$H$5:$H$1000,$D$9))&gt;0)+(IF($D$9="Todos",SUMIFS(Consolidado!$AD$5:$AD$1000,Consolidado!$E$5:$E$1000,AD50,Consolidado!$C$5:$C$1000,"Otros"),SUMIFS(Consolidado!$AD$5:$AD$1000,Consolidado!$E$5:$E$1000,AD50,Consolidado!$C$5:$C$1000,"Otros",Consolidado!$H$5:$H$1000,$D$9))&gt;0)</f>
        <v>0</v>
      </c>
      <c r="AL50" s="38" t="n">
        <f aca="false">IF(AD50="",-1,AJ50*10000+AK50*100-ROW()/1000)</f>
        <v>-0.05</v>
      </c>
      <c r="AM50" s="38" t="str">
        <f aca="false" t="array" ref="AM50:AM50">_xlfn.TEXTJOIN(", ",TRUE(),IF((Consolidado!$E$5:$E$1000=AD50)*((($D$9="Todos")+(Consolidado!$H$5:$H$1000=$D$9))&gt;0),Consolidado!$AE$5:$AE$1000,""))</f>
        <v/>
      </c>
      <c r="AN50" s="38" t="str">
        <f aca="false" t="array" ref="AN50:AN50">_xlfn.TEXTJOIN(", ",TRUE(),IF(Consolidado!$E$5:$E$1000=AD50,Consolidado!$AE$5:$AE$1000,""))</f>
        <v>SSF – 17 de Julio 2025</v>
      </c>
    </row>
    <row r="51" customFormat="false" ht="39.75" hidden="false" customHeight="true" outlineLevel="0" collapsed="false">
      <c r="A51" s="31" t="n">
        <v>30</v>
      </c>
      <c r="B51" s="32" t="str">
        <f aca="false">INDEX($AD$22:$AD$51,MATCH(LARGE($AL$22:$AL$51,30),$AL$22:$AL$51,0))</f>
        <v>Declaraciones juradas</v>
      </c>
      <c r="C51" s="33" t="str">
        <f aca="false">INDEX($AE$22:$AE$51,MATCH(LARGE($AL$22:$AL$51,30),$AL$22:$AL$51,0))</f>
        <v>Ley Bancos Coop. Art. 15</v>
      </c>
      <c r="D51" s="34" t="n">
        <f aca="false">INDEX($AF$22:$AF$51,MATCH(LARGE($AL$22:$AL$51,30),$AL$22:$AL$51,0))</f>
        <v>0</v>
      </c>
      <c r="E51" s="34" t="n">
        <f aca="false">INDEX($AG$22:$AG$51,MATCH(LARGE($AL$22:$AL$51,30),$AL$22:$AL$51,0))</f>
        <v>0</v>
      </c>
      <c r="F51" s="34" t="n">
        <f aca="false">INDEX($AH$22:$AH$51,MATCH(LARGE($AL$22:$AL$51,30),$AL$22:$AL$51,0))</f>
        <v>0</v>
      </c>
      <c r="G51" s="34" t="n">
        <f aca="false">INDEX($AI$22:$AI$51,MATCH(LARGE($AL$22:$AL$51,30),$AL$22:$AL$51,0))</f>
        <v>0</v>
      </c>
      <c r="H51" s="35" t="n">
        <f aca="false">INDEX($AJ$22:$AJ$51,MATCH(LARGE($AL$22:$AL$51,30),$AL$22:$AL$51,0))</f>
        <v>0</v>
      </c>
      <c r="I51" s="36" t="str">
        <f aca="false">IF(INDEX($AK$22:$AK$51,MATCH(LARGE($AL$22:$AL$51,30),$AL$22:$AL$51,0))&gt;=2,"SÍ ("&amp;INDEX($AK$22:$AK$51,MATCH(LARGE($AL$22:$AL$51,30),$AL$22:$AL$51,0))&amp;" entidades)","No")</f>
        <v>No</v>
      </c>
      <c r="J51" s="13" t="str">
        <f aca="false">IF(INDEX($AJ$22:$AJ$51,MATCH(LARGE($AL$22:$AL$51,30),$AL$22:$AL$51,0))&gt;0,INDEX($AM$22:$AM$51,MATCH(LARGE($AL$22:$AL$51,30),$AL$22:$AL$51,0)),IF(INDEX($AN$22:$AN$51,MATCH(LARGE($AL$22:$AL$51,30),$AL$22:$AL$51,0))="","Nunca lo han pedido","No lo pidieron en "&amp;$D$9&amp;". Lo pidieron: "&amp;INDEX($AN$22:$AN$51,MATCH(LARGE($AL$22:$AL$51,30),$AL$22:$AL$51,0))))</f>
        <v>No lo pidieron en 2026. Lo pidieron: SSF – 17 de Julio 2025</v>
      </c>
      <c r="K51" s="37" t="str">
        <f aca="false">_xlfn.TEXTJOIN(" +"&amp;CHAR(10),TRUE(),IF(SUMIFS(Consolidado!$AD$5:$AD$1000,Consolidado!$E$5:$E$1000,$B51,Consolidado!$C$5:$C$1000,"Auditoría Interna",Consolidado!$I$5:$I$1000,"X",Consolidado!$H$5:$H$1000,IF($D$9="Todos","&gt;0",$D$9))&gt;0,"Interna "&amp;TEXT(DAY(_xlfn.MINIFS(Consolidado!$B$5:$B$1000,Consolidado!$E$5:$E$1000,$B51,Consolidado!$C$5:$C$1000,"Auditoría Interna",Consolidado!$I$5:$I$1000,"X",Consolidado!$H$5:$H$1000,IF($D$9="Todos","&gt;0",$D$9))),"00")&amp;"/"&amp;TEXT(MONTH(_xlfn.MINIFS(Consolidado!$B$5:$B$1000,Consolidado!$E$5:$E$1000,$B51,Consolidado!$C$5:$C$1000,"Auditoría Interna",Consolidado!$I$5:$I$1000,"X",Consolidado!$H$5:$H$1000,IF($D$9="Todos","&gt;0",$D$9))),"00")&amp;IF($D$9="Todos","/"&amp;RIGHT(YEAR(_xlfn.MINIFS(Consolidado!$B$5:$B$1000,Consolidado!$E$5:$E$1000,$B51,Consolidado!$C$5:$C$1000,"Auditoría Interna",Consolidado!$I$5:$I$1000,"X",Consolidado!$H$5:$H$1000,IF($D$9="Todos","&gt;0",$D$9))),2),"")&amp;IF(_xlfn.MAXIFS(Consolidado!$B$5:$B$1000,Consolidado!$E$5:$E$1000,$B51,Consolidado!$C$5:$C$1000,"Auditoría Interna",Consolidado!$I$5:$I$1000,"X",Consolidado!$H$5:$H$1000,IF($D$9="Todos","&gt;0",$D$9))&lt;&gt;_xlfn.MINIFS(Consolidado!$B$5:$B$1000,Consolidado!$E$5:$E$1000,$B51,Consolidado!$C$5:$C$1000,"Auditoría Interna",Consolidado!$I$5:$I$1000,"X",Consolidado!$H$5:$H$1000,IF($D$9="Todos","&gt;0",$D$9))," y "&amp;TEXT(DAY(_xlfn.MAXIFS(Consolidado!$B$5:$B$1000,Consolidado!$E$5:$E$1000,$B51,Consolidado!$C$5:$C$1000,"Auditoría Interna",Consolidado!$I$5:$I$1000,"X",Consolidado!$H$5:$H$1000,IF($D$9="Todos","&gt;0",$D$9))),"00")&amp;"/"&amp;TEXT(MONTH(_xlfn.MAXIFS(Consolidado!$B$5:$B$1000,Consolidado!$E$5:$E$1000,$B51,Consolidado!$C$5:$C$1000,"Auditoría Interna",Consolidado!$I$5:$I$1000,"X",Consolidado!$H$5:$H$1000,IF($D$9="Todos","&gt;0",$D$9))),"00")&amp;IF($D$9="Todos","/"&amp;RIGHT(YEAR(_xlfn.MAXIFS(Consolidado!$B$5:$B$1000,Consolidado!$E$5:$E$1000,$B51,Consolidado!$C$5:$C$1000,"Auditoría Interna",Consolidado!$I$5:$I$1000,"X",Consolidado!$H$5:$H$1000,IF($D$9="Todos","&gt;0",$D$9))),2),""),""),""),IF(SUMIFS(Consolidado!$AD$5:$AD$1000,Consolidado!$E$5:$E$1000,$B51,Consolidado!$C$5:$C$1000,"Auditoría Externa",Consolidado!$I$5:$I$1000,"X",Consolidado!$H$5:$H$1000,IF($D$9="Todos","&gt;0",$D$9))&gt;0,"Externa "&amp;TEXT(DAY(_xlfn.MINIFS(Consolidado!$B$5:$B$1000,Consolidado!$E$5:$E$1000,$B51,Consolidado!$C$5:$C$1000,"Auditoría Externa",Consolidado!$I$5:$I$1000,"X",Consolidado!$H$5:$H$1000,IF($D$9="Todos","&gt;0",$D$9))),"00")&amp;"/"&amp;TEXT(MONTH(_xlfn.MINIFS(Consolidado!$B$5:$B$1000,Consolidado!$E$5:$E$1000,$B51,Consolidado!$C$5:$C$1000,"Auditoría Externa",Consolidado!$I$5:$I$1000,"X",Consolidado!$H$5:$H$1000,IF($D$9="Todos","&gt;0",$D$9))),"00")&amp;IF($D$9="Todos","/"&amp;RIGHT(YEAR(_xlfn.MINIFS(Consolidado!$B$5:$B$1000,Consolidado!$E$5:$E$1000,$B51,Consolidado!$C$5:$C$1000,"Auditoría Externa",Consolidado!$I$5:$I$1000,"X",Consolidado!$H$5:$H$1000,IF($D$9="Todos","&gt;0",$D$9))),2),"")&amp;IF(_xlfn.MAXIFS(Consolidado!$B$5:$B$1000,Consolidado!$E$5:$E$1000,$B51,Consolidado!$C$5:$C$1000,"Auditoría Externa",Consolidado!$I$5:$I$1000,"X",Consolidado!$H$5:$H$1000,IF($D$9="Todos","&gt;0",$D$9))&lt;&gt;_xlfn.MINIFS(Consolidado!$B$5:$B$1000,Consolidado!$E$5:$E$1000,$B51,Consolidado!$C$5:$C$1000,"Auditoría Externa",Consolidado!$I$5:$I$1000,"X",Consolidado!$H$5:$H$1000,IF($D$9="Todos","&gt;0",$D$9))," y "&amp;TEXT(DAY(_xlfn.MAXIFS(Consolidado!$B$5:$B$1000,Consolidado!$E$5:$E$1000,$B51,Consolidado!$C$5:$C$1000,"Auditoría Externa",Consolidado!$I$5:$I$1000,"X",Consolidado!$H$5:$H$1000,IF($D$9="Todos","&gt;0",$D$9))),"00")&amp;"/"&amp;TEXT(MONTH(_xlfn.MAXIFS(Consolidado!$B$5:$B$1000,Consolidado!$E$5:$E$1000,$B51,Consolidado!$C$5:$C$1000,"Auditoría Externa",Consolidado!$I$5:$I$1000,"X",Consolidado!$H$5:$H$1000,IF($D$9="Todos","&gt;0",$D$9))),"00")&amp;IF($D$9="Todos","/"&amp;RIGHT(YEAR(_xlfn.MAXIFS(Consolidado!$B$5:$B$1000,Consolidado!$E$5:$E$1000,$B51,Consolidado!$C$5:$C$1000,"Auditoría Externa",Consolidado!$I$5:$I$1000,"X",Consolidado!$H$5:$H$1000,IF($D$9="Todos","&gt;0",$D$9))),2),""),""),""),IF(SUMIFS(Consolidado!$AD$5:$AD$1000,Consolidado!$E$5:$E$1000,$B51,Consolidado!$C$5:$C$1000,"SSF",Consolidado!$I$5:$I$1000,"X",Consolidado!$H$5:$H$1000,IF($D$9="Todos","&gt;0",$D$9))&gt;0,"SSF "&amp;TEXT(DAY(_xlfn.MINIFS(Consolidado!$B$5:$B$1000,Consolidado!$E$5:$E$1000,$B51,Consolidado!$C$5:$C$1000,"SSF",Consolidado!$I$5:$I$1000,"X",Consolidado!$H$5:$H$1000,IF($D$9="Todos","&gt;0",$D$9))),"00")&amp;"/"&amp;TEXT(MONTH(_xlfn.MINIFS(Consolidado!$B$5:$B$1000,Consolidado!$E$5:$E$1000,$B51,Consolidado!$C$5:$C$1000,"SSF",Consolidado!$I$5:$I$1000,"X",Consolidado!$H$5:$H$1000,IF($D$9="Todos","&gt;0",$D$9))),"00")&amp;IF($D$9="Todos","/"&amp;RIGHT(YEAR(_xlfn.MINIFS(Consolidado!$B$5:$B$1000,Consolidado!$E$5:$E$1000,$B51,Consolidado!$C$5:$C$1000,"SSF",Consolidado!$I$5:$I$1000,"X",Consolidado!$H$5:$H$1000,IF($D$9="Todos","&gt;0",$D$9))),2),"")&amp;IF(_xlfn.MAXIFS(Consolidado!$B$5:$B$1000,Consolidado!$E$5:$E$1000,$B51,Consolidado!$C$5:$C$1000,"SSF",Consolidado!$I$5:$I$1000,"X",Consolidado!$H$5:$H$1000,IF($D$9="Todos","&gt;0",$D$9))&lt;&gt;_xlfn.MINIFS(Consolidado!$B$5:$B$1000,Consolidado!$E$5:$E$1000,$B51,Consolidado!$C$5:$C$1000,"SSF",Consolidado!$I$5:$I$1000,"X",Consolidado!$H$5:$H$1000,IF($D$9="Todos","&gt;0",$D$9))," y "&amp;TEXT(DAY(_xlfn.MAXIFS(Consolidado!$B$5:$B$1000,Consolidado!$E$5:$E$1000,$B51,Consolidado!$C$5:$C$1000,"SSF",Consolidado!$I$5:$I$1000,"X",Consolidado!$H$5:$H$1000,IF($D$9="Todos","&gt;0",$D$9))),"00")&amp;"/"&amp;TEXT(MONTH(_xlfn.MAXIFS(Consolidado!$B$5:$B$1000,Consolidado!$E$5:$E$1000,$B51,Consolidado!$C$5:$C$1000,"SSF",Consolidado!$I$5:$I$1000,"X",Consolidado!$H$5:$H$1000,IF($D$9="Todos","&gt;0",$D$9))),"00")&amp;IF($D$9="Todos","/"&amp;RIGHT(YEAR(_xlfn.MAXIFS(Consolidado!$B$5:$B$1000,Consolidado!$E$5:$E$1000,$B51,Consolidado!$C$5:$C$1000,"SSF",Consolidado!$I$5:$I$1000,"X",Consolidado!$H$5:$H$1000,IF($D$9="Todos","&gt;0",$D$9))),2),""),""),""),IF(SUMIFS(Consolidado!$AD$5:$AD$1000,Consolidado!$E$5:$E$1000,$B51,Consolidado!$C$5:$C$1000,"Comité de Supervisión",Consolidado!$I$5:$I$1000,"X",Consolidado!$H$5:$H$1000,IF($D$9="Todos","&gt;0",$D$9))&gt;0,"Comité Sup. "&amp;TEXT(DAY(_xlfn.MINIFS(Consolidado!$B$5:$B$1000,Consolidado!$E$5:$E$1000,$B51,Consolidado!$C$5:$C$1000,"Comité de Supervisión",Consolidado!$I$5:$I$1000,"X",Consolidado!$H$5:$H$1000,IF($D$9="Todos","&gt;0",$D$9))),"00")&amp;"/"&amp;TEXT(MONTH(_xlfn.MINIFS(Consolidado!$B$5:$B$1000,Consolidado!$E$5:$E$1000,$B51,Consolidado!$C$5:$C$1000,"Comité de Supervisión",Consolidado!$I$5:$I$1000,"X",Consolidado!$H$5:$H$1000,IF($D$9="Todos","&gt;0",$D$9))),"00")&amp;IF($D$9="Todos","/"&amp;RIGHT(YEAR(_xlfn.MINIFS(Consolidado!$B$5:$B$1000,Consolidado!$E$5:$E$1000,$B51,Consolidado!$C$5:$C$1000,"Comité de Supervisión",Consolidado!$I$5:$I$1000,"X",Consolidado!$H$5:$H$1000,IF($D$9="Todos","&gt;0",$D$9))),2),"")&amp;IF(_xlfn.MAXIFS(Consolidado!$B$5:$B$1000,Consolidado!$E$5:$E$1000,$B51,Consolidado!$C$5:$C$1000,"Comité de Supervisión",Consolidado!$I$5:$I$1000,"X",Consolidado!$H$5:$H$1000,IF($D$9="Todos","&gt;0",$D$9))&lt;&gt;_xlfn.MINIFS(Consolidado!$B$5:$B$1000,Consolidado!$E$5:$E$1000,$B51,Consolidado!$C$5:$C$1000,"Comité de Supervisión",Consolidado!$I$5:$I$1000,"X",Consolidado!$H$5:$H$1000,IF($D$9="Todos","&gt;0",$D$9))," y "&amp;TEXT(DAY(_xlfn.MAXIFS(Consolidado!$B$5:$B$1000,Consolidado!$E$5:$E$1000,$B51,Consolidado!$C$5:$C$1000,"Comité de Supervisión",Consolidado!$I$5:$I$1000,"X",Consolidado!$H$5:$H$1000,IF($D$9="Todos","&gt;0",$D$9))),"00")&amp;"/"&amp;TEXT(MONTH(_xlfn.MAXIFS(Consolidado!$B$5:$B$1000,Consolidado!$E$5:$E$1000,$B51,Consolidado!$C$5:$C$1000,"Comité de Supervisión",Consolidado!$I$5:$I$1000,"X",Consolidado!$H$5:$H$1000,IF($D$9="Todos","&gt;0",$D$9))),"00")&amp;IF($D$9="Todos","/"&amp;RIGHT(YEAR(_xlfn.MAXIFS(Consolidado!$B$5:$B$1000,Consolidado!$E$5:$E$1000,$B51,Consolidado!$C$5:$C$1000,"Comité de Supervisión",Consolidado!$I$5:$I$1000,"X",Consolidado!$H$5:$H$1000,IF($D$9="Todos","&gt;0",$D$9))),2),""),""),""),IF(SUMIFS(Consolidado!$AD$5:$AD$1000,Consolidado!$E$5:$E$1000,$B51,Consolidado!$C$5:$C$1000,"Consejo de Administración",Consolidado!$I$5:$I$1000,"X",Consolidado!$H$5:$H$1000,IF($D$9="Todos","&gt;0",$D$9))&gt;0,"Consejo "&amp;TEXT(DAY(_xlfn.MINIFS(Consolidado!$B$5:$B$1000,Consolidado!$E$5:$E$1000,$B51,Consolidado!$C$5:$C$1000,"Consejo de Administración",Consolidado!$I$5:$I$1000,"X",Consolidado!$H$5:$H$1000,IF($D$9="Todos","&gt;0",$D$9))),"00")&amp;"/"&amp;TEXT(MONTH(_xlfn.MINIFS(Consolidado!$B$5:$B$1000,Consolidado!$E$5:$E$1000,$B51,Consolidado!$C$5:$C$1000,"Consejo de Administración",Consolidado!$I$5:$I$1000,"X",Consolidado!$H$5:$H$1000,IF($D$9="Todos","&gt;0",$D$9))),"00")&amp;IF($D$9="Todos","/"&amp;RIGHT(YEAR(_xlfn.MINIFS(Consolidado!$B$5:$B$1000,Consolidado!$E$5:$E$1000,$B51,Consolidado!$C$5:$C$1000,"Consejo de Administración",Consolidado!$I$5:$I$1000,"X",Consolidado!$H$5:$H$1000,IF($D$9="Todos","&gt;0",$D$9))),2),"")&amp;IF(_xlfn.MAXIFS(Consolidado!$B$5:$B$1000,Consolidado!$E$5:$E$1000,$B51,Consolidado!$C$5:$C$1000,"Consejo de Administración",Consolidado!$I$5:$I$1000,"X",Consolidado!$H$5:$H$1000,IF($D$9="Todos","&gt;0",$D$9))&lt;&gt;_xlfn.MINIFS(Consolidado!$B$5:$B$1000,Consolidado!$E$5:$E$1000,$B51,Consolidado!$C$5:$C$1000,"Consejo de Administración",Consolidado!$I$5:$I$1000,"X",Consolidado!$H$5:$H$1000,IF($D$9="Todos","&gt;0",$D$9))," y "&amp;TEXT(DAY(_xlfn.MAXIFS(Consolidado!$B$5:$B$1000,Consolidado!$E$5:$E$1000,$B51,Consolidado!$C$5:$C$1000,"Consejo de Administración",Consolidado!$I$5:$I$1000,"X",Consolidado!$H$5:$H$1000,IF($D$9="Todos","&gt;0",$D$9))),"00")&amp;"/"&amp;TEXT(MONTH(_xlfn.MAXIFS(Consolidado!$B$5:$B$1000,Consolidado!$E$5:$E$1000,$B51,Consolidado!$C$5:$C$1000,"Consejo de Administración",Consolidado!$I$5:$I$1000,"X",Consolidado!$H$5:$H$1000,IF($D$9="Todos","&gt;0",$D$9))),"00")&amp;IF($D$9="Todos","/"&amp;RIGHT(YEAR(_xlfn.MAXIFS(Consolidado!$B$5:$B$1000,Consolidado!$E$5:$E$1000,$B51,Consolidado!$C$5:$C$1000,"Consejo de Administración",Consolidado!$I$5:$I$1000,"X",Consolidado!$H$5:$H$1000,IF($D$9="Todos","&gt;0",$D$9))),2),""),""),""),IF(SUMIFS(Consolidado!$AD$5:$AD$1000,Consolidado!$E$5:$E$1000,$B51,Consolidado!$C$5:$C$1000,"Otros",Consolidado!$I$5:$I$1000,"X",Consolidado!$H$5:$H$1000,IF($D$9="Todos","&gt;0",$D$9))&gt;0,"Otros "&amp;TEXT(DAY(_xlfn.MINIFS(Consolidado!$B$5:$B$1000,Consolidado!$E$5:$E$1000,$B51,Consolidado!$C$5:$C$1000,"Otros",Consolidado!$I$5:$I$1000,"X",Consolidado!$H$5:$H$1000,IF($D$9="Todos","&gt;0",$D$9))),"00")&amp;"/"&amp;TEXT(MONTH(_xlfn.MINIFS(Consolidado!$B$5:$B$1000,Consolidado!$E$5:$E$1000,$B51,Consolidado!$C$5:$C$1000,"Otros",Consolidado!$I$5:$I$1000,"X",Consolidado!$H$5:$H$1000,IF($D$9="Todos","&gt;0",$D$9))),"00")&amp;IF($D$9="Todos","/"&amp;RIGHT(YEAR(_xlfn.MINIFS(Consolidado!$B$5:$B$1000,Consolidado!$E$5:$E$1000,$B51,Consolidado!$C$5:$C$1000,"Otros",Consolidado!$I$5:$I$1000,"X",Consolidado!$H$5:$H$1000,IF($D$9="Todos","&gt;0",$D$9))),2),"")&amp;IF(_xlfn.MAXIFS(Consolidado!$B$5:$B$1000,Consolidado!$E$5:$E$1000,$B51,Consolidado!$C$5:$C$1000,"Otros",Consolidado!$I$5:$I$1000,"X",Consolidado!$H$5:$H$1000,IF($D$9="Todos","&gt;0",$D$9))&lt;&gt;_xlfn.MINIFS(Consolidado!$B$5:$B$1000,Consolidado!$E$5:$E$1000,$B51,Consolidado!$C$5:$C$1000,"Otros",Consolidado!$I$5:$I$1000,"X",Consolidado!$H$5:$H$1000,IF($D$9="Todos","&gt;0",$D$9))," y "&amp;TEXT(DAY(_xlfn.MAXIFS(Consolidado!$B$5:$B$1000,Consolidado!$E$5:$E$1000,$B51,Consolidado!$C$5:$C$1000,"Otros",Consolidado!$I$5:$I$1000,"X",Consolidado!$H$5:$H$1000,IF($D$9="Todos","&gt;0",$D$9))),"00")&amp;"/"&amp;TEXT(MONTH(_xlfn.MAXIFS(Consolidado!$B$5:$B$1000,Consolidado!$E$5:$E$1000,$B51,Consolidado!$C$5:$C$1000,"Otros",Consolidado!$I$5:$I$1000,"X",Consolidado!$H$5:$H$1000,IF($D$9="Todos","&gt;0",$D$9))),"00")&amp;IF($D$9="Todos","/"&amp;RIGHT(YEAR(_xlfn.MAXIFS(Consolidado!$B$5:$B$1000,Consolidado!$E$5:$E$1000,$B51,Consolidado!$C$5:$C$1000,"Otros",Consolidado!$I$5:$I$1000,"X",Consolidado!$H$5:$H$1000,IF($D$9="Todos","&gt;0",$D$9))),2),""),""),""))</f>
        <v/>
      </c>
      <c r="L51" s="37" t="str">
        <f aca="false">_xlfn.TEXTJOIN(" +"&amp;CHAR(10),TRUE(),IF(SUMIFS(Consolidado!$AD$5:$AD$1000,Consolidado!$E$5:$E$1000,$B51,Consolidado!$C$5:$C$1000,"Auditoría Interna",Consolidado!$J$5:$J$1000,"X",Consolidado!$H$5:$H$1000,IF($D$9="Todos","&gt;0",$D$9))&gt;0,"Interna "&amp;TEXT(DAY(_xlfn.MINIFS(Consolidado!$B$5:$B$1000,Consolidado!$E$5:$E$1000,$B51,Consolidado!$C$5:$C$1000,"Auditoría Interna",Consolidado!$J$5:$J$1000,"X",Consolidado!$H$5:$H$1000,IF($D$9="Todos","&gt;0",$D$9))),"00")&amp;"/"&amp;TEXT(MONTH(_xlfn.MINIFS(Consolidado!$B$5:$B$1000,Consolidado!$E$5:$E$1000,$B51,Consolidado!$C$5:$C$1000,"Auditoría Interna",Consolidado!$J$5:$J$1000,"X",Consolidado!$H$5:$H$1000,IF($D$9="Todos","&gt;0",$D$9))),"00")&amp;IF($D$9="Todos","/"&amp;RIGHT(YEAR(_xlfn.MINIFS(Consolidado!$B$5:$B$1000,Consolidado!$E$5:$E$1000,$B51,Consolidado!$C$5:$C$1000,"Auditoría Interna",Consolidado!$J$5:$J$1000,"X",Consolidado!$H$5:$H$1000,IF($D$9="Todos","&gt;0",$D$9))),2),"")&amp;IF(_xlfn.MAXIFS(Consolidado!$B$5:$B$1000,Consolidado!$E$5:$E$1000,$B51,Consolidado!$C$5:$C$1000,"Auditoría Interna",Consolidado!$J$5:$J$1000,"X",Consolidado!$H$5:$H$1000,IF($D$9="Todos","&gt;0",$D$9))&lt;&gt;_xlfn.MINIFS(Consolidado!$B$5:$B$1000,Consolidado!$E$5:$E$1000,$B51,Consolidado!$C$5:$C$1000,"Auditoría Interna",Consolidado!$J$5:$J$1000,"X",Consolidado!$H$5:$H$1000,IF($D$9="Todos","&gt;0",$D$9))," y "&amp;TEXT(DAY(_xlfn.MAXIFS(Consolidado!$B$5:$B$1000,Consolidado!$E$5:$E$1000,$B51,Consolidado!$C$5:$C$1000,"Auditoría Interna",Consolidado!$J$5:$J$1000,"X",Consolidado!$H$5:$H$1000,IF($D$9="Todos","&gt;0",$D$9))),"00")&amp;"/"&amp;TEXT(MONTH(_xlfn.MAXIFS(Consolidado!$B$5:$B$1000,Consolidado!$E$5:$E$1000,$B51,Consolidado!$C$5:$C$1000,"Auditoría Interna",Consolidado!$J$5:$J$1000,"X",Consolidado!$H$5:$H$1000,IF($D$9="Todos","&gt;0",$D$9))),"00")&amp;IF($D$9="Todos","/"&amp;RIGHT(YEAR(_xlfn.MAXIFS(Consolidado!$B$5:$B$1000,Consolidado!$E$5:$E$1000,$B51,Consolidado!$C$5:$C$1000,"Auditoría Interna",Consolidado!$J$5:$J$1000,"X",Consolidado!$H$5:$H$1000,IF($D$9="Todos","&gt;0",$D$9))),2),""),""),""),IF(SUMIFS(Consolidado!$AD$5:$AD$1000,Consolidado!$E$5:$E$1000,$B51,Consolidado!$C$5:$C$1000,"Auditoría Externa",Consolidado!$J$5:$J$1000,"X",Consolidado!$H$5:$H$1000,IF($D$9="Todos","&gt;0",$D$9))&gt;0,"Externa "&amp;TEXT(DAY(_xlfn.MINIFS(Consolidado!$B$5:$B$1000,Consolidado!$E$5:$E$1000,$B51,Consolidado!$C$5:$C$1000,"Auditoría Externa",Consolidado!$J$5:$J$1000,"X",Consolidado!$H$5:$H$1000,IF($D$9="Todos","&gt;0",$D$9))),"00")&amp;"/"&amp;TEXT(MONTH(_xlfn.MINIFS(Consolidado!$B$5:$B$1000,Consolidado!$E$5:$E$1000,$B51,Consolidado!$C$5:$C$1000,"Auditoría Externa",Consolidado!$J$5:$J$1000,"X",Consolidado!$H$5:$H$1000,IF($D$9="Todos","&gt;0",$D$9))),"00")&amp;IF($D$9="Todos","/"&amp;RIGHT(YEAR(_xlfn.MINIFS(Consolidado!$B$5:$B$1000,Consolidado!$E$5:$E$1000,$B51,Consolidado!$C$5:$C$1000,"Auditoría Externa",Consolidado!$J$5:$J$1000,"X",Consolidado!$H$5:$H$1000,IF($D$9="Todos","&gt;0",$D$9))),2),"")&amp;IF(_xlfn.MAXIFS(Consolidado!$B$5:$B$1000,Consolidado!$E$5:$E$1000,$B51,Consolidado!$C$5:$C$1000,"Auditoría Externa",Consolidado!$J$5:$J$1000,"X",Consolidado!$H$5:$H$1000,IF($D$9="Todos","&gt;0",$D$9))&lt;&gt;_xlfn.MINIFS(Consolidado!$B$5:$B$1000,Consolidado!$E$5:$E$1000,$B51,Consolidado!$C$5:$C$1000,"Auditoría Externa",Consolidado!$J$5:$J$1000,"X",Consolidado!$H$5:$H$1000,IF($D$9="Todos","&gt;0",$D$9))," y "&amp;TEXT(DAY(_xlfn.MAXIFS(Consolidado!$B$5:$B$1000,Consolidado!$E$5:$E$1000,$B51,Consolidado!$C$5:$C$1000,"Auditoría Externa",Consolidado!$J$5:$J$1000,"X",Consolidado!$H$5:$H$1000,IF($D$9="Todos","&gt;0",$D$9))),"00")&amp;"/"&amp;TEXT(MONTH(_xlfn.MAXIFS(Consolidado!$B$5:$B$1000,Consolidado!$E$5:$E$1000,$B51,Consolidado!$C$5:$C$1000,"Auditoría Externa",Consolidado!$J$5:$J$1000,"X",Consolidado!$H$5:$H$1000,IF($D$9="Todos","&gt;0",$D$9))),"00")&amp;IF($D$9="Todos","/"&amp;RIGHT(YEAR(_xlfn.MAXIFS(Consolidado!$B$5:$B$1000,Consolidado!$E$5:$E$1000,$B51,Consolidado!$C$5:$C$1000,"Auditoría Externa",Consolidado!$J$5:$J$1000,"X",Consolidado!$H$5:$H$1000,IF($D$9="Todos","&gt;0",$D$9))),2),""),""),""),IF(SUMIFS(Consolidado!$AD$5:$AD$1000,Consolidado!$E$5:$E$1000,$B51,Consolidado!$C$5:$C$1000,"SSF",Consolidado!$J$5:$J$1000,"X",Consolidado!$H$5:$H$1000,IF($D$9="Todos","&gt;0",$D$9))&gt;0,"SSF "&amp;TEXT(DAY(_xlfn.MINIFS(Consolidado!$B$5:$B$1000,Consolidado!$E$5:$E$1000,$B51,Consolidado!$C$5:$C$1000,"SSF",Consolidado!$J$5:$J$1000,"X",Consolidado!$H$5:$H$1000,IF($D$9="Todos","&gt;0",$D$9))),"00")&amp;"/"&amp;TEXT(MONTH(_xlfn.MINIFS(Consolidado!$B$5:$B$1000,Consolidado!$E$5:$E$1000,$B51,Consolidado!$C$5:$C$1000,"SSF",Consolidado!$J$5:$J$1000,"X",Consolidado!$H$5:$H$1000,IF($D$9="Todos","&gt;0",$D$9))),"00")&amp;IF($D$9="Todos","/"&amp;RIGHT(YEAR(_xlfn.MINIFS(Consolidado!$B$5:$B$1000,Consolidado!$E$5:$E$1000,$B51,Consolidado!$C$5:$C$1000,"SSF",Consolidado!$J$5:$J$1000,"X",Consolidado!$H$5:$H$1000,IF($D$9="Todos","&gt;0",$D$9))),2),"")&amp;IF(_xlfn.MAXIFS(Consolidado!$B$5:$B$1000,Consolidado!$E$5:$E$1000,$B51,Consolidado!$C$5:$C$1000,"SSF",Consolidado!$J$5:$J$1000,"X",Consolidado!$H$5:$H$1000,IF($D$9="Todos","&gt;0",$D$9))&lt;&gt;_xlfn.MINIFS(Consolidado!$B$5:$B$1000,Consolidado!$E$5:$E$1000,$B51,Consolidado!$C$5:$C$1000,"SSF",Consolidado!$J$5:$J$1000,"X",Consolidado!$H$5:$H$1000,IF($D$9="Todos","&gt;0",$D$9))," y "&amp;TEXT(DAY(_xlfn.MAXIFS(Consolidado!$B$5:$B$1000,Consolidado!$E$5:$E$1000,$B51,Consolidado!$C$5:$C$1000,"SSF",Consolidado!$J$5:$J$1000,"X",Consolidado!$H$5:$H$1000,IF($D$9="Todos","&gt;0",$D$9))),"00")&amp;"/"&amp;TEXT(MONTH(_xlfn.MAXIFS(Consolidado!$B$5:$B$1000,Consolidado!$E$5:$E$1000,$B51,Consolidado!$C$5:$C$1000,"SSF",Consolidado!$J$5:$J$1000,"X",Consolidado!$H$5:$H$1000,IF($D$9="Todos","&gt;0",$D$9))),"00")&amp;IF($D$9="Todos","/"&amp;RIGHT(YEAR(_xlfn.MAXIFS(Consolidado!$B$5:$B$1000,Consolidado!$E$5:$E$1000,$B51,Consolidado!$C$5:$C$1000,"SSF",Consolidado!$J$5:$J$1000,"X",Consolidado!$H$5:$H$1000,IF($D$9="Todos","&gt;0",$D$9))),2),""),""),""),IF(SUMIFS(Consolidado!$AD$5:$AD$1000,Consolidado!$E$5:$E$1000,$B51,Consolidado!$C$5:$C$1000,"Comité de Supervisión",Consolidado!$J$5:$J$1000,"X",Consolidado!$H$5:$H$1000,IF($D$9="Todos","&gt;0",$D$9))&gt;0,"Comité Sup. "&amp;TEXT(DAY(_xlfn.MINIFS(Consolidado!$B$5:$B$1000,Consolidado!$E$5:$E$1000,$B51,Consolidado!$C$5:$C$1000,"Comité de Supervisión",Consolidado!$J$5:$J$1000,"X",Consolidado!$H$5:$H$1000,IF($D$9="Todos","&gt;0",$D$9))),"00")&amp;"/"&amp;TEXT(MONTH(_xlfn.MINIFS(Consolidado!$B$5:$B$1000,Consolidado!$E$5:$E$1000,$B51,Consolidado!$C$5:$C$1000,"Comité de Supervisión",Consolidado!$J$5:$J$1000,"X",Consolidado!$H$5:$H$1000,IF($D$9="Todos","&gt;0",$D$9))),"00")&amp;IF($D$9="Todos","/"&amp;RIGHT(YEAR(_xlfn.MINIFS(Consolidado!$B$5:$B$1000,Consolidado!$E$5:$E$1000,$B51,Consolidado!$C$5:$C$1000,"Comité de Supervisión",Consolidado!$J$5:$J$1000,"X",Consolidado!$H$5:$H$1000,IF($D$9="Todos","&gt;0",$D$9))),2),"")&amp;IF(_xlfn.MAXIFS(Consolidado!$B$5:$B$1000,Consolidado!$E$5:$E$1000,$B51,Consolidado!$C$5:$C$1000,"Comité de Supervisión",Consolidado!$J$5:$J$1000,"X",Consolidado!$H$5:$H$1000,IF($D$9="Todos","&gt;0",$D$9))&lt;&gt;_xlfn.MINIFS(Consolidado!$B$5:$B$1000,Consolidado!$E$5:$E$1000,$B51,Consolidado!$C$5:$C$1000,"Comité de Supervisión",Consolidado!$J$5:$J$1000,"X",Consolidado!$H$5:$H$1000,IF($D$9="Todos","&gt;0",$D$9))," y "&amp;TEXT(DAY(_xlfn.MAXIFS(Consolidado!$B$5:$B$1000,Consolidado!$E$5:$E$1000,$B51,Consolidado!$C$5:$C$1000,"Comité de Supervisión",Consolidado!$J$5:$J$1000,"X",Consolidado!$H$5:$H$1000,IF($D$9="Todos","&gt;0",$D$9))),"00")&amp;"/"&amp;TEXT(MONTH(_xlfn.MAXIFS(Consolidado!$B$5:$B$1000,Consolidado!$E$5:$E$1000,$B51,Consolidado!$C$5:$C$1000,"Comité de Supervisión",Consolidado!$J$5:$J$1000,"X",Consolidado!$H$5:$H$1000,IF($D$9="Todos","&gt;0",$D$9))),"00")&amp;IF($D$9="Todos","/"&amp;RIGHT(YEAR(_xlfn.MAXIFS(Consolidado!$B$5:$B$1000,Consolidado!$E$5:$E$1000,$B51,Consolidado!$C$5:$C$1000,"Comité de Supervisión",Consolidado!$J$5:$J$1000,"X",Consolidado!$H$5:$H$1000,IF($D$9="Todos","&gt;0",$D$9))),2),""),""),""),IF(SUMIFS(Consolidado!$AD$5:$AD$1000,Consolidado!$E$5:$E$1000,$B51,Consolidado!$C$5:$C$1000,"Consejo de Administración",Consolidado!$J$5:$J$1000,"X",Consolidado!$H$5:$H$1000,IF($D$9="Todos","&gt;0",$D$9))&gt;0,"Consejo "&amp;TEXT(DAY(_xlfn.MINIFS(Consolidado!$B$5:$B$1000,Consolidado!$E$5:$E$1000,$B51,Consolidado!$C$5:$C$1000,"Consejo de Administración",Consolidado!$J$5:$J$1000,"X",Consolidado!$H$5:$H$1000,IF($D$9="Todos","&gt;0",$D$9))),"00")&amp;"/"&amp;TEXT(MONTH(_xlfn.MINIFS(Consolidado!$B$5:$B$1000,Consolidado!$E$5:$E$1000,$B51,Consolidado!$C$5:$C$1000,"Consejo de Administración",Consolidado!$J$5:$J$1000,"X",Consolidado!$H$5:$H$1000,IF($D$9="Todos","&gt;0",$D$9))),"00")&amp;IF($D$9="Todos","/"&amp;RIGHT(YEAR(_xlfn.MINIFS(Consolidado!$B$5:$B$1000,Consolidado!$E$5:$E$1000,$B51,Consolidado!$C$5:$C$1000,"Consejo de Administración",Consolidado!$J$5:$J$1000,"X",Consolidado!$H$5:$H$1000,IF($D$9="Todos","&gt;0",$D$9))),2),"")&amp;IF(_xlfn.MAXIFS(Consolidado!$B$5:$B$1000,Consolidado!$E$5:$E$1000,$B51,Consolidado!$C$5:$C$1000,"Consejo de Administración",Consolidado!$J$5:$J$1000,"X",Consolidado!$H$5:$H$1000,IF($D$9="Todos","&gt;0",$D$9))&lt;&gt;_xlfn.MINIFS(Consolidado!$B$5:$B$1000,Consolidado!$E$5:$E$1000,$B51,Consolidado!$C$5:$C$1000,"Consejo de Administración",Consolidado!$J$5:$J$1000,"X",Consolidado!$H$5:$H$1000,IF($D$9="Todos","&gt;0",$D$9))," y "&amp;TEXT(DAY(_xlfn.MAXIFS(Consolidado!$B$5:$B$1000,Consolidado!$E$5:$E$1000,$B51,Consolidado!$C$5:$C$1000,"Consejo de Administración",Consolidado!$J$5:$J$1000,"X",Consolidado!$H$5:$H$1000,IF($D$9="Todos","&gt;0",$D$9))),"00")&amp;"/"&amp;TEXT(MONTH(_xlfn.MAXIFS(Consolidado!$B$5:$B$1000,Consolidado!$E$5:$E$1000,$B51,Consolidado!$C$5:$C$1000,"Consejo de Administración",Consolidado!$J$5:$J$1000,"X",Consolidado!$H$5:$H$1000,IF($D$9="Todos","&gt;0",$D$9))),"00")&amp;IF($D$9="Todos","/"&amp;RIGHT(YEAR(_xlfn.MAXIFS(Consolidado!$B$5:$B$1000,Consolidado!$E$5:$E$1000,$B51,Consolidado!$C$5:$C$1000,"Consejo de Administración",Consolidado!$J$5:$J$1000,"X",Consolidado!$H$5:$H$1000,IF($D$9="Todos","&gt;0",$D$9))),2),""),""),""),IF(SUMIFS(Consolidado!$AD$5:$AD$1000,Consolidado!$E$5:$E$1000,$B51,Consolidado!$C$5:$C$1000,"Otros",Consolidado!$J$5:$J$1000,"X",Consolidado!$H$5:$H$1000,IF($D$9="Todos","&gt;0",$D$9))&gt;0,"Otros "&amp;TEXT(DAY(_xlfn.MINIFS(Consolidado!$B$5:$B$1000,Consolidado!$E$5:$E$1000,$B51,Consolidado!$C$5:$C$1000,"Otros",Consolidado!$J$5:$J$1000,"X",Consolidado!$H$5:$H$1000,IF($D$9="Todos","&gt;0",$D$9))),"00")&amp;"/"&amp;TEXT(MONTH(_xlfn.MINIFS(Consolidado!$B$5:$B$1000,Consolidado!$E$5:$E$1000,$B51,Consolidado!$C$5:$C$1000,"Otros",Consolidado!$J$5:$J$1000,"X",Consolidado!$H$5:$H$1000,IF($D$9="Todos","&gt;0",$D$9))),"00")&amp;IF($D$9="Todos","/"&amp;RIGHT(YEAR(_xlfn.MINIFS(Consolidado!$B$5:$B$1000,Consolidado!$E$5:$E$1000,$B51,Consolidado!$C$5:$C$1000,"Otros",Consolidado!$J$5:$J$1000,"X",Consolidado!$H$5:$H$1000,IF($D$9="Todos","&gt;0",$D$9))),2),"")&amp;IF(_xlfn.MAXIFS(Consolidado!$B$5:$B$1000,Consolidado!$E$5:$E$1000,$B51,Consolidado!$C$5:$C$1000,"Otros",Consolidado!$J$5:$J$1000,"X",Consolidado!$H$5:$H$1000,IF($D$9="Todos","&gt;0",$D$9))&lt;&gt;_xlfn.MINIFS(Consolidado!$B$5:$B$1000,Consolidado!$E$5:$E$1000,$B51,Consolidado!$C$5:$C$1000,"Otros",Consolidado!$J$5:$J$1000,"X",Consolidado!$H$5:$H$1000,IF($D$9="Todos","&gt;0",$D$9))," y "&amp;TEXT(DAY(_xlfn.MAXIFS(Consolidado!$B$5:$B$1000,Consolidado!$E$5:$E$1000,$B51,Consolidado!$C$5:$C$1000,"Otros",Consolidado!$J$5:$J$1000,"X",Consolidado!$H$5:$H$1000,IF($D$9="Todos","&gt;0",$D$9))),"00")&amp;"/"&amp;TEXT(MONTH(_xlfn.MAXIFS(Consolidado!$B$5:$B$1000,Consolidado!$E$5:$E$1000,$B51,Consolidado!$C$5:$C$1000,"Otros",Consolidado!$J$5:$J$1000,"X",Consolidado!$H$5:$H$1000,IF($D$9="Todos","&gt;0",$D$9))),"00")&amp;IF($D$9="Todos","/"&amp;RIGHT(YEAR(_xlfn.MAXIFS(Consolidado!$B$5:$B$1000,Consolidado!$E$5:$E$1000,$B51,Consolidado!$C$5:$C$1000,"Otros",Consolidado!$J$5:$J$1000,"X",Consolidado!$H$5:$H$1000,IF($D$9="Todos","&gt;0",$D$9))),2),""),""),""))</f>
        <v/>
      </c>
      <c r="M51" s="37" t="str">
        <f aca="false">_xlfn.TEXTJOIN(" +"&amp;CHAR(10),TRUE(),IF(SUMIFS(Consolidado!$AD$5:$AD$1000,Consolidado!$E$5:$E$1000,$B51,Consolidado!$C$5:$C$1000,"Auditoría Interna",Consolidado!$K$5:$K$1000,"X",Consolidado!$H$5:$H$1000,IF($D$9="Todos","&gt;0",$D$9))&gt;0,"Interna "&amp;TEXT(DAY(_xlfn.MINIFS(Consolidado!$B$5:$B$1000,Consolidado!$E$5:$E$1000,$B51,Consolidado!$C$5:$C$1000,"Auditoría Interna",Consolidado!$K$5:$K$1000,"X",Consolidado!$H$5:$H$1000,IF($D$9="Todos","&gt;0",$D$9))),"00")&amp;"/"&amp;TEXT(MONTH(_xlfn.MINIFS(Consolidado!$B$5:$B$1000,Consolidado!$E$5:$E$1000,$B51,Consolidado!$C$5:$C$1000,"Auditoría Interna",Consolidado!$K$5:$K$1000,"X",Consolidado!$H$5:$H$1000,IF($D$9="Todos","&gt;0",$D$9))),"00")&amp;IF($D$9="Todos","/"&amp;RIGHT(YEAR(_xlfn.MINIFS(Consolidado!$B$5:$B$1000,Consolidado!$E$5:$E$1000,$B51,Consolidado!$C$5:$C$1000,"Auditoría Interna",Consolidado!$K$5:$K$1000,"X",Consolidado!$H$5:$H$1000,IF($D$9="Todos","&gt;0",$D$9))),2),"")&amp;IF(_xlfn.MAXIFS(Consolidado!$B$5:$B$1000,Consolidado!$E$5:$E$1000,$B51,Consolidado!$C$5:$C$1000,"Auditoría Interna",Consolidado!$K$5:$K$1000,"X",Consolidado!$H$5:$H$1000,IF($D$9="Todos","&gt;0",$D$9))&lt;&gt;_xlfn.MINIFS(Consolidado!$B$5:$B$1000,Consolidado!$E$5:$E$1000,$B51,Consolidado!$C$5:$C$1000,"Auditoría Interna",Consolidado!$K$5:$K$1000,"X",Consolidado!$H$5:$H$1000,IF($D$9="Todos","&gt;0",$D$9))," y "&amp;TEXT(DAY(_xlfn.MAXIFS(Consolidado!$B$5:$B$1000,Consolidado!$E$5:$E$1000,$B51,Consolidado!$C$5:$C$1000,"Auditoría Interna",Consolidado!$K$5:$K$1000,"X",Consolidado!$H$5:$H$1000,IF($D$9="Todos","&gt;0",$D$9))),"00")&amp;"/"&amp;TEXT(MONTH(_xlfn.MAXIFS(Consolidado!$B$5:$B$1000,Consolidado!$E$5:$E$1000,$B51,Consolidado!$C$5:$C$1000,"Auditoría Interna",Consolidado!$K$5:$K$1000,"X",Consolidado!$H$5:$H$1000,IF($D$9="Todos","&gt;0",$D$9))),"00")&amp;IF($D$9="Todos","/"&amp;RIGHT(YEAR(_xlfn.MAXIFS(Consolidado!$B$5:$B$1000,Consolidado!$E$5:$E$1000,$B51,Consolidado!$C$5:$C$1000,"Auditoría Interna",Consolidado!$K$5:$K$1000,"X",Consolidado!$H$5:$H$1000,IF($D$9="Todos","&gt;0",$D$9))),2),""),""),""),IF(SUMIFS(Consolidado!$AD$5:$AD$1000,Consolidado!$E$5:$E$1000,$B51,Consolidado!$C$5:$C$1000,"Auditoría Externa",Consolidado!$K$5:$K$1000,"X",Consolidado!$H$5:$H$1000,IF($D$9="Todos","&gt;0",$D$9))&gt;0,"Externa "&amp;TEXT(DAY(_xlfn.MINIFS(Consolidado!$B$5:$B$1000,Consolidado!$E$5:$E$1000,$B51,Consolidado!$C$5:$C$1000,"Auditoría Externa",Consolidado!$K$5:$K$1000,"X",Consolidado!$H$5:$H$1000,IF($D$9="Todos","&gt;0",$D$9))),"00")&amp;"/"&amp;TEXT(MONTH(_xlfn.MINIFS(Consolidado!$B$5:$B$1000,Consolidado!$E$5:$E$1000,$B51,Consolidado!$C$5:$C$1000,"Auditoría Externa",Consolidado!$K$5:$K$1000,"X",Consolidado!$H$5:$H$1000,IF($D$9="Todos","&gt;0",$D$9))),"00")&amp;IF($D$9="Todos","/"&amp;RIGHT(YEAR(_xlfn.MINIFS(Consolidado!$B$5:$B$1000,Consolidado!$E$5:$E$1000,$B51,Consolidado!$C$5:$C$1000,"Auditoría Externa",Consolidado!$K$5:$K$1000,"X",Consolidado!$H$5:$H$1000,IF($D$9="Todos","&gt;0",$D$9))),2),"")&amp;IF(_xlfn.MAXIFS(Consolidado!$B$5:$B$1000,Consolidado!$E$5:$E$1000,$B51,Consolidado!$C$5:$C$1000,"Auditoría Externa",Consolidado!$K$5:$K$1000,"X",Consolidado!$H$5:$H$1000,IF($D$9="Todos","&gt;0",$D$9))&lt;&gt;_xlfn.MINIFS(Consolidado!$B$5:$B$1000,Consolidado!$E$5:$E$1000,$B51,Consolidado!$C$5:$C$1000,"Auditoría Externa",Consolidado!$K$5:$K$1000,"X",Consolidado!$H$5:$H$1000,IF($D$9="Todos","&gt;0",$D$9))," y "&amp;TEXT(DAY(_xlfn.MAXIFS(Consolidado!$B$5:$B$1000,Consolidado!$E$5:$E$1000,$B51,Consolidado!$C$5:$C$1000,"Auditoría Externa",Consolidado!$K$5:$K$1000,"X",Consolidado!$H$5:$H$1000,IF($D$9="Todos","&gt;0",$D$9))),"00")&amp;"/"&amp;TEXT(MONTH(_xlfn.MAXIFS(Consolidado!$B$5:$B$1000,Consolidado!$E$5:$E$1000,$B51,Consolidado!$C$5:$C$1000,"Auditoría Externa",Consolidado!$K$5:$K$1000,"X",Consolidado!$H$5:$H$1000,IF($D$9="Todos","&gt;0",$D$9))),"00")&amp;IF($D$9="Todos","/"&amp;RIGHT(YEAR(_xlfn.MAXIFS(Consolidado!$B$5:$B$1000,Consolidado!$E$5:$E$1000,$B51,Consolidado!$C$5:$C$1000,"Auditoría Externa",Consolidado!$K$5:$K$1000,"X",Consolidado!$H$5:$H$1000,IF($D$9="Todos","&gt;0",$D$9))),2),""),""),""),IF(SUMIFS(Consolidado!$AD$5:$AD$1000,Consolidado!$E$5:$E$1000,$B51,Consolidado!$C$5:$C$1000,"SSF",Consolidado!$K$5:$K$1000,"X",Consolidado!$H$5:$H$1000,IF($D$9="Todos","&gt;0",$D$9))&gt;0,"SSF "&amp;TEXT(DAY(_xlfn.MINIFS(Consolidado!$B$5:$B$1000,Consolidado!$E$5:$E$1000,$B51,Consolidado!$C$5:$C$1000,"SSF",Consolidado!$K$5:$K$1000,"X",Consolidado!$H$5:$H$1000,IF($D$9="Todos","&gt;0",$D$9))),"00")&amp;"/"&amp;TEXT(MONTH(_xlfn.MINIFS(Consolidado!$B$5:$B$1000,Consolidado!$E$5:$E$1000,$B51,Consolidado!$C$5:$C$1000,"SSF",Consolidado!$K$5:$K$1000,"X",Consolidado!$H$5:$H$1000,IF($D$9="Todos","&gt;0",$D$9))),"00")&amp;IF($D$9="Todos","/"&amp;RIGHT(YEAR(_xlfn.MINIFS(Consolidado!$B$5:$B$1000,Consolidado!$E$5:$E$1000,$B51,Consolidado!$C$5:$C$1000,"SSF",Consolidado!$K$5:$K$1000,"X",Consolidado!$H$5:$H$1000,IF($D$9="Todos","&gt;0",$D$9))),2),"")&amp;IF(_xlfn.MAXIFS(Consolidado!$B$5:$B$1000,Consolidado!$E$5:$E$1000,$B51,Consolidado!$C$5:$C$1000,"SSF",Consolidado!$K$5:$K$1000,"X",Consolidado!$H$5:$H$1000,IF($D$9="Todos","&gt;0",$D$9))&lt;&gt;_xlfn.MINIFS(Consolidado!$B$5:$B$1000,Consolidado!$E$5:$E$1000,$B51,Consolidado!$C$5:$C$1000,"SSF",Consolidado!$K$5:$K$1000,"X",Consolidado!$H$5:$H$1000,IF($D$9="Todos","&gt;0",$D$9))," y "&amp;TEXT(DAY(_xlfn.MAXIFS(Consolidado!$B$5:$B$1000,Consolidado!$E$5:$E$1000,$B51,Consolidado!$C$5:$C$1000,"SSF",Consolidado!$K$5:$K$1000,"X",Consolidado!$H$5:$H$1000,IF($D$9="Todos","&gt;0",$D$9))),"00")&amp;"/"&amp;TEXT(MONTH(_xlfn.MAXIFS(Consolidado!$B$5:$B$1000,Consolidado!$E$5:$E$1000,$B51,Consolidado!$C$5:$C$1000,"SSF",Consolidado!$K$5:$K$1000,"X",Consolidado!$H$5:$H$1000,IF($D$9="Todos","&gt;0",$D$9))),"00")&amp;IF($D$9="Todos","/"&amp;RIGHT(YEAR(_xlfn.MAXIFS(Consolidado!$B$5:$B$1000,Consolidado!$E$5:$E$1000,$B51,Consolidado!$C$5:$C$1000,"SSF",Consolidado!$K$5:$K$1000,"X",Consolidado!$H$5:$H$1000,IF($D$9="Todos","&gt;0",$D$9))),2),""),""),""),IF(SUMIFS(Consolidado!$AD$5:$AD$1000,Consolidado!$E$5:$E$1000,$B51,Consolidado!$C$5:$C$1000,"Comité de Supervisión",Consolidado!$K$5:$K$1000,"X",Consolidado!$H$5:$H$1000,IF($D$9="Todos","&gt;0",$D$9))&gt;0,"Comité Sup. "&amp;TEXT(DAY(_xlfn.MINIFS(Consolidado!$B$5:$B$1000,Consolidado!$E$5:$E$1000,$B51,Consolidado!$C$5:$C$1000,"Comité de Supervisión",Consolidado!$K$5:$K$1000,"X",Consolidado!$H$5:$H$1000,IF($D$9="Todos","&gt;0",$D$9))),"00")&amp;"/"&amp;TEXT(MONTH(_xlfn.MINIFS(Consolidado!$B$5:$B$1000,Consolidado!$E$5:$E$1000,$B51,Consolidado!$C$5:$C$1000,"Comité de Supervisión",Consolidado!$K$5:$K$1000,"X",Consolidado!$H$5:$H$1000,IF($D$9="Todos","&gt;0",$D$9))),"00")&amp;IF($D$9="Todos","/"&amp;RIGHT(YEAR(_xlfn.MINIFS(Consolidado!$B$5:$B$1000,Consolidado!$E$5:$E$1000,$B51,Consolidado!$C$5:$C$1000,"Comité de Supervisión",Consolidado!$K$5:$K$1000,"X",Consolidado!$H$5:$H$1000,IF($D$9="Todos","&gt;0",$D$9))),2),"")&amp;IF(_xlfn.MAXIFS(Consolidado!$B$5:$B$1000,Consolidado!$E$5:$E$1000,$B51,Consolidado!$C$5:$C$1000,"Comité de Supervisión",Consolidado!$K$5:$K$1000,"X",Consolidado!$H$5:$H$1000,IF($D$9="Todos","&gt;0",$D$9))&lt;&gt;_xlfn.MINIFS(Consolidado!$B$5:$B$1000,Consolidado!$E$5:$E$1000,$B51,Consolidado!$C$5:$C$1000,"Comité de Supervisión",Consolidado!$K$5:$K$1000,"X",Consolidado!$H$5:$H$1000,IF($D$9="Todos","&gt;0",$D$9))," y "&amp;TEXT(DAY(_xlfn.MAXIFS(Consolidado!$B$5:$B$1000,Consolidado!$E$5:$E$1000,$B51,Consolidado!$C$5:$C$1000,"Comité de Supervisión",Consolidado!$K$5:$K$1000,"X",Consolidado!$H$5:$H$1000,IF($D$9="Todos","&gt;0",$D$9))),"00")&amp;"/"&amp;TEXT(MONTH(_xlfn.MAXIFS(Consolidado!$B$5:$B$1000,Consolidado!$E$5:$E$1000,$B51,Consolidado!$C$5:$C$1000,"Comité de Supervisión",Consolidado!$K$5:$K$1000,"X",Consolidado!$H$5:$H$1000,IF($D$9="Todos","&gt;0",$D$9))),"00")&amp;IF($D$9="Todos","/"&amp;RIGHT(YEAR(_xlfn.MAXIFS(Consolidado!$B$5:$B$1000,Consolidado!$E$5:$E$1000,$B51,Consolidado!$C$5:$C$1000,"Comité de Supervisión",Consolidado!$K$5:$K$1000,"X",Consolidado!$H$5:$H$1000,IF($D$9="Todos","&gt;0",$D$9))),2),""),""),""),IF(SUMIFS(Consolidado!$AD$5:$AD$1000,Consolidado!$E$5:$E$1000,$B51,Consolidado!$C$5:$C$1000,"Consejo de Administración",Consolidado!$K$5:$K$1000,"X",Consolidado!$H$5:$H$1000,IF($D$9="Todos","&gt;0",$D$9))&gt;0,"Consejo "&amp;TEXT(DAY(_xlfn.MINIFS(Consolidado!$B$5:$B$1000,Consolidado!$E$5:$E$1000,$B51,Consolidado!$C$5:$C$1000,"Consejo de Administración",Consolidado!$K$5:$K$1000,"X",Consolidado!$H$5:$H$1000,IF($D$9="Todos","&gt;0",$D$9))),"00")&amp;"/"&amp;TEXT(MONTH(_xlfn.MINIFS(Consolidado!$B$5:$B$1000,Consolidado!$E$5:$E$1000,$B51,Consolidado!$C$5:$C$1000,"Consejo de Administración",Consolidado!$K$5:$K$1000,"X",Consolidado!$H$5:$H$1000,IF($D$9="Todos","&gt;0",$D$9))),"00")&amp;IF($D$9="Todos","/"&amp;RIGHT(YEAR(_xlfn.MINIFS(Consolidado!$B$5:$B$1000,Consolidado!$E$5:$E$1000,$B51,Consolidado!$C$5:$C$1000,"Consejo de Administración",Consolidado!$K$5:$K$1000,"X",Consolidado!$H$5:$H$1000,IF($D$9="Todos","&gt;0",$D$9))),2),"")&amp;IF(_xlfn.MAXIFS(Consolidado!$B$5:$B$1000,Consolidado!$E$5:$E$1000,$B51,Consolidado!$C$5:$C$1000,"Consejo de Administración",Consolidado!$K$5:$K$1000,"X",Consolidado!$H$5:$H$1000,IF($D$9="Todos","&gt;0",$D$9))&lt;&gt;_xlfn.MINIFS(Consolidado!$B$5:$B$1000,Consolidado!$E$5:$E$1000,$B51,Consolidado!$C$5:$C$1000,"Consejo de Administración",Consolidado!$K$5:$K$1000,"X",Consolidado!$H$5:$H$1000,IF($D$9="Todos","&gt;0",$D$9))," y "&amp;TEXT(DAY(_xlfn.MAXIFS(Consolidado!$B$5:$B$1000,Consolidado!$E$5:$E$1000,$B51,Consolidado!$C$5:$C$1000,"Consejo de Administración",Consolidado!$K$5:$K$1000,"X",Consolidado!$H$5:$H$1000,IF($D$9="Todos","&gt;0",$D$9))),"00")&amp;"/"&amp;TEXT(MONTH(_xlfn.MAXIFS(Consolidado!$B$5:$B$1000,Consolidado!$E$5:$E$1000,$B51,Consolidado!$C$5:$C$1000,"Consejo de Administración",Consolidado!$K$5:$K$1000,"X",Consolidado!$H$5:$H$1000,IF($D$9="Todos","&gt;0",$D$9))),"00")&amp;IF($D$9="Todos","/"&amp;RIGHT(YEAR(_xlfn.MAXIFS(Consolidado!$B$5:$B$1000,Consolidado!$E$5:$E$1000,$B51,Consolidado!$C$5:$C$1000,"Consejo de Administración",Consolidado!$K$5:$K$1000,"X",Consolidado!$H$5:$H$1000,IF($D$9="Todos","&gt;0",$D$9))),2),""),""),""),IF(SUMIFS(Consolidado!$AD$5:$AD$1000,Consolidado!$E$5:$E$1000,$B51,Consolidado!$C$5:$C$1000,"Otros",Consolidado!$K$5:$K$1000,"X",Consolidado!$H$5:$H$1000,IF($D$9="Todos","&gt;0",$D$9))&gt;0,"Otros "&amp;TEXT(DAY(_xlfn.MINIFS(Consolidado!$B$5:$B$1000,Consolidado!$E$5:$E$1000,$B51,Consolidado!$C$5:$C$1000,"Otros",Consolidado!$K$5:$K$1000,"X",Consolidado!$H$5:$H$1000,IF($D$9="Todos","&gt;0",$D$9))),"00")&amp;"/"&amp;TEXT(MONTH(_xlfn.MINIFS(Consolidado!$B$5:$B$1000,Consolidado!$E$5:$E$1000,$B51,Consolidado!$C$5:$C$1000,"Otros",Consolidado!$K$5:$K$1000,"X",Consolidado!$H$5:$H$1000,IF($D$9="Todos","&gt;0",$D$9))),"00")&amp;IF($D$9="Todos","/"&amp;RIGHT(YEAR(_xlfn.MINIFS(Consolidado!$B$5:$B$1000,Consolidado!$E$5:$E$1000,$B51,Consolidado!$C$5:$C$1000,"Otros",Consolidado!$K$5:$K$1000,"X",Consolidado!$H$5:$H$1000,IF($D$9="Todos","&gt;0",$D$9))),2),"")&amp;IF(_xlfn.MAXIFS(Consolidado!$B$5:$B$1000,Consolidado!$E$5:$E$1000,$B51,Consolidado!$C$5:$C$1000,"Otros",Consolidado!$K$5:$K$1000,"X",Consolidado!$H$5:$H$1000,IF($D$9="Todos","&gt;0",$D$9))&lt;&gt;_xlfn.MINIFS(Consolidado!$B$5:$B$1000,Consolidado!$E$5:$E$1000,$B51,Consolidado!$C$5:$C$1000,"Otros",Consolidado!$K$5:$K$1000,"X",Consolidado!$H$5:$H$1000,IF($D$9="Todos","&gt;0",$D$9))," y "&amp;TEXT(DAY(_xlfn.MAXIFS(Consolidado!$B$5:$B$1000,Consolidado!$E$5:$E$1000,$B51,Consolidado!$C$5:$C$1000,"Otros",Consolidado!$K$5:$K$1000,"X",Consolidado!$H$5:$H$1000,IF($D$9="Todos","&gt;0",$D$9))),"00")&amp;"/"&amp;TEXT(MONTH(_xlfn.MAXIFS(Consolidado!$B$5:$B$1000,Consolidado!$E$5:$E$1000,$B51,Consolidado!$C$5:$C$1000,"Otros",Consolidado!$K$5:$K$1000,"X",Consolidado!$H$5:$H$1000,IF($D$9="Todos","&gt;0",$D$9))),"00")&amp;IF($D$9="Todos","/"&amp;RIGHT(YEAR(_xlfn.MAXIFS(Consolidado!$B$5:$B$1000,Consolidado!$E$5:$E$1000,$B51,Consolidado!$C$5:$C$1000,"Otros",Consolidado!$K$5:$K$1000,"X",Consolidado!$H$5:$H$1000,IF($D$9="Todos","&gt;0",$D$9))),2),""),""),""))</f>
        <v/>
      </c>
      <c r="N51" s="37" t="str">
        <f aca="false">_xlfn.TEXTJOIN(" +"&amp;CHAR(10),TRUE(),IF(SUMIFS(Consolidado!$AD$5:$AD$1000,Consolidado!$E$5:$E$1000,$B51,Consolidado!$C$5:$C$1000,"Auditoría Interna",Consolidado!$L$5:$L$1000,"X",Consolidado!$H$5:$H$1000,IF($D$9="Todos","&gt;0",$D$9))&gt;0,"Interna "&amp;TEXT(DAY(_xlfn.MINIFS(Consolidado!$B$5:$B$1000,Consolidado!$E$5:$E$1000,$B51,Consolidado!$C$5:$C$1000,"Auditoría Interna",Consolidado!$L$5:$L$1000,"X",Consolidado!$H$5:$H$1000,IF($D$9="Todos","&gt;0",$D$9))),"00")&amp;"/"&amp;TEXT(MONTH(_xlfn.MINIFS(Consolidado!$B$5:$B$1000,Consolidado!$E$5:$E$1000,$B51,Consolidado!$C$5:$C$1000,"Auditoría Interna",Consolidado!$L$5:$L$1000,"X",Consolidado!$H$5:$H$1000,IF($D$9="Todos","&gt;0",$D$9))),"00")&amp;IF($D$9="Todos","/"&amp;RIGHT(YEAR(_xlfn.MINIFS(Consolidado!$B$5:$B$1000,Consolidado!$E$5:$E$1000,$B51,Consolidado!$C$5:$C$1000,"Auditoría Interna",Consolidado!$L$5:$L$1000,"X",Consolidado!$H$5:$H$1000,IF($D$9="Todos","&gt;0",$D$9))),2),"")&amp;IF(_xlfn.MAXIFS(Consolidado!$B$5:$B$1000,Consolidado!$E$5:$E$1000,$B51,Consolidado!$C$5:$C$1000,"Auditoría Interna",Consolidado!$L$5:$L$1000,"X",Consolidado!$H$5:$H$1000,IF($D$9="Todos","&gt;0",$D$9))&lt;&gt;_xlfn.MINIFS(Consolidado!$B$5:$B$1000,Consolidado!$E$5:$E$1000,$B51,Consolidado!$C$5:$C$1000,"Auditoría Interna",Consolidado!$L$5:$L$1000,"X",Consolidado!$H$5:$H$1000,IF($D$9="Todos","&gt;0",$D$9))," y "&amp;TEXT(DAY(_xlfn.MAXIFS(Consolidado!$B$5:$B$1000,Consolidado!$E$5:$E$1000,$B51,Consolidado!$C$5:$C$1000,"Auditoría Interna",Consolidado!$L$5:$L$1000,"X",Consolidado!$H$5:$H$1000,IF($D$9="Todos","&gt;0",$D$9))),"00")&amp;"/"&amp;TEXT(MONTH(_xlfn.MAXIFS(Consolidado!$B$5:$B$1000,Consolidado!$E$5:$E$1000,$B51,Consolidado!$C$5:$C$1000,"Auditoría Interna",Consolidado!$L$5:$L$1000,"X",Consolidado!$H$5:$H$1000,IF($D$9="Todos","&gt;0",$D$9))),"00")&amp;IF($D$9="Todos","/"&amp;RIGHT(YEAR(_xlfn.MAXIFS(Consolidado!$B$5:$B$1000,Consolidado!$E$5:$E$1000,$B51,Consolidado!$C$5:$C$1000,"Auditoría Interna",Consolidado!$L$5:$L$1000,"X",Consolidado!$H$5:$H$1000,IF($D$9="Todos","&gt;0",$D$9))),2),""),""),""),IF(SUMIFS(Consolidado!$AD$5:$AD$1000,Consolidado!$E$5:$E$1000,$B51,Consolidado!$C$5:$C$1000,"Auditoría Externa",Consolidado!$L$5:$L$1000,"X",Consolidado!$H$5:$H$1000,IF($D$9="Todos","&gt;0",$D$9))&gt;0,"Externa "&amp;TEXT(DAY(_xlfn.MINIFS(Consolidado!$B$5:$B$1000,Consolidado!$E$5:$E$1000,$B51,Consolidado!$C$5:$C$1000,"Auditoría Externa",Consolidado!$L$5:$L$1000,"X",Consolidado!$H$5:$H$1000,IF($D$9="Todos","&gt;0",$D$9))),"00")&amp;"/"&amp;TEXT(MONTH(_xlfn.MINIFS(Consolidado!$B$5:$B$1000,Consolidado!$E$5:$E$1000,$B51,Consolidado!$C$5:$C$1000,"Auditoría Externa",Consolidado!$L$5:$L$1000,"X",Consolidado!$H$5:$H$1000,IF($D$9="Todos","&gt;0",$D$9))),"00")&amp;IF($D$9="Todos","/"&amp;RIGHT(YEAR(_xlfn.MINIFS(Consolidado!$B$5:$B$1000,Consolidado!$E$5:$E$1000,$B51,Consolidado!$C$5:$C$1000,"Auditoría Externa",Consolidado!$L$5:$L$1000,"X",Consolidado!$H$5:$H$1000,IF($D$9="Todos","&gt;0",$D$9))),2),"")&amp;IF(_xlfn.MAXIFS(Consolidado!$B$5:$B$1000,Consolidado!$E$5:$E$1000,$B51,Consolidado!$C$5:$C$1000,"Auditoría Externa",Consolidado!$L$5:$L$1000,"X",Consolidado!$H$5:$H$1000,IF($D$9="Todos","&gt;0",$D$9))&lt;&gt;_xlfn.MINIFS(Consolidado!$B$5:$B$1000,Consolidado!$E$5:$E$1000,$B51,Consolidado!$C$5:$C$1000,"Auditoría Externa",Consolidado!$L$5:$L$1000,"X",Consolidado!$H$5:$H$1000,IF($D$9="Todos","&gt;0",$D$9))," y "&amp;TEXT(DAY(_xlfn.MAXIFS(Consolidado!$B$5:$B$1000,Consolidado!$E$5:$E$1000,$B51,Consolidado!$C$5:$C$1000,"Auditoría Externa",Consolidado!$L$5:$L$1000,"X",Consolidado!$H$5:$H$1000,IF($D$9="Todos","&gt;0",$D$9))),"00")&amp;"/"&amp;TEXT(MONTH(_xlfn.MAXIFS(Consolidado!$B$5:$B$1000,Consolidado!$E$5:$E$1000,$B51,Consolidado!$C$5:$C$1000,"Auditoría Externa",Consolidado!$L$5:$L$1000,"X",Consolidado!$H$5:$H$1000,IF($D$9="Todos","&gt;0",$D$9))),"00")&amp;IF($D$9="Todos","/"&amp;RIGHT(YEAR(_xlfn.MAXIFS(Consolidado!$B$5:$B$1000,Consolidado!$E$5:$E$1000,$B51,Consolidado!$C$5:$C$1000,"Auditoría Externa",Consolidado!$L$5:$L$1000,"X",Consolidado!$H$5:$H$1000,IF($D$9="Todos","&gt;0",$D$9))),2),""),""),""),IF(SUMIFS(Consolidado!$AD$5:$AD$1000,Consolidado!$E$5:$E$1000,$B51,Consolidado!$C$5:$C$1000,"SSF",Consolidado!$L$5:$L$1000,"X",Consolidado!$H$5:$H$1000,IF($D$9="Todos","&gt;0",$D$9))&gt;0,"SSF "&amp;TEXT(DAY(_xlfn.MINIFS(Consolidado!$B$5:$B$1000,Consolidado!$E$5:$E$1000,$B51,Consolidado!$C$5:$C$1000,"SSF",Consolidado!$L$5:$L$1000,"X",Consolidado!$H$5:$H$1000,IF($D$9="Todos","&gt;0",$D$9))),"00")&amp;"/"&amp;TEXT(MONTH(_xlfn.MINIFS(Consolidado!$B$5:$B$1000,Consolidado!$E$5:$E$1000,$B51,Consolidado!$C$5:$C$1000,"SSF",Consolidado!$L$5:$L$1000,"X",Consolidado!$H$5:$H$1000,IF($D$9="Todos","&gt;0",$D$9))),"00")&amp;IF($D$9="Todos","/"&amp;RIGHT(YEAR(_xlfn.MINIFS(Consolidado!$B$5:$B$1000,Consolidado!$E$5:$E$1000,$B51,Consolidado!$C$5:$C$1000,"SSF",Consolidado!$L$5:$L$1000,"X",Consolidado!$H$5:$H$1000,IF($D$9="Todos","&gt;0",$D$9))),2),"")&amp;IF(_xlfn.MAXIFS(Consolidado!$B$5:$B$1000,Consolidado!$E$5:$E$1000,$B51,Consolidado!$C$5:$C$1000,"SSF",Consolidado!$L$5:$L$1000,"X",Consolidado!$H$5:$H$1000,IF($D$9="Todos","&gt;0",$D$9))&lt;&gt;_xlfn.MINIFS(Consolidado!$B$5:$B$1000,Consolidado!$E$5:$E$1000,$B51,Consolidado!$C$5:$C$1000,"SSF",Consolidado!$L$5:$L$1000,"X",Consolidado!$H$5:$H$1000,IF($D$9="Todos","&gt;0",$D$9))," y "&amp;TEXT(DAY(_xlfn.MAXIFS(Consolidado!$B$5:$B$1000,Consolidado!$E$5:$E$1000,$B51,Consolidado!$C$5:$C$1000,"SSF",Consolidado!$L$5:$L$1000,"X",Consolidado!$H$5:$H$1000,IF($D$9="Todos","&gt;0",$D$9))),"00")&amp;"/"&amp;TEXT(MONTH(_xlfn.MAXIFS(Consolidado!$B$5:$B$1000,Consolidado!$E$5:$E$1000,$B51,Consolidado!$C$5:$C$1000,"SSF",Consolidado!$L$5:$L$1000,"X",Consolidado!$H$5:$H$1000,IF($D$9="Todos","&gt;0",$D$9))),"00")&amp;IF($D$9="Todos","/"&amp;RIGHT(YEAR(_xlfn.MAXIFS(Consolidado!$B$5:$B$1000,Consolidado!$E$5:$E$1000,$B51,Consolidado!$C$5:$C$1000,"SSF",Consolidado!$L$5:$L$1000,"X",Consolidado!$H$5:$H$1000,IF($D$9="Todos","&gt;0",$D$9))),2),""),""),""),IF(SUMIFS(Consolidado!$AD$5:$AD$1000,Consolidado!$E$5:$E$1000,$B51,Consolidado!$C$5:$C$1000,"Comité de Supervisión",Consolidado!$L$5:$L$1000,"X",Consolidado!$H$5:$H$1000,IF($D$9="Todos","&gt;0",$D$9))&gt;0,"Comité Sup. "&amp;TEXT(DAY(_xlfn.MINIFS(Consolidado!$B$5:$B$1000,Consolidado!$E$5:$E$1000,$B51,Consolidado!$C$5:$C$1000,"Comité de Supervisión",Consolidado!$L$5:$L$1000,"X",Consolidado!$H$5:$H$1000,IF($D$9="Todos","&gt;0",$D$9))),"00")&amp;"/"&amp;TEXT(MONTH(_xlfn.MINIFS(Consolidado!$B$5:$B$1000,Consolidado!$E$5:$E$1000,$B51,Consolidado!$C$5:$C$1000,"Comité de Supervisión",Consolidado!$L$5:$L$1000,"X",Consolidado!$H$5:$H$1000,IF($D$9="Todos","&gt;0",$D$9))),"00")&amp;IF($D$9="Todos","/"&amp;RIGHT(YEAR(_xlfn.MINIFS(Consolidado!$B$5:$B$1000,Consolidado!$E$5:$E$1000,$B51,Consolidado!$C$5:$C$1000,"Comité de Supervisión",Consolidado!$L$5:$L$1000,"X",Consolidado!$H$5:$H$1000,IF($D$9="Todos","&gt;0",$D$9))),2),"")&amp;IF(_xlfn.MAXIFS(Consolidado!$B$5:$B$1000,Consolidado!$E$5:$E$1000,$B51,Consolidado!$C$5:$C$1000,"Comité de Supervisión",Consolidado!$L$5:$L$1000,"X",Consolidado!$H$5:$H$1000,IF($D$9="Todos","&gt;0",$D$9))&lt;&gt;_xlfn.MINIFS(Consolidado!$B$5:$B$1000,Consolidado!$E$5:$E$1000,$B51,Consolidado!$C$5:$C$1000,"Comité de Supervisión",Consolidado!$L$5:$L$1000,"X",Consolidado!$H$5:$H$1000,IF($D$9="Todos","&gt;0",$D$9))," y "&amp;TEXT(DAY(_xlfn.MAXIFS(Consolidado!$B$5:$B$1000,Consolidado!$E$5:$E$1000,$B51,Consolidado!$C$5:$C$1000,"Comité de Supervisión",Consolidado!$L$5:$L$1000,"X",Consolidado!$H$5:$H$1000,IF($D$9="Todos","&gt;0",$D$9))),"00")&amp;"/"&amp;TEXT(MONTH(_xlfn.MAXIFS(Consolidado!$B$5:$B$1000,Consolidado!$E$5:$E$1000,$B51,Consolidado!$C$5:$C$1000,"Comité de Supervisión",Consolidado!$L$5:$L$1000,"X",Consolidado!$H$5:$H$1000,IF($D$9="Todos","&gt;0",$D$9))),"00")&amp;IF($D$9="Todos","/"&amp;RIGHT(YEAR(_xlfn.MAXIFS(Consolidado!$B$5:$B$1000,Consolidado!$E$5:$E$1000,$B51,Consolidado!$C$5:$C$1000,"Comité de Supervisión",Consolidado!$L$5:$L$1000,"X",Consolidado!$H$5:$H$1000,IF($D$9="Todos","&gt;0",$D$9))),2),""),""),""),IF(SUMIFS(Consolidado!$AD$5:$AD$1000,Consolidado!$E$5:$E$1000,$B51,Consolidado!$C$5:$C$1000,"Consejo de Administración",Consolidado!$L$5:$L$1000,"X",Consolidado!$H$5:$H$1000,IF($D$9="Todos","&gt;0",$D$9))&gt;0,"Consejo "&amp;TEXT(DAY(_xlfn.MINIFS(Consolidado!$B$5:$B$1000,Consolidado!$E$5:$E$1000,$B51,Consolidado!$C$5:$C$1000,"Consejo de Administración",Consolidado!$L$5:$L$1000,"X",Consolidado!$H$5:$H$1000,IF($D$9="Todos","&gt;0",$D$9))),"00")&amp;"/"&amp;TEXT(MONTH(_xlfn.MINIFS(Consolidado!$B$5:$B$1000,Consolidado!$E$5:$E$1000,$B51,Consolidado!$C$5:$C$1000,"Consejo de Administración",Consolidado!$L$5:$L$1000,"X",Consolidado!$H$5:$H$1000,IF($D$9="Todos","&gt;0",$D$9))),"00")&amp;IF($D$9="Todos","/"&amp;RIGHT(YEAR(_xlfn.MINIFS(Consolidado!$B$5:$B$1000,Consolidado!$E$5:$E$1000,$B51,Consolidado!$C$5:$C$1000,"Consejo de Administración",Consolidado!$L$5:$L$1000,"X",Consolidado!$H$5:$H$1000,IF($D$9="Todos","&gt;0",$D$9))),2),"")&amp;IF(_xlfn.MAXIFS(Consolidado!$B$5:$B$1000,Consolidado!$E$5:$E$1000,$B51,Consolidado!$C$5:$C$1000,"Consejo de Administración",Consolidado!$L$5:$L$1000,"X",Consolidado!$H$5:$H$1000,IF($D$9="Todos","&gt;0",$D$9))&lt;&gt;_xlfn.MINIFS(Consolidado!$B$5:$B$1000,Consolidado!$E$5:$E$1000,$B51,Consolidado!$C$5:$C$1000,"Consejo de Administración",Consolidado!$L$5:$L$1000,"X",Consolidado!$H$5:$H$1000,IF($D$9="Todos","&gt;0",$D$9))," y "&amp;TEXT(DAY(_xlfn.MAXIFS(Consolidado!$B$5:$B$1000,Consolidado!$E$5:$E$1000,$B51,Consolidado!$C$5:$C$1000,"Consejo de Administración",Consolidado!$L$5:$L$1000,"X",Consolidado!$H$5:$H$1000,IF($D$9="Todos","&gt;0",$D$9))),"00")&amp;"/"&amp;TEXT(MONTH(_xlfn.MAXIFS(Consolidado!$B$5:$B$1000,Consolidado!$E$5:$E$1000,$B51,Consolidado!$C$5:$C$1000,"Consejo de Administración",Consolidado!$L$5:$L$1000,"X",Consolidado!$H$5:$H$1000,IF($D$9="Todos","&gt;0",$D$9))),"00")&amp;IF($D$9="Todos","/"&amp;RIGHT(YEAR(_xlfn.MAXIFS(Consolidado!$B$5:$B$1000,Consolidado!$E$5:$E$1000,$B51,Consolidado!$C$5:$C$1000,"Consejo de Administración",Consolidado!$L$5:$L$1000,"X",Consolidado!$H$5:$H$1000,IF($D$9="Todos","&gt;0",$D$9))),2),""),""),""),IF(SUMIFS(Consolidado!$AD$5:$AD$1000,Consolidado!$E$5:$E$1000,$B51,Consolidado!$C$5:$C$1000,"Otros",Consolidado!$L$5:$L$1000,"X",Consolidado!$H$5:$H$1000,IF($D$9="Todos","&gt;0",$D$9))&gt;0,"Otros "&amp;TEXT(DAY(_xlfn.MINIFS(Consolidado!$B$5:$B$1000,Consolidado!$E$5:$E$1000,$B51,Consolidado!$C$5:$C$1000,"Otros",Consolidado!$L$5:$L$1000,"X",Consolidado!$H$5:$H$1000,IF($D$9="Todos","&gt;0",$D$9))),"00")&amp;"/"&amp;TEXT(MONTH(_xlfn.MINIFS(Consolidado!$B$5:$B$1000,Consolidado!$E$5:$E$1000,$B51,Consolidado!$C$5:$C$1000,"Otros",Consolidado!$L$5:$L$1000,"X",Consolidado!$H$5:$H$1000,IF($D$9="Todos","&gt;0",$D$9))),"00")&amp;IF($D$9="Todos","/"&amp;RIGHT(YEAR(_xlfn.MINIFS(Consolidado!$B$5:$B$1000,Consolidado!$E$5:$E$1000,$B51,Consolidado!$C$5:$C$1000,"Otros",Consolidado!$L$5:$L$1000,"X",Consolidado!$H$5:$H$1000,IF($D$9="Todos","&gt;0",$D$9))),2),"")&amp;IF(_xlfn.MAXIFS(Consolidado!$B$5:$B$1000,Consolidado!$E$5:$E$1000,$B51,Consolidado!$C$5:$C$1000,"Otros",Consolidado!$L$5:$L$1000,"X",Consolidado!$H$5:$H$1000,IF($D$9="Todos","&gt;0",$D$9))&lt;&gt;_xlfn.MINIFS(Consolidado!$B$5:$B$1000,Consolidado!$E$5:$E$1000,$B51,Consolidado!$C$5:$C$1000,"Otros",Consolidado!$L$5:$L$1000,"X",Consolidado!$H$5:$H$1000,IF($D$9="Todos","&gt;0",$D$9))," y "&amp;TEXT(DAY(_xlfn.MAXIFS(Consolidado!$B$5:$B$1000,Consolidado!$E$5:$E$1000,$B51,Consolidado!$C$5:$C$1000,"Otros",Consolidado!$L$5:$L$1000,"X",Consolidado!$H$5:$H$1000,IF($D$9="Todos","&gt;0",$D$9))),"00")&amp;"/"&amp;TEXT(MONTH(_xlfn.MAXIFS(Consolidado!$B$5:$B$1000,Consolidado!$E$5:$E$1000,$B51,Consolidado!$C$5:$C$1000,"Otros",Consolidado!$L$5:$L$1000,"X",Consolidado!$H$5:$H$1000,IF($D$9="Todos","&gt;0",$D$9))),"00")&amp;IF($D$9="Todos","/"&amp;RIGHT(YEAR(_xlfn.MAXIFS(Consolidado!$B$5:$B$1000,Consolidado!$E$5:$E$1000,$B51,Consolidado!$C$5:$C$1000,"Otros",Consolidado!$L$5:$L$1000,"X",Consolidado!$H$5:$H$1000,IF($D$9="Todos","&gt;0",$D$9))),2),""),""),""))</f>
        <v/>
      </c>
      <c r="O51" s="37" t="str">
        <f aca="false">_xlfn.TEXTJOIN(" +"&amp;CHAR(10),TRUE(),IF(SUMIFS(Consolidado!$AD$5:$AD$1000,Consolidado!$E$5:$E$1000,$B51,Consolidado!$C$5:$C$1000,"Auditoría Interna",Consolidado!$M$5:$M$1000,"X",Consolidado!$H$5:$H$1000,IF($D$9="Todos","&gt;0",$D$9))&gt;0,"Interna "&amp;TEXT(DAY(_xlfn.MINIFS(Consolidado!$B$5:$B$1000,Consolidado!$E$5:$E$1000,$B51,Consolidado!$C$5:$C$1000,"Auditoría Interna",Consolidado!$M$5:$M$1000,"X",Consolidado!$H$5:$H$1000,IF($D$9="Todos","&gt;0",$D$9))),"00")&amp;"/"&amp;TEXT(MONTH(_xlfn.MINIFS(Consolidado!$B$5:$B$1000,Consolidado!$E$5:$E$1000,$B51,Consolidado!$C$5:$C$1000,"Auditoría Interna",Consolidado!$M$5:$M$1000,"X",Consolidado!$H$5:$H$1000,IF($D$9="Todos","&gt;0",$D$9))),"00")&amp;IF($D$9="Todos","/"&amp;RIGHT(YEAR(_xlfn.MINIFS(Consolidado!$B$5:$B$1000,Consolidado!$E$5:$E$1000,$B51,Consolidado!$C$5:$C$1000,"Auditoría Interna",Consolidado!$M$5:$M$1000,"X",Consolidado!$H$5:$H$1000,IF($D$9="Todos","&gt;0",$D$9))),2),"")&amp;IF(_xlfn.MAXIFS(Consolidado!$B$5:$B$1000,Consolidado!$E$5:$E$1000,$B51,Consolidado!$C$5:$C$1000,"Auditoría Interna",Consolidado!$M$5:$M$1000,"X",Consolidado!$H$5:$H$1000,IF($D$9="Todos","&gt;0",$D$9))&lt;&gt;_xlfn.MINIFS(Consolidado!$B$5:$B$1000,Consolidado!$E$5:$E$1000,$B51,Consolidado!$C$5:$C$1000,"Auditoría Interna",Consolidado!$M$5:$M$1000,"X",Consolidado!$H$5:$H$1000,IF($D$9="Todos","&gt;0",$D$9))," y "&amp;TEXT(DAY(_xlfn.MAXIFS(Consolidado!$B$5:$B$1000,Consolidado!$E$5:$E$1000,$B51,Consolidado!$C$5:$C$1000,"Auditoría Interna",Consolidado!$M$5:$M$1000,"X",Consolidado!$H$5:$H$1000,IF($D$9="Todos","&gt;0",$D$9))),"00")&amp;"/"&amp;TEXT(MONTH(_xlfn.MAXIFS(Consolidado!$B$5:$B$1000,Consolidado!$E$5:$E$1000,$B51,Consolidado!$C$5:$C$1000,"Auditoría Interna",Consolidado!$M$5:$M$1000,"X",Consolidado!$H$5:$H$1000,IF($D$9="Todos","&gt;0",$D$9))),"00")&amp;IF($D$9="Todos","/"&amp;RIGHT(YEAR(_xlfn.MAXIFS(Consolidado!$B$5:$B$1000,Consolidado!$E$5:$E$1000,$B51,Consolidado!$C$5:$C$1000,"Auditoría Interna",Consolidado!$M$5:$M$1000,"X",Consolidado!$H$5:$H$1000,IF($D$9="Todos","&gt;0",$D$9))),2),""),""),""),IF(SUMIFS(Consolidado!$AD$5:$AD$1000,Consolidado!$E$5:$E$1000,$B51,Consolidado!$C$5:$C$1000,"Auditoría Externa",Consolidado!$M$5:$M$1000,"X",Consolidado!$H$5:$H$1000,IF($D$9="Todos","&gt;0",$D$9))&gt;0,"Externa "&amp;TEXT(DAY(_xlfn.MINIFS(Consolidado!$B$5:$B$1000,Consolidado!$E$5:$E$1000,$B51,Consolidado!$C$5:$C$1000,"Auditoría Externa",Consolidado!$M$5:$M$1000,"X",Consolidado!$H$5:$H$1000,IF($D$9="Todos","&gt;0",$D$9))),"00")&amp;"/"&amp;TEXT(MONTH(_xlfn.MINIFS(Consolidado!$B$5:$B$1000,Consolidado!$E$5:$E$1000,$B51,Consolidado!$C$5:$C$1000,"Auditoría Externa",Consolidado!$M$5:$M$1000,"X",Consolidado!$H$5:$H$1000,IF($D$9="Todos","&gt;0",$D$9))),"00")&amp;IF($D$9="Todos","/"&amp;RIGHT(YEAR(_xlfn.MINIFS(Consolidado!$B$5:$B$1000,Consolidado!$E$5:$E$1000,$B51,Consolidado!$C$5:$C$1000,"Auditoría Externa",Consolidado!$M$5:$M$1000,"X",Consolidado!$H$5:$H$1000,IF($D$9="Todos","&gt;0",$D$9))),2),"")&amp;IF(_xlfn.MAXIFS(Consolidado!$B$5:$B$1000,Consolidado!$E$5:$E$1000,$B51,Consolidado!$C$5:$C$1000,"Auditoría Externa",Consolidado!$M$5:$M$1000,"X",Consolidado!$H$5:$H$1000,IF($D$9="Todos","&gt;0",$D$9))&lt;&gt;_xlfn.MINIFS(Consolidado!$B$5:$B$1000,Consolidado!$E$5:$E$1000,$B51,Consolidado!$C$5:$C$1000,"Auditoría Externa",Consolidado!$M$5:$M$1000,"X",Consolidado!$H$5:$H$1000,IF($D$9="Todos","&gt;0",$D$9))," y "&amp;TEXT(DAY(_xlfn.MAXIFS(Consolidado!$B$5:$B$1000,Consolidado!$E$5:$E$1000,$B51,Consolidado!$C$5:$C$1000,"Auditoría Externa",Consolidado!$M$5:$M$1000,"X",Consolidado!$H$5:$H$1000,IF($D$9="Todos","&gt;0",$D$9))),"00")&amp;"/"&amp;TEXT(MONTH(_xlfn.MAXIFS(Consolidado!$B$5:$B$1000,Consolidado!$E$5:$E$1000,$B51,Consolidado!$C$5:$C$1000,"Auditoría Externa",Consolidado!$M$5:$M$1000,"X",Consolidado!$H$5:$H$1000,IF($D$9="Todos","&gt;0",$D$9))),"00")&amp;IF($D$9="Todos","/"&amp;RIGHT(YEAR(_xlfn.MAXIFS(Consolidado!$B$5:$B$1000,Consolidado!$E$5:$E$1000,$B51,Consolidado!$C$5:$C$1000,"Auditoría Externa",Consolidado!$M$5:$M$1000,"X",Consolidado!$H$5:$H$1000,IF($D$9="Todos","&gt;0",$D$9))),2),""),""),""),IF(SUMIFS(Consolidado!$AD$5:$AD$1000,Consolidado!$E$5:$E$1000,$B51,Consolidado!$C$5:$C$1000,"SSF",Consolidado!$M$5:$M$1000,"X",Consolidado!$H$5:$H$1000,IF($D$9="Todos","&gt;0",$D$9))&gt;0,"SSF "&amp;TEXT(DAY(_xlfn.MINIFS(Consolidado!$B$5:$B$1000,Consolidado!$E$5:$E$1000,$B51,Consolidado!$C$5:$C$1000,"SSF",Consolidado!$M$5:$M$1000,"X",Consolidado!$H$5:$H$1000,IF($D$9="Todos","&gt;0",$D$9))),"00")&amp;"/"&amp;TEXT(MONTH(_xlfn.MINIFS(Consolidado!$B$5:$B$1000,Consolidado!$E$5:$E$1000,$B51,Consolidado!$C$5:$C$1000,"SSF",Consolidado!$M$5:$M$1000,"X",Consolidado!$H$5:$H$1000,IF($D$9="Todos","&gt;0",$D$9))),"00")&amp;IF($D$9="Todos","/"&amp;RIGHT(YEAR(_xlfn.MINIFS(Consolidado!$B$5:$B$1000,Consolidado!$E$5:$E$1000,$B51,Consolidado!$C$5:$C$1000,"SSF",Consolidado!$M$5:$M$1000,"X",Consolidado!$H$5:$H$1000,IF($D$9="Todos","&gt;0",$D$9))),2),"")&amp;IF(_xlfn.MAXIFS(Consolidado!$B$5:$B$1000,Consolidado!$E$5:$E$1000,$B51,Consolidado!$C$5:$C$1000,"SSF",Consolidado!$M$5:$M$1000,"X",Consolidado!$H$5:$H$1000,IF($D$9="Todos","&gt;0",$D$9))&lt;&gt;_xlfn.MINIFS(Consolidado!$B$5:$B$1000,Consolidado!$E$5:$E$1000,$B51,Consolidado!$C$5:$C$1000,"SSF",Consolidado!$M$5:$M$1000,"X",Consolidado!$H$5:$H$1000,IF($D$9="Todos","&gt;0",$D$9))," y "&amp;TEXT(DAY(_xlfn.MAXIFS(Consolidado!$B$5:$B$1000,Consolidado!$E$5:$E$1000,$B51,Consolidado!$C$5:$C$1000,"SSF",Consolidado!$M$5:$M$1000,"X",Consolidado!$H$5:$H$1000,IF($D$9="Todos","&gt;0",$D$9))),"00")&amp;"/"&amp;TEXT(MONTH(_xlfn.MAXIFS(Consolidado!$B$5:$B$1000,Consolidado!$E$5:$E$1000,$B51,Consolidado!$C$5:$C$1000,"SSF",Consolidado!$M$5:$M$1000,"X",Consolidado!$H$5:$H$1000,IF($D$9="Todos","&gt;0",$D$9))),"00")&amp;IF($D$9="Todos","/"&amp;RIGHT(YEAR(_xlfn.MAXIFS(Consolidado!$B$5:$B$1000,Consolidado!$E$5:$E$1000,$B51,Consolidado!$C$5:$C$1000,"SSF",Consolidado!$M$5:$M$1000,"X",Consolidado!$H$5:$H$1000,IF($D$9="Todos","&gt;0",$D$9))),2),""),""),""),IF(SUMIFS(Consolidado!$AD$5:$AD$1000,Consolidado!$E$5:$E$1000,$B51,Consolidado!$C$5:$C$1000,"Comité de Supervisión",Consolidado!$M$5:$M$1000,"X",Consolidado!$H$5:$H$1000,IF($D$9="Todos","&gt;0",$D$9))&gt;0,"Comité Sup. "&amp;TEXT(DAY(_xlfn.MINIFS(Consolidado!$B$5:$B$1000,Consolidado!$E$5:$E$1000,$B51,Consolidado!$C$5:$C$1000,"Comité de Supervisión",Consolidado!$M$5:$M$1000,"X",Consolidado!$H$5:$H$1000,IF($D$9="Todos","&gt;0",$D$9))),"00")&amp;"/"&amp;TEXT(MONTH(_xlfn.MINIFS(Consolidado!$B$5:$B$1000,Consolidado!$E$5:$E$1000,$B51,Consolidado!$C$5:$C$1000,"Comité de Supervisión",Consolidado!$M$5:$M$1000,"X",Consolidado!$H$5:$H$1000,IF($D$9="Todos","&gt;0",$D$9))),"00")&amp;IF($D$9="Todos","/"&amp;RIGHT(YEAR(_xlfn.MINIFS(Consolidado!$B$5:$B$1000,Consolidado!$E$5:$E$1000,$B51,Consolidado!$C$5:$C$1000,"Comité de Supervisión",Consolidado!$M$5:$M$1000,"X",Consolidado!$H$5:$H$1000,IF($D$9="Todos","&gt;0",$D$9))),2),"")&amp;IF(_xlfn.MAXIFS(Consolidado!$B$5:$B$1000,Consolidado!$E$5:$E$1000,$B51,Consolidado!$C$5:$C$1000,"Comité de Supervisión",Consolidado!$M$5:$M$1000,"X",Consolidado!$H$5:$H$1000,IF($D$9="Todos","&gt;0",$D$9))&lt;&gt;_xlfn.MINIFS(Consolidado!$B$5:$B$1000,Consolidado!$E$5:$E$1000,$B51,Consolidado!$C$5:$C$1000,"Comité de Supervisión",Consolidado!$M$5:$M$1000,"X",Consolidado!$H$5:$H$1000,IF($D$9="Todos","&gt;0",$D$9))," y "&amp;TEXT(DAY(_xlfn.MAXIFS(Consolidado!$B$5:$B$1000,Consolidado!$E$5:$E$1000,$B51,Consolidado!$C$5:$C$1000,"Comité de Supervisión",Consolidado!$M$5:$M$1000,"X",Consolidado!$H$5:$H$1000,IF($D$9="Todos","&gt;0",$D$9))),"00")&amp;"/"&amp;TEXT(MONTH(_xlfn.MAXIFS(Consolidado!$B$5:$B$1000,Consolidado!$E$5:$E$1000,$B51,Consolidado!$C$5:$C$1000,"Comité de Supervisión",Consolidado!$M$5:$M$1000,"X",Consolidado!$H$5:$H$1000,IF($D$9="Todos","&gt;0",$D$9))),"00")&amp;IF($D$9="Todos","/"&amp;RIGHT(YEAR(_xlfn.MAXIFS(Consolidado!$B$5:$B$1000,Consolidado!$E$5:$E$1000,$B51,Consolidado!$C$5:$C$1000,"Comité de Supervisión",Consolidado!$M$5:$M$1000,"X",Consolidado!$H$5:$H$1000,IF($D$9="Todos","&gt;0",$D$9))),2),""),""),""),IF(SUMIFS(Consolidado!$AD$5:$AD$1000,Consolidado!$E$5:$E$1000,$B51,Consolidado!$C$5:$C$1000,"Consejo de Administración",Consolidado!$M$5:$M$1000,"X",Consolidado!$H$5:$H$1000,IF($D$9="Todos","&gt;0",$D$9))&gt;0,"Consejo "&amp;TEXT(DAY(_xlfn.MINIFS(Consolidado!$B$5:$B$1000,Consolidado!$E$5:$E$1000,$B51,Consolidado!$C$5:$C$1000,"Consejo de Administración",Consolidado!$M$5:$M$1000,"X",Consolidado!$H$5:$H$1000,IF($D$9="Todos","&gt;0",$D$9))),"00")&amp;"/"&amp;TEXT(MONTH(_xlfn.MINIFS(Consolidado!$B$5:$B$1000,Consolidado!$E$5:$E$1000,$B51,Consolidado!$C$5:$C$1000,"Consejo de Administración",Consolidado!$M$5:$M$1000,"X",Consolidado!$H$5:$H$1000,IF($D$9="Todos","&gt;0",$D$9))),"00")&amp;IF($D$9="Todos","/"&amp;RIGHT(YEAR(_xlfn.MINIFS(Consolidado!$B$5:$B$1000,Consolidado!$E$5:$E$1000,$B51,Consolidado!$C$5:$C$1000,"Consejo de Administración",Consolidado!$M$5:$M$1000,"X",Consolidado!$H$5:$H$1000,IF($D$9="Todos","&gt;0",$D$9))),2),"")&amp;IF(_xlfn.MAXIFS(Consolidado!$B$5:$B$1000,Consolidado!$E$5:$E$1000,$B51,Consolidado!$C$5:$C$1000,"Consejo de Administración",Consolidado!$M$5:$M$1000,"X",Consolidado!$H$5:$H$1000,IF($D$9="Todos","&gt;0",$D$9))&lt;&gt;_xlfn.MINIFS(Consolidado!$B$5:$B$1000,Consolidado!$E$5:$E$1000,$B51,Consolidado!$C$5:$C$1000,"Consejo de Administración",Consolidado!$M$5:$M$1000,"X",Consolidado!$H$5:$H$1000,IF($D$9="Todos","&gt;0",$D$9))," y "&amp;TEXT(DAY(_xlfn.MAXIFS(Consolidado!$B$5:$B$1000,Consolidado!$E$5:$E$1000,$B51,Consolidado!$C$5:$C$1000,"Consejo de Administración",Consolidado!$M$5:$M$1000,"X",Consolidado!$H$5:$H$1000,IF($D$9="Todos","&gt;0",$D$9))),"00")&amp;"/"&amp;TEXT(MONTH(_xlfn.MAXIFS(Consolidado!$B$5:$B$1000,Consolidado!$E$5:$E$1000,$B51,Consolidado!$C$5:$C$1000,"Consejo de Administración",Consolidado!$M$5:$M$1000,"X",Consolidado!$H$5:$H$1000,IF($D$9="Todos","&gt;0",$D$9))),"00")&amp;IF($D$9="Todos","/"&amp;RIGHT(YEAR(_xlfn.MAXIFS(Consolidado!$B$5:$B$1000,Consolidado!$E$5:$E$1000,$B51,Consolidado!$C$5:$C$1000,"Consejo de Administración",Consolidado!$M$5:$M$1000,"X",Consolidado!$H$5:$H$1000,IF($D$9="Todos","&gt;0",$D$9))),2),""),""),""),IF(SUMIFS(Consolidado!$AD$5:$AD$1000,Consolidado!$E$5:$E$1000,$B51,Consolidado!$C$5:$C$1000,"Otros",Consolidado!$M$5:$M$1000,"X",Consolidado!$H$5:$H$1000,IF($D$9="Todos","&gt;0",$D$9))&gt;0,"Otros "&amp;TEXT(DAY(_xlfn.MINIFS(Consolidado!$B$5:$B$1000,Consolidado!$E$5:$E$1000,$B51,Consolidado!$C$5:$C$1000,"Otros",Consolidado!$M$5:$M$1000,"X",Consolidado!$H$5:$H$1000,IF($D$9="Todos","&gt;0",$D$9))),"00")&amp;"/"&amp;TEXT(MONTH(_xlfn.MINIFS(Consolidado!$B$5:$B$1000,Consolidado!$E$5:$E$1000,$B51,Consolidado!$C$5:$C$1000,"Otros",Consolidado!$M$5:$M$1000,"X",Consolidado!$H$5:$H$1000,IF($D$9="Todos","&gt;0",$D$9))),"00")&amp;IF($D$9="Todos","/"&amp;RIGHT(YEAR(_xlfn.MINIFS(Consolidado!$B$5:$B$1000,Consolidado!$E$5:$E$1000,$B51,Consolidado!$C$5:$C$1000,"Otros",Consolidado!$M$5:$M$1000,"X",Consolidado!$H$5:$H$1000,IF($D$9="Todos","&gt;0",$D$9))),2),"")&amp;IF(_xlfn.MAXIFS(Consolidado!$B$5:$B$1000,Consolidado!$E$5:$E$1000,$B51,Consolidado!$C$5:$C$1000,"Otros",Consolidado!$M$5:$M$1000,"X",Consolidado!$H$5:$H$1000,IF($D$9="Todos","&gt;0",$D$9))&lt;&gt;_xlfn.MINIFS(Consolidado!$B$5:$B$1000,Consolidado!$E$5:$E$1000,$B51,Consolidado!$C$5:$C$1000,"Otros",Consolidado!$M$5:$M$1000,"X",Consolidado!$H$5:$H$1000,IF($D$9="Todos","&gt;0",$D$9))," y "&amp;TEXT(DAY(_xlfn.MAXIFS(Consolidado!$B$5:$B$1000,Consolidado!$E$5:$E$1000,$B51,Consolidado!$C$5:$C$1000,"Otros",Consolidado!$M$5:$M$1000,"X",Consolidado!$H$5:$H$1000,IF($D$9="Todos","&gt;0",$D$9))),"00")&amp;"/"&amp;TEXT(MONTH(_xlfn.MAXIFS(Consolidado!$B$5:$B$1000,Consolidado!$E$5:$E$1000,$B51,Consolidado!$C$5:$C$1000,"Otros",Consolidado!$M$5:$M$1000,"X",Consolidado!$H$5:$H$1000,IF($D$9="Todos","&gt;0",$D$9))),"00")&amp;IF($D$9="Todos","/"&amp;RIGHT(YEAR(_xlfn.MAXIFS(Consolidado!$B$5:$B$1000,Consolidado!$E$5:$E$1000,$B51,Consolidado!$C$5:$C$1000,"Otros",Consolidado!$M$5:$M$1000,"X",Consolidado!$H$5:$H$1000,IF($D$9="Todos","&gt;0",$D$9))),2),""),""),""))</f>
        <v/>
      </c>
      <c r="P51" s="37" t="str">
        <f aca="false">_xlfn.TEXTJOIN(" +"&amp;CHAR(10),TRUE(),IF(SUMIFS(Consolidado!$AD$5:$AD$1000,Consolidado!$E$5:$E$1000,$B51,Consolidado!$C$5:$C$1000,"Auditoría Interna",Consolidado!$N$5:$N$1000,"X",Consolidado!$H$5:$H$1000,IF($D$9="Todos","&gt;0",$D$9))&gt;0,"Interna "&amp;TEXT(DAY(_xlfn.MINIFS(Consolidado!$B$5:$B$1000,Consolidado!$E$5:$E$1000,$B51,Consolidado!$C$5:$C$1000,"Auditoría Interna",Consolidado!$N$5:$N$1000,"X",Consolidado!$H$5:$H$1000,IF($D$9="Todos","&gt;0",$D$9))),"00")&amp;"/"&amp;TEXT(MONTH(_xlfn.MINIFS(Consolidado!$B$5:$B$1000,Consolidado!$E$5:$E$1000,$B51,Consolidado!$C$5:$C$1000,"Auditoría Interna",Consolidado!$N$5:$N$1000,"X",Consolidado!$H$5:$H$1000,IF($D$9="Todos","&gt;0",$D$9))),"00")&amp;IF($D$9="Todos","/"&amp;RIGHT(YEAR(_xlfn.MINIFS(Consolidado!$B$5:$B$1000,Consolidado!$E$5:$E$1000,$B51,Consolidado!$C$5:$C$1000,"Auditoría Interna",Consolidado!$N$5:$N$1000,"X",Consolidado!$H$5:$H$1000,IF($D$9="Todos","&gt;0",$D$9))),2),"")&amp;IF(_xlfn.MAXIFS(Consolidado!$B$5:$B$1000,Consolidado!$E$5:$E$1000,$B51,Consolidado!$C$5:$C$1000,"Auditoría Interna",Consolidado!$N$5:$N$1000,"X",Consolidado!$H$5:$H$1000,IF($D$9="Todos","&gt;0",$D$9))&lt;&gt;_xlfn.MINIFS(Consolidado!$B$5:$B$1000,Consolidado!$E$5:$E$1000,$B51,Consolidado!$C$5:$C$1000,"Auditoría Interna",Consolidado!$N$5:$N$1000,"X",Consolidado!$H$5:$H$1000,IF($D$9="Todos","&gt;0",$D$9))," y "&amp;TEXT(DAY(_xlfn.MAXIFS(Consolidado!$B$5:$B$1000,Consolidado!$E$5:$E$1000,$B51,Consolidado!$C$5:$C$1000,"Auditoría Interna",Consolidado!$N$5:$N$1000,"X",Consolidado!$H$5:$H$1000,IF($D$9="Todos","&gt;0",$D$9))),"00")&amp;"/"&amp;TEXT(MONTH(_xlfn.MAXIFS(Consolidado!$B$5:$B$1000,Consolidado!$E$5:$E$1000,$B51,Consolidado!$C$5:$C$1000,"Auditoría Interna",Consolidado!$N$5:$N$1000,"X",Consolidado!$H$5:$H$1000,IF($D$9="Todos","&gt;0",$D$9))),"00")&amp;IF($D$9="Todos","/"&amp;RIGHT(YEAR(_xlfn.MAXIFS(Consolidado!$B$5:$B$1000,Consolidado!$E$5:$E$1000,$B51,Consolidado!$C$5:$C$1000,"Auditoría Interna",Consolidado!$N$5:$N$1000,"X",Consolidado!$H$5:$H$1000,IF($D$9="Todos","&gt;0",$D$9))),2),""),""),""),IF(SUMIFS(Consolidado!$AD$5:$AD$1000,Consolidado!$E$5:$E$1000,$B51,Consolidado!$C$5:$C$1000,"Auditoría Externa",Consolidado!$N$5:$N$1000,"X",Consolidado!$H$5:$H$1000,IF($D$9="Todos","&gt;0",$D$9))&gt;0,"Externa "&amp;TEXT(DAY(_xlfn.MINIFS(Consolidado!$B$5:$B$1000,Consolidado!$E$5:$E$1000,$B51,Consolidado!$C$5:$C$1000,"Auditoría Externa",Consolidado!$N$5:$N$1000,"X",Consolidado!$H$5:$H$1000,IF($D$9="Todos","&gt;0",$D$9))),"00")&amp;"/"&amp;TEXT(MONTH(_xlfn.MINIFS(Consolidado!$B$5:$B$1000,Consolidado!$E$5:$E$1000,$B51,Consolidado!$C$5:$C$1000,"Auditoría Externa",Consolidado!$N$5:$N$1000,"X",Consolidado!$H$5:$H$1000,IF($D$9="Todos","&gt;0",$D$9))),"00")&amp;IF($D$9="Todos","/"&amp;RIGHT(YEAR(_xlfn.MINIFS(Consolidado!$B$5:$B$1000,Consolidado!$E$5:$E$1000,$B51,Consolidado!$C$5:$C$1000,"Auditoría Externa",Consolidado!$N$5:$N$1000,"X",Consolidado!$H$5:$H$1000,IF($D$9="Todos","&gt;0",$D$9))),2),"")&amp;IF(_xlfn.MAXIFS(Consolidado!$B$5:$B$1000,Consolidado!$E$5:$E$1000,$B51,Consolidado!$C$5:$C$1000,"Auditoría Externa",Consolidado!$N$5:$N$1000,"X",Consolidado!$H$5:$H$1000,IF($D$9="Todos","&gt;0",$D$9))&lt;&gt;_xlfn.MINIFS(Consolidado!$B$5:$B$1000,Consolidado!$E$5:$E$1000,$B51,Consolidado!$C$5:$C$1000,"Auditoría Externa",Consolidado!$N$5:$N$1000,"X",Consolidado!$H$5:$H$1000,IF($D$9="Todos","&gt;0",$D$9))," y "&amp;TEXT(DAY(_xlfn.MAXIFS(Consolidado!$B$5:$B$1000,Consolidado!$E$5:$E$1000,$B51,Consolidado!$C$5:$C$1000,"Auditoría Externa",Consolidado!$N$5:$N$1000,"X",Consolidado!$H$5:$H$1000,IF($D$9="Todos","&gt;0",$D$9))),"00")&amp;"/"&amp;TEXT(MONTH(_xlfn.MAXIFS(Consolidado!$B$5:$B$1000,Consolidado!$E$5:$E$1000,$B51,Consolidado!$C$5:$C$1000,"Auditoría Externa",Consolidado!$N$5:$N$1000,"X",Consolidado!$H$5:$H$1000,IF($D$9="Todos","&gt;0",$D$9))),"00")&amp;IF($D$9="Todos","/"&amp;RIGHT(YEAR(_xlfn.MAXIFS(Consolidado!$B$5:$B$1000,Consolidado!$E$5:$E$1000,$B51,Consolidado!$C$5:$C$1000,"Auditoría Externa",Consolidado!$N$5:$N$1000,"X",Consolidado!$H$5:$H$1000,IF($D$9="Todos","&gt;0",$D$9))),2),""),""),""),IF(SUMIFS(Consolidado!$AD$5:$AD$1000,Consolidado!$E$5:$E$1000,$B51,Consolidado!$C$5:$C$1000,"SSF",Consolidado!$N$5:$N$1000,"X",Consolidado!$H$5:$H$1000,IF($D$9="Todos","&gt;0",$D$9))&gt;0,"SSF "&amp;TEXT(DAY(_xlfn.MINIFS(Consolidado!$B$5:$B$1000,Consolidado!$E$5:$E$1000,$B51,Consolidado!$C$5:$C$1000,"SSF",Consolidado!$N$5:$N$1000,"X",Consolidado!$H$5:$H$1000,IF($D$9="Todos","&gt;0",$D$9))),"00")&amp;"/"&amp;TEXT(MONTH(_xlfn.MINIFS(Consolidado!$B$5:$B$1000,Consolidado!$E$5:$E$1000,$B51,Consolidado!$C$5:$C$1000,"SSF",Consolidado!$N$5:$N$1000,"X",Consolidado!$H$5:$H$1000,IF($D$9="Todos","&gt;0",$D$9))),"00")&amp;IF($D$9="Todos","/"&amp;RIGHT(YEAR(_xlfn.MINIFS(Consolidado!$B$5:$B$1000,Consolidado!$E$5:$E$1000,$B51,Consolidado!$C$5:$C$1000,"SSF",Consolidado!$N$5:$N$1000,"X",Consolidado!$H$5:$H$1000,IF($D$9="Todos","&gt;0",$D$9))),2),"")&amp;IF(_xlfn.MAXIFS(Consolidado!$B$5:$B$1000,Consolidado!$E$5:$E$1000,$B51,Consolidado!$C$5:$C$1000,"SSF",Consolidado!$N$5:$N$1000,"X",Consolidado!$H$5:$H$1000,IF($D$9="Todos","&gt;0",$D$9))&lt;&gt;_xlfn.MINIFS(Consolidado!$B$5:$B$1000,Consolidado!$E$5:$E$1000,$B51,Consolidado!$C$5:$C$1000,"SSF",Consolidado!$N$5:$N$1000,"X",Consolidado!$H$5:$H$1000,IF($D$9="Todos","&gt;0",$D$9))," y "&amp;TEXT(DAY(_xlfn.MAXIFS(Consolidado!$B$5:$B$1000,Consolidado!$E$5:$E$1000,$B51,Consolidado!$C$5:$C$1000,"SSF",Consolidado!$N$5:$N$1000,"X",Consolidado!$H$5:$H$1000,IF($D$9="Todos","&gt;0",$D$9))),"00")&amp;"/"&amp;TEXT(MONTH(_xlfn.MAXIFS(Consolidado!$B$5:$B$1000,Consolidado!$E$5:$E$1000,$B51,Consolidado!$C$5:$C$1000,"SSF",Consolidado!$N$5:$N$1000,"X",Consolidado!$H$5:$H$1000,IF($D$9="Todos","&gt;0",$D$9))),"00")&amp;IF($D$9="Todos","/"&amp;RIGHT(YEAR(_xlfn.MAXIFS(Consolidado!$B$5:$B$1000,Consolidado!$E$5:$E$1000,$B51,Consolidado!$C$5:$C$1000,"SSF",Consolidado!$N$5:$N$1000,"X",Consolidado!$H$5:$H$1000,IF($D$9="Todos","&gt;0",$D$9))),2),""),""),""),IF(SUMIFS(Consolidado!$AD$5:$AD$1000,Consolidado!$E$5:$E$1000,$B51,Consolidado!$C$5:$C$1000,"Comité de Supervisión",Consolidado!$N$5:$N$1000,"X",Consolidado!$H$5:$H$1000,IF($D$9="Todos","&gt;0",$D$9))&gt;0,"Comité Sup. "&amp;TEXT(DAY(_xlfn.MINIFS(Consolidado!$B$5:$B$1000,Consolidado!$E$5:$E$1000,$B51,Consolidado!$C$5:$C$1000,"Comité de Supervisión",Consolidado!$N$5:$N$1000,"X",Consolidado!$H$5:$H$1000,IF($D$9="Todos","&gt;0",$D$9))),"00")&amp;"/"&amp;TEXT(MONTH(_xlfn.MINIFS(Consolidado!$B$5:$B$1000,Consolidado!$E$5:$E$1000,$B51,Consolidado!$C$5:$C$1000,"Comité de Supervisión",Consolidado!$N$5:$N$1000,"X",Consolidado!$H$5:$H$1000,IF($D$9="Todos","&gt;0",$D$9))),"00")&amp;IF($D$9="Todos","/"&amp;RIGHT(YEAR(_xlfn.MINIFS(Consolidado!$B$5:$B$1000,Consolidado!$E$5:$E$1000,$B51,Consolidado!$C$5:$C$1000,"Comité de Supervisión",Consolidado!$N$5:$N$1000,"X",Consolidado!$H$5:$H$1000,IF($D$9="Todos","&gt;0",$D$9))),2),"")&amp;IF(_xlfn.MAXIFS(Consolidado!$B$5:$B$1000,Consolidado!$E$5:$E$1000,$B51,Consolidado!$C$5:$C$1000,"Comité de Supervisión",Consolidado!$N$5:$N$1000,"X",Consolidado!$H$5:$H$1000,IF($D$9="Todos","&gt;0",$D$9))&lt;&gt;_xlfn.MINIFS(Consolidado!$B$5:$B$1000,Consolidado!$E$5:$E$1000,$B51,Consolidado!$C$5:$C$1000,"Comité de Supervisión",Consolidado!$N$5:$N$1000,"X",Consolidado!$H$5:$H$1000,IF($D$9="Todos","&gt;0",$D$9))," y "&amp;TEXT(DAY(_xlfn.MAXIFS(Consolidado!$B$5:$B$1000,Consolidado!$E$5:$E$1000,$B51,Consolidado!$C$5:$C$1000,"Comité de Supervisión",Consolidado!$N$5:$N$1000,"X",Consolidado!$H$5:$H$1000,IF($D$9="Todos","&gt;0",$D$9))),"00")&amp;"/"&amp;TEXT(MONTH(_xlfn.MAXIFS(Consolidado!$B$5:$B$1000,Consolidado!$E$5:$E$1000,$B51,Consolidado!$C$5:$C$1000,"Comité de Supervisión",Consolidado!$N$5:$N$1000,"X",Consolidado!$H$5:$H$1000,IF($D$9="Todos","&gt;0",$D$9))),"00")&amp;IF($D$9="Todos","/"&amp;RIGHT(YEAR(_xlfn.MAXIFS(Consolidado!$B$5:$B$1000,Consolidado!$E$5:$E$1000,$B51,Consolidado!$C$5:$C$1000,"Comité de Supervisión",Consolidado!$N$5:$N$1000,"X",Consolidado!$H$5:$H$1000,IF($D$9="Todos","&gt;0",$D$9))),2),""),""),""),IF(SUMIFS(Consolidado!$AD$5:$AD$1000,Consolidado!$E$5:$E$1000,$B51,Consolidado!$C$5:$C$1000,"Consejo de Administración",Consolidado!$N$5:$N$1000,"X",Consolidado!$H$5:$H$1000,IF($D$9="Todos","&gt;0",$D$9))&gt;0,"Consejo "&amp;TEXT(DAY(_xlfn.MINIFS(Consolidado!$B$5:$B$1000,Consolidado!$E$5:$E$1000,$B51,Consolidado!$C$5:$C$1000,"Consejo de Administración",Consolidado!$N$5:$N$1000,"X",Consolidado!$H$5:$H$1000,IF($D$9="Todos","&gt;0",$D$9))),"00")&amp;"/"&amp;TEXT(MONTH(_xlfn.MINIFS(Consolidado!$B$5:$B$1000,Consolidado!$E$5:$E$1000,$B51,Consolidado!$C$5:$C$1000,"Consejo de Administración",Consolidado!$N$5:$N$1000,"X",Consolidado!$H$5:$H$1000,IF($D$9="Todos","&gt;0",$D$9))),"00")&amp;IF($D$9="Todos","/"&amp;RIGHT(YEAR(_xlfn.MINIFS(Consolidado!$B$5:$B$1000,Consolidado!$E$5:$E$1000,$B51,Consolidado!$C$5:$C$1000,"Consejo de Administración",Consolidado!$N$5:$N$1000,"X",Consolidado!$H$5:$H$1000,IF($D$9="Todos","&gt;0",$D$9))),2),"")&amp;IF(_xlfn.MAXIFS(Consolidado!$B$5:$B$1000,Consolidado!$E$5:$E$1000,$B51,Consolidado!$C$5:$C$1000,"Consejo de Administración",Consolidado!$N$5:$N$1000,"X",Consolidado!$H$5:$H$1000,IF($D$9="Todos","&gt;0",$D$9))&lt;&gt;_xlfn.MINIFS(Consolidado!$B$5:$B$1000,Consolidado!$E$5:$E$1000,$B51,Consolidado!$C$5:$C$1000,"Consejo de Administración",Consolidado!$N$5:$N$1000,"X",Consolidado!$H$5:$H$1000,IF($D$9="Todos","&gt;0",$D$9))," y "&amp;TEXT(DAY(_xlfn.MAXIFS(Consolidado!$B$5:$B$1000,Consolidado!$E$5:$E$1000,$B51,Consolidado!$C$5:$C$1000,"Consejo de Administración",Consolidado!$N$5:$N$1000,"X",Consolidado!$H$5:$H$1000,IF($D$9="Todos","&gt;0",$D$9))),"00")&amp;"/"&amp;TEXT(MONTH(_xlfn.MAXIFS(Consolidado!$B$5:$B$1000,Consolidado!$E$5:$E$1000,$B51,Consolidado!$C$5:$C$1000,"Consejo de Administración",Consolidado!$N$5:$N$1000,"X",Consolidado!$H$5:$H$1000,IF($D$9="Todos","&gt;0",$D$9))),"00")&amp;IF($D$9="Todos","/"&amp;RIGHT(YEAR(_xlfn.MAXIFS(Consolidado!$B$5:$B$1000,Consolidado!$E$5:$E$1000,$B51,Consolidado!$C$5:$C$1000,"Consejo de Administración",Consolidado!$N$5:$N$1000,"X",Consolidado!$H$5:$H$1000,IF($D$9="Todos","&gt;0",$D$9))),2),""),""),""),IF(SUMIFS(Consolidado!$AD$5:$AD$1000,Consolidado!$E$5:$E$1000,$B51,Consolidado!$C$5:$C$1000,"Otros",Consolidado!$N$5:$N$1000,"X",Consolidado!$H$5:$H$1000,IF($D$9="Todos","&gt;0",$D$9))&gt;0,"Otros "&amp;TEXT(DAY(_xlfn.MINIFS(Consolidado!$B$5:$B$1000,Consolidado!$E$5:$E$1000,$B51,Consolidado!$C$5:$C$1000,"Otros",Consolidado!$N$5:$N$1000,"X",Consolidado!$H$5:$H$1000,IF($D$9="Todos","&gt;0",$D$9))),"00")&amp;"/"&amp;TEXT(MONTH(_xlfn.MINIFS(Consolidado!$B$5:$B$1000,Consolidado!$E$5:$E$1000,$B51,Consolidado!$C$5:$C$1000,"Otros",Consolidado!$N$5:$N$1000,"X",Consolidado!$H$5:$H$1000,IF($D$9="Todos","&gt;0",$D$9))),"00")&amp;IF($D$9="Todos","/"&amp;RIGHT(YEAR(_xlfn.MINIFS(Consolidado!$B$5:$B$1000,Consolidado!$E$5:$E$1000,$B51,Consolidado!$C$5:$C$1000,"Otros",Consolidado!$N$5:$N$1000,"X",Consolidado!$H$5:$H$1000,IF($D$9="Todos","&gt;0",$D$9))),2),"")&amp;IF(_xlfn.MAXIFS(Consolidado!$B$5:$B$1000,Consolidado!$E$5:$E$1000,$B51,Consolidado!$C$5:$C$1000,"Otros",Consolidado!$N$5:$N$1000,"X",Consolidado!$H$5:$H$1000,IF($D$9="Todos","&gt;0",$D$9))&lt;&gt;_xlfn.MINIFS(Consolidado!$B$5:$B$1000,Consolidado!$E$5:$E$1000,$B51,Consolidado!$C$5:$C$1000,"Otros",Consolidado!$N$5:$N$1000,"X",Consolidado!$H$5:$H$1000,IF($D$9="Todos","&gt;0",$D$9))," y "&amp;TEXT(DAY(_xlfn.MAXIFS(Consolidado!$B$5:$B$1000,Consolidado!$E$5:$E$1000,$B51,Consolidado!$C$5:$C$1000,"Otros",Consolidado!$N$5:$N$1000,"X",Consolidado!$H$5:$H$1000,IF($D$9="Todos","&gt;0",$D$9))),"00")&amp;"/"&amp;TEXT(MONTH(_xlfn.MAXIFS(Consolidado!$B$5:$B$1000,Consolidado!$E$5:$E$1000,$B51,Consolidado!$C$5:$C$1000,"Otros",Consolidado!$N$5:$N$1000,"X",Consolidado!$H$5:$H$1000,IF($D$9="Todos","&gt;0",$D$9))),"00")&amp;IF($D$9="Todos","/"&amp;RIGHT(YEAR(_xlfn.MAXIFS(Consolidado!$B$5:$B$1000,Consolidado!$E$5:$E$1000,$B51,Consolidado!$C$5:$C$1000,"Otros",Consolidado!$N$5:$N$1000,"X",Consolidado!$H$5:$H$1000,IF($D$9="Todos","&gt;0",$D$9))),2),""),""),""))</f>
        <v/>
      </c>
      <c r="Q51" s="37" t="str">
        <f aca="false">_xlfn.TEXTJOIN(" +"&amp;CHAR(10),TRUE(),IF(SUMIFS(Consolidado!$AD$5:$AD$1000,Consolidado!$E$5:$E$1000,$B51,Consolidado!$C$5:$C$1000,"Auditoría Interna",Consolidado!$O$5:$O$1000,"X",Consolidado!$H$5:$H$1000,IF($D$9="Todos","&gt;0",$D$9))&gt;0,"Interna "&amp;TEXT(DAY(_xlfn.MINIFS(Consolidado!$B$5:$B$1000,Consolidado!$E$5:$E$1000,$B51,Consolidado!$C$5:$C$1000,"Auditoría Interna",Consolidado!$O$5:$O$1000,"X",Consolidado!$H$5:$H$1000,IF($D$9="Todos","&gt;0",$D$9))),"00")&amp;"/"&amp;TEXT(MONTH(_xlfn.MINIFS(Consolidado!$B$5:$B$1000,Consolidado!$E$5:$E$1000,$B51,Consolidado!$C$5:$C$1000,"Auditoría Interna",Consolidado!$O$5:$O$1000,"X",Consolidado!$H$5:$H$1000,IF($D$9="Todos","&gt;0",$D$9))),"00")&amp;IF($D$9="Todos","/"&amp;RIGHT(YEAR(_xlfn.MINIFS(Consolidado!$B$5:$B$1000,Consolidado!$E$5:$E$1000,$B51,Consolidado!$C$5:$C$1000,"Auditoría Interna",Consolidado!$O$5:$O$1000,"X",Consolidado!$H$5:$H$1000,IF($D$9="Todos","&gt;0",$D$9))),2),"")&amp;IF(_xlfn.MAXIFS(Consolidado!$B$5:$B$1000,Consolidado!$E$5:$E$1000,$B51,Consolidado!$C$5:$C$1000,"Auditoría Interna",Consolidado!$O$5:$O$1000,"X",Consolidado!$H$5:$H$1000,IF($D$9="Todos","&gt;0",$D$9))&lt;&gt;_xlfn.MINIFS(Consolidado!$B$5:$B$1000,Consolidado!$E$5:$E$1000,$B51,Consolidado!$C$5:$C$1000,"Auditoría Interna",Consolidado!$O$5:$O$1000,"X",Consolidado!$H$5:$H$1000,IF($D$9="Todos","&gt;0",$D$9))," y "&amp;TEXT(DAY(_xlfn.MAXIFS(Consolidado!$B$5:$B$1000,Consolidado!$E$5:$E$1000,$B51,Consolidado!$C$5:$C$1000,"Auditoría Interna",Consolidado!$O$5:$O$1000,"X",Consolidado!$H$5:$H$1000,IF($D$9="Todos","&gt;0",$D$9))),"00")&amp;"/"&amp;TEXT(MONTH(_xlfn.MAXIFS(Consolidado!$B$5:$B$1000,Consolidado!$E$5:$E$1000,$B51,Consolidado!$C$5:$C$1000,"Auditoría Interna",Consolidado!$O$5:$O$1000,"X",Consolidado!$H$5:$H$1000,IF($D$9="Todos","&gt;0",$D$9))),"00")&amp;IF($D$9="Todos","/"&amp;RIGHT(YEAR(_xlfn.MAXIFS(Consolidado!$B$5:$B$1000,Consolidado!$E$5:$E$1000,$B51,Consolidado!$C$5:$C$1000,"Auditoría Interna",Consolidado!$O$5:$O$1000,"X",Consolidado!$H$5:$H$1000,IF($D$9="Todos","&gt;0",$D$9))),2),""),""),""),IF(SUMIFS(Consolidado!$AD$5:$AD$1000,Consolidado!$E$5:$E$1000,$B51,Consolidado!$C$5:$C$1000,"Auditoría Externa",Consolidado!$O$5:$O$1000,"X",Consolidado!$H$5:$H$1000,IF($D$9="Todos","&gt;0",$D$9))&gt;0,"Externa "&amp;TEXT(DAY(_xlfn.MINIFS(Consolidado!$B$5:$B$1000,Consolidado!$E$5:$E$1000,$B51,Consolidado!$C$5:$C$1000,"Auditoría Externa",Consolidado!$O$5:$O$1000,"X",Consolidado!$H$5:$H$1000,IF($D$9="Todos","&gt;0",$D$9))),"00")&amp;"/"&amp;TEXT(MONTH(_xlfn.MINIFS(Consolidado!$B$5:$B$1000,Consolidado!$E$5:$E$1000,$B51,Consolidado!$C$5:$C$1000,"Auditoría Externa",Consolidado!$O$5:$O$1000,"X",Consolidado!$H$5:$H$1000,IF($D$9="Todos","&gt;0",$D$9))),"00")&amp;IF($D$9="Todos","/"&amp;RIGHT(YEAR(_xlfn.MINIFS(Consolidado!$B$5:$B$1000,Consolidado!$E$5:$E$1000,$B51,Consolidado!$C$5:$C$1000,"Auditoría Externa",Consolidado!$O$5:$O$1000,"X",Consolidado!$H$5:$H$1000,IF($D$9="Todos","&gt;0",$D$9))),2),"")&amp;IF(_xlfn.MAXIFS(Consolidado!$B$5:$B$1000,Consolidado!$E$5:$E$1000,$B51,Consolidado!$C$5:$C$1000,"Auditoría Externa",Consolidado!$O$5:$O$1000,"X",Consolidado!$H$5:$H$1000,IF($D$9="Todos","&gt;0",$D$9))&lt;&gt;_xlfn.MINIFS(Consolidado!$B$5:$B$1000,Consolidado!$E$5:$E$1000,$B51,Consolidado!$C$5:$C$1000,"Auditoría Externa",Consolidado!$O$5:$O$1000,"X",Consolidado!$H$5:$H$1000,IF($D$9="Todos","&gt;0",$D$9))," y "&amp;TEXT(DAY(_xlfn.MAXIFS(Consolidado!$B$5:$B$1000,Consolidado!$E$5:$E$1000,$B51,Consolidado!$C$5:$C$1000,"Auditoría Externa",Consolidado!$O$5:$O$1000,"X",Consolidado!$H$5:$H$1000,IF($D$9="Todos","&gt;0",$D$9))),"00")&amp;"/"&amp;TEXT(MONTH(_xlfn.MAXIFS(Consolidado!$B$5:$B$1000,Consolidado!$E$5:$E$1000,$B51,Consolidado!$C$5:$C$1000,"Auditoría Externa",Consolidado!$O$5:$O$1000,"X",Consolidado!$H$5:$H$1000,IF($D$9="Todos","&gt;0",$D$9))),"00")&amp;IF($D$9="Todos","/"&amp;RIGHT(YEAR(_xlfn.MAXIFS(Consolidado!$B$5:$B$1000,Consolidado!$E$5:$E$1000,$B51,Consolidado!$C$5:$C$1000,"Auditoría Externa",Consolidado!$O$5:$O$1000,"X",Consolidado!$H$5:$H$1000,IF($D$9="Todos","&gt;0",$D$9))),2),""),""),""),IF(SUMIFS(Consolidado!$AD$5:$AD$1000,Consolidado!$E$5:$E$1000,$B51,Consolidado!$C$5:$C$1000,"SSF",Consolidado!$O$5:$O$1000,"X",Consolidado!$H$5:$H$1000,IF($D$9="Todos","&gt;0",$D$9))&gt;0,"SSF "&amp;TEXT(DAY(_xlfn.MINIFS(Consolidado!$B$5:$B$1000,Consolidado!$E$5:$E$1000,$B51,Consolidado!$C$5:$C$1000,"SSF",Consolidado!$O$5:$O$1000,"X",Consolidado!$H$5:$H$1000,IF($D$9="Todos","&gt;0",$D$9))),"00")&amp;"/"&amp;TEXT(MONTH(_xlfn.MINIFS(Consolidado!$B$5:$B$1000,Consolidado!$E$5:$E$1000,$B51,Consolidado!$C$5:$C$1000,"SSF",Consolidado!$O$5:$O$1000,"X",Consolidado!$H$5:$H$1000,IF($D$9="Todos","&gt;0",$D$9))),"00")&amp;IF($D$9="Todos","/"&amp;RIGHT(YEAR(_xlfn.MINIFS(Consolidado!$B$5:$B$1000,Consolidado!$E$5:$E$1000,$B51,Consolidado!$C$5:$C$1000,"SSF",Consolidado!$O$5:$O$1000,"X",Consolidado!$H$5:$H$1000,IF($D$9="Todos","&gt;0",$D$9))),2),"")&amp;IF(_xlfn.MAXIFS(Consolidado!$B$5:$B$1000,Consolidado!$E$5:$E$1000,$B51,Consolidado!$C$5:$C$1000,"SSF",Consolidado!$O$5:$O$1000,"X",Consolidado!$H$5:$H$1000,IF($D$9="Todos","&gt;0",$D$9))&lt;&gt;_xlfn.MINIFS(Consolidado!$B$5:$B$1000,Consolidado!$E$5:$E$1000,$B51,Consolidado!$C$5:$C$1000,"SSF",Consolidado!$O$5:$O$1000,"X",Consolidado!$H$5:$H$1000,IF($D$9="Todos","&gt;0",$D$9))," y "&amp;TEXT(DAY(_xlfn.MAXIFS(Consolidado!$B$5:$B$1000,Consolidado!$E$5:$E$1000,$B51,Consolidado!$C$5:$C$1000,"SSF",Consolidado!$O$5:$O$1000,"X",Consolidado!$H$5:$H$1000,IF($D$9="Todos","&gt;0",$D$9))),"00")&amp;"/"&amp;TEXT(MONTH(_xlfn.MAXIFS(Consolidado!$B$5:$B$1000,Consolidado!$E$5:$E$1000,$B51,Consolidado!$C$5:$C$1000,"SSF",Consolidado!$O$5:$O$1000,"X",Consolidado!$H$5:$H$1000,IF($D$9="Todos","&gt;0",$D$9))),"00")&amp;IF($D$9="Todos","/"&amp;RIGHT(YEAR(_xlfn.MAXIFS(Consolidado!$B$5:$B$1000,Consolidado!$E$5:$E$1000,$B51,Consolidado!$C$5:$C$1000,"SSF",Consolidado!$O$5:$O$1000,"X",Consolidado!$H$5:$H$1000,IF($D$9="Todos","&gt;0",$D$9))),2),""),""),""),IF(SUMIFS(Consolidado!$AD$5:$AD$1000,Consolidado!$E$5:$E$1000,$B51,Consolidado!$C$5:$C$1000,"Comité de Supervisión",Consolidado!$O$5:$O$1000,"X",Consolidado!$H$5:$H$1000,IF($D$9="Todos","&gt;0",$D$9))&gt;0,"Comité Sup. "&amp;TEXT(DAY(_xlfn.MINIFS(Consolidado!$B$5:$B$1000,Consolidado!$E$5:$E$1000,$B51,Consolidado!$C$5:$C$1000,"Comité de Supervisión",Consolidado!$O$5:$O$1000,"X",Consolidado!$H$5:$H$1000,IF($D$9="Todos","&gt;0",$D$9))),"00")&amp;"/"&amp;TEXT(MONTH(_xlfn.MINIFS(Consolidado!$B$5:$B$1000,Consolidado!$E$5:$E$1000,$B51,Consolidado!$C$5:$C$1000,"Comité de Supervisión",Consolidado!$O$5:$O$1000,"X",Consolidado!$H$5:$H$1000,IF($D$9="Todos","&gt;0",$D$9))),"00")&amp;IF($D$9="Todos","/"&amp;RIGHT(YEAR(_xlfn.MINIFS(Consolidado!$B$5:$B$1000,Consolidado!$E$5:$E$1000,$B51,Consolidado!$C$5:$C$1000,"Comité de Supervisión",Consolidado!$O$5:$O$1000,"X",Consolidado!$H$5:$H$1000,IF($D$9="Todos","&gt;0",$D$9))),2),"")&amp;IF(_xlfn.MAXIFS(Consolidado!$B$5:$B$1000,Consolidado!$E$5:$E$1000,$B51,Consolidado!$C$5:$C$1000,"Comité de Supervisión",Consolidado!$O$5:$O$1000,"X",Consolidado!$H$5:$H$1000,IF($D$9="Todos","&gt;0",$D$9))&lt;&gt;_xlfn.MINIFS(Consolidado!$B$5:$B$1000,Consolidado!$E$5:$E$1000,$B51,Consolidado!$C$5:$C$1000,"Comité de Supervisión",Consolidado!$O$5:$O$1000,"X",Consolidado!$H$5:$H$1000,IF($D$9="Todos","&gt;0",$D$9))," y "&amp;TEXT(DAY(_xlfn.MAXIFS(Consolidado!$B$5:$B$1000,Consolidado!$E$5:$E$1000,$B51,Consolidado!$C$5:$C$1000,"Comité de Supervisión",Consolidado!$O$5:$O$1000,"X",Consolidado!$H$5:$H$1000,IF($D$9="Todos","&gt;0",$D$9))),"00")&amp;"/"&amp;TEXT(MONTH(_xlfn.MAXIFS(Consolidado!$B$5:$B$1000,Consolidado!$E$5:$E$1000,$B51,Consolidado!$C$5:$C$1000,"Comité de Supervisión",Consolidado!$O$5:$O$1000,"X",Consolidado!$H$5:$H$1000,IF($D$9="Todos","&gt;0",$D$9))),"00")&amp;IF($D$9="Todos","/"&amp;RIGHT(YEAR(_xlfn.MAXIFS(Consolidado!$B$5:$B$1000,Consolidado!$E$5:$E$1000,$B51,Consolidado!$C$5:$C$1000,"Comité de Supervisión",Consolidado!$O$5:$O$1000,"X",Consolidado!$H$5:$H$1000,IF($D$9="Todos","&gt;0",$D$9))),2),""),""),""),IF(SUMIFS(Consolidado!$AD$5:$AD$1000,Consolidado!$E$5:$E$1000,$B51,Consolidado!$C$5:$C$1000,"Consejo de Administración",Consolidado!$O$5:$O$1000,"X",Consolidado!$H$5:$H$1000,IF($D$9="Todos","&gt;0",$D$9))&gt;0,"Consejo "&amp;TEXT(DAY(_xlfn.MINIFS(Consolidado!$B$5:$B$1000,Consolidado!$E$5:$E$1000,$B51,Consolidado!$C$5:$C$1000,"Consejo de Administración",Consolidado!$O$5:$O$1000,"X",Consolidado!$H$5:$H$1000,IF($D$9="Todos","&gt;0",$D$9))),"00")&amp;"/"&amp;TEXT(MONTH(_xlfn.MINIFS(Consolidado!$B$5:$B$1000,Consolidado!$E$5:$E$1000,$B51,Consolidado!$C$5:$C$1000,"Consejo de Administración",Consolidado!$O$5:$O$1000,"X",Consolidado!$H$5:$H$1000,IF($D$9="Todos","&gt;0",$D$9))),"00")&amp;IF($D$9="Todos","/"&amp;RIGHT(YEAR(_xlfn.MINIFS(Consolidado!$B$5:$B$1000,Consolidado!$E$5:$E$1000,$B51,Consolidado!$C$5:$C$1000,"Consejo de Administración",Consolidado!$O$5:$O$1000,"X",Consolidado!$H$5:$H$1000,IF($D$9="Todos","&gt;0",$D$9))),2),"")&amp;IF(_xlfn.MAXIFS(Consolidado!$B$5:$B$1000,Consolidado!$E$5:$E$1000,$B51,Consolidado!$C$5:$C$1000,"Consejo de Administración",Consolidado!$O$5:$O$1000,"X",Consolidado!$H$5:$H$1000,IF($D$9="Todos","&gt;0",$D$9))&lt;&gt;_xlfn.MINIFS(Consolidado!$B$5:$B$1000,Consolidado!$E$5:$E$1000,$B51,Consolidado!$C$5:$C$1000,"Consejo de Administración",Consolidado!$O$5:$O$1000,"X",Consolidado!$H$5:$H$1000,IF($D$9="Todos","&gt;0",$D$9))," y "&amp;TEXT(DAY(_xlfn.MAXIFS(Consolidado!$B$5:$B$1000,Consolidado!$E$5:$E$1000,$B51,Consolidado!$C$5:$C$1000,"Consejo de Administración",Consolidado!$O$5:$O$1000,"X",Consolidado!$H$5:$H$1000,IF($D$9="Todos","&gt;0",$D$9))),"00")&amp;"/"&amp;TEXT(MONTH(_xlfn.MAXIFS(Consolidado!$B$5:$B$1000,Consolidado!$E$5:$E$1000,$B51,Consolidado!$C$5:$C$1000,"Consejo de Administración",Consolidado!$O$5:$O$1000,"X",Consolidado!$H$5:$H$1000,IF($D$9="Todos","&gt;0",$D$9))),"00")&amp;IF($D$9="Todos","/"&amp;RIGHT(YEAR(_xlfn.MAXIFS(Consolidado!$B$5:$B$1000,Consolidado!$E$5:$E$1000,$B51,Consolidado!$C$5:$C$1000,"Consejo de Administración",Consolidado!$O$5:$O$1000,"X",Consolidado!$H$5:$H$1000,IF($D$9="Todos","&gt;0",$D$9))),2),""),""),""),IF(SUMIFS(Consolidado!$AD$5:$AD$1000,Consolidado!$E$5:$E$1000,$B51,Consolidado!$C$5:$C$1000,"Otros",Consolidado!$O$5:$O$1000,"X",Consolidado!$H$5:$H$1000,IF($D$9="Todos","&gt;0",$D$9))&gt;0,"Otros "&amp;TEXT(DAY(_xlfn.MINIFS(Consolidado!$B$5:$B$1000,Consolidado!$E$5:$E$1000,$B51,Consolidado!$C$5:$C$1000,"Otros",Consolidado!$O$5:$O$1000,"X",Consolidado!$H$5:$H$1000,IF($D$9="Todos","&gt;0",$D$9))),"00")&amp;"/"&amp;TEXT(MONTH(_xlfn.MINIFS(Consolidado!$B$5:$B$1000,Consolidado!$E$5:$E$1000,$B51,Consolidado!$C$5:$C$1000,"Otros",Consolidado!$O$5:$O$1000,"X",Consolidado!$H$5:$H$1000,IF($D$9="Todos","&gt;0",$D$9))),"00")&amp;IF($D$9="Todos","/"&amp;RIGHT(YEAR(_xlfn.MINIFS(Consolidado!$B$5:$B$1000,Consolidado!$E$5:$E$1000,$B51,Consolidado!$C$5:$C$1000,"Otros",Consolidado!$O$5:$O$1000,"X",Consolidado!$H$5:$H$1000,IF($D$9="Todos","&gt;0",$D$9))),2),"")&amp;IF(_xlfn.MAXIFS(Consolidado!$B$5:$B$1000,Consolidado!$E$5:$E$1000,$B51,Consolidado!$C$5:$C$1000,"Otros",Consolidado!$O$5:$O$1000,"X",Consolidado!$H$5:$H$1000,IF($D$9="Todos","&gt;0",$D$9))&lt;&gt;_xlfn.MINIFS(Consolidado!$B$5:$B$1000,Consolidado!$E$5:$E$1000,$B51,Consolidado!$C$5:$C$1000,"Otros",Consolidado!$O$5:$O$1000,"X",Consolidado!$H$5:$H$1000,IF($D$9="Todos","&gt;0",$D$9))," y "&amp;TEXT(DAY(_xlfn.MAXIFS(Consolidado!$B$5:$B$1000,Consolidado!$E$5:$E$1000,$B51,Consolidado!$C$5:$C$1000,"Otros",Consolidado!$O$5:$O$1000,"X",Consolidado!$H$5:$H$1000,IF($D$9="Todos","&gt;0",$D$9))),"00")&amp;"/"&amp;TEXT(MONTH(_xlfn.MAXIFS(Consolidado!$B$5:$B$1000,Consolidado!$E$5:$E$1000,$B51,Consolidado!$C$5:$C$1000,"Otros",Consolidado!$O$5:$O$1000,"X",Consolidado!$H$5:$H$1000,IF($D$9="Todos","&gt;0",$D$9))),"00")&amp;IF($D$9="Todos","/"&amp;RIGHT(YEAR(_xlfn.MAXIFS(Consolidado!$B$5:$B$1000,Consolidado!$E$5:$E$1000,$B51,Consolidado!$C$5:$C$1000,"Otros",Consolidado!$O$5:$O$1000,"X",Consolidado!$H$5:$H$1000,IF($D$9="Todos","&gt;0",$D$9))),2),""),""),""))</f>
        <v/>
      </c>
      <c r="R51" s="37" t="str">
        <f aca="false">_xlfn.TEXTJOIN(" +"&amp;CHAR(10),TRUE(),IF(SUMIFS(Consolidado!$AD$5:$AD$1000,Consolidado!$E$5:$E$1000,$B51,Consolidado!$C$5:$C$1000,"Auditoría Interna",Consolidado!$P$5:$P$1000,"X",Consolidado!$H$5:$H$1000,IF($D$9="Todos","&gt;0",$D$9))&gt;0,"Interna "&amp;TEXT(DAY(_xlfn.MINIFS(Consolidado!$B$5:$B$1000,Consolidado!$E$5:$E$1000,$B51,Consolidado!$C$5:$C$1000,"Auditoría Interna",Consolidado!$P$5:$P$1000,"X",Consolidado!$H$5:$H$1000,IF($D$9="Todos","&gt;0",$D$9))),"00")&amp;"/"&amp;TEXT(MONTH(_xlfn.MINIFS(Consolidado!$B$5:$B$1000,Consolidado!$E$5:$E$1000,$B51,Consolidado!$C$5:$C$1000,"Auditoría Interna",Consolidado!$P$5:$P$1000,"X",Consolidado!$H$5:$H$1000,IF($D$9="Todos","&gt;0",$D$9))),"00")&amp;IF($D$9="Todos","/"&amp;RIGHT(YEAR(_xlfn.MINIFS(Consolidado!$B$5:$B$1000,Consolidado!$E$5:$E$1000,$B51,Consolidado!$C$5:$C$1000,"Auditoría Interna",Consolidado!$P$5:$P$1000,"X",Consolidado!$H$5:$H$1000,IF($D$9="Todos","&gt;0",$D$9))),2),"")&amp;IF(_xlfn.MAXIFS(Consolidado!$B$5:$B$1000,Consolidado!$E$5:$E$1000,$B51,Consolidado!$C$5:$C$1000,"Auditoría Interna",Consolidado!$P$5:$P$1000,"X",Consolidado!$H$5:$H$1000,IF($D$9="Todos","&gt;0",$D$9))&lt;&gt;_xlfn.MINIFS(Consolidado!$B$5:$B$1000,Consolidado!$E$5:$E$1000,$B51,Consolidado!$C$5:$C$1000,"Auditoría Interna",Consolidado!$P$5:$P$1000,"X",Consolidado!$H$5:$H$1000,IF($D$9="Todos","&gt;0",$D$9))," y "&amp;TEXT(DAY(_xlfn.MAXIFS(Consolidado!$B$5:$B$1000,Consolidado!$E$5:$E$1000,$B51,Consolidado!$C$5:$C$1000,"Auditoría Interna",Consolidado!$P$5:$P$1000,"X",Consolidado!$H$5:$H$1000,IF($D$9="Todos","&gt;0",$D$9))),"00")&amp;"/"&amp;TEXT(MONTH(_xlfn.MAXIFS(Consolidado!$B$5:$B$1000,Consolidado!$E$5:$E$1000,$B51,Consolidado!$C$5:$C$1000,"Auditoría Interna",Consolidado!$P$5:$P$1000,"X",Consolidado!$H$5:$H$1000,IF($D$9="Todos","&gt;0",$D$9))),"00")&amp;IF($D$9="Todos","/"&amp;RIGHT(YEAR(_xlfn.MAXIFS(Consolidado!$B$5:$B$1000,Consolidado!$E$5:$E$1000,$B51,Consolidado!$C$5:$C$1000,"Auditoría Interna",Consolidado!$P$5:$P$1000,"X",Consolidado!$H$5:$H$1000,IF($D$9="Todos","&gt;0",$D$9))),2),""),""),""),IF(SUMIFS(Consolidado!$AD$5:$AD$1000,Consolidado!$E$5:$E$1000,$B51,Consolidado!$C$5:$C$1000,"Auditoría Externa",Consolidado!$P$5:$P$1000,"X",Consolidado!$H$5:$H$1000,IF($D$9="Todos","&gt;0",$D$9))&gt;0,"Externa "&amp;TEXT(DAY(_xlfn.MINIFS(Consolidado!$B$5:$B$1000,Consolidado!$E$5:$E$1000,$B51,Consolidado!$C$5:$C$1000,"Auditoría Externa",Consolidado!$P$5:$P$1000,"X",Consolidado!$H$5:$H$1000,IF($D$9="Todos","&gt;0",$D$9))),"00")&amp;"/"&amp;TEXT(MONTH(_xlfn.MINIFS(Consolidado!$B$5:$B$1000,Consolidado!$E$5:$E$1000,$B51,Consolidado!$C$5:$C$1000,"Auditoría Externa",Consolidado!$P$5:$P$1000,"X",Consolidado!$H$5:$H$1000,IF($D$9="Todos","&gt;0",$D$9))),"00")&amp;IF($D$9="Todos","/"&amp;RIGHT(YEAR(_xlfn.MINIFS(Consolidado!$B$5:$B$1000,Consolidado!$E$5:$E$1000,$B51,Consolidado!$C$5:$C$1000,"Auditoría Externa",Consolidado!$P$5:$P$1000,"X",Consolidado!$H$5:$H$1000,IF($D$9="Todos","&gt;0",$D$9))),2),"")&amp;IF(_xlfn.MAXIFS(Consolidado!$B$5:$B$1000,Consolidado!$E$5:$E$1000,$B51,Consolidado!$C$5:$C$1000,"Auditoría Externa",Consolidado!$P$5:$P$1000,"X",Consolidado!$H$5:$H$1000,IF($D$9="Todos","&gt;0",$D$9))&lt;&gt;_xlfn.MINIFS(Consolidado!$B$5:$B$1000,Consolidado!$E$5:$E$1000,$B51,Consolidado!$C$5:$C$1000,"Auditoría Externa",Consolidado!$P$5:$P$1000,"X",Consolidado!$H$5:$H$1000,IF($D$9="Todos","&gt;0",$D$9))," y "&amp;TEXT(DAY(_xlfn.MAXIFS(Consolidado!$B$5:$B$1000,Consolidado!$E$5:$E$1000,$B51,Consolidado!$C$5:$C$1000,"Auditoría Externa",Consolidado!$P$5:$P$1000,"X",Consolidado!$H$5:$H$1000,IF($D$9="Todos","&gt;0",$D$9))),"00")&amp;"/"&amp;TEXT(MONTH(_xlfn.MAXIFS(Consolidado!$B$5:$B$1000,Consolidado!$E$5:$E$1000,$B51,Consolidado!$C$5:$C$1000,"Auditoría Externa",Consolidado!$P$5:$P$1000,"X",Consolidado!$H$5:$H$1000,IF($D$9="Todos","&gt;0",$D$9))),"00")&amp;IF($D$9="Todos","/"&amp;RIGHT(YEAR(_xlfn.MAXIFS(Consolidado!$B$5:$B$1000,Consolidado!$E$5:$E$1000,$B51,Consolidado!$C$5:$C$1000,"Auditoría Externa",Consolidado!$P$5:$P$1000,"X",Consolidado!$H$5:$H$1000,IF($D$9="Todos","&gt;0",$D$9))),2),""),""),""),IF(SUMIFS(Consolidado!$AD$5:$AD$1000,Consolidado!$E$5:$E$1000,$B51,Consolidado!$C$5:$C$1000,"SSF",Consolidado!$P$5:$P$1000,"X",Consolidado!$H$5:$H$1000,IF($D$9="Todos","&gt;0",$D$9))&gt;0,"SSF "&amp;TEXT(DAY(_xlfn.MINIFS(Consolidado!$B$5:$B$1000,Consolidado!$E$5:$E$1000,$B51,Consolidado!$C$5:$C$1000,"SSF",Consolidado!$P$5:$P$1000,"X",Consolidado!$H$5:$H$1000,IF($D$9="Todos","&gt;0",$D$9))),"00")&amp;"/"&amp;TEXT(MONTH(_xlfn.MINIFS(Consolidado!$B$5:$B$1000,Consolidado!$E$5:$E$1000,$B51,Consolidado!$C$5:$C$1000,"SSF",Consolidado!$P$5:$P$1000,"X",Consolidado!$H$5:$H$1000,IF($D$9="Todos","&gt;0",$D$9))),"00")&amp;IF($D$9="Todos","/"&amp;RIGHT(YEAR(_xlfn.MINIFS(Consolidado!$B$5:$B$1000,Consolidado!$E$5:$E$1000,$B51,Consolidado!$C$5:$C$1000,"SSF",Consolidado!$P$5:$P$1000,"X",Consolidado!$H$5:$H$1000,IF($D$9="Todos","&gt;0",$D$9))),2),"")&amp;IF(_xlfn.MAXIFS(Consolidado!$B$5:$B$1000,Consolidado!$E$5:$E$1000,$B51,Consolidado!$C$5:$C$1000,"SSF",Consolidado!$P$5:$P$1000,"X",Consolidado!$H$5:$H$1000,IF($D$9="Todos","&gt;0",$D$9))&lt;&gt;_xlfn.MINIFS(Consolidado!$B$5:$B$1000,Consolidado!$E$5:$E$1000,$B51,Consolidado!$C$5:$C$1000,"SSF",Consolidado!$P$5:$P$1000,"X",Consolidado!$H$5:$H$1000,IF($D$9="Todos","&gt;0",$D$9))," y "&amp;TEXT(DAY(_xlfn.MAXIFS(Consolidado!$B$5:$B$1000,Consolidado!$E$5:$E$1000,$B51,Consolidado!$C$5:$C$1000,"SSF",Consolidado!$P$5:$P$1000,"X",Consolidado!$H$5:$H$1000,IF($D$9="Todos","&gt;0",$D$9))),"00")&amp;"/"&amp;TEXT(MONTH(_xlfn.MAXIFS(Consolidado!$B$5:$B$1000,Consolidado!$E$5:$E$1000,$B51,Consolidado!$C$5:$C$1000,"SSF",Consolidado!$P$5:$P$1000,"X",Consolidado!$H$5:$H$1000,IF($D$9="Todos","&gt;0",$D$9))),"00")&amp;IF($D$9="Todos","/"&amp;RIGHT(YEAR(_xlfn.MAXIFS(Consolidado!$B$5:$B$1000,Consolidado!$E$5:$E$1000,$B51,Consolidado!$C$5:$C$1000,"SSF",Consolidado!$P$5:$P$1000,"X",Consolidado!$H$5:$H$1000,IF($D$9="Todos","&gt;0",$D$9))),2),""),""),""),IF(SUMIFS(Consolidado!$AD$5:$AD$1000,Consolidado!$E$5:$E$1000,$B51,Consolidado!$C$5:$C$1000,"Comité de Supervisión",Consolidado!$P$5:$P$1000,"X",Consolidado!$H$5:$H$1000,IF($D$9="Todos","&gt;0",$D$9))&gt;0,"Comité Sup. "&amp;TEXT(DAY(_xlfn.MINIFS(Consolidado!$B$5:$B$1000,Consolidado!$E$5:$E$1000,$B51,Consolidado!$C$5:$C$1000,"Comité de Supervisión",Consolidado!$P$5:$P$1000,"X",Consolidado!$H$5:$H$1000,IF($D$9="Todos","&gt;0",$D$9))),"00")&amp;"/"&amp;TEXT(MONTH(_xlfn.MINIFS(Consolidado!$B$5:$B$1000,Consolidado!$E$5:$E$1000,$B51,Consolidado!$C$5:$C$1000,"Comité de Supervisión",Consolidado!$P$5:$P$1000,"X",Consolidado!$H$5:$H$1000,IF($D$9="Todos","&gt;0",$D$9))),"00")&amp;IF($D$9="Todos","/"&amp;RIGHT(YEAR(_xlfn.MINIFS(Consolidado!$B$5:$B$1000,Consolidado!$E$5:$E$1000,$B51,Consolidado!$C$5:$C$1000,"Comité de Supervisión",Consolidado!$P$5:$P$1000,"X",Consolidado!$H$5:$H$1000,IF($D$9="Todos","&gt;0",$D$9))),2),"")&amp;IF(_xlfn.MAXIFS(Consolidado!$B$5:$B$1000,Consolidado!$E$5:$E$1000,$B51,Consolidado!$C$5:$C$1000,"Comité de Supervisión",Consolidado!$P$5:$P$1000,"X",Consolidado!$H$5:$H$1000,IF($D$9="Todos","&gt;0",$D$9))&lt;&gt;_xlfn.MINIFS(Consolidado!$B$5:$B$1000,Consolidado!$E$5:$E$1000,$B51,Consolidado!$C$5:$C$1000,"Comité de Supervisión",Consolidado!$P$5:$P$1000,"X",Consolidado!$H$5:$H$1000,IF($D$9="Todos","&gt;0",$D$9))," y "&amp;TEXT(DAY(_xlfn.MAXIFS(Consolidado!$B$5:$B$1000,Consolidado!$E$5:$E$1000,$B51,Consolidado!$C$5:$C$1000,"Comité de Supervisión",Consolidado!$P$5:$P$1000,"X",Consolidado!$H$5:$H$1000,IF($D$9="Todos","&gt;0",$D$9))),"00")&amp;"/"&amp;TEXT(MONTH(_xlfn.MAXIFS(Consolidado!$B$5:$B$1000,Consolidado!$E$5:$E$1000,$B51,Consolidado!$C$5:$C$1000,"Comité de Supervisión",Consolidado!$P$5:$P$1000,"X",Consolidado!$H$5:$H$1000,IF($D$9="Todos","&gt;0",$D$9))),"00")&amp;IF($D$9="Todos","/"&amp;RIGHT(YEAR(_xlfn.MAXIFS(Consolidado!$B$5:$B$1000,Consolidado!$E$5:$E$1000,$B51,Consolidado!$C$5:$C$1000,"Comité de Supervisión",Consolidado!$P$5:$P$1000,"X",Consolidado!$H$5:$H$1000,IF($D$9="Todos","&gt;0",$D$9))),2),""),""),""),IF(SUMIFS(Consolidado!$AD$5:$AD$1000,Consolidado!$E$5:$E$1000,$B51,Consolidado!$C$5:$C$1000,"Consejo de Administración",Consolidado!$P$5:$P$1000,"X",Consolidado!$H$5:$H$1000,IF($D$9="Todos","&gt;0",$D$9))&gt;0,"Consejo "&amp;TEXT(DAY(_xlfn.MINIFS(Consolidado!$B$5:$B$1000,Consolidado!$E$5:$E$1000,$B51,Consolidado!$C$5:$C$1000,"Consejo de Administración",Consolidado!$P$5:$P$1000,"X",Consolidado!$H$5:$H$1000,IF($D$9="Todos","&gt;0",$D$9))),"00")&amp;"/"&amp;TEXT(MONTH(_xlfn.MINIFS(Consolidado!$B$5:$B$1000,Consolidado!$E$5:$E$1000,$B51,Consolidado!$C$5:$C$1000,"Consejo de Administración",Consolidado!$P$5:$P$1000,"X",Consolidado!$H$5:$H$1000,IF($D$9="Todos","&gt;0",$D$9))),"00")&amp;IF($D$9="Todos","/"&amp;RIGHT(YEAR(_xlfn.MINIFS(Consolidado!$B$5:$B$1000,Consolidado!$E$5:$E$1000,$B51,Consolidado!$C$5:$C$1000,"Consejo de Administración",Consolidado!$P$5:$P$1000,"X",Consolidado!$H$5:$H$1000,IF($D$9="Todos","&gt;0",$D$9))),2),"")&amp;IF(_xlfn.MAXIFS(Consolidado!$B$5:$B$1000,Consolidado!$E$5:$E$1000,$B51,Consolidado!$C$5:$C$1000,"Consejo de Administración",Consolidado!$P$5:$P$1000,"X",Consolidado!$H$5:$H$1000,IF($D$9="Todos","&gt;0",$D$9))&lt;&gt;_xlfn.MINIFS(Consolidado!$B$5:$B$1000,Consolidado!$E$5:$E$1000,$B51,Consolidado!$C$5:$C$1000,"Consejo de Administración",Consolidado!$P$5:$P$1000,"X",Consolidado!$H$5:$H$1000,IF($D$9="Todos","&gt;0",$D$9))," y "&amp;TEXT(DAY(_xlfn.MAXIFS(Consolidado!$B$5:$B$1000,Consolidado!$E$5:$E$1000,$B51,Consolidado!$C$5:$C$1000,"Consejo de Administración",Consolidado!$P$5:$P$1000,"X",Consolidado!$H$5:$H$1000,IF($D$9="Todos","&gt;0",$D$9))),"00")&amp;"/"&amp;TEXT(MONTH(_xlfn.MAXIFS(Consolidado!$B$5:$B$1000,Consolidado!$E$5:$E$1000,$B51,Consolidado!$C$5:$C$1000,"Consejo de Administración",Consolidado!$P$5:$P$1000,"X",Consolidado!$H$5:$H$1000,IF($D$9="Todos","&gt;0",$D$9))),"00")&amp;IF($D$9="Todos","/"&amp;RIGHT(YEAR(_xlfn.MAXIFS(Consolidado!$B$5:$B$1000,Consolidado!$E$5:$E$1000,$B51,Consolidado!$C$5:$C$1000,"Consejo de Administración",Consolidado!$P$5:$P$1000,"X",Consolidado!$H$5:$H$1000,IF($D$9="Todos","&gt;0",$D$9))),2),""),""),""),IF(SUMIFS(Consolidado!$AD$5:$AD$1000,Consolidado!$E$5:$E$1000,$B51,Consolidado!$C$5:$C$1000,"Otros",Consolidado!$P$5:$P$1000,"X",Consolidado!$H$5:$H$1000,IF($D$9="Todos","&gt;0",$D$9))&gt;0,"Otros "&amp;TEXT(DAY(_xlfn.MINIFS(Consolidado!$B$5:$B$1000,Consolidado!$E$5:$E$1000,$B51,Consolidado!$C$5:$C$1000,"Otros",Consolidado!$P$5:$P$1000,"X",Consolidado!$H$5:$H$1000,IF($D$9="Todos","&gt;0",$D$9))),"00")&amp;"/"&amp;TEXT(MONTH(_xlfn.MINIFS(Consolidado!$B$5:$B$1000,Consolidado!$E$5:$E$1000,$B51,Consolidado!$C$5:$C$1000,"Otros",Consolidado!$P$5:$P$1000,"X",Consolidado!$H$5:$H$1000,IF($D$9="Todos","&gt;0",$D$9))),"00")&amp;IF($D$9="Todos","/"&amp;RIGHT(YEAR(_xlfn.MINIFS(Consolidado!$B$5:$B$1000,Consolidado!$E$5:$E$1000,$B51,Consolidado!$C$5:$C$1000,"Otros",Consolidado!$P$5:$P$1000,"X",Consolidado!$H$5:$H$1000,IF($D$9="Todos","&gt;0",$D$9))),2),"")&amp;IF(_xlfn.MAXIFS(Consolidado!$B$5:$B$1000,Consolidado!$E$5:$E$1000,$B51,Consolidado!$C$5:$C$1000,"Otros",Consolidado!$P$5:$P$1000,"X",Consolidado!$H$5:$H$1000,IF($D$9="Todos","&gt;0",$D$9))&lt;&gt;_xlfn.MINIFS(Consolidado!$B$5:$B$1000,Consolidado!$E$5:$E$1000,$B51,Consolidado!$C$5:$C$1000,"Otros",Consolidado!$P$5:$P$1000,"X",Consolidado!$H$5:$H$1000,IF($D$9="Todos","&gt;0",$D$9))," y "&amp;TEXT(DAY(_xlfn.MAXIFS(Consolidado!$B$5:$B$1000,Consolidado!$E$5:$E$1000,$B51,Consolidado!$C$5:$C$1000,"Otros",Consolidado!$P$5:$P$1000,"X",Consolidado!$H$5:$H$1000,IF($D$9="Todos","&gt;0",$D$9))),"00")&amp;"/"&amp;TEXT(MONTH(_xlfn.MAXIFS(Consolidado!$B$5:$B$1000,Consolidado!$E$5:$E$1000,$B51,Consolidado!$C$5:$C$1000,"Otros",Consolidado!$P$5:$P$1000,"X",Consolidado!$H$5:$H$1000,IF($D$9="Todos","&gt;0",$D$9))),"00")&amp;IF($D$9="Todos","/"&amp;RIGHT(YEAR(_xlfn.MAXIFS(Consolidado!$B$5:$B$1000,Consolidado!$E$5:$E$1000,$B51,Consolidado!$C$5:$C$1000,"Otros",Consolidado!$P$5:$P$1000,"X",Consolidado!$H$5:$H$1000,IF($D$9="Todos","&gt;0",$D$9))),2),""),""),""))</f>
        <v/>
      </c>
      <c r="S51" s="37" t="str">
        <f aca="false">_xlfn.TEXTJOIN(" +"&amp;CHAR(10),TRUE(),IF(SUMIFS(Consolidado!$AD$5:$AD$1000,Consolidado!$E$5:$E$1000,$B51,Consolidado!$C$5:$C$1000,"Auditoría Interna",Consolidado!$Q$5:$Q$1000,"X",Consolidado!$H$5:$H$1000,IF($D$9="Todos","&gt;0",$D$9))&gt;0,"Interna "&amp;TEXT(DAY(_xlfn.MINIFS(Consolidado!$B$5:$B$1000,Consolidado!$E$5:$E$1000,$B51,Consolidado!$C$5:$C$1000,"Auditoría Interna",Consolidado!$Q$5:$Q$1000,"X",Consolidado!$H$5:$H$1000,IF($D$9="Todos","&gt;0",$D$9))),"00")&amp;"/"&amp;TEXT(MONTH(_xlfn.MINIFS(Consolidado!$B$5:$B$1000,Consolidado!$E$5:$E$1000,$B51,Consolidado!$C$5:$C$1000,"Auditoría Interna",Consolidado!$Q$5:$Q$1000,"X",Consolidado!$H$5:$H$1000,IF($D$9="Todos","&gt;0",$D$9))),"00")&amp;IF($D$9="Todos","/"&amp;RIGHT(YEAR(_xlfn.MINIFS(Consolidado!$B$5:$B$1000,Consolidado!$E$5:$E$1000,$B51,Consolidado!$C$5:$C$1000,"Auditoría Interna",Consolidado!$Q$5:$Q$1000,"X",Consolidado!$H$5:$H$1000,IF($D$9="Todos","&gt;0",$D$9))),2),"")&amp;IF(_xlfn.MAXIFS(Consolidado!$B$5:$B$1000,Consolidado!$E$5:$E$1000,$B51,Consolidado!$C$5:$C$1000,"Auditoría Interna",Consolidado!$Q$5:$Q$1000,"X",Consolidado!$H$5:$H$1000,IF($D$9="Todos","&gt;0",$D$9))&lt;&gt;_xlfn.MINIFS(Consolidado!$B$5:$B$1000,Consolidado!$E$5:$E$1000,$B51,Consolidado!$C$5:$C$1000,"Auditoría Interna",Consolidado!$Q$5:$Q$1000,"X",Consolidado!$H$5:$H$1000,IF($D$9="Todos","&gt;0",$D$9))," y "&amp;TEXT(DAY(_xlfn.MAXIFS(Consolidado!$B$5:$B$1000,Consolidado!$E$5:$E$1000,$B51,Consolidado!$C$5:$C$1000,"Auditoría Interna",Consolidado!$Q$5:$Q$1000,"X",Consolidado!$H$5:$H$1000,IF($D$9="Todos","&gt;0",$D$9))),"00")&amp;"/"&amp;TEXT(MONTH(_xlfn.MAXIFS(Consolidado!$B$5:$B$1000,Consolidado!$E$5:$E$1000,$B51,Consolidado!$C$5:$C$1000,"Auditoría Interna",Consolidado!$Q$5:$Q$1000,"X",Consolidado!$H$5:$H$1000,IF($D$9="Todos","&gt;0",$D$9))),"00")&amp;IF($D$9="Todos","/"&amp;RIGHT(YEAR(_xlfn.MAXIFS(Consolidado!$B$5:$B$1000,Consolidado!$E$5:$E$1000,$B51,Consolidado!$C$5:$C$1000,"Auditoría Interna",Consolidado!$Q$5:$Q$1000,"X",Consolidado!$H$5:$H$1000,IF($D$9="Todos","&gt;0",$D$9))),2),""),""),""),IF(SUMIFS(Consolidado!$AD$5:$AD$1000,Consolidado!$E$5:$E$1000,$B51,Consolidado!$C$5:$C$1000,"Auditoría Externa",Consolidado!$Q$5:$Q$1000,"X",Consolidado!$H$5:$H$1000,IF($D$9="Todos","&gt;0",$D$9))&gt;0,"Externa "&amp;TEXT(DAY(_xlfn.MINIFS(Consolidado!$B$5:$B$1000,Consolidado!$E$5:$E$1000,$B51,Consolidado!$C$5:$C$1000,"Auditoría Externa",Consolidado!$Q$5:$Q$1000,"X",Consolidado!$H$5:$H$1000,IF($D$9="Todos","&gt;0",$D$9))),"00")&amp;"/"&amp;TEXT(MONTH(_xlfn.MINIFS(Consolidado!$B$5:$B$1000,Consolidado!$E$5:$E$1000,$B51,Consolidado!$C$5:$C$1000,"Auditoría Externa",Consolidado!$Q$5:$Q$1000,"X",Consolidado!$H$5:$H$1000,IF($D$9="Todos","&gt;0",$D$9))),"00")&amp;IF($D$9="Todos","/"&amp;RIGHT(YEAR(_xlfn.MINIFS(Consolidado!$B$5:$B$1000,Consolidado!$E$5:$E$1000,$B51,Consolidado!$C$5:$C$1000,"Auditoría Externa",Consolidado!$Q$5:$Q$1000,"X",Consolidado!$H$5:$H$1000,IF($D$9="Todos","&gt;0",$D$9))),2),"")&amp;IF(_xlfn.MAXIFS(Consolidado!$B$5:$B$1000,Consolidado!$E$5:$E$1000,$B51,Consolidado!$C$5:$C$1000,"Auditoría Externa",Consolidado!$Q$5:$Q$1000,"X",Consolidado!$H$5:$H$1000,IF($D$9="Todos","&gt;0",$D$9))&lt;&gt;_xlfn.MINIFS(Consolidado!$B$5:$B$1000,Consolidado!$E$5:$E$1000,$B51,Consolidado!$C$5:$C$1000,"Auditoría Externa",Consolidado!$Q$5:$Q$1000,"X",Consolidado!$H$5:$H$1000,IF($D$9="Todos","&gt;0",$D$9))," y "&amp;TEXT(DAY(_xlfn.MAXIFS(Consolidado!$B$5:$B$1000,Consolidado!$E$5:$E$1000,$B51,Consolidado!$C$5:$C$1000,"Auditoría Externa",Consolidado!$Q$5:$Q$1000,"X",Consolidado!$H$5:$H$1000,IF($D$9="Todos","&gt;0",$D$9))),"00")&amp;"/"&amp;TEXT(MONTH(_xlfn.MAXIFS(Consolidado!$B$5:$B$1000,Consolidado!$E$5:$E$1000,$B51,Consolidado!$C$5:$C$1000,"Auditoría Externa",Consolidado!$Q$5:$Q$1000,"X",Consolidado!$H$5:$H$1000,IF($D$9="Todos","&gt;0",$D$9))),"00")&amp;IF($D$9="Todos","/"&amp;RIGHT(YEAR(_xlfn.MAXIFS(Consolidado!$B$5:$B$1000,Consolidado!$E$5:$E$1000,$B51,Consolidado!$C$5:$C$1000,"Auditoría Externa",Consolidado!$Q$5:$Q$1000,"X",Consolidado!$H$5:$H$1000,IF($D$9="Todos","&gt;0",$D$9))),2),""),""),""),IF(SUMIFS(Consolidado!$AD$5:$AD$1000,Consolidado!$E$5:$E$1000,$B51,Consolidado!$C$5:$C$1000,"SSF",Consolidado!$Q$5:$Q$1000,"X",Consolidado!$H$5:$H$1000,IF($D$9="Todos","&gt;0",$D$9))&gt;0,"SSF "&amp;TEXT(DAY(_xlfn.MINIFS(Consolidado!$B$5:$B$1000,Consolidado!$E$5:$E$1000,$B51,Consolidado!$C$5:$C$1000,"SSF",Consolidado!$Q$5:$Q$1000,"X",Consolidado!$H$5:$H$1000,IF($D$9="Todos","&gt;0",$D$9))),"00")&amp;"/"&amp;TEXT(MONTH(_xlfn.MINIFS(Consolidado!$B$5:$B$1000,Consolidado!$E$5:$E$1000,$B51,Consolidado!$C$5:$C$1000,"SSF",Consolidado!$Q$5:$Q$1000,"X",Consolidado!$H$5:$H$1000,IF($D$9="Todos","&gt;0",$D$9))),"00")&amp;IF($D$9="Todos","/"&amp;RIGHT(YEAR(_xlfn.MINIFS(Consolidado!$B$5:$B$1000,Consolidado!$E$5:$E$1000,$B51,Consolidado!$C$5:$C$1000,"SSF",Consolidado!$Q$5:$Q$1000,"X",Consolidado!$H$5:$H$1000,IF($D$9="Todos","&gt;0",$D$9))),2),"")&amp;IF(_xlfn.MAXIFS(Consolidado!$B$5:$B$1000,Consolidado!$E$5:$E$1000,$B51,Consolidado!$C$5:$C$1000,"SSF",Consolidado!$Q$5:$Q$1000,"X",Consolidado!$H$5:$H$1000,IF($D$9="Todos","&gt;0",$D$9))&lt;&gt;_xlfn.MINIFS(Consolidado!$B$5:$B$1000,Consolidado!$E$5:$E$1000,$B51,Consolidado!$C$5:$C$1000,"SSF",Consolidado!$Q$5:$Q$1000,"X",Consolidado!$H$5:$H$1000,IF($D$9="Todos","&gt;0",$D$9))," y "&amp;TEXT(DAY(_xlfn.MAXIFS(Consolidado!$B$5:$B$1000,Consolidado!$E$5:$E$1000,$B51,Consolidado!$C$5:$C$1000,"SSF",Consolidado!$Q$5:$Q$1000,"X",Consolidado!$H$5:$H$1000,IF($D$9="Todos","&gt;0",$D$9))),"00")&amp;"/"&amp;TEXT(MONTH(_xlfn.MAXIFS(Consolidado!$B$5:$B$1000,Consolidado!$E$5:$E$1000,$B51,Consolidado!$C$5:$C$1000,"SSF",Consolidado!$Q$5:$Q$1000,"X",Consolidado!$H$5:$H$1000,IF($D$9="Todos","&gt;0",$D$9))),"00")&amp;IF($D$9="Todos","/"&amp;RIGHT(YEAR(_xlfn.MAXIFS(Consolidado!$B$5:$B$1000,Consolidado!$E$5:$E$1000,$B51,Consolidado!$C$5:$C$1000,"SSF",Consolidado!$Q$5:$Q$1000,"X",Consolidado!$H$5:$H$1000,IF($D$9="Todos","&gt;0",$D$9))),2),""),""),""),IF(SUMIFS(Consolidado!$AD$5:$AD$1000,Consolidado!$E$5:$E$1000,$B51,Consolidado!$C$5:$C$1000,"Comité de Supervisión",Consolidado!$Q$5:$Q$1000,"X",Consolidado!$H$5:$H$1000,IF($D$9="Todos","&gt;0",$D$9))&gt;0,"Comité Sup. "&amp;TEXT(DAY(_xlfn.MINIFS(Consolidado!$B$5:$B$1000,Consolidado!$E$5:$E$1000,$B51,Consolidado!$C$5:$C$1000,"Comité de Supervisión",Consolidado!$Q$5:$Q$1000,"X",Consolidado!$H$5:$H$1000,IF($D$9="Todos","&gt;0",$D$9))),"00")&amp;"/"&amp;TEXT(MONTH(_xlfn.MINIFS(Consolidado!$B$5:$B$1000,Consolidado!$E$5:$E$1000,$B51,Consolidado!$C$5:$C$1000,"Comité de Supervisión",Consolidado!$Q$5:$Q$1000,"X",Consolidado!$H$5:$H$1000,IF($D$9="Todos","&gt;0",$D$9))),"00")&amp;IF($D$9="Todos","/"&amp;RIGHT(YEAR(_xlfn.MINIFS(Consolidado!$B$5:$B$1000,Consolidado!$E$5:$E$1000,$B51,Consolidado!$C$5:$C$1000,"Comité de Supervisión",Consolidado!$Q$5:$Q$1000,"X",Consolidado!$H$5:$H$1000,IF($D$9="Todos","&gt;0",$D$9))),2),"")&amp;IF(_xlfn.MAXIFS(Consolidado!$B$5:$B$1000,Consolidado!$E$5:$E$1000,$B51,Consolidado!$C$5:$C$1000,"Comité de Supervisión",Consolidado!$Q$5:$Q$1000,"X",Consolidado!$H$5:$H$1000,IF($D$9="Todos","&gt;0",$D$9))&lt;&gt;_xlfn.MINIFS(Consolidado!$B$5:$B$1000,Consolidado!$E$5:$E$1000,$B51,Consolidado!$C$5:$C$1000,"Comité de Supervisión",Consolidado!$Q$5:$Q$1000,"X",Consolidado!$H$5:$H$1000,IF($D$9="Todos","&gt;0",$D$9))," y "&amp;TEXT(DAY(_xlfn.MAXIFS(Consolidado!$B$5:$B$1000,Consolidado!$E$5:$E$1000,$B51,Consolidado!$C$5:$C$1000,"Comité de Supervisión",Consolidado!$Q$5:$Q$1000,"X",Consolidado!$H$5:$H$1000,IF($D$9="Todos","&gt;0",$D$9))),"00")&amp;"/"&amp;TEXT(MONTH(_xlfn.MAXIFS(Consolidado!$B$5:$B$1000,Consolidado!$E$5:$E$1000,$B51,Consolidado!$C$5:$C$1000,"Comité de Supervisión",Consolidado!$Q$5:$Q$1000,"X",Consolidado!$H$5:$H$1000,IF($D$9="Todos","&gt;0",$D$9))),"00")&amp;IF($D$9="Todos","/"&amp;RIGHT(YEAR(_xlfn.MAXIFS(Consolidado!$B$5:$B$1000,Consolidado!$E$5:$E$1000,$B51,Consolidado!$C$5:$C$1000,"Comité de Supervisión",Consolidado!$Q$5:$Q$1000,"X",Consolidado!$H$5:$H$1000,IF($D$9="Todos","&gt;0",$D$9))),2),""),""),""),IF(SUMIFS(Consolidado!$AD$5:$AD$1000,Consolidado!$E$5:$E$1000,$B51,Consolidado!$C$5:$C$1000,"Consejo de Administración",Consolidado!$Q$5:$Q$1000,"X",Consolidado!$H$5:$H$1000,IF($D$9="Todos","&gt;0",$D$9))&gt;0,"Consejo "&amp;TEXT(DAY(_xlfn.MINIFS(Consolidado!$B$5:$B$1000,Consolidado!$E$5:$E$1000,$B51,Consolidado!$C$5:$C$1000,"Consejo de Administración",Consolidado!$Q$5:$Q$1000,"X",Consolidado!$H$5:$H$1000,IF($D$9="Todos","&gt;0",$D$9))),"00")&amp;"/"&amp;TEXT(MONTH(_xlfn.MINIFS(Consolidado!$B$5:$B$1000,Consolidado!$E$5:$E$1000,$B51,Consolidado!$C$5:$C$1000,"Consejo de Administración",Consolidado!$Q$5:$Q$1000,"X",Consolidado!$H$5:$H$1000,IF($D$9="Todos","&gt;0",$D$9))),"00")&amp;IF($D$9="Todos","/"&amp;RIGHT(YEAR(_xlfn.MINIFS(Consolidado!$B$5:$B$1000,Consolidado!$E$5:$E$1000,$B51,Consolidado!$C$5:$C$1000,"Consejo de Administración",Consolidado!$Q$5:$Q$1000,"X",Consolidado!$H$5:$H$1000,IF($D$9="Todos","&gt;0",$D$9))),2),"")&amp;IF(_xlfn.MAXIFS(Consolidado!$B$5:$B$1000,Consolidado!$E$5:$E$1000,$B51,Consolidado!$C$5:$C$1000,"Consejo de Administración",Consolidado!$Q$5:$Q$1000,"X",Consolidado!$H$5:$H$1000,IF($D$9="Todos","&gt;0",$D$9))&lt;&gt;_xlfn.MINIFS(Consolidado!$B$5:$B$1000,Consolidado!$E$5:$E$1000,$B51,Consolidado!$C$5:$C$1000,"Consejo de Administración",Consolidado!$Q$5:$Q$1000,"X",Consolidado!$H$5:$H$1000,IF($D$9="Todos","&gt;0",$D$9))," y "&amp;TEXT(DAY(_xlfn.MAXIFS(Consolidado!$B$5:$B$1000,Consolidado!$E$5:$E$1000,$B51,Consolidado!$C$5:$C$1000,"Consejo de Administración",Consolidado!$Q$5:$Q$1000,"X",Consolidado!$H$5:$H$1000,IF($D$9="Todos","&gt;0",$D$9))),"00")&amp;"/"&amp;TEXT(MONTH(_xlfn.MAXIFS(Consolidado!$B$5:$B$1000,Consolidado!$E$5:$E$1000,$B51,Consolidado!$C$5:$C$1000,"Consejo de Administración",Consolidado!$Q$5:$Q$1000,"X",Consolidado!$H$5:$H$1000,IF($D$9="Todos","&gt;0",$D$9))),"00")&amp;IF($D$9="Todos","/"&amp;RIGHT(YEAR(_xlfn.MAXIFS(Consolidado!$B$5:$B$1000,Consolidado!$E$5:$E$1000,$B51,Consolidado!$C$5:$C$1000,"Consejo de Administración",Consolidado!$Q$5:$Q$1000,"X",Consolidado!$H$5:$H$1000,IF($D$9="Todos","&gt;0",$D$9))),2),""),""),""),IF(SUMIFS(Consolidado!$AD$5:$AD$1000,Consolidado!$E$5:$E$1000,$B51,Consolidado!$C$5:$C$1000,"Otros",Consolidado!$Q$5:$Q$1000,"X",Consolidado!$H$5:$H$1000,IF($D$9="Todos","&gt;0",$D$9))&gt;0,"Otros "&amp;TEXT(DAY(_xlfn.MINIFS(Consolidado!$B$5:$B$1000,Consolidado!$E$5:$E$1000,$B51,Consolidado!$C$5:$C$1000,"Otros",Consolidado!$Q$5:$Q$1000,"X",Consolidado!$H$5:$H$1000,IF($D$9="Todos","&gt;0",$D$9))),"00")&amp;"/"&amp;TEXT(MONTH(_xlfn.MINIFS(Consolidado!$B$5:$B$1000,Consolidado!$E$5:$E$1000,$B51,Consolidado!$C$5:$C$1000,"Otros",Consolidado!$Q$5:$Q$1000,"X",Consolidado!$H$5:$H$1000,IF($D$9="Todos","&gt;0",$D$9))),"00")&amp;IF($D$9="Todos","/"&amp;RIGHT(YEAR(_xlfn.MINIFS(Consolidado!$B$5:$B$1000,Consolidado!$E$5:$E$1000,$B51,Consolidado!$C$5:$C$1000,"Otros",Consolidado!$Q$5:$Q$1000,"X",Consolidado!$H$5:$H$1000,IF($D$9="Todos","&gt;0",$D$9))),2),"")&amp;IF(_xlfn.MAXIFS(Consolidado!$B$5:$B$1000,Consolidado!$E$5:$E$1000,$B51,Consolidado!$C$5:$C$1000,"Otros",Consolidado!$Q$5:$Q$1000,"X",Consolidado!$H$5:$H$1000,IF($D$9="Todos","&gt;0",$D$9))&lt;&gt;_xlfn.MINIFS(Consolidado!$B$5:$B$1000,Consolidado!$E$5:$E$1000,$B51,Consolidado!$C$5:$C$1000,"Otros",Consolidado!$Q$5:$Q$1000,"X",Consolidado!$H$5:$H$1000,IF($D$9="Todos","&gt;0",$D$9))," y "&amp;TEXT(DAY(_xlfn.MAXIFS(Consolidado!$B$5:$B$1000,Consolidado!$E$5:$E$1000,$B51,Consolidado!$C$5:$C$1000,"Otros",Consolidado!$Q$5:$Q$1000,"X",Consolidado!$H$5:$H$1000,IF($D$9="Todos","&gt;0",$D$9))),"00")&amp;"/"&amp;TEXT(MONTH(_xlfn.MAXIFS(Consolidado!$B$5:$B$1000,Consolidado!$E$5:$E$1000,$B51,Consolidado!$C$5:$C$1000,"Otros",Consolidado!$Q$5:$Q$1000,"X",Consolidado!$H$5:$H$1000,IF($D$9="Todos","&gt;0",$D$9))),"00")&amp;IF($D$9="Todos","/"&amp;RIGHT(YEAR(_xlfn.MAXIFS(Consolidado!$B$5:$B$1000,Consolidado!$E$5:$E$1000,$B51,Consolidado!$C$5:$C$1000,"Otros",Consolidado!$Q$5:$Q$1000,"X",Consolidado!$H$5:$H$1000,IF($D$9="Todos","&gt;0",$D$9))),2),""),""),""))</f>
        <v/>
      </c>
      <c r="T51" s="37" t="str">
        <f aca="false">_xlfn.TEXTJOIN(" +"&amp;CHAR(10),TRUE(),IF(SUMIFS(Consolidado!$AD$5:$AD$1000,Consolidado!$E$5:$E$1000,$B51,Consolidado!$C$5:$C$1000,"Auditoría Interna",Consolidado!$R$5:$R$1000,"X",Consolidado!$H$5:$H$1000,IF($D$9="Todos","&gt;0",$D$9))&gt;0,"Interna "&amp;TEXT(DAY(_xlfn.MINIFS(Consolidado!$B$5:$B$1000,Consolidado!$E$5:$E$1000,$B51,Consolidado!$C$5:$C$1000,"Auditoría Interna",Consolidado!$R$5:$R$1000,"X",Consolidado!$H$5:$H$1000,IF($D$9="Todos","&gt;0",$D$9))),"00")&amp;"/"&amp;TEXT(MONTH(_xlfn.MINIFS(Consolidado!$B$5:$B$1000,Consolidado!$E$5:$E$1000,$B51,Consolidado!$C$5:$C$1000,"Auditoría Interna",Consolidado!$R$5:$R$1000,"X",Consolidado!$H$5:$H$1000,IF($D$9="Todos","&gt;0",$D$9))),"00")&amp;IF($D$9="Todos","/"&amp;RIGHT(YEAR(_xlfn.MINIFS(Consolidado!$B$5:$B$1000,Consolidado!$E$5:$E$1000,$B51,Consolidado!$C$5:$C$1000,"Auditoría Interna",Consolidado!$R$5:$R$1000,"X",Consolidado!$H$5:$H$1000,IF($D$9="Todos","&gt;0",$D$9))),2),"")&amp;IF(_xlfn.MAXIFS(Consolidado!$B$5:$B$1000,Consolidado!$E$5:$E$1000,$B51,Consolidado!$C$5:$C$1000,"Auditoría Interna",Consolidado!$R$5:$R$1000,"X",Consolidado!$H$5:$H$1000,IF($D$9="Todos","&gt;0",$D$9))&lt;&gt;_xlfn.MINIFS(Consolidado!$B$5:$B$1000,Consolidado!$E$5:$E$1000,$B51,Consolidado!$C$5:$C$1000,"Auditoría Interna",Consolidado!$R$5:$R$1000,"X",Consolidado!$H$5:$H$1000,IF($D$9="Todos","&gt;0",$D$9))," y "&amp;TEXT(DAY(_xlfn.MAXIFS(Consolidado!$B$5:$B$1000,Consolidado!$E$5:$E$1000,$B51,Consolidado!$C$5:$C$1000,"Auditoría Interna",Consolidado!$R$5:$R$1000,"X",Consolidado!$H$5:$H$1000,IF($D$9="Todos","&gt;0",$D$9))),"00")&amp;"/"&amp;TEXT(MONTH(_xlfn.MAXIFS(Consolidado!$B$5:$B$1000,Consolidado!$E$5:$E$1000,$B51,Consolidado!$C$5:$C$1000,"Auditoría Interna",Consolidado!$R$5:$R$1000,"X",Consolidado!$H$5:$H$1000,IF($D$9="Todos","&gt;0",$D$9))),"00")&amp;IF($D$9="Todos","/"&amp;RIGHT(YEAR(_xlfn.MAXIFS(Consolidado!$B$5:$B$1000,Consolidado!$E$5:$E$1000,$B51,Consolidado!$C$5:$C$1000,"Auditoría Interna",Consolidado!$R$5:$R$1000,"X",Consolidado!$H$5:$H$1000,IF($D$9="Todos","&gt;0",$D$9))),2),""),""),""),IF(SUMIFS(Consolidado!$AD$5:$AD$1000,Consolidado!$E$5:$E$1000,$B51,Consolidado!$C$5:$C$1000,"Auditoría Externa",Consolidado!$R$5:$R$1000,"X",Consolidado!$H$5:$H$1000,IF($D$9="Todos","&gt;0",$D$9))&gt;0,"Externa "&amp;TEXT(DAY(_xlfn.MINIFS(Consolidado!$B$5:$B$1000,Consolidado!$E$5:$E$1000,$B51,Consolidado!$C$5:$C$1000,"Auditoría Externa",Consolidado!$R$5:$R$1000,"X",Consolidado!$H$5:$H$1000,IF($D$9="Todos","&gt;0",$D$9))),"00")&amp;"/"&amp;TEXT(MONTH(_xlfn.MINIFS(Consolidado!$B$5:$B$1000,Consolidado!$E$5:$E$1000,$B51,Consolidado!$C$5:$C$1000,"Auditoría Externa",Consolidado!$R$5:$R$1000,"X",Consolidado!$H$5:$H$1000,IF($D$9="Todos","&gt;0",$D$9))),"00")&amp;IF($D$9="Todos","/"&amp;RIGHT(YEAR(_xlfn.MINIFS(Consolidado!$B$5:$B$1000,Consolidado!$E$5:$E$1000,$B51,Consolidado!$C$5:$C$1000,"Auditoría Externa",Consolidado!$R$5:$R$1000,"X",Consolidado!$H$5:$H$1000,IF($D$9="Todos","&gt;0",$D$9))),2),"")&amp;IF(_xlfn.MAXIFS(Consolidado!$B$5:$B$1000,Consolidado!$E$5:$E$1000,$B51,Consolidado!$C$5:$C$1000,"Auditoría Externa",Consolidado!$R$5:$R$1000,"X",Consolidado!$H$5:$H$1000,IF($D$9="Todos","&gt;0",$D$9))&lt;&gt;_xlfn.MINIFS(Consolidado!$B$5:$B$1000,Consolidado!$E$5:$E$1000,$B51,Consolidado!$C$5:$C$1000,"Auditoría Externa",Consolidado!$R$5:$R$1000,"X",Consolidado!$H$5:$H$1000,IF($D$9="Todos","&gt;0",$D$9))," y "&amp;TEXT(DAY(_xlfn.MAXIFS(Consolidado!$B$5:$B$1000,Consolidado!$E$5:$E$1000,$B51,Consolidado!$C$5:$C$1000,"Auditoría Externa",Consolidado!$R$5:$R$1000,"X",Consolidado!$H$5:$H$1000,IF($D$9="Todos","&gt;0",$D$9))),"00")&amp;"/"&amp;TEXT(MONTH(_xlfn.MAXIFS(Consolidado!$B$5:$B$1000,Consolidado!$E$5:$E$1000,$B51,Consolidado!$C$5:$C$1000,"Auditoría Externa",Consolidado!$R$5:$R$1000,"X",Consolidado!$H$5:$H$1000,IF($D$9="Todos","&gt;0",$D$9))),"00")&amp;IF($D$9="Todos","/"&amp;RIGHT(YEAR(_xlfn.MAXIFS(Consolidado!$B$5:$B$1000,Consolidado!$E$5:$E$1000,$B51,Consolidado!$C$5:$C$1000,"Auditoría Externa",Consolidado!$R$5:$R$1000,"X",Consolidado!$H$5:$H$1000,IF($D$9="Todos","&gt;0",$D$9))),2),""),""),""),IF(SUMIFS(Consolidado!$AD$5:$AD$1000,Consolidado!$E$5:$E$1000,$B51,Consolidado!$C$5:$C$1000,"SSF",Consolidado!$R$5:$R$1000,"X",Consolidado!$H$5:$H$1000,IF($D$9="Todos","&gt;0",$D$9))&gt;0,"SSF "&amp;TEXT(DAY(_xlfn.MINIFS(Consolidado!$B$5:$B$1000,Consolidado!$E$5:$E$1000,$B51,Consolidado!$C$5:$C$1000,"SSF",Consolidado!$R$5:$R$1000,"X",Consolidado!$H$5:$H$1000,IF($D$9="Todos","&gt;0",$D$9))),"00")&amp;"/"&amp;TEXT(MONTH(_xlfn.MINIFS(Consolidado!$B$5:$B$1000,Consolidado!$E$5:$E$1000,$B51,Consolidado!$C$5:$C$1000,"SSF",Consolidado!$R$5:$R$1000,"X",Consolidado!$H$5:$H$1000,IF($D$9="Todos","&gt;0",$D$9))),"00")&amp;IF($D$9="Todos","/"&amp;RIGHT(YEAR(_xlfn.MINIFS(Consolidado!$B$5:$B$1000,Consolidado!$E$5:$E$1000,$B51,Consolidado!$C$5:$C$1000,"SSF",Consolidado!$R$5:$R$1000,"X",Consolidado!$H$5:$H$1000,IF($D$9="Todos","&gt;0",$D$9))),2),"")&amp;IF(_xlfn.MAXIFS(Consolidado!$B$5:$B$1000,Consolidado!$E$5:$E$1000,$B51,Consolidado!$C$5:$C$1000,"SSF",Consolidado!$R$5:$R$1000,"X",Consolidado!$H$5:$H$1000,IF($D$9="Todos","&gt;0",$D$9))&lt;&gt;_xlfn.MINIFS(Consolidado!$B$5:$B$1000,Consolidado!$E$5:$E$1000,$B51,Consolidado!$C$5:$C$1000,"SSF",Consolidado!$R$5:$R$1000,"X",Consolidado!$H$5:$H$1000,IF($D$9="Todos","&gt;0",$D$9))," y "&amp;TEXT(DAY(_xlfn.MAXIFS(Consolidado!$B$5:$B$1000,Consolidado!$E$5:$E$1000,$B51,Consolidado!$C$5:$C$1000,"SSF",Consolidado!$R$5:$R$1000,"X",Consolidado!$H$5:$H$1000,IF($D$9="Todos","&gt;0",$D$9))),"00")&amp;"/"&amp;TEXT(MONTH(_xlfn.MAXIFS(Consolidado!$B$5:$B$1000,Consolidado!$E$5:$E$1000,$B51,Consolidado!$C$5:$C$1000,"SSF",Consolidado!$R$5:$R$1000,"X",Consolidado!$H$5:$H$1000,IF($D$9="Todos","&gt;0",$D$9))),"00")&amp;IF($D$9="Todos","/"&amp;RIGHT(YEAR(_xlfn.MAXIFS(Consolidado!$B$5:$B$1000,Consolidado!$E$5:$E$1000,$B51,Consolidado!$C$5:$C$1000,"SSF",Consolidado!$R$5:$R$1000,"X",Consolidado!$H$5:$H$1000,IF($D$9="Todos","&gt;0",$D$9))),2),""),""),""),IF(SUMIFS(Consolidado!$AD$5:$AD$1000,Consolidado!$E$5:$E$1000,$B51,Consolidado!$C$5:$C$1000,"Comité de Supervisión",Consolidado!$R$5:$R$1000,"X",Consolidado!$H$5:$H$1000,IF($D$9="Todos","&gt;0",$D$9))&gt;0,"Comité Sup. "&amp;TEXT(DAY(_xlfn.MINIFS(Consolidado!$B$5:$B$1000,Consolidado!$E$5:$E$1000,$B51,Consolidado!$C$5:$C$1000,"Comité de Supervisión",Consolidado!$R$5:$R$1000,"X",Consolidado!$H$5:$H$1000,IF($D$9="Todos","&gt;0",$D$9))),"00")&amp;"/"&amp;TEXT(MONTH(_xlfn.MINIFS(Consolidado!$B$5:$B$1000,Consolidado!$E$5:$E$1000,$B51,Consolidado!$C$5:$C$1000,"Comité de Supervisión",Consolidado!$R$5:$R$1000,"X",Consolidado!$H$5:$H$1000,IF($D$9="Todos","&gt;0",$D$9))),"00")&amp;IF($D$9="Todos","/"&amp;RIGHT(YEAR(_xlfn.MINIFS(Consolidado!$B$5:$B$1000,Consolidado!$E$5:$E$1000,$B51,Consolidado!$C$5:$C$1000,"Comité de Supervisión",Consolidado!$R$5:$R$1000,"X",Consolidado!$H$5:$H$1000,IF($D$9="Todos","&gt;0",$D$9))),2),"")&amp;IF(_xlfn.MAXIFS(Consolidado!$B$5:$B$1000,Consolidado!$E$5:$E$1000,$B51,Consolidado!$C$5:$C$1000,"Comité de Supervisión",Consolidado!$R$5:$R$1000,"X",Consolidado!$H$5:$H$1000,IF($D$9="Todos","&gt;0",$D$9))&lt;&gt;_xlfn.MINIFS(Consolidado!$B$5:$B$1000,Consolidado!$E$5:$E$1000,$B51,Consolidado!$C$5:$C$1000,"Comité de Supervisión",Consolidado!$R$5:$R$1000,"X",Consolidado!$H$5:$H$1000,IF($D$9="Todos","&gt;0",$D$9))," y "&amp;TEXT(DAY(_xlfn.MAXIFS(Consolidado!$B$5:$B$1000,Consolidado!$E$5:$E$1000,$B51,Consolidado!$C$5:$C$1000,"Comité de Supervisión",Consolidado!$R$5:$R$1000,"X",Consolidado!$H$5:$H$1000,IF($D$9="Todos","&gt;0",$D$9))),"00")&amp;"/"&amp;TEXT(MONTH(_xlfn.MAXIFS(Consolidado!$B$5:$B$1000,Consolidado!$E$5:$E$1000,$B51,Consolidado!$C$5:$C$1000,"Comité de Supervisión",Consolidado!$R$5:$R$1000,"X",Consolidado!$H$5:$H$1000,IF($D$9="Todos","&gt;0",$D$9))),"00")&amp;IF($D$9="Todos","/"&amp;RIGHT(YEAR(_xlfn.MAXIFS(Consolidado!$B$5:$B$1000,Consolidado!$E$5:$E$1000,$B51,Consolidado!$C$5:$C$1000,"Comité de Supervisión",Consolidado!$R$5:$R$1000,"X",Consolidado!$H$5:$H$1000,IF($D$9="Todos","&gt;0",$D$9))),2),""),""),""),IF(SUMIFS(Consolidado!$AD$5:$AD$1000,Consolidado!$E$5:$E$1000,$B51,Consolidado!$C$5:$C$1000,"Consejo de Administración",Consolidado!$R$5:$R$1000,"X",Consolidado!$H$5:$H$1000,IF($D$9="Todos","&gt;0",$D$9))&gt;0,"Consejo "&amp;TEXT(DAY(_xlfn.MINIFS(Consolidado!$B$5:$B$1000,Consolidado!$E$5:$E$1000,$B51,Consolidado!$C$5:$C$1000,"Consejo de Administración",Consolidado!$R$5:$R$1000,"X",Consolidado!$H$5:$H$1000,IF($D$9="Todos","&gt;0",$D$9))),"00")&amp;"/"&amp;TEXT(MONTH(_xlfn.MINIFS(Consolidado!$B$5:$B$1000,Consolidado!$E$5:$E$1000,$B51,Consolidado!$C$5:$C$1000,"Consejo de Administración",Consolidado!$R$5:$R$1000,"X",Consolidado!$H$5:$H$1000,IF($D$9="Todos","&gt;0",$D$9))),"00")&amp;IF($D$9="Todos","/"&amp;RIGHT(YEAR(_xlfn.MINIFS(Consolidado!$B$5:$B$1000,Consolidado!$E$5:$E$1000,$B51,Consolidado!$C$5:$C$1000,"Consejo de Administración",Consolidado!$R$5:$R$1000,"X",Consolidado!$H$5:$H$1000,IF($D$9="Todos","&gt;0",$D$9))),2),"")&amp;IF(_xlfn.MAXIFS(Consolidado!$B$5:$B$1000,Consolidado!$E$5:$E$1000,$B51,Consolidado!$C$5:$C$1000,"Consejo de Administración",Consolidado!$R$5:$R$1000,"X",Consolidado!$H$5:$H$1000,IF($D$9="Todos","&gt;0",$D$9))&lt;&gt;_xlfn.MINIFS(Consolidado!$B$5:$B$1000,Consolidado!$E$5:$E$1000,$B51,Consolidado!$C$5:$C$1000,"Consejo de Administración",Consolidado!$R$5:$R$1000,"X",Consolidado!$H$5:$H$1000,IF($D$9="Todos","&gt;0",$D$9))," y "&amp;TEXT(DAY(_xlfn.MAXIFS(Consolidado!$B$5:$B$1000,Consolidado!$E$5:$E$1000,$B51,Consolidado!$C$5:$C$1000,"Consejo de Administración",Consolidado!$R$5:$R$1000,"X",Consolidado!$H$5:$H$1000,IF($D$9="Todos","&gt;0",$D$9))),"00")&amp;"/"&amp;TEXT(MONTH(_xlfn.MAXIFS(Consolidado!$B$5:$B$1000,Consolidado!$E$5:$E$1000,$B51,Consolidado!$C$5:$C$1000,"Consejo de Administración",Consolidado!$R$5:$R$1000,"X",Consolidado!$H$5:$H$1000,IF($D$9="Todos","&gt;0",$D$9))),"00")&amp;IF($D$9="Todos","/"&amp;RIGHT(YEAR(_xlfn.MAXIFS(Consolidado!$B$5:$B$1000,Consolidado!$E$5:$E$1000,$B51,Consolidado!$C$5:$C$1000,"Consejo de Administración",Consolidado!$R$5:$R$1000,"X",Consolidado!$H$5:$H$1000,IF($D$9="Todos","&gt;0",$D$9))),2),""),""),""),IF(SUMIFS(Consolidado!$AD$5:$AD$1000,Consolidado!$E$5:$E$1000,$B51,Consolidado!$C$5:$C$1000,"Otros",Consolidado!$R$5:$R$1000,"X",Consolidado!$H$5:$H$1000,IF($D$9="Todos","&gt;0",$D$9))&gt;0,"Otros "&amp;TEXT(DAY(_xlfn.MINIFS(Consolidado!$B$5:$B$1000,Consolidado!$E$5:$E$1000,$B51,Consolidado!$C$5:$C$1000,"Otros",Consolidado!$R$5:$R$1000,"X",Consolidado!$H$5:$H$1000,IF($D$9="Todos","&gt;0",$D$9))),"00")&amp;"/"&amp;TEXT(MONTH(_xlfn.MINIFS(Consolidado!$B$5:$B$1000,Consolidado!$E$5:$E$1000,$B51,Consolidado!$C$5:$C$1000,"Otros",Consolidado!$R$5:$R$1000,"X",Consolidado!$H$5:$H$1000,IF($D$9="Todos","&gt;0",$D$9))),"00")&amp;IF($D$9="Todos","/"&amp;RIGHT(YEAR(_xlfn.MINIFS(Consolidado!$B$5:$B$1000,Consolidado!$E$5:$E$1000,$B51,Consolidado!$C$5:$C$1000,"Otros",Consolidado!$R$5:$R$1000,"X",Consolidado!$H$5:$H$1000,IF($D$9="Todos","&gt;0",$D$9))),2),"")&amp;IF(_xlfn.MAXIFS(Consolidado!$B$5:$B$1000,Consolidado!$E$5:$E$1000,$B51,Consolidado!$C$5:$C$1000,"Otros",Consolidado!$R$5:$R$1000,"X",Consolidado!$H$5:$H$1000,IF($D$9="Todos","&gt;0",$D$9))&lt;&gt;_xlfn.MINIFS(Consolidado!$B$5:$B$1000,Consolidado!$E$5:$E$1000,$B51,Consolidado!$C$5:$C$1000,"Otros",Consolidado!$R$5:$R$1000,"X",Consolidado!$H$5:$H$1000,IF($D$9="Todos","&gt;0",$D$9))," y "&amp;TEXT(DAY(_xlfn.MAXIFS(Consolidado!$B$5:$B$1000,Consolidado!$E$5:$E$1000,$B51,Consolidado!$C$5:$C$1000,"Otros",Consolidado!$R$5:$R$1000,"X",Consolidado!$H$5:$H$1000,IF($D$9="Todos","&gt;0",$D$9))),"00")&amp;"/"&amp;TEXT(MONTH(_xlfn.MAXIFS(Consolidado!$B$5:$B$1000,Consolidado!$E$5:$E$1000,$B51,Consolidado!$C$5:$C$1000,"Otros",Consolidado!$R$5:$R$1000,"X",Consolidado!$H$5:$H$1000,IF($D$9="Todos","&gt;0",$D$9))),"00")&amp;IF($D$9="Todos","/"&amp;RIGHT(YEAR(_xlfn.MAXIFS(Consolidado!$B$5:$B$1000,Consolidado!$E$5:$E$1000,$B51,Consolidado!$C$5:$C$1000,"Otros",Consolidado!$R$5:$R$1000,"X",Consolidado!$H$5:$H$1000,IF($D$9="Todos","&gt;0",$D$9))),2),""),""),""))</f>
        <v/>
      </c>
      <c r="U51" s="37" t="str">
        <f aca="false">_xlfn.TEXTJOIN(" +"&amp;CHAR(10),TRUE(),IF(SUMIFS(Consolidado!$AD$5:$AD$1000,Consolidado!$E$5:$E$1000,$B51,Consolidado!$C$5:$C$1000,"Auditoría Interna",Consolidado!$S$5:$S$1000,"X",Consolidado!$H$5:$H$1000,IF($D$9="Todos","&gt;0",$D$9))&gt;0,"Interna "&amp;TEXT(DAY(_xlfn.MINIFS(Consolidado!$B$5:$B$1000,Consolidado!$E$5:$E$1000,$B51,Consolidado!$C$5:$C$1000,"Auditoría Interna",Consolidado!$S$5:$S$1000,"X",Consolidado!$H$5:$H$1000,IF($D$9="Todos","&gt;0",$D$9))),"00")&amp;"/"&amp;TEXT(MONTH(_xlfn.MINIFS(Consolidado!$B$5:$B$1000,Consolidado!$E$5:$E$1000,$B51,Consolidado!$C$5:$C$1000,"Auditoría Interna",Consolidado!$S$5:$S$1000,"X",Consolidado!$H$5:$H$1000,IF($D$9="Todos","&gt;0",$D$9))),"00")&amp;IF($D$9="Todos","/"&amp;RIGHT(YEAR(_xlfn.MINIFS(Consolidado!$B$5:$B$1000,Consolidado!$E$5:$E$1000,$B51,Consolidado!$C$5:$C$1000,"Auditoría Interna",Consolidado!$S$5:$S$1000,"X",Consolidado!$H$5:$H$1000,IF($D$9="Todos","&gt;0",$D$9))),2),"")&amp;IF(_xlfn.MAXIFS(Consolidado!$B$5:$B$1000,Consolidado!$E$5:$E$1000,$B51,Consolidado!$C$5:$C$1000,"Auditoría Interna",Consolidado!$S$5:$S$1000,"X",Consolidado!$H$5:$H$1000,IF($D$9="Todos","&gt;0",$D$9))&lt;&gt;_xlfn.MINIFS(Consolidado!$B$5:$B$1000,Consolidado!$E$5:$E$1000,$B51,Consolidado!$C$5:$C$1000,"Auditoría Interna",Consolidado!$S$5:$S$1000,"X",Consolidado!$H$5:$H$1000,IF($D$9="Todos","&gt;0",$D$9))," y "&amp;TEXT(DAY(_xlfn.MAXIFS(Consolidado!$B$5:$B$1000,Consolidado!$E$5:$E$1000,$B51,Consolidado!$C$5:$C$1000,"Auditoría Interna",Consolidado!$S$5:$S$1000,"X",Consolidado!$H$5:$H$1000,IF($D$9="Todos","&gt;0",$D$9))),"00")&amp;"/"&amp;TEXT(MONTH(_xlfn.MAXIFS(Consolidado!$B$5:$B$1000,Consolidado!$E$5:$E$1000,$B51,Consolidado!$C$5:$C$1000,"Auditoría Interna",Consolidado!$S$5:$S$1000,"X",Consolidado!$H$5:$H$1000,IF($D$9="Todos","&gt;0",$D$9))),"00")&amp;IF($D$9="Todos","/"&amp;RIGHT(YEAR(_xlfn.MAXIFS(Consolidado!$B$5:$B$1000,Consolidado!$E$5:$E$1000,$B51,Consolidado!$C$5:$C$1000,"Auditoría Interna",Consolidado!$S$5:$S$1000,"X",Consolidado!$H$5:$H$1000,IF($D$9="Todos","&gt;0",$D$9))),2),""),""),""),IF(SUMIFS(Consolidado!$AD$5:$AD$1000,Consolidado!$E$5:$E$1000,$B51,Consolidado!$C$5:$C$1000,"Auditoría Externa",Consolidado!$S$5:$S$1000,"X",Consolidado!$H$5:$H$1000,IF($D$9="Todos","&gt;0",$D$9))&gt;0,"Externa "&amp;TEXT(DAY(_xlfn.MINIFS(Consolidado!$B$5:$B$1000,Consolidado!$E$5:$E$1000,$B51,Consolidado!$C$5:$C$1000,"Auditoría Externa",Consolidado!$S$5:$S$1000,"X",Consolidado!$H$5:$H$1000,IF($D$9="Todos","&gt;0",$D$9))),"00")&amp;"/"&amp;TEXT(MONTH(_xlfn.MINIFS(Consolidado!$B$5:$B$1000,Consolidado!$E$5:$E$1000,$B51,Consolidado!$C$5:$C$1000,"Auditoría Externa",Consolidado!$S$5:$S$1000,"X",Consolidado!$H$5:$H$1000,IF($D$9="Todos","&gt;0",$D$9))),"00")&amp;IF($D$9="Todos","/"&amp;RIGHT(YEAR(_xlfn.MINIFS(Consolidado!$B$5:$B$1000,Consolidado!$E$5:$E$1000,$B51,Consolidado!$C$5:$C$1000,"Auditoría Externa",Consolidado!$S$5:$S$1000,"X",Consolidado!$H$5:$H$1000,IF($D$9="Todos","&gt;0",$D$9))),2),"")&amp;IF(_xlfn.MAXIFS(Consolidado!$B$5:$B$1000,Consolidado!$E$5:$E$1000,$B51,Consolidado!$C$5:$C$1000,"Auditoría Externa",Consolidado!$S$5:$S$1000,"X",Consolidado!$H$5:$H$1000,IF($D$9="Todos","&gt;0",$D$9))&lt;&gt;_xlfn.MINIFS(Consolidado!$B$5:$B$1000,Consolidado!$E$5:$E$1000,$B51,Consolidado!$C$5:$C$1000,"Auditoría Externa",Consolidado!$S$5:$S$1000,"X",Consolidado!$H$5:$H$1000,IF($D$9="Todos","&gt;0",$D$9))," y "&amp;TEXT(DAY(_xlfn.MAXIFS(Consolidado!$B$5:$B$1000,Consolidado!$E$5:$E$1000,$B51,Consolidado!$C$5:$C$1000,"Auditoría Externa",Consolidado!$S$5:$S$1000,"X",Consolidado!$H$5:$H$1000,IF($D$9="Todos","&gt;0",$D$9))),"00")&amp;"/"&amp;TEXT(MONTH(_xlfn.MAXIFS(Consolidado!$B$5:$B$1000,Consolidado!$E$5:$E$1000,$B51,Consolidado!$C$5:$C$1000,"Auditoría Externa",Consolidado!$S$5:$S$1000,"X",Consolidado!$H$5:$H$1000,IF($D$9="Todos","&gt;0",$D$9))),"00")&amp;IF($D$9="Todos","/"&amp;RIGHT(YEAR(_xlfn.MAXIFS(Consolidado!$B$5:$B$1000,Consolidado!$E$5:$E$1000,$B51,Consolidado!$C$5:$C$1000,"Auditoría Externa",Consolidado!$S$5:$S$1000,"X",Consolidado!$H$5:$H$1000,IF($D$9="Todos","&gt;0",$D$9))),2),""),""),""),IF(SUMIFS(Consolidado!$AD$5:$AD$1000,Consolidado!$E$5:$E$1000,$B51,Consolidado!$C$5:$C$1000,"SSF",Consolidado!$S$5:$S$1000,"X",Consolidado!$H$5:$H$1000,IF($D$9="Todos","&gt;0",$D$9))&gt;0,"SSF "&amp;TEXT(DAY(_xlfn.MINIFS(Consolidado!$B$5:$B$1000,Consolidado!$E$5:$E$1000,$B51,Consolidado!$C$5:$C$1000,"SSF",Consolidado!$S$5:$S$1000,"X",Consolidado!$H$5:$H$1000,IF($D$9="Todos","&gt;0",$D$9))),"00")&amp;"/"&amp;TEXT(MONTH(_xlfn.MINIFS(Consolidado!$B$5:$B$1000,Consolidado!$E$5:$E$1000,$B51,Consolidado!$C$5:$C$1000,"SSF",Consolidado!$S$5:$S$1000,"X",Consolidado!$H$5:$H$1000,IF($D$9="Todos","&gt;0",$D$9))),"00")&amp;IF($D$9="Todos","/"&amp;RIGHT(YEAR(_xlfn.MINIFS(Consolidado!$B$5:$B$1000,Consolidado!$E$5:$E$1000,$B51,Consolidado!$C$5:$C$1000,"SSF",Consolidado!$S$5:$S$1000,"X",Consolidado!$H$5:$H$1000,IF($D$9="Todos","&gt;0",$D$9))),2),"")&amp;IF(_xlfn.MAXIFS(Consolidado!$B$5:$B$1000,Consolidado!$E$5:$E$1000,$B51,Consolidado!$C$5:$C$1000,"SSF",Consolidado!$S$5:$S$1000,"X",Consolidado!$H$5:$H$1000,IF($D$9="Todos","&gt;0",$D$9))&lt;&gt;_xlfn.MINIFS(Consolidado!$B$5:$B$1000,Consolidado!$E$5:$E$1000,$B51,Consolidado!$C$5:$C$1000,"SSF",Consolidado!$S$5:$S$1000,"X",Consolidado!$H$5:$H$1000,IF($D$9="Todos","&gt;0",$D$9))," y "&amp;TEXT(DAY(_xlfn.MAXIFS(Consolidado!$B$5:$B$1000,Consolidado!$E$5:$E$1000,$B51,Consolidado!$C$5:$C$1000,"SSF",Consolidado!$S$5:$S$1000,"X",Consolidado!$H$5:$H$1000,IF($D$9="Todos","&gt;0",$D$9))),"00")&amp;"/"&amp;TEXT(MONTH(_xlfn.MAXIFS(Consolidado!$B$5:$B$1000,Consolidado!$E$5:$E$1000,$B51,Consolidado!$C$5:$C$1000,"SSF",Consolidado!$S$5:$S$1000,"X",Consolidado!$H$5:$H$1000,IF($D$9="Todos","&gt;0",$D$9))),"00")&amp;IF($D$9="Todos","/"&amp;RIGHT(YEAR(_xlfn.MAXIFS(Consolidado!$B$5:$B$1000,Consolidado!$E$5:$E$1000,$B51,Consolidado!$C$5:$C$1000,"SSF",Consolidado!$S$5:$S$1000,"X",Consolidado!$H$5:$H$1000,IF($D$9="Todos","&gt;0",$D$9))),2),""),""),""),IF(SUMIFS(Consolidado!$AD$5:$AD$1000,Consolidado!$E$5:$E$1000,$B51,Consolidado!$C$5:$C$1000,"Comité de Supervisión",Consolidado!$S$5:$S$1000,"X",Consolidado!$H$5:$H$1000,IF($D$9="Todos","&gt;0",$D$9))&gt;0,"Comité Sup. "&amp;TEXT(DAY(_xlfn.MINIFS(Consolidado!$B$5:$B$1000,Consolidado!$E$5:$E$1000,$B51,Consolidado!$C$5:$C$1000,"Comité de Supervisión",Consolidado!$S$5:$S$1000,"X",Consolidado!$H$5:$H$1000,IF($D$9="Todos","&gt;0",$D$9))),"00")&amp;"/"&amp;TEXT(MONTH(_xlfn.MINIFS(Consolidado!$B$5:$B$1000,Consolidado!$E$5:$E$1000,$B51,Consolidado!$C$5:$C$1000,"Comité de Supervisión",Consolidado!$S$5:$S$1000,"X",Consolidado!$H$5:$H$1000,IF($D$9="Todos","&gt;0",$D$9))),"00")&amp;IF($D$9="Todos","/"&amp;RIGHT(YEAR(_xlfn.MINIFS(Consolidado!$B$5:$B$1000,Consolidado!$E$5:$E$1000,$B51,Consolidado!$C$5:$C$1000,"Comité de Supervisión",Consolidado!$S$5:$S$1000,"X",Consolidado!$H$5:$H$1000,IF($D$9="Todos","&gt;0",$D$9))),2),"")&amp;IF(_xlfn.MAXIFS(Consolidado!$B$5:$B$1000,Consolidado!$E$5:$E$1000,$B51,Consolidado!$C$5:$C$1000,"Comité de Supervisión",Consolidado!$S$5:$S$1000,"X",Consolidado!$H$5:$H$1000,IF($D$9="Todos","&gt;0",$D$9))&lt;&gt;_xlfn.MINIFS(Consolidado!$B$5:$B$1000,Consolidado!$E$5:$E$1000,$B51,Consolidado!$C$5:$C$1000,"Comité de Supervisión",Consolidado!$S$5:$S$1000,"X",Consolidado!$H$5:$H$1000,IF($D$9="Todos","&gt;0",$D$9))," y "&amp;TEXT(DAY(_xlfn.MAXIFS(Consolidado!$B$5:$B$1000,Consolidado!$E$5:$E$1000,$B51,Consolidado!$C$5:$C$1000,"Comité de Supervisión",Consolidado!$S$5:$S$1000,"X",Consolidado!$H$5:$H$1000,IF($D$9="Todos","&gt;0",$D$9))),"00")&amp;"/"&amp;TEXT(MONTH(_xlfn.MAXIFS(Consolidado!$B$5:$B$1000,Consolidado!$E$5:$E$1000,$B51,Consolidado!$C$5:$C$1000,"Comité de Supervisión",Consolidado!$S$5:$S$1000,"X",Consolidado!$H$5:$H$1000,IF($D$9="Todos","&gt;0",$D$9))),"00")&amp;IF($D$9="Todos","/"&amp;RIGHT(YEAR(_xlfn.MAXIFS(Consolidado!$B$5:$B$1000,Consolidado!$E$5:$E$1000,$B51,Consolidado!$C$5:$C$1000,"Comité de Supervisión",Consolidado!$S$5:$S$1000,"X",Consolidado!$H$5:$H$1000,IF($D$9="Todos","&gt;0",$D$9))),2),""),""),""),IF(SUMIFS(Consolidado!$AD$5:$AD$1000,Consolidado!$E$5:$E$1000,$B51,Consolidado!$C$5:$C$1000,"Consejo de Administración",Consolidado!$S$5:$S$1000,"X",Consolidado!$H$5:$H$1000,IF($D$9="Todos","&gt;0",$D$9))&gt;0,"Consejo "&amp;TEXT(DAY(_xlfn.MINIFS(Consolidado!$B$5:$B$1000,Consolidado!$E$5:$E$1000,$B51,Consolidado!$C$5:$C$1000,"Consejo de Administración",Consolidado!$S$5:$S$1000,"X",Consolidado!$H$5:$H$1000,IF($D$9="Todos","&gt;0",$D$9))),"00")&amp;"/"&amp;TEXT(MONTH(_xlfn.MINIFS(Consolidado!$B$5:$B$1000,Consolidado!$E$5:$E$1000,$B51,Consolidado!$C$5:$C$1000,"Consejo de Administración",Consolidado!$S$5:$S$1000,"X",Consolidado!$H$5:$H$1000,IF($D$9="Todos","&gt;0",$D$9))),"00")&amp;IF($D$9="Todos","/"&amp;RIGHT(YEAR(_xlfn.MINIFS(Consolidado!$B$5:$B$1000,Consolidado!$E$5:$E$1000,$B51,Consolidado!$C$5:$C$1000,"Consejo de Administración",Consolidado!$S$5:$S$1000,"X",Consolidado!$H$5:$H$1000,IF($D$9="Todos","&gt;0",$D$9))),2),"")&amp;IF(_xlfn.MAXIFS(Consolidado!$B$5:$B$1000,Consolidado!$E$5:$E$1000,$B51,Consolidado!$C$5:$C$1000,"Consejo de Administración",Consolidado!$S$5:$S$1000,"X",Consolidado!$H$5:$H$1000,IF($D$9="Todos","&gt;0",$D$9))&lt;&gt;_xlfn.MINIFS(Consolidado!$B$5:$B$1000,Consolidado!$E$5:$E$1000,$B51,Consolidado!$C$5:$C$1000,"Consejo de Administración",Consolidado!$S$5:$S$1000,"X",Consolidado!$H$5:$H$1000,IF($D$9="Todos","&gt;0",$D$9))," y "&amp;TEXT(DAY(_xlfn.MAXIFS(Consolidado!$B$5:$B$1000,Consolidado!$E$5:$E$1000,$B51,Consolidado!$C$5:$C$1000,"Consejo de Administración",Consolidado!$S$5:$S$1000,"X",Consolidado!$H$5:$H$1000,IF($D$9="Todos","&gt;0",$D$9))),"00")&amp;"/"&amp;TEXT(MONTH(_xlfn.MAXIFS(Consolidado!$B$5:$B$1000,Consolidado!$E$5:$E$1000,$B51,Consolidado!$C$5:$C$1000,"Consejo de Administración",Consolidado!$S$5:$S$1000,"X",Consolidado!$H$5:$H$1000,IF($D$9="Todos","&gt;0",$D$9))),"00")&amp;IF($D$9="Todos","/"&amp;RIGHT(YEAR(_xlfn.MAXIFS(Consolidado!$B$5:$B$1000,Consolidado!$E$5:$E$1000,$B51,Consolidado!$C$5:$C$1000,"Consejo de Administración",Consolidado!$S$5:$S$1000,"X",Consolidado!$H$5:$H$1000,IF($D$9="Todos","&gt;0",$D$9))),2),""),""),""),IF(SUMIFS(Consolidado!$AD$5:$AD$1000,Consolidado!$E$5:$E$1000,$B51,Consolidado!$C$5:$C$1000,"Otros",Consolidado!$S$5:$S$1000,"X",Consolidado!$H$5:$H$1000,IF($D$9="Todos","&gt;0",$D$9))&gt;0,"Otros "&amp;TEXT(DAY(_xlfn.MINIFS(Consolidado!$B$5:$B$1000,Consolidado!$E$5:$E$1000,$B51,Consolidado!$C$5:$C$1000,"Otros",Consolidado!$S$5:$S$1000,"X",Consolidado!$H$5:$H$1000,IF($D$9="Todos","&gt;0",$D$9))),"00")&amp;"/"&amp;TEXT(MONTH(_xlfn.MINIFS(Consolidado!$B$5:$B$1000,Consolidado!$E$5:$E$1000,$B51,Consolidado!$C$5:$C$1000,"Otros",Consolidado!$S$5:$S$1000,"X",Consolidado!$H$5:$H$1000,IF($D$9="Todos","&gt;0",$D$9))),"00")&amp;IF($D$9="Todos","/"&amp;RIGHT(YEAR(_xlfn.MINIFS(Consolidado!$B$5:$B$1000,Consolidado!$E$5:$E$1000,$B51,Consolidado!$C$5:$C$1000,"Otros",Consolidado!$S$5:$S$1000,"X",Consolidado!$H$5:$H$1000,IF($D$9="Todos","&gt;0",$D$9))),2),"")&amp;IF(_xlfn.MAXIFS(Consolidado!$B$5:$B$1000,Consolidado!$E$5:$E$1000,$B51,Consolidado!$C$5:$C$1000,"Otros",Consolidado!$S$5:$S$1000,"X",Consolidado!$H$5:$H$1000,IF($D$9="Todos","&gt;0",$D$9))&lt;&gt;_xlfn.MINIFS(Consolidado!$B$5:$B$1000,Consolidado!$E$5:$E$1000,$B51,Consolidado!$C$5:$C$1000,"Otros",Consolidado!$S$5:$S$1000,"X",Consolidado!$H$5:$H$1000,IF($D$9="Todos","&gt;0",$D$9))," y "&amp;TEXT(DAY(_xlfn.MAXIFS(Consolidado!$B$5:$B$1000,Consolidado!$E$5:$E$1000,$B51,Consolidado!$C$5:$C$1000,"Otros",Consolidado!$S$5:$S$1000,"X",Consolidado!$H$5:$H$1000,IF($D$9="Todos","&gt;0",$D$9))),"00")&amp;"/"&amp;TEXT(MONTH(_xlfn.MAXIFS(Consolidado!$B$5:$B$1000,Consolidado!$E$5:$E$1000,$B51,Consolidado!$C$5:$C$1000,"Otros",Consolidado!$S$5:$S$1000,"X",Consolidado!$H$5:$H$1000,IF($D$9="Todos","&gt;0",$D$9))),"00")&amp;IF($D$9="Todos","/"&amp;RIGHT(YEAR(_xlfn.MAXIFS(Consolidado!$B$5:$B$1000,Consolidado!$E$5:$E$1000,$B51,Consolidado!$C$5:$C$1000,"Otros",Consolidado!$S$5:$S$1000,"X",Consolidado!$H$5:$H$1000,IF($D$9="Todos","&gt;0",$D$9))),2),""),""),""))</f>
        <v/>
      </c>
      <c r="V51" s="37" t="str">
        <f aca="false">_xlfn.TEXTJOIN(" +"&amp;CHAR(10),TRUE(),IF(SUMIFS(Consolidado!$AD$5:$AD$1000,Consolidado!$E$5:$E$1000,$B51,Consolidado!$C$5:$C$1000,"Auditoría Interna",Consolidado!$T$5:$T$1000,"X",Consolidado!$H$5:$H$1000,IF($D$9="Todos","&gt;0",$D$9))&gt;0,"Interna "&amp;TEXT(DAY(_xlfn.MINIFS(Consolidado!$B$5:$B$1000,Consolidado!$E$5:$E$1000,$B51,Consolidado!$C$5:$C$1000,"Auditoría Interna",Consolidado!$T$5:$T$1000,"X",Consolidado!$H$5:$H$1000,IF($D$9="Todos","&gt;0",$D$9))),"00")&amp;"/"&amp;TEXT(MONTH(_xlfn.MINIFS(Consolidado!$B$5:$B$1000,Consolidado!$E$5:$E$1000,$B51,Consolidado!$C$5:$C$1000,"Auditoría Interna",Consolidado!$T$5:$T$1000,"X",Consolidado!$H$5:$H$1000,IF($D$9="Todos","&gt;0",$D$9))),"00")&amp;IF($D$9="Todos","/"&amp;RIGHT(YEAR(_xlfn.MINIFS(Consolidado!$B$5:$B$1000,Consolidado!$E$5:$E$1000,$B51,Consolidado!$C$5:$C$1000,"Auditoría Interna",Consolidado!$T$5:$T$1000,"X",Consolidado!$H$5:$H$1000,IF($D$9="Todos","&gt;0",$D$9))),2),"")&amp;IF(_xlfn.MAXIFS(Consolidado!$B$5:$B$1000,Consolidado!$E$5:$E$1000,$B51,Consolidado!$C$5:$C$1000,"Auditoría Interna",Consolidado!$T$5:$T$1000,"X",Consolidado!$H$5:$H$1000,IF($D$9="Todos","&gt;0",$D$9))&lt;&gt;_xlfn.MINIFS(Consolidado!$B$5:$B$1000,Consolidado!$E$5:$E$1000,$B51,Consolidado!$C$5:$C$1000,"Auditoría Interna",Consolidado!$T$5:$T$1000,"X",Consolidado!$H$5:$H$1000,IF($D$9="Todos","&gt;0",$D$9))," y "&amp;TEXT(DAY(_xlfn.MAXIFS(Consolidado!$B$5:$B$1000,Consolidado!$E$5:$E$1000,$B51,Consolidado!$C$5:$C$1000,"Auditoría Interna",Consolidado!$T$5:$T$1000,"X",Consolidado!$H$5:$H$1000,IF($D$9="Todos","&gt;0",$D$9))),"00")&amp;"/"&amp;TEXT(MONTH(_xlfn.MAXIFS(Consolidado!$B$5:$B$1000,Consolidado!$E$5:$E$1000,$B51,Consolidado!$C$5:$C$1000,"Auditoría Interna",Consolidado!$T$5:$T$1000,"X",Consolidado!$H$5:$H$1000,IF($D$9="Todos","&gt;0",$D$9))),"00")&amp;IF($D$9="Todos","/"&amp;RIGHT(YEAR(_xlfn.MAXIFS(Consolidado!$B$5:$B$1000,Consolidado!$E$5:$E$1000,$B51,Consolidado!$C$5:$C$1000,"Auditoría Interna",Consolidado!$T$5:$T$1000,"X",Consolidado!$H$5:$H$1000,IF($D$9="Todos","&gt;0",$D$9))),2),""),""),""),IF(SUMIFS(Consolidado!$AD$5:$AD$1000,Consolidado!$E$5:$E$1000,$B51,Consolidado!$C$5:$C$1000,"Auditoría Externa",Consolidado!$T$5:$T$1000,"X",Consolidado!$H$5:$H$1000,IF($D$9="Todos","&gt;0",$D$9))&gt;0,"Externa "&amp;TEXT(DAY(_xlfn.MINIFS(Consolidado!$B$5:$B$1000,Consolidado!$E$5:$E$1000,$B51,Consolidado!$C$5:$C$1000,"Auditoría Externa",Consolidado!$T$5:$T$1000,"X",Consolidado!$H$5:$H$1000,IF($D$9="Todos","&gt;0",$D$9))),"00")&amp;"/"&amp;TEXT(MONTH(_xlfn.MINIFS(Consolidado!$B$5:$B$1000,Consolidado!$E$5:$E$1000,$B51,Consolidado!$C$5:$C$1000,"Auditoría Externa",Consolidado!$T$5:$T$1000,"X",Consolidado!$H$5:$H$1000,IF($D$9="Todos","&gt;0",$D$9))),"00")&amp;IF($D$9="Todos","/"&amp;RIGHT(YEAR(_xlfn.MINIFS(Consolidado!$B$5:$B$1000,Consolidado!$E$5:$E$1000,$B51,Consolidado!$C$5:$C$1000,"Auditoría Externa",Consolidado!$T$5:$T$1000,"X",Consolidado!$H$5:$H$1000,IF($D$9="Todos","&gt;0",$D$9))),2),"")&amp;IF(_xlfn.MAXIFS(Consolidado!$B$5:$B$1000,Consolidado!$E$5:$E$1000,$B51,Consolidado!$C$5:$C$1000,"Auditoría Externa",Consolidado!$T$5:$T$1000,"X",Consolidado!$H$5:$H$1000,IF($D$9="Todos","&gt;0",$D$9))&lt;&gt;_xlfn.MINIFS(Consolidado!$B$5:$B$1000,Consolidado!$E$5:$E$1000,$B51,Consolidado!$C$5:$C$1000,"Auditoría Externa",Consolidado!$T$5:$T$1000,"X",Consolidado!$H$5:$H$1000,IF($D$9="Todos","&gt;0",$D$9))," y "&amp;TEXT(DAY(_xlfn.MAXIFS(Consolidado!$B$5:$B$1000,Consolidado!$E$5:$E$1000,$B51,Consolidado!$C$5:$C$1000,"Auditoría Externa",Consolidado!$T$5:$T$1000,"X",Consolidado!$H$5:$H$1000,IF($D$9="Todos","&gt;0",$D$9))),"00")&amp;"/"&amp;TEXT(MONTH(_xlfn.MAXIFS(Consolidado!$B$5:$B$1000,Consolidado!$E$5:$E$1000,$B51,Consolidado!$C$5:$C$1000,"Auditoría Externa",Consolidado!$T$5:$T$1000,"X",Consolidado!$H$5:$H$1000,IF($D$9="Todos","&gt;0",$D$9))),"00")&amp;IF($D$9="Todos","/"&amp;RIGHT(YEAR(_xlfn.MAXIFS(Consolidado!$B$5:$B$1000,Consolidado!$E$5:$E$1000,$B51,Consolidado!$C$5:$C$1000,"Auditoría Externa",Consolidado!$T$5:$T$1000,"X",Consolidado!$H$5:$H$1000,IF($D$9="Todos","&gt;0",$D$9))),2),""),""),""),IF(SUMIFS(Consolidado!$AD$5:$AD$1000,Consolidado!$E$5:$E$1000,$B51,Consolidado!$C$5:$C$1000,"SSF",Consolidado!$T$5:$T$1000,"X",Consolidado!$H$5:$H$1000,IF($D$9="Todos","&gt;0",$D$9))&gt;0,"SSF "&amp;TEXT(DAY(_xlfn.MINIFS(Consolidado!$B$5:$B$1000,Consolidado!$E$5:$E$1000,$B51,Consolidado!$C$5:$C$1000,"SSF",Consolidado!$T$5:$T$1000,"X",Consolidado!$H$5:$H$1000,IF($D$9="Todos","&gt;0",$D$9))),"00")&amp;"/"&amp;TEXT(MONTH(_xlfn.MINIFS(Consolidado!$B$5:$B$1000,Consolidado!$E$5:$E$1000,$B51,Consolidado!$C$5:$C$1000,"SSF",Consolidado!$T$5:$T$1000,"X",Consolidado!$H$5:$H$1000,IF($D$9="Todos","&gt;0",$D$9))),"00")&amp;IF($D$9="Todos","/"&amp;RIGHT(YEAR(_xlfn.MINIFS(Consolidado!$B$5:$B$1000,Consolidado!$E$5:$E$1000,$B51,Consolidado!$C$5:$C$1000,"SSF",Consolidado!$T$5:$T$1000,"X",Consolidado!$H$5:$H$1000,IF($D$9="Todos","&gt;0",$D$9))),2),"")&amp;IF(_xlfn.MAXIFS(Consolidado!$B$5:$B$1000,Consolidado!$E$5:$E$1000,$B51,Consolidado!$C$5:$C$1000,"SSF",Consolidado!$T$5:$T$1000,"X",Consolidado!$H$5:$H$1000,IF($D$9="Todos","&gt;0",$D$9))&lt;&gt;_xlfn.MINIFS(Consolidado!$B$5:$B$1000,Consolidado!$E$5:$E$1000,$B51,Consolidado!$C$5:$C$1000,"SSF",Consolidado!$T$5:$T$1000,"X",Consolidado!$H$5:$H$1000,IF($D$9="Todos","&gt;0",$D$9))," y "&amp;TEXT(DAY(_xlfn.MAXIFS(Consolidado!$B$5:$B$1000,Consolidado!$E$5:$E$1000,$B51,Consolidado!$C$5:$C$1000,"SSF",Consolidado!$T$5:$T$1000,"X",Consolidado!$H$5:$H$1000,IF($D$9="Todos","&gt;0",$D$9))),"00")&amp;"/"&amp;TEXT(MONTH(_xlfn.MAXIFS(Consolidado!$B$5:$B$1000,Consolidado!$E$5:$E$1000,$B51,Consolidado!$C$5:$C$1000,"SSF",Consolidado!$T$5:$T$1000,"X",Consolidado!$H$5:$H$1000,IF($D$9="Todos","&gt;0",$D$9))),"00")&amp;IF($D$9="Todos","/"&amp;RIGHT(YEAR(_xlfn.MAXIFS(Consolidado!$B$5:$B$1000,Consolidado!$E$5:$E$1000,$B51,Consolidado!$C$5:$C$1000,"SSF",Consolidado!$T$5:$T$1000,"X",Consolidado!$H$5:$H$1000,IF($D$9="Todos","&gt;0",$D$9))),2),""),""),""),IF(SUMIFS(Consolidado!$AD$5:$AD$1000,Consolidado!$E$5:$E$1000,$B51,Consolidado!$C$5:$C$1000,"Comité de Supervisión",Consolidado!$T$5:$T$1000,"X",Consolidado!$H$5:$H$1000,IF($D$9="Todos","&gt;0",$D$9))&gt;0,"Comité Sup. "&amp;TEXT(DAY(_xlfn.MINIFS(Consolidado!$B$5:$B$1000,Consolidado!$E$5:$E$1000,$B51,Consolidado!$C$5:$C$1000,"Comité de Supervisión",Consolidado!$T$5:$T$1000,"X",Consolidado!$H$5:$H$1000,IF($D$9="Todos","&gt;0",$D$9))),"00")&amp;"/"&amp;TEXT(MONTH(_xlfn.MINIFS(Consolidado!$B$5:$B$1000,Consolidado!$E$5:$E$1000,$B51,Consolidado!$C$5:$C$1000,"Comité de Supervisión",Consolidado!$T$5:$T$1000,"X",Consolidado!$H$5:$H$1000,IF($D$9="Todos","&gt;0",$D$9))),"00")&amp;IF($D$9="Todos","/"&amp;RIGHT(YEAR(_xlfn.MINIFS(Consolidado!$B$5:$B$1000,Consolidado!$E$5:$E$1000,$B51,Consolidado!$C$5:$C$1000,"Comité de Supervisión",Consolidado!$T$5:$T$1000,"X",Consolidado!$H$5:$H$1000,IF($D$9="Todos","&gt;0",$D$9))),2),"")&amp;IF(_xlfn.MAXIFS(Consolidado!$B$5:$B$1000,Consolidado!$E$5:$E$1000,$B51,Consolidado!$C$5:$C$1000,"Comité de Supervisión",Consolidado!$T$5:$T$1000,"X",Consolidado!$H$5:$H$1000,IF($D$9="Todos","&gt;0",$D$9))&lt;&gt;_xlfn.MINIFS(Consolidado!$B$5:$B$1000,Consolidado!$E$5:$E$1000,$B51,Consolidado!$C$5:$C$1000,"Comité de Supervisión",Consolidado!$T$5:$T$1000,"X",Consolidado!$H$5:$H$1000,IF($D$9="Todos","&gt;0",$D$9))," y "&amp;TEXT(DAY(_xlfn.MAXIFS(Consolidado!$B$5:$B$1000,Consolidado!$E$5:$E$1000,$B51,Consolidado!$C$5:$C$1000,"Comité de Supervisión",Consolidado!$T$5:$T$1000,"X",Consolidado!$H$5:$H$1000,IF($D$9="Todos","&gt;0",$D$9))),"00")&amp;"/"&amp;TEXT(MONTH(_xlfn.MAXIFS(Consolidado!$B$5:$B$1000,Consolidado!$E$5:$E$1000,$B51,Consolidado!$C$5:$C$1000,"Comité de Supervisión",Consolidado!$T$5:$T$1000,"X",Consolidado!$H$5:$H$1000,IF($D$9="Todos","&gt;0",$D$9))),"00")&amp;IF($D$9="Todos","/"&amp;RIGHT(YEAR(_xlfn.MAXIFS(Consolidado!$B$5:$B$1000,Consolidado!$E$5:$E$1000,$B51,Consolidado!$C$5:$C$1000,"Comité de Supervisión",Consolidado!$T$5:$T$1000,"X",Consolidado!$H$5:$H$1000,IF($D$9="Todos","&gt;0",$D$9))),2),""),""),""),IF(SUMIFS(Consolidado!$AD$5:$AD$1000,Consolidado!$E$5:$E$1000,$B51,Consolidado!$C$5:$C$1000,"Consejo de Administración",Consolidado!$T$5:$T$1000,"X",Consolidado!$H$5:$H$1000,IF($D$9="Todos","&gt;0",$D$9))&gt;0,"Consejo "&amp;TEXT(DAY(_xlfn.MINIFS(Consolidado!$B$5:$B$1000,Consolidado!$E$5:$E$1000,$B51,Consolidado!$C$5:$C$1000,"Consejo de Administración",Consolidado!$T$5:$T$1000,"X",Consolidado!$H$5:$H$1000,IF($D$9="Todos","&gt;0",$D$9))),"00")&amp;"/"&amp;TEXT(MONTH(_xlfn.MINIFS(Consolidado!$B$5:$B$1000,Consolidado!$E$5:$E$1000,$B51,Consolidado!$C$5:$C$1000,"Consejo de Administración",Consolidado!$T$5:$T$1000,"X",Consolidado!$H$5:$H$1000,IF($D$9="Todos","&gt;0",$D$9))),"00")&amp;IF($D$9="Todos","/"&amp;RIGHT(YEAR(_xlfn.MINIFS(Consolidado!$B$5:$B$1000,Consolidado!$E$5:$E$1000,$B51,Consolidado!$C$5:$C$1000,"Consejo de Administración",Consolidado!$T$5:$T$1000,"X",Consolidado!$H$5:$H$1000,IF($D$9="Todos","&gt;0",$D$9))),2),"")&amp;IF(_xlfn.MAXIFS(Consolidado!$B$5:$B$1000,Consolidado!$E$5:$E$1000,$B51,Consolidado!$C$5:$C$1000,"Consejo de Administración",Consolidado!$T$5:$T$1000,"X",Consolidado!$H$5:$H$1000,IF($D$9="Todos","&gt;0",$D$9))&lt;&gt;_xlfn.MINIFS(Consolidado!$B$5:$B$1000,Consolidado!$E$5:$E$1000,$B51,Consolidado!$C$5:$C$1000,"Consejo de Administración",Consolidado!$T$5:$T$1000,"X",Consolidado!$H$5:$H$1000,IF($D$9="Todos","&gt;0",$D$9))," y "&amp;TEXT(DAY(_xlfn.MAXIFS(Consolidado!$B$5:$B$1000,Consolidado!$E$5:$E$1000,$B51,Consolidado!$C$5:$C$1000,"Consejo de Administración",Consolidado!$T$5:$T$1000,"X",Consolidado!$H$5:$H$1000,IF($D$9="Todos","&gt;0",$D$9))),"00")&amp;"/"&amp;TEXT(MONTH(_xlfn.MAXIFS(Consolidado!$B$5:$B$1000,Consolidado!$E$5:$E$1000,$B51,Consolidado!$C$5:$C$1000,"Consejo de Administración",Consolidado!$T$5:$T$1000,"X",Consolidado!$H$5:$H$1000,IF($D$9="Todos","&gt;0",$D$9))),"00")&amp;IF($D$9="Todos","/"&amp;RIGHT(YEAR(_xlfn.MAXIFS(Consolidado!$B$5:$B$1000,Consolidado!$E$5:$E$1000,$B51,Consolidado!$C$5:$C$1000,"Consejo de Administración",Consolidado!$T$5:$T$1000,"X",Consolidado!$H$5:$H$1000,IF($D$9="Todos","&gt;0",$D$9))),2),""),""),""),IF(SUMIFS(Consolidado!$AD$5:$AD$1000,Consolidado!$E$5:$E$1000,$B51,Consolidado!$C$5:$C$1000,"Otros",Consolidado!$T$5:$T$1000,"X",Consolidado!$H$5:$H$1000,IF($D$9="Todos","&gt;0",$D$9))&gt;0,"Otros "&amp;TEXT(DAY(_xlfn.MINIFS(Consolidado!$B$5:$B$1000,Consolidado!$E$5:$E$1000,$B51,Consolidado!$C$5:$C$1000,"Otros",Consolidado!$T$5:$T$1000,"X",Consolidado!$H$5:$H$1000,IF($D$9="Todos","&gt;0",$D$9))),"00")&amp;"/"&amp;TEXT(MONTH(_xlfn.MINIFS(Consolidado!$B$5:$B$1000,Consolidado!$E$5:$E$1000,$B51,Consolidado!$C$5:$C$1000,"Otros",Consolidado!$T$5:$T$1000,"X",Consolidado!$H$5:$H$1000,IF($D$9="Todos","&gt;0",$D$9))),"00")&amp;IF($D$9="Todos","/"&amp;RIGHT(YEAR(_xlfn.MINIFS(Consolidado!$B$5:$B$1000,Consolidado!$E$5:$E$1000,$B51,Consolidado!$C$5:$C$1000,"Otros",Consolidado!$T$5:$T$1000,"X",Consolidado!$H$5:$H$1000,IF($D$9="Todos","&gt;0",$D$9))),2),"")&amp;IF(_xlfn.MAXIFS(Consolidado!$B$5:$B$1000,Consolidado!$E$5:$E$1000,$B51,Consolidado!$C$5:$C$1000,"Otros",Consolidado!$T$5:$T$1000,"X",Consolidado!$H$5:$H$1000,IF($D$9="Todos","&gt;0",$D$9))&lt;&gt;_xlfn.MINIFS(Consolidado!$B$5:$B$1000,Consolidado!$E$5:$E$1000,$B51,Consolidado!$C$5:$C$1000,"Otros",Consolidado!$T$5:$T$1000,"X",Consolidado!$H$5:$H$1000,IF($D$9="Todos","&gt;0",$D$9))," y "&amp;TEXT(DAY(_xlfn.MAXIFS(Consolidado!$B$5:$B$1000,Consolidado!$E$5:$E$1000,$B51,Consolidado!$C$5:$C$1000,"Otros",Consolidado!$T$5:$T$1000,"X",Consolidado!$H$5:$H$1000,IF($D$9="Todos","&gt;0",$D$9))),"00")&amp;"/"&amp;TEXT(MONTH(_xlfn.MAXIFS(Consolidado!$B$5:$B$1000,Consolidado!$E$5:$E$1000,$B51,Consolidado!$C$5:$C$1000,"Otros",Consolidado!$T$5:$T$1000,"X",Consolidado!$H$5:$H$1000,IF($D$9="Todos","&gt;0",$D$9))),"00")&amp;IF($D$9="Todos","/"&amp;RIGHT(YEAR(_xlfn.MAXIFS(Consolidado!$B$5:$B$1000,Consolidado!$E$5:$E$1000,$B51,Consolidado!$C$5:$C$1000,"Otros",Consolidado!$T$5:$T$1000,"X",Consolidado!$H$5:$H$1000,IF($D$9="Todos","&gt;0",$D$9))),2),""),""),""))</f>
        <v/>
      </c>
      <c r="AD51" s="38" t="str">
        <f aca="false">Catálogos!C31</f>
        <v>Auditoría de sistemas / TI</v>
      </c>
      <c r="AE51" s="38" t="str">
        <f aca="false">Catálogos!D31</f>
        <v>Por validar</v>
      </c>
      <c r="AF51" s="38" t="n">
        <f aca="false">IF(AD51="",0,IF($D$9="Todos",SUMIFS(Consolidado!$AD$5:$AD$1000,Consolidado!$E$5:$E$1000,AD51,Consolidado!$C$5:$C$1000,"Auditoría Interna"),SUMIFS(Consolidado!$AD$5:$AD$1000,Consolidado!$E$5:$E$1000,AD51,Consolidado!$C$5:$C$1000,"Auditoría Interna",Consolidado!$H$5:$H$1000,$D$9)))</f>
        <v>1</v>
      </c>
      <c r="AG51" s="38" t="n">
        <f aca="false">IF(AD51="",0,IF($D$9="Todos",SUMIFS(Consolidado!$AD$5:$AD$1000,Consolidado!$E$5:$E$1000,AD51,Consolidado!$C$5:$C$1000,"Auditoría Externa"),SUMIFS(Consolidado!$AD$5:$AD$1000,Consolidado!$E$5:$E$1000,AD51,Consolidado!$C$5:$C$1000,"Auditoría Externa",Consolidado!$H$5:$H$1000,$D$9)))</f>
        <v>0</v>
      </c>
      <c r="AH51" s="38" t="n">
        <f aca="false">IF(AD51="",0,IF($D$9="Todos",SUMIFS(Consolidado!$AD$5:$AD$1000,Consolidado!$E$5:$E$1000,AD51,Consolidado!$C$5:$C$1000,"SSF"),SUMIFS(Consolidado!$AD$5:$AD$1000,Consolidado!$E$5:$E$1000,AD51,Consolidado!$C$5:$C$1000,"SSF",Consolidado!$H$5:$H$1000,$D$9)))</f>
        <v>0</v>
      </c>
      <c r="AI51" s="38" t="n">
        <f aca="false">IF(AD51="",0,IF($D$9="Todos",SUMIFS(Consolidado!$AD$5:$AD$1000,Consolidado!$E$5:$E$1000,AD51),SUMIFS(Consolidado!$AD$5:$AD$1000,Consolidado!$E$5:$E$1000,AD51,Consolidado!$H$5:$H$1000,$D$9))-SUM(AF51:AH51))</f>
        <v>0</v>
      </c>
      <c r="AJ51" s="38" t="n">
        <f aca="false">SUM(AF51:AI51)</f>
        <v>1</v>
      </c>
      <c r="AK51" s="38" t="n">
        <f aca="false">(AF51&gt;0)+(AG51&gt;0)+(AH51&gt;0)+(IF($D$9="Todos",SUMIFS(Consolidado!$AD$5:$AD$1000,Consolidado!$E$5:$E$1000,AD51,Consolidado!$C$5:$C$1000,"Comité de Supervisión"),SUMIFS(Consolidado!$AD$5:$AD$1000,Consolidado!$E$5:$E$1000,AD51,Consolidado!$C$5:$C$1000,"Comité de Supervisión",Consolidado!$H$5:$H$1000,$D$9))&gt;0)+(IF($D$9="Todos",SUMIFS(Consolidado!$AD$5:$AD$1000,Consolidado!$E$5:$E$1000,AD51,Consolidado!$C$5:$C$1000,"Consejo de Administración"),SUMIFS(Consolidado!$AD$5:$AD$1000,Consolidado!$E$5:$E$1000,AD51,Consolidado!$C$5:$C$1000,"Consejo de Administración",Consolidado!$H$5:$H$1000,$D$9))&gt;0)+(IF($D$9="Todos",SUMIFS(Consolidado!$AD$5:$AD$1000,Consolidado!$E$5:$E$1000,AD51,Consolidado!$C$5:$C$1000,"Otros"),SUMIFS(Consolidado!$AD$5:$AD$1000,Consolidado!$E$5:$E$1000,AD51,Consolidado!$C$5:$C$1000,"Otros",Consolidado!$H$5:$H$1000,$D$9))&gt;0)</f>
        <v>1</v>
      </c>
      <c r="AL51" s="38" t="n">
        <f aca="false">IF(AD51="",-1,AJ51*10000+AK51*100-ROW()/1000)</f>
        <v>10099.949</v>
      </c>
      <c r="AM51" s="38" t="str">
        <f aca="false" t="array" ref="AM51:AM51">_xlfn.TEXTJOIN(", ",TRUE(),IF((Consolidado!$E$5:$E$1000=AD51)*((($D$9="Todos")+(Consolidado!$H$5:$H$1000=$D$9))&gt;0),Consolidado!$AE$5:$AE$1000,""))</f>
        <v>Interna – 28 de Marzo 2026</v>
      </c>
      <c r="AN51" s="38" t="str">
        <f aca="false" t="array" ref="AN51:AN51">_xlfn.TEXTJOIN(", ",TRUE(),IF(Consolidado!$E$5:$E$1000=AD51,Consolidado!$AE$5:$AE$1000,""))</f>
        <v>Interna – 28 de Marzo 2026</v>
      </c>
    </row>
    <row r="52" customFormat="false" ht="30" hidden="false" customHeight="true" outlineLevel="0" collapsed="false">
      <c r="A52" s="39"/>
      <c r="B52" s="19" t="s">
        <v>50</v>
      </c>
      <c r="C52" s="39"/>
      <c r="D52" s="40" t="n">
        <f aca="false">SUM(D22:D51)</f>
        <v>22</v>
      </c>
      <c r="E52" s="40" t="n">
        <f aca="false">SUM(E22:E51)</f>
        <v>10</v>
      </c>
      <c r="F52" s="40" t="n">
        <f aca="false">SUM(F22:F51)</f>
        <v>8</v>
      </c>
      <c r="G52" s="40" t="n">
        <f aca="false">SUM(G22:G51)</f>
        <v>0</v>
      </c>
      <c r="H52" s="40" t="n">
        <f aca="false">SUM(H22:H51)</f>
        <v>40</v>
      </c>
      <c r="I52" s="40" t="str">
        <f aca="false">COUNTIF(I22:I51,"SÍ*")&amp;" temas"</f>
        <v>6 temas</v>
      </c>
      <c r="J52" s="41" t="str">
        <f aca="false">"Ojo: una auditoría cuenta en cada tema que pidió. NO es el número de visitas (vinieron "&amp;C17&amp;" veces; ver cuadro de arriba)."</f>
        <v>Ojo: una auditoría cuenta en cada tema que pidió. NO es el número de visitas (vinieron 16 veces; ver cuadro de arriba).</v>
      </c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</row>
    <row r="55" customFormat="false" ht="15" hidden="false" customHeight="false" outlineLevel="0" collapsed="false">
      <c r="A55" s="8" t="str">
        <f aca="false">"¿CUÁNTAS VECES NOS AUDITARON CADA NORMA? – "&amp;IF($D$9="Todos","TODOS LOS AÑOS","AÑO "&amp;$D$9)&amp;"  (auditorías / visitas distintas que revisaron la norma)"</f>
        <v>¿CUÁNTAS VECES NOS AUDITARON CADA NORMA? – AÑO 2026  (auditorías / visitas distintas que revisaron la norma)</v>
      </c>
    </row>
    <row r="56" customFormat="false" ht="15" hidden="false" customHeight="false" outlineLevel="0" collapsed="false">
      <c r="A56" s="7" t="s">
        <v>51</v>
      </c>
    </row>
    <row r="57" customFormat="false" ht="31.5" hidden="false" customHeight="true" outlineLevel="0" collapsed="false">
      <c r="A57" s="9" t="s">
        <v>22</v>
      </c>
      <c r="B57" s="9" t="s">
        <v>24</v>
      </c>
      <c r="C57" s="9"/>
      <c r="D57" s="27" t="s">
        <v>13</v>
      </c>
      <c r="E57" s="28" t="s">
        <v>14</v>
      </c>
      <c r="F57" s="29" t="s">
        <v>25</v>
      </c>
      <c r="G57" s="9" t="s">
        <v>16</v>
      </c>
      <c r="H57" s="9" t="s">
        <v>26</v>
      </c>
      <c r="I57" s="9" t="s">
        <v>52</v>
      </c>
      <c r="J57" s="9" t="s">
        <v>53</v>
      </c>
      <c r="AQ57" s="30" t="s">
        <v>24</v>
      </c>
      <c r="AR57" s="30" t="s">
        <v>42</v>
      </c>
      <c r="AS57" s="30" t="s">
        <v>43</v>
      </c>
      <c r="AT57" s="30" t="s">
        <v>25</v>
      </c>
      <c r="AU57" s="30" t="s">
        <v>44</v>
      </c>
      <c r="AV57" s="30" t="s">
        <v>45</v>
      </c>
      <c r="AW57" s="30" t="s">
        <v>46</v>
      </c>
      <c r="AX57" s="30" t="s">
        <v>54</v>
      </c>
      <c r="AY57" s="30" t="s">
        <v>55</v>
      </c>
    </row>
    <row r="58" customFormat="false" ht="19.5" hidden="false" customHeight="true" outlineLevel="0" collapsed="false">
      <c r="A58" s="31" t="n">
        <v>1</v>
      </c>
      <c r="B58" s="16" t="str">
        <f aca="false">IF(INDEX($AQ$58:$AQ$97,MATCH(LARGE($AX$58:$AX$97,1),$AX$58:$AX$97,0))="","",INDEX($AQ$58:$AQ$97,MATCH(LARGE($AX$58:$AX$97,1),$AX$58:$AX$97,0)))</f>
        <v>NRP-20</v>
      </c>
      <c r="C58" s="16"/>
      <c r="D58" s="34" t="n">
        <f aca="false">INDEX($AR$58:$AR$97,MATCH(LARGE($AX$58:$AX$97,1),$AX$58:$AX$97,0))</f>
        <v>2</v>
      </c>
      <c r="E58" s="34" t="n">
        <f aca="false">INDEX($AS$58:$AS$97,MATCH(LARGE($AX$58:$AX$97,1),$AX$58:$AX$97,0))</f>
        <v>1</v>
      </c>
      <c r="F58" s="34" t="n">
        <f aca="false">INDEX($AT$58:$AT$97,MATCH(LARGE($AX$58:$AX$97,1),$AX$58:$AX$97,0))</f>
        <v>2</v>
      </c>
      <c r="G58" s="34" t="n">
        <f aca="false">INDEX($AU$58:$AU$97,MATCH(LARGE($AX$58:$AX$97,1),$AX$58:$AX$97,0))</f>
        <v>0</v>
      </c>
      <c r="H58" s="35" t="n">
        <f aca="false">INDEX($AV$58:$AV$97,MATCH(LARGE($AX$58:$AX$97,1),$AX$58:$AX$97,0))</f>
        <v>5</v>
      </c>
      <c r="I58" s="36" t="str">
        <f aca="false">IF(INDEX($AW$58:$AW$97,MATCH(LARGE($AX$58:$AX$97,1),$AX$58:$AX$97,0))&gt;=2,"SÍ ("&amp;INDEX($AW$58:$AW$97,MATCH(LARGE($AX$58:$AX$97,1),$AX$58:$AX$97,0))&amp;" entidades)","No")</f>
        <v>SÍ (3 entidades)</v>
      </c>
      <c r="J58" s="13" t="str">
        <f aca="false">IF(INDEX($AV$58:$AV$97,MATCH(LARGE($AX$58:$AX$97,1),$AX$58:$AX$97,0))=0,"No la auditaron en este periodo",INDEX($AY$58:$AY$97,MATCH(LARGE($AX$58:$AX$97,1),$AX$58:$AX$97,0)))</f>
        <v>Mayo, Julio, Agosto, Octubre (2)</v>
      </c>
      <c r="AQ58" s="38" t="str">
        <f aca="false">'Normas (aux.)'!B3</f>
        <v>NRP-20</v>
      </c>
      <c r="AR58" s="38" t="n">
        <f aca="false">IF(AQ58="",0,IF($D$9="Todos",SUMIFS('Normas (aux.)'!$B$5:$B$1000,Consolidado!$C$5:$C$1000,"Auditoría Interna"),SUMIFS('Normas (aux.)'!$B$5:$B$1000,Consolidado!$C$5:$C$1000,"Auditoría Interna",Consolidado!$H$5:$H$1000,$D$9)))</f>
        <v>2</v>
      </c>
      <c r="AS58" s="38" t="n">
        <f aca="false">IF(AQ58="",0,IF($D$9="Todos",SUMIFS('Normas (aux.)'!$B$5:$B$1000,Consolidado!$C$5:$C$1000,"Auditoría Externa"),SUMIFS('Normas (aux.)'!$B$5:$B$1000,Consolidado!$C$5:$C$1000,"Auditoría Externa",Consolidado!$H$5:$H$1000,$D$9)))</f>
        <v>1</v>
      </c>
      <c r="AT58" s="38" t="n">
        <f aca="false">IF(AQ58="",0,IF($D$9="Todos",SUMIFS('Normas (aux.)'!$B$5:$B$1000,Consolidado!$C$5:$C$1000,"SSF"),SUMIFS('Normas (aux.)'!$B$5:$B$1000,Consolidado!$C$5:$C$1000,"SSF",Consolidado!$H$5:$H$1000,$D$9)))</f>
        <v>2</v>
      </c>
      <c r="AU58" s="38" t="n">
        <f aca="false">IF(AQ58="",0,IF($D$9="Todos",SUMIFS('Normas (aux.)'!$B$5:$B$1000),SUMIFS('Normas (aux.)'!$B$5:$B$1000,Consolidado!$H$5:$H$1000,$D$9))-SUM(AR58:AT58))</f>
        <v>0</v>
      </c>
      <c r="AV58" s="38" t="n">
        <f aca="false">SUM(AR58:AU58)</f>
        <v>5</v>
      </c>
      <c r="AW58" s="38" t="n">
        <f aca="false">COUNTIF(AR58:AU58,"&gt;0")</f>
        <v>3</v>
      </c>
      <c r="AX58" s="38" t="n">
        <f aca="false">IF(AQ58="",-1,AV58*10000-ROW()/1000)</f>
        <v>49999.942</v>
      </c>
      <c r="AY58" s="38" t="str">
        <f aca="false">IF(AQ58="","",_xlfn.TEXTJOIN(", ",TRUE(),IF(IF($D$9="Todos",SUMIFS('Normas (aux.)'!$B$5:$B$1000,Consolidado!$I$5:$I$1000,"X"),SUMIFS('Normas (aux.)'!$B$5:$B$1000,Consolidado!$I$5:$I$1000,"X",Consolidado!$H$5:$H$1000,$D$9))&gt;0,"Enero"&amp;IF(IF($D$9="Todos",SUMIFS('Normas (aux.)'!$B$5:$B$1000,Consolidado!$I$5:$I$1000,"X"),SUMIFS('Normas (aux.)'!$B$5:$B$1000,Consolidado!$I$5:$I$1000,"X",Consolidado!$H$5:$H$1000,$D$9))&gt;1," ("&amp;IF($D$9="Todos",SUMIFS('Normas (aux.)'!$B$5:$B$1000,Consolidado!$I$5:$I$1000,"X"),SUMIFS('Normas (aux.)'!$B$5:$B$1000,Consolidado!$I$5:$I$1000,"X",Consolidado!$H$5:$H$1000,$D$9))&amp;")",""),""),IF(IF($D$9="Todos",SUMIFS('Normas (aux.)'!$B$5:$B$1000,Consolidado!$J$5:$J$1000,"X"),SUMIFS('Normas (aux.)'!$B$5:$B$1000,Consolidado!$J$5:$J$1000,"X",Consolidado!$H$5:$H$1000,$D$9))&gt;0,"Febrero"&amp;IF(IF($D$9="Todos",SUMIFS('Normas (aux.)'!$B$5:$B$1000,Consolidado!$J$5:$J$1000,"X"),SUMIFS('Normas (aux.)'!$B$5:$B$1000,Consolidado!$J$5:$J$1000,"X",Consolidado!$H$5:$H$1000,$D$9))&gt;1," ("&amp;IF($D$9="Todos",SUMIFS('Normas (aux.)'!$B$5:$B$1000,Consolidado!$J$5:$J$1000,"X"),SUMIFS('Normas (aux.)'!$B$5:$B$1000,Consolidado!$J$5:$J$1000,"X",Consolidado!$H$5:$H$1000,$D$9))&amp;")",""),""),IF(IF($D$9="Todos",SUMIFS('Normas (aux.)'!$B$5:$B$1000,Consolidado!$K$5:$K$1000,"X"),SUMIFS('Normas (aux.)'!$B$5:$B$1000,Consolidado!$K$5:$K$1000,"X",Consolidado!$H$5:$H$1000,$D$9))&gt;0,"Marzo"&amp;IF(IF($D$9="Todos",SUMIFS('Normas (aux.)'!$B$5:$B$1000,Consolidado!$K$5:$K$1000,"X"),SUMIFS('Normas (aux.)'!$B$5:$B$1000,Consolidado!$K$5:$K$1000,"X",Consolidado!$H$5:$H$1000,$D$9))&gt;1," ("&amp;IF($D$9="Todos",SUMIFS('Normas (aux.)'!$B$5:$B$1000,Consolidado!$K$5:$K$1000,"X"),SUMIFS('Normas (aux.)'!$B$5:$B$1000,Consolidado!$K$5:$K$1000,"X",Consolidado!$H$5:$H$1000,$D$9))&amp;")",""),""),IF(IF($D$9="Todos",SUMIFS('Normas (aux.)'!$B$5:$B$1000,Consolidado!$L$5:$L$1000,"X"),SUMIFS('Normas (aux.)'!$B$5:$B$1000,Consolidado!$L$5:$L$1000,"X",Consolidado!$H$5:$H$1000,$D$9))&gt;0,"Abril"&amp;IF(IF($D$9="Todos",SUMIFS('Normas (aux.)'!$B$5:$B$1000,Consolidado!$L$5:$L$1000,"X"),SUMIFS('Normas (aux.)'!$B$5:$B$1000,Consolidado!$L$5:$L$1000,"X",Consolidado!$H$5:$H$1000,$D$9))&gt;1," ("&amp;IF($D$9="Todos",SUMIFS('Normas (aux.)'!$B$5:$B$1000,Consolidado!$L$5:$L$1000,"X"),SUMIFS('Normas (aux.)'!$B$5:$B$1000,Consolidado!$L$5:$L$1000,"X",Consolidado!$H$5:$H$1000,$D$9))&amp;")",""),""),IF(IF($D$9="Todos",SUMIFS('Normas (aux.)'!$B$5:$B$1000,Consolidado!$M$5:$M$1000,"X"),SUMIFS('Normas (aux.)'!$B$5:$B$1000,Consolidado!$M$5:$M$1000,"X",Consolidado!$H$5:$H$1000,$D$9))&gt;0,"Mayo"&amp;IF(IF($D$9="Todos",SUMIFS('Normas (aux.)'!$B$5:$B$1000,Consolidado!$M$5:$M$1000,"X"),SUMIFS('Normas (aux.)'!$B$5:$B$1000,Consolidado!$M$5:$M$1000,"X",Consolidado!$H$5:$H$1000,$D$9))&gt;1," ("&amp;IF($D$9="Todos",SUMIFS('Normas (aux.)'!$B$5:$B$1000,Consolidado!$M$5:$M$1000,"X"),SUMIFS('Normas (aux.)'!$B$5:$B$1000,Consolidado!$M$5:$M$1000,"X",Consolidado!$H$5:$H$1000,$D$9))&amp;")",""),""),IF(IF($D$9="Todos",SUMIFS('Normas (aux.)'!$B$5:$B$1000,Consolidado!$N$5:$N$1000,"X"),SUMIFS('Normas (aux.)'!$B$5:$B$1000,Consolidado!$N$5:$N$1000,"X",Consolidado!$H$5:$H$1000,$D$9))&gt;0,"Junio"&amp;IF(IF($D$9="Todos",SUMIFS('Normas (aux.)'!$B$5:$B$1000,Consolidado!$N$5:$N$1000,"X"),SUMIFS('Normas (aux.)'!$B$5:$B$1000,Consolidado!$N$5:$N$1000,"X",Consolidado!$H$5:$H$1000,$D$9))&gt;1," ("&amp;IF($D$9="Todos",SUMIFS('Normas (aux.)'!$B$5:$B$1000,Consolidado!$N$5:$N$1000,"X"),SUMIFS('Normas (aux.)'!$B$5:$B$1000,Consolidado!$N$5:$N$1000,"X",Consolidado!$H$5:$H$1000,$D$9))&amp;")",""),""),IF(IF($D$9="Todos",SUMIFS('Normas (aux.)'!$B$5:$B$1000,Consolidado!$O$5:$O$1000,"X"),SUMIFS('Normas (aux.)'!$B$5:$B$1000,Consolidado!$O$5:$O$1000,"X",Consolidado!$H$5:$H$1000,$D$9))&gt;0,"Julio"&amp;IF(IF($D$9="Todos",SUMIFS('Normas (aux.)'!$B$5:$B$1000,Consolidado!$O$5:$O$1000,"X"),SUMIFS('Normas (aux.)'!$B$5:$B$1000,Consolidado!$O$5:$O$1000,"X",Consolidado!$H$5:$H$1000,$D$9))&gt;1," ("&amp;IF($D$9="Todos",SUMIFS('Normas (aux.)'!$B$5:$B$1000,Consolidado!$O$5:$O$1000,"X"),SUMIFS('Normas (aux.)'!$B$5:$B$1000,Consolidado!$O$5:$O$1000,"X",Consolidado!$H$5:$H$1000,$D$9))&amp;")",""),""),IF(IF($D$9="Todos",SUMIFS('Normas (aux.)'!$B$5:$B$1000,Consolidado!$P$5:$P$1000,"X"),SUMIFS('Normas (aux.)'!$B$5:$B$1000,Consolidado!$P$5:$P$1000,"X",Consolidado!$H$5:$H$1000,$D$9))&gt;0,"Agosto"&amp;IF(IF($D$9="Todos",SUMIFS('Normas (aux.)'!$B$5:$B$1000,Consolidado!$P$5:$P$1000,"X"),SUMIFS('Normas (aux.)'!$B$5:$B$1000,Consolidado!$P$5:$P$1000,"X",Consolidado!$H$5:$H$1000,$D$9))&gt;1," ("&amp;IF($D$9="Todos",SUMIFS('Normas (aux.)'!$B$5:$B$1000,Consolidado!$P$5:$P$1000,"X"),SUMIFS('Normas (aux.)'!$B$5:$B$1000,Consolidado!$P$5:$P$1000,"X",Consolidado!$H$5:$H$1000,$D$9))&amp;")",""),""),IF(IF($D$9="Todos",SUMIFS('Normas (aux.)'!$B$5:$B$1000,Consolidado!$Q$5:$Q$1000,"X"),SUMIFS('Normas (aux.)'!$B$5:$B$1000,Consolidado!$Q$5:$Q$1000,"X",Consolidado!$H$5:$H$1000,$D$9))&gt;0,"Septiembre"&amp;IF(IF($D$9="Todos",SUMIFS('Normas (aux.)'!$B$5:$B$1000,Consolidado!$Q$5:$Q$1000,"X"),SUMIFS('Normas (aux.)'!$B$5:$B$1000,Consolidado!$Q$5:$Q$1000,"X",Consolidado!$H$5:$H$1000,$D$9))&gt;1," ("&amp;IF($D$9="Todos",SUMIFS('Normas (aux.)'!$B$5:$B$1000,Consolidado!$Q$5:$Q$1000,"X"),SUMIFS('Normas (aux.)'!$B$5:$B$1000,Consolidado!$Q$5:$Q$1000,"X",Consolidado!$H$5:$H$1000,$D$9))&amp;")",""),""),IF(IF($D$9="Todos",SUMIFS('Normas (aux.)'!$B$5:$B$1000,Consolidado!$R$5:$R$1000,"X"),SUMIFS('Normas (aux.)'!$B$5:$B$1000,Consolidado!$R$5:$R$1000,"X",Consolidado!$H$5:$H$1000,$D$9))&gt;0,"Octubre"&amp;IF(IF($D$9="Todos",SUMIFS('Normas (aux.)'!$B$5:$B$1000,Consolidado!$R$5:$R$1000,"X"),SUMIFS('Normas (aux.)'!$B$5:$B$1000,Consolidado!$R$5:$R$1000,"X",Consolidado!$H$5:$H$1000,$D$9))&gt;1," ("&amp;IF($D$9="Todos",SUMIFS('Normas (aux.)'!$B$5:$B$1000,Consolidado!$R$5:$R$1000,"X"),SUMIFS('Normas (aux.)'!$B$5:$B$1000,Consolidado!$R$5:$R$1000,"X",Consolidado!$H$5:$H$1000,$D$9))&amp;")",""),""),IF(IF($D$9="Todos",SUMIFS('Normas (aux.)'!$B$5:$B$1000,Consolidado!$S$5:$S$1000,"X"),SUMIFS('Normas (aux.)'!$B$5:$B$1000,Consolidado!$S$5:$S$1000,"X",Consolidado!$H$5:$H$1000,$D$9))&gt;0,"Noviembre"&amp;IF(IF($D$9="Todos",SUMIFS('Normas (aux.)'!$B$5:$B$1000,Consolidado!$S$5:$S$1000,"X"),SUMIFS('Normas (aux.)'!$B$5:$B$1000,Consolidado!$S$5:$S$1000,"X",Consolidado!$H$5:$H$1000,$D$9))&gt;1," ("&amp;IF($D$9="Todos",SUMIFS('Normas (aux.)'!$B$5:$B$1000,Consolidado!$S$5:$S$1000,"X"),SUMIFS('Normas (aux.)'!$B$5:$B$1000,Consolidado!$S$5:$S$1000,"X",Consolidado!$H$5:$H$1000,$D$9))&amp;")",""),""),IF(IF($D$9="Todos",SUMIFS('Normas (aux.)'!$B$5:$B$1000,Consolidado!$T$5:$T$1000,"X"),SUMIFS('Normas (aux.)'!$B$5:$B$1000,Consolidado!$T$5:$T$1000,"X",Consolidado!$H$5:$H$1000,$D$9))&gt;0,"Diciembre"&amp;IF(IF($D$9="Todos",SUMIFS('Normas (aux.)'!$B$5:$B$1000,Consolidado!$T$5:$T$1000,"X"),SUMIFS('Normas (aux.)'!$B$5:$B$1000,Consolidado!$T$5:$T$1000,"X",Consolidado!$H$5:$H$1000,$D$9))&gt;1," ("&amp;IF($D$9="Todos",SUMIFS('Normas (aux.)'!$B$5:$B$1000,Consolidado!$T$5:$T$1000,"X"),SUMIFS('Normas (aux.)'!$B$5:$B$1000,Consolidado!$T$5:$T$1000,"X",Consolidado!$H$5:$H$1000,$D$9))&amp;")",""),"")))</f>
        <v>Mayo, Julio, Agosto, Octubre (2)</v>
      </c>
    </row>
    <row r="59" customFormat="false" ht="19.5" hidden="false" customHeight="true" outlineLevel="0" collapsed="false">
      <c r="A59" s="31" t="n">
        <v>2</v>
      </c>
      <c r="B59" s="16" t="str">
        <f aca="false">IF(INDEX($AQ$58:$AQ$97,MATCH(LARGE($AX$58:$AX$97,2),$AX$58:$AX$97,0))="","",INDEX($AQ$58:$AQ$97,MATCH(LARGE($AX$58:$AX$97,2),$AX$58:$AX$97,0)))</f>
        <v>NCB-022</v>
      </c>
      <c r="C59" s="16"/>
      <c r="D59" s="34" t="n">
        <f aca="false">INDEX($AR$58:$AR$97,MATCH(LARGE($AX$58:$AX$97,2),$AX$58:$AX$97,0))</f>
        <v>2</v>
      </c>
      <c r="E59" s="34" t="n">
        <f aca="false">INDEX($AS$58:$AS$97,MATCH(LARGE($AX$58:$AX$97,2),$AX$58:$AX$97,0))</f>
        <v>1</v>
      </c>
      <c r="F59" s="34" t="n">
        <f aca="false">INDEX($AT$58:$AT$97,MATCH(LARGE($AX$58:$AX$97,2),$AX$58:$AX$97,0))</f>
        <v>0</v>
      </c>
      <c r="G59" s="34" t="n">
        <f aca="false">INDEX($AU$58:$AU$97,MATCH(LARGE($AX$58:$AX$97,2),$AX$58:$AX$97,0))</f>
        <v>0</v>
      </c>
      <c r="H59" s="35" t="n">
        <f aca="false">INDEX($AV$58:$AV$97,MATCH(LARGE($AX$58:$AX$97,2),$AX$58:$AX$97,0))</f>
        <v>3</v>
      </c>
      <c r="I59" s="36" t="str">
        <f aca="false">IF(INDEX($AW$58:$AW$97,MATCH(LARGE($AX$58:$AX$97,2),$AX$58:$AX$97,0))&gt;=2,"SÍ ("&amp;INDEX($AW$58:$AW$97,MATCH(LARGE($AX$58:$AX$97,2),$AX$58:$AX$97,0))&amp;" entidades)","No")</f>
        <v>SÍ (2 entidades)</v>
      </c>
      <c r="J59" s="13" t="str">
        <f aca="false">IF(INDEX($AV$58:$AV$97,MATCH(LARGE($AX$58:$AX$97,2),$AX$58:$AX$97,0))=0,"No la auditaron en este periodo",INDEX($AY$58:$AY$97,MATCH(LARGE($AX$58:$AX$97,2),$AX$58:$AX$97,0)))</f>
        <v>Mayo, Junio, Octubre</v>
      </c>
      <c r="AQ59" s="38" t="str">
        <f aca="false">'Normas (aux.)'!C3</f>
        <v>NCB-022</v>
      </c>
      <c r="AR59" s="38" t="n">
        <f aca="false">IF(AQ59="",0,IF($D$9="Todos",SUMIFS('Normas (aux.)'!$C$5:$C$1000,Consolidado!$C$5:$C$1000,"Auditoría Interna"),SUMIFS('Normas (aux.)'!$C$5:$C$1000,Consolidado!$C$5:$C$1000,"Auditoría Interna",Consolidado!$H$5:$H$1000,$D$9)))</f>
        <v>2</v>
      </c>
      <c r="AS59" s="38" t="n">
        <f aca="false">IF(AQ59="",0,IF($D$9="Todos",SUMIFS('Normas (aux.)'!$C$5:$C$1000,Consolidado!$C$5:$C$1000,"Auditoría Externa"),SUMIFS('Normas (aux.)'!$C$5:$C$1000,Consolidado!$C$5:$C$1000,"Auditoría Externa",Consolidado!$H$5:$H$1000,$D$9)))</f>
        <v>1</v>
      </c>
      <c r="AT59" s="38" t="n">
        <f aca="false">IF(AQ59="",0,IF($D$9="Todos",SUMIFS('Normas (aux.)'!$C$5:$C$1000,Consolidado!$C$5:$C$1000,"SSF"),SUMIFS('Normas (aux.)'!$C$5:$C$1000,Consolidado!$C$5:$C$1000,"SSF",Consolidado!$H$5:$H$1000,$D$9)))</f>
        <v>0</v>
      </c>
      <c r="AU59" s="38" t="n">
        <f aca="false">IF(AQ59="",0,IF($D$9="Todos",SUMIFS('Normas (aux.)'!$C$5:$C$1000),SUMIFS('Normas (aux.)'!$C$5:$C$1000,Consolidado!$H$5:$H$1000,$D$9))-SUM(AR59:AT59))</f>
        <v>0</v>
      </c>
      <c r="AV59" s="38" t="n">
        <f aca="false">SUM(AR59:AU59)</f>
        <v>3</v>
      </c>
      <c r="AW59" s="38" t="n">
        <f aca="false">COUNTIF(AR59:AU59,"&gt;0")</f>
        <v>2</v>
      </c>
      <c r="AX59" s="38" t="n">
        <f aca="false">IF(AQ59="",-1,AV59*10000-ROW()/1000)</f>
        <v>29999.941</v>
      </c>
      <c r="AY59" s="38" t="str">
        <f aca="false">IF(AQ59="","",_xlfn.TEXTJOIN(", ",TRUE(),IF(IF($D$9="Todos",SUMIFS('Normas (aux.)'!$C$5:$C$1000,Consolidado!$I$5:$I$1000,"X"),SUMIFS('Normas (aux.)'!$C$5:$C$1000,Consolidado!$I$5:$I$1000,"X",Consolidado!$H$5:$H$1000,$D$9))&gt;0,"Enero"&amp;IF(IF($D$9="Todos",SUMIFS('Normas (aux.)'!$C$5:$C$1000,Consolidado!$I$5:$I$1000,"X"),SUMIFS('Normas (aux.)'!$C$5:$C$1000,Consolidado!$I$5:$I$1000,"X",Consolidado!$H$5:$H$1000,$D$9))&gt;1," ("&amp;IF($D$9="Todos",SUMIFS('Normas (aux.)'!$C$5:$C$1000,Consolidado!$I$5:$I$1000,"X"),SUMIFS('Normas (aux.)'!$C$5:$C$1000,Consolidado!$I$5:$I$1000,"X",Consolidado!$H$5:$H$1000,$D$9))&amp;")",""),""),IF(IF($D$9="Todos",SUMIFS('Normas (aux.)'!$C$5:$C$1000,Consolidado!$J$5:$J$1000,"X"),SUMIFS('Normas (aux.)'!$C$5:$C$1000,Consolidado!$J$5:$J$1000,"X",Consolidado!$H$5:$H$1000,$D$9))&gt;0,"Febrero"&amp;IF(IF($D$9="Todos",SUMIFS('Normas (aux.)'!$C$5:$C$1000,Consolidado!$J$5:$J$1000,"X"),SUMIFS('Normas (aux.)'!$C$5:$C$1000,Consolidado!$J$5:$J$1000,"X",Consolidado!$H$5:$H$1000,$D$9))&gt;1," ("&amp;IF($D$9="Todos",SUMIFS('Normas (aux.)'!$C$5:$C$1000,Consolidado!$J$5:$J$1000,"X"),SUMIFS('Normas (aux.)'!$C$5:$C$1000,Consolidado!$J$5:$J$1000,"X",Consolidado!$H$5:$H$1000,$D$9))&amp;")",""),""),IF(IF($D$9="Todos",SUMIFS('Normas (aux.)'!$C$5:$C$1000,Consolidado!$K$5:$K$1000,"X"),SUMIFS('Normas (aux.)'!$C$5:$C$1000,Consolidado!$K$5:$K$1000,"X",Consolidado!$H$5:$H$1000,$D$9))&gt;0,"Marzo"&amp;IF(IF($D$9="Todos",SUMIFS('Normas (aux.)'!$C$5:$C$1000,Consolidado!$K$5:$K$1000,"X"),SUMIFS('Normas (aux.)'!$C$5:$C$1000,Consolidado!$K$5:$K$1000,"X",Consolidado!$H$5:$H$1000,$D$9))&gt;1," ("&amp;IF($D$9="Todos",SUMIFS('Normas (aux.)'!$C$5:$C$1000,Consolidado!$K$5:$K$1000,"X"),SUMIFS('Normas (aux.)'!$C$5:$C$1000,Consolidado!$K$5:$K$1000,"X",Consolidado!$H$5:$H$1000,$D$9))&amp;")",""),""),IF(IF($D$9="Todos",SUMIFS('Normas (aux.)'!$C$5:$C$1000,Consolidado!$L$5:$L$1000,"X"),SUMIFS('Normas (aux.)'!$C$5:$C$1000,Consolidado!$L$5:$L$1000,"X",Consolidado!$H$5:$H$1000,$D$9))&gt;0,"Abril"&amp;IF(IF($D$9="Todos",SUMIFS('Normas (aux.)'!$C$5:$C$1000,Consolidado!$L$5:$L$1000,"X"),SUMIFS('Normas (aux.)'!$C$5:$C$1000,Consolidado!$L$5:$L$1000,"X",Consolidado!$H$5:$H$1000,$D$9))&gt;1," ("&amp;IF($D$9="Todos",SUMIFS('Normas (aux.)'!$C$5:$C$1000,Consolidado!$L$5:$L$1000,"X"),SUMIFS('Normas (aux.)'!$C$5:$C$1000,Consolidado!$L$5:$L$1000,"X",Consolidado!$H$5:$H$1000,$D$9))&amp;")",""),""),IF(IF($D$9="Todos",SUMIFS('Normas (aux.)'!$C$5:$C$1000,Consolidado!$M$5:$M$1000,"X"),SUMIFS('Normas (aux.)'!$C$5:$C$1000,Consolidado!$M$5:$M$1000,"X",Consolidado!$H$5:$H$1000,$D$9))&gt;0,"Mayo"&amp;IF(IF($D$9="Todos",SUMIFS('Normas (aux.)'!$C$5:$C$1000,Consolidado!$M$5:$M$1000,"X"),SUMIFS('Normas (aux.)'!$C$5:$C$1000,Consolidado!$M$5:$M$1000,"X",Consolidado!$H$5:$H$1000,$D$9))&gt;1," ("&amp;IF($D$9="Todos",SUMIFS('Normas (aux.)'!$C$5:$C$1000,Consolidado!$M$5:$M$1000,"X"),SUMIFS('Normas (aux.)'!$C$5:$C$1000,Consolidado!$M$5:$M$1000,"X",Consolidado!$H$5:$H$1000,$D$9))&amp;")",""),""),IF(IF($D$9="Todos",SUMIFS('Normas (aux.)'!$C$5:$C$1000,Consolidado!$N$5:$N$1000,"X"),SUMIFS('Normas (aux.)'!$C$5:$C$1000,Consolidado!$N$5:$N$1000,"X",Consolidado!$H$5:$H$1000,$D$9))&gt;0,"Junio"&amp;IF(IF($D$9="Todos",SUMIFS('Normas (aux.)'!$C$5:$C$1000,Consolidado!$N$5:$N$1000,"X"),SUMIFS('Normas (aux.)'!$C$5:$C$1000,Consolidado!$N$5:$N$1000,"X",Consolidado!$H$5:$H$1000,$D$9))&gt;1," ("&amp;IF($D$9="Todos",SUMIFS('Normas (aux.)'!$C$5:$C$1000,Consolidado!$N$5:$N$1000,"X"),SUMIFS('Normas (aux.)'!$C$5:$C$1000,Consolidado!$N$5:$N$1000,"X",Consolidado!$H$5:$H$1000,$D$9))&amp;")",""),""),IF(IF($D$9="Todos",SUMIFS('Normas (aux.)'!$C$5:$C$1000,Consolidado!$O$5:$O$1000,"X"),SUMIFS('Normas (aux.)'!$C$5:$C$1000,Consolidado!$O$5:$O$1000,"X",Consolidado!$H$5:$H$1000,$D$9))&gt;0,"Julio"&amp;IF(IF($D$9="Todos",SUMIFS('Normas (aux.)'!$C$5:$C$1000,Consolidado!$O$5:$O$1000,"X"),SUMIFS('Normas (aux.)'!$C$5:$C$1000,Consolidado!$O$5:$O$1000,"X",Consolidado!$H$5:$H$1000,$D$9))&gt;1," ("&amp;IF($D$9="Todos",SUMIFS('Normas (aux.)'!$C$5:$C$1000,Consolidado!$O$5:$O$1000,"X"),SUMIFS('Normas (aux.)'!$C$5:$C$1000,Consolidado!$O$5:$O$1000,"X",Consolidado!$H$5:$H$1000,$D$9))&amp;")",""),""),IF(IF($D$9="Todos",SUMIFS('Normas (aux.)'!$C$5:$C$1000,Consolidado!$P$5:$P$1000,"X"),SUMIFS('Normas (aux.)'!$C$5:$C$1000,Consolidado!$P$5:$P$1000,"X",Consolidado!$H$5:$H$1000,$D$9))&gt;0,"Agosto"&amp;IF(IF($D$9="Todos",SUMIFS('Normas (aux.)'!$C$5:$C$1000,Consolidado!$P$5:$P$1000,"X"),SUMIFS('Normas (aux.)'!$C$5:$C$1000,Consolidado!$P$5:$P$1000,"X",Consolidado!$H$5:$H$1000,$D$9))&gt;1," ("&amp;IF($D$9="Todos",SUMIFS('Normas (aux.)'!$C$5:$C$1000,Consolidado!$P$5:$P$1000,"X"),SUMIFS('Normas (aux.)'!$C$5:$C$1000,Consolidado!$P$5:$P$1000,"X",Consolidado!$H$5:$H$1000,$D$9))&amp;")",""),""),IF(IF($D$9="Todos",SUMIFS('Normas (aux.)'!$C$5:$C$1000,Consolidado!$Q$5:$Q$1000,"X"),SUMIFS('Normas (aux.)'!$C$5:$C$1000,Consolidado!$Q$5:$Q$1000,"X",Consolidado!$H$5:$H$1000,$D$9))&gt;0,"Septiembre"&amp;IF(IF($D$9="Todos",SUMIFS('Normas (aux.)'!$C$5:$C$1000,Consolidado!$Q$5:$Q$1000,"X"),SUMIFS('Normas (aux.)'!$C$5:$C$1000,Consolidado!$Q$5:$Q$1000,"X",Consolidado!$H$5:$H$1000,$D$9))&gt;1," ("&amp;IF($D$9="Todos",SUMIFS('Normas (aux.)'!$C$5:$C$1000,Consolidado!$Q$5:$Q$1000,"X"),SUMIFS('Normas (aux.)'!$C$5:$C$1000,Consolidado!$Q$5:$Q$1000,"X",Consolidado!$H$5:$H$1000,$D$9))&amp;")",""),""),IF(IF($D$9="Todos",SUMIFS('Normas (aux.)'!$C$5:$C$1000,Consolidado!$R$5:$R$1000,"X"),SUMIFS('Normas (aux.)'!$C$5:$C$1000,Consolidado!$R$5:$R$1000,"X",Consolidado!$H$5:$H$1000,$D$9))&gt;0,"Octubre"&amp;IF(IF($D$9="Todos",SUMIFS('Normas (aux.)'!$C$5:$C$1000,Consolidado!$R$5:$R$1000,"X"),SUMIFS('Normas (aux.)'!$C$5:$C$1000,Consolidado!$R$5:$R$1000,"X",Consolidado!$H$5:$H$1000,$D$9))&gt;1," ("&amp;IF($D$9="Todos",SUMIFS('Normas (aux.)'!$C$5:$C$1000,Consolidado!$R$5:$R$1000,"X"),SUMIFS('Normas (aux.)'!$C$5:$C$1000,Consolidado!$R$5:$R$1000,"X",Consolidado!$H$5:$H$1000,$D$9))&amp;")",""),""),IF(IF($D$9="Todos",SUMIFS('Normas (aux.)'!$C$5:$C$1000,Consolidado!$S$5:$S$1000,"X"),SUMIFS('Normas (aux.)'!$C$5:$C$1000,Consolidado!$S$5:$S$1000,"X",Consolidado!$H$5:$H$1000,$D$9))&gt;0,"Noviembre"&amp;IF(IF($D$9="Todos",SUMIFS('Normas (aux.)'!$C$5:$C$1000,Consolidado!$S$5:$S$1000,"X"),SUMIFS('Normas (aux.)'!$C$5:$C$1000,Consolidado!$S$5:$S$1000,"X",Consolidado!$H$5:$H$1000,$D$9))&gt;1," ("&amp;IF($D$9="Todos",SUMIFS('Normas (aux.)'!$C$5:$C$1000,Consolidado!$S$5:$S$1000,"X"),SUMIFS('Normas (aux.)'!$C$5:$C$1000,Consolidado!$S$5:$S$1000,"X",Consolidado!$H$5:$H$1000,$D$9))&amp;")",""),""),IF(IF($D$9="Todos",SUMIFS('Normas (aux.)'!$C$5:$C$1000,Consolidado!$T$5:$T$1000,"X"),SUMIFS('Normas (aux.)'!$C$5:$C$1000,Consolidado!$T$5:$T$1000,"X",Consolidado!$H$5:$H$1000,$D$9))&gt;0,"Diciembre"&amp;IF(IF($D$9="Todos",SUMIFS('Normas (aux.)'!$C$5:$C$1000,Consolidado!$T$5:$T$1000,"X"),SUMIFS('Normas (aux.)'!$C$5:$C$1000,Consolidado!$T$5:$T$1000,"X",Consolidado!$H$5:$H$1000,$D$9))&gt;1," ("&amp;IF($D$9="Todos",SUMIFS('Normas (aux.)'!$C$5:$C$1000,Consolidado!$T$5:$T$1000,"X"),SUMIFS('Normas (aux.)'!$C$5:$C$1000,Consolidado!$T$5:$T$1000,"X",Consolidado!$H$5:$H$1000,$D$9))&amp;")",""),"")))</f>
        <v>Mayo, Junio, Octubre</v>
      </c>
    </row>
    <row r="60" customFormat="false" ht="19.5" hidden="false" customHeight="true" outlineLevel="0" collapsed="false">
      <c r="A60" s="31" t="n">
        <v>3</v>
      </c>
      <c r="B60" s="16" t="str">
        <f aca="false">IF(INDEX($AQ$58:$AQ$97,MATCH(LARGE($AX$58:$AX$97,3),$AX$58:$AX$97,0))="","",INDEX($AQ$58:$AQ$97,MATCH(LARGE($AX$58:$AX$97,3),$AX$58:$AX$97,0)))</f>
        <v>NRP-24</v>
      </c>
      <c r="C60" s="16"/>
      <c r="D60" s="34" t="n">
        <f aca="false">INDEX($AR$58:$AR$97,MATCH(LARGE($AX$58:$AX$97,3),$AX$58:$AX$97,0))</f>
        <v>2</v>
      </c>
      <c r="E60" s="34" t="n">
        <f aca="false">INDEX($AS$58:$AS$97,MATCH(LARGE($AX$58:$AX$97,3),$AX$58:$AX$97,0))</f>
        <v>1</v>
      </c>
      <c r="F60" s="34" t="n">
        <f aca="false">INDEX($AT$58:$AT$97,MATCH(LARGE($AX$58:$AX$97,3),$AX$58:$AX$97,0))</f>
        <v>0</v>
      </c>
      <c r="G60" s="34" t="n">
        <f aca="false">INDEX($AU$58:$AU$97,MATCH(LARGE($AX$58:$AX$97,3),$AX$58:$AX$97,0))</f>
        <v>0</v>
      </c>
      <c r="H60" s="35" t="n">
        <f aca="false">INDEX($AV$58:$AV$97,MATCH(LARGE($AX$58:$AX$97,3),$AX$58:$AX$97,0))</f>
        <v>3</v>
      </c>
      <c r="I60" s="36" t="str">
        <f aca="false">IF(INDEX($AW$58:$AW$97,MATCH(LARGE($AX$58:$AX$97,3),$AX$58:$AX$97,0))&gt;=2,"SÍ ("&amp;INDEX($AW$58:$AW$97,MATCH(LARGE($AX$58:$AX$97,3),$AX$58:$AX$97,0))&amp;" entidades)","No")</f>
        <v>SÍ (2 entidades)</v>
      </c>
      <c r="J60" s="13" t="str">
        <f aca="false">IF(INDEX($AV$58:$AV$97,MATCH(LARGE($AX$58:$AX$97,3),$AX$58:$AX$97,0))=0,"No la auditaron en este periodo",INDEX($AY$58:$AY$97,MATCH(LARGE($AX$58:$AX$97,3),$AX$58:$AX$97,0)))</f>
        <v>Mayo, Octubre (2)</v>
      </c>
      <c r="AQ60" s="38" t="str">
        <f aca="false">'Normas (aux.)'!D3</f>
        <v>NPB4-49</v>
      </c>
      <c r="AR60" s="38" t="n">
        <f aca="false">IF(AQ60="",0,IF($D$9="Todos",SUMIFS('Normas (aux.)'!$D$5:$D$1000,Consolidado!$C$5:$C$1000,"Auditoría Interna"),SUMIFS('Normas (aux.)'!$D$5:$D$1000,Consolidado!$C$5:$C$1000,"Auditoría Interna",Consolidado!$H$5:$H$1000,$D$9)))</f>
        <v>1</v>
      </c>
      <c r="AS60" s="38" t="n">
        <f aca="false">IF(AQ60="",0,IF($D$9="Todos",SUMIFS('Normas (aux.)'!$D$5:$D$1000,Consolidado!$C$5:$C$1000,"Auditoría Externa"),SUMIFS('Normas (aux.)'!$D$5:$D$1000,Consolidado!$C$5:$C$1000,"Auditoría Externa",Consolidado!$H$5:$H$1000,$D$9)))</f>
        <v>1</v>
      </c>
      <c r="AT60" s="38" t="n">
        <f aca="false">IF(AQ60="",0,IF($D$9="Todos",SUMIFS('Normas (aux.)'!$D$5:$D$1000,Consolidado!$C$5:$C$1000,"SSF"),SUMIFS('Normas (aux.)'!$D$5:$D$1000,Consolidado!$C$5:$C$1000,"SSF",Consolidado!$H$5:$H$1000,$D$9)))</f>
        <v>0</v>
      </c>
      <c r="AU60" s="38" t="n">
        <f aca="false">IF(AQ60="",0,IF($D$9="Todos",SUMIFS('Normas (aux.)'!$D$5:$D$1000),SUMIFS('Normas (aux.)'!$D$5:$D$1000,Consolidado!$H$5:$H$1000,$D$9))-SUM(AR60:AT60))</f>
        <v>0</v>
      </c>
      <c r="AV60" s="38" t="n">
        <f aca="false">SUM(AR60:AU60)</f>
        <v>2</v>
      </c>
      <c r="AW60" s="38" t="n">
        <f aca="false">COUNTIF(AR60:AU60,"&gt;0")</f>
        <v>2</v>
      </c>
      <c r="AX60" s="38" t="n">
        <f aca="false">IF(AQ60="",-1,AV60*10000-ROW()/1000)</f>
        <v>19999.94</v>
      </c>
      <c r="AY60" s="38" t="str">
        <f aca="false">IF(AQ60="","",_xlfn.TEXTJOIN(", ",TRUE(),IF(IF($D$9="Todos",SUMIFS('Normas (aux.)'!$D$5:$D$1000,Consolidado!$I$5:$I$1000,"X"),SUMIFS('Normas (aux.)'!$D$5:$D$1000,Consolidado!$I$5:$I$1000,"X",Consolidado!$H$5:$H$1000,$D$9))&gt;0,"Enero"&amp;IF(IF($D$9="Todos",SUMIFS('Normas (aux.)'!$D$5:$D$1000,Consolidado!$I$5:$I$1000,"X"),SUMIFS('Normas (aux.)'!$D$5:$D$1000,Consolidado!$I$5:$I$1000,"X",Consolidado!$H$5:$H$1000,$D$9))&gt;1," ("&amp;IF($D$9="Todos",SUMIFS('Normas (aux.)'!$D$5:$D$1000,Consolidado!$I$5:$I$1000,"X"),SUMIFS('Normas (aux.)'!$D$5:$D$1000,Consolidado!$I$5:$I$1000,"X",Consolidado!$H$5:$H$1000,$D$9))&amp;")",""),""),IF(IF($D$9="Todos",SUMIFS('Normas (aux.)'!$D$5:$D$1000,Consolidado!$J$5:$J$1000,"X"),SUMIFS('Normas (aux.)'!$D$5:$D$1000,Consolidado!$J$5:$J$1000,"X",Consolidado!$H$5:$H$1000,$D$9))&gt;0,"Febrero"&amp;IF(IF($D$9="Todos",SUMIFS('Normas (aux.)'!$D$5:$D$1000,Consolidado!$J$5:$J$1000,"X"),SUMIFS('Normas (aux.)'!$D$5:$D$1000,Consolidado!$J$5:$J$1000,"X",Consolidado!$H$5:$H$1000,$D$9))&gt;1," ("&amp;IF($D$9="Todos",SUMIFS('Normas (aux.)'!$D$5:$D$1000,Consolidado!$J$5:$J$1000,"X"),SUMIFS('Normas (aux.)'!$D$5:$D$1000,Consolidado!$J$5:$J$1000,"X",Consolidado!$H$5:$H$1000,$D$9))&amp;")",""),""),IF(IF($D$9="Todos",SUMIFS('Normas (aux.)'!$D$5:$D$1000,Consolidado!$K$5:$K$1000,"X"),SUMIFS('Normas (aux.)'!$D$5:$D$1000,Consolidado!$K$5:$K$1000,"X",Consolidado!$H$5:$H$1000,$D$9))&gt;0,"Marzo"&amp;IF(IF($D$9="Todos",SUMIFS('Normas (aux.)'!$D$5:$D$1000,Consolidado!$K$5:$K$1000,"X"),SUMIFS('Normas (aux.)'!$D$5:$D$1000,Consolidado!$K$5:$K$1000,"X",Consolidado!$H$5:$H$1000,$D$9))&gt;1," ("&amp;IF($D$9="Todos",SUMIFS('Normas (aux.)'!$D$5:$D$1000,Consolidado!$K$5:$K$1000,"X"),SUMIFS('Normas (aux.)'!$D$5:$D$1000,Consolidado!$K$5:$K$1000,"X",Consolidado!$H$5:$H$1000,$D$9))&amp;")",""),""),IF(IF($D$9="Todos",SUMIFS('Normas (aux.)'!$D$5:$D$1000,Consolidado!$L$5:$L$1000,"X"),SUMIFS('Normas (aux.)'!$D$5:$D$1000,Consolidado!$L$5:$L$1000,"X",Consolidado!$H$5:$H$1000,$D$9))&gt;0,"Abril"&amp;IF(IF($D$9="Todos",SUMIFS('Normas (aux.)'!$D$5:$D$1000,Consolidado!$L$5:$L$1000,"X"),SUMIFS('Normas (aux.)'!$D$5:$D$1000,Consolidado!$L$5:$L$1000,"X",Consolidado!$H$5:$H$1000,$D$9))&gt;1," ("&amp;IF($D$9="Todos",SUMIFS('Normas (aux.)'!$D$5:$D$1000,Consolidado!$L$5:$L$1000,"X"),SUMIFS('Normas (aux.)'!$D$5:$D$1000,Consolidado!$L$5:$L$1000,"X",Consolidado!$H$5:$H$1000,$D$9))&amp;")",""),""),IF(IF($D$9="Todos",SUMIFS('Normas (aux.)'!$D$5:$D$1000,Consolidado!$M$5:$M$1000,"X"),SUMIFS('Normas (aux.)'!$D$5:$D$1000,Consolidado!$M$5:$M$1000,"X",Consolidado!$H$5:$H$1000,$D$9))&gt;0,"Mayo"&amp;IF(IF($D$9="Todos",SUMIFS('Normas (aux.)'!$D$5:$D$1000,Consolidado!$M$5:$M$1000,"X"),SUMIFS('Normas (aux.)'!$D$5:$D$1000,Consolidado!$M$5:$M$1000,"X",Consolidado!$H$5:$H$1000,$D$9))&gt;1," ("&amp;IF($D$9="Todos",SUMIFS('Normas (aux.)'!$D$5:$D$1000,Consolidado!$M$5:$M$1000,"X"),SUMIFS('Normas (aux.)'!$D$5:$D$1000,Consolidado!$M$5:$M$1000,"X",Consolidado!$H$5:$H$1000,$D$9))&amp;")",""),""),IF(IF($D$9="Todos",SUMIFS('Normas (aux.)'!$D$5:$D$1000,Consolidado!$N$5:$N$1000,"X"),SUMIFS('Normas (aux.)'!$D$5:$D$1000,Consolidado!$N$5:$N$1000,"X",Consolidado!$H$5:$H$1000,$D$9))&gt;0,"Junio"&amp;IF(IF($D$9="Todos",SUMIFS('Normas (aux.)'!$D$5:$D$1000,Consolidado!$N$5:$N$1000,"X"),SUMIFS('Normas (aux.)'!$D$5:$D$1000,Consolidado!$N$5:$N$1000,"X",Consolidado!$H$5:$H$1000,$D$9))&gt;1," ("&amp;IF($D$9="Todos",SUMIFS('Normas (aux.)'!$D$5:$D$1000,Consolidado!$N$5:$N$1000,"X"),SUMIFS('Normas (aux.)'!$D$5:$D$1000,Consolidado!$N$5:$N$1000,"X",Consolidado!$H$5:$H$1000,$D$9))&amp;")",""),""),IF(IF($D$9="Todos",SUMIFS('Normas (aux.)'!$D$5:$D$1000,Consolidado!$O$5:$O$1000,"X"),SUMIFS('Normas (aux.)'!$D$5:$D$1000,Consolidado!$O$5:$O$1000,"X",Consolidado!$H$5:$H$1000,$D$9))&gt;0,"Julio"&amp;IF(IF($D$9="Todos",SUMIFS('Normas (aux.)'!$D$5:$D$1000,Consolidado!$O$5:$O$1000,"X"),SUMIFS('Normas (aux.)'!$D$5:$D$1000,Consolidado!$O$5:$O$1000,"X",Consolidado!$H$5:$H$1000,$D$9))&gt;1," ("&amp;IF($D$9="Todos",SUMIFS('Normas (aux.)'!$D$5:$D$1000,Consolidado!$O$5:$O$1000,"X"),SUMIFS('Normas (aux.)'!$D$5:$D$1000,Consolidado!$O$5:$O$1000,"X",Consolidado!$H$5:$H$1000,$D$9))&amp;")",""),""),IF(IF($D$9="Todos",SUMIFS('Normas (aux.)'!$D$5:$D$1000,Consolidado!$P$5:$P$1000,"X"),SUMIFS('Normas (aux.)'!$D$5:$D$1000,Consolidado!$P$5:$P$1000,"X",Consolidado!$H$5:$H$1000,$D$9))&gt;0,"Agosto"&amp;IF(IF($D$9="Todos",SUMIFS('Normas (aux.)'!$D$5:$D$1000,Consolidado!$P$5:$P$1000,"X"),SUMIFS('Normas (aux.)'!$D$5:$D$1000,Consolidado!$P$5:$P$1000,"X",Consolidado!$H$5:$H$1000,$D$9))&gt;1," ("&amp;IF($D$9="Todos",SUMIFS('Normas (aux.)'!$D$5:$D$1000,Consolidado!$P$5:$P$1000,"X"),SUMIFS('Normas (aux.)'!$D$5:$D$1000,Consolidado!$P$5:$P$1000,"X",Consolidado!$H$5:$H$1000,$D$9))&amp;")",""),""),IF(IF($D$9="Todos",SUMIFS('Normas (aux.)'!$D$5:$D$1000,Consolidado!$Q$5:$Q$1000,"X"),SUMIFS('Normas (aux.)'!$D$5:$D$1000,Consolidado!$Q$5:$Q$1000,"X",Consolidado!$H$5:$H$1000,$D$9))&gt;0,"Septiembre"&amp;IF(IF($D$9="Todos",SUMIFS('Normas (aux.)'!$D$5:$D$1000,Consolidado!$Q$5:$Q$1000,"X"),SUMIFS('Normas (aux.)'!$D$5:$D$1000,Consolidado!$Q$5:$Q$1000,"X",Consolidado!$H$5:$H$1000,$D$9))&gt;1," ("&amp;IF($D$9="Todos",SUMIFS('Normas (aux.)'!$D$5:$D$1000,Consolidado!$Q$5:$Q$1000,"X"),SUMIFS('Normas (aux.)'!$D$5:$D$1000,Consolidado!$Q$5:$Q$1000,"X",Consolidado!$H$5:$H$1000,$D$9))&amp;")",""),""),IF(IF($D$9="Todos",SUMIFS('Normas (aux.)'!$D$5:$D$1000,Consolidado!$R$5:$R$1000,"X"),SUMIFS('Normas (aux.)'!$D$5:$D$1000,Consolidado!$R$5:$R$1000,"X",Consolidado!$H$5:$H$1000,$D$9))&gt;0,"Octubre"&amp;IF(IF($D$9="Todos",SUMIFS('Normas (aux.)'!$D$5:$D$1000,Consolidado!$R$5:$R$1000,"X"),SUMIFS('Normas (aux.)'!$D$5:$D$1000,Consolidado!$R$5:$R$1000,"X",Consolidado!$H$5:$H$1000,$D$9))&gt;1," ("&amp;IF($D$9="Todos",SUMIFS('Normas (aux.)'!$D$5:$D$1000,Consolidado!$R$5:$R$1000,"X"),SUMIFS('Normas (aux.)'!$D$5:$D$1000,Consolidado!$R$5:$R$1000,"X",Consolidado!$H$5:$H$1000,$D$9))&amp;")",""),""),IF(IF($D$9="Todos",SUMIFS('Normas (aux.)'!$D$5:$D$1000,Consolidado!$S$5:$S$1000,"X"),SUMIFS('Normas (aux.)'!$D$5:$D$1000,Consolidado!$S$5:$S$1000,"X",Consolidado!$H$5:$H$1000,$D$9))&gt;0,"Noviembre"&amp;IF(IF($D$9="Todos",SUMIFS('Normas (aux.)'!$D$5:$D$1000,Consolidado!$S$5:$S$1000,"X"),SUMIFS('Normas (aux.)'!$D$5:$D$1000,Consolidado!$S$5:$S$1000,"X",Consolidado!$H$5:$H$1000,$D$9))&gt;1," ("&amp;IF($D$9="Todos",SUMIFS('Normas (aux.)'!$D$5:$D$1000,Consolidado!$S$5:$S$1000,"X"),SUMIFS('Normas (aux.)'!$D$5:$D$1000,Consolidado!$S$5:$S$1000,"X",Consolidado!$H$5:$H$1000,$D$9))&amp;")",""),""),IF(IF($D$9="Todos",SUMIFS('Normas (aux.)'!$D$5:$D$1000,Consolidado!$T$5:$T$1000,"X"),SUMIFS('Normas (aux.)'!$D$5:$D$1000,Consolidado!$T$5:$T$1000,"X",Consolidado!$H$5:$H$1000,$D$9))&gt;0,"Diciembre"&amp;IF(IF($D$9="Todos",SUMIFS('Normas (aux.)'!$D$5:$D$1000,Consolidado!$T$5:$T$1000,"X"),SUMIFS('Normas (aux.)'!$D$5:$D$1000,Consolidado!$T$5:$T$1000,"X",Consolidado!$H$5:$H$1000,$D$9))&gt;1," ("&amp;IF($D$9="Todos",SUMIFS('Normas (aux.)'!$D$5:$D$1000,Consolidado!$T$5:$T$1000,"X"),SUMIFS('Normas (aux.)'!$D$5:$D$1000,Consolidado!$T$5:$T$1000,"X",Consolidado!$H$5:$H$1000,$D$9))&amp;")",""),"")))</f>
        <v>Mayo, Octubre</v>
      </c>
    </row>
    <row r="61" customFormat="false" ht="19.5" hidden="false" customHeight="true" outlineLevel="0" collapsed="false">
      <c r="A61" s="31" t="n">
        <v>4</v>
      </c>
      <c r="B61" s="16" t="str">
        <f aca="false">IF(INDEX($AQ$58:$AQ$97,MATCH(LARGE($AX$58:$AX$97,4),$AX$58:$AX$97,0))="","",INDEX($AQ$58:$AQ$97,MATCH(LARGE($AX$58:$AX$97,4),$AX$58:$AX$97,0)))</f>
        <v>NPB4-49</v>
      </c>
      <c r="C61" s="16"/>
      <c r="D61" s="34" t="n">
        <f aca="false">INDEX($AR$58:$AR$97,MATCH(LARGE($AX$58:$AX$97,4),$AX$58:$AX$97,0))</f>
        <v>1</v>
      </c>
      <c r="E61" s="34" t="n">
        <f aca="false">INDEX($AS$58:$AS$97,MATCH(LARGE($AX$58:$AX$97,4),$AX$58:$AX$97,0))</f>
        <v>1</v>
      </c>
      <c r="F61" s="34" t="n">
        <f aca="false">INDEX($AT$58:$AT$97,MATCH(LARGE($AX$58:$AX$97,4),$AX$58:$AX$97,0))</f>
        <v>0</v>
      </c>
      <c r="G61" s="34" t="n">
        <f aca="false">INDEX($AU$58:$AU$97,MATCH(LARGE($AX$58:$AX$97,4),$AX$58:$AX$97,0))</f>
        <v>0</v>
      </c>
      <c r="H61" s="35" t="n">
        <f aca="false">INDEX($AV$58:$AV$97,MATCH(LARGE($AX$58:$AX$97,4),$AX$58:$AX$97,0))</f>
        <v>2</v>
      </c>
      <c r="I61" s="36" t="str">
        <f aca="false">IF(INDEX($AW$58:$AW$97,MATCH(LARGE($AX$58:$AX$97,4),$AX$58:$AX$97,0))&gt;=2,"SÍ ("&amp;INDEX($AW$58:$AW$97,MATCH(LARGE($AX$58:$AX$97,4),$AX$58:$AX$97,0))&amp;" entidades)","No")</f>
        <v>SÍ (2 entidades)</v>
      </c>
      <c r="J61" s="13" t="str">
        <f aca="false">IF(INDEX($AV$58:$AV$97,MATCH(LARGE($AX$58:$AX$97,4),$AX$58:$AX$97,0))=0,"No la auditaron en este periodo",INDEX($AY$58:$AY$97,MATCH(LARGE($AX$58:$AX$97,4),$AX$58:$AX$97,0)))</f>
        <v>Mayo, Octubre</v>
      </c>
      <c r="AQ61" s="38" t="str">
        <f aca="false">'Normas (aux.)'!E3</f>
        <v>NRP-25</v>
      </c>
      <c r="AR61" s="38" t="n">
        <f aca="false">IF(AQ61="",0,IF($D$9="Todos",SUMIFS('Normas (aux.)'!$E$5:$E$1000,Consolidado!$C$5:$C$1000,"Auditoría Interna"),SUMIFS('Normas (aux.)'!$E$5:$E$1000,Consolidado!$C$5:$C$1000,"Auditoría Interna",Consolidado!$H$5:$H$1000,$D$9)))</f>
        <v>2</v>
      </c>
      <c r="AS61" s="38" t="n">
        <f aca="false">IF(AQ61="",0,IF($D$9="Todos",SUMIFS('Normas (aux.)'!$E$5:$E$1000,Consolidado!$C$5:$C$1000,"Auditoría Externa"),SUMIFS('Normas (aux.)'!$E$5:$E$1000,Consolidado!$C$5:$C$1000,"Auditoría Externa",Consolidado!$H$5:$H$1000,$D$9)))</f>
        <v>0</v>
      </c>
      <c r="AT61" s="38" t="n">
        <f aca="false">IF(AQ61="",0,IF($D$9="Todos",SUMIFS('Normas (aux.)'!$E$5:$E$1000,Consolidado!$C$5:$C$1000,"SSF"),SUMIFS('Normas (aux.)'!$E$5:$E$1000,Consolidado!$C$5:$C$1000,"SSF",Consolidado!$H$5:$H$1000,$D$9)))</f>
        <v>0</v>
      </c>
      <c r="AU61" s="38" t="n">
        <f aca="false">IF(AQ61="",0,IF($D$9="Todos",SUMIFS('Normas (aux.)'!$E$5:$E$1000),SUMIFS('Normas (aux.)'!$E$5:$E$1000,Consolidado!$H$5:$H$1000,$D$9))-SUM(AR61:AT61))</f>
        <v>0</v>
      </c>
      <c r="AV61" s="38" t="n">
        <f aca="false">SUM(AR61:AU61)</f>
        <v>2</v>
      </c>
      <c r="AW61" s="38" t="n">
        <f aca="false">COUNTIF(AR61:AU61,"&gt;0")</f>
        <v>1</v>
      </c>
      <c r="AX61" s="38" t="n">
        <f aca="false">IF(AQ61="",-1,AV61*10000-ROW()/1000)</f>
        <v>19999.939</v>
      </c>
      <c r="AY61" s="38" t="str">
        <f aca="false">IF(AQ61="","",_xlfn.TEXTJOIN(", ",TRUE(),IF(IF($D$9="Todos",SUMIFS('Normas (aux.)'!$E$5:$E$1000,Consolidado!$I$5:$I$1000,"X"),SUMIFS('Normas (aux.)'!$E$5:$E$1000,Consolidado!$I$5:$I$1000,"X",Consolidado!$H$5:$H$1000,$D$9))&gt;0,"Enero"&amp;IF(IF($D$9="Todos",SUMIFS('Normas (aux.)'!$E$5:$E$1000,Consolidado!$I$5:$I$1000,"X"),SUMIFS('Normas (aux.)'!$E$5:$E$1000,Consolidado!$I$5:$I$1000,"X",Consolidado!$H$5:$H$1000,$D$9))&gt;1," ("&amp;IF($D$9="Todos",SUMIFS('Normas (aux.)'!$E$5:$E$1000,Consolidado!$I$5:$I$1000,"X"),SUMIFS('Normas (aux.)'!$E$5:$E$1000,Consolidado!$I$5:$I$1000,"X",Consolidado!$H$5:$H$1000,$D$9))&amp;")",""),""),IF(IF($D$9="Todos",SUMIFS('Normas (aux.)'!$E$5:$E$1000,Consolidado!$J$5:$J$1000,"X"),SUMIFS('Normas (aux.)'!$E$5:$E$1000,Consolidado!$J$5:$J$1000,"X",Consolidado!$H$5:$H$1000,$D$9))&gt;0,"Febrero"&amp;IF(IF($D$9="Todos",SUMIFS('Normas (aux.)'!$E$5:$E$1000,Consolidado!$J$5:$J$1000,"X"),SUMIFS('Normas (aux.)'!$E$5:$E$1000,Consolidado!$J$5:$J$1000,"X",Consolidado!$H$5:$H$1000,$D$9))&gt;1," ("&amp;IF($D$9="Todos",SUMIFS('Normas (aux.)'!$E$5:$E$1000,Consolidado!$J$5:$J$1000,"X"),SUMIFS('Normas (aux.)'!$E$5:$E$1000,Consolidado!$J$5:$J$1000,"X",Consolidado!$H$5:$H$1000,$D$9))&amp;")",""),""),IF(IF($D$9="Todos",SUMIFS('Normas (aux.)'!$E$5:$E$1000,Consolidado!$K$5:$K$1000,"X"),SUMIFS('Normas (aux.)'!$E$5:$E$1000,Consolidado!$K$5:$K$1000,"X",Consolidado!$H$5:$H$1000,$D$9))&gt;0,"Marzo"&amp;IF(IF($D$9="Todos",SUMIFS('Normas (aux.)'!$E$5:$E$1000,Consolidado!$K$5:$K$1000,"X"),SUMIFS('Normas (aux.)'!$E$5:$E$1000,Consolidado!$K$5:$K$1000,"X",Consolidado!$H$5:$H$1000,$D$9))&gt;1," ("&amp;IF($D$9="Todos",SUMIFS('Normas (aux.)'!$E$5:$E$1000,Consolidado!$K$5:$K$1000,"X"),SUMIFS('Normas (aux.)'!$E$5:$E$1000,Consolidado!$K$5:$K$1000,"X",Consolidado!$H$5:$H$1000,$D$9))&amp;")",""),""),IF(IF($D$9="Todos",SUMIFS('Normas (aux.)'!$E$5:$E$1000,Consolidado!$L$5:$L$1000,"X"),SUMIFS('Normas (aux.)'!$E$5:$E$1000,Consolidado!$L$5:$L$1000,"X",Consolidado!$H$5:$H$1000,$D$9))&gt;0,"Abril"&amp;IF(IF($D$9="Todos",SUMIFS('Normas (aux.)'!$E$5:$E$1000,Consolidado!$L$5:$L$1000,"X"),SUMIFS('Normas (aux.)'!$E$5:$E$1000,Consolidado!$L$5:$L$1000,"X",Consolidado!$H$5:$H$1000,$D$9))&gt;1," ("&amp;IF($D$9="Todos",SUMIFS('Normas (aux.)'!$E$5:$E$1000,Consolidado!$L$5:$L$1000,"X"),SUMIFS('Normas (aux.)'!$E$5:$E$1000,Consolidado!$L$5:$L$1000,"X",Consolidado!$H$5:$H$1000,$D$9))&amp;")",""),""),IF(IF($D$9="Todos",SUMIFS('Normas (aux.)'!$E$5:$E$1000,Consolidado!$M$5:$M$1000,"X"),SUMIFS('Normas (aux.)'!$E$5:$E$1000,Consolidado!$M$5:$M$1000,"X",Consolidado!$H$5:$H$1000,$D$9))&gt;0,"Mayo"&amp;IF(IF($D$9="Todos",SUMIFS('Normas (aux.)'!$E$5:$E$1000,Consolidado!$M$5:$M$1000,"X"),SUMIFS('Normas (aux.)'!$E$5:$E$1000,Consolidado!$M$5:$M$1000,"X",Consolidado!$H$5:$H$1000,$D$9))&gt;1," ("&amp;IF($D$9="Todos",SUMIFS('Normas (aux.)'!$E$5:$E$1000,Consolidado!$M$5:$M$1000,"X"),SUMIFS('Normas (aux.)'!$E$5:$E$1000,Consolidado!$M$5:$M$1000,"X",Consolidado!$H$5:$H$1000,$D$9))&amp;")",""),""),IF(IF($D$9="Todos",SUMIFS('Normas (aux.)'!$E$5:$E$1000,Consolidado!$N$5:$N$1000,"X"),SUMIFS('Normas (aux.)'!$E$5:$E$1000,Consolidado!$N$5:$N$1000,"X",Consolidado!$H$5:$H$1000,$D$9))&gt;0,"Junio"&amp;IF(IF($D$9="Todos",SUMIFS('Normas (aux.)'!$E$5:$E$1000,Consolidado!$N$5:$N$1000,"X"),SUMIFS('Normas (aux.)'!$E$5:$E$1000,Consolidado!$N$5:$N$1000,"X",Consolidado!$H$5:$H$1000,$D$9))&gt;1," ("&amp;IF($D$9="Todos",SUMIFS('Normas (aux.)'!$E$5:$E$1000,Consolidado!$N$5:$N$1000,"X"),SUMIFS('Normas (aux.)'!$E$5:$E$1000,Consolidado!$N$5:$N$1000,"X",Consolidado!$H$5:$H$1000,$D$9))&amp;")",""),""),IF(IF($D$9="Todos",SUMIFS('Normas (aux.)'!$E$5:$E$1000,Consolidado!$O$5:$O$1000,"X"),SUMIFS('Normas (aux.)'!$E$5:$E$1000,Consolidado!$O$5:$O$1000,"X",Consolidado!$H$5:$H$1000,$D$9))&gt;0,"Julio"&amp;IF(IF($D$9="Todos",SUMIFS('Normas (aux.)'!$E$5:$E$1000,Consolidado!$O$5:$O$1000,"X"),SUMIFS('Normas (aux.)'!$E$5:$E$1000,Consolidado!$O$5:$O$1000,"X",Consolidado!$H$5:$H$1000,$D$9))&gt;1," ("&amp;IF($D$9="Todos",SUMIFS('Normas (aux.)'!$E$5:$E$1000,Consolidado!$O$5:$O$1000,"X"),SUMIFS('Normas (aux.)'!$E$5:$E$1000,Consolidado!$O$5:$O$1000,"X",Consolidado!$H$5:$H$1000,$D$9))&amp;")",""),""),IF(IF($D$9="Todos",SUMIFS('Normas (aux.)'!$E$5:$E$1000,Consolidado!$P$5:$P$1000,"X"),SUMIFS('Normas (aux.)'!$E$5:$E$1000,Consolidado!$P$5:$P$1000,"X",Consolidado!$H$5:$H$1000,$D$9))&gt;0,"Agosto"&amp;IF(IF($D$9="Todos",SUMIFS('Normas (aux.)'!$E$5:$E$1000,Consolidado!$P$5:$P$1000,"X"),SUMIFS('Normas (aux.)'!$E$5:$E$1000,Consolidado!$P$5:$P$1000,"X",Consolidado!$H$5:$H$1000,$D$9))&gt;1," ("&amp;IF($D$9="Todos",SUMIFS('Normas (aux.)'!$E$5:$E$1000,Consolidado!$P$5:$P$1000,"X"),SUMIFS('Normas (aux.)'!$E$5:$E$1000,Consolidado!$P$5:$P$1000,"X",Consolidado!$H$5:$H$1000,$D$9))&amp;")",""),""),IF(IF($D$9="Todos",SUMIFS('Normas (aux.)'!$E$5:$E$1000,Consolidado!$Q$5:$Q$1000,"X"),SUMIFS('Normas (aux.)'!$E$5:$E$1000,Consolidado!$Q$5:$Q$1000,"X",Consolidado!$H$5:$H$1000,$D$9))&gt;0,"Septiembre"&amp;IF(IF($D$9="Todos",SUMIFS('Normas (aux.)'!$E$5:$E$1000,Consolidado!$Q$5:$Q$1000,"X"),SUMIFS('Normas (aux.)'!$E$5:$E$1000,Consolidado!$Q$5:$Q$1000,"X",Consolidado!$H$5:$H$1000,$D$9))&gt;1," ("&amp;IF($D$9="Todos",SUMIFS('Normas (aux.)'!$E$5:$E$1000,Consolidado!$Q$5:$Q$1000,"X"),SUMIFS('Normas (aux.)'!$E$5:$E$1000,Consolidado!$Q$5:$Q$1000,"X",Consolidado!$H$5:$H$1000,$D$9))&amp;")",""),""),IF(IF($D$9="Todos",SUMIFS('Normas (aux.)'!$E$5:$E$1000,Consolidado!$R$5:$R$1000,"X"),SUMIFS('Normas (aux.)'!$E$5:$E$1000,Consolidado!$R$5:$R$1000,"X",Consolidado!$H$5:$H$1000,$D$9))&gt;0,"Octubre"&amp;IF(IF($D$9="Todos",SUMIFS('Normas (aux.)'!$E$5:$E$1000,Consolidado!$R$5:$R$1000,"X"),SUMIFS('Normas (aux.)'!$E$5:$E$1000,Consolidado!$R$5:$R$1000,"X",Consolidado!$H$5:$H$1000,$D$9))&gt;1," ("&amp;IF($D$9="Todos",SUMIFS('Normas (aux.)'!$E$5:$E$1000,Consolidado!$R$5:$R$1000,"X"),SUMIFS('Normas (aux.)'!$E$5:$E$1000,Consolidado!$R$5:$R$1000,"X",Consolidado!$H$5:$H$1000,$D$9))&amp;")",""),""),IF(IF($D$9="Todos",SUMIFS('Normas (aux.)'!$E$5:$E$1000,Consolidado!$S$5:$S$1000,"X"),SUMIFS('Normas (aux.)'!$E$5:$E$1000,Consolidado!$S$5:$S$1000,"X",Consolidado!$H$5:$H$1000,$D$9))&gt;0,"Noviembre"&amp;IF(IF($D$9="Todos",SUMIFS('Normas (aux.)'!$E$5:$E$1000,Consolidado!$S$5:$S$1000,"X"),SUMIFS('Normas (aux.)'!$E$5:$E$1000,Consolidado!$S$5:$S$1000,"X",Consolidado!$H$5:$H$1000,$D$9))&gt;1," ("&amp;IF($D$9="Todos",SUMIFS('Normas (aux.)'!$E$5:$E$1000,Consolidado!$S$5:$S$1000,"X"),SUMIFS('Normas (aux.)'!$E$5:$E$1000,Consolidado!$S$5:$S$1000,"X",Consolidado!$H$5:$H$1000,$D$9))&amp;")",""),""),IF(IF($D$9="Todos",SUMIFS('Normas (aux.)'!$E$5:$E$1000,Consolidado!$T$5:$T$1000,"X"),SUMIFS('Normas (aux.)'!$E$5:$E$1000,Consolidado!$T$5:$T$1000,"X",Consolidado!$H$5:$H$1000,$D$9))&gt;0,"Diciembre"&amp;IF(IF($D$9="Todos",SUMIFS('Normas (aux.)'!$E$5:$E$1000,Consolidado!$T$5:$T$1000,"X"),SUMIFS('Normas (aux.)'!$E$5:$E$1000,Consolidado!$T$5:$T$1000,"X",Consolidado!$H$5:$H$1000,$D$9))&gt;1," ("&amp;IF($D$9="Todos",SUMIFS('Normas (aux.)'!$E$5:$E$1000,Consolidado!$T$5:$T$1000,"X"),SUMIFS('Normas (aux.)'!$E$5:$E$1000,Consolidado!$T$5:$T$1000,"X",Consolidado!$H$5:$H$1000,$D$9))&amp;")",""),"")))</f>
        <v>Mayo, Junio</v>
      </c>
    </row>
    <row r="62" customFormat="false" ht="19.5" hidden="false" customHeight="true" outlineLevel="0" collapsed="false">
      <c r="A62" s="31" t="n">
        <v>5</v>
      </c>
      <c r="B62" s="16" t="str">
        <f aca="false">IF(INDEX($AQ$58:$AQ$97,MATCH(LARGE($AX$58:$AX$97,5),$AX$58:$AX$97,0))="","",INDEX($AQ$58:$AQ$97,MATCH(LARGE($AX$58:$AX$97,5),$AX$58:$AX$97,0)))</f>
        <v>NRP-25</v>
      </c>
      <c r="C62" s="16"/>
      <c r="D62" s="34" t="n">
        <f aca="false">INDEX($AR$58:$AR$97,MATCH(LARGE($AX$58:$AX$97,5),$AX$58:$AX$97,0))</f>
        <v>2</v>
      </c>
      <c r="E62" s="34" t="n">
        <f aca="false">INDEX($AS$58:$AS$97,MATCH(LARGE($AX$58:$AX$97,5),$AX$58:$AX$97,0))</f>
        <v>0</v>
      </c>
      <c r="F62" s="34" t="n">
        <f aca="false">INDEX($AT$58:$AT$97,MATCH(LARGE($AX$58:$AX$97,5),$AX$58:$AX$97,0))</f>
        <v>0</v>
      </c>
      <c r="G62" s="34" t="n">
        <f aca="false">INDEX($AU$58:$AU$97,MATCH(LARGE($AX$58:$AX$97,5),$AX$58:$AX$97,0))</f>
        <v>0</v>
      </c>
      <c r="H62" s="35" t="n">
        <f aca="false">INDEX($AV$58:$AV$97,MATCH(LARGE($AX$58:$AX$97,5),$AX$58:$AX$97,0))</f>
        <v>2</v>
      </c>
      <c r="I62" s="36" t="str">
        <f aca="false">IF(INDEX($AW$58:$AW$97,MATCH(LARGE($AX$58:$AX$97,5),$AX$58:$AX$97,0))&gt;=2,"SÍ ("&amp;INDEX($AW$58:$AW$97,MATCH(LARGE($AX$58:$AX$97,5),$AX$58:$AX$97,0))&amp;" entidades)","No")</f>
        <v>No</v>
      </c>
      <c r="J62" s="13" t="str">
        <f aca="false">IF(INDEX($AV$58:$AV$97,MATCH(LARGE($AX$58:$AX$97,5),$AX$58:$AX$97,0))=0,"No la auditaron en este periodo",INDEX($AY$58:$AY$97,MATCH(LARGE($AX$58:$AX$97,5),$AX$58:$AX$97,0)))</f>
        <v>Mayo, Junio</v>
      </c>
      <c r="AQ62" s="38" t="str">
        <f aca="false">'Normas (aux.)'!F3</f>
        <v>NRP-17</v>
      </c>
      <c r="AR62" s="38" t="n">
        <f aca="false">IF(AQ62="",0,IF($D$9="Todos",SUMIFS('Normas (aux.)'!$F$5:$F$1000,Consolidado!$C$5:$C$1000,"Auditoría Interna"),SUMIFS('Normas (aux.)'!$F$5:$F$1000,Consolidado!$C$5:$C$1000,"Auditoría Interna",Consolidado!$H$5:$H$1000,$D$9)))</f>
        <v>1</v>
      </c>
      <c r="AS62" s="38" t="n">
        <f aca="false">IF(AQ62="",0,IF($D$9="Todos",SUMIFS('Normas (aux.)'!$F$5:$F$1000,Consolidado!$C$5:$C$1000,"Auditoría Externa"),SUMIFS('Normas (aux.)'!$F$5:$F$1000,Consolidado!$C$5:$C$1000,"Auditoría Externa",Consolidado!$H$5:$H$1000,$D$9)))</f>
        <v>0</v>
      </c>
      <c r="AT62" s="38" t="n">
        <f aca="false">IF(AQ62="",0,IF($D$9="Todos",SUMIFS('Normas (aux.)'!$F$5:$F$1000,Consolidado!$C$5:$C$1000,"SSF"),SUMIFS('Normas (aux.)'!$F$5:$F$1000,Consolidado!$C$5:$C$1000,"SSF",Consolidado!$H$5:$H$1000,$D$9)))</f>
        <v>1</v>
      </c>
      <c r="AU62" s="38" t="n">
        <f aca="false">IF(AQ62="",0,IF($D$9="Todos",SUMIFS('Normas (aux.)'!$F$5:$F$1000),SUMIFS('Normas (aux.)'!$F$5:$F$1000,Consolidado!$H$5:$H$1000,$D$9))-SUM(AR62:AT62))</f>
        <v>0</v>
      </c>
      <c r="AV62" s="38" t="n">
        <f aca="false">SUM(AR62:AU62)</f>
        <v>2</v>
      </c>
      <c r="AW62" s="38" t="n">
        <f aca="false">COUNTIF(AR62:AU62,"&gt;0")</f>
        <v>2</v>
      </c>
      <c r="AX62" s="38" t="n">
        <f aca="false">IF(AQ62="",-1,AV62*10000-ROW()/1000)</f>
        <v>19999.938</v>
      </c>
      <c r="AY62" s="38" t="str">
        <f aca="false">IF(AQ62="","",_xlfn.TEXTJOIN(", ",TRUE(),IF(IF($D$9="Todos",SUMIFS('Normas (aux.)'!$F$5:$F$1000,Consolidado!$I$5:$I$1000,"X"),SUMIFS('Normas (aux.)'!$F$5:$F$1000,Consolidado!$I$5:$I$1000,"X",Consolidado!$H$5:$H$1000,$D$9))&gt;0,"Enero"&amp;IF(IF($D$9="Todos",SUMIFS('Normas (aux.)'!$F$5:$F$1000,Consolidado!$I$5:$I$1000,"X"),SUMIFS('Normas (aux.)'!$F$5:$F$1000,Consolidado!$I$5:$I$1000,"X",Consolidado!$H$5:$H$1000,$D$9))&gt;1," ("&amp;IF($D$9="Todos",SUMIFS('Normas (aux.)'!$F$5:$F$1000,Consolidado!$I$5:$I$1000,"X"),SUMIFS('Normas (aux.)'!$F$5:$F$1000,Consolidado!$I$5:$I$1000,"X",Consolidado!$H$5:$H$1000,$D$9))&amp;")",""),""),IF(IF($D$9="Todos",SUMIFS('Normas (aux.)'!$F$5:$F$1000,Consolidado!$J$5:$J$1000,"X"),SUMIFS('Normas (aux.)'!$F$5:$F$1000,Consolidado!$J$5:$J$1000,"X",Consolidado!$H$5:$H$1000,$D$9))&gt;0,"Febrero"&amp;IF(IF($D$9="Todos",SUMIFS('Normas (aux.)'!$F$5:$F$1000,Consolidado!$J$5:$J$1000,"X"),SUMIFS('Normas (aux.)'!$F$5:$F$1000,Consolidado!$J$5:$J$1000,"X",Consolidado!$H$5:$H$1000,$D$9))&gt;1," ("&amp;IF($D$9="Todos",SUMIFS('Normas (aux.)'!$F$5:$F$1000,Consolidado!$J$5:$J$1000,"X"),SUMIFS('Normas (aux.)'!$F$5:$F$1000,Consolidado!$J$5:$J$1000,"X",Consolidado!$H$5:$H$1000,$D$9))&amp;")",""),""),IF(IF($D$9="Todos",SUMIFS('Normas (aux.)'!$F$5:$F$1000,Consolidado!$K$5:$K$1000,"X"),SUMIFS('Normas (aux.)'!$F$5:$F$1000,Consolidado!$K$5:$K$1000,"X",Consolidado!$H$5:$H$1000,$D$9))&gt;0,"Marzo"&amp;IF(IF($D$9="Todos",SUMIFS('Normas (aux.)'!$F$5:$F$1000,Consolidado!$K$5:$K$1000,"X"),SUMIFS('Normas (aux.)'!$F$5:$F$1000,Consolidado!$K$5:$K$1000,"X",Consolidado!$H$5:$H$1000,$D$9))&gt;1," ("&amp;IF($D$9="Todos",SUMIFS('Normas (aux.)'!$F$5:$F$1000,Consolidado!$K$5:$K$1000,"X"),SUMIFS('Normas (aux.)'!$F$5:$F$1000,Consolidado!$K$5:$K$1000,"X",Consolidado!$H$5:$H$1000,$D$9))&amp;")",""),""),IF(IF($D$9="Todos",SUMIFS('Normas (aux.)'!$F$5:$F$1000,Consolidado!$L$5:$L$1000,"X"),SUMIFS('Normas (aux.)'!$F$5:$F$1000,Consolidado!$L$5:$L$1000,"X",Consolidado!$H$5:$H$1000,$D$9))&gt;0,"Abril"&amp;IF(IF($D$9="Todos",SUMIFS('Normas (aux.)'!$F$5:$F$1000,Consolidado!$L$5:$L$1000,"X"),SUMIFS('Normas (aux.)'!$F$5:$F$1000,Consolidado!$L$5:$L$1000,"X",Consolidado!$H$5:$H$1000,$D$9))&gt;1," ("&amp;IF($D$9="Todos",SUMIFS('Normas (aux.)'!$F$5:$F$1000,Consolidado!$L$5:$L$1000,"X"),SUMIFS('Normas (aux.)'!$F$5:$F$1000,Consolidado!$L$5:$L$1000,"X",Consolidado!$H$5:$H$1000,$D$9))&amp;")",""),""),IF(IF($D$9="Todos",SUMIFS('Normas (aux.)'!$F$5:$F$1000,Consolidado!$M$5:$M$1000,"X"),SUMIFS('Normas (aux.)'!$F$5:$F$1000,Consolidado!$M$5:$M$1000,"X",Consolidado!$H$5:$H$1000,$D$9))&gt;0,"Mayo"&amp;IF(IF($D$9="Todos",SUMIFS('Normas (aux.)'!$F$5:$F$1000,Consolidado!$M$5:$M$1000,"X"),SUMIFS('Normas (aux.)'!$F$5:$F$1000,Consolidado!$M$5:$M$1000,"X",Consolidado!$H$5:$H$1000,$D$9))&gt;1," ("&amp;IF($D$9="Todos",SUMIFS('Normas (aux.)'!$F$5:$F$1000,Consolidado!$M$5:$M$1000,"X"),SUMIFS('Normas (aux.)'!$F$5:$F$1000,Consolidado!$M$5:$M$1000,"X",Consolidado!$H$5:$H$1000,$D$9))&amp;")",""),""),IF(IF($D$9="Todos",SUMIFS('Normas (aux.)'!$F$5:$F$1000,Consolidado!$N$5:$N$1000,"X"),SUMIFS('Normas (aux.)'!$F$5:$F$1000,Consolidado!$N$5:$N$1000,"X",Consolidado!$H$5:$H$1000,$D$9))&gt;0,"Junio"&amp;IF(IF($D$9="Todos",SUMIFS('Normas (aux.)'!$F$5:$F$1000,Consolidado!$N$5:$N$1000,"X"),SUMIFS('Normas (aux.)'!$F$5:$F$1000,Consolidado!$N$5:$N$1000,"X",Consolidado!$H$5:$H$1000,$D$9))&gt;1," ("&amp;IF($D$9="Todos",SUMIFS('Normas (aux.)'!$F$5:$F$1000,Consolidado!$N$5:$N$1000,"X"),SUMIFS('Normas (aux.)'!$F$5:$F$1000,Consolidado!$N$5:$N$1000,"X",Consolidado!$H$5:$H$1000,$D$9))&amp;")",""),""),IF(IF($D$9="Todos",SUMIFS('Normas (aux.)'!$F$5:$F$1000,Consolidado!$O$5:$O$1000,"X"),SUMIFS('Normas (aux.)'!$F$5:$F$1000,Consolidado!$O$5:$O$1000,"X",Consolidado!$H$5:$H$1000,$D$9))&gt;0,"Julio"&amp;IF(IF($D$9="Todos",SUMIFS('Normas (aux.)'!$F$5:$F$1000,Consolidado!$O$5:$O$1000,"X"),SUMIFS('Normas (aux.)'!$F$5:$F$1000,Consolidado!$O$5:$O$1000,"X",Consolidado!$H$5:$H$1000,$D$9))&gt;1," ("&amp;IF($D$9="Todos",SUMIFS('Normas (aux.)'!$F$5:$F$1000,Consolidado!$O$5:$O$1000,"X"),SUMIFS('Normas (aux.)'!$F$5:$F$1000,Consolidado!$O$5:$O$1000,"X",Consolidado!$H$5:$H$1000,$D$9))&amp;")",""),""),IF(IF($D$9="Todos",SUMIFS('Normas (aux.)'!$F$5:$F$1000,Consolidado!$P$5:$P$1000,"X"),SUMIFS('Normas (aux.)'!$F$5:$F$1000,Consolidado!$P$5:$P$1000,"X",Consolidado!$H$5:$H$1000,$D$9))&gt;0,"Agosto"&amp;IF(IF($D$9="Todos",SUMIFS('Normas (aux.)'!$F$5:$F$1000,Consolidado!$P$5:$P$1000,"X"),SUMIFS('Normas (aux.)'!$F$5:$F$1000,Consolidado!$P$5:$P$1000,"X",Consolidado!$H$5:$H$1000,$D$9))&gt;1," ("&amp;IF($D$9="Todos",SUMIFS('Normas (aux.)'!$F$5:$F$1000,Consolidado!$P$5:$P$1000,"X"),SUMIFS('Normas (aux.)'!$F$5:$F$1000,Consolidado!$P$5:$P$1000,"X",Consolidado!$H$5:$H$1000,$D$9))&amp;")",""),""),IF(IF($D$9="Todos",SUMIFS('Normas (aux.)'!$F$5:$F$1000,Consolidado!$Q$5:$Q$1000,"X"),SUMIFS('Normas (aux.)'!$F$5:$F$1000,Consolidado!$Q$5:$Q$1000,"X",Consolidado!$H$5:$H$1000,$D$9))&gt;0,"Septiembre"&amp;IF(IF($D$9="Todos",SUMIFS('Normas (aux.)'!$F$5:$F$1000,Consolidado!$Q$5:$Q$1000,"X"),SUMIFS('Normas (aux.)'!$F$5:$F$1000,Consolidado!$Q$5:$Q$1000,"X",Consolidado!$H$5:$H$1000,$D$9))&gt;1," ("&amp;IF($D$9="Todos",SUMIFS('Normas (aux.)'!$F$5:$F$1000,Consolidado!$Q$5:$Q$1000,"X"),SUMIFS('Normas (aux.)'!$F$5:$F$1000,Consolidado!$Q$5:$Q$1000,"X",Consolidado!$H$5:$H$1000,$D$9))&amp;")",""),""),IF(IF($D$9="Todos",SUMIFS('Normas (aux.)'!$F$5:$F$1000,Consolidado!$R$5:$R$1000,"X"),SUMIFS('Normas (aux.)'!$F$5:$F$1000,Consolidado!$R$5:$R$1000,"X",Consolidado!$H$5:$H$1000,$D$9))&gt;0,"Octubre"&amp;IF(IF($D$9="Todos",SUMIFS('Normas (aux.)'!$F$5:$F$1000,Consolidado!$R$5:$R$1000,"X"),SUMIFS('Normas (aux.)'!$F$5:$F$1000,Consolidado!$R$5:$R$1000,"X",Consolidado!$H$5:$H$1000,$D$9))&gt;1," ("&amp;IF($D$9="Todos",SUMIFS('Normas (aux.)'!$F$5:$F$1000,Consolidado!$R$5:$R$1000,"X"),SUMIFS('Normas (aux.)'!$F$5:$F$1000,Consolidado!$R$5:$R$1000,"X",Consolidado!$H$5:$H$1000,$D$9))&amp;")",""),""),IF(IF($D$9="Todos",SUMIFS('Normas (aux.)'!$F$5:$F$1000,Consolidado!$S$5:$S$1000,"X"),SUMIFS('Normas (aux.)'!$F$5:$F$1000,Consolidado!$S$5:$S$1000,"X",Consolidado!$H$5:$H$1000,$D$9))&gt;0,"Noviembre"&amp;IF(IF($D$9="Todos",SUMIFS('Normas (aux.)'!$F$5:$F$1000,Consolidado!$S$5:$S$1000,"X"),SUMIFS('Normas (aux.)'!$F$5:$F$1000,Consolidado!$S$5:$S$1000,"X",Consolidado!$H$5:$H$1000,$D$9))&gt;1," ("&amp;IF($D$9="Todos",SUMIFS('Normas (aux.)'!$F$5:$F$1000,Consolidado!$S$5:$S$1000,"X"),SUMIFS('Normas (aux.)'!$F$5:$F$1000,Consolidado!$S$5:$S$1000,"X",Consolidado!$H$5:$H$1000,$D$9))&amp;")",""),""),IF(IF($D$9="Todos",SUMIFS('Normas (aux.)'!$F$5:$F$1000,Consolidado!$T$5:$T$1000,"X"),SUMIFS('Normas (aux.)'!$F$5:$F$1000,Consolidado!$T$5:$T$1000,"X",Consolidado!$H$5:$H$1000,$D$9))&gt;0,"Diciembre"&amp;IF(IF($D$9="Todos",SUMIFS('Normas (aux.)'!$F$5:$F$1000,Consolidado!$T$5:$T$1000,"X"),SUMIFS('Normas (aux.)'!$F$5:$F$1000,Consolidado!$T$5:$T$1000,"X",Consolidado!$H$5:$H$1000,$D$9))&gt;1," ("&amp;IF($D$9="Todos",SUMIFS('Normas (aux.)'!$F$5:$F$1000,Consolidado!$T$5:$T$1000,"X"),SUMIFS('Normas (aux.)'!$F$5:$F$1000,Consolidado!$T$5:$T$1000,"X",Consolidado!$H$5:$H$1000,$D$9))&amp;")",""),"")))</f>
        <v>Agosto (2)</v>
      </c>
    </row>
    <row r="63" customFormat="false" ht="19.5" hidden="false" customHeight="true" outlineLevel="0" collapsed="false">
      <c r="A63" s="31" t="n">
        <v>6</v>
      </c>
      <c r="B63" s="16" t="str">
        <f aca="false">IF(INDEX($AQ$58:$AQ$97,MATCH(LARGE($AX$58:$AX$97,6),$AX$58:$AX$97,0))="","",INDEX($AQ$58:$AQ$97,MATCH(LARGE($AX$58:$AX$97,6),$AX$58:$AX$97,0)))</f>
        <v>NRP-17</v>
      </c>
      <c r="C63" s="16"/>
      <c r="D63" s="34" t="n">
        <f aca="false">INDEX($AR$58:$AR$97,MATCH(LARGE($AX$58:$AX$97,6),$AX$58:$AX$97,0))</f>
        <v>1</v>
      </c>
      <c r="E63" s="34" t="n">
        <f aca="false">INDEX($AS$58:$AS$97,MATCH(LARGE($AX$58:$AX$97,6),$AX$58:$AX$97,0))</f>
        <v>0</v>
      </c>
      <c r="F63" s="34" t="n">
        <f aca="false">INDEX($AT$58:$AT$97,MATCH(LARGE($AX$58:$AX$97,6),$AX$58:$AX$97,0))</f>
        <v>1</v>
      </c>
      <c r="G63" s="34" t="n">
        <f aca="false">INDEX($AU$58:$AU$97,MATCH(LARGE($AX$58:$AX$97,6),$AX$58:$AX$97,0))</f>
        <v>0</v>
      </c>
      <c r="H63" s="35" t="n">
        <f aca="false">INDEX($AV$58:$AV$97,MATCH(LARGE($AX$58:$AX$97,6),$AX$58:$AX$97,0))</f>
        <v>2</v>
      </c>
      <c r="I63" s="36" t="str">
        <f aca="false">IF(INDEX($AW$58:$AW$97,MATCH(LARGE($AX$58:$AX$97,6),$AX$58:$AX$97,0))&gt;=2,"SÍ ("&amp;INDEX($AW$58:$AW$97,MATCH(LARGE($AX$58:$AX$97,6),$AX$58:$AX$97,0))&amp;" entidades)","No")</f>
        <v>SÍ (2 entidades)</v>
      </c>
      <c r="J63" s="13" t="str">
        <f aca="false">IF(INDEX($AV$58:$AV$97,MATCH(LARGE($AX$58:$AX$97,6),$AX$58:$AX$97,0))=0,"No la auditaron en este periodo",INDEX($AY$58:$AY$97,MATCH(LARGE($AX$58:$AX$97,6),$AX$58:$AX$97,0)))</f>
        <v>Agosto (2)</v>
      </c>
      <c r="AQ63" s="38" t="str">
        <f aca="false">'Normas (aux.)'!G3</f>
        <v>NRP-24</v>
      </c>
      <c r="AR63" s="38" t="n">
        <f aca="false">IF(AQ63="",0,IF($D$9="Todos",SUMIFS('Normas (aux.)'!$G$5:$G$1000,Consolidado!$C$5:$C$1000,"Auditoría Interna"),SUMIFS('Normas (aux.)'!$G$5:$G$1000,Consolidado!$C$5:$C$1000,"Auditoría Interna",Consolidado!$H$5:$H$1000,$D$9)))</f>
        <v>2</v>
      </c>
      <c r="AS63" s="38" t="n">
        <f aca="false">IF(AQ63="",0,IF($D$9="Todos",SUMIFS('Normas (aux.)'!$G$5:$G$1000,Consolidado!$C$5:$C$1000,"Auditoría Externa"),SUMIFS('Normas (aux.)'!$G$5:$G$1000,Consolidado!$C$5:$C$1000,"Auditoría Externa",Consolidado!$H$5:$H$1000,$D$9)))</f>
        <v>1</v>
      </c>
      <c r="AT63" s="38" t="n">
        <f aca="false">IF(AQ63="",0,IF($D$9="Todos",SUMIFS('Normas (aux.)'!$G$5:$G$1000,Consolidado!$C$5:$C$1000,"SSF"),SUMIFS('Normas (aux.)'!$G$5:$G$1000,Consolidado!$C$5:$C$1000,"SSF",Consolidado!$H$5:$H$1000,$D$9)))</f>
        <v>0</v>
      </c>
      <c r="AU63" s="38" t="n">
        <f aca="false">IF(AQ63="",0,IF($D$9="Todos",SUMIFS('Normas (aux.)'!$G$5:$G$1000),SUMIFS('Normas (aux.)'!$G$5:$G$1000,Consolidado!$H$5:$H$1000,$D$9))-SUM(AR63:AT63))</f>
        <v>0</v>
      </c>
      <c r="AV63" s="38" t="n">
        <f aca="false">SUM(AR63:AU63)</f>
        <v>3</v>
      </c>
      <c r="AW63" s="38" t="n">
        <f aca="false">COUNTIF(AR63:AU63,"&gt;0")</f>
        <v>2</v>
      </c>
      <c r="AX63" s="38" t="n">
        <f aca="false">IF(AQ63="",-1,AV63*10000-ROW()/1000)</f>
        <v>29999.937</v>
      </c>
      <c r="AY63" s="38" t="str">
        <f aca="false">IF(AQ63="","",_xlfn.TEXTJOIN(", ",TRUE(),IF(IF($D$9="Todos",SUMIFS('Normas (aux.)'!$G$5:$G$1000,Consolidado!$I$5:$I$1000,"X"),SUMIFS('Normas (aux.)'!$G$5:$G$1000,Consolidado!$I$5:$I$1000,"X",Consolidado!$H$5:$H$1000,$D$9))&gt;0,"Enero"&amp;IF(IF($D$9="Todos",SUMIFS('Normas (aux.)'!$G$5:$G$1000,Consolidado!$I$5:$I$1000,"X"),SUMIFS('Normas (aux.)'!$G$5:$G$1000,Consolidado!$I$5:$I$1000,"X",Consolidado!$H$5:$H$1000,$D$9))&gt;1," ("&amp;IF($D$9="Todos",SUMIFS('Normas (aux.)'!$G$5:$G$1000,Consolidado!$I$5:$I$1000,"X"),SUMIFS('Normas (aux.)'!$G$5:$G$1000,Consolidado!$I$5:$I$1000,"X",Consolidado!$H$5:$H$1000,$D$9))&amp;")",""),""),IF(IF($D$9="Todos",SUMIFS('Normas (aux.)'!$G$5:$G$1000,Consolidado!$J$5:$J$1000,"X"),SUMIFS('Normas (aux.)'!$G$5:$G$1000,Consolidado!$J$5:$J$1000,"X",Consolidado!$H$5:$H$1000,$D$9))&gt;0,"Febrero"&amp;IF(IF($D$9="Todos",SUMIFS('Normas (aux.)'!$G$5:$G$1000,Consolidado!$J$5:$J$1000,"X"),SUMIFS('Normas (aux.)'!$G$5:$G$1000,Consolidado!$J$5:$J$1000,"X",Consolidado!$H$5:$H$1000,$D$9))&gt;1," ("&amp;IF($D$9="Todos",SUMIFS('Normas (aux.)'!$G$5:$G$1000,Consolidado!$J$5:$J$1000,"X"),SUMIFS('Normas (aux.)'!$G$5:$G$1000,Consolidado!$J$5:$J$1000,"X",Consolidado!$H$5:$H$1000,$D$9))&amp;")",""),""),IF(IF($D$9="Todos",SUMIFS('Normas (aux.)'!$G$5:$G$1000,Consolidado!$K$5:$K$1000,"X"),SUMIFS('Normas (aux.)'!$G$5:$G$1000,Consolidado!$K$5:$K$1000,"X",Consolidado!$H$5:$H$1000,$D$9))&gt;0,"Marzo"&amp;IF(IF($D$9="Todos",SUMIFS('Normas (aux.)'!$G$5:$G$1000,Consolidado!$K$5:$K$1000,"X"),SUMIFS('Normas (aux.)'!$G$5:$G$1000,Consolidado!$K$5:$K$1000,"X",Consolidado!$H$5:$H$1000,$D$9))&gt;1," ("&amp;IF($D$9="Todos",SUMIFS('Normas (aux.)'!$G$5:$G$1000,Consolidado!$K$5:$K$1000,"X"),SUMIFS('Normas (aux.)'!$G$5:$G$1000,Consolidado!$K$5:$K$1000,"X",Consolidado!$H$5:$H$1000,$D$9))&amp;")",""),""),IF(IF($D$9="Todos",SUMIFS('Normas (aux.)'!$G$5:$G$1000,Consolidado!$L$5:$L$1000,"X"),SUMIFS('Normas (aux.)'!$G$5:$G$1000,Consolidado!$L$5:$L$1000,"X",Consolidado!$H$5:$H$1000,$D$9))&gt;0,"Abril"&amp;IF(IF($D$9="Todos",SUMIFS('Normas (aux.)'!$G$5:$G$1000,Consolidado!$L$5:$L$1000,"X"),SUMIFS('Normas (aux.)'!$G$5:$G$1000,Consolidado!$L$5:$L$1000,"X",Consolidado!$H$5:$H$1000,$D$9))&gt;1," ("&amp;IF($D$9="Todos",SUMIFS('Normas (aux.)'!$G$5:$G$1000,Consolidado!$L$5:$L$1000,"X"),SUMIFS('Normas (aux.)'!$G$5:$G$1000,Consolidado!$L$5:$L$1000,"X",Consolidado!$H$5:$H$1000,$D$9))&amp;")",""),""),IF(IF($D$9="Todos",SUMIFS('Normas (aux.)'!$G$5:$G$1000,Consolidado!$M$5:$M$1000,"X"),SUMIFS('Normas (aux.)'!$G$5:$G$1000,Consolidado!$M$5:$M$1000,"X",Consolidado!$H$5:$H$1000,$D$9))&gt;0,"Mayo"&amp;IF(IF($D$9="Todos",SUMIFS('Normas (aux.)'!$G$5:$G$1000,Consolidado!$M$5:$M$1000,"X"),SUMIFS('Normas (aux.)'!$G$5:$G$1000,Consolidado!$M$5:$M$1000,"X",Consolidado!$H$5:$H$1000,$D$9))&gt;1," ("&amp;IF($D$9="Todos",SUMIFS('Normas (aux.)'!$G$5:$G$1000,Consolidado!$M$5:$M$1000,"X"),SUMIFS('Normas (aux.)'!$G$5:$G$1000,Consolidado!$M$5:$M$1000,"X",Consolidado!$H$5:$H$1000,$D$9))&amp;")",""),""),IF(IF($D$9="Todos",SUMIFS('Normas (aux.)'!$G$5:$G$1000,Consolidado!$N$5:$N$1000,"X"),SUMIFS('Normas (aux.)'!$G$5:$G$1000,Consolidado!$N$5:$N$1000,"X",Consolidado!$H$5:$H$1000,$D$9))&gt;0,"Junio"&amp;IF(IF($D$9="Todos",SUMIFS('Normas (aux.)'!$G$5:$G$1000,Consolidado!$N$5:$N$1000,"X"),SUMIFS('Normas (aux.)'!$G$5:$G$1000,Consolidado!$N$5:$N$1000,"X",Consolidado!$H$5:$H$1000,$D$9))&gt;1," ("&amp;IF($D$9="Todos",SUMIFS('Normas (aux.)'!$G$5:$G$1000,Consolidado!$N$5:$N$1000,"X"),SUMIFS('Normas (aux.)'!$G$5:$G$1000,Consolidado!$N$5:$N$1000,"X",Consolidado!$H$5:$H$1000,$D$9))&amp;")",""),""),IF(IF($D$9="Todos",SUMIFS('Normas (aux.)'!$G$5:$G$1000,Consolidado!$O$5:$O$1000,"X"),SUMIFS('Normas (aux.)'!$G$5:$G$1000,Consolidado!$O$5:$O$1000,"X",Consolidado!$H$5:$H$1000,$D$9))&gt;0,"Julio"&amp;IF(IF($D$9="Todos",SUMIFS('Normas (aux.)'!$G$5:$G$1000,Consolidado!$O$5:$O$1000,"X"),SUMIFS('Normas (aux.)'!$G$5:$G$1000,Consolidado!$O$5:$O$1000,"X",Consolidado!$H$5:$H$1000,$D$9))&gt;1," ("&amp;IF($D$9="Todos",SUMIFS('Normas (aux.)'!$G$5:$G$1000,Consolidado!$O$5:$O$1000,"X"),SUMIFS('Normas (aux.)'!$G$5:$G$1000,Consolidado!$O$5:$O$1000,"X",Consolidado!$H$5:$H$1000,$D$9))&amp;")",""),""),IF(IF($D$9="Todos",SUMIFS('Normas (aux.)'!$G$5:$G$1000,Consolidado!$P$5:$P$1000,"X"),SUMIFS('Normas (aux.)'!$G$5:$G$1000,Consolidado!$P$5:$P$1000,"X",Consolidado!$H$5:$H$1000,$D$9))&gt;0,"Agosto"&amp;IF(IF($D$9="Todos",SUMIFS('Normas (aux.)'!$G$5:$G$1000,Consolidado!$P$5:$P$1000,"X"),SUMIFS('Normas (aux.)'!$G$5:$G$1000,Consolidado!$P$5:$P$1000,"X",Consolidado!$H$5:$H$1000,$D$9))&gt;1," ("&amp;IF($D$9="Todos",SUMIFS('Normas (aux.)'!$G$5:$G$1000,Consolidado!$P$5:$P$1000,"X"),SUMIFS('Normas (aux.)'!$G$5:$G$1000,Consolidado!$P$5:$P$1000,"X",Consolidado!$H$5:$H$1000,$D$9))&amp;")",""),""),IF(IF($D$9="Todos",SUMIFS('Normas (aux.)'!$G$5:$G$1000,Consolidado!$Q$5:$Q$1000,"X"),SUMIFS('Normas (aux.)'!$G$5:$G$1000,Consolidado!$Q$5:$Q$1000,"X",Consolidado!$H$5:$H$1000,$D$9))&gt;0,"Septiembre"&amp;IF(IF($D$9="Todos",SUMIFS('Normas (aux.)'!$G$5:$G$1000,Consolidado!$Q$5:$Q$1000,"X"),SUMIFS('Normas (aux.)'!$G$5:$G$1000,Consolidado!$Q$5:$Q$1000,"X",Consolidado!$H$5:$H$1000,$D$9))&gt;1," ("&amp;IF($D$9="Todos",SUMIFS('Normas (aux.)'!$G$5:$G$1000,Consolidado!$Q$5:$Q$1000,"X"),SUMIFS('Normas (aux.)'!$G$5:$G$1000,Consolidado!$Q$5:$Q$1000,"X",Consolidado!$H$5:$H$1000,$D$9))&amp;")",""),""),IF(IF($D$9="Todos",SUMIFS('Normas (aux.)'!$G$5:$G$1000,Consolidado!$R$5:$R$1000,"X"),SUMIFS('Normas (aux.)'!$G$5:$G$1000,Consolidado!$R$5:$R$1000,"X",Consolidado!$H$5:$H$1000,$D$9))&gt;0,"Octubre"&amp;IF(IF($D$9="Todos",SUMIFS('Normas (aux.)'!$G$5:$G$1000,Consolidado!$R$5:$R$1000,"X"),SUMIFS('Normas (aux.)'!$G$5:$G$1000,Consolidado!$R$5:$R$1000,"X",Consolidado!$H$5:$H$1000,$D$9))&gt;1," ("&amp;IF($D$9="Todos",SUMIFS('Normas (aux.)'!$G$5:$G$1000,Consolidado!$R$5:$R$1000,"X"),SUMIFS('Normas (aux.)'!$G$5:$G$1000,Consolidado!$R$5:$R$1000,"X",Consolidado!$H$5:$H$1000,$D$9))&amp;")",""),""),IF(IF($D$9="Todos",SUMIFS('Normas (aux.)'!$G$5:$G$1000,Consolidado!$S$5:$S$1000,"X"),SUMIFS('Normas (aux.)'!$G$5:$G$1000,Consolidado!$S$5:$S$1000,"X",Consolidado!$H$5:$H$1000,$D$9))&gt;0,"Noviembre"&amp;IF(IF($D$9="Todos",SUMIFS('Normas (aux.)'!$G$5:$G$1000,Consolidado!$S$5:$S$1000,"X"),SUMIFS('Normas (aux.)'!$G$5:$G$1000,Consolidado!$S$5:$S$1000,"X",Consolidado!$H$5:$H$1000,$D$9))&gt;1," ("&amp;IF($D$9="Todos",SUMIFS('Normas (aux.)'!$G$5:$G$1000,Consolidado!$S$5:$S$1000,"X"),SUMIFS('Normas (aux.)'!$G$5:$G$1000,Consolidado!$S$5:$S$1000,"X",Consolidado!$H$5:$H$1000,$D$9))&amp;")",""),""),IF(IF($D$9="Todos",SUMIFS('Normas (aux.)'!$G$5:$G$1000,Consolidado!$T$5:$T$1000,"X"),SUMIFS('Normas (aux.)'!$G$5:$G$1000,Consolidado!$T$5:$T$1000,"X",Consolidado!$H$5:$H$1000,$D$9))&gt;0,"Diciembre"&amp;IF(IF($D$9="Todos",SUMIFS('Normas (aux.)'!$G$5:$G$1000,Consolidado!$T$5:$T$1000,"X"),SUMIFS('Normas (aux.)'!$G$5:$G$1000,Consolidado!$T$5:$T$1000,"X",Consolidado!$H$5:$H$1000,$D$9))&gt;1," ("&amp;IF($D$9="Todos",SUMIFS('Normas (aux.)'!$G$5:$G$1000,Consolidado!$T$5:$T$1000,"X"),SUMIFS('Normas (aux.)'!$G$5:$G$1000,Consolidado!$T$5:$T$1000,"X",Consolidado!$H$5:$H$1000,$D$9))&amp;")",""),"")))</f>
        <v>Mayo, Octubre (2)</v>
      </c>
    </row>
    <row r="64" customFormat="false" ht="19.5" hidden="false" customHeight="true" outlineLevel="0" collapsed="false">
      <c r="A64" s="31" t="n">
        <v>7</v>
      </c>
      <c r="B64" s="16" t="str">
        <f aca="false">IF(INDEX($AQ$58:$AQ$97,MATCH(LARGE($AX$58:$AX$97,7),$AX$58:$AX$97,0))="","",INDEX($AQ$58:$AQ$97,MATCH(LARGE($AX$58:$AX$97,7),$AX$58:$AX$97,0)))</f>
        <v>NRSF-01</v>
      </c>
      <c r="C64" s="16"/>
      <c r="D64" s="34" t="n">
        <f aca="false">INDEX($AR$58:$AR$97,MATCH(LARGE($AX$58:$AX$97,7),$AX$58:$AX$97,0))</f>
        <v>0</v>
      </c>
      <c r="E64" s="34" t="n">
        <f aca="false">INDEX($AS$58:$AS$97,MATCH(LARGE($AX$58:$AX$97,7),$AX$58:$AX$97,0))</f>
        <v>0</v>
      </c>
      <c r="F64" s="34" t="n">
        <f aca="false">INDEX($AT$58:$AT$97,MATCH(LARGE($AX$58:$AX$97,7),$AX$58:$AX$97,0))</f>
        <v>2</v>
      </c>
      <c r="G64" s="34" t="n">
        <f aca="false">INDEX($AU$58:$AU$97,MATCH(LARGE($AX$58:$AX$97,7),$AX$58:$AX$97,0))</f>
        <v>0</v>
      </c>
      <c r="H64" s="35" t="n">
        <f aca="false">INDEX($AV$58:$AV$97,MATCH(LARGE($AX$58:$AX$97,7),$AX$58:$AX$97,0))</f>
        <v>2</v>
      </c>
      <c r="I64" s="36" t="str">
        <f aca="false">IF(INDEX($AW$58:$AW$97,MATCH(LARGE($AX$58:$AX$97,7),$AX$58:$AX$97,0))&gt;=2,"SÍ ("&amp;INDEX($AW$58:$AW$97,MATCH(LARGE($AX$58:$AX$97,7),$AX$58:$AX$97,0))&amp;" entidades)","No")</f>
        <v>No</v>
      </c>
      <c r="J64" s="13" t="str">
        <f aca="false">IF(INDEX($AV$58:$AV$97,MATCH(LARGE($AX$58:$AX$97,7),$AX$58:$AX$97,0))=0,"No la auditaron en este periodo",INDEX($AY$58:$AY$97,MATCH(LARGE($AX$58:$AX$97,7),$AX$58:$AX$97,0)))</f>
        <v>Febrero, Septiembre</v>
      </c>
      <c r="AQ64" s="38" t="str">
        <f aca="false">'Normas (aux.)'!H3</f>
        <v>NRP-23</v>
      </c>
      <c r="AR64" s="38" t="n">
        <f aca="false">IF(AQ64="",0,IF($D$9="Todos",SUMIFS('Normas (aux.)'!$H$5:$H$1000,Consolidado!$C$5:$C$1000,"Auditoría Interna"),SUMIFS('Normas (aux.)'!$H$5:$H$1000,Consolidado!$C$5:$C$1000,"Auditoría Interna",Consolidado!$H$5:$H$1000,$D$9)))</f>
        <v>0</v>
      </c>
      <c r="AS64" s="38" t="n">
        <f aca="false">IF(AQ64="",0,IF($D$9="Todos",SUMIFS('Normas (aux.)'!$H$5:$H$1000,Consolidado!$C$5:$C$1000,"Auditoría Externa"),SUMIFS('Normas (aux.)'!$H$5:$H$1000,Consolidado!$C$5:$C$1000,"Auditoría Externa",Consolidado!$H$5:$H$1000,$D$9)))</f>
        <v>0</v>
      </c>
      <c r="AT64" s="38" t="n">
        <f aca="false">IF(AQ64="",0,IF($D$9="Todos",SUMIFS('Normas (aux.)'!$H$5:$H$1000,Consolidado!$C$5:$C$1000,"SSF"),SUMIFS('Normas (aux.)'!$H$5:$H$1000,Consolidado!$C$5:$C$1000,"SSF",Consolidado!$H$5:$H$1000,$D$9)))</f>
        <v>1</v>
      </c>
      <c r="AU64" s="38" t="n">
        <f aca="false">IF(AQ64="",0,IF($D$9="Todos",SUMIFS('Normas (aux.)'!$H$5:$H$1000),SUMIFS('Normas (aux.)'!$H$5:$H$1000,Consolidado!$H$5:$H$1000,$D$9))-SUM(AR64:AT64))</f>
        <v>0</v>
      </c>
      <c r="AV64" s="38" t="n">
        <f aca="false">SUM(AR64:AU64)</f>
        <v>1</v>
      </c>
      <c r="AW64" s="38" t="n">
        <f aca="false">COUNTIF(AR64:AU64,"&gt;0")</f>
        <v>1</v>
      </c>
      <c r="AX64" s="38" t="n">
        <f aca="false">IF(AQ64="",-1,AV64*10000-ROW()/1000)</f>
        <v>9999.936</v>
      </c>
      <c r="AY64" s="38" t="str">
        <f aca="false">IF(AQ64="","",_xlfn.TEXTJOIN(", ",TRUE(),IF(IF($D$9="Todos",SUMIFS('Normas (aux.)'!$H$5:$H$1000,Consolidado!$I$5:$I$1000,"X"),SUMIFS('Normas (aux.)'!$H$5:$H$1000,Consolidado!$I$5:$I$1000,"X",Consolidado!$H$5:$H$1000,$D$9))&gt;0,"Enero"&amp;IF(IF($D$9="Todos",SUMIFS('Normas (aux.)'!$H$5:$H$1000,Consolidado!$I$5:$I$1000,"X"),SUMIFS('Normas (aux.)'!$H$5:$H$1000,Consolidado!$I$5:$I$1000,"X",Consolidado!$H$5:$H$1000,$D$9))&gt;1," ("&amp;IF($D$9="Todos",SUMIFS('Normas (aux.)'!$H$5:$H$1000,Consolidado!$I$5:$I$1000,"X"),SUMIFS('Normas (aux.)'!$H$5:$H$1000,Consolidado!$I$5:$I$1000,"X",Consolidado!$H$5:$H$1000,$D$9))&amp;")",""),""),IF(IF($D$9="Todos",SUMIFS('Normas (aux.)'!$H$5:$H$1000,Consolidado!$J$5:$J$1000,"X"),SUMIFS('Normas (aux.)'!$H$5:$H$1000,Consolidado!$J$5:$J$1000,"X",Consolidado!$H$5:$H$1000,$D$9))&gt;0,"Febrero"&amp;IF(IF($D$9="Todos",SUMIFS('Normas (aux.)'!$H$5:$H$1000,Consolidado!$J$5:$J$1000,"X"),SUMIFS('Normas (aux.)'!$H$5:$H$1000,Consolidado!$J$5:$J$1000,"X",Consolidado!$H$5:$H$1000,$D$9))&gt;1," ("&amp;IF($D$9="Todos",SUMIFS('Normas (aux.)'!$H$5:$H$1000,Consolidado!$J$5:$J$1000,"X"),SUMIFS('Normas (aux.)'!$H$5:$H$1000,Consolidado!$J$5:$J$1000,"X",Consolidado!$H$5:$H$1000,$D$9))&amp;")",""),""),IF(IF($D$9="Todos",SUMIFS('Normas (aux.)'!$H$5:$H$1000,Consolidado!$K$5:$K$1000,"X"),SUMIFS('Normas (aux.)'!$H$5:$H$1000,Consolidado!$K$5:$K$1000,"X",Consolidado!$H$5:$H$1000,$D$9))&gt;0,"Marzo"&amp;IF(IF($D$9="Todos",SUMIFS('Normas (aux.)'!$H$5:$H$1000,Consolidado!$K$5:$K$1000,"X"),SUMIFS('Normas (aux.)'!$H$5:$H$1000,Consolidado!$K$5:$K$1000,"X",Consolidado!$H$5:$H$1000,$D$9))&gt;1," ("&amp;IF($D$9="Todos",SUMIFS('Normas (aux.)'!$H$5:$H$1000,Consolidado!$K$5:$K$1000,"X"),SUMIFS('Normas (aux.)'!$H$5:$H$1000,Consolidado!$K$5:$K$1000,"X",Consolidado!$H$5:$H$1000,$D$9))&amp;")",""),""),IF(IF($D$9="Todos",SUMIFS('Normas (aux.)'!$H$5:$H$1000,Consolidado!$L$5:$L$1000,"X"),SUMIFS('Normas (aux.)'!$H$5:$H$1000,Consolidado!$L$5:$L$1000,"X",Consolidado!$H$5:$H$1000,$D$9))&gt;0,"Abril"&amp;IF(IF($D$9="Todos",SUMIFS('Normas (aux.)'!$H$5:$H$1000,Consolidado!$L$5:$L$1000,"X"),SUMIFS('Normas (aux.)'!$H$5:$H$1000,Consolidado!$L$5:$L$1000,"X",Consolidado!$H$5:$H$1000,$D$9))&gt;1," ("&amp;IF($D$9="Todos",SUMIFS('Normas (aux.)'!$H$5:$H$1000,Consolidado!$L$5:$L$1000,"X"),SUMIFS('Normas (aux.)'!$H$5:$H$1000,Consolidado!$L$5:$L$1000,"X",Consolidado!$H$5:$H$1000,$D$9))&amp;")",""),""),IF(IF($D$9="Todos",SUMIFS('Normas (aux.)'!$H$5:$H$1000,Consolidado!$M$5:$M$1000,"X"),SUMIFS('Normas (aux.)'!$H$5:$H$1000,Consolidado!$M$5:$M$1000,"X",Consolidado!$H$5:$H$1000,$D$9))&gt;0,"Mayo"&amp;IF(IF($D$9="Todos",SUMIFS('Normas (aux.)'!$H$5:$H$1000,Consolidado!$M$5:$M$1000,"X"),SUMIFS('Normas (aux.)'!$H$5:$H$1000,Consolidado!$M$5:$M$1000,"X",Consolidado!$H$5:$H$1000,$D$9))&gt;1," ("&amp;IF($D$9="Todos",SUMIFS('Normas (aux.)'!$H$5:$H$1000,Consolidado!$M$5:$M$1000,"X"),SUMIFS('Normas (aux.)'!$H$5:$H$1000,Consolidado!$M$5:$M$1000,"X",Consolidado!$H$5:$H$1000,$D$9))&amp;")",""),""),IF(IF($D$9="Todos",SUMIFS('Normas (aux.)'!$H$5:$H$1000,Consolidado!$N$5:$N$1000,"X"),SUMIFS('Normas (aux.)'!$H$5:$H$1000,Consolidado!$N$5:$N$1000,"X",Consolidado!$H$5:$H$1000,$D$9))&gt;0,"Junio"&amp;IF(IF($D$9="Todos",SUMIFS('Normas (aux.)'!$H$5:$H$1000,Consolidado!$N$5:$N$1000,"X"),SUMIFS('Normas (aux.)'!$H$5:$H$1000,Consolidado!$N$5:$N$1000,"X",Consolidado!$H$5:$H$1000,$D$9))&gt;1," ("&amp;IF($D$9="Todos",SUMIFS('Normas (aux.)'!$H$5:$H$1000,Consolidado!$N$5:$N$1000,"X"),SUMIFS('Normas (aux.)'!$H$5:$H$1000,Consolidado!$N$5:$N$1000,"X",Consolidado!$H$5:$H$1000,$D$9))&amp;")",""),""),IF(IF($D$9="Todos",SUMIFS('Normas (aux.)'!$H$5:$H$1000,Consolidado!$O$5:$O$1000,"X"),SUMIFS('Normas (aux.)'!$H$5:$H$1000,Consolidado!$O$5:$O$1000,"X",Consolidado!$H$5:$H$1000,$D$9))&gt;0,"Julio"&amp;IF(IF($D$9="Todos",SUMIFS('Normas (aux.)'!$H$5:$H$1000,Consolidado!$O$5:$O$1000,"X"),SUMIFS('Normas (aux.)'!$H$5:$H$1000,Consolidado!$O$5:$O$1000,"X",Consolidado!$H$5:$H$1000,$D$9))&gt;1," ("&amp;IF($D$9="Todos",SUMIFS('Normas (aux.)'!$H$5:$H$1000,Consolidado!$O$5:$O$1000,"X"),SUMIFS('Normas (aux.)'!$H$5:$H$1000,Consolidado!$O$5:$O$1000,"X",Consolidado!$H$5:$H$1000,$D$9))&amp;")",""),""),IF(IF($D$9="Todos",SUMIFS('Normas (aux.)'!$H$5:$H$1000,Consolidado!$P$5:$P$1000,"X"),SUMIFS('Normas (aux.)'!$H$5:$H$1000,Consolidado!$P$5:$P$1000,"X",Consolidado!$H$5:$H$1000,$D$9))&gt;0,"Agosto"&amp;IF(IF($D$9="Todos",SUMIFS('Normas (aux.)'!$H$5:$H$1000,Consolidado!$P$5:$P$1000,"X"),SUMIFS('Normas (aux.)'!$H$5:$H$1000,Consolidado!$P$5:$P$1000,"X",Consolidado!$H$5:$H$1000,$D$9))&gt;1," ("&amp;IF($D$9="Todos",SUMIFS('Normas (aux.)'!$H$5:$H$1000,Consolidado!$P$5:$P$1000,"X"),SUMIFS('Normas (aux.)'!$H$5:$H$1000,Consolidado!$P$5:$P$1000,"X",Consolidado!$H$5:$H$1000,$D$9))&amp;")",""),""),IF(IF($D$9="Todos",SUMIFS('Normas (aux.)'!$H$5:$H$1000,Consolidado!$Q$5:$Q$1000,"X"),SUMIFS('Normas (aux.)'!$H$5:$H$1000,Consolidado!$Q$5:$Q$1000,"X",Consolidado!$H$5:$H$1000,$D$9))&gt;0,"Septiembre"&amp;IF(IF($D$9="Todos",SUMIFS('Normas (aux.)'!$H$5:$H$1000,Consolidado!$Q$5:$Q$1000,"X"),SUMIFS('Normas (aux.)'!$H$5:$H$1000,Consolidado!$Q$5:$Q$1000,"X",Consolidado!$H$5:$H$1000,$D$9))&gt;1," ("&amp;IF($D$9="Todos",SUMIFS('Normas (aux.)'!$H$5:$H$1000,Consolidado!$Q$5:$Q$1000,"X"),SUMIFS('Normas (aux.)'!$H$5:$H$1000,Consolidado!$Q$5:$Q$1000,"X",Consolidado!$H$5:$H$1000,$D$9))&amp;")",""),""),IF(IF($D$9="Todos",SUMIFS('Normas (aux.)'!$H$5:$H$1000,Consolidado!$R$5:$R$1000,"X"),SUMIFS('Normas (aux.)'!$H$5:$H$1000,Consolidado!$R$5:$R$1000,"X",Consolidado!$H$5:$H$1000,$D$9))&gt;0,"Octubre"&amp;IF(IF($D$9="Todos",SUMIFS('Normas (aux.)'!$H$5:$H$1000,Consolidado!$R$5:$R$1000,"X"),SUMIFS('Normas (aux.)'!$H$5:$H$1000,Consolidado!$R$5:$R$1000,"X",Consolidado!$H$5:$H$1000,$D$9))&gt;1," ("&amp;IF($D$9="Todos",SUMIFS('Normas (aux.)'!$H$5:$H$1000,Consolidado!$R$5:$R$1000,"X"),SUMIFS('Normas (aux.)'!$H$5:$H$1000,Consolidado!$R$5:$R$1000,"X",Consolidado!$H$5:$H$1000,$D$9))&amp;")",""),""),IF(IF($D$9="Todos",SUMIFS('Normas (aux.)'!$H$5:$H$1000,Consolidado!$S$5:$S$1000,"X"),SUMIFS('Normas (aux.)'!$H$5:$H$1000,Consolidado!$S$5:$S$1000,"X",Consolidado!$H$5:$H$1000,$D$9))&gt;0,"Noviembre"&amp;IF(IF($D$9="Todos",SUMIFS('Normas (aux.)'!$H$5:$H$1000,Consolidado!$S$5:$S$1000,"X"),SUMIFS('Normas (aux.)'!$H$5:$H$1000,Consolidado!$S$5:$S$1000,"X",Consolidado!$H$5:$H$1000,$D$9))&gt;1," ("&amp;IF($D$9="Todos",SUMIFS('Normas (aux.)'!$H$5:$H$1000,Consolidado!$S$5:$S$1000,"X"),SUMIFS('Normas (aux.)'!$H$5:$H$1000,Consolidado!$S$5:$S$1000,"X",Consolidado!$H$5:$H$1000,$D$9))&amp;")",""),""),IF(IF($D$9="Todos",SUMIFS('Normas (aux.)'!$H$5:$H$1000,Consolidado!$T$5:$T$1000,"X"),SUMIFS('Normas (aux.)'!$H$5:$H$1000,Consolidado!$T$5:$T$1000,"X",Consolidado!$H$5:$H$1000,$D$9))&gt;0,"Diciembre"&amp;IF(IF($D$9="Todos",SUMIFS('Normas (aux.)'!$H$5:$H$1000,Consolidado!$T$5:$T$1000,"X"),SUMIFS('Normas (aux.)'!$H$5:$H$1000,Consolidado!$T$5:$T$1000,"X",Consolidado!$H$5:$H$1000,$D$9))&gt;1," ("&amp;IF($D$9="Todos",SUMIFS('Normas (aux.)'!$H$5:$H$1000,Consolidado!$T$5:$T$1000,"X"),SUMIFS('Normas (aux.)'!$H$5:$H$1000,Consolidado!$T$5:$T$1000,"X",Consolidado!$H$5:$H$1000,$D$9))&amp;")",""),"")))</f>
        <v>Enero</v>
      </c>
    </row>
    <row r="65" customFormat="false" ht="19.5" hidden="false" customHeight="true" outlineLevel="0" collapsed="false">
      <c r="A65" s="31" t="n">
        <v>8</v>
      </c>
      <c r="B65" s="16" t="str">
        <f aca="false">IF(INDEX($AQ$58:$AQ$97,MATCH(LARGE($AX$58:$AX$97,8),$AX$58:$AX$97,0))="","",INDEX($AQ$58:$AQ$97,MATCH(LARGE($AX$58:$AX$97,8),$AX$58:$AX$97,0)))</f>
        <v>NRSF-03</v>
      </c>
      <c r="C65" s="16"/>
      <c r="D65" s="34" t="n">
        <f aca="false">INDEX($AR$58:$AR$97,MATCH(LARGE($AX$58:$AX$97,8),$AX$58:$AX$97,0))</f>
        <v>0</v>
      </c>
      <c r="E65" s="34" t="n">
        <f aca="false">INDEX($AS$58:$AS$97,MATCH(LARGE($AX$58:$AX$97,8),$AX$58:$AX$97,0))</f>
        <v>0</v>
      </c>
      <c r="F65" s="34" t="n">
        <f aca="false">INDEX($AT$58:$AT$97,MATCH(LARGE($AX$58:$AX$97,8),$AX$58:$AX$97,0))</f>
        <v>2</v>
      </c>
      <c r="G65" s="34" t="n">
        <f aca="false">INDEX($AU$58:$AU$97,MATCH(LARGE($AX$58:$AX$97,8),$AX$58:$AX$97,0))</f>
        <v>0</v>
      </c>
      <c r="H65" s="35" t="n">
        <f aca="false">INDEX($AV$58:$AV$97,MATCH(LARGE($AX$58:$AX$97,8),$AX$58:$AX$97,0))</f>
        <v>2</v>
      </c>
      <c r="I65" s="36" t="str">
        <f aca="false">IF(INDEX($AW$58:$AW$97,MATCH(LARGE($AX$58:$AX$97,8),$AX$58:$AX$97,0))&gt;=2,"SÍ ("&amp;INDEX($AW$58:$AW$97,MATCH(LARGE($AX$58:$AX$97,8),$AX$58:$AX$97,0))&amp;" entidades)","No")</f>
        <v>No</v>
      </c>
      <c r="J65" s="13" t="str">
        <f aca="false">IF(INDEX($AV$58:$AV$97,MATCH(LARGE($AX$58:$AX$97,8),$AX$58:$AX$97,0))=0,"No la auditaron en este periodo",INDEX($AY$58:$AY$97,MATCH(LARGE($AX$58:$AX$97,8),$AX$58:$AX$97,0)))</f>
        <v>Febrero, Septiembre</v>
      </c>
      <c r="AQ65" s="38" t="str">
        <f aca="false">'Normas (aux.)'!I3</f>
        <v>NPB4-50</v>
      </c>
      <c r="AR65" s="38" t="n">
        <f aca="false">IF(AQ65="",0,IF($D$9="Todos",SUMIFS('Normas (aux.)'!$I$5:$I$1000,Consolidado!$C$5:$C$1000,"Auditoría Interna"),SUMIFS('Normas (aux.)'!$I$5:$I$1000,Consolidado!$C$5:$C$1000,"Auditoría Interna",Consolidado!$H$5:$H$1000,$D$9)))</f>
        <v>0</v>
      </c>
      <c r="AS65" s="38" t="n">
        <f aca="false">IF(AQ65="",0,IF($D$9="Todos",SUMIFS('Normas (aux.)'!$I$5:$I$1000,Consolidado!$C$5:$C$1000,"Auditoría Externa"),SUMIFS('Normas (aux.)'!$I$5:$I$1000,Consolidado!$C$5:$C$1000,"Auditoría Externa",Consolidado!$H$5:$H$1000,$D$9)))</f>
        <v>1</v>
      </c>
      <c r="AT65" s="38" t="n">
        <f aca="false">IF(AQ65="",0,IF($D$9="Todos",SUMIFS('Normas (aux.)'!$I$5:$I$1000,Consolidado!$C$5:$C$1000,"SSF"),SUMIFS('Normas (aux.)'!$I$5:$I$1000,Consolidado!$C$5:$C$1000,"SSF",Consolidado!$H$5:$H$1000,$D$9)))</f>
        <v>0</v>
      </c>
      <c r="AU65" s="38" t="n">
        <f aca="false">IF(AQ65="",0,IF($D$9="Todos",SUMIFS('Normas (aux.)'!$I$5:$I$1000),SUMIFS('Normas (aux.)'!$I$5:$I$1000,Consolidado!$H$5:$H$1000,$D$9))-SUM(AR65:AT65))</f>
        <v>0</v>
      </c>
      <c r="AV65" s="38" t="n">
        <f aca="false">SUM(AR65:AU65)</f>
        <v>1</v>
      </c>
      <c r="AW65" s="38" t="n">
        <f aca="false">COUNTIF(AR65:AU65,"&gt;0")</f>
        <v>1</v>
      </c>
      <c r="AX65" s="38" t="n">
        <f aca="false">IF(AQ65="",-1,AV65*10000-ROW()/1000)</f>
        <v>9999.935</v>
      </c>
      <c r="AY65" s="38" t="str">
        <f aca="false">IF(AQ65="","",_xlfn.TEXTJOIN(", ",TRUE(),IF(IF($D$9="Todos",SUMIFS('Normas (aux.)'!$I$5:$I$1000,Consolidado!$I$5:$I$1000,"X"),SUMIFS('Normas (aux.)'!$I$5:$I$1000,Consolidado!$I$5:$I$1000,"X",Consolidado!$H$5:$H$1000,$D$9))&gt;0,"Enero"&amp;IF(IF($D$9="Todos",SUMIFS('Normas (aux.)'!$I$5:$I$1000,Consolidado!$I$5:$I$1000,"X"),SUMIFS('Normas (aux.)'!$I$5:$I$1000,Consolidado!$I$5:$I$1000,"X",Consolidado!$H$5:$H$1000,$D$9))&gt;1," ("&amp;IF($D$9="Todos",SUMIFS('Normas (aux.)'!$I$5:$I$1000,Consolidado!$I$5:$I$1000,"X"),SUMIFS('Normas (aux.)'!$I$5:$I$1000,Consolidado!$I$5:$I$1000,"X",Consolidado!$H$5:$H$1000,$D$9))&amp;")",""),""),IF(IF($D$9="Todos",SUMIFS('Normas (aux.)'!$I$5:$I$1000,Consolidado!$J$5:$J$1000,"X"),SUMIFS('Normas (aux.)'!$I$5:$I$1000,Consolidado!$J$5:$J$1000,"X",Consolidado!$H$5:$H$1000,$D$9))&gt;0,"Febrero"&amp;IF(IF($D$9="Todos",SUMIFS('Normas (aux.)'!$I$5:$I$1000,Consolidado!$J$5:$J$1000,"X"),SUMIFS('Normas (aux.)'!$I$5:$I$1000,Consolidado!$J$5:$J$1000,"X",Consolidado!$H$5:$H$1000,$D$9))&gt;1," ("&amp;IF($D$9="Todos",SUMIFS('Normas (aux.)'!$I$5:$I$1000,Consolidado!$J$5:$J$1000,"X"),SUMIFS('Normas (aux.)'!$I$5:$I$1000,Consolidado!$J$5:$J$1000,"X",Consolidado!$H$5:$H$1000,$D$9))&amp;")",""),""),IF(IF($D$9="Todos",SUMIFS('Normas (aux.)'!$I$5:$I$1000,Consolidado!$K$5:$K$1000,"X"),SUMIFS('Normas (aux.)'!$I$5:$I$1000,Consolidado!$K$5:$K$1000,"X",Consolidado!$H$5:$H$1000,$D$9))&gt;0,"Marzo"&amp;IF(IF($D$9="Todos",SUMIFS('Normas (aux.)'!$I$5:$I$1000,Consolidado!$K$5:$K$1000,"X"),SUMIFS('Normas (aux.)'!$I$5:$I$1000,Consolidado!$K$5:$K$1000,"X",Consolidado!$H$5:$H$1000,$D$9))&gt;1," ("&amp;IF($D$9="Todos",SUMIFS('Normas (aux.)'!$I$5:$I$1000,Consolidado!$K$5:$K$1000,"X"),SUMIFS('Normas (aux.)'!$I$5:$I$1000,Consolidado!$K$5:$K$1000,"X",Consolidado!$H$5:$H$1000,$D$9))&amp;")",""),""),IF(IF($D$9="Todos",SUMIFS('Normas (aux.)'!$I$5:$I$1000,Consolidado!$L$5:$L$1000,"X"),SUMIFS('Normas (aux.)'!$I$5:$I$1000,Consolidado!$L$5:$L$1000,"X",Consolidado!$H$5:$H$1000,$D$9))&gt;0,"Abril"&amp;IF(IF($D$9="Todos",SUMIFS('Normas (aux.)'!$I$5:$I$1000,Consolidado!$L$5:$L$1000,"X"),SUMIFS('Normas (aux.)'!$I$5:$I$1000,Consolidado!$L$5:$L$1000,"X",Consolidado!$H$5:$H$1000,$D$9))&gt;1," ("&amp;IF($D$9="Todos",SUMIFS('Normas (aux.)'!$I$5:$I$1000,Consolidado!$L$5:$L$1000,"X"),SUMIFS('Normas (aux.)'!$I$5:$I$1000,Consolidado!$L$5:$L$1000,"X",Consolidado!$H$5:$H$1000,$D$9))&amp;")",""),""),IF(IF($D$9="Todos",SUMIFS('Normas (aux.)'!$I$5:$I$1000,Consolidado!$M$5:$M$1000,"X"),SUMIFS('Normas (aux.)'!$I$5:$I$1000,Consolidado!$M$5:$M$1000,"X",Consolidado!$H$5:$H$1000,$D$9))&gt;0,"Mayo"&amp;IF(IF($D$9="Todos",SUMIFS('Normas (aux.)'!$I$5:$I$1000,Consolidado!$M$5:$M$1000,"X"),SUMIFS('Normas (aux.)'!$I$5:$I$1000,Consolidado!$M$5:$M$1000,"X",Consolidado!$H$5:$H$1000,$D$9))&gt;1," ("&amp;IF($D$9="Todos",SUMIFS('Normas (aux.)'!$I$5:$I$1000,Consolidado!$M$5:$M$1000,"X"),SUMIFS('Normas (aux.)'!$I$5:$I$1000,Consolidado!$M$5:$M$1000,"X",Consolidado!$H$5:$H$1000,$D$9))&amp;")",""),""),IF(IF($D$9="Todos",SUMIFS('Normas (aux.)'!$I$5:$I$1000,Consolidado!$N$5:$N$1000,"X"),SUMIFS('Normas (aux.)'!$I$5:$I$1000,Consolidado!$N$5:$N$1000,"X",Consolidado!$H$5:$H$1000,$D$9))&gt;0,"Junio"&amp;IF(IF($D$9="Todos",SUMIFS('Normas (aux.)'!$I$5:$I$1000,Consolidado!$N$5:$N$1000,"X"),SUMIFS('Normas (aux.)'!$I$5:$I$1000,Consolidado!$N$5:$N$1000,"X",Consolidado!$H$5:$H$1000,$D$9))&gt;1," ("&amp;IF($D$9="Todos",SUMIFS('Normas (aux.)'!$I$5:$I$1000,Consolidado!$N$5:$N$1000,"X"),SUMIFS('Normas (aux.)'!$I$5:$I$1000,Consolidado!$N$5:$N$1000,"X",Consolidado!$H$5:$H$1000,$D$9))&amp;")",""),""),IF(IF($D$9="Todos",SUMIFS('Normas (aux.)'!$I$5:$I$1000,Consolidado!$O$5:$O$1000,"X"),SUMIFS('Normas (aux.)'!$I$5:$I$1000,Consolidado!$O$5:$O$1000,"X",Consolidado!$H$5:$H$1000,$D$9))&gt;0,"Julio"&amp;IF(IF($D$9="Todos",SUMIFS('Normas (aux.)'!$I$5:$I$1000,Consolidado!$O$5:$O$1000,"X"),SUMIFS('Normas (aux.)'!$I$5:$I$1000,Consolidado!$O$5:$O$1000,"X",Consolidado!$H$5:$H$1000,$D$9))&gt;1," ("&amp;IF($D$9="Todos",SUMIFS('Normas (aux.)'!$I$5:$I$1000,Consolidado!$O$5:$O$1000,"X"),SUMIFS('Normas (aux.)'!$I$5:$I$1000,Consolidado!$O$5:$O$1000,"X",Consolidado!$H$5:$H$1000,$D$9))&amp;")",""),""),IF(IF($D$9="Todos",SUMIFS('Normas (aux.)'!$I$5:$I$1000,Consolidado!$P$5:$P$1000,"X"),SUMIFS('Normas (aux.)'!$I$5:$I$1000,Consolidado!$P$5:$P$1000,"X",Consolidado!$H$5:$H$1000,$D$9))&gt;0,"Agosto"&amp;IF(IF($D$9="Todos",SUMIFS('Normas (aux.)'!$I$5:$I$1000,Consolidado!$P$5:$P$1000,"X"),SUMIFS('Normas (aux.)'!$I$5:$I$1000,Consolidado!$P$5:$P$1000,"X",Consolidado!$H$5:$H$1000,$D$9))&gt;1," ("&amp;IF($D$9="Todos",SUMIFS('Normas (aux.)'!$I$5:$I$1000,Consolidado!$P$5:$P$1000,"X"),SUMIFS('Normas (aux.)'!$I$5:$I$1000,Consolidado!$P$5:$P$1000,"X",Consolidado!$H$5:$H$1000,$D$9))&amp;")",""),""),IF(IF($D$9="Todos",SUMIFS('Normas (aux.)'!$I$5:$I$1000,Consolidado!$Q$5:$Q$1000,"X"),SUMIFS('Normas (aux.)'!$I$5:$I$1000,Consolidado!$Q$5:$Q$1000,"X",Consolidado!$H$5:$H$1000,$D$9))&gt;0,"Septiembre"&amp;IF(IF($D$9="Todos",SUMIFS('Normas (aux.)'!$I$5:$I$1000,Consolidado!$Q$5:$Q$1000,"X"),SUMIFS('Normas (aux.)'!$I$5:$I$1000,Consolidado!$Q$5:$Q$1000,"X",Consolidado!$H$5:$H$1000,$D$9))&gt;1," ("&amp;IF($D$9="Todos",SUMIFS('Normas (aux.)'!$I$5:$I$1000,Consolidado!$Q$5:$Q$1000,"X"),SUMIFS('Normas (aux.)'!$I$5:$I$1000,Consolidado!$Q$5:$Q$1000,"X",Consolidado!$H$5:$H$1000,$D$9))&amp;")",""),""),IF(IF($D$9="Todos",SUMIFS('Normas (aux.)'!$I$5:$I$1000,Consolidado!$R$5:$R$1000,"X"),SUMIFS('Normas (aux.)'!$I$5:$I$1000,Consolidado!$R$5:$R$1000,"X",Consolidado!$H$5:$H$1000,$D$9))&gt;0,"Octubre"&amp;IF(IF($D$9="Todos",SUMIFS('Normas (aux.)'!$I$5:$I$1000,Consolidado!$R$5:$R$1000,"X"),SUMIFS('Normas (aux.)'!$I$5:$I$1000,Consolidado!$R$5:$R$1000,"X",Consolidado!$H$5:$H$1000,$D$9))&gt;1," ("&amp;IF($D$9="Todos",SUMIFS('Normas (aux.)'!$I$5:$I$1000,Consolidado!$R$5:$R$1000,"X"),SUMIFS('Normas (aux.)'!$I$5:$I$1000,Consolidado!$R$5:$R$1000,"X",Consolidado!$H$5:$H$1000,$D$9))&amp;")",""),""),IF(IF($D$9="Todos",SUMIFS('Normas (aux.)'!$I$5:$I$1000,Consolidado!$S$5:$S$1000,"X"),SUMIFS('Normas (aux.)'!$I$5:$I$1000,Consolidado!$S$5:$S$1000,"X",Consolidado!$H$5:$H$1000,$D$9))&gt;0,"Noviembre"&amp;IF(IF($D$9="Todos",SUMIFS('Normas (aux.)'!$I$5:$I$1000,Consolidado!$S$5:$S$1000,"X"),SUMIFS('Normas (aux.)'!$I$5:$I$1000,Consolidado!$S$5:$S$1000,"X",Consolidado!$H$5:$H$1000,$D$9))&gt;1," ("&amp;IF($D$9="Todos",SUMIFS('Normas (aux.)'!$I$5:$I$1000,Consolidado!$S$5:$S$1000,"X"),SUMIFS('Normas (aux.)'!$I$5:$I$1000,Consolidado!$S$5:$S$1000,"X",Consolidado!$H$5:$H$1000,$D$9))&amp;")",""),""),IF(IF($D$9="Todos",SUMIFS('Normas (aux.)'!$I$5:$I$1000,Consolidado!$T$5:$T$1000,"X"),SUMIFS('Normas (aux.)'!$I$5:$I$1000,Consolidado!$T$5:$T$1000,"X",Consolidado!$H$5:$H$1000,$D$9))&gt;0,"Diciembre"&amp;IF(IF($D$9="Todos",SUMIFS('Normas (aux.)'!$I$5:$I$1000,Consolidado!$T$5:$T$1000,"X"),SUMIFS('Normas (aux.)'!$I$5:$I$1000,Consolidado!$T$5:$T$1000,"X",Consolidado!$H$5:$H$1000,$D$9))&gt;1," ("&amp;IF($D$9="Todos",SUMIFS('Normas (aux.)'!$I$5:$I$1000,Consolidado!$T$5:$T$1000,"X"),SUMIFS('Normas (aux.)'!$I$5:$I$1000,Consolidado!$T$5:$T$1000,"X",Consolidado!$H$5:$H$1000,$D$9))&amp;")",""),"")))</f>
        <v>Octubre</v>
      </c>
    </row>
    <row r="66" customFormat="false" ht="19.5" hidden="false" customHeight="true" outlineLevel="0" collapsed="false">
      <c r="A66" s="31" t="n">
        <v>9</v>
      </c>
      <c r="B66" s="16" t="str">
        <f aca="false">IF(INDEX($AQ$58:$AQ$97,MATCH(LARGE($AX$58:$AX$97,9),$AX$58:$AX$97,0))="","",INDEX($AQ$58:$AQ$97,MATCH(LARGE($AX$58:$AX$97,9),$AX$58:$AX$97,0)))</f>
        <v>NRP-23</v>
      </c>
      <c r="C66" s="16"/>
      <c r="D66" s="34" t="n">
        <f aca="false">INDEX($AR$58:$AR$97,MATCH(LARGE($AX$58:$AX$97,9),$AX$58:$AX$97,0))</f>
        <v>0</v>
      </c>
      <c r="E66" s="34" t="n">
        <f aca="false">INDEX($AS$58:$AS$97,MATCH(LARGE($AX$58:$AX$97,9),$AX$58:$AX$97,0))</f>
        <v>0</v>
      </c>
      <c r="F66" s="34" t="n">
        <f aca="false">INDEX($AT$58:$AT$97,MATCH(LARGE($AX$58:$AX$97,9),$AX$58:$AX$97,0))</f>
        <v>1</v>
      </c>
      <c r="G66" s="34" t="n">
        <f aca="false">INDEX($AU$58:$AU$97,MATCH(LARGE($AX$58:$AX$97,9),$AX$58:$AX$97,0))</f>
        <v>0</v>
      </c>
      <c r="H66" s="35" t="n">
        <f aca="false">INDEX($AV$58:$AV$97,MATCH(LARGE($AX$58:$AX$97,9),$AX$58:$AX$97,0))</f>
        <v>1</v>
      </c>
      <c r="I66" s="36" t="str">
        <f aca="false">IF(INDEX($AW$58:$AW$97,MATCH(LARGE($AX$58:$AX$97,9),$AX$58:$AX$97,0))&gt;=2,"SÍ ("&amp;INDEX($AW$58:$AW$97,MATCH(LARGE($AX$58:$AX$97,9),$AX$58:$AX$97,0))&amp;" entidades)","No")</f>
        <v>No</v>
      </c>
      <c r="J66" s="13" t="str">
        <f aca="false">IF(INDEX($AV$58:$AV$97,MATCH(LARGE($AX$58:$AX$97,9),$AX$58:$AX$97,0))=0,"No la auditaron en este periodo",INDEX($AY$58:$AY$97,MATCH(LARGE($AX$58:$AX$97,9),$AX$58:$AX$97,0)))</f>
        <v>Enero</v>
      </c>
      <c r="AQ66" s="38" t="str">
        <f aca="false">'Normas (aux.)'!J3</f>
        <v>NRP-05</v>
      </c>
      <c r="AR66" s="38" t="n">
        <f aca="false">IF(AQ66="",0,IF($D$9="Todos",SUMIFS('Normas (aux.)'!$J$5:$J$1000,Consolidado!$C$5:$C$1000,"Auditoría Interna"),SUMIFS('Normas (aux.)'!$J$5:$J$1000,Consolidado!$C$5:$C$1000,"Auditoría Interna",Consolidado!$H$5:$H$1000,$D$9)))</f>
        <v>0</v>
      </c>
      <c r="AS66" s="38" t="n">
        <f aca="false">IF(AQ66="",0,IF($D$9="Todos",SUMIFS('Normas (aux.)'!$J$5:$J$1000,Consolidado!$C$5:$C$1000,"Auditoría Externa"),SUMIFS('Normas (aux.)'!$J$5:$J$1000,Consolidado!$C$5:$C$1000,"Auditoría Externa",Consolidado!$H$5:$H$1000,$D$9)))</f>
        <v>1</v>
      </c>
      <c r="AT66" s="38" t="n">
        <f aca="false">IF(AQ66="",0,IF($D$9="Todos",SUMIFS('Normas (aux.)'!$J$5:$J$1000,Consolidado!$C$5:$C$1000,"SSF"),SUMIFS('Normas (aux.)'!$J$5:$J$1000,Consolidado!$C$5:$C$1000,"SSF",Consolidado!$H$5:$H$1000,$D$9)))</f>
        <v>0</v>
      </c>
      <c r="AU66" s="38" t="n">
        <f aca="false">IF(AQ66="",0,IF($D$9="Todos",SUMIFS('Normas (aux.)'!$J$5:$J$1000),SUMIFS('Normas (aux.)'!$J$5:$J$1000,Consolidado!$H$5:$H$1000,$D$9))-SUM(AR66:AT66))</f>
        <v>0</v>
      </c>
      <c r="AV66" s="38" t="n">
        <f aca="false">SUM(AR66:AU66)</f>
        <v>1</v>
      </c>
      <c r="AW66" s="38" t="n">
        <f aca="false">COUNTIF(AR66:AU66,"&gt;0")</f>
        <v>1</v>
      </c>
      <c r="AX66" s="38" t="n">
        <f aca="false">IF(AQ66="",-1,AV66*10000-ROW()/1000)</f>
        <v>9999.934</v>
      </c>
      <c r="AY66" s="38" t="str">
        <f aca="false">IF(AQ66="","",_xlfn.TEXTJOIN(", ",TRUE(),IF(IF($D$9="Todos",SUMIFS('Normas (aux.)'!$J$5:$J$1000,Consolidado!$I$5:$I$1000,"X"),SUMIFS('Normas (aux.)'!$J$5:$J$1000,Consolidado!$I$5:$I$1000,"X",Consolidado!$H$5:$H$1000,$D$9))&gt;0,"Enero"&amp;IF(IF($D$9="Todos",SUMIFS('Normas (aux.)'!$J$5:$J$1000,Consolidado!$I$5:$I$1000,"X"),SUMIFS('Normas (aux.)'!$J$5:$J$1000,Consolidado!$I$5:$I$1000,"X",Consolidado!$H$5:$H$1000,$D$9))&gt;1," ("&amp;IF($D$9="Todos",SUMIFS('Normas (aux.)'!$J$5:$J$1000,Consolidado!$I$5:$I$1000,"X"),SUMIFS('Normas (aux.)'!$J$5:$J$1000,Consolidado!$I$5:$I$1000,"X",Consolidado!$H$5:$H$1000,$D$9))&amp;")",""),""),IF(IF($D$9="Todos",SUMIFS('Normas (aux.)'!$J$5:$J$1000,Consolidado!$J$5:$J$1000,"X"),SUMIFS('Normas (aux.)'!$J$5:$J$1000,Consolidado!$J$5:$J$1000,"X",Consolidado!$H$5:$H$1000,$D$9))&gt;0,"Febrero"&amp;IF(IF($D$9="Todos",SUMIFS('Normas (aux.)'!$J$5:$J$1000,Consolidado!$J$5:$J$1000,"X"),SUMIFS('Normas (aux.)'!$J$5:$J$1000,Consolidado!$J$5:$J$1000,"X",Consolidado!$H$5:$H$1000,$D$9))&gt;1," ("&amp;IF($D$9="Todos",SUMIFS('Normas (aux.)'!$J$5:$J$1000,Consolidado!$J$5:$J$1000,"X"),SUMIFS('Normas (aux.)'!$J$5:$J$1000,Consolidado!$J$5:$J$1000,"X",Consolidado!$H$5:$H$1000,$D$9))&amp;")",""),""),IF(IF($D$9="Todos",SUMIFS('Normas (aux.)'!$J$5:$J$1000,Consolidado!$K$5:$K$1000,"X"),SUMIFS('Normas (aux.)'!$J$5:$J$1000,Consolidado!$K$5:$K$1000,"X",Consolidado!$H$5:$H$1000,$D$9))&gt;0,"Marzo"&amp;IF(IF($D$9="Todos",SUMIFS('Normas (aux.)'!$J$5:$J$1000,Consolidado!$K$5:$K$1000,"X"),SUMIFS('Normas (aux.)'!$J$5:$J$1000,Consolidado!$K$5:$K$1000,"X",Consolidado!$H$5:$H$1000,$D$9))&gt;1," ("&amp;IF($D$9="Todos",SUMIFS('Normas (aux.)'!$J$5:$J$1000,Consolidado!$K$5:$K$1000,"X"),SUMIFS('Normas (aux.)'!$J$5:$J$1000,Consolidado!$K$5:$K$1000,"X",Consolidado!$H$5:$H$1000,$D$9))&amp;")",""),""),IF(IF($D$9="Todos",SUMIFS('Normas (aux.)'!$J$5:$J$1000,Consolidado!$L$5:$L$1000,"X"),SUMIFS('Normas (aux.)'!$J$5:$J$1000,Consolidado!$L$5:$L$1000,"X",Consolidado!$H$5:$H$1000,$D$9))&gt;0,"Abril"&amp;IF(IF($D$9="Todos",SUMIFS('Normas (aux.)'!$J$5:$J$1000,Consolidado!$L$5:$L$1000,"X"),SUMIFS('Normas (aux.)'!$J$5:$J$1000,Consolidado!$L$5:$L$1000,"X",Consolidado!$H$5:$H$1000,$D$9))&gt;1," ("&amp;IF($D$9="Todos",SUMIFS('Normas (aux.)'!$J$5:$J$1000,Consolidado!$L$5:$L$1000,"X"),SUMIFS('Normas (aux.)'!$J$5:$J$1000,Consolidado!$L$5:$L$1000,"X",Consolidado!$H$5:$H$1000,$D$9))&amp;")",""),""),IF(IF($D$9="Todos",SUMIFS('Normas (aux.)'!$J$5:$J$1000,Consolidado!$M$5:$M$1000,"X"),SUMIFS('Normas (aux.)'!$J$5:$J$1000,Consolidado!$M$5:$M$1000,"X",Consolidado!$H$5:$H$1000,$D$9))&gt;0,"Mayo"&amp;IF(IF($D$9="Todos",SUMIFS('Normas (aux.)'!$J$5:$J$1000,Consolidado!$M$5:$M$1000,"X"),SUMIFS('Normas (aux.)'!$J$5:$J$1000,Consolidado!$M$5:$M$1000,"X",Consolidado!$H$5:$H$1000,$D$9))&gt;1," ("&amp;IF($D$9="Todos",SUMIFS('Normas (aux.)'!$J$5:$J$1000,Consolidado!$M$5:$M$1000,"X"),SUMIFS('Normas (aux.)'!$J$5:$J$1000,Consolidado!$M$5:$M$1000,"X",Consolidado!$H$5:$H$1000,$D$9))&amp;")",""),""),IF(IF($D$9="Todos",SUMIFS('Normas (aux.)'!$J$5:$J$1000,Consolidado!$N$5:$N$1000,"X"),SUMIFS('Normas (aux.)'!$J$5:$J$1000,Consolidado!$N$5:$N$1000,"X",Consolidado!$H$5:$H$1000,$D$9))&gt;0,"Junio"&amp;IF(IF($D$9="Todos",SUMIFS('Normas (aux.)'!$J$5:$J$1000,Consolidado!$N$5:$N$1000,"X"),SUMIFS('Normas (aux.)'!$J$5:$J$1000,Consolidado!$N$5:$N$1000,"X",Consolidado!$H$5:$H$1000,$D$9))&gt;1," ("&amp;IF($D$9="Todos",SUMIFS('Normas (aux.)'!$J$5:$J$1000,Consolidado!$N$5:$N$1000,"X"),SUMIFS('Normas (aux.)'!$J$5:$J$1000,Consolidado!$N$5:$N$1000,"X",Consolidado!$H$5:$H$1000,$D$9))&amp;")",""),""),IF(IF($D$9="Todos",SUMIFS('Normas (aux.)'!$J$5:$J$1000,Consolidado!$O$5:$O$1000,"X"),SUMIFS('Normas (aux.)'!$J$5:$J$1000,Consolidado!$O$5:$O$1000,"X",Consolidado!$H$5:$H$1000,$D$9))&gt;0,"Julio"&amp;IF(IF($D$9="Todos",SUMIFS('Normas (aux.)'!$J$5:$J$1000,Consolidado!$O$5:$O$1000,"X"),SUMIFS('Normas (aux.)'!$J$5:$J$1000,Consolidado!$O$5:$O$1000,"X",Consolidado!$H$5:$H$1000,$D$9))&gt;1," ("&amp;IF($D$9="Todos",SUMIFS('Normas (aux.)'!$J$5:$J$1000,Consolidado!$O$5:$O$1000,"X"),SUMIFS('Normas (aux.)'!$J$5:$J$1000,Consolidado!$O$5:$O$1000,"X",Consolidado!$H$5:$H$1000,$D$9))&amp;")",""),""),IF(IF($D$9="Todos",SUMIFS('Normas (aux.)'!$J$5:$J$1000,Consolidado!$P$5:$P$1000,"X"),SUMIFS('Normas (aux.)'!$J$5:$J$1000,Consolidado!$P$5:$P$1000,"X",Consolidado!$H$5:$H$1000,$D$9))&gt;0,"Agosto"&amp;IF(IF($D$9="Todos",SUMIFS('Normas (aux.)'!$J$5:$J$1000,Consolidado!$P$5:$P$1000,"X"),SUMIFS('Normas (aux.)'!$J$5:$J$1000,Consolidado!$P$5:$P$1000,"X",Consolidado!$H$5:$H$1000,$D$9))&gt;1," ("&amp;IF($D$9="Todos",SUMIFS('Normas (aux.)'!$J$5:$J$1000,Consolidado!$P$5:$P$1000,"X"),SUMIFS('Normas (aux.)'!$J$5:$J$1000,Consolidado!$P$5:$P$1000,"X",Consolidado!$H$5:$H$1000,$D$9))&amp;")",""),""),IF(IF($D$9="Todos",SUMIFS('Normas (aux.)'!$J$5:$J$1000,Consolidado!$Q$5:$Q$1000,"X"),SUMIFS('Normas (aux.)'!$J$5:$J$1000,Consolidado!$Q$5:$Q$1000,"X",Consolidado!$H$5:$H$1000,$D$9))&gt;0,"Septiembre"&amp;IF(IF($D$9="Todos",SUMIFS('Normas (aux.)'!$J$5:$J$1000,Consolidado!$Q$5:$Q$1000,"X"),SUMIFS('Normas (aux.)'!$J$5:$J$1000,Consolidado!$Q$5:$Q$1000,"X",Consolidado!$H$5:$H$1000,$D$9))&gt;1," ("&amp;IF($D$9="Todos",SUMIFS('Normas (aux.)'!$J$5:$J$1000,Consolidado!$Q$5:$Q$1000,"X"),SUMIFS('Normas (aux.)'!$J$5:$J$1000,Consolidado!$Q$5:$Q$1000,"X",Consolidado!$H$5:$H$1000,$D$9))&amp;")",""),""),IF(IF($D$9="Todos",SUMIFS('Normas (aux.)'!$J$5:$J$1000,Consolidado!$R$5:$R$1000,"X"),SUMIFS('Normas (aux.)'!$J$5:$J$1000,Consolidado!$R$5:$R$1000,"X",Consolidado!$H$5:$H$1000,$D$9))&gt;0,"Octubre"&amp;IF(IF($D$9="Todos",SUMIFS('Normas (aux.)'!$J$5:$J$1000,Consolidado!$R$5:$R$1000,"X"),SUMIFS('Normas (aux.)'!$J$5:$J$1000,Consolidado!$R$5:$R$1000,"X",Consolidado!$H$5:$H$1000,$D$9))&gt;1," ("&amp;IF($D$9="Todos",SUMIFS('Normas (aux.)'!$J$5:$J$1000,Consolidado!$R$5:$R$1000,"X"),SUMIFS('Normas (aux.)'!$J$5:$J$1000,Consolidado!$R$5:$R$1000,"X",Consolidado!$H$5:$H$1000,$D$9))&amp;")",""),""),IF(IF($D$9="Todos",SUMIFS('Normas (aux.)'!$J$5:$J$1000,Consolidado!$S$5:$S$1000,"X"),SUMIFS('Normas (aux.)'!$J$5:$J$1000,Consolidado!$S$5:$S$1000,"X",Consolidado!$H$5:$H$1000,$D$9))&gt;0,"Noviembre"&amp;IF(IF($D$9="Todos",SUMIFS('Normas (aux.)'!$J$5:$J$1000,Consolidado!$S$5:$S$1000,"X"),SUMIFS('Normas (aux.)'!$J$5:$J$1000,Consolidado!$S$5:$S$1000,"X",Consolidado!$H$5:$H$1000,$D$9))&gt;1," ("&amp;IF($D$9="Todos",SUMIFS('Normas (aux.)'!$J$5:$J$1000,Consolidado!$S$5:$S$1000,"X"),SUMIFS('Normas (aux.)'!$J$5:$J$1000,Consolidado!$S$5:$S$1000,"X",Consolidado!$H$5:$H$1000,$D$9))&amp;")",""),""),IF(IF($D$9="Todos",SUMIFS('Normas (aux.)'!$J$5:$J$1000,Consolidado!$T$5:$T$1000,"X"),SUMIFS('Normas (aux.)'!$J$5:$J$1000,Consolidado!$T$5:$T$1000,"X",Consolidado!$H$5:$H$1000,$D$9))&gt;0,"Diciembre"&amp;IF(IF($D$9="Todos",SUMIFS('Normas (aux.)'!$J$5:$J$1000,Consolidado!$T$5:$T$1000,"X"),SUMIFS('Normas (aux.)'!$J$5:$J$1000,Consolidado!$T$5:$T$1000,"X",Consolidado!$H$5:$H$1000,$D$9))&gt;1," ("&amp;IF($D$9="Todos",SUMIFS('Normas (aux.)'!$J$5:$J$1000,Consolidado!$T$5:$T$1000,"X"),SUMIFS('Normas (aux.)'!$J$5:$J$1000,Consolidado!$T$5:$T$1000,"X",Consolidado!$H$5:$H$1000,$D$9))&amp;")",""),"")))</f>
        <v>Octubre</v>
      </c>
    </row>
    <row r="67" customFormat="false" ht="19.5" hidden="false" customHeight="true" outlineLevel="0" collapsed="false">
      <c r="A67" s="31" t="n">
        <v>10</v>
      </c>
      <c r="B67" s="16" t="str">
        <f aca="false">IF(INDEX($AQ$58:$AQ$97,MATCH(LARGE($AX$58:$AX$97,10),$AX$58:$AX$97,0))="","",INDEX($AQ$58:$AQ$97,MATCH(LARGE($AX$58:$AX$97,10),$AX$58:$AX$97,0)))</f>
        <v>NPB4-50</v>
      </c>
      <c r="C67" s="16"/>
      <c r="D67" s="34" t="n">
        <f aca="false">INDEX($AR$58:$AR$97,MATCH(LARGE($AX$58:$AX$97,10),$AX$58:$AX$97,0))</f>
        <v>0</v>
      </c>
      <c r="E67" s="34" t="n">
        <f aca="false">INDEX($AS$58:$AS$97,MATCH(LARGE($AX$58:$AX$97,10),$AX$58:$AX$97,0))</f>
        <v>1</v>
      </c>
      <c r="F67" s="34" t="n">
        <f aca="false">INDEX($AT$58:$AT$97,MATCH(LARGE($AX$58:$AX$97,10),$AX$58:$AX$97,0))</f>
        <v>0</v>
      </c>
      <c r="G67" s="34" t="n">
        <f aca="false">INDEX($AU$58:$AU$97,MATCH(LARGE($AX$58:$AX$97,10),$AX$58:$AX$97,0))</f>
        <v>0</v>
      </c>
      <c r="H67" s="35" t="n">
        <f aca="false">INDEX($AV$58:$AV$97,MATCH(LARGE($AX$58:$AX$97,10),$AX$58:$AX$97,0))</f>
        <v>1</v>
      </c>
      <c r="I67" s="36" t="str">
        <f aca="false">IF(INDEX($AW$58:$AW$97,MATCH(LARGE($AX$58:$AX$97,10),$AX$58:$AX$97,0))&gt;=2,"SÍ ("&amp;INDEX($AW$58:$AW$97,MATCH(LARGE($AX$58:$AX$97,10),$AX$58:$AX$97,0))&amp;" entidades)","No")</f>
        <v>No</v>
      </c>
      <c r="J67" s="13" t="str">
        <f aca="false">IF(INDEX($AV$58:$AV$97,MATCH(LARGE($AX$58:$AX$97,10),$AX$58:$AX$97,0))=0,"No la auditaron en este periodo",INDEX($AY$58:$AY$97,MATCH(LARGE($AX$58:$AX$97,10),$AX$58:$AX$97,0)))</f>
        <v>Octubre</v>
      </c>
      <c r="AQ67" s="38" t="str">
        <f aca="false">'Normas (aux.)'!K3</f>
        <v>NRP-53</v>
      </c>
      <c r="AR67" s="38" t="n">
        <f aca="false">IF(AQ67="",0,IF($D$9="Todos",SUMIFS('Normas (aux.)'!$K$5:$K$1000,Consolidado!$C$5:$C$1000,"Auditoría Interna"),SUMIFS('Normas (aux.)'!$K$5:$K$1000,Consolidado!$C$5:$C$1000,"Auditoría Interna",Consolidado!$H$5:$H$1000,$D$9)))</f>
        <v>1</v>
      </c>
      <c r="AS67" s="38" t="n">
        <f aca="false">IF(AQ67="",0,IF($D$9="Todos",SUMIFS('Normas (aux.)'!$K$5:$K$1000,Consolidado!$C$5:$C$1000,"Auditoría Externa"),SUMIFS('Normas (aux.)'!$K$5:$K$1000,Consolidado!$C$5:$C$1000,"Auditoría Externa",Consolidado!$H$5:$H$1000,$D$9)))</f>
        <v>0</v>
      </c>
      <c r="AT67" s="38" t="n">
        <f aca="false">IF(AQ67="",0,IF($D$9="Todos",SUMIFS('Normas (aux.)'!$K$5:$K$1000,Consolidado!$C$5:$C$1000,"SSF"),SUMIFS('Normas (aux.)'!$K$5:$K$1000,Consolidado!$C$5:$C$1000,"SSF",Consolidado!$H$5:$H$1000,$D$9)))</f>
        <v>0</v>
      </c>
      <c r="AU67" s="38" t="n">
        <f aca="false">IF(AQ67="",0,IF($D$9="Todos",SUMIFS('Normas (aux.)'!$K$5:$K$1000),SUMIFS('Normas (aux.)'!$K$5:$K$1000,Consolidado!$H$5:$H$1000,$D$9))-SUM(AR67:AT67))</f>
        <v>0</v>
      </c>
      <c r="AV67" s="38" t="n">
        <f aca="false">SUM(AR67:AU67)</f>
        <v>1</v>
      </c>
      <c r="AW67" s="38" t="n">
        <f aca="false">COUNTIF(AR67:AU67,"&gt;0")</f>
        <v>1</v>
      </c>
      <c r="AX67" s="38" t="n">
        <f aca="false">IF(AQ67="",-1,AV67*10000-ROW()/1000)</f>
        <v>9999.933</v>
      </c>
      <c r="AY67" s="38" t="str">
        <f aca="false">IF(AQ67="","",_xlfn.TEXTJOIN(", ",TRUE(),IF(IF($D$9="Todos",SUMIFS('Normas (aux.)'!$K$5:$K$1000,Consolidado!$I$5:$I$1000,"X"),SUMIFS('Normas (aux.)'!$K$5:$K$1000,Consolidado!$I$5:$I$1000,"X",Consolidado!$H$5:$H$1000,$D$9))&gt;0,"Enero"&amp;IF(IF($D$9="Todos",SUMIFS('Normas (aux.)'!$K$5:$K$1000,Consolidado!$I$5:$I$1000,"X"),SUMIFS('Normas (aux.)'!$K$5:$K$1000,Consolidado!$I$5:$I$1000,"X",Consolidado!$H$5:$H$1000,$D$9))&gt;1," ("&amp;IF($D$9="Todos",SUMIFS('Normas (aux.)'!$K$5:$K$1000,Consolidado!$I$5:$I$1000,"X"),SUMIFS('Normas (aux.)'!$K$5:$K$1000,Consolidado!$I$5:$I$1000,"X",Consolidado!$H$5:$H$1000,$D$9))&amp;")",""),""),IF(IF($D$9="Todos",SUMIFS('Normas (aux.)'!$K$5:$K$1000,Consolidado!$J$5:$J$1000,"X"),SUMIFS('Normas (aux.)'!$K$5:$K$1000,Consolidado!$J$5:$J$1000,"X",Consolidado!$H$5:$H$1000,$D$9))&gt;0,"Febrero"&amp;IF(IF($D$9="Todos",SUMIFS('Normas (aux.)'!$K$5:$K$1000,Consolidado!$J$5:$J$1000,"X"),SUMIFS('Normas (aux.)'!$K$5:$K$1000,Consolidado!$J$5:$J$1000,"X",Consolidado!$H$5:$H$1000,$D$9))&gt;1," ("&amp;IF($D$9="Todos",SUMIFS('Normas (aux.)'!$K$5:$K$1000,Consolidado!$J$5:$J$1000,"X"),SUMIFS('Normas (aux.)'!$K$5:$K$1000,Consolidado!$J$5:$J$1000,"X",Consolidado!$H$5:$H$1000,$D$9))&amp;")",""),""),IF(IF($D$9="Todos",SUMIFS('Normas (aux.)'!$K$5:$K$1000,Consolidado!$K$5:$K$1000,"X"),SUMIFS('Normas (aux.)'!$K$5:$K$1000,Consolidado!$K$5:$K$1000,"X",Consolidado!$H$5:$H$1000,$D$9))&gt;0,"Marzo"&amp;IF(IF($D$9="Todos",SUMIFS('Normas (aux.)'!$K$5:$K$1000,Consolidado!$K$5:$K$1000,"X"),SUMIFS('Normas (aux.)'!$K$5:$K$1000,Consolidado!$K$5:$K$1000,"X",Consolidado!$H$5:$H$1000,$D$9))&gt;1," ("&amp;IF($D$9="Todos",SUMIFS('Normas (aux.)'!$K$5:$K$1000,Consolidado!$K$5:$K$1000,"X"),SUMIFS('Normas (aux.)'!$K$5:$K$1000,Consolidado!$K$5:$K$1000,"X",Consolidado!$H$5:$H$1000,$D$9))&amp;")",""),""),IF(IF($D$9="Todos",SUMIFS('Normas (aux.)'!$K$5:$K$1000,Consolidado!$L$5:$L$1000,"X"),SUMIFS('Normas (aux.)'!$K$5:$K$1000,Consolidado!$L$5:$L$1000,"X",Consolidado!$H$5:$H$1000,$D$9))&gt;0,"Abril"&amp;IF(IF($D$9="Todos",SUMIFS('Normas (aux.)'!$K$5:$K$1000,Consolidado!$L$5:$L$1000,"X"),SUMIFS('Normas (aux.)'!$K$5:$K$1000,Consolidado!$L$5:$L$1000,"X",Consolidado!$H$5:$H$1000,$D$9))&gt;1," ("&amp;IF($D$9="Todos",SUMIFS('Normas (aux.)'!$K$5:$K$1000,Consolidado!$L$5:$L$1000,"X"),SUMIFS('Normas (aux.)'!$K$5:$K$1000,Consolidado!$L$5:$L$1000,"X",Consolidado!$H$5:$H$1000,$D$9))&amp;")",""),""),IF(IF($D$9="Todos",SUMIFS('Normas (aux.)'!$K$5:$K$1000,Consolidado!$M$5:$M$1000,"X"),SUMIFS('Normas (aux.)'!$K$5:$K$1000,Consolidado!$M$5:$M$1000,"X",Consolidado!$H$5:$H$1000,$D$9))&gt;0,"Mayo"&amp;IF(IF($D$9="Todos",SUMIFS('Normas (aux.)'!$K$5:$K$1000,Consolidado!$M$5:$M$1000,"X"),SUMIFS('Normas (aux.)'!$K$5:$K$1000,Consolidado!$M$5:$M$1000,"X",Consolidado!$H$5:$H$1000,$D$9))&gt;1," ("&amp;IF($D$9="Todos",SUMIFS('Normas (aux.)'!$K$5:$K$1000,Consolidado!$M$5:$M$1000,"X"),SUMIFS('Normas (aux.)'!$K$5:$K$1000,Consolidado!$M$5:$M$1000,"X",Consolidado!$H$5:$H$1000,$D$9))&amp;")",""),""),IF(IF($D$9="Todos",SUMIFS('Normas (aux.)'!$K$5:$K$1000,Consolidado!$N$5:$N$1000,"X"),SUMIFS('Normas (aux.)'!$K$5:$K$1000,Consolidado!$N$5:$N$1000,"X",Consolidado!$H$5:$H$1000,$D$9))&gt;0,"Junio"&amp;IF(IF($D$9="Todos",SUMIFS('Normas (aux.)'!$K$5:$K$1000,Consolidado!$N$5:$N$1000,"X"),SUMIFS('Normas (aux.)'!$K$5:$K$1000,Consolidado!$N$5:$N$1000,"X",Consolidado!$H$5:$H$1000,$D$9))&gt;1," ("&amp;IF($D$9="Todos",SUMIFS('Normas (aux.)'!$K$5:$K$1000,Consolidado!$N$5:$N$1000,"X"),SUMIFS('Normas (aux.)'!$K$5:$K$1000,Consolidado!$N$5:$N$1000,"X",Consolidado!$H$5:$H$1000,$D$9))&amp;")",""),""),IF(IF($D$9="Todos",SUMIFS('Normas (aux.)'!$K$5:$K$1000,Consolidado!$O$5:$O$1000,"X"),SUMIFS('Normas (aux.)'!$K$5:$K$1000,Consolidado!$O$5:$O$1000,"X",Consolidado!$H$5:$H$1000,$D$9))&gt;0,"Julio"&amp;IF(IF($D$9="Todos",SUMIFS('Normas (aux.)'!$K$5:$K$1000,Consolidado!$O$5:$O$1000,"X"),SUMIFS('Normas (aux.)'!$K$5:$K$1000,Consolidado!$O$5:$O$1000,"X",Consolidado!$H$5:$H$1000,$D$9))&gt;1," ("&amp;IF($D$9="Todos",SUMIFS('Normas (aux.)'!$K$5:$K$1000,Consolidado!$O$5:$O$1000,"X"),SUMIFS('Normas (aux.)'!$K$5:$K$1000,Consolidado!$O$5:$O$1000,"X",Consolidado!$H$5:$H$1000,$D$9))&amp;")",""),""),IF(IF($D$9="Todos",SUMIFS('Normas (aux.)'!$K$5:$K$1000,Consolidado!$P$5:$P$1000,"X"),SUMIFS('Normas (aux.)'!$K$5:$K$1000,Consolidado!$P$5:$P$1000,"X",Consolidado!$H$5:$H$1000,$D$9))&gt;0,"Agosto"&amp;IF(IF($D$9="Todos",SUMIFS('Normas (aux.)'!$K$5:$K$1000,Consolidado!$P$5:$P$1000,"X"),SUMIFS('Normas (aux.)'!$K$5:$K$1000,Consolidado!$P$5:$P$1000,"X",Consolidado!$H$5:$H$1000,$D$9))&gt;1," ("&amp;IF($D$9="Todos",SUMIFS('Normas (aux.)'!$K$5:$K$1000,Consolidado!$P$5:$P$1000,"X"),SUMIFS('Normas (aux.)'!$K$5:$K$1000,Consolidado!$P$5:$P$1000,"X",Consolidado!$H$5:$H$1000,$D$9))&amp;")",""),""),IF(IF($D$9="Todos",SUMIFS('Normas (aux.)'!$K$5:$K$1000,Consolidado!$Q$5:$Q$1000,"X"),SUMIFS('Normas (aux.)'!$K$5:$K$1000,Consolidado!$Q$5:$Q$1000,"X",Consolidado!$H$5:$H$1000,$D$9))&gt;0,"Septiembre"&amp;IF(IF($D$9="Todos",SUMIFS('Normas (aux.)'!$K$5:$K$1000,Consolidado!$Q$5:$Q$1000,"X"),SUMIFS('Normas (aux.)'!$K$5:$K$1000,Consolidado!$Q$5:$Q$1000,"X",Consolidado!$H$5:$H$1000,$D$9))&gt;1," ("&amp;IF($D$9="Todos",SUMIFS('Normas (aux.)'!$K$5:$K$1000,Consolidado!$Q$5:$Q$1000,"X"),SUMIFS('Normas (aux.)'!$K$5:$K$1000,Consolidado!$Q$5:$Q$1000,"X",Consolidado!$H$5:$H$1000,$D$9))&amp;")",""),""),IF(IF($D$9="Todos",SUMIFS('Normas (aux.)'!$K$5:$K$1000,Consolidado!$R$5:$R$1000,"X"),SUMIFS('Normas (aux.)'!$K$5:$K$1000,Consolidado!$R$5:$R$1000,"X",Consolidado!$H$5:$H$1000,$D$9))&gt;0,"Octubre"&amp;IF(IF($D$9="Todos",SUMIFS('Normas (aux.)'!$K$5:$K$1000,Consolidado!$R$5:$R$1000,"X"),SUMIFS('Normas (aux.)'!$K$5:$K$1000,Consolidado!$R$5:$R$1000,"X",Consolidado!$H$5:$H$1000,$D$9))&gt;1," ("&amp;IF($D$9="Todos",SUMIFS('Normas (aux.)'!$K$5:$K$1000,Consolidado!$R$5:$R$1000,"X"),SUMIFS('Normas (aux.)'!$K$5:$K$1000,Consolidado!$R$5:$R$1000,"X",Consolidado!$H$5:$H$1000,$D$9))&amp;")",""),""),IF(IF($D$9="Todos",SUMIFS('Normas (aux.)'!$K$5:$K$1000,Consolidado!$S$5:$S$1000,"X"),SUMIFS('Normas (aux.)'!$K$5:$K$1000,Consolidado!$S$5:$S$1000,"X",Consolidado!$H$5:$H$1000,$D$9))&gt;0,"Noviembre"&amp;IF(IF($D$9="Todos",SUMIFS('Normas (aux.)'!$K$5:$K$1000,Consolidado!$S$5:$S$1000,"X"),SUMIFS('Normas (aux.)'!$K$5:$K$1000,Consolidado!$S$5:$S$1000,"X",Consolidado!$H$5:$H$1000,$D$9))&gt;1," ("&amp;IF($D$9="Todos",SUMIFS('Normas (aux.)'!$K$5:$K$1000,Consolidado!$S$5:$S$1000,"X"),SUMIFS('Normas (aux.)'!$K$5:$K$1000,Consolidado!$S$5:$S$1000,"X",Consolidado!$H$5:$H$1000,$D$9))&amp;")",""),""),IF(IF($D$9="Todos",SUMIFS('Normas (aux.)'!$K$5:$K$1000,Consolidado!$T$5:$T$1000,"X"),SUMIFS('Normas (aux.)'!$K$5:$K$1000,Consolidado!$T$5:$T$1000,"X",Consolidado!$H$5:$H$1000,$D$9))&gt;0,"Diciembre"&amp;IF(IF($D$9="Todos",SUMIFS('Normas (aux.)'!$K$5:$K$1000,Consolidado!$T$5:$T$1000,"X"),SUMIFS('Normas (aux.)'!$K$5:$K$1000,Consolidado!$T$5:$T$1000,"X",Consolidado!$H$5:$H$1000,$D$9))&gt;1," ("&amp;IF($D$9="Todos",SUMIFS('Normas (aux.)'!$K$5:$K$1000,Consolidado!$T$5:$T$1000,"X"),SUMIFS('Normas (aux.)'!$K$5:$K$1000,Consolidado!$T$5:$T$1000,"X",Consolidado!$H$5:$H$1000,$D$9))&amp;")",""),"")))</f>
        <v>Agosto</v>
      </c>
    </row>
    <row r="68" customFormat="false" ht="19.5" hidden="false" customHeight="true" outlineLevel="0" collapsed="false">
      <c r="A68" s="31" t="n">
        <v>11</v>
      </c>
      <c r="B68" s="16" t="str">
        <f aca="false">IF(INDEX($AQ$58:$AQ$97,MATCH(LARGE($AX$58:$AX$97,11),$AX$58:$AX$97,0))="","",INDEX($AQ$58:$AQ$97,MATCH(LARGE($AX$58:$AX$97,11),$AX$58:$AX$97,0)))</f>
        <v>NRP-05</v>
      </c>
      <c r="C68" s="16"/>
      <c r="D68" s="34" t="n">
        <f aca="false">INDEX($AR$58:$AR$97,MATCH(LARGE($AX$58:$AX$97,11),$AX$58:$AX$97,0))</f>
        <v>0</v>
      </c>
      <c r="E68" s="34" t="n">
        <f aca="false">INDEX($AS$58:$AS$97,MATCH(LARGE($AX$58:$AX$97,11),$AX$58:$AX$97,0))</f>
        <v>1</v>
      </c>
      <c r="F68" s="34" t="n">
        <f aca="false">INDEX($AT$58:$AT$97,MATCH(LARGE($AX$58:$AX$97,11),$AX$58:$AX$97,0))</f>
        <v>0</v>
      </c>
      <c r="G68" s="34" t="n">
        <f aca="false">INDEX($AU$58:$AU$97,MATCH(LARGE($AX$58:$AX$97,11),$AX$58:$AX$97,0))</f>
        <v>0</v>
      </c>
      <c r="H68" s="35" t="n">
        <f aca="false">INDEX($AV$58:$AV$97,MATCH(LARGE($AX$58:$AX$97,11),$AX$58:$AX$97,0))</f>
        <v>1</v>
      </c>
      <c r="I68" s="36" t="str">
        <f aca="false">IF(INDEX($AW$58:$AW$97,MATCH(LARGE($AX$58:$AX$97,11),$AX$58:$AX$97,0))&gt;=2,"SÍ ("&amp;INDEX($AW$58:$AW$97,MATCH(LARGE($AX$58:$AX$97,11),$AX$58:$AX$97,0))&amp;" entidades)","No")</f>
        <v>No</v>
      </c>
      <c r="J68" s="13" t="str">
        <f aca="false">IF(INDEX($AV$58:$AV$97,MATCH(LARGE($AX$58:$AX$97,11),$AX$58:$AX$97,0))=0,"No la auditaron en este periodo",INDEX($AY$58:$AY$97,MATCH(LARGE($AX$58:$AX$97,11),$AX$58:$AX$97,0)))</f>
        <v>Octubre</v>
      </c>
      <c r="AQ68" s="38" t="str">
        <f aca="false">'Normas (aux.)'!L3</f>
        <v>NCM-02</v>
      </c>
      <c r="AR68" s="38" t="n">
        <f aca="false">IF(AQ68="",0,IF($D$9="Todos",SUMIFS('Normas (aux.)'!$L$5:$L$1000,Consolidado!$C$5:$C$1000,"Auditoría Interna"),SUMIFS('Normas (aux.)'!$L$5:$L$1000,Consolidado!$C$5:$C$1000,"Auditoría Interna",Consolidado!$H$5:$H$1000,$D$9)))</f>
        <v>0</v>
      </c>
      <c r="AS68" s="38" t="n">
        <f aca="false">IF(AQ68="",0,IF($D$9="Todos",SUMIFS('Normas (aux.)'!$L$5:$L$1000,Consolidado!$C$5:$C$1000,"Auditoría Externa"),SUMIFS('Normas (aux.)'!$L$5:$L$1000,Consolidado!$C$5:$C$1000,"Auditoría Externa",Consolidado!$H$5:$H$1000,$D$9)))</f>
        <v>0</v>
      </c>
      <c r="AT68" s="38" t="n">
        <f aca="false">IF(AQ68="",0,IF($D$9="Todos",SUMIFS('Normas (aux.)'!$L$5:$L$1000,Consolidado!$C$5:$C$1000,"SSF"),SUMIFS('Normas (aux.)'!$L$5:$L$1000,Consolidado!$C$5:$C$1000,"SSF",Consolidado!$H$5:$H$1000,$D$9)))</f>
        <v>1</v>
      </c>
      <c r="AU68" s="38" t="n">
        <f aca="false">IF(AQ68="",0,IF($D$9="Todos",SUMIFS('Normas (aux.)'!$L$5:$L$1000),SUMIFS('Normas (aux.)'!$L$5:$L$1000,Consolidado!$H$5:$H$1000,$D$9))-SUM(AR68:AT68))</f>
        <v>0</v>
      </c>
      <c r="AV68" s="38" t="n">
        <f aca="false">SUM(AR68:AU68)</f>
        <v>1</v>
      </c>
      <c r="AW68" s="38" t="n">
        <f aca="false">COUNTIF(AR68:AU68,"&gt;0")</f>
        <v>1</v>
      </c>
      <c r="AX68" s="38" t="n">
        <f aca="false">IF(AQ68="",-1,AV68*10000-ROW()/1000)</f>
        <v>9999.932</v>
      </c>
      <c r="AY68" s="38" t="str">
        <f aca="false">IF(AQ68="","",_xlfn.TEXTJOIN(", ",TRUE(),IF(IF($D$9="Todos",SUMIFS('Normas (aux.)'!$L$5:$L$1000,Consolidado!$I$5:$I$1000,"X"),SUMIFS('Normas (aux.)'!$L$5:$L$1000,Consolidado!$I$5:$I$1000,"X",Consolidado!$H$5:$H$1000,$D$9))&gt;0,"Enero"&amp;IF(IF($D$9="Todos",SUMIFS('Normas (aux.)'!$L$5:$L$1000,Consolidado!$I$5:$I$1000,"X"),SUMIFS('Normas (aux.)'!$L$5:$L$1000,Consolidado!$I$5:$I$1000,"X",Consolidado!$H$5:$H$1000,$D$9))&gt;1," ("&amp;IF($D$9="Todos",SUMIFS('Normas (aux.)'!$L$5:$L$1000,Consolidado!$I$5:$I$1000,"X"),SUMIFS('Normas (aux.)'!$L$5:$L$1000,Consolidado!$I$5:$I$1000,"X",Consolidado!$H$5:$H$1000,$D$9))&amp;")",""),""),IF(IF($D$9="Todos",SUMIFS('Normas (aux.)'!$L$5:$L$1000,Consolidado!$J$5:$J$1000,"X"),SUMIFS('Normas (aux.)'!$L$5:$L$1000,Consolidado!$J$5:$J$1000,"X",Consolidado!$H$5:$H$1000,$D$9))&gt;0,"Febrero"&amp;IF(IF($D$9="Todos",SUMIFS('Normas (aux.)'!$L$5:$L$1000,Consolidado!$J$5:$J$1000,"X"),SUMIFS('Normas (aux.)'!$L$5:$L$1000,Consolidado!$J$5:$J$1000,"X",Consolidado!$H$5:$H$1000,$D$9))&gt;1," ("&amp;IF($D$9="Todos",SUMIFS('Normas (aux.)'!$L$5:$L$1000,Consolidado!$J$5:$J$1000,"X"),SUMIFS('Normas (aux.)'!$L$5:$L$1000,Consolidado!$J$5:$J$1000,"X",Consolidado!$H$5:$H$1000,$D$9))&amp;")",""),""),IF(IF($D$9="Todos",SUMIFS('Normas (aux.)'!$L$5:$L$1000,Consolidado!$K$5:$K$1000,"X"),SUMIFS('Normas (aux.)'!$L$5:$L$1000,Consolidado!$K$5:$K$1000,"X",Consolidado!$H$5:$H$1000,$D$9))&gt;0,"Marzo"&amp;IF(IF($D$9="Todos",SUMIFS('Normas (aux.)'!$L$5:$L$1000,Consolidado!$K$5:$K$1000,"X"),SUMIFS('Normas (aux.)'!$L$5:$L$1000,Consolidado!$K$5:$K$1000,"X",Consolidado!$H$5:$H$1000,$D$9))&gt;1," ("&amp;IF($D$9="Todos",SUMIFS('Normas (aux.)'!$L$5:$L$1000,Consolidado!$K$5:$K$1000,"X"),SUMIFS('Normas (aux.)'!$L$5:$L$1000,Consolidado!$K$5:$K$1000,"X",Consolidado!$H$5:$H$1000,$D$9))&amp;")",""),""),IF(IF($D$9="Todos",SUMIFS('Normas (aux.)'!$L$5:$L$1000,Consolidado!$L$5:$L$1000,"X"),SUMIFS('Normas (aux.)'!$L$5:$L$1000,Consolidado!$L$5:$L$1000,"X",Consolidado!$H$5:$H$1000,$D$9))&gt;0,"Abril"&amp;IF(IF($D$9="Todos",SUMIFS('Normas (aux.)'!$L$5:$L$1000,Consolidado!$L$5:$L$1000,"X"),SUMIFS('Normas (aux.)'!$L$5:$L$1000,Consolidado!$L$5:$L$1000,"X",Consolidado!$H$5:$H$1000,$D$9))&gt;1," ("&amp;IF($D$9="Todos",SUMIFS('Normas (aux.)'!$L$5:$L$1000,Consolidado!$L$5:$L$1000,"X"),SUMIFS('Normas (aux.)'!$L$5:$L$1000,Consolidado!$L$5:$L$1000,"X",Consolidado!$H$5:$H$1000,$D$9))&amp;")",""),""),IF(IF($D$9="Todos",SUMIFS('Normas (aux.)'!$L$5:$L$1000,Consolidado!$M$5:$M$1000,"X"),SUMIFS('Normas (aux.)'!$L$5:$L$1000,Consolidado!$M$5:$M$1000,"X",Consolidado!$H$5:$H$1000,$D$9))&gt;0,"Mayo"&amp;IF(IF($D$9="Todos",SUMIFS('Normas (aux.)'!$L$5:$L$1000,Consolidado!$M$5:$M$1000,"X"),SUMIFS('Normas (aux.)'!$L$5:$L$1000,Consolidado!$M$5:$M$1000,"X",Consolidado!$H$5:$H$1000,$D$9))&gt;1," ("&amp;IF($D$9="Todos",SUMIFS('Normas (aux.)'!$L$5:$L$1000,Consolidado!$M$5:$M$1000,"X"),SUMIFS('Normas (aux.)'!$L$5:$L$1000,Consolidado!$M$5:$M$1000,"X",Consolidado!$H$5:$H$1000,$D$9))&amp;")",""),""),IF(IF($D$9="Todos",SUMIFS('Normas (aux.)'!$L$5:$L$1000,Consolidado!$N$5:$N$1000,"X"),SUMIFS('Normas (aux.)'!$L$5:$L$1000,Consolidado!$N$5:$N$1000,"X",Consolidado!$H$5:$H$1000,$D$9))&gt;0,"Junio"&amp;IF(IF($D$9="Todos",SUMIFS('Normas (aux.)'!$L$5:$L$1000,Consolidado!$N$5:$N$1000,"X"),SUMIFS('Normas (aux.)'!$L$5:$L$1000,Consolidado!$N$5:$N$1000,"X",Consolidado!$H$5:$H$1000,$D$9))&gt;1," ("&amp;IF($D$9="Todos",SUMIFS('Normas (aux.)'!$L$5:$L$1000,Consolidado!$N$5:$N$1000,"X"),SUMIFS('Normas (aux.)'!$L$5:$L$1000,Consolidado!$N$5:$N$1000,"X",Consolidado!$H$5:$H$1000,$D$9))&amp;")",""),""),IF(IF($D$9="Todos",SUMIFS('Normas (aux.)'!$L$5:$L$1000,Consolidado!$O$5:$O$1000,"X"),SUMIFS('Normas (aux.)'!$L$5:$L$1000,Consolidado!$O$5:$O$1000,"X",Consolidado!$H$5:$H$1000,$D$9))&gt;0,"Julio"&amp;IF(IF($D$9="Todos",SUMIFS('Normas (aux.)'!$L$5:$L$1000,Consolidado!$O$5:$O$1000,"X"),SUMIFS('Normas (aux.)'!$L$5:$L$1000,Consolidado!$O$5:$O$1000,"X",Consolidado!$H$5:$H$1000,$D$9))&gt;1," ("&amp;IF($D$9="Todos",SUMIFS('Normas (aux.)'!$L$5:$L$1000,Consolidado!$O$5:$O$1000,"X"),SUMIFS('Normas (aux.)'!$L$5:$L$1000,Consolidado!$O$5:$O$1000,"X",Consolidado!$H$5:$H$1000,$D$9))&amp;")",""),""),IF(IF($D$9="Todos",SUMIFS('Normas (aux.)'!$L$5:$L$1000,Consolidado!$P$5:$P$1000,"X"),SUMIFS('Normas (aux.)'!$L$5:$L$1000,Consolidado!$P$5:$P$1000,"X",Consolidado!$H$5:$H$1000,$D$9))&gt;0,"Agosto"&amp;IF(IF($D$9="Todos",SUMIFS('Normas (aux.)'!$L$5:$L$1000,Consolidado!$P$5:$P$1000,"X"),SUMIFS('Normas (aux.)'!$L$5:$L$1000,Consolidado!$P$5:$P$1000,"X",Consolidado!$H$5:$H$1000,$D$9))&gt;1," ("&amp;IF($D$9="Todos",SUMIFS('Normas (aux.)'!$L$5:$L$1000,Consolidado!$P$5:$P$1000,"X"),SUMIFS('Normas (aux.)'!$L$5:$L$1000,Consolidado!$P$5:$P$1000,"X",Consolidado!$H$5:$H$1000,$D$9))&amp;")",""),""),IF(IF($D$9="Todos",SUMIFS('Normas (aux.)'!$L$5:$L$1000,Consolidado!$Q$5:$Q$1000,"X"),SUMIFS('Normas (aux.)'!$L$5:$L$1000,Consolidado!$Q$5:$Q$1000,"X",Consolidado!$H$5:$H$1000,$D$9))&gt;0,"Septiembre"&amp;IF(IF($D$9="Todos",SUMIFS('Normas (aux.)'!$L$5:$L$1000,Consolidado!$Q$5:$Q$1000,"X"),SUMIFS('Normas (aux.)'!$L$5:$L$1000,Consolidado!$Q$5:$Q$1000,"X",Consolidado!$H$5:$H$1000,$D$9))&gt;1," ("&amp;IF($D$9="Todos",SUMIFS('Normas (aux.)'!$L$5:$L$1000,Consolidado!$Q$5:$Q$1000,"X"),SUMIFS('Normas (aux.)'!$L$5:$L$1000,Consolidado!$Q$5:$Q$1000,"X",Consolidado!$H$5:$H$1000,$D$9))&amp;")",""),""),IF(IF($D$9="Todos",SUMIFS('Normas (aux.)'!$L$5:$L$1000,Consolidado!$R$5:$R$1000,"X"),SUMIFS('Normas (aux.)'!$L$5:$L$1000,Consolidado!$R$5:$R$1000,"X",Consolidado!$H$5:$H$1000,$D$9))&gt;0,"Octubre"&amp;IF(IF($D$9="Todos",SUMIFS('Normas (aux.)'!$L$5:$L$1000,Consolidado!$R$5:$R$1000,"X"),SUMIFS('Normas (aux.)'!$L$5:$L$1000,Consolidado!$R$5:$R$1000,"X",Consolidado!$H$5:$H$1000,$D$9))&gt;1," ("&amp;IF($D$9="Todos",SUMIFS('Normas (aux.)'!$L$5:$L$1000,Consolidado!$R$5:$R$1000,"X"),SUMIFS('Normas (aux.)'!$L$5:$L$1000,Consolidado!$R$5:$R$1000,"X",Consolidado!$H$5:$H$1000,$D$9))&amp;")",""),""),IF(IF($D$9="Todos",SUMIFS('Normas (aux.)'!$L$5:$L$1000,Consolidado!$S$5:$S$1000,"X"),SUMIFS('Normas (aux.)'!$L$5:$L$1000,Consolidado!$S$5:$S$1000,"X",Consolidado!$H$5:$H$1000,$D$9))&gt;0,"Noviembre"&amp;IF(IF($D$9="Todos",SUMIFS('Normas (aux.)'!$L$5:$L$1000,Consolidado!$S$5:$S$1000,"X"),SUMIFS('Normas (aux.)'!$L$5:$L$1000,Consolidado!$S$5:$S$1000,"X",Consolidado!$H$5:$H$1000,$D$9))&gt;1," ("&amp;IF($D$9="Todos",SUMIFS('Normas (aux.)'!$L$5:$L$1000,Consolidado!$S$5:$S$1000,"X"),SUMIFS('Normas (aux.)'!$L$5:$L$1000,Consolidado!$S$5:$S$1000,"X",Consolidado!$H$5:$H$1000,$D$9))&amp;")",""),""),IF(IF($D$9="Todos",SUMIFS('Normas (aux.)'!$L$5:$L$1000,Consolidado!$T$5:$T$1000,"X"),SUMIFS('Normas (aux.)'!$L$5:$L$1000,Consolidado!$T$5:$T$1000,"X",Consolidado!$H$5:$H$1000,$D$9))&gt;0,"Diciembre"&amp;IF(IF($D$9="Todos",SUMIFS('Normas (aux.)'!$L$5:$L$1000,Consolidado!$T$5:$T$1000,"X"),SUMIFS('Normas (aux.)'!$L$5:$L$1000,Consolidado!$T$5:$T$1000,"X",Consolidado!$H$5:$H$1000,$D$9))&gt;1," ("&amp;IF($D$9="Todos",SUMIFS('Normas (aux.)'!$L$5:$L$1000,Consolidado!$T$5:$T$1000,"X"),SUMIFS('Normas (aux.)'!$L$5:$L$1000,Consolidado!$T$5:$T$1000,"X",Consolidado!$H$5:$H$1000,$D$9))&amp;")",""),"")))</f>
        <v>Febrero</v>
      </c>
    </row>
    <row r="69" customFormat="false" ht="19.5" hidden="false" customHeight="true" outlineLevel="0" collapsed="false">
      <c r="A69" s="31" t="n">
        <v>12</v>
      </c>
      <c r="B69" s="16" t="str">
        <f aca="false">IF(INDEX($AQ$58:$AQ$97,MATCH(LARGE($AX$58:$AX$97,12),$AX$58:$AX$97,0))="","",INDEX($AQ$58:$AQ$97,MATCH(LARGE($AX$58:$AX$97,12),$AX$58:$AX$97,0)))</f>
        <v>NRP-53</v>
      </c>
      <c r="C69" s="16"/>
      <c r="D69" s="34" t="n">
        <f aca="false">INDEX($AR$58:$AR$97,MATCH(LARGE($AX$58:$AX$97,12),$AX$58:$AX$97,0))</f>
        <v>1</v>
      </c>
      <c r="E69" s="34" t="n">
        <f aca="false">INDEX($AS$58:$AS$97,MATCH(LARGE($AX$58:$AX$97,12),$AX$58:$AX$97,0))</f>
        <v>0</v>
      </c>
      <c r="F69" s="34" t="n">
        <f aca="false">INDEX($AT$58:$AT$97,MATCH(LARGE($AX$58:$AX$97,12),$AX$58:$AX$97,0))</f>
        <v>0</v>
      </c>
      <c r="G69" s="34" t="n">
        <f aca="false">INDEX($AU$58:$AU$97,MATCH(LARGE($AX$58:$AX$97,12),$AX$58:$AX$97,0))</f>
        <v>0</v>
      </c>
      <c r="H69" s="35" t="n">
        <f aca="false">INDEX($AV$58:$AV$97,MATCH(LARGE($AX$58:$AX$97,12),$AX$58:$AX$97,0))</f>
        <v>1</v>
      </c>
      <c r="I69" s="36" t="str">
        <f aca="false">IF(INDEX($AW$58:$AW$97,MATCH(LARGE($AX$58:$AX$97,12),$AX$58:$AX$97,0))&gt;=2,"SÍ ("&amp;INDEX($AW$58:$AW$97,MATCH(LARGE($AX$58:$AX$97,12),$AX$58:$AX$97,0))&amp;" entidades)","No")</f>
        <v>No</v>
      </c>
      <c r="J69" s="13" t="str">
        <f aca="false">IF(INDEX($AV$58:$AV$97,MATCH(LARGE($AX$58:$AX$97,12),$AX$58:$AX$97,0))=0,"No la auditaron en este periodo",INDEX($AY$58:$AY$97,MATCH(LARGE($AX$58:$AX$97,12),$AX$58:$AX$97,0)))</f>
        <v>Agosto</v>
      </c>
      <c r="AQ69" s="38" t="str">
        <f aca="false">'Normas (aux.)'!M3</f>
        <v>NRP-36</v>
      </c>
      <c r="AR69" s="38" t="n">
        <f aca="false">IF(AQ69="",0,IF($D$9="Todos",SUMIFS('Normas (aux.)'!$M$5:$M$1000,Consolidado!$C$5:$C$1000,"Auditoría Interna"),SUMIFS('Normas (aux.)'!$M$5:$M$1000,Consolidado!$C$5:$C$1000,"Auditoría Interna",Consolidado!$H$5:$H$1000,$D$9)))</f>
        <v>0</v>
      </c>
      <c r="AS69" s="38" t="n">
        <f aca="false">IF(AQ69="",0,IF($D$9="Todos",SUMIFS('Normas (aux.)'!$M$5:$M$1000,Consolidado!$C$5:$C$1000,"Auditoría Externa"),SUMIFS('Normas (aux.)'!$M$5:$M$1000,Consolidado!$C$5:$C$1000,"Auditoría Externa",Consolidado!$H$5:$H$1000,$D$9)))</f>
        <v>0</v>
      </c>
      <c r="AT69" s="38" t="n">
        <f aca="false">IF(AQ69="",0,IF($D$9="Todos",SUMIFS('Normas (aux.)'!$M$5:$M$1000,Consolidado!$C$5:$C$1000,"SSF"),SUMIFS('Normas (aux.)'!$M$5:$M$1000,Consolidado!$C$5:$C$1000,"SSF",Consolidado!$H$5:$H$1000,$D$9)))</f>
        <v>0</v>
      </c>
      <c r="AU69" s="38" t="n">
        <f aca="false">IF(AQ69="",0,IF($D$9="Todos",SUMIFS('Normas (aux.)'!$M$5:$M$1000),SUMIFS('Normas (aux.)'!$M$5:$M$1000,Consolidado!$H$5:$H$1000,$D$9))-SUM(AR69:AT69))</f>
        <v>0</v>
      </c>
      <c r="AV69" s="38" t="n">
        <f aca="false">SUM(AR69:AU69)</f>
        <v>0</v>
      </c>
      <c r="AW69" s="38" t="n">
        <f aca="false">COUNTIF(AR69:AU69,"&gt;0")</f>
        <v>0</v>
      </c>
      <c r="AX69" s="38" t="n">
        <f aca="false">IF(AQ69="",-1,AV69*10000-ROW()/1000)</f>
        <v>-0.069</v>
      </c>
      <c r="AY69" s="38" t="str">
        <f aca="false">IF(AQ69="","",_xlfn.TEXTJOIN(", ",TRUE(),IF(IF($D$9="Todos",SUMIFS('Normas (aux.)'!$M$5:$M$1000,Consolidado!$I$5:$I$1000,"X"),SUMIFS('Normas (aux.)'!$M$5:$M$1000,Consolidado!$I$5:$I$1000,"X",Consolidado!$H$5:$H$1000,$D$9))&gt;0,"Enero"&amp;IF(IF($D$9="Todos",SUMIFS('Normas (aux.)'!$M$5:$M$1000,Consolidado!$I$5:$I$1000,"X"),SUMIFS('Normas (aux.)'!$M$5:$M$1000,Consolidado!$I$5:$I$1000,"X",Consolidado!$H$5:$H$1000,$D$9))&gt;1," ("&amp;IF($D$9="Todos",SUMIFS('Normas (aux.)'!$M$5:$M$1000,Consolidado!$I$5:$I$1000,"X"),SUMIFS('Normas (aux.)'!$M$5:$M$1000,Consolidado!$I$5:$I$1000,"X",Consolidado!$H$5:$H$1000,$D$9))&amp;")",""),""),IF(IF($D$9="Todos",SUMIFS('Normas (aux.)'!$M$5:$M$1000,Consolidado!$J$5:$J$1000,"X"),SUMIFS('Normas (aux.)'!$M$5:$M$1000,Consolidado!$J$5:$J$1000,"X",Consolidado!$H$5:$H$1000,$D$9))&gt;0,"Febrero"&amp;IF(IF($D$9="Todos",SUMIFS('Normas (aux.)'!$M$5:$M$1000,Consolidado!$J$5:$J$1000,"X"),SUMIFS('Normas (aux.)'!$M$5:$M$1000,Consolidado!$J$5:$J$1000,"X",Consolidado!$H$5:$H$1000,$D$9))&gt;1," ("&amp;IF($D$9="Todos",SUMIFS('Normas (aux.)'!$M$5:$M$1000,Consolidado!$J$5:$J$1000,"X"),SUMIFS('Normas (aux.)'!$M$5:$M$1000,Consolidado!$J$5:$J$1000,"X",Consolidado!$H$5:$H$1000,$D$9))&amp;")",""),""),IF(IF($D$9="Todos",SUMIFS('Normas (aux.)'!$M$5:$M$1000,Consolidado!$K$5:$K$1000,"X"),SUMIFS('Normas (aux.)'!$M$5:$M$1000,Consolidado!$K$5:$K$1000,"X",Consolidado!$H$5:$H$1000,$D$9))&gt;0,"Marzo"&amp;IF(IF($D$9="Todos",SUMIFS('Normas (aux.)'!$M$5:$M$1000,Consolidado!$K$5:$K$1000,"X"),SUMIFS('Normas (aux.)'!$M$5:$M$1000,Consolidado!$K$5:$K$1000,"X",Consolidado!$H$5:$H$1000,$D$9))&gt;1," ("&amp;IF($D$9="Todos",SUMIFS('Normas (aux.)'!$M$5:$M$1000,Consolidado!$K$5:$K$1000,"X"),SUMIFS('Normas (aux.)'!$M$5:$M$1000,Consolidado!$K$5:$K$1000,"X",Consolidado!$H$5:$H$1000,$D$9))&amp;")",""),""),IF(IF($D$9="Todos",SUMIFS('Normas (aux.)'!$M$5:$M$1000,Consolidado!$L$5:$L$1000,"X"),SUMIFS('Normas (aux.)'!$M$5:$M$1000,Consolidado!$L$5:$L$1000,"X",Consolidado!$H$5:$H$1000,$D$9))&gt;0,"Abril"&amp;IF(IF($D$9="Todos",SUMIFS('Normas (aux.)'!$M$5:$M$1000,Consolidado!$L$5:$L$1000,"X"),SUMIFS('Normas (aux.)'!$M$5:$M$1000,Consolidado!$L$5:$L$1000,"X",Consolidado!$H$5:$H$1000,$D$9))&gt;1," ("&amp;IF($D$9="Todos",SUMIFS('Normas (aux.)'!$M$5:$M$1000,Consolidado!$L$5:$L$1000,"X"),SUMIFS('Normas (aux.)'!$M$5:$M$1000,Consolidado!$L$5:$L$1000,"X",Consolidado!$H$5:$H$1000,$D$9))&amp;")",""),""),IF(IF($D$9="Todos",SUMIFS('Normas (aux.)'!$M$5:$M$1000,Consolidado!$M$5:$M$1000,"X"),SUMIFS('Normas (aux.)'!$M$5:$M$1000,Consolidado!$M$5:$M$1000,"X",Consolidado!$H$5:$H$1000,$D$9))&gt;0,"Mayo"&amp;IF(IF($D$9="Todos",SUMIFS('Normas (aux.)'!$M$5:$M$1000,Consolidado!$M$5:$M$1000,"X"),SUMIFS('Normas (aux.)'!$M$5:$M$1000,Consolidado!$M$5:$M$1000,"X",Consolidado!$H$5:$H$1000,$D$9))&gt;1," ("&amp;IF($D$9="Todos",SUMIFS('Normas (aux.)'!$M$5:$M$1000,Consolidado!$M$5:$M$1000,"X"),SUMIFS('Normas (aux.)'!$M$5:$M$1000,Consolidado!$M$5:$M$1000,"X",Consolidado!$H$5:$H$1000,$D$9))&amp;")",""),""),IF(IF($D$9="Todos",SUMIFS('Normas (aux.)'!$M$5:$M$1000,Consolidado!$N$5:$N$1000,"X"),SUMIFS('Normas (aux.)'!$M$5:$M$1000,Consolidado!$N$5:$N$1000,"X",Consolidado!$H$5:$H$1000,$D$9))&gt;0,"Junio"&amp;IF(IF($D$9="Todos",SUMIFS('Normas (aux.)'!$M$5:$M$1000,Consolidado!$N$5:$N$1000,"X"),SUMIFS('Normas (aux.)'!$M$5:$M$1000,Consolidado!$N$5:$N$1000,"X",Consolidado!$H$5:$H$1000,$D$9))&gt;1," ("&amp;IF($D$9="Todos",SUMIFS('Normas (aux.)'!$M$5:$M$1000,Consolidado!$N$5:$N$1000,"X"),SUMIFS('Normas (aux.)'!$M$5:$M$1000,Consolidado!$N$5:$N$1000,"X",Consolidado!$H$5:$H$1000,$D$9))&amp;")",""),""),IF(IF($D$9="Todos",SUMIFS('Normas (aux.)'!$M$5:$M$1000,Consolidado!$O$5:$O$1000,"X"),SUMIFS('Normas (aux.)'!$M$5:$M$1000,Consolidado!$O$5:$O$1000,"X",Consolidado!$H$5:$H$1000,$D$9))&gt;0,"Julio"&amp;IF(IF($D$9="Todos",SUMIFS('Normas (aux.)'!$M$5:$M$1000,Consolidado!$O$5:$O$1000,"X"),SUMIFS('Normas (aux.)'!$M$5:$M$1000,Consolidado!$O$5:$O$1000,"X",Consolidado!$H$5:$H$1000,$D$9))&gt;1," ("&amp;IF($D$9="Todos",SUMIFS('Normas (aux.)'!$M$5:$M$1000,Consolidado!$O$5:$O$1000,"X"),SUMIFS('Normas (aux.)'!$M$5:$M$1000,Consolidado!$O$5:$O$1000,"X",Consolidado!$H$5:$H$1000,$D$9))&amp;")",""),""),IF(IF($D$9="Todos",SUMIFS('Normas (aux.)'!$M$5:$M$1000,Consolidado!$P$5:$P$1000,"X"),SUMIFS('Normas (aux.)'!$M$5:$M$1000,Consolidado!$P$5:$P$1000,"X",Consolidado!$H$5:$H$1000,$D$9))&gt;0,"Agosto"&amp;IF(IF($D$9="Todos",SUMIFS('Normas (aux.)'!$M$5:$M$1000,Consolidado!$P$5:$P$1000,"X"),SUMIFS('Normas (aux.)'!$M$5:$M$1000,Consolidado!$P$5:$P$1000,"X",Consolidado!$H$5:$H$1000,$D$9))&gt;1," ("&amp;IF($D$9="Todos",SUMIFS('Normas (aux.)'!$M$5:$M$1000,Consolidado!$P$5:$P$1000,"X"),SUMIFS('Normas (aux.)'!$M$5:$M$1000,Consolidado!$P$5:$P$1000,"X",Consolidado!$H$5:$H$1000,$D$9))&amp;")",""),""),IF(IF($D$9="Todos",SUMIFS('Normas (aux.)'!$M$5:$M$1000,Consolidado!$Q$5:$Q$1000,"X"),SUMIFS('Normas (aux.)'!$M$5:$M$1000,Consolidado!$Q$5:$Q$1000,"X",Consolidado!$H$5:$H$1000,$D$9))&gt;0,"Septiembre"&amp;IF(IF($D$9="Todos",SUMIFS('Normas (aux.)'!$M$5:$M$1000,Consolidado!$Q$5:$Q$1000,"X"),SUMIFS('Normas (aux.)'!$M$5:$M$1000,Consolidado!$Q$5:$Q$1000,"X",Consolidado!$H$5:$H$1000,$D$9))&gt;1," ("&amp;IF($D$9="Todos",SUMIFS('Normas (aux.)'!$M$5:$M$1000,Consolidado!$Q$5:$Q$1000,"X"),SUMIFS('Normas (aux.)'!$M$5:$M$1000,Consolidado!$Q$5:$Q$1000,"X",Consolidado!$H$5:$H$1000,$D$9))&amp;")",""),""),IF(IF($D$9="Todos",SUMIFS('Normas (aux.)'!$M$5:$M$1000,Consolidado!$R$5:$R$1000,"X"),SUMIFS('Normas (aux.)'!$M$5:$M$1000,Consolidado!$R$5:$R$1000,"X",Consolidado!$H$5:$H$1000,$D$9))&gt;0,"Octubre"&amp;IF(IF($D$9="Todos",SUMIFS('Normas (aux.)'!$M$5:$M$1000,Consolidado!$R$5:$R$1000,"X"),SUMIFS('Normas (aux.)'!$M$5:$M$1000,Consolidado!$R$5:$R$1000,"X",Consolidado!$H$5:$H$1000,$D$9))&gt;1," ("&amp;IF($D$9="Todos",SUMIFS('Normas (aux.)'!$M$5:$M$1000,Consolidado!$R$5:$R$1000,"X"),SUMIFS('Normas (aux.)'!$M$5:$M$1000,Consolidado!$R$5:$R$1000,"X",Consolidado!$H$5:$H$1000,$D$9))&amp;")",""),""),IF(IF($D$9="Todos",SUMIFS('Normas (aux.)'!$M$5:$M$1000,Consolidado!$S$5:$S$1000,"X"),SUMIFS('Normas (aux.)'!$M$5:$M$1000,Consolidado!$S$5:$S$1000,"X",Consolidado!$H$5:$H$1000,$D$9))&gt;0,"Noviembre"&amp;IF(IF($D$9="Todos",SUMIFS('Normas (aux.)'!$M$5:$M$1000,Consolidado!$S$5:$S$1000,"X"),SUMIFS('Normas (aux.)'!$M$5:$M$1000,Consolidado!$S$5:$S$1000,"X",Consolidado!$H$5:$H$1000,$D$9))&gt;1," ("&amp;IF($D$9="Todos",SUMIFS('Normas (aux.)'!$M$5:$M$1000,Consolidado!$S$5:$S$1000,"X"),SUMIFS('Normas (aux.)'!$M$5:$M$1000,Consolidado!$S$5:$S$1000,"X",Consolidado!$H$5:$H$1000,$D$9))&amp;")",""),""),IF(IF($D$9="Todos",SUMIFS('Normas (aux.)'!$M$5:$M$1000,Consolidado!$T$5:$T$1000,"X"),SUMIFS('Normas (aux.)'!$M$5:$M$1000,Consolidado!$T$5:$T$1000,"X",Consolidado!$H$5:$H$1000,$D$9))&gt;0,"Diciembre"&amp;IF(IF($D$9="Todos",SUMIFS('Normas (aux.)'!$M$5:$M$1000,Consolidado!$T$5:$T$1000,"X"),SUMIFS('Normas (aux.)'!$M$5:$M$1000,Consolidado!$T$5:$T$1000,"X",Consolidado!$H$5:$H$1000,$D$9))&gt;1," ("&amp;IF($D$9="Todos",SUMIFS('Normas (aux.)'!$M$5:$M$1000,Consolidado!$T$5:$T$1000,"X"),SUMIFS('Normas (aux.)'!$M$5:$M$1000,Consolidado!$T$5:$T$1000,"X",Consolidado!$H$5:$H$1000,$D$9))&amp;")",""),"")))</f>
        <v/>
      </c>
    </row>
    <row r="70" customFormat="false" ht="19.5" hidden="false" customHeight="true" outlineLevel="0" collapsed="false">
      <c r="A70" s="31" t="n">
        <v>13</v>
      </c>
      <c r="B70" s="16" t="str">
        <f aca="false">IF(INDEX($AQ$58:$AQ$97,MATCH(LARGE($AX$58:$AX$97,13),$AX$58:$AX$97,0))="","",INDEX($AQ$58:$AQ$97,MATCH(LARGE($AX$58:$AX$97,13),$AX$58:$AX$97,0)))</f>
        <v>NCM-02</v>
      </c>
      <c r="C70" s="16"/>
      <c r="D70" s="34" t="n">
        <f aca="false">INDEX($AR$58:$AR$97,MATCH(LARGE($AX$58:$AX$97,13),$AX$58:$AX$97,0))</f>
        <v>0</v>
      </c>
      <c r="E70" s="34" t="n">
        <f aca="false">INDEX($AS$58:$AS$97,MATCH(LARGE($AX$58:$AX$97,13),$AX$58:$AX$97,0))</f>
        <v>0</v>
      </c>
      <c r="F70" s="34" t="n">
        <f aca="false">INDEX($AT$58:$AT$97,MATCH(LARGE($AX$58:$AX$97,13),$AX$58:$AX$97,0))</f>
        <v>1</v>
      </c>
      <c r="G70" s="34" t="n">
        <f aca="false">INDEX($AU$58:$AU$97,MATCH(LARGE($AX$58:$AX$97,13),$AX$58:$AX$97,0))</f>
        <v>0</v>
      </c>
      <c r="H70" s="35" t="n">
        <f aca="false">INDEX($AV$58:$AV$97,MATCH(LARGE($AX$58:$AX$97,13),$AX$58:$AX$97,0))</f>
        <v>1</v>
      </c>
      <c r="I70" s="36" t="str">
        <f aca="false">IF(INDEX($AW$58:$AW$97,MATCH(LARGE($AX$58:$AX$97,13),$AX$58:$AX$97,0))&gt;=2,"SÍ ("&amp;INDEX($AW$58:$AW$97,MATCH(LARGE($AX$58:$AX$97,13),$AX$58:$AX$97,0))&amp;" entidades)","No")</f>
        <v>No</v>
      </c>
      <c r="J70" s="13" t="str">
        <f aca="false">IF(INDEX($AV$58:$AV$97,MATCH(LARGE($AX$58:$AX$97,13),$AX$58:$AX$97,0))=0,"No la auditaron en este periodo",INDEX($AY$58:$AY$97,MATCH(LARGE($AX$58:$AX$97,13),$AX$58:$AX$97,0)))</f>
        <v>Febrero</v>
      </c>
      <c r="AQ70" s="38" t="str">
        <f aca="false">'Normas (aux.)'!N3</f>
        <v>NRP-37</v>
      </c>
      <c r="AR70" s="38" t="n">
        <f aca="false">IF(AQ70="",0,IF($D$9="Todos",SUMIFS('Normas (aux.)'!$N$5:$N$1000,Consolidado!$C$5:$C$1000,"Auditoría Interna"),SUMIFS('Normas (aux.)'!$N$5:$N$1000,Consolidado!$C$5:$C$1000,"Auditoría Interna",Consolidado!$H$5:$H$1000,$D$9)))</f>
        <v>0</v>
      </c>
      <c r="AS70" s="38" t="n">
        <f aca="false">IF(AQ70="",0,IF($D$9="Todos",SUMIFS('Normas (aux.)'!$N$5:$N$1000,Consolidado!$C$5:$C$1000,"Auditoría Externa"),SUMIFS('Normas (aux.)'!$N$5:$N$1000,Consolidado!$C$5:$C$1000,"Auditoría Externa",Consolidado!$H$5:$H$1000,$D$9)))</f>
        <v>0</v>
      </c>
      <c r="AT70" s="38" t="n">
        <f aca="false">IF(AQ70="",0,IF($D$9="Todos",SUMIFS('Normas (aux.)'!$N$5:$N$1000,Consolidado!$C$5:$C$1000,"SSF"),SUMIFS('Normas (aux.)'!$N$5:$N$1000,Consolidado!$C$5:$C$1000,"SSF",Consolidado!$H$5:$H$1000,$D$9)))</f>
        <v>0</v>
      </c>
      <c r="AU70" s="38" t="n">
        <f aca="false">IF(AQ70="",0,IF($D$9="Todos",SUMIFS('Normas (aux.)'!$N$5:$N$1000),SUMIFS('Normas (aux.)'!$N$5:$N$1000,Consolidado!$H$5:$H$1000,$D$9))-SUM(AR70:AT70))</f>
        <v>0</v>
      </c>
      <c r="AV70" s="38" t="n">
        <f aca="false">SUM(AR70:AU70)</f>
        <v>0</v>
      </c>
      <c r="AW70" s="38" t="n">
        <f aca="false">COUNTIF(AR70:AU70,"&gt;0")</f>
        <v>0</v>
      </c>
      <c r="AX70" s="38" t="n">
        <f aca="false">IF(AQ70="",-1,AV70*10000-ROW()/1000)</f>
        <v>-0.07</v>
      </c>
      <c r="AY70" s="38" t="str">
        <f aca="false">IF(AQ70="","",_xlfn.TEXTJOIN(", ",TRUE(),IF(IF($D$9="Todos",SUMIFS('Normas (aux.)'!$N$5:$N$1000,Consolidado!$I$5:$I$1000,"X"),SUMIFS('Normas (aux.)'!$N$5:$N$1000,Consolidado!$I$5:$I$1000,"X",Consolidado!$H$5:$H$1000,$D$9))&gt;0,"Enero"&amp;IF(IF($D$9="Todos",SUMIFS('Normas (aux.)'!$N$5:$N$1000,Consolidado!$I$5:$I$1000,"X"),SUMIFS('Normas (aux.)'!$N$5:$N$1000,Consolidado!$I$5:$I$1000,"X",Consolidado!$H$5:$H$1000,$D$9))&gt;1," ("&amp;IF($D$9="Todos",SUMIFS('Normas (aux.)'!$N$5:$N$1000,Consolidado!$I$5:$I$1000,"X"),SUMIFS('Normas (aux.)'!$N$5:$N$1000,Consolidado!$I$5:$I$1000,"X",Consolidado!$H$5:$H$1000,$D$9))&amp;")",""),""),IF(IF($D$9="Todos",SUMIFS('Normas (aux.)'!$N$5:$N$1000,Consolidado!$J$5:$J$1000,"X"),SUMIFS('Normas (aux.)'!$N$5:$N$1000,Consolidado!$J$5:$J$1000,"X",Consolidado!$H$5:$H$1000,$D$9))&gt;0,"Febrero"&amp;IF(IF($D$9="Todos",SUMIFS('Normas (aux.)'!$N$5:$N$1000,Consolidado!$J$5:$J$1000,"X"),SUMIFS('Normas (aux.)'!$N$5:$N$1000,Consolidado!$J$5:$J$1000,"X",Consolidado!$H$5:$H$1000,$D$9))&gt;1," ("&amp;IF($D$9="Todos",SUMIFS('Normas (aux.)'!$N$5:$N$1000,Consolidado!$J$5:$J$1000,"X"),SUMIFS('Normas (aux.)'!$N$5:$N$1000,Consolidado!$J$5:$J$1000,"X",Consolidado!$H$5:$H$1000,$D$9))&amp;")",""),""),IF(IF($D$9="Todos",SUMIFS('Normas (aux.)'!$N$5:$N$1000,Consolidado!$K$5:$K$1000,"X"),SUMIFS('Normas (aux.)'!$N$5:$N$1000,Consolidado!$K$5:$K$1000,"X",Consolidado!$H$5:$H$1000,$D$9))&gt;0,"Marzo"&amp;IF(IF($D$9="Todos",SUMIFS('Normas (aux.)'!$N$5:$N$1000,Consolidado!$K$5:$K$1000,"X"),SUMIFS('Normas (aux.)'!$N$5:$N$1000,Consolidado!$K$5:$K$1000,"X",Consolidado!$H$5:$H$1000,$D$9))&gt;1," ("&amp;IF($D$9="Todos",SUMIFS('Normas (aux.)'!$N$5:$N$1000,Consolidado!$K$5:$K$1000,"X"),SUMIFS('Normas (aux.)'!$N$5:$N$1000,Consolidado!$K$5:$K$1000,"X",Consolidado!$H$5:$H$1000,$D$9))&amp;")",""),""),IF(IF($D$9="Todos",SUMIFS('Normas (aux.)'!$N$5:$N$1000,Consolidado!$L$5:$L$1000,"X"),SUMIFS('Normas (aux.)'!$N$5:$N$1000,Consolidado!$L$5:$L$1000,"X",Consolidado!$H$5:$H$1000,$D$9))&gt;0,"Abril"&amp;IF(IF($D$9="Todos",SUMIFS('Normas (aux.)'!$N$5:$N$1000,Consolidado!$L$5:$L$1000,"X"),SUMIFS('Normas (aux.)'!$N$5:$N$1000,Consolidado!$L$5:$L$1000,"X",Consolidado!$H$5:$H$1000,$D$9))&gt;1," ("&amp;IF($D$9="Todos",SUMIFS('Normas (aux.)'!$N$5:$N$1000,Consolidado!$L$5:$L$1000,"X"),SUMIFS('Normas (aux.)'!$N$5:$N$1000,Consolidado!$L$5:$L$1000,"X",Consolidado!$H$5:$H$1000,$D$9))&amp;")",""),""),IF(IF($D$9="Todos",SUMIFS('Normas (aux.)'!$N$5:$N$1000,Consolidado!$M$5:$M$1000,"X"),SUMIFS('Normas (aux.)'!$N$5:$N$1000,Consolidado!$M$5:$M$1000,"X",Consolidado!$H$5:$H$1000,$D$9))&gt;0,"Mayo"&amp;IF(IF($D$9="Todos",SUMIFS('Normas (aux.)'!$N$5:$N$1000,Consolidado!$M$5:$M$1000,"X"),SUMIFS('Normas (aux.)'!$N$5:$N$1000,Consolidado!$M$5:$M$1000,"X",Consolidado!$H$5:$H$1000,$D$9))&gt;1," ("&amp;IF($D$9="Todos",SUMIFS('Normas (aux.)'!$N$5:$N$1000,Consolidado!$M$5:$M$1000,"X"),SUMIFS('Normas (aux.)'!$N$5:$N$1000,Consolidado!$M$5:$M$1000,"X",Consolidado!$H$5:$H$1000,$D$9))&amp;")",""),""),IF(IF($D$9="Todos",SUMIFS('Normas (aux.)'!$N$5:$N$1000,Consolidado!$N$5:$N$1000,"X"),SUMIFS('Normas (aux.)'!$N$5:$N$1000,Consolidado!$N$5:$N$1000,"X",Consolidado!$H$5:$H$1000,$D$9))&gt;0,"Junio"&amp;IF(IF($D$9="Todos",SUMIFS('Normas (aux.)'!$N$5:$N$1000,Consolidado!$N$5:$N$1000,"X"),SUMIFS('Normas (aux.)'!$N$5:$N$1000,Consolidado!$N$5:$N$1000,"X",Consolidado!$H$5:$H$1000,$D$9))&gt;1," ("&amp;IF($D$9="Todos",SUMIFS('Normas (aux.)'!$N$5:$N$1000,Consolidado!$N$5:$N$1000,"X"),SUMIFS('Normas (aux.)'!$N$5:$N$1000,Consolidado!$N$5:$N$1000,"X",Consolidado!$H$5:$H$1000,$D$9))&amp;")",""),""),IF(IF($D$9="Todos",SUMIFS('Normas (aux.)'!$N$5:$N$1000,Consolidado!$O$5:$O$1000,"X"),SUMIFS('Normas (aux.)'!$N$5:$N$1000,Consolidado!$O$5:$O$1000,"X",Consolidado!$H$5:$H$1000,$D$9))&gt;0,"Julio"&amp;IF(IF($D$9="Todos",SUMIFS('Normas (aux.)'!$N$5:$N$1000,Consolidado!$O$5:$O$1000,"X"),SUMIFS('Normas (aux.)'!$N$5:$N$1000,Consolidado!$O$5:$O$1000,"X",Consolidado!$H$5:$H$1000,$D$9))&gt;1," ("&amp;IF($D$9="Todos",SUMIFS('Normas (aux.)'!$N$5:$N$1000,Consolidado!$O$5:$O$1000,"X"),SUMIFS('Normas (aux.)'!$N$5:$N$1000,Consolidado!$O$5:$O$1000,"X",Consolidado!$H$5:$H$1000,$D$9))&amp;")",""),""),IF(IF($D$9="Todos",SUMIFS('Normas (aux.)'!$N$5:$N$1000,Consolidado!$P$5:$P$1000,"X"),SUMIFS('Normas (aux.)'!$N$5:$N$1000,Consolidado!$P$5:$P$1000,"X",Consolidado!$H$5:$H$1000,$D$9))&gt;0,"Agosto"&amp;IF(IF($D$9="Todos",SUMIFS('Normas (aux.)'!$N$5:$N$1000,Consolidado!$P$5:$P$1000,"X"),SUMIFS('Normas (aux.)'!$N$5:$N$1000,Consolidado!$P$5:$P$1000,"X",Consolidado!$H$5:$H$1000,$D$9))&gt;1," ("&amp;IF($D$9="Todos",SUMIFS('Normas (aux.)'!$N$5:$N$1000,Consolidado!$P$5:$P$1000,"X"),SUMIFS('Normas (aux.)'!$N$5:$N$1000,Consolidado!$P$5:$P$1000,"X",Consolidado!$H$5:$H$1000,$D$9))&amp;")",""),""),IF(IF($D$9="Todos",SUMIFS('Normas (aux.)'!$N$5:$N$1000,Consolidado!$Q$5:$Q$1000,"X"),SUMIFS('Normas (aux.)'!$N$5:$N$1000,Consolidado!$Q$5:$Q$1000,"X",Consolidado!$H$5:$H$1000,$D$9))&gt;0,"Septiembre"&amp;IF(IF($D$9="Todos",SUMIFS('Normas (aux.)'!$N$5:$N$1000,Consolidado!$Q$5:$Q$1000,"X"),SUMIFS('Normas (aux.)'!$N$5:$N$1000,Consolidado!$Q$5:$Q$1000,"X",Consolidado!$H$5:$H$1000,$D$9))&gt;1," ("&amp;IF($D$9="Todos",SUMIFS('Normas (aux.)'!$N$5:$N$1000,Consolidado!$Q$5:$Q$1000,"X"),SUMIFS('Normas (aux.)'!$N$5:$N$1000,Consolidado!$Q$5:$Q$1000,"X",Consolidado!$H$5:$H$1000,$D$9))&amp;")",""),""),IF(IF($D$9="Todos",SUMIFS('Normas (aux.)'!$N$5:$N$1000,Consolidado!$R$5:$R$1000,"X"),SUMIFS('Normas (aux.)'!$N$5:$N$1000,Consolidado!$R$5:$R$1000,"X",Consolidado!$H$5:$H$1000,$D$9))&gt;0,"Octubre"&amp;IF(IF($D$9="Todos",SUMIFS('Normas (aux.)'!$N$5:$N$1000,Consolidado!$R$5:$R$1000,"X"),SUMIFS('Normas (aux.)'!$N$5:$N$1000,Consolidado!$R$5:$R$1000,"X",Consolidado!$H$5:$H$1000,$D$9))&gt;1," ("&amp;IF($D$9="Todos",SUMIFS('Normas (aux.)'!$N$5:$N$1000,Consolidado!$R$5:$R$1000,"X"),SUMIFS('Normas (aux.)'!$N$5:$N$1000,Consolidado!$R$5:$R$1000,"X",Consolidado!$H$5:$H$1000,$D$9))&amp;")",""),""),IF(IF($D$9="Todos",SUMIFS('Normas (aux.)'!$N$5:$N$1000,Consolidado!$S$5:$S$1000,"X"),SUMIFS('Normas (aux.)'!$N$5:$N$1000,Consolidado!$S$5:$S$1000,"X",Consolidado!$H$5:$H$1000,$D$9))&gt;0,"Noviembre"&amp;IF(IF($D$9="Todos",SUMIFS('Normas (aux.)'!$N$5:$N$1000,Consolidado!$S$5:$S$1000,"X"),SUMIFS('Normas (aux.)'!$N$5:$N$1000,Consolidado!$S$5:$S$1000,"X",Consolidado!$H$5:$H$1000,$D$9))&gt;1," ("&amp;IF($D$9="Todos",SUMIFS('Normas (aux.)'!$N$5:$N$1000,Consolidado!$S$5:$S$1000,"X"),SUMIFS('Normas (aux.)'!$N$5:$N$1000,Consolidado!$S$5:$S$1000,"X",Consolidado!$H$5:$H$1000,$D$9))&amp;")",""),""),IF(IF($D$9="Todos",SUMIFS('Normas (aux.)'!$N$5:$N$1000,Consolidado!$T$5:$T$1000,"X"),SUMIFS('Normas (aux.)'!$N$5:$N$1000,Consolidado!$T$5:$T$1000,"X",Consolidado!$H$5:$H$1000,$D$9))&gt;0,"Diciembre"&amp;IF(IF($D$9="Todos",SUMIFS('Normas (aux.)'!$N$5:$N$1000,Consolidado!$T$5:$T$1000,"X"),SUMIFS('Normas (aux.)'!$N$5:$N$1000,Consolidado!$T$5:$T$1000,"X",Consolidado!$H$5:$H$1000,$D$9))&gt;1," ("&amp;IF($D$9="Todos",SUMIFS('Normas (aux.)'!$N$5:$N$1000,Consolidado!$T$5:$T$1000,"X"),SUMIFS('Normas (aux.)'!$N$5:$N$1000,Consolidado!$T$5:$T$1000,"X",Consolidado!$H$5:$H$1000,$D$9))&amp;")",""),"")))</f>
        <v/>
      </c>
    </row>
    <row r="71" customFormat="false" ht="19.5" hidden="false" customHeight="true" outlineLevel="0" collapsed="false">
      <c r="A71" s="31" t="n">
        <v>14</v>
      </c>
      <c r="B71" s="16" t="str">
        <f aca="false">IF(INDEX($AQ$58:$AQ$97,MATCH(LARGE($AX$58:$AX$97,14),$AX$58:$AX$97,0))="","",INDEX($AQ$58:$AQ$97,MATCH(LARGE($AX$58:$AX$97,14),$AX$58:$AX$97,0)))</f>
        <v>Ley de Estabilidad del SF</v>
      </c>
      <c r="C71" s="16"/>
      <c r="D71" s="34" t="n">
        <f aca="false">INDEX($AR$58:$AR$97,MATCH(LARGE($AX$58:$AX$97,14),$AX$58:$AX$97,0))</f>
        <v>0</v>
      </c>
      <c r="E71" s="34" t="n">
        <f aca="false">INDEX($AS$58:$AS$97,MATCH(LARGE($AX$58:$AX$97,14),$AX$58:$AX$97,0))</f>
        <v>0</v>
      </c>
      <c r="F71" s="34" t="n">
        <f aca="false">INDEX($AT$58:$AT$97,MATCH(LARGE($AX$58:$AX$97,14),$AX$58:$AX$97,0))</f>
        <v>1</v>
      </c>
      <c r="G71" s="34" t="n">
        <f aca="false">INDEX($AU$58:$AU$97,MATCH(LARGE($AX$58:$AX$97,14),$AX$58:$AX$97,0))</f>
        <v>0</v>
      </c>
      <c r="H71" s="35" t="n">
        <f aca="false">INDEX($AV$58:$AV$97,MATCH(LARGE($AX$58:$AX$97,14),$AX$58:$AX$97,0))</f>
        <v>1</v>
      </c>
      <c r="I71" s="36" t="str">
        <f aca="false">IF(INDEX($AW$58:$AW$97,MATCH(LARGE($AX$58:$AX$97,14),$AX$58:$AX$97,0))&gt;=2,"SÍ ("&amp;INDEX($AW$58:$AW$97,MATCH(LARGE($AX$58:$AX$97,14),$AX$58:$AX$97,0))&amp;" entidades)","No")</f>
        <v>No</v>
      </c>
      <c r="J71" s="13" t="str">
        <f aca="false">IF(INDEX($AV$58:$AV$97,MATCH(LARGE($AX$58:$AX$97,14),$AX$58:$AX$97,0))=0,"No la auditaron en este periodo",INDEX($AY$58:$AY$97,MATCH(LARGE($AX$58:$AX$97,14),$AX$58:$AX$97,0)))</f>
        <v>Agosto</v>
      </c>
      <c r="AQ71" s="38" t="str">
        <f aca="false">'Normas (aux.)'!O3</f>
        <v>NRP-32</v>
      </c>
      <c r="AR71" s="38" t="n">
        <f aca="false">IF(AQ71="",0,IF($D$9="Todos",SUMIFS('Normas (aux.)'!$O$5:$O$1000,Consolidado!$C$5:$C$1000,"Auditoría Interna"),SUMIFS('Normas (aux.)'!$O$5:$O$1000,Consolidado!$C$5:$C$1000,"Auditoría Interna",Consolidado!$H$5:$H$1000,$D$9)))</f>
        <v>0</v>
      </c>
      <c r="AS71" s="38" t="n">
        <f aca="false">IF(AQ71="",0,IF($D$9="Todos",SUMIFS('Normas (aux.)'!$O$5:$O$1000,Consolidado!$C$5:$C$1000,"Auditoría Externa"),SUMIFS('Normas (aux.)'!$O$5:$O$1000,Consolidado!$C$5:$C$1000,"Auditoría Externa",Consolidado!$H$5:$H$1000,$D$9)))</f>
        <v>0</v>
      </c>
      <c r="AT71" s="38" t="n">
        <f aca="false">IF(AQ71="",0,IF($D$9="Todos",SUMIFS('Normas (aux.)'!$O$5:$O$1000,Consolidado!$C$5:$C$1000,"SSF"),SUMIFS('Normas (aux.)'!$O$5:$O$1000,Consolidado!$C$5:$C$1000,"SSF",Consolidado!$H$5:$H$1000,$D$9)))</f>
        <v>0</v>
      </c>
      <c r="AU71" s="38" t="n">
        <f aca="false">IF(AQ71="",0,IF($D$9="Todos",SUMIFS('Normas (aux.)'!$O$5:$O$1000),SUMIFS('Normas (aux.)'!$O$5:$O$1000,Consolidado!$H$5:$H$1000,$D$9))-SUM(AR71:AT71))</f>
        <v>0</v>
      </c>
      <c r="AV71" s="38" t="n">
        <f aca="false">SUM(AR71:AU71)</f>
        <v>0</v>
      </c>
      <c r="AW71" s="38" t="n">
        <f aca="false">COUNTIF(AR71:AU71,"&gt;0")</f>
        <v>0</v>
      </c>
      <c r="AX71" s="38" t="n">
        <f aca="false">IF(AQ71="",-1,AV71*10000-ROW()/1000)</f>
        <v>-0.071</v>
      </c>
      <c r="AY71" s="38" t="str">
        <f aca="false">IF(AQ71="","",_xlfn.TEXTJOIN(", ",TRUE(),IF(IF($D$9="Todos",SUMIFS('Normas (aux.)'!$O$5:$O$1000,Consolidado!$I$5:$I$1000,"X"),SUMIFS('Normas (aux.)'!$O$5:$O$1000,Consolidado!$I$5:$I$1000,"X",Consolidado!$H$5:$H$1000,$D$9))&gt;0,"Enero"&amp;IF(IF($D$9="Todos",SUMIFS('Normas (aux.)'!$O$5:$O$1000,Consolidado!$I$5:$I$1000,"X"),SUMIFS('Normas (aux.)'!$O$5:$O$1000,Consolidado!$I$5:$I$1000,"X",Consolidado!$H$5:$H$1000,$D$9))&gt;1," ("&amp;IF($D$9="Todos",SUMIFS('Normas (aux.)'!$O$5:$O$1000,Consolidado!$I$5:$I$1000,"X"),SUMIFS('Normas (aux.)'!$O$5:$O$1000,Consolidado!$I$5:$I$1000,"X",Consolidado!$H$5:$H$1000,$D$9))&amp;")",""),""),IF(IF($D$9="Todos",SUMIFS('Normas (aux.)'!$O$5:$O$1000,Consolidado!$J$5:$J$1000,"X"),SUMIFS('Normas (aux.)'!$O$5:$O$1000,Consolidado!$J$5:$J$1000,"X",Consolidado!$H$5:$H$1000,$D$9))&gt;0,"Febrero"&amp;IF(IF($D$9="Todos",SUMIFS('Normas (aux.)'!$O$5:$O$1000,Consolidado!$J$5:$J$1000,"X"),SUMIFS('Normas (aux.)'!$O$5:$O$1000,Consolidado!$J$5:$J$1000,"X",Consolidado!$H$5:$H$1000,$D$9))&gt;1," ("&amp;IF($D$9="Todos",SUMIFS('Normas (aux.)'!$O$5:$O$1000,Consolidado!$J$5:$J$1000,"X"),SUMIFS('Normas (aux.)'!$O$5:$O$1000,Consolidado!$J$5:$J$1000,"X",Consolidado!$H$5:$H$1000,$D$9))&amp;")",""),""),IF(IF($D$9="Todos",SUMIFS('Normas (aux.)'!$O$5:$O$1000,Consolidado!$K$5:$K$1000,"X"),SUMIFS('Normas (aux.)'!$O$5:$O$1000,Consolidado!$K$5:$K$1000,"X",Consolidado!$H$5:$H$1000,$D$9))&gt;0,"Marzo"&amp;IF(IF($D$9="Todos",SUMIFS('Normas (aux.)'!$O$5:$O$1000,Consolidado!$K$5:$K$1000,"X"),SUMIFS('Normas (aux.)'!$O$5:$O$1000,Consolidado!$K$5:$K$1000,"X",Consolidado!$H$5:$H$1000,$D$9))&gt;1," ("&amp;IF($D$9="Todos",SUMIFS('Normas (aux.)'!$O$5:$O$1000,Consolidado!$K$5:$K$1000,"X"),SUMIFS('Normas (aux.)'!$O$5:$O$1000,Consolidado!$K$5:$K$1000,"X",Consolidado!$H$5:$H$1000,$D$9))&amp;")",""),""),IF(IF($D$9="Todos",SUMIFS('Normas (aux.)'!$O$5:$O$1000,Consolidado!$L$5:$L$1000,"X"),SUMIFS('Normas (aux.)'!$O$5:$O$1000,Consolidado!$L$5:$L$1000,"X",Consolidado!$H$5:$H$1000,$D$9))&gt;0,"Abril"&amp;IF(IF($D$9="Todos",SUMIFS('Normas (aux.)'!$O$5:$O$1000,Consolidado!$L$5:$L$1000,"X"),SUMIFS('Normas (aux.)'!$O$5:$O$1000,Consolidado!$L$5:$L$1000,"X",Consolidado!$H$5:$H$1000,$D$9))&gt;1," ("&amp;IF($D$9="Todos",SUMIFS('Normas (aux.)'!$O$5:$O$1000,Consolidado!$L$5:$L$1000,"X"),SUMIFS('Normas (aux.)'!$O$5:$O$1000,Consolidado!$L$5:$L$1000,"X",Consolidado!$H$5:$H$1000,$D$9))&amp;")",""),""),IF(IF($D$9="Todos",SUMIFS('Normas (aux.)'!$O$5:$O$1000,Consolidado!$M$5:$M$1000,"X"),SUMIFS('Normas (aux.)'!$O$5:$O$1000,Consolidado!$M$5:$M$1000,"X",Consolidado!$H$5:$H$1000,$D$9))&gt;0,"Mayo"&amp;IF(IF($D$9="Todos",SUMIFS('Normas (aux.)'!$O$5:$O$1000,Consolidado!$M$5:$M$1000,"X"),SUMIFS('Normas (aux.)'!$O$5:$O$1000,Consolidado!$M$5:$M$1000,"X",Consolidado!$H$5:$H$1000,$D$9))&gt;1," ("&amp;IF($D$9="Todos",SUMIFS('Normas (aux.)'!$O$5:$O$1000,Consolidado!$M$5:$M$1000,"X"),SUMIFS('Normas (aux.)'!$O$5:$O$1000,Consolidado!$M$5:$M$1000,"X",Consolidado!$H$5:$H$1000,$D$9))&amp;")",""),""),IF(IF($D$9="Todos",SUMIFS('Normas (aux.)'!$O$5:$O$1000,Consolidado!$N$5:$N$1000,"X"),SUMIFS('Normas (aux.)'!$O$5:$O$1000,Consolidado!$N$5:$N$1000,"X",Consolidado!$H$5:$H$1000,$D$9))&gt;0,"Junio"&amp;IF(IF($D$9="Todos",SUMIFS('Normas (aux.)'!$O$5:$O$1000,Consolidado!$N$5:$N$1000,"X"),SUMIFS('Normas (aux.)'!$O$5:$O$1000,Consolidado!$N$5:$N$1000,"X",Consolidado!$H$5:$H$1000,$D$9))&gt;1," ("&amp;IF($D$9="Todos",SUMIFS('Normas (aux.)'!$O$5:$O$1000,Consolidado!$N$5:$N$1000,"X"),SUMIFS('Normas (aux.)'!$O$5:$O$1000,Consolidado!$N$5:$N$1000,"X",Consolidado!$H$5:$H$1000,$D$9))&amp;")",""),""),IF(IF($D$9="Todos",SUMIFS('Normas (aux.)'!$O$5:$O$1000,Consolidado!$O$5:$O$1000,"X"),SUMIFS('Normas (aux.)'!$O$5:$O$1000,Consolidado!$O$5:$O$1000,"X",Consolidado!$H$5:$H$1000,$D$9))&gt;0,"Julio"&amp;IF(IF($D$9="Todos",SUMIFS('Normas (aux.)'!$O$5:$O$1000,Consolidado!$O$5:$O$1000,"X"),SUMIFS('Normas (aux.)'!$O$5:$O$1000,Consolidado!$O$5:$O$1000,"X",Consolidado!$H$5:$H$1000,$D$9))&gt;1," ("&amp;IF($D$9="Todos",SUMIFS('Normas (aux.)'!$O$5:$O$1000,Consolidado!$O$5:$O$1000,"X"),SUMIFS('Normas (aux.)'!$O$5:$O$1000,Consolidado!$O$5:$O$1000,"X",Consolidado!$H$5:$H$1000,$D$9))&amp;")",""),""),IF(IF($D$9="Todos",SUMIFS('Normas (aux.)'!$O$5:$O$1000,Consolidado!$P$5:$P$1000,"X"),SUMIFS('Normas (aux.)'!$O$5:$O$1000,Consolidado!$P$5:$P$1000,"X",Consolidado!$H$5:$H$1000,$D$9))&gt;0,"Agosto"&amp;IF(IF($D$9="Todos",SUMIFS('Normas (aux.)'!$O$5:$O$1000,Consolidado!$P$5:$P$1000,"X"),SUMIFS('Normas (aux.)'!$O$5:$O$1000,Consolidado!$P$5:$P$1000,"X",Consolidado!$H$5:$H$1000,$D$9))&gt;1," ("&amp;IF($D$9="Todos",SUMIFS('Normas (aux.)'!$O$5:$O$1000,Consolidado!$P$5:$P$1000,"X"),SUMIFS('Normas (aux.)'!$O$5:$O$1000,Consolidado!$P$5:$P$1000,"X",Consolidado!$H$5:$H$1000,$D$9))&amp;")",""),""),IF(IF($D$9="Todos",SUMIFS('Normas (aux.)'!$O$5:$O$1000,Consolidado!$Q$5:$Q$1000,"X"),SUMIFS('Normas (aux.)'!$O$5:$O$1000,Consolidado!$Q$5:$Q$1000,"X",Consolidado!$H$5:$H$1000,$D$9))&gt;0,"Septiembre"&amp;IF(IF($D$9="Todos",SUMIFS('Normas (aux.)'!$O$5:$O$1000,Consolidado!$Q$5:$Q$1000,"X"),SUMIFS('Normas (aux.)'!$O$5:$O$1000,Consolidado!$Q$5:$Q$1000,"X",Consolidado!$H$5:$H$1000,$D$9))&gt;1," ("&amp;IF($D$9="Todos",SUMIFS('Normas (aux.)'!$O$5:$O$1000,Consolidado!$Q$5:$Q$1000,"X"),SUMIFS('Normas (aux.)'!$O$5:$O$1000,Consolidado!$Q$5:$Q$1000,"X",Consolidado!$H$5:$H$1000,$D$9))&amp;")",""),""),IF(IF($D$9="Todos",SUMIFS('Normas (aux.)'!$O$5:$O$1000,Consolidado!$R$5:$R$1000,"X"),SUMIFS('Normas (aux.)'!$O$5:$O$1000,Consolidado!$R$5:$R$1000,"X",Consolidado!$H$5:$H$1000,$D$9))&gt;0,"Octubre"&amp;IF(IF($D$9="Todos",SUMIFS('Normas (aux.)'!$O$5:$O$1000,Consolidado!$R$5:$R$1000,"X"),SUMIFS('Normas (aux.)'!$O$5:$O$1000,Consolidado!$R$5:$R$1000,"X",Consolidado!$H$5:$H$1000,$D$9))&gt;1," ("&amp;IF($D$9="Todos",SUMIFS('Normas (aux.)'!$O$5:$O$1000,Consolidado!$R$5:$R$1000,"X"),SUMIFS('Normas (aux.)'!$O$5:$O$1000,Consolidado!$R$5:$R$1000,"X",Consolidado!$H$5:$H$1000,$D$9))&amp;")",""),""),IF(IF($D$9="Todos",SUMIFS('Normas (aux.)'!$O$5:$O$1000,Consolidado!$S$5:$S$1000,"X"),SUMIFS('Normas (aux.)'!$O$5:$O$1000,Consolidado!$S$5:$S$1000,"X",Consolidado!$H$5:$H$1000,$D$9))&gt;0,"Noviembre"&amp;IF(IF($D$9="Todos",SUMIFS('Normas (aux.)'!$O$5:$O$1000,Consolidado!$S$5:$S$1000,"X"),SUMIFS('Normas (aux.)'!$O$5:$O$1000,Consolidado!$S$5:$S$1000,"X",Consolidado!$H$5:$H$1000,$D$9))&gt;1," ("&amp;IF($D$9="Todos",SUMIFS('Normas (aux.)'!$O$5:$O$1000,Consolidado!$S$5:$S$1000,"X"),SUMIFS('Normas (aux.)'!$O$5:$O$1000,Consolidado!$S$5:$S$1000,"X",Consolidado!$H$5:$H$1000,$D$9))&amp;")",""),""),IF(IF($D$9="Todos",SUMIFS('Normas (aux.)'!$O$5:$O$1000,Consolidado!$T$5:$T$1000,"X"),SUMIFS('Normas (aux.)'!$O$5:$O$1000,Consolidado!$T$5:$T$1000,"X",Consolidado!$H$5:$H$1000,$D$9))&gt;0,"Diciembre"&amp;IF(IF($D$9="Todos",SUMIFS('Normas (aux.)'!$O$5:$O$1000,Consolidado!$T$5:$T$1000,"X"),SUMIFS('Normas (aux.)'!$O$5:$O$1000,Consolidado!$T$5:$T$1000,"X",Consolidado!$H$5:$H$1000,$D$9))&gt;1," ("&amp;IF($D$9="Todos",SUMIFS('Normas (aux.)'!$O$5:$O$1000,Consolidado!$T$5:$T$1000,"X"),SUMIFS('Normas (aux.)'!$O$5:$O$1000,Consolidado!$T$5:$T$1000,"X",Consolidado!$H$5:$H$1000,$D$9))&amp;")",""),"")))</f>
        <v/>
      </c>
    </row>
    <row r="72" customFormat="false" ht="19.5" hidden="false" customHeight="true" outlineLevel="0" collapsed="false">
      <c r="A72" s="31" t="n">
        <v>15</v>
      </c>
      <c r="B72" s="16" t="str">
        <f aca="false">IF(INDEX($AQ$58:$AQ$97,MATCH(LARGE($AX$58:$AX$97,15),$AX$58:$AX$97,0))="","",INDEX($AQ$58:$AQ$97,MATCH(LARGE($AX$58:$AX$97,15),$AX$58:$AX$97,0)))</f>
        <v>NRP-42</v>
      </c>
      <c r="C72" s="16"/>
      <c r="D72" s="34" t="n">
        <f aca="false">INDEX($AR$58:$AR$97,MATCH(LARGE($AX$58:$AX$97,15),$AX$58:$AX$97,0))</f>
        <v>1</v>
      </c>
      <c r="E72" s="34" t="n">
        <f aca="false">INDEX($AS$58:$AS$97,MATCH(LARGE($AX$58:$AX$97,15),$AX$58:$AX$97,0))</f>
        <v>0</v>
      </c>
      <c r="F72" s="34" t="n">
        <f aca="false">INDEX($AT$58:$AT$97,MATCH(LARGE($AX$58:$AX$97,15),$AX$58:$AX$97,0))</f>
        <v>0</v>
      </c>
      <c r="G72" s="34" t="n">
        <f aca="false">INDEX($AU$58:$AU$97,MATCH(LARGE($AX$58:$AX$97,15),$AX$58:$AX$97,0))</f>
        <v>0</v>
      </c>
      <c r="H72" s="35" t="n">
        <f aca="false">INDEX($AV$58:$AV$97,MATCH(LARGE($AX$58:$AX$97,15),$AX$58:$AX$97,0))</f>
        <v>1</v>
      </c>
      <c r="I72" s="36" t="str">
        <f aca="false">IF(INDEX($AW$58:$AW$97,MATCH(LARGE($AX$58:$AX$97,15),$AX$58:$AX$97,0))&gt;=2,"SÍ ("&amp;INDEX($AW$58:$AW$97,MATCH(LARGE($AX$58:$AX$97,15),$AX$58:$AX$97,0))&amp;" entidades)","No")</f>
        <v>No</v>
      </c>
      <c r="J72" s="13" t="str">
        <f aca="false">IF(INDEX($AV$58:$AV$97,MATCH(LARGE($AX$58:$AX$97,15),$AX$58:$AX$97,0))=0,"No la auditaron en este periodo",INDEX($AY$58:$AY$97,MATCH(LARGE($AX$58:$AX$97,15),$AX$58:$AX$97,0)))</f>
        <v>Mayo</v>
      </c>
      <c r="AQ72" s="38" t="str">
        <f aca="false">'Normas (aux.)'!P3</f>
        <v>NRSF-01</v>
      </c>
      <c r="AR72" s="38" t="n">
        <f aca="false">IF(AQ72="",0,IF($D$9="Todos",SUMIFS('Normas (aux.)'!$P$5:$P$1000,Consolidado!$C$5:$C$1000,"Auditoría Interna"),SUMIFS('Normas (aux.)'!$P$5:$P$1000,Consolidado!$C$5:$C$1000,"Auditoría Interna",Consolidado!$H$5:$H$1000,$D$9)))</f>
        <v>0</v>
      </c>
      <c r="AS72" s="38" t="n">
        <f aca="false">IF(AQ72="",0,IF($D$9="Todos",SUMIFS('Normas (aux.)'!$P$5:$P$1000,Consolidado!$C$5:$C$1000,"Auditoría Externa"),SUMIFS('Normas (aux.)'!$P$5:$P$1000,Consolidado!$C$5:$C$1000,"Auditoría Externa",Consolidado!$H$5:$H$1000,$D$9)))</f>
        <v>0</v>
      </c>
      <c r="AT72" s="38" t="n">
        <f aca="false">IF(AQ72="",0,IF($D$9="Todos",SUMIFS('Normas (aux.)'!$P$5:$P$1000,Consolidado!$C$5:$C$1000,"SSF"),SUMIFS('Normas (aux.)'!$P$5:$P$1000,Consolidado!$C$5:$C$1000,"SSF",Consolidado!$H$5:$H$1000,$D$9)))</f>
        <v>2</v>
      </c>
      <c r="AU72" s="38" t="n">
        <f aca="false">IF(AQ72="",0,IF($D$9="Todos",SUMIFS('Normas (aux.)'!$P$5:$P$1000),SUMIFS('Normas (aux.)'!$P$5:$P$1000,Consolidado!$H$5:$H$1000,$D$9))-SUM(AR72:AT72))</f>
        <v>0</v>
      </c>
      <c r="AV72" s="38" t="n">
        <f aca="false">SUM(AR72:AU72)</f>
        <v>2</v>
      </c>
      <c r="AW72" s="38" t="n">
        <f aca="false">COUNTIF(AR72:AU72,"&gt;0")</f>
        <v>1</v>
      </c>
      <c r="AX72" s="38" t="n">
        <f aca="false">IF(AQ72="",-1,AV72*10000-ROW()/1000)</f>
        <v>19999.928</v>
      </c>
      <c r="AY72" s="38" t="str">
        <f aca="false">IF(AQ72="","",_xlfn.TEXTJOIN(", ",TRUE(),IF(IF($D$9="Todos",SUMIFS('Normas (aux.)'!$P$5:$P$1000,Consolidado!$I$5:$I$1000,"X"),SUMIFS('Normas (aux.)'!$P$5:$P$1000,Consolidado!$I$5:$I$1000,"X",Consolidado!$H$5:$H$1000,$D$9))&gt;0,"Enero"&amp;IF(IF($D$9="Todos",SUMIFS('Normas (aux.)'!$P$5:$P$1000,Consolidado!$I$5:$I$1000,"X"),SUMIFS('Normas (aux.)'!$P$5:$P$1000,Consolidado!$I$5:$I$1000,"X",Consolidado!$H$5:$H$1000,$D$9))&gt;1," ("&amp;IF($D$9="Todos",SUMIFS('Normas (aux.)'!$P$5:$P$1000,Consolidado!$I$5:$I$1000,"X"),SUMIFS('Normas (aux.)'!$P$5:$P$1000,Consolidado!$I$5:$I$1000,"X",Consolidado!$H$5:$H$1000,$D$9))&amp;")",""),""),IF(IF($D$9="Todos",SUMIFS('Normas (aux.)'!$P$5:$P$1000,Consolidado!$J$5:$J$1000,"X"),SUMIFS('Normas (aux.)'!$P$5:$P$1000,Consolidado!$J$5:$J$1000,"X",Consolidado!$H$5:$H$1000,$D$9))&gt;0,"Febrero"&amp;IF(IF($D$9="Todos",SUMIFS('Normas (aux.)'!$P$5:$P$1000,Consolidado!$J$5:$J$1000,"X"),SUMIFS('Normas (aux.)'!$P$5:$P$1000,Consolidado!$J$5:$J$1000,"X",Consolidado!$H$5:$H$1000,$D$9))&gt;1," ("&amp;IF($D$9="Todos",SUMIFS('Normas (aux.)'!$P$5:$P$1000,Consolidado!$J$5:$J$1000,"X"),SUMIFS('Normas (aux.)'!$P$5:$P$1000,Consolidado!$J$5:$J$1000,"X",Consolidado!$H$5:$H$1000,$D$9))&amp;")",""),""),IF(IF($D$9="Todos",SUMIFS('Normas (aux.)'!$P$5:$P$1000,Consolidado!$K$5:$K$1000,"X"),SUMIFS('Normas (aux.)'!$P$5:$P$1000,Consolidado!$K$5:$K$1000,"X",Consolidado!$H$5:$H$1000,$D$9))&gt;0,"Marzo"&amp;IF(IF($D$9="Todos",SUMIFS('Normas (aux.)'!$P$5:$P$1000,Consolidado!$K$5:$K$1000,"X"),SUMIFS('Normas (aux.)'!$P$5:$P$1000,Consolidado!$K$5:$K$1000,"X",Consolidado!$H$5:$H$1000,$D$9))&gt;1," ("&amp;IF($D$9="Todos",SUMIFS('Normas (aux.)'!$P$5:$P$1000,Consolidado!$K$5:$K$1000,"X"),SUMIFS('Normas (aux.)'!$P$5:$P$1000,Consolidado!$K$5:$K$1000,"X",Consolidado!$H$5:$H$1000,$D$9))&amp;")",""),""),IF(IF($D$9="Todos",SUMIFS('Normas (aux.)'!$P$5:$P$1000,Consolidado!$L$5:$L$1000,"X"),SUMIFS('Normas (aux.)'!$P$5:$P$1000,Consolidado!$L$5:$L$1000,"X",Consolidado!$H$5:$H$1000,$D$9))&gt;0,"Abril"&amp;IF(IF($D$9="Todos",SUMIFS('Normas (aux.)'!$P$5:$P$1000,Consolidado!$L$5:$L$1000,"X"),SUMIFS('Normas (aux.)'!$P$5:$P$1000,Consolidado!$L$5:$L$1000,"X",Consolidado!$H$5:$H$1000,$D$9))&gt;1," ("&amp;IF($D$9="Todos",SUMIFS('Normas (aux.)'!$P$5:$P$1000,Consolidado!$L$5:$L$1000,"X"),SUMIFS('Normas (aux.)'!$P$5:$P$1000,Consolidado!$L$5:$L$1000,"X",Consolidado!$H$5:$H$1000,$D$9))&amp;")",""),""),IF(IF($D$9="Todos",SUMIFS('Normas (aux.)'!$P$5:$P$1000,Consolidado!$M$5:$M$1000,"X"),SUMIFS('Normas (aux.)'!$P$5:$P$1000,Consolidado!$M$5:$M$1000,"X",Consolidado!$H$5:$H$1000,$D$9))&gt;0,"Mayo"&amp;IF(IF($D$9="Todos",SUMIFS('Normas (aux.)'!$P$5:$P$1000,Consolidado!$M$5:$M$1000,"X"),SUMIFS('Normas (aux.)'!$P$5:$P$1000,Consolidado!$M$5:$M$1000,"X",Consolidado!$H$5:$H$1000,$D$9))&gt;1," ("&amp;IF($D$9="Todos",SUMIFS('Normas (aux.)'!$P$5:$P$1000,Consolidado!$M$5:$M$1000,"X"),SUMIFS('Normas (aux.)'!$P$5:$P$1000,Consolidado!$M$5:$M$1000,"X",Consolidado!$H$5:$H$1000,$D$9))&amp;")",""),""),IF(IF($D$9="Todos",SUMIFS('Normas (aux.)'!$P$5:$P$1000,Consolidado!$N$5:$N$1000,"X"),SUMIFS('Normas (aux.)'!$P$5:$P$1000,Consolidado!$N$5:$N$1000,"X",Consolidado!$H$5:$H$1000,$D$9))&gt;0,"Junio"&amp;IF(IF($D$9="Todos",SUMIFS('Normas (aux.)'!$P$5:$P$1000,Consolidado!$N$5:$N$1000,"X"),SUMIFS('Normas (aux.)'!$P$5:$P$1000,Consolidado!$N$5:$N$1000,"X",Consolidado!$H$5:$H$1000,$D$9))&gt;1," ("&amp;IF($D$9="Todos",SUMIFS('Normas (aux.)'!$P$5:$P$1000,Consolidado!$N$5:$N$1000,"X"),SUMIFS('Normas (aux.)'!$P$5:$P$1000,Consolidado!$N$5:$N$1000,"X",Consolidado!$H$5:$H$1000,$D$9))&amp;")",""),""),IF(IF($D$9="Todos",SUMIFS('Normas (aux.)'!$P$5:$P$1000,Consolidado!$O$5:$O$1000,"X"),SUMIFS('Normas (aux.)'!$P$5:$P$1000,Consolidado!$O$5:$O$1000,"X",Consolidado!$H$5:$H$1000,$D$9))&gt;0,"Julio"&amp;IF(IF($D$9="Todos",SUMIFS('Normas (aux.)'!$P$5:$P$1000,Consolidado!$O$5:$O$1000,"X"),SUMIFS('Normas (aux.)'!$P$5:$P$1000,Consolidado!$O$5:$O$1000,"X",Consolidado!$H$5:$H$1000,$D$9))&gt;1," ("&amp;IF($D$9="Todos",SUMIFS('Normas (aux.)'!$P$5:$P$1000,Consolidado!$O$5:$O$1000,"X"),SUMIFS('Normas (aux.)'!$P$5:$P$1000,Consolidado!$O$5:$O$1000,"X",Consolidado!$H$5:$H$1000,$D$9))&amp;")",""),""),IF(IF($D$9="Todos",SUMIFS('Normas (aux.)'!$P$5:$P$1000,Consolidado!$P$5:$P$1000,"X"),SUMIFS('Normas (aux.)'!$P$5:$P$1000,Consolidado!$P$5:$P$1000,"X",Consolidado!$H$5:$H$1000,$D$9))&gt;0,"Agosto"&amp;IF(IF($D$9="Todos",SUMIFS('Normas (aux.)'!$P$5:$P$1000,Consolidado!$P$5:$P$1000,"X"),SUMIFS('Normas (aux.)'!$P$5:$P$1000,Consolidado!$P$5:$P$1000,"X",Consolidado!$H$5:$H$1000,$D$9))&gt;1," ("&amp;IF($D$9="Todos",SUMIFS('Normas (aux.)'!$P$5:$P$1000,Consolidado!$P$5:$P$1000,"X"),SUMIFS('Normas (aux.)'!$P$5:$P$1000,Consolidado!$P$5:$P$1000,"X",Consolidado!$H$5:$H$1000,$D$9))&amp;")",""),""),IF(IF($D$9="Todos",SUMIFS('Normas (aux.)'!$P$5:$P$1000,Consolidado!$Q$5:$Q$1000,"X"),SUMIFS('Normas (aux.)'!$P$5:$P$1000,Consolidado!$Q$5:$Q$1000,"X",Consolidado!$H$5:$H$1000,$D$9))&gt;0,"Septiembre"&amp;IF(IF($D$9="Todos",SUMIFS('Normas (aux.)'!$P$5:$P$1000,Consolidado!$Q$5:$Q$1000,"X"),SUMIFS('Normas (aux.)'!$P$5:$P$1000,Consolidado!$Q$5:$Q$1000,"X",Consolidado!$H$5:$H$1000,$D$9))&gt;1," ("&amp;IF($D$9="Todos",SUMIFS('Normas (aux.)'!$P$5:$P$1000,Consolidado!$Q$5:$Q$1000,"X"),SUMIFS('Normas (aux.)'!$P$5:$P$1000,Consolidado!$Q$5:$Q$1000,"X",Consolidado!$H$5:$H$1000,$D$9))&amp;")",""),""),IF(IF($D$9="Todos",SUMIFS('Normas (aux.)'!$P$5:$P$1000,Consolidado!$R$5:$R$1000,"X"),SUMIFS('Normas (aux.)'!$P$5:$P$1000,Consolidado!$R$5:$R$1000,"X",Consolidado!$H$5:$H$1000,$D$9))&gt;0,"Octubre"&amp;IF(IF($D$9="Todos",SUMIFS('Normas (aux.)'!$P$5:$P$1000,Consolidado!$R$5:$R$1000,"X"),SUMIFS('Normas (aux.)'!$P$5:$P$1000,Consolidado!$R$5:$R$1000,"X",Consolidado!$H$5:$H$1000,$D$9))&gt;1," ("&amp;IF($D$9="Todos",SUMIFS('Normas (aux.)'!$P$5:$P$1000,Consolidado!$R$5:$R$1000,"X"),SUMIFS('Normas (aux.)'!$P$5:$P$1000,Consolidado!$R$5:$R$1000,"X",Consolidado!$H$5:$H$1000,$D$9))&amp;")",""),""),IF(IF($D$9="Todos",SUMIFS('Normas (aux.)'!$P$5:$P$1000,Consolidado!$S$5:$S$1000,"X"),SUMIFS('Normas (aux.)'!$P$5:$P$1000,Consolidado!$S$5:$S$1000,"X",Consolidado!$H$5:$H$1000,$D$9))&gt;0,"Noviembre"&amp;IF(IF($D$9="Todos",SUMIFS('Normas (aux.)'!$P$5:$P$1000,Consolidado!$S$5:$S$1000,"X"),SUMIFS('Normas (aux.)'!$P$5:$P$1000,Consolidado!$S$5:$S$1000,"X",Consolidado!$H$5:$H$1000,$D$9))&gt;1," ("&amp;IF($D$9="Todos",SUMIFS('Normas (aux.)'!$P$5:$P$1000,Consolidado!$S$5:$S$1000,"X"),SUMIFS('Normas (aux.)'!$P$5:$P$1000,Consolidado!$S$5:$S$1000,"X",Consolidado!$H$5:$H$1000,$D$9))&amp;")",""),""),IF(IF($D$9="Todos",SUMIFS('Normas (aux.)'!$P$5:$P$1000,Consolidado!$T$5:$T$1000,"X"),SUMIFS('Normas (aux.)'!$P$5:$P$1000,Consolidado!$T$5:$T$1000,"X",Consolidado!$H$5:$H$1000,$D$9))&gt;0,"Diciembre"&amp;IF(IF($D$9="Todos",SUMIFS('Normas (aux.)'!$P$5:$P$1000,Consolidado!$T$5:$T$1000,"X"),SUMIFS('Normas (aux.)'!$P$5:$P$1000,Consolidado!$T$5:$T$1000,"X",Consolidado!$H$5:$H$1000,$D$9))&gt;1," ("&amp;IF($D$9="Todos",SUMIFS('Normas (aux.)'!$P$5:$P$1000,Consolidado!$T$5:$T$1000,"X"),SUMIFS('Normas (aux.)'!$P$5:$P$1000,Consolidado!$T$5:$T$1000,"X",Consolidado!$H$5:$H$1000,$D$9))&amp;")",""),"")))</f>
        <v>Febrero, Septiembre</v>
      </c>
    </row>
    <row r="73" customFormat="false" ht="19.5" hidden="false" customHeight="true" outlineLevel="0" collapsed="false">
      <c r="A73" s="31" t="n">
        <v>16</v>
      </c>
      <c r="B73" s="16" t="str">
        <f aca="false">IF(INDEX($AQ$58:$AQ$97,MATCH(LARGE($AX$58:$AX$97,16),$AX$58:$AX$97,0))="","",INDEX($AQ$58:$AQ$97,MATCH(LARGE($AX$58:$AX$97,16),$AX$58:$AX$97,0)))</f>
        <v>NRP-36</v>
      </c>
      <c r="C73" s="16"/>
      <c r="D73" s="34" t="n">
        <f aca="false">INDEX($AR$58:$AR$97,MATCH(LARGE($AX$58:$AX$97,16),$AX$58:$AX$97,0))</f>
        <v>0</v>
      </c>
      <c r="E73" s="34" t="n">
        <f aca="false">INDEX($AS$58:$AS$97,MATCH(LARGE($AX$58:$AX$97,16),$AX$58:$AX$97,0))</f>
        <v>0</v>
      </c>
      <c r="F73" s="34" t="n">
        <f aca="false">INDEX($AT$58:$AT$97,MATCH(LARGE($AX$58:$AX$97,16),$AX$58:$AX$97,0))</f>
        <v>0</v>
      </c>
      <c r="G73" s="34" t="n">
        <f aca="false">INDEX($AU$58:$AU$97,MATCH(LARGE($AX$58:$AX$97,16),$AX$58:$AX$97,0))</f>
        <v>0</v>
      </c>
      <c r="H73" s="35" t="n">
        <f aca="false">INDEX($AV$58:$AV$97,MATCH(LARGE($AX$58:$AX$97,16),$AX$58:$AX$97,0))</f>
        <v>0</v>
      </c>
      <c r="I73" s="36" t="str">
        <f aca="false">IF(INDEX($AW$58:$AW$97,MATCH(LARGE($AX$58:$AX$97,16),$AX$58:$AX$97,0))&gt;=2,"SÍ ("&amp;INDEX($AW$58:$AW$97,MATCH(LARGE($AX$58:$AX$97,16),$AX$58:$AX$97,0))&amp;" entidades)","No")</f>
        <v>No</v>
      </c>
      <c r="J73" s="13" t="str">
        <f aca="false">IF(INDEX($AV$58:$AV$97,MATCH(LARGE($AX$58:$AX$97,16),$AX$58:$AX$97,0))=0,"No la auditaron en este periodo",INDEX($AY$58:$AY$97,MATCH(LARGE($AX$58:$AX$97,16),$AX$58:$AX$97,0)))</f>
        <v>No la auditaron en este periodo</v>
      </c>
      <c r="AQ73" s="38" t="str">
        <f aca="false">'Normas (aux.)'!Q3</f>
        <v>NRSF-03</v>
      </c>
      <c r="AR73" s="38" t="n">
        <f aca="false">IF(AQ73="",0,IF($D$9="Todos",SUMIFS('Normas (aux.)'!$Q$5:$Q$1000,Consolidado!$C$5:$C$1000,"Auditoría Interna"),SUMIFS('Normas (aux.)'!$Q$5:$Q$1000,Consolidado!$C$5:$C$1000,"Auditoría Interna",Consolidado!$H$5:$H$1000,$D$9)))</f>
        <v>0</v>
      </c>
      <c r="AS73" s="38" t="n">
        <f aca="false">IF(AQ73="",0,IF($D$9="Todos",SUMIFS('Normas (aux.)'!$Q$5:$Q$1000,Consolidado!$C$5:$C$1000,"Auditoría Externa"),SUMIFS('Normas (aux.)'!$Q$5:$Q$1000,Consolidado!$C$5:$C$1000,"Auditoría Externa",Consolidado!$H$5:$H$1000,$D$9)))</f>
        <v>0</v>
      </c>
      <c r="AT73" s="38" t="n">
        <f aca="false">IF(AQ73="",0,IF($D$9="Todos",SUMIFS('Normas (aux.)'!$Q$5:$Q$1000,Consolidado!$C$5:$C$1000,"SSF"),SUMIFS('Normas (aux.)'!$Q$5:$Q$1000,Consolidado!$C$5:$C$1000,"SSF",Consolidado!$H$5:$H$1000,$D$9)))</f>
        <v>2</v>
      </c>
      <c r="AU73" s="38" t="n">
        <f aca="false">IF(AQ73="",0,IF($D$9="Todos",SUMIFS('Normas (aux.)'!$Q$5:$Q$1000),SUMIFS('Normas (aux.)'!$Q$5:$Q$1000,Consolidado!$H$5:$H$1000,$D$9))-SUM(AR73:AT73))</f>
        <v>0</v>
      </c>
      <c r="AV73" s="38" t="n">
        <f aca="false">SUM(AR73:AU73)</f>
        <v>2</v>
      </c>
      <c r="AW73" s="38" t="n">
        <f aca="false">COUNTIF(AR73:AU73,"&gt;0")</f>
        <v>1</v>
      </c>
      <c r="AX73" s="38" t="n">
        <f aca="false">IF(AQ73="",-1,AV73*10000-ROW()/1000)</f>
        <v>19999.927</v>
      </c>
      <c r="AY73" s="38" t="str">
        <f aca="false">IF(AQ73="","",_xlfn.TEXTJOIN(", ",TRUE(),IF(IF($D$9="Todos",SUMIFS('Normas (aux.)'!$Q$5:$Q$1000,Consolidado!$I$5:$I$1000,"X"),SUMIFS('Normas (aux.)'!$Q$5:$Q$1000,Consolidado!$I$5:$I$1000,"X",Consolidado!$H$5:$H$1000,$D$9))&gt;0,"Enero"&amp;IF(IF($D$9="Todos",SUMIFS('Normas (aux.)'!$Q$5:$Q$1000,Consolidado!$I$5:$I$1000,"X"),SUMIFS('Normas (aux.)'!$Q$5:$Q$1000,Consolidado!$I$5:$I$1000,"X",Consolidado!$H$5:$H$1000,$D$9))&gt;1," ("&amp;IF($D$9="Todos",SUMIFS('Normas (aux.)'!$Q$5:$Q$1000,Consolidado!$I$5:$I$1000,"X"),SUMIFS('Normas (aux.)'!$Q$5:$Q$1000,Consolidado!$I$5:$I$1000,"X",Consolidado!$H$5:$H$1000,$D$9))&amp;")",""),""),IF(IF($D$9="Todos",SUMIFS('Normas (aux.)'!$Q$5:$Q$1000,Consolidado!$J$5:$J$1000,"X"),SUMIFS('Normas (aux.)'!$Q$5:$Q$1000,Consolidado!$J$5:$J$1000,"X",Consolidado!$H$5:$H$1000,$D$9))&gt;0,"Febrero"&amp;IF(IF($D$9="Todos",SUMIFS('Normas (aux.)'!$Q$5:$Q$1000,Consolidado!$J$5:$J$1000,"X"),SUMIFS('Normas (aux.)'!$Q$5:$Q$1000,Consolidado!$J$5:$J$1000,"X",Consolidado!$H$5:$H$1000,$D$9))&gt;1," ("&amp;IF($D$9="Todos",SUMIFS('Normas (aux.)'!$Q$5:$Q$1000,Consolidado!$J$5:$J$1000,"X"),SUMIFS('Normas (aux.)'!$Q$5:$Q$1000,Consolidado!$J$5:$J$1000,"X",Consolidado!$H$5:$H$1000,$D$9))&amp;")",""),""),IF(IF($D$9="Todos",SUMIFS('Normas (aux.)'!$Q$5:$Q$1000,Consolidado!$K$5:$K$1000,"X"),SUMIFS('Normas (aux.)'!$Q$5:$Q$1000,Consolidado!$K$5:$K$1000,"X",Consolidado!$H$5:$H$1000,$D$9))&gt;0,"Marzo"&amp;IF(IF($D$9="Todos",SUMIFS('Normas (aux.)'!$Q$5:$Q$1000,Consolidado!$K$5:$K$1000,"X"),SUMIFS('Normas (aux.)'!$Q$5:$Q$1000,Consolidado!$K$5:$K$1000,"X",Consolidado!$H$5:$H$1000,$D$9))&gt;1," ("&amp;IF($D$9="Todos",SUMIFS('Normas (aux.)'!$Q$5:$Q$1000,Consolidado!$K$5:$K$1000,"X"),SUMIFS('Normas (aux.)'!$Q$5:$Q$1000,Consolidado!$K$5:$K$1000,"X",Consolidado!$H$5:$H$1000,$D$9))&amp;")",""),""),IF(IF($D$9="Todos",SUMIFS('Normas (aux.)'!$Q$5:$Q$1000,Consolidado!$L$5:$L$1000,"X"),SUMIFS('Normas (aux.)'!$Q$5:$Q$1000,Consolidado!$L$5:$L$1000,"X",Consolidado!$H$5:$H$1000,$D$9))&gt;0,"Abril"&amp;IF(IF($D$9="Todos",SUMIFS('Normas (aux.)'!$Q$5:$Q$1000,Consolidado!$L$5:$L$1000,"X"),SUMIFS('Normas (aux.)'!$Q$5:$Q$1000,Consolidado!$L$5:$L$1000,"X",Consolidado!$H$5:$H$1000,$D$9))&gt;1," ("&amp;IF($D$9="Todos",SUMIFS('Normas (aux.)'!$Q$5:$Q$1000,Consolidado!$L$5:$L$1000,"X"),SUMIFS('Normas (aux.)'!$Q$5:$Q$1000,Consolidado!$L$5:$L$1000,"X",Consolidado!$H$5:$H$1000,$D$9))&amp;")",""),""),IF(IF($D$9="Todos",SUMIFS('Normas (aux.)'!$Q$5:$Q$1000,Consolidado!$M$5:$M$1000,"X"),SUMIFS('Normas (aux.)'!$Q$5:$Q$1000,Consolidado!$M$5:$M$1000,"X",Consolidado!$H$5:$H$1000,$D$9))&gt;0,"Mayo"&amp;IF(IF($D$9="Todos",SUMIFS('Normas (aux.)'!$Q$5:$Q$1000,Consolidado!$M$5:$M$1000,"X"),SUMIFS('Normas (aux.)'!$Q$5:$Q$1000,Consolidado!$M$5:$M$1000,"X",Consolidado!$H$5:$H$1000,$D$9))&gt;1," ("&amp;IF($D$9="Todos",SUMIFS('Normas (aux.)'!$Q$5:$Q$1000,Consolidado!$M$5:$M$1000,"X"),SUMIFS('Normas (aux.)'!$Q$5:$Q$1000,Consolidado!$M$5:$M$1000,"X",Consolidado!$H$5:$H$1000,$D$9))&amp;")",""),""),IF(IF($D$9="Todos",SUMIFS('Normas (aux.)'!$Q$5:$Q$1000,Consolidado!$N$5:$N$1000,"X"),SUMIFS('Normas (aux.)'!$Q$5:$Q$1000,Consolidado!$N$5:$N$1000,"X",Consolidado!$H$5:$H$1000,$D$9))&gt;0,"Junio"&amp;IF(IF($D$9="Todos",SUMIFS('Normas (aux.)'!$Q$5:$Q$1000,Consolidado!$N$5:$N$1000,"X"),SUMIFS('Normas (aux.)'!$Q$5:$Q$1000,Consolidado!$N$5:$N$1000,"X",Consolidado!$H$5:$H$1000,$D$9))&gt;1," ("&amp;IF($D$9="Todos",SUMIFS('Normas (aux.)'!$Q$5:$Q$1000,Consolidado!$N$5:$N$1000,"X"),SUMIFS('Normas (aux.)'!$Q$5:$Q$1000,Consolidado!$N$5:$N$1000,"X",Consolidado!$H$5:$H$1000,$D$9))&amp;")",""),""),IF(IF($D$9="Todos",SUMIFS('Normas (aux.)'!$Q$5:$Q$1000,Consolidado!$O$5:$O$1000,"X"),SUMIFS('Normas (aux.)'!$Q$5:$Q$1000,Consolidado!$O$5:$O$1000,"X",Consolidado!$H$5:$H$1000,$D$9))&gt;0,"Julio"&amp;IF(IF($D$9="Todos",SUMIFS('Normas (aux.)'!$Q$5:$Q$1000,Consolidado!$O$5:$O$1000,"X"),SUMIFS('Normas (aux.)'!$Q$5:$Q$1000,Consolidado!$O$5:$O$1000,"X",Consolidado!$H$5:$H$1000,$D$9))&gt;1," ("&amp;IF($D$9="Todos",SUMIFS('Normas (aux.)'!$Q$5:$Q$1000,Consolidado!$O$5:$O$1000,"X"),SUMIFS('Normas (aux.)'!$Q$5:$Q$1000,Consolidado!$O$5:$O$1000,"X",Consolidado!$H$5:$H$1000,$D$9))&amp;")",""),""),IF(IF($D$9="Todos",SUMIFS('Normas (aux.)'!$Q$5:$Q$1000,Consolidado!$P$5:$P$1000,"X"),SUMIFS('Normas (aux.)'!$Q$5:$Q$1000,Consolidado!$P$5:$P$1000,"X",Consolidado!$H$5:$H$1000,$D$9))&gt;0,"Agosto"&amp;IF(IF($D$9="Todos",SUMIFS('Normas (aux.)'!$Q$5:$Q$1000,Consolidado!$P$5:$P$1000,"X"),SUMIFS('Normas (aux.)'!$Q$5:$Q$1000,Consolidado!$P$5:$P$1000,"X",Consolidado!$H$5:$H$1000,$D$9))&gt;1," ("&amp;IF($D$9="Todos",SUMIFS('Normas (aux.)'!$Q$5:$Q$1000,Consolidado!$P$5:$P$1000,"X"),SUMIFS('Normas (aux.)'!$Q$5:$Q$1000,Consolidado!$P$5:$P$1000,"X",Consolidado!$H$5:$H$1000,$D$9))&amp;")",""),""),IF(IF($D$9="Todos",SUMIFS('Normas (aux.)'!$Q$5:$Q$1000,Consolidado!$Q$5:$Q$1000,"X"),SUMIFS('Normas (aux.)'!$Q$5:$Q$1000,Consolidado!$Q$5:$Q$1000,"X",Consolidado!$H$5:$H$1000,$D$9))&gt;0,"Septiembre"&amp;IF(IF($D$9="Todos",SUMIFS('Normas (aux.)'!$Q$5:$Q$1000,Consolidado!$Q$5:$Q$1000,"X"),SUMIFS('Normas (aux.)'!$Q$5:$Q$1000,Consolidado!$Q$5:$Q$1000,"X",Consolidado!$H$5:$H$1000,$D$9))&gt;1," ("&amp;IF($D$9="Todos",SUMIFS('Normas (aux.)'!$Q$5:$Q$1000,Consolidado!$Q$5:$Q$1000,"X"),SUMIFS('Normas (aux.)'!$Q$5:$Q$1000,Consolidado!$Q$5:$Q$1000,"X",Consolidado!$H$5:$H$1000,$D$9))&amp;")",""),""),IF(IF($D$9="Todos",SUMIFS('Normas (aux.)'!$Q$5:$Q$1000,Consolidado!$R$5:$R$1000,"X"),SUMIFS('Normas (aux.)'!$Q$5:$Q$1000,Consolidado!$R$5:$R$1000,"X",Consolidado!$H$5:$H$1000,$D$9))&gt;0,"Octubre"&amp;IF(IF($D$9="Todos",SUMIFS('Normas (aux.)'!$Q$5:$Q$1000,Consolidado!$R$5:$R$1000,"X"),SUMIFS('Normas (aux.)'!$Q$5:$Q$1000,Consolidado!$R$5:$R$1000,"X",Consolidado!$H$5:$H$1000,$D$9))&gt;1," ("&amp;IF($D$9="Todos",SUMIFS('Normas (aux.)'!$Q$5:$Q$1000,Consolidado!$R$5:$R$1000,"X"),SUMIFS('Normas (aux.)'!$Q$5:$Q$1000,Consolidado!$R$5:$R$1000,"X",Consolidado!$H$5:$H$1000,$D$9))&amp;")",""),""),IF(IF($D$9="Todos",SUMIFS('Normas (aux.)'!$Q$5:$Q$1000,Consolidado!$S$5:$S$1000,"X"),SUMIFS('Normas (aux.)'!$Q$5:$Q$1000,Consolidado!$S$5:$S$1000,"X",Consolidado!$H$5:$H$1000,$D$9))&gt;0,"Noviembre"&amp;IF(IF($D$9="Todos",SUMIFS('Normas (aux.)'!$Q$5:$Q$1000,Consolidado!$S$5:$S$1000,"X"),SUMIFS('Normas (aux.)'!$Q$5:$Q$1000,Consolidado!$S$5:$S$1000,"X",Consolidado!$H$5:$H$1000,$D$9))&gt;1," ("&amp;IF($D$9="Todos",SUMIFS('Normas (aux.)'!$Q$5:$Q$1000,Consolidado!$S$5:$S$1000,"X"),SUMIFS('Normas (aux.)'!$Q$5:$Q$1000,Consolidado!$S$5:$S$1000,"X",Consolidado!$H$5:$H$1000,$D$9))&amp;")",""),""),IF(IF($D$9="Todos",SUMIFS('Normas (aux.)'!$Q$5:$Q$1000,Consolidado!$T$5:$T$1000,"X"),SUMIFS('Normas (aux.)'!$Q$5:$Q$1000,Consolidado!$T$5:$T$1000,"X",Consolidado!$H$5:$H$1000,$D$9))&gt;0,"Diciembre"&amp;IF(IF($D$9="Todos",SUMIFS('Normas (aux.)'!$Q$5:$Q$1000,Consolidado!$T$5:$T$1000,"X"),SUMIFS('Normas (aux.)'!$Q$5:$Q$1000,Consolidado!$T$5:$T$1000,"X",Consolidado!$H$5:$H$1000,$D$9))&gt;1," ("&amp;IF($D$9="Todos",SUMIFS('Normas (aux.)'!$Q$5:$Q$1000,Consolidado!$T$5:$T$1000,"X"),SUMIFS('Normas (aux.)'!$Q$5:$Q$1000,Consolidado!$T$5:$T$1000,"X",Consolidado!$H$5:$H$1000,$D$9))&amp;")",""),"")))</f>
        <v>Febrero, Septiembre</v>
      </c>
    </row>
    <row r="74" customFormat="false" ht="19.5" hidden="false" customHeight="true" outlineLevel="0" collapsed="false">
      <c r="A74" s="31" t="n">
        <v>17</v>
      </c>
      <c r="B74" s="16" t="str">
        <f aca="false">IF(INDEX($AQ$58:$AQ$97,MATCH(LARGE($AX$58:$AX$97,17),$AX$58:$AX$97,0))="","",INDEX($AQ$58:$AQ$97,MATCH(LARGE($AX$58:$AX$97,17),$AX$58:$AX$97,0)))</f>
        <v>NRP-37</v>
      </c>
      <c r="C74" s="16"/>
      <c r="D74" s="34" t="n">
        <f aca="false">INDEX($AR$58:$AR$97,MATCH(LARGE($AX$58:$AX$97,17),$AX$58:$AX$97,0))</f>
        <v>0</v>
      </c>
      <c r="E74" s="34" t="n">
        <f aca="false">INDEX($AS$58:$AS$97,MATCH(LARGE($AX$58:$AX$97,17),$AX$58:$AX$97,0))</f>
        <v>0</v>
      </c>
      <c r="F74" s="34" t="n">
        <f aca="false">INDEX($AT$58:$AT$97,MATCH(LARGE($AX$58:$AX$97,17),$AX$58:$AX$97,0))</f>
        <v>0</v>
      </c>
      <c r="G74" s="34" t="n">
        <f aca="false">INDEX($AU$58:$AU$97,MATCH(LARGE($AX$58:$AX$97,17),$AX$58:$AX$97,0))</f>
        <v>0</v>
      </c>
      <c r="H74" s="35" t="n">
        <f aca="false">INDEX($AV$58:$AV$97,MATCH(LARGE($AX$58:$AX$97,17),$AX$58:$AX$97,0))</f>
        <v>0</v>
      </c>
      <c r="I74" s="36" t="str">
        <f aca="false">IF(INDEX($AW$58:$AW$97,MATCH(LARGE($AX$58:$AX$97,17),$AX$58:$AX$97,0))&gt;=2,"SÍ ("&amp;INDEX($AW$58:$AW$97,MATCH(LARGE($AX$58:$AX$97,17),$AX$58:$AX$97,0))&amp;" entidades)","No")</f>
        <v>No</v>
      </c>
      <c r="J74" s="13" t="str">
        <f aca="false">IF(INDEX($AV$58:$AV$97,MATCH(LARGE($AX$58:$AX$97,17),$AX$58:$AX$97,0))=0,"No la auditaron en este periodo",INDEX($AY$58:$AY$97,MATCH(LARGE($AX$58:$AX$97,17),$AX$58:$AX$97,0)))</f>
        <v>No la auditaron en este periodo</v>
      </c>
      <c r="AQ74" s="38" t="str">
        <f aca="false">'Normas (aux.)'!R3</f>
        <v>Ley de Estabilidad del SF</v>
      </c>
      <c r="AR74" s="38" t="n">
        <f aca="false">IF(AQ74="",0,IF($D$9="Todos",SUMIFS('Normas (aux.)'!$R$5:$R$1000,Consolidado!$C$5:$C$1000,"Auditoría Interna"),SUMIFS('Normas (aux.)'!$R$5:$R$1000,Consolidado!$C$5:$C$1000,"Auditoría Interna",Consolidado!$H$5:$H$1000,$D$9)))</f>
        <v>0</v>
      </c>
      <c r="AS74" s="38" t="n">
        <f aca="false">IF(AQ74="",0,IF($D$9="Todos",SUMIFS('Normas (aux.)'!$R$5:$R$1000,Consolidado!$C$5:$C$1000,"Auditoría Externa"),SUMIFS('Normas (aux.)'!$R$5:$R$1000,Consolidado!$C$5:$C$1000,"Auditoría Externa",Consolidado!$H$5:$H$1000,$D$9)))</f>
        <v>0</v>
      </c>
      <c r="AT74" s="38" t="n">
        <f aca="false">IF(AQ74="",0,IF($D$9="Todos",SUMIFS('Normas (aux.)'!$R$5:$R$1000,Consolidado!$C$5:$C$1000,"SSF"),SUMIFS('Normas (aux.)'!$R$5:$R$1000,Consolidado!$C$5:$C$1000,"SSF",Consolidado!$H$5:$H$1000,$D$9)))</f>
        <v>1</v>
      </c>
      <c r="AU74" s="38" t="n">
        <f aca="false">IF(AQ74="",0,IF($D$9="Todos",SUMIFS('Normas (aux.)'!$R$5:$R$1000),SUMIFS('Normas (aux.)'!$R$5:$R$1000,Consolidado!$H$5:$H$1000,$D$9))-SUM(AR74:AT74))</f>
        <v>0</v>
      </c>
      <c r="AV74" s="38" t="n">
        <f aca="false">SUM(AR74:AU74)</f>
        <v>1</v>
      </c>
      <c r="AW74" s="38" t="n">
        <f aca="false">COUNTIF(AR74:AU74,"&gt;0")</f>
        <v>1</v>
      </c>
      <c r="AX74" s="38" t="n">
        <f aca="false">IF(AQ74="",-1,AV74*10000-ROW()/1000)</f>
        <v>9999.926</v>
      </c>
      <c r="AY74" s="38" t="str">
        <f aca="false">IF(AQ74="","",_xlfn.TEXTJOIN(", ",TRUE(),IF(IF($D$9="Todos",SUMIFS('Normas (aux.)'!$R$5:$R$1000,Consolidado!$I$5:$I$1000,"X"),SUMIFS('Normas (aux.)'!$R$5:$R$1000,Consolidado!$I$5:$I$1000,"X",Consolidado!$H$5:$H$1000,$D$9))&gt;0,"Enero"&amp;IF(IF($D$9="Todos",SUMIFS('Normas (aux.)'!$R$5:$R$1000,Consolidado!$I$5:$I$1000,"X"),SUMIFS('Normas (aux.)'!$R$5:$R$1000,Consolidado!$I$5:$I$1000,"X",Consolidado!$H$5:$H$1000,$D$9))&gt;1," ("&amp;IF($D$9="Todos",SUMIFS('Normas (aux.)'!$R$5:$R$1000,Consolidado!$I$5:$I$1000,"X"),SUMIFS('Normas (aux.)'!$R$5:$R$1000,Consolidado!$I$5:$I$1000,"X",Consolidado!$H$5:$H$1000,$D$9))&amp;")",""),""),IF(IF($D$9="Todos",SUMIFS('Normas (aux.)'!$R$5:$R$1000,Consolidado!$J$5:$J$1000,"X"),SUMIFS('Normas (aux.)'!$R$5:$R$1000,Consolidado!$J$5:$J$1000,"X",Consolidado!$H$5:$H$1000,$D$9))&gt;0,"Febrero"&amp;IF(IF($D$9="Todos",SUMIFS('Normas (aux.)'!$R$5:$R$1000,Consolidado!$J$5:$J$1000,"X"),SUMIFS('Normas (aux.)'!$R$5:$R$1000,Consolidado!$J$5:$J$1000,"X",Consolidado!$H$5:$H$1000,$D$9))&gt;1," ("&amp;IF($D$9="Todos",SUMIFS('Normas (aux.)'!$R$5:$R$1000,Consolidado!$J$5:$J$1000,"X"),SUMIFS('Normas (aux.)'!$R$5:$R$1000,Consolidado!$J$5:$J$1000,"X",Consolidado!$H$5:$H$1000,$D$9))&amp;")",""),""),IF(IF($D$9="Todos",SUMIFS('Normas (aux.)'!$R$5:$R$1000,Consolidado!$K$5:$K$1000,"X"),SUMIFS('Normas (aux.)'!$R$5:$R$1000,Consolidado!$K$5:$K$1000,"X",Consolidado!$H$5:$H$1000,$D$9))&gt;0,"Marzo"&amp;IF(IF($D$9="Todos",SUMIFS('Normas (aux.)'!$R$5:$R$1000,Consolidado!$K$5:$K$1000,"X"),SUMIFS('Normas (aux.)'!$R$5:$R$1000,Consolidado!$K$5:$K$1000,"X",Consolidado!$H$5:$H$1000,$D$9))&gt;1," ("&amp;IF($D$9="Todos",SUMIFS('Normas (aux.)'!$R$5:$R$1000,Consolidado!$K$5:$K$1000,"X"),SUMIFS('Normas (aux.)'!$R$5:$R$1000,Consolidado!$K$5:$K$1000,"X",Consolidado!$H$5:$H$1000,$D$9))&amp;")",""),""),IF(IF($D$9="Todos",SUMIFS('Normas (aux.)'!$R$5:$R$1000,Consolidado!$L$5:$L$1000,"X"),SUMIFS('Normas (aux.)'!$R$5:$R$1000,Consolidado!$L$5:$L$1000,"X",Consolidado!$H$5:$H$1000,$D$9))&gt;0,"Abril"&amp;IF(IF($D$9="Todos",SUMIFS('Normas (aux.)'!$R$5:$R$1000,Consolidado!$L$5:$L$1000,"X"),SUMIFS('Normas (aux.)'!$R$5:$R$1000,Consolidado!$L$5:$L$1000,"X",Consolidado!$H$5:$H$1000,$D$9))&gt;1," ("&amp;IF($D$9="Todos",SUMIFS('Normas (aux.)'!$R$5:$R$1000,Consolidado!$L$5:$L$1000,"X"),SUMIFS('Normas (aux.)'!$R$5:$R$1000,Consolidado!$L$5:$L$1000,"X",Consolidado!$H$5:$H$1000,$D$9))&amp;")",""),""),IF(IF($D$9="Todos",SUMIFS('Normas (aux.)'!$R$5:$R$1000,Consolidado!$M$5:$M$1000,"X"),SUMIFS('Normas (aux.)'!$R$5:$R$1000,Consolidado!$M$5:$M$1000,"X",Consolidado!$H$5:$H$1000,$D$9))&gt;0,"Mayo"&amp;IF(IF($D$9="Todos",SUMIFS('Normas (aux.)'!$R$5:$R$1000,Consolidado!$M$5:$M$1000,"X"),SUMIFS('Normas (aux.)'!$R$5:$R$1000,Consolidado!$M$5:$M$1000,"X",Consolidado!$H$5:$H$1000,$D$9))&gt;1," ("&amp;IF($D$9="Todos",SUMIFS('Normas (aux.)'!$R$5:$R$1000,Consolidado!$M$5:$M$1000,"X"),SUMIFS('Normas (aux.)'!$R$5:$R$1000,Consolidado!$M$5:$M$1000,"X",Consolidado!$H$5:$H$1000,$D$9))&amp;")",""),""),IF(IF($D$9="Todos",SUMIFS('Normas (aux.)'!$R$5:$R$1000,Consolidado!$N$5:$N$1000,"X"),SUMIFS('Normas (aux.)'!$R$5:$R$1000,Consolidado!$N$5:$N$1000,"X",Consolidado!$H$5:$H$1000,$D$9))&gt;0,"Junio"&amp;IF(IF($D$9="Todos",SUMIFS('Normas (aux.)'!$R$5:$R$1000,Consolidado!$N$5:$N$1000,"X"),SUMIFS('Normas (aux.)'!$R$5:$R$1000,Consolidado!$N$5:$N$1000,"X",Consolidado!$H$5:$H$1000,$D$9))&gt;1," ("&amp;IF($D$9="Todos",SUMIFS('Normas (aux.)'!$R$5:$R$1000,Consolidado!$N$5:$N$1000,"X"),SUMIFS('Normas (aux.)'!$R$5:$R$1000,Consolidado!$N$5:$N$1000,"X",Consolidado!$H$5:$H$1000,$D$9))&amp;")",""),""),IF(IF($D$9="Todos",SUMIFS('Normas (aux.)'!$R$5:$R$1000,Consolidado!$O$5:$O$1000,"X"),SUMIFS('Normas (aux.)'!$R$5:$R$1000,Consolidado!$O$5:$O$1000,"X",Consolidado!$H$5:$H$1000,$D$9))&gt;0,"Julio"&amp;IF(IF($D$9="Todos",SUMIFS('Normas (aux.)'!$R$5:$R$1000,Consolidado!$O$5:$O$1000,"X"),SUMIFS('Normas (aux.)'!$R$5:$R$1000,Consolidado!$O$5:$O$1000,"X",Consolidado!$H$5:$H$1000,$D$9))&gt;1," ("&amp;IF($D$9="Todos",SUMIFS('Normas (aux.)'!$R$5:$R$1000,Consolidado!$O$5:$O$1000,"X"),SUMIFS('Normas (aux.)'!$R$5:$R$1000,Consolidado!$O$5:$O$1000,"X",Consolidado!$H$5:$H$1000,$D$9))&amp;")",""),""),IF(IF($D$9="Todos",SUMIFS('Normas (aux.)'!$R$5:$R$1000,Consolidado!$P$5:$P$1000,"X"),SUMIFS('Normas (aux.)'!$R$5:$R$1000,Consolidado!$P$5:$P$1000,"X",Consolidado!$H$5:$H$1000,$D$9))&gt;0,"Agosto"&amp;IF(IF($D$9="Todos",SUMIFS('Normas (aux.)'!$R$5:$R$1000,Consolidado!$P$5:$P$1000,"X"),SUMIFS('Normas (aux.)'!$R$5:$R$1000,Consolidado!$P$5:$P$1000,"X",Consolidado!$H$5:$H$1000,$D$9))&gt;1," ("&amp;IF($D$9="Todos",SUMIFS('Normas (aux.)'!$R$5:$R$1000,Consolidado!$P$5:$P$1000,"X"),SUMIFS('Normas (aux.)'!$R$5:$R$1000,Consolidado!$P$5:$P$1000,"X",Consolidado!$H$5:$H$1000,$D$9))&amp;")",""),""),IF(IF($D$9="Todos",SUMIFS('Normas (aux.)'!$R$5:$R$1000,Consolidado!$Q$5:$Q$1000,"X"),SUMIFS('Normas (aux.)'!$R$5:$R$1000,Consolidado!$Q$5:$Q$1000,"X",Consolidado!$H$5:$H$1000,$D$9))&gt;0,"Septiembre"&amp;IF(IF($D$9="Todos",SUMIFS('Normas (aux.)'!$R$5:$R$1000,Consolidado!$Q$5:$Q$1000,"X"),SUMIFS('Normas (aux.)'!$R$5:$R$1000,Consolidado!$Q$5:$Q$1000,"X",Consolidado!$H$5:$H$1000,$D$9))&gt;1," ("&amp;IF($D$9="Todos",SUMIFS('Normas (aux.)'!$R$5:$R$1000,Consolidado!$Q$5:$Q$1000,"X"),SUMIFS('Normas (aux.)'!$R$5:$R$1000,Consolidado!$Q$5:$Q$1000,"X",Consolidado!$H$5:$H$1000,$D$9))&amp;")",""),""),IF(IF($D$9="Todos",SUMIFS('Normas (aux.)'!$R$5:$R$1000,Consolidado!$R$5:$R$1000,"X"),SUMIFS('Normas (aux.)'!$R$5:$R$1000,Consolidado!$R$5:$R$1000,"X",Consolidado!$H$5:$H$1000,$D$9))&gt;0,"Octubre"&amp;IF(IF($D$9="Todos",SUMIFS('Normas (aux.)'!$R$5:$R$1000,Consolidado!$R$5:$R$1000,"X"),SUMIFS('Normas (aux.)'!$R$5:$R$1000,Consolidado!$R$5:$R$1000,"X",Consolidado!$H$5:$H$1000,$D$9))&gt;1," ("&amp;IF($D$9="Todos",SUMIFS('Normas (aux.)'!$R$5:$R$1000,Consolidado!$R$5:$R$1000,"X"),SUMIFS('Normas (aux.)'!$R$5:$R$1000,Consolidado!$R$5:$R$1000,"X",Consolidado!$H$5:$H$1000,$D$9))&amp;")",""),""),IF(IF($D$9="Todos",SUMIFS('Normas (aux.)'!$R$5:$R$1000,Consolidado!$S$5:$S$1000,"X"),SUMIFS('Normas (aux.)'!$R$5:$R$1000,Consolidado!$S$5:$S$1000,"X",Consolidado!$H$5:$H$1000,$D$9))&gt;0,"Noviembre"&amp;IF(IF($D$9="Todos",SUMIFS('Normas (aux.)'!$R$5:$R$1000,Consolidado!$S$5:$S$1000,"X"),SUMIFS('Normas (aux.)'!$R$5:$R$1000,Consolidado!$S$5:$S$1000,"X",Consolidado!$H$5:$H$1000,$D$9))&gt;1," ("&amp;IF($D$9="Todos",SUMIFS('Normas (aux.)'!$R$5:$R$1000,Consolidado!$S$5:$S$1000,"X"),SUMIFS('Normas (aux.)'!$R$5:$R$1000,Consolidado!$S$5:$S$1000,"X",Consolidado!$H$5:$H$1000,$D$9))&amp;")",""),""),IF(IF($D$9="Todos",SUMIFS('Normas (aux.)'!$R$5:$R$1000,Consolidado!$T$5:$T$1000,"X"),SUMIFS('Normas (aux.)'!$R$5:$R$1000,Consolidado!$T$5:$T$1000,"X",Consolidado!$H$5:$H$1000,$D$9))&gt;0,"Diciembre"&amp;IF(IF($D$9="Todos",SUMIFS('Normas (aux.)'!$R$5:$R$1000,Consolidado!$T$5:$T$1000,"X"),SUMIFS('Normas (aux.)'!$R$5:$R$1000,Consolidado!$T$5:$T$1000,"X",Consolidado!$H$5:$H$1000,$D$9))&gt;1," ("&amp;IF($D$9="Todos",SUMIFS('Normas (aux.)'!$R$5:$R$1000,Consolidado!$T$5:$T$1000,"X"),SUMIFS('Normas (aux.)'!$R$5:$R$1000,Consolidado!$T$5:$T$1000,"X",Consolidado!$H$5:$H$1000,$D$9))&amp;")",""),"")))</f>
        <v>Agosto</v>
      </c>
    </row>
    <row r="75" customFormat="false" ht="19.5" hidden="false" customHeight="true" outlineLevel="0" collapsed="false">
      <c r="A75" s="31" t="n">
        <v>18</v>
      </c>
      <c r="B75" s="16" t="str">
        <f aca="false">IF(INDEX($AQ$58:$AQ$97,MATCH(LARGE($AX$58:$AX$97,18),$AX$58:$AX$97,0))="","",INDEX($AQ$58:$AQ$97,MATCH(LARGE($AX$58:$AX$97,18),$AX$58:$AX$97,0)))</f>
        <v>NRP-32</v>
      </c>
      <c r="C75" s="16"/>
      <c r="D75" s="34" t="n">
        <f aca="false">INDEX($AR$58:$AR$97,MATCH(LARGE($AX$58:$AX$97,18),$AX$58:$AX$97,0))</f>
        <v>0</v>
      </c>
      <c r="E75" s="34" t="n">
        <f aca="false">INDEX($AS$58:$AS$97,MATCH(LARGE($AX$58:$AX$97,18),$AX$58:$AX$97,0))</f>
        <v>0</v>
      </c>
      <c r="F75" s="34" t="n">
        <f aca="false">INDEX($AT$58:$AT$97,MATCH(LARGE($AX$58:$AX$97,18),$AX$58:$AX$97,0))</f>
        <v>0</v>
      </c>
      <c r="G75" s="34" t="n">
        <f aca="false">INDEX($AU$58:$AU$97,MATCH(LARGE($AX$58:$AX$97,18),$AX$58:$AX$97,0))</f>
        <v>0</v>
      </c>
      <c r="H75" s="35" t="n">
        <f aca="false">INDEX($AV$58:$AV$97,MATCH(LARGE($AX$58:$AX$97,18),$AX$58:$AX$97,0))</f>
        <v>0</v>
      </c>
      <c r="I75" s="36" t="str">
        <f aca="false">IF(INDEX($AW$58:$AW$97,MATCH(LARGE($AX$58:$AX$97,18),$AX$58:$AX$97,0))&gt;=2,"SÍ ("&amp;INDEX($AW$58:$AW$97,MATCH(LARGE($AX$58:$AX$97,18),$AX$58:$AX$97,0))&amp;" entidades)","No")</f>
        <v>No</v>
      </c>
      <c r="J75" s="13" t="str">
        <f aca="false">IF(INDEX($AV$58:$AV$97,MATCH(LARGE($AX$58:$AX$97,18),$AX$58:$AX$97,0))=0,"No la auditaron en este periodo",INDEX($AY$58:$AY$97,MATCH(LARGE($AX$58:$AX$97,18),$AX$58:$AX$97,0)))</f>
        <v>No la auditaron en este periodo</v>
      </c>
      <c r="AQ75" s="38" t="str">
        <f aca="false">'Normas (aux.)'!S3</f>
        <v>Ley Bancos Coop. Art. 15</v>
      </c>
      <c r="AR75" s="38" t="n">
        <f aca="false">IF(AQ75="",0,IF($D$9="Todos",SUMIFS('Normas (aux.)'!$S$5:$S$1000,Consolidado!$C$5:$C$1000,"Auditoría Interna"),SUMIFS('Normas (aux.)'!$S$5:$S$1000,Consolidado!$C$5:$C$1000,"Auditoría Interna",Consolidado!$H$5:$H$1000,$D$9)))</f>
        <v>0</v>
      </c>
      <c r="AS75" s="38" t="n">
        <f aca="false">IF(AQ75="",0,IF($D$9="Todos",SUMIFS('Normas (aux.)'!$S$5:$S$1000,Consolidado!$C$5:$C$1000,"Auditoría Externa"),SUMIFS('Normas (aux.)'!$S$5:$S$1000,Consolidado!$C$5:$C$1000,"Auditoría Externa",Consolidado!$H$5:$H$1000,$D$9)))</f>
        <v>0</v>
      </c>
      <c r="AT75" s="38" t="n">
        <f aca="false">IF(AQ75="",0,IF($D$9="Todos",SUMIFS('Normas (aux.)'!$S$5:$S$1000,Consolidado!$C$5:$C$1000,"SSF"),SUMIFS('Normas (aux.)'!$S$5:$S$1000,Consolidado!$C$5:$C$1000,"SSF",Consolidado!$H$5:$H$1000,$D$9)))</f>
        <v>0</v>
      </c>
      <c r="AU75" s="38" t="n">
        <f aca="false">IF(AQ75="",0,IF($D$9="Todos",SUMIFS('Normas (aux.)'!$S$5:$S$1000),SUMIFS('Normas (aux.)'!$S$5:$S$1000,Consolidado!$H$5:$H$1000,$D$9))-SUM(AR75:AT75))</f>
        <v>0</v>
      </c>
      <c r="AV75" s="38" t="n">
        <f aca="false">SUM(AR75:AU75)</f>
        <v>0</v>
      </c>
      <c r="AW75" s="38" t="n">
        <f aca="false">COUNTIF(AR75:AU75,"&gt;0")</f>
        <v>0</v>
      </c>
      <c r="AX75" s="38" t="n">
        <f aca="false">IF(AQ75="",-1,AV75*10000-ROW()/1000)</f>
        <v>-0.075</v>
      </c>
      <c r="AY75" s="38" t="str">
        <f aca="false">IF(AQ75="","",_xlfn.TEXTJOIN(", ",TRUE(),IF(IF($D$9="Todos",SUMIFS('Normas (aux.)'!$S$5:$S$1000,Consolidado!$I$5:$I$1000,"X"),SUMIFS('Normas (aux.)'!$S$5:$S$1000,Consolidado!$I$5:$I$1000,"X",Consolidado!$H$5:$H$1000,$D$9))&gt;0,"Enero"&amp;IF(IF($D$9="Todos",SUMIFS('Normas (aux.)'!$S$5:$S$1000,Consolidado!$I$5:$I$1000,"X"),SUMIFS('Normas (aux.)'!$S$5:$S$1000,Consolidado!$I$5:$I$1000,"X",Consolidado!$H$5:$H$1000,$D$9))&gt;1," ("&amp;IF($D$9="Todos",SUMIFS('Normas (aux.)'!$S$5:$S$1000,Consolidado!$I$5:$I$1000,"X"),SUMIFS('Normas (aux.)'!$S$5:$S$1000,Consolidado!$I$5:$I$1000,"X",Consolidado!$H$5:$H$1000,$D$9))&amp;")",""),""),IF(IF($D$9="Todos",SUMIFS('Normas (aux.)'!$S$5:$S$1000,Consolidado!$J$5:$J$1000,"X"),SUMIFS('Normas (aux.)'!$S$5:$S$1000,Consolidado!$J$5:$J$1000,"X",Consolidado!$H$5:$H$1000,$D$9))&gt;0,"Febrero"&amp;IF(IF($D$9="Todos",SUMIFS('Normas (aux.)'!$S$5:$S$1000,Consolidado!$J$5:$J$1000,"X"),SUMIFS('Normas (aux.)'!$S$5:$S$1000,Consolidado!$J$5:$J$1000,"X",Consolidado!$H$5:$H$1000,$D$9))&gt;1," ("&amp;IF($D$9="Todos",SUMIFS('Normas (aux.)'!$S$5:$S$1000,Consolidado!$J$5:$J$1000,"X"),SUMIFS('Normas (aux.)'!$S$5:$S$1000,Consolidado!$J$5:$J$1000,"X",Consolidado!$H$5:$H$1000,$D$9))&amp;")",""),""),IF(IF($D$9="Todos",SUMIFS('Normas (aux.)'!$S$5:$S$1000,Consolidado!$K$5:$K$1000,"X"),SUMIFS('Normas (aux.)'!$S$5:$S$1000,Consolidado!$K$5:$K$1000,"X",Consolidado!$H$5:$H$1000,$D$9))&gt;0,"Marzo"&amp;IF(IF($D$9="Todos",SUMIFS('Normas (aux.)'!$S$5:$S$1000,Consolidado!$K$5:$K$1000,"X"),SUMIFS('Normas (aux.)'!$S$5:$S$1000,Consolidado!$K$5:$K$1000,"X",Consolidado!$H$5:$H$1000,$D$9))&gt;1," ("&amp;IF($D$9="Todos",SUMIFS('Normas (aux.)'!$S$5:$S$1000,Consolidado!$K$5:$K$1000,"X"),SUMIFS('Normas (aux.)'!$S$5:$S$1000,Consolidado!$K$5:$K$1000,"X",Consolidado!$H$5:$H$1000,$D$9))&amp;")",""),""),IF(IF($D$9="Todos",SUMIFS('Normas (aux.)'!$S$5:$S$1000,Consolidado!$L$5:$L$1000,"X"),SUMIFS('Normas (aux.)'!$S$5:$S$1000,Consolidado!$L$5:$L$1000,"X",Consolidado!$H$5:$H$1000,$D$9))&gt;0,"Abril"&amp;IF(IF($D$9="Todos",SUMIFS('Normas (aux.)'!$S$5:$S$1000,Consolidado!$L$5:$L$1000,"X"),SUMIFS('Normas (aux.)'!$S$5:$S$1000,Consolidado!$L$5:$L$1000,"X",Consolidado!$H$5:$H$1000,$D$9))&gt;1," ("&amp;IF($D$9="Todos",SUMIFS('Normas (aux.)'!$S$5:$S$1000,Consolidado!$L$5:$L$1000,"X"),SUMIFS('Normas (aux.)'!$S$5:$S$1000,Consolidado!$L$5:$L$1000,"X",Consolidado!$H$5:$H$1000,$D$9))&amp;")",""),""),IF(IF($D$9="Todos",SUMIFS('Normas (aux.)'!$S$5:$S$1000,Consolidado!$M$5:$M$1000,"X"),SUMIFS('Normas (aux.)'!$S$5:$S$1000,Consolidado!$M$5:$M$1000,"X",Consolidado!$H$5:$H$1000,$D$9))&gt;0,"Mayo"&amp;IF(IF($D$9="Todos",SUMIFS('Normas (aux.)'!$S$5:$S$1000,Consolidado!$M$5:$M$1000,"X"),SUMIFS('Normas (aux.)'!$S$5:$S$1000,Consolidado!$M$5:$M$1000,"X",Consolidado!$H$5:$H$1000,$D$9))&gt;1," ("&amp;IF($D$9="Todos",SUMIFS('Normas (aux.)'!$S$5:$S$1000,Consolidado!$M$5:$M$1000,"X"),SUMIFS('Normas (aux.)'!$S$5:$S$1000,Consolidado!$M$5:$M$1000,"X",Consolidado!$H$5:$H$1000,$D$9))&amp;")",""),""),IF(IF($D$9="Todos",SUMIFS('Normas (aux.)'!$S$5:$S$1000,Consolidado!$N$5:$N$1000,"X"),SUMIFS('Normas (aux.)'!$S$5:$S$1000,Consolidado!$N$5:$N$1000,"X",Consolidado!$H$5:$H$1000,$D$9))&gt;0,"Junio"&amp;IF(IF($D$9="Todos",SUMIFS('Normas (aux.)'!$S$5:$S$1000,Consolidado!$N$5:$N$1000,"X"),SUMIFS('Normas (aux.)'!$S$5:$S$1000,Consolidado!$N$5:$N$1000,"X",Consolidado!$H$5:$H$1000,$D$9))&gt;1," ("&amp;IF($D$9="Todos",SUMIFS('Normas (aux.)'!$S$5:$S$1000,Consolidado!$N$5:$N$1000,"X"),SUMIFS('Normas (aux.)'!$S$5:$S$1000,Consolidado!$N$5:$N$1000,"X",Consolidado!$H$5:$H$1000,$D$9))&amp;")",""),""),IF(IF($D$9="Todos",SUMIFS('Normas (aux.)'!$S$5:$S$1000,Consolidado!$O$5:$O$1000,"X"),SUMIFS('Normas (aux.)'!$S$5:$S$1000,Consolidado!$O$5:$O$1000,"X",Consolidado!$H$5:$H$1000,$D$9))&gt;0,"Julio"&amp;IF(IF($D$9="Todos",SUMIFS('Normas (aux.)'!$S$5:$S$1000,Consolidado!$O$5:$O$1000,"X"),SUMIFS('Normas (aux.)'!$S$5:$S$1000,Consolidado!$O$5:$O$1000,"X",Consolidado!$H$5:$H$1000,$D$9))&gt;1," ("&amp;IF($D$9="Todos",SUMIFS('Normas (aux.)'!$S$5:$S$1000,Consolidado!$O$5:$O$1000,"X"),SUMIFS('Normas (aux.)'!$S$5:$S$1000,Consolidado!$O$5:$O$1000,"X",Consolidado!$H$5:$H$1000,$D$9))&amp;")",""),""),IF(IF($D$9="Todos",SUMIFS('Normas (aux.)'!$S$5:$S$1000,Consolidado!$P$5:$P$1000,"X"),SUMIFS('Normas (aux.)'!$S$5:$S$1000,Consolidado!$P$5:$P$1000,"X",Consolidado!$H$5:$H$1000,$D$9))&gt;0,"Agosto"&amp;IF(IF($D$9="Todos",SUMIFS('Normas (aux.)'!$S$5:$S$1000,Consolidado!$P$5:$P$1000,"X"),SUMIFS('Normas (aux.)'!$S$5:$S$1000,Consolidado!$P$5:$P$1000,"X",Consolidado!$H$5:$H$1000,$D$9))&gt;1," ("&amp;IF($D$9="Todos",SUMIFS('Normas (aux.)'!$S$5:$S$1000,Consolidado!$P$5:$P$1000,"X"),SUMIFS('Normas (aux.)'!$S$5:$S$1000,Consolidado!$P$5:$P$1000,"X",Consolidado!$H$5:$H$1000,$D$9))&amp;")",""),""),IF(IF($D$9="Todos",SUMIFS('Normas (aux.)'!$S$5:$S$1000,Consolidado!$Q$5:$Q$1000,"X"),SUMIFS('Normas (aux.)'!$S$5:$S$1000,Consolidado!$Q$5:$Q$1000,"X",Consolidado!$H$5:$H$1000,$D$9))&gt;0,"Septiembre"&amp;IF(IF($D$9="Todos",SUMIFS('Normas (aux.)'!$S$5:$S$1000,Consolidado!$Q$5:$Q$1000,"X"),SUMIFS('Normas (aux.)'!$S$5:$S$1000,Consolidado!$Q$5:$Q$1000,"X",Consolidado!$H$5:$H$1000,$D$9))&gt;1," ("&amp;IF($D$9="Todos",SUMIFS('Normas (aux.)'!$S$5:$S$1000,Consolidado!$Q$5:$Q$1000,"X"),SUMIFS('Normas (aux.)'!$S$5:$S$1000,Consolidado!$Q$5:$Q$1000,"X",Consolidado!$H$5:$H$1000,$D$9))&amp;")",""),""),IF(IF($D$9="Todos",SUMIFS('Normas (aux.)'!$S$5:$S$1000,Consolidado!$R$5:$R$1000,"X"),SUMIFS('Normas (aux.)'!$S$5:$S$1000,Consolidado!$R$5:$R$1000,"X",Consolidado!$H$5:$H$1000,$D$9))&gt;0,"Octubre"&amp;IF(IF($D$9="Todos",SUMIFS('Normas (aux.)'!$S$5:$S$1000,Consolidado!$R$5:$R$1000,"X"),SUMIFS('Normas (aux.)'!$S$5:$S$1000,Consolidado!$R$5:$R$1000,"X",Consolidado!$H$5:$H$1000,$D$9))&gt;1," ("&amp;IF($D$9="Todos",SUMIFS('Normas (aux.)'!$S$5:$S$1000,Consolidado!$R$5:$R$1000,"X"),SUMIFS('Normas (aux.)'!$S$5:$S$1000,Consolidado!$R$5:$R$1000,"X",Consolidado!$H$5:$H$1000,$D$9))&amp;")",""),""),IF(IF($D$9="Todos",SUMIFS('Normas (aux.)'!$S$5:$S$1000,Consolidado!$S$5:$S$1000,"X"),SUMIFS('Normas (aux.)'!$S$5:$S$1000,Consolidado!$S$5:$S$1000,"X",Consolidado!$H$5:$H$1000,$D$9))&gt;0,"Noviembre"&amp;IF(IF($D$9="Todos",SUMIFS('Normas (aux.)'!$S$5:$S$1000,Consolidado!$S$5:$S$1000,"X"),SUMIFS('Normas (aux.)'!$S$5:$S$1000,Consolidado!$S$5:$S$1000,"X",Consolidado!$H$5:$H$1000,$D$9))&gt;1," ("&amp;IF($D$9="Todos",SUMIFS('Normas (aux.)'!$S$5:$S$1000,Consolidado!$S$5:$S$1000,"X"),SUMIFS('Normas (aux.)'!$S$5:$S$1000,Consolidado!$S$5:$S$1000,"X",Consolidado!$H$5:$H$1000,$D$9))&amp;")",""),""),IF(IF($D$9="Todos",SUMIFS('Normas (aux.)'!$S$5:$S$1000,Consolidado!$T$5:$T$1000,"X"),SUMIFS('Normas (aux.)'!$S$5:$S$1000,Consolidado!$T$5:$T$1000,"X",Consolidado!$H$5:$H$1000,$D$9))&gt;0,"Diciembre"&amp;IF(IF($D$9="Todos",SUMIFS('Normas (aux.)'!$S$5:$S$1000,Consolidado!$T$5:$T$1000,"X"),SUMIFS('Normas (aux.)'!$S$5:$S$1000,Consolidado!$T$5:$T$1000,"X",Consolidado!$H$5:$H$1000,$D$9))&gt;1," ("&amp;IF($D$9="Todos",SUMIFS('Normas (aux.)'!$S$5:$S$1000,Consolidado!$T$5:$T$1000,"X"),SUMIFS('Normas (aux.)'!$S$5:$S$1000,Consolidado!$T$5:$T$1000,"X",Consolidado!$H$5:$H$1000,$D$9))&amp;")",""),"")))</f>
        <v/>
      </c>
    </row>
    <row r="76" customFormat="false" ht="19.5" hidden="false" customHeight="true" outlineLevel="0" collapsed="false">
      <c r="A76" s="31" t="n">
        <v>19</v>
      </c>
      <c r="B76" s="16" t="str">
        <f aca="false">IF(INDEX($AQ$58:$AQ$97,MATCH(LARGE($AX$58:$AX$97,19),$AX$58:$AX$97,0))="","",INDEX($AQ$58:$AQ$97,MATCH(LARGE($AX$58:$AX$97,19),$AX$58:$AX$97,0)))</f>
        <v>Ley Bancos Coop. Art. 15</v>
      </c>
      <c r="C76" s="16"/>
      <c r="D76" s="34" t="n">
        <f aca="false">INDEX($AR$58:$AR$97,MATCH(LARGE($AX$58:$AX$97,19),$AX$58:$AX$97,0))</f>
        <v>0</v>
      </c>
      <c r="E76" s="34" t="n">
        <f aca="false">INDEX($AS$58:$AS$97,MATCH(LARGE($AX$58:$AX$97,19),$AX$58:$AX$97,0))</f>
        <v>0</v>
      </c>
      <c r="F76" s="34" t="n">
        <f aca="false">INDEX($AT$58:$AT$97,MATCH(LARGE($AX$58:$AX$97,19),$AX$58:$AX$97,0))</f>
        <v>0</v>
      </c>
      <c r="G76" s="34" t="n">
        <f aca="false">INDEX($AU$58:$AU$97,MATCH(LARGE($AX$58:$AX$97,19),$AX$58:$AX$97,0))</f>
        <v>0</v>
      </c>
      <c r="H76" s="35" t="n">
        <f aca="false">INDEX($AV$58:$AV$97,MATCH(LARGE($AX$58:$AX$97,19),$AX$58:$AX$97,0))</f>
        <v>0</v>
      </c>
      <c r="I76" s="36" t="str">
        <f aca="false">IF(INDEX($AW$58:$AW$97,MATCH(LARGE($AX$58:$AX$97,19),$AX$58:$AX$97,0))&gt;=2,"SÍ ("&amp;INDEX($AW$58:$AW$97,MATCH(LARGE($AX$58:$AX$97,19),$AX$58:$AX$97,0))&amp;" entidades)","No")</f>
        <v>No</v>
      </c>
      <c r="J76" s="13" t="str">
        <f aca="false">IF(INDEX($AV$58:$AV$97,MATCH(LARGE($AX$58:$AX$97,19),$AX$58:$AX$97,0))=0,"No la auditaron en este periodo",INDEX($AY$58:$AY$97,MATCH(LARGE($AX$58:$AX$97,19),$AX$58:$AX$97,0)))</f>
        <v>No la auditaron en este periodo</v>
      </c>
      <c r="AQ76" s="38" t="str">
        <f aca="false">'Normas (aux.)'!T3</f>
        <v>NRP-42</v>
      </c>
      <c r="AR76" s="38" t="n">
        <f aca="false">IF(AQ76="",0,IF($D$9="Todos",SUMIFS('Normas (aux.)'!$T$5:$T$1000,Consolidado!$C$5:$C$1000,"Auditoría Interna"),SUMIFS('Normas (aux.)'!$T$5:$T$1000,Consolidado!$C$5:$C$1000,"Auditoría Interna",Consolidado!$H$5:$H$1000,$D$9)))</f>
        <v>1</v>
      </c>
      <c r="AS76" s="38" t="n">
        <f aca="false">IF(AQ76="",0,IF($D$9="Todos",SUMIFS('Normas (aux.)'!$T$5:$T$1000,Consolidado!$C$5:$C$1000,"Auditoría Externa"),SUMIFS('Normas (aux.)'!$T$5:$T$1000,Consolidado!$C$5:$C$1000,"Auditoría Externa",Consolidado!$H$5:$H$1000,$D$9)))</f>
        <v>0</v>
      </c>
      <c r="AT76" s="38" t="n">
        <f aca="false">IF(AQ76="",0,IF($D$9="Todos",SUMIFS('Normas (aux.)'!$T$5:$T$1000,Consolidado!$C$5:$C$1000,"SSF"),SUMIFS('Normas (aux.)'!$T$5:$T$1000,Consolidado!$C$5:$C$1000,"SSF",Consolidado!$H$5:$H$1000,$D$9)))</f>
        <v>0</v>
      </c>
      <c r="AU76" s="38" t="n">
        <f aca="false">IF(AQ76="",0,IF($D$9="Todos",SUMIFS('Normas (aux.)'!$T$5:$T$1000),SUMIFS('Normas (aux.)'!$T$5:$T$1000,Consolidado!$H$5:$H$1000,$D$9))-SUM(AR76:AT76))</f>
        <v>0</v>
      </c>
      <c r="AV76" s="38" t="n">
        <f aca="false">SUM(AR76:AU76)</f>
        <v>1</v>
      </c>
      <c r="AW76" s="38" t="n">
        <f aca="false">COUNTIF(AR76:AU76,"&gt;0")</f>
        <v>1</v>
      </c>
      <c r="AX76" s="38" t="n">
        <f aca="false">IF(AQ76="",-1,AV76*10000-ROW()/1000)</f>
        <v>9999.924</v>
      </c>
      <c r="AY76" s="38" t="str">
        <f aca="false">IF(AQ76="","",_xlfn.TEXTJOIN(", ",TRUE(),IF(IF($D$9="Todos",SUMIFS('Normas (aux.)'!$T$5:$T$1000,Consolidado!$I$5:$I$1000,"X"),SUMIFS('Normas (aux.)'!$T$5:$T$1000,Consolidado!$I$5:$I$1000,"X",Consolidado!$H$5:$H$1000,$D$9))&gt;0,"Enero"&amp;IF(IF($D$9="Todos",SUMIFS('Normas (aux.)'!$T$5:$T$1000,Consolidado!$I$5:$I$1000,"X"),SUMIFS('Normas (aux.)'!$T$5:$T$1000,Consolidado!$I$5:$I$1000,"X",Consolidado!$H$5:$H$1000,$D$9))&gt;1," ("&amp;IF($D$9="Todos",SUMIFS('Normas (aux.)'!$T$5:$T$1000,Consolidado!$I$5:$I$1000,"X"),SUMIFS('Normas (aux.)'!$T$5:$T$1000,Consolidado!$I$5:$I$1000,"X",Consolidado!$H$5:$H$1000,$D$9))&amp;")",""),""),IF(IF($D$9="Todos",SUMIFS('Normas (aux.)'!$T$5:$T$1000,Consolidado!$J$5:$J$1000,"X"),SUMIFS('Normas (aux.)'!$T$5:$T$1000,Consolidado!$J$5:$J$1000,"X",Consolidado!$H$5:$H$1000,$D$9))&gt;0,"Febrero"&amp;IF(IF($D$9="Todos",SUMIFS('Normas (aux.)'!$T$5:$T$1000,Consolidado!$J$5:$J$1000,"X"),SUMIFS('Normas (aux.)'!$T$5:$T$1000,Consolidado!$J$5:$J$1000,"X",Consolidado!$H$5:$H$1000,$D$9))&gt;1," ("&amp;IF($D$9="Todos",SUMIFS('Normas (aux.)'!$T$5:$T$1000,Consolidado!$J$5:$J$1000,"X"),SUMIFS('Normas (aux.)'!$T$5:$T$1000,Consolidado!$J$5:$J$1000,"X",Consolidado!$H$5:$H$1000,$D$9))&amp;")",""),""),IF(IF($D$9="Todos",SUMIFS('Normas (aux.)'!$T$5:$T$1000,Consolidado!$K$5:$K$1000,"X"),SUMIFS('Normas (aux.)'!$T$5:$T$1000,Consolidado!$K$5:$K$1000,"X",Consolidado!$H$5:$H$1000,$D$9))&gt;0,"Marzo"&amp;IF(IF($D$9="Todos",SUMIFS('Normas (aux.)'!$T$5:$T$1000,Consolidado!$K$5:$K$1000,"X"),SUMIFS('Normas (aux.)'!$T$5:$T$1000,Consolidado!$K$5:$K$1000,"X",Consolidado!$H$5:$H$1000,$D$9))&gt;1," ("&amp;IF($D$9="Todos",SUMIFS('Normas (aux.)'!$T$5:$T$1000,Consolidado!$K$5:$K$1000,"X"),SUMIFS('Normas (aux.)'!$T$5:$T$1000,Consolidado!$K$5:$K$1000,"X",Consolidado!$H$5:$H$1000,$D$9))&amp;")",""),""),IF(IF($D$9="Todos",SUMIFS('Normas (aux.)'!$T$5:$T$1000,Consolidado!$L$5:$L$1000,"X"),SUMIFS('Normas (aux.)'!$T$5:$T$1000,Consolidado!$L$5:$L$1000,"X",Consolidado!$H$5:$H$1000,$D$9))&gt;0,"Abril"&amp;IF(IF($D$9="Todos",SUMIFS('Normas (aux.)'!$T$5:$T$1000,Consolidado!$L$5:$L$1000,"X"),SUMIFS('Normas (aux.)'!$T$5:$T$1000,Consolidado!$L$5:$L$1000,"X",Consolidado!$H$5:$H$1000,$D$9))&gt;1," ("&amp;IF($D$9="Todos",SUMIFS('Normas (aux.)'!$T$5:$T$1000,Consolidado!$L$5:$L$1000,"X"),SUMIFS('Normas (aux.)'!$T$5:$T$1000,Consolidado!$L$5:$L$1000,"X",Consolidado!$H$5:$H$1000,$D$9))&amp;")",""),""),IF(IF($D$9="Todos",SUMIFS('Normas (aux.)'!$T$5:$T$1000,Consolidado!$M$5:$M$1000,"X"),SUMIFS('Normas (aux.)'!$T$5:$T$1000,Consolidado!$M$5:$M$1000,"X",Consolidado!$H$5:$H$1000,$D$9))&gt;0,"Mayo"&amp;IF(IF($D$9="Todos",SUMIFS('Normas (aux.)'!$T$5:$T$1000,Consolidado!$M$5:$M$1000,"X"),SUMIFS('Normas (aux.)'!$T$5:$T$1000,Consolidado!$M$5:$M$1000,"X",Consolidado!$H$5:$H$1000,$D$9))&gt;1," ("&amp;IF($D$9="Todos",SUMIFS('Normas (aux.)'!$T$5:$T$1000,Consolidado!$M$5:$M$1000,"X"),SUMIFS('Normas (aux.)'!$T$5:$T$1000,Consolidado!$M$5:$M$1000,"X",Consolidado!$H$5:$H$1000,$D$9))&amp;")",""),""),IF(IF($D$9="Todos",SUMIFS('Normas (aux.)'!$T$5:$T$1000,Consolidado!$N$5:$N$1000,"X"),SUMIFS('Normas (aux.)'!$T$5:$T$1000,Consolidado!$N$5:$N$1000,"X",Consolidado!$H$5:$H$1000,$D$9))&gt;0,"Junio"&amp;IF(IF($D$9="Todos",SUMIFS('Normas (aux.)'!$T$5:$T$1000,Consolidado!$N$5:$N$1000,"X"),SUMIFS('Normas (aux.)'!$T$5:$T$1000,Consolidado!$N$5:$N$1000,"X",Consolidado!$H$5:$H$1000,$D$9))&gt;1," ("&amp;IF($D$9="Todos",SUMIFS('Normas (aux.)'!$T$5:$T$1000,Consolidado!$N$5:$N$1000,"X"),SUMIFS('Normas (aux.)'!$T$5:$T$1000,Consolidado!$N$5:$N$1000,"X",Consolidado!$H$5:$H$1000,$D$9))&amp;")",""),""),IF(IF($D$9="Todos",SUMIFS('Normas (aux.)'!$T$5:$T$1000,Consolidado!$O$5:$O$1000,"X"),SUMIFS('Normas (aux.)'!$T$5:$T$1000,Consolidado!$O$5:$O$1000,"X",Consolidado!$H$5:$H$1000,$D$9))&gt;0,"Julio"&amp;IF(IF($D$9="Todos",SUMIFS('Normas (aux.)'!$T$5:$T$1000,Consolidado!$O$5:$O$1000,"X"),SUMIFS('Normas (aux.)'!$T$5:$T$1000,Consolidado!$O$5:$O$1000,"X",Consolidado!$H$5:$H$1000,$D$9))&gt;1," ("&amp;IF($D$9="Todos",SUMIFS('Normas (aux.)'!$T$5:$T$1000,Consolidado!$O$5:$O$1000,"X"),SUMIFS('Normas (aux.)'!$T$5:$T$1000,Consolidado!$O$5:$O$1000,"X",Consolidado!$H$5:$H$1000,$D$9))&amp;")",""),""),IF(IF($D$9="Todos",SUMIFS('Normas (aux.)'!$T$5:$T$1000,Consolidado!$P$5:$P$1000,"X"),SUMIFS('Normas (aux.)'!$T$5:$T$1000,Consolidado!$P$5:$P$1000,"X",Consolidado!$H$5:$H$1000,$D$9))&gt;0,"Agosto"&amp;IF(IF($D$9="Todos",SUMIFS('Normas (aux.)'!$T$5:$T$1000,Consolidado!$P$5:$P$1000,"X"),SUMIFS('Normas (aux.)'!$T$5:$T$1000,Consolidado!$P$5:$P$1000,"X",Consolidado!$H$5:$H$1000,$D$9))&gt;1," ("&amp;IF($D$9="Todos",SUMIFS('Normas (aux.)'!$T$5:$T$1000,Consolidado!$P$5:$P$1000,"X"),SUMIFS('Normas (aux.)'!$T$5:$T$1000,Consolidado!$P$5:$P$1000,"X",Consolidado!$H$5:$H$1000,$D$9))&amp;")",""),""),IF(IF($D$9="Todos",SUMIFS('Normas (aux.)'!$T$5:$T$1000,Consolidado!$Q$5:$Q$1000,"X"),SUMIFS('Normas (aux.)'!$T$5:$T$1000,Consolidado!$Q$5:$Q$1000,"X",Consolidado!$H$5:$H$1000,$D$9))&gt;0,"Septiembre"&amp;IF(IF($D$9="Todos",SUMIFS('Normas (aux.)'!$T$5:$T$1000,Consolidado!$Q$5:$Q$1000,"X"),SUMIFS('Normas (aux.)'!$T$5:$T$1000,Consolidado!$Q$5:$Q$1000,"X",Consolidado!$H$5:$H$1000,$D$9))&gt;1," ("&amp;IF($D$9="Todos",SUMIFS('Normas (aux.)'!$T$5:$T$1000,Consolidado!$Q$5:$Q$1000,"X"),SUMIFS('Normas (aux.)'!$T$5:$T$1000,Consolidado!$Q$5:$Q$1000,"X",Consolidado!$H$5:$H$1000,$D$9))&amp;")",""),""),IF(IF($D$9="Todos",SUMIFS('Normas (aux.)'!$T$5:$T$1000,Consolidado!$R$5:$R$1000,"X"),SUMIFS('Normas (aux.)'!$T$5:$T$1000,Consolidado!$R$5:$R$1000,"X",Consolidado!$H$5:$H$1000,$D$9))&gt;0,"Octubre"&amp;IF(IF($D$9="Todos",SUMIFS('Normas (aux.)'!$T$5:$T$1000,Consolidado!$R$5:$R$1000,"X"),SUMIFS('Normas (aux.)'!$T$5:$T$1000,Consolidado!$R$5:$R$1000,"X",Consolidado!$H$5:$H$1000,$D$9))&gt;1," ("&amp;IF($D$9="Todos",SUMIFS('Normas (aux.)'!$T$5:$T$1000,Consolidado!$R$5:$R$1000,"X"),SUMIFS('Normas (aux.)'!$T$5:$T$1000,Consolidado!$R$5:$R$1000,"X",Consolidado!$H$5:$H$1000,$D$9))&amp;")",""),""),IF(IF($D$9="Todos",SUMIFS('Normas (aux.)'!$T$5:$T$1000,Consolidado!$S$5:$S$1000,"X"),SUMIFS('Normas (aux.)'!$T$5:$T$1000,Consolidado!$S$5:$S$1000,"X",Consolidado!$H$5:$H$1000,$D$9))&gt;0,"Noviembre"&amp;IF(IF($D$9="Todos",SUMIFS('Normas (aux.)'!$T$5:$T$1000,Consolidado!$S$5:$S$1000,"X"),SUMIFS('Normas (aux.)'!$T$5:$T$1000,Consolidado!$S$5:$S$1000,"X",Consolidado!$H$5:$H$1000,$D$9))&gt;1," ("&amp;IF($D$9="Todos",SUMIFS('Normas (aux.)'!$T$5:$T$1000,Consolidado!$S$5:$S$1000,"X"),SUMIFS('Normas (aux.)'!$T$5:$T$1000,Consolidado!$S$5:$S$1000,"X",Consolidado!$H$5:$H$1000,$D$9))&amp;")",""),""),IF(IF($D$9="Todos",SUMIFS('Normas (aux.)'!$T$5:$T$1000,Consolidado!$T$5:$T$1000,"X"),SUMIFS('Normas (aux.)'!$T$5:$T$1000,Consolidado!$T$5:$T$1000,"X",Consolidado!$H$5:$H$1000,$D$9))&gt;0,"Diciembre"&amp;IF(IF($D$9="Todos",SUMIFS('Normas (aux.)'!$T$5:$T$1000,Consolidado!$T$5:$T$1000,"X"),SUMIFS('Normas (aux.)'!$T$5:$T$1000,Consolidado!$T$5:$T$1000,"X",Consolidado!$H$5:$H$1000,$D$9))&gt;1," ("&amp;IF($D$9="Todos",SUMIFS('Normas (aux.)'!$T$5:$T$1000,Consolidado!$T$5:$T$1000,"X"),SUMIFS('Normas (aux.)'!$T$5:$T$1000,Consolidado!$T$5:$T$1000,"X",Consolidado!$H$5:$H$1000,$D$9))&amp;")",""),"")))</f>
        <v>Mayo</v>
      </c>
    </row>
    <row r="77" customFormat="false" ht="30" hidden="false" customHeight="true" outlineLevel="0" collapsed="false">
      <c r="A77" s="39"/>
      <c r="B77" s="19" t="s">
        <v>56</v>
      </c>
      <c r="C77" s="39"/>
      <c r="D77" s="40" t="n">
        <f aca="false">SUM(D58:D76)</f>
        <v>12</v>
      </c>
      <c r="E77" s="40" t="n">
        <f aca="false">SUM(E58:E76)</f>
        <v>6</v>
      </c>
      <c r="F77" s="40" t="n">
        <f aca="false">SUM(F58:F76)</f>
        <v>10</v>
      </c>
      <c r="G77" s="40" t="n">
        <f aca="false">SUM(G58:G76)</f>
        <v>0</v>
      </c>
      <c r="H77" s="40" t="n">
        <f aca="false">SUM(H58:H76)</f>
        <v>28</v>
      </c>
      <c r="I77" s="39"/>
      <c r="J77" s="41" t="str">
        <f aca="false">"Ojo: una auditoría cuenta en cada norma que revisó. NO es el número de visitas (vinieron "&amp;C17&amp;" veces)."</f>
        <v>Ojo: una auditoría cuenta en cada norma que revisó. NO es el número de visitas (vinieron 16 veces).</v>
      </c>
      <c r="AQ77" s="38" t="str">
        <f aca="false">'Normas (aux.)'!U3</f>
        <v/>
      </c>
      <c r="AR77" s="38" t="n">
        <f aca="false">IF(AQ77="",0,IF($D$9="Todos",SUMIFS('Normas (aux.)'!$U$5:$U$1000,Consolidado!$C$5:$C$1000,"Auditoría Interna"),SUMIFS('Normas (aux.)'!$U$5:$U$1000,Consolidado!$C$5:$C$1000,"Auditoría Interna",Consolidado!$H$5:$H$1000,$D$9)))</f>
        <v>0</v>
      </c>
      <c r="AS77" s="38" t="n">
        <f aca="false">IF(AQ77="",0,IF($D$9="Todos",SUMIFS('Normas (aux.)'!$U$5:$U$1000,Consolidado!$C$5:$C$1000,"Auditoría Externa"),SUMIFS('Normas (aux.)'!$U$5:$U$1000,Consolidado!$C$5:$C$1000,"Auditoría Externa",Consolidado!$H$5:$H$1000,$D$9)))</f>
        <v>0</v>
      </c>
      <c r="AT77" s="38" t="n">
        <f aca="false">IF(AQ77="",0,IF($D$9="Todos",SUMIFS('Normas (aux.)'!$U$5:$U$1000,Consolidado!$C$5:$C$1000,"SSF"),SUMIFS('Normas (aux.)'!$U$5:$U$1000,Consolidado!$C$5:$C$1000,"SSF",Consolidado!$H$5:$H$1000,$D$9)))</f>
        <v>0</v>
      </c>
      <c r="AU77" s="38" t="n">
        <f aca="false">IF(AQ77="",0,IF($D$9="Todos",SUMIFS('Normas (aux.)'!$U$5:$U$1000),SUMIFS('Normas (aux.)'!$U$5:$U$1000,Consolidado!$H$5:$H$1000,$D$9))-SUM(AR77:AT77))</f>
        <v>0</v>
      </c>
      <c r="AV77" s="38" t="n">
        <f aca="false">SUM(AR77:AU77)</f>
        <v>0</v>
      </c>
      <c r="AW77" s="38" t="n">
        <f aca="false">COUNTIF(AR77:AU77,"&gt;0")</f>
        <v>0</v>
      </c>
      <c r="AX77" s="38" t="n">
        <f aca="false">IF(AQ77="",-1,AV77*10000-ROW()/1000)</f>
        <v>-1</v>
      </c>
      <c r="AY77" s="38" t="str">
        <f aca="false">IF(AQ77="","",_xlfn.TEXTJOIN(", ",TRUE(),IF(IF($D$9="Todos",SUMIFS('Normas (aux.)'!$U$5:$U$1000,Consolidado!$I$5:$I$1000,"X"),SUMIFS('Normas (aux.)'!$U$5:$U$1000,Consolidado!$I$5:$I$1000,"X",Consolidado!$H$5:$H$1000,$D$9))&gt;0,"Enero"&amp;IF(IF($D$9="Todos",SUMIFS('Normas (aux.)'!$U$5:$U$1000,Consolidado!$I$5:$I$1000,"X"),SUMIFS('Normas (aux.)'!$U$5:$U$1000,Consolidado!$I$5:$I$1000,"X",Consolidado!$H$5:$H$1000,$D$9))&gt;1," ("&amp;IF($D$9="Todos",SUMIFS('Normas (aux.)'!$U$5:$U$1000,Consolidado!$I$5:$I$1000,"X"),SUMIFS('Normas (aux.)'!$U$5:$U$1000,Consolidado!$I$5:$I$1000,"X",Consolidado!$H$5:$H$1000,$D$9))&amp;")",""),""),IF(IF($D$9="Todos",SUMIFS('Normas (aux.)'!$U$5:$U$1000,Consolidado!$J$5:$J$1000,"X"),SUMIFS('Normas (aux.)'!$U$5:$U$1000,Consolidado!$J$5:$J$1000,"X",Consolidado!$H$5:$H$1000,$D$9))&gt;0,"Febrero"&amp;IF(IF($D$9="Todos",SUMIFS('Normas (aux.)'!$U$5:$U$1000,Consolidado!$J$5:$J$1000,"X"),SUMIFS('Normas (aux.)'!$U$5:$U$1000,Consolidado!$J$5:$J$1000,"X",Consolidado!$H$5:$H$1000,$D$9))&gt;1," ("&amp;IF($D$9="Todos",SUMIFS('Normas (aux.)'!$U$5:$U$1000,Consolidado!$J$5:$J$1000,"X"),SUMIFS('Normas (aux.)'!$U$5:$U$1000,Consolidado!$J$5:$J$1000,"X",Consolidado!$H$5:$H$1000,$D$9))&amp;")",""),""),IF(IF($D$9="Todos",SUMIFS('Normas (aux.)'!$U$5:$U$1000,Consolidado!$K$5:$K$1000,"X"),SUMIFS('Normas (aux.)'!$U$5:$U$1000,Consolidado!$K$5:$K$1000,"X",Consolidado!$H$5:$H$1000,$D$9))&gt;0,"Marzo"&amp;IF(IF($D$9="Todos",SUMIFS('Normas (aux.)'!$U$5:$U$1000,Consolidado!$K$5:$K$1000,"X"),SUMIFS('Normas (aux.)'!$U$5:$U$1000,Consolidado!$K$5:$K$1000,"X",Consolidado!$H$5:$H$1000,$D$9))&gt;1," ("&amp;IF($D$9="Todos",SUMIFS('Normas (aux.)'!$U$5:$U$1000,Consolidado!$K$5:$K$1000,"X"),SUMIFS('Normas (aux.)'!$U$5:$U$1000,Consolidado!$K$5:$K$1000,"X",Consolidado!$H$5:$H$1000,$D$9))&amp;")",""),""),IF(IF($D$9="Todos",SUMIFS('Normas (aux.)'!$U$5:$U$1000,Consolidado!$L$5:$L$1000,"X"),SUMIFS('Normas (aux.)'!$U$5:$U$1000,Consolidado!$L$5:$L$1000,"X",Consolidado!$H$5:$H$1000,$D$9))&gt;0,"Abril"&amp;IF(IF($D$9="Todos",SUMIFS('Normas (aux.)'!$U$5:$U$1000,Consolidado!$L$5:$L$1000,"X"),SUMIFS('Normas (aux.)'!$U$5:$U$1000,Consolidado!$L$5:$L$1000,"X",Consolidado!$H$5:$H$1000,$D$9))&gt;1," ("&amp;IF($D$9="Todos",SUMIFS('Normas (aux.)'!$U$5:$U$1000,Consolidado!$L$5:$L$1000,"X"),SUMIFS('Normas (aux.)'!$U$5:$U$1000,Consolidado!$L$5:$L$1000,"X",Consolidado!$H$5:$H$1000,$D$9))&amp;")",""),""),IF(IF($D$9="Todos",SUMIFS('Normas (aux.)'!$U$5:$U$1000,Consolidado!$M$5:$M$1000,"X"),SUMIFS('Normas (aux.)'!$U$5:$U$1000,Consolidado!$M$5:$M$1000,"X",Consolidado!$H$5:$H$1000,$D$9))&gt;0,"Mayo"&amp;IF(IF($D$9="Todos",SUMIFS('Normas (aux.)'!$U$5:$U$1000,Consolidado!$M$5:$M$1000,"X"),SUMIFS('Normas (aux.)'!$U$5:$U$1000,Consolidado!$M$5:$M$1000,"X",Consolidado!$H$5:$H$1000,$D$9))&gt;1," ("&amp;IF($D$9="Todos",SUMIFS('Normas (aux.)'!$U$5:$U$1000,Consolidado!$M$5:$M$1000,"X"),SUMIFS('Normas (aux.)'!$U$5:$U$1000,Consolidado!$M$5:$M$1000,"X",Consolidado!$H$5:$H$1000,$D$9))&amp;")",""),""),IF(IF($D$9="Todos",SUMIFS('Normas (aux.)'!$U$5:$U$1000,Consolidado!$N$5:$N$1000,"X"),SUMIFS('Normas (aux.)'!$U$5:$U$1000,Consolidado!$N$5:$N$1000,"X",Consolidado!$H$5:$H$1000,$D$9))&gt;0,"Junio"&amp;IF(IF($D$9="Todos",SUMIFS('Normas (aux.)'!$U$5:$U$1000,Consolidado!$N$5:$N$1000,"X"),SUMIFS('Normas (aux.)'!$U$5:$U$1000,Consolidado!$N$5:$N$1000,"X",Consolidado!$H$5:$H$1000,$D$9))&gt;1," ("&amp;IF($D$9="Todos",SUMIFS('Normas (aux.)'!$U$5:$U$1000,Consolidado!$N$5:$N$1000,"X"),SUMIFS('Normas (aux.)'!$U$5:$U$1000,Consolidado!$N$5:$N$1000,"X",Consolidado!$H$5:$H$1000,$D$9))&amp;")",""),""),IF(IF($D$9="Todos",SUMIFS('Normas (aux.)'!$U$5:$U$1000,Consolidado!$O$5:$O$1000,"X"),SUMIFS('Normas (aux.)'!$U$5:$U$1000,Consolidado!$O$5:$O$1000,"X",Consolidado!$H$5:$H$1000,$D$9))&gt;0,"Julio"&amp;IF(IF($D$9="Todos",SUMIFS('Normas (aux.)'!$U$5:$U$1000,Consolidado!$O$5:$O$1000,"X"),SUMIFS('Normas (aux.)'!$U$5:$U$1000,Consolidado!$O$5:$O$1000,"X",Consolidado!$H$5:$H$1000,$D$9))&gt;1," ("&amp;IF($D$9="Todos",SUMIFS('Normas (aux.)'!$U$5:$U$1000,Consolidado!$O$5:$O$1000,"X"),SUMIFS('Normas (aux.)'!$U$5:$U$1000,Consolidado!$O$5:$O$1000,"X",Consolidado!$H$5:$H$1000,$D$9))&amp;")",""),""),IF(IF($D$9="Todos",SUMIFS('Normas (aux.)'!$U$5:$U$1000,Consolidado!$P$5:$P$1000,"X"),SUMIFS('Normas (aux.)'!$U$5:$U$1000,Consolidado!$P$5:$P$1000,"X",Consolidado!$H$5:$H$1000,$D$9))&gt;0,"Agosto"&amp;IF(IF($D$9="Todos",SUMIFS('Normas (aux.)'!$U$5:$U$1000,Consolidado!$P$5:$P$1000,"X"),SUMIFS('Normas (aux.)'!$U$5:$U$1000,Consolidado!$P$5:$P$1000,"X",Consolidado!$H$5:$H$1000,$D$9))&gt;1," ("&amp;IF($D$9="Todos",SUMIFS('Normas (aux.)'!$U$5:$U$1000,Consolidado!$P$5:$P$1000,"X"),SUMIFS('Normas (aux.)'!$U$5:$U$1000,Consolidado!$P$5:$P$1000,"X",Consolidado!$H$5:$H$1000,$D$9))&amp;")",""),""),IF(IF($D$9="Todos",SUMIFS('Normas (aux.)'!$U$5:$U$1000,Consolidado!$Q$5:$Q$1000,"X"),SUMIFS('Normas (aux.)'!$U$5:$U$1000,Consolidado!$Q$5:$Q$1000,"X",Consolidado!$H$5:$H$1000,$D$9))&gt;0,"Septiembre"&amp;IF(IF($D$9="Todos",SUMIFS('Normas (aux.)'!$U$5:$U$1000,Consolidado!$Q$5:$Q$1000,"X"),SUMIFS('Normas (aux.)'!$U$5:$U$1000,Consolidado!$Q$5:$Q$1000,"X",Consolidado!$H$5:$H$1000,$D$9))&gt;1," ("&amp;IF($D$9="Todos",SUMIFS('Normas (aux.)'!$U$5:$U$1000,Consolidado!$Q$5:$Q$1000,"X"),SUMIFS('Normas (aux.)'!$U$5:$U$1000,Consolidado!$Q$5:$Q$1000,"X",Consolidado!$H$5:$H$1000,$D$9))&amp;")",""),""),IF(IF($D$9="Todos",SUMIFS('Normas (aux.)'!$U$5:$U$1000,Consolidado!$R$5:$R$1000,"X"),SUMIFS('Normas (aux.)'!$U$5:$U$1000,Consolidado!$R$5:$R$1000,"X",Consolidado!$H$5:$H$1000,$D$9))&gt;0,"Octubre"&amp;IF(IF($D$9="Todos",SUMIFS('Normas (aux.)'!$U$5:$U$1000,Consolidado!$R$5:$R$1000,"X"),SUMIFS('Normas (aux.)'!$U$5:$U$1000,Consolidado!$R$5:$R$1000,"X",Consolidado!$H$5:$H$1000,$D$9))&gt;1," ("&amp;IF($D$9="Todos",SUMIFS('Normas (aux.)'!$U$5:$U$1000,Consolidado!$R$5:$R$1000,"X"),SUMIFS('Normas (aux.)'!$U$5:$U$1000,Consolidado!$R$5:$R$1000,"X",Consolidado!$H$5:$H$1000,$D$9))&amp;")",""),""),IF(IF($D$9="Todos",SUMIFS('Normas (aux.)'!$U$5:$U$1000,Consolidado!$S$5:$S$1000,"X"),SUMIFS('Normas (aux.)'!$U$5:$U$1000,Consolidado!$S$5:$S$1000,"X",Consolidado!$H$5:$H$1000,$D$9))&gt;0,"Noviembre"&amp;IF(IF($D$9="Todos",SUMIFS('Normas (aux.)'!$U$5:$U$1000,Consolidado!$S$5:$S$1000,"X"),SUMIFS('Normas (aux.)'!$U$5:$U$1000,Consolidado!$S$5:$S$1000,"X",Consolidado!$H$5:$H$1000,$D$9))&gt;1," ("&amp;IF($D$9="Todos",SUMIFS('Normas (aux.)'!$U$5:$U$1000,Consolidado!$S$5:$S$1000,"X"),SUMIFS('Normas (aux.)'!$U$5:$U$1000,Consolidado!$S$5:$S$1000,"X",Consolidado!$H$5:$H$1000,$D$9))&amp;")",""),""),IF(IF($D$9="Todos",SUMIFS('Normas (aux.)'!$U$5:$U$1000,Consolidado!$T$5:$T$1000,"X"),SUMIFS('Normas (aux.)'!$U$5:$U$1000,Consolidado!$T$5:$T$1000,"X",Consolidado!$H$5:$H$1000,$D$9))&gt;0,"Diciembre"&amp;IF(IF($D$9="Todos",SUMIFS('Normas (aux.)'!$U$5:$U$1000,Consolidado!$T$5:$T$1000,"X"),SUMIFS('Normas (aux.)'!$U$5:$U$1000,Consolidado!$T$5:$T$1000,"X",Consolidado!$H$5:$H$1000,$D$9))&gt;1," ("&amp;IF($D$9="Todos",SUMIFS('Normas (aux.)'!$U$5:$U$1000,Consolidado!$T$5:$T$1000,"X"),SUMIFS('Normas (aux.)'!$U$5:$U$1000,Consolidado!$T$5:$T$1000,"X",Consolidado!$H$5:$H$1000,$D$9))&amp;")",""),"")))</f>
        <v/>
      </c>
    </row>
    <row r="78" customFormat="false" ht="15" hidden="false" customHeight="false" outlineLevel="0" collapsed="false">
      <c r="AQ78" s="38" t="str">
        <f aca="false">'Normas (aux.)'!V3</f>
        <v/>
      </c>
      <c r="AR78" s="38" t="n">
        <f aca="false">IF(AQ78="",0,IF($D$9="Todos",SUMIFS('Normas (aux.)'!$V$5:$V$1000,Consolidado!$C$5:$C$1000,"Auditoría Interna"),SUMIFS('Normas (aux.)'!$V$5:$V$1000,Consolidado!$C$5:$C$1000,"Auditoría Interna",Consolidado!$H$5:$H$1000,$D$9)))</f>
        <v>0</v>
      </c>
      <c r="AS78" s="38" t="n">
        <f aca="false">IF(AQ78="",0,IF($D$9="Todos",SUMIFS('Normas (aux.)'!$V$5:$V$1000,Consolidado!$C$5:$C$1000,"Auditoría Externa"),SUMIFS('Normas (aux.)'!$V$5:$V$1000,Consolidado!$C$5:$C$1000,"Auditoría Externa",Consolidado!$H$5:$H$1000,$D$9)))</f>
        <v>0</v>
      </c>
      <c r="AT78" s="38" t="n">
        <f aca="false">IF(AQ78="",0,IF($D$9="Todos",SUMIFS('Normas (aux.)'!$V$5:$V$1000,Consolidado!$C$5:$C$1000,"SSF"),SUMIFS('Normas (aux.)'!$V$5:$V$1000,Consolidado!$C$5:$C$1000,"SSF",Consolidado!$H$5:$H$1000,$D$9)))</f>
        <v>0</v>
      </c>
      <c r="AU78" s="38" t="n">
        <f aca="false">IF(AQ78="",0,IF($D$9="Todos",SUMIFS('Normas (aux.)'!$V$5:$V$1000),SUMIFS('Normas (aux.)'!$V$5:$V$1000,Consolidado!$H$5:$H$1000,$D$9))-SUM(AR78:AT78))</f>
        <v>0</v>
      </c>
      <c r="AV78" s="38" t="n">
        <f aca="false">SUM(AR78:AU78)</f>
        <v>0</v>
      </c>
      <c r="AW78" s="38" t="n">
        <f aca="false">COUNTIF(AR78:AU78,"&gt;0")</f>
        <v>0</v>
      </c>
      <c r="AX78" s="38" t="n">
        <f aca="false">IF(AQ78="",-1,AV78*10000-ROW()/1000)</f>
        <v>-1</v>
      </c>
      <c r="AY78" s="38" t="str">
        <f aca="false">IF(AQ78="","",_xlfn.TEXTJOIN(", ",TRUE(),IF(IF($D$9="Todos",SUMIFS('Normas (aux.)'!$V$5:$V$1000,Consolidado!$I$5:$I$1000,"X"),SUMIFS('Normas (aux.)'!$V$5:$V$1000,Consolidado!$I$5:$I$1000,"X",Consolidado!$H$5:$H$1000,$D$9))&gt;0,"Enero"&amp;IF(IF($D$9="Todos",SUMIFS('Normas (aux.)'!$V$5:$V$1000,Consolidado!$I$5:$I$1000,"X"),SUMIFS('Normas (aux.)'!$V$5:$V$1000,Consolidado!$I$5:$I$1000,"X",Consolidado!$H$5:$H$1000,$D$9))&gt;1," ("&amp;IF($D$9="Todos",SUMIFS('Normas (aux.)'!$V$5:$V$1000,Consolidado!$I$5:$I$1000,"X"),SUMIFS('Normas (aux.)'!$V$5:$V$1000,Consolidado!$I$5:$I$1000,"X",Consolidado!$H$5:$H$1000,$D$9))&amp;")",""),""),IF(IF($D$9="Todos",SUMIFS('Normas (aux.)'!$V$5:$V$1000,Consolidado!$J$5:$J$1000,"X"),SUMIFS('Normas (aux.)'!$V$5:$V$1000,Consolidado!$J$5:$J$1000,"X",Consolidado!$H$5:$H$1000,$D$9))&gt;0,"Febrero"&amp;IF(IF($D$9="Todos",SUMIFS('Normas (aux.)'!$V$5:$V$1000,Consolidado!$J$5:$J$1000,"X"),SUMIFS('Normas (aux.)'!$V$5:$V$1000,Consolidado!$J$5:$J$1000,"X",Consolidado!$H$5:$H$1000,$D$9))&gt;1," ("&amp;IF($D$9="Todos",SUMIFS('Normas (aux.)'!$V$5:$V$1000,Consolidado!$J$5:$J$1000,"X"),SUMIFS('Normas (aux.)'!$V$5:$V$1000,Consolidado!$J$5:$J$1000,"X",Consolidado!$H$5:$H$1000,$D$9))&amp;")",""),""),IF(IF($D$9="Todos",SUMIFS('Normas (aux.)'!$V$5:$V$1000,Consolidado!$K$5:$K$1000,"X"),SUMIFS('Normas (aux.)'!$V$5:$V$1000,Consolidado!$K$5:$K$1000,"X",Consolidado!$H$5:$H$1000,$D$9))&gt;0,"Marzo"&amp;IF(IF($D$9="Todos",SUMIFS('Normas (aux.)'!$V$5:$V$1000,Consolidado!$K$5:$K$1000,"X"),SUMIFS('Normas (aux.)'!$V$5:$V$1000,Consolidado!$K$5:$K$1000,"X",Consolidado!$H$5:$H$1000,$D$9))&gt;1," ("&amp;IF($D$9="Todos",SUMIFS('Normas (aux.)'!$V$5:$V$1000,Consolidado!$K$5:$K$1000,"X"),SUMIFS('Normas (aux.)'!$V$5:$V$1000,Consolidado!$K$5:$K$1000,"X",Consolidado!$H$5:$H$1000,$D$9))&amp;")",""),""),IF(IF($D$9="Todos",SUMIFS('Normas (aux.)'!$V$5:$V$1000,Consolidado!$L$5:$L$1000,"X"),SUMIFS('Normas (aux.)'!$V$5:$V$1000,Consolidado!$L$5:$L$1000,"X",Consolidado!$H$5:$H$1000,$D$9))&gt;0,"Abril"&amp;IF(IF($D$9="Todos",SUMIFS('Normas (aux.)'!$V$5:$V$1000,Consolidado!$L$5:$L$1000,"X"),SUMIFS('Normas (aux.)'!$V$5:$V$1000,Consolidado!$L$5:$L$1000,"X",Consolidado!$H$5:$H$1000,$D$9))&gt;1," ("&amp;IF($D$9="Todos",SUMIFS('Normas (aux.)'!$V$5:$V$1000,Consolidado!$L$5:$L$1000,"X"),SUMIFS('Normas (aux.)'!$V$5:$V$1000,Consolidado!$L$5:$L$1000,"X",Consolidado!$H$5:$H$1000,$D$9))&amp;")",""),""),IF(IF($D$9="Todos",SUMIFS('Normas (aux.)'!$V$5:$V$1000,Consolidado!$M$5:$M$1000,"X"),SUMIFS('Normas (aux.)'!$V$5:$V$1000,Consolidado!$M$5:$M$1000,"X",Consolidado!$H$5:$H$1000,$D$9))&gt;0,"Mayo"&amp;IF(IF($D$9="Todos",SUMIFS('Normas (aux.)'!$V$5:$V$1000,Consolidado!$M$5:$M$1000,"X"),SUMIFS('Normas (aux.)'!$V$5:$V$1000,Consolidado!$M$5:$M$1000,"X",Consolidado!$H$5:$H$1000,$D$9))&gt;1," ("&amp;IF($D$9="Todos",SUMIFS('Normas (aux.)'!$V$5:$V$1000,Consolidado!$M$5:$M$1000,"X"),SUMIFS('Normas (aux.)'!$V$5:$V$1000,Consolidado!$M$5:$M$1000,"X",Consolidado!$H$5:$H$1000,$D$9))&amp;")",""),""),IF(IF($D$9="Todos",SUMIFS('Normas (aux.)'!$V$5:$V$1000,Consolidado!$N$5:$N$1000,"X"),SUMIFS('Normas (aux.)'!$V$5:$V$1000,Consolidado!$N$5:$N$1000,"X",Consolidado!$H$5:$H$1000,$D$9))&gt;0,"Junio"&amp;IF(IF($D$9="Todos",SUMIFS('Normas (aux.)'!$V$5:$V$1000,Consolidado!$N$5:$N$1000,"X"),SUMIFS('Normas (aux.)'!$V$5:$V$1000,Consolidado!$N$5:$N$1000,"X",Consolidado!$H$5:$H$1000,$D$9))&gt;1," ("&amp;IF($D$9="Todos",SUMIFS('Normas (aux.)'!$V$5:$V$1000,Consolidado!$N$5:$N$1000,"X"),SUMIFS('Normas (aux.)'!$V$5:$V$1000,Consolidado!$N$5:$N$1000,"X",Consolidado!$H$5:$H$1000,$D$9))&amp;")",""),""),IF(IF($D$9="Todos",SUMIFS('Normas (aux.)'!$V$5:$V$1000,Consolidado!$O$5:$O$1000,"X"),SUMIFS('Normas (aux.)'!$V$5:$V$1000,Consolidado!$O$5:$O$1000,"X",Consolidado!$H$5:$H$1000,$D$9))&gt;0,"Julio"&amp;IF(IF($D$9="Todos",SUMIFS('Normas (aux.)'!$V$5:$V$1000,Consolidado!$O$5:$O$1000,"X"),SUMIFS('Normas (aux.)'!$V$5:$V$1000,Consolidado!$O$5:$O$1000,"X",Consolidado!$H$5:$H$1000,$D$9))&gt;1," ("&amp;IF($D$9="Todos",SUMIFS('Normas (aux.)'!$V$5:$V$1000,Consolidado!$O$5:$O$1000,"X"),SUMIFS('Normas (aux.)'!$V$5:$V$1000,Consolidado!$O$5:$O$1000,"X",Consolidado!$H$5:$H$1000,$D$9))&amp;")",""),""),IF(IF($D$9="Todos",SUMIFS('Normas (aux.)'!$V$5:$V$1000,Consolidado!$P$5:$P$1000,"X"),SUMIFS('Normas (aux.)'!$V$5:$V$1000,Consolidado!$P$5:$P$1000,"X",Consolidado!$H$5:$H$1000,$D$9))&gt;0,"Agosto"&amp;IF(IF($D$9="Todos",SUMIFS('Normas (aux.)'!$V$5:$V$1000,Consolidado!$P$5:$P$1000,"X"),SUMIFS('Normas (aux.)'!$V$5:$V$1000,Consolidado!$P$5:$P$1000,"X",Consolidado!$H$5:$H$1000,$D$9))&gt;1," ("&amp;IF($D$9="Todos",SUMIFS('Normas (aux.)'!$V$5:$V$1000,Consolidado!$P$5:$P$1000,"X"),SUMIFS('Normas (aux.)'!$V$5:$V$1000,Consolidado!$P$5:$P$1000,"X",Consolidado!$H$5:$H$1000,$D$9))&amp;")",""),""),IF(IF($D$9="Todos",SUMIFS('Normas (aux.)'!$V$5:$V$1000,Consolidado!$Q$5:$Q$1000,"X"),SUMIFS('Normas (aux.)'!$V$5:$V$1000,Consolidado!$Q$5:$Q$1000,"X",Consolidado!$H$5:$H$1000,$D$9))&gt;0,"Septiembre"&amp;IF(IF($D$9="Todos",SUMIFS('Normas (aux.)'!$V$5:$V$1000,Consolidado!$Q$5:$Q$1000,"X"),SUMIFS('Normas (aux.)'!$V$5:$V$1000,Consolidado!$Q$5:$Q$1000,"X",Consolidado!$H$5:$H$1000,$D$9))&gt;1," ("&amp;IF($D$9="Todos",SUMIFS('Normas (aux.)'!$V$5:$V$1000,Consolidado!$Q$5:$Q$1000,"X"),SUMIFS('Normas (aux.)'!$V$5:$V$1000,Consolidado!$Q$5:$Q$1000,"X",Consolidado!$H$5:$H$1000,$D$9))&amp;")",""),""),IF(IF($D$9="Todos",SUMIFS('Normas (aux.)'!$V$5:$V$1000,Consolidado!$R$5:$R$1000,"X"),SUMIFS('Normas (aux.)'!$V$5:$V$1000,Consolidado!$R$5:$R$1000,"X",Consolidado!$H$5:$H$1000,$D$9))&gt;0,"Octubre"&amp;IF(IF($D$9="Todos",SUMIFS('Normas (aux.)'!$V$5:$V$1000,Consolidado!$R$5:$R$1000,"X"),SUMIFS('Normas (aux.)'!$V$5:$V$1000,Consolidado!$R$5:$R$1000,"X",Consolidado!$H$5:$H$1000,$D$9))&gt;1," ("&amp;IF($D$9="Todos",SUMIFS('Normas (aux.)'!$V$5:$V$1000,Consolidado!$R$5:$R$1000,"X"),SUMIFS('Normas (aux.)'!$V$5:$V$1000,Consolidado!$R$5:$R$1000,"X",Consolidado!$H$5:$H$1000,$D$9))&amp;")",""),""),IF(IF($D$9="Todos",SUMIFS('Normas (aux.)'!$V$5:$V$1000,Consolidado!$S$5:$S$1000,"X"),SUMIFS('Normas (aux.)'!$V$5:$V$1000,Consolidado!$S$5:$S$1000,"X",Consolidado!$H$5:$H$1000,$D$9))&gt;0,"Noviembre"&amp;IF(IF($D$9="Todos",SUMIFS('Normas (aux.)'!$V$5:$V$1000,Consolidado!$S$5:$S$1000,"X"),SUMIFS('Normas (aux.)'!$V$5:$V$1000,Consolidado!$S$5:$S$1000,"X",Consolidado!$H$5:$H$1000,$D$9))&gt;1," ("&amp;IF($D$9="Todos",SUMIFS('Normas (aux.)'!$V$5:$V$1000,Consolidado!$S$5:$S$1000,"X"),SUMIFS('Normas (aux.)'!$V$5:$V$1000,Consolidado!$S$5:$S$1000,"X",Consolidado!$H$5:$H$1000,$D$9))&amp;")",""),""),IF(IF($D$9="Todos",SUMIFS('Normas (aux.)'!$V$5:$V$1000,Consolidado!$T$5:$T$1000,"X"),SUMIFS('Normas (aux.)'!$V$5:$V$1000,Consolidado!$T$5:$T$1000,"X",Consolidado!$H$5:$H$1000,$D$9))&gt;0,"Diciembre"&amp;IF(IF($D$9="Todos",SUMIFS('Normas (aux.)'!$V$5:$V$1000,Consolidado!$T$5:$T$1000,"X"),SUMIFS('Normas (aux.)'!$V$5:$V$1000,Consolidado!$T$5:$T$1000,"X",Consolidado!$H$5:$H$1000,$D$9))&gt;1," ("&amp;IF($D$9="Todos",SUMIFS('Normas (aux.)'!$V$5:$V$1000,Consolidado!$T$5:$T$1000,"X"),SUMIFS('Normas (aux.)'!$V$5:$V$1000,Consolidado!$T$5:$T$1000,"X",Consolidado!$H$5:$H$1000,$D$9))&amp;")",""),"")))</f>
        <v/>
      </c>
    </row>
    <row r="79" customFormat="false" ht="15" hidden="false" customHeight="false" outlineLevel="0" collapsed="false">
      <c r="A79" s="42" t="s">
        <v>57</v>
      </c>
      <c r="AQ79" s="38" t="str">
        <f aca="false">'Normas (aux.)'!W3</f>
        <v/>
      </c>
      <c r="AR79" s="38" t="n">
        <f aca="false">IF(AQ79="",0,IF($D$9="Todos",SUMIFS('Normas (aux.)'!$W$5:$W$1000,Consolidado!$C$5:$C$1000,"Auditoría Interna"),SUMIFS('Normas (aux.)'!$W$5:$W$1000,Consolidado!$C$5:$C$1000,"Auditoría Interna",Consolidado!$H$5:$H$1000,$D$9)))</f>
        <v>0</v>
      </c>
      <c r="AS79" s="38" t="n">
        <f aca="false">IF(AQ79="",0,IF($D$9="Todos",SUMIFS('Normas (aux.)'!$W$5:$W$1000,Consolidado!$C$5:$C$1000,"Auditoría Externa"),SUMIFS('Normas (aux.)'!$W$5:$W$1000,Consolidado!$C$5:$C$1000,"Auditoría Externa",Consolidado!$H$5:$H$1000,$D$9)))</f>
        <v>0</v>
      </c>
      <c r="AT79" s="38" t="n">
        <f aca="false">IF(AQ79="",0,IF($D$9="Todos",SUMIFS('Normas (aux.)'!$W$5:$W$1000,Consolidado!$C$5:$C$1000,"SSF"),SUMIFS('Normas (aux.)'!$W$5:$W$1000,Consolidado!$C$5:$C$1000,"SSF",Consolidado!$H$5:$H$1000,$D$9)))</f>
        <v>0</v>
      </c>
      <c r="AU79" s="38" t="n">
        <f aca="false">IF(AQ79="",0,IF($D$9="Todos",SUMIFS('Normas (aux.)'!$W$5:$W$1000),SUMIFS('Normas (aux.)'!$W$5:$W$1000,Consolidado!$H$5:$H$1000,$D$9))-SUM(AR79:AT79))</f>
        <v>0</v>
      </c>
      <c r="AV79" s="38" t="n">
        <f aca="false">SUM(AR79:AU79)</f>
        <v>0</v>
      </c>
      <c r="AW79" s="38" t="n">
        <f aca="false">COUNTIF(AR79:AU79,"&gt;0")</f>
        <v>0</v>
      </c>
      <c r="AX79" s="38" t="n">
        <f aca="false">IF(AQ79="",-1,AV79*10000-ROW()/1000)</f>
        <v>-1</v>
      </c>
      <c r="AY79" s="38" t="str">
        <f aca="false">IF(AQ79="","",_xlfn.TEXTJOIN(", ",TRUE(),IF(IF($D$9="Todos",SUMIFS('Normas (aux.)'!$W$5:$W$1000,Consolidado!$I$5:$I$1000,"X"),SUMIFS('Normas (aux.)'!$W$5:$W$1000,Consolidado!$I$5:$I$1000,"X",Consolidado!$H$5:$H$1000,$D$9))&gt;0,"Enero"&amp;IF(IF($D$9="Todos",SUMIFS('Normas (aux.)'!$W$5:$W$1000,Consolidado!$I$5:$I$1000,"X"),SUMIFS('Normas (aux.)'!$W$5:$W$1000,Consolidado!$I$5:$I$1000,"X",Consolidado!$H$5:$H$1000,$D$9))&gt;1," ("&amp;IF($D$9="Todos",SUMIFS('Normas (aux.)'!$W$5:$W$1000,Consolidado!$I$5:$I$1000,"X"),SUMIFS('Normas (aux.)'!$W$5:$W$1000,Consolidado!$I$5:$I$1000,"X",Consolidado!$H$5:$H$1000,$D$9))&amp;")",""),""),IF(IF($D$9="Todos",SUMIFS('Normas (aux.)'!$W$5:$W$1000,Consolidado!$J$5:$J$1000,"X"),SUMIFS('Normas (aux.)'!$W$5:$W$1000,Consolidado!$J$5:$J$1000,"X",Consolidado!$H$5:$H$1000,$D$9))&gt;0,"Febrero"&amp;IF(IF($D$9="Todos",SUMIFS('Normas (aux.)'!$W$5:$W$1000,Consolidado!$J$5:$J$1000,"X"),SUMIFS('Normas (aux.)'!$W$5:$W$1000,Consolidado!$J$5:$J$1000,"X",Consolidado!$H$5:$H$1000,$D$9))&gt;1," ("&amp;IF($D$9="Todos",SUMIFS('Normas (aux.)'!$W$5:$W$1000,Consolidado!$J$5:$J$1000,"X"),SUMIFS('Normas (aux.)'!$W$5:$W$1000,Consolidado!$J$5:$J$1000,"X",Consolidado!$H$5:$H$1000,$D$9))&amp;")",""),""),IF(IF($D$9="Todos",SUMIFS('Normas (aux.)'!$W$5:$W$1000,Consolidado!$K$5:$K$1000,"X"),SUMIFS('Normas (aux.)'!$W$5:$W$1000,Consolidado!$K$5:$K$1000,"X",Consolidado!$H$5:$H$1000,$D$9))&gt;0,"Marzo"&amp;IF(IF($D$9="Todos",SUMIFS('Normas (aux.)'!$W$5:$W$1000,Consolidado!$K$5:$K$1000,"X"),SUMIFS('Normas (aux.)'!$W$5:$W$1000,Consolidado!$K$5:$K$1000,"X",Consolidado!$H$5:$H$1000,$D$9))&gt;1," ("&amp;IF($D$9="Todos",SUMIFS('Normas (aux.)'!$W$5:$W$1000,Consolidado!$K$5:$K$1000,"X"),SUMIFS('Normas (aux.)'!$W$5:$W$1000,Consolidado!$K$5:$K$1000,"X",Consolidado!$H$5:$H$1000,$D$9))&amp;")",""),""),IF(IF($D$9="Todos",SUMIFS('Normas (aux.)'!$W$5:$W$1000,Consolidado!$L$5:$L$1000,"X"),SUMIFS('Normas (aux.)'!$W$5:$W$1000,Consolidado!$L$5:$L$1000,"X",Consolidado!$H$5:$H$1000,$D$9))&gt;0,"Abril"&amp;IF(IF($D$9="Todos",SUMIFS('Normas (aux.)'!$W$5:$W$1000,Consolidado!$L$5:$L$1000,"X"),SUMIFS('Normas (aux.)'!$W$5:$W$1000,Consolidado!$L$5:$L$1000,"X",Consolidado!$H$5:$H$1000,$D$9))&gt;1," ("&amp;IF($D$9="Todos",SUMIFS('Normas (aux.)'!$W$5:$W$1000,Consolidado!$L$5:$L$1000,"X"),SUMIFS('Normas (aux.)'!$W$5:$W$1000,Consolidado!$L$5:$L$1000,"X",Consolidado!$H$5:$H$1000,$D$9))&amp;")",""),""),IF(IF($D$9="Todos",SUMIFS('Normas (aux.)'!$W$5:$W$1000,Consolidado!$M$5:$M$1000,"X"),SUMIFS('Normas (aux.)'!$W$5:$W$1000,Consolidado!$M$5:$M$1000,"X",Consolidado!$H$5:$H$1000,$D$9))&gt;0,"Mayo"&amp;IF(IF($D$9="Todos",SUMIFS('Normas (aux.)'!$W$5:$W$1000,Consolidado!$M$5:$M$1000,"X"),SUMIFS('Normas (aux.)'!$W$5:$W$1000,Consolidado!$M$5:$M$1000,"X",Consolidado!$H$5:$H$1000,$D$9))&gt;1," ("&amp;IF($D$9="Todos",SUMIFS('Normas (aux.)'!$W$5:$W$1000,Consolidado!$M$5:$M$1000,"X"),SUMIFS('Normas (aux.)'!$W$5:$W$1000,Consolidado!$M$5:$M$1000,"X",Consolidado!$H$5:$H$1000,$D$9))&amp;")",""),""),IF(IF($D$9="Todos",SUMIFS('Normas (aux.)'!$W$5:$W$1000,Consolidado!$N$5:$N$1000,"X"),SUMIFS('Normas (aux.)'!$W$5:$W$1000,Consolidado!$N$5:$N$1000,"X",Consolidado!$H$5:$H$1000,$D$9))&gt;0,"Junio"&amp;IF(IF($D$9="Todos",SUMIFS('Normas (aux.)'!$W$5:$W$1000,Consolidado!$N$5:$N$1000,"X"),SUMIFS('Normas (aux.)'!$W$5:$W$1000,Consolidado!$N$5:$N$1000,"X",Consolidado!$H$5:$H$1000,$D$9))&gt;1," ("&amp;IF($D$9="Todos",SUMIFS('Normas (aux.)'!$W$5:$W$1000,Consolidado!$N$5:$N$1000,"X"),SUMIFS('Normas (aux.)'!$W$5:$W$1000,Consolidado!$N$5:$N$1000,"X",Consolidado!$H$5:$H$1000,$D$9))&amp;")",""),""),IF(IF($D$9="Todos",SUMIFS('Normas (aux.)'!$W$5:$W$1000,Consolidado!$O$5:$O$1000,"X"),SUMIFS('Normas (aux.)'!$W$5:$W$1000,Consolidado!$O$5:$O$1000,"X",Consolidado!$H$5:$H$1000,$D$9))&gt;0,"Julio"&amp;IF(IF($D$9="Todos",SUMIFS('Normas (aux.)'!$W$5:$W$1000,Consolidado!$O$5:$O$1000,"X"),SUMIFS('Normas (aux.)'!$W$5:$W$1000,Consolidado!$O$5:$O$1000,"X",Consolidado!$H$5:$H$1000,$D$9))&gt;1," ("&amp;IF($D$9="Todos",SUMIFS('Normas (aux.)'!$W$5:$W$1000,Consolidado!$O$5:$O$1000,"X"),SUMIFS('Normas (aux.)'!$W$5:$W$1000,Consolidado!$O$5:$O$1000,"X",Consolidado!$H$5:$H$1000,$D$9))&amp;")",""),""),IF(IF($D$9="Todos",SUMIFS('Normas (aux.)'!$W$5:$W$1000,Consolidado!$P$5:$P$1000,"X"),SUMIFS('Normas (aux.)'!$W$5:$W$1000,Consolidado!$P$5:$P$1000,"X",Consolidado!$H$5:$H$1000,$D$9))&gt;0,"Agosto"&amp;IF(IF($D$9="Todos",SUMIFS('Normas (aux.)'!$W$5:$W$1000,Consolidado!$P$5:$P$1000,"X"),SUMIFS('Normas (aux.)'!$W$5:$W$1000,Consolidado!$P$5:$P$1000,"X",Consolidado!$H$5:$H$1000,$D$9))&gt;1," ("&amp;IF($D$9="Todos",SUMIFS('Normas (aux.)'!$W$5:$W$1000,Consolidado!$P$5:$P$1000,"X"),SUMIFS('Normas (aux.)'!$W$5:$W$1000,Consolidado!$P$5:$P$1000,"X",Consolidado!$H$5:$H$1000,$D$9))&amp;")",""),""),IF(IF($D$9="Todos",SUMIFS('Normas (aux.)'!$W$5:$W$1000,Consolidado!$Q$5:$Q$1000,"X"),SUMIFS('Normas (aux.)'!$W$5:$W$1000,Consolidado!$Q$5:$Q$1000,"X",Consolidado!$H$5:$H$1000,$D$9))&gt;0,"Septiembre"&amp;IF(IF($D$9="Todos",SUMIFS('Normas (aux.)'!$W$5:$W$1000,Consolidado!$Q$5:$Q$1000,"X"),SUMIFS('Normas (aux.)'!$W$5:$W$1000,Consolidado!$Q$5:$Q$1000,"X",Consolidado!$H$5:$H$1000,$D$9))&gt;1," ("&amp;IF($D$9="Todos",SUMIFS('Normas (aux.)'!$W$5:$W$1000,Consolidado!$Q$5:$Q$1000,"X"),SUMIFS('Normas (aux.)'!$W$5:$W$1000,Consolidado!$Q$5:$Q$1000,"X",Consolidado!$H$5:$H$1000,$D$9))&amp;")",""),""),IF(IF($D$9="Todos",SUMIFS('Normas (aux.)'!$W$5:$W$1000,Consolidado!$R$5:$R$1000,"X"),SUMIFS('Normas (aux.)'!$W$5:$W$1000,Consolidado!$R$5:$R$1000,"X",Consolidado!$H$5:$H$1000,$D$9))&gt;0,"Octubre"&amp;IF(IF($D$9="Todos",SUMIFS('Normas (aux.)'!$W$5:$W$1000,Consolidado!$R$5:$R$1000,"X"),SUMIFS('Normas (aux.)'!$W$5:$W$1000,Consolidado!$R$5:$R$1000,"X",Consolidado!$H$5:$H$1000,$D$9))&gt;1," ("&amp;IF($D$9="Todos",SUMIFS('Normas (aux.)'!$W$5:$W$1000,Consolidado!$R$5:$R$1000,"X"),SUMIFS('Normas (aux.)'!$W$5:$W$1000,Consolidado!$R$5:$R$1000,"X",Consolidado!$H$5:$H$1000,$D$9))&amp;")",""),""),IF(IF($D$9="Todos",SUMIFS('Normas (aux.)'!$W$5:$W$1000,Consolidado!$S$5:$S$1000,"X"),SUMIFS('Normas (aux.)'!$W$5:$W$1000,Consolidado!$S$5:$S$1000,"X",Consolidado!$H$5:$H$1000,$D$9))&gt;0,"Noviembre"&amp;IF(IF($D$9="Todos",SUMIFS('Normas (aux.)'!$W$5:$W$1000,Consolidado!$S$5:$S$1000,"X"),SUMIFS('Normas (aux.)'!$W$5:$W$1000,Consolidado!$S$5:$S$1000,"X",Consolidado!$H$5:$H$1000,$D$9))&gt;1," ("&amp;IF($D$9="Todos",SUMIFS('Normas (aux.)'!$W$5:$W$1000,Consolidado!$S$5:$S$1000,"X"),SUMIFS('Normas (aux.)'!$W$5:$W$1000,Consolidado!$S$5:$S$1000,"X",Consolidado!$H$5:$H$1000,$D$9))&amp;")",""),""),IF(IF($D$9="Todos",SUMIFS('Normas (aux.)'!$W$5:$W$1000,Consolidado!$T$5:$T$1000,"X"),SUMIFS('Normas (aux.)'!$W$5:$W$1000,Consolidado!$T$5:$T$1000,"X",Consolidado!$H$5:$H$1000,$D$9))&gt;0,"Diciembre"&amp;IF(IF($D$9="Todos",SUMIFS('Normas (aux.)'!$W$5:$W$1000,Consolidado!$T$5:$T$1000,"X"),SUMIFS('Normas (aux.)'!$W$5:$W$1000,Consolidado!$T$5:$T$1000,"X",Consolidado!$H$5:$H$1000,$D$9))&gt;1," ("&amp;IF($D$9="Todos",SUMIFS('Normas (aux.)'!$W$5:$W$1000,Consolidado!$T$5:$T$1000,"X"),SUMIFS('Normas (aux.)'!$W$5:$W$1000,Consolidado!$T$5:$T$1000,"X",Consolidado!$H$5:$H$1000,$D$9))&amp;")",""),"")))</f>
        <v/>
      </c>
    </row>
    <row r="80" customFormat="false" ht="15" hidden="false" customHeight="false" outlineLevel="0" collapsed="false">
      <c r="A80" s="7" t="s">
        <v>58</v>
      </c>
      <c r="AQ80" s="38" t="str">
        <f aca="false">'Normas (aux.)'!X3</f>
        <v/>
      </c>
      <c r="AR80" s="38" t="n">
        <f aca="false">IF(AQ80="",0,IF($D$9="Todos",SUMIFS('Normas (aux.)'!$X$5:$X$1000,Consolidado!$C$5:$C$1000,"Auditoría Interna"),SUMIFS('Normas (aux.)'!$X$5:$X$1000,Consolidado!$C$5:$C$1000,"Auditoría Interna",Consolidado!$H$5:$H$1000,$D$9)))</f>
        <v>0</v>
      </c>
      <c r="AS80" s="38" t="n">
        <f aca="false">IF(AQ80="",0,IF($D$9="Todos",SUMIFS('Normas (aux.)'!$X$5:$X$1000,Consolidado!$C$5:$C$1000,"Auditoría Externa"),SUMIFS('Normas (aux.)'!$X$5:$X$1000,Consolidado!$C$5:$C$1000,"Auditoría Externa",Consolidado!$H$5:$H$1000,$D$9)))</f>
        <v>0</v>
      </c>
      <c r="AT80" s="38" t="n">
        <f aca="false">IF(AQ80="",0,IF($D$9="Todos",SUMIFS('Normas (aux.)'!$X$5:$X$1000,Consolidado!$C$5:$C$1000,"SSF"),SUMIFS('Normas (aux.)'!$X$5:$X$1000,Consolidado!$C$5:$C$1000,"SSF",Consolidado!$H$5:$H$1000,$D$9)))</f>
        <v>0</v>
      </c>
      <c r="AU80" s="38" t="n">
        <f aca="false">IF(AQ80="",0,IF($D$9="Todos",SUMIFS('Normas (aux.)'!$X$5:$X$1000),SUMIFS('Normas (aux.)'!$X$5:$X$1000,Consolidado!$H$5:$H$1000,$D$9))-SUM(AR80:AT80))</f>
        <v>0</v>
      </c>
      <c r="AV80" s="38" t="n">
        <f aca="false">SUM(AR80:AU80)</f>
        <v>0</v>
      </c>
      <c r="AW80" s="38" t="n">
        <f aca="false">COUNTIF(AR80:AU80,"&gt;0")</f>
        <v>0</v>
      </c>
      <c r="AX80" s="38" t="n">
        <f aca="false">IF(AQ80="",-1,AV80*10000-ROW()/1000)</f>
        <v>-1</v>
      </c>
      <c r="AY80" s="38" t="str">
        <f aca="false">IF(AQ80="","",_xlfn.TEXTJOIN(", ",TRUE(),IF(IF($D$9="Todos",SUMIFS('Normas (aux.)'!$X$5:$X$1000,Consolidado!$I$5:$I$1000,"X"),SUMIFS('Normas (aux.)'!$X$5:$X$1000,Consolidado!$I$5:$I$1000,"X",Consolidado!$H$5:$H$1000,$D$9))&gt;0,"Enero"&amp;IF(IF($D$9="Todos",SUMIFS('Normas (aux.)'!$X$5:$X$1000,Consolidado!$I$5:$I$1000,"X"),SUMIFS('Normas (aux.)'!$X$5:$X$1000,Consolidado!$I$5:$I$1000,"X",Consolidado!$H$5:$H$1000,$D$9))&gt;1," ("&amp;IF($D$9="Todos",SUMIFS('Normas (aux.)'!$X$5:$X$1000,Consolidado!$I$5:$I$1000,"X"),SUMIFS('Normas (aux.)'!$X$5:$X$1000,Consolidado!$I$5:$I$1000,"X",Consolidado!$H$5:$H$1000,$D$9))&amp;")",""),""),IF(IF($D$9="Todos",SUMIFS('Normas (aux.)'!$X$5:$X$1000,Consolidado!$J$5:$J$1000,"X"),SUMIFS('Normas (aux.)'!$X$5:$X$1000,Consolidado!$J$5:$J$1000,"X",Consolidado!$H$5:$H$1000,$D$9))&gt;0,"Febrero"&amp;IF(IF($D$9="Todos",SUMIFS('Normas (aux.)'!$X$5:$X$1000,Consolidado!$J$5:$J$1000,"X"),SUMIFS('Normas (aux.)'!$X$5:$X$1000,Consolidado!$J$5:$J$1000,"X",Consolidado!$H$5:$H$1000,$D$9))&gt;1," ("&amp;IF($D$9="Todos",SUMIFS('Normas (aux.)'!$X$5:$X$1000,Consolidado!$J$5:$J$1000,"X"),SUMIFS('Normas (aux.)'!$X$5:$X$1000,Consolidado!$J$5:$J$1000,"X",Consolidado!$H$5:$H$1000,$D$9))&amp;")",""),""),IF(IF($D$9="Todos",SUMIFS('Normas (aux.)'!$X$5:$X$1000,Consolidado!$K$5:$K$1000,"X"),SUMIFS('Normas (aux.)'!$X$5:$X$1000,Consolidado!$K$5:$K$1000,"X",Consolidado!$H$5:$H$1000,$D$9))&gt;0,"Marzo"&amp;IF(IF($D$9="Todos",SUMIFS('Normas (aux.)'!$X$5:$X$1000,Consolidado!$K$5:$K$1000,"X"),SUMIFS('Normas (aux.)'!$X$5:$X$1000,Consolidado!$K$5:$K$1000,"X",Consolidado!$H$5:$H$1000,$D$9))&gt;1," ("&amp;IF($D$9="Todos",SUMIFS('Normas (aux.)'!$X$5:$X$1000,Consolidado!$K$5:$K$1000,"X"),SUMIFS('Normas (aux.)'!$X$5:$X$1000,Consolidado!$K$5:$K$1000,"X",Consolidado!$H$5:$H$1000,$D$9))&amp;")",""),""),IF(IF($D$9="Todos",SUMIFS('Normas (aux.)'!$X$5:$X$1000,Consolidado!$L$5:$L$1000,"X"),SUMIFS('Normas (aux.)'!$X$5:$X$1000,Consolidado!$L$5:$L$1000,"X",Consolidado!$H$5:$H$1000,$D$9))&gt;0,"Abril"&amp;IF(IF($D$9="Todos",SUMIFS('Normas (aux.)'!$X$5:$X$1000,Consolidado!$L$5:$L$1000,"X"),SUMIFS('Normas (aux.)'!$X$5:$X$1000,Consolidado!$L$5:$L$1000,"X",Consolidado!$H$5:$H$1000,$D$9))&gt;1," ("&amp;IF($D$9="Todos",SUMIFS('Normas (aux.)'!$X$5:$X$1000,Consolidado!$L$5:$L$1000,"X"),SUMIFS('Normas (aux.)'!$X$5:$X$1000,Consolidado!$L$5:$L$1000,"X",Consolidado!$H$5:$H$1000,$D$9))&amp;")",""),""),IF(IF($D$9="Todos",SUMIFS('Normas (aux.)'!$X$5:$X$1000,Consolidado!$M$5:$M$1000,"X"),SUMIFS('Normas (aux.)'!$X$5:$X$1000,Consolidado!$M$5:$M$1000,"X",Consolidado!$H$5:$H$1000,$D$9))&gt;0,"Mayo"&amp;IF(IF($D$9="Todos",SUMIFS('Normas (aux.)'!$X$5:$X$1000,Consolidado!$M$5:$M$1000,"X"),SUMIFS('Normas (aux.)'!$X$5:$X$1000,Consolidado!$M$5:$M$1000,"X",Consolidado!$H$5:$H$1000,$D$9))&gt;1," ("&amp;IF($D$9="Todos",SUMIFS('Normas (aux.)'!$X$5:$X$1000,Consolidado!$M$5:$M$1000,"X"),SUMIFS('Normas (aux.)'!$X$5:$X$1000,Consolidado!$M$5:$M$1000,"X",Consolidado!$H$5:$H$1000,$D$9))&amp;")",""),""),IF(IF($D$9="Todos",SUMIFS('Normas (aux.)'!$X$5:$X$1000,Consolidado!$N$5:$N$1000,"X"),SUMIFS('Normas (aux.)'!$X$5:$X$1000,Consolidado!$N$5:$N$1000,"X",Consolidado!$H$5:$H$1000,$D$9))&gt;0,"Junio"&amp;IF(IF($D$9="Todos",SUMIFS('Normas (aux.)'!$X$5:$X$1000,Consolidado!$N$5:$N$1000,"X"),SUMIFS('Normas (aux.)'!$X$5:$X$1000,Consolidado!$N$5:$N$1000,"X",Consolidado!$H$5:$H$1000,$D$9))&gt;1," ("&amp;IF($D$9="Todos",SUMIFS('Normas (aux.)'!$X$5:$X$1000,Consolidado!$N$5:$N$1000,"X"),SUMIFS('Normas (aux.)'!$X$5:$X$1000,Consolidado!$N$5:$N$1000,"X",Consolidado!$H$5:$H$1000,$D$9))&amp;")",""),""),IF(IF($D$9="Todos",SUMIFS('Normas (aux.)'!$X$5:$X$1000,Consolidado!$O$5:$O$1000,"X"),SUMIFS('Normas (aux.)'!$X$5:$X$1000,Consolidado!$O$5:$O$1000,"X",Consolidado!$H$5:$H$1000,$D$9))&gt;0,"Julio"&amp;IF(IF($D$9="Todos",SUMIFS('Normas (aux.)'!$X$5:$X$1000,Consolidado!$O$5:$O$1000,"X"),SUMIFS('Normas (aux.)'!$X$5:$X$1000,Consolidado!$O$5:$O$1000,"X",Consolidado!$H$5:$H$1000,$D$9))&gt;1," ("&amp;IF($D$9="Todos",SUMIFS('Normas (aux.)'!$X$5:$X$1000,Consolidado!$O$5:$O$1000,"X"),SUMIFS('Normas (aux.)'!$X$5:$X$1000,Consolidado!$O$5:$O$1000,"X",Consolidado!$H$5:$H$1000,$D$9))&amp;")",""),""),IF(IF($D$9="Todos",SUMIFS('Normas (aux.)'!$X$5:$X$1000,Consolidado!$P$5:$P$1000,"X"),SUMIFS('Normas (aux.)'!$X$5:$X$1000,Consolidado!$P$5:$P$1000,"X",Consolidado!$H$5:$H$1000,$D$9))&gt;0,"Agosto"&amp;IF(IF($D$9="Todos",SUMIFS('Normas (aux.)'!$X$5:$X$1000,Consolidado!$P$5:$P$1000,"X"),SUMIFS('Normas (aux.)'!$X$5:$X$1000,Consolidado!$P$5:$P$1000,"X",Consolidado!$H$5:$H$1000,$D$9))&gt;1," ("&amp;IF($D$9="Todos",SUMIFS('Normas (aux.)'!$X$5:$X$1000,Consolidado!$P$5:$P$1000,"X"),SUMIFS('Normas (aux.)'!$X$5:$X$1000,Consolidado!$P$5:$P$1000,"X",Consolidado!$H$5:$H$1000,$D$9))&amp;")",""),""),IF(IF($D$9="Todos",SUMIFS('Normas (aux.)'!$X$5:$X$1000,Consolidado!$Q$5:$Q$1000,"X"),SUMIFS('Normas (aux.)'!$X$5:$X$1000,Consolidado!$Q$5:$Q$1000,"X",Consolidado!$H$5:$H$1000,$D$9))&gt;0,"Septiembre"&amp;IF(IF($D$9="Todos",SUMIFS('Normas (aux.)'!$X$5:$X$1000,Consolidado!$Q$5:$Q$1000,"X"),SUMIFS('Normas (aux.)'!$X$5:$X$1000,Consolidado!$Q$5:$Q$1000,"X",Consolidado!$H$5:$H$1000,$D$9))&gt;1," ("&amp;IF($D$9="Todos",SUMIFS('Normas (aux.)'!$X$5:$X$1000,Consolidado!$Q$5:$Q$1000,"X"),SUMIFS('Normas (aux.)'!$X$5:$X$1000,Consolidado!$Q$5:$Q$1000,"X",Consolidado!$H$5:$H$1000,$D$9))&amp;")",""),""),IF(IF($D$9="Todos",SUMIFS('Normas (aux.)'!$X$5:$X$1000,Consolidado!$R$5:$R$1000,"X"),SUMIFS('Normas (aux.)'!$X$5:$X$1000,Consolidado!$R$5:$R$1000,"X",Consolidado!$H$5:$H$1000,$D$9))&gt;0,"Octubre"&amp;IF(IF($D$9="Todos",SUMIFS('Normas (aux.)'!$X$5:$X$1000,Consolidado!$R$5:$R$1000,"X"),SUMIFS('Normas (aux.)'!$X$5:$X$1000,Consolidado!$R$5:$R$1000,"X",Consolidado!$H$5:$H$1000,$D$9))&gt;1," ("&amp;IF($D$9="Todos",SUMIFS('Normas (aux.)'!$X$5:$X$1000,Consolidado!$R$5:$R$1000,"X"),SUMIFS('Normas (aux.)'!$X$5:$X$1000,Consolidado!$R$5:$R$1000,"X",Consolidado!$H$5:$H$1000,$D$9))&amp;")",""),""),IF(IF($D$9="Todos",SUMIFS('Normas (aux.)'!$X$5:$X$1000,Consolidado!$S$5:$S$1000,"X"),SUMIFS('Normas (aux.)'!$X$5:$X$1000,Consolidado!$S$5:$S$1000,"X",Consolidado!$H$5:$H$1000,$D$9))&gt;0,"Noviembre"&amp;IF(IF($D$9="Todos",SUMIFS('Normas (aux.)'!$X$5:$X$1000,Consolidado!$S$5:$S$1000,"X"),SUMIFS('Normas (aux.)'!$X$5:$X$1000,Consolidado!$S$5:$S$1000,"X",Consolidado!$H$5:$H$1000,$D$9))&gt;1," ("&amp;IF($D$9="Todos",SUMIFS('Normas (aux.)'!$X$5:$X$1000,Consolidado!$S$5:$S$1000,"X"),SUMIFS('Normas (aux.)'!$X$5:$X$1000,Consolidado!$S$5:$S$1000,"X",Consolidado!$H$5:$H$1000,$D$9))&amp;")",""),""),IF(IF($D$9="Todos",SUMIFS('Normas (aux.)'!$X$5:$X$1000,Consolidado!$T$5:$T$1000,"X"),SUMIFS('Normas (aux.)'!$X$5:$X$1000,Consolidado!$T$5:$T$1000,"X",Consolidado!$H$5:$H$1000,$D$9))&gt;0,"Diciembre"&amp;IF(IF($D$9="Todos",SUMIFS('Normas (aux.)'!$X$5:$X$1000,Consolidado!$T$5:$T$1000,"X"),SUMIFS('Normas (aux.)'!$X$5:$X$1000,Consolidado!$T$5:$T$1000,"X",Consolidado!$H$5:$H$1000,$D$9))&gt;1," ("&amp;IF($D$9="Todos",SUMIFS('Normas (aux.)'!$X$5:$X$1000,Consolidado!$T$5:$T$1000,"X"),SUMIFS('Normas (aux.)'!$X$5:$X$1000,Consolidado!$T$5:$T$1000,"X",Consolidado!$H$5:$H$1000,$D$9))&amp;")",""),"")))</f>
        <v/>
      </c>
    </row>
    <row r="81" customFormat="false" ht="15" hidden="false" customHeight="false" outlineLevel="0" collapsed="false">
      <c r="A81" s="7" t="s">
        <v>59</v>
      </c>
      <c r="AQ81" s="38" t="str">
        <f aca="false">'Normas (aux.)'!Y3</f>
        <v/>
      </c>
      <c r="AR81" s="38" t="n">
        <f aca="false">IF(AQ81="",0,IF($D$9="Todos",SUMIFS('Normas (aux.)'!$Y$5:$Y$1000,Consolidado!$C$5:$C$1000,"Auditoría Interna"),SUMIFS('Normas (aux.)'!$Y$5:$Y$1000,Consolidado!$C$5:$C$1000,"Auditoría Interna",Consolidado!$H$5:$H$1000,$D$9)))</f>
        <v>0</v>
      </c>
      <c r="AS81" s="38" t="n">
        <f aca="false">IF(AQ81="",0,IF($D$9="Todos",SUMIFS('Normas (aux.)'!$Y$5:$Y$1000,Consolidado!$C$5:$C$1000,"Auditoría Externa"),SUMIFS('Normas (aux.)'!$Y$5:$Y$1000,Consolidado!$C$5:$C$1000,"Auditoría Externa",Consolidado!$H$5:$H$1000,$D$9)))</f>
        <v>0</v>
      </c>
      <c r="AT81" s="38" t="n">
        <f aca="false">IF(AQ81="",0,IF($D$9="Todos",SUMIFS('Normas (aux.)'!$Y$5:$Y$1000,Consolidado!$C$5:$C$1000,"SSF"),SUMIFS('Normas (aux.)'!$Y$5:$Y$1000,Consolidado!$C$5:$C$1000,"SSF",Consolidado!$H$5:$H$1000,$D$9)))</f>
        <v>0</v>
      </c>
      <c r="AU81" s="38" t="n">
        <f aca="false">IF(AQ81="",0,IF($D$9="Todos",SUMIFS('Normas (aux.)'!$Y$5:$Y$1000),SUMIFS('Normas (aux.)'!$Y$5:$Y$1000,Consolidado!$H$5:$H$1000,$D$9))-SUM(AR81:AT81))</f>
        <v>0</v>
      </c>
      <c r="AV81" s="38" t="n">
        <f aca="false">SUM(AR81:AU81)</f>
        <v>0</v>
      </c>
      <c r="AW81" s="38" t="n">
        <f aca="false">COUNTIF(AR81:AU81,"&gt;0")</f>
        <v>0</v>
      </c>
      <c r="AX81" s="38" t="n">
        <f aca="false">IF(AQ81="",-1,AV81*10000-ROW()/1000)</f>
        <v>-1</v>
      </c>
      <c r="AY81" s="38" t="str">
        <f aca="false">IF(AQ81="","",_xlfn.TEXTJOIN(", ",TRUE(),IF(IF($D$9="Todos",SUMIFS('Normas (aux.)'!$Y$5:$Y$1000,Consolidado!$I$5:$I$1000,"X"),SUMIFS('Normas (aux.)'!$Y$5:$Y$1000,Consolidado!$I$5:$I$1000,"X",Consolidado!$H$5:$H$1000,$D$9))&gt;0,"Enero"&amp;IF(IF($D$9="Todos",SUMIFS('Normas (aux.)'!$Y$5:$Y$1000,Consolidado!$I$5:$I$1000,"X"),SUMIFS('Normas (aux.)'!$Y$5:$Y$1000,Consolidado!$I$5:$I$1000,"X",Consolidado!$H$5:$H$1000,$D$9))&gt;1," ("&amp;IF($D$9="Todos",SUMIFS('Normas (aux.)'!$Y$5:$Y$1000,Consolidado!$I$5:$I$1000,"X"),SUMIFS('Normas (aux.)'!$Y$5:$Y$1000,Consolidado!$I$5:$I$1000,"X",Consolidado!$H$5:$H$1000,$D$9))&amp;")",""),""),IF(IF($D$9="Todos",SUMIFS('Normas (aux.)'!$Y$5:$Y$1000,Consolidado!$J$5:$J$1000,"X"),SUMIFS('Normas (aux.)'!$Y$5:$Y$1000,Consolidado!$J$5:$J$1000,"X",Consolidado!$H$5:$H$1000,$D$9))&gt;0,"Febrero"&amp;IF(IF($D$9="Todos",SUMIFS('Normas (aux.)'!$Y$5:$Y$1000,Consolidado!$J$5:$J$1000,"X"),SUMIFS('Normas (aux.)'!$Y$5:$Y$1000,Consolidado!$J$5:$J$1000,"X",Consolidado!$H$5:$H$1000,$D$9))&gt;1," ("&amp;IF($D$9="Todos",SUMIFS('Normas (aux.)'!$Y$5:$Y$1000,Consolidado!$J$5:$J$1000,"X"),SUMIFS('Normas (aux.)'!$Y$5:$Y$1000,Consolidado!$J$5:$J$1000,"X",Consolidado!$H$5:$H$1000,$D$9))&amp;")",""),""),IF(IF($D$9="Todos",SUMIFS('Normas (aux.)'!$Y$5:$Y$1000,Consolidado!$K$5:$K$1000,"X"),SUMIFS('Normas (aux.)'!$Y$5:$Y$1000,Consolidado!$K$5:$K$1000,"X",Consolidado!$H$5:$H$1000,$D$9))&gt;0,"Marzo"&amp;IF(IF($D$9="Todos",SUMIFS('Normas (aux.)'!$Y$5:$Y$1000,Consolidado!$K$5:$K$1000,"X"),SUMIFS('Normas (aux.)'!$Y$5:$Y$1000,Consolidado!$K$5:$K$1000,"X",Consolidado!$H$5:$H$1000,$D$9))&gt;1," ("&amp;IF($D$9="Todos",SUMIFS('Normas (aux.)'!$Y$5:$Y$1000,Consolidado!$K$5:$K$1000,"X"),SUMIFS('Normas (aux.)'!$Y$5:$Y$1000,Consolidado!$K$5:$K$1000,"X",Consolidado!$H$5:$H$1000,$D$9))&amp;")",""),""),IF(IF($D$9="Todos",SUMIFS('Normas (aux.)'!$Y$5:$Y$1000,Consolidado!$L$5:$L$1000,"X"),SUMIFS('Normas (aux.)'!$Y$5:$Y$1000,Consolidado!$L$5:$L$1000,"X",Consolidado!$H$5:$H$1000,$D$9))&gt;0,"Abril"&amp;IF(IF($D$9="Todos",SUMIFS('Normas (aux.)'!$Y$5:$Y$1000,Consolidado!$L$5:$L$1000,"X"),SUMIFS('Normas (aux.)'!$Y$5:$Y$1000,Consolidado!$L$5:$L$1000,"X",Consolidado!$H$5:$H$1000,$D$9))&gt;1," ("&amp;IF($D$9="Todos",SUMIFS('Normas (aux.)'!$Y$5:$Y$1000,Consolidado!$L$5:$L$1000,"X"),SUMIFS('Normas (aux.)'!$Y$5:$Y$1000,Consolidado!$L$5:$L$1000,"X",Consolidado!$H$5:$H$1000,$D$9))&amp;")",""),""),IF(IF($D$9="Todos",SUMIFS('Normas (aux.)'!$Y$5:$Y$1000,Consolidado!$M$5:$M$1000,"X"),SUMIFS('Normas (aux.)'!$Y$5:$Y$1000,Consolidado!$M$5:$M$1000,"X",Consolidado!$H$5:$H$1000,$D$9))&gt;0,"Mayo"&amp;IF(IF($D$9="Todos",SUMIFS('Normas (aux.)'!$Y$5:$Y$1000,Consolidado!$M$5:$M$1000,"X"),SUMIFS('Normas (aux.)'!$Y$5:$Y$1000,Consolidado!$M$5:$M$1000,"X",Consolidado!$H$5:$H$1000,$D$9))&gt;1," ("&amp;IF($D$9="Todos",SUMIFS('Normas (aux.)'!$Y$5:$Y$1000,Consolidado!$M$5:$M$1000,"X"),SUMIFS('Normas (aux.)'!$Y$5:$Y$1000,Consolidado!$M$5:$M$1000,"X",Consolidado!$H$5:$H$1000,$D$9))&amp;")",""),""),IF(IF($D$9="Todos",SUMIFS('Normas (aux.)'!$Y$5:$Y$1000,Consolidado!$N$5:$N$1000,"X"),SUMIFS('Normas (aux.)'!$Y$5:$Y$1000,Consolidado!$N$5:$N$1000,"X",Consolidado!$H$5:$H$1000,$D$9))&gt;0,"Junio"&amp;IF(IF($D$9="Todos",SUMIFS('Normas (aux.)'!$Y$5:$Y$1000,Consolidado!$N$5:$N$1000,"X"),SUMIFS('Normas (aux.)'!$Y$5:$Y$1000,Consolidado!$N$5:$N$1000,"X",Consolidado!$H$5:$H$1000,$D$9))&gt;1," ("&amp;IF($D$9="Todos",SUMIFS('Normas (aux.)'!$Y$5:$Y$1000,Consolidado!$N$5:$N$1000,"X"),SUMIFS('Normas (aux.)'!$Y$5:$Y$1000,Consolidado!$N$5:$N$1000,"X",Consolidado!$H$5:$H$1000,$D$9))&amp;")",""),""),IF(IF($D$9="Todos",SUMIFS('Normas (aux.)'!$Y$5:$Y$1000,Consolidado!$O$5:$O$1000,"X"),SUMIFS('Normas (aux.)'!$Y$5:$Y$1000,Consolidado!$O$5:$O$1000,"X",Consolidado!$H$5:$H$1000,$D$9))&gt;0,"Julio"&amp;IF(IF($D$9="Todos",SUMIFS('Normas (aux.)'!$Y$5:$Y$1000,Consolidado!$O$5:$O$1000,"X"),SUMIFS('Normas (aux.)'!$Y$5:$Y$1000,Consolidado!$O$5:$O$1000,"X",Consolidado!$H$5:$H$1000,$D$9))&gt;1," ("&amp;IF($D$9="Todos",SUMIFS('Normas (aux.)'!$Y$5:$Y$1000,Consolidado!$O$5:$O$1000,"X"),SUMIFS('Normas (aux.)'!$Y$5:$Y$1000,Consolidado!$O$5:$O$1000,"X",Consolidado!$H$5:$H$1000,$D$9))&amp;")",""),""),IF(IF($D$9="Todos",SUMIFS('Normas (aux.)'!$Y$5:$Y$1000,Consolidado!$P$5:$P$1000,"X"),SUMIFS('Normas (aux.)'!$Y$5:$Y$1000,Consolidado!$P$5:$P$1000,"X",Consolidado!$H$5:$H$1000,$D$9))&gt;0,"Agosto"&amp;IF(IF($D$9="Todos",SUMIFS('Normas (aux.)'!$Y$5:$Y$1000,Consolidado!$P$5:$P$1000,"X"),SUMIFS('Normas (aux.)'!$Y$5:$Y$1000,Consolidado!$P$5:$P$1000,"X",Consolidado!$H$5:$H$1000,$D$9))&gt;1," ("&amp;IF($D$9="Todos",SUMIFS('Normas (aux.)'!$Y$5:$Y$1000,Consolidado!$P$5:$P$1000,"X"),SUMIFS('Normas (aux.)'!$Y$5:$Y$1000,Consolidado!$P$5:$P$1000,"X",Consolidado!$H$5:$H$1000,$D$9))&amp;")",""),""),IF(IF($D$9="Todos",SUMIFS('Normas (aux.)'!$Y$5:$Y$1000,Consolidado!$Q$5:$Q$1000,"X"),SUMIFS('Normas (aux.)'!$Y$5:$Y$1000,Consolidado!$Q$5:$Q$1000,"X",Consolidado!$H$5:$H$1000,$D$9))&gt;0,"Septiembre"&amp;IF(IF($D$9="Todos",SUMIFS('Normas (aux.)'!$Y$5:$Y$1000,Consolidado!$Q$5:$Q$1000,"X"),SUMIFS('Normas (aux.)'!$Y$5:$Y$1000,Consolidado!$Q$5:$Q$1000,"X",Consolidado!$H$5:$H$1000,$D$9))&gt;1," ("&amp;IF($D$9="Todos",SUMIFS('Normas (aux.)'!$Y$5:$Y$1000,Consolidado!$Q$5:$Q$1000,"X"),SUMIFS('Normas (aux.)'!$Y$5:$Y$1000,Consolidado!$Q$5:$Q$1000,"X",Consolidado!$H$5:$H$1000,$D$9))&amp;")",""),""),IF(IF($D$9="Todos",SUMIFS('Normas (aux.)'!$Y$5:$Y$1000,Consolidado!$R$5:$R$1000,"X"),SUMIFS('Normas (aux.)'!$Y$5:$Y$1000,Consolidado!$R$5:$R$1000,"X",Consolidado!$H$5:$H$1000,$D$9))&gt;0,"Octubre"&amp;IF(IF($D$9="Todos",SUMIFS('Normas (aux.)'!$Y$5:$Y$1000,Consolidado!$R$5:$R$1000,"X"),SUMIFS('Normas (aux.)'!$Y$5:$Y$1000,Consolidado!$R$5:$R$1000,"X",Consolidado!$H$5:$H$1000,$D$9))&gt;1," ("&amp;IF($D$9="Todos",SUMIFS('Normas (aux.)'!$Y$5:$Y$1000,Consolidado!$R$5:$R$1000,"X"),SUMIFS('Normas (aux.)'!$Y$5:$Y$1000,Consolidado!$R$5:$R$1000,"X",Consolidado!$H$5:$H$1000,$D$9))&amp;")",""),""),IF(IF($D$9="Todos",SUMIFS('Normas (aux.)'!$Y$5:$Y$1000,Consolidado!$S$5:$S$1000,"X"),SUMIFS('Normas (aux.)'!$Y$5:$Y$1000,Consolidado!$S$5:$S$1000,"X",Consolidado!$H$5:$H$1000,$D$9))&gt;0,"Noviembre"&amp;IF(IF($D$9="Todos",SUMIFS('Normas (aux.)'!$Y$5:$Y$1000,Consolidado!$S$5:$S$1000,"X"),SUMIFS('Normas (aux.)'!$Y$5:$Y$1000,Consolidado!$S$5:$S$1000,"X",Consolidado!$H$5:$H$1000,$D$9))&gt;1," ("&amp;IF($D$9="Todos",SUMIFS('Normas (aux.)'!$Y$5:$Y$1000,Consolidado!$S$5:$S$1000,"X"),SUMIFS('Normas (aux.)'!$Y$5:$Y$1000,Consolidado!$S$5:$S$1000,"X",Consolidado!$H$5:$H$1000,$D$9))&amp;")",""),""),IF(IF($D$9="Todos",SUMIFS('Normas (aux.)'!$Y$5:$Y$1000,Consolidado!$T$5:$T$1000,"X"),SUMIFS('Normas (aux.)'!$Y$5:$Y$1000,Consolidado!$T$5:$T$1000,"X",Consolidado!$H$5:$H$1000,$D$9))&gt;0,"Diciembre"&amp;IF(IF($D$9="Todos",SUMIFS('Normas (aux.)'!$Y$5:$Y$1000,Consolidado!$T$5:$T$1000,"X"),SUMIFS('Normas (aux.)'!$Y$5:$Y$1000,Consolidado!$T$5:$T$1000,"X",Consolidado!$H$5:$H$1000,$D$9))&gt;1," ("&amp;IF($D$9="Todos",SUMIFS('Normas (aux.)'!$Y$5:$Y$1000,Consolidado!$T$5:$T$1000,"X"),SUMIFS('Normas (aux.)'!$Y$5:$Y$1000,Consolidado!$T$5:$T$1000,"X",Consolidado!$H$5:$H$1000,$D$9))&amp;")",""),"")))</f>
        <v/>
      </c>
    </row>
    <row r="82" customFormat="false" ht="15" hidden="false" customHeight="false" outlineLevel="0" collapsed="false">
      <c r="A82" s="7" t="s">
        <v>60</v>
      </c>
      <c r="AQ82" s="38" t="str">
        <f aca="false">'Normas (aux.)'!Z3</f>
        <v/>
      </c>
      <c r="AR82" s="38" t="n">
        <f aca="false">IF(AQ82="",0,IF($D$9="Todos",SUMIFS('Normas (aux.)'!$Z$5:$Z$1000,Consolidado!$C$5:$C$1000,"Auditoría Interna"),SUMIFS('Normas (aux.)'!$Z$5:$Z$1000,Consolidado!$C$5:$C$1000,"Auditoría Interna",Consolidado!$H$5:$H$1000,$D$9)))</f>
        <v>0</v>
      </c>
      <c r="AS82" s="38" t="n">
        <f aca="false">IF(AQ82="",0,IF($D$9="Todos",SUMIFS('Normas (aux.)'!$Z$5:$Z$1000,Consolidado!$C$5:$C$1000,"Auditoría Externa"),SUMIFS('Normas (aux.)'!$Z$5:$Z$1000,Consolidado!$C$5:$C$1000,"Auditoría Externa",Consolidado!$H$5:$H$1000,$D$9)))</f>
        <v>0</v>
      </c>
      <c r="AT82" s="38" t="n">
        <f aca="false">IF(AQ82="",0,IF($D$9="Todos",SUMIFS('Normas (aux.)'!$Z$5:$Z$1000,Consolidado!$C$5:$C$1000,"SSF"),SUMIFS('Normas (aux.)'!$Z$5:$Z$1000,Consolidado!$C$5:$C$1000,"SSF",Consolidado!$H$5:$H$1000,$D$9)))</f>
        <v>0</v>
      </c>
      <c r="AU82" s="38" t="n">
        <f aca="false">IF(AQ82="",0,IF($D$9="Todos",SUMIFS('Normas (aux.)'!$Z$5:$Z$1000),SUMIFS('Normas (aux.)'!$Z$5:$Z$1000,Consolidado!$H$5:$H$1000,$D$9))-SUM(AR82:AT82))</f>
        <v>0</v>
      </c>
      <c r="AV82" s="38" t="n">
        <f aca="false">SUM(AR82:AU82)</f>
        <v>0</v>
      </c>
      <c r="AW82" s="38" t="n">
        <f aca="false">COUNTIF(AR82:AU82,"&gt;0")</f>
        <v>0</v>
      </c>
      <c r="AX82" s="38" t="n">
        <f aca="false">IF(AQ82="",-1,AV82*10000-ROW()/1000)</f>
        <v>-1</v>
      </c>
      <c r="AY82" s="38" t="str">
        <f aca="false">IF(AQ82="","",_xlfn.TEXTJOIN(", ",TRUE(),IF(IF($D$9="Todos",SUMIFS('Normas (aux.)'!$Z$5:$Z$1000,Consolidado!$I$5:$I$1000,"X"),SUMIFS('Normas (aux.)'!$Z$5:$Z$1000,Consolidado!$I$5:$I$1000,"X",Consolidado!$H$5:$H$1000,$D$9))&gt;0,"Enero"&amp;IF(IF($D$9="Todos",SUMIFS('Normas (aux.)'!$Z$5:$Z$1000,Consolidado!$I$5:$I$1000,"X"),SUMIFS('Normas (aux.)'!$Z$5:$Z$1000,Consolidado!$I$5:$I$1000,"X",Consolidado!$H$5:$H$1000,$D$9))&gt;1," ("&amp;IF($D$9="Todos",SUMIFS('Normas (aux.)'!$Z$5:$Z$1000,Consolidado!$I$5:$I$1000,"X"),SUMIFS('Normas (aux.)'!$Z$5:$Z$1000,Consolidado!$I$5:$I$1000,"X",Consolidado!$H$5:$H$1000,$D$9))&amp;")",""),""),IF(IF($D$9="Todos",SUMIFS('Normas (aux.)'!$Z$5:$Z$1000,Consolidado!$J$5:$J$1000,"X"),SUMIFS('Normas (aux.)'!$Z$5:$Z$1000,Consolidado!$J$5:$J$1000,"X",Consolidado!$H$5:$H$1000,$D$9))&gt;0,"Febrero"&amp;IF(IF($D$9="Todos",SUMIFS('Normas (aux.)'!$Z$5:$Z$1000,Consolidado!$J$5:$J$1000,"X"),SUMIFS('Normas (aux.)'!$Z$5:$Z$1000,Consolidado!$J$5:$J$1000,"X",Consolidado!$H$5:$H$1000,$D$9))&gt;1," ("&amp;IF($D$9="Todos",SUMIFS('Normas (aux.)'!$Z$5:$Z$1000,Consolidado!$J$5:$J$1000,"X"),SUMIFS('Normas (aux.)'!$Z$5:$Z$1000,Consolidado!$J$5:$J$1000,"X",Consolidado!$H$5:$H$1000,$D$9))&amp;")",""),""),IF(IF($D$9="Todos",SUMIFS('Normas (aux.)'!$Z$5:$Z$1000,Consolidado!$K$5:$K$1000,"X"),SUMIFS('Normas (aux.)'!$Z$5:$Z$1000,Consolidado!$K$5:$K$1000,"X",Consolidado!$H$5:$H$1000,$D$9))&gt;0,"Marzo"&amp;IF(IF($D$9="Todos",SUMIFS('Normas (aux.)'!$Z$5:$Z$1000,Consolidado!$K$5:$K$1000,"X"),SUMIFS('Normas (aux.)'!$Z$5:$Z$1000,Consolidado!$K$5:$K$1000,"X",Consolidado!$H$5:$H$1000,$D$9))&gt;1," ("&amp;IF($D$9="Todos",SUMIFS('Normas (aux.)'!$Z$5:$Z$1000,Consolidado!$K$5:$K$1000,"X"),SUMIFS('Normas (aux.)'!$Z$5:$Z$1000,Consolidado!$K$5:$K$1000,"X",Consolidado!$H$5:$H$1000,$D$9))&amp;")",""),""),IF(IF($D$9="Todos",SUMIFS('Normas (aux.)'!$Z$5:$Z$1000,Consolidado!$L$5:$L$1000,"X"),SUMIFS('Normas (aux.)'!$Z$5:$Z$1000,Consolidado!$L$5:$L$1000,"X",Consolidado!$H$5:$H$1000,$D$9))&gt;0,"Abril"&amp;IF(IF($D$9="Todos",SUMIFS('Normas (aux.)'!$Z$5:$Z$1000,Consolidado!$L$5:$L$1000,"X"),SUMIFS('Normas (aux.)'!$Z$5:$Z$1000,Consolidado!$L$5:$L$1000,"X",Consolidado!$H$5:$H$1000,$D$9))&gt;1," ("&amp;IF($D$9="Todos",SUMIFS('Normas (aux.)'!$Z$5:$Z$1000,Consolidado!$L$5:$L$1000,"X"),SUMIFS('Normas (aux.)'!$Z$5:$Z$1000,Consolidado!$L$5:$L$1000,"X",Consolidado!$H$5:$H$1000,$D$9))&amp;")",""),""),IF(IF($D$9="Todos",SUMIFS('Normas (aux.)'!$Z$5:$Z$1000,Consolidado!$M$5:$M$1000,"X"),SUMIFS('Normas (aux.)'!$Z$5:$Z$1000,Consolidado!$M$5:$M$1000,"X",Consolidado!$H$5:$H$1000,$D$9))&gt;0,"Mayo"&amp;IF(IF($D$9="Todos",SUMIFS('Normas (aux.)'!$Z$5:$Z$1000,Consolidado!$M$5:$M$1000,"X"),SUMIFS('Normas (aux.)'!$Z$5:$Z$1000,Consolidado!$M$5:$M$1000,"X",Consolidado!$H$5:$H$1000,$D$9))&gt;1," ("&amp;IF($D$9="Todos",SUMIFS('Normas (aux.)'!$Z$5:$Z$1000,Consolidado!$M$5:$M$1000,"X"),SUMIFS('Normas (aux.)'!$Z$5:$Z$1000,Consolidado!$M$5:$M$1000,"X",Consolidado!$H$5:$H$1000,$D$9))&amp;")",""),""),IF(IF($D$9="Todos",SUMIFS('Normas (aux.)'!$Z$5:$Z$1000,Consolidado!$N$5:$N$1000,"X"),SUMIFS('Normas (aux.)'!$Z$5:$Z$1000,Consolidado!$N$5:$N$1000,"X",Consolidado!$H$5:$H$1000,$D$9))&gt;0,"Junio"&amp;IF(IF($D$9="Todos",SUMIFS('Normas (aux.)'!$Z$5:$Z$1000,Consolidado!$N$5:$N$1000,"X"),SUMIFS('Normas (aux.)'!$Z$5:$Z$1000,Consolidado!$N$5:$N$1000,"X",Consolidado!$H$5:$H$1000,$D$9))&gt;1," ("&amp;IF($D$9="Todos",SUMIFS('Normas (aux.)'!$Z$5:$Z$1000,Consolidado!$N$5:$N$1000,"X"),SUMIFS('Normas (aux.)'!$Z$5:$Z$1000,Consolidado!$N$5:$N$1000,"X",Consolidado!$H$5:$H$1000,$D$9))&amp;")",""),""),IF(IF($D$9="Todos",SUMIFS('Normas (aux.)'!$Z$5:$Z$1000,Consolidado!$O$5:$O$1000,"X"),SUMIFS('Normas (aux.)'!$Z$5:$Z$1000,Consolidado!$O$5:$O$1000,"X",Consolidado!$H$5:$H$1000,$D$9))&gt;0,"Julio"&amp;IF(IF($D$9="Todos",SUMIFS('Normas (aux.)'!$Z$5:$Z$1000,Consolidado!$O$5:$O$1000,"X"),SUMIFS('Normas (aux.)'!$Z$5:$Z$1000,Consolidado!$O$5:$O$1000,"X",Consolidado!$H$5:$H$1000,$D$9))&gt;1," ("&amp;IF($D$9="Todos",SUMIFS('Normas (aux.)'!$Z$5:$Z$1000,Consolidado!$O$5:$O$1000,"X"),SUMIFS('Normas (aux.)'!$Z$5:$Z$1000,Consolidado!$O$5:$O$1000,"X",Consolidado!$H$5:$H$1000,$D$9))&amp;")",""),""),IF(IF($D$9="Todos",SUMIFS('Normas (aux.)'!$Z$5:$Z$1000,Consolidado!$P$5:$P$1000,"X"),SUMIFS('Normas (aux.)'!$Z$5:$Z$1000,Consolidado!$P$5:$P$1000,"X",Consolidado!$H$5:$H$1000,$D$9))&gt;0,"Agosto"&amp;IF(IF($D$9="Todos",SUMIFS('Normas (aux.)'!$Z$5:$Z$1000,Consolidado!$P$5:$P$1000,"X"),SUMIFS('Normas (aux.)'!$Z$5:$Z$1000,Consolidado!$P$5:$P$1000,"X",Consolidado!$H$5:$H$1000,$D$9))&gt;1," ("&amp;IF($D$9="Todos",SUMIFS('Normas (aux.)'!$Z$5:$Z$1000,Consolidado!$P$5:$P$1000,"X"),SUMIFS('Normas (aux.)'!$Z$5:$Z$1000,Consolidado!$P$5:$P$1000,"X",Consolidado!$H$5:$H$1000,$D$9))&amp;")",""),""),IF(IF($D$9="Todos",SUMIFS('Normas (aux.)'!$Z$5:$Z$1000,Consolidado!$Q$5:$Q$1000,"X"),SUMIFS('Normas (aux.)'!$Z$5:$Z$1000,Consolidado!$Q$5:$Q$1000,"X",Consolidado!$H$5:$H$1000,$D$9))&gt;0,"Septiembre"&amp;IF(IF($D$9="Todos",SUMIFS('Normas (aux.)'!$Z$5:$Z$1000,Consolidado!$Q$5:$Q$1000,"X"),SUMIFS('Normas (aux.)'!$Z$5:$Z$1000,Consolidado!$Q$5:$Q$1000,"X",Consolidado!$H$5:$H$1000,$D$9))&gt;1," ("&amp;IF($D$9="Todos",SUMIFS('Normas (aux.)'!$Z$5:$Z$1000,Consolidado!$Q$5:$Q$1000,"X"),SUMIFS('Normas (aux.)'!$Z$5:$Z$1000,Consolidado!$Q$5:$Q$1000,"X",Consolidado!$H$5:$H$1000,$D$9))&amp;")",""),""),IF(IF($D$9="Todos",SUMIFS('Normas (aux.)'!$Z$5:$Z$1000,Consolidado!$R$5:$R$1000,"X"),SUMIFS('Normas (aux.)'!$Z$5:$Z$1000,Consolidado!$R$5:$R$1000,"X",Consolidado!$H$5:$H$1000,$D$9))&gt;0,"Octubre"&amp;IF(IF($D$9="Todos",SUMIFS('Normas (aux.)'!$Z$5:$Z$1000,Consolidado!$R$5:$R$1000,"X"),SUMIFS('Normas (aux.)'!$Z$5:$Z$1000,Consolidado!$R$5:$R$1000,"X",Consolidado!$H$5:$H$1000,$D$9))&gt;1," ("&amp;IF($D$9="Todos",SUMIFS('Normas (aux.)'!$Z$5:$Z$1000,Consolidado!$R$5:$R$1000,"X"),SUMIFS('Normas (aux.)'!$Z$5:$Z$1000,Consolidado!$R$5:$R$1000,"X",Consolidado!$H$5:$H$1000,$D$9))&amp;")",""),""),IF(IF($D$9="Todos",SUMIFS('Normas (aux.)'!$Z$5:$Z$1000,Consolidado!$S$5:$S$1000,"X"),SUMIFS('Normas (aux.)'!$Z$5:$Z$1000,Consolidado!$S$5:$S$1000,"X",Consolidado!$H$5:$H$1000,$D$9))&gt;0,"Noviembre"&amp;IF(IF($D$9="Todos",SUMIFS('Normas (aux.)'!$Z$5:$Z$1000,Consolidado!$S$5:$S$1000,"X"),SUMIFS('Normas (aux.)'!$Z$5:$Z$1000,Consolidado!$S$5:$S$1000,"X",Consolidado!$H$5:$H$1000,$D$9))&gt;1," ("&amp;IF($D$9="Todos",SUMIFS('Normas (aux.)'!$Z$5:$Z$1000,Consolidado!$S$5:$S$1000,"X"),SUMIFS('Normas (aux.)'!$Z$5:$Z$1000,Consolidado!$S$5:$S$1000,"X",Consolidado!$H$5:$H$1000,$D$9))&amp;")",""),""),IF(IF($D$9="Todos",SUMIFS('Normas (aux.)'!$Z$5:$Z$1000,Consolidado!$T$5:$T$1000,"X"),SUMIFS('Normas (aux.)'!$Z$5:$Z$1000,Consolidado!$T$5:$T$1000,"X",Consolidado!$H$5:$H$1000,$D$9))&gt;0,"Diciembre"&amp;IF(IF($D$9="Todos",SUMIFS('Normas (aux.)'!$Z$5:$Z$1000,Consolidado!$T$5:$T$1000,"X"),SUMIFS('Normas (aux.)'!$Z$5:$Z$1000,Consolidado!$T$5:$T$1000,"X",Consolidado!$H$5:$H$1000,$D$9))&gt;1," ("&amp;IF($D$9="Todos",SUMIFS('Normas (aux.)'!$Z$5:$Z$1000,Consolidado!$T$5:$T$1000,"X"),SUMIFS('Normas (aux.)'!$Z$5:$Z$1000,Consolidado!$T$5:$T$1000,"X",Consolidado!$H$5:$H$1000,$D$9))&amp;")",""),"")))</f>
        <v/>
      </c>
    </row>
    <row r="83" customFormat="false" ht="15" hidden="false" customHeight="false" outlineLevel="0" collapsed="false">
      <c r="A83" s="7" t="s">
        <v>61</v>
      </c>
      <c r="AQ83" s="38" t="str">
        <f aca="false">'Normas (aux.)'!AA3</f>
        <v/>
      </c>
      <c r="AR83" s="38" t="n">
        <f aca="false">IF(AQ83="",0,IF($D$9="Todos",SUMIFS('Normas (aux.)'!$AA$5:$AA$1000,Consolidado!$C$5:$C$1000,"Auditoría Interna"),SUMIFS('Normas (aux.)'!$AA$5:$AA$1000,Consolidado!$C$5:$C$1000,"Auditoría Interna",Consolidado!$H$5:$H$1000,$D$9)))</f>
        <v>0</v>
      </c>
      <c r="AS83" s="38" t="n">
        <f aca="false">IF(AQ83="",0,IF($D$9="Todos",SUMIFS('Normas (aux.)'!$AA$5:$AA$1000,Consolidado!$C$5:$C$1000,"Auditoría Externa"),SUMIFS('Normas (aux.)'!$AA$5:$AA$1000,Consolidado!$C$5:$C$1000,"Auditoría Externa",Consolidado!$H$5:$H$1000,$D$9)))</f>
        <v>0</v>
      </c>
      <c r="AT83" s="38" t="n">
        <f aca="false">IF(AQ83="",0,IF($D$9="Todos",SUMIFS('Normas (aux.)'!$AA$5:$AA$1000,Consolidado!$C$5:$C$1000,"SSF"),SUMIFS('Normas (aux.)'!$AA$5:$AA$1000,Consolidado!$C$5:$C$1000,"SSF",Consolidado!$H$5:$H$1000,$D$9)))</f>
        <v>0</v>
      </c>
      <c r="AU83" s="38" t="n">
        <f aca="false">IF(AQ83="",0,IF($D$9="Todos",SUMIFS('Normas (aux.)'!$AA$5:$AA$1000),SUMIFS('Normas (aux.)'!$AA$5:$AA$1000,Consolidado!$H$5:$H$1000,$D$9))-SUM(AR83:AT83))</f>
        <v>0</v>
      </c>
      <c r="AV83" s="38" t="n">
        <f aca="false">SUM(AR83:AU83)</f>
        <v>0</v>
      </c>
      <c r="AW83" s="38" t="n">
        <f aca="false">COUNTIF(AR83:AU83,"&gt;0")</f>
        <v>0</v>
      </c>
      <c r="AX83" s="38" t="n">
        <f aca="false">IF(AQ83="",-1,AV83*10000-ROW()/1000)</f>
        <v>-1</v>
      </c>
      <c r="AY83" s="38" t="str">
        <f aca="false">IF(AQ83="","",_xlfn.TEXTJOIN(", ",TRUE(),IF(IF($D$9="Todos",SUMIFS('Normas (aux.)'!$AA$5:$AA$1000,Consolidado!$I$5:$I$1000,"X"),SUMIFS('Normas (aux.)'!$AA$5:$AA$1000,Consolidado!$I$5:$I$1000,"X",Consolidado!$H$5:$H$1000,$D$9))&gt;0,"Enero"&amp;IF(IF($D$9="Todos",SUMIFS('Normas (aux.)'!$AA$5:$AA$1000,Consolidado!$I$5:$I$1000,"X"),SUMIFS('Normas (aux.)'!$AA$5:$AA$1000,Consolidado!$I$5:$I$1000,"X",Consolidado!$H$5:$H$1000,$D$9))&gt;1," ("&amp;IF($D$9="Todos",SUMIFS('Normas (aux.)'!$AA$5:$AA$1000,Consolidado!$I$5:$I$1000,"X"),SUMIFS('Normas (aux.)'!$AA$5:$AA$1000,Consolidado!$I$5:$I$1000,"X",Consolidado!$H$5:$H$1000,$D$9))&amp;")",""),""),IF(IF($D$9="Todos",SUMIFS('Normas (aux.)'!$AA$5:$AA$1000,Consolidado!$J$5:$J$1000,"X"),SUMIFS('Normas (aux.)'!$AA$5:$AA$1000,Consolidado!$J$5:$J$1000,"X",Consolidado!$H$5:$H$1000,$D$9))&gt;0,"Febrero"&amp;IF(IF($D$9="Todos",SUMIFS('Normas (aux.)'!$AA$5:$AA$1000,Consolidado!$J$5:$J$1000,"X"),SUMIFS('Normas (aux.)'!$AA$5:$AA$1000,Consolidado!$J$5:$J$1000,"X",Consolidado!$H$5:$H$1000,$D$9))&gt;1," ("&amp;IF($D$9="Todos",SUMIFS('Normas (aux.)'!$AA$5:$AA$1000,Consolidado!$J$5:$J$1000,"X"),SUMIFS('Normas (aux.)'!$AA$5:$AA$1000,Consolidado!$J$5:$J$1000,"X",Consolidado!$H$5:$H$1000,$D$9))&amp;")",""),""),IF(IF($D$9="Todos",SUMIFS('Normas (aux.)'!$AA$5:$AA$1000,Consolidado!$K$5:$K$1000,"X"),SUMIFS('Normas (aux.)'!$AA$5:$AA$1000,Consolidado!$K$5:$K$1000,"X",Consolidado!$H$5:$H$1000,$D$9))&gt;0,"Marzo"&amp;IF(IF($D$9="Todos",SUMIFS('Normas (aux.)'!$AA$5:$AA$1000,Consolidado!$K$5:$K$1000,"X"),SUMIFS('Normas (aux.)'!$AA$5:$AA$1000,Consolidado!$K$5:$K$1000,"X",Consolidado!$H$5:$H$1000,$D$9))&gt;1," ("&amp;IF($D$9="Todos",SUMIFS('Normas (aux.)'!$AA$5:$AA$1000,Consolidado!$K$5:$K$1000,"X"),SUMIFS('Normas (aux.)'!$AA$5:$AA$1000,Consolidado!$K$5:$K$1000,"X",Consolidado!$H$5:$H$1000,$D$9))&amp;")",""),""),IF(IF($D$9="Todos",SUMIFS('Normas (aux.)'!$AA$5:$AA$1000,Consolidado!$L$5:$L$1000,"X"),SUMIFS('Normas (aux.)'!$AA$5:$AA$1000,Consolidado!$L$5:$L$1000,"X",Consolidado!$H$5:$H$1000,$D$9))&gt;0,"Abril"&amp;IF(IF($D$9="Todos",SUMIFS('Normas (aux.)'!$AA$5:$AA$1000,Consolidado!$L$5:$L$1000,"X"),SUMIFS('Normas (aux.)'!$AA$5:$AA$1000,Consolidado!$L$5:$L$1000,"X",Consolidado!$H$5:$H$1000,$D$9))&gt;1," ("&amp;IF($D$9="Todos",SUMIFS('Normas (aux.)'!$AA$5:$AA$1000,Consolidado!$L$5:$L$1000,"X"),SUMIFS('Normas (aux.)'!$AA$5:$AA$1000,Consolidado!$L$5:$L$1000,"X",Consolidado!$H$5:$H$1000,$D$9))&amp;")",""),""),IF(IF($D$9="Todos",SUMIFS('Normas (aux.)'!$AA$5:$AA$1000,Consolidado!$M$5:$M$1000,"X"),SUMIFS('Normas (aux.)'!$AA$5:$AA$1000,Consolidado!$M$5:$M$1000,"X",Consolidado!$H$5:$H$1000,$D$9))&gt;0,"Mayo"&amp;IF(IF($D$9="Todos",SUMIFS('Normas (aux.)'!$AA$5:$AA$1000,Consolidado!$M$5:$M$1000,"X"),SUMIFS('Normas (aux.)'!$AA$5:$AA$1000,Consolidado!$M$5:$M$1000,"X",Consolidado!$H$5:$H$1000,$D$9))&gt;1," ("&amp;IF($D$9="Todos",SUMIFS('Normas (aux.)'!$AA$5:$AA$1000,Consolidado!$M$5:$M$1000,"X"),SUMIFS('Normas (aux.)'!$AA$5:$AA$1000,Consolidado!$M$5:$M$1000,"X",Consolidado!$H$5:$H$1000,$D$9))&amp;")",""),""),IF(IF($D$9="Todos",SUMIFS('Normas (aux.)'!$AA$5:$AA$1000,Consolidado!$N$5:$N$1000,"X"),SUMIFS('Normas (aux.)'!$AA$5:$AA$1000,Consolidado!$N$5:$N$1000,"X",Consolidado!$H$5:$H$1000,$D$9))&gt;0,"Junio"&amp;IF(IF($D$9="Todos",SUMIFS('Normas (aux.)'!$AA$5:$AA$1000,Consolidado!$N$5:$N$1000,"X"),SUMIFS('Normas (aux.)'!$AA$5:$AA$1000,Consolidado!$N$5:$N$1000,"X",Consolidado!$H$5:$H$1000,$D$9))&gt;1," ("&amp;IF($D$9="Todos",SUMIFS('Normas (aux.)'!$AA$5:$AA$1000,Consolidado!$N$5:$N$1000,"X"),SUMIFS('Normas (aux.)'!$AA$5:$AA$1000,Consolidado!$N$5:$N$1000,"X",Consolidado!$H$5:$H$1000,$D$9))&amp;")",""),""),IF(IF($D$9="Todos",SUMIFS('Normas (aux.)'!$AA$5:$AA$1000,Consolidado!$O$5:$O$1000,"X"),SUMIFS('Normas (aux.)'!$AA$5:$AA$1000,Consolidado!$O$5:$O$1000,"X",Consolidado!$H$5:$H$1000,$D$9))&gt;0,"Julio"&amp;IF(IF($D$9="Todos",SUMIFS('Normas (aux.)'!$AA$5:$AA$1000,Consolidado!$O$5:$O$1000,"X"),SUMIFS('Normas (aux.)'!$AA$5:$AA$1000,Consolidado!$O$5:$O$1000,"X",Consolidado!$H$5:$H$1000,$D$9))&gt;1," ("&amp;IF($D$9="Todos",SUMIFS('Normas (aux.)'!$AA$5:$AA$1000,Consolidado!$O$5:$O$1000,"X"),SUMIFS('Normas (aux.)'!$AA$5:$AA$1000,Consolidado!$O$5:$O$1000,"X",Consolidado!$H$5:$H$1000,$D$9))&amp;")",""),""),IF(IF($D$9="Todos",SUMIFS('Normas (aux.)'!$AA$5:$AA$1000,Consolidado!$P$5:$P$1000,"X"),SUMIFS('Normas (aux.)'!$AA$5:$AA$1000,Consolidado!$P$5:$P$1000,"X",Consolidado!$H$5:$H$1000,$D$9))&gt;0,"Agosto"&amp;IF(IF($D$9="Todos",SUMIFS('Normas (aux.)'!$AA$5:$AA$1000,Consolidado!$P$5:$P$1000,"X"),SUMIFS('Normas (aux.)'!$AA$5:$AA$1000,Consolidado!$P$5:$P$1000,"X",Consolidado!$H$5:$H$1000,$D$9))&gt;1," ("&amp;IF($D$9="Todos",SUMIFS('Normas (aux.)'!$AA$5:$AA$1000,Consolidado!$P$5:$P$1000,"X"),SUMIFS('Normas (aux.)'!$AA$5:$AA$1000,Consolidado!$P$5:$P$1000,"X",Consolidado!$H$5:$H$1000,$D$9))&amp;")",""),""),IF(IF($D$9="Todos",SUMIFS('Normas (aux.)'!$AA$5:$AA$1000,Consolidado!$Q$5:$Q$1000,"X"),SUMIFS('Normas (aux.)'!$AA$5:$AA$1000,Consolidado!$Q$5:$Q$1000,"X",Consolidado!$H$5:$H$1000,$D$9))&gt;0,"Septiembre"&amp;IF(IF($D$9="Todos",SUMIFS('Normas (aux.)'!$AA$5:$AA$1000,Consolidado!$Q$5:$Q$1000,"X"),SUMIFS('Normas (aux.)'!$AA$5:$AA$1000,Consolidado!$Q$5:$Q$1000,"X",Consolidado!$H$5:$H$1000,$D$9))&gt;1," ("&amp;IF($D$9="Todos",SUMIFS('Normas (aux.)'!$AA$5:$AA$1000,Consolidado!$Q$5:$Q$1000,"X"),SUMIFS('Normas (aux.)'!$AA$5:$AA$1000,Consolidado!$Q$5:$Q$1000,"X",Consolidado!$H$5:$H$1000,$D$9))&amp;")",""),""),IF(IF($D$9="Todos",SUMIFS('Normas (aux.)'!$AA$5:$AA$1000,Consolidado!$R$5:$R$1000,"X"),SUMIFS('Normas (aux.)'!$AA$5:$AA$1000,Consolidado!$R$5:$R$1000,"X",Consolidado!$H$5:$H$1000,$D$9))&gt;0,"Octubre"&amp;IF(IF($D$9="Todos",SUMIFS('Normas (aux.)'!$AA$5:$AA$1000,Consolidado!$R$5:$R$1000,"X"),SUMIFS('Normas (aux.)'!$AA$5:$AA$1000,Consolidado!$R$5:$R$1000,"X",Consolidado!$H$5:$H$1000,$D$9))&gt;1," ("&amp;IF($D$9="Todos",SUMIFS('Normas (aux.)'!$AA$5:$AA$1000,Consolidado!$R$5:$R$1000,"X"),SUMIFS('Normas (aux.)'!$AA$5:$AA$1000,Consolidado!$R$5:$R$1000,"X",Consolidado!$H$5:$H$1000,$D$9))&amp;")",""),""),IF(IF($D$9="Todos",SUMIFS('Normas (aux.)'!$AA$5:$AA$1000,Consolidado!$S$5:$S$1000,"X"),SUMIFS('Normas (aux.)'!$AA$5:$AA$1000,Consolidado!$S$5:$S$1000,"X",Consolidado!$H$5:$H$1000,$D$9))&gt;0,"Noviembre"&amp;IF(IF($D$9="Todos",SUMIFS('Normas (aux.)'!$AA$5:$AA$1000,Consolidado!$S$5:$S$1000,"X"),SUMIFS('Normas (aux.)'!$AA$5:$AA$1000,Consolidado!$S$5:$S$1000,"X",Consolidado!$H$5:$H$1000,$D$9))&gt;1," ("&amp;IF($D$9="Todos",SUMIFS('Normas (aux.)'!$AA$5:$AA$1000,Consolidado!$S$5:$S$1000,"X"),SUMIFS('Normas (aux.)'!$AA$5:$AA$1000,Consolidado!$S$5:$S$1000,"X",Consolidado!$H$5:$H$1000,$D$9))&amp;")",""),""),IF(IF($D$9="Todos",SUMIFS('Normas (aux.)'!$AA$5:$AA$1000,Consolidado!$T$5:$T$1000,"X"),SUMIFS('Normas (aux.)'!$AA$5:$AA$1000,Consolidado!$T$5:$T$1000,"X",Consolidado!$H$5:$H$1000,$D$9))&gt;0,"Diciembre"&amp;IF(IF($D$9="Todos",SUMIFS('Normas (aux.)'!$AA$5:$AA$1000,Consolidado!$T$5:$T$1000,"X"),SUMIFS('Normas (aux.)'!$AA$5:$AA$1000,Consolidado!$T$5:$T$1000,"X",Consolidado!$H$5:$H$1000,$D$9))&gt;1," ("&amp;IF($D$9="Todos",SUMIFS('Normas (aux.)'!$AA$5:$AA$1000,Consolidado!$T$5:$T$1000,"X"),SUMIFS('Normas (aux.)'!$AA$5:$AA$1000,Consolidado!$T$5:$T$1000,"X",Consolidado!$H$5:$H$1000,$D$9))&amp;")",""),"")))</f>
        <v/>
      </c>
    </row>
    <row r="84" customFormat="false" ht="15" hidden="false" customHeight="false" outlineLevel="0" collapsed="false">
      <c r="A84" s="7" t="s">
        <v>62</v>
      </c>
      <c r="AQ84" s="38" t="str">
        <f aca="false">'Normas (aux.)'!AB3</f>
        <v/>
      </c>
      <c r="AR84" s="38" t="n">
        <f aca="false">IF(AQ84="",0,IF($D$9="Todos",SUMIFS('Normas (aux.)'!$AB$5:$AB$1000,Consolidado!$C$5:$C$1000,"Auditoría Interna"),SUMIFS('Normas (aux.)'!$AB$5:$AB$1000,Consolidado!$C$5:$C$1000,"Auditoría Interna",Consolidado!$H$5:$H$1000,$D$9)))</f>
        <v>0</v>
      </c>
      <c r="AS84" s="38" t="n">
        <f aca="false">IF(AQ84="",0,IF($D$9="Todos",SUMIFS('Normas (aux.)'!$AB$5:$AB$1000,Consolidado!$C$5:$C$1000,"Auditoría Externa"),SUMIFS('Normas (aux.)'!$AB$5:$AB$1000,Consolidado!$C$5:$C$1000,"Auditoría Externa",Consolidado!$H$5:$H$1000,$D$9)))</f>
        <v>0</v>
      </c>
      <c r="AT84" s="38" t="n">
        <f aca="false">IF(AQ84="",0,IF($D$9="Todos",SUMIFS('Normas (aux.)'!$AB$5:$AB$1000,Consolidado!$C$5:$C$1000,"SSF"),SUMIFS('Normas (aux.)'!$AB$5:$AB$1000,Consolidado!$C$5:$C$1000,"SSF",Consolidado!$H$5:$H$1000,$D$9)))</f>
        <v>0</v>
      </c>
      <c r="AU84" s="38" t="n">
        <f aca="false">IF(AQ84="",0,IF($D$9="Todos",SUMIFS('Normas (aux.)'!$AB$5:$AB$1000),SUMIFS('Normas (aux.)'!$AB$5:$AB$1000,Consolidado!$H$5:$H$1000,$D$9))-SUM(AR84:AT84))</f>
        <v>0</v>
      </c>
      <c r="AV84" s="38" t="n">
        <f aca="false">SUM(AR84:AU84)</f>
        <v>0</v>
      </c>
      <c r="AW84" s="38" t="n">
        <f aca="false">COUNTIF(AR84:AU84,"&gt;0")</f>
        <v>0</v>
      </c>
      <c r="AX84" s="38" t="n">
        <f aca="false">IF(AQ84="",-1,AV84*10000-ROW()/1000)</f>
        <v>-1</v>
      </c>
      <c r="AY84" s="38" t="str">
        <f aca="false">IF(AQ84="","",_xlfn.TEXTJOIN(", ",TRUE(),IF(IF($D$9="Todos",SUMIFS('Normas (aux.)'!$AB$5:$AB$1000,Consolidado!$I$5:$I$1000,"X"),SUMIFS('Normas (aux.)'!$AB$5:$AB$1000,Consolidado!$I$5:$I$1000,"X",Consolidado!$H$5:$H$1000,$D$9))&gt;0,"Enero"&amp;IF(IF($D$9="Todos",SUMIFS('Normas (aux.)'!$AB$5:$AB$1000,Consolidado!$I$5:$I$1000,"X"),SUMIFS('Normas (aux.)'!$AB$5:$AB$1000,Consolidado!$I$5:$I$1000,"X",Consolidado!$H$5:$H$1000,$D$9))&gt;1," ("&amp;IF($D$9="Todos",SUMIFS('Normas (aux.)'!$AB$5:$AB$1000,Consolidado!$I$5:$I$1000,"X"),SUMIFS('Normas (aux.)'!$AB$5:$AB$1000,Consolidado!$I$5:$I$1000,"X",Consolidado!$H$5:$H$1000,$D$9))&amp;")",""),""),IF(IF($D$9="Todos",SUMIFS('Normas (aux.)'!$AB$5:$AB$1000,Consolidado!$J$5:$J$1000,"X"),SUMIFS('Normas (aux.)'!$AB$5:$AB$1000,Consolidado!$J$5:$J$1000,"X",Consolidado!$H$5:$H$1000,$D$9))&gt;0,"Febrero"&amp;IF(IF($D$9="Todos",SUMIFS('Normas (aux.)'!$AB$5:$AB$1000,Consolidado!$J$5:$J$1000,"X"),SUMIFS('Normas (aux.)'!$AB$5:$AB$1000,Consolidado!$J$5:$J$1000,"X",Consolidado!$H$5:$H$1000,$D$9))&gt;1," ("&amp;IF($D$9="Todos",SUMIFS('Normas (aux.)'!$AB$5:$AB$1000,Consolidado!$J$5:$J$1000,"X"),SUMIFS('Normas (aux.)'!$AB$5:$AB$1000,Consolidado!$J$5:$J$1000,"X",Consolidado!$H$5:$H$1000,$D$9))&amp;")",""),""),IF(IF($D$9="Todos",SUMIFS('Normas (aux.)'!$AB$5:$AB$1000,Consolidado!$K$5:$K$1000,"X"),SUMIFS('Normas (aux.)'!$AB$5:$AB$1000,Consolidado!$K$5:$K$1000,"X",Consolidado!$H$5:$H$1000,$D$9))&gt;0,"Marzo"&amp;IF(IF($D$9="Todos",SUMIFS('Normas (aux.)'!$AB$5:$AB$1000,Consolidado!$K$5:$K$1000,"X"),SUMIFS('Normas (aux.)'!$AB$5:$AB$1000,Consolidado!$K$5:$K$1000,"X",Consolidado!$H$5:$H$1000,$D$9))&gt;1," ("&amp;IF($D$9="Todos",SUMIFS('Normas (aux.)'!$AB$5:$AB$1000,Consolidado!$K$5:$K$1000,"X"),SUMIFS('Normas (aux.)'!$AB$5:$AB$1000,Consolidado!$K$5:$K$1000,"X",Consolidado!$H$5:$H$1000,$D$9))&amp;")",""),""),IF(IF($D$9="Todos",SUMIFS('Normas (aux.)'!$AB$5:$AB$1000,Consolidado!$L$5:$L$1000,"X"),SUMIFS('Normas (aux.)'!$AB$5:$AB$1000,Consolidado!$L$5:$L$1000,"X",Consolidado!$H$5:$H$1000,$D$9))&gt;0,"Abril"&amp;IF(IF($D$9="Todos",SUMIFS('Normas (aux.)'!$AB$5:$AB$1000,Consolidado!$L$5:$L$1000,"X"),SUMIFS('Normas (aux.)'!$AB$5:$AB$1000,Consolidado!$L$5:$L$1000,"X",Consolidado!$H$5:$H$1000,$D$9))&gt;1," ("&amp;IF($D$9="Todos",SUMIFS('Normas (aux.)'!$AB$5:$AB$1000,Consolidado!$L$5:$L$1000,"X"),SUMIFS('Normas (aux.)'!$AB$5:$AB$1000,Consolidado!$L$5:$L$1000,"X",Consolidado!$H$5:$H$1000,$D$9))&amp;")",""),""),IF(IF($D$9="Todos",SUMIFS('Normas (aux.)'!$AB$5:$AB$1000,Consolidado!$M$5:$M$1000,"X"),SUMIFS('Normas (aux.)'!$AB$5:$AB$1000,Consolidado!$M$5:$M$1000,"X",Consolidado!$H$5:$H$1000,$D$9))&gt;0,"Mayo"&amp;IF(IF($D$9="Todos",SUMIFS('Normas (aux.)'!$AB$5:$AB$1000,Consolidado!$M$5:$M$1000,"X"),SUMIFS('Normas (aux.)'!$AB$5:$AB$1000,Consolidado!$M$5:$M$1000,"X",Consolidado!$H$5:$H$1000,$D$9))&gt;1," ("&amp;IF($D$9="Todos",SUMIFS('Normas (aux.)'!$AB$5:$AB$1000,Consolidado!$M$5:$M$1000,"X"),SUMIFS('Normas (aux.)'!$AB$5:$AB$1000,Consolidado!$M$5:$M$1000,"X",Consolidado!$H$5:$H$1000,$D$9))&amp;")",""),""),IF(IF($D$9="Todos",SUMIFS('Normas (aux.)'!$AB$5:$AB$1000,Consolidado!$N$5:$N$1000,"X"),SUMIFS('Normas (aux.)'!$AB$5:$AB$1000,Consolidado!$N$5:$N$1000,"X",Consolidado!$H$5:$H$1000,$D$9))&gt;0,"Junio"&amp;IF(IF($D$9="Todos",SUMIFS('Normas (aux.)'!$AB$5:$AB$1000,Consolidado!$N$5:$N$1000,"X"),SUMIFS('Normas (aux.)'!$AB$5:$AB$1000,Consolidado!$N$5:$N$1000,"X",Consolidado!$H$5:$H$1000,$D$9))&gt;1," ("&amp;IF($D$9="Todos",SUMIFS('Normas (aux.)'!$AB$5:$AB$1000,Consolidado!$N$5:$N$1000,"X"),SUMIFS('Normas (aux.)'!$AB$5:$AB$1000,Consolidado!$N$5:$N$1000,"X",Consolidado!$H$5:$H$1000,$D$9))&amp;")",""),""),IF(IF($D$9="Todos",SUMIFS('Normas (aux.)'!$AB$5:$AB$1000,Consolidado!$O$5:$O$1000,"X"),SUMIFS('Normas (aux.)'!$AB$5:$AB$1000,Consolidado!$O$5:$O$1000,"X",Consolidado!$H$5:$H$1000,$D$9))&gt;0,"Julio"&amp;IF(IF($D$9="Todos",SUMIFS('Normas (aux.)'!$AB$5:$AB$1000,Consolidado!$O$5:$O$1000,"X"),SUMIFS('Normas (aux.)'!$AB$5:$AB$1000,Consolidado!$O$5:$O$1000,"X",Consolidado!$H$5:$H$1000,$D$9))&gt;1," ("&amp;IF($D$9="Todos",SUMIFS('Normas (aux.)'!$AB$5:$AB$1000,Consolidado!$O$5:$O$1000,"X"),SUMIFS('Normas (aux.)'!$AB$5:$AB$1000,Consolidado!$O$5:$O$1000,"X",Consolidado!$H$5:$H$1000,$D$9))&amp;")",""),""),IF(IF($D$9="Todos",SUMIFS('Normas (aux.)'!$AB$5:$AB$1000,Consolidado!$P$5:$P$1000,"X"),SUMIFS('Normas (aux.)'!$AB$5:$AB$1000,Consolidado!$P$5:$P$1000,"X",Consolidado!$H$5:$H$1000,$D$9))&gt;0,"Agosto"&amp;IF(IF($D$9="Todos",SUMIFS('Normas (aux.)'!$AB$5:$AB$1000,Consolidado!$P$5:$P$1000,"X"),SUMIFS('Normas (aux.)'!$AB$5:$AB$1000,Consolidado!$P$5:$P$1000,"X",Consolidado!$H$5:$H$1000,$D$9))&gt;1," ("&amp;IF($D$9="Todos",SUMIFS('Normas (aux.)'!$AB$5:$AB$1000,Consolidado!$P$5:$P$1000,"X"),SUMIFS('Normas (aux.)'!$AB$5:$AB$1000,Consolidado!$P$5:$P$1000,"X",Consolidado!$H$5:$H$1000,$D$9))&amp;")",""),""),IF(IF($D$9="Todos",SUMIFS('Normas (aux.)'!$AB$5:$AB$1000,Consolidado!$Q$5:$Q$1000,"X"),SUMIFS('Normas (aux.)'!$AB$5:$AB$1000,Consolidado!$Q$5:$Q$1000,"X",Consolidado!$H$5:$H$1000,$D$9))&gt;0,"Septiembre"&amp;IF(IF($D$9="Todos",SUMIFS('Normas (aux.)'!$AB$5:$AB$1000,Consolidado!$Q$5:$Q$1000,"X"),SUMIFS('Normas (aux.)'!$AB$5:$AB$1000,Consolidado!$Q$5:$Q$1000,"X",Consolidado!$H$5:$H$1000,$D$9))&gt;1," ("&amp;IF($D$9="Todos",SUMIFS('Normas (aux.)'!$AB$5:$AB$1000,Consolidado!$Q$5:$Q$1000,"X"),SUMIFS('Normas (aux.)'!$AB$5:$AB$1000,Consolidado!$Q$5:$Q$1000,"X",Consolidado!$H$5:$H$1000,$D$9))&amp;")",""),""),IF(IF($D$9="Todos",SUMIFS('Normas (aux.)'!$AB$5:$AB$1000,Consolidado!$R$5:$R$1000,"X"),SUMIFS('Normas (aux.)'!$AB$5:$AB$1000,Consolidado!$R$5:$R$1000,"X",Consolidado!$H$5:$H$1000,$D$9))&gt;0,"Octubre"&amp;IF(IF($D$9="Todos",SUMIFS('Normas (aux.)'!$AB$5:$AB$1000,Consolidado!$R$5:$R$1000,"X"),SUMIFS('Normas (aux.)'!$AB$5:$AB$1000,Consolidado!$R$5:$R$1000,"X",Consolidado!$H$5:$H$1000,$D$9))&gt;1," ("&amp;IF($D$9="Todos",SUMIFS('Normas (aux.)'!$AB$5:$AB$1000,Consolidado!$R$5:$R$1000,"X"),SUMIFS('Normas (aux.)'!$AB$5:$AB$1000,Consolidado!$R$5:$R$1000,"X",Consolidado!$H$5:$H$1000,$D$9))&amp;")",""),""),IF(IF($D$9="Todos",SUMIFS('Normas (aux.)'!$AB$5:$AB$1000,Consolidado!$S$5:$S$1000,"X"),SUMIFS('Normas (aux.)'!$AB$5:$AB$1000,Consolidado!$S$5:$S$1000,"X",Consolidado!$H$5:$H$1000,$D$9))&gt;0,"Noviembre"&amp;IF(IF($D$9="Todos",SUMIFS('Normas (aux.)'!$AB$5:$AB$1000,Consolidado!$S$5:$S$1000,"X"),SUMIFS('Normas (aux.)'!$AB$5:$AB$1000,Consolidado!$S$5:$S$1000,"X",Consolidado!$H$5:$H$1000,$D$9))&gt;1," ("&amp;IF($D$9="Todos",SUMIFS('Normas (aux.)'!$AB$5:$AB$1000,Consolidado!$S$5:$S$1000,"X"),SUMIFS('Normas (aux.)'!$AB$5:$AB$1000,Consolidado!$S$5:$S$1000,"X",Consolidado!$H$5:$H$1000,$D$9))&amp;")",""),""),IF(IF($D$9="Todos",SUMIFS('Normas (aux.)'!$AB$5:$AB$1000,Consolidado!$T$5:$T$1000,"X"),SUMIFS('Normas (aux.)'!$AB$5:$AB$1000,Consolidado!$T$5:$T$1000,"X",Consolidado!$H$5:$H$1000,$D$9))&gt;0,"Diciembre"&amp;IF(IF($D$9="Todos",SUMIFS('Normas (aux.)'!$AB$5:$AB$1000,Consolidado!$T$5:$T$1000,"X"),SUMIFS('Normas (aux.)'!$AB$5:$AB$1000,Consolidado!$T$5:$T$1000,"X",Consolidado!$H$5:$H$1000,$D$9))&gt;1," ("&amp;IF($D$9="Todos",SUMIFS('Normas (aux.)'!$AB$5:$AB$1000,Consolidado!$T$5:$T$1000,"X"),SUMIFS('Normas (aux.)'!$AB$5:$AB$1000,Consolidado!$T$5:$T$1000,"X",Consolidado!$H$5:$H$1000,$D$9))&amp;")",""),"")))</f>
        <v/>
      </c>
    </row>
    <row r="85" customFormat="false" ht="15" hidden="false" customHeight="false" outlineLevel="0" collapsed="false">
      <c r="AQ85" s="38" t="str">
        <f aca="false">'Normas (aux.)'!AC3</f>
        <v/>
      </c>
      <c r="AR85" s="38" t="n">
        <f aca="false">IF(AQ85="",0,IF($D$9="Todos",SUMIFS('Normas (aux.)'!$AC$5:$AC$1000,Consolidado!$C$5:$C$1000,"Auditoría Interna"),SUMIFS('Normas (aux.)'!$AC$5:$AC$1000,Consolidado!$C$5:$C$1000,"Auditoría Interna",Consolidado!$H$5:$H$1000,$D$9)))</f>
        <v>0</v>
      </c>
      <c r="AS85" s="38" t="n">
        <f aca="false">IF(AQ85="",0,IF($D$9="Todos",SUMIFS('Normas (aux.)'!$AC$5:$AC$1000,Consolidado!$C$5:$C$1000,"Auditoría Externa"),SUMIFS('Normas (aux.)'!$AC$5:$AC$1000,Consolidado!$C$5:$C$1000,"Auditoría Externa",Consolidado!$H$5:$H$1000,$D$9)))</f>
        <v>0</v>
      </c>
      <c r="AT85" s="38" t="n">
        <f aca="false">IF(AQ85="",0,IF($D$9="Todos",SUMIFS('Normas (aux.)'!$AC$5:$AC$1000,Consolidado!$C$5:$C$1000,"SSF"),SUMIFS('Normas (aux.)'!$AC$5:$AC$1000,Consolidado!$C$5:$C$1000,"SSF",Consolidado!$H$5:$H$1000,$D$9)))</f>
        <v>0</v>
      </c>
      <c r="AU85" s="38" t="n">
        <f aca="false">IF(AQ85="",0,IF($D$9="Todos",SUMIFS('Normas (aux.)'!$AC$5:$AC$1000),SUMIFS('Normas (aux.)'!$AC$5:$AC$1000,Consolidado!$H$5:$H$1000,$D$9))-SUM(AR85:AT85))</f>
        <v>0</v>
      </c>
      <c r="AV85" s="38" t="n">
        <f aca="false">SUM(AR85:AU85)</f>
        <v>0</v>
      </c>
      <c r="AW85" s="38" t="n">
        <f aca="false">COUNTIF(AR85:AU85,"&gt;0")</f>
        <v>0</v>
      </c>
      <c r="AX85" s="38" t="n">
        <f aca="false">IF(AQ85="",-1,AV85*10000-ROW()/1000)</f>
        <v>-1</v>
      </c>
      <c r="AY85" s="38" t="str">
        <f aca="false">IF(AQ85="","",_xlfn.TEXTJOIN(", ",TRUE(),IF(IF($D$9="Todos",SUMIFS('Normas (aux.)'!$AC$5:$AC$1000,Consolidado!$I$5:$I$1000,"X"),SUMIFS('Normas (aux.)'!$AC$5:$AC$1000,Consolidado!$I$5:$I$1000,"X",Consolidado!$H$5:$H$1000,$D$9))&gt;0,"Enero"&amp;IF(IF($D$9="Todos",SUMIFS('Normas (aux.)'!$AC$5:$AC$1000,Consolidado!$I$5:$I$1000,"X"),SUMIFS('Normas (aux.)'!$AC$5:$AC$1000,Consolidado!$I$5:$I$1000,"X",Consolidado!$H$5:$H$1000,$D$9))&gt;1," ("&amp;IF($D$9="Todos",SUMIFS('Normas (aux.)'!$AC$5:$AC$1000,Consolidado!$I$5:$I$1000,"X"),SUMIFS('Normas (aux.)'!$AC$5:$AC$1000,Consolidado!$I$5:$I$1000,"X",Consolidado!$H$5:$H$1000,$D$9))&amp;")",""),""),IF(IF($D$9="Todos",SUMIFS('Normas (aux.)'!$AC$5:$AC$1000,Consolidado!$J$5:$J$1000,"X"),SUMIFS('Normas (aux.)'!$AC$5:$AC$1000,Consolidado!$J$5:$J$1000,"X",Consolidado!$H$5:$H$1000,$D$9))&gt;0,"Febrero"&amp;IF(IF($D$9="Todos",SUMIFS('Normas (aux.)'!$AC$5:$AC$1000,Consolidado!$J$5:$J$1000,"X"),SUMIFS('Normas (aux.)'!$AC$5:$AC$1000,Consolidado!$J$5:$J$1000,"X",Consolidado!$H$5:$H$1000,$D$9))&gt;1," ("&amp;IF($D$9="Todos",SUMIFS('Normas (aux.)'!$AC$5:$AC$1000,Consolidado!$J$5:$J$1000,"X"),SUMIFS('Normas (aux.)'!$AC$5:$AC$1000,Consolidado!$J$5:$J$1000,"X",Consolidado!$H$5:$H$1000,$D$9))&amp;")",""),""),IF(IF($D$9="Todos",SUMIFS('Normas (aux.)'!$AC$5:$AC$1000,Consolidado!$K$5:$K$1000,"X"),SUMIFS('Normas (aux.)'!$AC$5:$AC$1000,Consolidado!$K$5:$K$1000,"X",Consolidado!$H$5:$H$1000,$D$9))&gt;0,"Marzo"&amp;IF(IF($D$9="Todos",SUMIFS('Normas (aux.)'!$AC$5:$AC$1000,Consolidado!$K$5:$K$1000,"X"),SUMIFS('Normas (aux.)'!$AC$5:$AC$1000,Consolidado!$K$5:$K$1000,"X",Consolidado!$H$5:$H$1000,$D$9))&gt;1," ("&amp;IF($D$9="Todos",SUMIFS('Normas (aux.)'!$AC$5:$AC$1000,Consolidado!$K$5:$K$1000,"X"),SUMIFS('Normas (aux.)'!$AC$5:$AC$1000,Consolidado!$K$5:$K$1000,"X",Consolidado!$H$5:$H$1000,$D$9))&amp;")",""),""),IF(IF($D$9="Todos",SUMIFS('Normas (aux.)'!$AC$5:$AC$1000,Consolidado!$L$5:$L$1000,"X"),SUMIFS('Normas (aux.)'!$AC$5:$AC$1000,Consolidado!$L$5:$L$1000,"X",Consolidado!$H$5:$H$1000,$D$9))&gt;0,"Abril"&amp;IF(IF($D$9="Todos",SUMIFS('Normas (aux.)'!$AC$5:$AC$1000,Consolidado!$L$5:$L$1000,"X"),SUMIFS('Normas (aux.)'!$AC$5:$AC$1000,Consolidado!$L$5:$L$1000,"X",Consolidado!$H$5:$H$1000,$D$9))&gt;1," ("&amp;IF($D$9="Todos",SUMIFS('Normas (aux.)'!$AC$5:$AC$1000,Consolidado!$L$5:$L$1000,"X"),SUMIFS('Normas (aux.)'!$AC$5:$AC$1000,Consolidado!$L$5:$L$1000,"X",Consolidado!$H$5:$H$1000,$D$9))&amp;")",""),""),IF(IF($D$9="Todos",SUMIFS('Normas (aux.)'!$AC$5:$AC$1000,Consolidado!$M$5:$M$1000,"X"),SUMIFS('Normas (aux.)'!$AC$5:$AC$1000,Consolidado!$M$5:$M$1000,"X",Consolidado!$H$5:$H$1000,$D$9))&gt;0,"Mayo"&amp;IF(IF($D$9="Todos",SUMIFS('Normas (aux.)'!$AC$5:$AC$1000,Consolidado!$M$5:$M$1000,"X"),SUMIFS('Normas (aux.)'!$AC$5:$AC$1000,Consolidado!$M$5:$M$1000,"X",Consolidado!$H$5:$H$1000,$D$9))&gt;1," ("&amp;IF($D$9="Todos",SUMIFS('Normas (aux.)'!$AC$5:$AC$1000,Consolidado!$M$5:$M$1000,"X"),SUMIFS('Normas (aux.)'!$AC$5:$AC$1000,Consolidado!$M$5:$M$1000,"X",Consolidado!$H$5:$H$1000,$D$9))&amp;")",""),""),IF(IF($D$9="Todos",SUMIFS('Normas (aux.)'!$AC$5:$AC$1000,Consolidado!$N$5:$N$1000,"X"),SUMIFS('Normas (aux.)'!$AC$5:$AC$1000,Consolidado!$N$5:$N$1000,"X",Consolidado!$H$5:$H$1000,$D$9))&gt;0,"Junio"&amp;IF(IF($D$9="Todos",SUMIFS('Normas (aux.)'!$AC$5:$AC$1000,Consolidado!$N$5:$N$1000,"X"),SUMIFS('Normas (aux.)'!$AC$5:$AC$1000,Consolidado!$N$5:$N$1000,"X",Consolidado!$H$5:$H$1000,$D$9))&gt;1," ("&amp;IF($D$9="Todos",SUMIFS('Normas (aux.)'!$AC$5:$AC$1000,Consolidado!$N$5:$N$1000,"X"),SUMIFS('Normas (aux.)'!$AC$5:$AC$1000,Consolidado!$N$5:$N$1000,"X",Consolidado!$H$5:$H$1000,$D$9))&amp;")",""),""),IF(IF($D$9="Todos",SUMIFS('Normas (aux.)'!$AC$5:$AC$1000,Consolidado!$O$5:$O$1000,"X"),SUMIFS('Normas (aux.)'!$AC$5:$AC$1000,Consolidado!$O$5:$O$1000,"X",Consolidado!$H$5:$H$1000,$D$9))&gt;0,"Julio"&amp;IF(IF($D$9="Todos",SUMIFS('Normas (aux.)'!$AC$5:$AC$1000,Consolidado!$O$5:$O$1000,"X"),SUMIFS('Normas (aux.)'!$AC$5:$AC$1000,Consolidado!$O$5:$O$1000,"X",Consolidado!$H$5:$H$1000,$D$9))&gt;1," ("&amp;IF($D$9="Todos",SUMIFS('Normas (aux.)'!$AC$5:$AC$1000,Consolidado!$O$5:$O$1000,"X"),SUMIFS('Normas (aux.)'!$AC$5:$AC$1000,Consolidado!$O$5:$O$1000,"X",Consolidado!$H$5:$H$1000,$D$9))&amp;")",""),""),IF(IF($D$9="Todos",SUMIFS('Normas (aux.)'!$AC$5:$AC$1000,Consolidado!$P$5:$P$1000,"X"),SUMIFS('Normas (aux.)'!$AC$5:$AC$1000,Consolidado!$P$5:$P$1000,"X",Consolidado!$H$5:$H$1000,$D$9))&gt;0,"Agosto"&amp;IF(IF($D$9="Todos",SUMIFS('Normas (aux.)'!$AC$5:$AC$1000,Consolidado!$P$5:$P$1000,"X"),SUMIFS('Normas (aux.)'!$AC$5:$AC$1000,Consolidado!$P$5:$P$1000,"X",Consolidado!$H$5:$H$1000,$D$9))&gt;1," ("&amp;IF($D$9="Todos",SUMIFS('Normas (aux.)'!$AC$5:$AC$1000,Consolidado!$P$5:$P$1000,"X"),SUMIFS('Normas (aux.)'!$AC$5:$AC$1000,Consolidado!$P$5:$P$1000,"X",Consolidado!$H$5:$H$1000,$D$9))&amp;")",""),""),IF(IF($D$9="Todos",SUMIFS('Normas (aux.)'!$AC$5:$AC$1000,Consolidado!$Q$5:$Q$1000,"X"),SUMIFS('Normas (aux.)'!$AC$5:$AC$1000,Consolidado!$Q$5:$Q$1000,"X",Consolidado!$H$5:$H$1000,$D$9))&gt;0,"Septiembre"&amp;IF(IF($D$9="Todos",SUMIFS('Normas (aux.)'!$AC$5:$AC$1000,Consolidado!$Q$5:$Q$1000,"X"),SUMIFS('Normas (aux.)'!$AC$5:$AC$1000,Consolidado!$Q$5:$Q$1000,"X",Consolidado!$H$5:$H$1000,$D$9))&gt;1," ("&amp;IF($D$9="Todos",SUMIFS('Normas (aux.)'!$AC$5:$AC$1000,Consolidado!$Q$5:$Q$1000,"X"),SUMIFS('Normas (aux.)'!$AC$5:$AC$1000,Consolidado!$Q$5:$Q$1000,"X",Consolidado!$H$5:$H$1000,$D$9))&amp;")",""),""),IF(IF($D$9="Todos",SUMIFS('Normas (aux.)'!$AC$5:$AC$1000,Consolidado!$R$5:$R$1000,"X"),SUMIFS('Normas (aux.)'!$AC$5:$AC$1000,Consolidado!$R$5:$R$1000,"X",Consolidado!$H$5:$H$1000,$D$9))&gt;0,"Octubre"&amp;IF(IF($D$9="Todos",SUMIFS('Normas (aux.)'!$AC$5:$AC$1000,Consolidado!$R$5:$R$1000,"X"),SUMIFS('Normas (aux.)'!$AC$5:$AC$1000,Consolidado!$R$5:$R$1000,"X",Consolidado!$H$5:$H$1000,$D$9))&gt;1," ("&amp;IF($D$9="Todos",SUMIFS('Normas (aux.)'!$AC$5:$AC$1000,Consolidado!$R$5:$R$1000,"X"),SUMIFS('Normas (aux.)'!$AC$5:$AC$1000,Consolidado!$R$5:$R$1000,"X",Consolidado!$H$5:$H$1000,$D$9))&amp;")",""),""),IF(IF($D$9="Todos",SUMIFS('Normas (aux.)'!$AC$5:$AC$1000,Consolidado!$S$5:$S$1000,"X"),SUMIFS('Normas (aux.)'!$AC$5:$AC$1000,Consolidado!$S$5:$S$1000,"X",Consolidado!$H$5:$H$1000,$D$9))&gt;0,"Noviembre"&amp;IF(IF($D$9="Todos",SUMIFS('Normas (aux.)'!$AC$5:$AC$1000,Consolidado!$S$5:$S$1000,"X"),SUMIFS('Normas (aux.)'!$AC$5:$AC$1000,Consolidado!$S$5:$S$1000,"X",Consolidado!$H$5:$H$1000,$D$9))&gt;1," ("&amp;IF($D$9="Todos",SUMIFS('Normas (aux.)'!$AC$5:$AC$1000,Consolidado!$S$5:$S$1000,"X"),SUMIFS('Normas (aux.)'!$AC$5:$AC$1000,Consolidado!$S$5:$S$1000,"X",Consolidado!$H$5:$H$1000,$D$9))&amp;")",""),""),IF(IF($D$9="Todos",SUMIFS('Normas (aux.)'!$AC$5:$AC$1000,Consolidado!$T$5:$T$1000,"X"),SUMIFS('Normas (aux.)'!$AC$5:$AC$1000,Consolidado!$T$5:$T$1000,"X",Consolidado!$H$5:$H$1000,$D$9))&gt;0,"Diciembre"&amp;IF(IF($D$9="Todos",SUMIFS('Normas (aux.)'!$AC$5:$AC$1000,Consolidado!$T$5:$T$1000,"X"),SUMIFS('Normas (aux.)'!$AC$5:$AC$1000,Consolidado!$T$5:$T$1000,"X",Consolidado!$H$5:$H$1000,$D$9))&gt;1," ("&amp;IF($D$9="Todos",SUMIFS('Normas (aux.)'!$AC$5:$AC$1000,Consolidado!$T$5:$T$1000,"X"),SUMIFS('Normas (aux.)'!$AC$5:$AC$1000,Consolidado!$T$5:$T$1000,"X",Consolidado!$H$5:$H$1000,$D$9))&amp;")",""),"")))</f>
        <v/>
      </c>
    </row>
    <row r="86" customFormat="false" ht="15" hidden="false" customHeight="false" outlineLevel="0" collapsed="false">
      <c r="AQ86" s="38" t="str">
        <f aca="false">'Normas (aux.)'!AD3</f>
        <v/>
      </c>
      <c r="AR86" s="38" t="n">
        <f aca="false">IF(AQ86="",0,IF($D$9="Todos",SUMIFS('Normas (aux.)'!$AD$5:$AD$1000,Consolidado!$C$5:$C$1000,"Auditoría Interna"),SUMIFS('Normas (aux.)'!$AD$5:$AD$1000,Consolidado!$C$5:$C$1000,"Auditoría Interna",Consolidado!$H$5:$H$1000,$D$9)))</f>
        <v>0</v>
      </c>
      <c r="AS86" s="38" t="n">
        <f aca="false">IF(AQ86="",0,IF($D$9="Todos",SUMIFS('Normas (aux.)'!$AD$5:$AD$1000,Consolidado!$C$5:$C$1000,"Auditoría Externa"),SUMIFS('Normas (aux.)'!$AD$5:$AD$1000,Consolidado!$C$5:$C$1000,"Auditoría Externa",Consolidado!$H$5:$H$1000,$D$9)))</f>
        <v>0</v>
      </c>
      <c r="AT86" s="38" t="n">
        <f aca="false">IF(AQ86="",0,IF($D$9="Todos",SUMIFS('Normas (aux.)'!$AD$5:$AD$1000,Consolidado!$C$5:$C$1000,"SSF"),SUMIFS('Normas (aux.)'!$AD$5:$AD$1000,Consolidado!$C$5:$C$1000,"SSF",Consolidado!$H$5:$H$1000,$D$9)))</f>
        <v>0</v>
      </c>
      <c r="AU86" s="38" t="n">
        <f aca="false">IF(AQ86="",0,IF($D$9="Todos",SUMIFS('Normas (aux.)'!$AD$5:$AD$1000),SUMIFS('Normas (aux.)'!$AD$5:$AD$1000,Consolidado!$H$5:$H$1000,$D$9))-SUM(AR86:AT86))</f>
        <v>0</v>
      </c>
      <c r="AV86" s="38" t="n">
        <f aca="false">SUM(AR86:AU86)</f>
        <v>0</v>
      </c>
      <c r="AW86" s="38" t="n">
        <f aca="false">COUNTIF(AR86:AU86,"&gt;0")</f>
        <v>0</v>
      </c>
      <c r="AX86" s="38" t="n">
        <f aca="false">IF(AQ86="",-1,AV86*10000-ROW()/1000)</f>
        <v>-1</v>
      </c>
      <c r="AY86" s="38" t="str">
        <f aca="false">IF(AQ86="","",_xlfn.TEXTJOIN(", ",TRUE(),IF(IF($D$9="Todos",SUMIFS('Normas (aux.)'!$AD$5:$AD$1000,Consolidado!$I$5:$I$1000,"X"),SUMIFS('Normas (aux.)'!$AD$5:$AD$1000,Consolidado!$I$5:$I$1000,"X",Consolidado!$H$5:$H$1000,$D$9))&gt;0,"Enero"&amp;IF(IF($D$9="Todos",SUMIFS('Normas (aux.)'!$AD$5:$AD$1000,Consolidado!$I$5:$I$1000,"X"),SUMIFS('Normas (aux.)'!$AD$5:$AD$1000,Consolidado!$I$5:$I$1000,"X",Consolidado!$H$5:$H$1000,$D$9))&gt;1," ("&amp;IF($D$9="Todos",SUMIFS('Normas (aux.)'!$AD$5:$AD$1000,Consolidado!$I$5:$I$1000,"X"),SUMIFS('Normas (aux.)'!$AD$5:$AD$1000,Consolidado!$I$5:$I$1000,"X",Consolidado!$H$5:$H$1000,$D$9))&amp;")",""),""),IF(IF($D$9="Todos",SUMIFS('Normas (aux.)'!$AD$5:$AD$1000,Consolidado!$J$5:$J$1000,"X"),SUMIFS('Normas (aux.)'!$AD$5:$AD$1000,Consolidado!$J$5:$J$1000,"X",Consolidado!$H$5:$H$1000,$D$9))&gt;0,"Febrero"&amp;IF(IF($D$9="Todos",SUMIFS('Normas (aux.)'!$AD$5:$AD$1000,Consolidado!$J$5:$J$1000,"X"),SUMIFS('Normas (aux.)'!$AD$5:$AD$1000,Consolidado!$J$5:$J$1000,"X",Consolidado!$H$5:$H$1000,$D$9))&gt;1," ("&amp;IF($D$9="Todos",SUMIFS('Normas (aux.)'!$AD$5:$AD$1000,Consolidado!$J$5:$J$1000,"X"),SUMIFS('Normas (aux.)'!$AD$5:$AD$1000,Consolidado!$J$5:$J$1000,"X",Consolidado!$H$5:$H$1000,$D$9))&amp;")",""),""),IF(IF($D$9="Todos",SUMIFS('Normas (aux.)'!$AD$5:$AD$1000,Consolidado!$K$5:$K$1000,"X"),SUMIFS('Normas (aux.)'!$AD$5:$AD$1000,Consolidado!$K$5:$K$1000,"X",Consolidado!$H$5:$H$1000,$D$9))&gt;0,"Marzo"&amp;IF(IF($D$9="Todos",SUMIFS('Normas (aux.)'!$AD$5:$AD$1000,Consolidado!$K$5:$K$1000,"X"),SUMIFS('Normas (aux.)'!$AD$5:$AD$1000,Consolidado!$K$5:$K$1000,"X",Consolidado!$H$5:$H$1000,$D$9))&gt;1," ("&amp;IF($D$9="Todos",SUMIFS('Normas (aux.)'!$AD$5:$AD$1000,Consolidado!$K$5:$K$1000,"X"),SUMIFS('Normas (aux.)'!$AD$5:$AD$1000,Consolidado!$K$5:$K$1000,"X",Consolidado!$H$5:$H$1000,$D$9))&amp;")",""),""),IF(IF($D$9="Todos",SUMIFS('Normas (aux.)'!$AD$5:$AD$1000,Consolidado!$L$5:$L$1000,"X"),SUMIFS('Normas (aux.)'!$AD$5:$AD$1000,Consolidado!$L$5:$L$1000,"X",Consolidado!$H$5:$H$1000,$D$9))&gt;0,"Abril"&amp;IF(IF($D$9="Todos",SUMIFS('Normas (aux.)'!$AD$5:$AD$1000,Consolidado!$L$5:$L$1000,"X"),SUMIFS('Normas (aux.)'!$AD$5:$AD$1000,Consolidado!$L$5:$L$1000,"X",Consolidado!$H$5:$H$1000,$D$9))&gt;1," ("&amp;IF($D$9="Todos",SUMIFS('Normas (aux.)'!$AD$5:$AD$1000,Consolidado!$L$5:$L$1000,"X"),SUMIFS('Normas (aux.)'!$AD$5:$AD$1000,Consolidado!$L$5:$L$1000,"X",Consolidado!$H$5:$H$1000,$D$9))&amp;")",""),""),IF(IF($D$9="Todos",SUMIFS('Normas (aux.)'!$AD$5:$AD$1000,Consolidado!$M$5:$M$1000,"X"),SUMIFS('Normas (aux.)'!$AD$5:$AD$1000,Consolidado!$M$5:$M$1000,"X",Consolidado!$H$5:$H$1000,$D$9))&gt;0,"Mayo"&amp;IF(IF($D$9="Todos",SUMIFS('Normas (aux.)'!$AD$5:$AD$1000,Consolidado!$M$5:$M$1000,"X"),SUMIFS('Normas (aux.)'!$AD$5:$AD$1000,Consolidado!$M$5:$M$1000,"X",Consolidado!$H$5:$H$1000,$D$9))&gt;1," ("&amp;IF($D$9="Todos",SUMIFS('Normas (aux.)'!$AD$5:$AD$1000,Consolidado!$M$5:$M$1000,"X"),SUMIFS('Normas (aux.)'!$AD$5:$AD$1000,Consolidado!$M$5:$M$1000,"X",Consolidado!$H$5:$H$1000,$D$9))&amp;")",""),""),IF(IF($D$9="Todos",SUMIFS('Normas (aux.)'!$AD$5:$AD$1000,Consolidado!$N$5:$N$1000,"X"),SUMIFS('Normas (aux.)'!$AD$5:$AD$1000,Consolidado!$N$5:$N$1000,"X",Consolidado!$H$5:$H$1000,$D$9))&gt;0,"Junio"&amp;IF(IF($D$9="Todos",SUMIFS('Normas (aux.)'!$AD$5:$AD$1000,Consolidado!$N$5:$N$1000,"X"),SUMIFS('Normas (aux.)'!$AD$5:$AD$1000,Consolidado!$N$5:$N$1000,"X",Consolidado!$H$5:$H$1000,$D$9))&gt;1," ("&amp;IF($D$9="Todos",SUMIFS('Normas (aux.)'!$AD$5:$AD$1000,Consolidado!$N$5:$N$1000,"X"),SUMIFS('Normas (aux.)'!$AD$5:$AD$1000,Consolidado!$N$5:$N$1000,"X",Consolidado!$H$5:$H$1000,$D$9))&amp;")",""),""),IF(IF($D$9="Todos",SUMIFS('Normas (aux.)'!$AD$5:$AD$1000,Consolidado!$O$5:$O$1000,"X"),SUMIFS('Normas (aux.)'!$AD$5:$AD$1000,Consolidado!$O$5:$O$1000,"X",Consolidado!$H$5:$H$1000,$D$9))&gt;0,"Julio"&amp;IF(IF($D$9="Todos",SUMIFS('Normas (aux.)'!$AD$5:$AD$1000,Consolidado!$O$5:$O$1000,"X"),SUMIFS('Normas (aux.)'!$AD$5:$AD$1000,Consolidado!$O$5:$O$1000,"X",Consolidado!$H$5:$H$1000,$D$9))&gt;1," ("&amp;IF($D$9="Todos",SUMIFS('Normas (aux.)'!$AD$5:$AD$1000,Consolidado!$O$5:$O$1000,"X"),SUMIFS('Normas (aux.)'!$AD$5:$AD$1000,Consolidado!$O$5:$O$1000,"X",Consolidado!$H$5:$H$1000,$D$9))&amp;")",""),""),IF(IF($D$9="Todos",SUMIFS('Normas (aux.)'!$AD$5:$AD$1000,Consolidado!$P$5:$P$1000,"X"),SUMIFS('Normas (aux.)'!$AD$5:$AD$1000,Consolidado!$P$5:$P$1000,"X",Consolidado!$H$5:$H$1000,$D$9))&gt;0,"Agosto"&amp;IF(IF($D$9="Todos",SUMIFS('Normas (aux.)'!$AD$5:$AD$1000,Consolidado!$P$5:$P$1000,"X"),SUMIFS('Normas (aux.)'!$AD$5:$AD$1000,Consolidado!$P$5:$P$1000,"X",Consolidado!$H$5:$H$1000,$D$9))&gt;1," ("&amp;IF($D$9="Todos",SUMIFS('Normas (aux.)'!$AD$5:$AD$1000,Consolidado!$P$5:$P$1000,"X"),SUMIFS('Normas (aux.)'!$AD$5:$AD$1000,Consolidado!$P$5:$P$1000,"X",Consolidado!$H$5:$H$1000,$D$9))&amp;")",""),""),IF(IF($D$9="Todos",SUMIFS('Normas (aux.)'!$AD$5:$AD$1000,Consolidado!$Q$5:$Q$1000,"X"),SUMIFS('Normas (aux.)'!$AD$5:$AD$1000,Consolidado!$Q$5:$Q$1000,"X",Consolidado!$H$5:$H$1000,$D$9))&gt;0,"Septiembre"&amp;IF(IF($D$9="Todos",SUMIFS('Normas (aux.)'!$AD$5:$AD$1000,Consolidado!$Q$5:$Q$1000,"X"),SUMIFS('Normas (aux.)'!$AD$5:$AD$1000,Consolidado!$Q$5:$Q$1000,"X",Consolidado!$H$5:$H$1000,$D$9))&gt;1," ("&amp;IF($D$9="Todos",SUMIFS('Normas (aux.)'!$AD$5:$AD$1000,Consolidado!$Q$5:$Q$1000,"X"),SUMIFS('Normas (aux.)'!$AD$5:$AD$1000,Consolidado!$Q$5:$Q$1000,"X",Consolidado!$H$5:$H$1000,$D$9))&amp;")",""),""),IF(IF($D$9="Todos",SUMIFS('Normas (aux.)'!$AD$5:$AD$1000,Consolidado!$R$5:$R$1000,"X"),SUMIFS('Normas (aux.)'!$AD$5:$AD$1000,Consolidado!$R$5:$R$1000,"X",Consolidado!$H$5:$H$1000,$D$9))&gt;0,"Octubre"&amp;IF(IF($D$9="Todos",SUMIFS('Normas (aux.)'!$AD$5:$AD$1000,Consolidado!$R$5:$R$1000,"X"),SUMIFS('Normas (aux.)'!$AD$5:$AD$1000,Consolidado!$R$5:$R$1000,"X",Consolidado!$H$5:$H$1000,$D$9))&gt;1," ("&amp;IF($D$9="Todos",SUMIFS('Normas (aux.)'!$AD$5:$AD$1000,Consolidado!$R$5:$R$1000,"X"),SUMIFS('Normas (aux.)'!$AD$5:$AD$1000,Consolidado!$R$5:$R$1000,"X",Consolidado!$H$5:$H$1000,$D$9))&amp;")",""),""),IF(IF($D$9="Todos",SUMIFS('Normas (aux.)'!$AD$5:$AD$1000,Consolidado!$S$5:$S$1000,"X"),SUMIFS('Normas (aux.)'!$AD$5:$AD$1000,Consolidado!$S$5:$S$1000,"X",Consolidado!$H$5:$H$1000,$D$9))&gt;0,"Noviembre"&amp;IF(IF($D$9="Todos",SUMIFS('Normas (aux.)'!$AD$5:$AD$1000,Consolidado!$S$5:$S$1000,"X"),SUMIFS('Normas (aux.)'!$AD$5:$AD$1000,Consolidado!$S$5:$S$1000,"X",Consolidado!$H$5:$H$1000,$D$9))&gt;1," ("&amp;IF($D$9="Todos",SUMIFS('Normas (aux.)'!$AD$5:$AD$1000,Consolidado!$S$5:$S$1000,"X"),SUMIFS('Normas (aux.)'!$AD$5:$AD$1000,Consolidado!$S$5:$S$1000,"X",Consolidado!$H$5:$H$1000,$D$9))&amp;")",""),""),IF(IF($D$9="Todos",SUMIFS('Normas (aux.)'!$AD$5:$AD$1000,Consolidado!$T$5:$T$1000,"X"),SUMIFS('Normas (aux.)'!$AD$5:$AD$1000,Consolidado!$T$5:$T$1000,"X",Consolidado!$H$5:$H$1000,$D$9))&gt;0,"Diciembre"&amp;IF(IF($D$9="Todos",SUMIFS('Normas (aux.)'!$AD$5:$AD$1000,Consolidado!$T$5:$T$1000,"X"),SUMIFS('Normas (aux.)'!$AD$5:$AD$1000,Consolidado!$T$5:$T$1000,"X",Consolidado!$H$5:$H$1000,$D$9))&gt;1," ("&amp;IF($D$9="Todos",SUMIFS('Normas (aux.)'!$AD$5:$AD$1000,Consolidado!$T$5:$T$1000,"X"),SUMIFS('Normas (aux.)'!$AD$5:$AD$1000,Consolidado!$T$5:$T$1000,"X",Consolidado!$H$5:$H$1000,$D$9))&amp;")",""),"")))</f>
        <v/>
      </c>
    </row>
    <row r="87" customFormat="false" ht="15" hidden="false" customHeight="false" outlineLevel="0" collapsed="false">
      <c r="AQ87" s="38" t="str">
        <f aca="false">'Normas (aux.)'!AE3</f>
        <v/>
      </c>
      <c r="AR87" s="38" t="n">
        <f aca="false">IF(AQ87="",0,IF($D$9="Todos",SUMIFS('Normas (aux.)'!$AE$5:$AE$1000,Consolidado!$C$5:$C$1000,"Auditoría Interna"),SUMIFS('Normas (aux.)'!$AE$5:$AE$1000,Consolidado!$C$5:$C$1000,"Auditoría Interna",Consolidado!$H$5:$H$1000,$D$9)))</f>
        <v>0</v>
      </c>
      <c r="AS87" s="38" t="n">
        <f aca="false">IF(AQ87="",0,IF($D$9="Todos",SUMIFS('Normas (aux.)'!$AE$5:$AE$1000,Consolidado!$C$5:$C$1000,"Auditoría Externa"),SUMIFS('Normas (aux.)'!$AE$5:$AE$1000,Consolidado!$C$5:$C$1000,"Auditoría Externa",Consolidado!$H$5:$H$1000,$D$9)))</f>
        <v>0</v>
      </c>
      <c r="AT87" s="38" t="n">
        <f aca="false">IF(AQ87="",0,IF($D$9="Todos",SUMIFS('Normas (aux.)'!$AE$5:$AE$1000,Consolidado!$C$5:$C$1000,"SSF"),SUMIFS('Normas (aux.)'!$AE$5:$AE$1000,Consolidado!$C$5:$C$1000,"SSF",Consolidado!$H$5:$H$1000,$D$9)))</f>
        <v>0</v>
      </c>
      <c r="AU87" s="38" t="n">
        <f aca="false">IF(AQ87="",0,IF($D$9="Todos",SUMIFS('Normas (aux.)'!$AE$5:$AE$1000),SUMIFS('Normas (aux.)'!$AE$5:$AE$1000,Consolidado!$H$5:$H$1000,$D$9))-SUM(AR87:AT87))</f>
        <v>0</v>
      </c>
      <c r="AV87" s="38" t="n">
        <f aca="false">SUM(AR87:AU87)</f>
        <v>0</v>
      </c>
      <c r="AW87" s="38" t="n">
        <f aca="false">COUNTIF(AR87:AU87,"&gt;0")</f>
        <v>0</v>
      </c>
      <c r="AX87" s="38" t="n">
        <f aca="false">IF(AQ87="",-1,AV87*10000-ROW()/1000)</f>
        <v>-1</v>
      </c>
      <c r="AY87" s="38" t="str">
        <f aca="false">IF(AQ87="","",_xlfn.TEXTJOIN(", ",TRUE(),IF(IF($D$9="Todos",SUMIFS('Normas (aux.)'!$AE$5:$AE$1000,Consolidado!$I$5:$I$1000,"X"),SUMIFS('Normas (aux.)'!$AE$5:$AE$1000,Consolidado!$I$5:$I$1000,"X",Consolidado!$H$5:$H$1000,$D$9))&gt;0,"Enero"&amp;IF(IF($D$9="Todos",SUMIFS('Normas (aux.)'!$AE$5:$AE$1000,Consolidado!$I$5:$I$1000,"X"),SUMIFS('Normas (aux.)'!$AE$5:$AE$1000,Consolidado!$I$5:$I$1000,"X",Consolidado!$H$5:$H$1000,$D$9))&gt;1," ("&amp;IF($D$9="Todos",SUMIFS('Normas (aux.)'!$AE$5:$AE$1000,Consolidado!$I$5:$I$1000,"X"),SUMIFS('Normas (aux.)'!$AE$5:$AE$1000,Consolidado!$I$5:$I$1000,"X",Consolidado!$H$5:$H$1000,$D$9))&amp;")",""),""),IF(IF($D$9="Todos",SUMIFS('Normas (aux.)'!$AE$5:$AE$1000,Consolidado!$J$5:$J$1000,"X"),SUMIFS('Normas (aux.)'!$AE$5:$AE$1000,Consolidado!$J$5:$J$1000,"X",Consolidado!$H$5:$H$1000,$D$9))&gt;0,"Febrero"&amp;IF(IF($D$9="Todos",SUMIFS('Normas (aux.)'!$AE$5:$AE$1000,Consolidado!$J$5:$J$1000,"X"),SUMIFS('Normas (aux.)'!$AE$5:$AE$1000,Consolidado!$J$5:$J$1000,"X",Consolidado!$H$5:$H$1000,$D$9))&gt;1," ("&amp;IF($D$9="Todos",SUMIFS('Normas (aux.)'!$AE$5:$AE$1000,Consolidado!$J$5:$J$1000,"X"),SUMIFS('Normas (aux.)'!$AE$5:$AE$1000,Consolidado!$J$5:$J$1000,"X",Consolidado!$H$5:$H$1000,$D$9))&amp;")",""),""),IF(IF($D$9="Todos",SUMIFS('Normas (aux.)'!$AE$5:$AE$1000,Consolidado!$K$5:$K$1000,"X"),SUMIFS('Normas (aux.)'!$AE$5:$AE$1000,Consolidado!$K$5:$K$1000,"X",Consolidado!$H$5:$H$1000,$D$9))&gt;0,"Marzo"&amp;IF(IF($D$9="Todos",SUMIFS('Normas (aux.)'!$AE$5:$AE$1000,Consolidado!$K$5:$K$1000,"X"),SUMIFS('Normas (aux.)'!$AE$5:$AE$1000,Consolidado!$K$5:$K$1000,"X",Consolidado!$H$5:$H$1000,$D$9))&gt;1," ("&amp;IF($D$9="Todos",SUMIFS('Normas (aux.)'!$AE$5:$AE$1000,Consolidado!$K$5:$K$1000,"X"),SUMIFS('Normas (aux.)'!$AE$5:$AE$1000,Consolidado!$K$5:$K$1000,"X",Consolidado!$H$5:$H$1000,$D$9))&amp;")",""),""),IF(IF($D$9="Todos",SUMIFS('Normas (aux.)'!$AE$5:$AE$1000,Consolidado!$L$5:$L$1000,"X"),SUMIFS('Normas (aux.)'!$AE$5:$AE$1000,Consolidado!$L$5:$L$1000,"X",Consolidado!$H$5:$H$1000,$D$9))&gt;0,"Abril"&amp;IF(IF($D$9="Todos",SUMIFS('Normas (aux.)'!$AE$5:$AE$1000,Consolidado!$L$5:$L$1000,"X"),SUMIFS('Normas (aux.)'!$AE$5:$AE$1000,Consolidado!$L$5:$L$1000,"X",Consolidado!$H$5:$H$1000,$D$9))&gt;1," ("&amp;IF($D$9="Todos",SUMIFS('Normas (aux.)'!$AE$5:$AE$1000,Consolidado!$L$5:$L$1000,"X"),SUMIFS('Normas (aux.)'!$AE$5:$AE$1000,Consolidado!$L$5:$L$1000,"X",Consolidado!$H$5:$H$1000,$D$9))&amp;")",""),""),IF(IF($D$9="Todos",SUMIFS('Normas (aux.)'!$AE$5:$AE$1000,Consolidado!$M$5:$M$1000,"X"),SUMIFS('Normas (aux.)'!$AE$5:$AE$1000,Consolidado!$M$5:$M$1000,"X",Consolidado!$H$5:$H$1000,$D$9))&gt;0,"Mayo"&amp;IF(IF($D$9="Todos",SUMIFS('Normas (aux.)'!$AE$5:$AE$1000,Consolidado!$M$5:$M$1000,"X"),SUMIFS('Normas (aux.)'!$AE$5:$AE$1000,Consolidado!$M$5:$M$1000,"X",Consolidado!$H$5:$H$1000,$D$9))&gt;1," ("&amp;IF($D$9="Todos",SUMIFS('Normas (aux.)'!$AE$5:$AE$1000,Consolidado!$M$5:$M$1000,"X"),SUMIFS('Normas (aux.)'!$AE$5:$AE$1000,Consolidado!$M$5:$M$1000,"X",Consolidado!$H$5:$H$1000,$D$9))&amp;")",""),""),IF(IF($D$9="Todos",SUMIFS('Normas (aux.)'!$AE$5:$AE$1000,Consolidado!$N$5:$N$1000,"X"),SUMIFS('Normas (aux.)'!$AE$5:$AE$1000,Consolidado!$N$5:$N$1000,"X",Consolidado!$H$5:$H$1000,$D$9))&gt;0,"Junio"&amp;IF(IF($D$9="Todos",SUMIFS('Normas (aux.)'!$AE$5:$AE$1000,Consolidado!$N$5:$N$1000,"X"),SUMIFS('Normas (aux.)'!$AE$5:$AE$1000,Consolidado!$N$5:$N$1000,"X",Consolidado!$H$5:$H$1000,$D$9))&gt;1," ("&amp;IF($D$9="Todos",SUMIFS('Normas (aux.)'!$AE$5:$AE$1000,Consolidado!$N$5:$N$1000,"X"),SUMIFS('Normas (aux.)'!$AE$5:$AE$1000,Consolidado!$N$5:$N$1000,"X",Consolidado!$H$5:$H$1000,$D$9))&amp;")",""),""),IF(IF($D$9="Todos",SUMIFS('Normas (aux.)'!$AE$5:$AE$1000,Consolidado!$O$5:$O$1000,"X"),SUMIFS('Normas (aux.)'!$AE$5:$AE$1000,Consolidado!$O$5:$O$1000,"X",Consolidado!$H$5:$H$1000,$D$9))&gt;0,"Julio"&amp;IF(IF($D$9="Todos",SUMIFS('Normas (aux.)'!$AE$5:$AE$1000,Consolidado!$O$5:$O$1000,"X"),SUMIFS('Normas (aux.)'!$AE$5:$AE$1000,Consolidado!$O$5:$O$1000,"X",Consolidado!$H$5:$H$1000,$D$9))&gt;1," ("&amp;IF($D$9="Todos",SUMIFS('Normas (aux.)'!$AE$5:$AE$1000,Consolidado!$O$5:$O$1000,"X"),SUMIFS('Normas (aux.)'!$AE$5:$AE$1000,Consolidado!$O$5:$O$1000,"X",Consolidado!$H$5:$H$1000,$D$9))&amp;")",""),""),IF(IF($D$9="Todos",SUMIFS('Normas (aux.)'!$AE$5:$AE$1000,Consolidado!$P$5:$P$1000,"X"),SUMIFS('Normas (aux.)'!$AE$5:$AE$1000,Consolidado!$P$5:$P$1000,"X",Consolidado!$H$5:$H$1000,$D$9))&gt;0,"Agosto"&amp;IF(IF($D$9="Todos",SUMIFS('Normas (aux.)'!$AE$5:$AE$1000,Consolidado!$P$5:$P$1000,"X"),SUMIFS('Normas (aux.)'!$AE$5:$AE$1000,Consolidado!$P$5:$P$1000,"X",Consolidado!$H$5:$H$1000,$D$9))&gt;1," ("&amp;IF($D$9="Todos",SUMIFS('Normas (aux.)'!$AE$5:$AE$1000,Consolidado!$P$5:$P$1000,"X"),SUMIFS('Normas (aux.)'!$AE$5:$AE$1000,Consolidado!$P$5:$P$1000,"X",Consolidado!$H$5:$H$1000,$D$9))&amp;")",""),""),IF(IF($D$9="Todos",SUMIFS('Normas (aux.)'!$AE$5:$AE$1000,Consolidado!$Q$5:$Q$1000,"X"),SUMIFS('Normas (aux.)'!$AE$5:$AE$1000,Consolidado!$Q$5:$Q$1000,"X",Consolidado!$H$5:$H$1000,$D$9))&gt;0,"Septiembre"&amp;IF(IF($D$9="Todos",SUMIFS('Normas (aux.)'!$AE$5:$AE$1000,Consolidado!$Q$5:$Q$1000,"X"),SUMIFS('Normas (aux.)'!$AE$5:$AE$1000,Consolidado!$Q$5:$Q$1000,"X",Consolidado!$H$5:$H$1000,$D$9))&gt;1," ("&amp;IF($D$9="Todos",SUMIFS('Normas (aux.)'!$AE$5:$AE$1000,Consolidado!$Q$5:$Q$1000,"X"),SUMIFS('Normas (aux.)'!$AE$5:$AE$1000,Consolidado!$Q$5:$Q$1000,"X",Consolidado!$H$5:$H$1000,$D$9))&amp;")",""),""),IF(IF($D$9="Todos",SUMIFS('Normas (aux.)'!$AE$5:$AE$1000,Consolidado!$R$5:$R$1000,"X"),SUMIFS('Normas (aux.)'!$AE$5:$AE$1000,Consolidado!$R$5:$R$1000,"X",Consolidado!$H$5:$H$1000,$D$9))&gt;0,"Octubre"&amp;IF(IF($D$9="Todos",SUMIFS('Normas (aux.)'!$AE$5:$AE$1000,Consolidado!$R$5:$R$1000,"X"),SUMIFS('Normas (aux.)'!$AE$5:$AE$1000,Consolidado!$R$5:$R$1000,"X",Consolidado!$H$5:$H$1000,$D$9))&gt;1," ("&amp;IF($D$9="Todos",SUMIFS('Normas (aux.)'!$AE$5:$AE$1000,Consolidado!$R$5:$R$1000,"X"),SUMIFS('Normas (aux.)'!$AE$5:$AE$1000,Consolidado!$R$5:$R$1000,"X",Consolidado!$H$5:$H$1000,$D$9))&amp;")",""),""),IF(IF($D$9="Todos",SUMIFS('Normas (aux.)'!$AE$5:$AE$1000,Consolidado!$S$5:$S$1000,"X"),SUMIFS('Normas (aux.)'!$AE$5:$AE$1000,Consolidado!$S$5:$S$1000,"X",Consolidado!$H$5:$H$1000,$D$9))&gt;0,"Noviembre"&amp;IF(IF($D$9="Todos",SUMIFS('Normas (aux.)'!$AE$5:$AE$1000,Consolidado!$S$5:$S$1000,"X"),SUMIFS('Normas (aux.)'!$AE$5:$AE$1000,Consolidado!$S$5:$S$1000,"X",Consolidado!$H$5:$H$1000,$D$9))&gt;1," ("&amp;IF($D$9="Todos",SUMIFS('Normas (aux.)'!$AE$5:$AE$1000,Consolidado!$S$5:$S$1000,"X"),SUMIFS('Normas (aux.)'!$AE$5:$AE$1000,Consolidado!$S$5:$S$1000,"X",Consolidado!$H$5:$H$1000,$D$9))&amp;")",""),""),IF(IF($D$9="Todos",SUMIFS('Normas (aux.)'!$AE$5:$AE$1000,Consolidado!$T$5:$T$1000,"X"),SUMIFS('Normas (aux.)'!$AE$5:$AE$1000,Consolidado!$T$5:$T$1000,"X",Consolidado!$H$5:$H$1000,$D$9))&gt;0,"Diciembre"&amp;IF(IF($D$9="Todos",SUMIFS('Normas (aux.)'!$AE$5:$AE$1000,Consolidado!$T$5:$T$1000,"X"),SUMIFS('Normas (aux.)'!$AE$5:$AE$1000,Consolidado!$T$5:$T$1000,"X",Consolidado!$H$5:$H$1000,$D$9))&gt;1," ("&amp;IF($D$9="Todos",SUMIFS('Normas (aux.)'!$AE$5:$AE$1000,Consolidado!$T$5:$T$1000,"X"),SUMIFS('Normas (aux.)'!$AE$5:$AE$1000,Consolidado!$T$5:$T$1000,"X",Consolidado!$H$5:$H$1000,$D$9))&amp;")",""),"")))</f>
        <v/>
      </c>
    </row>
    <row r="88" customFormat="false" ht="15" hidden="false" customHeight="false" outlineLevel="0" collapsed="false">
      <c r="AQ88" s="38" t="str">
        <f aca="false">'Normas (aux.)'!AF3</f>
        <v/>
      </c>
      <c r="AR88" s="38" t="n">
        <f aca="false">IF(AQ88="",0,IF($D$9="Todos",SUMIFS('Normas (aux.)'!$AF$5:$AF$1000,Consolidado!$C$5:$C$1000,"Auditoría Interna"),SUMIFS('Normas (aux.)'!$AF$5:$AF$1000,Consolidado!$C$5:$C$1000,"Auditoría Interna",Consolidado!$H$5:$H$1000,$D$9)))</f>
        <v>0</v>
      </c>
      <c r="AS88" s="38" t="n">
        <f aca="false">IF(AQ88="",0,IF($D$9="Todos",SUMIFS('Normas (aux.)'!$AF$5:$AF$1000,Consolidado!$C$5:$C$1000,"Auditoría Externa"),SUMIFS('Normas (aux.)'!$AF$5:$AF$1000,Consolidado!$C$5:$C$1000,"Auditoría Externa",Consolidado!$H$5:$H$1000,$D$9)))</f>
        <v>0</v>
      </c>
      <c r="AT88" s="38" t="n">
        <f aca="false">IF(AQ88="",0,IF($D$9="Todos",SUMIFS('Normas (aux.)'!$AF$5:$AF$1000,Consolidado!$C$5:$C$1000,"SSF"),SUMIFS('Normas (aux.)'!$AF$5:$AF$1000,Consolidado!$C$5:$C$1000,"SSF",Consolidado!$H$5:$H$1000,$D$9)))</f>
        <v>0</v>
      </c>
      <c r="AU88" s="38" t="n">
        <f aca="false">IF(AQ88="",0,IF($D$9="Todos",SUMIFS('Normas (aux.)'!$AF$5:$AF$1000),SUMIFS('Normas (aux.)'!$AF$5:$AF$1000,Consolidado!$H$5:$H$1000,$D$9))-SUM(AR88:AT88))</f>
        <v>0</v>
      </c>
      <c r="AV88" s="38" t="n">
        <f aca="false">SUM(AR88:AU88)</f>
        <v>0</v>
      </c>
      <c r="AW88" s="38" t="n">
        <f aca="false">COUNTIF(AR88:AU88,"&gt;0")</f>
        <v>0</v>
      </c>
      <c r="AX88" s="38" t="n">
        <f aca="false">IF(AQ88="",-1,AV88*10000-ROW()/1000)</f>
        <v>-1</v>
      </c>
      <c r="AY88" s="38" t="str">
        <f aca="false">IF(AQ88="","",_xlfn.TEXTJOIN(", ",TRUE(),IF(IF($D$9="Todos",SUMIFS('Normas (aux.)'!$AF$5:$AF$1000,Consolidado!$I$5:$I$1000,"X"),SUMIFS('Normas (aux.)'!$AF$5:$AF$1000,Consolidado!$I$5:$I$1000,"X",Consolidado!$H$5:$H$1000,$D$9))&gt;0,"Enero"&amp;IF(IF($D$9="Todos",SUMIFS('Normas (aux.)'!$AF$5:$AF$1000,Consolidado!$I$5:$I$1000,"X"),SUMIFS('Normas (aux.)'!$AF$5:$AF$1000,Consolidado!$I$5:$I$1000,"X",Consolidado!$H$5:$H$1000,$D$9))&gt;1," ("&amp;IF($D$9="Todos",SUMIFS('Normas (aux.)'!$AF$5:$AF$1000,Consolidado!$I$5:$I$1000,"X"),SUMIFS('Normas (aux.)'!$AF$5:$AF$1000,Consolidado!$I$5:$I$1000,"X",Consolidado!$H$5:$H$1000,$D$9))&amp;")",""),""),IF(IF($D$9="Todos",SUMIFS('Normas (aux.)'!$AF$5:$AF$1000,Consolidado!$J$5:$J$1000,"X"),SUMIFS('Normas (aux.)'!$AF$5:$AF$1000,Consolidado!$J$5:$J$1000,"X",Consolidado!$H$5:$H$1000,$D$9))&gt;0,"Febrero"&amp;IF(IF($D$9="Todos",SUMIFS('Normas (aux.)'!$AF$5:$AF$1000,Consolidado!$J$5:$J$1000,"X"),SUMIFS('Normas (aux.)'!$AF$5:$AF$1000,Consolidado!$J$5:$J$1000,"X",Consolidado!$H$5:$H$1000,$D$9))&gt;1," ("&amp;IF($D$9="Todos",SUMIFS('Normas (aux.)'!$AF$5:$AF$1000,Consolidado!$J$5:$J$1000,"X"),SUMIFS('Normas (aux.)'!$AF$5:$AF$1000,Consolidado!$J$5:$J$1000,"X",Consolidado!$H$5:$H$1000,$D$9))&amp;")",""),""),IF(IF($D$9="Todos",SUMIFS('Normas (aux.)'!$AF$5:$AF$1000,Consolidado!$K$5:$K$1000,"X"),SUMIFS('Normas (aux.)'!$AF$5:$AF$1000,Consolidado!$K$5:$K$1000,"X",Consolidado!$H$5:$H$1000,$D$9))&gt;0,"Marzo"&amp;IF(IF($D$9="Todos",SUMIFS('Normas (aux.)'!$AF$5:$AF$1000,Consolidado!$K$5:$K$1000,"X"),SUMIFS('Normas (aux.)'!$AF$5:$AF$1000,Consolidado!$K$5:$K$1000,"X",Consolidado!$H$5:$H$1000,$D$9))&gt;1," ("&amp;IF($D$9="Todos",SUMIFS('Normas (aux.)'!$AF$5:$AF$1000,Consolidado!$K$5:$K$1000,"X"),SUMIFS('Normas (aux.)'!$AF$5:$AF$1000,Consolidado!$K$5:$K$1000,"X",Consolidado!$H$5:$H$1000,$D$9))&amp;")",""),""),IF(IF($D$9="Todos",SUMIFS('Normas (aux.)'!$AF$5:$AF$1000,Consolidado!$L$5:$L$1000,"X"),SUMIFS('Normas (aux.)'!$AF$5:$AF$1000,Consolidado!$L$5:$L$1000,"X",Consolidado!$H$5:$H$1000,$D$9))&gt;0,"Abril"&amp;IF(IF($D$9="Todos",SUMIFS('Normas (aux.)'!$AF$5:$AF$1000,Consolidado!$L$5:$L$1000,"X"),SUMIFS('Normas (aux.)'!$AF$5:$AF$1000,Consolidado!$L$5:$L$1000,"X",Consolidado!$H$5:$H$1000,$D$9))&gt;1," ("&amp;IF($D$9="Todos",SUMIFS('Normas (aux.)'!$AF$5:$AF$1000,Consolidado!$L$5:$L$1000,"X"),SUMIFS('Normas (aux.)'!$AF$5:$AF$1000,Consolidado!$L$5:$L$1000,"X",Consolidado!$H$5:$H$1000,$D$9))&amp;")",""),""),IF(IF($D$9="Todos",SUMIFS('Normas (aux.)'!$AF$5:$AF$1000,Consolidado!$M$5:$M$1000,"X"),SUMIFS('Normas (aux.)'!$AF$5:$AF$1000,Consolidado!$M$5:$M$1000,"X",Consolidado!$H$5:$H$1000,$D$9))&gt;0,"Mayo"&amp;IF(IF($D$9="Todos",SUMIFS('Normas (aux.)'!$AF$5:$AF$1000,Consolidado!$M$5:$M$1000,"X"),SUMIFS('Normas (aux.)'!$AF$5:$AF$1000,Consolidado!$M$5:$M$1000,"X",Consolidado!$H$5:$H$1000,$D$9))&gt;1," ("&amp;IF($D$9="Todos",SUMIFS('Normas (aux.)'!$AF$5:$AF$1000,Consolidado!$M$5:$M$1000,"X"),SUMIFS('Normas (aux.)'!$AF$5:$AF$1000,Consolidado!$M$5:$M$1000,"X",Consolidado!$H$5:$H$1000,$D$9))&amp;")",""),""),IF(IF($D$9="Todos",SUMIFS('Normas (aux.)'!$AF$5:$AF$1000,Consolidado!$N$5:$N$1000,"X"),SUMIFS('Normas (aux.)'!$AF$5:$AF$1000,Consolidado!$N$5:$N$1000,"X",Consolidado!$H$5:$H$1000,$D$9))&gt;0,"Junio"&amp;IF(IF($D$9="Todos",SUMIFS('Normas (aux.)'!$AF$5:$AF$1000,Consolidado!$N$5:$N$1000,"X"),SUMIFS('Normas (aux.)'!$AF$5:$AF$1000,Consolidado!$N$5:$N$1000,"X",Consolidado!$H$5:$H$1000,$D$9))&gt;1," ("&amp;IF($D$9="Todos",SUMIFS('Normas (aux.)'!$AF$5:$AF$1000,Consolidado!$N$5:$N$1000,"X"),SUMIFS('Normas (aux.)'!$AF$5:$AF$1000,Consolidado!$N$5:$N$1000,"X",Consolidado!$H$5:$H$1000,$D$9))&amp;")",""),""),IF(IF($D$9="Todos",SUMIFS('Normas (aux.)'!$AF$5:$AF$1000,Consolidado!$O$5:$O$1000,"X"),SUMIFS('Normas (aux.)'!$AF$5:$AF$1000,Consolidado!$O$5:$O$1000,"X",Consolidado!$H$5:$H$1000,$D$9))&gt;0,"Julio"&amp;IF(IF($D$9="Todos",SUMIFS('Normas (aux.)'!$AF$5:$AF$1000,Consolidado!$O$5:$O$1000,"X"),SUMIFS('Normas (aux.)'!$AF$5:$AF$1000,Consolidado!$O$5:$O$1000,"X",Consolidado!$H$5:$H$1000,$D$9))&gt;1," ("&amp;IF($D$9="Todos",SUMIFS('Normas (aux.)'!$AF$5:$AF$1000,Consolidado!$O$5:$O$1000,"X"),SUMIFS('Normas (aux.)'!$AF$5:$AF$1000,Consolidado!$O$5:$O$1000,"X",Consolidado!$H$5:$H$1000,$D$9))&amp;")",""),""),IF(IF($D$9="Todos",SUMIFS('Normas (aux.)'!$AF$5:$AF$1000,Consolidado!$P$5:$P$1000,"X"),SUMIFS('Normas (aux.)'!$AF$5:$AF$1000,Consolidado!$P$5:$P$1000,"X",Consolidado!$H$5:$H$1000,$D$9))&gt;0,"Agosto"&amp;IF(IF($D$9="Todos",SUMIFS('Normas (aux.)'!$AF$5:$AF$1000,Consolidado!$P$5:$P$1000,"X"),SUMIFS('Normas (aux.)'!$AF$5:$AF$1000,Consolidado!$P$5:$P$1000,"X",Consolidado!$H$5:$H$1000,$D$9))&gt;1," ("&amp;IF($D$9="Todos",SUMIFS('Normas (aux.)'!$AF$5:$AF$1000,Consolidado!$P$5:$P$1000,"X"),SUMIFS('Normas (aux.)'!$AF$5:$AF$1000,Consolidado!$P$5:$P$1000,"X",Consolidado!$H$5:$H$1000,$D$9))&amp;")",""),""),IF(IF($D$9="Todos",SUMIFS('Normas (aux.)'!$AF$5:$AF$1000,Consolidado!$Q$5:$Q$1000,"X"),SUMIFS('Normas (aux.)'!$AF$5:$AF$1000,Consolidado!$Q$5:$Q$1000,"X",Consolidado!$H$5:$H$1000,$D$9))&gt;0,"Septiembre"&amp;IF(IF($D$9="Todos",SUMIFS('Normas (aux.)'!$AF$5:$AF$1000,Consolidado!$Q$5:$Q$1000,"X"),SUMIFS('Normas (aux.)'!$AF$5:$AF$1000,Consolidado!$Q$5:$Q$1000,"X",Consolidado!$H$5:$H$1000,$D$9))&gt;1," ("&amp;IF($D$9="Todos",SUMIFS('Normas (aux.)'!$AF$5:$AF$1000,Consolidado!$Q$5:$Q$1000,"X"),SUMIFS('Normas (aux.)'!$AF$5:$AF$1000,Consolidado!$Q$5:$Q$1000,"X",Consolidado!$H$5:$H$1000,$D$9))&amp;")",""),""),IF(IF($D$9="Todos",SUMIFS('Normas (aux.)'!$AF$5:$AF$1000,Consolidado!$R$5:$R$1000,"X"),SUMIFS('Normas (aux.)'!$AF$5:$AF$1000,Consolidado!$R$5:$R$1000,"X",Consolidado!$H$5:$H$1000,$D$9))&gt;0,"Octubre"&amp;IF(IF($D$9="Todos",SUMIFS('Normas (aux.)'!$AF$5:$AF$1000,Consolidado!$R$5:$R$1000,"X"),SUMIFS('Normas (aux.)'!$AF$5:$AF$1000,Consolidado!$R$5:$R$1000,"X",Consolidado!$H$5:$H$1000,$D$9))&gt;1," ("&amp;IF($D$9="Todos",SUMIFS('Normas (aux.)'!$AF$5:$AF$1000,Consolidado!$R$5:$R$1000,"X"),SUMIFS('Normas (aux.)'!$AF$5:$AF$1000,Consolidado!$R$5:$R$1000,"X",Consolidado!$H$5:$H$1000,$D$9))&amp;")",""),""),IF(IF($D$9="Todos",SUMIFS('Normas (aux.)'!$AF$5:$AF$1000,Consolidado!$S$5:$S$1000,"X"),SUMIFS('Normas (aux.)'!$AF$5:$AF$1000,Consolidado!$S$5:$S$1000,"X",Consolidado!$H$5:$H$1000,$D$9))&gt;0,"Noviembre"&amp;IF(IF($D$9="Todos",SUMIFS('Normas (aux.)'!$AF$5:$AF$1000,Consolidado!$S$5:$S$1000,"X"),SUMIFS('Normas (aux.)'!$AF$5:$AF$1000,Consolidado!$S$5:$S$1000,"X",Consolidado!$H$5:$H$1000,$D$9))&gt;1," ("&amp;IF($D$9="Todos",SUMIFS('Normas (aux.)'!$AF$5:$AF$1000,Consolidado!$S$5:$S$1000,"X"),SUMIFS('Normas (aux.)'!$AF$5:$AF$1000,Consolidado!$S$5:$S$1000,"X",Consolidado!$H$5:$H$1000,$D$9))&amp;")",""),""),IF(IF($D$9="Todos",SUMIFS('Normas (aux.)'!$AF$5:$AF$1000,Consolidado!$T$5:$T$1000,"X"),SUMIFS('Normas (aux.)'!$AF$5:$AF$1000,Consolidado!$T$5:$T$1000,"X",Consolidado!$H$5:$H$1000,$D$9))&gt;0,"Diciembre"&amp;IF(IF($D$9="Todos",SUMIFS('Normas (aux.)'!$AF$5:$AF$1000,Consolidado!$T$5:$T$1000,"X"),SUMIFS('Normas (aux.)'!$AF$5:$AF$1000,Consolidado!$T$5:$T$1000,"X",Consolidado!$H$5:$H$1000,$D$9))&gt;1," ("&amp;IF($D$9="Todos",SUMIFS('Normas (aux.)'!$AF$5:$AF$1000,Consolidado!$T$5:$T$1000,"X"),SUMIFS('Normas (aux.)'!$AF$5:$AF$1000,Consolidado!$T$5:$T$1000,"X",Consolidado!$H$5:$H$1000,$D$9))&amp;")",""),"")))</f>
        <v/>
      </c>
    </row>
    <row r="89" customFormat="false" ht="15" hidden="false" customHeight="false" outlineLevel="0" collapsed="false">
      <c r="AQ89" s="38" t="str">
        <f aca="false">'Normas (aux.)'!AG3</f>
        <v/>
      </c>
      <c r="AR89" s="38" t="n">
        <f aca="false">IF(AQ89="",0,IF($D$9="Todos",SUMIFS('Normas (aux.)'!$AG$5:$AG$1000,Consolidado!$C$5:$C$1000,"Auditoría Interna"),SUMIFS('Normas (aux.)'!$AG$5:$AG$1000,Consolidado!$C$5:$C$1000,"Auditoría Interna",Consolidado!$H$5:$H$1000,$D$9)))</f>
        <v>0</v>
      </c>
      <c r="AS89" s="38" t="n">
        <f aca="false">IF(AQ89="",0,IF($D$9="Todos",SUMIFS('Normas (aux.)'!$AG$5:$AG$1000,Consolidado!$C$5:$C$1000,"Auditoría Externa"),SUMIFS('Normas (aux.)'!$AG$5:$AG$1000,Consolidado!$C$5:$C$1000,"Auditoría Externa",Consolidado!$H$5:$H$1000,$D$9)))</f>
        <v>0</v>
      </c>
      <c r="AT89" s="38" t="n">
        <f aca="false">IF(AQ89="",0,IF($D$9="Todos",SUMIFS('Normas (aux.)'!$AG$5:$AG$1000,Consolidado!$C$5:$C$1000,"SSF"),SUMIFS('Normas (aux.)'!$AG$5:$AG$1000,Consolidado!$C$5:$C$1000,"SSF",Consolidado!$H$5:$H$1000,$D$9)))</f>
        <v>0</v>
      </c>
      <c r="AU89" s="38" t="n">
        <f aca="false">IF(AQ89="",0,IF($D$9="Todos",SUMIFS('Normas (aux.)'!$AG$5:$AG$1000),SUMIFS('Normas (aux.)'!$AG$5:$AG$1000,Consolidado!$H$5:$H$1000,$D$9))-SUM(AR89:AT89))</f>
        <v>0</v>
      </c>
      <c r="AV89" s="38" t="n">
        <f aca="false">SUM(AR89:AU89)</f>
        <v>0</v>
      </c>
      <c r="AW89" s="38" t="n">
        <f aca="false">COUNTIF(AR89:AU89,"&gt;0")</f>
        <v>0</v>
      </c>
      <c r="AX89" s="38" t="n">
        <f aca="false">IF(AQ89="",-1,AV89*10000-ROW()/1000)</f>
        <v>-1</v>
      </c>
      <c r="AY89" s="38" t="str">
        <f aca="false">IF(AQ89="","",_xlfn.TEXTJOIN(", ",TRUE(),IF(IF($D$9="Todos",SUMIFS('Normas (aux.)'!$AG$5:$AG$1000,Consolidado!$I$5:$I$1000,"X"),SUMIFS('Normas (aux.)'!$AG$5:$AG$1000,Consolidado!$I$5:$I$1000,"X",Consolidado!$H$5:$H$1000,$D$9))&gt;0,"Enero"&amp;IF(IF($D$9="Todos",SUMIFS('Normas (aux.)'!$AG$5:$AG$1000,Consolidado!$I$5:$I$1000,"X"),SUMIFS('Normas (aux.)'!$AG$5:$AG$1000,Consolidado!$I$5:$I$1000,"X",Consolidado!$H$5:$H$1000,$D$9))&gt;1," ("&amp;IF($D$9="Todos",SUMIFS('Normas (aux.)'!$AG$5:$AG$1000,Consolidado!$I$5:$I$1000,"X"),SUMIFS('Normas (aux.)'!$AG$5:$AG$1000,Consolidado!$I$5:$I$1000,"X",Consolidado!$H$5:$H$1000,$D$9))&amp;")",""),""),IF(IF($D$9="Todos",SUMIFS('Normas (aux.)'!$AG$5:$AG$1000,Consolidado!$J$5:$J$1000,"X"),SUMIFS('Normas (aux.)'!$AG$5:$AG$1000,Consolidado!$J$5:$J$1000,"X",Consolidado!$H$5:$H$1000,$D$9))&gt;0,"Febrero"&amp;IF(IF($D$9="Todos",SUMIFS('Normas (aux.)'!$AG$5:$AG$1000,Consolidado!$J$5:$J$1000,"X"),SUMIFS('Normas (aux.)'!$AG$5:$AG$1000,Consolidado!$J$5:$J$1000,"X",Consolidado!$H$5:$H$1000,$D$9))&gt;1," ("&amp;IF($D$9="Todos",SUMIFS('Normas (aux.)'!$AG$5:$AG$1000,Consolidado!$J$5:$J$1000,"X"),SUMIFS('Normas (aux.)'!$AG$5:$AG$1000,Consolidado!$J$5:$J$1000,"X",Consolidado!$H$5:$H$1000,$D$9))&amp;")",""),""),IF(IF($D$9="Todos",SUMIFS('Normas (aux.)'!$AG$5:$AG$1000,Consolidado!$K$5:$K$1000,"X"),SUMIFS('Normas (aux.)'!$AG$5:$AG$1000,Consolidado!$K$5:$K$1000,"X",Consolidado!$H$5:$H$1000,$D$9))&gt;0,"Marzo"&amp;IF(IF($D$9="Todos",SUMIFS('Normas (aux.)'!$AG$5:$AG$1000,Consolidado!$K$5:$K$1000,"X"),SUMIFS('Normas (aux.)'!$AG$5:$AG$1000,Consolidado!$K$5:$K$1000,"X",Consolidado!$H$5:$H$1000,$D$9))&gt;1," ("&amp;IF($D$9="Todos",SUMIFS('Normas (aux.)'!$AG$5:$AG$1000,Consolidado!$K$5:$K$1000,"X"),SUMIFS('Normas (aux.)'!$AG$5:$AG$1000,Consolidado!$K$5:$K$1000,"X",Consolidado!$H$5:$H$1000,$D$9))&amp;")",""),""),IF(IF($D$9="Todos",SUMIFS('Normas (aux.)'!$AG$5:$AG$1000,Consolidado!$L$5:$L$1000,"X"),SUMIFS('Normas (aux.)'!$AG$5:$AG$1000,Consolidado!$L$5:$L$1000,"X",Consolidado!$H$5:$H$1000,$D$9))&gt;0,"Abril"&amp;IF(IF($D$9="Todos",SUMIFS('Normas (aux.)'!$AG$5:$AG$1000,Consolidado!$L$5:$L$1000,"X"),SUMIFS('Normas (aux.)'!$AG$5:$AG$1000,Consolidado!$L$5:$L$1000,"X",Consolidado!$H$5:$H$1000,$D$9))&gt;1," ("&amp;IF($D$9="Todos",SUMIFS('Normas (aux.)'!$AG$5:$AG$1000,Consolidado!$L$5:$L$1000,"X"),SUMIFS('Normas (aux.)'!$AG$5:$AG$1000,Consolidado!$L$5:$L$1000,"X",Consolidado!$H$5:$H$1000,$D$9))&amp;")",""),""),IF(IF($D$9="Todos",SUMIFS('Normas (aux.)'!$AG$5:$AG$1000,Consolidado!$M$5:$M$1000,"X"),SUMIFS('Normas (aux.)'!$AG$5:$AG$1000,Consolidado!$M$5:$M$1000,"X",Consolidado!$H$5:$H$1000,$D$9))&gt;0,"Mayo"&amp;IF(IF($D$9="Todos",SUMIFS('Normas (aux.)'!$AG$5:$AG$1000,Consolidado!$M$5:$M$1000,"X"),SUMIFS('Normas (aux.)'!$AG$5:$AG$1000,Consolidado!$M$5:$M$1000,"X",Consolidado!$H$5:$H$1000,$D$9))&gt;1," ("&amp;IF($D$9="Todos",SUMIFS('Normas (aux.)'!$AG$5:$AG$1000,Consolidado!$M$5:$M$1000,"X"),SUMIFS('Normas (aux.)'!$AG$5:$AG$1000,Consolidado!$M$5:$M$1000,"X",Consolidado!$H$5:$H$1000,$D$9))&amp;")",""),""),IF(IF($D$9="Todos",SUMIFS('Normas (aux.)'!$AG$5:$AG$1000,Consolidado!$N$5:$N$1000,"X"),SUMIFS('Normas (aux.)'!$AG$5:$AG$1000,Consolidado!$N$5:$N$1000,"X",Consolidado!$H$5:$H$1000,$D$9))&gt;0,"Junio"&amp;IF(IF($D$9="Todos",SUMIFS('Normas (aux.)'!$AG$5:$AG$1000,Consolidado!$N$5:$N$1000,"X"),SUMIFS('Normas (aux.)'!$AG$5:$AG$1000,Consolidado!$N$5:$N$1000,"X",Consolidado!$H$5:$H$1000,$D$9))&gt;1," ("&amp;IF($D$9="Todos",SUMIFS('Normas (aux.)'!$AG$5:$AG$1000,Consolidado!$N$5:$N$1000,"X"),SUMIFS('Normas (aux.)'!$AG$5:$AG$1000,Consolidado!$N$5:$N$1000,"X",Consolidado!$H$5:$H$1000,$D$9))&amp;")",""),""),IF(IF($D$9="Todos",SUMIFS('Normas (aux.)'!$AG$5:$AG$1000,Consolidado!$O$5:$O$1000,"X"),SUMIFS('Normas (aux.)'!$AG$5:$AG$1000,Consolidado!$O$5:$O$1000,"X",Consolidado!$H$5:$H$1000,$D$9))&gt;0,"Julio"&amp;IF(IF($D$9="Todos",SUMIFS('Normas (aux.)'!$AG$5:$AG$1000,Consolidado!$O$5:$O$1000,"X"),SUMIFS('Normas (aux.)'!$AG$5:$AG$1000,Consolidado!$O$5:$O$1000,"X",Consolidado!$H$5:$H$1000,$D$9))&gt;1," ("&amp;IF($D$9="Todos",SUMIFS('Normas (aux.)'!$AG$5:$AG$1000,Consolidado!$O$5:$O$1000,"X"),SUMIFS('Normas (aux.)'!$AG$5:$AG$1000,Consolidado!$O$5:$O$1000,"X",Consolidado!$H$5:$H$1000,$D$9))&amp;")",""),""),IF(IF($D$9="Todos",SUMIFS('Normas (aux.)'!$AG$5:$AG$1000,Consolidado!$P$5:$P$1000,"X"),SUMIFS('Normas (aux.)'!$AG$5:$AG$1000,Consolidado!$P$5:$P$1000,"X",Consolidado!$H$5:$H$1000,$D$9))&gt;0,"Agosto"&amp;IF(IF($D$9="Todos",SUMIFS('Normas (aux.)'!$AG$5:$AG$1000,Consolidado!$P$5:$P$1000,"X"),SUMIFS('Normas (aux.)'!$AG$5:$AG$1000,Consolidado!$P$5:$P$1000,"X",Consolidado!$H$5:$H$1000,$D$9))&gt;1," ("&amp;IF($D$9="Todos",SUMIFS('Normas (aux.)'!$AG$5:$AG$1000,Consolidado!$P$5:$P$1000,"X"),SUMIFS('Normas (aux.)'!$AG$5:$AG$1000,Consolidado!$P$5:$P$1000,"X",Consolidado!$H$5:$H$1000,$D$9))&amp;")",""),""),IF(IF($D$9="Todos",SUMIFS('Normas (aux.)'!$AG$5:$AG$1000,Consolidado!$Q$5:$Q$1000,"X"),SUMIFS('Normas (aux.)'!$AG$5:$AG$1000,Consolidado!$Q$5:$Q$1000,"X",Consolidado!$H$5:$H$1000,$D$9))&gt;0,"Septiembre"&amp;IF(IF($D$9="Todos",SUMIFS('Normas (aux.)'!$AG$5:$AG$1000,Consolidado!$Q$5:$Q$1000,"X"),SUMIFS('Normas (aux.)'!$AG$5:$AG$1000,Consolidado!$Q$5:$Q$1000,"X",Consolidado!$H$5:$H$1000,$D$9))&gt;1," ("&amp;IF($D$9="Todos",SUMIFS('Normas (aux.)'!$AG$5:$AG$1000,Consolidado!$Q$5:$Q$1000,"X"),SUMIFS('Normas (aux.)'!$AG$5:$AG$1000,Consolidado!$Q$5:$Q$1000,"X",Consolidado!$H$5:$H$1000,$D$9))&amp;")",""),""),IF(IF($D$9="Todos",SUMIFS('Normas (aux.)'!$AG$5:$AG$1000,Consolidado!$R$5:$R$1000,"X"),SUMIFS('Normas (aux.)'!$AG$5:$AG$1000,Consolidado!$R$5:$R$1000,"X",Consolidado!$H$5:$H$1000,$D$9))&gt;0,"Octubre"&amp;IF(IF($D$9="Todos",SUMIFS('Normas (aux.)'!$AG$5:$AG$1000,Consolidado!$R$5:$R$1000,"X"),SUMIFS('Normas (aux.)'!$AG$5:$AG$1000,Consolidado!$R$5:$R$1000,"X",Consolidado!$H$5:$H$1000,$D$9))&gt;1," ("&amp;IF($D$9="Todos",SUMIFS('Normas (aux.)'!$AG$5:$AG$1000,Consolidado!$R$5:$R$1000,"X"),SUMIFS('Normas (aux.)'!$AG$5:$AG$1000,Consolidado!$R$5:$R$1000,"X",Consolidado!$H$5:$H$1000,$D$9))&amp;")",""),""),IF(IF($D$9="Todos",SUMIFS('Normas (aux.)'!$AG$5:$AG$1000,Consolidado!$S$5:$S$1000,"X"),SUMIFS('Normas (aux.)'!$AG$5:$AG$1000,Consolidado!$S$5:$S$1000,"X",Consolidado!$H$5:$H$1000,$D$9))&gt;0,"Noviembre"&amp;IF(IF($D$9="Todos",SUMIFS('Normas (aux.)'!$AG$5:$AG$1000,Consolidado!$S$5:$S$1000,"X"),SUMIFS('Normas (aux.)'!$AG$5:$AG$1000,Consolidado!$S$5:$S$1000,"X",Consolidado!$H$5:$H$1000,$D$9))&gt;1," ("&amp;IF($D$9="Todos",SUMIFS('Normas (aux.)'!$AG$5:$AG$1000,Consolidado!$S$5:$S$1000,"X"),SUMIFS('Normas (aux.)'!$AG$5:$AG$1000,Consolidado!$S$5:$S$1000,"X",Consolidado!$H$5:$H$1000,$D$9))&amp;")",""),""),IF(IF($D$9="Todos",SUMIFS('Normas (aux.)'!$AG$5:$AG$1000,Consolidado!$T$5:$T$1000,"X"),SUMIFS('Normas (aux.)'!$AG$5:$AG$1000,Consolidado!$T$5:$T$1000,"X",Consolidado!$H$5:$H$1000,$D$9))&gt;0,"Diciembre"&amp;IF(IF($D$9="Todos",SUMIFS('Normas (aux.)'!$AG$5:$AG$1000,Consolidado!$T$5:$T$1000,"X"),SUMIFS('Normas (aux.)'!$AG$5:$AG$1000,Consolidado!$T$5:$T$1000,"X",Consolidado!$H$5:$H$1000,$D$9))&gt;1," ("&amp;IF($D$9="Todos",SUMIFS('Normas (aux.)'!$AG$5:$AG$1000,Consolidado!$T$5:$T$1000,"X"),SUMIFS('Normas (aux.)'!$AG$5:$AG$1000,Consolidado!$T$5:$T$1000,"X",Consolidado!$H$5:$H$1000,$D$9))&amp;")",""),"")))</f>
        <v/>
      </c>
    </row>
    <row r="90" customFormat="false" ht="15" hidden="false" customHeight="false" outlineLevel="0" collapsed="false">
      <c r="AQ90" s="38" t="str">
        <f aca="false">'Normas (aux.)'!AH3</f>
        <v/>
      </c>
      <c r="AR90" s="38" t="n">
        <f aca="false">IF(AQ90="",0,IF($D$9="Todos",SUMIFS('Normas (aux.)'!$AH$5:$AH$1000,Consolidado!$C$5:$C$1000,"Auditoría Interna"),SUMIFS('Normas (aux.)'!$AH$5:$AH$1000,Consolidado!$C$5:$C$1000,"Auditoría Interna",Consolidado!$H$5:$H$1000,$D$9)))</f>
        <v>0</v>
      </c>
      <c r="AS90" s="38" t="n">
        <f aca="false">IF(AQ90="",0,IF($D$9="Todos",SUMIFS('Normas (aux.)'!$AH$5:$AH$1000,Consolidado!$C$5:$C$1000,"Auditoría Externa"),SUMIFS('Normas (aux.)'!$AH$5:$AH$1000,Consolidado!$C$5:$C$1000,"Auditoría Externa",Consolidado!$H$5:$H$1000,$D$9)))</f>
        <v>0</v>
      </c>
      <c r="AT90" s="38" t="n">
        <f aca="false">IF(AQ90="",0,IF($D$9="Todos",SUMIFS('Normas (aux.)'!$AH$5:$AH$1000,Consolidado!$C$5:$C$1000,"SSF"),SUMIFS('Normas (aux.)'!$AH$5:$AH$1000,Consolidado!$C$5:$C$1000,"SSF",Consolidado!$H$5:$H$1000,$D$9)))</f>
        <v>0</v>
      </c>
      <c r="AU90" s="38" t="n">
        <f aca="false">IF(AQ90="",0,IF($D$9="Todos",SUMIFS('Normas (aux.)'!$AH$5:$AH$1000),SUMIFS('Normas (aux.)'!$AH$5:$AH$1000,Consolidado!$H$5:$H$1000,$D$9))-SUM(AR90:AT90))</f>
        <v>0</v>
      </c>
      <c r="AV90" s="38" t="n">
        <f aca="false">SUM(AR90:AU90)</f>
        <v>0</v>
      </c>
      <c r="AW90" s="38" t="n">
        <f aca="false">COUNTIF(AR90:AU90,"&gt;0")</f>
        <v>0</v>
      </c>
      <c r="AX90" s="38" t="n">
        <f aca="false">IF(AQ90="",-1,AV90*10000-ROW()/1000)</f>
        <v>-1</v>
      </c>
      <c r="AY90" s="38" t="str">
        <f aca="false">IF(AQ90="","",_xlfn.TEXTJOIN(", ",TRUE(),IF(IF($D$9="Todos",SUMIFS('Normas (aux.)'!$AH$5:$AH$1000,Consolidado!$I$5:$I$1000,"X"),SUMIFS('Normas (aux.)'!$AH$5:$AH$1000,Consolidado!$I$5:$I$1000,"X",Consolidado!$H$5:$H$1000,$D$9))&gt;0,"Enero"&amp;IF(IF($D$9="Todos",SUMIFS('Normas (aux.)'!$AH$5:$AH$1000,Consolidado!$I$5:$I$1000,"X"),SUMIFS('Normas (aux.)'!$AH$5:$AH$1000,Consolidado!$I$5:$I$1000,"X",Consolidado!$H$5:$H$1000,$D$9))&gt;1," ("&amp;IF($D$9="Todos",SUMIFS('Normas (aux.)'!$AH$5:$AH$1000,Consolidado!$I$5:$I$1000,"X"),SUMIFS('Normas (aux.)'!$AH$5:$AH$1000,Consolidado!$I$5:$I$1000,"X",Consolidado!$H$5:$H$1000,$D$9))&amp;")",""),""),IF(IF($D$9="Todos",SUMIFS('Normas (aux.)'!$AH$5:$AH$1000,Consolidado!$J$5:$J$1000,"X"),SUMIFS('Normas (aux.)'!$AH$5:$AH$1000,Consolidado!$J$5:$J$1000,"X",Consolidado!$H$5:$H$1000,$D$9))&gt;0,"Febrero"&amp;IF(IF($D$9="Todos",SUMIFS('Normas (aux.)'!$AH$5:$AH$1000,Consolidado!$J$5:$J$1000,"X"),SUMIFS('Normas (aux.)'!$AH$5:$AH$1000,Consolidado!$J$5:$J$1000,"X",Consolidado!$H$5:$H$1000,$D$9))&gt;1," ("&amp;IF($D$9="Todos",SUMIFS('Normas (aux.)'!$AH$5:$AH$1000,Consolidado!$J$5:$J$1000,"X"),SUMIFS('Normas (aux.)'!$AH$5:$AH$1000,Consolidado!$J$5:$J$1000,"X",Consolidado!$H$5:$H$1000,$D$9))&amp;")",""),""),IF(IF($D$9="Todos",SUMIFS('Normas (aux.)'!$AH$5:$AH$1000,Consolidado!$K$5:$K$1000,"X"),SUMIFS('Normas (aux.)'!$AH$5:$AH$1000,Consolidado!$K$5:$K$1000,"X",Consolidado!$H$5:$H$1000,$D$9))&gt;0,"Marzo"&amp;IF(IF($D$9="Todos",SUMIFS('Normas (aux.)'!$AH$5:$AH$1000,Consolidado!$K$5:$K$1000,"X"),SUMIFS('Normas (aux.)'!$AH$5:$AH$1000,Consolidado!$K$5:$K$1000,"X",Consolidado!$H$5:$H$1000,$D$9))&gt;1," ("&amp;IF($D$9="Todos",SUMIFS('Normas (aux.)'!$AH$5:$AH$1000,Consolidado!$K$5:$K$1000,"X"),SUMIFS('Normas (aux.)'!$AH$5:$AH$1000,Consolidado!$K$5:$K$1000,"X",Consolidado!$H$5:$H$1000,$D$9))&amp;")",""),""),IF(IF($D$9="Todos",SUMIFS('Normas (aux.)'!$AH$5:$AH$1000,Consolidado!$L$5:$L$1000,"X"),SUMIFS('Normas (aux.)'!$AH$5:$AH$1000,Consolidado!$L$5:$L$1000,"X",Consolidado!$H$5:$H$1000,$D$9))&gt;0,"Abril"&amp;IF(IF($D$9="Todos",SUMIFS('Normas (aux.)'!$AH$5:$AH$1000,Consolidado!$L$5:$L$1000,"X"),SUMIFS('Normas (aux.)'!$AH$5:$AH$1000,Consolidado!$L$5:$L$1000,"X",Consolidado!$H$5:$H$1000,$D$9))&gt;1," ("&amp;IF($D$9="Todos",SUMIFS('Normas (aux.)'!$AH$5:$AH$1000,Consolidado!$L$5:$L$1000,"X"),SUMIFS('Normas (aux.)'!$AH$5:$AH$1000,Consolidado!$L$5:$L$1000,"X",Consolidado!$H$5:$H$1000,$D$9))&amp;")",""),""),IF(IF($D$9="Todos",SUMIFS('Normas (aux.)'!$AH$5:$AH$1000,Consolidado!$M$5:$M$1000,"X"),SUMIFS('Normas (aux.)'!$AH$5:$AH$1000,Consolidado!$M$5:$M$1000,"X",Consolidado!$H$5:$H$1000,$D$9))&gt;0,"Mayo"&amp;IF(IF($D$9="Todos",SUMIFS('Normas (aux.)'!$AH$5:$AH$1000,Consolidado!$M$5:$M$1000,"X"),SUMIFS('Normas (aux.)'!$AH$5:$AH$1000,Consolidado!$M$5:$M$1000,"X",Consolidado!$H$5:$H$1000,$D$9))&gt;1," ("&amp;IF($D$9="Todos",SUMIFS('Normas (aux.)'!$AH$5:$AH$1000,Consolidado!$M$5:$M$1000,"X"),SUMIFS('Normas (aux.)'!$AH$5:$AH$1000,Consolidado!$M$5:$M$1000,"X",Consolidado!$H$5:$H$1000,$D$9))&amp;")",""),""),IF(IF($D$9="Todos",SUMIFS('Normas (aux.)'!$AH$5:$AH$1000,Consolidado!$N$5:$N$1000,"X"),SUMIFS('Normas (aux.)'!$AH$5:$AH$1000,Consolidado!$N$5:$N$1000,"X",Consolidado!$H$5:$H$1000,$D$9))&gt;0,"Junio"&amp;IF(IF($D$9="Todos",SUMIFS('Normas (aux.)'!$AH$5:$AH$1000,Consolidado!$N$5:$N$1000,"X"),SUMIFS('Normas (aux.)'!$AH$5:$AH$1000,Consolidado!$N$5:$N$1000,"X",Consolidado!$H$5:$H$1000,$D$9))&gt;1," ("&amp;IF($D$9="Todos",SUMIFS('Normas (aux.)'!$AH$5:$AH$1000,Consolidado!$N$5:$N$1000,"X"),SUMIFS('Normas (aux.)'!$AH$5:$AH$1000,Consolidado!$N$5:$N$1000,"X",Consolidado!$H$5:$H$1000,$D$9))&amp;")",""),""),IF(IF($D$9="Todos",SUMIFS('Normas (aux.)'!$AH$5:$AH$1000,Consolidado!$O$5:$O$1000,"X"),SUMIFS('Normas (aux.)'!$AH$5:$AH$1000,Consolidado!$O$5:$O$1000,"X",Consolidado!$H$5:$H$1000,$D$9))&gt;0,"Julio"&amp;IF(IF($D$9="Todos",SUMIFS('Normas (aux.)'!$AH$5:$AH$1000,Consolidado!$O$5:$O$1000,"X"),SUMIFS('Normas (aux.)'!$AH$5:$AH$1000,Consolidado!$O$5:$O$1000,"X",Consolidado!$H$5:$H$1000,$D$9))&gt;1," ("&amp;IF($D$9="Todos",SUMIFS('Normas (aux.)'!$AH$5:$AH$1000,Consolidado!$O$5:$O$1000,"X"),SUMIFS('Normas (aux.)'!$AH$5:$AH$1000,Consolidado!$O$5:$O$1000,"X",Consolidado!$H$5:$H$1000,$D$9))&amp;")",""),""),IF(IF($D$9="Todos",SUMIFS('Normas (aux.)'!$AH$5:$AH$1000,Consolidado!$P$5:$P$1000,"X"),SUMIFS('Normas (aux.)'!$AH$5:$AH$1000,Consolidado!$P$5:$P$1000,"X",Consolidado!$H$5:$H$1000,$D$9))&gt;0,"Agosto"&amp;IF(IF($D$9="Todos",SUMIFS('Normas (aux.)'!$AH$5:$AH$1000,Consolidado!$P$5:$P$1000,"X"),SUMIFS('Normas (aux.)'!$AH$5:$AH$1000,Consolidado!$P$5:$P$1000,"X",Consolidado!$H$5:$H$1000,$D$9))&gt;1," ("&amp;IF($D$9="Todos",SUMIFS('Normas (aux.)'!$AH$5:$AH$1000,Consolidado!$P$5:$P$1000,"X"),SUMIFS('Normas (aux.)'!$AH$5:$AH$1000,Consolidado!$P$5:$P$1000,"X",Consolidado!$H$5:$H$1000,$D$9))&amp;")",""),""),IF(IF($D$9="Todos",SUMIFS('Normas (aux.)'!$AH$5:$AH$1000,Consolidado!$Q$5:$Q$1000,"X"),SUMIFS('Normas (aux.)'!$AH$5:$AH$1000,Consolidado!$Q$5:$Q$1000,"X",Consolidado!$H$5:$H$1000,$D$9))&gt;0,"Septiembre"&amp;IF(IF($D$9="Todos",SUMIFS('Normas (aux.)'!$AH$5:$AH$1000,Consolidado!$Q$5:$Q$1000,"X"),SUMIFS('Normas (aux.)'!$AH$5:$AH$1000,Consolidado!$Q$5:$Q$1000,"X",Consolidado!$H$5:$H$1000,$D$9))&gt;1," ("&amp;IF($D$9="Todos",SUMIFS('Normas (aux.)'!$AH$5:$AH$1000,Consolidado!$Q$5:$Q$1000,"X"),SUMIFS('Normas (aux.)'!$AH$5:$AH$1000,Consolidado!$Q$5:$Q$1000,"X",Consolidado!$H$5:$H$1000,$D$9))&amp;")",""),""),IF(IF($D$9="Todos",SUMIFS('Normas (aux.)'!$AH$5:$AH$1000,Consolidado!$R$5:$R$1000,"X"),SUMIFS('Normas (aux.)'!$AH$5:$AH$1000,Consolidado!$R$5:$R$1000,"X",Consolidado!$H$5:$H$1000,$D$9))&gt;0,"Octubre"&amp;IF(IF($D$9="Todos",SUMIFS('Normas (aux.)'!$AH$5:$AH$1000,Consolidado!$R$5:$R$1000,"X"),SUMIFS('Normas (aux.)'!$AH$5:$AH$1000,Consolidado!$R$5:$R$1000,"X",Consolidado!$H$5:$H$1000,$D$9))&gt;1," ("&amp;IF($D$9="Todos",SUMIFS('Normas (aux.)'!$AH$5:$AH$1000,Consolidado!$R$5:$R$1000,"X"),SUMIFS('Normas (aux.)'!$AH$5:$AH$1000,Consolidado!$R$5:$R$1000,"X",Consolidado!$H$5:$H$1000,$D$9))&amp;")",""),""),IF(IF($D$9="Todos",SUMIFS('Normas (aux.)'!$AH$5:$AH$1000,Consolidado!$S$5:$S$1000,"X"),SUMIFS('Normas (aux.)'!$AH$5:$AH$1000,Consolidado!$S$5:$S$1000,"X",Consolidado!$H$5:$H$1000,$D$9))&gt;0,"Noviembre"&amp;IF(IF($D$9="Todos",SUMIFS('Normas (aux.)'!$AH$5:$AH$1000,Consolidado!$S$5:$S$1000,"X"),SUMIFS('Normas (aux.)'!$AH$5:$AH$1000,Consolidado!$S$5:$S$1000,"X",Consolidado!$H$5:$H$1000,$D$9))&gt;1," ("&amp;IF($D$9="Todos",SUMIFS('Normas (aux.)'!$AH$5:$AH$1000,Consolidado!$S$5:$S$1000,"X"),SUMIFS('Normas (aux.)'!$AH$5:$AH$1000,Consolidado!$S$5:$S$1000,"X",Consolidado!$H$5:$H$1000,$D$9))&amp;")",""),""),IF(IF($D$9="Todos",SUMIFS('Normas (aux.)'!$AH$5:$AH$1000,Consolidado!$T$5:$T$1000,"X"),SUMIFS('Normas (aux.)'!$AH$5:$AH$1000,Consolidado!$T$5:$T$1000,"X",Consolidado!$H$5:$H$1000,$D$9))&gt;0,"Diciembre"&amp;IF(IF($D$9="Todos",SUMIFS('Normas (aux.)'!$AH$5:$AH$1000,Consolidado!$T$5:$T$1000,"X"),SUMIFS('Normas (aux.)'!$AH$5:$AH$1000,Consolidado!$T$5:$T$1000,"X",Consolidado!$H$5:$H$1000,$D$9))&gt;1," ("&amp;IF($D$9="Todos",SUMIFS('Normas (aux.)'!$AH$5:$AH$1000,Consolidado!$T$5:$T$1000,"X"),SUMIFS('Normas (aux.)'!$AH$5:$AH$1000,Consolidado!$T$5:$T$1000,"X",Consolidado!$H$5:$H$1000,$D$9))&amp;")",""),"")))</f>
        <v/>
      </c>
    </row>
    <row r="91" customFormat="false" ht="15" hidden="false" customHeight="false" outlineLevel="0" collapsed="false">
      <c r="AQ91" s="38" t="str">
        <f aca="false">'Normas (aux.)'!AI3</f>
        <v/>
      </c>
      <c r="AR91" s="38" t="n">
        <f aca="false">IF(AQ91="",0,IF($D$9="Todos",SUMIFS('Normas (aux.)'!$AI$5:$AI$1000,Consolidado!$C$5:$C$1000,"Auditoría Interna"),SUMIFS('Normas (aux.)'!$AI$5:$AI$1000,Consolidado!$C$5:$C$1000,"Auditoría Interna",Consolidado!$H$5:$H$1000,$D$9)))</f>
        <v>0</v>
      </c>
      <c r="AS91" s="38" t="n">
        <f aca="false">IF(AQ91="",0,IF($D$9="Todos",SUMIFS('Normas (aux.)'!$AI$5:$AI$1000,Consolidado!$C$5:$C$1000,"Auditoría Externa"),SUMIFS('Normas (aux.)'!$AI$5:$AI$1000,Consolidado!$C$5:$C$1000,"Auditoría Externa",Consolidado!$H$5:$H$1000,$D$9)))</f>
        <v>0</v>
      </c>
      <c r="AT91" s="38" t="n">
        <f aca="false">IF(AQ91="",0,IF($D$9="Todos",SUMIFS('Normas (aux.)'!$AI$5:$AI$1000,Consolidado!$C$5:$C$1000,"SSF"),SUMIFS('Normas (aux.)'!$AI$5:$AI$1000,Consolidado!$C$5:$C$1000,"SSF",Consolidado!$H$5:$H$1000,$D$9)))</f>
        <v>0</v>
      </c>
      <c r="AU91" s="38" t="n">
        <f aca="false">IF(AQ91="",0,IF($D$9="Todos",SUMIFS('Normas (aux.)'!$AI$5:$AI$1000),SUMIFS('Normas (aux.)'!$AI$5:$AI$1000,Consolidado!$H$5:$H$1000,$D$9))-SUM(AR91:AT91))</f>
        <v>0</v>
      </c>
      <c r="AV91" s="38" t="n">
        <f aca="false">SUM(AR91:AU91)</f>
        <v>0</v>
      </c>
      <c r="AW91" s="38" t="n">
        <f aca="false">COUNTIF(AR91:AU91,"&gt;0")</f>
        <v>0</v>
      </c>
      <c r="AX91" s="38" t="n">
        <f aca="false">IF(AQ91="",-1,AV91*10000-ROW()/1000)</f>
        <v>-1</v>
      </c>
      <c r="AY91" s="38" t="str">
        <f aca="false">IF(AQ91="","",_xlfn.TEXTJOIN(", ",TRUE(),IF(IF($D$9="Todos",SUMIFS('Normas (aux.)'!$AI$5:$AI$1000,Consolidado!$I$5:$I$1000,"X"),SUMIFS('Normas (aux.)'!$AI$5:$AI$1000,Consolidado!$I$5:$I$1000,"X",Consolidado!$H$5:$H$1000,$D$9))&gt;0,"Enero"&amp;IF(IF($D$9="Todos",SUMIFS('Normas (aux.)'!$AI$5:$AI$1000,Consolidado!$I$5:$I$1000,"X"),SUMIFS('Normas (aux.)'!$AI$5:$AI$1000,Consolidado!$I$5:$I$1000,"X",Consolidado!$H$5:$H$1000,$D$9))&gt;1," ("&amp;IF($D$9="Todos",SUMIFS('Normas (aux.)'!$AI$5:$AI$1000,Consolidado!$I$5:$I$1000,"X"),SUMIFS('Normas (aux.)'!$AI$5:$AI$1000,Consolidado!$I$5:$I$1000,"X",Consolidado!$H$5:$H$1000,$D$9))&amp;")",""),""),IF(IF($D$9="Todos",SUMIFS('Normas (aux.)'!$AI$5:$AI$1000,Consolidado!$J$5:$J$1000,"X"),SUMIFS('Normas (aux.)'!$AI$5:$AI$1000,Consolidado!$J$5:$J$1000,"X",Consolidado!$H$5:$H$1000,$D$9))&gt;0,"Febrero"&amp;IF(IF($D$9="Todos",SUMIFS('Normas (aux.)'!$AI$5:$AI$1000,Consolidado!$J$5:$J$1000,"X"),SUMIFS('Normas (aux.)'!$AI$5:$AI$1000,Consolidado!$J$5:$J$1000,"X",Consolidado!$H$5:$H$1000,$D$9))&gt;1," ("&amp;IF($D$9="Todos",SUMIFS('Normas (aux.)'!$AI$5:$AI$1000,Consolidado!$J$5:$J$1000,"X"),SUMIFS('Normas (aux.)'!$AI$5:$AI$1000,Consolidado!$J$5:$J$1000,"X",Consolidado!$H$5:$H$1000,$D$9))&amp;")",""),""),IF(IF($D$9="Todos",SUMIFS('Normas (aux.)'!$AI$5:$AI$1000,Consolidado!$K$5:$K$1000,"X"),SUMIFS('Normas (aux.)'!$AI$5:$AI$1000,Consolidado!$K$5:$K$1000,"X",Consolidado!$H$5:$H$1000,$D$9))&gt;0,"Marzo"&amp;IF(IF($D$9="Todos",SUMIFS('Normas (aux.)'!$AI$5:$AI$1000,Consolidado!$K$5:$K$1000,"X"),SUMIFS('Normas (aux.)'!$AI$5:$AI$1000,Consolidado!$K$5:$K$1000,"X",Consolidado!$H$5:$H$1000,$D$9))&gt;1," ("&amp;IF($D$9="Todos",SUMIFS('Normas (aux.)'!$AI$5:$AI$1000,Consolidado!$K$5:$K$1000,"X"),SUMIFS('Normas (aux.)'!$AI$5:$AI$1000,Consolidado!$K$5:$K$1000,"X",Consolidado!$H$5:$H$1000,$D$9))&amp;")",""),""),IF(IF($D$9="Todos",SUMIFS('Normas (aux.)'!$AI$5:$AI$1000,Consolidado!$L$5:$L$1000,"X"),SUMIFS('Normas (aux.)'!$AI$5:$AI$1000,Consolidado!$L$5:$L$1000,"X",Consolidado!$H$5:$H$1000,$D$9))&gt;0,"Abril"&amp;IF(IF($D$9="Todos",SUMIFS('Normas (aux.)'!$AI$5:$AI$1000,Consolidado!$L$5:$L$1000,"X"),SUMIFS('Normas (aux.)'!$AI$5:$AI$1000,Consolidado!$L$5:$L$1000,"X",Consolidado!$H$5:$H$1000,$D$9))&gt;1," ("&amp;IF($D$9="Todos",SUMIFS('Normas (aux.)'!$AI$5:$AI$1000,Consolidado!$L$5:$L$1000,"X"),SUMIFS('Normas (aux.)'!$AI$5:$AI$1000,Consolidado!$L$5:$L$1000,"X",Consolidado!$H$5:$H$1000,$D$9))&amp;")",""),""),IF(IF($D$9="Todos",SUMIFS('Normas (aux.)'!$AI$5:$AI$1000,Consolidado!$M$5:$M$1000,"X"),SUMIFS('Normas (aux.)'!$AI$5:$AI$1000,Consolidado!$M$5:$M$1000,"X",Consolidado!$H$5:$H$1000,$D$9))&gt;0,"Mayo"&amp;IF(IF($D$9="Todos",SUMIFS('Normas (aux.)'!$AI$5:$AI$1000,Consolidado!$M$5:$M$1000,"X"),SUMIFS('Normas (aux.)'!$AI$5:$AI$1000,Consolidado!$M$5:$M$1000,"X",Consolidado!$H$5:$H$1000,$D$9))&gt;1," ("&amp;IF($D$9="Todos",SUMIFS('Normas (aux.)'!$AI$5:$AI$1000,Consolidado!$M$5:$M$1000,"X"),SUMIFS('Normas (aux.)'!$AI$5:$AI$1000,Consolidado!$M$5:$M$1000,"X",Consolidado!$H$5:$H$1000,$D$9))&amp;")",""),""),IF(IF($D$9="Todos",SUMIFS('Normas (aux.)'!$AI$5:$AI$1000,Consolidado!$N$5:$N$1000,"X"),SUMIFS('Normas (aux.)'!$AI$5:$AI$1000,Consolidado!$N$5:$N$1000,"X",Consolidado!$H$5:$H$1000,$D$9))&gt;0,"Junio"&amp;IF(IF($D$9="Todos",SUMIFS('Normas (aux.)'!$AI$5:$AI$1000,Consolidado!$N$5:$N$1000,"X"),SUMIFS('Normas (aux.)'!$AI$5:$AI$1000,Consolidado!$N$5:$N$1000,"X",Consolidado!$H$5:$H$1000,$D$9))&gt;1," ("&amp;IF($D$9="Todos",SUMIFS('Normas (aux.)'!$AI$5:$AI$1000,Consolidado!$N$5:$N$1000,"X"),SUMIFS('Normas (aux.)'!$AI$5:$AI$1000,Consolidado!$N$5:$N$1000,"X",Consolidado!$H$5:$H$1000,$D$9))&amp;")",""),""),IF(IF($D$9="Todos",SUMIFS('Normas (aux.)'!$AI$5:$AI$1000,Consolidado!$O$5:$O$1000,"X"),SUMIFS('Normas (aux.)'!$AI$5:$AI$1000,Consolidado!$O$5:$O$1000,"X",Consolidado!$H$5:$H$1000,$D$9))&gt;0,"Julio"&amp;IF(IF($D$9="Todos",SUMIFS('Normas (aux.)'!$AI$5:$AI$1000,Consolidado!$O$5:$O$1000,"X"),SUMIFS('Normas (aux.)'!$AI$5:$AI$1000,Consolidado!$O$5:$O$1000,"X",Consolidado!$H$5:$H$1000,$D$9))&gt;1," ("&amp;IF($D$9="Todos",SUMIFS('Normas (aux.)'!$AI$5:$AI$1000,Consolidado!$O$5:$O$1000,"X"),SUMIFS('Normas (aux.)'!$AI$5:$AI$1000,Consolidado!$O$5:$O$1000,"X",Consolidado!$H$5:$H$1000,$D$9))&amp;")",""),""),IF(IF($D$9="Todos",SUMIFS('Normas (aux.)'!$AI$5:$AI$1000,Consolidado!$P$5:$P$1000,"X"),SUMIFS('Normas (aux.)'!$AI$5:$AI$1000,Consolidado!$P$5:$P$1000,"X",Consolidado!$H$5:$H$1000,$D$9))&gt;0,"Agosto"&amp;IF(IF($D$9="Todos",SUMIFS('Normas (aux.)'!$AI$5:$AI$1000,Consolidado!$P$5:$P$1000,"X"),SUMIFS('Normas (aux.)'!$AI$5:$AI$1000,Consolidado!$P$5:$P$1000,"X",Consolidado!$H$5:$H$1000,$D$9))&gt;1," ("&amp;IF($D$9="Todos",SUMIFS('Normas (aux.)'!$AI$5:$AI$1000,Consolidado!$P$5:$P$1000,"X"),SUMIFS('Normas (aux.)'!$AI$5:$AI$1000,Consolidado!$P$5:$P$1000,"X",Consolidado!$H$5:$H$1000,$D$9))&amp;")",""),""),IF(IF($D$9="Todos",SUMIFS('Normas (aux.)'!$AI$5:$AI$1000,Consolidado!$Q$5:$Q$1000,"X"),SUMIFS('Normas (aux.)'!$AI$5:$AI$1000,Consolidado!$Q$5:$Q$1000,"X",Consolidado!$H$5:$H$1000,$D$9))&gt;0,"Septiembre"&amp;IF(IF($D$9="Todos",SUMIFS('Normas (aux.)'!$AI$5:$AI$1000,Consolidado!$Q$5:$Q$1000,"X"),SUMIFS('Normas (aux.)'!$AI$5:$AI$1000,Consolidado!$Q$5:$Q$1000,"X",Consolidado!$H$5:$H$1000,$D$9))&gt;1," ("&amp;IF($D$9="Todos",SUMIFS('Normas (aux.)'!$AI$5:$AI$1000,Consolidado!$Q$5:$Q$1000,"X"),SUMIFS('Normas (aux.)'!$AI$5:$AI$1000,Consolidado!$Q$5:$Q$1000,"X",Consolidado!$H$5:$H$1000,$D$9))&amp;")",""),""),IF(IF($D$9="Todos",SUMIFS('Normas (aux.)'!$AI$5:$AI$1000,Consolidado!$R$5:$R$1000,"X"),SUMIFS('Normas (aux.)'!$AI$5:$AI$1000,Consolidado!$R$5:$R$1000,"X",Consolidado!$H$5:$H$1000,$D$9))&gt;0,"Octubre"&amp;IF(IF($D$9="Todos",SUMIFS('Normas (aux.)'!$AI$5:$AI$1000,Consolidado!$R$5:$R$1000,"X"),SUMIFS('Normas (aux.)'!$AI$5:$AI$1000,Consolidado!$R$5:$R$1000,"X",Consolidado!$H$5:$H$1000,$D$9))&gt;1," ("&amp;IF($D$9="Todos",SUMIFS('Normas (aux.)'!$AI$5:$AI$1000,Consolidado!$R$5:$R$1000,"X"),SUMIFS('Normas (aux.)'!$AI$5:$AI$1000,Consolidado!$R$5:$R$1000,"X",Consolidado!$H$5:$H$1000,$D$9))&amp;")",""),""),IF(IF($D$9="Todos",SUMIFS('Normas (aux.)'!$AI$5:$AI$1000,Consolidado!$S$5:$S$1000,"X"),SUMIFS('Normas (aux.)'!$AI$5:$AI$1000,Consolidado!$S$5:$S$1000,"X",Consolidado!$H$5:$H$1000,$D$9))&gt;0,"Noviembre"&amp;IF(IF($D$9="Todos",SUMIFS('Normas (aux.)'!$AI$5:$AI$1000,Consolidado!$S$5:$S$1000,"X"),SUMIFS('Normas (aux.)'!$AI$5:$AI$1000,Consolidado!$S$5:$S$1000,"X",Consolidado!$H$5:$H$1000,$D$9))&gt;1," ("&amp;IF($D$9="Todos",SUMIFS('Normas (aux.)'!$AI$5:$AI$1000,Consolidado!$S$5:$S$1000,"X"),SUMIFS('Normas (aux.)'!$AI$5:$AI$1000,Consolidado!$S$5:$S$1000,"X",Consolidado!$H$5:$H$1000,$D$9))&amp;")",""),""),IF(IF($D$9="Todos",SUMIFS('Normas (aux.)'!$AI$5:$AI$1000,Consolidado!$T$5:$T$1000,"X"),SUMIFS('Normas (aux.)'!$AI$5:$AI$1000,Consolidado!$T$5:$T$1000,"X",Consolidado!$H$5:$H$1000,$D$9))&gt;0,"Diciembre"&amp;IF(IF($D$9="Todos",SUMIFS('Normas (aux.)'!$AI$5:$AI$1000,Consolidado!$T$5:$T$1000,"X"),SUMIFS('Normas (aux.)'!$AI$5:$AI$1000,Consolidado!$T$5:$T$1000,"X",Consolidado!$H$5:$H$1000,$D$9))&gt;1," ("&amp;IF($D$9="Todos",SUMIFS('Normas (aux.)'!$AI$5:$AI$1000,Consolidado!$T$5:$T$1000,"X"),SUMIFS('Normas (aux.)'!$AI$5:$AI$1000,Consolidado!$T$5:$T$1000,"X",Consolidado!$H$5:$H$1000,$D$9))&amp;")",""),"")))</f>
        <v/>
      </c>
    </row>
    <row r="92" customFormat="false" ht="15" hidden="false" customHeight="false" outlineLevel="0" collapsed="false">
      <c r="AQ92" s="38" t="str">
        <f aca="false">'Normas (aux.)'!AJ3</f>
        <v/>
      </c>
      <c r="AR92" s="38" t="n">
        <f aca="false">IF(AQ92="",0,IF($D$9="Todos",SUMIFS('Normas (aux.)'!$AJ$5:$AJ$1000,Consolidado!$C$5:$C$1000,"Auditoría Interna"),SUMIFS('Normas (aux.)'!$AJ$5:$AJ$1000,Consolidado!$C$5:$C$1000,"Auditoría Interna",Consolidado!$H$5:$H$1000,$D$9)))</f>
        <v>0</v>
      </c>
      <c r="AS92" s="38" t="n">
        <f aca="false">IF(AQ92="",0,IF($D$9="Todos",SUMIFS('Normas (aux.)'!$AJ$5:$AJ$1000,Consolidado!$C$5:$C$1000,"Auditoría Externa"),SUMIFS('Normas (aux.)'!$AJ$5:$AJ$1000,Consolidado!$C$5:$C$1000,"Auditoría Externa",Consolidado!$H$5:$H$1000,$D$9)))</f>
        <v>0</v>
      </c>
      <c r="AT92" s="38" t="n">
        <f aca="false">IF(AQ92="",0,IF($D$9="Todos",SUMIFS('Normas (aux.)'!$AJ$5:$AJ$1000,Consolidado!$C$5:$C$1000,"SSF"),SUMIFS('Normas (aux.)'!$AJ$5:$AJ$1000,Consolidado!$C$5:$C$1000,"SSF",Consolidado!$H$5:$H$1000,$D$9)))</f>
        <v>0</v>
      </c>
      <c r="AU92" s="38" t="n">
        <f aca="false">IF(AQ92="",0,IF($D$9="Todos",SUMIFS('Normas (aux.)'!$AJ$5:$AJ$1000),SUMIFS('Normas (aux.)'!$AJ$5:$AJ$1000,Consolidado!$H$5:$H$1000,$D$9))-SUM(AR92:AT92))</f>
        <v>0</v>
      </c>
      <c r="AV92" s="38" t="n">
        <f aca="false">SUM(AR92:AU92)</f>
        <v>0</v>
      </c>
      <c r="AW92" s="38" t="n">
        <f aca="false">COUNTIF(AR92:AU92,"&gt;0")</f>
        <v>0</v>
      </c>
      <c r="AX92" s="38" t="n">
        <f aca="false">IF(AQ92="",-1,AV92*10000-ROW()/1000)</f>
        <v>-1</v>
      </c>
      <c r="AY92" s="38" t="str">
        <f aca="false">IF(AQ92="","",_xlfn.TEXTJOIN(", ",TRUE(),IF(IF($D$9="Todos",SUMIFS('Normas (aux.)'!$AJ$5:$AJ$1000,Consolidado!$I$5:$I$1000,"X"),SUMIFS('Normas (aux.)'!$AJ$5:$AJ$1000,Consolidado!$I$5:$I$1000,"X",Consolidado!$H$5:$H$1000,$D$9))&gt;0,"Enero"&amp;IF(IF($D$9="Todos",SUMIFS('Normas (aux.)'!$AJ$5:$AJ$1000,Consolidado!$I$5:$I$1000,"X"),SUMIFS('Normas (aux.)'!$AJ$5:$AJ$1000,Consolidado!$I$5:$I$1000,"X",Consolidado!$H$5:$H$1000,$D$9))&gt;1," ("&amp;IF($D$9="Todos",SUMIFS('Normas (aux.)'!$AJ$5:$AJ$1000,Consolidado!$I$5:$I$1000,"X"),SUMIFS('Normas (aux.)'!$AJ$5:$AJ$1000,Consolidado!$I$5:$I$1000,"X",Consolidado!$H$5:$H$1000,$D$9))&amp;")",""),""),IF(IF($D$9="Todos",SUMIFS('Normas (aux.)'!$AJ$5:$AJ$1000,Consolidado!$J$5:$J$1000,"X"),SUMIFS('Normas (aux.)'!$AJ$5:$AJ$1000,Consolidado!$J$5:$J$1000,"X",Consolidado!$H$5:$H$1000,$D$9))&gt;0,"Febrero"&amp;IF(IF($D$9="Todos",SUMIFS('Normas (aux.)'!$AJ$5:$AJ$1000,Consolidado!$J$5:$J$1000,"X"),SUMIFS('Normas (aux.)'!$AJ$5:$AJ$1000,Consolidado!$J$5:$J$1000,"X",Consolidado!$H$5:$H$1000,$D$9))&gt;1," ("&amp;IF($D$9="Todos",SUMIFS('Normas (aux.)'!$AJ$5:$AJ$1000,Consolidado!$J$5:$J$1000,"X"),SUMIFS('Normas (aux.)'!$AJ$5:$AJ$1000,Consolidado!$J$5:$J$1000,"X",Consolidado!$H$5:$H$1000,$D$9))&amp;")",""),""),IF(IF($D$9="Todos",SUMIFS('Normas (aux.)'!$AJ$5:$AJ$1000,Consolidado!$K$5:$K$1000,"X"),SUMIFS('Normas (aux.)'!$AJ$5:$AJ$1000,Consolidado!$K$5:$K$1000,"X",Consolidado!$H$5:$H$1000,$D$9))&gt;0,"Marzo"&amp;IF(IF($D$9="Todos",SUMIFS('Normas (aux.)'!$AJ$5:$AJ$1000,Consolidado!$K$5:$K$1000,"X"),SUMIFS('Normas (aux.)'!$AJ$5:$AJ$1000,Consolidado!$K$5:$K$1000,"X",Consolidado!$H$5:$H$1000,$D$9))&gt;1," ("&amp;IF($D$9="Todos",SUMIFS('Normas (aux.)'!$AJ$5:$AJ$1000,Consolidado!$K$5:$K$1000,"X"),SUMIFS('Normas (aux.)'!$AJ$5:$AJ$1000,Consolidado!$K$5:$K$1000,"X",Consolidado!$H$5:$H$1000,$D$9))&amp;")",""),""),IF(IF($D$9="Todos",SUMIFS('Normas (aux.)'!$AJ$5:$AJ$1000,Consolidado!$L$5:$L$1000,"X"),SUMIFS('Normas (aux.)'!$AJ$5:$AJ$1000,Consolidado!$L$5:$L$1000,"X",Consolidado!$H$5:$H$1000,$D$9))&gt;0,"Abril"&amp;IF(IF($D$9="Todos",SUMIFS('Normas (aux.)'!$AJ$5:$AJ$1000,Consolidado!$L$5:$L$1000,"X"),SUMIFS('Normas (aux.)'!$AJ$5:$AJ$1000,Consolidado!$L$5:$L$1000,"X",Consolidado!$H$5:$H$1000,$D$9))&gt;1," ("&amp;IF($D$9="Todos",SUMIFS('Normas (aux.)'!$AJ$5:$AJ$1000,Consolidado!$L$5:$L$1000,"X"),SUMIFS('Normas (aux.)'!$AJ$5:$AJ$1000,Consolidado!$L$5:$L$1000,"X",Consolidado!$H$5:$H$1000,$D$9))&amp;")",""),""),IF(IF($D$9="Todos",SUMIFS('Normas (aux.)'!$AJ$5:$AJ$1000,Consolidado!$M$5:$M$1000,"X"),SUMIFS('Normas (aux.)'!$AJ$5:$AJ$1000,Consolidado!$M$5:$M$1000,"X",Consolidado!$H$5:$H$1000,$D$9))&gt;0,"Mayo"&amp;IF(IF($D$9="Todos",SUMIFS('Normas (aux.)'!$AJ$5:$AJ$1000,Consolidado!$M$5:$M$1000,"X"),SUMIFS('Normas (aux.)'!$AJ$5:$AJ$1000,Consolidado!$M$5:$M$1000,"X",Consolidado!$H$5:$H$1000,$D$9))&gt;1," ("&amp;IF($D$9="Todos",SUMIFS('Normas (aux.)'!$AJ$5:$AJ$1000,Consolidado!$M$5:$M$1000,"X"),SUMIFS('Normas (aux.)'!$AJ$5:$AJ$1000,Consolidado!$M$5:$M$1000,"X",Consolidado!$H$5:$H$1000,$D$9))&amp;")",""),""),IF(IF($D$9="Todos",SUMIFS('Normas (aux.)'!$AJ$5:$AJ$1000,Consolidado!$N$5:$N$1000,"X"),SUMIFS('Normas (aux.)'!$AJ$5:$AJ$1000,Consolidado!$N$5:$N$1000,"X",Consolidado!$H$5:$H$1000,$D$9))&gt;0,"Junio"&amp;IF(IF($D$9="Todos",SUMIFS('Normas (aux.)'!$AJ$5:$AJ$1000,Consolidado!$N$5:$N$1000,"X"),SUMIFS('Normas (aux.)'!$AJ$5:$AJ$1000,Consolidado!$N$5:$N$1000,"X",Consolidado!$H$5:$H$1000,$D$9))&gt;1," ("&amp;IF($D$9="Todos",SUMIFS('Normas (aux.)'!$AJ$5:$AJ$1000,Consolidado!$N$5:$N$1000,"X"),SUMIFS('Normas (aux.)'!$AJ$5:$AJ$1000,Consolidado!$N$5:$N$1000,"X",Consolidado!$H$5:$H$1000,$D$9))&amp;")",""),""),IF(IF($D$9="Todos",SUMIFS('Normas (aux.)'!$AJ$5:$AJ$1000,Consolidado!$O$5:$O$1000,"X"),SUMIFS('Normas (aux.)'!$AJ$5:$AJ$1000,Consolidado!$O$5:$O$1000,"X",Consolidado!$H$5:$H$1000,$D$9))&gt;0,"Julio"&amp;IF(IF($D$9="Todos",SUMIFS('Normas (aux.)'!$AJ$5:$AJ$1000,Consolidado!$O$5:$O$1000,"X"),SUMIFS('Normas (aux.)'!$AJ$5:$AJ$1000,Consolidado!$O$5:$O$1000,"X",Consolidado!$H$5:$H$1000,$D$9))&gt;1," ("&amp;IF($D$9="Todos",SUMIFS('Normas (aux.)'!$AJ$5:$AJ$1000,Consolidado!$O$5:$O$1000,"X"),SUMIFS('Normas (aux.)'!$AJ$5:$AJ$1000,Consolidado!$O$5:$O$1000,"X",Consolidado!$H$5:$H$1000,$D$9))&amp;")",""),""),IF(IF($D$9="Todos",SUMIFS('Normas (aux.)'!$AJ$5:$AJ$1000,Consolidado!$P$5:$P$1000,"X"),SUMIFS('Normas (aux.)'!$AJ$5:$AJ$1000,Consolidado!$P$5:$P$1000,"X",Consolidado!$H$5:$H$1000,$D$9))&gt;0,"Agosto"&amp;IF(IF($D$9="Todos",SUMIFS('Normas (aux.)'!$AJ$5:$AJ$1000,Consolidado!$P$5:$P$1000,"X"),SUMIFS('Normas (aux.)'!$AJ$5:$AJ$1000,Consolidado!$P$5:$P$1000,"X",Consolidado!$H$5:$H$1000,$D$9))&gt;1," ("&amp;IF($D$9="Todos",SUMIFS('Normas (aux.)'!$AJ$5:$AJ$1000,Consolidado!$P$5:$P$1000,"X"),SUMIFS('Normas (aux.)'!$AJ$5:$AJ$1000,Consolidado!$P$5:$P$1000,"X",Consolidado!$H$5:$H$1000,$D$9))&amp;")",""),""),IF(IF($D$9="Todos",SUMIFS('Normas (aux.)'!$AJ$5:$AJ$1000,Consolidado!$Q$5:$Q$1000,"X"),SUMIFS('Normas (aux.)'!$AJ$5:$AJ$1000,Consolidado!$Q$5:$Q$1000,"X",Consolidado!$H$5:$H$1000,$D$9))&gt;0,"Septiembre"&amp;IF(IF($D$9="Todos",SUMIFS('Normas (aux.)'!$AJ$5:$AJ$1000,Consolidado!$Q$5:$Q$1000,"X"),SUMIFS('Normas (aux.)'!$AJ$5:$AJ$1000,Consolidado!$Q$5:$Q$1000,"X",Consolidado!$H$5:$H$1000,$D$9))&gt;1," ("&amp;IF($D$9="Todos",SUMIFS('Normas (aux.)'!$AJ$5:$AJ$1000,Consolidado!$Q$5:$Q$1000,"X"),SUMIFS('Normas (aux.)'!$AJ$5:$AJ$1000,Consolidado!$Q$5:$Q$1000,"X",Consolidado!$H$5:$H$1000,$D$9))&amp;")",""),""),IF(IF($D$9="Todos",SUMIFS('Normas (aux.)'!$AJ$5:$AJ$1000,Consolidado!$R$5:$R$1000,"X"),SUMIFS('Normas (aux.)'!$AJ$5:$AJ$1000,Consolidado!$R$5:$R$1000,"X",Consolidado!$H$5:$H$1000,$D$9))&gt;0,"Octubre"&amp;IF(IF($D$9="Todos",SUMIFS('Normas (aux.)'!$AJ$5:$AJ$1000,Consolidado!$R$5:$R$1000,"X"),SUMIFS('Normas (aux.)'!$AJ$5:$AJ$1000,Consolidado!$R$5:$R$1000,"X",Consolidado!$H$5:$H$1000,$D$9))&gt;1," ("&amp;IF($D$9="Todos",SUMIFS('Normas (aux.)'!$AJ$5:$AJ$1000,Consolidado!$R$5:$R$1000,"X"),SUMIFS('Normas (aux.)'!$AJ$5:$AJ$1000,Consolidado!$R$5:$R$1000,"X",Consolidado!$H$5:$H$1000,$D$9))&amp;")",""),""),IF(IF($D$9="Todos",SUMIFS('Normas (aux.)'!$AJ$5:$AJ$1000,Consolidado!$S$5:$S$1000,"X"),SUMIFS('Normas (aux.)'!$AJ$5:$AJ$1000,Consolidado!$S$5:$S$1000,"X",Consolidado!$H$5:$H$1000,$D$9))&gt;0,"Noviembre"&amp;IF(IF($D$9="Todos",SUMIFS('Normas (aux.)'!$AJ$5:$AJ$1000,Consolidado!$S$5:$S$1000,"X"),SUMIFS('Normas (aux.)'!$AJ$5:$AJ$1000,Consolidado!$S$5:$S$1000,"X",Consolidado!$H$5:$H$1000,$D$9))&gt;1," ("&amp;IF($D$9="Todos",SUMIFS('Normas (aux.)'!$AJ$5:$AJ$1000,Consolidado!$S$5:$S$1000,"X"),SUMIFS('Normas (aux.)'!$AJ$5:$AJ$1000,Consolidado!$S$5:$S$1000,"X",Consolidado!$H$5:$H$1000,$D$9))&amp;")",""),""),IF(IF($D$9="Todos",SUMIFS('Normas (aux.)'!$AJ$5:$AJ$1000,Consolidado!$T$5:$T$1000,"X"),SUMIFS('Normas (aux.)'!$AJ$5:$AJ$1000,Consolidado!$T$5:$T$1000,"X",Consolidado!$H$5:$H$1000,$D$9))&gt;0,"Diciembre"&amp;IF(IF($D$9="Todos",SUMIFS('Normas (aux.)'!$AJ$5:$AJ$1000,Consolidado!$T$5:$T$1000,"X"),SUMIFS('Normas (aux.)'!$AJ$5:$AJ$1000,Consolidado!$T$5:$T$1000,"X",Consolidado!$H$5:$H$1000,$D$9))&gt;1," ("&amp;IF($D$9="Todos",SUMIFS('Normas (aux.)'!$AJ$5:$AJ$1000,Consolidado!$T$5:$T$1000,"X"),SUMIFS('Normas (aux.)'!$AJ$5:$AJ$1000,Consolidado!$T$5:$T$1000,"X",Consolidado!$H$5:$H$1000,$D$9))&amp;")",""),"")))</f>
        <v/>
      </c>
    </row>
    <row r="93" customFormat="false" ht="15" hidden="false" customHeight="false" outlineLevel="0" collapsed="false">
      <c r="AQ93" s="38" t="str">
        <f aca="false">'Normas (aux.)'!AK3</f>
        <v/>
      </c>
      <c r="AR93" s="38" t="n">
        <f aca="false">IF(AQ93="",0,IF($D$9="Todos",SUMIFS('Normas (aux.)'!$AK$5:$AK$1000,Consolidado!$C$5:$C$1000,"Auditoría Interna"),SUMIFS('Normas (aux.)'!$AK$5:$AK$1000,Consolidado!$C$5:$C$1000,"Auditoría Interna",Consolidado!$H$5:$H$1000,$D$9)))</f>
        <v>0</v>
      </c>
      <c r="AS93" s="38" t="n">
        <f aca="false">IF(AQ93="",0,IF($D$9="Todos",SUMIFS('Normas (aux.)'!$AK$5:$AK$1000,Consolidado!$C$5:$C$1000,"Auditoría Externa"),SUMIFS('Normas (aux.)'!$AK$5:$AK$1000,Consolidado!$C$5:$C$1000,"Auditoría Externa",Consolidado!$H$5:$H$1000,$D$9)))</f>
        <v>0</v>
      </c>
      <c r="AT93" s="38" t="n">
        <f aca="false">IF(AQ93="",0,IF($D$9="Todos",SUMIFS('Normas (aux.)'!$AK$5:$AK$1000,Consolidado!$C$5:$C$1000,"SSF"),SUMIFS('Normas (aux.)'!$AK$5:$AK$1000,Consolidado!$C$5:$C$1000,"SSF",Consolidado!$H$5:$H$1000,$D$9)))</f>
        <v>0</v>
      </c>
      <c r="AU93" s="38" t="n">
        <f aca="false">IF(AQ93="",0,IF($D$9="Todos",SUMIFS('Normas (aux.)'!$AK$5:$AK$1000),SUMIFS('Normas (aux.)'!$AK$5:$AK$1000,Consolidado!$H$5:$H$1000,$D$9))-SUM(AR93:AT93))</f>
        <v>0</v>
      </c>
      <c r="AV93" s="38" t="n">
        <f aca="false">SUM(AR93:AU93)</f>
        <v>0</v>
      </c>
      <c r="AW93" s="38" t="n">
        <f aca="false">COUNTIF(AR93:AU93,"&gt;0")</f>
        <v>0</v>
      </c>
      <c r="AX93" s="38" t="n">
        <f aca="false">IF(AQ93="",-1,AV93*10000-ROW()/1000)</f>
        <v>-1</v>
      </c>
      <c r="AY93" s="38" t="str">
        <f aca="false">IF(AQ93="","",_xlfn.TEXTJOIN(", ",TRUE(),IF(IF($D$9="Todos",SUMIFS('Normas (aux.)'!$AK$5:$AK$1000,Consolidado!$I$5:$I$1000,"X"),SUMIFS('Normas (aux.)'!$AK$5:$AK$1000,Consolidado!$I$5:$I$1000,"X",Consolidado!$H$5:$H$1000,$D$9))&gt;0,"Enero"&amp;IF(IF($D$9="Todos",SUMIFS('Normas (aux.)'!$AK$5:$AK$1000,Consolidado!$I$5:$I$1000,"X"),SUMIFS('Normas (aux.)'!$AK$5:$AK$1000,Consolidado!$I$5:$I$1000,"X",Consolidado!$H$5:$H$1000,$D$9))&gt;1," ("&amp;IF($D$9="Todos",SUMIFS('Normas (aux.)'!$AK$5:$AK$1000,Consolidado!$I$5:$I$1000,"X"),SUMIFS('Normas (aux.)'!$AK$5:$AK$1000,Consolidado!$I$5:$I$1000,"X",Consolidado!$H$5:$H$1000,$D$9))&amp;")",""),""),IF(IF($D$9="Todos",SUMIFS('Normas (aux.)'!$AK$5:$AK$1000,Consolidado!$J$5:$J$1000,"X"),SUMIFS('Normas (aux.)'!$AK$5:$AK$1000,Consolidado!$J$5:$J$1000,"X",Consolidado!$H$5:$H$1000,$D$9))&gt;0,"Febrero"&amp;IF(IF($D$9="Todos",SUMIFS('Normas (aux.)'!$AK$5:$AK$1000,Consolidado!$J$5:$J$1000,"X"),SUMIFS('Normas (aux.)'!$AK$5:$AK$1000,Consolidado!$J$5:$J$1000,"X",Consolidado!$H$5:$H$1000,$D$9))&gt;1," ("&amp;IF($D$9="Todos",SUMIFS('Normas (aux.)'!$AK$5:$AK$1000,Consolidado!$J$5:$J$1000,"X"),SUMIFS('Normas (aux.)'!$AK$5:$AK$1000,Consolidado!$J$5:$J$1000,"X",Consolidado!$H$5:$H$1000,$D$9))&amp;")",""),""),IF(IF($D$9="Todos",SUMIFS('Normas (aux.)'!$AK$5:$AK$1000,Consolidado!$K$5:$K$1000,"X"),SUMIFS('Normas (aux.)'!$AK$5:$AK$1000,Consolidado!$K$5:$K$1000,"X",Consolidado!$H$5:$H$1000,$D$9))&gt;0,"Marzo"&amp;IF(IF($D$9="Todos",SUMIFS('Normas (aux.)'!$AK$5:$AK$1000,Consolidado!$K$5:$K$1000,"X"),SUMIFS('Normas (aux.)'!$AK$5:$AK$1000,Consolidado!$K$5:$K$1000,"X",Consolidado!$H$5:$H$1000,$D$9))&gt;1," ("&amp;IF($D$9="Todos",SUMIFS('Normas (aux.)'!$AK$5:$AK$1000,Consolidado!$K$5:$K$1000,"X"),SUMIFS('Normas (aux.)'!$AK$5:$AK$1000,Consolidado!$K$5:$K$1000,"X",Consolidado!$H$5:$H$1000,$D$9))&amp;")",""),""),IF(IF($D$9="Todos",SUMIFS('Normas (aux.)'!$AK$5:$AK$1000,Consolidado!$L$5:$L$1000,"X"),SUMIFS('Normas (aux.)'!$AK$5:$AK$1000,Consolidado!$L$5:$L$1000,"X",Consolidado!$H$5:$H$1000,$D$9))&gt;0,"Abril"&amp;IF(IF($D$9="Todos",SUMIFS('Normas (aux.)'!$AK$5:$AK$1000,Consolidado!$L$5:$L$1000,"X"),SUMIFS('Normas (aux.)'!$AK$5:$AK$1000,Consolidado!$L$5:$L$1000,"X",Consolidado!$H$5:$H$1000,$D$9))&gt;1," ("&amp;IF($D$9="Todos",SUMIFS('Normas (aux.)'!$AK$5:$AK$1000,Consolidado!$L$5:$L$1000,"X"),SUMIFS('Normas (aux.)'!$AK$5:$AK$1000,Consolidado!$L$5:$L$1000,"X",Consolidado!$H$5:$H$1000,$D$9))&amp;")",""),""),IF(IF($D$9="Todos",SUMIFS('Normas (aux.)'!$AK$5:$AK$1000,Consolidado!$M$5:$M$1000,"X"),SUMIFS('Normas (aux.)'!$AK$5:$AK$1000,Consolidado!$M$5:$M$1000,"X",Consolidado!$H$5:$H$1000,$D$9))&gt;0,"Mayo"&amp;IF(IF($D$9="Todos",SUMIFS('Normas (aux.)'!$AK$5:$AK$1000,Consolidado!$M$5:$M$1000,"X"),SUMIFS('Normas (aux.)'!$AK$5:$AK$1000,Consolidado!$M$5:$M$1000,"X",Consolidado!$H$5:$H$1000,$D$9))&gt;1," ("&amp;IF($D$9="Todos",SUMIFS('Normas (aux.)'!$AK$5:$AK$1000,Consolidado!$M$5:$M$1000,"X"),SUMIFS('Normas (aux.)'!$AK$5:$AK$1000,Consolidado!$M$5:$M$1000,"X",Consolidado!$H$5:$H$1000,$D$9))&amp;")",""),""),IF(IF($D$9="Todos",SUMIFS('Normas (aux.)'!$AK$5:$AK$1000,Consolidado!$N$5:$N$1000,"X"),SUMIFS('Normas (aux.)'!$AK$5:$AK$1000,Consolidado!$N$5:$N$1000,"X",Consolidado!$H$5:$H$1000,$D$9))&gt;0,"Junio"&amp;IF(IF($D$9="Todos",SUMIFS('Normas (aux.)'!$AK$5:$AK$1000,Consolidado!$N$5:$N$1000,"X"),SUMIFS('Normas (aux.)'!$AK$5:$AK$1000,Consolidado!$N$5:$N$1000,"X",Consolidado!$H$5:$H$1000,$D$9))&gt;1," ("&amp;IF($D$9="Todos",SUMIFS('Normas (aux.)'!$AK$5:$AK$1000,Consolidado!$N$5:$N$1000,"X"),SUMIFS('Normas (aux.)'!$AK$5:$AK$1000,Consolidado!$N$5:$N$1000,"X",Consolidado!$H$5:$H$1000,$D$9))&amp;")",""),""),IF(IF($D$9="Todos",SUMIFS('Normas (aux.)'!$AK$5:$AK$1000,Consolidado!$O$5:$O$1000,"X"),SUMIFS('Normas (aux.)'!$AK$5:$AK$1000,Consolidado!$O$5:$O$1000,"X",Consolidado!$H$5:$H$1000,$D$9))&gt;0,"Julio"&amp;IF(IF($D$9="Todos",SUMIFS('Normas (aux.)'!$AK$5:$AK$1000,Consolidado!$O$5:$O$1000,"X"),SUMIFS('Normas (aux.)'!$AK$5:$AK$1000,Consolidado!$O$5:$O$1000,"X",Consolidado!$H$5:$H$1000,$D$9))&gt;1," ("&amp;IF($D$9="Todos",SUMIFS('Normas (aux.)'!$AK$5:$AK$1000,Consolidado!$O$5:$O$1000,"X"),SUMIFS('Normas (aux.)'!$AK$5:$AK$1000,Consolidado!$O$5:$O$1000,"X",Consolidado!$H$5:$H$1000,$D$9))&amp;")",""),""),IF(IF($D$9="Todos",SUMIFS('Normas (aux.)'!$AK$5:$AK$1000,Consolidado!$P$5:$P$1000,"X"),SUMIFS('Normas (aux.)'!$AK$5:$AK$1000,Consolidado!$P$5:$P$1000,"X",Consolidado!$H$5:$H$1000,$D$9))&gt;0,"Agosto"&amp;IF(IF($D$9="Todos",SUMIFS('Normas (aux.)'!$AK$5:$AK$1000,Consolidado!$P$5:$P$1000,"X"),SUMIFS('Normas (aux.)'!$AK$5:$AK$1000,Consolidado!$P$5:$P$1000,"X",Consolidado!$H$5:$H$1000,$D$9))&gt;1," ("&amp;IF($D$9="Todos",SUMIFS('Normas (aux.)'!$AK$5:$AK$1000,Consolidado!$P$5:$P$1000,"X"),SUMIFS('Normas (aux.)'!$AK$5:$AK$1000,Consolidado!$P$5:$P$1000,"X",Consolidado!$H$5:$H$1000,$D$9))&amp;")",""),""),IF(IF($D$9="Todos",SUMIFS('Normas (aux.)'!$AK$5:$AK$1000,Consolidado!$Q$5:$Q$1000,"X"),SUMIFS('Normas (aux.)'!$AK$5:$AK$1000,Consolidado!$Q$5:$Q$1000,"X",Consolidado!$H$5:$H$1000,$D$9))&gt;0,"Septiembre"&amp;IF(IF($D$9="Todos",SUMIFS('Normas (aux.)'!$AK$5:$AK$1000,Consolidado!$Q$5:$Q$1000,"X"),SUMIFS('Normas (aux.)'!$AK$5:$AK$1000,Consolidado!$Q$5:$Q$1000,"X",Consolidado!$H$5:$H$1000,$D$9))&gt;1," ("&amp;IF($D$9="Todos",SUMIFS('Normas (aux.)'!$AK$5:$AK$1000,Consolidado!$Q$5:$Q$1000,"X"),SUMIFS('Normas (aux.)'!$AK$5:$AK$1000,Consolidado!$Q$5:$Q$1000,"X",Consolidado!$H$5:$H$1000,$D$9))&amp;")",""),""),IF(IF($D$9="Todos",SUMIFS('Normas (aux.)'!$AK$5:$AK$1000,Consolidado!$R$5:$R$1000,"X"),SUMIFS('Normas (aux.)'!$AK$5:$AK$1000,Consolidado!$R$5:$R$1000,"X",Consolidado!$H$5:$H$1000,$D$9))&gt;0,"Octubre"&amp;IF(IF($D$9="Todos",SUMIFS('Normas (aux.)'!$AK$5:$AK$1000,Consolidado!$R$5:$R$1000,"X"),SUMIFS('Normas (aux.)'!$AK$5:$AK$1000,Consolidado!$R$5:$R$1000,"X",Consolidado!$H$5:$H$1000,$D$9))&gt;1," ("&amp;IF($D$9="Todos",SUMIFS('Normas (aux.)'!$AK$5:$AK$1000,Consolidado!$R$5:$R$1000,"X"),SUMIFS('Normas (aux.)'!$AK$5:$AK$1000,Consolidado!$R$5:$R$1000,"X",Consolidado!$H$5:$H$1000,$D$9))&amp;")",""),""),IF(IF($D$9="Todos",SUMIFS('Normas (aux.)'!$AK$5:$AK$1000,Consolidado!$S$5:$S$1000,"X"),SUMIFS('Normas (aux.)'!$AK$5:$AK$1000,Consolidado!$S$5:$S$1000,"X",Consolidado!$H$5:$H$1000,$D$9))&gt;0,"Noviembre"&amp;IF(IF($D$9="Todos",SUMIFS('Normas (aux.)'!$AK$5:$AK$1000,Consolidado!$S$5:$S$1000,"X"),SUMIFS('Normas (aux.)'!$AK$5:$AK$1000,Consolidado!$S$5:$S$1000,"X",Consolidado!$H$5:$H$1000,$D$9))&gt;1," ("&amp;IF($D$9="Todos",SUMIFS('Normas (aux.)'!$AK$5:$AK$1000,Consolidado!$S$5:$S$1000,"X"),SUMIFS('Normas (aux.)'!$AK$5:$AK$1000,Consolidado!$S$5:$S$1000,"X",Consolidado!$H$5:$H$1000,$D$9))&amp;")",""),""),IF(IF($D$9="Todos",SUMIFS('Normas (aux.)'!$AK$5:$AK$1000,Consolidado!$T$5:$T$1000,"X"),SUMIFS('Normas (aux.)'!$AK$5:$AK$1000,Consolidado!$T$5:$T$1000,"X",Consolidado!$H$5:$H$1000,$D$9))&gt;0,"Diciembre"&amp;IF(IF($D$9="Todos",SUMIFS('Normas (aux.)'!$AK$5:$AK$1000,Consolidado!$T$5:$T$1000,"X"),SUMIFS('Normas (aux.)'!$AK$5:$AK$1000,Consolidado!$T$5:$T$1000,"X",Consolidado!$H$5:$H$1000,$D$9))&gt;1," ("&amp;IF($D$9="Todos",SUMIFS('Normas (aux.)'!$AK$5:$AK$1000,Consolidado!$T$5:$T$1000,"X"),SUMIFS('Normas (aux.)'!$AK$5:$AK$1000,Consolidado!$T$5:$T$1000,"X",Consolidado!$H$5:$H$1000,$D$9))&amp;")",""),"")))</f>
        <v/>
      </c>
    </row>
    <row r="94" customFormat="false" ht="15" hidden="false" customHeight="false" outlineLevel="0" collapsed="false">
      <c r="AQ94" s="38" t="str">
        <f aca="false">'Normas (aux.)'!AL3</f>
        <v/>
      </c>
      <c r="AR94" s="38" t="n">
        <f aca="false">IF(AQ94="",0,IF($D$9="Todos",SUMIFS('Normas (aux.)'!$AL$5:$AL$1000,Consolidado!$C$5:$C$1000,"Auditoría Interna"),SUMIFS('Normas (aux.)'!$AL$5:$AL$1000,Consolidado!$C$5:$C$1000,"Auditoría Interna",Consolidado!$H$5:$H$1000,$D$9)))</f>
        <v>0</v>
      </c>
      <c r="AS94" s="38" t="n">
        <f aca="false">IF(AQ94="",0,IF($D$9="Todos",SUMIFS('Normas (aux.)'!$AL$5:$AL$1000,Consolidado!$C$5:$C$1000,"Auditoría Externa"),SUMIFS('Normas (aux.)'!$AL$5:$AL$1000,Consolidado!$C$5:$C$1000,"Auditoría Externa",Consolidado!$H$5:$H$1000,$D$9)))</f>
        <v>0</v>
      </c>
      <c r="AT94" s="38" t="n">
        <f aca="false">IF(AQ94="",0,IF($D$9="Todos",SUMIFS('Normas (aux.)'!$AL$5:$AL$1000,Consolidado!$C$5:$C$1000,"SSF"),SUMIFS('Normas (aux.)'!$AL$5:$AL$1000,Consolidado!$C$5:$C$1000,"SSF",Consolidado!$H$5:$H$1000,$D$9)))</f>
        <v>0</v>
      </c>
      <c r="AU94" s="38" t="n">
        <f aca="false">IF(AQ94="",0,IF($D$9="Todos",SUMIFS('Normas (aux.)'!$AL$5:$AL$1000),SUMIFS('Normas (aux.)'!$AL$5:$AL$1000,Consolidado!$H$5:$H$1000,$D$9))-SUM(AR94:AT94))</f>
        <v>0</v>
      </c>
      <c r="AV94" s="38" t="n">
        <f aca="false">SUM(AR94:AU94)</f>
        <v>0</v>
      </c>
      <c r="AW94" s="38" t="n">
        <f aca="false">COUNTIF(AR94:AU94,"&gt;0")</f>
        <v>0</v>
      </c>
      <c r="AX94" s="38" t="n">
        <f aca="false">IF(AQ94="",-1,AV94*10000-ROW()/1000)</f>
        <v>-1</v>
      </c>
      <c r="AY94" s="38" t="str">
        <f aca="false">IF(AQ94="","",_xlfn.TEXTJOIN(", ",TRUE(),IF(IF($D$9="Todos",SUMIFS('Normas (aux.)'!$AL$5:$AL$1000,Consolidado!$I$5:$I$1000,"X"),SUMIFS('Normas (aux.)'!$AL$5:$AL$1000,Consolidado!$I$5:$I$1000,"X",Consolidado!$H$5:$H$1000,$D$9))&gt;0,"Enero"&amp;IF(IF($D$9="Todos",SUMIFS('Normas (aux.)'!$AL$5:$AL$1000,Consolidado!$I$5:$I$1000,"X"),SUMIFS('Normas (aux.)'!$AL$5:$AL$1000,Consolidado!$I$5:$I$1000,"X",Consolidado!$H$5:$H$1000,$D$9))&gt;1," ("&amp;IF($D$9="Todos",SUMIFS('Normas (aux.)'!$AL$5:$AL$1000,Consolidado!$I$5:$I$1000,"X"),SUMIFS('Normas (aux.)'!$AL$5:$AL$1000,Consolidado!$I$5:$I$1000,"X",Consolidado!$H$5:$H$1000,$D$9))&amp;")",""),""),IF(IF($D$9="Todos",SUMIFS('Normas (aux.)'!$AL$5:$AL$1000,Consolidado!$J$5:$J$1000,"X"),SUMIFS('Normas (aux.)'!$AL$5:$AL$1000,Consolidado!$J$5:$J$1000,"X",Consolidado!$H$5:$H$1000,$D$9))&gt;0,"Febrero"&amp;IF(IF($D$9="Todos",SUMIFS('Normas (aux.)'!$AL$5:$AL$1000,Consolidado!$J$5:$J$1000,"X"),SUMIFS('Normas (aux.)'!$AL$5:$AL$1000,Consolidado!$J$5:$J$1000,"X",Consolidado!$H$5:$H$1000,$D$9))&gt;1," ("&amp;IF($D$9="Todos",SUMIFS('Normas (aux.)'!$AL$5:$AL$1000,Consolidado!$J$5:$J$1000,"X"),SUMIFS('Normas (aux.)'!$AL$5:$AL$1000,Consolidado!$J$5:$J$1000,"X",Consolidado!$H$5:$H$1000,$D$9))&amp;")",""),""),IF(IF($D$9="Todos",SUMIFS('Normas (aux.)'!$AL$5:$AL$1000,Consolidado!$K$5:$K$1000,"X"),SUMIFS('Normas (aux.)'!$AL$5:$AL$1000,Consolidado!$K$5:$K$1000,"X",Consolidado!$H$5:$H$1000,$D$9))&gt;0,"Marzo"&amp;IF(IF($D$9="Todos",SUMIFS('Normas (aux.)'!$AL$5:$AL$1000,Consolidado!$K$5:$K$1000,"X"),SUMIFS('Normas (aux.)'!$AL$5:$AL$1000,Consolidado!$K$5:$K$1000,"X",Consolidado!$H$5:$H$1000,$D$9))&gt;1," ("&amp;IF($D$9="Todos",SUMIFS('Normas (aux.)'!$AL$5:$AL$1000,Consolidado!$K$5:$K$1000,"X"),SUMIFS('Normas (aux.)'!$AL$5:$AL$1000,Consolidado!$K$5:$K$1000,"X",Consolidado!$H$5:$H$1000,$D$9))&amp;")",""),""),IF(IF($D$9="Todos",SUMIFS('Normas (aux.)'!$AL$5:$AL$1000,Consolidado!$L$5:$L$1000,"X"),SUMIFS('Normas (aux.)'!$AL$5:$AL$1000,Consolidado!$L$5:$L$1000,"X",Consolidado!$H$5:$H$1000,$D$9))&gt;0,"Abril"&amp;IF(IF($D$9="Todos",SUMIFS('Normas (aux.)'!$AL$5:$AL$1000,Consolidado!$L$5:$L$1000,"X"),SUMIFS('Normas (aux.)'!$AL$5:$AL$1000,Consolidado!$L$5:$L$1000,"X",Consolidado!$H$5:$H$1000,$D$9))&gt;1," ("&amp;IF($D$9="Todos",SUMIFS('Normas (aux.)'!$AL$5:$AL$1000,Consolidado!$L$5:$L$1000,"X"),SUMIFS('Normas (aux.)'!$AL$5:$AL$1000,Consolidado!$L$5:$L$1000,"X",Consolidado!$H$5:$H$1000,$D$9))&amp;")",""),""),IF(IF($D$9="Todos",SUMIFS('Normas (aux.)'!$AL$5:$AL$1000,Consolidado!$M$5:$M$1000,"X"),SUMIFS('Normas (aux.)'!$AL$5:$AL$1000,Consolidado!$M$5:$M$1000,"X",Consolidado!$H$5:$H$1000,$D$9))&gt;0,"Mayo"&amp;IF(IF($D$9="Todos",SUMIFS('Normas (aux.)'!$AL$5:$AL$1000,Consolidado!$M$5:$M$1000,"X"),SUMIFS('Normas (aux.)'!$AL$5:$AL$1000,Consolidado!$M$5:$M$1000,"X",Consolidado!$H$5:$H$1000,$D$9))&gt;1," ("&amp;IF($D$9="Todos",SUMIFS('Normas (aux.)'!$AL$5:$AL$1000,Consolidado!$M$5:$M$1000,"X"),SUMIFS('Normas (aux.)'!$AL$5:$AL$1000,Consolidado!$M$5:$M$1000,"X",Consolidado!$H$5:$H$1000,$D$9))&amp;")",""),""),IF(IF($D$9="Todos",SUMIFS('Normas (aux.)'!$AL$5:$AL$1000,Consolidado!$N$5:$N$1000,"X"),SUMIFS('Normas (aux.)'!$AL$5:$AL$1000,Consolidado!$N$5:$N$1000,"X",Consolidado!$H$5:$H$1000,$D$9))&gt;0,"Junio"&amp;IF(IF($D$9="Todos",SUMIFS('Normas (aux.)'!$AL$5:$AL$1000,Consolidado!$N$5:$N$1000,"X"),SUMIFS('Normas (aux.)'!$AL$5:$AL$1000,Consolidado!$N$5:$N$1000,"X",Consolidado!$H$5:$H$1000,$D$9))&gt;1," ("&amp;IF($D$9="Todos",SUMIFS('Normas (aux.)'!$AL$5:$AL$1000,Consolidado!$N$5:$N$1000,"X"),SUMIFS('Normas (aux.)'!$AL$5:$AL$1000,Consolidado!$N$5:$N$1000,"X",Consolidado!$H$5:$H$1000,$D$9))&amp;")",""),""),IF(IF($D$9="Todos",SUMIFS('Normas (aux.)'!$AL$5:$AL$1000,Consolidado!$O$5:$O$1000,"X"),SUMIFS('Normas (aux.)'!$AL$5:$AL$1000,Consolidado!$O$5:$O$1000,"X",Consolidado!$H$5:$H$1000,$D$9))&gt;0,"Julio"&amp;IF(IF($D$9="Todos",SUMIFS('Normas (aux.)'!$AL$5:$AL$1000,Consolidado!$O$5:$O$1000,"X"),SUMIFS('Normas (aux.)'!$AL$5:$AL$1000,Consolidado!$O$5:$O$1000,"X",Consolidado!$H$5:$H$1000,$D$9))&gt;1," ("&amp;IF($D$9="Todos",SUMIFS('Normas (aux.)'!$AL$5:$AL$1000,Consolidado!$O$5:$O$1000,"X"),SUMIFS('Normas (aux.)'!$AL$5:$AL$1000,Consolidado!$O$5:$O$1000,"X",Consolidado!$H$5:$H$1000,$D$9))&amp;")",""),""),IF(IF($D$9="Todos",SUMIFS('Normas (aux.)'!$AL$5:$AL$1000,Consolidado!$P$5:$P$1000,"X"),SUMIFS('Normas (aux.)'!$AL$5:$AL$1000,Consolidado!$P$5:$P$1000,"X",Consolidado!$H$5:$H$1000,$D$9))&gt;0,"Agosto"&amp;IF(IF($D$9="Todos",SUMIFS('Normas (aux.)'!$AL$5:$AL$1000,Consolidado!$P$5:$P$1000,"X"),SUMIFS('Normas (aux.)'!$AL$5:$AL$1000,Consolidado!$P$5:$P$1000,"X",Consolidado!$H$5:$H$1000,$D$9))&gt;1," ("&amp;IF($D$9="Todos",SUMIFS('Normas (aux.)'!$AL$5:$AL$1000,Consolidado!$P$5:$P$1000,"X"),SUMIFS('Normas (aux.)'!$AL$5:$AL$1000,Consolidado!$P$5:$P$1000,"X",Consolidado!$H$5:$H$1000,$D$9))&amp;")",""),""),IF(IF($D$9="Todos",SUMIFS('Normas (aux.)'!$AL$5:$AL$1000,Consolidado!$Q$5:$Q$1000,"X"),SUMIFS('Normas (aux.)'!$AL$5:$AL$1000,Consolidado!$Q$5:$Q$1000,"X",Consolidado!$H$5:$H$1000,$D$9))&gt;0,"Septiembre"&amp;IF(IF($D$9="Todos",SUMIFS('Normas (aux.)'!$AL$5:$AL$1000,Consolidado!$Q$5:$Q$1000,"X"),SUMIFS('Normas (aux.)'!$AL$5:$AL$1000,Consolidado!$Q$5:$Q$1000,"X",Consolidado!$H$5:$H$1000,$D$9))&gt;1," ("&amp;IF($D$9="Todos",SUMIFS('Normas (aux.)'!$AL$5:$AL$1000,Consolidado!$Q$5:$Q$1000,"X"),SUMIFS('Normas (aux.)'!$AL$5:$AL$1000,Consolidado!$Q$5:$Q$1000,"X",Consolidado!$H$5:$H$1000,$D$9))&amp;")",""),""),IF(IF($D$9="Todos",SUMIFS('Normas (aux.)'!$AL$5:$AL$1000,Consolidado!$R$5:$R$1000,"X"),SUMIFS('Normas (aux.)'!$AL$5:$AL$1000,Consolidado!$R$5:$R$1000,"X",Consolidado!$H$5:$H$1000,$D$9))&gt;0,"Octubre"&amp;IF(IF($D$9="Todos",SUMIFS('Normas (aux.)'!$AL$5:$AL$1000,Consolidado!$R$5:$R$1000,"X"),SUMIFS('Normas (aux.)'!$AL$5:$AL$1000,Consolidado!$R$5:$R$1000,"X",Consolidado!$H$5:$H$1000,$D$9))&gt;1," ("&amp;IF($D$9="Todos",SUMIFS('Normas (aux.)'!$AL$5:$AL$1000,Consolidado!$R$5:$R$1000,"X"),SUMIFS('Normas (aux.)'!$AL$5:$AL$1000,Consolidado!$R$5:$R$1000,"X",Consolidado!$H$5:$H$1000,$D$9))&amp;")",""),""),IF(IF($D$9="Todos",SUMIFS('Normas (aux.)'!$AL$5:$AL$1000,Consolidado!$S$5:$S$1000,"X"),SUMIFS('Normas (aux.)'!$AL$5:$AL$1000,Consolidado!$S$5:$S$1000,"X",Consolidado!$H$5:$H$1000,$D$9))&gt;0,"Noviembre"&amp;IF(IF($D$9="Todos",SUMIFS('Normas (aux.)'!$AL$5:$AL$1000,Consolidado!$S$5:$S$1000,"X"),SUMIFS('Normas (aux.)'!$AL$5:$AL$1000,Consolidado!$S$5:$S$1000,"X",Consolidado!$H$5:$H$1000,$D$9))&gt;1," ("&amp;IF($D$9="Todos",SUMIFS('Normas (aux.)'!$AL$5:$AL$1000,Consolidado!$S$5:$S$1000,"X"),SUMIFS('Normas (aux.)'!$AL$5:$AL$1000,Consolidado!$S$5:$S$1000,"X",Consolidado!$H$5:$H$1000,$D$9))&amp;")",""),""),IF(IF($D$9="Todos",SUMIFS('Normas (aux.)'!$AL$5:$AL$1000,Consolidado!$T$5:$T$1000,"X"),SUMIFS('Normas (aux.)'!$AL$5:$AL$1000,Consolidado!$T$5:$T$1000,"X",Consolidado!$H$5:$H$1000,$D$9))&gt;0,"Diciembre"&amp;IF(IF($D$9="Todos",SUMIFS('Normas (aux.)'!$AL$5:$AL$1000,Consolidado!$T$5:$T$1000,"X"),SUMIFS('Normas (aux.)'!$AL$5:$AL$1000,Consolidado!$T$5:$T$1000,"X",Consolidado!$H$5:$H$1000,$D$9))&gt;1," ("&amp;IF($D$9="Todos",SUMIFS('Normas (aux.)'!$AL$5:$AL$1000,Consolidado!$T$5:$T$1000,"X"),SUMIFS('Normas (aux.)'!$AL$5:$AL$1000,Consolidado!$T$5:$T$1000,"X",Consolidado!$H$5:$H$1000,$D$9))&amp;")",""),"")))</f>
        <v/>
      </c>
    </row>
    <row r="95" customFormat="false" ht="15" hidden="false" customHeight="false" outlineLevel="0" collapsed="false">
      <c r="AQ95" s="38" t="str">
        <f aca="false">'Normas (aux.)'!AM3</f>
        <v/>
      </c>
      <c r="AR95" s="38" t="n">
        <f aca="false">IF(AQ95="",0,IF($D$9="Todos",SUMIFS('Normas (aux.)'!$AM$5:$AM$1000,Consolidado!$C$5:$C$1000,"Auditoría Interna"),SUMIFS('Normas (aux.)'!$AM$5:$AM$1000,Consolidado!$C$5:$C$1000,"Auditoría Interna",Consolidado!$H$5:$H$1000,$D$9)))</f>
        <v>0</v>
      </c>
      <c r="AS95" s="38" t="n">
        <f aca="false">IF(AQ95="",0,IF($D$9="Todos",SUMIFS('Normas (aux.)'!$AM$5:$AM$1000,Consolidado!$C$5:$C$1000,"Auditoría Externa"),SUMIFS('Normas (aux.)'!$AM$5:$AM$1000,Consolidado!$C$5:$C$1000,"Auditoría Externa",Consolidado!$H$5:$H$1000,$D$9)))</f>
        <v>0</v>
      </c>
      <c r="AT95" s="38" t="n">
        <f aca="false">IF(AQ95="",0,IF($D$9="Todos",SUMIFS('Normas (aux.)'!$AM$5:$AM$1000,Consolidado!$C$5:$C$1000,"SSF"),SUMIFS('Normas (aux.)'!$AM$5:$AM$1000,Consolidado!$C$5:$C$1000,"SSF",Consolidado!$H$5:$H$1000,$D$9)))</f>
        <v>0</v>
      </c>
      <c r="AU95" s="38" t="n">
        <f aca="false">IF(AQ95="",0,IF($D$9="Todos",SUMIFS('Normas (aux.)'!$AM$5:$AM$1000),SUMIFS('Normas (aux.)'!$AM$5:$AM$1000,Consolidado!$H$5:$H$1000,$D$9))-SUM(AR95:AT95))</f>
        <v>0</v>
      </c>
      <c r="AV95" s="38" t="n">
        <f aca="false">SUM(AR95:AU95)</f>
        <v>0</v>
      </c>
      <c r="AW95" s="38" t="n">
        <f aca="false">COUNTIF(AR95:AU95,"&gt;0")</f>
        <v>0</v>
      </c>
      <c r="AX95" s="38" t="n">
        <f aca="false">IF(AQ95="",-1,AV95*10000-ROW()/1000)</f>
        <v>-1</v>
      </c>
      <c r="AY95" s="38" t="str">
        <f aca="false">IF(AQ95="","",_xlfn.TEXTJOIN(", ",TRUE(),IF(IF($D$9="Todos",SUMIFS('Normas (aux.)'!$AM$5:$AM$1000,Consolidado!$I$5:$I$1000,"X"),SUMIFS('Normas (aux.)'!$AM$5:$AM$1000,Consolidado!$I$5:$I$1000,"X",Consolidado!$H$5:$H$1000,$D$9))&gt;0,"Enero"&amp;IF(IF($D$9="Todos",SUMIFS('Normas (aux.)'!$AM$5:$AM$1000,Consolidado!$I$5:$I$1000,"X"),SUMIFS('Normas (aux.)'!$AM$5:$AM$1000,Consolidado!$I$5:$I$1000,"X",Consolidado!$H$5:$H$1000,$D$9))&gt;1," ("&amp;IF($D$9="Todos",SUMIFS('Normas (aux.)'!$AM$5:$AM$1000,Consolidado!$I$5:$I$1000,"X"),SUMIFS('Normas (aux.)'!$AM$5:$AM$1000,Consolidado!$I$5:$I$1000,"X",Consolidado!$H$5:$H$1000,$D$9))&amp;")",""),""),IF(IF($D$9="Todos",SUMIFS('Normas (aux.)'!$AM$5:$AM$1000,Consolidado!$J$5:$J$1000,"X"),SUMIFS('Normas (aux.)'!$AM$5:$AM$1000,Consolidado!$J$5:$J$1000,"X",Consolidado!$H$5:$H$1000,$D$9))&gt;0,"Febrero"&amp;IF(IF($D$9="Todos",SUMIFS('Normas (aux.)'!$AM$5:$AM$1000,Consolidado!$J$5:$J$1000,"X"),SUMIFS('Normas (aux.)'!$AM$5:$AM$1000,Consolidado!$J$5:$J$1000,"X",Consolidado!$H$5:$H$1000,$D$9))&gt;1," ("&amp;IF($D$9="Todos",SUMIFS('Normas (aux.)'!$AM$5:$AM$1000,Consolidado!$J$5:$J$1000,"X"),SUMIFS('Normas (aux.)'!$AM$5:$AM$1000,Consolidado!$J$5:$J$1000,"X",Consolidado!$H$5:$H$1000,$D$9))&amp;")",""),""),IF(IF($D$9="Todos",SUMIFS('Normas (aux.)'!$AM$5:$AM$1000,Consolidado!$K$5:$K$1000,"X"),SUMIFS('Normas (aux.)'!$AM$5:$AM$1000,Consolidado!$K$5:$K$1000,"X",Consolidado!$H$5:$H$1000,$D$9))&gt;0,"Marzo"&amp;IF(IF($D$9="Todos",SUMIFS('Normas (aux.)'!$AM$5:$AM$1000,Consolidado!$K$5:$K$1000,"X"),SUMIFS('Normas (aux.)'!$AM$5:$AM$1000,Consolidado!$K$5:$K$1000,"X",Consolidado!$H$5:$H$1000,$D$9))&gt;1," ("&amp;IF($D$9="Todos",SUMIFS('Normas (aux.)'!$AM$5:$AM$1000,Consolidado!$K$5:$K$1000,"X"),SUMIFS('Normas (aux.)'!$AM$5:$AM$1000,Consolidado!$K$5:$K$1000,"X",Consolidado!$H$5:$H$1000,$D$9))&amp;")",""),""),IF(IF($D$9="Todos",SUMIFS('Normas (aux.)'!$AM$5:$AM$1000,Consolidado!$L$5:$L$1000,"X"),SUMIFS('Normas (aux.)'!$AM$5:$AM$1000,Consolidado!$L$5:$L$1000,"X",Consolidado!$H$5:$H$1000,$D$9))&gt;0,"Abril"&amp;IF(IF($D$9="Todos",SUMIFS('Normas (aux.)'!$AM$5:$AM$1000,Consolidado!$L$5:$L$1000,"X"),SUMIFS('Normas (aux.)'!$AM$5:$AM$1000,Consolidado!$L$5:$L$1000,"X",Consolidado!$H$5:$H$1000,$D$9))&gt;1," ("&amp;IF($D$9="Todos",SUMIFS('Normas (aux.)'!$AM$5:$AM$1000,Consolidado!$L$5:$L$1000,"X"),SUMIFS('Normas (aux.)'!$AM$5:$AM$1000,Consolidado!$L$5:$L$1000,"X",Consolidado!$H$5:$H$1000,$D$9))&amp;")",""),""),IF(IF($D$9="Todos",SUMIFS('Normas (aux.)'!$AM$5:$AM$1000,Consolidado!$M$5:$M$1000,"X"),SUMIFS('Normas (aux.)'!$AM$5:$AM$1000,Consolidado!$M$5:$M$1000,"X",Consolidado!$H$5:$H$1000,$D$9))&gt;0,"Mayo"&amp;IF(IF($D$9="Todos",SUMIFS('Normas (aux.)'!$AM$5:$AM$1000,Consolidado!$M$5:$M$1000,"X"),SUMIFS('Normas (aux.)'!$AM$5:$AM$1000,Consolidado!$M$5:$M$1000,"X",Consolidado!$H$5:$H$1000,$D$9))&gt;1," ("&amp;IF($D$9="Todos",SUMIFS('Normas (aux.)'!$AM$5:$AM$1000,Consolidado!$M$5:$M$1000,"X"),SUMIFS('Normas (aux.)'!$AM$5:$AM$1000,Consolidado!$M$5:$M$1000,"X",Consolidado!$H$5:$H$1000,$D$9))&amp;")",""),""),IF(IF($D$9="Todos",SUMIFS('Normas (aux.)'!$AM$5:$AM$1000,Consolidado!$N$5:$N$1000,"X"),SUMIFS('Normas (aux.)'!$AM$5:$AM$1000,Consolidado!$N$5:$N$1000,"X",Consolidado!$H$5:$H$1000,$D$9))&gt;0,"Junio"&amp;IF(IF($D$9="Todos",SUMIFS('Normas (aux.)'!$AM$5:$AM$1000,Consolidado!$N$5:$N$1000,"X"),SUMIFS('Normas (aux.)'!$AM$5:$AM$1000,Consolidado!$N$5:$N$1000,"X",Consolidado!$H$5:$H$1000,$D$9))&gt;1," ("&amp;IF($D$9="Todos",SUMIFS('Normas (aux.)'!$AM$5:$AM$1000,Consolidado!$N$5:$N$1000,"X"),SUMIFS('Normas (aux.)'!$AM$5:$AM$1000,Consolidado!$N$5:$N$1000,"X",Consolidado!$H$5:$H$1000,$D$9))&amp;")",""),""),IF(IF($D$9="Todos",SUMIFS('Normas (aux.)'!$AM$5:$AM$1000,Consolidado!$O$5:$O$1000,"X"),SUMIFS('Normas (aux.)'!$AM$5:$AM$1000,Consolidado!$O$5:$O$1000,"X",Consolidado!$H$5:$H$1000,$D$9))&gt;0,"Julio"&amp;IF(IF($D$9="Todos",SUMIFS('Normas (aux.)'!$AM$5:$AM$1000,Consolidado!$O$5:$O$1000,"X"),SUMIFS('Normas (aux.)'!$AM$5:$AM$1000,Consolidado!$O$5:$O$1000,"X",Consolidado!$H$5:$H$1000,$D$9))&gt;1," ("&amp;IF($D$9="Todos",SUMIFS('Normas (aux.)'!$AM$5:$AM$1000,Consolidado!$O$5:$O$1000,"X"),SUMIFS('Normas (aux.)'!$AM$5:$AM$1000,Consolidado!$O$5:$O$1000,"X",Consolidado!$H$5:$H$1000,$D$9))&amp;")",""),""),IF(IF($D$9="Todos",SUMIFS('Normas (aux.)'!$AM$5:$AM$1000,Consolidado!$P$5:$P$1000,"X"),SUMIFS('Normas (aux.)'!$AM$5:$AM$1000,Consolidado!$P$5:$P$1000,"X",Consolidado!$H$5:$H$1000,$D$9))&gt;0,"Agosto"&amp;IF(IF($D$9="Todos",SUMIFS('Normas (aux.)'!$AM$5:$AM$1000,Consolidado!$P$5:$P$1000,"X"),SUMIFS('Normas (aux.)'!$AM$5:$AM$1000,Consolidado!$P$5:$P$1000,"X",Consolidado!$H$5:$H$1000,$D$9))&gt;1," ("&amp;IF($D$9="Todos",SUMIFS('Normas (aux.)'!$AM$5:$AM$1000,Consolidado!$P$5:$P$1000,"X"),SUMIFS('Normas (aux.)'!$AM$5:$AM$1000,Consolidado!$P$5:$P$1000,"X",Consolidado!$H$5:$H$1000,$D$9))&amp;")",""),""),IF(IF($D$9="Todos",SUMIFS('Normas (aux.)'!$AM$5:$AM$1000,Consolidado!$Q$5:$Q$1000,"X"),SUMIFS('Normas (aux.)'!$AM$5:$AM$1000,Consolidado!$Q$5:$Q$1000,"X",Consolidado!$H$5:$H$1000,$D$9))&gt;0,"Septiembre"&amp;IF(IF($D$9="Todos",SUMIFS('Normas (aux.)'!$AM$5:$AM$1000,Consolidado!$Q$5:$Q$1000,"X"),SUMIFS('Normas (aux.)'!$AM$5:$AM$1000,Consolidado!$Q$5:$Q$1000,"X",Consolidado!$H$5:$H$1000,$D$9))&gt;1," ("&amp;IF($D$9="Todos",SUMIFS('Normas (aux.)'!$AM$5:$AM$1000,Consolidado!$Q$5:$Q$1000,"X"),SUMIFS('Normas (aux.)'!$AM$5:$AM$1000,Consolidado!$Q$5:$Q$1000,"X",Consolidado!$H$5:$H$1000,$D$9))&amp;")",""),""),IF(IF($D$9="Todos",SUMIFS('Normas (aux.)'!$AM$5:$AM$1000,Consolidado!$R$5:$R$1000,"X"),SUMIFS('Normas (aux.)'!$AM$5:$AM$1000,Consolidado!$R$5:$R$1000,"X",Consolidado!$H$5:$H$1000,$D$9))&gt;0,"Octubre"&amp;IF(IF($D$9="Todos",SUMIFS('Normas (aux.)'!$AM$5:$AM$1000,Consolidado!$R$5:$R$1000,"X"),SUMIFS('Normas (aux.)'!$AM$5:$AM$1000,Consolidado!$R$5:$R$1000,"X",Consolidado!$H$5:$H$1000,$D$9))&gt;1," ("&amp;IF($D$9="Todos",SUMIFS('Normas (aux.)'!$AM$5:$AM$1000,Consolidado!$R$5:$R$1000,"X"),SUMIFS('Normas (aux.)'!$AM$5:$AM$1000,Consolidado!$R$5:$R$1000,"X",Consolidado!$H$5:$H$1000,$D$9))&amp;")",""),""),IF(IF($D$9="Todos",SUMIFS('Normas (aux.)'!$AM$5:$AM$1000,Consolidado!$S$5:$S$1000,"X"),SUMIFS('Normas (aux.)'!$AM$5:$AM$1000,Consolidado!$S$5:$S$1000,"X",Consolidado!$H$5:$H$1000,$D$9))&gt;0,"Noviembre"&amp;IF(IF($D$9="Todos",SUMIFS('Normas (aux.)'!$AM$5:$AM$1000,Consolidado!$S$5:$S$1000,"X"),SUMIFS('Normas (aux.)'!$AM$5:$AM$1000,Consolidado!$S$5:$S$1000,"X",Consolidado!$H$5:$H$1000,$D$9))&gt;1," ("&amp;IF($D$9="Todos",SUMIFS('Normas (aux.)'!$AM$5:$AM$1000,Consolidado!$S$5:$S$1000,"X"),SUMIFS('Normas (aux.)'!$AM$5:$AM$1000,Consolidado!$S$5:$S$1000,"X",Consolidado!$H$5:$H$1000,$D$9))&amp;")",""),""),IF(IF($D$9="Todos",SUMIFS('Normas (aux.)'!$AM$5:$AM$1000,Consolidado!$T$5:$T$1000,"X"),SUMIFS('Normas (aux.)'!$AM$5:$AM$1000,Consolidado!$T$5:$T$1000,"X",Consolidado!$H$5:$H$1000,$D$9))&gt;0,"Diciembre"&amp;IF(IF($D$9="Todos",SUMIFS('Normas (aux.)'!$AM$5:$AM$1000,Consolidado!$T$5:$T$1000,"X"),SUMIFS('Normas (aux.)'!$AM$5:$AM$1000,Consolidado!$T$5:$T$1000,"X",Consolidado!$H$5:$H$1000,$D$9))&gt;1," ("&amp;IF($D$9="Todos",SUMIFS('Normas (aux.)'!$AM$5:$AM$1000,Consolidado!$T$5:$T$1000,"X"),SUMIFS('Normas (aux.)'!$AM$5:$AM$1000,Consolidado!$T$5:$T$1000,"X",Consolidado!$H$5:$H$1000,$D$9))&amp;")",""),"")))</f>
        <v/>
      </c>
    </row>
    <row r="96" customFormat="false" ht="15" hidden="false" customHeight="false" outlineLevel="0" collapsed="false">
      <c r="AQ96" s="38" t="str">
        <f aca="false">'Normas (aux.)'!AN3</f>
        <v/>
      </c>
      <c r="AR96" s="38" t="n">
        <f aca="false">IF(AQ96="",0,IF($D$9="Todos",SUMIFS('Normas (aux.)'!$AN$5:$AN$1000,Consolidado!$C$5:$C$1000,"Auditoría Interna"),SUMIFS('Normas (aux.)'!$AN$5:$AN$1000,Consolidado!$C$5:$C$1000,"Auditoría Interna",Consolidado!$H$5:$H$1000,$D$9)))</f>
        <v>0</v>
      </c>
      <c r="AS96" s="38" t="n">
        <f aca="false">IF(AQ96="",0,IF($D$9="Todos",SUMIFS('Normas (aux.)'!$AN$5:$AN$1000,Consolidado!$C$5:$C$1000,"Auditoría Externa"),SUMIFS('Normas (aux.)'!$AN$5:$AN$1000,Consolidado!$C$5:$C$1000,"Auditoría Externa",Consolidado!$H$5:$H$1000,$D$9)))</f>
        <v>0</v>
      </c>
      <c r="AT96" s="38" t="n">
        <f aca="false">IF(AQ96="",0,IF($D$9="Todos",SUMIFS('Normas (aux.)'!$AN$5:$AN$1000,Consolidado!$C$5:$C$1000,"SSF"),SUMIFS('Normas (aux.)'!$AN$5:$AN$1000,Consolidado!$C$5:$C$1000,"SSF",Consolidado!$H$5:$H$1000,$D$9)))</f>
        <v>0</v>
      </c>
      <c r="AU96" s="38" t="n">
        <f aca="false">IF(AQ96="",0,IF($D$9="Todos",SUMIFS('Normas (aux.)'!$AN$5:$AN$1000),SUMIFS('Normas (aux.)'!$AN$5:$AN$1000,Consolidado!$H$5:$H$1000,$D$9))-SUM(AR96:AT96))</f>
        <v>0</v>
      </c>
      <c r="AV96" s="38" t="n">
        <f aca="false">SUM(AR96:AU96)</f>
        <v>0</v>
      </c>
      <c r="AW96" s="38" t="n">
        <f aca="false">COUNTIF(AR96:AU96,"&gt;0")</f>
        <v>0</v>
      </c>
      <c r="AX96" s="38" t="n">
        <f aca="false">IF(AQ96="",-1,AV96*10000-ROW()/1000)</f>
        <v>-1</v>
      </c>
      <c r="AY96" s="38" t="str">
        <f aca="false">IF(AQ96="","",_xlfn.TEXTJOIN(", ",TRUE(),IF(IF($D$9="Todos",SUMIFS('Normas (aux.)'!$AN$5:$AN$1000,Consolidado!$I$5:$I$1000,"X"),SUMIFS('Normas (aux.)'!$AN$5:$AN$1000,Consolidado!$I$5:$I$1000,"X",Consolidado!$H$5:$H$1000,$D$9))&gt;0,"Enero"&amp;IF(IF($D$9="Todos",SUMIFS('Normas (aux.)'!$AN$5:$AN$1000,Consolidado!$I$5:$I$1000,"X"),SUMIFS('Normas (aux.)'!$AN$5:$AN$1000,Consolidado!$I$5:$I$1000,"X",Consolidado!$H$5:$H$1000,$D$9))&gt;1," ("&amp;IF($D$9="Todos",SUMIFS('Normas (aux.)'!$AN$5:$AN$1000,Consolidado!$I$5:$I$1000,"X"),SUMIFS('Normas (aux.)'!$AN$5:$AN$1000,Consolidado!$I$5:$I$1000,"X",Consolidado!$H$5:$H$1000,$D$9))&amp;")",""),""),IF(IF($D$9="Todos",SUMIFS('Normas (aux.)'!$AN$5:$AN$1000,Consolidado!$J$5:$J$1000,"X"),SUMIFS('Normas (aux.)'!$AN$5:$AN$1000,Consolidado!$J$5:$J$1000,"X",Consolidado!$H$5:$H$1000,$D$9))&gt;0,"Febrero"&amp;IF(IF($D$9="Todos",SUMIFS('Normas (aux.)'!$AN$5:$AN$1000,Consolidado!$J$5:$J$1000,"X"),SUMIFS('Normas (aux.)'!$AN$5:$AN$1000,Consolidado!$J$5:$J$1000,"X",Consolidado!$H$5:$H$1000,$D$9))&gt;1," ("&amp;IF($D$9="Todos",SUMIFS('Normas (aux.)'!$AN$5:$AN$1000,Consolidado!$J$5:$J$1000,"X"),SUMIFS('Normas (aux.)'!$AN$5:$AN$1000,Consolidado!$J$5:$J$1000,"X",Consolidado!$H$5:$H$1000,$D$9))&amp;")",""),""),IF(IF($D$9="Todos",SUMIFS('Normas (aux.)'!$AN$5:$AN$1000,Consolidado!$K$5:$K$1000,"X"),SUMIFS('Normas (aux.)'!$AN$5:$AN$1000,Consolidado!$K$5:$K$1000,"X",Consolidado!$H$5:$H$1000,$D$9))&gt;0,"Marzo"&amp;IF(IF($D$9="Todos",SUMIFS('Normas (aux.)'!$AN$5:$AN$1000,Consolidado!$K$5:$K$1000,"X"),SUMIFS('Normas (aux.)'!$AN$5:$AN$1000,Consolidado!$K$5:$K$1000,"X",Consolidado!$H$5:$H$1000,$D$9))&gt;1," ("&amp;IF($D$9="Todos",SUMIFS('Normas (aux.)'!$AN$5:$AN$1000,Consolidado!$K$5:$K$1000,"X"),SUMIFS('Normas (aux.)'!$AN$5:$AN$1000,Consolidado!$K$5:$K$1000,"X",Consolidado!$H$5:$H$1000,$D$9))&amp;")",""),""),IF(IF($D$9="Todos",SUMIFS('Normas (aux.)'!$AN$5:$AN$1000,Consolidado!$L$5:$L$1000,"X"),SUMIFS('Normas (aux.)'!$AN$5:$AN$1000,Consolidado!$L$5:$L$1000,"X",Consolidado!$H$5:$H$1000,$D$9))&gt;0,"Abril"&amp;IF(IF($D$9="Todos",SUMIFS('Normas (aux.)'!$AN$5:$AN$1000,Consolidado!$L$5:$L$1000,"X"),SUMIFS('Normas (aux.)'!$AN$5:$AN$1000,Consolidado!$L$5:$L$1000,"X",Consolidado!$H$5:$H$1000,$D$9))&gt;1," ("&amp;IF($D$9="Todos",SUMIFS('Normas (aux.)'!$AN$5:$AN$1000,Consolidado!$L$5:$L$1000,"X"),SUMIFS('Normas (aux.)'!$AN$5:$AN$1000,Consolidado!$L$5:$L$1000,"X",Consolidado!$H$5:$H$1000,$D$9))&amp;")",""),""),IF(IF($D$9="Todos",SUMIFS('Normas (aux.)'!$AN$5:$AN$1000,Consolidado!$M$5:$M$1000,"X"),SUMIFS('Normas (aux.)'!$AN$5:$AN$1000,Consolidado!$M$5:$M$1000,"X",Consolidado!$H$5:$H$1000,$D$9))&gt;0,"Mayo"&amp;IF(IF($D$9="Todos",SUMIFS('Normas (aux.)'!$AN$5:$AN$1000,Consolidado!$M$5:$M$1000,"X"),SUMIFS('Normas (aux.)'!$AN$5:$AN$1000,Consolidado!$M$5:$M$1000,"X",Consolidado!$H$5:$H$1000,$D$9))&gt;1," ("&amp;IF($D$9="Todos",SUMIFS('Normas (aux.)'!$AN$5:$AN$1000,Consolidado!$M$5:$M$1000,"X"),SUMIFS('Normas (aux.)'!$AN$5:$AN$1000,Consolidado!$M$5:$M$1000,"X",Consolidado!$H$5:$H$1000,$D$9))&amp;")",""),""),IF(IF($D$9="Todos",SUMIFS('Normas (aux.)'!$AN$5:$AN$1000,Consolidado!$N$5:$N$1000,"X"),SUMIFS('Normas (aux.)'!$AN$5:$AN$1000,Consolidado!$N$5:$N$1000,"X",Consolidado!$H$5:$H$1000,$D$9))&gt;0,"Junio"&amp;IF(IF($D$9="Todos",SUMIFS('Normas (aux.)'!$AN$5:$AN$1000,Consolidado!$N$5:$N$1000,"X"),SUMIFS('Normas (aux.)'!$AN$5:$AN$1000,Consolidado!$N$5:$N$1000,"X",Consolidado!$H$5:$H$1000,$D$9))&gt;1," ("&amp;IF($D$9="Todos",SUMIFS('Normas (aux.)'!$AN$5:$AN$1000,Consolidado!$N$5:$N$1000,"X"),SUMIFS('Normas (aux.)'!$AN$5:$AN$1000,Consolidado!$N$5:$N$1000,"X",Consolidado!$H$5:$H$1000,$D$9))&amp;")",""),""),IF(IF($D$9="Todos",SUMIFS('Normas (aux.)'!$AN$5:$AN$1000,Consolidado!$O$5:$O$1000,"X"),SUMIFS('Normas (aux.)'!$AN$5:$AN$1000,Consolidado!$O$5:$O$1000,"X",Consolidado!$H$5:$H$1000,$D$9))&gt;0,"Julio"&amp;IF(IF($D$9="Todos",SUMIFS('Normas (aux.)'!$AN$5:$AN$1000,Consolidado!$O$5:$O$1000,"X"),SUMIFS('Normas (aux.)'!$AN$5:$AN$1000,Consolidado!$O$5:$O$1000,"X",Consolidado!$H$5:$H$1000,$D$9))&gt;1," ("&amp;IF($D$9="Todos",SUMIFS('Normas (aux.)'!$AN$5:$AN$1000,Consolidado!$O$5:$O$1000,"X"),SUMIFS('Normas (aux.)'!$AN$5:$AN$1000,Consolidado!$O$5:$O$1000,"X",Consolidado!$H$5:$H$1000,$D$9))&amp;")",""),""),IF(IF($D$9="Todos",SUMIFS('Normas (aux.)'!$AN$5:$AN$1000,Consolidado!$P$5:$P$1000,"X"),SUMIFS('Normas (aux.)'!$AN$5:$AN$1000,Consolidado!$P$5:$P$1000,"X",Consolidado!$H$5:$H$1000,$D$9))&gt;0,"Agosto"&amp;IF(IF($D$9="Todos",SUMIFS('Normas (aux.)'!$AN$5:$AN$1000,Consolidado!$P$5:$P$1000,"X"),SUMIFS('Normas (aux.)'!$AN$5:$AN$1000,Consolidado!$P$5:$P$1000,"X",Consolidado!$H$5:$H$1000,$D$9))&gt;1," ("&amp;IF($D$9="Todos",SUMIFS('Normas (aux.)'!$AN$5:$AN$1000,Consolidado!$P$5:$P$1000,"X"),SUMIFS('Normas (aux.)'!$AN$5:$AN$1000,Consolidado!$P$5:$P$1000,"X",Consolidado!$H$5:$H$1000,$D$9))&amp;")",""),""),IF(IF($D$9="Todos",SUMIFS('Normas (aux.)'!$AN$5:$AN$1000,Consolidado!$Q$5:$Q$1000,"X"),SUMIFS('Normas (aux.)'!$AN$5:$AN$1000,Consolidado!$Q$5:$Q$1000,"X",Consolidado!$H$5:$H$1000,$D$9))&gt;0,"Septiembre"&amp;IF(IF($D$9="Todos",SUMIFS('Normas (aux.)'!$AN$5:$AN$1000,Consolidado!$Q$5:$Q$1000,"X"),SUMIFS('Normas (aux.)'!$AN$5:$AN$1000,Consolidado!$Q$5:$Q$1000,"X",Consolidado!$H$5:$H$1000,$D$9))&gt;1," ("&amp;IF($D$9="Todos",SUMIFS('Normas (aux.)'!$AN$5:$AN$1000,Consolidado!$Q$5:$Q$1000,"X"),SUMIFS('Normas (aux.)'!$AN$5:$AN$1000,Consolidado!$Q$5:$Q$1000,"X",Consolidado!$H$5:$H$1000,$D$9))&amp;")",""),""),IF(IF($D$9="Todos",SUMIFS('Normas (aux.)'!$AN$5:$AN$1000,Consolidado!$R$5:$R$1000,"X"),SUMIFS('Normas (aux.)'!$AN$5:$AN$1000,Consolidado!$R$5:$R$1000,"X",Consolidado!$H$5:$H$1000,$D$9))&gt;0,"Octubre"&amp;IF(IF($D$9="Todos",SUMIFS('Normas (aux.)'!$AN$5:$AN$1000,Consolidado!$R$5:$R$1000,"X"),SUMIFS('Normas (aux.)'!$AN$5:$AN$1000,Consolidado!$R$5:$R$1000,"X",Consolidado!$H$5:$H$1000,$D$9))&gt;1," ("&amp;IF($D$9="Todos",SUMIFS('Normas (aux.)'!$AN$5:$AN$1000,Consolidado!$R$5:$R$1000,"X"),SUMIFS('Normas (aux.)'!$AN$5:$AN$1000,Consolidado!$R$5:$R$1000,"X",Consolidado!$H$5:$H$1000,$D$9))&amp;")",""),""),IF(IF($D$9="Todos",SUMIFS('Normas (aux.)'!$AN$5:$AN$1000,Consolidado!$S$5:$S$1000,"X"),SUMIFS('Normas (aux.)'!$AN$5:$AN$1000,Consolidado!$S$5:$S$1000,"X",Consolidado!$H$5:$H$1000,$D$9))&gt;0,"Noviembre"&amp;IF(IF($D$9="Todos",SUMIFS('Normas (aux.)'!$AN$5:$AN$1000,Consolidado!$S$5:$S$1000,"X"),SUMIFS('Normas (aux.)'!$AN$5:$AN$1000,Consolidado!$S$5:$S$1000,"X",Consolidado!$H$5:$H$1000,$D$9))&gt;1," ("&amp;IF($D$9="Todos",SUMIFS('Normas (aux.)'!$AN$5:$AN$1000,Consolidado!$S$5:$S$1000,"X"),SUMIFS('Normas (aux.)'!$AN$5:$AN$1000,Consolidado!$S$5:$S$1000,"X",Consolidado!$H$5:$H$1000,$D$9))&amp;")",""),""),IF(IF($D$9="Todos",SUMIFS('Normas (aux.)'!$AN$5:$AN$1000,Consolidado!$T$5:$T$1000,"X"),SUMIFS('Normas (aux.)'!$AN$5:$AN$1000,Consolidado!$T$5:$T$1000,"X",Consolidado!$H$5:$H$1000,$D$9))&gt;0,"Diciembre"&amp;IF(IF($D$9="Todos",SUMIFS('Normas (aux.)'!$AN$5:$AN$1000,Consolidado!$T$5:$T$1000,"X"),SUMIFS('Normas (aux.)'!$AN$5:$AN$1000,Consolidado!$T$5:$T$1000,"X",Consolidado!$H$5:$H$1000,$D$9))&gt;1," ("&amp;IF($D$9="Todos",SUMIFS('Normas (aux.)'!$AN$5:$AN$1000,Consolidado!$T$5:$T$1000,"X"),SUMIFS('Normas (aux.)'!$AN$5:$AN$1000,Consolidado!$T$5:$T$1000,"X",Consolidado!$H$5:$H$1000,$D$9))&amp;")",""),"")))</f>
        <v/>
      </c>
    </row>
    <row r="97" customFormat="false" ht="15" hidden="false" customHeight="false" outlineLevel="0" collapsed="false">
      <c r="AQ97" s="38" t="str">
        <f aca="false">'Normas (aux.)'!AO3</f>
        <v/>
      </c>
      <c r="AR97" s="38" t="n">
        <f aca="false">IF(AQ97="",0,IF($D$9="Todos",SUMIFS('Normas (aux.)'!$AO$5:$AO$1000,Consolidado!$C$5:$C$1000,"Auditoría Interna"),SUMIFS('Normas (aux.)'!$AO$5:$AO$1000,Consolidado!$C$5:$C$1000,"Auditoría Interna",Consolidado!$H$5:$H$1000,$D$9)))</f>
        <v>0</v>
      </c>
      <c r="AS97" s="38" t="n">
        <f aca="false">IF(AQ97="",0,IF($D$9="Todos",SUMIFS('Normas (aux.)'!$AO$5:$AO$1000,Consolidado!$C$5:$C$1000,"Auditoría Externa"),SUMIFS('Normas (aux.)'!$AO$5:$AO$1000,Consolidado!$C$5:$C$1000,"Auditoría Externa",Consolidado!$H$5:$H$1000,$D$9)))</f>
        <v>0</v>
      </c>
      <c r="AT97" s="38" t="n">
        <f aca="false">IF(AQ97="",0,IF($D$9="Todos",SUMIFS('Normas (aux.)'!$AO$5:$AO$1000,Consolidado!$C$5:$C$1000,"SSF"),SUMIFS('Normas (aux.)'!$AO$5:$AO$1000,Consolidado!$C$5:$C$1000,"SSF",Consolidado!$H$5:$H$1000,$D$9)))</f>
        <v>0</v>
      </c>
      <c r="AU97" s="38" t="n">
        <f aca="false">IF(AQ97="",0,IF($D$9="Todos",SUMIFS('Normas (aux.)'!$AO$5:$AO$1000),SUMIFS('Normas (aux.)'!$AO$5:$AO$1000,Consolidado!$H$5:$H$1000,$D$9))-SUM(AR97:AT97))</f>
        <v>0</v>
      </c>
      <c r="AV97" s="38" t="n">
        <f aca="false">SUM(AR97:AU97)</f>
        <v>0</v>
      </c>
      <c r="AW97" s="38" t="n">
        <f aca="false">COUNTIF(AR97:AU97,"&gt;0")</f>
        <v>0</v>
      </c>
      <c r="AX97" s="38" t="n">
        <f aca="false">IF(AQ97="",-1,AV97*10000-ROW()/1000)</f>
        <v>-1</v>
      </c>
      <c r="AY97" s="38" t="str">
        <f aca="false">IF(AQ97="","",_xlfn.TEXTJOIN(", ",TRUE(),IF(IF($D$9="Todos",SUMIFS('Normas (aux.)'!$AO$5:$AO$1000,Consolidado!$I$5:$I$1000,"X"),SUMIFS('Normas (aux.)'!$AO$5:$AO$1000,Consolidado!$I$5:$I$1000,"X",Consolidado!$H$5:$H$1000,$D$9))&gt;0,"Enero"&amp;IF(IF($D$9="Todos",SUMIFS('Normas (aux.)'!$AO$5:$AO$1000,Consolidado!$I$5:$I$1000,"X"),SUMIFS('Normas (aux.)'!$AO$5:$AO$1000,Consolidado!$I$5:$I$1000,"X",Consolidado!$H$5:$H$1000,$D$9))&gt;1," ("&amp;IF($D$9="Todos",SUMIFS('Normas (aux.)'!$AO$5:$AO$1000,Consolidado!$I$5:$I$1000,"X"),SUMIFS('Normas (aux.)'!$AO$5:$AO$1000,Consolidado!$I$5:$I$1000,"X",Consolidado!$H$5:$H$1000,$D$9))&amp;")",""),""),IF(IF($D$9="Todos",SUMIFS('Normas (aux.)'!$AO$5:$AO$1000,Consolidado!$J$5:$J$1000,"X"),SUMIFS('Normas (aux.)'!$AO$5:$AO$1000,Consolidado!$J$5:$J$1000,"X",Consolidado!$H$5:$H$1000,$D$9))&gt;0,"Febrero"&amp;IF(IF($D$9="Todos",SUMIFS('Normas (aux.)'!$AO$5:$AO$1000,Consolidado!$J$5:$J$1000,"X"),SUMIFS('Normas (aux.)'!$AO$5:$AO$1000,Consolidado!$J$5:$J$1000,"X",Consolidado!$H$5:$H$1000,$D$9))&gt;1," ("&amp;IF($D$9="Todos",SUMIFS('Normas (aux.)'!$AO$5:$AO$1000,Consolidado!$J$5:$J$1000,"X"),SUMIFS('Normas (aux.)'!$AO$5:$AO$1000,Consolidado!$J$5:$J$1000,"X",Consolidado!$H$5:$H$1000,$D$9))&amp;")",""),""),IF(IF($D$9="Todos",SUMIFS('Normas (aux.)'!$AO$5:$AO$1000,Consolidado!$K$5:$K$1000,"X"),SUMIFS('Normas (aux.)'!$AO$5:$AO$1000,Consolidado!$K$5:$K$1000,"X",Consolidado!$H$5:$H$1000,$D$9))&gt;0,"Marzo"&amp;IF(IF($D$9="Todos",SUMIFS('Normas (aux.)'!$AO$5:$AO$1000,Consolidado!$K$5:$K$1000,"X"),SUMIFS('Normas (aux.)'!$AO$5:$AO$1000,Consolidado!$K$5:$K$1000,"X",Consolidado!$H$5:$H$1000,$D$9))&gt;1," ("&amp;IF($D$9="Todos",SUMIFS('Normas (aux.)'!$AO$5:$AO$1000,Consolidado!$K$5:$K$1000,"X"),SUMIFS('Normas (aux.)'!$AO$5:$AO$1000,Consolidado!$K$5:$K$1000,"X",Consolidado!$H$5:$H$1000,$D$9))&amp;")",""),""),IF(IF($D$9="Todos",SUMIFS('Normas (aux.)'!$AO$5:$AO$1000,Consolidado!$L$5:$L$1000,"X"),SUMIFS('Normas (aux.)'!$AO$5:$AO$1000,Consolidado!$L$5:$L$1000,"X",Consolidado!$H$5:$H$1000,$D$9))&gt;0,"Abril"&amp;IF(IF($D$9="Todos",SUMIFS('Normas (aux.)'!$AO$5:$AO$1000,Consolidado!$L$5:$L$1000,"X"),SUMIFS('Normas (aux.)'!$AO$5:$AO$1000,Consolidado!$L$5:$L$1000,"X",Consolidado!$H$5:$H$1000,$D$9))&gt;1," ("&amp;IF($D$9="Todos",SUMIFS('Normas (aux.)'!$AO$5:$AO$1000,Consolidado!$L$5:$L$1000,"X"),SUMIFS('Normas (aux.)'!$AO$5:$AO$1000,Consolidado!$L$5:$L$1000,"X",Consolidado!$H$5:$H$1000,$D$9))&amp;")",""),""),IF(IF($D$9="Todos",SUMIFS('Normas (aux.)'!$AO$5:$AO$1000,Consolidado!$M$5:$M$1000,"X"),SUMIFS('Normas (aux.)'!$AO$5:$AO$1000,Consolidado!$M$5:$M$1000,"X",Consolidado!$H$5:$H$1000,$D$9))&gt;0,"Mayo"&amp;IF(IF($D$9="Todos",SUMIFS('Normas (aux.)'!$AO$5:$AO$1000,Consolidado!$M$5:$M$1000,"X"),SUMIFS('Normas (aux.)'!$AO$5:$AO$1000,Consolidado!$M$5:$M$1000,"X",Consolidado!$H$5:$H$1000,$D$9))&gt;1," ("&amp;IF($D$9="Todos",SUMIFS('Normas (aux.)'!$AO$5:$AO$1000,Consolidado!$M$5:$M$1000,"X"),SUMIFS('Normas (aux.)'!$AO$5:$AO$1000,Consolidado!$M$5:$M$1000,"X",Consolidado!$H$5:$H$1000,$D$9))&amp;")",""),""),IF(IF($D$9="Todos",SUMIFS('Normas (aux.)'!$AO$5:$AO$1000,Consolidado!$N$5:$N$1000,"X"),SUMIFS('Normas (aux.)'!$AO$5:$AO$1000,Consolidado!$N$5:$N$1000,"X",Consolidado!$H$5:$H$1000,$D$9))&gt;0,"Junio"&amp;IF(IF($D$9="Todos",SUMIFS('Normas (aux.)'!$AO$5:$AO$1000,Consolidado!$N$5:$N$1000,"X"),SUMIFS('Normas (aux.)'!$AO$5:$AO$1000,Consolidado!$N$5:$N$1000,"X",Consolidado!$H$5:$H$1000,$D$9))&gt;1," ("&amp;IF($D$9="Todos",SUMIFS('Normas (aux.)'!$AO$5:$AO$1000,Consolidado!$N$5:$N$1000,"X"),SUMIFS('Normas (aux.)'!$AO$5:$AO$1000,Consolidado!$N$5:$N$1000,"X",Consolidado!$H$5:$H$1000,$D$9))&amp;")",""),""),IF(IF($D$9="Todos",SUMIFS('Normas (aux.)'!$AO$5:$AO$1000,Consolidado!$O$5:$O$1000,"X"),SUMIFS('Normas (aux.)'!$AO$5:$AO$1000,Consolidado!$O$5:$O$1000,"X",Consolidado!$H$5:$H$1000,$D$9))&gt;0,"Julio"&amp;IF(IF($D$9="Todos",SUMIFS('Normas (aux.)'!$AO$5:$AO$1000,Consolidado!$O$5:$O$1000,"X"),SUMIFS('Normas (aux.)'!$AO$5:$AO$1000,Consolidado!$O$5:$O$1000,"X",Consolidado!$H$5:$H$1000,$D$9))&gt;1," ("&amp;IF($D$9="Todos",SUMIFS('Normas (aux.)'!$AO$5:$AO$1000,Consolidado!$O$5:$O$1000,"X"),SUMIFS('Normas (aux.)'!$AO$5:$AO$1000,Consolidado!$O$5:$O$1000,"X",Consolidado!$H$5:$H$1000,$D$9))&amp;")",""),""),IF(IF($D$9="Todos",SUMIFS('Normas (aux.)'!$AO$5:$AO$1000,Consolidado!$P$5:$P$1000,"X"),SUMIFS('Normas (aux.)'!$AO$5:$AO$1000,Consolidado!$P$5:$P$1000,"X",Consolidado!$H$5:$H$1000,$D$9))&gt;0,"Agosto"&amp;IF(IF($D$9="Todos",SUMIFS('Normas (aux.)'!$AO$5:$AO$1000,Consolidado!$P$5:$P$1000,"X"),SUMIFS('Normas (aux.)'!$AO$5:$AO$1000,Consolidado!$P$5:$P$1000,"X",Consolidado!$H$5:$H$1000,$D$9))&gt;1," ("&amp;IF($D$9="Todos",SUMIFS('Normas (aux.)'!$AO$5:$AO$1000,Consolidado!$P$5:$P$1000,"X"),SUMIFS('Normas (aux.)'!$AO$5:$AO$1000,Consolidado!$P$5:$P$1000,"X",Consolidado!$H$5:$H$1000,$D$9))&amp;")",""),""),IF(IF($D$9="Todos",SUMIFS('Normas (aux.)'!$AO$5:$AO$1000,Consolidado!$Q$5:$Q$1000,"X"),SUMIFS('Normas (aux.)'!$AO$5:$AO$1000,Consolidado!$Q$5:$Q$1000,"X",Consolidado!$H$5:$H$1000,$D$9))&gt;0,"Septiembre"&amp;IF(IF($D$9="Todos",SUMIFS('Normas (aux.)'!$AO$5:$AO$1000,Consolidado!$Q$5:$Q$1000,"X"),SUMIFS('Normas (aux.)'!$AO$5:$AO$1000,Consolidado!$Q$5:$Q$1000,"X",Consolidado!$H$5:$H$1000,$D$9))&gt;1," ("&amp;IF($D$9="Todos",SUMIFS('Normas (aux.)'!$AO$5:$AO$1000,Consolidado!$Q$5:$Q$1000,"X"),SUMIFS('Normas (aux.)'!$AO$5:$AO$1000,Consolidado!$Q$5:$Q$1000,"X",Consolidado!$H$5:$H$1000,$D$9))&amp;")",""),""),IF(IF($D$9="Todos",SUMIFS('Normas (aux.)'!$AO$5:$AO$1000,Consolidado!$R$5:$R$1000,"X"),SUMIFS('Normas (aux.)'!$AO$5:$AO$1000,Consolidado!$R$5:$R$1000,"X",Consolidado!$H$5:$H$1000,$D$9))&gt;0,"Octubre"&amp;IF(IF($D$9="Todos",SUMIFS('Normas (aux.)'!$AO$5:$AO$1000,Consolidado!$R$5:$R$1000,"X"),SUMIFS('Normas (aux.)'!$AO$5:$AO$1000,Consolidado!$R$5:$R$1000,"X",Consolidado!$H$5:$H$1000,$D$9))&gt;1," ("&amp;IF($D$9="Todos",SUMIFS('Normas (aux.)'!$AO$5:$AO$1000,Consolidado!$R$5:$R$1000,"X"),SUMIFS('Normas (aux.)'!$AO$5:$AO$1000,Consolidado!$R$5:$R$1000,"X",Consolidado!$H$5:$H$1000,$D$9))&amp;")",""),""),IF(IF($D$9="Todos",SUMIFS('Normas (aux.)'!$AO$5:$AO$1000,Consolidado!$S$5:$S$1000,"X"),SUMIFS('Normas (aux.)'!$AO$5:$AO$1000,Consolidado!$S$5:$S$1000,"X",Consolidado!$H$5:$H$1000,$D$9))&gt;0,"Noviembre"&amp;IF(IF($D$9="Todos",SUMIFS('Normas (aux.)'!$AO$5:$AO$1000,Consolidado!$S$5:$S$1000,"X"),SUMIFS('Normas (aux.)'!$AO$5:$AO$1000,Consolidado!$S$5:$S$1000,"X",Consolidado!$H$5:$H$1000,$D$9))&gt;1," ("&amp;IF($D$9="Todos",SUMIFS('Normas (aux.)'!$AO$5:$AO$1000,Consolidado!$S$5:$S$1000,"X"),SUMIFS('Normas (aux.)'!$AO$5:$AO$1000,Consolidado!$S$5:$S$1000,"X",Consolidado!$H$5:$H$1000,$D$9))&amp;")",""),""),IF(IF($D$9="Todos",SUMIFS('Normas (aux.)'!$AO$5:$AO$1000,Consolidado!$T$5:$T$1000,"X"),SUMIFS('Normas (aux.)'!$AO$5:$AO$1000,Consolidado!$T$5:$T$1000,"X",Consolidado!$H$5:$H$1000,$D$9))&gt;0,"Diciembre"&amp;IF(IF($D$9="Todos",SUMIFS('Normas (aux.)'!$AO$5:$AO$1000,Consolidado!$T$5:$T$1000,"X"),SUMIFS('Normas (aux.)'!$AO$5:$AO$1000,Consolidado!$T$5:$T$1000,"X",Consolidado!$H$5:$H$1000,$D$9))&gt;1," ("&amp;IF($D$9="Todos",SUMIFS('Normas (aux.)'!$AO$5:$AO$1000,Consolidado!$T$5:$T$1000,"X"),SUMIFS('Normas (aux.)'!$AO$5:$AO$1000,Consolidado!$T$5:$T$1000,"X",Consolidado!$H$5:$H$1000,$D$9))&amp;")",""),"")))</f>
        <v/>
      </c>
    </row>
  </sheetData>
  <mergeCells count="27">
    <mergeCell ref="F12:J12"/>
    <mergeCell ref="F13:J13"/>
    <mergeCell ref="F14:J14"/>
    <mergeCell ref="F15:J15"/>
    <mergeCell ref="F16:J16"/>
    <mergeCell ref="F17:J17"/>
    <mergeCell ref="K20:V20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</mergeCells>
  <conditionalFormatting sqref="K22:V51">
    <cfRule type="expression" priority="2" aboveAverage="0" equalAverage="0" bottom="0" percent="0" rank="0" text="" dxfId="0">
      <formula>ISNUMBER(SEARCH("+",K22))</formula>
    </cfRule>
    <cfRule type="expression" priority="3" aboveAverage="0" equalAverage="0" bottom="0" percent="0" rank="0" text="" dxfId="1">
      <formula>LEFT(K22,7)="Interna"</formula>
    </cfRule>
    <cfRule type="expression" priority="4" aboveAverage="0" equalAverage="0" bottom="0" percent="0" rank="0" text="" dxfId="2">
      <formula>LEFT(K22,7)="Externa"</formula>
    </cfRule>
    <cfRule type="expression" priority="5" aboveAverage="0" equalAverage="0" bottom="0" percent="0" rank="0" text="" dxfId="3">
      <formula>LEFT(K22,3)="SSF"</formula>
    </cfRule>
    <cfRule type="expression" priority="6" aboveAverage="0" equalAverage="0" bottom="0" percent="0" rank="0" text="" dxfId="4">
      <formula>LEN(K22)&gt;0</formula>
    </cfRule>
  </conditionalFormatting>
  <conditionalFormatting sqref="A22:J51">
    <cfRule type="expression" priority="7" aboveAverage="0" equalAverage="0" bottom="0" percent="0" rank="0" text="" dxfId="5">
      <formula>LEFT($I22,2)="SÍ"</formula>
    </cfRule>
    <cfRule type="expression" priority="8" aboveAverage="0" equalAverage="0" bottom="0" percent="0" rank="0" text="" dxfId="6">
      <formula>$H22=0</formula>
    </cfRule>
  </conditionalFormatting>
  <conditionalFormatting sqref="I22:I51">
    <cfRule type="expression" priority="9" aboveAverage="0" equalAverage="0" bottom="0" percent="0" rank="0" text="" dxfId="7">
      <formula>LEFT(I22,2)="SÍ"</formula>
    </cfRule>
  </conditionalFormatting>
  <conditionalFormatting sqref="B22:B51">
    <cfRule type="expression" priority="10" aboveAverage="0" equalAverage="0" bottom="0" percent="0" rank="0" text="" dxfId="7">
      <formula>LEFT($I22,2)="SÍ"</formula>
    </cfRule>
  </conditionalFormatting>
  <conditionalFormatting sqref="D22:G51">
    <cfRule type="expression" priority="11" aboveAverage="0" equalAverage="0" bottom="0" percent="0" rank="0" text="" dxfId="6">
      <formula>D22=0</formula>
    </cfRule>
  </conditionalFormatting>
  <conditionalFormatting sqref="A58:J76">
    <cfRule type="expression" priority="12" aboveAverage="0" equalAverage="0" bottom="0" percent="0" rank="0" text="" dxfId="5">
      <formula>LEFT($I58,2)="SÍ"</formula>
    </cfRule>
    <cfRule type="expression" priority="13" aboveAverage="0" equalAverage="0" bottom="0" percent="0" rank="0" text="" dxfId="6">
      <formula>$H58=0</formula>
    </cfRule>
  </conditionalFormatting>
  <conditionalFormatting sqref="I58:I76">
    <cfRule type="expression" priority="14" aboveAverage="0" equalAverage="0" bottom="0" percent="0" rank="0" text="" dxfId="7">
      <formula>LEFT(I58,2)="SÍ"</formula>
    </cfRule>
  </conditionalFormatting>
  <conditionalFormatting sqref="H58:H76">
    <cfRule type="colorScale" priority="15">
      <colorScale>
        <cfvo type="num" val="0"/>
        <cfvo type="max" val="0"/>
        <color rgb="FFFFFFFF"/>
        <color rgb="FFF4B183"/>
      </colorScale>
    </cfRule>
  </conditionalFormatting>
  <dataValidations count="1">
    <dataValidation allowBlank="false" errorStyle="stop" operator="between" showDropDown="false" showErrorMessage="false" showInputMessage="false" sqref="D9" type="list">
      <formula1>"Todos,2024,2025,2026,2027,2028"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R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22"/>
    <col collapsed="false" customWidth="true" hidden="false" outlineLevel="0" max="18" min="7" style="0" width="14"/>
  </cols>
  <sheetData>
    <row r="1" customFormat="false" ht="17.35" hidden="false" customHeight="false" outlineLevel="0" collapsed="false">
      <c r="A1" s="43" t="str">
        <f aca="false">"¿QUIÉN ME PIDIÓ LO MISMO Y EN QUÉ MES? – AÑO "&amp;$C$2</f>
        <v>¿QUIÉN ME PIDIÓ LO MISMO Y EN QUÉ MES? – AÑO 2026</v>
      </c>
    </row>
    <row r="2" customFormat="false" ht="48" hidden="false" customHeight="true" outlineLevel="0" collapsed="false">
      <c r="A2" s="5" t="s">
        <v>63</v>
      </c>
      <c r="C2" s="6" t="n">
        <v>2026</v>
      </c>
      <c r="D2" s="44" t="s">
        <v>64</v>
      </c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</row>
    <row r="3" customFormat="false" ht="21.75" hidden="false" customHeight="true" outlineLevel="0" collapsed="false">
      <c r="A3" s="9" t="s">
        <v>22</v>
      </c>
      <c r="B3" s="9" t="s">
        <v>41</v>
      </c>
      <c r="C3" s="9" t="s">
        <v>24</v>
      </c>
      <c r="D3" s="9" t="s">
        <v>65</v>
      </c>
      <c r="E3" s="9" t="s">
        <v>66</v>
      </c>
      <c r="F3" s="9" t="s">
        <v>67</v>
      </c>
      <c r="G3" s="25" t="n">
        <f aca="false">$C$2</f>
        <v>2026</v>
      </c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</row>
    <row r="4" customFormat="false" ht="30" hidden="false" customHeight="true" outlineLevel="0" collapsed="false">
      <c r="A4" s="9"/>
      <c r="B4" s="9"/>
      <c r="C4" s="9"/>
      <c r="D4" s="9"/>
      <c r="E4" s="9"/>
      <c r="F4" s="9"/>
      <c r="G4" s="9" t="s">
        <v>29</v>
      </c>
      <c r="H4" s="9" t="s">
        <v>30</v>
      </c>
      <c r="I4" s="9" t="s">
        <v>31</v>
      </c>
      <c r="J4" s="9" t="s">
        <v>32</v>
      </c>
      <c r="K4" s="9" t="s">
        <v>33</v>
      </c>
      <c r="L4" s="9" t="s">
        <v>34</v>
      </c>
      <c r="M4" s="9" t="s">
        <v>35</v>
      </c>
      <c r="N4" s="9" t="s">
        <v>36</v>
      </c>
      <c r="O4" s="9" t="s">
        <v>37</v>
      </c>
      <c r="P4" s="9" t="s">
        <v>38</v>
      </c>
      <c r="Q4" s="9" t="s">
        <v>39</v>
      </c>
      <c r="R4" s="9" t="s">
        <v>40</v>
      </c>
    </row>
    <row r="5" customFormat="false" ht="9.75" hidden="true" customHeight="true" outlineLevel="0" collapsed="false">
      <c r="B5" s="45" t="s">
        <v>68</v>
      </c>
      <c r="G5" s="46" t="n">
        <f aca="false">$C$2*100+1</f>
        <v>202601</v>
      </c>
      <c r="H5" s="46" t="n">
        <f aca="false">$C$2*100+2</f>
        <v>202602</v>
      </c>
      <c r="I5" s="46" t="n">
        <f aca="false">$C$2*100+3</f>
        <v>202603</v>
      </c>
      <c r="J5" s="46" t="n">
        <f aca="false">$C$2*100+4</f>
        <v>202604</v>
      </c>
      <c r="K5" s="46" t="n">
        <f aca="false">$C$2*100+5</f>
        <v>202605</v>
      </c>
      <c r="L5" s="46" t="n">
        <f aca="false">$C$2*100+6</f>
        <v>202606</v>
      </c>
      <c r="M5" s="46" t="n">
        <f aca="false">$C$2*100+7</f>
        <v>202607</v>
      </c>
      <c r="N5" s="46" t="n">
        <f aca="false">$C$2*100+8</f>
        <v>202608</v>
      </c>
      <c r="O5" s="46" t="n">
        <f aca="false">$C$2*100+9</f>
        <v>202609</v>
      </c>
      <c r="P5" s="46" t="n">
        <f aca="false">$C$2*100+10</f>
        <v>202610</v>
      </c>
      <c r="Q5" s="46" t="n">
        <f aca="false">$C$2*100+11</f>
        <v>202611</v>
      </c>
      <c r="R5" s="46" t="n">
        <f aca="false">$C$2*100+12</f>
        <v>202612</v>
      </c>
    </row>
    <row r="6" customFormat="false" ht="61.5" hidden="false" customHeight="true" outlineLevel="0" collapsed="false">
      <c r="A6" s="31" t="n">
        <v>1</v>
      </c>
      <c r="B6" s="32" t="str">
        <f aca="false">Catálogos!C2</f>
        <v>Actas Comité de Riesgos</v>
      </c>
      <c r="C6" s="33" t="str">
        <f aca="false">Catálogos!D2</f>
        <v>NRP-20</v>
      </c>
      <c r="D6" s="17" t="n">
        <f aca="false">SUMIFS(Consolidado!$AD$5:$AD$1000,Consolidado!$E$5:$E$1000,B6,Consolidado!$H$5:$H$1000,$C$2)</f>
        <v>4</v>
      </c>
      <c r="E6" s="36" t="str">
        <f aca="false">IF(((SUMIFS(Consolidado!$AD$5:$AD$1000,Consolidado!$E$5:$E$1000,$B6,Consolidado!$C$5:$C$1000,"Auditoría Interna",Consolidado!$H$5:$H$1000,$C$2)&gt;0)+(SUMIFS(Consolidado!$AD$5:$AD$1000,Consolidado!$E$5:$E$1000,$B6,Consolidado!$C$5:$C$1000,"Auditoría Externa",Consolidado!$H$5:$H$1000,$C$2)&gt;0)+(SUMIFS(Consolidado!$AD$5:$AD$1000,Consolidado!$E$5:$E$1000,$B6,Consolidado!$C$5:$C$1000,"SSF",Consolidado!$H$5:$H$1000,$C$2)&gt;0)+(SUMIFS(Consolidado!$AD$5:$AD$1000,Consolidado!$E$5:$E$1000,$B6,Consolidado!$C$5:$C$1000,"Comité de Supervisión",Consolidado!$H$5:$H$1000,$C$2)&gt;0)+(SUMIFS(Consolidado!$AD$5:$AD$1000,Consolidado!$E$5:$E$1000,$B6,Consolidado!$C$5:$C$1000,"Consejo de Administración",Consolidado!$H$5:$H$1000,$C$2)&gt;0)+(SUMIFS(Consolidado!$AD$5:$AD$1000,Consolidado!$E$5:$E$1000,$B6,Consolidado!$C$5:$C$1000,"Otros",Consolidado!$H$5:$H$1000,$C$2)&gt;0))&gt;=2,"Sí","No")</f>
        <v>Sí</v>
      </c>
      <c r="F6" s="47" t="str">
        <f aca="false" t="array" ref="F6:F6">_xlfn.TEXTJOIN(CHAR(10),TRUE(),IF((Consolidado!$E$5:$E$1000=$B6)*(Consolidado!$H$5:$H$1000=$C$2),Consolidado!$AE$5:$AE$1000,""))</f>
        <v>Interna – 6 de Mayo 2026
Interna – 22 de Agosto 2026
Externa – 6 de Octubre 2026
Interna – 16 de Octubre 2026</v>
      </c>
      <c r="G6" s="37" t="str">
        <f aca="false">_xlfn.TEXTJOIN(" +"&amp;CHAR(10),TRUE(),IF(SUMIFS(Consolidado!$AD$5:$AD$1000,Consolidado!$E$5:$E$1000,$B6,Consolidado!$AA$5:$AA$1000,G$5,Consolidado!$C$5:$C$1000,"Auditoría Interna")&gt;0,"Interna "&amp;TEXT(DAY(_xlfn.MINIFS(Consolidado!$B$5:$B$1000,Consolidado!$E$5:$E$1000,$B6,Consolidado!$AA$5:$AA$1000,G$5,Consolidado!$C$5:$C$1000,"Auditoría Interna")),"00")&amp;"/"&amp;TEXT(MONTH(_xlfn.MINIFS(Consolidado!$B$5:$B$1000,Consolidado!$E$5:$E$1000,$B6,Consolidado!$AA$5:$AA$1000,G$5,Consolidado!$C$5:$C$1000,"Auditoría Interna")),"00")&amp;IF(_xlfn.MAXIFS(Consolidado!$B$5:$B$1000,Consolidado!$E$5:$E$1000,$B6,Consolidado!$AA$5:$AA$1000,G$5,Consolidado!$C$5:$C$1000,"Auditoría Interna")&lt;&gt;_xlfn.MINIFS(Consolidado!$B$5:$B$1000,Consolidado!$E$5:$E$1000,$B6,Consolidado!$AA$5:$AA$1000,G$5,Consolidado!$C$5:$C$1000,"Auditoría Interna")," y "&amp;TEXT(DAY(_xlfn.MAXIFS(Consolidado!$B$5:$B$1000,Consolidado!$E$5:$E$1000,$B6,Consolidado!$AA$5:$AA$1000,G$5,Consolidado!$C$5:$C$1000,"Auditoría Interna")),"00")&amp;"/"&amp;TEXT(MONTH(_xlfn.MAXIFS(Consolidado!$B$5:$B$1000,Consolidado!$E$5:$E$1000,$B6,Consolidado!$AA$5:$AA$1000,G$5,Consolidado!$C$5:$C$1000,"Auditoría Interna")),"00"),""),""),IF(SUMIFS(Consolidado!$AD$5:$AD$1000,Consolidado!$E$5:$E$1000,$B6,Consolidado!$AA$5:$AA$1000,G$5,Consolidado!$C$5:$C$1000,"Auditoría Externa")&gt;0,"Externa "&amp;TEXT(DAY(_xlfn.MINIFS(Consolidado!$B$5:$B$1000,Consolidado!$E$5:$E$1000,$B6,Consolidado!$AA$5:$AA$1000,G$5,Consolidado!$C$5:$C$1000,"Auditoría Externa")),"00")&amp;"/"&amp;TEXT(MONTH(_xlfn.MINIFS(Consolidado!$B$5:$B$1000,Consolidado!$E$5:$E$1000,$B6,Consolidado!$AA$5:$AA$1000,G$5,Consolidado!$C$5:$C$1000,"Auditoría Externa")),"00")&amp;IF(_xlfn.MAXIFS(Consolidado!$B$5:$B$1000,Consolidado!$E$5:$E$1000,$B6,Consolidado!$AA$5:$AA$1000,G$5,Consolidado!$C$5:$C$1000,"Auditoría Externa")&lt;&gt;_xlfn.MINIFS(Consolidado!$B$5:$B$1000,Consolidado!$E$5:$E$1000,$B6,Consolidado!$AA$5:$AA$1000,G$5,Consolidado!$C$5:$C$1000,"Auditoría Externa")," y "&amp;TEXT(DAY(_xlfn.MAXIFS(Consolidado!$B$5:$B$1000,Consolidado!$E$5:$E$1000,$B6,Consolidado!$AA$5:$AA$1000,G$5,Consolidado!$C$5:$C$1000,"Auditoría Externa")),"00")&amp;"/"&amp;TEXT(MONTH(_xlfn.MAXIFS(Consolidado!$B$5:$B$1000,Consolidado!$E$5:$E$1000,$B6,Consolidado!$AA$5:$AA$1000,G$5,Consolidado!$C$5:$C$1000,"Auditoría Externa")),"00"),""),""),IF(SUMIFS(Consolidado!$AD$5:$AD$1000,Consolidado!$E$5:$E$1000,$B6,Consolidado!$AA$5:$AA$1000,G$5,Consolidado!$C$5:$C$1000,"SSF")&gt;0,"SSF "&amp;TEXT(DAY(_xlfn.MINIFS(Consolidado!$B$5:$B$1000,Consolidado!$E$5:$E$1000,$B6,Consolidado!$AA$5:$AA$1000,G$5,Consolidado!$C$5:$C$1000,"SSF")),"00")&amp;"/"&amp;TEXT(MONTH(_xlfn.MINIFS(Consolidado!$B$5:$B$1000,Consolidado!$E$5:$E$1000,$B6,Consolidado!$AA$5:$AA$1000,G$5,Consolidado!$C$5:$C$1000,"SSF")),"00")&amp;IF(_xlfn.MAXIFS(Consolidado!$B$5:$B$1000,Consolidado!$E$5:$E$1000,$B6,Consolidado!$AA$5:$AA$1000,G$5,Consolidado!$C$5:$C$1000,"SSF")&lt;&gt;_xlfn.MINIFS(Consolidado!$B$5:$B$1000,Consolidado!$E$5:$E$1000,$B6,Consolidado!$AA$5:$AA$1000,G$5,Consolidado!$C$5:$C$1000,"SSF")," y "&amp;TEXT(DAY(_xlfn.MAXIFS(Consolidado!$B$5:$B$1000,Consolidado!$E$5:$E$1000,$B6,Consolidado!$AA$5:$AA$1000,G$5,Consolidado!$C$5:$C$1000,"SSF")),"00")&amp;"/"&amp;TEXT(MONTH(_xlfn.MAXIFS(Consolidado!$B$5:$B$1000,Consolidado!$E$5:$E$1000,$B6,Consolidado!$AA$5:$AA$1000,G$5,Consolidado!$C$5:$C$1000,"SSF")),"00"),""),""),IF(SUMIFS(Consolidado!$AD$5:$AD$1000,Consolidado!$E$5:$E$1000,$B6,Consolidado!$AA$5:$AA$1000,G$5,Consolidado!$C$5:$C$1000,"Comité de Supervisión")&gt;0,"Comité Sup. "&amp;TEXT(DAY(_xlfn.MINIFS(Consolidado!$B$5:$B$1000,Consolidado!$E$5:$E$1000,$B6,Consolidado!$AA$5:$AA$1000,G$5,Consolidado!$C$5:$C$1000,"Comité de Supervisión")),"00")&amp;"/"&amp;TEXT(MONTH(_xlfn.MINIFS(Consolidado!$B$5:$B$1000,Consolidado!$E$5:$E$1000,$B6,Consolidado!$AA$5:$AA$1000,G$5,Consolidado!$C$5:$C$1000,"Comité de Supervisión")),"00")&amp;IF(_xlfn.MAXIFS(Consolidado!$B$5:$B$1000,Consolidado!$E$5:$E$1000,$B6,Consolidado!$AA$5:$AA$1000,G$5,Consolidado!$C$5:$C$1000,"Comité de Supervisión")&lt;&gt;_xlfn.MINIFS(Consolidado!$B$5:$B$1000,Consolidado!$E$5:$E$1000,$B6,Consolidado!$AA$5:$AA$1000,G$5,Consolidado!$C$5:$C$1000,"Comité de Supervisión")," y "&amp;TEXT(DAY(_xlfn.MAXIFS(Consolidado!$B$5:$B$1000,Consolidado!$E$5:$E$1000,$B6,Consolidado!$AA$5:$AA$1000,G$5,Consolidado!$C$5:$C$1000,"Comité de Supervisión")),"00")&amp;"/"&amp;TEXT(MONTH(_xlfn.MAXIFS(Consolidado!$B$5:$B$1000,Consolidado!$E$5:$E$1000,$B6,Consolidado!$AA$5:$AA$1000,G$5,Consolidado!$C$5:$C$1000,"Comité de Supervisión")),"00"),""),""),IF(SUMIFS(Consolidado!$AD$5:$AD$1000,Consolidado!$E$5:$E$1000,$B6,Consolidado!$AA$5:$AA$1000,G$5,Consolidado!$C$5:$C$1000,"Consejo de Administración")&gt;0,"Consejo "&amp;TEXT(DAY(_xlfn.MINIFS(Consolidado!$B$5:$B$1000,Consolidado!$E$5:$E$1000,$B6,Consolidado!$AA$5:$AA$1000,G$5,Consolidado!$C$5:$C$1000,"Consejo de Administración")),"00")&amp;"/"&amp;TEXT(MONTH(_xlfn.MINIFS(Consolidado!$B$5:$B$1000,Consolidado!$E$5:$E$1000,$B6,Consolidado!$AA$5:$AA$1000,G$5,Consolidado!$C$5:$C$1000,"Consejo de Administración")),"00")&amp;IF(_xlfn.MAXIFS(Consolidado!$B$5:$B$1000,Consolidado!$E$5:$E$1000,$B6,Consolidado!$AA$5:$AA$1000,G$5,Consolidado!$C$5:$C$1000,"Consejo de Administración")&lt;&gt;_xlfn.MINIFS(Consolidado!$B$5:$B$1000,Consolidado!$E$5:$E$1000,$B6,Consolidado!$AA$5:$AA$1000,G$5,Consolidado!$C$5:$C$1000,"Consejo de Administración")," y "&amp;TEXT(DAY(_xlfn.MAXIFS(Consolidado!$B$5:$B$1000,Consolidado!$E$5:$E$1000,$B6,Consolidado!$AA$5:$AA$1000,G$5,Consolidado!$C$5:$C$1000,"Consejo de Administración")),"00")&amp;"/"&amp;TEXT(MONTH(_xlfn.MAXIFS(Consolidado!$B$5:$B$1000,Consolidado!$E$5:$E$1000,$B6,Consolidado!$AA$5:$AA$1000,G$5,Consolidado!$C$5:$C$1000,"Consejo de Administración")),"00"),""),""),IF(SUMIFS(Consolidado!$AD$5:$AD$1000,Consolidado!$E$5:$E$1000,$B6,Consolidado!$AA$5:$AA$1000,G$5,Consolidado!$C$5:$C$1000,"Otros")&gt;0,"Otros "&amp;TEXT(DAY(_xlfn.MINIFS(Consolidado!$B$5:$B$1000,Consolidado!$E$5:$E$1000,$B6,Consolidado!$AA$5:$AA$1000,G$5,Consolidado!$C$5:$C$1000,"Otros")),"00")&amp;"/"&amp;TEXT(MONTH(_xlfn.MINIFS(Consolidado!$B$5:$B$1000,Consolidado!$E$5:$E$1000,$B6,Consolidado!$AA$5:$AA$1000,G$5,Consolidado!$C$5:$C$1000,"Otros")),"00")&amp;IF(_xlfn.MAXIFS(Consolidado!$B$5:$B$1000,Consolidado!$E$5:$E$1000,$B6,Consolidado!$AA$5:$AA$1000,G$5,Consolidado!$C$5:$C$1000,"Otros")&lt;&gt;_xlfn.MINIFS(Consolidado!$B$5:$B$1000,Consolidado!$E$5:$E$1000,$B6,Consolidado!$AA$5:$AA$1000,G$5,Consolidado!$C$5:$C$1000,"Otros")," y "&amp;TEXT(DAY(_xlfn.MAXIFS(Consolidado!$B$5:$B$1000,Consolidado!$E$5:$E$1000,$B6,Consolidado!$AA$5:$AA$1000,G$5,Consolidado!$C$5:$C$1000,"Otros")),"00")&amp;"/"&amp;TEXT(MONTH(_xlfn.MAXIFS(Consolidado!$B$5:$B$1000,Consolidado!$E$5:$E$1000,$B6,Consolidado!$AA$5:$AA$1000,G$5,Consolidado!$C$5:$C$1000,"Otros")),"00"),""),""))</f>
        <v/>
      </c>
      <c r="H6" s="37" t="str">
        <f aca="false">_xlfn.TEXTJOIN(" +"&amp;CHAR(10),TRUE(),IF(SUMIFS(Consolidado!$AD$5:$AD$1000,Consolidado!$E$5:$E$1000,$B6,Consolidado!$AA$5:$AA$1000,H$5,Consolidado!$C$5:$C$1000,"Auditoría Interna")&gt;0,"Interna "&amp;TEXT(DAY(_xlfn.MINIFS(Consolidado!$B$5:$B$1000,Consolidado!$E$5:$E$1000,$B6,Consolidado!$AA$5:$AA$1000,H$5,Consolidado!$C$5:$C$1000,"Auditoría Interna")),"00")&amp;"/"&amp;TEXT(MONTH(_xlfn.MINIFS(Consolidado!$B$5:$B$1000,Consolidado!$E$5:$E$1000,$B6,Consolidado!$AA$5:$AA$1000,H$5,Consolidado!$C$5:$C$1000,"Auditoría Interna")),"00")&amp;IF(_xlfn.MAXIFS(Consolidado!$B$5:$B$1000,Consolidado!$E$5:$E$1000,$B6,Consolidado!$AA$5:$AA$1000,H$5,Consolidado!$C$5:$C$1000,"Auditoría Interna")&lt;&gt;_xlfn.MINIFS(Consolidado!$B$5:$B$1000,Consolidado!$E$5:$E$1000,$B6,Consolidado!$AA$5:$AA$1000,H$5,Consolidado!$C$5:$C$1000,"Auditoría Interna")," y "&amp;TEXT(DAY(_xlfn.MAXIFS(Consolidado!$B$5:$B$1000,Consolidado!$E$5:$E$1000,$B6,Consolidado!$AA$5:$AA$1000,H$5,Consolidado!$C$5:$C$1000,"Auditoría Interna")),"00")&amp;"/"&amp;TEXT(MONTH(_xlfn.MAXIFS(Consolidado!$B$5:$B$1000,Consolidado!$E$5:$E$1000,$B6,Consolidado!$AA$5:$AA$1000,H$5,Consolidado!$C$5:$C$1000,"Auditoría Interna")),"00"),""),""),IF(SUMIFS(Consolidado!$AD$5:$AD$1000,Consolidado!$E$5:$E$1000,$B6,Consolidado!$AA$5:$AA$1000,H$5,Consolidado!$C$5:$C$1000,"Auditoría Externa")&gt;0,"Externa "&amp;TEXT(DAY(_xlfn.MINIFS(Consolidado!$B$5:$B$1000,Consolidado!$E$5:$E$1000,$B6,Consolidado!$AA$5:$AA$1000,H$5,Consolidado!$C$5:$C$1000,"Auditoría Externa")),"00")&amp;"/"&amp;TEXT(MONTH(_xlfn.MINIFS(Consolidado!$B$5:$B$1000,Consolidado!$E$5:$E$1000,$B6,Consolidado!$AA$5:$AA$1000,H$5,Consolidado!$C$5:$C$1000,"Auditoría Externa")),"00")&amp;IF(_xlfn.MAXIFS(Consolidado!$B$5:$B$1000,Consolidado!$E$5:$E$1000,$B6,Consolidado!$AA$5:$AA$1000,H$5,Consolidado!$C$5:$C$1000,"Auditoría Externa")&lt;&gt;_xlfn.MINIFS(Consolidado!$B$5:$B$1000,Consolidado!$E$5:$E$1000,$B6,Consolidado!$AA$5:$AA$1000,H$5,Consolidado!$C$5:$C$1000,"Auditoría Externa")," y "&amp;TEXT(DAY(_xlfn.MAXIFS(Consolidado!$B$5:$B$1000,Consolidado!$E$5:$E$1000,$B6,Consolidado!$AA$5:$AA$1000,H$5,Consolidado!$C$5:$C$1000,"Auditoría Externa")),"00")&amp;"/"&amp;TEXT(MONTH(_xlfn.MAXIFS(Consolidado!$B$5:$B$1000,Consolidado!$E$5:$E$1000,$B6,Consolidado!$AA$5:$AA$1000,H$5,Consolidado!$C$5:$C$1000,"Auditoría Externa")),"00"),""),""),IF(SUMIFS(Consolidado!$AD$5:$AD$1000,Consolidado!$E$5:$E$1000,$B6,Consolidado!$AA$5:$AA$1000,H$5,Consolidado!$C$5:$C$1000,"SSF")&gt;0,"SSF "&amp;TEXT(DAY(_xlfn.MINIFS(Consolidado!$B$5:$B$1000,Consolidado!$E$5:$E$1000,$B6,Consolidado!$AA$5:$AA$1000,H$5,Consolidado!$C$5:$C$1000,"SSF")),"00")&amp;"/"&amp;TEXT(MONTH(_xlfn.MINIFS(Consolidado!$B$5:$B$1000,Consolidado!$E$5:$E$1000,$B6,Consolidado!$AA$5:$AA$1000,H$5,Consolidado!$C$5:$C$1000,"SSF")),"00")&amp;IF(_xlfn.MAXIFS(Consolidado!$B$5:$B$1000,Consolidado!$E$5:$E$1000,$B6,Consolidado!$AA$5:$AA$1000,H$5,Consolidado!$C$5:$C$1000,"SSF")&lt;&gt;_xlfn.MINIFS(Consolidado!$B$5:$B$1000,Consolidado!$E$5:$E$1000,$B6,Consolidado!$AA$5:$AA$1000,H$5,Consolidado!$C$5:$C$1000,"SSF")," y "&amp;TEXT(DAY(_xlfn.MAXIFS(Consolidado!$B$5:$B$1000,Consolidado!$E$5:$E$1000,$B6,Consolidado!$AA$5:$AA$1000,H$5,Consolidado!$C$5:$C$1000,"SSF")),"00")&amp;"/"&amp;TEXT(MONTH(_xlfn.MAXIFS(Consolidado!$B$5:$B$1000,Consolidado!$E$5:$E$1000,$B6,Consolidado!$AA$5:$AA$1000,H$5,Consolidado!$C$5:$C$1000,"SSF")),"00"),""),""),IF(SUMIFS(Consolidado!$AD$5:$AD$1000,Consolidado!$E$5:$E$1000,$B6,Consolidado!$AA$5:$AA$1000,H$5,Consolidado!$C$5:$C$1000,"Comité de Supervisión")&gt;0,"Comité Sup. "&amp;TEXT(DAY(_xlfn.MINIFS(Consolidado!$B$5:$B$1000,Consolidado!$E$5:$E$1000,$B6,Consolidado!$AA$5:$AA$1000,H$5,Consolidado!$C$5:$C$1000,"Comité de Supervisión")),"00")&amp;"/"&amp;TEXT(MONTH(_xlfn.MINIFS(Consolidado!$B$5:$B$1000,Consolidado!$E$5:$E$1000,$B6,Consolidado!$AA$5:$AA$1000,H$5,Consolidado!$C$5:$C$1000,"Comité de Supervisión")),"00")&amp;IF(_xlfn.MAXIFS(Consolidado!$B$5:$B$1000,Consolidado!$E$5:$E$1000,$B6,Consolidado!$AA$5:$AA$1000,H$5,Consolidado!$C$5:$C$1000,"Comité de Supervisión")&lt;&gt;_xlfn.MINIFS(Consolidado!$B$5:$B$1000,Consolidado!$E$5:$E$1000,$B6,Consolidado!$AA$5:$AA$1000,H$5,Consolidado!$C$5:$C$1000,"Comité de Supervisión")," y "&amp;TEXT(DAY(_xlfn.MAXIFS(Consolidado!$B$5:$B$1000,Consolidado!$E$5:$E$1000,$B6,Consolidado!$AA$5:$AA$1000,H$5,Consolidado!$C$5:$C$1000,"Comité de Supervisión")),"00")&amp;"/"&amp;TEXT(MONTH(_xlfn.MAXIFS(Consolidado!$B$5:$B$1000,Consolidado!$E$5:$E$1000,$B6,Consolidado!$AA$5:$AA$1000,H$5,Consolidado!$C$5:$C$1000,"Comité de Supervisión")),"00"),""),""),IF(SUMIFS(Consolidado!$AD$5:$AD$1000,Consolidado!$E$5:$E$1000,$B6,Consolidado!$AA$5:$AA$1000,H$5,Consolidado!$C$5:$C$1000,"Consejo de Administración")&gt;0,"Consejo "&amp;TEXT(DAY(_xlfn.MINIFS(Consolidado!$B$5:$B$1000,Consolidado!$E$5:$E$1000,$B6,Consolidado!$AA$5:$AA$1000,H$5,Consolidado!$C$5:$C$1000,"Consejo de Administración")),"00")&amp;"/"&amp;TEXT(MONTH(_xlfn.MINIFS(Consolidado!$B$5:$B$1000,Consolidado!$E$5:$E$1000,$B6,Consolidado!$AA$5:$AA$1000,H$5,Consolidado!$C$5:$C$1000,"Consejo de Administración")),"00")&amp;IF(_xlfn.MAXIFS(Consolidado!$B$5:$B$1000,Consolidado!$E$5:$E$1000,$B6,Consolidado!$AA$5:$AA$1000,H$5,Consolidado!$C$5:$C$1000,"Consejo de Administración")&lt;&gt;_xlfn.MINIFS(Consolidado!$B$5:$B$1000,Consolidado!$E$5:$E$1000,$B6,Consolidado!$AA$5:$AA$1000,H$5,Consolidado!$C$5:$C$1000,"Consejo de Administración")," y "&amp;TEXT(DAY(_xlfn.MAXIFS(Consolidado!$B$5:$B$1000,Consolidado!$E$5:$E$1000,$B6,Consolidado!$AA$5:$AA$1000,H$5,Consolidado!$C$5:$C$1000,"Consejo de Administración")),"00")&amp;"/"&amp;TEXT(MONTH(_xlfn.MAXIFS(Consolidado!$B$5:$B$1000,Consolidado!$E$5:$E$1000,$B6,Consolidado!$AA$5:$AA$1000,H$5,Consolidado!$C$5:$C$1000,"Consejo de Administración")),"00"),""),""),IF(SUMIFS(Consolidado!$AD$5:$AD$1000,Consolidado!$E$5:$E$1000,$B6,Consolidado!$AA$5:$AA$1000,H$5,Consolidado!$C$5:$C$1000,"Otros")&gt;0,"Otros "&amp;TEXT(DAY(_xlfn.MINIFS(Consolidado!$B$5:$B$1000,Consolidado!$E$5:$E$1000,$B6,Consolidado!$AA$5:$AA$1000,H$5,Consolidado!$C$5:$C$1000,"Otros")),"00")&amp;"/"&amp;TEXT(MONTH(_xlfn.MINIFS(Consolidado!$B$5:$B$1000,Consolidado!$E$5:$E$1000,$B6,Consolidado!$AA$5:$AA$1000,H$5,Consolidado!$C$5:$C$1000,"Otros")),"00")&amp;IF(_xlfn.MAXIFS(Consolidado!$B$5:$B$1000,Consolidado!$E$5:$E$1000,$B6,Consolidado!$AA$5:$AA$1000,H$5,Consolidado!$C$5:$C$1000,"Otros")&lt;&gt;_xlfn.MINIFS(Consolidado!$B$5:$B$1000,Consolidado!$E$5:$E$1000,$B6,Consolidado!$AA$5:$AA$1000,H$5,Consolidado!$C$5:$C$1000,"Otros")," y "&amp;TEXT(DAY(_xlfn.MAXIFS(Consolidado!$B$5:$B$1000,Consolidado!$E$5:$E$1000,$B6,Consolidado!$AA$5:$AA$1000,H$5,Consolidado!$C$5:$C$1000,"Otros")),"00")&amp;"/"&amp;TEXT(MONTH(_xlfn.MAXIFS(Consolidado!$B$5:$B$1000,Consolidado!$E$5:$E$1000,$B6,Consolidado!$AA$5:$AA$1000,H$5,Consolidado!$C$5:$C$1000,"Otros")),"00"),""),""))</f>
        <v/>
      </c>
      <c r="I6" s="37" t="str">
        <f aca="false">_xlfn.TEXTJOIN(" +"&amp;CHAR(10),TRUE(),IF(SUMIFS(Consolidado!$AD$5:$AD$1000,Consolidado!$E$5:$E$1000,$B6,Consolidado!$AA$5:$AA$1000,I$5,Consolidado!$C$5:$C$1000,"Auditoría Interna")&gt;0,"Interna "&amp;TEXT(DAY(_xlfn.MINIFS(Consolidado!$B$5:$B$1000,Consolidado!$E$5:$E$1000,$B6,Consolidado!$AA$5:$AA$1000,I$5,Consolidado!$C$5:$C$1000,"Auditoría Interna")),"00")&amp;"/"&amp;TEXT(MONTH(_xlfn.MINIFS(Consolidado!$B$5:$B$1000,Consolidado!$E$5:$E$1000,$B6,Consolidado!$AA$5:$AA$1000,I$5,Consolidado!$C$5:$C$1000,"Auditoría Interna")),"00")&amp;IF(_xlfn.MAXIFS(Consolidado!$B$5:$B$1000,Consolidado!$E$5:$E$1000,$B6,Consolidado!$AA$5:$AA$1000,I$5,Consolidado!$C$5:$C$1000,"Auditoría Interna")&lt;&gt;_xlfn.MINIFS(Consolidado!$B$5:$B$1000,Consolidado!$E$5:$E$1000,$B6,Consolidado!$AA$5:$AA$1000,I$5,Consolidado!$C$5:$C$1000,"Auditoría Interna")," y "&amp;TEXT(DAY(_xlfn.MAXIFS(Consolidado!$B$5:$B$1000,Consolidado!$E$5:$E$1000,$B6,Consolidado!$AA$5:$AA$1000,I$5,Consolidado!$C$5:$C$1000,"Auditoría Interna")),"00")&amp;"/"&amp;TEXT(MONTH(_xlfn.MAXIFS(Consolidado!$B$5:$B$1000,Consolidado!$E$5:$E$1000,$B6,Consolidado!$AA$5:$AA$1000,I$5,Consolidado!$C$5:$C$1000,"Auditoría Interna")),"00"),""),""),IF(SUMIFS(Consolidado!$AD$5:$AD$1000,Consolidado!$E$5:$E$1000,$B6,Consolidado!$AA$5:$AA$1000,I$5,Consolidado!$C$5:$C$1000,"Auditoría Externa")&gt;0,"Externa "&amp;TEXT(DAY(_xlfn.MINIFS(Consolidado!$B$5:$B$1000,Consolidado!$E$5:$E$1000,$B6,Consolidado!$AA$5:$AA$1000,I$5,Consolidado!$C$5:$C$1000,"Auditoría Externa")),"00")&amp;"/"&amp;TEXT(MONTH(_xlfn.MINIFS(Consolidado!$B$5:$B$1000,Consolidado!$E$5:$E$1000,$B6,Consolidado!$AA$5:$AA$1000,I$5,Consolidado!$C$5:$C$1000,"Auditoría Externa")),"00")&amp;IF(_xlfn.MAXIFS(Consolidado!$B$5:$B$1000,Consolidado!$E$5:$E$1000,$B6,Consolidado!$AA$5:$AA$1000,I$5,Consolidado!$C$5:$C$1000,"Auditoría Externa")&lt;&gt;_xlfn.MINIFS(Consolidado!$B$5:$B$1000,Consolidado!$E$5:$E$1000,$B6,Consolidado!$AA$5:$AA$1000,I$5,Consolidado!$C$5:$C$1000,"Auditoría Externa")," y "&amp;TEXT(DAY(_xlfn.MAXIFS(Consolidado!$B$5:$B$1000,Consolidado!$E$5:$E$1000,$B6,Consolidado!$AA$5:$AA$1000,I$5,Consolidado!$C$5:$C$1000,"Auditoría Externa")),"00")&amp;"/"&amp;TEXT(MONTH(_xlfn.MAXIFS(Consolidado!$B$5:$B$1000,Consolidado!$E$5:$E$1000,$B6,Consolidado!$AA$5:$AA$1000,I$5,Consolidado!$C$5:$C$1000,"Auditoría Externa")),"00"),""),""),IF(SUMIFS(Consolidado!$AD$5:$AD$1000,Consolidado!$E$5:$E$1000,$B6,Consolidado!$AA$5:$AA$1000,I$5,Consolidado!$C$5:$C$1000,"SSF")&gt;0,"SSF "&amp;TEXT(DAY(_xlfn.MINIFS(Consolidado!$B$5:$B$1000,Consolidado!$E$5:$E$1000,$B6,Consolidado!$AA$5:$AA$1000,I$5,Consolidado!$C$5:$C$1000,"SSF")),"00")&amp;"/"&amp;TEXT(MONTH(_xlfn.MINIFS(Consolidado!$B$5:$B$1000,Consolidado!$E$5:$E$1000,$B6,Consolidado!$AA$5:$AA$1000,I$5,Consolidado!$C$5:$C$1000,"SSF")),"00")&amp;IF(_xlfn.MAXIFS(Consolidado!$B$5:$B$1000,Consolidado!$E$5:$E$1000,$B6,Consolidado!$AA$5:$AA$1000,I$5,Consolidado!$C$5:$C$1000,"SSF")&lt;&gt;_xlfn.MINIFS(Consolidado!$B$5:$B$1000,Consolidado!$E$5:$E$1000,$B6,Consolidado!$AA$5:$AA$1000,I$5,Consolidado!$C$5:$C$1000,"SSF")," y "&amp;TEXT(DAY(_xlfn.MAXIFS(Consolidado!$B$5:$B$1000,Consolidado!$E$5:$E$1000,$B6,Consolidado!$AA$5:$AA$1000,I$5,Consolidado!$C$5:$C$1000,"SSF")),"00")&amp;"/"&amp;TEXT(MONTH(_xlfn.MAXIFS(Consolidado!$B$5:$B$1000,Consolidado!$E$5:$E$1000,$B6,Consolidado!$AA$5:$AA$1000,I$5,Consolidado!$C$5:$C$1000,"SSF")),"00"),""),""),IF(SUMIFS(Consolidado!$AD$5:$AD$1000,Consolidado!$E$5:$E$1000,$B6,Consolidado!$AA$5:$AA$1000,I$5,Consolidado!$C$5:$C$1000,"Comité de Supervisión")&gt;0,"Comité Sup. "&amp;TEXT(DAY(_xlfn.MINIFS(Consolidado!$B$5:$B$1000,Consolidado!$E$5:$E$1000,$B6,Consolidado!$AA$5:$AA$1000,I$5,Consolidado!$C$5:$C$1000,"Comité de Supervisión")),"00")&amp;"/"&amp;TEXT(MONTH(_xlfn.MINIFS(Consolidado!$B$5:$B$1000,Consolidado!$E$5:$E$1000,$B6,Consolidado!$AA$5:$AA$1000,I$5,Consolidado!$C$5:$C$1000,"Comité de Supervisión")),"00")&amp;IF(_xlfn.MAXIFS(Consolidado!$B$5:$B$1000,Consolidado!$E$5:$E$1000,$B6,Consolidado!$AA$5:$AA$1000,I$5,Consolidado!$C$5:$C$1000,"Comité de Supervisión")&lt;&gt;_xlfn.MINIFS(Consolidado!$B$5:$B$1000,Consolidado!$E$5:$E$1000,$B6,Consolidado!$AA$5:$AA$1000,I$5,Consolidado!$C$5:$C$1000,"Comité de Supervisión")," y "&amp;TEXT(DAY(_xlfn.MAXIFS(Consolidado!$B$5:$B$1000,Consolidado!$E$5:$E$1000,$B6,Consolidado!$AA$5:$AA$1000,I$5,Consolidado!$C$5:$C$1000,"Comité de Supervisión")),"00")&amp;"/"&amp;TEXT(MONTH(_xlfn.MAXIFS(Consolidado!$B$5:$B$1000,Consolidado!$E$5:$E$1000,$B6,Consolidado!$AA$5:$AA$1000,I$5,Consolidado!$C$5:$C$1000,"Comité de Supervisión")),"00"),""),""),IF(SUMIFS(Consolidado!$AD$5:$AD$1000,Consolidado!$E$5:$E$1000,$B6,Consolidado!$AA$5:$AA$1000,I$5,Consolidado!$C$5:$C$1000,"Consejo de Administración")&gt;0,"Consejo "&amp;TEXT(DAY(_xlfn.MINIFS(Consolidado!$B$5:$B$1000,Consolidado!$E$5:$E$1000,$B6,Consolidado!$AA$5:$AA$1000,I$5,Consolidado!$C$5:$C$1000,"Consejo de Administración")),"00")&amp;"/"&amp;TEXT(MONTH(_xlfn.MINIFS(Consolidado!$B$5:$B$1000,Consolidado!$E$5:$E$1000,$B6,Consolidado!$AA$5:$AA$1000,I$5,Consolidado!$C$5:$C$1000,"Consejo de Administración")),"00")&amp;IF(_xlfn.MAXIFS(Consolidado!$B$5:$B$1000,Consolidado!$E$5:$E$1000,$B6,Consolidado!$AA$5:$AA$1000,I$5,Consolidado!$C$5:$C$1000,"Consejo de Administración")&lt;&gt;_xlfn.MINIFS(Consolidado!$B$5:$B$1000,Consolidado!$E$5:$E$1000,$B6,Consolidado!$AA$5:$AA$1000,I$5,Consolidado!$C$5:$C$1000,"Consejo de Administración")," y "&amp;TEXT(DAY(_xlfn.MAXIFS(Consolidado!$B$5:$B$1000,Consolidado!$E$5:$E$1000,$B6,Consolidado!$AA$5:$AA$1000,I$5,Consolidado!$C$5:$C$1000,"Consejo de Administración")),"00")&amp;"/"&amp;TEXT(MONTH(_xlfn.MAXIFS(Consolidado!$B$5:$B$1000,Consolidado!$E$5:$E$1000,$B6,Consolidado!$AA$5:$AA$1000,I$5,Consolidado!$C$5:$C$1000,"Consejo de Administración")),"00"),""),""),IF(SUMIFS(Consolidado!$AD$5:$AD$1000,Consolidado!$E$5:$E$1000,$B6,Consolidado!$AA$5:$AA$1000,I$5,Consolidado!$C$5:$C$1000,"Otros")&gt;0,"Otros "&amp;TEXT(DAY(_xlfn.MINIFS(Consolidado!$B$5:$B$1000,Consolidado!$E$5:$E$1000,$B6,Consolidado!$AA$5:$AA$1000,I$5,Consolidado!$C$5:$C$1000,"Otros")),"00")&amp;"/"&amp;TEXT(MONTH(_xlfn.MINIFS(Consolidado!$B$5:$B$1000,Consolidado!$E$5:$E$1000,$B6,Consolidado!$AA$5:$AA$1000,I$5,Consolidado!$C$5:$C$1000,"Otros")),"00")&amp;IF(_xlfn.MAXIFS(Consolidado!$B$5:$B$1000,Consolidado!$E$5:$E$1000,$B6,Consolidado!$AA$5:$AA$1000,I$5,Consolidado!$C$5:$C$1000,"Otros")&lt;&gt;_xlfn.MINIFS(Consolidado!$B$5:$B$1000,Consolidado!$E$5:$E$1000,$B6,Consolidado!$AA$5:$AA$1000,I$5,Consolidado!$C$5:$C$1000,"Otros")," y "&amp;TEXT(DAY(_xlfn.MAXIFS(Consolidado!$B$5:$B$1000,Consolidado!$E$5:$E$1000,$B6,Consolidado!$AA$5:$AA$1000,I$5,Consolidado!$C$5:$C$1000,"Otros")),"00")&amp;"/"&amp;TEXT(MONTH(_xlfn.MAXIFS(Consolidado!$B$5:$B$1000,Consolidado!$E$5:$E$1000,$B6,Consolidado!$AA$5:$AA$1000,I$5,Consolidado!$C$5:$C$1000,"Otros")),"00"),""),""))</f>
        <v/>
      </c>
      <c r="J6" s="37" t="str">
        <f aca="false">_xlfn.TEXTJOIN(" +"&amp;CHAR(10),TRUE(),IF(SUMIFS(Consolidado!$AD$5:$AD$1000,Consolidado!$E$5:$E$1000,$B6,Consolidado!$AA$5:$AA$1000,J$5,Consolidado!$C$5:$C$1000,"Auditoría Interna")&gt;0,"Interna "&amp;TEXT(DAY(_xlfn.MINIFS(Consolidado!$B$5:$B$1000,Consolidado!$E$5:$E$1000,$B6,Consolidado!$AA$5:$AA$1000,J$5,Consolidado!$C$5:$C$1000,"Auditoría Interna")),"00")&amp;"/"&amp;TEXT(MONTH(_xlfn.MINIFS(Consolidado!$B$5:$B$1000,Consolidado!$E$5:$E$1000,$B6,Consolidado!$AA$5:$AA$1000,J$5,Consolidado!$C$5:$C$1000,"Auditoría Interna")),"00")&amp;IF(_xlfn.MAXIFS(Consolidado!$B$5:$B$1000,Consolidado!$E$5:$E$1000,$B6,Consolidado!$AA$5:$AA$1000,J$5,Consolidado!$C$5:$C$1000,"Auditoría Interna")&lt;&gt;_xlfn.MINIFS(Consolidado!$B$5:$B$1000,Consolidado!$E$5:$E$1000,$B6,Consolidado!$AA$5:$AA$1000,J$5,Consolidado!$C$5:$C$1000,"Auditoría Interna")," y "&amp;TEXT(DAY(_xlfn.MAXIFS(Consolidado!$B$5:$B$1000,Consolidado!$E$5:$E$1000,$B6,Consolidado!$AA$5:$AA$1000,J$5,Consolidado!$C$5:$C$1000,"Auditoría Interna")),"00")&amp;"/"&amp;TEXT(MONTH(_xlfn.MAXIFS(Consolidado!$B$5:$B$1000,Consolidado!$E$5:$E$1000,$B6,Consolidado!$AA$5:$AA$1000,J$5,Consolidado!$C$5:$C$1000,"Auditoría Interna")),"00"),""),""),IF(SUMIFS(Consolidado!$AD$5:$AD$1000,Consolidado!$E$5:$E$1000,$B6,Consolidado!$AA$5:$AA$1000,J$5,Consolidado!$C$5:$C$1000,"Auditoría Externa")&gt;0,"Externa "&amp;TEXT(DAY(_xlfn.MINIFS(Consolidado!$B$5:$B$1000,Consolidado!$E$5:$E$1000,$B6,Consolidado!$AA$5:$AA$1000,J$5,Consolidado!$C$5:$C$1000,"Auditoría Externa")),"00")&amp;"/"&amp;TEXT(MONTH(_xlfn.MINIFS(Consolidado!$B$5:$B$1000,Consolidado!$E$5:$E$1000,$B6,Consolidado!$AA$5:$AA$1000,J$5,Consolidado!$C$5:$C$1000,"Auditoría Externa")),"00")&amp;IF(_xlfn.MAXIFS(Consolidado!$B$5:$B$1000,Consolidado!$E$5:$E$1000,$B6,Consolidado!$AA$5:$AA$1000,J$5,Consolidado!$C$5:$C$1000,"Auditoría Externa")&lt;&gt;_xlfn.MINIFS(Consolidado!$B$5:$B$1000,Consolidado!$E$5:$E$1000,$B6,Consolidado!$AA$5:$AA$1000,J$5,Consolidado!$C$5:$C$1000,"Auditoría Externa")," y "&amp;TEXT(DAY(_xlfn.MAXIFS(Consolidado!$B$5:$B$1000,Consolidado!$E$5:$E$1000,$B6,Consolidado!$AA$5:$AA$1000,J$5,Consolidado!$C$5:$C$1000,"Auditoría Externa")),"00")&amp;"/"&amp;TEXT(MONTH(_xlfn.MAXIFS(Consolidado!$B$5:$B$1000,Consolidado!$E$5:$E$1000,$B6,Consolidado!$AA$5:$AA$1000,J$5,Consolidado!$C$5:$C$1000,"Auditoría Externa")),"00"),""),""),IF(SUMIFS(Consolidado!$AD$5:$AD$1000,Consolidado!$E$5:$E$1000,$B6,Consolidado!$AA$5:$AA$1000,J$5,Consolidado!$C$5:$C$1000,"SSF")&gt;0,"SSF "&amp;TEXT(DAY(_xlfn.MINIFS(Consolidado!$B$5:$B$1000,Consolidado!$E$5:$E$1000,$B6,Consolidado!$AA$5:$AA$1000,J$5,Consolidado!$C$5:$C$1000,"SSF")),"00")&amp;"/"&amp;TEXT(MONTH(_xlfn.MINIFS(Consolidado!$B$5:$B$1000,Consolidado!$E$5:$E$1000,$B6,Consolidado!$AA$5:$AA$1000,J$5,Consolidado!$C$5:$C$1000,"SSF")),"00")&amp;IF(_xlfn.MAXIFS(Consolidado!$B$5:$B$1000,Consolidado!$E$5:$E$1000,$B6,Consolidado!$AA$5:$AA$1000,J$5,Consolidado!$C$5:$C$1000,"SSF")&lt;&gt;_xlfn.MINIFS(Consolidado!$B$5:$B$1000,Consolidado!$E$5:$E$1000,$B6,Consolidado!$AA$5:$AA$1000,J$5,Consolidado!$C$5:$C$1000,"SSF")," y "&amp;TEXT(DAY(_xlfn.MAXIFS(Consolidado!$B$5:$B$1000,Consolidado!$E$5:$E$1000,$B6,Consolidado!$AA$5:$AA$1000,J$5,Consolidado!$C$5:$C$1000,"SSF")),"00")&amp;"/"&amp;TEXT(MONTH(_xlfn.MAXIFS(Consolidado!$B$5:$B$1000,Consolidado!$E$5:$E$1000,$B6,Consolidado!$AA$5:$AA$1000,J$5,Consolidado!$C$5:$C$1000,"SSF")),"00"),""),""),IF(SUMIFS(Consolidado!$AD$5:$AD$1000,Consolidado!$E$5:$E$1000,$B6,Consolidado!$AA$5:$AA$1000,J$5,Consolidado!$C$5:$C$1000,"Comité de Supervisión")&gt;0,"Comité Sup. "&amp;TEXT(DAY(_xlfn.MINIFS(Consolidado!$B$5:$B$1000,Consolidado!$E$5:$E$1000,$B6,Consolidado!$AA$5:$AA$1000,J$5,Consolidado!$C$5:$C$1000,"Comité de Supervisión")),"00")&amp;"/"&amp;TEXT(MONTH(_xlfn.MINIFS(Consolidado!$B$5:$B$1000,Consolidado!$E$5:$E$1000,$B6,Consolidado!$AA$5:$AA$1000,J$5,Consolidado!$C$5:$C$1000,"Comité de Supervisión")),"00")&amp;IF(_xlfn.MAXIFS(Consolidado!$B$5:$B$1000,Consolidado!$E$5:$E$1000,$B6,Consolidado!$AA$5:$AA$1000,J$5,Consolidado!$C$5:$C$1000,"Comité de Supervisión")&lt;&gt;_xlfn.MINIFS(Consolidado!$B$5:$B$1000,Consolidado!$E$5:$E$1000,$B6,Consolidado!$AA$5:$AA$1000,J$5,Consolidado!$C$5:$C$1000,"Comité de Supervisión")," y "&amp;TEXT(DAY(_xlfn.MAXIFS(Consolidado!$B$5:$B$1000,Consolidado!$E$5:$E$1000,$B6,Consolidado!$AA$5:$AA$1000,J$5,Consolidado!$C$5:$C$1000,"Comité de Supervisión")),"00")&amp;"/"&amp;TEXT(MONTH(_xlfn.MAXIFS(Consolidado!$B$5:$B$1000,Consolidado!$E$5:$E$1000,$B6,Consolidado!$AA$5:$AA$1000,J$5,Consolidado!$C$5:$C$1000,"Comité de Supervisión")),"00"),""),""),IF(SUMIFS(Consolidado!$AD$5:$AD$1000,Consolidado!$E$5:$E$1000,$B6,Consolidado!$AA$5:$AA$1000,J$5,Consolidado!$C$5:$C$1000,"Consejo de Administración")&gt;0,"Consejo "&amp;TEXT(DAY(_xlfn.MINIFS(Consolidado!$B$5:$B$1000,Consolidado!$E$5:$E$1000,$B6,Consolidado!$AA$5:$AA$1000,J$5,Consolidado!$C$5:$C$1000,"Consejo de Administración")),"00")&amp;"/"&amp;TEXT(MONTH(_xlfn.MINIFS(Consolidado!$B$5:$B$1000,Consolidado!$E$5:$E$1000,$B6,Consolidado!$AA$5:$AA$1000,J$5,Consolidado!$C$5:$C$1000,"Consejo de Administración")),"00")&amp;IF(_xlfn.MAXIFS(Consolidado!$B$5:$B$1000,Consolidado!$E$5:$E$1000,$B6,Consolidado!$AA$5:$AA$1000,J$5,Consolidado!$C$5:$C$1000,"Consejo de Administración")&lt;&gt;_xlfn.MINIFS(Consolidado!$B$5:$B$1000,Consolidado!$E$5:$E$1000,$B6,Consolidado!$AA$5:$AA$1000,J$5,Consolidado!$C$5:$C$1000,"Consejo de Administración")," y "&amp;TEXT(DAY(_xlfn.MAXIFS(Consolidado!$B$5:$B$1000,Consolidado!$E$5:$E$1000,$B6,Consolidado!$AA$5:$AA$1000,J$5,Consolidado!$C$5:$C$1000,"Consejo de Administración")),"00")&amp;"/"&amp;TEXT(MONTH(_xlfn.MAXIFS(Consolidado!$B$5:$B$1000,Consolidado!$E$5:$E$1000,$B6,Consolidado!$AA$5:$AA$1000,J$5,Consolidado!$C$5:$C$1000,"Consejo de Administración")),"00"),""),""),IF(SUMIFS(Consolidado!$AD$5:$AD$1000,Consolidado!$E$5:$E$1000,$B6,Consolidado!$AA$5:$AA$1000,J$5,Consolidado!$C$5:$C$1000,"Otros")&gt;0,"Otros "&amp;TEXT(DAY(_xlfn.MINIFS(Consolidado!$B$5:$B$1000,Consolidado!$E$5:$E$1000,$B6,Consolidado!$AA$5:$AA$1000,J$5,Consolidado!$C$5:$C$1000,"Otros")),"00")&amp;"/"&amp;TEXT(MONTH(_xlfn.MINIFS(Consolidado!$B$5:$B$1000,Consolidado!$E$5:$E$1000,$B6,Consolidado!$AA$5:$AA$1000,J$5,Consolidado!$C$5:$C$1000,"Otros")),"00")&amp;IF(_xlfn.MAXIFS(Consolidado!$B$5:$B$1000,Consolidado!$E$5:$E$1000,$B6,Consolidado!$AA$5:$AA$1000,J$5,Consolidado!$C$5:$C$1000,"Otros")&lt;&gt;_xlfn.MINIFS(Consolidado!$B$5:$B$1000,Consolidado!$E$5:$E$1000,$B6,Consolidado!$AA$5:$AA$1000,J$5,Consolidado!$C$5:$C$1000,"Otros")," y "&amp;TEXT(DAY(_xlfn.MAXIFS(Consolidado!$B$5:$B$1000,Consolidado!$E$5:$E$1000,$B6,Consolidado!$AA$5:$AA$1000,J$5,Consolidado!$C$5:$C$1000,"Otros")),"00")&amp;"/"&amp;TEXT(MONTH(_xlfn.MAXIFS(Consolidado!$B$5:$B$1000,Consolidado!$E$5:$E$1000,$B6,Consolidado!$AA$5:$AA$1000,J$5,Consolidado!$C$5:$C$1000,"Otros")),"00"),""),""))</f>
        <v/>
      </c>
      <c r="K6" s="37" t="str">
        <f aca="false">_xlfn.TEXTJOIN(" +"&amp;CHAR(10),TRUE(),IF(SUMIFS(Consolidado!$AD$5:$AD$1000,Consolidado!$E$5:$E$1000,$B6,Consolidado!$AA$5:$AA$1000,K$5,Consolidado!$C$5:$C$1000,"Auditoría Interna")&gt;0,"Interna "&amp;TEXT(DAY(_xlfn.MINIFS(Consolidado!$B$5:$B$1000,Consolidado!$E$5:$E$1000,$B6,Consolidado!$AA$5:$AA$1000,K$5,Consolidado!$C$5:$C$1000,"Auditoría Interna")),"00")&amp;"/"&amp;TEXT(MONTH(_xlfn.MINIFS(Consolidado!$B$5:$B$1000,Consolidado!$E$5:$E$1000,$B6,Consolidado!$AA$5:$AA$1000,K$5,Consolidado!$C$5:$C$1000,"Auditoría Interna")),"00")&amp;IF(_xlfn.MAXIFS(Consolidado!$B$5:$B$1000,Consolidado!$E$5:$E$1000,$B6,Consolidado!$AA$5:$AA$1000,K$5,Consolidado!$C$5:$C$1000,"Auditoría Interna")&lt;&gt;_xlfn.MINIFS(Consolidado!$B$5:$B$1000,Consolidado!$E$5:$E$1000,$B6,Consolidado!$AA$5:$AA$1000,K$5,Consolidado!$C$5:$C$1000,"Auditoría Interna")," y "&amp;TEXT(DAY(_xlfn.MAXIFS(Consolidado!$B$5:$B$1000,Consolidado!$E$5:$E$1000,$B6,Consolidado!$AA$5:$AA$1000,K$5,Consolidado!$C$5:$C$1000,"Auditoría Interna")),"00")&amp;"/"&amp;TEXT(MONTH(_xlfn.MAXIFS(Consolidado!$B$5:$B$1000,Consolidado!$E$5:$E$1000,$B6,Consolidado!$AA$5:$AA$1000,K$5,Consolidado!$C$5:$C$1000,"Auditoría Interna")),"00"),""),""),IF(SUMIFS(Consolidado!$AD$5:$AD$1000,Consolidado!$E$5:$E$1000,$B6,Consolidado!$AA$5:$AA$1000,K$5,Consolidado!$C$5:$C$1000,"Auditoría Externa")&gt;0,"Externa "&amp;TEXT(DAY(_xlfn.MINIFS(Consolidado!$B$5:$B$1000,Consolidado!$E$5:$E$1000,$B6,Consolidado!$AA$5:$AA$1000,K$5,Consolidado!$C$5:$C$1000,"Auditoría Externa")),"00")&amp;"/"&amp;TEXT(MONTH(_xlfn.MINIFS(Consolidado!$B$5:$B$1000,Consolidado!$E$5:$E$1000,$B6,Consolidado!$AA$5:$AA$1000,K$5,Consolidado!$C$5:$C$1000,"Auditoría Externa")),"00")&amp;IF(_xlfn.MAXIFS(Consolidado!$B$5:$B$1000,Consolidado!$E$5:$E$1000,$B6,Consolidado!$AA$5:$AA$1000,K$5,Consolidado!$C$5:$C$1000,"Auditoría Externa")&lt;&gt;_xlfn.MINIFS(Consolidado!$B$5:$B$1000,Consolidado!$E$5:$E$1000,$B6,Consolidado!$AA$5:$AA$1000,K$5,Consolidado!$C$5:$C$1000,"Auditoría Externa")," y "&amp;TEXT(DAY(_xlfn.MAXIFS(Consolidado!$B$5:$B$1000,Consolidado!$E$5:$E$1000,$B6,Consolidado!$AA$5:$AA$1000,K$5,Consolidado!$C$5:$C$1000,"Auditoría Externa")),"00")&amp;"/"&amp;TEXT(MONTH(_xlfn.MAXIFS(Consolidado!$B$5:$B$1000,Consolidado!$E$5:$E$1000,$B6,Consolidado!$AA$5:$AA$1000,K$5,Consolidado!$C$5:$C$1000,"Auditoría Externa")),"00"),""),""),IF(SUMIFS(Consolidado!$AD$5:$AD$1000,Consolidado!$E$5:$E$1000,$B6,Consolidado!$AA$5:$AA$1000,K$5,Consolidado!$C$5:$C$1000,"SSF")&gt;0,"SSF "&amp;TEXT(DAY(_xlfn.MINIFS(Consolidado!$B$5:$B$1000,Consolidado!$E$5:$E$1000,$B6,Consolidado!$AA$5:$AA$1000,K$5,Consolidado!$C$5:$C$1000,"SSF")),"00")&amp;"/"&amp;TEXT(MONTH(_xlfn.MINIFS(Consolidado!$B$5:$B$1000,Consolidado!$E$5:$E$1000,$B6,Consolidado!$AA$5:$AA$1000,K$5,Consolidado!$C$5:$C$1000,"SSF")),"00")&amp;IF(_xlfn.MAXIFS(Consolidado!$B$5:$B$1000,Consolidado!$E$5:$E$1000,$B6,Consolidado!$AA$5:$AA$1000,K$5,Consolidado!$C$5:$C$1000,"SSF")&lt;&gt;_xlfn.MINIFS(Consolidado!$B$5:$B$1000,Consolidado!$E$5:$E$1000,$B6,Consolidado!$AA$5:$AA$1000,K$5,Consolidado!$C$5:$C$1000,"SSF")," y "&amp;TEXT(DAY(_xlfn.MAXIFS(Consolidado!$B$5:$B$1000,Consolidado!$E$5:$E$1000,$B6,Consolidado!$AA$5:$AA$1000,K$5,Consolidado!$C$5:$C$1000,"SSF")),"00")&amp;"/"&amp;TEXT(MONTH(_xlfn.MAXIFS(Consolidado!$B$5:$B$1000,Consolidado!$E$5:$E$1000,$B6,Consolidado!$AA$5:$AA$1000,K$5,Consolidado!$C$5:$C$1000,"SSF")),"00"),""),""),IF(SUMIFS(Consolidado!$AD$5:$AD$1000,Consolidado!$E$5:$E$1000,$B6,Consolidado!$AA$5:$AA$1000,K$5,Consolidado!$C$5:$C$1000,"Comité de Supervisión")&gt;0,"Comité Sup. "&amp;TEXT(DAY(_xlfn.MINIFS(Consolidado!$B$5:$B$1000,Consolidado!$E$5:$E$1000,$B6,Consolidado!$AA$5:$AA$1000,K$5,Consolidado!$C$5:$C$1000,"Comité de Supervisión")),"00")&amp;"/"&amp;TEXT(MONTH(_xlfn.MINIFS(Consolidado!$B$5:$B$1000,Consolidado!$E$5:$E$1000,$B6,Consolidado!$AA$5:$AA$1000,K$5,Consolidado!$C$5:$C$1000,"Comité de Supervisión")),"00")&amp;IF(_xlfn.MAXIFS(Consolidado!$B$5:$B$1000,Consolidado!$E$5:$E$1000,$B6,Consolidado!$AA$5:$AA$1000,K$5,Consolidado!$C$5:$C$1000,"Comité de Supervisión")&lt;&gt;_xlfn.MINIFS(Consolidado!$B$5:$B$1000,Consolidado!$E$5:$E$1000,$B6,Consolidado!$AA$5:$AA$1000,K$5,Consolidado!$C$5:$C$1000,"Comité de Supervisión")," y "&amp;TEXT(DAY(_xlfn.MAXIFS(Consolidado!$B$5:$B$1000,Consolidado!$E$5:$E$1000,$B6,Consolidado!$AA$5:$AA$1000,K$5,Consolidado!$C$5:$C$1000,"Comité de Supervisión")),"00")&amp;"/"&amp;TEXT(MONTH(_xlfn.MAXIFS(Consolidado!$B$5:$B$1000,Consolidado!$E$5:$E$1000,$B6,Consolidado!$AA$5:$AA$1000,K$5,Consolidado!$C$5:$C$1000,"Comité de Supervisión")),"00"),""),""),IF(SUMIFS(Consolidado!$AD$5:$AD$1000,Consolidado!$E$5:$E$1000,$B6,Consolidado!$AA$5:$AA$1000,K$5,Consolidado!$C$5:$C$1000,"Consejo de Administración")&gt;0,"Consejo "&amp;TEXT(DAY(_xlfn.MINIFS(Consolidado!$B$5:$B$1000,Consolidado!$E$5:$E$1000,$B6,Consolidado!$AA$5:$AA$1000,K$5,Consolidado!$C$5:$C$1000,"Consejo de Administración")),"00")&amp;"/"&amp;TEXT(MONTH(_xlfn.MINIFS(Consolidado!$B$5:$B$1000,Consolidado!$E$5:$E$1000,$B6,Consolidado!$AA$5:$AA$1000,K$5,Consolidado!$C$5:$C$1000,"Consejo de Administración")),"00")&amp;IF(_xlfn.MAXIFS(Consolidado!$B$5:$B$1000,Consolidado!$E$5:$E$1000,$B6,Consolidado!$AA$5:$AA$1000,K$5,Consolidado!$C$5:$C$1000,"Consejo de Administración")&lt;&gt;_xlfn.MINIFS(Consolidado!$B$5:$B$1000,Consolidado!$E$5:$E$1000,$B6,Consolidado!$AA$5:$AA$1000,K$5,Consolidado!$C$5:$C$1000,"Consejo de Administración")," y "&amp;TEXT(DAY(_xlfn.MAXIFS(Consolidado!$B$5:$B$1000,Consolidado!$E$5:$E$1000,$B6,Consolidado!$AA$5:$AA$1000,K$5,Consolidado!$C$5:$C$1000,"Consejo de Administración")),"00")&amp;"/"&amp;TEXT(MONTH(_xlfn.MAXIFS(Consolidado!$B$5:$B$1000,Consolidado!$E$5:$E$1000,$B6,Consolidado!$AA$5:$AA$1000,K$5,Consolidado!$C$5:$C$1000,"Consejo de Administración")),"00"),""),""),IF(SUMIFS(Consolidado!$AD$5:$AD$1000,Consolidado!$E$5:$E$1000,$B6,Consolidado!$AA$5:$AA$1000,K$5,Consolidado!$C$5:$C$1000,"Otros")&gt;0,"Otros "&amp;TEXT(DAY(_xlfn.MINIFS(Consolidado!$B$5:$B$1000,Consolidado!$E$5:$E$1000,$B6,Consolidado!$AA$5:$AA$1000,K$5,Consolidado!$C$5:$C$1000,"Otros")),"00")&amp;"/"&amp;TEXT(MONTH(_xlfn.MINIFS(Consolidado!$B$5:$B$1000,Consolidado!$E$5:$E$1000,$B6,Consolidado!$AA$5:$AA$1000,K$5,Consolidado!$C$5:$C$1000,"Otros")),"00")&amp;IF(_xlfn.MAXIFS(Consolidado!$B$5:$B$1000,Consolidado!$E$5:$E$1000,$B6,Consolidado!$AA$5:$AA$1000,K$5,Consolidado!$C$5:$C$1000,"Otros")&lt;&gt;_xlfn.MINIFS(Consolidado!$B$5:$B$1000,Consolidado!$E$5:$E$1000,$B6,Consolidado!$AA$5:$AA$1000,K$5,Consolidado!$C$5:$C$1000,"Otros")," y "&amp;TEXT(DAY(_xlfn.MAXIFS(Consolidado!$B$5:$B$1000,Consolidado!$E$5:$E$1000,$B6,Consolidado!$AA$5:$AA$1000,K$5,Consolidado!$C$5:$C$1000,"Otros")),"00")&amp;"/"&amp;TEXT(MONTH(_xlfn.MAXIFS(Consolidado!$B$5:$B$1000,Consolidado!$E$5:$E$1000,$B6,Consolidado!$AA$5:$AA$1000,K$5,Consolidado!$C$5:$C$1000,"Otros")),"00"),""),""))</f>
        <v>Interna 06/05</v>
      </c>
      <c r="L6" s="37" t="str">
        <f aca="false">_xlfn.TEXTJOIN(" +"&amp;CHAR(10),TRUE(),IF(SUMIFS(Consolidado!$AD$5:$AD$1000,Consolidado!$E$5:$E$1000,$B6,Consolidado!$AA$5:$AA$1000,L$5,Consolidado!$C$5:$C$1000,"Auditoría Interna")&gt;0,"Interna "&amp;TEXT(DAY(_xlfn.MINIFS(Consolidado!$B$5:$B$1000,Consolidado!$E$5:$E$1000,$B6,Consolidado!$AA$5:$AA$1000,L$5,Consolidado!$C$5:$C$1000,"Auditoría Interna")),"00")&amp;"/"&amp;TEXT(MONTH(_xlfn.MINIFS(Consolidado!$B$5:$B$1000,Consolidado!$E$5:$E$1000,$B6,Consolidado!$AA$5:$AA$1000,L$5,Consolidado!$C$5:$C$1000,"Auditoría Interna")),"00")&amp;IF(_xlfn.MAXIFS(Consolidado!$B$5:$B$1000,Consolidado!$E$5:$E$1000,$B6,Consolidado!$AA$5:$AA$1000,L$5,Consolidado!$C$5:$C$1000,"Auditoría Interna")&lt;&gt;_xlfn.MINIFS(Consolidado!$B$5:$B$1000,Consolidado!$E$5:$E$1000,$B6,Consolidado!$AA$5:$AA$1000,L$5,Consolidado!$C$5:$C$1000,"Auditoría Interna")," y "&amp;TEXT(DAY(_xlfn.MAXIFS(Consolidado!$B$5:$B$1000,Consolidado!$E$5:$E$1000,$B6,Consolidado!$AA$5:$AA$1000,L$5,Consolidado!$C$5:$C$1000,"Auditoría Interna")),"00")&amp;"/"&amp;TEXT(MONTH(_xlfn.MAXIFS(Consolidado!$B$5:$B$1000,Consolidado!$E$5:$E$1000,$B6,Consolidado!$AA$5:$AA$1000,L$5,Consolidado!$C$5:$C$1000,"Auditoría Interna")),"00"),""),""),IF(SUMIFS(Consolidado!$AD$5:$AD$1000,Consolidado!$E$5:$E$1000,$B6,Consolidado!$AA$5:$AA$1000,L$5,Consolidado!$C$5:$C$1000,"Auditoría Externa")&gt;0,"Externa "&amp;TEXT(DAY(_xlfn.MINIFS(Consolidado!$B$5:$B$1000,Consolidado!$E$5:$E$1000,$B6,Consolidado!$AA$5:$AA$1000,L$5,Consolidado!$C$5:$C$1000,"Auditoría Externa")),"00")&amp;"/"&amp;TEXT(MONTH(_xlfn.MINIFS(Consolidado!$B$5:$B$1000,Consolidado!$E$5:$E$1000,$B6,Consolidado!$AA$5:$AA$1000,L$5,Consolidado!$C$5:$C$1000,"Auditoría Externa")),"00")&amp;IF(_xlfn.MAXIFS(Consolidado!$B$5:$B$1000,Consolidado!$E$5:$E$1000,$B6,Consolidado!$AA$5:$AA$1000,L$5,Consolidado!$C$5:$C$1000,"Auditoría Externa")&lt;&gt;_xlfn.MINIFS(Consolidado!$B$5:$B$1000,Consolidado!$E$5:$E$1000,$B6,Consolidado!$AA$5:$AA$1000,L$5,Consolidado!$C$5:$C$1000,"Auditoría Externa")," y "&amp;TEXT(DAY(_xlfn.MAXIFS(Consolidado!$B$5:$B$1000,Consolidado!$E$5:$E$1000,$B6,Consolidado!$AA$5:$AA$1000,L$5,Consolidado!$C$5:$C$1000,"Auditoría Externa")),"00")&amp;"/"&amp;TEXT(MONTH(_xlfn.MAXIFS(Consolidado!$B$5:$B$1000,Consolidado!$E$5:$E$1000,$B6,Consolidado!$AA$5:$AA$1000,L$5,Consolidado!$C$5:$C$1000,"Auditoría Externa")),"00"),""),""),IF(SUMIFS(Consolidado!$AD$5:$AD$1000,Consolidado!$E$5:$E$1000,$B6,Consolidado!$AA$5:$AA$1000,L$5,Consolidado!$C$5:$C$1000,"SSF")&gt;0,"SSF "&amp;TEXT(DAY(_xlfn.MINIFS(Consolidado!$B$5:$B$1000,Consolidado!$E$5:$E$1000,$B6,Consolidado!$AA$5:$AA$1000,L$5,Consolidado!$C$5:$C$1000,"SSF")),"00")&amp;"/"&amp;TEXT(MONTH(_xlfn.MINIFS(Consolidado!$B$5:$B$1000,Consolidado!$E$5:$E$1000,$B6,Consolidado!$AA$5:$AA$1000,L$5,Consolidado!$C$5:$C$1000,"SSF")),"00")&amp;IF(_xlfn.MAXIFS(Consolidado!$B$5:$B$1000,Consolidado!$E$5:$E$1000,$B6,Consolidado!$AA$5:$AA$1000,L$5,Consolidado!$C$5:$C$1000,"SSF")&lt;&gt;_xlfn.MINIFS(Consolidado!$B$5:$B$1000,Consolidado!$E$5:$E$1000,$B6,Consolidado!$AA$5:$AA$1000,L$5,Consolidado!$C$5:$C$1000,"SSF")," y "&amp;TEXT(DAY(_xlfn.MAXIFS(Consolidado!$B$5:$B$1000,Consolidado!$E$5:$E$1000,$B6,Consolidado!$AA$5:$AA$1000,L$5,Consolidado!$C$5:$C$1000,"SSF")),"00")&amp;"/"&amp;TEXT(MONTH(_xlfn.MAXIFS(Consolidado!$B$5:$B$1000,Consolidado!$E$5:$E$1000,$B6,Consolidado!$AA$5:$AA$1000,L$5,Consolidado!$C$5:$C$1000,"SSF")),"00"),""),""),IF(SUMIFS(Consolidado!$AD$5:$AD$1000,Consolidado!$E$5:$E$1000,$B6,Consolidado!$AA$5:$AA$1000,L$5,Consolidado!$C$5:$C$1000,"Comité de Supervisión")&gt;0,"Comité Sup. "&amp;TEXT(DAY(_xlfn.MINIFS(Consolidado!$B$5:$B$1000,Consolidado!$E$5:$E$1000,$B6,Consolidado!$AA$5:$AA$1000,L$5,Consolidado!$C$5:$C$1000,"Comité de Supervisión")),"00")&amp;"/"&amp;TEXT(MONTH(_xlfn.MINIFS(Consolidado!$B$5:$B$1000,Consolidado!$E$5:$E$1000,$B6,Consolidado!$AA$5:$AA$1000,L$5,Consolidado!$C$5:$C$1000,"Comité de Supervisión")),"00")&amp;IF(_xlfn.MAXIFS(Consolidado!$B$5:$B$1000,Consolidado!$E$5:$E$1000,$B6,Consolidado!$AA$5:$AA$1000,L$5,Consolidado!$C$5:$C$1000,"Comité de Supervisión")&lt;&gt;_xlfn.MINIFS(Consolidado!$B$5:$B$1000,Consolidado!$E$5:$E$1000,$B6,Consolidado!$AA$5:$AA$1000,L$5,Consolidado!$C$5:$C$1000,"Comité de Supervisión")," y "&amp;TEXT(DAY(_xlfn.MAXIFS(Consolidado!$B$5:$B$1000,Consolidado!$E$5:$E$1000,$B6,Consolidado!$AA$5:$AA$1000,L$5,Consolidado!$C$5:$C$1000,"Comité de Supervisión")),"00")&amp;"/"&amp;TEXT(MONTH(_xlfn.MAXIFS(Consolidado!$B$5:$B$1000,Consolidado!$E$5:$E$1000,$B6,Consolidado!$AA$5:$AA$1000,L$5,Consolidado!$C$5:$C$1000,"Comité de Supervisión")),"00"),""),""),IF(SUMIFS(Consolidado!$AD$5:$AD$1000,Consolidado!$E$5:$E$1000,$B6,Consolidado!$AA$5:$AA$1000,L$5,Consolidado!$C$5:$C$1000,"Consejo de Administración")&gt;0,"Consejo "&amp;TEXT(DAY(_xlfn.MINIFS(Consolidado!$B$5:$B$1000,Consolidado!$E$5:$E$1000,$B6,Consolidado!$AA$5:$AA$1000,L$5,Consolidado!$C$5:$C$1000,"Consejo de Administración")),"00")&amp;"/"&amp;TEXT(MONTH(_xlfn.MINIFS(Consolidado!$B$5:$B$1000,Consolidado!$E$5:$E$1000,$B6,Consolidado!$AA$5:$AA$1000,L$5,Consolidado!$C$5:$C$1000,"Consejo de Administración")),"00")&amp;IF(_xlfn.MAXIFS(Consolidado!$B$5:$B$1000,Consolidado!$E$5:$E$1000,$B6,Consolidado!$AA$5:$AA$1000,L$5,Consolidado!$C$5:$C$1000,"Consejo de Administración")&lt;&gt;_xlfn.MINIFS(Consolidado!$B$5:$B$1000,Consolidado!$E$5:$E$1000,$B6,Consolidado!$AA$5:$AA$1000,L$5,Consolidado!$C$5:$C$1000,"Consejo de Administración")," y "&amp;TEXT(DAY(_xlfn.MAXIFS(Consolidado!$B$5:$B$1000,Consolidado!$E$5:$E$1000,$B6,Consolidado!$AA$5:$AA$1000,L$5,Consolidado!$C$5:$C$1000,"Consejo de Administración")),"00")&amp;"/"&amp;TEXT(MONTH(_xlfn.MAXIFS(Consolidado!$B$5:$B$1000,Consolidado!$E$5:$E$1000,$B6,Consolidado!$AA$5:$AA$1000,L$5,Consolidado!$C$5:$C$1000,"Consejo de Administración")),"00"),""),""),IF(SUMIFS(Consolidado!$AD$5:$AD$1000,Consolidado!$E$5:$E$1000,$B6,Consolidado!$AA$5:$AA$1000,L$5,Consolidado!$C$5:$C$1000,"Otros")&gt;0,"Otros "&amp;TEXT(DAY(_xlfn.MINIFS(Consolidado!$B$5:$B$1000,Consolidado!$E$5:$E$1000,$B6,Consolidado!$AA$5:$AA$1000,L$5,Consolidado!$C$5:$C$1000,"Otros")),"00")&amp;"/"&amp;TEXT(MONTH(_xlfn.MINIFS(Consolidado!$B$5:$B$1000,Consolidado!$E$5:$E$1000,$B6,Consolidado!$AA$5:$AA$1000,L$5,Consolidado!$C$5:$C$1000,"Otros")),"00")&amp;IF(_xlfn.MAXIFS(Consolidado!$B$5:$B$1000,Consolidado!$E$5:$E$1000,$B6,Consolidado!$AA$5:$AA$1000,L$5,Consolidado!$C$5:$C$1000,"Otros")&lt;&gt;_xlfn.MINIFS(Consolidado!$B$5:$B$1000,Consolidado!$E$5:$E$1000,$B6,Consolidado!$AA$5:$AA$1000,L$5,Consolidado!$C$5:$C$1000,"Otros")," y "&amp;TEXT(DAY(_xlfn.MAXIFS(Consolidado!$B$5:$B$1000,Consolidado!$E$5:$E$1000,$B6,Consolidado!$AA$5:$AA$1000,L$5,Consolidado!$C$5:$C$1000,"Otros")),"00")&amp;"/"&amp;TEXT(MONTH(_xlfn.MAXIFS(Consolidado!$B$5:$B$1000,Consolidado!$E$5:$E$1000,$B6,Consolidado!$AA$5:$AA$1000,L$5,Consolidado!$C$5:$C$1000,"Otros")),"00"),""),""))</f>
        <v/>
      </c>
      <c r="M6" s="37" t="str">
        <f aca="false">_xlfn.TEXTJOIN(" +"&amp;CHAR(10),TRUE(),IF(SUMIFS(Consolidado!$AD$5:$AD$1000,Consolidado!$E$5:$E$1000,$B6,Consolidado!$AA$5:$AA$1000,M$5,Consolidado!$C$5:$C$1000,"Auditoría Interna")&gt;0,"Interna "&amp;TEXT(DAY(_xlfn.MINIFS(Consolidado!$B$5:$B$1000,Consolidado!$E$5:$E$1000,$B6,Consolidado!$AA$5:$AA$1000,M$5,Consolidado!$C$5:$C$1000,"Auditoría Interna")),"00")&amp;"/"&amp;TEXT(MONTH(_xlfn.MINIFS(Consolidado!$B$5:$B$1000,Consolidado!$E$5:$E$1000,$B6,Consolidado!$AA$5:$AA$1000,M$5,Consolidado!$C$5:$C$1000,"Auditoría Interna")),"00")&amp;IF(_xlfn.MAXIFS(Consolidado!$B$5:$B$1000,Consolidado!$E$5:$E$1000,$B6,Consolidado!$AA$5:$AA$1000,M$5,Consolidado!$C$5:$C$1000,"Auditoría Interna")&lt;&gt;_xlfn.MINIFS(Consolidado!$B$5:$B$1000,Consolidado!$E$5:$E$1000,$B6,Consolidado!$AA$5:$AA$1000,M$5,Consolidado!$C$5:$C$1000,"Auditoría Interna")," y "&amp;TEXT(DAY(_xlfn.MAXIFS(Consolidado!$B$5:$B$1000,Consolidado!$E$5:$E$1000,$B6,Consolidado!$AA$5:$AA$1000,M$5,Consolidado!$C$5:$C$1000,"Auditoría Interna")),"00")&amp;"/"&amp;TEXT(MONTH(_xlfn.MAXIFS(Consolidado!$B$5:$B$1000,Consolidado!$E$5:$E$1000,$B6,Consolidado!$AA$5:$AA$1000,M$5,Consolidado!$C$5:$C$1000,"Auditoría Interna")),"00"),""),""),IF(SUMIFS(Consolidado!$AD$5:$AD$1000,Consolidado!$E$5:$E$1000,$B6,Consolidado!$AA$5:$AA$1000,M$5,Consolidado!$C$5:$C$1000,"Auditoría Externa")&gt;0,"Externa "&amp;TEXT(DAY(_xlfn.MINIFS(Consolidado!$B$5:$B$1000,Consolidado!$E$5:$E$1000,$B6,Consolidado!$AA$5:$AA$1000,M$5,Consolidado!$C$5:$C$1000,"Auditoría Externa")),"00")&amp;"/"&amp;TEXT(MONTH(_xlfn.MINIFS(Consolidado!$B$5:$B$1000,Consolidado!$E$5:$E$1000,$B6,Consolidado!$AA$5:$AA$1000,M$5,Consolidado!$C$5:$C$1000,"Auditoría Externa")),"00")&amp;IF(_xlfn.MAXIFS(Consolidado!$B$5:$B$1000,Consolidado!$E$5:$E$1000,$B6,Consolidado!$AA$5:$AA$1000,M$5,Consolidado!$C$5:$C$1000,"Auditoría Externa")&lt;&gt;_xlfn.MINIFS(Consolidado!$B$5:$B$1000,Consolidado!$E$5:$E$1000,$B6,Consolidado!$AA$5:$AA$1000,M$5,Consolidado!$C$5:$C$1000,"Auditoría Externa")," y "&amp;TEXT(DAY(_xlfn.MAXIFS(Consolidado!$B$5:$B$1000,Consolidado!$E$5:$E$1000,$B6,Consolidado!$AA$5:$AA$1000,M$5,Consolidado!$C$5:$C$1000,"Auditoría Externa")),"00")&amp;"/"&amp;TEXT(MONTH(_xlfn.MAXIFS(Consolidado!$B$5:$B$1000,Consolidado!$E$5:$E$1000,$B6,Consolidado!$AA$5:$AA$1000,M$5,Consolidado!$C$5:$C$1000,"Auditoría Externa")),"00"),""),""),IF(SUMIFS(Consolidado!$AD$5:$AD$1000,Consolidado!$E$5:$E$1000,$B6,Consolidado!$AA$5:$AA$1000,M$5,Consolidado!$C$5:$C$1000,"SSF")&gt;0,"SSF "&amp;TEXT(DAY(_xlfn.MINIFS(Consolidado!$B$5:$B$1000,Consolidado!$E$5:$E$1000,$B6,Consolidado!$AA$5:$AA$1000,M$5,Consolidado!$C$5:$C$1000,"SSF")),"00")&amp;"/"&amp;TEXT(MONTH(_xlfn.MINIFS(Consolidado!$B$5:$B$1000,Consolidado!$E$5:$E$1000,$B6,Consolidado!$AA$5:$AA$1000,M$5,Consolidado!$C$5:$C$1000,"SSF")),"00")&amp;IF(_xlfn.MAXIFS(Consolidado!$B$5:$B$1000,Consolidado!$E$5:$E$1000,$B6,Consolidado!$AA$5:$AA$1000,M$5,Consolidado!$C$5:$C$1000,"SSF")&lt;&gt;_xlfn.MINIFS(Consolidado!$B$5:$B$1000,Consolidado!$E$5:$E$1000,$B6,Consolidado!$AA$5:$AA$1000,M$5,Consolidado!$C$5:$C$1000,"SSF")," y "&amp;TEXT(DAY(_xlfn.MAXIFS(Consolidado!$B$5:$B$1000,Consolidado!$E$5:$E$1000,$B6,Consolidado!$AA$5:$AA$1000,M$5,Consolidado!$C$5:$C$1000,"SSF")),"00")&amp;"/"&amp;TEXT(MONTH(_xlfn.MAXIFS(Consolidado!$B$5:$B$1000,Consolidado!$E$5:$E$1000,$B6,Consolidado!$AA$5:$AA$1000,M$5,Consolidado!$C$5:$C$1000,"SSF")),"00"),""),""),IF(SUMIFS(Consolidado!$AD$5:$AD$1000,Consolidado!$E$5:$E$1000,$B6,Consolidado!$AA$5:$AA$1000,M$5,Consolidado!$C$5:$C$1000,"Comité de Supervisión")&gt;0,"Comité Sup. "&amp;TEXT(DAY(_xlfn.MINIFS(Consolidado!$B$5:$B$1000,Consolidado!$E$5:$E$1000,$B6,Consolidado!$AA$5:$AA$1000,M$5,Consolidado!$C$5:$C$1000,"Comité de Supervisión")),"00")&amp;"/"&amp;TEXT(MONTH(_xlfn.MINIFS(Consolidado!$B$5:$B$1000,Consolidado!$E$5:$E$1000,$B6,Consolidado!$AA$5:$AA$1000,M$5,Consolidado!$C$5:$C$1000,"Comité de Supervisión")),"00")&amp;IF(_xlfn.MAXIFS(Consolidado!$B$5:$B$1000,Consolidado!$E$5:$E$1000,$B6,Consolidado!$AA$5:$AA$1000,M$5,Consolidado!$C$5:$C$1000,"Comité de Supervisión")&lt;&gt;_xlfn.MINIFS(Consolidado!$B$5:$B$1000,Consolidado!$E$5:$E$1000,$B6,Consolidado!$AA$5:$AA$1000,M$5,Consolidado!$C$5:$C$1000,"Comité de Supervisión")," y "&amp;TEXT(DAY(_xlfn.MAXIFS(Consolidado!$B$5:$B$1000,Consolidado!$E$5:$E$1000,$B6,Consolidado!$AA$5:$AA$1000,M$5,Consolidado!$C$5:$C$1000,"Comité de Supervisión")),"00")&amp;"/"&amp;TEXT(MONTH(_xlfn.MAXIFS(Consolidado!$B$5:$B$1000,Consolidado!$E$5:$E$1000,$B6,Consolidado!$AA$5:$AA$1000,M$5,Consolidado!$C$5:$C$1000,"Comité de Supervisión")),"00"),""),""),IF(SUMIFS(Consolidado!$AD$5:$AD$1000,Consolidado!$E$5:$E$1000,$B6,Consolidado!$AA$5:$AA$1000,M$5,Consolidado!$C$5:$C$1000,"Consejo de Administración")&gt;0,"Consejo "&amp;TEXT(DAY(_xlfn.MINIFS(Consolidado!$B$5:$B$1000,Consolidado!$E$5:$E$1000,$B6,Consolidado!$AA$5:$AA$1000,M$5,Consolidado!$C$5:$C$1000,"Consejo de Administración")),"00")&amp;"/"&amp;TEXT(MONTH(_xlfn.MINIFS(Consolidado!$B$5:$B$1000,Consolidado!$E$5:$E$1000,$B6,Consolidado!$AA$5:$AA$1000,M$5,Consolidado!$C$5:$C$1000,"Consejo de Administración")),"00")&amp;IF(_xlfn.MAXIFS(Consolidado!$B$5:$B$1000,Consolidado!$E$5:$E$1000,$B6,Consolidado!$AA$5:$AA$1000,M$5,Consolidado!$C$5:$C$1000,"Consejo de Administración")&lt;&gt;_xlfn.MINIFS(Consolidado!$B$5:$B$1000,Consolidado!$E$5:$E$1000,$B6,Consolidado!$AA$5:$AA$1000,M$5,Consolidado!$C$5:$C$1000,"Consejo de Administración")," y "&amp;TEXT(DAY(_xlfn.MAXIFS(Consolidado!$B$5:$B$1000,Consolidado!$E$5:$E$1000,$B6,Consolidado!$AA$5:$AA$1000,M$5,Consolidado!$C$5:$C$1000,"Consejo de Administración")),"00")&amp;"/"&amp;TEXT(MONTH(_xlfn.MAXIFS(Consolidado!$B$5:$B$1000,Consolidado!$E$5:$E$1000,$B6,Consolidado!$AA$5:$AA$1000,M$5,Consolidado!$C$5:$C$1000,"Consejo de Administración")),"00"),""),""),IF(SUMIFS(Consolidado!$AD$5:$AD$1000,Consolidado!$E$5:$E$1000,$B6,Consolidado!$AA$5:$AA$1000,M$5,Consolidado!$C$5:$C$1000,"Otros")&gt;0,"Otros "&amp;TEXT(DAY(_xlfn.MINIFS(Consolidado!$B$5:$B$1000,Consolidado!$E$5:$E$1000,$B6,Consolidado!$AA$5:$AA$1000,M$5,Consolidado!$C$5:$C$1000,"Otros")),"00")&amp;"/"&amp;TEXT(MONTH(_xlfn.MINIFS(Consolidado!$B$5:$B$1000,Consolidado!$E$5:$E$1000,$B6,Consolidado!$AA$5:$AA$1000,M$5,Consolidado!$C$5:$C$1000,"Otros")),"00")&amp;IF(_xlfn.MAXIFS(Consolidado!$B$5:$B$1000,Consolidado!$E$5:$E$1000,$B6,Consolidado!$AA$5:$AA$1000,M$5,Consolidado!$C$5:$C$1000,"Otros")&lt;&gt;_xlfn.MINIFS(Consolidado!$B$5:$B$1000,Consolidado!$E$5:$E$1000,$B6,Consolidado!$AA$5:$AA$1000,M$5,Consolidado!$C$5:$C$1000,"Otros")," y "&amp;TEXT(DAY(_xlfn.MAXIFS(Consolidado!$B$5:$B$1000,Consolidado!$E$5:$E$1000,$B6,Consolidado!$AA$5:$AA$1000,M$5,Consolidado!$C$5:$C$1000,"Otros")),"00")&amp;"/"&amp;TEXT(MONTH(_xlfn.MAXIFS(Consolidado!$B$5:$B$1000,Consolidado!$E$5:$E$1000,$B6,Consolidado!$AA$5:$AA$1000,M$5,Consolidado!$C$5:$C$1000,"Otros")),"00"),""),""))</f>
        <v/>
      </c>
      <c r="N6" s="37" t="str">
        <f aca="false">_xlfn.TEXTJOIN(" +"&amp;CHAR(10),TRUE(),IF(SUMIFS(Consolidado!$AD$5:$AD$1000,Consolidado!$E$5:$E$1000,$B6,Consolidado!$AA$5:$AA$1000,N$5,Consolidado!$C$5:$C$1000,"Auditoría Interna")&gt;0,"Interna "&amp;TEXT(DAY(_xlfn.MINIFS(Consolidado!$B$5:$B$1000,Consolidado!$E$5:$E$1000,$B6,Consolidado!$AA$5:$AA$1000,N$5,Consolidado!$C$5:$C$1000,"Auditoría Interna")),"00")&amp;"/"&amp;TEXT(MONTH(_xlfn.MINIFS(Consolidado!$B$5:$B$1000,Consolidado!$E$5:$E$1000,$B6,Consolidado!$AA$5:$AA$1000,N$5,Consolidado!$C$5:$C$1000,"Auditoría Interna")),"00")&amp;IF(_xlfn.MAXIFS(Consolidado!$B$5:$B$1000,Consolidado!$E$5:$E$1000,$B6,Consolidado!$AA$5:$AA$1000,N$5,Consolidado!$C$5:$C$1000,"Auditoría Interna")&lt;&gt;_xlfn.MINIFS(Consolidado!$B$5:$B$1000,Consolidado!$E$5:$E$1000,$B6,Consolidado!$AA$5:$AA$1000,N$5,Consolidado!$C$5:$C$1000,"Auditoría Interna")," y "&amp;TEXT(DAY(_xlfn.MAXIFS(Consolidado!$B$5:$B$1000,Consolidado!$E$5:$E$1000,$B6,Consolidado!$AA$5:$AA$1000,N$5,Consolidado!$C$5:$C$1000,"Auditoría Interna")),"00")&amp;"/"&amp;TEXT(MONTH(_xlfn.MAXIFS(Consolidado!$B$5:$B$1000,Consolidado!$E$5:$E$1000,$B6,Consolidado!$AA$5:$AA$1000,N$5,Consolidado!$C$5:$C$1000,"Auditoría Interna")),"00"),""),""),IF(SUMIFS(Consolidado!$AD$5:$AD$1000,Consolidado!$E$5:$E$1000,$B6,Consolidado!$AA$5:$AA$1000,N$5,Consolidado!$C$5:$C$1000,"Auditoría Externa")&gt;0,"Externa "&amp;TEXT(DAY(_xlfn.MINIFS(Consolidado!$B$5:$B$1000,Consolidado!$E$5:$E$1000,$B6,Consolidado!$AA$5:$AA$1000,N$5,Consolidado!$C$5:$C$1000,"Auditoría Externa")),"00")&amp;"/"&amp;TEXT(MONTH(_xlfn.MINIFS(Consolidado!$B$5:$B$1000,Consolidado!$E$5:$E$1000,$B6,Consolidado!$AA$5:$AA$1000,N$5,Consolidado!$C$5:$C$1000,"Auditoría Externa")),"00")&amp;IF(_xlfn.MAXIFS(Consolidado!$B$5:$B$1000,Consolidado!$E$5:$E$1000,$B6,Consolidado!$AA$5:$AA$1000,N$5,Consolidado!$C$5:$C$1000,"Auditoría Externa")&lt;&gt;_xlfn.MINIFS(Consolidado!$B$5:$B$1000,Consolidado!$E$5:$E$1000,$B6,Consolidado!$AA$5:$AA$1000,N$5,Consolidado!$C$5:$C$1000,"Auditoría Externa")," y "&amp;TEXT(DAY(_xlfn.MAXIFS(Consolidado!$B$5:$B$1000,Consolidado!$E$5:$E$1000,$B6,Consolidado!$AA$5:$AA$1000,N$5,Consolidado!$C$5:$C$1000,"Auditoría Externa")),"00")&amp;"/"&amp;TEXT(MONTH(_xlfn.MAXIFS(Consolidado!$B$5:$B$1000,Consolidado!$E$5:$E$1000,$B6,Consolidado!$AA$5:$AA$1000,N$5,Consolidado!$C$5:$C$1000,"Auditoría Externa")),"00"),""),""),IF(SUMIFS(Consolidado!$AD$5:$AD$1000,Consolidado!$E$5:$E$1000,$B6,Consolidado!$AA$5:$AA$1000,N$5,Consolidado!$C$5:$C$1000,"SSF")&gt;0,"SSF "&amp;TEXT(DAY(_xlfn.MINIFS(Consolidado!$B$5:$B$1000,Consolidado!$E$5:$E$1000,$B6,Consolidado!$AA$5:$AA$1000,N$5,Consolidado!$C$5:$C$1000,"SSF")),"00")&amp;"/"&amp;TEXT(MONTH(_xlfn.MINIFS(Consolidado!$B$5:$B$1000,Consolidado!$E$5:$E$1000,$B6,Consolidado!$AA$5:$AA$1000,N$5,Consolidado!$C$5:$C$1000,"SSF")),"00")&amp;IF(_xlfn.MAXIFS(Consolidado!$B$5:$B$1000,Consolidado!$E$5:$E$1000,$B6,Consolidado!$AA$5:$AA$1000,N$5,Consolidado!$C$5:$C$1000,"SSF")&lt;&gt;_xlfn.MINIFS(Consolidado!$B$5:$B$1000,Consolidado!$E$5:$E$1000,$B6,Consolidado!$AA$5:$AA$1000,N$5,Consolidado!$C$5:$C$1000,"SSF")," y "&amp;TEXT(DAY(_xlfn.MAXIFS(Consolidado!$B$5:$B$1000,Consolidado!$E$5:$E$1000,$B6,Consolidado!$AA$5:$AA$1000,N$5,Consolidado!$C$5:$C$1000,"SSF")),"00")&amp;"/"&amp;TEXT(MONTH(_xlfn.MAXIFS(Consolidado!$B$5:$B$1000,Consolidado!$E$5:$E$1000,$B6,Consolidado!$AA$5:$AA$1000,N$5,Consolidado!$C$5:$C$1000,"SSF")),"00"),""),""),IF(SUMIFS(Consolidado!$AD$5:$AD$1000,Consolidado!$E$5:$E$1000,$B6,Consolidado!$AA$5:$AA$1000,N$5,Consolidado!$C$5:$C$1000,"Comité de Supervisión")&gt;0,"Comité Sup. "&amp;TEXT(DAY(_xlfn.MINIFS(Consolidado!$B$5:$B$1000,Consolidado!$E$5:$E$1000,$B6,Consolidado!$AA$5:$AA$1000,N$5,Consolidado!$C$5:$C$1000,"Comité de Supervisión")),"00")&amp;"/"&amp;TEXT(MONTH(_xlfn.MINIFS(Consolidado!$B$5:$B$1000,Consolidado!$E$5:$E$1000,$B6,Consolidado!$AA$5:$AA$1000,N$5,Consolidado!$C$5:$C$1000,"Comité de Supervisión")),"00")&amp;IF(_xlfn.MAXIFS(Consolidado!$B$5:$B$1000,Consolidado!$E$5:$E$1000,$B6,Consolidado!$AA$5:$AA$1000,N$5,Consolidado!$C$5:$C$1000,"Comité de Supervisión")&lt;&gt;_xlfn.MINIFS(Consolidado!$B$5:$B$1000,Consolidado!$E$5:$E$1000,$B6,Consolidado!$AA$5:$AA$1000,N$5,Consolidado!$C$5:$C$1000,"Comité de Supervisión")," y "&amp;TEXT(DAY(_xlfn.MAXIFS(Consolidado!$B$5:$B$1000,Consolidado!$E$5:$E$1000,$B6,Consolidado!$AA$5:$AA$1000,N$5,Consolidado!$C$5:$C$1000,"Comité de Supervisión")),"00")&amp;"/"&amp;TEXT(MONTH(_xlfn.MAXIFS(Consolidado!$B$5:$B$1000,Consolidado!$E$5:$E$1000,$B6,Consolidado!$AA$5:$AA$1000,N$5,Consolidado!$C$5:$C$1000,"Comité de Supervisión")),"00"),""),""),IF(SUMIFS(Consolidado!$AD$5:$AD$1000,Consolidado!$E$5:$E$1000,$B6,Consolidado!$AA$5:$AA$1000,N$5,Consolidado!$C$5:$C$1000,"Consejo de Administración")&gt;0,"Consejo "&amp;TEXT(DAY(_xlfn.MINIFS(Consolidado!$B$5:$B$1000,Consolidado!$E$5:$E$1000,$B6,Consolidado!$AA$5:$AA$1000,N$5,Consolidado!$C$5:$C$1000,"Consejo de Administración")),"00")&amp;"/"&amp;TEXT(MONTH(_xlfn.MINIFS(Consolidado!$B$5:$B$1000,Consolidado!$E$5:$E$1000,$B6,Consolidado!$AA$5:$AA$1000,N$5,Consolidado!$C$5:$C$1000,"Consejo de Administración")),"00")&amp;IF(_xlfn.MAXIFS(Consolidado!$B$5:$B$1000,Consolidado!$E$5:$E$1000,$B6,Consolidado!$AA$5:$AA$1000,N$5,Consolidado!$C$5:$C$1000,"Consejo de Administración")&lt;&gt;_xlfn.MINIFS(Consolidado!$B$5:$B$1000,Consolidado!$E$5:$E$1000,$B6,Consolidado!$AA$5:$AA$1000,N$5,Consolidado!$C$5:$C$1000,"Consejo de Administración")," y "&amp;TEXT(DAY(_xlfn.MAXIFS(Consolidado!$B$5:$B$1000,Consolidado!$E$5:$E$1000,$B6,Consolidado!$AA$5:$AA$1000,N$5,Consolidado!$C$5:$C$1000,"Consejo de Administración")),"00")&amp;"/"&amp;TEXT(MONTH(_xlfn.MAXIFS(Consolidado!$B$5:$B$1000,Consolidado!$E$5:$E$1000,$B6,Consolidado!$AA$5:$AA$1000,N$5,Consolidado!$C$5:$C$1000,"Consejo de Administración")),"00"),""),""),IF(SUMIFS(Consolidado!$AD$5:$AD$1000,Consolidado!$E$5:$E$1000,$B6,Consolidado!$AA$5:$AA$1000,N$5,Consolidado!$C$5:$C$1000,"Otros")&gt;0,"Otros "&amp;TEXT(DAY(_xlfn.MINIFS(Consolidado!$B$5:$B$1000,Consolidado!$E$5:$E$1000,$B6,Consolidado!$AA$5:$AA$1000,N$5,Consolidado!$C$5:$C$1000,"Otros")),"00")&amp;"/"&amp;TEXT(MONTH(_xlfn.MINIFS(Consolidado!$B$5:$B$1000,Consolidado!$E$5:$E$1000,$B6,Consolidado!$AA$5:$AA$1000,N$5,Consolidado!$C$5:$C$1000,"Otros")),"00")&amp;IF(_xlfn.MAXIFS(Consolidado!$B$5:$B$1000,Consolidado!$E$5:$E$1000,$B6,Consolidado!$AA$5:$AA$1000,N$5,Consolidado!$C$5:$C$1000,"Otros")&lt;&gt;_xlfn.MINIFS(Consolidado!$B$5:$B$1000,Consolidado!$E$5:$E$1000,$B6,Consolidado!$AA$5:$AA$1000,N$5,Consolidado!$C$5:$C$1000,"Otros")," y "&amp;TEXT(DAY(_xlfn.MAXIFS(Consolidado!$B$5:$B$1000,Consolidado!$E$5:$E$1000,$B6,Consolidado!$AA$5:$AA$1000,N$5,Consolidado!$C$5:$C$1000,"Otros")),"00")&amp;"/"&amp;TEXT(MONTH(_xlfn.MAXIFS(Consolidado!$B$5:$B$1000,Consolidado!$E$5:$E$1000,$B6,Consolidado!$AA$5:$AA$1000,N$5,Consolidado!$C$5:$C$1000,"Otros")),"00"),""),""))</f>
        <v>Interna 22/08</v>
      </c>
      <c r="O6" s="37" t="str">
        <f aca="false">_xlfn.TEXTJOIN(" +"&amp;CHAR(10),TRUE(),IF(SUMIFS(Consolidado!$AD$5:$AD$1000,Consolidado!$E$5:$E$1000,$B6,Consolidado!$AA$5:$AA$1000,O$5,Consolidado!$C$5:$C$1000,"Auditoría Interna")&gt;0,"Interna "&amp;TEXT(DAY(_xlfn.MINIFS(Consolidado!$B$5:$B$1000,Consolidado!$E$5:$E$1000,$B6,Consolidado!$AA$5:$AA$1000,O$5,Consolidado!$C$5:$C$1000,"Auditoría Interna")),"00")&amp;"/"&amp;TEXT(MONTH(_xlfn.MINIFS(Consolidado!$B$5:$B$1000,Consolidado!$E$5:$E$1000,$B6,Consolidado!$AA$5:$AA$1000,O$5,Consolidado!$C$5:$C$1000,"Auditoría Interna")),"00")&amp;IF(_xlfn.MAXIFS(Consolidado!$B$5:$B$1000,Consolidado!$E$5:$E$1000,$B6,Consolidado!$AA$5:$AA$1000,O$5,Consolidado!$C$5:$C$1000,"Auditoría Interna")&lt;&gt;_xlfn.MINIFS(Consolidado!$B$5:$B$1000,Consolidado!$E$5:$E$1000,$B6,Consolidado!$AA$5:$AA$1000,O$5,Consolidado!$C$5:$C$1000,"Auditoría Interna")," y "&amp;TEXT(DAY(_xlfn.MAXIFS(Consolidado!$B$5:$B$1000,Consolidado!$E$5:$E$1000,$B6,Consolidado!$AA$5:$AA$1000,O$5,Consolidado!$C$5:$C$1000,"Auditoría Interna")),"00")&amp;"/"&amp;TEXT(MONTH(_xlfn.MAXIFS(Consolidado!$B$5:$B$1000,Consolidado!$E$5:$E$1000,$B6,Consolidado!$AA$5:$AA$1000,O$5,Consolidado!$C$5:$C$1000,"Auditoría Interna")),"00"),""),""),IF(SUMIFS(Consolidado!$AD$5:$AD$1000,Consolidado!$E$5:$E$1000,$B6,Consolidado!$AA$5:$AA$1000,O$5,Consolidado!$C$5:$C$1000,"Auditoría Externa")&gt;0,"Externa "&amp;TEXT(DAY(_xlfn.MINIFS(Consolidado!$B$5:$B$1000,Consolidado!$E$5:$E$1000,$B6,Consolidado!$AA$5:$AA$1000,O$5,Consolidado!$C$5:$C$1000,"Auditoría Externa")),"00")&amp;"/"&amp;TEXT(MONTH(_xlfn.MINIFS(Consolidado!$B$5:$B$1000,Consolidado!$E$5:$E$1000,$B6,Consolidado!$AA$5:$AA$1000,O$5,Consolidado!$C$5:$C$1000,"Auditoría Externa")),"00")&amp;IF(_xlfn.MAXIFS(Consolidado!$B$5:$B$1000,Consolidado!$E$5:$E$1000,$B6,Consolidado!$AA$5:$AA$1000,O$5,Consolidado!$C$5:$C$1000,"Auditoría Externa")&lt;&gt;_xlfn.MINIFS(Consolidado!$B$5:$B$1000,Consolidado!$E$5:$E$1000,$B6,Consolidado!$AA$5:$AA$1000,O$5,Consolidado!$C$5:$C$1000,"Auditoría Externa")," y "&amp;TEXT(DAY(_xlfn.MAXIFS(Consolidado!$B$5:$B$1000,Consolidado!$E$5:$E$1000,$B6,Consolidado!$AA$5:$AA$1000,O$5,Consolidado!$C$5:$C$1000,"Auditoría Externa")),"00")&amp;"/"&amp;TEXT(MONTH(_xlfn.MAXIFS(Consolidado!$B$5:$B$1000,Consolidado!$E$5:$E$1000,$B6,Consolidado!$AA$5:$AA$1000,O$5,Consolidado!$C$5:$C$1000,"Auditoría Externa")),"00"),""),""),IF(SUMIFS(Consolidado!$AD$5:$AD$1000,Consolidado!$E$5:$E$1000,$B6,Consolidado!$AA$5:$AA$1000,O$5,Consolidado!$C$5:$C$1000,"SSF")&gt;0,"SSF "&amp;TEXT(DAY(_xlfn.MINIFS(Consolidado!$B$5:$B$1000,Consolidado!$E$5:$E$1000,$B6,Consolidado!$AA$5:$AA$1000,O$5,Consolidado!$C$5:$C$1000,"SSF")),"00")&amp;"/"&amp;TEXT(MONTH(_xlfn.MINIFS(Consolidado!$B$5:$B$1000,Consolidado!$E$5:$E$1000,$B6,Consolidado!$AA$5:$AA$1000,O$5,Consolidado!$C$5:$C$1000,"SSF")),"00")&amp;IF(_xlfn.MAXIFS(Consolidado!$B$5:$B$1000,Consolidado!$E$5:$E$1000,$B6,Consolidado!$AA$5:$AA$1000,O$5,Consolidado!$C$5:$C$1000,"SSF")&lt;&gt;_xlfn.MINIFS(Consolidado!$B$5:$B$1000,Consolidado!$E$5:$E$1000,$B6,Consolidado!$AA$5:$AA$1000,O$5,Consolidado!$C$5:$C$1000,"SSF")," y "&amp;TEXT(DAY(_xlfn.MAXIFS(Consolidado!$B$5:$B$1000,Consolidado!$E$5:$E$1000,$B6,Consolidado!$AA$5:$AA$1000,O$5,Consolidado!$C$5:$C$1000,"SSF")),"00")&amp;"/"&amp;TEXT(MONTH(_xlfn.MAXIFS(Consolidado!$B$5:$B$1000,Consolidado!$E$5:$E$1000,$B6,Consolidado!$AA$5:$AA$1000,O$5,Consolidado!$C$5:$C$1000,"SSF")),"00"),""),""),IF(SUMIFS(Consolidado!$AD$5:$AD$1000,Consolidado!$E$5:$E$1000,$B6,Consolidado!$AA$5:$AA$1000,O$5,Consolidado!$C$5:$C$1000,"Comité de Supervisión")&gt;0,"Comité Sup. "&amp;TEXT(DAY(_xlfn.MINIFS(Consolidado!$B$5:$B$1000,Consolidado!$E$5:$E$1000,$B6,Consolidado!$AA$5:$AA$1000,O$5,Consolidado!$C$5:$C$1000,"Comité de Supervisión")),"00")&amp;"/"&amp;TEXT(MONTH(_xlfn.MINIFS(Consolidado!$B$5:$B$1000,Consolidado!$E$5:$E$1000,$B6,Consolidado!$AA$5:$AA$1000,O$5,Consolidado!$C$5:$C$1000,"Comité de Supervisión")),"00")&amp;IF(_xlfn.MAXIFS(Consolidado!$B$5:$B$1000,Consolidado!$E$5:$E$1000,$B6,Consolidado!$AA$5:$AA$1000,O$5,Consolidado!$C$5:$C$1000,"Comité de Supervisión")&lt;&gt;_xlfn.MINIFS(Consolidado!$B$5:$B$1000,Consolidado!$E$5:$E$1000,$B6,Consolidado!$AA$5:$AA$1000,O$5,Consolidado!$C$5:$C$1000,"Comité de Supervisión")," y "&amp;TEXT(DAY(_xlfn.MAXIFS(Consolidado!$B$5:$B$1000,Consolidado!$E$5:$E$1000,$B6,Consolidado!$AA$5:$AA$1000,O$5,Consolidado!$C$5:$C$1000,"Comité de Supervisión")),"00")&amp;"/"&amp;TEXT(MONTH(_xlfn.MAXIFS(Consolidado!$B$5:$B$1000,Consolidado!$E$5:$E$1000,$B6,Consolidado!$AA$5:$AA$1000,O$5,Consolidado!$C$5:$C$1000,"Comité de Supervisión")),"00"),""),""),IF(SUMIFS(Consolidado!$AD$5:$AD$1000,Consolidado!$E$5:$E$1000,$B6,Consolidado!$AA$5:$AA$1000,O$5,Consolidado!$C$5:$C$1000,"Consejo de Administración")&gt;0,"Consejo "&amp;TEXT(DAY(_xlfn.MINIFS(Consolidado!$B$5:$B$1000,Consolidado!$E$5:$E$1000,$B6,Consolidado!$AA$5:$AA$1000,O$5,Consolidado!$C$5:$C$1000,"Consejo de Administración")),"00")&amp;"/"&amp;TEXT(MONTH(_xlfn.MINIFS(Consolidado!$B$5:$B$1000,Consolidado!$E$5:$E$1000,$B6,Consolidado!$AA$5:$AA$1000,O$5,Consolidado!$C$5:$C$1000,"Consejo de Administración")),"00")&amp;IF(_xlfn.MAXIFS(Consolidado!$B$5:$B$1000,Consolidado!$E$5:$E$1000,$B6,Consolidado!$AA$5:$AA$1000,O$5,Consolidado!$C$5:$C$1000,"Consejo de Administración")&lt;&gt;_xlfn.MINIFS(Consolidado!$B$5:$B$1000,Consolidado!$E$5:$E$1000,$B6,Consolidado!$AA$5:$AA$1000,O$5,Consolidado!$C$5:$C$1000,"Consejo de Administración")," y "&amp;TEXT(DAY(_xlfn.MAXIFS(Consolidado!$B$5:$B$1000,Consolidado!$E$5:$E$1000,$B6,Consolidado!$AA$5:$AA$1000,O$5,Consolidado!$C$5:$C$1000,"Consejo de Administración")),"00")&amp;"/"&amp;TEXT(MONTH(_xlfn.MAXIFS(Consolidado!$B$5:$B$1000,Consolidado!$E$5:$E$1000,$B6,Consolidado!$AA$5:$AA$1000,O$5,Consolidado!$C$5:$C$1000,"Consejo de Administración")),"00"),""),""),IF(SUMIFS(Consolidado!$AD$5:$AD$1000,Consolidado!$E$5:$E$1000,$B6,Consolidado!$AA$5:$AA$1000,O$5,Consolidado!$C$5:$C$1000,"Otros")&gt;0,"Otros "&amp;TEXT(DAY(_xlfn.MINIFS(Consolidado!$B$5:$B$1000,Consolidado!$E$5:$E$1000,$B6,Consolidado!$AA$5:$AA$1000,O$5,Consolidado!$C$5:$C$1000,"Otros")),"00")&amp;"/"&amp;TEXT(MONTH(_xlfn.MINIFS(Consolidado!$B$5:$B$1000,Consolidado!$E$5:$E$1000,$B6,Consolidado!$AA$5:$AA$1000,O$5,Consolidado!$C$5:$C$1000,"Otros")),"00")&amp;IF(_xlfn.MAXIFS(Consolidado!$B$5:$B$1000,Consolidado!$E$5:$E$1000,$B6,Consolidado!$AA$5:$AA$1000,O$5,Consolidado!$C$5:$C$1000,"Otros")&lt;&gt;_xlfn.MINIFS(Consolidado!$B$5:$B$1000,Consolidado!$E$5:$E$1000,$B6,Consolidado!$AA$5:$AA$1000,O$5,Consolidado!$C$5:$C$1000,"Otros")," y "&amp;TEXT(DAY(_xlfn.MAXIFS(Consolidado!$B$5:$B$1000,Consolidado!$E$5:$E$1000,$B6,Consolidado!$AA$5:$AA$1000,O$5,Consolidado!$C$5:$C$1000,"Otros")),"00")&amp;"/"&amp;TEXT(MONTH(_xlfn.MAXIFS(Consolidado!$B$5:$B$1000,Consolidado!$E$5:$E$1000,$B6,Consolidado!$AA$5:$AA$1000,O$5,Consolidado!$C$5:$C$1000,"Otros")),"00"),""),""))</f>
        <v/>
      </c>
      <c r="P6" s="37" t="str">
        <f aca="false">_xlfn.TEXTJOIN(" +"&amp;CHAR(10),TRUE(),IF(SUMIFS(Consolidado!$AD$5:$AD$1000,Consolidado!$E$5:$E$1000,$B6,Consolidado!$AA$5:$AA$1000,P$5,Consolidado!$C$5:$C$1000,"Auditoría Interna")&gt;0,"Interna "&amp;TEXT(DAY(_xlfn.MINIFS(Consolidado!$B$5:$B$1000,Consolidado!$E$5:$E$1000,$B6,Consolidado!$AA$5:$AA$1000,P$5,Consolidado!$C$5:$C$1000,"Auditoría Interna")),"00")&amp;"/"&amp;TEXT(MONTH(_xlfn.MINIFS(Consolidado!$B$5:$B$1000,Consolidado!$E$5:$E$1000,$B6,Consolidado!$AA$5:$AA$1000,P$5,Consolidado!$C$5:$C$1000,"Auditoría Interna")),"00")&amp;IF(_xlfn.MAXIFS(Consolidado!$B$5:$B$1000,Consolidado!$E$5:$E$1000,$B6,Consolidado!$AA$5:$AA$1000,P$5,Consolidado!$C$5:$C$1000,"Auditoría Interna")&lt;&gt;_xlfn.MINIFS(Consolidado!$B$5:$B$1000,Consolidado!$E$5:$E$1000,$B6,Consolidado!$AA$5:$AA$1000,P$5,Consolidado!$C$5:$C$1000,"Auditoría Interna")," y "&amp;TEXT(DAY(_xlfn.MAXIFS(Consolidado!$B$5:$B$1000,Consolidado!$E$5:$E$1000,$B6,Consolidado!$AA$5:$AA$1000,P$5,Consolidado!$C$5:$C$1000,"Auditoría Interna")),"00")&amp;"/"&amp;TEXT(MONTH(_xlfn.MAXIFS(Consolidado!$B$5:$B$1000,Consolidado!$E$5:$E$1000,$B6,Consolidado!$AA$5:$AA$1000,P$5,Consolidado!$C$5:$C$1000,"Auditoría Interna")),"00"),""),""),IF(SUMIFS(Consolidado!$AD$5:$AD$1000,Consolidado!$E$5:$E$1000,$B6,Consolidado!$AA$5:$AA$1000,P$5,Consolidado!$C$5:$C$1000,"Auditoría Externa")&gt;0,"Externa "&amp;TEXT(DAY(_xlfn.MINIFS(Consolidado!$B$5:$B$1000,Consolidado!$E$5:$E$1000,$B6,Consolidado!$AA$5:$AA$1000,P$5,Consolidado!$C$5:$C$1000,"Auditoría Externa")),"00")&amp;"/"&amp;TEXT(MONTH(_xlfn.MINIFS(Consolidado!$B$5:$B$1000,Consolidado!$E$5:$E$1000,$B6,Consolidado!$AA$5:$AA$1000,P$5,Consolidado!$C$5:$C$1000,"Auditoría Externa")),"00")&amp;IF(_xlfn.MAXIFS(Consolidado!$B$5:$B$1000,Consolidado!$E$5:$E$1000,$B6,Consolidado!$AA$5:$AA$1000,P$5,Consolidado!$C$5:$C$1000,"Auditoría Externa")&lt;&gt;_xlfn.MINIFS(Consolidado!$B$5:$B$1000,Consolidado!$E$5:$E$1000,$B6,Consolidado!$AA$5:$AA$1000,P$5,Consolidado!$C$5:$C$1000,"Auditoría Externa")," y "&amp;TEXT(DAY(_xlfn.MAXIFS(Consolidado!$B$5:$B$1000,Consolidado!$E$5:$E$1000,$B6,Consolidado!$AA$5:$AA$1000,P$5,Consolidado!$C$5:$C$1000,"Auditoría Externa")),"00")&amp;"/"&amp;TEXT(MONTH(_xlfn.MAXIFS(Consolidado!$B$5:$B$1000,Consolidado!$E$5:$E$1000,$B6,Consolidado!$AA$5:$AA$1000,P$5,Consolidado!$C$5:$C$1000,"Auditoría Externa")),"00"),""),""),IF(SUMIFS(Consolidado!$AD$5:$AD$1000,Consolidado!$E$5:$E$1000,$B6,Consolidado!$AA$5:$AA$1000,P$5,Consolidado!$C$5:$C$1000,"SSF")&gt;0,"SSF "&amp;TEXT(DAY(_xlfn.MINIFS(Consolidado!$B$5:$B$1000,Consolidado!$E$5:$E$1000,$B6,Consolidado!$AA$5:$AA$1000,P$5,Consolidado!$C$5:$C$1000,"SSF")),"00")&amp;"/"&amp;TEXT(MONTH(_xlfn.MINIFS(Consolidado!$B$5:$B$1000,Consolidado!$E$5:$E$1000,$B6,Consolidado!$AA$5:$AA$1000,P$5,Consolidado!$C$5:$C$1000,"SSF")),"00")&amp;IF(_xlfn.MAXIFS(Consolidado!$B$5:$B$1000,Consolidado!$E$5:$E$1000,$B6,Consolidado!$AA$5:$AA$1000,P$5,Consolidado!$C$5:$C$1000,"SSF")&lt;&gt;_xlfn.MINIFS(Consolidado!$B$5:$B$1000,Consolidado!$E$5:$E$1000,$B6,Consolidado!$AA$5:$AA$1000,P$5,Consolidado!$C$5:$C$1000,"SSF")," y "&amp;TEXT(DAY(_xlfn.MAXIFS(Consolidado!$B$5:$B$1000,Consolidado!$E$5:$E$1000,$B6,Consolidado!$AA$5:$AA$1000,P$5,Consolidado!$C$5:$C$1000,"SSF")),"00")&amp;"/"&amp;TEXT(MONTH(_xlfn.MAXIFS(Consolidado!$B$5:$B$1000,Consolidado!$E$5:$E$1000,$B6,Consolidado!$AA$5:$AA$1000,P$5,Consolidado!$C$5:$C$1000,"SSF")),"00"),""),""),IF(SUMIFS(Consolidado!$AD$5:$AD$1000,Consolidado!$E$5:$E$1000,$B6,Consolidado!$AA$5:$AA$1000,P$5,Consolidado!$C$5:$C$1000,"Comité de Supervisión")&gt;0,"Comité Sup. "&amp;TEXT(DAY(_xlfn.MINIFS(Consolidado!$B$5:$B$1000,Consolidado!$E$5:$E$1000,$B6,Consolidado!$AA$5:$AA$1000,P$5,Consolidado!$C$5:$C$1000,"Comité de Supervisión")),"00")&amp;"/"&amp;TEXT(MONTH(_xlfn.MINIFS(Consolidado!$B$5:$B$1000,Consolidado!$E$5:$E$1000,$B6,Consolidado!$AA$5:$AA$1000,P$5,Consolidado!$C$5:$C$1000,"Comité de Supervisión")),"00")&amp;IF(_xlfn.MAXIFS(Consolidado!$B$5:$B$1000,Consolidado!$E$5:$E$1000,$B6,Consolidado!$AA$5:$AA$1000,P$5,Consolidado!$C$5:$C$1000,"Comité de Supervisión")&lt;&gt;_xlfn.MINIFS(Consolidado!$B$5:$B$1000,Consolidado!$E$5:$E$1000,$B6,Consolidado!$AA$5:$AA$1000,P$5,Consolidado!$C$5:$C$1000,"Comité de Supervisión")," y "&amp;TEXT(DAY(_xlfn.MAXIFS(Consolidado!$B$5:$B$1000,Consolidado!$E$5:$E$1000,$B6,Consolidado!$AA$5:$AA$1000,P$5,Consolidado!$C$5:$C$1000,"Comité de Supervisión")),"00")&amp;"/"&amp;TEXT(MONTH(_xlfn.MAXIFS(Consolidado!$B$5:$B$1000,Consolidado!$E$5:$E$1000,$B6,Consolidado!$AA$5:$AA$1000,P$5,Consolidado!$C$5:$C$1000,"Comité de Supervisión")),"00"),""),""),IF(SUMIFS(Consolidado!$AD$5:$AD$1000,Consolidado!$E$5:$E$1000,$B6,Consolidado!$AA$5:$AA$1000,P$5,Consolidado!$C$5:$C$1000,"Consejo de Administración")&gt;0,"Consejo "&amp;TEXT(DAY(_xlfn.MINIFS(Consolidado!$B$5:$B$1000,Consolidado!$E$5:$E$1000,$B6,Consolidado!$AA$5:$AA$1000,P$5,Consolidado!$C$5:$C$1000,"Consejo de Administración")),"00")&amp;"/"&amp;TEXT(MONTH(_xlfn.MINIFS(Consolidado!$B$5:$B$1000,Consolidado!$E$5:$E$1000,$B6,Consolidado!$AA$5:$AA$1000,P$5,Consolidado!$C$5:$C$1000,"Consejo de Administración")),"00")&amp;IF(_xlfn.MAXIFS(Consolidado!$B$5:$B$1000,Consolidado!$E$5:$E$1000,$B6,Consolidado!$AA$5:$AA$1000,P$5,Consolidado!$C$5:$C$1000,"Consejo de Administración")&lt;&gt;_xlfn.MINIFS(Consolidado!$B$5:$B$1000,Consolidado!$E$5:$E$1000,$B6,Consolidado!$AA$5:$AA$1000,P$5,Consolidado!$C$5:$C$1000,"Consejo de Administración")," y "&amp;TEXT(DAY(_xlfn.MAXIFS(Consolidado!$B$5:$B$1000,Consolidado!$E$5:$E$1000,$B6,Consolidado!$AA$5:$AA$1000,P$5,Consolidado!$C$5:$C$1000,"Consejo de Administración")),"00")&amp;"/"&amp;TEXT(MONTH(_xlfn.MAXIFS(Consolidado!$B$5:$B$1000,Consolidado!$E$5:$E$1000,$B6,Consolidado!$AA$5:$AA$1000,P$5,Consolidado!$C$5:$C$1000,"Consejo de Administración")),"00"),""),""),IF(SUMIFS(Consolidado!$AD$5:$AD$1000,Consolidado!$E$5:$E$1000,$B6,Consolidado!$AA$5:$AA$1000,P$5,Consolidado!$C$5:$C$1000,"Otros")&gt;0,"Otros "&amp;TEXT(DAY(_xlfn.MINIFS(Consolidado!$B$5:$B$1000,Consolidado!$E$5:$E$1000,$B6,Consolidado!$AA$5:$AA$1000,P$5,Consolidado!$C$5:$C$1000,"Otros")),"00")&amp;"/"&amp;TEXT(MONTH(_xlfn.MINIFS(Consolidado!$B$5:$B$1000,Consolidado!$E$5:$E$1000,$B6,Consolidado!$AA$5:$AA$1000,P$5,Consolidado!$C$5:$C$1000,"Otros")),"00")&amp;IF(_xlfn.MAXIFS(Consolidado!$B$5:$B$1000,Consolidado!$E$5:$E$1000,$B6,Consolidado!$AA$5:$AA$1000,P$5,Consolidado!$C$5:$C$1000,"Otros")&lt;&gt;_xlfn.MINIFS(Consolidado!$B$5:$B$1000,Consolidado!$E$5:$E$1000,$B6,Consolidado!$AA$5:$AA$1000,P$5,Consolidado!$C$5:$C$1000,"Otros")," y "&amp;TEXT(DAY(_xlfn.MAXIFS(Consolidado!$B$5:$B$1000,Consolidado!$E$5:$E$1000,$B6,Consolidado!$AA$5:$AA$1000,P$5,Consolidado!$C$5:$C$1000,"Otros")),"00")&amp;"/"&amp;TEXT(MONTH(_xlfn.MAXIFS(Consolidado!$B$5:$B$1000,Consolidado!$E$5:$E$1000,$B6,Consolidado!$AA$5:$AA$1000,P$5,Consolidado!$C$5:$C$1000,"Otros")),"00"),""),""))</f>
        <v>Interna 16/10 +
Externa 06/10</v>
      </c>
      <c r="Q6" s="37" t="str">
        <f aca="false">_xlfn.TEXTJOIN(" +"&amp;CHAR(10),TRUE(),IF(SUMIFS(Consolidado!$AD$5:$AD$1000,Consolidado!$E$5:$E$1000,$B6,Consolidado!$AA$5:$AA$1000,Q$5,Consolidado!$C$5:$C$1000,"Auditoría Interna")&gt;0,"Interna "&amp;TEXT(DAY(_xlfn.MINIFS(Consolidado!$B$5:$B$1000,Consolidado!$E$5:$E$1000,$B6,Consolidado!$AA$5:$AA$1000,Q$5,Consolidado!$C$5:$C$1000,"Auditoría Interna")),"00")&amp;"/"&amp;TEXT(MONTH(_xlfn.MINIFS(Consolidado!$B$5:$B$1000,Consolidado!$E$5:$E$1000,$B6,Consolidado!$AA$5:$AA$1000,Q$5,Consolidado!$C$5:$C$1000,"Auditoría Interna")),"00")&amp;IF(_xlfn.MAXIFS(Consolidado!$B$5:$B$1000,Consolidado!$E$5:$E$1000,$B6,Consolidado!$AA$5:$AA$1000,Q$5,Consolidado!$C$5:$C$1000,"Auditoría Interna")&lt;&gt;_xlfn.MINIFS(Consolidado!$B$5:$B$1000,Consolidado!$E$5:$E$1000,$B6,Consolidado!$AA$5:$AA$1000,Q$5,Consolidado!$C$5:$C$1000,"Auditoría Interna")," y "&amp;TEXT(DAY(_xlfn.MAXIFS(Consolidado!$B$5:$B$1000,Consolidado!$E$5:$E$1000,$B6,Consolidado!$AA$5:$AA$1000,Q$5,Consolidado!$C$5:$C$1000,"Auditoría Interna")),"00")&amp;"/"&amp;TEXT(MONTH(_xlfn.MAXIFS(Consolidado!$B$5:$B$1000,Consolidado!$E$5:$E$1000,$B6,Consolidado!$AA$5:$AA$1000,Q$5,Consolidado!$C$5:$C$1000,"Auditoría Interna")),"00"),""),""),IF(SUMIFS(Consolidado!$AD$5:$AD$1000,Consolidado!$E$5:$E$1000,$B6,Consolidado!$AA$5:$AA$1000,Q$5,Consolidado!$C$5:$C$1000,"Auditoría Externa")&gt;0,"Externa "&amp;TEXT(DAY(_xlfn.MINIFS(Consolidado!$B$5:$B$1000,Consolidado!$E$5:$E$1000,$B6,Consolidado!$AA$5:$AA$1000,Q$5,Consolidado!$C$5:$C$1000,"Auditoría Externa")),"00")&amp;"/"&amp;TEXT(MONTH(_xlfn.MINIFS(Consolidado!$B$5:$B$1000,Consolidado!$E$5:$E$1000,$B6,Consolidado!$AA$5:$AA$1000,Q$5,Consolidado!$C$5:$C$1000,"Auditoría Externa")),"00")&amp;IF(_xlfn.MAXIFS(Consolidado!$B$5:$B$1000,Consolidado!$E$5:$E$1000,$B6,Consolidado!$AA$5:$AA$1000,Q$5,Consolidado!$C$5:$C$1000,"Auditoría Externa")&lt;&gt;_xlfn.MINIFS(Consolidado!$B$5:$B$1000,Consolidado!$E$5:$E$1000,$B6,Consolidado!$AA$5:$AA$1000,Q$5,Consolidado!$C$5:$C$1000,"Auditoría Externa")," y "&amp;TEXT(DAY(_xlfn.MAXIFS(Consolidado!$B$5:$B$1000,Consolidado!$E$5:$E$1000,$B6,Consolidado!$AA$5:$AA$1000,Q$5,Consolidado!$C$5:$C$1000,"Auditoría Externa")),"00")&amp;"/"&amp;TEXT(MONTH(_xlfn.MAXIFS(Consolidado!$B$5:$B$1000,Consolidado!$E$5:$E$1000,$B6,Consolidado!$AA$5:$AA$1000,Q$5,Consolidado!$C$5:$C$1000,"Auditoría Externa")),"00"),""),""),IF(SUMIFS(Consolidado!$AD$5:$AD$1000,Consolidado!$E$5:$E$1000,$B6,Consolidado!$AA$5:$AA$1000,Q$5,Consolidado!$C$5:$C$1000,"SSF")&gt;0,"SSF "&amp;TEXT(DAY(_xlfn.MINIFS(Consolidado!$B$5:$B$1000,Consolidado!$E$5:$E$1000,$B6,Consolidado!$AA$5:$AA$1000,Q$5,Consolidado!$C$5:$C$1000,"SSF")),"00")&amp;"/"&amp;TEXT(MONTH(_xlfn.MINIFS(Consolidado!$B$5:$B$1000,Consolidado!$E$5:$E$1000,$B6,Consolidado!$AA$5:$AA$1000,Q$5,Consolidado!$C$5:$C$1000,"SSF")),"00")&amp;IF(_xlfn.MAXIFS(Consolidado!$B$5:$B$1000,Consolidado!$E$5:$E$1000,$B6,Consolidado!$AA$5:$AA$1000,Q$5,Consolidado!$C$5:$C$1000,"SSF")&lt;&gt;_xlfn.MINIFS(Consolidado!$B$5:$B$1000,Consolidado!$E$5:$E$1000,$B6,Consolidado!$AA$5:$AA$1000,Q$5,Consolidado!$C$5:$C$1000,"SSF")," y "&amp;TEXT(DAY(_xlfn.MAXIFS(Consolidado!$B$5:$B$1000,Consolidado!$E$5:$E$1000,$B6,Consolidado!$AA$5:$AA$1000,Q$5,Consolidado!$C$5:$C$1000,"SSF")),"00")&amp;"/"&amp;TEXT(MONTH(_xlfn.MAXIFS(Consolidado!$B$5:$B$1000,Consolidado!$E$5:$E$1000,$B6,Consolidado!$AA$5:$AA$1000,Q$5,Consolidado!$C$5:$C$1000,"SSF")),"00"),""),""),IF(SUMIFS(Consolidado!$AD$5:$AD$1000,Consolidado!$E$5:$E$1000,$B6,Consolidado!$AA$5:$AA$1000,Q$5,Consolidado!$C$5:$C$1000,"Comité de Supervisión")&gt;0,"Comité Sup. "&amp;TEXT(DAY(_xlfn.MINIFS(Consolidado!$B$5:$B$1000,Consolidado!$E$5:$E$1000,$B6,Consolidado!$AA$5:$AA$1000,Q$5,Consolidado!$C$5:$C$1000,"Comité de Supervisión")),"00")&amp;"/"&amp;TEXT(MONTH(_xlfn.MINIFS(Consolidado!$B$5:$B$1000,Consolidado!$E$5:$E$1000,$B6,Consolidado!$AA$5:$AA$1000,Q$5,Consolidado!$C$5:$C$1000,"Comité de Supervisión")),"00")&amp;IF(_xlfn.MAXIFS(Consolidado!$B$5:$B$1000,Consolidado!$E$5:$E$1000,$B6,Consolidado!$AA$5:$AA$1000,Q$5,Consolidado!$C$5:$C$1000,"Comité de Supervisión")&lt;&gt;_xlfn.MINIFS(Consolidado!$B$5:$B$1000,Consolidado!$E$5:$E$1000,$B6,Consolidado!$AA$5:$AA$1000,Q$5,Consolidado!$C$5:$C$1000,"Comité de Supervisión")," y "&amp;TEXT(DAY(_xlfn.MAXIFS(Consolidado!$B$5:$B$1000,Consolidado!$E$5:$E$1000,$B6,Consolidado!$AA$5:$AA$1000,Q$5,Consolidado!$C$5:$C$1000,"Comité de Supervisión")),"00")&amp;"/"&amp;TEXT(MONTH(_xlfn.MAXIFS(Consolidado!$B$5:$B$1000,Consolidado!$E$5:$E$1000,$B6,Consolidado!$AA$5:$AA$1000,Q$5,Consolidado!$C$5:$C$1000,"Comité de Supervisión")),"00"),""),""),IF(SUMIFS(Consolidado!$AD$5:$AD$1000,Consolidado!$E$5:$E$1000,$B6,Consolidado!$AA$5:$AA$1000,Q$5,Consolidado!$C$5:$C$1000,"Consejo de Administración")&gt;0,"Consejo "&amp;TEXT(DAY(_xlfn.MINIFS(Consolidado!$B$5:$B$1000,Consolidado!$E$5:$E$1000,$B6,Consolidado!$AA$5:$AA$1000,Q$5,Consolidado!$C$5:$C$1000,"Consejo de Administración")),"00")&amp;"/"&amp;TEXT(MONTH(_xlfn.MINIFS(Consolidado!$B$5:$B$1000,Consolidado!$E$5:$E$1000,$B6,Consolidado!$AA$5:$AA$1000,Q$5,Consolidado!$C$5:$C$1000,"Consejo de Administración")),"00")&amp;IF(_xlfn.MAXIFS(Consolidado!$B$5:$B$1000,Consolidado!$E$5:$E$1000,$B6,Consolidado!$AA$5:$AA$1000,Q$5,Consolidado!$C$5:$C$1000,"Consejo de Administración")&lt;&gt;_xlfn.MINIFS(Consolidado!$B$5:$B$1000,Consolidado!$E$5:$E$1000,$B6,Consolidado!$AA$5:$AA$1000,Q$5,Consolidado!$C$5:$C$1000,"Consejo de Administración")," y "&amp;TEXT(DAY(_xlfn.MAXIFS(Consolidado!$B$5:$B$1000,Consolidado!$E$5:$E$1000,$B6,Consolidado!$AA$5:$AA$1000,Q$5,Consolidado!$C$5:$C$1000,"Consejo de Administración")),"00")&amp;"/"&amp;TEXT(MONTH(_xlfn.MAXIFS(Consolidado!$B$5:$B$1000,Consolidado!$E$5:$E$1000,$B6,Consolidado!$AA$5:$AA$1000,Q$5,Consolidado!$C$5:$C$1000,"Consejo de Administración")),"00"),""),""),IF(SUMIFS(Consolidado!$AD$5:$AD$1000,Consolidado!$E$5:$E$1000,$B6,Consolidado!$AA$5:$AA$1000,Q$5,Consolidado!$C$5:$C$1000,"Otros")&gt;0,"Otros "&amp;TEXT(DAY(_xlfn.MINIFS(Consolidado!$B$5:$B$1000,Consolidado!$E$5:$E$1000,$B6,Consolidado!$AA$5:$AA$1000,Q$5,Consolidado!$C$5:$C$1000,"Otros")),"00")&amp;"/"&amp;TEXT(MONTH(_xlfn.MINIFS(Consolidado!$B$5:$B$1000,Consolidado!$E$5:$E$1000,$B6,Consolidado!$AA$5:$AA$1000,Q$5,Consolidado!$C$5:$C$1000,"Otros")),"00")&amp;IF(_xlfn.MAXIFS(Consolidado!$B$5:$B$1000,Consolidado!$E$5:$E$1000,$B6,Consolidado!$AA$5:$AA$1000,Q$5,Consolidado!$C$5:$C$1000,"Otros")&lt;&gt;_xlfn.MINIFS(Consolidado!$B$5:$B$1000,Consolidado!$E$5:$E$1000,$B6,Consolidado!$AA$5:$AA$1000,Q$5,Consolidado!$C$5:$C$1000,"Otros")," y "&amp;TEXT(DAY(_xlfn.MAXIFS(Consolidado!$B$5:$B$1000,Consolidado!$E$5:$E$1000,$B6,Consolidado!$AA$5:$AA$1000,Q$5,Consolidado!$C$5:$C$1000,"Otros")),"00")&amp;"/"&amp;TEXT(MONTH(_xlfn.MAXIFS(Consolidado!$B$5:$B$1000,Consolidado!$E$5:$E$1000,$B6,Consolidado!$AA$5:$AA$1000,Q$5,Consolidado!$C$5:$C$1000,"Otros")),"00"),""),""))</f>
        <v/>
      </c>
      <c r="R6" s="37" t="str">
        <f aca="false">_xlfn.TEXTJOIN(" +"&amp;CHAR(10),TRUE(),IF(SUMIFS(Consolidado!$AD$5:$AD$1000,Consolidado!$E$5:$E$1000,$B6,Consolidado!$AA$5:$AA$1000,R$5,Consolidado!$C$5:$C$1000,"Auditoría Interna")&gt;0,"Interna "&amp;TEXT(DAY(_xlfn.MINIFS(Consolidado!$B$5:$B$1000,Consolidado!$E$5:$E$1000,$B6,Consolidado!$AA$5:$AA$1000,R$5,Consolidado!$C$5:$C$1000,"Auditoría Interna")),"00")&amp;"/"&amp;TEXT(MONTH(_xlfn.MINIFS(Consolidado!$B$5:$B$1000,Consolidado!$E$5:$E$1000,$B6,Consolidado!$AA$5:$AA$1000,R$5,Consolidado!$C$5:$C$1000,"Auditoría Interna")),"00")&amp;IF(_xlfn.MAXIFS(Consolidado!$B$5:$B$1000,Consolidado!$E$5:$E$1000,$B6,Consolidado!$AA$5:$AA$1000,R$5,Consolidado!$C$5:$C$1000,"Auditoría Interna")&lt;&gt;_xlfn.MINIFS(Consolidado!$B$5:$B$1000,Consolidado!$E$5:$E$1000,$B6,Consolidado!$AA$5:$AA$1000,R$5,Consolidado!$C$5:$C$1000,"Auditoría Interna")," y "&amp;TEXT(DAY(_xlfn.MAXIFS(Consolidado!$B$5:$B$1000,Consolidado!$E$5:$E$1000,$B6,Consolidado!$AA$5:$AA$1000,R$5,Consolidado!$C$5:$C$1000,"Auditoría Interna")),"00")&amp;"/"&amp;TEXT(MONTH(_xlfn.MAXIFS(Consolidado!$B$5:$B$1000,Consolidado!$E$5:$E$1000,$B6,Consolidado!$AA$5:$AA$1000,R$5,Consolidado!$C$5:$C$1000,"Auditoría Interna")),"00"),""),""),IF(SUMIFS(Consolidado!$AD$5:$AD$1000,Consolidado!$E$5:$E$1000,$B6,Consolidado!$AA$5:$AA$1000,R$5,Consolidado!$C$5:$C$1000,"Auditoría Externa")&gt;0,"Externa "&amp;TEXT(DAY(_xlfn.MINIFS(Consolidado!$B$5:$B$1000,Consolidado!$E$5:$E$1000,$B6,Consolidado!$AA$5:$AA$1000,R$5,Consolidado!$C$5:$C$1000,"Auditoría Externa")),"00")&amp;"/"&amp;TEXT(MONTH(_xlfn.MINIFS(Consolidado!$B$5:$B$1000,Consolidado!$E$5:$E$1000,$B6,Consolidado!$AA$5:$AA$1000,R$5,Consolidado!$C$5:$C$1000,"Auditoría Externa")),"00")&amp;IF(_xlfn.MAXIFS(Consolidado!$B$5:$B$1000,Consolidado!$E$5:$E$1000,$B6,Consolidado!$AA$5:$AA$1000,R$5,Consolidado!$C$5:$C$1000,"Auditoría Externa")&lt;&gt;_xlfn.MINIFS(Consolidado!$B$5:$B$1000,Consolidado!$E$5:$E$1000,$B6,Consolidado!$AA$5:$AA$1000,R$5,Consolidado!$C$5:$C$1000,"Auditoría Externa")," y "&amp;TEXT(DAY(_xlfn.MAXIFS(Consolidado!$B$5:$B$1000,Consolidado!$E$5:$E$1000,$B6,Consolidado!$AA$5:$AA$1000,R$5,Consolidado!$C$5:$C$1000,"Auditoría Externa")),"00")&amp;"/"&amp;TEXT(MONTH(_xlfn.MAXIFS(Consolidado!$B$5:$B$1000,Consolidado!$E$5:$E$1000,$B6,Consolidado!$AA$5:$AA$1000,R$5,Consolidado!$C$5:$C$1000,"Auditoría Externa")),"00"),""),""),IF(SUMIFS(Consolidado!$AD$5:$AD$1000,Consolidado!$E$5:$E$1000,$B6,Consolidado!$AA$5:$AA$1000,R$5,Consolidado!$C$5:$C$1000,"SSF")&gt;0,"SSF "&amp;TEXT(DAY(_xlfn.MINIFS(Consolidado!$B$5:$B$1000,Consolidado!$E$5:$E$1000,$B6,Consolidado!$AA$5:$AA$1000,R$5,Consolidado!$C$5:$C$1000,"SSF")),"00")&amp;"/"&amp;TEXT(MONTH(_xlfn.MINIFS(Consolidado!$B$5:$B$1000,Consolidado!$E$5:$E$1000,$B6,Consolidado!$AA$5:$AA$1000,R$5,Consolidado!$C$5:$C$1000,"SSF")),"00")&amp;IF(_xlfn.MAXIFS(Consolidado!$B$5:$B$1000,Consolidado!$E$5:$E$1000,$B6,Consolidado!$AA$5:$AA$1000,R$5,Consolidado!$C$5:$C$1000,"SSF")&lt;&gt;_xlfn.MINIFS(Consolidado!$B$5:$B$1000,Consolidado!$E$5:$E$1000,$B6,Consolidado!$AA$5:$AA$1000,R$5,Consolidado!$C$5:$C$1000,"SSF")," y "&amp;TEXT(DAY(_xlfn.MAXIFS(Consolidado!$B$5:$B$1000,Consolidado!$E$5:$E$1000,$B6,Consolidado!$AA$5:$AA$1000,R$5,Consolidado!$C$5:$C$1000,"SSF")),"00")&amp;"/"&amp;TEXT(MONTH(_xlfn.MAXIFS(Consolidado!$B$5:$B$1000,Consolidado!$E$5:$E$1000,$B6,Consolidado!$AA$5:$AA$1000,R$5,Consolidado!$C$5:$C$1000,"SSF")),"00"),""),""),IF(SUMIFS(Consolidado!$AD$5:$AD$1000,Consolidado!$E$5:$E$1000,$B6,Consolidado!$AA$5:$AA$1000,R$5,Consolidado!$C$5:$C$1000,"Comité de Supervisión")&gt;0,"Comité Sup. "&amp;TEXT(DAY(_xlfn.MINIFS(Consolidado!$B$5:$B$1000,Consolidado!$E$5:$E$1000,$B6,Consolidado!$AA$5:$AA$1000,R$5,Consolidado!$C$5:$C$1000,"Comité de Supervisión")),"00")&amp;"/"&amp;TEXT(MONTH(_xlfn.MINIFS(Consolidado!$B$5:$B$1000,Consolidado!$E$5:$E$1000,$B6,Consolidado!$AA$5:$AA$1000,R$5,Consolidado!$C$5:$C$1000,"Comité de Supervisión")),"00")&amp;IF(_xlfn.MAXIFS(Consolidado!$B$5:$B$1000,Consolidado!$E$5:$E$1000,$B6,Consolidado!$AA$5:$AA$1000,R$5,Consolidado!$C$5:$C$1000,"Comité de Supervisión")&lt;&gt;_xlfn.MINIFS(Consolidado!$B$5:$B$1000,Consolidado!$E$5:$E$1000,$B6,Consolidado!$AA$5:$AA$1000,R$5,Consolidado!$C$5:$C$1000,"Comité de Supervisión")," y "&amp;TEXT(DAY(_xlfn.MAXIFS(Consolidado!$B$5:$B$1000,Consolidado!$E$5:$E$1000,$B6,Consolidado!$AA$5:$AA$1000,R$5,Consolidado!$C$5:$C$1000,"Comité de Supervisión")),"00")&amp;"/"&amp;TEXT(MONTH(_xlfn.MAXIFS(Consolidado!$B$5:$B$1000,Consolidado!$E$5:$E$1000,$B6,Consolidado!$AA$5:$AA$1000,R$5,Consolidado!$C$5:$C$1000,"Comité de Supervisión")),"00"),""),""),IF(SUMIFS(Consolidado!$AD$5:$AD$1000,Consolidado!$E$5:$E$1000,$B6,Consolidado!$AA$5:$AA$1000,R$5,Consolidado!$C$5:$C$1000,"Consejo de Administración")&gt;0,"Consejo "&amp;TEXT(DAY(_xlfn.MINIFS(Consolidado!$B$5:$B$1000,Consolidado!$E$5:$E$1000,$B6,Consolidado!$AA$5:$AA$1000,R$5,Consolidado!$C$5:$C$1000,"Consejo de Administración")),"00")&amp;"/"&amp;TEXT(MONTH(_xlfn.MINIFS(Consolidado!$B$5:$B$1000,Consolidado!$E$5:$E$1000,$B6,Consolidado!$AA$5:$AA$1000,R$5,Consolidado!$C$5:$C$1000,"Consejo de Administración")),"00")&amp;IF(_xlfn.MAXIFS(Consolidado!$B$5:$B$1000,Consolidado!$E$5:$E$1000,$B6,Consolidado!$AA$5:$AA$1000,R$5,Consolidado!$C$5:$C$1000,"Consejo de Administración")&lt;&gt;_xlfn.MINIFS(Consolidado!$B$5:$B$1000,Consolidado!$E$5:$E$1000,$B6,Consolidado!$AA$5:$AA$1000,R$5,Consolidado!$C$5:$C$1000,"Consejo de Administración")," y "&amp;TEXT(DAY(_xlfn.MAXIFS(Consolidado!$B$5:$B$1000,Consolidado!$E$5:$E$1000,$B6,Consolidado!$AA$5:$AA$1000,R$5,Consolidado!$C$5:$C$1000,"Consejo de Administración")),"00")&amp;"/"&amp;TEXT(MONTH(_xlfn.MAXIFS(Consolidado!$B$5:$B$1000,Consolidado!$E$5:$E$1000,$B6,Consolidado!$AA$5:$AA$1000,R$5,Consolidado!$C$5:$C$1000,"Consejo de Administración")),"00"),""),""),IF(SUMIFS(Consolidado!$AD$5:$AD$1000,Consolidado!$E$5:$E$1000,$B6,Consolidado!$AA$5:$AA$1000,R$5,Consolidado!$C$5:$C$1000,"Otros")&gt;0,"Otros "&amp;TEXT(DAY(_xlfn.MINIFS(Consolidado!$B$5:$B$1000,Consolidado!$E$5:$E$1000,$B6,Consolidado!$AA$5:$AA$1000,R$5,Consolidado!$C$5:$C$1000,"Otros")),"00")&amp;"/"&amp;TEXT(MONTH(_xlfn.MINIFS(Consolidado!$B$5:$B$1000,Consolidado!$E$5:$E$1000,$B6,Consolidado!$AA$5:$AA$1000,R$5,Consolidado!$C$5:$C$1000,"Otros")),"00")&amp;IF(_xlfn.MAXIFS(Consolidado!$B$5:$B$1000,Consolidado!$E$5:$E$1000,$B6,Consolidado!$AA$5:$AA$1000,R$5,Consolidado!$C$5:$C$1000,"Otros")&lt;&gt;_xlfn.MINIFS(Consolidado!$B$5:$B$1000,Consolidado!$E$5:$E$1000,$B6,Consolidado!$AA$5:$AA$1000,R$5,Consolidado!$C$5:$C$1000,"Otros")," y "&amp;TEXT(DAY(_xlfn.MAXIFS(Consolidado!$B$5:$B$1000,Consolidado!$E$5:$E$1000,$B6,Consolidado!$AA$5:$AA$1000,R$5,Consolidado!$C$5:$C$1000,"Otros")),"00")&amp;"/"&amp;TEXT(MONTH(_xlfn.MAXIFS(Consolidado!$B$5:$B$1000,Consolidado!$E$5:$E$1000,$B6,Consolidado!$AA$5:$AA$1000,R$5,Consolidado!$C$5:$C$1000,"Otros")),"00"),""),""))</f>
        <v/>
      </c>
    </row>
    <row r="7" customFormat="false" ht="61.5" hidden="true" customHeight="true" outlineLevel="0" collapsed="false">
      <c r="A7" s="31" t="n">
        <v>2</v>
      </c>
      <c r="B7" s="32" t="str">
        <f aca="false">Catálogos!C3</f>
        <v>Informe GIR / informes al Comité y Consejo</v>
      </c>
      <c r="C7" s="33" t="str">
        <f aca="false">Catálogos!D3</f>
        <v>NRP-20</v>
      </c>
      <c r="D7" s="17" t="n">
        <f aca="false">SUMIFS(Consolidado!$AD$5:$AD$1000,Consolidado!$E$5:$E$1000,B7,Consolidado!$H$5:$H$1000,$C$2)</f>
        <v>2</v>
      </c>
      <c r="E7" s="36" t="str">
        <f aca="false">IF(((SUMIFS(Consolidado!$AD$5:$AD$1000,Consolidado!$E$5:$E$1000,$B7,Consolidado!$C$5:$C$1000,"Auditoría Interna",Consolidado!$H$5:$H$1000,$C$2)&gt;0)+(SUMIFS(Consolidado!$AD$5:$AD$1000,Consolidado!$E$5:$E$1000,$B7,Consolidado!$C$5:$C$1000,"Auditoría Externa",Consolidado!$H$5:$H$1000,$C$2)&gt;0)+(SUMIFS(Consolidado!$AD$5:$AD$1000,Consolidado!$E$5:$E$1000,$B7,Consolidado!$C$5:$C$1000,"SSF",Consolidado!$H$5:$H$1000,$C$2)&gt;0)+(SUMIFS(Consolidado!$AD$5:$AD$1000,Consolidado!$E$5:$E$1000,$B7,Consolidado!$C$5:$C$1000,"Comité de Supervisión",Consolidado!$H$5:$H$1000,$C$2)&gt;0)+(SUMIFS(Consolidado!$AD$5:$AD$1000,Consolidado!$E$5:$E$1000,$B7,Consolidado!$C$5:$C$1000,"Consejo de Administración",Consolidado!$H$5:$H$1000,$C$2)&gt;0)+(SUMIFS(Consolidado!$AD$5:$AD$1000,Consolidado!$E$5:$E$1000,$B7,Consolidado!$C$5:$C$1000,"Otros",Consolidado!$H$5:$H$1000,$C$2)&gt;0))&gt;=2,"Sí","No")</f>
        <v>No</v>
      </c>
      <c r="F7" s="47" t="str">
        <f aca="false" t="array" ref="F7:F7">_xlfn.TEXTJOIN(CHAR(10),TRUE(),IF((Consolidado!$E$5:$E$1000=$B7)*(Consolidado!$H$5:$H$1000=$C$2),Consolidado!$AE$5:$AE$1000,""))</f>
        <v>Interna – 6 de Mayo 2026
Interna – 22 de Agosto 2026</v>
      </c>
      <c r="G7" s="37" t="str">
        <f aca="false">_xlfn.TEXTJOIN(" +"&amp;CHAR(10),TRUE(),IF(SUMIFS(Consolidado!$AD$5:$AD$1000,Consolidado!$E$5:$E$1000,$B7,Consolidado!$AA$5:$AA$1000,G$5,Consolidado!$C$5:$C$1000,"Auditoría Interna")&gt;0,"Interna "&amp;TEXT(DAY(_xlfn.MINIFS(Consolidado!$B$5:$B$1000,Consolidado!$E$5:$E$1000,$B7,Consolidado!$AA$5:$AA$1000,G$5,Consolidado!$C$5:$C$1000,"Auditoría Interna")),"00")&amp;"/"&amp;TEXT(MONTH(_xlfn.MINIFS(Consolidado!$B$5:$B$1000,Consolidado!$E$5:$E$1000,$B7,Consolidado!$AA$5:$AA$1000,G$5,Consolidado!$C$5:$C$1000,"Auditoría Interna")),"00")&amp;IF(_xlfn.MAXIFS(Consolidado!$B$5:$B$1000,Consolidado!$E$5:$E$1000,$B7,Consolidado!$AA$5:$AA$1000,G$5,Consolidado!$C$5:$C$1000,"Auditoría Interna")&lt;&gt;_xlfn.MINIFS(Consolidado!$B$5:$B$1000,Consolidado!$E$5:$E$1000,$B7,Consolidado!$AA$5:$AA$1000,G$5,Consolidado!$C$5:$C$1000,"Auditoría Interna")," y "&amp;TEXT(DAY(_xlfn.MAXIFS(Consolidado!$B$5:$B$1000,Consolidado!$E$5:$E$1000,$B7,Consolidado!$AA$5:$AA$1000,G$5,Consolidado!$C$5:$C$1000,"Auditoría Interna")),"00")&amp;"/"&amp;TEXT(MONTH(_xlfn.MAXIFS(Consolidado!$B$5:$B$1000,Consolidado!$E$5:$E$1000,$B7,Consolidado!$AA$5:$AA$1000,G$5,Consolidado!$C$5:$C$1000,"Auditoría Interna")),"00"),""),""),IF(SUMIFS(Consolidado!$AD$5:$AD$1000,Consolidado!$E$5:$E$1000,$B7,Consolidado!$AA$5:$AA$1000,G$5,Consolidado!$C$5:$C$1000,"Auditoría Externa")&gt;0,"Externa "&amp;TEXT(DAY(_xlfn.MINIFS(Consolidado!$B$5:$B$1000,Consolidado!$E$5:$E$1000,$B7,Consolidado!$AA$5:$AA$1000,G$5,Consolidado!$C$5:$C$1000,"Auditoría Externa")),"00")&amp;"/"&amp;TEXT(MONTH(_xlfn.MINIFS(Consolidado!$B$5:$B$1000,Consolidado!$E$5:$E$1000,$B7,Consolidado!$AA$5:$AA$1000,G$5,Consolidado!$C$5:$C$1000,"Auditoría Externa")),"00")&amp;IF(_xlfn.MAXIFS(Consolidado!$B$5:$B$1000,Consolidado!$E$5:$E$1000,$B7,Consolidado!$AA$5:$AA$1000,G$5,Consolidado!$C$5:$C$1000,"Auditoría Externa")&lt;&gt;_xlfn.MINIFS(Consolidado!$B$5:$B$1000,Consolidado!$E$5:$E$1000,$B7,Consolidado!$AA$5:$AA$1000,G$5,Consolidado!$C$5:$C$1000,"Auditoría Externa")," y "&amp;TEXT(DAY(_xlfn.MAXIFS(Consolidado!$B$5:$B$1000,Consolidado!$E$5:$E$1000,$B7,Consolidado!$AA$5:$AA$1000,G$5,Consolidado!$C$5:$C$1000,"Auditoría Externa")),"00")&amp;"/"&amp;TEXT(MONTH(_xlfn.MAXIFS(Consolidado!$B$5:$B$1000,Consolidado!$E$5:$E$1000,$B7,Consolidado!$AA$5:$AA$1000,G$5,Consolidado!$C$5:$C$1000,"Auditoría Externa")),"00"),""),""),IF(SUMIFS(Consolidado!$AD$5:$AD$1000,Consolidado!$E$5:$E$1000,$B7,Consolidado!$AA$5:$AA$1000,G$5,Consolidado!$C$5:$C$1000,"SSF")&gt;0,"SSF "&amp;TEXT(DAY(_xlfn.MINIFS(Consolidado!$B$5:$B$1000,Consolidado!$E$5:$E$1000,$B7,Consolidado!$AA$5:$AA$1000,G$5,Consolidado!$C$5:$C$1000,"SSF")),"00")&amp;"/"&amp;TEXT(MONTH(_xlfn.MINIFS(Consolidado!$B$5:$B$1000,Consolidado!$E$5:$E$1000,$B7,Consolidado!$AA$5:$AA$1000,G$5,Consolidado!$C$5:$C$1000,"SSF")),"00")&amp;IF(_xlfn.MAXIFS(Consolidado!$B$5:$B$1000,Consolidado!$E$5:$E$1000,$B7,Consolidado!$AA$5:$AA$1000,G$5,Consolidado!$C$5:$C$1000,"SSF")&lt;&gt;_xlfn.MINIFS(Consolidado!$B$5:$B$1000,Consolidado!$E$5:$E$1000,$B7,Consolidado!$AA$5:$AA$1000,G$5,Consolidado!$C$5:$C$1000,"SSF")," y "&amp;TEXT(DAY(_xlfn.MAXIFS(Consolidado!$B$5:$B$1000,Consolidado!$E$5:$E$1000,$B7,Consolidado!$AA$5:$AA$1000,G$5,Consolidado!$C$5:$C$1000,"SSF")),"00")&amp;"/"&amp;TEXT(MONTH(_xlfn.MAXIFS(Consolidado!$B$5:$B$1000,Consolidado!$E$5:$E$1000,$B7,Consolidado!$AA$5:$AA$1000,G$5,Consolidado!$C$5:$C$1000,"SSF")),"00"),""),""),IF(SUMIFS(Consolidado!$AD$5:$AD$1000,Consolidado!$E$5:$E$1000,$B7,Consolidado!$AA$5:$AA$1000,G$5,Consolidado!$C$5:$C$1000,"Comité de Supervisión")&gt;0,"Comité Sup. "&amp;TEXT(DAY(_xlfn.MINIFS(Consolidado!$B$5:$B$1000,Consolidado!$E$5:$E$1000,$B7,Consolidado!$AA$5:$AA$1000,G$5,Consolidado!$C$5:$C$1000,"Comité de Supervisión")),"00")&amp;"/"&amp;TEXT(MONTH(_xlfn.MINIFS(Consolidado!$B$5:$B$1000,Consolidado!$E$5:$E$1000,$B7,Consolidado!$AA$5:$AA$1000,G$5,Consolidado!$C$5:$C$1000,"Comité de Supervisión")),"00")&amp;IF(_xlfn.MAXIFS(Consolidado!$B$5:$B$1000,Consolidado!$E$5:$E$1000,$B7,Consolidado!$AA$5:$AA$1000,G$5,Consolidado!$C$5:$C$1000,"Comité de Supervisión")&lt;&gt;_xlfn.MINIFS(Consolidado!$B$5:$B$1000,Consolidado!$E$5:$E$1000,$B7,Consolidado!$AA$5:$AA$1000,G$5,Consolidado!$C$5:$C$1000,"Comité de Supervisión")," y "&amp;TEXT(DAY(_xlfn.MAXIFS(Consolidado!$B$5:$B$1000,Consolidado!$E$5:$E$1000,$B7,Consolidado!$AA$5:$AA$1000,G$5,Consolidado!$C$5:$C$1000,"Comité de Supervisión")),"00")&amp;"/"&amp;TEXT(MONTH(_xlfn.MAXIFS(Consolidado!$B$5:$B$1000,Consolidado!$E$5:$E$1000,$B7,Consolidado!$AA$5:$AA$1000,G$5,Consolidado!$C$5:$C$1000,"Comité de Supervisión")),"00"),""),""),IF(SUMIFS(Consolidado!$AD$5:$AD$1000,Consolidado!$E$5:$E$1000,$B7,Consolidado!$AA$5:$AA$1000,G$5,Consolidado!$C$5:$C$1000,"Consejo de Administración")&gt;0,"Consejo "&amp;TEXT(DAY(_xlfn.MINIFS(Consolidado!$B$5:$B$1000,Consolidado!$E$5:$E$1000,$B7,Consolidado!$AA$5:$AA$1000,G$5,Consolidado!$C$5:$C$1000,"Consejo de Administración")),"00")&amp;"/"&amp;TEXT(MONTH(_xlfn.MINIFS(Consolidado!$B$5:$B$1000,Consolidado!$E$5:$E$1000,$B7,Consolidado!$AA$5:$AA$1000,G$5,Consolidado!$C$5:$C$1000,"Consejo de Administración")),"00")&amp;IF(_xlfn.MAXIFS(Consolidado!$B$5:$B$1000,Consolidado!$E$5:$E$1000,$B7,Consolidado!$AA$5:$AA$1000,G$5,Consolidado!$C$5:$C$1000,"Consejo de Administración")&lt;&gt;_xlfn.MINIFS(Consolidado!$B$5:$B$1000,Consolidado!$E$5:$E$1000,$B7,Consolidado!$AA$5:$AA$1000,G$5,Consolidado!$C$5:$C$1000,"Consejo de Administración")," y "&amp;TEXT(DAY(_xlfn.MAXIFS(Consolidado!$B$5:$B$1000,Consolidado!$E$5:$E$1000,$B7,Consolidado!$AA$5:$AA$1000,G$5,Consolidado!$C$5:$C$1000,"Consejo de Administración")),"00")&amp;"/"&amp;TEXT(MONTH(_xlfn.MAXIFS(Consolidado!$B$5:$B$1000,Consolidado!$E$5:$E$1000,$B7,Consolidado!$AA$5:$AA$1000,G$5,Consolidado!$C$5:$C$1000,"Consejo de Administración")),"00"),""),""),IF(SUMIFS(Consolidado!$AD$5:$AD$1000,Consolidado!$E$5:$E$1000,$B7,Consolidado!$AA$5:$AA$1000,G$5,Consolidado!$C$5:$C$1000,"Otros")&gt;0,"Otros "&amp;TEXT(DAY(_xlfn.MINIFS(Consolidado!$B$5:$B$1000,Consolidado!$E$5:$E$1000,$B7,Consolidado!$AA$5:$AA$1000,G$5,Consolidado!$C$5:$C$1000,"Otros")),"00")&amp;"/"&amp;TEXT(MONTH(_xlfn.MINIFS(Consolidado!$B$5:$B$1000,Consolidado!$E$5:$E$1000,$B7,Consolidado!$AA$5:$AA$1000,G$5,Consolidado!$C$5:$C$1000,"Otros")),"00")&amp;IF(_xlfn.MAXIFS(Consolidado!$B$5:$B$1000,Consolidado!$E$5:$E$1000,$B7,Consolidado!$AA$5:$AA$1000,G$5,Consolidado!$C$5:$C$1000,"Otros")&lt;&gt;_xlfn.MINIFS(Consolidado!$B$5:$B$1000,Consolidado!$E$5:$E$1000,$B7,Consolidado!$AA$5:$AA$1000,G$5,Consolidado!$C$5:$C$1000,"Otros")," y "&amp;TEXT(DAY(_xlfn.MAXIFS(Consolidado!$B$5:$B$1000,Consolidado!$E$5:$E$1000,$B7,Consolidado!$AA$5:$AA$1000,G$5,Consolidado!$C$5:$C$1000,"Otros")),"00")&amp;"/"&amp;TEXT(MONTH(_xlfn.MAXIFS(Consolidado!$B$5:$B$1000,Consolidado!$E$5:$E$1000,$B7,Consolidado!$AA$5:$AA$1000,G$5,Consolidado!$C$5:$C$1000,"Otros")),"00"),""),""))</f>
        <v/>
      </c>
      <c r="H7" s="37" t="str">
        <f aca="false">_xlfn.TEXTJOIN(" +"&amp;CHAR(10),TRUE(),IF(SUMIFS(Consolidado!$AD$5:$AD$1000,Consolidado!$E$5:$E$1000,$B7,Consolidado!$AA$5:$AA$1000,H$5,Consolidado!$C$5:$C$1000,"Auditoría Interna")&gt;0,"Interna "&amp;TEXT(DAY(_xlfn.MINIFS(Consolidado!$B$5:$B$1000,Consolidado!$E$5:$E$1000,$B7,Consolidado!$AA$5:$AA$1000,H$5,Consolidado!$C$5:$C$1000,"Auditoría Interna")),"00")&amp;"/"&amp;TEXT(MONTH(_xlfn.MINIFS(Consolidado!$B$5:$B$1000,Consolidado!$E$5:$E$1000,$B7,Consolidado!$AA$5:$AA$1000,H$5,Consolidado!$C$5:$C$1000,"Auditoría Interna")),"00")&amp;IF(_xlfn.MAXIFS(Consolidado!$B$5:$B$1000,Consolidado!$E$5:$E$1000,$B7,Consolidado!$AA$5:$AA$1000,H$5,Consolidado!$C$5:$C$1000,"Auditoría Interna")&lt;&gt;_xlfn.MINIFS(Consolidado!$B$5:$B$1000,Consolidado!$E$5:$E$1000,$B7,Consolidado!$AA$5:$AA$1000,H$5,Consolidado!$C$5:$C$1000,"Auditoría Interna")," y "&amp;TEXT(DAY(_xlfn.MAXIFS(Consolidado!$B$5:$B$1000,Consolidado!$E$5:$E$1000,$B7,Consolidado!$AA$5:$AA$1000,H$5,Consolidado!$C$5:$C$1000,"Auditoría Interna")),"00")&amp;"/"&amp;TEXT(MONTH(_xlfn.MAXIFS(Consolidado!$B$5:$B$1000,Consolidado!$E$5:$E$1000,$B7,Consolidado!$AA$5:$AA$1000,H$5,Consolidado!$C$5:$C$1000,"Auditoría Interna")),"00"),""),""),IF(SUMIFS(Consolidado!$AD$5:$AD$1000,Consolidado!$E$5:$E$1000,$B7,Consolidado!$AA$5:$AA$1000,H$5,Consolidado!$C$5:$C$1000,"Auditoría Externa")&gt;0,"Externa "&amp;TEXT(DAY(_xlfn.MINIFS(Consolidado!$B$5:$B$1000,Consolidado!$E$5:$E$1000,$B7,Consolidado!$AA$5:$AA$1000,H$5,Consolidado!$C$5:$C$1000,"Auditoría Externa")),"00")&amp;"/"&amp;TEXT(MONTH(_xlfn.MINIFS(Consolidado!$B$5:$B$1000,Consolidado!$E$5:$E$1000,$B7,Consolidado!$AA$5:$AA$1000,H$5,Consolidado!$C$5:$C$1000,"Auditoría Externa")),"00")&amp;IF(_xlfn.MAXIFS(Consolidado!$B$5:$B$1000,Consolidado!$E$5:$E$1000,$B7,Consolidado!$AA$5:$AA$1000,H$5,Consolidado!$C$5:$C$1000,"Auditoría Externa")&lt;&gt;_xlfn.MINIFS(Consolidado!$B$5:$B$1000,Consolidado!$E$5:$E$1000,$B7,Consolidado!$AA$5:$AA$1000,H$5,Consolidado!$C$5:$C$1000,"Auditoría Externa")," y "&amp;TEXT(DAY(_xlfn.MAXIFS(Consolidado!$B$5:$B$1000,Consolidado!$E$5:$E$1000,$B7,Consolidado!$AA$5:$AA$1000,H$5,Consolidado!$C$5:$C$1000,"Auditoría Externa")),"00")&amp;"/"&amp;TEXT(MONTH(_xlfn.MAXIFS(Consolidado!$B$5:$B$1000,Consolidado!$E$5:$E$1000,$B7,Consolidado!$AA$5:$AA$1000,H$5,Consolidado!$C$5:$C$1000,"Auditoría Externa")),"00"),""),""),IF(SUMIFS(Consolidado!$AD$5:$AD$1000,Consolidado!$E$5:$E$1000,$B7,Consolidado!$AA$5:$AA$1000,H$5,Consolidado!$C$5:$C$1000,"SSF")&gt;0,"SSF "&amp;TEXT(DAY(_xlfn.MINIFS(Consolidado!$B$5:$B$1000,Consolidado!$E$5:$E$1000,$B7,Consolidado!$AA$5:$AA$1000,H$5,Consolidado!$C$5:$C$1000,"SSF")),"00")&amp;"/"&amp;TEXT(MONTH(_xlfn.MINIFS(Consolidado!$B$5:$B$1000,Consolidado!$E$5:$E$1000,$B7,Consolidado!$AA$5:$AA$1000,H$5,Consolidado!$C$5:$C$1000,"SSF")),"00")&amp;IF(_xlfn.MAXIFS(Consolidado!$B$5:$B$1000,Consolidado!$E$5:$E$1000,$B7,Consolidado!$AA$5:$AA$1000,H$5,Consolidado!$C$5:$C$1000,"SSF")&lt;&gt;_xlfn.MINIFS(Consolidado!$B$5:$B$1000,Consolidado!$E$5:$E$1000,$B7,Consolidado!$AA$5:$AA$1000,H$5,Consolidado!$C$5:$C$1000,"SSF")," y "&amp;TEXT(DAY(_xlfn.MAXIFS(Consolidado!$B$5:$B$1000,Consolidado!$E$5:$E$1000,$B7,Consolidado!$AA$5:$AA$1000,H$5,Consolidado!$C$5:$C$1000,"SSF")),"00")&amp;"/"&amp;TEXT(MONTH(_xlfn.MAXIFS(Consolidado!$B$5:$B$1000,Consolidado!$E$5:$E$1000,$B7,Consolidado!$AA$5:$AA$1000,H$5,Consolidado!$C$5:$C$1000,"SSF")),"00"),""),""),IF(SUMIFS(Consolidado!$AD$5:$AD$1000,Consolidado!$E$5:$E$1000,$B7,Consolidado!$AA$5:$AA$1000,H$5,Consolidado!$C$5:$C$1000,"Comité de Supervisión")&gt;0,"Comité Sup. "&amp;TEXT(DAY(_xlfn.MINIFS(Consolidado!$B$5:$B$1000,Consolidado!$E$5:$E$1000,$B7,Consolidado!$AA$5:$AA$1000,H$5,Consolidado!$C$5:$C$1000,"Comité de Supervisión")),"00")&amp;"/"&amp;TEXT(MONTH(_xlfn.MINIFS(Consolidado!$B$5:$B$1000,Consolidado!$E$5:$E$1000,$B7,Consolidado!$AA$5:$AA$1000,H$5,Consolidado!$C$5:$C$1000,"Comité de Supervisión")),"00")&amp;IF(_xlfn.MAXIFS(Consolidado!$B$5:$B$1000,Consolidado!$E$5:$E$1000,$B7,Consolidado!$AA$5:$AA$1000,H$5,Consolidado!$C$5:$C$1000,"Comité de Supervisión")&lt;&gt;_xlfn.MINIFS(Consolidado!$B$5:$B$1000,Consolidado!$E$5:$E$1000,$B7,Consolidado!$AA$5:$AA$1000,H$5,Consolidado!$C$5:$C$1000,"Comité de Supervisión")," y "&amp;TEXT(DAY(_xlfn.MAXIFS(Consolidado!$B$5:$B$1000,Consolidado!$E$5:$E$1000,$B7,Consolidado!$AA$5:$AA$1000,H$5,Consolidado!$C$5:$C$1000,"Comité de Supervisión")),"00")&amp;"/"&amp;TEXT(MONTH(_xlfn.MAXIFS(Consolidado!$B$5:$B$1000,Consolidado!$E$5:$E$1000,$B7,Consolidado!$AA$5:$AA$1000,H$5,Consolidado!$C$5:$C$1000,"Comité de Supervisión")),"00"),""),""),IF(SUMIFS(Consolidado!$AD$5:$AD$1000,Consolidado!$E$5:$E$1000,$B7,Consolidado!$AA$5:$AA$1000,H$5,Consolidado!$C$5:$C$1000,"Consejo de Administración")&gt;0,"Consejo "&amp;TEXT(DAY(_xlfn.MINIFS(Consolidado!$B$5:$B$1000,Consolidado!$E$5:$E$1000,$B7,Consolidado!$AA$5:$AA$1000,H$5,Consolidado!$C$5:$C$1000,"Consejo de Administración")),"00")&amp;"/"&amp;TEXT(MONTH(_xlfn.MINIFS(Consolidado!$B$5:$B$1000,Consolidado!$E$5:$E$1000,$B7,Consolidado!$AA$5:$AA$1000,H$5,Consolidado!$C$5:$C$1000,"Consejo de Administración")),"00")&amp;IF(_xlfn.MAXIFS(Consolidado!$B$5:$B$1000,Consolidado!$E$5:$E$1000,$B7,Consolidado!$AA$5:$AA$1000,H$5,Consolidado!$C$5:$C$1000,"Consejo de Administración")&lt;&gt;_xlfn.MINIFS(Consolidado!$B$5:$B$1000,Consolidado!$E$5:$E$1000,$B7,Consolidado!$AA$5:$AA$1000,H$5,Consolidado!$C$5:$C$1000,"Consejo de Administración")," y "&amp;TEXT(DAY(_xlfn.MAXIFS(Consolidado!$B$5:$B$1000,Consolidado!$E$5:$E$1000,$B7,Consolidado!$AA$5:$AA$1000,H$5,Consolidado!$C$5:$C$1000,"Consejo de Administración")),"00")&amp;"/"&amp;TEXT(MONTH(_xlfn.MAXIFS(Consolidado!$B$5:$B$1000,Consolidado!$E$5:$E$1000,$B7,Consolidado!$AA$5:$AA$1000,H$5,Consolidado!$C$5:$C$1000,"Consejo de Administración")),"00"),""),""),IF(SUMIFS(Consolidado!$AD$5:$AD$1000,Consolidado!$E$5:$E$1000,$B7,Consolidado!$AA$5:$AA$1000,H$5,Consolidado!$C$5:$C$1000,"Otros")&gt;0,"Otros "&amp;TEXT(DAY(_xlfn.MINIFS(Consolidado!$B$5:$B$1000,Consolidado!$E$5:$E$1000,$B7,Consolidado!$AA$5:$AA$1000,H$5,Consolidado!$C$5:$C$1000,"Otros")),"00")&amp;"/"&amp;TEXT(MONTH(_xlfn.MINIFS(Consolidado!$B$5:$B$1000,Consolidado!$E$5:$E$1000,$B7,Consolidado!$AA$5:$AA$1000,H$5,Consolidado!$C$5:$C$1000,"Otros")),"00")&amp;IF(_xlfn.MAXIFS(Consolidado!$B$5:$B$1000,Consolidado!$E$5:$E$1000,$B7,Consolidado!$AA$5:$AA$1000,H$5,Consolidado!$C$5:$C$1000,"Otros")&lt;&gt;_xlfn.MINIFS(Consolidado!$B$5:$B$1000,Consolidado!$E$5:$E$1000,$B7,Consolidado!$AA$5:$AA$1000,H$5,Consolidado!$C$5:$C$1000,"Otros")," y "&amp;TEXT(DAY(_xlfn.MAXIFS(Consolidado!$B$5:$B$1000,Consolidado!$E$5:$E$1000,$B7,Consolidado!$AA$5:$AA$1000,H$5,Consolidado!$C$5:$C$1000,"Otros")),"00")&amp;"/"&amp;TEXT(MONTH(_xlfn.MAXIFS(Consolidado!$B$5:$B$1000,Consolidado!$E$5:$E$1000,$B7,Consolidado!$AA$5:$AA$1000,H$5,Consolidado!$C$5:$C$1000,"Otros")),"00"),""),""))</f>
        <v/>
      </c>
      <c r="I7" s="37" t="str">
        <f aca="false">_xlfn.TEXTJOIN(" +"&amp;CHAR(10),TRUE(),IF(SUMIFS(Consolidado!$AD$5:$AD$1000,Consolidado!$E$5:$E$1000,$B7,Consolidado!$AA$5:$AA$1000,I$5,Consolidado!$C$5:$C$1000,"Auditoría Interna")&gt;0,"Interna "&amp;TEXT(DAY(_xlfn.MINIFS(Consolidado!$B$5:$B$1000,Consolidado!$E$5:$E$1000,$B7,Consolidado!$AA$5:$AA$1000,I$5,Consolidado!$C$5:$C$1000,"Auditoría Interna")),"00")&amp;"/"&amp;TEXT(MONTH(_xlfn.MINIFS(Consolidado!$B$5:$B$1000,Consolidado!$E$5:$E$1000,$B7,Consolidado!$AA$5:$AA$1000,I$5,Consolidado!$C$5:$C$1000,"Auditoría Interna")),"00")&amp;IF(_xlfn.MAXIFS(Consolidado!$B$5:$B$1000,Consolidado!$E$5:$E$1000,$B7,Consolidado!$AA$5:$AA$1000,I$5,Consolidado!$C$5:$C$1000,"Auditoría Interna")&lt;&gt;_xlfn.MINIFS(Consolidado!$B$5:$B$1000,Consolidado!$E$5:$E$1000,$B7,Consolidado!$AA$5:$AA$1000,I$5,Consolidado!$C$5:$C$1000,"Auditoría Interna")," y "&amp;TEXT(DAY(_xlfn.MAXIFS(Consolidado!$B$5:$B$1000,Consolidado!$E$5:$E$1000,$B7,Consolidado!$AA$5:$AA$1000,I$5,Consolidado!$C$5:$C$1000,"Auditoría Interna")),"00")&amp;"/"&amp;TEXT(MONTH(_xlfn.MAXIFS(Consolidado!$B$5:$B$1000,Consolidado!$E$5:$E$1000,$B7,Consolidado!$AA$5:$AA$1000,I$5,Consolidado!$C$5:$C$1000,"Auditoría Interna")),"00"),""),""),IF(SUMIFS(Consolidado!$AD$5:$AD$1000,Consolidado!$E$5:$E$1000,$B7,Consolidado!$AA$5:$AA$1000,I$5,Consolidado!$C$5:$C$1000,"Auditoría Externa")&gt;0,"Externa "&amp;TEXT(DAY(_xlfn.MINIFS(Consolidado!$B$5:$B$1000,Consolidado!$E$5:$E$1000,$B7,Consolidado!$AA$5:$AA$1000,I$5,Consolidado!$C$5:$C$1000,"Auditoría Externa")),"00")&amp;"/"&amp;TEXT(MONTH(_xlfn.MINIFS(Consolidado!$B$5:$B$1000,Consolidado!$E$5:$E$1000,$B7,Consolidado!$AA$5:$AA$1000,I$5,Consolidado!$C$5:$C$1000,"Auditoría Externa")),"00")&amp;IF(_xlfn.MAXIFS(Consolidado!$B$5:$B$1000,Consolidado!$E$5:$E$1000,$B7,Consolidado!$AA$5:$AA$1000,I$5,Consolidado!$C$5:$C$1000,"Auditoría Externa")&lt;&gt;_xlfn.MINIFS(Consolidado!$B$5:$B$1000,Consolidado!$E$5:$E$1000,$B7,Consolidado!$AA$5:$AA$1000,I$5,Consolidado!$C$5:$C$1000,"Auditoría Externa")," y "&amp;TEXT(DAY(_xlfn.MAXIFS(Consolidado!$B$5:$B$1000,Consolidado!$E$5:$E$1000,$B7,Consolidado!$AA$5:$AA$1000,I$5,Consolidado!$C$5:$C$1000,"Auditoría Externa")),"00")&amp;"/"&amp;TEXT(MONTH(_xlfn.MAXIFS(Consolidado!$B$5:$B$1000,Consolidado!$E$5:$E$1000,$B7,Consolidado!$AA$5:$AA$1000,I$5,Consolidado!$C$5:$C$1000,"Auditoría Externa")),"00"),""),""),IF(SUMIFS(Consolidado!$AD$5:$AD$1000,Consolidado!$E$5:$E$1000,$B7,Consolidado!$AA$5:$AA$1000,I$5,Consolidado!$C$5:$C$1000,"SSF")&gt;0,"SSF "&amp;TEXT(DAY(_xlfn.MINIFS(Consolidado!$B$5:$B$1000,Consolidado!$E$5:$E$1000,$B7,Consolidado!$AA$5:$AA$1000,I$5,Consolidado!$C$5:$C$1000,"SSF")),"00")&amp;"/"&amp;TEXT(MONTH(_xlfn.MINIFS(Consolidado!$B$5:$B$1000,Consolidado!$E$5:$E$1000,$B7,Consolidado!$AA$5:$AA$1000,I$5,Consolidado!$C$5:$C$1000,"SSF")),"00")&amp;IF(_xlfn.MAXIFS(Consolidado!$B$5:$B$1000,Consolidado!$E$5:$E$1000,$B7,Consolidado!$AA$5:$AA$1000,I$5,Consolidado!$C$5:$C$1000,"SSF")&lt;&gt;_xlfn.MINIFS(Consolidado!$B$5:$B$1000,Consolidado!$E$5:$E$1000,$B7,Consolidado!$AA$5:$AA$1000,I$5,Consolidado!$C$5:$C$1000,"SSF")," y "&amp;TEXT(DAY(_xlfn.MAXIFS(Consolidado!$B$5:$B$1000,Consolidado!$E$5:$E$1000,$B7,Consolidado!$AA$5:$AA$1000,I$5,Consolidado!$C$5:$C$1000,"SSF")),"00")&amp;"/"&amp;TEXT(MONTH(_xlfn.MAXIFS(Consolidado!$B$5:$B$1000,Consolidado!$E$5:$E$1000,$B7,Consolidado!$AA$5:$AA$1000,I$5,Consolidado!$C$5:$C$1000,"SSF")),"00"),""),""),IF(SUMIFS(Consolidado!$AD$5:$AD$1000,Consolidado!$E$5:$E$1000,$B7,Consolidado!$AA$5:$AA$1000,I$5,Consolidado!$C$5:$C$1000,"Comité de Supervisión")&gt;0,"Comité Sup. "&amp;TEXT(DAY(_xlfn.MINIFS(Consolidado!$B$5:$B$1000,Consolidado!$E$5:$E$1000,$B7,Consolidado!$AA$5:$AA$1000,I$5,Consolidado!$C$5:$C$1000,"Comité de Supervisión")),"00")&amp;"/"&amp;TEXT(MONTH(_xlfn.MINIFS(Consolidado!$B$5:$B$1000,Consolidado!$E$5:$E$1000,$B7,Consolidado!$AA$5:$AA$1000,I$5,Consolidado!$C$5:$C$1000,"Comité de Supervisión")),"00")&amp;IF(_xlfn.MAXIFS(Consolidado!$B$5:$B$1000,Consolidado!$E$5:$E$1000,$B7,Consolidado!$AA$5:$AA$1000,I$5,Consolidado!$C$5:$C$1000,"Comité de Supervisión")&lt;&gt;_xlfn.MINIFS(Consolidado!$B$5:$B$1000,Consolidado!$E$5:$E$1000,$B7,Consolidado!$AA$5:$AA$1000,I$5,Consolidado!$C$5:$C$1000,"Comité de Supervisión")," y "&amp;TEXT(DAY(_xlfn.MAXIFS(Consolidado!$B$5:$B$1000,Consolidado!$E$5:$E$1000,$B7,Consolidado!$AA$5:$AA$1000,I$5,Consolidado!$C$5:$C$1000,"Comité de Supervisión")),"00")&amp;"/"&amp;TEXT(MONTH(_xlfn.MAXIFS(Consolidado!$B$5:$B$1000,Consolidado!$E$5:$E$1000,$B7,Consolidado!$AA$5:$AA$1000,I$5,Consolidado!$C$5:$C$1000,"Comité de Supervisión")),"00"),""),""),IF(SUMIFS(Consolidado!$AD$5:$AD$1000,Consolidado!$E$5:$E$1000,$B7,Consolidado!$AA$5:$AA$1000,I$5,Consolidado!$C$5:$C$1000,"Consejo de Administración")&gt;0,"Consejo "&amp;TEXT(DAY(_xlfn.MINIFS(Consolidado!$B$5:$B$1000,Consolidado!$E$5:$E$1000,$B7,Consolidado!$AA$5:$AA$1000,I$5,Consolidado!$C$5:$C$1000,"Consejo de Administración")),"00")&amp;"/"&amp;TEXT(MONTH(_xlfn.MINIFS(Consolidado!$B$5:$B$1000,Consolidado!$E$5:$E$1000,$B7,Consolidado!$AA$5:$AA$1000,I$5,Consolidado!$C$5:$C$1000,"Consejo de Administración")),"00")&amp;IF(_xlfn.MAXIFS(Consolidado!$B$5:$B$1000,Consolidado!$E$5:$E$1000,$B7,Consolidado!$AA$5:$AA$1000,I$5,Consolidado!$C$5:$C$1000,"Consejo de Administración")&lt;&gt;_xlfn.MINIFS(Consolidado!$B$5:$B$1000,Consolidado!$E$5:$E$1000,$B7,Consolidado!$AA$5:$AA$1000,I$5,Consolidado!$C$5:$C$1000,"Consejo de Administración")," y "&amp;TEXT(DAY(_xlfn.MAXIFS(Consolidado!$B$5:$B$1000,Consolidado!$E$5:$E$1000,$B7,Consolidado!$AA$5:$AA$1000,I$5,Consolidado!$C$5:$C$1000,"Consejo de Administración")),"00")&amp;"/"&amp;TEXT(MONTH(_xlfn.MAXIFS(Consolidado!$B$5:$B$1000,Consolidado!$E$5:$E$1000,$B7,Consolidado!$AA$5:$AA$1000,I$5,Consolidado!$C$5:$C$1000,"Consejo de Administración")),"00"),""),""),IF(SUMIFS(Consolidado!$AD$5:$AD$1000,Consolidado!$E$5:$E$1000,$B7,Consolidado!$AA$5:$AA$1000,I$5,Consolidado!$C$5:$C$1000,"Otros")&gt;0,"Otros "&amp;TEXT(DAY(_xlfn.MINIFS(Consolidado!$B$5:$B$1000,Consolidado!$E$5:$E$1000,$B7,Consolidado!$AA$5:$AA$1000,I$5,Consolidado!$C$5:$C$1000,"Otros")),"00")&amp;"/"&amp;TEXT(MONTH(_xlfn.MINIFS(Consolidado!$B$5:$B$1000,Consolidado!$E$5:$E$1000,$B7,Consolidado!$AA$5:$AA$1000,I$5,Consolidado!$C$5:$C$1000,"Otros")),"00")&amp;IF(_xlfn.MAXIFS(Consolidado!$B$5:$B$1000,Consolidado!$E$5:$E$1000,$B7,Consolidado!$AA$5:$AA$1000,I$5,Consolidado!$C$5:$C$1000,"Otros")&lt;&gt;_xlfn.MINIFS(Consolidado!$B$5:$B$1000,Consolidado!$E$5:$E$1000,$B7,Consolidado!$AA$5:$AA$1000,I$5,Consolidado!$C$5:$C$1000,"Otros")," y "&amp;TEXT(DAY(_xlfn.MAXIFS(Consolidado!$B$5:$B$1000,Consolidado!$E$5:$E$1000,$B7,Consolidado!$AA$5:$AA$1000,I$5,Consolidado!$C$5:$C$1000,"Otros")),"00")&amp;"/"&amp;TEXT(MONTH(_xlfn.MAXIFS(Consolidado!$B$5:$B$1000,Consolidado!$E$5:$E$1000,$B7,Consolidado!$AA$5:$AA$1000,I$5,Consolidado!$C$5:$C$1000,"Otros")),"00"),""),""))</f>
        <v/>
      </c>
      <c r="J7" s="37" t="str">
        <f aca="false">_xlfn.TEXTJOIN(" +"&amp;CHAR(10),TRUE(),IF(SUMIFS(Consolidado!$AD$5:$AD$1000,Consolidado!$E$5:$E$1000,$B7,Consolidado!$AA$5:$AA$1000,J$5,Consolidado!$C$5:$C$1000,"Auditoría Interna")&gt;0,"Interna "&amp;TEXT(DAY(_xlfn.MINIFS(Consolidado!$B$5:$B$1000,Consolidado!$E$5:$E$1000,$B7,Consolidado!$AA$5:$AA$1000,J$5,Consolidado!$C$5:$C$1000,"Auditoría Interna")),"00")&amp;"/"&amp;TEXT(MONTH(_xlfn.MINIFS(Consolidado!$B$5:$B$1000,Consolidado!$E$5:$E$1000,$B7,Consolidado!$AA$5:$AA$1000,J$5,Consolidado!$C$5:$C$1000,"Auditoría Interna")),"00")&amp;IF(_xlfn.MAXIFS(Consolidado!$B$5:$B$1000,Consolidado!$E$5:$E$1000,$B7,Consolidado!$AA$5:$AA$1000,J$5,Consolidado!$C$5:$C$1000,"Auditoría Interna")&lt;&gt;_xlfn.MINIFS(Consolidado!$B$5:$B$1000,Consolidado!$E$5:$E$1000,$B7,Consolidado!$AA$5:$AA$1000,J$5,Consolidado!$C$5:$C$1000,"Auditoría Interna")," y "&amp;TEXT(DAY(_xlfn.MAXIFS(Consolidado!$B$5:$B$1000,Consolidado!$E$5:$E$1000,$B7,Consolidado!$AA$5:$AA$1000,J$5,Consolidado!$C$5:$C$1000,"Auditoría Interna")),"00")&amp;"/"&amp;TEXT(MONTH(_xlfn.MAXIFS(Consolidado!$B$5:$B$1000,Consolidado!$E$5:$E$1000,$B7,Consolidado!$AA$5:$AA$1000,J$5,Consolidado!$C$5:$C$1000,"Auditoría Interna")),"00"),""),""),IF(SUMIFS(Consolidado!$AD$5:$AD$1000,Consolidado!$E$5:$E$1000,$B7,Consolidado!$AA$5:$AA$1000,J$5,Consolidado!$C$5:$C$1000,"Auditoría Externa")&gt;0,"Externa "&amp;TEXT(DAY(_xlfn.MINIFS(Consolidado!$B$5:$B$1000,Consolidado!$E$5:$E$1000,$B7,Consolidado!$AA$5:$AA$1000,J$5,Consolidado!$C$5:$C$1000,"Auditoría Externa")),"00")&amp;"/"&amp;TEXT(MONTH(_xlfn.MINIFS(Consolidado!$B$5:$B$1000,Consolidado!$E$5:$E$1000,$B7,Consolidado!$AA$5:$AA$1000,J$5,Consolidado!$C$5:$C$1000,"Auditoría Externa")),"00")&amp;IF(_xlfn.MAXIFS(Consolidado!$B$5:$B$1000,Consolidado!$E$5:$E$1000,$B7,Consolidado!$AA$5:$AA$1000,J$5,Consolidado!$C$5:$C$1000,"Auditoría Externa")&lt;&gt;_xlfn.MINIFS(Consolidado!$B$5:$B$1000,Consolidado!$E$5:$E$1000,$B7,Consolidado!$AA$5:$AA$1000,J$5,Consolidado!$C$5:$C$1000,"Auditoría Externa")," y "&amp;TEXT(DAY(_xlfn.MAXIFS(Consolidado!$B$5:$B$1000,Consolidado!$E$5:$E$1000,$B7,Consolidado!$AA$5:$AA$1000,J$5,Consolidado!$C$5:$C$1000,"Auditoría Externa")),"00")&amp;"/"&amp;TEXT(MONTH(_xlfn.MAXIFS(Consolidado!$B$5:$B$1000,Consolidado!$E$5:$E$1000,$B7,Consolidado!$AA$5:$AA$1000,J$5,Consolidado!$C$5:$C$1000,"Auditoría Externa")),"00"),""),""),IF(SUMIFS(Consolidado!$AD$5:$AD$1000,Consolidado!$E$5:$E$1000,$B7,Consolidado!$AA$5:$AA$1000,J$5,Consolidado!$C$5:$C$1000,"SSF")&gt;0,"SSF "&amp;TEXT(DAY(_xlfn.MINIFS(Consolidado!$B$5:$B$1000,Consolidado!$E$5:$E$1000,$B7,Consolidado!$AA$5:$AA$1000,J$5,Consolidado!$C$5:$C$1000,"SSF")),"00")&amp;"/"&amp;TEXT(MONTH(_xlfn.MINIFS(Consolidado!$B$5:$B$1000,Consolidado!$E$5:$E$1000,$B7,Consolidado!$AA$5:$AA$1000,J$5,Consolidado!$C$5:$C$1000,"SSF")),"00")&amp;IF(_xlfn.MAXIFS(Consolidado!$B$5:$B$1000,Consolidado!$E$5:$E$1000,$B7,Consolidado!$AA$5:$AA$1000,J$5,Consolidado!$C$5:$C$1000,"SSF")&lt;&gt;_xlfn.MINIFS(Consolidado!$B$5:$B$1000,Consolidado!$E$5:$E$1000,$B7,Consolidado!$AA$5:$AA$1000,J$5,Consolidado!$C$5:$C$1000,"SSF")," y "&amp;TEXT(DAY(_xlfn.MAXIFS(Consolidado!$B$5:$B$1000,Consolidado!$E$5:$E$1000,$B7,Consolidado!$AA$5:$AA$1000,J$5,Consolidado!$C$5:$C$1000,"SSF")),"00")&amp;"/"&amp;TEXT(MONTH(_xlfn.MAXIFS(Consolidado!$B$5:$B$1000,Consolidado!$E$5:$E$1000,$B7,Consolidado!$AA$5:$AA$1000,J$5,Consolidado!$C$5:$C$1000,"SSF")),"00"),""),""),IF(SUMIFS(Consolidado!$AD$5:$AD$1000,Consolidado!$E$5:$E$1000,$B7,Consolidado!$AA$5:$AA$1000,J$5,Consolidado!$C$5:$C$1000,"Comité de Supervisión")&gt;0,"Comité Sup. "&amp;TEXT(DAY(_xlfn.MINIFS(Consolidado!$B$5:$B$1000,Consolidado!$E$5:$E$1000,$B7,Consolidado!$AA$5:$AA$1000,J$5,Consolidado!$C$5:$C$1000,"Comité de Supervisión")),"00")&amp;"/"&amp;TEXT(MONTH(_xlfn.MINIFS(Consolidado!$B$5:$B$1000,Consolidado!$E$5:$E$1000,$B7,Consolidado!$AA$5:$AA$1000,J$5,Consolidado!$C$5:$C$1000,"Comité de Supervisión")),"00")&amp;IF(_xlfn.MAXIFS(Consolidado!$B$5:$B$1000,Consolidado!$E$5:$E$1000,$B7,Consolidado!$AA$5:$AA$1000,J$5,Consolidado!$C$5:$C$1000,"Comité de Supervisión")&lt;&gt;_xlfn.MINIFS(Consolidado!$B$5:$B$1000,Consolidado!$E$5:$E$1000,$B7,Consolidado!$AA$5:$AA$1000,J$5,Consolidado!$C$5:$C$1000,"Comité de Supervisión")," y "&amp;TEXT(DAY(_xlfn.MAXIFS(Consolidado!$B$5:$B$1000,Consolidado!$E$5:$E$1000,$B7,Consolidado!$AA$5:$AA$1000,J$5,Consolidado!$C$5:$C$1000,"Comité de Supervisión")),"00")&amp;"/"&amp;TEXT(MONTH(_xlfn.MAXIFS(Consolidado!$B$5:$B$1000,Consolidado!$E$5:$E$1000,$B7,Consolidado!$AA$5:$AA$1000,J$5,Consolidado!$C$5:$C$1000,"Comité de Supervisión")),"00"),""),""),IF(SUMIFS(Consolidado!$AD$5:$AD$1000,Consolidado!$E$5:$E$1000,$B7,Consolidado!$AA$5:$AA$1000,J$5,Consolidado!$C$5:$C$1000,"Consejo de Administración")&gt;0,"Consejo "&amp;TEXT(DAY(_xlfn.MINIFS(Consolidado!$B$5:$B$1000,Consolidado!$E$5:$E$1000,$B7,Consolidado!$AA$5:$AA$1000,J$5,Consolidado!$C$5:$C$1000,"Consejo de Administración")),"00")&amp;"/"&amp;TEXT(MONTH(_xlfn.MINIFS(Consolidado!$B$5:$B$1000,Consolidado!$E$5:$E$1000,$B7,Consolidado!$AA$5:$AA$1000,J$5,Consolidado!$C$5:$C$1000,"Consejo de Administración")),"00")&amp;IF(_xlfn.MAXIFS(Consolidado!$B$5:$B$1000,Consolidado!$E$5:$E$1000,$B7,Consolidado!$AA$5:$AA$1000,J$5,Consolidado!$C$5:$C$1000,"Consejo de Administración")&lt;&gt;_xlfn.MINIFS(Consolidado!$B$5:$B$1000,Consolidado!$E$5:$E$1000,$B7,Consolidado!$AA$5:$AA$1000,J$5,Consolidado!$C$5:$C$1000,"Consejo de Administración")," y "&amp;TEXT(DAY(_xlfn.MAXIFS(Consolidado!$B$5:$B$1000,Consolidado!$E$5:$E$1000,$B7,Consolidado!$AA$5:$AA$1000,J$5,Consolidado!$C$5:$C$1000,"Consejo de Administración")),"00")&amp;"/"&amp;TEXT(MONTH(_xlfn.MAXIFS(Consolidado!$B$5:$B$1000,Consolidado!$E$5:$E$1000,$B7,Consolidado!$AA$5:$AA$1000,J$5,Consolidado!$C$5:$C$1000,"Consejo de Administración")),"00"),""),""),IF(SUMIFS(Consolidado!$AD$5:$AD$1000,Consolidado!$E$5:$E$1000,$B7,Consolidado!$AA$5:$AA$1000,J$5,Consolidado!$C$5:$C$1000,"Otros")&gt;0,"Otros "&amp;TEXT(DAY(_xlfn.MINIFS(Consolidado!$B$5:$B$1000,Consolidado!$E$5:$E$1000,$B7,Consolidado!$AA$5:$AA$1000,J$5,Consolidado!$C$5:$C$1000,"Otros")),"00")&amp;"/"&amp;TEXT(MONTH(_xlfn.MINIFS(Consolidado!$B$5:$B$1000,Consolidado!$E$5:$E$1000,$B7,Consolidado!$AA$5:$AA$1000,J$5,Consolidado!$C$5:$C$1000,"Otros")),"00")&amp;IF(_xlfn.MAXIFS(Consolidado!$B$5:$B$1000,Consolidado!$E$5:$E$1000,$B7,Consolidado!$AA$5:$AA$1000,J$5,Consolidado!$C$5:$C$1000,"Otros")&lt;&gt;_xlfn.MINIFS(Consolidado!$B$5:$B$1000,Consolidado!$E$5:$E$1000,$B7,Consolidado!$AA$5:$AA$1000,J$5,Consolidado!$C$5:$C$1000,"Otros")," y "&amp;TEXT(DAY(_xlfn.MAXIFS(Consolidado!$B$5:$B$1000,Consolidado!$E$5:$E$1000,$B7,Consolidado!$AA$5:$AA$1000,J$5,Consolidado!$C$5:$C$1000,"Otros")),"00")&amp;"/"&amp;TEXT(MONTH(_xlfn.MAXIFS(Consolidado!$B$5:$B$1000,Consolidado!$E$5:$E$1000,$B7,Consolidado!$AA$5:$AA$1000,J$5,Consolidado!$C$5:$C$1000,"Otros")),"00"),""),""))</f>
        <v/>
      </c>
      <c r="K7" s="37" t="str">
        <f aca="false">_xlfn.TEXTJOIN(" +"&amp;CHAR(10),TRUE(),IF(SUMIFS(Consolidado!$AD$5:$AD$1000,Consolidado!$E$5:$E$1000,$B7,Consolidado!$AA$5:$AA$1000,K$5,Consolidado!$C$5:$C$1000,"Auditoría Interna")&gt;0,"Interna "&amp;TEXT(DAY(_xlfn.MINIFS(Consolidado!$B$5:$B$1000,Consolidado!$E$5:$E$1000,$B7,Consolidado!$AA$5:$AA$1000,K$5,Consolidado!$C$5:$C$1000,"Auditoría Interna")),"00")&amp;"/"&amp;TEXT(MONTH(_xlfn.MINIFS(Consolidado!$B$5:$B$1000,Consolidado!$E$5:$E$1000,$B7,Consolidado!$AA$5:$AA$1000,K$5,Consolidado!$C$5:$C$1000,"Auditoría Interna")),"00")&amp;IF(_xlfn.MAXIFS(Consolidado!$B$5:$B$1000,Consolidado!$E$5:$E$1000,$B7,Consolidado!$AA$5:$AA$1000,K$5,Consolidado!$C$5:$C$1000,"Auditoría Interna")&lt;&gt;_xlfn.MINIFS(Consolidado!$B$5:$B$1000,Consolidado!$E$5:$E$1000,$B7,Consolidado!$AA$5:$AA$1000,K$5,Consolidado!$C$5:$C$1000,"Auditoría Interna")," y "&amp;TEXT(DAY(_xlfn.MAXIFS(Consolidado!$B$5:$B$1000,Consolidado!$E$5:$E$1000,$B7,Consolidado!$AA$5:$AA$1000,K$5,Consolidado!$C$5:$C$1000,"Auditoría Interna")),"00")&amp;"/"&amp;TEXT(MONTH(_xlfn.MAXIFS(Consolidado!$B$5:$B$1000,Consolidado!$E$5:$E$1000,$B7,Consolidado!$AA$5:$AA$1000,K$5,Consolidado!$C$5:$C$1000,"Auditoría Interna")),"00"),""),""),IF(SUMIFS(Consolidado!$AD$5:$AD$1000,Consolidado!$E$5:$E$1000,$B7,Consolidado!$AA$5:$AA$1000,K$5,Consolidado!$C$5:$C$1000,"Auditoría Externa")&gt;0,"Externa "&amp;TEXT(DAY(_xlfn.MINIFS(Consolidado!$B$5:$B$1000,Consolidado!$E$5:$E$1000,$B7,Consolidado!$AA$5:$AA$1000,K$5,Consolidado!$C$5:$C$1000,"Auditoría Externa")),"00")&amp;"/"&amp;TEXT(MONTH(_xlfn.MINIFS(Consolidado!$B$5:$B$1000,Consolidado!$E$5:$E$1000,$B7,Consolidado!$AA$5:$AA$1000,K$5,Consolidado!$C$5:$C$1000,"Auditoría Externa")),"00")&amp;IF(_xlfn.MAXIFS(Consolidado!$B$5:$B$1000,Consolidado!$E$5:$E$1000,$B7,Consolidado!$AA$5:$AA$1000,K$5,Consolidado!$C$5:$C$1000,"Auditoría Externa")&lt;&gt;_xlfn.MINIFS(Consolidado!$B$5:$B$1000,Consolidado!$E$5:$E$1000,$B7,Consolidado!$AA$5:$AA$1000,K$5,Consolidado!$C$5:$C$1000,"Auditoría Externa")," y "&amp;TEXT(DAY(_xlfn.MAXIFS(Consolidado!$B$5:$B$1000,Consolidado!$E$5:$E$1000,$B7,Consolidado!$AA$5:$AA$1000,K$5,Consolidado!$C$5:$C$1000,"Auditoría Externa")),"00")&amp;"/"&amp;TEXT(MONTH(_xlfn.MAXIFS(Consolidado!$B$5:$B$1000,Consolidado!$E$5:$E$1000,$B7,Consolidado!$AA$5:$AA$1000,K$5,Consolidado!$C$5:$C$1000,"Auditoría Externa")),"00"),""),""),IF(SUMIFS(Consolidado!$AD$5:$AD$1000,Consolidado!$E$5:$E$1000,$B7,Consolidado!$AA$5:$AA$1000,K$5,Consolidado!$C$5:$C$1000,"SSF")&gt;0,"SSF "&amp;TEXT(DAY(_xlfn.MINIFS(Consolidado!$B$5:$B$1000,Consolidado!$E$5:$E$1000,$B7,Consolidado!$AA$5:$AA$1000,K$5,Consolidado!$C$5:$C$1000,"SSF")),"00")&amp;"/"&amp;TEXT(MONTH(_xlfn.MINIFS(Consolidado!$B$5:$B$1000,Consolidado!$E$5:$E$1000,$B7,Consolidado!$AA$5:$AA$1000,K$5,Consolidado!$C$5:$C$1000,"SSF")),"00")&amp;IF(_xlfn.MAXIFS(Consolidado!$B$5:$B$1000,Consolidado!$E$5:$E$1000,$B7,Consolidado!$AA$5:$AA$1000,K$5,Consolidado!$C$5:$C$1000,"SSF")&lt;&gt;_xlfn.MINIFS(Consolidado!$B$5:$B$1000,Consolidado!$E$5:$E$1000,$B7,Consolidado!$AA$5:$AA$1000,K$5,Consolidado!$C$5:$C$1000,"SSF")," y "&amp;TEXT(DAY(_xlfn.MAXIFS(Consolidado!$B$5:$B$1000,Consolidado!$E$5:$E$1000,$B7,Consolidado!$AA$5:$AA$1000,K$5,Consolidado!$C$5:$C$1000,"SSF")),"00")&amp;"/"&amp;TEXT(MONTH(_xlfn.MAXIFS(Consolidado!$B$5:$B$1000,Consolidado!$E$5:$E$1000,$B7,Consolidado!$AA$5:$AA$1000,K$5,Consolidado!$C$5:$C$1000,"SSF")),"00"),""),""),IF(SUMIFS(Consolidado!$AD$5:$AD$1000,Consolidado!$E$5:$E$1000,$B7,Consolidado!$AA$5:$AA$1000,K$5,Consolidado!$C$5:$C$1000,"Comité de Supervisión")&gt;0,"Comité Sup. "&amp;TEXT(DAY(_xlfn.MINIFS(Consolidado!$B$5:$B$1000,Consolidado!$E$5:$E$1000,$B7,Consolidado!$AA$5:$AA$1000,K$5,Consolidado!$C$5:$C$1000,"Comité de Supervisión")),"00")&amp;"/"&amp;TEXT(MONTH(_xlfn.MINIFS(Consolidado!$B$5:$B$1000,Consolidado!$E$5:$E$1000,$B7,Consolidado!$AA$5:$AA$1000,K$5,Consolidado!$C$5:$C$1000,"Comité de Supervisión")),"00")&amp;IF(_xlfn.MAXIFS(Consolidado!$B$5:$B$1000,Consolidado!$E$5:$E$1000,$B7,Consolidado!$AA$5:$AA$1000,K$5,Consolidado!$C$5:$C$1000,"Comité de Supervisión")&lt;&gt;_xlfn.MINIFS(Consolidado!$B$5:$B$1000,Consolidado!$E$5:$E$1000,$B7,Consolidado!$AA$5:$AA$1000,K$5,Consolidado!$C$5:$C$1000,"Comité de Supervisión")," y "&amp;TEXT(DAY(_xlfn.MAXIFS(Consolidado!$B$5:$B$1000,Consolidado!$E$5:$E$1000,$B7,Consolidado!$AA$5:$AA$1000,K$5,Consolidado!$C$5:$C$1000,"Comité de Supervisión")),"00")&amp;"/"&amp;TEXT(MONTH(_xlfn.MAXIFS(Consolidado!$B$5:$B$1000,Consolidado!$E$5:$E$1000,$B7,Consolidado!$AA$5:$AA$1000,K$5,Consolidado!$C$5:$C$1000,"Comité de Supervisión")),"00"),""),""),IF(SUMIFS(Consolidado!$AD$5:$AD$1000,Consolidado!$E$5:$E$1000,$B7,Consolidado!$AA$5:$AA$1000,K$5,Consolidado!$C$5:$C$1000,"Consejo de Administración")&gt;0,"Consejo "&amp;TEXT(DAY(_xlfn.MINIFS(Consolidado!$B$5:$B$1000,Consolidado!$E$5:$E$1000,$B7,Consolidado!$AA$5:$AA$1000,K$5,Consolidado!$C$5:$C$1000,"Consejo de Administración")),"00")&amp;"/"&amp;TEXT(MONTH(_xlfn.MINIFS(Consolidado!$B$5:$B$1000,Consolidado!$E$5:$E$1000,$B7,Consolidado!$AA$5:$AA$1000,K$5,Consolidado!$C$5:$C$1000,"Consejo de Administración")),"00")&amp;IF(_xlfn.MAXIFS(Consolidado!$B$5:$B$1000,Consolidado!$E$5:$E$1000,$B7,Consolidado!$AA$5:$AA$1000,K$5,Consolidado!$C$5:$C$1000,"Consejo de Administración")&lt;&gt;_xlfn.MINIFS(Consolidado!$B$5:$B$1000,Consolidado!$E$5:$E$1000,$B7,Consolidado!$AA$5:$AA$1000,K$5,Consolidado!$C$5:$C$1000,"Consejo de Administración")," y "&amp;TEXT(DAY(_xlfn.MAXIFS(Consolidado!$B$5:$B$1000,Consolidado!$E$5:$E$1000,$B7,Consolidado!$AA$5:$AA$1000,K$5,Consolidado!$C$5:$C$1000,"Consejo de Administración")),"00")&amp;"/"&amp;TEXT(MONTH(_xlfn.MAXIFS(Consolidado!$B$5:$B$1000,Consolidado!$E$5:$E$1000,$B7,Consolidado!$AA$5:$AA$1000,K$5,Consolidado!$C$5:$C$1000,"Consejo de Administración")),"00"),""),""),IF(SUMIFS(Consolidado!$AD$5:$AD$1000,Consolidado!$E$5:$E$1000,$B7,Consolidado!$AA$5:$AA$1000,K$5,Consolidado!$C$5:$C$1000,"Otros")&gt;0,"Otros "&amp;TEXT(DAY(_xlfn.MINIFS(Consolidado!$B$5:$B$1000,Consolidado!$E$5:$E$1000,$B7,Consolidado!$AA$5:$AA$1000,K$5,Consolidado!$C$5:$C$1000,"Otros")),"00")&amp;"/"&amp;TEXT(MONTH(_xlfn.MINIFS(Consolidado!$B$5:$B$1000,Consolidado!$E$5:$E$1000,$B7,Consolidado!$AA$5:$AA$1000,K$5,Consolidado!$C$5:$C$1000,"Otros")),"00")&amp;IF(_xlfn.MAXIFS(Consolidado!$B$5:$B$1000,Consolidado!$E$5:$E$1000,$B7,Consolidado!$AA$5:$AA$1000,K$5,Consolidado!$C$5:$C$1000,"Otros")&lt;&gt;_xlfn.MINIFS(Consolidado!$B$5:$B$1000,Consolidado!$E$5:$E$1000,$B7,Consolidado!$AA$5:$AA$1000,K$5,Consolidado!$C$5:$C$1000,"Otros")," y "&amp;TEXT(DAY(_xlfn.MAXIFS(Consolidado!$B$5:$B$1000,Consolidado!$E$5:$E$1000,$B7,Consolidado!$AA$5:$AA$1000,K$5,Consolidado!$C$5:$C$1000,"Otros")),"00")&amp;"/"&amp;TEXT(MONTH(_xlfn.MAXIFS(Consolidado!$B$5:$B$1000,Consolidado!$E$5:$E$1000,$B7,Consolidado!$AA$5:$AA$1000,K$5,Consolidado!$C$5:$C$1000,"Otros")),"00"),""),""))</f>
        <v>Interna 06/05</v>
      </c>
      <c r="L7" s="37" t="str">
        <f aca="false">_xlfn.TEXTJOIN(" +"&amp;CHAR(10),TRUE(),IF(SUMIFS(Consolidado!$AD$5:$AD$1000,Consolidado!$E$5:$E$1000,$B7,Consolidado!$AA$5:$AA$1000,L$5,Consolidado!$C$5:$C$1000,"Auditoría Interna")&gt;0,"Interna "&amp;TEXT(DAY(_xlfn.MINIFS(Consolidado!$B$5:$B$1000,Consolidado!$E$5:$E$1000,$B7,Consolidado!$AA$5:$AA$1000,L$5,Consolidado!$C$5:$C$1000,"Auditoría Interna")),"00")&amp;"/"&amp;TEXT(MONTH(_xlfn.MINIFS(Consolidado!$B$5:$B$1000,Consolidado!$E$5:$E$1000,$B7,Consolidado!$AA$5:$AA$1000,L$5,Consolidado!$C$5:$C$1000,"Auditoría Interna")),"00")&amp;IF(_xlfn.MAXIFS(Consolidado!$B$5:$B$1000,Consolidado!$E$5:$E$1000,$B7,Consolidado!$AA$5:$AA$1000,L$5,Consolidado!$C$5:$C$1000,"Auditoría Interna")&lt;&gt;_xlfn.MINIFS(Consolidado!$B$5:$B$1000,Consolidado!$E$5:$E$1000,$B7,Consolidado!$AA$5:$AA$1000,L$5,Consolidado!$C$5:$C$1000,"Auditoría Interna")," y "&amp;TEXT(DAY(_xlfn.MAXIFS(Consolidado!$B$5:$B$1000,Consolidado!$E$5:$E$1000,$B7,Consolidado!$AA$5:$AA$1000,L$5,Consolidado!$C$5:$C$1000,"Auditoría Interna")),"00")&amp;"/"&amp;TEXT(MONTH(_xlfn.MAXIFS(Consolidado!$B$5:$B$1000,Consolidado!$E$5:$E$1000,$B7,Consolidado!$AA$5:$AA$1000,L$5,Consolidado!$C$5:$C$1000,"Auditoría Interna")),"00"),""),""),IF(SUMIFS(Consolidado!$AD$5:$AD$1000,Consolidado!$E$5:$E$1000,$B7,Consolidado!$AA$5:$AA$1000,L$5,Consolidado!$C$5:$C$1000,"Auditoría Externa")&gt;0,"Externa "&amp;TEXT(DAY(_xlfn.MINIFS(Consolidado!$B$5:$B$1000,Consolidado!$E$5:$E$1000,$B7,Consolidado!$AA$5:$AA$1000,L$5,Consolidado!$C$5:$C$1000,"Auditoría Externa")),"00")&amp;"/"&amp;TEXT(MONTH(_xlfn.MINIFS(Consolidado!$B$5:$B$1000,Consolidado!$E$5:$E$1000,$B7,Consolidado!$AA$5:$AA$1000,L$5,Consolidado!$C$5:$C$1000,"Auditoría Externa")),"00")&amp;IF(_xlfn.MAXIFS(Consolidado!$B$5:$B$1000,Consolidado!$E$5:$E$1000,$B7,Consolidado!$AA$5:$AA$1000,L$5,Consolidado!$C$5:$C$1000,"Auditoría Externa")&lt;&gt;_xlfn.MINIFS(Consolidado!$B$5:$B$1000,Consolidado!$E$5:$E$1000,$B7,Consolidado!$AA$5:$AA$1000,L$5,Consolidado!$C$5:$C$1000,"Auditoría Externa")," y "&amp;TEXT(DAY(_xlfn.MAXIFS(Consolidado!$B$5:$B$1000,Consolidado!$E$5:$E$1000,$B7,Consolidado!$AA$5:$AA$1000,L$5,Consolidado!$C$5:$C$1000,"Auditoría Externa")),"00")&amp;"/"&amp;TEXT(MONTH(_xlfn.MAXIFS(Consolidado!$B$5:$B$1000,Consolidado!$E$5:$E$1000,$B7,Consolidado!$AA$5:$AA$1000,L$5,Consolidado!$C$5:$C$1000,"Auditoría Externa")),"00"),""),""),IF(SUMIFS(Consolidado!$AD$5:$AD$1000,Consolidado!$E$5:$E$1000,$B7,Consolidado!$AA$5:$AA$1000,L$5,Consolidado!$C$5:$C$1000,"SSF")&gt;0,"SSF "&amp;TEXT(DAY(_xlfn.MINIFS(Consolidado!$B$5:$B$1000,Consolidado!$E$5:$E$1000,$B7,Consolidado!$AA$5:$AA$1000,L$5,Consolidado!$C$5:$C$1000,"SSF")),"00")&amp;"/"&amp;TEXT(MONTH(_xlfn.MINIFS(Consolidado!$B$5:$B$1000,Consolidado!$E$5:$E$1000,$B7,Consolidado!$AA$5:$AA$1000,L$5,Consolidado!$C$5:$C$1000,"SSF")),"00")&amp;IF(_xlfn.MAXIFS(Consolidado!$B$5:$B$1000,Consolidado!$E$5:$E$1000,$B7,Consolidado!$AA$5:$AA$1000,L$5,Consolidado!$C$5:$C$1000,"SSF")&lt;&gt;_xlfn.MINIFS(Consolidado!$B$5:$B$1000,Consolidado!$E$5:$E$1000,$B7,Consolidado!$AA$5:$AA$1000,L$5,Consolidado!$C$5:$C$1000,"SSF")," y "&amp;TEXT(DAY(_xlfn.MAXIFS(Consolidado!$B$5:$B$1000,Consolidado!$E$5:$E$1000,$B7,Consolidado!$AA$5:$AA$1000,L$5,Consolidado!$C$5:$C$1000,"SSF")),"00")&amp;"/"&amp;TEXT(MONTH(_xlfn.MAXIFS(Consolidado!$B$5:$B$1000,Consolidado!$E$5:$E$1000,$B7,Consolidado!$AA$5:$AA$1000,L$5,Consolidado!$C$5:$C$1000,"SSF")),"00"),""),""),IF(SUMIFS(Consolidado!$AD$5:$AD$1000,Consolidado!$E$5:$E$1000,$B7,Consolidado!$AA$5:$AA$1000,L$5,Consolidado!$C$5:$C$1000,"Comité de Supervisión")&gt;0,"Comité Sup. "&amp;TEXT(DAY(_xlfn.MINIFS(Consolidado!$B$5:$B$1000,Consolidado!$E$5:$E$1000,$B7,Consolidado!$AA$5:$AA$1000,L$5,Consolidado!$C$5:$C$1000,"Comité de Supervisión")),"00")&amp;"/"&amp;TEXT(MONTH(_xlfn.MINIFS(Consolidado!$B$5:$B$1000,Consolidado!$E$5:$E$1000,$B7,Consolidado!$AA$5:$AA$1000,L$5,Consolidado!$C$5:$C$1000,"Comité de Supervisión")),"00")&amp;IF(_xlfn.MAXIFS(Consolidado!$B$5:$B$1000,Consolidado!$E$5:$E$1000,$B7,Consolidado!$AA$5:$AA$1000,L$5,Consolidado!$C$5:$C$1000,"Comité de Supervisión")&lt;&gt;_xlfn.MINIFS(Consolidado!$B$5:$B$1000,Consolidado!$E$5:$E$1000,$B7,Consolidado!$AA$5:$AA$1000,L$5,Consolidado!$C$5:$C$1000,"Comité de Supervisión")," y "&amp;TEXT(DAY(_xlfn.MAXIFS(Consolidado!$B$5:$B$1000,Consolidado!$E$5:$E$1000,$B7,Consolidado!$AA$5:$AA$1000,L$5,Consolidado!$C$5:$C$1000,"Comité de Supervisión")),"00")&amp;"/"&amp;TEXT(MONTH(_xlfn.MAXIFS(Consolidado!$B$5:$B$1000,Consolidado!$E$5:$E$1000,$B7,Consolidado!$AA$5:$AA$1000,L$5,Consolidado!$C$5:$C$1000,"Comité de Supervisión")),"00"),""),""),IF(SUMIFS(Consolidado!$AD$5:$AD$1000,Consolidado!$E$5:$E$1000,$B7,Consolidado!$AA$5:$AA$1000,L$5,Consolidado!$C$5:$C$1000,"Consejo de Administración")&gt;0,"Consejo "&amp;TEXT(DAY(_xlfn.MINIFS(Consolidado!$B$5:$B$1000,Consolidado!$E$5:$E$1000,$B7,Consolidado!$AA$5:$AA$1000,L$5,Consolidado!$C$5:$C$1000,"Consejo de Administración")),"00")&amp;"/"&amp;TEXT(MONTH(_xlfn.MINIFS(Consolidado!$B$5:$B$1000,Consolidado!$E$5:$E$1000,$B7,Consolidado!$AA$5:$AA$1000,L$5,Consolidado!$C$5:$C$1000,"Consejo de Administración")),"00")&amp;IF(_xlfn.MAXIFS(Consolidado!$B$5:$B$1000,Consolidado!$E$5:$E$1000,$B7,Consolidado!$AA$5:$AA$1000,L$5,Consolidado!$C$5:$C$1000,"Consejo de Administración")&lt;&gt;_xlfn.MINIFS(Consolidado!$B$5:$B$1000,Consolidado!$E$5:$E$1000,$B7,Consolidado!$AA$5:$AA$1000,L$5,Consolidado!$C$5:$C$1000,"Consejo de Administración")," y "&amp;TEXT(DAY(_xlfn.MAXIFS(Consolidado!$B$5:$B$1000,Consolidado!$E$5:$E$1000,$B7,Consolidado!$AA$5:$AA$1000,L$5,Consolidado!$C$5:$C$1000,"Consejo de Administración")),"00")&amp;"/"&amp;TEXT(MONTH(_xlfn.MAXIFS(Consolidado!$B$5:$B$1000,Consolidado!$E$5:$E$1000,$B7,Consolidado!$AA$5:$AA$1000,L$5,Consolidado!$C$5:$C$1000,"Consejo de Administración")),"00"),""),""),IF(SUMIFS(Consolidado!$AD$5:$AD$1000,Consolidado!$E$5:$E$1000,$B7,Consolidado!$AA$5:$AA$1000,L$5,Consolidado!$C$5:$C$1000,"Otros")&gt;0,"Otros "&amp;TEXT(DAY(_xlfn.MINIFS(Consolidado!$B$5:$B$1000,Consolidado!$E$5:$E$1000,$B7,Consolidado!$AA$5:$AA$1000,L$5,Consolidado!$C$5:$C$1000,"Otros")),"00")&amp;"/"&amp;TEXT(MONTH(_xlfn.MINIFS(Consolidado!$B$5:$B$1000,Consolidado!$E$5:$E$1000,$B7,Consolidado!$AA$5:$AA$1000,L$5,Consolidado!$C$5:$C$1000,"Otros")),"00")&amp;IF(_xlfn.MAXIFS(Consolidado!$B$5:$B$1000,Consolidado!$E$5:$E$1000,$B7,Consolidado!$AA$5:$AA$1000,L$5,Consolidado!$C$5:$C$1000,"Otros")&lt;&gt;_xlfn.MINIFS(Consolidado!$B$5:$B$1000,Consolidado!$E$5:$E$1000,$B7,Consolidado!$AA$5:$AA$1000,L$5,Consolidado!$C$5:$C$1000,"Otros")," y "&amp;TEXT(DAY(_xlfn.MAXIFS(Consolidado!$B$5:$B$1000,Consolidado!$E$5:$E$1000,$B7,Consolidado!$AA$5:$AA$1000,L$5,Consolidado!$C$5:$C$1000,"Otros")),"00")&amp;"/"&amp;TEXT(MONTH(_xlfn.MAXIFS(Consolidado!$B$5:$B$1000,Consolidado!$E$5:$E$1000,$B7,Consolidado!$AA$5:$AA$1000,L$5,Consolidado!$C$5:$C$1000,"Otros")),"00"),""),""))</f>
        <v/>
      </c>
      <c r="M7" s="37" t="str">
        <f aca="false">_xlfn.TEXTJOIN(" +"&amp;CHAR(10),TRUE(),IF(SUMIFS(Consolidado!$AD$5:$AD$1000,Consolidado!$E$5:$E$1000,$B7,Consolidado!$AA$5:$AA$1000,M$5,Consolidado!$C$5:$C$1000,"Auditoría Interna")&gt;0,"Interna "&amp;TEXT(DAY(_xlfn.MINIFS(Consolidado!$B$5:$B$1000,Consolidado!$E$5:$E$1000,$B7,Consolidado!$AA$5:$AA$1000,M$5,Consolidado!$C$5:$C$1000,"Auditoría Interna")),"00")&amp;"/"&amp;TEXT(MONTH(_xlfn.MINIFS(Consolidado!$B$5:$B$1000,Consolidado!$E$5:$E$1000,$B7,Consolidado!$AA$5:$AA$1000,M$5,Consolidado!$C$5:$C$1000,"Auditoría Interna")),"00")&amp;IF(_xlfn.MAXIFS(Consolidado!$B$5:$B$1000,Consolidado!$E$5:$E$1000,$B7,Consolidado!$AA$5:$AA$1000,M$5,Consolidado!$C$5:$C$1000,"Auditoría Interna")&lt;&gt;_xlfn.MINIFS(Consolidado!$B$5:$B$1000,Consolidado!$E$5:$E$1000,$B7,Consolidado!$AA$5:$AA$1000,M$5,Consolidado!$C$5:$C$1000,"Auditoría Interna")," y "&amp;TEXT(DAY(_xlfn.MAXIFS(Consolidado!$B$5:$B$1000,Consolidado!$E$5:$E$1000,$B7,Consolidado!$AA$5:$AA$1000,M$5,Consolidado!$C$5:$C$1000,"Auditoría Interna")),"00")&amp;"/"&amp;TEXT(MONTH(_xlfn.MAXIFS(Consolidado!$B$5:$B$1000,Consolidado!$E$5:$E$1000,$B7,Consolidado!$AA$5:$AA$1000,M$5,Consolidado!$C$5:$C$1000,"Auditoría Interna")),"00"),""),""),IF(SUMIFS(Consolidado!$AD$5:$AD$1000,Consolidado!$E$5:$E$1000,$B7,Consolidado!$AA$5:$AA$1000,M$5,Consolidado!$C$5:$C$1000,"Auditoría Externa")&gt;0,"Externa "&amp;TEXT(DAY(_xlfn.MINIFS(Consolidado!$B$5:$B$1000,Consolidado!$E$5:$E$1000,$B7,Consolidado!$AA$5:$AA$1000,M$5,Consolidado!$C$5:$C$1000,"Auditoría Externa")),"00")&amp;"/"&amp;TEXT(MONTH(_xlfn.MINIFS(Consolidado!$B$5:$B$1000,Consolidado!$E$5:$E$1000,$B7,Consolidado!$AA$5:$AA$1000,M$5,Consolidado!$C$5:$C$1000,"Auditoría Externa")),"00")&amp;IF(_xlfn.MAXIFS(Consolidado!$B$5:$B$1000,Consolidado!$E$5:$E$1000,$B7,Consolidado!$AA$5:$AA$1000,M$5,Consolidado!$C$5:$C$1000,"Auditoría Externa")&lt;&gt;_xlfn.MINIFS(Consolidado!$B$5:$B$1000,Consolidado!$E$5:$E$1000,$B7,Consolidado!$AA$5:$AA$1000,M$5,Consolidado!$C$5:$C$1000,"Auditoría Externa")," y "&amp;TEXT(DAY(_xlfn.MAXIFS(Consolidado!$B$5:$B$1000,Consolidado!$E$5:$E$1000,$B7,Consolidado!$AA$5:$AA$1000,M$5,Consolidado!$C$5:$C$1000,"Auditoría Externa")),"00")&amp;"/"&amp;TEXT(MONTH(_xlfn.MAXIFS(Consolidado!$B$5:$B$1000,Consolidado!$E$5:$E$1000,$B7,Consolidado!$AA$5:$AA$1000,M$5,Consolidado!$C$5:$C$1000,"Auditoría Externa")),"00"),""),""),IF(SUMIFS(Consolidado!$AD$5:$AD$1000,Consolidado!$E$5:$E$1000,$B7,Consolidado!$AA$5:$AA$1000,M$5,Consolidado!$C$5:$C$1000,"SSF")&gt;0,"SSF "&amp;TEXT(DAY(_xlfn.MINIFS(Consolidado!$B$5:$B$1000,Consolidado!$E$5:$E$1000,$B7,Consolidado!$AA$5:$AA$1000,M$5,Consolidado!$C$5:$C$1000,"SSF")),"00")&amp;"/"&amp;TEXT(MONTH(_xlfn.MINIFS(Consolidado!$B$5:$B$1000,Consolidado!$E$5:$E$1000,$B7,Consolidado!$AA$5:$AA$1000,M$5,Consolidado!$C$5:$C$1000,"SSF")),"00")&amp;IF(_xlfn.MAXIFS(Consolidado!$B$5:$B$1000,Consolidado!$E$5:$E$1000,$B7,Consolidado!$AA$5:$AA$1000,M$5,Consolidado!$C$5:$C$1000,"SSF")&lt;&gt;_xlfn.MINIFS(Consolidado!$B$5:$B$1000,Consolidado!$E$5:$E$1000,$B7,Consolidado!$AA$5:$AA$1000,M$5,Consolidado!$C$5:$C$1000,"SSF")," y "&amp;TEXT(DAY(_xlfn.MAXIFS(Consolidado!$B$5:$B$1000,Consolidado!$E$5:$E$1000,$B7,Consolidado!$AA$5:$AA$1000,M$5,Consolidado!$C$5:$C$1000,"SSF")),"00")&amp;"/"&amp;TEXT(MONTH(_xlfn.MAXIFS(Consolidado!$B$5:$B$1000,Consolidado!$E$5:$E$1000,$B7,Consolidado!$AA$5:$AA$1000,M$5,Consolidado!$C$5:$C$1000,"SSF")),"00"),""),""),IF(SUMIFS(Consolidado!$AD$5:$AD$1000,Consolidado!$E$5:$E$1000,$B7,Consolidado!$AA$5:$AA$1000,M$5,Consolidado!$C$5:$C$1000,"Comité de Supervisión")&gt;0,"Comité Sup. "&amp;TEXT(DAY(_xlfn.MINIFS(Consolidado!$B$5:$B$1000,Consolidado!$E$5:$E$1000,$B7,Consolidado!$AA$5:$AA$1000,M$5,Consolidado!$C$5:$C$1000,"Comité de Supervisión")),"00")&amp;"/"&amp;TEXT(MONTH(_xlfn.MINIFS(Consolidado!$B$5:$B$1000,Consolidado!$E$5:$E$1000,$B7,Consolidado!$AA$5:$AA$1000,M$5,Consolidado!$C$5:$C$1000,"Comité de Supervisión")),"00")&amp;IF(_xlfn.MAXIFS(Consolidado!$B$5:$B$1000,Consolidado!$E$5:$E$1000,$B7,Consolidado!$AA$5:$AA$1000,M$5,Consolidado!$C$5:$C$1000,"Comité de Supervisión")&lt;&gt;_xlfn.MINIFS(Consolidado!$B$5:$B$1000,Consolidado!$E$5:$E$1000,$B7,Consolidado!$AA$5:$AA$1000,M$5,Consolidado!$C$5:$C$1000,"Comité de Supervisión")," y "&amp;TEXT(DAY(_xlfn.MAXIFS(Consolidado!$B$5:$B$1000,Consolidado!$E$5:$E$1000,$B7,Consolidado!$AA$5:$AA$1000,M$5,Consolidado!$C$5:$C$1000,"Comité de Supervisión")),"00")&amp;"/"&amp;TEXT(MONTH(_xlfn.MAXIFS(Consolidado!$B$5:$B$1000,Consolidado!$E$5:$E$1000,$B7,Consolidado!$AA$5:$AA$1000,M$5,Consolidado!$C$5:$C$1000,"Comité de Supervisión")),"00"),""),""),IF(SUMIFS(Consolidado!$AD$5:$AD$1000,Consolidado!$E$5:$E$1000,$B7,Consolidado!$AA$5:$AA$1000,M$5,Consolidado!$C$5:$C$1000,"Consejo de Administración")&gt;0,"Consejo "&amp;TEXT(DAY(_xlfn.MINIFS(Consolidado!$B$5:$B$1000,Consolidado!$E$5:$E$1000,$B7,Consolidado!$AA$5:$AA$1000,M$5,Consolidado!$C$5:$C$1000,"Consejo de Administración")),"00")&amp;"/"&amp;TEXT(MONTH(_xlfn.MINIFS(Consolidado!$B$5:$B$1000,Consolidado!$E$5:$E$1000,$B7,Consolidado!$AA$5:$AA$1000,M$5,Consolidado!$C$5:$C$1000,"Consejo de Administración")),"00")&amp;IF(_xlfn.MAXIFS(Consolidado!$B$5:$B$1000,Consolidado!$E$5:$E$1000,$B7,Consolidado!$AA$5:$AA$1000,M$5,Consolidado!$C$5:$C$1000,"Consejo de Administración")&lt;&gt;_xlfn.MINIFS(Consolidado!$B$5:$B$1000,Consolidado!$E$5:$E$1000,$B7,Consolidado!$AA$5:$AA$1000,M$5,Consolidado!$C$5:$C$1000,"Consejo de Administración")," y "&amp;TEXT(DAY(_xlfn.MAXIFS(Consolidado!$B$5:$B$1000,Consolidado!$E$5:$E$1000,$B7,Consolidado!$AA$5:$AA$1000,M$5,Consolidado!$C$5:$C$1000,"Consejo de Administración")),"00")&amp;"/"&amp;TEXT(MONTH(_xlfn.MAXIFS(Consolidado!$B$5:$B$1000,Consolidado!$E$5:$E$1000,$B7,Consolidado!$AA$5:$AA$1000,M$5,Consolidado!$C$5:$C$1000,"Consejo de Administración")),"00"),""),""),IF(SUMIFS(Consolidado!$AD$5:$AD$1000,Consolidado!$E$5:$E$1000,$B7,Consolidado!$AA$5:$AA$1000,M$5,Consolidado!$C$5:$C$1000,"Otros")&gt;0,"Otros "&amp;TEXT(DAY(_xlfn.MINIFS(Consolidado!$B$5:$B$1000,Consolidado!$E$5:$E$1000,$B7,Consolidado!$AA$5:$AA$1000,M$5,Consolidado!$C$5:$C$1000,"Otros")),"00")&amp;"/"&amp;TEXT(MONTH(_xlfn.MINIFS(Consolidado!$B$5:$B$1000,Consolidado!$E$5:$E$1000,$B7,Consolidado!$AA$5:$AA$1000,M$5,Consolidado!$C$5:$C$1000,"Otros")),"00")&amp;IF(_xlfn.MAXIFS(Consolidado!$B$5:$B$1000,Consolidado!$E$5:$E$1000,$B7,Consolidado!$AA$5:$AA$1000,M$5,Consolidado!$C$5:$C$1000,"Otros")&lt;&gt;_xlfn.MINIFS(Consolidado!$B$5:$B$1000,Consolidado!$E$5:$E$1000,$B7,Consolidado!$AA$5:$AA$1000,M$5,Consolidado!$C$5:$C$1000,"Otros")," y "&amp;TEXT(DAY(_xlfn.MAXIFS(Consolidado!$B$5:$B$1000,Consolidado!$E$5:$E$1000,$B7,Consolidado!$AA$5:$AA$1000,M$5,Consolidado!$C$5:$C$1000,"Otros")),"00")&amp;"/"&amp;TEXT(MONTH(_xlfn.MAXIFS(Consolidado!$B$5:$B$1000,Consolidado!$E$5:$E$1000,$B7,Consolidado!$AA$5:$AA$1000,M$5,Consolidado!$C$5:$C$1000,"Otros")),"00"),""),""))</f>
        <v/>
      </c>
      <c r="N7" s="37" t="str">
        <f aca="false">_xlfn.TEXTJOIN(" +"&amp;CHAR(10),TRUE(),IF(SUMIFS(Consolidado!$AD$5:$AD$1000,Consolidado!$E$5:$E$1000,$B7,Consolidado!$AA$5:$AA$1000,N$5,Consolidado!$C$5:$C$1000,"Auditoría Interna")&gt;0,"Interna "&amp;TEXT(DAY(_xlfn.MINIFS(Consolidado!$B$5:$B$1000,Consolidado!$E$5:$E$1000,$B7,Consolidado!$AA$5:$AA$1000,N$5,Consolidado!$C$5:$C$1000,"Auditoría Interna")),"00")&amp;"/"&amp;TEXT(MONTH(_xlfn.MINIFS(Consolidado!$B$5:$B$1000,Consolidado!$E$5:$E$1000,$B7,Consolidado!$AA$5:$AA$1000,N$5,Consolidado!$C$5:$C$1000,"Auditoría Interna")),"00")&amp;IF(_xlfn.MAXIFS(Consolidado!$B$5:$B$1000,Consolidado!$E$5:$E$1000,$B7,Consolidado!$AA$5:$AA$1000,N$5,Consolidado!$C$5:$C$1000,"Auditoría Interna")&lt;&gt;_xlfn.MINIFS(Consolidado!$B$5:$B$1000,Consolidado!$E$5:$E$1000,$B7,Consolidado!$AA$5:$AA$1000,N$5,Consolidado!$C$5:$C$1000,"Auditoría Interna")," y "&amp;TEXT(DAY(_xlfn.MAXIFS(Consolidado!$B$5:$B$1000,Consolidado!$E$5:$E$1000,$B7,Consolidado!$AA$5:$AA$1000,N$5,Consolidado!$C$5:$C$1000,"Auditoría Interna")),"00")&amp;"/"&amp;TEXT(MONTH(_xlfn.MAXIFS(Consolidado!$B$5:$B$1000,Consolidado!$E$5:$E$1000,$B7,Consolidado!$AA$5:$AA$1000,N$5,Consolidado!$C$5:$C$1000,"Auditoría Interna")),"00"),""),""),IF(SUMIFS(Consolidado!$AD$5:$AD$1000,Consolidado!$E$5:$E$1000,$B7,Consolidado!$AA$5:$AA$1000,N$5,Consolidado!$C$5:$C$1000,"Auditoría Externa")&gt;0,"Externa "&amp;TEXT(DAY(_xlfn.MINIFS(Consolidado!$B$5:$B$1000,Consolidado!$E$5:$E$1000,$B7,Consolidado!$AA$5:$AA$1000,N$5,Consolidado!$C$5:$C$1000,"Auditoría Externa")),"00")&amp;"/"&amp;TEXT(MONTH(_xlfn.MINIFS(Consolidado!$B$5:$B$1000,Consolidado!$E$5:$E$1000,$B7,Consolidado!$AA$5:$AA$1000,N$5,Consolidado!$C$5:$C$1000,"Auditoría Externa")),"00")&amp;IF(_xlfn.MAXIFS(Consolidado!$B$5:$B$1000,Consolidado!$E$5:$E$1000,$B7,Consolidado!$AA$5:$AA$1000,N$5,Consolidado!$C$5:$C$1000,"Auditoría Externa")&lt;&gt;_xlfn.MINIFS(Consolidado!$B$5:$B$1000,Consolidado!$E$5:$E$1000,$B7,Consolidado!$AA$5:$AA$1000,N$5,Consolidado!$C$5:$C$1000,"Auditoría Externa")," y "&amp;TEXT(DAY(_xlfn.MAXIFS(Consolidado!$B$5:$B$1000,Consolidado!$E$5:$E$1000,$B7,Consolidado!$AA$5:$AA$1000,N$5,Consolidado!$C$5:$C$1000,"Auditoría Externa")),"00")&amp;"/"&amp;TEXT(MONTH(_xlfn.MAXIFS(Consolidado!$B$5:$B$1000,Consolidado!$E$5:$E$1000,$B7,Consolidado!$AA$5:$AA$1000,N$5,Consolidado!$C$5:$C$1000,"Auditoría Externa")),"00"),""),""),IF(SUMIFS(Consolidado!$AD$5:$AD$1000,Consolidado!$E$5:$E$1000,$B7,Consolidado!$AA$5:$AA$1000,N$5,Consolidado!$C$5:$C$1000,"SSF")&gt;0,"SSF "&amp;TEXT(DAY(_xlfn.MINIFS(Consolidado!$B$5:$B$1000,Consolidado!$E$5:$E$1000,$B7,Consolidado!$AA$5:$AA$1000,N$5,Consolidado!$C$5:$C$1000,"SSF")),"00")&amp;"/"&amp;TEXT(MONTH(_xlfn.MINIFS(Consolidado!$B$5:$B$1000,Consolidado!$E$5:$E$1000,$B7,Consolidado!$AA$5:$AA$1000,N$5,Consolidado!$C$5:$C$1000,"SSF")),"00")&amp;IF(_xlfn.MAXIFS(Consolidado!$B$5:$B$1000,Consolidado!$E$5:$E$1000,$B7,Consolidado!$AA$5:$AA$1000,N$5,Consolidado!$C$5:$C$1000,"SSF")&lt;&gt;_xlfn.MINIFS(Consolidado!$B$5:$B$1000,Consolidado!$E$5:$E$1000,$B7,Consolidado!$AA$5:$AA$1000,N$5,Consolidado!$C$5:$C$1000,"SSF")," y "&amp;TEXT(DAY(_xlfn.MAXIFS(Consolidado!$B$5:$B$1000,Consolidado!$E$5:$E$1000,$B7,Consolidado!$AA$5:$AA$1000,N$5,Consolidado!$C$5:$C$1000,"SSF")),"00")&amp;"/"&amp;TEXT(MONTH(_xlfn.MAXIFS(Consolidado!$B$5:$B$1000,Consolidado!$E$5:$E$1000,$B7,Consolidado!$AA$5:$AA$1000,N$5,Consolidado!$C$5:$C$1000,"SSF")),"00"),""),""),IF(SUMIFS(Consolidado!$AD$5:$AD$1000,Consolidado!$E$5:$E$1000,$B7,Consolidado!$AA$5:$AA$1000,N$5,Consolidado!$C$5:$C$1000,"Comité de Supervisión")&gt;0,"Comité Sup. "&amp;TEXT(DAY(_xlfn.MINIFS(Consolidado!$B$5:$B$1000,Consolidado!$E$5:$E$1000,$B7,Consolidado!$AA$5:$AA$1000,N$5,Consolidado!$C$5:$C$1000,"Comité de Supervisión")),"00")&amp;"/"&amp;TEXT(MONTH(_xlfn.MINIFS(Consolidado!$B$5:$B$1000,Consolidado!$E$5:$E$1000,$B7,Consolidado!$AA$5:$AA$1000,N$5,Consolidado!$C$5:$C$1000,"Comité de Supervisión")),"00")&amp;IF(_xlfn.MAXIFS(Consolidado!$B$5:$B$1000,Consolidado!$E$5:$E$1000,$B7,Consolidado!$AA$5:$AA$1000,N$5,Consolidado!$C$5:$C$1000,"Comité de Supervisión")&lt;&gt;_xlfn.MINIFS(Consolidado!$B$5:$B$1000,Consolidado!$E$5:$E$1000,$B7,Consolidado!$AA$5:$AA$1000,N$5,Consolidado!$C$5:$C$1000,"Comité de Supervisión")," y "&amp;TEXT(DAY(_xlfn.MAXIFS(Consolidado!$B$5:$B$1000,Consolidado!$E$5:$E$1000,$B7,Consolidado!$AA$5:$AA$1000,N$5,Consolidado!$C$5:$C$1000,"Comité de Supervisión")),"00")&amp;"/"&amp;TEXT(MONTH(_xlfn.MAXIFS(Consolidado!$B$5:$B$1000,Consolidado!$E$5:$E$1000,$B7,Consolidado!$AA$5:$AA$1000,N$5,Consolidado!$C$5:$C$1000,"Comité de Supervisión")),"00"),""),""),IF(SUMIFS(Consolidado!$AD$5:$AD$1000,Consolidado!$E$5:$E$1000,$B7,Consolidado!$AA$5:$AA$1000,N$5,Consolidado!$C$5:$C$1000,"Consejo de Administración")&gt;0,"Consejo "&amp;TEXT(DAY(_xlfn.MINIFS(Consolidado!$B$5:$B$1000,Consolidado!$E$5:$E$1000,$B7,Consolidado!$AA$5:$AA$1000,N$5,Consolidado!$C$5:$C$1000,"Consejo de Administración")),"00")&amp;"/"&amp;TEXT(MONTH(_xlfn.MINIFS(Consolidado!$B$5:$B$1000,Consolidado!$E$5:$E$1000,$B7,Consolidado!$AA$5:$AA$1000,N$5,Consolidado!$C$5:$C$1000,"Consejo de Administración")),"00")&amp;IF(_xlfn.MAXIFS(Consolidado!$B$5:$B$1000,Consolidado!$E$5:$E$1000,$B7,Consolidado!$AA$5:$AA$1000,N$5,Consolidado!$C$5:$C$1000,"Consejo de Administración")&lt;&gt;_xlfn.MINIFS(Consolidado!$B$5:$B$1000,Consolidado!$E$5:$E$1000,$B7,Consolidado!$AA$5:$AA$1000,N$5,Consolidado!$C$5:$C$1000,"Consejo de Administración")," y "&amp;TEXT(DAY(_xlfn.MAXIFS(Consolidado!$B$5:$B$1000,Consolidado!$E$5:$E$1000,$B7,Consolidado!$AA$5:$AA$1000,N$5,Consolidado!$C$5:$C$1000,"Consejo de Administración")),"00")&amp;"/"&amp;TEXT(MONTH(_xlfn.MAXIFS(Consolidado!$B$5:$B$1000,Consolidado!$E$5:$E$1000,$B7,Consolidado!$AA$5:$AA$1000,N$5,Consolidado!$C$5:$C$1000,"Consejo de Administración")),"00"),""),""),IF(SUMIFS(Consolidado!$AD$5:$AD$1000,Consolidado!$E$5:$E$1000,$B7,Consolidado!$AA$5:$AA$1000,N$5,Consolidado!$C$5:$C$1000,"Otros")&gt;0,"Otros "&amp;TEXT(DAY(_xlfn.MINIFS(Consolidado!$B$5:$B$1000,Consolidado!$E$5:$E$1000,$B7,Consolidado!$AA$5:$AA$1000,N$5,Consolidado!$C$5:$C$1000,"Otros")),"00")&amp;"/"&amp;TEXT(MONTH(_xlfn.MINIFS(Consolidado!$B$5:$B$1000,Consolidado!$E$5:$E$1000,$B7,Consolidado!$AA$5:$AA$1000,N$5,Consolidado!$C$5:$C$1000,"Otros")),"00")&amp;IF(_xlfn.MAXIFS(Consolidado!$B$5:$B$1000,Consolidado!$E$5:$E$1000,$B7,Consolidado!$AA$5:$AA$1000,N$5,Consolidado!$C$5:$C$1000,"Otros")&lt;&gt;_xlfn.MINIFS(Consolidado!$B$5:$B$1000,Consolidado!$E$5:$E$1000,$B7,Consolidado!$AA$5:$AA$1000,N$5,Consolidado!$C$5:$C$1000,"Otros")," y "&amp;TEXT(DAY(_xlfn.MAXIFS(Consolidado!$B$5:$B$1000,Consolidado!$E$5:$E$1000,$B7,Consolidado!$AA$5:$AA$1000,N$5,Consolidado!$C$5:$C$1000,"Otros")),"00")&amp;"/"&amp;TEXT(MONTH(_xlfn.MAXIFS(Consolidado!$B$5:$B$1000,Consolidado!$E$5:$E$1000,$B7,Consolidado!$AA$5:$AA$1000,N$5,Consolidado!$C$5:$C$1000,"Otros")),"00"),""),""))</f>
        <v>Interna 22/08</v>
      </c>
      <c r="O7" s="37" t="str">
        <f aca="false">_xlfn.TEXTJOIN(" +"&amp;CHAR(10),TRUE(),IF(SUMIFS(Consolidado!$AD$5:$AD$1000,Consolidado!$E$5:$E$1000,$B7,Consolidado!$AA$5:$AA$1000,O$5,Consolidado!$C$5:$C$1000,"Auditoría Interna")&gt;0,"Interna "&amp;TEXT(DAY(_xlfn.MINIFS(Consolidado!$B$5:$B$1000,Consolidado!$E$5:$E$1000,$B7,Consolidado!$AA$5:$AA$1000,O$5,Consolidado!$C$5:$C$1000,"Auditoría Interna")),"00")&amp;"/"&amp;TEXT(MONTH(_xlfn.MINIFS(Consolidado!$B$5:$B$1000,Consolidado!$E$5:$E$1000,$B7,Consolidado!$AA$5:$AA$1000,O$5,Consolidado!$C$5:$C$1000,"Auditoría Interna")),"00")&amp;IF(_xlfn.MAXIFS(Consolidado!$B$5:$B$1000,Consolidado!$E$5:$E$1000,$B7,Consolidado!$AA$5:$AA$1000,O$5,Consolidado!$C$5:$C$1000,"Auditoría Interna")&lt;&gt;_xlfn.MINIFS(Consolidado!$B$5:$B$1000,Consolidado!$E$5:$E$1000,$B7,Consolidado!$AA$5:$AA$1000,O$5,Consolidado!$C$5:$C$1000,"Auditoría Interna")," y "&amp;TEXT(DAY(_xlfn.MAXIFS(Consolidado!$B$5:$B$1000,Consolidado!$E$5:$E$1000,$B7,Consolidado!$AA$5:$AA$1000,O$5,Consolidado!$C$5:$C$1000,"Auditoría Interna")),"00")&amp;"/"&amp;TEXT(MONTH(_xlfn.MAXIFS(Consolidado!$B$5:$B$1000,Consolidado!$E$5:$E$1000,$B7,Consolidado!$AA$5:$AA$1000,O$5,Consolidado!$C$5:$C$1000,"Auditoría Interna")),"00"),""),""),IF(SUMIFS(Consolidado!$AD$5:$AD$1000,Consolidado!$E$5:$E$1000,$B7,Consolidado!$AA$5:$AA$1000,O$5,Consolidado!$C$5:$C$1000,"Auditoría Externa")&gt;0,"Externa "&amp;TEXT(DAY(_xlfn.MINIFS(Consolidado!$B$5:$B$1000,Consolidado!$E$5:$E$1000,$B7,Consolidado!$AA$5:$AA$1000,O$5,Consolidado!$C$5:$C$1000,"Auditoría Externa")),"00")&amp;"/"&amp;TEXT(MONTH(_xlfn.MINIFS(Consolidado!$B$5:$B$1000,Consolidado!$E$5:$E$1000,$B7,Consolidado!$AA$5:$AA$1000,O$5,Consolidado!$C$5:$C$1000,"Auditoría Externa")),"00")&amp;IF(_xlfn.MAXIFS(Consolidado!$B$5:$B$1000,Consolidado!$E$5:$E$1000,$B7,Consolidado!$AA$5:$AA$1000,O$5,Consolidado!$C$5:$C$1000,"Auditoría Externa")&lt;&gt;_xlfn.MINIFS(Consolidado!$B$5:$B$1000,Consolidado!$E$5:$E$1000,$B7,Consolidado!$AA$5:$AA$1000,O$5,Consolidado!$C$5:$C$1000,"Auditoría Externa")," y "&amp;TEXT(DAY(_xlfn.MAXIFS(Consolidado!$B$5:$B$1000,Consolidado!$E$5:$E$1000,$B7,Consolidado!$AA$5:$AA$1000,O$5,Consolidado!$C$5:$C$1000,"Auditoría Externa")),"00")&amp;"/"&amp;TEXT(MONTH(_xlfn.MAXIFS(Consolidado!$B$5:$B$1000,Consolidado!$E$5:$E$1000,$B7,Consolidado!$AA$5:$AA$1000,O$5,Consolidado!$C$5:$C$1000,"Auditoría Externa")),"00"),""),""),IF(SUMIFS(Consolidado!$AD$5:$AD$1000,Consolidado!$E$5:$E$1000,$B7,Consolidado!$AA$5:$AA$1000,O$5,Consolidado!$C$5:$C$1000,"SSF")&gt;0,"SSF "&amp;TEXT(DAY(_xlfn.MINIFS(Consolidado!$B$5:$B$1000,Consolidado!$E$5:$E$1000,$B7,Consolidado!$AA$5:$AA$1000,O$5,Consolidado!$C$5:$C$1000,"SSF")),"00")&amp;"/"&amp;TEXT(MONTH(_xlfn.MINIFS(Consolidado!$B$5:$B$1000,Consolidado!$E$5:$E$1000,$B7,Consolidado!$AA$5:$AA$1000,O$5,Consolidado!$C$5:$C$1000,"SSF")),"00")&amp;IF(_xlfn.MAXIFS(Consolidado!$B$5:$B$1000,Consolidado!$E$5:$E$1000,$B7,Consolidado!$AA$5:$AA$1000,O$5,Consolidado!$C$5:$C$1000,"SSF")&lt;&gt;_xlfn.MINIFS(Consolidado!$B$5:$B$1000,Consolidado!$E$5:$E$1000,$B7,Consolidado!$AA$5:$AA$1000,O$5,Consolidado!$C$5:$C$1000,"SSF")," y "&amp;TEXT(DAY(_xlfn.MAXIFS(Consolidado!$B$5:$B$1000,Consolidado!$E$5:$E$1000,$B7,Consolidado!$AA$5:$AA$1000,O$5,Consolidado!$C$5:$C$1000,"SSF")),"00")&amp;"/"&amp;TEXT(MONTH(_xlfn.MAXIFS(Consolidado!$B$5:$B$1000,Consolidado!$E$5:$E$1000,$B7,Consolidado!$AA$5:$AA$1000,O$5,Consolidado!$C$5:$C$1000,"SSF")),"00"),""),""),IF(SUMIFS(Consolidado!$AD$5:$AD$1000,Consolidado!$E$5:$E$1000,$B7,Consolidado!$AA$5:$AA$1000,O$5,Consolidado!$C$5:$C$1000,"Comité de Supervisión")&gt;0,"Comité Sup. "&amp;TEXT(DAY(_xlfn.MINIFS(Consolidado!$B$5:$B$1000,Consolidado!$E$5:$E$1000,$B7,Consolidado!$AA$5:$AA$1000,O$5,Consolidado!$C$5:$C$1000,"Comité de Supervisión")),"00")&amp;"/"&amp;TEXT(MONTH(_xlfn.MINIFS(Consolidado!$B$5:$B$1000,Consolidado!$E$5:$E$1000,$B7,Consolidado!$AA$5:$AA$1000,O$5,Consolidado!$C$5:$C$1000,"Comité de Supervisión")),"00")&amp;IF(_xlfn.MAXIFS(Consolidado!$B$5:$B$1000,Consolidado!$E$5:$E$1000,$B7,Consolidado!$AA$5:$AA$1000,O$5,Consolidado!$C$5:$C$1000,"Comité de Supervisión")&lt;&gt;_xlfn.MINIFS(Consolidado!$B$5:$B$1000,Consolidado!$E$5:$E$1000,$B7,Consolidado!$AA$5:$AA$1000,O$5,Consolidado!$C$5:$C$1000,"Comité de Supervisión")," y "&amp;TEXT(DAY(_xlfn.MAXIFS(Consolidado!$B$5:$B$1000,Consolidado!$E$5:$E$1000,$B7,Consolidado!$AA$5:$AA$1000,O$5,Consolidado!$C$5:$C$1000,"Comité de Supervisión")),"00")&amp;"/"&amp;TEXT(MONTH(_xlfn.MAXIFS(Consolidado!$B$5:$B$1000,Consolidado!$E$5:$E$1000,$B7,Consolidado!$AA$5:$AA$1000,O$5,Consolidado!$C$5:$C$1000,"Comité de Supervisión")),"00"),""),""),IF(SUMIFS(Consolidado!$AD$5:$AD$1000,Consolidado!$E$5:$E$1000,$B7,Consolidado!$AA$5:$AA$1000,O$5,Consolidado!$C$5:$C$1000,"Consejo de Administración")&gt;0,"Consejo "&amp;TEXT(DAY(_xlfn.MINIFS(Consolidado!$B$5:$B$1000,Consolidado!$E$5:$E$1000,$B7,Consolidado!$AA$5:$AA$1000,O$5,Consolidado!$C$5:$C$1000,"Consejo de Administración")),"00")&amp;"/"&amp;TEXT(MONTH(_xlfn.MINIFS(Consolidado!$B$5:$B$1000,Consolidado!$E$5:$E$1000,$B7,Consolidado!$AA$5:$AA$1000,O$5,Consolidado!$C$5:$C$1000,"Consejo de Administración")),"00")&amp;IF(_xlfn.MAXIFS(Consolidado!$B$5:$B$1000,Consolidado!$E$5:$E$1000,$B7,Consolidado!$AA$5:$AA$1000,O$5,Consolidado!$C$5:$C$1000,"Consejo de Administración")&lt;&gt;_xlfn.MINIFS(Consolidado!$B$5:$B$1000,Consolidado!$E$5:$E$1000,$B7,Consolidado!$AA$5:$AA$1000,O$5,Consolidado!$C$5:$C$1000,"Consejo de Administración")," y "&amp;TEXT(DAY(_xlfn.MAXIFS(Consolidado!$B$5:$B$1000,Consolidado!$E$5:$E$1000,$B7,Consolidado!$AA$5:$AA$1000,O$5,Consolidado!$C$5:$C$1000,"Consejo de Administración")),"00")&amp;"/"&amp;TEXT(MONTH(_xlfn.MAXIFS(Consolidado!$B$5:$B$1000,Consolidado!$E$5:$E$1000,$B7,Consolidado!$AA$5:$AA$1000,O$5,Consolidado!$C$5:$C$1000,"Consejo de Administración")),"00"),""),""),IF(SUMIFS(Consolidado!$AD$5:$AD$1000,Consolidado!$E$5:$E$1000,$B7,Consolidado!$AA$5:$AA$1000,O$5,Consolidado!$C$5:$C$1000,"Otros")&gt;0,"Otros "&amp;TEXT(DAY(_xlfn.MINIFS(Consolidado!$B$5:$B$1000,Consolidado!$E$5:$E$1000,$B7,Consolidado!$AA$5:$AA$1000,O$5,Consolidado!$C$5:$C$1000,"Otros")),"00")&amp;"/"&amp;TEXT(MONTH(_xlfn.MINIFS(Consolidado!$B$5:$B$1000,Consolidado!$E$5:$E$1000,$B7,Consolidado!$AA$5:$AA$1000,O$5,Consolidado!$C$5:$C$1000,"Otros")),"00")&amp;IF(_xlfn.MAXIFS(Consolidado!$B$5:$B$1000,Consolidado!$E$5:$E$1000,$B7,Consolidado!$AA$5:$AA$1000,O$5,Consolidado!$C$5:$C$1000,"Otros")&lt;&gt;_xlfn.MINIFS(Consolidado!$B$5:$B$1000,Consolidado!$E$5:$E$1000,$B7,Consolidado!$AA$5:$AA$1000,O$5,Consolidado!$C$5:$C$1000,"Otros")," y "&amp;TEXT(DAY(_xlfn.MAXIFS(Consolidado!$B$5:$B$1000,Consolidado!$E$5:$E$1000,$B7,Consolidado!$AA$5:$AA$1000,O$5,Consolidado!$C$5:$C$1000,"Otros")),"00")&amp;"/"&amp;TEXT(MONTH(_xlfn.MAXIFS(Consolidado!$B$5:$B$1000,Consolidado!$E$5:$E$1000,$B7,Consolidado!$AA$5:$AA$1000,O$5,Consolidado!$C$5:$C$1000,"Otros")),"00"),""),""))</f>
        <v/>
      </c>
      <c r="P7" s="37" t="str">
        <f aca="false">_xlfn.TEXTJOIN(" +"&amp;CHAR(10),TRUE(),IF(SUMIFS(Consolidado!$AD$5:$AD$1000,Consolidado!$E$5:$E$1000,$B7,Consolidado!$AA$5:$AA$1000,P$5,Consolidado!$C$5:$C$1000,"Auditoría Interna")&gt;0,"Interna "&amp;TEXT(DAY(_xlfn.MINIFS(Consolidado!$B$5:$B$1000,Consolidado!$E$5:$E$1000,$B7,Consolidado!$AA$5:$AA$1000,P$5,Consolidado!$C$5:$C$1000,"Auditoría Interna")),"00")&amp;"/"&amp;TEXT(MONTH(_xlfn.MINIFS(Consolidado!$B$5:$B$1000,Consolidado!$E$5:$E$1000,$B7,Consolidado!$AA$5:$AA$1000,P$5,Consolidado!$C$5:$C$1000,"Auditoría Interna")),"00")&amp;IF(_xlfn.MAXIFS(Consolidado!$B$5:$B$1000,Consolidado!$E$5:$E$1000,$B7,Consolidado!$AA$5:$AA$1000,P$5,Consolidado!$C$5:$C$1000,"Auditoría Interna")&lt;&gt;_xlfn.MINIFS(Consolidado!$B$5:$B$1000,Consolidado!$E$5:$E$1000,$B7,Consolidado!$AA$5:$AA$1000,P$5,Consolidado!$C$5:$C$1000,"Auditoría Interna")," y "&amp;TEXT(DAY(_xlfn.MAXIFS(Consolidado!$B$5:$B$1000,Consolidado!$E$5:$E$1000,$B7,Consolidado!$AA$5:$AA$1000,P$5,Consolidado!$C$5:$C$1000,"Auditoría Interna")),"00")&amp;"/"&amp;TEXT(MONTH(_xlfn.MAXIFS(Consolidado!$B$5:$B$1000,Consolidado!$E$5:$E$1000,$B7,Consolidado!$AA$5:$AA$1000,P$5,Consolidado!$C$5:$C$1000,"Auditoría Interna")),"00"),""),""),IF(SUMIFS(Consolidado!$AD$5:$AD$1000,Consolidado!$E$5:$E$1000,$B7,Consolidado!$AA$5:$AA$1000,P$5,Consolidado!$C$5:$C$1000,"Auditoría Externa")&gt;0,"Externa "&amp;TEXT(DAY(_xlfn.MINIFS(Consolidado!$B$5:$B$1000,Consolidado!$E$5:$E$1000,$B7,Consolidado!$AA$5:$AA$1000,P$5,Consolidado!$C$5:$C$1000,"Auditoría Externa")),"00")&amp;"/"&amp;TEXT(MONTH(_xlfn.MINIFS(Consolidado!$B$5:$B$1000,Consolidado!$E$5:$E$1000,$B7,Consolidado!$AA$5:$AA$1000,P$5,Consolidado!$C$5:$C$1000,"Auditoría Externa")),"00")&amp;IF(_xlfn.MAXIFS(Consolidado!$B$5:$B$1000,Consolidado!$E$5:$E$1000,$B7,Consolidado!$AA$5:$AA$1000,P$5,Consolidado!$C$5:$C$1000,"Auditoría Externa")&lt;&gt;_xlfn.MINIFS(Consolidado!$B$5:$B$1000,Consolidado!$E$5:$E$1000,$B7,Consolidado!$AA$5:$AA$1000,P$5,Consolidado!$C$5:$C$1000,"Auditoría Externa")," y "&amp;TEXT(DAY(_xlfn.MAXIFS(Consolidado!$B$5:$B$1000,Consolidado!$E$5:$E$1000,$B7,Consolidado!$AA$5:$AA$1000,P$5,Consolidado!$C$5:$C$1000,"Auditoría Externa")),"00")&amp;"/"&amp;TEXT(MONTH(_xlfn.MAXIFS(Consolidado!$B$5:$B$1000,Consolidado!$E$5:$E$1000,$B7,Consolidado!$AA$5:$AA$1000,P$5,Consolidado!$C$5:$C$1000,"Auditoría Externa")),"00"),""),""),IF(SUMIFS(Consolidado!$AD$5:$AD$1000,Consolidado!$E$5:$E$1000,$B7,Consolidado!$AA$5:$AA$1000,P$5,Consolidado!$C$5:$C$1000,"SSF")&gt;0,"SSF "&amp;TEXT(DAY(_xlfn.MINIFS(Consolidado!$B$5:$B$1000,Consolidado!$E$5:$E$1000,$B7,Consolidado!$AA$5:$AA$1000,P$5,Consolidado!$C$5:$C$1000,"SSF")),"00")&amp;"/"&amp;TEXT(MONTH(_xlfn.MINIFS(Consolidado!$B$5:$B$1000,Consolidado!$E$5:$E$1000,$B7,Consolidado!$AA$5:$AA$1000,P$5,Consolidado!$C$5:$C$1000,"SSF")),"00")&amp;IF(_xlfn.MAXIFS(Consolidado!$B$5:$B$1000,Consolidado!$E$5:$E$1000,$B7,Consolidado!$AA$5:$AA$1000,P$5,Consolidado!$C$5:$C$1000,"SSF")&lt;&gt;_xlfn.MINIFS(Consolidado!$B$5:$B$1000,Consolidado!$E$5:$E$1000,$B7,Consolidado!$AA$5:$AA$1000,P$5,Consolidado!$C$5:$C$1000,"SSF")," y "&amp;TEXT(DAY(_xlfn.MAXIFS(Consolidado!$B$5:$B$1000,Consolidado!$E$5:$E$1000,$B7,Consolidado!$AA$5:$AA$1000,P$5,Consolidado!$C$5:$C$1000,"SSF")),"00")&amp;"/"&amp;TEXT(MONTH(_xlfn.MAXIFS(Consolidado!$B$5:$B$1000,Consolidado!$E$5:$E$1000,$B7,Consolidado!$AA$5:$AA$1000,P$5,Consolidado!$C$5:$C$1000,"SSF")),"00"),""),""),IF(SUMIFS(Consolidado!$AD$5:$AD$1000,Consolidado!$E$5:$E$1000,$B7,Consolidado!$AA$5:$AA$1000,P$5,Consolidado!$C$5:$C$1000,"Comité de Supervisión")&gt;0,"Comité Sup. "&amp;TEXT(DAY(_xlfn.MINIFS(Consolidado!$B$5:$B$1000,Consolidado!$E$5:$E$1000,$B7,Consolidado!$AA$5:$AA$1000,P$5,Consolidado!$C$5:$C$1000,"Comité de Supervisión")),"00")&amp;"/"&amp;TEXT(MONTH(_xlfn.MINIFS(Consolidado!$B$5:$B$1000,Consolidado!$E$5:$E$1000,$B7,Consolidado!$AA$5:$AA$1000,P$5,Consolidado!$C$5:$C$1000,"Comité de Supervisión")),"00")&amp;IF(_xlfn.MAXIFS(Consolidado!$B$5:$B$1000,Consolidado!$E$5:$E$1000,$B7,Consolidado!$AA$5:$AA$1000,P$5,Consolidado!$C$5:$C$1000,"Comité de Supervisión")&lt;&gt;_xlfn.MINIFS(Consolidado!$B$5:$B$1000,Consolidado!$E$5:$E$1000,$B7,Consolidado!$AA$5:$AA$1000,P$5,Consolidado!$C$5:$C$1000,"Comité de Supervisión")," y "&amp;TEXT(DAY(_xlfn.MAXIFS(Consolidado!$B$5:$B$1000,Consolidado!$E$5:$E$1000,$B7,Consolidado!$AA$5:$AA$1000,P$5,Consolidado!$C$5:$C$1000,"Comité de Supervisión")),"00")&amp;"/"&amp;TEXT(MONTH(_xlfn.MAXIFS(Consolidado!$B$5:$B$1000,Consolidado!$E$5:$E$1000,$B7,Consolidado!$AA$5:$AA$1000,P$5,Consolidado!$C$5:$C$1000,"Comité de Supervisión")),"00"),""),""),IF(SUMIFS(Consolidado!$AD$5:$AD$1000,Consolidado!$E$5:$E$1000,$B7,Consolidado!$AA$5:$AA$1000,P$5,Consolidado!$C$5:$C$1000,"Consejo de Administración")&gt;0,"Consejo "&amp;TEXT(DAY(_xlfn.MINIFS(Consolidado!$B$5:$B$1000,Consolidado!$E$5:$E$1000,$B7,Consolidado!$AA$5:$AA$1000,P$5,Consolidado!$C$5:$C$1000,"Consejo de Administración")),"00")&amp;"/"&amp;TEXT(MONTH(_xlfn.MINIFS(Consolidado!$B$5:$B$1000,Consolidado!$E$5:$E$1000,$B7,Consolidado!$AA$5:$AA$1000,P$5,Consolidado!$C$5:$C$1000,"Consejo de Administración")),"00")&amp;IF(_xlfn.MAXIFS(Consolidado!$B$5:$B$1000,Consolidado!$E$5:$E$1000,$B7,Consolidado!$AA$5:$AA$1000,P$5,Consolidado!$C$5:$C$1000,"Consejo de Administración")&lt;&gt;_xlfn.MINIFS(Consolidado!$B$5:$B$1000,Consolidado!$E$5:$E$1000,$B7,Consolidado!$AA$5:$AA$1000,P$5,Consolidado!$C$5:$C$1000,"Consejo de Administración")," y "&amp;TEXT(DAY(_xlfn.MAXIFS(Consolidado!$B$5:$B$1000,Consolidado!$E$5:$E$1000,$B7,Consolidado!$AA$5:$AA$1000,P$5,Consolidado!$C$5:$C$1000,"Consejo de Administración")),"00")&amp;"/"&amp;TEXT(MONTH(_xlfn.MAXIFS(Consolidado!$B$5:$B$1000,Consolidado!$E$5:$E$1000,$B7,Consolidado!$AA$5:$AA$1000,P$5,Consolidado!$C$5:$C$1000,"Consejo de Administración")),"00"),""),""),IF(SUMIFS(Consolidado!$AD$5:$AD$1000,Consolidado!$E$5:$E$1000,$B7,Consolidado!$AA$5:$AA$1000,P$5,Consolidado!$C$5:$C$1000,"Otros")&gt;0,"Otros "&amp;TEXT(DAY(_xlfn.MINIFS(Consolidado!$B$5:$B$1000,Consolidado!$E$5:$E$1000,$B7,Consolidado!$AA$5:$AA$1000,P$5,Consolidado!$C$5:$C$1000,"Otros")),"00")&amp;"/"&amp;TEXT(MONTH(_xlfn.MINIFS(Consolidado!$B$5:$B$1000,Consolidado!$E$5:$E$1000,$B7,Consolidado!$AA$5:$AA$1000,P$5,Consolidado!$C$5:$C$1000,"Otros")),"00")&amp;IF(_xlfn.MAXIFS(Consolidado!$B$5:$B$1000,Consolidado!$E$5:$E$1000,$B7,Consolidado!$AA$5:$AA$1000,P$5,Consolidado!$C$5:$C$1000,"Otros")&lt;&gt;_xlfn.MINIFS(Consolidado!$B$5:$B$1000,Consolidado!$E$5:$E$1000,$B7,Consolidado!$AA$5:$AA$1000,P$5,Consolidado!$C$5:$C$1000,"Otros")," y "&amp;TEXT(DAY(_xlfn.MAXIFS(Consolidado!$B$5:$B$1000,Consolidado!$E$5:$E$1000,$B7,Consolidado!$AA$5:$AA$1000,P$5,Consolidado!$C$5:$C$1000,"Otros")),"00")&amp;"/"&amp;TEXT(MONTH(_xlfn.MAXIFS(Consolidado!$B$5:$B$1000,Consolidado!$E$5:$E$1000,$B7,Consolidado!$AA$5:$AA$1000,P$5,Consolidado!$C$5:$C$1000,"Otros")),"00"),""),""))</f>
        <v/>
      </c>
      <c r="Q7" s="37" t="str">
        <f aca="false">_xlfn.TEXTJOIN(" +"&amp;CHAR(10),TRUE(),IF(SUMIFS(Consolidado!$AD$5:$AD$1000,Consolidado!$E$5:$E$1000,$B7,Consolidado!$AA$5:$AA$1000,Q$5,Consolidado!$C$5:$C$1000,"Auditoría Interna")&gt;0,"Interna "&amp;TEXT(DAY(_xlfn.MINIFS(Consolidado!$B$5:$B$1000,Consolidado!$E$5:$E$1000,$B7,Consolidado!$AA$5:$AA$1000,Q$5,Consolidado!$C$5:$C$1000,"Auditoría Interna")),"00")&amp;"/"&amp;TEXT(MONTH(_xlfn.MINIFS(Consolidado!$B$5:$B$1000,Consolidado!$E$5:$E$1000,$B7,Consolidado!$AA$5:$AA$1000,Q$5,Consolidado!$C$5:$C$1000,"Auditoría Interna")),"00")&amp;IF(_xlfn.MAXIFS(Consolidado!$B$5:$B$1000,Consolidado!$E$5:$E$1000,$B7,Consolidado!$AA$5:$AA$1000,Q$5,Consolidado!$C$5:$C$1000,"Auditoría Interna")&lt;&gt;_xlfn.MINIFS(Consolidado!$B$5:$B$1000,Consolidado!$E$5:$E$1000,$B7,Consolidado!$AA$5:$AA$1000,Q$5,Consolidado!$C$5:$C$1000,"Auditoría Interna")," y "&amp;TEXT(DAY(_xlfn.MAXIFS(Consolidado!$B$5:$B$1000,Consolidado!$E$5:$E$1000,$B7,Consolidado!$AA$5:$AA$1000,Q$5,Consolidado!$C$5:$C$1000,"Auditoría Interna")),"00")&amp;"/"&amp;TEXT(MONTH(_xlfn.MAXIFS(Consolidado!$B$5:$B$1000,Consolidado!$E$5:$E$1000,$B7,Consolidado!$AA$5:$AA$1000,Q$5,Consolidado!$C$5:$C$1000,"Auditoría Interna")),"00"),""),""),IF(SUMIFS(Consolidado!$AD$5:$AD$1000,Consolidado!$E$5:$E$1000,$B7,Consolidado!$AA$5:$AA$1000,Q$5,Consolidado!$C$5:$C$1000,"Auditoría Externa")&gt;0,"Externa "&amp;TEXT(DAY(_xlfn.MINIFS(Consolidado!$B$5:$B$1000,Consolidado!$E$5:$E$1000,$B7,Consolidado!$AA$5:$AA$1000,Q$5,Consolidado!$C$5:$C$1000,"Auditoría Externa")),"00")&amp;"/"&amp;TEXT(MONTH(_xlfn.MINIFS(Consolidado!$B$5:$B$1000,Consolidado!$E$5:$E$1000,$B7,Consolidado!$AA$5:$AA$1000,Q$5,Consolidado!$C$5:$C$1000,"Auditoría Externa")),"00")&amp;IF(_xlfn.MAXIFS(Consolidado!$B$5:$B$1000,Consolidado!$E$5:$E$1000,$B7,Consolidado!$AA$5:$AA$1000,Q$5,Consolidado!$C$5:$C$1000,"Auditoría Externa")&lt;&gt;_xlfn.MINIFS(Consolidado!$B$5:$B$1000,Consolidado!$E$5:$E$1000,$B7,Consolidado!$AA$5:$AA$1000,Q$5,Consolidado!$C$5:$C$1000,"Auditoría Externa")," y "&amp;TEXT(DAY(_xlfn.MAXIFS(Consolidado!$B$5:$B$1000,Consolidado!$E$5:$E$1000,$B7,Consolidado!$AA$5:$AA$1000,Q$5,Consolidado!$C$5:$C$1000,"Auditoría Externa")),"00")&amp;"/"&amp;TEXT(MONTH(_xlfn.MAXIFS(Consolidado!$B$5:$B$1000,Consolidado!$E$5:$E$1000,$B7,Consolidado!$AA$5:$AA$1000,Q$5,Consolidado!$C$5:$C$1000,"Auditoría Externa")),"00"),""),""),IF(SUMIFS(Consolidado!$AD$5:$AD$1000,Consolidado!$E$5:$E$1000,$B7,Consolidado!$AA$5:$AA$1000,Q$5,Consolidado!$C$5:$C$1000,"SSF")&gt;0,"SSF "&amp;TEXT(DAY(_xlfn.MINIFS(Consolidado!$B$5:$B$1000,Consolidado!$E$5:$E$1000,$B7,Consolidado!$AA$5:$AA$1000,Q$5,Consolidado!$C$5:$C$1000,"SSF")),"00")&amp;"/"&amp;TEXT(MONTH(_xlfn.MINIFS(Consolidado!$B$5:$B$1000,Consolidado!$E$5:$E$1000,$B7,Consolidado!$AA$5:$AA$1000,Q$5,Consolidado!$C$5:$C$1000,"SSF")),"00")&amp;IF(_xlfn.MAXIFS(Consolidado!$B$5:$B$1000,Consolidado!$E$5:$E$1000,$B7,Consolidado!$AA$5:$AA$1000,Q$5,Consolidado!$C$5:$C$1000,"SSF")&lt;&gt;_xlfn.MINIFS(Consolidado!$B$5:$B$1000,Consolidado!$E$5:$E$1000,$B7,Consolidado!$AA$5:$AA$1000,Q$5,Consolidado!$C$5:$C$1000,"SSF")," y "&amp;TEXT(DAY(_xlfn.MAXIFS(Consolidado!$B$5:$B$1000,Consolidado!$E$5:$E$1000,$B7,Consolidado!$AA$5:$AA$1000,Q$5,Consolidado!$C$5:$C$1000,"SSF")),"00")&amp;"/"&amp;TEXT(MONTH(_xlfn.MAXIFS(Consolidado!$B$5:$B$1000,Consolidado!$E$5:$E$1000,$B7,Consolidado!$AA$5:$AA$1000,Q$5,Consolidado!$C$5:$C$1000,"SSF")),"00"),""),""),IF(SUMIFS(Consolidado!$AD$5:$AD$1000,Consolidado!$E$5:$E$1000,$B7,Consolidado!$AA$5:$AA$1000,Q$5,Consolidado!$C$5:$C$1000,"Comité de Supervisión")&gt;0,"Comité Sup. "&amp;TEXT(DAY(_xlfn.MINIFS(Consolidado!$B$5:$B$1000,Consolidado!$E$5:$E$1000,$B7,Consolidado!$AA$5:$AA$1000,Q$5,Consolidado!$C$5:$C$1000,"Comité de Supervisión")),"00")&amp;"/"&amp;TEXT(MONTH(_xlfn.MINIFS(Consolidado!$B$5:$B$1000,Consolidado!$E$5:$E$1000,$B7,Consolidado!$AA$5:$AA$1000,Q$5,Consolidado!$C$5:$C$1000,"Comité de Supervisión")),"00")&amp;IF(_xlfn.MAXIFS(Consolidado!$B$5:$B$1000,Consolidado!$E$5:$E$1000,$B7,Consolidado!$AA$5:$AA$1000,Q$5,Consolidado!$C$5:$C$1000,"Comité de Supervisión")&lt;&gt;_xlfn.MINIFS(Consolidado!$B$5:$B$1000,Consolidado!$E$5:$E$1000,$B7,Consolidado!$AA$5:$AA$1000,Q$5,Consolidado!$C$5:$C$1000,"Comité de Supervisión")," y "&amp;TEXT(DAY(_xlfn.MAXIFS(Consolidado!$B$5:$B$1000,Consolidado!$E$5:$E$1000,$B7,Consolidado!$AA$5:$AA$1000,Q$5,Consolidado!$C$5:$C$1000,"Comité de Supervisión")),"00")&amp;"/"&amp;TEXT(MONTH(_xlfn.MAXIFS(Consolidado!$B$5:$B$1000,Consolidado!$E$5:$E$1000,$B7,Consolidado!$AA$5:$AA$1000,Q$5,Consolidado!$C$5:$C$1000,"Comité de Supervisión")),"00"),""),""),IF(SUMIFS(Consolidado!$AD$5:$AD$1000,Consolidado!$E$5:$E$1000,$B7,Consolidado!$AA$5:$AA$1000,Q$5,Consolidado!$C$5:$C$1000,"Consejo de Administración")&gt;0,"Consejo "&amp;TEXT(DAY(_xlfn.MINIFS(Consolidado!$B$5:$B$1000,Consolidado!$E$5:$E$1000,$B7,Consolidado!$AA$5:$AA$1000,Q$5,Consolidado!$C$5:$C$1000,"Consejo de Administración")),"00")&amp;"/"&amp;TEXT(MONTH(_xlfn.MINIFS(Consolidado!$B$5:$B$1000,Consolidado!$E$5:$E$1000,$B7,Consolidado!$AA$5:$AA$1000,Q$5,Consolidado!$C$5:$C$1000,"Consejo de Administración")),"00")&amp;IF(_xlfn.MAXIFS(Consolidado!$B$5:$B$1000,Consolidado!$E$5:$E$1000,$B7,Consolidado!$AA$5:$AA$1000,Q$5,Consolidado!$C$5:$C$1000,"Consejo de Administración")&lt;&gt;_xlfn.MINIFS(Consolidado!$B$5:$B$1000,Consolidado!$E$5:$E$1000,$B7,Consolidado!$AA$5:$AA$1000,Q$5,Consolidado!$C$5:$C$1000,"Consejo de Administración")," y "&amp;TEXT(DAY(_xlfn.MAXIFS(Consolidado!$B$5:$B$1000,Consolidado!$E$5:$E$1000,$B7,Consolidado!$AA$5:$AA$1000,Q$5,Consolidado!$C$5:$C$1000,"Consejo de Administración")),"00")&amp;"/"&amp;TEXT(MONTH(_xlfn.MAXIFS(Consolidado!$B$5:$B$1000,Consolidado!$E$5:$E$1000,$B7,Consolidado!$AA$5:$AA$1000,Q$5,Consolidado!$C$5:$C$1000,"Consejo de Administración")),"00"),""),""),IF(SUMIFS(Consolidado!$AD$5:$AD$1000,Consolidado!$E$5:$E$1000,$B7,Consolidado!$AA$5:$AA$1000,Q$5,Consolidado!$C$5:$C$1000,"Otros")&gt;0,"Otros "&amp;TEXT(DAY(_xlfn.MINIFS(Consolidado!$B$5:$B$1000,Consolidado!$E$5:$E$1000,$B7,Consolidado!$AA$5:$AA$1000,Q$5,Consolidado!$C$5:$C$1000,"Otros")),"00")&amp;"/"&amp;TEXT(MONTH(_xlfn.MINIFS(Consolidado!$B$5:$B$1000,Consolidado!$E$5:$E$1000,$B7,Consolidado!$AA$5:$AA$1000,Q$5,Consolidado!$C$5:$C$1000,"Otros")),"00")&amp;IF(_xlfn.MAXIFS(Consolidado!$B$5:$B$1000,Consolidado!$E$5:$E$1000,$B7,Consolidado!$AA$5:$AA$1000,Q$5,Consolidado!$C$5:$C$1000,"Otros")&lt;&gt;_xlfn.MINIFS(Consolidado!$B$5:$B$1000,Consolidado!$E$5:$E$1000,$B7,Consolidado!$AA$5:$AA$1000,Q$5,Consolidado!$C$5:$C$1000,"Otros")," y "&amp;TEXT(DAY(_xlfn.MAXIFS(Consolidado!$B$5:$B$1000,Consolidado!$E$5:$E$1000,$B7,Consolidado!$AA$5:$AA$1000,Q$5,Consolidado!$C$5:$C$1000,"Otros")),"00")&amp;"/"&amp;TEXT(MONTH(_xlfn.MAXIFS(Consolidado!$B$5:$B$1000,Consolidado!$E$5:$E$1000,$B7,Consolidado!$AA$5:$AA$1000,Q$5,Consolidado!$C$5:$C$1000,"Otros")),"00"),""),""))</f>
        <v/>
      </c>
      <c r="R7" s="37" t="str">
        <f aca="false">_xlfn.TEXTJOIN(" +"&amp;CHAR(10),TRUE(),IF(SUMIFS(Consolidado!$AD$5:$AD$1000,Consolidado!$E$5:$E$1000,$B7,Consolidado!$AA$5:$AA$1000,R$5,Consolidado!$C$5:$C$1000,"Auditoría Interna")&gt;0,"Interna "&amp;TEXT(DAY(_xlfn.MINIFS(Consolidado!$B$5:$B$1000,Consolidado!$E$5:$E$1000,$B7,Consolidado!$AA$5:$AA$1000,R$5,Consolidado!$C$5:$C$1000,"Auditoría Interna")),"00")&amp;"/"&amp;TEXT(MONTH(_xlfn.MINIFS(Consolidado!$B$5:$B$1000,Consolidado!$E$5:$E$1000,$B7,Consolidado!$AA$5:$AA$1000,R$5,Consolidado!$C$5:$C$1000,"Auditoría Interna")),"00")&amp;IF(_xlfn.MAXIFS(Consolidado!$B$5:$B$1000,Consolidado!$E$5:$E$1000,$B7,Consolidado!$AA$5:$AA$1000,R$5,Consolidado!$C$5:$C$1000,"Auditoría Interna")&lt;&gt;_xlfn.MINIFS(Consolidado!$B$5:$B$1000,Consolidado!$E$5:$E$1000,$B7,Consolidado!$AA$5:$AA$1000,R$5,Consolidado!$C$5:$C$1000,"Auditoría Interna")," y "&amp;TEXT(DAY(_xlfn.MAXIFS(Consolidado!$B$5:$B$1000,Consolidado!$E$5:$E$1000,$B7,Consolidado!$AA$5:$AA$1000,R$5,Consolidado!$C$5:$C$1000,"Auditoría Interna")),"00")&amp;"/"&amp;TEXT(MONTH(_xlfn.MAXIFS(Consolidado!$B$5:$B$1000,Consolidado!$E$5:$E$1000,$B7,Consolidado!$AA$5:$AA$1000,R$5,Consolidado!$C$5:$C$1000,"Auditoría Interna")),"00"),""),""),IF(SUMIFS(Consolidado!$AD$5:$AD$1000,Consolidado!$E$5:$E$1000,$B7,Consolidado!$AA$5:$AA$1000,R$5,Consolidado!$C$5:$C$1000,"Auditoría Externa")&gt;0,"Externa "&amp;TEXT(DAY(_xlfn.MINIFS(Consolidado!$B$5:$B$1000,Consolidado!$E$5:$E$1000,$B7,Consolidado!$AA$5:$AA$1000,R$5,Consolidado!$C$5:$C$1000,"Auditoría Externa")),"00")&amp;"/"&amp;TEXT(MONTH(_xlfn.MINIFS(Consolidado!$B$5:$B$1000,Consolidado!$E$5:$E$1000,$B7,Consolidado!$AA$5:$AA$1000,R$5,Consolidado!$C$5:$C$1000,"Auditoría Externa")),"00")&amp;IF(_xlfn.MAXIFS(Consolidado!$B$5:$B$1000,Consolidado!$E$5:$E$1000,$B7,Consolidado!$AA$5:$AA$1000,R$5,Consolidado!$C$5:$C$1000,"Auditoría Externa")&lt;&gt;_xlfn.MINIFS(Consolidado!$B$5:$B$1000,Consolidado!$E$5:$E$1000,$B7,Consolidado!$AA$5:$AA$1000,R$5,Consolidado!$C$5:$C$1000,"Auditoría Externa")," y "&amp;TEXT(DAY(_xlfn.MAXIFS(Consolidado!$B$5:$B$1000,Consolidado!$E$5:$E$1000,$B7,Consolidado!$AA$5:$AA$1000,R$5,Consolidado!$C$5:$C$1000,"Auditoría Externa")),"00")&amp;"/"&amp;TEXT(MONTH(_xlfn.MAXIFS(Consolidado!$B$5:$B$1000,Consolidado!$E$5:$E$1000,$B7,Consolidado!$AA$5:$AA$1000,R$5,Consolidado!$C$5:$C$1000,"Auditoría Externa")),"00"),""),""),IF(SUMIFS(Consolidado!$AD$5:$AD$1000,Consolidado!$E$5:$E$1000,$B7,Consolidado!$AA$5:$AA$1000,R$5,Consolidado!$C$5:$C$1000,"SSF")&gt;0,"SSF "&amp;TEXT(DAY(_xlfn.MINIFS(Consolidado!$B$5:$B$1000,Consolidado!$E$5:$E$1000,$B7,Consolidado!$AA$5:$AA$1000,R$5,Consolidado!$C$5:$C$1000,"SSF")),"00")&amp;"/"&amp;TEXT(MONTH(_xlfn.MINIFS(Consolidado!$B$5:$B$1000,Consolidado!$E$5:$E$1000,$B7,Consolidado!$AA$5:$AA$1000,R$5,Consolidado!$C$5:$C$1000,"SSF")),"00")&amp;IF(_xlfn.MAXIFS(Consolidado!$B$5:$B$1000,Consolidado!$E$5:$E$1000,$B7,Consolidado!$AA$5:$AA$1000,R$5,Consolidado!$C$5:$C$1000,"SSF")&lt;&gt;_xlfn.MINIFS(Consolidado!$B$5:$B$1000,Consolidado!$E$5:$E$1000,$B7,Consolidado!$AA$5:$AA$1000,R$5,Consolidado!$C$5:$C$1000,"SSF")," y "&amp;TEXT(DAY(_xlfn.MAXIFS(Consolidado!$B$5:$B$1000,Consolidado!$E$5:$E$1000,$B7,Consolidado!$AA$5:$AA$1000,R$5,Consolidado!$C$5:$C$1000,"SSF")),"00")&amp;"/"&amp;TEXT(MONTH(_xlfn.MAXIFS(Consolidado!$B$5:$B$1000,Consolidado!$E$5:$E$1000,$B7,Consolidado!$AA$5:$AA$1000,R$5,Consolidado!$C$5:$C$1000,"SSF")),"00"),""),""),IF(SUMIFS(Consolidado!$AD$5:$AD$1000,Consolidado!$E$5:$E$1000,$B7,Consolidado!$AA$5:$AA$1000,R$5,Consolidado!$C$5:$C$1000,"Comité de Supervisión")&gt;0,"Comité Sup. "&amp;TEXT(DAY(_xlfn.MINIFS(Consolidado!$B$5:$B$1000,Consolidado!$E$5:$E$1000,$B7,Consolidado!$AA$5:$AA$1000,R$5,Consolidado!$C$5:$C$1000,"Comité de Supervisión")),"00")&amp;"/"&amp;TEXT(MONTH(_xlfn.MINIFS(Consolidado!$B$5:$B$1000,Consolidado!$E$5:$E$1000,$B7,Consolidado!$AA$5:$AA$1000,R$5,Consolidado!$C$5:$C$1000,"Comité de Supervisión")),"00")&amp;IF(_xlfn.MAXIFS(Consolidado!$B$5:$B$1000,Consolidado!$E$5:$E$1000,$B7,Consolidado!$AA$5:$AA$1000,R$5,Consolidado!$C$5:$C$1000,"Comité de Supervisión")&lt;&gt;_xlfn.MINIFS(Consolidado!$B$5:$B$1000,Consolidado!$E$5:$E$1000,$B7,Consolidado!$AA$5:$AA$1000,R$5,Consolidado!$C$5:$C$1000,"Comité de Supervisión")," y "&amp;TEXT(DAY(_xlfn.MAXIFS(Consolidado!$B$5:$B$1000,Consolidado!$E$5:$E$1000,$B7,Consolidado!$AA$5:$AA$1000,R$5,Consolidado!$C$5:$C$1000,"Comité de Supervisión")),"00")&amp;"/"&amp;TEXT(MONTH(_xlfn.MAXIFS(Consolidado!$B$5:$B$1000,Consolidado!$E$5:$E$1000,$B7,Consolidado!$AA$5:$AA$1000,R$5,Consolidado!$C$5:$C$1000,"Comité de Supervisión")),"00"),""),""),IF(SUMIFS(Consolidado!$AD$5:$AD$1000,Consolidado!$E$5:$E$1000,$B7,Consolidado!$AA$5:$AA$1000,R$5,Consolidado!$C$5:$C$1000,"Consejo de Administración")&gt;0,"Consejo "&amp;TEXT(DAY(_xlfn.MINIFS(Consolidado!$B$5:$B$1000,Consolidado!$E$5:$E$1000,$B7,Consolidado!$AA$5:$AA$1000,R$5,Consolidado!$C$5:$C$1000,"Consejo de Administración")),"00")&amp;"/"&amp;TEXT(MONTH(_xlfn.MINIFS(Consolidado!$B$5:$B$1000,Consolidado!$E$5:$E$1000,$B7,Consolidado!$AA$5:$AA$1000,R$5,Consolidado!$C$5:$C$1000,"Consejo de Administración")),"00")&amp;IF(_xlfn.MAXIFS(Consolidado!$B$5:$B$1000,Consolidado!$E$5:$E$1000,$B7,Consolidado!$AA$5:$AA$1000,R$5,Consolidado!$C$5:$C$1000,"Consejo de Administración")&lt;&gt;_xlfn.MINIFS(Consolidado!$B$5:$B$1000,Consolidado!$E$5:$E$1000,$B7,Consolidado!$AA$5:$AA$1000,R$5,Consolidado!$C$5:$C$1000,"Consejo de Administración")," y "&amp;TEXT(DAY(_xlfn.MAXIFS(Consolidado!$B$5:$B$1000,Consolidado!$E$5:$E$1000,$B7,Consolidado!$AA$5:$AA$1000,R$5,Consolidado!$C$5:$C$1000,"Consejo de Administración")),"00")&amp;"/"&amp;TEXT(MONTH(_xlfn.MAXIFS(Consolidado!$B$5:$B$1000,Consolidado!$E$5:$E$1000,$B7,Consolidado!$AA$5:$AA$1000,R$5,Consolidado!$C$5:$C$1000,"Consejo de Administración")),"00"),""),""),IF(SUMIFS(Consolidado!$AD$5:$AD$1000,Consolidado!$E$5:$E$1000,$B7,Consolidado!$AA$5:$AA$1000,R$5,Consolidado!$C$5:$C$1000,"Otros")&gt;0,"Otros "&amp;TEXT(DAY(_xlfn.MINIFS(Consolidado!$B$5:$B$1000,Consolidado!$E$5:$E$1000,$B7,Consolidado!$AA$5:$AA$1000,R$5,Consolidado!$C$5:$C$1000,"Otros")),"00")&amp;"/"&amp;TEXT(MONTH(_xlfn.MINIFS(Consolidado!$B$5:$B$1000,Consolidado!$E$5:$E$1000,$B7,Consolidado!$AA$5:$AA$1000,R$5,Consolidado!$C$5:$C$1000,"Otros")),"00")&amp;IF(_xlfn.MAXIFS(Consolidado!$B$5:$B$1000,Consolidado!$E$5:$E$1000,$B7,Consolidado!$AA$5:$AA$1000,R$5,Consolidado!$C$5:$C$1000,"Otros")&lt;&gt;_xlfn.MINIFS(Consolidado!$B$5:$B$1000,Consolidado!$E$5:$E$1000,$B7,Consolidado!$AA$5:$AA$1000,R$5,Consolidado!$C$5:$C$1000,"Otros")," y "&amp;TEXT(DAY(_xlfn.MAXIFS(Consolidado!$B$5:$B$1000,Consolidado!$E$5:$E$1000,$B7,Consolidado!$AA$5:$AA$1000,R$5,Consolidado!$C$5:$C$1000,"Otros")),"00")&amp;"/"&amp;TEXT(MONTH(_xlfn.MAXIFS(Consolidado!$B$5:$B$1000,Consolidado!$E$5:$E$1000,$B7,Consolidado!$AA$5:$AA$1000,R$5,Consolidado!$C$5:$C$1000,"Otros")),"00"),""),""))</f>
        <v/>
      </c>
    </row>
    <row r="8" customFormat="false" ht="61.5" hidden="true" customHeight="true" outlineLevel="0" collapsed="false">
      <c r="A8" s="31" t="n">
        <v>3</v>
      </c>
      <c r="B8" s="32" t="str">
        <f aca="false">Catálogos!C4</f>
        <v>Plan de trabajo y capacitaciones de riesgos</v>
      </c>
      <c r="C8" s="33" t="str">
        <f aca="false">Catálogos!D4</f>
        <v>NRP-20</v>
      </c>
      <c r="D8" s="17" t="n">
        <f aca="false">SUMIFS(Consolidado!$AD$5:$AD$1000,Consolidado!$E$5:$E$1000,B8,Consolidado!$H$5:$H$1000,$C$2)</f>
        <v>2</v>
      </c>
      <c r="E8" s="36" t="str">
        <f aca="false">IF(((SUMIFS(Consolidado!$AD$5:$AD$1000,Consolidado!$E$5:$E$1000,$B8,Consolidado!$C$5:$C$1000,"Auditoría Interna",Consolidado!$H$5:$H$1000,$C$2)&gt;0)+(SUMIFS(Consolidado!$AD$5:$AD$1000,Consolidado!$E$5:$E$1000,$B8,Consolidado!$C$5:$C$1000,"Auditoría Externa",Consolidado!$H$5:$H$1000,$C$2)&gt;0)+(SUMIFS(Consolidado!$AD$5:$AD$1000,Consolidado!$E$5:$E$1000,$B8,Consolidado!$C$5:$C$1000,"SSF",Consolidado!$H$5:$H$1000,$C$2)&gt;0)+(SUMIFS(Consolidado!$AD$5:$AD$1000,Consolidado!$E$5:$E$1000,$B8,Consolidado!$C$5:$C$1000,"Comité de Supervisión",Consolidado!$H$5:$H$1000,$C$2)&gt;0)+(SUMIFS(Consolidado!$AD$5:$AD$1000,Consolidado!$E$5:$E$1000,$B8,Consolidado!$C$5:$C$1000,"Consejo de Administración",Consolidado!$H$5:$H$1000,$C$2)&gt;0)+(SUMIFS(Consolidado!$AD$5:$AD$1000,Consolidado!$E$5:$E$1000,$B8,Consolidado!$C$5:$C$1000,"Otros",Consolidado!$H$5:$H$1000,$C$2)&gt;0))&gt;=2,"Sí","No")</f>
        <v>No</v>
      </c>
      <c r="F8" s="47" t="str">
        <f aca="false" t="array" ref="F8:F8">_xlfn.TEXTJOIN(CHAR(10),TRUE(),IF((Consolidado!$E$5:$E$1000=$B8)*(Consolidado!$H$5:$H$1000=$C$2),Consolidado!$AE$5:$AE$1000,""))</f>
        <v>Interna – 6 de Mayo 2026
Interna – 22 de Agosto 2026</v>
      </c>
      <c r="G8" s="37" t="str">
        <f aca="false">_xlfn.TEXTJOIN(" +"&amp;CHAR(10),TRUE(),IF(SUMIFS(Consolidado!$AD$5:$AD$1000,Consolidado!$E$5:$E$1000,$B8,Consolidado!$AA$5:$AA$1000,G$5,Consolidado!$C$5:$C$1000,"Auditoría Interna")&gt;0,"Interna "&amp;TEXT(DAY(_xlfn.MINIFS(Consolidado!$B$5:$B$1000,Consolidado!$E$5:$E$1000,$B8,Consolidado!$AA$5:$AA$1000,G$5,Consolidado!$C$5:$C$1000,"Auditoría Interna")),"00")&amp;"/"&amp;TEXT(MONTH(_xlfn.MINIFS(Consolidado!$B$5:$B$1000,Consolidado!$E$5:$E$1000,$B8,Consolidado!$AA$5:$AA$1000,G$5,Consolidado!$C$5:$C$1000,"Auditoría Interna")),"00")&amp;IF(_xlfn.MAXIFS(Consolidado!$B$5:$B$1000,Consolidado!$E$5:$E$1000,$B8,Consolidado!$AA$5:$AA$1000,G$5,Consolidado!$C$5:$C$1000,"Auditoría Interna")&lt;&gt;_xlfn.MINIFS(Consolidado!$B$5:$B$1000,Consolidado!$E$5:$E$1000,$B8,Consolidado!$AA$5:$AA$1000,G$5,Consolidado!$C$5:$C$1000,"Auditoría Interna")," y "&amp;TEXT(DAY(_xlfn.MAXIFS(Consolidado!$B$5:$B$1000,Consolidado!$E$5:$E$1000,$B8,Consolidado!$AA$5:$AA$1000,G$5,Consolidado!$C$5:$C$1000,"Auditoría Interna")),"00")&amp;"/"&amp;TEXT(MONTH(_xlfn.MAXIFS(Consolidado!$B$5:$B$1000,Consolidado!$E$5:$E$1000,$B8,Consolidado!$AA$5:$AA$1000,G$5,Consolidado!$C$5:$C$1000,"Auditoría Interna")),"00"),""),""),IF(SUMIFS(Consolidado!$AD$5:$AD$1000,Consolidado!$E$5:$E$1000,$B8,Consolidado!$AA$5:$AA$1000,G$5,Consolidado!$C$5:$C$1000,"Auditoría Externa")&gt;0,"Externa "&amp;TEXT(DAY(_xlfn.MINIFS(Consolidado!$B$5:$B$1000,Consolidado!$E$5:$E$1000,$B8,Consolidado!$AA$5:$AA$1000,G$5,Consolidado!$C$5:$C$1000,"Auditoría Externa")),"00")&amp;"/"&amp;TEXT(MONTH(_xlfn.MINIFS(Consolidado!$B$5:$B$1000,Consolidado!$E$5:$E$1000,$B8,Consolidado!$AA$5:$AA$1000,G$5,Consolidado!$C$5:$C$1000,"Auditoría Externa")),"00")&amp;IF(_xlfn.MAXIFS(Consolidado!$B$5:$B$1000,Consolidado!$E$5:$E$1000,$B8,Consolidado!$AA$5:$AA$1000,G$5,Consolidado!$C$5:$C$1000,"Auditoría Externa")&lt;&gt;_xlfn.MINIFS(Consolidado!$B$5:$B$1000,Consolidado!$E$5:$E$1000,$B8,Consolidado!$AA$5:$AA$1000,G$5,Consolidado!$C$5:$C$1000,"Auditoría Externa")," y "&amp;TEXT(DAY(_xlfn.MAXIFS(Consolidado!$B$5:$B$1000,Consolidado!$E$5:$E$1000,$B8,Consolidado!$AA$5:$AA$1000,G$5,Consolidado!$C$5:$C$1000,"Auditoría Externa")),"00")&amp;"/"&amp;TEXT(MONTH(_xlfn.MAXIFS(Consolidado!$B$5:$B$1000,Consolidado!$E$5:$E$1000,$B8,Consolidado!$AA$5:$AA$1000,G$5,Consolidado!$C$5:$C$1000,"Auditoría Externa")),"00"),""),""),IF(SUMIFS(Consolidado!$AD$5:$AD$1000,Consolidado!$E$5:$E$1000,$B8,Consolidado!$AA$5:$AA$1000,G$5,Consolidado!$C$5:$C$1000,"SSF")&gt;0,"SSF "&amp;TEXT(DAY(_xlfn.MINIFS(Consolidado!$B$5:$B$1000,Consolidado!$E$5:$E$1000,$B8,Consolidado!$AA$5:$AA$1000,G$5,Consolidado!$C$5:$C$1000,"SSF")),"00")&amp;"/"&amp;TEXT(MONTH(_xlfn.MINIFS(Consolidado!$B$5:$B$1000,Consolidado!$E$5:$E$1000,$B8,Consolidado!$AA$5:$AA$1000,G$5,Consolidado!$C$5:$C$1000,"SSF")),"00")&amp;IF(_xlfn.MAXIFS(Consolidado!$B$5:$B$1000,Consolidado!$E$5:$E$1000,$B8,Consolidado!$AA$5:$AA$1000,G$5,Consolidado!$C$5:$C$1000,"SSF")&lt;&gt;_xlfn.MINIFS(Consolidado!$B$5:$B$1000,Consolidado!$E$5:$E$1000,$B8,Consolidado!$AA$5:$AA$1000,G$5,Consolidado!$C$5:$C$1000,"SSF")," y "&amp;TEXT(DAY(_xlfn.MAXIFS(Consolidado!$B$5:$B$1000,Consolidado!$E$5:$E$1000,$B8,Consolidado!$AA$5:$AA$1000,G$5,Consolidado!$C$5:$C$1000,"SSF")),"00")&amp;"/"&amp;TEXT(MONTH(_xlfn.MAXIFS(Consolidado!$B$5:$B$1000,Consolidado!$E$5:$E$1000,$B8,Consolidado!$AA$5:$AA$1000,G$5,Consolidado!$C$5:$C$1000,"SSF")),"00"),""),""),IF(SUMIFS(Consolidado!$AD$5:$AD$1000,Consolidado!$E$5:$E$1000,$B8,Consolidado!$AA$5:$AA$1000,G$5,Consolidado!$C$5:$C$1000,"Comité de Supervisión")&gt;0,"Comité Sup. "&amp;TEXT(DAY(_xlfn.MINIFS(Consolidado!$B$5:$B$1000,Consolidado!$E$5:$E$1000,$B8,Consolidado!$AA$5:$AA$1000,G$5,Consolidado!$C$5:$C$1000,"Comité de Supervisión")),"00")&amp;"/"&amp;TEXT(MONTH(_xlfn.MINIFS(Consolidado!$B$5:$B$1000,Consolidado!$E$5:$E$1000,$B8,Consolidado!$AA$5:$AA$1000,G$5,Consolidado!$C$5:$C$1000,"Comité de Supervisión")),"00")&amp;IF(_xlfn.MAXIFS(Consolidado!$B$5:$B$1000,Consolidado!$E$5:$E$1000,$B8,Consolidado!$AA$5:$AA$1000,G$5,Consolidado!$C$5:$C$1000,"Comité de Supervisión")&lt;&gt;_xlfn.MINIFS(Consolidado!$B$5:$B$1000,Consolidado!$E$5:$E$1000,$B8,Consolidado!$AA$5:$AA$1000,G$5,Consolidado!$C$5:$C$1000,"Comité de Supervisión")," y "&amp;TEXT(DAY(_xlfn.MAXIFS(Consolidado!$B$5:$B$1000,Consolidado!$E$5:$E$1000,$B8,Consolidado!$AA$5:$AA$1000,G$5,Consolidado!$C$5:$C$1000,"Comité de Supervisión")),"00")&amp;"/"&amp;TEXT(MONTH(_xlfn.MAXIFS(Consolidado!$B$5:$B$1000,Consolidado!$E$5:$E$1000,$B8,Consolidado!$AA$5:$AA$1000,G$5,Consolidado!$C$5:$C$1000,"Comité de Supervisión")),"00"),""),""),IF(SUMIFS(Consolidado!$AD$5:$AD$1000,Consolidado!$E$5:$E$1000,$B8,Consolidado!$AA$5:$AA$1000,G$5,Consolidado!$C$5:$C$1000,"Consejo de Administración")&gt;0,"Consejo "&amp;TEXT(DAY(_xlfn.MINIFS(Consolidado!$B$5:$B$1000,Consolidado!$E$5:$E$1000,$B8,Consolidado!$AA$5:$AA$1000,G$5,Consolidado!$C$5:$C$1000,"Consejo de Administración")),"00")&amp;"/"&amp;TEXT(MONTH(_xlfn.MINIFS(Consolidado!$B$5:$B$1000,Consolidado!$E$5:$E$1000,$B8,Consolidado!$AA$5:$AA$1000,G$5,Consolidado!$C$5:$C$1000,"Consejo de Administración")),"00")&amp;IF(_xlfn.MAXIFS(Consolidado!$B$5:$B$1000,Consolidado!$E$5:$E$1000,$B8,Consolidado!$AA$5:$AA$1000,G$5,Consolidado!$C$5:$C$1000,"Consejo de Administración")&lt;&gt;_xlfn.MINIFS(Consolidado!$B$5:$B$1000,Consolidado!$E$5:$E$1000,$B8,Consolidado!$AA$5:$AA$1000,G$5,Consolidado!$C$5:$C$1000,"Consejo de Administración")," y "&amp;TEXT(DAY(_xlfn.MAXIFS(Consolidado!$B$5:$B$1000,Consolidado!$E$5:$E$1000,$B8,Consolidado!$AA$5:$AA$1000,G$5,Consolidado!$C$5:$C$1000,"Consejo de Administración")),"00")&amp;"/"&amp;TEXT(MONTH(_xlfn.MAXIFS(Consolidado!$B$5:$B$1000,Consolidado!$E$5:$E$1000,$B8,Consolidado!$AA$5:$AA$1000,G$5,Consolidado!$C$5:$C$1000,"Consejo de Administración")),"00"),""),""),IF(SUMIFS(Consolidado!$AD$5:$AD$1000,Consolidado!$E$5:$E$1000,$B8,Consolidado!$AA$5:$AA$1000,G$5,Consolidado!$C$5:$C$1000,"Otros")&gt;0,"Otros "&amp;TEXT(DAY(_xlfn.MINIFS(Consolidado!$B$5:$B$1000,Consolidado!$E$5:$E$1000,$B8,Consolidado!$AA$5:$AA$1000,G$5,Consolidado!$C$5:$C$1000,"Otros")),"00")&amp;"/"&amp;TEXT(MONTH(_xlfn.MINIFS(Consolidado!$B$5:$B$1000,Consolidado!$E$5:$E$1000,$B8,Consolidado!$AA$5:$AA$1000,G$5,Consolidado!$C$5:$C$1000,"Otros")),"00")&amp;IF(_xlfn.MAXIFS(Consolidado!$B$5:$B$1000,Consolidado!$E$5:$E$1000,$B8,Consolidado!$AA$5:$AA$1000,G$5,Consolidado!$C$5:$C$1000,"Otros")&lt;&gt;_xlfn.MINIFS(Consolidado!$B$5:$B$1000,Consolidado!$E$5:$E$1000,$B8,Consolidado!$AA$5:$AA$1000,G$5,Consolidado!$C$5:$C$1000,"Otros")," y "&amp;TEXT(DAY(_xlfn.MAXIFS(Consolidado!$B$5:$B$1000,Consolidado!$E$5:$E$1000,$B8,Consolidado!$AA$5:$AA$1000,G$5,Consolidado!$C$5:$C$1000,"Otros")),"00")&amp;"/"&amp;TEXT(MONTH(_xlfn.MAXIFS(Consolidado!$B$5:$B$1000,Consolidado!$E$5:$E$1000,$B8,Consolidado!$AA$5:$AA$1000,G$5,Consolidado!$C$5:$C$1000,"Otros")),"00"),""),""))</f>
        <v/>
      </c>
      <c r="H8" s="37" t="str">
        <f aca="false">_xlfn.TEXTJOIN(" +"&amp;CHAR(10),TRUE(),IF(SUMIFS(Consolidado!$AD$5:$AD$1000,Consolidado!$E$5:$E$1000,$B8,Consolidado!$AA$5:$AA$1000,H$5,Consolidado!$C$5:$C$1000,"Auditoría Interna")&gt;0,"Interna "&amp;TEXT(DAY(_xlfn.MINIFS(Consolidado!$B$5:$B$1000,Consolidado!$E$5:$E$1000,$B8,Consolidado!$AA$5:$AA$1000,H$5,Consolidado!$C$5:$C$1000,"Auditoría Interna")),"00")&amp;"/"&amp;TEXT(MONTH(_xlfn.MINIFS(Consolidado!$B$5:$B$1000,Consolidado!$E$5:$E$1000,$B8,Consolidado!$AA$5:$AA$1000,H$5,Consolidado!$C$5:$C$1000,"Auditoría Interna")),"00")&amp;IF(_xlfn.MAXIFS(Consolidado!$B$5:$B$1000,Consolidado!$E$5:$E$1000,$B8,Consolidado!$AA$5:$AA$1000,H$5,Consolidado!$C$5:$C$1000,"Auditoría Interna")&lt;&gt;_xlfn.MINIFS(Consolidado!$B$5:$B$1000,Consolidado!$E$5:$E$1000,$B8,Consolidado!$AA$5:$AA$1000,H$5,Consolidado!$C$5:$C$1000,"Auditoría Interna")," y "&amp;TEXT(DAY(_xlfn.MAXIFS(Consolidado!$B$5:$B$1000,Consolidado!$E$5:$E$1000,$B8,Consolidado!$AA$5:$AA$1000,H$5,Consolidado!$C$5:$C$1000,"Auditoría Interna")),"00")&amp;"/"&amp;TEXT(MONTH(_xlfn.MAXIFS(Consolidado!$B$5:$B$1000,Consolidado!$E$5:$E$1000,$B8,Consolidado!$AA$5:$AA$1000,H$5,Consolidado!$C$5:$C$1000,"Auditoría Interna")),"00"),""),""),IF(SUMIFS(Consolidado!$AD$5:$AD$1000,Consolidado!$E$5:$E$1000,$B8,Consolidado!$AA$5:$AA$1000,H$5,Consolidado!$C$5:$C$1000,"Auditoría Externa")&gt;0,"Externa "&amp;TEXT(DAY(_xlfn.MINIFS(Consolidado!$B$5:$B$1000,Consolidado!$E$5:$E$1000,$B8,Consolidado!$AA$5:$AA$1000,H$5,Consolidado!$C$5:$C$1000,"Auditoría Externa")),"00")&amp;"/"&amp;TEXT(MONTH(_xlfn.MINIFS(Consolidado!$B$5:$B$1000,Consolidado!$E$5:$E$1000,$B8,Consolidado!$AA$5:$AA$1000,H$5,Consolidado!$C$5:$C$1000,"Auditoría Externa")),"00")&amp;IF(_xlfn.MAXIFS(Consolidado!$B$5:$B$1000,Consolidado!$E$5:$E$1000,$B8,Consolidado!$AA$5:$AA$1000,H$5,Consolidado!$C$5:$C$1000,"Auditoría Externa")&lt;&gt;_xlfn.MINIFS(Consolidado!$B$5:$B$1000,Consolidado!$E$5:$E$1000,$B8,Consolidado!$AA$5:$AA$1000,H$5,Consolidado!$C$5:$C$1000,"Auditoría Externa")," y "&amp;TEXT(DAY(_xlfn.MAXIFS(Consolidado!$B$5:$B$1000,Consolidado!$E$5:$E$1000,$B8,Consolidado!$AA$5:$AA$1000,H$5,Consolidado!$C$5:$C$1000,"Auditoría Externa")),"00")&amp;"/"&amp;TEXT(MONTH(_xlfn.MAXIFS(Consolidado!$B$5:$B$1000,Consolidado!$E$5:$E$1000,$B8,Consolidado!$AA$5:$AA$1000,H$5,Consolidado!$C$5:$C$1000,"Auditoría Externa")),"00"),""),""),IF(SUMIFS(Consolidado!$AD$5:$AD$1000,Consolidado!$E$5:$E$1000,$B8,Consolidado!$AA$5:$AA$1000,H$5,Consolidado!$C$5:$C$1000,"SSF")&gt;0,"SSF "&amp;TEXT(DAY(_xlfn.MINIFS(Consolidado!$B$5:$B$1000,Consolidado!$E$5:$E$1000,$B8,Consolidado!$AA$5:$AA$1000,H$5,Consolidado!$C$5:$C$1000,"SSF")),"00")&amp;"/"&amp;TEXT(MONTH(_xlfn.MINIFS(Consolidado!$B$5:$B$1000,Consolidado!$E$5:$E$1000,$B8,Consolidado!$AA$5:$AA$1000,H$5,Consolidado!$C$5:$C$1000,"SSF")),"00")&amp;IF(_xlfn.MAXIFS(Consolidado!$B$5:$B$1000,Consolidado!$E$5:$E$1000,$B8,Consolidado!$AA$5:$AA$1000,H$5,Consolidado!$C$5:$C$1000,"SSF")&lt;&gt;_xlfn.MINIFS(Consolidado!$B$5:$B$1000,Consolidado!$E$5:$E$1000,$B8,Consolidado!$AA$5:$AA$1000,H$5,Consolidado!$C$5:$C$1000,"SSF")," y "&amp;TEXT(DAY(_xlfn.MAXIFS(Consolidado!$B$5:$B$1000,Consolidado!$E$5:$E$1000,$B8,Consolidado!$AA$5:$AA$1000,H$5,Consolidado!$C$5:$C$1000,"SSF")),"00")&amp;"/"&amp;TEXT(MONTH(_xlfn.MAXIFS(Consolidado!$B$5:$B$1000,Consolidado!$E$5:$E$1000,$B8,Consolidado!$AA$5:$AA$1000,H$5,Consolidado!$C$5:$C$1000,"SSF")),"00"),""),""),IF(SUMIFS(Consolidado!$AD$5:$AD$1000,Consolidado!$E$5:$E$1000,$B8,Consolidado!$AA$5:$AA$1000,H$5,Consolidado!$C$5:$C$1000,"Comité de Supervisión")&gt;0,"Comité Sup. "&amp;TEXT(DAY(_xlfn.MINIFS(Consolidado!$B$5:$B$1000,Consolidado!$E$5:$E$1000,$B8,Consolidado!$AA$5:$AA$1000,H$5,Consolidado!$C$5:$C$1000,"Comité de Supervisión")),"00")&amp;"/"&amp;TEXT(MONTH(_xlfn.MINIFS(Consolidado!$B$5:$B$1000,Consolidado!$E$5:$E$1000,$B8,Consolidado!$AA$5:$AA$1000,H$5,Consolidado!$C$5:$C$1000,"Comité de Supervisión")),"00")&amp;IF(_xlfn.MAXIFS(Consolidado!$B$5:$B$1000,Consolidado!$E$5:$E$1000,$B8,Consolidado!$AA$5:$AA$1000,H$5,Consolidado!$C$5:$C$1000,"Comité de Supervisión")&lt;&gt;_xlfn.MINIFS(Consolidado!$B$5:$B$1000,Consolidado!$E$5:$E$1000,$B8,Consolidado!$AA$5:$AA$1000,H$5,Consolidado!$C$5:$C$1000,"Comité de Supervisión")," y "&amp;TEXT(DAY(_xlfn.MAXIFS(Consolidado!$B$5:$B$1000,Consolidado!$E$5:$E$1000,$B8,Consolidado!$AA$5:$AA$1000,H$5,Consolidado!$C$5:$C$1000,"Comité de Supervisión")),"00")&amp;"/"&amp;TEXT(MONTH(_xlfn.MAXIFS(Consolidado!$B$5:$B$1000,Consolidado!$E$5:$E$1000,$B8,Consolidado!$AA$5:$AA$1000,H$5,Consolidado!$C$5:$C$1000,"Comité de Supervisión")),"00"),""),""),IF(SUMIFS(Consolidado!$AD$5:$AD$1000,Consolidado!$E$5:$E$1000,$B8,Consolidado!$AA$5:$AA$1000,H$5,Consolidado!$C$5:$C$1000,"Consejo de Administración")&gt;0,"Consejo "&amp;TEXT(DAY(_xlfn.MINIFS(Consolidado!$B$5:$B$1000,Consolidado!$E$5:$E$1000,$B8,Consolidado!$AA$5:$AA$1000,H$5,Consolidado!$C$5:$C$1000,"Consejo de Administración")),"00")&amp;"/"&amp;TEXT(MONTH(_xlfn.MINIFS(Consolidado!$B$5:$B$1000,Consolidado!$E$5:$E$1000,$B8,Consolidado!$AA$5:$AA$1000,H$5,Consolidado!$C$5:$C$1000,"Consejo de Administración")),"00")&amp;IF(_xlfn.MAXIFS(Consolidado!$B$5:$B$1000,Consolidado!$E$5:$E$1000,$B8,Consolidado!$AA$5:$AA$1000,H$5,Consolidado!$C$5:$C$1000,"Consejo de Administración")&lt;&gt;_xlfn.MINIFS(Consolidado!$B$5:$B$1000,Consolidado!$E$5:$E$1000,$B8,Consolidado!$AA$5:$AA$1000,H$5,Consolidado!$C$5:$C$1000,"Consejo de Administración")," y "&amp;TEXT(DAY(_xlfn.MAXIFS(Consolidado!$B$5:$B$1000,Consolidado!$E$5:$E$1000,$B8,Consolidado!$AA$5:$AA$1000,H$5,Consolidado!$C$5:$C$1000,"Consejo de Administración")),"00")&amp;"/"&amp;TEXT(MONTH(_xlfn.MAXIFS(Consolidado!$B$5:$B$1000,Consolidado!$E$5:$E$1000,$B8,Consolidado!$AA$5:$AA$1000,H$5,Consolidado!$C$5:$C$1000,"Consejo de Administración")),"00"),""),""),IF(SUMIFS(Consolidado!$AD$5:$AD$1000,Consolidado!$E$5:$E$1000,$B8,Consolidado!$AA$5:$AA$1000,H$5,Consolidado!$C$5:$C$1000,"Otros")&gt;0,"Otros "&amp;TEXT(DAY(_xlfn.MINIFS(Consolidado!$B$5:$B$1000,Consolidado!$E$5:$E$1000,$B8,Consolidado!$AA$5:$AA$1000,H$5,Consolidado!$C$5:$C$1000,"Otros")),"00")&amp;"/"&amp;TEXT(MONTH(_xlfn.MINIFS(Consolidado!$B$5:$B$1000,Consolidado!$E$5:$E$1000,$B8,Consolidado!$AA$5:$AA$1000,H$5,Consolidado!$C$5:$C$1000,"Otros")),"00")&amp;IF(_xlfn.MAXIFS(Consolidado!$B$5:$B$1000,Consolidado!$E$5:$E$1000,$B8,Consolidado!$AA$5:$AA$1000,H$5,Consolidado!$C$5:$C$1000,"Otros")&lt;&gt;_xlfn.MINIFS(Consolidado!$B$5:$B$1000,Consolidado!$E$5:$E$1000,$B8,Consolidado!$AA$5:$AA$1000,H$5,Consolidado!$C$5:$C$1000,"Otros")," y "&amp;TEXT(DAY(_xlfn.MAXIFS(Consolidado!$B$5:$B$1000,Consolidado!$E$5:$E$1000,$B8,Consolidado!$AA$5:$AA$1000,H$5,Consolidado!$C$5:$C$1000,"Otros")),"00")&amp;"/"&amp;TEXT(MONTH(_xlfn.MAXIFS(Consolidado!$B$5:$B$1000,Consolidado!$E$5:$E$1000,$B8,Consolidado!$AA$5:$AA$1000,H$5,Consolidado!$C$5:$C$1000,"Otros")),"00"),""),""))</f>
        <v/>
      </c>
      <c r="I8" s="37" t="str">
        <f aca="false">_xlfn.TEXTJOIN(" +"&amp;CHAR(10),TRUE(),IF(SUMIFS(Consolidado!$AD$5:$AD$1000,Consolidado!$E$5:$E$1000,$B8,Consolidado!$AA$5:$AA$1000,I$5,Consolidado!$C$5:$C$1000,"Auditoría Interna")&gt;0,"Interna "&amp;TEXT(DAY(_xlfn.MINIFS(Consolidado!$B$5:$B$1000,Consolidado!$E$5:$E$1000,$B8,Consolidado!$AA$5:$AA$1000,I$5,Consolidado!$C$5:$C$1000,"Auditoría Interna")),"00")&amp;"/"&amp;TEXT(MONTH(_xlfn.MINIFS(Consolidado!$B$5:$B$1000,Consolidado!$E$5:$E$1000,$B8,Consolidado!$AA$5:$AA$1000,I$5,Consolidado!$C$5:$C$1000,"Auditoría Interna")),"00")&amp;IF(_xlfn.MAXIFS(Consolidado!$B$5:$B$1000,Consolidado!$E$5:$E$1000,$B8,Consolidado!$AA$5:$AA$1000,I$5,Consolidado!$C$5:$C$1000,"Auditoría Interna")&lt;&gt;_xlfn.MINIFS(Consolidado!$B$5:$B$1000,Consolidado!$E$5:$E$1000,$B8,Consolidado!$AA$5:$AA$1000,I$5,Consolidado!$C$5:$C$1000,"Auditoría Interna")," y "&amp;TEXT(DAY(_xlfn.MAXIFS(Consolidado!$B$5:$B$1000,Consolidado!$E$5:$E$1000,$B8,Consolidado!$AA$5:$AA$1000,I$5,Consolidado!$C$5:$C$1000,"Auditoría Interna")),"00")&amp;"/"&amp;TEXT(MONTH(_xlfn.MAXIFS(Consolidado!$B$5:$B$1000,Consolidado!$E$5:$E$1000,$B8,Consolidado!$AA$5:$AA$1000,I$5,Consolidado!$C$5:$C$1000,"Auditoría Interna")),"00"),""),""),IF(SUMIFS(Consolidado!$AD$5:$AD$1000,Consolidado!$E$5:$E$1000,$B8,Consolidado!$AA$5:$AA$1000,I$5,Consolidado!$C$5:$C$1000,"Auditoría Externa")&gt;0,"Externa "&amp;TEXT(DAY(_xlfn.MINIFS(Consolidado!$B$5:$B$1000,Consolidado!$E$5:$E$1000,$B8,Consolidado!$AA$5:$AA$1000,I$5,Consolidado!$C$5:$C$1000,"Auditoría Externa")),"00")&amp;"/"&amp;TEXT(MONTH(_xlfn.MINIFS(Consolidado!$B$5:$B$1000,Consolidado!$E$5:$E$1000,$B8,Consolidado!$AA$5:$AA$1000,I$5,Consolidado!$C$5:$C$1000,"Auditoría Externa")),"00")&amp;IF(_xlfn.MAXIFS(Consolidado!$B$5:$B$1000,Consolidado!$E$5:$E$1000,$B8,Consolidado!$AA$5:$AA$1000,I$5,Consolidado!$C$5:$C$1000,"Auditoría Externa")&lt;&gt;_xlfn.MINIFS(Consolidado!$B$5:$B$1000,Consolidado!$E$5:$E$1000,$B8,Consolidado!$AA$5:$AA$1000,I$5,Consolidado!$C$5:$C$1000,"Auditoría Externa")," y "&amp;TEXT(DAY(_xlfn.MAXIFS(Consolidado!$B$5:$B$1000,Consolidado!$E$5:$E$1000,$B8,Consolidado!$AA$5:$AA$1000,I$5,Consolidado!$C$5:$C$1000,"Auditoría Externa")),"00")&amp;"/"&amp;TEXT(MONTH(_xlfn.MAXIFS(Consolidado!$B$5:$B$1000,Consolidado!$E$5:$E$1000,$B8,Consolidado!$AA$5:$AA$1000,I$5,Consolidado!$C$5:$C$1000,"Auditoría Externa")),"00"),""),""),IF(SUMIFS(Consolidado!$AD$5:$AD$1000,Consolidado!$E$5:$E$1000,$B8,Consolidado!$AA$5:$AA$1000,I$5,Consolidado!$C$5:$C$1000,"SSF")&gt;0,"SSF "&amp;TEXT(DAY(_xlfn.MINIFS(Consolidado!$B$5:$B$1000,Consolidado!$E$5:$E$1000,$B8,Consolidado!$AA$5:$AA$1000,I$5,Consolidado!$C$5:$C$1000,"SSF")),"00")&amp;"/"&amp;TEXT(MONTH(_xlfn.MINIFS(Consolidado!$B$5:$B$1000,Consolidado!$E$5:$E$1000,$B8,Consolidado!$AA$5:$AA$1000,I$5,Consolidado!$C$5:$C$1000,"SSF")),"00")&amp;IF(_xlfn.MAXIFS(Consolidado!$B$5:$B$1000,Consolidado!$E$5:$E$1000,$B8,Consolidado!$AA$5:$AA$1000,I$5,Consolidado!$C$5:$C$1000,"SSF")&lt;&gt;_xlfn.MINIFS(Consolidado!$B$5:$B$1000,Consolidado!$E$5:$E$1000,$B8,Consolidado!$AA$5:$AA$1000,I$5,Consolidado!$C$5:$C$1000,"SSF")," y "&amp;TEXT(DAY(_xlfn.MAXIFS(Consolidado!$B$5:$B$1000,Consolidado!$E$5:$E$1000,$B8,Consolidado!$AA$5:$AA$1000,I$5,Consolidado!$C$5:$C$1000,"SSF")),"00")&amp;"/"&amp;TEXT(MONTH(_xlfn.MAXIFS(Consolidado!$B$5:$B$1000,Consolidado!$E$5:$E$1000,$B8,Consolidado!$AA$5:$AA$1000,I$5,Consolidado!$C$5:$C$1000,"SSF")),"00"),""),""),IF(SUMIFS(Consolidado!$AD$5:$AD$1000,Consolidado!$E$5:$E$1000,$B8,Consolidado!$AA$5:$AA$1000,I$5,Consolidado!$C$5:$C$1000,"Comité de Supervisión")&gt;0,"Comité Sup. "&amp;TEXT(DAY(_xlfn.MINIFS(Consolidado!$B$5:$B$1000,Consolidado!$E$5:$E$1000,$B8,Consolidado!$AA$5:$AA$1000,I$5,Consolidado!$C$5:$C$1000,"Comité de Supervisión")),"00")&amp;"/"&amp;TEXT(MONTH(_xlfn.MINIFS(Consolidado!$B$5:$B$1000,Consolidado!$E$5:$E$1000,$B8,Consolidado!$AA$5:$AA$1000,I$5,Consolidado!$C$5:$C$1000,"Comité de Supervisión")),"00")&amp;IF(_xlfn.MAXIFS(Consolidado!$B$5:$B$1000,Consolidado!$E$5:$E$1000,$B8,Consolidado!$AA$5:$AA$1000,I$5,Consolidado!$C$5:$C$1000,"Comité de Supervisión")&lt;&gt;_xlfn.MINIFS(Consolidado!$B$5:$B$1000,Consolidado!$E$5:$E$1000,$B8,Consolidado!$AA$5:$AA$1000,I$5,Consolidado!$C$5:$C$1000,"Comité de Supervisión")," y "&amp;TEXT(DAY(_xlfn.MAXIFS(Consolidado!$B$5:$B$1000,Consolidado!$E$5:$E$1000,$B8,Consolidado!$AA$5:$AA$1000,I$5,Consolidado!$C$5:$C$1000,"Comité de Supervisión")),"00")&amp;"/"&amp;TEXT(MONTH(_xlfn.MAXIFS(Consolidado!$B$5:$B$1000,Consolidado!$E$5:$E$1000,$B8,Consolidado!$AA$5:$AA$1000,I$5,Consolidado!$C$5:$C$1000,"Comité de Supervisión")),"00"),""),""),IF(SUMIFS(Consolidado!$AD$5:$AD$1000,Consolidado!$E$5:$E$1000,$B8,Consolidado!$AA$5:$AA$1000,I$5,Consolidado!$C$5:$C$1000,"Consejo de Administración")&gt;0,"Consejo "&amp;TEXT(DAY(_xlfn.MINIFS(Consolidado!$B$5:$B$1000,Consolidado!$E$5:$E$1000,$B8,Consolidado!$AA$5:$AA$1000,I$5,Consolidado!$C$5:$C$1000,"Consejo de Administración")),"00")&amp;"/"&amp;TEXT(MONTH(_xlfn.MINIFS(Consolidado!$B$5:$B$1000,Consolidado!$E$5:$E$1000,$B8,Consolidado!$AA$5:$AA$1000,I$5,Consolidado!$C$5:$C$1000,"Consejo de Administración")),"00")&amp;IF(_xlfn.MAXIFS(Consolidado!$B$5:$B$1000,Consolidado!$E$5:$E$1000,$B8,Consolidado!$AA$5:$AA$1000,I$5,Consolidado!$C$5:$C$1000,"Consejo de Administración")&lt;&gt;_xlfn.MINIFS(Consolidado!$B$5:$B$1000,Consolidado!$E$5:$E$1000,$B8,Consolidado!$AA$5:$AA$1000,I$5,Consolidado!$C$5:$C$1000,"Consejo de Administración")," y "&amp;TEXT(DAY(_xlfn.MAXIFS(Consolidado!$B$5:$B$1000,Consolidado!$E$5:$E$1000,$B8,Consolidado!$AA$5:$AA$1000,I$5,Consolidado!$C$5:$C$1000,"Consejo de Administración")),"00")&amp;"/"&amp;TEXT(MONTH(_xlfn.MAXIFS(Consolidado!$B$5:$B$1000,Consolidado!$E$5:$E$1000,$B8,Consolidado!$AA$5:$AA$1000,I$5,Consolidado!$C$5:$C$1000,"Consejo de Administración")),"00"),""),""),IF(SUMIFS(Consolidado!$AD$5:$AD$1000,Consolidado!$E$5:$E$1000,$B8,Consolidado!$AA$5:$AA$1000,I$5,Consolidado!$C$5:$C$1000,"Otros")&gt;0,"Otros "&amp;TEXT(DAY(_xlfn.MINIFS(Consolidado!$B$5:$B$1000,Consolidado!$E$5:$E$1000,$B8,Consolidado!$AA$5:$AA$1000,I$5,Consolidado!$C$5:$C$1000,"Otros")),"00")&amp;"/"&amp;TEXT(MONTH(_xlfn.MINIFS(Consolidado!$B$5:$B$1000,Consolidado!$E$5:$E$1000,$B8,Consolidado!$AA$5:$AA$1000,I$5,Consolidado!$C$5:$C$1000,"Otros")),"00")&amp;IF(_xlfn.MAXIFS(Consolidado!$B$5:$B$1000,Consolidado!$E$5:$E$1000,$B8,Consolidado!$AA$5:$AA$1000,I$5,Consolidado!$C$5:$C$1000,"Otros")&lt;&gt;_xlfn.MINIFS(Consolidado!$B$5:$B$1000,Consolidado!$E$5:$E$1000,$B8,Consolidado!$AA$5:$AA$1000,I$5,Consolidado!$C$5:$C$1000,"Otros")," y "&amp;TEXT(DAY(_xlfn.MAXIFS(Consolidado!$B$5:$B$1000,Consolidado!$E$5:$E$1000,$B8,Consolidado!$AA$5:$AA$1000,I$5,Consolidado!$C$5:$C$1000,"Otros")),"00")&amp;"/"&amp;TEXT(MONTH(_xlfn.MAXIFS(Consolidado!$B$5:$B$1000,Consolidado!$E$5:$E$1000,$B8,Consolidado!$AA$5:$AA$1000,I$5,Consolidado!$C$5:$C$1000,"Otros")),"00"),""),""))</f>
        <v/>
      </c>
      <c r="J8" s="37" t="str">
        <f aca="false">_xlfn.TEXTJOIN(" +"&amp;CHAR(10),TRUE(),IF(SUMIFS(Consolidado!$AD$5:$AD$1000,Consolidado!$E$5:$E$1000,$B8,Consolidado!$AA$5:$AA$1000,J$5,Consolidado!$C$5:$C$1000,"Auditoría Interna")&gt;0,"Interna "&amp;TEXT(DAY(_xlfn.MINIFS(Consolidado!$B$5:$B$1000,Consolidado!$E$5:$E$1000,$B8,Consolidado!$AA$5:$AA$1000,J$5,Consolidado!$C$5:$C$1000,"Auditoría Interna")),"00")&amp;"/"&amp;TEXT(MONTH(_xlfn.MINIFS(Consolidado!$B$5:$B$1000,Consolidado!$E$5:$E$1000,$B8,Consolidado!$AA$5:$AA$1000,J$5,Consolidado!$C$5:$C$1000,"Auditoría Interna")),"00")&amp;IF(_xlfn.MAXIFS(Consolidado!$B$5:$B$1000,Consolidado!$E$5:$E$1000,$B8,Consolidado!$AA$5:$AA$1000,J$5,Consolidado!$C$5:$C$1000,"Auditoría Interna")&lt;&gt;_xlfn.MINIFS(Consolidado!$B$5:$B$1000,Consolidado!$E$5:$E$1000,$B8,Consolidado!$AA$5:$AA$1000,J$5,Consolidado!$C$5:$C$1000,"Auditoría Interna")," y "&amp;TEXT(DAY(_xlfn.MAXIFS(Consolidado!$B$5:$B$1000,Consolidado!$E$5:$E$1000,$B8,Consolidado!$AA$5:$AA$1000,J$5,Consolidado!$C$5:$C$1000,"Auditoría Interna")),"00")&amp;"/"&amp;TEXT(MONTH(_xlfn.MAXIFS(Consolidado!$B$5:$B$1000,Consolidado!$E$5:$E$1000,$B8,Consolidado!$AA$5:$AA$1000,J$5,Consolidado!$C$5:$C$1000,"Auditoría Interna")),"00"),""),""),IF(SUMIFS(Consolidado!$AD$5:$AD$1000,Consolidado!$E$5:$E$1000,$B8,Consolidado!$AA$5:$AA$1000,J$5,Consolidado!$C$5:$C$1000,"Auditoría Externa")&gt;0,"Externa "&amp;TEXT(DAY(_xlfn.MINIFS(Consolidado!$B$5:$B$1000,Consolidado!$E$5:$E$1000,$B8,Consolidado!$AA$5:$AA$1000,J$5,Consolidado!$C$5:$C$1000,"Auditoría Externa")),"00")&amp;"/"&amp;TEXT(MONTH(_xlfn.MINIFS(Consolidado!$B$5:$B$1000,Consolidado!$E$5:$E$1000,$B8,Consolidado!$AA$5:$AA$1000,J$5,Consolidado!$C$5:$C$1000,"Auditoría Externa")),"00")&amp;IF(_xlfn.MAXIFS(Consolidado!$B$5:$B$1000,Consolidado!$E$5:$E$1000,$B8,Consolidado!$AA$5:$AA$1000,J$5,Consolidado!$C$5:$C$1000,"Auditoría Externa")&lt;&gt;_xlfn.MINIFS(Consolidado!$B$5:$B$1000,Consolidado!$E$5:$E$1000,$B8,Consolidado!$AA$5:$AA$1000,J$5,Consolidado!$C$5:$C$1000,"Auditoría Externa")," y "&amp;TEXT(DAY(_xlfn.MAXIFS(Consolidado!$B$5:$B$1000,Consolidado!$E$5:$E$1000,$B8,Consolidado!$AA$5:$AA$1000,J$5,Consolidado!$C$5:$C$1000,"Auditoría Externa")),"00")&amp;"/"&amp;TEXT(MONTH(_xlfn.MAXIFS(Consolidado!$B$5:$B$1000,Consolidado!$E$5:$E$1000,$B8,Consolidado!$AA$5:$AA$1000,J$5,Consolidado!$C$5:$C$1000,"Auditoría Externa")),"00"),""),""),IF(SUMIFS(Consolidado!$AD$5:$AD$1000,Consolidado!$E$5:$E$1000,$B8,Consolidado!$AA$5:$AA$1000,J$5,Consolidado!$C$5:$C$1000,"SSF")&gt;0,"SSF "&amp;TEXT(DAY(_xlfn.MINIFS(Consolidado!$B$5:$B$1000,Consolidado!$E$5:$E$1000,$B8,Consolidado!$AA$5:$AA$1000,J$5,Consolidado!$C$5:$C$1000,"SSF")),"00")&amp;"/"&amp;TEXT(MONTH(_xlfn.MINIFS(Consolidado!$B$5:$B$1000,Consolidado!$E$5:$E$1000,$B8,Consolidado!$AA$5:$AA$1000,J$5,Consolidado!$C$5:$C$1000,"SSF")),"00")&amp;IF(_xlfn.MAXIFS(Consolidado!$B$5:$B$1000,Consolidado!$E$5:$E$1000,$B8,Consolidado!$AA$5:$AA$1000,J$5,Consolidado!$C$5:$C$1000,"SSF")&lt;&gt;_xlfn.MINIFS(Consolidado!$B$5:$B$1000,Consolidado!$E$5:$E$1000,$B8,Consolidado!$AA$5:$AA$1000,J$5,Consolidado!$C$5:$C$1000,"SSF")," y "&amp;TEXT(DAY(_xlfn.MAXIFS(Consolidado!$B$5:$B$1000,Consolidado!$E$5:$E$1000,$B8,Consolidado!$AA$5:$AA$1000,J$5,Consolidado!$C$5:$C$1000,"SSF")),"00")&amp;"/"&amp;TEXT(MONTH(_xlfn.MAXIFS(Consolidado!$B$5:$B$1000,Consolidado!$E$5:$E$1000,$B8,Consolidado!$AA$5:$AA$1000,J$5,Consolidado!$C$5:$C$1000,"SSF")),"00"),""),""),IF(SUMIFS(Consolidado!$AD$5:$AD$1000,Consolidado!$E$5:$E$1000,$B8,Consolidado!$AA$5:$AA$1000,J$5,Consolidado!$C$5:$C$1000,"Comité de Supervisión")&gt;0,"Comité Sup. "&amp;TEXT(DAY(_xlfn.MINIFS(Consolidado!$B$5:$B$1000,Consolidado!$E$5:$E$1000,$B8,Consolidado!$AA$5:$AA$1000,J$5,Consolidado!$C$5:$C$1000,"Comité de Supervisión")),"00")&amp;"/"&amp;TEXT(MONTH(_xlfn.MINIFS(Consolidado!$B$5:$B$1000,Consolidado!$E$5:$E$1000,$B8,Consolidado!$AA$5:$AA$1000,J$5,Consolidado!$C$5:$C$1000,"Comité de Supervisión")),"00")&amp;IF(_xlfn.MAXIFS(Consolidado!$B$5:$B$1000,Consolidado!$E$5:$E$1000,$B8,Consolidado!$AA$5:$AA$1000,J$5,Consolidado!$C$5:$C$1000,"Comité de Supervisión")&lt;&gt;_xlfn.MINIFS(Consolidado!$B$5:$B$1000,Consolidado!$E$5:$E$1000,$B8,Consolidado!$AA$5:$AA$1000,J$5,Consolidado!$C$5:$C$1000,"Comité de Supervisión")," y "&amp;TEXT(DAY(_xlfn.MAXIFS(Consolidado!$B$5:$B$1000,Consolidado!$E$5:$E$1000,$B8,Consolidado!$AA$5:$AA$1000,J$5,Consolidado!$C$5:$C$1000,"Comité de Supervisión")),"00")&amp;"/"&amp;TEXT(MONTH(_xlfn.MAXIFS(Consolidado!$B$5:$B$1000,Consolidado!$E$5:$E$1000,$B8,Consolidado!$AA$5:$AA$1000,J$5,Consolidado!$C$5:$C$1000,"Comité de Supervisión")),"00"),""),""),IF(SUMIFS(Consolidado!$AD$5:$AD$1000,Consolidado!$E$5:$E$1000,$B8,Consolidado!$AA$5:$AA$1000,J$5,Consolidado!$C$5:$C$1000,"Consejo de Administración")&gt;0,"Consejo "&amp;TEXT(DAY(_xlfn.MINIFS(Consolidado!$B$5:$B$1000,Consolidado!$E$5:$E$1000,$B8,Consolidado!$AA$5:$AA$1000,J$5,Consolidado!$C$5:$C$1000,"Consejo de Administración")),"00")&amp;"/"&amp;TEXT(MONTH(_xlfn.MINIFS(Consolidado!$B$5:$B$1000,Consolidado!$E$5:$E$1000,$B8,Consolidado!$AA$5:$AA$1000,J$5,Consolidado!$C$5:$C$1000,"Consejo de Administración")),"00")&amp;IF(_xlfn.MAXIFS(Consolidado!$B$5:$B$1000,Consolidado!$E$5:$E$1000,$B8,Consolidado!$AA$5:$AA$1000,J$5,Consolidado!$C$5:$C$1000,"Consejo de Administración")&lt;&gt;_xlfn.MINIFS(Consolidado!$B$5:$B$1000,Consolidado!$E$5:$E$1000,$B8,Consolidado!$AA$5:$AA$1000,J$5,Consolidado!$C$5:$C$1000,"Consejo de Administración")," y "&amp;TEXT(DAY(_xlfn.MAXIFS(Consolidado!$B$5:$B$1000,Consolidado!$E$5:$E$1000,$B8,Consolidado!$AA$5:$AA$1000,J$5,Consolidado!$C$5:$C$1000,"Consejo de Administración")),"00")&amp;"/"&amp;TEXT(MONTH(_xlfn.MAXIFS(Consolidado!$B$5:$B$1000,Consolidado!$E$5:$E$1000,$B8,Consolidado!$AA$5:$AA$1000,J$5,Consolidado!$C$5:$C$1000,"Consejo de Administración")),"00"),""),""),IF(SUMIFS(Consolidado!$AD$5:$AD$1000,Consolidado!$E$5:$E$1000,$B8,Consolidado!$AA$5:$AA$1000,J$5,Consolidado!$C$5:$C$1000,"Otros")&gt;0,"Otros "&amp;TEXT(DAY(_xlfn.MINIFS(Consolidado!$B$5:$B$1000,Consolidado!$E$5:$E$1000,$B8,Consolidado!$AA$5:$AA$1000,J$5,Consolidado!$C$5:$C$1000,"Otros")),"00")&amp;"/"&amp;TEXT(MONTH(_xlfn.MINIFS(Consolidado!$B$5:$B$1000,Consolidado!$E$5:$E$1000,$B8,Consolidado!$AA$5:$AA$1000,J$5,Consolidado!$C$5:$C$1000,"Otros")),"00")&amp;IF(_xlfn.MAXIFS(Consolidado!$B$5:$B$1000,Consolidado!$E$5:$E$1000,$B8,Consolidado!$AA$5:$AA$1000,J$5,Consolidado!$C$5:$C$1000,"Otros")&lt;&gt;_xlfn.MINIFS(Consolidado!$B$5:$B$1000,Consolidado!$E$5:$E$1000,$B8,Consolidado!$AA$5:$AA$1000,J$5,Consolidado!$C$5:$C$1000,"Otros")," y "&amp;TEXT(DAY(_xlfn.MAXIFS(Consolidado!$B$5:$B$1000,Consolidado!$E$5:$E$1000,$B8,Consolidado!$AA$5:$AA$1000,J$5,Consolidado!$C$5:$C$1000,"Otros")),"00")&amp;"/"&amp;TEXT(MONTH(_xlfn.MAXIFS(Consolidado!$B$5:$B$1000,Consolidado!$E$5:$E$1000,$B8,Consolidado!$AA$5:$AA$1000,J$5,Consolidado!$C$5:$C$1000,"Otros")),"00"),""),""))</f>
        <v/>
      </c>
      <c r="K8" s="37" t="str">
        <f aca="false">_xlfn.TEXTJOIN(" +"&amp;CHAR(10),TRUE(),IF(SUMIFS(Consolidado!$AD$5:$AD$1000,Consolidado!$E$5:$E$1000,$B8,Consolidado!$AA$5:$AA$1000,K$5,Consolidado!$C$5:$C$1000,"Auditoría Interna")&gt;0,"Interna "&amp;TEXT(DAY(_xlfn.MINIFS(Consolidado!$B$5:$B$1000,Consolidado!$E$5:$E$1000,$B8,Consolidado!$AA$5:$AA$1000,K$5,Consolidado!$C$5:$C$1000,"Auditoría Interna")),"00")&amp;"/"&amp;TEXT(MONTH(_xlfn.MINIFS(Consolidado!$B$5:$B$1000,Consolidado!$E$5:$E$1000,$B8,Consolidado!$AA$5:$AA$1000,K$5,Consolidado!$C$5:$C$1000,"Auditoría Interna")),"00")&amp;IF(_xlfn.MAXIFS(Consolidado!$B$5:$B$1000,Consolidado!$E$5:$E$1000,$B8,Consolidado!$AA$5:$AA$1000,K$5,Consolidado!$C$5:$C$1000,"Auditoría Interna")&lt;&gt;_xlfn.MINIFS(Consolidado!$B$5:$B$1000,Consolidado!$E$5:$E$1000,$B8,Consolidado!$AA$5:$AA$1000,K$5,Consolidado!$C$5:$C$1000,"Auditoría Interna")," y "&amp;TEXT(DAY(_xlfn.MAXIFS(Consolidado!$B$5:$B$1000,Consolidado!$E$5:$E$1000,$B8,Consolidado!$AA$5:$AA$1000,K$5,Consolidado!$C$5:$C$1000,"Auditoría Interna")),"00")&amp;"/"&amp;TEXT(MONTH(_xlfn.MAXIFS(Consolidado!$B$5:$B$1000,Consolidado!$E$5:$E$1000,$B8,Consolidado!$AA$5:$AA$1000,K$5,Consolidado!$C$5:$C$1000,"Auditoría Interna")),"00"),""),""),IF(SUMIFS(Consolidado!$AD$5:$AD$1000,Consolidado!$E$5:$E$1000,$B8,Consolidado!$AA$5:$AA$1000,K$5,Consolidado!$C$5:$C$1000,"Auditoría Externa")&gt;0,"Externa "&amp;TEXT(DAY(_xlfn.MINIFS(Consolidado!$B$5:$B$1000,Consolidado!$E$5:$E$1000,$B8,Consolidado!$AA$5:$AA$1000,K$5,Consolidado!$C$5:$C$1000,"Auditoría Externa")),"00")&amp;"/"&amp;TEXT(MONTH(_xlfn.MINIFS(Consolidado!$B$5:$B$1000,Consolidado!$E$5:$E$1000,$B8,Consolidado!$AA$5:$AA$1000,K$5,Consolidado!$C$5:$C$1000,"Auditoría Externa")),"00")&amp;IF(_xlfn.MAXIFS(Consolidado!$B$5:$B$1000,Consolidado!$E$5:$E$1000,$B8,Consolidado!$AA$5:$AA$1000,K$5,Consolidado!$C$5:$C$1000,"Auditoría Externa")&lt;&gt;_xlfn.MINIFS(Consolidado!$B$5:$B$1000,Consolidado!$E$5:$E$1000,$B8,Consolidado!$AA$5:$AA$1000,K$5,Consolidado!$C$5:$C$1000,"Auditoría Externa")," y "&amp;TEXT(DAY(_xlfn.MAXIFS(Consolidado!$B$5:$B$1000,Consolidado!$E$5:$E$1000,$B8,Consolidado!$AA$5:$AA$1000,K$5,Consolidado!$C$5:$C$1000,"Auditoría Externa")),"00")&amp;"/"&amp;TEXT(MONTH(_xlfn.MAXIFS(Consolidado!$B$5:$B$1000,Consolidado!$E$5:$E$1000,$B8,Consolidado!$AA$5:$AA$1000,K$5,Consolidado!$C$5:$C$1000,"Auditoría Externa")),"00"),""),""),IF(SUMIFS(Consolidado!$AD$5:$AD$1000,Consolidado!$E$5:$E$1000,$B8,Consolidado!$AA$5:$AA$1000,K$5,Consolidado!$C$5:$C$1000,"SSF")&gt;0,"SSF "&amp;TEXT(DAY(_xlfn.MINIFS(Consolidado!$B$5:$B$1000,Consolidado!$E$5:$E$1000,$B8,Consolidado!$AA$5:$AA$1000,K$5,Consolidado!$C$5:$C$1000,"SSF")),"00")&amp;"/"&amp;TEXT(MONTH(_xlfn.MINIFS(Consolidado!$B$5:$B$1000,Consolidado!$E$5:$E$1000,$B8,Consolidado!$AA$5:$AA$1000,K$5,Consolidado!$C$5:$C$1000,"SSF")),"00")&amp;IF(_xlfn.MAXIFS(Consolidado!$B$5:$B$1000,Consolidado!$E$5:$E$1000,$B8,Consolidado!$AA$5:$AA$1000,K$5,Consolidado!$C$5:$C$1000,"SSF")&lt;&gt;_xlfn.MINIFS(Consolidado!$B$5:$B$1000,Consolidado!$E$5:$E$1000,$B8,Consolidado!$AA$5:$AA$1000,K$5,Consolidado!$C$5:$C$1000,"SSF")," y "&amp;TEXT(DAY(_xlfn.MAXIFS(Consolidado!$B$5:$B$1000,Consolidado!$E$5:$E$1000,$B8,Consolidado!$AA$5:$AA$1000,K$5,Consolidado!$C$5:$C$1000,"SSF")),"00")&amp;"/"&amp;TEXT(MONTH(_xlfn.MAXIFS(Consolidado!$B$5:$B$1000,Consolidado!$E$5:$E$1000,$B8,Consolidado!$AA$5:$AA$1000,K$5,Consolidado!$C$5:$C$1000,"SSF")),"00"),""),""),IF(SUMIFS(Consolidado!$AD$5:$AD$1000,Consolidado!$E$5:$E$1000,$B8,Consolidado!$AA$5:$AA$1000,K$5,Consolidado!$C$5:$C$1000,"Comité de Supervisión")&gt;0,"Comité Sup. "&amp;TEXT(DAY(_xlfn.MINIFS(Consolidado!$B$5:$B$1000,Consolidado!$E$5:$E$1000,$B8,Consolidado!$AA$5:$AA$1000,K$5,Consolidado!$C$5:$C$1000,"Comité de Supervisión")),"00")&amp;"/"&amp;TEXT(MONTH(_xlfn.MINIFS(Consolidado!$B$5:$B$1000,Consolidado!$E$5:$E$1000,$B8,Consolidado!$AA$5:$AA$1000,K$5,Consolidado!$C$5:$C$1000,"Comité de Supervisión")),"00")&amp;IF(_xlfn.MAXIFS(Consolidado!$B$5:$B$1000,Consolidado!$E$5:$E$1000,$B8,Consolidado!$AA$5:$AA$1000,K$5,Consolidado!$C$5:$C$1000,"Comité de Supervisión")&lt;&gt;_xlfn.MINIFS(Consolidado!$B$5:$B$1000,Consolidado!$E$5:$E$1000,$B8,Consolidado!$AA$5:$AA$1000,K$5,Consolidado!$C$5:$C$1000,"Comité de Supervisión")," y "&amp;TEXT(DAY(_xlfn.MAXIFS(Consolidado!$B$5:$B$1000,Consolidado!$E$5:$E$1000,$B8,Consolidado!$AA$5:$AA$1000,K$5,Consolidado!$C$5:$C$1000,"Comité de Supervisión")),"00")&amp;"/"&amp;TEXT(MONTH(_xlfn.MAXIFS(Consolidado!$B$5:$B$1000,Consolidado!$E$5:$E$1000,$B8,Consolidado!$AA$5:$AA$1000,K$5,Consolidado!$C$5:$C$1000,"Comité de Supervisión")),"00"),""),""),IF(SUMIFS(Consolidado!$AD$5:$AD$1000,Consolidado!$E$5:$E$1000,$B8,Consolidado!$AA$5:$AA$1000,K$5,Consolidado!$C$5:$C$1000,"Consejo de Administración")&gt;0,"Consejo "&amp;TEXT(DAY(_xlfn.MINIFS(Consolidado!$B$5:$B$1000,Consolidado!$E$5:$E$1000,$B8,Consolidado!$AA$5:$AA$1000,K$5,Consolidado!$C$5:$C$1000,"Consejo de Administración")),"00")&amp;"/"&amp;TEXT(MONTH(_xlfn.MINIFS(Consolidado!$B$5:$B$1000,Consolidado!$E$5:$E$1000,$B8,Consolidado!$AA$5:$AA$1000,K$5,Consolidado!$C$5:$C$1000,"Consejo de Administración")),"00")&amp;IF(_xlfn.MAXIFS(Consolidado!$B$5:$B$1000,Consolidado!$E$5:$E$1000,$B8,Consolidado!$AA$5:$AA$1000,K$5,Consolidado!$C$5:$C$1000,"Consejo de Administración")&lt;&gt;_xlfn.MINIFS(Consolidado!$B$5:$B$1000,Consolidado!$E$5:$E$1000,$B8,Consolidado!$AA$5:$AA$1000,K$5,Consolidado!$C$5:$C$1000,"Consejo de Administración")," y "&amp;TEXT(DAY(_xlfn.MAXIFS(Consolidado!$B$5:$B$1000,Consolidado!$E$5:$E$1000,$B8,Consolidado!$AA$5:$AA$1000,K$5,Consolidado!$C$5:$C$1000,"Consejo de Administración")),"00")&amp;"/"&amp;TEXT(MONTH(_xlfn.MAXIFS(Consolidado!$B$5:$B$1000,Consolidado!$E$5:$E$1000,$B8,Consolidado!$AA$5:$AA$1000,K$5,Consolidado!$C$5:$C$1000,"Consejo de Administración")),"00"),""),""),IF(SUMIFS(Consolidado!$AD$5:$AD$1000,Consolidado!$E$5:$E$1000,$B8,Consolidado!$AA$5:$AA$1000,K$5,Consolidado!$C$5:$C$1000,"Otros")&gt;0,"Otros "&amp;TEXT(DAY(_xlfn.MINIFS(Consolidado!$B$5:$B$1000,Consolidado!$E$5:$E$1000,$B8,Consolidado!$AA$5:$AA$1000,K$5,Consolidado!$C$5:$C$1000,"Otros")),"00")&amp;"/"&amp;TEXT(MONTH(_xlfn.MINIFS(Consolidado!$B$5:$B$1000,Consolidado!$E$5:$E$1000,$B8,Consolidado!$AA$5:$AA$1000,K$5,Consolidado!$C$5:$C$1000,"Otros")),"00")&amp;IF(_xlfn.MAXIFS(Consolidado!$B$5:$B$1000,Consolidado!$E$5:$E$1000,$B8,Consolidado!$AA$5:$AA$1000,K$5,Consolidado!$C$5:$C$1000,"Otros")&lt;&gt;_xlfn.MINIFS(Consolidado!$B$5:$B$1000,Consolidado!$E$5:$E$1000,$B8,Consolidado!$AA$5:$AA$1000,K$5,Consolidado!$C$5:$C$1000,"Otros")," y "&amp;TEXT(DAY(_xlfn.MAXIFS(Consolidado!$B$5:$B$1000,Consolidado!$E$5:$E$1000,$B8,Consolidado!$AA$5:$AA$1000,K$5,Consolidado!$C$5:$C$1000,"Otros")),"00")&amp;"/"&amp;TEXT(MONTH(_xlfn.MAXIFS(Consolidado!$B$5:$B$1000,Consolidado!$E$5:$E$1000,$B8,Consolidado!$AA$5:$AA$1000,K$5,Consolidado!$C$5:$C$1000,"Otros")),"00"),""),""))</f>
        <v>Interna 06/05</v>
      </c>
      <c r="L8" s="37" t="str">
        <f aca="false">_xlfn.TEXTJOIN(" +"&amp;CHAR(10),TRUE(),IF(SUMIFS(Consolidado!$AD$5:$AD$1000,Consolidado!$E$5:$E$1000,$B8,Consolidado!$AA$5:$AA$1000,L$5,Consolidado!$C$5:$C$1000,"Auditoría Interna")&gt;0,"Interna "&amp;TEXT(DAY(_xlfn.MINIFS(Consolidado!$B$5:$B$1000,Consolidado!$E$5:$E$1000,$B8,Consolidado!$AA$5:$AA$1000,L$5,Consolidado!$C$5:$C$1000,"Auditoría Interna")),"00")&amp;"/"&amp;TEXT(MONTH(_xlfn.MINIFS(Consolidado!$B$5:$B$1000,Consolidado!$E$5:$E$1000,$B8,Consolidado!$AA$5:$AA$1000,L$5,Consolidado!$C$5:$C$1000,"Auditoría Interna")),"00")&amp;IF(_xlfn.MAXIFS(Consolidado!$B$5:$B$1000,Consolidado!$E$5:$E$1000,$B8,Consolidado!$AA$5:$AA$1000,L$5,Consolidado!$C$5:$C$1000,"Auditoría Interna")&lt;&gt;_xlfn.MINIFS(Consolidado!$B$5:$B$1000,Consolidado!$E$5:$E$1000,$B8,Consolidado!$AA$5:$AA$1000,L$5,Consolidado!$C$5:$C$1000,"Auditoría Interna")," y "&amp;TEXT(DAY(_xlfn.MAXIFS(Consolidado!$B$5:$B$1000,Consolidado!$E$5:$E$1000,$B8,Consolidado!$AA$5:$AA$1000,L$5,Consolidado!$C$5:$C$1000,"Auditoría Interna")),"00")&amp;"/"&amp;TEXT(MONTH(_xlfn.MAXIFS(Consolidado!$B$5:$B$1000,Consolidado!$E$5:$E$1000,$B8,Consolidado!$AA$5:$AA$1000,L$5,Consolidado!$C$5:$C$1000,"Auditoría Interna")),"00"),""),""),IF(SUMIFS(Consolidado!$AD$5:$AD$1000,Consolidado!$E$5:$E$1000,$B8,Consolidado!$AA$5:$AA$1000,L$5,Consolidado!$C$5:$C$1000,"Auditoría Externa")&gt;0,"Externa "&amp;TEXT(DAY(_xlfn.MINIFS(Consolidado!$B$5:$B$1000,Consolidado!$E$5:$E$1000,$B8,Consolidado!$AA$5:$AA$1000,L$5,Consolidado!$C$5:$C$1000,"Auditoría Externa")),"00")&amp;"/"&amp;TEXT(MONTH(_xlfn.MINIFS(Consolidado!$B$5:$B$1000,Consolidado!$E$5:$E$1000,$B8,Consolidado!$AA$5:$AA$1000,L$5,Consolidado!$C$5:$C$1000,"Auditoría Externa")),"00")&amp;IF(_xlfn.MAXIFS(Consolidado!$B$5:$B$1000,Consolidado!$E$5:$E$1000,$B8,Consolidado!$AA$5:$AA$1000,L$5,Consolidado!$C$5:$C$1000,"Auditoría Externa")&lt;&gt;_xlfn.MINIFS(Consolidado!$B$5:$B$1000,Consolidado!$E$5:$E$1000,$B8,Consolidado!$AA$5:$AA$1000,L$5,Consolidado!$C$5:$C$1000,"Auditoría Externa")," y "&amp;TEXT(DAY(_xlfn.MAXIFS(Consolidado!$B$5:$B$1000,Consolidado!$E$5:$E$1000,$B8,Consolidado!$AA$5:$AA$1000,L$5,Consolidado!$C$5:$C$1000,"Auditoría Externa")),"00")&amp;"/"&amp;TEXT(MONTH(_xlfn.MAXIFS(Consolidado!$B$5:$B$1000,Consolidado!$E$5:$E$1000,$B8,Consolidado!$AA$5:$AA$1000,L$5,Consolidado!$C$5:$C$1000,"Auditoría Externa")),"00"),""),""),IF(SUMIFS(Consolidado!$AD$5:$AD$1000,Consolidado!$E$5:$E$1000,$B8,Consolidado!$AA$5:$AA$1000,L$5,Consolidado!$C$5:$C$1000,"SSF")&gt;0,"SSF "&amp;TEXT(DAY(_xlfn.MINIFS(Consolidado!$B$5:$B$1000,Consolidado!$E$5:$E$1000,$B8,Consolidado!$AA$5:$AA$1000,L$5,Consolidado!$C$5:$C$1000,"SSF")),"00")&amp;"/"&amp;TEXT(MONTH(_xlfn.MINIFS(Consolidado!$B$5:$B$1000,Consolidado!$E$5:$E$1000,$B8,Consolidado!$AA$5:$AA$1000,L$5,Consolidado!$C$5:$C$1000,"SSF")),"00")&amp;IF(_xlfn.MAXIFS(Consolidado!$B$5:$B$1000,Consolidado!$E$5:$E$1000,$B8,Consolidado!$AA$5:$AA$1000,L$5,Consolidado!$C$5:$C$1000,"SSF")&lt;&gt;_xlfn.MINIFS(Consolidado!$B$5:$B$1000,Consolidado!$E$5:$E$1000,$B8,Consolidado!$AA$5:$AA$1000,L$5,Consolidado!$C$5:$C$1000,"SSF")," y "&amp;TEXT(DAY(_xlfn.MAXIFS(Consolidado!$B$5:$B$1000,Consolidado!$E$5:$E$1000,$B8,Consolidado!$AA$5:$AA$1000,L$5,Consolidado!$C$5:$C$1000,"SSF")),"00")&amp;"/"&amp;TEXT(MONTH(_xlfn.MAXIFS(Consolidado!$B$5:$B$1000,Consolidado!$E$5:$E$1000,$B8,Consolidado!$AA$5:$AA$1000,L$5,Consolidado!$C$5:$C$1000,"SSF")),"00"),""),""),IF(SUMIFS(Consolidado!$AD$5:$AD$1000,Consolidado!$E$5:$E$1000,$B8,Consolidado!$AA$5:$AA$1000,L$5,Consolidado!$C$5:$C$1000,"Comité de Supervisión")&gt;0,"Comité Sup. "&amp;TEXT(DAY(_xlfn.MINIFS(Consolidado!$B$5:$B$1000,Consolidado!$E$5:$E$1000,$B8,Consolidado!$AA$5:$AA$1000,L$5,Consolidado!$C$5:$C$1000,"Comité de Supervisión")),"00")&amp;"/"&amp;TEXT(MONTH(_xlfn.MINIFS(Consolidado!$B$5:$B$1000,Consolidado!$E$5:$E$1000,$B8,Consolidado!$AA$5:$AA$1000,L$5,Consolidado!$C$5:$C$1000,"Comité de Supervisión")),"00")&amp;IF(_xlfn.MAXIFS(Consolidado!$B$5:$B$1000,Consolidado!$E$5:$E$1000,$B8,Consolidado!$AA$5:$AA$1000,L$5,Consolidado!$C$5:$C$1000,"Comité de Supervisión")&lt;&gt;_xlfn.MINIFS(Consolidado!$B$5:$B$1000,Consolidado!$E$5:$E$1000,$B8,Consolidado!$AA$5:$AA$1000,L$5,Consolidado!$C$5:$C$1000,"Comité de Supervisión")," y "&amp;TEXT(DAY(_xlfn.MAXIFS(Consolidado!$B$5:$B$1000,Consolidado!$E$5:$E$1000,$B8,Consolidado!$AA$5:$AA$1000,L$5,Consolidado!$C$5:$C$1000,"Comité de Supervisión")),"00")&amp;"/"&amp;TEXT(MONTH(_xlfn.MAXIFS(Consolidado!$B$5:$B$1000,Consolidado!$E$5:$E$1000,$B8,Consolidado!$AA$5:$AA$1000,L$5,Consolidado!$C$5:$C$1000,"Comité de Supervisión")),"00"),""),""),IF(SUMIFS(Consolidado!$AD$5:$AD$1000,Consolidado!$E$5:$E$1000,$B8,Consolidado!$AA$5:$AA$1000,L$5,Consolidado!$C$5:$C$1000,"Consejo de Administración")&gt;0,"Consejo "&amp;TEXT(DAY(_xlfn.MINIFS(Consolidado!$B$5:$B$1000,Consolidado!$E$5:$E$1000,$B8,Consolidado!$AA$5:$AA$1000,L$5,Consolidado!$C$5:$C$1000,"Consejo de Administración")),"00")&amp;"/"&amp;TEXT(MONTH(_xlfn.MINIFS(Consolidado!$B$5:$B$1000,Consolidado!$E$5:$E$1000,$B8,Consolidado!$AA$5:$AA$1000,L$5,Consolidado!$C$5:$C$1000,"Consejo de Administración")),"00")&amp;IF(_xlfn.MAXIFS(Consolidado!$B$5:$B$1000,Consolidado!$E$5:$E$1000,$B8,Consolidado!$AA$5:$AA$1000,L$5,Consolidado!$C$5:$C$1000,"Consejo de Administración")&lt;&gt;_xlfn.MINIFS(Consolidado!$B$5:$B$1000,Consolidado!$E$5:$E$1000,$B8,Consolidado!$AA$5:$AA$1000,L$5,Consolidado!$C$5:$C$1000,"Consejo de Administración")," y "&amp;TEXT(DAY(_xlfn.MAXIFS(Consolidado!$B$5:$B$1000,Consolidado!$E$5:$E$1000,$B8,Consolidado!$AA$5:$AA$1000,L$5,Consolidado!$C$5:$C$1000,"Consejo de Administración")),"00")&amp;"/"&amp;TEXT(MONTH(_xlfn.MAXIFS(Consolidado!$B$5:$B$1000,Consolidado!$E$5:$E$1000,$B8,Consolidado!$AA$5:$AA$1000,L$5,Consolidado!$C$5:$C$1000,"Consejo de Administración")),"00"),""),""),IF(SUMIFS(Consolidado!$AD$5:$AD$1000,Consolidado!$E$5:$E$1000,$B8,Consolidado!$AA$5:$AA$1000,L$5,Consolidado!$C$5:$C$1000,"Otros")&gt;0,"Otros "&amp;TEXT(DAY(_xlfn.MINIFS(Consolidado!$B$5:$B$1000,Consolidado!$E$5:$E$1000,$B8,Consolidado!$AA$5:$AA$1000,L$5,Consolidado!$C$5:$C$1000,"Otros")),"00")&amp;"/"&amp;TEXT(MONTH(_xlfn.MINIFS(Consolidado!$B$5:$B$1000,Consolidado!$E$5:$E$1000,$B8,Consolidado!$AA$5:$AA$1000,L$5,Consolidado!$C$5:$C$1000,"Otros")),"00")&amp;IF(_xlfn.MAXIFS(Consolidado!$B$5:$B$1000,Consolidado!$E$5:$E$1000,$B8,Consolidado!$AA$5:$AA$1000,L$5,Consolidado!$C$5:$C$1000,"Otros")&lt;&gt;_xlfn.MINIFS(Consolidado!$B$5:$B$1000,Consolidado!$E$5:$E$1000,$B8,Consolidado!$AA$5:$AA$1000,L$5,Consolidado!$C$5:$C$1000,"Otros")," y "&amp;TEXT(DAY(_xlfn.MAXIFS(Consolidado!$B$5:$B$1000,Consolidado!$E$5:$E$1000,$B8,Consolidado!$AA$5:$AA$1000,L$5,Consolidado!$C$5:$C$1000,"Otros")),"00")&amp;"/"&amp;TEXT(MONTH(_xlfn.MAXIFS(Consolidado!$B$5:$B$1000,Consolidado!$E$5:$E$1000,$B8,Consolidado!$AA$5:$AA$1000,L$5,Consolidado!$C$5:$C$1000,"Otros")),"00"),""),""))</f>
        <v/>
      </c>
      <c r="M8" s="37" t="str">
        <f aca="false">_xlfn.TEXTJOIN(" +"&amp;CHAR(10),TRUE(),IF(SUMIFS(Consolidado!$AD$5:$AD$1000,Consolidado!$E$5:$E$1000,$B8,Consolidado!$AA$5:$AA$1000,M$5,Consolidado!$C$5:$C$1000,"Auditoría Interna")&gt;0,"Interna "&amp;TEXT(DAY(_xlfn.MINIFS(Consolidado!$B$5:$B$1000,Consolidado!$E$5:$E$1000,$B8,Consolidado!$AA$5:$AA$1000,M$5,Consolidado!$C$5:$C$1000,"Auditoría Interna")),"00")&amp;"/"&amp;TEXT(MONTH(_xlfn.MINIFS(Consolidado!$B$5:$B$1000,Consolidado!$E$5:$E$1000,$B8,Consolidado!$AA$5:$AA$1000,M$5,Consolidado!$C$5:$C$1000,"Auditoría Interna")),"00")&amp;IF(_xlfn.MAXIFS(Consolidado!$B$5:$B$1000,Consolidado!$E$5:$E$1000,$B8,Consolidado!$AA$5:$AA$1000,M$5,Consolidado!$C$5:$C$1000,"Auditoría Interna")&lt;&gt;_xlfn.MINIFS(Consolidado!$B$5:$B$1000,Consolidado!$E$5:$E$1000,$B8,Consolidado!$AA$5:$AA$1000,M$5,Consolidado!$C$5:$C$1000,"Auditoría Interna")," y "&amp;TEXT(DAY(_xlfn.MAXIFS(Consolidado!$B$5:$B$1000,Consolidado!$E$5:$E$1000,$B8,Consolidado!$AA$5:$AA$1000,M$5,Consolidado!$C$5:$C$1000,"Auditoría Interna")),"00")&amp;"/"&amp;TEXT(MONTH(_xlfn.MAXIFS(Consolidado!$B$5:$B$1000,Consolidado!$E$5:$E$1000,$B8,Consolidado!$AA$5:$AA$1000,M$5,Consolidado!$C$5:$C$1000,"Auditoría Interna")),"00"),""),""),IF(SUMIFS(Consolidado!$AD$5:$AD$1000,Consolidado!$E$5:$E$1000,$B8,Consolidado!$AA$5:$AA$1000,M$5,Consolidado!$C$5:$C$1000,"Auditoría Externa")&gt;0,"Externa "&amp;TEXT(DAY(_xlfn.MINIFS(Consolidado!$B$5:$B$1000,Consolidado!$E$5:$E$1000,$B8,Consolidado!$AA$5:$AA$1000,M$5,Consolidado!$C$5:$C$1000,"Auditoría Externa")),"00")&amp;"/"&amp;TEXT(MONTH(_xlfn.MINIFS(Consolidado!$B$5:$B$1000,Consolidado!$E$5:$E$1000,$B8,Consolidado!$AA$5:$AA$1000,M$5,Consolidado!$C$5:$C$1000,"Auditoría Externa")),"00")&amp;IF(_xlfn.MAXIFS(Consolidado!$B$5:$B$1000,Consolidado!$E$5:$E$1000,$B8,Consolidado!$AA$5:$AA$1000,M$5,Consolidado!$C$5:$C$1000,"Auditoría Externa")&lt;&gt;_xlfn.MINIFS(Consolidado!$B$5:$B$1000,Consolidado!$E$5:$E$1000,$B8,Consolidado!$AA$5:$AA$1000,M$5,Consolidado!$C$5:$C$1000,"Auditoría Externa")," y "&amp;TEXT(DAY(_xlfn.MAXIFS(Consolidado!$B$5:$B$1000,Consolidado!$E$5:$E$1000,$B8,Consolidado!$AA$5:$AA$1000,M$5,Consolidado!$C$5:$C$1000,"Auditoría Externa")),"00")&amp;"/"&amp;TEXT(MONTH(_xlfn.MAXIFS(Consolidado!$B$5:$B$1000,Consolidado!$E$5:$E$1000,$B8,Consolidado!$AA$5:$AA$1000,M$5,Consolidado!$C$5:$C$1000,"Auditoría Externa")),"00"),""),""),IF(SUMIFS(Consolidado!$AD$5:$AD$1000,Consolidado!$E$5:$E$1000,$B8,Consolidado!$AA$5:$AA$1000,M$5,Consolidado!$C$5:$C$1000,"SSF")&gt;0,"SSF "&amp;TEXT(DAY(_xlfn.MINIFS(Consolidado!$B$5:$B$1000,Consolidado!$E$5:$E$1000,$B8,Consolidado!$AA$5:$AA$1000,M$5,Consolidado!$C$5:$C$1000,"SSF")),"00")&amp;"/"&amp;TEXT(MONTH(_xlfn.MINIFS(Consolidado!$B$5:$B$1000,Consolidado!$E$5:$E$1000,$B8,Consolidado!$AA$5:$AA$1000,M$5,Consolidado!$C$5:$C$1000,"SSF")),"00")&amp;IF(_xlfn.MAXIFS(Consolidado!$B$5:$B$1000,Consolidado!$E$5:$E$1000,$B8,Consolidado!$AA$5:$AA$1000,M$5,Consolidado!$C$5:$C$1000,"SSF")&lt;&gt;_xlfn.MINIFS(Consolidado!$B$5:$B$1000,Consolidado!$E$5:$E$1000,$B8,Consolidado!$AA$5:$AA$1000,M$5,Consolidado!$C$5:$C$1000,"SSF")," y "&amp;TEXT(DAY(_xlfn.MAXIFS(Consolidado!$B$5:$B$1000,Consolidado!$E$5:$E$1000,$B8,Consolidado!$AA$5:$AA$1000,M$5,Consolidado!$C$5:$C$1000,"SSF")),"00")&amp;"/"&amp;TEXT(MONTH(_xlfn.MAXIFS(Consolidado!$B$5:$B$1000,Consolidado!$E$5:$E$1000,$B8,Consolidado!$AA$5:$AA$1000,M$5,Consolidado!$C$5:$C$1000,"SSF")),"00"),""),""),IF(SUMIFS(Consolidado!$AD$5:$AD$1000,Consolidado!$E$5:$E$1000,$B8,Consolidado!$AA$5:$AA$1000,M$5,Consolidado!$C$5:$C$1000,"Comité de Supervisión")&gt;0,"Comité Sup. "&amp;TEXT(DAY(_xlfn.MINIFS(Consolidado!$B$5:$B$1000,Consolidado!$E$5:$E$1000,$B8,Consolidado!$AA$5:$AA$1000,M$5,Consolidado!$C$5:$C$1000,"Comité de Supervisión")),"00")&amp;"/"&amp;TEXT(MONTH(_xlfn.MINIFS(Consolidado!$B$5:$B$1000,Consolidado!$E$5:$E$1000,$B8,Consolidado!$AA$5:$AA$1000,M$5,Consolidado!$C$5:$C$1000,"Comité de Supervisión")),"00")&amp;IF(_xlfn.MAXIFS(Consolidado!$B$5:$B$1000,Consolidado!$E$5:$E$1000,$B8,Consolidado!$AA$5:$AA$1000,M$5,Consolidado!$C$5:$C$1000,"Comité de Supervisión")&lt;&gt;_xlfn.MINIFS(Consolidado!$B$5:$B$1000,Consolidado!$E$5:$E$1000,$B8,Consolidado!$AA$5:$AA$1000,M$5,Consolidado!$C$5:$C$1000,"Comité de Supervisión")," y "&amp;TEXT(DAY(_xlfn.MAXIFS(Consolidado!$B$5:$B$1000,Consolidado!$E$5:$E$1000,$B8,Consolidado!$AA$5:$AA$1000,M$5,Consolidado!$C$5:$C$1000,"Comité de Supervisión")),"00")&amp;"/"&amp;TEXT(MONTH(_xlfn.MAXIFS(Consolidado!$B$5:$B$1000,Consolidado!$E$5:$E$1000,$B8,Consolidado!$AA$5:$AA$1000,M$5,Consolidado!$C$5:$C$1000,"Comité de Supervisión")),"00"),""),""),IF(SUMIFS(Consolidado!$AD$5:$AD$1000,Consolidado!$E$5:$E$1000,$B8,Consolidado!$AA$5:$AA$1000,M$5,Consolidado!$C$5:$C$1000,"Consejo de Administración")&gt;0,"Consejo "&amp;TEXT(DAY(_xlfn.MINIFS(Consolidado!$B$5:$B$1000,Consolidado!$E$5:$E$1000,$B8,Consolidado!$AA$5:$AA$1000,M$5,Consolidado!$C$5:$C$1000,"Consejo de Administración")),"00")&amp;"/"&amp;TEXT(MONTH(_xlfn.MINIFS(Consolidado!$B$5:$B$1000,Consolidado!$E$5:$E$1000,$B8,Consolidado!$AA$5:$AA$1000,M$5,Consolidado!$C$5:$C$1000,"Consejo de Administración")),"00")&amp;IF(_xlfn.MAXIFS(Consolidado!$B$5:$B$1000,Consolidado!$E$5:$E$1000,$B8,Consolidado!$AA$5:$AA$1000,M$5,Consolidado!$C$5:$C$1000,"Consejo de Administración")&lt;&gt;_xlfn.MINIFS(Consolidado!$B$5:$B$1000,Consolidado!$E$5:$E$1000,$B8,Consolidado!$AA$5:$AA$1000,M$5,Consolidado!$C$5:$C$1000,"Consejo de Administración")," y "&amp;TEXT(DAY(_xlfn.MAXIFS(Consolidado!$B$5:$B$1000,Consolidado!$E$5:$E$1000,$B8,Consolidado!$AA$5:$AA$1000,M$5,Consolidado!$C$5:$C$1000,"Consejo de Administración")),"00")&amp;"/"&amp;TEXT(MONTH(_xlfn.MAXIFS(Consolidado!$B$5:$B$1000,Consolidado!$E$5:$E$1000,$B8,Consolidado!$AA$5:$AA$1000,M$5,Consolidado!$C$5:$C$1000,"Consejo de Administración")),"00"),""),""),IF(SUMIFS(Consolidado!$AD$5:$AD$1000,Consolidado!$E$5:$E$1000,$B8,Consolidado!$AA$5:$AA$1000,M$5,Consolidado!$C$5:$C$1000,"Otros")&gt;0,"Otros "&amp;TEXT(DAY(_xlfn.MINIFS(Consolidado!$B$5:$B$1000,Consolidado!$E$5:$E$1000,$B8,Consolidado!$AA$5:$AA$1000,M$5,Consolidado!$C$5:$C$1000,"Otros")),"00")&amp;"/"&amp;TEXT(MONTH(_xlfn.MINIFS(Consolidado!$B$5:$B$1000,Consolidado!$E$5:$E$1000,$B8,Consolidado!$AA$5:$AA$1000,M$5,Consolidado!$C$5:$C$1000,"Otros")),"00")&amp;IF(_xlfn.MAXIFS(Consolidado!$B$5:$B$1000,Consolidado!$E$5:$E$1000,$B8,Consolidado!$AA$5:$AA$1000,M$5,Consolidado!$C$5:$C$1000,"Otros")&lt;&gt;_xlfn.MINIFS(Consolidado!$B$5:$B$1000,Consolidado!$E$5:$E$1000,$B8,Consolidado!$AA$5:$AA$1000,M$5,Consolidado!$C$5:$C$1000,"Otros")," y "&amp;TEXT(DAY(_xlfn.MAXIFS(Consolidado!$B$5:$B$1000,Consolidado!$E$5:$E$1000,$B8,Consolidado!$AA$5:$AA$1000,M$5,Consolidado!$C$5:$C$1000,"Otros")),"00")&amp;"/"&amp;TEXT(MONTH(_xlfn.MAXIFS(Consolidado!$B$5:$B$1000,Consolidado!$E$5:$E$1000,$B8,Consolidado!$AA$5:$AA$1000,M$5,Consolidado!$C$5:$C$1000,"Otros")),"00"),""),""))</f>
        <v/>
      </c>
      <c r="N8" s="37" t="str">
        <f aca="false">_xlfn.TEXTJOIN(" +"&amp;CHAR(10),TRUE(),IF(SUMIFS(Consolidado!$AD$5:$AD$1000,Consolidado!$E$5:$E$1000,$B8,Consolidado!$AA$5:$AA$1000,N$5,Consolidado!$C$5:$C$1000,"Auditoría Interna")&gt;0,"Interna "&amp;TEXT(DAY(_xlfn.MINIFS(Consolidado!$B$5:$B$1000,Consolidado!$E$5:$E$1000,$B8,Consolidado!$AA$5:$AA$1000,N$5,Consolidado!$C$5:$C$1000,"Auditoría Interna")),"00")&amp;"/"&amp;TEXT(MONTH(_xlfn.MINIFS(Consolidado!$B$5:$B$1000,Consolidado!$E$5:$E$1000,$B8,Consolidado!$AA$5:$AA$1000,N$5,Consolidado!$C$5:$C$1000,"Auditoría Interna")),"00")&amp;IF(_xlfn.MAXIFS(Consolidado!$B$5:$B$1000,Consolidado!$E$5:$E$1000,$B8,Consolidado!$AA$5:$AA$1000,N$5,Consolidado!$C$5:$C$1000,"Auditoría Interna")&lt;&gt;_xlfn.MINIFS(Consolidado!$B$5:$B$1000,Consolidado!$E$5:$E$1000,$B8,Consolidado!$AA$5:$AA$1000,N$5,Consolidado!$C$5:$C$1000,"Auditoría Interna")," y "&amp;TEXT(DAY(_xlfn.MAXIFS(Consolidado!$B$5:$B$1000,Consolidado!$E$5:$E$1000,$B8,Consolidado!$AA$5:$AA$1000,N$5,Consolidado!$C$5:$C$1000,"Auditoría Interna")),"00")&amp;"/"&amp;TEXT(MONTH(_xlfn.MAXIFS(Consolidado!$B$5:$B$1000,Consolidado!$E$5:$E$1000,$B8,Consolidado!$AA$5:$AA$1000,N$5,Consolidado!$C$5:$C$1000,"Auditoría Interna")),"00"),""),""),IF(SUMIFS(Consolidado!$AD$5:$AD$1000,Consolidado!$E$5:$E$1000,$B8,Consolidado!$AA$5:$AA$1000,N$5,Consolidado!$C$5:$C$1000,"Auditoría Externa")&gt;0,"Externa "&amp;TEXT(DAY(_xlfn.MINIFS(Consolidado!$B$5:$B$1000,Consolidado!$E$5:$E$1000,$B8,Consolidado!$AA$5:$AA$1000,N$5,Consolidado!$C$5:$C$1000,"Auditoría Externa")),"00")&amp;"/"&amp;TEXT(MONTH(_xlfn.MINIFS(Consolidado!$B$5:$B$1000,Consolidado!$E$5:$E$1000,$B8,Consolidado!$AA$5:$AA$1000,N$5,Consolidado!$C$5:$C$1000,"Auditoría Externa")),"00")&amp;IF(_xlfn.MAXIFS(Consolidado!$B$5:$B$1000,Consolidado!$E$5:$E$1000,$B8,Consolidado!$AA$5:$AA$1000,N$5,Consolidado!$C$5:$C$1000,"Auditoría Externa")&lt;&gt;_xlfn.MINIFS(Consolidado!$B$5:$B$1000,Consolidado!$E$5:$E$1000,$B8,Consolidado!$AA$5:$AA$1000,N$5,Consolidado!$C$5:$C$1000,"Auditoría Externa")," y "&amp;TEXT(DAY(_xlfn.MAXIFS(Consolidado!$B$5:$B$1000,Consolidado!$E$5:$E$1000,$B8,Consolidado!$AA$5:$AA$1000,N$5,Consolidado!$C$5:$C$1000,"Auditoría Externa")),"00")&amp;"/"&amp;TEXT(MONTH(_xlfn.MAXIFS(Consolidado!$B$5:$B$1000,Consolidado!$E$5:$E$1000,$B8,Consolidado!$AA$5:$AA$1000,N$5,Consolidado!$C$5:$C$1000,"Auditoría Externa")),"00"),""),""),IF(SUMIFS(Consolidado!$AD$5:$AD$1000,Consolidado!$E$5:$E$1000,$B8,Consolidado!$AA$5:$AA$1000,N$5,Consolidado!$C$5:$C$1000,"SSF")&gt;0,"SSF "&amp;TEXT(DAY(_xlfn.MINIFS(Consolidado!$B$5:$B$1000,Consolidado!$E$5:$E$1000,$B8,Consolidado!$AA$5:$AA$1000,N$5,Consolidado!$C$5:$C$1000,"SSF")),"00")&amp;"/"&amp;TEXT(MONTH(_xlfn.MINIFS(Consolidado!$B$5:$B$1000,Consolidado!$E$5:$E$1000,$B8,Consolidado!$AA$5:$AA$1000,N$5,Consolidado!$C$5:$C$1000,"SSF")),"00")&amp;IF(_xlfn.MAXIFS(Consolidado!$B$5:$B$1000,Consolidado!$E$5:$E$1000,$B8,Consolidado!$AA$5:$AA$1000,N$5,Consolidado!$C$5:$C$1000,"SSF")&lt;&gt;_xlfn.MINIFS(Consolidado!$B$5:$B$1000,Consolidado!$E$5:$E$1000,$B8,Consolidado!$AA$5:$AA$1000,N$5,Consolidado!$C$5:$C$1000,"SSF")," y "&amp;TEXT(DAY(_xlfn.MAXIFS(Consolidado!$B$5:$B$1000,Consolidado!$E$5:$E$1000,$B8,Consolidado!$AA$5:$AA$1000,N$5,Consolidado!$C$5:$C$1000,"SSF")),"00")&amp;"/"&amp;TEXT(MONTH(_xlfn.MAXIFS(Consolidado!$B$5:$B$1000,Consolidado!$E$5:$E$1000,$B8,Consolidado!$AA$5:$AA$1000,N$5,Consolidado!$C$5:$C$1000,"SSF")),"00"),""),""),IF(SUMIFS(Consolidado!$AD$5:$AD$1000,Consolidado!$E$5:$E$1000,$B8,Consolidado!$AA$5:$AA$1000,N$5,Consolidado!$C$5:$C$1000,"Comité de Supervisión")&gt;0,"Comité Sup. "&amp;TEXT(DAY(_xlfn.MINIFS(Consolidado!$B$5:$B$1000,Consolidado!$E$5:$E$1000,$B8,Consolidado!$AA$5:$AA$1000,N$5,Consolidado!$C$5:$C$1000,"Comité de Supervisión")),"00")&amp;"/"&amp;TEXT(MONTH(_xlfn.MINIFS(Consolidado!$B$5:$B$1000,Consolidado!$E$5:$E$1000,$B8,Consolidado!$AA$5:$AA$1000,N$5,Consolidado!$C$5:$C$1000,"Comité de Supervisión")),"00")&amp;IF(_xlfn.MAXIFS(Consolidado!$B$5:$B$1000,Consolidado!$E$5:$E$1000,$B8,Consolidado!$AA$5:$AA$1000,N$5,Consolidado!$C$5:$C$1000,"Comité de Supervisión")&lt;&gt;_xlfn.MINIFS(Consolidado!$B$5:$B$1000,Consolidado!$E$5:$E$1000,$B8,Consolidado!$AA$5:$AA$1000,N$5,Consolidado!$C$5:$C$1000,"Comité de Supervisión")," y "&amp;TEXT(DAY(_xlfn.MAXIFS(Consolidado!$B$5:$B$1000,Consolidado!$E$5:$E$1000,$B8,Consolidado!$AA$5:$AA$1000,N$5,Consolidado!$C$5:$C$1000,"Comité de Supervisión")),"00")&amp;"/"&amp;TEXT(MONTH(_xlfn.MAXIFS(Consolidado!$B$5:$B$1000,Consolidado!$E$5:$E$1000,$B8,Consolidado!$AA$5:$AA$1000,N$5,Consolidado!$C$5:$C$1000,"Comité de Supervisión")),"00"),""),""),IF(SUMIFS(Consolidado!$AD$5:$AD$1000,Consolidado!$E$5:$E$1000,$B8,Consolidado!$AA$5:$AA$1000,N$5,Consolidado!$C$5:$C$1000,"Consejo de Administración")&gt;0,"Consejo "&amp;TEXT(DAY(_xlfn.MINIFS(Consolidado!$B$5:$B$1000,Consolidado!$E$5:$E$1000,$B8,Consolidado!$AA$5:$AA$1000,N$5,Consolidado!$C$5:$C$1000,"Consejo de Administración")),"00")&amp;"/"&amp;TEXT(MONTH(_xlfn.MINIFS(Consolidado!$B$5:$B$1000,Consolidado!$E$5:$E$1000,$B8,Consolidado!$AA$5:$AA$1000,N$5,Consolidado!$C$5:$C$1000,"Consejo de Administración")),"00")&amp;IF(_xlfn.MAXIFS(Consolidado!$B$5:$B$1000,Consolidado!$E$5:$E$1000,$B8,Consolidado!$AA$5:$AA$1000,N$5,Consolidado!$C$5:$C$1000,"Consejo de Administración")&lt;&gt;_xlfn.MINIFS(Consolidado!$B$5:$B$1000,Consolidado!$E$5:$E$1000,$B8,Consolidado!$AA$5:$AA$1000,N$5,Consolidado!$C$5:$C$1000,"Consejo de Administración")," y "&amp;TEXT(DAY(_xlfn.MAXIFS(Consolidado!$B$5:$B$1000,Consolidado!$E$5:$E$1000,$B8,Consolidado!$AA$5:$AA$1000,N$5,Consolidado!$C$5:$C$1000,"Consejo de Administración")),"00")&amp;"/"&amp;TEXT(MONTH(_xlfn.MAXIFS(Consolidado!$B$5:$B$1000,Consolidado!$E$5:$E$1000,$B8,Consolidado!$AA$5:$AA$1000,N$5,Consolidado!$C$5:$C$1000,"Consejo de Administración")),"00"),""),""),IF(SUMIFS(Consolidado!$AD$5:$AD$1000,Consolidado!$E$5:$E$1000,$B8,Consolidado!$AA$5:$AA$1000,N$5,Consolidado!$C$5:$C$1000,"Otros")&gt;0,"Otros "&amp;TEXT(DAY(_xlfn.MINIFS(Consolidado!$B$5:$B$1000,Consolidado!$E$5:$E$1000,$B8,Consolidado!$AA$5:$AA$1000,N$5,Consolidado!$C$5:$C$1000,"Otros")),"00")&amp;"/"&amp;TEXT(MONTH(_xlfn.MINIFS(Consolidado!$B$5:$B$1000,Consolidado!$E$5:$E$1000,$B8,Consolidado!$AA$5:$AA$1000,N$5,Consolidado!$C$5:$C$1000,"Otros")),"00")&amp;IF(_xlfn.MAXIFS(Consolidado!$B$5:$B$1000,Consolidado!$E$5:$E$1000,$B8,Consolidado!$AA$5:$AA$1000,N$5,Consolidado!$C$5:$C$1000,"Otros")&lt;&gt;_xlfn.MINIFS(Consolidado!$B$5:$B$1000,Consolidado!$E$5:$E$1000,$B8,Consolidado!$AA$5:$AA$1000,N$5,Consolidado!$C$5:$C$1000,"Otros")," y "&amp;TEXT(DAY(_xlfn.MAXIFS(Consolidado!$B$5:$B$1000,Consolidado!$E$5:$E$1000,$B8,Consolidado!$AA$5:$AA$1000,N$5,Consolidado!$C$5:$C$1000,"Otros")),"00")&amp;"/"&amp;TEXT(MONTH(_xlfn.MAXIFS(Consolidado!$B$5:$B$1000,Consolidado!$E$5:$E$1000,$B8,Consolidado!$AA$5:$AA$1000,N$5,Consolidado!$C$5:$C$1000,"Otros")),"00"),""),""))</f>
        <v>Interna 22/08</v>
      </c>
      <c r="O8" s="37" t="str">
        <f aca="false">_xlfn.TEXTJOIN(" +"&amp;CHAR(10),TRUE(),IF(SUMIFS(Consolidado!$AD$5:$AD$1000,Consolidado!$E$5:$E$1000,$B8,Consolidado!$AA$5:$AA$1000,O$5,Consolidado!$C$5:$C$1000,"Auditoría Interna")&gt;0,"Interna "&amp;TEXT(DAY(_xlfn.MINIFS(Consolidado!$B$5:$B$1000,Consolidado!$E$5:$E$1000,$B8,Consolidado!$AA$5:$AA$1000,O$5,Consolidado!$C$5:$C$1000,"Auditoría Interna")),"00")&amp;"/"&amp;TEXT(MONTH(_xlfn.MINIFS(Consolidado!$B$5:$B$1000,Consolidado!$E$5:$E$1000,$B8,Consolidado!$AA$5:$AA$1000,O$5,Consolidado!$C$5:$C$1000,"Auditoría Interna")),"00")&amp;IF(_xlfn.MAXIFS(Consolidado!$B$5:$B$1000,Consolidado!$E$5:$E$1000,$B8,Consolidado!$AA$5:$AA$1000,O$5,Consolidado!$C$5:$C$1000,"Auditoría Interna")&lt;&gt;_xlfn.MINIFS(Consolidado!$B$5:$B$1000,Consolidado!$E$5:$E$1000,$B8,Consolidado!$AA$5:$AA$1000,O$5,Consolidado!$C$5:$C$1000,"Auditoría Interna")," y "&amp;TEXT(DAY(_xlfn.MAXIFS(Consolidado!$B$5:$B$1000,Consolidado!$E$5:$E$1000,$B8,Consolidado!$AA$5:$AA$1000,O$5,Consolidado!$C$5:$C$1000,"Auditoría Interna")),"00")&amp;"/"&amp;TEXT(MONTH(_xlfn.MAXIFS(Consolidado!$B$5:$B$1000,Consolidado!$E$5:$E$1000,$B8,Consolidado!$AA$5:$AA$1000,O$5,Consolidado!$C$5:$C$1000,"Auditoría Interna")),"00"),""),""),IF(SUMIFS(Consolidado!$AD$5:$AD$1000,Consolidado!$E$5:$E$1000,$B8,Consolidado!$AA$5:$AA$1000,O$5,Consolidado!$C$5:$C$1000,"Auditoría Externa")&gt;0,"Externa "&amp;TEXT(DAY(_xlfn.MINIFS(Consolidado!$B$5:$B$1000,Consolidado!$E$5:$E$1000,$B8,Consolidado!$AA$5:$AA$1000,O$5,Consolidado!$C$5:$C$1000,"Auditoría Externa")),"00")&amp;"/"&amp;TEXT(MONTH(_xlfn.MINIFS(Consolidado!$B$5:$B$1000,Consolidado!$E$5:$E$1000,$B8,Consolidado!$AA$5:$AA$1000,O$5,Consolidado!$C$5:$C$1000,"Auditoría Externa")),"00")&amp;IF(_xlfn.MAXIFS(Consolidado!$B$5:$B$1000,Consolidado!$E$5:$E$1000,$B8,Consolidado!$AA$5:$AA$1000,O$5,Consolidado!$C$5:$C$1000,"Auditoría Externa")&lt;&gt;_xlfn.MINIFS(Consolidado!$B$5:$B$1000,Consolidado!$E$5:$E$1000,$B8,Consolidado!$AA$5:$AA$1000,O$5,Consolidado!$C$5:$C$1000,"Auditoría Externa")," y "&amp;TEXT(DAY(_xlfn.MAXIFS(Consolidado!$B$5:$B$1000,Consolidado!$E$5:$E$1000,$B8,Consolidado!$AA$5:$AA$1000,O$5,Consolidado!$C$5:$C$1000,"Auditoría Externa")),"00")&amp;"/"&amp;TEXT(MONTH(_xlfn.MAXIFS(Consolidado!$B$5:$B$1000,Consolidado!$E$5:$E$1000,$B8,Consolidado!$AA$5:$AA$1000,O$5,Consolidado!$C$5:$C$1000,"Auditoría Externa")),"00"),""),""),IF(SUMIFS(Consolidado!$AD$5:$AD$1000,Consolidado!$E$5:$E$1000,$B8,Consolidado!$AA$5:$AA$1000,O$5,Consolidado!$C$5:$C$1000,"SSF")&gt;0,"SSF "&amp;TEXT(DAY(_xlfn.MINIFS(Consolidado!$B$5:$B$1000,Consolidado!$E$5:$E$1000,$B8,Consolidado!$AA$5:$AA$1000,O$5,Consolidado!$C$5:$C$1000,"SSF")),"00")&amp;"/"&amp;TEXT(MONTH(_xlfn.MINIFS(Consolidado!$B$5:$B$1000,Consolidado!$E$5:$E$1000,$B8,Consolidado!$AA$5:$AA$1000,O$5,Consolidado!$C$5:$C$1000,"SSF")),"00")&amp;IF(_xlfn.MAXIFS(Consolidado!$B$5:$B$1000,Consolidado!$E$5:$E$1000,$B8,Consolidado!$AA$5:$AA$1000,O$5,Consolidado!$C$5:$C$1000,"SSF")&lt;&gt;_xlfn.MINIFS(Consolidado!$B$5:$B$1000,Consolidado!$E$5:$E$1000,$B8,Consolidado!$AA$5:$AA$1000,O$5,Consolidado!$C$5:$C$1000,"SSF")," y "&amp;TEXT(DAY(_xlfn.MAXIFS(Consolidado!$B$5:$B$1000,Consolidado!$E$5:$E$1000,$B8,Consolidado!$AA$5:$AA$1000,O$5,Consolidado!$C$5:$C$1000,"SSF")),"00")&amp;"/"&amp;TEXT(MONTH(_xlfn.MAXIFS(Consolidado!$B$5:$B$1000,Consolidado!$E$5:$E$1000,$B8,Consolidado!$AA$5:$AA$1000,O$5,Consolidado!$C$5:$C$1000,"SSF")),"00"),""),""),IF(SUMIFS(Consolidado!$AD$5:$AD$1000,Consolidado!$E$5:$E$1000,$B8,Consolidado!$AA$5:$AA$1000,O$5,Consolidado!$C$5:$C$1000,"Comité de Supervisión")&gt;0,"Comité Sup. "&amp;TEXT(DAY(_xlfn.MINIFS(Consolidado!$B$5:$B$1000,Consolidado!$E$5:$E$1000,$B8,Consolidado!$AA$5:$AA$1000,O$5,Consolidado!$C$5:$C$1000,"Comité de Supervisión")),"00")&amp;"/"&amp;TEXT(MONTH(_xlfn.MINIFS(Consolidado!$B$5:$B$1000,Consolidado!$E$5:$E$1000,$B8,Consolidado!$AA$5:$AA$1000,O$5,Consolidado!$C$5:$C$1000,"Comité de Supervisión")),"00")&amp;IF(_xlfn.MAXIFS(Consolidado!$B$5:$B$1000,Consolidado!$E$5:$E$1000,$B8,Consolidado!$AA$5:$AA$1000,O$5,Consolidado!$C$5:$C$1000,"Comité de Supervisión")&lt;&gt;_xlfn.MINIFS(Consolidado!$B$5:$B$1000,Consolidado!$E$5:$E$1000,$B8,Consolidado!$AA$5:$AA$1000,O$5,Consolidado!$C$5:$C$1000,"Comité de Supervisión")," y "&amp;TEXT(DAY(_xlfn.MAXIFS(Consolidado!$B$5:$B$1000,Consolidado!$E$5:$E$1000,$B8,Consolidado!$AA$5:$AA$1000,O$5,Consolidado!$C$5:$C$1000,"Comité de Supervisión")),"00")&amp;"/"&amp;TEXT(MONTH(_xlfn.MAXIFS(Consolidado!$B$5:$B$1000,Consolidado!$E$5:$E$1000,$B8,Consolidado!$AA$5:$AA$1000,O$5,Consolidado!$C$5:$C$1000,"Comité de Supervisión")),"00"),""),""),IF(SUMIFS(Consolidado!$AD$5:$AD$1000,Consolidado!$E$5:$E$1000,$B8,Consolidado!$AA$5:$AA$1000,O$5,Consolidado!$C$5:$C$1000,"Consejo de Administración")&gt;0,"Consejo "&amp;TEXT(DAY(_xlfn.MINIFS(Consolidado!$B$5:$B$1000,Consolidado!$E$5:$E$1000,$B8,Consolidado!$AA$5:$AA$1000,O$5,Consolidado!$C$5:$C$1000,"Consejo de Administración")),"00")&amp;"/"&amp;TEXT(MONTH(_xlfn.MINIFS(Consolidado!$B$5:$B$1000,Consolidado!$E$5:$E$1000,$B8,Consolidado!$AA$5:$AA$1000,O$5,Consolidado!$C$5:$C$1000,"Consejo de Administración")),"00")&amp;IF(_xlfn.MAXIFS(Consolidado!$B$5:$B$1000,Consolidado!$E$5:$E$1000,$B8,Consolidado!$AA$5:$AA$1000,O$5,Consolidado!$C$5:$C$1000,"Consejo de Administración")&lt;&gt;_xlfn.MINIFS(Consolidado!$B$5:$B$1000,Consolidado!$E$5:$E$1000,$B8,Consolidado!$AA$5:$AA$1000,O$5,Consolidado!$C$5:$C$1000,"Consejo de Administración")," y "&amp;TEXT(DAY(_xlfn.MAXIFS(Consolidado!$B$5:$B$1000,Consolidado!$E$5:$E$1000,$B8,Consolidado!$AA$5:$AA$1000,O$5,Consolidado!$C$5:$C$1000,"Consejo de Administración")),"00")&amp;"/"&amp;TEXT(MONTH(_xlfn.MAXIFS(Consolidado!$B$5:$B$1000,Consolidado!$E$5:$E$1000,$B8,Consolidado!$AA$5:$AA$1000,O$5,Consolidado!$C$5:$C$1000,"Consejo de Administración")),"00"),""),""),IF(SUMIFS(Consolidado!$AD$5:$AD$1000,Consolidado!$E$5:$E$1000,$B8,Consolidado!$AA$5:$AA$1000,O$5,Consolidado!$C$5:$C$1000,"Otros")&gt;0,"Otros "&amp;TEXT(DAY(_xlfn.MINIFS(Consolidado!$B$5:$B$1000,Consolidado!$E$5:$E$1000,$B8,Consolidado!$AA$5:$AA$1000,O$5,Consolidado!$C$5:$C$1000,"Otros")),"00")&amp;"/"&amp;TEXT(MONTH(_xlfn.MINIFS(Consolidado!$B$5:$B$1000,Consolidado!$E$5:$E$1000,$B8,Consolidado!$AA$5:$AA$1000,O$5,Consolidado!$C$5:$C$1000,"Otros")),"00")&amp;IF(_xlfn.MAXIFS(Consolidado!$B$5:$B$1000,Consolidado!$E$5:$E$1000,$B8,Consolidado!$AA$5:$AA$1000,O$5,Consolidado!$C$5:$C$1000,"Otros")&lt;&gt;_xlfn.MINIFS(Consolidado!$B$5:$B$1000,Consolidado!$E$5:$E$1000,$B8,Consolidado!$AA$5:$AA$1000,O$5,Consolidado!$C$5:$C$1000,"Otros")," y "&amp;TEXT(DAY(_xlfn.MAXIFS(Consolidado!$B$5:$B$1000,Consolidado!$E$5:$E$1000,$B8,Consolidado!$AA$5:$AA$1000,O$5,Consolidado!$C$5:$C$1000,"Otros")),"00")&amp;"/"&amp;TEXT(MONTH(_xlfn.MAXIFS(Consolidado!$B$5:$B$1000,Consolidado!$E$5:$E$1000,$B8,Consolidado!$AA$5:$AA$1000,O$5,Consolidado!$C$5:$C$1000,"Otros")),"00"),""),""))</f>
        <v/>
      </c>
      <c r="P8" s="37" t="str">
        <f aca="false">_xlfn.TEXTJOIN(" +"&amp;CHAR(10),TRUE(),IF(SUMIFS(Consolidado!$AD$5:$AD$1000,Consolidado!$E$5:$E$1000,$B8,Consolidado!$AA$5:$AA$1000,P$5,Consolidado!$C$5:$C$1000,"Auditoría Interna")&gt;0,"Interna "&amp;TEXT(DAY(_xlfn.MINIFS(Consolidado!$B$5:$B$1000,Consolidado!$E$5:$E$1000,$B8,Consolidado!$AA$5:$AA$1000,P$5,Consolidado!$C$5:$C$1000,"Auditoría Interna")),"00")&amp;"/"&amp;TEXT(MONTH(_xlfn.MINIFS(Consolidado!$B$5:$B$1000,Consolidado!$E$5:$E$1000,$B8,Consolidado!$AA$5:$AA$1000,P$5,Consolidado!$C$5:$C$1000,"Auditoría Interna")),"00")&amp;IF(_xlfn.MAXIFS(Consolidado!$B$5:$B$1000,Consolidado!$E$5:$E$1000,$B8,Consolidado!$AA$5:$AA$1000,P$5,Consolidado!$C$5:$C$1000,"Auditoría Interna")&lt;&gt;_xlfn.MINIFS(Consolidado!$B$5:$B$1000,Consolidado!$E$5:$E$1000,$B8,Consolidado!$AA$5:$AA$1000,P$5,Consolidado!$C$5:$C$1000,"Auditoría Interna")," y "&amp;TEXT(DAY(_xlfn.MAXIFS(Consolidado!$B$5:$B$1000,Consolidado!$E$5:$E$1000,$B8,Consolidado!$AA$5:$AA$1000,P$5,Consolidado!$C$5:$C$1000,"Auditoría Interna")),"00")&amp;"/"&amp;TEXT(MONTH(_xlfn.MAXIFS(Consolidado!$B$5:$B$1000,Consolidado!$E$5:$E$1000,$B8,Consolidado!$AA$5:$AA$1000,P$5,Consolidado!$C$5:$C$1000,"Auditoría Interna")),"00"),""),""),IF(SUMIFS(Consolidado!$AD$5:$AD$1000,Consolidado!$E$5:$E$1000,$B8,Consolidado!$AA$5:$AA$1000,P$5,Consolidado!$C$5:$C$1000,"Auditoría Externa")&gt;0,"Externa "&amp;TEXT(DAY(_xlfn.MINIFS(Consolidado!$B$5:$B$1000,Consolidado!$E$5:$E$1000,$B8,Consolidado!$AA$5:$AA$1000,P$5,Consolidado!$C$5:$C$1000,"Auditoría Externa")),"00")&amp;"/"&amp;TEXT(MONTH(_xlfn.MINIFS(Consolidado!$B$5:$B$1000,Consolidado!$E$5:$E$1000,$B8,Consolidado!$AA$5:$AA$1000,P$5,Consolidado!$C$5:$C$1000,"Auditoría Externa")),"00")&amp;IF(_xlfn.MAXIFS(Consolidado!$B$5:$B$1000,Consolidado!$E$5:$E$1000,$B8,Consolidado!$AA$5:$AA$1000,P$5,Consolidado!$C$5:$C$1000,"Auditoría Externa")&lt;&gt;_xlfn.MINIFS(Consolidado!$B$5:$B$1000,Consolidado!$E$5:$E$1000,$B8,Consolidado!$AA$5:$AA$1000,P$5,Consolidado!$C$5:$C$1000,"Auditoría Externa")," y "&amp;TEXT(DAY(_xlfn.MAXIFS(Consolidado!$B$5:$B$1000,Consolidado!$E$5:$E$1000,$B8,Consolidado!$AA$5:$AA$1000,P$5,Consolidado!$C$5:$C$1000,"Auditoría Externa")),"00")&amp;"/"&amp;TEXT(MONTH(_xlfn.MAXIFS(Consolidado!$B$5:$B$1000,Consolidado!$E$5:$E$1000,$B8,Consolidado!$AA$5:$AA$1000,P$5,Consolidado!$C$5:$C$1000,"Auditoría Externa")),"00"),""),""),IF(SUMIFS(Consolidado!$AD$5:$AD$1000,Consolidado!$E$5:$E$1000,$B8,Consolidado!$AA$5:$AA$1000,P$5,Consolidado!$C$5:$C$1000,"SSF")&gt;0,"SSF "&amp;TEXT(DAY(_xlfn.MINIFS(Consolidado!$B$5:$B$1000,Consolidado!$E$5:$E$1000,$B8,Consolidado!$AA$5:$AA$1000,P$5,Consolidado!$C$5:$C$1000,"SSF")),"00")&amp;"/"&amp;TEXT(MONTH(_xlfn.MINIFS(Consolidado!$B$5:$B$1000,Consolidado!$E$5:$E$1000,$B8,Consolidado!$AA$5:$AA$1000,P$5,Consolidado!$C$5:$C$1000,"SSF")),"00")&amp;IF(_xlfn.MAXIFS(Consolidado!$B$5:$B$1000,Consolidado!$E$5:$E$1000,$B8,Consolidado!$AA$5:$AA$1000,P$5,Consolidado!$C$5:$C$1000,"SSF")&lt;&gt;_xlfn.MINIFS(Consolidado!$B$5:$B$1000,Consolidado!$E$5:$E$1000,$B8,Consolidado!$AA$5:$AA$1000,P$5,Consolidado!$C$5:$C$1000,"SSF")," y "&amp;TEXT(DAY(_xlfn.MAXIFS(Consolidado!$B$5:$B$1000,Consolidado!$E$5:$E$1000,$B8,Consolidado!$AA$5:$AA$1000,P$5,Consolidado!$C$5:$C$1000,"SSF")),"00")&amp;"/"&amp;TEXT(MONTH(_xlfn.MAXIFS(Consolidado!$B$5:$B$1000,Consolidado!$E$5:$E$1000,$B8,Consolidado!$AA$5:$AA$1000,P$5,Consolidado!$C$5:$C$1000,"SSF")),"00"),""),""),IF(SUMIFS(Consolidado!$AD$5:$AD$1000,Consolidado!$E$5:$E$1000,$B8,Consolidado!$AA$5:$AA$1000,P$5,Consolidado!$C$5:$C$1000,"Comité de Supervisión")&gt;0,"Comité Sup. "&amp;TEXT(DAY(_xlfn.MINIFS(Consolidado!$B$5:$B$1000,Consolidado!$E$5:$E$1000,$B8,Consolidado!$AA$5:$AA$1000,P$5,Consolidado!$C$5:$C$1000,"Comité de Supervisión")),"00")&amp;"/"&amp;TEXT(MONTH(_xlfn.MINIFS(Consolidado!$B$5:$B$1000,Consolidado!$E$5:$E$1000,$B8,Consolidado!$AA$5:$AA$1000,P$5,Consolidado!$C$5:$C$1000,"Comité de Supervisión")),"00")&amp;IF(_xlfn.MAXIFS(Consolidado!$B$5:$B$1000,Consolidado!$E$5:$E$1000,$B8,Consolidado!$AA$5:$AA$1000,P$5,Consolidado!$C$5:$C$1000,"Comité de Supervisión")&lt;&gt;_xlfn.MINIFS(Consolidado!$B$5:$B$1000,Consolidado!$E$5:$E$1000,$B8,Consolidado!$AA$5:$AA$1000,P$5,Consolidado!$C$5:$C$1000,"Comité de Supervisión")," y "&amp;TEXT(DAY(_xlfn.MAXIFS(Consolidado!$B$5:$B$1000,Consolidado!$E$5:$E$1000,$B8,Consolidado!$AA$5:$AA$1000,P$5,Consolidado!$C$5:$C$1000,"Comité de Supervisión")),"00")&amp;"/"&amp;TEXT(MONTH(_xlfn.MAXIFS(Consolidado!$B$5:$B$1000,Consolidado!$E$5:$E$1000,$B8,Consolidado!$AA$5:$AA$1000,P$5,Consolidado!$C$5:$C$1000,"Comité de Supervisión")),"00"),""),""),IF(SUMIFS(Consolidado!$AD$5:$AD$1000,Consolidado!$E$5:$E$1000,$B8,Consolidado!$AA$5:$AA$1000,P$5,Consolidado!$C$5:$C$1000,"Consejo de Administración")&gt;0,"Consejo "&amp;TEXT(DAY(_xlfn.MINIFS(Consolidado!$B$5:$B$1000,Consolidado!$E$5:$E$1000,$B8,Consolidado!$AA$5:$AA$1000,P$5,Consolidado!$C$5:$C$1000,"Consejo de Administración")),"00")&amp;"/"&amp;TEXT(MONTH(_xlfn.MINIFS(Consolidado!$B$5:$B$1000,Consolidado!$E$5:$E$1000,$B8,Consolidado!$AA$5:$AA$1000,P$5,Consolidado!$C$5:$C$1000,"Consejo de Administración")),"00")&amp;IF(_xlfn.MAXIFS(Consolidado!$B$5:$B$1000,Consolidado!$E$5:$E$1000,$B8,Consolidado!$AA$5:$AA$1000,P$5,Consolidado!$C$5:$C$1000,"Consejo de Administración")&lt;&gt;_xlfn.MINIFS(Consolidado!$B$5:$B$1000,Consolidado!$E$5:$E$1000,$B8,Consolidado!$AA$5:$AA$1000,P$5,Consolidado!$C$5:$C$1000,"Consejo de Administración")," y "&amp;TEXT(DAY(_xlfn.MAXIFS(Consolidado!$B$5:$B$1000,Consolidado!$E$5:$E$1000,$B8,Consolidado!$AA$5:$AA$1000,P$5,Consolidado!$C$5:$C$1000,"Consejo de Administración")),"00")&amp;"/"&amp;TEXT(MONTH(_xlfn.MAXIFS(Consolidado!$B$5:$B$1000,Consolidado!$E$5:$E$1000,$B8,Consolidado!$AA$5:$AA$1000,P$5,Consolidado!$C$5:$C$1000,"Consejo de Administración")),"00"),""),""),IF(SUMIFS(Consolidado!$AD$5:$AD$1000,Consolidado!$E$5:$E$1000,$B8,Consolidado!$AA$5:$AA$1000,P$5,Consolidado!$C$5:$C$1000,"Otros")&gt;0,"Otros "&amp;TEXT(DAY(_xlfn.MINIFS(Consolidado!$B$5:$B$1000,Consolidado!$E$5:$E$1000,$B8,Consolidado!$AA$5:$AA$1000,P$5,Consolidado!$C$5:$C$1000,"Otros")),"00")&amp;"/"&amp;TEXT(MONTH(_xlfn.MINIFS(Consolidado!$B$5:$B$1000,Consolidado!$E$5:$E$1000,$B8,Consolidado!$AA$5:$AA$1000,P$5,Consolidado!$C$5:$C$1000,"Otros")),"00")&amp;IF(_xlfn.MAXIFS(Consolidado!$B$5:$B$1000,Consolidado!$E$5:$E$1000,$B8,Consolidado!$AA$5:$AA$1000,P$5,Consolidado!$C$5:$C$1000,"Otros")&lt;&gt;_xlfn.MINIFS(Consolidado!$B$5:$B$1000,Consolidado!$E$5:$E$1000,$B8,Consolidado!$AA$5:$AA$1000,P$5,Consolidado!$C$5:$C$1000,"Otros")," y "&amp;TEXT(DAY(_xlfn.MAXIFS(Consolidado!$B$5:$B$1000,Consolidado!$E$5:$E$1000,$B8,Consolidado!$AA$5:$AA$1000,P$5,Consolidado!$C$5:$C$1000,"Otros")),"00")&amp;"/"&amp;TEXT(MONTH(_xlfn.MAXIFS(Consolidado!$B$5:$B$1000,Consolidado!$E$5:$E$1000,$B8,Consolidado!$AA$5:$AA$1000,P$5,Consolidado!$C$5:$C$1000,"Otros")),"00"),""),""))</f>
        <v/>
      </c>
      <c r="Q8" s="37" t="str">
        <f aca="false">_xlfn.TEXTJOIN(" +"&amp;CHAR(10),TRUE(),IF(SUMIFS(Consolidado!$AD$5:$AD$1000,Consolidado!$E$5:$E$1000,$B8,Consolidado!$AA$5:$AA$1000,Q$5,Consolidado!$C$5:$C$1000,"Auditoría Interna")&gt;0,"Interna "&amp;TEXT(DAY(_xlfn.MINIFS(Consolidado!$B$5:$B$1000,Consolidado!$E$5:$E$1000,$B8,Consolidado!$AA$5:$AA$1000,Q$5,Consolidado!$C$5:$C$1000,"Auditoría Interna")),"00")&amp;"/"&amp;TEXT(MONTH(_xlfn.MINIFS(Consolidado!$B$5:$B$1000,Consolidado!$E$5:$E$1000,$B8,Consolidado!$AA$5:$AA$1000,Q$5,Consolidado!$C$5:$C$1000,"Auditoría Interna")),"00")&amp;IF(_xlfn.MAXIFS(Consolidado!$B$5:$B$1000,Consolidado!$E$5:$E$1000,$B8,Consolidado!$AA$5:$AA$1000,Q$5,Consolidado!$C$5:$C$1000,"Auditoría Interna")&lt;&gt;_xlfn.MINIFS(Consolidado!$B$5:$B$1000,Consolidado!$E$5:$E$1000,$B8,Consolidado!$AA$5:$AA$1000,Q$5,Consolidado!$C$5:$C$1000,"Auditoría Interna")," y "&amp;TEXT(DAY(_xlfn.MAXIFS(Consolidado!$B$5:$B$1000,Consolidado!$E$5:$E$1000,$B8,Consolidado!$AA$5:$AA$1000,Q$5,Consolidado!$C$5:$C$1000,"Auditoría Interna")),"00")&amp;"/"&amp;TEXT(MONTH(_xlfn.MAXIFS(Consolidado!$B$5:$B$1000,Consolidado!$E$5:$E$1000,$B8,Consolidado!$AA$5:$AA$1000,Q$5,Consolidado!$C$5:$C$1000,"Auditoría Interna")),"00"),""),""),IF(SUMIFS(Consolidado!$AD$5:$AD$1000,Consolidado!$E$5:$E$1000,$B8,Consolidado!$AA$5:$AA$1000,Q$5,Consolidado!$C$5:$C$1000,"Auditoría Externa")&gt;0,"Externa "&amp;TEXT(DAY(_xlfn.MINIFS(Consolidado!$B$5:$B$1000,Consolidado!$E$5:$E$1000,$B8,Consolidado!$AA$5:$AA$1000,Q$5,Consolidado!$C$5:$C$1000,"Auditoría Externa")),"00")&amp;"/"&amp;TEXT(MONTH(_xlfn.MINIFS(Consolidado!$B$5:$B$1000,Consolidado!$E$5:$E$1000,$B8,Consolidado!$AA$5:$AA$1000,Q$5,Consolidado!$C$5:$C$1000,"Auditoría Externa")),"00")&amp;IF(_xlfn.MAXIFS(Consolidado!$B$5:$B$1000,Consolidado!$E$5:$E$1000,$B8,Consolidado!$AA$5:$AA$1000,Q$5,Consolidado!$C$5:$C$1000,"Auditoría Externa")&lt;&gt;_xlfn.MINIFS(Consolidado!$B$5:$B$1000,Consolidado!$E$5:$E$1000,$B8,Consolidado!$AA$5:$AA$1000,Q$5,Consolidado!$C$5:$C$1000,"Auditoría Externa")," y "&amp;TEXT(DAY(_xlfn.MAXIFS(Consolidado!$B$5:$B$1000,Consolidado!$E$5:$E$1000,$B8,Consolidado!$AA$5:$AA$1000,Q$5,Consolidado!$C$5:$C$1000,"Auditoría Externa")),"00")&amp;"/"&amp;TEXT(MONTH(_xlfn.MAXIFS(Consolidado!$B$5:$B$1000,Consolidado!$E$5:$E$1000,$B8,Consolidado!$AA$5:$AA$1000,Q$5,Consolidado!$C$5:$C$1000,"Auditoría Externa")),"00"),""),""),IF(SUMIFS(Consolidado!$AD$5:$AD$1000,Consolidado!$E$5:$E$1000,$B8,Consolidado!$AA$5:$AA$1000,Q$5,Consolidado!$C$5:$C$1000,"SSF")&gt;0,"SSF "&amp;TEXT(DAY(_xlfn.MINIFS(Consolidado!$B$5:$B$1000,Consolidado!$E$5:$E$1000,$B8,Consolidado!$AA$5:$AA$1000,Q$5,Consolidado!$C$5:$C$1000,"SSF")),"00")&amp;"/"&amp;TEXT(MONTH(_xlfn.MINIFS(Consolidado!$B$5:$B$1000,Consolidado!$E$5:$E$1000,$B8,Consolidado!$AA$5:$AA$1000,Q$5,Consolidado!$C$5:$C$1000,"SSF")),"00")&amp;IF(_xlfn.MAXIFS(Consolidado!$B$5:$B$1000,Consolidado!$E$5:$E$1000,$B8,Consolidado!$AA$5:$AA$1000,Q$5,Consolidado!$C$5:$C$1000,"SSF")&lt;&gt;_xlfn.MINIFS(Consolidado!$B$5:$B$1000,Consolidado!$E$5:$E$1000,$B8,Consolidado!$AA$5:$AA$1000,Q$5,Consolidado!$C$5:$C$1000,"SSF")," y "&amp;TEXT(DAY(_xlfn.MAXIFS(Consolidado!$B$5:$B$1000,Consolidado!$E$5:$E$1000,$B8,Consolidado!$AA$5:$AA$1000,Q$5,Consolidado!$C$5:$C$1000,"SSF")),"00")&amp;"/"&amp;TEXT(MONTH(_xlfn.MAXIFS(Consolidado!$B$5:$B$1000,Consolidado!$E$5:$E$1000,$B8,Consolidado!$AA$5:$AA$1000,Q$5,Consolidado!$C$5:$C$1000,"SSF")),"00"),""),""),IF(SUMIFS(Consolidado!$AD$5:$AD$1000,Consolidado!$E$5:$E$1000,$B8,Consolidado!$AA$5:$AA$1000,Q$5,Consolidado!$C$5:$C$1000,"Comité de Supervisión")&gt;0,"Comité Sup. "&amp;TEXT(DAY(_xlfn.MINIFS(Consolidado!$B$5:$B$1000,Consolidado!$E$5:$E$1000,$B8,Consolidado!$AA$5:$AA$1000,Q$5,Consolidado!$C$5:$C$1000,"Comité de Supervisión")),"00")&amp;"/"&amp;TEXT(MONTH(_xlfn.MINIFS(Consolidado!$B$5:$B$1000,Consolidado!$E$5:$E$1000,$B8,Consolidado!$AA$5:$AA$1000,Q$5,Consolidado!$C$5:$C$1000,"Comité de Supervisión")),"00")&amp;IF(_xlfn.MAXIFS(Consolidado!$B$5:$B$1000,Consolidado!$E$5:$E$1000,$B8,Consolidado!$AA$5:$AA$1000,Q$5,Consolidado!$C$5:$C$1000,"Comité de Supervisión")&lt;&gt;_xlfn.MINIFS(Consolidado!$B$5:$B$1000,Consolidado!$E$5:$E$1000,$B8,Consolidado!$AA$5:$AA$1000,Q$5,Consolidado!$C$5:$C$1000,"Comité de Supervisión")," y "&amp;TEXT(DAY(_xlfn.MAXIFS(Consolidado!$B$5:$B$1000,Consolidado!$E$5:$E$1000,$B8,Consolidado!$AA$5:$AA$1000,Q$5,Consolidado!$C$5:$C$1000,"Comité de Supervisión")),"00")&amp;"/"&amp;TEXT(MONTH(_xlfn.MAXIFS(Consolidado!$B$5:$B$1000,Consolidado!$E$5:$E$1000,$B8,Consolidado!$AA$5:$AA$1000,Q$5,Consolidado!$C$5:$C$1000,"Comité de Supervisión")),"00"),""),""),IF(SUMIFS(Consolidado!$AD$5:$AD$1000,Consolidado!$E$5:$E$1000,$B8,Consolidado!$AA$5:$AA$1000,Q$5,Consolidado!$C$5:$C$1000,"Consejo de Administración")&gt;0,"Consejo "&amp;TEXT(DAY(_xlfn.MINIFS(Consolidado!$B$5:$B$1000,Consolidado!$E$5:$E$1000,$B8,Consolidado!$AA$5:$AA$1000,Q$5,Consolidado!$C$5:$C$1000,"Consejo de Administración")),"00")&amp;"/"&amp;TEXT(MONTH(_xlfn.MINIFS(Consolidado!$B$5:$B$1000,Consolidado!$E$5:$E$1000,$B8,Consolidado!$AA$5:$AA$1000,Q$5,Consolidado!$C$5:$C$1000,"Consejo de Administración")),"00")&amp;IF(_xlfn.MAXIFS(Consolidado!$B$5:$B$1000,Consolidado!$E$5:$E$1000,$B8,Consolidado!$AA$5:$AA$1000,Q$5,Consolidado!$C$5:$C$1000,"Consejo de Administración")&lt;&gt;_xlfn.MINIFS(Consolidado!$B$5:$B$1000,Consolidado!$E$5:$E$1000,$B8,Consolidado!$AA$5:$AA$1000,Q$5,Consolidado!$C$5:$C$1000,"Consejo de Administración")," y "&amp;TEXT(DAY(_xlfn.MAXIFS(Consolidado!$B$5:$B$1000,Consolidado!$E$5:$E$1000,$B8,Consolidado!$AA$5:$AA$1000,Q$5,Consolidado!$C$5:$C$1000,"Consejo de Administración")),"00")&amp;"/"&amp;TEXT(MONTH(_xlfn.MAXIFS(Consolidado!$B$5:$B$1000,Consolidado!$E$5:$E$1000,$B8,Consolidado!$AA$5:$AA$1000,Q$5,Consolidado!$C$5:$C$1000,"Consejo de Administración")),"00"),""),""),IF(SUMIFS(Consolidado!$AD$5:$AD$1000,Consolidado!$E$5:$E$1000,$B8,Consolidado!$AA$5:$AA$1000,Q$5,Consolidado!$C$5:$C$1000,"Otros")&gt;0,"Otros "&amp;TEXT(DAY(_xlfn.MINIFS(Consolidado!$B$5:$B$1000,Consolidado!$E$5:$E$1000,$B8,Consolidado!$AA$5:$AA$1000,Q$5,Consolidado!$C$5:$C$1000,"Otros")),"00")&amp;"/"&amp;TEXT(MONTH(_xlfn.MINIFS(Consolidado!$B$5:$B$1000,Consolidado!$E$5:$E$1000,$B8,Consolidado!$AA$5:$AA$1000,Q$5,Consolidado!$C$5:$C$1000,"Otros")),"00")&amp;IF(_xlfn.MAXIFS(Consolidado!$B$5:$B$1000,Consolidado!$E$5:$E$1000,$B8,Consolidado!$AA$5:$AA$1000,Q$5,Consolidado!$C$5:$C$1000,"Otros")&lt;&gt;_xlfn.MINIFS(Consolidado!$B$5:$B$1000,Consolidado!$E$5:$E$1000,$B8,Consolidado!$AA$5:$AA$1000,Q$5,Consolidado!$C$5:$C$1000,"Otros")," y "&amp;TEXT(DAY(_xlfn.MAXIFS(Consolidado!$B$5:$B$1000,Consolidado!$E$5:$E$1000,$B8,Consolidado!$AA$5:$AA$1000,Q$5,Consolidado!$C$5:$C$1000,"Otros")),"00")&amp;"/"&amp;TEXT(MONTH(_xlfn.MAXIFS(Consolidado!$B$5:$B$1000,Consolidado!$E$5:$E$1000,$B8,Consolidado!$AA$5:$AA$1000,Q$5,Consolidado!$C$5:$C$1000,"Otros")),"00"),""),""))</f>
        <v/>
      </c>
      <c r="R8" s="37" t="str">
        <f aca="false">_xlfn.TEXTJOIN(" +"&amp;CHAR(10),TRUE(),IF(SUMIFS(Consolidado!$AD$5:$AD$1000,Consolidado!$E$5:$E$1000,$B8,Consolidado!$AA$5:$AA$1000,R$5,Consolidado!$C$5:$C$1000,"Auditoría Interna")&gt;0,"Interna "&amp;TEXT(DAY(_xlfn.MINIFS(Consolidado!$B$5:$B$1000,Consolidado!$E$5:$E$1000,$B8,Consolidado!$AA$5:$AA$1000,R$5,Consolidado!$C$5:$C$1000,"Auditoría Interna")),"00")&amp;"/"&amp;TEXT(MONTH(_xlfn.MINIFS(Consolidado!$B$5:$B$1000,Consolidado!$E$5:$E$1000,$B8,Consolidado!$AA$5:$AA$1000,R$5,Consolidado!$C$5:$C$1000,"Auditoría Interna")),"00")&amp;IF(_xlfn.MAXIFS(Consolidado!$B$5:$B$1000,Consolidado!$E$5:$E$1000,$B8,Consolidado!$AA$5:$AA$1000,R$5,Consolidado!$C$5:$C$1000,"Auditoría Interna")&lt;&gt;_xlfn.MINIFS(Consolidado!$B$5:$B$1000,Consolidado!$E$5:$E$1000,$B8,Consolidado!$AA$5:$AA$1000,R$5,Consolidado!$C$5:$C$1000,"Auditoría Interna")," y "&amp;TEXT(DAY(_xlfn.MAXIFS(Consolidado!$B$5:$B$1000,Consolidado!$E$5:$E$1000,$B8,Consolidado!$AA$5:$AA$1000,R$5,Consolidado!$C$5:$C$1000,"Auditoría Interna")),"00")&amp;"/"&amp;TEXT(MONTH(_xlfn.MAXIFS(Consolidado!$B$5:$B$1000,Consolidado!$E$5:$E$1000,$B8,Consolidado!$AA$5:$AA$1000,R$5,Consolidado!$C$5:$C$1000,"Auditoría Interna")),"00"),""),""),IF(SUMIFS(Consolidado!$AD$5:$AD$1000,Consolidado!$E$5:$E$1000,$B8,Consolidado!$AA$5:$AA$1000,R$5,Consolidado!$C$5:$C$1000,"Auditoría Externa")&gt;0,"Externa "&amp;TEXT(DAY(_xlfn.MINIFS(Consolidado!$B$5:$B$1000,Consolidado!$E$5:$E$1000,$B8,Consolidado!$AA$5:$AA$1000,R$5,Consolidado!$C$5:$C$1000,"Auditoría Externa")),"00")&amp;"/"&amp;TEXT(MONTH(_xlfn.MINIFS(Consolidado!$B$5:$B$1000,Consolidado!$E$5:$E$1000,$B8,Consolidado!$AA$5:$AA$1000,R$5,Consolidado!$C$5:$C$1000,"Auditoría Externa")),"00")&amp;IF(_xlfn.MAXIFS(Consolidado!$B$5:$B$1000,Consolidado!$E$5:$E$1000,$B8,Consolidado!$AA$5:$AA$1000,R$5,Consolidado!$C$5:$C$1000,"Auditoría Externa")&lt;&gt;_xlfn.MINIFS(Consolidado!$B$5:$B$1000,Consolidado!$E$5:$E$1000,$B8,Consolidado!$AA$5:$AA$1000,R$5,Consolidado!$C$5:$C$1000,"Auditoría Externa")," y "&amp;TEXT(DAY(_xlfn.MAXIFS(Consolidado!$B$5:$B$1000,Consolidado!$E$5:$E$1000,$B8,Consolidado!$AA$5:$AA$1000,R$5,Consolidado!$C$5:$C$1000,"Auditoría Externa")),"00")&amp;"/"&amp;TEXT(MONTH(_xlfn.MAXIFS(Consolidado!$B$5:$B$1000,Consolidado!$E$5:$E$1000,$B8,Consolidado!$AA$5:$AA$1000,R$5,Consolidado!$C$5:$C$1000,"Auditoría Externa")),"00"),""),""),IF(SUMIFS(Consolidado!$AD$5:$AD$1000,Consolidado!$E$5:$E$1000,$B8,Consolidado!$AA$5:$AA$1000,R$5,Consolidado!$C$5:$C$1000,"SSF")&gt;0,"SSF "&amp;TEXT(DAY(_xlfn.MINIFS(Consolidado!$B$5:$B$1000,Consolidado!$E$5:$E$1000,$B8,Consolidado!$AA$5:$AA$1000,R$5,Consolidado!$C$5:$C$1000,"SSF")),"00")&amp;"/"&amp;TEXT(MONTH(_xlfn.MINIFS(Consolidado!$B$5:$B$1000,Consolidado!$E$5:$E$1000,$B8,Consolidado!$AA$5:$AA$1000,R$5,Consolidado!$C$5:$C$1000,"SSF")),"00")&amp;IF(_xlfn.MAXIFS(Consolidado!$B$5:$B$1000,Consolidado!$E$5:$E$1000,$B8,Consolidado!$AA$5:$AA$1000,R$5,Consolidado!$C$5:$C$1000,"SSF")&lt;&gt;_xlfn.MINIFS(Consolidado!$B$5:$B$1000,Consolidado!$E$5:$E$1000,$B8,Consolidado!$AA$5:$AA$1000,R$5,Consolidado!$C$5:$C$1000,"SSF")," y "&amp;TEXT(DAY(_xlfn.MAXIFS(Consolidado!$B$5:$B$1000,Consolidado!$E$5:$E$1000,$B8,Consolidado!$AA$5:$AA$1000,R$5,Consolidado!$C$5:$C$1000,"SSF")),"00")&amp;"/"&amp;TEXT(MONTH(_xlfn.MAXIFS(Consolidado!$B$5:$B$1000,Consolidado!$E$5:$E$1000,$B8,Consolidado!$AA$5:$AA$1000,R$5,Consolidado!$C$5:$C$1000,"SSF")),"00"),""),""),IF(SUMIFS(Consolidado!$AD$5:$AD$1000,Consolidado!$E$5:$E$1000,$B8,Consolidado!$AA$5:$AA$1000,R$5,Consolidado!$C$5:$C$1000,"Comité de Supervisión")&gt;0,"Comité Sup. "&amp;TEXT(DAY(_xlfn.MINIFS(Consolidado!$B$5:$B$1000,Consolidado!$E$5:$E$1000,$B8,Consolidado!$AA$5:$AA$1000,R$5,Consolidado!$C$5:$C$1000,"Comité de Supervisión")),"00")&amp;"/"&amp;TEXT(MONTH(_xlfn.MINIFS(Consolidado!$B$5:$B$1000,Consolidado!$E$5:$E$1000,$B8,Consolidado!$AA$5:$AA$1000,R$5,Consolidado!$C$5:$C$1000,"Comité de Supervisión")),"00")&amp;IF(_xlfn.MAXIFS(Consolidado!$B$5:$B$1000,Consolidado!$E$5:$E$1000,$B8,Consolidado!$AA$5:$AA$1000,R$5,Consolidado!$C$5:$C$1000,"Comité de Supervisión")&lt;&gt;_xlfn.MINIFS(Consolidado!$B$5:$B$1000,Consolidado!$E$5:$E$1000,$B8,Consolidado!$AA$5:$AA$1000,R$5,Consolidado!$C$5:$C$1000,"Comité de Supervisión")," y "&amp;TEXT(DAY(_xlfn.MAXIFS(Consolidado!$B$5:$B$1000,Consolidado!$E$5:$E$1000,$B8,Consolidado!$AA$5:$AA$1000,R$5,Consolidado!$C$5:$C$1000,"Comité de Supervisión")),"00")&amp;"/"&amp;TEXT(MONTH(_xlfn.MAXIFS(Consolidado!$B$5:$B$1000,Consolidado!$E$5:$E$1000,$B8,Consolidado!$AA$5:$AA$1000,R$5,Consolidado!$C$5:$C$1000,"Comité de Supervisión")),"00"),""),""),IF(SUMIFS(Consolidado!$AD$5:$AD$1000,Consolidado!$E$5:$E$1000,$B8,Consolidado!$AA$5:$AA$1000,R$5,Consolidado!$C$5:$C$1000,"Consejo de Administración")&gt;0,"Consejo "&amp;TEXT(DAY(_xlfn.MINIFS(Consolidado!$B$5:$B$1000,Consolidado!$E$5:$E$1000,$B8,Consolidado!$AA$5:$AA$1000,R$5,Consolidado!$C$5:$C$1000,"Consejo de Administración")),"00")&amp;"/"&amp;TEXT(MONTH(_xlfn.MINIFS(Consolidado!$B$5:$B$1000,Consolidado!$E$5:$E$1000,$B8,Consolidado!$AA$5:$AA$1000,R$5,Consolidado!$C$5:$C$1000,"Consejo de Administración")),"00")&amp;IF(_xlfn.MAXIFS(Consolidado!$B$5:$B$1000,Consolidado!$E$5:$E$1000,$B8,Consolidado!$AA$5:$AA$1000,R$5,Consolidado!$C$5:$C$1000,"Consejo de Administración")&lt;&gt;_xlfn.MINIFS(Consolidado!$B$5:$B$1000,Consolidado!$E$5:$E$1000,$B8,Consolidado!$AA$5:$AA$1000,R$5,Consolidado!$C$5:$C$1000,"Consejo de Administración")," y "&amp;TEXT(DAY(_xlfn.MAXIFS(Consolidado!$B$5:$B$1000,Consolidado!$E$5:$E$1000,$B8,Consolidado!$AA$5:$AA$1000,R$5,Consolidado!$C$5:$C$1000,"Consejo de Administración")),"00")&amp;"/"&amp;TEXT(MONTH(_xlfn.MAXIFS(Consolidado!$B$5:$B$1000,Consolidado!$E$5:$E$1000,$B8,Consolidado!$AA$5:$AA$1000,R$5,Consolidado!$C$5:$C$1000,"Consejo de Administración")),"00"),""),""),IF(SUMIFS(Consolidado!$AD$5:$AD$1000,Consolidado!$E$5:$E$1000,$B8,Consolidado!$AA$5:$AA$1000,R$5,Consolidado!$C$5:$C$1000,"Otros")&gt;0,"Otros "&amp;TEXT(DAY(_xlfn.MINIFS(Consolidado!$B$5:$B$1000,Consolidado!$E$5:$E$1000,$B8,Consolidado!$AA$5:$AA$1000,R$5,Consolidado!$C$5:$C$1000,"Otros")),"00")&amp;"/"&amp;TEXT(MONTH(_xlfn.MINIFS(Consolidado!$B$5:$B$1000,Consolidado!$E$5:$E$1000,$B8,Consolidado!$AA$5:$AA$1000,R$5,Consolidado!$C$5:$C$1000,"Otros")),"00")&amp;IF(_xlfn.MAXIFS(Consolidado!$B$5:$B$1000,Consolidado!$E$5:$E$1000,$B8,Consolidado!$AA$5:$AA$1000,R$5,Consolidado!$C$5:$C$1000,"Otros")&lt;&gt;_xlfn.MINIFS(Consolidado!$B$5:$B$1000,Consolidado!$E$5:$E$1000,$B8,Consolidado!$AA$5:$AA$1000,R$5,Consolidado!$C$5:$C$1000,"Otros")," y "&amp;TEXT(DAY(_xlfn.MAXIFS(Consolidado!$B$5:$B$1000,Consolidado!$E$5:$E$1000,$B8,Consolidado!$AA$5:$AA$1000,R$5,Consolidado!$C$5:$C$1000,"Otros")),"00")&amp;"/"&amp;TEXT(MONTH(_xlfn.MAXIFS(Consolidado!$B$5:$B$1000,Consolidado!$E$5:$E$1000,$B8,Consolidado!$AA$5:$AA$1000,R$5,Consolidado!$C$5:$C$1000,"Otros")),"00"),""),""))</f>
        <v/>
      </c>
    </row>
    <row r="9" customFormat="false" ht="61.5" hidden="true" customHeight="true" outlineLevel="0" collapsed="false">
      <c r="A9" s="31" t="n">
        <v>4</v>
      </c>
      <c r="B9" s="32" t="str">
        <f aca="false">Catálogos!C5</f>
        <v>Políticas, manuales y divulgación GIR</v>
      </c>
      <c r="C9" s="33" t="str">
        <f aca="false">Catálogos!D5</f>
        <v>NRP-20</v>
      </c>
      <c r="D9" s="17" t="n">
        <f aca="false">SUMIFS(Consolidado!$AD$5:$AD$1000,Consolidado!$E$5:$E$1000,B9,Consolidado!$H$5:$H$1000,$C$2)</f>
        <v>1</v>
      </c>
      <c r="E9" s="36" t="str">
        <f aca="false">IF(((SUMIFS(Consolidado!$AD$5:$AD$1000,Consolidado!$E$5:$E$1000,$B9,Consolidado!$C$5:$C$1000,"Auditoría Interna",Consolidado!$H$5:$H$1000,$C$2)&gt;0)+(SUMIFS(Consolidado!$AD$5:$AD$1000,Consolidado!$E$5:$E$1000,$B9,Consolidado!$C$5:$C$1000,"Auditoría Externa",Consolidado!$H$5:$H$1000,$C$2)&gt;0)+(SUMIFS(Consolidado!$AD$5:$AD$1000,Consolidado!$E$5:$E$1000,$B9,Consolidado!$C$5:$C$1000,"SSF",Consolidado!$H$5:$H$1000,$C$2)&gt;0)+(SUMIFS(Consolidado!$AD$5:$AD$1000,Consolidado!$E$5:$E$1000,$B9,Consolidado!$C$5:$C$1000,"Comité de Supervisión",Consolidado!$H$5:$H$1000,$C$2)&gt;0)+(SUMIFS(Consolidado!$AD$5:$AD$1000,Consolidado!$E$5:$E$1000,$B9,Consolidado!$C$5:$C$1000,"Consejo de Administración",Consolidado!$H$5:$H$1000,$C$2)&gt;0)+(SUMIFS(Consolidado!$AD$5:$AD$1000,Consolidado!$E$5:$E$1000,$B9,Consolidado!$C$5:$C$1000,"Otros",Consolidado!$H$5:$H$1000,$C$2)&gt;0))&gt;=2,"Sí","No")</f>
        <v>No</v>
      </c>
      <c r="F9" s="47" t="str">
        <f aca="false" t="array" ref="F9:F9">_xlfn.TEXTJOIN(CHAR(10),TRUE(),IF((Consolidado!$E$5:$E$1000=$B9)*(Consolidado!$H$5:$H$1000=$C$2),Consolidado!$AE$5:$AE$1000,""))</f>
        <v>Interna – 22 de Agosto 2026</v>
      </c>
      <c r="G9" s="37" t="str">
        <f aca="false">_xlfn.TEXTJOIN(" +"&amp;CHAR(10),TRUE(),IF(SUMIFS(Consolidado!$AD$5:$AD$1000,Consolidado!$E$5:$E$1000,$B9,Consolidado!$AA$5:$AA$1000,G$5,Consolidado!$C$5:$C$1000,"Auditoría Interna")&gt;0,"Interna "&amp;TEXT(DAY(_xlfn.MINIFS(Consolidado!$B$5:$B$1000,Consolidado!$E$5:$E$1000,$B9,Consolidado!$AA$5:$AA$1000,G$5,Consolidado!$C$5:$C$1000,"Auditoría Interna")),"00")&amp;"/"&amp;TEXT(MONTH(_xlfn.MINIFS(Consolidado!$B$5:$B$1000,Consolidado!$E$5:$E$1000,$B9,Consolidado!$AA$5:$AA$1000,G$5,Consolidado!$C$5:$C$1000,"Auditoría Interna")),"00")&amp;IF(_xlfn.MAXIFS(Consolidado!$B$5:$B$1000,Consolidado!$E$5:$E$1000,$B9,Consolidado!$AA$5:$AA$1000,G$5,Consolidado!$C$5:$C$1000,"Auditoría Interna")&lt;&gt;_xlfn.MINIFS(Consolidado!$B$5:$B$1000,Consolidado!$E$5:$E$1000,$B9,Consolidado!$AA$5:$AA$1000,G$5,Consolidado!$C$5:$C$1000,"Auditoría Interna")," y "&amp;TEXT(DAY(_xlfn.MAXIFS(Consolidado!$B$5:$B$1000,Consolidado!$E$5:$E$1000,$B9,Consolidado!$AA$5:$AA$1000,G$5,Consolidado!$C$5:$C$1000,"Auditoría Interna")),"00")&amp;"/"&amp;TEXT(MONTH(_xlfn.MAXIFS(Consolidado!$B$5:$B$1000,Consolidado!$E$5:$E$1000,$B9,Consolidado!$AA$5:$AA$1000,G$5,Consolidado!$C$5:$C$1000,"Auditoría Interna")),"00"),""),""),IF(SUMIFS(Consolidado!$AD$5:$AD$1000,Consolidado!$E$5:$E$1000,$B9,Consolidado!$AA$5:$AA$1000,G$5,Consolidado!$C$5:$C$1000,"Auditoría Externa")&gt;0,"Externa "&amp;TEXT(DAY(_xlfn.MINIFS(Consolidado!$B$5:$B$1000,Consolidado!$E$5:$E$1000,$B9,Consolidado!$AA$5:$AA$1000,G$5,Consolidado!$C$5:$C$1000,"Auditoría Externa")),"00")&amp;"/"&amp;TEXT(MONTH(_xlfn.MINIFS(Consolidado!$B$5:$B$1000,Consolidado!$E$5:$E$1000,$B9,Consolidado!$AA$5:$AA$1000,G$5,Consolidado!$C$5:$C$1000,"Auditoría Externa")),"00")&amp;IF(_xlfn.MAXIFS(Consolidado!$B$5:$B$1000,Consolidado!$E$5:$E$1000,$B9,Consolidado!$AA$5:$AA$1000,G$5,Consolidado!$C$5:$C$1000,"Auditoría Externa")&lt;&gt;_xlfn.MINIFS(Consolidado!$B$5:$B$1000,Consolidado!$E$5:$E$1000,$B9,Consolidado!$AA$5:$AA$1000,G$5,Consolidado!$C$5:$C$1000,"Auditoría Externa")," y "&amp;TEXT(DAY(_xlfn.MAXIFS(Consolidado!$B$5:$B$1000,Consolidado!$E$5:$E$1000,$B9,Consolidado!$AA$5:$AA$1000,G$5,Consolidado!$C$5:$C$1000,"Auditoría Externa")),"00")&amp;"/"&amp;TEXT(MONTH(_xlfn.MAXIFS(Consolidado!$B$5:$B$1000,Consolidado!$E$5:$E$1000,$B9,Consolidado!$AA$5:$AA$1000,G$5,Consolidado!$C$5:$C$1000,"Auditoría Externa")),"00"),""),""),IF(SUMIFS(Consolidado!$AD$5:$AD$1000,Consolidado!$E$5:$E$1000,$B9,Consolidado!$AA$5:$AA$1000,G$5,Consolidado!$C$5:$C$1000,"SSF")&gt;0,"SSF "&amp;TEXT(DAY(_xlfn.MINIFS(Consolidado!$B$5:$B$1000,Consolidado!$E$5:$E$1000,$B9,Consolidado!$AA$5:$AA$1000,G$5,Consolidado!$C$5:$C$1000,"SSF")),"00")&amp;"/"&amp;TEXT(MONTH(_xlfn.MINIFS(Consolidado!$B$5:$B$1000,Consolidado!$E$5:$E$1000,$B9,Consolidado!$AA$5:$AA$1000,G$5,Consolidado!$C$5:$C$1000,"SSF")),"00")&amp;IF(_xlfn.MAXIFS(Consolidado!$B$5:$B$1000,Consolidado!$E$5:$E$1000,$B9,Consolidado!$AA$5:$AA$1000,G$5,Consolidado!$C$5:$C$1000,"SSF")&lt;&gt;_xlfn.MINIFS(Consolidado!$B$5:$B$1000,Consolidado!$E$5:$E$1000,$B9,Consolidado!$AA$5:$AA$1000,G$5,Consolidado!$C$5:$C$1000,"SSF")," y "&amp;TEXT(DAY(_xlfn.MAXIFS(Consolidado!$B$5:$B$1000,Consolidado!$E$5:$E$1000,$B9,Consolidado!$AA$5:$AA$1000,G$5,Consolidado!$C$5:$C$1000,"SSF")),"00")&amp;"/"&amp;TEXT(MONTH(_xlfn.MAXIFS(Consolidado!$B$5:$B$1000,Consolidado!$E$5:$E$1000,$B9,Consolidado!$AA$5:$AA$1000,G$5,Consolidado!$C$5:$C$1000,"SSF")),"00"),""),""),IF(SUMIFS(Consolidado!$AD$5:$AD$1000,Consolidado!$E$5:$E$1000,$B9,Consolidado!$AA$5:$AA$1000,G$5,Consolidado!$C$5:$C$1000,"Comité de Supervisión")&gt;0,"Comité Sup. "&amp;TEXT(DAY(_xlfn.MINIFS(Consolidado!$B$5:$B$1000,Consolidado!$E$5:$E$1000,$B9,Consolidado!$AA$5:$AA$1000,G$5,Consolidado!$C$5:$C$1000,"Comité de Supervisión")),"00")&amp;"/"&amp;TEXT(MONTH(_xlfn.MINIFS(Consolidado!$B$5:$B$1000,Consolidado!$E$5:$E$1000,$B9,Consolidado!$AA$5:$AA$1000,G$5,Consolidado!$C$5:$C$1000,"Comité de Supervisión")),"00")&amp;IF(_xlfn.MAXIFS(Consolidado!$B$5:$B$1000,Consolidado!$E$5:$E$1000,$B9,Consolidado!$AA$5:$AA$1000,G$5,Consolidado!$C$5:$C$1000,"Comité de Supervisión")&lt;&gt;_xlfn.MINIFS(Consolidado!$B$5:$B$1000,Consolidado!$E$5:$E$1000,$B9,Consolidado!$AA$5:$AA$1000,G$5,Consolidado!$C$5:$C$1000,"Comité de Supervisión")," y "&amp;TEXT(DAY(_xlfn.MAXIFS(Consolidado!$B$5:$B$1000,Consolidado!$E$5:$E$1000,$B9,Consolidado!$AA$5:$AA$1000,G$5,Consolidado!$C$5:$C$1000,"Comité de Supervisión")),"00")&amp;"/"&amp;TEXT(MONTH(_xlfn.MAXIFS(Consolidado!$B$5:$B$1000,Consolidado!$E$5:$E$1000,$B9,Consolidado!$AA$5:$AA$1000,G$5,Consolidado!$C$5:$C$1000,"Comité de Supervisión")),"00"),""),""),IF(SUMIFS(Consolidado!$AD$5:$AD$1000,Consolidado!$E$5:$E$1000,$B9,Consolidado!$AA$5:$AA$1000,G$5,Consolidado!$C$5:$C$1000,"Consejo de Administración")&gt;0,"Consejo "&amp;TEXT(DAY(_xlfn.MINIFS(Consolidado!$B$5:$B$1000,Consolidado!$E$5:$E$1000,$B9,Consolidado!$AA$5:$AA$1000,G$5,Consolidado!$C$5:$C$1000,"Consejo de Administración")),"00")&amp;"/"&amp;TEXT(MONTH(_xlfn.MINIFS(Consolidado!$B$5:$B$1000,Consolidado!$E$5:$E$1000,$B9,Consolidado!$AA$5:$AA$1000,G$5,Consolidado!$C$5:$C$1000,"Consejo de Administración")),"00")&amp;IF(_xlfn.MAXIFS(Consolidado!$B$5:$B$1000,Consolidado!$E$5:$E$1000,$B9,Consolidado!$AA$5:$AA$1000,G$5,Consolidado!$C$5:$C$1000,"Consejo de Administración")&lt;&gt;_xlfn.MINIFS(Consolidado!$B$5:$B$1000,Consolidado!$E$5:$E$1000,$B9,Consolidado!$AA$5:$AA$1000,G$5,Consolidado!$C$5:$C$1000,"Consejo de Administración")," y "&amp;TEXT(DAY(_xlfn.MAXIFS(Consolidado!$B$5:$B$1000,Consolidado!$E$5:$E$1000,$B9,Consolidado!$AA$5:$AA$1000,G$5,Consolidado!$C$5:$C$1000,"Consejo de Administración")),"00")&amp;"/"&amp;TEXT(MONTH(_xlfn.MAXIFS(Consolidado!$B$5:$B$1000,Consolidado!$E$5:$E$1000,$B9,Consolidado!$AA$5:$AA$1000,G$5,Consolidado!$C$5:$C$1000,"Consejo de Administración")),"00"),""),""),IF(SUMIFS(Consolidado!$AD$5:$AD$1000,Consolidado!$E$5:$E$1000,$B9,Consolidado!$AA$5:$AA$1000,G$5,Consolidado!$C$5:$C$1000,"Otros")&gt;0,"Otros "&amp;TEXT(DAY(_xlfn.MINIFS(Consolidado!$B$5:$B$1000,Consolidado!$E$5:$E$1000,$B9,Consolidado!$AA$5:$AA$1000,G$5,Consolidado!$C$5:$C$1000,"Otros")),"00")&amp;"/"&amp;TEXT(MONTH(_xlfn.MINIFS(Consolidado!$B$5:$B$1000,Consolidado!$E$5:$E$1000,$B9,Consolidado!$AA$5:$AA$1000,G$5,Consolidado!$C$5:$C$1000,"Otros")),"00")&amp;IF(_xlfn.MAXIFS(Consolidado!$B$5:$B$1000,Consolidado!$E$5:$E$1000,$B9,Consolidado!$AA$5:$AA$1000,G$5,Consolidado!$C$5:$C$1000,"Otros")&lt;&gt;_xlfn.MINIFS(Consolidado!$B$5:$B$1000,Consolidado!$E$5:$E$1000,$B9,Consolidado!$AA$5:$AA$1000,G$5,Consolidado!$C$5:$C$1000,"Otros")," y "&amp;TEXT(DAY(_xlfn.MAXIFS(Consolidado!$B$5:$B$1000,Consolidado!$E$5:$E$1000,$B9,Consolidado!$AA$5:$AA$1000,G$5,Consolidado!$C$5:$C$1000,"Otros")),"00")&amp;"/"&amp;TEXT(MONTH(_xlfn.MAXIFS(Consolidado!$B$5:$B$1000,Consolidado!$E$5:$E$1000,$B9,Consolidado!$AA$5:$AA$1000,G$5,Consolidado!$C$5:$C$1000,"Otros")),"00"),""),""))</f>
        <v/>
      </c>
      <c r="H9" s="37" t="str">
        <f aca="false">_xlfn.TEXTJOIN(" +"&amp;CHAR(10),TRUE(),IF(SUMIFS(Consolidado!$AD$5:$AD$1000,Consolidado!$E$5:$E$1000,$B9,Consolidado!$AA$5:$AA$1000,H$5,Consolidado!$C$5:$C$1000,"Auditoría Interna")&gt;0,"Interna "&amp;TEXT(DAY(_xlfn.MINIFS(Consolidado!$B$5:$B$1000,Consolidado!$E$5:$E$1000,$B9,Consolidado!$AA$5:$AA$1000,H$5,Consolidado!$C$5:$C$1000,"Auditoría Interna")),"00")&amp;"/"&amp;TEXT(MONTH(_xlfn.MINIFS(Consolidado!$B$5:$B$1000,Consolidado!$E$5:$E$1000,$B9,Consolidado!$AA$5:$AA$1000,H$5,Consolidado!$C$5:$C$1000,"Auditoría Interna")),"00")&amp;IF(_xlfn.MAXIFS(Consolidado!$B$5:$B$1000,Consolidado!$E$5:$E$1000,$B9,Consolidado!$AA$5:$AA$1000,H$5,Consolidado!$C$5:$C$1000,"Auditoría Interna")&lt;&gt;_xlfn.MINIFS(Consolidado!$B$5:$B$1000,Consolidado!$E$5:$E$1000,$B9,Consolidado!$AA$5:$AA$1000,H$5,Consolidado!$C$5:$C$1000,"Auditoría Interna")," y "&amp;TEXT(DAY(_xlfn.MAXIFS(Consolidado!$B$5:$B$1000,Consolidado!$E$5:$E$1000,$B9,Consolidado!$AA$5:$AA$1000,H$5,Consolidado!$C$5:$C$1000,"Auditoría Interna")),"00")&amp;"/"&amp;TEXT(MONTH(_xlfn.MAXIFS(Consolidado!$B$5:$B$1000,Consolidado!$E$5:$E$1000,$B9,Consolidado!$AA$5:$AA$1000,H$5,Consolidado!$C$5:$C$1000,"Auditoría Interna")),"00"),""),""),IF(SUMIFS(Consolidado!$AD$5:$AD$1000,Consolidado!$E$5:$E$1000,$B9,Consolidado!$AA$5:$AA$1000,H$5,Consolidado!$C$5:$C$1000,"Auditoría Externa")&gt;0,"Externa "&amp;TEXT(DAY(_xlfn.MINIFS(Consolidado!$B$5:$B$1000,Consolidado!$E$5:$E$1000,$B9,Consolidado!$AA$5:$AA$1000,H$5,Consolidado!$C$5:$C$1000,"Auditoría Externa")),"00")&amp;"/"&amp;TEXT(MONTH(_xlfn.MINIFS(Consolidado!$B$5:$B$1000,Consolidado!$E$5:$E$1000,$B9,Consolidado!$AA$5:$AA$1000,H$5,Consolidado!$C$5:$C$1000,"Auditoría Externa")),"00")&amp;IF(_xlfn.MAXIFS(Consolidado!$B$5:$B$1000,Consolidado!$E$5:$E$1000,$B9,Consolidado!$AA$5:$AA$1000,H$5,Consolidado!$C$5:$C$1000,"Auditoría Externa")&lt;&gt;_xlfn.MINIFS(Consolidado!$B$5:$B$1000,Consolidado!$E$5:$E$1000,$B9,Consolidado!$AA$5:$AA$1000,H$5,Consolidado!$C$5:$C$1000,"Auditoría Externa")," y "&amp;TEXT(DAY(_xlfn.MAXIFS(Consolidado!$B$5:$B$1000,Consolidado!$E$5:$E$1000,$B9,Consolidado!$AA$5:$AA$1000,H$5,Consolidado!$C$5:$C$1000,"Auditoría Externa")),"00")&amp;"/"&amp;TEXT(MONTH(_xlfn.MAXIFS(Consolidado!$B$5:$B$1000,Consolidado!$E$5:$E$1000,$B9,Consolidado!$AA$5:$AA$1000,H$5,Consolidado!$C$5:$C$1000,"Auditoría Externa")),"00"),""),""),IF(SUMIFS(Consolidado!$AD$5:$AD$1000,Consolidado!$E$5:$E$1000,$B9,Consolidado!$AA$5:$AA$1000,H$5,Consolidado!$C$5:$C$1000,"SSF")&gt;0,"SSF "&amp;TEXT(DAY(_xlfn.MINIFS(Consolidado!$B$5:$B$1000,Consolidado!$E$5:$E$1000,$B9,Consolidado!$AA$5:$AA$1000,H$5,Consolidado!$C$5:$C$1000,"SSF")),"00")&amp;"/"&amp;TEXT(MONTH(_xlfn.MINIFS(Consolidado!$B$5:$B$1000,Consolidado!$E$5:$E$1000,$B9,Consolidado!$AA$5:$AA$1000,H$5,Consolidado!$C$5:$C$1000,"SSF")),"00")&amp;IF(_xlfn.MAXIFS(Consolidado!$B$5:$B$1000,Consolidado!$E$5:$E$1000,$B9,Consolidado!$AA$5:$AA$1000,H$5,Consolidado!$C$5:$C$1000,"SSF")&lt;&gt;_xlfn.MINIFS(Consolidado!$B$5:$B$1000,Consolidado!$E$5:$E$1000,$B9,Consolidado!$AA$5:$AA$1000,H$5,Consolidado!$C$5:$C$1000,"SSF")," y "&amp;TEXT(DAY(_xlfn.MAXIFS(Consolidado!$B$5:$B$1000,Consolidado!$E$5:$E$1000,$B9,Consolidado!$AA$5:$AA$1000,H$5,Consolidado!$C$5:$C$1000,"SSF")),"00")&amp;"/"&amp;TEXT(MONTH(_xlfn.MAXIFS(Consolidado!$B$5:$B$1000,Consolidado!$E$5:$E$1000,$B9,Consolidado!$AA$5:$AA$1000,H$5,Consolidado!$C$5:$C$1000,"SSF")),"00"),""),""),IF(SUMIFS(Consolidado!$AD$5:$AD$1000,Consolidado!$E$5:$E$1000,$B9,Consolidado!$AA$5:$AA$1000,H$5,Consolidado!$C$5:$C$1000,"Comité de Supervisión")&gt;0,"Comité Sup. "&amp;TEXT(DAY(_xlfn.MINIFS(Consolidado!$B$5:$B$1000,Consolidado!$E$5:$E$1000,$B9,Consolidado!$AA$5:$AA$1000,H$5,Consolidado!$C$5:$C$1000,"Comité de Supervisión")),"00")&amp;"/"&amp;TEXT(MONTH(_xlfn.MINIFS(Consolidado!$B$5:$B$1000,Consolidado!$E$5:$E$1000,$B9,Consolidado!$AA$5:$AA$1000,H$5,Consolidado!$C$5:$C$1000,"Comité de Supervisión")),"00")&amp;IF(_xlfn.MAXIFS(Consolidado!$B$5:$B$1000,Consolidado!$E$5:$E$1000,$B9,Consolidado!$AA$5:$AA$1000,H$5,Consolidado!$C$5:$C$1000,"Comité de Supervisión")&lt;&gt;_xlfn.MINIFS(Consolidado!$B$5:$B$1000,Consolidado!$E$5:$E$1000,$B9,Consolidado!$AA$5:$AA$1000,H$5,Consolidado!$C$5:$C$1000,"Comité de Supervisión")," y "&amp;TEXT(DAY(_xlfn.MAXIFS(Consolidado!$B$5:$B$1000,Consolidado!$E$5:$E$1000,$B9,Consolidado!$AA$5:$AA$1000,H$5,Consolidado!$C$5:$C$1000,"Comité de Supervisión")),"00")&amp;"/"&amp;TEXT(MONTH(_xlfn.MAXIFS(Consolidado!$B$5:$B$1000,Consolidado!$E$5:$E$1000,$B9,Consolidado!$AA$5:$AA$1000,H$5,Consolidado!$C$5:$C$1000,"Comité de Supervisión")),"00"),""),""),IF(SUMIFS(Consolidado!$AD$5:$AD$1000,Consolidado!$E$5:$E$1000,$B9,Consolidado!$AA$5:$AA$1000,H$5,Consolidado!$C$5:$C$1000,"Consejo de Administración")&gt;0,"Consejo "&amp;TEXT(DAY(_xlfn.MINIFS(Consolidado!$B$5:$B$1000,Consolidado!$E$5:$E$1000,$B9,Consolidado!$AA$5:$AA$1000,H$5,Consolidado!$C$5:$C$1000,"Consejo de Administración")),"00")&amp;"/"&amp;TEXT(MONTH(_xlfn.MINIFS(Consolidado!$B$5:$B$1000,Consolidado!$E$5:$E$1000,$B9,Consolidado!$AA$5:$AA$1000,H$5,Consolidado!$C$5:$C$1000,"Consejo de Administración")),"00")&amp;IF(_xlfn.MAXIFS(Consolidado!$B$5:$B$1000,Consolidado!$E$5:$E$1000,$B9,Consolidado!$AA$5:$AA$1000,H$5,Consolidado!$C$5:$C$1000,"Consejo de Administración")&lt;&gt;_xlfn.MINIFS(Consolidado!$B$5:$B$1000,Consolidado!$E$5:$E$1000,$B9,Consolidado!$AA$5:$AA$1000,H$5,Consolidado!$C$5:$C$1000,"Consejo de Administración")," y "&amp;TEXT(DAY(_xlfn.MAXIFS(Consolidado!$B$5:$B$1000,Consolidado!$E$5:$E$1000,$B9,Consolidado!$AA$5:$AA$1000,H$5,Consolidado!$C$5:$C$1000,"Consejo de Administración")),"00")&amp;"/"&amp;TEXT(MONTH(_xlfn.MAXIFS(Consolidado!$B$5:$B$1000,Consolidado!$E$5:$E$1000,$B9,Consolidado!$AA$5:$AA$1000,H$5,Consolidado!$C$5:$C$1000,"Consejo de Administración")),"00"),""),""),IF(SUMIFS(Consolidado!$AD$5:$AD$1000,Consolidado!$E$5:$E$1000,$B9,Consolidado!$AA$5:$AA$1000,H$5,Consolidado!$C$5:$C$1000,"Otros")&gt;0,"Otros "&amp;TEXT(DAY(_xlfn.MINIFS(Consolidado!$B$5:$B$1000,Consolidado!$E$5:$E$1000,$B9,Consolidado!$AA$5:$AA$1000,H$5,Consolidado!$C$5:$C$1000,"Otros")),"00")&amp;"/"&amp;TEXT(MONTH(_xlfn.MINIFS(Consolidado!$B$5:$B$1000,Consolidado!$E$5:$E$1000,$B9,Consolidado!$AA$5:$AA$1000,H$5,Consolidado!$C$5:$C$1000,"Otros")),"00")&amp;IF(_xlfn.MAXIFS(Consolidado!$B$5:$B$1000,Consolidado!$E$5:$E$1000,$B9,Consolidado!$AA$5:$AA$1000,H$5,Consolidado!$C$5:$C$1000,"Otros")&lt;&gt;_xlfn.MINIFS(Consolidado!$B$5:$B$1000,Consolidado!$E$5:$E$1000,$B9,Consolidado!$AA$5:$AA$1000,H$5,Consolidado!$C$5:$C$1000,"Otros")," y "&amp;TEXT(DAY(_xlfn.MAXIFS(Consolidado!$B$5:$B$1000,Consolidado!$E$5:$E$1000,$B9,Consolidado!$AA$5:$AA$1000,H$5,Consolidado!$C$5:$C$1000,"Otros")),"00")&amp;"/"&amp;TEXT(MONTH(_xlfn.MAXIFS(Consolidado!$B$5:$B$1000,Consolidado!$E$5:$E$1000,$B9,Consolidado!$AA$5:$AA$1000,H$5,Consolidado!$C$5:$C$1000,"Otros")),"00"),""),""))</f>
        <v/>
      </c>
      <c r="I9" s="37" t="str">
        <f aca="false">_xlfn.TEXTJOIN(" +"&amp;CHAR(10),TRUE(),IF(SUMIFS(Consolidado!$AD$5:$AD$1000,Consolidado!$E$5:$E$1000,$B9,Consolidado!$AA$5:$AA$1000,I$5,Consolidado!$C$5:$C$1000,"Auditoría Interna")&gt;0,"Interna "&amp;TEXT(DAY(_xlfn.MINIFS(Consolidado!$B$5:$B$1000,Consolidado!$E$5:$E$1000,$B9,Consolidado!$AA$5:$AA$1000,I$5,Consolidado!$C$5:$C$1000,"Auditoría Interna")),"00")&amp;"/"&amp;TEXT(MONTH(_xlfn.MINIFS(Consolidado!$B$5:$B$1000,Consolidado!$E$5:$E$1000,$B9,Consolidado!$AA$5:$AA$1000,I$5,Consolidado!$C$5:$C$1000,"Auditoría Interna")),"00")&amp;IF(_xlfn.MAXIFS(Consolidado!$B$5:$B$1000,Consolidado!$E$5:$E$1000,$B9,Consolidado!$AA$5:$AA$1000,I$5,Consolidado!$C$5:$C$1000,"Auditoría Interna")&lt;&gt;_xlfn.MINIFS(Consolidado!$B$5:$B$1000,Consolidado!$E$5:$E$1000,$B9,Consolidado!$AA$5:$AA$1000,I$5,Consolidado!$C$5:$C$1000,"Auditoría Interna")," y "&amp;TEXT(DAY(_xlfn.MAXIFS(Consolidado!$B$5:$B$1000,Consolidado!$E$5:$E$1000,$B9,Consolidado!$AA$5:$AA$1000,I$5,Consolidado!$C$5:$C$1000,"Auditoría Interna")),"00")&amp;"/"&amp;TEXT(MONTH(_xlfn.MAXIFS(Consolidado!$B$5:$B$1000,Consolidado!$E$5:$E$1000,$B9,Consolidado!$AA$5:$AA$1000,I$5,Consolidado!$C$5:$C$1000,"Auditoría Interna")),"00"),""),""),IF(SUMIFS(Consolidado!$AD$5:$AD$1000,Consolidado!$E$5:$E$1000,$B9,Consolidado!$AA$5:$AA$1000,I$5,Consolidado!$C$5:$C$1000,"Auditoría Externa")&gt;0,"Externa "&amp;TEXT(DAY(_xlfn.MINIFS(Consolidado!$B$5:$B$1000,Consolidado!$E$5:$E$1000,$B9,Consolidado!$AA$5:$AA$1000,I$5,Consolidado!$C$5:$C$1000,"Auditoría Externa")),"00")&amp;"/"&amp;TEXT(MONTH(_xlfn.MINIFS(Consolidado!$B$5:$B$1000,Consolidado!$E$5:$E$1000,$B9,Consolidado!$AA$5:$AA$1000,I$5,Consolidado!$C$5:$C$1000,"Auditoría Externa")),"00")&amp;IF(_xlfn.MAXIFS(Consolidado!$B$5:$B$1000,Consolidado!$E$5:$E$1000,$B9,Consolidado!$AA$5:$AA$1000,I$5,Consolidado!$C$5:$C$1000,"Auditoría Externa")&lt;&gt;_xlfn.MINIFS(Consolidado!$B$5:$B$1000,Consolidado!$E$5:$E$1000,$B9,Consolidado!$AA$5:$AA$1000,I$5,Consolidado!$C$5:$C$1000,"Auditoría Externa")," y "&amp;TEXT(DAY(_xlfn.MAXIFS(Consolidado!$B$5:$B$1000,Consolidado!$E$5:$E$1000,$B9,Consolidado!$AA$5:$AA$1000,I$5,Consolidado!$C$5:$C$1000,"Auditoría Externa")),"00")&amp;"/"&amp;TEXT(MONTH(_xlfn.MAXIFS(Consolidado!$B$5:$B$1000,Consolidado!$E$5:$E$1000,$B9,Consolidado!$AA$5:$AA$1000,I$5,Consolidado!$C$5:$C$1000,"Auditoría Externa")),"00"),""),""),IF(SUMIFS(Consolidado!$AD$5:$AD$1000,Consolidado!$E$5:$E$1000,$B9,Consolidado!$AA$5:$AA$1000,I$5,Consolidado!$C$5:$C$1000,"SSF")&gt;0,"SSF "&amp;TEXT(DAY(_xlfn.MINIFS(Consolidado!$B$5:$B$1000,Consolidado!$E$5:$E$1000,$B9,Consolidado!$AA$5:$AA$1000,I$5,Consolidado!$C$5:$C$1000,"SSF")),"00")&amp;"/"&amp;TEXT(MONTH(_xlfn.MINIFS(Consolidado!$B$5:$B$1000,Consolidado!$E$5:$E$1000,$B9,Consolidado!$AA$5:$AA$1000,I$5,Consolidado!$C$5:$C$1000,"SSF")),"00")&amp;IF(_xlfn.MAXIFS(Consolidado!$B$5:$B$1000,Consolidado!$E$5:$E$1000,$B9,Consolidado!$AA$5:$AA$1000,I$5,Consolidado!$C$5:$C$1000,"SSF")&lt;&gt;_xlfn.MINIFS(Consolidado!$B$5:$B$1000,Consolidado!$E$5:$E$1000,$B9,Consolidado!$AA$5:$AA$1000,I$5,Consolidado!$C$5:$C$1000,"SSF")," y "&amp;TEXT(DAY(_xlfn.MAXIFS(Consolidado!$B$5:$B$1000,Consolidado!$E$5:$E$1000,$B9,Consolidado!$AA$5:$AA$1000,I$5,Consolidado!$C$5:$C$1000,"SSF")),"00")&amp;"/"&amp;TEXT(MONTH(_xlfn.MAXIFS(Consolidado!$B$5:$B$1000,Consolidado!$E$5:$E$1000,$B9,Consolidado!$AA$5:$AA$1000,I$5,Consolidado!$C$5:$C$1000,"SSF")),"00"),""),""),IF(SUMIFS(Consolidado!$AD$5:$AD$1000,Consolidado!$E$5:$E$1000,$B9,Consolidado!$AA$5:$AA$1000,I$5,Consolidado!$C$5:$C$1000,"Comité de Supervisión")&gt;0,"Comité Sup. "&amp;TEXT(DAY(_xlfn.MINIFS(Consolidado!$B$5:$B$1000,Consolidado!$E$5:$E$1000,$B9,Consolidado!$AA$5:$AA$1000,I$5,Consolidado!$C$5:$C$1000,"Comité de Supervisión")),"00")&amp;"/"&amp;TEXT(MONTH(_xlfn.MINIFS(Consolidado!$B$5:$B$1000,Consolidado!$E$5:$E$1000,$B9,Consolidado!$AA$5:$AA$1000,I$5,Consolidado!$C$5:$C$1000,"Comité de Supervisión")),"00")&amp;IF(_xlfn.MAXIFS(Consolidado!$B$5:$B$1000,Consolidado!$E$5:$E$1000,$B9,Consolidado!$AA$5:$AA$1000,I$5,Consolidado!$C$5:$C$1000,"Comité de Supervisión")&lt;&gt;_xlfn.MINIFS(Consolidado!$B$5:$B$1000,Consolidado!$E$5:$E$1000,$B9,Consolidado!$AA$5:$AA$1000,I$5,Consolidado!$C$5:$C$1000,"Comité de Supervisión")," y "&amp;TEXT(DAY(_xlfn.MAXIFS(Consolidado!$B$5:$B$1000,Consolidado!$E$5:$E$1000,$B9,Consolidado!$AA$5:$AA$1000,I$5,Consolidado!$C$5:$C$1000,"Comité de Supervisión")),"00")&amp;"/"&amp;TEXT(MONTH(_xlfn.MAXIFS(Consolidado!$B$5:$B$1000,Consolidado!$E$5:$E$1000,$B9,Consolidado!$AA$5:$AA$1000,I$5,Consolidado!$C$5:$C$1000,"Comité de Supervisión")),"00"),""),""),IF(SUMIFS(Consolidado!$AD$5:$AD$1000,Consolidado!$E$5:$E$1000,$B9,Consolidado!$AA$5:$AA$1000,I$5,Consolidado!$C$5:$C$1000,"Consejo de Administración")&gt;0,"Consejo "&amp;TEXT(DAY(_xlfn.MINIFS(Consolidado!$B$5:$B$1000,Consolidado!$E$5:$E$1000,$B9,Consolidado!$AA$5:$AA$1000,I$5,Consolidado!$C$5:$C$1000,"Consejo de Administración")),"00")&amp;"/"&amp;TEXT(MONTH(_xlfn.MINIFS(Consolidado!$B$5:$B$1000,Consolidado!$E$5:$E$1000,$B9,Consolidado!$AA$5:$AA$1000,I$5,Consolidado!$C$5:$C$1000,"Consejo de Administración")),"00")&amp;IF(_xlfn.MAXIFS(Consolidado!$B$5:$B$1000,Consolidado!$E$5:$E$1000,$B9,Consolidado!$AA$5:$AA$1000,I$5,Consolidado!$C$5:$C$1000,"Consejo de Administración")&lt;&gt;_xlfn.MINIFS(Consolidado!$B$5:$B$1000,Consolidado!$E$5:$E$1000,$B9,Consolidado!$AA$5:$AA$1000,I$5,Consolidado!$C$5:$C$1000,"Consejo de Administración")," y "&amp;TEXT(DAY(_xlfn.MAXIFS(Consolidado!$B$5:$B$1000,Consolidado!$E$5:$E$1000,$B9,Consolidado!$AA$5:$AA$1000,I$5,Consolidado!$C$5:$C$1000,"Consejo de Administración")),"00")&amp;"/"&amp;TEXT(MONTH(_xlfn.MAXIFS(Consolidado!$B$5:$B$1000,Consolidado!$E$5:$E$1000,$B9,Consolidado!$AA$5:$AA$1000,I$5,Consolidado!$C$5:$C$1000,"Consejo de Administración")),"00"),""),""),IF(SUMIFS(Consolidado!$AD$5:$AD$1000,Consolidado!$E$5:$E$1000,$B9,Consolidado!$AA$5:$AA$1000,I$5,Consolidado!$C$5:$C$1000,"Otros")&gt;0,"Otros "&amp;TEXT(DAY(_xlfn.MINIFS(Consolidado!$B$5:$B$1000,Consolidado!$E$5:$E$1000,$B9,Consolidado!$AA$5:$AA$1000,I$5,Consolidado!$C$5:$C$1000,"Otros")),"00")&amp;"/"&amp;TEXT(MONTH(_xlfn.MINIFS(Consolidado!$B$5:$B$1000,Consolidado!$E$5:$E$1000,$B9,Consolidado!$AA$5:$AA$1000,I$5,Consolidado!$C$5:$C$1000,"Otros")),"00")&amp;IF(_xlfn.MAXIFS(Consolidado!$B$5:$B$1000,Consolidado!$E$5:$E$1000,$B9,Consolidado!$AA$5:$AA$1000,I$5,Consolidado!$C$5:$C$1000,"Otros")&lt;&gt;_xlfn.MINIFS(Consolidado!$B$5:$B$1000,Consolidado!$E$5:$E$1000,$B9,Consolidado!$AA$5:$AA$1000,I$5,Consolidado!$C$5:$C$1000,"Otros")," y "&amp;TEXT(DAY(_xlfn.MAXIFS(Consolidado!$B$5:$B$1000,Consolidado!$E$5:$E$1000,$B9,Consolidado!$AA$5:$AA$1000,I$5,Consolidado!$C$5:$C$1000,"Otros")),"00")&amp;"/"&amp;TEXT(MONTH(_xlfn.MAXIFS(Consolidado!$B$5:$B$1000,Consolidado!$E$5:$E$1000,$B9,Consolidado!$AA$5:$AA$1000,I$5,Consolidado!$C$5:$C$1000,"Otros")),"00"),""),""))</f>
        <v/>
      </c>
      <c r="J9" s="37" t="str">
        <f aca="false">_xlfn.TEXTJOIN(" +"&amp;CHAR(10),TRUE(),IF(SUMIFS(Consolidado!$AD$5:$AD$1000,Consolidado!$E$5:$E$1000,$B9,Consolidado!$AA$5:$AA$1000,J$5,Consolidado!$C$5:$C$1000,"Auditoría Interna")&gt;0,"Interna "&amp;TEXT(DAY(_xlfn.MINIFS(Consolidado!$B$5:$B$1000,Consolidado!$E$5:$E$1000,$B9,Consolidado!$AA$5:$AA$1000,J$5,Consolidado!$C$5:$C$1000,"Auditoría Interna")),"00")&amp;"/"&amp;TEXT(MONTH(_xlfn.MINIFS(Consolidado!$B$5:$B$1000,Consolidado!$E$5:$E$1000,$B9,Consolidado!$AA$5:$AA$1000,J$5,Consolidado!$C$5:$C$1000,"Auditoría Interna")),"00")&amp;IF(_xlfn.MAXIFS(Consolidado!$B$5:$B$1000,Consolidado!$E$5:$E$1000,$B9,Consolidado!$AA$5:$AA$1000,J$5,Consolidado!$C$5:$C$1000,"Auditoría Interna")&lt;&gt;_xlfn.MINIFS(Consolidado!$B$5:$B$1000,Consolidado!$E$5:$E$1000,$B9,Consolidado!$AA$5:$AA$1000,J$5,Consolidado!$C$5:$C$1000,"Auditoría Interna")," y "&amp;TEXT(DAY(_xlfn.MAXIFS(Consolidado!$B$5:$B$1000,Consolidado!$E$5:$E$1000,$B9,Consolidado!$AA$5:$AA$1000,J$5,Consolidado!$C$5:$C$1000,"Auditoría Interna")),"00")&amp;"/"&amp;TEXT(MONTH(_xlfn.MAXIFS(Consolidado!$B$5:$B$1000,Consolidado!$E$5:$E$1000,$B9,Consolidado!$AA$5:$AA$1000,J$5,Consolidado!$C$5:$C$1000,"Auditoría Interna")),"00"),""),""),IF(SUMIFS(Consolidado!$AD$5:$AD$1000,Consolidado!$E$5:$E$1000,$B9,Consolidado!$AA$5:$AA$1000,J$5,Consolidado!$C$5:$C$1000,"Auditoría Externa")&gt;0,"Externa "&amp;TEXT(DAY(_xlfn.MINIFS(Consolidado!$B$5:$B$1000,Consolidado!$E$5:$E$1000,$B9,Consolidado!$AA$5:$AA$1000,J$5,Consolidado!$C$5:$C$1000,"Auditoría Externa")),"00")&amp;"/"&amp;TEXT(MONTH(_xlfn.MINIFS(Consolidado!$B$5:$B$1000,Consolidado!$E$5:$E$1000,$B9,Consolidado!$AA$5:$AA$1000,J$5,Consolidado!$C$5:$C$1000,"Auditoría Externa")),"00")&amp;IF(_xlfn.MAXIFS(Consolidado!$B$5:$B$1000,Consolidado!$E$5:$E$1000,$B9,Consolidado!$AA$5:$AA$1000,J$5,Consolidado!$C$5:$C$1000,"Auditoría Externa")&lt;&gt;_xlfn.MINIFS(Consolidado!$B$5:$B$1000,Consolidado!$E$5:$E$1000,$B9,Consolidado!$AA$5:$AA$1000,J$5,Consolidado!$C$5:$C$1000,"Auditoría Externa")," y "&amp;TEXT(DAY(_xlfn.MAXIFS(Consolidado!$B$5:$B$1000,Consolidado!$E$5:$E$1000,$B9,Consolidado!$AA$5:$AA$1000,J$5,Consolidado!$C$5:$C$1000,"Auditoría Externa")),"00")&amp;"/"&amp;TEXT(MONTH(_xlfn.MAXIFS(Consolidado!$B$5:$B$1000,Consolidado!$E$5:$E$1000,$B9,Consolidado!$AA$5:$AA$1000,J$5,Consolidado!$C$5:$C$1000,"Auditoría Externa")),"00"),""),""),IF(SUMIFS(Consolidado!$AD$5:$AD$1000,Consolidado!$E$5:$E$1000,$B9,Consolidado!$AA$5:$AA$1000,J$5,Consolidado!$C$5:$C$1000,"SSF")&gt;0,"SSF "&amp;TEXT(DAY(_xlfn.MINIFS(Consolidado!$B$5:$B$1000,Consolidado!$E$5:$E$1000,$B9,Consolidado!$AA$5:$AA$1000,J$5,Consolidado!$C$5:$C$1000,"SSF")),"00")&amp;"/"&amp;TEXT(MONTH(_xlfn.MINIFS(Consolidado!$B$5:$B$1000,Consolidado!$E$5:$E$1000,$B9,Consolidado!$AA$5:$AA$1000,J$5,Consolidado!$C$5:$C$1000,"SSF")),"00")&amp;IF(_xlfn.MAXIFS(Consolidado!$B$5:$B$1000,Consolidado!$E$5:$E$1000,$B9,Consolidado!$AA$5:$AA$1000,J$5,Consolidado!$C$5:$C$1000,"SSF")&lt;&gt;_xlfn.MINIFS(Consolidado!$B$5:$B$1000,Consolidado!$E$5:$E$1000,$B9,Consolidado!$AA$5:$AA$1000,J$5,Consolidado!$C$5:$C$1000,"SSF")," y "&amp;TEXT(DAY(_xlfn.MAXIFS(Consolidado!$B$5:$B$1000,Consolidado!$E$5:$E$1000,$B9,Consolidado!$AA$5:$AA$1000,J$5,Consolidado!$C$5:$C$1000,"SSF")),"00")&amp;"/"&amp;TEXT(MONTH(_xlfn.MAXIFS(Consolidado!$B$5:$B$1000,Consolidado!$E$5:$E$1000,$B9,Consolidado!$AA$5:$AA$1000,J$5,Consolidado!$C$5:$C$1000,"SSF")),"00"),""),""),IF(SUMIFS(Consolidado!$AD$5:$AD$1000,Consolidado!$E$5:$E$1000,$B9,Consolidado!$AA$5:$AA$1000,J$5,Consolidado!$C$5:$C$1000,"Comité de Supervisión")&gt;0,"Comité Sup. "&amp;TEXT(DAY(_xlfn.MINIFS(Consolidado!$B$5:$B$1000,Consolidado!$E$5:$E$1000,$B9,Consolidado!$AA$5:$AA$1000,J$5,Consolidado!$C$5:$C$1000,"Comité de Supervisión")),"00")&amp;"/"&amp;TEXT(MONTH(_xlfn.MINIFS(Consolidado!$B$5:$B$1000,Consolidado!$E$5:$E$1000,$B9,Consolidado!$AA$5:$AA$1000,J$5,Consolidado!$C$5:$C$1000,"Comité de Supervisión")),"00")&amp;IF(_xlfn.MAXIFS(Consolidado!$B$5:$B$1000,Consolidado!$E$5:$E$1000,$B9,Consolidado!$AA$5:$AA$1000,J$5,Consolidado!$C$5:$C$1000,"Comité de Supervisión")&lt;&gt;_xlfn.MINIFS(Consolidado!$B$5:$B$1000,Consolidado!$E$5:$E$1000,$B9,Consolidado!$AA$5:$AA$1000,J$5,Consolidado!$C$5:$C$1000,"Comité de Supervisión")," y "&amp;TEXT(DAY(_xlfn.MAXIFS(Consolidado!$B$5:$B$1000,Consolidado!$E$5:$E$1000,$B9,Consolidado!$AA$5:$AA$1000,J$5,Consolidado!$C$5:$C$1000,"Comité de Supervisión")),"00")&amp;"/"&amp;TEXT(MONTH(_xlfn.MAXIFS(Consolidado!$B$5:$B$1000,Consolidado!$E$5:$E$1000,$B9,Consolidado!$AA$5:$AA$1000,J$5,Consolidado!$C$5:$C$1000,"Comité de Supervisión")),"00"),""),""),IF(SUMIFS(Consolidado!$AD$5:$AD$1000,Consolidado!$E$5:$E$1000,$B9,Consolidado!$AA$5:$AA$1000,J$5,Consolidado!$C$5:$C$1000,"Consejo de Administración")&gt;0,"Consejo "&amp;TEXT(DAY(_xlfn.MINIFS(Consolidado!$B$5:$B$1000,Consolidado!$E$5:$E$1000,$B9,Consolidado!$AA$5:$AA$1000,J$5,Consolidado!$C$5:$C$1000,"Consejo de Administración")),"00")&amp;"/"&amp;TEXT(MONTH(_xlfn.MINIFS(Consolidado!$B$5:$B$1000,Consolidado!$E$5:$E$1000,$B9,Consolidado!$AA$5:$AA$1000,J$5,Consolidado!$C$5:$C$1000,"Consejo de Administración")),"00")&amp;IF(_xlfn.MAXIFS(Consolidado!$B$5:$B$1000,Consolidado!$E$5:$E$1000,$B9,Consolidado!$AA$5:$AA$1000,J$5,Consolidado!$C$5:$C$1000,"Consejo de Administración")&lt;&gt;_xlfn.MINIFS(Consolidado!$B$5:$B$1000,Consolidado!$E$5:$E$1000,$B9,Consolidado!$AA$5:$AA$1000,J$5,Consolidado!$C$5:$C$1000,"Consejo de Administración")," y "&amp;TEXT(DAY(_xlfn.MAXIFS(Consolidado!$B$5:$B$1000,Consolidado!$E$5:$E$1000,$B9,Consolidado!$AA$5:$AA$1000,J$5,Consolidado!$C$5:$C$1000,"Consejo de Administración")),"00")&amp;"/"&amp;TEXT(MONTH(_xlfn.MAXIFS(Consolidado!$B$5:$B$1000,Consolidado!$E$5:$E$1000,$B9,Consolidado!$AA$5:$AA$1000,J$5,Consolidado!$C$5:$C$1000,"Consejo de Administración")),"00"),""),""),IF(SUMIFS(Consolidado!$AD$5:$AD$1000,Consolidado!$E$5:$E$1000,$B9,Consolidado!$AA$5:$AA$1000,J$5,Consolidado!$C$5:$C$1000,"Otros")&gt;0,"Otros "&amp;TEXT(DAY(_xlfn.MINIFS(Consolidado!$B$5:$B$1000,Consolidado!$E$5:$E$1000,$B9,Consolidado!$AA$5:$AA$1000,J$5,Consolidado!$C$5:$C$1000,"Otros")),"00")&amp;"/"&amp;TEXT(MONTH(_xlfn.MINIFS(Consolidado!$B$5:$B$1000,Consolidado!$E$5:$E$1000,$B9,Consolidado!$AA$5:$AA$1000,J$5,Consolidado!$C$5:$C$1000,"Otros")),"00")&amp;IF(_xlfn.MAXIFS(Consolidado!$B$5:$B$1000,Consolidado!$E$5:$E$1000,$B9,Consolidado!$AA$5:$AA$1000,J$5,Consolidado!$C$5:$C$1000,"Otros")&lt;&gt;_xlfn.MINIFS(Consolidado!$B$5:$B$1000,Consolidado!$E$5:$E$1000,$B9,Consolidado!$AA$5:$AA$1000,J$5,Consolidado!$C$5:$C$1000,"Otros")," y "&amp;TEXT(DAY(_xlfn.MAXIFS(Consolidado!$B$5:$B$1000,Consolidado!$E$5:$E$1000,$B9,Consolidado!$AA$5:$AA$1000,J$5,Consolidado!$C$5:$C$1000,"Otros")),"00")&amp;"/"&amp;TEXT(MONTH(_xlfn.MAXIFS(Consolidado!$B$5:$B$1000,Consolidado!$E$5:$E$1000,$B9,Consolidado!$AA$5:$AA$1000,J$5,Consolidado!$C$5:$C$1000,"Otros")),"00"),""),""))</f>
        <v/>
      </c>
      <c r="K9" s="37" t="str">
        <f aca="false">_xlfn.TEXTJOIN(" +"&amp;CHAR(10),TRUE(),IF(SUMIFS(Consolidado!$AD$5:$AD$1000,Consolidado!$E$5:$E$1000,$B9,Consolidado!$AA$5:$AA$1000,K$5,Consolidado!$C$5:$C$1000,"Auditoría Interna")&gt;0,"Interna "&amp;TEXT(DAY(_xlfn.MINIFS(Consolidado!$B$5:$B$1000,Consolidado!$E$5:$E$1000,$B9,Consolidado!$AA$5:$AA$1000,K$5,Consolidado!$C$5:$C$1000,"Auditoría Interna")),"00")&amp;"/"&amp;TEXT(MONTH(_xlfn.MINIFS(Consolidado!$B$5:$B$1000,Consolidado!$E$5:$E$1000,$B9,Consolidado!$AA$5:$AA$1000,K$5,Consolidado!$C$5:$C$1000,"Auditoría Interna")),"00")&amp;IF(_xlfn.MAXIFS(Consolidado!$B$5:$B$1000,Consolidado!$E$5:$E$1000,$B9,Consolidado!$AA$5:$AA$1000,K$5,Consolidado!$C$5:$C$1000,"Auditoría Interna")&lt;&gt;_xlfn.MINIFS(Consolidado!$B$5:$B$1000,Consolidado!$E$5:$E$1000,$B9,Consolidado!$AA$5:$AA$1000,K$5,Consolidado!$C$5:$C$1000,"Auditoría Interna")," y "&amp;TEXT(DAY(_xlfn.MAXIFS(Consolidado!$B$5:$B$1000,Consolidado!$E$5:$E$1000,$B9,Consolidado!$AA$5:$AA$1000,K$5,Consolidado!$C$5:$C$1000,"Auditoría Interna")),"00")&amp;"/"&amp;TEXT(MONTH(_xlfn.MAXIFS(Consolidado!$B$5:$B$1000,Consolidado!$E$5:$E$1000,$B9,Consolidado!$AA$5:$AA$1000,K$5,Consolidado!$C$5:$C$1000,"Auditoría Interna")),"00"),""),""),IF(SUMIFS(Consolidado!$AD$5:$AD$1000,Consolidado!$E$5:$E$1000,$B9,Consolidado!$AA$5:$AA$1000,K$5,Consolidado!$C$5:$C$1000,"Auditoría Externa")&gt;0,"Externa "&amp;TEXT(DAY(_xlfn.MINIFS(Consolidado!$B$5:$B$1000,Consolidado!$E$5:$E$1000,$B9,Consolidado!$AA$5:$AA$1000,K$5,Consolidado!$C$5:$C$1000,"Auditoría Externa")),"00")&amp;"/"&amp;TEXT(MONTH(_xlfn.MINIFS(Consolidado!$B$5:$B$1000,Consolidado!$E$5:$E$1000,$B9,Consolidado!$AA$5:$AA$1000,K$5,Consolidado!$C$5:$C$1000,"Auditoría Externa")),"00")&amp;IF(_xlfn.MAXIFS(Consolidado!$B$5:$B$1000,Consolidado!$E$5:$E$1000,$B9,Consolidado!$AA$5:$AA$1000,K$5,Consolidado!$C$5:$C$1000,"Auditoría Externa")&lt;&gt;_xlfn.MINIFS(Consolidado!$B$5:$B$1000,Consolidado!$E$5:$E$1000,$B9,Consolidado!$AA$5:$AA$1000,K$5,Consolidado!$C$5:$C$1000,"Auditoría Externa")," y "&amp;TEXT(DAY(_xlfn.MAXIFS(Consolidado!$B$5:$B$1000,Consolidado!$E$5:$E$1000,$B9,Consolidado!$AA$5:$AA$1000,K$5,Consolidado!$C$5:$C$1000,"Auditoría Externa")),"00")&amp;"/"&amp;TEXT(MONTH(_xlfn.MAXIFS(Consolidado!$B$5:$B$1000,Consolidado!$E$5:$E$1000,$B9,Consolidado!$AA$5:$AA$1000,K$5,Consolidado!$C$5:$C$1000,"Auditoría Externa")),"00"),""),""),IF(SUMIFS(Consolidado!$AD$5:$AD$1000,Consolidado!$E$5:$E$1000,$B9,Consolidado!$AA$5:$AA$1000,K$5,Consolidado!$C$5:$C$1000,"SSF")&gt;0,"SSF "&amp;TEXT(DAY(_xlfn.MINIFS(Consolidado!$B$5:$B$1000,Consolidado!$E$5:$E$1000,$B9,Consolidado!$AA$5:$AA$1000,K$5,Consolidado!$C$5:$C$1000,"SSF")),"00")&amp;"/"&amp;TEXT(MONTH(_xlfn.MINIFS(Consolidado!$B$5:$B$1000,Consolidado!$E$5:$E$1000,$B9,Consolidado!$AA$5:$AA$1000,K$5,Consolidado!$C$5:$C$1000,"SSF")),"00")&amp;IF(_xlfn.MAXIFS(Consolidado!$B$5:$B$1000,Consolidado!$E$5:$E$1000,$B9,Consolidado!$AA$5:$AA$1000,K$5,Consolidado!$C$5:$C$1000,"SSF")&lt;&gt;_xlfn.MINIFS(Consolidado!$B$5:$B$1000,Consolidado!$E$5:$E$1000,$B9,Consolidado!$AA$5:$AA$1000,K$5,Consolidado!$C$5:$C$1000,"SSF")," y "&amp;TEXT(DAY(_xlfn.MAXIFS(Consolidado!$B$5:$B$1000,Consolidado!$E$5:$E$1000,$B9,Consolidado!$AA$5:$AA$1000,K$5,Consolidado!$C$5:$C$1000,"SSF")),"00")&amp;"/"&amp;TEXT(MONTH(_xlfn.MAXIFS(Consolidado!$B$5:$B$1000,Consolidado!$E$5:$E$1000,$B9,Consolidado!$AA$5:$AA$1000,K$5,Consolidado!$C$5:$C$1000,"SSF")),"00"),""),""),IF(SUMIFS(Consolidado!$AD$5:$AD$1000,Consolidado!$E$5:$E$1000,$B9,Consolidado!$AA$5:$AA$1000,K$5,Consolidado!$C$5:$C$1000,"Comité de Supervisión")&gt;0,"Comité Sup. "&amp;TEXT(DAY(_xlfn.MINIFS(Consolidado!$B$5:$B$1000,Consolidado!$E$5:$E$1000,$B9,Consolidado!$AA$5:$AA$1000,K$5,Consolidado!$C$5:$C$1000,"Comité de Supervisión")),"00")&amp;"/"&amp;TEXT(MONTH(_xlfn.MINIFS(Consolidado!$B$5:$B$1000,Consolidado!$E$5:$E$1000,$B9,Consolidado!$AA$5:$AA$1000,K$5,Consolidado!$C$5:$C$1000,"Comité de Supervisión")),"00")&amp;IF(_xlfn.MAXIFS(Consolidado!$B$5:$B$1000,Consolidado!$E$5:$E$1000,$B9,Consolidado!$AA$5:$AA$1000,K$5,Consolidado!$C$5:$C$1000,"Comité de Supervisión")&lt;&gt;_xlfn.MINIFS(Consolidado!$B$5:$B$1000,Consolidado!$E$5:$E$1000,$B9,Consolidado!$AA$5:$AA$1000,K$5,Consolidado!$C$5:$C$1000,"Comité de Supervisión")," y "&amp;TEXT(DAY(_xlfn.MAXIFS(Consolidado!$B$5:$B$1000,Consolidado!$E$5:$E$1000,$B9,Consolidado!$AA$5:$AA$1000,K$5,Consolidado!$C$5:$C$1000,"Comité de Supervisión")),"00")&amp;"/"&amp;TEXT(MONTH(_xlfn.MAXIFS(Consolidado!$B$5:$B$1000,Consolidado!$E$5:$E$1000,$B9,Consolidado!$AA$5:$AA$1000,K$5,Consolidado!$C$5:$C$1000,"Comité de Supervisión")),"00"),""),""),IF(SUMIFS(Consolidado!$AD$5:$AD$1000,Consolidado!$E$5:$E$1000,$B9,Consolidado!$AA$5:$AA$1000,K$5,Consolidado!$C$5:$C$1000,"Consejo de Administración")&gt;0,"Consejo "&amp;TEXT(DAY(_xlfn.MINIFS(Consolidado!$B$5:$B$1000,Consolidado!$E$5:$E$1000,$B9,Consolidado!$AA$5:$AA$1000,K$5,Consolidado!$C$5:$C$1000,"Consejo de Administración")),"00")&amp;"/"&amp;TEXT(MONTH(_xlfn.MINIFS(Consolidado!$B$5:$B$1000,Consolidado!$E$5:$E$1000,$B9,Consolidado!$AA$5:$AA$1000,K$5,Consolidado!$C$5:$C$1000,"Consejo de Administración")),"00")&amp;IF(_xlfn.MAXIFS(Consolidado!$B$5:$B$1000,Consolidado!$E$5:$E$1000,$B9,Consolidado!$AA$5:$AA$1000,K$5,Consolidado!$C$5:$C$1000,"Consejo de Administración")&lt;&gt;_xlfn.MINIFS(Consolidado!$B$5:$B$1000,Consolidado!$E$5:$E$1000,$B9,Consolidado!$AA$5:$AA$1000,K$5,Consolidado!$C$5:$C$1000,"Consejo de Administración")," y "&amp;TEXT(DAY(_xlfn.MAXIFS(Consolidado!$B$5:$B$1000,Consolidado!$E$5:$E$1000,$B9,Consolidado!$AA$5:$AA$1000,K$5,Consolidado!$C$5:$C$1000,"Consejo de Administración")),"00")&amp;"/"&amp;TEXT(MONTH(_xlfn.MAXIFS(Consolidado!$B$5:$B$1000,Consolidado!$E$5:$E$1000,$B9,Consolidado!$AA$5:$AA$1000,K$5,Consolidado!$C$5:$C$1000,"Consejo de Administración")),"00"),""),""),IF(SUMIFS(Consolidado!$AD$5:$AD$1000,Consolidado!$E$5:$E$1000,$B9,Consolidado!$AA$5:$AA$1000,K$5,Consolidado!$C$5:$C$1000,"Otros")&gt;0,"Otros "&amp;TEXT(DAY(_xlfn.MINIFS(Consolidado!$B$5:$B$1000,Consolidado!$E$5:$E$1000,$B9,Consolidado!$AA$5:$AA$1000,K$5,Consolidado!$C$5:$C$1000,"Otros")),"00")&amp;"/"&amp;TEXT(MONTH(_xlfn.MINIFS(Consolidado!$B$5:$B$1000,Consolidado!$E$5:$E$1000,$B9,Consolidado!$AA$5:$AA$1000,K$5,Consolidado!$C$5:$C$1000,"Otros")),"00")&amp;IF(_xlfn.MAXIFS(Consolidado!$B$5:$B$1000,Consolidado!$E$5:$E$1000,$B9,Consolidado!$AA$5:$AA$1000,K$5,Consolidado!$C$5:$C$1000,"Otros")&lt;&gt;_xlfn.MINIFS(Consolidado!$B$5:$B$1000,Consolidado!$E$5:$E$1000,$B9,Consolidado!$AA$5:$AA$1000,K$5,Consolidado!$C$5:$C$1000,"Otros")," y "&amp;TEXT(DAY(_xlfn.MAXIFS(Consolidado!$B$5:$B$1000,Consolidado!$E$5:$E$1000,$B9,Consolidado!$AA$5:$AA$1000,K$5,Consolidado!$C$5:$C$1000,"Otros")),"00")&amp;"/"&amp;TEXT(MONTH(_xlfn.MAXIFS(Consolidado!$B$5:$B$1000,Consolidado!$E$5:$E$1000,$B9,Consolidado!$AA$5:$AA$1000,K$5,Consolidado!$C$5:$C$1000,"Otros")),"00"),""),""))</f>
        <v/>
      </c>
      <c r="L9" s="37" t="str">
        <f aca="false">_xlfn.TEXTJOIN(" +"&amp;CHAR(10),TRUE(),IF(SUMIFS(Consolidado!$AD$5:$AD$1000,Consolidado!$E$5:$E$1000,$B9,Consolidado!$AA$5:$AA$1000,L$5,Consolidado!$C$5:$C$1000,"Auditoría Interna")&gt;0,"Interna "&amp;TEXT(DAY(_xlfn.MINIFS(Consolidado!$B$5:$B$1000,Consolidado!$E$5:$E$1000,$B9,Consolidado!$AA$5:$AA$1000,L$5,Consolidado!$C$5:$C$1000,"Auditoría Interna")),"00")&amp;"/"&amp;TEXT(MONTH(_xlfn.MINIFS(Consolidado!$B$5:$B$1000,Consolidado!$E$5:$E$1000,$B9,Consolidado!$AA$5:$AA$1000,L$5,Consolidado!$C$5:$C$1000,"Auditoría Interna")),"00")&amp;IF(_xlfn.MAXIFS(Consolidado!$B$5:$B$1000,Consolidado!$E$5:$E$1000,$B9,Consolidado!$AA$5:$AA$1000,L$5,Consolidado!$C$5:$C$1000,"Auditoría Interna")&lt;&gt;_xlfn.MINIFS(Consolidado!$B$5:$B$1000,Consolidado!$E$5:$E$1000,$B9,Consolidado!$AA$5:$AA$1000,L$5,Consolidado!$C$5:$C$1000,"Auditoría Interna")," y "&amp;TEXT(DAY(_xlfn.MAXIFS(Consolidado!$B$5:$B$1000,Consolidado!$E$5:$E$1000,$B9,Consolidado!$AA$5:$AA$1000,L$5,Consolidado!$C$5:$C$1000,"Auditoría Interna")),"00")&amp;"/"&amp;TEXT(MONTH(_xlfn.MAXIFS(Consolidado!$B$5:$B$1000,Consolidado!$E$5:$E$1000,$B9,Consolidado!$AA$5:$AA$1000,L$5,Consolidado!$C$5:$C$1000,"Auditoría Interna")),"00"),""),""),IF(SUMIFS(Consolidado!$AD$5:$AD$1000,Consolidado!$E$5:$E$1000,$B9,Consolidado!$AA$5:$AA$1000,L$5,Consolidado!$C$5:$C$1000,"Auditoría Externa")&gt;0,"Externa "&amp;TEXT(DAY(_xlfn.MINIFS(Consolidado!$B$5:$B$1000,Consolidado!$E$5:$E$1000,$B9,Consolidado!$AA$5:$AA$1000,L$5,Consolidado!$C$5:$C$1000,"Auditoría Externa")),"00")&amp;"/"&amp;TEXT(MONTH(_xlfn.MINIFS(Consolidado!$B$5:$B$1000,Consolidado!$E$5:$E$1000,$B9,Consolidado!$AA$5:$AA$1000,L$5,Consolidado!$C$5:$C$1000,"Auditoría Externa")),"00")&amp;IF(_xlfn.MAXIFS(Consolidado!$B$5:$B$1000,Consolidado!$E$5:$E$1000,$B9,Consolidado!$AA$5:$AA$1000,L$5,Consolidado!$C$5:$C$1000,"Auditoría Externa")&lt;&gt;_xlfn.MINIFS(Consolidado!$B$5:$B$1000,Consolidado!$E$5:$E$1000,$B9,Consolidado!$AA$5:$AA$1000,L$5,Consolidado!$C$5:$C$1000,"Auditoría Externa")," y "&amp;TEXT(DAY(_xlfn.MAXIFS(Consolidado!$B$5:$B$1000,Consolidado!$E$5:$E$1000,$B9,Consolidado!$AA$5:$AA$1000,L$5,Consolidado!$C$5:$C$1000,"Auditoría Externa")),"00")&amp;"/"&amp;TEXT(MONTH(_xlfn.MAXIFS(Consolidado!$B$5:$B$1000,Consolidado!$E$5:$E$1000,$B9,Consolidado!$AA$5:$AA$1000,L$5,Consolidado!$C$5:$C$1000,"Auditoría Externa")),"00"),""),""),IF(SUMIFS(Consolidado!$AD$5:$AD$1000,Consolidado!$E$5:$E$1000,$B9,Consolidado!$AA$5:$AA$1000,L$5,Consolidado!$C$5:$C$1000,"SSF")&gt;0,"SSF "&amp;TEXT(DAY(_xlfn.MINIFS(Consolidado!$B$5:$B$1000,Consolidado!$E$5:$E$1000,$B9,Consolidado!$AA$5:$AA$1000,L$5,Consolidado!$C$5:$C$1000,"SSF")),"00")&amp;"/"&amp;TEXT(MONTH(_xlfn.MINIFS(Consolidado!$B$5:$B$1000,Consolidado!$E$5:$E$1000,$B9,Consolidado!$AA$5:$AA$1000,L$5,Consolidado!$C$5:$C$1000,"SSF")),"00")&amp;IF(_xlfn.MAXIFS(Consolidado!$B$5:$B$1000,Consolidado!$E$5:$E$1000,$B9,Consolidado!$AA$5:$AA$1000,L$5,Consolidado!$C$5:$C$1000,"SSF")&lt;&gt;_xlfn.MINIFS(Consolidado!$B$5:$B$1000,Consolidado!$E$5:$E$1000,$B9,Consolidado!$AA$5:$AA$1000,L$5,Consolidado!$C$5:$C$1000,"SSF")," y "&amp;TEXT(DAY(_xlfn.MAXIFS(Consolidado!$B$5:$B$1000,Consolidado!$E$5:$E$1000,$B9,Consolidado!$AA$5:$AA$1000,L$5,Consolidado!$C$5:$C$1000,"SSF")),"00")&amp;"/"&amp;TEXT(MONTH(_xlfn.MAXIFS(Consolidado!$B$5:$B$1000,Consolidado!$E$5:$E$1000,$B9,Consolidado!$AA$5:$AA$1000,L$5,Consolidado!$C$5:$C$1000,"SSF")),"00"),""),""),IF(SUMIFS(Consolidado!$AD$5:$AD$1000,Consolidado!$E$5:$E$1000,$B9,Consolidado!$AA$5:$AA$1000,L$5,Consolidado!$C$5:$C$1000,"Comité de Supervisión")&gt;0,"Comité Sup. "&amp;TEXT(DAY(_xlfn.MINIFS(Consolidado!$B$5:$B$1000,Consolidado!$E$5:$E$1000,$B9,Consolidado!$AA$5:$AA$1000,L$5,Consolidado!$C$5:$C$1000,"Comité de Supervisión")),"00")&amp;"/"&amp;TEXT(MONTH(_xlfn.MINIFS(Consolidado!$B$5:$B$1000,Consolidado!$E$5:$E$1000,$B9,Consolidado!$AA$5:$AA$1000,L$5,Consolidado!$C$5:$C$1000,"Comité de Supervisión")),"00")&amp;IF(_xlfn.MAXIFS(Consolidado!$B$5:$B$1000,Consolidado!$E$5:$E$1000,$B9,Consolidado!$AA$5:$AA$1000,L$5,Consolidado!$C$5:$C$1000,"Comité de Supervisión")&lt;&gt;_xlfn.MINIFS(Consolidado!$B$5:$B$1000,Consolidado!$E$5:$E$1000,$B9,Consolidado!$AA$5:$AA$1000,L$5,Consolidado!$C$5:$C$1000,"Comité de Supervisión")," y "&amp;TEXT(DAY(_xlfn.MAXIFS(Consolidado!$B$5:$B$1000,Consolidado!$E$5:$E$1000,$B9,Consolidado!$AA$5:$AA$1000,L$5,Consolidado!$C$5:$C$1000,"Comité de Supervisión")),"00")&amp;"/"&amp;TEXT(MONTH(_xlfn.MAXIFS(Consolidado!$B$5:$B$1000,Consolidado!$E$5:$E$1000,$B9,Consolidado!$AA$5:$AA$1000,L$5,Consolidado!$C$5:$C$1000,"Comité de Supervisión")),"00"),""),""),IF(SUMIFS(Consolidado!$AD$5:$AD$1000,Consolidado!$E$5:$E$1000,$B9,Consolidado!$AA$5:$AA$1000,L$5,Consolidado!$C$5:$C$1000,"Consejo de Administración")&gt;0,"Consejo "&amp;TEXT(DAY(_xlfn.MINIFS(Consolidado!$B$5:$B$1000,Consolidado!$E$5:$E$1000,$B9,Consolidado!$AA$5:$AA$1000,L$5,Consolidado!$C$5:$C$1000,"Consejo de Administración")),"00")&amp;"/"&amp;TEXT(MONTH(_xlfn.MINIFS(Consolidado!$B$5:$B$1000,Consolidado!$E$5:$E$1000,$B9,Consolidado!$AA$5:$AA$1000,L$5,Consolidado!$C$5:$C$1000,"Consejo de Administración")),"00")&amp;IF(_xlfn.MAXIFS(Consolidado!$B$5:$B$1000,Consolidado!$E$5:$E$1000,$B9,Consolidado!$AA$5:$AA$1000,L$5,Consolidado!$C$5:$C$1000,"Consejo de Administración")&lt;&gt;_xlfn.MINIFS(Consolidado!$B$5:$B$1000,Consolidado!$E$5:$E$1000,$B9,Consolidado!$AA$5:$AA$1000,L$5,Consolidado!$C$5:$C$1000,"Consejo de Administración")," y "&amp;TEXT(DAY(_xlfn.MAXIFS(Consolidado!$B$5:$B$1000,Consolidado!$E$5:$E$1000,$B9,Consolidado!$AA$5:$AA$1000,L$5,Consolidado!$C$5:$C$1000,"Consejo de Administración")),"00")&amp;"/"&amp;TEXT(MONTH(_xlfn.MAXIFS(Consolidado!$B$5:$B$1000,Consolidado!$E$5:$E$1000,$B9,Consolidado!$AA$5:$AA$1000,L$5,Consolidado!$C$5:$C$1000,"Consejo de Administración")),"00"),""),""),IF(SUMIFS(Consolidado!$AD$5:$AD$1000,Consolidado!$E$5:$E$1000,$B9,Consolidado!$AA$5:$AA$1000,L$5,Consolidado!$C$5:$C$1000,"Otros")&gt;0,"Otros "&amp;TEXT(DAY(_xlfn.MINIFS(Consolidado!$B$5:$B$1000,Consolidado!$E$5:$E$1000,$B9,Consolidado!$AA$5:$AA$1000,L$5,Consolidado!$C$5:$C$1000,"Otros")),"00")&amp;"/"&amp;TEXT(MONTH(_xlfn.MINIFS(Consolidado!$B$5:$B$1000,Consolidado!$E$5:$E$1000,$B9,Consolidado!$AA$5:$AA$1000,L$5,Consolidado!$C$5:$C$1000,"Otros")),"00")&amp;IF(_xlfn.MAXIFS(Consolidado!$B$5:$B$1000,Consolidado!$E$5:$E$1000,$B9,Consolidado!$AA$5:$AA$1000,L$5,Consolidado!$C$5:$C$1000,"Otros")&lt;&gt;_xlfn.MINIFS(Consolidado!$B$5:$B$1000,Consolidado!$E$5:$E$1000,$B9,Consolidado!$AA$5:$AA$1000,L$5,Consolidado!$C$5:$C$1000,"Otros")," y "&amp;TEXT(DAY(_xlfn.MAXIFS(Consolidado!$B$5:$B$1000,Consolidado!$E$5:$E$1000,$B9,Consolidado!$AA$5:$AA$1000,L$5,Consolidado!$C$5:$C$1000,"Otros")),"00")&amp;"/"&amp;TEXT(MONTH(_xlfn.MAXIFS(Consolidado!$B$5:$B$1000,Consolidado!$E$5:$E$1000,$B9,Consolidado!$AA$5:$AA$1000,L$5,Consolidado!$C$5:$C$1000,"Otros")),"00"),""),""))</f>
        <v/>
      </c>
      <c r="M9" s="37" t="str">
        <f aca="false">_xlfn.TEXTJOIN(" +"&amp;CHAR(10),TRUE(),IF(SUMIFS(Consolidado!$AD$5:$AD$1000,Consolidado!$E$5:$E$1000,$B9,Consolidado!$AA$5:$AA$1000,M$5,Consolidado!$C$5:$C$1000,"Auditoría Interna")&gt;0,"Interna "&amp;TEXT(DAY(_xlfn.MINIFS(Consolidado!$B$5:$B$1000,Consolidado!$E$5:$E$1000,$B9,Consolidado!$AA$5:$AA$1000,M$5,Consolidado!$C$5:$C$1000,"Auditoría Interna")),"00")&amp;"/"&amp;TEXT(MONTH(_xlfn.MINIFS(Consolidado!$B$5:$B$1000,Consolidado!$E$5:$E$1000,$B9,Consolidado!$AA$5:$AA$1000,M$5,Consolidado!$C$5:$C$1000,"Auditoría Interna")),"00")&amp;IF(_xlfn.MAXIFS(Consolidado!$B$5:$B$1000,Consolidado!$E$5:$E$1000,$B9,Consolidado!$AA$5:$AA$1000,M$5,Consolidado!$C$5:$C$1000,"Auditoría Interna")&lt;&gt;_xlfn.MINIFS(Consolidado!$B$5:$B$1000,Consolidado!$E$5:$E$1000,$B9,Consolidado!$AA$5:$AA$1000,M$5,Consolidado!$C$5:$C$1000,"Auditoría Interna")," y "&amp;TEXT(DAY(_xlfn.MAXIFS(Consolidado!$B$5:$B$1000,Consolidado!$E$5:$E$1000,$B9,Consolidado!$AA$5:$AA$1000,M$5,Consolidado!$C$5:$C$1000,"Auditoría Interna")),"00")&amp;"/"&amp;TEXT(MONTH(_xlfn.MAXIFS(Consolidado!$B$5:$B$1000,Consolidado!$E$5:$E$1000,$B9,Consolidado!$AA$5:$AA$1000,M$5,Consolidado!$C$5:$C$1000,"Auditoría Interna")),"00"),""),""),IF(SUMIFS(Consolidado!$AD$5:$AD$1000,Consolidado!$E$5:$E$1000,$B9,Consolidado!$AA$5:$AA$1000,M$5,Consolidado!$C$5:$C$1000,"Auditoría Externa")&gt;0,"Externa "&amp;TEXT(DAY(_xlfn.MINIFS(Consolidado!$B$5:$B$1000,Consolidado!$E$5:$E$1000,$B9,Consolidado!$AA$5:$AA$1000,M$5,Consolidado!$C$5:$C$1000,"Auditoría Externa")),"00")&amp;"/"&amp;TEXT(MONTH(_xlfn.MINIFS(Consolidado!$B$5:$B$1000,Consolidado!$E$5:$E$1000,$B9,Consolidado!$AA$5:$AA$1000,M$5,Consolidado!$C$5:$C$1000,"Auditoría Externa")),"00")&amp;IF(_xlfn.MAXIFS(Consolidado!$B$5:$B$1000,Consolidado!$E$5:$E$1000,$B9,Consolidado!$AA$5:$AA$1000,M$5,Consolidado!$C$5:$C$1000,"Auditoría Externa")&lt;&gt;_xlfn.MINIFS(Consolidado!$B$5:$B$1000,Consolidado!$E$5:$E$1000,$B9,Consolidado!$AA$5:$AA$1000,M$5,Consolidado!$C$5:$C$1000,"Auditoría Externa")," y "&amp;TEXT(DAY(_xlfn.MAXIFS(Consolidado!$B$5:$B$1000,Consolidado!$E$5:$E$1000,$B9,Consolidado!$AA$5:$AA$1000,M$5,Consolidado!$C$5:$C$1000,"Auditoría Externa")),"00")&amp;"/"&amp;TEXT(MONTH(_xlfn.MAXIFS(Consolidado!$B$5:$B$1000,Consolidado!$E$5:$E$1000,$B9,Consolidado!$AA$5:$AA$1000,M$5,Consolidado!$C$5:$C$1000,"Auditoría Externa")),"00"),""),""),IF(SUMIFS(Consolidado!$AD$5:$AD$1000,Consolidado!$E$5:$E$1000,$B9,Consolidado!$AA$5:$AA$1000,M$5,Consolidado!$C$5:$C$1000,"SSF")&gt;0,"SSF "&amp;TEXT(DAY(_xlfn.MINIFS(Consolidado!$B$5:$B$1000,Consolidado!$E$5:$E$1000,$B9,Consolidado!$AA$5:$AA$1000,M$5,Consolidado!$C$5:$C$1000,"SSF")),"00")&amp;"/"&amp;TEXT(MONTH(_xlfn.MINIFS(Consolidado!$B$5:$B$1000,Consolidado!$E$5:$E$1000,$B9,Consolidado!$AA$5:$AA$1000,M$5,Consolidado!$C$5:$C$1000,"SSF")),"00")&amp;IF(_xlfn.MAXIFS(Consolidado!$B$5:$B$1000,Consolidado!$E$5:$E$1000,$B9,Consolidado!$AA$5:$AA$1000,M$5,Consolidado!$C$5:$C$1000,"SSF")&lt;&gt;_xlfn.MINIFS(Consolidado!$B$5:$B$1000,Consolidado!$E$5:$E$1000,$B9,Consolidado!$AA$5:$AA$1000,M$5,Consolidado!$C$5:$C$1000,"SSF")," y "&amp;TEXT(DAY(_xlfn.MAXIFS(Consolidado!$B$5:$B$1000,Consolidado!$E$5:$E$1000,$B9,Consolidado!$AA$5:$AA$1000,M$5,Consolidado!$C$5:$C$1000,"SSF")),"00")&amp;"/"&amp;TEXT(MONTH(_xlfn.MAXIFS(Consolidado!$B$5:$B$1000,Consolidado!$E$5:$E$1000,$B9,Consolidado!$AA$5:$AA$1000,M$5,Consolidado!$C$5:$C$1000,"SSF")),"00"),""),""),IF(SUMIFS(Consolidado!$AD$5:$AD$1000,Consolidado!$E$5:$E$1000,$B9,Consolidado!$AA$5:$AA$1000,M$5,Consolidado!$C$5:$C$1000,"Comité de Supervisión")&gt;0,"Comité Sup. "&amp;TEXT(DAY(_xlfn.MINIFS(Consolidado!$B$5:$B$1000,Consolidado!$E$5:$E$1000,$B9,Consolidado!$AA$5:$AA$1000,M$5,Consolidado!$C$5:$C$1000,"Comité de Supervisión")),"00")&amp;"/"&amp;TEXT(MONTH(_xlfn.MINIFS(Consolidado!$B$5:$B$1000,Consolidado!$E$5:$E$1000,$B9,Consolidado!$AA$5:$AA$1000,M$5,Consolidado!$C$5:$C$1000,"Comité de Supervisión")),"00")&amp;IF(_xlfn.MAXIFS(Consolidado!$B$5:$B$1000,Consolidado!$E$5:$E$1000,$B9,Consolidado!$AA$5:$AA$1000,M$5,Consolidado!$C$5:$C$1000,"Comité de Supervisión")&lt;&gt;_xlfn.MINIFS(Consolidado!$B$5:$B$1000,Consolidado!$E$5:$E$1000,$B9,Consolidado!$AA$5:$AA$1000,M$5,Consolidado!$C$5:$C$1000,"Comité de Supervisión")," y "&amp;TEXT(DAY(_xlfn.MAXIFS(Consolidado!$B$5:$B$1000,Consolidado!$E$5:$E$1000,$B9,Consolidado!$AA$5:$AA$1000,M$5,Consolidado!$C$5:$C$1000,"Comité de Supervisión")),"00")&amp;"/"&amp;TEXT(MONTH(_xlfn.MAXIFS(Consolidado!$B$5:$B$1000,Consolidado!$E$5:$E$1000,$B9,Consolidado!$AA$5:$AA$1000,M$5,Consolidado!$C$5:$C$1000,"Comité de Supervisión")),"00"),""),""),IF(SUMIFS(Consolidado!$AD$5:$AD$1000,Consolidado!$E$5:$E$1000,$B9,Consolidado!$AA$5:$AA$1000,M$5,Consolidado!$C$5:$C$1000,"Consejo de Administración")&gt;0,"Consejo "&amp;TEXT(DAY(_xlfn.MINIFS(Consolidado!$B$5:$B$1000,Consolidado!$E$5:$E$1000,$B9,Consolidado!$AA$5:$AA$1000,M$5,Consolidado!$C$5:$C$1000,"Consejo de Administración")),"00")&amp;"/"&amp;TEXT(MONTH(_xlfn.MINIFS(Consolidado!$B$5:$B$1000,Consolidado!$E$5:$E$1000,$B9,Consolidado!$AA$5:$AA$1000,M$5,Consolidado!$C$5:$C$1000,"Consejo de Administración")),"00")&amp;IF(_xlfn.MAXIFS(Consolidado!$B$5:$B$1000,Consolidado!$E$5:$E$1000,$B9,Consolidado!$AA$5:$AA$1000,M$5,Consolidado!$C$5:$C$1000,"Consejo de Administración")&lt;&gt;_xlfn.MINIFS(Consolidado!$B$5:$B$1000,Consolidado!$E$5:$E$1000,$B9,Consolidado!$AA$5:$AA$1000,M$5,Consolidado!$C$5:$C$1000,"Consejo de Administración")," y "&amp;TEXT(DAY(_xlfn.MAXIFS(Consolidado!$B$5:$B$1000,Consolidado!$E$5:$E$1000,$B9,Consolidado!$AA$5:$AA$1000,M$5,Consolidado!$C$5:$C$1000,"Consejo de Administración")),"00")&amp;"/"&amp;TEXT(MONTH(_xlfn.MAXIFS(Consolidado!$B$5:$B$1000,Consolidado!$E$5:$E$1000,$B9,Consolidado!$AA$5:$AA$1000,M$5,Consolidado!$C$5:$C$1000,"Consejo de Administración")),"00"),""),""),IF(SUMIFS(Consolidado!$AD$5:$AD$1000,Consolidado!$E$5:$E$1000,$B9,Consolidado!$AA$5:$AA$1000,M$5,Consolidado!$C$5:$C$1000,"Otros")&gt;0,"Otros "&amp;TEXT(DAY(_xlfn.MINIFS(Consolidado!$B$5:$B$1000,Consolidado!$E$5:$E$1000,$B9,Consolidado!$AA$5:$AA$1000,M$5,Consolidado!$C$5:$C$1000,"Otros")),"00")&amp;"/"&amp;TEXT(MONTH(_xlfn.MINIFS(Consolidado!$B$5:$B$1000,Consolidado!$E$5:$E$1000,$B9,Consolidado!$AA$5:$AA$1000,M$5,Consolidado!$C$5:$C$1000,"Otros")),"00")&amp;IF(_xlfn.MAXIFS(Consolidado!$B$5:$B$1000,Consolidado!$E$5:$E$1000,$B9,Consolidado!$AA$5:$AA$1000,M$5,Consolidado!$C$5:$C$1000,"Otros")&lt;&gt;_xlfn.MINIFS(Consolidado!$B$5:$B$1000,Consolidado!$E$5:$E$1000,$B9,Consolidado!$AA$5:$AA$1000,M$5,Consolidado!$C$5:$C$1000,"Otros")," y "&amp;TEXT(DAY(_xlfn.MAXIFS(Consolidado!$B$5:$B$1000,Consolidado!$E$5:$E$1000,$B9,Consolidado!$AA$5:$AA$1000,M$5,Consolidado!$C$5:$C$1000,"Otros")),"00")&amp;"/"&amp;TEXT(MONTH(_xlfn.MAXIFS(Consolidado!$B$5:$B$1000,Consolidado!$E$5:$E$1000,$B9,Consolidado!$AA$5:$AA$1000,M$5,Consolidado!$C$5:$C$1000,"Otros")),"00"),""),""))</f>
        <v/>
      </c>
      <c r="N9" s="37" t="str">
        <f aca="false">_xlfn.TEXTJOIN(" +"&amp;CHAR(10),TRUE(),IF(SUMIFS(Consolidado!$AD$5:$AD$1000,Consolidado!$E$5:$E$1000,$B9,Consolidado!$AA$5:$AA$1000,N$5,Consolidado!$C$5:$C$1000,"Auditoría Interna")&gt;0,"Interna "&amp;TEXT(DAY(_xlfn.MINIFS(Consolidado!$B$5:$B$1000,Consolidado!$E$5:$E$1000,$B9,Consolidado!$AA$5:$AA$1000,N$5,Consolidado!$C$5:$C$1000,"Auditoría Interna")),"00")&amp;"/"&amp;TEXT(MONTH(_xlfn.MINIFS(Consolidado!$B$5:$B$1000,Consolidado!$E$5:$E$1000,$B9,Consolidado!$AA$5:$AA$1000,N$5,Consolidado!$C$5:$C$1000,"Auditoría Interna")),"00")&amp;IF(_xlfn.MAXIFS(Consolidado!$B$5:$B$1000,Consolidado!$E$5:$E$1000,$B9,Consolidado!$AA$5:$AA$1000,N$5,Consolidado!$C$5:$C$1000,"Auditoría Interna")&lt;&gt;_xlfn.MINIFS(Consolidado!$B$5:$B$1000,Consolidado!$E$5:$E$1000,$B9,Consolidado!$AA$5:$AA$1000,N$5,Consolidado!$C$5:$C$1000,"Auditoría Interna")," y "&amp;TEXT(DAY(_xlfn.MAXIFS(Consolidado!$B$5:$B$1000,Consolidado!$E$5:$E$1000,$B9,Consolidado!$AA$5:$AA$1000,N$5,Consolidado!$C$5:$C$1000,"Auditoría Interna")),"00")&amp;"/"&amp;TEXT(MONTH(_xlfn.MAXIFS(Consolidado!$B$5:$B$1000,Consolidado!$E$5:$E$1000,$B9,Consolidado!$AA$5:$AA$1000,N$5,Consolidado!$C$5:$C$1000,"Auditoría Interna")),"00"),""),""),IF(SUMIFS(Consolidado!$AD$5:$AD$1000,Consolidado!$E$5:$E$1000,$B9,Consolidado!$AA$5:$AA$1000,N$5,Consolidado!$C$5:$C$1000,"Auditoría Externa")&gt;0,"Externa "&amp;TEXT(DAY(_xlfn.MINIFS(Consolidado!$B$5:$B$1000,Consolidado!$E$5:$E$1000,$B9,Consolidado!$AA$5:$AA$1000,N$5,Consolidado!$C$5:$C$1000,"Auditoría Externa")),"00")&amp;"/"&amp;TEXT(MONTH(_xlfn.MINIFS(Consolidado!$B$5:$B$1000,Consolidado!$E$5:$E$1000,$B9,Consolidado!$AA$5:$AA$1000,N$5,Consolidado!$C$5:$C$1000,"Auditoría Externa")),"00")&amp;IF(_xlfn.MAXIFS(Consolidado!$B$5:$B$1000,Consolidado!$E$5:$E$1000,$B9,Consolidado!$AA$5:$AA$1000,N$5,Consolidado!$C$5:$C$1000,"Auditoría Externa")&lt;&gt;_xlfn.MINIFS(Consolidado!$B$5:$B$1000,Consolidado!$E$5:$E$1000,$B9,Consolidado!$AA$5:$AA$1000,N$5,Consolidado!$C$5:$C$1000,"Auditoría Externa")," y "&amp;TEXT(DAY(_xlfn.MAXIFS(Consolidado!$B$5:$B$1000,Consolidado!$E$5:$E$1000,$B9,Consolidado!$AA$5:$AA$1000,N$5,Consolidado!$C$5:$C$1000,"Auditoría Externa")),"00")&amp;"/"&amp;TEXT(MONTH(_xlfn.MAXIFS(Consolidado!$B$5:$B$1000,Consolidado!$E$5:$E$1000,$B9,Consolidado!$AA$5:$AA$1000,N$5,Consolidado!$C$5:$C$1000,"Auditoría Externa")),"00"),""),""),IF(SUMIFS(Consolidado!$AD$5:$AD$1000,Consolidado!$E$5:$E$1000,$B9,Consolidado!$AA$5:$AA$1000,N$5,Consolidado!$C$5:$C$1000,"SSF")&gt;0,"SSF "&amp;TEXT(DAY(_xlfn.MINIFS(Consolidado!$B$5:$B$1000,Consolidado!$E$5:$E$1000,$B9,Consolidado!$AA$5:$AA$1000,N$5,Consolidado!$C$5:$C$1000,"SSF")),"00")&amp;"/"&amp;TEXT(MONTH(_xlfn.MINIFS(Consolidado!$B$5:$B$1000,Consolidado!$E$5:$E$1000,$B9,Consolidado!$AA$5:$AA$1000,N$5,Consolidado!$C$5:$C$1000,"SSF")),"00")&amp;IF(_xlfn.MAXIFS(Consolidado!$B$5:$B$1000,Consolidado!$E$5:$E$1000,$B9,Consolidado!$AA$5:$AA$1000,N$5,Consolidado!$C$5:$C$1000,"SSF")&lt;&gt;_xlfn.MINIFS(Consolidado!$B$5:$B$1000,Consolidado!$E$5:$E$1000,$B9,Consolidado!$AA$5:$AA$1000,N$5,Consolidado!$C$5:$C$1000,"SSF")," y "&amp;TEXT(DAY(_xlfn.MAXIFS(Consolidado!$B$5:$B$1000,Consolidado!$E$5:$E$1000,$B9,Consolidado!$AA$5:$AA$1000,N$5,Consolidado!$C$5:$C$1000,"SSF")),"00")&amp;"/"&amp;TEXT(MONTH(_xlfn.MAXIFS(Consolidado!$B$5:$B$1000,Consolidado!$E$5:$E$1000,$B9,Consolidado!$AA$5:$AA$1000,N$5,Consolidado!$C$5:$C$1000,"SSF")),"00"),""),""),IF(SUMIFS(Consolidado!$AD$5:$AD$1000,Consolidado!$E$5:$E$1000,$B9,Consolidado!$AA$5:$AA$1000,N$5,Consolidado!$C$5:$C$1000,"Comité de Supervisión")&gt;0,"Comité Sup. "&amp;TEXT(DAY(_xlfn.MINIFS(Consolidado!$B$5:$B$1000,Consolidado!$E$5:$E$1000,$B9,Consolidado!$AA$5:$AA$1000,N$5,Consolidado!$C$5:$C$1000,"Comité de Supervisión")),"00")&amp;"/"&amp;TEXT(MONTH(_xlfn.MINIFS(Consolidado!$B$5:$B$1000,Consolidado!$E$5:$E$1000,$B9,Consolidado!$AA$5:$AA$1000,N$5,Consolidado!$C$5:$C$1000,"Comité de Supervisión")),"00")&amp;IF(_xlfn.MAXIFS(Consolidado!$B$5:$B$1000,Consolidado!$E$5:$E$1000,$B9,Consolidado!$AA$5:$AA$1000,N$5,Consolidado!$C$5:$C$1000,"Comité de Supervisión")&lt;&gt;_xlfn.MINIFS(Consolidado!$B$5:$B$1000,Consolidado!$E$5:$E$1000,$B9,Consolidado!$AA$5:$AA$1000,N$5,Consolidado!$C$5:$C$1000,"Comité de Supervisión")," y "&amp;TEXT(DAY(_xlfn.MAXIFS(Consolidado!$B$5:$B$1000,Consolidado!$E$5:$E$1000,$B9,Consolidado!$AA$5:$AA$1000,N$5,Consolidado!$C$5:$C$1000,"Comité de Supervisión")),"00")&amp;"/"&amp;TEXT(MONTH(_xlfn.MAXIFS(Consolidado!$B$5:$B$1000,Consolidado!$E$5:$E$1000,$B9,Consolidado!$AA$5:$AA$1000,N$5,Consolidado!$C$5:$C$1000,"Comité de Supervisión")),"00"),""),""),IF(SUMIFS(Consolidado!$AD$5:$AD$1000,Consolidado!$E$5:$E$1000,$B9,Consolidado!$AA$5:$AA$1000,N$5,Consolidado!$C$5:$C$1000,"Consejo de Administración")&gt;0,"Consejo "&amp;TEXT(DAY(_xlfn.MINIFS(Consolidado!$B$5:$B$1000,Consolidado!$E$5:$E$1000,$B9,Consolidado!$AA$5:$AA$1000,N$5,Consolidado!$C$5:$C$1000,"Consejo de Administración")),"00")&amp;"/"&amp;TEXT(MONTH(_xlfn.MINIFS(Consolidado!$B$5:$B$1000,Consolidado!$E$5:$E$1000,$B9,Consolidado!$AA$5:$AA$1000,N$5,Consolidado!$C$5:$C$1000,"Consejo de Administración")),"00")&amp;IF(_xlfn.MAXIFS(Consolidado!$B$5:$B$1000,Consolidado!$E$5:$E$1000,$B9,Consolidado!$AA$5:$AA$1000,N$5,Consolidado!$C$5:$C$1000,"Consejo de Administración")&lt;&gt;_xlfn.MINIFS(Consolidado!$B$5:$B$1000,Consolidado!$E$5:$E$1000,$B9,Consolidado!$AA$5:$AA$1000,N$5,Consolidado!$C$5:$C$1000,"Consejo de Administración")," y "&amp;TEXT(DAY(_xlfn.MAXIFS(Consolidado!$B$5:$B$1000,Consolidado!$E$5:$E$1000,$B9,Consolidado!$AA$5:$AA$1000,N$5,Consolidado!$C$5:$C$1000,"Consejo de Administración")),"00")&amp;"/"&amp;TEXT(MONTH(_xlfn.MAXIFS(Consolidado!$B$5:$B$1000,Consolidado!$E$5:$E$1000,$B9,Consolidado!$AA$5:$AA$1000,N$5,Consolidado!$C$5:$C$1000,"Consejo de Administración")),"00"),""),""),IF(SUMIFS(Consolidado!$AD$5:$AD$1000,Consolidado!$E$5:$E$1000,$B9,Consolidado!$AA$5:$AA$1000,N$5,Consolidado!$C$5:$C$1000,"Otros")&gt;0,"Otros "&amp;TEXT(DAY(_xlfn.MINIFS(Consolidado!$B$5:$B$1000,Consolidado!$E$5:$E$1000,$B9,Consolidado!$AA$5:$AA$1000,N$5,Consolidado!$C$5:$C$1000,"Otros")),"00")&amp;"/"&amp;TEXT(MONTH(_xlfn.MINIFS(Consolidado!$B$5:$B$1000,Consolidado!$E$5:$E$1000,$B9,Consolidado!$AA$5:$AA$1000,N$5,Consolidado!$C$5:$C$1000,"Otros")),"00")&amp;IF(_xlfn.MAXIFS(Consolidado!$B$5:$B$1000,Consolidado!$E$5:$E$1000,$B9,Consolidado!$AA$5:$AA$1000,N$5,Consolidado!$C$5:$C$1000,"Otros")&lt;&gt;_xlfn.MINIFS(Consolidado!$B$5:$B$1000,Consolidado!$E$5:$E$1000,$B9,Consolidado!$AA$5:$AA$1000,N$5,Consolidado!$C$5:$C$1000,"Otros")," y "&amp;TEXT(DAY(_xlfn.MAXIFS(Consolidado!$B$5:$B$1000,Consolidado!$E$5:$E$1000,$B9,Consolidado!$AA$5:$AA$1000,N$5,Consolidado!$C$5:$C$1000,"Otros")),"00")&amp;"/"&amp;TEXT(MONTH(_xlfn.MAXIFS(Consolidado!$B$5:$B$1000,Consolidado!$E$5:$E$1000,$B9,Consolidado!$AA$5:$AA$1000,N$5,Consolidado!$C$5:$C$1000,"Otros")),"00"),""),""))</f>
        <v>Interna 22/08</v>
      </c>
      <c r="O9" s="37" t="str">
        <f aca="false">_xlfn.TEXTJOIN(" +"&amp;CHAR(10),TRUE(),IF(SUMIFS(Consolidado!$AD$5:$AD$1000,Consolidado!$E$5:$E$1000,$B9,Consolidado!$AA$5:$AA$1000,O$5,Consolidado!$C$5:$C$1000,"Auditoría Interna")&gt;0,"Interna "&amp;TEXT(DAY(_xlfn.MINIFS(Consolidado!$B$5:$B$1000,Consolidado!$E$5:$E$1000,$B9,Consolidado!$AA$5:$AA$1000,O$5,Consolidado!$C$5:$C$1000,"Auditoría Interna")),"00")&amp;"/"&amp;TEXT(MONTH(_xlfn.MINIFS(Consolidado!$B$5:$B$1000,Consolidado!$E$5:$E$1000,$B9,Consolidado!$AA$5:$AA$1000,O$5,Consolidado!$C$5:$C$1000,"Auditoría Interna")),"00")&amp;IF(_xlfn.MAXIFS(Consolidado!$B$5:$B$1000,Consolidado!$E$5:$E$1000,$B9,Consolidado!$AA$5:$AA$1000,O$5,Consolidado!$C$5:$C$1000,"Auditoría Interna")&lt;&gt;_xlfn.MINIFS(Consolidado!$B$5:$B$1000,Consolidado!$E$5:$E$1000,$B9,Consolidado!$AA$5:$AA$1000,O$5,Consolidado!$C$5:$C$1000,"Auditoría Interna")," y "&amp;TEXT(DAY(_xlfn.MAXIFS(Consolidado!$B$5:$B$1000,Consolidado!$E$5:$E$1000,$B9,Consolidado!$AA$5:$AA$1000,O$5,Consolidado!$C$5:$C$1000,"Auditoría Interna")),"00")&amp;"/"&amp;TEXT(MONTH(_xlfn.MAXIFS(Consolidado!$B$5:$B$1000,Consolidado!$E$5:$E$1000,$B9,Consolidado!$AA$5:$AA$1000,O$5,Consolidado!$C$5:$C$1000,"Auditoría Interna")),"00"),""),""),IF(SUMIFS(Consolidado!$AD$5:$AD$1000,Consolidado!$E$5:$E$1000,$B9,Consolidado!$AA$5:$AA$1000,O$5,Consolidado!$C$5:$C$1000,"Auditoría Externa")&gt;0,"Externa "&amp;TEXT(DAY(_xlfn.MINIFS(Consolidado!$B$5:$B$1000,Consolidado!$E$5:$E$1000,$B9,Consolidado!$AA$5:$AA$1000,O$5,Consolidado!$C$5:$C$1000,"Auditoría Externa")),"00")&amp;"/"&amp;TEXT(MONTH(_xlfn.MINIFS(Consolidado!$B$5:$B$1000,Consolidado!$E$5:$E$1000,$B9,Consolidado!$AA$5:$AA$1000,O$5,Consolidado!$C$5:$C$1000,"Auditoría Externa")),"00")&amp;IF(_xlfn.MAXIFS(Consolidado!$B$5:$B$1000,Consolidado!$E$5:$E$1000,$B9,Consolidado!$AA$5:$AA$1000,O$5,Consolidado!$C$5:$C$1000,"Auditoría Externa")&lt;&gt;_xlfn.MINIFS(Consolidado!$B$5:$B$1000,Consolidado!$E$5:$E$1000,$B9,Consolidado!$AA$5:$AA$1000,O$5,Consolidado!$C$5:$C$1000,"Auditoría Externa")," y "&amp;TEXT(DAY(_xlfn.MAXIFS(Consolidado!$B$5:$B$1000,Consolidado!$E$5:$E$1000,$B9,Consolidado!$AA$5:$AA$1000,O$5,Consolidado!$C$5:$C$1000,"Auditoría Externa")),"00")&amp;"/"&amp;TEXT(MONTH(_xlfn.MAXIFS(Consolidado!$B$5:$B$1000,Consolidado!$E$5:$E$1000,$B9,Consolidado!$AA$5:$AA$1000,O$5,Consolidado!$C$5:$C$1000,"Auditoría Externa")),"00"),""),""),IF(SUMIFS(Consolidado!$AD$5:$AD$1000,Consolidado!$E$5:$E$1000,$B9,Consolidado!$AA$5:$AA$1000,O$5,Consolidado!$C$5:$C$1000,"SSF")&gt;0,"SSF "&amp;TEXT(DAY(_xlfn.MINIFS(Consolidado!$B$5:$B$1000,Consolidado!$E$5:$E$1000,$B9,Consolidado!$AA$5:$AA$1000,O$5,Consolidado!$C$5:$C$1000,"SSF")),"00")&amp;"/"&amp;TEXT(MONTH(_xlfn.MINIFS(Consolidado!$B$5:$B$1000,Consolidado!$E$5:$E$1000,$B9,Consolidado!$AA$5:$AA$1000,O$5,Consolidado!$C$5:$C$1000,"SSF")),"00")&amp;IF(_xlfn.MAXIFS(Consolidado!$B$5:$B$1000,Consolidado!$E$5:$E$1000,$B9,Consolidado!$AA$5:$AA$1000,O$5,Consolidado!$C$5:$C$1000,"SSF")&lt;&gt;_xlfn.MINIFS(Consolidado!$B$5:$B$1000,Consolidado!$E$5:$E$1000,$B9,Consolidado!$AA$5:$AA$1000,O$5,Consolidado!$C$5:$C$1000,"SSF")," y "&amp;TEXT(DAY(_xlfn.MAXIFS(Consolidado!$B$5:$B$1000,Consolidado!$E$5:$E$1000,$B9,Consolidado!$AA$5:$AA$1000,O$5,Consolidado!$C$5:$C$1000,"SSF")),"00")&amp;"/"&amp;TEXT(MONTH(_xlfn.MAXIFS(Consolidado!$B$5:$B$1000,Consolidado!$E$5:$E$1000,$B9,Consolidado!$AA$5:$AA$1000,O$5,Consolidado!$C$5:$C$1000,"SSF")),"00"),""),""),IF(SUMIFS(Consolidado!$AD$5:$AD$1000,Consolidado!$E$5:$E$1000,$B9,Consolidado!$AA$5:$AA$1000,O$5,Consolidado!$C$5:$C$1000,"Comité de Supervisión")&gt;0,"Comité Sup. "&amp;TEXT(DAY(_xlfn.MINIFS(Consolidado!$B$5:$B$1000,Consolidado!$E$5:$E$1000,$B9,Consolidado!$AA$5:$AA$1000,O$5,Consolidado!$C$5:$C$1000,"Comité de Supervisión")),"00")&amp;"/"&amp;TEXT(MONTH(_xlfn.MINIFS(Consolidado!$B$5:$B$1000,Consolidado!$E$5:$E$1000,$B9,Consolidado!$AA$5:$AA$1000,O$5,Consolidado!$C$5:$C$1000,"Comité de Supervisión")),"00")&amp;IF(_xlfn.MAXIFS(Consolidado!$B$5:$B$1000,Consolidado!$E$5:$E$1000,$B9,Consolidado!$AA$5:$AA$1000,O$5,Consolidado!$C$5:$C$1000,"Comité de Supervisión")&lt;&gt;_xlfn.MINIFS(Consolidado!$B$5:$B$1000,Consolidado!$E$5:$E$1000,$B9,Consolidado!$AA$5:$AA$1000,O$5,Consolidado!$C$5:$C$1000,"Comité de Supervisión")," y "&amp;TEXT(DAY(_xlfn.MAXIFS(Consolidado!$B$5:$B$1000,Consolidado!$E$5:$E$1000,$B9,Consolidado!$AA$5:$AA$1000,O$5,Consolidado!$C$5:$C$1000,"Comité de Supervisión")),"00")&amp;"/"&amp;TEXT(MONTH(_xlfn.MAXIFS(Consolidado!$B$5:$B$1000,Consolidado!$E$5:$E$1000,$B9,Consolidado!$AA$5:$AA$1000,O$5,Consolidado!$C$5:$C$1000,"Comité de Supervisión")),"00"),""),""),IF(SUMIFS(Consolidado!$AD$5:$AD$1000,Consolidado!$E$5:$E$1000,$B9,Consolidado!$AA$5:$AA$1000,O$5,Consolidado!$C$5:$C$1000,"Consejo de Administración")&gt;0,"Consejo "&amp;TEXT(DAY(_xlfn.MINIFS(Consolidado!$B$5:$B$1000,Consolidado!$E$5:$E$1000,$B9,Consolidado!$AA$5:$AA$1000,O$5,Consolidado!$C$5:$C$1000,"Consejo de Administración")),"00")&amp;"/"&amp;TEXT(MONTH(_xlfn.MINIFS(Consolidado!$B$5:$B$1000,Consolidado!$E$5:$E$1000,$B9,Consolidado!$AA$5:$AA$1000,O$5,Consolidado!$C$5:$C$1000,"Consejo de Administración")),"00")&amp;IF(_xlfn.MAXIFS(Consolidado!$B$5:$B$1000,Consolidado!$E$5:$E$1000,$B9,Consolidado!$AA$5:$AA$1000,O$5,Consolidado!$C$5:$C$1000,"Consejo de Administración")&lt;&gt;_xlfn.MINIFS(Consolidado!$B$5:$B$1000,Consolidado!$E$5:$E$1000,$B9,Consolidado!$AA$5:$AA$1000,O$5,Consolidado!$C$5:$C$1000,"Consejo de Administración")," y "&amp;TEXT(DAY(_xlfn.MAXIFS(Consolidado!$B$5:$B$1000,Consolidado!$E$5:$E$1000,$B9,Consolidado!$AA$5:$AA$1000,O$5,Consolidado!$C$5:$C$1000,"Consejo de Administración")),"00")&amp;"/"&amp;TEXT(MONTH(_xlfn.MAXIFS(Consolidado!$B$5:$B$1000,Consolidado!$E$5:$E$1000,$B9,Consolidado!$AA$5:$AA$1000,O$5,Consolidado!$C$5:$C$1000,"Consejo de Administración")),"00"),""),""),IF(SUMIFS(Consolidado!$AD$5:$AD$1000,Consolidado!$E$5:$E$1000,$B9,Consolidado!$AA$5:$AA$1000,O$5,Consolidado!$C$5:$C$1000,"Otros")&gt;0,"Otros "&amp;TEXT(DAY(_xlfn.MINIFS(Consolidado!$B$5:$B$1000,Consolidado!$E$5:$E$1000,$B9,Consolidado!$AA$5:$AA$1000,O$5,Consolidado!$C$5:$C$1000,"Otros")),"00")&amp;"/"&amp;TEXT(MONTH(_xlfn.MINIFS(Consolidado!$B$5:$B$1000,Consolidado!$E$5:$E$1000,$B9,Consolidado!$AA$5:$AA$1000,O$5,Consolidado!$C$5:$C$1000,"Otros")),"00")&amp;IF(_xlfn.MAXIFS(Consolidado!$B$5:$B$1000,Consolidado!$E$5:$E$1000,$B9,Consolidado!$AA$5:$AA$1000,O$5,Consolidado!$C$5:$C$1000,"Otros")&lt;&gt;_xlfn.MINIFS(Consolidado!$B$5:$B$1000,Consolidado!$E$5:$E$1000,$B9,Consolidado!$AA$5:$AA$1000,O$5,Consolidado!$C$5:$C$1000,"Otros")," y "&amp;TEXT(DAY(_xlfn.MAXIFS(Consolidado!$B$5:$B$1000,Consolidado!$E$5:$E$1000,$B9,Consolidado!$AA$5:$AA$1000,O$5,Consolidado!$C$5:$C$1000,"Otros")),"00")&amp;"/"&amp;TEXT(MONTH(_xlfn.MAXIFS(Consolidado!$B$5:$B$1000,Consolidado!$E$5:$E$1000,$B9,Consolidado!$AA$5:$AA$1000,O$5,Consolidado!$C$5:$C$1000,"Otros")),"00"),""),""))</f>
        <v/>
      </c>
      <c r="P9" s="37" t="str">
        <f aca="false">_xlfn.TEXTJOIN(" +"&amp;CHAR(10),TRUE(),IF(SUMIFS(Consolidado!$AD$5:$AD$1000,Consolidado!$E$5:$E$1000,$B9,Consolidado!$AA$5:$AA$1000,P$5,Consolidado!$C$5:$C$1000,"Auditoría Interna")&gt;0,"Interna "&amp;TEXT(DAY(_xlfn.MINIFS(Consolidado!$B$5:$B$1000,Consolidado!$E$5:$E$1000,$B9,Consolidado!$AA$5:$AA$1000,P$5,Consolidado!$C$5:$C$1000,"Auditoría Interna")),"00")&amp;"/"&amp;TEXT(MONTH(_xlfn.MINIFS(Consolidado!$B$5:$B$1000,Consolidado!$E$5:$E$1000,$B9,Consolidado!$AA$5:$AA$1000,P$5,Consolidado!$C$5:$C$1000,"Auditoría Interna")),"00")&amp;IF(_xlfn.MAXIFS(Consolidado!$B$5:$B$1000,Consolidado!$E$5:$E$1000,$B9,Consolidado!$AA$5:$AA$1000,P$5,Consolidado!$C$5:$C$1000,"Auditoría Interna")&lt;&gt;_xlfn.MINIFS(Consolidado!$B$5:$B$1000,Consolidado!$E$5:$E$1000,$B9,Consolidado!$AA$5:$AA$1000,P$5,Consolidado!$C$5:$C$1000,"Auditoría Interna")," y "&amp;TEXT(DAY(_xlfn.MAXIFS(Consolidado!$B$5:$B$1000,Consolidado!$E$5:$E$1000,$B9,Consolidado!$AA$5:$AA$1000,P$5,Consolidado!$C$5:$C$1000,"Auditoría Interna")),"00")&amp;"/"&amp;TEXT(MONTH(_xlfn.MAXIFS(Consolidado!$B$5:$B$1000,Consolidado!$E$5:$E$1000,$B9,Consolidado!$AA$5:$AA$1000,P$5,Consolidado!$C$5:$C$1000,"Auditoría Interna")),"00"),""),""),IF(SUMIFS(Consolidado!$AD$5:$AD$1000,Consolidado!$E$5:$E$1000,$B9,Consolidado!$AA$5:$AA$1000,P$5,Consolidado!$C$5:$C$1000,"Auditoría Externa")&gt;0,"Externa "&amp;TEXT(DAY(_xlfn.MINIFS(Consolidado!$B$5:$B$1000,Consolidado!$E$5:$E$1000,$B9,Consolidado!$AA$5:$AA$1000,P$5,Consolidado!$C$5:$C$1000,"Auditoría Externa")),"00")&amp;"/"&amp;TEXT(MONTH(_xlfn.MINIFS(Consolidado!$B$5:$B$1000,Consolidado!$E$5:$E$1000,$B9,Consolidado!$AA$5:$AA$1000,P$5,Consolidado!$C$5:$C$1000,"Auditoría Externa")),"00")&amp;IF(_xlfn.MAXIFS(Consolidado!$B$5:$B$1000,Consolidado!$E$5:$E$1000,$B9,Consolidado!$AA$5:$AA$1000,P$5,Consolidado!$C$5:$C$1000,"Auditoría Externa")&lt;&gt;_xlfn.MINIFS(Consolidado!$B$5:$B$1000,Consolidado!$E$5:$E$1000,$B9,Consolidado!$AA$5:$AA$1000,P$5,Consolidado!$C$5:$C$1000,"Auditoría Externa")," y "&amp;TEXT(DAY(_xlfn.MAXIFS(Consolidado!$B$5:$B$1000,Consolidado!$E$5:$E$1000,$B9,Consolidado!$AA$5:$AA$1000,P$5,Consolidado!$C$5:$C$1000,"Auditoría Externa")),"00")&amp;"/"&amp;TEXT(MONTH(_xlfn.MAXIFS(Consolidado!$B$5:$B$1000,Consolidado!$E$5:$E$1000,$B9,Consolidado!$AA$5:$AA$1000,P$5,Consolidado!$C$5:$C$1000,"Auditoría Externa")),"00"),""),""),IF(SUMIFS(Consolidado!$AD$5:$AD$1000,Consolidado!$E$5:$E$1000,$B9,Consolidado!$AA$5:$AA$1000,P$5,Consolidado!$C$5:$C$1000,"SSF")&gt;0,"SSF "&amp;TEXT(DAY(_xlfn.MINIFS(Consolidado!$B$5:$B$1000,Consolidado!$E$5:$E$1000,$B9,Consolidado!$AA$5:$AA$1000,P$5,Consolidado!$C$5:$C$1000,"SSF")),"00")&amp;"/"&amp;TEXT(MONTH(_xlfn.MINIFS(Consolidado!$B$5:$B$1000,Consolidado!$E$5:$E$1000,$B9,Consolidado!$AA$5:$AA$1000,P$5,Consolidado!$C$5:$C$1000,"SSF")),"00")&amp;IF(_xlfn.MAXIFS(Consolidado!$B$5:$B$1000,Consolidado!$E$5:$E$1000,$B9,Consolidado!$AA$5:$AA$1000,P$5,Consolidado!$C$5:$C$1000,"SSF")&lt;&gt;_xlfn.MINIFS(Consolidado!$B$5:$B$1000,Consolidado!$E$5:$E$1000,$B9,Consolidado!$AA$5:$AA$1000,P$5,Consolidado!$C$5:$C$1000,"SSF")," y "&amp;TEXT(DAY(_xlfn.MAXIFS(Consolidado!$B$5:$B$1000,Consolidado!$E$5:$E$1000,$B9,Consolidado!$AA$5:$AA$1000,P$5,Consolidado!$C$5:$C$1000,"SSF")),"00")&amp;"/"&amp;TEXT(MONTH(_xlfn.MAXIFS(Consolidado!$B$5:$B$1000,Consolidado!$E$5:$E$1000,$B9,Consolidado!$AA$5:$AA$1000,P$5,Consolidado!$C$5:$C$1000,"SSF")),"00"),""),""),IF(SUMIFS(Consolidado!$AD$5:$AD$1000,Consolidado!$E$5:$E$1000,$B9,Consolidado!$AA$5:$AA$1000,P$5,Consolidado!$C$5:$C$1000,"Comité de Supervisión")&gt;0,"Comité Sup. "&amp;TEXT(DAY(_xlfn.MINIFS(Consolidado!$B$5:$B$1000,Consolidado!$E$5:$E$1000,$B9,Consolidado!$AA$5:$AA$1000,P$5,Consolidado!$C$5:$C$1000,"Comité de Supervisión")),"00")&amp;"/"&amp;TEXT(MONTH(_xlfn.MINIFS(Consolidado!$B$5:$B$1000,Consolidado!$E$5:$E$1000,$B9,Consolidado!$AA$5:$AA$1000,P$5,Consolidado!$C$5:$C$1000,"Comité de Supervisión")),"00")&amp;IF(_xlfn.MAXIFS(Consolidado!$B$5:$B$1000,Consolidado!$E$5:$E$1000,$B9,Consolidado!$AA$5:$AA$1000,P$5,Consolidado!$C$5:$C$1000,"Comité de Supervisión")&lt;&gt;_xlfn.MINIFS(Consolidado!$B$5:$B$1000,Consolidado!$E$5:$E$1000,$B9,Consolidado!$AA$5:$AA$1000,P$5,Consolidado!$C$5:$C$1000,"Comité de Supervisión")," y "&amp;TEXT(DAY(_xlfn.MAXIFS(Consolidado!$B$5:$B$1000,Consolidado!$E$5:$E$1000,$B9,Consolidado!$AA$5:$AA$1000,P$5,Consolidado!$C$5:$C$1000,"Comité de Supervisión")),"00")&amp;"/"&amp;TEXT(MONTH(_xlfn.MAXIFS(Consolidado!$B$5:$B$1000,Consolidado!$E$5:$E$1000,$B9,Consolidado!$AA$5:$AA$1000,P$5,Consolidado!$C$5:$C$1000,"Comité de Supervisión")),"00"),""),""),IF(SUMIFS(Consolidado!$AD$5:$AD$1000,Consolidado!$E$5:$E$1000,$B9,Consolidado!$AA$5:$AA$1000,P$5,Consolidado!$C$5:$C$1000,"Consejo de Administración")&gt;0,"Consejo "&amp;TEXT(DAY(_xlfn.MINIFS(Consolidado!$B$5:$B$1000,Consolidado!$E$5:$E$1000,$B9,Consolidado!$AA$5:$AA$1000,P$5,Consolidado!$C$5:$C$1000,"Consejo de Administración")),"00")&amp;"/"&amp;TEXT(MONTH(_xlfn.MINIFS(Consolidado!$B$5:$B$1000,Consolidado!$E$5:$E$1000,$B9,Consolidado!$AA$5:$AA$1000,P$5,Consolidado!$C$5:$C$1000,"Consejo de Administración")),"00")&amp;IF(_xlfn.MAXIFS(Consolidado!$B$5:$B$1000,Consolidado!$E$5:$E$1000,$B9,Consolidado!$AA$5:$AA$1000,P$5,Consolidado!$C$5:$C$1000,"Consejo de Administración")&lt;&gt;_xlfn.MINIFS(Consolidado!$B$5:$B$1000,Consolidado!$E$5:$E$1000,$B9,Consolidado!$AA$5:$AA$1000,P$5,Consolidado!$C$5:$C$1000,"Consejo de Administración")," y "&amp;TEXT(DAY(_xlfn.MAXIFS(Consolidado!$B$5:$B$1000,Consolidado!$E$5:$E$1000,$B9,Consolidado!$AA$5:$AA$1000,P$5,Consolidado!$C$5:$C$1000,"Consejo de Administración")),"00")&amp;"/"&amp;TEXT(MONTH(_xlfn.MAXIFS(Consolidado!$B$5:$B$1000,Consolidado!$E$5:$E$1000,$B9,Consolidado!$AA$5:$AA$1000,P$5,Consolidado!$C$5:$C$1000,"Consejo de Administración")),"00"),""),""),IF(SUMIFS(Consolidado!$AD$5:$AD$1000,Consolidado!$E$5:$E$1000,$B9,Consolidado!$AA$5:$AA$1000,P$5,Consolidado!$C$5:$C$1000,"Otros")&gt;0,"Otros "&amp;TEXT(DAY(_xlfn.MINIFS(Consolidado!$B$5:$B$1000,Consolidado!$E$5:$E$1000,$B9,Consolidado!$AA$5:$AA$1000,P$5,Consolidado!$C$5:$C$1000,"Otros")),"00")&amp;"/"&amp;TEXT(MONTH(_xlfn.MINIFS(Consolidado!$B$5:$B$1000,Consolidado!$E$5:$E$1000,$B9,Consolidado!$AA$5:$AA$1000,P$5,Consolidado!$C$5:$C$1000,"Otros")),"00")&amp;IF(_xlfn.MAXIFS(Consolidado!$B$5:$B$1000,Consolidado!$E$5:$E$1000,$B9,Consolidado!$AA$5:$AA$1000,P$5,Consolidado!$C$5:$C$1000,"Otros")&lt;&gt;_xlfn.MINIFS(Consolidado!$B$5:$B$1000,Consolidado!$E$5:$E$1000,$B9,Consolidado!$AA$5:$AA$1000,P$5,Consolidado!$C$5:$C$1000,"Otros")," y "&amp;TEXT(DAY(_xlfn.MAXIFS(Consolidado!$B$5:$B$1000,Consolidado!$E$5:$E$1000,$B9,Consolidado!$AA$5:$AA$1000,P$5,Consolidado!$C$5:$C$1000,"Otros")),"00")&amp;"/"&amp;TEXT(MONTH(_xlfn.MAXIFS(Consolidado!$B$5:$B$1000,Consolidado!$E$5:$E$1000,$B9,Consolidado!$AA$5:$AA$1000,P$5,Consolidado!$C$5:$C$1000,"Otros")),"00"),""),""))</f>
        <v/>
      </c>
      <c r="Q9" s="37" t="str">
        <f aca="false">_xlfn.TEXTJOIN(" +"&amp;CHAR(10),TRUE(),IF(SUMIFS(Consolidado!$AD$5:$AD$1000,Consolidado!$E$5:$E$1000,$B9,Consolidado!$AA$5:$AA$1000,Q$5,Consolidado!$C$5:$C$1000,"Auditoría Interna")&gt;0,"Interna "&amp;TEXT(DAY(_xlfn.MINIFS(Consolidado!$B$5:$B$1000,Consolidado!$E$5:$E$1000,$B9,Consolidado!$AA$5:$AA$1000,Q$5,Consolidado!$C$5:$C$1000,"Auditoría Interna")),"00")&amp;"/"&amp;TEXT(MONTH(_xlfn.MINIFS(Consolidado!$B$5:$B$1000,Consolidado!$E$5:$E$1000,$B9,Consolidado!$AA$5:$AA$1000,Q$5,Consolidado!$C$5:$C$1000,"Auditoría Interna")),"00")&amp;IF(_xlfn.MAXIFS(Consolidado!$B$5:$B$1000,Consolidado!$E$5:$E$1000,$B9,Consolidado!$AA$5:$AA$1000,Q$5,Consolidado!$C$5:$C$1000,"Auditoría Interna")&lt;&gt;_xlfn.MINIFS(Consolidado!$B$5:$B$1000,Consolidado!$E$5:$E$1000,$B9,Consolidado!$AA$5:$AA$1000,Q$5,Consolidado!$C$5:$C$1000,"Auditoría Interna")," y "&amp;TEXT(DAY(_xlfn.MAXIFS(Consolidado!$B$5:$B$1000,Consolidado!$E$5:$E$1000,$B9,Consolidado!$AA$5:$AA$1000,Q$5,Consolidado!$C$5:$C$1000,"Auditoría Interna")),"00")&amp;"/"&amp;TEXT(MONTH(_xlfn.MAXIFS(Consolidado!$B$5:$B$1000,Consolidado!$E$5:$E$1000,$B9,Consolidado!$AA$5:$AA$1000,Q$5,Consolidado!$C$5:$C$1000,"Auditoría Interna")),"00"),""),""),IF(SUMIFS(Consolidado!$AD$5:$AD$1000,Consolidado!$E$5:$E$1000,$B9,Consolidado!$AA$5:$AA$1000,Q$5,Consolidado!$C$5:$C$1000,"Auditoría Externa")&gt;0,"Externa "&amp;TEXT(DAY(_xlfn.MINIFS(Consolidado!$B$5:$B$1000,Consolidado!$E$5:$E$1000,$B9,Consolidado!$AA$5:$AA$1000,Q$5,Consolidado!$C$5:$C$1000,"Auditoría Externa")),"00")&amp;"/"&amp;TEXT(MONTH(_xlfn.MINIFS(Consolidado!$B$5:$B$1000,Consolidado!$E$5:$E$1000,$B9,Consolidado!$AA$5:$AA$1000,Q$5,Consolidado!$C$5:$C$1000,"Auditoría Externa")),"00")&amp;IF(_xlfn.MAXIFS(Consolidado!$B$5:$B$1000,Consolidado!$E$5:$E$1000,$B9,Consolidado!$AA$5:$AA$1000,Q$5,Consolidado!$C$5:$C$1000,"Auditoría Externa")&lt;&gt;_xlfn.MINIFS(Consolidado!$B$5:$B$1000,Consolidado!$E$5:$E$1000,$B9,Consolidado!$AA$5:$AA$1000,Q$5,Consolidado!$C$5:$C$1000,"Auditoría Externa")," y "&amp;TEXT(DAY(_xlfn.MAXIFS(Consolidado!$B$5:$B$1000,Consolidado!$E$5:$E$1000,$B9,Consolidado!$AA$5:$AA$1000,Q$5,Consolidado!$C$5:$C$1000,"Auditoría Externa")),"00")&amp;"/"&amp;TEXT(MONTH(_xlfn.MAXIFS(Consolidado!$B$5:$B$1000,Consolidado!$E$5:$E$1000,$B9,Consolidado!$AA$5:$AA$1000,Q$5,Consolidado!$C$5:$C$1000,"Auditoría Externa")),"00"),""),""),IF(SUMIFS(Consolidado!$AD$5:$AD$1000,Consolidado!$E$5:$E$1000,$B9,Consolidado!$AA$5:$AA$1000,Q$5,Consolidado!$C$5:$C$1000,"SSF")&gt;0,"SSF "&amp;TEXT(DAY(_xlfn.MINIFS(Consolidado!$B$5:$B$1000,Consolidado!$E$5:$E$1000,$B9,Consolidado!$AA$5:$AA$1000,Q$5,Consolidado!$C$5:$C$1000,"SSF")),"00")&amp;"/"&amp;TEXT(MONTH(_xlfn.MINIFS(Consolidado!$B$5:$B$1000,Consolidado!$E$5:$E$1000,$B9,Consolidado!$AA$5:$AA$1000,Q$5,Consolidado!$C$5:$C$1000,"SSF")),"00")&amp;IF(_xlfn.MAXIFS(Consolidado!$B$5:$B$1000,Consolidado!$E$5:$E$1000,$B9,Consolidado!$AA$5:$AA$1000,Q$5,Consolidado!$C$5:$C$1000,"SSF")&lt;&gt;_xlfn.MINIFS(Consolidado!$B$5:$B$1000,Consolidado!$E$5:$E$1000,$B9,Consolidado!$AA$5:$AA$1000,Q$5,Consolidado!$C$5:$C$1000,"SSF")," y "&amp;TEXT(DAY(_xlfn.MAXIFS(Consolidado!$B$5:$B$1000,Consolidado!$E$5:$E$1000,$B9,Consolidado!$AA$5:$AA$1000,Q$5,Consolidado!$C$5:$C$1000,"SSF")),"00")&amp;"/"&amp;TEXT(MONTH(_xlfn.MAXIFS(Consolidado!$B$5:$B$1000,Consolidado!$E$5:$E$1000,$B9,Consolidado!$AA$5:$AA$1000,Q$5,Consolidado!$C$5:$C$1000,"SSF")),"00"),""),""),IF(SUMIFS(Consolidado!$AD$5:$AD$1000,Consolidado!$E$5:$E$1000,$B9,Consolidado!$AA$5:$AA$1000,Q$5,Consolidado!$C$5:$C$1000,"Comité de Supervisión")&gt;0,"Comité Sup. "&amp;TEXT(DAY(_xlfn.MINIFS(Consolidado!$B$5:$B$1000,Consolidado!$E$5:$E$1000,$B9,Consolidado!$AA$5:$AA$1000,Q$5,Consolidado!$C$5:$C$1000,"Comité de Supervisión")),"00")&amp;"/"&amp;TEXT(MONTH(_xlfn.MINIFS(Consolidado!$B$5:$B$1000,Consolidado!$E$5:$E$1000,$B9,Consolidado!$AA$5:$AA$1000,Q$5,Consolidado!$C$5:$C$1000,"Comité de Supervisión")),"00")&amp;IF(_xlfn.MAXIFS(Consolidado!$B$5:$B$1000,Consolidado!$E$5:$E$1000,$B9,Consolidado!$AA$5:$AA$1000,Q$5,Consolidado!$C$5:$C$1000,"Comité de Supervisión")&lt;&gt;_xlfn.MINIFS(Consolidado!$B$5:$B$1000,Consolidado!$E$5:$E$1000,$B9,Consolidado!$AA$5:$AA$1000,Q$5,Consolidado!$C$5:$C$1000,"Comité de Supervisión")," y "&amp;TEXT(DAY(_xlfn.MAXIFS(Consolidado!$B$5:$B$1000,Consolidado!$E$5:$E$1000,$B9,Consolidado!$AA$5:$AA$1000,Q$5,Consolidado!$C$5:$C$1000,"Comité de Supervisión")),"00")&amp;"/"&amp;TEXT(MONTH(_xlfn.MAXIFS(Consolidado!$B$5:$B$1000,Consolidado!$E$5:$E$1000,$B9,Consolidado!$AA$5:$AA$1000,Q$5,Consolidado!$C$5:$C$1000,"Comité de Supervisión")),"00"),""),""),IF(SUMIFS(Consolidado!$AD$5:$AD$1000,Consolidado!$E$5:$E$1000,$B9,Consolidado!$AA$5:$AA$1000,Q$5,Consolidado!$C$5:$C$1000,"Consejo de Administración")&gt;0,"Consejo "&amp;TEXT(DAY(_xlfn.MINIFS(Consolidado!$B$5:$B$1000,Consolidado!$E$5:$E$1000,$B9,Consolidado!$AA$5:$AA$1000,Q$5,Consolidado!$C$5:$C$1000,"Consejo de Administración")),"00")&amp;"/"&amp;TEXT(MONTH(_xlfn.MINIFS(Consolidado!$B$5:$B$1000,Consolidado!$E$5:$E$1000,$B9,Consolidado!$AA$5:$AA$1000,Q$5,Consolidado!$C$5:$C$1000,"Consejo de Administración")),"00")&amp;IF(_xlfn.MAXIFS(Consolidado!$B$5:$B$1000,Consolidado!$E$5:$E$1000,$B9,Consolidado!$AA$5:$AA$1000,Q$5,Consolidado!$C$5:$C$1000,"Consejo de Administración")&lt;&gt;_xlfn.MINIFS(Consolidado!$B$5:$B$1000,Consolidado!$E$5:$E$1000,$B9,Consolidado!$AA$5:$AA$1000,Q$5,Consolidado!$C$5:$C$1000,"Consejo de Administración")," y "&amp;TEXT(DAY(_xlfn.MAXIFS(Consolidado!$B$5:$B$1000,Consolidado!$E$5:$E$1000,$B9,Consolidado!$AA$5:$AA$1000,Q$5,Consolidado!$C$5:$C$1000,"Consejo de Administración")),"00")&amp;"/"&amp;TEXT(MONTH(_xlfn.MAXIFS(Consolidado!$B$5:$B$1000,Consolidado!$E$5:$E$1000,$B9,Consolidado!$AA$5:$AA$1000,Q$5,Consolidado!$C$5:$C$1000,"Consejo de Administración")),"00"),""),""),IF(SUMIFS(Consolidado!$AD$5:$AD$1000,Consolidado!$E$5:$E$1000,$B9,Consolidado!$AA$5:$AA$1000,Q$5,Consolidado!$C$5:$C$1000,"Otros")&gt;0,"Otros "&amp;TEXT(DAY(_xlfn.MINIFS(Consolidado!$B$5:$B$1000,Consolidado!$E$5:$E$1000,$B9,Consolidado!$AA$5:$AA$1000,Q$5,Consolidado!$C$5:$C$1000,"Otros")),"00")&amp;"/"&amp;TEXT(MONTH(_xlfn.MINIFS(Consolidado!$B$5:$B$1000,Consolidado!$E$5:$E$1000,$B9,Consolidado!$AA$5:$AA$1000,Q$5,Consolidado!$C$5:$C$1000,"Otros")),"00")&amp;IF(_xlfn.MAXIFS(Consolidado!$B$5:$B$1000,Consolidado!$E$5:$E$1000,$B9,Consolidado!$AA$5:$AA$1000,Q$5,Consolidado!$C$5:$C$1000,"Otros")&lt;&gt;_xlfn.MINIFS(Consolidado!$B$5:$B$1000,Consolidado!$E$5:$E$1000,$B9,Consolidado!$AA$5:$AA$1000,Q$5,Consolidado!$C$5:$C$1000,"Otros")," y "&amp;TEXT(DAY(_xlfn.MAXIFS(Consolidado!$B$5:$B$1000,Consolidado!$E$5:$E$1000,$B9,Consolidado!$AA$5:$AA$1000,Q$5,Consolidado!$C$5:$C$1000,"Otros")),"00")&amp;"/"&amp;TEXT(MONTH(_xlfn.MAXIFS(Consolidado!$B$5:$B$1000,Consolidado!$E$5:$E$1000,$B9,Consolidado!$AA$5:$AA$1000,Q$5,Consolidado!$C$5:$C$1000,"Otros")),"00"),""),""))</f>
        <v/>
      </c>
      <c r="R9" s="37" t="str">
        <f aca="false">_xlfn.TEXTJOIN(" +"&amp;CHAR(10),TRUE(),IF(SUMIFS(Consolidado!$AD$5:$AD$1000,Consolidado!$E$5:$E$1000,$B9,Consolidado!$AA$5:$AA$1000,R$5,Consolidado!$C$5:$C$1000,"Auditoría Interna")&gt;0,"Interna "&amp;TEXT(DAY(_xlfn.MINIFS(Consolidado!$B$5:$B$1000,Consolidado!$E$5:$E$1000,$B9,Consolidado!$AA$5:$AA$1000,R$5,Consolidado!$C$5:$C$1000,"Auditoría Interna")),"00")&amp;"/"&amp;TEXT(MONTH(_xlfn.MINIFS(Consolidado!$B$5:$B$1000,Consolidado!$E$5:$E$1000,$B9,Consolidado!$AA$5:$AA$1000,R$5,Consolidado!$C$5:$C$1000,"Auditoría Interna")),"00")&amp;IF(_xlfn.MAXIFS(Consolidado!$B$5:$B$1000,Consolidado!$E$5:$E$1000,$B9,Consolidado!$AA$5:$AA$1000,R$5,Consolidado!$C$5:$C$1000,"Auditoría Interna")&lt;&gt;_xlfn.MINIFS(Consolidado!$B$5:$B$1000,Consolidado!$E$5:$E$1000,$B9,Consolidado!$AA$5:$AA$1000,R$5,Consolidado!$C$5:$C$1000,"Auditoría Interna")," y "&amp;TEXT(DAY(_xlfn.MAXIFS(Consolidado!$B$5:$B$1000,Consolidado!$E$5:$E$1000,$B9,Consolidado!$AA$5:$AA$1000,R$5,Consolidado!$C$5:$C$1000,"Auditoría Interna")),"00")&amp;"/"&amp;TEXT(MONTH(_xlfn.MAXIFS(Consolidado!$B$5:$B$1000,Consolidado!$E$5:$E$1000,$B9,Consolidado!$AA$5:$AA$1000,R$5,Consolidado!$C$5:$C$1000,"Auditoría Interna")),"00"),""),""),IF(SUMIFS(Consolidado!$AD$5:$AD$1000,Consolidado!$E$5:$E$1000,$B9,Consolidado!$AA$5:$AA$1000,R$5,Consolidado!$C$5:$C$1000,"Auditoría Externa")&gt;0,"Externa "&amp;TEXT(DAY(_xlfn.MINIFS(Consolidado!$B$5:$B$1000,Consolidado!$E$5:$E$1000,$B9,Consolidado!$AA$5:$AA$1000,R$5,Consolidado!$C$5:$C$1000,"Auditoría Externa")),"00")&amp;"/"&amp;TEXT(MONTH(_xlfn.MINIFS(Consolidado!$B$5:$B$1000,Consolidado!$E$5:$E$1000,$B9,Consolidado!$AA$5:$AA$1000,R$5,Consolidado!$C$5:$C$1000,"Auditoría Externa")),"00")&amp;IF(_xlfn.MAXIFS(Consolidado!$B$5:$B$1000,Consolidado!$E$5:$E$1000,$B9,Consolidado!$AA$5:$AA$1000,R$5,Consolidado!$C$5:$C$1000,"Auditoría Externa")&lt;&gt;_xlfn.MINIFS(Consolidado!$B$5:$B$1000,Consolidado!$E$5:$E$1000,$B9,Consolidado!$AA$5:$AA$1000,R$5,Consolidado!$C$5:$C$1000,"Auditoría Externa")," y "&amp;TEXT(DAY(_xlfn.MAXIFS(Consolidado!$B$5:$B$1000,Consolidado!$E$5:$E$1000,$B9,Consolidado!$AA$5:$AA$1000,R$5,Consolidado!$C$5:$C$1000,"Auditoría Externa")),"00")&amp;"/"&amp;TEXT(MONTH(_xlfn.MAXIFS(Consolidado!$B$5:$B$1000,Consolidado!$E$5:$E$1000,$B9,Consolidado!$AA$5:$AA$1000,R$5,Consolidado!$C$5:$C$1000,"Auditoría Externa")),"00"),""),""),IF(SUMIFS(Consolidado!$AD$5:$AD$1000,Consolidado!$E$5:$E$1000,$B9,Consolidado!$AA$5:$AA$1000,R$5,Consolidado!$C$5:$C$1000,"SSF")&gt;0,"SSF "&amp;TEXT(DAY(_xlfn.MINIFS(Consolidado!$B$5:$B$1000,Consolidado!$E$5:$E$1000,$B9,Consolidado!$AA$5:$AA$1000,R$5,Consolidado!$C$5:$C$1000,"SSF")),"00")&amp;"/"&amp;TEXT(MONTH(_xlfn.MINIFS(Consolidado!$B$5:$B$1000,Consolidado!$E$5:$E$1000,$B9,Consolidado!$AA$5:$AA$1000,R$5,Consolidado!$C$5:$C$1000,"SSF")),"00")&amp;IF(_xlfn.MAXIFS(Consolidado!$B$5:$B$1000,Consolidado!$E$5:$E$1000,$B9,Consolidado!$AA$5:$AA$1000,R$5,Consolidado!$C$5:$C$1000,"SSF")&lt;&gt;_xlfn.MINIFS(Consolidado!$B$5:$B$1000,Consolidado!$E$5:$E$1000,$B9,Consolidado!$AA$5:$AA$1000,R$5,Consolidado!$C$5:$C$1000,"SSF")," y "&amp;TEXT(DAY(_xlfn.MAXIFS(Consolidado!$B$5:$B$1000,Consolidado!$E$5:$E$1000,$B9,Consolidado!$AA$5:$AA$1000,R$5,Consolidado!$C$5:$C$1000,"SSF")),"00")&amp;"/"&amp;TEXT(MONTH(_xlfn.MAXIFS(Consolidado!$B$5:$B$1000,Consolidado!$E$5:$E$1000,$B9,Consolidado!$AA$5:$AA$1000,R$5,Consolidado!$C$5:$C$1000,"SSF")),"00"),""),""),IF(SUMIFS(Consolidado!$AD$5:$AD$1000,Consolidado!$E$5:$E$1000,$B9,Consolidado!$AA$5:$AA$1000,R$5,Consolidado!$C$5:$C$1000,"Comité de Supervisión")&gt;0,"Comité Sup. "&amp;TEXT(DAY(_xlfn.MINIFS(Consolidado!$B$5:$B$1000,Consolidado!$E$5:$E$1000,$B9,Consolidado!$AA$5:$AA$1000,R$5,Consolidado!$C$5:$C$1000,"Comité de Supervisión")),"00")&amp;"/"&amp;TEXT(MONTH(_xlfn.MINIFS(Consolidado!$B$5:$B$1000,Consolidado!$E$5:$E$1000,$B9,Consolidado!$AA$5:$AA$1000,R$5,Consolidado!$C$5:$C$1000,"Comité de Supervisión")),"00")&amp;IF(_xlfn.MAXIFS(Consolidado!$B$5:$B$1000,Consolidado!$E$5:$E$1000,$B9,Consolidado!$AA$5:$AA$1000,R$5,Consolidado!$C$5:$C$1000,"Comité de Supervisión")&lt;&gt;_xlfn.MINIFS(Consolidado!$B$5:$B$1000,Consolidado!$E$5:$E$1000,$B9,Consolidado!$AA$5:$AA$1000,R$5,Consolidado!$C$5:$C$1000,"Comité de Supervisión")," y "&amp;TEXT(DAY(_xlfn.MAXIFS(Consolidado!$B$5:$B$1000,Consolidado!$E$5:$E$1000,$B9,Consolidado!$AA$5:$AA$1000,R$5,Consolidado!$C$5:$C$1000,"Comité de Supervisión")),"00")&amp;"/"&amp;TEXT(MONTH(_xlfn.MAXIFS(Consolidado!$B$5:$B$1000,Consolidado!$E$5:$E$1000,$B9,Consolidado!$AA$5:$AA$1000,R$5,Consolidado!$C$5:$C$1000,"Comité de Supervisión")),"00"),""),""),IF(SUMIFS(Consolidado!$AD$5:$AD$1000,Consolidado!$E$5:$E$1000,$B9,Consolidado!$AA$5:$AA$1000,R$5,Consolidado!$C$5:$C$1000,"Consejo de Administración")&gt;0,"Consejo "&amp;TEXT(DAY(_xlfn.MINIFS(Consolidado!$B$5:$B$1000,Consolidado!$E$5:$E$1000,$B9,Consolidado!$AA$5:$AA$1000,R$5,Consolidado!$C$5:$C$1000,"Consejo de Administración")),"00")&amp;"/"&amp;TEXT(MONTH(_xlfn.MINIFS(Consolidado!$B$5:$B$1000,Consolidado!$E$5:$E$1000,$B9,Consolidado!$AA$5:$AA$1000,R$5,Consolidado!$C$5:$C$1000,"Consejo de Administración")),"00")&amp;IF(_xlfn.MAXIFS(Consolidado!$B$5:$B$1000,Consolidado!$E$5:$E$1000,$B9,Consolidado!$AA$5:$AA$1000,R$5,Consolidado!$C$5:$C$1000,"Consejo de Administración")&lt;&gt;_xlfn.MINIFS(Consolidado!$B$5:$B$1000,Consolidado!$E$5:$E$1000,$B9,Consolidado!$AA$5:$AA$1000,R$5,Consolidado!$C$5:$C$1000,"Consejo de Administración")," y "&amp;TEXT(DAY(_xlfn.MAXIFS(Consolidado!$B$5:$B$1000,Consolidado!$E$5:$E$1000,$B9,Consolidado!$AA$5:$AA$1000,R$5,Consolidado!$C$5:$C$1000,"Consejo de Administración")),"00")&amp;"/"&amp;TEXT(MONTH(_xlfn.MAXIFS(Consolidado!$B$5:$B$1000,Consolidado!$E$5:$E$1000,$B9,Consolidado!$AA$5:$AA$1000,R$5,Consolidado!$C$5:$C$1000,"Consejo de Administración")),"00"),""),""),IF(SUMIFS(Consolidado!$AD$5:$AD$1000,Consolidado!$E$5:$E$1000,$B9,Consolidado!$AA$5:$AA$1000,R$5,Consolidado!$C$5:$C$1000,"Otros")&gt;0,"Otros "&amp;TEXT(DAY(_xlfn.MINIFS(Consolidado!$B$5:$B$1000,Consolidado!$E$5:$E$1000,$B9,Consolidado!$AA$5:$AA$1000,R$5,Consolidado!$C$5:$C$1000,"Otros")),"00")&amp;"/"&amp;TEXT(MONTH(_xlfn.MINIFS(Consolidado!$B$5:$B$1000,Consolidado!$E$5:$E$1000,$B9,Consolidado!$AA$5:$AA$1000,R$5,Consolidado!$C$5:$C$1000,"Otros")),"00")&amp;IF(_xlfn.MAXIFS(Consolidado!$B$5:$B$1000,Consolidado!$E$5:$E$1000,$B9,Consolidado!$AA$5:$AA$1000,R$5,Consolidado!$C$5:$C$1000,"Otros")&lt;&gt;_xlfn.MINIFS(Consolidado!$B$5:$B$1000,Consolidado!$E$5:$E$1000,$B9,Consolidado!$AA$5:$AA$1000,R$5,Consolidado!$C$5:$C$1000,"Otros")," y "&amp;TEXT(DAY(_xlfn.MAXIFS(Consolidado!$B$5:$B$1000,Consolidado!$E$5:$E$1000,$B9,Consolidado!$AA$5:$AA$1000,R$5,Consolidado!$C$5:$C$1000,"Otros")),"00")&amp;"/"&amp;TEXT(MONTH(_xlfn.MAXIFS(Consolidado!$B$5:$B$1000,Consolidado!$E$5:$E$1000,$B9,Consolidado!$AA$5:$AA$1000,R$5,Consolidado!$C$5:$C$1000,"Otros")),"00"),""),""))</f>
        <v/>
      </c>
    </row>
    <row r="10" customFormat="false" ht="61.5" hidden="false" customHeight="true" outlineLevel="0" collapsed="false">
      <c r="A10" s="31" t="n">
        <v>5</v>
      </c>
      <c r="B10" s="32" t="str">
        <f aca="false">Catálogos!C6</f>
        <v>Pérdida Esperada</v>
      </c>
      <c r="C10" s="33" t="str">
        <f aca="false">Catálogos!D6</f>
        <v>NCB-022</v>
      </c>
      <c r="D10" s="17" t="n">
        <f aca="false">SUMIFS(Consolidado!$AD$5:$AD$1000,Consolidado!$E$5:$E$1000,B10,Consolidado!$H$5:$H$1000,$C$2)</f>
        <v>2</v>
      </c>
      <c r="E10" s="36" t="str">
        <f aca="false">IF(((SUMIFS(Consolidado!$AD$5:$AD$1000,Consolidado!$E$5:$E$1000,$B10,Consolidado!$C$5:$C$1000,"Auditoría Interna",Consolidado!$H$5:$H$1000,$C$2)&gt;0)+(SUMIFS(Consolidado!$AD$5:$AD$1000,Consolidado!$E$5:$E$1000,$B10,Consolidado!$C$5:$C$1000,"Auditoría Externa",Consolidado!$H$5:$H$1000,$C$2)&gt;0)+(SUMIFS(Consolidado!$AD$5:$AD$1000,Consolidado!$E$5:$E$1000,$B10,Consolidado!$C$5:$C$1000,"SSF",Consolidado!$H$5:$H$1000,$C$2)&gt;0)+(SUMIFS(Consolidado!$AD$5:$AD$1000,Consolidado!$E$5:$E$1000,$B10,Consolidado!$C$5:$C$1000,"Comité de Supervisión",Consolidado!$H$5:$H$1000,$C$2)&gt;0)+(SUMIFS(Consolidado!$AD$5:$AD$1000,Consolidado!$E$5:$E$1000,$B10,Consolidado!$C$5:$C$1000,"Consejo de Administración",Consolidado!$H$5:$H$1000,$C$2)&gt;0)+(SUMIFS(Consolidado!$AD$5:$AD$1000,Consolidado!$E$5:$E$1000,$B10,Consolidado!$C$5:$C$1000,"Otros",Consolidado!$H$5:$H$1000,$C$2)&gt;0))&gt;=2,"Sí","No")</f>
        <v>Sí</v>
      </c>
      <c r="F10" s="47" t="str">
        <f aca="false" t="array" ref="F10:F10">_xlfn.TEXTJOIN(CHAR(10),TRUE(),IF((Consolidado!$E$5:$E$1000=$B10)*(Consolidado!$H$5:$H$1000=$C$2),Consolidado!$AE$5:$AE$1000,""))</f>
        <v>Interna – 6 de Mayo 2026
Externa – 6 de Octubre 2026</v>
      </c>
      <c r="G10" s="37" t="str">
        <f aca="false">_xlfn.TEXTJOIN(" +"&amp;CHAR(10),TRUE(),IF(SUMIFS(Consolidado!$AD$5:$AD$1000,Consolidado!$E$5:$E$1000,$B10,Consolidado!$AA$5:$AA$1000,G$5,Consolidado!$C$5:$C$1000,"Auditoría Interna")&gt;0,"Interna "&amp;TEXT(DAY(_xlfn.MINIFS(Consolidado!$B$5:$B$1000,Consolidado!$E$5:$E$1000,$B10,Consolidado!$AA$5:$AA$1000,G$5,Consolidado!$C$5:$C$1000,"Auditoría Interna")),"00")&amp;"/"&amp;TEXT(MONTH(_xlfn.MINIFS(Consolidado!$B$5:$B$1000,Consolidado!$E$5:$E$1000,$B10,Consolidado!$AA$5:$AA$1000,G$5,Consolidado!$C$5:$C$1000,"Auditoría Interna")),"00")&amp;IF(_xlfn.MAXIFS(Consolidado!$B$5:$B$1000,Consolidado!$E$5:$E$1000,$B10,Consolidado!$AA$5:$AA$1000,G$5,Consolidado!$C$5:$C$1000,"Auditoría Interna")&lt;&gt;_xlfn.MINIFS(Consolidado!$B$5:$B$1000,Consolidado!$E$5:$E$1000,$B10,Consolidado!$AA$5:$AA$1000,G$5,Consolidado!$C$5:$C$1000,"Auditoría Interna")," y "&amp;TEXT(DAY(_xlfn.MAXIFS(Consolidado!$B$5:$B$1000,Consolidado!$E$5:$E$1000,$B10,Consolidado!$AA$5:$AA$1000,G$5,Consolidado!$C$5:$C$1000,"Auditoría Interna")),"00")&amp;"/"&amp;TEXT(MONTH(_xlfn.MAXIFS(Consolidado!$B$5:$B$1000,Consolidado!$E$5:$E$1000,$B10,Consolidado!$AA$5:$AA$1000,G$5,Consolidado!$C$5:$C$1000,"Auditoría Interna")),"00"),""),""),IF(SUMIFS(Consolidado!$AD$5:$AD$1000,Consolidado!$E$5:$E$1000,$B10,Consolidado!$AA$5:$AA$1000,G$5,Consolidado!$C$5:$C$1000,"Auditoría Externa")&gt;0,"Externa "&amp;TEXT(DAY(_xlfn.MINIFS(Consolidado!$B$5:$B$1000,Consolidado!$E$5:$E$1000,$B10,Consolidado!$AA$5:$AA$1000,G$5,Consolidado!$C$5:$C$1000,"Auditoría Externa")),"00")&amp;"/"&amp;TEXT(MONTH(_xlfn.MINIFS(Consolidado!$B$5:$B$1000,Consolidado!$E$5:$E$1000,$B10,Consolidado!$AA$5:$AA$1000,G$5,Consolidado!$C$5:$C$1000,"Auditoría Externa")),"00")&amp;IF(_xlfn.MAXIFS(Consolidado!$B$5:$B$1000,Consolidado!$E$5:$E$1000,$B10,Consolidado!$AA$5:$AA$1000,G$5,Consolidado!$C$5:$C$1000,"Auditoría Externa")&lt;&gt;_xlfn.MINIFS(Consolidado!$B$5:$B$1000,Consolidado!$E$5:$E$1000,$B10,Consolidado!$AA$5:$AA$1000,G$5,Consolidado!$C$5:$C$1000,"Auditoría Externa")," y "&amp;TEXT(DAY(_xlfn.MAXIFS(Consolidado!$B$5:$B$1000,Consolidado!$E$5:$E$1000,$B10,Consolidado!$AA$5:$AA$1000,G$5,Consolidado!$C$5:$C$1000,"Auditoría Externa")),"00")&amp;"/"&amp;TEXT(MONTH(_xlfn.MAXIFS(Consolidado!$B$5:$B$1000,Consolidado!$E$5:$E$1000,$B10,Consolidado!$AA$5:$AA$1000,G$5,Consolidado!$C$5:$C$1000,"Auditoría Externa")),"00"),""),""),IF(SUMIFS(Consolidado!$AD$5:$AD$1000,Consolidado!$E$5:$E$1000,$B10,Consolidado!$AA$5:$AA$1000,G$5,Consolidado!$C$5:$C$1000,"SSF")&gt;0,"SSF "&amp;TEXT(DAY(_xlfn.MINIFS(Consolidado!$B$5:$B$1000,Consolidado!$E$5:$E$1000,$B10,Consolidado!$AA$5:$AA$1000,G$5,Consolidado!$C$5:$C$1000,"SSF")),"00")&amp;"/"&amp;TEXT(MONTH(_xlfn.MINIFS(Consolidado!$B$5:$B$1000,Consolidado!$E$5:$E$1000,$B10,Consolidado!$AA$5:$AA$1000,G$5,Consolidado!$C$5:$C$1000,"SSF")),"00")&amp;IF(_xlfn.MAXIFS(Consolidado!$B$5:$B$1000,Consolidado!$E$5:$E$1000,$B10,Consolidado!$AA$5:$AA$1000,G$5,Consolidado!$C$5:$C$1000,"SSF")&lt;&gt;_xlfn.MINIFS(Consolidado!$B$5:$B$1000,Consolidado!$E$5:$E$1000,$B10,Consolidado!$AA$5:$AA$1000,G$5,Consolidado!$C$5:$C$1000,"SSF")," y "&amp;TEXT(DAY(_xlfn.MAXIFS(Consolidado!$B$5:$B$1000,Consolidado!$E$5:$E$1000,$B10,Consolidado!$AA$5:$AA$1000,G$5,Consolidado!$C$5:$C$1000,"SSF")),"00")&amp;"/"&amp;TEXT(MONTH(_xlfn.MAXIFS(Consolidado!$B$5:$B$1000,Consolidado!$E$5:$E$1000,$B10,Consolidado!$AA$5:$AA$1000,G$5,Consolidado!$C$5:$C$1000,"SSF")),"00"),""),""),IF(SUMIFS(Consolidado!$AD$5:$AD$1000,Consolidado!$E$5:$E$1000,$B10,Consolidado!$AA$5:$AA$1000,G$5,Consolidado!$C$5:$C$1000,"Comité de Supervisión")&gt;0,"Comité Sup. "&amp;TEXT(DAY(_xlfn.MINIFS(Consolidado!$B$5:$B$1000,Consolidado!$E$5:$E$1000,$B10,Consolidado!$AA$5:$AA$1000,G$5,Consolidado!$C$5:$C$1000,"Comité de Supervisión")),"00")&amp;"/"&amp;TEXT(MONTH(_xlfn.MINIFS(Consolidado!$B$5:$B$1000,Consolidado!$E$5:$E$1000,$B10,Consolidado!$AA$5:$AA$1000,G$5,Consolidado!$C$5:$C$1000,"Comité de Supervisión")),"00")&amp;IF(_xlfn.MAXIFS(Consolidado!$B$5:$B$1000,Consolidado!$E$5:$E$1000,$B10,Consolidado!$AA$5:$AA$1000,G$5,Consolidado!$C$5:$C$1000,"Comité de Supervisión")&lt;&gt;_xlfn.MINIFS(Consolidado!$B$5:$B$1000,Consolidado!$E$5:$E$1000,$B10,Consolidado!$AA$5:$AA$1000,G$5,Consolidado!$C$5:$C$1000,"Comité de Supervisión")," y "&amp;TEXT(DAY(_xlfn.MAXIFS(Consolidado!$B$5:$B$1000,Consolidado!$E$5:$E$1000,$B10,Consolidado!$AA$5:$AA$1000,G$5,Consolidado!$C$5:$C$1000,"Comité de Supervisión")),"00")&amp;"/"&amp;TEXT(MONTH(_xlfn.MAXIFS(Consolidado!$B$5:$B$1000,Consolidado!$E$5:$E$1000,$B10,Consolidado!$AA$5:$AA$1000,G$5,Consolidado!$C$5:$C$1000,"Comité de Supervisión")),"00"),""),""),IF(SUMIFS(Consolidado!$AD$5:$AD$1000,Consolidado!$E$5:$E$1000,$B10,Consolidado!$AA$5:$AA$1000,G$5,Consolidado!$C$5:$C$1000,"Consejo de Administración")&gt;0,"Consejo "&amp;TEXT(DAY(_xlfn.MINIFS(Consolidado!$B$5:$B$1000,Consolidado!$E$5:$E$1000,$B10,Consolidado!$AA$5:$AA$1000,G$5,Consolidado!$C$5:$C$1000,"Consejo de Administración")),"00")&amp;"/"&amp;TEXT(MONTH(_xlfn.MINIFS(Consolidado!$B$5:$B$1000,Consolidado!$E$5:$E$1000,$B10,Consolidado!$AA$5:$AA$1000,G$5,Consolidado!$C$5:$C$1000,"Consejo de Administración")),"00")&amp;IF(_xlfn.MAXIFS(Consolidado!$B$5:$B$1000,Consolidado!$E$5:$E$1000,$B10,Consolidado!$AA$5:$AA$1000,G$5,Consolidado!$C$5:$C$1000,"Consejo de Administración")&lt;&gt;_xlfn.MINIFS(Consolidado!$B$5:$B$1000,Consolidado!$E$5:$E$1000,$B10,Consolidado!$AA$5:$AA$1000,G$5,Consolidado!$C$5:$C$1000,"Consejo de Administración")," y "&amp;TEXT(DAY(_xlfn.MAXIFS(Consolidado!$B$5:$B$1000,Consolidado!$E$5:$E$1000,$B10,Consolidado!$AA$5:$AA$1000,G$5,Consolidado!$C$5:$C$1000,"Consejo de Administración")),"00")&amp;"/"&amp;TEXT(MONTH(_xlfn.MAXIFS(Consolidado!$B$5:$B$1000,Consolidado!$E$5:$E$1000,$B10,Consolidado!$AA$5:$AA$1000,G$5,Consolidado!$C$5:$C$1000,"Consejo de Administración")),"00"),""),""),IF(SUMIFS(Consolidado!$AD$5:$AD$1000,Consolidado!$E$5:$E$1000,$B10,Consolidado!$AA$5:$AA$1000,G$5,Consolidado!$C$5:$C$1000,"Otros")&gt;0,"Otros "&amp;TEXT(DAY(_xlfn.MINIFS(Consolidado!$B$5:$B$1000,Consolidado!$E$5:$E$1000,$B10,Consolidado!$AA$5:$AA$1000,G$5,Consolidado!$C$5:$C$1000,"Otros")),"00")&amp;"/"&amp;TEXT(MONTH(_xlfn.MINIFS(Consolidado!$B$5:$B$1000,Consolidado!$E$5:$E$1000,$B10,Consolidado!$AA$5:$AA$1000,G$5,Consolidado!$C$5:$C$1000,"Otros")),"00")&amp;IF(_xlfn.MAXIFS(Consolidado!$B$5:$B$1000,Consolidado!$E$5:$E$1000,$B10,Consolidado!$AA$5:$AA$1000,G$5,Consolidado!$C$5:$C$1000,"Otros")&lt;&gt;_xlfn.MINIFS(Consolidado!$B$5:$B$1000,Consolidado!$E$5:$E$1000,$B10,Consolidado!$AA$5:$AA$1000,G$5,Consolidado!$C$5:$C$1000,"Otros")," y "&amp;TEXT(DAY(_xlfn.MAXIFS(Consolidado!$B$5:$B$1000,Consolidado!$E$5:$E$1000,$B10,Consolidado!$AA$5:$AA$1000,G$5,Consolidado!$C$5:$C$1000,"Otros")),"00")&amp;"/"&amp;TEXT(MONTH(_xlfn.MAXIFS(Consolidado!$B$5:$B$1000,Consolidado!$E$5:$E$1000,$B10,Consolidado!$AA$5:$AA$1000,G$5,Consolidado!$C$5:$C$1000,"Otros")),"00"),""),""))</f>
        <v/>
      </c>
      <c r="H10" s="37" t="str">
        <f aca="false">_xlfn.TEXTJOIN(" +"&amp;CHAR(10),TRUE(),IF(SUMIFS(Consolidado!$AD$5:$AD$1000,Consolidado!$E$5:$E$1000,$B10,Consolidado!$AA$5:$AA$1000,H$5,Consolidado!$C$5:$C$1000,"Auditoría Interna")&gt;0,"Interna "&amp;TEXT(DAY(_xlfn.MINIFS(Consolidado!$B$5:$B$1000,Consolidado!$E$5:$E$1000,$B10,Consolidado!$AA$5:$AA$1000,H$5,Consolidado!$C$5:$C$1000,"Auditoría Interna")),"00")&amp;"/"&amp;TEXT(MONTH(_xlfn.MINIFS(Consolidado!$B$5:$B$1000,Consolidado!$E$5:$E$1000,$B10,Consolidado!$AA$5:$AA$1000,H$5,Consolidado!$C$5:$C$1000,"Auditoría Interna")),"00")&amp;IF(_xlfn.MAXIFS(Consolidado!$B$5:$B$1000,Consolidado!$E$5:$E$1000,$B10,Consolidado!$AA$5:$AA$1000,H$5,Consolidado!$C$5:$C$1000,"Auditoría Interna")&lt;&gt;_xlfn.MINIFS(Consolidado!$B$5:$B$1000,Consolidado!$E$5:$E$1000,$B10,Consolidado!$AA$5:$AA$1000,H$5,Consolidado!$C$5:$C$1000,"Auditoría Interna")," y "&amp;TEXT(DAY(_xlfn.MAXIFS(Consolidado!$B$5:$B$1000,Consolidado!$E$5:$E$1000,$B10,Consolidado!$AA$5:$AA$1000,H$5,Consolidado!$C$5:$C$1000,"Auditoría Interna")),"00")&amp;"/"&amp;TEXT(MONTH(_xlfn.MAXIFS(Consolidado!$B$5:$B$1000,Consolidado!$E$5:$E$1000,$B10,Consolidado!$AA$5:$AA$1000,H$5,Consolidado!$C$5:$C$1000,"Auditoría Interna")),"00"),""),""),IF(SUMIFS(Consolidado!$AD$5:$AD$1000,Consolidado!$E$5:$E$1000,$B10,Consolidado!$AA$5:$AA$1000,H$5,Consolidado!$C$5:$C$1000,"Auditoría Externa")&gt;0,"Externa "&amp;TEXT(DAY(_xlfn.MINIFS(Consolidado!$B$5:$B$1000,Consolidado!$E$5:$E$1000,$B10,Consolidado!$AA$5:$AA$1000,H$5,Consolidado!$C$5:$C$1000,"Auditoría Externa")),"00")&amp;"/"&amp;TEXT(MONTH(_xlfn.MINIFS(Consolidado!$B$5:$B$1000,Consolidado!$E$5:$E$1000,$B10,Consolidado!$AA$5:$AA$1000,H$5,Consolidado!$C$5:$C$1000,"Auditoría Externa")),"00")&amp;IF(_xlfn.MAXIFS(Consolidado!$B$5:$B$1000,Consolidado!$E$5:$E$1000,$B10,Consolidado!$AA$5:$AA$1000,H$5,Consolidado!$C$5:$C$1000,"Auditoría Externa")&lt;&gt;_xlfn.MINIFS(Consolidado!$B$5:$B$1000,Consolidado!$E$5:$E$1000,$B10,Consolidado!$AA$5:$AA$1000,H$5,Consolidado!$C$5:$C$1000,"Auditoría Externa")," y "&amp;TEXT(DAY(_xlfn.MAXIFS(Consolidado!$B$5:$B$1000,Consolidado!$E$5:$E$1000,$B10,Consolidado!$AA$5:$AA$1000,H$5,Consolidado!$C$5:$C$1000,"Auditoría Externa")),"00")&amp;"/"&amp;TEXT(MONTH(_xlfn.MAXIFS(Consolidado!$B$5:$B$1000,Consolidado!$E$5:$E$1000,$B10,Consolidado!$AA$5:$AA$1000,H$5,Consolidado!$C$5:$C$1000,"Auditoría Externa")),"00"),""),""),IF(SUMIFS(Consolidado!$AD$5:$AD$1000,Consolidado!$E$5:$E$1000,$B10,Consolidado!$AA$5:$AA$1000,H$5,Consolidado!$C$5:$C$1000,"SSF")&gt;0,"SSF "&amp;TEXT(DAY(_xlfn.MINIFS(Consolidado!$B$5:$B$1000,Consolidado!$E$5:$E$1000,$B10,Consolidado!$AA$5:$AA$1000,H$5,Consolidado!$C$5:$C$1000,"SSF")),"00")&amp;"/"&amp;TEXT(MONTH(_xlfn.MINIFS(Consolidado!$B$5:$B$1000,Consolidado!$E$5:$E$1000,$B10,Consolidado!$AA$5:$AA$1000,H$5,Consolidado!$C$5:$C$1000,"SSF")),"00")&amp;IF(_xlfn.MAXIFS(Consolidado!$B$5:$B$1000,Consolidado!$E$5:$E$1000,$B10,Consolidado!$AA$5:$AA$1000,H$5,Consolidado!$C$5:$C$1000,"SSF")&lt;&gt;_xlfn.MINIFS(Consolidado!$B$5:$B$1000,Consolidado!$E$5:$E$1000,$B10,Consolidado!$AA$5:$AA$1000,H$5,Consolidado!$C$5:$C$1000,"SSF")," y "&amp;TEXT(DAY(_xlfn.MAXIFS(Consolidado!$B$5:$B$1000,Consolidado!$E$5:$E$1000,$B10,Consolidado!$AA$5:$AA$1000,H$5,Consolidado!$C$5:$C$1000,"SSF")),"00")&amp;"/"&amp;TEXT(MONTH(_xlfn.MAXIFS(Consolidado!$B$5:$B$1000,Consolidado!$E$5:$E$1000,$B10,Consolidado!$AA$5:$AA$1000,H$5,Consolidado!$C$5:$C$1000,"SSF")),"00"),""),""),IF(SUMIFS(Consolidado!$AD$5:$AD$1000,Consolidado!$E$5:$E$1000,$B10,Consolidado!$AA$5:$AA$1000,H$5,Consolidado!$C$5:$C$1000,"Comité de Supervisión")&gt;0,"Comité Sup. "&amp;TEXT(DAY(_xlfn.MINIFS(Consolidado!$B$5:$B$1000,Consolidado!$E$5:$E$1000,$B10,Consolidado!$AA$5:$AA$1000,H$5,Consolidado!$C$5:$C$1000,"Comité de Supervisión")),"00")&amp;"/"&amp;TEXT(MONTH(_xlfn.MINIFS(Consolidado!$B$5:$B$1000,Consolidado!$E$5:$E$1000,$B10,Consolidado!$AA$5:$AA$1000,H$5,Consolidado!$C$5:$C$1000,"Comité de Supervisión")),"00")&amp;IF(_xlfn.MAXIFS(Consolidado!$B$5:$B$1000,Consolidado!$E$5:$E$1000,$B10,Consolidado!$AA$5:$AA$1000,H$5,Consolidado!$C$5:$C$1000,"Comité de Supervisión")&lt;&gt;_xlfn.MINIFS(Consolidado!$B$5:$B$1000,Consolidado!$E$5:$E$1000,$B10,Consolidado!$AA$5:$AA$1000,H$5,Consolidado!$C$5:$C$1000,"Comité de Supervisión")," y "&amp;TEXT(DAY(_xlfn.MAXIFS(Consolidado!$B$5:$B$1000,Consolidado!$E$5:$E$1000,$B10,Consolidado!$AA$5:$AA$1000,H$5,Consolidado!$C$5:$C$1000,"Comité de Supervisión")),"00")&amp;"/"&amp;TEXT(MONTH(_xlfn.MAXIFS(Consolidado!$B$5:$B$1000,Consolidado!$E$5:$E$1000,$B10,Consolidado!$AA$5:$AA$1000,H$5,Consolidado!$C$5:$C$1000,"Comité de Supervisión")),"00"),""),""),IF(SUMIFS(Consolidado!$AD$5:$AD$1000,Consolidado!$E$5:$E$1000,$B10,Consolidado!$AA$5:$AA$1000,H$5,Consolidado!$C$5:$C$1000,"Consejo de Administración")&gt;0,"Consejo "&amp;TEXT(DAY(_xlfn.MINIFS(Consolidado!$B$5:$B$1000,Consolidado!$E$5:$E$1000,$B10,Consolidado!$AA$5:$AA$1000,H$5,Consolidado!$C$5:$C$1000,"Consejo de Administración")),"00")&amp;"/"&amp;TEXT(MONTH(_xlfn.MINIFS(Consolidado!$B$5:$B$1000,Consolidado!$E$5:$E$1000,$B10,Consolidado!$AA$5:$AA$1000,H$5,Consolidado!$C$5:$C$1000,"Consejo de Administración")),"00")&amp;IF(_xlfn.MAXIFS(Consolidado!$B$5:$B$1000,Consolidado!$E$5:$E$1000,$B10,Consolidado!$AA$5:$AA$1000,H$5,Consolidado!$C$5:$C$1000,"Consejo de Administración")&lt;&gt;_xlfn.MINIFS(Consolidado!$B$5:$B$1000,Consolidado!$E$5:$E$1000,$B10,Consolidado!$AA$5:$AA$1000,H$5,Consolidado!$C$5:$C$1000,"Consejo de Administración")," y "&amp;TEXT(DAY(_xlfn.MAXIFS(Consolidado!$B$5:$B$1000,Consolidado!$E$5:$E$1000,$B10,Consolidado!$AA$5:$AA$1000,H$5,Consolidado!$C$5:$C$1000,"Consejo de Administración")),"00")&amp;"/"&amp;TEXT(MONTH(_xlfn.MAXIFS(Consolidado!$B$5:$B$1000,Consolidado!$E$5:$E$1000,$B10,Consolidado!$AA$5:$AA$1000,H$5,Consolidado!$C$5:$C$1000,"Consejo de Administración")),"00"),""),""),IF(SUMIFS(Consolidado!$AD$5:$AD$1000,Consolidado!$E$5:$E$1000,$B10,Consolidado!$AA$5:$AA$1000,H$5,Consolidado!$C$5:$C$1000,"Otros")&gt;0,"Otros "&amp;TEXT(DAY(_xlfn.MINIFS(Consolidado!$B$5:$B$1000,Consolidado!$E$5:$E$1000,$B10,Consolidado!$AA$5:$AA$1000,H$5,Consolidado!$C$5:$C$1000,"Otros")),"00")&amp;"/"&amp;TEXT(MONTH(_xlfn.MINIFS(Consolidado!$B$5:$B$1000,Consolidado!$E$5:$E$1000,$B10,Consolidado!$AA$5:$AA$1000,H$5,Consolidado!$C$5:$C$1000,"Otros")),"00")&amp;IF(_xlfn.MAXIFS(Consolidado!$B$5:$B$1000,Consolidado!$E$5:$E$1000,$B10,Consolidado!$AA$5:$AA$1000,H$5,Consolidado!$C$5:$C$1000,"Otros")&lt;&gt;_xlfn.MINIFS(Consolidado!$B$5:$B$1000,Consolidado!$E$5:$E$1000,$B10,Consolidado!$AA$5:$AA$1000,H$5,Consolidado!$C$5:$C$1000,"Otros")," y "&amp;TEXT(DAY(_xlfn.MAXIFS(Consolidado!$B$5:$B$1000,Consolidado!$E$5:$E$1000,$B10,Consolidado!$AA$5:$AA$1000,H$5,Consolidado!$C$5:$C$1000,"Otros")),"00")&amp;"/"&amp;TEXT(MONTH(_xlfn.MAXIFS(Consolidado!$B$5:$B$1000,Consolidado!$E$5:$E$1000,$B10,Consolidado!$AA$5:$AA$1000,H$5,Consolidado!$C$5:$C$1000,"Otros")),"00"),""),""))</f>
        <v/>
      </c>
      <c r="I10" s="37" t="str">
        <f aca="false">_xlfn.TEXTJOIN(" +"&amp;CHAR(10),TRUE(),IF(SUMIFS(Consolidado!$AD$5:$AD$1000,Consolidado!$E$5:$E$1000,$B10,Consolidado!$AA$5:$AA$1000,I$5,Consolidado!$C$5:$C$1000,"Auditoría Interna")&gt;0,"Interna "&amp;TEXT(DAY(_xlfn.MINIFS(Consolidado!$B$5:$B$1000,Consolidado!$E$5:$E$1000,$B10,Consolidado!$AA$5:$AA$1000,I$5,Consolidado!$C$5:$C$1000,"Auditoría Interna")),"00")&amp;"/"&amp;TEXT(MONTH(_xlfn.MINIFS(Consolidado!$B$5:$B$1000,Consolidado!$E$5:$E$1000,$B10,Consolidado!$AA$5:$AA$1000,I$5,Consolidado!$C$5:$C$1000,"Auditoría Interna")),"00")&amp;IF(_xlfn.MAXIFS(Consolidado!$B$5:$B$1000,Consolidado!$E$5:$E$1000,$B10,Consolidado!$AA$5:$AA$1000,I$5,Consolidado!$C$5:$C$1000,"Auditoría Interna")&lt;&gt;_xlfn.MINIFS(Consolidado!$B$5:$B$1000,Consolidado!$E$5:$E$1000,$B10,Consolidado!$AA$5:$AA$1000,I$5,Consolidado!$C$5:$C$1000,"Auditoría Interna")," y "&amp;TEXT(DAY(_xlfn.MAXIFS(Consolidado!$B$5:$B$1000,Consolidado!$E$5:$E$1000,$B10,Consolidado!$AA$5:$AA$1000,I$5,Consolidado!$C$5:$C$1000,"Auditoría Interna")),"00")&amp;"/"&amp;TEXT(MONTH(_xlfn.MAXIFS(Consolidado!$B$5:$B$1000,Consolidado!$E$5:$E$1000,$B10,Consolidado!$AA$5:$AA$1000,I$5,Consolidado!$C$5:$C$1000,"Auditoría Interna")),"00"),""),""),IF(SUMIFS(Consolidado!$AD$5:$AD$1000,Consolidado!$E$5:$E$1000,$B10,Consolidado!$AA$5:$AA$1000,I$5,Consolidado!$C$5:$C$1000,"Auditoría Externa")&gt;0,"Externa "&amp;TEXT(DAY(_xlfn.MINIFS(Consolidado!$B$5:$B$1000,Consolidado!$E$5:$E$1000,$B10,Consolidado!$AA$5:$AA$1000,I$5,Consolidado!$C$5:$C$1000,"Auditoría Externa")),"00")&amp;"/"&amp;TEXT(MONTH(_xlfn.MINIFS(Consolidado!$B$5:$B$1000,Consolidado!$E$5:$E$1000,$B10,Consolidado!$AA$5:$AA$1000,I$5,Consolidado!$C$5:$C$1000,"Auditoría Externa")),"00")&amp;IF(_xlfn.MAXIFS(Consolidado!$B$5:$B$1000,Consolidado!$E$5:$E$1000,$B10,Consolidado!$AA$5:$AA$1000,I$5,Consolidado!$C$5:$C$1000,"Auditoría Externa")&lt;&gt;_xlfn.MINIFS(Consolidado!$B$5:$B$1000,Consolidado!$E$5:$E$1000,$B10,Consolidado!$AA$5:$AA$1000,I$5,Consolidado!$C$5:$C$1000,"Auditoría Externa")," y "&amp;TEXT(DAY(_xlfn.MAXIFS(Consolidado!$B$5:$B$1000,Consolidado!$E$5:$E$1000,$B10,Consolidado!$AA$5:$AA$1000,I$5,Consolidado!$C$5:$C$1000,"Auditoría Externa")),"00")&amp;"/"&amp;TEXT(MONTH(_xlfn.MAXIFS(Consolidado!$B$5:$B$1000,Consolidado!$E$5:$E$1000,$B10,Consolidado!$AA$5:$AA$1000,I$5,Consolidado!$C$5:$C$1000,"Auditoría Externa")),"00"),""),""),IF(SUMIFS(Consolidado!$AD$5:$AD$1000,Consolidado!$E$5:$E$1000,$B10,Consolidado!$AA$5:$AA$1000,I$5,Consolidado!$C$5:$C$1000,"SSF")&gt;0,"SSF "&amp;TEXT(DAY(_xlfn.MINIFS(Consolidado!$B$5:$B$1000,Consolidado!$E$5:$E$1000,$B10,Consolidado!$AA$5:$AA$1000,I$5,Consolidado!$C$5:$C$1000,"SSF")),"00")&amp;"/"&amp;TEXT(MONTH(_xlfn.MINIFS(Consolidado!$B$5:$B$1000,Consolidado!$E$5:$E$1000,$B10,Consolidado!$AA$5:$AA$1000,I$5,Consolidado!$C$5:$C$1000,"SSF")),"00")&amp;IF(_xlfn.MAXIFS(Consolidado!$B$5:$B$1000,Consolidado!$E$5:$E$1000,$B10,Consolidado!$AA$5:$AA$1000,I$5,Consolidado!$C$5:$C$1000,"SSF")&lt;&gt;_xlfn.MINIFS(Consolidado!$B$5:$B$1000,Consolidado!$E$5:$E$1000,$B10,Consolidado!$AA$5:$AA$1000,I$5,Consolidado!$C$5:$C$1000,"SSF")," y "&amp;TEXT(DAY(_xlfn.MAXIFS(Consolidado!$B$5:$B$1000,Consolidado!$E$5:$E$1000,$B10,Consolidado!$AA$5:$AA$1000,I$5,Consolidado!$C$5:$C$1000,"SSF")),"00")&amp;"/"&amp;TEXT(MONTH(_xlfn.MAXIFS(Consolidado!$B$5:$B$1000,Consolidado!$E$5:$E$1000,$B10,Consolidado!$AA$5:$AA$1000,I$5,Consolidado!$C$5:$C$1000,"SSF")),"00"),""),""),IF(SUMIFS(Consolidado!$AD$5:$AD$1000,Consolidado!$E$5:$E$1000,$B10,Consolidado!$AA$5:$AA$1000,I$5,Consolidado!$C$5:$C$1000,"Comité de Supervisión")&gt;0,"Comité Sup. "&amp;TEXT(DAY(_xlfn.MINIFS(Consolidado!$B$5:$B$1000,Consolidado!$E$5:$E$1000,$B10,Consolidado!$AA$5:$AA$1000,I$5,Consolidado!$C$5:$C$1000,"Comité de Supervisión")),"00")&amp;"/"&amp;TEXT(MONTH(_xlfn.MINIFS(Consolidado!$B$5:$B$1000,Consolidado!$E$5:$E$1000,$B10,Consolidado!$AA$5:$AA$1000,I$5,Consolidado!$C$5:$C$1000,"Comité de Supervisión")),"00")&amp;IF(_xlfn.MAXIFS(Consolidado!$B$5:$B$1000,Consolidado!$E$5:$E$1000,$B10,Consolidado!$AA$5:$AA$1000,I$5,Consolidado!$C$5:$C$1000,"Comité de Supervisión")&lt;&gt;_xlfn.MINIFS(Consolidado!$B$5:$B$1000,Consolidado!$E$5:$E$1000,$B10,Consolidado!$AA$5:$AA$1000,I$5,Consolidado!$C$5:$C$1000,"Comité de Supervisión")," y "&amp;TEXT(DAY(_xlfn.MAXIFS(Consolidado!$B$5:$B$1000,Consolidado!$E$5:$E$1000,$B10,Consolidado!$AA$5:$AA$1000,I$5,Consolidado!$C$5:$C$1000,"Comité de Supervisión")),"00")&amp;"/"&amp;TEXT(MONTH(_xlfn.MAXIFS(Consolidado!$B$5:$B$1000,Consolidado!$E$5:$E$1000,$B10,Consolidado!$AA$5:$AA$1000,I$5,Consolidado!$C$5:$C$1000,"Comité de Supervisión")),"00"),""),""),IF(SUMIFS(Consolidado!$AD$5:$AD$1000,Consolidado!$E$5:$E$1000,$B10,Consolidado!$AA$5:$AA$1000,I$5,Consolidado!$C$5:$C$1000,"Consejo de Administración")&gt;0,"Consejo "&amp;TEXT(DAY(_xlfn.MINIFS(Consolidado!$B$5:$B$1000,Consolidado!$E$5:$E$1000,$B10,Consolidado!$AA$5:$AA$1000,I$5,Consolidado!$C$5:$C$1000,"Consejo de Administración")),"00")&amp;"/"&amp;TEXT(MONTH(_xlfn.MINIFS(Consolidado!$B$5:$B$1000,Consolidado!$E$5:$E$1000,$B10,Consolidado!$AA$5:$AA$1000,I$5,Consolidado!$C$5:$C$1000,"Consejo de Administración")),"00")&amp;IF(_xlfn.MAXIFS(Consolidado!$B$5:$B$1000,Consolidado!$E$5:$E$1000,$B10,Consolidado!$AA$5:$AA$1000,I$5,Consolidado!$C$5:$C$1000,"Consejo de Administración")&lt;&gt;_xlfn.MINIFS(Consolidado!$B$5:$B$1000,Consolidado!$E$5:$E$1000,$B10,Consolidado!$AA$5:$AA$1000,I$5,Consolidado!$C$5:$C$1000,"Consejo de Administración")," y "&amp;TEXT(DAY(_xlfn.MAXIFS(Consolidado!$B$5:$B$1000,Consolidado!$E$5:$E$1000,$B10,Consolidado!$AA$5:$AA$1000,I$5,Consolidado!$C$5:$C$1000,"Consejo de Administración")),"00")&amp;"/"&amp;TEXT(MONTH(_xlfn.MAXIFS(Consolidado!$B$5:$B$1000,Consolidado!$E$5:$E$1000,$B10,Consolidado!$AA$5:$AA$1000,I$5,Consolidado!$C$5:$C$1000,"Consejo de Administración")),"00"),""),""),IF(SUMIFS(Consolidado!$AD$5:$AD$1000,Consolidado!$E$5:$E$1000,$B10,Consolidado!$AA$5:$AA$1000,I$5,Consolidado!$C$5:$C$1000,"Otros")&gt;0,"Otros "&amp;TEXT(DAY(_xlfn.MINIFS(Consolidado!$B$5:$B$1000,Consolidado!$E$5:$E$1000,$B10,Consolidado!$AA$5:$AA$1000,I$5,Consolidado!$C$5:$C$1000,"Otros")),"00")&amp;"/"&amp;TEXT(MONTH(_xlfn.MINIFS(Consolidado!$B$5:$B$1000,Consolidado!$E$5:$E$1000,$B10,Consolidado!$AA$5:$AA$1000,I$5,Consolidado!$C$5:$C$1000,"Otros")),"00")&amp;IF(_xlfn.MAXIFS(Consolidado!$B$5:$B$1000,Consolidado!$E$5:$E$1000,$B10,Consolidado!$AA$5:$AA$1000,I$5,Consolidado!$C$5:$C$1000,"Otros")&lt;&gt;_xlfn.MINIFS(Consolidado!$B$5:$B$1000,Consolidado!$E$5:$E$1000,$B10,Consolidado!$AA$5:$AA$1000,I$5,Consolidado!$C$5:$C$1000,"Otros")," y "&amp;TEXT(DAY(_xlfn.MAXIFS(Consolidado!$B$5:$B$1000,Consolidado!$E$5:$E$1000,$B10,Consolidado!$AA$5:$AA$1000,I$5,Consolidado!$C$5:$C$1000,"Otros")),"00")&amp;"/"&amp;TEXT(MONTH(_xlfn.MAXIFS(Consolidado!$B$5:$B$1000,Consolidado!$E$5:$E$1000,$B10,Consolidado!$AA$5:$AA$1000,I$5,Consolidado!$C$5:$C$1000,"Otros")),"00"),""),""))</f>
        <v/>
      </c>
      <c r="J10" s="37" t="str">
        <f aca="false">_xlfn.TEXTJOIN(" +"&amp;CHAR(10),TRUE(),IF(SUMIFS(Consolidado!$AD$5:$AD$1000,Consolidado!$E$5:$E$1000,$B10,Consolidado!$AA$5:$AA$1000,J$5,Consolidado!$C$5:$C$1000,"Auditoría Interna")&gt;0,"Interna "&amp;TEXT(DAY(_xlfn.MINIFS(Consolidado!$B$5:$B$1000,Consolidado!$E$5:$E$1000,$B10,Consolidado!$AA$5:$AA$1000,J$5,Consolidado!$C$5:$C$1000,"Auditoría Interna")),"00")&amp;"/"&amp;TEXT(MONTH(_xlfn.MINIFS(Consolidado!$B$5:$B$1000,Consolidado!$E$5:$E$1000,$B10,Consolidado!$AA$5:$AA$1000,J$5,Consolidado!$C$5:$C$1000,"Auditoría Interna")),"00")&amp;IF(_xlfn.MAXIFS(Consolidado!$B$5:$B$1000,Consolidado!$E$5:$E$1000,$B10,Consolidado!$AA$5:$AA$1000,J$5,Consolidado!$C$5:$C$1000,"Auditoría Interna")&lt;&gt;_xlfn.MINIFS(Consolidado!$B$5:$B$1000,Consolidado!$E$5:$E$1000,$B10,Consolidado!$AA$5:$AA$1000,J$5,Consolidado!$C$5:$C$1000,"Auditoría Interna")," y "&amp;TEXT(DAY(_xlfn.MAXIFS(Consolidado!$B$5:$B$1000,Consolidado!$E$5:$E$1000,$B10,Consolidado!$AA$5:$AA$1000,J$5,Consolidado!$C$5:$C$1000,"Auditoría Interna")),"00")&amp;"/"&amp;TEXT(MONTH(_xlfn.MAXIFS(Consolidado!$B$5:$B$1000,Consolidado!$E$5:$E$1000,$B10,Consolidado!$AA$5:$AA$1000,J$5,Consolidado!$C$5:$C$1000,"Auditoría Interna")),"00"),""),""),IF(SUMIFS(Consolidado!$AD$5:$AD$1000,Consolidado!$E$5:$E$1000,$B10,Consolidado!$AA$5:$AA$1000,J$5,Consolidado!$C$5:$C$1000,"Auditoría Externa")&gt;0,"Externa "&amp;TEXT(DAY(_xlfn.MINIFS(Consolidado!$B$5:$B$1000,Consolidado!$E$5:$E$1000,$B10,Consolidado!$AA$5:$AA$1000,J$5,Consolidado!$C$5:$C$1000,"Auditoría Externa")),"00")&amp;"/"&amp;TEXT(MONTH(_xlfn.MINIFS(Consolidado!$B$5:$B$1000,Consolidado!$E$5:$E$1000,$B10,Consolidado!$AA$5:$AA$1000,J$5,Consolidado!$C$5:$C$1000,"Auditoría Externa")),"00")&amp;IF(_xlfn.MAXIFS(Consolidado!$B$5:$B$1000,Consolidado!$E$5:$E$1000,$B10,Consolidado!$AA$5:$AA$1000,J$5,Consolidado!$C$5:$C$1000,"Auditoría Externa")&lt;&gt;_xlfn.MINIFS(Consolidado!$B$5:$B$1000,Consolidado!$E$5:$E$1000,$B10,Consolidado!$AA$5:$AA$1000,J$5,Consolidado!$C$5:$C$1000,"Auditoría Externa")," y "&amp;TEXT(DAY(_xlfn.MAXIFS(Consolidado!$B$5:$B$1000,Consolidado!$E$5:$E$1000,$B10,Consolidado!$AA$5:$AA$1000,J$5,Consolidado!$C$5:$C$1000,"Auditoría Externa")),"00")&amp;"/"&amp;TEXT(MONTH(_xlfn.MAXIFS(Consolidado!$B$5:$B$1000,Consolidado!$E$5:$E$1000,$B10,Consolidado!$AA$5:$AA$1000,J$5,Consolidado!$C$5:$C$1000,"Auditoría Externa")),"00"),""),""),IF(SUMIFS(Consolidado!$AD$5:$AD$1000,Consolidado!$E$5:$E$1000,$B10,Consolidado!$AA$5:$AA$1000,J$5,Consolidado!$C$5:$C$1000,"SSF")&gt;0,"SSF "&amp;TEXT(DAY(_xlfn.MINIFS(Consolidado!$B$5:$B$1000,Consolidado!$E$5:$E$1000,$B10,Consolidado!$AA$5:$AA$1000,J$5,Consolidado!$C$5:$C$1000,"SSF")),"00")&amp;"/"&amp;TEXT(MONTH(_xlfn.MINIFS(Consolidado!$B$5:$B$1000,Consolidado!$E$5:$E$1000,$B10,Consolidado!$AA$5:$AA$1000,J$5,Consolidado!$C$5:$C$1000,"SSF")),"00")&amp;IF(_xlfn.MAXIFS(Consolidado!$B$5:$B$1000,Consolidado!$E$5:$E$1000,$B10,Consolidado!$AA$5:$AA$1000,J$5,Consolidado!$C$5:$C$1000,"SSF")&lt;&gt;_xlfn.MINIFS(Consolidado!$B$5:$B$1000,Consolidado!$E$5:$E$1000,$B10,Consolidado!$AA$5:$AA$1000,J$5,Consolidado!$C$5:$C$1000,"SSF")," y "&amp;TEXT(DAY(_xlfn.MAXIFS(Consolidado!$B$5:$B$1000,Consolidado!$E$5:$E$1000,$B10,Consolidado!$AA$5:$AA$1000,J$5,Consolidado!$C$5:$C$1000,"SSF")),"00")&amp;"/"&amp;TEXT(MONTH(_xlfn.MAXIFS(Consolidado!$B$5:$B$1000,Consolidado!$E$5:$E$1000,$B10,Consolidado!$AA$5:$AA$1000,J$5,Consolidado!$C$5:$C$1000,"SSF")),"00"),""),""),IF(SUMIFS(Consolidado!$AD$5:$AD$1000,Consolidado!$E$5:$E$1000,$B10,Consolidado!$AA$5:$AA$1000,J$5,Consolidado!$C$5:$C$1000,"Comité de Supervisión")&gt;0,"Comité Sup. "&amp;TEXT(DAY(_xlfn.MINIFS(Consolidado!$B$5:$B$1000,Consolidado!$E$5:$E$1000,$B10,Consolidado!$AA$5:$AA$1000,J$5,Consolidado!$C$5:$C$1000,"Comité de Supervisión")),"00")&amp;"/"&amp;TEXT(MONTH(_xlfn.MINIFS(Consolidado!$B$5:$B$1000,Consolidado!$E$5:$E$1000,$B10,Consolidado!$AA$5:$AA$1000,J$5,Consolidado!$C$5:$C$1000,"Comité de Supervisión")),"00")&amp;IF(_xlfn.MAXIFS(Consolidado!$B$5:$B$1000,Consolidado!$E$5:$E$1000,$B10,Consolidado!$AA$5:$AA$1000,J$5,Consolidado!$C$5:$C$1000,"Comité de Supervisión")&lt;&gt;_xlfn.MINIFS(Consolidado!$B$5:$B$1000,Consolidado!$E$5:$E$1000,$B10,Consolidado!$AA$5:$AA$1000,J$5,Consolidado!$C$5:$C$1000,"Comité de Supervisión")," y "&amp;TEXT(DAY(_xlfn.MAXIFS(Consolidado!$B$5:$B$1000,Consolidado!$E$5:$E$1000,$B10,Consolidado!$AA$5:$AA$1000,J$5,Consolidado!$C$5:$C$1000,"Comité de Supervisión")),"00")&amp;"/"&amp;TEXT(MONTH(_xlfn.MAXIFS(Consolidado!$B$5:$B$1000,Consolidado!$E$5:$E$1000,$B10,Consolidado!$AA$5:$AA$1000,J$5,Consolidado!$C$5:$C$1000,"Comité de Supervisión")),"00"),""),""),IF(SUMIFS(Consolidado!$AD$5:$AD$1000,Consolidado!$E$5:$E$1000,$B10,Consolidado!$AA$5:$AA$1000,J$5,Consolidado!$C$5:$C$1000,"Consejo de Administración")&gt;0,"Consejo "&amp;TEXT(DAY(_xlfn.MINIFS(Consolidado!$B$5:$B$1000,Consolidado!$E$5:$E$1000,$B10,Consolidado!$AA$5:$AA$1000,J$5,Consolidado!$C$5:$C$1000,"Consejo de Administración")),"00")&amp;"/"&amp;TEXT(MONTH(_xlfn.MINIFS(Consolidado!$B$5:$B$1000,Consolidado!$E$5:$E$1000,$B10,Consolidado!$AA$5:$AA$1000,J$5,Consolidado!$C$5:$C$1000,"Consejo de Administración")),"00")&amp;IF(_xlfn.MAXIFS(Consolidado!$B$5:$B$1000,Consolidado!$E$5:$E$1000,$B10,Consolidado!$AA$5:$AA$1000,J$5,Consolidado!$C$5:$C$1000,"Consejo de Administración")&lt;&gt;_xlfn.MINIFS(Consolidado!$B$5:$B$1000,Consolidado!$E$5:$E$1000,$B10,Consolidado!$AA$5:$AA$1000,J$5,Consolidado!$C$5:$C$1000,"Consejo de Administración")," y "&amp;TEXT(DAY(_xlfn.MAXIFS(Consolidado!$B$5:$B$1000,Consolidado!$E$5:$E$1000,$B10,Consolidado!$AA$5:$AA$1000,J$5,Consolidado!$C$5:$C$1000,"Consejo de Administración")),"00")&amp;"/"&amp;TEXT(MONTH(_xlfn.MAXIFS(Consolidado!$B$5:$B$1000,Consolidado!$E$5:$E$1000,$B10,Consolidado!$AA$5:$AA$1000,J$5,Consolidado!$C$5:$C$1000,"Consejo de Administración")),"00"),""),""),IF(SUMIFS(Consolidado!$AD$5:$AD$1000,Consolidado!$E$5:$E$1000,$B10,Consolidado!$AA$5:$AA$1000,J$5,Consolidado!$C$5:$C$1000,"Otros")&gt;0,"Otros "&amp;TEXT(DAY(_xlfn.MINIFS(Consolidado!$B$5:$B$1000,Consolidado!$E$5:$E$1000,$B10,Consolidado!$AA$5:$AA$1000,J$5,Consolidado!$C$5:$C$1000,"Otros")),"00")&amp;"/"&amp;TEXT(MONTH(_xlfn.MINIFS(Consolidado!$B$5:$B$1000,Consolidado!$E$5:$E$1000,$B10,Consolidado!$AA$5:$AA$1000,J$5,Consolidado!$C$5:$C$1000,"Otros")),"00")&amp;IF(_xlfn.MAXIFS(Consolidado!$B$5:$B$1000,Consolidado!$E$5:$E$1000,$B10,Consolidado!$AA$5:$AA$1000,J$5,Consolidado!$C$5:$C$1000,"Otros")&lt;&gt;_xlfn.MINIFS(Consolidado!$B$5:$B$1000,Consolidado!$E$5:$E$1000,$B10,Consolidado!$AA$5:$AA$1000,J$5,Consolidado!$C$5:$C$1000,"Otros")," y "&amp;TEXT(DAY(_xlfn.MAXIFS(Consolidado!$B$5:$B$1000,Consolidado!$E$5:$E$1000,$B10,Consolidado!$AA$5:$AA$1000,J$5,Consolidado!$C$5:$C$1000,"Otros")),"00")&amp;"/"&amp;TEXT(MONTH(_xlfn.MAXIFS(Consolidado!$B$5:$B$1000,Consolidado!$E$5:$E$1000,$B10,Consolidado!$AA$5:$AA$1000,J$5,Consolidado!$C$5:$C$1000,"Otros")),"00"),""),""))</f>
        <v/>
      </c>
      <c r="K10" s="37" t="str">
        <f aca="false">_xlfn.TEXTJOIN(" +"&amp;CHAR(10),TRUE(),IF(SUMIFS(Consolidado!$AD$5:$AD$1000,Consolidado!$E$5:$E$1000,$B10,Consolidado!$AA$5:$AA$1000,K$5,Consolidado!$C$5:$C$1000,"Auditoría Interna")&gt;0,"Interna "&amp;TEXT(DAY(_xlfn.MINIFS(Consolidado!$B$5:$B$1000,Consolidado!$E$5:$E$1000,$B10,Consolidado!$AA$5:$AA$1000,K$5,Consolidado!$C$5:$C$1000,"Auditoría Interna")),"00")&amp;"/"&amp;TEXT(MONTH(_xlfn.MINIFS(Consolidado!$B$5:$B$1000,Consolidado!$E$5:$E$1000,$B10,Consolidado!$AA$5:$AA$1000,K$5,Consolidado!$C$5:$C$1000,"Auditoría Interna")),"00")&amp;IF(_xlfn.MAXIFS(Consolidado!$B$5:$B$1000,Consolidado!$E$5:$E$1000,$B10,Consolidado!$AA$5:$AA$1000,K$5,Consolidado!$C$5:$C$1000,"Auditoría Interna")&lt;&gt;_xlfn.MINIFS(Consolidado!$B$5:$B$1000,Consolidado!$E$5:$E$1000,$B10,Consolidado!$AA$5:$AA$1000,K$5,Consolidado!$C$5:$C$1000,"Auditoría Interna")," y "&amp;TEXT(DAY(_xlfn.MAXIFS(Consolidado!$B$5:$B$1000,Consolidado!$E$5:$E$1000,$B10,Consolidado!$AA$5:$AA$1000,K$5,Consolidado!$C$5:$C$1000,"Auditoría Interna")),"00")&amp;"/"&amp;TEXT(MONTH(_xlfn.MAXIFS(Consolidado!$B$5:$B$1000,Consolidado!$E$5:$E$1000,$B10,Consolidado!$AA$5:$AA$1000,K$5,Consolidado!$C$5:$C$1000,"Auditoría Interna")),"00"),""),""),IF(SUMIFS(Consolidado!$AD$5:$AD$1000,Consolidado!$E$5:$E$1000,$B10,Consolidado!$AA$5:$AA$1000,K$5,Consolidado!$C$5:$C$1000,"Auditoría Externa")&gt;0,"Externa "&amp;TEXT(DAY(_xlfn.MINIFS(Consolidado!$B$5:$B$1000,Consolidado!$E$5:$E$1000,$B10,Consolidado!$AA$5:$AA$1000,K$5,Consolidado!$C$5:$C$1000,"Auditoría Externa")),"00")&amp;"/"&amp;TEXT(MONTH(_xlfn.MINIFS(Consolidado!$B$5:$B$1000,Consolidado!$E$5:$E$1000,$B10,Consolidado!$AA$5:$AA$1000,K$5,Consolidado!$C$5:$C$1000,"Auditoría Externa")),"00")&amp;IF(_xlfn.MAXIFS(Consolidado!$B$5:$B$1000,Consolidado!$E$5:$E$1000,$B10,Consolidado!$AA$5:$AA$1000,K$5,Consolidado!$C$5:$C$1000,"Auditoría Externa")&lt;&gt;_xlfn.MINIFS(Consolidado!$B$5:$B$1000,Consolidado!$E$5:$E$1000,$B10,Consolidado!$AA$5:$AA$1000,K$5,Consolidado!$C$5:$C$1000,"Auditoría Externa")," y "&amp;TEXT(DAY(_xlfn.MAXIFS(Consolidado!$B$5:$B$1000,Consolidado!$E$5:$E$1000,$B10,Consolidado!$AA$5:$AA$1000,K$5,Consolidado!$C$5:$C$1000,"Auditoría Externa")),"00")&amp;"/"&amp;TEXT(MONTH(_xlfn.MAXIFS(Consolidado!$B$5:$B$1000,Consolidado!$E$5:$E$1000,$B10,Consolidado!$AA$5:$AA$1000,K$5,Consolidado!$C$5:$C$1000,"Auditoría Externa")),"00"),""),""),IF(SUMIFS(Consolidado!$AD$5:$AD$1000,Consolidado!$E$5:$E$1000,$B10,Consolidado!$AA$5:$AA$1000,K$5,Consolidado!$C$5:$C$1000,"SSF")&gt;0,"SSF "&amp;TEXT(DAY(_xlfn.MINIFS(Consolidado!$B$5:$B$1000,Consolidado!$E$5:$E$1000,$B10,Consolidado!$AA$5:$AA$1000,K$5,Consolidado!$C$5:$C$1000,"SSF")),"00")&amp;"/"&amp;TEXT(MONTH(_xlfn.MINIFS(Consolidado!$B$5:$B$1000,Consolidado!$E$5:$E$1000,$B10,Consolidado!$AA$5:$AA$1000,K$5,Consolidado!$C$5:$C$1000,"SSF")),"00")&amp;IF(_xlfn.MAXIFS(Consolidado!$B$5:$B$1000,Consolidado!$E$5:$E$1000,$B10,Consolidado!$AA$5:$AA$1000,K$5,Consolidado!$C$5:$C$1000,"SSF")&lt;&gt;_xlfn.MINIFS(Consolidado!$B$5:$B$1000,Consolidado!$E$5:$E$1000,$B10,Consolidado!$AA$5:$AA$1000,K$5,Consolidado!$C$5:$C$1000,"SSF")," y "&amp;TEXT(DAY(_xlfn.MAXIFS(Consolidado!$B$5:$B$1000,Consolidado!$E$5:$E$1000,$B10,Consolidado!$AA$5:$AA$1000,K$5,Consolidado!$C$5:$C$1000,"SSF")),"00")&amp;"/"&amp;TEXT(MONTH(_xlfn.MAXIFS(Consolidado!$B$5:$B$1000,Consolidado!$E$5:$E$1000,$B10,Consolidado!$AA$5:$AA$1000,K$5,Consolidado!$C$5:$C$1000,"SSF")),"00"),""),""),IF(SUMIFS(Consolidado!$AD$5:$AD$1000,Consolidado!$E$5:$E$1000,$B10,Consolidado!$AA$5:$AA$1000,K$5,Consolidado!$C$5:$C$1000,"Comité de Supervisión")&gt;0,"Comité Sup. "&amp;TEXT(DAY(_xlfn.MINIFS(Consolidado!$B$5:$B$1000,Consolidado!$E$5:$E$1000,$B10,Consolidado!$AA$5:$AA$1000,K$5,Consolidado!$C$5:$C$1000,"Comité de Supervisión")),"00")&amp;"/"&amp;TEXT(MONTH(_xlfn.MINIFS(Consolidado!$B$5:$B$1000,Consolidado!$E$5:$E$1000,$B10,Consolidado!$AA$5:$AA$1000,K$5,Consolidado!$C$5:$C$1000,"Comité de Supervisión")),"00")&amp;IF(_xlfn.MAXIFS(Consolidado!$B$5:$B$1000,Consolidado!$E$5:$E$1000,$B10,Consolidado!$AA$5:$AA$1000,K$5,Consolidado!$C$5:$C$1000,"Comité de Supervisión")&lt;&gt;_xlfn.MINIFS(Consolidado!$B$5:$B$1000,Consolidado!$E$5:$E$1000,$B10,Consolidado!$AA$5:$AA$1000,K$5,Consolidado!$C$5:$C$1000,"Comité de Supervisión")," y "&amp;TEXT(DAY(_xlfn.MAXIFS(Consolidado!$B$5:$B$1000,Consolidado!$E$5:$E$1000,$B10,Consolidado!$AA$5:$AA$1000,K$5,Consolidado!$C$5:$C$1000,"Comité de Supervisión")),"00")&amp;"/"&amp;TEXT(MONTH(_xlfn.MAXIFS(Consolidado!$B$5:$B$1000,Consolidado!$E$5:$E$1000,$B10,Consolidado!$AA$5:$AA$1000,K$5,Consolidado!$C$5:$C$1000,"Comité de Supervisión")),"00"),""),""),IF(SUMIFS(Consolidado!$AD$5:$AD$1000,Consolidado!$E$5:$E$1000,$B10,Consolidado!$AA$5:$AA$1000,K$5,Consolidado!$C$5:$C$1000,"Consejo de Administración")&gt;0,"Consejo "&amp;TEXT(DAY(_xlfn.MINIFS(Consolidado!$B$5:$B$1000,Consolidado!$E$5:$E$1000,$B10,Consolidado!$AA$5:$AA$1000,K$5,Consolidado!$C$5:$C$1000,"Consejo de Administración")),"00")&amp;"/"&amp;TEXT(MONTH(_xlfn.MINIFS(Consolidado!$B$5:$B$1000,Consolidado!$E$5:$E$1000,$B10,Consolidado!$AA$5:$AA$1000,K$5,Consolidado!$C$5:$C$1000,"Consejo de Administración")),"00")&amp;IF(_xlfn.MAXIFS(Consolidado!$B$5:$B$1000,Consolidado!$E$5:$E$1000,$B10,Consolidado!$AA$5:$AA$1000,K$5,Consolidado!$C$5:$C$1000,"Consejo de Administración")&lt;&gt;_xlfn.MINIFS(Consolidado!$B$5:$B$1000,Consolidado!$E$5:$E$1000,$B10,Consolidado!$AA$5:$AA$1000,K$5,Consolidado!$C$5:$C$1000,"Consejo de Administración")," y "&amp;TEXT(DAY(_xlfn.MAXIFS(Consolidado!$B$5:$B$1000,Consolidado!$E$5:$E$1000,$B10,Consolidado!$AA$5:$AA$1000,K$5,Consolidado!$C$5:$C$1000,"Consejo de Administración")),"00")&amp;"/"&amp;TEXT(MONTH(_xlfn.MAXIFS(Consolidado!$B$5:$B$1000,Consolidado!$E$5:$E$1000,$B10,Consolidado!$AA$5:$AA$1000,K$5,Consolidado!$C$5:$C$1000,"Consejo de Administración")),"00"),""),""),IF(SUMIFS(Consolidado!$AD$5:$AD$1000,Consolidado!$E$5:$E$1000,$B10,Consolidado!$AA$5:$AA$1000,K$5,Consolidado!$C$5:$C$1000,"Otros")&gt;0,"Otros "&amp;TEXT(DAY(_xlfn.MINIFS(Consolidado!$B$5:$B$1000,Consolidado!$E$5:$E$1000,$B10,Consolidado!$AA$5:$AA$1000,K$5,Consolidado!$C$5:$C$1000,"Otros")),"00")&amp;"/"&amp;TEXT(MONTH(_xlfn.MINIFS(Consolidado!$B$5:$B$1000,Consolidado!$E$5:$E$1000,$B10,Consolidado!$AA$5:$AA$1000,K$5,Consolidado!$C$5:$C$1000,"Otros")),"00")&amp;IF(_xlfn.MAXIFS(Consolidado!$B$5:$B$1000,Consolidado!$E$5:$E$1000,$B10,Consolidado!$AA$5:$AA$1000,K$5,Consolidado!$C$5:$C$1000,"Otros")&lt;&gt;_xlfn.MINIFS(Consolidado!$B$5:$B$1000,Consolidado!$E$5:$E$1000,$B10,Consolidado!$AA$5:$AA$1000,K$5,Consolidado!$C$5:$C$1000,"Otros")," y "&amp;TEXT(DAY(_xlfn.MAXIFS(Consolidado!$B$5:$B$1000,Consolidado!$E$5:$E$1000,$B10,Consolidado!$AA$5:$AA$1000,K$5,Consolidado!$C$5:$C$1000,"Otros")),"00")&amp;"/"&amp;TEXT(MONTH(_xlfn.MAXIFS(Consolidado!$B$5:$B$1000,Consolidado!$E$5:$E$1000,$B10,Consolidado!$AA$5:$AA$1000,K$5,Consolidado!$C$5:$C$1000,"Otros")),"00"),""),""))</f>
        <v>Interna 06/05</v>
      </c>
      <c r="L10" s="37" t="str">
        <f aca="false">_xlfn.TEXTJOIN(" +"&amp;CHAR(10),TRUE(),IF(SUMIFS(Consolidado!$AD$5:$AD$1000,Consolidado!$E$5:$E$1000,$B10,Consolidado!$AA$5:$AA$1000,L$5,Consolidado!$C$5:$C$1000,"Auditoría Interna")&gt;0,"Interna "&amp;TEXT(DAY(_xlfn.MINIFS(Consolidado!$B$5:$B$1000,Consolidado!$E$5:$E$1000,$B10,Consolidado!$AA$5:$AA$1000,L$5,Consolidado!$C$5:$C$1000,"Auditoría Interna")),"00")&amp;"/"&amp;TEXT(MONTH(_xlfn.MINIFS(Consolidado!$B$5:$B$1000,Consolidado!$E$5:$E$1000,$B10,Consolidado!$AA$5:$AA$1000,L$5,Consolidado!$C$5:$C$1000,"Auditoría Interna")),"00")&amp;IF(_xlfn.MAXIFS(Consolidado!$B$5:$B$1000,Consolidado!$E$5:$E$1000,$B10,Consolidado!$AA$5:$AA$1000,L$5,Consolidado!$C$5:$C$1000,"Auditoría Interna")&lt;&gt;_xlfn.MINIFS(Consolidado!$B$5:$B$1000,Consolidado!$E$5:$E$1000,$B10,Consolidado!$AA$5:$AA$1000,L$5,Consolidado!$C$5:$C$1000,"Auditoría Interna")," y "&amp;TEXT(DAY(_xlfn.MAXIFS(Consolidado!$B$5:$B$1000,Consolidado!$E$5:$E$1000,$B10,Consolidado!$AA$5:$AA$1000,L$5,Consolidado!$C$5:$C$1000,"Auditoría Interna")),"00")&amp;"/"&amp;TEXT(MONTH(_xlfn.MAXIFS(Consolidado!$B$5:$B$1000,Consolidado!$E$5:$E$1000,$B10,Consolidado!$AA$5:$AA$1000,L$5,Consolidado!$C$5:$C$1000,"Auditoría Interna")),"00"),""),""),IF(SUMIFS(Consolidado!$AD$5:$AD$1000,Consolidado!$E$5:$E$1000,$B10,Consolidado!$AA$5:$AA$1000,L$5,Consolidado!$C$5:$C$1000,"Auditoría Externa")&gt;0,"Externa "&amp;TEXT(DAY(_xlfn.MINIFS(Consolidado!$B$5:$B$1000,Consolidado!$E$5:$E$1000,$B10,Consolidado!$AA$5:$AA$1000,L$5,Consolidado!$C$5:$C$1000,"Auditoría Externa")),"00")&amp;"/"&amp;TEXT(MONTH(_xlfn.MINIFS(Consolidado!$B$5:$B$1000,Consolidado!$E$5:$E$1000,$B10,Consolidado!$AA$5:$AA$1000,L$5,Consolidado!$C$5:$C$1000,"Auditoría Externa")),"00")&amp;IF(_xlfn.MAXIFS(Consolidado!$B$5:$B$1000,Consolidado!$E$5:$E$1000,$B10,Consolidado!$AA$5:$AA$1000,L$5,Consolidado!$C$5:$C$1000,"Auditoría Externa")&lt;&gt;_xlfn.MINIFS(Consolidado!$B$5:$B$1000,Consolidado!$E$5:$E$1000,$B10,Consolidado!$AA$5:$AA$1000,L$5,Consolidado!$C$5:$C$1000,"Auditoría Externa")," y "&amp;TEXT(DAY(_xlfn.MAXIFS(Consolidado!$B$5:$B$1000,Consolidado!$E$5:$E$1000,$B10,Consolidado!$AA$5:$AA$1000,L$5,Consolidado!$C$5:$C$1000,"Auditoría Externa")),"00")&amp;"/"&amp;TEXT(MONTH(_xlfn.MAXIFS(Consolidado!$B$5:$B$1000,Consolidado!$E$5:$E$1000,$B10,Consolidado!$AA$5:$AA$1000,L$5,Consolidado!$C$5:$C$1000,"Auditoría Externa")),"00"),""),""),IF(SUMIFS(Consolidado!$AD$5:$AD$1000,Consolidado!$E$5:$E$1000,$B10,Consolidado!$AA$5:$AA$1000,L$5,Consolidado!$C$5:$C$1000,"SSF")&gt;0,"SSF "&amp;TEXT(DAY(_xlfn.MINIFS(Consolidado!$B$5:$B$1000,Consolidado!$E$5:$E$1000,$B10,Consolidado!$AA$5:$AA$1000,L$5,Consolidado!$C$5:$C$1000,"SSF")),"00")&amp;"/"&amp;TEXT(MONTH(_xlfn.MINIFS(Consolidado!$B$5:$B$1000,Consolidado!$E$5:$E$1000,$B10,Consolidado!$AA$5:$AA$1000,L$5,Consolidado!$C$5:$C$1000,"SSF")),"00")&amp;IF(_xlfn.MAXIFS(Consolidado!$B$5:$B$1000,Consolidado!$E$5:$E$1000,$B10,Consolidado!$AA$5:$AA$1000,L$5,Consolidado!$C$5:$C$1000,"SSF")&lt;&gt;_xlfn.MINIFS(Consolidado!$B$5:$B$1000,Consolidado!$E$5:$E$1000,$B10,Consolidado!$AA$5:$AA$1000,L$5,Consolidado!$C$5:$C$1000,"SSF")," y "&amp;TEXT(DAY(_xlfn.MAXIFS(Consolidado!$B$5:$B$1000,Consolidado!$E$5:$E$1000,$B10,Consolidado!$AA$5:$AA$1000,L$5,Consolidado!$C$5:$C$1000,"SSF")),"00")&amp;"/"&amp;TEXT(MONTH(_xlfn.MAXIFS(Consolidado!$B$5:$B$1000,Consolidado!$E$5:$E$1000,$B10,Consolidado!$AA$5:$AA$1000,L$5,Consolidado!$C$5:$C$1000,"SSF")),"00"),""),""),IF(SUMIFS(Consolidado!$AD$5:$AD$1000,Consolidado!$E$5:$E$1000,$B10,Consolidado!$AA$5:$AA$1000,L$5,Consolidado!$C$5:$C$1000,"Comité de Supervisión")&gt;0,"Comité Sup. "&amp;TEXT(DAY(_xlfn.MINIFS(Consolidado!$B$5:$B$1000,Consolidado!$E$5:$E$1000,$B10,Consolidado!$AA$5:$AA$1000,L$5,Consolidado!$C$5:$C$1000,"Comité de Supervisión")),"00")&amp;"/"&amp;TEXT(MONTH(_xlfn.MINIFS(Consolidado!$B$5:$B$1000,Consolidado!$E$5:$E$1000,$B10,Consolidado!$AA$5:$AA$1000,L$5,Consolidado!$C$5:$C$1000,"Comité de Supervisión")),"00")&amp;IF(_xlfn.MAXIFS(Consolidado!$B$5:$B$1000,Consolidado!$E$5:$E$1000,$B10,Consolidado!$AA$5:$AA$1000,L$5,Consolidado!$C$5:$C$1000,"Comité de Supervisión")&lt;&gt;_xlfn.MINIFS(Consolidado!$B$5:$B$1000,Consolidado!$E$5:$E$1000,$B10,Consolidado!$AA$5:$AA$1000,L$5,Consolidado!$C$5:$C$1000,"Comité de Supervisión")," y "&amp;TEXT(DAY(_xlfn.MAXIFS(Consolidado!$B$5:$B$1000,Consolidado!$E$5:$E$1000,$B10,Consolidado!$AA$5:$AA$1000,L$5,Consolidado!$C$5:$C$1000,"Comité de Supervisión")),"00")&amp;"/"&amp;TEXT(MONTH(_xlfn.MAXIFS(Consolidado!$B$5:$B$1000,Consolidado!$E$5:$E$1000,$B10,Consolidado!$AA$5:$AA$1000,L$5,Consolidado!$C$5:$C$1000,"Comité de Supervisión")),"00"),""),""),IF(SUMIFS(Consolidado!$AD$5:$AD$1000,Consolidado!$E$5:$E$1000,$B10,Consolidado!$AA$5:$AA$1000,L$5,Consolidado!$C$5:$C$1000,"Consejo de Administración")&gt;0,"Consejo "&amp;TEXT(DAY(_xlfn.MINIFS(Consolidado!$B$5:$B$1000,Consolidado!$E$5:$E$1000,$B10,Consolidado!$AA$5:$AA$1000,L$5,Consolidado!$C$5:$C$1000,"Consejo de Administración")),"00")&amp;"/"&amp;TEXT(MONTH(_xlfn.MINIFS(Consolidado!$B$5:$B$1000,Consolidado!$E$5:$E$1000,$B10,Consolidado!$AA$5:$AA$1000,L$5,Consolidado!$C$5:$C$1000,"Consejo de Administración")),"00")&amp;IF(_xlfn.MAXIFS(Consolidado!$B$5:$B$1000,Consolidado!$E$5:$E$1000,$B10,Consolidado!$AA$5:$AA$1000,L$5,Consolidado!$C$5:$C$1000,"Consejo de Administración")&lt;&gt;_xlfn.MINIFS(Consolidado!$B$5:$B$1000,Consolidado!$E$5:$E$1000,$B10,Consolidado!$AA$5:$AA$1000,L$5,Consolidado!$C$5:$C$1000,"Consejo de Administración")," y "&amp;TEXT(DAY(_xlfn.MAXIFS(Consolidado!$B$5:$B$1000,Consolidado!$E$5:$E$1000,$B10,Consolidado!$AA$5:$AA$1000,L$5,Consolidado!$C$5:$C$1000,"Consejo de Administración")),"00")&amp;"/"&amp;TEXT(MONTH(_xlfn.MAXIFS(Consolidado!$B$5:$B$1000,Consolidado!$E$5:$E$1000,$B10,Consolidado!$AA$5:$AA$1000,L$5,Consolidado!$C$5:$C$1000,"Consejo de Administración")),"00"),""),""),IF(SUMIFS(Consolidado!$AD$5:$AD$1000,Consolidado!$E$5:$E$1000,$B10,Consolidado!$AA$5:$AA$1000,L$5,Consolidado!$C$5:$C$1000,"Otros")&gt;0,"Otros "&amp;TEXT(DAY(_xlfn.MINIFS(Consolidado!$B$5:$B$1000,Consolidado!$E$5:$E$1000,$B10,Consolidado!$AA$5:$AA$1000,L$5,Consolidado!$C$5:$C$1000,"Otros")),"00")&amp;"/"&amp;TEXT(MONTH(_xlfn.MINIFS(Consolidado!$B$5:$B$1000,Consolidado!$E$5:$E$1000,$B10,Consolidado!$AA$5:$AA$1000,L$5,Consolidado!$C$5:$C$1000,"Otros")),"00")&amp;IF(_xlfn.MAXIFS(Consolidado!$B$5:$B$1000,Consolidado!$E$5:$E$1000,$B10,Consolidado!$AA$5:$AA$1000,L$5,Consolidado!$C$5:$C$1000,"Otros")&lt;&gt;_xlfn.MINIFS(Consolidado!$B$5:$B$1000,Consolidado!$E$5:$E$1000,$B10,Consolidado!$AA$5:$AA$1000,L$5,Consolidado!$C$5:$C$1000,"Otros")," y "&amp;TEXT(DAY(_xlfn.MAXIFS(Consolidado!$B$5:$B$1000,Consolidado!$E$5:$E$1000,$B10,Consolidado!$AA$5:$AA$1000,L$5,Consolidado!$C$5:$C$1000,"Otros")),"00")&amp;"/"&amp;TEXT(MONTH(_xlfn.MAXIFS(Consolidado!$B$5:$B$1000,Consolidado!$E$5:$E$1000,$B10,Consolidado!$AA$5:$AA$1000,L$5,Consolidado!$C$5:$C$1000,"Otros")),"00"),""),""))</f>
        <v/>
      </c>
      <c r="M10" s="37" t="str">
        <f aca="false">_xlfn.TEXTJOIN(" +"&amp;CHAR(10),TRUE(),IF(SUMIFS(Consolidado!$AD$5:$AD$1000,Consolidado!$E$5:$E$1000,$B10,Consolidado!$AA$5:$AA$1000,M$5,Consolidado!$C$5:$C$1000,"Auditoría Interna")&gt;0,"Interna "&amp;TEXT(DAY(_xlfn.MINIFS(Consolidado!$B$5:$B$1000,Consolidado!$E$5:$E$1000,$B10,Consolidado!$AA$5:$AA$1000,M$5,Consolidado!$C$5:$C$1000,"Auditoría Interna")),"00")&amp;"/"&amp;TEXT(MONTH(_xlfn.MINIFS(Consolidado!$B$5:$B$1000,Consolidado!$E$5:$E$1000,$B10,Consolidado!$AA$5:$AA$1000,M$5,Consolidado!$C$5:$C$1000,"Auditoría Interna")),"00")&amp;IF(_xlfn.MAXIFS(Consolidado!$B$5:$B$1000,Consolidado!$E$5:$E$1000,$B10,Consolidado!$AA$5:$AA$1000,M$5,Consolidado!$C$5:$C$1000,"Auditoría Interna")&lt;&gt;_xlfn.MINIFS(Consolidado!$B$5:$B$1000,Consolidado!$E$5:$E$1000,$B10,Consolidado!$AA$5:$AA$1000,M$5,Consolidado!$C$5:$C$1000,"Auditoría Interna")," y "&amp;TEXT(DAY(_xlfn.MAXIFS(Consolidado!$B$5:$B$1000,Consolidado!$E$5:$E$1000,$B10,Consolidado!$AA$5:$AA$1000,M$5,Consolidado!$C$5:$C$1000,"Auditoría Interna")),"00")&amp;"/"&amp;TEXT(MONTH(_xlfn.MAXIFS(Consolidado!$B$5:$B$1000,Consolidado!$E$5:$E$1000,$B10,Consolidado!$AA$5:$AA$1000,M$5,Consolidado!$C$5:$C$1000,"Auditoría Interna")),"00"),""),""),IF(SUMIFS(Consolidado!$AD$5:$AD$1000,Consolidado!$E$5:$E$1000,$B10,Consolidado!$AA$5:$AA$1000,M$5,Consolidado!$C$5:$C$1000,"Auditoría Externa")&gt;0,"Externa "&amp;TEXT(DAY(_xlfn.MINIFS(Consolidado!$B$5:$B$1000,Consolidado!$E$5:$E$1000,$B10,Consolidado!$AA$5:$AA$1000,M$5,Consolidado!$C$5:$C$1000,"Auditoría Externa")),"00")&amp;"/"&amp;TEXT(MONTH(_xlfn.MINIFS(Consolidado!$B$5:$B$1000,Consolidado!$E$5:$E$1000,$B10,Consolidado!$AA$5:$AA$1000,M$5,Consolidado!$C$5:$C$1000,"Auditoría Externa")),"00")&amp;IF(_xlfn.MAXIFS(Consolidado!$B$5:$B$1000,Consolidado!$E$5:$E$1000,$B10,Consolidado!$AA$5:$AA$1000,M$5,Consolidado!$C$5:$C$1000,"Auditoría Externa")&lt;&gt;_xlfn.MINIFS(Consolidado!$B$5:$B$1000,Consolidado!$E$5:$E$1000,$B10,Consolidado!$AA$5:$AA$1000,M$5,Consolidado!$C$5:$C$1000,"Auditoría Externa")," y "&amp;TEXT(DAY(_xlfn.MAXIFS(Consolidado!$B$5:$B$1000,Consolidado!$E$5:$E$1000,$B10,Consolidado!$AA$5:$AA$1000,M$5,Consolidado!$C$5:$C$1000,"Auditoría Externa")),"00")&amp;"/"&amp;TEXT(MONTH(_xlfn.MAXIFS(Consolidado!$B$5:$B$1000,Consolidado!$E$5:$E$1000,$B10,Consolidado!$AA$5:$AA$1000,M$5,Consolidado!$C$5:$C$1000,"Auditoría Externa")),"00"),""),""),IF(SUMIFS(Consolidado!$AD$5:$AD$1000,Consolidado!$E$5:$E$1000,$B10,Consolidado!$AA$5:$AA$1000,M$5,Consolidado!$C$5:$C$1000,"SSF")&gt;0,"SSF "&amp;TEXT(DAY(_xlfn.MINIFS(Consolidado!$B$5:$B$1000,Consolidado!$E$5:$E$1000,$B10,Consolidado!$AA$5:$AA$1000,M$5,Consolidado!$C$5:$C$1000,"SSF")),"00")&amp;"/"&amp;TEXT(MONTH(_xlfn.MINIFS(Consolidado!$B$5:$B$1000,Consolidado!$E$5:$E$1000,$B10,Consolidado!$AA$5:$AA$1000,M$5,Consolidado!$C$5:$C$1000,"SSF")),"00")&amp;IF(_xlfn.MAXIFS(Consolidado!$B$5:$B$1000,Consolidado!$E$5:$E$1000,$B10,Consolidado!$AA$5:$AA$1000,M$5,Consolidado!$C$5:$C$1000,"SSF")&lt;&gt;_xlfn.MINIFS(Consolidado!$B$5:$B$1000,Consolidado!$E$5:$E$1000,$B10,Consolidado!$AA$5:$AA$1000,M$5,Consolidado!$C$5:$C$1000,"SSF")," y "&amp;TEXT(DAY(_xlfn.MAXIFS(Consolidado!$B$5:$B$1000,Consolidado!$E$5:$E$1000,$B10,Consolidado!$AA$5:$AA$1000,M$5,Consolidado!$C$5:$C$1000,"SSF")),"00")&amp;"/"&amp;TEXT(MONTH(_xlfn.MAXIFS(Consolidado!$B$5:$B$1000,Consolidado!$E$5:$E$1000,$B10,Consolidado!$AA$5:$AA$1000,M$5,Consolidado!$C$5:$C$1000,"SSF")),"00"),""),""),IF(SUMIFS(Consolidado!$AD$5:$AD$1000,Consolidado!$E$5:$E$1000,$B10,Consolidado!$AA$5:$AA$1000,M$5,Consolidado!$C$5:$C$1000,"Comité de Supervisión")&gt;0,"Comité Sup. "&amp;TEXT(DAY(_xlfn.MINIFS(Consolidado!$B$5:$B$1000,Consolidado!$E$5:$E$1000,$B10,Consolidado!$AA$5:$AA$1000,M$5,Consolidado!$C$5:$C$1000,"Comité de Supervisión")),"00")&amp;"/"&amp;TEXT(MONTH(_xlfn.MINIFS(Consolidado!$B$5:$B$1000,Consolidado!$E$5:$E$1000,$B10,Consolidado!$AA$5:$AA$1000,M$5,Consolidado!$C$5:$C$1000,"Comité de Supervisión")),"00")&amp;IF(_xlfn.MAXIFS(Consolidado!$B$5:$B$1000,Consolidado!$E$5:$E$1000,$B10,Consolidado!$AA$5:$AA$1000,M$5,Consolidado!$C$5:$C$1000,"Comité de Supervisión")&lt;&gt;_xlfn.MINIFS(Consolidado!$B$5:$B$1000,Consolidado!$E$5:$E$1000,$B10,Consolidado!$AA$5:$AA$1000,M$5,Consolidado!$C$5:$C$1000,"Comité de Supervisión")," y "&amp;TEXT(DAY(_xlfn.MAXIFS(Consolidado!$B$5:$B$1000,Consolidado!$E$5:$E$1000,$B10,Consolidado!$AA$5:$AA$1000,M$5,Consolidado!$C$5:$C$1000,"Comité de Supervisión")),"00")&amp;"/"&amp;TEXT(MONTH(_xlfn.MAXIFS(Consolidado!$B$5:$B$1000,Consolidado!$E$5:$E$1000,$B10,Consolidado!$AA$5:$AA$1000,M$5,Consolidado!$C$5:$C$1000,"Comité de Supervisión")),"00"),""),""),IF(SUMIFS(Consolidado!$AD$5:$AD$1000,Consolidado!$E$5:$E$1000,$B10,Consolidado!$AA$5:$AA$1000,M$5,Consolidado!$C$5:$C$1000,"Consejo de Administración")&gt;0,"Consejo "&amp;TEXT(DAY(_xlfn.MINIFS(Consolidado!$B$5:$B$1000,Consolidado!$E$5:$E$1000,$B10,Consolidado!$AA$5:$AA$1000,M$5,Consolidado!$C$5:$C$1000,"Consejo de Administración")),"00")&amp;"/"&amp;TEXT(MONTH(_xlfn.MINIFS(Consolidado!$B$5:$B$1000,Consolidado!$E$5:$E$1000,$B10,Consolidado!$AA$5:$AA$1000,M$5,Consolidado!$C$5:$C$1000,"Consejo de Administración")),"00")&amp;IF(_xlfn.MAXIFS(Consolidado!$B$5:$B$1000,Consolidado!$E$5:$E$1000,$B10,Consolidado!$AA$5:$AA$1000,M$5,Consolidado!$C$5:$C$1000,"Consejo de Administración")&lt;&gt;_xlfn.MINIFS(Consolidado!$B$5:$B$1000,Consolidado!$E$5:$E$1000,$B10,Consolidado!$AA$5:$AA$1000,M$5,Consolidado!$C$5:$C$1000,"Consejo de Administración")," y "&amp;TEXT(DAY(_xlfn.MAXIFS(Consolidado!$B$5:$B$1000,Consolidado!$E$5:$E$1000,$B10,Consolidado!$AA$5:$AA$1000,M$5,Consolidado!$C$5:$C$1000,"Consejo de Administración")),"00")&amp;"/"&amp;TEXT(MONTH(_xlfn.MAXIFS(Consolidado!$B$5:$B$1000,Consolidado!$E$5:$E$1000,$B10,Consolidado!$AA$5:$AA$1000,M$5,Consolidado!$C$5:$C$1000,"Consejo de Administración")),"00"),""),""),IF(SUMIFS(Consolidado!$AD$5:$AD$1000,Consolidado!$E$5:$E$1000,$B10,Consolidado!$AA$5:$AA$1000,M$5,Consolidado!$C$5:$C$1000,"Otros")&gt;0,"Otros "&amp;TEXT(DAY(_xlfn.MINIFS(Consolidado!$B$5:$B$1000,Consolidado!$E$5:$E$1000,$B10,Consolidado!$AA$5:$AA$1000,M$5,Consolidado!$C$5:$C$1000,"Otros")),"00")&amp;"/"&amp;TEXT(MONTH(_xlfn.MINIFS(Consolidado!$B$5:$B$1000,Consolidado!$E$5:$E$1000,$B10,Consolidado!$AA$5:$AA$1000,M$5,Consolidado!$C$5:$C$1000,"Otros")),"00")&amp;IF(_xlfn.MAXIFS(Consolidado!$B$5:$B$1000,Consolidado!$E$5:$E$1000,$B10,Consolidado!$AA$5:$AA$1000,M$5,Consolidado!$C$5:$C$1000,"Otros")&lt;&gt;_xlfn.MINIFS(Consolidado!$B$5:$B$1000,Consolidado!$E$5:$E$1000,$B10,Consolidado!$AA$5:$AA$1000,M$5,Consolidado!$C$5:$C$1000,"Otros")," y "&amp;TEXT(DAY(_xlfn.MAXIFS(Consolidado!$B$5:$B$1000,Consolidado!$E$5:$E$1000,$B10,Consolidado!$AA$5:$AA$1000,M$5,Consolidado!$C$5:$C$1000,"Otros")),"00")&amp;"/"&amp;TEXT(MONTH(_xlfn.MAXIFS(Consolidado!$B$5:$B$1000,Consolidado!$E$5:$E$1000,$B10,Consolidado!$AA$5:$AA$1000,M$5,Consolidado!$C$5:$C$1000,"Otros")),"00"),""),""))</f>
        <v/>
      </c>
      <c r="N10" s="37" t="str">
        <f aca="false">_xlfn.TEXTJOIN(" +"&amp;CHAR(10),TRUE(),IF(SUMIFS(Consolidado!$AD$5:$AD$1000,Consolidado!$E$5:$E$1000,$B10,Consolidado!$AA$5:$AA$1000,N$5,Consolidado!$C$5:$C$1000,"Auditoría Interna")&gt;0,"Interna "&amp;TEXT(DAY(_xlfn.MINIFS(Consolidado!$B$5:$B$1000,Consolidado!$E$5:$E$1000,$B10,Consolidado!$AA$5:$AA$1000,N$5,Consolidado!$C$5:$C$1000,"Auditoría Interna")),"00")&amp;"/"&amp;TEXT(MONTH(_xlfn.MINIFS(Consolidado!$B$5:$B$1000,Consolidado!$E$5:$E$1000,$B10,Consolidado!$AA$5:$AA$1000,N$5,Consolidado!$C$5:$C$1000,"Auditoría Interna")),"00")&amp;IF(_xlfn.MAXIFS(Consolidado!$B$5:$B$1000,Consolidado!$E$5:$E$1000,$B10,Consolidado!$AA$5:$AA$1000,N$5,Consolidado!$C$5:$C$1000,"Auditoría Interna")&lt;&gt;_xlfn.MINIFS(Consolidado!$B$5:$B$1000,Consolidado!$E$5:$E$1000,$B10,Consolidado!$AA$5:$AA$1000,N$5,Consolidado!$C$5:$C$1000,"Auditoría Interna")," y "&amp;TEXT(DAY(_xlfn.MAXIFS(Consolidado!$B$5:$B$1000,Consolidado!$E$5:$E$1000,$B10,Consolidado!$AA$5:$AA$1000,N$5,Consolidado!$C$5:$C$1000,"Auditoría Interna")),"00")&amp;"/"&amp;TEXT(MONTH(_xlfn.MAXIFS(Consolidado!$B$5:$B$1000,Consolidado!$E$5:$E$1000,$B10,Consolidado!$AA$5:$AA$1000,N$5,Consolidado!$C$5:$C$1000,"Auditoría Interna")),"00"),""),""),IF(SUMIFS(Consolidado!$AD$5:$AD$1000,Consolidado!$E$5:$E$1000,$B10,Consolidado!$AA$5:$AA$1000,N$5,Consolidado!$C$5:$C$1000,"Auditoría Externa")&gt;0,"Externa "&amp;TEXT(DAY(_xlfn.MINIFS(Consolidado!$B$5:$B$1000,Consolidado!$E$5:$E$1000,$B10,Consolidado!$AA$5:$AA$1000,N$5,Consolidado!$C$5:$C$1000,"Auditoría Externa")),"00")&amp;"/"&amp;TEXT(MONTH(_xlfn.MINIFS(Consolidado!$B$5:$B$1000,Consolidado!$E$5:$E$1000,$B10,Consolidado!$AA$5:$AA$1000,N$5,Consolidado!$C$5:$C$1000,"Auditoría Externa")),"00")&amp;IF(_xlfn.MAXIFS(Consolidado!$B$5:$B$1000,Consolidado!$E$5:$E$1000,$B10,Consolidado!$AA$5:$AA$1000,N$5,Consolidado!$C$5:$C$1000,"Auditoría Externa")&lt;&gt;_xlfn.MINIFS(Consolidado!$B$5:$B$1000,Consolidado!$E$5:$E$1000,$B10,Consolidado!$AA$5:$AA$1000,N$5,Consolidado!$C$5:$C$1000,"Auditoría Externa")," y "&amp;TEXT(DAY(_xlfn.MAXIFS(Consolidado!$B$5:$B$1000,Consolidado!$E$5:$E$1000,$B10,Consolidado!$AA$5:$AA$1000,N$5,Consolidado!$C$5:$C$1000,"Auditoría Externa")),"00")&amp;"/"&amp;TEXT(MONTH(_xlfn.MAXIFS(Consolidado!$B$5:$B$1000,Consolidado!$E$5:$E$1000,$B10,Consolidado!$AA$5:$AA$1000,N$5,Consolidado!$C$5:$C$1000,"Auditoría Externa")),"00"),""),""),IF(SUMIFS(Consolidado!$AD$5:$AD$1000,Consolidado!$E$5:$E$1000,$B10,Consolidado!$AA$5:$AA$1000,N$5,Consolidado!$C$5:$C$1000,"SSF")&gt;0,"SSF "&amp;TEXT(DAY(_xlfn.MINIFS(Consolidado!$B$5:$B$1000,Consolidado!$E$5:$E$1000,$B10,Consolidado!$AA$5:$AA$1000,N$5,Consolidado!$C$5:$C$1000,"SSF")),"00")&amp;"/"&amp;TEXT(MONTH(_xlfn.MINIFS(Consolidado!$B$5:$B$1000,Consolidado!$E$5:$E$1000,$B10,Consolidado!$AA$5:$AA$1000,N$5,Consolidado!$C$5:$C$1000,"SSF")),"00")&amp;IF(_xlfn.MAXIFS(Consolidado!$B$5:$B$1000,Consolidado!$E$5:$E$1000,$B10,Consolidado!$AA$5:$AA$1000,N$5,Consolidado!$C$5:$C$1000,"SSF")&lt;&gt;_xlfn.MINIFS(Consolidado!$B$5:$B$1000,Consolidado!$E$5:$E$1000,$B10,Consolidado!$AA$5:$AA$1000,N$5,Consolidado!$C$5:$C$1000,"SSF")," y "&amp;TEXT(DAY(_xlfn.MAXIFS(Consolidado!$B$5:$B$1000,Consolidado!$E$5:$E$1000,$B10,Consolidado!$AA$5:$AA$1000,N$5,Consolidado!$C$5:$C$1000,"SSF")),"00")&amp;"/"&amp;TEXT(MONTH(_xlfn.MAXIFS(Consolidado!$B$5:$B$1000,Consolidado!$E$5:$E$1000,$B10,Consolidado!$AA$5:$AA$1000,N$5,Consolidado!$C$5:$C$1000,"SSF")),"00"),""),""),IF(SUMIFS(Consolidado!$AD$5:$AD$1000,Consolidado!$E$5:$E$1000,$B10,Consolidado!$AA$5:$AA$1000,N$5,Consolidado!$C$5:$C$1000,"Comité de Supervisión")&gt;0,"Comité Sup. "&amp;TEXT(DAY(_xlfn.MINIFS(Consolidado!$B$5:$B$1000,Consolidado!$E$5:$E$1000,$B10,Consolidado!$AA$5:$AA$1000,N$5,Consolidado!$C$5:$C$1000,"Comité de Supervisión")),"00")&amp;"/"&amp;TEXT(MONTH(_xlfn.MINIFS(Consolidado!$B$5:$B$1000,Consolidado!$E$5:$E$1000,$B10,Consolidado!$AA$5:$AA$1000,N$5,Consolidado!$C$5:$C$1000,"Comité de Supervisión")),"00")&amp;IF(_xlfn.MAXIFS(Consolidado!$B$5:$B$1000,Consolidado!$E$5:$E$1000,$B10,Consolidado!$AA$5:$AA$1000,N$5,Consolidado!$C$5:$C$1000,"Comité de Supervisión")&lt;&gt;_xlfn.MINIFS(Consolidado!$B$5:$B$1000,Consolidado!$E$5:$E$1000,$B10,Consolidado!$AA$5:$AA$1000,N$5,Consolidado!$C$5:$C$1000,"Comité de Supervisión")," y "&amp;TEXT(DAY(_xlfn.MAXIFS(Consolidado!$B$5:$B$1000,Consolidado!$E$5:$E$1000,$B10,Consolidado!$AA$5:$AA$1000,N$5,Consolidado!$C$5:$C$1000,"Comité de Supervisión")),"00")&amp;"/"&amp;TEXT(MONTH(_xlfn.MAXIFS(Consolidado!$B$5:$B$1000,Consolidado!$E$5:$E$1000,$B10,Consolidado!$AA$5:$AA$1000,N$5,Consolidado!$C$5:$C$1000,"Comité de Supervisión")),"00"),""),""),IF(SUMIFS(Consolidado!$AD$5:$AD$1000,Consolidado!$E$5:$E$1000,$B10,Consolidado!$AA$5:$AA$1000,N$5,Consolidado!$C$5:$C$1000,"Consejo de Administración")&gt;0,"Consejo "&amp;TEXT(DAY(_xlfn.MINIFS(Consolidado!$B$5:$B$1000,Consolidado!$E$5:$E$1000,$B10,Consolidado!$AA$5:$AA$1000,N$5,Consolidado!$C$5:$C$1000,"Consejo de Administración")),"00")&amp;"/"&amp;TEXT(MONTH(_xlfn.MINIFS(Consolidado!$B$5:$B$1000,Consolidado!$E$5:$E$1000,$B10,Consolidado!$AA$5:$AA$1000,N$5,Consolidado!$C$5:$C$1000,"Consejo de Administración")),"00")&amp;IF(_xlfn.MAXIFS(Consolidado!$B$5:$B$1000,Consolidado!$E$5:$E$1000,$B10,Consolidado!$AA$5:$AA$1000,N$5,Consolidado!$C$5:$C$1000,"Consejo de Administración")&lt;&gt;_xlfn.MINIFS(Consolidado!$B$5:$B$1000,Consolidado!$E$5:$E$1000,$B10,Consolidado!$AA$5:$AA$1000,N$5,Consolidado!$C$5:$C$1000,"Consejo de Administración")," y "&amp;TEXT(DAY(_xlfn.MAXIFS(Consolidado!$B$5:$B$1000,Consolidado!$E$5:$E$1000,$B10,Consolidado!$AA$5:$AA$1000,N$5,Consolidado!$C$5:$C$1000,"Consejo de Administración")),"00")&amp;"/"&amp;TEXT(MONTH(_xlfn.MAXIFS(Consolidado!$B$5:$B$1000,Consolidado!$E$5:$E$1000,$B10,Consolidado!$AA$5:$AA$1000,N$5,Consolidado!$C$5:$C$1000,"Consejo de Administración")),"00"),""),""),IF(SUMIFS(Consolidado!$AD$5:$AD$1000,Consolidado!$E$5:$E$1000,$B10,Consolidado!$AA$5:$AA$1000,N$5,Consolidado!$C$5:$C$1000,"Otros")&gt;0,"Otros "&amp;TEXT(DAY(_xlfn.MINIFS(Consolidado!$B$5:$B$1000,Consolidado!$E$5:$E$1000,$B10,Consolidado!$AA$5:$AA$1000,N$5,Consolidado!$C$5:$C$1000,"Otros")),"00")&amp;"/"&amp;TEXT(MONTH(_xlfn.MINIFS(Consolidado!$B$5:$B$1000,Consolidado!$E$5:$E$1000,$B10,Consolidado!$AA$5:$AA$1000,N$5,Consolidado!$C$5:$C$1000,"Otros")),"00")&amp;IF(_xlfn.MAXIFS(Consolidado!$B$5:$B$1000,Consolidado!$E$5:$E$1000,$B10,Consolidado!$AA$5:$AA$1000,N$5,Consolidado!$C$5:$C$1000,"Otros")&lt;&gt;_xlfn.MINIFS(Consolidado!$B$5:$B$1000,Consolidado!$E$5:$E$1000,$B10,Consolidado!$AA$5:$AA$1000,N$5,Consolidado!$C$5:$C$1000,"Otros")," y "&amp;TEXT(DAY(_xlfn.MAXIFS(Consolidado!$B$5:$B$1000,Consolidado!$E$5:$E$1000,$B10,Consolidado!$AA$5:$AA$1000,N$5,Consolidado!$C$5:$C$1000,"Otros")),"00")&amp;"/"&amp;TEXT(MONTH(_xlfn.MAXIFS(Consolidado!$B$5:$B$1000,Consolidado!$E$5:$E$1000,$B10,Consolidado!$AA$5:$AA$1000,N$5,Consolidado!$C$5:$C$1000,"Otros")),"00"),""),""))</f>
        <v/>
      </c>
      <c r="O10" s="37" t="str">
        <f aca="false">_xlfn.TEXTJOIN(" +"&amp;CHAR(10),TRUE(),IF(SUMIFS(Consolidado!$AD$5:$AD$1000,Consolidado!$E$5:$E$1000,$B10,Consolidado!$AA$5:$AA$1000,O$5,Consolidado!$C$5:$C$1000,"Auditoría Interna")&gt;0,"Interna "&amp;TEXT(DAY(_xlfn.MINIFS(Consolidado!$B$5:$B$1000,Consolidado!$E$5:$E$1000,$B10,Consolidado!$AA$5:$AA$1000,O$5,Consolidado!$C$5:$C$1000,"Auditoría Interna")),"00")&amp;"/"&amp;TEXT(MONTH(_xlfn.MINIFS(Consolidado!$B$5:$B$1000,Consolidado!$E$5:$E$1000,$B10,Consolidado!$AA$5:$AA$1000,O$5,Consolidado!$C$5:$C$1000,"Auditoría Interna")),"00")&amp;IF(_xlfn.MAXIFS(Consolidado!$B$5:$B$1000,Consolidado!$E$5:$E$1000,$B10,Consolidado!$AA$5:$AA$1000,O$5,Consolidado!$C$5:$C$1000,"Auditoría Interna")&lt;&gt;_xlfn.MINIFS(Consolidado!$B$5:$B$1000,Consolidado!$E$5:$E$1000,$B10,Consolidado!$AA$5:$AA$1000,O$5,Consolidado!$C$5:$C$1000,"Auditoría Interna")," y "&amp;TEXT(DAY(_xlfn.MAXIFS(Consolidado!$B$5:$B$1000,Consolidado!$E$5:$E$1000,$B10,Consolidado!$AA$5:$AA$1000,O$5,Consolidado!$C$5:$C$1000,"Auditoría Interna")),"00")&amp;"/"&amp;TEXT(MONTH(_xlfn.MAXIFS(Consolidado!$B$5:$B$1000,Consolidado!$E$5:$E$1000,$B10,Consolidado!$AA$5:$AA$1000,O$5,Consolidado!$C$5:$C$1000,"Auditoría Interna")),"00"),""),""),IF(SUMIFS(Consolidado!$AD$5:$AD$1000,Consolidado!$E$5:$E$1000,$B10,Consolidado!$AA$5:$AA$1000,O$5,Consolidado!$C$5:$C$1000,"Auditoría Externa")&gt;0,"Externa "&amp;TEXT(DAY(_xlfn.MINIFS(Consolidado!$B$5:$B$1000,Consolidado!$E$5:$E$1000,$B10,Consolidado!$AA$5:$AA$1000,O$5,Consolidado!$C$5:$C$1000,"Auditoría Externa")),"00")&amp;"/"&amp;TEXT(MONTH(_xlfn.MINIFS(Consolidado!$B$5:$B$1000,Consolidado!$E$5:$E$1000,$B10,Consolidado!$AA$5:$AA$1000,O$5,Consolidado!$C$5:$C$1000,"Auditoría Externa")),"00")&amp;IF(_xlfn.MAXIFS(Consolidado!$B$5:$B$1000,Consolidado!$E$5:$E$1000,$B10,Consolidado!$AA$5:$AA$1000,O$5,Consolidado!$C$5:$C$1000,"Auditoría Externa")&lt;&gt;_xlfn.MINIFS(Consolidado!$B$5:$B$1000,Consolidado!$E$5:$E$1000,$B10,Consolidado!$AA$5:$AA$1000,O$5,Consolidado!$C$5:$C$1000,"Auditoría Externa")," y "&amp;TEXT(DAY(_xlfn.MAXIFS(Consolidado!$B$5:$B$1000,Consolidado!$E$5:$E$1000,$B10,Consolidado!$AA$5:$AA$1000,O$5,Consolidado!$C$5:$C$1000,"Auditoría Externa")),"00")&amp;"/"&amp;TEXT(MONTH(_xlfn.MAXIFS(Consolidado!$B$5:$B$1000,Consolidado!$E$5:$E$1000,$B10,Consolidado!$AA$5:$AA$1000,O$5,Consolidado!$C$5:$C$1000,"Auditoría Externa")),"00"),""),""),IF(SUMIFS(Consolidado!$AD$5:$AD$1000,Consolidado!$E$5:$E$1000,$B10,Consolidado!$AA$5:$AA$1000,O$5,Consolidado!$C$5:$C$1000,"SSF")&gt;0,"SSF "&amp;TEXT(DAY(_xlfn.MINIFS(Consolidado!$B$5:$B$1000,Consolidado!$E$5:$E$1000,$B10,Consolidado!$AA$5:$AA$1000,O$5,Consolidado!$C$5:$C$1000,"SSF")),"00")&amp;"/"&amp;TEXT(MONTH(_xlfn.MINIFS(Consolidado!$B$5:$B$1000,Consolidado!$E$5:$E$1000,$B10,Consolidado!$AA$5:$AA$1000,O$5,Consolidado!$C$5:$C$1000,"SSF")),"00")&amp;IF(_xlfn.MAXIFS(Consolidado!$B$5:$B$1000,Consolidado!$E$5:$E$1000,$B10,Consolidado!$AA$5:$AA$1000,O$5,Consolidado!$C$5:$C$1000,"SSF")&lt;&gt;_xlfn.MINIFS(Consolidado!$B$5:$B$1000,Consolidado!$E$5:$E$1000,$B10,Consolidado!$AA$5:$AA$1000,O$5,Consolidado!$C$5:$C$1000,"SSF")," y "&amp;TEXT(DAY(_xlfn.MAXIFS(Consolidado!$B$5:$B$1000,Consolidado!$E$5:$E$1000,$B10,Consolidado!$AA$5:$AA$1000,O$5,Consolidado!$C$5:$C$1000,"SSF")),"00")&amp;"/"&amp;TEXT(MONTH(_xlfn.MAXIFS(Consolidado!$B$5:$B$1000,Consolidado!$E$5:$E$1000,$B10,Consolidado!$AA$5:$AA$1000,O$5,Consolidado!$C$5:$C$1000,"SSF")),"00"),""),""),IF(SUMIFS(Consolidado!$AD$5:$AD$1000,Consolidado!$E$5:$E$1000,$B10,Consolidado!$AA$5:$AA$1000,O$5,Consolidado!$C$5:$C$1000,"Comité de Supervisión")&gt;0,"Comité Sup. "&amp;TEXT(DAY(_xlfn.MINIFS(Consolidado!$B$5:$B$1000,Consolidado!$E$5:$E$1000,$B10,Consolidado!$AA$5:$AA$1000,O$5,Consolidado!$C$5:$C$1000,"Comité de Supervisión")),"00")&amp;"/"&amp;TEXT(MONTH(_xlfn.MINIFS(Consolidado!$B$5:$B$1000,Consolidado!$E$5:$E$1000,$B10,Consolidado!$AA$5:$AA$1000,O$5,Consolidado!$C$5:$C$1000,"Comité de Supervisión")),"00")&amp;IF(_xlfn.MAXIFS(Consolidado!$B$5:$B$1000,Consolidado!$E$5:$E$1000,$B10,Consolidado!$AA$5:$AA$1000,O$5,Consolidado!$C$5:$C$1000,"Comité de Supervisión")&lt;&gt;_xlfn.MINIFS(Consolidado!$B$5:$B$1000,Consolidado!$E$5:$E$1000,$B10,Consolidado!$AA$5:$AA$1000,O$5,Consolidado!$C$5:$C$1000,"Comité de Supervisión")," y "&amp;TEXT(DAY(_xlfn.MAXIFS(Consolidado!$B$5:$B$1000,Consolidado!$E$5:$E$1000,$B10,Consolidado!$AA$5:$AA$1000,O$5,Consolidado!$C$5:$C$1000,"Comité de Supervisión")),"00")&amp;"/"&amp;TEXT(MONTH(_xlfn.MAXIFS(Consolidado!$B$5:$B$1000,Consolidado!$E$5:$E$1000,$B10,Consolidado!$AA$5:$AA$1000,O$5,Consolidado!$C$5:$C$1000,"Comité de Supervisión")),"00"),""),""),IF(SUMIFS(Consolidado!$AD$5:$AD$1000,Consolidado!$E$5:$E$1000,$B10,Consolidado!$AA$5:$AA$1000,O$5,Consolidado!$C$5:$C$1000,"Consejo de Administración")&gt;0,"Consejo "&amp;TEXT(DAY(_xlfn.MINIFS(Consolidado!$B$5:$B$1000,Consolidado!$E$5:$E$1000,$B10,Consolidado!$AA$5:$AA$1000,O$5,Consolidado!$C$5:$C$1000,"Consejo de Administración")),"00")&amp;"/"&amp;TEXT(MONTH(_xlfn.MINIFS(Consolidado!$B$5:$B$1000,Consolidado!$E$5:$E$1000,$B10,Consolidado!$AA$5:$AA$1000,O$5,Consolidado!$C$5:$C$1000,"Consejo de Administración")),"00")&amp;IF(_xlfn.MAXIFS(Consolidado!$B$5:$B$1000,Consolidado!$E$5:$E$1000,$B10,Consolidado!$AA$5:$AA$1000,O$5,Consolidado!$C$5:$C$1000,"Consejo de Administración")&lt;&gt;_xlfn.MINIFS(Consolidado!$B$5:$B$1000,Consolidado!$E$5:$E$1000,$B10,Consolidado!$AA$5:$AA$1000,O$5,Consolidado!$C$5:$C$1000,"Consejo de Administración")," y "&amp;TEXT(DAY(_xlfn.MAXIFS(Consolidado!$B$5:$B$1000,Consolidado!$E$5:$E$1000,$B10,Consolidado!$AA$5:$AA$1000,O$5,Consolidado!$C$5:$C$1000,"Consejo de Administración")),"00")&amp;"/"&amp;TEXT(MONTH(_xlfn.MAXIFS(Consolidado!$B$5:$B$1000,Consolidado!$E$5:$E$1000,$B10,Consolidado!$AA$5:$AA$1000,O$5,Consolidado!$C$5:$C$1000,"Consejo de Administración")),"00"),""),""),IF(SUMIFS(Consolidado!$AD$5:$AD$1000,Consolidado!$E$5:$E$1000,$B10,Consolidado!$AA$5:$AA$1000,O$5,Consolidado!$C$5:$C$1000,"Otros")&gt;0,"Otros "&amp;TEXT(DAY(_xlfn.MINIFS(Consolidado!$B$5:$B$1000,Consolidado!$E$5:$E$1000,$B10,Consolidado!$AA$5:$AA$1000,O$5,Consolidado!$C$5:$C$1000,"Otros")),"00")&amp;"/"&amp;TEXT(MONTH(_xlfn.MINIFS(Consolidado!$B$5:$B$1000,Consolidado!$E$5:$E$1000,$B10,Consolidado!$AA$5:$AA$1000,O$5,Consolidado!$C$5:$C$1000,"Otros")),"00")&amp;IF(_xlfn.MAXIFS(Consolidado!$B$5:$B$1000,Consolidado!$E$5:$E$1000,$B10,Consolidado!$AA$5:$AA$1000,O$5,Consolidado!$C$5:$C$1000,"Otros")&lt;&gt;_xlfn.MINIFS(Consolidado!$B$5:$B$1000,Consolidado!$E$5:$E$1000,$B10,Consolidado!$AA$5:$AA$1000,O$5,Consolidado!$C$5:$C$1000,"Otros")," y "&amp;TEXT(DAY(_xlfn.MAXIFS(Consolidado!$B$5:$B$1000,Consolidado!$E$5:$E$1000,$B10,Consolidado!$AA$5:$AA$1000,O$5,Consolidado!$C$5:$C$1000,"Otros")),"00")&amp;"/"&amp;TEXT(MONTH(_xlfn.MAXIFS(Consolidado!$B$5:$B$1000,Consolidado!$E$5:$E$1000,$B10,Consolidado!$AA$5:$AA$1000,O$5,Consolidado!$C$5:$C$1000,"Otros")),"00"),""),""))</f>
        <v/>
      </c>
      <c r="P10" s="37" t="str">
        <f aca="false">_xlfn.TEXTJOIN(" +"&amp;CHAR(10),TRUE(),IF(SUMIFS(Consolidado!$AD$5:$AD$1000,Consolidado!$E$5:$E$1000,$B10,Consolidado!$AA$5:$AA$1000,P$5,Consolidado!$C$5:$C$1000,"Auditoría Interna")&gt;0,"Interna "&amp;TEXT(DAY(_xlfn.MINIFS(Consolidado!$B$5:$B$1000,Consolidado!$E$5:$E$1000,$B10,Consolidado!$AA$5:$AA$1000,P$5,Consolidado!$C$5:$C$1000,"Auditoría Interna")),"00")&amp;"/"&amp;TEXT(MONTH(_xlfn.MINIFS(Consolidado!$B$5:$B$1000,Consolidado!$E$5:$E$1000,$B10,Consolidado!$AA$5:$AA$1000,P$5,Consolidado!$C$5:$C$1000,"Auditoría Interna")),"00")&amp;IF(_xlfn.MAXIFS(Consolidado!$B$5:$B$1000,Consolidado!$E$5:$E$1000,$B10,Consolidado!$AA$5:$AA$1000,P$5,Consolidado!$C$5:$C$1000,"Auditoría Interna")&lt;&gt;_xlfn.MINIFS(Consolidado!$B$5:$B$1000,Consolidado!$E$5:$E$1000,$B10,Consolidado!$AA$5:$AA$1000,P$5,Consolidado!$C$5:$C$1000,"Auditoría Interna")," y "&amp;TEXT(DAY(_xlfn.MAXIFS(Consolidado!$B$5:$B$1000,Consolidado!$E$5:$E$1000,$B10,Consolidado!$AA$5:$AA$1000,P$5,Consolidado!$C$5:$C$1000,"Auditoría Interna")),"00")&amp;"/"&amp;TEXT(MONTH(_xlfn.MAXIFS(Consolidado!$B$5:$B$1000,Consolidado!$E$5:$E$1000,$B10,Consolidado!$AA$5:$AA$1000,P$5,Consolidado!$C$5:$C$1000,"Auditoría Interna")),"00"),""),""),IF(SUMIFS(Consolidado!$AD$5:$AD$1000,Consolidado!$E$5:$E$1000,$B10,Consolidado!$AA$5:$AA$1000,P$5,Consolidado!$C$5:$C$1000,"Auditoría Externa")&gt;0,"Externa "&amp;TEXT(DAY(_xlfn.MINIFS(Consolidado!$B$5:$B$1000,Consolidado!$E$5:$E$1000,$B10,Consolidado!$AA$5:$AA$1000,P$5,Consolidado!$C$5:$C$1000,"Auditoría Externa")),"00")&amp;"/"&amp;TEXT(MONTH(_xlfn.MINIFS(Consolidado!$B$5:$B$1000,Consolidado!$E$5:$E$1000,$B10,Consolidado!$AA$5:$AA$1000,P$5,Consolidado!$C$5:$C$1000,"Auditoría Externa")),"00")&amp;IF(_xlfn.MAXIFS(Consolidado!$B$5:$B$1000,Consolidado!$E$5:$E$1000,$B10,Consolidado!$AA$5:$AA$1000,P$5,Consolidado!$C$5:$C$1000,"Auditoría Externa")&lt;&gt;_xlfn.MINIFS(Consolidado!$B$5:$B$1000,Consolidado!$E$5:$E$1000,$B10,Consolidado!$AA$5:$AA$1000,P$5,Consolidado!$C$5:$C$1000,"Auditoría Externa")," y "&amp;TEXT(DAY(_xlfn.MAXIFS(Consolidado!$B$5:$B$1000,Consolidado!$E$5:$E$1000,$B10,Consolidado!$AA$5:$AA$1000,P$5,Consolidado!$C$5:$C$1000,"Auditoría Externa")),"00")&amp;"/"&amp;TEXT(MONTH(_xlfn.MAXIFS(Consolidado!$B$5:$B$1000,Consolidado!$E$5:$E$1000,$B10,Consolidado!$AA$5:$AA$1000,P$5,Consolidado!$C$5:$C$1000,"Auditoría Externa")),"00"),""),""),IF(SUMIFS(Consolidado!$AD$5:$AD$1000,Consolidado!$E$5:$E$1000,$B10,Consolidado!$AA$5:$AA$1000,P$5,Consolidado!$C$5:$C$1000,"SSF")&gt;0,"SSF "&amp;TEXT(DAY(_xlfn.MINIFS(Consolidado!$B$5:$B$1000,Consolidado!$E$5:$E$1000,$B10,Consolidado!$AA$5:$AA$1000,P$5,Consolidado!$C$5:$C$1000,"SSF")),"00")&amp;"/"&amp;TEXT(MONTH(_xlfn.MINIFS(Consolidado!$B$5:$B$1000,Consolidado!$E$5:$E$1000,$B10,Consolidado!$AA$5:$AA$1000,P$5,Consolidado!$C$5:$C$1000,"SSF")),"00")&amp;IF(_xlfn.MAXIFS(Consolidado!$B$5:$B$1000,Consolidado!$E$5:$E$1000,$B10,Consolidado!$AA$5:$AA$1000,P$5,Consolidado!$C$5:$C$1000,"SSF")&lt;&gt;_xlfn.MINIFS(Consolidado!$B$5:$B$1000,Consolidado!$E$5:$E$1000,$B10,Consolidado!$AA$5:$AA$1000,P$5,Consolidado!$C$5:$C$1000,"SSF")," y "&amp;TEXT(DAY(_xlfn.MAXIFS(Consolidado!$B$5:$B$1000,Consolidado!$E$5:$E$1000,$B10,Consolidado!$AA$5:$AA$1000,P$5,Consolidado!$C$5:$C$1000,"SSF")),"00")&amp;"/"&amp;TEXT(MONTH(_xlfn.MAXIFS(Consolidado!$B$5:$B$1000,Consolidado!$E$5:$E$1000,$B10,Consolidado!$AA$5:$AA$1000,P$5,Consolidado!$C$5:$C$1000,"SSF")),"00"),""),""),IF(SUMIFS(Consolidado!$AD$5:$AD$1000,Consolidado!$E$5:$E$1000,$B10,Consolidado!$AA$5:$AA$1000,P$5,Consolidado!$C$5:$C$1000,"Comité de Supervisión")&gt;0,"Comité Sup. "&amp;TEXT(DAY(_xlfn.MINIFS(Consolidado!$B$5:$B$1000,Consolidado!$E$5:$E$1000,$B10,Consolidado!$AA$5:$AA$1000,P$5,Consolidado!$C$5:$C$1000,"Comité de Supervisión")),"00")&amp;"/"&amp;TEXT(MONTH(_xlfn.MINIFS(Consolidado!$B$5:$B$1000,Consolidado!$E$5:$E$1000,$B10,Consolidado!$AA$5:$AA$1000,P$5,Consolidado!$C$5:$C$1000,"Comité de Supervisión")),"00")&amp;IF(_xlfn.MAXIFS(Consolidado!$B$5:$B$1000,Consolidado!$E$5:$E$1000,$B10,Consolidado!$AA$5:$AA$1000,P$5,Consolidado!$C$5:$C$1000,"Comité de Supervisión")&lt;&gt;_xlfn.MINIFS(Consolidado!$B$5:$B$1000,Consolidado!$E$5:$E$1000,$B10,Consolidado!$AA$5:$AA$1000,P$5,Consolidado!$C$5:$C$1000,"Comité de Supervisión")," y "&amp;TEXT(DAY(_xlfn.MAXIFS(Consolidado!$B$5:$B$1000,Consolidado!$E$5:$E$1000,$B10,Consolidado!$AA$5:$AA$1000,P$5,Consolidado!$C$5:$C$1000,"Comité de Supervisión")),"00")&amp;"/"&amp;TEXT(MONTH(_xlfn.MAXIFS(Consolidado!$B$5:$B$1000,Consolidado!$E$5:$E$1000,$B10,Consolidado!$AA$5:$AA$1000,P$5,Consolidado!$C$5:$C$1000,"Comité de Supervisión")),"00"),""),""),IF(SUMIFS(Consolidado!$AD$5:$AD$1000,Consolidado!$E$5:$E$1000,$B10,Consolidado!$AA$5:$AA$1000,P$5,Consolidado!$C$5:$C$1000,"Consejo de Administración")&gt;0,"Consejo "&amp;TEXT(DAY(_xlfn.MINIFS(Consolidado!$B$5:$B$1000,Consolidado!$E$5:$E$1000,$B10,Consolidado!$AA$5:$AA$1000,P$5,Consolidado!$C$5:$C$1000,"Consejo de Administración")),"00")&amp;"/"&amp;TEXT(MONTH(_xlfn.MINIFS(Consolidado!$B$5:$B$1000,Consolidado!$E$5:$E$1000,$B10,Consolidado!$AA$5:$AA$1000,P$5,Consolidado!$C$5:$C$1000,"Consejo de Administración")),"00")&amp;IF(_xlfn.MAXIFS(Consolidado!$B$5:$B$1000,Consolidado!$E$5:$E$1000,$B10,Consolidado!$AA$5:$AA$1000,P$5,Consolidado!$C$5:$C$1000,"Consejo de Administración")&lt;&gt;_xlfn.MINIFS(Consolidado!$B$5:$B$1000,Consolidado!$E$5:$E$1000,$B10,Consolidado!$AA$5:$AA$1000,P$5,Consolidado!$C$5:$C$1000,"Consejo de Administración")," y "&amp;TEXT(DAY(_xlfn.MAXIFS(Consolidado!$B$5:$B$1000,Consolidado!$E$5:$E$1000,$B10,Consolidado!$AA$5:$AA$1000,P$5,Consolidado!$C$5:$C$1000,"Consejo de Administración")),"00")&amp;"/"&amp;TEXT(MONTH(_xlfn.MAXIFS(Consolidado!$B$5:$B$1000,Consolidado!$E$5:$E$1000,$B10,Consolidado!$AA$5:$AA$1000,P$5,Consolidado!$C$5:$C$1000,"Consejo de Administración")),"00"),""),""),IF(SUMIFS(Consolidado!$AD$5:$AD$1000,Consolidado!$E$5:$E$1000,$B10,Consolidado!$AA$5:$AA$1000,P$5,Consolidado!$C$5:$C$1000,"Otros")&gt;0,"Otros "&amp;TEXT(DAY(_xlfn.MINIFS(Consolidado!$B$5:$B$1000,Consolidado!$E$5:$E$1000,$B10,Consolidado!$AA$5:$AA$1000,P$5,Consolidado!$C$5:$C$1000,"Otros")),"00")&amp;"/"&amp;TEXT(MONTH(_xlfn.MINIFS(Consolidado!$B$5:$B$1000,Consolidado!$E$5:$E$1000,$B10,Consolidado!$AA$5:$AA$1000,P$5,Consolidado!$C$5:$C$1000,"Otros")),"00")&amp;IF(_xlfn.MAXIFS(Consolidado!$B$5:$B$1000,Consolidado!$E$5:$E$1000,$B10,Consolidado!$AA$5:$AA$1000,P$5,Consolidado!$C$5:$C$1000,"Otros")&lt;&gt;_xlfn.MINIFS(Consolidado!$B$5:$B$1000,Consolidado!$E$5:$E$1000,$B10,Consolidado!$AA$5:$AA$1000,P$5,Consolidado!$C$5:$C$1000,"Otros")," y "&amp;TEXT(DAY(_xlfn.MAXIFS(Consolidado!$B$5:$B$1000,Consolidado!$E$5:$E$1000,$B10,Consolidado!$AA$5:$AA$1000,P$5,Consolidado!$C$5:$C$1000,"Otros")),"00")&amp;"/"&amp;TEXT(MONTH(_xlfn.MAXIFS(Consolidado!$B$5:$B$1000,Consolidado!$E$5:$E$1000,$B10,Consolidado!$AA$5:$AA$1000,P$5,Consolidado!$C$5:$C$1000,"Otros")),"00"),""),""))</f>
        <v>Externa 06/10</v>
      </c>
      <c r="Q10" s="37" t="str">
        <f aca="false">_xlfn.TEXTJOIN(" +"&amp;CHAR(10),TRUE(),IF(SUMIFS(Consolidado!$AD$5:$AD$1000,Consolidado!$E$5:$E$1000,$B10,Consolidado!$AA$5:$AA$1000,Q$5,Consolidado!$C$5:$C$1000,"Auditoría Interna")&gt;0,"Interna "&amp;TEXT(DAY(_xlfn.MINIFS(Consolidado!$B$5:$B$1000,Consolidado!$E$5:$E$1000,$B10,Consolidado!$AA$5:$AA$1000,Q$5,Consolidado!$C$5:$C$1000,"Auditoría Interna")),"00")&amp;"/"&amp;TEXT(MONTH(_xlfn.MINIFS(Consolidado!$B$5:$B$1000,Consolidado!$E$5:$E$1000,$B10,Consolidado!$AA$5:$AA$1000,Q$5,Consolidado!$C$5:$C$1000,"Auditoría Interna")),"00")&amp;IF(_xlfn.MAXIFS(Consolidado!$B$5:$B$1000,Consolidado!$E$5:$E$1000,$B10,Consolidado!$AA$5:$AA$1000,Q$5,Consolidado!$C$5:$C$1000,"Auditoría Interna")&lt;&gt;_xlfn.MINIFS(Consolidado!$B$5:$B$1000,Consolidado!$E$5:$E$1000,$B10,Consolidado!$AA$5:$AA$1000,Q$5,Consolidado!$C$5:$C$1000,"Auditoría Interna")," y "&amp;TEXT(DAY(_xlfn.MAXIFS(Consolidado!$B$5:$B$1000,Consolidado!$E$5:$E$1000,$B10,Consolidado!$AA$5:$AA$1000,Q$5,Consolidado!$C$5:$C$1000,"Auditoría Interna")),"00")&amp;"/"&amp;TEXT(MONTH(_xlfn.MAXIFS(Consolidado!$B$5:$B$1000,Consolidado!$E$5:$E$1000,$B10,Consolidado!$AA$5:$AA$1000,Q$5,Consolidado!$C$5:$C$1000,"Auditoría Interna")),"00"),""),""),IF(SUMIFS(Consolidado!$AD$5:$AD$1000,Consolidado!$E$5:$E$1000,$B10,Consolidado!$AA$5:$AA$1000,Q$5,Consolidado!$C$5:$C$1000,"Auditoría Externa")&gt;0,"Externa "&amp;TEXT(DAY(_xlfn.MINIFS(Consolidado!$B$5:$B$1000,Consolidado!$E$5:$E$1000,$B10,Consolidado!$AA$5:$AA$1000,Q$5,Consolidado!$C$5:$C$1000,"Auditoría Externa")),"00")&amp;"/"&amp;TEXT(MONTH(_xlfn.MINIFS(Consolidado!$B$5:$B$1000,Consolidado!$E$5:$E$1000,$B10,Consolidado!$AA$5:$AA$1000,Q$5,Consolidado!$C$5:$C$1000,"Auditoría Externa")),"00")&amp;IF(_xlfn.MAXIFS(Consolidado!$B$5:$B$1000,Consolidado!$E$5:$E$1000,$B10,Consolidado!$AA$5:$AA$1000,Q$5,Consolidado!$C$5:$C$1000,"Auditoría Externa")&lt;&gt;_xlfn.MINIFS(Consolidado!$B$5:$B$1000,Consolidado!$E$5:$E$1000,$B10,Consolidado!$AA$5:$AA$1000,Q$5,Consolidado!$C$5:$C$1000,"Auditoría Externa")," y "&amp;TEXT(DAY(_xlfn.MAXIFS(Consolidado!$B$5:$B$1000,Consolidado!$E$5:$E$1000,$B10,Consolidado!$AA$5:$AA$1000,Q$5,Consolidado!$C$5:$C$1000,"Auditoría Externa")),"00")&amp;"/"&amp;TEXT(MONTH(_xlfn.MAXIFS(Consolidado!$B$5:$B$1000,Consolidado!$E$5:$E$1000,$B10,Consolidado!$AA$5:$AA$1000,Q$5,Consolidado!$C$5:$C$1000,"Auditoría Externa")),"00"),""),""),IF(SUMIFS(Consolidado!$AD$5:$AD$1000,Consolidado!$E$5:$E$1000,$B10,Consolidado!$AA$5:$AA$1000,Q$5,Consolidado!$C$5:$C$1000,"SSF")&gt;0,"SSF "&amp;TEXT(DAY(_xlfn.MINIFS(Consolidado!$B$5:$B$1000,Consolidado!$E$5:$E$1000,$B10,Consolidado!$AA$5:$AA$1000,Q$5,Consolidado!$C$5:$C$1000,"SSF")),"00")&amp;"/"&amp;TEXT(MONTH(_xlfn.MINIFS(Consolidado!$B$5:$B$1000,Consolidado!$E$5:$E$1000,$B10,Consolidado!$AA$5:$AA$1000,Q$5,Consolidado!$C$5:$C$1000,"SSF")),"00")&amp;IF(_xlfn.MAXIFS(Consolidado!$B$5:$B$1000,Consolidado!$E$5:$E$1000,$B10,Consolidado!$AA$5:$AA$1000,Q$5,Consolidado!$C$5:$C$1000,"SSF")&lt;&gt;_xlfn.MINIFS(Consolidado!$B$5:$B$1000,Consolidado!$E$5:$E$1000,$B10,Consolidado!$AA$5:$AA$1000,Q$5,Consolidado!$C$5:$C$1000,"SSF")," y "&amp;TEXT(DAY(_xlfn.MAXIFS(Consolidado!$B$5:$B$1000,Consolidado!$E$5:$E$1000,$B10,Consolidado!$AA$5:$AA$1000,Q$5,Consolidado!$C$5:$C$1000,"SSF")),"00")&amp;"/"&amp;TEXT(MONTH(_xlfn.MAXIFS(Consolidado!$B$5:$B$1000,Consolidado!$E$5:$E$1000,$B10,Consolidado!$AA$5:$AA$1000,Q$5,Consolidado!$C$5:$C$1000,"SSF")),"00"),""),""),IF(SUMIFS(Consolidado!$AD$5:$AD$1000,Consolidado!$E$5:$E$1000,$B10,Consolidado!$AA$5:$AA$1000,Q$5,Consolidado!$C$5:$C$1000,"Comité de Supervisión")&gt;0,"Comité Sup. "&amp;TEXT(DAY(_xlfn.MINIFS(Consolidado!$B$5:$B$1000,Consolidado!$E$5:$E$1000,$B10,Consolidado!$AA$5:$AA$1000,Q$5,Consolidado!$C$5:$C$1000,"Comité de Supervisión")),"00")&amp;"/"&amp;TEXT(MONTH(_xlfn.MINIFS(Consolidado!$B$5:$B$1000,Consolidado!$E$5:$E$1000,$B10,Consolidado!$AA$5:$AA$1000,Q$5,Consolidado!$C$5:$C$1000,"Comité de Supervisión")),"00")&amp;IF(_xlfn.MAXIFS(Consolidado!$B$5:$B$1000,Consolidado!$E$5:$E$1000,$B10,Consolidado!$AA$5:$AA$1000,Q$5,Consolidado!$C$5:$C$1000,"Comité de Supervisión")&lt;&gt;_xlfn.MINIFS(Consolidado!$B$5:$B$1000,Consolidado!$E$5:$E$1000,$B10,Consolidado!$AA$5:$AA$1000,Q$5,Consolidado!$C$5:$C$1000,"Comité de Supervisión")," y "&amp;TEXT(DAY(_xlfn.MAXIFS(Consolidado!$B$5:$B$1000,Consolidado!$E$5:$E$1000,$B10,Consolidado!$AA$5:$AA$1000,Q$5,Consolidado!$C$5:$C$1000,"Comité de Supervisión")),"00")&amp;"/"&amp;TEXT(MONTH(_xlfn.MAXIFS(Consolidado!$B$5:$B$1000,Consolidado!$E$5:$E$1000,$B10,Consolidado!$AA$5:$AA$1000,Q$5,Consolidado!$C$5:$C$1000,"Comité de Supervisión")),"00"),""),""),IF(SUMIFS(Consolidado!$AD$5:$AD$1000,Consolidado!$E$5:$E$1000,$B10,Consolidado!$AA$5:$AA$1000,Q$5,Consolidado!$C$5:$C$1000,"Consejo de Administración")&gt;0,"Consejo "&amp;TEXT(DAY(_xlfn.MINIFS(Consolidado!$B$5:$B$1000,Consolidado!$E$5:$E$1000,$B10,Consolidado!$AA$5:$AA$1000,Q$5,Consolidado!$C$5:$C$1000,"Consejo de Administración")),"00")&amp;"/"&amp;TEXT(MONTH(_xlfn.MINIFS(Consolidado!$B$5:$B$1000,Consolidado!$E$5:$E$1000,$B10,Consolidado!$AA$5:$AA$1000,Q$5,Consolidado!$C$5:$C$1000,"Consejo de Administración")),"00")&amp;IF(_xlfn.MAXIFS(Consolidado!$B$5:$B$1000,Consolidado!$E$5:$E$1000,$B10,Consolidado!$AA$5:$AA$1000,Q$5,Consolidado!$C$5:$C$1000,"Consejo de Administración")&lt;&gt;_xlfn.MINIFS(Consolidado!$B$5:$B$1000,Consolidado!$E$5:$E$1000,$B10,Consolidado!$AA$5:$AA$1000,Q$5,Consolidado!$C$5:$C$1000,"Consejo de Administración")," y "&amp;TEXT(DAY(_xlfn.MAXIFS(Consolidado!$B$5:$B$1000,Consolidado!$E$5:$E$1000,$B10,Consolidado!$AA$5:$AA$1000,Q$5,Consolidado!$C$5:$C$1000,"Consejo de Administración")),"00")&amp;"/"&amp;TEXT(MONTH(_xlfn.MAXIFS(Consolidado!$B$5:$B$1000,Consolidado!$E$5:$E$1000,$B10,Consolidado!$AA$5:$AA$1000,Q$5,Consolidado!$C$5:$C$1000,"Consejo de Administración")),"00"),""),""),IF(SUMIFS(Consolidado!$AD$5:$AD$1000,Consolidado!$E$5:$E$1000,$B10,Consolidado!$AA$5:$AA$1000,Q$5,Consolidado!$C$5:$C$1000,"Otros")&gt;0,"Otros "&amp;TEXT(DAY(_xlfn.MINIFS(Consolidado!$B$5:$B$1000,Consolidado!$E$5:$E$1000,$B10,Consolidado!$AA$5:$AA$1000,Q$5,Consolidado!$C$5:$C$1000,"Otros")),"00")&amp;"/"&amp;TEXT(MONTH(_xlfn.MINIFS(Consolidado!$B$5:$B$1000,Consolidado!$E$5:$E$1000,$B10,Consolidado!$AA$5:$AA$1000,Q$5,Consolidado!$C$5:$C$1000,"Otros")),"00")&amp;IF(_xlfn.MAXIFS(Consolidado!$B$5:$B$1000,Consolidado!$E$5:$E$1000,$B10,Consolidado!$AA$5:$AA$1000,Q$5,Consolidado!$C$5:$C$1000,"Otros")&lt;&gt;_xlfn.MINIFS(Consolidado!$B$5:$B$1000,Consolidado!$E$5:$E$1000,$B10,Consolidado!$AA$5:$AA$1000,Q$5,Consolidado!$C$5:$C$1000,"Otros")," y "&amp;TEXT(DAY(_xlfn.MAXIFS(Consolidado!$B$5:$B$1000,Consolidado!$E$5:$E$1000,$B10,Consolidado!$AA$5:$AA$1000,Q$5,Consolidado!$C$5:$C$1000,"Otros")),"00")&amp;"/"&amp;TEXT(MONTH(_xlfn.MAXIFS(Consolidado!$B$5:$B$1000,Consolidado!$E$5:$E$1000,$B10,Consolidado!$AA$5:$AA$1000,Q$5,Consolidado!$C$5:$C$1000,"Otros")),"00"),""),""))</f>
        <v/>
      </c>
      <c r="R10" s="37" t="str">
        <f aca="false">_xlfn.TEXTJOIN(" +"&amp;CHAR(10),TRUE(),IF(SUMIFS(Consolidado!$AD$5:$AD$1000,Consolidado!$E$5:$E$1000,$B10,Consolidado!$AA$5:$AA$1000,R$5,Consolidado!$C$5:$C$1000,"Auditoría Interna")&gt;0,"Interna "&amp;TEXT(DAY(_xlfn.MINIFS(Consolidado!$B$5:$B$1000,Consolidado!$E$5:$E$1000,$B10,Consolidado!$AA$5:$AA$1000,R$5,Consolidado!$C$5:$C$1000,"Auditoría Interna")),"00")&amp;"/"&amp;TEXT(MONTH(_xlfn.MINIFS(Consolidado!$B$5:$B$1000,Consolidado!$E$5:$E$1000,$B10,Consolidado!$AA$5:$AA$1000,R$5,Consolidado!$C$5:$C$1000,"Auditoría Interna")),"00")&amp;IF(_xlfn.MAXIFS(Consolidado!$B$5:$B$1000,Consolidado!$E$5:$E$1000,$B10,Consolidado!$AA$5:$AA$1000,R$5,Consolidado!$C$5:$C$1000,"Auditoría Interna")&lt;&gt;_xlfn.MINIFS(Consolidado!$B$5:$B$1000,Consolidado!$E$5:$E$1000,$B10,Consolidado!$AA$5:$AA$1000,R$5,Consolidado!$C$5:$C$1000,"Auditoría Interna")," y "&amp;TEXT(DAY(_xlfn.MAXIFS(Consolidado!$B$5:$B$1000,Consolidado!$E$5:$E$1000,$B10,Consolidado!$AA$5:$AA$1000,R$5,Consolidado!$C$5:$C$1000,"Auditoría Interna")),"00")&amp;"/"&amp;TEXT(MONTH(_xlfn.MAXIFS(Consolidado!$B$5:$B$1000,Consolidado!$E$5:$E$1000,$B10,Consolidado!$AA$5:$AA$1000,R$5,Consolidado!$C$5:$C$1000,"Auditoría Interna")),"00"),""),""),IF(SUMIFS(Consolidado!$AD$5:$AD$1000,Consolidado!$E$5:$E$1000,$B10,Consolidado!$AA$5:$AA$1000,R$5,Consolidado!$C$5:$C$1000,"Auditoría Externa")&gt;0,"Externa "&amp;TEXT(DAY(_xlfn.MINIFS(Consolidado!$B$5:$B$1000,Consolidado!$E$5:$E$1000,$B10,Consolidado!$AA$5:$AA$1000,R$5,Consolidado!$C$5:$C$1000,"Auditoría Externa")),"00")&amp;"/"&amp;TEXT(MONTH(_xlfn.MINIFS(Consolidado!$B$5:$B$1000,Consolidado!$E$5:$E$1000,$B10,Consolidado!$AA$5:$AA$1000,R$5,Consolidado!$C$5:$C$1000,"Auditoría Externa")),"00")&amp;IF(_xlfn.MAXIFS(Consolidado!$B$5:$B$1000,Consolidado!$E$5:$E$1000,$B10,Consolidado!$AA$5:$AA$1000,R$5,Consolidado!$C$5:$C$1000,"Auditoría Externa")&lt;&gt;_xlfn.MINIFS(Consolidado!$B$5:$B$1000,Consolidado!$E$5:$E$1000,$B10,Consolidado!$AA$5:$AA$1000,R$5,Consolidado!$C$5:$C$1000,"Auditoría Externa")," y "&amp;TEXT(DAY(_xlfn.MAXIFS(Consolidado!$B$5:$B$1000,Consolidado!$E$5:$E$1000,$B10,Consolidado!$AA$5:$AA$1000,R$5,Consolidado!$C$5:$C$1000,"Auditoría Externa")),"00")&amp;"/"&amp;TEXT(MONTH(_xlfn.MAXIFS(Consolidado!$B$5:$B$1000,Consolidado!$E$5:$E$1000,$B10,Consolidado!$AA$5:$AA$1000,R$5,Consolidado!$C$5:$C$1000,"Auditoría Externa")),"00"),""),""),IF(SUMIFS(Consolidado!$AD$5:$AD$1000,Consolidado!$E$5:$E$1000,$B10,Consolidado!$AA$5:$AA$1000,R$5,Consolidado!$C$5:$C$1000,"SSF")&gt;0,"SSF "&amp;TEXT(DAY(_xlfn.MINIFS(Consolidado!$B$5:$B$1000,Consolidado!$E$5:$E$1000,$B10,Consolidado!$AA$5:$AA$1000,R$5,Consolidado!$C$5:$C$1000,"SSF")),"00")&amp;"/"&amp;TEXT(MONTH(_xlfn.MINIFS(Consolidado!$B$5:$B$1000,Consolidado!$E$5:$E$1000,$B10,Consolidado!$AA$5:$AA$1000,R$5,Consolidado!$C$5:$C$1000,"SSF")),"00")&amp;IF(_xlfn.MAXIFS(Consolidado!$B$5:$B$1000,Consolidado!$E$5:$E$1000,$B10,Consolidado!$AA$5:$AA$1000,R$5,Consolidado!$C$5:$C$1000,"SSF")&lt;&gt;_xlfn.MINIFS(Consolidado!$B$5:$B$1000,Consolidado!$E$5:$E$1000,$B10,Consolidado!$AA$5:$AA$1000,R$5,Consolidado!$C$5:$C$1000,"SSF")," y "&amp;TEXT(DAY(_xlfn.MAXIFS(Consolidado!$B$5:$B$1000,Consolidado!$E$5:$E$1000,$B10,Consolidado!$AA$5:$AA$1000,R$5,Consolidado!$C$5:$C$1000,"SSF")),"00")&amp;"/"&amp;TEXT(MONTH(_xlfn.MAXIFS(Consolidado!$B$5:$B$1000,Consolidado!$E$5:$E$1000,$B10,Consolidado!$AA$5:$AA$1000,R$5,Consolidado!$C$5:$C$1000,"SSF")),"00"),""),""),IF(SUMIFS(Consolidado!$AD$5:$AD$1000,Consolidado!$E$5:$E$1000,$B10,Consolidado!$AA$5:$AA$1000,R$5,Consolidado!$C$5:$C$1000,"Comité de Supervisión")&gt;0,"Comité Sup. "&amp;TEXT(DAY(_xlfn.MINIFS(Consolidado!$B$5:$B$1000,Consolidado!$E$5:$E$1000,$B10,Consolidado!$AA$5:$AA$1000,R$5,Consolidado!$C$5:$C$1000,"Comité de Supervisión")),"00")&amp;"/"&amp;TEXT(MONTH(_xlfn.MINIFS(Consolidado!$B$5:$B$1000,Consolidado!$E$5:$E$1000,$B10,Consolidado!$AA$5:$AA$1000,R$5,Consolidado!$C$5:$C$1000,"Comité de Supervisión")),"00")&amp;IF(_xlfn.MAXIFS(Consolidado!$B$5:$B$1000,Consolidado!$E$5:$E$1000,$B10,Consolidado!$AA$5:$AA$1000,R$5,Consolidado!$C$5:$C$1000,"Comité de Supervisión")&lt;&gt;_xlfn.MINIFS(Consolidado!$B$5:$B$1000,Consolidado!$E$5:$E$1000,$B10,Consolidado!$AA$5:$AA$1000,R$5,Consolidado!$C$5:$C$1000,"Comité de Supervisión")," y "&amp;TEXT(DAY(_xlfn.MAXIFS(Consolidado!$B$5:$B$1000,Consolidado!$E$5:$E$1000,$B10,Consolidado!$AA$5:$AA$1000,R$5,Consolidado!$C$5:$C$1000,"Comité de Supervisión")),"00")&amp;"/"&amp;TEXT(MONTH(_xlfn.MAXIFS(Consolidado!$B$5:$B$1000,Consolidado!$E$5:$E$1000,$B10,Consolidado!$AA$5:$AA$1000,R$5,Consolidado!$C$5:$C$1000,"Comité de Supervisión")),"00"),""),""),IF(SUMIFS(Consolidado!$AD$5:$AD$1000,Consolidado!$E$5:$E$1000,$B10,Consolidado!$AA$5:$AA$1000,R$5,Consolidado!$C$5:$C$1000,"Consejo de Administración")&gt;0,"Consejo "&amp;TEXT(DAY(_xlfn.MINIFS(Consolidado!$B$5:$B$1000,Consolidado!$E$5:$E$1000,$B10,Consolidado!$AA$5:$AA$1000,R$5,Consolidado!$C$5:$C$1000,"Consejo de Administración")),"00")&amp;"/"&amp;TEXT(MONTH(_xlfn.MINIFS(Consolidado!$B$5:$B$1000,Consolidado!$E$5:$E$1000,$B10,Consolidado!$AA$5:$AA$1000,R$5,Consolidado!$C$5:$C$1000,"Consejo de Administración")),"00")&amp;IF(_xlfn.MAXIFS(Consolidado!$B$5:$B$1000,Consolidado!$E$5:$E$1000,$B10,Consolidado!$AA$5:$AA$1000,R$5,Consolidado!$C$5:$C$1000,"Consejo de Administración")&lt;&gt;_xlfn.MINIFS(Consolidado!$B$5:$B$1000,Consolidado!$E$5:$E$1000,$B10,Consolidado!$AA$5:$AA$1000,R$5,Consolidado!$C$5:$C$1000,"Consejo de Administración")," y "&amp;TEXT(DAY(_xlfn.MAXIFS(Consolidado!$B$5:$B$1000,Consolidado!$E$5:$E$1000,$B10,Consolidado!$AA$5:$AA$1000,R$5,Consolidado!$C$5:$C$1000,"Consejo de Administración")),"00")&amp;"/"&amp;TEXT(MONTH(_xlfn.MAXIFS(Consolidado!$B$5:$B$1000,Consolidado!$E$5:$E$1000,$B10,Consolidado!$AA$5:$AA$1000,R$5,Consolidado!$C$5:$C$1000,"Consejo de Administración")),"00"),""),""),IF(SUMIFS(Consolidado!$AD$5:$AD$1000,Consolidado!$E$5:$E$1000,$B10,Consolidado!$AA$5:$AA$1000,R$5,Consolidado!$C$5:$C$1000,"Otros")&gt;0,"Otros "&amp;TEXT(DAY(_xlfn.MINIFS(Consolidado!$B$5:$B$1000,Consolidado!$E$5:$E$1000,$B10,Consolidado!$AA$5:$AA$1000,R$5,Consolidado!$C$5:$C$1000,"Otros")),"00")&amp;"/"&amp;TEXT(MONTH(_xlfn.MINIFS(Consolidado!$B$5:$B$1000,Consolidado!$E$5:$E$1000,$B10,Consolidado!$AA$5:$AA$1000,R$5,Consolidado!$C$5:$C$1000,"Otros")),"00")&amp;IF(_xlfn.MAXIFS(Consolidado!$B$5:$B$1000,Consolidado!$E$5:$E$1000,$B10,Consolidado!$AA$5:$AA$1000,R$5,Consolidado!$C$5:$C$1000,"Otros")&lt;&gt;_xlfn.MINIFS(Consolidado!$B$5:$B$1000,Consolidado!$E$5:$E$1000,$B10,Consolidado!$AA$5:$AA$1000,R$5,Consolidado!$C$5:$C$1000,"Otros")," y "&amp;TEXT(DAY(_xlfn.MAXIFS(Consolidado!$B$5:$B$1000,Consolidado!$E$5:$E$1000,$B10,Consolidado!$AA$5:$AA$1000,R$5,Consolidado!$C$5:$C$1000,"Otros")),"00")&amp;"/"&amp;TEXT(MONTH(_xlfn.MAXIFS(Consolidado!$B$5:$B$1000,Consolidado!$E$5:$E$1000,$B10,Consolidado!$AA$5:$AA$1000,R$5,Consolidado!$C$5:$C$1000,"Otros")),"00"),""),""))</f>
        <v/>
      </c>
    </row>
    <row r="11" customFormat="false" ht="61.5" hidden="false" customHeight="true" outlineLevel="0" collapsed="false">
      <c r="A11" s="31" t="n">
        <v>6</v>
      </c>
      <c r="B11" s="32" t="str">
        <f aca="false">Catálogos!C7</f>
        <v>Clasificación de cartera, mora y reservas</v>
      </c>
      <c r="C11" s="33" t="str">
        <f aca="false">Catálogos!D7</f>
        <v>NCB-022</v>
      </c>
      <c r="D11" s="17" t="n">
        <f aca="false">SUMIFS(Consolidado!$AD$5:$AD$1000,Consolidado!$E$5:$E$1000,B11,Consolidado!$H$5:$H$1000,$C$2)</f>
        <v>3</v>
      </c>
      <c r="E11" s="36" t="str">
        <f aca="false">IF(((SUMIFS(Consolidado!$AD$5:$AD$1000,Consolidado!$E$5:$E$1000,$B11,Consolidado!$C$5:$C$1000,"Auditoría Interna",Consolidado!$H$5:$H$1000,$C$2)&gt;0)+(SUMIFS(Consolidado!$AD$5:$AD$1000,Consolidado!$E$5:$E$1000,$B11,Consolidado!$C$5:$C$1000,"Auditoría Externa",Consolidado!$H$5:$H$1000,$C$2)&gt;0)+(SUMIFS(Consolidado!$AD$5:$AD$1000,Consolidado!$E$5:$E$1000,$B11,Consolidado!$C$5:$C$1000,"SSF",Consolidado!$H$5:$H$1000,$C$2)&gt;0)+(SUMIFS(Consolidado!$AD$5:$AD$1000,Consolidado!$E$5:$E$1000,$B11,Consolidado!$C$5:$C$1000,"Comité de Supervisión",Consolidado!$H$5:$H$1000,$C$2)&gt;0)+(SUMIFS(Consolidado!$AD$5:$AD$1000,Consolidado!$E$5:$E$1000,$B11,Consolidado!$C$5:$C$1000,"Consejo de Administración",Consolidado!$H$5:$H$1000,$C$2)&gt;0)+(SUMIFS(Consolidado!$AD$5:$AD$1000,Consolidado!$E$5:$E$1000,$B11,Consolidado!$C$5:$C$1000,"Otros",Consolidado!$H$5:$H$1000,$C$2)&gt;0))&gt;=2,"Sí","No")</f>
        <v>Sí</v>
      </c>
      <c r="F11" s="47" t="str">
        <f aca="false" t="array" ref="F11:F11">_xlfn.TEXTJOIN(CHAR(10),TRUE(),IF((Consolidado!$E$5:$E$1000=$B11)*(Consolidado!$H$5:$H$1000=$C$2),Consolidado!$AE$5:$AE$1000,""))</f>
        <v>Interna – 6 de Mayo 2026
Interna – 24 de Junio 2026
Externa – 6 de Octubre 2026</v>
      </c>
      <c r="G11" s="37" t="str">
        <f aca="false">_xlfn.TEXTJOIN(" +"&amp;CHAR(10),TRUE(),IF(SUMIFS(Consolidado!$AD$5:$AD$1000,Consolidado!$E$5:$E$1000,$B11,Consolidado!$AA$5:$AA$1000,G$5,Consolidado!$C$5:$C$1000,"Auditoría Interna")&gt;0,"Interna "&amp;TEXT(DAY(_xlfn.MINIFS(Consolidado!$B$5:$B$1000,Consolidado!$E$5:$E$1000,$B11,Consolidado!$AA$5:$AA$1000,G$5,Consolidado!$C$5:$C$1000,"Auditoría Interna")),"00")&amp;"/"&amp;TEXT(MONTH(_xlfn.MINIFS(Consolidado!$B$5:$B$1000,Consolidado!$E$5:$E$1000,$B11,Consolidado!$AA$5:$AA$1000,G$5,Consolidado!$C$5:$C$1000,"Auditoría Interna")),"00")&amp;IF(_xlfn.MAXIFS(Consolidado!$B$5:$B$1000,Consolidado!$E$5:$E$1000,$B11,Consolidado!$AA$5:$AA$1000,G$5,Consolidado!$C$5:$C$1000,"Auditoría Interna")&lt;&gt;_xlfn.MINIFS(Consolidado!$B$5:$B$1000,Consolidado!$E$5:$E$1000,$B11,Consolidado!$AA$5:$AA$1000,G$5,Consolidado!$C$5:$C$1000,"Auditoría Interna")," y "&amp;TEXT(DAY(_xlfn.MAXIFS(Consolidado!$B$5:$B$1000,Consolidado!$E$5:$E$1000,$B11,Consolidado!$AA$5:$AA$1000,G$5,Consolidado!$C$5:$C$1000,"Auditoría Interna")),"00")&amp;"/"&amp;TEXT(MONTH(_xlfn.MAXIFS(Consolidado!$B$5:$B$1000,Consolidado!$E$5:$E$1000,$B11,Consolidado!$AA$5:$AA$1000,G$5,Consolidado!$C$5:$C$1000,"Auditoría Interna")),"00"),""),""),IF(SUMIFS(Consolidado!$AD$5:$AD$1000,Consolidado!$E$5:$E$1000,$B11,Consolidado!$AA$5:$AA$1000,G$5,Consolidado!$C$5:$C$1000,"Auditoría Externa")&gt;0,"Externa "&amp;TEXT(DAY(_xlfn.MINIFS(Consolidado!$B$5:$B$1000,Consolidado!$E$5:$E$1000,$B11,Consolidado!$AA$5:$AA$1000,G$5,Consolidado!$C$5:$C$1000,"Auditoría Externa")),"00")&amp;"/"&amp;TEXT(MONTH(_xlfn.MINIFS(Consolidado!$B$5:$B$1000,Consolidado!$E$5:$E$1000,$B11,Consolidado!$AA$5:$AA$1000,G$5,Consolidado!$C$5:$C$1000,"Auditoría Externa")),"00")&amp;IF(_xlfn.MAXIFS(Consolidado!$B$5:$B$1000,Consolidado!$E$5:$E$1000,$B11,Consolidado!$AA$5:$AA$1000,G$5,Consolidado!$C$5:$C$1000,"Auditoría Externa")&lt;&gt;_xlfn.MINIFS(Consolidado!$B$5:$B$1000,Consolidado!$E$5:$E$1000,$B11,Consolidado!$AA$5:$AA$1000,G$5,Consolidado!$C$5:$C$1000,"Auditoría Externa")," y "&amp;TEXT(DAY(_xlfn.MAXIFS(Consolidado!$B$5:$B$1000,Consolidado!$E$5:$E$1000,$B11,Consolidado!$AA$5:$AA$1000,G$5,Consolidado!$C$5:$C$1000,"Auditoría Externa")),"00")&amp;"/"&amp;TEXT(MONTH(_xlfn.MAXIFS(Consolidado!$B$5:$B$1000,Consolidado!$E$5:$E$1000,$B11,Consolidado!$AA$5:$AA$1000,G$5,Consolidado!$C$5:$C$1000,"Auditoría Externa")),"00"),""),""),IF(SUMIFS(Consolidado!$AD$5:$AD$1000,Consolidado!$E$5:$E$1000,$B11,Consolidado!$AA$5:$AA$1000,G$5,Consolidado!$C$5:$C$1000,"SSF")&gt;0,"SSF "&amp;TEXT(DAY(_xlfn.MINIFS(Consolidado!$B$5:$B$1000,Consolidado!$E$5:$E$1000,$B11,Consolidado!$AA$5:$AA$1000,G$5,Consolidado!$C$5:$C$1000,"SSF")),"00")&amp;"/"&amp;TEXT(MONTH(_xlfn.MINIFS(Consolidado!$B$5:$B$1000,Consolidado!$E$5:$E$1000,$B11,Consolidado!$AA$5:$AA$1000,G$5,Consolidado!$C$5:$C$1000,"SSF")),"00")&amp;IF(_xlfn.MAXIFS(Consolidado!$B$5:$B$1000,Consolidado!$E$5:$E$1000,$B11,Consolidado!$AA$5:$AA$1000,G$5,Consolidado!$C$5:$C$1000,"SSF")&lt;&gt;_xlfn.MINIFS(Consolidado!$B$5:$B$1000,Consolidado!$E$5:$E$1000,$B11,Consolidado!$AA$5:$AA$1000,G$5,Consolidado!$C$5:$C$1000,"SSF")," y "&amp;TEXT(DAY(_xlfn.MAXIFS(Consolidado!$B$5:$B$1000,Consolidado!$E$5:$E$1000,$B11,Consolidado!$AA$5:$AA$1000,G$5,Consolidado!$C$5:$C$1000,"SSF")),"00")&amp;"/"&amp;TEXT(MONTH(_xlfn.MAXIFS(Consolidado!$B$5:$B$1000,Consolidado!$E$5:$E$1000,$B11,Consolidado!$AA$5:$AA$1000,G$5,Consolidado!$C$5:$C$1000,"SSF")),"00"),""),""),IF(SUMIFS(Consolidado!$AD$5:$AD$1000,Consolidado!$E$5:$E$1000,$B11,Consolidado!$AA$5:$AA$1000,G$5,Consolidado!$C$5:$C$1000,"Comité de Supervisión")&gt;0,"Comité Sup. "&amp;TEXT(DAY(_xlfn.MINIFS(Consolidado!$B$5:$B$1000,Consolidado!$E$5:$E$1000,$B11,Consolidado!$AA$5:$AA$1000,G$5,Consolidado!$C$5:$C$1000,"Comité de Supervisión")),"00")&amp;"/"&amp;TEXT(MONTH(_xlfn.MINIFS(Consolidado!$B$5:$B$1000,Consolidado!$E$5:$E$1000,$B11,Consolidado!$AA$5:$AA$1000,G$5,Consolidado!$C$5:$C$1000,"Comité de Supervisión")),"00")&amp;IF(_xlfn.MAXIFS(Consolidado!$B$5:$B$1000,Consolidado!$E$5:$E$1000,$B11,Consolidado!$AA$5:$AA$1000,G$5,Consolidado!$C$5:$C$1000,"Comité de Supervisión")&lt;&gt;_xlfn.MINIFS(Consolidado!$B$5:$B$1000,Consolidado!$E$5:$E$1000,$B11,Consolidado!$AA$5:$AA$1000,G$5,Consolidado!$C$5:$C$1000,"Comité de Supervisión")," y "&amp;TEXT(DAY(_xlfn.MAXIFS(Consolidado!$B$5:$B$1000,Consolidado!$E$5:$E$1000,$B11,Consolidado!$AA$5:$AA$1000,G$5,Consolidado!$C$5:$C$1000,"Comité de Supervisión")),"00")&amp;"/"&amp;TEXT(MONTH(_xlfn.MAXIFS(Consolidado!$B$5:$B$1000,Consolidado!$E$5:$E$1000,$B11,Consolidado!$AA$5:$AA$1000,G$5,Consolidado!$C$5:$C$1000,"Comité de Supervisión")),"00"),""),""),IF(SUMIFS(Consolidado!$AD$5:$AD$1000,Consolidado!$E$5:$E$1000,$B11,Consolidado!$AA$5:$AA$1000,G$5,Consolidado!$C$5:$C$1000,"Consejo de Administración")&gt;0,"Consejo "&amp;TEXT(DAY(_xlfn.MINIFS(Consolidado!$B$5:$B$1000,Consolidado!$E$5:$E$1000,$B11,Consolidado!$AA$5:$AA$1000,G$5,Consolidado!$C$5:$C$1000,"Consejo de Administración")),"00")&amp;"/"&amp;TEXT(MONTH(_xlfn.MINIFS(Consolidado!$B$5:$B$1000,Consolidado!$E$5:$E$1000,$B11,Consolidado!$AA$5:$AA$1000,G$5,Consolidado!$C$5:$C$1000,"Consejo de Administración")),"00")&amp;IF(_xlfn.MAXIFS(Consolidado!$B$5:$B$1000,Consolidado!$E$5:$E$1000,$B11,Consolidado!$AA$5:$AA$1000,G$5,Consolidado!$C$5:$C$1000,"Consejo de Administración")&lt;&gt;_xlfn.MINIFS(Consolidado!$B$5:$B$1000,Consolidado!$E$5:$E$1000,$B11,Consolidado!$AA$5:$AA$1000,G$5,Consolidado!$C$5:$C$1000,"Consejo de Administración")," y "&amp;TEXT(DAY(_xlfn.MAXIFS(Consolidado!$B$5:$B$1000,Consolidado!$E$5:$E$1000,$B11,Consolidado!$AA$5:$AA$1000,G$5,Consolidado!$C$5:$C$1000,"Consejo de Administración")),"00")&amp;"/"&amp;TEXT(MONTH(_xlfn.MAXIFS(Consolidado!$B$5:$B$1000,Consolidado!$E$5:$E$1000,$B11,Consolidado!$AA$5:$AA$1000,G$5,Consolidado!$C$5:$C$1000,"Consejo de Administración")),"00"),""),""),IF(SUMIFS(Consolidado!$AD$5:$AD$1000,Consolidado!$E$5:$E$1000,$B11,Consolidado!$AA$5:$AA$1000,G$5,Consolidado!$C$5:$C$1000,"Otros")&gt;0,"Otros "&amp;TEXT(DAY(_xlfn.MINIFS(Consolidado!$B$5:$B$1000,Consolidado!$E$5:$E$1000,$B11,Consolidado!$AA$5:$AA$1000,G$5,Consolidado!$C$5:$C$1000,"Otros")),"00")&amp;"/"&amp;TEXT(MONTH(_xlfn.MINIFS(Consolidado!$B$5:$B$1000,Consolidado!$E$5:$E$1000,$B11,Consolidado!$AA$5:$AA$1000,G$5,Consolidado!$C$5:$C$1000,"Otros")),"00")&amp;IF(_xlfn.MAXIFS(Consolidado!$B$5:$B$1000,Consolidado!$E$5:$E$1000,$B11,Consolidado!$AA$5:$AA$1000,G$5,Consolidado!$C$5:$C$1000,"Otros")&lt;&gt;_xlfn.MINIFS(Consolidado!$B$5:$B$1000,Consolidado!$E$5:$E$1000,$B11,Consolidado!$AA$5:$AA$1000,G$5,Consolidado!$C$5:$C$1000,"Otros")," y "&amp;TEXT(DAY(_xlfn.MAXIFS(Consolidado!$B$5:$B$1000,Consolidado!$E$5:$E$1000,$B11,Consolidado!$AA$5:$AA$1000,G$5,Consolidado!$C$5:$C$1000,"Otros")),"00")&amp;"/"&amp;TEXT(MONTH(_xlfn.MAXIFS(Consolidado!$B$5:$B$1000,Consolidado!$E$5:$E$1000,$B11,Consolidado!$AA$5:$AA$1000,G$5,Consolidado!$C$5:$C$1000,"Otros")),"00"),""),""))</f>
        <v/>
      </c>
      <c r="H11" s="37" t="str">
        <f aca="false">_xlfn.TEXTJOIN(" +"&amp;CHAR(10),TRUE(),IF(SUMIFS(Consolidado!$AD$5:$AD$1000,Consolidado!$E$5:$E$1000,$B11,Consolidado!$AA$5:$AA$1000,H$5,Consolidado!$C$5:$C$1000,"Auditoría Interna")&gt;0,"Interna "&amp;TEXT(DAY(_xlfn.MINIFS(Consolidado!$B$5:$B$1000,Consolidado!$E$5:$E$1000,$B11,Consolidado!$AA$5:$AA$1000,H$5,Consolidado!$C$5:$C$1000,"Auditoría Interna")),"00")&amp;"/"&amp;TEXT(MONTH(_xlfn.MINIFS(Consolidado!$B$5:$B$1000,Consolidado!$E$5:$E$1000,$B11,Consolidado!$AA$5:$AA$1000,H$5,Consolidado!$C$5:$C$1000,"Auditoría Interna")),"00")&amp;IF(_xlfn.MAXIFS(Consolidado!$B$5:$B$1000,Consolidado!$E$5:$E$1000,$B11,Consolidado!$AA$5:$AA$1000,H$5,Consolidado!$C$5:$C$1000,"Auditoría Interna")&lt;&gt;_xlfn.MINIFS(Consolidado!$B$5:$B$1000,Consolidado!$E$5:$E$1000,$B11,Consolidado!$AA$5:$AA$1000,H$5,Consolidado!$C$5:$C$1000,"Auditoría Interna")," y "&amp;TEXT(DAY(_xlfn.MAXIFS(Consolidado!$B$5:$B$1000,Consolidado!$E$5:$E$1000,$B11,Consolidado!$AA$5:$AA$1000,H$5,Consolidado!$C$5:$C$1000,"Auditoría Interna")),"00")&amp;"/"&amp;TEXT(MONTH(_xlfn.MAXIFS(Consolidado!$B$5:$B$1000,Consolidado!$E$5:$E$1000,$B11,Consolidado!$AA$5:$AA$1000,H$5,Consolidado!$C$5:$C$1000,"Auditoría Interna")),"00"),""),""),IF(SUMIFS(Consolidado!$AD$5:$AD$1000,Consolidado!$E$5:$E$1000,$B11,Consolidado!$AA$5:$AA$1000,H$5,Consolidado!$C$5:$C$1000,"Auditoría Externa")&gt;0,"Externa "&amp;TEXT(DAY(_xlfn.MINIFS(Consolidado!$B$5:$B$1000,Consolidado!$E$5:$E$1000,$B11,Consolidado!$AA$5:$AA$1000,H$5,Consolidado!$C$5:$C$1000,"Auditoría Externa")),"00")&amp;"/"&amp;TEXT(MONTH(_xlfn.MINIFS(Consolidado!$B$5:$B$1000,Consolidado!$E$5:$E$1000,$B11,Consolidado!$AA$5:$AA$1000,H$5,Consolidado!$C$5:$C$1000,"Auditoría Externa")),"00")&amp;IF(_xlfn.MAXIFS(Consolidado!$B$5:$B$1000,Consolidado!$E$5:$E$1000,$B11,Consolidado!$AA$5:$AA$1000,H$5,Consolidado!$C$5:$C$1000,"Auditoría Externa")&lt;&gt;_xlfn.MINIFS(Consolidado!$B$5:$B$1000,Consolidado!$E$5:$E$1000,$B11,Consolidado!$AA$5:$AA$1000,H$5,Consolidado!$C$5:$C$1000,"Auditoría Externa")," y "&amp;TEXT(DAY(_xlfn.MAXIFS(Consolidado!$B$5:$B$1000,Consolidado!$E$5:$E$1000,$B11,Consolidado!$AA$5:$AA$1000,H$5,Consolidado!$C$5:$C$1000,"Auditoría Externa")),"00")&amp;"/"&amp;TEXT(MONTH(_xlfn.MAXIFS(Consolidado!$B$5:$B$1000,Consolidado!$E$5:$E$1000,$B11,Consolidado!$AA$5:$AA$1000,H$5,Consolidado!$C$5:$C$1000,"Auditoría Externa")),"00"),""),""),IF(SUMIFS(Consolidado!$AD$5:$AD$1000,Consolidado!$E$5:$E$1000,$B11,Consolidado!$AA$5:$AA$1000,H$5,Consolidado!$C$5:$C$1000,"SSF")&gt;0,"SSF "&amp;TEXT(DAY(_xlfn.MINIFS(Consolidado!$B$5:$B$1000,Consolidado!$E$5:$E$1000,$B11,Consolidado!$AA$5:$AA$1000,H$5,Consolidado!$C$5:$C$1000,"SSF")),"00")&amp;"/"&amp;TEXT(MONTH(_xlfn.MINIFS(Consolidado!$B$5:$B$1000,Consolidado!$E$5:$E$1000,$B11,Consolidado!$AA$5:$AA$1000,H$5,Consolidado!$C$5:$C$1000,"SSF")),"00")&amp;IF(_xlfn.MAXIFS(Consolidado!$B$5:$B$1000,Consolidado!$E$5:$E$1000,$B11,Consolidado!$AA$5:$AA$1000,H$5,Consolidado!$C$5:$C$1000,"SSF")&lt;&gt;_xlfn.MINIFS(Consolidado!$B$5:$B$1000,Consolidado!$E$5:$E$1000,$B11,Consolidado!$AA$5:$AA$1000,H$5,Consolidado!$C$5:$C$1000,"SSF")," y "&amp;TEXT(DAY(_xlfn.MAXIFS(Consolidado!$B$5:$B$1000,Consolidado!$E$5:$E$1000,$B11,Consolidado!$AA$5:$AA$1000,H$5,Consolidado!$C$5:$C$1000,"SSF")),"00")&amp;"/"&amp;TEXT(MONTH(_xlfn.MAXIFS(Consolidado!$B$5:$B$1000,Consolidado!$E$5:$E$1000,$B11,Consolidado!$AA$5:$AA$1000,H$5,Consolidado!$C$5:$C$1000,"SSF")),"00"),""),""),IF(SUMIFS(Consolidado!$AD$5:$AD$1000,Consolidado!$E$5:$E$1000,$B11,Consolidado!$AA$5:$AA$1000,H$5,Consolidado!$C$5:$C$1000,"Comité de Supervisión")&gt;0,"Comité Sup. "&amp;TEXT(DAY(_xlfn.MINIFS(Consolidado!$B$5:$B$1000,Consolidado!$E$5:$E$1000,$B11,Consolidado!$AA$5:$AA$1000,H$5,Consolidado!$C$5:$C$1000,"Comité de Supervisión")),"00")&amp;"/"&amp;TEXT(MONTH(_xlfn.MINIFS(Consolidado!$B$5:$B$1000,Consolidado!$E$5:$E$1000,$B11,Consolidado!$AA$5:$AA$1000,H$5,Consolidado!$C$5:$C$1000,"Comité de Supervisión")),"00")&amp;IF(_xlfn.MAXIFS(Consolidado!$B$5:$B$1000,Consolidado!$E$5:$E$1000,$B11,Consolidado!$AA$5:$AA$1000,H$5,Consolidado!$C$5:$C$1000,"Comité de Supervisión")&lt;&gt;_xlfn.MINIFS(Consolidado!$B$5:$B$1000,Consolidado!$E$5:$E$1000,$B11,Consolidado!$AA$5:$AA$1000,H$5,Consolidado!$C$5:$C$1000,"Comité de Supervisión")," y "&amp;TEXT(DAY(_xlfn.MAXIFS(Consolidado!$B$5:$B$1000,Consolidado!$E$5:$E$1000,$B11,Consolidado!$AA$5:$AA$1000,H$5,Consolidado!$C$5:$C$1000,"Comité de Supervisión")),"00")&amp;"/"&amp;TEXT(MONTH(_xlfn.MAXIFS(Consolidado!$B$5:$B$1000,Consolidado!$E$5:$E$1000,$B11,Consolidado!$AA$5:$AA$1000,H$5,Consolidado!$C$5:$C$1000,"Comité de Supervisión")),"00"),""),""),IF(SUMIFS(Consolidado!$AD$5:$AD$1000,Consolidado!$E$5:$E$1000,$B11,Consolidado!$AA$5:$AA$1000,H$5,Consolidado!$C$5:$C$1000,"Consejo de Administración")&gt;0,"Consejo "&amp;TEXT(DAY(_xlfn.MINIFS(Consolidado!$B$5:$B$1000,Consolidado!$E$5:$E$1000,$B11,Consolidado!$AA$5:$AA$1000,H$5,Consolidado!$C$5:$C$1000,"Consejo de Administración")),"00")&amp;"/"&amp;TEXT(MONTH(_xlfn.MINIFS(Consolidado!$B$5:$B$1000,Consolidado!$E$5:$E$1000,$B11,Consolidado!$AA$5:$AA$1000,H$5,Consolidado!$C$5:$C$1000,"Consejo de Administración")),"00")&amp;IF(_xlfn.MAXIFS(Consolidado!$B$5:$B$1000,Consolidado!$E$5:$E$1000,$B11,Consolidado!$AA$5:$AA$1000,H$5,Consolidado!$C$5:$C$1000,"Consejo de Administración")&lt;&gt;_xlfn.MINIFS(Consolidado!$B$5:$B$1000,Consolidado!$E$5:$E$1000,$B11,Consolidado!$AA$5:$AA$1000,H$5,Consolidado!$C$5:$C$1000,"Consejo de Administración")," y "&amp;TEXT(DAY(_xlfn.MAXIFS(Consolidado!$B$5:$B$1000,Consolidado!$E$5:$E$1000,$B11,Consolidado!$AA$5:$AA$1000,H$5,Consolidado!$C$5:$C$1000,"Consejo de Administración")),"00")&amp;"/"&amp;TEXT(MONTH(_xlfn.MAXIFS(Consolidado!$B$5:$B$1000,Consolidado!$E$5:$E$1000,$B11,Consolidado!$AA$5:$AA$1000,H$5,Consolidado!$C$5:$C$1000,"Consejo de Administración")),"00"),""),""),IF(SUMIFS(Consolidado!$AD$5:$AD$1000,Consolidado!$E$5:$E$1000,$B11,Consolidado!$AA$5:$AA$1000,H$5,Consolidado!$C$5:$C$1000,"Otros")&gt;0,"Otros "&amp;TEXT(DAY(_xlfn.MINIFS(Consolidado!$B$5:$B$1000,Consolidado!$E$5:$E$1000,$B11,Consolidado!$AA$5:$AA$1000,H$5,Consolidado!$C$5:$C$1000,"Otros")),"00")&amp;"/"&amp;TEXT(MONTH(_xlfn.MINIFS(Consolidado!$B$5:$B$1000,Consolidado!$E$5:$E$1000,$B11,Consolidado!$AA$5:$AA$1000,H$5,Consolidado!$C$5:$C$1000,"Otros")),"00")&amp;IF(_xlfn.MAXIFS(Consolidado!$B$5:$B$1000,Consolidado!$E$5:$E$1000,$B11,Consolidado!$AA$5:$AA$1000,H$5,Consolidado!$C$5:$C$1000,"Otros")&lt;&gt;_xlfn.MINIFS(Consolidado!$B$5:$B$1000,Consolidado!$E$5:$E$1000,$B11,Consolidado!$AA$5:$AA$1000,H$5,Consolidado!$C$5:$C$1000,"Otros")," y "&amp;TEXT(DAY(_xlfn.MAXIFS(Consolidado!$B$5:$B$1000,Consolidado!$E$5:$E$1000,$B11,Consolidado!$AA$5:$AA$1000,H$5,Consolidado!$C$5:$C$1000,"Otros")),"00")&amp;"/"&amp;TEXT(MONTH(_xlfn.MAXIFS(Consolidado!$B$5:$B$1000,Consolidado!$E$5:$E$1000,$B11,Consolidado!$AA$5:$AA$1000,H$5,Consolidado!$C$5:$C$1000,"Otros")),"00"),""),""))</f>
        <v/>
      </c>
      <c r="I11" s="37" t="str">
        <f aca="false">_xlfn.TEXTJOIN(" +"&amp;CHAR(10),TRUE(),IF(SUMIFS(Consolidado!$AD$5:$AD$1000,Consolidado!$E$5:$E$1000,$B11,Consolidado!$AA$5:$AA$1000,I$5,Consolidado!$C$5:$C$1000,"Auditoría Interna")&gt;0,"Interna "&amp;TEXT(DAY(_xlfn.MINIFS(Consolidado!$B$5:$B$1000,Consolidado!$E$5:$E$1000,$B11,Consolidado!$AA$5:$AA$1000,I$5,Consolidado!$C$5:$C$1000,"Auditoría Interna")),"00")&amp;"/"&amp;TEXT(MONTH(_xlfn.MINIFS(Consolidado!$B$5:$B$1000,Consolidado!$E$5:$E$1000,$B11,Consolidado!$AA$5:$AA$1000,I$5,Consolidado!$C$5:$C$1000,"Auditoría Interna")),"00")&amp;IF(_xlfn.MAXIFS(Consolidado!$B$5:$B$1000,Consolidado!$E$5:$E$1000,$B11,Consolidado!$AA$5:$AA$1000,I$5,Consolidado!$C$5:$C$1000,"Auditoría Interna")&lt;&gt;_xlfn.MINIFS(Consolidado!$B$5:$B$1000,Consolidado!$E$5:$E$1000,$B11,Consolidado!$AA$5:$AA$1000,I$5,Consolidado!$C$5:$C$1000,"Auditoría Interna")," y "&amp;TEXT(DAY(_xlfn.MAXIFS(Consolidado!$B$5:$B$1000,Consolidado!$E$5:$E$1000,$B11,Consolidado!$AA$5:$AA$1000,I$5,Consolidado!$C$5:$C$1000,"Auditoría Interna")),"00")&amp;"/"&amp;TEXT(MONTH(_xlfn.MAXIFS(Consolidado!$B$5:$B$1000,Consolidado!$E$5:$E$1000,$B11,Consolidado!$AA$5:$AA$1000,I$5,Consolidado!$C$5:$C$1000,"Auditoría Interna")),"00"),""),""),IF(SUMIFS(Consolidado!$AD$5:$AD$1000,Consolidado!$E$5:$E$1000,$B11,Consolidado!$AA$5:$AA$1000,I$5,Consolidado!$C$5:$C$1000,"Auditoría Externa")&gt;0,"Externa "&amp;TEXT(DAY(_xlfn.MINIFS(Consolidado!$B$5:$B$1000,Consolidado!$E$5:$E$1000,$B11,Consolidado!$AA$5:$AA$1000,I$5,Consolidado!$C$5:$C$1000,"Auditoría Externa")),"00")&amp;"/"&amp;TEXT(MONTH(_xlfn.MINIFS(Consolidado!$B$5:$B$1000,Consolidado!$E$5:$E$1000,$B11,Consolidado!$AA$5:$AA$1000,I$5,Consolidado!$C$5:$C$1000,"Auditoría Externa")),"00")&amp;IF(_xlfn.MAXIFS(Consolidado!$B$5:$B$1000,Consolidado!$E$5:$E$1000,$B11,Consolidado!$AA$5:$AA$1000,I$5,Consolidado!$C$5:$C$1000,"Auditoría Externa")&lt;&gt;_xlfn.MINIFS(Consolidado!$B$5:$B$1000,Consolidado!$E$5:$E$1000,$B11,Consolidado!$AA$5:$AA$1000,I$5,Consolidado!$C$5:$C$1000,"Auditoría Externa")," y "&amp;TEXT(DAY(_xlfn.MAXIFS(Consolidado!$B$5:$B$1000,Consolidado!$E$5:$E$1000,$B11,Consolidado!$AA$5:$AA$1000,I$5,Consolidado!$C$5:$C$1000,"Auditoría Externa")),"00")&amp;"/"&amp;TEXT(MONTH(_xlfn.MAXIFS(Consolidado!$B$5:$B$1000,Consolidado!$E$5:$E$1000,$B11,Consolidado!$AA$5:$AA$1000,I$5,Consolidado!$C$5:$C$1000,"Auditoría Externa")),"00"),""),""),IF(SUMIFS(Consolidado!$AD$5:$AD$1000,Consolidado!$E$5:$E$1000,$B11,Consolidado!$AA$5:$AA$1000,I$5,Consolidado!$C$5:$C$1000,"SSF")&gt;0,"SSF "&amp;TEXT(DAY(_xlfn.MINIFS(Consolidado!$B$5:$B$1000,Consolidado!$E$5:$E$1000,$B11,Consolidado!$AA$5:$AA$1000,I$5,Consolidado!$C$5:$C$1000,"SSF")),"00")&amp;"/"&amp;TEXT(MONTH(_xlfn.MINIFS(Consolidado!$B$5:$B$1000,Consolidado!$E$5:$E$1000,$B11,Consolidado!$AA$5:$AA$1000,I$5,Consolidado!$C$5:$C$1000,"SSF")),"00")&amp;IF(_xlfn.MAXIFS(Consolidado!$B$5:$B$1000,Consolidado!$E$5:$E$1000,$B11,Consolidado!$AA$5:$AA$1000,I$5,Consolidado!$C$5:$C$1000,"SSF")&lt;&gt;_xlfn.MINIFS(Consolidado!$B$5:$B$1000,Consolidado!$E$5:$E$1000,$B11,Consolidado!$AA$5:$AA$1000,I$5,Consolidado!$C$5:$C$1000,"SSF")," y "&amp;TEXT(DAY(_xlfn.MAXIFS(Consolidado!$B$5:$B$1000,Consolidado!$E$5:$E$1000,$B11,Consolidado!$AA$5:$AA$1000,I$5,Consolidado!$C$5:$C$1000,"SSF")),"00")&amp;"/"&amp;TEXT(MONTH(_xlfn.MAXIFS(Consolidado!$B$5:$B$1000,Consolidado!$E$5:$E$1000,$B11,Consolidado!$AA$5:$AA$1000,I$5,Consolidado!$C$5:$C$1000,"SSF")),"00"),""),""),IF(SUMIFS(Consolidado!$AD$5:$AD$1000,Consolidado!$E$5:$E$1000,$B11,Consolidado!$AA$5:$AA$1000,I$5,Consolidado!$C$5:$C$1000,"Comité de Supervisión")&gt;0,"Comité Sup. "&amp;TEXT(DAY(_xlfn.MINIFS(Consolidado!$B$5:$B$1000,Consolidado!$E$5:$E$1000,$B11,Consolidado!$AA$5:$AA$1000,I$5,Consolidado!$C$5:$C$1000,"Comité de Supervisión")),"00")&amp;"/"&amp;TEXT(MONTH(_xlfn.MINIFS(Consolidado!$B$5:$B$1000,Consolidado!$E$5:$E$1000,$B11,Consolidado!$AA$5:$AA$1000,I$5,Consolidado!$C$5:$C$1000,"Comité de Supervisión")),"00")&amp;IF(_xlfn.MAXIFS(Consolidado!$B$5:$B$1000,Consolidado!$E$5:$E$1000,$B11,Consolidado!$AA$5:$AA$1000,I$5,Consolidado!$C$5:$C$1000,"Comité de Supervisión")&lt;&gt;_xlfn.MINIFS(Consolidado!$B$5:$B$1000,Consolidado!$E$5:$E$1000,$B11,Consolidado!$AA$5:$AA$1000,I$5,Consolidado!$C$5:$C$1000,"Comité de Supervisión")," y "&amp;TEXT(DAY(_xlfn.MAXIFS(Consolidado!$B$5:$B$1000,Consolidado!$E$5:$E$1000,$B11,Consolidado!$AA$5:$AA$1000,I$5,Consolidado!$C$5:$C$1000,"Comité de Supervisión")),"00")&amp;"/"&amp;TEXT(MONTH(_xlfn.MAXIFS(Consolidado!$B$5:$B$1000,Consolidado!$E$5:$E$1000,$B11,Consolidado!$AA$5:$AA$1000,I$5,Consolidado!$C$5:$C$1000,"Comité de Supervisión")),"00"),""),""),IF(SUMIFS(Consolidado!$AD$5:$AD$1000,Consolidado!$E$5:$E$1000,$B11,Consolidado!$AA$5:$AA$1000,I$5,Consolidado!$C$5:$C$1000,"Consejo de Administración")&gt;0,"Consejo "&amp;TEXT(DAY(_xlfn.MINIFS(Consolidado!$B$5:$B$1000,Consolidado!$E$5:$E$1000,$B11,Consolidado!$AA$5:$AA$1000,I$5,Consolidado!$C$5:$C$1000,"Consejo de Administración")),"00")&amp;"/"&amp;TEXT(MONTH(_xlfn.MINIFS(Consolidado!$B$5:$B$1000,Consolidado!$E$5:$E$1000,$B11,Consolidado!$AA$5:$AA$1000,I$5,Consolidado!$C$5:$C$1000,"Consejo de Administración")),"00")&amp;IF(_xlfn.MAXIFS(Consolidado!$B$5:$B$1000,Consolidado!$E$5:$E$1000,$B11,Consolidado!$AA$5:$AA$1000,I$5,Consolidado!$C$5:$C$1000,"Consejo de Administración")&lt;&gt;_xlfn.MINIFS(Consolidado!$B$5:$B$1000,Consolidado!$E$5:$E$1000,$B11,Consolidado!$AA$5:$AA$1000,I$5,Consolidado!$C$5:$C$1000,"Consejo de Administración")," y "&amp;TEXT(DAY(_xlfn.MAXIFS(Consolidado!$B$5:$B$1000,Consolidado!$E$5:$E$1000,$B11,Consolidado!$AA$5:$AA$1000,I$5,Consolidado!$C$5:$C$1000,"Consejo de Administración")),"00")&amp;"/"&amp;TEXT(MONTH(_xlfn.MAXIFS(Consolidado!$B$5:$B$1000,Consolidado!$E$5:$E$1000,$B11,Consolidado!$AA$5:$AA$1000,I$5,Consolidado!$C$5:$C$1000,"Consejo de Administración")),"00"),""),""),IF(SUMIFS(Consolidado!$AD$5:$AD$1000,Consolidado!$E$5:$E$1000,$B11,Consolidado!$AA$5:$AA$1000,I$5,Consolidado!$C$5:$C$1000,"Otros")&gt;0,"Otros "&amp;TEXT(DAY(_xlfn.MINIFS(Consolidado!$B$5:$B$1000,Consolidado!$E$5:$E$1000,$B11,Consolidado!$AA$5:$AA$1000,I$5,Consolidado!$C$5:$C$1000,"Otros")),"00")&amp;"/"&amp;TEXT(MONTH(_xlfn.MINIFS(Consolidado!$B$5:$B$1000,Consolidado!$E$5:$E$1000,$B11,Consolidado!$AA$5:$AA$1000,I$5,Consolidado!$C$5:$C$1000,"Otros")),"00")&amp;IF(_xlfn.MAXIFS(Consolidado!$B$5:$B$1000,Consolidado!$E$5:$E$1000,$B11,Consolidado!$AA$5:$AA$1000,I$5,Consolidado!$C$5:$C$1000,"Otros")&lt;&gt;_xlfn.MINIFS(Consolidado!$B$5:$B$1000,Consolidado!$E$5:$E$1000,$B11,Consolidado!$AA$5:$AA$1000,I$5,Consolidado!$C$5:$C$1000,"Otros")," y "&amp;TEXT(DAY(_xlfn.MAXIFS(Consolidado!$B$5:$B$1000,Consolidado!$E$5:$E$1000,$B11,Consolidado!$AA$5:$AA$1000,I$5,Consolidado!$C$5:$C$1000,"Otros")),"00")&amp;"/"&amp;TEXT(MONTH(_xlfn.MAXIFS(Consolidado!$B$5:$B$1000,Consolidado!$E$5:$E$1000,$B11,Consolidado!$AA$5:$AA$1000,I$5,Consolidado!$C$5:$C$1000,"Otros")),"00"),""),""))</f>
        <v/>
      </c>
      <c r="J11" s="37" t="str">
        <f aca="false">_xlfn.TEXTJOIN(" +"&amp;CHAR(10),TRUE(),IF(SUMIFS(Consolidado!$AD$5:$AD$1000,Consolidado!$E$5:$E$1000,$B11,Consolidado!$AA$5:$AA$1000,J$5,Consolidado!$C$5:$C$1000,"Auditoría Interna")&gt;0,"Interna "&amp;TEXT(DAY(_xlfn.MINIFS(Consolidado!$B$5:$B$1000,Consolidado!$E$5:$E$1000,$B11,Consolidado!$AA$5:$AA$1000,J$5,Consolidado!$C$5:$C$1000,"Auditoría Interna")),"00")&amp;"/"&amp;TEXT(MONTH(_xlfn.MINIFS(Consolidado!$B$5:$B$1000,Consolidado!$E$5:$E$1000,$B11,Consolidado!$AA$5:$AA$1000,J$5,Consolidado!$C$5:$C$1000,"Auditoría Interna")),"00")&amp;IF(_xlfn.MAXIFS(Consolidado!$B$5:$B$1000,Consolidado!$E$5:$E$1000,$B11,Consolidado!$AA$5:$AA$1000,J$5,Consolidado!$C$5:$C$1000,"Auditoría Interna")&lt;&gt;_xlfn.MINIFS(Consolidado!$B$5:$B$1000,Consolidado!$E$5:$E$1000,$B11,Consolidado!$AA$5:$AA$1000,J$5,Consolidado!$C$5:$C$1000,"Auditoría Interna")," y "&amp;TEXT(DAY(_xlfn.MAXIFS(Consolidado!$B$5:$B$1000,Consolidado!$E$5:$E$1000,$B11,Consolidado!$AA$5:$AA$1000,J$5,Consolidado!$C$5:$C$1000,"Auditoría Interna")),"00")&amp;"/"&amp;TEXT(MONTH(_xlfn.MAXIFS(Consolidado!$B$5:$B$1000,Consolidado!$E$5:$E$1000,$B11,Consolidado!$AA$5:$AA$1000,J$5,Consolidado!$C$5:$C$1000,"Auditoría Interna")),"00"),""),""),IF(SUMIFS(Consolidado!$AD$5:$AD$1000,Consolidado!$E$5:$E$1000,$B11,Consolidado!$AA$5:$AA$1000,J$5,Consolidado!$C$5:$C$1000,"Auditoría Externa")&gt;0,"Externa "&amp;TEXT(DAY(_xlfn.MINIFS(Consolidado!$B$5:$B$1000,Consolidado!$E$5:$E$1000,$B11,Consolidado!$AA$5:$AA$1000,J$5,Consolidado!$C$5:$C$1000,"Auditoría Externa")),"00")&amp;"/"&amp;TEXT(MONTH(_xlfn.MINIFS(Consolidado!$B$5:$B$1000,Consolidado!$E$5:$E$1000,$B11,Consolidado!$AA$5:$AA$1000,J$5,Consolidado!$C$5:$C$1000,"Auditoría Externa")),"00")&amp;IF(_xlfn.MAXIFS(Consolidado!$B$5:$B$1000,Consolidado!$E$5:$E$1000,$B11,Consolidado!$AA$5:$AA$1000,J$5,Consolidado!$C$5:$C$1000,"Auditoría Externa")&lt;&gt;_xlfn.MINIFS(Consolidado!$B$5:$B$1000,Consolidado!$E$5:$E$1000,$B11,Consolidado!$AA$5:$AA$1000,J$5,Consolidado!$C$5:$C$1000,"Auditoría Externa")," y "&amp;TEXT(DAY(_xlfn.MAXIFS(Consolidado!$B$5:$B$1000,Consolidado!$E$5:$E$1000,$B11,Consolidado!$AA$5:$AA$1000,J$5,Consolidado!$C$5:$C$1000,"Auditoría Externa")),"00")&amp;"/"&amp;TEXT(MONTH(_xlfn.MAXIFS(Consolidado!$B$5:$B$1000,Consolidado!$E$5:$E$1000,$B11,Consolidado!$AA$5:$AA$1000,J$5,Consolidado!$C$5:$C$1000,"Auditoría Externa")),"00"),""),""),IF(SUMIFS(Consolidado!$AD$5:$AD$1000,Consolidado!$E$5:$E$1000,$B11,Consolidado!$AA$5:$AA$1000,J$5,Consolidado!$C$5:$C$1000,"SSF")&gt;0,"SSF "&amp;TEXT(DAY(_xlfn.MINIFS(Consolidado!$B$5:$B$1000,Consolidado!$E$5:$E$1000,$B11,Consolidado!$AA$5:$AA$1000,J$5,Consolidado!$C$5:$C$1000,"SSF")),"00")&amp;"/"&amp;TEXT(MONTH(_xlfn.MINIFS(Consolidado!$B$5:$B$1000,Consolidado!$E$5:$E$1000,$B11,Consolidado!$AA$5:$AA$1000,J$5,Consolidado!$C$5:$C$1000,"SSF")),"00")&amp;IF(_xlfn.MAXIFS(Consolidado!$B$5:$B$1000,Consolidado!$E$5:$E$1000,$B11,Consolidado!$AA$5:$AA$1000,J$5,Consolidado!$C$5:$C$1000,"SSF")&lt;&gt;_xlfn.MINIFS(Consolidado!$B$5:$B$1000,Consolidado!$E$5:$E$1000,$B11,Consolidado!$AA$5:$AA$1000,J$5,Consolidado!$C$5:$C$1000,"SSF")," y "&amp;TEXT(DAY(_xlfn.MAXIFS(Consolidado!$B$5:$B$1000,Consolidado!$E$5:$E$1000,$B11,Consolidado!$AA$5:$AA$1000,J$5,Consolidado!$C$5:$C$1000,"SSF")),"00")&amp;"/"&amp;TEXT(MONTH(_xlfn.MAXIFS(Consolidado!$B$5:$B$1000,Consolidado!$E$5:$E$1000,$B11,Consolidado!$AA$5:$AA$1000,J$5,Consolidado!$C$5:$C$1000,"SSF")),"00"),""),""),IF(SUMIFS(Consolidado!$AD$5:$AD$1000,Consolidado!$E$5:$E$1000,$B11,Consolidado!$AA$5:$AA$1000,J$5,Consolidado!$C$5:$C$1000,"Comité de Supervisión")&gt;0,"Comité Sup. "&amp;TEXT(DAY(_xlfn.MINIFS(Consolidado!$B$5:$B$1000,Consolidado!$E$5:$E$1000,$B11,Consolidado!$AA$5:$AA$1000,J$5,Consolidado!$C$5:$C$1000,"Comité de Supervisión")),"00")&amp;"/"&amp;TEXT(MONTH(_xlfn.MINIFS(Consolidado!$B$5:$B$1000,Consolidado!$E$5:$E$1000,$B11,Consolidado!$AA$5:$AA$1000,J$5,Consolidado!$C$5:$C$1000,"Comité de Supervisión")),"00")&amp;IF(_xlfn.MAXIFS(Consolidado!$B$5:$B$1000,Consolidado!$E$5:$E$1000,$B11,Consolidado!$AA$5:$AA$1000,J$5,Consolidado!$C$5:$C$1000,"Comité de Supervisión")&lt;&gt;_xlfn.MINIFS(Consolidado!$B$5:$B$1000,Consolidado!$E$5:$E$1000,$B11,Consolidado!$AA$5:$AA$1000,J$5,Consolidado!$C$5:$C$1000,"Comité de Supervisión")," y "&amp;TEXT(DAY(_xlfn.MAXIFS(Consolidado!$B$5:$B$1000,Consolidado!$E$5:$E$1000,$B11,Consolidado!$AA$5:$AA$1000,J$5,Consolidado!$C$5:$C$1000,"Comité de Supervisión")),"00")&amp;"/"&amp;TEXT(MONTH(_xlfn.MAXIFS(Consolidado!$B$5:$B$1000,Consolidado!$E$5:$E$1000,$B11,Consolidado!$AA$5:$AA$1000,J$5,Consolidado!$C$5:$C$1000,"Comité de Supervisión")),"00"),""),""),IF(SUMIFS(Consolidado!$AD$5:$AD$1000,Consolidado!$E$5:$E$1000,$B11,Consolidado!$AA$5:$AA$1000,J$5,Consolidado!$C$5:$C$1000,"Consejo de Administración")&gt;0,"Consejo "&amp;TEXT(DAY(_xlfn.MINIFS(Consolidado!$B$5:$B$1000,Consolidado!$E$5:$E$1000,$B11,Consolidado!$AA$5:$AA$1000,J$5,Consolidado!$C$5:$C$1000,"Consejo de Administración")),"00")&amp;"/"&amp;TEXT(MONTH(_xlfn.MINIFS(Consolidado!$B$5:$B$1000,Consolidado!$E$5:$E$1000,$B11,Consolidado!$AA$5:$AA$1000,J$5,Consolidado!$C$5:$C$1000,"Consejo de Administración")),"00")&amp;IF(_xlfn.MAXIFS(Consolidado!$B$5:$B$1000,Consolidado!$E$5:$E$1000,$B11,Consolidado!$AA$5:$AA$1000,J$5,Consolidado!$C$5:$C$1000,"Consejo de Administración")&lt;&gt;_xlfn.MINIFS(Consolidado!$B$5:$B$1000,Consolidado!$E$5:$E$1000,$B11,Consolidado!$AA$5:$AA$1000,J$5,Consolidado!$C$5:$C$1000,"Consejo de Administración")," y "&amp;TEXT(DAY(_xlfn.MAXIFS(Consolidado!$B$5:$B$1000,Consolidado!$E$5:$E$1000,$B11,Consolidado!$AA$5:$AA$1000,J$5,Consolidado!$C$5:$C$1000,"Consejo de Administración")),"00")&amp;"/"&amp;TEXT(MONTH(_xlfn.MAXIFS(Consolidado!$B$5:$B$1000,Consolidado!$E$5:$E$1000,$B11,Consolidado!$AA$5:$AA$1000,J$5,Consolidado!$C$5:$C$1000,"Consejo de Administración")),"00"),""),""),IF(SUMIFS(Consolidado!$AD$5:$AD$1000,Consolidado!$E$5:$E$1000,$B11,Consolidado!$AA$5:$AA$1000,J$5,Consolidado!$C$5:$C$1000,"Otros")&gt;0,"Otros "&amp;TEXT(DAY(_xlfn.MINIFS(Consolidado!$B$5:$B$1000,Consolidado!$E$5:$E$1000,$B11,Consolidado!$AA$5:$AA$1000,J$5,Consolidado!$C$5:$C$1000,"Otros")),"00")&amp;"/"&amp;TEXT(MONTH(_xlfn.MINIFS(Consolidado!$B$5:$B$1000,Consolidado!$E$5:$E$1000,$B11,Consolidado!$AA$5:$AA$1000,J$5,Consolidado!$C$5:$C$1000,"Otros")),"00")&amp;IF(_xlfn.MAXIFS(Consolidado!$B$5:$B$1000,Consolidado!$E$5:$E$1000,$B11,Consolidado!$AA$5:$AA$1000,J$5,Consolidado!$C$5:$C$1000,"Otros")&lt;&gt;_xlfn.MINIFS(Consolidado!$B$5:$B$1000,Consolidado!$E$5:$E$1000,$B11,Consolidado!$AA$5:$AA$1000,J$5,Consolidado!$C$5:$C$1000,"Otros")," y "&amp;TEXT(DAY(_xlfn.MAXIFS(Consolidado!$B$5:$B$1000,Consolidado!$E$5:$E$1000,$B11,Consolidado!$AA$5:$AA$1000,J$5,Consolidado!$C$5:$C$1000,"Otros")),"00")&amp;"/"&amp;TEXT(MONTH(_xlfn.MAXIFS(Consolidado!$B$5:$B$1000,Consolidado!$E$5:$E$1000,$B11,Consolidado!$AA$5:$AA$1000,J$5,Consolidado!$C$5:$C$1000,"Otros")),"00"),""),""))</f>
        <v/>
      </c>
      <c r="K11" s="37" t="str">
        <f aca="false">_xlfn.TEXTJOIN(" +"&amp;CHAR(10),TRUE(),IF(SUMIFS(Consolidado!$AD$5:$AD$1000,Consolidado!$E$5:$E$1000,$B11,Consolidado!$AA$5:$AA$1000,K$5,Consolidado!$C$5:$C$1000,"Auditoría Interna")&gt;0,"Interna "&amp;TEXT(DAY(_xlfn.MINIFS(Consolidado!$B$5:$B$1000,Consolidado!$E$5:$E$1000,$B11,Consolidado!$AA$5:$AA$1000,K$5,Consolidado!$C$5:$C$1000,"Auditoría Interna")),"00")&amp;"/"&amp;TEXT(MONTH(_xlfn.MINIFS(Consolidado!$B$5:$B$1000,Consolidado!$E$5:$E$1000,$B11,Consolidado!$AA$5:$AA$1000,K$5,Consolidado!$C$5:$C$1000,"Auditoría Interna")),"00")&amp;IF(_xlfn.MAXIFS(Consolidado!$B$5:$B$1000,Consolidado!$E$5:$E$1000,$B11,Consolidado!$AA$5:$AA$1000,K$5,Consolidado!$C$5:$C$1000,"Auditoría Interna")&lt;&gt;_xlfn.MINIFS(Consolidado!$B$5:$B$1000,Consolidado!$E$5:$E$1000,$B11,Consolidado!$AA$5:$AA$1000,K$5,Consolidado!$C$5:$C$1000,"Auditoría Interna")," y "&amp;TEXT(DAY(_xlfn.MAXIFS(Consolidado!$B$5:$B$1000,Consolidado!$E$5:$E$1000,$B11,Consolidado!$AA$5:$AA$1000,K$5,Consolidado!$C$5:$C$1000,"Auditoría Interna")),"00")&amp;"/"&amp;TEXT(MONTH(_xlfn.MAXIFS(Consolidado!$B$5:$B$1000,Consolidado!$E$5:$E$1000,$B11,Consolidado!$AA$5:$AA$1000,K$5,Consolidado!$C$5:$C$1000,"Auditoría Interna")),"00"),""),""),IF(SUMIFS(Consolidado!$AD$5:$AD$1000,Consolidado!$E$5:$E$1000,$B11,Consolidado!$AA$5:$AA$1000,K$5,Consolidado!$C$5:$C$1000,"Auditoría Externa")&gt;0,"Externa "&amp;TEXT(DAY(_xlfn.MINIFS(Consolidado!$B$5:$B$1000,Consolidado!$E$5:$E$1000,$B11,Consolidado!$AA$5:$AA$1000,K$5,Consolidado!$C$5:$C$1000,"Auditoría Externa")),"00")&amp;"/"&amp;TEXT(MONTH(_xlfn.MINIFS(Consolidado!$B$5:$B$1000,Consolidado!$E$5:$E$1000,$B11,Consolidado!$AA$5:$AA$1000,K$5,Consolidado!$C$5:$C$1000,"Auditoría Externa")),"00")&amp;IF(_xlfn.MAXIFS(Consolidado!$B$5:$B$1000,Consolidado!$E$5:$E$1000,$B11,Consolidado!$AA$5:$AA$1000,K$5,Consolidado!$C$5:$C$1000,"Auditoría Externa")&lt;&gt;_xlfn.MINIFS(Consolidado!$B$5:$B$1000,Consolidado!$E$5:$E$1000,$B11,Consolidado!$AA$5:$AA$1000,K$5,Consolidado!$C$5:$C$1000,"Auditoría Externa")," y "&amp;TEXT(DAY(_xlfn.MAXIFS(Consolidado!$B$5:$B$1000,Consolidado!$E$5:$E$1000,$B11,Consolidado!$AA$5:$AA$1000,K$5,Consolidado!$C$5:$C$1000,"Auditoría Externa")),"00")&amp;"/"&amp;TEXT(MONTH(_xlfn.MAXIFS(Consolidado!$B$5:$B$1000,Consolidado!$E$5:$E$1000,$B11,Consolidado!$AA$5:$AA$1000,K$5,Consolidado!$C$5:$C$1000,"Auditoría Externa")),"00"),""),""),IF(SUMIFS(Consolidado!$AD$5:$AD$1000,Consolidado!$E$5:$E$1000,$B11,Consolidado!$AA$5:$AA$1000,K$5,Consolidado!$C$5:$C$1000,"SSF")&gt;0,"SSF "&amp;TEXT(DAY(_xlfn.MINIFS(Consolidado!$B$5:$B$1000,Consolidado!$E$5:$E$1000,$B11,Consolidado!$AA$5:$AA$1000,K$5,Consolidado!$C$5:$C$1000,"SSF")),"00")&amp;"/"&amp;TEXT(MONTH(_xlfn.MINIFS(Consolidado!$B$5:$B$1000,Consolidado!$E$5:$E$1000,$B11,Consolidado!$AA$5:$AA$1000,K$5,Consolidado!$C$5:$C$1000,"SSF")),"00")&amp;IF(_xlfn.MAXIFS(Consolidado!$B$5:$B$1000,Consolidado!$E$5:$E$1000,$B11,Consolidado!$AA$5:$AA$1000,K$5,Consolidado!$C$5:$C$1000,"SSF")&lt;&gt;_xlfn.MINIFS(Consolidado!$B$5:$B$1000,Consolidado!$E$5:$E$1000,$B11,Consolidado!$AA$5:$AA$1000,K$5,Consolidado!$C$5:$C$1000,"SSF")," y "&amp;TEXT(DAY(_xlfn.MAXIFS(Consolidado!$B$5:$B$1000,Consolidado!$E$5:$E$1000,$B11,Consolidado!$AA$5:$AA$1000,K$5,Consolidado!$C$5:$C$1000,"SSF")),"00")&amp;"/"&amp;TEXT(MONTH(_xlfn.MAXIFS(Consolidado!$B$5:$B$1000,Consolidado!$E$5:$E$1000,$B11,Consolidado!$AA$5:$AA$1000,K$5,Consolidado!$C$5:$C$1000,"SSF")),"00"),""),""),IF(SUMIFS(Consolidado!$AD$5:$AD$1000,Consolidado!$E$5:$E$1000,$B11,Consolidado!$AA$5:$AA$1000,K$5,Consolidado!$C$5:$C$1000,"Comité de Supervisión")&gt;0,"Comité Sup. "&amp;TEXT(DAY(_xlfn.MINIFS(Consolidado!$B$5:$B$1000,Consolidado!$E$5:$E$1000,$B11,Consolidado!$AA$5:$AA$1000,K$5,Consolidado!$C$5:$C$1000,"Comité de Supervisión")),"00")&amp;"/"&amp;TEXT(MONTH(_xlfn.MINIFS(Consolidado!$B$5:$B$1000,Consolidado!$E$5:$E$1000,$B11,Consolidado!$AA$5:$AA$1000,K$5,Consolidado!$C$5:$C$1000,"Comité de Supervisión")),"00")&amp;IF(_xlfn.MAXIFS(Consolidado!$B$5:$B$1000,Consolidado!$E$5:$E$1000,$B11,Consolidado!$AA$5:$AA$1000,K$5,Consolidado!$C$5:$C$1000,"Comité de Supervisión")&lt;&gt;_xlfn.MINIFS(Consolidado!$B$5:$B$1000,Consolidado!$E$5:$E$1000,$B11,Consolidado!$AA$5:$AA$1000,K$5,Consolidado!$C$5:$C$1000,"Comité de Supervisión")," y "&amp;TEXT(DAY(_xlfn.MAXIFS(Consolidado!$B$5:$B$1000,Consolidado!$E$5:$E$1000,$B11,Consolidado!$AA$5:$AA$1000,K$5,Consolidado!$C$5:$C$1000,"Comité de Supervisión")),"00")&amp;"/"&amp;TEXT(MONTH(_xlfn.MAXIFS(Consolidado!$B$5:$B$1000,Consolidado!$E$5:$E$1000,$B11,Consolidado!$AA$5:$AA$1000,K$5,Consolidado!$C$5:$C$1000,"Comité de Supervisión")),"00"),""),""),IF(SUMIFS(Consolidado!$AD$5:$AD$1000,Consolidado!$E$5:$E$1000,$B11,Consolidado!$AA$5:$AA$1000,K$5,Consolidado!$C$5:$C$1000,"Consejo de Administración")&gt;0,"Consejo "&amp;TEXT(DAY(_xlfn.MINIFS(Consolidado!$B$5:$B$1000,Consolidado!$E$5:$E$1000,$B11,Consolidado!$AA$5:$AA$1000,K$5,Consolidado!$C$5:$C$1000,"Consejo de Administración")),"00")&amp;"/"&amp;TEXT(MONTH(_xlfn.MINIFS(Consolidado!$B$5:$B$1000,Consolidado!$E$5:$E$1000,$B11,Consolidado!$AA$5:$AA$1000,K$5,Consolidado!$C$5:$C$1000,"Consejo de Administración")),"00")&amp;IF(_xlfn.MAXIFS(Consolidado!$B$5:$B$1000,Consolidado!$E$5:$E$1000,$B11,Consolidado!$AA$5:$AA$1000,K$5,Consolidado!$C$5:$C$1000,"Consejo de Administración")&lt;&gt;_xlfn.MINIFS(Consolidado!$B$5:$B$1000,Consolidado!$E$5:$E$1000,$B11,Consolidado!$AA$5:$AA$1000,K$5,Consolidado!$C$5:$C$1000,"Consejo de Administración")," y "&amp;TEXT(DAY(_xlfn.MAXIFS(Consolidado!$B$5:$B$1000,Consolidado!$E$5:$E$1000,$B11,Consolidado!$AA$5:$AA$1000,K$5,Consolidado!$C$5:$C$1000,"Consejo de Administración")),"00")&amp;"/"&amp;TEXT(MONTH(_xlfn.MAXIFS(Consolidado!$B$5:$B$1000,Consolidado!$E$5:$E$1000,$B11,Consolidado!$AA$5:$AA$1000,K$5,Consolidado!$C$5:$C$1000,"Consejo de Administración")),"00"),""),""),IF(SUMIFS(Consolidado!$AD$5:$AD$1000,Consolidado!$E$5:$E$1000,$B11,Consolidado!$AA$5:$AA$1000,K$5,Consolidado!$C$5:$C$1000,"Otros")&gt;0,"Otros "&amp;TEXT(DAY(_xlfn.MINIFS(Consolidado!$B$5:$B$1000,Consolidado!$E$5:$E$1000,$B11,Consolidado!$AA$5:$AA$1000,K$5,Consolidado!$C$5:$C$1000,"Otros")),"00")&amp;"/"&amp;TEXT(MONTH(_xlfn.MINIFS(Consolidado!$B$5:$B$1000,Consolidado!$E$5:$E$1000,$B11,Consolidado!$AA$5:$AA$1000,K$5,Consolidado!$C$5:$C$1000,"Otros")),"00")&amp;IF(_xlfn.MAXIFS(Consolidado!$B$5:$B$1000,Consolidado!$E$5:$E$1000,$B11,Consolidado!$AA$5:$AA$1000,K$5,Consolidado!$C$5:$C$1000,"Otros")&lt;&gt;_xlfn.MINIFS(Consolidado!$B$5:$B$1000,Consolidado!$E$5:$E$1000,$B11,Consolidado!$AA$5:$AA$1000,K$5,Consolidado!$C$5:$C$1000,"Otros")," y "&amp;TEXT(DAY(_xlfn.MAXIFS(Consolidado!$B$5:$B$1000,Consolidado!$E$5:$E$1000,$B11,Consolidado!$AA$5:$AA$1000,K$5,Consolidado!$C$5:$C$1000,"Otros")),"00")&amp;"/"&amp;TEXT(MONTH(_xlfn.MAXIFS(Consolidado!$B$5:$B$1000,Consolidado!$E$5:$E$1000,$B11,Consolidado!$AA$5:$AA$1000,K$5,Consolidado!$C$5:$C$1000,"Otros")),"00"),""),""))</f>
        <v>Interna 06/05</v>
      </c>
      <c r="L11" s="37" t="str">
        <f aca="false">_xlfn.TEXTJOIN(" +"&amp;CHAR(10),TRUE(),IF(SUMIFS(Consolidado!$AD$5:$AD$1000,Consolidado!$E$5:$E$1000,$B11,Consolidado!$AA$5:$AA$1000,L$5,Consolidado!$C$5:$C$1000,"Auditoría Interna")&gt;0,"Interna "&amp;TEXT(DAY(_xlfn.MINIFS(Consolidado!$B$5:$B$1000,Consolidado!$E$5:$E$1000,$B11,Consolidado!$AA$5:$AA$1000,L$5,Consolidado!$C$5:$C$1000,"Auditoría Interna")),"00")&amp;"/"&amp;TEXT(MONTH(_xlfn.MINIFS(Consolidado!$B$5:$B$1000,Consolidado!$E$5:$E$1000,$B11,Consolidado!$AA$5:$AA$1000,L$5,Consolidado!$C$5:$C$1000,"Auditoría Interna")),"00")&amp;IF(_xlfn.MAXIFS(Consolidado!$B$5:$B$1000,Consolidado!$E$5:$E$1000,$B11,Consolidado!$AA$5:$AA$1000,L$5,Consolidado!$C$5:$C$1000,"Auditoría Interna")&lt;&gt;_xlfn.MINIFS(Consolidado!$B$5:$B$1000,Consolidado!$E$5:$E$1000,$B11,Consolidado!$AA$5:$AA$1000,L$5,Consolidado!$C$5:$C$1000,"Auditoría Interna")," y "&amp;TEXT(DAY(_xlfn.MAXIFS(Consolidado!$B$5:$B$1000,Consolidado!$E$5:$E$1000,$B11,Consolidado!$AA$5:$AA$1000,L$5,Consolidado!$C$5:$C$1000,"Auditoría Interna")),"00")&amp;"/"&amp;TEXT(MONTH(_xlfn.MAXIFS(Consolidado!$B$5:$B$1000,Consolidado!$E$5:$E$1000,$B11,Consolidado!$AA$5:$AA$1000,L$5,Consolidado!$C$5:$C$1000,"Auditoría Interna")),"00"),""),""),IF(SUMIFS(Consolidado!$AD$5:$AD$1000,Consolidado!$E$5:$E$1000,$B11,Consolidado!$AA$5:$AA$1000,L$5,Consolidado!$C$5:$C$1000,"Auditoría Externa")&gt;0,"Externa "&amp;TEXT(DAY(_xlfn.MINIFS(Consolidado!$B$5:$B$1000,Consolidado!$E$5:$E$1000,$B11,Consolidado!$AA$5:$AA$1000,L$5,Consolidado!$C$5:$C$1000,"Auditoría Externa")),"00")&amp;"/"&amp;TEXT(MONTH(_xlfn.MINIFS(Consolidado!$B$5:$B$1000,Consolidado!$E$5:$E$1000,$B11,Consolidado!$AA$5:$AA$1000,L$5,Consolidado!$C$5:$C$1000,"Auditoría Externa")),"00")&amp;IF(_xlfn.MAXIFS(Consolidado!$B$5:$B$1000,Consolidado!$E$5:$E$1000,$B11,Consolidado!$AA$5:$AA$1000,L$5,Consolidado!$C$5:$C$1000,"Auditoría Externa")&lt;&gt;_xlfn.MINIFS(Consolidado!$B$5:$B$1000,Consolidado!$E$5:$E$1000,$B11,Consolidado!$AA$5:$AA$1000,L$5,Consolidado!$C$5:$C$1000,"Auditoría Externa")," y "&amp;TEXT(DAY(_xlfn.MAXIFS(Consolidado!$B$5:$B$1000,Consolidado!$E$5:$E$1000,$B11,Consolidado!$AA$5:$AA$1000,L$5,Consolidado!$C$5:$C$1000,"Auditoría Externa")),"00")&amp;"/"&amp;TEXT(MONTH(_xlfn.MAXIFS(Consolidado!$B$5:$B$1000,Consolidado!$E$5:$E$1000,$B11,Consolidado!$AA$5:$AA$1000,L$5,Consolidado!$C$5:$C$1000,"Auditoría Externa")),"00"),""),""),IF(SUMIFS(Consolidado!$AD$5:$AD$1000,Consolidado!$E$5:$E$1000,$B11,Consolidado!$AA$5:$AA$1000,L$5,Consolidado!$C$5:$C$1000,"SSF")&gt;0,"SSF "&amp;TEXT(DAY(_xlfn.MINIFS(Consolidado!$B$5:$B$1000,Consolidado!$E$5:$E$1000,$B11,Consolidado!$AA$5:$AA$1000,L$5,Consolidado!$C$5:$C$1000,"SSF")),"00")&amp;"/"&amp;TEXT(MONTH(_xlfn.MINIFS(Consolidado!$B$5:$B$1000,Consolidado!$E$5:$E$1000,$B11,Consolidado!$AA$5:$AA$1000,L$5,Consolidado!$C$5:$C$1000,"SSF")),"00")&amp;IF(_xlfn.MAXIFS(Consolidado!$B$5:$B$1000,Consolidado!$E$5:$E$1000,$B11,Consolidado!$AA$5:$AA$1000,L$5,Consolidado!$C$5:$C$1000,"SSF")&lt;&gt;_xlfn.MINIFS(Consolidado!$B$5:$B$1000,Consolidado!$E$5:$E$1000,$B11,Consolidado!$AA$5:$AA$1000,L$5,Consolidado!$C$5:$C$1000,"SSF")," y "&amp;TEXT(DAY(_xlfn.MAXIFS(Consolidado!$B$5:$B$1000,Consolidado!$E$5:$E$1000,$B11,Consolidado!$AA$5:$AA$1000,L$5,Consolidado!$C$5:$C$1000,"SSF")),"00")&amp;"/"&amp;TEXT(MONTH(_xlfn.MAXIFS(Consolidado!$B$5:$B$1000,Consolidado!$E$5:$E$1000,$B11,Consolidado!$AA$5:$AA$1000,L$5,Consolidado!$C$5:$C$1000,"SSF")),"00"),""),""),IF(SUMIFS(Consolidado!$AD$5:$AD$1000,Consolidado!$E$5:$E$1000,$B11,Consolidado!$AA$5:$AA$1000,L$5,Consolidado!$C$5:$C$1000,"Comité de Supervisión")&gt;0,"Comité Sup. "&amp;TEXT(DAY(_xlfn.MINIFS(Consolidado!$B$5:$B$1000,Consolidado!$E$5:$E$1000,$B11,Consolidado!$AA$5:$AA$1000,L$5,Consolidado!$C$5:$C$1000,"Comité de Supervisión")),"00")&amp;"/"&amp;TEXT(MONTH(_xlfn.MINIFS(Consolidado!$B$5:$B$1000,Consolidado!$E$5:$E$1000,$B11,Consolidado!$AA$5:$AA$1000,L$5,Consolidado!$C$5:$C$1000,"Comité de Supervisión")),"00")&amp;IF(_xlfn.MAXIFS(Consolidado!$B$5:$B$1000,Consolidado!$E$5:$E$1000,$B11,Consolidado!$AA$5:$AA$1000,L$5,Consolidado!$C$5:$C$1000,"Comité de Supervisión")&lt;&gt;_xlfn.MINIFS(Consolidado!$B$5:$B$1000,Consolidado!$E$5:$E$1000,$B11,Consolidado!$AA$5:$AA$1000,L$5,Consolidado!$C$5:$C$1000,"Comité de Supervisión")," y "&amp;TEXT(DAY(_xlfn.MAXIFS(Consolidado!$B$5:$B$1000,Consolidado!$E$5:$E$1000,$B11,Consolidado!$AA$5:$AA$1000,L$5,Consolidado!$C$5:$C$1000,"Comité de Supervisión")),"00")&amp;"/"&amp;TEXT(MONTH(_xlfn.MAXIFS(Consolidado!$B$5:$B$1000,Consolidado!$E$5:$E$1000,$B11,Consolidado!$AA$5:$AA$1000,L$5,Consolidado!$C$5:$C$1000,"Comité de Supervisión")),"00"),""),""),IF(SUMIFS(Consolidado!$AD$5:$AD$1000,Consolidado!$E$5:$E$1000,$B11,Consolidado!$AA$5:$AA$1000,L$5,Consolidado!$C$5:$C$1000,"Consejo de Administración")&gt;0,"Consejo "&amp;TEXT(DAY(_xlfn.MINIFS(Consolidado!$B$5:$B$1000,Consolidado!$E$5:$E$1000,$B11,Consolidado!$AA$5:$AA$1000,L$5,Consolidado!$C$5:$C$1000,"Consejo de Administración")),"00")&amp;"/"&amp;TEXT(MONTH(_xlfn.MINIFS(Consolidado!$B$5:$B$1000,Consolidado!$E$5:$E$1000,$B11,Consolidado!$AA$5:$AA$1000,L$5,Consolidado!$C$5:$C$1000,"Consejo de Administración")),"00")&amp;IF(_xlfn.MAXIFS(Consolidado!$B$5:$B$1000,Consolidado!$E$5:$E$1000,$B11,Consolidado!$AA$5:$AA$1000,L$5,Consolidado!$C$5:$C$1000,"Consejo de Administración")&lt;&gt;_xlfn.MINIFS(Consolidado!$B$5:$B$1000,Consolidado!$E$5:$E$1000,$B11,Consolidado!$AA$5:$AA$1000,L$5,Consolidado!$C$5:$C$1000,"Consejo de Administración")," y "&amp;TEXT(DAY(_xlfn.MAXIFS(Consolidado!$B$5:$B$1000,Consolidado!$E$5:$E$1000,$B11,Consolidado!$AA$5:$AA$1000,L$5,Consolidado!$C$5:$C$1000,"Consejo de Administración")),"00")&amp;"/"&amp;TEXT(MONTH(_xlfn.MAXIFS(Consolidado!$B$5:$B$1000,Consolidado!$E$5:$E$1000,$B11,Consolidado!$AA$5:$AA$1000,L$5,Consolidado!$C$5:$C$1000,"Consejo de Administración")),"00"),""),""),IF(SUMIFS(Consolidado!$AD$5:$AD$1000,Consolidado!$E$5:$E$1000,$B11,Consolidado!$AA$5:$AA$1000,L$5,Consolidado!$C$5:$C$1000,"Otros")&gt;0,"Otros "&amp;TEXT(DAY(_xlfn.MINIFS(Consolidado!$B$5:$B$1000,Consolidado!$E$5:$E$1000,$B11,Consolidado!$AA$5:$AA$1000,L$5,Consolidado!$C$5:$C$1000,"Otros")),"00")&amp;"/"&amp;TEXT(MONTH(_xlfn.MINIFS(Consolidado!$B$5:$B$1000,Consolidado!$E$5:$E$1000,$B11,Consolidado!$AA$5:$AA$1000,L$5,Consolidado!$C$5:$C$1000,"Otros")),"00")&amp;IF(_xlfn.MAXIFS(Consolidado!$B$5:$B$1000,Consolidado!$E$5:$E$1000,$B11,Consolidado!$AA$5:$AA$1000,L$5,Consolidado!$C$5:$C$1000,"Otros")&lt;&gt;_xlfn.MINIFS(Consolidado!$B$5:$B$1000,Consolidado!$E$5:$E$1000,$B11,Consolidado!$AA$5:$AA$1000,L$5,Consolidado!$C$5:$C$1000,"Otros")," y "&amp;TEXT(DAY(_xlfn.MAXIFS(Consolidado!$B$5:$B$1000,Consolidado!$E$5:$E$1000,$B11,Consolidado!$AA$5:$AA$1000,L$5,Consolidado!$C$5:$C$1000,"Otros")),"00")&amp;"/"&amp;TEXT(MONTH(_xlfn.MAXIFS(Consolidado!$B$5:$B$1000,Consolidado!$E$5:$E$1000,$B11,Consolidado!$AA$5:$AA$1000,L$5,Consolidado!$C$5:$C$1000,"Otros")),"00"),""),""))</f>
        <v>Interna 24/06</v>
      </c>
      <c r="M11" s="37" t="str">
        <f aca="false">_xlfn.TEXTJOIN(" +"&amp;CHAR(10),TRUE(),IF(SUMIFS(Consolidado!$AD$5:$AD$1000,Consolidado!$E$5:$E$1000,$B11,Consolidado!$AA$5:$AA$1000,M$5,Consolidado!$C$5:$C$1000,"Auditoría Interna")&gt;0,"Interna "&amp;TEXT(DAY(_xlfn.MINIFS(Consolidado!$B$5:$B$1000,Consolidado!$E$5:$E$1000,$B11,Consolidado!$AA$5:$AA$1000,M$5,Consolidado!$C$5:$C$1000,"Auditoría Interna")),"00")&amp;"/"&amp;TEXT(MONTH(_xlfn.MINIFS(Consolidado!$B$5:$B$1000,Consolidado!$E$5:$E$1000,$B11,Consolidado!$AA$5:$AA$1000,M$5,Consolidado!$C$5:$C$1000,"Auditoría Interna")),"00")&amp;IF(_xlfn.MAXIFS(Consolidado!$B$5:$B$1000,Consolidado!$E$5:$E$1000,$B11,Consolidado!$AA$5:$AA$1000,M$5,Consolidado!$C$5:$C$1000,"Auditoría Interna")&lt;&gt;_xlfn.MINIFS(Consolidado!$B$5:$B$1000,Consolidado!$E$5:$E$1000,$B11,Consolidado!$AA$5:$AA$1000,M$5,Consolidado!$C$5:$C$1000,"Auditoría Interna")," y "&amp;TEXT(DAY(_xlfn.MAXIFS(Consolidado!$B$5:$B$1000,Consolidado!$E$5:$E$1000,$B11,Consolidado!$AA$5:$AA$1000,M$5,Consolidado!$C$5:$C$1000,"Auditoría Interna")),"00")&amp;"/"&amp;TEXT(MONTH(_xlfn.MAXIFS(Consolidado!$B$5:$B$1000,Consolidado!$E$5:$E$1000,$B11,Consolidado!$AA$5:$AA$1000,M$5,Consolidado!$C$5:$C$1000,"Auditoría Interna")),"00"),""),""),IF(SUMIFS(Consolidado!$AD$5:$AD$1000,Consolidado!$E$5:$E$1000,$B11,Consolidado!$AA$5:$AA$1000,M$5,Consolidado!$C$5:$C$1000,"Auditoría Externa")&gt;0,"Externa "&amp;TEXT(DAY(_xlfn.MINIFS(Consolidado!$B$5:$B$1000,Consolidado!$E$5:$E$1000,$B11,Consolidado!$AA$5:$AA$1000,M$5,Consolidado!$C$5:$C$1000,"Auditoría Externa")),"00")&amp;"/"&amp;TEXT(MONTH(_xlfn.MINIFS(Consolidado!$B$5:$B$1000,Consolidado!$E$5:$E$1000,$B11,Consolidado!$AA$5:$AA$1000,M$5,Consolidado!$C$5:$C$1000,"Auditoría Externa")),"00")&amp;IF(_xlfn.MAXIFS(Consolidado!$B$5:$B$1000,Consolidado!$E$5:$E$1000,$B11,Consolidado!$AA$5:$AA$1000,M$5,Consolidado!$C$5:$C$1000,"Auditoría Externa")&lt;&gt;_xlfn.MINIFS(Consolidado!$B$5:$B$1000,Consolidado!$E$5:$E$1000,$B11,Consolidado!$AA$5:$AA$1000,M$5,Consolidado!$C$5:$C$1000,"Auditoría Externa")," y "&amp;TEXT(DAY(_xlfn.MAXIFS(Consolidado!$B$5:$B$1000,Consolidado!$E$5:$E$1000,$B11,Consolidado!$AA$5:$AA$1000,M$5,Consolidado!$C$5:$C$1000,"Auditoría Externa")),"00")&amp;"/"&amp;TEXT(MONTH(_xlfn.MAXIFS(Consolidado!$B$5:$B$1000,Consolidado!$E$5:$E$1000,$B11,Consolidado!$AA$5:$AA$1000,M$5,Consolidado!$C$5:$C$1000,"Auditoría Externa")),"00"),""),""),IF(SUMIFS(Consolidado!$AD$5:$AD$1000,Consolidado!$E$5:$E$1000,$B11,Consolidado!$AA$5:$AA$1000,M$5,Consolidado!$C$5:$C$1000,"SSF")&gt;0,"SSF "&amp;TEXT(DAY(_xlfn.MINIFS(Consolidado!$B$5:$B$1000,Consolidado!$E$5:$E$1000,$B11,Consolidado!$AA$5:$AA$1000,M$5,Consolidado!$C$5:$C$1000,"SSF")),"00")&amp;"/"&amp;TEXT(MONTH(_xlfn.MINIFS(Consolidado!$B$5:$B$1000,Consolidado!$E$5:$E$1000,$B11,Consolidado!$AA$5:$AA$1000,M$5,Consolidado!$C$5:$C$1000,"SSF")),"00")&amp;IF(_xlfn.MAXIFS(Consolidado!$B$5:$B$1000,Consolidado!$E$5:$E$1000,$B11,Consolidado!$AA$5:$AA$1000,M$5,Consolidado!$C$5:$C$1000,"SSF")&lt;&gt;_xlfn.MINIFS(Consolidado!$B$5:$B$1000,Consolidado!$E$5:$E$1000,$B11,Consolidado!$AA$5:$AA$1000,M$5,Consolidado!$C$5:$C$1000,"SSF")," y "&amp;TEXT(DAY(_xlfn.MAXIFS(Consolidado!$B$5:$B$1000,Consolidado!$E$5:$E$1000,$B11,Consolidado!$AA$5:$AA$1000,M$5,Consolidado!$C$5:$C$1000,"SSF")),"00")&amp;"/"&amp;TEXT(MONTH(_xlfn.MAXIFS(Consolidado!$B$5:$B$1000,Consolidado!$E$5:$E$1000,$B11,Consolidado!$AA$5:$AA$1000,M$5,Consolidado!$C$5:$C$1000,"SSF")),"00"),""),""),IF(SUMIFS(Consolidado!$AD$5:$AD$1000,Consolidado!$E$5:$E$1000,$B11,Consolidado!$AA$5:$AA$1000,M$5,Consolidado!$C$5:$C$1000,"Comité de Supervisión")&gt;0,"Comité Sup. "&amp;TEXT(DAY(_xlfn.MINIFS(Consolidado!$B$5:$B$1000,Consolidado!$E$5:$E$1000,$B11,Consolidado!$AA$5:$AA$1000,M$5,Consolidado!$C$5:$C$1000,"Comité de Supervisión")),"00")&amp;"/"&amp;TEXT(MONTH(_xlfn.MINIFS(Consolidado!$B$5:$B$1000,Consolidado!$E$5:$E$1000,$B11,Consolidado!$AA$5:$AA$1000,M$5,Consolidado!$C$5:$C$1000,"Comité de Supervisión")),"00")&amp;IF(_xlfn.MAXIFS(Consolidado!$B$5:$B$1000,Consolidado!$E$5:$E$1000,$B11,Consolidado!$AA$5:$AA$1000,M$5,Consolidado!$C$5:$C$1000,"Comité de Supervisión")&lt;&gt;_xlfn.MINIFS(Consolidado!$B$5:$B$1000,Consolidado!$E$5:$E$1000,$B11,Consolidado!$AA$5:$AA$1000,M$5,Consolidado!$C$5:$C$1000,"Comité de Supervisión")," y "&amp;TEXT(DAY(_xlfn.MAXIFS(Consolidado!$B$5:$B$1000,Consolidado!$E$5:$E$1000,$B11,Consolidado!$AA$5:$AA$1000,M$5,Consolidado!$C$5:$C$1000,"Comité de Supervisión")),"00")&amp;"/"&amp;TEXT(MONTH(_xlfn.MAXIFS(Consolidado!$B$5:$B$1000,Consolidado!$E$5:$E$1000,$B11,Consolidado!$AA$5:$AA$1000,M$5,Consolidado!$C$5:$C$1000,"Comité de Supervisión")),"00"),""),""),IF(SUMIFS(Consolidado!$AD$5:$AD$1000,Consolidado!$E$5:$E$1000,$B11,Consolidado!$AA$5:$AA$1000,M$5,Consolidado!$C$5:$C$1000,"Consejo de Administración")&gt;0,"Consejo "&amp;TEXT(DAY(_xlfn.MINIFS(Consolidado!$B$5:$B$1000,Consolidado!$E$5:$E$1000,$B11,Consolidado!$AA$5:$AA$1000,M$5,Consolidado!$C$5:$C$1000,"Consejo de Administración")),"00")&amp;"/"&amp;TEXT(MONTH(_xlfn.MINIFS(Consolidado!$B$5:$B$1000,Consolidado!$E$5:$E$1000,$B11,Consolidado!$AA$5:$AA$1000,M$5,Consolidado!$C$5:$C$1000,"Consejo de Administración")),"00")&amp;IF(_xlfn.MAXIFS(Consolidado!$B$5:$B$1000,Consolidado!$E$5:$E$1000,$B11,Consolidado!$AA$5:$AA$1000,M$5,Consolidado!$C$5:$C$1000,"Consejo de Administración")&lt;&gt;_xlfn.MINIFS(Consolidado!$B$5:$B$1000,Consolidado!$E$5:$E$1000,$B11,Consolidado!$AA$5:$AA$1000,M$5,Consolidado!$C$5:$C$1000,"Consejo de Administración")," y "&amp;TEXT(DAY(_xlfn.MAXIFS(Consolidado!$B$5:$B$1000,Consolidado!$E$5:$E$1000,$B11,Consolidado!$AA$5:$AA$1000,M$5,Consolidado!$C$5:$C$1000,"Consejo de Administración")),"00")&amp;"/"&amp;TEXT(MONTH(_xlfn.MAXIFS(Consolidado!$B$5:$B$1000,Consolidado!$E$5:$E$1000,$B11,Consolidado!$AA$5:$AA$1000,M$5,Consolidado!$C$5:$C$1000,"Consejo de Administración")),"00"),""),""),IF(SUMIFS(Consolidado!$AD$5:$AD$1000,Consolidado!$E$5:$E$1000,$B11,Consolidado!$AA$5:$AA$1000,M$5,Consolidado!$C$5:$C$1000,"Otros")&gt;0,"Otros "&amp;TEXT(DAY(_xlfn.MINIFS(Consolidado!$B$5:$B$1000,Consolidado!$E$5:$E$1000,$B11,Consolidado!$AA$5:$AA$1000,M$5,Consolidado!$C$5:$C$1000,"Otros")),"00")&amp;"/"&amp;TEXT(MONTH(_xlfn.MINIFS(Consolidado!$B$5:$B$1000,Consolidado!$E$5:$E$1000,$B11,Consolidado!$AA$5:$AA$1000,M$5,Consolidado!$C$5:$C$1000,"Otros")),"00")&amp;IF(_xlfn.MAXIFS(Consolidado!$B$5:$B$1000,Consolidado!$E$5:$E$1000,$B11,Consolidado!$AA$5:$AA$1000,M$5,Consolidado!$C$5:$C$1000,"Otros")&lt;&gt;_xlfn.MINIFS(Consolidado!$B$5:$B$1000,Consolidado!$E$5:$E$1000,$B11,Consolidado!$AA$5:$AA$1000,M$5,Consolidado!$C$5:$C$1000,"Otros")," y "&amp;TEXT(DAY(_xlfn.MAXIFS(Consolidado!$B$5:$B$1000,Consolidado!$E$5:$E$1000,$B11,Consolidado!$AA$5:$AA$1000,M$5,Consolidado!$C$5:$C$1000,"Otros")),"00")&amp;"/"&amp;TEXT(MONTH(_xlfn.MAXIFS(Consolidado!$B$5:$B$1000,Consolidado!$E$5:$E$1000,$B11,Consolidado!$AA$5:$AA$1000,M$5,Consolidado!$C$5:$C$1000,"Otros")),"00"),""),""))</f>
        <v/>
      </c>
      <c r="N11" s="37" t="str">
        <f aca="false">_xlfn.TEXTJOIN(" +"&amp;CHAR(10),TRUE(),IF(SUMIFS(Consolidado!$AD$5:$AD$1000,Consolidado!$E$5:$E$1000,$B11,Consolidado!$AA$5:$AA$1000,N$5,Consolidado!$C$5:$C$1000,"Auditoría Interna")&gt;0,"Interna "&amp;TEXT(DAY(_xlfn.MINIFS(Consolidado!$B$5:$B$1000,Consolidado!$E$5:$E$1000,$B11,Consolidado!$AA$5:$AA$1000,N$5,Consolidado!$C$5:$C$1000,"Auditoría Interna")),"00")&amp;"/"&amp;TEXT(MONTH(_xlfn.MINIFS(Consolidado!$B$5:$B$1000,Consolidado!$E$5:$E$1000,$B11,Consolidado!$AA$5:$AA$1000,N$5,Consolidado!$C$5:$C$1000,"Auditoría Interna")),"00")&amp;IF(_xlfn.MAXIFS(Consolidado!$B$5:$B$1000,Consolidado!$E$5:$E$1000,$B11,Consolidado!$AA$5:$AA$1000,N$5,Consolidado!$C$5:$C$1000,"Auditoría Interna")&lt;&gt;_xlfn.MINIFS(Consolidado!$B$5:$B$1000,Consolidado!$E$5:$E$1000,$B11,Consolidado!$AA$5:$AA$1000,N$5,Consolidado!$C$5:$C$1000,"Auditoría Interna")," y "&amp;TEXT(DAY(_xlfn.MAXIFS(Consolidado!$B$5:$B$1000,Consolidado!$E$5:$E$1000,$B11,Consolidado!$AA$5:$AA$1000,N$5,Consolidado!$C$5:$C$1000,"Auditoría Interna")),"00")&amp;"/"&amp;TEXT(MONTH(_xlfn.MAXIFS(Consolidado!$B$5:$B$1000,Consolidado!$E$5:$E$1000,$B11,Consolidado!$AA$5:$AA$1000,N$5,Consolidado!$C$5:$C$1000,"Auditoría Interna")),"00"),""),""),IF(SUMIFS(Consolidado!$AD$5:$AD$1000,Consolidado!$E$5:$E$1000,$B11,Consolidado!$AA$5:$AA$1000,N$5,Consolidado!$C$5:$C$1000,"Auditoría Externa")&gt;0,"Externa "&amp;TEXT(DAY(_xlfn.MINIFS(Consolidado!$B$5:$B$1000,Consolidado!$E$5:$E$1000,$B11,Consolidado!$AA$5:$AA$1000,N$5,Consolidado!$C$5:$C$1000,"Auditoría Externa")),"00")&amp;"/"&amp;TEXT(MONTH(_xlfn.MINIFS(Consolidado!$B$5:$B$1000,Consolidado!$E$5:$E$1000,$B11,Consolidado!$AA$5:$AA$1000,N$5,Consolidado!$C$5:$C$1000,"Auditoría Externa")),"00")&amp;IF(_xlfn.MAXIFS(Consolidado!$B$5:$B$1000,Consolidado!$E$5:$E$1000,$B11,Consolidado!$AA$5:$AA$1000,N$5,Consolidado!$C$5:$C$1000,"Auditoría Externa")&lt;&gt;_xlfn.MINIFS(Consolidado!$B$5:$B$1000,Consolidado!$E$5:$E$1000,$B11,Consolidado!$AA$5:$AA$1000,N$5,Consolidado!$C$5:$C$1000,"Auditoría Externa")," y "&amp;TEXT(DAY(_xlfn.MAXIFS(Consolidado!$B$5:$B$1000,Consolidado!$E$5:$E$1000,$B11,Consolidado!$AA$5:$AA$1000,N$5,Consolidado!$C$5:$C$1000,"Auditoría Externa")),"00")&amp;"/"&amp;TEXT(MONTH(_xlfn.MAXIFS(Consolidado!$B$5:$B$1000,Consolidado!$E$5:$E$1000,$B11,Consolidado!$AA$5:$AA$1000,N$5,Consolidado!$C$5:$C$1000,"Auditoría Externa")),"00"),""),""),IF(SUMIFS(Consolidado!$AD$5:$AD$1000,Consolidado!$E$5:$E$1000,$B11,Consolidado!$AA$5:$AA$1000,N$5,Consolidado!$C$5:$C$1000,"SSF")&gt;0,"SSF "&amp;TEXT(DAY(_xlfn.MINIFS(Consolidado!$B$5:$B$1000,Consolidado!$E$5:$E$1000,$B11,Consolidado!$AA$5:$AA$1000,N$5,Consolidado!$C$5:$C$1000,"SSF")),"00")&amp;"/"&amp;TEXT(MONTH(_xlfn.MINIFS(Consolidado!$B$5:$B$1000,Consolidado!$E$5:$E$1000,$B11,Consolidado!$AA$5:$AA$1000,N$5,Consolidado!$C$5:$C$1000,"SSF")),"00")&amp;IF(_xlfn.MAXIFS(Consolidado!$B$5:$B$1000,Consolidado!$E$5:$E$1000,$B11,Consolidado!$AA$5:$AA$1000,N$5,Consolidado!$C$5:$C$1000,"SSF")&lt;&gt;_xlfn.MINIFS(Consolidado!$B$5:$B$1000,Consolidado!$E$5:$E$1000,$B11,Consolidado!$AA$5:$AA$1000,N$5,Consolidado!$C$5:$C$1000,"SSF")," y "&amp;TEXT(DAY(_xlfn.MAXIFS(Consolidado!$B$5:$B$1000,Consolidado!$E$5:$E$1000,$B11,Consolidado!$AA$5:$AA$1000,N$5,Consolidado!$C$5:$C$1000,"SSF")),"00")&amp;"/"&amp;TEXT(MONTH(_xlfn.MAXIFS(Consolidado!$B$5:$B$1000,Consolidado!$E$5:$E$1000,$B11,Consolidado!$AA$5:$AA$1000,N$5,Consolidado!$C$5:$C$1000,"SSF")),"00"),""),""),IF(SUMIFS(Consolidado!$AD$5:$AD$1000,Consolidado!$E$5:$E$1000,$B11,Consolidado!$AA$5:$AA$1000,N$5,Consolidado!$C$5:$C$1000,"Comité de Supervisión")&gt;0,"Comité Sup. "&amp;TEXT(DAY(_xlfn.MINIFS(Consolidado!$B$5:$B$1000,Consolidado!$E$5:$E$1000,$B11,Consolidado!$AA$5:$AA$1000,N$5,Consolidado!$C$5:$C$1000,"Comité de Supervisión")),"00")&amp;"/"&amp;TEXT(MONTH(_xlfn.MINIFS(Consolidado!$B$5:$B$1000,Consolidado!$E$5:$E$1000,$B11,Consolidado!$AA$5:$AA$1000,N$5,Consolidado!$C$5:$C$1000,"Comité de Supervisión")),"00")&amp;IF(_xlfn.MAXIFS(Consolidado!$B$5:$B$1000,Consolidado!$E$5:$E$1000,$B11,Consolidado!$AA$5:$AA$1000,N$5,Consolidado!$C$5:$C$1000,"Comité de Supervisión")&lt;&gt;_xlfn.MINIFS(Consolidado!$B$5:$B$1000,Consolidado!$E$5:$E$1000,$B11,Consolidado!$AA$5:$AA$1000,N$5,Consolidado!$C$5:$C$1000,"Comité de Supervisión")," y "&amp;TEXT(DAY(_xlfn.MAXIFS(Consolidado!$B$5:$B$1000,Consolidado!$E$5:$E$1000,$B11,Consolidado!$AA$5:$AA$1000,N$5,Consolidado!$C$5:$C$1000,"Comité de Supervisión")),"00")&amp;"/"&amp;TEXT(MONTH(_xlfn.MAXIFS(Consolidado!$B$5:$B$1000,Consolidado!$E$5:$E$1000,$B11,Consolidado!$AA$5:$AA$1000,N$5,Consolidado!$C$5:$C$1000,"Comité de Supervisión")),"00"),""),""),IF(SUMIFS(Consolidado!$AD$5:$AD$1000,Consolidado!$E$5:$E$1000,$B11,Consolidado!$AA$5:$AA$1000,N$5,Consolidado!$C$5:$C$1000,"Consejo de Administración")&gt;0,"Consejo "&amp;TEXT(DAY(_xlfn.MINIFS(Consolidado!$B$5:$B$1000,Consolidado!$E$5:$E$1000,$B11,Consolidado!$AA$5:$AA$1000,N$5,Consolidado!$C$5:$C$1000,"Consejo de Administración")),"00")&amp;"/"&amp;TEXT(MONTH(_xlfn.MINIFS(Consolidado!$B$5:$B$1000,Consolidado!$E$5:$E$1000,$B11,Consolidado!$AA$5:$AA$1000,N$5,Consolidado!$C$5:$C$1000,"Consejo de Administración")),"00")&amp;IF(_xlfn.MAXIFS(Consolidado!$B$5:$B$1000,Consolidado!$E$5:$E$1000,$B11,Consolidado!$AA$5:$AA$1000,N$5,Consolidado!$C$5:$C$1000,"Consejo de Administración")&lt;&gt;_xlfn.MINIFS(Consolidado!$B$5:$B$1000,Consolidado!$E$5:$E$1000,$B11,Consolidado!$AA$5:$AA$1000,N$5,Consolidado!$C$5:$C$1000,"Consejo de Administración")," y "&amp;TEXT(DAY(_xlfn.MAXIFS(Consolidado!$B$5:$B$1000,Consolidado!$E$5:$E$1000,$B11,Consolidado!$AA$5:$AA$1000,N$5,Consolidado!$C$5:$C$1000,"Consejo de Administración")),"00")&amp;"/"&amp;TEXT(MONTH(_xlfn.MAXIFS(Consolidado!$B$5:$B$1000,Consolidado!$E$5:$E$1000,$B11,Consolidado!$AA$5:$AA$1000,N$5,Consolidado!$C$5:$C$1000,"Consejo de Administración")),"00"),""),""),IF(SUMIFS(Consolidado!$AD$5:$AD$1000,Consolidado!$E$5:$E$1000,$B11,Consolidado!$AA$5:$AA$1000,N$5,Consolidado!$C$5:$C$1000,"Otros")&gt;0,"Otros "&amp;TEXT(DAY(_xlfn.MINIFS(Consolidado!$B$5:$B$1000,Consolidado!$E$5:$E$1000,$B11,Consolidado!$AA$5:$AA$1000,N$5,Consolidado!$C$5:$C$1000,"Otros")),"00")&amp;"/"&amp;TEXT(MONTH(_xlfn.MINIFS(Consolidado!$B$5:$B$1000,Consolidado!$E$5:$E$1000,$B11,Consolidado!$AA$5:$AA$1000,N$5,Consolidado!$C$5:$C$1000,"Otros")),"00")&amp;IF(_xlfn.MAXIFS(Consolidado!$B$5:$B$1000,Consolidado!$E$5:$E$1000,$B11,Consolidado!$AA$5:$AA$1000,N$5,Consolidado!$C$5:$C$1000,"Otros")&lt;&gt;_xlfn.MINIFS(Consolidado!$B$5:$B$1000,Consolidado!$E$5:$E$1000,$B11,Consolidado!$AA$5:$AA$1000,N$5,Consolidado!$C$5:$C$1000,"Otros")," y "&amp;TEXT(DAY(_xlfn.MAXIFS(Consolidado!$B$5:$B$1000,Consolidado!$E$5:$E$1000,$B11,Consolidado!$AA$5:$AA$1000,N$5,Consolidado!$C$5:$C$1000,"Otros")),"00")&amp;"/"&amp;TEXT(MONTH(_xlfn.MAXIFS(Consolidado!$B$5:$B$1000,Consolidado!$E$5:$E$1000,$B11,Consolidado!$AA$5:$AA$1000,N$5,Consolidado!$C$5:$C$1000,"Otros")),"00"),""),""))</f>
        <v/>
      </c>
      <c r="O11" s="37" t="str">
        <f aca="false">_xlfn.TEXTJOIN(" +"&amp;CHAR(10),TRUE(),IF(SUMIFS(Consolidado!$AD$5:$AD$1000,Consolidado!$E$5:$E$1000,$B11,Consolidado!$AA$5:$AA$1000,O$5,Consolidado!$C$5:$C$1000,"Auditoría Interna")&gt;0,"Interna "&amp;TEXT(DAY(_xlfn.MINIFS(Consolidado!$B$5:$B$1000,Consolidado!$E$5:$E$1000,$B11,Consolidado!$AA$5:$AA$1000,O$5,Consolidado!$C$5:$C$1000,"Auditoría Interna")),"00")&amp;"/"&amp;TEXT(MONTH(_xlfn.MINIFS(Consolidado!$B$5:$B$1000,Consolidado!$E$5:$E$1000,$B11,Consolidado!$AA$5:$AA$1000,O$5,Consolidado!$C$5:$C$1000,"Auditoría Interna")),"00")&amp;IF(_xlfn.MAXIFS(Consolidado!$B$5:$B$1000,Consolidado!$E$5:$E$1000,$B11,Consolidado!$AA$5:$AA$1000,O$5,Consolidado!$C$5:$C$1000,"Auditoría Interna")&lt;&gt;_xlfn.MINIFS(Consolidado!$B$5:$B$1000,Consolidado!$E$5:$E$1000,$B11,Consolidado!$AA$5:$AA$1000,O$5,Consolidado!$C$5:$C$1000,"Auditoría Interna")," y "&amp;TEXT(DAY(_xlfn.MAXIFS(Consolidado!$B$5:$B$1000,Consolidado!$E$5:$E$1000,$B11,Consolidado!$AA$5:$AA$1000,O$5,Consolidado!$C$5:$C$1000,"Auditoría Interna")),"00")&amp;"/"&amp;TEXT(MONTH(_xlfn.MAXIFS(Consolidado!$B$5:$B$1000,Consolidado!$E$5:$E$1000,$B11,Consolidado!$AA$5:$AA$1000,O$5,Consolidado!$C$5:$C$1000,"Auditoría Interna")),"00"),""),""),IF(SUMIFS(Consolidado!$AD$5:$AD$1000,Consolidado!$E$5:$E$1000,$B11,Consolidado!$AA$5:$AA$1000,O$5,Consolidado!$C$5:$C$1000,"Auditoría Externa")&gt;0,"Externa "&amp;TEXT(DAY(_xlfn.MINIFS(Consolidado!$B$5:$B$1000,Consolidado!$E$5:$E$1000,$B11,Consolidado!$AA$5:$AA$1000,O$5,Consolidado!$C$5:$C$1000,"Auditoría Externa")),"00")&amp;"/"&amp;TEXT(MONTH(_xlfn.MINIFS(Consolidado!$B$5:$B$1000,Consolidado!$E$5:$E$1000,$B11,Consolidado!$AA$5:$AA$1000,O$5,Consolidado!$C$5:$C$1000,"Auditoría Externa")),"00")&amp;IF(_xlfn.MAXIFS(Consolidado!$B$5:$B$1000,Consolidado!$E$5:$E$1000,$B11,Consolidado!$AA$5:$AA$1000,O$5,Consolidado!$C$5:$C$1000,"Auditoría Externa")&lt;&gt;_xlfn.MINIFS(Consolidado!$B$5:$B$1000,Consolidado!$E$5:$E$1000,$B11,Consolidado!$AA$5:$AA$1000,O$5,Consolidado!$C$5:$C$1000,"Auditoría Externa")," y "&amp;TEXT(DAY(_xlfn.MAXIFS(Consolidado!$B$5:$B$1000,Consolidado!$E$5:$E$1000,$B11,Consolidado!$AA$5:$AA$1000,O$5,Consolidado!$C$5:$C$1000,"Auditoría Externa")),"00")&amp;"/"&amp;TEXT(MONTH(_xlfn.MAXIFS(Consolidado!$B$5:$B$1000,Consolidado!$E$5:$E$1000,$B11,Consolidado!$AA$5:$AA$1000,O$5,Consolidado!$C$5:$C$1000,"Auditoría Externa")),"00"),""),""),IF(SUMIFS(Consolidado!$AD$5:$AD$1000,Consolidado!$E$5:$E$1000,$B11,Consolidado!$AA$5:$AA$1000,O$5,Consolidado!$C$5:$C$1000,"SSF")&gt;0,"SSF "&amp;TEXT(DAY(_xlfn.MINIFS(Consolidado!$B$5:$B$1000,Consolidado!$E$5:$E$1000,$B11,Consolidado!$AA$5:$AA$1000,O$5,Consolidado!$C$5:$C$1000,"SSF")),"00")&amp;"/"&amp;TEXT(MONTH(_xlfn.MINIFS(Consolidado!$B$5:$B$1000,Consolidado!$E$5:$E$1000,$B11,Consolidado!$AA$5:$AA$1000,O$5,Consolidado!$C$5:$C$1000,"SSF")),"00")&amp;IF(_xlfn.MAXIFS(Consolidado!$B$5:$B$1000,Consolidado!$E$5:$E$1000,$B11,Consolidado!$AA$5:$AA$1000,O$5,Consolidado!$C$5:$C$1000,"SSF")&lt;&gt;_xlfn.MINIFS(Consolidado!$B$5:$B$1000,Consolidado!$E$5:$E$1000,$B11,Consolidado!$AA$5:$AA$1000,O$5,Consolidado!$C$5:$C$1000,"SSF")," y "&amp;TEXT(DAY(_xlfn.MAXIFS(Consolidado!$B$5:$B$1000,Consolidado!$E$5:$E$1000,$B11,Consolidado!$AA$5:$AA$1000,O$5,Consolidado!$C$5:$C$1000,"SSF")),"00")&amp;"/"&amp;TEXT(MONTH(_xlfn.MAXIFS(Consolidado!$B$5:$B$1000,Consolidado!$E$5:$E$1000,$B11,Consolidado!$AA$5:$AA$1000,O$5,Consolidado!$C$5:$C$1000,"SSF")),"00"),""),""),IF(SUMIFS(Consolidado!$AD$5:$AD$1000,Consolidado!$E$5:$E$1000,$B11,Consolidado!$AA$5:$AA$1000,O$5,Consolidado!$C$5:$C$1000,"Comité de Supervisión")&gt;0,"Comité Sup. "&amp;TEXT(DAY(_xlfn.MINIFS(Consolidado!$B$5:$B$1000,Consolidado!$E$5:$E$1000,$B11,Consolidado!$AA$5:$AA$1000,O$5,Consolidado!$C$5:$C$1000,"Comité de Supervisión")),"00")&amp;"/"&amp;TEXT(MONTH(_xlfn.MINIFS(Consolidado!$B$5:$B$1000,Consolidado!$E$5:$E$1000,$B11,Consolidado!$AA$5:$AA$1000,O$5,Consolidado!$C$5:$C$1000,"Comité de Supervisión")),"00")&amp;IF(_xlfn.MAXIFS(Consolidado!$B$5:$B$1000,Consolidado!$E$5:$E$1000,$B11,Consolidado!$AA$5:$AA$1000,O$5,Consolidado!$C$5:$C$1000,"Comité de Supervisión")&lt;&gt;_xlfn.MINIFS(Consolidado!$B$5:$B$1000,Consolidado!$E$5:$E$1000,$B11,Consolidado!$AA$5:$AA$1000,O$5,Consolidado!$C$5:$C$1000,"Comité de Supervisión")," y "&amp;TEXT(DAY(_xlfn.MAXIFS(Consolidado!$B$5:$B$1000,Consolidado!$E$5:$E$1000,$B11,Consolidado!$AA$5:$AA$1000,O$5,Consolidado!$C$5:$C$1000,"Comité de Supervisión")),"00")&amp;"/"&amp;TEXT(MONTH(_xlfn.MAXIFS(Consolidado!$B$5:$B$1000,Consolidado!$E$5:$E$1000,$B11,Consolidado!$AA$5:$AA$1000,O$5,Consolidado!$C$5:$C$1000,"Comité de Supervisión")),"00"),""),""),IF(SUMIFS(Consolidado!$AD$5:$AD$1000,Consolidado!$E$5:$E$1000,$B11,Consolidado!$AA$5:$AA$1000,O$5,Consolidado!$C$5:$C$1000,"Consejo de Administración")&gt;0,"Consejo "&amp;TEXT(DAY(_xlfn.MINIFS(Consolidado!$B$5:$B$1000,Consolidado!$E$5:$E$1000,$B11,Consolidado!$AA$5:$AA$1000,O$5,Consolidado!$C$5:$C$1000,"Consejo de Administración")),"00")&amp;"/"&amp;TEXT(MONTH(_xlfn.MINIFS(Consolidado!$B$5:$B$1000,Consolidado!$E$5:$E$1000,$B11,Consolidado!$AA$5:$AA$1000,O$5,Consolidado!$C$5:$C$1000,"Consejo de Administración")),"00")&amp;IF(_xlfn.MAXIFS(Consolidado!$B$5:$B$1000,Consolidado!$E$5:$E$1000,$B11,Consolidado!$AA$5:$AA$1000,O$5,Consolidado!$C$5:$C$1000,"Consejo de Administración")&lt;&gt;_xlfn.MINIFS(Consolidado!$B$5:$B$1000,Consolidado!$E$5:$E$1000,$B11,Consolidado!$AA$5:$AA$1000,O$5,Consolidado!$C$5:$C$1000,"Consejo de Administración")," y "&amp;TEXT(DAY(_xlfn.MAXIFS(Consolidado!$B$5:$B$1000,Consolidado!$E$5:$E$1000,$B11,Consolidado!$AA$5:$AA$1000,O$5,Consolidado!$C$5:$C$1000,"Consejo de Administración")),"00")&amp;"/"&amp;TEXT(MONTH(_xlfn.MAXIFS(Consolidado!$B$5:$B$1000,Consolidado!$E$5:$E$1000,$B11,Consolidado!$AA$5:$AA$1000,O$5,Consolidado!$C$5:$C$1000,"Consejo de Administración")),"00"),""),""),IF(SUMIFS(Consolidado!$AD$5:$AD$1000,Consolidado!$E$5:$E$1000,$B11,Consolidado!$AA$5:$AA$1000,O$5,Consolidado!$C$5:$C$1000,"Otros")&gt;0,"Otros "&amp;TEXT(DAY(_xlfn.MINIFS(Consolidado!$B$5:$B$1000,Consolidado!$E$5:$E$1000,$B11,Consolidado!$AA$5:$AA$1000,O$5,Consolidado!$C$5:$C$1000,"Otros")),"00")&amp;"/"&amp;TEXT(MONTH(_xlfn.MINIFS(Consolidado!$B$5:$B$1000,Consolidado!$E$5:$E$1000,$B11,Consolidado!$AA$5:$AA$1000,O$5,Consolidado!$C$5:$C$1000,"Otros")),"00")&amp;IF(_xlfn.MAXIFS(Consolidado!$B$5:$B$1000,Consolidado!$E$5:$E$1000,$B11,Consolidado!$AA$5:$AA$1000,O$5,Consolidado!$C$5:$C$1000,"Otros")&lt;&gt;_xlfn.MINIFS(Consolidado!$B$5:$B$1000,Consolidado!$E$5:$E$1000,$B11,Consolidado!$AA$5:$AA$1000,O$5,Consolidado!$C$5:$C$1000,"Otros")," y "&amp;TEXT(DAY(_xlfn.MAXIFS(Consolidado!$B$5:$B$1000,Consolidado!$E$5:$E$1000,$B11,Consolidado!$AA$5:$AA$1000,O$5,Consolidado!$C$5:$C$1000,"Otros")),"00")&amp;"/"&amp;TEXT(MONTH(_xlfn.MAXIFS(Consolidado!$B$5:$B$1000,Consolidado!$E$5:$E$1000,$B11,Consolidado!$AA$5:$AA$1000,O$5,Consolidado!$C$5:$C$1000,"Otros")),"00"),""),""))</f>
        <v/>
      </c>
      <c r="P11" s="37" t="str">
        <f aca="false">_xlfn.TEXTJOIN(" +"&amp;CHAR(10),TRUE(),IF(SUMIFS(Consolidado!$AD$5:$AD$1000,Consolidado!$E$5:$E$1000,$B11,Consolidado!$AA$5:$AA$1000,P$5,Consolidado!$C$5:$C$1000,"Auditoría Interna")&gt;0,"Interna "&amp;TEXT(DAY(_xlfn.MINIFS(Consolidado!$B$5:$B$1000,Consolidado!$E$5:$E$1000,$B11,Consolidado!$AA$5:$AA$1000,P$5,Consolidado!$C$5:$C$1000,"Auditoría Interna")),"00")&amp;"/"&amp;TEXT(MONTH(_xlfn.MINIFS(Consolidado!$B$5:$B$1000,Consolidado!$E$5:$E$1000,$B11,Consolidado!$AA$5:$AA$1000,P$5,Consolidado!$C$5:$C$1000,"Auditoría Interna")),"00")&amp;IF(_xlfn.MAXIFS(Consolidado!$B$5:$B$1000,Consolidado!$E$5:$E$1000,$B11,Consolidado!$AA$5:$AA$1000,P$5,Consolidado!$C$5:$C$1000,"Auditoría Interna")&lt;&gt;_xlfn.MINIFS(Consolidado!$B$5:$B$1000,Consolidado!$E$5:$E$1000,$B11,Consolidado!$AA$5:$AA$1000,P$5,Consolidado!$C$5:$C$1000,"Auditoría Interna")," y "&amp;TEXT(DAY(_xlfn.MAXIFS(Consolidado!$B$5:$B$1000,Consolidado!$E$5:$E$1000,$B11,Consolidado!$AA$5:$AA$1000,P$5,Consolidado!$C$5:$C$1000,"Auditoría Interna")),"00")&amp;"/"&amp;TEXT(MONTH(_xlfn.MAXIFS(Consolidado!$B$5:$B$1000,Consolidado!$E$5:$E$1000,$B11,Consolidado!$AA$5:$AA$1000,P$5,Consolidado!$C$5:$C$1000,"Auditoría Interna")),"00"),""),""),IF(SUMIFS(Consolidado!$AD$5:$AD$1000,Consolidado!$E$5:$E$1000,$B11,Consolidado!$AA$5:$AA$1000,P$5,Consolidado!$C$5:$C$1000,"Auditoría Externa")&gt;0,"Externa "&amp;TEXT(DAY(_xlfn.MINIFS(Consolidado!$B$5:$B$1000,Consolidado!$E$5:$E$1000,$B11,Consolidado!$AA$5:$AA$1000,P$5,Consolidado!$C$5:$C$1000,"Auditoría Externa")),"00")&amp;"/"&amp;TEXT(MONTH(_xlfn.MINIFS(Consolidado!$B$5:$B$1000,Consolidado!$E$5:$E$1000,$B11,Consolidado!$AA$5:$AA$1000,P$5,Consolidado!$C$5:$C$1000,"Auditoría Externa")),"00")&amp;IF(_xlfn.MAXIFS(Consolidado!$B$5:$B$1000,Consolidado!$E$5:$E$1000,$B11,Consolidado!$AA$5:$AA$1000,P$5,Consolidado!$C$5:$C$1000,"Auditoría Externa")&lt;&gt;_xlfn.MINIFS(Consolidado!$B$5:$B$1000,Consolidado!$E$5:$E$1000,$B11,Consolidado!$AA$5:$AA$1000,P$5,Consolidado!$C$5:$C$1000,"Auditoría Externa")," y "&amp;TEXT(DAY(_xlfn.MAXIFS(Consolidado!$B$5:$B$1000,Consolidado!$E$5:$E$1000,$B11,Consolidado!$AA$5:$AA$1000,P$5,Consolidado!$C$5:$C$1000,"Auditoría Externa")),"00")&amp;"/"&amp;TEXT(MONTH(_xlfn.MAXIFS(Consolidado!$B$5:$B$1000,Consolidado!$E$5:$E$1000,$B11,Consolidado!$AA$5:$AA$1000,P$5,Consolidado!$C$5:$C$1000,"Auditoría Externa")),"00"),""),""),IF(SUMIFS(Consolidado!$AD$5:$AD$1000,Consolidado!$E$5:$E$1000,$B11,Consolidado!$AA$5:$AA$1000,P$5,Consolidado!$C$5:$C$1000,"SSF")&gt;0,"SSF "&amp;TEXT(DAY(_xlfn.MINIFS(Consolidado!$B$5:$B$1000,Consolidado!$E$5:$E$1000,$B11,Consolidado!$AA$5:$AA$1000,P$5,Consolidado!$C$5:$C$1000,"SSF")),"00")&amp;"/"&amp;TEXT(MONTH(_xlfn.MINIFS(Consolidado!$B$5:$B$1000,Consolidado!$E$5:$E$1000,$B11,Consolidado!$AA$5:$AA$1000,P$5,Consolidado!$C$5:$C$1000,"SSF")),"00")&amp;IF(_xlfn.MAXIFS(Consolidado!$B$5:$B$1000,Consolidado!$E$5:$E$1000,$B11,Consolidado!$AA$5:$AA$1000,P$5,Consolidado!$C$5:$C$1000,"SSF")&lt;&gt;_xlfn.MINIFS(Consolidado!$B$5:$B$1000,Consolidado!$E$5:$E$1000,$B11,Consolidado!$AA$5:$AA$1000,P$5,Consolidado!$C$5:$C$1000,"SSF")," y "&amp;TEXT(DAY(_xlfn.MAXIFS(Consolidado!$B$5:$B$1000,Consolidado!$E$5:$E$1000,$B11,Consolidado!$AA$5:$AA$1000,P$5,Consolidado!$C$5:$C$1000,"SSF")),"00")&amp;"/"&amp;TEXT(MONTH(_xlfn.MAXIFS(Consolidado!$B$5:$B$1000,Consolidado!$E$5:$E$1000,$B11,Consolidado!$AA$5:$AA$1000,P$5,Consolidado!$C$5:$C$1000,"SSF")),"00"),""),""),IF(SUMIFS(Consolidado!$AD$5:$AD$1000,Consolidado!$E$5:$E$1000,$B11,Consolidado!$AA$5:$AA$1000,P$5,Consolidado!$C$5:$C$1000,"Comité de Supervisión")&gt;0,"Comité Sup. "&amp;TEXT(DAY(_xlfn.MINIFS(Consolidado!$B$5:$B$1000,Consolidado!$E$5:$E$1000,$B11,Consolidado!$AA$5:$AA$1000,P$5,Consolidado!$C$5:$C$1000,"Comité de Supervisión")),"00")&amp;"/"&amp;TEXT(MONTH(_xlfn.MINIFS(Consolidado!$B$5:$B$1000,Consolidado!$E$5:$E$1000,$B11,Consolidado!$AA$5:$AA$1000,P$5,Consolidado!$C$5:$C$1000,"Comité de Supervisión")),"00")&amp;IF(_xlfn.MAXIFS(Consolidado!$B$5:$B$1000,Consolidado!$E$5:$E$1000,$B11,Consolidado!$AA$5:$AA$1000,P$5,Consolidado!$C$5:$C$1000,"Comité de Supervisión")&lt;&gt;_xlfn.MINIFS(Consolidado!$B$5:$B$1000,Consolidado!$E$5:$E$1000,$B11,Consolidado!$AA$5:$AA$1000,P$5,Consolidado!$C$5:$C$1000,"Comité de Supervisión")," y "&amp;TEXT(DAY(_xlfn.MAXIFS(Consolidado!$B$5:$B$1000,Consolidado!$E$5:$E$1000,$B11,Consolidado!$AA$5:$AA$1000,P$5,Consolidado!$C$5:$C$1000,"Comité de Supervisión")),"00")&amp;"/"&amp;TEXT(MONTH(_xlfn.MAXIFS(Consolidado!$B$5:$B$1000,Consolidado!$E$5:$E$1000,$B11,Consolidado!$AA$5:$AA$1000,P$5,Consolidado!$C$5:$C$1000,"Comité de Supervisión")),"00"),""),""),IF(SUMIFS(Consolidado!$AD$5:$AD$1000,Consolidado!$E$5:$E$1000,$B11,Consolidado!$AA$5:$AA$1000,P$5,Consolidado!$C$5:$C$1000,"Consejo de Administración")&gt;0,"Consejo "&amp;TEXT(DAY(_xlfn.MINIFS(Consolidado!$B$5:$B$1000,Consolidado!$E$5:$E$1000,$B11,Consolidado!$AA$5:$AA$1000,P$5,Consolidado!$C$5:$C$1000,"Consejo de Administración")),"00")&amp;"/"&amp;TEXT(MONTH(_xlfn.MINIFS(Consolidado!$B$5:$B$1000,Consolidado!$E$5:$E$1000,$B11,Consolidado!$AA$5:$AA$1000,P$5,Consolidado!$C$5:$C$1000,"Consejo de Administración")),"00")&amp;IF(_xlfn.MAXIFS(Consolidado!$B$5:$B$1000,Consolidado!$E$5:$E$1000,$B11,Consolidado!$AA$5:$AA$1000,P$5,Consolidado!$C$5:$C$1000,"Consejo de Administración")&lt;&gt;_xlfn.MINIFS(Consolidado!$B$5:$B$1000,Consolidado!$E$5:$E$1000,$B11,Consolidado!$AA$5:$AA$1000,P$5,Consolidado!$C$5:$C$1000,"Consejo de Administración")," y "&amp;TEXT(DAY(_xlfn.MAXIFS(Consolidado!$B$5:$B$1000,Consolidado!$E$5:$E$1000,$B11,Consolidado!$AA$5:$AA$1000,P$5,Consolidado!$C$5:$C$1000,"Consejo de Administración")),"00")&amp;"/"&amp;TEXT(MONTH(_xlfn.MAXIFS(Consolidado!$B$5:$B$1000,Consolidado!$E$5:$E$1000,$B11,Consolidado!$AA$5:$AA$1000,P$5,Consolidado!$C$5:$C$1000,"Consejo de Administración")),"00"),""),""),IF(SUMIFS(Consolidado!$AD$5:$AD$1000,Consolidado!$E$5:$E$1000,$B11,Consolidado!$AA$5:$AA$1000,P$5,Consolidado!$C$5:$C$1000,"Otros")&gt;0,"Otros "&amp;TEXT(DAY(_xlfn.MINIFS(Consolidado!$B$5:$B$1000,Consolidado!$E$5:$E$1000,$B11,Consolidado!$AA$5:$AA$1000,P$5,Consolidado!$C$5:$C$1000,"Otros")),"00")&amp;"/"&amp;TEXT(MONTH(_xlfn.MINIFS(Consolidado!$B$5:$B$1000,Consolidado!$E$5:$E$1000,$B11,Consolidado!$AA$5:$AA$1000,P$5,Consolidado!$C$5:$C$1000,"Otros")),"00")&amp;IF(_xlfn.MAXIFS(Consolidado!$B$5:$B$1000,Consolidado!$E$5:$E$1000,$B11,Consolidado!$AA$5:$AA$1000,P$5,Consolidado!$C$5:$C$1000,"Otros")&lt;&gt;_xlfn.MINIFS(Consolidado!$B$5:$B$1000,Consolidado!$E$5:$E$1000,$B11,Consolidado!$AA$5:$AA$1000,P$5,Consolidado!$C$5:$C$1000,"Otros")," y "&amp;TEXT(DAY(_xlfn.MAXIFS(Consolidado!$B$5:$B$1000,Consolidado!$E$5:$E$1000,$B11,Consolidado!$AA$5:$AA$1000,P$5,Consolidado!$C$5:$C$1000,"Otros")),"00")&amp;"/"&amp;TEXT(MONTH(_xlfn.MAXIFS(Consolidado!$B$5:$B$1000,Consolidado!$E$5:$E$1000,$B11,Consolidado!$AA$5:$AA$1000,P$5,Consolidado!$C$5:$C$1000,"Otros")),"00"),""),""))</f>
        <v>Externa 06/10</v>
      </c>
      <c r="Q11" s="37" t="str">
        <f aca="false">_xlfn.TEXTJOIN(" +"&amp;CHAR(10),TRUE(),IF(SUMIFS(Consolidado!$AD$5:$AD$1000,Consolidado!$E$5:$E$1000,$B11,Consolidado!$AA$5:$AA$1000,Q$5,Consolidado!$C$5:$C$1000,"Auditoría Interna")&gt;0,"Interna "&amp;TEXT(DAY(_xlfn.MINIFS(Consolidado!$B$5:$B$1000,Consolidado!$E$5:$E$1000,$B11,Consolidado!$AA$5:$AA$1000,Q$5,Consolidado!$C$5:$C$1000,"Auditoría Interna")),"00")&amp;"/"&amp;TEXT(MONTH(_xlfn.MINIFS(Consolidado!$B$5:$B$1000,Consolidado!$E$5:$E$1000,$B11,Consolidado!$AA$5:$AA$1000,Q$5,Consolidado!$C$5:$C$1000,"Auditoría Interna")),"00")&amp;IF(_xlfn.MAXIFS(Consolidado!$B$5:$B$1000,Consolidado!$E$5:$E$1000,$B11,Consolidado!$AA$5:$AA$1000,Q$5,Consolidado!$C$5:$C$1000,"Auditoría Interna")&lt;&gt;_xlfn.MINIFS(Consolidado!$B$5:$B$1000,Consolidado!$E$5:$E$1000,$B11,Consolidado!$AA$5:$AA$1000,Q$5,Consolidado!$C$5:$C$1000,"Auditoría Interna")," y "&amp;TEXT(DAY(_xlfn.MAXIFS(Consolidado!$B$5:$B$1000,Consolidado!$E$5:$E$1000,$B11,Consolidado!$AA$5:$AA$1000,Q$5,Consolidado!$C$5:$C$1000,"Auditoría Interna")),"00")&amp;"/"&amp;TEXT(MONTH(_xlfn.MAXIFS(Consolidado!$B$5:$B$1000,Consolidado!$E$5:$E$1000,$B11,Consolidado!$AA$5:$AA$1000,Q$5,Consolidado!$C$5:$C$1000,"Auditoría Interna")),"00"),""),""),IF(SUMIFS(Consolidado!$AD$5:$AD$1000,Consolidado!$E$5:$E$1000,$B11,Consolidado!$AA$5:$AA$1000,Q$5,Consolidado!$C$5:$C$1000,"Auditoría Externa")&gt;0,"Externa "&amp;TEXT(DAY(_xlfn.MINIFS(Consolidado!$B$5:$B$1000,Consolidado!$E$5:$E$1000,$B11,Consolidado!$AA$5:$AA$1000,Q$5,Consolidado!$C$5:$C$1000,"Auditoría Externa")),"00")&amp;"/"&amp;TEXT(MONTH(_xlfn.MINIFS(Consolidado!$B$5:$B$1000,Consolidado!$E$5:$E$1000,$B11,Consolidado!$AA$5:$AA$1000,Q$5,Consolidado!$C$5:$C$1000,"Auditoría Externa")),"00")&amp;IF(_xlfn.MAXIFS(Consolidado!$B$5:$B$1000,Consolidado!$E$5:$E$1000,$B11,Consolidado!$AA$5:$AA$1000,Q$5,Consolidado!$C$5:$C$1000,"Auditoría Externa")&lt;&gt;_xlfn.MINIFS(Consolidado!$B$5:$B$1000,Consolidado!$E$5:$E$1000,$B11,Consolidado!$AA$5:$AA$1000,Q$5,Consolidado!$C$5:$C$1000,"Auditoría Externa")," y "&amp;TEXT(DAY(_xlfn.MAXIFS(Consolidado!$B$5:$B$1000,Consolidado!$E$5:$E$1000,$B11,Consolidado!$AA$5:$AA$1000,Q$5,Consolidado!$C$5:$C$1000,"Auditoría Externa")),"00")&amp;"/"&amp;TEXT(MONTH(_xlfn.MAXIFS(Consolidado!$B$5:$B$1000,Consolidado!$E$5:$E$1000,$B11,Consolidado!$AA$5:$AA$1000,Q$5,Consolidado!$C$5:$C$1000,"Auditoría Externa")),"00"),""),""),IF(SUMIFS(Consolidado!$AD$5:$AD$1000,Consolidado!$E$5:$E$1000,$B11,Consolidado!$AA$5:$AA$1000,Q$5,Consolidado!$C$5:$C$1000,"SSF")&gt;0,"SSF "&amp;TEXT(DAY(_xlfn.MINIFS(Consolidado!$B$5:$B$1000,Consolidado!$E$5:$E$1000,$B11,Consolidado!$AA$5:$AA$1000,Q$5,Consolidado!$C$5:$C$1000,"SSF")),"00")&amp;"/"&amp;TEXT(MONTH(_xlfn.MINIFS(Consolidado!$B$5:$B$1000,Consolidado!$E$5:$E$1000,$B11,Consolidado!$AA$5:$AA$1000,Q$5,Consolidado!$C$5:$C$1000,"SSF")),"00")&amp;IF(_xlfn.MAXIFS(Consolidado!$B$5:$B$1000,Consolidado!$E$5:$E$1000,$B11,Consolidado!$AA$5:$AA$1000,Q$5,Consolidado!$C$5:$C$1000,"SSF")&lt;&gt;_xlfn.MINIFS(Consolidado!$B$5:$B$1000,Consolidado!$E$5:$E$1000,$B11,Consolidado!$AA$5:$AA$1000,Q$5,Consolidado!$C$5:$C$1000,"SSF")," y "&amp;TEXT(DAY(_xlfn.MAXIFS(Consolidado!$B$5:$B$1000,Consolidado!$E$5:$E$1000,$B11,Consolidado!$AA$5:$AA$1000,Q$5,Consolidado!$C$5:$C$1000,"SSF")),"00")&amp;"/"&amp;TEXT(MONTH(_xlfn.MAXIFS(Consolidado!$B$5:$B$1000,Consolidado!$E$5:$E$1000,$B11,Consolidado!$AA$5:$AA$1000,Q$5,Consolidado!$C$5:$C$1000,"SSF")),"00"),""),""),IF(SUMIFS(Consolidado!$AD$5:$AD$1000,Consolidado!$E$5:$E$1000,$B11,Consolidado!$AA$5:$AA$1000,Q$5,Consolidado!$C$5:$C$1000,"Comité de Supervisión")&gt;0,"Comité Sup. "&amp;TEXT(DAY(_xlfn.MINIFS(Consolidado!$B$5:$B$1000,Consolidado!$E$5:$E$1000,$B11,Consolidado!$AA$5:$AA$1000,Q$5,Consolidado!$C$5:$C$1000,"Comité de Supervisión")),"00")&amp;"/"&amp;TEXT(MONTH(_xlfn.MINIFS(Consolidado!$B$5:$B$1000,Consolidado!$E$5:$E$1000,$B11,Consolidado!$AA$5:$AA$1000,Q$5,Consolidado!$C$5:$C$1000,"Comité de Supervisión")),"00")&amp;IF(_xlfn.MAXIFS(Consolidado!$B$5:$B$1000,Consolidado!$E$5:$E$1000,$B11,Consolidado!$AA$5:$AA$1000,Q$5,Consolidado!$C$5:$C$1000,"Comité de Supervisión")&lt;&gt;_xlfn.MINIFS(Consolidado!$B$5:$B$1000,Consolidado!$E$5:$E$1000,$B11,Consolidado!$AA$5:$AA$1000,Q$5,Consolidado!$C$5:$C$1000,"Comité de Supervisión")," y "&amp;TEXT(DAY(_xlfn.MAXIFS(Consolidado!$B$5:$B$1000,Consolidado!$E$5:$E$1000,$B11,Consolidado!$AA$5:$AA$1000,Q$5,Consolidado!$C$5:$C$1000,"Comité de Supervisión")),"00")&amp;"/"&amp;TEXT(MONTH(_xlfn.MAXIFS(Consolidado!$B$5:$B$1000,Consolidado!$E$5:$E$1000,$B11,Consolidado!$AA$5:$AA$1000,Q$5,Consolidado!$C$5:$C$1000,"Comité de Supervisión")),"00"),""),""),IF(SUMIFS(Consolidado!$AD$5:$AD$1000,Consolidado!$E$5:$E$1000,$B11,Consolidado!$AA$5:$AA$1000,Q$5,Consolidado!$C$5:$C$1000,"Consejo de Administración")&gt;0,"Consejo "&amp;TEXT(DAY(_xlfn.MINIFS(Consolidado!$B$5:$B$1000,Consolidado!$E$5:$E$1000,$B11,Consolidado!$AA$5:$AA$1000,Q$5,Consolidado!$C$5:$C$1000,"Consejo de Administración")),"00")&amp;"/"&amp;TEXT(MONTH(_xlfn.MINIFS(Consolidado!$B$5:$B$1000,Consolidado!$E$5:$E$1000,$B11,Consolidado!$AA$5:$AA$1000,Q$5,Consolidado!$C$5:$C$1000,"Consejo de Administración")),"00")&amp;IF(_xlfn.MAXIFS(Consolidado!$B$5:$B$1000,Consolidado!$E$5:$E$1000,$B11,Consolidado!$AA$5:$AA$1000,Q$5,Consolidado!$C$5:$C$1000,"Consejo de Administración")&lt;&gt;_xlfn.MINIFS(Consolidado!$B$5:$B$1000,Consolidado!$E$5:$E$1000,$B11,Consolidado!$AA$5:$AA$1000,Q$5,Consolidado!$C$5:$C$1000,"Consejo de Administración")," y "&amp;TEXT(DAY(_xlfn.MAXIFS(Consolidado!$B$5:$B$1000,Consolidado!$E$5:$E$1000,$B11,Consolidado!$AA$5:$AA$1000,Q$5,Consolidado!$C$5:$C$1000,"Consejo de Administración")),"00")&amp;"/"&amp;TEXT(MONTH(_xlfn.MAXIFS(Consolidado!$B$5:$B$1000,Consolidado!$E$5:$E$1000,$B11,Consolidado!$AA$5:$AA$1000,Q$5,Consolidado!$C$5:$C$1000,"Consejo de Administración")),"00"),""),""),IF(SUMIFS(Consolidado!$AD$5:$AD$1000,Consolidado!$E$5:$E$1000,$B11,Consolidado!$AA$5:$AA$1000,Q$5,Consolidado!$C$5:$C$1000,"Otros")&gt;0,"Otros "&amp;TEXT(DAY(_xlfn.MINIFS(Consolidado!$B$5:$B$1000,Consolidado!$E$5:$E$1000,$B11,Consolidado!$AA$5:$AA$1000,Q$5,Consolidado!$C$5:$C$1000,"Otros")),"00")&amp;"/"&amp;TEXT(MONTH(_xlfn.MINIFS(Consolidado!$B$5:$B$1000,Consolidado!$E$5:$E$1000,$B11,Consolidado!$AA$5:$AA$1000,Q$5,Consolidado!$C$5:$C$1000,"Otros")),"00")&amp;IF(_xlfn.MAXIFS(Consolidado!$B$5:$B$1000,Consolidado!$E$5:$E$1000,$B11,Consolidado!$AA$5:$AA$1000,Q$5,Consolidado!$C$5:$C$1000,"Otros")&lt;&gt;_xlfn.MINIFS(Consolidado!$B$5:$B$1000,Consolidado!$E$5:$E$1000,$B11,Consolidado!$AA$5:$AA$1000,Q$5,Consolidado!$C$5:$C$1000,"Otros")," y "&amp;TEXT(DAY(_xlfn.MAXIFS(Consolidado!$B$5:$B$1000,Consolidado!$E$5:$E$1000,$B11,Consolidado!$AA$5:$AA$1000,Q$5,Consolidado!$C$5:$C$1000,"Otros")),"00")&amp;"/"&amp;TEXT(MONTH(_xlfn.MAXIFS(Consolidado!$B$5:$B$1000,Consolidado!$E$5:$E$1000,$B11,Consolidado!$AA$5:$AA$1000,Q$5,Consolidado!$C$5:$C$1000,"Otros")),"00"),""),""))</f>
        <v/>
      </c>
      <c r="R11" s="37" t="str">
        <f aca="false">_xlfn.TEXTJOIN(" +"&amp;CHAR(10),TRUE(),IF(SUMIFS(Consolidado!$AD$5:$AD$1000,Consolidado!$E$5:$E$1000,$B11,Consolidado!$AA$5:$AA$1000,R$5,Consolidado!$C$5:$C$1000,"Auditoría Interna")&gt;0,"Interna "&amp;TEXT(DAY(_xlfn.MINIFS(Consolidado!$B$5:$B$1000,Consolidado!$E$5:$E$1000,$B11,Consolidado!$AA$5:$AA$1000,R$5,Consolidado!$C$5:$C$1000,"Auditoría Interna")),"00")&amp;"/"&amp;TEXT(MONTH(_xlfn.MINIFS(Consolidado!$B$5:$B$1000,Consolidado!$E$5:$E$1000,$B11,Consolidado!$AA$5:$AA$1000,R$5,Consolidado!$C$5:$C$1000,"Auditoría Interna")),"00")&amp;IF(_xlfn.MAXIFS(Consolidado!$B$5:$B$1000,Consolidado!$E$5:$E$1000,$B11,Consolidado!$AA$5:$AA$1000,R$5,Consolidado!$C$5:$C$1000,"Auditoría Interna")&lt;&gt;_xlfn.MINIFS(Consolidado!$B$5:$B$1000,Consolidado!$E$5:$E$1000,$B11,Consolidado!$AA$5:$AA$1000,R$5,Consolidado!$C$5:$C$1000,"Auditoría Interna")," y "&amp;TEXT(DAY(_xlfn.MAXIFS(Consolidado!$B$5:$B$1000,Consolidado!$E$5:$E$1000,$B11,Consolidado!$AA$5:$AA$1000,R$5,Consolidado!$C$5:$C$1000,"Auditoría Interna")),"00")&amp;"/"&amp;TEXT(MONTH(_xlfn.MAXIFS(Consolidado!$B$5:$B$1000,Consolidado!$E$5:$E$1000,$B11,Consolidado!$AA$5:$AA$1000,R$5,Consolidado!$C$5:$C$1000,"Auditoría Interna")),"00"),""),""),IF(SUMIFS(Consolidado!$AD$5:$AD$1000,Consolidado!$E$5:$E$1000,$B11,Consolidado!$AA$5:$AA$1000,R$5,Consolidado!$C$5:$C$1000,"Auditoría Externa")&gt;0,"Externa "&amp;TEXT(DAY(_xlfn.MINIFS(Consolidado!$B$5:$B$1000,Consolidado!$E$5:$E$1000,$B11,Consolidado!$AA$5:$AA$1000,R$5,Consolidado!$C$5:$C$1000,"Auditoría Externa")),"00")&amp;"/"&amp;TEXT(MONTH(_xlfn.MINIFS(Consolidado!$B$5:$B$1000,Consolidado!$E$5:$E$1000,$B11,Consolidado!$AA$5:$AA$1000,R$5,Consolidado!$C$5:$C$1000,"Auditoría Externa")),"00")&amp;IF(_xlfn.MAXIFS(Consolidado!$B$5:$B$1000,Consolidado!$E$5:$E$1000,$B11,Consolidado!$AA$5:$AA$1000,R$5,Consolidado!$C$5:$C$1000,"Auditoría Externa")&lt;&gt;_xlfn.MINIFS(Consolidado!$B$5:$B$1000,Consolidado!$E$5:$E$1000,$B11,Consolidado!$AA$5:$AA$1000,R$5,Consolidado!$C$5:$C$1000,"Auditoría Externa")," y "&amp;TEXT(DAY(_xlfn.MAXIFS(Consolidado!$B$5:$B$1000,Consolidado!$E$5:$E$1000,$B11,Consolidado!$AA$5:$AA$1000,R$5,Consolidado!$C$5:$C$1000,"Auditoría Externa")),"00")&amp;"/"&amp;TEXT(MONTH(_xlfn.MAXIFS(Consolidado!$B$5:$B$1000,Consolidado!$E$5:$E$1000,$B11,Consolidado!$AA$5:$AA$1000,R$5,Consolidado!$C$5:$C$1000,"Auditoría Externa")),"00"),""),""),IF(SUMIFS(Consolidado!$AD$5:$AD$1000,Consolidado!$E$5:$E$1000,$B11,Consolidado!$AA$5:$AA$1000,R$5,Consolidado!$C$5:$C$1000,"SSF")&gt;0,"SSF "&amp;TEXT(DAY(_xlfn.MINIFS(Consolidado!$B$5:$B$1000,Consolidado!$E$5:$E$1000,$B11,Consolidado!$AA$5:$AA$1000,R$5,Consolidado!$C$5:$C$1000,"SSF")),"00")&amp;"/"&amp;TEXT(MONTH(_xlfn.MINIFS(Consolidado!$B$5:$B$1000,Consolidado!$E$5:$E$1000,$B11,Consolidado!$AA$5:$AA$1000,R$5,Consolidado!$C$5:$C$1000,"SSF")),"00")&amp;IF(_xlfn.MAXIFS(Consolidado!$B$5:$B$1000,Consolidado!$E$5:$E$1000,$B11,Consolidado!$AA$5:$AA$1000,R$5,Consolidado!$C$5:$C$1000,"SSF")&lt;&gt;_xlfn.MINIFS(Consolidado!$B$5:$B$1000,Consolidado!$E$5:$E$1000,$B11,Consolidado!$AA$5:$AA$1000,R$5,Consolidado!$C$5:$C$1000,"SSF")," y "&amp;TEXT(DAY(_xlfn.MAXIFS(Consolidado!$B$5:$B$1000,Consolidado!$E$5:$E$1000,$B11,Consolidado!$AA$5:$AA$1000,R$5,Consolidado!$C$5:$C$1000,"SSF")),"00")&amp;"/"&amp;TEXT(MONTH(_xlfn.MAXIFS(Consolidado!$B$5:$B$1000,Consolidado!$E$5:$E$1000,$B11,Consolidado!$AA$5:$AA$1000,R$5,Consolidado!$C$5:$C$1000,"SSF")),"00"),""),""),IF(SUMIFS(Consolidado!$AD$5:$AD$1000,Consolidado!$E$5:$E$1000,$B11,Consolidado!$AA$5:$AA$1000,R$5,Consolidado!$C$5:$C$1000,"Comité de Supervisión")&gt;0,"Comité Sup. "&amp;TEXT(DAY(_xlfn.MINIFS(Consolidado!$B$5:$B$1000,Consolidado!$E$5:$E$1000,$B11,Consolidado!$AA$5:$AA$1000,R$5,Consolidado!$C$5:$C$1000,"Comité de Supervisión")),"00")&amp;"/"&amp;TEXT(MONTH(_xlfn.MINIFS(Consolidado!$B$5:$B$1000,Consolidado!$E$5:$E$1000,$B11,Consolidado!$AA$5:$AA$1000,R$5,Consolidado!$C$5:$C$1000,"Comité de Supervisión")),"00")&amp;IF(_xlfn.MAXIFS(Consolidado!$B$5:$B$1000,Consolidado!$E$5:$E$1000,$B11,Consolidado!$AA$5:$AA$1000,R$5,Consolidado!$C$5:$C$1000,"Comité de Supervisión")&lt;&gt;_xlfn.MINIFS(Consolidado!$B$5:$B$1000,Consolidado!$E$5:$E$1000,$B11,Consolidado!$AA$5:$AA$1000,R$5,Consolidado!$C$5:$C$1000,"Comité de Supervisión")," y "&amp;TEXT(DAY(_xlfn.MAXIFS(Consolidado!$B$5:$B$1000,Consolidado!$E$5:$E$1000,$B11,Consolidado!$AA$5:$AA$1000,R$5,Consolidado!$C$5:$C$1000,"Comité de Supervisión")),"00")&amp;"/"&amp;TEXT(MONTH(_xlfn.MAXIFS(Consolidado!$B$5:$B$1000,Consolidado!$E$5:$E$1000,$B11,Consolidado!$AA$5:$AA$1000,R$5,Consolidado!$C$5:$C$1000,"Comité de Supervisión")),"00"),""),""),IF(SUMIFS(Consolidado!$AD$5:$AD$1000,Consolidado!$E$5:$E$1000,$B11,Consolidado!$AA$5:$AA$1000,R$5,Consolidado!$C$5:$C$1000,"Consejo de Administración")&gt;0,"Consejo "&amp;TEXT(DAY(_xlfn.MINIFS(Consolidado!$B$5:$B$1000,Consolidado!$E$5:$E$1000,$B11,Consolidado!$AA$5:$AA$1000,R$5,Consolidado!$C$5:$C$1000,"Consejo de Administración")),"00")&amp;"/"&amp;TEXT(MONTH(_xlfn.MINIFS(Consolidado!$B$5:$B$1000,Consolidado!$E$5:$E$1000,$B11,Consolidado!$AA$5:$AA$1000,R$5,Consolidado!$C$5:$C$1000,"Consejo de Administración")),"00")&amp;IF(_xlfn.MAXIFS(Consolidado!$B$5:$B$1000,Consolidado!$E$5:$E$1000,$B11,Consolidado!$AA$5:$AA$1000,R$5,Consolidado!$C$5:$C$1000,"Consejo de Administración")&lt;&gt;_xlfn.MINIFS(Consolidado!$B$5:$B$1000,Consolidado!$E$5:$E$1000,$B11,Consolidado!$AA$5:$AA$1000,R$5,Consolidado!$C$5:$C$1000,"Consejo de Administración")," y "&amp;TEXT(DAY(_xlfn.MAXIFS(Consolidado!$B$5:$B$1000,Consolidado!$E$5:$E$1000,$B11,Consolidado!$AA$5:$AA$1000,R$5,Consolidado!$C$5:$C$1000,"Consejo de Administración")),"00")&amp;"/"&amp;TEXT(MONTH(_xlfn.MAXIFS(Consolidado!$B$5:$B$1000,Consolidado!$E$5:$E$1000,$B11,Consolidado!$AA$5:$AA$1000,R$5,Consolidado!$C$5:$C$1000,"Consejo de Administración")),"00"),""),""),IF(SUMIFS(Consolidado!$AD$5:$AD$1000,Consolidado!$E$5:$E$1000,$B11,Consolidado!$AA$5:$AA$1000,R$5,Consolidado!$C$5:$C$1000,"Otros")&gt;0,"Otros "&amp;TEXT(DAY(_xlfn.MINIFS(Consolidado!$B$5:$B$1000,Consolidado!$E$5:$E$1000,$B11,Consolidado!$AA$5:$AA$1000,R$5,Consolidado!$C$5:$C$1000,"Otros")),"00")&amp;"/"&amp;TEXT(MONTH(_xlfn.MINIFS(Consolidado!$B$5:$B$1000,Consolidado!$E$5:$E$1000,$B11,Consolidado!$AA$5:$AA$1000,R$5,Consolidado!$C$5:$C$1000,"Otros")),"00")&amp;IF(_xlfn.MAXIFS(Consolidado!$B$5:$B$1000,Consolidado!$E$5:$E$1000,$B11,Consolidado!$AA$5:$AA$1000,R$5,Consolidado!$C$5:$C$1000,"Otros")&lt;&gt;_xlfn.MINIFS(Consolidado!$B$5:$B$1000,Consolidado!$E$5:$E$1000,$B11,Consolidado!$AA$5:$AA$1000,R$5,Consolidado!$C$5:$C$1000,"Otros")," y "&amp;TEXT(DAY(_xlfn.MAXIFS(Consolidado!$B$5:$B$1000,Consolidado!$E$5:$E$1000,$B11,Consolidado!$AA$5:$AA$1000,R$5,Consolidado!$C$5:$C$1000,"Otros")),"00")&amp;"/"&amp;TEXT(MONTH(_xlfn.MAXIFS(Consolidado!$B$5:$B$1000,Consolidado!$E$5:$E$1000,$B11,Consolidado!$AA$5:$AA$1000,R$5,Consolidado!$C$5:$C$1000,"Otros")),"00"),""),""))</f>
        <v/>
      </c>
    </row>
    <row r="12" customFormat="false" ht="61.5" hidden="true" customHeight="true" outlineLevel="0" collapsed="false">
      <c r="A12" s="31" t="n">
        <v>7</v>
      </c>
      <c r="B12" s="32" t="str">
        <f aca="false">Catálogos!C8</f>
        <v>Concentración crediticia</v>
      </c>
      <c r="C12" s="33" t="str">
        <f aca="false">Catálogos!D8</f>
        <v>NPB4-49</v>
      </c>
      <c r="D12" s="17" t="n">
        <f aca="false">SUMIFS(Consolidado!$AD$5:$AD$1000,Consolidado!$E$5:$E$1000,B12,Consolidado!$H$5:$H$1000,$C$2)</f>
        <v>1</v>
      </c>
      <c r="E12" s="36" t="str">
        <f aca="false">IF(((SUMIFS(Consolidado!$AD$5:$AD$1000,Consolidado!$E$5:$E$1000,$B12,Consolidado!$C$5:$C$1000,"Auditoría Interna",Consolidado!$H$5:$H$1000,$C$2)&gt;0)+(SUMIFS(Consolidado!$AD$5:$AD$1000,Consolidado!$E$5:$E$1000,$B12,Consolidado!$C$5:$C$1000,"Auditoría Externa",Consolidado!$H$5:$H$1000,$C$2)&gt;0)+(SUMIFS(Consolidado!$AD$5:$AD$1000,Consolidado!$E$5:$E$1000,$B12,Consolidado!$C$5:$C$1000,"SSF",Consolidado!$H$5:$H$1000,$C$2)&gt;0)+(SUMIFS(Consolidado!$AD$5:$AD$1000,Consolidado!$E$5:$E$1000,$B12,Consolidado!$C$5:$C$1000,"Comité de Supervisión",Consolidado!$H$5:$H$1000,$C$2)&gt;0)+(SUMIFS(Consolidado!$AD$5:$AD$1000,Consolidado!$E$5:$E$1000,$B12,Consolidado!$C$5:$C$1000,"Consejo de Administración",Consolidado!$H$5:$H$1000,$C$2)&gt;0)+(SUMIFS(Consolidado!$AD$5:$AD$1000,Consolidado!$E$5:$E$1000,$B12,Consolidado!$C$5:$C$1000,"Otros",Consolidado!$H$5:$H$1000,$C$2)&gt;0))&gt;=2,"Sí","No")</f>
        <v>No</v>
      </c>
      <c r="F12" s="47" t="str">
        <f aca="false" t="array" ref="F12:F12">_xlfn.TEXTJOIN(CHAR(10),TRUE(),IF((Consolidado!$E$5:$E$1000=$B12)*(Consolidado!$H$5:$H$1000=$C$2),Consolidado!$AE$5:$AE$1000,""))</f>
        <v>Externa – 6 de Octubre 2026</v>
      </c>
      <c r="G12" s="37" t="str">
        <f aca="false">_xlfn.TEXTJOIN(" +"&amp;CHAR(10),TRUE(),IF(SUMIFS(Consolidado!$AD$5:$AD$1000,Consolidado!$E$5:$E$1000,$B12,Consolidado!$AA$5:$AA$1000,G$5,Consolidado!$C$5:$C$1000,"Auditoría Interna")&gt;0,"Interna "&amp;TEXT(DAY(_xlfn.MINIFS(Consolidado!$B$5:$B$1000,Consolidado!$E$5:$E$1000,$B12,Consolidado!$AA$5:$AA$1000,G$5,Consolidado!$C$5:$C$1000,"Auditoría Interna")),"00")&amp;"/"&amp;TEXT(MONTH(_xlfn.MINIFS(Consolidado!$B$5:$B$1000,Consolidado!$E$5:$E$1000,$B12,Consolidado!$AA$5:$AA$1000,G$5,Consolidado!$C$5:$C$1000,"Auditoría Interna")),"00")&amp;IF(_xlfn.MAXIFS(Consolidado!$B$5:$B$1000,Consolidado!$E$5:$E$1000,$B12,Consolidado!$AA$5:$AA$1000,G$5,Consolidado!$C$5:$C$1000,"Auditoría Interna")&lt;&gt;_xlfn.MINIFS(Consolidado!$B$5:$B$1000,Consolidado!$E$5:$E$1000,$B12,Consolidado!$AA$5:$AA$1000,G$5,Consolidado!$C$5:$C$1000,"Auditoría Interna")," y "&amp;TEXT(DAY(_xlfn.MAXIFS(Consolidado!$B$5:$B$1000,Consolidado!$E$5:$E$1000,$B12,Consolidado!$AA$5:$AA$1000,G$5,Consolidado!$C$5:$C$1000,"Auditoría Interna")),"00")&amp;"/"&amp;TEXT(MONTH(_xlfn.MAXIFS(Consolidado!$B$5:$B$1000,Consolidado!$E$5:$E$1000,$B12,Consolidado!$AA$5:$AA$1000,G$5,Consolidado!$C$5:$C$1000,"Auditoría Interna")),"00"),""),""),IF(SUMIFS(Consolidado!$AD$5:$AD$1000,Consolidado!$E$5:$E$1000,$B12,Consolidado!$AA$5:$AA$1000,G$5,Consolidado!$C$5:$C$1000,"Auditoría Externa")&gt;0,"Externa "&amp;TEXT(DAY(_xlfn.MINIFS(Consolidado!$B$5:$B$1000,Consolidado!$E$5:$E$1000,$B12,Consolidado!$AA$5:$AA$1000,G$5,Consolidado!$C$5:$C$1000,"Auditoría Externa")),"00")&amp;"/"&amp;TEXT(MONTH(_xlfn.MINIFS(Consolidado!$B$5:$B$1000,Consolidado!$E$5:$E$1000,$B12,Consolidado!$AA$5:$AA$1000,G$5,Consolidado!$C$5:$C$1000,"Auditoría Externa")),"00")&amp;IF(_xlfn.MAXIFS(Consolidado!$B$5:$B$1000,Consolidado!$E$5:$E$1000,$B12,Consolidado!$AA$5:$AA$1000,G$5,Consolidado!$C$5:$C$1000,"Auditoría Externa")&lt;&gt;_xlfn.MINIFS(Consolidado!$B$5:$B$1000,Consolidado!$E$5:$E$1000,$B12,Consolidado!$AA$5:$AA$1000,G$5,Consolidado!$C$5:$C$1000,"Auditoría Externa")," y "&amp;TEXT(DAY(_xlfn.MAXIFS(Consolidado!$B$5:$B$1000,Consolidado!$E$5:$E$1000,$B12,Consolidado!$AA$5:$AA$1000,G$5,Consolidado!$C$5:$C$1000,"Auditoría Externa")),"00")&amp;"/"&amp;TEXT(MONTH(_xlfn.MAXIFS(Consolidado!$B$5:$B$1000,Consolidado!$E$5:$E$1000,$B12,Consolidado!$AA$5:$AA$1000,G$5,Consolidado!$C$5:$C$1000,"Auditoría Externa")),"00"),""),""),IF(SUMIFS(Consolidado!$AD$5:$AD$1000,Consolidado!$E$5:$E$1000,$B12,Consolidado!$AA$5:$AA$1000,G$5,Consolidado!$C$5:$C$1000,"SSF")&gt;0,"SSF "&amp;TEXT(DAY(_xlfn.MINIFS(Consolidado!$B$5:$B$1000,Consolidado!$E$5:$E$1000,$B12,Consolidado!$AA$5:$AA$1000,G$5,Consolidado!$C$5:$C$1000,"SSF")),"00")&amp;"/"&amp;TEXT(MONTH(_xlfn.MINIFS(Consolidado!$B$5:$B$1000,Consolidado!$E$5:$E$1000,$B12,Consolidado!$AA$5:$AA$1000,G$5,Consolidado!$C$5:$C$1000,"SSF")),"00")&amp;IF(_xlfn.MAXIFS(Consolidado!$B$5:$B$1000,Consolidado!$E$5:$E$1000,$B12,Consolidado!$AA$5:$AA$1000,G$5,Consolidado!$C$5:$C$1000,"SSF")&lt;&gt;_xlfn.MINIFS(Consolidado!$B$5:$B$1000,Consolidado!$E$5:$E$1000,$B12,Consolidado!$AA$5:$AA$1000,G$5,Consolidado!$C$5:$C$1000,"SSF")," y "&amp;TEXT(DAY(_xlfn.MAXIFS(Consolidado!$B$5:$B$1000,Consolidado!$E$5:$E$1000,$B12,Consolidado!$AA$5:$AA$1000,G$5,Consolidado!$C$5:$C$1000,"SSF")),"00")&amp;"/"&amp;TEXT(MONTH(_xlfn.MAXIFS(Consolidado!$B$5:$B$1000,Consolidado!$E$5:$E$1000,$B12,Consolidado!$AA$5:$AA$1000,G$5,Consolidado!$C$5:$C$1000,"SSF")),"00"),""),""),IF(SUMIFS(Consolidado!$AD$5:$AD$1000,Consolidado!$E$5:$E$1000,$B12,Consolidado!$AA$5:$AA$1000,G$5,Consolidado!$C$5:$C$1000,"Comité de Supervisión")&gt;0,"Comité Sup. "&amp;TEXT(DAY(_xlfn.MINIFS(Consolidado!$B$5:$B$1000,Consolidado!$E$5:$E$1000,$B12,Consolidado!$AA$5:$AA$1000,G$5,Consolidado!$C$5:$C$1000,"Comité de Supervisión")),"00")&amp;"/"&amp;TEXT(MONTH(_xlfn.MINIFS(Consolidado!$B$5:$B$1000,Consolidado!$E$5:$E$1000,$B12,Consolidado!$AA$5:$AA$1000,G$5,Consolidado!$C$5:$C$1000,"Comité de Supervisión")),"00")&amp;IF(_xlfn.MAXIFS(Consolidado!$B$5:$B$1000,Consolidado!$E$5:$E$1000,$B12,Consolidado!$AA$5:$AA$1000,G$5,Consolidado!$C$5:$C$1000,"Comité de Supervisión")&lt;&gt;_xlfn.MINIFS(Consolidado!$B$5:$B$1000,Consolidado!$E$5:$E$1000,$B12,Consolidado!$AA$5:$AA$1000,G$5,Consolidado!$C$5:$C$1000,"Comité de Supervisión")," y "&amp;TEXT(DAY(_xlfn.MAXIFS(Consolidado!$B$5:$B$1000,Consolidado!$E$5:$E$1000,$B12,Consolidado!$AA$5:$AA$1000,G$5,Consolidado!$C$5:$C$1000,"Comité de Supervisión")),"00")&amp;"/"&amp;TEXT(MONTH(_xlfn.MAXIFS(Consolidado!$B$5:$B$1000,Consolidado!$E$5:$E$1000,$B12,Consolidado!$AA$5:$AA$1000,G$5,Consolidado!$C$5:$C$1000,"Comité de Supervisión")),"00"),""),""),IF(SUMIFS(Consolidado!$AD$5:$AD$1000,Consolidado!$E$5:$E$1000,$B12,Consolidado!$AA$5:$AA$1000,G$5,Consolidado!$C$5:$C$1000,"Consejo de Administración")&gt;0,"Consejo "&amp;TEXT(DAY(_xlfn.MINIFS(Consolidado!$B$5:$B$1000,Consolidado!$E$5:$E$1000,$B12,Consolidado!$AA$5:$AA$1000,G$5,Consolidado!$C$5:$C$1000,"Consejo de Administración")),"00")&amp;"/"&amp;TEXT(MONTH(_xlfn.MINIFS(Consolidado!$B$5:$B$1000,Consolidado!$E$5:$E$1000,$B12,Consolidado!$AA$5:$AA$1000,G$5,Consolidado!$C$5:$C$1000,"Consejo de Administración")),"00")&amp;IF(_xlfn.MAXIFS(Consolidado!$B$5:$B$1000,Consolidado!$E$5:$E$1000,$B12,Consolidado!$AA$5:$AA$1000,G$5,Consolidado!$C$5:$C$1000,"Consejo de Administración")&lt;&gt;_xlfn.MINIFS(Consolidado!$B$5:$B$1000,Consolidado!$E$5:$E$1000,$B12,Consolidado!$AA$5:$AA$1000,G$5,Consolidado!$C$5:$C$1000,"Consejo de Administración")," y "&amp;TEXT(DAY(_xlfn.MAXIFS(Consolidado!$B$5:$B$1000,Consolidado!$E$5:$E$1000,$B12,Consolidado!$AA$5:$AA$1000,G$5,Consolidado!$C$5:$C$1000,"Consejo de Administración")),"00")&amp;"/"&amp;TEXT(MONTH(_xlfn.MAXIFS(Consolidado!$B$5:$B$1000,Consolidado!$E$5:$E$1000,$B12,Consolidado!$AA$5:$AA$1000,G$5,Consolidado!$C$5:$C$1000,"Consejo de Administración")),"00"),""),""),IF(SUMIFS(Consolidado!$AD$5:$AD$1000,Consolidado!$E$5:$E$1000,$B12,Consolidado!$AA$5:$AA$1000,G$5,Consolidado!$C$5:$C$1000,"Otros")&gt;0,"Otros "&amp;TEXT(DAY(_xlfn.MINIFS(Consolidado!$B$5:$B$1000,Consolidado!$E$5:$E$1000,$B12,Consolidado!$AA$5:$AA$1000,G$5,Consolidado!$C$5:$C$1000,"Otros")),"00")&amp;"/"&amp;TEXT(MONTH(_xlfn.MINIFS(Consolidado!$B$5:$B$1000,Consolidado!$E$5:$E$1000,$B12,Consolidado!$AA$5:$AA$1000,G$5,Consolidado!$C$5:$C$1000,"Otros")),"00")&amp;IF(_xlfn.MAXIFS(Consolidado!$B$5:$B$1000,Consolidado!$E$5:$E$1000,$B12,Consolidado!$AA$5:$AA$1000,G$5,Consolidado!$C$5:$C$1000,"Otros")&lt;&gt;_xlfn.MINIFS(Consolidado!$B$5:$B$1000,Consolidado!$E$5:$E$1000,$B12,Consolidado!$AA$5:$AA$1000,G$5,Consolidado!$C$5:$C$1000,"Otros")," y "&amp;TEXT(DAY(_xlfn.MAXIFS(Consolidado!$B$5:$B$1000,Consolidado!$E$5:$E$1000,$B12,Consolidado!$AA$5:$AA$1000,G$5,Consolidado!$C$5:$C$1000,"Otros")),"00")&amp;"/"&amp;TEXT(MONTH(_xlfn.MAXIFS(Consolidado!$B$5:$B$1000,Consolidado!$E$5:$E$1000,$B12,Consolidado!$AA$5:$AA$1000,G$5,Consolidado!$C$5:$C$1000,"Otros")),"00"),""),""))</f>
        <v/>
      </c>
      <c r="H12" s="37" t="str">
        <f aca="false">_xlfn.TEXTJOIN(" +"&amp;CHAR(10),TRUE(),IF(SUMIFS(Consolidado!$AD$5:$AD$1000,Consolidado!$E$5:$E$1000,$B12,Consolidado!$AA$5:$AA$1000,H$5,Consolidado!$C$5:$C$1000,"Auditoría Interna")&gt;0,"Interna "&amp;TEXT(DAY(_xlfn.MINIFS(Consolidado!$B$5:$B$1000,Consolidado!$E$5:$E$1000,$B12,Consolidado!$AA$5:$AA$1000,H$5,Consolidado!$C$5:$C$1000,"Auditoría Interna")),"00")&amp;"/"&amp;TEXT(MONTH(_xlfn.MINIFS(Consolidado!$B$5:$B$1000,Consolidado!$E$5:$E$1000,$B12,Consolidado!$AA$5:$AA$1000,H$5,Consolidado!$C$5:$C$1000,"Auditoría Interna")),"00")&amp;IF(_xlfn.MAXIFS(Consolidado!$B$5:$B$1000,Consolidado!$E$5:$E$1000,$B12,Consolidado!$AA$5:$AA$1000,H$5,Consolidado!$C$5:$C$1000,"Auditoría Interna")&lt;&gt;_xlfn.MINIFS(Consolidado!$B$5:$B$1000,Consolidado!$E$5:$E$1000,$B12,Consolidado!$AA$5:$AA$1000,H$5,Consolidado!$C$5:$C$1000,"Auditoría Interna")," y "&amp;TEXT(DAY(_xlfn.MAXIFS(Consolidado!$B$5:$B$1000,Consolidado!$E$5:$E$1000,$B12,Consolidado!$AA$5:$AA$1000,H$5,Consolidado!$C$5:$C$1000,"Auditoría Interna")),"00")&amp;"/"&amp;TEXT(MONTH(_xlfn.MAXIFS(Consolidado!$B$5:$B$1000,Consolidado!$E$5:$E$1000,$B12,Consolidado!$AA$5:$AA$1000,H$5,Consolidado!$C$5:$C$1000,"Auditoría Interna")),"00"),""),""),IF(SUMIFS(Consolidado!$AD$5:$AD$1000,Consolidado!$E$5:$E$1000,$B12,Consolidado!$AA$5:$AA$1000,H$5,Consolidado!$C$5:$C$1000,"Auditoría Externa")&gt;0,"Externa "&amp;TEXT(DAY(_xlfn.MINIFS(Consolidado!$B$5:$B$1000,Consolidado!$E$5:$E$1000,$B12,Consolidado!$AA$5:$AA$1000,H$5,Consolidado!$C$5:$C$1000,"Auditoría Externa")),"00")&amp;"/"&amp;TEXT(MONTH(_xlfn.MINIFS(Consolidado!$B$5:$B$1000,Consolidado!$E$5:$E$1000,$B12,Consolidado!$AA$5:$AA$1000,H$5,Consolidado!$C$5:$C$1000,"Auditoría Externa")),"00")&amp;IF(_xlfn.MAXIFS(Consolidado!$B$5:$B$1000,Consolidado!$E$5:$E$1000,$B12,Consolidado!$AA$5:$AA$1000,H$5,Consolidado!$C$5:$C$1000,"Auditoría Externa")&lt;&gt;_xlfn.MINIFS(Consolidado!$B$5:$B$1000,Consolidado!$E$5:$E$1000,$B12,Consolidado!$AA$5:$AA$1000,H$5,Consolidado!$C$5:$C$1000,"Auditoría Externa")," y "&amp;TEXT(DAY(_xlfn.MAXIFS(Consolidado!$B$5:$B$1000,Consolidado!$E$5:$E$1000,$B12,Consolidado!$AA$5:$AA$1000,H$5,Consolidado!$C$5:$C$1000,"Auditoría Externa")),"00")&amp;"/"&amp;TEXT(MONTH(_xlfn.MAXIFS(Consolidado!$B$5:$B$1000,Consolidado!$E$5:$E$1000,$B12,Consolidado!$AA$5:$AA$1000,H$5,Consolidado!$C$5:$C$1000,"Auditoría Externa")),"00"),""),""),IF(SUMIFS(Consolidado!$AD$5:$AD$1000,Consolidado!$E$5:$E$1000,$B12,Consolidado!$AA$5:$AA$1000,H$5,Consolidado!$C$5:$C$1000,"SSF")&gt;0,"SSF "&amp;TEXT(DAY(_xlfn.MINIFS(Consolidado!$B$5:$B$1000,Consolidado!$E$5:$E$1000,$B12,Consolidado!$AA$5:$AA$1000,H$5,Consolidado!$C$5:$C$1000,"SSF")),"00")&amp;"/"&amp;TEXT(MONTH(_xlfn.MINIFS(Consolidado!$B$5:$B$1000,Consolidado!$E$5:$E$1000,$B12,Consolidado!$AA$5:$AA$1000,H$5,Consolidado!$C$5:$C$1000,"SSF")),"00")&amp;IF(_xlfn.MAXIFS(Consolidado!$B$5:$B$1000,Consolidado!$E$5:$E$1000,$B12,Consolidado!$AA$5:$AA$1000,H$5,Consolidado!$C$5:$C$1000,"SSF")&lt;&gt;_xlfn.MINIFS(Consolidado!$B$5:$B$1000,Consolidado!$E$5:$E$1000,$B12,Consolidado!$AA$5:$AA$1000,H$5,Consolidado!$C$5:$C$1000,"SSF")," y "&amp;TEXT(DAY(_xlfn.MAXIFS(Consolidado!$B$5:$B$1000,Consolidado!$E$5:$E$1000,$B12,Consolidado!$AA$5:$AA$1000,H$5,Consolidado!$C$5:$C$1000,"SSF")),"00")&amp;"/"&amp;TEXT(MONTH(_xlfn.MAXIFS(Consolidado!$B$5:$B$1000,Consolidado!$E$5:$E$1000,$B12,Consolidado!$AA$5:$AA$1000,H$5,Consolidado!$C$5:$C$1000,"SSF")),"00"),""),""),IF(SUMIFS(Consolidado!$AD$5:$AD$1000,Consolidado!$E$5:$E$1000,$B12,Consolidado!$AA$5:$AA$1000,H$5,Consolidado!$C$5:$C$1000,"Comité de Supervisión")&gt;0,"Comité Sup. "&amp;TEXT(DAY(_xlfn.MINIFS(Consolidado!$B$5:$B$1000,Consolidado!$E$5:$E$1000,$B12,Consolidado!$AA$5:$AA$1000,H$5,Consolidado!$C$5:$C$1000,"Comité de Supervisión")),"00")&amp;"/"&amp;TEXT(MONTH(_xlfn.MINIFS(Consolidado!$B$5:$B$1000,Consolidado!$E$5:$E$1000,$B12,Consolidado!$AA$5:$AA$1000,H$5,Consolidado!$C$5:$C$1000,"Comité de Supervisión")),"00")&amp;IF(_xlfn.MAXIFS(Consolidado!$B$5:$B$1000,Consolidado!$E$5:$E$1000,$B12,Consolidado!$AA$5:$AA$1000,H$5,Consolidado!$C$5:$C$1000,"Comité de Supervisión")&lt;&gt;_xlfn.MINIFS(Consolidado!$B$5:$B$1000,Consolidado!$E$5:$E$1000,$B12,Consolidado!$AA$5:$AA$1000,H$5,Consolidado!$C$5:$C$1000,"Comité de Supervisión")," y "&amp;TEXT(DAY(_xlfn.MAXIFS(Consolidado!$B$5:$B$1000,Consolidado!$E$5:$E$1000,$B12,Consolidado!$AA$5:$AA$1000,H$5,Consolidado!$C$5:$C$1000,"Comité de Supervisión")),"00")&amp;"/"&amp;TEXT(MONTH(_xlfn.MAXIFS(Consolidado!$B$5:$B$1000,Consolidado!$E$5:$E$1000,$B12,Consolidado!$AA$5:$AA$1000,H$5,Consolidado!$C$5:$C$1000,"Comité de Supervisión")),"00"),""),""),IF(SUMIFS(Consolidado!$AD$5:$AD$1000,Consolidado!$E$5:$E$1000,$B12,Consolidado!$AA$5:$AA$1000,H$5,Consolidado!$C$5:$C$1000,"Consejo de Administración")&gt;0,"Consejo "&amp;TEXT(DAY(_xlfn.MINIFS(Consolidado!$B$5:$B$1000,Consolidado!$E$5:$E$1000,$B12,Consolidado!$AA$5:$AA$1000,H$5,Consolidado!$C$5:$C$1000,"Consejo de Administración")),"00")&amp;"/"&amp;TEXT(MONTH(_xlfn.MINIFS(Consolidado!$B$5:$B$1000,Consolidado!$E$5:$E$1000,$B12,Consolidado!$AA$5:$AA$1000,H$5,Consolidado!$C$5:$C$1000,"Consejo de Administración")),"00")&amp;IF(_xlfn.MAXIFS(Consolidado!$B$5:$B$1000,Consolidado!$E$5:$E$1000,$B12,Consolidado!$AA$5:$AA$1000,H$5,Consolidado!$C$5:$C$1000,"Consejo de Administración")&lt;&gt;_xlfn.MINIFS(Consolidado!$B$5:$B$1000,Consolidado!$E$5:$E$1000,$B12,Consolidado!$AA$5:$AA$1000,H$5,Consolidado!$C$5:$C$1000,"Consejo de Administración")," y "&amp;TEXT(DAY(_xlfn.MAXIFS(Consolidado!$B$5:$B$1000,Consolidado!$E$5:$E$1000,$B12,Consolidado!$AA$5:$AA$1000,H$5,Consolidado!$C$5:$C$1000,"Consejo de Administración")),"00")&amp;"/"&amp;TEXT(MONTH(_xlfn.MAXIFS(Consolidado!$B$5:$B$1000,Consolidado!$E$5:$E$1000,$B12,Consolidado!$AA$5:$AA$1000,H$5,Consolidado!$C$5:$C$1000,"Consejo de Administración")),"00"),""),""),IF(SUMIFS(Consolidado!$AD$5:$AD$1000,Consolidado!$E$5:$E$1000,$B12,Consolidado!$AA$5:$AA$1000,H$5,Consolidado!$C$5:$C$1000,"Otros")&gt;0,"Otros "&amp;TEXT(DAY(_xlfn.MINIFS(Consolidado!$B$5:$B$1000,Consolidado!$E$5:$E$1000,$B12,Consolidado!$AA$5:$AA$1000,H$5,Consolidado!$C$5:$C$1000,"Otros")),"00")&amp;"/"&amp;TEXT(MONTH(_xlfn.MINIFS(Consolidado!$B$5:$B$1000,Consolidado!$E$5:$E$1000,$B12,Consolidado!$AA$5:$AA$1000,H$5,Consolidado!$C$5:$C$1000,"Otros")),"00")&amp;IF(_xlfn.MAXIFS(Consolidado!$B$5:$B$1000,Consolidado!$E$5:$E$1000,$B12,Consolidado!$AA$5:$AA$1000,H$5,Consolidado!$C$5:$C$1000,"Otros")&lt;&gt;_xlfn.MINIFS(Consolidado!$B$5:$B$1000,Consolidado!$E$5:$E$1000,$B12,Consolidado!$AA$5:$AA$1000,H$5,Consolidado!$C$5:$C$1000,"Otros")," y "&amp;TEXT(DAY(_xlfn.MAXIFS(Consolidado!$B$5:$B$1000,Consolidado!$E$5:$E$1000,$B12,Consolidado!$AA$5:$AA$1000,H$5,Consolidado!$C$5:$C$1000,"Otros")),"00")&amp;"/"&amp;TEXT(MONTH(_xlfn.MAXIFS(Consolidado!$B$5:$B$1000,Consolidado!$E$5:$E$1000,$B12,Consolidado!$AA$5:$AA$1000,H$5,Consolidado!$C$5:$C$1000,"Otros")),"00"),""),""))</f>
        <v/>
      </c>
      <c r="I12" s="37" t="str">
        <f aca="false">_xlfn.TEXTJOIN(" +"&amp;CHAR(10),TRUE(),IF(SUMIFS(Consolidado!$AD$5:$AD$1000,Consolidado!$E$5:$E$1000,$B12,Consolidado!$AA$5:$AA$1000,I$5,Consolidado!$C$5:$C$1000,"Auditoría Interna")&gt;0,"Interna "&amp;TEXT(DAY(_xlfn.MINIFS(Consolidado!$B$5:$B$1000,Consolidado!$E$5:$E$1000,$B12,Consolidado!$AA$5:$AA$1000,I$5,Consolidado!$C$5:$C$1000,"Auditoría Interna")),"00")&amp;"/"&amp;TEXT(MONTH(_xlfn.MINIFS(Consolidado!$B$5:$B$1000,Consolidado!$E$5:$E$1000,$B12,Consolidado!$AA$5:$AA$1000,I$5,Consolidado!$C$5:$C$1000,"Auditoría Interna")),"00")&amp;IF(_xlfn.MAXIFS(Consolidado!$B$5:$B$1000,Consolidado!$E$5:$E$1000,$B12,Consolidado!$AA$5:$AA$1000,I$5,Consolidado!$C$5:$C$1000,"Auditoría Interna")&lt;&gt;_xlfn.MINIFS(Consolidado!$B$5:$B$1000,Consolidado!$E$5:$E$1000,$B12,Consolidado!$AA$5:$AA$1000,I$5,Consolidado!$C$5:$C$1000,"Auditoría Interna")," y "&amp;TEXT(DAY(_xlfn.MAXIFS(Consolidado!$B$5:$B$1000,Consolidado!$E$5:$E$1000,$B12,Consolidado!$AA$5:$AA$1000,I$5,Consolidado!$C$5:$C$1000,"Auditoría Interna")),"00")&amp;"/"&amp;TEXT(MONTH(_xlfn.MAXIFS(Consolidado!$B$5:$B$1000,Consolidado!$E$5:$E$1000,$B12,Consolidado!$AA$5:$AA$1000,I$5,Consolidado!$C$5:$C$1000,"Auditoría Interna")),"00"),""),""),IF(SUMIFS(Consolidado!$AD$5:$AD$1000,Consolidado!$E$5:$E$1000,$B12,Consolidado!$AA$5:$AA$1000,I$5,Consolidado!$C$5:$C$1000,"Auditoría Externa")&gt;0,"Externa "&amp;TEXT(DAY(_xlfn.MINIFS(Consolidado!$B$5:$B$1000,Consolidado!$E$5:$E$1000,$B12,Consolidado!$AA$5:$AA$1000,I$5,Consolidado!$C$5:$C$1000,"Auditoría Externa")),"00")&amp;"/"&amp;TEXT(MONTH(_xlfn.MINIFS(Consolidado!$B$5:$B$1000,Consolidado!$E$5:$E$1000,$B12,Consolidado!$AA$5:$AA$1000,I$5,Consolidado!$C$5:$C$1000,"Auditoría Externa")),"00")&amp;IF(_xlfn.MAXIFS(Consolidado!$B$5:$B$1000,Consolidado!$E$5:$E$1000,$B12,Consolidado!$AA$5:$AA$1000,I$5,Consolidado!$C$5:$C$1000,"Auditoría Externa")&lt;&gt;_xlfn.MINIFS(Consolidado!$B$5:$B$1000,Consolidado!$E$5:$E$1000,$B12,Consolidado!$AA$5:$AA$1000,I$5,Consolidado!$C$5:$C$1000,"Auditoría Externa")," y "&amp;TEXT(DAY(_xlfn.MAXIFS(Consolidado!$B$5:$B$1000,Consolidado!$E$5:$E$1000,$B12,Consolidado!$AA$5:$AA$1000,I$5,Consolidado!$C$5:$C$1000,"Auditoría Externa")),"00")&amp;"/"&amp;TEXT(MONTH(_xlfn.MAXIFS(Consolidado!$B$5:$B$1000,Consolidado!$E$5:$E$1000,$B12,Consolidado!$AA$5:$AA$1000,I$5,Consolidado!$C$5:$C$1000,"Auditoría Externa")),"00"),""),""),IF(SUMIFS(Consolidado!$AD$5:$AD$1000,Consolidado!$E$5:$E$1000,$B12,Consolidado!$AA$5:$AA$1000,I$5,Consolidado!$C$5:$C$1000,"SSF")&gt;0,"SSF "&amp;TEXT(DAY(_xlfn.MINIFS(Consolidado!$B$5:$B$1000,Consolidado!$E$5:$E$1000,$B12,Consolidado!$AA$5:$AA$1000,I$5,Consolidado!$C$5:$C$1000,"SSF")),"00")&amp;"/"&amp;TEXT(MONTH(_xlfn.MINIFS(Consolidado!$B$5:$B$1000,Consolidado!$E$5:$E$1000,$B12,Consolidado!$AA$5:$AA$1000,I$5,Consolidado!$C$5:$C$1000,"SSF")),"00")&amp;IF(_xlfn.MAXIFS(Consolidado!$B$5:$B$1000,Consolidado!$E$5:$E$1000,$B12,Consolidado!$AA$5:$AA$1000,I$5,Consolidado!$C$5:$C$1000,"SSF")&lt;&gt;_xlfn.MINIFS(Consolidado!$B$5:$B$1000,Consolidado!$E$5:$E$1000,$B12,Consolidado!$AA$5:$AA$1000,I$5,Consolidado!$C$5:$C$1000,"SSF")," y "&amp;TEXT(DAY(_xlfn.MAXIFS(Consolidado!$B$5:$B$1000,Consolidado!$E$5:$E$1000,$B12,Consolidado!$AA$5:$AA$1000,I$5,Consolidado!$C$5:$C$1000,"SSF")),"00")&amp;"/"&amp;TEXT(MONTH(_xlfn.MAXIFS(Consolidado!$B$5:$B$1000,Consolidado!$E$5:$E$1000,$B12,Consolidado!$AA$5:$AA$1000,I$5,Consolidado!$C$5:$C$1000,"SSF")),"00"),""),""),IF(SUMIFS(Consolidado!$AD$5:$AD$1000,Consolidado!$E$5:$E$1000,$B12,Consolidado!$AA$5:$AA$1000,I$5,Consolidado!$C$5:$C$1000,"Comité de Supervisión")&gt;0,"Comité Sup. "&amp;TEXT(DAY(_xlfn.MINIFS(Consolidado!$B$5:$B$1000,Consolidado!$E$5:$E$1000,$B12,Consolidado!$AA$5:$AA$1000,I$5,Consolidado!$C$5:$C$1000,"Comité de Supervisión")),"00")&amp;"/"&amp;TEXT(MONTH(_xlfn.MINIFS(Consolidado!$B$5:$B$1000,Consolidado!$E$5:$E$1000,$B12,Consolidado!$AA$5:$AA$1000,I$5,Consolidado!$C$5:$C$1000,"Comité de Supervisión")),"00")&amp;IF(_xlfn.MAXIFS(Consolidado!$B$5:$B$1000,Consolidado!$E$5:$E$1000,$B12,Consolidado!$AA$5:$AA$1000,I$5,Consolidado!$C$5:$C$1000,"Comité de Supervisión")&lt;&gt;_xlfn.MINIFS(Consolidado!$B$5:$B$1000,Consolidado!$E$5:$E$1000,$B12,Consolidado!$AA$5:$AA$1000,I$5,Consolidado!$C$5:$C$1000,"Comité de Supervisión")," y "&amp;TEXT(DAY(_xlfn.MAXIFS(Consolidado!$B$5:$B$1000,Consolidado!$E$5:$E$1000,$B12,Consolidado!$AA$5:$AA$1000,I$5,Consolidado!$C$5:$C$1000,"Comité de Supervisión")),"00")&amp;"/"&amp;TEXT(MONTH(_xlfn.MAXIFS(Consolidado!$B$5:$B$1000,Consolidado!$E$5:$E$1000,$B12,Consolidado!$AA$5:$AA$1000,I$5,Consolidado!$C$5:$C$1000,"Comité de Supervisión")),"00"),""),""),IF(SUMIFS(Consolidado!$AD$5:$AD$1000,Consolidado!$E$5:$E$1000,$B12,Consolidado!$AA$5:$AA$1000,I$5,Consolidado!$C$5:$C$1000,"Consejo de Administración")&gt;0,"Consejo "&amp;TEXT(DAY(_xlfn.MINIFS(Consolidado!$B$5:$B$1000,Consolidado!$E$5:$E$1000,$B12,Consolidado!$AA$5:$AA$1000,I$5,Consolidado!$C$5:$C$1000,"Consejo de Administración")),"00")&amp;"/"&amp;TEXT(MONTH(_xlfn.MINIFS(Consolidado!$B$5:$B$1000,Consolidado!$E$5:$E$1000,$B12,Consolidado!$AA$5:$AA$1000,I$5,Consolidado!$C$5:$C$1000,"Consejo de Administración")),"00")&amp;IF(_xlfn.MAXIFS(Consolidado!$B$5:$B$1000,Consolidado!$E$5:$E$1000,$B12,Consolidado!$AA$5:$AA$1000,I$5,Consolidado!$C$5:$C$1000,"Consejo de Administración")&lt;&gt;_xlfn.MINIFS(Consolidado!$B$5:$B$1000,Consolidado!$E$5:$E$1000,$B12,Consolidado!$AA$5:$AA$1000,I$5,Consolidado!$C$5:$C$1000,"Consejo de Administración")," y "&amp;TEXT(DAY(_xlfn.MAXIFS(Consolidado!$B$5:$B$1000,Consolidado!$E$5:$E$1000,$B12,Consolidado!$AA$5:$AA$1000,I$5,Consolidado!$C$5:$C$1000,"Consejo de Administración")),"00")&amp;"/"&amp;TEXT(MONTH(_xlfn.MAXIFS(Consolidado!$B$5:$B$1000,Consolidado!$E$5:$E$1000,$B12,Consolidado!$AA$5:$AA$1000,I$5,Consolidado!$C$5:$C$1000,"Consejo de Administración")),"00"),""),""),IF(SUMIFS(Consolidado!$AD$5:$AD$1000,Consolidado!$E$5:$E$1000,$B12,Consolidado!$AA$5:$AA$1000,I$5,Consolidado!$C$5:$C$1000,"Otros")&gt;0,"Otros "&amp;TEXT(DAY(_xlfn.MINIFS(Consolidado!$B$5:$B$1000,Consolidado!$E$5:$E$1000,$B12,Consolidado!$AA$5:$AA$1000,I$5,Consolidado!$C$5:$C$1000,"Otros")),"00")&amp;"/"&amp;TEXT(MONTH(_xlfn.MINIFS(Consolidado!$B$5:$B$1000,Consolidado!$E$5:$E$1000,$B12,Consolidado!$AA$5:$AA$1000,I$5,Consolidado!$C$5:$C$1000,"Otros")),"00")&amp;IF(_xlfn.MAXIFS(Consolidado!$B$5:$B$1000,Consolidado!$E$5:$E$1000,$B12,Consolidado!$AA$5:$AA$1000,I$5,Consolidado!$C$5:$C$1000,"Otros")&lt;&gt;_xlfn.MINIFS(Consolidado!$B$5:$B$1000,Consolidado!$E$5:$E$1000,$B12,Consolidado!$AA$5:$AA$1000,I$5,Consolidado!$C$5:$C$1000,"Otros")," y "&amp;TEXT(DAY(_xlfn.MAXIFS(Consolidado!$B$5:$B$1000,Consolidado!$E$5:$E$1000,$B12,Consolidado!$AA$5:$AA$1000,I$5,Consolidado!$C$5:$C$1000,"Otros")),"00")&amp;"/"&amp;TEXT(MONTH(_xlfn.MAXIFS(Consolidado!$B$5:$B$1000,Consolidado!$E$5:$E$1000,$B12,Consolidado!$AA$5:$AA$1000,I$5,Consolidado!$C$5:$C$1000,"Otros")),"00"),""),""))</f>
        <v/>
      </c>
      <c r="J12" s="37" t="str">
        <f aca="false">_xlfn.TEXTJOIN(" +"&amp;CHAR(10),TRUE(),IF(SUMIFS(Consolidado!$AD$5:$AD$1000,Consolidado!$E$5:$E$1000,$B12,Consolidado!$AA$5:$AA$1000,J$5,Consolidado!$C$5:$C$1000,"Auditoría Interna")&gt;0,"Interna "&amp;TEXT(DAY(_xlfn.MINIFS(Consolidado!$B$5:$B$1000,Consolidado!$E$5:$E$1000,$B12,Consolidado!$AA$5:$AA$1000,J$5,Consolidado!$C$5:$C$1000,"Auditoría Interna")),"00")&amp;"/"&amp;TEXT(MONTH(_xlfn.MINIFS(Consolidado!$B$5:$B$1000,Consolidado!$E$5:$E$1000,$B12,Consolidado!$AA$5:$AA$1000,J$5,Consolidado!$C$5:$C$1000,"Auditoría Interna")),"00")&amp;IF(_xlfn.MAXIFS(Consolidado!$B$5:$B$1000,Consolidado!$E$5:$E$1000,$B12,Consolidado!$AA$5:$AA$1000,J$5,Consolidado!$C$5:$C$1000,"Auditoría Interna")&lt;&gt;_xlfn.MINIFS(Consolidado!$B$5:$B$1000,Consolidado!$E$5:$E$1000,$B12,Consolidado!$AA$5:$AA$1000,J$5,Consolidado!$C$5:$C$1000,"Auditoría Interna")," y "&amp;TEXT(DAY(_xlfn.MAXIFS(Consolidado!$B$5:$B$1000,Consolidado!$E$5:$E$1000,$B12,Consolidado!$AA$5:$AA$1000,J$5,Consolidado!$C$5:$C$1000,"Auditoría Interna")),"00")&amp;"/"&amp;TEXT(MONTH(_xlfn.MAXIFS(Consolidado!$B$5:$B$1000,Consolidado!$E$5:$E$1000,$B12,Consolidado!$AA$5:$AA$1000,J$5,Consolidado!$C$5:$C$1000,"Auditoría Interna")),"00"),""),""),IF(SUMIFS(Consolidado!$AD$5:$AD$1000,Consolidado!$E$5:$E$1000,$B12,Consolidado!$AA$5:$AA$1000,J$5,Consolidado!$C$5:$C$1000,"Auditoría Externa")&gt;0,"Externa "&amp;TEXT(DAY(_xlfn.MINIFS(Consolidado!$B$5:$B$1000,Consolidado!$E$5:$E$1000,$B12,Consolidado!$AA$5:$AA$1000,J$5,Consolidado!$C$5:$C$1000,"Auditoría Externa")),"00")&amp;"/"&amp;TEXT(MONTH(_xlfn.MINIFS(Consolidado!$B$5:$B$1000,Consolidado!$E$5:$E$1000,$B12,Consolidado!$AA$5:$AA$1000,J$5,Consolidado!$C$5:$C$1000,"Auditoría Externa")),"00")&amp;IF(_xlfn.MAXIFS(Consolidado!$B$5:$B$1000,Consolidado!$E$5:$E$1000,$B12,Consolidado!$AA$5:$AA$1000,J$5,Consolidado!$C$5:$C$1000,"Auditoría Externa")&lt;&gt;_xlfn.MINIFS(Consolidado!$B$5:$B$1000,Consolidado!$E$5:$E$1000,$B12,Consolidado!$AA$5:$AA$1000,J$5,Consolidado!$C$5:$C$1000,"Auditoría Externa")," y "&amp;TEXT(DAY(_xlfn.MAXIFS(Consolidado!$B$5:$B$1000,Consolidado!$E$5:$E$1000,$B12,Consolidado!$AA$5:$AA$1000,J$5,Consolidado!$C$5:$C$1000,"Auditoría Externa")),"00")&amp;"/"&amp;TEXT(MONTH(_xlfn.MAXIFS(Consolidado!$B$5:$B$1000,Consolidado!$E$5:$E$1000,$B12,Consolidado!$AA$5:$AA$1000,J$5,Consolidado!$C$5:$C$1000,"Auditoría Externa")),"00"),""),""),IF(SUMIFS(Consolidado!$AD$5:$AD$1000,Consolidado!$E$5:$E$1000,$B12,Consolidado!$AA$5:$AA$1000,J$5,Consolidado!$C$5:$C$1000,"SSF")&gt;0,"SSF "&amp;TEXT(DAY(_xlfn.MINIFS(Consolidado!$B$5:$B$1000,Consolidado!$E$5:$E$1000,$B12,Consolidado!$AA$5:$AA$1000,J$5,Consolidado!$C$5:$C$1000,"SSF")),"00")&amp;"/"&amp;TEXT(MONTH(_xlfn.MINIFS(Consolidado!$B$5:$B$1000,Consolidado!$E$5:$E$1000,$B12,Consolidado!$AA$5:$AA$1000,J$5,Consolidado!$C$5:$C$1000,"SSF")),"00")&amp;IF(_xlfn.MAXIFS(Consolidado!$B$5:$B$1000,Consolidado!$E$5:$E$1000,$B12,Consolidado!$AA$5:$AA$1000,J$5,Consolidado!$C$5:$C$1000,"SSF")&lt;&gt;_xlfn.MINIFS(Consolidado!$B$5:$B$1000,Consolidado!$E$5:$E$1000,$B12,Consolidado!$AA$5:$AA$1000,J$5,Consolidado!$C$5:$C$1000,"SSF")," y "&amp;TEXT(DAY(_xlfn.MAXIFS(Consolidado!$B$5:$B$1000,Consolidado!$E$5:$E$1000,$B12,Consolidado!$AA$5:$AA$1000,J$5,Consolidado!$C$5:$C$1000,"SSF")),"00")&amp;"/"&amp;TEXT(MONTH(_xlfn.MAXIFS(Consolidado!$B$5:$B$1000,Consolidado!$E$5:$E$1000,$B12,Consolidado!$AA$5:$AA$1000,J$5,Consolidado!$C$5:$C$1000,"SSF")),"00"),""),""),IF(SUMIFS(Consolidado!$AD$5:$AD$1000,Consolidado!$E$5:$E$1000,$B12,Consolidado!$AA$5:$AA$1000,J$5,Consolidado!$C$5:$C$1000,"Comité de Supervisión")&gt;0,"Comité Sup. "&amp;TEXT(DAY(_xlfn.MINIFS(Consolidado!$B$5:$B$1000,Consolidado!$E$5:$E$1000,$B12,Consolidado!$AA$5:$AA$1000,J$5,Consolidado!$C$5:$C$1000,"Comité de Supervisión")),"00")&amp;"/"&amp;TEXT(MONTH(_xlfn.MINIFS(Consolidado!$B$5:$B$1000,Consolidado!$E$5:$E$1000,$B12,Consolidado!$AA$5:$AA$1000,J$5,Consolidado!$C$5:$C$1000,"Comité de Supervisión")),"00")&amp;IF(_xlfn.MAXIFS(Consolidado!$B$5:$B$1000,Consolidado!$E$5:$E$1000,$B12,Consolidado!$AA$5:$AA$1000,J$5,Consolidado!$C$5:$C$1000,"Comité de Supervisión")&lt;&gt;_xlfn.MINIFS(Consolidado!$B$5:$B$1000,Consolidado!$E$5:$E$1000,$B12,Consolidado!$AA$5:$AA$1000,J$5,Consolidado!$C$5:$C$1000,"Comité de Supervisión")," y "&amp;TEXT(DAY(_xlfn.MAXIFS(Consolidado!$B$5:$B$1000,Consolidado!$E$5:$E$1000,$B12,Consolidado!$AA$5:$AA$1000,J$5,Consolidado!$C$5:$C$1000,"Comité de Supervisión")),"00")&amp;"/"&amp;TEXT(MONTH(_xlfn.MAXIFS(Consolidado!$B$5:$B$1000,Consolidado!$E$5:$E$1000,$B12,Consolidado!$AA$5:$AA$1000,J$5,Consolidado!$C$5:$C$1000,"Comité de Supervisión")),"00"),""),""),IF(SUMIFS(Consolidado!$AD$5:$AD$1000,Consolidado!$E$5:$E$1000,$B12,Consolidado!$AA$5:$AA$1000,J$5,Consolidado!$C$5:$C$1000,"Consejo de Administración")&gt;0,"Consejo "&amp;TEXT(DAY(_xlfn.MINIFS(Consolidado!$B$5:$B$1000,Consolidado!$E$5:$E$1000,$B12,Consolidado!$AA$5:$AA$1000,J$5,Consolidado!$C$5:$C$1000,"Consejo de Administración")),"00")&amp;"/"&amp;TEXT(MONTH(_xlfn.MINIFS(Consolidado!$B$5:$B$1000,Consolidado!$E$5:$E$1000,$B12,Consolidado!$AA$5:$AA$1000,J$5,Consolidado!$C$5:$C$1000,"Consejo de Administración")),"00")&amp;IF(_xlfn.MAXIFS(Consolidado!$B$5:$B$1000,Consolidado!$E$5:$E$1000,$B12,Consolidado!$AA$5:$AA$1000,J$5,Consolidado!$C$5:$C$1000,"Consejo de Administración")&lt;&gt;_xlfn.MINIFS(Consolidado!$B$5:$B$1000,Consolidado!$E$5:$E$1000,$B12,Consolidado!$AA$5:$AA$1000,J$5,Consolidado!$C$5:$C$1000,"Consejo de Administración")," y "&amp;TEXT(DAY(_xlfn.MAXIFS(Consolidado!$B$5:$B$1000,Consolidado!$E$5:$E$1000,$B12,Consolidado!$AA$5:$AA$1000,J$5,Consolidado!$C$5:$C$1000,"Consejo de Administración")),"00")&amp;"/"&amp;TEXT(MONTH(_xlfn.MAXIFS(Consolidado!$B$5:$B$1000,Consolidado!$E$5:$E$1000,$B12,Consolidado!$AA$5:$AA$1000,J$5,Consolidado!$C$5:$C$1000,"Consejo de Administración")),"00"),""),""),IF(SUMIFS(Consolidado!$AD$5:$AD$1000,Consolidado!$E$5:$E$1000,$B12,Consolidado!$AA$5:$AA$1000,J$5,Consolidado!$C$5:$C$1000,"Otros")&gt;0,"Otros "&amp;TEXT(DAY(_xlfn.MINIFS(Consolidado!$B$5:$B$1000,Consolidado!$E$5:$E$1000,$B12,Consolidado!$AA$5:$AA$1000,J$5,Consolidado!$C$5:$C$1000,"Otros")),"00")&amp;"/"&amp;TEXT(MONTH(_xlfn.MINIFS(Consolidado!$B$5:$B$1000,Consolidado!$E$5:$E$1000,$B12,Consolidado!$AA$5:$AA$1000,J$5,Consolidado!$C$5:$C$1000,"Otros")),"00")&amp;IF(_xlfn.MAXIFS(Consolidado!$B$5:$B$1000,Consolidado!$E$5:$E$1000,$B12,Consolidado!$AA$5:$AA$1000,J$5,Consolidado!$C$5:$C$1000,"Otros")&lt;&gt;_xlfn.MINIFS(Consolidado!$B$5:$B$1000,Consolidado!$E$5:$E$1000,$B12,Consolidado!$AA$5:$AA$1000,J$5,Consolidado!$C$5:$C$1000,"Otros")," y "&amp;TEXT(DAY(_xlfn.MAXIFS(Consolidado!$B$5:$B$1000,Consolidado!$E$5:$E$1000,$B12,Consolidado!$AA$5:$AA$1000,J$5,Consolidado!$C$5:$C$1000,"Otros")),"00")&amp;"/"&amp;TEXT(MONTH(_xlfn.MAXIFS(Consolidado!$B$5:$B$1000,Consolidado!$E$5:$E$1000,$B12,Consolidado!$AA$5:$AA$1000,J$5,Consolidado!$C$5:$C$1000,"Otros")),"00"),""),""))</f>
        <v/>
      </c>
      <c r="K12" s="37" t="str">
        <f aca="false">_xlfn.TEXTJOIN(" +"&amp;CHAR(10),TRUE(),IF(SUMIFS(Consolidado!$AD$5:$AD$1000,Consolidado!$E$5:$E$1000,$B12,Consolidado!$AA$5:$AA$1000,K$5,Consolidado!$C$5:$C$1000,"Auditoría Interna")&gt;0,"Interna "&amp;TEXT(DAY(_xlfn.MINIFS(Consolidado!$B$5:$B$1000,Consolidado!$E$5:$E$1000,$B12,Consolidado!$AA$5:$AA$1000,K$5,Consolidado!$C$5:$C$1000,"Auditoría Interna")),"00")&amp;"/"&amp;TEXT(MONTH(_xlfn.MINIFS(Consolidado!$B$5:$B$1000,Consolidado!$E$5:$E$1000,$B12,Consolidado!$AA$5:$AA$1000,K$5,Consolidado!$C$5:$C$1000,"Auditoría Interna")),"00")&amp;IF(_xlfn.MAXIFS(Consolidado!$B$5:$B$1000,Consolidado!$E$5:$E$1000,$B12,Consolidado!$AA$5:$AA$1000,K$5,Consolidado!$C$5:$C$1000,"Auditoría Interna")&lt;&gt;_xlfn.MINIFS(Consolidado!$B$5:$B$1000,Consolidado!$E$5:$E$1000,$B12,Consolidado!$AA$5:$AA$1000,K$5,Consolidado!$C$5:$C$1000,"Auditoría Interna")," y "&amp;TEXT(DAY(_xlfn.MAXIFS(Consolidado!$B$5:$B$1000,Consolidado!$E$5:$E$1000,$B12,Consolidado!$AA$5:$AA$1000,K$5,Consolidado!$C$5:$C$1000,"Auditoría Interna")),"00")&amp;"/"&amp;TEXT(MONTH(_xlfn.MAXIFS(Consolidado!$B$5:$B$1000,Consolidado!$E$5:$E$1000,$B12,Consolidado!$AA$5:$AA$1000,K$5,Consolidado!$C$5:$C$1000,"Auditoría Interna")),"00"),""),""),IF(SUMIFS(Consolidado!$AD$5:$AD$1000,Consolidado!$E$5:$E$1000,$B12,Consolidado!$AA$5:$AA$1000,K$5,Consolidado!$C$5:$C$1000,"Auditoría Externa")&gt;0,"Externa "&amp;TEXT(DAY(_xlfn.MINIFS(Consolidado!$B$5:$B$1000,Consolidado!$E$5:$E$1000,$B12,Consolidado!$AA$5:$AA$1000,K$5,Consolidado!$C$5:$C$1000,"Auditoría Externa")),"00")&amp;"/"&amp;TEXT(MONTH(_xlfn.MINIFS(Consolidado!$B$5:$B$1000,Consolidado!$E$5:$E$1000,$B12,Consolidado!$AA$5:$AA$1000,K$5,Consolidado!$C$5:$C$1000,"Auditoría Externa")),"00")&amp;IF(_xlfn.MAXIFS(Consolidado!$B$5:$B$1000,Consolidado!$E$5:$E$1000,$B12,Consolidado!$AA$5:$AA$1000,K$5,Consolidado!$C$5:$C$1000,"Auditoría Externa")&lt;&gt;_xlfn.MINIFS(Consolidado!$B$5:$B$1000,Consolidado!$E$5:$E$1000,$B12,Consolidado!$AA$5:$AA$1000,K$5,Consolidado!$C$5:$C$1000,"Auditoría Externa")," y "&amp;TEXT(DAY(_xlfn.MAXIFS(Consolidado!$B$5:$B$1000,Consolidado!$E$5:$E$1000,$B12,Consolidado!$AA$5:$AA$1000,K$5,Consolidado!$C$5:$C$1000,"Auditoría Externa")),"00")&amp;"/"&amp;TEXT(MONTH(_xlfn.MAXIFS(Consolidado!$B$5:$B$1000,Consolidado!$E$5:$E$1000,$B12,Consolidado!$AA$5:$AA$1000,K$5,Consolidado!$C$5:$C$1000,"Auditoría Externa")),"00"),""),""),IF(SUMIFS(Consolidado!$AD$5:$AD$1000,Consolidado!$E$5:$E$1000,$B12,Consolidado!$AA$5:$AA$1000,K$5,Consolidado!$C$5:$C$1000,"SSF")&gt;0,"SSF "&amp;TEXT(DAY(_xlfn.MINIFS(Consolidado!$B$5:$B$1000,Consolidado!$E$5:$E$1000,$B12,Consolidado!$AA$5:$AA$1000,K$5,Consolidado!$C$5:$C$1000,"SSF")),"00")&amp;"/"&amp;TEXT(MONTH(_xlfn.MINIFS(Consolidado!$B$5:$B$1000,Consolidado!$E$5:$E$1000,$B12,Consolidado!$AA$5:$AA$1000,K$5,Consolidado!$C$5:$C$1000,"SSF")),"00")&amp;IF(_xlfn.MAXIFS(Consolidado!$B$5:$B$1000,Consolidado!$E$5:$E$1000,$B12,Consolidado!$AA$5:$AA$1000,K$5,Consolidado!$C$5:$C$1000,"SSF")&lt;&gt;_xlfn.MINIFS(Consolidado!$B$5:$B$1000,Consolidado!$E$5:$E$1000,$B12,Consolidado!$AA$5:$AA$1000,K$5,Consolidado!$C$5:$C$1000,"SSF")," y "&amp;TEXT(DAY(_xlfn.MAXIFS(Consolidado!$B$5:$B$1000,Consolidado!$E$5:$E$1000,$B12,Consolidado!$AA$5:$AA$1000,K$5,Consolidado!$C$5:$C$1000,"SSF")),"00")&amp;"/"&amp;TEXT(MONTH(_xlfn.MAXIFS(Consolidado!$B$5:$B$1000,Consolidado!$E$5:$E$1000,$B12,Consolidado!$AA$5:$AA$1000,K$5,Consolidado!$C$5:$C$1000,"SSF")),"00"),""),""),IF(SUMIFS(Consolidado!$AD$5:$AD$1000,Consolidado!$E$5:$E$1000,$B12,Consolidado!$AA$5:$AA$1000,K$5,Consolidado!$C$5:$C$1000,"Comité de Supervisión")&gt;0,"Comité Sup. "&amp;TEXT(DAY(_xlfn.MINIFS(Consolidado!$B$5:$B$1000,Consolidado!$E$5:$E$1000,$B12,Consolidado!$AA$5:$AA$1000,K$5,Consolidado!$C$5:$C$1000,"Comité de Supervisión")),"00")&amp;"/"&amp;TEXT(MONTH(_xlfn.MINIFS(Consolidado!$B$5:$B$1000,Consolidado!$E$5:$E$1000,$B12,Consolidado!$AA$5:$AA$1000,K$5,Consolidado!$C$5:$C$1000,"Comité de Supervisión")),"00")&amp;IF(_xlfn.MAXIFS(Consolidado!$B$5:$B$1000,Consolidado!$E$5:$E$1000,$B12,Consolidado!$AA$5:$AA$1000,K$5,Consolidado!$C$5:$C$1000,"Comité de Supervisión")&lt;&gt;_xlfn.MINIFS(Consolidado!$B$5:$B$1000,Consolidado!$E$5:$E$1000,$B12,Consolidado!$AA$5:$AA$1000,K$5,Consolidado!$C$5:$C$1000,"Comité de Supervisión")," y "&amp;TEXT(DAY(_xlfn.MAXIFS(Consolidado!$B$5:$B$1000,Consolidado!$E$5:$E$1000,$B12,Consolidado!$AA$5:$AA$1000,K$5,Consolidado!$C$5:$C$1000,"Comité de Supervisión")),"00")&amp;"/"&amp;TEXT(MONTH(_xlfn.MAXIFS(Consolidado!$B$5:$B$1000,Consolidado!$E$5:$E$1000,$B12,Consolidado!$AA$5:$AA$1000,K$5,Consolidado!$C$5:$C$1000,"Comité de Supervisión")),"00"),""),""),IF(SUMIFS(Consolidado!$AD$5:$AD$1000,Consolidado!$E$5:$E$1000,$B12,Consolidado!$AA$5:$AA$1000,K$5,Consolidado!$C$5:$C$1000,"Consejo de Administración")&gt;0,"Consejo "&amp;TEXT(DAY(_xlfn.MINIFS(Consolidado!$B$5:$B$1000,Consolidado!$E$5:$E$1000,$B12,Consolidado!$AA$5:$AA$1000,K$5,Consolidado!$C$5:$C$1000,"Consejo de Administración")),"00")&amp;"/"&amp;TEXT(MONTH(_xlfn.MINIFS(Consolidado!$B$5:$B$1000,Consolidado!$E$5:$E$1000,$B12,Consolidado!$AA$5:$AA$1000,K$5,Consolidado!$C$5:$C$1000,"Consejo de Administración")),"00")&amp;IF(_xlfn.MAXIFS(Consolidado!$B$5:$B$1000,Consolidado!$E$5:$E$1000,$B12,Consolidado!$AA$5:$AA$1000,K$5,Consolidado!$C$5:$C$1000,"Consejo de Administración")&lt;&gt;_xlfn.MINIFS(Consolidado!$B$5:$B$1000,Consolidado!$E$5:$E$1000,$B12,Consolidado!$AA$5:$AA$1000,K$5,Consolidado!$C$5:$C$1000,"Consejo de Administración")," y "&amp;TEXT(DAY(_xlfn.MAXIFS(Consolidado!$B$5:$B$1000,Consolidado!$E$5:$E$1000,$B12,Consolidado!$AA$5:$AA$1000,K$5,Consolidado!$C$5:$C$1000,"Consejo de Administración")),"00")&amp;"/"&amp;TEXT(MONTH(_xlfn.MAXIFS(Consolidado!$B$5:$B$1000,Consolidado!$E$5:$E$1000,$B12,Consolidado!$AA$5:$AA$1000,K$5,Consolidado!$C$5:$C$1000,"Consejo de Administración")),"00"),""),""),IF(SUMIFS(Consolidado!$AD$5:$AD$1000,Consolidado!$E$5:$E$1000,$B12,Consolidado!$AA$5:$AA$1000,K$5,Consolidado!$C$5:$C$1000,"Otros")&gt;0,"Otros "&amp;TEXT(DAY(_xlfn.MINIFS(Consolidado!$B$5:$B$1000,Consolidado!$E$5:$E$1000,$B12,Consolidado!$AA$5:$AA$1000,K$5,Consolidado!$C$5:$C$1000,"Otros")),"00")&amp;"/"&amp;TEXT(MONTH(_xlfn.MINIFS(Consolidado!$B$5:$B$1000,Consolidado!$E$5:$E$1000,$B12,Consolidado!$AA$5:$AA$1000,K$5,Consolidado!$C$5:$C$1000,"Otros")),"00")&amp;IF(_xlfn.MAXIFS(Consolidado!$B$5:$B$1000,Consolidado!$E$5:$E$1000,$B12,Consolidado!$AA$5:$AA$1000,K$5,Consolidado!$C$5:$C$1000,"Otros")&lt;&gt;_xlfn.MINIFS(Consolidado!$B$5:$B$1000,Consolidado!$E$5:$E$1000,$B12,Consolidado!$AA$5:$AA$1000,K$5,Consolidado!$C$5:$C$1000,"Otros")," y "&amp;TEXT(DAY(_xlfn.MAXIFS(Consolidado!$B$5:$B$1000,Consolidado!$E$5:$E$1000,$B12,Consolidado!$AA$5:$AA$1000,K$5,Consolidado!$C$5:$C$1000,"Otros")),"00")&amp;"/"&amp;TEXT(MONTH(_xlfn.MAXIFS(Consolidado!$B$5:$B$1000,Consolidado!$E$5:$E$1000,$B12,Consolidado!$AA$5:$AA$1000,K$5,Consolidado!$C$5:$C$1000,"Otros")),"00"),""),""))</f>
        <v/>
      </c>
      <c r="L12" s="37" t="str">
        <f aca="false">_xlfn.TEXTJOIN(" +"&amp;CHAR(10),TRUE(),IF(SUMIFS(Consolidado!$AD$5:$AD$1000,Consolidado!$E$5:$E$1000,$B12,Consolidado!$AA$5:$AA$1000,L$5,Consolidado!$C$5:$C$1000,"Auditoría Interna")&gt;0,"Interna "&amp;TEXT(DAY(_xlfn.MINIFS(Consolidado!$B$5:$B$1000,Consolidado!$E$5:$E$1000,$B12,Consolidado!$AA$5:$AA$1000,L$5,Consolidado!$C$5:$C$1000,"Auditoría Interna")),"00")&amp;"/"&amp;TEXT(MONTH(_xlfn.MINIFS(Consolidado!$B$5:$B$1000,Consolidado!$E$5:$E$1000,$B12,Consolidado!$AA$5:$AA$1000,L$5,Consolidado!$C$5:$C$1000,"Auditoría Interna")),"00")&amp;IF(_xlfn.MAXIFS(Consolidado!$B$5:$B$1000,Consolidado!$E$5:$E$1000,$B12,Consolidado!$AA$5:$AA$1000,L$5,Consolidado!$C$5:$C$1000,"Auditoría Interna")&lt;&gt;_xlfn.MINIFS(Consolidado!$B$5:$B$1000,Consolidado!$E$5:$E$1000,$B12,Consolidado!$AA$5:$AA$1000,L$5,Consolidado!$C$5:$C$1000,"Auditoría Interna")," y "&amp;TEXT(DAY(_xlfn.MAXIFS(Consolidado!$B$5:$B$1000,Consolidado!$E$5:$E$1000,$B12,Consolidado!$AA$5:$AA$1000,L$5,Consolidado!$C$5:$C$1000,"Auditoría Interna")),"00")&amp;"/"&amp;TEXT(MONTH(_xlfn.MAXIFS(Consolidado!$B$5:$B$1000,Consolidado!$E$5:$E$1000,$B12,Consolidado!$AA$5:$AA$1000,L$5,Consolidado!$C$5:$C$1000,"Auditoría Interna")),"00"),""),""),IF(SUMIFS(Consolidado!$AD$5:$AD$1000,Consolidado!$E$5:$E$1000,$B12,Consolidado!$AA$5:$AA$1000,L$5,Consolidado!$C$5:$C$1000,"Auditoría Externa")&gt;0,"Externa "&amp;TEXT(DAY(_xlfn.MINIFS(Consolidado!$B$5:$B$1000,Consolidado!$E$5:$E$1000,$B12,Consolidado!$AA$5:$AA$1000,L$5,Consolidado!$C$5:$C$1000,"Auditoría Externa")),"00")&amp;"/"&amp;TEXT(MONTH(_xlfn.MINIFS(Consolidado!$B$5:$B$1000,Consolidado!$E$5:$E$1000,$B12,Consolidado!$AA$5:$AA$1000,L$5,Consolidado!$C$5:$C$1000,"Auditoría Externa")),"00")&amp;IF(_xlfn.MAXIFS(Consolidado!$B$5:$B$1000,Consolidado!$E$5:$E$1000,$B12,Consolidado!$AA$5:$AA$1000,L$5,Consolidado!$C$5:$C$1000,"Auditoría Externa")&lt;&gt;_xlfn.MINIFS(Consolidado!$B$5:$B$1000,Consolidado!$E$5:$E$1000,$B12,Consolidado!$AA$5:$AA$1000,L$5,Consolidado!$C$5:$C$1000,"Auditoría Externa")," y "&amp;TEXT(DAY(_xlfn.MAXIFS(Consolidado!$B$5:$B$1000,Consolidado!$E$5:$E$1000,$B12,Consolidado!$AA$5:$AA$1000,L$5,Consolidado!$C$5:$C$1000,"Auditoría Externa")),"00")&amp;"/"&amp;TEXT(MONTH(_xlfn.MAXIFS(Consolidado!$B$5:$B$1000,Consolidado!$E$5:$E$1000,$B12,Consolidado!$AA$5:$AA$1000,L$5,Consolidado!$C$5:$C$1000,"Auditoría Externa")),"00"),""),""),IF(SUMIFS(Consolidado!$AD$5:$AD$1000,Consolidado!$E$5:$E$1000,$B12,Consolidado!$AA$5:$AA$1000,L$5,Consolidado!$C$5:$C$1000,"SSF")&gt;0,"SSF "&amp;TEXT(DAY(_xlfn.MINIFS(Consolidado!$B$5:$B$1000,Consolidado!$E$5:$E$1000,$B12,Consolidado!$AA$5:$AA$1000,L$5,Consolidado!$C$5:$C$1000,"SSF")),"00")&amp;"/"&amp;TEXT(MONTH(_xlfn.MINIFS(Consolidado!$B$5:$B$1000,Consolidado!$E$5:$E$1000,$B12,Consolidado!$AA$5:$AA$1000,L$5,Consolidado!$C$5:$C$1000,"SSF")),"00")&amp;IF(_xlfn.MAXIFS(Consolidado!$B$5:$B$1000,Consolidado!$E$5:$E$1000,$B12,Consolidado!$AA$5:$AA$1000,L$5,Consolidado!$C$5:$C$1000,"SSF")&lt;&gt;_xlfn.MINIFS(Consolidado!$B$5:$B$1000,Consolidado!$E$5:$E$1000,$B12,Consolidado!$AA$5:$AA$1000,L$5,Consolidado!$C$5:$C$1000,"SSF")," y "&amp;TEXT(DAY(_xlfn.MAXIFS(Consolidado!$B$5:$B$1000,Consolidado!$E$5:$E$1000,$B12,Consolidado!$AA$5:$AA$1000,L$5,Consolidado!$C$5:$C$1000,"SSF")),"00")&amp;"/"&amp;TEXT(MONTH(_xlfn.MAXIFS(Consolidado!$B$5:$B$1000,Consolidado!$E$5:$E$1000,$B12,Consolidado!$AA$5:$AA$1000,L$5,Consolidado!$C$5:$C$1000,"SSF")),"00"),""),""),IF(SUMIFS(Consolidado!$AD$5:$AD$1000,Consolidado!$E$5:$E$1000,$B12,Consolidado!$AA$5:$AA$1000,L$5,Consolidado!$C$5:$C$1000,"Comité de Supervisión")&gt;0,"Comité Sup. "&amp;TEXT(DAY(_xlfn.MINIFS(Consolidado!$B$5:$B$1000,Consolidado!$E$5:$E$1000,$B12,Consolidado!$AA$5:$AA$1000,L$5,Consolidado!$C$5:$C$1000,"Comité de Supervisión")),"00")&amp;"/"&amp;TEXT(MONTH(_xlfn.MINIFS(Consolidado!$B$5:$B$1000,Consolidado!$E$5:$E$1000,$B12,Consolidado!$AA$5:$AA$1000,L$5,Consolidado!$C$5:$C$1000,"Comité de Supervisión")),"00")&amp;IF(_xlfn.MAXIFS(Consolidado!$B$5:$B$1000,Consolidado!$E$5:$E$1000,$B12,Consolidado!$AA$5:$AA$1000,L$5,Consolidado!$C$5:$C$1000,"Comité de Supervisión")&lt;&gt;_xlfn.MINIFS(Consolidado!$B$5:$B$1000,Consolidado!$E$5:$E$1000,$B12,Consolidado!$AA$5:$AA$1000,L$5,Consolidado!$C$5:$C$1000,"Comité de Supervisión")," y "&amp;TEXT(DAY(_xlfn.MAXIFS(Consolidado!$B$5:$B$1000,Consolidado!$E$5:$E$1000,$B12,Consolidado!$AA$5:$AA$1000,L$5,Consolidado!$C$5:$C$1000,"Comité de Supervisión")),"00")&amp;"/"&amp;TEXT(MONTH(_xlfn.MAXIFS(Consolidado!$B$5:$B$1000,Consolidado!$E$5:$E$1000,$B12,Consolidado!$AA$5:$AA$1000,L$5,Consolidado!$C$5:$C$1000,"Comité de Supervisión")),"00"),""),""),IF(SUMIFS(Consolidado!$AD$5:$AD$1000,Consolidado!$E$5:$E$1000,$B12,Consolidado!$AA$5:$AA$1000,L$5,Consolidado!$C$5:$C$1000,"Consejo de Administración")&gt;0,"Consejo "&amp;TEXT(DAY(_xlfn.MINIFS(Consolidado!$B$5:$B$1000,Consolidado!$E$5:$E$1000,$B12,Consolidado!$AA$5:$AA$1000,L$5,Consolidado!$C$5:$C$1000,"Consejo de Administración")),"00")&amp;"/"&amp;TEXT(MONTH(_xlfn.MINIFS(Consolidado!$B$5:$B$1000,Consolidado!$E$5:$E$1000,$B12,Consolidado!$AA$5:$AA$1000,L$5,Consolidado!$C$5:$C$1000,"Consejo de Administración")),"00")&amp;IF(_xlfn.MAXIFS(Consolidado!$B$5:$B$1000,Consolidado!$E$5:$E$1000,$B12,Consolidado!$AA$5:$AA$1000,L$5,Consolidado!$C$5:$C$1000,"Consejo de Administración")&lt;&gt;_xlfn.MINIFS(Consolidado!$B$5:$B$1000,Consolidado!$E$5:$E$1000,$B12,Consolidado!$AA$5:$AA$1000,L$5,Consolidado!$C$5:$C$1000,"Consejo de Administración")," y "&amp;TEXT(DAY(_xlfn.MAXIFS(Consolidado!$B$5:$B$1000,Consolidado!$E$5:$E$1000,$B12,Consolidado!$AA$5:$AA$1000,L$5,Consolidado!$C$5:$C$1000,"Consejo de Administración")),"00")&amp;"/"&amp;TEXT(MONTH(_xlfn.MAXIFS(Consolidado!$B$5:$B$1000,Consolidado!$E$5:$E$1000,$B12,Consolidado!$AA$5:$AA$1000,L$5,Consolidado!$C$5:$C$1000,"Consejo de Administración")),"00"),""),""),IF(SUMIFS(Consolidado!$AD$5:$AD$1000,Consolidado!$E$5:$E$1000,$B12,Consolidado!$AA$5:$AA$1000,L$5,Consolidado!$C$5:$C$1000,"Otros")&gt;0,"Otros "&amp;TEXT(DAY(_xlfn.MINIFS(Consolidado!$B$5:$B$1000,Consolidado!$E$5:$E$1000,$B12,Consolidado!$AA$5:$AA$1000,L$5,Consolidado!$C$5:$C$1000,"Otros")),"00")&amp;"/"&amp;TEXT(MONTH(_xlfn.MINIFS(Consolidado!$B$5:$B$1000,Consolidado!$E$5:$E$1000,$B12,Consolidado!$AA$5:$AA$1000,L$5,Consolidado!$C$5:$C$1000,"Otros")),"00")&amp;IF(_xlfn.MAXIFS(Consolidado!$B$5:$B$1000,Consolidado!$E$5:$E$1000,$B12,Consolidado!$AA$5:$AA$1000,L$5,Consolidado!$C$5:$C$1000,"Otros")&lt;&gt;_xlfn.MINIFS(Consolidado!$B$5:$B$1000,Consolidado!$E$5:$E$1000,$B12,Consolidado!$AA$5:$AA$1000,L$5,Consolidado!$C$5:$C$1000,"Otros")," y "&amp;TEXT(DAY(_xlfn.MAXIFS(Consolidado!$B$5:$B$1000,Consolidado!$E$5:$E$1000,$B12,Consolidado!$AA$5:$AA$1000,L$5,Consolidado!$C$5:$C$1000,"Otros")),"00")&amp;"/"&amp;TEXT(MONTH(_xlfn.MAXIFS(Consolidado!$B$5:$B$1000,Consolidado!$E$5:$E$1000,$B12,Consolidado!$AA$5:$AA$1000,L$5,Consolidado!$C$5:$C$1000,"Otros")),"00"),""),""))</f>
        <v/>
      </c>
      <c r="M12" s="37" t="str">
        <f aca="false">_xlfn.TEXTJOIN(" +"&amp;CHAR(10),TRUE(),IF(SUMIFS(Consolidado!$AD$5:$AD$1000,Consolidado!$E$5:$E$1000,$B12,Consolidado!$AA$5:$AA$1000,M$5,Consolidado!$C$5:$C$1000,"Auditoría Interna")&gt;0,"Interna "&amp;TEXT(DAY(_xlfn.MINIFS(Consolidado!$B$5:$B$1000,Consolidado!$E$5:$E$1000,$B12,Consolidado!$AA$5:$AA$1000,M$5,Consolidado!$C$5:$C$1000,"Auditoría Interna")),"00")&amp;"/"&amp;TEXT(MONTH(_xlfn.MINIFS(Consolidado!$B$5:$B$1000,Consolidado!$E$5:$E$1000,$B12,Consolidado!$AA$5:$AA$1000,M$5,Consolidado!$C$5:$C$1000,"Auditoría Interna")),"00")&amp;IF(_xlfn.MAXIFS(Consolidado!$B$5:$B$1000,Consolidado!$E$5:$E$1000,$B12,Consolidado!$AA$5:$AA$1000,M$5,Consolidado!$C$5:$C$1000,"Auditoría Interna")&lt;&gt;_xlfn.MINIFS(Consolidado!$B$5:$B$1000,Consolidado!$E$5:$E$1000,$B12,Consolidado!$AA$5:$AA$1000,M$5,Consolidado!$C$5:$C$1000,"Auditoría Interna")," y "&amp;TEXT(DAY(_xlfn.MAXIFS(Consolidado!$B$5:$B$1000,Consolidado!$E$5:$E$1000,$B12,Consolidado!$AA$5:$AA$1000,M$5,Consolidado!$C$5:$C$1000,"Auditoría Interna")),"00")&amp;"/"&amp;TEXT(MONTH(_xlfn.MAXIFS(Consolidado!$B$5:$B$1000,Consolidado!$E$5:$E$1000,$B12,Consolidado!$AA$5:$AA$1000,M$5,Consolidado!$C$5:$C$1000,"Auditoría Interna")),"00"),""),""),IF(SUMIFS(Consolidado!$AD$5:$AD$1000,Consolidado!$E$5:$E$1000,$B12,Consolidado!$AA$5:$AA$1000,M$5,Consolidado!$C$5:$C$1000,"Auditoría Externa")&gt;0,"Externa "&amp;TEXT(DAY(_xlfn.MINIFS(Consolidado!$B$5:$B$1000,Consolidado!$E$5:$E$1000,$B12,Consolidado!$AA$5:$AA$1000,M$5,Consolidado!$C$5:$C$1000,"Auditoría Externa")),"00")&amp;"/"&amp;TEXT(MONTH(_xlfn.MINIFS(Consolidado!$B$5:$B$1000,Consolidado!$E$5:$E$1000,$B12,Consolidado!$AA$5:$AA$1000,M$5,Consolidado!$C$5:$C$1000,"Auditoría Externa")),"00")&amp;IF(_xlfn.MAXIFS(Consolidado!$B$5:$B$1000,Consolidado!$E$5:$E$1000,$B12,Consolidado!$AA$5:$AA$1000,M$5,Consolidado!$C$5:$C$1000,"Auditoría Externa")&lt;&gt;_xlfn.MINIFS(Consolidado!$B$5:$B$1000,Consolidado!$E$5:$E$1000,$B12,Consolidado!$AA$5:$AA$1000,M$5,Consolidado!$C$5:$C$1000,"Auditoría Externa")," y "&amp;TEXT(DAY(_xlfn.MAXIFS(Consolidado!$B$5:$B$1000,Consolidado!$E$5:$E$1000,$B12,Consolidado!$AA$5:$AA$1000,M$5,Consolidado!$C$5:$C$1000,"Auditoría Externa")),"00")&amp;"/"&amp;TEXT(MONTH(_xlfn.MAXIFS(Consolidado!$B$5:$B$1000,Consolidado!$E$5:$E$1000,$B12,Consolidado!$AA$5:$AA$1000,M$5,Consolidado!$C$5:$C$1000,"Auditoría Externa")),"00"),""),""),IF(SUMIFS(Consolidado!$AD$5:$AD$1000,Consolidado!$E$5:$E$1000,$B12,Consolidado!$AA$5:$AA$1000,M$5,Consolidado!$C$5:$C$1000,"SSF")&gt;0,"SSF "&amp;TEXT(DAY(_xlfn.MINIFS(Consolidado!$B$5:$B$1000,Consolidado!$E$5:$E$1000,$B12,Consolidado!$AA$5:$AA$1000,M$5,Consolidado!$C$5:$C$1000,"SSF")),"00")&amp;"/"&amp;TEXT(MONTH(_xlfn.MINIFS(Consolidado!$B$5:$B$1000,Consolidado!$E$5:$E$1000,$B12,Consolidado!$AA$5:$AA$1000,M$5,Consolidado!$C$5:$C$1000,"SSF")),"00")&amp;IF(_xlfn.MAXIFS(Consolidado!$B$5:$B$1000,Consolidado!$E$5:$E$1000,$B12,Consolidado!$AA$5:$AA$1000,M$5,Consolidado!$C$5:$C$1000,"SSF")&lt;&gt;_xlfn.MINIFS(Consolidado!$B$5:$B$1000,Consolidado!$E$5:$E$1000,$B12,Consolidado!$AA$5:$AA$1000,M$5,Consolidado!$C$5:$C$1000,"SSF")," y "&amp;TEXT(DAY(_xlfn.MAXIFS(Consolidado!$B$5:$B$1000,Consolidado!$E$5:$E$1000,$B12,Consolidado!$AA$5:$AA$1000,M$5,Consolidado!$C$5:$C$1000,"SSF")),"00")&amp;"/"&amp;TEXT(MONTH(_xlfn.MAXIFS(Consolidado!$B$5:$B$1000,Consolidado!$E$5:$E$1000,$B12,Consolidado!$AA$5:$AA$1000,M$5,Consolidado!$C$5:$C$1000,"SSF")),"00"),""),""),IF(SUMIFS(Consolidado!$AD$5:$AD$1000,Consolidado!$E$5:$E$1000,$B12,Consolidado!$AA$5:$AA$1000,M$5,Consolidado!$C$5:$C$1000,"Comité de Supervisión")&gt;0,"Comité Sup. "&amp;TEXT(DAY(_xlfn.MINIFS(Consolidado!$B$5:$B$1000,Consolidado!$E$5:$E$1000,$B12,Consolidado!$AA$5:$AA$1000,M$5,Consolidado!$C$5:$C$1000,"Comité de Supervisión")),"00")&amp;"/"&amp;TEXT(MONTH(_xlfn.MINIFS(Consolidado!$B$5:$B$1000,Consolidado!$E$5:$E$1000,$B12,Consolidado!$AA$5:$AA$1000,M$5,Consolidado!$C$5:$C$1000,"Comité de Supervisión")),"00")&amp;IF(_xlfn.MAXIFS(Consolidado!$B$5:$B$1000,Consolidado!$E$5:$E$1000,$B12,Consolidado!$AA$5:$AA$1000,M$5,Consolidado!$C$5:$C$1000,"Comité de Supervisión")&lt;&gt;_xlfn.MINIFS(Consolidado!$B$5:$B$1000,Consolidado!$E$5:$E$1000,$B12,Consolidado!$AA$5:$AA$1000,M$5,Consolidado!$C$5:$C$1000,"Comité de Supervisión")," y "&amp;TEXT(DAY(_xlfn.MAXIFS(Consolidado!$B$5:$B$1000,Consolidado!$E$5:$E$1000,$B12,Consolidado!$AA$5:$AA$1000,M$5,Consolidado!$C$5:$C$1000,"Comité de Supervisión")),"00")&amp;"/"&amp;TEXT(MONTH(_xlfn.MAXIFS(Consolidado!$B$5:$B$1000,Consolidado!$E$5:$E$1000,$B12,Consolidado!$AA$5:$AA$1000,M$5,Consolidado!$C$5:$C$1000,"Comité de Supervisión")),"00"),""),""),IF(SUMIFS(Consolidado!$AD$5:$AD$1000,Consolidado!$E$5:$E$1000,$B12,Consolidado!$AA$5:$AA$1000,M$5,Consolidado!$C$5:$C$1000,"Consejo de Administración")&gt;0,"Consejo "&amp;TEXT(DAY(_xlfn.MINIFS(Consolidado!$B$5:$B$1000,Consolidado!$E$5:$E$1000,$B12,Consolidado!$AA$5:$AA$1000,M$5,Consolidado!$C$5:$C$1000,"Consejo de Administración")),"00")&amp;"/"&amp;TEXT(MONTH(_xlfn.MINIFS(Consolidado!$B$5:$B$1000,Consolidado!$E$5:$E$1000,$B12,Consolidado!$AA$5:$AA$1000,M$5,Consolidado!$C$5:$C$1000,"Consejo de Administración")),"00")&amp;IF(_xlfn.MAXIFS(Consolidado!$B$5:$B$1000,Consolidado!$E$5:$E$1000,$B12,Consolidado!$AA$5:$AA$1000,M$5,Consolidado!$C$5:$C$1000,"Consejo de Administración")&lt;&gt;_xlfn.MINIFS(Consolidado!$B$5:$B$1000,Consolidado!$E$5:$E$1000,$B12,Consolidado!$AA$5:$AA$1000,M$5,Consolidado!$C$5:$C$1000,"Consejo de Administración")," y "&amp;TEXT(DAY(_xlfn.MAXIFS(Consolidado!$B$5:$B$1000,Consolidado!$E$5:$E$1000,$B12,Consolidado!$AA$5:$AA$1000,M$5,Consolidado!$C$5:$C$1000,"Consejo de Administración")),"00")&amp;"/"&amp;TEXT(MONTH(_xlfn.MAXIFS(Consolidado!$B$5:$B$1000,Consolidado!$E$5:$E$1000,$B12,Consolidado!$AA$5:$AA$1000,M$5,Consolidado!$C$5:$C$1000,"Consejo de Administración")),"00"),""),""),IF(SUMIFS(Consolidado!$AD$5:$AD$1000,Consolidado!$E$5:$E$1000,$B12,Consolidado!$AA$5:$AA$1000,M$5,Consolidado!$C$5:$C$1000,"Otros")&gt;0,"Otros "&amp;TEXT(DAY(_xlfn.MINIFS(Consolidado!$B$5:$B$1000,Consolidado!$E$5:$E$1000,$B12,Consolidado!$AA$5:$AA$1000,M$5,Consolidado!$C$5:$C$1000,"Otros")),"00")&amp;"/"&amp;TEXT(MONTH(_xlfn.MINIFS(Consolidado!$B$5:$B$1000,Consolidado!$E$5:$E$1000,$B12,Consolidado!$AA$5:$AA$1000,M$5,Consolidado!$C$5:$C$1000,"Otros")),"00")&amp;IF(_xlfn.MAXIFS(Consolidado!$B$5:$B$1000,Consolidado!$E$5:$E$1000,$B12,Consolidado!$AA$5:$AA$1000,M$5,Consolidado!$C$5:$C$1000,"Otros")&lt;&gt;_xlfn.MINIFS(Consolidado!$B$5:$B$1000,Consolidado!$E$5:$E$1000,$B12,Consolidado!$AA$5:$AA$1000,M$5,Consolidado!$C$5:$C$1000,"Otros")," y "&amp;TEXT(DAY(_xlfn.MAXIFS(Consolidado!$B$5:$B$1000,Consolidado!$E$5:$E$1000,$B12,Consolidado!$AA$5:$AA$1000,M$5,Consolidado!$C$5:$C$1000,"Otros")),"00")&amp;"/"&amp;TEXT(MONTH(_xlfn.MAXIFS(Consolidado!$B$5:$B$1000,Consolidado!$E$5:$E$1000,$B12,Consolidado!$AA$5:$AA$1000,M$5,Consolidado!$C$5:$C$1000,"Otros")),"00"),""),""))</f>
        <v/>
      </c>
      <c r="N12" s="37" t="str">
        <f aca="false">_xlfn.TEXTJOIN(" +"&amp;CHAR(10),TRUE(),IF(SUMIFS(Consolidado!$AD$5:$AD$1000,Consolidado!$E$5:$E$1000,$B12,Consolidado!$AA$5:$AA$1000,N$5,Consolidado!$C$5:$C$1000,"Auditoría Interna")&gt;0,"Interna "&amp;TEXT(DAY(_xlfn.MINIFS(Consolidado!$B$5:$B$1000,Consolidado!$E$5:$E$1000,$B12,Consolidado!$AA$5:$AA$1000,N$5,Consolidado!$C$5:$C$1000,"Auditoría Interna")),"00")&amp;"/"&amp;TEXT(MONTH(_xlfn.MINIFS(Consolidado!$B$5:$B$1000,Consolidado!$E$5:$E$1000,$B12,Consolidado!$AA$5:$AA$1000,N$5,Consolidado!$C$5:$C$1000,"Auditoría Interna")),"00")&amp;IF(_xlfn.MAXIFS(Consolidado!$B$5:$B$1000,Consolidado!$E$5:$E$1000,$B12,Consolidado!$AA$5:$AA$1000,N$5,Consolidado!$C$5:$C$1000,"Auditoría Interna")&lt;&gt;_xlfn.MINIFS(Consolidado!$B$5:$B$1000,Consolidado!$E$5:$E$1000,$B12,Consolidado!$AA$5:$AA$1000,N$5,Consolidado!$C$5:$C$1000,"Auditoría Interna")," y "&amp;TEXT(DAY(_xlfn.MAXIFS(Consolidado!$B$5:$B$1000,Consolidado!$E$5:$E$1000,$B12,Consolidado!$AA$5:$AA$1000,N$5,Consolidado!$C$5:$C$1000,"Auditoría Interna")),"00")&amp;"/"&amp;TEXT(MONTH(_xlfn.MAXIFS(Consolidado!$B$5:$B$1000,Consolidado!$E$5:$E$1000,$B12,Consolidado!$AA$5:$AA$1000,N$5,Consolidado!$C$5:$C$1000,"Auditoría Interna")),"00"),""),""),IF(SUMIFS(Consolidado!$AD$5:$AD$1000,Consolidado!$E$5:$E$1000,$B12,Consolidado!$AA$5:$AA$1000,N$5,Consolidado!$C$5:$C$1000,"Auditoría Externa")&gt;0,"Externa "&amp;TEXT(DAY(_xlfn.MINIFS(Consolidado!$B$5:$B$1000,Consolidado!$E$5:$E$1000,$B12,Consolidado!$AA$5:$AA$1000,N$5,Consolidado!$C$5:$C$1000,"Auditoría Externa")),"00")&amp;"/"&amp;TEXT(MONTH(_xlfn.MINIFS(Consolidado!$B$5:$B$1000,Consolidado!$E$5:$E$1000,$B12,Consolidado!$AA$5:$AA$1000,N$5,Consolidado!$C$5:$C$1000,"Auditoría Externa")),"00")&amp;IF(_xlfn.MAXIFS(Consolidado!$B$5:$B$1000,Consolidado!$E$5:$E$1000,$B12,Consolidado!$AA$5:$AA$1000,N$5,Consolidado!$C$5:$C$1000,"Auditoría Externa")&lt;&gt;_xlfn.MINIFS(Consolidado!$B$5:$B$1000,Consolidado!$E$5:$E$1000,$B12,Consolidado!$AA$5:$AA$1000,N$5,Consolidado!$C$5:$C$1000,"Auditoría Externa")," y "&amp;TEXT(DAY(_xlfn.MAXIFS(Consolidado!$B$5:$B$1000,Consolidado!$E$5:$E$1000,$B12,Consolidado!$AA$5:$AA$1000,N$5,Consolidado!$C$5:$C$1000,"Auditoría Externa")),"00")&amp;"/"&amp;TEXT(MONTH(_xlfn.MAXIFS(Consolidado!$B$5:$B$1000,Consolidado!$E$5:$E$1000,$B12,Consolidado!$AA$5:$AA$1000,N$5,Consolidado!$C$5:$C$1000,"Auditoría Externa")),"00"),""),""),IF(SUMIFS(Consolidado!$AD$5:$AD$1000,Consolidado!$E$5:$E$1000,$B12,Consolidado!$AA$5:$AA$1000,N$5,Consolidado!$C$5:$C$1000,"SSF")&gt;0,"SSF "&amp;TEXT(DAY(_xlfn.MINIFS(Consolidado!$B$5:$B$1000,Consolidado!$E$5:$E$1000,$B12,Consolidado!$AA$5:$AA$1000,N$5,Consolidado!$C$5:$C$1000,"SSF")),"00")&amp;"/"&amp;TEXT(MONTH(_xlfn.MINIFS(Consolidado!$B$5:$B$1000,Consolidado!$E$5:$E$1000,$B12,Consolidado!$AA$5:$AA$1000,N$5,Consolidado!$C$5:$C$1000,"SSF")),"00")&amp;IF(_xlfn.MAXIFS(Consolidado!$B$5:$B$1000,Consolidado!$E$5:$E$1000,$B12,Consolidado!$AA$5:$AA$1000,N$5,Consolidado!$C$5:$C$1000,"SSF")&lt;&gt;_xlfn.MINIFS(Consolidado!$B$5:$B$1000,Consolidado!$E$5:$E$1000,$B12,Consolidado!$AA$5:$AA$1000,N$5,Consolidado!$C$5:$C$1000,"SSF")," y "&amp;TEXT(DAY(_xlfn.MAXIFS(Consolidado!$B$5:$B$1000,Consolidado!$E$5:$E$1000,$B12,Consolidado!$AA$5:$AA$1000,N$5,Consolidado!$C$5:$C$1000,"SSF")),"00")&amp;"/"&amp;TEXT(MONTH(_xlfn.MAXIFS(Consolidado!$B$5:$B$1000,Consolidado!$E$5:$E$1000,$B12,Consolidado!$AA$5:$AA$1000,N$5,Consolidado!$C$5:$C$1000,"SSF")),"00"),""),""),IF(SUMIFS(Consolidado!$AD$5:$AD$1000,Consolidado!$E$5:$E$1000,$B12,Consolidado!$AA$5:$AA$1000,N$5,Consolidado!$C$5:$C$1000,"Comité de Supervisión")&gt;0,"Comité Sup. "&amp;TEXT(DAY(_xlfn.MINIFS(Consolidado!$B$5:$B$1000,Consolidado!$E$5:$E$1000,$B12,Consolidado!$AA$5:$AA$1000,N$5,Consolidado!$C$5:$C$1000,"Comité de Supervisión")),"00")&amp;"/"&amp;TEXT(MONTH(_xlfn.MINIFS(Consolidado!$B$5:$B$1000,Consolidado!$E$5:$E$1000,$B12,Consolidado!$AA$5:$AA$1000,N$5,Consolidado!$C$5:$C$1000,"Comité de Supervisión")),"00")&amp;IF(_xlfn.MAXIFS(Consolidado!$B$5:$B$1000,Consolidado!$E$5:$E$1000,$B12,Consolidado!$AA$5:$AA$1000,N$5,Consolidado!$C$5:$C$1000,"Comité de Supervisión")&lt;&gt;_xlfn.MINIFS(Consolidado!$B$5:$B$1000,Consolidado!$E$5:$E$1000,$B12,Consolidado!$AA$5:$AA$1000,N$5,Consolidado!$C$5:$C$1000,"Comité de Supervisión")," y "&amp;TEXT(DAY(_xlfn.MAXIFS(Consolidado!$B$5:$B$1000,Consolidado!$E$5:$E$1000,$B12,Consolidado!$AA$5:$AA$1000,N$5,Consolidado!$C$5:$C$1000,"Comité de Supervisión")),"00")&amp;"/"&amp;TEXT(MONTH(_xlfn.MAXIFS(Consolidado!$B$5:$B$1000,Consolidado!$E$5:$E$1000,$B12,Consolidado!$AA$5:$AA$1000,N$5,Consolidado!$C$5:$C$1000,"Comité de Supervisión")),"00"),""),""),IF(SUMIFS(Consolidado!$AD$5:$AD$1000,Consolidado!$E$5:$E$1000,$B12,Consolidado!$AA$5:$AA$1000,N$5,Consolidado!$C$5:$C$1000,"Consejo de Administración")&gt;0,"Consejo "&amp;TEXT(DAY(_xlfn.MINIFS(Consolidado!$B$5:$B$1000,Consolidado!$E$5:$E$1000,$B12,Consolidado!$AA$5:$AA$1000,N$5,Consolidado!$C$5:$C$1000,"Consejo de Administración")),"00")&amp;"/"&amp;TEXT(MONTH(_xlfn.MINIFS(Consolidado!$B$5:$B$1000,Consolidado!$E$5:$E$1000,$B12,Consolidado!$AA$5:$AA$1000,N$5,Consolidado!$C$5:$C$1000,"Consejo de Administración")),"00")&amp;IF(_xlfn.MAXIFS(Consolidado!$B$5:$B$1000,Consolidado!$E$5:$E$1000,$B12,Consolidado!$AA$5:$AA$1000,N$5,Consolidado!$C$5:$C$1000,"Consejo de Administración")&lt;&gt;_xlfn.MINIFS(Consolidado!$B$5:$B$1000,Consolidado!$E$5:$E$1000,$B12,Consolidado!$AA$5:$AA$1000,N$5,Consolidado!$C$5:$C$1000,"Consejo de Administración")," y "&amp;TEXT(DAY(_xlfn.MAXIFS(Consolidado!$B$5:$B$1000,Consolidado!$E$5:$E$1000,$B12,Consolidado!$AA$5:$AA$1000,N$5,Consolidado!$C$5:$C$1000,"Consejo de Administración")),"00")&amp;"/"&amp;TEXT(MONTH(_xlfn.MAXIFS(Consolidado!$B$5:$B$1000,Consolidado!$E$5:$E$1000,$B12,Consolidado!$AA$5:$AA$1000,N$5,Consolidado!$C$5:$C$1000,"Consejo de Administración")),"00"),""),""),IF(SUMIFS(Consolidado!$AD$5:$AD$1000,Consolidado!$E$5:$E$1000,$B12,Consolidado!$AA$5:$AA$1000,N$5,Consolidado!$C$5:$C$1000,"Otros")&gt;0,"Otros "&amp;TEXT(DAY(_xlfn.MINIFS(Consolidado!$B$5:$B$1000,Consolidado!$E$5:$E$1000,$B12,Consolidado!$AA$5:$AA$1000,N$5,Consolidado!$C$5:$C$1000,"Otros")),"00")&amp;"/"&amp;TEXT(MONTH(_xlfn.MINIFS(Consolidado!$B$5:$B$1000,Consolidado!$E$5:$E$1000,$B12,Consolidado!$AA$5:$AA$1000,N$5,Consolidado!$C$5:$C$1000,"Otros")),"00")&amp;IF(_xlfn.MAXIFS(Consolidado!$B$5:$B$1000,Consolidado!$E$5:$E$1000,$B12,Consolidado!$AA$5:$AA$1000,N$5,Consolidado!$C$5:$C$1000,"Otros")&lt;&gt;_xlfn.MINIFS(Consolidado!$B$5:$B$1000,Consolidado!$E$5:$E$1000,$B12,Consolidado!$AA$5:$AA$1000,N$5,Consolidado!$C$5:$C$1000,"Otros")," y "&amp;TEXT(DAY(_xlfn.MAXIFS(Consolidado!$B$5:$B$1000,Consolidado!$E$5:$E$1000,$B12,Consolidado!$AA$5:$AA$1000,N$5,Consolidado!$C$5:$C$1000,"Otros")),"00")&amp;"/"&amp;TEXT(MONTH(_xlfn.MAXIFS(Consolidado!$B$5:$B$1000,Consolidado!$E$5:$E$1000,$B12,Consolidado!$AA$5:$AA$1000,N$5,Consolidado!$C$5:$C$1000,"Otros")),"00"),""),""))</f>
        <v/>
      </c>
      <c r="O12" s="37" t="str">
        <f aca="false">_xlfn.TEXTJOIN(" +"&amp;CHAR(10),TRUE(),IF(SUMIFS(Consolidado!$AD$5:$AD$1000,Consolidado!$E$5:$E$1000,$B12,Consolidado!$AA$5:$AA$1000,O$5,Consolidado!$C$5:$C$1000,"Auditoría Interna")&gt;0,"Interna "&amp;TEXT(DAY(_xlfn.MINIFS(Consolidado!$B$5:$B$1000,Consolidado!$E$5:$E$1000,$B12,Consolidado!$AA$5:$AA$1000,O$5,Consolidado!$C$5:$C$1000,"Auditoría Interna")),"00")&amp;"/"&amp;TEXT(MONTH(_xlfn.MINIFS(Consolidado!$B$5:$B$1000,Consolidado!$E$5:$E$1000,$B12,Consolidado!$AA$5:$AA$1000,O$5,Consolidado!$C$5:$C$1000,"Auditoría Interna")),"00")&amp;IF(_xlfn.MAXIFS(Consolidado!$B$5:$B$1000,Consolidado!$E$5:$E$1000,$B12,Consolidado!$AA$5:$AA$1000,O$5,Consolidado!$C$5:$C$1000,"Auditoría Interna")&lt;&gt;_xlfn.MINIFS(Consolidado!$B$5:$B$1000,Consolidado!$E$5:$E$1000,$B12,Consolidado!$AA$5:$AA$1000,O$5,Consolidado!$C$5:$C$1000,"Auditoría Interna")," y "&amp;TEXT(DAY(_xlfn.MAXIFS(Consolidado!$B$5:$B$1000,Consolidado!$E$5:$E$1000,$B12,Consolidado!$AA$5:$AA$1000,O$5,Consolidado!$C$5:$C$1000,"Auditoría Interna")),"00")&amp;"/"&amp;TEXT(MONTH(_xlfn.MAXIFS(Consolidado!$B$5:$B$1000,Consolidado!$E$5:$E$1000,$B12,Consolidado!$AA$5:$AA$1000,O$5,Consolidado!$C$5:$C$1000,"Auditoría Interna")),"00"),""),""),IF(SUMIFS(Consolidado!$AD$5:$AD$1000,Consolidado!$E$5:$E$1000,$B12,Consolidado!$AA$5:$AA$1000,O$5,Consolidado!$C$5:$C$1000,"Auditoría Externa")&gt;0,"Externa "&amp;TEXT(DAY(_xlfn.MINIFS(Consolidado!$B$5:$B$1000,Consolidado!$E$5:$E$1000,$B12,Consolidado!$AA$5:$AA$1000,O$5,Consolidado!$C$5:$C$1000,"Auditoría Externa")),"00")&amp;"/"&amp;TEXT(MONTH(_xlfn.MINIFS(Consolidado!$B$5:$B$1000,Consolidado!$E$5:$E$1000,$B12,Consolidado!$AA$5:$AA$1000,O$5,Consolidado!$C$5:$C$1000,"Auditoría Externa")),"00")&amp;IF(_xlfn.MAXIFS(Consolidado!$B$5:$B$1000,Consolidado!$E$5:$E$1000,$B12,Consolidado!$AA$5:$AA$1000,O$5,Consolidado!$C$5:$C$1000,"Auditoría Externa")&lt;&gt;_xlfn.MINIFS(Consolidado!$B$5:$B$1000,Consolidado!$E$5:$E$1000,$B12,Consolidado!$AA$5:$AA$1000,O$5,Consolidado!$C$5:$C$1000,"Auditoría Externa")," y "&amp;TEXT(DAY(_xlfn.MAXIFS(Consolidado!$B$5:$B$1000,Consolidado!$E$5:$E$1000,$B12,Consolidado!$AA$5:$AA$1000,O$5,Consolidado!$C$5:$C$1000,"Auditoría Externa")),"00")&amp;"/"&amp;TEXT(MONTH(_xlfn.MAXIFS(Consolidado!$B$5:$B$1000,Consolidado!$E$5:$E$1000,$B12,Consolidado!$AA$5:$AA$1000,O$5,Consolidado!$C$5:$C$1000,"Auditoría Externa")),"00"),""),""),IF(SUMIFS(Consolidado!$AD$5:$AD$1000,Consolidado!$E$5:$E$1000,$B12,Consolidado!$AA$5:$AA$1000,O$5,Consolidado!$C$5:$C$1000,"SSF")&gt;0,"SSF "&amp;TEXT(DAY(_xlfn.MINIFS(Consolidado!$B$5:$B$1000,Consolidado!$E$5:$E$1000,$B12,Consolidado!$AA$5:$AA$1000,O$5,Consolidado!$C$5:$C$1000,"SSF")),"00")&amp;"/"&amp;TEXT(MONTH(_xlfn.MINIFS(Consolidado!$B$5:$B$1000,Consolidado!$E$5:$E$1000,$B12,Consolidado!$AA$5:$AA$1000,O$5,Consolidado!$C$5:$C$1000,"SSF")),"00")&amp;IF(_xlfn.MAXIFS(Consolidado!$B$5:$B$1000,Consolidado!$E$5:$E$1000,$B12,Consolidado!$AA$5:$AA$1000,O$5,Consolidado!$C$5:$C$1000,"SSF")&lt;&gt;_xlfn.MINIFS(Consolidado!$B$5:$B$1000,Consolidado!$E$5:$E$1000,$B12,Consolidado!$AA$5:$AA$1000,O$5,Consolidado!$C$5:$C$1000,"SSF")," y "&amp;TEXT(DAY(_xlfn.MAXIFS(Consolidado!$B$5:$B$1000,Consolidado!$E$5:$E$1000,$B12,Consolidado!$AA$5:$AA$1000,O$5,Consolidado!$C$5:$C$1000,"SSF")),"00")&amp;"/"&amp;TEXT(MONTH(_xlfn.MAXIFS(Consolidado!$B$5:$B$1000,Consolidado!$E$5:$E$1000,$B12,Consolidado!$AA$5:$AA$1000,O$5,Consolidado!$C$5:$C$1000,"SSF")),"00"),""),""),IF(SUMIFS(Consolidado!$AD$5:$AD$1000,Consolidado!$E$5:$E$1000,$B12,Consolidado!$AA$5:$AA$1000,O$5,Consolidado!$C$5:$C$1000,"Comité de Supervisión")&gt;0,"Comité Sup. "&amp;TEXT(DAY(_xlfn.MINIFS(Consolidado!$B$5:$B$1000,Consolidado!$E$5:$E$1000,$B12,Consolidado!$AA$5:$AA$1000,O$5,Consolidado!$C$5:$C$1000,"Comité de Supervisión")),"00")&amp;"/"&amp;TEXT(MONTH(_xlfn.MINIFS(Consolidado!$B$5:$B$1000,Consolidado!$E$5:$E$1000,$B12,Consolidado!$AA$5:$AA$1000,O$5,Consolidado!$C$5:$C$1000,"Comité de Supervisión")),"00")&amp;IF(_xlfn.MAXIFS(Consolidado!$B$5:$B$1000,Consolidado!$E$5:$E$1000,$B12,Consolidado!$AA$5:$AA$1000,O$5,Consolidado!$C$5:$C$1000,"Comité de Supervisión")&lt;&gt;_xlfn.MINIFS(Consolidado!$B$5:$B$1000,Consolidado!$E$5:$E$1000,$B12,Consolidado!$AA$5:$AA$1000,O$5,Consolidado!$C$5:$C$1000,"Comité de Supervisión")," y "&amp;TEXT(DAY(_xlfn.MAXIFS(Consolidado!$B$5:$B$1000,Consolidado!$E$5:$E$1000,$B12,Consolidado!$AA$5:$AA$1000,O$5,Consolidado!$C$5:$C$1000,"Comité de Supervisión")),"00")&amp;"/"&amp;TEXT(MONTH(_xlfn.MAXIFS(Consolidado!$B$5:$B$1000,Consolidado!$E$5:$E$1000,$B12,Consolidado!$AA$5:$AA$1000,O$5,Consolidado!$C$5:$C$1000,"Comité de Supervisión")),"00"),""),""),IF(SUMIFS(Consolidado!$AD$5:$AD$1000,Consolidado!$E$5:$E$1000,$B12,Consolidado!$AA$5:$AA$1000,O$5,Consolidado!$C$5:$C$1000,"Consejo de Administración")&gt;0,"Consejo "&amp;TEXT(DAY(_xlfn.MINIFS(Consolidado!$B$5:$B$1000,Consolidado!$E$5:$E$1000,$B12,Consolidado!$AA$5:$AA$1000,O$5,Consolidado!$C$5:$C$1000,"Consejo de Administración")),"00")&amp;"/"&amp;TEXT(MONTH(_xlfn.MINIFS(Consolidado!$B$5:$B$1000,Consolidado!$E$5:$E$1000,$B12,Consolidado!$AA$5:$AA$1000,O$5,Consolidado!$C$5:$C$1000,"Consejo de Administración")),"00")&amp;IF(_xlfn.MAXIFS(Consolidado!$B$5:$B$1000,Consolidado!$E$5:$E$1000,$B12,Consolidado!$AA$5:$AA$1000,O$5,Consolidado!$C$5:$C$1000,"Consejo de Administración")&lt;&gt;_xlfn.MINIFS(Consolidado!$B$5:$B$1000,Consolidado!$E$5:$E$1000,$B12,Consolidado!$AA$5:$AA$1000,O$5,Consolidado!$C$5:$C$1000,"Consejo de Administración")," y "&amp;TEXT(DAY(_xlfn.MAXIFS(Consolidado!$B$5:$B$1000,Consolidado!$E$5:$E$1000,$B12,Consolidado!$AA$5:$AA$1000,O$5,Consolidado!$C$5:$C$1000,"Consejo de Administración")),"00")&amp;"/"&amp;TEXT(MONTH(_xlfn.MAXIFS(Consolidado!$B$5:$B$1000,Consolidado!$E$5:$E$1000,$B12,Consolidado!$AA$5:$AA$1000,O$5,Consolidado!$C$5:$C$1000,"Consejo de Administración")),"00"),""),""),IF(SUMIFS(Consolidado!$AD$5:$AD$1000,Consolidado!$E$5:$E$1000,$B12,Consolidado!$AA$5:$AA$1000,O$5,Consolidado!$C$5:$C$1000,"Otros")&gt;0,"Otros "&amp;TEXT(DAY(_xlfn.MINIFS(Consolidado!$B$5:$B$1000,Consolidado!$E$5:$E$1000,$B12,Consolidado!$AA$5:$AA$1000,O$5,Consolidado!$C$5:$C$1000,"Otros")),"00")&amp;"/"&amp;TEXT(MONTH(_xlfn.MINIFS(Consolidado!$B$5:$B$1000,Consolidado!$E$5:$E$1000,$B12,Consolidado!$AA$5:$AA$1000,O$5,Consolidado!$C$5:$C$1000,"Otros")),"00")&amp;IF(_xlfn.MAXIFS(Consolidado!$B$5:$B$1000,Consolidado!$E$5:$E$1000,$B12,Consolidado!$AA$5:$AA$1000,O$5,Consolidado!$C$5:$C$1000,"Otros")&lt;&gt;_xlfn.MINIFS(Consolidado!$B$5:$B$1000,Consolidado!$E$5:$E$1000,$B12,Consolidado!$AA$5:$AA$1000,O$5,Consolidado!$C$5:$C$1000,"Otros")," y "&amp;TEXT(DAY(_xlfn.MAXIFS(Consolidado!$B$5:$B$1000,Consolidado!$E$5:$E$1000,$B12,Consolidado!$AA$5:$AA$1000,O$5,Consolidado!$C$5:$C$1000,"Otros")),"00")&amp;"/"&amp;TEXT(MONTH(_xlfn.MAXIFS(Consolidado!$B$5:$B$1000,Consolidado!$E$5:$E$1000,$B12,Consolidado!$AA$5:$AA$1000,O$5,Consolidado!$C$5:$C$1000,"Otros")),"00"),""),""))</f>
        <v/>
      </c>
      <c r="P12" s="37" t="str">
        <f aca="false">_xlfn.TEXTJOIN(" +"&amp;CHAR(10),TRUE(),IF(SUMIFS(Consolidado!$AD$5:$AD$1000,Consolidado!$E$5:$E$1000,$B12,Consolidado!$AA$5:$AA$1000,P$5,Consolidado!$C$5:$C$1000,"Auditoría Interna")&gt;0,"Interna "&amp;TEXT(DAY(_xlfn.MINIFS(Consolidado!$B$5:$B$1000,Consolidado!$E$5:$E$1000,$B12,Consolidado!$AA$5:$AA$1000,P$5,Consolidado!$C$5:$C$1000,"Auditoría Interna")),"00")&amp;"/"&amp;TEXT(MONTH(_xlfn.MINIFS(Consolidado!$B$5:$B$1000,Consolidado!$E$5:$E$1000,$B12,Consolidado!$AA$5:$AA$1000,P$5,Consolidado!$C$5:$C$1000,"Auditoría Interna")),"00")&amp;IF(_xlfn.MAXIFS(Consolidado!$B$5:$B$1000,Consolidado!$E$5:$E$1000,$B12,Consolidado!$AA$5:$AA$1000,P$5,Consolidado!$C$5:$C$1000,"Auditoría Interna")&lt;&gt;_xlfn.MINIFS(Consolidado!$B$5:$B$1000,Consolidado!$E$5:$E$1000,$B12,Consolidado!$AA$5:$AA$1000,P$5,Consolidado!$C$5:$C$1000,"Auditoría Interna")," y "&amp;TEXT(DAY(_xlfn.MAXIFS(Consolidado!$B$5:$B$1000,Consolidado!$E$5:$E$1000,$B12,Consolidado!$AA$5:$AA$1000,P$5,Consolidado!$C$5:$C$1000,"Auditoría Interna")),"00")&amp;"/"&amp;TEXT(MONTH(_xlfn.MAXIFS(Consolidado!$B$5:$B$1000,Consolidado!$E$5:$E$1000,$B12,Consolidado!$AA$5:$AA$1000,P$5,Consolidado!$C$5:$C$1000,"Auditoría Interna")),"00"),""),""),IF(SUMIFS(Consolidado!$AD$5:$AD$1000,Consolidado!$E$5:$E$1000,$B12,Consolidado!$AA$5:$AA$1000,P$5,Consolidado!$C$5:$C$1000,"Auditoría Externa")&gt;0,"Externa "&amp;TEXT(DAY(_xlfn.MINIFS(Consolidado!$B$5:$B$1000,Consolidado!$E$5:$E$1000,$B12,Consolidado!$AA$5:$AA$1000,P$5,Consolidado!$C$5:$C$1000,"Auditoría Externa")),"00")&amp;"/"&amp;TEXT(MONTH(_xlfn.MINIFS(Consolidado!$B$5:$B$1000,Consolidado!$E$5:$E$1000,$B12,Consolidado!$AA$5:$AA$1000,P$5,Consolidado!$C$5:$C$1000,"Auditoría Externa")),"00")&amp;IF(_xlfn.MAXIFS(Consolidado!$B$5:$B$1000,Consolidado!$E$5:$E$1000,$B12,Consolidado!$AA$5:$AA$1000,P$5,Consolidado!$C$5:$C$1000,"Auditoría Externa")&lt;&gt;_xlfn.MINIFS(Consolidado!$B$5:$B$1000,Consolidado!$E$5:$E$1000,$B12,Consolidado!$AA$5:$AA$1000,P$5,Consolidado!$C$5:$C$1000,"Auditoría Externa")," y "&amp;TEXT(DAY(_xlfn.MAXIFS(Consolidado!$B$5:$B$1000,Consolidado!$E$5:$E$1000,$B12,Consolidado!$AA$5:$AA$1000,P$5,Consolidado!$C$5:$C$1000,"Auditoría Externa")),"00")&amp;"/"&amp;TEXT(MONTH(_xlfn.MAXIFS(Consolidado!$B$5:$B$1000,Consolidado!$E$5:$E$1000,$B12,Consolidado!$AA$5:$AA$1000,P$5,Consolidado!$C$5:$C$1000,"Auditoría Externa")),"00"),""),""),IF(SUMIFS(Consolidado!$AD$5:$AD$1000,Consolidado!$E$5:$E$1000,$B12,Consolidado!$AA$5:$AA$1000,P$5,Consolidado!$C$5:$C$1000,"SSF")&gt;0,"SSF "&amp;TEXT(DAY(_xlfn.MINIFS(Consolidado!$B$5:$B$1000,Consolidado!$E$5:$E$1000,$B12,Consolidado!$AA$5:$AA$1000,P$5,Consolidado!$C$5:$C$1000,"SSF")),"00")&amp;"/"&amp;TEXT(MONTH(_xlfn.MINIFS(Consolidado!$B$5:$B$1000,Consolidado!$E$5:$E$1000,$B12,Consolidado!$AA$5:$AA$1000,P$5,Consolidado!$C$5:$C$1000,"SSF")),"00")&amp;IF(_xlfn.MAXIFS(Consolidado!$B$5:$B$1000,Consolidado!$E$5:$E$1000,$B12,Consolidado!$AA$5:$AA$1000,P$5,Consolidado!$C$5:$C$1000,"SSF")&lt;&gt;_xlfn.MINIFS(Consolidado!$B$5:$B$1000,Consolidado!$E$5:$E$1000,$B12,Consolidado!$AA$5:$AA$1000,P$5,Consolidado!$C$5:$C$1000,"SSF")," y "&amp;TEXT(DAY(_xlfn.MAXIFS(Consolidado!$B$5:$B$1000,Consolidado!$E$5:$E$1000,$B12,Consolidado!$AA$5:$AA$1000,P$5,Consolidado!$C$5:$C$1000,"SSF")),"00")&amp;"/"&amp;TEXT(MONTH(_xlfn.MAXIFS(Consolidado!$B$5:$B$1000,Consolidado!$E$5:$E$1000,$B12,Consolidado!$AA$5:$AA$1000,P$5,Consolidado!$C$5:$C$1000,"SSF")),"00"),""),""),IF(SUMIFS(Consolidado!$AD$5:$AD$1000,Consolidado!$E$5:$E$1000,$B12,Consolidado!$AA$5:$AA$1000,P$5,Consolidado!$C$5:$C$1000,"Comité de Supervisión")&gt;0,"Comité Sup. "&amp;TEXT(DAY(_xlfn.MINIFS(Consolidado!$B$5:$B$1000,Consolidado!$E$5:$E$1000,$B12,Consolidado!$AA$5:$AA$1000,P$5,Consolidado!$C$5:$C$1000,"Comité de Supervisión")),"00")&amp;"/"&amp;TEXT(MONTH(_xlfn.MINIFS(Consolidado!$B$5:$B$1000,Consolidado!$E$5:$E$1000,$B12,Consolidado!$AA$5:$AA$1000,P$5,Consolidado!$C$5:$C$1000,"Comité de Supervisión")),"00")&amp;IF(_xlfn.MAXIFS(Consolidado!$B$5:$B$1000,Consolidado!$E$5:$E$1000,$B12,Consolidado!$AA$5:$AA$1000,P$5,Consolidado!$C$5:$C$1000,"Comité de Supervisión")&lt;&gt;_xlfn.MINIFS(Consolidado!$B$5:$B$1000,Consolidado!$E$5:$E$1000,$B12,Consolidado!$AA$5:$AA$1000,P$5,Consolidado!$C$5:$C$1000,"Comité de Supervisión")," y "&amp;TEXT(DAY(_xlfn.MAXIFS(Consolidado!$B$5:$B$1000,Consolidado!$E$5:$E$1000,$B12,Consolidado!$AA$5:$AA$1000,P$5,Consolidado!$C$5:$C$1000,"Comité de Supervisión")),"00")&amp;"/"&amp;TEXT(MONTH(_xlfn.MAXIFS(Consolidado!$B$5:$B$1000,Consolidado!$E$5:$E$1000,$B12,Consolidado!$AA$5:$AA$1000,P$5,Consolidado!$C$5:$C$1000,"Comité de Supervisión")),"00"),""),""),IF(SUMIFS(Consolidado!$AD$5:$AD$1000,Consolidado!$E$5:$E$1000,$B12,Consolidado!$AA$5:$AA$1000,P$5,Consolidado!$C$5:$C$1000,"Consejo de Administración")&gt;0,"Consejo "&amp;TEXT(DAY(_xlfn.MINIFS(Consolidado!$B$5:$B$1000,Consolidado!$E$5:$E$1000,$B12,Consolidado!$AA$5:$AA$1000,P$5,Consolidado!$C$5:$C$1000,"Consejo de Administración")),"00")&amp;"/"&amp;TEXT(MONTH(_xlfn.MINIFS(Consolidado!$B$5:$B$1000,Consolidado!$E$5:$E$1000,$B12,Consolidado!$AA$5:$AA$1000,P$5,Consolidado!$C$5:$C$1000,"Consejo de Administración")),"00")&amp;IF(_xlfn.MAXIFS(Consolidado!$B$5:$B$1000,Consolidado!$E$5:$E$1000,$B12,Consolidado!$AA$5:$AA$1000,P$5,Consolidado!$C$5:$C$1000,"Consejo de Administración")&lt;&gt;_xlfn.MINIFS(Consolidado!$B$5:$B$1000,Consolidado!$E$5:$E$1000,$B12,Consolidado!$AA$5:$AA$1000,P$5,Consolidado!$C$5:$C$1000,"Consejo de Administración")," y "&amp;TEXT(DAY(_xlfn.MAXIFS(Consolidado!$B$5:$B$1000,Consolidado!$E$5:$E$1000,$B12,Consolidado!$AA$5:$AA$1000,P$5,Consolidado!$C$5:$C$1000,"Consejo de Administración")),"00")&amp;"/"&amp;TEXT(MONTH(_xlfn.MAXIFS(Consolidado!$B$5:$B$1000,Consolidado!$E$5:$E$1000,$B12,Consolidado!$AA$5:$AA$1000,P$5,Consolidado!$C$5:$C$1000,"Consejo de Administración")),"00"),""),""),IF(SUMIFS(Consolidado!$AD$5:$AD$1000,Consolidado!$E$5:$E$1000,$B12,Consolidado!$AA$5:$AA$1000,P$5,Consolidado!$C$5:$C$1000,"Otros")&gt;0,"Otros "&amp;TEXT(DAY(_xlfn.MINIFS(Consolidado!$B$5:$B$1000,Consolidado!$E$5:$E$1000,$B12,Consolidado!$AA$5:$AA$1000,P$5,Consolidado!$C$5:$C$1000,"Otros")),"00")&amp;"/"&amp;TEXT(MONTH(_xlfn.MINIFS(Consolidado!$B$5:$B$1000,Consolidado!$E$5:$E$1000,$B12,Consolidado!$AA$5:$AA$1000,P$5,Consolidado!$C$5:$C$1000,"Otros")),"00")&amp;IF(_xlfn.MAXIFS(Consolidado!$B$5:$B$1000,Consolidado!$E$5:$E$1000,$B12,Consolidado!$AA$5:$AA$1000,P$5,Consolidado!$C$5:$C$1000,"Otros")&lt;&gt;_xlfn.MINIFS(Consolidado!$B$5:$B$1000,Consolidado!$E$5:$E$1000,$B12,Consolidado!$AA$5:$AA$1000,P$5,Consolidado!$C$5:$C$1000,"Otros")," y "&amp;TEXT(DAY(_xlfn.MAXIFS(Consolidado!$B$5:$B$1000,Consolidado!$E$5:$E$1000,$B12,Consolidado!$AA$5:$AA$1000,P$5,Consolidado!$C$5:$C$1000,"Otros")),"00")&amp;"/"&amp;TEXT(MONTH(_xlfn.MAXIFS(Consolidado!$B$5:$B$1000,Consolidado!$E$5:$E$1000,$B12,Consolidado!$AA$5:$AA$1000,P$5,Consolidado!$C$5:$C$1000,"Otros")),"00"),""),""))</f>
        <v>Externa 06/10</v>
      </c>
      <c r="Q12" s="37" t="str">
        <f aca="false">_xlfn.TEXTJOIN(" +"&amp;CHAR(10),TRUE(),IF(SUMIFS(Consolidado!$AD$5:$AD$1000,Consolidado!$E$5:$E$1000,$B12,Consolidado!$AA$5:$AA$1000,Q$5,Consolidado!$C$5:$C$1000,"Auditoría Interna")&gt;0,"Interna "&amp;TEXT(DAY(_xlfn.MINIFS(Consolidado!$B$5:$B$1000,Consolidado!$E$5:$E$1000,$B12,Consolidado!$AA$5:$AA$1000,Q$5,Consolidado!$C$5:$C$1000,"Auditoría Interna")),"00")&amp;"/"&amp;TEXT(MONTH(_xlfn.MINIFS(Consolidado!$B$5:$B$1000,Consolidado!$E$5:$E$1000,$B12,Consolidado!$AA$5:$AA$1000,Q$5,Consolidado!$C$5:$C$1000,"Auditoría Interna")),"00")&amp;IF(_xlfn.MAXIFS(Consolidado!$B$5:$B$1000,Consolidado!$E$5:$E$1000,$B12,Consolidado!$AA$5:$AA$1000,Q$5,Consolidado!$C$5:$C$1000,"Auditoría Interna")&lt;&gt;_xlfn.MINIFS(Consolidado!$B$5:$B$1000,Consolidado!$E$5:$E$1000,$B12,Consolidado!$AA$5:$AA$1000,Q$5,Consolidado!$C$5:$C$1000,"Auditoría Interna")," y "&amp;TEXT(DAY(_xlfn.MAXIFS(Consolidado!$B$5:$B$1000,Consolidado!$E$5:$E$1000,$B12,Consolidado!$AA$5:$AA$1000,Q$5,Consolidado!$C$5:$C$1000,"Auditoría Interna")),"00")&amp;"/"&amp;TEXT(MONTH(_xlfn.MAXIFS(Consolidado!$B$5:$B$1000,Consolidado!$E$5:$E$1000,$B12,Consolidado!$AA$5:$AA$1000,Q$5,Consolidado!$C$5:$C$1000,"Auditoría Interna")),"00"),""),""),IF(SUMIFS(Consolidado!$AD$5:$AD$1000,Consolidado!$E$5:$E$1000,$B12,Consolidado!$AA$5:$AA$1000,Q$5,Consolidado!$C$5:$C$1000,"Auditoría Externa")&gt;0,"Externa "&amp;TEXT(DAY(_xlfn.MINIFS(Consolidado!$B$5:$B$1000,Consolidado!$E$5:$E$1000,$B12,Consolidado!$AA$5:$AA$1000,Q$5,Consolidado!$C$5:$C$1000,"Auditoría Externa")),"00")&amp;"/"&amp;TEXT(MONTH(_xlfn.MINIFS(Consolidado!$B$5:$B$1000,Consolidado!$E$5:$E$1000,$B12,Consolidado!$AA$5:$AA$1000,Q$5,Consolidado!$C$5:$C$1000,"Auditoría Externa")),"00")&amp;IF(_xlfn.MAXIFS(Consolidado!$B$5:$B$1000,Consolidado!$E$5:$E$1000,$B12,Consolidado!$AA$5:$AA$1000,Q$5,Consolidado!$C$5:$C$1000,"Auditoría Externa")&lt;&gt;_xlfn.MINIFS(Consolidado!$B$5:$B$1000,Consolidado!$E$5:$E$1000,$B12,Consolidado!$AA$5:$AA$1000,Q$5,Consolidado!$C$5:$C$1000,"Auditoría Externa")," y "&amp;TEXT(DAY(_xlfn.MAXIFS(Consolidado!$B$5:$B$1000,Consolidado!$E$5:$E$1000,$B12,Consolidado!$AA$5:$AA$1000,Q$5,Consolidado!$C$5:$C$1000,"Auditoría Externa")),"00")&amp;"/"&amp;TEXT(MONTH(_xlfn.MAXIFS(Consolidado!$B$5:$B$1000,Consolidado!$E$5:$E$1000,$B12,Consolidado!$AA$5:$AA$1000,Q$5,Consolidado!$C$5:$C$1000,"Auditoría Externa")),"00"),""),""),IF(SUMIFS(Consolidado!$AD$5:$AD$1000,Consolidado!$E$5:$E$1000,$B12,Consolidado!$AA$5:$AA$1000,Q$5,Consolidado!$C$5:$C$1000,"SSF")&gt;0,"SSF "&amp;TEXT(DAY(_xlfn.MINIFS(Consolidado!$B$5:$B$1000,Consolidado!$E$5:$E$1000,$B12,Consolidado!$AA$5:$AA$1000,Q$5,Consolidado!$C$5:$C$1000,"SSF")),"00")&amp;"/"&amp;TEXT(MONTH(_xlfn.MINIFS(Consolidado!$B$5:$B$1000,Consolidado!$E$5:$E$1000,$B12,Consolidado!$AA$5:$AA$1000,Q$5,Consolidado!$C$5:$C$1000,"SSF")),"00")&amp;IF(_xlfn.MAXIFS(Consolidado!$B$5:$B$1000,Consolidado!$E$5:$E$1000,$B12,Consolidado!$AA$5:$AA$1000,Q$5,Consolidado!$C$5:$C$1000,"SSF")&lt;&gt;_xlfn.MINIFS(Consolidado!$B$5:$B$1000,Consolidado!$E$5:$E$1000,$B12,Consolidado!$AA$5:$AA$1000,Q$5,Consolidado!$C$5:$C$1000,"SSF")," y "&amp;TEXT(DAY(_xlfn.MAXIFS(Consolidado!$B$5:$B$1000,Consolidado!$E$5:$E$1000,$B12,Consolidado!$AA$5:$AA$1000,Q$5,Consolidado!$C$5:$C$1000,"SSF")),"00")&amp;"/"&amp;TEXT(MONTH(_xlfn.MAXIFS(Consolidado!$B$5:$B$1000,Consolidado!$E$5:$E$1000,$B12,Consolidado!$AA$5:$AA$1000,Q$5,Consolidado!$C$5:$C$1000,"SSF")),"00"),""),""),IF(SUMIFS(Consolidado!$AD$5:$AD$1000,Consolidado!$E$5:$E$1000,$B12,Consolidado!$AA$5:$AA$1000,Q$5,Consolidado!$C$5:$C$1000,"Comité de Supervisión")&gt;0,"Comité Sup. "&amp;TEXT(DAY(_xlfn.MINIFS(Consolidado!$B$5:$B$1000,Consolidado!$E$5:$E$1000,$B12,Consolidado!$AA$5:$AA$1000,Q$5,Consolidado!$C$5:$C$1000,"Comité de Supervisión")),"00")&amp;"/"&amp;TEXT(MONTH(_xlfn.MINIFS(Consolidado!$B$5:$B$1000,Consolidado!$E$5:$E$1000,$B12,Consolidado!$AA$5:$AA$1000,Q$5,Consolidado!$C$5:$C$1000,"Comité de Supervisión")),"00")&amp;IF(_xlfn.MAXIFS(Consolidado!$B$5:$B$1000,Consolidado!$E$5:$E$1000,$B12,Consolidado!$AA$5:$AA$1000,Q$5,Consolidado!$C$5:$C$1000,"Comité de Supervisión")&lt;&gt;_xlfn.MINIFS(Consolidado!$B$5:$B$1000,Consolidado!$E$5:$E$1000,$B12,Consolidado!$AA$5:$AA$1000,Q$5,Consolidado!$C$5:$C$1000,"Comité de Supervisión")," y "&amp;TEXT(DAY(_xlfn.MAXIFS(Consolidado!$B$5:$B$1000,Consolidado!$E$5:$E$1000,$B12,Consolidado!$AA$5:$AA$1000,Q$5,Consolidado!$C$5:$C$1000,"Comité de Supervisión")),"00")&amp;"/"&amp;TEXT(MONTH(_xlfn.MAXIFS(Consolidado!$B$5:$B$1000,Consolidado!$E$5:$E$1000,$B12,Consolidado!$AA$5:$AA$1000,Q$5,Consolidado!$C$5:$C$1000,"Comité de Supervisión")),"00"),""),""),IF(SUMIFS(Consolidado!$AD$5:$AD$1000,Consolidado!$E$5:$E$1000,$B12,Consolidado!$AA$5:$AA$1000,Q$5,Consolidado!$C$5:$C$1000,"Consejo de Administración")&gt;0,"Consejo "&amp;TEXT(DAY(_xlfn.MINIFS(Consolidado!$B$5:$B$1000,Consolidado!$E$5:$E$1000,$B12,Consolidado!$AA$5:$AA$1000,Q$5,Consolidado!$C$5:$C$1000,"Consejo de Administración")),"00")&amp;"/"&amp;TEXT(MONTH(_xlfn.MINIFS(Consolidado!$B$5:$B$1000,Consolidado!$E$5:$E$1000,$B12,Consolidado!$AA$5:$AA$1000,Q$5,Consolidado!$C$5:$C$1000,"Consejo de Administración")),"00")&amp;IF(_xlfn.MAXIFS(Consolidado!$B$5:$B$1000,Consolidado!$E$5:$E$1000,$B12,Consolidado!$AA$5:$AA$1000,Q$5,Consolidado!$C$5:$C$1000,"Consejo de Administración")&lt;&gt;_xlfn.MINIFS(Consolidado!$B$5:$B$1000,Consolidado!$E$5:$E$1000,$B12,Consolidado!$AA$5:$AA$1000,Q$5,Consolidado!$C$5:$C$1000,"Consejo de Administración")," y "&amp;TEXT(DAY(_xlfn.MAXIFS(Consolidado!$B$5:$B$1000,Consolidado!$E$5:$E$1000,$B12,Consolidado!$AA$5:$AA$1000,Q$5,Consolidado!$C$5:$C$1000,"Consejo de Administración")),"00")&amp;"/"&amp;TEXT(MONTH(_xlfn.MAXIFS(Consolidado!$B$5:$B$1000,Consolidado!$E$5:$E$1000,$B12,Consolidado!$AA$5:$AA$1000,Q$5,Consolidado!$C$5:$C$1000,"Consejo de Administración")),"00"),""),""),IF(SUMIFS(Consolidado!$AD$5:$AD$1000,Consolidado!$E$5:$E$1000,$B12,Consolidado!$AA$5:$AA$1000,Q$5,Consolidado!$C$5:$C$1000,"Otros")&gt;0,"Otros "&amp;TEXT(DAY(_xlfn.MINIFS(Consolidado!$B$5:$B$1000,Consolidado!$E$5:$E$1000,$B12,Consolidado!$AA$5:$AA$1000,Q$5,Consolidado!$C$5:$C$1000,"Otros")),"00")&amp;"/"&amp;TEXT(MONTH(_xlfn.MINIFS(Consolidado!$B$5:$B$1000,Consolidado!$E$5:$E$1000,$B12,Consolidado!$AA$5:$AA$1000,Q$5,Consolidado!$C$5:$C$1000,"Otros")),"00")&amp;IF(_xlfn.MAXIFS(Consolidado!$B$5:$B$1000,Consolidado!$E$5:$E$1000,$B12,Consolidado!$AA$5:$AA$1000,Q$5,Consolidado!$C$5:$C$1000,"Otros")&lt;&gt;_xlfn.MINIFS(Consolidado!$B$5:$B$1000,Consolidado!$E$5:$E$1000,$B12,Consolidado!$AA$5:$AA$1000,Q$5,Consolidado!$C$5:$C$1000,"Otros")," y "&amp;TEXT(DAY(_xlfn.MAXIFS(Consolidado!$B$5:$B$1000,Consolidado!$E$5:$E$1000,$B12,Consolidado!$AA$5:$AA$1000,Q$5,Consolidado!$C$5:$C$1000,"Otros")),"00")&amp;"/"&amp;TEXT(MONTH(_xlfn.MAXIFS(Consolidado!$B$5:$B$1000,Consolidado!$E$5:$E$1000,$B12,Consolidado!$AA$5:$AA$1000,Q$5,Consolidado!$C$5:$C$1000,"Otros")),"00"),""),""))</f>
        <v/>
      </c>
      <c r="R12" s="37" t="str">
        <f aca="false">_xlfn.TEXTJOIN(" +"&amp;CHAR(10),TRUE(),IF(SUMIFS(Consolidado!$AD$5:$AD$1000,Consolidado!$E$5:$E$1000,$B12,Consolidado!$AA$5:$AA$1000,R$5,Consolidado!$C$5:$C$1000,"Auditoría Interna")&gt;0,"Interna "&amp;TEXT(DAY(_xlfn.MINIFS(Consolidado!$B$5:$B$1000,Consolidado!$E$5:$E$1000,$B12,Consolidado!$AA$5:$AA$1000,R$5,Consolidado!$C$5:$C$1000,"Auditoría Interna")),"00")&amp;"/"&amp;TEXT(MONTH(_xlfn.MINIFS(Consolidado!$B$5:$B$1000,Consolidado!$E$5:$E$1000,$B12,Consolidado!$AA$5:$AA$1000,R$5,Consolidado!$C$5:$C$1000,"Auditoría Interna")),"00")&amp;IF(_xlfn.MAXIFS(Consolidado!$B$5:$B$1000,Consolidado!$E$5:$E$1000,$B12,Consolidado!$AA$5:$AA$1000,R$5,Consolidado!$C$5:$C$1000,"Auditoría Interna")&lt;&gt;_xlfn.MINIFS(Consolidado!$B$5:$B$1000,Consolidado!$E$5:$E$1000,$B12,Consolidado!$AA$5:$AA$1000,R$5,Consolidado!$C$5:$C$1000,"Auditoría Interna")," y "&amp;TEXT(DAY(_xlfn.MAXIFS(Consolidado!$B$5:$B$1000,Consolidado!$E$5:$E$1000,$B12,Consolidado!$AA$5:$AA$1000,R$5,Consolidado!$C$5:$C$1000,"Auditoría Interna")),"00")&amp;"/"&amp;TEXT(MONTH(_xlfn.MAXIFS(Consolidado!$B$5:$B$1000,Consolidado!$E$5:$E$1000,$B12,Consolidado!$AA$5:$AA$1000,R$5,Consolidado!$C$5:$C$1000,"Auditoría Interna")),"00"),""),""),IF(SUMIFS(Consolidado!$AD$5:$AD$1000,Consolidado!$E$5:$E$1000,$B12,Consolidado!$AA$5:$AA$1000,R$5,Consolidado!$C$5:$C$1000,"Auditoría Externa")&gt;0,"Externa "&amp;TEXT(DAY(_xlfn.MINIFS(Consolidado!$B$5:$B$1000,Consolidado!$E$5:$E$1000,$B12,Consolidado!$AA$5:$AA$1000,R$5,Consolidado!$C$5:$C$1000,"Auditoría Externa")),"00")&amp;"/"&amp;TEXT(MONTH(_xlfn.MINIFS(Consolidado!$B$5:$B$1000,Consolidado!$E$5:$E$1000,$B12,Consolidado!$AA$5:$AA$1000,R$5,Consolidado!$C$5:$C$1000,"Auditoría Externa")),"00")&amp;IF(_xlfn.MAXIFS(Consolidado!$B$5:$B$1000,Consolidado!$E$5:$E$1000,$B12,Consolidado!$AA$5:$AA$1000,R$5,Consolidado!$C$5:$C$1000,"Auditoría Externa")&lt;&gt;_xlfn.MINIFS(Consolidado!$B$5:$B$1000,Consolidado!$E$5:$E$1000,$B12,Consolidado!$AA$5:$AA$1000,R$5,Consolidado!$C$5:$C$1000,"Auditoría Externa")," y "&amp;TEXT(DAY(_xlfn.MAXIFS(Consolidado!$B$5:$B$1000,Consolidado!$E$5:$E$1000,$B12,Consolidado!$AA$5:$AA$1000,R$5,Consolidado!$C$5:$C$1000,"Auditoría Externa")),"00")&amp;"/"&amp;TEXT(MONTH(_xlfn.MAXIFS(Consolidado!$B$5:$B$1000,Consolidado!$E$5:$E$1000,$B12,Consolidado!$AA$5:$AA$1000,R$5,Consolidado!$C$5:$C$1000,"Auditoría Externa")),"00"),""),""),IF(SUMIFS(Consolidado!$AD$5:$AD$1000,Consolidado!$E$5:$E$1000,$B12,Consolidado!$AA$5:$AA$1000,R$5,Consolidado!$C$5:$C$1000,"SSF")&gt;0,"SSF "&amp;TEXT(DAY(_xlfn.MINIFS(Consolidado!$B$5:$B$1000,Consolidado!$E$5:$E$1000,$B12,Consolidado!$AA$5:$AA$1000,R$5,Consolidado!$C$5:$C$1000,"SSF")),"00")&amp;"/"&amp;TEXT(MONTH(_xlfn.MINIFS(Consolidado!$B$5:$B$1000,Consolidado!$E$5:$E$1000,$B12,Consolidado!$AA$5:$AA$1000,R$5,Consolidado!$C$5:$C$1000,"SSF")),"00")&amp;IF(_xlfn.MAXIFS(Consolidado!$B$5:$B$1000,Consolidado!$E$5:$E$1000,$B12,Consolidado!$AA$5:$AA$1000,R$5,Consolidado!$C$5:$C$1000,"SSF")&lt;&gt;_xlfn.MINIFS(Consolidado!$B$5:$B$1000,Consolidado!$E$5:$E$1000,$B12,Consolidado!$AA$5:$AA$1000,R$5,Consolidado!$C$5:$C$1000,"SSF")," y "&amp;TEXT(DAY(_xlfn.MAXIFS(Consolidado!$B$5:$B$1000,Consolidado!$E$5:$E$1000,$B12,Consolidado!$AA$5:$AA$1000,R$5,Consolidado!$C$5:$C$1000,"SSF")),"00")&amp;"/"&amp;TEXT(MONTH(_xlfn.MAXIFS(Consolidado!$B$5:$B$1000,Consolidado!$E$5:$E$1000,$B12,Consolidado!$AA$5:$AA$1000,R$5,Consolidado!$C$5:$C$1000,"SSF")),"00"),""),""),IF(SUMIFS(Consolidado!$AD$5:$AD$1000,Consolidado!$E$5:$E$1000,$B12,Consolidado!$AA$5:$AA$1000,R$5,Consolidado!$C$5:$C$1000,"Comité de Supervisión")&gt;0,"Comité Sup. "&amp;TEXT(DAY(_xlfn.MINIFS(Consolidado!$B$5:$B$1000,Consolidado!$E$5:$E$1000,$B12,Consolidado!$AA$5:$AA$1000,R$5,Consolidado!$C$5:$C$1000,"Comité de Supervisión")),"00")&amp;"/"&amp;TEXT(MONTH(_xlfn.MINIFS(Consolidado!$B$5:$B$1000,Consolidado!$E$5:$E$1000,$B12,Consolidado!$AA$5:$AA$1000,R$5,Consolidado!$C$5:$C$1000,"Comité de Supervisión")),"00")&amp;IF(_xlfn.MAXIFS(Consolidado!$B$5:$B$1000,Consolidado!$E$5:$E$1000,$B12,Consolidado!$AA$5:$AA$1000,R$5,Consolidado!$C$5:$C$1000,"Comité de Supervisión")&lt;&gt;_xlfn.MINIFS(Consolidado!$B$5:$B$1000,Consolidado!$E$5:$E$1000,$B12,Consolidado!$AA$5:$AA$1000,R$5,Consolidado!$C$5:$C$1000,"Comité de Supervisión")," y "&amp;TEXT(DAY(_xlfn.MAXIFS(Consolidado!$B$5:$B$1000,Consolidado!$E$5:$E$1000,$B12,Consolidado!$AA$5:$AA$1000,R$5,Consolidado!$C$5:$C$1000,"Comité de Supervisión")),"00")&amp;"/"&amp;TEXT(MONTH(_xlfn.MAXIFS(Consolidado!$B$5:$B$1000,Consolidado!$E$5:$E$1000,$B12,Consolidado!$AA$5:$AA$1000,R$5,Consolidado!$C$5:$C$1000,"Comité de Supervisión")),"00"),""),""),IF(SUMIFS(Consolidado!$AD$5:$AD$1000,Consolidado!$E$5:$E$1000,$B12,Consolidado!$AA$5:$AA$1000,R$5,Consolidado!$C$5:$C$1000,"Consejo de Administración")&gt;0,"Consejo "&amp;TEXT(DAY(_xlfn.MINIFS(Consolidado!$B$5:$B$1000,Consolidado!$E$5:$E$1000,$B12,Consolidado!$AA$5:$AA$1000,R$5,Consolidado!$C$5:$C$1000,"Consejo de Administración")),"00")&amp;"/"&amp;TEXT(MONTH(_xlfn.MINIFS(Consolidado!$B$5:$B$1000,Consolidado!$E$5:$E$1000,$B12,Consolidado!$AA$5:$AA$1000,R$5,Consolidado!$C$5:$C$1000,"Consejo de Administración")),"00")&amp;IF(_xlfn.MAXIFS(Consolidado!$B$5:$B$1000,Consolidado!$E$5:$E$1000,$B12,Consolidado!$AA$5:$AA$1000,R$5,Consolidado!$C$5:$C$1000,"Consejo de Administración")&lt;&gt;_xlfn.MINIFS(Consolidado!$B$5:$B$1000,Consolidado!$E$5:$E$1000,$B12,Consolidado!$AA$5:$AA$1000,R$5,Consolidado!$C$5:$C$1000,"Consejo de Administración")," y "&amp;TEXT(DAY(_xlfn.MAXIFS(Consolidado!$B$5:$B$1000,Consolidado!$E$5:$E$1000,$B12,Consolidado!$AA$5:$AA$1000,R$5,Consolidado!$C$5:$C$1000,"Consejo de Administración")),"00")&amp;"/"&amp;TEXT(MONTH(_xlfn.MAXIFS(Consolidado!$B$5:$B$1000,Consolidado!$E$5:$E$1000,$B12,Consolidado!$AA$5:$AA$1000,R$5,Consolidado!$C$5:$C$1000,"Consejo de Administración")),"00"),""),""),IF(SUMIFS(Consolidado!$AD$5:$AD$1000,Consolidado!$E$5:$E$1000,$B12,Consolidado!$AA$5:$AA$1000,R$5,Consolidado!$C$5:$C$1000,"Otros")&gt;0,"Otros "&amp;TEXT(DAY(_xlfn.MINIFS(Consolidado!$B$5:$B$1000,Consolidado!$E$5:$E$1000,$B12,Consolidado!$AA$5:$AA$1000,R$5,Consolidado!$C$5:$C$1000,"Otros")),"00")&amp;"/"&amp;TEXT(MONTH(_xlfn.MINIFS(Consolidado!$B$5:$B$1000,Consolidado!$E$5:$E$1000,$B12,Consolidado!$AA$5:$AA$1000,R$5,Consolidado!$C$5:$C$1000,"Otros")),"00")&amp;IF(_xlfn.MAXIFS(Consolidado!$B$5:$B$1000,Consolidado!$E$5:$E$1000,$B12,Consolidado!$AA$5:$AA$1000,R$5,Consolidado!$C$5:$C$1000,"Otros")&lt;&gt;_xlfn.MINIFS(Consolidado!$B$5:$B$1000,Consolidado!$E$5:$E$1000,$B12,Consolidado!$AA$5:$AA$1000,R$5,Consolidado!$C$5:$C$1000,"Otros")," y "&amp;TEXT(DAY(_xlfn.MAXIFS(Consolidado!$B$5:$B$1000,Consolidado!$E$5:$E$1000,$B12,Consolidado!$AA$5:$AA$1000,R$5,Consolidado!$C$5:$C$1000,"Otros")),"00")&amp;"/"&amp;TEXT(MONTH(_xlfn.MAXIFS(Consolidado!$B$5:$B$1000,Consolidado!$E$5:$E$1000,$B12,Consolidado!$AA$5:$AA$1000,R$5,Consolidado!$C$5:$C$1000,"Otros")),"00"),""),""))</f>
        <v/>
      </c>
    </row>
    <row r="13" customFormat="false" ht="61.5" hidden="true" customHeight="true" outlineLevel="0" collapsed="false">
      <c r="A13" s="31" t="n">
        <v>8</v>
      </c>
      <c r="B13" s="32" t="str">
        <f aca="false">Catálogos!C9</f>
        <v>Créditos a personas relacionadas</v>
      </c>
      <c r="C13" s="33" t="str">
        <f aca="false">Catálogos!D9</f>
        <v>Por validar</v>
      </c>
      <c r="D13" s="17" t="n">
        <f aca="false">SUMIFS(Consolidado!$AD$5:$AD$1000,Consolidado!$E$5:$E$1000,B13,Consolidado!$H$5:$H$1000,$C$2)</f>
        <v>1</v>
      </c>
      <c r="E13" s="36" t="str">
        <f aca="false">IF(((SUMIFS(Consolidado!$AD$5:$AD$1000,Consolidado!$E$5:$E$1000,$B13,Consolidado!$C$5:$C$1000,"Auditoría Interna",Consolidado!$H$5:$H$1000,$C$2)&gt;0)+(SUMIFS(Consolidado!$AD$5:$AD$1000,Consolidado!$E$5:$E$1000,$B13,Consolidado!$C$5:$C$1000,"Auditoría Externa",Consolidado!$H$5:$H$1000,$C$2)&gt;0)+(SUMIFS(Consolidado!$AD$5:$AD$1000,Consolidado!$E$5:$E$1000,$B13,Consolidado!$C$5:$C$1000,"SSF",Consolidado!$H$5:$H$1000,$C$2)&gt;0)+(SUMIFS(Consolidado!$AD$5:$AD$1000,Consolidado!$E$5:$E$1000,$B13,Consolidado!$C$5:$C$1000,"Comité de Supervisión",Consolidado!$H$5:$H$1000,$C$2)&gt;0)+(SUMIFS(Consolidado!$AD$5:$AD$1000,Consolidado!$E$5:$E$1000,$B13,Consolidado!$C$5:$C$1000,"Consejo de Administración",Consolidado!$H$5:$H$1000,$C$2)&gt;0)+(SUMIFS(Consolidado!$AD$5:$AD$1000,Consolidado!$E$5:$E$1000,$B13,Consolidado!$C$5:$C$1000,"Otros",Consolidado!$H$5:$H$1000,$C$2)&gt;0))&gt;=2,"Sí","No")</f>
        <v>No</v>
      </c>
      <c r="F13" s="47" t="str">
        <f aca="false" t="array" ref="F13:F13">_xlfn.TEXTJOIN(CHAR(10),TRUE(),IF((Consolidado!$E$5:$E$1000=$B13)*(Consolidado!$H$5:$H$1000=$C$2),Consolidado!$AE$5:$AE$1000,""))</f>
        <v>Externa – 6 de Octubre 2026</v>
      </c>
      <c r="G13" s="37" t="str">
        <f aca="false">_xlfn.TEXTJOIN(" +"&amp;CHAR(10),TRUE(),IF(SUMIFS(Consolidado!$AD$5:$AD$1000,Consolidado!$E$5:$E$1000,$B13,Consolidado!$AA$5:$AA$1000,G$5,Consolidado!$C$5:$C$1000,"Auditoría Interna")&gt;0,"Interna "&amp;TEXT(DAY(_xlfn.MINIFS(Consolidado!$B$5:$B$1000,Consolidado!$E$5:$E$1000,$B13,Consolidado!$AA$5:$AA$1000,G$5,Consolidado!$C$5:$C$1000,"Auditoría Interna")),"00")&amp;"/"&amp;TEXT(MONTH(_xlfn.MINIFS(Consolidado!$B$5:$B$1000,Consolidado!$E$5:$E$1000,$B13,Consolidado!$AA$5:$AA$1000,G$5,Consolidado!$C$5:$C$1000,"Auditoría Interna")),"00")&amp;IF(_xlfn.MAXIFS(Consolidado!$B$5:$B$1000,Consolidado!$E$5:$E$1000,$B13,Consolidado!$AA$5:$AA$1000,G$5,Consolidado!$C$5:$C$1000,"Auditoría Interna")&lt;&gt;_xlfn.MINIFS(Consolidado!$B$5:$B$1000,Consolidado!$E$5:$E$1000,$B13,Consolidado!$AA$5:$AA$1000,G$5,Consolidado!$C$5:$C$1000,"Auditoría Interna")," y "&amp;TEXT(DAY(_xlfn.MAXIFS(Consolidado!$B$5:$B$1000,Consolidado!$E$5:$E$1000,$B13,Consolidado!$AA$5:$AA$1000,G$5,Consolidado!$C$5:$C$1000,"Auditoría Interna")),"00")&amp;"/"&amp;TEXT(MONTH(_xlfn.MAXIFS(Consolidado!$B$5:$B$1000,Consolidado!$E$5:$E$1000,$B13,Consolidado!$AA$5:$AA$1000,G$5,Consolidado!$C$5:$C$1000,"Auditoría Interna")),"00"),""),""),IF(SUMIFS(Consolidado!$AD$5:$AD$1000,Consolidado!$E$5:$E$1000,$B13,Consolidado!$AA$5:$AA$1000,G$5,Consolidado!$C$5:$C$1000,"Auditoría Externa")&gt;0,"Externa "&amp;TEXT(DAY(_xlfn.MINIFS(Consolidado!$B$5:$B$1000,Consolidado!$E$5:$E$1000,$B13,Consolidado!$AA$5:$AA$1000,G$5,Consolidado!$C$5:$C$1000,"Auditoría Externa")),"00")&amp;"/"&amp;TEXT(MONTH(_xlfn.MINIFS(Consolidado!$B$5:$B$1000,Consolidado!$E$5:$E$1000,$B13,Consolidado!$AA$5:$AA$1000,G$5,Consolidado!$C$5:$C$1000,"Auditoría Externa")),"00")&amp;IF(_xlfn.MAXIFS(Consolidado!$B$5:$B$1000,Consolidado!$E$5:$E$1000,$B13,Consolidado!$AA$5:$AA$1000,G$5,Consolidado!$C$5:$C$1000,"Auditoría Externa")&lt;&gt;_xlfn.MINIFS(Consolidado!$B$5:$B$1000,Consolidado!$E$5:$E$1000,$B13,Consolidado!$AA$5:$AA$1000,G$5,Consolidado!$C$5:$C$1000,"Auditoría Externa")," y "&amp;TEXT(DAY(_xlfn.MAXIFS(Consolidado!$B$5:$B$1000,Consolidado!$E$5:$E$1000,$B13,Consolidado!$AA$5:$AA$1000,G$5,Consolidado!$C$5:$C$1000,"Auditoría Externa")),"00")&amp;"/"&amp;TEXT(MONTH(_xlfn.MAXIFS(Consolidado!$B$5:$B$1000,Consolidado!$E$5:$E$1000,$B13,Consolidado!$AA$5:$AA$1000,G$5,Consolidado!$C$5:$C$1000,"Auditoría Externa")),"00"),""),""),IF(SUMIFS(Consolidado!$AD$5:$AD$1000,Consolidado!$E$5:$E$1000,$B13,Consolidado!$AA$5:$AA$1000,G$5,Consolidado!$C$5:$C$1000,"SSF")&gt;0,"SSF "&amp;TEXT(DAY(_xlfn.MINIFS(Consolidado!$B$5:$B$1000,Consolidado!$E$5:$E$1000,$B13,Consolidado!$AA$5:$AA$1000,G$5,Consolidado!$C$5:$C$1000,"SSF")),"00")&amp;"/"&amp;TEXT(MONTH(_xlfn.MINIFS(Consolidado!$B$5:$B$1000,Consolidado!$E$5:$E$1000,$B13,Consolidado!$AA$5:$AA$1000,G$5,Consolidado!$C$5:$C$1000,"SSF")),"00")&amp;IF(_xlfn.MAXIFS(Consolidado!$B$5:$B$1000,Consolidado!$E$5:$E$1000,$B13,Consolidado!$AA$5:$AA$1000,G$5,Consolidado!$C$5:$C$1000,"SSF")&lt;&gt;_xlfn.MINIFS(Consolidado!$B$5:$B$1000,Consolidado!$E$5:$E$1000,$B13,Consolidado!$AA$5:$AA$1000,G$5,Consolidado!$C$5:$C$1000,"SSF")," y "&amp;TEXT(DAY(_xlfn.MAXIFS(Consolidado!$B$5:$B$1000,Consolidado!$E$5:$E$1000,$B13,Consolidado!$AA$5:$AA$1000,G$5,Consolidado!$C$5:$C$1000,"SSF")),"00")&amp;"/"&amp;TEXT(MONTH(_xlfn.MAXIFS(Consolidado!$B$5:$B$1000,Consolidado!$E$5:$E$1000,$B13,Consolidado!$AA$5:$AA$1000,G$5,Consolidado!$C$5:$C$1000,"SSF")),"00"),""),""),IF(SUMIFS(Consolidado!$AD$5:$AD$1000,Consolidado!$E$5:$E$1000,$B13,Consolidado!$AA$5:$AA$1000,G$5,Consolidado!$C$5:$C$1000,"Comité de Supervisión")&gt;0,"Comité Sup. "&amp;TEXT(DAY(_xlfn.MINIFS(Consolidado!$B$5:$B$1000,Consolidado!$E$5:$E$1000,$B13,Consolidado!$AA$5:$AA$1000,G$5,Consolidado!$C$5:$C$1000,"Comité de Supervisión")),"00")&amp;"/"&amp;TEXT(MONTH(_xlfn.MINIFS(Consolidado!$B$5:$B$1000,Consolidado!$E$5:$E$1000,$B13,Consolidado!$AA$5:$AA$1000,G$5,Consolidado!$C$5:$C$1000,"Comité de Supervisión")),"00")&amp;IF(_xlfn.MAXIFS(Consolidado!$B$5:$B$1000,Consolidado!$E$5:$E$1000,$B13,Consolidado!$AA$5:$AA$1000,G$5,Consolidado!$C$5:$C$1000,"Comité de Supervisión")&lt;&gt;_xlfn.MINIFS(Consolidado!$B$5:$B$1000,Consolidado!$E$5:$E$1000,$B13,Consolidado!$AA$5:$AA$1000,G$5,Consolidado!$C$5:$C$1000,"Comité de Supervisión")," y "&amp;TEXT(DAY(_xlfn.MAXIFS(Consolidado!$B$5:$B$1000,Consolidado!$E$5:$E$1000,$B13,Consolidado!$AA$5:$AA$1000,G$5,Consolidado!$C$5:$C$1000,"Comité de Supervisión")),"00")&amp;"/"&amp;TEXT(MONTH(_xlfn.MAXIFS(Consolidado!$B$5:$B$1000,Consolidado!$E$5:$E$1000,$B13,Consolidado!$AA$5:$AA$1000,G$5,Consolidado!$C$5:$C$1000,"Comité de Supervisión")),"00"),""),""),IF(SUMIFS(Consolidado!$AD$5:$AD$1000,Consolidado!$E$5:$E$1000,$B13,Consolidado!$AA$5:$AA$1000,G$5,Consolidado!$C$5:$C$1000,"Consejo de Administración")&gt;0,"Consejo "&amp;TEXT(DAY(_xlfn.MINIFS(Consolidado!$B$5:$B$1000,Consolidado!$E$5:$E$1000,$B13,Consolidado!$AA$5:$AA$1000,G$5,Consolidado!$C$5:$C$1000,"Consejo de Administración")),"00")&amp;"/"&amp;TEXT(MONTH(_xlfn.MINIFS(Consolidado!$B$5:$B$1000,Consolidado!$E$5:$E$1000,$B13,Consolidado!$AA$5:$AA$1000,G$5,Consolidado!$C$5:$C$1000,"Consejo de Administración")),"00")&amp;IF(_xlfn.MAXIFS(Consolidado!$B$5:$B$1000,Consolidado!$E$5:$E$1000,$B13,Consolidado!$AA$5:$AA$1000,G$5,Consolidado!$C$5:$C$1000,"Consejo de Administración")&lt;&gt;_xlfn.MINIFS(Consolidado!$B$5:$B$1000,Consolidado!$E$5:$E$1000,$B13,Consolidado!$AA$5:$AA$1000,G$5,Consolidado!$C$5:$C$1000,"Consejo de Administración")," y "&amp;TEXT(DAY(_xlfn.MAXIFS(Consolidado!$B$5:$B$1000,Consolidado!$E$5:$E$1000,$B13,Consolidado!$AA$5:$AA$1000,G$5,Consolidado!$C$5:$C$1000,"Consejo de Administración")),"00")&amp;"/"&amp;TEXT(MONTH(_xlfn.MAXIFS(Consolidado!$B$5:$B$1000,Consolidado!$E$5:$E$1000,$B13,Consolidado!$AA$5:$AA$1000,G$5,Consolidado!$C$5:$C$1000,"Consejo de Administración")),"00"),""),""),IF(SUMIFS(Consolidado!$AD$5:$AD$1000,Consolidado!$E$5:$E$1000,$B13,Consolidado!$AA$5:$AA$1000,G$5,Consolidado!$C$5:$C$1000,"Otros")&gt;0,"Otros "&amp;TEXT(DAY(_xlfn.MINIFS(Consolidado!$B$5:$B$1000,Consolidado!$E$5:$E$1000,$B13,Consolidado!$AA$5:$AA$1000,G$5,Consolidado!$C$5:$C$1000,"Otros")),"00")&amp;"/"&amp;TEXT(MONTH(_xlfn.MINIFS(Consolidado!$B$5:$B$1000,Consolidado!$E$5:$E$1000,$B13,Consolidado!$AA$5:$AA$1000,G$5,Consolidado!$C$5:$C$1000,"Otros")),"00")&amp;IF(_xlfn.MAXIFS(Consolidado!$B$5:$B$1000,Consolidado!$E$5:$E$1000,$B13,Consolidado!$AA$5:$AA$1000,G$5,Consolidado!$C$5:$C$1000,"Otros")&lt;&gt;_xlfn.MINIFS(Consolidado!$B$5:$B$1000,Consolidado!$E$5:$E$1000,$B13,Consolidado!$AA$5:$AA$1000,G$5,Consolidado!$C$5:$C$1000,"Otros")," y "&amp;TEXT(DAY(_xlfn.MAXIFS(Consolidado!$B$5:$B$1000,Consolidado!$E$5:$E$1000,$B13,Consolidado!$AA$5:$AA$1000,G$5,Consolidado!$C$5:$C$1000,"Otros")),"00")&amp;"/"&amp;TEXT(MONTH(_xlfn.MAXIFS(Consolidado!$B$5:$B$1000,Consolidado!$E$5:$E$1000,$B13,Consolidado!$AA$5:$AA$1000,G$5,Consolidado!$C$5:$C$1000,"Otros")),"00"),""),""))</f>
        <v/>
      </c>
      <c r="H13" s="37" t="str">
        <f aca="false">_xlfn.TEXTJOIN(" +"&amp;CHAR(10),TRUE(),IF(SUMIFS(Consolidado!$AD$5:$AD$1000,Consolidado!$E$5:$E$1000,$B13,Consolidado!$AA$5:$AA$1000,H$5,Consolidado!$C$5:$C$1000,"Auditoría Interna")&gt;0,"Interna "&amp;TEXT(DAY(_xlfn.MINIFS(Consolidado!$B$5:$B$1000,Consolidado!$E$5:$E$1000,$B13,Consolidado!$AA$5:$AA$1000,H$5,Consolidado!$C$5:$C$1000,"Auditoría Interna")),"00")&amp;"/"&amp;TEXT(MONTH(_xlfn.MINIFS(Consolidado!$B$5:$B$1000,Consolidado!$E$5:$E$1000,$B13,Consolidado!$AA$5:$AA$1000,H$5,Consolidado!$C$5:$C$1000,"Auditoría Interna")),"00")&amp;IF(_xlfn.MAXIFS(Consolidado!$B$5:$B$1000,Consolidado!$E$5:$E$1000,$B13,Consolidado!$AA$5:$AA$1000,H$5,Consolidado!$C$5:$C$1000,"Auditoría Interna")&lt;&gt;_xlfn.MINIFS(Consolidado!$B$5:$B$1000,Consolidado!$E$5:$E$1000,$B13,Consolidado!$AA$5:$AA$1000,H$5,Consolidado!$C$5:$C$1000,"Auditoría Interna")," y "&amp;TEXT(DAY(_xlfn.MAXIFS(Consolidado!$B$5:$B$1000,Consolidado!$E$5:$E$1000,$B13,Consolidado!$AA$5:$AA$1000,H$5,Consolidado!$C$5:$C$1000,"Auditoría Interna")),"00")&amp;"/"&amp;TEXT(MONTH(_xlfn.MAXIFS(Consolidado!$B$5:$B$1000,Consolidado!$E$5:$E$1000,$B13,Consolidado!$AA$5:$AA$1000,H$5,Consolidado!$C$5:$C$1000,"Auditoría Interna")),"00"),""),""),IF(SUMIFS(Consolidado!$AD$5:$AD$1000,Consolidado!$E$5:$E$1000,$B13,Consolidado!$AA$5:$AA$1000,H$5,Consolidado!$C$5:$C$1000,"Auditoría Externa")&gt;0,"Externa "&amp;TEXT(DAY(_xlfn.MINIFS(Consolidado!$B$5:$B$1000,Consolidado!$E$5:$E$1000,$B13,Consolidado!$AA$5:$AA$1000,H$5,Consolidado!$C$5:$C$1000,"Auditoría Externa")),"00")&amp;"/"&amp;TEXT(MONTH(_xlfn.MINIFS(Consolidado!$B$5:$B$1000,Consolidado!$E$5:$E$1000,$B13,Consolidado!$AA$5:$AA$1000,H$5,Consolidado!$C$5:$C$1000,"Auditoría Externa")),"00")&amp;IF(_xlfn.MAXIFS(Consolidado!$B$5:$B$1000,Consolidado!$E$5:$E$1000,$B13,Consolidado!$AA$5:$AA$1000,H$5,Consolidado!$C$5:$C$1000,"Auditoría Externa")&lt;&gt;_xlfn.MINIFS(Consolidado!$B$5:$B$1000,Consolidado!$E$5:$E$1000,$B13,Consolidado!$AA$5:$AA$1000,H$5,Consolidado!$C$5:$C$1000,"Auditoría Externa")," y "&amp;TEXT(DAY(_xlfn.MAXIFS(Consolidado!$B$5:$B$1000,Consolidado!$E$5:$E$1000,$B13,Consolidado!$AA$5:$AA$1000,H$5,Consolidado!$C$5:$C$1000,"Auditoría Externa")),"00")&amp;"/"&amp;TEXT(MONTH(_xlfn.MAXIFS(Consolidado!$B$5:$B$1000,Consolidado!$E$5:$E$1000,$B13,Consolidado!$AA$5:$AA$1000,H$5,Consolidado!$C$5:$C$1000,"Auditoría Externa")),"00"),""),""),IF(SUMIFS(Consolidado!$AD$5:$AD$1000,Consolidado!$E$5:$E$1000,$B13,Consolidado!$AA$5:$AA$1000,H$5,Consolidado!$C$5:$C$1000,"SSF")&gt;0,"SSF "&amp;TEXT(DAY(_xlfn.MINIFS(Consolidado!$B$5:$B$1000,Consolidado!$E$5:$E$1000,$B13,Consolidado!$AA$5:$AA$1000,H$5,Consolidado!$C$5:$C$1000,"SSF")),"00")&amp;"/"&amp;TEXT(MONTH(_xlfn.MINIFS(Consolidado!$B$5:$B$1000,Consolidado!$E$5:$E$1000,$B13,Consolidado!$AA$5:$AA$1000,H$5,Consolidado!$C$5:$C$1000,"SSF")),"00")&amp;IF(_xlfn.MAXIFS(Consolidado!$B$5:$B$1000,Consolidado!$E$5:$E$1000,$B13,Consolidado!$AA$5:$AA$1000,H$5,Consolidado!$C$5:$C$1000,"SSF")&lt;&gt;_xlfn.MINIFS(Consolidado!$B$5:$B$1000,Consolidado!$E$5:$E$1000,$B13,Consolidado!$AA$5:$AA$1000,H$5,Consolidado!$C$5:$C$1000,"SSF")," y "&amp;TEXT(DAY(_xlfn.MAXIFS(Consolidado!$B$5:$B$1000,Consolidado!$E$5:$E$1000,$B13,Consolidado!$AA$5:$AA$1000,H$5,Consolidado!$C$5:$C$1000,"SSF")),"00")&amp;"/"&amp;TEXT(MONTH(_xlfn.MAXIFS(Consolidado!$B$5:$B$1000,Consolidado!$E$5:$E$1000,$B13,Consolidado!$AA$5:$AA$1000,H$5,Consolidado!$C$5:$C$1000,"SSF")),"00"),""),""),IF(SUMIFS(Consolidado!$AD$5:$AD$1000,Consolidado!$E$5:$E$1000,$B13,Consolidado!$AA$5:$AA$1000,H$5,Consolidado!$C$5:$C$1000,"Comité de Supervisión")&gt;0,"Comité Sup. "&amp;TEXT(DAY(_xlfn.MINIFS(Consolidado!$B$5:$B$1000,Consolidado!$E$5:$E$1000,$B13,Consolidado!$AA$5:$AA$1000,H$5,Consolidado!$C$5:$C$1000,"Comité de Supervisión")),"00")&amp;"/"&amp;TEXT(MONTH(_xlfn.MINIFS(Consolidado!$B$5:$B$1000,Consolidado!$E$5:$E$1000,$B13,Consolidado!$AA$5:$AA$1000,H$5,Consolidado!$C$5:$C$1000,"Comité de Supervisión")),"00")&amp;IF(_xlfn.MAXIFS(Consolidado!$B$5:$B$1000,Consolidado!$E$5:$E$1000,$B13,Consolidado!$AA$5:$AA$1000,H$5,Consolidado!$C$5:$C$1000,"Comité de Supervisión")&lt;&gt;_xlfn.MINIFS(Consolidado!$B$5:$B$1000,Consolidado!$E$5:$E$1000,$B13,Consolidado!$AA$5:$AA$1000,H$5,Consolidado!$C$5:$C$1000,"Comité de Supervisión")," y "&amp;TEXT(DAY(_xlfn.MAXIFS(Consolidado!$B$5:$B$1000,Consolidado!$E$5:$E$1000,$B13,Consolidado!$AA$5:$AA$1000,H$5,Consolidado!$C$5:$C$1000,"Comité de Supervisión")),"00")&amp;"/"&amp;TEXT(MONTH(_xlfn.MAXIFS(Consolidado!$B$5:$B$1000,Consolidado!$E$5:$E$1000,$B13,Consolidado!$AA$5:$AA$1000,H$5,Consolidado!$C$5:$C$1000,"Comité de Supervisión")),"00"),""),""),IF(SUMIFS(Consolidado!$AD$5:$AD$1000,Consolidado!$E$5:$E$1000,$B13,Consolidado!$AA$5:$AA$1000,H$5,Consolidado!$C$5:$C$1000,"Consejo de Administración")&gt;0,"Consejo "&amp;TEXT(DAY(_xlfn.MINIFS(Consolidado!$B$5:$B$1000,Consolidado!$E$5:$E$1000,$B13,Consolidado!$AA$5:$AA$1000,H$5,Consolidado!$C$5:$C$1000,"Consejo de Administración")),"00")&amp;"/"&amp;TEXT(MONTH(_xlfn.MINIFS(Consolidado!$B$5:$B$1000,Consolidado!$E$5:$E$1000,$B13,Consolidado!$AA$5:$AA$1000,H$5,Consolidado!$C$5:$C$1000,"Consejo de Administración")),"00")&amp;IF(_xlfn.MAXIFS(Consolidado!$B$5:$B$1000,Consolidado!$E$5:$E$1000,$B13,Consolidado!$AA$5:$AA$1000,H$5,Consolidado!$C$5:$C$1000,"Consejo de Administración")&lt;&gt;_xlfn.MINIFS(Consolidado!$B$5:$B$1000,Consolidado!$E$5:$E$1000,$B13,Consolidado!$AA$5:$AA$1000,H$5,Consolidado!$C$5:$C$1000,"Consejo de Administración")," y "&amp;TEXT(DAY(_xlfn.MAXIFS(Consolidado!$B$5:$B$1000,Consolidado!$E$5:$E$1000,$B13,Consolidado!$AA$5:$AA$1000,H$5,Consolidado!$C$5:$C$1000,"Consejo de Administración")),"00")&amp;"/"&amp;TEXT(MONTH(_xlfn.MAXIFS(Consolidado!$B$5:$B$1000,Consolidado!$E$5:$E$1000,$B13,Consolidado!$AA$5:$AA$1000,H$5,Consolidado!$C$5:$C$1000,"Consejo de Administración")),"00"),""),""),IF(SUMIFS(Consolidado!$AD$5:$AD$1000,Consolidado!$E$5:$E$1000,$B13,Consolidado!$AA$5:$AA$1000,H$5,Consolidado!$C$5:$C$1000,"Otros")&gt;0,"Otros "&amp;TEXT(DAY(_xlfn.MINIFS(Consolidado!$B$5:$B$1000,Consolidado!$E$5:$E$1000,$B13,Consolidado!$AA$5:$AA$1000,H$5,Consolidado!$C$5:$C$1000,"Otros")),"00")&amp;"/"&amp;TEXT(MONTH(_xlfn.MINIFS(Consolidado!$B$5:$B$1000,Consolidado!$E$5:$E$1000,$B13,Consolidado!$AA$5:$AA$1000,H$5,Consolidado!$C$5:$C$1000,"Otros")),"00")&amp;IF(_xlfn.MAXIFS(Consolidado!$B$5:$B$1000,Consolidado!$E$5:$E$1000,$B13,Consolidado!$AA$5:$AA$1000,H$5,Consolidado!$C$5:$C$1000,"Otros")&lt;&gt;_xlfn.MINIFS(Consolidado!$B$5:$B$1000,Consolidado!$E$5:$E$1000,$B13,Consolidado!$AA$5:$AA$1000,H$5,Consolidado!$C$5:$C$1000,"Otros")," y "&amp;TEXT(DAY(_xlfn.MAXIFS(Consolidado!$B$5:$B$1000,Consolidado!$E$5:$E$1000,$B13,Consolidado!$AA$5:$AA$1000,H$5,Consolidado!$C$5:$C$1000,"Otros")),"00")&amp;"/"&amp;TEXT(MONTH(_xlfn.MAXIFS(Consolidado!$B$5:$B$1000,Consolidado!$E$5:$E$1000,$B13,Consolidado!$AA$5:$AA$1000,H$5,Consolidado!$C$5:$C$1000,"Otros")),"00"),""),""))</f>
        <v/>
      </c>
      <c r="I13" s="37" t="str">
        <f aca="false">_xlfn.TEXTJOIN(" +"&amp;CHAR(10),TRUE(),IF(SUMIFS(Consolidado!$AD$5:$AD$1000,Consolidado!$E$5:$E$1000,$B13,Consolidado!$AA$5:$AA$1000,I$5,Consolidado!$C$5:$C$1000,"Auditoría Interna")&gt;0,"Interna "&amp;TEXT(DAY(_xlfn.MINIFS(Consolidado!$B$5:$B$1000,Consolidado!$E$5:$E$1000,$B13,Consolidado!$AA$5:$AA$1000,I$5,Consolidado!$C$5:$C$1000,"Auditoría Interna")),"00")&amp;"/"&amp;TEXT(MONTH(_xlfn.MINIFS(Consolidado!$B$5:$B$1000,Consolidado!$E$5:$E$1000,$B13,Consolidado!$AA$5:$AA$1000,I$5,Consolidado!$C$5:$C$1000,"Auditoría Interna")),"00")&amp;IF(_xlfn.MAXIFS(Consolidado!$B$5:$B$1000,Consolidado!$E$5:$E$1000,$B13,Consolidado!$AA$5:$AA$1000,I$5,Consolidado!$C$5:$C$1000,"Auditoría Interna")&lt;&gt;_xlfn.MINIFS(Consolidado!$B$5:$B$1000,Consolidado!$E$5:$E$1000,$B13,Consolidado!$AA$5:$AA$1000,I$5,Consolidado!$C$5:$C$1000,"Auditoría Interna")," y "&amp;TEXT(DAY(_xlfn.MAXIFS(Consolidado!$B$5:$B$1000,Consolidado!$E$5:$E$1000,$B13,Consolidado!$AA$5:$AA$1000,I$5,Consolidado!$C$5:$C$1000,"Auditoría Interna")),"00")&amp;"/"&amp;TEXT(MONTH(_xlfn.MAXIFS(Consolidado!$B$5:$B$1000,Consolidado!$E$5:$E$1000,$B13,Consolidado!$AA$5:$AA$1000,I$5,Consolidado!$C$5:$C$1000,"Auditoría Interna")),"00"),""),""),IF(SUMIFS(Consolidado!$AD$5:$AD$1000,Consolidado!$E$5:$E$1000,$B13,Consolidado!$AA$5:$AA$1000,I$5,Consolidado!$C$5:$C$1000,"Auditoría Externa")&gt;0,"Externa "&amp;TEXT(DAY(_xlfn.MINIFS(Consolidado!$B$5:$B$1000,Consolidado!$E$5:$E$1000,$B13,Consolidado!$AA$5:$AA$1000,I$5,Consolidado!$C$5:$C$1000,"Auditoría Externa")),"00")&amp;"/"&amp;TEXT(MONTH(_xlfn.MINIFS(Consolidado!$B$5:$B$1000,Consolidado!$E$5:$E$1000,$B13,Consolidado!$AA$5:$AA$1000,I$5,Consolidado!$C$5:$C$1000,"Auditoría Externa")),"00")&amp;IF(_xlfn.MAXIFS(Consolidado!$B$5:$B$1000,Consolidado!$E$5:$E$1000,$B13,Consolidado!$AA$5:$AA$1000,I$5,Consolidado!$C$5:$C$1000,"Auditoría Externa")&lt;&gt;_xlfn.MINIFS(Consolidado!$B$5:$B$1000,Consolidado!$E$5:$E$1000,$B13,Consolidado!$AA$5:$AA$1000,I$5,Consolidado!$C$5:$C$1000,"Auditoría Externa")," y "&amp;TEXT(DAY(_xlfn.MAXIFS(Consolidado!$B$5:$B$1000,Consolidado!$E$5:$E$1000,$B13,Consolidado!$AA$5:$AA$1000,I$5,Consolidado!$C$5:$C$1000,"Auditoría Externa")),"00")&amp;"/"&amp;TEXT(MONTH(_xlfn.MAXIFS(Consolidado!$B$5:$B$1000,Consolidado!$E$5:$E$1000,$B13,Consolidado!$AA$5:$AA$1000,I$5,Consolidado!$C$5:$C$1000,"Auditoría Externa")),"00"),""),""),IF(SUMIFS(Consolidado!$AD$5:$AD$1000,Consolidado!$E$5:$E$1000,$B13,Consolidado!$AA$5:$AA$1000,I$5,Consolidado!$C$5:$C$1000,"SSF")&gt;0,"SSF "&amp;TEXT(DAY(_xlfn.MINIFS(Consolidado!$B$5:$B$1000,Consolidado!$E$5:$E$1000,$B13,Consolidado!$AA$5:$AA$1000,I$5,Consolidado!$C$5:$C$1000,"SSF")),"00")&amp;"/"&amp;TEXT(MONTH(_xlfn.MINIFS(Consolidado!$B$5:$B$1000,Consolidado!$E$5:$E$1000,$B13,Consolidado!$AA$5:$AA$1000,I$5,Consolidado!$C$5:$C$1000,"SSF")),"00")&amp;IF(_xlfn.MAXIFS(Consolidado!$B$5:$B$1000,Consolidado!$E$5:$E$1000,$B13,Consolidado!$AA$5:$AA$1000,I$5,Consolidado!$C$5:$C$1000,"SSF")&lt;&gt;_xlfn.MINIFS(Consolidado!$B$5:$B$1000,Consolidado!$E$5:$E$1000,$B13,Consolidado!$AA$5:$AA$1000,I$5,Consolidado!$C$5:$C$1000,"SSF")," y "&amp;TEXT(DAY(_xlfn.MAXIFS(Consolidado!$B$5:$B$1000,Consolidado!$E$5:$E$1000,$B13,Consolidado!$AA$5:$AA$1000,I$5,Consolidado!$C$5:$C$1000,"SSF")),"00")&amp;"/"&amp;TEXT(MONTH(_xlfn.MAXIFS(Consolidado!$B$5:$B$1000,Consolidado!$E$5:$E$1000,$B13,Consolidado!$AA$5:$AA$1000,I$5,Consolidado!$C$5:$C$1000,"SSF")),"00"),""),""),IF(SUMIFS(Consolidado!$AD$5:$AD$1000,Consolidado!$E$5:$E$1000,$B13,Consolidado!$AA$5:$AA$1000,I$5,Consolidado!$C$5:$C$1000,"Comité de Supervisión")&gt;0,"Comité Sup. "&amp;TEXT(DAY(_xlfn.MINIFS(Consolidado!$B$5:$B$1000,Consolidado!$E$5:$E$1000,$B13,Consolidado!$AA$5:$AA$1000,I$5,Consolidado!$C$5:$C$1000,"Comité de Supervisión")),"00")&amp;"/"&amp;TEXT(MONTH(_xlfn.MINIFS(Consolidado!$B$5:$B$1000,Consolidado!$E$5:$E$1000,$B13,Consolidado!$AA$5:$AA$1000,I$5,Consolidado!$C$5:$C$1000,"Comité de Supervisión")),"00")&amp;IF(_xlfn.MAXIFS(Consolidado!$B$5:$B$1000,Consolidado!$E$5:$E$1000,$B13,Consolidado!$AA$5:$AA$1000,I$5,Consolidado!$C$5:$C$1000,"Comité de Supervisión")&lt;&gt;_xlfn.MINIFS(Consolidado!$B$5:$B$1000,Consolidado!$E$5:$E$1000,$B13,Consolidado!$AA$5:$AA$1000,I$5,Consolidado!$C$5:$C$1000,"Comité de Supervisión")," y "&amp;TEXT(DAY(_xlfn.MAXIFS(Consolidado!$B$5:$B$1000,Consolidado!$E$5:$E$1000,$B13,Consolidado!$AA$5:$AA$1000,I$5,Consolidado!$C$5:$C$1000,"Comité de Supervisión")),"00")&amp;"/"&amp;TEXT(MONTH(_xlfn.MAXIFS(Consolidado!$B$5:$B$1000,Consolidado!$E$5:$E$1000,$B13,Consolidado!$AA$5:$AA$1000,I$5,Consolidado!$C$5:$C$1000,"Comité de Supervisión")),"00"),""),""),IF(SUMIFS(Consolidado!$AD$5:$AD$1000,Consolidado!$E$5:$E$1000,$B13,Consolidado!$AA$5:$AA$1000,I$5,Consolidado!$C$5:$C$1000,"Consejo de Administración")&gt;0,"Consejo "&amp;TEXT(DAY(_xlfn.MINIFS(Consolidado!$B$5:$B$1000,Consolidado!$E$5:$E$1000,$B13,Consolidado!$AA$5:$AA$1000,I$5,Consolidado!$C$5:$C$1000,"Consejo de Administración")),"00")&amp;"/"&amp;TEXT(MONTH(_xlfn.MINIFS(Consolidado!$B$5:$B$1000,Consolidado!$E$5:$E$1000,$B13,Consolidado!$AA$5:$AA$1000,I$5,Consolidado!$C$5:$C$1000,"Consejo de Administración")),"00")&amp;IF(_xlfn.MAXIFS(Consolidado!$B$5:$B$1000,Consolidado!$E$5:$E$1000,$B13,Consolidado!$AA$5:$AA$1000,I$5,Consolidado!$C$5:$C$1000,"Consejo de Administración")&lt;&gt;_xlfn.MINIFS(Consolidado!$B$5:$B$1000,Consolidado!$E$5:$E$1000,$B13,Consolidado!$AA$5:$AA$1000,I$5,Consolidado!$C$5:$C$1000,"Consejo de Administración")," y "&amp;TEXT(DAY(_xlfn.MAXIFS(Consolidado!$B$5:$B$1000,Consolidado!$E$5:$E$1000,$B13,Consolidado!$AA$5:$AA$1000,I$5,Consolidado!$C$5:$C$1000,"Consejo de Administración")),"00")&amp;"/"&amp;TEXT(MONTH(_xlfn.MAXIFS(Consolidado!$B$5:$B$1000,Consolidado!$E$5:$E$1000,$B13,Consolidado!$AA$5:$AA$1000,I$5,Consolidado!$C$5:$C$1000,"Consejo de Administración")),"00"),""),""),IF(SUMIFS(Consolidado!$AD$5:$AD$1000,Consolidado!$E$5:$E$1000,$B13,Consolidado!$AA$5:$AA$1000,I$5,Consolidado!$C$5:$C$1000,"Otros")&gt;0,"Otros "&amp;TEXT(DAY(_xlfn.MINIFS(Consolidado!$B$5:$B$1000,Consolidado!$E$5:$E$1000,$B13,Consolidado!$AA$5:$AA$1000,I$5,Consolidado!$C$5:$C$1000,"Otros")),"00")&amp;"/"&amp;TEXT(MONTH(_xlfn.MINIFS(Consolidado!$B$5:$B$1000,Consolidado!$E$5:$E$1000,$B13,Consolidado!$AA$5:$AA$1000,I$5,Consolidado!$C$5:$C$1000,"Otros")),"00")&amp;IF(_xlfn.MAXIFS(Consolidado!$B$5:$B$1000,Consolidado!$E$5:$E$1000,$B13,Consolidado!$AA$5:$AA$1000,I$5,Consolidado!$C$5:$C$1000,"Otros")&lt;&gt;_xlfn.MINIFS(Consolidado!$B$5:$B$1000,Consolidado!$E$5:$E$1000,$B13,Consolidado!$AA$5:$AA$1000,I$5,Consolidado!$C$5:$C$1000,"Otros")," y "&amp;TEXT(DAY(_xlfn.MAXIFS(Consolidado!$B$5:$B$1000,Consolidado!$E$5:$E$1000,$B13,Consolidado!$AA$5:$AA$1000,I$5,Consolidado!$C$5:$C$1000,"Otros")),"00")&amp;"/"&amp;TEXT(MONTH(_xlfn.MAXIFS(Consolidado!$B$5:$B$1000,Consolidado!$E$5:$E$1000,$B13,Consolidado!$AA$5:$AA$1000,I$5,Consolidado!$C$5:$C$1000,"Otros")),"00"),""),""))</f>
        <v/>
      </c>
      <c r="J13" s="37" t="str">
        <f aca="false">_xlfn.TEXTJOIN(" +"&amp;CHAR(10),TRUE(),IF(SUMIFS(Consolidado!$AD$5:$AD$1000,Consolidado!$E$5:$E$1000,$B13,Consolidado!$AA$5:$AA$1000,J$5,Consolidado!$C$5:$C$1000,"Auditoría Interna")&gt;0,"Interna "&amp;TEXT(DAY(_xlfn.MINIFS(Consolidado!$B$5:$B$1000,Consolidado!$E$5:$E$1000,$B13,Consolidado!$AA$5:$AA$1000,J$5,Consolidado!$C$5:$C$1000,"Auditoría Interna")),"00")&amp;"/"&amp;TEXT(MONTH(_xlfn.MINIFS(Consolidado!$B$5:$B$1000,Consolidado!$E$5:$E$1000,$B13,Consolidado!$AA$5:$AA$1000,J$5,Consolidado!$C$5:$C$1000,"Auditoría Interna")),"00")&amp;IF(_xlfn.MAXIFS(Consolidado!$B$5:$B$1000,Consolidado!$E$5:$E$1000,$B13,Consolidado!$AA$5:$AA$1000,J$5,Consolidado!$C$5:$C$1000,"Auditoría Interna")&lt;&gt;_xlfn.MINIFS(Consolidado!$B$5:$B$1000,Consolidado!$E$5:$E$1000,$B13,Consolidado!$AA$5:$AA$1000,J$5,Consolidado!$C$5:$C$1000,"Auditoría Interna")," y "&amp;TEXT(DAY(_xlfn.MAXIFS(Consolidado!$B$5:$B$1000,Consolidado!$E$5:$E$1000,$B13,Consolidado!$AA$5:$AA$1000,J$5,Consolidado!$C$5:$C$1000,"Auditoría Interna")),"00")&amp;"/"&amp;TEXT(MONTH(_xlfn.MAXIFS(Consolidado!$B$5:$B$1000,Consolidado!$E$5:$E$1000,$B13,Consolidado!$AA$5:$AA$1000,J$5,Consolidado!$C$5:$C$1000,"Auditoría Interna")),"00"),""),""),IF(SUMIFS(Consolidado!$AD$5:$AD$1000,Consolidado!$E$5:$E$1000,$B13,Consolidado!$AA$5:$AA$1000,J$5,Consolidado!$C$5:$C$1000,"Auditoría Externa")&gt;0,"Externa "&amp;TEXT(DAY(_xlfn.MINIFS(Consolidado!$B$5:$B$1000,Consolidado!$E$5:$E$1000,$B13,Consolidado!$AA$5:$AA$1000,J$5,Consolidado!$C$5:$C$1000,"Auditoría Externa")),"00")&amp;"/"&amp;TEXT(MONTH(_xlfn.MINIFS(Consolidado!$B$5:$B$1000,Consolidado!$E$5:$E$1000,$B13,Consolidado!$AA$5:$AA$1000,J$5,Consolidado!$C$5:$C$1000,"Auditoría Externa")),"00")&amp;IF(_xlfn.MAXIFS(Consolidado!$B$5:$B$1000,Consolidado!$E$5:$E$1000,$B13,Consolidado!$AA$5:$AA$1000,J$5,Consolidado!$C$5:$C$1000,"Auditoría Externa")&lt;&gt;_xlfn.MINIFS(Consolidado!$B$5:$B$1000,Consolidado!$E$5:$E$1000,$B13,Consolidado!$AA$5:$AA$1000,J$5,Consolidado!$C$5:$C$1000,"Auditoría Externa")," y "&amp;TEXT(DAY(_xlfn.MAXIFS(Consolidado!$B$5:$B$1000,Consolidado!$E$5:$E$1000,$B13,Consolidado!$AA$5:$AA$1000,J$5,Consolidado!$C$5:$C$1000,"Auditoría Externa")),"00")&amp;"/"&amp;TEXT(MONTH(_xlfn.MAXIFS(Consolidado!$B$5:$B$1000,Consolidado!$E$5:$E$1000,$B13,Consolidado!$AA$5:$AA$1000,J$5,Consolidado!$C$5:$C$1000,"Auditoría Externa")),"00"),""),""),IF(SUMIFS(Consolidado!$AD$5:$AD$1000,Consolidado!$E$5:$E$1000,$B13,Consolidado!$AA$5:$AA$1000,J$5,Consolidado!$C$5:$C$1000,"SSF")&gt;0,"SSF "&amp;TEXT(DAY(_xlfn.MINIFS(Consolidado!$B$5:$B$1000,Consolidado!$E$5:$E$1000,$B13,Consolidado!$AA$5:$AA$1000,J$5,Consolidado!$C$5:$C$1000,"SSF")),"00")&amp;"/"&amp;TEXT(MONTH(_xlfn.MINIFS(Consolidado!$B$5:$B$1000,Consolidado!$E$5:$E$1000,$B13,Consolidado!$AA$5:$AA$1000,J$5,Consolidado!$C$5:$C$1000,"SSF")),"00")&amp;IF(_xlfn.MAXIFS(Consolidado!$B$5:$B$1000,Consolidado!$E$5:$E$1000,$B13,Consolidado!$AA$5:$AA$1000,J$5,Consolidado!$C$5:$C$1000,"SSF")&lt;&gt;_xlfn.MINIFS(Consolidado!$B$5:$B$1000,Consolidado!$E$5:$E$1000,$B13,Consolidado!$AA$5:$AA$1000,J$5,Consolidado!$C$5:$C$1000,"SSF")," y "&amp;TEXT(DAY(_xlfn.MAXIFS(Consolidado!$B$5:$B$1000,Consolidado!$E$5:$E$1000,$B13,Consolidado!$AA$5:$AA$1000,J$5,Consolidado!$C$5:$C$1000,"SSF")),"00")&amp;"/"&amp;TEXT(MONTH(_xlfn.MAXIFS(Consolidado!$B$5:$B$1000,Consolidado!$E$5:$E$1000,$B13,Consolidado!$AA$5:$AA$1000,J$5,Consolidado!$C$5:$C$1000,"SSF")),"00"),""),""),IF(SUMIFS(Consolidado!$AD$5:$AD$1000,Consolidado!$E$5:$E$1000,$B13,Consolidado!$AA$5:$AA$1000,J$5,Consolidado!$C$5:$C$1000,"Comité de Supervisión")&gt;0,"Comité Sup. "&amp;TEXT(DAY(_xlfn.MINIFS(Consolidado!$B$5:$B$1000,Consolidado!$E$5:$E$1000,$B13,Consolidado!$AA$5:$AA$1000,J$5,Consolidado!$C$5:$C$1000,"Comité de Supervisión")),"00")&amp;"/"&amp;TEXT(MONTH(_xlfn.MINIFS(Consolidado!$B$5:$B$1000,Consolidado!$E$5:$E$1000,$B13,Consolidado!$AA$5:$AA$1000,J$5,Consolidado!$C$5:$C$1000,"Comité de Supervisión")),"00")&amp;IF(_xlfn.MAXIFS(Consolidado!$B$5:$B$1000,Consolidado!$E$5:$E$1000,$B13,Consolidado!$AA$5:$AA$1000,J$5,Consolidado!$C$5:$C$1000,"Comité de Supervisión")&lt;&gt;_xlfn.MINIFS(Consolidado!$B$5:$B$1000,Consolidado!$E$5:$E$1000,$B13,Consolidado!$AA$5:$AA$1000,J$5,Consolidado!$C$5:$C$1000,"Comité de Supervisión")," y "&amp;TEXT(DAY(_xlfn.MAXIFS(Consolidado!$B$5:$B$1000,Consolidado!$E$5:$E$1000,$B13,Consolidado!$AA$5:$AA$1000,J$5,Consolidado!$C$5:$C$1000,"Comité de Supervisión")),"00")&amp;"/"&amp;TEXT(MONTH(_xlfn.MAXIFS(Consolidado!$B$5:$B$1000,Consolidado!$E$5:$E$1000,$B13,Consolidado!$AA$5:$AA$1000,J$5,Consolidado!$C$5:$C$1000,"Comité de Supervisión")),"00"),""),""),IF(SUMIFS(Consolidado!$AD$5:$AD$1000,Consolidado!$E$5:$E$1000,$B13,Consolidado!$AA$5:$AA$1000,J$5,Consolidado!$C$5:$C$1000,"Consejo de Administración")&gt;0,"Consejo "&amp;TEXT(DAY(_xlfn.MINIFS(Consolidado!$B$5:$B$1000,Consolidado!$E$5:$E$1000,$B13,Consolidado!$AA$5:$AA$1000,J$5,Consolidado!$C$5:$C$1000,"Consejo de Administración")),"00")&amp;"/"&amp;TEXT(MONTH(_xlfn.MINIFS(Consolidado!$B$5:$B$1000,Consolidado!$E$5:$E$1000,$B13,Consolidado!$AA$5:$AA$1000,J$5,Consolidado!$C$5:$C$1000,"Consejo de Administración")),"00")&amp;IF(_xlfn.MAXIFS(Consolidado!$B$5:$B$1000,Consolidado!$E$5:$E$1000,$B13,Consolidado!$AA$5:$AA$1000,J$5,Consolidado!$C$5:$C$1000,"Consejo de Administración")&lt;&gt;_xlfn.MINIFS(Consolidado!$B$5:$B$1000,Consolidado!$E$5:$E$1000,$B13,Consolidado!$AA$5:$AA$1000,J$5,Consolidado!$C$5:$C$1000,"Consejo de Administración")," y "&amp;TEXT(DAY(_xlfn.MAXIFS(Consolidado!$B$5:$B$1000,Consolidado!$E$5:$E$1000,$B13,Consolidado!$AA$5:$AA$1000,J$5,Consolidado!$C$5:$C$1000,"Consejo de Administración")),"00")&amp;"/"&amp;TEXT(MONTH(_xlfn.MAXIFS(Consolidado!$B$5:$B$1000,Consolidado!$E$5:$E$1000,$B13,Consolidado!$AA$5:$AA$1000,J$5,Consolidado!$C$5:$C$1000,"Consejo de Administración")),"00"),""),""),IF(SUMIFS(Consolidado!$AD$5:$AD$1000,Consolidado!$E$5:$E$1000,$B13,Consolidado!$AA$5:$AA$1000,J$5,Consolidado!$C$5:$C$1000,"Otros")&gt;0,"Otros "&amp;TEXT(DAY(_xlfn.MINIFS(Consolidado!$B$5:$B$1000,Consolidado!$E$5:$E$1000,$B13,Consolidado!$AA$5:$AA$1000,J$5,Consolidado!$C$5:$C$1000,"Otros")),"00")&amp;"/"&amp;TEXT(MONTH(_xlfn.MINIFS(Consolidado!$B$5:$B$1000,Consolidado!$E$5:$E$1000,$B13,Consolidado!$AA$5:$AA$1000,J$5,Consolidado!$C$5:$C$1000,"Otros")),"00")&amp;IF(_xlfn.MAXIFS(Consolidado!$B$5:$B$1000,Consolidado!$E$5:$E$1000,$B13,Consolidado!$AA$5:$AA$1000,J$5,Consolidado!$C$5:$C$1000,"Otros")&lt;&gt;_xlfn.MINIFS(Consolidado!$B$5:$B$1000,Consolidado!$E$5:$E$1000,$B13,Consolidado!$AA$5:$AA$1000,J$5,Consolidado!$C$5:$C$1000,"Otros")," y "&amp;TEXT(DAY(_xlfn.MAXIFS(Consolidado!$B$5:$B$1000,Consolidado!$E$5:$E$1000,$B13,Consolidado!$AA$5:$AA$1000,J$5,Consolidado!$C$5:$C$1000,"Otros")),"00")&amp;"/"&amp;TEXT(MONTH(_xlfn.MAXIFS(Consolidado!$B$5:$B$1000,Consolidado!$E$5:$E$1000,$B13,Consolidado!$AA$5:$AA$1000,J$5,Consolidado!$C$5:$C$1000,"Otros")),"00"),""),""))</f>
        <v/>
      </c>
      <c r="K13" s="37" t="str">
        <f aca="false">_xlfn.TEXTJOIN(" +"&amp;CHAR(10),TRUE(),IF(SUMIFS(Consolidado!$AD$5:$AD$1000,Consolidado!$E$5:$E$1000,$B13,Consolidado!$AA$5:$AA$1000,K$5,Consolidado!$C$5:$C$1000,"Auditoría Interna")&gt;0,"Interna "&amp;TEXT(DAY(_xlfn.MINIFS(Consolidado!$B$5:$B$1000,Consolidado!$E$5:$E$1000,$B13,Consolidado!$AA$5:$AA$1000,K$5,Consolidado!$C$5:$C$1000,"Auditoría Interna")),"00")&amp;"/"&amp;TEXT(MONTH(_xlfn.MINIFS(Consolidado!$B$5:$B$1000,Consolidado!$E$5:$E$1000,$B13,Consolidado!$AA$5:$AA$1000,K$5,Consolidado!$C$5:$C$1000,"Auditoría Interna")),"00")&amp;IF(_xlfn.MAXIFS(Consolidado!$B$5:$B$1000,Consolidado!$E$5:$E$1000,$B13,Consolidado!$AA$5:$AA$1000,K$5,Consolidado!$C$5:$C$1000,"Auditoría Interna")&lt;&gt;_xlfn.MINIFS(Consolidado!$B$5:$B$1000,Consolidado!$E$5:$E$1000,$B13,Consolidado!$AA$5:$AA$1000,K$5,Consolidado!$C$5:$C$1000,"Auditoría Interna")," y "&amp;TEXT(DAY(_xlfn.MAXIFS(Consolidado!$B$5:$B$1000,Consolidado!$E$5:$E$1000,$B13,Consolidado!$AA$5:$AA$1000,K$5,Consolidado!$C$5:$C$1000,"Auditoría Interna")),"00")&amp;"/"&amp;TEXT(MONTH(_xlfn.MAXIFS(Consolidado!$B$5:$B$1000,Consolidado!$E$5:$E$1000,$B13,Consolidado!$AA$5:$AA$1000,K$5,Consolidado!$C$5:$C$1000,"Auditoría Interna")),"00"),""),""),IF(SUMIFS(Consolidado!$AD$5:$AD$1000,Consolidado!$E$5:$E$1000,$B13,Consolidado!$AA$5:$AA$1000,K$5,Consolidado!$C$5:$C$1000,"Auditoría Externa")&gt;0,"Externa "&amp;TEXT(DAY(_xlfn.MINIFS(Consolidado!$B$5:$B$1000,Consolidado!$E$5:$E$1000,$B13,Consolidado!$AA$5:$AA$1000,K$5,Consolidado!$C$5:$C$1000,"Auditoría Externa")),"00")&amp;"/"&amp;TEXT(MONTH(_xlfn.MINIFS(Consolidado!$B$5:$B$1000,Consolidado!$E$5:$E$1000,$B13,Consolidado!$AA$5:$AA$1000,K$5,Consolidado!$C$5:$C$1000,"Auditoría Externa")),"00")&amp;IF(_xlfn.MAXIFS(Consolidado!$B$5:$B$1000,Consolidado!$E$5:$E$1000,$B13,Consolidado!$AA$5:$AA$1000,K$5,Consolidado!$C$5:$C$1000,"Auditoría Externa")&lt;&gt;_xlfn.MINIFS(Consolidado!$B$5:$B$1000,Consolidado!$E$5:$E$1000,$B13,Consolidado!$AA$5:$AA$1000,K$5,Consolidado!$C$5:$C$1000,"Auditoría Externa")," y "&amp;TEXT(DAY(_xlfn.MAXIFS(Consolidado!$B$5:$B$1000,Consolidado!$E$5:$E$1000,$B13,Consolidado!$AA$5:$AA$1000,K$5,Consolidado!$C$5:$C$1000,"Auditoría Externa")),"00")&amp;"/"&amp;TEXT(MONTH(_xlfn.MAXIFS(Consolidado!$B$5:$B$1000,Consolidado!$E$5:$E$1000,$B13,Consolidado!$AA$5:$AA$1000,K$5,Consolidado!$C$5:$C$1000,"Auditoría Externa")),"00"),""),""),IF(SUMIFS(Consolidado!$AD$5:$AD$1000,Consolidado!$E$5:$E$1000,$B13,Consolidado!$AA$5:$AA$1000,K$5,Consolidado!$C$5:$C$1000,"SSF")&gt;0,"SSF "&amp;TEXT(DAY(_xlfn.MINIFS(Consolidado!$B$5:$B$1000,Consolidado!$E$5:$E$1000,$B13,Consolidado!$AA$5:$AA$1000,K$5,Consolidado!$C$5:$C$1000,"SSF")),"00")&amp;"/"&amp;TEXT(MONTH(_xlfn.MINIFS(Consolidado!$B$5:$B$1000,Consolidado!$E$5:$E$1000,$B13,Consolidado!$AA$5:$AA$1000,K$5,Consolidado!$C$5:$C$1000,"SSF")),"00")&amp;IF(_xlfn.MAXIFS(Consolidado!$B$5:$B$1000,Consolidado!$E$5:$E$1000,$B13,Consolidado!$AA$5:$AA$1000,K$5,Consolidado!$C$5:$C$1000,"SSF")&lt;&gt;_xlfn.MINIFS(Consolidado!$B$5:$B$1000,Consolidado!$E$5:$E$1000,$B13,Consolidado!$AA$5:$AA$1000,K$5,Consolidado!$C$5:$C$1000,"SSF")," y "&amp;TEXT(DAY(_xlfn.MAXIFS(Consolidado!$B$5:$B$1000,Consolidado!$E$5:$E$1000,$B13,Consolidado!$AA$5:$AA$1000,K$5,Consolidado!$C$5:$C$1000,"SSF")),"00")&amp;"/"&amp;TEXT(MONTH(_xlfn.MAXIFS(Consolidado!$B$5:$B$1000,Consolidado!$E$5:$E$1000,$B13,Consolidado!$AA$5:$AA$1000,K$5,Consolidado!$C$5:$C$1000,"SSF")),"00"),""),""),IF(SUMIFS(Consolidado!$AD$5:$AD$1000,Consolidado!$E$5:$E$1000,$B13,Consolidado!$AA$5:$AA$1000,K$5,Consolidado!$C$5:$C$1000,"Comité de Supervisión")&gt;0,"Comité Sup. "&amp;TEXT(DAY(_xlfn.MINIFS(Consolidado!$B$5:$B$1000,Consolidado!$E$5:$E$1000,$B13,Consolidado!$AA$5:$AA$1000,K$5,Consolidado!$C$5:$C$1000,"Comité de Supervisión")),"00")&amp;"/"&amp;TEXT(MONTH(_xlfn.MINIFS(Consolidado!$B$5:$B$1000,Consolidado!$E$5:$E$1000,$B13,Consolidado!$AA$5:$AA$1000,K$5,Consolidado!$C$5:$C$1000,"Comité de Supervisión")),"00")&amp;IF(_xlfn.MAXIFS(Consolidado!$B$5:$B$1000,Consolidado!$E$5:$E$1000,$B13,Consolidado!$AA$5:$AA$1000,K$5,Consolidado!$C$5:$C$1000,"Comité de Supervisión")&lt;&gt;_xlfn.MINIFS(Consolidado!$B$5:$B$1000,Consolidado!$E$5:$E$1000,$B13,Consolidado!$AA$5:$AA$1000,K$5,Consolidado!$C$5:$C$1000,"Comité de Supervisión")," y "&amp;TEXT(DAY(_xlfn.MAXIFS(Consolidado!$B$5:$B$1000,Consolidado!$E$5:$E$1000,$B13,Consolidado!$AA$5:$AA$1000,K$5,Consolidado!$C$5:$C$1000,"Comité de Supervisión")),"00")&amp;"/"&amp;TEXT(MONTH(_xlfn.MAXIFS(Consolidado!$B$5:$B$1000,Consolidado!$E$5:$E$1000,$B13,Consolidado!$AA$5:$AA$1000,K$5,Consolidado!$C$5:$C$1000,"Comité de Supervisión")),"00"),""),""),IF(SUMIFS(Consolidado!$AD$5:$AD$1000,Consolidado!$E$5:$E$1000,$B13,Consolidado!$AA$5:$AA$1000,K$5,Consolidado!$C$5:$C$1000,"Consejo de Administración")&gt;0,"Consejo "&amp;TEXT(DAY(_xlfn.MINIFS(Consolidado!$B$5:$B$1000,Consolidado!$E$5:$E$1000,$B13,Consolidado!$AA$5:$AA$1000,K$5,Consolidado!$C$5:$C$1000,"Consejo de Administración")),"00")&amp;"/"&amp;TEXT(MONTH(_xlfn.MINIFS(Consolidado!$B$5:$B$1000,Consolidado!$E$5:$E$1000,$B13,Consolidado!$AA$5:$AA$1000,K$5,Consolidado!$C$5:$C$1000,"Consejo de Administración")),"00")&amp;IF(_xlfn.MAXIFS(Consolidado!$B$5:$B$1000,Consolidado!$E$5:$E$1000,$B13,Consolidado!$AA$5:$AA$1000,K$5,Consolidado!$C$5:$C$1000,"Consejo de Administración")&lt;&gt;_xlfn.MINIFS(Consolidado!$B$5:$B$1000,Consolidado!$E$5:$E$1000,$B13,Consolidado!$AA$5:$AA$1000,K$5,Consolidado!$C$5:$C$1000,"Consejo de Administración")," y "&amp;TEXT(DAY(_xlfn.MAXIFS(Consolidado!$B$5:$B$1000,Consolidado!$E$5:$E$1000,$B13,Consolidado!$AA$5:$AA$1000,K$5,Consolidado!$C$5:$C$1000,"Consejo de Administración")),"00")&amp;"/"&amp;TEXT(MONTH(_xlfn.MAXIFS(Consolidado!$B$5:$B$1000,Consolidado!$E$5:$E$1000,$B13,Consolidado!$AA$5:$AA$1000,K$5,Consolidado!$C$5:$C$1000,"Consejo de Administración")),"00"),""),""),IF(SUMIFS(Consolidado!$AD$5:$AD$1000,Consolidado!$E$5:$E$1000,$B13,Consolidado!$AA$5:$AA$1000,K$5,Consolidado!$C$5:$C$1000,"Otros")&gt;0,"Otros "&amp;TEXT(DAY(_xlfn.MINIFS(Consolidado!$B$5:$B$1000,Consolidado!$E$5:$E$1000,$B13,Consolidado!$AA$5:$AA$1000,K$5,Consolidado!$C$5:$C$1000,"Otros")),"00")&amp;"/"&amp;TEXT(MONTH(_xlfn.MINIFS(Consolidado!$B$5:$B$1000,Consolidado!$E$5:$E$1000,$B13,Consolidado!$AA$5:$AA$1000,K$5,Consolidado!$C$5:$C$1000,"Otros")),"00")&amp;IF(_xlfn.MAXIFS(Consolidado!$B$5:$B$1000,Consolidado!$E$5:$E$1000,$B13,Consolidado!$AA$5:$AA$1000,K$5,Consolidado!$C$5:$C$1000,"Otros")&lt;&gt;_xlfn.MINIFS(Consolidado!$B$5:$B$1000,Consolidado!$E$5:$E$1000,$B13,Consolidado!$AA$5:$AA$1000,K$5,Consolidado!$C$5:$C$1000,"Otros")," y "&amp;TEXT(DAY(_xlfn.MAXIFS(Consolidado!$B$5:$B$1000,Consolidado!$E$5:$E$1000,$B13,Consolidado!$AA$5:$AA$1000,K$5,Consolidado!$C$5:$C$1000,"Otros")),"00")&amp;"/"&amp;TEXT(MONTH(_xlfn.MAXIFS(Consolidado!$B$5:$B$1000,Consolidado!$E$5:$E$1000,$B13,Consolidado!$AA$5:$AA$1000,K$5,Consolidado!$C$5:$C$1000,"Otros")),"00"),""),""))</f>
        <v/>
      </c>
      <c r="L13" s="37" t="str">
        <f aca="false">_xlfn.TEXTJOIN(" +"&amp;CHAR(10),TRUE(),IF(SUMIFS(Consolidado!$AD$5:$AD$1000,Consolidado!$E$5:$E$1000,$B13,Consolidado!$AA$5:$AA$1000,L$5,Consolidado!$C$5:$C$1000,"Auditoría Interna")&gt;0,"Interna "&amp;TEXT(DAY(_xlfn.MINIFS(Consolidado!$B$5:$B$1000,Consolidado!$E$5:$E$1000,$B13,Consolidado!$AA$5:$AA$1000,L$5,Consolidado!$C$5:$C$1000,"Auditoría Interna")),"00")&amp;"/"&amp;TEXT(MONTH(_xlfn.MINIFS(Consolidado!$B$5:$B$1000,Consolidado!$E$5:$E$1000,$B13,Consolidado!$AA$5:$AA$1000,L$5,Consolidado!$C$5:$C$1000,"Auditoría Interna")),"00")&amp;IF(_xlfn.MAXIFS(Consolidado!$B$5:$B$1000,Consolidado!$E$5:$E$1000,$B13,Consolidado!$AA$5:$AA$1000,L$5,Consolidado!$C$5:$C$1000,"Auditoría Interna")&lt;&gt;_xlfn.MINIFS(Consolidado!$B$5:$B$1000,Consolidado!$E$5:$E$1000,$B13,Consolidado!$AA$5:$AA$1000,L$5,Consolidado!$C$5:$C$1000,"Auditoría Interna")," y "&amp;TEXT(DAY(_xlfn.MAXIFS(Consolidado!$B$5:$B$1000,Consolidado!$E$5:$E$1000,$B13,Consolidado!$AA$5:$AA$1000,L$5,Consolidado!$C$5:$C$1000,"Auditoría Interna")),"00")&amp;"/"&amp;TEXT(MONTH(_xlfn.MAXIFS(Consolidado!$B$5:$B$1000,Consolidado!$E$5:$E$1000,$B13,Consolidado!$AA$5:$AA$1000,L$5,Consolidado!$C$5:$C$1000,"Auditoría Interna")),"00"),""),""),IF(SUMIFS(Consolidado!$AD$5:$AD$1000,Consolidado!$E$5:$E$1000,$B13,Consolidado!$AA$5:$AA$1000,L$5,Consolidado!$C$5:$C$1000,"Auditoría Externa")&gt;0,"Externa "&amp;TEXT(DAY(_xlfn.MINIFS(Consolidado!$B$5:$B$1000,Consolidado!$E$5:$E$1000,$B13,Consolidado!$AA$5:$AA$1000,L$5,Consolidado!$C$5:$C$1000,"Auditoría Externa")),"00")&amp;"/"&amp;TEXT(MONTH(_xlfn.MINIFS(Consolidado!$B$5:$B$1000,Consolidado!$E$5:$E$1000,$B13,Consolidado!$AA$5:$AA$1000,L$5,Consolidado!$C$5:$C$1000,"Auditoría Externa")),"00")&amp;IF(_xlfn.MAXIFS(Consolidado!$B$5:$B$1000,Consolidado!$E$5:$E$1000,$B13,Consolidado!$AA$5:$AA$1000,L$5,Consolidado!$C$5:$C$1000,"Auditoría Externa")&lt;&gt;_xlfn.MINIFS(Consolidado!$B$5:$B$1000,Consolidado!$E$5:$E$1000,$B13,Consolidado!$AA$5:$AA$1000,L$5,Consolidado!$C$5:$C$1000,"Auditoría Externa")," y "&amp;TEXT(DAY(_xlfn.MAXIFS(Consolidado!$B$5:$B$1000,Consolidado!$E$5:$E$1000,$B13,Consolidado!$AA$5:$AA$1000,L$5,Consolidado!$C$5:$C$1000,"Auditoría Externa")),"00")&amp;"/"&amp;TEXT(MONTH(_xlfn.MAXIFS(Consolidado!$B$5:$B$1000,Consolidado!$E$5:$E$1000,$B13,Consolidado!$AA$5:$AA$1000,L$5,Consolidado!$C$5:$C$1000,"Auditoría Externa")),"00"),""),""),IF(SUMIFS(Consolidado!$AD$5:$AD$1000,Consolidado!$E$5:$E$1000,$B13,Consolidado!$AA$5:$AA$1000,L$5,Consolidado!$C$5:$C$1000,"SSF")&gt;0,"SSF "&amp;TEXT(DAY(_xlfn.MINIFS(Consolidado!$B$5:$B$1000,Consolidado!$E$5:$E$1000,$B13,Consolidado!$AA$5:$AA$1000,L$5,Consolidado!$C$5:$C$1000,"SSF")),"00")&amp;"/"&amp;TEXT(MONTH(_xlfn.MINIFS(Consolidado!$B$5:$B$1000,Consolidado!$E$5:$E$1000,$B13,Consolidado!$AA$5:$AA$1000,L$5,Consolidado!$C$5:$C$1000,"SSF")),"00")&amp;IF(_xlfn.MAXIFS(Consolidado!$B$5:$B$1000,Consolidado!$E$5:$E$1000,$B13,Consolidado!$AA$5:$AA$1000,L$5,Consolidado!$C$5:$C$1000,"SSF")&lt;&gt;_xlfn.MINIFS(Consolidado!$B$5:$B$1000,Consolidado!$E$5:$E$1000,$B13,Consolidado!$AA$5:$AA$1000,L$5,Consolidado!$C$5:$C$1000,"SSF")," y "&amp;TEXT(DAY(_xlfn.MAXIFS(Consolidado!$B$5:$B$1000,Consolidado!$E$5:$E$1000,$B13,Consolidado!$AA$5:$AA$1000,L$5,Consolidado!$C$5:$C$1000,"SSF")),"00")&amp;"/"&amp;TEXT(MONTH(_xlfn.MAXIFS(Consolidado!$B$5:$B$1000,Consolidado!$E$5:$E$1000,$B13,Consolidado!$AA$5:$AA$1000,L$5,Consolidado!$C$5:$C$1000,"SSF")),"00"),""),""),IF(SUMIFS(Consolidado!$AD$5:$AD$1000,Consolidado!$E$5:$E$1000,$B13,Consolidado!$AA$5:$AA$1000,L$5,Consolidado!$C$5:$C$1000,"Comité de Supervisión")&gt;0,"Comité Sup. "&amp;TEXT(DAY(_xlfn.MINIFS(Consolidado!$B$5:$B$1000,Consolidado!$E$5:$E$1000,$B13,Consolidado!$AA$5:$AA$1000,L$5,Consolidado!$C$5:$C$1000,"Comité de Supervisión")),"00")&amp;"/"&amp;TEXT(MONTH(_xlfn.MINIFS(Consolidado!$B$5:$B$1000,Consolidado!$E$5:$E$1000,$B13,Consolidado!$AA$5:$AA$1000,L$5,Consolidado!$C$5:$C$1000,"Comité de Supervisión")),"00")&amp;IF(_xlfn.MAXIFS(Consolidado!$B$5:$B$1000,Consolidado!$E$5:$E$1000,$B13,Consolidado!$AA$5:$AA$1000,L$5,Consolidado!$C$5:$C$1000,"Comité de Supervisión")&lt;&gt;_xlfn.MINIFS(Consolidado!$B$5:$B$1000,Consolidado!$E$5:$E$1000,$B13,Consolidado!$AA$5:$AA$1000,L$5,Consolidado!$C$5:$C$1000,"Comité de Supervisión")," y "&amp;TEXT(DAY(_xlfn.MAXIFS(Consolidado!$B$5:$B$1000,Consolidado!$E$5:$E$1000,$B13,Consolidado!$AA$5:$AA$1000,L$5,Consolidado!$C$5:$C$1000,"Comité de Supervisión")),"00")&amp;"/"&amp;TEXT(MONTH(_xlfn.MAXIFS(Consolidado!$B$5:$B$1000,Consolidado!$E$5:$E$1000,$B13,Consolidado!$AA$5:$AA$1000,L$5,Consolidado!$C$5:$C$1000,"Comité de Supervisión")),"00"),""),""),IF(SUMIFS(Consolidado!$AD$5:$AD$1000,Consolidado!$E$5:$E$1000,$B13,Consolidado!$AA$5:$AA$1000,L$5,Consolidado!$C$5:$C$1000,"Consejo de Administración")&gt;0,"Consejo "&amp;TEXT(DAY(_xlfn.MINIFS(Consolidado!$B$5:$B$1000,Consolidado!$E$5:$E$1000,$B13,Consolidado!$AA$5:$AA$1000,L$5,Consolidado!$C$5:$C$1000,"Consejo de Administración")),"00")&amp;"/"&amp;TEXT(MONTH(_xlfn.MINIFS(Consolidado!$B$5:$B$1000,Consolidado!$E$5:$E$1000,$B13,Consolidado!$AA$5:$AA$1000,L$5,Consolidado!$C$5:$C$1000,"Consejo de Administración")),"00")&amp;IF(_xlfn.MAXIFS(Consolidado!$B$5:$B$1000,Consolidado!$E$5:$E$1000,$B13,Consolidado!$AA$5:$AA$1000,L$5,Consolidado!$C$5:$C$1000,"Consejo de Administración")&lt;&gt;_xlfn.MINIFS(Consolidado!$B$5:$B$1000,Consolidado!$E$5:$E$1000,$B13,Consolidado!$AA$5:$AA$1000,L$5,Consolidado!$C$5:$C$1000,"Consejo de Administración")," y "&amp;TEXT(DAY(_xlfn.MAXIFS(Consolidado!$B$5:$B$1000,Consolidado!$E$5:$E$1000,$B13,Consolidado!$AA$5:$AA$1000,L$5,Consolidado!$C$5:$C$1000,"Consejo de Administración")),"00")&amp;"/"&amp;TEXT(MONTH(_xlfn.MAXIFS(Consolidado!$B$5:$B$1000,Consolidado!$E$5:$E$1000,$B13,Consolidado!$AA$5:$AA$1000,L$5,Consolidado!$C$5:$C$1000,"Consejo de Administración")),"00"),""),""),IF(SUMIFS(Consolidado!$AD$5:$AD$1000,Consolidado!$E$5:$E$1000,$B13,Consolidado!$AA$5:$AA$1000,L$5,Consolidado!$C$5:$C$1000,"Otros")&gt;0,"Otros "&amp;TEXT(DAY(_xlfn.MINIFS(Consolidado!$B$5:$B$1000,Consolidado!$E$5:$E$1000,$B13,Consolidado!$AA$5:$AA$1000,L$5,Consolidado!$C$5:$C$1000,"Otros")),"00")&amp;"/"&amp;TEXT(MONTH(_xlfn.MINIFS(Consolidado!$B$5:$B$1000,Consolidado!$E$5:$E$1000,$B13,Consolidado!$AA$5:$AA$1000,L$5,Consolidado!$C$5:$C$1000,"Otros")),"00")&amp;IF(_xlfn.MAXIFS(Consolidado!$B$5:$B$1000,Consolidado!$E$5:$E$1000,$B13,Consolidado!$AA$5:$AA$1000,L$5,Consolidado!$C$5:$C$1000,"Otros")&lt;&gt;_xlfn.MINIFS(Consolidado!$B$5:$B$1000,Consolidado!$E$5:$E$1000,$B13,Consolidado!$AA$5:$AA$1000,L$5,Consolidado!$C$5:$C$1000,"Otros")," y "&amp;TEXT(DAY(_xlfn.MAXIFS(Consolidado!$B$5:$B$1000,Consolidado!$E$5:$E$1000,$B13,Consolidado!$AA$5:$AA$1000,L$5,Consolidado!$C$5:$C$1000,"Otros")),"00")&amp;"/"&amp;TEXT(MONTH(_xlfn.MAXIFS(Consolidado!$B$5:$B$1000,Consolidado!$E$5:$E$1000,$B13,Consolidado!$AA$5:$AA$1000,L$5,Consolidado!$C$5:$C$1000,"Otros")),"00"),""),""))</f>
        <v/>
      </c>
      <c r="M13" s="37" t="str">
        <f aca="false">_xlfn.TEXTJOIN(" +"&amp;CHAR(10),TRUE(),IF(SUMIFS(Consolidado!$AD$5:$AD$1000,Consolidado!$E$5:$E$1000,$B13,Consolidado!$AA$5:$AA$1000,M$5,Consolidado!$C$5:$C$1000,"Auditoría Interna")&gt;0,"Interna "&amp;TEXT(DAY(_xlfn.MINIFS(Consolidado!$B$5:$B$1000,Consolidado!$E$5:$E$1000,$B13,Consolidado!$AA$5:$AA$1000,M$5,Consolidado!$C$5:$C$1000,"Auditoría Interna")),"00")&amp;"/"&amp;TEXT(MONTH(_xlfn.MINIFS(Consolidado!$B$5:$B$1000,Consolidado!$E$5:$E$1000,$B13,Consolidado!$AA$5:$AA$1000,M$5,Consolidado!$C$5:$C$1000,"Auditoría Interna")),"00")&amp;IF(_xlfn.MAXIFS(Consolidado!$B$5:$B$1000,Consolidado!$E$5:$E$1000,$B13,Consolidado!$AA$5:$AA$1000,M$5,Consolidado!$C$5:$C$1000,"Auditoría Interna")&lt;&gt;_xlfn.MINIFS(Consolidado!$B$5:$B$1000,Consolidado!$E$5:$E$1000,$B13,Consolidado!$AA$5:$AA$1000,M$5,Consolidado!$C$5:$C$1000,"Auditoría Interna")," y "&amp;TEXT(DAY(_xlfn.MAXIFS(Consolidado!$B$5:$B$1000,Consolidado!$E$5:$E$1000,$B13,Consolidado!$AA$5:$AA$1000,M$5,Consolidado!$C$5:$C$1000,"Auditoría Interna")),"00")&amp;"/"&amp;TEXT(MONTH(_xlfn.MAXIFS(Consolidado!$B$5:$B$1000,Consolidado!$E$5:$E$1000,$B13,Consolidado!$AA$5:$AA$1000,M$5,Consolidado!$C$5:$C$1000,"Auditoría Interna")),"00"),""),""),IF(SUMIFS(Consolidado!$AD$5:$AD$1000,Consolidado!$E$5:$E$1000,$B13,Consolidado!$AA$5:$AA$1000,M$5,Consolidado!$C$5:$C$1000,"Auditoría Externa")&gt;0,"Externa "&amp;TEXT(DAY(_xlfn.MINIFS(Consolidado!$B$5:$B$1000,Consolidado!$E$5:$E$1000,$B13,Consolidado!$AA$5:$AA$1000,M$5,Consolidado!$C$5:$C$1000,"Auditoría Externa")),"00")&amp;"/"&amp;TEXT(MONTH(_xlfn.MINIFS(Consolidado!$B$5:$B$1000,Consolidado!$E$5:$E$1000,$B13,Consolidado!$AA$5:$AA$1000,M$5,Consolidado!$C$5:$C$1000,"Auditoría Externa")),"00")&amp;IF(_xlfn.MAXIFS(Consolidado!$B$5:$B$1000,Consolidado!$E$5:$E$1000,$B13,Consolidado!$AA$5:$AA$1000,M$5,Consolidado!$C$5:$C$1000,"Auditoría Externa")&lt;&gt;_xlfn.MINIFS(Consolidado!$B$5:$B$1000,Consolidado!$E$5:$E$1000,$B13,Consolidado!$AA$5:$AA$1000,M$5,Consolidado!$C$5:$C$1000,"Auditoría Externa")," y "&amp;TEXT(DAY(_xlfn.MAXIFS(Consolidado!$B$5:$B$1000,Consolidado!$E$5:$E$1000,$B13,Consolidado!$AA$5:$AA$1000,M$5,Consolidado!$C$5:$C$1000,"Auditoría Externa")),"00")&amp;"/"&amp;TEXT(MONTH(_xlfn.MAXIFS(Consolidado!$B$5:$B$1000,Consolidado!$E$5:$E$1000,$B13,Consolidado!$AA$5:$AA$1000,M$5,Consolidado!$C$5:$C$1000,"Auditoría Externa")),"00"),""),""),IF(SUMIFS(Consolidado!$AD$5:$AD$1000,Consolidado!$E$5:$E$1000,$B13,Consolidado!$AA$5:$AA$1000,M$5,Consolidado!$C$5:$C$1000,"SSF")&gt;0,"SSF "&amp;TEXT(DAY(_xlfn.MINIFS(Consolidado!$B$5:$B$1000,Consolidado!$E$5:$E$1000,$B13,Consolidado!$AA$5:$AA$1000,M$5,Consolidado!$C$5:$C$1000,"SSF")),"00")&amp;"/"&amp;TEXT(MONTH(_xlfn.MINIFS(Consolidado!$B$5:$B$1000,Consolidado!$E$5:$E$1000,$B13,Consolidado!$AA$5:$AA$1000,M$5,Consolidado!$C$5:$C$1000,"SSF")),"00")&amp;IF(_xlfn.MAXIFS(Consolidado!$B$5:$B$1000,Consolidado!$E$5:$E$1000,$B13,Consolidado!$AA$5:$AA$1000,M$5,Consolidado!$C$5:$C$1000,"SSF")&lt;&gt;_xlfn.MINIFS(Consolidado!$B$5:$B$1000,Consolidado!$E$5:$E$1000,$B13,Consolidado!$AA$5:$AA$1000,M$5,Consolidado!$C$5:$C$1000,"SSF")," y "&amp;TEXT(DAY(_xlfn.MAXIFS(Consolidado!$B$5:$B$1000,Consolidado!$E$5:$E$1000,$B13,Consolidado!$AA$5:$AA$1000,M$5,Consolidado!$C$5:$C$1000,"SSF")),"00")&amp;"/"&amp;TEXT(MONTH(_xlfn.MAXIFS(Consolidado!$B$5:$B$1000,Consolidado!$E$5:$E$1000,$B13,Consolidado!$AA$5:$AA$1000,M$5,Consolidado!$C$5:$C$1000,"SSF")),"00"),""),""),IF(SUMIFS(Consolidado!$AD$5:$AD$1000,Consolidado!$E$5:$E$1000,$B13,Consolidado!$AA$5:$AA$1000,M$5,Consolidado!$C$5:$C$1000,"Comité de Supervisión")&gt;0,"Comité Sup. "&amp;TEXT(DAY(_xlfn.MINIFS(Consolidado!$B$5:$B$1000,Consolidado!$E$5:$E$1000,$B13,Consolidado!$AA$5:$AA$1000,M$5,Consolidado!$C$5:$C$1000,"Comité de Supervisión")),"00")&amp;"/"&amp;TEXT(MONTH(_xlfn.MINIFS(Consolidado!$B$5:$B$1000,Consolidado!$E$5:$E$1000,$B13,Consolidado!$AA$5:$AA$1000,M$5,Consolidado!$C$5:$C$1000,"Comité de Supervisión")),"00")&amp;IF(_xlfn.MAXIFS(Consolidado!$B$5:$B$1000,Consolidado!$E$5:$E$1000,$B13,Consolidado!$AA$5:$AA$1000,M$5,Consolidado!$C$5:$C$1000,"Comité de Supervisión")&lt;&gt;_xlfn.MINIFS(Consolidado!$B$5:$B$1000,Consolidado!$E$5:$E$1000,$B13,Consolidado!$AA$5:$AA$1000,M$5,Consolidado!$C$5:$C$1000,"Comité de Supervisión")," y "&amp;TEXT(DAY(_xlfn.MAXIFS(Consolidado!$B$5:$B$1000,Consolidado!$E$5:$E$1000,$B13,Consolidado!$AA$5:$AA$1000,M$5,Consolidado!$C$5:$C$1000,"Comité de Supervisión")),"00")&amp;"/"&amp;TEXT(MONTH(_xlfn.MAXIFS(Consolidado!$B$5:$B$1000,Consolidado!$E$5:$E$1000,$B13,Consolidado!$AA$5:$AA$1000,M$5,Consolidado!$C$5:$C$1000,"Comité de Supervisión")),"00"),""),""),IF(SUMIFS(Consolidado!$AD$5:$AD$1000,Consolidado!$E$5:$E$1000,$B13,Consolidado!$AA$5:$AA$1000,M$5,Consolidado!$C$5:$C$1000,"Consejo de Administración")&gt;0,"Consejo "&amp;TEXT(DAY(_xlfn.MINIFS(Consolidado!$B$5:$B$1000,Consolidado!$E$5:$E$1000,$B13,Consolidado!$AA$5:$AA$1000,M$5,Consolidado!$C$5:$C$1000,"Consejo de Administración")),"00")&amp;"/"&amp;TEXT(MONTH(_xlfn.MINIFS(Consolidado!$B$5:$B$1000,Consolidado!$E$5:$E$1000,$B13,Consolidado!$AA$5:$AA$1000,M$5,Consolidado!$C$5:$C$1000,"Consejo de Administración")),"00")&amp;IF(_xlfn.MAXIFS(Consolidado!$B$5:$B$1000,Consolidado!$E$5:$E$1000,$B13,Consolidado!$AA$5:$AA$1000,M$5,Consolidado!$C$5:$C$1000,"Consejo de Administración")&lt;&gt;_xlfn.MINIFS(Consolidado!$B$5:$B$1000,Consolidado!$E$5:$E$1000,$B13,Consolidado!$AA$5:$AA$1000,M$5,Consolidado!$C$5:$C$1000,"Consejo de Administración")," y "&amp;TEXT(DAY(_xlfn.MAXIFS(Consolidado!$B$5:$B$1000,Consolidado!$E$5:$E$1000,$B13,Consolidado!$AA$5:$AA$1000,M$5,Consolidado!$C$5:$C$1000,"Consejo de Administración")),"00")&amp;"/"&amp;TEXT(MONTH(_xlfn.MAXIFS(Consolidado!$B$5:$B$1000,Consolidado!$E$5:$E$1000,$B13,Consolidado!$AA$5:$AA$1000,M$5,Consolidado!$C$5:$C$1000,"Consejo de Administración")),"00"),""),""),IF(SUMIFS(Consolidado!$AD$5:$AD$1000,Consolidado!$E$5:$E$1000,$B13,Consolidado!$AA$5:$AA$1000,M$5,Consolidado!$C$5:$C$1000,"Otros")&gt;0,"Otros "&amp;TEXT(DAY(_xlfn.MINIFS(Consolidado!$B$5:$B$1000,Consolidado!$E$5:$E$1000,$B13,Consolidado!$AA$5:$AA$1000,M$5,Consolidado!$C$5:$C$1000,"Otros")),"00")&amp;"/"&amp;TEXT(MONTH(_xlfn.MINIFS(Consolidado!$B$5:$B$1000,Consolidado!$E$5:$E$1000,$B13,Consolidado!$AA$5:$AA$1000,M$5,Consolidado!$C$5:$C$1000,"Otros")),"00")&amp;IF(_xlfn.MAXIFS(Consolidado!$B$5:$B$1000,Consolidado!$E$5:$E$1000,$B13,Consolidado!$AA$5:$AA$1000,M$5,Consolidado!$C$5:$C$1000,"Otros")&lt;&gt;_xlfn.MINIFS(Consolidado!$B$5:$B$1000,Consolidado!$E$5:$E$1000,$B13,Consolidado!$AA$5:$AA$1000,M$5,Consolidado!$C$5:$C$1000,"Otros")," y "&amp;TEXT(DAY(_xlfn.MAXIFS(Consolidado!$B$5:$B$1000,Consolidado!$E$5:$E$1000,$B13,Consolidado!$AA$5:$AA$1000,M$5,Consolidado!$C$5:$C$1000,"Otros")),"00")&amp;"/"&amp;TEXT(MONTH(_xlfn.MAXIFS(Consolidado!$B$5:$B$1000,Consolidado!$E$5:$E$1000,$B13,Consolidado!$AA$5:$AA$1000,M$5,Consolidado!$C$5:$C$1000,"Otros")),"00"),""),""))</f>
        <v/>
      </c>
      <c r="N13" s="37" t="str">
        <f aca="false">_xlfn.TEXTJOIN(" +"&amp;CHAR(10),TRUE(),IF(SUMIFS(Consolidado!$AD$5:$AD$1000,Consolidado!$E$5:$E$1000,$B13,Consolidado!$AA$5:$AA$1000,N$5,Consolidado!$C$5:$C$1000,"Auditoría Interna")&gt;0,"Interna "&amp;TEXT(DAY(_xlfn.MINIFS(Consolidado!$B$5:$B$1000,Consolidado!$E$5:$E$1000,$B13,Consolidado!$AA$5:$AA$1000,N$5,Consolidado!$C$5:$C$1000,"Auditoría Interna")),"00")&amp;"/"&amp;TEXT(MONTH(_xlfn.MINIFS(Consolidado!$B$5:$B$1000,Consolidado!$E$5:$E$1000,$B13,Consolidado!$AA$5:$AA$1000,N$5,Consolidado!$C$5:$C$1000,"Auditoría Interna")),"00")&amp;IF(_xlfn.MAXIFS(Consolidado!$B$5:$B$1000,Consolidado!$E$5:$E$1000,$B13,Consolidado!$AA$5:$AA$1000,N$5,Consolidado!$C$5:$C$1000,"Auditoría Interna")&lt;&gt;_xlfn.MINIFS(Consolidado!$B$5:$B$1000,Consolidado!$E$5:$E$1000,$B13,Consolidado!$AA$5:$AA$1000,N$5,Consolidado!$C$5:$C$1000,"Auditoría Interna")," y "&amp;TEXT(DAY(_xlfn.MAXIFS(Consolidado!$B$5:$B$1000,Consolidado!$E$5:$E$1000,$B13,Consolidado!$AA$5:$AA$1000,N$5,Consolidado!$C$5:$C$1000,"Auditoría Interna")),"00")&amp;"/"&amp;TEXT(MONTH(_xlfn.MAXIFS(Consolidado!$B$5:$B$1000,Consolidado!$E$5:$E$1000,$B13,Consolidado!$AA$5:$AA$1000,N$5,Consolidado!$C$5:$C$1000,"Auditoría Interna")),"00"),""),""),IF(SUMIFS(Consolidado!$AD$5:$AD$1000,Consolidado!$E$5:$E$1000,$B13,Consolidado!$AA$5:$AA$1000,N$5,Consolidado!$C$5:$C$1000,"Auditoría Externa")&gt;0,"Externa "&amp;TEXT(DAY(_xlfn.MINIFS(Consolidado!$B$5:$B$1000,Consolidado!$E$5:$E$1000,$B13,Consolidado!$AA$5:$AA$1000,N$5,Consolidado!$C$5:$C$1000,"Auditoría Externa")),"00")&amp;"/"&amp;TEXT(MONTH(_xlfn.MINIFS(Consolidado!$B$5:$B$1000,Consolidado!$E$5:$E$1000,$B13,Consolidado!$AA$5:$AA$1000,N$5,Consolidado!$C$5:$C$1000,"Auditoría Externa")),"00")&amp;IF(_xlfn.MAXIFS(Consolidado!$B$5:$B$1000,Consolidado!$E$5:$E$1000,$B13,Consolidado!$AA$5:$AA$1000,N$5,Consolidado!$C$5:$C$1000,"Auditoría Externa")&lt;&gt;_xlfn.MINIFS(Consolidado!$B$5:$B$1000,Consolidado!$E$5:$E$1000,$B13,Consolidado!$AA$5:$AA$1000,N$5,Consolidado!$C$5:$C$1000,"Auditoría Externa")," y "&amp;TEXT(DAY(_xlfn.MAXIFS(Consolidado!$B$5:$B$1000,Consolidado!$E$5:$E$1000,$B13,Consolidado!$AA$5:$AA$1000,N$5,Consolidado!$C$5:$C$1000,"Auditoría Externa")),"00")&amp;"/"&amp;TEXT(MONTH(_xlfn.MAXIFS(Consolidado!$B$5:$B$1000,Consolidado!$E$5:$E$1000,$B13,Consolidado!$AA$5:$AA$1000,N$5,Consolidado!$C$5:$C$1000,"Auditoría Externa")),"00"),""),""),IF(SUMIFS(Consolidado!$AD$5:$AD$1000,Consolidado!$E$5:$E$1000,$B13,Consolidado!$AA$5:$AA$1000,N$5,Consolidado!$C$5:$C$1000,"SSF")&gt;0,"SSF "&amp;TEXT(DAY(_xlfn.MINIFS(Consolidado!$B$5:$B$1000,Consolidado!$E$5:$E$1000,$B13,Consolidado!$AA$5:$AA$1000,N$5,Consolidado!$C$5:$C$1000,"SSF")),"00")&amp;"/"&amp;TEXT(MONTH(_xlfn.MINIFS(Consolidado!$B$5:$B$1000,Consolidado!$E$5:$E$1000,$B13,Consolidado!$AA$5:$AA$1000,N$5,Consolidado!$C$5:$C$1000,"SSF")),"00")&amp;IF(_xlfn.MAXIFS(Consolidado!$B$5:$B$1000,Consolidado!$E$5:$E$1000,$B13,Consolidado!$AA$5:$AA$1000,N$5,Consolidado!$C$5:$C$1000,"SSF")&lt;&gt;_xlfn.MINIFS(Consolidado!$B$5:$B$1000,Consolidado!$E$5:$E$1000,$B13,Consolidado!$AA$5:$AA$1000,N$5,Consolidado!$C$5:$C$1000,"SSF")," y "&amp;TEXT(DAY(_xlfn.MAXIFS(Consolidado!$B$5:$B$1000,Consolidado!$E$5:$E$1000,$B13,Consolidado!$AA$5:$AA$1000,N$5,Consolidado!$C$5:$C$1000,"SSF")),"00")&amp;"/"&amp;TEXT(MONTH(_xlfn.MAXIFS(Consolidado!$B$5:$B$1000,Consolidado!$E$5:$E$1000,$B13,Consolidado!$AA$5:$AA$1000,N$5,Consolidado!$C$5:$C$1000,"SSF")),"00"),""),""),IF(SUMIFS(Consolidado!$AD$5:$AD$1000,Consolidado!$E$5:$E$1000,$B13,Consolidado!$AA$5:$AA$1000,N$5,Consolidado!$C$5:$C$1000,"Comité de Supervisión")&gt;0,"Comité Sup. "&amp;TEXT(DAY(_xlfn.MINIFS(Consolidado!$B$5:$B$1000,Consolidado!$E$5:$E$1000,$B13,Consolidado!$AA$5:$AA$1000,N$5,Consolidado!$C$5:$C$1000,"Comité de Supervisión")),"00")&amp;"/"&amp;TEXT(MONTH(_xlfn.MINIFS(Consolidado!$B$5:$B$1000,Consolidado!$E$5:$E$1000,$B13,Consolidado!$AA$5:$AA$1000,N$5,Consolidado!$C$5:$C$1000,"Comité de Supervisión")),"00")&amp;IF(_xlfn.MAXIFS(Consolidado!$B$5:$B$1000,Consolidado!$E$5:$E$1000,$B13,Consolidado!$AA$5:$AA$1000,N$5,Consolidado!$C$5:$C$1000,"Comité de Supervisión")&lt;&gt;_xlfn.MINIFS(Consolidado!$B$5:$B$1000,Consolidado!$E$5:$E$1000,$B13,Consolidado!$AA$5:$AA$1000,N$5,Consolidado!$C$5:$C$1000,"Comité de Supervisión")," y "&amp;TEXT(DAY(_xlfn.MAXIFS(Consolidado!$B$5:$B$1000,Consolidado!$E$5:$E$1000,$B13,Consolidado!$AA$5:$AA$1000,N$5,Consolidado!$C$5:$C$1000,"Comité de Supervisión")),"00")&amp;"/"&amp;TEXT(MONTH(_xlfn.MAXIFS(Consolidado!$B$5:$B$1000,Consolidado!$E$5:$E$1000,$B13,Consolidado!$AA$5:$AA$1000,N$5,Consolidado!$C$5:$C$1000,"Comité de Supervisión")),"00"),""),""),IF(SUMIFS(Consolidado!$AD$5:$AD$1000,Consolidado!$E$5:$E$1000,$B13,Consolidado!$AA$5:$AA$1000,N$5,Consolidado!$C$5:$C$1000,"Consejo de Administración")&gt;0,"Consejo "&amp;TEXT(DAY(_xlfn.MINIFS(Consolidado!$B$5:$B$1000,Consolidado!$E$5:$E$1000,$B13,Consolidado!$AA$5:$AA$1000,N$5,Consolidado!$C$5:$C$1000,"Consejo de Administración")),"00")&amp;"/"&amp;TEXT(MONTH(_xlfn.MINIFS(Consolidado!$B$5:$B$1000,Consolidado!$E$5:$E$1000,$B13,Consolidado!$AA$5:$AA$1000,N$5,Consolidado!$C$5:$C$1000,"Consejo de Administración")),"00")&amp;IF(_xlfn.MAXIFS(Consolidado!$B$5:$B$1000,Consolidado!$E$5:$E$1000,$B13,Consolidado!$AA$5:$AA$1000,N$5,Consolidado!$C$5:$C$1000,"Consejo de Administración")&lt;&gt;_xlfn.MINIFS(Consolidado!$B$5:$B$1000,Consolidado!$E$5:$E$1000,$B13,Consolidado!$AA$5:$AA$1000,N$5,Consolidado!$C$5:$C$1000,"Consejo de Administración")," y "&amp;TEXT(DAY(_xlfn.MAXIFS(Consolidado!$B$5:$B$1000,Consolidado!$E$5:$E$1000,$B13,Consolidado!$AA$5:$AA$1000,N$5,Consolidado!$C$5:$C$1000,"Consejo de Administración")),"00")&amp;"/"&amp;TEXT(MONTH(_xlfn.MAXIFS(Consolidado!$B$5:$B$1000,Consolidado!$E$5:$E$1000,$B13,Consolidado!$AA$5:$AA$1000,N$5,Consolidado!$C$5:$C$1000,"Consejo de Administración")),"00"),""),""),IF(SUMIFS(Consolidado!$AD$5:$AD$1000,Consolidado!$E$5:$E$1000,$B13,Consolidado!$AA$5:$AA$1000,N$5,Consolidado!$C$5:$C$1000,"Otros")&gt;0,"Otros "&amp;TEXT(DAY(_xlfn.MINIFS(Consolidado!$B$5:$B$1000,Consolidado!$E$5:$E$1000,$B13,Consolidado!$AA$5:$AA$1000,N$5,Consolidado!$C$5:$C$1000,"Otros")),"00")&amp;"/"&amp;TEXT(MONTH(_xlfn.MINIFS(Consolidado!$B$5:$B$1000,Consolidado!$E$5:$E$1000,$B13,Consolidado!$AA$5:$AA$1000,N$5,Consolidado!$C$5:$C$1000,"Otros")),"00")&amp;IF(_xlfn.MAXIFS(Consolidado!$B$5:$B$1000,Consolidado!$E$5:$E$1000,$B13,Consolidado!$AA$5:$AA$1000,N$5,Consolidado!$C$5:$C$1000,"Otros")&lt;&gt;_xlfn.MINIFS(Consolidado!$B$5:$B$1000,Consolidado!$E$5:$E$1000,$B13,Consolidado!$AA$5:$AA$1000,N$5,Consolidado!$C$5:$C$1000,"Otros")," y "&amp;TEXT(DAY(_xlfn.MAXIFS(Consolidado!$B$5:$B$1000,Consolidado!$E$5:$E$1000,$B13,Consolidado!$AA$5:$AA$1000,N$5,Consolidado!$C$5:$C$1000,"Otros")),"00")&amp;"/"&amp;TEXT(MONTH(_xlfn.MAXIFS(Consolidado!$B$5:$B$1000,Consolidado!$E$5:$E$1000,$B13,Consolidado!$AA$5:$AA$1000,N$5,Consolidado!$C$5:$C$1000,"Otros")),"00"),""),""))</f>
        <v/>
      </c>
      <c r="O13" s="37" t="str">
        <f aca="false">_xlfn.TEXTJOIN(" +"&amp;CHAR(10),TRUE(),IF(SUMIFS(Consolidado!$AD$5:$AD$1000,Consolidado!$E$5:$E$1000,$B13,Consolidado!$AA$5:$AA$1000,O$5,Consolidado!$C$5:$C$1000,"Auditoría Interna")&gt;0,"Interna "&amp;TEXT(DAY(_xlfn.MINIFS(Consolidado!$B$5:$B$1000,Consolidado!$E$5:$E$1000,$B13,Consolidado!$AA$5:$AA$1000,O$5,Consolidado!$C$5:$C$1000,"Auditoría Interna")),"00")&amp;"/"&amp;TEXT(MONTH(_xlfn.MINIFS(Consolidado!$B$5:$B$1000,Consolidado!$E$5:$E$1000,$B13,Consolidado!$AA$5:$AA$1000,O$5,Consolidado!$C$5:$C$1000,"Auditoría Interna")),"00")&amp;IF(_xlfn.MAXIFS(Consolidado!$B$5:$B$1000,Consolidado!$E$5:$E$1000,$B13,Consolidado!$AA$5:$AA$1000,O$5,Consolidado!$C$5:$C$1000,"Auditoría Interna")&lt;&gt;_xlfn.MINIFS(Consolidado!$B$5:$B$1000,Consolidado!$E$5:$E$1000,$B13,Consolidado!$AA$5:$AA$1000,O$5,Consolidado!$C$5:$C$1000,"Auditoría Interna")," y "&amp;TEXT(DAY(_xlfn.MAXIFS(Consolidado!$B$5:$B$1000,Consolidado!$E$5:$E$1000,$B13,Consolidado!$AA$5:$AA$1000,O$5,Consolidado!$C$5:$C$1000,"Auditoría Interna")),"00")&amp;"/"&amp;TEXT(MONTH(_xlfn.MAXIFS(Consolidado!$B$5:$B$1000,Consolidado!$E$5:$E$1000,$B13,Consolidado!$AA$5:$AA$1000,O$5,Consolidado!$C$5:$C$1000,"Auditoría Interna")),"00"),""),""),IF(SUMIFS(Consolidado!$AD$5:$AD$1000,Consolidado!$E$5:$E$1000,$B13,Consolidado!$AA$5:$AA$1000,O$5,Consolidado!$C$5:$C$1000,"Auditoría Externa")&gt;0,"Externa "&amp;TEXT(DAY(_xlfn.MINIFS(Consolidado!$B$5:$B$1000,Consolidado!$E$5:$E$1000,$B13,Consolidado!$AA$5:$AA$1000,O$5,Consolidado!$C$5:$C$1000,"Auditoría Externa")),"00")&amp;"/"&amp;TEXT(MONTH(_xlfn.MINIFS(Consolidado!$B$5:$B$1000,Consolidado!$E$5:$E$1000,$B13,Consolidado!$AA$5:$AA$1000,O$5,Consolidado!$C$5:$C$1000,"Auditoría Externa")),"00")&amp;IF(_xlfn.MAXIFS(Consolidado!$B$5:$B$1000,Consolidado!$E$5:$E$1000,$B13,Consolidado!$AA$5:$AA$1000,O$5,Consolidado!$C$5:$C$1000,"Auditoría Externa")&lt;&gt;_xlfn.MINIFS(Consolidado!$B$5:$B$1000,Consolidado!$E$5:$E$1000,$B13,Consolidado!$AA$5:$AA$1000,O$5,Consolidado!$C$5:$C$1000,"Auditoría Externa")," y "&amp;TEXT(DAY(_xlfn.MAXIFS(Consolidado!$B$5:$B$1000,Consolidado!$E$5:$E$1000,$B13,Consolidado!$AA$5:$AA$1000,O$5,Consolidado!$C$5:$C$1000,"Auditoría Externa")),"00")&amp;"/"&amp;TEXT(MONTH(_xlfn.MAXIFS(Consolidado!$B$5:$B$1000,Consolidado!$E$5:$E$1000,$B13,Consolidado!$AA$5:$AA$1000,O$5,Consolidado!$C$5:$C$1000,"Auditoría Externa")),"00"),""),""),IF(SUMIFS(Consolidado!$AD$5:$AD$1000,Consolidado!$E$5:$E$1000,$B13,Consolidado!$AA$5:$AA$1000,O$5,Consolidado!$C$5:$C$1000,"SSF")&gt;0,"SSF "&amp;TEXT(DAY(_xlfn.MINIFS(Consolidado!$B$5:$B$1000,Consolidado!$E$5:$E$1000,$B13,Consolidado!$AA$5:$AA$1000,O$5,Consolidado!$C$5:$C$1000,"SSF")),"00")&amp;"/"&amp;TEXT(MONTH(_xlfn.MINIFS(Consolidado!$B$5:$B$1000,Consolidado!$E$5:$E$1000,$B13,Consolidado!$AA$5:$AA$1000,O$5,Consolidado!$C$5:$C$1000,"SSF")),"00")&amp;IF(_xlfn.MAXIFS(Consolidado!$B$5:$B$1000,Consolidado!$E$5:$E$1000,$B13,Consolidado!$AA$5:$AA$1000,O$5,Consolidado!$C$5:$C$1000,"SSF")&lt;&gt;_xlfn.MINIFS(Consolidado!$B$5:$B$1000,Consolidado!$E$5:$E$1000,$B13,Consolidado!$AA$5:$AA$1000,O$5,Consolidado!$C$5:$C$1000,"SSF")," y "&amp;TEXT(DAY(_xlfn.MAXIFS(Consolidado!$B$5:$B$1000,Consolidado!$E$5:$E$1000,$B13,Consolidado!$AA$5:$AA$1000,O$5,Consolidado!$C$5:$C$1000,"SSF")),"00")&amp;"/"&amp;TEXT(MONTH(_xlfn.MAXIFS(Consolidado!$B$5:$B$1000,Consolidado!$E$5:$E$1000,$B13,Consolidado!$AA$5:$AA$1000,O$5,Consolidado!$C$5:$C$1000,"SSF")),"00"),""),""),IF(SUMIFS(Consolidado!$AD$5:$AD$1000,Consolidado!$E$5:$E$1000,$B13,Consolidado!$AA$5:$AA$1000,O$5,Consolidado!$C$5:$C$1000,"Comité de Supervisión")&gt;0,"Comité Sup. "&amp;TEXT(DAY(_xlfn.MINIFS(Consolidado!$B$5:$B$1000,Consolidado!$E$5:$E$1000,$B13,Consolidado!$AA$5:$AA$1000,O$5,Consolidado!$C$5:$C$1000,"Comité de Supervisión")),"00")&amp;"/"&amp;TEXT(MONTH(_xlfn.MINIFS(Consolidado!$B$5:$B$1000,Consolidado!$E$5:$E$1000,$B13,Consolidado!$AA$5:$AA$1000,O$5,Consolidado!$C$5:$C$1000,"Comité de Supervisión")),"00")&amp;IF(_xlfn.MAXIFS(Consolidado!$B$5:$B$1000,Consolidado!$E$5:$E$1000,$B13,Consolidado!$AA$5:$AA$1000,O$5,Consolidado!$C$5:$C$1000,"Comité de Supervisión")&lt;&gt;_xlfn.MINIFS(Consolidado!$B$5:$B$1000,Consolidado!$E$5:$E$1000,$B13,Consolidado!$AA$5:$AA$1000,O$5,Consolidado!$C$5:$C$1000,"Comité de Supervisión")," y "&amp;TEXT(DAY(_xlfn.MAXIFS(Consolidado!$B$5:$B$1000,Consolidado!$E$5:$E$1000,$B13,Consolidado!$AA$5:$AA$1000,O$5,Consolidado!$C$5:$C$1000,"Comité de Supervisión")),"00")&amp;"/"&amp;TEXT(MONTH(_xlfn.MAXIFS(Consolidado!$B$5:$B$1000,Consolidado!$E$5:$E$1000,$B13,Consolidado!$AA$5:$AA$1000,O$5,Consolidado!$C$5:$C$1000,"Comité de Supervisión")),"00"),""),""),IF(SUMIFS(Consolidado!$AD$5:$AD$1000,Consolidado!$E$5:$E$1000,$B13,Consolidado!$AA$5:$AA$1000,O$5,Consolidado!$C$5:$C$1000,"Consejo de Administración")&gt;0,"Consejo "&amp;TEXT(DAY(_xlfn.MINIFS(Consolidado!$B$5:$B$1000,Consolidado!$E$5:$E$1000,$B13,Consolidado!$AA$5:$AA$1000,O$5,Consolidado!$C$5:$C$1000,"Consejo de Administración")),"00")&amp;"/"&amp;TEXT(MONTH(_xlfn.MINIFS(Consolidado!$B$5:$B$1000,Consolidado!$E$5:$E$1000,$B13,Consolidado!$AA$5:$AA$1000,O$5,Consolidado!$C$5:$C$1000,"Consejo de Administración")),"00")&amp;IF(_xlfn.MAXIFS(Consolidado!$B$5:$B$1000,Consolidado!$E$5:$E$1000,$B13,Consolidado!$AA$5:$AA$1000,O$5,Consolidado!$C$5:$C$1000,"Consejo de Administración")&lt;&gt;_xlfn.MINIFS(Consolidado!$B$5:$B$1000,Consolidado!$E$5:$E$1000,$B13,Consolidado!$AA$5:$AA$1000,O$5,Consolidado!$C$5:$C$1000,"Consejo de Administración")," y "&amp;TEXT(DAY(_xlfn.MAXIFS(Consolidado!$B$5:$B$1000,Consolidado!$E$5:$E$1000,$B13,Consolidado!$AA$5:$AA$1000,O$5,Consolidado!$C$5:$C$1000,"Consejo de Administración")),"00")&amp;"/"&amp;TEXT(MONTH(_xlfn.MAXIFS(Consolidado!$B$5:$B$1000,Consolidado!$E$5:$E$1000,$B13,Consolidado!$AA$5:$AA$1000,O$5,Consolidado!$C$5:$C$1000,"Consejo de Administración")),"00"),""),""),IF(SUMIFS(Consolidado!$AD$5:$AD$1000,Consolidado!$E$5:$E$1000,$B13,Consolidado!$AA$5:$AA$1000,O$5,Consolidado!$C$5:$C$1000,"Otros")&gt;0,"Otros "&amp;TEXT(DAY(_xlfn.MINIFS(Consolidado!$B$5:$B$1000,Consolidado!$E$5:$E$1000,$B13,Consolidado!$AA$5:$AA$1000,O$5,Consolidado!$C$5:$C$1000,"Otros")),"00")&amp;"/"&amp;TEXT(MONTH(_xlfn.MINIFS(Consolidado!$B$5:$B$1000,Consolidado!$E$5:$E$1000,$B13,Consolidado!$AA$5:$AA$1000,O$5,Consolidado!$C$5:$C$1000,"Otros")),"00")&amp;IF(_xlfn.MAXIFS(Consolidado!$B$5:$B$1000,Consolidado!$E$5:$E$1000,$B13,Consolidado!$AA$5:$AA$1000,O$5,Consolidado!$C$5:$C$1000,"Otros")&lt;&gt;_xlfn.MINIFS(Consolidado!$B$5:$B$1000,Consolidado!$E$5:$E$1000,$B13,Consolidado!$AA$5:$AA$1000,O$5,Consolidado!$C$5:$C$1000,"Otros")," y "&amp;TEXT(DAY(_xlfn.MAXIFS(Consolidado!$B$5:$B$1000,Consolidado!$E$5:$E$1000,$B13,Consolidado!$AA$5:$AA$1000,O$5,Consolidado!$C$5:$C$1000,"Otros")),"00")&amp;"/"&amp;TEXT(MONTH(_xlfn.MAXIFS(Consolidado!$B$5:$B$1000,Consolidado!$E$5:$E$1000,$B13,Consolidado!$AA$5:$AA$1000,O$5,Consolidado!$C$5:$C$1000,"Otros")),"00"),""),""))</f>
        <v/>
      </c>
      <c r="P13" s="37" t="str">
        <f aca="false">_xlfn.TEXTJOIN(" +"&amp;CHAR(10),TRUE(),IF(SUMIFS(Consolidado!$AD$5:$AD$1000,Consolidado!$E$5:$E$1000,$B13,Consolidado!$AA$5:$AA$1000,P$5,Consolidado!$C$5:$C$1000,"Auditoría Interna")&gt;0,"Interna "&amp;TEXT(DAY(_xlfn.MINIFS(Consolidado!$B$5:$B$1000,Consolidado!$E$5:$E$1000,$B13,Consolidado!$AA$5:$AA$1000,P$5,Consolidado!$C$5:$C$1000,"Auditoría Interna")),"00")&amp;"/"&amp;TEXT(MONTH(_xlfn.MINIFS(Consolidado!$B$5:$B$1000,Consolidado!$E$5:$E$1000,$B13,Consolidado!$AA$5:$AA$1000,P$5,Consolidado!$C$5:$C$1000,"Auditoría Interna")),"00")&amp;IF(_xlfn.MAXIFS(Consolidado!$B$5:$B$1000,Consolidado!$E$5:$E$1000,$B13,Consolidado!$AA$5:$AA$1000,P$5,Consolidado!$C$5:$C$1000,"Auditoría Interna")&lt;&gt;_xlfn.MINIFS(Consolidado!$B$5:$B$1000,Consolidado!$E$5:$E$1000,$B13,Consolidado!$AA$5:$AA$1000,P$5,Consolidado!$C$5:$C$1000,"Auditoría Interna")," y "&amp;TEXT(DAY(_xlfn.MAXIFS(Consolidado!$B$5:$B$1000,Consolidado!$E$5:$E$1000,$B13,Consolidado!$AA$5:$AA$1000,P$5,Consolidado!$C$5:$C$1000,"Auditoría Interna")),"00")&amp;"/"&amp;TEXT(MONTH(_xlfn.MAXIFS(Consolidado!$B$5:$B$1000,Consolidado!$E$5:$E$1000,$B13,Consolidado!$AA$5:$AA$1000,P$5,Consolidado!$C$5:$C$1000,"Auditoría Interna")),"00"),""),""),IF(SUMIFS(Consolidado!$AD$5:$AD$1000,Consolidado!$E$5:$E$1000,$B13,Consolidado!$AA$5:$AA$1000,P$5,Consolidado!$C$5:$C$1000,"Auditoría Externa")&gt;0,"Externa "&amp;TEXT(DAY(_xlfn.MINIFS(Consolidado!$B$5:$B$1000,Consolidado!$E$5:$E$1000,$B13,Consolidado!$AA$5:$AA$1000,P$5,Consolidado!$C$5:$C$1000,"Auditoría Externa")),"00")&amp;"/"&amp;TEXT(MONTH(_xlfn.MINIFS(Consolidado!$B$5:$B$1000,Consolidado!$E$5:$E$1000,$B13,Consolidado!$AA$5:$AA$1000,P$5,Consolidado!$C$5:$C$1000,"Auditoría Externa")),"00")&amp;IF(_xlfn.MAXIFS(Consolidado!$B$5:$B$1000,Consolidado!$E$5:$E$1000,$B13,Consolidado!$AA$5:$AA$1000,P$5,Consolidado!$C$5:$C$1000,"Auditoría Externa")&lt;&gt;_xlfn.MINIFS(Consolidado!$B$5:$B$1000,Consolidado!$E$5:$E$1000,$B13,Consolidado!$AA$5:$AA$1000,P$5,Consolidado!$C$5:$C$1000,"Auditoría Externa")," y "&amp;TEXT(DAY(_xlfn.MAXIFS(Consolidado!$B$5:$B$1000,Consolidado!$E$5:$E$1000,$B13,Consolidado!$AA$5:$AA$1000,P$5,Consolidado!$C$5:$C$1000,"Auditoría Externa")),"00")&amp;"/"&amp;TEXT(MONTH(_xlfn.MAXIFS(Consolidado!$B$5:$B$1000,Consolidado!$E$5:$E$1000,$B13,Consolidado!$AA$5:$AA$1000,P$5,Consolidado!$C$5:$C$1000,"Auditoría Externa")),"00"),""),""),IF(SUMIFS(Consolidado!$AD$5:$AD$1000,Consolidado!$E$5:$E$1000,$B13,Consolidado!$AA$5:$AA$1000,P$5,Consolidado!$C$5:$C$1000,"SSF")&gt;0,"SSF "&amp;TEXT(DAY(_xlfn.MINIFS(Consolidado!$B$5:$B$1000,Consolidado!$E$5:$E$1000,$B13,Consolidado!$AA$5:$AA$1000,P$5,Consolidado!$C$5:$C$1000,"SSF")),"00")&amp;"/"&amp;TEXT(MONTH(_xlfn.MINIFS(Consolidado!$B$5:$B$1000,Consolidado!$E$5:$E$1000,$B13,Consolidado!$AA$5:$AA$1000,P$5,Consolidado!$C$5:$C$1000,"SSF")),"00")&amp;IF(_xlfn.MAXIFS(Consolidado!$B$5:$B$1000,Consolidado!$E$5:$E$1000,$B13,Consolidado!$AA$5:$AA$1000,P$5,Consolidado!$C$5:$C$1000,"SSF")&lt;&gt;_xlfn.MINIFS(Consolidado!$B$5:$B$1000,Consolidado!$E$5:$E$1000,$B13,Consolidado!$AA$5:$AA$1000,P$5,Consolidado!$C$5:$C$1000,"SSF")," y "&amp;TEXT(DAY(_xlfn.MAXIFS(Consolidado!$B$5:$B$1000,Consolidado!$E$5:$E$1000,$B13,Consolidado!$AA$5:$AA$1000,P$5,Consolidado!$C$5:$C$1000,"SSF")),"00")&amp;"/"&amp;TEXT(MONTH(_xlfn.MAXIFS(Consolidado!$B$5:$B$1000,Consolidado!$E$5:$E$1000,$B13,Consolidado!$AA$5:$AA$1000,P$5,Consolidado!$C$5:$C$1000,"SSF")),"00"),""),""),IF(SUMIFS(Consolidado!$AD$5:$AD$1000,Consolidado!$E$5:$E$1000,$B13,Consolidado!$AA$5:$AA$1000,P$5,Consolidado!$C$5:$C$1000,"Comité de Supervisión")&gt;0,"Comité Sup. "&amp;TEXT(DAY(_xlfn.MINIFS(Consolidado!$B$5:$B$1000,Consolidado!$E$5:$E$1000,$B13,Consolidado!$AA$5:$AA$1000,P$5,Consolidado!$C$5:$C$1000,"Comité de Supervisión")),"00")&amp;"/"&amp;TEXT(MONTH(_xlfn.MINIFS(Consolidado!$B$5:$B$1000,Consolidado!$E$5:$E$1000,$B13,Consolidado!$AA$5:$AA$1000,P$5,Consolidado!$C$5:$C$1000,"Comité de Supervisión")),"00")&amp;IF(_xlfn.MAXIFS(Consolidado!$B$5:$B$1000,Consolidado!$E$5:$E$1000,$B13,Consolidado!$AA$5:$AA$1000,P$5,Consolidado!$C$5:$C$1000,"Comité de Supervisión")&lt;&gt;_xlfn.MINIFS(Consolidado!$B$5:$B$1000,Consolidado!$E$5:$E$1000,$B13,Consolidado!$AA$5:$AA$1000,P$5,Consolidado!$C$5:$C$1000,"Comité de Supervisión")," y "&amp;TEXT(DAY(_xlfn.MAXIFS(Consolidado!$B$5:$B$1000,Consolidado!$E$5:$E$1000,$B13,Consolidado!$AA$5:$AA$1000,P$5,Consolidado!$C$5:$C$1000,"Comité de Supervisión")),"00")&amp;"/"&amp;TEXT(MONTH(_xlfn.MAXIFS(Consolidado!$B$5:$B$1000,Consolidado!$E$5:$E$1000,$B13,Consolidado!$AA$5:$AA$1000,P$5,Consolidado!$C$5:$C$1000,"Comité de Supervisión")),"00"),""),""),IF(SUMIFS(Consolidado!$AD$5:$AD$1000,Consolidado!$E$5:$E$1000,$B13,Consolidado!$AA$5:$AA$1000,P$5,Consolidado!$C$5:$C$1000,"Consejo de Administración")&gt;0,"Consejo "&amp;TEXT(DAY(_xlfn.MINIFS(Consolidado!$B$5:$B$1000,Consolidado!$E$5:$E$1000,$B13,Consolidado!$AA$5:$AA$1000,P$5,Consolidado!$C$5:$C$1000,"Consejo de Administración")),"00")&amp;"/"&amp;TEXT(MONTH(_xlfn.MINIFS(Consolidado!$B$5:$B$1000,Consolidado!$E$5:$E$1000,$B13,Consolidado!$AA$5:$AA$1000,P$5,Consolidado!$C$5:$C$1000,"Consejo de Administración")),"00")&amp;IF(_xlfn.MAXIFS(Consolidado!$B$5:$B$1000,Consolidado!$E$5:$E$1000,$B13,Consolidado!$AA$5:$AA$1000,P$5,Consolidado!$C$5:$C$1000,"Consejo de Administración")&lt;&gt;_xlfn.MINIFS(Consolidado!$B$5:$B$1000,Consolidado!$E$5:$E$1000,$B13,Consolidado!$AA$5:$AA$1000,P$5,Consolidado!$C$5:$C$1000,"Consejo de Administración")," y "&amp;TEXT(DAY(_xlfn.MAXIFS(Consolidado!$B$5:$B$1000,Consolidado!$E$5:$E$1000,$B13,Consolidado!$AA$5:$AA$1000,P$5,Consolidado!$C$5:$C$1000,"Consejo de Administración")),"00")&amp;"/"&amp;TEXT(MONTH(_xlfn.MAXIFS(Consolidado!$B$5:$B$1000,Consolidado!$E$5:$E$1000,$B13,Consolidado!$AA$5:$AA$1000,P$5,Consolidado!$C$5:$C$1000,"Consejo de Administración")),"00"),""),""),IF(SUMIFS(Consolidado!$AD$5:$AD$1000,Consolidado!$E$5:$E$1000,$B13,Consolidado!$AA$5:$AA$1000,P$5,Consolidado!$C$5:$C$1000,"Otros")&gt;0,"Otros "&amp;TEXT(DAY(_xlfn.MINIFS(Consolidado!$B$5:$B$1000,Consolidado!$E$5:$E$1000,$B13,Consolidado!$AA$5:$AA$1000,P$5,Consolidado!$C$5:$C$1000,"Otros")),"00")&amp;"/"&amp;TEXT(MONTH(_xlfn.MINIFS(Consolidado!$B$5:$B$1000,Consolidado!$E$5:$E$1000,$B13,Consolidado!$AA$5:$AA$1000,P$5,Consolidado!$C$5:$C$1000,"Otros")),"00")&amp;IF(_xlfn.MAXIFS(Consolidado!$B$5:$B$1000,Consolidado!$E$5:$E$1000,$B13,Consolidado!$AA$5:$AA$1000,P$5,Consolidado!$C$5:$C$1000,"Otros")&lt;&gt;_xlfn.MINIFS(Consolidado!$B$5:$B$1000,Consolidado!$E$5:$E$1000,$B13,Consolidado!$AA$5:$AA$1000,P$5,Consolidado!$C$5:$C$1000,"Otros")," y "&amp;TEXT(DAY(_xlfn.MAXIFS(Consolidado!$B$5:$B$1000,Consolidado!$E$5:$E$1000,$B13,Consolidado!$AA$5:$AA$1000,P$5,Consolidado!$C$5:$C$1000,"Otros")),"00")&amp;"/"&amp;TEXT(MONTH(_xlfn.MAXIFS(Consolidado!$B$5:$B$1000,Consolidado!$E$5:$E$1000,$B13,Consolidado!$AA$5:$AA$1000,P$5,Consolidado!$C$5:$C$1000,"Otros")),"00"),""),""))</f>
        <v>Externa 06/10</v>
      </c>
      <c r="Q13" s="37" t="str">
        <f aca="false">_xlfn.TEXTJOIN(" +"&amp;CHAR(10),TRUE(),IF(SUMIFS(Consolidado!$AD$5:$AD$1000,Consolidado!$E$5:$E$1000,$B13,Consolidado!$AA$5:$AA$1000,Q$5,Consolidado!$C$5:$C$1000,"Auditoría Interna")&gt;0,"Interna "&amp;TEXT(DAY(_xlfn.MINIFS(Consolidado!$B$5:$B$1000,Consolidado!$E$5:$E$1000,$B13,Consolidado!$AA$5:$AA$1000,Q$5,Consolidado!$C$5:$C$1000,"Auditoría Interna")),"00")&amp;"/"&amp;TEXT(MONTH(_xlfn.MINIFS(Consolidado!$B$5:$B$1000,Consolidado!$E$5:$E$1000,$B13,Consolidado!$AA$5:$AA$1000,Q$5,Consolidado!$C$5:$C$1000,"Auditoría Interna")),"00")&amp;IF(_xlfn.MAXIFS(Consolidado!$B$5:$B$1000,Consolidado!$E$5:$E$1000,$B13,Consolidado!$AA$5:$AA$1000,Q$5,Consolidado!$C$5:$C$1000,"Auditoría Interna")&lt;&gt;_xlfn.MINIFS(Consolidado!$B$5:$B$1000,Consolidado!$E$5:$E$1000,$B13,Consolidado!$AA$5:$AA$1000,Q$5,Consolidado!$C$5:$C$1000,"Auditoría Interna")," y "&amp;TEXT(DAY(_xlfn.MAXIFS(Consolidado!$B$5:$B$1000,Consolidado!$E$5:$E$1000,$B13,Consolidado!$AA$5:$AA$1000,Q$5,Consolidado!$C$5:$C$1000,"Auditoría Interna")),"00")&amp;"/"&amp;TEXT(MONTH(_xlfn.MAXIFS(Consolidado!$B$5:$B$1000,Consolidado!$E$5:$E$1000,$B13,Consolidado!$AA$5:$AA$1000,Q$5,Consolidado!$C$5:$C$1000,"Auditoría Interna")),"00"),""),""),IF(SUMIFS(Consolidado!$AD$5:$AD$1000,Consolidado!$E$5:$E$1000,$B13,Consolidado!$AA$5:$AA$1000,Q$5,Consolidado!$C$5:$C$1000,"Auditoría Externa")&gt;0,"Externa "&amp;TEXT(DAY(_xlfn.MINIFS(Consolidado!$B$5:$B$1000,Consolidado!$E$5:$E$1000,$B13,Consolidado!$AA$5:$AA$1000,Q$5,Consolidado!$C$5:$C$1000,"Auditoría Externa")),"00")&amp;"/"&amp;TEXT(MONTH(_xlfn.MINIFS(Consolidado!$B$5:$B$1000,Consolidado!$E$5:$E$1000,$B13,Consolidado!$AA$5:$AA$1000,Q$5,Consolidado!$C$5:$C$1000,"Auditoría Externa")),"00")&amp;IF(_xlfn.MAXIFS(Consolidado!$B$5:$B$1000,Consolidado!$E$5:$E$1000,$B13,Consolidado!$AA$5:$AA$1000,Q$5,Consolidado!$C$5:$C$1000,"Auditoría Externa")&lt;&gt;_xlfn.MINIFS(Consolidado!$B$5:$B$1000,Consolidado!$E$5:$E$1000,$B13,Consolidado!$AA$5:$AA$1000,Q$5,Consolidado!$C$5:$C$1000,"Auditoría Externa")," y "&amp;TEXT(DAY(_xlfn.MAXIFS(Consolidado!$B$5:$B$1000,Consolidado!$E$5:$E$1000,$B13,Consolidado!$AA$5:$AA$1000,Q$5,Consolidado!$C$5:$C$1000,"Auditoría Externa")),"00")&amp;"/"&amp;TEXT(MONTH(_xlfn.MAXIFS(Consolidado!$B$5:$B$1000,Consolidado!$E$5:$E$1000,$B13,Consolidado!$AA$5:$AA$1000,Q$5,Consolidado!$C$5:$C$1000,"Auditoría Externa")),"00"),""),""),IF(SUMIFS(Consolidado!$AD$5:$AD$1000,Consolidado!$E$5:$E$1000,$B13,Consolidado!$AA$5:$AA$1000,Q$5,Consolidado!$C$5:$C$1000,"SSF")&gt;0,"SSF "&amp;TEXT(DAY(_xlfn.MINIFS(Consolidado!$B$5:$B$1000,Consolidado!$E$5:$E$1000,$B13,Consolidado!$AA$5:$AA$1000,Q$5,Consolidado!$C$5:$C$1000,"SSF")),"00")&amp;"/"&amp;TEXT(MONTH(_xlfn.MINIFS(Consolidado!$B$5:$B$1000,Consolidado!$E$5:$E$1000,$B13,Consolidado!$AA$5:$AA$1000,Q$5,Consolidado!$C$5:$C$1000,"SSF")),"00")&amp;IF(_xlfn.MAXIFS(Consolidado!$B$5:$B$1000,Consolidado!$E$5:$E$1000,$B13,Consolidado!$AA$5:$AA$1000,Q$5,Consolidado!$C$5:$C$1000,"SSF")&lt;&gt;_xlfn.MINIFS(Consolidado!$B$5:$B$1000,Consolidado!$E$5:$E$1000,$B13,Consolidado!$AA$5:$AA$1000,Q$5,Consolidado!$C$5:$C$1000,"SSF")," y "&amp;TEXT(DAY(_xlfn.MAXIFS(Consolidado!$B$5:$B$1000,Consolidado!$E$5:$E$1000,$B13,Consolidado!$AA$5:$AA$1000,Q$5,Consolidado!$C$5:$C$1000,"SSF")),"00")&amp;"/"&amp;TEXT(MONTH(_xlfn.MAXIFS(Consolidado!$B$5:$B$1000,Consolidado!$E$5:$E$1000,$B13,Consolidado!$AA$5:$AA$1000,Q$5,Consolidado!$C$5:$C$1000,"SSF")),"00"),""),""),IF(SUMIFS(Consolidado!$AD$5:$AD$1000,Consolidado!$E$5:$E$1000,$B13,Consolidado!$AA$5:$AA$1000,Q$5,Consolidado!$C$5:$C$1000,"Comité de Supervisión")&gt;0,"Comité Sup. "&amp;TEXT(DAY(_xlfn.MINIFS(Consolidado!$B$5:$B$1000,Consolidado!$E$5:$E$1000,$B13,Consolidado!$AA$5:$AA$1000,Q$5,Consolidado!$C$5:$C$1000,"Comité de Supervisión")),"00")&amp;"/"&amp;TEXT(MONTH(_xlfn.MINIFS(Consolidado!$B$5:$B$1000,Consolidado!$E$5:$E$1000,$B13,Consolidado!$AA$5:$AA$1000,Q$5,Consolidado!$C$5:$C$1000,"Comité de Supervisión")),"00")&amp;IF(_xlfn.MAXIFS(Consolidado!$B$5:$B$1000,Consolidado!$E$5:$E$1000,$B13,Consolidado!$AA$5:$AA$1000,Q$5,Consolidado!$C$5:$C$1000,"Comité de Supervisión")&lt;&gt;_xlfn.MINIFS(Consolidado!$B$5:$B$1000,Consolidado!$E$5:$E$1000,$B13,Consolidado!$AA$5:$AA$1000,Q$5,Consolidado!$C$5:$C$1000,"Comité de Supervisión")," y "&amp;TEXT(DAY(_xlfn.MAXIFS(Consolidado!$B$5:$B$1000,Consolidado!$E$5:$E$1000,$B13,Consolidado!$AA$5:$AA$1000,Q$5,Consolidado!$C$5:$C$1000,"Comité de Supervisión")),"00")&amp;"/"&amp;TEXT(MONTH(_xlfn.MAXIFS(Consolidado!$B$5:$B$1000,Consolidado!$E$5:$E$1000,$B13,Consolidado!$AA$5:$AA$1000,Q$5,Consolidado!$C$5:$C$1000,"Comité de Supervisión")),"00"),""),""),IF(SUMIFS(Consolidado!$AD$5:$AD$1000,Consolidado!$E$5:$E$1000,$B13,Consolidado!$AA$5:$AA$1000,Q$5,Consolidado!$C$5:$C$1000,"Consejo de Administración")&gt;0,"Consejo "&amp;TEXT(DAY(_xlfn.MINIFS(Consolidado!$B$5:$B$1000,Consolidado!$E$5:$E$1000,$B13,Consolidado!$AA$5:$AA$1000,Q$5,Consolidado!$C$5:$C$1000,"Consejo de Administración")),"00")&amp;"/"&amp;TEXT(MONTH(_xlfn.MINIFS(Consolidado!$B$5:$B$1000,Consolidado!$E$5:$E$1000,$B13,Consolidado!$AA$5:$AA$1000,Q$5,Consolidado!$C$5:$C$1000,"Consejo de Administración")),"00")&amp;IF(_xlfn.MAXIFS(Consolidado!$B$5:$B$1000,Consolidado!$E$5:$E$1000,$B13,Consolidado!$AA$5:$AA$1000,Q$5,Consolidado!$C$5:$C$1000,"Consejo de Administración")&lt;&gt;_xlfn.MINIFS(Consolidado!$B$5:$B$1000,Consolidado!$E$5:$E$1000,$B13,Consolidado!$AA$5:$AA$1000,Q$5,Consolidado!$C$5:$C$1000,"Consejo de Administración")," y "&amp;TEXT(DAY(_xlfn.MAXIFS(Consolidado!$B$5:$B$1000,Consolidado!$E$5:$E$1000,$B13,Consolidado!$AA$5:$AA$1000,Q$5,Consolidado!$C$5:$C$1000,"Consejo de Administración")),"00")&amp;"/"&amp;TEXT(MONTH(_xlfn.MAXIFS(Consolidado!$B$5:$B$1000,Consolidado!$E$5:$E$1000,$B13,Consolidado!$AA$5:$AA$1000,Q$5,Consolidado!$C$5:$C$1000,"Consejo de Administración")),"00"),""),""),IF(SUMIFS(Consolidado!$AD$5:$AD$1000,Consolidado!$E$5:$E$1000,$B13,Consolidado!$AA$5:$AA$1000,Q$5,Consolidado!$C$5:$C$1000,"Otros")&gt;0,"Otros "&amp;TEXT(DAY(_xlfn.MINIFS(Consolidado!$B$5:$B$1000,Consolidado!$E$5:$E$1000,$B13,Consolidado!$AA$5:$AA$1000,Q$5,Consolidado!$C$5:$C$1000,"Otros")),"00")&amp;"/"&amp;TEXT(MONTH(_xlfn.MINIFS(Consolidado!$B$5:$B$1000,Consolidado!$E$5:$E$1000,$B13,Consolidado!$AA$5:$AA$1000,Q$5,Consolidado!$C$5:$C$1000,"Otros")),"00")&amp;IF(_xlfn.MAXIFS(Consolidado!$B$5:$B$1000,Consolidado!$E$5:$E$1000,$B13,Consolidado!$AA$5:$AA$1000,Q$5,Consolidado!$C$5:$C$1000,"Otros")&lt;&gt;_xlfn.MINIFS(Consolidado!$B$5:$B$1000,Consolidado!$E$5:$E$1000,$B13,Consolidado!$AA$5:$AA$1000,Q$5,Consolidado!$C$5:$C$1000,"Otros")," y "&amp;TEXT(DAY(_xlfn.MAXIFS(Consolidado!$B$5:$B$1000,Consolidado!$E$5:$E$1000,$B13,Consolidado!$AA$5:$AA$1000,Q$5,Consolidado!$C$5:$C$1000,"Otros")),"00")&amp;"/"&amp;TEXT(MONTH(_xlfn.MAXIFS(Consolidado!$B$5:$B$1000,Consolidado!$E$5:$E$1000,$B13,Consolidado!$AA$5:$AA$1000,Q$5,Consolidado!$C$5:$C$1000,"Otros")),"00"),""),""))</f>
        <v/>
      </c>
      <c r="R13" s="37" t="str">
        <f aca="false">_xlfn.TEXTJOIN(" +"&amp;CHAR(10),TRUE(),IF(SUMIFS(Consolidado!$AD$5:$AD$1000,Consolidado!$E$5:$E$1000,$B13,Consolidado!$AA$5:$AA$1000,R$5,Consolidado!$C$5:$C$1000,"Auditoría Interna")&gt;0,"Interna "&amp;TEXT(DAY(_xlfn.MINIFS(Consolidado!$B$5:$B$1000,Consolidado!$E$5:$E$1000,$B13,Consolidado!$AA$5:$AA$1000,R$5,Consolidado!$C$5:$C$1000,"Auditoría Interna")),"00")&amp;"/"&amp;TEXT(MONTH(_xlfn.MINIFS(Consolidado!$B$5:$B$1000,Consolidado!$E$5:$E$1000,$B13,Consolidado!$AA$5:$AA$1000,R$5,Consolidado!$C$5:$C$1000,"Auditoría Interna")),"00")&amp;IF(_xlfn.MAXIFS(Consolidado!$B$5:$B$1000,Consolidado!$E$5:$E$1000,$B13,Consolidado!$AA$5:$AA$1000,R$5,Consolidado!$C$5:$C$1000,"Auditoría Interna")&lt;&gt;_xlfn.MINIFS(Consolidado!$B$5:$B$1000,Consolidado!$E$5:$E$1000,$B13,Consolidado!$AA$5:$AA$1000,R$5,Consolidado!$C$5:$C$1000,"Auditoría Interna")," y "&amp;TEXT(DAY(_xlfn.MAXIFS(Consolidado!$B$5:$B$1000,Consolidado!$E$5:$E$1000,$B13,Consolidado!$AA$5:$AA$1000,R$5,Consolidado!$C$5:$C$1000,"Auditoría Interna")),"00")&amp;"/"&amp;TEXT(MONTH(_xlfn.MAXIFS(Consolidado!$B$5:$B$1000,Consolidado!$E$5:$E$1000,$B13,Consolidado!$AA$5:$AA$1000,R$5,Consolidado!$C$5:$C$1000,"Auditoría Interna")),"00"),""),""),IF(SUMIFS(Consolidado!$AD$5:$AD$1000,Consolidado!$E$5:$E$1000,$B13,Consolidado!$AA$5:$AA$1000,R$5,Consolidado!$C$5:$C$1000,"Auditoría Externa")&gt;0,"Externa "&amp;TEXT(DAY(_xlfn.MINIFS(Consolidado!$B$5:$B$1000,Consolidado!$E$5:$E$1000,$B13,Consolidado!$AA$5:$AA$1000,R$5,Consolidado!$C$5:$C$1000,"Auditoría Externa")),"00")&amp;"/"&amp;TEXT(MONTH(_xlfn.MINIFS(Consolidado!$B$5:$B$1000,Consolidado!$E$5:$E$1000,$B13,Consolidado!$AA$5:$AA$1000,R$5,Consolidado!$C$5:$C$1000,"Auditoría Externa")),"00")&amp;IF(_xlfn.MAXIFS(Consolidado!$B$5:$B$1000,Consolidado!$E$5:$E$1000,$B13,Consolidado!$AA$5:$AA$1000,R$5,Consolidado!$C$5:$C$1000,"Auditoría Externa")&lt;&gt;_xlfn.MINIFS(Consolidado!$B$5:$B$1000,Consolidado!$E$5:$E$1000,$B13,Consolidado!$AA$5:$AA$1000,R$5,Consolidado!$C$5:$C$1000,"Auditoría Externa")," y "&amp;TEXT(DAY(_xlfn.MAXIFS(Consolidado!$B$5:$B$1000,Consolidado!$E$5:$E$1000,$B13,Consolidado!$AA$5:$AA$1000,R$5,Consolidado!$C$5:$C$1000,"Auditoría Externa")),"00")&amp;"/"&amp;TEXT(MONTH(_xlfn.MAXIFS(Consolidado!$B$5:$B$1000,Consolidado!$E$5:$E$1000,$B13,Consolidado!$AA$5:$AA$1000,R$5,Consolidado!$C$5:$C$1000,"Auditoría Externa")),"00"),""),""),IF(SUMIFS(Consolidado!$AD$5:$AD$1000,Consolidado!$E$5:$E$1000,$B13,Consolidado!$AA$5:$AA$1000,R$5,Consolidado!$C$5:$C$1000,"SSF")&gt;0,"SSF "&amp;TEXT(DAY(_xlfn.MINIFS(Consolidado!$B$5:$B$1000,Consolidado!$E$5:$E$1000,$B13,Consolidado!$AA$5:$AA$1000,R$5,Consolidado!$C$5:$C$1000,"SSF")),"00")&amp;"/"&amp;TEXT(MONTH(_xlfn.MINIFS(Consolidado!$B$5:$B$1000,Consolidado!$E$5:$E$1000,$B13,Consolidado!$AA$5:$AA$1000,R$5,Consolidado!$C$5:$C$1000,"SSF")),"00")&amp;IF(_xlfn.MAXIFS(Consolidado!$B$5:$B$1000,Consolidado!$E$5:$E$1000,$B13,Consolidado!$AA$5:$AA$1000,R$5,Consolidado!$C$5:$C$1000,"SSF")&lt;&gt;_xlfn.MINIFS(Consolidado!$B$5:$B$1000,Consolidado!$E$5:$E$1000,$B13,Consolidado!$AA$5:$AA$1000,R$5,Consolidado!$C$5:$C$1000,"SSF")," y "&amp;TEXT(DAY(_xlfn.MAXIFS(Consolidado!$B$5:$B$1000,Consolidado!$E$5:$E$1000,$B13,Consolidado!$AA$5:$AA$1000,R$5,Consolidado!$C$5:$C$1000,"SSF")),"00")&amp;"/"&amp;TEXT(MONTH(_xlfn.MAXIFS(Consolidado!$B$5:$B$1000,Consolidado!$E$5:$E$1000,$B13,Consolidado!$AA$5:$AA$1000,R$5,Consolidado!$C$5:$C$1000,"SSF")),"00"),""),""),IF(SUMIFS(Consolidado!$AD$5:$AD$1000,Consolidado!$E$5:$E$1000,$B13,Consolidado!$AA$5:$AA$1000,R$5,Consolidado!$C$5:$C$1000,"Comité de Supervisión")&gt;0,"Comité Sup. "&amp;TEXT(DAY(_xlfn.MINIFS(Consolidado!$B$5:$B$1000,Consolidado!$E$5:$E$1000,$B13,Consolidado!$AA$5:$AA$1000,R$5,Consolidado!$C$5:$C$1000,"Comité de Supervisión")),"00")&amp;"/"&amp;TEXT(MONTH(_xlfn.MINIFS(Consolidado!$B$5:$B$1000,Consolidado!$E$5:$E$1000,$B13,Consolidado!$AA$5:$AA$1000,R$5,Consolidado!$C$5:$C$1000,"Comité de Supervisión")),"00")&amp;IF(_xlfn.MAXIFS(Consolidado!$B$5:$B$1000,Consolidado!$E$5:$E$1000,$B13,Consolidado!$AA$5:$AA$1000,R$5,Consolidado!$C$5:$C$1000,"Comité de Supervisión")&lt;&gt;_xlfn.MINIFS(Consolidado!$B$5:$B$1000,Consolidado!$E$5:$E$1000,$B13,Consolidado!$AA$5:$AA$1000,R$5,Consolidado!$C$5:$C$1000,"Comité de Supervisión")," y "&amp;TEXT(DAY(_xlfn.MAXIFS(Consolidado!$B$5:$B$1000,Consolidado!$E$5:$E$1000,$B13,Consolidado!$AA$5:$AA$1000,R$5,Consolidado!$C$5:$C$1000,"Comité de Supervisión")),"00")&amp;"/"&amp;TEXT(MONTH(_xlfn.MAXIFS(Consolidado!$B$5:$B$1000,Consolidado!$E$5:$E$1000,$B13,Consolidado!$AA$5:$AA$1000,R$5,Consolidado!$C$5:$C$1000,"Comité de Supervisión")),"00"),""),""),IF(SUMIFS(Consolidado!$AD$5:$AD$1000,Consolidado!$E$5:$E$1000,$B13,Consolidado!$AA$5:$AA$1000,R$5,Consolidado!$C$5:$C$1000,"Consejo de Administración")&gt;0,"Consejo "&amp;TEXT(DAY(_xlfn.MINIFS(Consolidado!$B$5:$B$1000,Consolidado!$E$5:$E$1000,$B13,Consolidado!$AA$5:$AA$1000,R$5,Consolidado!$C$5:$C$1000,"Consejo de Administración")),"00")&amp;"/"&amp;TEXT(MONTH(_xlfn.MINIFS(Consolidado!$B$5:$B$1000,Consolidado!$E$5:$E$1000,$B13,Consolidado!$AA$5:$AA$1000,R$5,Consolidado!$C$5:$C$1000,"Consejo de Administración")),"00")&amp;IF(_xlfn.MAXIFS(Consolidado!$B$5:$B$1000,Consolidado!$E$5:$E$1000,$B13,Consolidado!$AA$5:$AA$1000,R$5,Consolidado!$C$5:$C$1000,"Consejo de Administración")&lt;&gt;_xlfn.MINIFS(Consolidado!$B$5:$B$1000,Consolidado!$E$5:$E$1000,$B13,Consolidado!$AA$5:$AA$1000,R$5,Consolidado!$C$5:$C$1000,"Consejo de Administración")," y "&amp;TEXT(DAY(_xlfn.MAXIFS(Consolidado!$B$5:$B$1000,Consolidado!$E$5:$E$1000,$B13,Consolidado!$AA$5:$AA$1000,R$5,Consolidado!$C$5:$C$1000,"Consejo de Administración")),"00")&amp;"/"&amp;TEXT(MONTH(_xlfn.MAXIFS(Consolidado!$B$5:$B$1000,Consolidado!$E$5:$E$1000,$B13,Consolidado!$AA$5:$AA$1000,R$5,Consolidado!$C$5:$C$1000,"Consejo de Administración")),"00"),""),""),IF(SUMIFS(Consolidado!$AD$5:$AD$1000,Consolidado!$E$5:$E$1000,$B13,Consolidado!$AA$5:$AA$1000,R$5,Consolidado!$C$5:$C$1000,"Otros")&gt;0,"Otros "&amp;TEXT(DAY(_xlfn.MINIFS(Consolidado!$B$5:$B$1000,Consolidado!$E$5:$E$1000,$B13,Consolidado!$AA$5:$AA$1000,R$5,Consolidado!$C$5:$C$1000,"Otros")),"00")&amp;"/"&amp;TEXT(MONTH(_xlfn.MINIFS(Consolidado!$B$5:$B$1000,Consolidado!$E$5:$E$1000,$B13,Consolidado!$AA$5:$AA$1000,R$5,Consolidado!$C$5:$C$1000,"Otros")),"00")&amp;IF(_xlfn.MAXIFS(Consolidado!$B$5:$B$1000,Consolidado!$E$5:$E$1000,$B13,Consolidado!$AA$5:$AA$1000,R$5,Consolidado!$C$5:$C$1000,"Otros")&lt;&gt;_xlfn.MINIFS(Consolidado!$B$5:$B$1000,Consolidado!$E$5:$E$1000,$B13,Consolidado!$AA$5:$AA$1000,R$5,Consolidado!$C$5:$C$1000,"Otros")," y "&amp;TEXT(DAY(_xlfn.MAXIFS(Consolidado!$B$5:$B$1000,Consolidado!$E$5:$E$1000,$B13,Consolidado!$AA$5:$AA$1000,R$5,Consolidado!$C$5:$C$1000,"Otros")),"00")&amp;"/"&amp;TEXT(MONTH(_xlfn.MAXIFS(Consolidado!$B$5:$B$1000,Consolidado!$E$5:$E$1000,$B13,Consolidado!$AA$5:$AA$1000,R$5,Consolidado!$C$5:$C$1000,"Otros")),"00"),""),""))</f>
        <v/>
      </c>
    </row>
    <row r="14" customFormat="false" ht="61.5" hidden="true" customHeight="true" outlineLevel="0" collapsed="false">
      <c r="A14" s="31" t="n">
        <v>9</v>
      </c>
      <c r="B14" s="32" t="str">
        <f aca="false">Catálogos!C10</f>
        <v>Valúos y garantías</v>
      </c>
      <c r="C14" s="33" t="str">
        <f aca="false">Catálogos!D10</f>
        <v>NRP-25</v>
      </c>
      <c r="D14" s="17" t="n">
        <f aca="false">SUMIFS(Consolidado!$AD$5:$AD$1000,Consolidado!$E$5:$E$1000,B14,Consolidado!$H$5:$H$1000,$C$2)</f>
        <v>2</v>
      </c>
      <c r="E14" s="36" t="str">
        <f aca="false">IF(((SUMIFS(Consolidado!$AD$5:$AD$1000,Consolidado!$E$5:$E$1000,$B14,Consolidado!$C$5:$C$1000,"Auditoría Interna",Consolidado!$H$5:$H$1000,$C$2)&gt;0)+(SUMIFS(Consolidado!$AD$5:$AD$1000,Consolidado!$E$5:$E$1000,$B14,Consolidado!$C$5:$C$1000,"Auditoría Externa",Consolidado!$H$5:$H$1000,$C$2)&gt;0)+(SUMIFS(Consolidado!$AD$5:$AD$1000,Consolidado!$E$5:$E$1000,$B14,Consolidado!$C$5:$C$1000,"SSF",Consolidado!$H$5:$H$1000,$C$2)&gt;0)+(SUMIFS(Consolidado!$AD$5:$AD$1000,Consolidado!$E$5:$E$1000,$B14,Consolidado!$C$5:$C$1000,"Comité de Supervisión",Consolidado!$H$5:$H$1000,$C$2)&gt;0)+(SUMIFS(Consolidado!$AD$5:$AD$1000,Consolidado!$E$5:$E$1000,$B14,Consolidado!$C$5:$C$1000,"Consejo de Administración",Consolidado!$H$5:$H$1000,$C$2)&gt;0)+(SUMIFS(Consolidado!$AD$5:$AD$1000,Consolidado!$E$5:$E$1000,$B14,Consolidado!$C$5:$C$1000,"Otros",Consolidado!$H$5:$H$1000,$C$2)&gt;0))&gt;=2,"Sí","No")</f>
        <v>No</v>
      </c>
      <c r="F14" s="47" t="str">
        <f aca="false" t="array" ref="F14:F14">_xlfn.TEXTJOIN(CHAR(10),TRUE(),IF((Consolidado!$E$5:$E$1000=$B14)*(Consolidado!$H$5:$H$1000=$C$2),Consolidado!$AE$5:$AE$1000,""))</f>
        <v>Interna – 6 de Mayo 2026
Interna – 24 de Junio 2026</v>
      </c>
      <c r="G14" s="37" t="str">
        <f aca="false">_xlfn.TEXTJOIN(" +"&amp;CHAR(10),TRUE(),IF(SUMIFS(Consolidado!$AD$5:$AD$1000,Consolidado!$E$5:$E$1000,$B14,Consolidado!$AA$5:$AA$1000,G$5,Consolidado!$C$5:$C$1000,"Auditoría Interna")&gt;0,"Interna "&amp;TEXT(DAY(_xlfn.MINIFS(Consolidado!$B$5:$B$1000,Consolidado!$E$5:$E$1000,$B14,Consolidado!$AA$5:$AA$1000,G$5,Consolidado!$C$5:$C$1000,"Auditoría Interna")),"00")&amp;"/"&amp;TEXT(MONTH(_xlfn.MINIFS(Consolidado!$B$5:$B$1000,Consolidado!$E$5:$E$1000,$B14,Consolidado!$AA$5:$AA$1000,G$5,Consolidado!$C$5:$C$1000,"Auditoría Interna")),"00")&amp;IF(_xlfn.MAXIFS(Consolidado!$B$5:$B$1000,Consolidado!$E$5:$E$1000,$B14,Consolidado!$AA$5:$AA$1000,G$5,Consolidado!$C$5:$C$1000,"Auditoría Interna")&lt;&gt;_xlfn.MINIFS(Consolidado!$B$5:$B$1000,Consolidado!$E$5:$E$1000,$B14,Consolidado!$AA$5:$AA$1000,G$5,Consolidado!$C$5:$C$1000,"Auditoría Interna")," y "&amp;TEXT(DAY(_xlfn.MAXIFS(Consolidado!$B$5:$B$1000,Consolidado!$E$5:$E$1000,$B14,Consolidado!$AA$5:$AA$1000,G$5,Consolidado!$C$5:$C$1000,"Auditoría Interna")),"00")&amp;"/"&amp;TEXT(MONTH(_xlfn.MAXIFS(Consolidado!$B$5:$B$1000,Consolidado!$E$5:$E$1000,$B14,Consolidado!$AA$5:$AA$1000,G$5,Consolidado!$C$5:$C$1000,"Auditoría Interna")),"00"),""),""),IF(SUMIFS(Consolidado!$AD$5:$AD$1000,Consolidado!$E$5:$E$1000,$B14,Consolidado!$AA$5:$AA$1000,G$5,Consolidado!$C$5:$C$1000,"Auditoría Externa")&gt;0,"Externa "&amp;TEXT(DAY(_xlfn.MINIFS(Consolidado!$B$5:$B$1000,Consolidado!$E$5:$E$1000,$B14,Consolidado!$AA$5:$AA$1000,G$5,Consolidado!$C$5:$C$1000,"Auditoría Externa")),"00")&amp;"/"&amp;TEXT(MONTH(_xlfn.MINIFS(Consolidado!$B$5:$B$1000,Consolidado!$E$5:$E$1000,$B14,Consolidado!$AA$5:$AA$1000,G$5,Consolidado!$C$5:$C$1000,"Auditoría Externa")),"00")&amp;IF(_xlfn.MAXIFS(Consolidado!$B$5:$B$1000,Consolidado!$E$5:$E$1000,$B14,Consolidado!$AA$5:$AA$1000,G$5,Consolidado!$C$5:$C$1000,"Auditoría Externa")&lt;&gt;_xlfn.MINIFS(Consolidado!$B$5:$B$1000,Consolidado!$E$5:$E$1000,$B14,Consolidado!$AA$5:$AA$1000,G$5,Consolidado!$C$5:$C$1000,"Auditoría Externa")," y "&amp;TEXT(DAY(_xlfn.MAXIFS(Consolidado!$B$5:$B$1000,Consolidado!$E$5:$E$1000,$B14,Consolidado!$AA$5:$AA$1000,G$5,Consolidado!$C$5:$C$1000,"Auditoría Externa")),"00")&amp;"/"&amp;TEXT(MONTH(_xlfn.MAXIFS(Consolidado!$B$5:$B$1000,Consolidado!$E$5:$E$1000,$B14,Consolidado!$AA$5:$AA$1000,G$5,Consolidado!$C$5:$C$1000,"Auditoría Externa")),"00"),""),""),IF(SUMIFS(Consolidado!$AD$5:$AD$1000,Consolidado!$E$5:$E$1000,$B14,Consolidado!$AA$5:$AA$1000,G$5,Consolidado!$C$5:$C$1000,"SSF")&gt;0,"SSF "&amp;TEXT(DAY(_xlfn.MINIFS(Consolidado!$B$5:$B$1000,Consolidado!$E$5:$E$1000,$B14,Consolidado!$AA$5:$AA$1000,G$5,Consolidado!$C$5:$C$1000,"SSF")),"00")&amp;"/"&amp;TEXT(MONTH(_xlfn.MINIFS(Consolidado!$B$5:$B$1000,Consolidado!$E$5:$E$1000,$B14,Consolidado!$AA$5:$AA$1000,G$5,Consolidado!$C$5:$C$1000,"SSF")),"00")&amp;IF(_xlfn.MAXIFS(Consolidado!$B$5:$B$1000,Consolidado!$E$5:$E$1000,$B14,Consolidado!$AA$5:$AA$1000,G$5,Consolidado!$C$5:$C$1000,"SSF")&lt;&gt;_xlfn.MINIFS(Consolidado!$B$5:$B$1000,Consolidado!$E$5:$E$1000,$B14,Consolidado!$AA$5:$AA$1000,G$5,Consolidado!$C$5:$C$1000,"SSF")," y "&amp;TEXT(DAY(_xlfn.MAXIFS(Consolidado!$B$5:$B$1000,Consolidado!$E$5:$E$1000,$B14,Consolidado!$AA$5:$AA$1000,G$5,Consolidado!$C$5:$C$1000,"SSF")),"00")&amp;"/"&amp;TEXT(MONTH(_xlfn.MAXIFS(Consolidado!$B$5:$B$1000,Consolidado!$E$5:$E$1000,$B14,Consolidado!$AA$5:$AA$1000,G$5,Consolidado!$C$5:$C$1000,"SSF")),"00"),""),""),IF(SUMIFS(Consolidado!$AD$5:$AD$1000,Consolidado!$E$5:$E$1000,$B14,Consolidado!$AA$5:$AA$1000,G$5,Consolidado!$C$5:$C$1000,"Comité de Supervisión")&gt;0,"Comité Sup. "&amp;TEXT(DAY(_xlfn.MINIFS(Consolidado!$B$5:$B$1000,Consolidado!$E$5:$E$1000,$B14,Consolidado!$AA$5:$AA$1000,G$5,Consolidado!$C$5:$C$1000,"Comité de Supervisión")),"00")&amp;"/"&amp;TEXT(MONTH(_xlfn.MINIFS(Consolidado!$B$5:$B$1000,Consolidado!$E$5:$E$1000,$B14,Consolidado!$AA$5:$AA$1000,G$5,Consolidado!$C$5:$C$1000,"Comité de Supervisión")),"00")&amp;IF(_xlfn.MAXIFS(Consolidado!$B$5:$B$1000,Consolidado!$E$5:$E$1000,$B14,Consolidado!$AA$5:$AA$1000,G$5,Consolidado!$C$5:$C$1000,"Comité de Supervisión")&lt;&gt;_xlfn.MINIFS(Consolidado!$B$5:$B$1000,Consolidado!$E$5:$E$1000,$B14,Consolidado!$AA$5:$AA$1000,G$5,Consolidado!$C$5:$C$1000,"Comité de Supervisión")," y "&amp;TEXT(DAY(_xlfn.MAXIFS(Consolidado!$B$5:$B$1000,Consolidado!$E$5:$E$1000,$B14,Consolidado!$AA$5:$AA$1000,G$5,Consolidado!$C$5:$C$1000,"Comité de Supervisión")),"00")&amp;"/"&amp;TEXT(MONTH(_xlfn.MAXIFS(Consolidado!$B$5:$B$1000,Consolidado!$E$5:$E$1000,$B14,Consolidado!$AA$5:$AA$1000,G$5,Consolidado!$C$5:$C$1000,"Comité de Supervisión")),"00"),""),""),IF(SUMIFS(Consolidado!$AD$5:$AD$1000,Consolidado!$E$5:$E$1000,$B14,Consolidado!$AA$5:$AA$1000,G$5,Consolidado!$C$5:$C$1000,"Consejo de Administración")&gt;0,"Consejo "&amp;TEXT(DAY(_xlfn.MINIFS(Consolidado!$B$5:$B$1000,Consolidado!$E$5:$E$1000,$B14,Consolidado!$AA$5:$AA$1000,G$5,Consolidado!$C$5:$C$1000,"Consejo de Administración")),"00")&amp;"/"&amp;TEXT(MONTH(_xlfn.MINIFS(Consolidado!$B$5:$B$1000,Consolidado!$E$5:$E$1000,$B14,Consolidado!$AA$5:$AA$1000,G$5,Consolidado!$C$5:$C$1000,"Consejo de Administración")),"00")&amp;IF(_xlfn.MAXIFS(Consolidado!$B$5:$B$1000,Consolidado!$E$5:$E$1000,$B14,Consolidado!$AA$5:$AA$1000,G$5,Consolidado!$C$5:$C$1000,"Consejo de Administración")&lt;&gt;_xlfn.MINIFS(Consolidado!$B$5:$B$1000,Consolidado!$E$5:$E$1000,$B14,Consolidado!$AA$5:$AA$1000,G$5,Consolidado!$C$5:$C$1000,"Consejo de Administración")," y "&amp;TEXT(DAY(_xlfn.MAXIFS(Consolidado!$B$5:$B$1000,Consolidado!$E$5:$E$1000,$B14,Consolidado!$AA$5:$AA$1000,G$5,Consolidado!$C$5:$C$1000,"Consejo de Administración")),"00")&amp;"/"&amp;TEXT(MONTH(_xlfn.MAXIFS(Consolidado!$B$5:$B$1000,Consolidado!$E$5:$E$1000,$B14,Consolidado!$AA$5:$AA$1000,G$5,Consolidado!$C$5:$C$1000,"Consejo de Administración")),"00"),""),""),IF(SUMIFS(Consolidado!$AD$5:$AD$1000,Consolidado!$E$5:$E$1000,$B14,Consolidado!$AA$5:$AA$1000,G$5,Consolidado!$C$5:$C$1000,"Otros")&gt;0,"Otros "&amp;TEXT(DAY(_xlfn.MINIFS(Consolidado!$B$5:$B$1000,Consolidado!$E$5:$E$1000,$B14,Consolidado!$AA$5:$AA$1000,G$5,Consolidado!$C$5:$C$1000,"Otros")),"00")&amp;"/"&amp;TEXT(MONTH(_xlfn.MINIFS(Consolidado!$B$5:$B$1000,Consolidado!$E$5:$E$1000,$B14,Consolidado!$AA$5:$AA$1000,G$5,Consolidado!$C$5:$C$1000,"Otros")),"00")&amp;IF(_xlfn.MAXIFS(Consolidado!$B$5:$B$1000,Consolidado!$E$5:$E$1000,$B14,Consolidado!$AA$5:$AA$1000,G$5,Consolidado!$C$5:$C$1000,"Otros")&lt;&gt;_xlfn.MINIFS(Consolidado!$B$5:$B$1000,Consolidado!$E$5:$E$1000,$B14,Consolidado!$AA$5:$AA$1000,G$5,Consolidado!$C$5:$C$1000,"Otros")," y "&amp;TEXT(DAY(_xlfn.MAXIFS(Consolidado!$B$5:$B$1000,Consolidado!$E$5:$E$1000,$B14,Consolidado!$AA$5:$AA$1000,G$5,Consolidado!$C$5:$C$1000,"Otros")),"00")&amp;"/"&amp;TEXT(MONTH(_xlfn.MAXIFS(Consolidado!$B$5:$B$1000,Consolidado!$E$5:$E$1000,$B14,Consolidado!$AA$5:$AA$1000,G$5,Consolidado!$C$5:$C$1000,"Otros")),"00"),""),""))</f>
        <v/>
      </c>
      <c r="H14" s="37" t="str">
        <f aca="false">_xlfn.TEXTJOIN(" +"&amp;CHAR(10),TRUE(),IF(SUMIFS(Consolidado!$AD$5:$AD$1000,Consolidado!$E$5:$E$1000,$B14,Consolidado!$AA$5:$AA$1000,H$5,Consolidado!$C$5:$C$1000,"Auditoría Interna")&gt;0,"Interna "&amp;TEXT(DAY(_xlfn.MINIFS(Consolidado!$B$5:$B$1000,Consolidado!$E$5:$E$1000,$B14,Consolidado!$AA$5:$AA$1000,H$5,Consolidado!$C$5:$C$1000,"Auditoría Interna")),"00")&amp;"/"&amp;TEXT(MONTH(_xlfn.MINIFS(Consolidado!$B$5:$B$1000,Consolidado!$E$5:$E$1000,$B14,Consolidado!$AA$5:$AA$1000,H$5,Consolidado!$C$5:$C$1000,"Auditoría Interna")),"00")&amp;IF(_xlfn.MAXIFS(Consolidado!$B$5:$B$1000,Consolidado!$E$5:$E$1000,$B14,Consolidado!$AA$5:$AA$1000,H$5,Consolidado!$C$5:$C$1000,"Auditoría Interna")&lt;&gt;_xlfn.MINIFS(Consolidado!$B$5:$B$1000,Consolidado!$E$5:$E$1000,$B14,Consolidado!$AA$5:$AA$1000,H$5,Consolidado!$C$5:$C$1000,"Auditoría Interna")," y "&amp;TEXT(DAY(_xlfn.MAXIFS(Consolidado!$B$5:$B$1000,Consolidado!$E$5:$E$1000,$B14,Consolidado!$AA$5:$AA$1000,H$5,Consolidado!$C$5:$C$1000,"Auditoría Interna")),"00")&amp;"/"&amp;TEXT(MONTH(_xlfn.MAXIFS(Consolidado!$B$5:$B$1000,Consolidado!$E$5:$E$1000,$B14,Consolidado!$AA$5:$AA$1000,H$5,Consolidado!$C$5:$C$1000,"Auditoría Interna")),"00"),""),""),IF(SUMIFS(Consolidado!$AD$5:$AD$1000,Consolidado!$E$5:$E$1000,$B14,Consolidado!$AA$5:$AA$1000,H$5,Consolidado!$C$5:$C$1000,"Auditoría Externa")&gt;0,"Externa "&amp;TEXT(DAY(_xlfn.MINIFS(Consolidado!$B$5:$B$1000,Consolidado!$E$5:$E$1000,$B14,Consolidado!$AA$5:$AA$1000,H$5,Consolidado!$C$5:$C$1000,"Auditoría Externa")),"00")&amp;"/"&amp;TEXT(MONTH(_xlfn.MINIFS(Consolidado!$B$5:$B$1000,Consolidado!$E$5:$E$1000,$B14,Consolidado!$AA$5:$AA$1000,H$5,Consolidado!$C$5:$C$1000,"Auditoría Externa")),"00")&amp;IF(_xlfn.MAXIFS(Consolidado!$B$5:$B$1000,Consolidado!$E$5:$E$1000,$B14,Consolidado!$AA$5:$AA$1000,H$5,Consolidado!$C$5:$C$1000,"Auditoría Externa")&lt;&gt;_xlfn.MINIFS(Consolidado!$B$5:$B$1000,Consolidado!$E$5:$E$1000,$B14,Consolidado!$AA$5:$AA$1000,H$5,Consolidado!$C$5:$C$1000,"Auditoría Externa")," y "&amp;TEXT(DAY(_xlfn.MAXIFS(Consolidado!$B$5:$B$1000,Consolidado!$E$5:$E$1000,$B14,Consolidado!$AA$5:$AA$1000,H$5,Consolidado!$C$5:$C$1000,"Auditoría Externa")),"00")&amp;"/"&amp;TEXT(MONTH(_xlfn.MAXIFS(Consolidado!$B$5:$B$1000,Consolidado!$E$5:$E$1000,$B14,Consolidado!$AA$5:$AA$1000,H$5,Consolidado!$C$5:$C$1000,"Auditoría Externa")),"00"),""),""),IF(SUMIFS(Consolidado!$AD$5:$AD$1000,Consolidado!$E$5:$E$1000,$B14,Consolidado!$AA$5:$AA$1000,H$5,Consolidado!$C$5:$C$1000,"SSF")&gt;0,"SSF "&amp;TEXT(DAY(_xlfn.MINIFS(Consolidado!$B$5:$B$1000,Consolidado!$E$5:$E$1000,$B14,Consolidado!$AA$5:$AA$1000,H$5,Consolidado!$C$5:$C$1000,"SSF")),"00")&amp;"/"&amp;TEXT(MONTH(_xlfn.MINIFS(Consolidado!$B$5:$B$1000,Consolidado!$E$5:$E$1000,$B14,Consolidado!$AA$5:$AA$1000,H$5,Consolidado!$C$5:$C$1000,"SSF")),"00")&amp;IF(_xlfn.MAXIFS(Consolidado!$B$5:$B$1000,Consolidado!$E$5:$E$1000,$B14,Consolidado!$AA$5:$AA$1000,H$5,Consolidado!$C$5:$C$1000,"SSF")&lt;&gt;_xlfn.MINIFS(Consolidado!$B$5:$B$1000,Consolidado!$E$5:$E$1000,$B14,Consolidado!$AA$5:$AA$1000,H$5,Consolidado!$C$5:$C$1000,"SSF")," y "&amp;TEXT(DAY(_xlfn.MAXIFS(Consolidado!$B$5:$B$1000,Consolidado!$E$5:$E$1000,$B14,Consolidado!$AA$5:$AA$1000,H$5,Consolidado!$C$5:$C$1000,"SSF")),"00")&amp;"/"&amp;TEXT(MONTH(_xlfn.MAXIFS(Consolidado!$B$5:$B$1000,Consolidado!$E$5:$E$1000,$B14,Consolidado!$AA$5:$AA$1000,H$5,Consolidado!$C$5:$C$1000,"SSF")),"00"),""),""),IF(SUMIFS(Consolidado!$AD$5:$AD$1000,Consolidado!$E$5:$E$1000,$B14,Consolidado!$AA$5:$AA$1000,H$5,Consolidado!$C$5:$C$1000,"Comité de Supervisión")&gt;0,"Comité Sup. "&amp;TEXT(DAY(_xlfn.MINIFS(Consolidado!$B$5:$B$1000,Consolidado!$E$5:$E$1000,$B14,Consolidado!$AA$5:$AA$1000,H$5,Consolidado!$C$5:$C$1000,"Comité de Supervisión")),"00")&amp;"/"&amp;TEXT(MONTH(_xlfn.MINIFS(Consolidado!$B$5:$B$1000,Consolidado!$E$5:$E$1000,$B14,Consolidado!$AA$5:$AA$1000,H$5,Consolidado!$C$5:$C$1000,"Comité de Supervisión")),"00")&amp;IF(_xlfn.MAXIFS(Consolidado!$B$5:$B$1000,Consolidado!$E$5:$E$1000,$B14,Consolidado!$AA$5:$AA$1000,H$5,Consolidado!$C$5:$C$1000,"Comité de Supervisión")&lt;&gt;_xlfn.MINIFS(Consolidado!$B$5:$B$1000,Consolidado!$E$5:$E$1000,$B14,Consolidado!$AA$5:$AA$1000,H$5,Consolidado!$C$5:$C$1000,"Comité de Supervisión")," y "&amp;TEXT(DAY(_xlfn.MAXIFS(Consolidado!$B$5:$B$1000,Consolidado!$E$5:$E$1000,$B14,Consolidado!$AA$5:$AA$1000,H$5,Consolidado!$C$5:$C$1000,"Comité de Supervisión")),"00")&amp;"/"&amp;TEXT(MONTH(_xlfn.MAXIFS(Consolidado!$B$5:$B$1000,Consolidado!$E$5:$E$1000,$B14,Consolidado!$AA$5:$AA$1000,H$5,Consolidado!$C$5:$C$1000,"Comité de Supervisión")),"00"),""),""),IF(SUMIFS(Consolidado!$AD$5:$AD$1000,Consolidado!$E$5:$E$1000,$B14,Consolidado!$AA$5:$AA$1000,H$5,Consolidado!$C$5:$C$1000,"Consejo de Administración")&gt;0,"Consejo "&amp;TEXT(DAY(_xlfn.MINIFS(Consolidado!$B$5:$B$1000,Consolidado!$E$5:$E$1000,$B14,Consolidado!$AA$5:$AA$1000,H$5,Consolidado!$C$5:$C$1000,"Consejo de Administración")),"00")&amp;"/"&amp;TEXT(MONTH(_xlfn.MINIFS(Consolidado!$B$5:$B$1000,Consolidado!$E$5:$E$1000,$B14,Consolidado!$AA$5:$AA$1000,H$5,Consolidado!$C$5:$C$1000,"Consejo de Administración")),"00")&amp;IF(_xlfn.MAXIFS(Consolidado!$B$5:$B$1000,Consolidado!$E$5:$E$1000,$B14,Consolidado!$AA$5:$AA$1000,H$5,Consolidado!$C$5:$C$1000,"Consejo de Administración")&lt;&gt;_xlfn.MINIFS(Consolidado!$B$5:$B$1000,Consolidado!$E$5:$E$1000,$B14,Consolidado!$AA$5:$AA$1000,H$5,Consolidado!$C$5:$C$1000,"Consejo de Administración")," y "&amp;TEXT(DAY(_xlfn.MAXIFS(Consolidado!$B$5:$B$1000,Consolidado!$E$5:$E$1000,$B14,Consolidado!$AA$5:$AA$1000,H$5,Consolidado!$C$5:$C$1000,"Consejo de Administración")),"00")&amp;"/"&amp;TEXT(MONTH(_xlfn.MAXIFS(Consolidado!$B$5:$B$1000,Consolidado!$E$5:$E$1000,$B14,Consolidado!$AA$5:$AA$1000,H$5,Consolidado!$C$5:$C$1000,"Consejo de Administración")),"00"),""),""),IF(SUMIFS(Consolidado!$AD$5:$AD$1000,Consolidado!$E$5:$E$1000,$B14,Consolidado!$AA$5:$AA$1000,H$5,Consolidado!$C$5:$C$1000,"Otros")&gt;0,"Otros "&amp;TEXT(DAY(_xlfn.MINIFS(Consolidado!$B$5:$B$1000,Consolidado!$E$5:$E$1000,$B14,Consolidado!$AA$5:$AA$1000,H$5,Consolidado!$C$5:$C$1000,"Otros")),"00")&amp;"/"&amp;TEXT(MONTH(_xlfn.MINIFS(Consolidado!$B$5:$B$1000,Consolidado!$E$5:$E$1000,$B14,Consolidado!$AA$5:$AA$1000,H$5,Consolidado!$C$5:$C$1000,"Otros")),"00")&amp;IF(_xlfn.MAXIFS(Consolidado!$B$5:$B$1000,Consolidado!$E$5:$E$1000,$B14,Consolidado!$AA$5:$AA$1000,H$5,Consolidado!$C$5:$C$1000,"Otros")&lt;&gt;_xlfn.MINIFS(Consolidado!$B$5:$B$1000,Consolidado!$E$5:$E$1000,$B14,Consolidado!$AA$5:$AA$1000,H$5,Consolidado!$C$5:$C$1000,"Otros")," y "&amp;TEXT(DAY(_xlfn.MAXIFS(Consolidado!$B$5:$B$1000,Consolidado!$E$5:$E$1000,$B14,Consolidado!$AA$5:$AA$1000,H$5,Consolidado!$C$5:$C$1000,"Otros")),"00")&amp;"/"&amp;TEXT(MONTH(_xlfn.MAXIFS(Consolidado!$B$5:$B$1000,Consolidado!$E$5:$E$1000,$B14,Consolidado!$AA$5:$AA$1000,H$5,Consolidado!$C$5:$C$1000,"Otros")),"00"),""),""))</f>
        <v/>
      </c>
      <c r="I14" s="37" t="str">
        <f aca="false">_xlfn.TEXTJOIN(" +"&amp;CHAR(10),TRUE(),IF(SUMIFS(Consolidado!$AD$5:$AD$1000,Consolidado!$E$5:$E$1000,$B14,Consolidado!$AA$5:$AA$1000,I$5,Consolidado!$C$5:$C$1000,"Auditoría Interna")&gt;0,"Interna "&amp;TEXT(DAY(_xlfn.MINIFS(Consolidado!$B$5:$B$1000,Consolidado!$E$5:$E$1000,$B14,Consolidado!$AA$5:$AA$1000,I$5,Consolidado!$C$5:$C$1000,"Auditoría Interna")),"00")&amp;"/"&amp;TEXT(MONTH(_xlfn.MINIFS(Consolidado!$B$5:$B$1000,Consolidado!$E$5:$E$1000,$B14,Consolidado!$AA$5:$AA$1000,I$5,Consolidado!$C$5:$C$1000,"Auditoría Interna")),"00")&amp;IF(_xlfn.MAXIFS(Consolidado!$B$5:$B$1000,Consolidado!$E$5:$E$1000,$B14,Consolidado!$AA$5:$AA$1000,I$5,Consolidado!$C$5:$C$1000,"Auditoría Interna")&lt;&gt;_xlfn.MINIFS(Consolidado!$B$5:$B$1000,Consolidado!$E$5:$E$1000,$B14,Consolidado!$AA$5:$AA$1000,I$5,Consolidado!$C$5:$C$1000,"Auditoría Interna")," y "&amp;TEXT(DAY(_xlfn.MAXIFS(Consolidado!$B$5:$B$1000,Consolidado!$E$5:$E$1000,$B14,Consolidado!$AA$5:$AA$1000,I$5,Consolidado!$C$5:$C$1000,"Auditoría Interna")),"00")&amp;"/"&amp;TEXT(MONTH(_xlfn.MAXIFS(Consolidado!$B$5:$B$1000,Consolidado!$E$5:$E$1000,$B14,Consolidado!$AA$5:$AA$1000,I$5,Consolidado!$C$5:$C$1000,"Auditoría Interna")),"00"),""),""),IF(SUMIFS(Consolidado!$AD$5:$AD$1000,Consolidado!$E$5:$E$1000,$B14,Consolidado!$AA$5:$AA$1000,I$5,Consolidado!$C$5:$C$1000,"Auditoría Externa")&gt;0,"Externa "&amp;TEXT(DAY(_xlfn.MINIFS(Consolidado!$B$5:$B$1000,Consolidado!$E$5:$E$1000,$B14,Consolidado!$AA$5:$AA$1000,I$5,Consolidado!$C$5:$C$1000,"Auditoría Externa")),"00")&amp;"/"&amp;TEXT(MONTH(_xlfn.MINIFS(Consolidado!$B$5:$B$1000,Consolidado!$E$5:$E$1000,$B14,Consolidado!$AA$5:$AA$1000,I$5,Consolidado!$C$5:$C$1000,"Auditoría Externa")),"00")&amp;IF(_xlfn.MAXIFS(Consolidado!$B$5:$B$1000,Consolidado!$E$5:$E$1000,$B14,Consolidado!$AA$5:$AA$1000,I$5,Consolidado!$C$5:$C$1000,"Auditoría Externa")&lt;&gt;_xlfn.MINIFS(Consolidado!$B$5:$B$1000,Consolidado!$E$5:$E$1000,$B14,Consolidado!$AA$5:$AA$1000,I$5,Consolidado!$C$5:$C$1000,"Auditoría Externa")," y "&amp;TEXT(DAY(_xlfn.MAXIFS(Consolidado!$B$5:$B$1000,Consolidado!$E$5:$E$1000,$B14,Consolidado!$AA$5:$AA$1000,I$5,Consolidado!$C$5:$C$1000,"Auditoría Externa")),"00")&amp;"/"&amp;TEXT(MONTH(_xlfn.MAXIFS(Consolidado!$B$5:$B$1000,Consolidado!$E$5:$E$1000,$B14,Consolidado!$AA$5:$AA$1000,I$5,Consolidado!$C$5:$C$1000,"Auditoría Externa")),"00"),""),""),IF(SUMIFS(Consolidado!$AD$5:$AD$1000,Consolidado!$E$5:$E$1000,$B14,Consolidado!$AA$5:$AA$1000,I$5,Consolidado!$C$5:$C$1000,"SSF")&gt;0,"SSF "&amp;TEXT(DAY(_xlfn.MINIFS(Consolidado!$B$5:$B$1000,Consolidado!$E$5:$E$1000,$B14,Consolidado!$AA$5:$AA$1000,I$5,Consolidado!$C$5:$C$1000,"SSF")),"00")&amp;"/"&amp;TEXT(MONTH(_xlfn.MINIFS(Consolidado!$B$5:$B$1000,Consolidado!$E$5:$E$1000,$B14,Consolidado!$AA$5:$AA$1000,I$5,Consolidado!$C$5:$C$1000,"SSF")),"00")&amp;IF(_xlfn.MAXIFS(Consolidado!$B$5:$B$1000,Consolidado!$E$5:$E$1000,$B14,Consolidado!$AA$5:$AA$1000,I$5,Consolidado!$C$5:$C$1000,"SSF")&lt;&gt;_xlfn.MINIFS(Consolidado!$B$5:$B$1000,Consolidado!$E$5:$E$1000,$B14,Consolidado!$AA$5:$AA$1000,I$5,Consolidado!$C$5:$C$1000,"SSF")," y "&amp;TEXT(DAY(_xlfn.MAXIFS(Consolidado!$B$5:$B$1000,Consolidado!$E$5:$E$1000,$B14,Consolidado!$AA$5:$AA$1000,I$5,Consolidado!$C$5:$C$1000,"SSF")),"00")&amp;"/"&amp;TEXT(MONTH(_xlfn.MAXIFS(Consolidado!$B$5:$B$1000,Consolidado!$E$5:$E$1000,$B14,Consolidado!$AA$5:$AA$1000,I$5,Consolidado!$C$5:$C$1000,"SSF")),"00"),""),""),IF(SUMIFS(Consolidado!$AD$5:$AD$1000,Consolidado!$E$5:$E$1000,$B14,Consolidado!$AA$5:$AA$1000,I$5,Consolidado!$C$5:$C$1000,"Comité de Supervisión")&gt;0,"Comité Sup. "&amp;TEXT(DAY(_xlfn.MINIFS(Consolidado!$B$5:$B$1000,Consolidado!$E$5:$E$1000,$B14,Consolidado!$AA$5:$AA$1000,I$5,Consolidado!$C$5:$C$1000,"Comité de Supervisión")),"00")&amp;"/"&amp;TEXT(MONTH(_xlfn.MINIFS(Consolidado!$B$5:$B$1000,Consolidado!$E$5:$E$1000,$B14,Consolidado!$AA$5:$AA$1000,I$5,Consolidado!$C$5:$C$1000,"Comité de Supervisión")),"00")&amp;IF(_xlfn.MAXIFS(Consolidado!$B$5:$B$1000,Consolidado!$E$5:$E$1000,$B14,Consolidado!$AA$5:$AA$1000,I$5,Consolidado!$C$5:$C$1000,"Comité de Supervisión")&lt;&gt;_xlfn.MINIFS(Consolidado!$B$5:$B$1000,Consolidado!$E$5:$E$1000,$B14,Consolidado!$AA$5:$AA$1000,I$5,Consolidado!$C$5:$C$1000,"Comité de Supervisión")," y "&amp;TEXT(DAY(_xlfn.MAXIFS(Consolidado!$B$5:$B$1000,Consolidado!$E$5:$E$1000,$B14,Consolidado!$AA$5:$AA$1000,I$5,Consolidado!$C$5:$C$1000,"Comité de Supervisión")),"00")&amp;"/"&amp;TEXT(MONTH(_xlfn.MAXIFS(Consolidado!$B$5:$B$1000,Consolidado!$E$5:$E$1000,$B14,Consolidado!$AA$5:$AA$1000,I$5,Consolidado!$C$5:$C$1000,"Comité de Supervisión")),"00"),""),""),IF(SUMIFS(Consolidado!$AD$5:$AD$1000,Consolidado!$E$5:$E$1000,$B14,Consolidado!$AA$5:$AA$1000,I$5,Consolidado!$C$5:$C$1000,"Consejo de Administración")&gt;0,"Consejo "&amp;TEXT(DAY(_xlfn.MINIFS(Consolidado!$B$5:$B$1000,Consolidado!$E$5:$E$1000,$B14,Consolidado!$AA$5:$AA$1000,I$5,Consolidado!$C$5:$C$1000,"Consejo de Administración")),"00")&amp;"/"&amp;TEXT(MONTH(_xlfn.MINIFS(Consolidado!$B$5:$B$1000,Consolidado!$E$5:$E$1000,$B14,Consolidado!$AA$5:$AA$1000,I$5,Consolidado!$C$5:$C$1000,"Consejo de Administración")),"00")&amp;IF(_xlfn.MAXIFS(Consolidado!$B$5:$B$1000,Consolidado!$E$5:$E$1000,$B14,Consolidado!$AA$5:$AA$1000,I$5,Consolidado!$C$5:$C$1000,"Consejo de Administración")&lt;&gt;_xlfn.MINIFS(Consolidado!$B$5:$B$1000,Consolidado!$E$5:$E$1000,$B14,Consolidado!$AA$5:$AA$1000,I$5,Consolidado!$C$5:$C$1000,"Consejo de Administración")," y "&amp;TEXT(DAY(_xlfn.MAXIFS(Consolidado!$B$5:$B$1000,Consolidado!$E$5:$E$1000,$B14,Consolidado!$AA$5:$AA$1000,I$5,Consolidado!$C$5:$C$1000,"Consejo de Administración")),"00")&amp;"/"&amp;TEXT(MONTH(_xlfn.MAXIFS(Consolidado!$B$5:$B$1000,Consolidado!$E$5:$E$1000,$B14,Consolidado!$AA$5:$AA$1000,I$5,Consolidado!$C$5:$C$1000,"Consejo de Administración")),"00"),""),""),IF(SUMIFS(Consolidado!$AD$5:$AD$1000,Consolidado!$E$5:$E$1000,$B14,Consolidado!$AA$5:$AA$1000,I$5,Consolidado!$C$5:$C$1000,"Otros")&gt;0,"Otros "&amp;TEXT(DAY(_xlfn.MINIFS(Consolidado!$B$5:$B$1000,Consolidado!$E$5:$E$1000,$B14,Consolidado!$AA$5:$AA$1000,I$5,Consolidado!$C$5:$C$1000,"Otros")),"00")&amp;"/"&amp;TEXT(MONTH(_xlfn.MINIFS(Consolidado!$B$5:$B$1000,Consolidado!$E$5:$E$1000,$B14,Consolidado!$AA$5:$AA$1000,I$5,Consolidado!$C$5:$C$1000,"Otros")),"00")&amp;IF(_xlfn.MAXIFS(Consolidado!$B$5:$B$1000,Consolidado!$E$5:$E$1000,$B14,Consolidado!$AA$5:$AA$1000,I$5,Consolidado!$C$5:$C$1000,"Otros")&lt;&gt;_xlfn.MINIFS(Consolidado!$B$5:$B$1000,Consolidado!$E$5:$E$1000,$B14,Consolidado!$AA$5:$AA$1000,I$5,Consolidado!$C$5:$C$1000,"Otros")," y "&amp;TEXT(DAY(_xlfn.MAXIFS(Consolidado!$B$5:$B$1000,Consolidado!$E$5:$E$1000,$B14,Consolidado!$AA$5:$AA$1000,I$5,Consolidado!$C$5:$C$1000,"Otros")),"00")&amp;"/"&amp;TEXT(MONTH(_xlfn.MAXIFS(Consolidado!$B$5:$B$1000,Consolidado!$E$5:$E$1000,$B14,Consolidado!$AA$5:$AA$1000,I$5,Consolidado!$C$5:$C$1000,"Otros")),"00"),""),""))</f>
        <v/>
      </c>
      <c r="J14" s="37" t="str">
        <f aca="false">_xlfn.TEXTJOIN(" +"&amp;CHAR(10),TRUE(),IF(SUMIFS(Consolidado!$AD$5:$AD$1000,Consolidado!$E$5:$E$1000,$B14,Consolidado!$AA$5:$AA$1000,J$5,Consolidado!$C$5:$C$1000,"Auditoría Interna")&gt;0,"Interna "&amp;TEXT(DAY(_xlfn.MINIFS(Consolidado!$B$5:$B$1000,Consolidado!$E$5:$E$1000,$B14,Consolidado!$AA$5:$AA$1000,J$5,Consolidado!$C$5:$C$1000,"Auditoría Interna")),"00")&amp;"/"&amp;TEXT(MONTH(_xlfn.MINIFS(Consolidado!$B$5:$B$1000,Consolidado!$E$5:$E$1000,$B14,Consolidado!$AA$5:$AA$1000,J$5,Consolidado!$C$5:$C$1000,"Auditoría Interna")),"00")&amp;IF(_xlfn.MAXIFS(Consolidado!$B$5:$B$1000,Consolidado!$E$5:$E$1000,$B14,Consolidado!$AA$5:$AA$1000,J$5,Consolidado!$C$5:$C$1000,"Auditoría Interna")&lt;&gt;_xlfn.MINIFS(Consolidado!$B$5:$B$1000,Consolidado!$E$5:$E$1000,$B14,Consolidado!$AA$5:$AA$1000,J$5,Consolidado!$C$5:$C$1000,"Auditoría Interna")," y "&amp;TEXT(DAY(_xlfn.MAXIFS(Consolidado!$B$5:$B$1000,Consolidado!$E$5:$E$1000,$B14,Consolidado!$AA$5:$AA$1000,J$5,Consolidado!$C$5:$C$1000,"Auditoría Interna")),"00")&amp;"/"&amp;TEXT(MONTH(_xlfn.MAXIFS(Consolidado!$B$5:$B$1000,Consolidado!$E$5:$E$1000,$B14,Consolidado!$AA$5:$AA$1000,J$5,Consolidado!$C$5:$C$1000,"Auditoría Interna")),"00"),""),""),IF(SUMIFS(Consolidado!$AD$5:$AD$1000,Consolidado!$E$5:$E$1000,$B14,Consolidado!$AA$5:$AA$1000,J$5,Consolidado!$C$5:$C$1000,"Auditoría Externa")&gt;0,"Externa "&amp;TEXT(DAY(_xlfn.MINIFS(Consolidado!$B$5:$B$1000,Consolidado!$E$5:$E$1000,$B14,Consolidado!$AA$5:$AA$1000,J$5,Consolidado!$C$5:$C$1000,"Auditoría Externa")),"00")&amp;"/"&amp;TEXT(MONTH(_xlfn.MINIFS(Consolidado!$B$5:$B$1000,Consolidado!$E$5:$E$1000,$B14,Consolidado!$AA$5:$AA$1000,J$5,Consolidado!$C$5:$C$1000,"Auditoría Externa")),"00")&amp;IF(_xlfn.MAXIFS(Consolidado!$B$5:$B$1000,Consolidado!$E$5:$E$1000,$B14,Consolidado!$AA$5:$AA$1000,J$5,Consolidado!$C$5:$C$1000,"Auditoría Externa")&lt;&gt;_xlfn.MINIFS(Consolidado!$B$5:$B$1000,Consolidado!$E$5:$E$1000,$B14,Consolidado!$AA$5:$AA$1000,J$5,Consolidado!$C$5:$C$1000,"Auditoría Externa")," y "&amp;TEXT(DAY(_xlfn.MAXIFS(Consolidado!$B$5:$B$1000,Consolidado!$E$5:$E$1000,$B14,Consolidado!$AA$5:$AA$1000,J$5,Consolidado!$C$5:$C$1000,"Auditoría Externa")),"00")&amp;"/"&amp;TEXT(MONTH(_xlfn.MAXIFS(Consolidado!$B$5:$B$1000,Consolidado!$E$5:$E$1000,$B14,Consolidado!$AA$5:$AA$1000,J$5,Consolidado!$C$5:$C$1000,"Auditoría Externa")),"00"),""),""),IF(SUMIFS(Consolidado!$AD$5:$AD$1000,Consolidado!$E$5:$E$1000,$B14,Consolidado!$AA$5:$AA$1000,J$5,Consolidado!$C$5:$C$1000,"SSF")&gt;0,"SSF "&amp;TEXT(DAY(_xlfn.MINIFS(Consolidado!$B$5:$B$1000,Consolidado!$E$5:$E$1000,$B14,Consolidado!$AA$5:$AA$1000,J$5,Consolidado!$C$5:$C$1000,"SSF")),"00")&amp;"/"&amp;TEXT(MONTH(_xlfn.MINIFS(Consolidado!$B$5:$B$1000,Consolidado!$E$5:$E$1000,$B14,Consolidado!$AA$5:$AA$1000,J$5,Consolidado!$C$5:$C$1000,"SSF")),"00")&amp;IF(_xlfn.MAXIFS(Consolidado!$B$5:$B$1000,Consolidado!$E$5:$E$1000,$B14,Consolidado!$AA$5:$AA$1000,J$5,Consolidado!$C$5:$C$1000,"SSF")&lt;&gt;_xlfn.MINIFS(Consolidado!$B$5:$B$1000,Consolidado!$E$5:$E$1000,$B14,Consolidado!$AA$5:$AA$1000,J$5,Consolidado!$C$5:$C$1000,"SSF")," y "&amp;TEXT(DAY(_xlfn.MAXIFS(Consolidado!$B$5:$B$1000,Consolidado!$E$5:$E$1000,$B14,Consolidado!$AA$5:$AA$1000,J$5,Consolidado!$C$5:$C$1000,"SSF")),"00")&amp;"/"&amp;TEXT(MONTH(_xlfn.MAXIFS(Consolidado!$B$5:$B$1000,Consolidado!$E$5:$E$1000,$B14,Consolidado!$AA$5:$AA$1000,J$5,Consolidado!$C$5:$C$1000,"SSF")),"00"),""),""),IF(SUMIFS(Consolidado!$AD$5:$AD$1000,Consolidado!$E$5:$E$1000,$B14,Consolidado!$AA$5:$AA$1000,J$5,Consolidado!$C$5:$C$1000,"Comité de Supervisión")&gt;0,"Comité Sup. "&amp;TEXT(DAY(_xlfn.MINIFS(Consolidado!$B$5:$B$1000,Consolidado!$E$5:$E$1000,$B14,Consolidado!$AA$5:$AA$1000,J$5,Consolidado!$C$5:$C$1000,"Comité de Supervisión")),"00")&amp;"/"&amp;TEXT(MONTH(_xlfn.MINIFS(Consolidado!$B$5:$B$1000,Consolidado!$E$5:$E$1000,$B14,Consolidado!$AA$5:$AA$1000,J$5,Consolidado!$C$5:$C$1000,"Comité de Supervisión")),"00")&amp;IF(_xlfn.MAXIFS(Consolidado!$B$5:$B$1000,Consolidado!$E$5:$E$1000,$B14,Consolidado!$AA$5:$AA$1000,J$5,Consolidado!$C$5:$C$1000,"Comité de Supervisión")&lt;&gt;_xlfn.MINIFS(Consolidado!$B$5:$B$1000,Consolidado!$E$5:$E$1000,$B14,Consolidado!$AA$5:$AA$1000,J$5,Consolidado!$C$5:$C$1000,"Comité de Supervisión")," y "&amp;TEXT(DAY(_xlfn.MAXIFS(Consolidado!$B$5:$B$1000,Consolidado!$E$5:$E$1000,$B14,Consolidado!$AA$5:$AA$1000,J$5,Consolidado!$C$5:$C$1000,"Comité de Supervisión")),"00")&amp;"/"&amp;TEXT(MONTH(_xlfn.MAXIFS(Consolidado!$B$5:$B$1000,Consolidado!$E$5:$E$1000,$B14,Consolidado!$AA$5:$AA$1000,J$5,Consolidado!$C$5:$C$1000,"Comité de Supervisión")),"00"),""),""),IF(SUMIFS(Consolidado!$AD$5:$AD$1000,Consolidado!$E$5:$E$1000,$B14,Consolidado!$AA$5:$AA$1000,J$5,Consolidado!$C$5:$C$1000,"Consejo de Administración")&gt;0,"Consejo "&amp;TEXT(DAY(_xlfn.MINIFS(Consolidado!$B$5:$B$1000,Consolidado!$E$5:$E$1000,$B14,Consolidado!$AA$5:$AA$1000,J$5,Consolidado!$C$5:$C$1000,"Consejo de Administración")),"00")&amp;"/"&amp;TEXT(MONTH(_xlfn.MINIFS(Consolidado!$B$5:$B$1000,Consolidado!$E$5:$E$1000,$B14,Consolidado!$AA$5:$AA$1000,J$5,Consolidado!$C$5:$C$1000,"Consejo de Administración")),"00")&amp;IF(_xlfn.MAXIFS(Consolidado!$B$5:$B$1000,Consolidado!$E$5:$E$1000,$B14,Consolidado!$AA$5:$AA$1000,J$5,Consolidado!$C$5:$C$1000,"Consejo de Administración")&lt;&gt;_xlfn.MINIFS(Consolidado!$B$5:$B$1000,Consolidado!$E$5:$E$1000,$B14,Consolidado!$AA$5:$AA$1000,J$5,Consolidado!$C$5:$C$1000,"Consejo de Administración")," y "&amp;TEXT(DAY(_xlfn.MAXIFS(Consolidado!$B$5:$B$1000,Consolidado!$E$5:$E$1000,$B14,Consolidado!$AA$5:$AA$1000,J$5,Consolidado!$C$5:$C$1000,"Consejo de Administración")),"00")&amp;"/"&amp;TEXT(MONTH(_xlfn.MAXIFS(Consolidado!$B$5:$B$1000,Consolidado!$E$5:$E$1000,$B14,Consolidado!$AA$5:$AA$1000,J$5,Consolidado!$C$5:$C$1000,"Consejo de Administración")),"00"),""),""),IF(SUMIFS(Consolidado!$AD$5:$AD$1000,Consolidado!$E$5:$E$1000,$B14,Consolidado!$AA$5:$AA$1000,J$5,Consolidado!$C$5:$C$1000,"Otros")&gt;0,"Otros "&amp;TEXT(DAY(_xlfn.MINIFS(Consolidado!$B$5:$B$1000,Consolidado!$E$5:$E$1000,$B14,Consolidado!$AA$5:$AA$1000,J$5,Consolidado!$C$5:$C$1000,"Otros")),"00")&amp;"/"&amp;TEXT(MONTH(_xlfn.MINIFS(Consolidado!$B$5:$B$1000,Consolidado!$E$5:$E$1000,$B14,Consolidado!$AA$5:$AA$1000,J$5,Consolidado!$C$5:$C$1000,"Otros")),"00")&amp;IF(_xlfn.MAXIFS(Consolidado!$B$5:$B$1000,Consolidado!$E$5:$E$1000,$B14,Consolidado!$AA$5:$AA$1000,J$5,Consolidado!$C$5:$C$1000,"Otros")&lt;&gt;_xlfn.MINIFS(Consolidado!$B$5:$B$1000,Consolidado!$E$5:$E$1000,$B14,Consolidado!$AA$5:$AA$1000,J$5,Consolidado!$C$5:$C$1000,"Otros")," y "&amp;TEXT(DAY(_xlfn.MAXIFS(Consolidado!$B$5:$B$1000,Consolidado!$E$5:$E$1000,$B14,Consolidado!$AA$5:$AA$1000,J$5,Consolidado!$C$5:$C$1000,"Otros")),"00")&amp;"/"&amp;TEXT(MONTH(_xlfn.MAXIFS(Consolidado!$B$5:$B$1000,Consolidado!$E$5:$E$1000,$B14,Consolidado!$AA$5:$AA$1000,J$5,Consolidado!$C$5:$C$1000,"Otros")),"00"),""),""))</f>
        <v/>
      </c>
      <c r="K14" s="37" t="str">
        <f aca="false">_xlfn.TEXTJOIN(" +"&amp;CHAR(10),TRUE(),IF(SUMIFS(Consolidado!$AD$5:$AD$1000,Consolidado!$E$5:$E$1000,$B14,Consolidado!$AA$5:$AA$1000,K$5,Consolidado!$C$5:$C$1000,"Auditoría Interna")&gt;0,"Interna "&amp;TEXT(DAY(_xlfn.MINIFS(Consolidado!$B$5:$B$1000,Consolidado!$E$5:$E$1000,$B14,Consolidado!$AA$5:$AA$1000,K$5,Consolidado!$C$5:$C$1000,"Auditoría Interna")),"00")&amp;"/"&amp;TEXT(MONTH(_xlfn.MINIFS(Consolidado!$B$5:$B$1000,Consolidado!$E$5:$E$1000,$B14,Consolidado!$AA$5:$AA$1000,K$5,Consolidado!$C$5:$C$1000,"Auditoría Interna")),"00")&amp;IF(_xlfn.MAXIFS(Consolidado!$B$5:$B$1000,Consolidado!$E$5:$E$1000,$B14,Consolidado!$AA$5:$AA$1000,K$5,Consolidado!$C$5:$C$1000,"Auditoría Interna")&lt;&gt;_xlfn.MINIFS(Consolidado!$B$5:$B$1000,Consolidado!$E$5:$E$1000,$B14,Consolidado!$AA$5:$AA$1000,K$5,Consolidado!$C$5:$C$1000,"Auditoría Interna")," y "&amp;TEXT(DAY(_xlfn.MAXIFS(Consolidado!$B$5:$B$1000,Consolidado!$E$5:$E$1000,$B14,Consolidado!$AA$5:$AA$1000,K$5,Consolidado!$C$5:$C$1000,"Auditoría Interna")),"00")&amp;"/"&amp;TEXT(MONTH(_xlfn.MAXIFS(Consolidado!$B$5:$B$1000,Consolidado!$E$5:$E$1000,$B14,Consolidado!$AA$5:$AA$1000,K$5,Consolidado!$C$5:$C$1000,"Auditoría Interna")),"00"),""),""),IF(SUMIFS(Consolidado!$AD$5:$AD$1000,Consolidado!$E$5:$E$1000,$B14,Consolidado!$AA$5:$AA$1000,K$5,Consolidado!$C$5:$C$1000,"Auditoría Externa")&gt;0,"Externa "&amp;TEXT(DAY(_xlfn.MINIFS(Consolidado!$B$5:$B$1000,Consolidado!$E$5:$E$1000,$B14,Consolidado!$AA$5:$AA$1000,K$5,Consolidado!$C$5:$C$1000,"Auditoría Externa")),"00")&amp;"/"&amp;TEXT(MONTH(_xlfn.MINIFS(Consolidado!$B$5:$B$1000,Consolidado!$E$5:$E$1000,$B14,Consolidado!$AA$5:$AA$1000,K$5,Consolidado!$C$5:$C$1000,"Auditoría Externa")),"00")&amp;IF(_xlfn.MAXIFS(Consolidado!$B$5:$B$1000,Consolidado!$E$5:$E$1000,$B14,Consolidado!$AA$5:$AA$1000,K$5,Consolidado!$C$5:$C$1000,"Auditoría Externa")&lt;&gt;_xlfn.MINIFS(Consolidado!$B$5:$B$1000,Consolidado!$E$5:$E$1000,$B14,Consolidado!$AA$5:$AA$1000,K$5,Consolidado!$C$5:$C$1000,"Auditoría Externa")," y "&amp;TEXT(DAY(_xlfn.MAXIFS(Consolidado!$B$5:$B$1000,Consolidado!$E$5:$E$1000,$B14,Consolidado!$AA$5:$AA$1000,K$5,Consolidado!$C$5:$C$1000,"Auditoría Externa")),"00")&amp;"/"&amp;TEXT(MONTH(_xlfn.MAXIFS(Consolidado!$B$5:$B$1000,Consolidado!$E$5:$E$1000,$B14,Consolidado!$AA$5:$AA$1000,K$5,Consolidado!$C$5:$C$1000,"Auditoría Externa")),"00"),""),""),IF(SUMIFS(Consolidado!$AD$5:$AD$1000,Consolidado!$E$5:$E$1000,$B14,Consolidado!$AA$5:$AA$1000,K$5,Consolidado!$C$5:$C$1000,"SSF")&gt;0,"SSF "&amp;TEXT(DAY(_xlfn.MINIFS(Consolidado!$B$5:$B$1000,Consolidado!$E$5:$E$1000,$B14,Consolidado!$AA$5:$AA$1000,K$5,Consolidado!$C$5:$C$1000,"SSF")),"00")&amp;"/"&amp;TEXT(MONTH(_xlfn.MINIFS(Consolidado!$B$5:$B$1000,Consolidado!$E$5:$E$1000,$B14,Consolidado!$AA$5:$AA$1000,K$5,Consolidado!$C$5:$C$1000,"SSF")),"00")&amp;IF(_xlfn.MAXIFS(Consolidado!$B$5:$B$1000,Consolidado!$E$5:$E$1000,$B14,Consolidado!$AA$5:$AA$1000,K$5,Consolidado!$C$5:$C$1000,"SSF")&lt;&gt;_xlfn.MINIFS(Consolidado!$B$5:$B$1000,Consolidado!$E$5:$E$1000,$B14,Consolidado!$AA$5:$AA$1000,K$5,Consolidado!$C$5:$C$1000,"SSF")," y "&amp;TEXT(DAY(_xlfn.MAXIFS(Consolidado!$B$5:$B$1000,Consolidado!$E$5:$E$1000,$B14,Consolidado!$AA$5:$AA$1000,K$5,Consolidado!$C$5:$C$1000,"SSF")),"00")&amp;"/"&amp;TEXT(MONTH(_xlfn.MAXIFS(Consolidado!$B$5:$B$1000,Consolidado!$E$5:$E$1000,$B14,Consolidado!$AA$5:$AA$1000,K$5,Consolidado!$C$5:$C$1000,"SSF")),"00"),""),""),IF(SUMIFS(Consolidado!$AD$5:$AD$1000,Consolidado!$E$5:$E$1000,$B14,Consolidado!$AA$5:$AA$1000,K$5,Consolidado!$C$5:$C$1000,"Comité de Supervisión")&gt;0,"Comité Sup. "&amp;TEXT(DAY(_xlfn.MINIFS(Consolidado!$B$5:$B$1000,Consolidado!$E$5:$E$1000,$B14,Consolidado!$AA$5:$AA$1000,K$5,Consolidado!$C$5:$C$1000,"Comité de Supervisión")),"00")&amp;"/"&amp;TEXT(MONTH(_xlfn.MINIFS(Consolidado!$B$5:$B$1000,Consolidado!$E$5:$E$1000,$B14,Consolidado!$AA$5:$AA$1000,K$5,Consolidado!$C$5:$C$1000,"Comité de Supervisión")),"00")&amp;IF(_xlfn.MAXIFS(Consolidado!$B$5:$B$1000,Consolidado!$E$5:$E$1000,$B14,Consolidado!$AA$5:$AA$1000,K$5,Consolidado!$C$5:$C$1000,"Comité de Supervisión")&lt;&gt;_xlfn.MINIFS(Consolidado!$B$5:$B$1000,Consolidado!$E$5:$E$1000,$B14,Consolidado!$AA$5:$AA$1000,K$5,Consolidado!$C$5:$C$1000,"Comité de Supervisión")," y "&amp;TEXT(DAY(_xlfn.MAXIFS(Consolidado!$B$5:$B$1000,Consolidado!$E$5:$E$1000,$B14,Consolidado!$AA$5:$AA$1000,K$5,Consolidado!$C$5:$C$1000,"Comité de Supervisión")),"00")&amp;"/"&amp;TEXT(MONTH(_xlfn.MAXIFS(Consolidado!$B$5:$B$1000,Consolidado!$E$5:$E$1000,$B14,Consolidado!$AA$5:$AA$1000,K$5,Consolidado!$C$5:$C$1000,"Comité de Supervisión")),"00"),""),""),IF(SUMIFS(Consolidado!$AD$5:$AD$1000,Consolidado!$E$5:$E$1000,$B14,Consolidado!$AA$5:$AA$1000,K$5,Consolidado!$C$5:$C$1000,"Consejo de Administración")&gt;0,"Consejo "&amp;TEXT(DAY(_xlfn.MINIFS(Consolidado!$B$5:$B$1000,Consolidado!$E$5:$E$1000,$B14,Consolidado!$AA$5:$AA$1000,K$5,Consolidado!$C$5:$C$1000,"Consejo de Administración")),"00")&amp;"/"&amp;TEXT(MONTH(_xlfn.MINIFS(Consolidado!$B$5:$B$1000,Consolidado!$E$5:$E$1000,$B14,Consolidado!$AA$5:$AA$1000,K$5,Consolidado!$C$5:$C$1000,"Consejo de Administración")),"00")&amp;IF(_xlfn.MAXIFS(Consolidado!$B$5:$B$1000,Consolidado!$E$5:$E$1000,$B14,Consolidado!$AA$5:$AA$1000,K$5,Consolidado!$C$5:$C$1000,"Consejo de Administración")&lt;&gt;_xlfn.MINIFS(Consolidado!$B$5:$B$1000,Consolidado!$E$5:$E$1000,$B14,Consolidado!$AA$5:$AA$1000,K$5,Consolidado!$C$5:$C$1000,"Consejo de Administración")," y "&amp;TEXT(DAY(_xlfn.MAXIFS(Consolidado!$B$5:$B$1000,Consolidado!$E$5:$E$1000,$B14,Consolidado!$AA$5:$AA$1000,K$5,Consolidado!$C$5:$C$1000,"Consejo de Administración")),"00")&amp;"/"&amp;TEXT(MONTH(_xlfn.MAXIFS(Consolidado!$B$5:$B$1000,Consolidado!$E$5:$E$1000,$B14,Consolidado!$AA$5:$AA$1000,K$5,Consolidado!$C$5:$C$1000,"Consejo de Administración")),"00"),""),""),IF(SUMIFS(Consolidado!$AD$5:$AD$1000,Consolidado!$E$5:$E$1000,$B14,Consolidado!$AA$5:$AA$1000,K$5,Consolidado!$C$5:$C$1000,"Otros")&gt;0,"Otros "&amp;TEXT(DAY(_xlfn.MINIFS(Consolidado!$B$5:$B$1000,Consolidado!$E$5:$E$1000,$B14,Consolidado!$AA$5:$AA$1000,K$5,Consolidado!$C$5:$C$1000,"Otros")),"00")&amp;"/"&amp;TEXT(MONTH(_xlfn.MINIFS(Consolidado!$B$5:$B$1000,Consolidado!$E$5:$E$1000,$B14,Consolidado!$AA$5:$AA$1000,K$5,Consolidado!$C$5:$C$1000,"Otros")),"00")&amp;IF(_xlfn.MAXIFS(Consolidado!$B$5:$B$1000,Consolidado!$E$5:$E$1000,$B14,Consolidado!$AA$5:$AA$1000,K$5,Consolidado!$C$5:$C$1000,"Otros")&lt;&gt;_xlfn.MINIFS(Consolidado!$B$5:$B$1000,Consolidado!$E$5:$E$1000,$B14,Consolidado!$AA$5:$AA$1000,K$5,Consolidado!$C$5:$C$1000,"Otros")," y "&amp;TEXT(DAY(_xlfn.MAXIFS(Consolidado!$B$5:$B$1000,Consolidado!$E$5:$E$1000,$B14,Consolidado!$AA$5:$AA$1000,K$5,Consolidado!$C$5:$C$1000,"Otros")),"00")&amp;"/"&amp;TEXT(MONTH(_xlfn.MAXIFS(Consolidado!$B$5:$B$1000,Consolidado!$E$5:$E$1000,$B14,Consolidado!$AA$5:$AA$1000,K$5,Consolidado!$C$5:$C$1000,"Otros")),"00"),""),""))</f>
        <v>Interna 06/05</v>
      </c>
      <c r="L14" s="37" t="str">
        <f aca="false">_xlfn.TEXTJOIN(" +"&amp;CHAR(10),TRUE(),IF(SUMIFS(Consolidado!$AD$5:$AD$1000,Consolidado!$E$5:$E$1000,$B14,Consolidado!$AA$5:$AA$1000,L$5,Consolidado!$C$5:$C$1000,"Auditoría Interna")&gt;0,"Interna "&amp;TEXT(DAY(_xlfn.MINIFS(Consolidado!$B$5:$B$1000,Consolidado!$E$5:$E$1000,$B14,Consolidado!$AA$5:$AA$1000,L$5,Consolidado!$C$5:$C$1000,"Auditoría Interna")),"00")&amp;"/"&amp;TEXT(MONTH(_xlfn.MINIFS(Consolidado!$B$5:$B$1000,Consolidado!$E$5:$E$1000,$B14,Consolidado!$AA$5:$AA$1000,L$5,Consolidado!$C$5:$C$1000,"Auditoría Interna")),"00")&amp;IF(_xlfn.MAXIFS(Consolidado!$B$5:$B$1000,Consolidado!$E$5:$E$1000,$B14,Consolidado!$AA$5:$AA$1000,L$5,Consolidado!$C$5:$C$1000,"Auditoría Interna")&lt;&gt;_xlfn.MINIFS(Consolidado!$B$5:$B$1000,Consolidado!$E$5:$E$1000,$B14,Consolidado!$AA$5:$AA$1000,L$5,Consolidado!$C$5:$C$1000,"Auditoría Interna")," y "&amp;TEXT(DAY(_xlfn.MAXIFS(Consolidado!$B$5:$B$1000,Consolidado!$E$5:$E$1000,$B14,Consolidado!$AA$5:$AA$1000,L$5,Consolidado!$C$5:$C$1000,"Auditoría Interna")),"00")&amp;"/"&amp;TEXT(MONTH(_xlfn.MAXIFS(Consolidado!$B$5:$B$1000,Consolidado!$E$5:$E$1000,$B14,Consolidado!$AA$5:$AA$1000,L$5,Consolidado!$C$5:$C$1000,"Auditoría Interna")),"00"),""),""),IF(SUMIFS(Consolidado!$AD$5:$AD$1000,Consolidado!$E$5:$E$1000,$B14,Consolidado!$AA$5:$AA$1000,L$5,Consolidado!$C$5:$C$1000,"Auditoría Externa")&gt;0,"Externa "&amp;TEXT(DAY(_xlfn.MINIFS(Consolidado!$B$5:$B$1000,Consolidado!$E$5:$E$1000,$B14,Consolidado!$AA$5:$AA$1000,L$5,Consolidado!$C$5:$C$1000,"Auditoría Externa")),"00")&amp;"/"&amp;TEXT(MONTH(_xlfn.MINIFS(Consolidado!$B$5:$B$1000,Consolidado!$E$5:$E$1000,$B14,Consolidado!$AA$5:$AA$1000,L$5,Consolidado!$C$5:$C$1000,"Auditoría Externa")),"00")&amp;IF(_xlfn.MAXIFS(Consolidado!$B$5:$B$1000,Consolidado!$E$5:$E$1000,$B14,Consolidado!$AA$5:$AA$1000,L$5,Consolidado!$C$5:$C$1000,"Auditoría Externa")&lt;&gt;_xlfn.MINIFS(Consolidado!$B$5:$B$1000,Consolidado!$E$5:$E$1000,$B14,Consolidado!$AA$5:$AA$1000,L$5,Consolidado!$C$5:$C$1000,"Auditoría Externa")," y "&amp;TEXT(DAY(_xlfn.MAXIFS(Consolidado!$B$5:$B$1000,Consolidado!$E$5:$E$1000,$B14,Consolidado!$AA$5:$AA$1000,L$5,Consolidado!$C$5:$C$1000,"Auditoría Externa")),"00")&amp;"/"&amp;TEXT(MONTH(_xlfn.MAXIFS(Consolidado!$B$5:$B$1000,Consolidado!$E$5:$E$1000,$B14,Consolidado!$AA$5:$AA$1000,L$5,Consolidado!$C$5:$C$1000,"Auditoría Externa")),"00"),""),""),IF(SUMIFS(Consolidado!$AD$5:$AD$1000,Consolidado!$E$5:$E$1000,$B14,Consolidado!$AA$5:$AA$1000,L$5,Consolidado!$C$5:$C$1000,"SSF")&gt;0,"SSF "&amp;TEXT(DAY(_xlfn.MINIFS(Consolidado!$B$5:$B$1000,Consolidado!$E$5:$E$1000,$B14,Consolidado!$AA$5:$AA$1000,L$5,Consolidado!$C$5:$C$1000,"SSF")),"00")&amp;"/"&amp;TEXT(MONTH(_xlfn.MINIFS(Consolidado!$B$5:$B$1000,Consolidado!$E$5:$E$1000,$B14,Consolidado!$AA$5:$AA$1000,L$5,Consolidado!$C$5:$C$1000,"SSF")),"00")&amp;IF(_xlfn.MAXIFS(Consolidado!$B$5:$B$1000,Consolidado!$E$5:$E$1000,$B14,Consolidado!$AA$5:$AA$1000,L$5,Consolidado!$C$5:$C$1000,"SSF")&lt;&gt;_xlfn.MINIFS(Consolidado!$B$5:$B$1000,Consolidado!$E$5:$E$1000,$B14,Consolidado!$AA$5:$AA$1000,L$5,Consolidado!$C$5:$C$1000,"SSF")," y "&amp;TEXT(DAY(_xlfn.MAXIFS(Consolidado!$B$5:$B$1000,Consolidado!$E$5:$E$1000,$B14,Consolidado!$AA$5:$AA$1000,L$5,Consolidado!$C$5:$C$1000,"SSF")),"00")&amp;"/"&amp;TEXT(MONTH(_xlfn.MAXIFS(Consolidado!$B$5:$B$1000,Consolidado!$E$5:$E$1000,$B14,Consolidado!$AA$5:$AA$1000,L$5,Consolidado!$C$5:$C$1000,"SSF")),"00"),""),""),IF(SUMIFS(Consolidado!$AD$5:$AD$1000,Consolidado!$E$5:$E$1000,$B14,Consolidado!$AA$5:$AA$1000,L$5,Consolidado!$C$5:$C$1000,"Comité de Supervisión")&gt;0,"Comité Sup. "&amp;TEXT(DAY(_xlfn.MINIFS(Consolidado!$B$5:$B$1000,Consolidado!$E$5:$E$1000,$B14,Consolidado!$AA$5:$AA$1000,L$5,Consolidado!$C$5:$C$1000,"Comité de Supervisión")),"00")&amp;"/"&amp;TEXT(MONTH(_xlfn.MINIFS(Consolidado!$B$5:$B$1000,Consolidado!$E$5:$E$1000,$B14,Consolidado!$AA$5:$AA$1000,L$5,Consolidado!$C$5:$C$1000,"Comité de Supervisión")),"00")&amp;IF(_xlfn.MAXIFS(Consolidado!$B$5:$B$1000,Consolidado!$E$5:$E$1000,$B14,Consolidado!$AA$5:$AA$1000,L$5,Consolidado!$C$5:$C$1000,"Comité de Supervisión")&lt;&gt;_xlfn.MINIFS(Consolidado!$B$5:$B$1000,Consolidado!$E$5:$E$1000,$B14,Consolidado!$AA$5:$AA$1000,L$5,Consolidado!$C$5:$C$1000,"Comité de Supervisión")," y "&amp;TEXT(DAY(_xlfn.MAXIFS(Consolidado!$B$5:$B$1000,Consolidado!$E$5:$E$1000,$B14,Consolidado!$AA$5:$AA$1000,L$5,Consolidado!$C$5:$C$1000,"Comité de Supervisión")),"00")&amp;"/"&amp;TEXT(MONTH(_xlfn.MAXIFS(Consolidado!$B$5:$B$1000,Consolidado!$E$5:$E$1000,$B14,Consolidado!$AA$5:$AA$1000,L$5,Consolidado!$C$5:$C$1000,"Comité de Supervisión")),"00"),""),""),IF(SUMIFS(Consolidado!$AD$5:$AD$1000,Consolidado!$E$5:$E$1000,$B14,Consolidado!$AA$5:$AA$1000,L$5,Consolidado!$C$5:$C$1000,"Consejo de Administración")&gt;0,"Consejo "&amp;TEXT(DAY(_xlfn.MINIFS(Consolidado!$B$5:$B$1000,Consolidado!$E$5:$E$1000,$B14,Consolidado!$AA$5:$AA$1000,L$5,Consolidado!$C$5:$C$1000,"Consejo de Administración")),"00")&amp;"/"&amp;TEXT(MONTH(_xlfn.MINIFS(Consolidado!$B$5:$B$1000,Consolidado!$E$5:$E$1000,$B14,Consolidado!$AA$5:$AA$1000,L$5,Consolidado!$C$5:$C$1000,"Consejo de Administración")),"00")&amp;IF(_xlfn.MAXIFS(Consolidado!$B$5:$B$1000,Consolidado!$E$5:$E$1000,$B14,Consolidado!$AA$5:$AA$1000,L$5,Consolidado!$C$5:$C$1000,"Consejo de Administración")&lt;&gt;_xlfn.MINIFS(Consolidado!$B$5:$B$1000,Consolidado!$E$5:$E$1000,$B14,Consolidado!$AA$5:$AA$1000,L$5,Consolidado!$C$5:$C$1000,"Consejo de Administración")," y "&amp;TEXT(DAY(_xlfn.MAXIFS(Consolidado!$B$5:$B$1000,Consolidado!$E$5:$E$1000,$B14,Consolidado!$AA$5:$AA$1000,L$5,Consolidado!$C$5:$C$1000,"Consejo de Administración")),"00")&amp;"/"&amp;TEXT(MONTH(_xlfn.MAXIFS(Consolidado!$B$5:$B$1000,Consolidado!$E$5:$E$1000,$B14,Consolidado!$AA$5:$AA$1000,L$5,Consolidado!$C$5:$C$1000,"Consejo de Administración")),"00"),""),""),IF(SUMIFS(Consolidado!$AD$5:$AD$1000,Consolidado!$E$5:$E$1000,$B14,Consolidado!$AA$5:$AA$1000,L$5,Consolidado!$C$5:$C$1000,"Otros")&gt;0,"Otros "&amp;TEXT(DAY(_xlfn.MINIFS(Consolidado!$B$5:$B$1000,Consolidado!$E$5:$E$1000,$B14,Consolidado!$AA$5:$AA$1000,L$5,Consolidado!$C$5:$C$1000,"Otros")),"00")&amp;"/"&amp;TEXT(MONTH(_xlfn.MINIFS(Consolidado!$B$5:$B$1000,Consolidado!$E$5:$E$1000,$B14,Consolidado!$AA$5:$AA$1000,L$5,Consolidado!$C$5:$C$1000,"Otros")),"00")&amp;IF(_xlfn.MAXIFS(Consolidado!$B$5:$B$1000,Consolidado!$E$5:$E$1000,$B14,Consolidado!$AA$5:$AA$1000,L$5,Consolidado!$C$5:$C$1000,"Otros")&lt;&gt;_xlfn.MINIFS(Consolidado!$B$5:$B$1000,Consolidado!$E$5:$E$1000,$B14,Consolidado!$AA$5:$AA$1000,L$5,Consolidado!$C$5:$C$1000,"Otros")," y "&amp;TEXT(DAY(_xlfn.MAXIFS(Consolidado!$B$5:$B$1000,Consolidado!$E$5:$E$1000,$B14,Consolidado!$AA$5:$AA$1000,L$5,Consolidado!$C$5:$C$1000,"Otros")),"00")&amp;"/"&amp;TEXT(MONTH(_xlfn.MAXIFS(Consolidado!$B$5:$B$1000,Consolidado!$E$5:$E$1000,$B14,Consolidado!$AA$5:$AA$1000,L$5,Consolidado!$C$5:$C$1000,"Otros")),"00"),""),""))</f>
        <v>Interna 24/06</v>
      </c>
      <c r="M14" s="37" t="str">
        <f aca="false">_xlfn.TEXTJOIN(" +"&amp;CHAR(10),TRUE(),IF(SUMIFS(Consolidado!$AD$5:$AD$1000,Consolidado!$E$5:$E$1000,$B14,Consolidado!$AA$5:$AA$1000,M$5,Consolidado!$C$5:$C$1000,"Auditoría Interna")&gt;0,"Interna "&amp;TEXT(DAY(_xlfn.MINIFS(Consolidado!$B$5:$B$1000,Consolidado!$E$5:$E$1000,$B14,Consolidado!$AA$5:$AA$1000,M$5,Consolidado!$C$5:$C$1000,"Auditoría Interna")),"00")&amp;"/"&amp;TEXT(MONTH(_xlfn.MINIFS(Consolidado!$B$5:$B$1000,Consolidado!$E$5:$E$1000,$B14,Consolidado!$AA$5:$AA$1000,M$5,Consolidado!$C$5:$C$1000,"Auditoría Interna")),"00")&amp;IF(_xlfn.MAXIFS(Consolidado!$B$5:$B$1000,Consolidado!$E$5:$E$1000,$B14,Consolidado!$AA$5:$AA$1000,M$5,Consolidado!$C$5:$C$1000,"Auditoría Interna")&lt;&gt;_xlfn.MINIFS(Consolidado!$B$5:$B$1000,Consolidado!$E$5:$E$1000,$B14,Consolidado!$AA$5:$AA$1000,M$5,Consolidado!$C$5:$C$1000,"Auditoría Interna")," y "&amp;TEXT(DAY(_xlfn.MAXIFS(Consolidado!$B$5:$B$1000,Consolidado!$E$5:$E$1000,$B14,Consolidado!$AA$5:$AA$1000,M$5,Consolidado!$C$5:$C$1000,"Auditoría Interna")),"00")&amp;"/"&amp;TEXT(MONTH(_xlfn.MAXIFS(Consolidado!$B$5:$B$1000,Consolidado!$E$5:$E$1000,$B14,Consolidado!$AA$5:$AA$1000,M$5,Consolidado!$C$5:$C$1000,"Auditoría Interna")),"00"),""),""),IF(SUMIFS(Consolidado!$AD$5:$AD$1000,Consolidado!$E$5:$E$1000,$B14,Consolidado!$AA$5:$AA$1000,M$5,Consolidado!$C$5:$C$1000,"Auditoría Externa")&gt;0,"Externa "&amp;TEXT(DAY(_xlfn.MINIFS(Consolidado!$B$5:$B$1000,Consolidado!$E$5:$E$1000,$B14,Consolidado!$AA$5:$AA$1000,M$5,Consolidado!$C$5:$C$1000,"Auditoría Externa")),"00")&amp;"/"&amp;TEXT(MONTH(_xlfn.MINIFS(Consolidado!$B$5:$B$1000,Consolidado!$E$5:$E$1000,$B14,Consolidado!$AA$5:$AA$1000,M$5,Consolidado!$C$5:$C$1000,"Auditoría Externa")),"00")&amp;IF(_xlfn.MAXIFS(Consolidado!$B$5:$B$1000,Consolidado!$E$5:$E$1000,$B14,Consolidado!$AA$5:$AA$1000,M$5,Consolidado!$C$5:$C$1000,"Auditoría Externa")&lt;&gt;_xlfn.MINIFS(Consolidado!$B$5:$B$1000,Consolidado!$E$5:$E$1000,$B14,Consolidado!$AA$5:$AA$1000,M$5,Consolidado!$C$5:$C$1000,"Auditoría Externa")," y "&amp;TEXT(DAY(_xlfn.MAXIFS(Consolidado!$B$5:$B$1000,Consolidado!$E$5:$E$1000,$B14,Consolidado!$AA$5:$AA$1000,M$5,Consolidado!$C$5:$C$1000,"Auditoría Externa")),"00")&amp;"/"&amp;TEXT(MONTH(_xlfn.MAXIFS(Consolidado!$B$5:$B$1000,Consolidado!$E$5:$E$1000,$B14,Consolidado!$AA$5:$AA$1000,M$5,Consolidado!$C$5:$C$1000,"Auditoría Externa")),"00"),""),""),IF(SUMIFS(Consolidado!$AD$5:$AD$1000,Consolidado!$E$5:$E$1000,$B14,Consolidado!$AA$5:$AA$1000,M$5,Consolidado!$C$5:$C$1000,"SSF")&gt;0,"SSF "&amp;TEXT(DAY(_xlfn.MINIFS(Consolidado!$B$5:$B$1000,Consolidado!$E$5:$E$1000,$B14,Consolidado!$AA$5:$AA$1000,M$5,Consolidado!$C$5:$C$1000,"SSF")),"00")&amp;"/"&amp;TEXT(MONTH(_xlfn.MINIFS(Consolidado!$B$5:$B$1000,Consolidado!$E$5:$E$1000,$B14,Consolidado!$AA$5:$AA$1000,M$5,Consolidado!$C$5:$C$1000,"SSF")),"00")&amp;IF(_xlfn.MAXIFS(Consolidado!$B$5:$B$1000,Consolidado!$E$5:$E$1000,$B14,Consolidado!$AA$5:$AA$1000,M$5,Consolidado!$C$5:$C$1000,"SSF")&lt;&gt;_xlfn.MINIFS(Consolidado!$B$5:$B$1000,Consolidado!$E$5:$E$1000,$B14,Consolidado!$AA$5:$AA$1000,M$5,Consolidado!$C$5:$C$1000,"SSF")," y "&amp;TEXT(DAY(_xlfn.MAXIFS(Consolidado!$B$5:$B$1000,Consolidado!$E$5:$E$1000,$B14,Consolidado!$AA$5:$AA$1000,M$5,Consolidado!$C$5:$C$1000,"SSF")),"00")&amp;"/"&amp;TEXT(MONTH(_xlfn.MAXIFS(Consolidado!$B$5:$B$1000,Consolidado!$E$5:$E$1000,$B14,Consolidado!$AA$5:$AA$1000,M$5,Consolidado!$C$5:$C$1000,"SSF")),"00"),""),""),IF(SUMIFS(Consolidado!$AD$5:$AD$1000,Consolidado!$E$5:$E$1000,$B14,Consolidado!$AA$5:$AA$1000,M$5,Consolidado!$C$5:$C$1000,"Comité de Supervisión")&gt;0,"Comité Sup. "&amp;TEXT(DAY(_xlfn.MINIFS(Consolidado!$B$5:$B$1000,Consolidado!$E$5:$E$1000,$B14,Consolidado!$AA$5:$AA$1000,M$5,Consolidado!$C$5:$C$1000,"Comité de Supervisión")),"00")&amp;"/"&amp;TEXT(MONTH(_xlfn.MINIFS(Consolidado!$B$5:$B$1000,Consolidado!$E$5:$E$1000,$B14,Consolidado!$AA$5:$AA$1000,M$5,Consolidado!$C$5:$C$1000,"Comité de Supervisión")),"00")&amp;IF(_xlfn.MAXIFS(Consolidado!$B$5:$B$1000,Consolidado!$E$5:$E$1000,$B14,Consolidado!$AA$5:$AA$1000,M$5,Consolidado!$C$5:$C$1000,"Comité de Supervisión")&lt;&gt;_xlfn.MINIFS(Consolidado!$B$5:$B$1000,Consolidado!$E$5:$E$1000,$B14,Consolidado!$AA$5:$AA$1000,M$5,Consolidado!$C$5:$C$1000,"Comité de Supervisión")," y "&amp;TEXT(DAY(_xlfn.MAXIFS(Consolidado!$B$5:$B$1000,Consolidado!$E$5:$E$1000,$B14,Consolidado!$AA$5:$AA$1000,M$5,Consolidado!$C$5:$C$1000,"Comité de Supervisión")),"00")&amp;"/"&amp;TEXT(MONTH(_xlfn.MAXIFS(Consolidado!$B$5:$B$1000,Consolidado!$E$5:$E$1000,$B14,Consolidado!$AA$5:$AA$1000,M$5,Consolidado!$C$5:$C$1000,"Comité de Supervisión")),"00"),""),""),IF(SUMIFS(Consolidado!$AD$5:$AD$1000,Consolidado!$E$5:$E$1000,$B14,Consolidado!$AA$5:$AA$1000,M$5,Consolidado!$C$5:$C$1000,"Consejo de Administración")&gt;0,"Consejo "&amp;TEXT(DAY(_xlfn.MINIFS(Consolidado!$B$5:$B$1000,Consolidado!$E$5:$E$1000,$B14,Consolidado!$AA$5:$AA$1000,M$5,Consolidado!$C$5:$C$1000,"Consejo de Administración")),"00")&amp;"/"&amp;TEXT(MONTH(_xlfn.MINIFS(Consolidado!$B$5:$B$1000,Consolidado!$E$5:$E$1000,$B14,Consolidado!$AA$5:$AA$1000,M$5,Consolidado!$C$5:$C$1000,"Consejo de Administración")),"00")&amp;IF(_xlfn.MAXIFS(Consolidado!$B$5:$B$1000,Consolidado!$E$5:$E$1000,$B14,Consolidado!$AA$5:$AA$1000,M$5,Consolidado!$C$5:$C$1000,"Consejo de Administración")&lt;&gt;_xlfn.MINIFS(Consolidado!$B$5:$B$1000,Consolidado!$E$5:$E$1000,$B14,Consolidado!$AA$5:$AA$1000,M$5,Consolidado!$C$5:$C$1000,"Consejo de Administración")," y "&amp;TEXT(DAY(_xlfn.MAXIFS(Consolidado!$B$5:$B$1000,Consolidado!$E$5:$E$1000,$B14,Consolidado!$AA$5:$AA$1000,M$5,Consolidado!$C$5:$C$1000,"Consejo de Administración")),"00")&amp;"/"&amp;TEXT(MONTH(_xlfn.MAXIFS(Consolidado!$B$5:$B$1000,Consolidado!$E$5:$E$1000,$B14,Consolidado!$AA$5:$AA$1000,M$5,Consolidado!$C$5:$C$1000,"Consejo de Administración")),"00"),""),""),IF(SUMIFS(Consolidado!$AD$5:$AD$1000,Consolidado!$E$5:$E$1000,$B14,Consolidado!$AA$5:$AA$1000,M$5,Consolidado!$C$5:$C$1000,"Otros")&gt;0,"Otros "&amp;TEXT(DAY(_xlfn.MINIFS(Consolidado!$B$5:$B$1000,Consolidado!$E$5:$E$1000,$B14,Consolidado!$AA$5:$AA$1000,M$5,Consolidado!$C$5:$C$1000,"Otros")),"00")&amp;"/"&amp;TEXT(MONTH(_xlfn.MINIFS(Consolidado!$B$5:$B$1000,Consolidado!$E$5:$E$1000,$B14,Consolidado!$AA$5:$AA$1000,M$5,Consolidado!$C$5:$C$1000,"Otros")),"00")&amp;IF(_xlfn.MAXIFS(Consolidado!$B$5:$B$1000,Consolidado!$E$5:$E$1000,$B14,Consolidado!$AA$5:$AA$1000,M$5,Consolidado!$C$5:$C$1000,"Otros")&lt;&gt;_xlfn.MINIFS(Consolidado!$B$5:$B$1000,Consolidado!$E$5:$E$1000,$B14,Consolidado!$AA$5:$AA$1000,M$5,Consolidado!$C$5:$C$1000,"Otros")," y "&amp;TEXT(DAY(_xlfn.MAXIFS(Consolidado!$B$5:$B$1000,Consolidado!$E$5:$E$1000,$B14,Consolidado!$AA$5:$AA$1000,M$5,Consolidado!$C$5:$C$1000,"Otros")),"00")&amp;"/"&amp;TEXT(MONTH(_xlfn.MAXIFS(Consolidado!$B$5:$B$1000,Consolidado!$E$5:$E$1000,$B14,Consolidado!$AA$5:$AA$1000,M$5,Consolidado!$C$5:$C$1000,"Otros")),"00"),""),""))</f>
        <v/>
      </c>
      <c r="N14" s="37" t="str">
        <f aca="false">_xlfn.TEXTJOIN(" +"&amp;CHAR(10),TRUE(),IF(SUMIFS(Consolidado!$AD$5:$AD$1000,Consolidado!$E$5:$E$1000,$B14,Consolidado!$AA$5:$AA$1000,N$5,Consolidado!$C$5:$C$1000,"Auditoría Interna")&gt;0,"Interna "&amp;TEXT(DAY(_xlfn.MINIFS(Consolidado!$B$5:$B$1000,Consolidado!$E$5:$E$1000,$B14,Consolidado!$AA$5:$AA$1000,N$5,Consolidado!$C$5:$C$1000,"Auditoría Interna")),"00")&amp;"/"&amp;TEXT(MONTH(_xlfn.MINIFS(Consolidado!$B$5:$B$1000,Consolidado!$E$5:$E$1000,$B14,Consolidado!$AA$5:$AA$1000,N$5,Consolidado!$C$5:$C$1000,"Auditoría Interna")),"00")&amp;IF(_xlfn.MAXIFS(Consolidado!$B$5:$B$1000,Consolidado!$E$5:$E$1000,$B14,Consolidado!$AA$5:$AA$1000,N$5,Consolidado!$C$5:$C$1000,"Auditoría Interna")&lt;&gt;_xlfn.MINIFS(Consolidado!$B$5:$B$1000,Consolidado!$E$5:$E$1000,$B14,Consolidado!$AA$5:$AA$1000,N$5,Consolidado!$C$5:$C$1000,"Auditoría Interna")," y "&amp;TEXT(DAY(_xlfn.MAXIFS(Consolidado!$B$5:$B$1000,Consolidado!$E$5:$E$1000,$B14,Consolidado!$AA$5:$AA$1000,N$5,Consolidado!$C$5:$C$1000,"Auditoría Interna")),"00")&amp;"/"&amp;TEXT(MONTH(_xlfn.MAXIFS(Consolidado!$B$5:$B$1000,Consolidado!$E$5:$E$1000,$B14,Consolidado!$AA$5:$AA$1000,N$5,Consolidado!$C$5:$C$1000,"Auditoría Interna")),"00"),""),""),IF(SUMIFS(Consolidado!$AD$5:$AD$1000,Consolidado!$E$5:$E$1000,$B14,Consolidado!$AA$5:$AA$1000,N$5,Consolidado!$C$5:$C$1000,"Auditoría Externa")&gt;0,"Externa "&amp;TEXT(DAY(_xlfn.MINIFS(Consolidado!$B$5:$B$1000,Consolidado!$E$5:$E$1000,$B14,Consolidado!$AA$5:$AA$1000,N$5,Consolidado!$C$5:$C$1000,"Auditoría Externa")),"00")&amp;"/"&amp;TEXT(MONTH(_xlfn.MINIFS(Consolidado!$B$5:$B$1000,Consolidado!$E$5:$E$1000,$B14,Consolidado!$AA$5:$AA$1000,N$5,Consolidado!$C$5:$C$1000,"Auditoría Externa")),"00")&amp;IF(_xlfn.MAXIFS(Consolidado!$B$5:$B$1000,Consolidado!$E$5:$E$1000,$B14,Consolidado!$AA$5:$AA$1000,N$5,Consolidado!$C$5:$C$1000,"Auditoría Externa")&lt;&gt;_xlfn.MINIFS(Consolidado!$B$5:$B$1000,Consolidado!$E$5:$E$1000,$B14,Consolidado!$AA$5:$AA$1000,N$5,Consolidado!$C$5:$C$1000,"Auditoría Externa")," y "&amp;TEXT(DAY(_xlfn.MAXIFS(Consolidado!$B$5:$B$1000,Consolidado!$E$5:$E$1000,$B14,Consolidado!$AA$5:$AA$1000,N$5,Consolidado!$C$5:$C$1000,"Auditoría Externa")),"00")&amp;"/"&amp;TEXT(MONTH(_xlfn.MAXIFS(Consolidado!$B$5:$B$1000,Consolidado!$E$5:$E$1000,$B14,Consolidado!$AA$5:$AA$1000,N$5,Consolidado!$C$5:$C$1000,"Auditoría Externa")),"00"),""),""),IF(SUMIFS(Consolidado!$AD$5:$AD$1000,Consolidado!$E$5:$E$1000,$B14,Consolidado!$AA$5:$AA$1000,N$5,Consolidado!$C$5:$C$1000,"SSF")&gt;0,"SSF "&amp;TEXT(DAY(_xlfn.MINIFS(Consolidado!$B$5:$B$1000,Consolidado!$E$5:$E$1000,$B14,Consolidado!$AA$5:$AA$1000,N$5,Consolidado!$C$5:$C$1000,"SSF")),"00")&amp;"/"&amp;TEXT(MONTH(_xlfn.MINIFS(Consolidado!$B$5:$B$1000,Consolidado!$E$5:$E$1000,$B14,Consolidado!$AA$5:$AA$1000,N$5,Consolidado!$C$5:$C$1000,"SSF")),"00")&amp;IF(_xlfn.MAXIFS(Consolidado!$B$5:$B$1000,Consolidado!$E$5:$E$1000,$B14,Consolidado!$AA$5:$AA$1000,N$5,Consolidado!$C$5:$C$1000,"SSF")&lt;&gt;_xlfn.MINIFS(Consolidado!$B$5:$B$1000,Consolidado!$E$5:$E$1000,$B14,Consolidado!$AA$5:$AA$1000,N$5,Consolidado!$C$5:$C$1000,"SSF")," y "&amp;TEXT(DAY(_xlfn.MAXIFS(Consolidado!$B$5:$B$1000,Consolidado!$E$5:$E$1000,$B14,Consolidado!$AA$5:$AA$1000,N$5,Consolidado!$C$5:$C$1000,"SSF")),"00")&amp;"/"&amp;TEXT(MONTH(_xlfn.MAXIFS(Consolidado!$B$5:$B$1000,Consolidado!$E$5:$E$1000,$B14,Consolidado!$AA$5:$AA$1000,N$5,Consolidado!$C$5:$C$1000,"SSF")),"00"),""),""),IF(SUMIFS(Consolidado!$AD$5:$AD$1000,Consolidado!$E$5:$E$1000,$B14,Consolidado!$AA$5:$AA$1000,N$5,Consolidado!$C$5:$C$1000,"Comité de Supervisión")&gt;0,"Comité Sup. "&amp;TEXT(DAY(_xlfn.MINIFS(Consolidado!$B$5:$B$1000,Consolidado!$E$5:$E$1000,$B14,Consolidado!$AA$5:$AA$1000,N$5,Consolidado!$C$5:$C$1000,"Comité de Supervisión")),"00")&amp;"/"&amp;TEXT(MONTH(_xlfn.MINIFS(Consolidado!$B$5:$B$1000,Consolidado!$E$5:$E$1000,$B14,Consolidado!$AA$5:$AA$1000,N$5,Consolidado!$C$5:$C$1000,"Comité de Supervisión")),"00")&amp;IF(_xlfn.MAXIFS(Consolidado!$B$5:$B$1000,Consolidado!$E$5:$E$1000,$B14,Consolidado!$AA$5:$AA$1000,N$5,Consolidado!$C$5:$C$1000,"Comité de Supervisión")&lt;&gt;_xlfn.MINIFS(Consolidado!$B$5:$B$1000,Consolidado!$E$5:$E$1000,$B14,Consolidado!$AA$5:$AA$1000,N$5,Consolidado!$C$5:$C$1000,"Comité de Supervisión")," y "&amp;TEXT(DAY(_xlfn.MAXIFS(Consolidado!$B$5:$B$1000,Consolidado!$E$5:$E$1000,$B14,Consolidado!$AA$5:$AA$1000,N$5,Consolidado!$C$5:$C$1000,"Comité de Supervisión")),"00")&amp;"/"&amp;TEXT(MONTH(_xlfn.MAXIFS(Consolidado!$B$5:$B$1000,Consolidado!$E$5:$E$1000,$B14,Consolidado!$AA$5:$AA$1000,N$5,Consolidado!$C$5:$C$1000,"Comité de Supervisión")),"00"),""),""),IF(SUMIFS(Consolidado!$AD$5:$AD$1000,Consolidado!$E$5:$E$1000,$B14,Consolidado!$AA$5:$AA$1000,N$5,Consolidado!$C$5:$C$1000,"Consejo de Administración")&gt;0,"Consejo "&amp;TEXT(DAY(_xlfn.MINIFS(Consolidado!$B$5:$B$1000,Consolidado!$E$5:$E$1000,$B14,Consolidado!$AA$5:$AA$1000,N$5,Consolidado!$C$5:$C$1000,"Consejo de Administración")),"00")&amp;"/"&amp;TEXT(MONTH(_xlfn.MINIFS(Consolidado!$B$5:$B$1000,Consolidado!$E$5:$E$1000,$B14,Consolidado!$AA$5:$AA$1000,N$5,Consolidado!$C$5:$C$1000,"Consejo de Administración")),"00")&amp;IF(_xlfn.MAXIFS(Consolidado!$B$5:$B$1000,Consolidado!$E$5:$E$1000,$B14,Consolidado!$AA$5:$AA$1000,N$5,Consolidado!$C$5:$C$1000,"Consejo de Administración")&lt;&gt;_xlfn.MINIFS(Consolidado!$B$5:$B$1000,Consolidado!$E$5:$E$1000,$B14,Consolidado!$AA$5:$AA$1000,N$5,Consolidado!$C$5:$C$1000,"Consejo de Administración")," y "&amp;TEXT(DAY(_xlfn.MAXIFS(Consolidado!$B$5:$B$1000,Consolidado!$E$5:$E$1000,$B14,Consolidado!$AA$5:$AA$1000,N$5,Consolidado!$C$5:$C$1000,"Consejo de Administración")),"00")&amp;"/"&amp;TEXT(MONTH(_xlfn.MAXIFS(Consolidado!$B$5:$B$1000,Consolidado!$E$5:$E$1000,$B14,Consolidado!$AA$5:$AA$1000,N$5,Consolidado!$C$5:$C$1000,"Consejo de Administración")),"00"),""),""),IF(SUMIFS(Consolidado!$AD$5:$AD$1000,Consolidado!$E$5:$E$1000,$B14,Consolidado!$AA$5:$AA$1000,N$5,Consolidado!$C$5:$C$1000,"Otros")&gt;0,"Otros "&amp;TEXT(DAY(_xlfn.MINIFS(Consolidado!$B$5:$B$1000,Consolidado!$E$5:$E$1000,$B14,Consolidado!$AA$5:$AA$1000,N$5,Consolidado!$C$5:$C$1000,"Otros")),"00")&amp;"/"&amp;TEXT(MONTH(_xlfn.MINIFS(Consolidado!$B$5:$B$1000,Consolidado!$E$5:$E$1000,$B14,Consolidado!$AA$5:$AA$1000,N$5,Consolidado!$C$5:$C$1000,"Otros")),"00")&amp;IF(_xlfn.MAXIFS(Consolidado!$B$5:$B$1000,Consolidado!$E$5:$E$1000,$B14,Consolidado!$AA$5:$AA$1000,N$5,Consolidado!$C$5:$C$1000,"Otros")&lt;&gt;_xlfn.MINIFS(Consolidado!$B$5:$B$1000,Consolidado!$E$5:$E$1000,$B14,Consolidado!$AA$5:$AA$1000,N$5,Consolidado!$C$5:$C$1000,"Otros")," y "&amp;TEXT(DAY(_xlfn.MAXIFS(Consolidado!$B$5:$B$1000,Consolidado!$E$5:$E$1000,$B14,Consolidado!$AA$5:$AA$1000,N$5,Consolidado!$C$5:$C$1000,"Otros")),"00")&amp;"/"&amp;TEXT(MONTH(_xlfn.MAXIFS(Consolidado!$B$5:$B$1000,Consolidado!$E$5:$E$1000,$B14,Consolidado!$AA$5:$AA$1000,N$5,Consolidado!$C$5:$C$1000,"Otros")),"00"),""),""))</f>
        <v/>
      </c>
      <c r="O14" s="37" t="str">
        <f aca="false">_xlfn.TEXTJOIN(" +"&amp;CHAR(10),TRUE(),IF(SUMIFS(Consolidado!$AD$5:$AD$1000,Consolidado!$E$5:$E$1000,$B14,Consolidado!$AA$5:$AA$1000,O$5,Consolidado!$C$5:$C$1000,"Auditoría Interna")&gt;0,"Interna "&amp;TEXT(DAY(_xlfn.MINIFS(Consolidado!$B$5:$B$1000,Consolidado!$E$5:$E$1000,$B14,Consolidado!$AA$5:$AA$1000,O$5,Consolidado!$C$5:$C$1000,"Auditoría Interna")),"00")&amp;"/"&amp;TEXT(MONTH(_xlfn.MINIFS(Consolidado!$B$5:$B$1000,Consolidado!$E$5:$E$1000,$B14,Consolidado!$AA$5:$AA$1000,O$5,Consolidado!$C$5:$C$1000,"Auditoría Interna")),"00")&amp;IF(_xlfn.MAXIFS(Consolidado!$B$5:$B$1000,Consolidado!$E$5:$E$1000,$B14,Consolidado!$AA$5:$AA$1000,O$5,Consolidado!$C$5:$C$1000,"Auditoría Interna")&lt;&gt;_xlfn.MINIFS(Consolidado!$B$5:$B$1000,Consolidado!$E$5:$E$1000,$B14,Consolidado!$AA$5:$AA$1000,O$5,Consolidado!$C$5:$C$1000,"Auditoría Interna")," y "&amp;TEXT(DAY(_xlfn.MAXIFS(Consolidado!$B$5:$B$1000,Consolidado!$E$5:$E$1000,$B14,Consolidado!$AA$5:$AA$1000,O$5,Consolidado!$C$5:$C$1000,"Auditoría Interna")),"00")&amp;"/"&amp;TEXT(MONTH(_xlfn.MAXIFS(Consolidado!$B$5:$B$1000,Consolidado!$E$5:$E$1000,$B14,Consolidado!$AA$5:$AA$1000,O$5,Consolidado!$C$5:$C$1000,"Auditoría Interna")),"00"),""),""),IF(SUMIFS(Consolidado!$AD$5:$AD$1000,Consolidado!$E$5:$E$1000,$B14,Consolidado!$AA$5:$AA$1000,O$5,Consolidado!$C$5:$C$1000,"Auditoría Externa")&gt;0,"Externa "&amp;TEXT(DAY(_xlfn.MINIFS(Consolidado!$B$5:$B$1000,Consolidado!$E$5:$E$1000,$B14,Consolidado!$AA$5:$AA$1000,O$5,Consolidado!$C$5:$C$1000,"Auditoría Externa")),"00")&amp;"/"&amp;TEXT(MONTH(_xlfn.MINIFS(Consolidado!$B$5:$B$1000,Consolidado!$E$5:$E$1000,$B14,Consolidado!$AA$5:$AA$1000,O$5,Consolidado!$C$5:$C$1000,"Auditoría Externa")),"00")&amp;IF(_xlfn.MAXIFS(Consolidado!$B$5:$B$1000,Consolidado!$E$5:$E$1000,$B14,Consolidado!$AA$5:$AA$1000,O$5,Consolidado!$C$5:$C$1000,"Auditoría Externa")&lt;&gt;_xlfn.MINIFS(Consolidado!$B$5:$B$1000,Consolidado!$E$5:$E$1000,$B14,Consolidado!$AA$5:$AA$1000,O$5,Consolidado!$C$5:$C$1000,"Auditoría Externa")," y "&amp;TEXT(DAY(_xlfn.MAXIFS(Consolidado!$B$5:$B$1000,Consolidado!$E$5:$E$1000,$B14,Consolidado!$AA$5:$AA$1000,O$5,Consolidado!$C$5:$C$1000,"Auditoría Externa")),"00")&amp;"/"&amp;TEXT(MONTH(_xlfn.MAXIFS(Consolidado!$B$5:$B$1000,Consolidado!$E$5:$E$1000,$B14,Consolidado!$AA$5:$AA$1000,O$5,Consolidado!$C$5:$C$1000,"Auditoría Externa")),"00"),""),""),IF(SUMIFS(Consolidado!$AD$5:$AD$1000,Consolidado!$E$5:$E$1000,$B14,Consolidado!$AA$5:$AA$1000,O$5,Consolidado!$C$5:$C$1000,"SSF")&gt;0,"SSF "&amp;TEXT(DAY(_xlfn.MINIFS(Consolidado!$B$5:$B$1000,Consolidado!$E$5:$E$1000,$B14,Consolidado!$AA$5:$AA$1000,O$5,Consolidado!$C$5:$C$1000,"SSF")),"00")&amp;"/"&amp;TEXT(MONTH(_xlfn.MINIFS(Consolidado!$B$5:$B$1000,Consolidado!$E$5:$E$1000,$B14,Consolidado!$AA$5:$AA$1000,O$5,Consolidado!$C$5:$C$1000,"SSF")),"00")&amp;IF(_xlfn.MAXIFS(Consolidado!$B$5:$B$1000,Consolidado!$E$5:$E$1000,$B14,Consolidado!$AA$5:$AA$1000,O$5,Consolidado!$C$5:$C$1000,"SSF")&lt;&gt;_xlfn.MINIFS(Consolidado!$B$5:$B$1000,Consolidado!$E$5:$E$1000,$B14,Consolidado!$AA$5:$AA$1000,O$5,Consolidado!$C$5:$C$1000,"SSF")," y "&amp;TEXT(DAY(_xlfn.MAXIFS(Consolidado!$B$5:$B$1000,Consolidado!$E$5:$E$1000,$B14,Consolidado!$AA$5:$AA$1000,O$5,Consolidado!$C$5:$C$1000,"SSF")),"00")&amp;"/"&amp;TEXT(MONTH(_xlfn.MAXIFS(Consolidado!$B$5:$B$1000,Consolidado!$E$5:$E$1000,$B14,Consolidado!$AA$5:$AA$1000,O$5,Consolidado!$C$5:$C$1000,"SSF")),"00"),""),""),IF(SUMIFS(Consolidado!$AD$5:$AD$1000,Consolidado!$E$5:$E$1000,$B14,Consolidado!$AA$5:$AA$1000,O$5,Consolidado!$C$5:$C$1000,"Comité de Supervisión")&gt;0,"Comité Sup. "&amp;TEXT(DAY(_xlfn.MINIFS(Consolidado!$B$5:$B$1000,Consolidado!$E$5:$E$1000,$B14,Consolidado!$AA$5:$AA$1000,O$5,Consolidado!$C$5:$C$1000,"Comité de Supervisión")),"00")&amp;"/"&amp;TEXT(MONTH(_xlfn.MINIFS(Consolidado!$B$5:$B$1000,Consolidado!$E$5:$E$1000,$B14,Consolidado!$AA$5:$AA$1000,O$5,Consolidado!$C$5:$C$1000,"Comité de Supervisión")),"00")&amp;IF(_xlfn.MAXIFS(Consolidado!$B$5:$B$1000,Consolidado!$E$5:$E$1000,$B14,Consolidado!$AA$5:$AA$1000,O$5,Consolidado!$C$5:$C$1000,"Comité de Supervisión")&lt;&gt;_xlfn.MINIFS(Consolidado!$B$5:$B$1000,Consolidado!$E$5:$E$1000,$B14,Consolidado!$AA$5:$AA$1000,O$5,Consolidado!$C$5:$C$1000,"Comité de Supervisión")," y "&amp;TEXT(DAY(_xlfn.MAXIFS(Consolidado!$B$5:$B$1000,Consolidado!$E$5:$E$1000,$B14,Consolidado!$AA$5:$AA$1000,O$5,Consolidado!$C$5:$C$1000,"Comité de Supervisión")),"00")&amp;"/"&amp;TEXT(MONTH(_xlfn.MAXIFS(Consolidado!$B$5:$B$1000,Consolidado!$E$5:$E$1000,$B14,Consolidado!$AA$5:$AA$1000,O$5,Consolidado!$C$5:$C$1000,"Comité de Supervisión")),"00"),""),""),IF(SUMIFS(Consolidado!$AD$5:$AD$1000,Consolidado!$E$5:$E$1000,$B14,Consolidado!$AA$5:$AA$1000,O$5,Consolidado!$C$5:$C$1000,"Consejo de Administración")&gt;0,"Consejo "&amp;TEXT(DAY(_xlfn.MINIFS(Consolidado!$B$5:$B$1000,Consolidado!$E$5:$E$1000,$B14,Consolidado!$AA$5:$AA$1000,O$5,Consolidado!$C$5:$C$1000,"Consejo de Administración")),"00")&amp;"/"&amp;TEXT(MONTH(_xlfn.MINIFS(Consolidado!$B$5:$B$1000,Consolidado!$E$5:$E$1000,$B14,Consolidado!$AA$5:$AA$1000,O$5,Consolidado!$C$5:$C$1000,"Consejo de Administración")),"00")&amp;IF(_xlfn.MAXIFS(Consolidado!$B$5:$B$1000,Consolidado!$E$5:$E$1000,$B14,Consolidado!$AA$5:$AA$1000,O$5,Consolidado!$C$5:$C$1000,"Consejo de Administración")&lt;&gt;_xlfn.MINIFS(Consolidado!$B$5:$B$1000,Consolidado!$E$5:$E$1000,$B14,Consolidado!$AA$5:$AA$1000,O$5,Consolidado!$C$5:$C$1000,"Consejo de Administración")," y "&amp;TEXT(DAY(_xlfn.MAXIFS(Consolidado!$B$5:$B$1000,Consolidado!$E$5:$E$1000,$B14,Consolidado!$AA$5:$AA$1000,O$5,Consolidado!$C$5:$C$1000,"Consejo de Administración")),"00")&amp;"/"&amp;TEXT(MONTH(_xlfn.MAXIFS(Consolidado!$B$5:$B$1000,Consolidado!$E$5:$E$1000,$B14,Consolidado!$AA$5:$AA$1000,O$5,Consolidado!$C$5:$C$1000,"Consejo de Administración")),"00"),""),""),IF(SUMIFS(Consolidado!$AD$5:$AD$1000,Consolidado!$E$5:$E$1000,$B14,Consolidado!$AA$5:$AA$1000,O$5,Consolidado!$C$5:$C$1000,"Otros")&gt;0,"Otros "&amp;TEXT(DAY(_xlfn.MINIFS(Consolidado!$B$5:$B$1000,Consolidado!$E$5:$E$1000,$B14,Consolidado!$AA$5:$AA$1000,O$5,Consolidado!$C$5:$C$1000,"Otros")),"00")&amp;"/"&amp;TEXT(MONTH(_xlfn.MINIFS(Consolidado!$B$5:$B$1000,Consolidado!$E$5:$E$1000,$B14,Consolidado!$AA$5:$AA$1000,O$5,Consolidado!$C$5:$C$1000,"Otros")),"00")&amp;IF(_xlfn.MAXIFS(Consolidado!$B$5:$B$1000,Consolidado!$E$5:$E$1000,$B14,Consolidado!$AA$5:$AA$1000,O$5,Consolidado!$C$5:$C$1000,"Otros")&lt;&gt;_xlfn.MINIFS(Consolidado!$B$5:$B$1000,Consolidado!$E$5:$E$1000,$B14,Consolidado!$AA$5:$AA$1000,O$5,Consolidado!$C$5:$C$1000,"Otros")," y "&amp;TEXT(DAY(_xlfn.MAXIFS(Consolidado!$B$5:$B$1000,Consolidado!$E$5:$E$1000,$B14,Consolidado!$AA$5:$AA$1000,O$5,Consolidado!$C$5:$C$1000,"Otros")),"00")&amp;"/"&amp;TEXT(MONTH(_xlfn.MAXIFS(Consolidado!$B$5:$B$1000,Consolidado!$E$5:$E$1000,$B14,Consolidado!$AA$5:$AA$1000,O$5,Consolidado!$C$5:$C$1000,"Otros")),"00"),""),""))</f>
        <v/>
      </c>
      <c r="P14" s="37" t="str">
        <f aca="false">_xlfn.TEXTJOIN(" +"&amp;CHAR(10),TRUE(),IF(SUMIFS(Consolidado!$AD$5:$AD$1000,Consolidado!$E$5:$E$1000,$B14,Consolidado!$AA$5:$AA$1000,P$5,Consolidado!$C$5:$C$1000,"Auditoría Interna")&gt;0,"Interna "&amp;TEXT(DAY(_xlfn.MINIFS(Consolidado!$B$5:$B$1000,Consolidado!$E$5:$E$1000,$B14,Consolidado!$AA$5:$AA$1000,P$5,Consolidado!$C$5:$C$1000,"Auditoría Interna")),"00")&amp;"/"&amp;TEXT(MONTH(_xlfn.MINIFS(Consolidado!$B$5:$B$1000,Consolidado!$E$5:$E$1000,$B14,Consolidado!$AA$5:$AA$1000,P$5,Consolidado!$C$5:$C$1000,"Auditoría Interna")),"00")&amp;IF(_xlfn.MAXIFS(Consolidado!$B$5:$B$1000,Consolidado!$E$5:$E$1000,$B14,Consolidado!$AA$5:$AA$1000,P$5,Consolidado!$C$5:$C$1000,"Auditoría Interna")&lt;&gt;_xlfn.MINIFS(Consolidado!$B$5:$B$1000,Consolidado!$E$5:$E$1000,$B14,Consolidado!$AA$5:$AA$1000,P$5,Consolidado!$C$5:$C$1000,"Auditoría Interna")," y "&amp;TEXT(DAY(_xlfn.MAXIFS(Consolidado!$B$5:$B$1000,Consolidado!$E$5:$E$1000,$B14,Consolidado!$AA$5:$AA$1000,P$5,Consolidado!$C$5:$C$1000,"Auditoría Interna")),"00")&amp;"/"&amp;TEXT(MONTH(_xlfn.MAXIFS(Consolidado!$B$5:$B$1000,Consolidado!$E$5:$E$1000,$B14,Consolidado!$AA$5:$AA$1000,P$5,Consolidado!$C$5:$C$1000,"Auditoría Interna")),"00"),""),""),IF(SUMIFS(Consolidado!$AD$5:$AD$1000,Consolidado!$E$5:$E$1000,$B14,Consolidado!$AA$5:$AA$1000,P$5,Consolidado!$C$5:$C$1000,"Auditoría Externa")&gt;0,"Externa "&amp;TEXT(DAY(_xlfn.MINIFS(Consolidado!$B$5:$B$1000,Consolidado!$E$5:$E$1000,$B14,Consolidado!$AA$5:$AA$1000,P$5,Consolidado!$C$5:$C$1000,"Auditoría Externa")),"00")&amp;"/"&amp;TEXT(MONTH(_xlfn.MINIFS(Consolidado!$B$5:$B$1000,Consolidado!$E$5:$E$1000,$B14,Consolidado!$AA$5:$AA$1000,P$5,Consolidado!$C$5:$C$1000,"Auditoría Externa")),"00")&amp;IF(_xlfn.MAXIFS(Consolidado!$B$5:$B$1000,Consolidado!$E$5:$E$1000,$B14,Consolidado!$AA$5:$AA$1000,P$5,Consolidado!$C$5:$C$1000,"Auditoría Externa")&lt;&gt;_xlfn.MINIFS(Consolidado!$B$5:$B$1000,Consolidado!$E$5:$E$1000,$B14,Consolidado!$AA$5:$AA$1000,P$5,Consolidado!$C$5:$C$1000,"Auditoría Externa")," y "&amp;TEXT(DAY(_xlfn.MAXIFS(Consolidado!$B$5:$B$1000,Consolidado!$E$5:$E$1000,$B14,Consolidado!$AA$5:$AA$1000,P$5,Consolidado!$C$5:$C$1000,"Auditoría Externa")),"00")&amp;"/"&amp;TEXT(MONTH(_xlfn.MAXIFS(Consolidado!$B$5:$B$1000,Consolidado!$E$5:$E$1000,$B14,Consolidado!$AA$5:$AA$1000,P$5,Consolidado!$C$5:$C$1000,"Auditoría Externa")),"00"),""),""),IF(SUMIFS(Consolidado!$AD$5:$AD$1000,Consolidado!$E$5:$E$1000,$B14,Consolidado!$AA$5:$AA$1000,P$5,Consolidado!$C$5:$C$1000,"SSF")&gt;0,"SSF "&amp;TEXT(DAY(_xlfn.MINIFS(Consolidado!$B$5:$B$1000,Consolidado!$E$5:$E$1000,$B14,Consolidado!$AA$5:$AA$1000,P$5,Consolidado!$C$5:$C$1000,"SSF")),"00")&amp;"/"&amp;TEXT(MONTH(_xlfn.MINIFS(Consolidado!$B$5:$B$1000,Consolidado!$E$5:$E$1000,$B14,Consolidado!$AA$5:$AA$1000,P$5,Consolidado!$C$5:$C$1000,"SSF")),"00")&amp;IF(_xlfn.MAXIFS(Consolidado!$B$5:$B$1000,Consolidado!$E$5:$E$1000,$B14,Consolidado!$AA$5:$AA$1000,P$5,Consolidado!$C$5:$C$1000,"SSF")&lt;&gt;_xlfn.MINIFS(Consolidado!$B$5:$B$1000,Consolidado!$E$5:$E$1000,$B14,Consolidado!$AA$5:$AA$1000,P$5,Consolidado!$C$5:$C$1000,"SSF")," y "&amp;TEXT(DAY(_xlfn.MAXIFS(Consolidado!$B$5:$B$1000,Consolidado!$E$5:$E$1000,$B14,Consolidado!$AA$5:$AA$1000,P$5,Consolidado!$C$5:$C$1000,"SSF")),"00")&amp;"/"&amp;TEXT(MONTH(_xlfn.MAXIFS(Consolidado!$B$5:$B$1000,Consolidado!$E$5:$E$1000,$B14,Consolidado!$AA$5:$AA$1000,P$5,Consolidado!$C$5:$C$1000,"SSF")),"00"),""),""),IF(SUMIFS(Consolidado!$AD$5:$AD$1000,Consolidado!$E$5:$E$1000,$B14,Consolidado!$AA$5:$AA$1000,P$5,Consolidado!$C$5:$C$1000,"Comité de Supervisión")&gt;0,"Comité Sup. "&amp;TEXT(DAY(_xlfn.MINIFS(Consolidado!$B$5:$B$1000,Consolidado!$E$5:$E$1000,$B14,Consolidado!$AA$5:$AA$1000,P$5,Consolidado!$C$5:$C$1000,"Comité de Supervisión")),"00")&amp;"/"&amp;TEXT(MONTH(_xlfn.MINIFS(Consolidado!$B$5:$B$1000,Consolidado!$E$5:$E$1000,$B14,Consolidado!$AA$5:$AA$1000,P$5,Consolidado!$C$5:$C$1000,"Comité de Supervisión")),"00")&amp;IF(_xlfn.MAXIFS(Consolidado!$B$5:$B$1000,Consolidado!$E$5:$E$1000,$B14,Consolidado!$AA$5:$AA$1000,P$5,Consolidado!$C$5:$C$1000,"Comité de Supervisión")&lt;&gt;_xlfn.MINIFS(Consolidado!$B$5:$B$1000,Consolidado!$E$5:$E$1000,$B14,Consolidado!$AA$5:$AA$1000,P$5,Consolidado!$C$5:$C$1000,"Comité de Supervisión")," y "&amp;TEXT(DAY(_xlfn.MAXIFS(Consolidado!$B$5:$B$1000,Consolidado!$E$5:$E$1000,$B14,Consolidado!$AA$5:$AA$1000,P$5,Consolidado!$C$5:$C$1000,"Comité de Supervisión")),"00")&amp;"/"&amp;TEXT(MONTH(_xlfn.MAXIFS(Consolidado!$B$5:$B$1000,Consolidado!$E$5:$E$1000,$B14,Consolidado!$AA$5:$AA$1000,P$5,Consolidado!$C$5:$C$1000,"Comité de Supervisión")),"00"),""),""),IF(SUMIFS(Consolidado!$AD$5:$AD$1000,Consolidado!$E$5:$E$1000,$B14,Consolidado!$AA$5:$AA$1000,P$5,Consolidado!$C$5:$C$1000,"Consejo de Administración")&gt;0,"Consejo "&amp;TEXT(DAY(_xlfn.MINIFS(Consolidado!$B$5:$B$1000,Consolidado!$E$5:$E$1000,$B14,Consolidado!$AA$5:$AA$1000,P$5,Consolidado!$C$5:$C$1000,"Consejo de Administración")),"00")&amp;"/"&amp;TEXT(MONTH(_xlfn.MINIFS(Consolidado!$B$5:$B$1000,Consolidado!$E$5:$E$1000,$B14,Consolidado!$AA$5:$AA$1000,P$5,Consolidado!$C$5:$C$1000,"Consejo de Administración")),"00")&amp;IF(_xlfn.MAXIFS(Consolidado!$B$5:$B$1000,Consolidado!$E$5:$E$1000,$B14,Consolidado!$AA$5:$AA$1000,P$5,Consolidado!$C$5:$C$1000,"Consejo de Administración")&lt;&gt;_xlfn.MINIFS(Consolidado!$B$5:$B$1000,Consolidado!$E$5:$E$1000,$B14,Consolidado!$AA$5:$AA$1000,P$5,Consolidado!$C$5:$C$1000,"Consejo de Administración")," y "&amp;TEXT(DAY(_xlfn.MAXIFS(Consolidado!$B$5:$B$1000,Consolidado!$E$5:$E$1000,$B14,Consolidado!$AA$5:$AA$1000,P$5,Consolidado!$C$5:$C$1000,"Consejo de Administración")),"00")&amp;"/"&amp;TEXT(MONTH(_xlfn.MAXIFS(Consolidado!$B$5:$B$1000,Consolidado!$E$5:$E$1000,$B14,Consolidado!$AA$5:$AA$1000,P$5,Consolidado!$C$5:$C$1000,"Consejo de Administración")),"00"),""),""),IF(SUMIFS(Consolidado!$AD$5:$AD$1000,Consolidado!$E$5:$E$1000,$B14,Consolidado!$AA$5:$AA$1000,P$5,Consolidado!$C$5:$C$1000,"Otros")&gt;0,"Otros "&amp;TEXT(DAY(_xlfn.MINIFS(Consolidado!$B$5:$B$1000,Consolidado!$E$5:$E$1000,$B14,Consolidado!$AA$5:$AA$1000,P$5,Consolidado!$C$5:$C$1000,"Otros")),"00")&amp;"/"&amp;TEXT(MONTH(_xlfn.MINIFS(Consolidado!$B$5:$B$1000,Consolidado!$E$5:$E$1000,$B14,Consolidado!$AA$5:$AA$1000,P$5,Consolidado!$C$5:$C$1000,"Otros")),"00")&amp;IF(_xlfn.MAXIFS(Consolidado!$B$5:$B$1000,Consolidado!$E$5:$E$1000,$B14,Consolidado!$AA$5:$AA$1000,P$5,Consolidado!$C$5:$C$1000,"Otros")&lt;&gt;_xlfn.MINIFS(Consolidado!$B$5:$B$1000,Consolidado!$E$5:$E$1000,$B14,Consolidado!$AA$5:$AA$1000,P$5,Consolidado!$C$5:$C$1000,"Otros")," y "&amp;TEXT(DAY(_xlfn.MAXIFS(Consolidado!$B$5:$B$1000,Consolidado!$E$5:$E$1000,$B14,Consolidado!$AA$5:$AA$1000,P$5,Consolidado!$C$5:$C$1000,"Otros")),"00")&amp;"/"&amp;TEXT(MONTH(_xlfn.MAXIFS(Consolidado!$B$5:$B$1000,Consolidado!$E$5:$E$1000,$B14,Consolidado!$AA$5:$AA$1000,P$5,Consolidado!$C$5:$C$1000,"Otros")),"00"),""),""))</f>
        <v/>
      </c>
      <c r="Q14" s="37" t="str">
        <f aca="false">_xlfn.TEXTJOIN(" +"&amp;CHAR(10),TRUE(),IF(SUMIFS(Consolidado!$AD$5:$AD$1000,Consolidado!$E$5:$E$1000,$B14,Consolidado!$AA$5:$AA$1000,Q$5,Consolidado!$C$5:$C$1000,"Auditoría Interna")&gt;0,"Interna "&amp;TEXT(DAY(_xlfn.MINIFS(Consolidado!$B$5:$B$1000,Consolidado!$E$5:$E$1000,$B14,Consolidado!$AA$5:$AA$1000,Q$5,Consolidado!$C$5:$C$1000,"Auditoría Interna")),"00")&amp;"/"&amp;TEXT(MONTH(_xlfn.MINIFS(Consolidado!$B$5:$B$1000,Consolidado!$E$5:$E$1000,$B14,Consolidado!$AA$5:$AA$1000,Q$5,Consolidado!$C$5:$C$1000,"Auditoría Interna")),"00")&amp;IF(_xlfn.MAXIFS(Consolidado!$B$5:$B$1000,Consolidado!$E$5:$E$1000,$B14,Consolidado!$AA$5:$AA$1000,Q$5,Consolidado!$C$5:$C$1000,"Auditoría Interna")&lt;&gt;_xlfn.MINIFS(Consolidado!$B$5:$B$1000,Consolidado!$E$5:$E$1000,$B14,Consolidado!$AA$5:$AA$1000,Q$5,Consolidado!$C$5:$C$1000,"Auditoría Interna")," y "&amp;TEXT(DAY(_xlfn.MAXIFS(Consolidado!$B$5:$B$1000,Consolidado!$E$5:$E$1000,$B14,Consolidado!$AA$5:$AA$1000,Q$5,Consolidado!$C$5:$C$1000,"Auditoría Interna")),"00")&amp;"/"&amp;TEXT(MONTH(_xlfn.MAXIFS(Consolidado!$B$5:$B$1000,Consolidado!$E$5:$E$1000,$B14,Consolidado!$AA$5:$AA$1000,Q$5,Consolidado!$C$5:$C$1000,"Auditoría Interna")),"00"),""),""),IF(SUMIFS(Consolidado!$AD$5:$AD$1000,Consolidado!$E$5:$E$1000,$B14,Consolidado!$AA$5:$AA$1000,Q$5,Consolidado!$C$5:$C$1000,"Auditoría Externa")&gt;0,"Externa "&amp;TEXT(DAY(_xlfn.MINIFS(Consolidado!$B$5:$B$1000,Consolidado!$E$5:$E$1000,$B14,Consolidado!$AA$5:$AA$1000,Q$5,Consolidado!$C$5:$C$1000,"Auditoría Externa")),"00")&amp;"/"&amp;TEXT(MONTH(_xlfn.MINIFS(Consolidado!$B$5:$B$1000,Consolidado!$E$5:$E$1000,$B14,Consolidado!$AA$5:$AA$1000,Q$5,Consolidado!$C$5:$C$1000,"Auditoría Externa")),"00")&amp;IF(_xlfn.MAXIFS(Consolidado!$B$5:$B$1000,Consolidado!$E$5:$E$1000,$B14,Consolidado!$AA$5:$AA$1000,Q$5,Consolidado!$C$5:$C$1000,"Auditoría Externa")&lt;&gt;_xlfn.MINIFS(Consolidado!$B$5:$B$1000,Consolidado!$E$5:$E$1000,$B14,Consolidado!$AA$5:$AA$1000,Q$5,Consolidado!$C$5:$C$1000,"Auditoría Externa")," y "&amp;TEXT(DAY(_xlfn.MAXIFS(Consolidado!$B$5:$B$1000,Consolidado!$E$5:$E$1000,$B14,Consolidado!$AA$5:$AA$1000,Q$5,Consolidado!$C$5:$C$1000,"Auditoría Externa")),"00")&amp;"/"&amp;TEXT(MONTH(_xlfn.MAXIFS(Consolidado!$B$5:$B$1000,Consolidado!$E$5:$E$1000,$B14,Consolidado!$AA$5:$AA$1000,Q$5,Consolidado!$C$5:$C$1000,"Auditoría Externa")),"00"),""),""),IF(SUMIFS(Consolidado!$AD$5:$AD$1000,Consolidado!$E$5:$E$1000,$B14,Consolidado!$AA$5:$AA$1000,Q$5,Consolidado!$C$5:$C$1000,"SSF")&gt;0,"SSF "&amp;TEXT(DAY(_xlfn.MINIFS(Consolidado!$B$5:$B$1000,Consolidado!$E$5:$E$1000,$B14,Consolidado!$AA$5:$AA$1000,Q$5,Consolidado!$C$5:$C$1000,"SSF")),"00")&amp;"/"&amp;TEXT(MONTH(_xlfn.MINIFS(Consolidado!$B$5:$B$1000,Consolidado!$E$5:$E$1000,$B14,Consolidado!$AA$5:$AA$1000,Q$5,Consolidado!$C$5:$C$1000,"SSF")),"00")&amp;IF(_xlfn.MAXIFS(Consolidado!$B$5:$B$1000,Consolidado!$E$5:$E$1000,$B14,Consolidado!$AA$5:$AA$1000,Q$5,Consolidado!$C$5:$C$1000,"SSF")&lt;&gt;_xlfn.MINIFS(Consolidado!$B$5:$B$1000,Consolidado!$E$5:$E$1000,$B14,Consolidado!$AA$5:$AA$1000,Q$5,Consolidado!$C$5:$C$1000,"SSF")," y "&amp;TEXT(DAY(_xlfn.MAXIFS(Consolidado!$B$5:$B$1000,Consolidado!$E$5:$E$1000,$B14,Consolidado!$AA$5:$AA$1000,Q$5,Consolidado!$C$5:$C$1000,"SSF")),"00")&amp;"/"&amp;TEXT(MONTH(_xlfn.MAXIFS(Consolidado!$B$5:$B$1000,Consolidado!$E$5:$E$1000,$B14,Consolidado!$AA$5:$AA$1000,Q$5,Consolidado!$C$5:$C$1000,"SSF")),"00"),""),""),IF(SUMIFS(Consolidado!$AD$5:$AD$1000,Consolidado!$E$5:$E$1000,$B14,Consolidado!$AA$5:$AA$1000,Q$5,Consolidado!$C$5:$C$1000,"Comité de Supervisión")&gt;0,"Comité Sup. "&amp;TEXT(DAY(_xlfn.MINIFS(Consolidado!$B$5:$B$1000,Consolidado!$E$5:$E$1000,$B14,Consolidado!$AA$5:$AA$1000,Q$5,Consolidado!$C$5:$C$1000,"Comité de Supervisión")),"00")&amp;"/"&amp;TEXT(MONTH(_xlfn.MINIFS(Consolidado!$B$5:$B$1000,Consolidado!$E$5:$E$1000,$B14,Consolidado!$AA$5:$AA$1000,Q$5,Consolidado!$C$5:$C$1000,"Comité de Supervisión")),"00")&amp;IF(_xlfn.MAXIFS(Consolidado!$B$5:$B$1000,Consolidado!$E$5:$E$1000,$B14,Consolidado!$AA$5:$AA$1000,Q$5,Consolidado!$C$5:$C$1000,"Comité de Supervisión")&lt;&gt;_xlfn.MINIFS(Consolidado!$B$5:$B$1000,Consolidado!$E$5:$E$1000,$B14,Consolidado!$AA$5:$AA$1000,Q$5,Consolidado!$C$5:$C$1000,"Comité de Supervisión")," y "&amp;TEXT(DAY(_xlfn.MAXIFS(Consolidado!$B$5:$B$1000,Consolidado!$E$5:$E$1000,$B14,Consolidado!$AA$5:$AA$1000,Q$5,Consolidado!$C$5:$C$1000,"Comité de Supervisión")),"00")&amp;"/"&amp;TEXT(MONTH(_xlfn.MAXIFS(Consolidado!$B$5:$B$1000,Consolidado!$E$5:$E$1000,$B14,Consolidado!$AA$5:$AA$1000,Q$5,Consolidado!$C$5:$C$1000,"Comité de Supervisión")),"00"),""),""),IF(SUMIFS(Consolidado!$AD$5:$AD$1000,Consolidado!$E$5:$E$1000,$B14,Consolidado!$AA$5:$AA$1000,Q$5,Consolidado!$C$5:$C$1000,"Consejo de Administración")&gt;0,"Consejo "&amp;TEXT(DAY(_xlfn.MINIFS(Consolidado!$B$5:$B$1000,Consolidado!$E$5:$E$1000,$B14,Consolidado!$AA$5:$AA$1000,Q$5,Consolidado!$C$5:$C$1000,"Consejo de Administración")),"00")&amp;"/"&amp;TEXT(MONTH(_xlfn.MINIFS(Consolidado!$B$5:$B$1000,Consolidado!$E$5:$E$1000,$B14,Consolidado!$AA$5:$AA$1000,Q$5,Consolidado!$C$5:$C$1000,"Consejo de Administración")),"00")&amp;IF(_xlfn.MAXIFS(Consolidado!$B$5:$B$1000,Consolidado!$E$5:$E$1000,$B14,Consolidado!$AA$5:$AA$1000,Q$5,Consolidado!$C$5:$C$1000,"Consejo de Administración")&lt;&gt;_xlfn.MINIFS(Consolidado!$B$5:$B$1000,Consolidado!$E$5:$E$1000,$B14,Consolidado!$AA$5:$AA$1000,Q$5,Consolidado!$C$5:$C$1000,"Consejo de Administración")," y "&amp;TEXT(DAY(_xlfn.MAXIFS(Consolidado!$B$5:$B$1000,Consolidado!$E$5:$E$1000,$B14,Consolidado!$AA$5:$AA$1000,Q$5,Consolidado!$C$5:$C$1000,"Consejo de Administración")),"00")&amp;"/"&amp;TEXT(MONTH(_xlfn.MAXIFS(Consolidado!$B$5:$B$1000,Consolidado!$E$5:$E$1000,$B14,Consolidado!$AA$5:$AA$1000,Q$5,Consolidado!$C$5:$C$1000,"Consejo de Administración")),"00"),""),""),IF(SUMIFS(Consolidado!$AD$5:$AD$1000,Consolidado!$E$5:$E$1000,$B14,Consolidado!$AA$5:$AA$1000,Q$5,Consolidado!$C$5:$C$1000,"Otros")&gt;0,"Otros "&amp;TEXT(DAY(_xlfn.MINIFS(Consolidado!$B$5:$B$1000,Consolidado!$E$5:$E$1000,$B14,Consolidado!$AA$5:$AA$1000,Q$5,Consolidado!$C$5:$C$1000,"Otros")),"00")&amp;"/"&amp;TEXT(MONTH(_xlfn.MINIFS(Consolidado!$B$5:$B$1000,Consolidado!$E$5:$E$1000,$B14,Consolidado!$AA$5:$AA$1000,Q$5,Consolidado!$C$5:$C$1000,"Otros")),"00")&amp;IF(_xlfn.MAXIFS(Consolidado!$B$5:$B$1000,Consolidado!$E$5:$E$1000,$B14,Consolidado!$AA$5:$AA$1000,Q$5,Consolidado!$C$5:$C$1000,"Otros")&lt;&gt;_xlfn.MINIFS(Consolidado!$B$5:$B$1000,Consolidado!$E$5:$E$1000,$B14,Consolidado!$AA$5:$AA$1000,Q$5,Consolidado!$C$5:$C$1000,"Otros")," y "&amp;TEXT(DAY(_xlfn.MAXIFS(Consolidado!$B$5:$B$1000,Consolidado!$E$5:$E$1000,$B14,Consolidado!$AA$5:$AA$1000,Q$5,Consolidado!$C$5:$C$1000,"Otros")),"00")&amp;"/"&amp;TEXT(MONTH(_xlfn.MAXIFS(Consolidado!$B$5:$B$1000,Consolidado!$E$5:$E$1000,$B14,Consolidado!$AA$5:$AA$1000,Q$5,Consolidado!$C$5:$C$1000,"Otros")),"00"),""),""))</f>
        <v/>
      </c>
      <c r="R14" s="37" t="str">
        <f aca="false">_xlfn.TEXTJOIN(" +"&amp;CHAR(10),TRUE(),IF(SUMIFS(Consolidado!$AD$5:$AD$1000,Consolidado!$E$5:$E$1000,$B14,Consolidado!$AA$5:$AA$1000,R$5,Consolidado!$C$5:$C$1000,"Auditoría Interna")&gt;0,"Interna "&amp;TEXT(DAY(_xlfn.MINIFS(Consolidado!$B$5:$B$1000,Consolidado!$E$5:$E$1000,$B14,Consolidado!$AA$5:$AA$1000,R$5,Consolidado!$C$5:$C$1000,"Auditoría Interna")),"00")&amp;"/"&amp;TEXT(MONTH(_xlfn.MINIFS(Consolidado!$B$5:$B$1000,Consolidado!$E$5:$E$1000,$B14,Consolidado!$AA$5:$AA$1000,R$5,Consolidado!$C$5:$C$1000,"Auditoría Interna")),"00")&amp;IF(_xlfn.MAXIFS(Consolidado!$B$5:$B$1000,Consolidado!$E$5:$E$1000,$B14,Consolidado!$AA$5:$AA$1000,R$5,Consolidado!$C$5:$C$1000,"Auditoría Interna")&lt;&gt;_xlfn.MINIFS(Consolidado!$B$5:$B$1000,Consolidado!$E$5:$E$1000,$B14,Consolidado!$AA$5:$AA$1000,R$5,Consolidado!$C$5:$C$1000,"Auditoría Interna")," y "&amp;TEXT(DAY(_xlfn.MAXIFS(Consolidado!$B$5:$B$1000,Consolidado!$E$5:$E$1000,$B14,Consolidado!$AA$5:$AA$1000,R$5,Consolidado!$C$5:$C$1000,"Auditoría Interna")),"00")&amp;"/"&amp;TEXT(MONTH(_xlfn.MAXIFS(Consolidado!$B$5:$B$1000,Consolidado!$E$5:$E$1000,$B14,Consolidado!$AA$5:$AA$1000,R$5,Consolidado!$C$5:$C$1000,"Auditoría Interna")),"00"),""),""),IF(SUMIFS(Consolidado!$AD$5:$AD$1000,Consolidado!$E$5:$E$1000,$B14,Consolidado!$AA$5:$AA$1000,R$5,Consolidado!$C$5:$C$1000,"Auditoría Externa")&gt;0,"Externa "&amp;TEXT(DAY(_xlfn.MINIFS(Consolidado!$B$5:$B$1000,Consolidado!$E$5:$E$1000,$B14,Consolidado!$AA$5:$AA$1000,R$5,Consolidado!$C$5:$C$1000,"Auditoría Externa")),"00")&amp;"/"&amp;TEXT(MONTH(_xlfn.MINIFS(Consolidado!$B$5:$B$1000,Consolidado!$E$5:$E$1000,$B14,Consolidado!$AA$5:$AA$1000,R$5,Consolidado!$C$5:$C$1000,"Auditoría Externa")),"00")&amp;IF(_xlfn.MAXIFS(Consolidado!$B$5:$B$1000,Consolidado!$E$5:$E$1000,$B14,Consolidado!$AA$5:$AA$1000,R$5,Consolidado!$C$5:$C$1000,"Auditoría Externa")&lt;&gt;_xlfn.MINIFS(Consolidado!$B$5:$B$1000,Consolidado!$E$5:$E$1000,$B14,Consolidado!$AA$5:$AA$1000,R$5,Consolidado!$C$5:$C$1000,"Auditoría Externa")," y "&amp;TEXT(DAY(_xlfn.MAXIFS(Consolidado!$B$5:$B$1000,Consolidado!$E$5:$E$1000,$B14,Consolidado!$AA$5:$AA$1000,R$5,Consolidado!$C$5:$C$1000,"Auditoría Externa")),"00")&amp;"/"&amp;TEXT(MONTH(_xlfn.MAXIFS(Consolidado!$B$5:$B$1000,Consolidado!$E$5:$E$1000,$B14,Consolidado!$AA$5:$AA$1000,R$5,Consolidado!$C$5:$C$1000,"Auditoría Externa")),"00"),""),""),IF(SUMIFS(Consolidado!$AD$5:$AD$1000,Consolidado!$E$5:$E$1000,$B14,Consolidado!$AA$5:$AA$1000,R$5,Consolidado!$C$5:$C$1000,"SSF")&gt;0,"SSF "&amp;TEXT(DAY(_xlfn.MINIFS(Consolidado!$B$5:$B$1000,Consolidado!$E$5:$E$1000,$B14,Consolidado!$AA$5:$AA$1000,R$5,Consolidado!$C$5:$C$1000,"SSF")),"00")&amp;"/"&amp;TEXT(MONTH(_xlfn.MINIFS(Consolidado!$B$5:$B$1000,Consolidado!$E$5:$E$1000,$B14,Consolidado!$AA$5:$AA$1000,R$5,Consolidado!$C$5:$C$1000,"SSF")),"00")&amp;IF(_xlfn.MAXIFS(Consolidado!$B$5:$B$1000,Consolidado!$E$5:$E$1000,$B14,Consolidado!$AA$5:$AA$1000,R$5,Consolidado!$C$5:$C$1000,"SSF")&lt;&gt;_xlfn.MINIFS(Consolidado!$B$5:$B$1000,Consolidado!$E$5:$E$1000,$B14,Consolidado!$AA$5:$AA$1000,R$5,Consolidado!$C$5:$C$1000,"SSF")," y "&amp;TEXT(DAY(_xlfn.MAXIFS(Consolidado!$B$5:$B$1000,Consolidado!$E$5:$E$1000,$B14,Consolidado!$AA$5:$AA$1000,R$5,Consolidado!$C$5:$C$1000,"SSF")),"00")&amp;"/"&amp;TEXT(MONTH(_xlfn.MAXIFS(Consolidado!$B$5:$B$1000,Consolidado!$E$5:$E$1000,$B14,Consolidado!$AA$5:$AA$1000,R$5,Consolidado!$C$5:$C$1000,"SSF")),"00"),""),""),IF(SUMIFS(Consolidado!$AD$5:$AD$1000,Consolidado!$E$5:$E$1000,$B14,Consolidado!$AA$5:$AA$1000,R$5,Consolidado!$C$5:$C$1000,"Comité de Supervisión")&gt;0,"Comité Sup. "&amp;TEXT(DAY(_xlfn.MINIFS(Consolidado!$B$5:$B$1000,Consolidado!$E$5:$E$1000,$B14,Consolidado!$AA$5:$AA$1000,R$5,Consolidado!$C$5:$C$1000,"Comité de Supervisión")),"00")&amp;"/"&amp;TEXT(MONTH(_xlfn.MINIFS(Consolidado!$B$5:$B$1000,Consolidado!$E$5:$E$1000,$B14,Consolidado!$AA$5:$AA$1000,R$5,Consolidado!$C$5:$C$1000,"Comité de Supervisión")),"00")&amp;IF(_xlfn.MAXIFS(Consolidado!$B$5:$B$1000,Consolidado!$E$5:$E$1000,$B14,Consolidado!$AA$5:$AA$1000,R$5,Consolidado!$C$5:$C$1000,"Comité de Supervisión")&lt;&gt;_xlfn.MINIFS(Consolidado!$B$5:$B$1000,Consolidado!$E$5:$E$1000,$B14,Consolidado!$AA$5:$AA$1000,R$5,Consolidado!$C$5:$C$1000,"Comité de Supervisión")," y "&amp;TEXT(DAY(_xlfn.MAXIFS(Consolidado!$B$5:$B$1000,Consolidado!$E$5:$E$1000,$B14,Consolidado!$AA$5:$AA$1000,R$5,Consolidado!$C$5:$C$1000,"Comité de Supervisión")),"00")&amp;"/"&amp;TEXT(MONTH(_xlfn.MAXIFS(Consolidado!$B$5:$B$1000,Consolidado!$E$5:$E$1000,$B14,Consolidado!$AA$5:$AA$1000,R$5,Consolidado!$C$5:$C$1000,"Comité de Supervisión")),"00"),""),""),IF(SUMIFS(Consolidado!$AD$5:$AD$1000,Consolidado!$E$5:$E$1000,$B14,Consolidado!$AA$5:$AA$1000,R$5,Consolidado!$C$5:$C$1000,"Consejo de Administración")&gt;0,"Consejo "&amp;TEXT(DAY(_xlfn.MINIFS(Consolidado!$B$5:$B$1000,Consolidado!$E$5:$E$1000,$B14,Consolidado!$AA$5:$AA$1000,R$5,Consolidado!$C$5:$C$1000,"Consejo de Administración")),"00")&amp;"/"&amp;TEXT(MONTH(_xlfn.MINIFS(Consolidado!$B$5:$B$1000,Consolidado!$E$5:$E$1000,$B14,Consolidado!$AA$5:$AA$1000,R$5,Consolidado!$C$5:$C$1000,"Consejo de Administración")),"00")&amp;IF(_xlfn.MAXIFS(Consolidado!$B$5:$B$1000,Consolidado!$E$5:$E$1000,$B14,Consolidado!$AA$5:$AA$1000,R$5,Consolidado!$C$5:$C$1000,"Consejo de Administración")&lt;&gt;_xlfn.MINIFS(Consolidado!$B$5:$B$1000,Consolidado!$E$5:$E$1000,$B14,Consolidado!$AA$5:$AA$1000,R$5,Consolidado!$C$5:$C$1000,"Consejo de Administración")," y "&amp;TEXT(DAY(_xlfn.MAXIFS(Consolidado!$B$5:$B$1000,Consolidado!$E$5:$E$1000,$B14,Consolidado!$AA$5:$AA$1000,R$5,Consolidado!$C$5:$C$1000,"Consejo de Administración")),"00")&amp;"/"&amp;TEXT(MONTH(_xlfn.MAXIFS(Consolidado!$B$5:$B$1000,Consolidado!$E$5:$E$1000,$B14,Consolidado!$AA$5:$AA$1000,R$5,Consolidado!$C$5:$C$1000,"Consejo de Administración")),"00"),""),""),IF(SUMIFS(Consolidado!$AD$5:$AD$1000,Consolidado!$E$5:$E$1000,$B14,Consolidado!$AA$5:$AA$1000,R$5,Consolidado!$C$5:$C$1000,"Otros")&gt;0,"Otros "&amp;TEXT(DAY(_xlfn.MINIFS(Consolidado!$B$5:$B$1000,Consolidado!$E$5:$E$1000,$B14,Consolidado!$AA$5:$AA$1000,R$5,Consolidado!$C$5:$C$1000,"Otros")),"00")&amp;"/"&amp;TEXT(MONTH(_xlfn.MINIFS(Consolidado!$B$5:$B$1000,Consolidado!$E$5:$E$1000,$B14,Consolidado!$AA$5:$AA$1000,R$5,Consolidado!$C$5:$C$1000,"Otros")),"00")&amp;IF(_xlfn.MAXIFS(Consolidado!$B$5:$B$1000,Consolidado!$E$5:$E$1000,$B14,Consolidado!$AA$5:$AA$1000,R$5,Consolidado!$C$5:$C$1000,"Otros")&lt;&gt;_xlfn.MINIFS(Consolidado!$B$5:$B$1000,Consolidado!$E$5:$E$1000,$B14,Consolidado!$AA$5:$AA$1000,R$5,Consolidado!$C$5:$C$1000,"Otros")," y "&amp;TEXT(DAY(_xlfn.MAXIFS(Consolidado!$B$5:$B$1000,Consolidado!$E$5:$E$1000,$B14,Consolidado!$AA$5:$AA$1000,R$5,Consolidado!$C$5:$C$1000,"Otros")),"00")&amp;"/"&amp;TEXT(MONTH(_xlfn.MAXIFS(Consolidado!$B$5:$B$1000,Consolidado!$E$5:$E$1000,$B14,Consolidado!$AA$5:$AA$1000,R$5,Consolidado!$C$5:$C$1000,"Otros")),"00"),""),""))</f>
        <v/>
      </c>
    </row>
    <row r="15" customFormat="false" ht="61.5" hidden="true" customHeight="true" outlineLevel="0" collapsed="false">
      <c r="A15" s="31" t="n">
        <v>10</v>
      </c>
      <c r="B15" s="32" t="str">
        <f aca="false">Catálogos!C11</f>
        <v>Escenarios de estrés de crédito</v>
      </c>
      <c r="C15" s="33" t="str">
        <f aca="false">Catálogos!D11</f>
        <v>NPB4-49</v>
      </c>
      <c r="D15" s="17" t="n">
        <f aca="false">SUMIFS(Consolidado!$AD$5:$AD$1000,Consolidado!$E$5:$E$1000,B15,Consolidado!$H$5:$H$1000,$C$2)</f>
        <v>1</v>
      </c>
      <c r="E15" s="36" t="str">
        <f aca="false">IF(((SUMIFS(Consolidado!$AD$5:$AD$1000,Consolidado!$E$5:$E$1000,$B15,Consolidado!$C$5:$C$1000,"Auditoría Interna",Consolidado!$H$5:$H$1000,$C$2)&gt;0)+(SUMIFS(Consolidado!$AD$5:$AD$1000,Consolidado!$E$5:$E$1000,$B15,Consolidado!$C$5:$C$1000,"Auditoría Externa",Consolidado!$H$5:$H$1000,$C$2)&gt;0)+(SUMIFS(Consolidado!$AD$5:$AD$1000,Consolidado!$E$5:$E$1000,$B15,Consolidado!$C$5:$C$1000,"SSF",Consolidado!$H$5:$H$1000,$C$2)&gt;0)+(SUMIFS(Consolidado!$AD$5:$AD$1000,Consolidado!$E$5:$E$1000,$B15,Consolidado!$C$5:$C$1000,"Comité de Supervisión",Consolidado!$H$5:$H$1000,$C$2)&gt;0)+(SUMIFS(Consolidado!$AD$5:$AD$1000,Consolidado!$E$5:$E$1000,$B15,Consolidado!$C$5:$C$1000,"Consejo de Administración",Consolidado!$H$5:$H$1000,$C$2)&gt;0)+(SUMIFS(Consolidado!$AD$5:$AD$1000,Consolidado!$E$5:$E$1000,$B15,Consolidado!$C$5:$C$1000,"Otros",Consolidado!$H$5:$H$1000,$C$2)&gt;0))&gt;=2,"Sí","No")</f>
        <v>No</v>
      </c>
      <c r="F15" s="47" t="str">
        <f aca="false" t="array" ref="F15:F15">_xlfn.TEXTJOIN(CHAR(10),TRUE(),IF((Consolidado!$E$5:$E$1000=$B15)*(Consolidado!$H$5:$H$1000=$C$2),Consolidado!$AE$5:$AE$1000,""))</f>
        <v>Interna – 6 de Mayo 2026</v>
      </c>
      <c r="G15" s="37" t="str">
        <f aca="false">_xlfn.TEXTJOIN(" +"&amp;CHAR(10),TRUE(),IF(SUMIFS(Consolidado!$AD$5:$AD$1000,Consolidado!$E$5:$E$1000,$B15,Consolidado!$AA$5:$AA$1000,G$5,Consolidado!$C$5:$C$1000,"Auditoría Interna")&gt;0,"Interna "&amp;TEXT(DAY(_xlfn.MINIFS(Consolidado!$B$5:$B$1000,Consolidado!$E$5:$E$1000,$B15,Consolidado!$AA$5:$AA$1000,G$5,Consolidado!$C$5:$C$1000,"Auditoría Interna")),"00")&amp;"/"&amp;TEXT(MONTH(_xlfn.MINIFS(Consolidado!$B$5:$B$1000,Consolidado!$E$5:$E$1000,$B15,Consolidado!$AA$5:$AA$1000,G$5,Consolidado!$C$5:$C$1000,"Auditoría Interna")),"00")&amp;IF(_xlfn.MAXIFS(Consolidado!$B$5:$B$1000,Consolidado!$E$5:$E$1000,$B15,Consolidado!$AA$5:$AA$1000,G$5,Consolidado!$C$5:$C$1000,"Auditoría Interna")&lt;&gt;_xlfn.MINIFS(Consolidado!$B$5:$B$1000,Consolidado!$E$5:$E$1000,$B15,Consolidado!$AA$5:$AA$1000,G$5,Consolidado!$C$5:$C$1000,"Auditoría Interna")," y "&amp;TEXT(DAY(_xlfn.MAXIFS(Consolidado!$B$5:$B$1000,Consolidado!$E$5:$E$1000,$B15,Consolidado!$AA$5:$AA$1000,G$5,Consolidado!$C$5:$C$1000,"Auditoría Interna")),"00")&amp;"/"&amp;TEXT(MONTH(_xlfn.MAXIFS(Consolidado!$B$5:$B$1000,Consolidado!$E$5:$E$1000,$B15,Consolidado!$AA$5:$AA$1000,G$5,Consolidado!$C$5:$C$1000,"Auditoría Interna")),"00"),""),""),IF(SUMIFS(Consolidado!$AD$5:$AD$1000,Consolidado!$E$5:$E$1000,$B15,Consolidado!$AA$5:$AA$1000,G$5,Consolidado!$C$5:$C$1000,"Auditoría Externa")&gt;0,"Externa "&amp;TEXT(DAY(_xlfn.MINIFS(Consolidado!$B$5:$B$1000,Consolidado!$E$5:$E$1000,$B15,Consolidado!$AA$5:$AA$1000,G$5,Consolidado!$C$5:$C$1000,"Auditoría Externa")),"00")&amp;"/"&amp;TEXT(MONTH(_xlfn.MINIFS(Consolidado!$B$5:$B$1000,Consolidado!$E$5:$E$1000,$B15,Consolidado!$AA$5:$AA$1000,G$5,Consolidado!$C$5:$C$1000,"Auditoría Externa")),"00")&amp;IF(_xlfn.MAXIFS(Consolidado!$B$5:$B$1000,Consolidado!$E$5:$E$1000,$B15,Consolidado!$AA$5:$AA$1000,G$5,Consolidado!$C$5:$C$1000,"Auditoría Externa")&lt;&gt;_xlfn.MINIFS(Consolidado!$B$5:$B$1000,Consolidado!$E$5:$E$1000,$B15,Consolidado!$AA$5:$AA$1000,G$5,Consolidado!$C$5:$C$1000,"Auditoría Externa")," y "&amp;TEXT(DAY(_xlfn.MAXIFS(Consolidado!$B$5:$B$1000,Consolidado!$E$5:$E$1000,$B15,Consolidado!$AA$5:$AA$1000,G$5,Consolidado!$C$5:$C$1000,"Auditoría Externa")),"00")&amp;"/"&amp;TEXT(MONTH(_xlfn.MAXIFS(Consolidado!$B$5:$B$1000,Consolidado!$E$5:$E$1000,$B15,Consolidado!$AA$5:$AA$1000,G$5,Consolidado!$C$5:$C$1000,"Auditoría Externa")),"00"),""),""),IF(SUMIFS(Consolidado!$AD$5:$AD$1000,Consolidado!$E$5:$E$1000,$B15,Consolidado!$AA$5:$AA$1000,G$5,Consolidado!$C$5:$C$1000,"SSF")&gt;0,"SSF "&amp;TEXT(DAY(_xlfn.MINIFS(Consolidado!$B$5:$B$1000,Consolidado!$E$5:$E$1000,$B15,Consolidado!$AA$5:$AA$1000,G$5,Consolidado!$C$5:$C$1000,"SSF")),"00")&amp;"/"&amp;TEXT(MONTH(_xlfn.MINIFS(Consolidado!$B$5:$B$1000,Consolidado!$E$5:$E$1000,$B15,Consolidado!$AA$5:$AA$1000,G$5,Consolidado!$C$5:$C$1000,"SSF")),"00")&amp;IF(_xlfn.MAXIFS(Consolidado!$B$5:$B$1000,Consolidado!$E$5:$E$1000,$B15,Consolidado!$AA$5:$AA$1000,G$5,Consolidado!$C$5:$C$1000,"SSF")&lt;&gt;_xlfn.MINIFS(Consolidado!$B$5:$B$1000,Consolidado!$E$5:$E$1000,$B15,Consolidado!$AA$5:$AA$1000,G$5,Consolidado!$C$5:$C$1000,"SSF")," y "&amp;TEXT(DAY(_xlfn.MAXIFS(Consolidado!$B$5:$B$1000,Consolidado!$E$5:$E$1000,$B15,Consolidado!$AA$5:$AA$1000,G$5,Consolidado!$C$5:$C$1000,"SSF")),"00")&amp;"/"&amp;TEXT(MONTH(_xlfn.MAXIFS(Consolidado!$B$5:$B$1000,Consolidado!$E$5:$E$1000,$B15,Consolidado!$AA$5:$AA$1000,G$5,Consolidado!$C$5:$C$1000,"SSF")),"00"),""),""),IF(SUMIFS(Consolidado!$AD$5:$AD$1000,Consolidado!$E$5:$E$1000,$B15,Consolidado!$AA$5:$AA$1000,G$5,Consolidado!$C$5:$C$1000,"Comité de Supervisión")&gt;0,"Comité Sup. "&amp;TEXT(DAY(_xlfn.MINIFS(Consolidado!$B$5:$B$1000,Consolidado!$E$5:$E$1000,$B15,Consolidado!$AA$5:$AA$1000,G$5,Consolidado!$C$5:$C$1000,"Comité de Supervisión")),"00")&amp;"/"&amp;TEXT(MONTH(_xlfn.MINIFS(Consolidado!$B$5:$B$1000,Consolidado!$E$5:$E$1000,$B15,Consolidado!$AA$5:$AA$1000,G$5,Consolidado!$C$5:$C$1000,"Comité de Supervisión")),"00")&amp;IF(_xlfn.MAXIFS(Consolidado!$B$5:$B$1000,Consolidado!$E$5:$E$1000,$B15,Consolidado!$AA$5:$AA$1000,G$5,Consolidado!$C$5:$C$1000,"Comité de Supervisión")&lt;&gt;_xlfn.MINIFS(Consolidado!$B$5:$B$1000,Consolidado!$E$5:$E$1000,$B15,Consolidado!$AA$5:$AA$1000,G$5,Consolidado!$C$5:$C$1000,"Comité de Supervisión")," y "&amp;TEXT(DAY(_xlfn.MAXIFS(Consolidado!$B$5:$B$1000,Consolidado!$E$5:$E$1000,$B15,Consolidado!$AA$5:$AA$1000,G$5,Consolidado!$C$5:$C$1000,"Comité de Supervisión")),"00")&amp;"/"&amp;TEXT(MONTH(_xlfn.MAXIFS(Consolidado!$B$5:$B$1000,Consolidado!$E$5:$E$1000,$B15,Consolidado!$AA$5:$AA$1000,G$5,Consolidado!$C$5:$C$1000,"Comité de Supervisión")),"00"),""),""),IF(SUMIFS(Consolidado!$AD$5:$AD$1000,Consolidado!$E$5:$E$1000,$B15,Consolidado!$AA$5:$AA$1000,G$5,Consolidado!$C$5:$C$1000,"Consejo de Administración")&gt;0,"Consejo "&amp;TEXT(DAY(_xlfn.MINIFS(Consolidado!$B$5:$B$1000,Consolidado!$E$5:$E$1000,$B15,Consolidado!$AA$5:$AA$1000,G$5,Consolidado!$C$5:$C$1000,"Consejo de Administración")),"00")&amp;"/"&amp;TEXT(MONTH(_xlfn.MINIFS(Consolidado!$B$5:$B$1000,Consolidado!$E$5:$E$1000,$B15,Consolidado!$AA$5:$AA$1000,G$5,Consolidado!$C$5:$C$1000,"Consejo de Administración")),"00")&amp;IF(_xlfn.MAXIFS(Consolidado!$B$5:$B$1000,Consolidado!$E$5:$E$1000,$B15,Consolidado!$AA$5:$AA$1000,G$5,Consolidado!$C$5:$C$1000,"Consejo de Administración")&lt;&gt;_xlfn.MINIFS(Consolidado!$B$5:$B$1000,Consolidado!$E$5:$E$1000,$B15,Consolidado!$AA$5:$AA$1000,G$5,Consolidado!$C$5:$C$1000,"Consejo de Administración")," y "&amp;TEXT(DAY(_xlfn.MAXIFS(Consolidado!$B$5:$B$1000,Consolidado!$E$5:$E$1000,$B15,Consolidado!$AA$5:$AA$1000,G$5,Consolidado!$C$5:$C$1000,"Consejo de Administración")),"00")&amp;"/"&amp;TEXT(MONTH(_xlfn.MAXIFS(Consolidado!$B$5:$B$1000,Consolidado!$E$5:$E$1000,$B15,Consolidado!$AA$5:$AA$1000,G$5,Consolidado!$C$5:$C$1000,"Consejo de Administración")),"00"),""),""),IF(SUMIFS(Consolidado!$AD$5:$AD$1000,Consolidado!$E$5:$E$1000,$B15,Consolidado!$AA$5:$AA$1000,G$5,Consolidado!$C$5:$C$1000,"Otros")&gt;0,"Otros "&amp;TEXT(DAY(_xlfn.MINIFS(Consolidado!$B$5:$B$1000,Consolidado!$E$5:$E$1000,$B15,Consolidado!$AA$5:$AA$1000,G$5,Consolidado!$C$5:$C$1000,"Otros")),"00")&amp;"/"&amp;TEXT(MONTH(_xlfn.MINIFS(Consolidado!$B$5:$B$1000,Consolidado!$E$5:$E$1000,$B15,Consolidado!$AA$5:$AA$1000,G$5,Consolidado!$C$5:$C$1000,"Otros")),"00")&amp;IF(_xlfn.MAXIFS(Consolidado!$B$5:$B$1000,Consolidado!$E$5:$E$1000,$B15,Consolidado!$AA$5:$AA$1000,G$5,Consolidado!$C$5:$C$1000,"Otros")&lt;&gt;_xlfn.MINIFS(Consolidado!$B$5:$B$1000,Consolidado!$E$5:$E$1000,$B15,Consolidado!$AA$5:$AA$1000,G$5,Consolidado!$C$5:$C$1000,"Otros")," y "&amp;TEXT(DAY(_xlfn.MAXIFS(Consolidado!$B$5:$B$1000,Consolidado!$E$5:$E$1000,$B15,Consolidado!$AA$5:$AA$1000,G$5,Consolidado!$C$5:$C$1000,"Otros")),"00")&amp;"/"&amp;TEXT(MONTH(_xlfn.MAXIFS(Consolidado!$B$5:$B$1000,Consolidado!$E$5:$E$1000,$B15,Consolidado!$AA$5:$AA$1000,G$5,Consolidado!$C$5:$C$1000,"Otros")),"00"),""),""))</f>
        <v/>
      </c>
      <c r="H15" s="37" t="str">
        <f aca="false">_xlfn.TEXTJOIN(" +"&amp;CHAR(10),TRUE(),IF(SUMIFS(Consolidado!$AD$5:$AD$1000,Consolidado!$E$5:$E$1000,$B15,Consolidado!$AA$5:$AA$1000,H$5,Consolidado!$C$5:$C$1000,"Auditoría Interna")&gt;0,"Interna "&amp;TEXT(DAY(_xlfn.MINIFS(Consolidado!$B$5:$B$1000,Consolidado!$E$5:$E$1000,$B15,Consolidado!$AA$5:$AA$1000,H$5,Consolidado!$C$5:$C$1000,"Auditoría Interna")),"00")&amp;"/"&amp;TEXT(MONTH(_xlfn.MINIFS(Consolidado!$B$5:$B$1000,Consolidado!$E$5:$E$1000,$B15,Consolidado!$AA$5:$AA$1000,H$5,Consolidado!$C$5:$C$1000,"Auditoría Interna")),"00")&amp;IF(_xlfn.MAXIFS(Consolidado!$B$5:$B$1000,Consolidado!$E$5:$E$1000,$B15,Consolidado!$AA$5:$AA$1000,H$5,Consolidado!$C$5:$C$1000,"Auditoría Interna")&lt;&gt;_xlfn.MINIFS(Consolidado!$B$5:$B$1000,Consolidado!$E$5:$E$1000,$B15,Consolidado!$AA$5:$AA$1000,H$5,Consolidado!$C$5:$C$1000,"Auditoría Interna")," y "&amp;TEXT(DAY(_xlfn.MAXIFS(Consolidado!$B$5:$B$1000,Consolidado!$E$5:$E$1000,$B15,Consolidado!$AA$5:$AA$1000,H$5,Consolidado!$C$5:$C$1000,"Auditoría Interna")),"00")&amp;"/"&amp;TEXT(MONTH(_xlfn.MAXIFS(Consolidado!$B$5:$B$1000,Consolidado!$E$5:$E$1000,$B15,Consolidado!$AA$5:$AA$1000,H$5,Consolidado!$C$5:$C$1000,"Auditoría Interna")),"00"),""),""),IF(SUMIFS(Consolidado!$AD$5:$AD$1000,Consolidado!$E$5:$E$1000,$B15,Consolidado!$AA$5:$AA$1000,H$5,Consolidado!$C$5:$C$1000,"Auditoría Externa")&gt;0,"Externa "&amp;TEXT(DAY(_xlfn.MINIFS(Consolidado!$B$5:$B$1000,Consolidado!$E$5:$E$1000,$B15,Consolidado!$AA$5:$AA$1000,H$5,Consolidado!$C$5:$C$1000,"Auditoría Externa")),"00")&amp;"/"&amp;TEXT(MONTH(_xlfn.MINIFS(Consolidado!$B$5:$B$1000,Consolidado!$E$5:$E$1000,$B15,Consolidado!$AA$5:$AA$1000,H$5,Consolidado!$C$5:$C$1000,"Auditoría Externa")),"00")&amp;IF(_xlfn.MAXIFS(Consolidado!$B$5:$B$1000,Consolidado!$E$5:$E$1000,$B15,Consolidado!$AA$5:$AA$1000,H$5,Consolidado!$C$5:$C$1000,"Auditoría Externa")&lt;&gt;_xlfn.MINIFS(Consolidado!$B$5:$B$1000,Consolidado!$E$5:$E$1000,$B15,Consolidado!$AA$5:$AA$1000,H$5,Consolidado!$C$5:$C$1000,"Auditoría Externa")," y "&amp;TEXT(DAY(_xlfn.MAXIFS(Consolidado!$B$5:$B$1000,Consolidado!$E$5:$E$1000,$B15,Consolidado!$AA$5:$AA$1000,H$5,Consolidado!$C$5:$C$1000,"Auditoría Externa")),"00")&amp;"/"&amp;TEXT(MONTH(_xlfn.MAXIFS(Consolidado!$B$5:$B$1000,Consolidado!$E$5:$E$1000,$B15,Consolidado!$AA$5:$AA$1000,H$5,Consolidado!$C$5:$C$1000,"Auditoría Externa")),"00"),""),""),IF(SUMIFS(Consolidado!$AD$5:$AD$1000,Consolidado!$E$5:$E$1000,$B15,Consolidado!$AA$5:$AA$1000,H$5,Consolidado!$C$5:$C$1000,"SSF")&gt;0,"SSF "&amp;TEXT(DAY(_xlfn.MINIFS(Consolidado!$B$5:$B$1000,Consolidado!$E$5:$E$1000,$B15,Consolidado!$AA$5:$AA$1000,H$5,Consolidado!$C$5:$C$1000,"SSF")),"00")&amp;"/"&amp;TEXT(MONTH(_xlfn.MINIFS(Consolidado!$B$5:$B$1000,Consolidado!$E$5:$E$1000,$B15,Consolidado!$AA$5:$AA$1000,H$5,Consolidado!$C$5:$C$1000,"SSF")),"00")&amp;IF(_xlfn.MAXIFS(Consolidado!$B$5:$B$1000,Consolidado!$E$5:$E$1000,$B15,Consolidado!$AA$5:$AA$1000,H$5,Consolidado!$C$5:$C$1000,"SSF")&lt;&gt;_xlfn.MINIFS(Consolidado!$B$5:$B$1000,Consolidado!$E$5:$E$1000,$B15,Consolidado!$AA$5:$AA$1000,H$5,Consolidado!$C$5:$C$1000,"SSF")," y "&amp;TEXT(DAY(_xlfn.MAXIFS(Consolidado!$B$5:$B$1000,Consolidado!$E$5:$E$1000,$B15,Consolidado!$AA$5:$AA$1000,H$5,Consolidado!$C$5:$C$1000,"SSF")),"00")&amp;"/"&amp;TEXT(MONTH(_xlfn.MAXIFS(Consolidado!$B$5:$B$1000,Consolidado!$E$5:$E$1000,$B15,Consolidado!$AA$5:$AA$1000,H$5,Consolidado!$C$5:$C$1000,"SSF")),"00"),""),""),IF(SUMIFS(Consolidado!$AD$5:$AD$1000,Consolidado!$E$5:$E$1000,$B15,Consolidado!$AA$5:$AA$1000,H$5,Consolidado!$C$5:$C$1000,"Comité de Supervisión")&gt;0,"Comité Sup. "&amp;TEXT(DAY(_xlfn.MINIFS(Consolidado!$B$5:$B$1000,Consolidado!$E$5:$E$1000,$B15,Consolidado!$AA$5:$AA$1000,H$5,Consolidado!$C$5:$C$1000,"Comité de Supervisión")),"00")&amp;"/"&amp;TEXT(MONTH(_xlfn.MINIFS(Consolidado!$B$5:$B$1000,Consolidado!$E$5:$E$1000,$B15,Consolidado!$AA$5:$AA$1000,H$5,Consolidado!$C$5:$C$1000,"Comité de Supervisión")),"00")&amp;IF(_xlfn.MAXIFS(Consolidado!$B$5:$B$1000,Consolidado!$E$5:$E$1000,$B15,Consolidado!$AA$5:$AA$1000,H$5,Consolidado!$C$5:$C$1000,"Comité de Supervisión")&lt;&gt;_xlfn.MINIFS(Consolidado!$B$5:$B$1000,Consolidado!$E$5:$E$1000,$B15,Consolidado!$AA$5:$AA$1000,H$5,Consolidado!$C$5:$C$1000,"Comité de Supervisión")," y "&amp;TEXT(DAY(_xlfn.MAXIFS(Consolidado!$B$5:$B$1000,Consolidado!$E$5:$E$1000,$B15,Consolidado!$AA$5:$AA$1000,H$5,Consolidado!$C$5:$C$1000,"Comité de Supervisión")),"00")&amp;"/"&amp;TEXT(MONTH(_xlfn.MAXIFS(Consolidado!$B$5:$B$1000,Consolidado!$E$5:$E$1000,$B15,Consolidado!$AA$5:$AA$1000,H$5,Consolidado!$C$5:$C$1000,"Comité de Supervisión")),"00"),""),""),IF(SUMIFS(Consolidado!$AD$5:$AD$1000,Consolidado!$E$5:$E$1000,$B15,Consolidado!$AA$5:$AA$1000,H$5,Consolidado!$C$5:$C$1000,"Consejo de Administración")&gt;0,"Consejo "&amp;TEXT(DAY(_xlfn.MINIFS(Consolidado!$B$5:$B$1000,Consolidado!$E$5:$E$1000,$B15,Consolidado!$AA$5:$AA$1000,H$5,Consolidado!$C$5:$C$1000,"Consejo de Administración")),"00")&amp;"/"&amp;TEXT(MONTH(_xlfn.MINIFS(Consolidado!$B$5:$B$1000,Consolidado!$E$5:$E$1000,$B15,Consolidado!$AA$5:$AA$1000,H$5,Consolidado!$C$5:$C$1000,"Consejo de Administración")),"00")&amp;IF(_xlfn.MAXIFS(Consolidado!$B$5:$B$1000,Consolidado!$E$5:$E$1000,$B15,Consolidado!$AA$5:$AA$1000,H$5,Consolidado!$C$5:$C$1000,"Consejo de Administración")&lt;&gt;_xlfn.MINIFS(Consolidado!$B$5:$B$1000,Consolidado!$E$5:$E$1000,$B15,Consolidado!$AA$5:$AA$1000,H$5,Consolidado!$C$5:$C$1000,"Consejo de Administración")," y "&amp;TEXT(DAY(_xlfn.MAXIFS(Consolidado!$B$5:$B$1000,Consolidado!$E$5:$E$1000,$B15,Consolidado!$AA$5:$AA$1000,H$5,Consolidado!$C$5:$C$1000,"Consejo de Administración")),"00")&amp;"/"&amp;TEXT(MONTH(_xlfn.MAXIFS(Consolidado!$B$5:$B$1000,Consolidado!$E$5:$E$1000,$B15,Consolidado!$AA$5:$AA$1000,H$5,Consolidado!$C$5:$C$1000,"Consejo de Administración")),"00"),""),""),IF(SUMIFS(Consolidado!$AD$5:$AD$1000,Consolidado!$E$5:$E$1000,$B15,Consolidado!$AA$5:$AA$1000,H$5,Consolidado!$C$5:$C$1000,"Otros")&gt;0,"Otros "&amp;TEXT(DAY(_xlfn.MINIFS(Consolidado!$B$5:$B$1000,Consolidado!$E$5:$E$1000,$B15,Consolidado!$AA$5:$AA$1000,H$5,Consolidado!$C$5:$C$1000,"Otros")),"00")&amp;"/"&amp;TEXT(MONTH(_xlfn.MINIFS(Consolidado!$B$5:$B$1000,Consolidado!$E$5:$E$1000,$B15,Consolidado!$AA$5:$AA$1000,H$5,Consolidado!$C$5:$C$1000,"Otros")),"00")&amp;IF(_xlfn.MAXIFS(Consolidado!$B$5:$B$1000,Consolidado!$E$5:$E$1000,$B15,Consolidado!$AA$5:$AA$1000,H$5,Consolidado!$C$5:$C$1000,"Otros")&lt;&gt;_xlfn.MINIFS(Consolidado!$B$5:$B$1000,Consolidado!$E$5:$E$1000,$B15,Consolidado!$AA$5:$AA$1000,H$5,Consolidado!$C$5:$C$1000,"Otros")," y "&amp;TEXT(DAY(_xlfn.MAXIFS(Consolidado!$B$5:$B$1000,Consolidado!$E$5:$E$1000,$B15,Consolidado!$AA$5:$AA$1000,H$5,Consolidado!$C$5:$C$1000,"Otros")),"00")&amp;"/"&amp;TEXT(MONTH(_xlfn.MAXIFS(Consolidado!$B$5:$B$1000,Consolidado!$E$5:$E$1000,$B15,Consolidado!$AA$5:$AA$1000,H$5,Consolidado!$C$5:$C$1000,"Otros")),"00"),""),""))</f>
        <v/>
      </c>
      <c r="I15" s="37" t="str">
        <f aca="false">_xlfn.TEXTJOIN(" +"&amp;CHAR(10),TRUE(),IF(SUMIFS(Consolidado!$AD$5:$AD$1000,Consolidado!$E$5:$E$1000,$B15,Consolidado!$AA$5:$AA$1000,I$5,Consolidado!$C$5:$C$1000,"Auditoría Interna")&gt;0,"Interna "&amp;TEXT(DAY(_xlfn.MINIFS(Consolidado!$B$5:$B$1000,Consolidado!$E$5:$E$1000,$B15,Consolidado!$AA$5:$AA$1000,I$5,Consolidado!$C$5:$C$1000,"Auditoría Interna")),"00")&amp;"/"&amp;TEXT(MONTH(_xlfn.MINIFS(Consolidado!$B$5:$B$1000,Consolidado!$E$5:$E$1000,$B15,Consolidado!$AA$5:$AA$1000,I$5,Consolidado!$C$5:$C$1000,"Auditoría Interna")),"00")&amp;IF(_xlfn.MAXIFS(Consolidado!$B$5:$B$1000,Consolidado!$E$5:$E$1000,$B15,Consolidado!$AA$5:$AA$1000,I$5,Consolidado!$C$5:$C$1000,"Auditoría Interna")&lt;&gt;_xlfn.MINIFS(Consolidado!$B$5:$B$1000,Consolidado!$E$5:$E$1000,$B15,Consolidado!$AA$5:$AA$1000,I$5,Consolidado!$C$5:$C$1000,"Auditoría Interna")," y "&amp;TEXT(DAY(_xlfn.MAXIFS(Consolidado!$B$5:$B$1000,Consolidado!$E$5:$E$1000,$B15,Consolidado!$AA$5:$AA$1000,I$5,Consolidado!$C$5:$C$1000,"Auditoría Interna")),"00")&amp;"/"&amp;TEXT(MONTH(_xlfn.MAXIFS(Consolidado!$B$5:$B$1000,Consolidado!$E$5:$E$1000,$B15,Consolidado!$AA$5:$AA$1000,I$5,Consolidado!$C$5:$C$1000,"Auditoría Interna")),"00"),""),""),IF(SUMIFS(Consolidado!$AD$5:$AD$1000,Consolidado!$E$5:$E$1000,$B15,Consolidado!$AA$5:$AA$1000,I$5,Consolidado!$C$5:$C$1000,"Auditoría Externa")&gt;0,"Externa "&amp;TEXT(DAY(_xlfn.MINIFS(Consolidado!$B$5:$B$1000,Consolidado!$E$5:$E$1000,$B15,Consolidado!$AA$5:$AA$1000,I$5,Consolidado!$C$5:$C$1000,"Auditoría Externa")),"00")&amp;"/"&amp;TEXT(MONTH(_xlfn.MINIFS(Consolidado!$B$5:$B$1000,Consolidado!$E$5:$E$1000,$B15,Consolidado!$AA$5:$AA$1000,I$5,Consolidado!$C$5:$C$1000,"Auditoría Externa")),"00")&amp;IF(_xlfn.MAXIFS(Consolidado!$B$5:$B$1000,Consolidado!$E$5:$E$1000,$B15,Consolidado!$AA$5:$AA$1000,I$5,Consolidado!$C$5:$C$1000,"Auditoría Externa")&lt;&gt;_xlfn.MINIFS(Consolidado!$B$5:$B$1000,Consolidado!$E$5:$E$1000,$B15,Consolidado!$AA$5:$AA$1000,I$5,Consolidado!$C$5:$C$1000,"Auditoría Externa")," y "&amp;TEXT(DAY(_xlfn.MAXIFS(Consolidado!$B$5:$B$1000,Consolidado!$E$5:$E$1000,$B15,Consolidado!$AA$5:$AA$1000,I$5,Consolidado!$C$5:$C$1000,"Auditoría Externa")),"00")&amp;"/"&amp;TEXT(MONTH(_xlfn.MAXIFS(Consolidado!$B$5:$B$1000,Consolidado!$E$5:$E$1000,$B15,Consolidado!$AA$5:$AA$1000,I$5,Consolidado!$C$5:$C$1000,"Auditoría Externa")),"00"),""),""),IF(SUMIFS(Consolidado!$AD$5:$AD$1000,Consolidado!$E$5:$E$1000,$B15,Consolidado!$AA$5:$AA$1000,I$5,Consolidado!$C$5:$C$1000,"SSF")&gt;0,"SSF "&amp;TEXT(DAY(_xlfn.MINIFS(Consolidado!$B$5:$B$1000,Consolidado!$E$5:$E$1000,$B15,Consolidado!$AA$5:$AA$1000,I$5,Consolidado!$C$5:$C$1000,"SSF")),"00")&amp;"/"&amp;TEXT(MONTH(_xlfn.MINIFS(Consolidado!$B$5:$B$1000,Consolidado!$E$5:$E$1000,$B15,Consolidado!$AA$5:$AA$1000,I$5,Consolidado!$C$5:$C$1000,"SSF")),"00")&amp;IF(_xlfn.MAXIFS(Consolidado!$B$5:$B$1000,Consolidado!$E$5:$E$1000,$B15,Consolidado!$AA$5:$AA$1000,I$5,Consolidado!$C$5:$C$1000,"SSF")&lt;&gt;_xlfn.MINIFS(Consolidado!$B$5:$B$1000,Consolidado!$E$5:$E$1000,$B15,Consolidado!$AA$5:$AA$1000,I$5,Consolidado!$C$5:$C$1000,"SSF")," y "&amp;TEXT(DAY(_xlfn.MAXIFS(Consolidado!$B$5:$B$1000,Consolidado!$E$5:$E$1000,$B15,Consolidado!$AA$5:$AA$1000,I$5,Consolidado!$C$5:$C$1000,"SSF")),"00")&amp;"/"&amp;TEXT(MONTH(_xlfn.MAXIFS(Consolidado!$B$5:$B$1000,Consolidado!$E$5:$E$1000,$B15,Consolidado!$AA$5:$AA$1000,I$5,Consolidado!$C$5:$C$1000,"SSF")),"00"),""),""),IF(SUMIFS(Consolidado!$AD$5:$AD$1000,Consolidado!$E$5:$E$1000,$B15,Consolidado!$AA$5:$AA$1000,I$5,Consolidado!$C$5:$C$1000,"Comité de Supervisión")&gt;0,"Comité Sup. "&amp;TEXT(DAY(_xlfn.MINIFS(Consolidado!$B$5:$B$1000,Consolidado!$E$5:$E$1000,$B15,Consolidado!$AA$5:$AA$1000,I$5,Consolidado!$C$5:$C$1000,"Comité de Supervisión")),"00")&amp;"/"&amp;TEXT(MONTH(_xlfn.MINIFS(Consolidado!$B$5:$B$1000,Consolidado!$E$5:$E$1000,$B15,Consolidado!$AA$5:$AA$1000,I$5,Consolidado!$C$5:$C$1000,"Comité de Supervisión")),"00")&amp;IF(_xlfn.MAXIFS(Consolidado!$B$5:$B$1000,Consolidado!$E$5:$E$1000,$B15,Consolidado!$AA$5:$AA$1000,I$5,Consolidado!$C$5:$C$1000,"Comité de Supervisión")&lt;&gt;_xlfn.MINIFS(Consolidado!$B$5:$B$1000,Consolidado!$E$5:$E$1000,$B15,Consolidado!$AA$5:$AA$1000,I$5,Consolidado!$C$5:$C$1000,"Comité de Supervisión")," y "&amp;TEXT(DAY(_xlfn.MAXIFS(Consolidado!$B$5:$B$1000,Consolidado!$E$5:$E$1000,$B15,Consolidado!$AA$5:$AA$1000,I$5,Consolidado!$C$5:$C$1000,"Comité de Supervisión")),"00")&amp;"/"&amp;TEXT(MONTH(_xlfn.MAXIFS(Consolidado!$B$5:$B$1000,Consolidado!$E$5:$E$1000,$B15,Consolidado!$AA$5:$AA$1000,I$5,Consolidado!$C$5:$C$1000,"Comité de Supervisión")),"00"),""),""),IF(SUMIFS(Consolidado!$AD$5:$AD$1000,Consolidado!$E$5:$E$1000,$B15,Consolidado!$AA$5:$AA$1000,I$5,Consolidado!$C$5:$C$1000,"Consejo de Administración")&gt;0,"Consejo "&amp;TEXT(DAY(_xlfn.MINIFS(Consolidado!$B$5:$B$1000,Consolidado!$E$5:$E$1000,$B15,Consolidado!$AA$5:$AA$1000,I$5,Consolidado!$C$5:$C$1000,"Consejo de Administración")),"00")&amp;"/"&amp;TEXT(MONTH(_xlfn.MINIFS(Consolidado!$B$5:$B$1000,Consolidado!$E$5:$E$1000,$B15,Consolidado!$AA$5:$AA$1000,I$5,Consolidado!$C$5:$C$1000,"Consejo de Administración")),"00")&amp;IF(_xlfn.MAXIFS(Consolidado!$B$5:$B$1000,Consolidado!$E$5:$E$1000,$B15,Consolidado!$AA$5:$AA$1000,I$5,Consolidado!$C$5:$C$1000,"Consejo de Administración")&lt;&gt;_xlfn.MINIFS(Consolidado!$B$5:$B$1000,Consolidado!$E$5:$E$1000,$B15,Consolidado!$AA$5:$AA$1000,I$5,Consolidado!$C$5:$C$1000,"Consejo de Administración")," y "&amp;TEXT(DAY(_xlfn.MAXIFS(Consolidado!$B$5:$B$1000,Consolidado!$E$5:$E$1000,$B15,Consolidado!$AA$5:$AA$1000,I$5,Consolidado!$C$5:$C$1000,"Consejo de Administración")),"00")&amp;"/"&amp;TEXT(MONTH(_xlfn.MAXIFS(Consolidado!$B$5:$B$1000,Consolidado!$E$5:$E$1000,$B15,Consolidado!$AA$5:$AA$1000,I$5,Consolidado!$C$5:$C$1000,"Consejo de Administración")),"00"),""),""),IF(SUMIFS(Consolidado!$AD$5:$AD$1000,Consolidado!$E$5:$E$1000,$B15,Consolidado!$AA$5:$AA$1000,I$5,Consolidado!$C$5:$C$1000,"Otros")&gt;0,"Otros "&amp;TEXT(DAY(_xlfn.MINIFS(Consolidado!$B$5:$B$1000,Consolidado!$E$5:$E$1000,$B15,Consolidado!$AA$5:$AA$1000,I$5,Consolidado!$C$5:$C$1000,"Otros")),"00")&amp;"/"&amp;TEXT(MONTH(_xlfn.MINIFS(Consolidado!$B$5:$B$1000,Consolidado!$E$5:$E$1000,$B15,Consolidado!$AA$5:$AA$1000,I$5,Consolidado!$C$5:$C$1000,"Otros")),"00")&amp;IF(_xlfn.MAXIFS(Consolidado!$B$5:$B$1000,Consolidado!$E$5:$E$1000,$B15,Consolidado!$AA$5:$AA$1000,I$5,Consolidado!$C$5:$C$1000,"Otros")&lt;&gt;_xlfn.MINIFS(Consolidado!$B$5:$B$1000,Consolidado!$E$5:$E$1000,$B15,Consolidado!$AA$5:$AA$1000,I$5,Consolidado!$C$5:$C$1000,"Otros")," y "&amp;TEXT(DAY(_xlfn.MAXIFS(Consolidado!$B$5:$B$1000,Consolidado!$E$5:$E$1000,$B15,Consolidado!$AA$5:$AA$1000,I$5,Consolidado!$C$5:$C$1000,"Otros")),"00")&amp;"/"&amp;TEXT(MONTH(_xlfn.MAXIFS(Consolidado!$B$5:$B$1000,Consolidado!$E$5:$E$1000,$B15,Consolidado!$AA$5:$AA$1000,I$5,Consolidado!$C$5:$C$1000,"Otros")),"00"),""),""))</f>
        <v/>
      </c>
      <c r="J15" s="37" t="str">
        <f aca="false">_xlfn.TEXTJOIN(" +"&amp;CHAR(10),TRUE(),IF(SUMIFS(Consolidado!$AD$5:$AD$1000,Consolidado!$E$5:$E$1000,$B15,Consolidado!$AA$5:$AA$1000,J$5,Consolidado!$C$5:$C$1000,"Auditoría Interna")&gt;0,"Interna "&amp;TEXT(DAY(_xlfn.MINIFS(Consolidado!$B$5:$B$1000,Consolidado!$E$5:$E$1000,$B15,Consolidado!$AA$5:$AA$1000,J$5,Consolidado!$C$5:$C$1000,"Auditoría Interna")),"00")&amp;"/"&amp;TEXT(MONTH(_xlfn.MINIFS(Consolidado!$B$5:$B$1000,Consolidado!$E$5:$E$1000,$B15,Consolidado!$AA$5:$AA$1000,J$5,Consolidado!$C$5:$C$1000,"Auditoría Interna")),"00")&amp;IF(_xlfn.MAXIFS(Consolidado!$B$5:$B$1000,Consolidado!$E$5:$E$1000,$B15,Consolidado!$AA$5:$AA$1000,J$5,Consolidado!$C$5:$C$1000,"Auditoría Interna")&lt;&gt;_xlfn.MINIFS(Consolidado!$B$5:$B$1000,Consolidado!$E$5:$E$1000,$B15,Consolidado!$AA$5:$AA$1000,J$5,Consolidado!$C$5:$C$1000,"Auditoría Interna")," y "&amp;TEXT(DAY(_xlfn.MAXIFS(Consolidado!$B$5:$B$1000,Consolidado!$E$5:$E$1000,$B15,Consolidado!$AA$5:$AA$1000,J$5,Consolidado!$C$5:$C$1000,"Auditoría Interna")),"00")&amp;"/"&amp;TEXT(MONTH(_xlfn.MAXIFS(Consolidado!$B$5:$B$1000,Consolidado!$E$5:$E$1000,$B15,Consolidado!$AA$5:$AA$1000,J$5,Consolidado!$C$5:$C$1000,"Auditoría Interna")),"00"),""),""),IF(SUMIFS(Consolidado!$AD$5:$AD$1000,Consolidado!$E$5:$E$1000,$B15,Consolidado!$AA$5:$AA$1000,J$5,Consolidado!$C$5:$C$1000,"Auditoría Externa")&gt;0,"Externa "&amp;TEXT(DAY(_xlfn.MINIFS(Consolidado!$B$5:$B$1000,Consolidado!$E$5:$E$1000,$B15,Consolidado!$AA$5:$AA$1000,J$5,Consolidado!$C$5:$C$1000,"Auditoría Externa")),"00")&amp;"/"&amp;TEXT(MONTH(_xlfn.MINIFS(Consolidado!$B$5:$B$1000,Consolidado!$E$5:$E$1000,$B15,Consolidado!$AA$5:$AA$1000,J$5,Consolidado!$C$5:$C$1000,"Auditoría Externa")),"00")&amp;IF(_xlfn.MAXIFS(Consolidado!$B$5:$B$1000,Consolidado!$E$5:$E$1000,$B15,Consolidado!$AA$5:$AA$1000,J$5,Consolidado!$C$5:$C$1000,"Auditoría Externa")&lt;&gt;_xlfn.MINIFS(Consolidado!$B$5:$B$1000,Consolidado!$E$5:$E$1000,$B15,Consolidado!$AA$5:$AA$1000,J$5,Consolidado!$C$5:$C$1000,"Auditoría Externa")," y "&amp;TEXT(DAY(_xlfn.MAXIFS(Consolidado!$B$5:$B$1000,Consolidado!$E$5:$E$1000,$B15,Consolidado!$AA$5:$AA$1000,J$5,Consolidado!$C$5:$C$1000,"Auditoría Externa")),"00")&amp;"/"&amp;TEXT(MONTH(_xlfn.MAXIFS(Consolidado!$B$5:$B$1000,Consolidado!$E$5:$E$1000,$B15,Consolidado!$AA$5:$AA$1000,J$5,Consolidado!$C$5:$C$1000,"Auditoría Externa")),"00"),""),""),IF(SUMIFS(Consolidado!$AD$5:$AD$1000,Consolidado!$E$5:$E$1000,$B15,Consolidado!$AA$5:$AA$1000,J$5,Consolidado!$C$5:$C$1000,"SSF")&gt;0,"SSF "&amp;TEXT(DAY(_xlfn.MINIFS(Consolidado!$B$5:$B$1000,Consolidado!$E$5:$E$1000,$B15,Consolidado!$AA$5:$AA$1000,J$5,Consolidado!$C$5:$C$1000,"SSF")),"00")&amp;"/"&amp;TEXT(MONTH(_xlfn.MINIFS(Consolidado!$B$5:$B$1000,Consolidado!$E$5:$E$1000,$B15,Consolidado!$AA$5:$AA$1000,J$5,Consolidado!$C$5:$C$1000,"SSF")),"00")&amp;IF(_xlfn.MAXIFS(Consolidado!$B$5:$B$1000,Consolidado!$E$5:$E$1000,$B15,Consolidado!$AA$5:$AA$1000,J$5,Consolidado!$C$5:$C$1000,"SSF")&lt;&gt;_xlfn.MINIFS(Consolidado!$B$5:$B$1000,Consolidado!$E$5:$E$1000,$B15,Consolidado!$AA$5:$AA$1000,J$5,Consolidado!$C$5:$C$1000,"SSF")," y "&amp;TEXT(DAY(_xlfn.MAXIFS(Consolidado!$B$5:$B$1000,Consolidado!$E$5:$E$1000,$B15,Consolidado!$AA$5:$AA$1000,J$5,Consolidado!$C$5:$C$1000,"SSF")),"00")&amp;"/"&amp;TEXT(MONTH(_xlfn.MAXIFS(Consolidado!$B$5:$B$1000,Consolidado!$E$5:$E$1000,$B15,Consolidado!$AA$5:$AA$1000,J$5,Consolidado!$C$5:$C$1000,"SSF")),"00"),""),""),IF(SUMIFS(Consolidado!$AD$5:$AD$1000,Consolidado!$E$5:$E$1000,$B15,Consolidado!$AA$5:$AA$1000,J$5,Consolidado!$C$5:$C$1000,"Comité de Supervisión")&gt;0,"Comité Sup. "&amp;TEXT(DAY(_xlfn.MINIFS(Consolidado!$B$5:$B$1000,Consolidado!$E$5:$E$1000,$B15,Consolidado!$AA$5:$AA$1000,J$5,Consolidado!$C$5:$C$1000,"Comité de Supervisión")),"00")&amp;"/"&amp;TEXT(MONTH(_xlfn.MINIFS(Consolidado!$B$5:$B$1000,Consolidado!$E$5:$E$1000,$B15,Consolidado!$AA$5:$AA$1000,J$5,Consolidado!$C$5:$C$1000,"Comité de Supervisión")),"00")&amp;IF(_xlfn.MAXIFS(Consolidado!$B$5:$B$1000,Consolidado!$E$5:$E$1000,$B15,Consolidado!$AA$5:$AA$1000,J$5,Consolidado!$C$5:$C$1000,"Comité de Supervisión")&lt;&gt;_xlfn.MINIFS(Consolidado!$B$5:$B$1000,Consolidado!$E$5:$E$1000,$B15,Consolidado!$AA$5:$AA$1000,J$5,Consolidado!$C$5:$C$1000,"Comité de Supervisión")," y "&amp;TEXT(DAY(_xlfn.MAXIFS(Consolidado!$B$5:$B$1000,Consolidado!$E$5:$E$1000,$B15,Consolidado!$AA$5:$AA$1000,J$5,Consolidado!$C$5:$C$1000,"Comité de Supervisión")),"00")&amp;"/"&amp;TEXT(MONTH(_xlfn.MAXIFS(Consolidado!$B$5:$B$1000,Consolidado!$E$5:$E$1000,$B15,Consolidado!$AA$5:$AA$1000,J$5,Consolidado!$C$5:$C$1000,"Comité de Supervisión")),"00"),""),""),IF(SUMIFS(Consolidado!$AD$5:$AD$1000,Consolidado!$E$5:$E$1000,$B15,Consolidado!$AA$5:$AA$1000,J$5,Consolidado!$C$5:$C$1000,"Consejo de Administración")&gt;0,"Consejo "&amp;TEXT(DAY(_xlfn.MINIFS(Consolidado!$B$5:$B$1000,Consolidado!$E$5:$E$1000,$B15,Consolidado!$AA$5:$AA$1000,J$5,Consolidado!$C$5:$C$1000,"Consejo de Administración")),"00")&amp;"/"&amp;TEXT(MONTH(_xlfn.MINIFS(Consolidado!$B$5:$B$1000,Consolidado!$E$5:$E$1000,$B15,Consolidado!$AA$5:$AA$1000,J$5,Consolidado!$C$5:$C$1000,"Consejo de Administración")),"00")&amp;IF(_xlfn.MAXIFS(Consolidado!$B$5:$B$1000,Consolidado!$E$5:$E$1000,$B15,Consolidado!$AA$5:$AA$1000,J$5,Consolidado!$C$5:$C$1000,"Consejo de Administración")&lt;&gt;_xlfn.MINIFS(Consolidado!$B$5:$B$1000,Consolidado!$E$5:$E$1000,$B15,Consolidado!$AA$5:$AA$1000,J$5,Consolidado!$C$5:$C$1000,"Consejo de Administración")," y "&amp;TEXT(DAY(_xlfn.MAXIFS(Consolidado!$B$5:$B$1000,Consolidado!$E$5:$E$1000,$B15,Consolidado!$AA$5:$AA$1000,J$5,Consolidado!$C$5:$C$1000,"Consejo de Administración")),"00")&amp;"/"&amp;TEXT(MONTH(_xlfn.MAXIFS(Consolidado!$B$5:$B$1000,Consolidado!$E$5:$E$1000,$B15,Consolidado!$AA$5:$AA$1000,J$5,Consolidado!$C$5:$C$1000,"Consejo de Administración")),"00"),""),""),IF(SUMIFS(Consolidado!$AD$5:$AD$1000,Consolidado!$E$5:$E$1000,$B15,Consolidado!$AA$5:$AA$1000,J$5,Consolidado!$C$5:$C$1000,"Otros")&gt;0,"Otros "&amp;TEXT(DAY(_xlfn.MINIFS(Consolidado!$B$5:$B$1000,Consolidado!$E$5:$E$1000,$B15,Consolidado!$AA$5:$AA$1000,J$5,Consolidado!$C$5:$C$1000,"Otros")),"00")&amp;"/"&amp;TEXT(MONTH(_xlfn.MINIFS(Consolidado!$B$5:$B$1000,Consolidado!$E$5:$E$1000,$B15,Consolidado!$AA$5:$AA$1000,J$5,Consolidado!$C$5:$C$1000,"Otros")),"00")&amp;IF(_xlfn.MAXIFS(Consolidado!$B$5:$B$1000,Consolidado!$E$5:$E$1000,$B15,Consolidado!$AA$5:$AA$1000,J$5,Consolidado!$C$5:$C$1000,"Otros")&lt;&gt;_xlfn.MINIFS(Consolidado!$B$5:$B$1000,Consolidado!$E$5:$E$1000,$B15,Consolidado!$AA$5:$AA$1000,J$5,Consolidado!$C$5:$C$1000,"Otros")," y "&amp;TEXT(DAY(_xlfn.MAXIFS(Consolidado!$B$5:$B$1000,Consolidado!$E$5:$E$1000,$B15,Consolidado!$AA$5:$AA$1000,J$5,Consolidado!$C$5:$C$1000,"Otros")),"00")&amp;"/"&amp;TEXT(MONTH(_xlfn.MAXIFS(Consolidado!$B$5:$B$1000,Consolidado!$E$5:$E$1000,$B15,Consolidado!$AA$5:$AA$1000,J$5,Consolidado!$C$5:$C$1000,"Otros")),"00"),""),""))</f>
        <v/>
      </c>
      <c r="K15" s="37" t="str">
        <f aca="false">_xlfn.TEXTJOIN(" +"&amp;CHAR(10),TRUE(),IF(SUMIFS(Consolidado!$AD$5:$AD$1000,Consolidado!$E$5:$E$1000,$B15,Consolidado!$AA$5:$AA$1000,K$5,Consolidado!$C$5:$C$1000,"Auditoría Interna")&gt;0,"Interna "&amp;TEXT(DAY(_xlfn.MINIFS(Consolidado!$B$5:$B$1000,Consolidado!$E$5:$E$1000,$B15,Consolidado!$AA$5:$AA$1000,K$5,Consolidado!$C$5:$C$1000,"Auditoría Interna")),"00")&amp;"/"&amp;TEXT(MONTH(_xlfn.MINIFS(Consolidado!$B$5:$B$1000,Consolidado!$E$5:$E$1000,$B15,Consolidado!$AA$5:$AA$1000,K$5,Consolidado!$C$5:$C$1000,"Auditoría Interna")),"00")&amp;IF(_xlfn.MAXIFS(Consolidado!$B$5:$B$1000,Consolidado!$E$5:$E$1000,$B15,Consolidado!$AA$5:$AA$1000,K$5,Consolidado!$C$5:$C$1000,"Auditoría Interna")&lt;&gt;_xlfn.MINIFS(Consolidado!$B$5:$B$1000,Consolidado!$E$5:$E$1000,$B15,Consolidado!$AA$5:$AA$1000,K$5,Consolidado!$C$5:$C$1000,"Auditoría Interna")," y "&amp;TEXT(DAY(_xlfn.MAXIFS(Consolidado!$B$5:$B$1000,Consolidado!$E$5:$E$1000,$B15,Consolidado!$AA$5:$AA$1000,K$5,Consolidado!$C$5:$C$1000,"Auditoría Interna")),"00")&amp;"/"&amp;TEXT(MONTH(_xlfn.MAXIFS(Consolidado!$B$5:$B$1000,Consolidado!$E$5:$E$1000,$B15,Consolidado!$AA$5:$AA$1000,K$5,Consolidado!$C$5:$C$1000,"Auditoría Interna")),"00"),""),""),IF(SUMIFS(Consolidado!$AD$5:$AD$1000,Consolidado!$E$5:$E$1000,$B15,Consolidado!$AA$5:$AA$1000,K$5,Consolidado!$C$5:$C$1000,"Auditoría Externa")&gt;0,"Externa "&amp;TEXT(DAY(_xlfn.MINIFS(Consolidado!$B$5:$B$1000,Consolidado!$E$5:$E$1000,$B15,Consolidado!$AA$5:$AA$1000,K$5,Consolidado!$C$5:$C$1000,"Auditoría Externa")),"00")&amp;"/"&amp;TEXT(MONTH(_xlfn.MINIFS(Consolidado!$B$5:$B$1000,Consolidado!$E$5:$E$1000,$B15,Consolidado!$AA$5:$AA$1000,K$5,Consolidado!$C$5:$C$1000,"Auditoría Externa")),"00")&amp;IF(_xlfn.MAXIFS(Consolidado!$B$5:$B$1000,Consolidado!$E$5:$E$1000,$B15,Consolidado!$AA$5:$AA$1000,K$5,Consolidado!$C$5:$C$1000,"Auditoría Externa")&lt;&gt;_xlfn.MINIFS(Consolidado!$B$5:$B$1000,Consolidado!$E$5:$E$1000,$B15,Consolidado!$AA$5:$AA$1000,K$5,Consolidado!$C$5:$C$1000,"Auditoría Externa")," y "&amp;TEXT(DAY(_xlfn.MAXIFS(Consolidado!$B$5:$B$1000,Consolidado!$E$5:$E$1000,$B15,Consolidado!$AA$5:$AA$1000,K$5,Consolidado!$C$5:$C$1000,"Auditoría Externa")),"00")&amp;"/"&amp;TEXT(MONTH(_xlfn.MAXIFS(Consolidado!$B$5:$B$1000,Consolidado!$E$5:$E$1000,$B15,Consolidado!$AA$5:$AA$1000,K$5,Consolidado!$C$5:$C$1000,"Auditoría Externa")),"00"),""),""),IF(SUMIFS(Consolidado!$AD$5:$AD$1000,Consolidado!$E$5:$E$1000,$B15,Consolidado!$AA$5:$AA$1000,K$5,Consolidado!$C$5:$C$1000,"SSF")&gt;0,"SSF "&amp;TEXT(DAY(_xlfn.MINIFS(Consolidado!$B$5:$B$1000,Consolidado!$E$5:$E$1000,$B15,Consolidado!$AA$5:$AA$1000,K$5,Consolidado!$C$5:$C$1000,"SSF")),"00")&amp;"/"&amp;TEXT(MONTH(_xlfn.MINIFS(Consolidado!$B$5:$B$1000,Consolidado!$E$5:$E$1000,$B15,Consolidado!$AA$5:$AA$1000,K$5,Consolidado!$C$5:$C$1000,"SSF")),"00")&amp;IF(_xlfn.MAXIFS(Consolidado!$B$5:$B$1000,Consolidado!$E$5:$E$1000,$B15,Consolidado!$AA$5:$AA$1000,K$5,Consolidado!$C$5:$C$1000,"SSF")&lt;&gt;_xlfn.MINIFS(Consolidado!$B$5:$B$1000,Consolidado!$E$5:$E$1000,$B15,Consolidado!$AA$5:$AA$1000,K$5,Consolidado!$C$5:$C$1000,"SSF")," y "&amp;TEXT(DAY(_xlfn.MAXIFS(Consolidado!$B$5:$B$1000,Consolidado!$E$5:$E$1000,$B15,Consolidado!$AA$5:$AA$1000,K$5,Consolidado!$C$5:$C$1000,"SSF")),"00")&amp;"/"&amp;TEXT(MONTH(_xlfn.MAXIFS(Consolidado!$B$5:$B$1000,Consolidado!$E$5:$E$1000,$B15,Consolidado!$AA$5:$AA$1000,K$5,Consolidado!$C$5:$C$1000,"SSF")),"00"),""),""),IF(SUMIFS(Consolidado!$AD$5:$AD$1000,Consolidado!$E$5:$E$1000,$B15,Consolidado!$AA$5:$AA$1000,K$5,Consolidado!$C$5:$C$1000,"Comité de Supervisión")&gt;0,"Comité Sup. "&amp;TEXT(DAY(_xlfn.MINIFS(Consolidado!$B$5:$B$1000,Consolidado!$E$5:$E$1000,$B15,Consolidado!$AA$5:$AA$1000,K$5,Consolidado!$C$5:$C$1000,"Comité de Supervisión")),"00")&amp;"/"&amp;TEXT(MONTH(_xlfn.MINIFS(Consolidado!$B$5:$B$1000,Consolidado!$E$5:$E$1000,$B15,Consolidado!$AA$5:$AA$1000,K$5,Consolidado!$C$5:$C$1000,"Comité de Supervisión")),"00")&amp;IF(_xlfn.MAXIFS(Consolidado!$B$5:$B$1000,Consolidado!$E$5:$E$1000,$B15,Consolidado!$AA$5:$AA$1000,K$5,Consolidado!$C$5:$C$1000,"Comité de Supervisión")&lt;&gt;_xlfn.MINIFS(Consolidado!$B$5:$B$1000,Consolidado!$E$5:$E$1000,$B15,Consolidado!$AA$5:$AA$1000,K$5,Consolidado!$C$5:$C$1000,"Comité de Supervisión")," y "&amp;TEXT(DAY(_xlfn.MAXIFS(Consolidado!$B$5:$B$1000,Consolidado!$E$5:$E$1000,$B15,Consolidado!$AA$5:$AA$1000,K$5,Consolidado!$C$5:$C$1000,"Comité de Supervisión")),"00")&amp;"/"&amp;TEXT(MONTH(_xlfn.MAXIFS(Consolidado!$B$5:$B$1000,Consolidado!$E$5:$E$1000,$B15,Consolidado!$AA$5:$AA$1000,K$5,Consolidado!$C$5:$C$1000,"Comité de Supervisión")),"00"),""),""),IF(SUMIFS(Consolidado!$AD$5:$AD$1000,Consolidado!$E$5:$E$1000,$B15,Consolidado!$AA$5:$AA$1000,K$5,Consolidado!$C$5:$C$1000,"Consejo de Administración")&gt;0,"Consejo "&amp;TEXT(DAY(_xlfn.MINIFS(Consolidado!$B$5:$B$1000,Consolidado!$E$5:$E$1000,$B15,Consolidado!$AA$5:$AA$1000,K$5,Consolidado!$C$5:$C$1000,"Consejo de Administración")),"00")&amp;"/"&amp;TEXT(MONTH(_xlfn.MINIFS(Consolidado!$B$5:$B$1000,Consolidado!$E$5:$E$1000,$B15,Consolidado!$AA$5:$AA$1000,K$5,Consolidado!$C$5:$C$1000,"Consejo de Administración")),"00")&amp;IF(_xlfn.MAXIFS(Consolidado!$B$5:$B$1000,Consolidado!$E$5:$E$1000,$B15,Consolidado!$AA$5:$AA$1000,K$5,Consolidado!$C$5:$C$1000,"Consejo de Administración")&lt;&gt;_xlfn.MINIFS(Consolidado!$B$5:$B$1000,Consolidado!$E$5:$E$1000,$B15,Consolidado!$AA$5:$AA$1000,K$5,Consolidado!$C$5:$C$1000,"Consejo de Administración")," y "&amp;TEXT(DAY(_xlfn.MAXIFS(Consolidado!$B$5:$B$1000,Consolidado!$E$5:$E$1000,$B15,Consolidado!$AA$5:$AA$1000,K$5,Consolidado!$C$5:$C$1000,"Consejo de Administración")),"00")&amp;"/"&amp;TEXT(MONTH(_xlfn.MAXIFS(Consolidado!$B$5:$B$1000,Consolidado!$E$5:$E$1000,$B15,Consolidado!$AA$5:$AA$1000,K$5,Consolidado!$C$5:$C$1000,"Consejo de Administración")),"00"),""),""),IF(SUMIFS(Consolidado!$AD$5:$AD$1000,Consolidado!$E$5:$E$1000,$B15,Consolidado!$AA$5:$AA$1000,K$5,Consolidado!$C$5:$C$1000,"Otros")&gt;0,"Otros "&amp;TEXT(DAY(_xlfn.MINIFS(Consolidado!$B$5:$B$1000,Consolidado!$E$5:$E$1000,$B15,Consolidado!$AA$5:$AA$1000,K$5,Consolidado!$C$5:$C$1000,"Otros")),"00")&amp;"/"&amp;TEXT(MONTH(_xlfn.MINIFS(Consolidado!$B$5:$B$1000,Consolidado!$E$5:$E$1000,$B15,Consolidado!$AA$5:$AA$1000,K$5,Consolidado!$C$5:$C$1000,"Otros")),"00")&amp;IF(_xlfn.MAXIFS(Consolidado!$B$5:$B$1000,Consolidado!$E$5:$E$1000,$B15,Consolidado!$AA$5:$AA$1000,K$5,Consolidado!$C$5:$C$1000,"Otros")&lt;&gt;_xlfn.MINIFS(Consolidado!$B$5:$B$1000,Consolidado!$E$5:$E$1000,$B15,Consolidado!$AA$5:$AA$1000,K$5,Consolidado!$C$5:$C$1000,"Otros")," y "&amp;TEXT(DAY(_xlfn.MAXIFS(Consolidado!$B$5:$B$1000,Consolidado!$E$5:$E$1000,$B15,Consolidado!$AA$5:$AA$1000,K$5,Consolidado!$C$5:$C$1000,"Otros")),"00")&amp;"/"&amp;TEXT(MONTH(_xlfn.MAXIFS(Consolidado!$B$5:$B$1000,Consolidado!$E$5:$E$1000,$B15,Consolidado!$AA$5:$AA$1000,K$5,Consolidado!$C$5:$C$1000,"Otros")),"00"),""),""))</f>
        <v>Interna 06/05</v>
      </c>
      <c r="L15" s="37" t="str">
        <f aca="false">_xlfn.TEXTJOIN(" +"&amp;CHAR(10),TRUE(),IF(SUMIFS(Consolidado!$AD$5:$AD$1000,Consolidado!$E$5:$E$1000,$B15,Consolidado!$AA$5:$AA$1000,L$5,Consolidado!$C$5:$C$1000,"Auditoría Interna")&gt;0,"Interna "&amp;TEXT(DAY(_xlfn.MINIFS(Consolidado!$B$5:$B$1000,Consolidado!$E$5:$E$1000,$B15,Consolidado!$AA$5:$AA$1000,L$5,Consolidado!$C$5:$C$1000,"Auditoría Interna")),"00")&amp;"/"&amp;TEXT(MONTH(_xlfn.MINIFS(Consolidado!$B$5:$B$1000,Consolidado!$E$5:$E$1000,$B15,Consolidado!$AA$5:$AA$1000,L$5,Consolidado!$C$5:$C$1000,"Auditoría Interna")),"00")&amp;IF(_xlfn.MAXIFS(Consolidado!$B$5:$B$1000,Consolidado!$E$5:$E$1000,$B15,Consolidado!$AA$5:$AA$1000,L$5,Consolidado!$C$5:$C$1000,"Auditoría Interna")&lt;&gt;_xlfn.MINIFS(Consolidado!$B$5:$B$1000,Consolidado!$E$5:$E$1000,$B15,Consolidado!$AA$5:$AA$1000,L$5,Consolidado!$C$5:$C$1000,"Auditoría Interna")," y "&amp;TEXT(DAY(_xlfn.MAXIFS(Consolidado!$B$5:$B$1000,Consolidado!$E$5:$E$1000,$B15,Consolidado!$AA$5:$AA$1000,L$5,Consolidado!$C$5:$C$1000,"Auditoría Interna")),"00")&amp;"/"&amp;TEXT(MONTH(_xlfn.MAXIFS(Consolidado!$B$5:$B$1000,Consolidado!$E$5:$E$1000,$B15,Consolidado!$AA$5:$AA$1000,L$5,Consolidado!$C$5:$C$1000,"Auditoría Interna")),"00"),""),""),IF(SUMIFS(Consolidado!$AD$5:$AD$1000,Consolidado!$E$5:$E$1000,$B15,Consolidado!$AA$5:$AA$1000,L$5,Consolidado!$C$5:$C$1000,"Auditoría Externa")&gt;0,"Externa "&amp;TEXT(DAY(_xlfn.MINIFS(Consolidado!$B$5:$B$1000,Consolidado!$E$5:$E$1000,$B15,Consolidado!$AA$5:$AA$1000,L$5,Consolidado!$C$5:$C$1000,"Auditoría Externa")),"00")&amp;"/"&amp;TEXT(MONTH(_xlfn.MINIFS(Consolidado!$B$5:$B$1000,Consolidado!$E$5:$E$1000,$B15,Consolidado!$AA$5:$AA$1000,L$5,Consolidado!$C$5:$C$1000,"Auditoría Externa")),"00")&amp;IF(_xlfn.MAXIFS(Consolidado!$B$5:$B$1000,Consolidado!$E$5:$E$1000,$B15,Consolidado!$AA$5:$AA$1000,L$5,Consolidado!$C$5:$C$1000,"Auditoría Externa")&lt;&gt;_xlfn.MINIFS(Consolidado!$B$5:$B$1000,Consolidado!$E$5:$E$1000,$B15,Consolidado!$AA$5:$AA$1000,L$5,Consolidado!$C$5:$C$1000,"Auditoría Externa")," y "&amp;TEXT(DAY(_xlfn.MAXIFS(Consolidado!$B$5:$B$1000,Consolidado!$E$5:$E$1000,$B15,Consolidado!$AA$5:$AA$1000,L$5,Consolidado!$C$5:$C$1000,"Auditoría Externa")),"00")&amp;"/"&amp;TEXT(MONTH(_xlfn.MAXIFS(Consolidado!$B$5:$B$1000,Consolidado!$E$5:$E$1000,$B15,Consolidado!$AA$5:$AA$1000,L$5,Consolidado!$C$5:$C$1000,"Auditoría Externa")),"00"),""),""),IF(SUMIFS(Consolidado!$AD$5:$AD$1000,Consolidado!$E$5:$E$1000,$B15,Consolidado!$AA$5:$AA$1000,L$5,Consolidado!$C$5:$C$1000,"SSF")&gt;0,"SSF "&amp;TEXT(DAY(_xlfn.MINIFS(Consolidado!$B$5:$B$1000,Consolidado!$E$5:$E$1000,$B15,Consolidado!$AA$5:$AA$1000,L$5,Consolidado!$C$5:$C$1000,"SSF")),"00")&amp;"/"&amp;TEXT(MONTH(_xlfn.MINIFS(Consolidado!$B$5:$B$1000,Consolidado!$E$5:$E$1000,$B15,Consolidado!$AA$5:$AA$1000,L$5,Consolidado!$C$5:$C$1000,"SSF")),"00")&amp;IF(_xlfn.MAXIFS(Consolidado!$B$5:$B$1000,Consolidado!$E$5:$E$1000,$B15,Consolidado!$AA$5:$AA$1000,L$5,Consolidado!$C$5:$C$1000,"SSF")&lt;&gt;_xlfn.MINIFS(Consolidado!$B$5:$B$1000,Consolidado!$E$5:$E$1000,$B15,Consolidado!$AA$5:$AA$1000,L$5,Consolidado!$C$5:$C$1000,"SSF")," y "&amp;TEXT(DAY(_xlfn.MAXIFS(Consolidado!$B$5:$B$1000,Consolidado!$E$5:$E$1000,$B15,Consolidado!$AA$5:$AA$1000,L$5,Consolidado!$C$5:$C$1000,"SSF")),"00")&amp;"/"&amp;TEXT(MONTH(_xlfn.MAXIFS(Consolidado!$B$5:$B$1000,Consolidado!$E$5:$E$1000,$B15,Consolidado!$AA$5:$AA$1000,L$5,Consolidado!$C$5:$C$1000,"SSF")),"00"),""),""),IF(SUMIFS(Consolidado!$AD$5:$AD$1000,Consolidado!$E$5:$E$1000,$B15,Consolidado!$AA$5:$AA$1000,L$5,Consolidado!$C$5:$C$1000,"Comité de Supervisión")&gt;0,"Comité Sup. "&amp;TEXT(DAY(_xlfn.MINIFS(Consolidado!$B$5:$B$1000,Consolidado!$E$5:$E$1000,$B15,Consolidado!$AA$5:$AA$1000,L$5,Consolidado!$C$5:$C$1000,"Comité de Supervisión")),"00")&amp;"/"&amp;TEXT(MONTH(_xlfn.MINIFS(Consolidado!$B$5:$B$1000,Consolidado!$E$5:$E$1000,$B15,Consolidado!$AA$5:$AA$1000,L$5,Consolidado!$C$5:$C$1000,"Comité de Supervisión")),"00")&amp;IF(_xlfn.MAXIFS(Consolidado!$B$5:$B$1000,Consolidado!$E$5:$E$1000,$B15,Consolidado!$AA$5:$AA$1000,L$5,Consolidado!$C$5:$C$1000,"Comité de Supervisión")&lt;&gt;_xlfn.MINIFS(Consolidado!$B$5:$B$1000,Consolidado!$E$5:$E$1000,$B15,Consolidado!$AA$5:$AA$1000,L$5,Consolidado!$C$5:$C$1000,"Comité de Supervisión")," y "&amp;TEXT(DAY(_xlfn.MAXIFS(Consolidado!$B$5:$B$1000,Consolidado!$E$5:$E$1000,$B15,Consolidado!$AA$5:$AA$1000,L$5,Consolidado!$C$5:$C$1000,"Comité de Supervisión")),"00")&amp;"/"&amp;TEXT(MONTH(_xlfn.MAXIFS(Consolidado!$B$5:$B$1000,Consolidado!$E$5:$E$1000,$B15,Consolidado!$AA$5:$AA$1000,L$5,Consolidado!$C$5:$C$1000,"Comité de Supervisión")),"00"),""),""),IF(SUMIFS(Consolidado!$AD$5:$AD$1000,Consolidado!$E$5:$E$1000,$B15,Consolidado!$AA$5:$AA$1000,L$5,Consolidado!$C$5:$C$1000,"Consejo de Administración")&gt;0,"Consejo "&amp;TEXT(DAY(_xlfn.MINIFS(Consolidado!$B$5:$B$1000,Consolidado!$E$5:$E$1000,$B15,Consolidado!$AA$5:$AA$1000,L$5,Consolidado!$C$5:$C$1000,"Consejo de Administración")),"00")&amp;"/"&amp;TEXT(MONTH(_xlfn.MINIFS(Consolidado!$B$5:$B$1000,Consolidado!$E$5:$E$1000,$B15,Consolidado!$AA$5:$AA$1000,L$5,Consolidado!$C$5:$C$1000,"Consejo de Administración")),"00")&amp;IF(_xlfn.MAXIFS(Consolidado!$B$5:$B$1000,Consolidado!$E$5:$E$1000,$B15,Consolidado!$AA$5:$AA$1000,L$5,Consolidado!$C$5:$C$1000,"Consejo de Administración")&lt;&gt;_xlfn.MINIFS(Consolidado!$B$5:$B$1000,Consolidado!$E$5:$E$1000,$B15,Consolidado!$AA$5:$AA$1000,L$5,Consolidado!$C$5:$C$1000,"Consejo de Administración")," y "&amp;TEXT(DAY(_xlfn.MAXIFS(Consolidado!$B$5:$B$1000,Consolidado!$E$5:$E$1000,$B15,Consolidado!$AA$5:$AA$1000,L$5,Consolidado!$C$5:$C$1000,"Consejo de Administración")),"00")&amp;"/"&amp;TEXT(MONTH(_xlfn.MAXIFS(Consolidado!$B$5:$B$1000,Consolidado!$E$5:$E$1000,$B15,Consolidado!$AA$5:$AA$1000,L$5,Consolidado!$C$5:$C$1000,"Consejo de Administración")),"00"),""),""),IF(SUMIFS(Consolidado!$AD$5:$AD$1000,Consolidado!$E$5:$E$1000,$B15,Consolidado!$AA$5:$AA$1000,L$5,Consolidado!$C$5:$C$1000,"Otros")&gt;0,"Otros "&amp;TEXT(DAY(_xlfn.MINIFS(Consolidado!$B$5:$B$1000,Consolidado!$E$5:$E$1000,$B15,Consolidado!$AA$5:$AA$1000,L$5,Consolidado!$C$5:$C$1000,"Otros")),"00")&amp;"/"&amp;TEXT(MONTH(_xlfn.MINIFS(Consolidado!$B$5:$B$1000,Consolidado!$E$5:$E$1000,$B15,Consolidado!$AA$5:$AA$1000,L$5,Consolidado!$C$5:$C$1000,"Otros")),"00")&amp;IF(_xlfn.MAXIFS(Consolidado!$B$5:$B$1000,Consolidado!$E$5:$E$1000,$B15,Consolidado!$AA$5:$AA$1000,L$5,Consolidado!$C$5:$C$1000,"Otros")&lt;&gt;_xlfn.MINIFS(Consolidado!$B$5:$B$1000,Consolidado!$E$5:$E$1000,$B15,Consolidado!$AA$5:$AA$1000,L$5,Consolidado!$C$5:$C$1000,"Otros")," y "&amp;TEXT(DAY(_xlfn.MAXIFS(Consolidado!$B$5:$B$1000,Consolidado!$E$5:$E$1000,$B15,Consolidado!$AA$5:$AA$1000,L$5,Consolidado!$C$5:$C$1000,"Otros")),"00")&amp;"/"&amp;TEXT(MONTH(_xlfn.MAXIFS(Consolidado!$B$5:$B$1000,Consolidado!$E$5:$E$1000,$B15,Consolidado!$AA$5:$AA$1000,L$5,Consolidado!$C$5:$C$1000,"Otros")),"00"),""),""))</f>
        <v/>
      </c>
      <c r="M15" s="37" t="str">
        <f aca="false">_xlfn.TEXTJOIN(" +"&amp;CHAR(10),TRUE(),IF(SUMIFS(Consolidado!$AD$5:$AD$1000,Consolidado!$E$5:$E$1000,$B15,Consolidado!$AA$5:$AA$1000,M$5,Consolidado!$C$5:$C$1000,"Auditoría Interna")&gt;0,"Interna "&amp;TEXT(DAY(_xlfn.MINIFS(Consolidado!$B$5:$B$1000,Consolidado!$E$5:$E$1000,$B15,Consolidado!$AA$5:$AA$1000,M$5,Consolidado!$C$5:$C$1000,"Auditoría Interna")),"00")&amp;"/"&amp;TEXT(MONTH(_xlfn.MINIFS(Consolidado!$B$5:$B$1000,Consolidado!$E$5:$E$1000,$B15,Consolidado!$AA$5:$AA$1000,M$5,Consolidado!$C$5:$C$1000,"Auditoría Interna")),"00")&amp;IF(_xlfn.MAXIFS(Consolidado!$B$5:$B$1000,Consolidado!$E$5:$E$1000,$B15,Consolidado!$AA$5:$AA$1000,M$5,Consolidado!$C$5:$C$1000,"Auditoría Interna")&lt;&gt;_xlfn.MINIFS(Consolidado!$B$5:$B$1000,Consolidado!$E$5:$E$1000,$B15,Consolidado!$AA$5:$AA$1000,M$5,Consolidado!$C$5:$C$1000,"Auditoría Interna")," y "&amp;TEXT(DAY(_xlfn.MAXIFS(Consolidado!$B$5:$B$1000,Consolidado!$E$5:$E$1000,$B15,Consolidado!$AA$5:$AA$1000,M$5,Consolidado!$C$5:$C$1000,"Auditoría Interna")),"00")&amp;"/"&amp;TEXT(MONTH(_xlfn.MAXIFS(Consolidado!$B$5:$B$1000,Consolidado!$E$5:$E$1000,$B15,Consolidado!$AA$5:$AA$1000,M$5,Consolidado!$C$5:$C$1000,"Auditoría Interna")),"00"),""),""),IF(SUMIFS(Consolidado!$AD$5:$AD$1000,Consolidado!$E$5:$E$1000,$B15,Consolidado!$AA$5:$AA$1000,M$5,Consolidado!$C$5:$C$1000,"Auditoría Externa")&gt;0,"Externa "&amp;TEXT(DAY(_xlfn.MINIFS(Consolidado!$B$5:$B$1000,Consolidado!$E$5:$E$1000,$B15,Consolidado!$AA$5:$AA$1000,M$5,Consolidado!$C$5:$C$1000,"Auditoría Externa")),"00")&amp;"/"&amp;TEXT(MONTH(_xlfn.MINIFS(Consolidado!$B$5:$B$1000,Consolidado!$E$5:$E$1000,$B15,Consolidado!$AA$5:$AA$1000,M$5,Consolidado!$C$5:$C$1000,"Auditoría Externa")),"00")&amp;IF(_xlfn.MAXIFS(Consolidado!$B$5:$B$1000,Consolidado!$E$5:$E$1000,$B15,Consolidado!$AA$5:$AA$1000,M$5,Consolidado!$C$5:$C$1000,"Auditoría Externa")&lt;&gt;_xlfn.MINIFS(Consolidado!$B$5:$B$1000,Consolidado!$E$5:$E$1000,$B15,Consolidado!$AA$5:$AA$1000,M$5,Consolidado!$C$5:$C$1000,"Auditoría Externa")," y "&amp;TEXT(DAY(_xlfn.MAXIFS(Consolidado!$B$5:$B$1000,Consolidado!$E$5:$E$1000,$B15,Consolidado!$AA$5:$AA$1000,M$5,Consolidado!$C$5:$C$1000,"Auditoría Externa")),"00")&amp;"/"&amp;TEXT(MONTH(_xlfn.MAXIFS(Consolidado!$B$5:$B$1000,Consolidado!$E$5:$E$1000,$B15,Consolidado!$AA$5:$AA$1000,M$5,Consolidado!$C$5:$C$1000,"Auditoría Externa")),"00"),""),""),IF(SUMIFS(Consolidado!$AD$5:$AD$1000,Consolidado!$E$5:$E$1000,$B15,Consolidado!$AA$5:$AA$1000,M$5,Consolidado!$C$5:$C$1000,"SSF")&gt;0,"SSF "&amp;TEXT(DAY(_xlfn.MINIFS(Consolidado!$B$5:$B$1000,Consolidado!$E$5:$E$1000,$B15,Consolidado!$AA$5:$AA$1000,M$5,Consolidado!$C$5:$C$1000,"SSF")),"00")&amp;"/"&amp;TEXT(MONTH(_xlfn.MINIFS(Consolidado!$B$5:$B$1000,Consolidado!$E$5:$E$1000,$B15,Consolidado!$AA$5:$AA$1000,M$5,Consolidado!$C$5:$C$1000,"SSF")),"00")&amp;IF(_xlfn.MAXIFS(Consolidado!$B$5:$B$1000,Consolidado!$E$5:$E$1000,$B15,Consolidado!$AA$5:$AA$1000,M$5,Consolidado!$C$5:$C$1000,"SSF")&lt;&gt;_xlfn.MINIFS(Consolidado!$B$5:$B$1000,Consolidado!$E$5:$E$1000,$B15,Consolidado!$AA$5:$AA$1000,M$5,Consolidado!$C$5:$C$1000,"SSF")," y "&amp;TEXT(DAY(_xlfn.MAXIFS(Consolidado!$B$5:$B$1000,Consolidado!$E$5:$E$1000,$B15,Consolidado!$AA$5:$AA$1000,M$5,Consolidado!$C$5:$C$1000,"SSF")),"00")&amp;"/"&amp;TEXT(MONTH(_xlfn.MAXIFS(Consolidado!$B$5:$B$1000,Consolidado!$E$5:$E$1000,$B15,Consolidado!$AA$5:$AA$1000,M$5,Consolidado!$C$5:$C$1000,"SSF")),"00"),""),""),IF(SUMIFS(Consolidado!$AD$5:$AD$1000,Consolidado!$E$5:$E$1000,$B15,Consolidado!$AA$5:$AA$1000,M$5,Consolidado!$C$5:$C$1000,"Comité de Supervisión")&gt;0,"Comité Sup. "&amp;TEXT(DAY(_xlfn.MINIFS(Consolidado!$B$5:$B$1000,Consolidado!$E$5:$E$1000,$B15,Consolidado!$AA$5:$AA$1000,M$5,Consolidado!$C$5:$C$1000,"Comité de Supervisión")),"00")&amp;"/"&amp;TEXT(MONTH(_xlfn.MINIFS(Consolidado!$B$5:$B$1000,Consolidado!$E$5:$E$1000,$B15,Consolidado!$AA$5:$AA$1000,M$5,Consolidado!$C$5:$C$1000,"Comité de Supervisión")),"00")&amp;IF(_xlfn.MAXIFS(Consolidado!$B$5:$B$1000,Consolidado!$E$5:$E$1000,$B15,Consolidado!$AA$5:$AA$1000,M$5,Consolidado!$C$5:$C$1000,"Comité de Supervisión")&lt;&gt;_xlfn.MINIFS(Consolidado!$B$5:$B$1000,Consolidado!$E$5:$E$1000,$B15,Consolidado!$AA$5:$AA$1000,M$5,Consolidado!$C$5:$C$1000,"Comité de Supervisión")," y "&amp;TEXT(DAY(_xlfn.MAXIFS(Consolidado!$B$5:$B$1000,Consolidado!$E$5:$E$1000,$B15,Consolidado!$AA$5:$AA$1000,M$5,Consolidado!$C$5:$C$1000,"Comité de Supervisión")),"00")&amp;"/"&amp;TEXT(MONTH(_xlfn.MAXIFS(Consolidado!$B$5:$B$1000,Consolidado!$E$5:$E$1000,$B15,Consolidado!$AA$5:$AA$1000,M$5,Consolidado!$C$5:$C$1000,"Comité de Supervisión")),"00"),""),""),IF(SUMIFS(Consolidado!$AD$5:$AD$1000,Consolidado!$E$5:$E$1000,$B15,Consolidado!$AA$5:$AA$1000,M$5,Consolidado!$C$5:$C$1000,"Consejo de Administración")&gt;0,"Consejo "&amp;TEXT(DAY(_xlfn.MINIFS(Consolidado!$B$5:$B$1000,Consolidado!$E$5:$E$1000,$B15,Consolidado!$AA$5:$AA$1000,M$5,Consolidado!$C$5:$C$1000,"Consejo de Administración")),"00")&amp;"/"&amp;TEXT(MONTH(_xlfn.MINIFS(Consolidado!$B$5:$B$1000,Consolidado!$E$5:$E$1000,$B15,Consolidado!$AA$5:$AA$1000,M$5,Consolidado!$C$5:$C$1000,"Consejo de Administración")),"00")&amp;IF(_xlfn.MAXIFS(Consolidado!$B$5:$B$1000,Consolidado!$E$5:$E$1000,$B15,Consolidado!$AA$5:$AA$1000,M$5,Consolidado!$C$5:$C$1000,"Consejo de Administración")&lt;&gt;_xlfn.MINIFS(Consolidado!$B$5:$B$1000,Consolidado!$E$5:$E$1000,$B15,Consolidado!$AA$5:$AA$1000,M$5,Consolidado!$C$5:$C$1000,"Consejo de Administración")," y "&amp;TEXT(DAY(_xlfn.MAXIFS(Consolidado!$B$5:$B$1000,Consolidado!$E$5:$E$1000,$B15,Consolidado!$AA$5:$AA$1000,M$5,Consolidado!$C$5:$C$1000,"Consejo de Administración")),"00")&amp;"/"&amp;TEXT(MONTH(_xlfn.MAXIFS(Consolidado!$B$5:$B$1000,Consolidado!$E$5:$E$1000,$B15,Consolidado!$AA$5:$AA$1000,M$5,Consolidado!$C$5:$C$1000,"Consejo de Administración")),"00"),""),""),IF(SUMIFS(Consolidado!$AD$5:$AD$1000,Consolidado!$E$5:$E$1000,$B15,Consolidado!$AA$5:$AA$1000,M$5,Consolidado!$C$5:$C$1000,"Otros")&gt;0,"Otros "&amp;TEXT(DAY(_xlfn.MINIFS(Consolidado!$B$5:$B$1000,Consolidado!$E$5:$E$1000,$B15,Consolidado!$AA$5:$AA$1000,M$5,Consolidado!$C$5:$C$1000,"Otros")),"00")&amp;"/"&amp;TEXT(MONTH(_xlfn.MINIFS(Consolidado!$B$5:$B$1000,Consolidado!$E$5:$E$1000,$B15,Consolidado!$AA$5:$AA$1000,M$5,Consolidado!$C$5:$C$1000,"Otros")),"00")&amp;IF(_xlfn.MAXIFS(Consolidado!$B$5:$B$1000,Consolidado!$E$5:$E$1000,$B15,Consolidado!$AA$5:$AA$1000,M$5,Consolidado!$C$5:$C$1000,"Otros")&lt;&gt;_xlfn.MINIFS(Consolidado!$B$5:$B$1000,Consolidado!$E$5:$E$1000,$B15,Consolidado!$AA$5:$AA$1000,M$5,Consolidado!$C$5:$C$1000,"Otros")," y "&amp;TEXT(DAY(_xlfn.MAXIFS(Consolidado!$B$5:$B$1000,Consolidado!$E$5:$E$1000,$B15,Consolidado!$AA$5:$AA$1000,M$5,Consolidado!$C$5:$C$1000,"Otros")),"00")&amp;"/"&amp;TEXT(MONTH(_xlfn.MAXIFS(Consolidado!$B$5:$B$1000,Consolidado!$E$5:$E$1000,$B15,Consolidado!$AA$5:$AA$1000,M$5,Consolidado!$C$5:$C$1000,"Otros")),"00"),""),""))</f>
        <v/>
      </c>
      <c r="N15" s="37" t="str">
        <f aca="false">_xlfn.TEXTJOIN(" +"&amp;CHAR(10),TRUE(),IF(SUMIFS(Consolidado!$AD$5:$AD$1000,Consolidado!$E$5:$E$1000,$B15,Consolidado!$AA$5:$AA$1000,N$5,Consolidado!$C$5:$C$1000,"Auditoría Interna")&gt;0,"Interna "&amp;TEXT(DAY(_xlfn.MINIFS(Consolidado!$B$5:$B$1000,Consolidado!$E$5:$E$1000,$B15,Consolidado!$AA$5:$AA$1000,N$5,Consolidado!$C$5:$C$1000,"Auditoría Interna")),"00")&amp;"/"&amp;TEXT(MONTH(_xlfn.MINIFS(Consolidado!$B$5:$B$1000,Consolidado!$E$5:$E$1000,$B15,Consolidado!$AA$5:$AA$1000,N$5,Consolidado!$C$5:$C$1000,"Auditoría Interna")),"00")&amp;IF(_xlfn.MAXIFS(Consolidado!$B$5:$B$1000,Consolidado!$E$5:$E$1000,$B15,Consolidado!$AA$5:$AA$1000,N$5,Consolidado!$C$5:$C$1000,"Auditoría Interna")&lt;&gt;_xlfn.MINIFS(Consolidado!$B$5:$B$1000,Consolidado!$E$5:$E$1000,$B15,Consolidado!$AA$5:$AA$1000,N$5,Consolidado!$C$5:$C$1000,"Auditoría Interna")," y "&amp;TEXT(DAY(_xlfn.MAXIFS(Consolidado!$B$5:$B$1000,Consolidado!$E$5:$E$1000,$B15,Consolidado!$AA$5:$AA$1000,N$5,Consolidado!$C$5:$C$1000,"Auditoría Interna")),"00")&amp;"/"&amp;TEXT(MONTH(_xlfn.MAXIFS(Consolidado!$B$5:$B$1000,Consolidado!$E$5:$E$1000,$B15,Consolidado!$AA$5:$AA$1000,N$5,Consolidado!$C$5:$C$1000,"Auditoría Interna")),"00"),""),""),IF(SUMIFS(Consolidado!$AD$5:$AD$1000,Consolidado!$E$5:$E$1000,$B15,Consolidado!$AA$5:$AA$1000,N$5,Consolidado!$C$5:$C$1000,"Auditoría Externa")&gt;0,"Externa "&amp;TEXT(DAY(_xlfn.MINIFS(Consolidado!$B$5:$B$1000,Consolidado!$E$5:$E$1000,$B15,Consolidado!$AA$5:$AA$1000,N$5,Consolidado!$C$5:$C$1000,"Auditoría Externa")),"00")&amp;"/"&amp;TEXT(MONTH(_xlfn.MINIFS(Consolidado!$B$5:$B$1000,Consolidado!$E$5:$E$1000,$B15,Consolidado!$AA$5:$AA$1000,N$5,Consolidado!$C$5:$C$1000,"Auditoría Externa")),"00")&amp;IF(_xlfn.MAXIFS(Consolidado!$B$5:$B$1000,Consolidado!$E$5:$E$1000,$B15,Consolidado!$AA$5:$AA$1000,N$5,Consolidado!$C$5:$C$1000,"Auditoría Externa")&lt;&gt;_xlfn.MINIFS(Consolidado!$B$5:$B$1000,Consolidado!$E$5:$E$1000,$B15,Consolidado!$AA$5:$AA$1000,N$5,Consolidado!$C$5:$C$1000,"Auditoría Externa")," y "&amp;TEXT(DAY(_xlfn.MAXIFS(Consolidado!$B$5:$B$1000,Consolidado!$E$5:$E$1000,$B15,Consolidado!$AA$5:$AA$1000,N$5,Consolidado!$C$5:$C$1000,"Auditoría Externa")),"00")&amp;"/"&amp;TEXT(MONTH(_xlfn.MAXIFS(Consolidado!$B$5:$B$1000,Consolidado!$E$5:$E$1000,$B15,Consolidado!$AA$5:$AA$1000,N$5,Consolidado!$C$5:$C$1000,"Auditoría Externa")),"00"),""),""),IF(SUMIFS(Consolidado!$AD$5:$AD$1000,Consolidado!$E$5:$E$1000,$B15,Consolidado!$AA$5:$AA$1000,N$5,Consolidado!$C$5:$C$1000,"SSF")&gt;0,"SSF "&amp;TEXT(DAY(_xlfn.MINIFS(Consolidado!$B$5:$B$1000,Consolidado!$E$5:$E$1000,$B15,Consolidado!$AA$5:$AA$1000,N$5,Consolidado!$C$5:$C$1000,"SSF")),"00")&amp;"/"&amp;TEXT(MONTH(_xlfn.MINIFS(Consolidado!$B$5:$B$1000,Consolidado!$E$5:$E$1000,$B15,Consolidado!$AA$5:$AA$1000,N$5,Consolidado!$C$5:$C$1000,"SSF")),"00")&amp;IF(_xlfn.MAXIFS(Consolidado!$B$5:$B$1000,Consolidado!$E$5:$E$1000,$B15,Consolidado!$AA$5:$AA$1000,N$5,Consolidado!$C$5:$C$1000,"SSF")&lt;&gt;_xlfn.MINIFS(Consolidado!$B$5:$B$1000,Consolidado!$E$5:$E$1000,$B15,Consolidado!$AA$5:$AA$1000,N$5,Consolidado!$C$5:$C$1000,"SSF")," y "&amp;TEXT(DAY(_xlfn.MAXIFS(Consolidado!$B$5:$B$1000,Consolidado!$E$5:$E$1000,$B15,Consolidado!$AA$5:$AA$1000,N$5,Consolidado!$C$5:$C$1000,"SSF")),"00")&amp;"/"&amp;TEXT(MONTH(_xlfn.MAXIFS(Consolidado!$B$5:$B$1000,Consolidado!$E$5:$E$1000,$B15,Consolidado!$AA$5:$AA$1000,N$5,Consolidado!$C$5:$C$1000,"SSF")),"00"),""),""),IF(SUMIFS(Consolidado!$AD$5:$AD$1000,Consolidado!$E$5:$E$1000,$B15,Consolidado!$AA$5:$AA$1000,N$5,Consolidado!$C$5:$C$1000,"Comité de Supervisión")&gt;0,"Comité Sup. "&amp;TEXT(DAY(_xlfn.MINIFS(Consolidado!$B$5:$B$1000,Consolidado!$E$5:$E$1000,$B15,Consolidado!$AA$5:$AA$1000,N$5,Consolidado!$C$5:$C$1000,"Comité de Supervisión")),"00")&amp;"/"&amp;TEXT(MONTH(_xlfn.MINIFS(Consolidado!$B$5:$B$1000,Consolidado!$E$5:$E$1000,$B15,Consolidado!$AA$5:$AA$1000,N$5,Consolidado!$C$5:$C$1000,"Comité de Supervisión")),"00")&amp;IF(_xlfn.MAXIFS(Consolidado!$B$5:$B$1000,Consolidado!$E$5:$E$1000,$B15,Consolidado!$AA$5:$AA$1000,N$5,Consolidado!$C$5:$C$1000,"Comité de Supervisión")&lt;&gt;_xlfn.MINIFS(Consolidado!$B$5:$B$1000,Consolidado!$E$5:$E$1000,$B15,Consolidado!$AA$5:$AA$1000,N$5,Consolidado!$C$5:$C$1000,"Comité de Supervisión")," y "&amp;TEXT(DAY(_xlfn.MAXIFS(Consolidado!$B$5:$B$1000,Consolidado!$E$5:$E$1000,$B15,Consolidado!$AA$5:$AA$1000,N$5,Consolidado!$C$5:$C$1000,"Comité de Supervisión")),"00")&amp;"/"&amp;TEXT(MONTH(_xlfn.MAXIFS(Consolidado!$B$5:$B$1000,Consolidado!$E$5:$E$1000,$B15,Consolidado!$AA$5:$AA$1000,N$5,Consolidado!$C$5:$C$1000,"Comité de Supervisión")),"00"),""),""),IF(SUMIFS(Consolidado!$AD$5:$AD$1000,Consolidado!$E$5:$E$1000,$B15,Consolidado!$AA$5:$AA$1000,N$5,Consolidado!$C$5:$C$1000,"Consejo de Administración")&gt;0,"Consejo "&amp;TEXT(DAY(_xlfn.MINIFS(Consolidado!$B$5:$B$1000,Consolidado!$E$5:$E$1000,$B15,Consolidado!$AA$5:$AA$1000,N$5,Consolidado!$C$5:$C$1000,"Consejo de Administración")),"00")&amp;"/"&amp;TEXT(MONTH(_xlfn.MINIFS(Consolidado!$B$5:$B$1000,Consolidado!$E$5:$E$1000,$B15,Consolidado!$AA$5:$AA$1000,N$5,Consolidado!$C$5:$C$1000,"Consejo de Administración")),"00")&amp;IF(_xlfn.MAXIFS(Consolidado!$B$5:$B$1000,Consolidado!$E$5:$E$1000,$B15,Consolidado!$AA$5:$AA$1000,N$5,Consolidado!$C$5:$C$1000,"Consejo de Administración")&lt;&gt;_xlfn.MINIFS(Consolidado!$B$5:$B$1000,Consolidado!$E$5:$E$1000,$B15,Consolidado!$AA$5:$AA$1000,N$5,Consolidado!$C$5:$C$1000,"Consejo de Administración")," y "&amp;TEXT(DAY(_xlfn.MAXIFS(Consolidado!$B$5:$B$1000,Consolidado!$E$5:$E$1000,$B15,Consolidado!$AA$5:$AA$1000,N$5,Consolidado!$C$5:$C$1000,"Consejo de Administración")),"00")&amp;"/"&amp;TEXT(MONTH(_xlfn.MAXIFS(Consolidado!$B$5:$B$1000,Consolidado!$E$5:$E$1000,$B15,Consolidado!$AA$5:$AA$1000,N$5,Consolidado!$C$5:$C$1000,"Consejo de Administración")),"00"),""),""),IF(SUMIFS(Consolidado!$AD$5:$AD$1000,Consolidado!$E$5:$E$1000,$B15,Consolidado!$AA$5:$AA$1000,N$5,Consolidado!$C$5:$C$1000,"Otros")&gt;0,"Otros "&amp;TEXT(DAY(_xlfn.MINIFS(Consolidado!$B$5:$B$1000,Consolidado!$E$5:$E$1000,$B15,Consolidado!$AA$5:$AA$1000,N$5,Consolidado!$C$5:$C$1000,"Otros")),"00")&amp;"/"&amp;TEXT(MONTH(_xlfn.MINIFS(Consolidado!$B$5:$B$1000,Consolidado!$E$5:$E$1000,$B15,Consolidado!$AA$5:$AA$1000,N$5,Consolidado!$C$5:$C$1000,"Otros")),"00")&amp;IF(_xlfn.MAXIFS(Consolidado!$B$5:$B$1000,Consolidado!$E$5:$E$1000,$B15,Consolidado!$AA$5:$AA$1000,N$5,Consolidado!$C$5:$C$1000,"Otros")&lt;&gt;_xlfn.MINIFS(Consolidado!$B$5:$B$1000,Consolidado!$E$5:$E$1000,$B15,Consolidado!$AA$5:$AA$1000,N$5,Consolidado!$C$5:$C$1000,"Otros")," y "&amp;TEXT(DAY(_xlfn.MAXIFS(Consolidado!$B$5:$B$1000,Consolidado!$E$5:$E$1000,$B15,Consolidado!$AA$5:$AA$1000,N$5,Consolidado!$C$5:$C$1000,"Otros")),"00")&amp;"/"&amp;TEXT(MONTH(_xlfn.MAXIFS(Consolidado!$B$5:$B$1000,Consolidado!$E$5:$E$1000,$B15,Consolidado!$AA$5:$AA$1000,N$5,Consolidado!$C$5:$C$1000,"Otros")),"00"),""),""))</f>
        <v/>
      </c>
      <c r="O15" s="37" t="str">
        <f aca="false">_xlfn.TEXTJOIN(" +"&amp;CHAR(10),TRUE(),IF(SUMIFS(Consolidado!$AD$5:$AD$1000,Consolidado!$E$5:$E$1000,$B15,Consolidado!$AA$5:$AA$1000,O$5,Consolidado!$C$5:$C$1000,"Auditoría Interna")&gt;0,"Interna "&amp;TEXT(DAY(_xlfn.MINIFS(Consolidado!$B$5:$B$1000,Consolidado!$E$5:$E$1000,$B15,Consolidado!$AA$5:$AA$1000,O$5,Consolidado!$C$5:$C$1000,"Auditoría Interna")),"00")&amp;"/"&amp;TEXT(MONTH(_xlfn.MINIFS(Consolidado!$B$5:$B$1000,Consolidado!$E$5:$E$1000,$B15,Consolidado!$AA$5:$AA$1000,O$5,Consolidado!$C$5:$C$1000,"Auditoría Interna")),"00")&amp;IF(_xlfn.MAXIFS(Consolidado!$B$5:$B$1000,Consolidado!$E$5:$E$1000,$B15,Consolidado!$AA$5:$AA$1000,O$5,Consolidado!$C$5:$C$1000,"Auditoría Interna")&lt;&gt;_xlfn.MINIFS(Consolidado!$B$5:$B$1000,Consolidado!$E$5:$E$1000,$B15,Consolidado!$AA$5:$AA$1000,O$5,Consolidado!$C$5:$C$1000,"Auditoría Interna")," y "&amp;TEXT(DAY(_xlfn.MAXIFS(Consolidado!$B$5:$B$1000,Consolidado!$E$5:$E$1000,$B15,Consolidado!$AA$5:$AA$1000,O$5,Consolidado!$C$5:$C$1000,"Auditoría Interna")),"00")&amp;"/"&amp;TEXT(MONTH(_xlfn.MAXIFS(Consolidado!$B$5:$B$1000,Consolidado!$E$5:$E$1000,$B15,Consolidado!$AA$5:$AA$1000,O$5,Consolidado!$C$5:$C$1000,"Auditoría Interna")),"00"),""),""),IF(SUMIFS(Consolidado!$AD$5:$AD$1000,Consolidado!$E$5:$E$1000,$B15,Consolidado!$AA$5:$AA$1000,O$5,Consolidado!$C$5:$C$1000,"Auditoría Externa")&gt;0,"Externa "&amp;TEXT(DAY(_xlfn.MINIFS(Consolidado!$B$5:$B$1000,Consolidado!$E$5:$E$1000,$B15,Consolidado!$AA$5:$AA$1000,O$5,Consolidado!$C$5:$C$1000,"Auditoría Externa")),"00")&amp;"/"&amp;TEXT(MONTH(_xlfn.MINIFS(Consolidado!$B$5:$B$1000,Consolidado!$E$5:$E$1000,$B15,Consolidado!$AA$5:$AA$1000,O$5,Consolidado!$C$5:$C$1000,"Auditoría Externa")),"00")&amp;IF(_xlfn.MAXIFS(Consolidado!$B$5:$B$1000,Consolidado!$E$5:$E$1000,$B15,Consolidado!$AA$5:$AA$1000,O$5,Consolidado!$C$5:$C$1000,"Auditoría Externa")&lt;&gt;_xlfn.MINIFS(Consolidado!$B$5:$B$1000,Consolidado!$E$5:$E$1000,$B15,Consolidado!$AA$5:$AA$1000,O$5,Consolidado!$C$5:$C$1000,"Auditoría Externa")," y "&amp;TEXT(DAY(_xlfn.MAXIFS(Consolidado!$B$5:$B$1000,Consolidado!$E$5:$E$1000,$B15,Consolidado!$AA$5:$AA$1000,O$5,Consolidado!$C$5:$C$1000,"Auditoría Externa")),"00")&amp;"/"&amp;TEXT(MONTH(_xlfn.MAXIFS(Consolidado!$B$5:$B$1000,Consolidado!$E$5:$E$1000,$B15,Consolidado!$AA$5:$AA$1000,O$5,Consolidado!$C$5:$C$1000,"Auditoría Externa")),"00"),""),""),IF(SUMIFS(Consolidado!$AD$5:$AD$1000,Consolidado!$E$5:$E$1000,$B15,Consolidado!$AA$5:$AA$1000,O$5,Consolidado!$C$5:$C$1000,"SSF")&gt;0,"SSF "&amp;TEXT(DAY(_xlfn.MINIFS(Consolidado!$B$5:$B$1000,Consolidado!$E$5:$E$1000,$B15,Consolidado!$AA$5:$AA$1000,O$5,Consolidado!$C$5:$C$1000,"SSF")),"00")&amp;"/"&amp;TEXT(MONTH(_xlfn.MINIFS(Consolidado!$B$5:$B$1000,Consolidado!$E$5:$E$1000,$B15,Consolidado!$AA$5:$AA$1000,O$5,Consolidado!$C$5:$C$1000,"SSF")),"00")&amp;IF(_xlfn.MAXIFS(Consolidado!$B$5:$B$1000,Consolidado!$E$5:$E$1000,$B15,Consolidado!$AA$5:$AA$1000,O$5,Consolidado!$C$5:$C$1000,"SSF")&lt;&gt;_xlfn.MINIFS(Consolidado!$B$5:$B$1000,Consolidado!$E$5:$E$1000,$B15,Consolidado!$AA$5:$AA$1000,O$5,Consolidado!$C$5:$C$1000,"SSF")," y "&amp;TEXT(DAY(_xlfn.MAXIFS(Consolidado!$B$5:$B$1000,Consolidado!$E$5:$E$1000,$B15,Consolidado!$AA$5:$AA$1000,O$5,Consolidado!$C$5:$C$1000,"SSF")),"00")&amp;"/"&amp;TEXT(MONTH(_xlfn.MAXIFS(Consolidado!$B$5:$B$1000,Consolidado!$E$5:$E$1000,$B15,Consolidado!$AA$5:$AA$1000,O$5,Consolidado!$C$5:$C$1000,"SSF")),"00"),""),""),IF(SUMIFS(Consolidado!$AD$5:$AD$1000,Consolidado!$E$5:$E$1000,$B15,Consolidado!$AA$5:$AA$1000,O$5,Consolidado!$C$5:$C$1000,"Comité de Supervisión")&gt;0,"Comité Sup. "&amp;TEXT(DAY(_xlfn.MINIFS(Consolidado!$B$5:$B$1000,Consolidado!$E$5:$E$1000,$B15,Consolidado!$AA$5:$AA$1000,O$5,Consolidado!$C$5:$C$1000,"Comité de Supervisión")),"00")&amp;"/"&amp;TEXT(MONTH(_xlfn.MINIFS(Consolidado!$B$5:$B$1000,Consolidado!$E$5:$E$1000,$B15,Consolidado!$AA$5:$AA$1000,O$5,Consolidado!$C$5:$C$1000,"Comité de Supervisión")),"00")&amp;IF(_xlfn.MAXIFS(Consolidado!$B$5:$B$1000,Consolidado!$E$5:$E$1000,$B15,Consolidado!$AA$5:$AA$1000,O$5,Consolidado!$C$5:$C$1000,"Comité de Supervisión")&lt;&gt;_xlfn.MINIFS(Consolidado!$B$5:$B$1000,Consolidado!$E$5:$E$1000,$B15,Consolidado!$AA$5:$AA$1000,O$5,Consolidado!$C$5:$C$1000,"Comité de Supervisión")," y "&amp;TEXT(DAY(_xlfn.MAXIFS(Consolidado!$B$5:$B$1000,Consolidado!$E$5:$E$1000,$B15,Consolidado!$AA$5:$AA$1000,O$5,Consolidado!$C$5:$C$1000,"Comité de Supervisión")),"00")&amp;"/"&amp;TEXT(MONTH(_xlfn.MAXIFS(Consolidado!$B$5:$B$1000,Consolidado!$E$5:$E$1000,$B15,Consolidado!$AA$5:$AA$1000,O$5,Consolidado!$C$5:$C$1000,"Comité de Supervisión")),"00"),""),""),IF(SUMIFS(Consolidado!$AD$5:$AD$1000,Consolidado!$E$5:$E$1000,$B15,Consolidado!$AA$5:$AA$1000,O$5,Consolidado!$C$5:$C$1000,"Consejo de Administración")&gt;0,"Consejo "&amp;TEXT(DAY(_xlfn.MINIFS(Consolidado!$B$5:$B$1000,Consolidado!$E$5:$E$1000,$B15,Consolidado!$AA$5:$AA$1000,O$5,Consolidado!$C$5:$C$1000,"Consejo de Administración")),"00")&amp;"/"&amp;TEXT(MONTH(_xlfn.MINIFS(Consolidado!$B$5:$B$1000,Consolidado!$E$5:$E$1000,$B15,Consolidado!$AA$5:$AA$1000,O$5,Consolidado!$C$5:$C$1000,"Consejo de Administración")),"00")&amp;IF(_xlfn.MAXIFS(Consolidado!$B$5:$B$1000,Consolidado!$E$5:$E$1000,$B15,Consolidado!$AA$5:$AA$1000,O$5,Consolidado!$C$5:$C$1000,"Consejo de Administración")&lt;&gt;_xlfn.MINIFS(Consolidado!$B$5:$B$1000,Consolidado!$E$5:$E$1000,$B15,Consolidado!$AA$5:$AA$1000,O$5,Consolidado!$C$5:$C$1000,"Consejo de Administración")," y "&amp;TEXT(DAY(_xlfn.MAXIFS(Consolidado!$B$5:$B$1000,Consolidado!$E$5:$E$1000,$B15,Consolidado!$AA$5:$AA$1000,O$5,Consolidado!$C$5:$C$1000,"Consejo de Administración")),"00")&amp;"/"&amp;TEXT(MONTH(_xlfn.MAXIFS(Consolidado!$B$5:$B$1000,Consolidado!$E$5:$E$1000,$B15,Consolidado!$AA$5:$AA$1000,O$5,Consolidado!$C$5:$C$1000,"Consejo de Administración")),"00"),""),""),IF(SUMIFS(Consolidado!$AD$5:$AD$1000,Consolidado!$E$5:$E$1000,$B15,Consolidado!$AA$5:$AA$1000,O$5,Consolidado!$C$5:$C$1000,"Otros")&gt;0,"Otros "&amp;TEXT(DAY(_xlfn.MINIFS(Consolidado!$B$5:$B$1000,Consolidado!$E$5:$E$1000,$B15,Consolidado!$AA$5:$AA$1000,O$5,Consolidado!$C$5:$C$1000,"Otros")),"00")&amp;"/"&amp;TEXT(MONTH(_xlfn.MINIFS(Consolidado!$B$5:$B$1000,Consolidado!$E$5:$E$1000,$B15,Consolidado!$AA$5:$AA$1000,O$5,Consolidado!$C$5:$C$1000,"Otros")),"00")&amp;IF(_xlfn.MAXIFS(Consolidado!$B$5:$B$1000,Consolidado!$E$5:$E$1000,$B15,Consolidado!$AA$5:$AA$1000,O$5,Consolidado!$C$5:$C$1000,"Otros")&lt;&gt;_xlfn.MINIFS(Consolidado!$B$5:$B$1000,Consolidado!$E$5:$E$1000,$B15,Consolidado!$AA$5:$AA$1000,O$5,Consolidado!$C$5:$C$1000,"Otros")," y "&amp;TEXT(DAY(_xlfn.MAXIFS(Consolidado!$B$5:$B$1000,Consolidado!$E$5:$E$1000,$B15,Consolidado!$AA$5:$AA$1000,O$5,Consolidado!$C$5:$C$1000,"Otros")),"00")&amp;"/"&amp;TEXT(MONTH(_xlfn.MAXIFS(Consolidado!$B$5:$B$1000,Consolidado!$E$5:$E$1000,$B15,Consolidado!$AA$5:$AA$1000,O$5,Consolidado!$C$5:$C$1000,"Otros")),"00"),""),""))</f>
        <v/>
      </c>
      <c r="P15" s="37" t="str">
        <f aca="false">_xlfn.TEXTJOIN(" +"&amp;CHAR(10),TRUE(),IF(SUMIFS(Consolidado!$AD$5:$AD$1000,Consolidado!$E$5:$E$1000,$B15,Consolidado!$AA$5:$AA$1000,P$5,Consolidado!$C$5:$C$1000,"Auditoría Interna")&gt;0,"Interna "&amp;TEXT(DAY(_xlfn.MINIFS(Consolidado!$B$5:$B$1000,Consolidado!$E$5:$E$1000,$B15,Consolidado!$AA$5:$AA$1000,P$5,Consolidado!$C$5:$C$1000,"Auditoría Interna")),"00")&amp;"/"&amp;TEXT(MONTH(_xlfn.MINIFS(Consolidado!$B$5:$B$1000,Consolidado!$E$5:$E$1000,$B15,Consolidado!$AA$5:$AA$1000,P$5,Consolidado!$C$5:$C$1000,"Auditoría Interna")),"00")&amp;IF(_xlfn.MAXIFS(Consolidado!$B$5:$B$1000,Consolidado!$E$5:$E$1000,$B15,Consolidado!$AA$5:$AA$1000,P$5,Consolidado!$C$5:$C$1000,"Auditoría Interna")&lt;&gt;_xlfn.MINIFS(Consolidado!$B$5:$B$1000,Consolidado!$E$5:$E$1000,$B15,Consolidado!$AA$5:$AA$1000,P$5,Consolidado!$C$5:$C$1000,"Auditoría Interna")," y "&amp;TEXT(DAY(_xlfn.MAXIFS(Consolidado!$B$5:$B$1000,Consolidado!$E$5:$E$1000,$B15,Consolidado!$AA$5:$AA$1000,P$5,Consolidado!$C$5:$C$1000,"Auditoría Interna")),"00")&amp;"/"&amp;TEXT(MONTH(_xlfn.MAXIFS(Consolidado!$B$5:$B$1000,Consolidado!$E$5:$E$1000,$B15,Consolidado!$AA$5:$AA$1000,P$5,Consolidado!$C$5:$C$1000,"Auditoría Interna")),"00"),""),""),IF(SUMIFS(Consolidado!$AD$5:$AD$1000,Consolidado!$E$5:$E$1000,$B15,Consolidado!$AA$5:$AA$1000,P$5,Consolidado!$C$5:$C$1000,"Auditoría Externa")&gt;0,"Externa "&amp;TEXT(DAY(_xlfn.MINIFS(Consolidado!$B$5:$B$1000,Consolidado!$E$5:$E$1000,$B15,Consolidado!$AA$5:$AA$1000,P$5,Consolidado!$C$5:$C$1000,"Auditoría Externa")),"00")&amp;"/"&amp;TEXT(MONTH(_xlfn.MINIFS(Consolidado!$B$5:$B$1000,Consolidado!$E$5:$E$1000,$B15,Consolidado!$AA$5:$AA$1000,P$5,Consolidado!$C$5:$C$1000,"Auditoría Externa")),"00")&amp;IF(_xlfn.MAXIFS(Consolidado!$B$5:$B$1000,Consolidado!$E$5:$E$1000,$B15,Consolidado!$AA$5:$AA$1000,P$5,Consolidado!$C$5:$C$1000,"Auditoría Externa")&lt;&gt;_xlfn.MINIFS(Consolidado!$B$5:$B$1000,Consolidado!$E$5:$E$1000,$B15,Consolidado!$AA$5:$AA$1000,P$5,Consolidado!$C$5:$C$1000,"Auditoría Externa")," y "&amp;TEXT(DAY(_xlfn.MAXIFS(Consolidado!$B$5:$B$1000,Consolidado!$E$5:$E$1000,$B15,Consolidado!$AA$5:$AA$1000,P$5,Consolidado!$C$5:$C$1000,"Auditoría Externa")),"00")&amp;"/"&amp;TEXT(MONTH(_xlfn.MAXIFS(Consolidado!$B$5:$B$1000,Consolidado!$E$5:$E$1000,$B15,Consolidado!$AA$5:$AA$1000,P$5,Consolidado!$C$5:$C$1000,"Auditoría Externa")),"00"),""),""),IF(SUMIFS(Consolidado!$AD$5:$AD$1000,Consolidado!$E$5:$E$1000,$B15,Consolidado!$AA$5:$AA$1000,P$5,Consolidado!$C$5:$C$1000,"SSF")&gt;0,"SSF "&amp;TEXT(DAY(_xlfn.MINIFS(Consolidado!$B$5:$B$1000,Consolidado!$E$5:$E$1000,$B15,Consolidado!$AA$5:$AA$1000,P$5,Consolidado!$C$5:$C$1000,"SSF")),"00")&amp;"/"&amp;TEXT(MONTH(_xlfn.MINIFS(Consolidado!$B$5:$B$1000,Consolidado!$E$5:$E$1000,$B15,Consolidado!$AA$5:$AA$1000,P$5,Consolidado!$C$5:$C$1000,"SSF")),"00")&amp;IF(_xlfn.MAXIFS(Consolidado!$B$5:$B$1000,Consolidado!$E$5:$E$1000,$B15,Consolidado!$AA$5:$AA$1000,P$5,Consolidado!$C$5:$C$1000,"SSF")&lt;&gt;_xlfn.MINIFS(Consolidado!$B$5:$B$1000,Consolidado!$E$5:$E$1000,$B15,Consolidado!$AA$5:$AA$1000,P$5,Consolidado!$C$5:$C$1000,"SSF")," y "&amp;TEXT(DAY(_xlfn.MAXIFS(Consolidado!$B$5:$B$1000,Consolidado!$E$5:$E$1000,$B15,Consolidado!$AA$5:$AA$1000,P$5,Consolidado!$C$5:$C$1000,"SSF")),"00")&amp;"/"&amp;TEXT(MONTH(_xlfn.MAXIFS(Consolidado!$B$5:$B$1000,Consolidado!$E$5:$E$1000,$B15,Consolidado!$AA$5:$AA$1000,P$5,Consolidado!$C$5:$C$1000,"SSF")),"00"),""),""),IF(SUMIFS(Consolidado!$AD$5:$AD$1000,Consolidado!$E$5:$E$1000,$B15,Consolidado!$AA$5:$AA$1000,P$5,Consolidado!$C$5:$C$1000,"Comité de Supervisión")&gt;0,"Comité Sup. "&amp;TEXT(DAY(_xlfn.MINIFS(Consolidado!$B$5:$B$1000,Consolidado!$E$5:$E$1000,$B15,Consolidado!$AA$5:$AA$1000,P$5,Consolidado!$C$5:$C$1000,"Comité de Supervisión")),"00")&amp;"/"&amp;TEXT(MONTH(_xlfn.MINIFS(Consolidado!$B$5:$B$1000,Consolidado!$E$5:$E$1000,$B15,Consolidado!$AA$5:$AA$1000,P$5,Consolidado!$C$5:$C$1000,"Comité de Supervisión")),"00")&amp;IF(_xlfn.MAXIFS(Consolidado!$B$5:$B$1000,Consolidado!$E$5:$E$1000,$B15,Consolidado!$AA$5:$AA$1000,P$5,Consolidado!$C$5:$C$1000,"Comité de Supervisión")&lt;&gt;_xlfn.MINIFS(Consolidado!$B$5:$B$1000,Consolidado!$E$5:$E$1000,$B15,Consolidado!$AA$5:$AA$1000,P$5,Consolidado!$C$5:$C$1000,"Comité de Supervisión")," y "&amp;TEXT(DAY(_xlfn.MAXIFS(Consolidado!$B$5:$B$1000,Consolidado!$E$5:$E$1000,$B15,Consolidado!$AA$5:$AA$1000,P$5,Consolidado!$C$5:$C$1000,"Comité de Supervisión")),"00")&amp;"/"&amp;TEXT(MONTH(_xlfn.MAXIFS(Consolidado!$B$5:$B$1000,Consolidado!$E$5:$E$1000,$B15,Consolidado!$AA$5:$AA$1000,P$5,Consolidado!$C$5:$C$1000,"Comité de Supervisión")),"00"),""),""),IF(SUMIFS(Consolidado!$AD$5:$AD$1000,Consolidado!$E$5:$E$1000,$B15,Consolidado!$AA$5:$AA$1000,P$5,Consolidado!$C$5:$C$1000,"Consejo de Administración")&gt;0,"Consejo "&amp;TEXT(DAY(_xlfn.MINIFS(Consolidado!$B$5:$B$1000,Consolidado!$E$5:$E$1000,$B15,Consolidado!$AA$5:$AA$1000,P$5,Consolidado!$C$5:$C$1000,"Consejo de Administración")),"00")&amp;"/"&amp;TEXT(MONTH(_xlfn.MINIFS(Consolidado!$B$5:$B$1000,Consolidado!$E$5:$E$1000,$B15,Consolidado!$AA$5:$AA$1000,P$5,Consolidado!$C$5:$C$1000,"Consejo de Administración")),"00")&amp;IF(_xlfn.MAXIFS(Consolidado!$B$5:$B$1000,Consolidado!$E$5:$E$1000,$B15,Consolidado!$AA$5:$AA$1000,P$5,Consolidado!$C$5:$C$1000,"Consejo de Administración")&lt;&gt;_xlfn.MINIFS(Consolidado!$B$5:$B$1000,Consolidado!$E$5:$E$1000,$B15,Consolidado!$AA$5:$AA$1000,P$5,Consolidado!$C$5:$C$1000,"Consejo de Administración")," y "&amp;TEXT(DAY(_xlfn.MAXIFS(Consolidado!$B$5:$B$1000,Consolidado!$E$5:$E$1000,$B15,Consolidado!$AA$5:$AA$1000,P$5,Consolidado!$C$5:$C$1000,"Consejo de Administración")),"00")&amp;"/"&amp;TEXT(MONTH(_xlfn.MAXIFS(Consolidado!$B$5:$B$1000,Consolidado!$E$5:$E$1000,$B15,Consolidado!$AA$5:$AA$1000,P$5,Consolidado!$C$5:$C$1000,"Consejo de Administración")),"00"),""),""),IF(SUMIFS(Consolidado!$AD$5:$AD$1000,Consolidado!$E$5:$E$1000,$B15,Consolidado!$AA$5:$AA$1000,P$5,Consolidado!$C$5:$C$1000,"Otros")&gt;0,"Otros "&amp;TEXT(DAY(_xlfn.MINIFS(Consolidado!$B$5:$B$1000,Consolidado!$E$5:$E$1000,$B15,Consolidado!$AA$5:$AA$1000,P$5,Consolidado!$C$5:$C$1000,"Otros")),"00")&amp;"/"&amp;TEXT(MONTH(_xlfn.MINIFS(Consolidado!$B$5:$B$1000,Consolidado!$E$5:$E$1000,$B15,Consolidado!$AA$5:$AA$1000,P$5,Consolidado!$C$5:$C$1000,"Otros")),"00")&amp;IF(_xlfn.MAXIFS(Consolidado!$B$5:$B$1000,Consolidado!$E$5:$E$1000,$B15,Consolidado!$AA$5:$AA$1000,P$5,Consolidado!$C$5:$C$1000,"Otros")&lt;&gt;_xlfn.MINIFS(Consolidado!$B$5:$B$1000,Consolidado!$E$5:$E$1000,$B15,Consolidado!$AA$5:$AA$1000,P$5,Consolidado!$C$5:$C$1000,"Otros")," y "&amp;TEXT(DAY(_xlfn.MAXIFS(Consolidado!$B$5:$B$1000,Consolidado!$E$5:$E$1000,$B15,Consolidado!$AA$5:$AA$1000,P$5,Consolidado!$C$5:$C$1000,"Otros")),"00")&amp;"/"&amp;TEXT(MONTH(_xlfn.MAXIFS(Consolidado!$B$5:$B$1000,Consolidado!$E$5:$E$1000,$B15,Consolidado!$AA$5:$AA$1000,P$5,Consolidado!$C$5:$C$1000,"Otros")),"00"),""),""))</f>
        <v/>
      </c>
      <c r="Q15" s="37" t="str">
        <f aca="false">_xlfn.TEXTJOIN(" +"&amp;CHAR(10),TRUE(),IF(SUMIFS(Consolidado!$AD$5:$AD$1000,Consolidado!$E$5:$E$1000,$B15,Consolidado!$AA$5:$AA$1000,Q$5,Consolidado!$C$5:$C$1000,"Auditoría Interna")&gt;0,"Interna "&amp;TEXT(DAY(_xlfn.MINIFS(Consolidado!$B$5:$B$1000,Consolidado!$E$5:$E$1000,$B15,Consolidado!$AA$5:$AA$1000,Q$5,Consolidado!$C$5:$C$1000,"Auditoría Interna")),"00")&amp;"/"&amp;TEXT(MONTH(_xlfn.MINIFS(Consolidado!$B$5:$B$1000,Consolidado!$E$5:$E$1000,$B15,Consolidado!$AA$5:$AA$1000,Q$5,Consolidado!$C$5:$C$1000,"Auditoría Interna")),"00")&amp;IF(_xlfn.MAXIFS(Consolidado!$B$5:$B$1000,Consolidado!$E$5:$E$1000,$B15,Consolidado!$AA$5:$AA$1000,Q$5,Consolidado!$C$5:$C$1000,"Auditoría Interna")&lt;&gt;_xlfn.MINIFS(Consolidado!$B$5:$B$1000,Consolidado!$E$5:$E$1000,$B15,Consolidado!$AA$5:$AA$1000,Q$5,Consolidado!$C$5:$C$1000,"Auditoría Interna")," y "&amp;TEXT(DAY(_xlfn.MAXIFS(Consolidado!$B$5:$B$1000,Consolidado!$E$5:$E$1000,$B15,Consolidado!$AA$5:$AA$1000,Q$5,Consolidado!$C$5:$C$1000,"Auditoría Interna")),"00")&amp;"/"&amp;TEXT(MONTH(_xlfn.MAXIFS(Consolidado!$B$5:$B$1000,Consolidado!$E$5:$E$1000,$B15,Consolidado!$AA$5:$AA$1000,Q$5,Consolidado!$C$5:$C$1000,"Auditoría Interna")),"00"),""),""),IF(SUMIFS(Consolidado!$AD$5:$AD$1000,Consolidado!$E$5:$E$1000,$B15,Consolidado!$AA$5:$AA$1000,Q$5,Consolidado!$C$5:$C$1000,"Auditoría Externa")&gt;0,"Externa "&amp;TEXT(DAY(_xlfn.MINIFS(Consolidado!$B$5:$B$1000,Consolidado!$E$5:$E$1000,$B15,Consolidado!$AA$5:$AA$1000,Q$5,Consolidado!$C$5:$C$1000,"Auditoría Externa")),"00")&amp;"/"&amp;TEXT(MONTH(_xlfn.MINIFS(Consolidado!$B$5:$B$1000,Consolidado!$E$5:$E$1000,$B15,Consolidado!$AA$5:$AA$1000,Q$5,Consolidado!$C$5:$C$1000,"Auditoría Externa")),"00")&amp;IF(_xlfn.MAXIFS(Consolidado!$B$5:$B$1000,Consolidado!$E$5:$E$1000,$B15,Consolidado!$AA$5:$AA$1000,Q$5,Consolidado!$C$5:$C$1000,"Auditoría Externa")&lt;&gt;_xlfn.MINIFS(Consolidado!$B$5:$B$1000,Consolidado!$E$5:$E$1000,$B15,Consolidado!$AA$5:$AA$1000,Q$5,Consolidado!$C$5:$C$1000,"Auditoría Externa")," y "&amp;TEXT(DAY(_xlfn.MAXIFS(Consolidado!$B$5:$B$1000,Consolidado!$E$5:$E$1000,$B15,Consolidado!$AA$5:$AA$1000,Q$5,Consolidado!$C$5:$C$1000,"Auditoría Externa")),"00")&amp;"/"&amp;TEXT(MONTH(_xlfn.MAXIFS(Consolidado!$B$5:$B$1000,Consolidado!$E$5:$E$1000,$B15,Consolidado!$AA$5:$AA$1000,Q$5,Consolidado!$C$5:$C$1000,"Auditoría Externa")),"00"),""),""),IF(SUMIFS(Consolidado!$AD$5:$AD$1000,Consolidado!$E$5:$E$1000,$B15,Consolidado!$AA$5:$AA$1000,Q$5,Consolidado!$C$5:$C$1000,"SSF")&gt;0,"SSF "&amp;TEXT(DAY(_xlfn.MINIFS(Consolidado!$B$5:$B$1000,Consolidado!$E$5:$E$1000,$B15,Consolidado!$AA$5:$AA$1000,Q$5,Consolidado!$C$5:$C$1000,"SSF")),"00")&amp;"/"&amp;TEXT(MONTH(_xlfn.MINIFS(Consolidado!$B$5:$B$1000,Consolidado!$E$5:$E$1000,$B15,Consolidado!$AA$5:$AA$1000,Q$5,Consolidado!$C$5:$C$1000,"SSF")),"00")&amp;IF(_xlfn.MAXIFS(Consolidado!$B$5:$B$1000,Consolidado!$E$5:$E$1000,$B15,Consolidado!$AA$5:$AA$1000,Q$5,Consolidado!$C$5:$C$1000,"SSF")&lt;&gt;_xlfn.MINIFS(Consolidado!$B$5:$B$1000,Consolidado!$E$5:$E$1000,$B15,Consolidado!$AA$5:$AA$1000,Q$5,Consolidado!$C$5:$C$1000,"SSF")," y "&amp;TEXT(DAY(_xlfn.MAXIFS(Consolidado!$B$5:$B$1000,Consolidado!$E$5:$E$1000,$B15,Consolidado!$AA$5:$AA$1000,Q$5,Consolidado!$C$5:$C$1000,"SSF")),"00")&amp;"/"&amp;TEXT(MONTH(_xlfn.MAXIFS(Consolidado!$B$5:$B$1000,Consolidado!$E$5:$E$1000,$B15,Consolidado!$AA$5:$AA$1000,Q$5,Consolidado!$C$5:$C$1000,"SSF")),"00"),""),""),IF(SUMIFS(Consolidado!$AD$5:$AD$1000,Consolidado!$E$5:$E$1000,$B15,Consolidado!$AA$5:$AA$1000,Q$5,Consolidado!$C$5:$C$1000,"Comité de Supervisión")&gt;0,"Comité Sup. "&amp;TEXT(DAY(_xlfn.MINIFS(Consolidado!$B$5:$B$1000,Consolidado!$E$5:$E$1000,$B15,Consolidado!$AA$5:$AA$1000,Q$5,Consolidado!$C$5:$C$1000,"Comité de Supervisión")),"00")&amp;"/"&amp;TEXT(MONTH(_xlfn.MINIFS(Consolidado!$B$5:$B$1000,Consolidado!$E$5:$E$1000,$B15,Consolidado!$AA$5:$AA$1000,Q$5,Consolidado!$C$5:$C$1000,"Comité de Supervisión")),"00")&amp;IF(_xlfn.MAXIFS(Consolidado!$B$5:$B$1000,Consolidado!$E$5:$E$1000,$B15,Consolidado!$AA$5:$AA$1000,Q$5,Consolidado!$C$5:$C$1000,"Comité de Supervisión")&lt;&gt;_xlfn.MINIFS(Consolidado!$B$5:$B$1000,Consolidado!$E$5:$E$1000,$B15,Consolidado!$AA$5:$AA$1000,Q$5,Consolidado!$C$5:$C$1000,"Comité de Supervisión")," y "&amp;TEXT(DAY(_xlfn.MAXIFS(Consolidado!$B$5:$B$1000,Consolidado!$E$5:$E$1000,$B15,Consolidado!$AA$5:$AA$1000,Q$5,Consolidado!$C$5:$C$1000,"Comité de Supervisión")),"00")&amp;"/"&amp;TEXT(MONTH(_xlfn.MAXIFS(Consolidado!$B$5:$B$1000,Consolidado!$E$5:$E$1000,$B15,Consolidado!$AA$5:$AA$1000,Q$5,Consolidado!$C$5:$C$1000,"Comité de Supervisión")),"00"),""),""),IF(SUMIFS(Consolidado!$AD$5:$AD$1000,Consolidado!$E$5:$E$1000,$B15,Consolidado!$AA$5:$AA$1000,Q$5,Consolidado!$C$5:$C$1000,"Consejo de Administración")&gt;0,"Consejo "&amp;TEXT(DAY(_xlfn.MINIFS(Consolidado!$B$5:$B$1000,Consolidado!$E$5:$E$1000,$B15,Consolidado!$AA$5:$AA$1000,Q$5,Consolidado!$C$5:$C$1000,"Consejo de Administración")),"00")&amp;"/"&amp;TEXT(MONTH(_xlfn.MINIFS(Consolidado!$B$5:$B$1000,Consolidado!$E$5:$E$1000,$B15,Consolidado!$AA$5:$AA$1000,Q$5,Consolidado!$C$5:$C$1000,"Consejo de Administración")),"00")&amp;IF(_xlfn.MAXIFS(Consolidado!$B$5:$B$1000,Consolidado!$E$5:$E$1000,$B15,Consolidado!$AA$5:$AA$1000,Q$5,Consolidado!$C$5:$C$1000,"Consejo de Administración")&lt;&gt;_xlfn.MINIFS(Consolidado!$B$5:$B$1000,Consolidado!$E$5:$E$1000,$B15,Consolidado!$AA$5:$AA$1000,Q$5,Consolidado!$C$5:$C$1000,"Consejo de Administración")," y "&amp;TEXT(DAY(_xlfn.MAXIFS(Consolidado!$B$5:$B$1000,Consolidado!$E$5:$E$1000,$B15,Consolidado!$AA$5:$AA$1000,Q$5,Consolidado!$C$5:$C$1000,"Consejo de Administración")),"00")&amp;"/"&amp;TEXT(MONTH(_xlfn.MAXIFS(Consolidado!$B$5:$B$1000,Consolidado!$E$5:$E$1000,$B15,Consolidado!$AA$5:$AA$1000,Q$5,Consolidado!$C$5:$C$1000,"Consejo de Administración")),"00"),""),""),IF(SUMIFS(Consolidado!$AD$5:$AD$1000,Consolidado!$E$5:$E$1000,$B15,Consolidado!$AA$5:$AA$1000,Q$5,Consolidado!$C$5:$C$1000,"Otros")&gt;0,"Otros "&amp;TEXT(DAY(_xlfn.MINIFS(Consolidado!$B$5:$B$1000,Consolidado!$E$5:$E$1000,$B15,Consolidado!$AA$5:$AA$1000,Q$5,Consolidado!$C$5:$C$1000,"Otros")),"00")&amp;"/"&amp;TEXT(MONTH(_xlfn.MINIFS(Consolidado!$B$5:$B$1000,Consolidado!$E$5:$E$1000,$B15,Consolidado!$AA$5:$AA$1000,Q$5,Consolidado!$C$5:$C$1000,"Otros")),"00")&amp;IF(_xlfn.MAXIFS(Consolidado!$B$5:$B$1000,Consolidado!$E$5:$E$1000,$B15,Consolidado!$AA$5:$AA$1000,Q$5,Consolidado!$C$5:$C$1000,"Otros")&lt;&gt;_xlfn.MINIFS(Consolidado!$B$5:$B$1000,Consolidado!$E$5:$E$1000,$B15,Consolidado!$AA$5:$AA$1000,Q$5,Consolidado!$C$5:$C$1000,"Otros")," y "&amp;TEXT(DAY(_xlfn.MAXIFS(Consolidado!$B$5:$B$1000,Consolidado!$E$5:$E$1000,$B15,Consolidado!$AA$5:$AA$1000,Q$5,Consolidado!$C$5:$C$1000,"Otros")),"00")&amp;"/"&amp;TEXT(MONTH(_xlfn.MAXIFS(Consolidado!$B$5:$B$1000,Consolidado!$E$5:$E$1000,$B15,Consolidado!$AA$5:$AA$1000,Q$5,Consolidado!$C$5:$C$1000,"Otros")),"00"),""),""))</f>
        <v/>
      </c>
      <c r="R15" s="37" t="str">
        <f aca="false">_xlfn.TEXTJOIN(" +"&amp;CHAR(10),TRUE(),IF(SUMIFS(Consolidado!$AD$5:$AD$1000,Consolidado!$E$5:$E$1000,$B15,Consolidado!$AA$5:$AA$1000,R$5,Consolidado!$C$5:$C$1000,"Auditoría Interna")&gt;0,"Interna "&amp;TEXT(DAY(_xlfn.MINIFS(Consolidado!$B$5:$B$1000,Consolidado!$E$5:$E$1000,$B15,Consolidado!$AA$5:$AA$1000,R$5,Consolidado!$C$5:$C$1000,"Auditoría Interna")),"00")&amp;"/"&amp;TEXT(MONTH(_xlfn.MINIFS(Consolidado!$B$5:$B$1000,Consolidado!$E$5:$E$1000,$B15,Consolidado!$AA$5:$AA$1000,R$5,Consolidado!$C$5:$C$1000,"Auditoría Interna")),"00")&amp;IF(_xlfn.MAXIFS(Consolidado!$B$5:$B$1000,Consolidado!$E$5:$E$1000,$B15,Consolidado!$AA$5:$AA$1000,R$5,Consolidado!$C$5:$C$1000,"Auditoría Interna")&lt;&gt;_xlfn.MINIFS(Consolidado!$B$5:$B$1000,Consolidado!$E$5:$E$1000,$B15,Consolidado!$AA$5:$AA$1000,R$5,Consolidado!$C$5:$C$1000,"Auditoría Interna")," y "&amp;TEXT(DAY(_xlfn.MAXIFS(Consolidado!$B$5:$B$1000,Consolidado!$E$5:$E$1000,$B15,Consolidado!$AA$5:$AA$1000,R$5,Consolidado!$C$5:$C$1000,"Auditoría Interna")),"00")&amp;"/"&amp;TEXT(MONTH(_xlfn.MAXIFS(Consolidado!$B$5:$B$1000,Consolidado!$E$5:$E$1000,$B15,Consolidado!$AA$5:$AA$1000,R$5,Consolidado!$C$5:$C$1000,"Auditoría Interna")),"00"),""),""),IF(SUMIFS(Consolidado!$AD$5:$AD$1000,Consolidado!$E$5:$E$1000,$B15,Consolidado!$AA$5:$AA$1000,R$5,Consolidado!$C$5:$C$1000,"Auditoría Externa")&gt;0,"Externa "&amp;TEXT(DAY(_xlfn.MINIFS(Consolidado!$B$5:$B$1000,Consolidado!$E$5:$E$1000,$B15,Consolidado!$AA$5:$AA$1000,R$5,Consolidado!$C$5:$C$1000,"Auditoría Externa")),"00")&amp;"/"&amp;TEXT(MONTH(_xlfn.MINIFS(Consolidado!$B$5:$B$1000,Consolidado!$E$5:$E$1000,$B15,Consolidado!$AA$5:$AA$1000,R$5,Consolidado!$C$5:$C$1000,"Auditoría Externa")),"00")&amp;IF(_xlfn.MAXIFS(Consolidado!$B$5:$B$1000,Consolidado!$E$5:$E$1000,$B15,Consolidado!$AA$5:$AA$1000,R$5,Consolidado!$C$5:$C$1000,"Auditoría Externa")&lt;&gt;_xlfn.MINIFS(Consolidado!$B$5:$B$1000,Consolidado!$E$5:$E$1000,$B15,Consolidado!$AA$5:$AA$1000,R$5,Consolidado!$C$5:$C$1000,"Auditoría Externa")," y "&amp;TEXT(DAY(_xlfn.MAXIFS(Consolidado!$B$5:$B$1000,Consolidado!$E$5:$E$1000,$B15,Consolidado!$AA$5:$AA$1000,R$5,Consolidado!$C$5:$C$1000,"Auditoría Externa")),"00")&amp;"/"&amp;TEXT(MONTH(_xlfn.MAXIFS(Consolidado!$B$5:$B$1000,Consolidado!$E$5:$E$1000,$B15,Consolidado!$AA$5:$AA$1000,R$5,Consolidado!$C$5:$C$1000,"Auditoría Externa")),"00"),""),""),IF(SUMIFS(Consolidado!$AD$5:$AD$1000,Consolidado!$E$5:$E$1000,$B15,Consolidado!$AA$5:$AA$1000,R$5,Consolidado!$C$5:$C$1000,"SSF")&gt;0,"SSF "&amp;TEXT(DAY(_xlfn.MINIFS(Consolidado!$B$5:$B$1000,Consolidado!$E$5:$E$1000,$B15,Consolidado!$AA$5:$AA$1000,R$5,Consolidado!$C$5:$C$1000,"SSF")),"00")&amp;"/"&amp;TEXT(MONTH(_xlfn.MINIFS(Consolidado!$B$5:$B$1000,Consolidado!$E$5:$E$1000,$B15,Consolidado!$AA$5:$AA$1000,R$5,Consolidado!$C$5:$C$1000,"SSF")),"00")&amp;IF(_xlfn.MAXIFS(Consolidado!$B$5:$B$1000,Consolidado!$E$5:$E$1000,$B15,Consolidado!$AA$5:$AA$1000,R$5,Consolidado!$C$5:$C$1000,"SSF")&lt;&gt;_xlfn.MINIFS(Consolidado!$B$5:$B$1000,Consolidado!$E$5:$E$1000,$B15,Consolidado!$AA$5:$AA$1000,R$5,Consolidado!$C$5:$C$1000,"SSF")," y "&amp;TEXT(DAY(_xlfn.MAXIFS(Consolidado!$B$5:$B$1000,Consolidado!$E$5:$E$1000,$B15,Consolidado!$AA$5:$AA$1000,R$5,Consolidado!$C$5:$C$1000,"SSF")),"00")&amp;"/"&amp;TEXT(MONTH(_xlfn.MAXIFS(Consolidado!$B$5:$B$1000,Consolidado!$E$5:$E$1000,$B15,Consolidado!$AA$5:$AA$1000,R$5,Consolidado!$C$5:$C$1000,"SSF")),"00"),""),""),IF(SUMIFS(Consolidado!$AD$5:$AD$1000,Consolidado!$E$5:$E$1000,$B15,Consolidado!$AA$5:$AA$1000,R$5,Consolidado!$C$5:$C$1000,"Comité de Supervisión")&gt;0,"Comité Sup. "&amp;TEXT(DAY(_xlfn.MINIFS(Consolidado!$B$5:$B$1000,Consolidado!$E$5:$E$1000,$B15,Consolidado!$AA$5:$AA$1000,R$5,Consolidado!$C$5:$C$1000,"Comité de Supervisión")),"00")&amp;"/"&amp;TEXT(MONTH(_xlfn.MINIFS(Consolidado!$B$5:$B$1000,Consolidado!$E$5:$E$1000,$B15,Consolidado!$AA$5:$AA$1000,R$5,Consolidado!$C$5:$C$1000,"Comité de Supervisión")),"00")&amp;IF(_xlfn.MAXIFS(Consolidado!$B$5:$B$1000,Consolidado!$E$5:$E$1000,$B15,Consolidado!$AA$5:$AA$1000,R$5,Consolidado!$C$5:$C$1000,"Comité de Supervisión")&lt;&gt;_xlfn.MINIFS(Consolidado!$B$5:$B$1000,Consolidado!$E$5:$E$1000,$B15,Consolidado!$AA$5:$AA$1000,R$5,Consolidado!$C$5:$C$1000,"Comité de Supervisión")," y "&amp;TEXT(DAY(_xlfn.MAXIFS(Consolidado!$B$5:$B$1000,Consolidado!$E$5:$E$1000,$B15,Consolidado!$AA$5:$AA$1000,R$5,Consolidado!$C$5:$C$1000,"Comité de Supervisión")),"00")&amp;"/"&amp;TEXT(MONTH(_xlfn.MAXIFS(Consolidado!$B$5:$B$1000,Consolidado!$E$5:$E$1000,$B15,Consolidado!$AA$5:$AA$1000,R$5,Consolidado!$C$5:$C$1000,"Comité de Supervisión")),"00"),""),""),IF(SUMIFS(Consolidado!$AD$5:$AD$1000,Consolidado!$E$5:$E$1000,$B15,Consolidado!$AA$5:$AA$1000,R$5,Consolidado!$C$5:$C$1000,"Consejo de Administración")&gt;0,"Consejo "&amp;TEXT(DAY(_xlfn.MINIFS(Consolidado!$B$5:$B$1000,Consolidado!$E$5:$E$1000,$B15,Consolidado!$AA$5:$AA$1000,R$5,Consolidado!$C$5:$C$1000,"Consejo de Administración")),"00")&amp;"/"&amp;TEXT(MONTH(_xlfn.MINIFS(Consolidado!$B$5:$B$1000,Consolidado!$E$5:$E$1000,$B15,Consolidado!$AA$5:$AA$1000,R$5,Consolidado!$C$5:$C$1000,"Consejo de Administración")),"00")&amp;IF(_xlfn.MAXIFS(Consolidado!$B$5:$B$1000,Consolidado!$E$5:$E$1000,$B15,Consolidado!$AA$5:$AA$1000,R$5,Consolidado!$C$5:$C$1000,"Consejo de Administración")&lt;&gt;_xlfn.MINIFS(Consolidado!$B$5:$B$1000,Consolidado!$E$5:$E$1000,$B15,Consolidado!$AA$5:$AA$1000,R$5,Consolidado!$C$5:$C$1000,"Consejo de Administración")," y "&amp;TEXT(DAY(_xlfn.MAXIFS(Consolidado!$B$5:$B$1000,Consolidado!$E$5:$E$1000,$B15,Consolidado!$AA$5:$AA$1000,R$5,Consolidado!$C$5:$C$1000,"Consejo de Administración")),"00")&amp;"/"&amp;TEXT(MONTH(_xlfn.MAXIFS(Consolidado!$B$5:$B$1000,Consolidado!$E$5:$E$1000,$B15,Consolidado!$AA$5:$AA$1000,R$5,Consolidado!$C$5:$C$1000,"Consejo de Administración")),"00"),""),""),IF(SUMIFS(Consolidado!$AD$5:$AD$1000,Consolidado!$E$5:$E$1000,$B15,Consolidado!$AA$5:$AA$1000,R$5,Consolidado!$C$5:$C$1000,"Otros")&gt;0,"Otros "&amp;TEXT(DAY(_xlfn.MINIFS(Consolidado!$B$5:$B$1000,Consolidado!$E$5:$E$1000,$B15,Consolidado!$AA$5:$AA$1000,R$5,Consolidado!$C$5:$C$1000,"Otros")),"00")&amp;"/"&amp;TEXT(MONTH(_xlfn.MINIFS(Consolidado!$B$5:$B$1000,Consolidado!$E$5:$E$1000,$B15,Consolidado!$AA$5:$AA$1000,R$5,Consolidado!$C$5:$C$1000,"Otros")),"00")&amp;IF(_xlfn.MAXIFS(Consolidado!$B$5:$B$1000,Consolidado!$E$5:$E$1000,$B15,Consolidado!$AA$5:$AA$1000,R$5,Consolidado!$C$5:$C$1000,"Otros")&lt;&gt;_xlfn.MINIFS(Consolidado!$B$5:$B$1000,Consolidado!$E$5:$E$1000,$B15,Consolidado!$AA$5:$AA$1000,R$5,Consolidado!$C$5:$C$1000,"Otros")," y "&amp;TEXT(DAY(_xlfn.MAXIFS(Consolidado!$B$5:$B$1000,Consolidado!$E$5:$E$1000,$B15,Consolidado!$AA$5:$AA$1000,R$5,Consolidado!$C$5:$C$1000,"Otros")),"00")&amp;"/"&amp;TEXT(MONTH(_xlfn.MAXIFS(Consolidado!$B$5:$B$1000,Consolidado!$E$5:$E$1000,$B15,Consolidado!$AA$5:$AA$1000,R$5,Consolidado!$C$5:$C$1000,"Otros")),"00"),""),""))</f>
        <v/>
      </c>
    </row>
    <row r="16" customFormat="false" ht="61.5" hidden="true" customHeight="true" outlineLevel="0" collapsed="false">
      <c r="A16" s="31" t="n">
        <v>11</v>
      </c>
      <c r="B16" s="32" t="str">
        <f aca="false">Catálogos!C12</f>
        <v>Matriz de migración / bases de cartera</v>
      </c>
      <c r="C16" s="33" t="str">
        <f aca="false">Catálogos!D12</f>
        <v>NCB-022</v>
      </c>
      <c r="D16" s="17" t="n">
        <f aca="false">SUMIFS(Consolidado!$AD$5:$AD$1000,Consolidado!$E$5:$E$1000,B16,Consolidado!$H$5:$H$1000,$C$2)</f>
        <v>1</v>
      </c>
      <c r="E16" s="36" t="str">
        <f aca="false">IF(((SUMIFS(Consolidado!$AD$5:$AD$1000,Consolidado!$E$5:$E$1000,$B16,Consolidado!$C$5:$C$1000,"Auditoría Interna",Consolidado!$H$5:$H$1000,$C$2)&gt;0)+(SUMIFS(Consolidado!$AD$5:$AD$1000,Consolidado!$E$5:$E$1000,$B16,Consolidado!$C$5:$C$1000,"Auditoría Externa",Consolidado!$H$5:$H$1000,$C$2)&gt;0)+(SUMIFS(Consolidado!$AD$5:$AD$1000,Consolidado!$E$5:$E$1000,$B16,Consolidado!$C$5:$C$1000,"SSF",Consolidado!$H$5:$H$1000,$C$2)&gt;0)+(SUMIFS(Consolidado!$AD$5:$AD$1000,Consolidado!$E$5:$E$1000,$B16,Consolidado!$C$5:$C$1000,"Comité de Supervisión",Consolidado!$H$5:$H$1000,$C$2)&gt;0)+(SUMIFS(Consolidado!$AD$5:$AD$1000,Consolidado!$E$5:$E$1000,$B16,Consolidado!$C$5:$C$1000,"Consejo de Administración",Consolidado!$H$5:$H$1000,$C$2)&gt;0)+(SUMIFS(Consolidado!$AD$5:$AD$1000,Consolidado!$E$5:$E$1000,$B16,Consolidado!$C$5:$C$1000,"Otros",Consolidado!$H$5:$H$1000,$C$2)&gt;0))&gt;=2,"Sí","No")</f>
        <v>No</v>
      </c>
      <c r="F16" s="47" t="str">
        <f aca="false" t="array" ref="F16:F16">_xlfn.TEXTJOIN(CHAR(10),TRUE(),IF((Consolidado!$E$5:$E$1000=$B16)*(Consolidado!$H$5:$H$1000=$C$2),Consolidado!$AE$5:$AE$1000,""))</f>
        <v>Interna – 6 de Mayo 2026</v>
      </c>
      <c r="G16" s="37" t="str">
        <f aca="false">_xlfn.TEXTJOIN(" +"&amp;CHAR(10),TRUE(),IF(SUMIFS(Consolidado!$AD$5:$AD$1000,Consolidado!$E$5:$E$1000,$B16,Consolidado!$AA$5:$AA$1000,G$5,Consolidado!$C$5:$C$1000,"Auditoría Interna")&gt;0,"Interna "&amp;TEXT(DAY(_xlfn.MINIFS(Consolidado!$B$5:$B$1000,Consolidado!$E$5:$E$1000,$B16,Consolidado!$AA$5:$AA$1000,G$5,Consolidado!$C$5:$C$1000,"Auditoría Interna")),"00")&amp;"/"&amp;TEXT(MONTH(_xlfn.MINIFS(Consolidado!$B$5:$B$1000,Consolidado!$E$5:$E$1000,$B16,Consolidado!$AA$5:$AA$1000,G$5,Consolidado!$C$5:$C$1000,"Auditoría Interna")),"00")&amp;IF(_xlfn.MAXIFS(Consolidado!$B$5:$B$1000,Consolidado!$E$5:$E$1000,$B16,Consolidado!$AA$5:$AA$1000,G$5,Consolidado!$C$5:$C$1000,"Auditoría Interna")&lt;&gt;_xlfn.MINIFS(Consolidado!$B$5:$B$1000,Consolidado!$E$5:$E$1000,$B16,Consolidado!$AA$5:$AA$1000,G$5,Consolidado!$C$5:$C$1000,"Auditoría Interna")," y "&amp;TEXT(DAY(_xlfn.MAXIFS(Consolidado!$B$5:$B$1000,Consolidado!$E$5:$E$1000,$B16,Consolidado!$AA$5:$AA$1000,G$5,Consolidado!$C$5:$C$1000,"Auditoría Interna")),"00")&amp;"/"&amp;TEXT(MONTH(_xlfn.MAXIFS(Consolidado!$B$5:$B$1000,Consolidado!$E$5:$E$1000,$B16,Consolidado!$AA$5:$AA$1000,G$5,Consolidado!$C$5:$C$1000,"Auditoría Interna")),"00"),""),""),IF(SUMIFS(Consolidado!$AD$5:$AD$1000,Consolidado!$E$5:$E$1000,$B16,Consolidado!$AA$5:$AA$1000,G$5,Consolidado!$C$5:$C$1000,"Auditoría Externa")&gt;0,"Externa "&amp;TEXT(DAY(_xlfn.MINIFS(Consolidado!$B$5:$B$1000,Consolidado!$E$5:$E$1000,$B16,Consolidado!$AA$5:$AA$1000,G$5,Consolidado!$C$5:$C$1000,"Auditoría Externa")),"00")&amp;"/"&amp;TEXT(MONTH(_xlfn.MINIFS(Consolidado!$B$5:$B$1000,Consolidado!$E$5:$E$1000,$B16,Consolidado!$AA$5:$AA$1000,G$5,Consolidado!$C$5:$C$1000,"Auditoría Externa")),"00")&amp;IF(_xlfn.MAXIFS(Consolidado!$B$5:$B$1000,Consolidado!$E$5:$E$1000,$B16,Consolidado!$AA$5:$AA$1000,G$5,Consolidado!$C$5:$C$1000,"Auditoría Externa")&lt;&gt;_xlfn.MINIFS(Consolidado!$B$5:$B$1000,Consolidado!$E$5:$E$1000,$B16,Consolidado!$AA$5:$AA$1000,G$5,Consolidado!$C$5:$C$1000,"Auditoría Externa")," y "&amp;TEXT(DAY(_xlfn.MAXIFS(Consolidado!$B$5:$B$1000,Consolidado!$E$5:$E$1000,$B16,Consolidado!$AA$5:$AA$1000,G$5,Consolidado!$C$5:$C$1000,"Auditoría Externa")),"00")&amp;"/"&amp;TEXT(MONTH(_xlfn.MAXIFS(Consolidado!$B$5:$B$1000,Consolidado!$E$5:$E$1000,$B16,Consolidado!$AA$5:$AA$1000,G$5,Consolidado!$C$5:$C$1000,"Auditoría Externa")),"00"),""),""),IF(SUMIFS(Consolidado!$AD$5:$AD$1000,Consolidado!$E$5:$E$1000,$B16,Consolidado!$AA$5:$AA$1000,G$5,Consolidado!$C$5:$C$1000,"SSF")&gt;0,"SSF "&amp;TEXT(DAY(_xlfn.MINIFS(Consolidado!$B$5:$B$1000,Consolidado!$E$5:$E$1000,$B16,Consolidado!$AA$5:$AA$1000,G$5,Consolidado!$C$5:$C$1000,"SSF")),"00")&amp;"/"&amp;TEXT(MONTH(_xlfn.MINIFS(Consolidado!$B$5:$B$1000,Consolidado!$E$5:$E$1000,$B16,Consolidado!$AA$5:$AA$1000,G$5,Consolidado!$C$5:$C$1000,"SSF")),"00")&amp;IF(_xlfn.MAXIFS(Consolidado!$B$5:$B$1000,Consolidado!$E$5:$E$1000,$B16,Consolidado!$AA$5:$AA$1000,G$5,Consolidado!$C$5:$C$1000,"SSF")&lt;&gt;_xlfn.MINIFS(Consolidado!$B$5:$B$1000,Consolidado!$E$5:$E$1000,$B16,Consolidado!$AA$5:$AA$1000,G$5,Consolidado!$C$5:$C$1000,"SSF")," y "&amp;TEXT(DAY(_xlfn.MAXIFS(Consolidado!$B$5:$B$1000,Consolidado!$E$5:$E$1000,$B16,Consolidado!$AA$5:$AA$1000,G$5,Consolidado!$C$5:$C$1000,"SSF")),"00")&amp;"/"&amp;TEXT(MONTH(_xlfn.MAXIFS(Consolidado!$B$5:$B$1000,Consolidado!$E$5:$E$1000,$B16,Consolidado!$AA$5:$AA$1000,G$5,Consolidado!$C$5:$C$1000,"SSF")),"00"),""),""),IF(SUMIFS(Consolidado!$AD$5:$AD$1000,Consolidado!$E$5:$E$1000,$B16,Consolidado!$AA$5:$AA$1000,G$5,Consolidado!$C$5:$C$1000,"Comité de Supervisión")&gt;0,"Comité Sup. "&amp;TEXT(DAY(_xlfn.MINIFS(Consolidado!$B$5:$B$1000,Consolidado!$E$5:$E$1000,$B16,Consolidado!$AA$5:$AA$1000,G$5,Consolidado!$C$5:$C$1000,"Comité de Supervisión")),"00")&amp;"/"&amp;TEXT(MONTH(_xlfn.MINIFS(Consolidado!$B$5:$B$1000,Consolidado!$E$5:$E$1000,$B16,Consolidado!$AA$5:$AA$1000,G$5,Consolidado!$C$5:$C$1000,"Comité de Supervisión")),"00")&amp;IF(_xlfn.MAXIFS(Consolidado!$B$5:$B$1000,Consolidado!$E$5:$E$1000,$B16,Consolidado!$AA$5:$AA$1000,G$5,Consolidado!$C$5:$C$1000,"Comité de Supervisión")&lt;&gt;_xlfn.MINIFS(Consolidado!$B$5:$B$1000,Consolidado!$E$5:$E$1000,$B16,Consolidado!$AA$5:$AA$1000,G$5,Consolidado!$C$5:$C$1000,"Comité de Supervisión")," y "&amp;TEXT(DAY(_xlfn.MAXIFS(Consolidado!$B$5:$B$1000,Consolidado!$E$5:$E$1000,$B16,Consolidado!$AA$5:$AA$1000,G$5,Consolidado!$C$5:$C$1000,"Comité de Supervisión")),"00")&amp;"/"&amp;TEXT(MONTH(_xlfn.MAXIFS(Consolidado!$B$5:$B$1000,Consolidado!$E$5:$E$1000,$B16,Consolidado!$AA$5:$AA$1000,G$5,Consolidado!$C$5:$C$1000,"Comité de Supervisión")),"00"),""),""),IF(SUMIFS(Consolidado!$AD$5:$AD$1000,Consolidado!$E$5:$E$1000,$B16,Consolidado!$AA$5:$AA$1000,G$5,Consolidado!$C$5:$C$1000,"Consejo de Administración")&gt;0,"Consejo "&amp;TEXT(DAY(_xlfn.MINIFS(Consolidado!$B$5:$B$1000,Consolidado!$E$5:$E$1000,$B16,Consolidado!$AA$5:$AA$1000,G$5,Consolidado!$C$5:$C$1000,"Consejo de Administración")),"00")&amp;"/"&amp;TEXT(MONTH(_xlfn.MINIFS(Consolidado!$B$5:$B$1000,Consolidado!$E$5:$E$1000,$B16,Consolidado!$AA$5:$AA$1000,G$5,Consolidado!$C$5:$C$1000,"Consejo de Administración")),"00")&amp;IF(_xlfn.MAXIFS(Consolidado!$B$5:$B$1000,Consolidado!$E$5:$E$1000,$B16,Consolidado!$AA$5:$AA$1000,G$5,Consolidado!$C$5:$C$1000,"Consejo de Administración")&lt;&gt;_xlfn.MINIFS(Consolidado!$B$5:$B$1000,Consolidado!$E$5:$E$1000,$B16,Consolidado!$AA$5:$AA$1000,G$5,Consolidado!$C$5:$C$1000,"Consejo de Administración")," y "&amp;TEXT(DAY(_xlfn.MAXIFS(Consolidado!$B$5:$B$1000,Consolidado!$E$5:$E$1000,$B16,Consolidado!$AA$5:$AA$1000,G$5,Consolidado!$C$5:$C$1000,"Consejo de Administración")),"00")&amp;"/"&amp;TEXT(MONTH(_xlfn.MAXIFS(Consolidado!$B$5:$B$1000,Consolidado!$E$5:$E$1000,$B16,Consolidado!$AA$5:$AA$1000,G$5,Consolidado!$C$5:$C$1000,"Consejo de Administración")),"00"),""),""),IF(SUMIFS(Consolidado!$AD$5:$AD$1000,Consolidado!$E$5:$E$1000,$B16,Consolidado!$AA$5:$AA$1000,G$5,Consolidado!$C$5:$C$1000,"Otros")&gt;0,"Otros "&amp;TEXT(DAY(_xlfn.MINIFS(Consolidado!$B$5:$B$1000,Consolidado!$E$5:$E$1000,$B16,Consolidado!$AA$5:$AA$1000,G$5,Consolidado!$C$5:$C$1000,"Otros")),"00")&amp;"/"&amp;TEXT(MONTH(_xlfn.MINIFS(Consolidado!$B$5:$B$1000,Consolidado!$E$5:$E$1000,$B16,Consolidado!$AA$5:$AA$1000,G$5,Consolidado!$C$5:$C$1000,"Otros")),"00")&amp;IF(_xlfn.MAXIFS(Consolidado!$B$5:$B$1000,Consolidado!$E$5:$E$1000,$B16,Consolidado!$AA$5:$AA$1000,G$5,Consolidado!$C$5:$C$1000,"Otros")&lt;&gt;_xlfn.MINIFS(Consolidado!$B$5:$B$1000,Consolidado!$E$5:$E$1000,$B16,Consolidado!$AA$5:$AA$1000,G$5,Consolidado!$C$5:$C$1000,"Otros")," y "&amp;TEXT(DAY(_xlfn.MAXIFS(Consolidado!$B$5:$B$1000,Consolidado!$E$5:$E$1000,$B16,Consolidado!$AA$5:$AA$1000,G$5,Consolidado!$C$5:$C$1000,"Otros")),"00")&amp;"/"&amp;TEXT(MONTH(_xlfn.MAXIFS(Consolidado!$B$5:$B$1000,Consolidado!$E$5:$E$1000,$B16,Consolidado!$AA$5:$AA$1000,G$5,Consolidado!$C$5:$C$1000,"Otros")),"00"),""),""))</f>
        <v/>
      </c>
      <c r="H16" s="37" t="str">
        <f aca="false">_xlfn.TEXTJOIN(" +"&amp;CHAR(10),TRUE(),IF(SUMIFS(Consolidado!$AD$5:$AD$1000,Consolidado!$E$5:$E$1000,$B16,Consolidado!$AA$5:$AA$1000,H$5,Consolidado!$C$5:$C$1000,"Auditoría Interna")&gt;0,"Interna "&amp;TEXT(DAY(_xlfn.MINIFS(Consolidado!$B$5:$B$1000,Consolidado!$E$5:$E$1000,$B16,Consolidado!$AA$5:$AA$1000,H$5,Consolidado!$C$5:$C$1000,"Auditoría Interna")),"00")&amp;"/"&amp;TEXT(MONTH(_xlfn.MINIFS(Consolidado!$B$5:$B$1000,Consolidado!$E$5:$E$1000,$B16,Consolidado!$AA$5:$AA$1000,H$5,Consolidado!$C$5:$C$1000,"Auditoría Interna")),"00")&amp;IF(_xlfn.MAXIFS(Consolidado!$B$5:$B$1000,Consolidado!$E$5:$E$1000,$B16,Consolidado!$AA$5:$AA$1000,H$5,Consolidado!$C$5:$C$1000,"Auditoría Interna")&lt;&gt;_xlfn.MINIFS(Consolidado!$B$5:$B$1000,Consolidado!$E$5:$E$1000,$B16,Consolidado!$AA$5:$AA$1000,H$5,Consolidado!$C$5:$C$1000,"Auditoría Interna")," y "&amp;TEXT(DAY(_xlfn.MAXIFS(Consolidado!$B$5:$B$1000,Consolidado!$E$5:$E$1000,$B16,Consolidado!$AA$5:$AA$1000,H$5,Consolidado!$C$5:$C$1000,"Auditoría Interna")),"00")&amp;"/"&amp;TEXT(MONTH(_xlfn.MAXIFS(Consolidado!$B$5:$B$1000,Consolidado!$E$5:$E$1000,$B16,Consolidado!$AA$5:$AA$1000,H$5,Consolidado!$C$5:$C$1000,"Auditoría Interna")),"00"),""),""),IF(SUMIFS(Consolidado!$AD$5:$AD$1000,Consolidado!$E$5:$E$1000,$B16,Consolidado!$AA$5:$AA$1000,H$5,Consolidado!$C$5:$C$1000,"Auditoría Externa")&gt;0,"Externa "&amp;TEXT(DAY(_xlfn.MINIFS(Consolidado!$B$5:$B$1000,Consolidado!$E$5:$E$1000,$B16,Consolidado!$AA$5:$AA$1000,H$5,Consolidado!$C$5:$C$1000,"Auditoría Externa")),"00")&amp;"/"&amp;TEXT(MONTH(_xlfn.MINIFS(Consolidado!$B$5:$B$1000,Consolidado!$E$5:$E$1000,$B16,Consolidado!$AA$5:$AA$1000,H$5,Consolidado!$C$5:$C$1000,"Auditoría Externa")),"00")&amp;IF(_xlfn.MAXIFS(Consolidado!$B$5:$B$1000,Consolidado!$E$5:$E$1000,$B16,Consolidado!$AA$5:$AA$1000,H$5,Consolidado!$C$5:$C$1000,"Auditoría Externa")&lt;&gt;_xlfn.MINIFS(Consolidado!$B$5:$B$1000,Consolidado!$E$5:$E$1000,$B16,Consolidado!$AA$5:$AA$1000,H$5,Consolidado!$C$5:$C$1000,"Auditoría Externa")," y "&amp;TEXT(DAY(_xlfn.MAXIFS(Consolidado!$B$5:$B$1000,Consolidado!$E$5:$E$1000,$B16,Consolidado!$AA$5:$AA$1000,H$5,Consolidado!$C$5:$C$1000,"Auditoría Externa")),"00")&amp;"/"&amp;TEXT(MONTH(_xlfn.MAXIFS(Consolidado!$B$5:$B$1000,Consolidado!$E$5:$E$1000,$B16,Consolidado!$AA$5:$AA$1000,H$5,Consolidado!$C$5:$C$1000,"Auditoría Externa")),"00"),""),""),IF(SUMIFS(Consolidado!$AD$5:$AD$1000,Consolidado!$E$5:$E$1000,$B16,Consolidado!$AA$5:$AA$1000,H$5,Consolidado!$C$5:$C$1000,"SSF")&gt;0,"SSF "&amp;TEXT(DAY(_xlfn.MINIFS(Consolidado!$B$5:$B$1000,Consolidado!$E$5:$E$1000,$B16,Consolidado!$AA$5:$AA$1000,H$5,Consolidado!$C$5:$C$1000,"SSF")),"00")&amp;"/"&amp;TEXT(MONTH(_xlfn.MINIFS(Consolidado!$B$5:$B$1000,Consolidado!$E$5:$E$1000,$B16,Consolidado!$AA$5:$AA$1000,H$5,Consolidado!$C$5:$C$1000,"SSF")),"00")&amp;IF(_xlfn.MAXIFS(Consolidado!$B$5:$B$1000,Consolidado!$E$5:$E$1000,$B16,Consolidado!$AA$5:$AA$1000,H$5,Consolidado!$C$5:$C$1000,"SSF")&lt;&gt;_xlfn.MINIFS(Consolidado!$B$5:$B$1000,Consolidado!$E$5:$E$1000,$B16,Consolidado!$AA$5:$AA$1000,H$5,Consolidado!$C$5:$C$1000,"SSF")," y "&amp;TEXT(DAY(_xlfn.MAXIFS(Consolidado!$B$5:$B$1000,Consolidado!$E$5:$E$1000,$B16,Consolidado!$AA$5:$AA$1000,H$5,Consolidado!$C$5:$C$1000,"SSF")),"00")&amp;"/"&amp;TEXT(MONTH(_xlfn.MAXIFS(Consolidado!$B$5:$B$1000,Consolidado!$E$5:$E$1000,$B16,Consolidado!$AA$5:$AA$1000,H$5,Consolidado!$C$5:$C$1000,"SSF")),"00"),""),""),IF(SUMIFS(Consolidado!$AD$5:$AD$1000,Consolidado!$E$5:$E$1000,$B16,Consolidado!$AA$5:$AA$1000,H$5,Consolidado!$C$5:$C$1000,"Comité de Supervisión")&gt;0,"Comité Sup. "&amp;TEXT(DAY(_xlfn.MINIFS(Consolidado!$B$5:$B$1000,Consolidado!$E$5:$E$1000,$B16,Consolidado!$AA$5:$AA$1000,H$5,Consolidado!$C$5:$C$1000,"Comité de Supervisión")),"00")&amp;"/"&amp;TEXT(MONTH(_xlfn.MINIFS(Consolidado!$B$5:$B$1000,Consolidado!$E$5:$E$1000,$B16,Consolidado!$AA$5:$AA$1000,H$5,Consolidado!$C$5:$C$1000,"Comité de Supervisión")),"00")&amp;IF(_xlfn.MAXIFS(Consolidado!$B$5:$B$1000,Consolidado!$E$5:$E$1000,$B16,Consolidado!$AA$5:$AA$1000,H$5,Consolidado!$C$5:$C$1000,"Comité de Supervisión")&lt;&gt;_xlfn.MINIFS(Consolidado!$B$5:$B$1000,Consolidado!$E$5:$E$1000,$B16,Consolidado!$AA$5:$AA$1000,H$5,Consolidado!$C$5:$C$1000,"Comité de Supervisión")," y "&amp;TEXT(DAY(_xlfn.MAXIFS(Consolidado!$B$5:$B$1000,Consolidado!$E$5:$E$1000,$B16,Consolidado!$AA$5:$AA$1000,H$5,Consolidado!$C$5:$C$1000,"Comité de Supervisión")),"00")&amp;"/"&amp;TEXT(MONTH(_xlfn.MAXIFS(Consolidado!$B$5:$B$1000,Consolidado!$E$5:$E$1000,$B16,Consolidado!$AA$5:$AA$1000,H$5,Consolidado!$C$5:$C$1000,"Comité de Supervisión")),"00"),""),""),IF(SUMIFS(Consolidado!$AD$5:$AD$1000,Consolidado!$E$5:$E$1000,$B16,Consolidado!$AA$5:$AA$1000,H$5,Consolidado!$C$5:$C$1000,"Consejo de Administración")&gt;0,"Consejo "&amp;TEXT(DAY(_xlfn.MINIFS(Consolidado!$B$5:$B$1000,Consolidado!$E$5:$E$1000,$B16,Consolidado!$AA$5:$AA$1000,H$5,Consolidado!$C$5:$C$1000,"Consejo de Administración")),"00")&amp;"/"&amp;TEXT(MONTH(_xlfn.MINIFS(Consolidado!$B$5:$B$1000,Consolidado!$E$5:$E$1000,$B16,Consolidado!$AA$5:$AA$1000,H$5,Consolidado!$C$5:$C$1000,"Consejo de Administración")),"00")&amp;IF(_xlfn.MAXIFS(Consolidado!$B$5:$B$1000,Consolidado!$E$5:$E$1000,$B16,Consolidado!$AA$5:$AA$1000,H$5,Consolidado!$C$5:$C$1000,"Consejo de Administración")&lt;&gt;_xlfn.MINIFS(Consolidado!$B$5:$B$1000,Consolidado!$E$5:$E$1000,$B16,Consolidado!$AA$5:$AA$1000,H$5,Consolidado!$C$5:$C$1000,"Consejo de Administración")," y "&amp;TEXT(DAY(_xlfn.MAXIFS(Consolidado!$B$5:$B$1000,Consolidado!$E$5:$E$1000,$B16,Consolidado!$AA$5:$AA$1000,H$5,Consolidado!$C$5:$C$1000,"Consejo de Administración")),"00")&amp;"/"&amp;TEXT(MONTH(_xlfn.MAXIFS(Consolidado!$B$5:$B$1000,Consolidado!$E$5:$E$1000,$B16,Consolidado!$AA$5:$AA$1000,H$5,Consolidado!$C$5:$C$1000,"Consejo de Administración")),"00"),""),""),IF(SUMIFS(Consolidado!$AD$5:$AD$1000,Consolidado!$E$5:$E$1000,$B16,Consolidado!$AA$5:$AA$1000,H$5,Consolidado!$C$5:$C$1000,"Otros")&gt;0,"Otros "&amp;TEXT(DAY(_xlfn.MINIFS(Consolidado!$B$5:$B$1000,Consolidado!$E$5:$E$1000,$B16,Consolidado!$AA$5:$AA$1000,H$5,Consolidado!$C$5:$C$1000,"Otros")),"00")&amp;"/"&amp;TEXT(MONTH(_xlfn.MINIFS(Consolidado!$B$5:$B$1000,Consolidado!$E$5:$E$1000,$B16,Consolidado!$AA$5:$AA$1000,H$5,Consolidado!$C$5:$C$1000,"Otros")),"00")&amp;IF(_xlfn.MAXIFS(Consolidado!$B$5:$B$1000,Consolidado!$E$5:$E$1000,$B16,Consolidado!$AA$5:$AA$1000,H$5,Consolidado!$C$5:$C$1000,"Otros")&lt;&gt;_xlfn.MINIFS(Consolidado!$B$5:$B$1000,Consolidado!$E$5:$E$1000,$B16,Consolidado!$AA$5:$AA$1000,H$5,Consolidado!$C$5:$C$1000,"Otros")," y "&amp;TEXT(DAY(_xlfn.MAXIFS(Consolidado!$B$5:$B$1000,Consolidado!$E$5:$E$1000,$B16,Consolidado!$AA$5:$AA$1000,H$5,Consolidado!$C$5:$C$1000,"Otros")),"00")&amp;"/"&amp;TEXT(MONTH(_xlfn.MAXIFS(Consolidado!$B$5:$B$1000,Consolidado!$E$5:$E$1000,$B16,Consolidado!$AA$5:$AA$1000,H$5,Consolidado!$C$5:$C$1000,"Otros")),"00"),""),""))</f>
        <v/>
      </c>
      <c r="I16" s="37" t="str">
        <f aca="false">_xlfn.TEXTJOIN(" +"&amp;CHAR(10),TRUE(),IF(SUMIFS(Consolidado!$AD$5:$AD$1000,Consolidado!$E$5:$E$1000,$B16,Consolidado!$AA$5:$AA$1000,I$5,Consolidado!$C$5:$C$1000,"Auditoría Interna")&gt;0,"Interna "&amp;TEXT(DAY(_xlfn.MINIFS(Consolidado!$B$5:$B$1000,Consolidado!$E$5:$E$1000,$B16,Consolidado!$AA$5:$AA$1000,I$5,Consolidado!$C$5:$C$1000,"Auditoría Interna")),"00")&amp;"/"&amp;TEXT(MONTH(_xlfn.MINIFS(Consolidado!$B$5:$B$1000,Consolidado!$E$5:$E$1000,$B16,Consolidado!$AA$5:$AA$1000,I$5,Consolidado!$C$5:$C$1000,"Auditoría Interna")),"00")&amp;IF(_xlfn.MAXIFS(Consolidado!$B$5:$B$1000,Consolidado!$E$5:$E$1000,$B16,Consolidado!$AA$5:$AA$1000,I$5,Consolidado!$C$5:$C$1000,"Auditoría Interna")&lt;&gt;_xlfn.MINIFS(Consolidado!$B$5:$B$1000,Consolidado!$E$5:$E$1000,$B16,Consolidado!$AA$5:$AA$1000,I$5,Consolidado!$C$5:$C$1000,"Auditoría Interna")," y "&amp;TEXT(DAY(_xlfn.MAXIFS(Consolidado!$B$5:$B$1000,Consolidado!$E$5:$E$1000,$B16,Consolidado!$AA$5:$AA$1000,I$5,Consolidado!$C$5:$C$1000,"Auditoría Interna")),"00")&amp;"/"&amp;TEXT(MONTH(_xlfn.MAXIFS(Consolidado!$B$5:$B$1000,Consolidado!$E$5:$E$1000,$B16,Consolidado!$AA$5:$AA$1000,I$5,Consolidado!$C$5:$C$1000,"Auditoría Interna")),"00"),""),""),IF(SUMIFS(Consolidado!$AD$5:$AD$1000,Consolidado!$E$5:$E$1000,$B16,Consolidado!$AA$5:$AA$1000,I$5,Consolidado!$C$5:$C$1000,"Auditoría Externa")&gt;0,"Externa "&amp;TEXT(DAY(_xlfn.MINIFS(Consolidado!$B$5:$B$1000,Consolidado!$E$5:$E$1000,$B16,Consolidado!$AA$5:$AA$1000,I$5,Consolidado!$C$5:$C$1000,"Auditoría Externa")),"00")&amp;"/"&amp;TEXT(MONTH(_xlfn.MINIFS(Consolidado!$B$5:$B$1000,Consolidado!$E$5:$E$1000,$B16,Consolidado!$AA$5:$AA$1000,I$5,Consolidado!$C$5:$C$1000,"Auditoría Externa")),"00")&amp;IF(_xlfn.MAXIFS(Consolidado!$B$5:$B$1000,Consolidado!$E$5:$E$1000,$B16,Consolidado!$AA$5:$AA$1000,I$5,Consolidado!$C$5:$C$1000,"Auditoría Externa")&lt;&gt;_xlfn.MINIFS(Consolidado!$B$5:$B$1000,Consolidado!$E$5:$E$1000,$B16,Consolidado!$AA$5:$AA$1000,I$5,Consolidado!$C$5:$C$1000,"Auditoría Externa")," y "&amp;TEXT(DAY(_xlfn.MAXIFS(Consolidado!$B$5:$B$1000,Consolidado!$E$5:$E$1000,$B16,Consolidado!$AA$5:$AA$1000,I$5,Consolidado!$C$5:$C$1000,"Auditoría Externa")),"00")&amp;"/"&amp;TEXT(MONTH(_xlfn.MAXIFS(Consolidado!$B$5:$B$1000,Consolidado!$E$5:$E$1000,$B16,Consolidado!$AA$5:$AA$1000,I$5,Consolidado!$C$5:$C$1000,"Auditoría Externa")),"00"),""),""),IF(SUMIFS(Consolidado!$AD$5:$AD$1000,Consolidado!$E$5:$E$1000,$B16,Consolidado!$AA$5:$AA$1000,I$5,Consolidado!$C$5:$C$1000,"SSF")&gt;0,"SSF "&amp;TEXT(DAY(_xlfn.MINIFS(Consolidado!$B$5:$B$1000,Consolidado!$E$5:$E$1000,$B16,Consolidado!$AA$5:$AA$1000,I$5,Consolidado!$C$5:$C$1000,"SSF")),"00")&amp;"/"&amp;TEXT(MONTH(_xlfn.MINIFS(Consolidado!$B$5:$B$1000,Consolidado!$E$5:$E$1000,$B16,Consolidado!$AA$5:$AA$1000,I$5,Consolidado!$C$5:$C$1000,"SSF")),"00")&amp;IF(_xlfn.MAXIFS(Consolidado!$B$5:$B$1000,Consolidado!$E$5:$E$1000,$B16,Consolidado!$AA$5:$AA$1000,I$5,Consolidado!$C$5:$C$1000,"SSF")&lt;&gt;_xlfn.MINIFS(Consolidado!$B$5:$B$1000,Consolidado!$E$5:$E$1000,$B16,Consolidado!$AA$5:$AA$1000,I$5,Consolidado!$C$5:$C$1000,"SSF")," y "&amp;TEXT(DAY(_xlfn.MAXIFS(Consolidado!$B$5:$B$1000,Consolidado!$E$5:$E$1000,$B16,Consolidado!$AA$5:$AA$1000,I$5,Consolidado!$C$5:$C$1000,"SSF")),"00")&amp;"/"&amp;TEXT(MONTH(_xlfn.MAXIFS(Consolidado!$B$5:$B$1000,Consolidado!$E$5:$E$1000,$B16,Consolidado!$AA$5:$AA$1000,I$5,Consolidado!$C$5:$C$1000,"SSF")),"00"),""),""),IF(SUMIFS(Consolidado!$AD$5:$AD$1000,Consolidado!$E$5:$E$1000,$B16,Consolidado!$AA$5:$AA$1000,I$5,Consolidado!$C$5:$C$1000,"Comité de Supervisión")&gt;0,"Comité Sup. "&amp;TEXT(DAY(_xlfn.MINIFS(Consolidado!$B$5:$B$1000,Consolidado!$E$5:$E$1000,$B16,Consolidado!$AA$5:$AA$1000,I$5,Consolidado!$C$5:$C$1000,"Comité de Supervisión")),"00")&amp;"/"&amp;TEXT(MONTH(_xlfn.MINIFS(Consolidado!$B$5:$B$1000,Consolidado!$E$5:$E$1000,$B16,Consolidado!$AA$5:$AA$1000,I$5,Consolidado!$C$5:$C$1000,"Comité de Supervisión")),"00")&amp;IF(_xlfn.MAXIFS(Consolidado!$B$5:$B$1000,Consolidado!$E$5:$E$1000,$B16,Consolidado!$AA$5:$AA$1000,I$5,Consolidado!$C$5:$C$1000,"Comité de Supervisión")&lt;&gt;_xlfn.MINIFS(Consolidado!$B$5:$B$1000,Consolidado!$E$5:$E$1000,$B16,Consolidado!$AA$5:$AA$1000,I$5,Consolidado!$C$5:$C$1000,"Comité de Supervisión")," y "&amp;TEXT(DAY(_xlfn.MAXIFS(Consolidado!$B$5:$B$1000,Consolidado!$E$5:$E$1000,$B16,Consolidado!$AA$5:$AA$1000,I$5,Consolidado!$C$5:$C$1000,"Comité de Supervisión")),"00")&amp;"/"&amp;TEXT(MONTH(_xlfn.MAXIFS(Consolidado!$B$5:$B$1000,Consolidado!$E$5:$E$1000,$B16,Consolidado!$AA$5:$AA$1000,I$5,Consolidado!$C$5:$C$1000,"Comité de Supervisión")),"00"),""),""),IF(SUMIFS(Consolidado!$AD$5:$AD$1000,Consolidado!$E$5:$E$1000,$B16,Consolidado!$AA$5:$AA$1000,I$5,Consolidado!$C$5:$C$1000,"Consejo de Administración")&gt;0,"Consejo "&amp;TEXT(DAY(_xlfn.MINIFS(Consolidado!$B$5:$B$1000,Consolidado!$E$5:$E$1000,$B16,Consolidado!$AA$5:$AA$1000,I$5,Consolidado!$C$5:$C$1000,"Consejo de Administración")),"00")&amp;"/"&amp;TEXT(MONTH(_xlfn.MINIFS(Consolidado!$B$5:$B$1000,Consolidado!$E$5:$E$1000,$B16,Consolidado!$AA$5:$AA$1000,I$5,Consolidado!$C$5:$C$1000,"Consejo de Administración")),"00")&amp;IF(_xlfn.MAXIFS(Consolidado!$B$5:$B$1000,Consolidado!$E$5:$E$1000,$B16,Consolidado!$AA$5:$AA$1000,I$5,Consolidado!$C$5:$C$1000,"Consejo de Administración")&lt;&gt;_xlfn.MINIFS(Consolidado!$B$5:$B$1000,Consolidado!$E$5:$E$1000,$B16,Consolidado!$AA$5:$AA$1000,I$5,Consolidado!$C$5:$C$1000,"Consejo de Administración")," y "&amp;TEXT(DAY(_xlfn.MAXIFS(Consolidado!$B$5:$B$1000,Consolidado!$E$5:$E$1000,$B16,Consolidado!$AA$5:$AA$1000,I$5,Consolidado!$C$5:$C$1000,"Consejo de Administración")),"00")&amp;"/"&amp;TEXT(MONTH(_xlfn.MAXIFS(Consolidado!$B$5:$B$1000,Consolidado!$E$5:$E$1000,$B16,Consolidado!$AA$5:$AA$1000,I$5,Consolidado!$C$5:$C$1000,"Consejo de Administración")),"00"),""),""),IF(SUMIFS(Consolidado!$AD$5:$AD$1000,Consolidado!$E$5:$E$1000,$B16,Consolidado!$AA$5:$AA$1000,I$5,Consolidado!$C$5:$C$1000,"Otros")&gt;0,"Otros "&amp;TEXT(DAY(_xlfn.MINIFS(Consolidado!$B$5:$B$1000,Consolidado!$E$5:$E$1000,$B16,Consolidado!$AA$5:$AA$1000,I$5,Consolidado!$C$5:$C$1000,"Otros")),"00")&amp;"/"&amp;TEXT(MONTH(_xlfn.MINIFS(Consolidado!$B$5:$B$1000,Consolidado!$E$5:$E$1000,$B16,Consolidado!$AA$5:$AA$1000,I$5,Consolidado!$C$5:$C$1000,"Otros")),"00")&amp;IF(_xlfn.MAXIFS(Consolidado!$B$5:$B$1000,Consolidado!$E$5:$E$1000,$B16,Consolidado!$AA$5:$AA$1000,I$5,Consolidado!$C$5:$C$1000,"Otros")&lt;&gt;_xlfn.MINIFS(Consolidado!$B$5:$B$1000,Consolidado!$E$5:$E$1000,$B16,Consolidado!$AA$5:$AA$1000,I$5,Consolidado!$C$5:$C$1000,"Otros")," y "&amp;TEXT(DAY(_xlfn.MAXIFS(Consolidado!$B$5:$B$1000,Consolidado!$E$5:$E$1000,$B16,Consolidado!$AA$5:$AA$1000,I$5,Consolidado!$C$5:$C$1000,"Otros")),"00")&amp;"/"&amp;TEXT(MONTH(_xlfn.MAXIFS(Consolidado!$B$5:$B$1000,Consolidado!$E$5:$E$1000,$B16,Consolidado!$AA$5:$AA$1000,I$5,Consolidado!$C$5:$C$1000,"Otros")),"00"),""),""))</f>
        <v/>
      </c>
      <c r="J16" s="37" t="str">
        <f aca="false">_xlfn.TEXTJOIN(" +"&amp;CHAR(10),TRUE(),IF(SUMIFS(Consolidado!$AD$5:$AD$1000,Consolidado!$E$5:$E$1000,$B16,Consolidado!$AA$5:$AA$1000,J$5,Consolidado!$C$5:$C$1000,"Auditoría Interna")&gt;0,"Interna "&amp;TEXT(DAY(_xlfn.MINIFS(Consolidado!$B$5:$B$1000,Consolidado!$E$5:$E$1000,$B16,Consolidado!$AA$5:$AA$1000,J$5,Consolidado!$C$5:$C$1000,"Auditoría Interna")),"00")&amp;"/"&amp;TEXT(MONTH(_xlfn.MINIFS(Consolidado!$B$5:$B$1000,Consolidado!$E$5:$E$1000,$B16,Consolidado!$AA$5:$AA$1000,J$5,Consolidado!$C$5:$C$1000,"Auditoría Interna")),"00")&amp;IF(_xlfn.MAXIFS(Consolidado!$B$5:$B$1000,Consolidado!$E$5:$E$1000,$B16,Consolidado!$AA$5:$AA$1000,J$5,Consolidado!$C$5:$C$1000,"Auditoría Interna")&lt;&gt;_xlfn.MINIFS(Consolidado!$B$5:$B$1000,Consolidado!$E$5:$E$1000,$B16,Consolidado!$AA$5:$AA$1000,J$5,Consolidado!$C$5:$C$1000,"Auditoría Interna")," y "&amp;TEXT(DAY(_xlfn.MAXIFS(Consolidado!$B$5:$B$1000,Consolidado!$E$5:$E$1000,$B16,Consolidado!$AA$5:$AA$1000,J$5,Consolidado!$C$5:$C$1000,"Auditoría Interna")),"00")&amp;"/"&amp;TEXT(MONTH(_xlfn.MAXIFS(Consolidado!$B$5:$B$1000,Consolidado!$E$5:$E$1000,$B16,Consolidado!$AA$5:$AA$1000,J$5,Consolidado!$C$5:$C$1000,"Auditoría Interna")),"00"),""),""),IF(SUMIFS(Consolidado!$AD$5:$AD$1000,Consolidado!$E$5:$E$1000,$B16,Consolidado!$AA$5:$AA$1000,J$5,Consolidado!$C$5:$C$1000,"Auditoría Externa")&gt;0,"Externa "&amp;TEXT(DAY(_xlfn.MINIFS(Consolidado!$B$5:$B$1000,Consolidado!$E$5:$E$1000,$B16,Consolidado!$AA$5:$AA$1000,J$5,Consolidado!$C$5:$C$1000,"Auditoría Externa")),"00")&amp;"/"&amp;TEXT(MONTH(_xlfn.MINIFS(Consolidado!$B$5:$B$1000,Consolidado!$E$5:$E$1000,$B16,Consolidado!$AA$5:$AA$1000,J$5,Consolidado!$C$5:$C$1000,"Auditoría Externa")),"00")&amp;IF(_xlfn.MAXIFS(Consolidado!$B$5:$B$1000,Consolidado!$E$5:$E$1000,$B16,Consolidado!$AA$5:$AA$1000,J$5,Consolidado!$C$5:$C$1000,"Auditoría Externa")&lt;&gt;_xlfn.MINIFS(Consolidado!$B$5:$B$1000,Consolidado!$E$5:$E$1000,$B16,Consolidado!$AA$5:$AA$1000,J$5,Consolidado!$C$5:$C$1000,"Auditoría Externa")," y "&amp;TEXT(DAY(_xlfn.MAXIFS(Consolidado!$B$5:$B$1000,Consolidado!$E$5:$E$1000,$B16,Consolidado!$AA$5:$AA$1000,J$5,Consolidado!$C$5:$C$1000,"Auditoría Externa")),"00")&amp;"/"&amp;TEXT(MONTH(_xlfn.MAXIFS(Consolidado!$B$5:$B$1000,Consolidado!$E$5:$E$1000,$B16,Consolidado!$AA$5:$AA$1000,J$5,Consolidado!$C$5:$C$1000,"Auditoría Externa")),"00"),""),""),IF(SUMIFS(Consolidado!$AD$5:$AD$1000,Consolidado!$E$5:$E$1000,$B16,Consolidado!$AA$5:$AA$1000,J$5,Consolidado!$C$5:$C$1000,"SSF")&gt;0,"SSF "&amp;TEXT(DAY(_xlfn.MINIFS(Consolidado!$B$5:$B$1000,Consolidado!$E$5:$E$1000,$B16,Consolidado!$AA$5:$AA$1000,J$5,Consolidado!$C$5:$C$1000,"SSF")),"00")&amp;"/"&amp;TEXT(MONTH(_xlfn.MINIFS(Consolidado!$B$5:$B$1000,Consolidado!$E$5:$E$1000,$B16,Consolidado!$AA$5:$AA$1000,J$5,Consolidado!$C$5:$C$1000,"SSF")),"00")&amp;IF(_xlfn.MAXIFS(Consolidado!$B$5:$B$1000,Consolidado!$E$5:$E$1000,$B16,Consolidado!$AA$5:$AA$1000,J$5,Consolidado!$C$5:$C$1000,"SSF")&lt;&gt;_xlfn.MINIFS(Consolidado!$B$5:$B$1000,Consolidado!$E$5:$E$1000,$B16,Consolidado!$AA$5:$AA$1000,J$5,Consolidado!$C$5:$C$1000,"SSF")," y "&amp;TEXT(DAY(_xlfn.MAXIFS(Consolidado!$B$5:$B$1000,Consolidado!$E$5:$E$1000,$B16,Consolidado!$AA$5:$AA$1000,J$5,Consolidado!$C$5:$C$1000,"SSF")),"00")&amp;"/"&amp;TEXT(MONTH(_xlfn.MAXIFS(Consolidado!$B$5:$B$1000,Consolidado!$E$5:$E$1000,$B16,Consolidado!$AA$5:$AA$1000,J$5,Consolidado!$C$5:$C$1000,"SSF")),"00"),""),""),IF(SUMIFS(Consolidado!$AD$5:$AD$1000,Consolidado!$E$5:$E$1000,$B16,Consolidado!$AA$5:$AA$1000,J$5,Consolidado!$C$5:$C$1000,"Comité de Supervisión")&gt;0,"Comité Sup. "&amp;TEXT(DAY(_xlfn.MINIFS(Consolidado!$B$5:$B$1000,Consolidado!$E$5:$E$1000,$B16,Consolidado!$AA$5:$AA$1000,J$5,Consolidado!$C$5:$C$1000,"Comité de Supervisión")),"00")&amp;"/"&amp;TEXT(MONTH(_xlfn.MINIFS(Consolidado!$B$5:$B$1000,Consolidado!$E$5:$E$1000,$B16,Consolidado!$AA$5:$AA$1000,J$5,Consolidado!$C$5:$C$1000,"Comité de Supervisión")),"00")&amp;IF(_xlfn.MAXIFS(Consolidado!$B$5:$B$1000,Consolidado!$E$5:$E$1000,$B16,Consolidado!$AA$5:$AA$1000,J$5,Consolidado!$C$5:$C$1000,"Comité de Supervisión")&lt;&gt;_xlfn.MINIFS(Consolidado!$B$5:$B$1000,Consolidado!$E$5:$E$1000,$B16,Consolidado!$AA$5:$AA$1000,J$5,Consolidado!$C$5:$C$1000,"Comité de Supervisión")," y "&amp;TEXT(DAY(_xlfn.MAXIFS(Consolidado!$B$5:$B$1000,Consolidado!$E$5:$E$1000,$B16,Consolidado!$AA$5:$AA$1000,J$5,Consolidado!$C$5:$C$1000,"Comité de Supervisión")),"00")&amp;"/"&amp;TEXT(MONTH(_xlfn.MAXIFS(Consolidado!$B$5:$B$1000,Consolidado!$E$5:$E$1000,$B16,Consolidado!$AA$5:$AA$1000,J$5,Consolidado!$C$5:$C$1000,"Comité de Supervisión")),"00"),""),""),IF(SUMIFS(Consolidado!$AD$5:$AD$1000,Consolidado!$E$5:$E$1000,$B16,Consolidado!$AA$5:$AA$1000,J$5,Consolidado!$C$5:$C$1000,"Consejo de Administración")&gt;0,"Consejo "&amp;TEXT(DAY(_xlfn.MINIFS(Consolidado!$B$5:$B$1000,Consolidado!$E$5:$E$1000,$B16,Consolidado!$AA$5:$AA$1000,J$5,Consolidado!$C$5:$C$1000,"Consejo de Administración")),"00")&amp;"/"&amp;TEXT(MONTH(_xlfn.MINIFS(Consolidado!$B$5:$B$1000,Consolidado!$E$5:$E$1000,$B16,Consolidado!$AA$5:$AA$1000,J$5,Consolidado!$C$5:$C$1000,"Consejo de Administración")),"00")&amp;IF(_xlfn.MAXIFS(Consolidado!$B$5:$B$1000,Consolidado!$E$5:$E$1000,$B16,Consolidado!$AA$5:$AA$1000,J$5,Consolidado!$C$5:$C$1000,"Consejo de Administración")&lt;&gt;_xlfn.MINIFS(Consolidado!$B$5:$B$1000,Consolidado!$E$5:$E$1000,$B16,Consolidado!$AA$5:$AA$1000,J$5,Consolidado!$C$5:$C$1000,"Consejo de Administración")," y "&amp;TEXT(DAY(_xlfn.MAXIFS(Consolidado!$B$5:$B$1000,Consolidado!$E$5:$E$1000,$B16,Consolidado!$AA$5:$AA$1000,J$5,Consolidado!$C$5:$C$1000,"Consejo de Administración")),"00")&amp;"/"&amp;TEXT(MONTH(_xlfn.MAXIFS(Consolidado!$B$5:$B$1000,Consolidado!$E$5:$E$1000,$B16,Consolidado!$AA$5:$AA$1000,J$5,Consolidado!$C$5:$C$1000,"Consejo de Administración")),"00"),""),""),IF(SUMIFS(Consolidado!$AD$5:$AD$1000,Consolidado!$E$5:$E$1000,$B16,Consolidado!$AA$5:$AA$1000,J$5,Consolidado!$C$5:$C$1000,"Otros")&gt;0,"Otros "&amp;TEXT(DAY(_xlfn.MINIFS(Consolidado!$B$5:$B$1000,Consolidado!$E$5:$E$1000,$B16,Consolidado!$AA$5:$AA$1000,J$5,Consolidado!$C$5:$C$1000,"Otros")),"00")&amp;"/"&amp;TEXT(MONTH(_xlfn.MINIFS(Consolidado!$B$5:$B$1000,Consolidado!$E$5:$E$1000,$B16,Consolidado!$AA$5:$AA$1000,J$5,Consolidado!$C$5:$C$1000,"Otros")),"00")&amp;IF(_xlfn.MAXIFS(Consolidado!$B$5:$B$1000,Consolidado!$E$5:$E$1000,$B16,Consolidado!$AA$5:$AA$1000,J$5,Consolidado!$C$5:$C$1000,"Otros")&lt;&gt;_xlfn.MINIFS(Consolidado!$B$5:$B$1000,Consolidado!$E$5:$E$1000,$B16,Consolidado!$AA$5:$AA$1000,J$5,Consolidado!$C$5:$C$1000,"Otros")," y "&amp;TEXT(DAY(_xlfn.MAXIFS(Consolidado!$B$5:$B$1000,Consolidado!$E$5:$E$1000,$B16,Consolidado!$AA$5:$AA$1000,J$5,Consolidado!$C$5:$C$1000,"Otros")),"00")&amp;"/"&amp;TEXT(MONTH(_xlfn.MAXIFS(Consolidado!$B$5:$B$1000,Consolidado!$E$5:$E$1000,$B16,Consolidado!$AA$5:$AA$1000,J$5,Consolidado!$C$5:$C$1000,"Otros")),"00"),""),""))</f>
        <v/>
      </c>
      <c r="K16" s="37" t="str">
        <f aca="false">_xlfn.TEXTJOIN(" +"&amp;CHAR(10),TRUE(),IF(SUMIFS(Consolidado!$AD$5:$AD$1000,Consolidado!$E$5:$E$1000,$B16,Consolidado!$AA$5:$AA$1000,K$5,Consolidado!$C$5:$C$1000,"Auditoría Interna")&gt;0,"Interna "&amp;TEXT(DAY(_xlfn.MINIFS(Consolidado!$B$5:$B$1000,Consolidado!$E$5:$E$1000,$B16,Consolidado!$AA$5:$AA$1000,K$5,Consolidado!$C$5:$C$1000,"Auditoría Interna")),"00")&amp;"/"&amp;TEXT(MONTH(_xlfn.MINIFS(Consolidado!$B$5:$B$1000,Consolidado!$E$5:$E$1000,$B16,Consolidado!$AA$5:$AA$1000,K$5,Consolidado!$C$5:$C$1000,"Auditoría Interna")),"00")&amp;IF(_xlfn.MAXIFS(Consolidado!$B$5:$B$1000,Consolidado!$E$5:$E$1000,$B16,Consolidado!$AA$5:$AA$1000,K$5,Consolidado!$C$5:$C$1000,"Auditoría Interna")&lt;&gt;_xlfn.MINIFS(Consolidado!$B$5:$B$1000,Consolidado!$E$5:$E$1000,$B16,Consolidado!$AA$5:$AA$1000,K$5,Consolidado!$C$5:$C$1000,"Auditoría Interna")," y "&amp;TEXT(DAY(_xlfn.MAXIFS(Consolidado!$B$5:$B$1000,Consolidado!$E$5:$E$1000,$B16,Consolidado!$AA$5:$AA$1000,K$5,Consolidado!$C$5:$C$1000,"Auditoría Interna")),"00")&amp;"/"&amp;TEXT(MONTH(_xlfn.MAXIFS(Consolidado!$B$5:$B$1000,Consolidado!$E$5:$E$1000,$B16,Consolidado!$AA$5:$AA$1000,K$5,Consolidado!$C$5:$C$1000,"Auditoría Interna")),"00"),""),""),IF(SUMIFS(Consolidado!$AD$5:$AD$1000,Consolidado!$E$5:$E$1000,$B16,Consolidado!$AA$5:$AA$1000,K$5,Consolidado!$C$5:$C$1000,"Auditoría Externa")&gt;0,"Externa "&amp;TEXT(DAY(_xlfn.MINIFS(Consolidado!$B$5:$B$1000,Consolidado!$E$5:$E$1000,$B16,Consolidado!$AA$5:$AA$1000,K$5,Consolidado!$C$5:$C$1000,"Auditoría Externa")),"00")&amp;"/"&amp;TEXT(MONTH(_xlfn.MINIFS(Consolidado!$B$5:$B$1000,Consolidado!$E$5:$E$1000,$B16,Consolidado!$AA$5:$AA$1000,K$5,Consolidado!$C$5:$C$1000,"Auditoría Externa")),"00")&amp;IF(_xlfn.MAXIFS(Consolidado!$B$5:$B$1000,Consolidado!$E$5:$E$1000,$B16,Consolidado!$AA$5:$AA$1000,K$5,Consolidado!$C$5:$C$1000,"Auditoría Externa")&lt;&gt;_xlfn.MINIFS(Consolidado!$B$5:$B$1000,Consolidado!$E$5:$E$1000,$B16,Consolidado!$AA$5:$AA$1000,K$5,Consolidado!$C$5:$C$1000,"Auditoría Externa")," y "&amp;TEXT(DAY(_xlfn.MAXIFS(Consolidado!$B$5:$B$1000,Consolidado!$E$5:$E$1000,$B16,Consolidado!$AA$5:$AA$1000,K$5,Consolidado!$C$5:$C$1000,"Auditoría Externa")),"00")&amp;"/"&amp;TEXT(MONTH(_xlfn.MAXIFS(Consolidado!$B$5:$B$1000,Consolidado!$E$5:$E$1000,$B16,Consolidado!$AA$5:$AA$1000,K$5,Consolidado!$C$5:$C$1000,"Auditoría Externa")),"00"),""),""),IF(SUMIFS(Consolidado!$AD$5:$AD$1000,Consolidado!$E$5:$E$1000,$B16,Consolidado!$AA$5:$AA$1000,K$5,Consolidado!$C$5:$C$1000,"SSF")&gt;0,"SSF "&amp;TEXT(DAY(_xlfn.MINIFS(Consolidado!$B$5:$B$1000,Consolidado!$E$5:$E$1000,$B16,Consolidado!$AA$5:$AA$1000,K$5,Consolidado!$C$5:$C$1000,"SSF")),"00")&amp;"/"&amp;TEXT(MONTH(_xlfn.MINIFS(Consolidado!$B$5:$B$1000,Consolidado!$E$5:$E$1000,$B16,Consolidado!$AA$5:$AA$1000,K$5,Consolidado!$C$5:$C$1000,"SSF")),"00")&amp;IF(_xlfn.MAXIFS(Consolidado!$B$5:$B$1000,Consolidado!$E$5:$E$1000,$B16,Consolidado!$AA$5:$AA$1000,K$5,Consolidado!$C$5:$C$1000,"SSF")&lt;&gt;_xlfn.MINIFS(Consolidado!$B$5:$B$1000,Consolidado!$E$5:$E$1000,$B16,Consolidado!$AA$5:$AA$1000,K$5,Consolidado!$C$5:$C$1000,"SSF")," y "&amp;TEXT(DAY(_xlfn.MAXIFS(Consolidado!$B$5:$B$1000,Consolidado!$E$5:$E$1000,$B16,Consolidado!$AA$5:$AA$1000,K$5,Consolidado!$C$5:$C$1000,"SSF")),"00")&amp;"/"&amp;TEXT(MONTH(_xlfn.MAXIFS(Consolidado!$B$5:$B$1000,Consolidado!$E$5:$E$1000,$B16,Consolidado!$AA$5:$AA$1000,K$5,Consolidado!$C$5:$C$1000,"SSF")),"00"),""),""),IF(SUMIFS(Consolidado!$AD$5:$AD$1000,Consolidado!$E$5:$E$1000,$B16,Consolidado!$AA$5:$AA$1000,K$5,Consolidado!$C$5:$C$1000,"Comité de Supervisión")&gt;0,"Comité Sup. "&amp;TEXT(DAY(_xlfn.MINIFS(Consolidado!$B$5:$B$1000,Consolidado!$E$5:$E$1000,$B16,Consolidado!$AA$5:$AA$1000,K$5,Consolidado!$C$5:$C$1000,"Comité de Supervisión")),"00")&amp;"/"&amp;TEXT(MONTH(_xlfn.MINIFS(Consolidado!$B$5:$B$1000,Consolidado!$E$5:$E$1000,$B16,Consolidado!$AA$5:$AA$1000,K$5,Consolidado!$C$5:$C$1000,"Comité de Supervisión")),"00")&amp;IF(_xlfn.MAXIFS(Consolidado!$B$5:$B$1000,Consolidado!$E$5:$E$1000,$B16,Consolidado!$AA$5:$AA$1000,K$5,Consolidado!$C$5:$C$1000,"Comité de Supervisión")&lt;&gt;_xlfn.MINIFS(Consolidado!$B$5:$B$1000,Consolidado!$E$5:$E$1000,$B16,Consolidado!$AA$5:$AA$1000,K$5,Consolidado!$C$5:$C$1000,"Comité de Supervisión")," y "&amp;TEXT(DAY(_xlfn.MAXIFS(Consolidado!$B$5:$B$1000,Consolidado!$E$5:$E$1000,$B16,Consolidado!$AA$5:$AA$1000,K$5,Consolidado!$C$5:$C$1000,"Comité de Supervisión")),"00")&amp;"/"&amp;TEXT(MONTH(_xlfn.MAXIFS(Consolidado!$B$5:$B$1000,Consolidado!$E$5:$E$1000,$B16,Consolidado!$AA$5:$AA$1000,K$5,Consolidado!$C$5:$C$1000,"Comité de Supervisión")),"00"),""),""),IF(SUMIFS(Consolidado!$AD$5:$AD$1000,Consolidado!$E$5:$E$1000,$B16,Consolidado!$AA$5:$AA$1000,K$5,Consolidado!$C$5:$C$1000,"Consejo de Administración")&gt;0,"Consejo "&amp;TEXT(DAY(_xlfn.MINIFS(Consolidado!$B$5:$B$1000,Consolidado!$E$5:$E$1000,$B16,Consolidado!$AA$5:$AA$1000,K$5,Consolidado!$C$5:$C$1000,"Consejo de Administración")),"00")&amp;"/"&amp;TEXT(MONTH(_xlfn.MINIFS(Consolidado!$B$5:$B$1000,Consolidado!$E$5:$E$1000,$B16,Consolidado!$AA$5:$AA$1000,K$5,Consolidado!$C$5:$C$1000,"Consejo de Administración")),"00")&amp;IF(_xlfn.MAXIFS(Consolidado!$B$5:$B$1000,Consolidado!$E$5:$E$1000,$B16,Consolidado!$AA$5:$AA$1000,K$5,Consolidado!$C$5:$C$1000,"Consejo de Administración")&lt;&gt;_xlfn.MINIFS(Consolidado!$B$5:$B$1000,Consolidado!$E$5:$E$1000,$B16,Consolidado!$AA$5:$AA$1000,K$5,Consolidado!$C$5:$C$1000,"Consejo de Administración")," y "&amp;TEXT(DAY(_xlfn.MAXIFS(Consolidado!$B$5:$B$1000,Consolidado!$E$5:$E$1000,$B16,Consolidado!$AA$5:$AA$1000,K$5,Consolidado!$C$5:$C$1000,"Consejo de Administración")),"00")&amp;"/"&amp;TEXT(MONTH(_xlfn.MAXIFS(Consolidado!$B$5:$B$1000,Consolidado!$E$5:$E$1000,$B16,Consolidado!$AA$5:$AA$1000,K$5,Consolidado!$C$5:$C$1000,"Consejo de Administración")),"00"),""),""),IF(SUMIFS(Consolidado!$AD$5:$AD$1000,Consolidado!$E$5:$E$1000,$B16,Consolidado!$AA$5:$AA$1000,K$5,Consolidado!$C$5:$C$1000,"Otros")&gt;0,"Otros "&amp;TEXT(DAY(_xlfn.MINIFS(Consolidado!$B$5:$B$1000,Consolidado!$E$5:$E$1000,$B16,Consolidado!$AA$5:$AA$1000,K$5,Consolidado!$C$5:$C$1000,"Otros")),"00")&amp;"/"&amp;TEXT(MONTH(_xlfn.MINIFS(Consolidado!$B$5:$B$1000,Consolidado!$E$5:$E$1000,$B16,Consolidado!$AA$5:$AA$1000,K$5,Consolidado!$C$5:$C$1000,"Otros")),"00")&amp;IF(_xlfn.MAXIFS(Consolidado!$B$5:$B$1000,Consolidado!$E$5:$E$1000,$B16,Consolidado!$AA$5:$AA$1000,K$5,Consolidado!$C$5:$C$1000,"Otros")&lt;&gt;_xlfn.MINIFS(Consolidado!$B$5:$B$1000,Consolidado!$E$5:$E$1000,$B16,Consolidado!$AA$5:$AA$1000,K$5,Consolidado!$C$5:$C$1000,"Otros")," y "&amp;TEXT(DAY(_xlfn.MAXIFS(Consolidado!$B$5:$B$1000,Consolidado!$E$5:$E$1000,$B16,Consolidado!$AA$5:$AA$1000,K$5,Consolidado!$C$5:$C$1000,"Otros")),"00")&amp;"/"&amp;TEXT(MONTH(_xlfn.MAXIFS(Consolidado!$B$5:$B$1000,Consolidado!$E$5:$E$1000,$B16,Consolidado!$AA$5:$AA$1000,K$5,Consolidado!$C$5:$C$1000,"Otros")),"00"),""),""))</f>
        <v>Interna 06/05</v>
      </c>
      <c r="L16" s="37" t="str">
        <f aca="false">_xlfn.TEXTJOIN(" +"&amp;CHAR(10),TRUE(),IF(SUMIFS(Consolidado!$AD$5:$AD$1000,Consolidado!$E$5:$E$1000,$B16,Consolidado!$AA$5:$AA$1000,L$5,Consolidado!$C$5:$C$1000,"Auditoría Interna")&gt;0,"Interna "&amp;TEXT(DAY(_xlfn.MINIFS(Consolidado!$B$5:$B$1000,Consolidado!$E$5:$E$1000,$B16,Consolidado!$AA$5:$AA$1000,L$5,Consolidado!$C$5:$C$1000,"Auditoría Interna")),"00")&amp;"/"&amp;TEXT(MONTH(_xlfn.MINIFS(Consolidado!$B$5:$B$1000,Consolidado!$E$5:$E$1000,$B16,Consolidado!$AA$5:$AA$1000,L$5,Consolidado!$C$5:$C$1000,"Auditoría Interna")),"00")&amp;IF(_xlfn.MAXIFS(Consolidado!$B$5:$B$1000,Consolidado!$E$5:$E$1000,$B16,Consolidado!$AA$5:$AA$1000,L$5,Consolidado!$C$5:$C$1000,"Auditoría Interna")&lt;&gt;_xlfn.MINIFS(Consolidado!$B$5:$B$1000,Consolidado!$E$5:$E$1000,$B16,Consolidado!$AA$5:$AA$1000,L$5,Consolidado!$C$5:$C$1000,"Auditoría Interna")," y "&amp;TEXT(DAY(_xlfn.MAXIFS(Consolidado!$B$5:$B$1000,Consolidado!$E$5:$E$1000,$B16,Consolidado!$AA$5:$AA$1000,L$5,Consolidado!$C$5:$C$1000,"Auditoría Interna")),"00")&amp;"/"&amp;TEXT(MONTH(_xlfn.MAXIFS(Consolidado!$B$5:$B$1000,Consolidado!$E$5:$E$1000,$B16,Consolidado!$AA$5:$AA$1000,L$5,Consolidado!$C$5:$C$1000,"Auditoría Interna")),"00"),""),""),IF(SUMIFS(Consolidado!$AD$5:$AD$1000,Consolidado!$E$5:$E$1000,$B16,Consolidado!$AA$5:$AA$1000,L$5,Consolidado!$C$5:$C$1000,"Auditoría Externa")&gt;0,"Externa "&amp;TEXT(DAY(_xlfn.MINIFS(Consolidado!$B$5:$B$1000,Consolidado!$E$5:$E$1000,$B16,Consolidado!$AA$5:$AA$1000,L$5,Consolidado!$C$5:$C$1000,"Auditoría Externa")),"00")&amp;"/"&amp;TEXT(MONTH(_xlfn.MINIFS(Consolidado!$B$5:$B$1000,Consolidado!$E$5:$E$1000,$B16,Consolidado!$AA$5:$AA$1000,L$5,Consolidado!$C$5:$C$1000,"Auditoría Externa")),"00")&amp;IF(_xlfn.MAXIFS(Consolidado!$B$5:$B$1000,Consolidado!$E$5:$E$1000,$B16,Consolidado!$AA$5:$AA$1000,L$5,Consolidado!$C$5:$C$1000,"Auditoría Externa")&lt;&gt;_xlfn.MINIFS(Consolidado!$B$5:$B$1000,Consolidado!$E$5:$E$1000,$B16,Consolidado!$AA$5:$AA$1000,L$5,Consolidado!$C$5:$C$1000,"Auditoría Externa")," y "&amp;TEXT(DAY(_xlfn.MAXIFS(Consolidado!$B$5:$B$1000,Consolidado!$E$5:$E$1000,$B16,Consolidado!$AA$5:$AA$1000,L$5,Consolidado!$C$5:$C$1000,"Auditoría Externa")),"00")&amp;"/"&amp;TEXT(MONTH(_xlfn.MAXIFS(Consolidado!$B$5:$B$1000,Consolidado!$E$5:$E$1000,$B16,Consolidado!$AA$5:$AA$1000,L$5,Consolidado!$C$5:$C$1000,"Auditoría Externa")),"00"),""),""),IF(SUMIFS(Consolidado!$AD$5:$AD$1000,Consolidado!$E$5:$E$1000,$B16,Consolidado!$AA$5:$AA$1000,L$5,Consolidado!$C$5:$C$1000,"SSF")&gt;0,"SSF "&amp;TEXT(DAY(_xlfn.MINIFS(Consolidado!$B$5:$B$1000,Consolidado!$E$5:$E$1000,$B16,Consolidado!$AA$5:$AA$1000,L$5,Consolidado!$C$5:$C$1000,"SSF")),"00")&amp;"/"&amp;TEXT(MONTH(_xlfn.MINIFS(Consolidado!$B$5:$B$1000,Consolidado!$E$5:$E$1000,$B16,Consolidado!$AA$5:$AA$1000,L$5,Consolidado!$C$5:$C$1000,"SSF")),"00")&amp;IF(_xlfn.MAXIFS(Consolidado!$B$5:$B$1000,Consolidado!$E$5:$E$1000,$B16,Consolidado!$AA$5:$AA$1000,L$5,Consolidado!$C$5:$C$1000,"SSF")&lt;&gt;_xlfn.MINIFS(Consolidado!$B$5:$B$1000,Consolidado!$E$5:$E$1000,$B16,Consolidado!$AA$5:$AA$1000,L$5,Consolidado!$C$5:$C$1000,"SSF")," y "&amp;TEXT(DAY(_xlfn.MAXIFS(Consolidado!$B$5:$B$1000,Consolidado!$E$5:$E$1000,$B16,Consolidado!$AA$5:$AA$1000,L$5,Consolidado!$C$5:$C$1000,"SSF")),"00")&amp;"/"&amp;TEXT(MONTH(_xlfn.MAXIFS(Consolidado!$B$5:$B$1000,Consolidado!$E$5:$E$1000,$B16,Consolidado!$AA$5:$AA$1000,L$5,Consolidado!$C$5:$C$1000,"SSF")),"00"),""),""),IF(SUMIFS(Consolidado!$AD$5:$AD$1000,Consolidado!$E$5:$E$1000,$B16,Consolidado!$AA$5:$AA$1000,L$5,Consolidado!$C$5:$C$1000,"Comité de Supervisión")&gt;0,"Comité Sup. "&amp;TEXT(DAY(_xlfn.MINIFS(Consolidado!$B$5:$B$1000,Consolidado!$E$5:$E$1000,$B16,Consolidado!$AA$5:$AA$1000,L$5,Consolidado!$C$5:$C$1000,"Comité de Supervisión")),"00")&amp;"/"&amp;TEXT(MONTH(_xlfn.MINIFS(Consolidado!$B$5:$B$1000,Consolidado!$E$5:$E$1000,$B16,Consolidado!$AA$5:$AA$1000,L$5,Consolidado!$C$5:$C$1000,"Comité de Supervisión")),"00")&amp;IF(_xlfn.MAXIFS(Consolidado!$B$5:$B$1000,Consolidado!$E$5:$E$1000,$B16,Consolidado!$AA$5:$AA$1000,L$5,Consolidado!$C$5:$C$1000,"Comité de Supervisión")&lt;&gt;_xlfn.MINIFS(Consolidado!$B$5:$B$1000,Consolidado!$E$5:$E$1000,$B16,Consolidado!$AA$5:$AA$1000,L$5,Consolidado!$C$5:$C$1000,"Comité de Supervisión")," y "&amp;TEXT(DAY(_xlfn.MAXIFS(Consolidado!$B$5:$B$1000,Consolidado!$E$5:$E$1000,$B16,Consolidado!$AA$5:$AA$1000,L$5,Consolidado!$C$5:$C$1000,"Comité de Supervisión")),"00")&amp;"/"&amp;TEXT(MONTH(_xlfn.MAXIFS(Consolidado!$B$5:$B$1000,Consolidado!$E$5:$E$1000,$B16,Consolidado!$AA$5:$AA$1000,L$5,Consolidado!$C$5:$C$1000,"Comité de Supervisión")),"00"),""),""),IF(SUMIFS(Consolidado!$AD$5:$AD$1000,Consolidado!$E$5:$E$1000,$B16,Consolidado!$AA$5:$AA$1000,L$5,Consolidado!$C$5:$C$1000,"Consejo de Administración")&gt;0,"Consejo "&amp;TEXT(DAY(_xlfn.MINIFS(Consolidado!$B$5:$B$1000,Consolidado!$E$5:$E$1000,$B16,Consolidado!$AA$5:$AA$1000,L$5,Consolidado!$C$5:$C$1000,"Consejo de Administración")),"00")&amp;"/"&amp;TEXT(MONTH(_xlfn.MINIFS(Consolidado!$B$5:$B$1000,Consolidado!$E$5:$E$1000,$B16,Consolidado!$AA$5:$AA$1000,L$5,Consolidado!$C$5:$C$1000,"Consejo de Administración")),"00")&amp;IF(_xlfn.MAXIFS(Consolidado!$B$5:$B$1000,Consolidado!$E$5:$E$1000,$B16,Consolidado!$AA$5:$AA$1000,L$5,Consolidado!$C$5:$C$1000,"Consejo de Administración")&lt;&gt;_xlfn.MINIFS(Consolidado!$B$5:$B$1000,Consolidado!$E$5:$E$1000,$B16,Consolidado!$AA$5:$AA$1000,L$5,Consolidado!$C$5:$C$1000,"Consejo de Administración")," y "&amp;TEXT(DAY(_xlfn.MAXIFS(Consolidado!$B$5:$B$1000,Consolidado!$E$5:$E$1000,$B16,Consolidado!$AA$5:$AA$1000,L$5,Consolidado!$C$5:$C$1000,"Consejo de Administración")),"00")&amp;"/"&amp;TEXT(MONTH(_xlfn.MAXIFS(Consolidado!$B$5:$B$1000,Consolidado!$E$5:$E$1000,$B16,Consolidado!$AA$5:$AA$1000,L$5,Consolidado!$C$5:$C$1000,"Consejo de Administración")),"00"),""),""),IF(SUMIFS(Consolidado!$AD$5:$AD$1000,Consolidado!$E$5:$E$1000,$B16,Consolidado!$AA$5:$AA$1000,L$5,Consolidado!$C$5:$C$1000,"Otros")&gt;0,"Otros "&amp;TEXT(DAY(_xlfn.MINIFS(Consolidado!$B$5:$B$1000,Consolidado!$E$5:$E$1000,$B16,Consolidado!$AA$5:$AA$1000,L$5,Consolidado!$C$5:$C$1000,"Otros")),"00")&amp;"/"&amp;TEXT(MONTH(_xlfn.MINIFS(Consolidado!$B$5:$B$1000,Consolidado!$E$5:$E$1000,$B16,Consolidado!$AA$5:$AA$1000,L$5,Consolidado!$C$5:$C$1000,"Otros")),"00")&amp;IF(_xlfn.MAXIFS(Consolidado!$B$5:$B$1000,Consolidado!$E$5:$E$1000,$B16,Consolidado!$AA$5:$AA$1000,L$5,Consolidado!$C$5:$C$1000,"Otros")&lt;&gt;_xlfn.MINIFS(Consolidado!$B$5:$B$1000,Consolidado!$E$5:$E$1000,$B16,Consolidado!$AA$5:$AA$1000,L$5,Consolidado!$C$5:$C$1000,"Otros")," y "&amp;TEXT(DAY(_xlfn.MAXIFS(Consolidado!$B$5:$B$1000,Consolidado!$E$5:$E$1000,$B16,Consolidado!$AA$5:$AA$1000,L$5,Consolidado!$C$5:$C$1000,"Otros")),"00")&amp;"/"&amp;TEXT(MONTH(_xlfn.MAXIFS(Consolidado!$B$5:$B$1000,Consolidado!$E$5:$E$1000,$B16,Consolidado!$AA$5:$AA$1000,L$5,Consolidado!$C$5:$C$1000,"Otros")),"00"),""),""))</f>
        <v/>
      </c>
      <c r="M16" s="37" t="str">
        <f aca="false">_xlfn.TEXTJOIN(" +"&amp;CHAR(10),TRUE(),IF(SUMIFS(Consolidado!$AD$5:$AD$1000,Consolidado!$E$5:$E$1000,$B16,Consolidado!$AA$5:$AA$1000,M$5,Consolidado!$C$5:$C$1000,"Auditoría Interna")&gt;0,"Interna "&amp;TEXT(DAY(_xlfn.MINIFS(Consolidado!$B$5:$B$1000,Consolidado!$E$5:$E$1000,$B16,Consolidado!$AA$5:$AA$1000,M$5,Consolidado!$C$5:$C$1000,"Auditoría Interna")),"00")&amp;"/"&amp;TEXT(MONTH(_xlfn.MINIFS(Consolidado!$B$5:$B$1000,Consolidado!$E$5:$E$1000,$B16,Consolidado!$AA$5:$AA$1000,M$5,Consolidado!$C$5:$C$1000,"Auditoría Interna")),"00")&amp;IF(_xlfn.MAXIFS(Consolidado!$B$5:$B$1000,Consolidado!$E$5:$E$1000,$B16,Consolidado!$AA$5:$AA$1000,M$5,Consolidado!$C$5:$C$1000,"Auditoría Interna")&lt;&gt;_xlfn.MINIFS(Consolidado!$B$5:$B$1000,Consolidado!$E$5:$E$1000,$B16,Consolidado!$AA$5:$AA$1000,M$5,Consolidado!$C$5:$C$1000,"Auditoría Interna")," y "&amp;TEXT(DAY(_xlfn.MAXIFS(Consolidado!$B$5:$B$1000,Consolidado!$E$5:$E$1000,$B16,Consolidado!$AA$5:$AA$1000,M$5,Consolidado!$C$5:$C$1000,"Auditoría Interna")),"00")&amp;"/"&amp;TEXT(MONTH(_xlfn.MAXIFS(Consolidado!$B$5:$B$1000,Consolidado!$E$5:$E$1000,$B16,Consolidado!$AA$5:$AA$1000,M$5,Consolidado!$C$5:$C$1000,"Auditoría Interna")),"00"),""),""),IF(SUMIFS(Consolidado!$AD$5:$AD$1000,Consolidado!$E$5:$E$1000,$B16,Consolidado!$AA$5:$AA$1000,M$5,Consolidado!$C$5:$C$1000,"Auditoría Externa")&gt;0,"Externa "&amp;TEXT(DAY(_xlfn.MINIFS(Consolidado!$B$5:$B$1000,Consolidado!$E$5:$E$1000,$B16,Consolidado!$AA$5:$AA$1000,M$5,Consolidado!$C$5:$C$1000,"Auditoría Externa")),"00")&amp;"/"&amp;TEXT(MONTH(_xlfn.MINIFS(Consolidado!$B$5:$B$1000,Consolidado!$E$5:$E$1000,$B16,Consolidado!$AA$5:$AA$1000,M$5,Consolidado!$C$5:$C$1000,"Auditoría Externa")),"00")&amp;IF(_xlfn.MAXIFS(Consolidado!$B$5:$B$1000,Consolidado!$E$5:$E$1000,$B16,Consolidado!$AA$5:$AA$1000,M$5,Consolidado!$C$5:$C$1000,"Auditoría Externa")&lt;&gt;_xlfn.MINIFS(Consolidado!$B$5:$B$1000,Consolidado!$E$5:$E$1000,$B16,Consolidado!$AA$5:$AA$1000,M$5,Consolidado!$C$5:$C$1000,"Auditoría Externa")," y "&amp;TEXT(DAY(_xlfn.MAXIFS(Consolidado!$B$5:$B$1000,Consolidado!$E$5:$E$1000,$B16,Consolidado!$AA$5:$AA$1000,M$5,Consolidado!$C$5:$C$1000,"Auditoría Externa")),"00")&amp;"/"&amp;TEXT(MONTH(_xlfn.MAXIFS(Consolidado!$B$5:$B$1000,Consolidado!$E$5:$E$1000,$B16,Consolidado!$AA$5:$AA$1000,M$5,Consolidado!$C$5:$C$1000,"Auditoría Externa")),"00"),""),""),IF(SUMIFS(Consolidado!$AD$5:$AD$1000,Consolidado!$E$5:$E$1000,$B16,Consolidado!$AA$5:$AA$1000,M$5,Consolidado!$C$5:$C$1000,"SSF")&gt;0,"SSF "&amp;TEXT(DAY(_xlfn.MINIFS(Consolidado!$B$5:$B$1000,Consolidado!$E$5:$E$1000,$B16,Consolidado!$AA$5:$AA$1000,M$5,Consolidado!$C$5:$C$1000,"SSF")),"00")&amp;"/"&amp;TEXT(MONTH(_xlfn.MINIFS(Consolidado!$B$5:$B$1000,Consolidado!$E$5:$E$1000,$B16,Consolidado!$AA$5:$AA$1000,M$5,Consolidado!$C$5:$C$1000,"SSF")),"00")&amp;IF(_xlfn.MAXIFS(Consolidado!$B$5:$B$1000,Consolidado!$E$5:$E$1000,$B16,Consolidado!$AA$5:$AA$1000,M$5,Consolidado!$C$5:$C$1000,"SSF")&lt;&gt;_xlfn.MINIFS(Consolidado!$B$5:$B$1000,Consolidado!$E$5:$E$1000,$B16,Consolidado!$AA$5:$AA$1000,M$5,Consolidado!$C$5:$C$1000,"SSF")," y "&amp;TEXT(DAY(_xlfn.MAXIFS(Consolidado!$B$5:$B$1000,Consolidado!$E$5:$E$1000,$B16,Consolidado!$AA$5:$AA$1000,M$5,Consolidado!$C$5:$C$1000,"SSF")),"00")&amp;"/"&amp;TEXT(MONTH(_xlfn.MAXIFS(Consolidado!$B$5:$B$1000,Consolidado!$E$5:$E$1000,$B16,Consolidado!$AA$5:$AA$1000,M$5,Consolidado!$C$5:$C$1000,"SSF")),"00"),""),""),IF(SUMIFS(Consolidado!$AD$5:$AD$1000,Consolidado!$E$5:$E$1000,$B16,Consolidado!$AA$5:$AA$1000,M$5,Consolidado!$C$5:$C$1000,"Comité de Supervisión")&gt;0,"Comité Sup. "&amp;TEXT(DAY(_xlfn.MINIFS(Consolidado!$B$5:$B$1000,Consolidado!$E$5:$E$1000,$B16,Consolidado!$AA$5:$AA$1000,M$5,Consolidado!$C$5:$C$1000,"Comité de Supervisión")),"00")&amp;"/"&amp;TEXT(MONTH(_xlfn.MINIFS(Consolidado!$B$5:$B$1000,Consolidado!$E$5:$E$1000,$B16,Consolidado!$AA$5:$AA$1000,M$5,Consolidado!$C$5:$C$1000,"Comité de Supervisión")),"00")&amp;IF(_xlfn.MAXIFS(Consolidado!$B$5:$B$1000,Consolidado!$E$5:$E$1000,$B16,Consolidado!$AA$5:$AA$1000,M$5,Consolidado!$C$5:$C$1000,"Comité de Supervisión")&lt;&gt;_xlfn.MINIFS(Consolidado!$B$5:$B$1000,Consolidado!$E$5:$E$1000,$B16,Consolidado!$AA$5:$AA$1000,M$5,Consolidado!$C$5:$C$1000,"Comité de Supervisión")," y "&amp;TEXT(DAY(_xlfn.MAXIFS(Consolidado!$B$5:$B$1000,Consolidado!$E$5:$E$1000,$B16,Consolidado!$AA$5:$AA$1000,M$5,Consolidado!$C$5:$C$1000,"Comité de Supervisión")),"00")&amp;"/"&amp;TEXT(MONTH(_xlfn.MAXIFS(Consolidado!$B$5:$B$1000,Consolidado!$E$5:$E$1000,$B16,Consolidado!$AA$5:$AA$1000,M$5,Consolidado!$C$5:$C$1000,"Comité de Supervisión")),"00"),""),""),IF(SUMIFS(Consolidado!$AD$5:$AD$1000,Consolidado!$E$5:$E$1000,$B16,Consolidado!$AA$5:$AA$1000,M$5,Consolidado!$C$5:$C$1000,"Consejo de Administración")&gt;0,"Consejo "&amp;TEXT(DAY(_xlfn.MINIFS(Consolidado!$B$5:$B$1000,Consolidado!$E$5:$E$1000,$B16,Consolidado!$AA$5:$AA$1000,M$5,Consolidado!$C$5:$C$1000,"Consejo de Administración")),"00")&amp;"/"&amp;TEXT(MONTH(_xlfn.MINIFS(Consolidado!$B$5:$B$1000,Consolidado!$E$5:$E$1000,$B16,Consolidado!$AA$5:$AA$1000,M$5,Consolidado!$C$5:$C$1000,"Consejo de Administración")),"00")&amp;IF(_xlfn.MAXIFS(Consolidado!$B$5:$B$1000,Consolidado!$E$5:$E$1000,$B16,Consolidado!$AA$5:$AA$1000,M$5,Consolidado!$C$5:$C$1000,"Consejo de Administración")&lt;&gt;_xlfn.MINIFS(Consolidado!$B$5:$B$1000,Consolidado!$E$5:$E$1000,$B16,Consolidado!$AA$5:$AA$1000,M$5,Consolidado!$C$5:$C$1000,"Consejo de Administración")," y "&amp;TEXT(DAY(_xlfn.MAXIFS(Consolidado!$B$5:$B$1000,Consolidado!$E$5:$E$1000,$B16,Consolidado!$AA$5:$AA$1000,M$5,Consolidado!$C$5:$C$1000,"Consejo de Administración")),"00")&amp;"/"&amp;TEXT(MONTH(_xlfn.MAXIFS(Consolidado!$B$5:$B$1000,Consolidado!$E$5:$E$1000,$B16,Consolidado!$AA$5:$AA$1000,M$5,Consolidado!$C$5:$C$1000,"Consejo de Administración")),"00"),""),""),IF(SUMIFS(Consolidado!$AD$5:$AD$1000,Consolidado!$E$5:$E$1000,$B16,Consolidado!$AA$5:$AA$1000,M$5,Consolidado!$C$5:$C$1000,"Otros")&gt;0,"Otros "&amp;TEXT(DAY(_xlfn.MINIFS(Consolidado!$B$5:$B$1000,Consolidado!$E$5:$E$1000,$B16,Consolidado!$AA$5:$AA$1000,M$5,Consolidado!$C$5:$C$1000,"Otros")),"00")&amp;"/"&amp;TEXT(MONTH(_xlfn.MINIFS(Consolidado!$B$5:$B$1000,Consolidado!$E$5:$E$1000,$B16,Consolidado!$AA$5:$AA$1000,M$5,Consolidado!$C$5:$C$1000,"Otros")),"00")&amp;IF(_xlfn.MAXIFS(Consolidado!$B$5:$B$1000,Consolidado!$E$5:$E$1000,$B16,Consolidado!$AA$5:$AA$1000,M$5,Consolidado!$C$5:$C$1000,"Otros")&lt;&gt;_xlfn.MINIFS(Consolidado!$B$5:$B$1000,Consolidado!$E$5:$E$1000,$B16,Consolidado!$AA$5:$AA$1000,M$5,Consolidado!$C$5:$C$1000,"Otros")," y "&amp;TEXT(DAY(_xlfn.MAXIFS(Consolidado!$B$5:$B$1000,Consolidado!$E$5:$E$1000,$B16,Consolidado!$AA$5:$AA$1000,M$5,Consolidado!$C$5:$C$1000,"Otros")),"00")&amp;"/"&amp;TEXT(MONTH(_xlfn.MAXIFS(Consolidado!$B$5:$B$1000,Consolidado!$E$5:$E$1000,$B16,Consolidado!$AA$5:$AA$1000,M$5,Consolidado!$C$5:$C$1000,"Otros")),"00"),""),""))</f>
        <v/>
      </c>
      <c r="N16" s="37" t="str">
        <f aca="false">_xlfn.TEXTJOIN(" +"&amp;CHAR(10),TRUE(),IF(SUMIFS(Consolidado!$AD$5:$AD$1000,Consolidado!$E$5:$E$1000,$B16,Consolidado!$AA$5:$AA$1000,N$5,Consolidado!$C$5:$C$1000,"Auditoría Interna")&gt;0,"Interna "&amp;TEXT(DAY(_xlfn.MINIFS(Consolidado!$B$5:$B$1000,Consolidado!$E$5:$E$1000,$B16,Consolidado!$AA$5:$AA$1000,N$5,Consolidado!$C$5:$C$1000,"Auditoría Interna")),"00")&amp;"/"&amp;TEXT(MONTH(_xlfn.MINIFS(Consolidado!$B$5:$B$1000,Consolidado!$E$5:$E$1000,$B16,Consolidado!$AA$5:$AA$1000,N$5,Consolidado!$C$5:$C$1000,"Auditoría Interna")),"00")&amp;IF(_xlfn.MAXIFS(Consolidado!$B$5:$B$1000,Consolidado!$E$5:$E$1000,$B16,Consolidado!$AA$5:$AA$1000,N$5,Consolidado!$C$5:$C$1000,"Auditoría Interna")&lt;&gt;_xlfn.MINIFS(Consolidado!$B$5:$B$1000,Consolidado!$E$5:$E$1000,$B16,Consolidado!$AA$5:$AA$1000,N$5,Consolidado!$C$5:$C$1000,"Auditoría Interna")," y "&amp;TEXT(DAY(_xlfn.MAXIFS(Consolidado!$B$5:$B$1000,Consolidado!$E$5:$E$1000,$B16,Consolidado!$AA$5:$AA$1000,N$5,Consolidado!$C$5:$C$1000,"Auditoría Interna")),"00")&amp;"/"&amp;TEXT(MONTH(_xlfn.MAXIFS(Consolidado!$B$5:$B$1000,Consolidado!$E$5:$E$1000,$B16,Consolidado!$AA$5:$AA$1000,N$5,Consolidado!$C$5:$C$1000,"Auditoría Interna")),"00"),""),""),IF(SUMIFS(Consolidado!$AD$5:$AD$1000,Consolidado!$E$5:$E$1000,$B16,Consolidado!$AA$5:$AA$1000,N$5,Consolidado!$C$5:$C$1000,"Auditoría Externa")&gt;0,"Externa "&amp;TEXT(DAY(_xlfn.MINIFS(Consolidado!$B$5:$B$1000,Consolidado!$E$5:$E$1000,$B16,Consolidado!$AA$5:$AA$1000,N$5,Consolidado!$C$5:$C$1000,"Auditoría Externa")),"00")&amp;"/"&amp;TEXT(MONTH(_xlfn.MINIFS(Consolidado!$B$5:$B$1000,Consolidado!$E$5:$E$1000,$B16,Consolidado!$AA$5:$AA$1000,N$5,Consolidado!$C$5:$C$1000,"Auditoría Externa")),"00")&amp;IF(_xlfn.MAXIFS(Consolidado!$B$5:$B$1000,Consolidado!$E$5:$E$1000,$B16,Consolidado!$AA$5:$AA$1000,N$5,Consolidado!$C$5:$C$1000,"Auditoría Externa")&lt;&gt;_xlfn.MINIFS(Consolidado!$B$5:$B$1000,Consolidado!$E$5:$E$1000,$B16,Consolidado!$AA$5:$AA$1000,N$5,Consolidado!$C$5:$C$1000,"Auditoría Externa")," y "&amp;TEXT(DAY(_xlfn.MAXIFS(Consolidado!$B$5:$B$1000,Consolidado!$E$5:$E$1000,$B16,Consolidado!$AA$5:$AA$1000,N$5,Consolidado!$C$5:$C$1000,"Auditoría Externa")),"00")&amp;"/"&amp;TEXT(MONTH(_xlfn.MAXIFS(Consolidado!$B$5:$B$1000,Consolidado!$E$5:$E$1000,$B16,Consolidado!$AA$5:$AA$1000,N$5,Consolidado!$C$5:$C$1000,"Auditoría Externa")),"00"),""),""),IF(SUMIFS(Consolidado!$AD$5:$AD$1000,Consolidado!$E$5:$E$1000,$B16,Consolidado!$AA$5:$AA$1000,N$5,Consolidado!$C$5:$C$1000,"SSF")&gt;0,"SSF "&amp;TEXT(DAY(_xlfn.MINIFS(Consolidado!$B$5:$B$1000,Consolidado!$E$5:$E$1000,$B16,Consolidado!$AA$5:$AA$1000,N$5,Consolidado!$C$5:$C$1000,"SSF")),"00")&amp;"/"&amp;TEXT(MONTH(_xlfn.MINIFS(Consolidado!$B$5:$B$1000,Consolidado!$E$5:$E$1000,$B16,Consolidado!$AA$5:$AA$1000,N$5,Consolidado!$C$5:$C$1000,"SSF")),"00")&amp;IF(_xlfn.MAXIFS(Consolidado!$B$5:$B$1000,Consolidado!$E$5:$E$1000,$B16,Consolidado!$AA$5:$AA$1000,N$5,Consolidado!$C$5:$C$1000,"SSF")&lt;&gt;_xlfn.MINIFS(Consolidado!$B$5:$B$1000,Consolidado!$E$5:$E$1000,$B16,Consolidado!$AA$5:$AA$1000,N$5,Consolidado!$C$5:$C$1000,"SSF")," y "&amp;TEXT(DAY(_xlfn.MAXIFS(Consolidado!$B$5:$B$1000,Consolidado!$E$5:$E$1000,$B16,Consolidado!$AA$5:$AA$1000,N$5,Consolidado!$C$5:$C$1000,"SSF")),"00")&amp;"/"&amp;TEXT(MONTH(_xlfn.MAXIFS(Consolidado!$B$5:$B$1000,Consolidado!$E$5:$E$1000,$B16,Consolidado!$AA$5:$AA$1000,N$5,Consolidado!$C$5:$C$1000,"SSF")),"00"),""),""),IF(SUMIFS(Consolidado!$AD$5:$AD$1000,Consolidado!$E$5:$E$1000,$B16,Consolidado!$AA$5:$AA$1000,N$5,Consolidado!$C$5:$C$1000,"Comité de Supervisión")&gt;0,"Comité Sup. "&amp;TEXT(DAY(_xlfn.MINIFS(Consolidado!$B$5:$B$1000,Consolidado!$E$5:$E$1000,$B16,Consolidado!$AA$5:$AA$1000,N$5,Consolidado!$C$5:$C$1000,"Comité de Supervisión")),"00")&amp;"/"&amp;TEXT(MONTH(_xlfn.MINIFS(Consolidado!$B$5:$B$1000,Consolidado!$E$5:$E$1000,$B16,Consolidado!$AA$5:$AA$1000,N$5,Consolidado!$C$5:$C$1000,"Comité de Supervisión")),"00")&amp;IF(_xlfn.MAXIFS(Consolidado!$B$5:$B$1000,Consolidado!$E$5:$E$1000,$B16,Consolidado!$AA$5:$AA$1000,N$5,Consolidado!$C$5:$C$1000,"Comité de Supervisión")&lt;&gt;_xlfn.MINIFS(Consolidado!$B$5:$B$1000,Consolidado!$E$5:$E$1000,$B16,Consolidado!$AA$5:$AA$1000,N$5,Consolidado!$C$5:$C$1000,"Comité de Supervisión")," y "&amp;TEXT(DAY(_xlfn.MAXIFS(Consolidado!$B$5:$B$1000,Consolidado!$E$5:$E$1000,$B16,Consolidado!$AA$5:$AA$1000,N$5,Consolidado!$C$5:$C$1000,"Comité de Supervisión")),"00")&amp;"/"&amp;TEXT(MONTH(_xlfn.MAXIFS(Consolidado!$B$5:$B$1000,Consolidado!$E$5:$E$1000,$B16,Consolidado!$AA$5:$AA$1000,N$5,Consolidado!$C$5:$C$1000,"Comité de Supervisión")),"00"),""),""),IF(SUMIFS(Consolidado!$AD$5:$AD$1000,Consolidado!$E$5:$E$1000,$B16,Consolidado!$AA$5:$AA$1000,N$5,Consolidado!$C$5:$C$1000,"Consejo de Administración")&gt;0,"Consejo "&amp;TEXT(DAY(_xlfn.MINIFS(Consolidado!$B$5:$B$1000,Consolidado!$E$5:$E$1000,$B16,Consolidado!$AA$5:$AA$1000,N$5,Consolidado!$C$5:$C$1000,"Consejo de Administración")),"00")&amp;"/"&amp;TEXT(MONTH(_xlfn.MINIFS(Consolidado!$B$5:$B$1000,Consolidado!$E$5:$E$1000,$B16,Consolidado!$AA$5:$AA$1000,N$5,Consolidado!$C$5:$C$1000,"Consejo de Administración")),"00")&amp;IF(_xlfn.MAXIFS(Consolidado!$B$5:$B$1000,Consolidado!$E$5:$E$1000,$B16,Consolidado!$AA$5:$AA$1000,N$5,Consolidado!$C$5:$C$1000,"Consejo de Administración")&lt;&gt;_xlfn.MINIFS(Consolidado!$B$5:$B$1000,Consolidado!$E$5:$E$1000,$B16,Consolidado!$AA$5:$AA$1000,N$5,Consolidado!$C$5:$C$1000,"Consejo de Administración")," y "&amp;TEXT(DAY(_xlfn.MAXIFS(Consolidado!$B$5:$B$1000,Consolidado!$E$5:$E$1000,$B16,Consolidado!$AA$5:$AA$1000,N$5,Consolidado!$C$5:$C$1000,"Consejo de Administración")),"00")&amp;"/"&amp;TEXT(MONTH(_xlfn.MAXIFS(Consolidado!$B$5:$B$1000,Consolidado!$E$5:$E$1000,$B16,Consolidado!$AA$5:$AA$1000,N$5,Consolidado!$C$5:$C$1000,"Consejo de Administración")),"00"),""),""),IF(SUMIFS(Consolidado!$AD$5:$AD$1000,Consolidado!$E$5:$E$1000,$B16,Consolidado!$AA$5:$AA$1000,N$5,Consolidado!$C$5:$C$1000,"Otros")&gt;0,"Otros "&amp;TEXT(DAY(_xlfn.MINIFS(Consolidado!$B$5:$B$1000,Consolidado!$E$5:$E$1000,$B16,Consolidado!$AA$5:$AA$1000,N$5,Consolidado!$C$5:$C$1000,"Otros")),"00")&amp;"/"&amp;TEXT(MONTH(_xlfn.MINIFS(Consolidado!$B$5:$B$1000,Consolidado!$E$5:$E$1000,$B16,Consolidado!$AA$5:$AA$1000,N$5,Consolidado!$C$5:$C$1000,"Otros")),"00")&amp;IF(_xlfn.MAXIFS(Consolidado!$B$5:$B$1000,Consolidado!$E$5:$E$1000,$B16,Consolidado!$AA$5:$AA$1000,N$5,Consolidado!$C$5:$C$1000,"Otros")&lt;&gt;_xlfn.MINIFS(Consolidado!$B$5:$B$1000,Consolidado!$E$5:$E$1000,$B16,Consolidado!$AA$5:$AA$1000,N$5,Consolidado!$C$5:$C$1000,"Otros")," y "&amp;TEXT(DAY(_xlfn.MAXIFS(Consolidado!$B$5:$B$1000,Consolidado!$E$5:$E$1000,$B16,Consolidado!$AA$5:$AA$1000,N$5,Consolidado!$C$5:$C$1000,"Otros")),"00")&amp;"/"&amp;TEXT(MONTH(_xlfn.MAXIFS(Consolidado!$B$5:$B$1000,Consolidado!$E$5:$E$1000,$B16,Consolidado!$AA$5:$AA$1000,N$5,Consolidado!$C$5:$C$1000,"Otros")),"00"),""),""))</f>
        <v/>
      </c>
      <c r="O16" s="37" t="str">
        <f aca="false">_xlfn.TEXTJOIN(" +"&amp;CHAR(10),TRUE(),IF(SUMIFS(Consolidado!$AD$5:$AD$1000,Consolidado!$E$5:$E$1000,$B16,Consolidado!$AA$5:$AA$1000,O$5,Consolidado!$C$5:$C$1000,"Auditoría Interna")&gt;0,"Interna "&amp;TEXT(DAY(_xlfn.MINIFS(Consolidado!$B$5:$B$1000,Consolidado!$E$5:$E$1000,$B16,Consolidado!$AA$5:$AA$1000,O$5,Consolidado!$C$5:$C$1000,"Auditoría Interna")),"00")&amp;"/"&amp;TEXT(MONTH(_xlfn.MINIFS(Consolidado!$B$5:$B$1000,Consolidado!$E$5:$E$1000,$B16,Consolidado!$AA$5:$AA$1000,O$5,Consolidado!$C$5:$C$1000,"Auditoría Interna")),"00")&amp;IF(_xlfn.MAXIFS(Consolidado!$B$5:$B$1000,Consolidado!$E$5:$E$1000,$B16,Consolidado!$AA$5:$AA$1000,O$5,Consolidado!$C$5:$C$1000,"Auditoría Interna")&lt;&gt;_xlfn.MINIFS(Consolidado!$B$5:$B$1000,Consolidado!$E$5:$E$1000,$B16,Consolidado!$AA$5:$AA$1000,O$5,Consolidado!$C$5:$C$1000,"Auditoría Interna")," y "&amp;TEXT(DAY(_xlfn.MAXIFS(Consolidado!$B$5:$B$1000,Consolidado!$E$5:$E$1000,$B16,Consolidado!$AA$5:$AA$1000,O$5,Consolidado!$C$5:$C$1000,"Auditoría Interna")),"00")&amp;"/"&amp;TEXT(MONTH(_xlfn.MAXIFS(Consolidado!$B$5:$B$1000,Consolidado!$E$5:$E$1000,$B16,Consolidado!$AA$5:$AA$1000,O$5,Consolidado!$C$5:$C$1000,"Auditoría Interna")),"00"),""),""),IF(SUMIFS(Consolidado!$AD$5:$AD$1000,Consolidado!$E$5:$E$1000,$B16,Consolidado!$AA$5:$AA$1000,O$5,Consolidado!$C$5:$C$1000,"Auditoría Externa")&gt;0,"Externa "&amp;TEXT(DAY(_xlfn.MINIFS(Consolidado!$B$5:$B$1000,Consolidado!$E$5:$E$1000,$B16,Consolidado!$AA$5:$AA$1000,O$5,Consolidado!$C$5:$C$1000,"Auditoría Externa")),"00")&amp;"/"&amp;TEXT(MONTH(_xlfn.MINIFS(Consolidado!$B$5:$B$1000,Consolidado!$E$5:$E$1000,$B16,Consolidado!$AA$5:$AA$1000,O$5,Consolidado!$C$5:$C$1000,"Auditoría Externa")),"00")&amp;IF(_xlfn.MAXIFS(Consolidado!$B$5:$B$1000,Consolidado!$E$5:$E$1000,$B16,Consolidado!$AA$5:$AA$1000,O$5,Consolidado!$C$5:$C$1000,"Auditoría Externa")&lt;&gt;_xlfn.MINIFS(Consolidado!$B$5:$B$1000,Consolidado!$E$5:$E$1000,$B16,Consolidado!$AA$5:$AA$1000,O$5,Consolidado!$C$5:$C$1000,"Auditoría Externa")," y "&amp;TEXT(DAY(_xlfn.MAXIFS(Consolidado!$B$5:$B$1000,Consolidado!$E$5:$E$1000,$B16,Consolidado!$AA$5:$AA$1000,O$5,Consolidado!$C$5:$C$1000,"Auditoría Externa")),"00")&amp;"/"&amp;TEXT(MONTH(_xlfn.MAXIFS(Consolidado!$B$5:$B$1000,Consolidado!$E$5:$E$1000,$B16,Consolidado!$AA$5:$AA$1000,O$5,Consolidado!$C$5:$C$1000,"Auditoría Externa")),"00"),""),""),IF(SUMIFS(Consolidado!$AD$5:$AD$1000,Consolidado!$E$5:$E$1000,$B16,Consolidado!$AA$5:$AA$1000,O$5,Consolidado!$C$5:$C$1000,"SSF")&gt;0,"SSF "&amp;TEXT(DAY(_xlfn.MINIFS(Consolidado!$B$5:$B$1000,Consolidado!$E$5:$E$1000,$B16,Consolidado!$AA$5:$AA$1000,O$5,Consolidado!$C$5:$C$1000,"SSF")),"00")&amp;"/"&amp;TEXT(MONTH(_xlfn.MINIFS(Consolidado!$B$5:$B$1000,Consolidado!$E$5:$E$1000,$B16,Consolidado!$AA$5:$AA$1000,O$5,Consolidado!$C$5:$C$1000,"SSF")),"00")&amp;IF(_xlfn.MAXIFS(Consolidado!$B$5:$B$1000,Consolidado!$E$5:$E$1000,$B16,Consolidado!$AA$5:$AA$1000,O$5,Consolidado!$C$5:$C$1000,"SSF")&lt;&gt;_xlfn.MINIFS(Consolidado!$B$5:$B$1000,Consolidado!$E$5:$E$1000,$B16,Consolidado!$AA$5:$AA$1000,O$5,Consolidado!$C$5:$C$1000,"SSF")," y "&amp;TEXT(DAY(_xlfn.MAXIFS(Consolidado!$B$5:$B$1000,Consolidado!$E$5:$E$1000,$B16,Consolidado!$AA$5:$AA$1000,O$5,Consolidado!$C$5:$C$1000,"SSF")),"00")&amp;"/"&amp;TEXT(MONTH(_xlfn.MAXIFS(Consolidado!$B$5:$B$1000,Consolidado!$E$5:$E$1000,$B16,Consolidado!$AA$5:$AA$1000,O$5,Consolidado!$C$5:$C$1000,"SSF")),"00"),""),""),IF(SUMIFS(Consolidado!$AD$5:$AD$1000,Consolidado!$E$5:$E$1000,$B16,Consolidado!$AA$5:$AA$1000,O$5,Consolidado!$C$5:$C$1000,"Comité de Supervisión")&gt;0,"Comité Sup. "&amp;TEXT(DAY(_xlfn.MINIFS(Consolidado!$B$5:$B$1000,Consolidado!$E$5:$E$1000,$B16,Consolidado!$AA$5:$AA$1000,O$5,Consolidado!$C$5:$C$1000,"Comité de Supervisión")),"00")&amp;"/"&amp;TEXT(MONTH(_xlfn.MINIFS(Consolidado!$B$5:$B$1000,Consolidado!$E$5:$E$1000,$B16,Consolidado!$AA$5:$AA$1000,O$5,Consolidado!$C$5:$C$1000,"Comité de Supervisión")),"00")&amp;IF(_xlfn.MAXIFS(Consolidado!$B$5:$B$1000,Consolidado!$E$5:$E$1000,$B16,Consolidado!$AA$5:$AA$1000,O$5,Consolidado!$C$5:$C$1000,"Comité de Supervisión")&lt;&gt;_xlfn.MINIFS(Consolidado!$B$5:$B$1000,Consolidado!$E$5:$E$1000,$B16,Consolidado!$AA$5:$AA$1000,O$5,Consolidado!$C$5:$C$1000,"Comité de Supervisión")," y "&amp;TEXT(DAY(_xlfn.MAXIFS(Consolidado!$B$5:$B$1000,Consolidado!$E$5:$E$1000,$B16,Consolidado!$AA$5:$AA$1000,O$5,Consolidado!$C$5:$C$1000,"Comité de Supervisión")),"00")&amp;"/"&amp;TEXT(MONTH(_xlfn.MAXIFS(Consolidado!$B$5:$B$1000,Consolidado!$E$5:$E$1000,$B16,Consolidado!$AA$5:$AA$1000,O$5,Consolidado!$C$5:$C$1000,"Comité de Supervisión")),"00"),""),""),IF(SUMIFS(Consolidado!$AD$5:$AD$1000,Consolidado!$E$5:$E$1000,$B16,Consolidado!$AA$5:$AA$1000,O$5,Consolidado!$C$5:$C$1000,"Consejo de Administración")&gt;0,"Consejo "&amp;TEXT(DAY(_xlfn.MINIFS(Consolidado!$B$5:$B$1000,Consolidado!$E$5:$E$1000,$B16,Consolidado!$AA$5:$AA$1000,O$5,Consolidado!$C$5:$C$1000,"Consejo de Administración")),"00")&amp;"/"&amp;TEXT(MONTH(_xlfn.MINIFS(Consolidado!$B$5:$B$1000,Consolidado!$E$5:$E$1000,$B16,Consolidado!$AA$5:$AA$1000,O$5,Consolidado!$C$5:$C$1000,"Consejo de Administración")),"00")&amp;IF(_xlfn.MAXIFS(Consolidado!$B$5:$B$1000,Consolidado!$E$5:$E$1000,$B16,Consolidado!$AA$5:$AA$1000,O$5,Consolidado!$C$5:$C$1000,"Consejo de Administración")&lt;&gt;_xlfn.MINIFS(Consolidado!$B$5:$B$1000,Consolidado!$E$5:$E$1000,$B16,Consolidado!$AA$5:$AA$1000,O$5,Consolidado!$C$5:$C$1000,"Consejo de Administración")," y "&amp;TEXT(DAY(_xlfn.MAXIFS(Consolidado!$B$5:$B$1000,Consolidado!$E$5:$E$1000,$B16,Consolidado!$AA$5:$AA$1000,O$5,Consolidado!$C$5:$C$1000,"Consejo de Administración")),"00")&amp;"/"&amp;TEXT(MONTH(_xlfn.MAXIFS(Consolidado!$B$5:$B$1000,Consolidado!$E$5:$E$1000,$B16,Consolidado!$AA$5:$AA$1000,O$5,Consolidado!$C$5:$C$1000,"Consejo de Administración")),"00"),""),""),IF(SUMIFS(Consolidado!$AD$5:$AD$1000,Consolidado!$E$5:$E$1000,$B16,Consolidado!$AA$5:$AA$1000,O$5,Consolidado!$C$5:$C$1000,"Otros")&gt;0,"Otros "&amp;TEXT(DAY(_xlfn.MINIFS(Consolidado!$B$5:$B$1000,Consolidado!$E$5:$E$1000,$B16,Consolidado!$AA$5:$AA$1000,O$5,Consolidado!$C$5:$C$1000,"Otros")),"00")&amp;"/"&amp;TEXT(MONTH(_xlfn.MINIFS(Consolidado!$B$5:$B$1000,Consolidado!$E$5:$E$1000,$B16,Consolidado!$AA$5:$AA$1000,O$5,Consolidado!$C$5:$C$1000,"Otros")),"00")&amp;IF(_xlfn.MAXIFS(Consolidado!$B$5:$B$1000,Consolidado!$E$5:$E$1000,$B16,Consolidado!$AA$5:$AA$1000,O$5,Consolidado!$C$5:$C$1000,"Otros")&lt;&gt;_xlfn.MINIFS(Consolidado!$B$5:$B$1000,Consolidado!$E$5:$E$1000,$B16,Consolidado!$AA$5:$AA$1000,O$5,Consolidado!$C$5:$C$1000,"Otros")," y "&amp;TEXT(DAY(_xlfn.MAXIFS(Consolidado!$B$5:$B$1000,Consolidado!$E$5:$E$1000,$B16,Consolidado!$AA$5:$AA$1000,O$5,Consolidado!$C$5:$C$1000,"Otros")),"00")&amp;"/"&amp;TEXT(MONTH(_xlfn.MAXIFS(Consolidado!$B$5:$B$1000,Consolidado!$E$5:$E$1000,$B16,Consolidado!$AA$5:$AA$1000,O$5,Consolidado!$C$5:$C$1000,"Otros")),"00"),""),""))</f>
        <v/>
      </c>
      <c r="P16" s="37" t="str">
        <f aca="false">_xlfn.TEXTJOIN(" +"&amp;CHAR(10),TRUE(),IF(SUMIFS(Consolidado!$AD$5:$AD$1000,Consolidado!$E$5:$E$1000,$B16,Consolidado!$AA$5:$AA$1000,P$5,Consolidado!$C$5:$C$1000,"Auditoría Interna")&gt;0,"Interna "&amp;TEXT(DAY(_xlfn.MINIFS(Consolidado!$B$5:$B$1000,Consolidado!$E$5:$E$1000,$B16,Consolidado!$AA$5:$AA$1000,P$5,Consolidado!$C$5:$C$1000,"Auditoría Interna")),"00")&amp;"/"&amp;TEXT(MONTH(_xlfn.MINIFS(Consolidado!$B$5:$B$1000,Consolidado!$E$5:$E$1000,$B16,Consolidado!$AA$5:$AA$1000,P$5,Consolidado!$C$5:$C$1000,"Auditoría Interna")),"00")&amp;IF(_xlfn.MAXIFS(Consolidado!$B$5:$B$1000,Consolidado!$E$5:$E$1000,$B16,Consolidado!$AA$5:$AA$1000,P$5,Consolidado!$C$5:$C$1000,"Auditoría Interna")&lt;&gt;_xlfn.MINIFS(Consolidado!$B$5:$B$1000,Consolidado!$E$5:$E$1000,$B16,Consolidado!$AA$5:$AA$1000,P$5,Consolidado!$C$5:$C$1000,"Auditoría Interna")," y "&amp;TEXT(DAY(_xlfn.MAXIFS(Consolidado!$B$5:$B$1000,Consolidado!$E$5:$E$1000,$B16,Consolidado!$AA$5:$AA$1000,P$5,Consolidado!$C$5:$C$1000,"Auditoría Interna")),"00")&amp;"/"&amp;TEXT(MONTH(_xlfn.MAXIFS(Consolidado!$B$5:$B$1000,Consolidado!$E$5:$E$1000,$B16,Consolidado!$AA$5:$AA$1000,P$5,Consolidado!$C$5:$C$1000,"Auditoría Interna")),"00"),""),""),IF(SUMIFS(Consolidado!$AD$5:$AD$1000,Consolidado!$E$5:$E$1000,$B16,Consolidado!$AA$5:$AA$1000,P$5,Consolidado!$C$5:$C$1000,"Auditoría Externa")&gt;0,"Externa "&amp;TEXT(DAY(_xlfn.MINIFS(Consolidado!$B$5:$B$1000,Consolidado!$E$5:$E$1000,$B16,Consolidado!$AA$5:$AA$1000,P$5,Consolidado!$C$5:$C$1000,"Auditoría Externa")),"00")&amp;"/"&amp;TEXT(MONTH(_xlfn.MINIFS(Consolidado!$B$5:$B$1000,Consolidado!$E$5:$E$1000,$B16,Consolidado!$AA$5:$AA$1000,P$5,Consolidado!$C$5:$C$1000,"Auditoría Externa")),"00")&amp;IF(_xlfn.MAXIFS(Consolidado!$B$5:$B$1000,Consolidado!$E$5:$E$1000,$B16,Consolidado!$AA$5:$AA$1000,P$5,Consolidado!$C$5:$C$1000,"Auditoría Externa")&lt;&gt;_xlfn.MINIFS(Consolidado!$B$5:$B$1000,Consolidado!$E$5:$E$1000,$B16,Consolidado!$AA$5:$AA$1000,P$5,Consolidado!$C$5:$C$1000,"Auditoría Externa")," y "&amp;TEXT(DAY(_xlfn.MAXIFS(Consolidado!$B$5:$B$1000,Consolidado!$E$5:$E$1000,$B16,Consolidado!$AA$5:$AA$1000,P$5,Consolidado!$C$5:$C$1000,"Auditoría Externa")),"00")&amp;"/"&amp;TEXT(MONTH(_xlfn.MAXIFS(Consolidado!$B$5:$B$1000,Consolidado!$E$5:$E$1000,$B16,Consolidado!$AA$5:$AA$1000,P$5,Consolidado!$C$5:$C$1000,"Auditoría Externa")),"00"),""),""),IF(SUMIFS(Consolidado!$AD$5:$AD$1000,Consolidado!$E$5:$E$1000,$B16,Consolidado!$AA$5:$AA$1000,P$5,Consolidado!$C$5:$C$1000,"SSF")&gt;0,"SSF "&amp;TEXT(DAY(_xlfn.MINIFS(Consolidado!$B$5:$B$1000,Consolidado!$E$5:$E$1000,$B16,Consolidado!$AA$5:$AA$1000,P$5,Consolidado!$C$5:$C$1000,"SSF")),"00")&amp;"/"&amp;TEXT(MONTH(_xlfn.MINIFS(Consolidado!$B$5:$B$1000,Consolidado!$E$5:$E$1000,$B16,Consolidado!$AA$5:$AA$1000,P$5,Consolidado!$C$5:$C$1000,"SSF")),"00")&amp;IF(_xlfn.MAXIFS(Consolidado!$B$5:$B$1000,Consolidado!$E$5:$E$1000,$B16,Consolidado!$AA$5:$AA$1000,P$5,Consolidado!$C$5:$C$1000,"SSF")&lt;&gt;_xlfn.MINIFS(Consolidado!$B$5:$B$1000,Consolidado!$E$5:$E$1000,$B16,Consolidado!$AA$5:$AA$1000,P$5,Consolidado!$C$5:$C$1000,"SSF")," y "&amp;TEXT(DAY(_xlfn.MAXIFS(Consolidado!$B$5:$B$1000,Consolidado!$E$5:$E$1000,$B16,Consolidado!$AA$5:$AA$1000,P$5,Consolidado!$C$5:$C$1000,"SSF")),"00")&amp;"/"&amp;TEXT(MONTH(_xlfn.MAXIFS(Consolidado!$B$5:$B$1000,Consolidado!$E$5:$E$1000,$B16,Consolidado!$AA$5:$AA$1000,P$5,Consolidado!$C$5:$C$1000,"SSF")),"00"),""),""),IF(SUMIFS(Consolidado!$AD$5:$AD$1000,Consolidado!$E$5:$E$1000,$B16,Consolidado!$AA$5:$AA$1000,P$5,Consolidado!$C$5:$C$1000,"Comité de Supervisión")&gt;0,"Comité Sup. "&amp;TEXT(DAY(_xlfn.MINIFS(Consolidado!$B$5:$B$1000,Consolidado!$E$5:$E$1000,$B16,Consolidado!$AA$5:$AA$1000,P$5,Consolidado!$C$5:$C$1000,"Comité de Supervisión")),"00")&amp;"/"&amp;TEXT(MONTH(_xlfn.MINIFS(Consolidado!$B$5:$B$1000,Consolidado!$E$5:$E$1000,$B16,Consolidado!$AA$5:$AA$1000,P$5,Consolidado!$C$5:$C$1000,"Comité de Supervisión")),"00")&amp;IF(_xlfn.MAXIFS(Consolidado!$B$5:$B$1000,Consolidado!$E$5:$E$1000,$B16,Consolidado!$AA$5:$AA$1000,P$5,Consolidado!$C$5:$C$1000,"Comité de Supervisión")&lt;&gt;_xlfn.MINIFS(Consolidado!$B$5:$B$1000,Consolidado!$E$5:$E$1000,$B16,Consolidado!$AA$5:$AA$1000,P$5,Consolidado!$C$5:$C$1000,"Comité de Supervisión")," y "&amp;TEXT(DAY(_xlfn.MAXIFS(Consolidado!$B$5:$B$1000,Consolidado!$E$5:$E$1000,$B16,Consolidado!$AA$5:$AA$1000,P$5,Consolidado!$C$5:$C$1000,"Comité de Supervisión")),"00")&amp;"/"&amp;TEXT(MONTH(_xlfn.MAXIFS(Consolidado!$B$5:$B$1000,Consolidado!$E$5:$E$1000,$B16,Consolidado!$AA$5:$AA$1000,P$5,Consolidado!$C$5:$C$1000,"Comité de Supervisión")),"00"),""),""),IF(SUMIFS(Consolidado!$AD$5:$AD$1000,Consolidado!$E$5:$E$1000,$B16,Consolidado!$AA$5:$AA$1000,P$5,Consolidado!$C$5:$C$1000,"Consejo de Administración")&gt;0,"Consejo "&amp;TEXT(DAY(_xlfn.MINIFS(Consolidado!$B$5:$B$1000,Consolidado!$E$5:$E$1000,$B16,Consolidado!$AA$5:$AA$1000,P$5,Consolidado!$C$5:$C$1000,"Consejo de Administración")),"00")&amp;"/"&amp;TEXT(MONTH(_xlfn.MINIFS(Consolidado!$B$5:$B$1000,Consolidado!$E$5:$E$1000,$B16,Consolidado!$AA$5:$AA$1000,P$5,Consolidado!$C$5:$C$1000,"Consejo de Administración")),"00")&amp;IF(_xlfn.MAXIFS(Consolidado!$B$5:$B$1000,Consolidado!$E$5:$E$1000,$B16,Consolidado!$AA$5:$AA$1000,P$5,Consolidado!$C$5:$C$1000,"Consejo de Administración")&lt;&gt;_xlfn.MINIFS(Consolidado!$B$5:$B$1000,Consolidado!$E$5:$E$1000,$B16,Consolidado!$AA$5:$AA$1000,P$5,Consolidado!$C$5:$C$1000,"Consejo de Administración")," y "&amp;TEXT(DAY(_xlfn.MAXIFS(Consolidado!$B$5:$B$1000,Consolidado!$E$5:$E$1000,$B16,Consolidado!$AA$5:$AA$1000,P$5,Consolidado!$C$5:$C$1000,"Consejo de Administración")),"00")&amp;"/"&amp;TEXT(MONTH(_xlfn.MAXIFS(Consolidado!$B$5:$B$1000,Consolidado!$E$5:$E$1000,$B16,Consolidado!$AA$5:$AA$1000,P$5,Consolidado!$C$5:$C$1000,"Consejo de Administración")),"00"),""),""),IF(SUMIFS(Consolidado!$AD$5:$AD$1000,Consolidado!$E$5:$E$1000,$B16,Consolidado!$AA$5:$AA$1000,P$5,Consolidado!$C$5:$C$1000,"Otros")&gt;0,"Otros "&amp;TEXT(DAY(_xlfn.MINIFS(Consolidado!$B$5:$B$1000,Consolidado!$E$5:$E$1000,$B16,Consolidado!$AA$5:$AA$1000,P$5,Consolidado!$C$5:$C$1000,"Otros")),"00")&amp;"/"&amp;TEXT(MONTH(_xlfn.MINIFS(Consolidado!$B$5:$B$1000,Consolidado!$E$5:$E$1000,$B16,Consolidado!$AA$5:$AA$1000,P$5,Consolidado!$C$5:$C$1000,"Otros")),"00")&amp;IF(_xlfn.MAXIFS(Consolidado!$B$5:$B$1000,Consolidado!$E$5:$E$1000,$B16,Consolidado!$AA$5:$AA$1000,P$5,Consolidado!$C$5:$C$1000,"Otros")&lt;&gt;_xlfn.MINIFS(Consolidado!$B$5:$B$1000,Consolidado!$E$5:$E$1000,$B16,Consolidado!$AA$5:$AA$1000,P$5,Consolidado!$C$5:$C$1000,"Otros")," y "&amp;TEXT(DAY(_xlfn.MAXIFS(Consolidado!$B$5:$B$1000,Consolidado!$E$5:$E$1000,$B16,Consolidado!$AA$5:$AA$1000,P$5,Consolidado!$C$5:$C$1000,"Otros")),"00")&amp;"/"&amp;TEXT(MONTH(_xlfn.MAXIFS(Consolidado!$B$5:$B$1000,Consolidado!$E$5:$E$1000,$B16,Consolidado!$AA$5:$AA$1000,P$5,Consolidado!$C$5:$C$1000,"Otros")),"00"),""),""))</f>
        <v/>
      </c>
      <c r="Q16" s="37" t="str">
        <f aca="false">_xlfn.TEXTJOIN(" +"&amp;CHAR(10),TRUE(),IF(SUMIFS(Consolidado!$AD$5:$AD$1000,Consolidado!$E$5:$E$1000,$B16,Consolidado!$AA$5:$AA$1000,Q$5,Consolidado!$C$5:$C$1000,"Auditoría Interna")&gt;0,"Interna "&amp;TEXT(DAY(_xlfn.MINIFS(Consolidado!$B$5:$B$1000,Consolidado!$E$5:$E$1000,$B16,Consolidado!$AA$5:$AA$1000,Q$5,Consolidado!$C$5:$C$1000,"Auditoría Interna")),"00")&amp;"/"&amp;TEXT(MONTH(_xlfn.MINIFS(Consolidado!$B$5:$B$1000,Consolidado!$E$5:$E$1000,$B16,Consolidado!$AA$5:$AA$1000,Q$5,Consolidado!$C$5:$C$1000,"Auditoría Interna")),"00")&amp;IF(_xlfn.MAXIFS(Consolidado!$B$5:$B$1000,Consolidado!$E$5:$E$1000,$B16,Consolidado!$AA$5:$AA$1000,Q$5,Consolidado!$C$5:$C$1000,"Auditoría Interna")&lt;&gt;_xlfn.MINIFS(Consolidado!$B$5:$B$1000,Consolidado!$E$5:$E$1000,$B16,Consolidado!$AA$5:$AA$1000,Q$5,Consolidado!$C$5:$C$1000,"Auditoría Interna")," y "&amp;TEXT(DAY(_xlfn.MAXIFS(Consolidado!$B$5:$B$1000,Consolidado!$E$5:$E$1000,$B16,Consolidado!$AA$5:$AA$1000,Q$5,Consolidado!$C$5:$C$1000,"Auditoría Interna")),"00")&amp;"/"&amp;TEXT(MONTH(_xlfn.MAXIFS(Consolidado!$B$5:$B$1000,Consolidado!$E$5:$E$1000,$B16,Consolidado!$AA$5:$AA$1000,Q$5,Consolidado!$C$5:$C$1000,"Auditoría Interna")),"00"),""),""),IF(SUMIFS(Consolidado!$AD$5:$AD$1000,Consolidado!$E$5:$E$1000,$B16,Consolidado!$AA$5:$AA$1000,Q$5,Consolidado!$C$5:$C$1000,"Auditoría Externa")&gt;0,"Externa "&amp;TEXT(DAY(_xlfn.MINIFS(Consolidado!$B$5:$B$1000,Consolidado!$E$5:$E$1000,$B16,Consolidado!$AA$5:$AA$1000,Q$5,Consolidado!$C$5:$C$1000,"Auditoría Externa")),"00")&amp;"/"&amp;TEXT(MONTH(_xlfn.MINIFS(Consolidado!$B$5:$B$1000,Consolidado!$E$5:$E$1000,$B16,Consolidado!$AA$5:$AA$1000,Q$5,Consolidado!$C$5:$C$1000,"Auditoría Externa")),"00")&amp;IF(_xlfn.MAXIFS(Consolidado!$B$5:$B$1000,Consolidado!$E$5:$E$1000,$B16,Consolidado!$AA$5:$AA$1000,Q$5,Consolidado!$C$5:$C$1000,"Auditoría Externa")&lt;&gt;_xlfn.MINIFS(Consolidado!$B$5:$B$1000,Consolidado!$E$5:$E$1000,$B16,Consolidado!$AA$5:$AA$1000,Q$5,Consolidado!$C$5:$C$1000,"Auditoría Externa")," y "&amp;TEXT(DAY(_xlfn.MAXIFS(Consolidado!$B$5:$B$1000,Consolidado!$E$5:$E$1000,$B16,Consolidado!$AA$5:$AA$1000,Q$5,Consolidado!$C$5:$C$1000,"Auditoría Externa")),"00")&amp;"/"&amp;TEXT(MONTH(_xlfn.MAXIFS(Consolidado!$B$5:$B$1000,Consolidado!$E$5:$E$1000,$B16,Consolidado!$AA$5:$AA$1000,Q$5,Consolidado!$C$5:$C$1000,"Auditoría Externa")),"00"),""),""),IF(SUMIFS(Consolidado!$AD$5:$AD$1000,Consolidado!$E$5:$E$1000,$B16,Consolidado!$AA$5:$AA$1000,Q$5,Consolidado!$C$5:$C$1000,"SSF")&gt;0,"SSF "&amp;TEXT(DAY(_xlfn.MINIFS(Consolidado!$B$5:$B$1000,Consolidado!$E$5:$E$1000,$B16,Consolidado!$AA$5:$AA$1000,Q$5,Consolidado!$C$5:$C$1000,"SSF")),"00")&amp;"/"&amp;TEXT(MONTH(_xlfn.MINIFS(Consolidado!$B$5:$B$1000,Consolidado!$E$5:$E$1000,$B16,Consolidado!$AA$5:$AA$1000,Q$5,Consolidado!$C$5:$C$1000,"SSF")),"00")&amp;IF(_xlfn.MAXIFS(Consolidado!$B$5:$B$1000,Consolidado!$E$5:$E$1000,$B16,Consolidado!$AA$5:$AA$1000,Q$5,Consolidado!$C$5:$C$1000,"SSF")&lt;&gt;_xlfn.MINIFS(Consolidado!$B$5:$B$1000,Consolidado!$E$5:$E$1000,$B16,Consolidado!$AA$5:$AA$1000,Q$5,Consolidado!$C$5:$C$1000,"SSF")," y "&amp;TEXT(DAY(_xlfn.MAXIFS(Consolidado!$B$5:$B$1000,Consolidado!$E$5:$E$1000,$B16,Consolidado!$AA$5:$AA$1000,Q$5,Consolidado!$C$5:$C$1000,"SSF")),"00")&amp;"/"&amp;TEXT(MONTH(_xlfn.MAXIFS(Consolidado!$B$5:$B$1000,Consolidado!$E$5:$E$1000,$B16,Consolidado!$AA$5:$AA$1000,Q$5,Consolidado!$C$5:$C$1000,"SSF")),"00"),""),""),IF(SUMIFS(Consolidado!$AD$5:$AD$1000,Consolidado!$E$5:$E$1000,$B16,Consolidado!$AA$5:$AA$1000,Q$5,Consolidado!$C$5:$C$1000,"Comité de Supervisión")&gt;0,"Comité Sup. "&amp;TEXT(DAY(_xlfn.MINIFS(Consolidado!$B$5:$B$1000,Consolidado!$E$5:$E$1000,$B16,Consolidado!$AA$5:$AA$1000,Q$5,Consolidado!$C$5:$C$1000,"Comité de Supervisión")),"00")&amp;"/"&amp;TEXT(MONTH(_xlfn.MINIFS(Consolidado!$B$5:$B$1000,Consolidado!$E$5:$E$1000,$B16,Consolidado!$AA$5:$AA$1000,Q$5,Consolidado!$C$5:$C$1000,"Comité de Supervisión")),"00")&amp;IF(_xlfn.MAXIFS(Consolidado!$B$5:$B$1000,Consolidado!$E$5:$E$1000,$B16,Consolidado!$AA$5:$AA$1000,Q$5,Consolidado!$C$5:$C$1000,"Comité de Supervisión")&lt;&gt;_xlfn.MINIFS(Consolidado!$B$5:$B$1000,Consolidado!$E$5:$E$1000,$B16,Consolidado!$AA$5:$AA$1000,Q$5,Consolidado!$C$5:$C$1000,"Comité de Supervisión")," y "&amp;TEXT(DAY(_xlfn.MAXIFS(Consolidado!$B$5:$B$1000,Consolidado!$E$5:$E$1000,$B16,Consolidado!$AA$5:$AA$1000,Q$5,Consolidado!$C$5:$C$1000,"Comité de Supervisión")),"00")&amp;"/"&amp;TEXT(MONTH(_xlfn.MAXIFS(Consolidado!$B$5:$B$1000,Consolidado!$E$5:$E$1000,$B16,Consolidado!$AA$5:$AA$1000,Q$5,Consolidado!$C$5:$C$1000,"Comité de Supervisión")),"00"),""),""),IF(SUMIFS(Consolidado!$AD$5:$AD$1000,Consolidado!$E$5:$E$1000,$B16,Consolidado!$AA$5:$AA$1000,Q$5,Consolidado!$C$5:$C$1000,"Consejo de Administración")&gt;0,"Consejo "&amp;TEXT(DAY(_xlfn.MINIFS(Consolidado!$B$5:$B$1000,Consolidado!$E$5:$E$1000,$B16,Consolidado!$AA$5:$AA$1000,Q$5,Consolidado!$C$5:$C$1000,"Consejo de Administración")),"00")&amp;"/"&amp;TEXT(MONTH(_xlfn.MINIFS(Consolidado!$B$5:$B$1000,Consolidado!$E$5:$E$1000,$B16,Consolidado!$AA$5:$AA$1000,Q$5,Consolidado!$C$5:$C$1000,"Consejo de Administración")),"00")&amp;IF(_xlfn.MAXIFS(Consolidado!$B$5:$B$1000,Consolidado!$E$5:$E$1000,$B16,Consolidado!$AA$5:$AA$1000,Q$5,Consolidado!$C$5:$C$1000,"Consejo de Administración")&lt;&gt;_xlfn.MINIFS(Consolidado!$B$5:$B$1000,Consolidado!$E$5:$E$1000,$B16,Consolidado!$AA$5:$AA$1000,Q$5,Consolidado!$C$5:$C$1000,"Consejo de Administración")," y "&amp;TEXT(DAY(_xlfn.MAXIFS(Consolidado!$B$5:$B$1000,Consolidado!$E$5:$E$1000,$B16,Consolidado!$AA$5:$AA$1000,Q$5,Consolidado!$C$5:$C$1000,"Consejo de Administración")),"00")&amp;"/"&amp;TEXT(MONTH(_xlfn.MAXIFS(Consolidado!$B$5:$B$1000,Consolidado!$E$5:$E$1000,$B16,Consolidado!$AA$5:$AA$1000,Q$5,Consolidado!$C$5:$C$1000,"Consejo de Administración")),"00"),""),""),IF(SUMIFS(Consolidado!$AD$5:$AD$1000,Consolidado!$E$5:$E$1000,$B16,Consolidado!$AA$5:$AA$1000,Q$5,Consolidado!$C$5:$C$1000,"Otros")&gt;0,"Otros "&amp;TEXT(DAY(_xlfn.MINIFS(Consolidado!$B$5:$B$1000,Consolidado!$E$5:$E$1000,$B16,Consolidado!$AA$5:$AA$1000,Q$5,Consolidado!$C$5:$C$1000,"Otros")),"00")&amp;"/"&amp;TEXT(MONTH(_xlfn.MINIFS(Consolidado!$B$5:$B$1000,Consolidado!$E$5:$E$1000,$B16,Consolidado!$AA$5:$AA$1000,Q$5,Consolidado!$C$5:$C$1000,"Otros")),"00")&amp;IF(_xlfn.MAXIFS(Consolidado!$B$5:$B$1000,Consolidado!$E$5:$E$1000,$B16,Consolidado!$AA$5:$AA$1000,Q$5,Consolidado!$C$5:$C$1000,"Otros")&lt;&gt;_xlfn.MINIFS(Consolidado!$B$5:$B$1000,Consolidado!$E$5:$E$1000,$B16,Consolidado!$AA$5:$AA$1000,Q$5,Consolidado!$C$5:$C$1000,"Otros")," y "&amp;TEXT(DAY(_xlfn.MAXIFS(Consolidado!$B$5:$B$1000,Consolidado!$E$5:$E$1000,$B16,Consolidado!$AA$5:$AA$1000,Q$5,Consolidado!$C$5:$C$1000,"Otros")),"00")&amp;"/"&amp;TEXT(MONTH(_xlfn.MAXIFS(Consolidado!$B$5:$B$1000,Consolidado!$E$5:$E$1000,$B16,Consolidado!$AA$5:$AA$1000,Q$5,Consolidado!$C$5:$C$1000,"Otros")),"00"),""),""))</f>
        <v/>
      </c>
      <c r="R16" s="37" t="str">
        <f aca="false">_xlfn.TEXTJOIN(" +"&amp;CHAR(10),TRUE(),IF(SUMIFS(Consolidado!$AD$5:$AD$1000,Consolidado!$E$5:$E$1000,$B16,Consolidado!$AA$5:$AA$1000,R$5,Consolidado!$C$5:$C$1000,"Auditoría Interna")&gt;0,"Interna "&amp;TEXT(DAY(_xlfn.MINIFS(Consolidado!$B$5:$B$1000,Consolidado!$E$5:$E$1000,$B16,Consolidado!$AA$5:$AA$1000,R$5,Consolidado!$C$5:$C$1000,"Auditoría Interna")),"00")&amp;"/"&amp;TEXT(MONTH(_xlfn.MINIFS(Consolidado!$B$5:$B$1000,Consolidado!$E$5:$E$1000,$B16,Consolidado!$AA$5:$AA$1000,R$5,Consolidado!$C$5:$C$1000,"Auditoría Interna")),"00")&amp;IF(_xlfn.MAXIFS(Consolidado!$B$5:$B$1000,Consolidado!$E$5:$E$1000,$B16,Consolidado!$AA$5:$AA$1000,R$5,Consolidado!$C$5:$C$1000,"Auditoría Interna")&lt;&gt;_xlfn.MINIFS(Consolidado!$B$5:$B$1000,Consolidado!$E$5:$E$1000,$B16,Consolidado!$AA$5:$AA$1000,R$5,Consolidado!$C$5:$C$1000,"Auditoría Interna")," y "&amp;TEXT(DAY(_xlfn.MAXIFS(Consolidado!$B$5:$B$1000,Consolidado!$E$5:$E$1000,$B16,Consolidado!$AA$5:$AA$1000,R$5,Consolidado!$C$5:$C$1000,"Auditoría Interna")),"00")&amp;"/"&amp;TEXT(MONTH(_xlfn.MAXIFS(Consolidado!$B$5:$B$1000,Consolidado!$E$5:$E$1000,$B16,Consolidado!$AA$5:$AA$1000,R$5,Consolidado!$C$5:$C$1000,"Auditoría Interna")),"00"),""),""),IF(SUMIFS(Consolidado!$AD$5:$AD$1000,Consolidado!$E$5:$E$1000,$B16,Consolidado!$AA$5:$AA$1000,R$5,Consolidado!$C$5:$C$1000,"Auditoría Externa")&gt;0,"Externa "&amp;TEXT(DAY(_xlfn.MINIFS(Consolidado!$B$5:$B$1000,Consolidado!$E$5:$E$1000,$B16,Consolidado!$AA$5:$AA$1000,R$5,Consolidado!$C$5:$C$1000,"Auditoría Externa")),"00")&amp;"/"&amp;TEXT(MONTH(_xlfn.MINIFS(Consolidado!$B$5:$B$1000,Consolidado!$E$5:$E$1000,$B16,Consolidado!$AA$5:$AA$1000,R$5,Consolidado!$C$5:$C$1000,"Auditoría Externa")),"00")&amp;IF(_xlfn.MAXIFS(Consolidado!$B$5:$B$1000,Consolidado!$E$5:$E$1000,$B16,Consolidado!$AA$5:$AA$1000,R$5,Consolidado!$C$5:$C$1000,"Auditoría Externa")&lt;&gt;_xlfn.MINIFS(Consolidado!$B$5:$B$1000,Consolidado!$E$5:$E$1000,$B16,Consolidado!$AA$5:$AA$1000,R$5,Consolidado!$C$5:$C$1000,"Auditoría Externa")," y "&amp;TEXT(DAY(_xlfn.MAXIFS(Consolidado!$B$5:$B$1000,Consolidado!$E$5:$E$1000,$B16,Consolidado!$AA$5:$AA$1000,R$5,Consolidado!$C$5:$C$1000,"Auditoría Externa")),"00")&amp;"/"&amp;TEXT(MONTH(_xlfn.MAXIFS(Consolidado!$B$5:$B$1000,Consolidado!$E$5:$E$1000,$B16,Consolidado!$AA$5:$AA$1000,R$5,Consolidado!$C$5:$C$1000,"Auditoría Externa")),"00"),""),""),IF(SUMIFS(Consolidado!$AD$5:$AD$1000,Consolidado!$E$5:$E$1000,$B16,Consolidado!$AA$5:$AA$1000,R$5,Consolidado!$C$5:$C$1000,"SSF")&gt;0,"SSF "&amp;TEXT(DAY(_xlfn.MINIFS(Consolidado!$B$5:$B$1000,Consolidado!$E$5:$E$1000,$B16,Consolidado!$AA$5:$AA$1000,R$5,Consolidado!$C$5:$C$1000,"SSF")),"00")&amp;"/"&amp;TEXT(MONTH(_xlfn.MINIFS(Consolidado!$B$5:$B$1000,Consolidado!$E$5:$E$1000,$B16,Consolidado!$AA$5:$AA$1000,R$5,Consolidado!$C$5:$C$1000,"SSF")),"00")&amp;IF(_xlfn.MAXIFS(Consolidado!$B$5:$B$1000,Consolidado!$E$5:$E$1000,$B16,Consolidado!$AA$5:$AA$1000,R$5,Consolidado!$C$5:$C$1000,"SSF")&lt;&gt;_xlfn.MINIFS(Consolidado!$B$5:$B$1000,Consolidado!$E$5:$E$1000,$B16,Consolidado!$AA$5:$AA$1000,R$5,Consolidado!$C$5:$C$1000,"SSF")," y "&amp;TEXT(DAY(_xlfn.MAXIFS(Consolidado!$B$5:$B$1000,Consolidado!$E$5:$E$1000,$B16,Consolidado!$AA$5:$AA$1000,R$5,Consolidado!$C$5:$C$1000,"SSF")),"00")&amp;"/"&amp;TEXT(MONTH(_xlfn.MAXIFS(Consolidado!$B$5:$B$1000,Consolidado!$E$5:$E$1000,$B16,Consolidado!$AA$5:$AA$1000,R$5,Consolidado!$C$5:$C$1000,"SSF")),"00"),""),""),IF(SUMIFS(Consolidado!$AD$5:$AD$1000,Consolidado!$E$5:$E$1000,$B16,Consolidado!$AA$5:$AA$1000,R$5,Consolidado!$C$5:$C$1000,"Comité de Supervisión")&gt;0,"Comité Sup. "&amp;TEXT(DAY(_xlfn.MINIFS(Consolidado!$B$5:$B$1000,Consolidado!$E$5:$E$1000,$B16,Consolidado!$AA$5:$AA$1000,R$5,Consolidado!$C$5:$C$1000,"Comité de Supervisión")),"00")&amp;"/"&amp;TEXT(MONTH(_xlfn.MINIFS(Consolidado!$B$5:$B$1000,Consolidado!$E$5:$E$1000,$B16,Consolidado!$AA$5:$AA$1000,R$5,Consolidado!$C$5:$C$1000,"Comité de Supervisión")),"00")&amp;IF(_xlfn.MAXIFS(Consolidado!$B$5:$B$1000,Consolidado!$E$5:$E$1000,$B16,Consolidado!$AA$5:$AA$1000,R$5,Consolidado!$C$5:$C$1000,"Comité de Supervisión")&lt;&gt;_xlfn.MINIFS(Consolidado!$B$5:$B$1000,Consolidado!$E$5:$E$1000,$B16,Consolidado!$AA$5:$AA$1000,R$5,Consolidado!$C$5:$C$1000,"Comité de Supervisión")," y "&amp;TEXT(DAY(_xlfn.MAXIFS(Consolidado!$B$5:$B$1000,Consolidado!$E$5:$E$1000,$B16,Consolidado!$AA$5:$AA$1000,R$5,Consolidado!$C$5:$C$1000,"Comité de Supervisión")),"00")&amp;"/"&amp;TEXT(MONTH(_xlfn.MAXIFS(Consolidado!$B$5:$B$1000,Consolidado!$E$5:$E$1000,$B16,Consolidado!$AA$5:$AA$1000,R$5,Consolidado!$C$5:$C$1000,"Comité de Supervisión")),"00"),""),""),IF(SUMIFS(Consolidado!$AD$5:$AD$1000,Consolidado!$E$5:$E$1000,$B16,Consolidado!$AA$5:$AA$1000,R$5,Consolidado!$C$5:$C$1000,"Consejo de Administración")&gt;0,"Consejo "&amp;TEXT(DAY(_xlfn.MINIFS(Consolidado!$B$5:$B$1000,Consolidado!$E$5:$E$1000,$B16,Consolidado!$AA$5:$AA$1000,R$5,Consolidado!$C$5:$C$1000,"Consejo de Administración")),"00")&amp;"/"&amp;TEXT(MONTH(_xlfn.MINIFS(Consolidado!$B$5:$B$1000,Consolidado!$E$5:$E$1000,$B16,Consolidado!$AA$5:$AA$1000,R$5,Consolidado!$C$5:$C$1000,"Consejo de Administración")),"00")&amp;IF(_xlfn.MAXIFS(Consolidado!$B$5:$B$1000,Consolidado!$E$5:$E$1000,$B16,Consolidado!$AA$5:$AA$1000,R$5,Consolidado!$C$5:$C$1000,"Consejo de Administración")&lt;&gt;_xlfn.MINIFS(Consolidado!$B$5:$B$1000,Consolidado!$E$5:$E$1000,$B16,Consolidado!$AA$5:$AA$1000,R$5,Consolidado!$C$5:$C$1000,"Consejo de Administración")," y "&amp;TEXT(DAY(_xlfn.MAXIFS(Consolidado!$B$5:$B$1000,Consolidado!$E$5:$E$1000,$B16,Consolidado!$AA$5:$AA$1000,R$5,Consolidado!$C$5:$C$1000,"Consejo de Administración")),"00")&amp;"/"&amp;TEXT(MONTH(_xlfn.MAXIFS(Consolidado!$B$5:$B$1000,Consolidado!$E$5:$E$1000,$B16,Consolidado!$AA$5:$AA$1000,R$5,Consolidado!$C$5:$C$1000,"Consejo de Administración")),"00"),""),""),IF(SUMIFS(Consolidado!$AD$5:$AD$1000,Consolidado!$E$5:$E$1000,$B16,Consolidado!$AA$5:$AA$1000,R$5,Consolidado!$C$5:$C$1000,"Otros")&gt;0,"Otros "&amp;TEXT(DAY(_xlfn.MINIFS(Consolidado!$B$5:$B$1000,Consolidado!$E$5:$E$1000,$B16,Consolidado!$AA$5:$AA$1000,R$5,Consolidado!$C$5:$C$1000,"Otros")),"00")&amp;"/"&amp;TEXT(MONTH(_xlfn.MINIFS(Consolidado!$B$5:$B$1000,Consolidado!$E$5:$E$1000,$B16,Consolidado!$AA$5:$AA$1000,R$5,Consolidado!$C$5:$C$1000,"Otros")),"00")&amp;IF(_xlfn.MAXIFS(Consolidado!$B$5:$B$1000,Consolidado!$E$5:$E$1000,$B16,Consolidado!$AA$5:$AA$1000,R$5,Consolidado!$C$5:$C$1000,"Otros")&lt;&gt;_xlfn.MINIFS(Consolidado!$B$5:$B$1000,Consolidado!$E$5:$E$1000,$B16,Consolidado!$AA$5:$AA$1000,R$5,Consolidado!$C$5:$C$1000,"Otros")," y "&amp;TEXT(DAY(_xlfn.MAXIFS(Consolidado!$B$5:$B$1000,Consolidado!$E$5:$E$1000,$B16,Consolidado!$AA$5:$AA$1000,R$5,Consolidado!$C$5:$C$1000,"Otros")),"00")&amp;"/"&amp;TEXT(MONTH(_xlfn.MAXIFS(Consolidado!$B$5:$B$1000,Consolidado!$E$5:$E$1000,$B16,Consolidado!$AA$5:$AA$1000,R$5,Consolidado!$C$5:$C$1000,"Otros")),"00"),""),""))</f>
        <v/>
      </c>
    </row>
    <row r="17" customFormat="false" ht="61.5" hidden="false" customHeight="true" outlineLevel="0" collapsed="false">
      <c r="A17" s="31" t="n">
        <v>12</v>
      </c>
      <c r="B17" s="32" t="str">
        <f aca="false">Catálogos!C13</f>
        <v>Remisiones a SSF / central de riesgos</v>
      </c>
      <c r="C17" s="33" t="str">
        <f aca="false">Catálogos!D13</f>
        <v>NCB-022</v>
      </c>
      <c r="D17" s="17" t="n">
        <f aca="false">SUMIFS(Consolidado!$AD$5:$AD$1000,Consolidado!$E$5:$E$1000,B17,Consolidado!$H$5:$H$1000,$C$2)</f>
        <v>2</v>
      </c>
      <c r="E17" s="36" t="str">
        <f aca="false">IF(((SUMIFS(Consolidado!$AD$5:$AD$1000,Consolidado!$E$5:$E$1000,$B17,Consolidado!$C$5:$C$1000,"Auditoría Interna",Consolidado!$H$5:$H$1000,$C$2)&gt;0)+(SUMIFS(Consolidado!$AD$5:$AD$1000,Consolidado!$E$5:$E$1000,$B17,Consolidado!$C$5:$C$1000,"Auditoría Externa",Consolidado!$H$5:$H$1000,$C$2)&gt;0)+(SUMIFS(Consolidado!$AD$5:$AD$1000,Consolidado!$E$5:$E$1000,$B17,Consolidado!$C$5:$C$1000,"SSF",Consolidado!$H$5:$H$1000,$C$2)&gt;0)+(SUMIFS(Consolidado!$AD$5:$AD$1000,Consolidado!$E$5:$E$1000,$B17,Consolidado!$C$5:$C$1000,"Comité de Supervisión",Consolidado!$H$5:$H$1000,$C$2)&gt;0)+(SUMIFS(Consolidado!$AD$5:$AD$1000,Consolidado!$E$5:$E$1000,$B17,Consolidado!$C$5:$C$1000,"Consejo de Administración",Consolidado!$H$5:$H$1000,$C$2)&gt;0)+(SUMIFS(Consolidado!$AD$5:$AD$1000,Consolidado!$E$5:$E$1000,$B17,Consolidado!$C$5:$C$1000,"Otros",Consolidado!$H$5:$H$1000,$C$2)&gt;0))&gt;=2,"Sí","No")</f>
        <v>Sí</v>
      </c>
      <c r="F17" s="47" t="str">
        <f aca="false" t="array" ref="F17:F17">_xlfn.TEXTJOIN(CHAR(10),TRUE(),IF((Consolidado!$E$5:$E$1000=$B17)*(Consolidado!$H$5:$H$1000=$C$2),Consolidado!$AE$5:$AE$1000,""))</f>
        <v>Interna – 6 de Mayo 2026
Externa – 6 de Octubre 2026</v>
      </c>
      <c r="G17" s="37" t="str">
        <f aca="false">_xlfn.TEXTJOIN(" +"&amp;CHAR(10),TRUE(),IF(SUMIFS(Consolidado!$AD$5:$AD$1000,Consolidado!$E$5:$E$1000,$B17,Consolidado!$AA$5:$AA$1000,G$5,Consolidado!$C$5:$C$1000,"Auditoría Interna")&gt;0,"Interna "&amp;TEXT(DAY(_xlfn.MINIFS(Consolidado!$B$5:$B$1000,Consolidado!$E$5:$E$1000,$B17,Consolidado!$AA$5:$AA$1000,G$5,Consolidado!$C$5:$C$1000,"Auditoría Interna")),"00")&amp;"/"&amp;TEXT(MONTH(_xlfn.MINIFS(Consolidado!$B$5:$B$1000,Consolidado!$E$5:$E$1000,$B17,Consolidado!$AA$5:$AA$1000,G$5,Consolidado!$C$5:$C$1000,"Auditoría Interna")),"00")&amp;IF(_xlfn.MAXIFS(Consolidado!$B$5:$B$1000,Consolidado!$E$5:$E$1000,$B17,Consolidado!$AA$5:$AA$1000,G$5,Consolidado!$C$5:$C$1000,"Auditoría Interna")&lt;&gt;_xlfn.MINIFS(Consolidado!$B$5:$B$1000,Consolidado!$E$5:$E$1000,$B17,Consolidado!$AA$5:$AA$1000,G$5,Consolidado!$C$5:$C$1000,"Auditoría Interna")," y "&amp;TEXT(DAY(_xlfn.MAXIFS(Consolidado!$B$5:$B$1000,Consolidado!$E$5:$E$1000,$B17,Consolidado!$AA$5:$AA$1000,G$5,Consolidado!$C$5:$C$1000,"Auditoría Interna")),"00")&amp;"/"&amp;TEXT(MONTH(_xlfn.MAXIFS(Consolidado!$B$5:$B$1000,Consolidado!$E$5:$E$1000,$B17,Consolidado!$AA$5:$AA$1000,G$5,Consolidado!$C$5:$C$1000,"Auditoría Interna")),"00"),""),""),IF(SUMIFS(Consolidado!$AD$5:$AD$1000,Consolidado!$E$5:$E$1000,$B17,Consolidado!$AA$5:$AA$1000,G$5,Consolidado!$C$5:$C$1000,"Auditoría Externa")&gt;0,"Externa "&amp;TEXT(DAY(_xlfn.MINIFS(Consolidado!$B$5:$B$1000,Consolidado!$E$5:$E$1000,$B17,Consolidado!$AA$5:$AA$1000,G$5,Consolidado!$C$5:$C$1000,"Auditoría Externa")),"00")&amp;"/"&amp;TEXT(MONTH(_xlfn.MINIFS(Consolidado!$B$5:$B$1000,Consolidado!$E$5:$E$1000,$B17,Consolidado!$AA$5:$AA$1000,G$5,Consolidado!$C$5:$C$1000,"Auditoría Externa")),"00")&amp;IF(_xlfn.MAXIFS(Consolidado!$B$5:$B$1000,Consolidado!$E$5:$E$1000,$B17,Consolidado!$AA$5:$AA$1000,G$5,Consolidado!$C$5:$C$1000,"Auditoría Externa")&lt;&gt;_xlfn.MINIFS(Consolidado!$B$5:$B$1000,Consolidado!$E$5:$E$1000,$B17,Consolidado!$AA$5:$AA$1000,G$5,Consolidado!$C$5:$C$1000,"Auditoría Externa")," y "&amp;TEXT(DAY(_xlfn.MAXIFS(Consolidado!$B$5:$B$1000,Consolidado!$E$5:$E$1000,$B17,Consolidado!$AA$5:$AA$1000,G$5,Consolidado!$C$5:$C$1000,"Auditoría Externa")),"00")&amp;"/"&amp;TEXT(MONTH(_xlfn.MAXIFS(Consolidado!$B$5:$B$1000,Consolidado!$E$5:$E$1000,$B17,Consolidado!$AA$5:$AA$1000,G$5,Consolidado!$C$5:$C$1000,"Auditoría Externa")),"00"),""),""),IF(SUMIFS(Consolidado!$AD$5:$AD$1000,Consolidado!$E$5:$E$1000,$B17,Consolidado!$AA$5:$AA$1000,G$5,Consolidado!$C$5:$C$1000,"SSF")&gt;0,"SSF "&amp;TEXT(DAY(_xlfn.MINIFS(Consolidado!$B$5:$B$1000,Consolidado!$E$5:$E$1000,$B17,Consolidado!$AA$5:$AA$1000,G$5,Consolidado!$C$5:$C$1000,"SSF")),"00")&amp;"/"&amp;TEXT(MONTH(_xlfn.MINIFS(Consolidado!$B$5:$B$1000,Consolidado!$E$5:$E$1000,$B17,Consolidado!$AA$5:$AA$1000,G$5,Consolidado!$C$5:$C$1000,"SSF")),"00")&amp;IF(_xlfn.MAXIFS(Consolidado!$B$5:$B$1000,Consolidado!$E$5:$E$1000,$B17,Consolidado!$AA$5:$AA$1000,G$5,Consolidado!$C$5:$C$1000,"SSF")&lt;&gt;_xlfn.MINIFS(Consolidado!$B$5:$B$1000,Consolidado!$E$5:$E$1000,$B17,Consolidado!$AA$5:$AA$1000,G$5,Consolidado!$C$5:$C$1000,"SSF")," y "&amp;TEXT(DAY(_xlfn.MAXIFS(Consolidado!$B$5:$B$1000,Consolidado!$E$5:$E$1000,$B17,Consolidado!$AA$5:$AA$1000,G$5,Consolidado!$C$5:$C$1000,"SSF")),"00")&amp;"/"&amp;TEXT(MONTH(_xlfn.MAXIFS(Consolidado!$B$5:$B$1000,Consolidado!$E$5:$E$1000,$B17,Consolidado!$AA$5:$AA$1000,G$5,Consolidado!$C$5:$C$1000,"SSF")),"00"),""),""),IF(SUMIFS(Consolidado!$AD$5:$AD$1000,Consolidado!$E$5:$E$1000,$B17,Consolidado!$AA$5:$AA$1000,G$5,Consolidado!$C$5:$C$1000,"Comité de Supervisión")&gt;0,"Comité Sup. "&amp;TEXT(DAY(_xlfn.MINIFS(Consolidado!$B$5:$B$1000,Consolidado!$E$5:$E$1000,$B17,Consolidado!$AA$5:$AA$1000,G$5,Consolidado!$C$5:$C$1000,"Comité de Supervisión")),"00")&amp;"/"&amp;TEXT(MONTH(_xlfn.MINIFS(Consolidado!$B$5:$B$1000,Consolidado!$E$5:$E$1000,$B17,Consolidado!$AA$5:$AA$1000,G$5,Consolidado!$C$5:$C$1000,"Comité de Supervisión")),"00")&amp;IF(_xlfn.MAXIFS(Consolidado!$B$5:$B$1000,Consolidado!$E$5:$E$1000,$B17,Consolidado!$AA$5:$AA$1000,G$5,Consolidado!$C$5:$C$1000,"Comité de Supervisión")&lt;&gt;_xlfn.MINIFS(Consolidado!$B$5:$B$1000,Consolidado!$E$5:$E$1000,$B17,Consolidado!$AA$5:$AA$1000,G$5,Consolidado!$C$5:$C$1000,"Comité de Supervisión")," y "&amp;TEXT(DAY(_xlfn.MAXIFS(Consolidado!$B$5:$B$1000,Consolidado!$E$5:$E$1000,$B17,Consolidado!$AA$5:$AA$1000,G$5,Consolidado!$C$5:$C$1000,"Comité de Supervisión")),"00")&amp;"/"&amp;TEXT(MONTH(_xlfn.MAXIFS(Consolidado!$B$5:$B$1000,Consolidado!$E$5:$E$1000,$B17,Consolidado!$AA$5:$AA$1000,G$5,Consolidado!$C$5:$C$1000,"Comité de Supervisión")),"00"),""),""),IF(SUMIFS(Consolidado!$AD$5:$AD$1000,Consolidado!$E$5:$E$1000,$B17,Consolidado!$AA$5:$AA$1000,G$5,Consolidado!$C$5:$C$1000,"Consejo de Administración")&gt;0,"Consejo "&amp;TEXT(DAY(_xlfn.MINIFS(Consolidado!$B$5:$B$1000,Consolidado!$E$5:$E$1000,$B17,Consolidado!$AA$5:$AA$1000,G$5,Consolidado!$C$5:$C$1000,"Consejo de Administración")),"00")&amp;"/"&amp;TEXT(MONTH(_xlfn.MINIFS(Consolidado!$B$5:$B$1000,Consolidado!$E$5:$E$1000,$B17,Consolidado!$AA$5:$AA$1000,G$5,Consolidado!$C$5:$C$1000,"Consejo de Administración")),"00")&amp;IF(_xlfn.MAXIFS(Consolidado!$B$5:$B$1000,Consolidado!$E$5:$E$1000,$B17,Consolidado!$AA$5:$AA$1000,G$5,Consolidado!$C$5:$C$1000,"Consejo de Administración")&lt;&gt;_xlfn.MINIFS(Consolidado!$B$5:$B$1000,Consolidado!$E$5:$E$1000,$B17,Consolidado!$AA$5:$AA$1000,G$5,Consolidado!$C$5:$C$1000,"Consejo de Administración")," y "&amp;TEXT(DAY(_xlfn.MAXIFS(Consolidado!$B$5:$B$1000,Consolidado!$E$5:$E$1000,$B17,Consolidado!$AA$5:$AA$1000,G$5,Consolidado!$C$5:$C$1000,"Consejo de Administración")),"00")&amp;"/"&amp;TEXT(MONTH(_xlfn.MAXIFS(Consolidado!$B$5:$B$1000,Consolidado!$E$5:$E$1000,$B17,Consolidado!$AA$5:$AA$1000,G$5,Consolidado!$C$5:$C$1000,"Consejo de Administración")),"00"),""),""),IF(SUMIFS(Consolidado!$AD$5:$AD$1000,Consolidado!$E$5:$E$1000,$B17,Consolidado!$AA$5:$AA$1000,G$5,Consolidado!$C$5:$C$1000,"Otros")&gt;0,"Otros "&amp;TEXT(DAY(_xlfn.MINIFS(Consolidado!$B$5:$B$1000,Consolidado!$E$5:$E$1000,$B17,Consolidado!$AA$5:$AA$1000,G$5,Consolidado!$C$5:$C$1000,"Otros")),"00")&amp;"/"&amp;TEXT(MONTH(_xlfn.MINIFS(Consolidado!$B$5:$B$1000,Consolidado!$E$5:$E$1000,$B17,Consolidado!$AA$5:$AA$1000,G$5,Consolidado!$C$5:$C$1000,"Otros")),"00")&amp;IF(_xlfn.MAXIFS(Consolidado!$B$5:$B$1000,Consolidado!$E$5:$E$1000,$B17,Consolidado!$AA$5:$AA$1000,G$5,Consolidado!$C$5:$C$1000,"Otros")&lt;&gt;_xlfn.MINIFS(Consolidado!$B$5:$B$1000,Consolidado!$E$5:$E$1000,$B17,Consolidado!$AA$5:$AA$1000,G$5,Consolidado!$C$5:$C$1000,"Otros")," y "&amp;TEXT(DAY(_xlfn.MAXIFS(Consolidado!$B$5:$B$1000,Consolidado!$E$5:$E$1000,$B17,Consolidado!$AA$5:$AA$1000,G$5,Consolidado!$C$5:$C$1000,"Otros")),"00")&amp;"/"&amp;TEXT(MONTH(_xlfn.MAXIFS(Consolidado!$B$5:$B$1000,Consolidado!$E$5:$E$1000,$B17,Consolidado!$AA$5:$AA$1000,G$5,Consolidado!$C$5:$C$1000,"Otros")),"00"),""),""))</f>
        <v/>
      </c>
      <c r="H17" s="37" t="str">
        <f aca="false">_xlfn.TEXTJOIN(" +"&amp;CHAR(10),TRUE(),IF(SUMIFS(Consolidado!$AD$5:$AD$1000,Consolidado!$E$5:$E$1000,$B17,Consolidado!$AA$5:$AA$1000,H$5,Consolidado!$C$5:$C$1000,"Auditoría Interna")&gt;0,"Interna "&amp;TEXT(DAY(_xlfn.MINIFS(Consolidado!$B$5:$B$1000,Consolidado!$E$5:$E$1000,$B17,Consolidado!$AA$5:$AA$1000,H$5,Consolidado!$C$5:$C$1000,"Auditoría Interna")),"00")&amp;"/"&amp;TEXT(MONTH(_xlfn.MINIFS(Consolidado!$B$5:$B$1000,Consolidado!$E$5:$E$1000,$B17,Consolidado!$AA$5:$AA$1000,H$5,Consolidado!$C$5:$C$1000,"Auditoría Interna")),"00")&amp;IF(_xlfn.MAXIFS(Consolidado!$B$5:$B$1000,Consolidado!$E$5:$E$1000,$B17,Consolidado!$AA$5:$AA$1000,H$5,Consolidado!$C$5:$C$1000,"Auditoría Interna")&lt;&gt;_xlfn.MINIFS(Consolidado!$B$5:$B$1000,Consolidado!$E$5:$E$1000,$B17,Consolidado!$AA$5:$AA$1000,H$5,Consolidado!$C$5:$C$1000,"Auditoría Interna")," y "&amp;TEXT(DAY(_xlfn.MAXIFS(Consolidado!$B$5:$B$1000,Consolidado!$E$5:$E$1000,$B17,Consolidado!$AA$5:$AA$1000,H$5,Consolidado!$C$5:$C$1000,"Auditoría Interna")),"00")&amp;"/"&amp;TEXT(MONTH(_xlfn.MAXIFS(Consolidado!$B$5:$B$1000,Consolidado!$E$5:$E$1000,$B17,Consolidado!$AA$5:$AA$1000,H$5,Consolidado!$C$5:$C$1000,"Auditoría Interna")),"00"),""),""),IF(SUMIFS(Consolidado!$AD$5:$AD$1000,Consolidado!$E$5:$E$1000,$B17,Consolidado!$AA$5:$AA$1000,H$5,Consolidado!$C$5:$C$1000,"Auditoría Externa")&gt;0,"Externa "&amp;TEXT(DAY(_xlfn.MINIFS(Consolidado!$B$5:$B$1000,Consolidado!$E$5:$E$1000,$B17,Consolidado!$AA$5:$AA$1000,H$5,Consolidado!$C$5:$C$1000,"Auditoría Externa")),"00")&amp;"/"&amp;TEXT(MONTH(_xlfn.MINIFS(Consolidado!$B$5:$B$1000,Consolidado!$E$5:$E$1000,$B17,Consolidado!$AA$5:$AA$1000,H$5,Consolidado!$C$5:$C$1000,"Auditoría Externa")),"00")&amp;IF(_xlfn.MAXIFS(Consolidado!$B$5:$B$1000,Consolidado!$E$5:$E$1000,$B17,Consolidado!$AA$5:$AA$1000,H$5,Consolidado!$C$5:$C$1000,"Auditoría Externa")&lt;&gt;_xlfn.MINIFS(Consolidado!$B$5:$B$1000,Consolidado!$E$5:$E$1000,$B17,Consolidado!$AA$5:$AA$1000,H$5,Consolidado!$C$5:$C$1000,"Auditoría Externa")," y "&amp;TEXT(DAY(_xlfn.MAXIFS(Consolidado!$B$5:$B$1000,Consolidado!$E$5:$E$1000,$B17,Consolidado!$AA$5:$AA$1000,H$5,Consolidado!$C$5:$C$1000,"Auditoría Externa")),"00")&amp;"/"&amp;TEXT(MONTH(_xlfn.MAXIFS(Consolidado!$B$5:$B$1000,Consolidado!$E$5:$E$1000,$B17,Consolidado!$AA$5:$AA$1000,H$5,Consolidado!$C$5:$C$1000,"Auditoría Externa")),"00"),""),""),IF(SUMIFS(Consolidado!$AD$5:$AD$1000,Consolidado!$E$5:$E$1000,$B17,Consolidado!$AA$5:$AA$1000,H$5,Consolidado!$C$5:$C$1000,"SSF")&gt;0,"SSF "&amp;TEXT(DAY(_xlfn.MINIFS(Consolidado!$B$5:$B$1000,Consolidado!$E$5:$E$1000,$B17,Consolidado!$AA$5:$AA$1000,H$5,Consolidado!$C$5:$C$1000,"SSF")),"00")&amp;"/"&amp;TEXT(MONTH(_xlfn.MINIFS(Consolidado!$B$5:$B$1000,Consolidado!$E$5:$E$1000,$B17,Consolidado!$AA$5:$AA$1000,H$5,Consolidado!$C$5:$C$1000,"SSF")),"00")&amp;IF(_xlfn.MAXIFS(Consolidado!$B$5:$B$1000,Consolidado!$E$5:$E$1000,$B17,Consolidado!$AA$5:$AA$1000,H$5,Consolidado!$C$5:$C$1000,"SSF")&lt;&gt;_xlfn.MINIFS(Consolidado!$B$5:$B$1000,Consolidado!$E$5:$E$1000,$B17,Consolidado!$AA$5:$AA$1000,H$5,Consolidado!$C$5:$C$1000,"SSF")," y "&amp;TEXT(DAY(_xlfn.MAXIFS(Consolidado!$B$5:$B$1000,Consolidado!$E$5:$E$1000,$B17,Consolidado!$AA$5:$AA$1000,H$5,Consolidado!$C$5:$C$1000,"SSF")),"00")&amp;"/"&amp;TEXT(MONTH(_xlfn.MAXIFS(Consolidado!$B$5:$B$1000,Consolidado!$E$5:$E$1000,$B17,Consolidado!$AA$5:$AA$1000,H$5,Consolidado!$C$5:$C$1000,"SSF")),"00"),""),""),IF(SUMIFS(Consolidado!$AD$5:$AD$1000,Consolidado!$E$5:$E$1000,$B17,Consolidado!$AA$5:$AA$1000,H$5,Consolidado!$C$5:$C$1000,"Comité de Supervisión")&gt;0,"Comité Sup. "&amp;TEXT(DAY(_xlfn.MINIFS(Consolidado!$B$5:$B$1000,Consolidado!$E$5:$E$1000,$B17,Consolidado!$AA$5:$AA$1000,H$5,Consolidado!$C$5:$C$1000,"Comité de Supervisión")),"00")&amp;"/"&amp;TEXT(MONTH(_xlfn.MINIFS(Consolidado!$B$5:$B$1000,Consolidado!$E$5:$E$1000,$B17,Consolidado!$AA$5:$AA$1000,H$5,Consolidado!$C$5:$C$1000,"Comité de Supervisión")),"00")&amp;IF(_xlfn.MAXIFS(Consolidado!$B$5:$B$1000,Consolidado!$E$5:$E$1000,$B17,Consolidado!$AA$5:$AA$1000,H$5,Consolidado!$C$5:$C$1000,"Comité de Supervisión")&lt;&gt;_xlfn.MINIFS(Consolidado!$B$5:$B$1000,Consolidado!$E$5:$E$1000,$B17,Consolidado!$AA$5:$AA$1000,H$5,Consolidado!$C$5:$C$1000,"Comité de Supervisión")," y "&amp;TEXT(DAY(_xlfn.MAXIFS(Consolidado!$B$5:$B$1000,Consolidado!$E$5:$E$1000,$B17,Consolidado!$AA$5:$AA$1000,H$5,Consolidado!$C$5:$C$1000,"Comité de Supervisión")),"00")&amp;"/"&amp;TEXT(MONTH(_xlfn.MAXIFS(Consolidado!$B$5:$B$1000,Consolidado!$E$5:$E$1000,$B17,Consolidado!$AA$5:$AA$1000,H$5,Consolidado!$C$5:$C$1000,"Comité de Supervisión")),"00"),""),""),IF(SUMIFS(Consolidado!$AD$5:$AD$1000,Consolidado!$E$5:$E$1000,$B17,Consolidado!$AA$5:$AA$1000,H$5,Consolidado!$C$5:$C$1000,"Consejo de Administración")&gt;0,"Consejo "&amp;TEXT(DAY(_xlfn.MINIFS(Consolidado!$B$5:$B$1000,Consolidado!$E$5:$E$1000,$B17,Consolidado!$AA$5:$AA$1000,H$5,Consolidado!$C$5:$C$1000,"Consejo de Administración")),"00")&amp;"/"&amp;TEXT(MONTH(_xlfn.MINIFS(Consolidado!$B$5:$B$1000,Consolidado!$E$5:$E$1000,$B17,Consolidado!$AA$5:$AA$1000,H$5,Consolidado!$C$5:$C$1000,"Consejo de Administración")),"00")&amp;IF(_xlfn.MAXIFS(Consolidado!$B$5:$B$1000,Consolidado!$E$5:$E$1000,$B17,Consolidado!$AA$5:$AA$1000,H$5,Consolidado!$C$5:$C$1000,"Consejo de Administración")&lt;&gt;_xlfn.MINIFS(Consolidado!$B$5:$B$1000,Consolidado!$E$5:$E$1000,$B17,Consolidado!$AA$5:$AA$1000,H$5,Consolidado!$C$5:$C$1000,"Consejo de Administración")," y "&amp;TEXT(DAY(_xlfn.MAXIFS(Consolidado!$B$5:$B$1000,Consolidado!$E$5:$E$1000,$B17,Consolidado!$AA$5:$AA$1000,H$5,Consolidado!$C$5:$C$1000,"Consejo de Administración")),"00")&amp;"/"&amp;TEXT(MONTH(_xlfn.MAXIFS(Consolidado!$B$5:$B$1000,Consolidado!$E$5:$E$1000,$B17,Consolidado!$AA$5:$AA$1000,H$5,Consolidado!$C$5:$C$1000,"Consejo de Administración")),"00"),""),""),IF(SUMIFS(Consolidado!$AD$5:$AD$1000,Consolidado!$E$5:$E$1000,$B17,Consolidado!$AA$5:$AA$1000,H$5,Consolidado!$C$5:$C$1000,"Otros")&gt;0,"Otros "&amp;TEXT(DAY(_xlfn.MINIFS(Consolidado!$B$5:$B$1000,Consolidado!$E$5:$E$1000,$B17,Consolidado!$AA$5:$AA$1000,H$5,Consolidado!$C$5:$C$1000,"Otros")),"00")&amp;"/"&amp;TEXT(MONTH(_xlfn.MINIFS(Consolidado!$B$5:$B$1000,Consolidado!$E$5:$E$1000,$B17,Consolidado!$AA$5:$AA$1000,H$5,Consolidado!$C$5:$C$1000,"Otros")),"00")&amp;IF(_xlfn.MAXIFS(Consolidado!$B$5:$B$1000,Consolidado!$E$5:$E$1000,$B17,Consolidado!$AA$5:$AA$1000,H$5,Consolidado!$C$5:$C$1000,"Otros")&lt;&gt;_xlfn.MINIFS(Consolidado!$B$5:$B$1000,Consolidado!$E$5:$E$1000,$B17,Consolidado!$AA$5:$AA$1000,H$5,Consolidado!$C$5:$C$1000,"Otros")," y "&amp;TEXT(DAY(_xlfn.MAXIFS(Consolidado!$B$5:$B$1000,Consolidado!$E$5:$E$1000,$B17,Consolidado!$AA$5:$AA$1000,H$5,Consolidado!$C$5:$C$1000,"Otros")),"00")&amp;"/"&amp;TEXT(MONTH(_xlfn.MAXIFS(Consolidado!$B$5:$B$1000,Consolidado!$E$5:$E$1000,$B17,Consolidado!$AA$5:$AA$1000,H$5,Consolidado!$C$5:$C$1000,"Otros")),"00"),""),""))</f>
        <v/>
      </c>
      <c r="I17" s="37" t="str">
        <f aca="false">_xlfn.TEXTJOIN(" +"&amp;CHAR(10),TRUE(),IF(SUMIFS(Consolidado!$AD$5:$AD$1000,Consolidado!$E$5:$E$1000,$B17,Consolidado!$AA$5:$AA$1000,I$5,Consolidado!$C$5:$C$1000,"Auditoría Interna")&gt;0,"Interna "&amp;TEXT(DAY(_xlfn.MINIFS(Consolidado!$B$5:$B$1000,Consolidado!$E$5:$E$1000,$B17,Consolidado!$AA$5:$AA$1000,I$5,Consolidado!$C$5:$C$1000,"Auditoría Interna")),"00")&amp;"/"&amp;TEXT(MONTH(_xlfn.MINIFS(Consolidado!$B$5:$B$1000,Consolidado!$E$5:$E$1000,$B17,Consolidado!$AA$5:$AA$1000,I$5,Consolidado!$C$5:$C$1000,"Auditoría Interna")),"00")&amp;IF(_xlfn.MAXIFS(Consolidado!$B$5:$B$1000,Consolidado!$E$5:$E$1000,$B17,Consolidado!$AA$5:$AA$1000,I$5,Consolidado!$C$5:$C$1000,"Auditoría Interna")&lt;&gt;_xlfn.MINIFS(Consolidado!$B$5:$B$1000,Consolidado!$E$5:$E$1000,$B17,Consolidado!$AA$5:$AA$1000,I$5,Consolidado!$C$5:$C$1000,"Auditoría Interna")," y "&amp;TEXT(DAY(_xlfn.MAXIFS(Consolidado!$B$5:$B$1000,Consolidado!$E$5:$E$1000,$B17,Consolidado!$AA$5:$AA$1000,I$5,Consolidado!$C$5:$C$1000,"Auditoría Interna")),"00")&amp;"/"&amp;TEXT(MONTH(_xlfn.MAXIFS(Consolidado!$B$5:$B$1000,Consolidado!$E$5:$E$1000,$B17,Consolidado!$AA$5:$AA$1000,I$5,Consolidado!$C$5:$C$1000,"Auditoría Interna")),"00"),""),""),IF(SUMIFS(Consolidado!$AD$5:$AD$1000,Consolidado!$E$5:$E$1000,$B17,Consolidado!$AA$5:$AA$1000,I$5,Consolidado!$C$5:$C$1000,"Auditoría Externa")&gt;0,"Externa "&amp;TEXT(DAY(_xlfn.MINIFS(Consolidado!$B$5:$B$1000,Consolidado!$E$5:$E$1000,$B17,Consolidado!$AA$5:$AA$1000,I$5,Consolidado!$C$5:$C$1000,"Auditoría Externa")),"00")&amp;"/"&amp;TEXT(MONTH(_xlfn.MINIFS(Consolidado!$B$5:$B$1000,Consolidado!$E$5:$E$1000,$B17,Consolidado!$AA$5:$AA$1000,I$5,Consolidado!$C$5:$C$1000,"Auditoría Externa")),"00")&amp;IF(_xlfn.MAXIFS(Consolidado!$B$5:$B$1000,Consolidado!$E$5:$E$1000,$B17,Consolidado!$AA$5:$AA$1000,I$5,Consolidado!$C$5:$C$1000,"Auditoría Externa")&lt;&gt;_xlfn.MINIFS(Consolidado!$B$5:$B$1000,Consolidado!$E$5:$E$1000,$B17,Consolidado!$AA$5:$AA$1000,I$5,Consolidado!$C$5:$C$1000,"Auditoría Externa")," y "&amp;TEXT(DAY(_xlfn.MAXIFS(Consolidado!$B$5:$B$1000,Consolidado!$E$5:$E$1000,$B17,Consolidado!$AA$5:$AA$1000,I$5,Consolidado!$C$5:$C$1000,"Auditoría Externa")),"00")&amp;"/"&amp;TEXT(MONTH(_xlfn.MAXIFS(Consolidado!$B$5:$B$1000,Consolidado!$E$5:$E$1000,$B17,Consolidado!$AA$5:$AA$1000,I$5,Consolidado!$C$5:$C$1000,"Auditoría Externa")),"00"),""),""),IF(SUMIFS(Consolidado!$AD$5:$AD$1000,Consolidado!$E$5:$E$1000,$B17,Consolidado!$AA$5:$AA$1000,I$5,Consolidado!$C$5:$C$1000,"SSF")&gt;0,"SSF "&amp;TEXT(DAY(_xlfn.MINIFS(Consolidado!$B$5:$B$1000,Consolidado!$E$5:$E$1000,$B17,Consolidado!$AA$5:$AA$1000,I$5,Consolidado!$C$5:$C$1000,"SSF")),"00")&amp;"/"&amp;TEXT(MONTH(_xlfn.MINIFS(Consolidado!$B$5:$B$1000,Consolidado!$E$5:$E$1000,$B17,Consolidado!$AA$5:$AA$1000,I$5,Consolidado!$C$5:$C$1000,"SSF")),"00")&amp;IF(_xlfn.MAXIFS(Consolidado!$B$5:$B$1000,Consolidado!$E$5:$E$1000,$B17,Consolidado!$AA$5:$AA$1000,I$5,Consolidado!$C$5:$C$1000,"SSF")&lt;&gt;_xlfn.MINIFS(Consolidado!$B$5:$B$1000,Consolidado!$E$5:$E$1000,$B17,Consolidado!$AA$5:$AA$1000,I$5,Consolidado!$C$5:$C$1000,"SSF")," y "&amp;TEXT(DAY(_xlfn.MAXIFS(Consolidado!$B$5:$B$1000,Consolidado!$E$5:$E$1000,$B17,Consolidado!$AA$5:$AA$1000,I$5,Consolidado!$C$5:$C$1000,"SSF")),"00")&amp;"/"&amp;TEXT(MONTH(_xlfn.MAXIFS(Consolidado!$B$5:$B$1000,Consolidado!$E$5:$E$1000,$B17,Consolidado!$AA$5:$AA$1000,I$5,Consolidado!$C$5:$C$1000,"SSF")),"00"),""),""),IF(SUMIFS(Consolidado!$AD$5:$AD$1000,Consolidado!$E$5:$E$1000,$B17,Consolidado!$AA$5:$AA$1000,I$5,Consolidado!$C$5:$C$1000,"Comité de Supervisión")&gt;0,"Comité Sup. "&amp;TEXT(DAY(_xlfn.MINIFS(Consolidado!$B$5:$B$1000,Consolidado!$E$5:$E$1000,$B17,Consolidado!$AA$5:$AA$1000,I$5,Consolidado!$C$5:$C$1000,"Comité de Supervisión")),"00")&amp;"/"&amp;TEXT(MONTH(_xlfn.MINIFS(Consolidado!$B$5:$B$1000,Consolidado!$E$5:$E$1000,$B17,Consolidado!$AA$5:$AA$1000,I$5,Consolidado!$C$5:$C$1000,"Comité de Supervisión")),"00")&amp;IF(_xlfn.MAXIFS(Consolidado!$B$5:$B$1000,Consolidado!$E$5:$E$1000,$B17,Consolidado!$AA$5:$AA$1000,I$5,Consolidado!$C$5:$C$1000,"Comité de Supervisión")&lt;&gt;_xlfn.MINIFS(Consolidado!$B$5:$B$1000,Consolidado!$E$5:$E$1000,$B17,Consolidado!$AA$5:$AA$1000,I$5,Consolidado!$C$5:$C$1000,"Comité de Supervisión")," y "&amp;TEXT(DAY(_xlfn.MAXIFS(Consolidado!$B$5:$B$1000,Consolidado!$E$5:$E$1000,$B17,Consolidado!$AA$5:$AA$1000,I$5,Consolidado!$C$5:$C$1000,"Comité de Supervisión")),"00")&amp;"/"&amp;TEXT(MONTH(_xlfn.MAXIFS(Consolidado!$B$5:$B$1000,Consolidado!$E$5:$E$1000,$B17,Consolidado!$AA$5:$AA$1000,I$5,Consolidado!$C$5:$C$1000,"Comité de Supervisión")),"00"),""),""),IF(SUMIFS(Consolidado!$AD$5:$AD$1000,Consolidado!$E$5:$E$1000,$B17,Consolidado!$AA$5:$AA$1000,I$5,Consolidado!$C$5:$C$1000,"Consejo de Administración")&gt;0,"Consejo "&amp;TEXT(DAY(_xlfn.MINIFS(Consolidado!$B$5:$B$1000,Consolidado!$E$5:$E$1000,$B17,Consolidado!$AA$5:$AA$1000,I$5,Consolidado!$C$5:$C$1000,"Consejo de Administración")),"00")&amp;"/"&amp;TEXT(MONTH(_xlfn.MINIFS(Consolidado!$B$5:$B$1000,Consolidado!$E$5:$E$1000,$B17,Consolidado!$AA$5:$AA$1000,I$5,Consolidado!$C$5:$C$1000,"Consejo de Administración")),"00")&amp;IF(_xlfn.MAXIFS(Consolidado!$B$5:$B$1000,Consolidado!$E$5:$E$1000,$B17,Consolidado!$AA$5:$AA$1000,I$5,Consolidado!$C$5:$C$1000,"Consejo de Administración")&lt;&gt;_xlfn.MINIFS(Consolidado!$B$5:$B$1000,Consolidado!$E$5:$E$1000,$B17,Consolidado!$AA$5:$AA$1000,I$5,Consolidado!$C$5:$C$1000,"Consejo de Administración")," y "&amp;TEXT(DAY(_xlfn.MAXIFS(Consolidado!$B$5:$B$1000,Consolidado!$E$5:$E$1000,$B17,Consolidado!$AA$5:$AA$1000,I$5,Consolidado!$C$5:$C$1000,"Consejo de Administración")),"00")&amp;"/"&amp;TEXT(MONTH(_xlfn.MAXIFS(Consolidado!$B$5:$B$1000,Consolidado!$E$5:$E$1000,$B17,Consolidado!$AA$5:$AA$1000,I$5,Consolidado!$C$5:$C$1000,"Consejo de Administración")),"00"),""),""),IF(SUMIFS(Consolidado!$AD$5:$AD$1000,Consolidado!$E$5:$E$1000,$B17,Consolidado!$AA$5:$AA$1000,I$5,Consolidado!$C$5:$C$1000,"Otros")&gt;0,"Otros "&amp;TEXT(DAY(_xlfn.MINIFS(Consolidado!$B$5:$B$1000,Consolidado!$E$5:$E$1000,$B17,Consolidado!$AA$5:$AA$1000,I$5,Consolidado!$C$5:$C$1000,"Otros")),"00")&amp;"/"&amp;TEXT(MONTH(_xlfn.MINIFS(Consolidado!$B$5:$B$1000,Consolidado!$E$5:$E$1000,$B17,Consolidado!$AA$5:$AA$1000,I$5,Consolidado!$C$5:$C$1000,"Otros")),"00")&amp;IF(_xlfn.MAXIFS(Consolidado!$B$5:$B$1000,Consolidado!$E$5:$E$1000,$B17,Consolidado!$AA$5:$AA$1000,I$5,Consolidado!$C$5:$C$1000,"Otros")&lt;&gt;_xlfn.MINIFS(Consolidado!$B$5:$B$1000,Consolidado!$E$5:$E$1000,$B17,Consolidado!$AA$5:$AA$1000,I$5,Consolidado!$C$5:$C$1000,"Otros")," y "&amp;TEXT(DAY(_xlfn.MAXIFS(Consolidado!$B$5:$B$1000,Consolidado!$E$5:$E$1000,$B17,Consolidado!$AA$5:$AA$1000,I$5,Consolidado!$C$5:$C$1000,"Otros")),"00")&amp;"/"&amp;TEXT(MONTH(_xlfn.MAXIFS(Consolidado!$B$5:$B$1000,Consolidado!$E$5:$E$1000,$B17,Consolidado!$AA$5:$AA$1000,I$5,Consolidado!$C$5:$C$1000,"Otros")),"00"),""),""))</f>
        <v/>
      </c>
      <c r="J17" s="37" t="str">
        <f aca="false">_xlfn.TEXTJOIN(" +"&amp;CHAR(10),TRUE(),IF(SUMIFS(Consolidado!$AD$5:$AD$1000,Consolidado!$E$5:$E$1000,$B17,Consolidado!$AA$5:$AA$1000,J$5,Consolidado!$C$5:$C$1000,"Auditoría Interna")&gt;0,"Interna "&amp;TEXT(DAY(_xlfn.MINIFS(Consolidado!$B$5:$B$1000,Consolidado!$E$5:$E$1000,$B17,Consolidado!$AA$5:$AA$1000,J$5,Consolidado!$C$5:$C$1000,"Auditoría Interna")),"00")&amp;"/"&amp;TEXT(MONTH(_xlfn.MINIFS(Consolidado!$B$5:$B$1000,Consolidado!$E$5:$E$1000,$B17,Consolidado!$AA$5:$AA$1000,J$5,Consolidado!$C$5:$C$1000,"Auditoría Interna")),"00")&amp;IF(_xlfn.MAXIFS(Consolidado!$B$5:$B$1000,Consolidado!$E$5:$E$1000,$B17,Consolidado!$AA$5:$AA$1000,J$5,Consolidado!$C$5:$C$1000,"Auditoría Interna")&lt;&gt;_xlfn.MINIFS(Consolidado!$B$5:$B$1000,Consolidado!$E$5:$E$1000,$B17,Consolidado!$AA$5:$AA$1000,J$5,Consolidado!$C$5:$C$1000,"Auditoría Interna")," y "&amp;TEXT(DAY(_xlfn.MAXIFS(Consolidado!$B$5:$B$1000,Consolidado!$E$5:$E$1000,$B17,Consolidado!$AA$5:$AA$1000,J$5,Consolidado!$C$5:$C$1000,"Auditoría Interna")),"00")&amp;"/"&amp;TEXT(MONTH(_xlfn.MAXIFS(Consolidado!$B$5:$B$1000,Consolidado!$E$5:$E$1000,$B17,Consolidado!$AA$5:$AA$1000,J$5,Consolidado!$C$5:$C$1000,"Auditoría Interna")),"00"),""),""),IF(SUMIFS(Consolidado!$AD$5:$AD$1000,Consolidado!$E$5:$E$1000,$B17,Consolidado!$AA$5:$AA$1000,J$5,Consolidado!$C$5:$C$1000,"Auditoría Externa")&gt;0,"Externa "&amp;TEXT(DAY(_xlfn.MINIFS(Consolidado!$B$5:$B$1000,Consolidado!$E$5:$E$1000,$B17,Consolidado!$AA$5:$AA$1000,J$5,Consolidado!$C$5:$C$1000,"Auditoría Externa")),"00")&amp;"/"&amp;TEXT(MONTH(_xlfn.MINIFS(Consolidado!$B$5:$B$1000,Consolidado!$E$5:$E$1000,$B17,Consolidado!$AA$5:$AA$1000,J$5,Consolidado!$C$5:$C$1000,"Auditoría Externa")),"00")&amp;IF(_xlfn.MAXIFS(Consolidado!$B$5:$B$1000,Consolidado!$E$5:$E$1000,$B17,Consolidado!$AA$5:$AA$1000,J$5,Consolidado!$C$5:$C$1000,"Auditoría Externa")&lt;&gt;_xlfn.MINIFS(Consolidado!$B$5:$B$1000,Consolidado!$E$5:$E$1000,$B17,Consolidado!$AA$5:$AA$1000,J$5,Consolidado!$C$5:$C$1000,"Auditoría Externa")," y "&amp;TEXT(DAY(_xlfn.MAXIFS(Consolidado!$B$5:$B$1000,Consolidado!$E$5:$E$1000,$B17,Consolidado!$AA$5:$AA$1000,J$5,Consolidado!$C$5:$C$1000,"Auditoría Externa")),"00")&amp;"/"&amp;TEXT(MONTH(_xlfn.MAXIFS(Consolidado!$B$5:$B$1000,Consolidado!$E$5:$E$1000,$B17,Consolidado!$AA$5:$AA$1000,J$5,Consolidado!$C$5:$C$1000,"Auditoría Externa")),"00"),""),""),IF(SUMIFS(Consolidado!$AD$5:$AD$1000,Consolidado!$E$5:$E$1000,$B17,Consolidado!$AA$5:$AA$1000,J$5,Consolidado!$C$5:$C$1000,"SSF")&gt;0,"SSF "&amp;TEXT(DAY(_xlfn.MINIFS(Consolidado!$B$5:$B$1000,Consolidado!$E$5:$E$1000,$B17,Consolidado!$AA$5:$AA$1000,J$5,Consolidado!$C$5:$C$1000,"SSF")),"00")&amp;"/"&amp;TEXT(MONTH(_xlfn.MINIFS(Consolidado!$B$5:$B$1000,Consolidado!$E$5:$E$1000,$B17,Consolidado!$AA$5:$AA$1000,J$5,Consolidado!$C$5:$C$1000,"SSF")),"00")&amp;IF(_xlfn.MAXIFS(Consolidado!$B$5:$B$1000,Consolidado!$E$5:$E$1000,$B17,Consolidado!$AA$5:$AA$1000,J$5,Consolidado!$C$5:$C$1000,"SSF")&lt;&gt;_xlfn.MINIFS(Consolidado!$B$5:$B$1000,Consolidado!$E$5:$E$1000,$B17,Consolidado!$AA$5:$AA$1000,J$5,Consolidado!$C$5:$C$1000,"SSF")," y "&amp;TEXT(DAY(_xlfn.MAXIFS(Consolidado!$B$5:$B$1000,Consolidado!$E$5:$E$1000,$B17,Consolidado!$AA$5:$AA$1000,J$5,Consolidado!$C$5:$C$1000,"SSF")),"00")&amp;"/"&amp;TEXT(MONTH(_xlfn.MAXIFS(Consolidado!$B$5:$B$1000,Consolidado!$E$5:$E$1000,$B17,Consolidado!$AA$5:$AA$1000,J$5,Consolidado!$C$5:$C$1000,"SSF")),"00"),""),""),IF(SUMIFS(Consolidado!$AD$5:$AD$1000,Consolidado!$E$5:$E$1000,$B17,Consolidado!$AA$5:$AA$1000,J$5,Consolidado!$C$5:$C$1000,"Comité de Supervisión")&gt;0,"Comité Sup. "&amp;TEXT(DAY(_xlfn.MINIFS(Consolidado!$B$5:$B$1000,Consolidado!$E$5:$E$1000,$B17,Consolidado!$AA$5:$AA$1000,J$5,Consolidado!$C$5:$C$1000,"Comité de Supervisión")),"00")&amp;"/"&amp;TEXT(MONTH(_xlfn.MINIFS(Consolidado!$B$5:$B$1000,Consolidado!$E$5:$E$1000,$B17,Consolidado!$AA$5:$AA$1000,J$5,Consolidado!$C$5:$C$1000,"Comité de Supervisión")),"00")&amp;IF(_xlfn.MAXIFS(Consolidado!$B$5:$B$1000,Consolidado!$E$5:$E$1000,$B17,Consolidado!$AA$5:$AA$1000,J$5,Consolidado!$C$5:$C$1000,"Comité de Supervisión")&lt;&gt;_xlfn.MINIFS(Consolidado!$B$5:$B$1000,Consolidado!$E$5:$E$1000,$B17,Consolidado!$AA$5:$AA$1000,J$5,Consolidado!$C$5:$C$1000,"Comité de Supervisión")," y "&amp;TEXT(DAY(_xlfn.MAXIFS(Consolidado!$B$5:$B$1000,Consolidado!$E$5:$E$1000,$B17,Consolidado!$AA$5:$AA$1000,J$5,Consolidado!$C$5:$C$1000,"Comité de Supervisión")),"00")&amp;"/"&amp;TEXT(MONTH(_xlfn.MAXIFS(Consolidado!$B$5:$B$1000,Consolidado!$E$5:$E$1000,$B17,Consolidado!$AA$5:$AA$1000,J$5,Consolidado!$C$5:$C$1000,"Comité de Supervisión")),"00"),""),""),IF(SUMIFS(Consolidado!$AD$5:$AD$1000,Consolidado!$E$5:$E$1000,$B17,Consolidado!$AA$5:$AA$1000,J$5,Consolidado!$C$5:$C$1000,"Consejo de Administración")&gt;0,"Consejo "&amp;TEXT(DAY(_xlfn.MINIFS(Consolidado!$B$5:$B$1000,Consolidado!$E$5:$E$1000,$B17,Consolidado!$AA$5:$AA$1000,J$5,Consolidado!$C$5:$C$1000,"Consejo de Administración")),"00")&amp;"/"&amp;TEXT(MONTH(_xlfn.MINIFS(Consolidado!$B$5:$B$1000,Consolidado!$E$5:$E$1000,$B17,Consolidado!$AA$5:$AA$1000,J$5,Consolidado!$C$5:$C$1000,"Consejo de Administración")),"00")&amp;IF(_xlfn.MAXIFS(Consolidado!$B$5:$B$1000,Consolidado!$E$5:$E$1000,$B17,Consolidado!$AA$5:$AA$1000,J$5,Consolidado!$C$5:$C$1000,"Consejo de Administración")&lt;&gt;_xlfn.MINIFS(Consolidado!$B$5:$B$1000,Consolidado!$E$5:$E$1000,$B17,Consolidado!$AA$5:$AA$1000,J$5,Consolidado!$C$5:$C$1000,"Consejo de Administración")," y "&amp;TEXT(DAY(_xlfn.MAXIFS(Consolidado!$B$5:$B$1000,Consolidado!$E$5:$E$1000,$B17,Consolidado!$AA$5:$AA$1000,J$5,Consolidado!$C$5:$C$1000,"Consejo de Administración")),"00")&amp;"/"&amp;TEXT(MONTH(_xlfn.MAXIFS(Consolidado!$B$5:$B$1000,Consolidado!$E$5:$E$1000,$B17,Consolidado!$AA$5:$AA$1000,J$5,Consolidado!$C$5:$C$1000,"Consejo de Administración")),"00"),""),""),IF(SUMIFS(Consolidado!$AD$5:$AD$1000,Consolidado!$E$5:$E$1000,$B17,Consolidado!$AA$5:$AA$1000,J$5,Consolidado!$C$5:$C$1000,"Otros")&gt;0,"Otros "&amp;TEXT(DAY(_xlfn.MINIFS(Consolidado!$B$5:$B$1000,Consolidado!$E$5:$E$1000,$B17,Consolidado!$AA$5:$AA$1000,J$5,Consolidado!$C$5:$C$1000,"Otros")),"00")&amp;"/"&amp;TEXT(MONTH(_xlfn.MINIFS(Consolidado!$B$5:$B$1000,Consolidado!$E$5:$E$1000,$B17,Consolidado!$AA$5:$AA$1000,J$5,Consolidado!$C$5:$C$1000,"Otros")),"00")&amp;IF(_xlfn.MAXIFS(Consolidado!$B$5:$B$1000,Consolidado!$E$5:$E$1000,$B17,Consolidado!$AA$5:$AA$1000,J$5,Consolidado!$C$5:$C$1000,"Otros")&lt;&gt;_xlfn.MINIFS(Consolidado!$B$5:$B$1000,Consolidado!$E$5:$E$1000,$B17,Consolidado!$AA$5:$AA$1000,J$5,Consolidado!$C$5:$C$1000,"Otros")," y "&amp;TEXT(DAY(_xlfn.MAXIFS(Consolidado!$B$5:$B$1000,Consolidado!$E$5:$E$1000,$B17,Consolidado!$AA$5:$AA$1000,J$5,Consolidado!$C$5:$C$1000,"Otros")),"00")&amp;"/"&amp;TEXT(MONTH(_xlfn.MAXIFS(Consolidado!$B$5:$B$1000,Consolidado!$E$5:$E$1000,$B17,Consolidado!$AA$5:$AA$1000,J$5,Consolidado!$C$5:$C$1000,"Otros")),"00"),""),""))</f>
        <v/>
      </c>
      <c r="K17" s="37" t="str">
        <f aca="false">_xlfn.TEXTJOIN(" +"&amp;CHAR(10),TRUE(),IF(SUMIFS(Consolidado!$AD$5:$AD$1000,Consolidado!$E$5:$E$1000,$B17,Consolidado!$AA$5:$AA$1000,K$5,Consolidado!$C$5:$C$1000,"Auditoría Interna")&gt;0,"Interna "&amp;TEXT(DAY(_xlfn.MINIFS(Consolidado!$B$5:$B$1000,Consolidado!$E$5:$E$1000,$B17,Consolidado!$AA$5:$AA$1000,K$5,Consolidado!$C$5:$C$1000,"Auditoría Interna")),"00")&amp;"/"&amp;TEXT(MONTH(_xlfn.MINIFS(Consolidado!$B$5:$B$1000,Consolidado!$E$5:$E$1000,$B17,Consolidado!$AA$5:$AA$1000,K$5,Consolidado!$C$5:$C$1000,"Auditoría Interna")),"00")&amp;IF(_xlfn.MAXIFS(Consolidado!$B$5:$B$1000,Consolidado!$E$5:$E$1000,$B17,Consolidado!$AA$5:$AA$1000,K$5,Consolidado!$C$5:$C$1000,"Auditoría Interna")&lt;&gt;_xlfn.MINIFS(Consolidado!$B$5:$B$1000,Consolidado!$E$5:$E$1000,$B17,Consolidado!$AA$5:$AA$1000,K$5,Consolidado!$C$5:$C$1000,"Auditoría Interna")," y "&amp;TEXT(DAY(_xlfn.MAXIFS(Consolidado!$B$5:$B$1000,Consolidado!$E$5:$E$1000,$B17,Consolidado!$AA$5:$AA$1000,K$5,Consolidado!$C$5:$C$1000,"Auditoría Interna")),"00")&amp;"/"&amp;TEXT(MONTH(_xlfn.MAXIFS(Consolidado!$B$5:$B$1000,Consolidado!$E$5:$E$1000,$B17,Consolidado!$AA$5:$AA$1000,K$5,Consolidado!$C$5:$C$1000,"Auditoría Interna")),"00"),""),""),IF(SUMIFS(Consolidado!$AD$5:$AD$1000,Consolidado!$E$5:$E$1000,$B17,Consolidado!$AA$5:$AA$1000,K$5,Consolidado!$C$5:$C$1000,"Auditoría Externa")&gt;0,"Externa "&amp;TEXT(DAY(_xlfn.MINIFS(Consolidado!$B$5:$B$1000,Consolidado!$E$5:$E$1000,$B17,Consolidado!$AA$5:$AA$1000,K$5,Consolidado!$C$5:$C$1000,"Auditoría Externa")),"00")&amp;"/"&amp;TEXT(MONTH(_xlfn.MINIFS(Consolidado!$B$5:$B$1000,Consolidado!$E$5:$E$1000,$B17,Consolidado!$AA$5:$AA$1000,K$5,Consolidado!$C$5:$C$1000,"Auditoría Externa")),"00")&amp;IF(_xlfn.MAXIFS(Consolidado!$B$5:$B$1000,Consolidado!$E$5:$E$1000,$B17,Consolidado!$AA$5:$AA$1000,K$5,Consolidado!$C$5:$C$1000,"Auditoría Externa")&lt;&gt;_xlfn.MINIFS(Consolidado!$B$5:$B$1000,Consolidado!$E$5:$E$1000,$B17,Consolidado!$AA$5:$AA$1000,K$5,Consolidado!$C$5:$C$1000,"Auditoría Externa")," y "&amp;TEXT(DAY(_xlfn.MAXIFS(Consolidado!$B$5:$B$1000,Consolidado!$E$5:$E$1000,$B17,Consolidado!$AA$5:$AA$1000,K$5,Consolidado!$C$5:$C$1000,"Auditoría Externa")),"00")&amp;"/"&amp;TEXT(MONTH(_xlfn.MAXIFS(Consolidado!$B$5:$B$1000,Consolidado!$E$5:$E$1000,$B17,Consolidado!$AA$5:$AA$1000,K$5,Consolidado!$C$5:$C$1000,"Auditoría Externa")),"00"),""),""),IF(SUMIFS(Consolidado!$AD$5:$AD$1000,Consolidado!$E$5:$E$1000,$B17,Consolidado!$AA$5:$AA$1000,K$5,Consolidado!$C$5:$C$1000,"SSF")&gt;0,"SSF "&amp;TEXT(DAY(_xlfn.MINIFS(Consolidado!$B$5:$B$1000,Consolidado!$E$5:$E$1000,$B17,Consolidado!$AA$5:$AA$1000,K$5,Consolidado!$C$5:$C$1000,"SSF")),"00")&amp;"/"&amp;TEXT(MONTH(_xlfn.MINIFS(Consolidado!$B$5:$B$1000,Consolidado!$E$5:$E$1000,$B17,Consolidado!$AA$5:$AA$1000,K$5,Consolidado!$C$5:$C$1000,"SSF")),"00")&amp;IF(_xlfn.MAXIFS(Consolidado!$B$5:$B$1000,Consolidado!$E$5:$E$1000,$B17,Consolidado!$AA$5:$AA$1000,K$5,Consolidado!$C$5:$C$1000,"SSF")&lt;&gt;_xlfn.MINIFS(Consolidado!$B$5:$B$1000,Consolidado!$E$5:$E$1000,$B17,Consolidado!$AA$5:$AA$1000,K$5,Consolidado!$C$5:$C$1000,"SSF")," y "&amp;TEXT(DAY(_xlfn.MAXIFS(Consolidado!$B$5:$B$1000,Consolidado!$E$5:$E$1000,$B17,Consolidado!$AA$5:$AA$1000,K$5,Consolidado!$C$5:$C$1000,"SSF")),"00")&amp;"/"&amp;TEXT(MONTH(_xlfn.MAXIFS(Consolidado!$B$5:$B$1000,Consolidado!$E$5:$E$1000,$B17,Consolidado!$AA$5:$AA$1000,K$5,Consolidado!$C$5:$C$1000,"SSF")),"00"),""),""),IF(SUMIFS(Consolidado!$AD$5:$AD$1000,Consolidado!$E$5:$E$1000,$B17,Consolidado!$AA$5:$AA$1000,K$5,Consolidado!$C$5:$C$1000,"Comité de Supervisión")&gt;0,"Comité Sup. "&amp;TEXT(DAY(_xlfn.MINIFS(Consolidado!$B$5:$B$1000,Consolidado!$E$5:$E$1000,$B17,Consolidado!$AA$5:$AA$1000,K$5,Consolidado!$C$5:$C$1000,"Comité de Supervisión")),"00")&amp;"/"&amp;TEXT(MONTH(_xlfn.MINIFS(Consolidado!$B$5:$B$1000,Consolidado!$E$5:$E$1000,$B17,Consolidado!$AA$5:$AA$1000,K$5,Consolidado!$C$5:$C$1000,"Comité de Supervisión")),"00")&amp;IF(_xlfn.MAXIFS(Consolidado!$B$5:$B$1000,Consolidado!$E$5:$E$1000,$B17,Consolidado!$AA$5:$AA$1000,K$5,Consolidado!$C$5:$C$1000,"Comité de Supervisión")&lt;&gt;_xlfn.MINIFS(Consolidado!$B$5:$B$1000,Consolidado!$E$5:$E$1000,$B17,Consolidado!$AA$5:$AA$1000,K$5,Consolidado!$C$5:$C$1000,"Comité de Supervisión")," y "&amp;TEXT(DAY(_xlfn.MAXIFS(Consolidado!$B$5:$B$1000,Consolidado!$E$5:$E$1000,$B17,Consolidado!$AA$5:$AA$1000,K$5,Consolidado!$C$5:$C$1000,"Comité de Supervisión")),"00")&amp;"/"&amp;TEXT(MONTH(_xlfn.MAXIFS(Consolidado!$B$5:$B$1000,Consolidado!$E$5:$E$1000,$B17,Consolidado!$AA$5:$AA$1000,K$5,Consolidado!$C$5:$C$1000,"Comité de Supervisión")),"00"),""),""),IF(SUMIFS(Consolidado!$AD$5:$AD$1000,Consolidado!$E$5:$E$1000,$B17,Consolidado!$AA$5:$AA$1000,K$5,Consolidado!$C$5:$C$1000,"Consejo de Administración")&gt;0,"Consejo "&amp;TEXT(DAY(_xlfn.MINIFS(Consolidado!$B$5:$B$1000,Consolidado!$E$5:$E$1000,$B17,Consolidado!$AA$5:$AA$1000,K$5,Consolidado!$C$5:$C$1000,"Consejo de Administración")),"00")&amp;"/"&amp;TEXT(MONTH(_xlfn.MINIFS(Consolidado!$B$5:$B$1000,Consolidado!$E$5:$E$1000,$B17,Consolidado!$AA$5:$AA$1000,K$5,Consolidado!$C$5:$C$1000,"Consejo de Administración")),"00")&amp;IF(_xlfn.MAXIFS(Consolidado!$B$5:$B$1000,Consolidado!$E$5:$E$1000,$B17,Consolidado!$AA$5:$AA$1000,K$5,Consolidado!$C$5:$C$1000,"Consejo de Administración")&lt;&gt;_xlfn.MINIFS(Consolidado!$B$5:$B$1000,Consolidado!$E$5:$E$1000,$B17,Consolidado!$AA$5:$AA$1000,K$5,Consolidado!$C$5:$C$1000,"Consejo de Administración")," y "&amp;TEXT(DAY(_xlfn.MAXIFS(Consolidado!$B$5:$B$1000,Consolidado!$E$5:$E$1000,$B17,Consolidado!$AA$5:$AA$1000,K$5,Consolidado!$C$5:$C$1000,"Consejo de Administración")),"00")&amp;"/"&amp;TEXT(MONTH(_xlfn.MAXIFS(Consolidado!$B$5:$B$1000,Consolidado!$E$5:$E$1000,$B17,Consolidado!$AA$5:$AA$1000,K$5,Consolidado!$C$5:$C$1000,"Consejo de Administración")),"00"),""),""),IF(SUMIFS(Consolidado!$AD$5:$AD$1000,Consolidado!$E$5:$E$1000,$B17,Consolidado!$AA$5:$AA$1000,K$5,Consolidado!$C$5:$C$1000,"Otros")&gt;0,"Otros "&amp;TEXT(DAY(_xlfn.MINIFS(Consolidado!$B$5:$B$1000,Consolidado!$E$5:$E$1000,$B17,Consolidado!$AA$5:$AA$1000,K$5,Consolidado!$C$5:$C$1000,"Otros")),"00")&amp;"/"&amp;TEXT(MONTH(_xlfn.MINIFS(Consolidado!$B$5:$B$1000,Consolidado!$E$5:$E$1000,$B17,Consolidado!$AA$5:$AA$1000,K$5,Consolidado!$C$5:$C$1000,"Otros")),"00")&amp;IF(_xlfn.MAXIFS(Consolidado!$B$5:$B$1000,Consolidado!$E$5:$E$1000,$B17,Consolidado!$AA$5:$AA$1000,K$5,Consolidado!$C$5:$C$1000,"Otros")&lt;&gt;_xlfn.MINIFS(Consolidado!$B$5:$B$1000,Consolidado!$E$5:$E$1000,$B17,Consolidado!$AA$5:$AA$1000,K$5,Consolidado!$C$5:$C$1000,"Otros")," y "&amp;TEXT(DAY(_xlfn.MAXIFS(Consolidado!$B$5:$B$1000,Consolidado!$E$5:$E$1000,$B17,Consolidado!$AA$5:$AA$1000,K$5,Consolidado!$C$5:$C$1000,"Otros")),"00")&amp;"/"&amp;TEXT(MONTH(_xlfn.MAXIFS(Consolidado!$B$5:$B$1000,Consolidado!$E$5:$E$1000,$B17,Consolidado!$AA$5:$AA$1000,K$5,Consolidado!$C$5:$C$1000,"Otros")),"00"),""),""))</f>
        <v>Interna 06/05</v>
      </c>
      <c r="L17" s="37" t="str">
        <f aca="false">_xlfn.TEXTJOIN(" +"&amp;CHAR(10),TRUE(),IF(SUMIFS(Consolidado!$AD$5:$AD$1000,Consolidado!$E$5:$E$1000,$B17,Consolidado!$AA$5:$AA$1000,L$5,Consolidado!$C$5:$C$1000,"Auditoría Interna")&gt;0,"Interna "&amp;TEXT(DAY(_xlfn.MINIFS(Consolidado!$B$5:$B$1000,Consolidado!$E$5:$E$1000,$B17,Consolidado!$AA$5:$AA$1000,L$5,Consolidado!$C$5:$C$1000,"Auditoría Interna")),"00")&amp;"/"&amp;TEXT(MONTH(_xlfn.MINIFS(Consolidado!$B$5:$B$1000,Consolidado!$E$5:$E$1000,$B17,Consolidado!$AA$5:$AA$1000,L$5,Consolidado!$C$5:$C$1000,"Auditoría Interna")),"00")&amp;IF(_xlfn.MAXIFS(Consolidado!$B$5:$B$1000,Consolidado!$E$5:$E$1000,$B17,Consolidado!$AA$5:$AA$1000,L$5,Consolidado!$C$5:$C$1000,"Auditoría Interna")&lt;&gt;_xlfn.MINIFS(Consolidado!$B$5:$B$1000,Consolidado!$E$5:$E$1000,$B17,Consolidado!$AA$5:$AA$1000,L$5,Consolidado!$C$5:$C$1000,"Auditoría Interna")," y "&amp;TEXT(DAY(_xlfn.MAXIFS(Consolidado!$B$5:$B$1000,Consolidado!$E$5:$E$1000,$B17,Consolidado!$AA$5:$AA$1000,L$5,Consolidado!$C$5:$C$1000,"Auditoría Interna")),"00")&amp;"/"&amp;TEXT(MONTH(_xlfn.MAXIFS(Consolidado!$B$5:$B$1000,Consolidado!$E$5:$E$1000,$B17,Consolidado!$AA$5:$AA$1000,L$5,Consolidado!$C$5:$C$1000,"Auditoría Interna")),"00"),""),""),IF(SUMIFS(Consolidado!$AD$5:$AD$1000,Consolidado!$E$5:$E$1000,$B17,Consolidado!$AA$5:$AA$1000,L$5,Consolidado!$C$5:$C$1000,"Auditoría Externa")&gt;0,"Externa "&amp;TEXT(DAY(_xlfn.MINIFS(Consolidado!$B$5:$B$1000,Consolidado!$E$5:$E$1000,$B17,Consolidado!$AA$5:$AA$1000,L$5,Consolidado!$C$5:$C$1000,"Auditoría Externa")),"00")&amp;"/"&amp;TEXT(MONTH(_xlfn.MINIFS(Consolidado!$B$5:$B$1000,Consolidado!$E$5:$E$1000,$B17,Consolidado!$AA$5:$AA$1000,L$5,Consolidado!$C$5:$C$1000,"Auditoría Externa")),"00")&amp;IF(_xlfn.MAXIFS(Consolidado!$B$5:$B$1000,Consolidado!$E$5:$E$1000,$B17,Consolidado!$AA$5:$AA$1000,L$5,Consolidado!$C$5:$C$1000,"Auditoría Externa")&lt;&gt;_xlfn.MINIFS(Consolidado!$B$5:$B$1000,Consolidado!$E$5:$E$1000,$B17,Consolidado!$AA$5:$AA$1000,L$5,Consolidado!$C$5:$C$1000,"Auditoría Externa")," y "&amp;TEXT(DAY(_xlfn.MAXIFS(Consolidado!$B$5:$B$1000,Consolidado!$E$5:$E$1000,$B17,Consolidado!$AA$5:$AA$1000,L$5,Consolidado!$C$5:$C$1000,"Auditoría Externa")),"00")&amp;"/"&amp;TEXT(MONTH(_xlfn.MAXIFS(Consolidado!$B$5:$B$1000,Consolidado!$E$5:$E$1000,$B17,Consolidado!$AA$5:$AA$1000,L$5,Consolidado!$C$5:$C$1000,"Auditoría Externa")),"00"),""),""),IF(SUMIFS(Consolidado!$AD$5:$AD$1000,Consolidado!$E$5:$E$1000,$B17,Consolidado!$AA$5:$AA$1000,L$5,Consolidado!$C$5:$C$1000,"SSF")&gt;0,"SSF "&amp;TEXT(DAY(_xlfn.MINIFS(Consolidado!$B$5:$B$1000,Consolidado!$E$5:$E$1000,$B17,Consolidado!$AA$5:$AA$1000,L$5,Consolidado!$C$5:$C$1000,"SSF")),"00")&amp;"/"&amp;TEXT(MONTH(_xlfn.MINIFS(Consolidado!$B$5:$B$1000,Consolidado!$E$5:$E$1000,$B17,Consolidado!$AA$5:$AA$1000,L$5,Consolidado!$C$5:$C$1000,"SSF")),"00")&amp;IF(_xlfn.MAXIFS(Consolidado!$B$5:$B$1000,Consolidado!$E$5:$E$1000,$B17,Consolidado!$AA$5:$AA$1000,L$5,Consolidado!$C$5:$C$1000,"SSF")&lt;&gt;_xlfn.MINIFS(Consolidado!$B$5:$B$1000,Consolidado!$E$5:$E$1000,$B17,Consolidado!$AA$5:$AA$1000,L$5,Consolidado!$C$5:$C$1000,"SSF")," y "&amp;TEXT(DAY(_xlfn.MAXIFS(Consolidado!$B$5:$B$1000,Consolidado!$E$5:$E$1000,$B17,Consolidado!$AA$5:$AA$1000,L$5,Consolidado!$C$5:$C$1000,"SSF")),"00")&amp;"/"&amp;TEXT(MONTH(_xlfn.MAXIFS(Consolidado!$B$5:$B$1000,Consolidado!$E$5:$E$1000,$B17,Consolidado!$AA$5:$AA$1000,L$5,Consolidado!$C$5:$C$1000,"SSF")),"00"),""),""),IF(SUMIFS(Consolidado!$AD$5:$AD$1000,Consolidado!$E$5:$E$1000,$B17,Consolidado!$AA$5:$AA$1000,L$5,Consolidado!$C$5:$C$1000,"Comité de Supervisión")&gt;0,"Comité Sup. "&amp;TEXT(DAY(_xlfn.MINIFS(Consolidado!$B$5:$B$1000,Consolidado!$E$5:$E$1000,$B17,Consolidado!$AA$5:$AA$1000,L$5,Consolidado!$C$5:$C$1000,"Comité de Supervisión")),"00")&amp;"/"&amp;TEXT(MONTH(_xlfn.MINIFS(Consolidado!$B$5:$B$1000,Consolidado!$E$5:$E$1000,$B17,Consolidado!$AA$5:$AA$1000,L$5,Consolidado!$C$5:$C$1000,"Comité de Supervisión")),"00")&amp;IF(_xlfn.MAXIFS(Consolidado!$B$5:$B$1000,Consolidado!$E$5:$E$1000,$B17,Consolidado!$AA$5:$AA$1000,L$5,Consolidado!$C$5:$C$1000,"Comité de Supervisión")&lt;&gt;_xlfn.MINIFS(Consolidado!$B$5:$B$1000,Consolidado!$E$5:$E$1000,$B17,Consolidado!$AA$5:$AA$1000,L$5,Consolidado!$C$5:$C$1000,"Comité de Supervisión")," y "&amp;TEXT(DAY(_xlfn.MAXIFS(Consolidado!$B$5:$B$1000,Consolidado!$E$5:$E$1000,$B17,Consolidado!$AA$5:$AA$1000,L$5,Consolidado!$C$5:$C$1000,"Comité de Supervisión")),"00")&amp;"/"&amp;TEXT(MONTH(_xlfn.MAXIFS(Consolidado!$B$5:$B$1000,Consolidado!$E$5:$E$1000,$B17,Consolidado!$AA$5:$AA$1000,L$5,Consolidado!$C$5:$C$1000,"Comité de Supervisión")),"00"),""),""),IF(SUMIFS(Consolidado!$AD$5:$AD$1000,Consolidado!$E$5:$E$1000,$B17,Consolidado!$AA$5:$AA$1000,L$5,Consolidado!$C$5:$C$1000,"Consejo de Administración")&gt;0,"Consejo "&amp;TEXT(DAY(_xlfn.MINIFS(Consolidado!$B$5:$B$1000,Consolidado!$E$5:$E$1000,$B17,Consolidado!$AA$5:$AA$1000,L$5,Consolidado!$C$5:$C$1000,"Consejo de Administración")),"00")&amp;"/"&amp;TEXT(MONTH(_xlfn.MINIFS(Consolidado!$B$5:$B$1000,Consolidado!$E$5:$E$1000,$B17,Consolidado!$AA$5:$AA$1000,L$5,Consolidado!$C$5:$C$1000,"Consejo de Administración")),"00")&amp;IF(_xlfn.MAXIFS(Consolidado!$B$5:$B$1000,Consolidado!$E$5:$E$1000,$B17,Consolidado!$AA$5:$AA$1000,L$5,Consolidado!$C$5:$C$1000,"Consejo de Administración")&lt;&gt;_xlfn.MINIFS(Consolidado!$B$5:$B$1000,Consolidado!$E$5:$E$1000,$B17,Consolidado!$AA$5:$AA$1000,L$5,Consolidado!$C$5:$C$1000,"Consejo de Administración")," y "&amp;TEXT(DAY(_xlfn.MAXIFS(Consolidado!$B$5:$B$1000,Consolidado!$E$5:$E$1000,$B17,Consolidado!$AA$5:$AA$1000,L$5,Consolidado!$C$5:$C$1000,"Consejo de Administración")),"00")&amp;"/"&amp;TEXT(MONTH(_xlfn.MAXIFS(Consolidado!$B$5:$B$1000,Consolidado!$E$5:$E$1000,$B17,Consolidado!$AA$5:$AA$1000,L$5,Consolidado!$C$5:$C$1000,"Consejo de Administración")),"00"),""),""),IF(SUMIFS(Consolidado!$AD$5:$AD$1000,Consolidado!$E$5:$E$1000,$B17,Consolidado!$AA$5:$AA$1000,L$5,Consolidado!$C$5:$C$1000,"Otros")&gt;0,"Otros "&amp;TEXT(DAY(_xlfn.MINIFS(Consolidado!$B$5:$B$1000,Consolidado!$E$5:$E$1000,$B17,Consolidado!$AA$5:$AA$1000,L$5,Consolidado!$C$5:$C$1000,"Otros")),"00")&amp;"/"&amp;TEXT(MONTH(_xlfn.MINIFS(Consolidado!$B$5:$B$1000,Consolidado!$E$5:$E$1000,$B17,Consolidado!$AA$5:$AA$1000,L$5,Consolidado!$C$5:$C$1000,"Otros")),"00")&amp;IF(_xlfn.MAXIFS(Consolidado!$B$5:$B$1000,Consolidado!$E$5:$E$1000,$B17,Consolidado!$AA$5:$AA$1000,L$5,Consolidado!$C$5:$C$1000,"Otros")&lt;&gt;_xlfn.MINIFS(Consolidado!$B$5:$B$1000,Consolidado!$E$5:$E$1000,$B17,Consolidado!$AA$5:$AA$1000,L$5,Consolidado!$C$5:$C$1000,"Otros")," y "&amp;TEXT(DAY(_xlfn.MAXIFS(Consolidado!$B$5:$B$1000,Consolidado!$E$5:$E$1000,$B17,Consolidado!$AA$5:$AA$1000,L$5,Consolidado!$C$5:$C$1000,"Otros")),"00")&amp;"/"&amp;TEXT(MONTH(_xlfn.MAXIFS(Consolidado!$B$5:$B$1000,Consolidado!$E$5:$E$1000,$B17,Consolidado!$AA$5:$AA$1000,L$5,Consolidado!$C$5:$C$1000,"Otros")),"00"),""),""))</f>
        <v/>
      </c>
      <c r="M17" s="37" t="str">
        <f aca="false">_xlfn.TEXTJOIN(" +"&amp;CHAR(10),TRUE(),IF(SUMIFS(Consolidado!$AD$5:$AD$1000,Consolidado!$E$5:$E$1000,$B17,Consolidado!$AA$5:$AA$1000,M$5,Consolidado!$C$5:$C$1000,"Auditoría Interna")&gt;0,"Interna "&amp;TEXT(DAY(_xlfn.MINIFS(Consolidado!$B$5:$B$1000,Consolidado!$E$5:$E$1000,$B17,Consolidado!$AA$5:$AA$1000,M$5,Consolidado!$C$5:$C$1000,"Auditoría Interna")),"00")&amp;"/"&amp;TEXT(MONTH(_xlfn.MINIFS(Consolidado!$B$5:$B$1000,Consolidado!$E$5:$E$1000,$B17,Consolidado!$AA$5:$AA$1000,M$5,Consolidado!$C$5:$C$1000,"Auditoría Interna")),"00")&amp;IF(_xlfn.MAXIFS(Consolidado!$B$5:$B$1000,Consolidado!$E$5:$E$1000,$B17,Consolidado!$AA$5:$AA$1000,M$5,Consolidado!$C$5:$C$1000,"Auditoría Interna")&lt;&gt;_xlfn.MINIFS(Consolidado!$B$5:$B$1000,Consolidado!$E$5:$E$1000,$B17,Consolidado!$AA$5:$AA$1000,M$5,Consolidado!$C$5:$C$1000,"Auditoría Interna")," y "&amp;TEXT(DAY(_xlfn.MAXIFS(Consolidado!$B$5:$B$1000,Consolidado!$E$5:$E$1000,$B17,Consolidado!$AA$5:$AA$1000,M$5,Consolidado!$C$5:$C$1000,"Auditoría Interna")),"00")&amp;"/"&amp;TEXT(MONTH(_xlfn.MAXIFS(Consolidado!$B$5:$B$1000,Consolidado!$E$5:$E$1000,$B17,Consolidado!$AA$5:$AA$1000,M$5,Consolidado!$C$5:$C$1000,"Auditoría Interna")),"00"),""),""),IF(SUMIFS(Consolidado!$AD$5:$AD$1000,Consolidado!$E$5:$E$1000,$B17,Consolidado!$AA$5:$AA$1000,M$5,Consolidado!$C$5:$C$1000,"Auditoría Externa")&gt;0,"Externa "&amp;TEXT(DAY(_xlfn.MINIFS(Consolidado!$B$5:$B$1000,Consolidado!$E$5:$E$1000,$B17,Consolidado!$AA$5:$AA$1000,M$5,Consolidado!$C$5:$C$1000,"Auditoría Externa")),"00")&amp;"/"&amp;TEXT(MONTH(_xlfn.MINIFS(Consolidado!$B$5:$B$1000,Consolidado!$E$5:$E$1000,$B17,Consolidado!$AA$5:$AA$1000,M$5,Consolidado!$C$5:$C$1000,"Auditoría Externa")),"00")&amp;IF(_xlfn.MAXIFS(Consolidado!$B$5:$B$1000,Consolidado!$E$5:$E$1000,$B17,Consolidado!$AA$5:$AA$1000,M$5,Consolidado!$C$5:$C$1000,"Auditoría Externa")&lt;&gt;_xlfn.MINIFS(Consolidado!$B$5:$B$1000,Consolidado!$E$5:$E$1000,$B17,Consolidado!$AA$5:$AA$1000,M$5,Consolidado!$C$5:$C$1000,"Auditoría Externa")," y "&amp;TEXT(DAY(_xlfn.MAXIFS(Consolidado!$B$5:$B$1000,Consolidado!$E$5:$E$1000,$B17,Consolidado!$AA$5:$AA$1000,M$5,Consolidado!$C$5:$C$1000,"Auditoría Externa")),"00")&amp;"/"&amp;TEXT(MONTH(_xlfn.MAXIFS(Consolidado!$B$5:$B$1000,Consolidado!$E$5:$E$1000,$B17,Consolidado!$AA$5:$AA$1000,M$5,Consolidado!$C$5:$C$1000,"Auditoría Externa")),"00"),""),""),IF(SUMIFS(Consolidado!$AD$5:$AD$1000,Consolidado!$E$5:$E$1000,$B17,Consolidado!$AA$5:$AA$1000,M$5,Consolidado!$C$5:$C$1000,"SSF")&gt;0,"SSF "&amp;TEXT(DAY(_xlfn.MINIFS(Consolidado!$B$5:$B$1000,Consolidado!$E$5:$E$1000,$B17,Consolidado!$AA$5:$AA$1000,M$5,Consolidado!$C$5:$C$1000,"SSF")),"00")&amp;"/"&amp;TEXT(MONTH(_xlfn.MINIFS(Consolidado!$B$5:$B$1000,Consolidado!$E$5:$E$1000,$B17,Consolidado!$AA$5:$AA$1000,M$5,Consolidado!$C$5:$C$1000,"SSF")),"00")&amp;IF(_xlfn.MAXIFS(Consolidado!$B$5:$B$1000,Consolidado!$E$5:$E$1000,$B17,Consolidado!$AA$5:$AA$1000,M$5,Consolidado!$C$5:$C$1000,"SSF")&lt;&gt;_xlfn.MINIFS(Consolidado!$B$5:$B$1000,Consolidado!$E$5:$E$1000,$B17,Consolidado!$AA$5:$AA$1000,M$5,Consolidado!$C$5:$C$1000,"SSF")," y "&amp;TEXT(DAY(_xlfn.MAXIFS(Consolidado!$B$5:$B$1000,Consolidado!$E$5:$E$1000,$B17,Consolidado!$AA$5:$AA$1000,M$5,Consolidado!$C$5:$C$1000,"SSF")),"00")&amp;"/"&amp;TEXT(MONTH(_xlfn.MAXIFS(Consolidado!$B$5:$B$1000,Consolidado!$E$5:$E$1000,$B17,Consolidado!$AA$5:$AA$1000,M$5,Consolidado!$C$5:$C$1000,"SSF")),"00"),""),""),IF(SUMIFS(Consolidado!$AD$5:$AD$1000,Consolidado!$E$5:$E$1000,$B17,Consolidado!$AA$5:$AA$1000,M$5,Consolidado!$C$5:$C$1000,"Comité de Supervisión")&gt;0,"Comité Sup. "&amp;TEXT(DAY(_xlfn.MINIFS(Consolidado!$B$5:$B$1000,Consolidado!$E$5:$E$1000,$B17,Consolidado!$AA$5:$AA$1000,M$5,Consolidado!$C$5:$C$1000,"Comité de Supervisión")),"00")&amp;"/"&amp;TEXT(MONTH(_xlfn.MINIFS(Consolidado!$B$5:$B$1000,Consolidado!$E$5:$E$1000,$B17,Consolidado!$AA$5:$AA$1000,M$5,Consolidado!$C$5:$C$1000,"Comité de Supervisión")),"00")&amp;IF(_xlfn.MAXIFS(Consolidado!$B$5:$B$1000,Consolidado!$E$5:$E$1000,$B17,Consolidado!$AA$5:$AA$1000,M$5,Consolidado!$C$5:$C$1000,"Comité de Supervisión")&lt;&gt;_xlfn.MINIFS(Consolidado!$B$5:$B$1000,Consolidado!$E$5:$E$1000,$B17,Consolidado!$AA$5:$AA$1000,M$5,Consolidado!$C$5:$C$1000,"Comité de Supervisión")," y "&amp;TEXT(DAY(_xlfn.MAXIFS(Consolidado!$B$5:$B$1000,Consolidado!$E$5:$E$1000,$B17,Consolidado!$AA$5:$AA$1000,M$5,Consolidado!$C$5:$C$1000,"Comité de Supervisión")),"00")&amp;"/"&amp;TEXT(MONTH(_xlfn.MAXIFS(Consolidado!$B$5:$B$1000,Consolidado!$E$5:$E$1000,$B17,Consolidado!$AA$5:$AA$1000,M$5,Consolidado!$C$5:$C$1000,"Comité de Supervisión")),"00"),""),""),IF(SUMIFS(Consolidado!$AD$5:$AD$1000,Consolidado!$E$5:$E$1000,$B17,Consolidado!$AA$5:$AA$1000,M$5,Consolidado!$C$5:$C$1000,"Consejo de Administración")&gt;0,"Consejo "&amp;TEXT(DAY(_xlfn.MINIFS(Consolidado!$B$5:$B$1000,Consolidado!$E$5:$E$1000,$B17,Consolidado!$AA$5:$AA$1000,M$5,Consolidado!$C$5:$C$1000,"Consejo de Administración")),"00")&amp;"/"&amp;TEXT(MONTH(_xlfn.MINIFS(Consolidado!$B$5:$B$1000,Consolidado!$E$5:$E$1000,$B17,Consolidado!$AA$5:$AA$1000,M$5,Consolidado!$C$5:$C$1000,"Consejo de Administración")),"00")&amp;IF(_xlfn.MAXIFS(Consolidado!$B$5:$B$1000,Consolidado!$E$5:$E$1000,$B17,Consolidado!$AA$5:$AA$1000,M$5,Consolidado!$C$5:$C$1000,"Consejo de Administración")&lt;&gt;_xlfn.MINIFS(Consolidado!$B$5:$B$1000,Consolidado!$E$5:$E$1000,$B17,Consolidado!$AA$5:$AA$1000,M$5,Consolidado!$C$5:$C$1000,"Consejo de Administración")," y "&amp;TEXT(DAY(_xlfn.MAXIFS(Consolidado!$B$5:$B$1000,Consolidado!$E$5:$E$1000,$B17,Consolidado!$AA$5:$AA$1000,M$5,Consolidado!$C$5:$C$1000,"Consejo de Administración")),"00")&amp;"/"&amp;TEXT(MONTH(_xlfn.MAXIFS(Consolidado!$B$5:$B$1000,Consolidado!$E$5:$E$1000,$B17,Consolidado!$AA$5:$AA$1000,M$5,Consolidado!$C$5:$C$1000,"Consejo de Administración")),"00"),""),""),IF(SUMIFS(Consolidado!$AD$5:$AD$1000,Consolidado!$E$5:$E$1000,$B17,Consolidado!$AA$5:$AA$1000,M$5,Consolidado!$C$5:$C$1000,"Otros")&gt;0,"Otros "&amp;TEXT(DAY(_xlfn.MINIFS(Consolidado!$B$5:$B$1000,Consolidado!$E$5:$E$1000,$B17,Consolidado!$AA$5:$AA$1000,M$5,Consolidado!$C$5:$C$1000,"Otros")),"00")&amp;"/"&amp;TEXT(MONTH(_xlfn.MINIFS(Consolidado!$B$5:$B$1000,Consolidado!$E$5:$E$1000,$B17,Consolidado!$AA$5:$AA$1000,M$5,Consolidado!$C$5:$C$1000,"Otros")),"00")&amp;IF(_xlfn.MAXIFS(Consolidado!$B$5:$B$1000,Consolidado!$E$5:$E$1000,$B17,Consolidado!$AA$5:$AA$1000,M$5,Consolidado!$C$5:$C$1000,"Otros")&lt;&gt;_xlfn.MINIFS(Consolidado!$B$5:$B$1000,Consolidado!$E$5:$E$1000,$B17,Consolidado!$AA$5:$AA$1000,M$5,Consolidado!$C$5:$C$1000,"Otros")," y "&amp;TEXT(DAY(_xlfn.MAXIFS(Consolidado!$B$5:$B$1000,Consolidado!$E$5:$E$1000,$B17,Consolidado!$AA$5:$AA$1000,M$5,Consolidado!$C$5:$C$1000,"Otros")),"00")&amp;"/"&amp;TEXT(MONTH(_xlfn.MAXIFS(Consolidado!$B$5:$B$1000,Consolidado!$E$5:$E$1000,$B17,Consolidado!$AA$5:$AA$1000,M$5,Consolidado!$C$5:$C$1000,"Otros")),"00"),""),""))</f>
        <v/>
      </c>
      <c r="N17" s="37" t="str">
        <f aca="false">_xlfn.TEXTJOIN(" +"&amp;CHAR(10),TRUE(),IF(SUMIFS(Consolidado!$AD$5:$AD$1000,Consolidado!$E$5:$E$1000,$B17,Consolidado!$AA$5:$AA$1000,N$5,Consolidado!$C$5:$C$1000,"Auditoría Interna")&gt;0,"Interna "&amp;TEXT(DAY(_xlfn.MINIFS(Consolidado!$B$5:$B$1000,Consolidado!$E$5:$E$1000,$B17,Consolidado!$AA$5:$AA$1000,N$5,Consolidado!$C$5:$C$1000,"Auditoría Interna")),"00")&amp;"/"&amp;TEXT(MONTH(_xlfn.MINIFS(Consolidado!$B$5:$B$1000,Consolidado!$E$5:$E$1000,$B17,Consolidado!$AA$5:$AA$1000,N$5,Consolidado!$C$5:$C$1000,"Auditoría Interna")),"00")&amp;IF(_xlfn.MAXIFS(Consolidado!$B$5:$B$1000,Consolidado!$E$5:$E$1000,$B17,Consolidado!$AA$5:$AA$1000,N$5,Consolidado!$C$5:$C$1000,"Auditoría Interna")&lt;&gt;_xlfn.MINIFS(Consolidado!$B$5:$B$1000,Consolidado!$E$5:$E$1000,$B17,Consolidado!$AA$5:$AA$1000,N$5,Consolidado!$C$5:$C$1000,"Auditoría Interna")," y "&amp;TEXT(DAY(_xlfn.MAXIFS(Consolidado!$B$5:$B$1000,Consolidado!$E$5:$E$1000,$B17,Consolidado!$AA$5:$AA$1000,N$5,Consolidado!$C$5:$C$1000,"Auditoría Interna")),"00")&amp;"/"&amp;TEXT(MONTH(_xlfn.MAXIFS(Consolidado!$B$5:$B$1000,Consolidado!$E$5:$E$1000,$B17,Consolidado!$AA$5:$AA$1000,N$5,Consolidado!$C$5:$C$1000,"Auditoría Interna")),"00"),""),""),IF(SUMIFS(Consolidado!$AD$5:$AD$1000,Consolidado!$E$5:$E$1000,$B17,Consolidado!$AA$5:$AA$1000,N$5,Consolidado!$C$5:$C$1000,"Auditoría Externa")&gt;0,"Externa "&amp;TEXT(DAY(_xlfn.MINIFS(Consolidado!$B$5:$B$1000,Consolidado!$E$5:$E$1000,$B17,Consolidado!$AA$5:$AA$1000,N$5,Consolidado!$C$5:$C$1000,"Auditoría Externa")),"00")&amp;"/"&amp;TEXT(MONTH(_xlfn.MINIFS(Consolidado!$B$5:$B$1000,Consolidado!$E$5:$E$1000,$B17,Consolidado!$AA$5:$AA$1000,N$5,Consolidado!$C$5:$C$1000,"Auditoría Externa")),"00")&amp;IF(_xlfn.MAXIFS(Consolidado!$B$5:$B$1000,Consolidado!$E$5:$E$1000,$B17,Consolidado!$AA$5:$AA$1000,N$5,Consolidado!$C$5:$C$1000,"Auditoría Externa")&lt;&gt;_xlfn.MINIFS(Consolidado!$B$5:$B$1000,Consolidado!$E$5:$E$1000,$B17,Consolidado!$AA$5:$AA$1000,N$5,Consolidado!$C$5:$C$1000,"Auditoría Externa")," y "&amp;TEXT(DAY(_xlfn.MAXIFS(Consolidado!$B$5:$B$1000,Consolidado!$E$5:$E$1000,$B17,Consolidado!$AA$5:$AA$1000,N$5,Consolidado!$C$5:$C$1000,"Auditoría Externa")),"00")&amp;"/"&amp;TEXT(MONTH(_xlfn.MAXIFS(Consolidado!$B$5:$B$1000,Consolidado!$E$5:$E$1000,$B17,Consolidado!$AA$5:$AA$1000,N$5,Consolidado!$C$5:$C$1000,"Auditoría Externa")),"00"),""),""),IF(SUMIFS(Consolidado!$AD$5:$AD$1000,Consolidado!$E$5:$E$1000,$B17,Consolidado!$AA$5:$AA$1000,N$5,Consolidado!$C$5:$C$1000,"SSF")&gt;0,"SSF "&amp;TEXT(DAY(_xlfn.MINIFS(Consolidado!$B$5:$B$1000,Consolidado!$E$5:$E$1000,$B17,Consolidado!$AA$5:$AA$1000,N$5,Consolidado!$C$5:$C$1000,"SSF")),"00")&amp;"/"&amp;TEXT(MONTH(_xlfn.MINIFS(Consolidado!$B$5:$B$1000,Consolidado!$E$5:$E$1000,$B17,Consolidado!$AA$5:$AA$1000,N$5,Consolidado!$C$5:$C$1000,"SSF")),"00")&amp;IF(_xlfn.MAXIFS(Consolidado!$B$5:$B$1000,Consolidado!$E$5:$E$1000,$B17,Consolidado!$AA$5:$AA$1000,N$5,Consolidado!$C$5:$C$1000,"SSF")&lt;&gt;_xlfn.MINIFS(Consolidado!$B$5:$B$1000,Consolidado!$E$5:$E$1000,$B17,Consolidado!$AA$5:$AA$1000,N$5,Consolidado!$C$5:$C$1000,"SSF")," y "&amp;TEXT(DAY(_xlfn.MAXIFS(Consolidado!$B$5:$B$1000,Consolidado!$E$5:$E$1000,$B17,Consolidado!$AA$5:$AA$1000,N$5,Consolidado!$C$5:$C$1000,"SSF")),"00")&amp;"/"&amp;TEXT(MONTH(_xlfn.MAXIFS(Consolidado!$B$5:$B$1000,Consolidado!$E$5:$E$1000,$B17,Consolidado!$AA$5:$AA$1000,N$5,Consolidado!$C$5:$C$1000,"SSF")),"00"),""),""),IF(SUMIFS(Consolidado!$AD$5:$AD$1000,Consolidado!$E$5:$E$1000,$B17,Consolidado!$AA$5:$AA$1000,N$5,Consolidado!$C$5:$C$1000,"Comité de Supervisión")&gt;0,"Comité Sup. "&amp;TEXT(DAY(_xlfn.MINIFS(Consolidado!$B$5:$B$1000,Consolidado!$E$5:$E$1000,$B17,Consolidado!$AA$5:$AA$1000,N$5,Consolidado!$C$5:$C$1000,"Comité de Supervisión")),"00")&amp;"/"&amp;TEXT(MONTH(_xlfn.MINIFS(Consolidado!$B$5:$B$1000,Consolidado!$E$5:$E$1000,$B17,Consolidado!$AA$5:$AA$1000,N$5,Consolidado!$C$5:$C$1000,"Comité de Supervisión")),"00")&amp;IF(_xlfn.MAXIFS(Consolidado!$B$5:$B$1000,Consolidado!$E$5:$E$1000,$B17,Consolidado!$AA$5:$AA$1000,N$5,Consolidado!$C$5:$C$1000,"Comité de Supervisión")&lt;&gt;_xlfn.MINIFS(Consolidado!$B$5:$B$1000,Consolidado!$E$5:$E$1000,$B17,Consolidado!$AA$5:$AA$1000,N$5,Consolidado!$C$5:$C$1000,"Comité de Supervisión")," y "&amp;TEXT(DAY(_xlfn.MAXIFS(Consolidado!$B$5:$B$1000,Consolidado!$E$5:$E$1000,$B17,Consolidado!$AA$5:$AA$1000,N$5,Consolidado!$C$5:$C$1000,"Comité de Supervisión")),"00")&amp;"/"&amp;TEXT(MONTH(_xlfn.MAXIFS(Consolidado!$B$5:$B$1000,Consolidado!$E$5:$E$1000,$B17,Consolidado!$AA$5:$AA$1000,N$5,Consolidado!$C$5:$C$1000,"Comité de Supervisión")),"00"),""),""),IF(SUMIFS(Consolidado!$AD$5:$AD$1000,Consolidado!$E$5:$E$1000,$B17,Consolidado!$AA$5:$AA$1000,N$5,Consolidado!$C$5:$C$1000,"Consejo de Administración")&gt;0,"Consejo "&amp;TEXT(DAY(_xlfn.MINIFS(Consolidado!$B$5:$B$1000,Consolidado!$E$5:$E$1000,$B17,Consolidado!$AA$5:$AA$1000,N$5,Consolidado!$C$5:$C$1000,"Consejo de Administración")),"00")&amp;"/"&amp;TEXT(MONTH(_xlfn.MINIFS(Consolidado!$B$5:$B$1000,Consolidado!$E$5:$E$1000,$B17,Consolidado!$AA$5:$AA$1000,N$5,Consolidado!$C$5:$C$1000,"Consejo de Administración")),"00")&amp;IF(_xlfn.MAXIFS(Consolidado!$B$5:$B$1000,Consolidado!$E$5:$E$1000,$B17,Consolidado!$AA$5:$AA$1000,N$5,Consolidado!$C$5:$C$1000,"Consejo de Administración")&lt;&gt;_xlfn.MINIFS(Consolidado!$B$5:$B$1000,Consolidado!$E$5:$E$1000,$B17,Consolidado!$AA$5:$AA$1000,N$5,Consolidado!$C$5:$C$1000,"Consejo de Administración")," y "&amp;TEXT(DAY(_xlfn.MAXIFS(Consolidado!$B$5:$B$1000,Consolidado!$E$5:$E$1000,$B17,Consolidado!$AA$5:$AA$1000,N$5,Consolidado!$C$5:$C$1000,"Consejo de Administración")),"00")&amp;"/"&amp;TEXT(MONTH(_xlfn.MAXIFS(Consolidado!$B$5:$B$1000,Consolidado!$E$5:$E$1000,$B17,Consolidado!$AA$5:$AA$1000,N$5,Consolidado!$C$5:$C$1000,"Consejo de Administración")),"00"),""),""),IF(SUMIFS(Consolidado!$AD$5:$AD$1000,Consolidado!$E$5:$E$1000,$B17,Consolidado!$AA$5:$AA$1000,N$5,Consolidado!$C$5:$C$1000,"Otros")&gt;0,"Otros "&amp;TEXT(DAY(_xlfn.MINIFS(Consolidado!$B$5:$B$1000,Consolidado!$E$5:$E$1000,$B17,Consolidado!$AA$5:$AA$1000,N$5,Consolidado!$C$5:$C$1000,"Otros")),"00")&amp;"/"&amp;TEXT(MONTH(_xlfn.MINIFS(Consolidado!$B$5:$B$1000,Consolidado!$E$5:$E$1000,$B17,Consolidado!$AA$5:$AA$1000,N$5,Consolidado!$C$5:$C$1000,"Otros")),"00")&amp;IF(_xlfn.MAXIFS(Consolidado!$B$5:$B$1000,Consolidado!$E$5:$E$1000,$B17,Consolidado!$AA$5:$AA$1000,N$5,Consolidado!$C$5:$C$1000,"Otros")&lt;&gt;_xlfn.MINIFS(Consolidado!$B$5:$B$1000,Consolidado!$E$5:$E$1000,$B17,Consolidado!$AA$5:$AA$1000,N$5,Consolidado!$C$5:$C$1000,"Otros")," y "&amp;TEXT(DAY(_xlfn.MAXIFS(Consolidado!$B$5:$B$1000,Consolidado!$E$5:$E$1000,$B17,Consolidado!$AA$5:$AA$1000,N$5,Consolidado!$C$5:$C$1000,"Otros")),"00")&amp;"/"&amp;TEXT(MONTH(_xlfn.MAXIFS(Consolidado!$B$5:$B$1000,Consolidado!$E$5:$E$1000,$B17,Consolidado!$AA$5:$AA$1000,N$5,Consolidado!$C$5:$C$1000,"Otros")),"00"),""),""))</f>
        <v/>
      </c>
      <c r="O17" s="37" t="str">
        <f aca="false">_xlfn.TEXTJOIN(" +"&amp;CHAR(10),TRUE(),IF(SUMIFS(Consolidado!$AD$5:$AD$1000,Consolidado!$E$5:$E$1000,$B17,Consolidado!$AA$5:$AA$1000,O$5,Consolidado!$C$5:$C$1000,"Auditoría Interna")&gt;0,"Interna "&amp;TEXT(DAY(_xlfn.MINIFS(Consolidado!$B$5:$B$1000,Consolidado!$E$5:$E$1000,$B17,Consolidado!$AA$5:$AA$1000,O$5,Consolidado!$C$5:$C$1000,"Auditoría Interna")),"00")&amp;"/"&amp;TEXT(MONTH(_xlfn.MINIFS(Consolidado!$B$5:$B$1000,Consolidado!$E$5:$E$1000,$B17,Consolidado!$AA$5:$AA$1000,O$5,Consolidado!$C$5:$C$1000,"Auditoría Interna")),"00")&amp;IF(_xlfn.MAXIFS(Consolidado!$B$5:$B$1000,Consolidado!$E$5:$E$1000,$B17,Consolidado!$AA$5:$AA$1000,O$5,Consolidado!$C$5:$C$1000,"Auditoría Interna")&lt;&gt;_xlfn.MINIFS(Consolidado!$B$5:$B$1000,Consolidado!$E$5:$E$1000,$B17,Consolidado!$AA$5:$AA$1000,O$5,Consolidado!$C$5:$C$1000,"Auditoría Interna")," y "&amp;TEXT(DAY(_xlfn.MAXIFS(Consolidado!$B$5:$B$1000,Consolidado!$E$5:$E$1000,$B17,Consolidado!$AA$5:$AA$1000,O$5,Consolidado!$C$5:$C$1000,"Auditoría Interna")),"00")&amp;"/"&amp;TEXT(MONTH(_xlfn.MAXIFS(Consolidado!$B$5:$B$1000,Consolidado!$E$5:$E$1000,$B17,Consolidado!$AA$5:$AA$1000,O$5,Consolidado!$C$5:$C$1000,"Auditoría Interna")),"00"),""),""),IF(SUMIFS(Consolidado!$AD$5:$AD$1000,Consolidado!$E$5:$E$1000,$B17,Consolidado!$AA$5:$AA$1000,O$5,Consolidado!$C$5:$C$1000,"Auditoría Externa")&gt;0,"Externa "&amp;TEXT(DAY(_xlfn.MINIFS(Consolidado!$B$5:$B$1000,Consolidado!$E$5:$E$1000,$B17,Consolidado!$AA$5:$AA$1000,O$5,Consolidado!$C$5:$C$1000,"Auditoría Externa")),"00")&amp;"/"&amp;TEXT(MONTH(_xlfn.MINIFS(Consolidado!$B$5:$B$1000,Consolidado!$E$5:$E$1000,$B17,Consolidado!$AA$5:$AA$1000,O$5,Consolidado!$C$5:$C$1000,"Auditoría Externa")),"00")&amp;IF(_xlfn.MAXIFS(Consolidado!$B$5:$B$1000,Consolidado!$E$5:$E$1000,$B17,Consolidado!$AA$5:$AA$1000,O$5,Consolidado!$C$5:$C$1000,"Auditoría Externa")&lt;&gt;_xlfn.MINIFS(Consolidado!$B$5:$B$1000,Consolidado!$E$5:$E$1000,$B17,Consolidado!$AA$5:$AA$1000,O$5,Consolidado!$C$5:$C$1000,"Auditoría Externa")," y "&amp;TEXT(DAY(_xlfn.MAXIFS(Consolidado!$B$5:$B$1000,Consolidado!$E$5:$E$1000,$B17,Consolidado!$AA$5:$AA$1000,O$5,Consolidado!$C$5:$C$1000,"Auditoría Externa")),"00")&amp;"/"&amp;TEXT(MONTH(_xlfn.MAXIFS(Consolidado!$B$5:$B$1000,Consolidado!$E$5:$E$1000,$B17,Consolidado!$AA$5:$AA$1000,O$5,Consolidado!$C$5:$C$1000,"Auditoría Externa")),"00"),""),""),IF(SUMIFS(Consolidado!$AD$5:$AD$1000,Consolidado!$E$5:$E$1000,$B17,Consolidado!$AA$5:$AA$1000,O$5,Consolidado!$C$5:$C$1000,"SSF")&gt;0,"SSF "&amp;TEXT(DAY(_xlfn.MINIFS(Consolidado!$B$5:$B$1000,Consolidado!$E$5:$E$1000,$B17,Consolidado!$AA$5:$AA$1000,O$5,Consolidado!$C$5:$C$1000,"SSF")),"00")&amp;"/"&amp;TEXT(MONTH(_xlfn.MINIFS(Consolidado!$B$5:$B$1000,Consolidado!$E$5:$E$1000,$B17,Consolidado!$AA$5:$AA$1000,O$5,Consolidado!$C$5:$C$1000,"SSF")),"00")&amp;IF(_xlfn.MAXIFS(Consolidado!$B$5:$B$1000,Consolidado!$E$5:$E$1000,$B17,Consolidado!$AA$5:$AA$1000,O$5,Consolidado!$C$5:$C$1000,"SSF")&lt;&gt;_xlfn.MINIFS(Consolidado!$B$5:$B$1000,Consolidado!$E$5:$E$1000,$B17,Consolidado!$AA$5:$AA$1000,O$5,Consolidado!$C$5:$C$1000,"SSF")," y "&amp;TEXT(DAY(_xlfn.MAXIFS(Consolidado!$B$5:$B$1000,Consolidado!$E$5:$E$1000,$B17,Consolidado!$AA$5:$AA$1000,O$5,Consolidado!$C$5:$C$1000,"SSF")),"00")&amp;"/"&amp;TEXT(MONTH(_xlfn.MAXIFS(Consolidado!$B$5:$B$1000,Consolidado!$E$5:$E$1000,$B17,Consolidado!$AA$5:$AA$1000,O$5,Consolidado!$C$5:$C$1000,"SSF")),"00"),""),""),IF(SUMIFS(Consolidado!$AD$5:$AD$1000,Consolidado!$E$5:$E$1000,$B17,Consolidado!$AA$5:$AA$1000,O$5,Consolidado!$C$5:$C$1000,"Comité de Supervisión")&gt;0,"Comité Sup. "&amp;TEXT(DAY(_xlfn.MINIFS(Consolidado!$B$5:$B$1000,Consolidado!$E$5:$E$1000,$B17,Consolidado!$AA$5:$AA$1000,O$5,Consolidado!$C$5:$C$1000,"Comité de Supervisión")),"00")&amp;"/"&amp;TEXT(MONTH(_xlfn.MINIFS(Consolidado!$B$5:$B$1000,Consolidado!$E$5:$E$1000,$B17,Consolidado!$AA$5:$AA$1000,O$5,Consolidado!$C$5:$C$1000,"Comité de Supervisión")),"00")&amp;IF(_xlfn.MAXIFS(Consolidado!$B$5:$B$1000,Consolidado!$E$5:$E$1000,$B17,Consolidado!$AA$5:$AA$1000,O$5,Consolidado!$C$5:$C$1000,"Comité de Supervisión")&lt;&gt;_xlfn.MINIFS(Consolidado!$B$5:$B$1000,Consolidado!$E$5:$E$1000,$B17,Consolidado!$AA$5:$AA$1000,O$5,Consolidado!$C$5:$C$1000,"Comité de Supervisión")," y "&amp;TEXT(DAY(_xlfn.MAXIFS(Consolidado!$B$5:$B$1000,Consolidado!$E$5:$E$1000,$B17,Consolidado!$AA$5:$AA$1000,O$5,Consolidado!$C$5:$C$1000,"Comité de Supervisión")),"00")&amp;"/"&amp;TEXT(MONTH(_xlfn.MAXIFS(Consolidado!$B$5:$B$1000,Consolidado!$E$5:$E$1000,$B17,Consolidado!$AA$5:$AA$1000,O$5,Consolidado!$C$5:$C$1000,"Comité de Supervisión")),"00"),""),""),IF(SUMIFS(Consolidado!$AD$5:$AD$1000,Consolidado!$E$5:$E$1000,$B17,Consolidado!$AA$5:$AA$1000,O$5,Consolidado!$C$5:$C$1000,"Consejo de Administración")&gt;0,"Consejo "&amp;TEXT(DAY(_xlfn.MINIFS(Consolidado!$B$5:$B$1000,Consolidado!$E$5:$E$1000,$B17,Consolidado!$AA$5:$AA$1000,O$5,Consolidado!$C$5:$C$1000,"Consejo de Administración")),"00")&amp;"/"&amp;TEXT(MONTH(_xlfn.MINIFS(Consolidado!$B$5:$B$1000,Consolidado!$E$5:$E$1000,$B17,Consolidado!$AA$5:$AA$1000,O$5,Consolidado!$C$5:$C$1000,"Consejo de Administración")),"00")&amp;IF(_xlfn.MAXIFS(Consolidado!$B$5:$B$1000,Consolidado!$E$5:$E$1000,$B17,Consolidado!$AA$5:$AA$1000,O$5,Consolidado!$C$5:$C$1000,"Consejo de Administración")&lt;&gt;_xlfn.MINIFS(Consolidado!$B$5:$B$1000,Consolidado!$E$5:$E$1000,$B17,Consolidado!$AA$5:$AA$1000,O$5,Consolidado!$C$5:$C$1000,"Consejo de Administración")," y "&amp;TEXT(DAY(_xlfn.MAXIFS(Consolidado!$B$5:$B$1000,Consolidado!$E$5:$E$1000,$B17,Consolidado!$AA$5:$AA$1000,O$5,Consolidado!$C$5:$C$1000,"Consejo de Administración")),"00")&amp;"/"&amp;TEXT(MONTH(_xlfn.MAXIFS(Consolidado!$B$5:$B$1000,Consolidado!$E$5:$E$1000,$B17,Consolidado!$AA$5:$AA$1000,O$5,Consolidado!$C$5:$C$1000,"Consejo de Administración")),"00"),""),""),IF(SUMIFS(Consolidado!$AD$5:$AD$1000,Consolidado!$E$5:$E$1000,$B17,Consolidado!$AA$5:$AA$1000,O$5,Consolidado!$C$5:$C$1000,"Otros")&gt;0,"Otros "&amp;TEXT(DAY(_xlfn.MINIFS(Consolidado!$B$5:$B$1000,Consolidado!$E$5:$E$1000,$B17,Consolidado!$AA$5:$AA$1000,O$5,Consolidado!$C$5:$C$1000,"Otros")),"00")&amp;"/"&amp;TEXT(MONTH(_xlfn.MINIFS(Consolidado!$B$5:$B$1000,Consolidado!$E$5:$E$1000,$B17,Consolidado!$AA$5:$AA$1000,O$5,Consolidado!$C$5:$C$1000,"Otros")),"00")&amp;IF(_xlfn.MAXIFS(Consolidado!$B$5:$B$1000,Consolidado!$E$5:$E$1000,$B17,Consolidado!$AA$5:$AA$1000,O$5,Consolidado!$C$5:$C$1000,"Otros")&lt;&gt;_xlfn.MINIFS(Consolidado!$B$5:$B$1000,Consolidado!$E$5:$E$1000,$B17,Consolidado!$AA$5:$AA$1000,O$5,Consolidado!$C$5:$C$1000,"Otros")," y "&amp;TEXT(DAY(_xlfn.MAXIFS(Consolidado!$B$5:$B$1000,Consolidado!$E$5:$E$1000,$B17,Consolidado!$AA$5:$AA$1000,O$5,Consolidado!$C$5:$C$1000,"Otros")),"00")&amp;"/"&amp;TEXT(MONTH(_xlfn.MAXIFS(Consolidado!$B$5:$B$1000,Consolidado!$E$5:$E$1000,$B17,Consolidado!$AA$5:$AA$1000,O$5,Consolidado!$C$5:$C$1000,"Otros")),"00"),""),""))</f>
        <v/>
      </c>
      <c r="P17" s="37" t="str">
        <f aca="false">_xlfn.TEXTJOIN(" +"&amp;CHAR(10),TRUE(),IF(SUMIFS(Consolidado!$AD$5:$AD$1000,Consolidado!$E$5:$E$1000,$B17,Consolidado!$AA$5:$AA$1000,P$5,Consolidado!$C$5:$C$1000,"Auditoría Interna")&gt;0,"Interna "&amp;TEXT(DAY(_xlfn.MINIFS(Consolidado!$B$5:$B$1000,Consolidado!$E$5:$E$1000,$B17,Consolidado!$AA$5:$AA$1000,P$5,Consolidado!$C$5:$C$1000,"Auditoría Interna")),"00")&amp;"/"&amp;TEXT(MONTH(_xlfn.MINIFS(Consolidado!$B$5:$B$1000,Consolidado!$E$5:$E$1000,$B17,Consolidado!$AA$5:$AA$1000,P$5,Consolidado!$C$5:$C$1000,"Auditoría Interna")),"00")&amp;IF(_xlfn.MAXIFS(Consolidado!$B$5:$B$1000,Consolidado!$E$5:$E$1000,$B17,Consolidado!$AA$5:$AA$1000,P$5,Consolidado!$C$5:$C$1000,"Auditoría Interna")&lt;&gt;_xlfn.MINIFS(Consolidado!$B$5:$B$1000,Consolidado!$E$5:$E$1000,$B17,Consolidado!$AA$5:$AA$1000,P$5,Consolidado!$C$5:$C$1000,"Auditoría Interna")," y "&amp;TEXT(DAY(_xlfn.MAXIFS(Consolidado!$B$5:$B$1000,Consolidado!$E$5:$E$1000,$B17,Consolidado!$AA$5:$AA$1000,P$5,Consolidado!$C$5:$C$1000,"Auditoría Interna")),"00")&amp;"/"&amp;TEXT(MONTH(_xlfn.MAXIFS(Consolidado!$B$5:$B$1000,Consolidado!$E$5:$E$1000,$B17,Consolidado!$AA$5:$AA$1000,P$5,Consolidado!$C$5:$C$1000,"Auditoría Interna")),"00"),""),""),IF(SUMIFS(Consolidado!$AD$5:$AD$1000,Consolidado!$E$5:$E$1000,$B17,Consolidado!$AA$5:$AA$1000,P$5,Consolidado!$C$5:$C$1000,"Auditoría Externa")&gt;0,"Externa "&amp;TEXT(DAY(_xlfn.MINIFS(Consolidado!$B$5:$B$1000,Consolidado!$E$5:$E$1000,$B17,Consolidado!$AA$5:$AA$1000,P$5,Consolidado!$C$5:$C$1000,"Auditoría Externa")),"00")&amp;"/"&amp;TEXT(MONTH(_xlfn.MINIFS(Consolidado!$B$5:$B$1000,Consolidado!$E$5:$E$1000,$B17,Consolidado!$AA$5:$AA$1000,P$5,Consolidado!$C$5:$C$1000,"Auditoría Externa")),"00")&amp;IF(_xlfn.MAXIFS(Consolidado!$B$5:$B$1000,Consolidado!$E$5:$E$1000,$B17,Consolidado!$AA$5:$AA$1000,P$5,Consolidado!$C$5:$C$1000,"Auditoría Externa")&lt;&gt;_xlfn.MINIFS(Consolidado!$B$5:$B$1000,Consolidado!$E$5:$E$1000,$B17,Consolidado!$AA$5:$AA$1000,P$5,Consolidado!$C$5:$C$1000,"Auditoría Externa")," y "&amp;TEXT(DAY(_xlfn.MAXIFS(Consolidado!$B$5:$B$1000,Consolidado!$E$5:$E$1000,$B17,Consolidado!$AA$5:$AA$1000,P$5,Consolidado!$C$5:$C$1000,"Auditoría Externa")),"00")&amp;"/"&amp;TEXT(MONTH(_xlfn.MAXIFS(Consolidado!$B$5:$B$1000,Consolidado!$E$5:$E$1000,$B17,Consolidado!$AA$5:$AA$1000,P$5,Consolidado!$C$5:$C$1000,"Auditoría Externa")),"00"),""),""),IF(SUMIFS(Consolidado!$AD$5:$AD$1000,Consolidado!$E$5:$E$1000,$B17,Consolidado!$AA$5:$AA$1000,P$5,Consolidado!$C$5:$C$1000,"SSF")&gt;0,"SSF "&amp;TEXT(DAY(_xlfn.MINIFS(Consolidado!$B$5:$B$1000,Consolidado!$E$5:$E$1000,$B17,Consolidado!$AA$5:$AA$1000,P$5,Consolidado!$C$5:$C$1000,"SSF")),"00")&amp;"/"&amp;TEXT(MONTH(_xlfn.MINIFS(Consolidado!$B$5:$B$1000,Consolidado!$E$5:$E$1000,$B17,Consolidado!$AA$5:$AA$1000,P$5,Consolidado!$C$5:$C$1000,"SSF")),"00")&amp;IF(_xlfn.MAXIFS(Consolidado!$B$5:$B$1000,Consolidado!$E$5:$E$1000,$B17,Consolidado!$AA$5:$AA$1000,P$5,Consolidado!$C$5:$C$1000,"SSF")&lt;&gt;_xlfn.MINIFS(Consolidado!$B$5:$B$1000,Consolidado!$E$5:$E$1000,$B17,Consolidado!$AA$5:$AA$1000,P$5,Consolidado!$C$5:$C$1000,"SSF")," y "&amp;TEXT(DAY(_xlfn.MAXIFS(Consolidado!$B$5:$B$1000,Consolidado!$E$5:$E$1000,$B17,Consolidado!$AA$5:$AA$1000,P$5,Consolidado!$C$5:$C$1000,"SSF")),"00")&amp;"/"&amp;TEXT(MONTH(_xlfn.MAXIFS(Consolidado!$B$5:$B$1000,Consolidado!$E$5:$E$1000,$B17,Consolidado!$AA$5:$AA$1000,P$5,Consolidado!$C$5:$C$1000,"SSF")),"00"),""),""),IF(SUMIFS(Consolidado!$AD$5:$AD$1000,Consolidado!$E$5:$E$1000,$B17,Consolidado!$AA$5:$AA$1000,P$5,Consolidado!$C$5:$C$1000,"Comité de Supervisión")&gt;0,"Comité Sup. "&amp;TEXT(DAY(_xlfn.MINIFS(Consolidado!$B$5:$B$1000,Consolidado!$E$5:$E$1000,$B17,Consolidado!$AA$5:$AA$1000,P$5,Consolidado!$C$5:$C$1000,"Comité de Supervisión")),"00")&amp;"/"&amp;TEXT(MONTH(_xlfn.MINIFS(Consolidado!$B$5:$B$1000,Consolidado!$E$5:$E$1000,$B17,Consolidado!$AA$5:$AA$1000,P$5,Consolidado!$C$5:$C$1000,"Comité de Supervisión")),"00")&amp;IF(_xlfn.MAXIFS(Consolidado!$B$5:$B$1000,Consolidado!$E$5:$E$1000,$B17,Consolidado!$AA$5:$AA$1000,P$5,Consolidado!$C$5:$C$1000,"Comité de Supervisión")&lt;&gt;_xlfn.MINIFS(Consolidado!$B$5:$B$1000,Consolidado!$E$5:$E$1000,$B17,Consolidado!$AA$5:$AA$1000,P$5,Consolidado!$C$5:$C$1000,"Comité de Supervisión")," y "&amp;TEXT(DAY(_xlfn.MAXIFS(Consolidado!$B$5:$B$1000,Consolidado!$E$5:$E$1000,$B17,Consolidado!$AA$5:$AA$1000,P$5,Consolidado!$C$5:$C$1000,"Comité de Supervisión")),"00")&amp;"/"&amp;TEXT(MONTH(_xlfn.MAXIFS(Consolidado!$B$5:$B$1000,Consolidado!$E$5:$E$1000,$B17,Consolidado!$AA$5:$AA$1000,P$5,Consolidado!$C$5:$C$1000,"Comité de Supervisión")),"00"),""),""),IF(SUMIFS(Consolidado!$AD$5:$AD$1000,Consolidado!$E$5:$E$1000,$B17,Consolidado!$AA$5:$AA$1000,P$5,Consolidado!$C$5:$C$1000,"Consejo de Administración")&gt;0,"Consejo "&amp;TEXT(DAY(_xlfn.MINIFS(Consolidado!$B$5:$B$1000,Consolidado!$E$5:$E$1000,$B17,Consolidado!$AA$5:$AA$1000,P$5,Consolidado!$C$5:$C$1000,"Consejo de Administración")),"00")&amp;"/"&amp;TEXT(MONTH(_xlfn.MINIFS(Consolidado!$B$5:$B$1000,Consolidado!$E$5:$E$1000,$B17,Consolidado!$AA$5:$AA$1000,P$5,Consolidado!$C$5:$C$1000,"Consejo de Administración")),"00")&amp;IF(_xlfn.MAXIFS(Consolidado!$B$5:$B$1000,Consolidado!$E$5:$E$1000,$B17,Consolidado!$AA$5:$AA$1000,P$5,Consolidado!$C$5:$C$1000,"Consejo de Administración")&lt;&gt;_xlfn.MINIFS(Consolidado!$B$5:$B$1000,Consolidado!$E$5:$E$1000,$B17,Consolidado!$AA$5:$AA$1000,P$5,Consolidado!$C$5:$C$1000,"Consejo de Administración")," y "&amp;TEXT(DAY(_xlfn.MAXIFS(Consolidado!$B$5:$B$1000,Consolidado!$E$5:$E$1000,$B17,Consolidado!$AA$5:$AA$1000,P$5,Consolidado!$C$5:$C$1000,"Consejo de Administración")),"00")&amp;"/"&amp;TEXT(MONTH(_xlfn.MAXIFS(Consolidado!$B$5:$B$1000,Consolidado!$E$5:$E$1000,$B17,Consolidado!$AA$5:$AA$1000,P$5,Consolidado!$C$5:$C$1000,"Consejo de Administración")),"00"),""),""),IF(SUMIFS(Consolidado!$AD$5:$AD$1000,Consolidado!$E$5:$E$1000,$B17,Consolidado!$AA$5:$AA$1000,P$5,Consolidado!$C$5:$C$1000,"Otros")&gt;0,"Otros "&amp;TEXT(DAY(_xlfn.MINIFS(Consolidado!$B$5:$B$1000,Consolidado!$E$5:$E$1000,$B17,Consolidado!$AA$5:$AA$1000,P$5,Consolidado!$C$5:$C$1000,"Otros")),"00")&amp;"/"&amp;TEXT(MONTH(_xlfn.MINIFS(Consolidado!$B$5:$B$1000,Consolidado!$E$5:$E$1000,$B17,Consolidado!$AA$5:$AA$1000,P$5,Consolidado!$C$5:$C$1000,"Otros")),"00")&amp;IF(_xlfn.MAXIFS(Consolidado!$B$5:$B$1000,Consolidado!$E$5:$E$1000,$B17,Consolidado!$AA$5:$AA$1000,P$5,Consolidado!$C$5:$C$1000,"Otros")&lt;&gt;_xlfn.MINIFS(Consolidado!$B$5:$B$1000,Consolidado!$E$5:$E$1000,$B17,Consolidado!$AA$5:$AA$1000,P$5,Consolidado!$C$5:$C$1000,"Otros")," y "&amp;TEXT(DAY(_xlfn.MAXIFS(Consolidado!$B$5:$B$1000,Consolidado!$E$5:$E$1000,$B17,Consolidado!$AA$5:$AA$1000,P$5,Consolidado!$C$5:$C$1000,"Otros")),"00")&amp;"/"&amp;TEXT(MONTH(_xlfn.MAXIFS(Consolidado!$B$5:$B$1000,Consolidado!$E$5:$E$1000,$B17,Consolidado!$AA$5:$AA$1000,P$5,Consolidado!$C$5:$C$1000,"Otros")),"00"),""),""))</f>
        <v>Externa 06/10</v>
      </c>
      <c r="Q17" s="37" t="str">
        <f aca="false">_xlfn.TEXTJOIN(" +"&amp;CHAR(10),TRUE(),IF(SUMIFS(Consolidado!$AD$5:$AD$1000,Consolidado!$E$5:$E$1000,$B17,Consolidado!$AA$5:$AA$1000,Q$5,Consolidado!$C$5:$C$1000,"Auditoría Interna")&gt;0,"Interna "&amp;TEXT(DAY(_xlfn.MINIFS(Consolidado!$B$5:$B$1000,Consolidado!$E$5:$E$1000,$B17,Consolidado!$AA$5:$AA$1000,Q$5,Consolidado!$C$5:$C$1000,"Auditoría Interna")),"00")&amp;"/"&amp;TEXT(MONTH(_xlfn.MINIFS(Consolidado!$B$5:$B$1000,Consolidado!$E$5:$E$1000,$B17,Consolidado!$AA$5:$AA$1000,Q$5,Consolidado!$C$5:$C$1000,"Auditoría Interna")),"00")&amp;IF(_xlfn.MAXIFS(Consolidado!$B$5:$B$1000,Consolidado!$E$5:$E$1000,$B17,Consolidado!$AA$5:$AA$1000,Q$5,Consolidado!$C$5:$C$1000,"Auditoría Interna")&lt;&gt;_xlfn.MINIFS(Consolidado!$B$5:$B$1000,Consolidado!$E$5:$E$1000,$B17,Consolidado!$AA$5:$AA$1000,Q$5,Consolidado!$C$5:$C$1000,"Auditoría Interna")," y "&amp;TEXT(DAY(_xlfn.MAXIFS(Consolidado!$B$5:$B$1000,Consolidado!$E$5:$E$1000,$B17,Consolidado!$AA$5:$AA$1000,Q$5,Consolidado!$C$5:$C$1000,"Auditoría Interna")),"00")&amp;"/"&amp;TEXT(MONTH(_xlfn.MAXIFS(Consolidado!$B$5:$B$1000,Consolidado!$E$5:$E$1000,$B17,Consolidado!$AA$5:$AA$1000,Q$5,Consolidado!$C$5:$C$1000,"Auditoría Interna")),"00"),""),""),IF(SUMIFS(Consolidado!$AD$5:$AD$1000,Consolidado!$E$5:$E$1000,$B17,Consolidado!$AA$5:$AA$1000,Q$5,Consolidado!$C$5:$C$1000,"Auditoría Externa")&gt;0,"Externa "&amp;TEXT(DAY(_xlfn.MINIFS(Consolidado!$B$5:$B$1000,Consolidado!$E$5:$E$1000,$B17,Consolidado!$AA$5:$AA$1000,Q$5,Consolidado!$C$5:$C$1000,"Auditoría Externa")),"00")&amp;"/"&amp;TEXT(MONTH(_xlfn.MINIFS(Consolidado!$B$5:$B$1000,Consolidado!$E$5:$E$1000,$B17,Consolidado!$AA$5:$AA$1000,Q$5,Consolidado!$C$5:$C$1000,"Auditoría Externa")),"00")&amp;IF(_xlfn.MAXIFS(Consolidado!$B$5:$B$1000,Consolidado!$E$5:$E$1000,$B17,Consolidado!$AA$5:$AA$1000,Q$5,Consolidado!$C$5:$C$1000,"Auditoría Externa")&lt;&gt;_xlfn.MINIFS(Consolidado!$B$5:$B$1000,Consolidado!$E$5:$E$1000,$B17,Consolidado!$AA$5:$AA$1000,Q$5,Consolidado!$C$5:$C$1000,"Auditoría Externa")," y "&amp;TEXT(DAY(_xlfn.MAXIFS(Consolidado!$B$5:$B$1000,Consolidado!$E$5:$E$1000,$B17,Consolidado!$AA$5:$AA$1000,Q$5,Consolidado!$C$5:$C$1000,"Auditoría Externa")),"00")&amp;"/"&amp;TEXT(MONTH(_xlfn.MAXIFS(Consolidado!$B$5:$B$1000,Consolidado!$E$5:$E$1000,$B17,Consolidado!$AA$5:$AA$1000,Q$5,Consolidado!$C$5:$C$1000,"Auditoría Externa")),"00"),""),""),IF(SUMIFS(Consolidado!$AD$5:$AD$1000,Consolidado!$E$5:$E$1000,$B17,Consolidado!$AA$5:$AA$1000,Q$5,Consolidado!$C$5:$C$1000,"SSF")&gt;0,"SSF "&amp;TEXT(DAY(_xlfn.MINIFS(Consolidado!$B$5:$B$1000,Consolidado!$E$5:$E$1000,$B17,Consolidado!$AA$5:$AA$1000,Q$5,Consolidado!$C$5:$C$1000,"SSF")),"00")&amp;"/"&amp;TEXT(MONTH(_xlfn.MINIFS(Consolidado!$B$5:$B$1000,Consolidado!$E$5:$E$1000,$B17,Consolidado!$AA$5:$AA$1000,Q$5,Consolidado!$C$5:$C$1000,"SSF")),"00")&amp;IF(_xlfn.MAXIFS(Consolidado!$B$5:$B$1000,Consolidado!$E$5:$E$1000,$B17,Consolidado!$AA$5:$AA$1000,Q$5,Consolidado!$C$5:$C$1000,"SSF")&lt;&gt;_xlfn.MINIFS(Consolidado!$B$5:$B$1000,Consolidado!$E$5:$E$1000,$B17,Consolidado!$AA$5:$AA$1000,Q$5,Consolidado!$C$5:$C$1000,"SSF")," y "&amp;TEXT(DAY(_xlfn.MAXIFS(Consolidado!$B$5:$B$1000,Consolidado!$E$5:$E$1000,$B17,Consolidado!$AA$5:$AA$1000,Q$5,Consolidado!$C$5:$C$1000,"SSF")),"00")&amp;"/"&amp;TEXT(MONTH(_xlfn.MAXIFS(Consolidado!$B$5:$B$1000,Consolidado!$E$5:$E$1000,$B17,Consolidado!$AA$5:$AA$1000,Q$5,Consolidado!$C$5:$C$1000,"SSF")),"00"),""),""),IF(SUMIFS(Consolidado!$AD$5:$AD$1000,Consolidado!$E$5:$E$1000,$B17,Consolidado!$AA$5:$AA$1000,Q$5,Consolidado!$C$5:$C$1000,"Comité de Supervisión")&gt;0,"Comité Sup. "&amp;TEXT(DAY(_xlfn.MINIFS(Consolidado!$B$5:$B$1000,Consolidado!$E$5:$E$1000,$B17,Consolidado!$AA$5:$AA$1000,Q$5,Consolidado!$C$5:$C$1000,"Comité de Supervisión")),"00")&amp;"/"&amp;TEXT(MONTH(_xlfn.MINIFS(Consolidado!$B$5:$B$1000,Consolidado!$E$5:$E$1000,$B17,Consolidado!$AA$5:$AA$1000,Q$5,Consolidado!$C$5:$C$1000,"Comité de Supervisión")),"00")&amp;IF(_xlfn.MAXIFS(Consolidado!$B$5:$B$1000,Consolidado!$E$5:$E$1000,$B17,Consolidado!$AA$5:$AA$1000,Q$5,Consolidado!$C$5:$C$1000,"Comité de Supervisión")&lt;&gt;_xlfn.MINIFS(Consolidado!$B$5:$B$1000,Consolidado!$E$5:$E$1000,$B17,Consolidado!$AA$5:$AA$1000,Q$5,Consolidado!$C$5:$C$1000,"Comité de Supervisión")," y "&amp;TEXT(DAY(_xlfn.MAXIFS(Consolidado!$B$5:$B$1000,Consolidado!$E$5:$E$1000,$B17,Consolidado!$AA$5:$AA$1000,Q$5,Consolidado!$C$5:$C$1000,"Comité de Supervisión")),"00")&amp;"/"&amp;TEXT(MONTH(_xlfn.MAXIFS(Consolidado!$B$5:$B$1000,Consolidado!$E$5:$E$1000,$B17,Consolidado!$AA$5:$AA$1000,Q$5,Consolidado!$C$5:$C$1000,"Comité de Supervisión")),"00"),""),""),IF(SUMIFS(Consolidado!$AD$5:$AD$1000,Consolidado!$E$5:$E$1000,$B17,Consolidado!$AA$5:$AA$1000,Q$5,Consolidado!$C$5:$C$1000,"Consejo de Administración")&gt;0,"Consejo "&amp;TEXT(DAY(_xlfn.MINIFS(Consolidado!$B$5:$B$1000,Consolidado!$E$5:$E$1000,$B17,Consolidado!$AA$5:$AA$1000,Q$5,Consolidado!$C$5:$C$1000,"Consejo de Administración")),"00")&amp;"/"&amp;TEXT(MONTH(_xlfn.MINIFS(Consolidado!$B$5:$B$1000,Consolidado!$E$5:$E$1000,$B17,Consolidado!$AA$5:$AA$1000,Q$5,Consolidado!$C$5:$C$1000,"Consejo de Administración")),"00")&amp;IF(_xlfn.MAXIFS(Consolidado!$B$5:$B$1000,Consolidado!$E$5:$E$1000,$B17,Consolidado!$AA$5:$AA$1000,Q$5,Consolidado!$C$5:$C$1000,"Consejo de Administración")&lt;&gt;_xlfn.MINIFS(Consolidado!$B$5:$B$1000,Consolidado!$E$5:$E$1000,$B17,Consolidado!$AA$5:$AA$1000,Q$5,Consolidado!$C$5:$C$1000,"Consejo de Administración")," y "&amp;TEXT(DAY(_xlfn.MAXIFS(Consolidado!$B$5:$B$1000,Consolidado!$E$5:$E$1000,$B17,Consolidado!$AA$5:$AA$1000,Q$5,Consolidado!$C$5:$C$1000,"Consejo de Administración")),"00")&amp;"/"&amp;TEXT(MONTH(_xlfn.MAXIFS(Consolidado!$B$5:$B$1000,Consolidado!$E$5:$E$1000,$B17,Consolidado!$AA$5:$AA$1000,Q$5,Consolidado!$C$5:$C$1000,"Consejo de Administración")),"00"),""),""),IF(SUMIFS(Consolidado!$AD$5:$AD$1000,Consolidado!$E$5:$E$1000,$B17,Consolidado!$AA$5:$AA$1000,Q$5,Consolidado!$C$5:$C$1000,"Otros")&gt;0,"Otros "&amp;TEXT(DAY(_xlfn.MINIFS(Consolidado!$B$5:$B$1000,Consolidado!$E$5:$E$1000,$B17,Consolidado!$AA$5:$AA$1000,Q$5,Consolidado!$C$5:$C$1000,"Otros")),"00")&amp;"/"&amp;TEXT(MONTH(_xlfn.MINIFS(Consolidado!$B$5:$B$1000,Consolidado!$E$5:$E$1000,$B17,Consolidado!$AA$5:$AA$1000,Q$5,Consolidado!$C$5:$C$1000,"Otros")),"00")&amp;IF(_xlfn.MAXIFS(Consolidado!$B$5:$B$1000,Consolidado!$E$5:$E$1000,$B17,Consolidado!$AA$5:$AA$1000,Q$5,Consolidado!$C$5:$C$1000,"Otros")&lt;&gt;_xlfn.MINIFS(Consolidado!$B$5:$B$1000,Consolidado!$E$5:$E$1000,$B17,Consolidado!$AA$5:$AA$1000,Q$5,Consolidado!$C$5:$C$1000,"Otros")," y "&amp;TEXT(DAY(_xlfn.MAXIFS(Consolidado!$B$5:$B$1000,Consolidado!$E$5:$E$1000,$B17,Consolidado!$AA$5:$AA$1000,Q$5,Consolidado!$C$5:$C$1000,"Otros")),"00")&amp;"/"&amp;TEXT(MONTH(_xlfn.MAXIFS(Consolidado!$B$5:$B$1000,Consolidado!$E$5:$E$1000,$B17,Consolidado!$AA$5:$AA$1000,Q$5,Consolidado!$C$5:$C$1000,"Otros")),"00"),""),""))</f>
        <v/>
      </c>
      <c r="R17" s="37" t="str">
        <f aca="false">_xlfn.TEXTJOIN(" +"&amp;CHAR(10),TRUE(),IF(SUMIFS(Consolidado!$AD$5:$AD$1000,Consolidado!$E$5:$E$1000,$B17,Consolidado!$AA$5:$AA$1000,R$5,Consolidado!$C$5:$C$1000,"Auditoría Interna")&gt;0,"Interna "&amp;TEXT(DAY(_xlfn.MINIFS(Consolidado!$B$5:$B$1000,Consolidado!$E$5:$E$1000,$B17,Consolidado!$AA$5:$AA$1000,R$5,Consolidado!$C$5:$C$1000,"Auditoría Interna")),"00")&amp;"/"&amp;TEXT(MONTH(_xlfn.MINIFS(Consolidado!$B$5:$B$1000,Consolidado!$E$5:$E$1000,$B17,Consolidado!$AA$5:$AA$1000,R$5,Consolidado!$C$5:$C$1000,"Auditoría Interna")),"00")&amp;IF(_xlfn.MAXIFS(Consolidado!$B$5:$B$1000,Consolidado!$E$5:$E$1000,$B17,Consolidado!$AA$5:$AA$1000,R$5,Consolidado!$C$5:$C$1000,"Auditoría Interna")&lt;&gt;_xlfn.MINIFS(Consolidado!$B$5:$B$1000,Consolidado!$E$5:$E$1000,$B17,Consolidado!$AA$5:$AA$1000,R$5,Consolidado!$C$5:$C$1000,"Auditoría Interna")," y "&amp;TEXT(DAY(_xlfn.MAXIFS(Consolidado!$B$5:$B$1000,Consolidado!$E$5:$E$1000,$B17,Consolidado!$AA$5:$AA$1000,R$5,Consolidado!$C$5:$C$1000,"Auditoría Interna")),"00")&amp;"/"&amp;TEXT(MONTH(_xlfn.MAXIFS(Consolidado!$B$5:$B$1000,Consolidado!$E$5:$E$1000,$B17,Consolidado!$AA$5:$AA$1000,R$5,Consolidado!$C$5:$C$1000,"Auditoría Interna")),"00"),""),""),IF(SUMIFS(Consolidado!$AD$5:$AD$1000,Consolidado!$E$5:$E$1000,$B17,Consolidado!$AA$5:$AA$1000,R$5,Consolidado!$C$5:$C$1000,"Auditoría Externa")&gt;0,"Externa "&amp;TEXT(DAY(_xlfn.MINIFS(Consolidado!$B$5:$B$1000,Consolidado!$E$5:$E$1000,$B17,Consolidado!$AA$5:$AA$1000,R$5,Consolidado!$C$5:$C$1000,"Auditoría Externa")),"00")&amp;"/"&amp;TEXT(MONTH(_xlfn.MINIFS(Consolidado!$B$5:$B$1000,Consolidado!$E$5:$E$1000,$B17,Consolidado!$AA$5:$AA$1000,R$5,Consolidado!$C$5:$C$1000,"Auditoría Externa")),"00")&amp;IF(_xlfn.MAXIFS(Consolidado!$B$5:$B$1000,Consolidado!$E$5:$E$1000,$B17,Consolidado!$AA$5:$AA$1000,R$5,Consolidado!$C$5:$C$1000,"Auditoría Externa")&lt;&gt;_xlfn.MINIFS(Consolidado!$B$5:$B$1000,Consolidado!$E$5:$E$1000,$B17,Consolidado!$AA$5:$AA$1000,R$5,Consolidado!$C$5:$C$1000,"Auditoría Externa")," y "&amp;TEXT(DAY(_xlfn.MAXIFS(Consolidado!$B$5:$B$1000,Consolidado!$E$5:$E$1000,$B17,Consolidado!$AA$5:$AA$1000,R$5,Consolidado!$C$5:$C$1000,"Auditoría Externa")),"00")&amp;"/"&amp;TEXT(MONTH(_xlfn.MAXIFS(Consolidado!$B$5:$B$1000,Consolidado!$E$5:$E$1000,$B17,Consolidado!$AA$5:$AA$1000,R$5,Consolidado!$C$5:$C$1000,"Auditoría Externa")),"00"),""),""),IF(SUMIFS(Consolidado!$AD$5:$AD$1000,Consolidado!$E$5:$E$1000,$B17,Consolidado!$AA$5:$AA$1000,R$5,Consolidado!$C$5:$C$1000,"SSF")&gt;0,"SSF "&amp;TEXT(DAY(_xlfn.MINIFS(Consolidado!$B$5:$B$1000,Consolidado!$E$5:$E$1000,$B17,Consolidado!$AA$5:$AA$1000,R$5,Consolidado!$C$5:$C$1000,"SSF")),"00")&amp;"/"&amp;TEXT(MONTH(_xlfn.MINIFS(Consolidado!$B$5:$B$1000,Consolidado!$E$5:$E$1000,$B17,Consolidado!$AA$5:$AA$1000,R$5,Consolidado!$C$5:$C$1000,"SSF")),"00")&amp;IF(_xlfn.MAXIFS(Consolidado!$B$5:$B$1000,Consolidado!$E$5:$E$1000,$B17,Consolidado!$AA$5:$AA$1000,R$5,Consolidado!$C$5:$C$1000,"SSF")&lt;&gt;_xlfn.MINIFS(Consolidado!$B$5:$B$1000,Consolidado!$E$5:$E$1000,$B17,Consolidado!$AA$5:$AA$1000,R$5,Consolidado!$C$5:$C$1000,"SSF")," y "&amp;TEXT(DAY(_xlfn.MAXIFS(Consolidado!$B$5:$B$1000,Consolidado!$E$5:$E$1000,$B17,Consolidado!$AA$5:$AA$1000,R$5,Consolidado!$C$5:$C$1000,"SSF")),"00")&amp;"/"&amp;TEXT(MONTH(_xlfn.MAXIFS(Consolidado!$B$5:$B$1000,Consolidado!$E$5:$E$1000,$B17,Consolidado!$AA$5:$AA$1000,R$5,Consolidado!$C$5:$C$1000,"SSF")),"00"),""),""),IF(SUMIFS(Consolidado!$AD$5:$AD$1000,Consolidado!$E$5:$E$1000,$B17,Consolidado!$AA$5:$AA$1000,R$5,Consolidado!$C$5:$C$1000,"Comité de Supervisión")&gt;0,"Comité Sup. "&amp;TEXT(DAY(_xlfn.MINIFS(Consolidado!$B$5:$B$1000,Consolidado!$E$5:$E$1000,$B17,Consolidado!$AA$5:$AA$1000,R$5,Consolidado!$C$5:$C$1000,"Comité de Supervisión")),"00")&amp;"/"&amp;TEXT(MONTH(_xlfn.MINIFS(Consolidado!$B$5:$B$1000,Consolidado!$E$5:$E$1000,$B17,Consolidado!$AA$5:$AA$1000,R$5,Consolidado!$C$5:$C$1000,"Comité de Supervisión")),"00")&amp;IF(_xlfn.MAXIFS(Consolidado!$B$5:$B$1000,Consolidado!$E$5:$E$1000,$B17,Consolidado!$AA$5:$AA$1000,R$5,Consolidado!$C$5:$C$1000,"Comité de Supervisión")&lt;&gt;_xlfn.MINIFS(Consolidado!$B$5:$B$1000,Consolidado!$E$5:$E$1000,$B17,Consolidado!$AA$5:$AA$1000,R$5,Consolidado!$C$5:$C$1000,"Comité de Supervisión")," y "&amp;TEXT(DAY(_xlfn.MAXIFS(Consolidado!$B$5:$B$1000,Consolidado!$E$5:$E$1000,$B17,Consolidado!$AA$5:$AA$1000,R$5,Consolidado!$C$5:$C$1000,"Comité de Supervisión")),"00")&amp;"/"&amp;TEXT(MONTH(_xlfn.MAXIFS(Consolidado!$B$5:$B$1000,Consolidado!$E$5:$E$1000,$B17,Consolidado!$AA$5:$AA$1000,R$5,Consolidado!$C$5:$C$1000,"Comité de Supervisión")),"00"),""),""),IF(SUMIFS(Consolidado!$AD$5:$AD$1000,Consolidado!$E$5:$E$1000,$B17,Consolidado!$AA$5:$AA$1000,R$5,Consolidado!$C$5:$C$1000,"Consejo de Administración")&gt;0,"Consejo "&amp;TEXT(DAY(_xlfn.MINIFS(Consolidado!$B$5:$B$1000,Consolidado!$E$5:$E$1000,$B17,Consolidado!$AA$5:$AA$1000,R$5,Consolidado!$C$5:$C$1000,"Consejo de Administración")),"00")&amp;"/"&amp;TEXT(MONTH(_xlfn.MINIFS(Consolidado!$B$5:$B$1000,Consolidado!$E$5:$E$1000,$B17,Consolidado!$AA$5:$AA$1000,R$5,Consolidado!$C$5:$C$1000,"Consejo de Administración")),"00")&amp;IF(_xlfn.MAXIFS(Consolidado!$B$5:$B$1000,Consolidado!$E$5:$E$1000,$B17,Consolidado!$AA$5:$AA$1000,R$5,Consolidado!$C$5:$C$1000,"Consejo de Administración")&lt;&gt;_xlfn.MINIFS(Consolidado!$B$5:$B$1000,Consolidado!$E$5:$E$1000,$B17,Consolidado!$AA$5:$AA$1000,R$5,Consolidado!$C$5:$C$1000,"Consejo de Administración")," y "&amp;TEXT(DAY(_xlfn.MAXIFS(Consolidado!$B$5:$B$1000,Consolidado!$E$5:$E$1000,$B17,Consolidado!$AA$5:$AA$1000,R$5,Consolidado!$C$5:$C$1000,"Consejo de Administración")),"00")&amp;"/"&amp;TEXT(MONTH(_xlfn.MAXIFS(Consolidado!$B$5:$B$1000,Consolidado!$E$5:$E$1000,$B17,Consolidado!$AA$5:$AA$1000,R$5,Consolidado!$C$5:$C$1000,"Consejo de Administración")),"00"),""),""),IF(SUMIFS(Consolidado!$AD$5:$AD$1000,Consolidado!$E$5:$E$1000,$B17,Consolidado!$AA$5:$AA$1000,R$5,Consolidado!$C$5:$C$1000,"Otros")&gt;0,"Otros "&amp;TEXT(DAY(_xlfn.MINIFS(Consolidado!$B$5:$B$1000,Consolidado!$E$5:$E$1000,$B17,Consolidado!$AA$5:$AA$1000,R$5,Consolidado!$C$5:$C$1000,"Otros")),"00")&amp;"/"&amp;TEXT(MONTH(_xlfn.MINIFS(Consolidado!$B$5:$B$1000,Consolidado!$E$5:$E$1000,$B17,Consolidado!$AA$5:$AA$1000,R$5,Consolidado!$C$5:$C$1000,"Otros")),"00")&amp;IF(_xlfn.MAXIFS(Consolidado!$B$5:$B$1000,Consolidado!$E$5:$E$1000,$B17,Consolidado!$AA$5:$AA$1000,R$5,Consolidado!$C$5:$C$1000,"Otros")&lt;&gt;_xlfn.MINIFS(Consolidado!$B$5:$B$1000,Consolidado!$E$5:$E$1000,$B17,Consolidado!$AA$5:$AA$1000,R$5,Consolidado!$C$5:$C$1000,"Otros")," y "&amp;TEXT(DAY(_xlfn.MAXIFS(Consolidado!$B$5:$B$1000,Consolidado!$E$5:$E$1000,$B17,Consolidado!$AA$5:$AA$1000,R$5,Consolidado!$C$5:$C$1000,"Otros")),"00")&amp;"/"&amp;TEXT(MONTH(_xlfn.MAXIFS(Consolidado!$B$5:$B$1000,Consolidado!$E$5:$E$1000,$B17,Consolidado!$AA$5:$AA$1000,R$5,Consolidado!$C$5:$C$1000,"Otros")),"00"),""),""))</f>
        <v/>
      </c>
    </row>
    <row r="18" customFormat="false" ht="61.5" hidden="false" customHeight="true" outlineLevel="0" collapsed="false">
      <c r="A18" s="31" t="n">
        <v>13</v>
      </c>
      <c r="B18" s="32" t="str">
        <f aca="false">Catálogos!C14</f>
        <v>Gobierno Corporativo</v>
      </c>
      <c r="C18" s="33" t="str">
        <f aca="false">Catálogos!D14</f>
        <v>NRP-17</v>
      </c>
      <c r="D18" s="17" t="n">
        <f aca="false">SUMIFS(Consolidado!$AD$5:$AD$1000,Consolidado!$E$5:$E$1000,B18,Consolidado!$H$5:$H$1000,$C$2)</f>
        <v>2</v>
      </c>
      <c r="E18" s="36" t="str">
        <f aca="false">IF(((SUMIFS(Consolidado!$AD$5:$AD$1000,Consolidado!$E$5:$E$1000,$B18,Consolidado!$C$5:$C$1000,"Auditoría Interna",Consolidado!$H$5:$H$1000,$C$2)&gt;0)+(SUMIFS(Consolidado!$AD$5:$AD$1000,Consolidado!$E$5:$E$1000,$B18,Consolidado!$C$5:$C$1000,"Auditoría Externa",Consolidado!$H$5:$H$1000,$C$2)&gt;0)+(SUMIFS(Consolidado!$AD$5:$AD$1000,Consolidado!$E$5:$E$1000,$B18,Consolidado!$C$5:$C$1000,"SSF",Consolidado!$H$5:$H$1000,$C$2)&gt;0)+(SUMIFS(Consolidado!$AD$5:$AD$1000,Consolidado!$E$5:$E$1000,$B18,Consolidado!$C$5:$C$1000,"Comité de Supervisión",Consolidado!$H$5:$H$1000,$C$2)&gt;0)+(SUMIFS(Consolidado!$AD$5:$AD$1000,Consolidado!$E$5:$E$1000,$B18,Consolidado!$C$5:$C$1000,"Consejo de Administración",Consolidado!$H$5:$H$1000,$C$2)&gt;0)+(SUMIFS(Consolidado!$AD$5:$AD$1000,Consolidado!$E$5:$E$1000,$B18,Consolidado!$C$5:$C$1000,"Otros",Consolidado!$H$5:$H$1000,$C$2)&gt;0))&gt;=2,"Sí","No")</f>
        <v>Sí</v>
      </c>
      <c r="F18" s="47" t="str">
        <f aca="false" t="array" ref="F18:F18">_xlfn.TEXTJOIN(CHAR(10),TRUE(),IF((Consolidado!$E$5:$E$1000=$B18)*(Consolidado!$H$5:$H$1000=$C$2),Consolidado!$AE$5:$AE$1000,""))</f>
        <v>SSF – 21 de Agosto 2026
Interna – 22 de Agosto 2026</v>
      </c>
      <c r="G18" s="37" t="str">
        <f aca="false">_xlfn.TEXTJOIN(" +"&amp;CHAR(10),TRUE(),IF(SUMIFS(Consolidado!$AD$5:$AD$1000,Consolidado!$E$5:$E$1000,$B18,Consolidado!$AA$5:$AA$1000,G$5,Consolidado!$C$5:$C$1000,"Auditoría Interna")&gt;0,"Interna "&amp;TEXT(DAY(_xlfn.MINIFS(Consolidado!$B$5:$B$1000,Consolidado!$E$5:$E$1000,$B18,Consolidado!$AA$5:$AA$1000,G$5,Consolidado!$C$5:$C$1000,"Auditoría Interna")),"00")&amp;"/"&amp;TEXT(MONTH(_xlfn.MINIFS(Consolidado!$B$5:$B$1000,Consolidado!$E$5:$E$1000,$B18,Consolidado!$AA$5:$AA$1000,G$5,Consolidado!$C$5:$C$1000,"Auditoría Interna")),"00")&amp;IF(_xlfn.MAXIFS(Consolidado!$B$5:$B$1000,Consolidado!$E$5:$E$1000,$B18,Consolidado!$AA$5:$AA$1000,G$5,Consolidado!$C$5:$C$1000,"Auditoría Interna")&lt;&gt;_xlfn.MINIFS(Consolidado!$B$5:$B$1000,Consolidado!$E$5:$E$1000,$B18,Consolidado!$AA$5:$AA$1000,G$5,Consolidado!$C$5:$C$1000,"Auditoría Interna")," y "&amp;TEXT(DAY(_xlfn.MAXIFS(Consolidado!$B$5:$B$1000,Consolidado!$E$5:$E$1000,$B18,Consolidado!$AA$5:$AA$1000,G$5,Consolidado!$C$5:$C$1000,"Auditoría Interna")),"00")&amp;"/"&amp;TEXT(MONTH(_xlfn.MAXIFS(Consolidado!$B$5:$B$1000,Consolidado!$E$5:$E$1000,$B18,Consolidado!$AA$5:$AA$1000,G$5,Consolidado!$C$5:$C$1000,"Auditoría Interna")),"00"),""),""),IF(SUMIFS(Consolidado!$AD$5:$AD$1000,Consolidado!$E$5:$E$1000,$B18,Consolidado!$AA$5:$AA$1000,G$5,Consolidado!$C$5:$C$1000,"Auditoría Externa")&gt;0,"Externa "&amp;TEXT(DAY(_xlfn.MINIFS(Consolidado!$B$5:$B$1000,Consolidado!$E$5:$E$1000,$B18,Consolidado!$AA$5:$AA$1000,G$5,Consolidado!$C$5:$C$1000,"Auditoría Externa")),"00")&amp;"/"&amp;TEXT(MONTH(_xlfn.MINIFS(Consolidado!$B$5:$B$1000,Consolidado!$E$5:$E$1000,$B18,Consolidado!$AA$5:$AA$1000,G$5,Consolidado!$C$5:$C$1000,"Auditoría Externa")),"00")&amp;IF(_xlfn.MAXIFS(Consolidado!$B$5:$B$1000,Consolidado!$E$5:$E$1000,$B18,Consolidado!$AA$5:$AA$1000,G$5,Consolidado!$C$5:$C$1000,"Auditoría Externa")&lt;&gt;_xlfn.MINIFS(Consolidado!$B$5:$B$1000,Consolidado!$E$5:$E$1000,$B18,Consolidado!$AA$5:$AA$1000,G$5,Consolidado!$C$5:$C$1000,"Auditoría Externa")," y "&amp;TEXT(DAY(_xlfn.MAXIFS(Consolidado!$B$5:$B$1000,Consolidado!$E$5:$E$1000,$B18,Consolidado!$AA$5:$AA$1000,G$5,Consolidado!$C$5:$C$1000,"Auditoría Externa")),"00")&amp;"/"&amp;TEXT(MONTH(_xlfn.MAXIFS(Consolidado!$B$5:$B$1000,Consolidado!$E$5:$E$1000,$B18,Consolidado!$AA$5:$AA$1000,G$5,Consolidado!$C$5:$C$1000,"Auditoría Externa")),"00"),""),""),IF(SUMIFS(Consolidado!$AD$5:$AD$1000,Consolidado!$E$5:$E$1000,$B18,Consolidado!$AA$5:$AA$1000,G$5,Consolidado!$C$5:$C$1000,"SSF")&gt;0,"SSF "&amp;TEXT(DAY(_xlfn.MINIFS(Consolidado!$B$5:$B$1000,Consolidado!$E$5:$E$1000,$B18,Consolidado!$AA$5:$AA$1000,G$5,Consolidado!$C$5:$C$1000,"SSF")),"00")&amp;"/"&amp;TEXT(MONTH(_xlfn.MINIFS(Consolidado!$B$5:$B$1000,Consolidado!$E$5:$E$1000,$B18,Consolidado!$AA$5:$AA$1000,G$5,Consolidado!$C$5:$C$1000,"SSF")),"00")&amp;IF(_xlfn.MAXIFS(Consolidado!$B$5:$B$1000,Consolidado!$E$5:$E$1000,$B18,Consolidado!$AA$5:$AA$1000,G$5,Consolidado!$C$5:$C$1000,"SSF")&lt;&gt;_xlfn.MINIFS(Consolidado!$B$5:$B$1000,Consolidado!$E$5:$E$1000,$B18,Consolidado!$AA$5:$AA$1000,G$5,Consolidado!$C$5:$C$1000,"SSF")," y "&amp;TEXT(DAY(_xlfn.MAXIFS(Consolidado!$B$5:$B$1000,Consolidado!$E$5:$E$1000,$B18,Consolidado!$AA$5:$AA$1000,G$5,Consolidado!$C$5:$C$1000,"SSF")),"00")&amp;"/"&amp;TEXT(MONTH(_xlfn.MAXIFS(Consolidado!$B$5:$B$1000,Consolidado!$E$5:$E$1000,$B18,Consolidado!$AA$5:$AA$1000,G$5,Consolidado!$C$5:$C$1000,"SSF")),"00"),""),""),IF(SUMIFS(Consolidado!$AD$5:$AD$1000,Consolidado!$E$5:$E$1000,$B18,Consolidado!$AA$5:$AA$1000,G$5,Consolidado!$C$5:$C$1000,"Comité de Supervisión")&gt;0,"Comité Sup. "&amp;TEXT(DAY(_xlfn.MINIFS(Consolidado!$B$5:$B$1000,Consolidado!$E$5:$E$1000,$B18,Consolidado!$AA$5:$AA$1000,G$5,Consolidado!$C$5:$C$1000,"Comité de Supervisión")),"00")&amp;"/"&amp;TEXT(MONTH(_xlfn.MINIFS(Consolidado!$B$5:$B$1000,Consolidado!$E$5:$E$1000,$B18,Consolidado!$AA$5:$AA$1000,G$5,Consolidado!$C$5:$C$1000,"Comité de Supervisión")),"00")&amp;IF(_xlfn.MAXIFS(Consolidado!$B$5:$B$1000,Consolidado!$E$5:$E$1000,$B18,Consolidado!$AA$5:$AA$1000,G$5,Consolidado!$C$5:$C$1000,"Comité de Supervisión")&lt;&gt;_xlfn.MINIFS(Consolidado!$B$5:$B$1000,Consolidado!$E$5:$E$1000,$B18,Consolidado!$AA$5:$AA$1000,G$5,Consolidado!$C$5:$C$1000,"Comité de Supervisión")," y "&amp;TEXT(DAY(_xlfn.MAXIFS(Consolidado!$B$5:$B$1000,Consolidado!$E$5:$E$1000,$B18,Consolidado!$AA$5:$AA$1000,G$5,Consolidado!$C$5:$C$1000,"Comité de Supervisión")),"00")&amp;"/"&amp;TEXT(MONTH(_xlfn.MAXIFS(Consolidado!$B$5:$B$1000,Consolidado!$E$5:$E$1000,$B18,Consolidado!$AA$5:$AA$1000,G$5,Consolidado!$C$5:$C$1000,"Comité de Supervisión")),"00"),""),""),IF(SUMIFS(Consolidado!$AD$5:$AD$1000,Consolidado!$E$5:$E$1000,$B18,Consolidado!$AA$5:$AA$1000,G$5,Consolidado!$C$5:$C$1000,"Consejo de Administración")&gt;0,"Consejo "&amp;TEXT(DAY(_xlfn.MINIFS(Consolidado!$B$5:$B$1000,Consolidado!$E$5:$E$1000,$B18,Consolidado!$AA$5:$AA$1000,G$5,Consolidado!$C$5:$C$1000,"Consejo de Administración")),"00")&amp;"/"&amp;TEXT(MONTH(_xlfn.MINIFS(Consolidado!$B$5:$B$1000,Consolidado!$E$5:$E$1000,$B18,Consolidado!$AA$5:$AA$1000,G$5,Consolidado!$C$5:$C$1000,"Consejo de Administración")),"00")&amp;IF(_xlfn.MAXIFS(Consolidado!$B$5:$B$1000,Consolidado!$E$5:$E$1000,$B18,Consolidado!$AA$5:$AA$1000,G$5,Consolidado!$C$5:$C$1000,"Consejo de Administración")&lt;&gt;_xlfn.MINIFS(Consolidado!$B$5:$B$1000,Consolidado!$E$5:$E$1000,$B18,Consolidado!$AA$5:$AA$1000,G$5,Consolidado!$C$5:$C$1000,"Consejo de Administración")," y "&amp;TEXT(DAY(_xlfn.MAXIFS(Consolidado!$B$5:$B$1000,Consolidado!$E$5:$E$1000,$B18,Consolidado!$AA$5:$AA$1000,G$5,Consolidado!$C$5:$C$1000,"Consejo de Administración")),"00")&amp;"/"&amp;TEXT(MONTH(_xlfn.MAXIFS(Consolidado!$B$5:$B$1000,Consolidado!$E$5:$E$1000,$B18,Consolidado!$AA$5:$AA$1000,G$5,Consolidado!$C$5:$C$1000,"Consejo de Administración")),"00"),""),""),IF(SUMIFS(Consolidado!$AD$5:$AD$1000,Consolidado!$E$5:$E$1000,$B18,Consolidado!$AA$5:$AA$1000,G$5,Consolidado!$C$5:$C$1000,"Otros")&gt;0,"Otros "&amp;TEXT(DAY(_xlfn.MINIFS(Consolidado!$B$5:$B$1000,Consolidado!$E$5:$E$1000,$B18,Consolidado!$AA$5:$AA$1000,G$5,Consolidado!$C$5:$C$1000,"Otros")),"00")&amp;"/"&amp;TEXT(MONTH(_xlfn.MINIFS(Consolidado!$B$5:$B$1000,Consolidado!$E$5:$E$1000,$B18,Consolidado!$AA$5:$AA$1000,G$5,Consolidado!$C$5:$C$1000,"Otros")),"00")&amp;IF(_xlfn.MAXIFS(Consolidado!$B$5:$B$1000,Consolidado!$E$5:$E$1000,$B18,Consolidado!$AA$5:$AA$1000,G$5,Consolidado!$C$5:$C$1000,"Otros")&lt;&gt;_xlfn.MINIFS(Consolidado!$B$5:$B$1000,Consolidado!$E$5:$E$1000,$B18,Consolidado!$AA$5:$AA$1000,G$5,Consolidado!$C$5:$C$1000,"Otros")," y "&amp;TEXT(DAY(_xlfn.MAXIFS(Consolidado!$B$5:$B$1000,Consolidado!$E$5:$E$1000,$B18,Consolidado!$AA$5:$AA$1000,G$5,Consolidado!$C$5:$C$1000,"Otros")),"00")&amp;"/"&amp;TEXT(MONTH(_xlfn.MAXIFS(Consolidado!$B$5:$B$1000,Consolidado!$E$5:$E$1000,$B18,Consolidado!$AA$5:$AA$1000,G$5,Consolidado!$C$5:$C$1000,"Otros")),"00"),""),""))</f>
        <v/>
      </c>
      <c r="H18" s="37" t="str">
        <f aca="false">_xlfn.TEXTJOIN(" +"&amp;CHAR(10),TRUE(),IF(SUMIFS(Consolidado!$AD$5:$AD$1000,Consolidado!$E$5:$E$1000,$B18,Consolidado!$AA$5:$AA$1000,H$5,Consolidado!$C$5:$C$1000,"Auditoría Interna")&gt;0,"Interna "&amp;TEXT(DAY(_xlfn.MINIFS(Consolidado!$B$5:$B$1000,Consolidado!$E$5:$E$1000,$B18,Consolidado!$AA$5:$AA$1000,H$5,Consolidado!$C$5:$C$1000,"Auditoría Interna")),"00")&amp;"/"&amp;TEXT(MONTH(_xlfn.MINIFS(Consolidado!$B$5:$B$1000,Consolidado!$E$5:$E$1000,$B18,Consolidado!$AA$5:$AA$1000,H$5,Consolidado!$C$5:$C$1000,"Auditoría Interna")),"00")&amp;IF(_xlfn.MAXIFS(Consolidado!$B$5:$B$1000,Consolidado!$E$5:$E$1000,$B18,Consolidado!$AA$5:$AA$1000,H$5,Consolidado!$C$5:$C$1000,"Auditoría Interna")&lt;&gt;_xlfn.MINIFS(Consolidado!$B$5:$B$1000,Consolidado!$E$5:$E$1000,$B18,Consolidado!$AA$5:$AA$1000,H$5,Consolidado!$C$5:$C$1000,"Auditoría Interna")," y "&amp;TEXT(DAY(_xlfn.MAXIFS(Consolidado!$B$5:$B$1000,Consolidado!$E$5:$E$1000,$B18,Consolidado!$AA$5:$AA$1000,H$5,Consolidado!$C$5:$C$1000,"Auditoría Interna")),"00")&amp;"/"&amp;TEXT(MONTH(_xlfn.MAXIFS(Consolidado!$B$5:$B$1000,Consolidado!$E$5:$E$1000,$B18,Consolidado!$AA$5:$AA$1000,H$5,Consolidado!$C$5:$C$1000,"Auditoría Interna")),"00"),""),""),IF(SUMIFS(Consolidado!$AD$5:$AD$1000,Consolidado!$E$5:$E$1000,$B18,Consolidado!$AA$5:$AA$1000,H$5,Consolidado!$C$5:$C$1000,"Auditoría Externa")&gt;0,"Externa "&amp;TEXT(DAY(_xlfn.MINIFS(Consolidado!$B$5:$B$1000,Consolidado!$E$5:$E$1000,$B18,Consolidado!$AA$5:$AA$1000,H$5,Consolidado!$C$5:$C$1000,"Auditoría Externa")),"00")&amp;"/"&amp;TEXT(MONTH(_xlfn.MINIFS(Consolidado!$B$5:$B$1000,Consolidado!$E$5:$E$1000,$B18,Consolidado!$AA$5:$AA$1000,H$5,Consolidado!$C$5:$C$1000,"Auditoría Externa")),"00")&amp;IF(_xlfn.MAXIFS(Consolidado!$B$5:$B$1000,Consolidado!$E$5:$E$1000,$B18,Consolidado!$AA$5:$AA$1000,H$5,Consolidado!$C$5:$C$1000,"Auditoría Externa")&lt;&gt;_xlfn.MINIFS(Consolidado!$B$5:$B$1000,Consolidado!$E$5:$E$1000,$B18,Consolidado!$AA$5:$AA$1000,H$5,Consolidado!$C$5:$C$1000,"Auditoría Externa")," y "&amp;TEXT(DAY(_xlfn.MAXIFS(Consolidado!$B$5:$B$1000,Consolidado!$E$5:$E$1000,$B18,Consolidado!$AA$5:$AA$1000,H$5,Consolidado!$C$5:$C$1000,"Auditoría Externa")),"00")&amp;"/"&amp;TEXT(MONTH(_xlfn.MAXIFS(Consolidado!$B$5:$B$1000,Consolidado!$E$5:$E$1000,$B18,Consolidado!$AA$5:$AA$1000,H$5,Consolidado!$C$5:$C$1000,"Auditoría Externa")),"00"),""),""),IF(SUMIFS(Consolidado!$AD$5:$AD$1000,Consolidado!$E$5:$E$1000,$B18,Consolidado!$AA$5:$AA$1000,H$5,Consolidado!$C$5:$C$1000,"SSF")&gt;0,"SSF "&amp;TEXT(DAY(_xlfn.MINIFS(Consolidado!$B$5:$B$1000,Consolidado!$E$5:$E$1000,$B18,Consolidado!$AA$5:$AA$1000,H$5,Consolidado!$C$5:$C$1000,"SSF")),"00")&amp;"/"&amp;TEXT(MONTH(_xlfn.MINIFS(Consolidado!$B$5:$B$1000,Consolidado!$E$5:$E$1000,$B18,Consolidado!$AA$5:$AA$1000,H$5,Consolidado!$C$5:$C$1000,"SSF")),"00")&amp;IF(_xlfn.MAXIFS(Consolidado!$B$5:$B$1000,Consolidado!$E$5:$E$1000,$B18,Consolidado!$AA$5:$AA$1000,H$5,Consolidado!$C$5:$C$1000,"SSF")&lt;&gt;_xlfn.MINIFS(Consolidado!$B$5:$B$1000,Consolidado!$E$5:$E$1000,$B18,Consolidado!$AA$5:$AA$1000,H$5,Consolidado!$C$5:$C$1000,"SSF")," y "&amp;TEXT(DAY(_xlfn.MAXIFS(Consolidado!$B$5:$B$1000,Consolidado!$E$5:$E$1000,$B18,Consolidado!$AA$5:$AA$1000,H$5,Consolidado!$C$5:$C$1000,"SSF")),"00")&amp;"/"&amp;TEXT(MONTH(_xlfn.MAXIFS(Consolidado!$B$5:$B$1000,Consolidado!$E$5:$E$1000,$B18,Consolidado!$AA$5:$AA$1000,H$5,Consolidado!$C$5:$C$1000,"SSF")),"00"),""),""),IF(SUMIFS(Consolidado!$AD$5:$AD$1000,Consolidado!$E$5:$E$1000,$B18,Consolidado!$AA$5:$AA$1000,H$5,Consolidado!$C$5:$C$1000,"Comité de Supervisión")&gt;0,"Comité Sup. "&amp;TEXT(DAY(_xlfn.MINIFS(Consolidado!$B$5:$B$1000,Consolidado!$E$5:$E$1000,$B18,Consolidado!$AA$5:$AA$1000,H$5,Consolidado!$C$5:$C$1000,"Comité de Supervisión")),"00")&amp;"/"&amp;TEXT(MONTH(_xlfn.MINIFS(Consolidado!$B$5:$B$1000,Consolidado!$E$5:$E$1000,$B18,Consolidado!$AA$5:$AA$1000,H$5,Consolidado!$C$5:$C$1000,"Comité de Supervisión")),"00")&amp;IF(_xlfn.MAXIFS(Consolidado!$B$5:$B$1000,Consolidado!$E$5:$E$1000,$B18,Consolidado!$AA$5:$AA$1000,H$5,Consolidado!$C$5:$C$1000,"Comité de Supervisión")&lt;&gt;_xlfn.MINIFS(Consolidado!$B$5:$B$1000,Consolidado!$E$5:$E$1000,$B18,Consolidado!$AA$5:$AA$1000,H$5,Consolidado!$C$5:$C$1000,"Comité de Supervisión")," y "&amp;TEXT(DAY(_xlfn.MAXIFS(Consolidado!$B$5:$B$1000,Consolidado!$E$5:$E$1000,$B18,Consolidado!$AA$5:$AA$1000,H$5,Consolidado!$C$5:$C$1000,"Comité de Supervisión")),"00")&amp;"/"&amp;TEXT(MONTH(_xlfn.MAXIFS(Consolidado!$B$5:$B$1000,Consolidado!$E$5:$E$1000,$B18,Consolidado!$AA$5:$AA$1000,H$5,Consolidado!$C$5:$C$1000,"Comité de Supervisión")),"00"),""),""),IF(SUMIFS(Consolidado!$AD$5:$AD$1000,Consolidado!$E$5:$E$1000,$B18,Consolidado!$AA$5:$AA$1000,H$5,Consolidado!$C$5:$C$1000,"Consejo de Administración")&gt;0,"Consejo "&amp;TEXT(DAY(_xlfn.MINIFS(Consolidado!$B$5:$B$1000,Consolidado!$E$5:$E$1000,$B18,Consolidado!$AA$5:$AA$1000,H$5,Consolidado!$C$5:$C$1000,"Consejo de Administración")),"00")&amp;"/"&amp;TEXT(MONTH(_xlfn.MINIFS(Consolidado!$B$5:$B$1000,Consolidado!$E$5:$E$1000,$B18,Consolidado!$AA$5:$AA$1000,H$5,Consolidado!$C$5:$C$1000,"Consejo de Administración")),"00")&amp;IF(_xlfn.MAXIFS(Consolidado!$B$5:$B$1000,Consolidado!$E$5:$E$1000,$B18,Consolidado!$AA$5:$AA$1000,H$5,Consolidado!$C$5:$C$1000,"Consejo de Administración")&lt;&gt;_xlfn.MINIFS(Consolidado!$B$5:$B$1000,Consolidado!$E$5:$E$1000,$B18,Consolidado!$AA$5:$AA$1000,H$5,Consolidado!$C$5:$C$1000,"Consejo de Administración")," y "&amp;TEXT(DAY(_xlfn.MAXIFS(Consolidado!$B$5:$B$1000,Consolidado!$E$5:$E$1000,$B18,Consolidado!$AA$5:$AA$1000,H$5,Consolidado!$C$5:$C$1000,"Consejo de Administración")),"00")&amp;"/"&amp;TEXT(MONTH(_xlfn.MAXIFS(Consolidado!$B$5:$B$1000,Consolidado!$E$5:$E$1000,$B18,Consolidado!$AA$5:$AA$1000,H$5,Consolidado!$C$5:$C$1000,"Consejo de Administración")),"00"),""),""),IF(SUMIFS(Consolidado!$AD$5:$AD$1000,Consolidado!$E$5:$E$1000,$B18,Consolidado!$AA$5:$AA$1000,H$5,Consolidado!$C$5:$C$1000,"Otros")&gt;0,"Otros "&amp;TEXT(DAY(_xlfn.MINIFS(Consolidado!$B$5:$B$1000,Consolidado!$E$5:$E$1000,$B18,Consolidado!$AA$5:$AA$1000,H$5,Consolidado!$C$5:$C$1000,"Otros")),"00")&amp;"/"&amp;TEXT(MONTH(_xlfn.MINIFS(Consolidado!$B$5:$B$1000,Consolidado!$E$5:$E$1000,$B18,Consolidado!$AA$5:$AA$1000,H$5,Consolidado!$C$5:$C$1000,"Otros")),"00")&amp;IF(_xlfn.MAXIFS(Consolidado!$B$5:$B$1000,Consolidado!$E$5:$E$1000,$B18,Consolidado!$AA$5:$AA$1000,H$5,Consolidado!$C$5:$C$1000,"Otros")&lt;&gt;_xlfn.MINIFS(Consolidado!$B$5:$B$1000,Consolidado!$E$5:$E$1000,$B18,Consolidado!$AA$5:$AA$1000,H$5,Consolidado!$C$5:$C$1000,"Otros")," y "&amp;TEXT(DAY(_xlfn.MAXIFS(Consolidado!$B$5:$B$1000,Consolidado!$E$5:$E$1000,$B18,Consolidado!$AA$5:$AA$1000,H$5,Consolidado!$C$5:$C$1000,"Otros")),"00")&amp;"/"&amp;TEXT(MONTH(_xlfn.MAXIFS(Consolidado!$B$5:$B$1000,Consolidado!$E$5:$E$1000,$B18,Consolidado!$AA$5:$AA$1000,H$5,Consolidado!$C$5:$C$1000,"Otros")),"00"),""),""))</f>
        <v/>
      </c>
      <c r="I18" s="37" t="str">
        <f aca="false">_xlfn.TEXTJOIN(" +"&amp;CHAR(10),TRUE(),IF(SUMIFS(Consolidado!$AD$5:$AD$1000,Consolidado!$E$5:$E$1000,$B18,Consolidado!$AA$5:$AA$1000,I$5,Consolidado!$C$5:$C$1000,"Auditoría Interna")&gt;0,"Interna "&amp;TEXT(DAY(_xlfn.MINIFS(Consolidado!$B$5:$B$1000,Consolidado!$E$5:$E$1000,$B18,Consolidado!$AA$5:$AA$1000,I$5,Consolidado!$C$5:$C$1000,"Auditoría Interna")),"00")&amp;"/"&amp;TEXT(MONTH(_xlfn.MINIFS(Consolidado!$B$5:$B$1000,Consolidado!$E$5:$E$1000,$B18,Consolidado!$AA$5:$AA$1000,I$5,Consolidado!$C$5:$C$1000,"Auditoría Interna")),"00")&amp;IF(_xlfn.MAXIFS(Consolidado!$B$5:$B$1000,Consolidado!$E$5:$E$1000,$B18,Consolidado!$AA$5:$AA$1000,I$5,Consolidado!$C$5:$C$1000,"Auditoría Interna")&lt;&gt;_xlfn.MINIFS(Consolidado!$B$5:$B$1000,Consolidado!$E$5:$E$1000,$B18,Consolidado!$AA$5:$AA$1000,I$5,Consolidado!$C$5:$C$1000,"Auditoría Interna")," y "&amp;TEXT(DAY(_xlfn.MAXIFS(Consolidado!$B$5:$B$1000,Consolidado!$E$5:$E$1000,$B18,Consolidado!$AA$5:$AA$1000,I$5,Consolidado!$C$5:$C$1000,"Auditoría Interna")),"00")&amp;"/"&amp;TEXT(MONTH(_xlfn.MAXIFS(Consolidado!$B$5:$B$1000,Consolidado!$E$5:$E$1000,$B18,Consolidado!$AA$5:$AA$1000,I$5,Consolidado!$C$5:$C$1000,"Auditoría Interna")),"00"),""),""),IF(SUMIFS(Consolidado!$AD$5:$AD$1000,Consolidado!$E$5:$E$1000,$B18,Consolidado!$AA$5:$AA$1000,I$5,Consolidado!$C$5:$C$1000,"Auditoría Externa")&gt;0,"Externa "&amp;TEXT(DAY(_xlfn.MINIFS(Consolidado!$B$5:$B$1000,Consolidado!$E$5:$E$1000,$B18,Consolidado!$AA$5:$AA$1000,I$5,Consolidado!$C$5:$C$1000,"Auditoría Externa")),"00")&amp;"/"&amp;TEXT(MONTH(_xlfn.MINIFS(Consolidado!$B$5:$B$1000,Consolidado!$E$5:$E$1000,$B18,Consolidado!$AA$5:$AA$1000,I$5,Consolidado!$C$5:$C$1000,"Auditoría Externa")),"00")&amp;IF(_xlfn.MAXIFS(Consolidado!$B$5:$B$1000,Consolidado!$E$5:$E$1000,$B18,Consolidado!$AA$5:$AA$1000,I$5,Consolidado!$C$5:$C$1000,"Auditoría Externa")&lt;&gt;_xlfn.MINIFS(Consolidado!$B$5:$B$1000,Consolidado!$E$5:$E$1000,$B18,Consolidado!$AA$5:$AA$1000,I$5,Consolidado!$C$5:$C$1000,"Auditoría Externa")," y "&amp;TEXT(DAY(_xlfn.MAXIFS(Consolidado!$B$5:$B$1000,Consolidado!$E$5:$E$1000,$B18,Consolidado!$AA$5:$AA$1000,I$5,Consolidado!$C$5:$C$1000,"Auditoría Externa")),"00")&amp;"/"&amp;TEXT(MONTH(_xlfn.MAXIFS(Consolidado!$B$5:$B$1000,Consolidado!$E$5:$E$1000,$B18,Consolidado!$AA$5:$AA$1000,I$5,Consolidado!$C$5:$C$1000,"Auditoría Externa")),"00"),""),""),IF(SUMIFS(Consolidado!$AD$5:$AD$1000,Consolidado!$E$5:$E$1000,$B18,Consolidado!$AA$5:$AA$1000,I$5,Consolidado!$C$5:$C$1000,"SSF")&gt;0,"SSF "&amp;TEXT(DAY(_xlfn.MINIFS(Consolidado!$B$5:$B$1000,Consolidado!$E$5:$E$1000,$B18,Consolidado!$AA$5:$AA$1000,I$5,Consolidado!$C$5:$C$1000,"SSF")),"00")&amp;"/"&amp;TEXT(MONTH(_xlfn.MINIFS(Consolidado!$B$5:$B$1000,Consolidado!$E$5:$E$1000,$B18,Consolidado!$AA$5:$AA$1000,I$5,Consolidado!$C$5:$C$1000,"SSF")),"00")&amp;IF(_xlfn.MAXIFS(Consolidado!$B$5:$B$1000,Consolidado!$E$5:$E$1000,$B18,Consolidado!$AA$5:$AA$1000,I$5,Consolidado!$C$5:$C$1000,"SSF")&lt;&gt;_xlfn.MINIFS(Consolidado!$B$5:$B$1000,Consolidado!$E$5:$E$1000,$B18,Consolidado!$AA$5:$AA$1000,I$5,Consolidado!$C$5:$C$1000,"SSF")," y "&amp;TEXT(DAY(_xlfn.MAXIFS(Consolidado!$B$5:$B$1000,Consolidado!$E$5:$E$1000,$B18,Consolidado!$AA$5:$AA$1000,I$5,Consolidado!$C$5:$C$1000,"SSF")),"00")&amp;"/"&amp;TEXT(MONTH(_xlfn.MAXIFS(Consolidado!$B$5:$B$1000,Consolidado!$E$5:$E$1000,$B18,Consolidado!$AA$5:$AA$1000,I$5,Consolidado!$C$5:$C$1000,"SSF")),"00"),""),""),IF(SUMIFS(Consolidado!$AD$5:$AD$1000,Consolidado!$E$5:$E$1000,$B18,Consolidado!$AA$5:$AA$1000,I$5,Consolidado!$C$5:$C$1000,"Comité de Supervisión")&gt;0,"Comité Sup. "&amp;TEXT(DAY(_xlfn.MINIFS(Consolidado!$B$5:$B$1000,Consolidado!$E$5:$E$1000,$B18,Consolidado!$AA$5:$AA$1000,I$5,Consolidado!$C$5:$C$1000,"Comité de Supervisión")),"00")&amp;"/"&amp;TEXT(MONTH(_xlfn.MINIFS(Consolidado!$B$5:$B$1000,Consolidado!$E$5:$E$1000,$B18,Consolidado!$AA$5:$AA$1000,I$5,Consolidado!$C$5:$C$1000,"Comité de Supervisión")),"00")&amp;IF(_xlfn.MAXIFS(Consolidado!$B$5:$B$1000,Consolidado!$E$5:$E$1000,$B18,Consolidado!$AA$5:$AA$1000,I$5,Consolidado!$C$5:$C$1000,"Comité de Supervisión")&lt;&gt;_xlfn.MINIFS(Consolidado!$B$5:$B$1000,Consolidado!$E$5:$E$1000,$B18,Consolidado!$AA$5:$AA$1000,I$5,Consolidado!$C$5:$C$1000,"Comité de Supervisión")," y "&amp;TEXT(DAY(_xlfn.MAXIFS(Consolidado!$B$5:$B$1000,Consolidado!$E$5:$E$1000,$B18,Consolidado!$AA$5:$AA$1000,I$5,Consolidado!$C$5:$C$1000,"Comité de Supervisión")),"00")&amp;"/"&amp;TEXT(MONTH(_xlfn.MAXIFS(Consolidado!$B$5:$B$1000,Consolidado!$E$5:$E$1000,$B18,Consolidado!$AA$5:$AA$1000,I$5,Consolidado!$C$5:$C$1000,"Comité de Supervisión")),"00"),""),""),IF(SUMIFS(Consolidado!$AD$5:$AD$1000,Consolidado!$E$5:$E$1000,$B18,Consolidado!$AA$5:$AA$1000,I$5,Consolidado!$C$5:$C$1000,"Consejo de Administración")&gt;0,"Consejo "&amp;TEXT(DAY(_xlfn.MINIFS(Consolidado!$B$5:$B$1000,Consolidado!$E$5:$E$1000,$B18,Consolidado!$AA$5:$AA$1000,I$5,Consolidado!$C$5:$C$1000,"Consejo de Administración")),"00")&amp;"/"&amp;TEXT(MONTH(_xlfn.MINIFS(Consolidado!$B$5:$B$1000,Consolidado!$E$5:$E$1000,$B18,Consolidado!$AA$5:$AA$1000,I$5,Consolidado!$C$5:$C$1000,"Consejo de Administración")),"00")&amp;IF(_xlfn.MAXIFS(Consolidado!$B$5:$B$1000,Consolidado!$E$5:$E$1000,$B18,Consolidado!$AA$5:$AA$1000,I$5,Consolidado!$C$5:$C$1000,"Consejo de Administración")&lt;&gt;_xlfn.MINIFS(Consolidado!$B$5:$B$1000,Consolidado!$E$5:$E$1000,$B18,Consolidado!$AA$5:$AA$1000,I$5,Consolidado!$C$5:$C$1000,"Consejo de Administración")," y "&amp;TEXT(DAY(_xlfn.MAXIFS(Consolidado!$B$5:$B$1000,Consolidado!$E$5:$E$1000,$B18,Consolidado!$AA$5:$AA$1000,I$5,Consolidado!$C$5:$C$1000,"Consejo de Administración")),"00")&amp;"/"&amp;TEXT(MONTH(_xlfn.MAXIFS(Consolidado!$B$5:$B$1000,Consolidado!$E$5:$E$1000,$B18,Consolidado!$AA$5:$AA$1000,I$5,Consolidado!$C$5:$C$1000,"Consejo de Administración")),"00"),""),""),IF(SUMIFS(Consolidado!$AD$5:$AD$1000,Consolidado!$E$5:$E$1000,$B18,Consolidado!$AA$5:$AA$1000,I$5,Consolidado!$C$5:$C$1000,"Otros")&gt;0,"Otros "&amp;TEXT(DAY(_xlfn.MINIFS(Consolidado!$B$5:$B$1000,Consolidado!$E$5:$E$1000,$B18,Consolidado!$AA$5:$AA$1000,I$5,Consolidado!$C$5:$C$1000,"Otros")),"00")&amp;"/"&amp;TEXT(MONTH(_xlfn.MINIFS(Consolidado!$B$5:$B$1000,Consolidado!$E$5:$E$1000,$B18,Consolidado!$AA$5:$AA$1000,I$5,Consolidado!$C$5:$C$1000,"Otros")),"00")&amp;IF(_xlfn.MAXIFS(Consolidado!$B$5:$B$1000,Consolidado!$E$5:$E$1000,$B18,Consolidado!$AA$5:$AA$1000,I$5,Consolidado!$C$5:$C$1000,"Otros")&lt;&gt;_xlfn.MINIFS(Consolidado!$B$5:$B$1000,Consolidado!$E$5:$E$1000,$B18,Consolidado!$AA$5:$AA$1000,I$5,Consolidado!$C$5:$C$1000,"Otros")," y "&amp;TEXT(DAY(_xlfn.MAXIFS(Consolidado!$B$5:$B$1000,Consolidado!$E$5:$E$1000,$B18,Consolidado!$AA$5:$AA$1000,I$5,Consolidado!$C$5:$C$1000,"Otros")),"00")&amp;"/"&amp;TEXT(MONTH(_xlfn.MAXIFS(Consolidado!$B$5:$B$1000,Consolidado!$E$5:$E$1000,$B18,Consolidado!$AA$5:$AA$1000,I$5,Consolidado!$C$5:$C$1000,"Otros")),"00"),""),""))</f>
        <v/>
      </c>
      <c r="J18" s="37" t="str">
        <f aca="false">_xlfn.TEXTJOIN(" +"&amp;CHAR(10),TRUE(),IF(SUMIFS(Consolidado!$AD$5:$AD$1000,Consolidado!$E$5:$E$1000,$B18,Consolidado!$AA$5:$AA$1000,J$5,Consolidado!$C$5:$C$1000,"Auditoría Interna")&gt;0,"Interna "&amp;TEXT(DAY(_xlfn.MINIFS(Consolidado!$B$5:$B$1000,Consolidado!$E$5:$E$1000,$B18,Consolidado!$AA$5:$AA$1000,J$5,Consolidado!$C$5:$C$1000,"Auditoría Interna")),"00")&amp;"/"&amp;TEXT(MONTH(_xlfn.MINIFS(Consolidado!$B$5:$B$1000,Consolidado!$E$5:$E$1000,$B18,Consolidado!$AA$5:$AA$1000,J$5,Consolidado!$C$5:$C$1000,"Auditoría Interna")),"00")&amp;IF(_xlfn.MAXIFS(Consolidado!$B$5:$B$1000,Consolidado!$E$5:$E$1000,$B18,Consolidado!$AA$5:$AA$1000,J$5,Consolidado!$C$5:$C$1000,"Auditoría Interna")&lt;&gt;_xlfn.MINIFS(Consolidado!$B$5:$B$1000,Consolidado!$E$5:$E$1000,$B18,Consolidado!$AA$5:$AA$1000,J$5,Consolidado!$C$5:$C$1000,"Auditoría Interna")," y "&amp;TEXT(DAY(_xlfn.MAXIFS(Consolidado!$B$5:$B$1000,Consolidado!$E$5:$E$1000,$B18,Consolidado!$AA$5:$AA$1000,J$5,Consolidado!$C$5:$C$1000,"Auditoría Interna")),"00")&amp;"/"&amp;TEXT(MONTH(_xlfn.MAXIFS(Consolidado!$B$5:$B$1000,Consolidado!$E$5:$E$1000,$B18,Consolidado!$AA$5:$AA$1000,J$5,Consolidado!$C$5:$C$1000,"Auditoría Interna")),"00"),""),""),IF(SUMIFS(Consolidado!$AD$5:$AD$1000,Consolidado!$E$5:$E$1000,$B18,Consolidado!$AA$5:$AA$1000,J$5,Consolidado!$C$5:$C$1000,"Auditoría Externa")&gt;0,"Externa "&amp;TEXT(DAY(_xlfn.MINIFS(Consolidado!$B$5:$B$1000,Consolidado!$E$5:$E$1000,$B18,Consolidado!$AA$5:$AA$1000,J$5,Consolidado!$C$5:$C$1000,"Auditoría Externa")),"00")&amp;"/"&amp;TEXT(MONTH(_xlfn.MINIFS(Consolidado!$B$5:$B$1000,Consolidado!$E$5:$E$1000,$B18,Consolidado!$AA$5:$AA$1000,J$5,Consolidado!$C$5:$C$1000,"Auditoría Externa")),"00")&amp;IF(_xlfn.MAXIFS(Consolidado!$B$5:$B$1000,Consolidado!$E$5:$E$1000,$B18,Consolidado!$AA$5:$AA$1000,J$5,Consolidado!$C$5:$C$1000,"Auditoría Externa")&lt;&gt;_xlfn.MINIFS(Consolidado!$B$5:$B$1000,Consolidado!$E$5:$E$1000,$B18,Consolidado!$AA$5:$AA$1000,J$5,Consolidado!$C$5:$C$1000,"Auditoría Externa")," y "&amp;TEXT(DAY(_xlfn.MAXIFS(Consolidado!$B$5:$B$1000,Consolidado!$E$5:$E$1000,$B18,Consolidado!$AA$5:$AA$1000,J$5,Consolidado!$C$5:$C$1000,"Auditoría Externa")),"00")&amp;"/"&amp;TEXT(MONTH(_xlfn.MAXIFS(Consolidado!$B$5:$B$1000,Consolidado!$E$5:$E$1000,$B18,Consolidado!$AA$5:$AA$1000,J$5,Consolidado!$C$5:$C$1000,"Auditoría Externa")),"00"),""),""),IF(SUMIFS(Consolidado!$AD$5:$AD$1000,Consolidado!$E$5:$E$1000,$B18,Consolidado!$AA$5:$AA$1000,J$5,Consolidado!$C$5:$C$1000,"SSF")&gt;0,"SSF "&amp;TEXT(DAY(_xlfn.MINIFS(Consolidado!$B$5:$B$1000,Consolidado!$E$5:$E$1000,$B18,Consolidado!$AA$5:$AA$1000,J$5,Consolidado!$C$5:$C$1000,"SSF")),"00")&amp;"/"&amp;TEXT(MONTH(_xlfn.MINIFS(Consolidado!$B$5:$B$1000,Consolidado!$E$5:$E$1000,$B18,Consolidado!$AA$5:$AA$1000,J$5,Consolidado!$C$5:$C$1000,"SSF")),"00")&amp;IF(_xlfn.MAXIFS(Consolidado!$B$5:$B$1000,Consolidado!$E$5:$E$1000,$B18,Consolidado!$AA$5:$AA$1000,J$5,Consolidado!$C$5:$C$1000,"SSF")&lt;&gt;_xlfn.MINIFS(Consolidado!$B$5:$B$1000,Consolidado!$E$5:$E$1000,$B18,Consolidado!$AA$5:$AA$1000,J$5,Consolidado!$C$5:$C$1000,"SSF")," y "&amp;TEXT(DAY(_xlfn.MAXIFS(Consolidado!$B$5:$B$1000,Consolidado!$E$5:$E$1000,$B18,Consolidado!$AA$5:$AA$1000,J$5,Consolidado!$C$5:$C$1000,"SSF")),"00")&amp;"/"&amp;TEXT(MONTH(_xlfn.MAXIFS(Consolidado!$B$5:$B$1000,Consolidado!$E$5:$E$1000,$B18,Consolidado!$AA$5:$AA$1000,J$5,Consolidado!$C$5:$C$1000,"SSF")),"00"),""),""),IF(SUMIFS(Consolidado!$AD$5:$AD$1000,Consolidado!$E$5:$E$1000,$B18,Consolidado!$AA$5:$AA$1000,J$5,Consolidado!$C$5:$C$1000,"Comité de Supervisión")&gt;0,"Comité Sup. "&amp;TEXT(DAY(_xlfn.MINIFS(Consolidado!$B$5:$B$1000,Consolidado!$E$5:$E$1000,$B18,Consolidado!$AA$5:$AA$1000,J$5,Consolidado!$C$5:$C$1000,"Comité de Supervisión")),"00")&amp;"/"&amp;TEXT(MONTH(_xlfn.MINIFS(Consolidado!$B$5:$B$1000,Consolidado!$E$5:$E$1000,$B18,Consolidado!$AA$5:$AA$1000,J$5,Consolidado!$C$5:$C$1000,"Comité de Supervisión")),"00")&amp;IF(_xlfn.MAXIFS(Consolidado!$B$5:$B$1000,Consolidado!$E$5:$E$1000,$B18,Consolidado!$AA$5:$AA$1000,J$5,Consolidado!$C$5:$C$1000,"Comité de Supervisión")&lt;&gt;_xlfn.MINIFS(Consolidado!$B$5:$B$1000,Consolidado!$E$5:$E$1000,$B18,Consolidado!$AA$5:$AA$1000,J$5,Consolidado!$C$5:$C$1000,"Comité de Supervisión")," y "&amp;TEXT(DAY(_xlfn.MAXIFS(Consolidado!$B$5:$B$1000,Consolidado!$E$5:$E$1000,$B18,Consolidado!$AA$5:$AA$1000,J$5,Consolidado!$C$5:$C$1000,"Comité de Supervisión")),"00")&amp;"/"&amp;TEXT(MONTH(_xlfn.MAXIFS(Consolidado!$B$5:$B$1000,Consolidado!$E$5:$E$1000,$B18,Consolidado!$AA$5:$AA$1000,J$5,Consolidado!$C$5:$C$1000,"Comité de Supervisión")),"00"),""),""),IF(SUMIFS(Consolidado!$AD$5:$AD$1000,Consolidado!$E$5:$E$1000,$B18,Consolidado!$AA$5:$AA$1000,J$5,Consolidado!$C$5:$C$1000,"Consejo de Administración")&gt;0,"Consejo "&amp;TEXT(DAY(_xlfn.MINIFS(Consolidado!$B$5:$B$1000,Consolidado!$E$5:$E$1000,$B18,Consolidado!$AA$5:$AA$1000,J$5,Consolidado!$C$5:$C$1000,"Consejo de Administración")),"00")&amp;"/"&amp;TEXT(MONTH(_xlfn.MINIFS(Consolidado!$B$5:$B$1000,Consolidado!$E$5:$E$1000,$B18,Consolidado!$AA$5:$AA$1000,J$5,Consolidado!$C$5:$C$1000,"Consejo de Administración")),"00")&amp;IF(_xlfn.MAXIFS(Consolidado!$B$5:$B$1000,Consolidado!$E$5:$E$1000,$B18,Consolidado!$AA$5:$AA$1000,J$5,Consolidado!$C$5:$C$1000,"Consejo de Administración")&lt;&gt;_xlfn.MINIFS(Consolidado!$B$5:$B$1000,Consolidado!$E$5:$E$1000,$B18,Consolidado!$AA$5:$AA$1000,J$5,Consolidado!$C$5:$C$1000,"Consejo de Administración")," y "&amp;TEXT(DAY(_xlfn.MAXIFS(Consolidado!$B$5:$B$1000,Consolidado!$E$5:$E$1000,$B18,Consolidado!$AA$5:$AA$1000,J$5,Consolidado!$C$5:$C$1000,"Consejo de Administración")),"00")&amp;"/"&amp;TEXT(MONTH(_xlfn.MAXIFS(Consolidado!$B$5:$B$1000,Consolidado!$E$5:$E$1000,$B18,Consolidado!$AA$5:$AA$1000,J$5,Consolidado!$C$5:$C$1000,"Consejo de Administración")),"00"),""),""),IF(SUMIFS(Consolidado!$AD$5:$AD$1000,Consolidado!$E$5:$E$1000,$B18,Consolidado!$AA$5:$AA$1000,J$5,Consolidado!$C$5:$C$1000,"Otros")&gt;0,"Otros "&amp;TEXT(DAY(_xlfn.MINIFS(Consolidado!$B$5:$B$1000,Consolidado!$E$5:$E$1000,$B18,Consolidado!$AA$5:$AA$1000,J$5,Consolidado!$C$5:$C$1000,"Otros")),"00")&amp;"/"&amp;TEXT(MONTH(_xlfn.MINIFS(Consolidado!$B$5:$B$1000,Consolidado!$E$5:$E$1000,$B18,Consolidado!$AA$5:$AA$1000,J$5,Consolidado!$C$5:$C$1000,"Otros")),"00")&amp;IF(_xlfn.MAXIFS(Consolidado!$B$5:$B$1000,Consolidado!$E$5:$E$1000,$B18,Consolidado!$AA$5:$AA$1000,J$5,Consolidado!$C$5:$C$1000,"Otros")&lt;&gt;_xlfn.MINIFS(Consolidado!$B$5:$B$1000,Consolidado!$E$5:$E$1000,$B18,Consolidado!$AA$5:$AA$1000,J$5,Consolidado!$C$5:$C$1000,"Otros")," y "&amp;TEXT(DAY(_xlfn.MAXIFS(Consolidado!$B$5:$B$1000,Consolidado!$E$5:$E$1000,$B18,Consolidado!$AA$5:$AA$1000,J$5,Consolidado!$C$5:$C$1000,"Otros")),"00")&amp;"/"&amp;TEXT(MONTH(_xlfn.MAXIFS(Consolidado!$B$5:$B$1000,Consolidado!$E$5:$E$1000,$B18,Consolidado!$AA$5:$AA$1000,J$5,Consolidado!$C$5:$C$1000,"Otros")),"00"),""),""))</f>
        <v/>
      </c>
      <c r="K18" s="37" t="str">
        <f aca="false">_xlfn.TEXTJOIN(" +"&amp;CHAR(10),TRUE(),IF(SUMIFS(Consolidado!$AD$5:$AD$1000,Consolidado!$E$5:$E$1000,$B18,Consolidado!$AA$5:$AA$1000,K$5,Consolidado!$C$5:$C$1000,"Auditoría Interna")&gt;0,"Interna "&amp;TEXT(DAY(_xlfn.MINIFS(Consolidado!$B$5:$B$1000,Consolidado!$E$5:$E$1000,$B18,Consolidado!$AA$5:$AA$1000,K$5,Consolidado!$C$5:$C$1000,"Auditoría Interna")),"00")&amp;"/"&amp;TEXT(MONTH(_xlfn.MINIFS(Consolidado!$B$5:$B$1000,Consolidado!$E$5:$E$1000,$B18,Consolidado!$AA$5:$AA$1000,K$5,Consolidado!$C$5:$C$1000,"Auditoría Interna")),"00")&amp;IF(_xlfn.MAXIFS(Consolidado!$B$5:$B$1000,Consolidado!$E$5:$E$1000,$B18,Consolidado!$AA$5:$AA$1000,K$5,Consolidado!$C$5:$C$1000,"Auditoría Interna")&lt;&gt;_xlfn.MINIFS(Consolidado!$B$5:$B$1000,Consolidado!$E$5:$E$1000,$B18,Consolidado!$AA$5:$AA$1000,K$5,Consolidado!$C$5:$C$1000,"Auditoría Interna")," y "&amp;TEXT(DAY(_xlfn.MAXIFS(Consolidado!$B$5:$B$1000,Consolidado!$E$5:$E$1000,$B18,Consolidado!$AA$5:$AA$1000,K$5,Consolidado!$C$5:$C$1000,"Auditoría Interna")),"00")&amp;"/"&amp;TEXT(MONTH(_xlfn.MAXIFS(Consolidado!$B$5:$B$1000,Consolidado!$E$5:$E$1000,$B18,Consolidado!$AA$5:$AA$1000,K$5,Consolidado!$C$5:$C$1000,"Auditoría Interna")),"00"),""),""),IF(SUMIFS(Consolidado!$AD$5:$AD$1000,Consolidado!$E$5:$E$1000,$B18,Consolidado!$AA$5:$AA$1000,K$5,Consolidado!$C$5:$C$1000,"Auditoría Externa")&gt;0,"Externa "&amp;TEXT(DAY(_xlfn.MINIFS(Consolidado!$B$5:$B$1000,Consolidado!$E$5:$E$1000,$B18,Consolidado!$AA$5:$AA$1000,K$5,Consolidado!$C$5:$C$1000,"Auditoría Externa")),"00")&amp;"/"&amp;TEXT(MONTH(_xlfn.MINIFS(Consolidado!$B$5:$B$1000,Consolidado!$E$5:$E$1000,$B18,Consolidado!$AA$5:$AA$1000,K$5,Consolidado!$C$5:$C$1000,"Auditoría Externa")),"00")&amp;IF(_xlfn.MAXIFS(Consolidado!$B$5:$B$1000,Consolidado!$E$5:$E$1000,$B18,Consolidado!$AA$5:$AA$1000,K$5,Consolidado!$C$5:$C$1000,"Auditoría Externa")&lt;&gt;_xlfn.MINIFS(Consolidado!$B$5:$B$1000,Consolidado!$E$5:$E$1000,$B18,Consolidado!$AA$5:$AA$1000,K$5,Consolidado!$C$5:$C$1000,"Auditoría Externa")," y "&amp;TEXT(DAY(_xlfn.MAXIFS(Consolidado!$B$5:$B$1000,Consolidado!$E$5:$E$1000,$B18,Consolidado!$AA$5:$AA$1000,K$5,Consolidado!$C$5:$C$1000,"Auditoría Externa")),"00")&amp;"/"&amp;TEXT(MONTH(_xlfn.MAXIFS(Consolidado!$B$5:$B$1000,Consolidado!$E$5:$E$1000,$B18,Consolidado!$AA$5:$AA$1000,K$5,Consolidado!$C$5:$C$1000,"Auditoría Externa")),"00"),""),""),IF(SUMIFS(Consolidado!$AD$5:$AD$1000,Consolidado!$E$5:$E$1000,$B18,Consolidado!$AA$5:$AA$1000,K$5,Consolidado!$C$5:$C$1000,"SSF")&gt;0,"SSF "&amp;TEXT(DAY(_xlfn.MINIFS(Consolidado!$B$5:$B$1000,Consolidado!$E$5:$E$1000,$B18,Consolidado!$AA$5:$AA$1000,K$5,Consolidado!$C$5:$C$1000,"SSF")),"00")&amp;"/"&amp;TEXT(MONTH(_xlfn.MINIFS(Consolidado!$B$5:$B$1000,Consolidado!$E$5:$E$1000,$B18,Consolidado!$AA$5:$AA$1000,K$5,Consolidado!$C$5:$C$1000,"SSF")),"00")&amp;IF(_xlfn.MAXIFS(Consolidado!$B$5:$B$1000,Consolidado!$E$5:$E$1000,$B18,Consolidado!$AA$5:$AA$1000,K$5,Consolidado!$C$5:$C$1000,"SSF")&lt;&gt;_xlfn.MINIFS(Consolidado!$B$5:$B$1000,Consolidado!$E$5:$E$1000,$B18,Consolidado!$AA$5:$AA$1000,K$5,Consolidado!$C$5:$C$1000,"SSF")," y "&amp;TEXT(DAY(_xlfn.MAXIFS(Consolidado!$B$5:$B$1000,Consolidado!$E$5:$E$1000,$B18,Consolidado!$AA$5:$AA$1000,K$5,Consolidado!$C$5:$C$1000,"SSF")),"00")&amp;"/"&amp;TEXT(MONTH(_xlfn.MAXIFS(Consolidado!$B$5:$B$1000,Consolidado!$E$5:$E$1000,$B18,Consolidado!$AA$5:$AA$1000,K$5,Consolidado!$C$5:$C$1000,"SSF")),"00"),""),""),IF(SUMIFS(Consolidado!$AD$5:$AD$1000,Consolidado!$E$5:$E$1000,$B18,Consolidado!$AA$5:$AA$1000,K$5,Consolidado!$C$5:$C$1000,"Comité de Supervisión")&gt;0,"Comité Sup. "&amp;TEXT(DAY(_xlfn.MINIFS(Consolidado!$B$5:$B$1000,Consolidado!$E$5:$E$1000,$B18,Consolidado!$AA$5:$AA$1000,K$5,Consolidado!$C$5:$C$1000,"Comité de Supervisión")),"00")&amp;"/"&amp;TEXT(MONTH(_xlfn.MINIFS(Consolidado!$B$5:$B$1000,Consolidado!$E$5:$E$1000,$B18,Consolidado!$AA$5:$AA$1000,K$5,Consolidado!$C$5:$C$1000,"Comité de Supervisión")),"00")&amp;IF(_xlfn.MAXIFS(Consolidado!$B$5:$B$1000,Consolidado!$E$5:$E$1000,$B18,Consolidado!$AA$5:$AA$1000,K$5,Consolidado!$C$5:$C$1000,"Comité de Supervisión")&lt;&gt;_xlfn.MINIFS(Consolidado!$B$5:$B$1000,Consolidado!$E$5:$E$1000,$B18,Consolidado!$AA$5:$AA$1000,K$5,Consolidado!$C$5:$C$1000,"Comité de Supervisión")," y "&amp;TEXT(DAY(_xlfn.MAXIFS(Consolidado!$B$5:$B$1000,Consolidado!$E$5:$E$1000,$B18,Consolidado!$AA$5:$AA$1000,K$5,Consolidado!$C$5:$C$1000,"Comité de Supervisión")),"00")&amp;"/"&amp;TEXT(MONTH(_xlfn.MAXIFS(Consolidado!$B$5:$B$1000,Consolidado!$E$5:$E$1000,$B18,Consolidado!$AA$5:$AA$1000,K$5,Consolidado!$C$5:$C$1000,"Comité de Supervisión")),"00"),""),""),IF(SUMIFS(Consolidado!$AD$5:$AD$1000,Consolidado!$E$5:$E$1000,$B18,Consolidado!$AA$5:$AA$1000,K$5,Consolidado!$C$5:$C$1000,"Consejo de Administración")&gt;0,"Consejo "&amp;TEXT(DAY(_xlfn.MINIFS(Consolidado!$B$5:$B$1000,Consolidado!$E$5:$E$1000,$B18,Consolidado!$AA$5:$AA$1000,K$5,Consolidado!$C$5:$C$1000,"Consejo de Administración")),"00")&amp;"/"&amp;TEXT(MONTH(_xlfn.MINIFS(Consolidado!$B$5:$B$1000,Consolidado!$E$5:$E$1000,$B18,Consolidado!$AA$5:$AA$1000,K$5,Consolidado!$C$5:$C$1000,"Consejo de Administración")),"00")&amp;IF(_xlfn.MAXIFS(Consolidado!$B$5:$B$1000,Consolidado!$E$5:$E$1000,$B18,Consolidado!$AA$5:$AA$1000,K$5,Consolidado!$C$5:$C$1000,"Consejo de Administración")&lt;&gt;_xlfn.MINIFS(Consolidado!$B$5:$B$1000,Consolidado!$E$5:$E$1000,$B18,Consolidado!$AA$5:$AA$1000,K$5,Consolidado!$C$5:$C$1000,"Consejo de Administración")," y "&amp;TEXT(DAY(_xlfn.MAXIFS(Consolidado!$B$5:$B$1000,Consolidado!$E$5:$E$1000,$B18,Consolidado!$AA$5:$AA$1000,K$5,Consolidado!$C$5:$C$1000,"Consejo de Administración")),"00")&amp;"/"&amp;TEXT(MONTH(_xlfn.MAXIFS(Consolidado!$B$5:$B$1000,Consolidado!$E$5:$E$1000,$B18,Consolidado!$AA$5:$AA$1000,K$5,Consolidado!$C$5:$C$1000,"Consejo de Administración")),"00"),""),""),IF(SUMIFS(Consolidado!$AD$5:$AD$1000,Consolidado!$E$5:$E$1000,$B18,Consolidado!$AA$5:$AA$1000,K$5,Consolidado!$C$5:$C$1000,"Otros")&gt;0,"Otros "&amp;TEXT(DAY(_xlfn.MINIFS(Consolidado!$B$5:$B$1000,Consolidado!$E$5:$E$1000,$B18,Consolidado!$AA$5:$AA$1000,K$5,Consolidado!$C$5:$C$1000,"Otros")),"00")&amp;"/"&amp;TEXT(MONTH(_xlfn.MINIFS(Consolidado!$B$5:$B$1000,Consolidado!$E$5:$E$1000,$B18,Consolidado!$AA$5:$AA$1000,K$5,Consolidado!$C$5:$C$1000,"Otros")),"00")&amp;IF(_xlfn.MAXIFS(Consolidado!$B$5:$B$1000,Consolidado!$E$5:$E$1000,$B18,Consolidado!$AA$5:$AA$1000,K$5,Consolidado!$C$5:$C$1000,"Otros")&lt;&gt;_xlfn.MINIFS(Consolidado!$B$5:$B$1000,Consolidado!$E$5:$E$1000,$B18,Consolidado!$AA$5:$AA$1000,K$5,Consolidado!$C$5:$C$1000,"Otros")," y "&amp;TEXT(DAY(_xlfn.MAXIFS(Consolidado!$B$5:$B$1000,Consolidado!$E$5:$E$1000,$B18,Consolidado!$AA$5:$AA$1000,K$5,Consolidado!$C$5:$C$1000,"Otros")),"00")&amp;"/"&amp;TEXT(MONTH(_xlfn.MAXIFS(Consolidado!$B$5:$B$1000,Consolidado!$E$5:$E$1000,$B18,Consolidado!$AA$5:$AA$1000,K$5,Consolidado!$C$5:$C$1000,"Otros")),"00"),""),""))</f>
        <v/>
      </c>
      <c r="L18" s="37" t="str">
        <f aca="false">_xlfn.TEXTJOIN(" +"&amp;CHAR(10),TRUE(),IF(SUMIFS(Consolidado!$AD$5:$AD$1000,Consolidado!$E$5:$E$1000,$B18,Consolidado!$AA$5:$AA$1000,L$5,Consolidado!$C$5:$C$1000,"Auditoría Interna")&gt;0,"Interna "&amp;TEXT(DAY(_xlfn.MINIFS(Consolidado!$B$5:$B$1000,Consolidado!$E$5:$E$1000,$B18,Consolidado!$AA$5:$AA$1000,L$5,Consolidado!$C$5:$C$1000,"Auditoría Interna")),"00")&amp;"/"&amp;TEXT(MONTH(_xlfn.MINIFS(Consolidado!$B$5:$B$1000,Consolidado!$E$5:$E$1000,$B18,Consolidado!$AA$5:$AA$1000,L$5,Consolidado!$C$5:$C$1000,"Auditoría Interna")),"00")&amp;IF(_xlfn.MAXIFS(Consolidado!$B$5:$B$1000,Consolidado!$E$5:$E$1000,$B18,Consolidado!$AA$5:$AA$1000,L$5,Consolidado!$C$5:$C$1000,"Auditoría Interna")&lt;&gt;_xlfn.MINIFS(Consolidado!$B$5:$B$1000,Consolidado!$E$5:$E$1000,$B18,Consolidado!$AA$5:$AA$1000,L$5,Consolidado!$C$5:$C$1000,"Auditoría Interna")," y "&amp;TEXT(DAY(_xlfn.MAXIFS(Consolidado!$B$5:$B$1000,Consolidado!$E$5:$E$1000,$B18,Consolidado!$AA$5:$AA$1000,L$5,Consolidado!$C$5:$C$1000,"Auditoría Interna")),"00")&amp;"/"&amp;TEXT(MONTH(_xlfn.MAXIFS(Consolidado!$B$5:$B$1000,Consolidado!$E$5:$E$1000,$B18,Consolidado!$AA$5:$AA$1000,L$5,Consolidado!$C$5:$C$1000,"Auditoría Interna")),"00"),""),""),IF(SUMIFS(Consolidado!$AD$5:$AD$1000,Consolidado!$E$5:$E$1000,$B18,Consolidado!$AA$5:$AA$1000,L$5,Consolidado!$C$5:$C$1000,"Auditoría Externa")&gt;0,"Externa "&amp;TEXT(DAY(_xlfn.MINIFS(Consolidado!$B$5:$B$1000,Consolidado!$E$5:$E$1000,$B18,Consolidado!$AA$5:$AA$1000,L$5,Consolidado!$C$5:$C$1000,"Auditoría Externa")),"00")&amp;"/"&amp;TEXT(MONTH(_xlfn.MINIFS(Consolidado!$B$5:$B$1000,Consolidado!$E$5:$E$1000,$B18,Consolidado!$AA$5:$AA$1000,L$5,Consolidado!$C$5:$C$1000,"Auditoría Externa")),"00")&amp;IF(_xlfn.MAXIFS(Consolidado!$B$5:$B$1000,Consolidado!$E$5:$E$1000,$B18,Consolidado!$AA$5:$AA$1000,L$5,Consolidado!$C$5:$C$1000,"Auditoría Externa")&lt;&gt;_xlfn.MINIFS(Consolidado!$B$5:$B$1000,Consolidado!$E$5:$E$1000,$B18,Consolidado!$AA$5:$AA$1000,L$5,Consolidado!$C$5:$C$1000,"Auditoría Externa")," y "&amp;TEXT(DAY(_xlfn.MAXIFS(Consolidado!$B$5:$B$1000,Consolidado!$E$5:$E$1000,$B18,Consolidado!$AA$5:$AA$1000,L$5,Consolidado!$C$5:$C$1000,"Auditoría Externa")),"00")&amp;"/"&amp;TEXT(MONTH(_xlfn.MAXIFS(Consolidado!$B$5:$B$1000,Consolidado!$E$5:$E$1000,$B18,Consolidado!$AA$5:$AA$1000,L$5,Consolidado!$C$5:$C$1000,"Auditoría Externa")),"00"),""),""),IF(SUMIFS(Consolidado!$AD$5:$AD$1000,Consolidado!$E$5:$E$1000,$B18,Consolidado!$AA$5:$AA$1000,L$5,Consolidado!$C$5:$C$1000,"SSF")&gt;0,"SSF "&amp;TEXT(DAY(_xlfn.MINIFS(Consolidado!$B$5:$B$1000,Consolidado!$E$5:$E$1000,$B18,Consolidado!$AA$5:$AA$1000,L$5,Consolidado!$C$5:$C$1000,"SSF")),"00")&amp;"/"&amp;TEXT(MONTH(_xlfn.MINIFS(Consolidado!$B$5:$B$1000,Consolidado!$E$5:$E$1000,$B18,Consolidado!$AA$5:$AA$1000,L$5,Consolidado!$C$5:$C$1000,"SSF")),"00")&amp;IF(_xlfn.MAXIFS(Consolidado!$B$5:$B$1000,Consolidado!$E$5:$E$1000,$B18,Consolidado!$AA$5:$AA$1000,L$5,Consolidado!$C$5:$C$1000,"SSF")&lt;&gt;_xlfn.MINIFS(Consolidado!$B$5:$B$1000,Consolidado!$E$5:$E$1000,$B18,Consolidado!$AA$5:$AA$1000,L$5,Consolidado!$C$5:$C$1000,"SSF")," y "&amp;TEXT(DAY(_xlfn.MAXIFS(Consolidado!$B$5:$B$1000,Consolidado!$E$5:$E$1000,$B18,Consolidado!$AA$5:$AA$1000,L$5,Consolidado!$C$5:$C$1000,"SSF")),"00")&amp;"/"&amp;TEXT(MONTH(_xlfn.MAXIFS(Consolidado!$B$5:$B$1000,Consolidado!$E$5:$E$1000,$B18,Consolidado!$AA$5:$AA$1000,L$5,Consolidado!$C$5:$C$1000,"SSF")),"00"),""),""),IF(SUMIFS(Consolidado!$AD$5:$AD$1000,Consolidado!$E$5:$E$1000,$B18,Consolidado!$AA$5:$AA$1000,L$5,Consolidado!$C$5:$C$1000,"Comité de Supervisión")&gt;0,"Comité Sup. "&amp;TEXT(DAY(_xlfn.MINIFS(Consolidado!$B$5:$B$1000,Consolidado!$E$5:$E$1000,$B18,Consolidado!$AA$5:$AA$1000,L$5,Consolidado!$C$5:$C$1000,"Comité de Supervisión")),"00")&amp;"/"&amp;TEXT(MONTH(_xlfn.MINIFS(Consolidado!$B$5:$B$1000,Consolidado!$E$5:$E$1000,$B18,Consolidado!$AA$5:$AA$1000,L$5,Consolidado!$C$5:$C$1000,"Comité de Supervisión")),"00")&amp;IF(_xlfn.MAXIFS(Consolidado!$B$5:$B$1000,Consolidado!$E$5:$E$1000,$B18,Consolidado!$AA$5:$AA$1000,L$5,Consolidado!$C$5:$C$1000,"Comité de Supervisión")&lt;&gt;_xlfn.MINIFS(Consolidado!$B$5:$B$1000,Consolidado!$E$5:$E$1000,$B18,Consolidado!$AA$5:$AA$1000,L$5,Consolidado!$C$5:$C$1000,"Comité de Supervisión")," y "&amp;TEXT(DAY(_xlfn.MAXIFS(Consolidado!$B$5:$B$1000,Consolidado!$E$5:$E$1000,$B18,Consolidado!$AA$5:$AA$1000,L$5,Consolidado!$C$5:$C$1000,"Comité de Supervisión")),"00")&amp;"/"&amp;TEXT(MONTH(_xlfn.MAXIFS(Consolidado!$B$5:$B$1000,Consolidado!$E$5:$E$1000,$B18,Consolidado!$AA$5:$AA$1000,L$5,Consolidado!$C$5:$C$1000,"Comité de Supervisión")),"00"),""),""),IF(SUMIFS(Consolidado!$AD$5:$AD$1000,Consolidado!$E$5:$E$1000,$B18,Consolidado!$AA$5:$AA$1000,L$5,Consolidado!$C$5:$C$1000,"Consejo de Administración")&gt;0,"Consejo "&amp;TEXT(DAY(_xlfn.MINIFS(Consolidado!$B$5:$B$1000,Consolidado!$E$5:$E$1000,$B18,Consolidado!$AA$5:$AA$1000,L$5,Consolidado!$C$5:$C$1000,"Consejo de Administración")),"00")&amp;"/"&amp;TEXT(MONTH(_xlfn.MINIFS(Consolidado!$B$5:$B$1000,Consolidado!$E$5:$E$1000,$B18,Consolidado!$AA$5:$AA$1000,L$5,Consolidado!$C$5:$C$1000,"Consejo de Administración")),"00")&amp;IF(_xlfn.MAXIFS(Consolidado!$B$5:$B$1000,Consolidado!$E$5:$E$1000,$B18,Consolidado!$AA$5:$AA$1000,L$5,Consolidado!$C$5:$C$1000,"Consejo de Administración")&lt;&gt;_xlfn.MINIFS(Consolidado!$B$5:$B$1000,Consolidado!$E$5:$E$1000,$B18,Consolidado!$AA$5:$AA$1000,L$5,Consolidado!$C$5:$C$1000,"Consejo de Administración")," y "&amp;TEXT(DAY(_xlfn.MAXIFS(Consolidado!$B$5:$B$1000,Consolidado!$E$5:$E$1000,$B18,Consolidado!$AA$5:$AA$1000,L$5,Consolidado!$C$5:$C$1000,"Consejo de Administración")),"00")&amp;"/"&amp;TEXT(MONTH(_xlfn.MAXIFS(Consolidado!$B$5:$B$1000,Consolidado!$E$5:$E$1000,$B18,Consolidado!$AA$5:$AA$1000,L$5,Consolidado!$C$5:$C$1000,"Consejo de Administración")),"00"),""),""),IF(SUMIFS(Consolidado!$AD$5:$AD$1000,Consolidado!$E$5:$E$1000,$B18,Consolidado!$AA$5:$AA$1000,L$5,Consolidado!$C$5:$C$1000,"Otros")&gt;0,"Otros "&amp;TEXT(DAY(_xlfn.MINIFS(Consolidado!$B$5:$B$1000,Consolidado!$E$5:$E$1000,$B18,Consolidado!$AA$5:$AA$1000,L$5,Consolidado!$C$5:$C$1000,"Otros")),"00")&amp;"/"&amp;TEXT(MONTH(_xlfn.MINIFS(Consolidado!$B$5:$B$1000,Consolidado!$E$5:$E$1000,$B18,Consolidado!$AA$5:$AA$1000,L$5,Consolidado!$C$5:$C$1000,"Otros")),"00")&amp;IF(_xlfn.MAXIFS(Consolidado!$B$5:$B$1000,Consolidado!$E$5:$E$1000,$B18,Consolidado!$AA$5:$AA$1000,L$5,Consolidado!$C$5:$C$1000,"Otros")&lt;&gt;_xlfn.MINIFS(Consolidado!$B$5:$B$1000,Consolidado!$E$5:$E$1000,$B18,Consolidado!$AA$5:$AA$1000,L$5,Consolidado!$C$5:$C$1000,"Otros")," y "&amp;TEXT(DAY(_xlfn.MAXIFS(Consolidado!$B$5:$B$1000,Consolidado!$E$5:$E$1000,$B18,Consolidado!$AA$5:$AA$1000,L$5,Consolidado!$C$5:$C$1000,"Otros")),"00")&amp;"/"&amp;TEXT(MONTH(_xlfn.MAXIFS(Consolidado!$B$5:$B$1000,Consolidado!$E$5:$E$1000,$B18,Consolidado!$AA$5:$AA$1000,L$5,Consolidado!$C$5:$C$1000,"Otros")),"00"),""),""))</f>
        <v/>
      </c>
      <c r="M18" s="37" t="str">
        <f aca="false">_xlfn.TEXTJOIN(" +"&amp;CHAR(10),TRUE(),IF(SUMIFS(Consolidado!$AD$5:$AD$1000,Consolidado!$E$5:$E$1000,$B18,Consolidado!$AA$5:$AA$1000,M$5,Consolidado!$C$5:$C$1000,"Auditoría Interna")&gt;0,"Interna "&amp;TEXT(DAY(_xlfn.MINIFS(Consolidado!$B$5:$B$1000,Consolidado!$E$5:$E$1000,$B18,Consolidado!$AA$5:$AA$1000,M$5,Consolidado!$C$5:$C$1000,"Auditoría Interna")),"00")&amp;"/"&amp;TEXT(MONTH(_xlfn.MINIFS(Consolidado!$B$5:$B$1000,Consolidado!$E$5:$E$1000,$B18,Consolidado!$AA$5:$AA$1000,M$5,Consolidado!$C$5:$C$1000,"Auditoría Interna")),"00")&amp;IF(_xlfn.MAXIFS(Consolidado!$B$5:$B$1000,Consolidado!$E$5:$E$1000,$B18,Consolidado!$AA$5:$AA$1000,M$5,Consolidado!$C$5:$C$1000,"Auditoría Interna")&lt;&gt;_xlfn.MINIFS(Consolidado!$B$5:$B$1000,Consolidado!$E$5:$E$1000,$B18,Consolidado!$AA$5:$AA$1000,M$5,Consolidado!$C$5:$C$1000,"Auditoría Interna")," y "&amp;TEXT(DAY(_xlfn.MAXIFS(Consolidado!$B$5:$B$1000,Consolidado!$E$5:$E$1000,$B18,Consolidado!$AA$5:$AA$1000,M$5,Consolidado!$C$5:$C$1000,"Auditoría Interna")),"00")&amp;"/"&amp;TEXT(MONTH(_xlfn.MAXIFS(Consolidado!$B$5:$B$1000,Consolidado!$E$5:$E$1000,$B18,Consolidado!$AA$5:$AA$1000,M$5,Consolidado!$C$5:$C$1000,"Auditoría Interna")),"00"),""),""),IF(SUMIFS(Consolidado!$AD$5:$AD$1000,Consolidado!$E$5:$E$1000,$B18,Consolidado!$AA$5:$AA$1000,M$5,Consolidado!$C$5:$C$1000,"Auditoría Externa")&gt;0,"Externa "&amp;TEXT(DAY(_xlfn.MINIFS(Consolidado!$B$5:$B$1000,Consolidado!$E$5:$E$1000,$B18,Consolidado!$AA$5:$AA$1000,M$5,Consolidado!$C$5:$C$1000,"Auditoría Externa")),"00")&amp;"/"&amp;TEXT(MONTH(_xlfn.MINIFS(Consolidado!$B$5:$B$1000,Consolidado!$E$5:$E$1000,$B18,Consolidado!$AA$5:$AA$1000,M$5,Consolidado!$C$5:$C$1000,"Auditoría Externa")),"00")&amp;IF(_xlfn.MAXIFS(Consolidado!$B$5:$B$1000,Consolidado!$E$5:$E$1000,$B18,Consolidado!$AA$5:$AA$1000,M$5,Consolidado!$C$5:$C$1000,"Auditoría Externa")&lt;&gt;_xlfn.MINIFS(Consolidado!$B$5:$B$1000,Consolidado!$E$5:$E$1000,$B18,Consolidado!$AA$5:$AA$1000,M$5,Consolidado!$C$5:$C$1000,"Auditoría Externa")," y "&amp;TEXT(DAY(_xlfn.MAXIFS(Consolidado!$B$5:$B$1000,Consolidado!$E$5:$E$1000,$B18,Consolidado!$AA$5:$AA$1000,M$5,Consolidado!$C$5:$C$1000,"Auditoría Externa")),"00")&amp;"/"&amp;TEXT(MONTH(_xlfn.MAXIFS(Consolidado!$B$5:$B$1000,Consolidado!$E$5:$E$1000,$B18,Consolidado!$AA$5:$AA$1000,M$5,Consolidado!$C$5:$C$1000,"Auditoría Externa")),"00"),""),""),IF(SUMIFS(Consolidado!$AD$5:$AD$1000,Consolidado!$E$5:$E$1000,$B18,Consolidado!$AA$5:$AA$1000,M$5,Consolidado!$C$5:$C$1000,"SSF")&gt;0,"SSF "&amp;TEXT(DAY(_xlfn.MINIFS(Consolidado!$B$5:$B$1000,Consolidado!$E$5:$E$1000,$B18,Consolidado!$AA$5:$AA$1000,M$5,Consolidado!$C$5:$C$1000,"SSF")),"00")&amp;"/"&amp;TEXT(MONTH(_xlfn.MINIFS(Consolidado!$B$5:$B$1000,Consolidado!$E$5:$E$1000,$B18,Consolidado!$AA$5:$AA$1000,M$5,Consolidado!$C$5:$C$1000,"SSF")),"00")&amp;IF(_xlfn.MAXIFS(Consolidado!$B$5:$B$1000,Consolidado!$E$5:$E$1000,$B18,Consolidado!$AA$5:$AA$1000,M$5,Consolidado!$C$5:$C$1000,"SSF")&lt;&gt;_xlfn.MINIFS(Consolidado!$B$5:$B$1000,Consolidado!$E$5:$E$1000,$B18,Consolidado!$AA$5:$AA$1000,M$5,Consolidado!$C$5:$C$1000,"SSF")," y "&amp;TEXT(DAY(_xlfn.MAXIFS(Consolidado!$B$5:$B$1000,Consolidado!$E$5:$E$1000,$B18,Consolidado!$AA$5:$AA$1000,M$5,Consolidado!$C$5:$C$1000,"SSF")),"00")&amp;"/"&amp;TEXT(MONTH(_xlfn.MAXIFS(Consolidado!$B$5:$B$1000,Consolidado!$E$5:$E$1000,$B18,Consolidado!$AA$5:$AA$1000,M$5,Consolidado!$C$5:$C$1000,"SSF")),"00"),""),""),IF(SUMIFS(Consolidado!$AD$5:$AD$1000,Consolidado!$E$5:$E$1000,$B18,Consolidado!$AA$5:$AA$1000,M$5,Consolidado!$C$5:$C$1000,"Comité de Supervisión")&gt;0,"Comité Sup. "&amp;TEXT(DAY(_xlfn.MINIFS(Consolidado!$B$5:$B$1000,Consolidado!$E$5:$E$1000,$B18,Consolidado!$AA$5:$AA$1000,M$5,Consolidado!$C$5:$C$1000,"Comité de Supervisión")),"00")&amp;"/"&amp;TEXT(MONTH(_xlfn.MINIFS(Consolidado!$B$5:$B$1000,Consolidado!$E$5:$E$1000,$B18,Consolidado!$AA$5:$AA$1000,M$5,Consolidado!$C$5:$C$1000,"Comité de Supervisión")),"00")&amp;IF(_xlfn.MAXIFS(Consolidado!$B$5:$B$1000,Consolidado!$E$5:$E$1000,$B18,Consolidado!$AA$5:$AA$1000,M$5,Consolidado!$C$5:$C$1000,"Comité de Supervisión")&lt;&gt;_xlfn.MINIFS(Consolidado!$B$5:$B$1000,Consolidado!$E$5:$E$1000,$B18,Consolidado!$AA$5:$AA$1000,M$5,Consolidado!$C$5:$C$1000,"Comité de Supervisión")," y "&amp;TEXT(DAY(_xlfn.MAXIFS(Consolidado!$B$5:$B$1000,Consolidado!$E$5:$E$1000,$B18,Consolidado!$AA$5:$AA$1000,M$5,Consolidado!$C$5:$C$1000,"Comité de Supervisión")),"00")&amp;"/"&amp;TEXT(MONTH(_xlfn.MAXIFS(Consolidado!$B$5:$B$1000,Consolidado!$E$5:$E$1000,$B18,Consolidado!$AA$5:$AA$1000,M$5,Consolidado!$C$5:$C$1000,"Comité de Supervisión")),"00"),""),""),IF(SUMIFS(Consolidado!$AD$5:$AD$1000,Consolidado!$E$5:$E$1000,$B18,Consolidado!$AA$5:$AA$1000,M$5,Consolidado!$C$5:$C$1000,"Consejo de Administración")&gt;0,"Consejo "&amp;TEXT(DAY(_xlfn.MINIFS(Consolidado!$B$5:$B$1000,Consolidado!$E$5:$E$1000,$B18,Consolidado!$AA$5:$AA$1000,M$5,Consolidado!$C$5:$C$1000,"Consejo de Administración")),"00")&amp;"/"&amp;TEXT(MONTH(_xlfn.MINIFS(Consolidado!$B$5:$B$1000,Consolidado!$E$5:$E$1000,$B18,Consolidado!$AA$5:$AA$1000,M$5,Consolidado!$C$5:$C$1000,"Consejo de Administración")),"00")&amp;IF(_xlfn.MAXIFS(Consolidado!$B$5:$B$1000,Consolidado!$E$5:$E$1000,$B18,Consolidado!$AA$5:$AA$1000,M$5,Consolidado!$C$5:$C$1000,"Consejo de Administración")&lt;&gt;_xlfn.MINIFS(Consolidado!$B$5:$B$1000,Consolidado!$E$5:$E$1000,$B18,Consolidado!$AA$5:$AA$1000,M$5,Consolidado!$C$5:$C$1000,"Consejo de Administración")," y "&amp;TEXT(DAY(_xlfn.MAXIFS(Consolidado!$B$5:$B$1000,Consolidado!$E$5:$E$1000,$B18,Consolidado!$AA$5:$AA$1000,M$5,Consolidado!$C$5:$C$1000,"Consejo de Administración")),"00")&amp;"/"&amp;TEXT(MONTH(_xlfn.MAXIFS(Consolidado!$B$5:$B$1000,Consolidado!$E$5:$E$1000,$B18,Consolidado!$AA$5:$AA$1000,M$5,Consolidado!$C$5:$C$1000,"Consejo de Administración")),"00"),""),""),IF(SUMIFS(Consolidado!$AD$5:$AD$1000,Consolidado!$E$5:$E$1000,$B18,Consolidado!$AA$5:$AA$1000,M$5,Consolidado!$C$5:$C$1000,"Otros")&gt;0,"Otros "&amp;TEXT(DAY(_xlfn.MINIFS(Consolidado!$B$5:$B$1000,Consolidado!$E$5:$E$1000,$B18,Consolidado!$AA$5:$AA$1000,M$5,Consolidado!$C$5:$C$1000,"Otros")),"00")&amp;"/"&amp;TEXT(MONTH(_xlfn.MINIFS(Consolidado!$B$5:$B$1000,Consolidado!$E$5:$E$1000,$B18,Consolidado!$AA$5:$AA$1000,M$5,Consolidado!$C$5:$C$1000,"Otros")),"00")&amp;IF(_xlfn.MAXIFS(Consolidado!$B$5:$B$1000,Consolidado!$E$5:$E$1000,$B18,Consolidado!$AA$5:$AA$1000,M$5,Consolidado!$C$5:$C$1000,"Otros")&lt;&gt;_xlfn.MINIFS(Consolidado!$B$5:$B$1000,Consolidado!$E$5:$E$1000,$B18,Consolidado!$AA$5:$AA$1000,M$5,Consolidado!$C$5:$C$1000,"Otros")," y "&amp;TEXT(DAY(_xlfn.MAXIFS(Consolidado!$B$5:$B$1000,Consolidado!$E$5:$E$1000,$B18,Consolidado!$AA$5:$AA$1000,M$5,Consolidado!$C$5:$C$1000,"Otros")),"00")&amp;"/"&amp;TEXT(MONTH(_xlfn.MAXIFS(Consolidado!$B$5:$B$1000,Consolidado!$E$5:$E$1000,$B18,Consolidado!$AA$5:$AA$1000,M$5,Consolidado!$C$5:$C$1000,"Otros")),"00"),""),""))</f>
        <v/>
      </c>
      <c r="N18" s="37" t="str">
        <f aca="false">_xlfn.TEXTJOIN(" +"&amp;CHAR(10),TRUE(),IF(SUMIFS(Consolidado!$AD$5:$AD$1000,Consolidado!$E$5:$E$1000,$B18,Consolidado!$AA$5:$AA$1000,N$5,Consolidado!$C$5:$C$1000,"Auditoría Interna")&gt;0,"Interna "&amp;TEXT(DAY(_xlfn.MINIFS(Consolidado!$B$5:$B$1000,Consolidado!$E$5:$E$1000,$B18,Consolidado!$AA$5:$AA$1000,N$5,Consolidado!$C$5:$C$1000,"Auditoría Interna")),"00")&amp;"/"&amp;TEXT(MONTH(_xlfn.MINIFS(Consolidado!$B$5:$B$1000,Consolidado!$E$5:$E$1000,$B18,Consolidado!$AA$5:$AA$1000,N$5,Consolidado!$C$5:$C$1000,"Auditoría Interna")),"00")&amp;IF(_xlfn.MAXIFS(Consolidado!$B$5:$B$1000,Consolidado!$E$5:$E$1000,$B18,Consolidado!$AA$5:$AA$1000,N$5,Consolidado!$C$5:$C$1000,"Auditoría Interna")&lt;&gt;_xlfn.MINIFS(Consolidado!$B$5:$B$1000,Consolidado!$E$5:$E$1000,$B18,Consolidado!$AA$5:$AA$1000,N$5,Consolidado!$C$5:$C$1000,"Auditoría Interna")," y "&amp;TEXT(DAY(_xlfn.MAXIFS(Consolidado!$B$5:$B$1000,Consolidado!$E$5:$E$1000,$B18,Consolidado!$AA$5:$AA$1000,N$5,Consolidado!$C$5:$C$1000,"Auditoría Interna")),"00")&amp;"/"&amp;TEXT(MONTH(_xlfn.MAXIFS(Consolidado!$B$5:$B$1000,Consolidado!$E$5:$E$1000,$B18,Consolidado!$AA$5:$AA$1000,N$5,Consolidado!$C$5:$C$1000,"Auditoría Interna")),"00"),""),""),IF(SUMIFS(Consolidado!$AD$5:$AD$1000,Consolidado!$E$5:$E$1000,$B18,Consolidado!$AA$5:$AA$1000,N$5,Consolidado!$C$5:$C$1000,"Auditoría Externa")&gt;0,"Externa "&amp;TEXT(DAY(_xlfn.MINIFS(Consolidado!$B$5:$B$1000,Consolidado!$E$5:$E$1000,$B18,Consolidado!$AA$5:$AA$1000,N$5,Consolidado!$C$5:$C$1000,"Auditoría Externa")),"00")&amp;"/"&amp;TEXT(MONTH(_xlfn.MINIFS(Consolidado!$B$5:$B$1000,Consolidado!$E$5:$E$1000,$B18,Consolidado!$AA$5:$AA$1000,N$5,Consolidado!$C$5:$C$1000,"Auditoría Externa")),"00")&amp;IF(_xlfn.MAXIFS(Consolidado!$B$5:$B$1000,Consolidado!$E$5:$E$1000,$B18,Consolidado!$AA$5:$AA$1000,N$5,Consolidado!$C$5:$C$1000,"Auditoría Externa")&lt;&gt;_xlfn.MINIFS(Consolidado!$B$5:$B$1000,Consolidado!$E$5:$E$1000,$B18,Consolidado!$AA$5:$AA$1000,N$5,Consolidado!$C$5:$C$1000,"Auditoría Externa")," y "&amp;TEXT(DAY(_xlfn.MAXIFS(Consolidado!$B$5:$B$1000,Consolidado!$E$5:$E$1000,$B18,Consolidado!$AA$5:$AA$1000,N$5,Consolidado!$C$5:$C$1000,"Auditoría Externa")),"00")&amp;"/"&amp;TEXT(MONTH(_xlfn.MAXIFS(Consolidado!$B$5:$B$1000,Consolidado!$E$5:$E$1000,$B18,Consolidado!$AA$5:$AA$1000,N$5,Consolidado!$C$5:$C$1000,"Auditoría Externa")),"00"),""),""),IF(SUMIFS(Consolidado!$AD$5:$AD$1000,Consolidado!$E$5:$E$1000,$B18,Consolidado!$AA$5:$AA$1000,N$5,Consolidado!$C$5:$C$1000,"SSF")&gt;0,"SSF "&amp;TEXT(DAY(_xlfn.MINIFS(Consolidado!$B$5:$B$1000,Consolidado!$E$5:$E$1000,$B18,Consolidado!$AA$5:$AA$1000,N$5,Consolidado!$C$5:$C$1000,"SSF")),"00")&amp;"/"&amp;TEXT(MONTH(_xlfn.MINIFS(Consolidado!$B$5:$B$1000,Consolidado!$E$5:$E$1000,$B18,Consolidado!$AA$5:$AA$1000,N$5,Consolidado!$C$5:$C$1000,"SSF")),"00")&amp;IF(_xlfn.MAXIFS(Consolidado!$B$5:$B$1000,Consolidado!$E$5:$E$1000,$B18,Consolidado!$AA$5:$AA$1000,N$5,Consolidado!$C$5:$C$1000,"SSF")&lt;&gt;_xlfn.MINIFS(Consolidado!$B$5:$B$1000,Consolidado!$E$5:$E$1000,$B18,Consolidado!$AA$5:$AA$1000,N$5,Consolidado!$C$5:$C$1000,"SSF")," y "&amp;TEXT(DAY(_xlfn.MAXIFS(Consolidado!$B$5:$B$1000,Consolidado!$E$5:$E$1000,$B18,Consolidado!$AA$5:$AA$1000,N$5,Consolidado!$C$5:$C$1000,"SSF")),"00")&amp;"/"&amp;TEXT(MONTH(_xlfn.MAXIFS(Consolidado!$B$5:$B$1000,Consolidado!$E$5:$E$1000,$B18,Consolidado!$AA$5:$AA$1000,N$5,Consolidado!$C$5:$C$1000,"SSF")),"00"),""),""),IF(SUMIFS(Consolidado!$AD$5:$AD$1000,Consolidado!$E$5:$E$1000,$B18,Consolidado!$AA$5:$AA$1000,N$5,Consolidado!$C$5:$C$1000,"Comité de Supervisión")&gt;0,"Comité Sup. "&amp;TEXT(DAY(_xlfn.MINIFS(Consolidado!$B$5:$B$1000,Consolidado!$E$5:$E$1000,$B18,Consolidado!$AA$5:$AA$1000,N$5,Consolidado!$C$5:$C$1000,"Comité de Supervisión")),"00")&amp;"/"&amp;TEXT(MONTH(_xlfn.MINIFS(Consolidado!$B$5:$B$1000,Consolidado!$E$5:$E$1000,$B18,Consolidado!$AA$5:$AA$1000,N$5,Consolidado!$C$5:$C$1000,"Comité de Supervisión")),"00")&amp;IF(_xlfn.MAXIFS(Consolidado!$B$5:$B$1000,Consolidado!$E$5:$E$1000,$B18,Consolidado!$AA$5:$AA$1000,N$5,Consolidado!$C$5:$C$1000,"Comité de Supervisión")&lt;&gt;_xlfn.MINIFS(Consolidado!$B$5:$B$1000,Consolidado!$E$5:$E$1000,$B18,Consolidado!$AA$5:$AA$1000,N$5,Consolidado!$C$5:$C$1000,"Comité de Supervisión")," y "&amp;TEXT(DAY(_xlfn.MAXIFS(Consolidado!$B$5:$B$1000,Consolidado!$E$5:$E$1000,$B18,Consolidado!$AA$5:$AA$1000,N$5,Consolidado!$C$5:$C$1000,"Comité de Supervisión")),"00")&amp;"/"&amp;TEXT(MONTH(_xlfn.MAXIFS(Consolidado!$B$5:$B$1000,Consolidado!$E$5:$E$1000,$B18,Consolidado!$AA$5:$AA$1000,N$5,Consolidado!$C$5:$C$1000,"Comité de Supervisión")),"00"),""),""),IF(SUMIFS(Consolidado!$AD$5:$AD$1000,Consolidado!$E$5:$E$1000,$B18,Consolidado!$AA$5:$AA$1000,N$5,Consolidado!$C$5:$C$1000,"Consejo de Administración")&gt;0,"Consejo "&amp;TEXT(DAY(_xlfn.MINIFS(Consolidado!$B$5:$B$1000,Consolidado!$E$5:$E$1000,$B18,Consolidado!$AA$5:$AA$1000,N$5,Consolidado!$C$5:$C$1000,"Consejo de Administración")),"00")&amp;"/"&amp;TEXT(MONTH(_xlfn.MINIFS(Consolidado!$B$5:$B$1000,Consolidado!$E$5:$E$1000,$B18,Consolidado!$AA$5:$AA$1000,N$5,Consolidado!$C$5:$C$1000,"Consejo de Administración")),"00")&amp;IF(_xlfn.MAXIFS(Consolidado!$B$5:$B$1000,Consolidado!$E$5:$E$1000,$B18,Consolidado!$AA$5:$AA$1000,N$5,Consolidado!$C$5:$C$1000,"Consejo de Administración")&lt;&gt;_xlfn.MINIFS(Consolidado!$B$5:$B$1000,Consolidado!$E$5:$E$1000,$B18,Consolidado!$AA$5:$AA$1000,N$5,Consolidado!$C$5:$C$1000,"Consejo de Administración")," y "&amp;TEXT(DAY(_xlfn.MAXIFS(Consolidado!$B$5:$B$1000,Consolidado!$E$5:$E$1000,$B18,Consolidado!$AA$5:$AA$1000,N$5,Consolidado!$C$5:$C$1000,"Consejo de Administración")),"00")&amp;"/"&amp;TEXT(MONTH(_xlfn.MAXIFS(Consolidado!$B$5:$B$1000,Consolidado!$E$5:$E$1000,$B18,Consolidado!$AA$5:$AA$1000,N$5,Consolidado!$C$5:$C$1000,"Consejo de Administración")),"00"),""),""),IF(SUMIFS(Consolidado!$AD$5:$AD$1000,Consolidado!$E$5:$E$1000,$B18,Consolidado!$AA$5:$AA$1000,N$5,Consolidado!$C$5:$C$1000,"Otros")&gt;0,"Otros "&amp;TEXT(DAY(_xlfn.MINIFS(Consolidado!$B$5:$B$1000,Consolidado!$E$5:$E$1000,$B18,Consolidado!$AA$5:$AA$1000,N$5,Consolidado!$C$5:$C$1000,"Otros")),"00")&amp;"/"&amp;TEXT(MONTH(_xlfn.MINIFS(Consolidado!$B$5:$B$1000,Consolidado!$E$5:$E$1000,$B18,Consolidado!$AA$5:$AA$1000,N$5,Consolidado!$C$5:$C$1000,"Otros")),"00")&amp;IF(_xlfn.MAXIFS(Consolidado!$B$5:$B$1000,Consolidado!$E$5:$E$1000,$B18,Consolidado!$AA$5:$AA$1000,N$5,Consolidado!$C$5:$C$1000,"Otros")&lt;&gt;_xlfn.MINIFS(Consolidado!$B$5:$B$1000,Consolidado!$E$5:$E$1000,$B18,Consolidado!$AA$5:$AA$1000,N$5,Consolidado!$C$5:$C$1000,"Otros")," y "&amp;TEXT(DAY(_xlfn.MAXIFS(Consolidado!$B$5:$B$1000,Consolidado!$E$5:$E$1000,$B18,Consolidado!$AA$5:$AA$1000,N$5,Consolidado!$C$5:$C$1000,"Otros")),"00")&amp;"/"&amp;TEXT(MONTH(_xlfn.MAXIFS(Consolidado!$B$5:$B$1000,Consolidado!$E$5:$E$1000,$B18,Consolidado!$AA$5:$AA$1000,N$5,Consolidado!$C$5:$C$1000,"Otros")),"00"),""),""))</f>
        <v>Interna 22/08 +
SSF 21/08</v>
      </c>
      <c r="O18" s="37" t="str">
        <f aca="false">_xlfn.TEXTJOIN(" +"&amp;CHAR(10),TRUE(),IF(SUMIFS(Consolidado!$AD$5:$AD$1000,Consolidado!$E$5:$E$1000,$B18,Consolidado!$AA$5:$AA$1000,O$5,Consolidado!$C$5:$C$1000,"Auditoría Interna")&gt;0,"Interna "&amp;TEXT(DAY(_xlfn.MINIFS(Consolidado!$B$5:$B$1000,Consolidado!$E$5:$E$1000,$B18,Consolidado!$AA$5:$AA$1000,O$5,Consolidado!$C$5:$C$1000,"Auditoría Interna")),"00")&amp;"/"&amp;TEXT(MONTH(_xlfn.MINIFS(Consolidado!$B$5:$B$1000,Consolidado!$E$5:$E$1000,$B18,Consolidado!$AA$5:$AA$1000,O$5,Consolidado!$C$5:$C$1000,"Auditoría Interna")),"00")&amp;IF(_xlfn.MAXIFS(Consolidado!$B$5:$B$1000,Consolidado!$E$5:$E$1000,$B18,Consolidado!$AA$5:$AA$1000,O$5,Consolidado!$C$5:$C$1000,"Auditoría Interna")&lt;&gt;_xlfn.MINIFS(Consolidado!$B$5:$B$1000,Consolidado!$E$5:$E$1000,$B18,Consolidado!$AA$5:$AA$1000,O$5,Consolidado!$C$5:$C$1000,"Auditoría Interna")," y "&amp;TEXT(DAY(_xlfn.MAXIFS(Consolidado!$B$5:$B$1000,Consolidado!$E$5:$E$1000,$B18,Consolidado!$AA$5:$AA$1000,O$5,Consolidado!$C$5:$C$1000,"Auditoría Interna")),"00")&amp;"/"&amp;TEXT(MONTH(_xlfn.MAXIFS(Consolidado!$B$5:$B$1000,Consolidado!$E$5:$E$1000,$B18,Consolidado!$AA$5:$AA$1000,O$5,Consolidado!$C$5:$C$1000,"Auditoría Interna")),"00"),""),""),IF(SUMIFS(Consolidado!$AD$5:$AD$1000,Consolidado!$E$5:$E$1000,$B18,Consolidado!$AA$5:$AA$1000,O$5,Consolidado!$C$5:$C$1000,"Auditoría Externa")&gt;0,"Externa "&amp;TEXT(DAY(_xlfn.MINIFS(Consolidado!$B$5:$B$1000,Consolidado!$E$5:$E$1000,$B18,Consolidado!$AA$5:$AA$1000,O$5,Consolidado!$C$5:$C$1000,"Auditoría Externa")),"00")&amp;"/"&amp;TEXT(MONTH(_xlfn.MINIFS(Consolidado!$B$5:$B$1000,Consolidado!$E$5:$E$1000,$B18,Consolidado!$AA$5:$AA$1000,O$5,Consolidado!$C$5:$C$1000,"Auditoría Externa")),"00")&amp;IF(_xlfn.MAXIFS(Consolidado!$B$5:$B$1000,Consolidado!$E$5:$E$1000,$B18,Consolidado!$AA$5:$AA$1000,O$5,Consolidado!$C$5:$C$1000,"Auditoría Externa")&lt;&gt;_xlfn.MINIFS(Consolidado!$B$5:$B$1000,Consolidado!$E$5:$E$1000,$B18,Consolidado!$AA$5:$AA$1000,O$5,Consolidado!$C$5:$C$1000,"Auditoría Externa")," y "&amp;TEXT(DAY(_xlfn.MAXIFS(Consolidado!$B$5:$B$1000,Consolidado!$E$5:$E$1000,$B18,Consolidado!$AA$5:$AA$1000,O$5,Consolidado!$C$5:$C$1000,"Auditoría Externa")),"00")&amp;"/"&amp;TEXT(MONTH(_xlfn.MAXIFS(Consolidado!$B$5:$B$1000,Consolidado!$E$5:$E$1000,$B18,Consolidado!$AA$5:$AA$1000,O$5,Consolidado!$C$5:$C$1000,"Auditoría Externa")),"00"),""),""),IF(SUMIFS(Consolidado!$AD$5:$AD$1000,Consolidado!$E$5:$E$1000,$B18,Consolidado!$AA$5:$AA$1000,O$5,Consolidado!$C$5:$C$1000,"SSF")&gt;0,"SSF "&amp;TEXT(DAY(_xlfn.MINIFS(Consolidado!$B$5:$B$1000,Consolidado!$E$5:$E$1000,$B18,Consolidado!$AA$5:$AA$1000,O$5,Consolidado!$C$5:$C$1000,"SSF")),"00")&amp;"/"&amp;TEXT(MONTH(_xlfn.MINIFS(Consolidado!$B$5:$B$1000,Consolidado!$E$5:$E$1000,$B18,Consolidado!$AA$5:$AA$1000,O$5,Consolidado!$C$5:$C$1000,"SSF")),"00")&amp;IF(_xlfn.MAXIFS(Consolidado!$B$5:$B$1000,Consolidado!$E$5:$E$1000,$B18,Consolidado!$AA$5:$AA$1000,O$5,Consolidado!$C$5:$C$1000,"SSF")&lt;&gt;_xlfn.MINIFS(Consolidado!$B$5:$B$1000,Consolidado!$E$5:$E$1000,$B18,Consolidado!$AA$5:$AA$1000,O$5,Consolidado!$C$5:$C$1000,"SSF")," y "&amp;TEXT(DAY(_xlfn.MAXIFS(Consolidado!$B$5:$B$1000,Consolidado!$E$5:$E$1000,$B18,Consolidado!$AA$5:$AA$1000,O$5,Consolidado!$C$5:$C$1000,"SSF")),"00")&amp;"/"&amp;TEXT(MONTH(_xlfn.MAXIFS(Consolidado!$B$5:$B$1000,Consolidado!$E$5:$E$1000,$B18,Consolidado!$AA$5:$AA$1000,O$5,Consolidado!$C$5:$C$1000,"SSF")),"00"),""),""),IF(SUMIFS(Consolidado!$AD$5:$AD$1000,Consolidado!$E$5:$E$1000,$B18,Consolidado!$AA$5:$AA$1000,O$5,Consolidado!$C$5:$C$1000,"Comité de Supervisión")&gt;0,"Comité Sup. "&amp;TEXT(DAY(_xlfn.MINIFS(Consolidado!$B$5:$B$1000,Consolidado!$E$5:$E$1000,$B18,Consolidado!$AA$5:$AA$1000,O$5,Consolidado!$C$5:$C$1000,"Comité de Supervisión")),"00")&amp;"/"&amp;TEXT(MONTH(_xlfn.MINIFS(Consolidado!$B$5:$B$1000,Consolidado!$E$5:$E$1000,$B18,Consolidado!$AA$5:$AA$1000,O$5,Consolidado!$C$5:$C$1000,"Comité de Supervisión")),"00")&amp;IF(_xlfn.MAXIFS(Consolidado!$B$5:$B$1000,Consolidado!$E$5:$E$1000,$B18,Consolidado!$AA$5:$AA$1000,O$5,Consolidado!$C$5:$C$1000,"Comité de Supervisión")&lt;&gt;_xlfn.MINIFS(Consolidado!$B$5:$B$1000,Consolidado!$E$5:$E$1000,$B18,Consolidado!$AA$5:$AA$1000,O$5,Consolidado!$C$5:$C$1000,"Comité de Supervisión")," y "&amp;TEXT(DAY(_xlfn.MAXIFS(Consolidado!$B$5:$B$1000,Consolidado!$E$5:$E$1000,$B18,Consolidado!$AA$5:$AA$1000,O$5,Consolidado!$C$5:$C$1000,"Comité de Supervisión")),"00")&amp;"/"&amp;TEXT(MONTH(_xlfn.MAXIFS(Consolidado!$B$5:$B$1000,Consolidado!$E$5:$E$1000,$B18,Consolidado!$AA$5:$AA$1000,O$5,Consolidado!$C$5:$C$1000,"Comité de Supervisión")),"00"),""),""),IF(SUMIFS(Consolidado!$AD$5:$AD$1000,Consolidado!$E$5:$E$1000,$B18,Consolidado!$AA$5:$AA$1000,O$5,Consolidado!$C$5:$C$1000,"Consejo de Administración")&gt;0,"Consejo "&amp;TEXT(DAY(_xlfn.MINIFS(Consolidado!$B$5:$B$1000,Consolidado!$E$5:$E$1000,$B18,Consolidado!$AA$5:$AA$1000,O$5,Consolidado!$C$5:$C$1000,"Consejo de Administración")),"00")&amp;"/"&amp;TEXT(MONTH(_xlfn.MINIFS(Consolidado!$B$5:$B$1000,Consolidado!$E$5:$E$1000,$B18,Consolidado!$AA$5:$AA$1000,O$5,Consolidado!$C$5:$C$1000,"Consejo de Administración")),"00")&amp;IF(_xlfn.MAXIFS(Consolidado!$B$5:$B$1000,Consolidado!$E$5:$E$1000,$B18,Consolidado!$AA$5:$AA$1000,O$5,Consolidado!$C$5:$C$1000,"Consejo de Administración")&lt;&gt;_xlfn.MINIFS(Consolidado!$B$5:$B$1000,Consolidado!$E$5:$E$1000,$B18,Consolidado!$AA$5:$AA$1000,O$5,Consolidado!$C$5:$C$1000,"Consejo de Administración")," y "&amp;TEXT(DAY(_xlfn.MAXIFS(Consolidado!$B$5:$B$1000,Consolidado!$E$5:$E$1000,$B18,Consolidado!$AA$5:$AA$1000,O$5,Consolidado!$C$5:$C$1000,"Consejo de Administración")),"00")&amp;"/"&amp;TEXT(MONTH(_xlfn.MAXIFS(Consolidado!$B$5:$B$1000,Consolidado!$E$5:$E$1000,$B18,Consolidado!$AA$5:$AA$1000,O$5,Consolidado!$C$5:$C$1000,"Consejo de Administración")),"00"),""),""),IF(SUMIFS(Consolidado!$AD$5:$AD$1000,Consolidado!$E$5:$E$1000,$B18,Consolidado!$AA$5:$AA$1000,O$5,Consolidado!$C$5:$C$1000,"Otros")&gt;0,"Otros "&amp;TEXT(DAY(_xlfn.MINIFS(Consolidado!$B$5:$B$1000,Consolidado!$E$5:$E$1000,$B18,Consolidado!$AA$5:$AA$1000,O$5,Consolidado!$C$5:$C$1000,"Otros")),"00")&amp;"/"&amp;TEXT(MONTH(_xlfn.MINIFS(Consolidado!$B$5:$B$1000,Consolidado!$E$5:$E$1000,$B18,Consolidado!$AA$5:$AA$1000,O$5,Consolidado!$C$5:$C$1000,"Otros")),"00")&amp;IF(_xlfn.MAXIFS(Consolidado!$B$5:$B$1000,Consolidado!$E$5:$E$1000,$B18,Consolidado!$AA$5:$AA$1000,O$5,Consolidado!$C$5:$C$1000,"Otros")&lt;&gt;_xlfn.MINIFS(Consolidado!$B$5:$B$1000,Consolidado!$E$5:$E$1000,$B18,Consolidado!$AA$5:$AA$1000,O$5,Consolidado!$C$5:$C$1000,"Otros")," y "&amp;TEXT(DAY(_xlfn.MAXIFS(Consolidado!$B$5:$B$1000,Consolidado!$E$5:$E$1000,$B18,Consolidado!$AA$5:$AA$1000,O$5,Consolidado!$C$5:$C$1000,"Otros")),"00")&amp;"/"&amp;TEXT(MONTH(_xlfn.MAXIFS(Consolidado!$B$5:$B$1000,Consolidado!$E$5:$E$1000,$B18,Consolidado!$AA$5:$AA$1000,O$5,Consolidado!$C$5:$C$1000,"Otros")),"00"),""),""))</f>
        <v/>
      </c>
      <c r="P18" s="37" t="str">
        <f aca="false">_xlfn.TEXTJOIN(" +"&amp;CHAR(10),TRUE(),IF(SUMIFS(Consolidado!$AD$5:$AD$1000,Consolidado!$E$5:$E$1000,$B18,Consolidado!$AA$5:$AA$1000,P$5,Consolidado!$C$5:$C$1000,"Auditoría Interna")&gt;0,"Interna "&amp;TEXT(DAY(_xlfn.MINIFS(Consolidado!$B$5:$B$1000,Consolidado!$E$5:$E$1000,$B18,Consolidado!$AA$5:$AA$1000,P$5,Consolidado!$C$5:$C$1000,"Auditoría Interna")),"00")&amp;"/"&amp;TEXT(MONTH(_xlfn.MINIFS(Consolidado!$B$5:$B$1000,Consolidado!$E$5:$E$1000,$B18,Consolidado!$AA$5:$AA$1000,P$5,Consolidado!$C$5:$C$1000,"Auditoría Interna")),"00")&amp;IF(_xlfn.MAXIFS(Consolidado!$B$5:$B$1000,Consolidado!$E$5:$E$1000,$B18,Consolidado!$AA$5:$AA$1000,P$5,Consolidado!$C$5:$C$1000,"Auditoría Interna")&lt;&gt;_xlfn.MINIFS(Consolidado!$B$5:$B$1000,Consolidado!$E$5:$E$1000,$B18,Consolidado!$AA$5:$AA$1000,P$5,Consolidado!$C$5:$C$1000,"Auditoría Interna")," y "&amp;TEXT(DAY(_xlfn.MAXIFS(Consolidado!$B$5:$B$1000,Consolidado!$E$5:$E$1000,$B18,Consolidado!$AA$5:$AA$1000,P$5,Consolidado!$C$5:$C$1000,"Auditoría Interna")),"00")&amp;"/"&amp;TEXT(MONTH(_xlfn.MAXIFS(Consolidado!$B$5:$B$1000,Consolidado!$E$5:$E$1000,$B18,Consolidado!$AA$5:$AA$1000,P$5,Consolidado!$C$5:$C$1000,"Auditoría Interna")),"00"),""),""),IF(SUMIFS(Consolidado!$AD$5:$AD$1000,Consolidado!$E$5:$E$1000,$B18,Consolidado!$AA$5:$AA$1000,P$5,Consolidado!$C$5:$C$1000,"Auditoría Externa")&gt;0,"Externa "&amp;TEXT(DAY(_xlfn.MINIFS(Consolidado!$B$5:$B$1000,Consolidado!$E$5:$E$1000,$B18,Consolidado!$AA$5:$AA$1000,P$5,Consolidado!$C$5:$C$1000,"Auditoría Externa")),"00")&amp;"/"&amp;TEXT(MONTH(_xlfn.MINIFS(Consolidado!$B$5:$B$1000,Consolidado!$E$5:$E$1000,$B18,Consolidado!$AA$5:$AA$1000,P$5,Consolidado!$C$5:$C$1000,"Auditoría Externa")),"00")&amp;IF(_xlfn.MAXIFS(Consolidado!$B$5:$B$1000,Consolidado!$E$5:$E$1000,$B18,Consolidado!$AA$5:$AA$1000,P$5,Consolidado!$C$5:$C$1000,"Auditoría Externa")&lt;&gt;_xlfn.MINIFS(Consolidado!$B$5:$B$1000,Consolidado!$E$5:$E$1000,$B18,Consolidado!$AA$5:$AA$1000,P$5,Consolidado!$C$5:$C$1000,"Auditoría Externa")," y "&amp;TEXT(DAY(_xlfn.MAXIFS(Consolidado!$B$5:$B$1000,Consolidado!$E$5:$E$1000,$B18,Consolidado!$AA$5:$AA$1000,P$5,Consolidado!$C$5:$C$1000,"Auditoría Externa")),"00")&amp;"/"&amp;TEXT(MONTH(_xlfn.MAXIFS(Consolidado!$B$5:$B$1000,Consolidado!$E$5:$E$1000,$B18,Consolidado!$AA$5:$AA$1000,P$5,Consolidado!$C$5:$C$1000,"Auditoría Externa")),"00"),""),""),IF(SUMIFS(Consolidado!$AD$5:$AD$1000,Consolidado!$E$5:$E$1000,$B18,Consolidado!$AA$5:$AA$1000,P$5,Consolidado!$C$5:$C$1000,"SSF")&gt;0,"SSF "&amp;TEXT(DAY(_xlfn.MINIFS(Consolidado!$B$5:$B$1000,Consolidado!$E$5:$E$1000,$B18,Consolidado!$AA$5:$AA$1000,P$5,Consolidado!$C$5:$C$1000,"SSF")),"00")&amp;"/"&amp;TEXT(MONTH(_xlfn.MINIFS(Consolidado!$B$5:$B$1000,Consolidado!$E$5:$E$1000,$B18,Consolidado!$AA$5:$AA$1000,P$5,Consolidado!$C$5:$C$1000,"SSF")),"00")&amp;IF(_xlfn.MAXIFS(Consolidado!$B$5:$B$1000,Consolidado!$E$5:$E$1000,$B18,Consolidado!$AA$5:$AA$1000,P$5,Consolidado!$C$5:$C$1000,"SSF")&lt;&gt;_xlfn.MINIFS(Consolidado!$B$5:$B$1000,Consolidado!$E$5:$E$1000,$B18,Consolidado!$AA$5:$AA$1000,P$5,Consolidado!$C$5:$C$1000,"SSF")," y "&amp;TEXT(DAY(_xlfn.MAXIFS(Consolidado!$B$5:$B$1000,Consolidado!$E$5:$E$1000,$B18,Consolidado!$AA$5:$AA$1000,P$5,Consolidado!$C$5:$C$1000,"SSF")),"00")&amp;"/"&amp;TEXT(MONTH(_xlfn.MAXIFS(Consolidado!$B$5:$B$1000,Consolidado!$E$5:$E$1000,$B18,Consolidado!$AA$5:$AA$1000,P$5,Consolidado!$C$5:$C$1000,"SSF")),"00"),""),""),IF(SUMIFS(Consolidado!$AD$5:$AD$1000,Consolidado!$E$5:$E$1000,$B18,Consolidado!$AA$5:$AA$1000,P$5,Consolidado!$C$5:$C$1000,"Comité de Supervisión")&gt;0,"Comité Sup. "&amp;TEXT(DAY(_xlfn.MINIFS(Consolidado!$B$5:$B$1000,Consolidado!$E$5:$E$1000,$B18,Consolidado!$AA$5:$AA$1000,P$5,Consolidado!$C$5:$C$1000,"Comité de Supervisión")),"00")&amp;"/"&amp;TEXT(MONTH(_xlfn.MINIFS(Consolidado!$B$5:$B$1000,Consolidado!$E$5:$E$1000,$B18,Consolidado!$AA$5:$AA$1000,P$5,Consolidado!$C$5:$C$1000,"Comité de Supervisión")),"00")&amp;IF(_xlfn.MAXIFS(Consolidado!$B$5:$B$1000,Consolidado!$E$5:$E$1000,$B18,Consolidado!$AA$5:$AA$1000,P$5,Consolidado!$C$5:$C$1000,"Comité de Supervisión")&lt;&gt;_xlfn.MINIFS(Consolidado!$B$5:$B$1000,Consolidado!$E$5:$E$1000,$B18,Consolidado!$AA$5:$AA$1000,P$5,Consolidado!$C$5:$C$1000,"Comité de Supervisión")," y "&amp;TEXT(DAY(_xlfn.MAXIFS(Consolidado!$B$5:$B$1000,Consolidado!$E$5:$E$1000,$B18,Consolidado!$AA$5:$AA$1000,P$5,Consolidado!$C$5:$C$1000,"Comité de Supervisión")),"00")&amp;"/"&amp;TEXT(MONTH(_xlfn.MAXIFS(Consolidado!$B$5:$B$1000,Consolidado!$E$5:$E$1000,$B18,Consolidado!$AA$5:$AA$1000,P$5,Consolidado!$C$5:$C$1000,"Comité de Supervisión")),"00"),""),""),IF(SUMIFS(Consolidado!$AD$5:$AD$1000,Consolidado!$E$5:$E$1000,$B18,Consolidado!$AA$5:$AA$1000,P$5,Consolidado!$C$5:$C$1000,"Consejo de Administración")&gt;0,"Consejo "&amp;TEXT(DAY(_xlfn.MINIFS(Consolidado!$B$5:$B$1000,Consolidado!$E$5:$E$1000,$B18,Consolidado!$AA$5:$AA$1000,P$5,Consolidado!$C$5:$C$1000,"Consejo de Administración")),"00")&amp;"/"&amp;TEXT(MONTH(_xlfn.MINIFS(Consolidado!$B$5:$B$1000,Consolidado!$E$5:$E$1000,$B18,Consolidado!$AA$5:$AA$1000,P$5,Consolidado!$C$5:$C$1000,"Consejo de Administración")),"00")&amp;IF(_xlfn.MAXIFS(Consolidado!$B$5:$B$1000,Consolidado!$E$5:$E$1000,$B18,Consolidado!$AA$5:$AA$1000,P$5,Consolidado!$C$5:$C$1000,"Consejo de Administración")&lt;&gt;_xlfn.MINIFS(Consolidado!$B$5:$B$1000,Consolidado!$E$5:$E$1000,$B18,Consolidado!$AA$5:$AA$1000,P$5,Consolidado!$C$5:$C$1000,"Consejo de Administración")," y "&amp;TEXT(DAY(_xlfn.MAXIFS(Consolidado!$B$5:$B$1000,Consolidado!$E$5:$E$1000,$B18,Consolidado!$AA$5:$AA$1000,P$5,Consolidado!$C$5:$C$1000,"Consejo de Administración")),"00")&amp;"/"&amp;TEXT(MONTH(_xlfn.MAXIFS(Consolidado!$B$5:$B$1000,Consolidado!$E$5:$E$1000,$B18,Consolidado!$AA$5:$AA$1000,P$5,Consolidado!$C$5:$C$1000,"Consejo de Administración")),"00"),""),""),IF(SUMIFS(Consolidado!$AD$5:$AD$1000,Consolidado!$E$5:$E$1000,$B18,Consolidado!$AA$5:$AA$1000,P$5,Consolidado!$C$5:$C$1000,"Otros")&gt;0,"Otros "&amp;TEXT(DAY(_xlfn.MINIFS(Consolidado!$B$5:$B$1000,Consolidado!$E$5:$E$1000,$B18,Consolidado!$AA$5:$AA$1000,P$5,Consolidado!$C$5:$C$1000,"Otros")),"00")&amp;"/"&amp;TEXT(MONTH(_xlfn.MINIFS(Consolidado!$B$5:$B$1000,Consolidado!$E$5:$E$1000,$B18,Consolidado!$AA$5:$AA$1000,P$5,Consolidado!$C$5:$C$1000,"Otros")),"00")&amp;IF(_xlfn.MAXIFS(Consolidado!$B$5:$B$1000,Consolidado!$E$5:$E$1000,$B18,Consolidado!$AA$5:$AA$1000,P$5,Consolidado!$C$5:$C$1000,"Otros")&lt;&gt;_xlfn.MINIFS(Consolidado!$B$5:$B$1000,Consolidado!$E$5:$E$1000,$B18,Consolidado!$AA$5:$AA$1000,P$5,Consolidado!$C$5:$C$1000,"Otros")," y "&amp;TEXT(DAY(_xlfn.MAXIFS(Consolidado!$B$5:$B$1000,Consolidado!$E$5:$E$1000,$B18,Consolidado!$AA$5:$AA$1000,P$5,Consolidado!$C$5:$C$1000,"Otros")),"00")&amp;"/"&amp;TEXT(MONTH(_xlfn.MAXIFS(Consolidado!$B$5:$B$1000,Consolidado!$E$5:$E$1000,$B18,Consolidado!$AA$5:$AA$1000,P$5,Consolidado!$C$5:$C$1000,"Otros")),"00"),""),""))</f>
        <v/>
      </c>
      <c r="Q18" s="37" t="str">
        <f aca="false">_xlfn.TEXTJOIN(" +"&amp;CHAR(10),TRUE(),IF(SUMIFS(Consolidado!$AD$5:$AD$1000,Consolidado!$E$5:$E$1000,$B18,Consolidado!$AA$5:$AA$1000,Q$5,Consolidado!$C$5:$C$1000,"Auditoría Interna")&gt;0,"Interna "&amp;TEXT(DAY(_xlfn.MINIFS(Consolidado!$B$5:$B$1000,Consolidado!$E$5:$E$1000,$B18,Consolidado!$AA$5:$AA$1000,Q$5,Consolidado!$C$5:$C$1000,"Auditoría Interna")),"00")&amp;"/"&amp;TEXT(MONTH(_xlfn.MINIFS(Consolidado!$B$5:$B$1000,Consolidado!$E$5:$E$1000,$B18,Consolidado!$AA$5:$AA$1000,Q$5,Consolidado!$C$5:$C$1000,"Auditoría Interna")),"00")&amp;IF(_xlfn.MAXIFS(Consolidado!$B$5:$B$1000,Consolidado!$E$5:$E$1000,$B18,Consolidado!$AA$5:$AA$1000,Q$5,Consolidado!$C$5:$C$1000,"Auditoría Interna")&lt;&gt;_xlfn.MINIFS(Consolidado!$B$5:$B$1000,Consolidado!$E$5:$E$1000,$B18,Consolidado!$AA$5:$AA$1000,Q$5,Consolidado!$C$5:$C$1000,"Auditoría Interna")," y "&amp;TEXT(DAY(_xlfn.MAXIFS(Consolidado!$B$5:$B$1000,Consolidado!$E$5:$E$1000,$B18,Consolidado!$AA$5:$AA$1000,Q$5,Consolidado!$C$5:$C$1000,"Auditoría Interna")),"00")&amp;"/"&amp;TEXT(MONTH(_xlfn.MAXIFS(Consolidado!$B$5:$B$1000,Consolidado!$E$5:$E$1000,$B18,Consolidado!$AA$5:$AA$1000,Q$5,Consolidado!$C$5:$C$1000,"Auditoría Interna")),"00"),""),""),IF(SUMIFS(Consolidado!$AD$5:$AD$1000,Consolidado!$E$5:$E$1000,$B18,Consolidado!$AA$5:$AA$1000,Q$5,Consolidado!$C$5:$C$1000,"Auditoría Externa")&gt;0,"Externa "&amp;TEXT(DAY(_xlfn.MINIFS(Consolidado!$B$5:$B$1000,Consolidado!$E$5:$E$1000,$B18,Consolidado!$AA$5:$AA$1000,Q$5,Consolidado!$C$5:$C$1000,"Auditoría Externa")),"00")&amp;"/"&amp;TEXT(MONTH(_xlfn.MINIFS(Consolidado!$B$5:$B$1000,Consolidado!$E$5:$E$1000,$B18,Consolidado!$AA$5:$AA$1000,Q$5,Consolidado!$C$5:$C$1000,"Auditoría Externa")),"00")&amp;IF(_xlfn.MAXIFS(Consolidado!$B$5:$B$1000,Consolidado!$E$5:$E$1000,$B18,Consolidado!$AA$5:$AA$1000,Q$5,Consolidado!$C$5:$C$1000,"Auditoría Externa")&lt;&gt;_xlfn.MINIFS(Consolidado!$B$5:$B$1000,Consolidado!$E$5:$E$1000,$B18,Consolidado!$AA$5:$AA$1000,Q$5,Consolidado!$C$5:$C$1000,"Auditoría Externa")," y "&amp;TEXT(DAY(_xlfn.MAXIFS(Consolidado!$B$5:$B$1000,Consolidado!$E$5:$E$1000,$B18,Consolidado!$AA$5:$AA$1000,Q$5,Consolidado!$C$5:$C$1000,"Auditoría Externa")),"00")&amp;"/"&amp;TEXT(MONTH(_xlfn.MAXIFS(Consolidado!$B$5:$B$1000,Consolidado!$E$5:$E$1000,$B18,Consolidado!$AA$5:$AA$1000,Q$5,Consolidado!$C$5:$C$1000,"Auditoría Externa")),"00"),""),""),IF(SUMIFS(Consolidado!$AD$5:$AD$1000,Consolidado!$E$5:$E$1000,$B18,Consolidado!$AA$5:$AA$1000,Q$5,Consolidado!$C$5:$C$1000,"SSF")&gt;0,"SSF "&amp;TEXT(DAY(_xlfn.MINIFS(Consolidado!$B$5:$B$1000,Consolidado!$E$5:$E$1000,$B18,Consolidado!$AA$5:$AA$1000,Q$5,Consolidado!$C$5:$C$1000,"SSF")),"00")&amp;"/"&amp;TEXT(MONTH(_xlfn.MINIFS(Consolidado!$B$5:$B$1000,Consolidado!$E$5:$E$1000,$B18,Consolidado!$AA$5:$AA$1000,Q$5,Consolidado!$C$5:$C$1000,"SSF")),"00")&amp;IF(_xlfn.MAXIFS(Consolidado!$B$5:$B$1000,Consolidado!$E$5:$E$1000,$B18,Consolidado!$AA$5:$AA$1000,Q$5,Consolidado!$C$5:$C$1000,"SSF")&lt;&gt;_xlfn.MINIFS(Consolidado!$B$5:$B$1000,Consolidado!$E$5:$E$1000,$B18,Consolidado!$AA$5:$AA$1000,Q$5,Consolidado!$C$5:$C$1000,"SSF")," y "&amp;TEXT(DAY(_xlfn.MAXIFS(Consolidado!$B$5:$B$1000,Consolidado!$E$5:$E$1000,$B18,Consolidado!$AA$5:$AA$1000,Q$5,Consolidado!$C$5:$C$1000,"SSF")),"00")&amp;"/"&amp;TEXT(MONTH(_xlfn.MAXIFS(Consolidado!$B$5:$B$1000,Consolidado!$E$5:$E$1000,$B18,Consolidado!$AA$5:$AA$1000,Q$5,Consolidado!$C$5:$C$1000,"SSF")),"00"),""),""),IF(SUMIFS(Consolidado!$AD$5:$AD$1000,Consolidado!$E$5:$E$1000,$B18,Consolidado!$AA$5:$AA$1000,Q$5,Consolidado!$C$5:$C$1000,"Comité de Supervisión")&gt;0,"Comité Sup. "&amp;TEXT(DAY(_xlfn.MINIFS(Consolidado!$B$5:$B$1000,Consolidado!$E$5:$E$1000,$B18,Consolidado!$AA$5:$AA$1000,Q$5,Consolidado!$C$5:$C$1000,"Comité de Supervisión")),"00")&amp;"/"&amp;TEXT(MONTH(_xlfn.MINIFS(Consolidado!$B$5:$B$1000,Consolidado!$E$5:$E$1000,$B18,Consolidado!$AA$5:$AA$1000,Q$5,Consolidado!$C$5:$C$1000,"Comité de Supervisión")),"00")&amp;IF(_xlfn.MAXIFS(Consolidado!$B$5:$B$1000,Consolidado!$E$5:$E$1000,$B18,Consolidado!$AA$5:$AA$1000,Q$5,Consolidado!$C$5:$C$1000,"Comité de Supervisión")&lt;&gt;_xlfn.MINIFS(Consolidado!$B$5:$B$1000,Consolidado!$E$5:$E$1000,$B18,Consolidado!$AA$5:$AA$1000,Q$5,Consolidado!$C$5:$C$1000,"Comité de Supervisión")," y "&amp;TEXT(DAY(_xlfn.MAXIFS(Consolidado!$B$5:$B$1000,Consolidado!$E$5:$E$1000,$B18,Consolidado!$AA$5:$AA$1000,Q$5,Consolidado!$C$5:$C$1000,"Comité de Supervisión")),"00")&amp;"/"&amp;TEXT(MONTH(_xlfn.MAXIFS(Consolidado!$B$5:$B$1000,Consolidado!$E$5:$E$1000,$B18,Consolidado!$AA$5:$AA$1000,Q$5,Consolidado!$C$5:$C$1000,"Comité de Supervisión")),"00"),""),""),IF(SUMIFS(Consolidado!$AD$5:$AD$1000,Consolidado!$E$5:$E$1000,$B18,Consolidado!$AA$5:$AA$1000,Q$5,Consolidado!$C$5:$C$1000,"Consejo de Administración")&gt;0,"Consejo "&amp;TEXT(DAY(_xlfn.MINIFS(Consolidado!$B$5:$B$1000,Consolidado!$E$5:$E$1000,$B18,Consolidado!$AA$5:$AA$1000,Q$5,Consolidado!$C$5:$C$1000,"Consejo de Administración")),"00")&amp;"/"&amp;TEXT(MONTH(_xlfn.MINIFS(Consolidado!$B$5:$B$1000,Consolidado!$E$5:$E$1000,$B18,Consolidado!$AA$5:$AA$1000,Q$5,Consolidado!$C$5:$C$1000,"Consejo de Administración")),"00")&amp;IF(_xlfn.MAXIFS(Consolidado!$B$5:$B$1000,Consolidado!$E$5:$E$1000,$B18,Consolidado!$AA$5:$AA$1000,Q$5,Consolidado!$C$5:$C$1000,"Consejo de Administración")&lt;&gt;_xlfn.MINIFS(Consolidado!$B$5:$B$1000,Consolidado!$E$5:$E$1000,$B18,Consolidado!$AA$5:$AA$1000,Q$5,Consolidado!$C$5:$C$1000,"Consejo de Administración")," y "&amp;TEXT(DAY(_xlfn.MAXIFS(Consolidado!$B$5:$B$1000,Consolidado!$E$5:$E$1000,$B18,Consolidado!$AA$5:$AA$1000,Q$5,Consolidado!$C$5:$C$1000,"Consejo de Administración")),"00")&amp;"/"&amp;TEXT(MONTH(_xlfn.MAXIFS(Consolidado!$B$5:$B$1000,Consolidado!$E$5:$E$1000,$B18,Consolidado!$AA$5:$AA$1000,Q$5,Consolidado!$C$5:$C$1000,"Consejo de Administración")),"00"),""),""),IF(SUMIFS(Consolidado!$AD$5:$AD$1000,Consolidado!$E$5:$E$1000,$B18,Consolidado!$AA$5:$AA$1000,Q$5,Consolidado!$C$5:$C$1000,"Otros")&gt;0,"Otros "&amp;TEXT(DAY(_xlfn.MINIFS(Consolidado!$B$5:$B$1000,Consolidado!$E$5:$E$1000,$B18,Consolidado!$AA$5:$AA$1000,Q$5,Consolidado!$C$5:$C$1000,"Otros")),"00")&amp;"/"&amp;TEXT(MONTH(_xlfn.MINIFS(Consolidado!$B$5:$B$1000,Consolidado!$E$5:$E$1000,$B18,Consolidado!$AA$5:$AA$1000,Q$5,Consolidado!$C$5:$C$1000,"Otros")),"00")&amp;IF(_xlfn.MAXIFS(Consolidado!$B$5:$B$1000,Consolidado!$E$5:$E$1000,$B18,Consolidado!$AA$5:$AA$1000,Q$5,Consolidado!$C$5:$C$1000,"Otros")&lt;&gt;_xlfn.MINIFS(Consolidado!$B$5:$B$1000,Consolidado!$E$5:$E$1000,$B18,Consolidado!$AA$5:$AA$1000,Q$5,Consolidado!$C$5:$C$1000,"Otros")," y "&amp;TEXT(DAY(_xlfn.MAXIFS(Consolidado!$B$5:$B$1000,Consolidado!$E$5:$E$1000,$B18,Consolidado!$AA$5:$AA$1000,Q$5,Consolidado!$C$5:$C$1000,"Otros")),"00")&amp;"/"&amp;TEXT(MONTH(_xlfn.MAXIFS(Consolidado!$B$5:$B$1000,Consolidado!$E$5:$E$1000,$B18,Consolidado!$AA$5:$AA$1000,Q$5,Consolidado!$C$5:$C$1000,"Otros")),"00"),""),""))</f>
        <v/>
      </c>
      <c r="R18" s="37" t="str">
        <f aca="false">_xlfn.TEXTJOIN(" +"&amp;CHAR(10),TRUE(),IF(SUMIFS(Consolidado!$AD$5:$AD$1000,Consolidado!$E$5:$E$1000,$B18,Consolidado!$AA$5:$AA$1000,R$5,Consolidado!$C$5:$C$1000,"Auditoría Interna")&gt;0,"Interna "&amp;TEXT(DAY(_xlfn.MINIFS(Consolidado!$B$5:$B$1000,Consolidado!$E$5:$E$1000,$B18,Consolidado!$AA$5:$AA$1000,R$5,Consolidado!$C$5:$C$1000,"Auditoría Interna")),"00")&amp;"/"&amp;TEXT(MONTH(_xlfn.MINIFS(Consolidado!$B$5:$B$1000,Consolidado!$E$5:$E$1000,$B18,Consolidado!$AA$5:$AA$1000,R$5,Consolidado!$C$5:$C$1000,"Auditoría Interna")),"00")&amp;IF(_xlfn.MAXIFS(Consolidado!$B$5:$B$1000,Consolidado!$E$5:$E$1000,$B18,Consolidado!$AA$5:$AA$1000,R$5,Consolidado!$C$5:$C$1000,"Auditoría Interna")&lt;&gt;_xlfn.MINIFS(Consolidado!$B$5:$B$1000,Consolidado!$E$5:$E$1000,$B18,Consolidado!$AA$5:$AA$1000,R$5,Consolidado!$C$5:$C$1000,"Auditoría Interna")," y "&amp;TEXT(DAY(_xlfn.MAXIFS(Consolidado!$B$5:$B$1000,Consolidado!$E$5:$E$1000,$B18,Consolidado!$AA$5:$AA$1000,R$5,Consolidado!$C$5:$C$1000,"Auditoría Interna")),"00")&amp;"/"&amp;TEXT(MONTH(_xlfn.MAXIFS(Consolidado!$B$5:$B$1000,Consolidado!$E$5:$E$1000,$B18,Consolidado!$AA$5:$AA$1000,R$5,Consolidado!$C$5:$C$1000,"Auditoría Interna")),"00"),""),""),IF(SUMIFS(Consolidado!$AD$5:$AD$1000,Consolidado!$E$5:$E$1000,$B18,Consolidado!$AA$5:$AA$1000,R$5,Consolidado!$C$5:$C$1000,"Auditoría Externa")&gt;0,"Externa "&amp;TEXT(DAY(_xlfn.MINIFS(Consolidado!$B$5:$B$1000,Consolidado!$E$5:$E$1000,$B18,Consolidado!$AA$5:$AA$1000,R$5,Consolidado!$C$5:$C$1000,"Auditoría Externa")),"00")&amp;"/"&amp;TEXT(MONTH(_xlfn.MINIFS(Consolidado!$B$5:$B$1000,Consolidado!$E$5:$E$1000,$B18,Consolidado!$AA$5:$AA$1000,R$5,Consolidado!$C$5:$C$1000,"Auditoría Externa")),"00")&amp;IF(_xlfn.MAXIFS(Consolidado!$B$5:$B$1000,Consolidado!$E$5:$E$1000,$B18,Consolidado!$AA$5:$AA$1000,R$5,Consolidado!$C$5:$C$1000,"Auditoría Externa")&lt;&gt;_xlfn.MINIFS(Consolidado!$B$5:$B$1000,Consolidado!$E$5:$E$1000,$B18,Consolidado!$AA$5:$AA$1000,R$5,Consolidado!$C$5:$C$1000,"Auditoría Externa")," y "&amp;TEXT(DAY(_xlfn.MAXIFS(Consolidado!$B$5:$B$1000,Consolidado!$E$5:$E$1000,$B18,Consolidado!$AA$5:$AA$1000,R$5,Consolidado!$C$5:$C$1000,"Auditoría Externa")),"00")&amp;"/"&amp;TEXT(MONTH(_xlfn.MAXIFS(Consolidado!$B$5:$B$1000,Consolidado!$E$5:$E$1000,$B18,Consolidado!$AA$5:$AA$1000,R$5,Consolidado!$C$5:$C$1000,"Auditoría Externa")),"00"),""),""),IF(SUMIFS(Consolidado!$AD$5:$AD$1000,Consolidado!$E$5:$E$1000,$B18,Consolidado!$AA$5:$AA$1000,R$5,Consolidado!$C$5:$C$1000,"SSF")&gt;0,"SSF "&amp;TEXT(DAY(_xlfn.MINIFS(Consolidado!$B$5:$B$1000,Consolidado!$E$5:$E$1000,$B18,Consolidado!$AA$5:$AA$1000,R$5,Consolidado!$C$5:$C$1000,"SSF")),"00")&amp;"/"&amp;TEXT(MONTH(_xlfn.MINIFS(Consolidado!$B$5:$B$1000,Consolidado!$E$5:$E$1000,$B18,Consolidado!$AA$5:$AA$1000,R$5,Consolidado!$C$5:$C$1000,"SSF")),"00")&amp;IF(_xlfn.MAXIFS(Consolidado!$B$5:$B$1000,Consolidado!$E$5:$E$1000,$B18,Consolidado!$AA$5:$AA$1000,R$5,Consolidado!$C$5:$C$1000,"SSF")&lt;&gt;_xlfn.MINIFS(Consolidado!$B$5:$B$1000,Consolidado!$E$5:$E$1000,$B18,Consolidado!$AA$5:$AA$1000,R$5,Consolidado!$C$5:$C$1000,"SSF")," y "&amp;TEXT(DAY(_xlfn.MAXIFS(Consolidado!$B$5:$B$1000,Consolidado!$E$5:$E$1000,$B18,Consolidado!$AA$5:$AA$1000,R$5,Consolidado!$C$5:$C$1000,"SSF")),"00")&amp;"/"&amp;TEXT(MONTH(_xlfn.MAXIFS(Consolidado!$B$5:$B$1000,Consolidado!$E$5:$E$1000,$B18,Consolidado!$AA$5:$AA$1000,R$5,Consolidado!$C$5:$C$1000,"SSF")),"00"),""),""),IF(SUMIFS(Consolidado!$AD$5:$AD$1000,Consolidado!$E$5:$E$1000,$B18,Consolidado!$AA$5:$AA$1000,R$5,Consolidado!$C$5:$C$1000,"Comité de Supervisión")&gt;0,"Comité Sup. "&amp;TEXT(DAY(_xlfn.MINIFS(Consolidado!$B$5:$B$1000,Consolidado!$E$5:$E$1000,$B18,Consolidado!$AA$5:$AA$1000,R$5,Consolidado!$C$5:$C$1000,"Comité de Supervisión")),"00")&amp;"/"&amp;TEXT(MONTH(_xlfn.MINIFS(Consolidado!$B$5:$B$1000,Consolidado!$E$5:$E$1000,$B18,Consolidado!$AA$5:$AA$1000,R$5,Consolidado!$C$5:$C$1000,"Comité de Supervisión")),"00")&amp;IF(_xlfn.MAXIFS(Consolidado!$B$5:$B$1000,Consolidado!$E$5:$E$1000,$B18,Consolidado!$AA$5:$AA$1000,R$5,Consolidado!$C$5:$C$1000,"Comité de Supervisión")&lt;&gt;_xlfn.MINIFS(Consolidado!$B$5:$B$1000,Consolidado!$E$5:$E$1000,$B18,Consolidado!$AA$5:$AA$1000,R$5,Consolidado!$C$5:$C$1000,"Comité de Supervisión")," y "&amp;TEXT(DAY(_xlfn.MAXIFS(Consolidado!$B$5:$B$1000,Consolidado!$E$5:$E$1000,$B18,Consolidado!$AA$5:$AA$1000,R$5,Consolidado!$C$5:$C$1000,"Comité de Supervisión")),"00")&amp;"/"&amp;TEXT(MONTH(_xlfn.MAXIFS(Consolidado!$B$5:$B$1000,Consolidado!$E$5:$E$1000,$B18,Consolidado!$AA$5:$AA$1000,R$5,Consolidado!$C$5:$C$1000,"Comité de Supervisión")),"00"),""),""),IF(SUMIFS(Consolidado!$AD$5:$AD$1000,Consolidado!$E$5:$E$1000,$B18,Consolidado!$AA$5:$AA$1000,R$5,Consolidado!$C$5:$C$1000,"Consejo de Administración")&gt;0,"Consejo "&amp;TEXT(DAY(_xlfn.MINIFS(Consolidado!$B$5:$B$1000,Consolidado!$E$5:$E$1000,$B18,Consolidado!$AA$5:$AA$1000,R$5,Consolidado!$C$5:$C$1000,"Consejo de Administración")),"00")&amp;"/"&amp;TEXT(MONTH(_xlfn.MINIFS(Consolidado!$B$5:$B$1000,Consolidado!$E$5:$E$1000,$B18,Consolidado!$AA$5:$AA$1000,R$5,Consolidado!$C$5:$C$1000,"Consejo de Administración")),"00")&amp;IF(_xlfn.MAXIFS(Consolidado!$B$5:$B$1000,Consolidado!$E$5:$E$1000,$B18,Consolidado!$AA$5:$AA$1000,R$5,Consolidado!$C$5:$C$1000,"Consejo de Administración")&lt;&gt;_xlfn.MINIFS(Consolidado!$B$5:$B$1000,Consolidado!$E$5:$E$1000,$B18,Consolidado!$AA$5:$AA$1000,R$5,Consolidado!$C$5:$C$1000,"Consejo de Administración")," y "&amp;TEXT(DAY(_xlfn.MAXIFS(Consolidado!$B$5:$B$1000,Consolidado!$E$5:$E$1000,$B18,Consolidado!$AA$5:$AA$1000,R$5,Consolidado!$C$5:$C$1000,"Consejo de Administración")),"00")&amp;"/"&amp;TEXT(MONTH(_xlfn.MAXIFS(Consolidado!$B$5:$B$1000,Consolidado!$E$5:$E$1000,$B18,Consolidado!$AA$5:$AA$1000,R$5,Consolidado!$C$5:$C$1000,"Consejo de Administración")),"00"),""),""),IF(SUMIFS(Consolidado!$AD$5:$AD$1000,Consolidado!$E$5:$E$1000,$B18,Consolidado!$AA$5:$AA$1000,R$5,Consolidado!$C$5:$C$1000,"Otros")&gt;0,"Otros "&amp;TEXT(DAY(_xlfn.MINIFS(Consolidado!$B$5:$B$1000,Consolidado!$E$5:$E$1000,$B18,Consolidado!$AA$5:$AA$1000,R$5,Consolidado!$C$5:$C$1000,"Otros")),"00")&amp;"/"&amp;TEXT(MONTH(_xlfn.MINIFS(Consolidado!$B$5:$B$1000,Consolidado!$E$5:$E$1000,$B18,Consolidado!$AA$5:$AA$1000,R$5,Consolidado!$C$5:$C$1000,"Otros")),"00")&amp;IF(_xlfn.MAXIFS(Consolidado!$B$5:$B$1000,Consolidado!$E$5:$E$1000,$B18,Consolidado!$AA$5:$AA$1000,R$5,Consolidado!$C$5:$C$1000,"Otros")&lt;&gt;_xlfn.MINIFS(Consolidado!$B$5:$B$1000,Consolidado!$E$5:$E$1000,$B18,Consolidado!$AA$5:$AA$1000,R$5,Consolidado!$C$5:$C$1000,"Otros")," y "&amp;TEXT(DAY(_xlfn.MAXIFS(Consolidado!$B$5:$B$1000,Consolidado!$E$5:$E$1000,$B18,Consolidado!$AA$5:$AA$1000,R$5,Consolidado!$C$5:$C$1000,"Otros")),"00")&amp;"/"&amp;TEXT(MONTH(_xlfn.MAXIFS(Consolidado!$B$5:$B$1000,Consolidado!$E$5:$E$1000,$B18,Consolidado!$AA$5:$AA$1000,R$5,Consolidado!$C$5:$C$1000,"Otros")),"00"),""),""))</f>
        <v/>
      </c>
    </row>
    <row r="19" customFormat="false" ht="61.5" hidden="false" customHeight="true" outlineLevel="0" collapsed="false">
      <c r="A19" s="31" t="n">
        <v>14</v>
      </c>
      <c r="B19" s="32" t="str">
        <f aca="false">Catálogos!C15</f>
        <v>Plan de Continuidad (BCP/DRP)</v>
      </c>
      <c r="C19" s="33" t="str">
        <f aca="false">Catálogos!D15</f>
        <v>NRP-24</v>
      </c>
      <c r="D19" s="17" t="n">
        <f aca="false">SUMIFS(Consolidado!$AD$5:$AD$1000,Consolidado!$E$5:$E$1000,B19,Consolidado!$H$5:$H$1000,$C$2)</f>
        <v>3</v>
      </c>
      <c r="E19" s="36" t="str">
        <f aca="false">IF(((SUMIFS(Consolidado!$AD$5:$AD$1000,Consolidado!$E$5:$E$1000,$B19,Consolidado!$C$5:$C$1000,"Auditoría Interna",Consolidado!$H$5:$H$1000,$C$2)&gt;0)+(SUMIFS(Consolidado!$AD$5:$AD$1000,Consolidado!$E$5:$E$1000,$B19,Consolidado!$C$5:$C$1000,"Auditoría Externa",Consolidado!$H$5:$H$1000,$C$2)&gt;0)+(SUMIFS(Consolidado!$AD$5:$AD$1000,Consolidado!$E$5:$E$1000,$B19,Consolidado!$C$5:$C$1000,"SSF",Consolidado!$H$5:$H$1000,$C$2)&gt;0)+(SUMIFS(Consolidado!$AD$5:$AD$1000,Consolidado!$E$5:$E$1000,$B19,Consolidado!$C$5:$C$1000,"Comité de Supervisión",Consolidado!$H$5:$H$1000,$C$2)&gt;0)+(SUMIFS(Consolidado!$AD$5:$AD$1000,Consolidado!$E$5:$E$1000,$B19,Consolidado!$C$5:$C$1000,"Consejo de Administración",Consolidado!$H$5:$H$1000,$C$2)&gt;0)+(SUMIFS(Consolidado!$AD$5:$AD$1000,Consolidado!$E$5:$E$1000,$B19,Consolidado!$C$5:$C$1000,"Otros",Consolidado!$H$5:$H$1000,$C$2)&gt;0))&gt;=2,"Sí","No")</f>
        <v>Sí</v>
      </c>
      <c r="F19" s="47" t="str">
        <f aca="false" t="array" ref="F19:F19">_xlfn.TEXTJOIN(CHAR(10),TRUE(),IF((Consolidado!$E$5:$E$1000=$B19)*(Consolidado!$H$5:$H$1000=$C$2),Consolidado!$AE$5:$AE$1000,""))</f>
        <v>Interna – 18 de Mayo 2026
Externa – 6 de Octubre 2026
Interna – 16 de Octubre 2026</v>
      </c>
      <c r="G19" s="37" t="str">
        <f aca="false">_xlfn.TEXTJOIN(" +"&amp;CHAR(10),TRUE(),IF(SUMIFS(Consolidado!$AD$5:$AD$1000,Consolidado!$E$5:$E$1000,$B19,Consolidado!$AA$5:$AA$1000,G$5,Consolidado!$C$5:$C$1000,"Auditoría Interna")&gt;0,"Interna "&amp;TEXT(DAY(_xlfn.MINIFS(Consolidado!$B$5:$B$1000,Consolidado!$E$5:$E$1000,$B19,Consolidado!$AA$5:$AA$1000,G$5,Consolidado!$C$5:$C$1000,"Auditoría Interna")),"00")&amp;"/"&amp;TEXT(MONTH(_xlfn.MINIFS(Consolidado!$B$5:$B$1000,Consolidado!$E$5:$E$1000,$B19,Consolidado!$AA$5:$AA$1000,G$5,Consolidado!$C$5:$C$1000,"Auditoría Interna")),"00")&amp;IF(_xlfn.MAXIFS(Consolidado!$B$5:$B$1000,Consolidado!$E$5:$E$1000,$B19,Consolidado!$AA$5:$AA$1000,G$5,Consolidado!$C$5:$C$1000,"Auditoría Interna")&lt;&gt;_xlfn.MINIFS(Consolidado!$B$5:$B$1000,Consolidado!$E$5:$E$1000,$B19,Consolidado!$AA$5:$AA$1000,G$5,Consolidado!$C$5:$C$1000,"Auditoría Interna")," y "&amp;TEXT(DAY(_xlfn.MAXIFS(Consolidado!$B$5:$B$1000,Consolidado!$E$5:$E$1000,$B19,Consolidado!$AA$5:$AA$1000,G$5,Consolidado!$C$5:$C$1000,"Auditoría Interna")),"00")&amp;"/"&amp;TEXT(MONTH(_xlfn.MAXIFS(Consolidado!$B$5:$B$1000,Consolidado!$E$5:$E$1000,$B19,Consolidado!$AA$5:$AA$1000,G$5,Consolidado!$C$5:$C$1000,"Auditoría Interna")),"00"),""),""),IF(SUMIFS(Consolidado!$AD$5:$AD$1000,Consolidado!$E$5:$E$1000,$B19,Consolidado!$AA$5:$AA$1000,G$5,Consolidado!$C$5:$C$1000,"Auditoría Externa")&gt;0,"Externa "&amp;TEXT(DAY(_xlfn.MINIFS(Consolidado!$B$5:$B$1000,Consolidado!$E$5:$E$1000,$B19,Consolidado!$AA$5:$AA$1000,G$5,Consolidado!$C$5:$C$1000,"Auditoría Externa")),"00")&amp;"/"&amp;TEXT(MONTH(_xlfn.MINIFS(Consolidado!$B$5:$B$1000,Consolidado!$E$5:$E$1000,$B19,Consolidado!$AA$5:$AA$1000,G$5,Consolidado!$C$5:$C$1000,"Auditoría Externa")),"00")&amp;IF(_xlfn.MAXIFS(Consolidado!$B$5:$B$1000,Consolidado!$E$5:$E$1000,$B19,Consolidado!$AA$5:$AA$1000,G$5,Consolidado!$C$5:$C$1000,"Auditoría Externa")&lt;&gt;_xlfn.MINIFS(Consolidado!$B$5:$B$1000,Consolidado!$E$5:$E$1000,$B19,Consolidado!$AA$5:$AA$1000,G$5,Consolidado!$C$5:$C$1000,"Auditoría Externa")," y "&amp;TEXT(DAY(_xlfn.MAXIFS(Consolidado!$B$5:$B$1000,Consolidado!$E$5:$E$1000,$B19,Consolidado!$AA$5:$AA$1000,G$5,Consolidado!$C$5:$C$1000,"Auditoría Externa")),"00")&amp;"/"&amp;TEXT(MONTH(_xlfn.MAXIFS(Consolidado!$B$5:$B$1000,Consolidado!$E$5:$E$1000,$B19,Consolidado!$AA$5:$AA$1000,G$5,Consolidado!$C$5:$C$1000,"Auditoría Externa")),"00"),""),""),IF(SUMIFS(Consolidado!$AD$5:$AD$1000,Consolidado!$E$5:$E$1000,$B19,Consolidado!$AA$5:$AA$1000,G$5,Consolidado!$C$5:$C$1000,"SSF")&gt;0,"SSF "&amp;TEXT(DAY(_xlfn.MINIFS(Consolidado!$B$5:$B$1000,Consolidado!$E$5:$E$1000,$B19,Consolidado!$AA$5:$AA$1000,G$5,Consolidado!$C$5:$C$1000,"SSF")),"00")&amp;"/"&amp;TEXT(MONTH(_xlfn.MINIFS(Consolidado!$B$5:$B$1000,Consolidado!$E$5:$E$1000,$B19,Consolidado!$AA$5:$AA$1000,G$5,Consolidado!$C$5:$C$1000,"SSF")),"00")&amp;IF(_xlfn.MAXIFS(Consolidado!$B$5:$B$1000,Consolidado!$E$5:$E$1000,$B19,Consolidado!$AA$5:$AA$1000,G$5,Consolidado!$C$5:$C$1000,"SSF")&lt;&gt;_xlfn.MINIFS(Consolidado!$B$5:$B$1000,Consolidado!$E$5:$E$1000,$B19,Consolidado!$AA$5:$AA$1000,G$5,Consolidado!$C$5:$C$1000,"SSF")," y "&amp;TEXT(DAY(_xlfn.MAXIFS(Consolidado!$B$5:$B$1000,Consolidado!$E$5:$E$1000,$B19,Consolidado!$AA$5:$AA$1000,G$5,Consolidado!$C$5:$C$1000,"SSF")),"00")&amp;"/"&amp;TEXT(MONTH(_xlfn.MAXIFS(Consolidado!$B$5:$B$1000,Consolidado!$E$5:$E$1000,$B19,Consolidado!$AA$5:$AA$1000,G$5,Consolidado!$C$5:$C$1000,"SSF")),"00"),""),""),IF(SUMIFS(Consolidado!$AD$5:$AD$1000,Consolidado!$E$5:$E$1000,$B19,Consolidado!$AA$5:$AA$1000,G$5,Consolidado!$C$5:$C$1000,"Comité de Supervisión")&gt;0,"Comité Sup. "&amp;TEXT(DAY(_xlfn.MINIFS(Consolidado!$B$5:$B$1000,Consolidado!$E$5:$E$1000,$B19,Consolidado!$AA$5:$AA$1000,G$5,Consolidado!$C$5:$C$1000,"Comité de Supervisión")),"00")&amp;"/"&amp;TEXT(MONTH(_xlfn.MINIFS(Consolidado!$B$5:$B$1000,Consolidado!$E$5:$E$1000,$B19,Consolidado!$AA$5:$AA$1000,G$5,Consolidado!$C$5:$C$1000,"Comité de Supervisión")),"00")&amp;IF(_xlfn.MAXIFS(Consolidado!$B$5:$B$1000,Consolidado!$E$5:$E$1000,$B19,Consolidado!$AA$5:$AA$1000,G$5,Consolidado!$C$5:$C$1000,"Comité de Supervisión")&lt;&gt;_xlfn.MINIFS(Consolidado!$B$5:$B$1000,Consolidado!$E$5:$E$1000,$B19,Consolidado!$AA$5:$AA$1000,G$5,Consolidado!$C$5:$C$1000,"Comité de Supervisión")," y "&amp;TEXT(DAY(_xlfn.MAXIFS(Consolidado!$B$5:$B$1000,Consolidado!$E$5:$E$1000,$B19,Consolidado!$AA$5:$AA$1000,G$5,Consolidado!$C$5:$C$1000,"Comité de Supervisión")),"00")&amp;"/"&amp;TEXT(MONTH(_xlfn.MAXIFS(Consolidado!$B$5:$B$1000,Consolidado!$E$5:$E$1000,$B19,Consolidado!$AA$5:$AA$1000,G$5,Consolidado!$C$5:$C$1000,"Comité de Supervisión")),"00"),""),""),IF(SUMIFS(Consolidado!$AD$5:$AD$1000,Consolidado!$E$5:$E$1000,$B19,Consolidado!$AA$5:$AA$1000,G$5,Consolidado!$C$5:$C$1000,"Consejo de Administración")&gt;0,"Consejo "&amp;TEXT(DAY(_xlfn.MINIFS(Consolidado!$B$5:$B$1000,Consolidado!$E$5:$E$1000,$B19,Consolidado!$AA$5:$AA$1000,G$5,Consolidado!$C$5:$C$1000,"Consejo de Administración")),"00")&amp;"/"&amp;TEXT(MONTH(_xlfn.MINIFS(Consolidado!$B$5:$B$1000,Consolidado!$E$5:$E$1000,$B19,Consolidado!$AA$5:$AA$1000,G$5,Consolidado!$C$5:$C$1000,"Consejo de Administración")),"00")&amp;IF(_xlfn.MAXIFS(Consolidado!$B$5:$B$1000,Consolidado!$E$5:$E$1000,$B19,Consolidado!$AA$5:$AA$1000,G$5,Consolidado!$C$5:$C$1000,"Consejo de Administración")&lt;&gt;_xlfn.MINIFS(Consolidado!$B$5:$B$1000,Consolidado!$E$5:$E$1000,$B19,Consolidado!$AA$5:$AA$1000,G$5,Consolidado!$C$5:$C$1000,"Consejo de Administración")," y "&amp;TEXT(DAY(_xlfn.MAXIFS(Consolidado!$B$5:$B$1000,Consolidado!$E$5:$E$1000,$B19,Consolidado!$AA$5:$AA$1000,G$5,Consolidado!$C$5:$C$1000,"Consejo de Administración")),"00")&amp;"/"&amp;TEXT(MONTH(_xlfn.MAXIFS(Consolidado!$B$5:$B$1000,Consolidado!$E$5:$E$1000,$B19,Consolidado!$AA$5:$AA$1000,G$5,Consolidado!$C$5:$C$1000,"Consejo de Administración")),"00"),""),""),IF(SUMIFS(Consolidado!$AD$5:$AD$1000,Consolidado!$E$5:$E$1000,$B19,Consolidado!$AA$5:$AA$1000,G$5,Consolidado!$C$5:$C$1000,"Otros")&gt;0,"Otros "&amp;TEXT(DAY(_xlfn.MINIFS(Consolidado!$B$5:$B$1000,Consolidado!$E$5:$E$1000,$B19,Consolidado!$AA$5:$AA$1000,G$5,Consolidado!$C$5:$C$1000,"Otros")),"00")&amp;"/"&amp;TEXT(MONTH(_xlfn.MINIFS(Consolidado!$B$5:$B$1000,Consolidado!$E$5:$E$1000,$B19,Consolidado!$AA$5:$AA$1000,G$5,Consolidado!$C$5:$C$1000,"Otros")),"00")&amp;IF(_xlfn.MAXIFS(Consolidado!$B$5:$B$1000,Consolidado!$E$5:$E$1000,$B19,Consolidado!$AA$5:$AA$1000,G$5,Consolidado!$C$5:$C$1000,"Otros")&lt;&gt;_xlfn.MINIFS(Consolidado!$B$5:$B$1000,Consolidado!$E$5:$E$1000,$B19,Consolidado!$AA$5:$AA$1000,G$5,Consolidado!$C$5:$C$1000,"Otros")," y "&amp;TEXT(DAY(_xlfn.MAXIFS(Consolidado!$B$5:$B$1000,Consolidado!$E$5:$E$1000,$B19,Consolidado!$AA$5:$AA$1000,G$5,Consolidado!$C$5:$C$1000,"Otros")),"00")&amp;"/"&amp;TEXT(MONTH(_xlfn.MAXIFS(Consolidado!$B$5:$B$1000,Consolidado!$E$5:$E$1000,$B19,Consolidado!$AA$5:$AA$1000,G$5,Consolidado!$C$5:$C$1000,"Otros")),"00"),""),""))</f>
        <v/>
      </c>
      <c r="H19" s="37" t="str">
        <f aca="false">_xlfn.TEXTJOIN(" +"&amp;CHAR(10),TRUE(),IF(SUMIFS(Consolidado!$AD$5:$AD$1000,Consolidado!$E$5:$E$1000,$B19,Consolidado!$AA$5:$AA$1000,H$5,Consolidado!$C$5:$C$1000,"Auditoría Interna")&gt;0,"Interna "&amp;TEXT(DAY(_xlfn.MINIFS(Consolidado!$B$5:$B$1000,Consolidado!$E$5:$E$1000,$B19,Consolidado!$AA$5:$AA$1000,H$5,Consolidado!$C$5:$C$1000,"Auditoría Interna")),"00")&amp;"/"&amp;TEXT(MONTH(_xlfn.MINIFS(Consolidado!$B$5:$B$1000,Consolidado!$E$5:$E$1000,$B19,Consolidado!$AA$5:$AA$1000,H$5,Consolidado!$C$5:$C$1000,"Auditoría Interna")),"00")&amp;IF(_xlfn.MAXIFS(Consolidado!$B$5:$B$1000,Consolidado!$E$5:$E$1000,$B19,Consolidado!$AA$5:$AA$1000,H$5,Consolidado!$C$5:$C$1000,"Auditoría Interna")&lt;&gt;_xlfn.MINIFS(Consolidado!$B$5:$B$1000,Consolidado!$E$5:$E$1000,$B19,Consolidado!$AA$5:$AA$1000,H$5,Consolidado!$C$5:$C$1000,"Auditoría Interna")," y "&amp;TEXT(DAY(_xlfn.MAXIFS(Consolidado!$B$5:$B$1000,Consolidado!$E$5:$E$1000,$B19,Consolidado!$AA$5:$AA$1000,H$5,Consolidado!$C$5:$C$1000,"Auditoría Interna")),"00")&amp;"/"&amp;TEXT(MONTH(_xlfn.MAXIFS(Consolidado!$B$5:$B$1000,Consolidado!$E$5:$E$1000,$B19,Consolidado!$AA$5:$AA$1000,H$5,Consolidado!$C$5:$C$1000,"Auditoría Interna")),"00"),""),""),IF(SUMIFS(Consolidado!$AD$5:$AD$1000,Consolidado!$E$5:$E$1000,$B19,Consolidado!$AA$5:$AA$1000,H$5,Consolidado!$C$5:$C$1000,"Auditoría Externa")&gt;0,"Externa "&amp;TEXT(DAY(_xlfn.MINIFS(Consolidado!$B$5:$B$1000,Consolidado!$E$5:$E$1000,$B19,Consolidado!$AA$5:$AA$1000,H$5,Consolidado!$C$5:$C$1000,"Auditoría Externa")),"00")&amp;"/"&amp;TEXT(MONTH(_xlfn.MINIFS(Consolidado!$B$5:$B$1000,Consolidado!$E$5:$E$1000,$B19,Consolidado!$AA$5:$AA$1000,H$5,Consolidado!$C$5:$C$1000,"Auditoría Externa")),"00")&amp;IF(_xlfn.MAXIFS(Consolidado!$B$5:$B$1000,Consolidado!$E$5:$E$1000,$B19,Consolidado!$AA$5:$AA$1000,H$5,Consolidado!$C$5:$C$1000,"Auditoría Externa")&lt;&gt;_xlfn.MINIFS(Consolidado!$B$5:$B$1000,Consolidado!$E$5:$E$1000,$B19,Consolidado!$AA$5:$AA$1000,H$5,Consolidado!$C$5:$C$1000,"Auditoría Externa")," y "&amp;TEXT(DAY(_xlfn.MAXIFS(Consolidado!$B$5:$B$1000,Consolidado!$E$5:$E$1000,$B19,Consolidado!$AA$5:$AA$1000,H$5,Consolidado!$C$5:$C$1000,"Auditoría Externa")),"00")&amp;"/"&amp;TEXT(MONTH(_xlfn.MAXIFS(Consolidado!$B$5:$B$1000,Consolidado!$E$5:$E$1000,$B19,Consolidado!$AA$5:$AA$1000,H$5,Consolidado!$C$5:$C$1000,"Auditoría Externa")),"00"),""),""),IF(SUMIFS(Consolidado!$AD$5:$AD$1000,Consolidado!$E$5:$E$1000,$B19,Consolidado!$AA$5:$AA$1000,H$5,Consolidado!$C$5:$C$1000,"SSF")&gt;0,"SSF "&amp;TEXT(DAY(_xlfn.MINIFS(Consolidado!$B$5:$B$1000,Consolidado!$E$5:$E$1000,$B19,Consolidado!$AA$5:$AA$1000,H$5,Consolidado!$C$5:$C$1000,"SSF")),"00")&amp;"/"&amp;TEXT(MONTH(_xlfn.MINIFS(Consolidado!$B$5:$B$1000,Consolidado!$E$5:$E$1000,$B19,Consolidado!$AA$5:$AA$1000,H$5,Consolidado!$C$5:$C$1000,"SSF")),"00")&amp;IF(_xlfn.MAXIFS(Consolidado!$B$5:$B$1000,Consolidado!$E$5:$E$1000,$B19,Consolidado!$AA$5:$AA$1000,H$5,Consolidado!$C$5:$C$1000,"SSF")&lt;&gt;_xlfn.MINIFS(Consolidado!$B$5:$B$1000,Consolidado!$E$5:$E$1000,$B19,Consolidado!$AA$5:$AA$1000,H$5,Consolidado!$C$5:$C$1000,"SSF")," y "&amp;TEXT(DAY(_xlfn.MAXIFS(Consolidado!$B$5:$B$1000,Consolidado!$E$5:$E$1000,$B19,Consolidado!$AA$5:$AA$1000,H$5,Consolidado!$C$5:$C$1000,"SSF")),"00")&amp;"/"&amp;TEXT(MONTH(_xlfn.MAXIFS(Consolidado!$B$5:$B$1000,Consolidado!$E$5:$E$1000,$B19,Consolidado!$AA$5:$AA$1000,H$5,Consolidado!$C$5:$C$1000,"SSF")),"00"),""),""),IF(SUMIFS(Consolidado!$AD$5:$AD$1000,Consolidado!$E$5:$E$1000,$B19,Consolidado!$AA$5:$AA$1000,H$5,Consolidado!$C$5:$C$1000,"Comité de Supervisión")&gt;0,"Comité Sup. "&amp;TEXT(DAY(_xlfn.MINIFS(Consolidado!$B$5:$B$1000,Consolidado!$E$5:$E$1000,$B19,Consolidado!$AA$5:$AA$1000,H$5,Consolidado!$C$5:$C$1000,"Comité de Supervisión")),"00")&amp;"/"&amp;TEXT(MONTH(_xlfn.MINIFS(Consolidado!$B$5:$B$1000,Consolidado!$E$5:$E$1000,$B19,Consolidado!$AA$5:$AA$1000,H$5,Consolidado!$C$5:$C$1000,"Comité de Supervisión")),"00")&amp;IF(_xlfn.MAXIFS(Consolidado!$B$5:$B$1000,Consolidado!$E$5:$E$1000,$B19,Consolidado!$AA$5:$AA$1000,H$5,Consolidado!$C$5:$C$1000,"Comité de Supervisión")&lt;&gt;_xlfn.MINIFS(Consolidado!$B$5:$B$1000,Consolidado!$E$5:$E$1000,$B19,Consolidado!$AA$5:$AA$1000,H$5,Consolidado!$C$5:$C$1000,"Comité de Supervisión")," y "&amp;TEXT(DAY(_xlfn.MAXIFS(Consolidado!$B$5:$B$1000,Consolidado!$E$5:$E$1000,$B19,Consolidado!$AA$5:$AA$1000,H$5,Consolidado!$C$5:$C$1000,"Comité de Supervisión")),"00")&amp;"/"&amp;TEXT(MONTH(_xlfn.MAXIFS(Consolidado!$B$5:$B$1000,Consolidado!$E$5:$E$1000,$B19,Consolidado!$AA$5:$AA$1000,H$5,Consolidado!$C$5:$C$1000,"Comité de Supervisión")),"00"),""),""),IF(SUMIFS(Consolidado!$AD$5:$AD$1000,Consolidado!$E$5:$E$1000,$B19,Consolidado!$AA$5:$AA$1000,H$5,Consolidado!$C$5:$C$1000,"Consejo de Administración")&gt;0,"Consejo "&amp;TEXT(DAY(_xlfn.MINIFS(Consolidado!$B$5:$B$1000,Consolidado!$E$5:$E$1000,$B19,Consolidado!$AA$5:$AA$1000,H$5,Consolidado!$C$5:$C$1000,"Consejo de Administración")),"00")&amp;"/"&amp;TEXT(MONTH(_xlfn.MINIFS(Consolidado!$B$5:$B$1000,Consolidado!$E$5:$E$1000,$B19,Consolidado!$AA$5:$AA$1000,H$5,Consolidado!$C$5:$C$1000,"Consejo de Administración")),"00")&amp;IF(_xlfn.MAXIFS(Consolidado!$B$5:$B$1000,Consolidado!$E$5:$E$1000,$B19,Consolidado!$AA$5:$AA$1000,H$5,Consolidado!$C$5:$C$1000,"Consejo de Administración")&lt;&gt;_xlfn.MINIFS(Consolidado!$B$5:$B$1000,Consolidado!$E$5:$E$1000,$B19,Consolidado!$AA$5:$AA$1000,H$5,Consolidado!$C$5:$C$1000,"Consejo de Administración")," y "&amp;TEXT(DAY(_xlfn.MAXIFS(Consolidado!$B$5:$B$1000,Consolidado!$E$5:$E$1000,$B19,Consolidado!$AA$5:$AA$1000,H$5,Consolidado!$C$5:$C$1000,"Consejo de Administración")),"00")&amp;"/"&amp;TEXT(MONTH(_xlfn.MAXIFS(Consolidado!$B$5:$B$1000,Consolidado!$E$5:$E$1000,$B19,Consolidado!$AA$5:$AA$1000,H$5,Consolidado!$C$5:$C$1000,"Consejo de Administración")),"00"),""),""),IF(SUMIFS(Consolidado!$AD$5:$AD$1000,Consolidado!$E$5:$E$1000,$B19,Consolidado!$AA$5:$AA$1000,H$5,Consolidado!$C$5:$C$1000,"Otros")&gt;0,"Otros "&amp;TEXT(DAY(_xlfn.MINIFS(Consolidado!$B$5:$B$1000,Consolidado!$E$5:$E$1000,$B19,Consolidado!$AA$5:$AA$1000,H$5,Consolidado!$C$5:$C$1000,"Otros")),"00")&amp;"/"&amp;TEXT(MONTH(_xlfn.MINIFS(Consolidado!$B$5:$B$1000,Consolidado!$E$5:$E$1000,$B19,Consolidado!$AA$5:$AA$1000,H$5,Consolidado!$C$5:$C$1000,"Otros")),"00")&amp;IF(_xlfn.MAXIFS(Consolidado!$B$5:$B$1000,Consolidado!$E$5:$E$1000,$B19,Consolidado!$AA$5:$AA$1000,H$5,Consolidado!$C$5:$C$1000,"Otros")&lt;&gt;_xlfn.MINIFS(Consolidado!$B$5:$B$1000,Consolidado!$E$5:$E$1000,$B19,Consolidado!$AA$5:$AA$1000,H$5,Consolidado!$C$5:$C$1000,"Otros")," y "&amp;TEXT(DAY(_xlfn.MAXIFS(Consolidado!$B$5:$B$1000,Consolidado!$E$5:$E$1000,$B19,Consolidado!$AA$5:$AA$1000,H$5,Consolidado!$C$5:$C$1000,"Otros")),"00")&amp;"/"&amp;TEXT(MONTH(_xlfn.MAXIFS(Consolidado!$B$5:$B$1000,Consolidado!$E$5:$E$1000,$B19,Consolidado!$AA$5:$AA$1000,H$5,Consolidado!$C$5:$C$1000,"Otros")),"00"),""),""))</f>
        <v/>
      </c>
      <c r="I19" s="37" t="str">
        <f aca="false">_xlfn.TEXTJOIN(" +"&amp;CHAR(10),TRUE(),IF(SUMIFS(Consolidado!$AD$5:$AD$1000,Consolidado!$E$5:$E$1000,$B19,Consolidado!$AA$5:$AA$1000,I$5,Consolidado!$C$5:$C$1000,"Auditoría Interna")&gt;0,"Interna "&amp;TEXT(DAY(_xlfn.MINIFS(Consolidado!$B$5:$B$1000,Consolidado!$E$5:$E$1000,$B19,Consolidado!$AA$5:$AA$1000,I$5,Consolidado!$C$5:$C$1000,"Auditoría Interna")),"00")&amp;"/"&amp;TEXT(MONTH(_xlfn.MINIFS(Consolidado!$B$5:$B$1000,Consolidado!$E$5:$E$1000,$B19,Consolidado!$AA$5:$AA$1000,I$5,Consolidado!$C$5:$C$1000,"Auditoría Interna")),"00")&amp;IF(_xlfn.MAXIFS(Consolidado!$B$5:$B$1000,Consolidado!$E$5:$E$1000,$B19,Consolidado!$AA$5:$AA$1000,I$5,Consolidado!$C$5:$C$1000,"Auditoría Interna")&lt;&gt;_xlfn.MINIFS(Consolidado!$B$5:$B$1000,Consolidado!$E$5:$E$1000,$B19,Consolidado!$AA$5:$AA$1000,I$5,Consolidado!$C$5:$C$1000,"Auditoría Interna")," y "&amp;TEXT(DAY(_xlfn.MAXIFS(Consolidado!$B$5:$B$1000,Consolidado!$E$5:$E$1000,$B19,Consolidado!$AA$5:$AA$1000,I$5,Consolidado!$C$5:$C$1000,"Auditoría Interna")),"00")&amp;"/"&amp;TEXT(MONTH(_xlfn.MAXIFS(Consolidado!$B$5:$B$1000,Consolidado!$E$5:$E$1000,$B19,Consolidado!$AA$5:$AA$1000,I$5,Consolidado!$C$5:$C$1000,"Auditoría Interna")),"00"),""),""),IF(SUMIFS(Consolidado!$AD$5:$AD$1000,Consolidado!$E$5:$E$1000,$B19,Consolidado!$AA$5:$AA$1000,I$5,Consolidado!$C$5:$C$1000,"Auditoría Externa")&gt;0,"Externa "&amp;TEXT(DAY(_xlfn.MINIFS(Consolidado!$B$5:$B$1000,Consolidado!$E$5:$E$1000,$B19,Consolidado!$AA$5:$AA$1000,I$5,Consolidado!$C$5:$C$1000,"Auditoría Externa")),"00")&amp;"/"&amp;TEXT(MONTH(_xlfn.MINIFS(Consolidado!$B$5:$B$1000,Consolidado!$E$5:$E$1000,$B19,Consolidado!$AA$5:$AA$1000,I$5,Consolidado!$C$5:$C$1000,"Auditoría Externa")),"00")&amp;IF(_xlfn.MAXIFS(Consolidado!$B$5:$B$1000,Consolidado!$E$5:$E$1000,$B19,Consolidado!$AA$5:$AA$1000,I$5,Consolidado!$C$5:$C$1000,"Auditoría Externa")&lt;&gt;_xlfn.MINIFS(Consolidado!$B$5:$B$1000,Consolidado!$E$5:$E$1000,$B19,Consolidado!$AA$5:$AA$1000,I$5,Consolidado!$C$5:$C$1000,"Auditoría Externa")," y "&amp;TEXT(DAY(_xlfn.MAXIFS(Consolidado!$B$5:$B$1000,Consolidado!$E$5:$E$1000,$B19,Consolidado!$AA$5:$AA$1000,I$5,Consolidado!$C$5:$C$1000,"Auditoría Externa")),"00")&amp;"/"&amp;TEXT(MONTH(_xlfn.MAXIFS(Consolidado!$B$5:$B$1000,Consolidado!$E$5:$E$1000,$B19,Consolidado!$AA$5:$AA$1000,I$5,Consolidado!$C$5:$C$1000,"Auditoría Externa")),"00"),""),""),IF(SUMIFS(Consolidado!$AD$5:$AD$1000,Consolidado!$E$5:$E$1000,$B19,Consolidado!$AA$5:$AA$1000,I$5,Consolidado!$C$5:$C$1000,"SSF")&gt;0,"SSF "&amp;TEXT(DAY(_xlfn.MINIFS(Consolidado!$B$5:$B$1000,Consolidado!$E$5:$E$1000,$B19,Consolidado!$AA$5:$AA$1000,I$5,Consolidado!$C$5:$C$1000,"SSF")),"00")&amp;"/"&amp;TEXT(MONTH(_xlfn.MINIFS(Consolidado!$B$5:$B$1000,Consolidado!$E$5:$E$1000,$B19,Consolidado!$AA$5:$AA$1000,I$5,Consolidado!$C$5:$C$1000,"SSF")),"00")&amp;IF(_xlfn.MAXIFS(Consolidado!$B$5:$B$1000,Consolidado!$E$5:$E$1000,$B19,Consolidado!$AA$5:$AA$1000,I$5,Consolidado!$C$5:$C$1000,"SSF")&lt;&gt;_xlfn.MINIFS(Consolidado!$B$5:$B$1000,Consolidado!$E$5:$E$1000,$B19,Consolidado!$AA$5:$AA$1000,I$5,Consolidado!$C$5:$C$1000,"SSF")," y "&amp;TEXT(DAY(_xlfn.MAXIFS(Consolidado!$B$5:$B$1000,Consolidado!$E$5:$E$1000,$B19,Consolidado!$AA$5:$AA$1000,I$5,Consolidado!$C$5:$C$1000,"SSF")),"00")&amp;"/"&amp;TEXT(MONTH(_xlfn.MAXIFS(Consolidado!$B$5:$B$1000,Consolidado!$E$5:$E$1000,$B19,Consolidado!$AA$5:$AA$1000,I$5,Consolidado!$C$5:$C$1000,"SSF")),"00"),""),""),IF(SUMIFS(Consolidado!$AD$5:$AD$1000,Consolidado!$E$5:$E$1000,$B19,Consolidado!$AA$5:$AA$1000,I$5,Consolidado!$C$5:$C$1000,"Comité de Supervisión")&gt;0,"Comité Sup. "&amp;TEXT(DAY(_xlfn.MINIFS(Consolidado!$B$5:$B$1000,Consolidado!$E$5:$E$1000,$B19,Consolidado!$AA$5:$AA$1000,I$5,Consolidado!$C$5:$C$1000,"Comité de Supervisión")),"00")&amp;"/"&amp;TEXT(MONTH(_xlfn.MINIFS(Consolidado!$B$5:$B$1000,Consolidado!$E$5:$E$1000,$B19,Consolidado!$AA$5:$AA$1000,I$5,Consolidado!$C$5:$C$1000,"Comité de Supervisión")),"00")&amp;IF(_xlfn.MAXIFS(Consolidado!$B$5:$B$1000,Consolidado!$E$5:$E$1000,$B19,Consolidado!$AA$5:$AA$1000,I$5,Consolidado!$C$5:$C$1000,"Comité de Supervisión")&lt;&gt;_xlfn.MINIFS(Consolidado!$B$5:$B$1000,Consolidado!$E$5:$E$1000,$B19,Consolidado!$AA$5:$AA$1000,I$5,Consolidado!$C$5:$C$1000,"Comité de Supervisión")," y "&amp;TEXT(DAY(_xlfn.MAXIFS(Consolidado!$B$5:$B$1000,Consolidado!$E$5:$E$1000,$B19,Consolidado!$AA$5:$AA$1000,I$5,Consolidado!$C$5:$C$1000,"Comité de Supervisión")),"00")&amp;"/"&amp;TEXT(MONTH(_xlfn.MAXIFS(Consolidado!$B$5:$B$1000,Consolidado!$E$5:$E$1000,$B19,Consolidado!$AA$5:$AA$1000,I$5,Consolidado!$C$5:$C$1000,"Comité de Supervisión")),"00"),""),""),IF(SUMIFS(Consolidado!$AD$5:$AD$1000,Consolidado!$E$5:$E$1000,$B19,Consolidado!$AA$5:$AA$1000,I$5,Consolidado!$C$5:$C$1000,"Consejo de Administración")&gt;0,"Consejo "&amp;TEXT(DAY(_xlfn.MINIFS(Consolidado!$B$5:$B$1000,Consolidado!$E$5:$E$1000,$B19,Consolidado!$AA$5:$AA$1000,I$5,Consolidado!$C$5:$C$1000,"Consejo de Administración")),"00")&amp;"/"&amp;TEXT(MONTH(_xlfn.MINIFS(Consolidado!$B$5:$B$1000,Consolidado!$E$5:$E$1000,$B19,Consolidado!$AA$5:$AA$1000,I$5,Consolidado!$C$5:$C$1000,"Consejo de Administración")),"00")&amp;IF(_xlfn.MAXIFS(Consolidado!$B$5:$B$1000,Consolidado!$E$5:$E$1000,$B19,Consolidado!$AA$5:$AA$1000,I$5,Consolidado!$C$5:$C$1000,"Consejo de Administración")&lt;&gt;_xlfn.MINIFS(Consolidado!$B$5:$B$1000,Consolidado!$E$5:$E$1000,$B19,Consolidado!$AA$5:$AA$1000,I$5,Consolidado!$C$5:$C$1000,"Consejo de Administración")," y "&amp;TEXT(DAY(_xlfn.MAXIFS(Consolidado!$B$5:$B$1000,Consolidado!$E$5:$E$1000,$B19,Consolidado!$AA$5:$AA$1000,I$5,Consolidado!$C$5:$C$1000,"Consejo de Administración")),"00")&amp;"/"&amp;TEXT(MONTH(_xlfn.MAXIFS(Consolidado!$B$5:$B$1000,Consolidado!$E$5:$E$1000,$B19,Consolidado!$AA$5:$AA$1000,I$5,Consolidado!$C$5:$C$1000,"Consejo de Administración")),"00"),""),""),IF(SUMIFS(Consolidado!$AD$5:$AD$1000,Consolidado!$E$5:$E$1000,$B19,Consolidado!$AA$5:$AA$1000,I$5,Consolidado!$C$5:$C$1000,"Otros")&gt;0,"Otros "&amp;TEXT(DAY(_xlfn.MINIFS(Consolidado!$B$5:$B$1000,Consolidado!$E$5:$E$1000,$B19,Consolidado!$AA$5:$AA$1000,I$5,Consolidado!$C$5:$C$1000,"Otros")),"00")&amp;"/"&amp;TEXT(MONTH(_xlfn.MINIFS(Consolidado!$B$5:$B$1000,Consolidado!$E$5:$E$1000,$B19,Consolidado!$AA$5:$AA$1000,I$5,Consolidado!$C$5:$C$1000,"Otros")),"00")&amp;IF(_xlfn.MAXIFS(Consolidado!$B$5:$B$1000,Consolidado!$E$5:$E$1000,$B19,Consolidado!$AA$5:$AA$1000,I$5,Consolidado!$C$5:$C$1000,"Otros")&lt;&gt;_xlfn.MINIFS(Consolidado!$B$5:$B$1000,Consolidado!$E$5:$E$1000,$B19,Consolidado!$AA$5:$AA$1000,I$5,Consolidado!$C$5:$C$1000,"Otros")," y "&amp;TEXT(DAY(_xlfn.MAXIFS(Consolidado!$B$5:$B$1000,Consolidado!$E$5:$E$1000,$B19,Consolidado!$AA$5:$AA$1000,I$5,Consolidado!$C$5:$C$1000,"Otros")),"00")&amp;"/"&amp;TEXT(MONTH(_xlfn.MAXIFS(Consolidado!$B$5:$B$1000,Consolidado!$E$5:$E$1000,$B19,Consolidado!$AA$5:$AA$1000,I$5,Consolidado!$C$5:$C$1000,"Otros")),"00"),""),""))</f>
        <v/>
      </c>
      <c r="J19" s="37" t="str">
        <f aca="false">_xlfn.TEXTJOIN(" +"&amp;CHAR(10),TRUE(),IF(SUMIFS(Consolidado!$AD$5:$AD$1000,Consolidado!$E$5:$E$1000,$B19,Consolidado!$AA$5:$AA$1000,J$5,Consolidado!$C$5:$C$1000,"Auditoría Interna")&gt;0,"Interna "&amp;TEXT(DAY(_xlfn.MINIFS(Consolidado!$B$5:$B$1000,Consolidado!$E$5:$E$1000,$B19,Consolidado!$AA$5:$AA$1000,J$5,Consolidado!$C$5:$C$1000,"Auditoría Interna")),"00")&amp;"/"&amp;TEXT(MONTH(_xlfn.MINIFS(Consolidado!$B$5:$B$1000,Consolidado!$E$5:$E$1000,$B19,Consolidado!$AA$5:$AA$1000,J$5,Consolidado!$C$5:$C$1000,"Auditoría Interna")),"00")&amp;IF(_xlfn.MAXIFS(Consolidado!$B$5:$B$1000,Consolidado!$E$5:$E$1000,$B19,Consolidado!$AA$5:$AA$1000,J$5,Consolidado!$C$5:$C$1000,"Auditoría Interna")&lt;&gt;_xlfn.MINIFS(Consolidado!$B$5:$B$1000,Consolidado!$E$5:$E$1000,$B19,Consolidado!$AA$5:$AA$1000,J$5,Consolidado!$C$5:$C$1000,"Auditoría Interna")," y "&amp;TEXT(DAY(_xlfn.MAXIFS(Consolidado!$B$5:$B$1000,Consolidado!$E$5:$E$1000,$B19,Consolidado!$AA$5:$AA$1000,J$5,Consolidado!$C$5:$C$1000,"Auditoría Interna")),"00")&amp;"/"&amp;TEXT(MONTH(_xlfn.MAXIFS(Consolidado!$B$5:$B$1000,Consolidado!$E$5:$E$1000,$B19,Consolidado!$AA$5:$AA$1000,J$5,Consolidado!$C$5:$C$1000,"Auditoría Interna")),"00"),""),""),IF(SUMIFS(Consolidado!$AD$5:$AD$1000,Consolidado!$E$5:$E$1000,$B19,Consolidado!$AA$5:$AA$1000,J$5,Consolidado!$C$5:$C$1000,"Auditoría Externa")&gt;0,"Externa "&amp;TEXT(DAY(_xlfn.MINIFS(Consolidado!$B$5:$B$1000,Consolidado!$E$5:$E$1000,$B19,Consolidado!$AA$5:$AA$1000,J$5,Consolidado!$C$5:$C$1000,"Auditoría Externa")),"00")&amp;"/"&amp;TEXT(MONTH(_xlfn.MINIFS(Consolidado!$B$5:$B$1000,Consolidado!$E$5:$E$1000,$B19,Consolidado!$AA$5:$AA$1000,J$5,Consolidado!$C$5:$C$1000,"Auditoría Externa")),"00")&amp;IF(_xlfn.MAXIFS(Consolidado!$B$5:$B$1000,Consolidado!$E$5:$E$1000,$B19,Consolidado!$AA$5:$AA$1000,J$5,Consolidado!$C$5:$C$1000,"Auditoría Externa")&lt;&gt;_xlfn.MINIFS(Consolidado!$B$5:$B$1000,Consolidado!$E$5:$E$1000,$B19,Consolidado!$AA$5:$AA$1000,J$5,Consolidado!$C$5:$C$1000,"Auditoría Externa")," y "&amp;TEXT(DAY(_xlfn.MAXIFS(Consolidado!$B$5:$B$1000,Consolidado!$E$5:$E$1000,$B19,Consolidado!$AA$5:$AA$1000,J$5,Consolidado!$C$5:$C$1000,"Auditoría Externa")),"00")&amp;"/"&amp;TEXT(MONTH(_xlfn.MAXIFS(Consolidado!$B$5:$B$1000,Consolidado!$E$5:$E$1000,$B19,Consolidado!$AA$5:$AA$1000,J$5,Consolidado!$C$5:$C$1000,"Auditoría Externa")),"00"),""),""),IF(SUMIFS(Consolidado!$AD$5:$AD$1000,Consolidado!$E$5:$E$1000,$B19,Consolidado!$AA$5:$AA$1000,J$5,Consolidado!$C$5:$C$1000,"SSF")&gt;0,"SSF "&amp;TEXT(DAY(_xlfn.MINIFS(Consolidado!$B$5:$B$1000,Consolidado!$E$5:$E$1000,$B19,Consolidado!$AA$5:$AA$1000,J$5,Consolidado!$C$5:$C$1000,"SSF")),"00")&amp;"/"&amp;TEXT(MONTH(_xlfn.MINIFS(Consolidado!$B$5:$B$1000,Consolidado!$E$5:$E$1000,$B19,Consolidado!$AA$5:$AA$1000,J$5,Consolidado!$C$5:$C$1000,"SSF")),"00")&amp;IF(_xlfn.MAXIFS(Consolidado!$B$5:$B$1000,Consolidado!$E$5:$E$1000,$B19,Consolidado!$AA$5:$AA$1000,J$5,Consolidado!$C$5:$C$1000,"SSF")&lt;&gt;_xlfn.MINIFS(Consolidado!$B$5:$B$1000,Consolidado!$E$5:$E$1000,$B19,Consolidado!$AA$5:$AA$1000,J$5,Consolidado!$C$5:$C$1000,"SSF")," y "&amp;TEXT(DAY(_xlfn.MAXIFS(Consolidado!$B$5:$B$1000,Consolidado!$E$5:$E$1000,$B19,Consolidado!$AA$5:$AA$1000,J$5,Consolidado!$C$5:$C$1000,"SSF")),"00")&amp;"/"&amp;TEXT(MONTH(_xlfn.MAXIFS(Consolidado!$B$5:$B$1000,Consolidado!$E$5:$E$1000,$B19,Consolidado!$AA$5:$AA$1000,J$5,Consolidado!$C$5:$C$1000,"SSF")),"00"),""),""),IF(SUMIFS(Consolidado!$AD$5:$AD$1000,Consolidado!$E$5:$E$1000,$B19,Consolidado!$AA$5:$AA$1000,J$5,Consolidado!$C$5:$C$1000,"Comité de Supervisión")&gt;0,"Comité Sup. "&amp;TEXT(DAY(_xlfn.MINIFS(Consolidado!$B$5:$B$1000,Consolidado!$E$5:$E$1000,$B19,Consolidado!$AA$5:$AA$1000,J$5,Consolidado!$C$5:$C$1000,"Comité de Supervisión")),"00")&amp;"/"&amp;TEXT(MONTH(_xlfn.MINIFS(Consolidado!$B$5:$B$1000,Consolidado!$E$5:$E$1000,$B19,Consolidado!$AA$5:$AA$1000,J$5,Consolidado!$C$5:$C$1000,"Comité de Supervisión")),"00")&amp;IF(_xlfn.MAXIFS(Consolidado!$B$5:$B$1000,Consolidado!$E$5:$E$1000,$B19,Consolidado!$AA$5:$AA$1000,J$5,Consolidado!$C$5:$C$1000,"Comité de Supervisión")&lt;&gt;_xlfn.MINIFS(Consolidado!$B$5:$B$1000,Consolidado!$E$5:$E$1000,$B19,Consolidado!$AA$5:$AA$1000,J$5,Consolidado!$C$5:$C$1000,"Comité de Supervisión")," y "&amp;TEXT(DAY(_xlfn.MAXIFS(Consolidado!$B$5:$B$1000,Consolidado!$E$5:$E$1000,$B19,Consolidado!$AA$5:$AA$1000,J$5,Consolidado!$C$5:$C$1000,"Comité de Supervisión")),"00")&amp;"/"&amp;TEXT(MONTH(_xlfn.MAXIFS(Consolidado!$B$5:$B$1000,Consolidado!$E$5:$E$1000,$B19,Consolidado!$AA$5:$AA$1000,J$5,Consolidado!$C$5:$C$1000,"Comité de Supervisión")),"00"),""),""),IF(SUMIFS(Consolidado!$AD$5:$AD$1000,Consolidado!$E$5:$E$1000,$B19,Consolidado!$AA$5:$AA$1000,J$5,Consolidado!$C$5:$C$1000,"Consejo de Administración")&gt;0,"Consejo "&amp;TEXT(DAY(_xlfn.MINIFS(Consolidado!$B$5:$B$1000,Consolidado!$E$5:$E$1000,$B19,Consolidado!$AA$5:$AA$1000,J$5,Consolidado!$C$5:$C$1000,"Consejo de Administración")),"00")&amp;"/"&amp;TEXT(MONTH(_xlfn.MINIFS(Consolidado!$B$5:$B$1000,Consolidado!$E$5:$E$1000,$B19,Consolidado!$AA$5:$AA$1000,J$5,Consolidado!$C$5:$C$1000,"Consejo de Administración")),"00")&amp;IF(_xlfn.MAXIFS(Consolidado!$B$5:$B$1000,Consolidado!$E$5:$E$1000,$B19,Consolidado!$AA$5:$AA$1000,J$5,Consolidado!$C$5:$C$1000,"Consejo de Administración")&lt;&gt;_xlfn.MINIFS(Consolidado!$B$5:$B$1000,Consolidado!$E$5:$E$1000,$B19,Consolidado!$AA$5:$AA$1000,J$5,Consolidado!$C$5:$C$1000,"Consejo de Administración")," y "&amp;TEXT(DAY(_xlfn.MAXIFS(Consolidado!$B$5:$B$1000,Consolidado!$E$5:$E$1000,$B19,Consolidado!$AA$5:$AA$1000,J$5,Consolidado!$C$5:$C$1000,"Consejo de Administración")),"00")&amp;"/"&amp;TEXT(MONTH(_xlfn.MAXIFS(Consolidado!$B$5:$B$1000,Consolidado!$E$5:$E$1000,$B19,Consolidado!$AA$5:$AA$1000,J$5,Consolidado!$C$5:$C$1000,"Consejo de Administración")),"00"),""),""),IF(SUMIFS(Consolidado!$AD$5:$AD$1000,Consolidado!$E$5:$E$1000,$B19,Consolidado!$AA$5:$AA$1000,J$5,Consolidado!$C$5:$C$1000,"Otros")&gt;0,"Otros "&amp;TEXT(DAY(_xlfn.MINIFS(Consolidado!$B$5:$B$1000,Consolidado!$E$5:$E$1000,$B19,Consolidado!$AA$5:$AA$1000,J$5,Consolidado!$C$5:$C$1000,"Otros")),"00")&amp;"/"&amp;TEXT(MONTH(_xlfn.MINIFS(Consolidado!$B$5:$B$1000,Consolidado!$E$5:$E$1000,$B19,Consolidado!$AA$5:$AA$1000,J$5,Consolidado!$C$5:$C$1000,"Otros")),"00")&amp;IF(_xlfn.MAXIFS(Consolidado!$B$5:$B$1000,Consolidado!$E$5:$E$1000,$B19,Consolidado!$AA$5:$AA$1000,J$5,Consolidado!$C$5:$C$1000,"Otros")&lt;&gt;_xlfn.MINIFS(Consolidado!$B$5:$B$1000,Consolidado!$E$5:$E$1000,$B19,Consolidado!$AA$5:$AA$1000,J$5,Consolidado!$C$5:$C$1000,"Otros")," y "&amp;TEXT(DAY(_xlfn.MAXIFS(Consolidado!$B$5:$B$1000,Consolidado!$E$5:$E$1000,$B19,Consolidado!$AA$5:$AA$1000,J$5,Consolidado!$C$5:$C$1000,"Otros")),"00")&amp;"/"&amp;TEXT(MONTH(_xlfn.MAXIFS(Consolidado!$B$5:$B$1000,Consolidado!$E$5:$E$1000,$B19,Consolidado!$AA$5:$AA$1000,J$5,Consolidado!$C$5:$C$1000,"Otros")),"00"),""),""))</f>
        <v/>
      </c>
      <c r="K19" s="37" t="str">
        <f aca="false">_xlfn.TEXTJOIN(" +"&amp;CHAR(10),TRUE(),IF(SUMIFS(Consolidado!$AD$5:$AD$1000,Consolidado!$E$5:$E$1000,$B19,Consolidado!$AA$5:$AA$1000,K$5,Consolidado!$C$5:$C$1000,"Auditoría Interna")&gt;0,"Interna "&amp;TEXT(DAY(_xlfn.MINIFS(Consolidado!$B$5:$B$1000,Consolidado!$E$5:$E$1000,$B19,Consolidado!$AA$5:$AA$1000,K$5,Consolidado!$C$5:$C$1000,"Auditoría Interna")),"00")&amp;"/"&amp;TEXT(MONTH(_xlfn.MINIFS(Consolidado!$B$5:$B$1000,Consolidado!$E$5:$E$1000,$B19,Consolidado!$AA$5:$AA$1000,K$5,Consolidado!$C$5:$C$1000,"Auditoría Interna")),"00")&amp;IF(_xlfn.MAXIFS(Consolidado!$B$5:$B$1000,Consolidado!$E$5:$E$1000,$B19,Consolidado!$AA$5:$AA$1000,K$5,Consolidado!$C$5:$C$1000,"Auditoría Interna")&lt;&gt;_xlfn.MINIFS(Consolidado!$B$5:$B$1000,Consolidado!$E$5:$E$1000,$B19,Consolidado!$AA$5:$AA$1000,K$5,Consolidado!$C$5:$C$1000,"Auditoría Interna")," y "&amp;TEXT(DAY(_xlfn.MAXIFS(Consolidado!$B$5:$B$1000,Consolidado!$E$5:$E$1000,$B19,Consolidado!$AA$5:$AA$1000,K$5,Consolidado!$C$5:$C$1000,"Auditoría Interna")),"00")&amp;"/"&amp;TEXT(MONTH(_xlfn.MAXIFS(Consolidado!$B$5:$B$1000,Consolidado!$E$5:$E$1000,$B19,Consolidado!$AA$5:$AA$1000,K$5,Consolidado!$C$5:$C$1000,"Auditoría Interna")),"00"),""),""),IF(SUMIFS(Consolidado!$AD$5:$AD$1000,Consolidado!$E$5:$E$1000,$B19,Consolidado!$AA$5:$AA$1000,K$5,Consolidado!$C$5:$C$1000,"Auditoría Externa")&gt;0,"Externa "&amp;TEXT(DAY(_xlfn.MINIFS(Consolidado!$B$5:$B$1000,Consolidado!$E$5:$E$1000,$B19,Consolidado!$AA$5:$AA$1000,K$5,Consolidado!$C$5:$C$1000,"Auditoría Externa")),"00")&amp;"/"&amp;TEXT(MONTH(_xlfn.MINIFS(Consolidado!$B$5:$B$1000,Consolidado!$E$5:$E$1000,$B19,Consolidado!$AA$5:$AA$1000,K$5,Consolidado!$C$5:$C$1000,"Auditoría Externa")),"00")&amp;IF(_xlfn.MAXIFS(Consolidado!$B$5:$B$1000,Consolidado!$E$5:$E$1000,$B19,Consolidado!$AA$5:$AA$1000,K$5,Consolidado!$C$5:$C$1000,"Auditoría Externa")&lt;&gt;_xlfn.MINIFS(Consolidado!$B$5:$B$1000,Consolidado!$E$5:$E$1000,$B19,Consolidado!$AA$5:$AA$1000,K$5,Consolidado!$C$5:$C$1000,"Auditoría Externa")," y "&amp;TEXT(DAY(_xlfn.MAXIFS(Consolidado!$B$5:$B$1000,Consolidado!$E$5:$E$1000,$B19,Consolidado!$AA$5:$AA$1000,K$5,Consolidado!$C$5:$C$1000,"Auditoría Externa")),"00")&amp;"/"&amp;TEXT(MONTH(_xlfn.MAXIFS(Consolidado!$B$5:$B$1000,Consolidado!$E$5:$E$1000,$B19,Consolidado!$AA$5:$AA$1000,K$5,Consolidado!$C$5:$C$1000,"Auditoría Externa")),"00"),""),""),IF(SUMIFS(Consolidado!$AD$5:$AD$1000,Consolidado!$E$5:$E$1000,$B19,Consolidado!$AA$5:$AA$1000,K$5,Consolidado!$C$5:$C$1000,"SSF")&gt;0,"SSF "&amp;TEXT(DAY(_xlfn.MINIFS(Consolidado!$B$5:$B$1000,Consolidado!$E$5:$E$1000,$B19,Consolidado!$AA$5:$AA$1000,K$5,Consolidado!$C$5:$C$1000,"SSF")),"00")&amp;"/"&amp;TEXT(MONTH(_xlfn.MINIFS(Consolidado!$B$5:$B$1000,Consolidado!$E$5:$E$1000,$B19,Consolidado!$AA$5:$AA$1000,K$5,Consolidado!$C$5:$C$1000,"SSF")),"00")&amp;IF(_xlfn.MAXIFS(Consolidado!$B$5:$B$1000,Consolidado!$E$5:$E$1000,$B19,Consolidado!$AA$5:$AA$1000,K$5,Consolidado!$C$5:$C$1000,"SSF")&lt;&gt;_xlfn.MINIFS(Consolidado!$B$5:$B$1000,Consolidado!$E$5:$E$1000,$B19,Consolidado!$AA$5:$AA$1000,K$5,Consolidado!$C$5:$C$1000,"SSF")," y "&amp;TEXT(DAY(_xlfn.MAXIFS(Consolidado!$B$5:$B$1000,Consolidado!$E$5:$E$1000,$B19,Consolidado!$AA$5:$AA$1000,K$5,Consolidado!$C$5:$C$1000,"SSF")),"00")&amp;"/"&amp;TEXT(MONTH(_xlfn.MAXIFS(Consolidado!$B$5:$B$1000,Consolidado!$E$5:$E$1000,$B19,Consolidado!$AA$5:$AA$1000,K$5,Consolidado!$C$5:$C$1000,"SSF")),"00"),""),""),IF(SUMIFS(Consolidado!$AD$5:$AD$1000,Consolidado!$E$5:$E$1000,$B19,Consolidado!$AA$5:$AA$1000,K$5,Consolidado!$C$5:$C$1000,"Comité de Supervisión")&gt;0,"Comité Sup. "&amp;TEXT(DAY(_xlfn.MINIFS(Consolidado!$B$5:$B$1000,Consolidado!$E$5:$E$1000,$B19,Consolidado!$AA$5:$AA$1000,K$5,Consolidado!$C$5:$C$1000,"Comité de Supervisión")),"00")&amp;"/"&amp;TEXT(MONTH(_xlfn.MINIFS(Consolidado!$B$5:$B$1000,Consolidado!$E$5:$E$1000,$B19,Consolidado!$AA$5:$AA$1000,K$5,Consolidado!$C$5:$C$1000,"Comité de Supervisión")),"00")&amp;IF(_xlfn.MAXIFS(Consolidado!$B$5:$B$1000,Consolidado!$E$5:$E$1000,$B19,Consolidado!$AA$5:$AA$1000,K$5,Consolidado!$C$5:$C$1000,"Comité de Supervisión")&lt;&gt;_xlfn.MINIFS(Consolidado!$B$5:$B$1000,Consolidado!$E$5:$E$1000,$B19,Consolidado!$AA$5:$AA$1000,K$5,Consolidado!$C$5:$C$1000,"Comité de Supervisión")," y "&amp;TEXT(DAY(_xlfn.MAXIFS(Consolidado!$B$5:$B$1000,Consolidado!$E$5:$E$1000,$B19,Consolidado!$AA$5:$AA$1000,K$5,Consolidado!$C$5:$C$1000,"Comité de Supervisión")),"00")&amp;"/"&amp;TEXT(MONTH(_xlfn.MAXIFS(Consolidado!$B$5:$B$1000,Consolidado!$E$5:$E$1000,$B19,Consolidado!$AA$5:$AA$1000,K$5,Consolidado!$C$5:$C$1000,"Comité de Supervisión")),"00"),""),""),IF(SUMIFS(Consolidado!$AD$5:$AD$1000,Consolidado!$E$5:$E$1000,$B19,Consolidado!$AA$5:$AA$1000,K$5,Consolidado!$C$5:$C$1000,"Consejo de Administración")&gt;0,"Consejo "&amp;TEXT(DAY(_xlfn.MINIFS(Consolidado!$B$5:$B$1000,Consolidado!$E$5:$E$1000,$B19,Consolidado!$AA$5:$AA$1000,K$5,Consolidado!$C$5:$C$1000,"Consejo de Administración")),"00")&amp;"/"&amp;TEXT(MONTH(_xlfn.MINIFS(Consolidado!$B$5:$B$1000,Consolidado!$E$5:$E$1000,$B19,Consolidado!$AA$5:$AA$1000,K$5,Consolidado!$C$5:$C$1000,"Consejo de Administración")),"00")&amp;IF(_xlfn.MAXIFS(Consolidado!$B$5:$B$1000,Consolidado!$E$5:$E$1000,$B19,Consolidado!$AA$5:$AA$1000,K$5,Consolidado!$C$5:$C$1000,"Consejo de Administración")&lt;&gt;_xlfn.MINIFS(Consolidado!$B$5:$B$1000,Consolidado!$E$5:$E$1000,$B19,Consolidado!$AA$5:$AA$1000,K$5,Consolidado!$C$5:$C$1000,"Consejo de Administración")," y "&amp;TEXT(DAY(_xlfn.MAXIFS(Consolidado!$B$5:$B$1000,Consolidado!$E$5:$E$1000,$B19,Consolidado!$AA$5:$AA$1000,K$5,Consolidado!$C$5:$C$1000,"Consejo de Administración")),"00")&amp;"/"&amp;TEXT(MONTH(_xlfn.MAXIFS(Consolidado!$B$5:$B$1000,Consolidado!$E$5:$E$1000,$B19,Consolidado!$AA$5:$AA$1000,K$5,Consolidado!$C$5:$C$1000,"Consejo de Administración")),"00"),""),""),IF(SUMIFS(Consolidado!$AD$5:$AD$1000,Consolidado!$E$5:$E$1000,$B19,Consolidado!$AA$5:$AA$1000,K$5,Consolidado!$C$5:$C$1000,"Otros")&gt;0,"Otros "&amp;TEXT(DAY(_xlfn.MINIFS(Consolidado!$B$5:$B$1000,Consolidado!$E$5:$E$1000,$B19,Consolidado!$AA$5:$AA$1000,K$5,Consolidado!$C$5:$C$1000,"Otros")),"00")&amp;"/"&amp;TEXT(MONTH(_xlfn.MINIFS(Consolidado!$B$5:$B$1000,Consolidado!$E$5:$E$1000,$B19,Consolidado!$AA$5:$AA$1000,K$5,Consolidado!$C$5:$C$1000,"Otros")),"00")&amp;IF(_xlfn.MAXIFS(Consolidado!$B$5:$B$1000,Consolidado!$E$5:$E$1000,$B19,Consolidado!$AA$5:$AA$1000,K$5,Consolidado!$C$5:$C$1000,"Otros")&lt;&gt;_xlfn.MINIFS(Consolidado!$B$5:$B$1000,Consolidado!$E$5:$E$1000,$B19,Consolidado!$AA$5:$AA$1000,K$5,Consolidado!$C$5:$C$1000,"Otros")," y "&amp;TEXT(DAY(_xlfn.MAXIFS(Consolidado!$B$5:$B$1000,Consolidado!$E$5:$E$1000,$B19,Consolidado!$AA$5:$AA$1000,K$5,Consolidado!$C$5:$C$1000,"Otros")),"00")&amp;"/"&amp;TEXT(MONTH(_xlfn.MAXIFS(Consolidado!$B$5:$B$1000,Consolidado!$E$5:$E$1000,$B19,Consolidado!$AA$5:$AA$1000,K$5,Consolidado!$C$5:$C$1000,"Otros")),"00"),""),""))</f>
        <v>Interna 18/05</v>
      </c>
      <c r="L19" s="37" t="str">
        <f aca="false">_xlfn.TEXTJOIN(" +"&amp;CHAR(10),TRUE(),IF(SUMIFS(Consolidado!$AD$5:$AD$1000,Consolidado!$E$5:$E$1000,$B19,Consolidado!$AA$5:$AA$1000,L$5,Consolidado!$C$5:$C$1000,"Auditoría Interna")&gt;0,"Interna "&amp;TEXT(DAY(_xlfn.MINIFS(Consolidado!$B$5:$B$1000,Consolidado!$E$5:$E$1000,$B19,Consolidado!$AA$5:$AA$1000,L$5,Consolidado!$C$5:$C$1000,"Auditoría Interna")),"00")&amp;"/"&amp;TEXT(MONTH(_xlfn.MINIFS(Consolidado!$B$5:$B$1000,Consolidado!$E$5:$E$1000,$B19,Consolidado!$AA$5:$AA$1000,L$5,Consolidado!$C$5:$C$1000,"Auditoría Interna")),"00")&amp;IF(_xlfn.MAXIFS(Consolidado!$B$5:$B$1000,Consolidado!$E$5:$E$1000,$B19,Consolidado!$AA$5:$AA$1000,L$5,Consolidado!$C$5:$C$1000,"Auditoría Interna")&lt;&gt;_xlfn.MINIFS(Consolidado!$B$5:$B$1000,Consolidado!$E$5:$E$1000,$B19,Consolidado!$AA$5:$AA$1000,L$5,Consolidado!$C$5:$C$1000,"Auditoría Interna")," y "&amp;TEXT(DAY(_xlfn.MAXIFS(Consolidado!$B$5:$B$1000,Consolidado!$E$5:$E$1000,$B19,Consolidado!$AA$5:$AA$1000,L$5,Consolidado!$C$5:$C$1000,"Auditoría Interna")),"00")&amp;"/"&amp;TEXT(MONTH(_xlfn.MAXIFS(Consolidado!$B$5:$B$1000,Consolidado!$E$5:$E$1000,$B19,Consolidado!$AA$5:$AA$1000,L$5,Consolidado!$C$5:$C$1000,"Auditoría Interna")),"00"),""),""),IF(SUMIFS(Consolidado!$AD$5:$AD$1000,Consolidado!$E$5:$E$1000,$B19,Consolidado!$AA$5:$AA$1000,L$5,Consolidado!$C$5:$C$1000,"Auditoría Externa")&gt;0,"Externa "&amp;TEXT(DAY(_xlfn.MINIFS(Consolidado!$B$5:$B$1000,Consolidado!$E$5:$E$1000,$B19,Consolidado!$AA$5:$AA$1000,L$5,Consolidado!$C$5:$C$1000,"Auditoría Externa")),"00")&amp;"/"&amp;TEXT(MONTH(_xlfn.MINIFS(Consolidado!$B$5:$B$1000,Consolidado!$E$5:$E$1000,$B19,Consolidado!$AA$5:$AA$1000,L$5,Consolidado!$C$5:$C$1000,"Auditoría Externa")),"00")&amp;IF(_xlfn.MAXIFS(Consolidado!$B$5:$B$1000,Consolidado!$E$5:$E$1000,$B19,Consolidado!$AA$5:$AA$1000,L$5,Consolidado!$C$5:$C$1000,"Auditoría Externa")&lt;&gt;_xlfn.MINIFS(Consolidado!$B$5:$B$1000,Consolidado!$E$5:$E$1000,$B19,Consolidado!$AA$5:$AA$1000,L$5,Consolidado!$C$5:$C$1000,"Auditoría Externa")," y "&amp;TEXT(DAY(_xlfn.MAXIFS(Consolidado!$B$5:$B$1000,Consolidado!$E$5:$E$1000,$B19,Consolidado!$AA$5:$AA$1000,L$5,Consolidado!$C$5:$C$1000,"Auditoría Externa")),"00")&amp;"/"&amp;TEXT(MONTH(_xlfn.MAXIFS(Consolidado!$B$5:$B$1000,Consolidado!$E$5:$E$1000,$B19,Consolidado!$AA$5:$AA$1000,L$5,Consolidado!$C$5:$C$1000,"Auditoría Externa")),"00"),""),""),IF(SUMIFS(Consolidado!$AD$5:$AD$1000,Consolidado!$E$5:$E$1000,$B19,Consolidado!$AA$5:$AA$1000,L$5,Consolidado!$C$5:$C$1000,"SSF")&gt;0,"SSF "&amp;TEXT(DAY(_xlfn.MINIFS(Consolidado!$B$5:$B$1000,Consolidado!$E$5:$E$1000,$B19,Consolidado!$AA$5:$AA$1000,L$5,Consolidado!$C$5:$C$1000,"SSF")),"00")&amp;"/"&amp;TEXT(MONTH(_xlfn.MINIFS(Consolidado!$B$5:$B$1000,Consolidado!$E$5:$E$1000,$B19,Consolidado!$AA$5:$AA$1000,L$5,Consolidado!$C$5:$C$1000,"SSF")),"00")&amp;IF(_xlfn.MAXIFS(Consolidado!$B$5:$B$1000,Consolidado!$E$5:$E$1000,$B19,Consolidado!$AA$5:$AA$1000,L$5,Consolidado!$C$5:$C$1000,"SSF")&lt;&gt;_xlfn.MINIFS(Consolidado!$B$5:$B$1000,Consolidado!$E$5:$E$1000,$B19,Consolidado!$AA$5:$AA$1000,L$5,Consolidado!$C$5:$C$1000,"SSF")," y "&amp;TEXT(DAY(_xlfn.MAXIFS(Consolidado!$B$5:$B$1000,Consolidado!$E$5:$E$1000,$B19,Consolidado!$AA$5:$AA$1000,L$5,Consolidado!$C$5:$C$1000,"SSF")),"00")&amp;"/"&amp;TEXT(MONTH(_xlfn.MAXIFS(Consolidado!$B$5:$B$1000,Consolidado!$E$5:$E$1000,$B19,Consolidado!$AA$5:$AA$1000,L$5,Consolidado!$C$5:$C$1000,"SSF")),"00"),""),""),IF(SUMIFS(Consolidado!$AD$5:$AD$1000,Consolidado!$E$5:$E$1000,$B19,Consolidado!$AA$5:$AA$1000,L$5,Consolidado!$C$5:$C$1000,"Comité de Supervisión")&gt;0,"Comité Sup. "&amp;TEXT(DAY(_xlfn.MINIFS(Consolidado!$B$5:$B$1000,Consolidado!$E$5:$E$1000,$B19,Consolidado!$AA$5:$AA$1000,L$5,Consolidado!$C$5:$C$1000,"Comité de Supervisión")),"00")&amp;"/"&amp;TEXT(MONTH(_xlfn.MINIFS(Consolidado!$B$5:$B$1000,Consolidado!$E$5:$E$1000,$B19,Consolidado!$AA$5:$AA$1000,L$5,Consolidado!$C$5:$C$1000,"Comité de Supervisión")),"00")&amp;IF(_xlfn.MAXIFS(Consolidado!$B$5:$B$1000,Consolidado!$E$5:$E$1000,$B19,Consolidado!$AA$5:$AA$1000,L$5,Consolidado!$C$5:$C$1000,"Comité de Supervisión")&lt;&gt;_xlfn.MINIFS(Consolidado!$B$5:$B$1000,Consolidado!$E$5:$E$1000,$B19,Consolidado!$AA$5:$AA$1000,L$5,Consolidado!$C$5:$C$1000,"Comité de Supervisión")," y "&amp;TEXT(DAY(_xlfn.MAXIFS(Consolidado!$B$5:$B$1000,Consolidado!$E$5:$E$1000,$B19,Consolidado!$AA$5:$AA$1000,L$5,Consolidado!$C$5:$C$1000,"Comité de Supervisión")),"00")&amp;"/"&amp;TEXT(MONTH(_xlfn.MAXIFS(Consolidado!$B$5:$B$1000,Consolidado!$E$5:$E$1000,$B19,Consolidado!$AA$5:$AA$1000,L$5,Consolidado!$C$5:$C$1000,"Comité de Supervisión")),"00"),""),""),IF(SUMIFS(Consolidado!$AD$5:$AD$1000,Consolidado!$E$5:$E$1000,$B19,Consolidado!$AA$5:$AA$1000,L$5,Consolidado!$C$5:$C$1000,"Consejo de Administración")&gt;0,"Consejo "&amp;TEXT(DAY(_xlfn.MINIFS(Consolidado!$B$5:$B$1000,Consolidado!$E$5:$E$1000,$B19,Consolidado!$AA$5:$AA$1000,L$5,Consolidado!$C$5:$C$1000,"Consejo de Administración")),"00")&amp;"/"&amp;TEXT(MONTH(_xlfn.MINIFS(Consolidado!$B$5:$B$1000,Consolidado!$E$5:$E$1000,$B19,Consolidado!$AA$5:$AA$1000,L$5,Consolidado!$C$5:$C$1000,"Consejo de Administración")),"00")&amp;IF(_xlfn.MAXIFS(Consolidado!$B$5:$B$1000,Consolidado!$E$5:$E$1000,$B19,Consolidado!$AA$5:$AA$1000,L$5,Consolidado!$C$5:$C$1000,"Consejo de Administración")&lt;&gt;_xlfn.MINIFS(Consolidado!$B$5:$B$1000,Consolidado!$E$5:$E$1000,$B19,Consolidado!$AA$5:$AA$1000,L$5,Consolidado!$C$5:$C$1000,"Consejo de Administración")," y "&amp;TEXT(DAY(_xlfn.MAXIFS(Consolidado!$B$5:$B$1000,Consolidado!$E$5:$E$1000,$B19,Consolidado!$AA$5:$AA$1000,L$5,Consolidado!$C$5:$C$1000,"Consejo de Administración")),"00")&amp;"/"&amp;TEXT(MONTH(_xlfn.MAXIFS(Consolidado!$B$5:$B$1000,Consolidado!$E$5:$E$1000,$B19,Consolidado!$AA$5:$AA$1000,L$5,Consolidado!$C$5:$C$1000,"Consejo de Administración")),"00"),""),""),IF(SUMIFS(Consolidado!$AD$5:$AD$1000,Consolidado!$E$5:$E$1000,$B19,Consolidado!$AA$5:$AA$1000,L$5,Consolidado!$C$5:$C$1000,"Otros")&gt;0,"Otros "&amp;TEXT(DAY(_xlfn.MINIFS(Consolidado!$B$5:$B$1000,Consolidado!$E$5:$E$1000,$B19,Consolidado!$AA$5:$AA$1000,L$5,Consolidado!$C$5:$C$1000,"Otros")),"00")&amp;"/"&amp;TEXT(MONTH(_xlfn.MINIFS(Consolidado!$B$5:$B$1000,Consolidado!$E$5:$E$1000,$B19,Consolidado!$AA$5:$AA$1000,L$5,Consolidado!$C$5:$C$1000,"Otros")),"00")&amp;IF(_xlfn.MAXIFS(Consolidado!$B$5:$B$1000,Consolidado!$E$5:$E$1000,$B19,Consolidado!$AA$5:$AA$1000,L$5,Consolidado!$C$5:$C$1000,"Otros")&lt;&gt;_xlfn.MINIFS(Consolidado!$B$5:$B$1000,Consolidado!$E$5:$E$1000,$B19,Consolidado!$AA$5:$AA$1000,L$5,Consolidado!$C$5:$C$1000,"Otros")," y "&amp;TEXT(DAY(_xlfn.MAXIFS(Consolidado!$B$5:$B$1000,Consolidado!$E$5:$E$1000,$B19,Consolidado!$AA$5:$AA$1000,L$5,Consolidado!$C$5:$C$1000,"Otros")),"00")&amp;"/"&amp;TEXT(MONTH(_xlfn.MAXIFS(Consolidado!$B$5:$B$1000,Consolidado!$E$5:$E$1000,$B19,Consolidado!$AA$5:$AA$1000,L$5,Consolidado!$C$5:$C$1000,"Otros")),"00"),""),""))</f>
        <v/>
      </c>
      <c r="M19" s="37" t="str">
        <f aca="false">_xlfn.TEXTJOIN(" +"&amp;CHAR(10),TRUE(),IF(SUMIFS(Consolidado!$AD$5:$AD$1000,Consolidado!$E$5:$E$1000,$B19,Consolidado!$AA$5:$AA$1000,M$5,Consolidado!$C$5:$C$1000,"Auditoría Interna")&gt;0,"Interna "&amp;TEXT(DAY(_xlfn.MINIFS(Consolidado!$B$5:$B$1000,Consolidado!$E$5:$E$1000,$B19,Consolidado!$AA$5:$AA$1000,M$5,Consolidado!$C$5:$C$1000,"Auditoría Interna")),"00")&amp;"/"&amp;TEXT(MONTH(_xlfn.MINIFS(Consolidado!$B$5:$B$1000,Consolidado!$E$5:$E$1000,$B19,Consolidado!$AA$5:$AA$1000,M$5,Consolidado!$C$5:$C$1000,"Auditoría Interna")),"00")&amp;IF(_xlfn.MAXIFS(Consolidado!$B$5:$B$1000,Consolidado!$E$5:$E$1000,$B19,Consolidado!$AA$5:$AA$1000,M$5,Consolidado!$C$5:$C$1000,"Auditoría Interna")&lt;&gt;_xlfn.MINIFS(Consolidado!$B$5:$B$1000,Consolidado!$E$5:$E$1000,$B19,Consolidado!$AA$5:$AA$1000,M$5,Consolidado!$C$5:$C$1000,"Auditoría Interna")," y "&amp;TEXT(DAY(_xlfn.MAXIFS(Consolidado!$B$5:$B$1000,Consolidado!$E$5:$E$1000,$B19,Consolidado!$AA$5:$AA$1000,M$5,Consolidado!$C$5:$C$1000,"Auditoría Interna")),"00")&amp;"/"&amp;TEXT(MONTH(_xlfn.MAXIFS(Consolidado!$B$5:$B$1000,Consolidado!$E$5:$E$1000,$B19,Consolidado!$AA$5:$AA$1000,M$5,Consolidado!$C$5:$C$1000,"Auditoría Interna")),"00"),""),""),IF(SUMIFS(Consolidado!$AD$5:$AD$1000,Consolidado!$E$5:$E$1000,$B19,Consolidado!$AA$5:$AA$1000,M$5,Consolidado!$C$5:$C$1000,"Auditoría Externa")&gt;0,"Externa "&amp;TEXT(DAY(_xlfn.MINIFS(Consolidado!$B$5:$B$1000,Consolidado!$E$5:$E$1000,$B19,Consolidado!$AA$5:$AA$1000,M$5,Consolidado!$C$5:$C$1000,"Auditoría Externa")),"00")&amp;"/"&amp;TEXT(MONTH(_xlfn.MINIFS(Consolidado!$B$5:$B$1000,Consolidado!$E$5:$E$1000,$B19,Consolidado!$AA$5:$AA$1000,M$5,Consolidado!$C$5:$C$1000,"Auditoría Externa")),"00")&amp;IF(_xlfn.MAXIFS(Consolidado!$B$5:$B$1000,Consolidado!$E$5:$E$1000,$B19,Consolidado!$AA$5:$AA$1000,M$5,Consolidado!$C$5:$C$1000,"Auditoría Externa")&lt;&gt;_xlfn.MINIFS(Consolidado!$B$5:$B$1000,Consolidado!$E$5:$E$1000,$B19,Consolidado!$AA$5:$AA$1000,M$5,Consolidado!$C$5:$C$1000,"Auditoría Externa")," y "&amp;TEXT(DAY(_xlfn.MAXIFS(Consolidado!$B$5:$B$1000,Consolidado!$E$5:$E$1000,$B19,Consolidado!$AA$5:$AA$1000,M$5,Consolidado!$C$5:$C$1000,"Auditoría Externa")),"00")&amp;"/"&amp;TEXT(MONTH(_xlfn.MAXIFS(Consolidado!$B$5:$B$1000,Consolidado!$E$5:$E$1000,$B19,Consolidado!$AA$5:$AA$1000,M$5,Consolidado!$C$5:$C$1000,"Auditoría Externa")),"00"),""),""),IF(SUMIFS(Consolidado!$AD$5:$AD$1000,Consolidado!$E$5:$E$1000,$B19,Consolidado!$AA$5:$AA$1000,M$5,Consolidado!$C$5:$C$1000,"SSF")&gt;0,"SSF "&amp;TEXT(DAY(_xlfn.MINIFS(Consolidado!$B$5:$B$1000,Consolidado!$E$5:$E$1000,$B19,Consolidado!$AA$5:$AA$1000,M$5,Consolidado!$C$5:$C$1000,"SSF")),"00")&amp;"/"&amp;TEXT(MONTH(_xlfn.MINIFS(Consolidado!$B$5:$B$1000,Consolidado!$E$5:$E$1000,$B19,Consolidado!$AA$5:$AA$1000,M$5,Consolidado!$C$5:$C$1000,"SSF")),"00")&amp;IF(_xlfn.MAXIFS(Consolidado!$B$5:$B$1000,Consolidado!$E$5:$E$1000,$B19,Consolidado!$AA$5:$AA$1000,M$5,Consolidado!$C$5:$C$1000,"SSF")&lt;&gt;_xlfn.MINIFS(Consolidado!$B$5:$B$1000,Consolidado!$E$5:$E$1000,$B19,Consolidado!$AA$5:$AA$1000,M$5,Consolidado!$C$5:$C$1000,"SSF")," y "&amp;TEXT(DAY(_xlfn.MAXIFS(Consolidado!$B$5:$B$1000,Consolidado!$E$5:$E$1000,$B19,Consolidado!$AA$5:$AA$1000,M$5,Consolidado!$C$5:$C$1000,"SSF")),"00")&amp;"/"&amp;TEXT(MONTH(_xlfn.MAXIFS(Consolidado!$B$5:$B$1000,Consolidado!$E$5:$E$1000,$B19,Consolidado!$AA$5:$AA$1000,M$5,Consolidado!$C$5:$C$1000,"SSF")),"00"),""),""),IF(SUMIFS(Consolidado!$AD$5:$AD$1000,Consolidado!$E$5:$E$1000,$B19,Consolidado!$AA$5:$AA$1000,M$5,Consolidado!$C$5:$C$1000,"Comité de Supervisión")&gt;0,"Comité Sup. "&amp;TEXT(DAY(_xlfn.MINIFS(Consolidado!$B$5:$B$1000,Consolidado!$E$5:$E$1000,$B19,Consolidado!$AA$5:$AA$1000,M$5,Consolidado!$C$5:$C$1000,"Comité de Supervisión")),"00")&amp;"/"&amp;TEXT(MONTH(_xlfn.MINIFS(Consolidado!$B$5:$B$1000,Consolidado!$E$5:$E$1000,$B19,Consolidado!$AA$5:$AA$1000,M$5,Consolidado!$C$5:$C$1000,"Comité de Supervisión")),"00")&amp;IF(_xlfn.MAXIFS(Consolidado!$B$5:$B$1000,Consolidado!$E$5:$E$1000,$B19,Consolidado!$AA$5:$AA$1000,M$5,Consolidado!$C$5:$C$1000,"Comité de Supervisión")&lt;&gt;_xlfn.MINIFS(Consolidado!$B$5:$B$1000,Consolidado!$E$5:$E$1000,$B19,Consolidado!$AA$5:$AA$1000,M$5,Consolidado!$C$5:$C$1000,"Comité de Supervisión")," y "&amp;TEXT(DAY(_xlfn.MAXIFS(Consolidado!$B$5:$B$1000,Consolidado!$E$5:$E$1000,$B19,Consolidado!$AA$5:$AA$1000,M$5,Consolidado!$C$5:$C$1000,"Comité de Supervisión")),"00")&amp;"/"&amp;TEXT(MONTH(_xlfn.MAXIFS(Consolidado!$B$5:$B$1000,Consolidado!$E$5:$E$1000,$B19,Consolidado!$AA$5:$AA$1000,M$5,Consolidado!$C$5:$C$1000,"Comité de Supervisión")),"00"),""),""),IF(SUMIFS(Consolidado!$AD$5:$AD$1000,Consolidado!$E$5:$E$1000,$B19,Consolidado!$AA$5:$AA$1000,M$5,Consolidado!$C$5:$C$1000,"Consejo de Administración")&gt;0,"Consejo "&amp;TEXT(DAY(_xlfn.MINIFS(Consolidado!$B$5:$B$1000,Consolidado!$E$5:$E$1000,$B19,Consolidado!$AA$5:$AA$1000,M$5,Consolidado!$C$5:$C$1000,"Consejo de Administración")),"00")&amp;"/"&amp;TEXT(MONTH(_xlfn.MINIFS(Consolidado!$B$5:$B$1000,Consolidado!$E$5:$E$1000,$B19,Consolidado!$AA$5:$AA$1000,M$5,Consolidado!$C$5:$C$1000,"Consejo de Administración")),"00")&amp;IF(_xlfn.MAXIFS(Consolidado!$B$5:$B$1000,Consolidado!$E$5:$E$1000,$B19,Consolidado!$AA$5:$AA$1000,M$5,Consolidado!$C$5:$C$1000,"Consejo de Administración")&lt;&gt;_xlfn.MINIFS(Consolidado!$B$5:$B$1000,Consolidado!$E$5:$E$1000,$B19,Consolidado!$AA$5:$AA$1000,M$5,Consolidado!$C$5:$C$1000,"Consejo de Administración")," y "&amp;TEXT(DAY(_xlfn.MAXIFS(Consolidado!$B$5:$B$1000,Consolidado!$E$5:$E$1000,$B19,Consolidado!$AA$5:$AA$1000,M$5,Consolidado!$C$5:$C$1000,"Consejo de Administración")),"00")&amp;"/"&amp;TEXT(MONTH(_xlfn.MAXIFS(Consolidado!$B$5:$B$1000,Consolidado!$E$5:$E$1000,$B19,Consolidado!$AA$5:$AA$1000,M$5,Consolidado!$C$5:$C$1000,"Consejo de Administración")),"00"),""),""),IF(SUMIFS(Consolidado!$AD$5:$AD$1000,Consolidado!$E$5:$E$1000,$B19,Consolidado!$AA$5:$AA$1000,M$5,Consolidado!$C$5:$C$1000,"Otros")&gt;0,"Otros "&amp;TEXT(DAY(_xlfn.MINIFS(Consolidado!$B$5:$B$1000,Consolidado!$E$5:$E$1000,$B19,Consolidado!$AA$5:$AA$1000,M$5,Consolidado!$C$5:$C$1000,"Otros")),"00")&amp;"/"&amp;TEXT(MONTH(_xlfn.MINIFS(Consolidado!$B$5:$B$1000,Consolidado!$E$5:$E$1000,$B19,Consolidado!$AA$5:$AA$1000,M$5,Consolidado!$C$5:$C$1000,"Otros")),"00")&amp;IF(_xlfn.MAXIFS(Consolidado!$B$5:$B$1000,Consolidado!$E$5:$E$1000,$B19,Consolidado!$AA$5:$AA$1000,M$5,Consolidado!$C$5:$C$1000,"Otros")&lt;&gt;_xlfn.MINIFS(Consolidado!$B$5:$B$1000,Consolidado!$E$5:$E$1000,$B19,Consolidado!$AA$5:$AA$1000,M$5,Consolidado!$C$5:$C$1000,"Otros")," y "&amp;TEXT(DAY(_xlfn.MAXIFS(Consolidado!$B$5:$B$1000,Consolidado!$E$5:$E$1000,$B19,Consolidado!$AA$5:$AA$1000,M$5,Consolidado!$C$5:$C$1000,"Otros")),"00")&amp;"/"&amp;TEXT(MONTH(_xlfn.MAXIFS(Consolidado!$B$5:$B$1000,Consolidado!$E$5:$E$1000,$B19,Consolidado!$AA$5:$AA$1000,M$5,Consolidado!$C$5:$C$1000,"Otros")),"00"),""),""))</f>
        <v/>
      </c>
      <c r="N19" s="37" t="str">
        <f aca="false">_xlfn.TEXTJOIN(" +"&amp;CHAR(10),TRUE(),IF(SUMIFS(Consolidado!$AD$5:$AD$1000,Consolidado!$E$5:$E$1000,$B19,Consolidado!$AA$5:$AA$1000,N$5,Consolidado!$C$5:$C$1000,"Auditoría Interna")&gt;0,"Interna "&amp;TEXT(DAY(_xlfn.MINIFS(Consolidado!$B$5:$B$1000,Consolidado!$E$5:$E$1000,$B19,Consolidado!$AA$5:$AA$1000,N$5,Consolidado!$C$5:$C$1000,"Auditoría Interna")),"00")&amp;"/"&amp;TEXT(MONTH(_xlfn.MINIFS(Consolidado!$B$5:$B$1000,Consolidado!$E$5:$E$1000,$B19,Consolidado!$AA$5:$AA$1000,N$5,Consolidado!$C$5:$C$1000,"Auditoría Interna")),"00")&amp;IF(_xlfn.MAXIFS(Consolidado!$B$5:$B$1000,Consolidado!$E$5:$E$1000,$B19,Consolidado!$AA$5:$AA$1000,N$5,Consolidado!$C$5:$C$1000,"Auditoría Interna")&lt;&gt;_xlfn.MINIFS(Consolidado!$B$5:$B$1000,Consolidado!$E$5:$E$1000,$B19,Consolidado!$AA$5:$AA$1000,N$5,Consolidado!$C$5:$C$1000,"Auditoría Interna")," y "&amp;TEXT(DAY(_xlfn.MAXIFS(Consolidado!$B$5:$B$1000,Consolidado!$E$5:$E$1000,$B19,Consolidado!$AA$5:$AA$1000,N$5,Consolidado!$C$5:$C$1000,"Auditoría Interna")),"00")&amp;"/"&amp;TEXT(MONTH(_xlfn.MAXIFS(Consolidado!$B$5:$B$1000,Consolidado!$E$5:$E$1000,$B19,Consolidado!$AA$5:$AA$1000,N$5,Consolidado!$C$5:$C$1000,"Auditoría Interna")),"00"),""),""),IF(SUMIFS(Consolidado!$AD$5:$AD$1000,Consolidado!$E$5:$E$1000,$B19,Consolidado!$AA$5:$AA$1000,N$5,Consolidado!$C$5:$C$1000,"Auditoría Externa")&gt;0,"Externa "&amp;TEXT(DAY(_xlfn.MINIFS(Consolidado!$B$5:$B$1000,Consolidado!$E$5:$E$1000,$B19,Consolidado!$AA$5:$AA$1000,N$5,Consolidado!$C$5:$C$1000,"Auditoría Externa")),"00")&amp;"/"&amp;TEXT(MONTH(_xlfn.MINIFS(Consolidado!$B$5:$B$1000,Consolidado!$E$5:$E$1000,$B19,Consolidado!$AA$5:$AA$1000,N$5,Consolidado!$C$5:$C$1000,"Auditoría Externa")),"00")&amp;IF(_xlfn.MAXIFS(Consolidado!$B$5:$B$1000,Consolidado!$E$5:$E$1000,$B19,Consolidado!$AA$5:$AA$1000,N$5,Consolidado!$C$5:$C$1000,"Auditoría Externa")&lt;&gt;_xlfn.MINIFS(Consolidado!$B$5:$B$1000,Consolidado!$E$5:$E$1000,$B19,Consolidado!$AA$5:$AA$1000,N$5,Consolidado!$C$5:$C$1000,"Auditoría Externa")," y "&amp;TEXT(DAY(_xlfn.MAXIFS(Consolidado!$B$5:$B$1000,Consolidado!$E$5:$E$1000,$B19,Consolidado!$AA$5:$AA$1000,N$5,Consolidado!$C$5:$C$1000,"Auditoría Externa")),"00")&amp;"/"&amp;TEXT(MONTH(_xlfn.MAXIFS(Consolidado!$B$5:$B$1000,Consolidado!$E$5:$E$1000,$B19,Consolidado!$AA$5:$AA$1000,N$5,Consolidado!$C$5:$C$1000,"Auditoría Externa")),"00"),""),""),IF(SUMIFS(Consolidado!$AD$5:$AD$1000,Consolidado!$E$5:$E$1000,$B19,Consolidado!$AA$5:$AA$1000,N$5,Consolidado!$C$5:$C$1000,"SSF")&gt;0,"SSF "&amp;TEXT(DAY(_xlfn.MINIFS(Consolidado!$B$5:$B$1000,Consolidado!$E$5:$E$1000,$B19,Consolidado!$AA$5:$AA$1000,N$5,Consolidado!$C$5:$C$1000,"SSF")),"00")&amp;"/"&amp;TEXT(MONTH(_xlfn.MINIFS(Consolidado!$B$5:$B$1000,Consolidado!$E$5:$E$1000,$B19,Consolidado!$AA$5:$AA$1000,N$5,Consolidado!$C$5:$C$1000,"SSF")),"00")&amp;IF(_xlfn.MAXIFS(Consolidado!$B$5:$B$1000,Consolidado!$E$5:$E$1000,$B19,Consolidado!$AA$5:$AA$1000,N$5,Consolidado!$C$5:$C$1000,"SSF")&lt;&gt;_xlfn.MINIFS(Consolidado!$B$5:$B$1000,Consolidado!$E$5:$E$1000,$B19,Consolidado!$AA$5:$AA$1000,N$5,Consolidado!$C$5:$C$1000,"SSF")," y "&amp;TEXT(DAY(_xlfn.MAXIFS(Consolidado!$B$5:$B$1000,Consolidado!$E$5:$E$1000,$B19,Consolidado!$AA$5:$AA$1000,N$5,Consolidado!$C$5:$C$1000,"SSF")),"00")&amp;"/"&amp;TEXT(MONTH(_xlfn.MAXIFS(Consolidado!$B$5:$B$1000,Consolidado!$E$5:$E$1000,$B19,Consolidado!$AA$5:$AA$1000,N$5,Consolidado!$C$5:$C$1000,"SSF")),"00"),""),""),IF(SUMIFS(Consolidado!$AD$5:$AD$1000,Consolidado!$E$5:$E$1000,$B19,Consolidado!$AA$5:$AA$1000,N$5,Consolidado!$C$5:$C$1000,"Comité de Supervisión")&gt;0,"Comité Sup. "&amp;TEXT(DAY(_xlfn.MINIFS(Consolidado!$B$5:$B$1000,Consolidado!$E$5:$E$1000,$B19,Consolidado!$AA$5:$AA$1000,N$5,Consolidado!$C$5:$C$1000,"Comité de Supervisión")),"00")&amp;"/"&amp;TEXT(MONTH(_xlfn.MINIFS(Consolidado!$B$5:$B$1000,Consolidado!$E$5:$E$1000,$B19,Consolidado!$AA$5:$AA$1000,N$5,Consolidado!$C$5:$C$1000,"Comité de Supervisión")),"00")&amp;IF(_xlfn.MAXIFS(Consolidado!$B$5:$B$1000,Consolidado!$E$5:$E$1000,$B19,Consolidado!$AA$5:$AA$1000,N$5,Consolidado!$C$5:$C$1000,"Comité de Supervisión")&lt;&gt;_xlfn.MINIFS(Consolidado!$B$5:$B$1000,Consolidado!$E$5:$E$1000,$B19,Consolidado!$AA$5:$AA$1000,N$5,Consolidado!$C$5:$C$1000,"Comité de Supervisión")," y "&amp;TEXT(DAY(_xlfn.MAXIFS(Consolidado!$B$5:$B$1000,Consolidado!$E$5:$E$1000,$B19,Consolidado!$AA$5:$AA$1000,N$5,Consolidado!$C$5:$C$1000,"Comité de Supervisión")),"00")&amp;"/"&amp;TEXT(MONTH(_xlfn.MAXIFS(Consolidado!$B$5:$B$1000,Consolidado!$E$5:$E$1000,$B19,Consolidado!$AA$5:$AA$1000,N$5,Consolidado!$C$5:$C$1000,"Comité de Supervisión")),"00"),""),""),IF(SUMIFS(Consolidado!$AD$5:$AD$1000,Consolidado!$E$5:$E$1000,$B19,Consolidado!$AA$5:$AA$1000,N$5,Consolidado!$C$5:$C$1000,"Consejo de Administración")&gt;0,"Consejo "&amp;TEXT(DAY(_xlfn.MINIFS(Consolidado!$B$5:$B$1000,Consolidado!$E$5:$E$1000,$B19,Consolidado!$AA$5:$AA$1000,N$5,Consolidado!$C$5:$C$1000,"Consejo de Administración")),"00")&amp;"/"&amp;TEXT(MONTH(_xlfn.MINIFS(Consolidado!$B$5:$B$1000,Consolidado!$E$5:$E$1000,$B19,Consolidado!$AA$5:$AA$1000,N$5,Consolidado!$C$5:$C$1000,"Consejo de Administración")),"00")&amp;IF(_xlfn.MAXIFS(Consolidado!$B$5:$B$1000,Consolidado!$E$5:$E$1000,$B19,Consolidado!$AA$5:$AA$1000,N$5,Consolidado!$C$5:$C$1000,"Consejo de Administración")&lt;&gt;_xlfn.MINIFS(Consolidado!$B$5:$B$1000,Consolidado!$E$5:$E$1000,$B19,Consolidado!$AA$5:$AA$1000,N$5,Consolidado!$C$5:$C$1000,"Consejo de Administración")," y "&amp;TEXT(DAY(_xlfn.MAXIFS(Consolidado!$B$5:$B$1000,Consolidado!$E$5:$E$1000,$B19,Consolidado!$AA$5:$AA$1000,N$5,Consolidado!$C$5:$C$1000,"Consejo de Administración")),"00")&amp;"/"&amp;TEXT(MONTH(_xlfn.MAXIFS(Consolidado!$B$5:$B$1000,Consolidado!$E$5:$E$1000,$B19,Consolidado!$AA$5:$AA$1000,N$5,Consolidado!$C$5:$C$1000,"Consejo de Administración")),"00"),""),""),IF(SUMIFS(Consolidado!$AD$5:$AD$1000,Consolidado!$E$5:$E$1000,$B19,Consolidado!$AA$5:$AA$1000,N$5,Consolidado!$C$5:$C$1000,"Otros")&gt;0,"Otros "&amp;TEXT(DAY(_xlfn.MINIFS(Consolidado!$B$5:$B$1000,Consolidado!$E$5:$E$1000,$B19,Consolidado!$AA$5:$AA$1000,N$5,Consolidado!$C$5:$C$1000,"Otros")),"00")&amp;"/"&amp;TEXT(MONTH(_xlfn.MINIFS(Consolidado!$B$5:$B$1000,Consolidado!$E$5:$E$1000,$B19,Consolidado!$AA$5:$AA$1000,N$5,Consolidado!$C$5:$C$1000,"Otros")),"00")&amp;IF(_xlfn.MAXIFS(Consolidado!$B$5:$B$1000,Consolidado!$E$5:$E$1000,$B19,Consolidado!$AA$5:$AA$1000,N$5,Consolidado!$C$5:$C$1000,"Otros")&lt;&gt;_xlfn.MINIFS(Consolidado!$B$5:$B$1000,Consolidado!$E$5:$E$1000,$B19,Consolidado!$AA$5:$AA$1000,N$5,Consolidado!$C$5:$C$1000,"Otros")," y "&amp;TEXT(DAY(_xlfn.MAXIFS(Consolidado!$B$5:$B$1000,Consolidado!$E$5:$E$1000,$B19,Consolidado!$AA$5:$AA$1000,N$5,Consolidado!$C$5:$C$1000,"Otros")),"00")&amp;"/"&amp;TEXT(MONTH(_xlfn.MAXIFS(Consolidado!$B$5:$B$1000,Consolidado!$E$5:$E$1000,$B19,Consolidado!$AA$5:$AA$1000,N$5,Consolidado!$C$5:$C$1000,"Otros")),"00"),""),""))</f>
        <v/>
      </c>
      <c r="O19" s="37" t="str">
        <f aca="false">_xlfn.TEXTJOIN(" +"&amp;CHAR(10),TRUE(),IF(SUMIFS(Consolidado!$AD$5:$AD$1000,Consolidado!$E$5:$E$1000,$B19,Consolidado!$AA$5:$AA$1000,O$5,Consolidado!$C$5:$C$1000,"Auditoría Interna")&gt;0,"Interna "&amp;TEXT(DAY(_xlfn.MINIFS(Consolidado!$B$5:$B$1000,Consolidado!$E$5:$E$1000,$B19,Consolidado!$AA$5:$AA$1000,O$5,Consolidado!$C$5:$C$1000,"Auditoría Interna")),"00")&amp;"/"&amp;TEXT(MONTH(_xlfn.MINIFS(Consolidado!$B$5:$B$1000,Consolidado!$E$5:$E$1000,$B19,Consolidado!$AA$5:$AA$1000,O$5,Consolidado!$C$5:$C$1000,"Auditoría Interna")),"00")&amp;IF(_xlfn.MAXIFS(Consolidado!$B$5:$B$1000,Consolidado!$E$5:$E$1000,$B19,Consolidado!$AA$5:$AA$1000,O$5,Consolidado!$C$5:$C$1000,"Auditoría Interna")&lt;&gt;_xlfn.MINIFS(Consolidado!$B$5:$B$1000,Consolidado!$E$5:$E$1000,$B19,Consolidado!$AA$5:$AA$1000,O$5,Consolidado!$C$5:$C$1000,"Auditoría Interna")," y "&amp;TEXT(DAY(_xlfn.MAXIFS(Consolidado!$B$5:$B$1000,Consolidado!$E$5:$E$1000,$B19,Consolidado!$AA$5:$AA$1000,O$5,Consolidado!$C$5:$C$1000,"Auditoría Interna")),"00")&amp;"/"&amp;TEXT(MONTH(_xlfn.MAXIFS(Consolidado!$B$5:$B$1000,Consolidado!$E$5:$E$1000,$B19,Consolidado!$AA$5:$AA$1000,O$5,Consolidado!$C$5:$C$1000,"Auditoría Interna")),"00"),""),""),IF(SUMIFS(Consolidado!$AD$5:$AD$1000,Consolidado!$E$5:$E$1000,$B19,Consolidado!$AA$5:$AA$1000,O$5,Consolidado!$C$5:$C$1000,"Auditoría Externa")&gt;0,"Externa "&amp;TEXT(DAY(_xlfn.MINIFS(Consolidado!$B$5:$B$1000,Consolidado!$E$5:$E$1000,$B19,Consolidado!$AA$5:$AA$1000,O$5,Consolidado!$C$5:$C$1000,"Auditoría Externa")),"00")&amp;"/"&amp;TEXT(MONTH(_xlfn.MINIFS(Consolidado!$B$5:$B$1000,Consolidado!$E$5:$E$1000,$B19,Consolidado!$AA$5:$AA$1000,O$5,Consolidado!$C$5:$C$1000,"Auditoría Externa")),"00")&amp;IF(_xlfn.MAXIFS(Consolidado!$B$5:$B$1000,Consolidado!$E$5:$E$1000,$B19,Consolidado!$AA$5:$AA$1000,O$5,Consolidado!$C$5:$C$1000,"Auditoría Externa")&lt;&gt;_xlfn.MINIFS(Consolidado!$B$5:$B$1000,Consolidado!$E$5:$E$1000,$B19,Consolidado!$AA$5:$AA$1000,O$5,Consolidado!$C$5:$C$1000,"Auditoría Externa")," y "&amp;TEXT(DAY(_xlfn.MAXIFS(Consolidado!$B$5:$B$1000,Consolidado!$E$5:$E$1000,$B19,Consolidado!$AA$5:$AA$1000,O$5,Consolidado!$C$5:$C$1000,"Auditoría Externa")),"00")&amp;"/"&amp;TEXT(MONTH(_xlfn.MAXIFS(Consolidado!$B$5:$B$1000,Consolidado!$E$5:$E$1000,$B19,Consolidado!$AA$5:$AA$1000,O$5,Consolidado!$C$5:$C$1000,"Auditoría Externa")),"00"),""),""),IF(SUMIFS(Consolidado!$AD$5:$AD$1000,Consolidado!$E$5:$E$1000,$B19,Consolidado!$AA$5:$AA$1000,O$5,Consolidado!$C$5:$C$1000,"SSF")&gt;0,"SSF "&amp;TEXT(DAY(_xlfn.MINIFS(Consolidado!$B$5:$B$1000,Consolidado!$E$5:$E$1000,$B19,Consolidado!$AA$5:$AA$1000,O$5,Consolidado!$C$5:$C$1000,"SSF")),"00")&amp;"/"&amp;TEXT(MONTH(_xlfn.MINIFS(Consolidado!$B$5:$B$1000,Consolidado!$E$5:$E$1000,$B19,Consolidado!$AA$5:$AA$1000,O$5,Consolidado!$C$5:$C$1000,"SSF")),"00")&amp;IF(_xlfn.MAXIFS(Consolidado!$B$5:$B$1000,Consolidado!$E$5:$E$1000,$B19,Consolidado!$AA$5:$AA$1000,O$5,Consolidado!$C$5:$C$1000,"SSF")&lt;&gt;_xlfn.MINIFS(Consolidado!$B$5:$B$1000,Consolidado!$E$5:$E$1000,$B19,Consolidado!$AA$5:$AA$1000,O$5,Consolidado!$C$5:$C$1000,"SSF")," y "&amp;TEXT(DAY(_xlfn.MAXIFS(Consolidado!$B$5:$B$1000,Consolidado!$E$5:$E$1000,$B19,Consolidado!$AA$5:$AA$1000,O$5,Consolidado!$C$5:$C$1000,"SSF")),"00")&amp;"/"&amp;TEXT(MONTH(_xlfn.MAXIFS(Consolidado!$B$5:$B$1000,Consolidado!$E$5:$E$1000,$B19,Consolidado!$AA$5:$AA$1000,O$5,Consolidado!$C$5:$C$1000,"SSF")),"00"),""),""),IF(SUMIFS(Consolidado!$AD$5:$AD$1000,Consolidado!$E$5:$E$1000,$B19,Consolidado!$AA$5:$AA$1000,O$5,Consolidado!$C$5:$C$1000,"Comité de Supervisión")&gt;0,"Comité Sup. "&amp;TEXT(DAY(_xlfn.MINIFS(Consolidado!$B$5:$B$1000,Consolidado!$E$5:$E$1000,$B19,Consolidado!$AA$5:$AA$1000,O$5,Consolidado!$C$5:$C$1000,"Comité de Supervisión")),"00")&amp;"/"&amp;TEXT(MONTH(_xlfn.MINIFS(Consolidado!$B$5:$B$1000,Consolidado!$E$5:$E$1000,$B19,Consolidado!$AA$5:$AA$1000,O$5,Consolidado!$C$5:$C$1000,"Comité de Supervisión")),"00")&amp;IF(_xlfn.MAXIFS(Consolidado!$B$5:$B$1000,Consolidado!$E$5:$E$1000,$B19,Consolidado!$AA$5:$AA$1000,O$5,Consolidado!$C$5:$C$1000,"Comité de Supervisión")&lt;&gt;_xlfn.MINIFS(Consolidado!$B$5:$B$1000,Consolidado!$E$5:$E$1000,$B19,Consolidado!$AA$5:$AA$1000,O$5,Consolidado!$C$5:$C$1000,"Comité de Supervisión")," y "&amp;TEXT(DAY(_xlfn.MAXIFS(Consolidado!$B$5:$B$1000,Consolidado!$E$5:$E$1000,$B19,Consolidado!$AA$5:$AA$1000,O$5,Consolidado!$C$5:$C$1000,"Comité de Supervisión")),"00")&amp;"/"&amp;TEXT(MONTH(_xlfn.MAXIFS(Consolidado!$B$5:$B$1000,Consolidado!$E$5:$E$1000,$B19,Consolidado!$AA$5:$AA$1000,O$5,Consolidado!$C$5:$C$1000,"Comité de Supervisión")),"00"),""),""),IF(SUMIFS(Consolidado!$AD$5:$AD$1000,Consolidado!$E$5:$E$1000,$B19,Consolidado!$AA$5:$AA$1000,O$5,Consolidado!$C$5:$C$1000,"Consejo de Administración")&gt;0,"Consejo "&amp;TEXT(DAY(_xlfn.MINIFS(Consolidado!$B$5:$B$1000,Consolidado!$E$5:$E$1000,$B19,Consolidado!$AA$5:$AA$1000,O$5,Consolidado!$C$5:$C$1000,"Consejo de Administración")),"00")&amp;"/"&amp;TEXT(MONTH(_xlfn.MINIFS(Consolidado!$B$5:$B$1000,Consolidado!$E$5:$E$1000,$B19,Consolidado!$AA$5:$AA$1000,O$5,Consolidado!$C$5:$C$1000,"Consejo de Administración")),"00")&amp;IF(_xlfn.MAXIFS(Consolidado!$B$5:$B$1000,Consolidado!$E$5:$E$1000,$B19,Consolidado!$AA$5:$AA$1000,O$5,Consolidado!$C$5:$C$1000,"Consejo de Administración")&lt;&gt;_xlfn.MINIFS(Consolidado!$B$5:$B$1000,Consolidado!$E$5:$E$1000,$B19,Consolidado!$AA$5:$AA$1000,O$5,Consolidado!$C$5:$C$1000,"Consejo de Administración")," y "&amp;TEXT(DAY(_xlfn.MAXIFS(Consolidado!$B$5:$B$1000,Consolidado!$E$5:$E$1000,$B19,Consolidado!$AA$5:$AA$1000,O$5,Consolidado!$C$5:$C$1000,"Consejo de Administración")),"00")&amp;"/"&amp;TEXT(MONTH(_xlfn.MAXIFS(Consolidado!$B$5:$B$1000,Consolidado!$E$5:$E$1000,$B19,Consolidado!$AA$5:$AA$1000,O$5,Consolidado!$C$5:$C$1000,"Consejo de Administración")),"00"),""),""),IF(SUMIFS(Consolidado!$AD$5:$AD$1000,Consolidado!$E$5:$E$1000,$B19,Consolidado!$AA$5:$AA$1000,O$5,Consolidado!$C$5:$C$1000,"Otros")&gt;0,"Otros "&amp;TEXT(DAY(_xlfn.MINIFS(Consolidado!$B$5:$B$1000,Consolidado!$E$5:$E$1000,$B19,Consolidado!$AA$5:$AA$1000,O$5,Consolidado!$C$5:$C$1000,"Otros")),"00")&amp;"/"&amp;TEXT(MONTH(_xlfn.MINIFS(Consolidado!$B$5:$B$1000,Consolidado!$E$5:$E$1000,$B19,Consolidado!$AA$5:$AA$1000,O$5,Consolidado!$C$5:$C$1000,"Otros")),"00")&amp;IF(_xlfn.MAXIFS(Consolidado!$B$5:$B$1000,Consolidado!$E$5:$E$1000,$B19,Consolidado!$AA$5:$AA$1000,O$5,Consolidado!$C$5:$C$1000,"Otros")&lt;&gt;_xlfn.MINIFS(Consolidado!$B$5:$B$1000,Consolidado!$E$5:$E$1000,$B19,Consolidado!$AA$5:$AA$1000,O$5,Consolidado!$C$5:$C$1000,"Otros")," y "&amp;TEXT(DAY(_xlfn.MAXIFS(Consolidado!$B$5:$B$1000,Consolidado!$E$5:$E$1000,$B19,Consolidado!$AA$5:$AA$1000,O$5,Consolidado!$C$5:$C$1000,"Otros")),"00")&amp;"/"&amp;TEXT(MONTH(_xlfn.MAXIFS(Consolidado!$B$5:$B$1000,Consolidado!$E$5:$E$1000,$B19,Consolidado!$AA$5:$AA$1000,O$5,Consolidado!$C$5:$C$1000,"Otros")),"00"),""),""))</f>
        <v/>
      </c>
      <c r="P19" s="37" t="str">
        <f aca="false">_xlfn.TEXTJOIN(" +"&amp;CHAR(10),TRUE(),IF(SUMIFS(Consolidado!$AD$5:$AD$1000,Consolidado!$E$5:$E$1000,$B19,Consolidado!$AA$5:$AA$1000,P$5,Consolidado!$C$5:$C$1000,"Auditoría Interna")&gt;0,"Interna "&amp;TEXT(DAY(_xlfn.MINIFS(Consolidado!$B$5:$B$1000,Consolidado!$E$5:$E$1000,$B19,Consolidado!$AA$5:$AA$1000,P$5,Consolidado!$C$5:$C$1000,"Auditoría Interna")),"00")&amp;"/"&amp;TEXT(MONTH(_xlfn.MINIFS(Consolidado!$B$5:$B$1000,Consolidado!$E$5:$E$1000,$B19,Consolidado!$AA$5:$AA$1000,P$5,Consolidado!$C$5:$C$1000,"Auditoría Interna")),"00")&amp;IF(_xlfn.MAXIFS(Consolidado!$B$5:$B$1000,Consolidado!$E$5:$E$1000,$B19,Consolidado!$AA$5:$AA$1000,P$5,Consolidado!$C$5:$C$1000,"Auditoría Interna")&lt;&gt;_xlfn.MINIFS(Consolidado!$B$5:$B$1000,Consolidado!$E$5:$E$1000,$B19,Consolidado!$AA$5:$AA$1000,P$5,Consolidado!$C$5:$C$1000,"Auditoría Interna")," y "&amp;TEXT(DAY(_xlfn.MAXIFS(Consolidado!$B$5:$B$1000,Consolidado!$E$5:$E$1000,$B19,Consolidado!$AA$5:$AA$1000,P$5,Consolidado!$C$5:$C$1000,"Auditoría Interna")),"00")&amp;"/"&amp;TEXT(MONTH(_xlfn.MAXIFS(Consolidado!$B$5:$B$1000,Consolidado!$E$5:$E$1000,$B19,Consolidado!$AA$5:$AA$1000,P$5,Consolidado!$C$5:$C$1000,"Auditoría Interna")),"00"),""),""),IF(SUMIFS(Consolidado!$AD$5:$AD$1000,Consolidado!$E$5:$E$1000,$B19,Consolidado!$AA$5:$AA$1000,P$5,Consolidado!$C$5:$C$1000,"Auditoría Externa")&gt;0,"Externa "&amp;TEXT(DAY(_xlfn.MINIFS(Consolidado!$B$5:$B$1000,Consolidado!$E$5:$E$1000,$B19,Consolidado!$AA$5:$AA$1000,P$5,Consolidado!$C$5:$C$1000,"Auditoría Externa")),"00")&amp;"/"&amp;TEXT(MONTH(_xlfn.MINIFS(Consolidado!$B$5:$B$1000,Consolidado!$E$5:$E$1000,$B19,Consolidado!$AA$5:$AA$1000,P$5,Consolidado!$C$5:$C$1000,"Auditoría Externa")),"00")&amp;IF(_xlfn.MAXIFS(Consolidado!$B$5:$B$1000,Consolidado!$E$5:$E$1000,$B19,Consolidado!$AA$5:$AA$1000,P$5,Consolidado!$C$5:$C$1000,"Auditoría Externa")&lt;&gt;_xlfn.MINIFS(Consolidado!$B$5:$B$1000,Consolidado!$E$5:$E$1000,$B19,Consolidado!$AA$5:$AA$1000,P$5,Consolidado!$C$5:$C$1000,"Auditoría Externa")," y "&amp;TEXT(DAY(_xlfn.MAXIFS(Consolidado!$B$5:$B$1000,Consolidado!$E$5:$E$1000,$B19,Consolidado!$AA$5:$AA$1000,P$5,Consolidado!$C$5:$C$1000,"Auditoría Externa")),"00")&amp;"/"&amp;TEXT(MONTH(_xlfn.MAXIFS(Consolidado!$B$5:$B$1000,Consolidado!$E$5:$E$1000,$B19,Consolidado!$AA$5:$AA$1000,P$5,Consolidado!$C$5:$C$1000,"Auditoría Externa")),"00"),""),""),IF(SUMIFS(Consolidado!$AD$5:$AD$1000,Consolidado!$E$5:$E$1000,$B19,Consolidado!$AA$5:$AA$1000,P$5,Consolidado!$C$5:$C$1000,"SSF")&gt;0,"SSF "&amp;TEXT(DAY(_xlfn.MINIFS(Consolidado!$B$5:$B$1000,Consolidado!$E$5:$E$1000,$B19,Consolidado!$AA$5:$AA$1000,P$5,Consolidado!$C$5:$C$1000,"SSF")),"00")&amp;"/"&amp;TEXT(MONTH(_xlfn.MINIFS(Consolidado!$B$5:$B$1000,Consolidado!$E$5:$E$1000,$B19,Consolidado!$AA$5:$AA$1000,P$5,Consolidado!$C$5:$C$1000,"SSF")),"00")&amp;IF(_xlfn.MAXIFS(Consolidado!$B$5:$B$1000,Consolidado!$E$5:$E$1000,$B19,Consolidado!$AA$5:$AA$1000,P$5,Consolidado!$C$5:$C$1000,"SSF")&lt;&gt;_xlfn.MINIFS(Consolidado!$B$5:$B$1000,Consolidado!$E$5:$E$1000,$B19,Consolidado!$AA$5:$AA$1000,P$5,Consolidado!$C$5:$C$1000,"SSF")," y "&amp;TEXT(DAY(_xlfn.MAXIFS(Consolidado!$B$5:$B$1000,Consolidado!$E$5:$E$1000,$B19,Consolidado!$AA$5:$AA$1000,P$5,Consolidado!$C$5:$C$1000,"SSF")),"00")&amp;"/"&amp;TEXT(MONTH(_xlfn.MAXIFS(Consolidado!$B$5:$B$1000,Consolidado!$E$5:$E$1000,$B19,Consolidado!$AA$5:$AA$1000,P$5,Consolidado!$C$5:$C$1000,"SSF")),"00"),""),""),IF(SUMIFS(Consolidado!$AD$5:$AD$1000,Consolidado!$E$5:$E$1000,$B19,Consolidado!$AA$5:$AA$1000,P$5,Consolidado!$C$5:$C$1000,"Comité de Supervisión")&gt;0,"Comité Sup. "&amp;TEXT(DAY(_xlfn.MINIFS(Consolidado!$B$5:$B$1000,Consolidado!$E$5:$E$1000,$B19,Consolidado!$AA$5:$AA$1000,P$5,Consolidado!$C$5:$C$1000,"Comité de Supervisión")),"00")&amp;"/"&amp;TEXT(MONTH(_xlfn.MINIFS(Consolidado!$B$5:$B$1000,Consolidado!$E$5:$E$1000,$B19,Consolidado!$AA$5:$AA$1000,P$5,Consolidado!$C$5:$C$1000,"Comité de Supervisión")),"00")&amp;IF(_xlfn.MAXIFS(Consolidado!$B$5:$B$1000,Consolidado!$E$5:$E$1000,$B19,Consolidado!$AA$5:$AA$1000,P$5,Consolidado!$C$5:$C$1000,"Comité de Supervisión")&lt;&gt;_xlfn.MINIFS(Consolidado!$B$5:$B$1000,Consolidado!$E$5:$E$1000,$B19,Consolidado!$AA$5:$AA$1000,P$5,Consolidado!$C$5:$C$1000,"Comité de Supervisión")," y "&amp;TEXT(DAY(_xlfn.MAXIFS(Consolidado!$B$5:$B$1000,Consolidado!$E$5:$E$1000,$B19,Consolidado!$AA$5:$AA$1000,P$5,Consolidado!$C$5:$C$1000,"Comité de Supervisión")),"00")&amp;"/"&amp;TEXT(MONTH(_xlfn.MAXIFS(Consolidado!$B$5:$B$1000,Consolidado!$E$5:$E$1000,$B19,Consolidado!$AA$5:$AA$1000,P$5,Consolidado!$C$5:$C$1000,"Comité de Supervisión")),"00"),""),""),IF(SUMIFS(Consolidado!$AD$5:$AD$1000,Consolidado!$E$5:$E$1000,$B19,Consolidado!$AA$5:$AA$1000,P$5,Consolidado!$C$5:$C$1000,"Consejo de Administración")&gt;0,"Consejo "&amp;TEXT(DAY(_xlfn.MINIFS(Consolidado!$B$5:$B$1000,Consolidado!$E$5:$E$1000,$B19,Consolidado!$AA$5:$AA$1000,P$5,Consolidado!$C$5:$C$1000,"Consejo de Administración")),"00")&amp;"/"&amp;TEXT(MONTH(_xlfn.MINIFS(Consolidado!$B$5:$B$1000,Consolidado!$E$5:$E$1000,$B19,Consolidado!$AA$5:$AA$1000,P$5,Consolidado!$C$5:$C$1000,"Consejo de Administración")),"00")&amp;IF(_xlfn.MAXIFS(Consolidado!$B$5:$B$1000,Consolidado!$E$5:$E$1000,$B19,Consolidado!$AA$5:$AA$1000,P$5,Consolidado!$C$5:$C$1000,"Consejo de Administración")&lt;&gt;_xlfn.MINIFS(Consolidado!$B$5:$B$1000,Consolidado!$E$5:$E$1000,$B19,Consolidado!$AA$5:$AA$1000,P$5,Consolidado!$C$5:$C$1000,"Consejo de Administración")," y "&amp;TEXT(DAY(_xlfn.MAXIFS(Consolidado!$B$5:$B$1000,Consolidado!$E$5:$E$1000,$B19,Consolidado!$AA$5:$AA$1000,P$5,Consolidado!$C$5:$C$1000,"Consejo de Administración")),"00")&amp;"/"&amp;TEXT(MONTH(_xlfn.MAXIFS(Consolidado!$B$5:$B$1000,Consolidado!$E$5:$E$1000,$B19,Consolidado!$AA$5:$AA$1000,P$5,Consolidado!$C$5:$C$1000,"Consejo de Administración")),"00"),""),""),IF(SUMIFS(Consolidado!$AD$5:$AD$1000,Consolidado!$E$5:$E$1000,$B19,Consolidado!$AA$5:$AA$1000,P$5,Consolidado!$C$5:$C$1000,"Otros")&gt;0,"Otros "&amp;TEXT(DAY(_xlfn.MINIFS(Consolidado!$B$5:$B$1000,Consolidado!$E$5:$E$1000,$B19,Consolidado!$AA$5:$AA$1000,P$5,Consolidado!$C$5:$C$1000,"Otros")),"00")&amp;"/"&amp;TEXT(MONTH(_xlfn.MINIFS(Consolidado!$B$5:$B$1000,Consolidado!$E$5:$E$1000,$B19,Consolidado!$AA$5:$AA$1000,P$5,Consolidado!$C$5:$C$1000,"Otros")),"00")&amp;IF(_xlfn.MAXIFS(Consolidado!$B$5:$B$1000,Consolidado!$E$5:$E$1000,$B19,Consolidado!$AA$5:$AA$1000,P$5,Consolidado!$C$5:$C$1000,"Otros")&lt;&gt;_xlfn.MINIFS(Consolidado!$B$5:$B$1000,Consolidado!$E$5:$E$1000,$B19,Consolidado!$AA$5:$AA$1000,P$5,Consolidado!$C$5:$C$1000,"Otros")," y "&amp;TEXT(DAY(_xlfn.MAXIFS(Consolidado!$B$5:$B$1000,Consolidado!$E$5:$E$1000,$B19,Consolidado!$AA$5:$AA$1000,P$5,Consolidado!$C$5:$C$1000,"Otros")),"00")&amp;"/"&amp;TEXT(MONTH(_xlfn.MAXIFS(Consolidado!$B$5:$B$1000,Consolidado!$E$5:$E$1000,$B19,Consolidado!$AA$5:$AA$1000,P$5,Consolidado!$C$5:$C$1000,"Otros")),"00"),""),""))</f>
        <v>Interna 16/10 +
Externa 06/10</v>
      </c>
      <c r="Q19" s="37" t="str">
        <f aca="false">_xlfn.TEXTJOIN(" +"&amp;CHAR(10),TRUE(),IF(SUMIFS(Consolidado!$AD$5:$AD$1000,Consolidado!$E$5:$E$1000,$B19,Consolidado!$AA$5:$AA$1000,Q$5,Consolidado!$C$5:$C$1000,"Auditoría Interna")&gt;0,"Interna "&amp;TEXT(DAY(_xlfn.MINIFS(Consolidado!$B$5:$B$1000,Consolidado!$E$5:$E$1000,$B19,Consolidado!$AA$5:$AA$1000,Q$5,Consolidado!$C$5:$C$1000,"Auditoría Interna")),"00")&amp;"/"&amp;TEXT(MONTH(_xlfn.MINIFS(Consolidado!$B$5:$B$1000,Consolidado!$E$5:$E$1000,$B19,Consolidado!$AA$5:$AA$1000,Q$5,Consolidado!$C$5:$C$1000,"Auditoría Interna")),"00")&amp;IF(_xlfn.MAXIFS(Consolidado!$B$5:$B$1000,Consolidado!$E$5:$E$1000,$B19,Consolidado!$AA$5:$AA$1000,Q$5,Consolidado!$C$5:$C$1000,"Auditoría Interna")&lt;&gt;_xlfn.MINIFS(Consolidado!$B$5:$B$1000,Consolidado!$E$5:$E$1000,$B19,Consolidado!$AA$5:$AA$1000,Q$5,Consolidado!$C$5:$C$1000,"Auditoría Interna")," y "&amp;TEXT(DAY(_xlfn.MAXIFS(Consolidado!$B$5:$B$1000,Consolidado!$E$5:$E$1000,$B19,Consolidado!$AA$5:$AA$1000,Q$5,Consolidado!$C$5:$C$1000,"Auditoría Interna")),"00")&amp;"/"&amp;TEXT(MONTH(_xlfn.MAXIFS(Consolidado!$B$5:$B$1000,Consolidado!$E$5:$E$1000,$B19,Consolidado!$AA$5:$AA$1000,Q$5,Consolidado!$C$5:$C$1000,"Auditoría Interna")),"00"),""),""),IF(SUMIFS(Consolidado!$AD$5:$AD$1000,Consolidado!$E$5:$E$1000,$B19,Consolidado!$AA$5:$AA$1000,Q$5,Consolidado!$C$5:$C$1000,"Auditoría Externa")&gt;0,"Externa "&amp;TEXT(DAY(_xlfn.MINIFS(Consolidado!$B$5:$B$1000,Consolidado!$E$5:$E$1000,$B19,Consolidado!$AA$5:$AA$1000,Q$5,Consolidado!$C$5:$C$1000,"Auditoría Externa")),"00")&amp;"/"&amp;TEXT(MONTH(_xlfn.MINIFS(Consolidado!$B$5:$B$1000,Consolidado!$E$5:$E$1000,$B19,Consolidado!$AA$5:$AA$1000,Q$5,Consolidado!$C$5:$C$1000,"Auditoría Externa")),"00")&amp;IF(_xlfn.MAXIFS(Consolidado!$B$5:$B$1000,Consolidado!$E$5:$E$1000,$B19,Consolidado!$AA$5:$AA$1000,Q$5,Consolidado!$C$5:$C$1000,"Auditoría Externa")&lt;&gt;_xlfn.MINIFS(Consolidado!$B$5:$B$1000,Consolidado!$E$5:$E$1000,$B19,Consolidado!$AA$5:$AA$1000,Q$5,Consolidado!$C$5:$C$1000,"Auditoría Externa")," y "&amp;TEXT(DAY(_xlfn.MAXIFS(Consolidado!$B$5:$B$1000,Consolidado!$E$5:$E$1000,$B19,Consolidado!$AA$5:$AA$1000,Q$5,Consolidado!$C$5:$C$1000,"Auditoría Externa")),"00")&amp;"/"&amp;TEXT(MONTH(_xlfn.MAXIFS(Consolidado!$B$5:$B$1000,Consolidado!$E$5:$E$1000,$B19,Consolidado!$AA$5:$AA$1000,Q$5,Consolidado!$C$5:$C$1000,"Auditoría Externa")),"00"),""),""),IF(SUMIFS(Consolidado!$AD$5:$AD$1000,Consolidado!$E$5:$E$1000,$B19,Consolidado!$AA$5:$AA$1000,Q$5,Consolidado!$C$5:$C$1000,"SSF")&gt;0,"SSF "&amp;TEXT(DAY(_xlfn.MINIFS(Consolidado!$B$5:$B$1000,Consolidado!$E$5:$E$1000,$B19,Consolidado!$AA$5:$AA$1000,Q$5,Consolidado!$C$5:$C$1000,"SSF")),"00")&amp;"/"&amp;TEXT(MONTH(_xlfn.MINIFS(Consolidado!$B$5:$B$1000,Consolidado!$E$5:$E$1000,$B19,Consolidado!$AA$5:$AA$1000,Q$5,Consolidado!$C$5:$C$1000,"SSF")),"00")&amp;IF(_xlfn.MAXIFS(Consolidado!$B$5:$B$1000,Consolidado!$E$5:$E$1000,$B19,Consolidado!$AA$5:$AA$1000,Q$5,Consolidado!$C$5:$C$1000,"SSF")&lt;&gt;_xlfn.MINIFS(Consolidado!$B$5:$B$1000,Consolidado!$E$5:$E$1000,$B19,Consolidado!$AA$5:$AA$1000,Q$5,Consolidado!$C$5:$C$1000,"SSF")," y "&amp;TEXT(DAY(_xlfn.MAXIFS(Consolidado!$B$5:$B$1000,Consolidado!$E$5:$E$1000,$B19,Consolidado!$AA$5:$AA$1000,Q$5,Consolidado!$C$5:$C$1000,"SSF")),"00")&amp;"/"&amp;TEXT(MONTH(_xlfn.MAXIFS(Consolidado!$B$5:$B$1000,Consolidado!$E$5:$E$1000,$B19,Consolidado!$AA$5:$AA$1000,Q$5,Consolidado!$C$5:$C$1000,"SSF")),"00"),""),""),IF(SUMIFS(Consolidado!$AD$5:$AD$1000,Consolidado!$E$5:$E$1000,$B19,Consolidado!$AA$5:$AA$1000,Q$5,Consolidado!$C$5:$C$1000,"Comité de Supervisión")&gt;0,"Comité Sup. "&amp;TEXT(DAY(_xlfn.MINIFS(Consolidado!$B$5:$B$1000,Consolidado!$E$5:$E$1000,$B19,Consolidado!$AA$5:$AA$1000,Q$5,Consolidado!$C$5:$C$1000,"Comité de Supervisión")),"00")&amp;"/"&amp;TEXT(MONTH(_xlfn.MINIFS(Consolidado!$B$5:$B$1000,Consolidado!$E$5:$E$1000,$B19,Consolidado!$AA$5:$AA$1000,Q$5,Consolidado!$C$5:$C$1000,"Comité de Supervisión")),"00")&amp;IF(_xlfn.MAXIFS(Consolidado!$B$5:$B$1000,Consolidado!$E$5:$E$1000,$B19,Consolidado!$AA$5:$AA$1000,Q$5,Consolidado!$C$5:$C$1000,"Comité de Supervisión")&lt;&gt;_xlfn.MINIFS(Consolidado!$B$5:$B$1000,Consolidado!$E$5:$E$1000,$B19,Consolidado!$AA$5:$AA$1000,Q$5,Consolidado!$C$5:$C$1000,"Comité de Supervisión")," y "&amp;TEXT(DAY(_xlfn.MAXIFS(Consolidado!$B$5:$B$1000,Consolidado!$E$5:$E$1000,$B19,Consolidado!$AA$5:$AA$1000,Q$5,Consolidado!$C$5:$C$1000,"Comité de Supervisión")),"00")&amp;"/"&amp;TEXT(MONTH(_xlfn.MAXIFS(Consolidado!$B$5:$B$1000,Consolidado!$E$5:$E$1000,$B19,Consolidado!$AA$5:$AA$1000,Q$5,Consolidado!$C$5:$C$1000,"Comité de Supervisión")),"00"),""),""),IF(SUMIFS(Consolidado!$AD$5:$AD$1000,Consolidado!$E$5:$E$1000,$B19,Consolidado!$AA$5:$AA$1000,Q$5,Consolidado!$C$5:$C$1000,"Consejo de Administración")&gt;0,"Consejo "&amp;TEXT(DAY(_xlfn.MINIFS(Consolidado!$B$5:$B$1000,Consolidado!$E$5:$E$1000,$B19,Consolidado!$AA$5:$AA$1000,Q$5,Consolidado!$C$5:$C$1000,"Consejo de Administración")),"00")&amp;"/"&amp;TEXT(MONTH(_xlfn.MINIFS(Consolidado!$B$5:$B$1000,Consolidado!$E$5:$E$1000,$B19,Consolidado!$AA$5:$AA$1000,Q$5,Consolidado!$C$5:$C$1000,"Consejo de Administración")),"00")&amp;IF(_xlfn.MAXIFS(Consolidado!$B$5:$B$1000,Consolidado!$E$5:$E$1000,$B19,Consolidado!$AA$5:$AA$1000,Q$5,Consolidado!$C$5:$C$1000,"Consejo de Administración")&lt;&gt;_xlfn.MINIFS(Consolidado!$B$5:$B$1000,Consolidado!$E$5:$E$1000,$B19,Consolidado!$AA$5:$AA$1000,Q$5,Consolidado!$C$5:$C$1000,"Consejo de Administración")," y "&amp;TEXT(DAY(_xlfn.MAXIFS(Consolidado!$B$5:$B$1000,Consolidado!$E$5:$E$1000,$B19,Consolidado!$AA$5:$AA$1000,Q$5,Consolidado!$C$5:$C$1000,"Consejo de Administración")),"00")&amp;"/"&amp;TEXT(MONTH(_xlfn.MAXIFS(Consolidado!$B$5:$B$1000,Consolidado!$E$5:$E$1000,$B19,Consolidado!$AA$5:$AA$1000,Q$5,Consolidado!$C$5:$C$1000,"Consejo de Administración")),"00"),""),""),IF(SUMIFS(Consolidado!$AD$5:$AD$1000,Consolidado!$E$5:$E$1000,$B19,Consolidado!$AA$5:$AA$1000,Q$5,Consolidado!$C$5:$C$1000,"Otros")&gt;0,"Otros "&amp;TEXT(DAY(_xlfn.MINIFS(Consolidado!$B$5:$B$1000,Consolidado!$E$5:$E$1000,$B19,Consolidado!$AA$5:$AA$1000,Q$5,Consolidado!$C$5:$C$1000,"Otros")),"00")&amp;"/"&amp;TEXT(MONTH(_xlfn.MINIFS(Consolidado!$B$5:$B$1000,Consolidado!$E$5:$E$1000,$B19,Consolidado!$AA$5:$AA$1000,Q$5,Consolidado!$C$5:$C$1000,"Otros")),"00")&amp;IF(_xlfn.MAXIFS(Consolidado!$B$5:$B$1000,Consolidado!$E$5:$E$1000,$B19,Consolidado!$AA$5:$AA$1000,Q$5,Consolidado!$C$5:$C$1000,"Otros")&lt;&gt;_xlfn.MINIFS(Consolidado!$B$5:$B$1000,Consolidado!$E$5:$E$1000,$B19,Consolidado!$AA$5:$AA$1000,Q$5,Consolidado!$C$5:$C$1000,"Otros")," y "&amp;TEXT(DAY(_xlfn.MAXIFS(Consolidado!$B$5:$B$1000,Consolidado!$E$5:$E$1000,$B19,Consolidado!$AA$5:$AA$1000,Q$5,Consolidado!$C$5:$C$1000,"Otros")),"00")&amp;"/"&amp;TEXT(MONTH(_xlfn.MAXIFS(Consolidado!$B$5:$B$1000,Consolidado!$E$5:$E$1000,$B19,Consolidado!$AA$5:$AA$1000,Q$5,Consolidado!$C$5:$C$1000,"Otros")),"00"),""),""))</f>
        <v/>
      </c>
      <c r="R19" s="37" t="str">
        <f aca="false">_xlfn.TEXTJOIN(" +"&amp;CHAR(10),TRUE(),IF(SUMIFS(Consolidado!$AD$5:$AD$1000,Consolidado!$E$5:$E$1000,$B19,Consolidado!$AA$5:$AA$1000,R$5,Consolidado!$C$5:$C$1000,"Auditoría Interna")&gt;0,"Interna "&amp;TEXT(DAY(_xlfn.MINIFS(Consolidado!$B$5:$B$1000,Consolidado!$E$5:$E$1000,$B19,Consolidado!$AA$5:$AA$1000,R$5,Consolidado!$C$5:$C$1000,"Auditoría Interna")),"00")&amp;"/"&amp;TEXT(MONTH(_xlfn.MINIFS(Consolidado!$B$5:$B$1000,Consolidado!$E$5:$E$1000,$B19,Consolidado!$AA$5:$AA$1000,R$5,Consolidado!$C$5:$C$1000,"Auditoría Interna")),"00")&amp;IF(_xlfn.MAXIFS(Consolidado!$B$5:$B$1000,Consolidado!$E$5:$E$1000,$B19,Consolidado!$AA$5:$AA$1000,R$5,Consolidado!$C$5:$C$1000,"Auditoría Interna")&lt;&gt;_xlfn.MINIFS(Consolidado!$B$5:$B$1000,Consolidado!$E$5:$E$1000,$B19,Consolidado!$AA$5:$AA$1000,R$5,Consolidado!$C$5:$C$1000,"Auditoría Interna")," y "&amp;TEXT(DAY(_xlfn.MAXIFS(Consolidado!$B$5:$B$1000,Consolidado!$E$5:$E$1000,$B19,Consolidado!$AA$5:$AA$1000,R$5,Consolidado!$C$5:$C$1000,"Auditoría Interna")),"00")&amp;"/"&amp;TEXT(MONTH(_xlfn.MAXIFS(Consolidado!$B$5:$B$1000,Consolidado!$E$5:$E$1000,$B19,Consolidado!$AA$5:$AA$1000,R$5,Consolidado!$C$5:$C$1000,"Auditoría Interna")),"00"),""),""),IF(SUMIFS(Consolidado!$AD$5:$AD$1000,Consolidado!$E$5:$E$1000,$B19,Consolidado!$AA$5:$AA$1000,R$5,Consolidado!$C$5:$C$1000,"Auditoría Externa")&gt;0,"Externa "&amp;TEXT(DAY(_xlfn.MINIFS(Consolidado!$B$5:$B$1000,Consolidado!$E$5:$E$1000,$B19,Consolidado!$AA$5:$AA$1000,R$5,Consolidado!$C$5:$C$1000,"Auditoría Externa")),"00")&amp;"/"&amp;TEXT(MONTH(_xlfn.MINIFS(Consolidado!$B$5:$B$1000,Consolidado!$E$5:$E$1000,$B19,Consolidado!$AA$5:$AA$1000,R$5,Consolidado!$C$5:$C$1000,"Auditoría Externa")),"00")&amp;IF(_xlfn.MAXIFS(Consolidado!$B$5:$B$1000,Consolidado!$E$5:$E$1000,$B19,Consolidado!$AA$5:$AA$1000,R$5,Consolidado!$C$5:$C$1000,"Auditoría Externa")&lt;&gt;_xlfn.MINIFS(Consolidado!$B$5:$B$1000,Consolidado!$E$5:$E$1000,$B19,Consolidado!$AA$5:$AA$1000,R$5,Consolidado!$C$5:$C$1000,"Auditoría Externa")," y "&amp;TEXT(DAY(_xlfn.MAXIFS(Consolidado!$B$5:$B$1000,Consolidado!$E$5:$E$1000,$B19,Consolidado!$AA$5:$AA$1000,R$5,Consolidado!$C$5:$C$1000,"Auditoría Externa")),"00")&amp;"/"&amp;TEXT(MONTH(_xlfn.MAXIFS(Consolidado!$B$5:$B$1000,Consolidado!$E$5:$E$1000,$B19,Consolidado!$AA$5:$AA$1000,R$5,Consolidado!$C$5:$C$1000,"Auditoría Externa")),"00"),""),""),IF(SUMIFS(Consolidado!$AD$5:$AD$1000,Consolidado!$E$5:$E$1000,$B19,Consolidado!$AA$5:$AA$1000,R$5,Consolidado!$C$5:$C$1000,"SSF")&gt;0,"SSF "&amp;TEXT(DAY(_xlfn.MINIFS(Consolidado!$B$5:$B$1000,Consolidado!$E$5:$E$1000,$B19,Consolidado!$AA$5:$AA$1000,R$5,Consolidado!$C$5:$C$1000,"SSF")),"00")&amp;"/"&amp;TEXT(MONTH(_xlfn.MINIFS(Consolidado!$B$5:$B$1000,Consolidado!$E$5:$E$1000,$B19,Consolidado!$AA$5:$AA$1000,R$5,Consolidado!$C$5:$C$1000,"SSF")),"00")&amp;IF(_xlfn.MAXIFS(Consolidado!$B$5:$B$1000,Consolidado!$E$5:$E$1000,$B19,Consolidado!$AA$5:$AA$1000,R$5,Consolidado!$C$5:$C$1000,"SSF")&lt;&gt;_xlfn.MINIFS(Consolidado!$B$5:$B$1000,Consolidado!$E$5:$E$1000,$B19,Consolidado!$AA$5:$AA$1000,R$5,Consolidado!$C$5:$C$1000,"SSF")," y "&amp;TEXT(DAY(_xlfn.MAXIFS(Consolidado!$B$5:$B$1000,Consolidado!$E$5:$E$1000,$B19,Consolidado!$AA$5:$AA$1000,R$5,Consolidado!$C$5:$C$1000,"SSF")),"00")&amp;"/"&amp;TEXT(MONTH(_xlfn.MAXIFS(Consolidado!$B$5:$B$1000,Consolidado!$E$5:$E$1000,$B19,Consolidado!$AA$5:$AA$1000,R$5,Consolidado!$C$5:$C$1000,"SSF")),"00"),""),""),IF(SUMIFS(Consolidado!$AD$5:$AD$1000,Consolidado!$E$5:$E$1000,$B19,Consolidado!$AA$5:$AA$1000,R$5,Consolidado!$C$5:$C$1000,"Comité de Supervisión")&gt;0,"Comité Sup. "&amp;TEXT(DAY(_xlfn.MINIFS(Consolidado!$B$5:$B$1000,Consolidado!$E$5:$E$1000,$B19,Consolidado!$AA$5:$AA$1000,R$5,Consolidado!$C$5:$C$1000,"Comité de Supervisión")),"00")&amp;"/"&amp;TEXT(MONTH(_xlfn.MINIFS(Consolidado!$B$5:$B$1000,Consolidado!$E$5:$E$1000,$B19,Consolidado!$AA$5:$AA$1000,R$5,Consolidado!$C$5:$C$1000,"Comité de Supervisión")),"00")&amp;IF(_xlfn.MAXIFS(Consolidado!$B$5:$B$1000,Consolidado!$E$5:$E$1000,$B19,Consolidado!$AA$5:$AA$1000,R$5,Consolidado!$C$5:$C$1000,"Comité de Supervisión")&lt;&gt;_xlfn.MINIFS(Consolidado!$B$5:$B$1000,Consolidado!$E$5:$E$1000,$B19,Consolidado!$AA$5:$AA$1000,R$5,Consolidado!$C$5:$C$1000,"Comité de Supervisión")," y "&amp;TEXT(DAY(_xlfn.MAXIFS(Consolidado!$B$5:$B$1000,Consolidado!$E$5:$E$1000,$B19,Consolidado!$AA$5:$AA$1000,R$5,Consolidado!$C$5:$C$1000,"Comité de Supervisión")),"00")&amp;"/"&amp;TEXT(MONTH(_xlfn.MAXIFS(Consolidado!$B$5:$B$1000,Consolidado!$E$5:$E$1000,$B19,Consolidado!$AA$5:$AA$1000,R$5,Consolidado!$C$5:$C$1000,"Comité de Supervisión")),"00"),""),""),IF(SUMIFS(Consolidado!$AD$5:$AD$1000,Consolidado!$E$5:$E$1000,$B19,Consolidado!$AA$5:$AA$1000,R$5,Consolidado!$C$5:$C$1000,"Consejo de Administración")&gt;0,"Consejo "&amp;TEXT(DAY(_xlfn.MINIFS(Consolidado!$B$5:$B$1000,Consolidado!$E$5:$E$1000,$B19,Consolidado!$AA$5:$AA$1000,R$5,Consolidado!$C$5:$C$1000,"Consejo de Administración")),"00")&amp;"/"&amp;TEXT(MONTH(_xlfn.MINIFS(Consolidado!$B$5:$B$1000,Consolidado!$E$5:$E$1000,$B19,Consolidado!$AA$5:$AA$1000,R$5,Consolidado!$C$5:$C$1000,"Consejo de Administración")),"00")&amp;IF(_xlfn.MAXIFS(Consolidado!$B$5:$B$1000,Consolidado!$E$5:$E$1000,$B19,Consolidado!$AA$5:$AA$1000,R$5,Consolidado!$C$5:$C$1000,"Consejo de Administración")&lt;&gt;_xlfn.MINIFS(Consolidado!$B$5:$B$1000,Consolidado!$E$5:$E$1000,$B19,Consolidado!$AA$5:$AA$1000,R$5,Consolidado!$C$5:$C$1000,"Consejo de Administración")," y "&amp;TEXT(DAY(_xlfn.MAXIFS(Consolidado!$B$5:$B$1000,Consolidado!$E$5:$E$1000,$B19,Consolidado!$AA$5:$AA$1000,R$5,Consolidado!$C$5:$C$1000,"Consejo de Administración")),"00")&amp;"/"&amp;TEXT(MONTH(_xlfn.MAXIFS(Consolidado!$B$5:$B$1000,Consolidado!$E$5:$E$1000,$B19,Consolidado!$AA$5:$AA$1000,R$5,Consolidado!$C$5:$C$1000,"Consejo de Administración")),"00"),""),""),IF(SUMIFS(Consolidado!$AD$5:$AD$1000,Consolidado!$E$5:$E$1000,$B19,Consolidado!$AA$5:$AA$1000,R$5,Consolidado!$C$5:$C$1000,"Otros")&gt;0,"Otros "&amp;TEXT(DAY(_xlfn.MINIFS(Consolidado!$B$5:$B$1000,Consolidado!$E$5:$E$1000,$B19,Consolidado!$AA$5:$AA$1000,R$5,Consolidado!$C$5:$C$1000,"Otros")),"00")&amp;"/"&amp;TEXT(MONTH(_xlfn.MINIFS(Consolidado!$B$5:$B$1000,Consolidado!$E$5:$E$1000,$B19,Consolidado!$AA$5:$AA$1000,R$5,Consolidado!$C$5:$C$1000,"Otros")),"00")&amp;IF(_xlfn.MAXIFS(Consolidado!$B$5:$B$1000,Consolidado!$E$5:$E$1000,$B19,Consolidado!$AA$5:$AA$1000,R$5,Consolidado!$C$5:$C$1000,"Otros")&lt;&gt;_xlfn.MINIFS(Consolidado!$B$5:$B$1000,Consolidado!$E$5:$E$1000,$B19,Consolidado!$AA$5:$AA$1000,R$5,Consolidado!$C$5:$C$1000,"Otros")," y "&amp;TEXT(DAY(_xlfn.MAXIFS(Consolidado!$B$5:$B$1000,Consolidado!$E$5:$E$1000,$B19,Consolidado!$AA$5:$AA$1000,R$5,Consolidado!$C$5:$C$1000,"Otros")),"00")&amp;"/"&amp;TEXT(MONTH(_xlfn.MAXIFS(Consolidado!$B$5:$B$1000,Consolidado!$E$5:$E$1000,$B19,Consolidado!$AA$5:$AA$1000,R$5,Consolidado!$C$5:$C$1000,"Otros")),"00"),""),""))</f>
        <v/>
      </c>
    </row>
    <row r="20" customFormat="false" ht="61.5" hidden="true" customHeight="true" outlineLevel="0" collapsed="false">
      <c r="A20" s="31" t="n">
        <v>15</v>
      </c>
      <c r="B20" s="32" t="str">
        <f aca="false">Catálogos!C16</f>
        <v>Seguridad de la información y ciberseguridad</v>
      </c>
      <c r="C20" s="33" t="str">
        <f aca="false">Catálogos!D16</f>
        <v>NRP-23</v>
      </c>
      <c r="D20" s="17" t="n">
        <f aca="false">SUMIFS(Consolidado!$AD$5:$AD$1000,Consolidado!$E$5:$E$1000,B20,Consolidado!$H$5:$H$1000,$C$2)</f>
        <v>1</v>
      </c>
      <c r="E20" s="36" t="str">
        <f aca="false">IF(((SUMIFS(Consolidado!$AD$5:$AD$1000,Consolidado!$E$5:$E$1000,$B20,Consolidado!$C$5:$C$1000,"Auditoría Interna",Consolidado!$H$5:$H$1000,$C$2)&gt;0)+(SUMIFS(Consolidado!$AD$5:$AD$1000,Consolidado!$E$5:$E$1000,$B20,Consolidado!$C$5:$C$1000,"Auditoría Externa",Consolidado!$H$5:$H$1000,$C$2)&gt;0)+(SUMIFS(Consolidado!$AD$5:$AD$1000,Consolidado!$E$5:$E$1000,$B20,Consolidado!$C$5:$C$1000,"SSF",Consolidado!$H$5:$H$1000,$C$2)&gt;0)+(SUMIFS(Consolidado!$AD$5:$AD$1000,Consolidado!$E$5:$E$1000,$B20,Consolidado!$C$5:$C$1000,"Comité de Supervisión",Consolidado!$H$5:$H$1000,$C$2)&gt;0)+(SUMIFS(Consolidado!$AD$5:$AD$1000,Consolidado!$E$5:$E$1000,$B20,Consolidado!$C$5:$C$1000,"Consejo de Administración",Consolidado!$H$5:$H$1000,$C$2)&gt;0)+(SUMIFS(Consolidado!$AD$5:$AD$1000,Consolidado!$E$5:$E$1000,$B20,Consolidado!$C$5:$C$1000,"Otros",Consolidado!$H$5:$H$1000,$C$2)&gt;0))&gt;=2,"Sí","No")</f>
        <v>No</v>
      </c>
      <c r="F20" s="47" t="str">
        <f aca="false" t="array" ref="F20:F20">_xlfn.TEXTJOIN(CHAR(10),TRUE(),IF((Consolidado!$E$5:$E$1000=$B20)*(Consolidado!$H$5:$H$1000=$C$2),Consolidado!$AE$5:$AE$1000,""))</f>
        <v>SSF – 19 de Enero 2026</v>
      </c>
      <c r="G20" s="37" t="str">
        <f aca="false">_xlfn.TEXTJOIN(" +"&amp;CHAR(10),TRUE(),IF(SUMIFS(Consolidado!$AD$5:$AD$1000,Consolidado!$E$5:$E$1000,$B20,Consolidado!$AA$5:$AA$1000,G$5,Consolidado!$C$5:$C$1000,"Auditoría Interna")&gt;0,"Interna "&amp;TEXT(DAY(_xlfn.MINIFS(Consolidado!$B$5:$B$1000,Consolidado!$E$5:$E$1000,$B20,Consolidado!$AA$5:$AA$1000,G$5,Consolidado!$C$5:$C$1000,"Auditoría Interna")),"00")&amp;"/"&amp;TEXT(MONTH(_xlfn.MINIFS(Consolidado!$B$5:$B$1000,Consolidado!$E$5:$E$1000,$B20,Consolidado!$AA$5:$AA$1000,G$5,Consolidado!$C$5:$C$1000,"Auditoría Interna")),"00")&amp;IF(_xlfn.MAXIFS(Consolidado!$B$5:$B$1000,Consolidado!$E$5:$E$1000,$B20,Consolidado!$AA$5:$AA$1000,G$5,Consolidado!$C$5:$C$1000,"Auditoría Interna")&lt;&gt;_xlfn.MINIFS(Consolidado!$B$5:$B$1000,Consolidado!$E$5:$E$1000,$B20,Consolidado!$AA$5:$AA$1000,G$5,Consolidado!$C$5:$C$1000,"Auditoría Interna")," y "&amp;TEXT(DAY(_xlfn.MAXIFS(Consolidado!$B$5:$B$1000,Consolidado!$E$5:$E$1000,$B20,Consolidado!$AA$5:$AA$1000,G$5,Consolidado!$C$5:$C$1000,"Auditoría Interna")),"00")&amp;"/"&amp;TEXT(MONTH(_xlfn.MAXIFS(Consolidado!$B$5:$B$1000,Consolidado!$E$5:$E$1000,$B20,Consolidado!$AA$5:$AA$1000,G$5,Consolidado!$C$5:$C$1000,"Auditoría Interna")),"00"),""),""),IF(SUMIFS(Consolidado!$AD$5:$AD$1000,Consolidado!$E$5:$E$1000,$B20,Consolidado!$AA$5:$AA$1000,G$5,Consolidado!$C$5:$C$1000,"Auditoría Externa")&gt;0,"Externa "&amp;TEXT(DAY(_xlfn.MINIFS(Consolidado!$B$5:$B$1000,Consolidado!$E$5:$E$1000,$B20,Consolidado!$AA$5:$AA$1000,G$5,Consolidado!$C$5:$C$1000,"Auditoría Externa")),"00")&amp;"/"&amp;TEXT(MONTH(_xlfn.MINIFS(Consolidado!$B$5:$B$1000,Consolidado!$E$5:$E$1000,$B20,Consolidado!$AA$5:$AA$1000,G$5,Consolidado!$C$5:$C$1000,"Auditoría Externa")),"00")&amp;IF(_xlfn.MAXIFS(Consolidado!$B$5:$B$1000,Consolidado!$E$5:$E$1000,$B20,Consolidado!$AA$5:$AA$1000,G$5,Consolidado!$C$5:$C$1000,"Auditoría Externa")&lt;&gt;_xlfn.MINIFS(Consolidado!$B$5:$B$1000,Consolidado!$E$5:$E$1000,$B20,Consolidado!$AA$5:$AA$1000,G$5,Consolidado!$C$5:$C$1000,"Auditoría Externa")," y "&amp;TEXT(DAY(_xlfn.MAXIFS(Consolidado!$B$5:$B$1000,Consolidado!$E$5:$E$1000,$B20,Consolidado!$AA$5:$AA$1000,G$5,Consolidado!$C$5:$C$1000,"Auditoría Externa")),"00")&amp;"/"&amp;TEXT(MONTH(_xlfn.MAXIFS(Consolidado!$B$5:$B$1000,Consolidado!$E$5:$E$1000,$B20,Consolidado!$AA$5:$AA$1000,G$5,Consolidado!$C$5:$C$1000,"Auditoría Externa")),"00"),""),""),IF(SUMIFS(Consolidado!$AD$5:$AD$1000,Consolidado!$E$5:$E$1000,$B20,Consolidado!$AA$5:$AA$1000,G$5,Consolidado!$C$5:$C$1000,"SSF")&gt;0,"SSF "&amp;TEXT(DAY(_xlfn.MINIFS(Consolidado!$B$5:$B$1000,Consolidado!$E$5:$E$1000,$B20,Consolidado!$AA$5:$AA$1000,G$5,Consolidado!$C$5:$C$1000,"SSF")),"00")&amp;"/"&amp;TEXT(MONTH(_xlfn.MINIFS(Consolidado!$B$5:$B$1000,Consolidado!$E$5:$E$1000,$B20,Consolidado!$AA$5:$AA$1000,G$5,Consolidado!$C$5:$C$1000,"SSF")),"00")&amp;IF(_xlfn.MAXIFS(Consolidado!$B$5:$B$1000,Consolidado!$E$5:$E$1000,$B20,Consolidado!$AA$5:$AA$1000,G$5,Consolidado!$C$5:$C$1000,"SSF")&lt;&gt;_xlfn.MINIFS(Consolidado!$B$5:$B$1000,Consolidado!$E$5:$E$1000,$B20,Consolidado!$AA$5:$AA$1000,G$5,Consolidado!$C$5:$C$1000,"SSF")," y "&amp;TEXT(DAY(_xlfn.MAXIFS(Consolidado!$B$5:$B$1000,Consolidado!$E$5:$E$1000,$B20,Consolidado!$AA$5:$AA$1000,G$5,Consolidado!$C$5:$C$1000,"SSF")),"00")&amp;"/"&amp;TEXT(MONTH(_xlfn.MAXIFS(Consolidado!$B$5:$B$1000,Consolidado!$E$5:$E$1000,$B20,Consolidado!$AA$5:$AA$1000,G$5,Consolidado!$C$5:$C$1000,"SSF")),"00"),""),""),IF(SUMIFS(Consolidado!$AD$5:$AD$1000,Consolidado!$E$5:$E$1000,$B20,Consolidado!$AA$5:$AA$1000,G$5,Consolidado!$C$5:$C$1000,"Comité de Supervisión")&gt;0,"Comité Sup. "&amp;TEXT(DAY(_xlfn.MINIFS(Consolidado!$B$5:$B$1000,Consolidado!$E$5:$E$1000,$B20,Consolidado!$AA$5:$AA$1000,G$5,Consolidado!$C$5:$C$1000,"Comité de Supervisión")),"00")&amp;"/"&amp;TEXT(MONTH(_xlfn.MINIFS(Consolidado!$B$5:$B$1000,Consolidado!$E$5:$E$1000,$B20,Consolidado!$AA$5:$AA$1000,G$5,Consolidado!$C$5:$C$1000,"Comité de Supervisión")),"00")&amp;IF(_xlfn.MAXIFS(Consolidado!$B$5:$B$1000,Consolidado!$E$5:$E$1000,$B20,Consolidado!$AA$5:$AA$1000,G$5,Consolidado!$C$5:$C$1000,"Comité de Supervisión")&lt;&gt;_xlfn.MINIFS(Consolidado!$B$5:$B$1000,Consolidado!$E$5:$E$1000,$B20,Consolidado!$AA$5:$AA$1000,G$5,Consolidado!$C$5:$C$1000,"Comité de Supervisión")," y "&amp;TEXT(DAY(_xlfn.MAXIFS(Consolidado!$B$5:$B$1000,Consolidado!$E$5:$E$1000,$B20,Consolidado!$AA$5:$AA$1000,G$5,Consolidado!$C$5:$C$1000,"Comité de Supervisión")),"00")&amp;"/"&amp;TEXT(MONTH(_xlfn.MAXIFS(Consolidado!$B$5:$B$1000,Consolidado!$E$5:$E$1000,$B20,Consolidado!$AA$5:$AA$1000,G$5,Consolidado!$C$5:$C$1000,"Comité de Supervisión")),"00"),""),""),IF(SUMIFS(Consolidado!$AD$5:$AD$1000,Consolidado!$E$5:$E$1000,$B20,Consolidado!$AA$5:$AA$1000,G$5,Consolidado!$C$5:$C$1000,"Consejo de Administración")&gt;0,"Consejo "&amp;TEXT(DAY(_xlfn.MINIFS(Consolidado!$B$5:$B$1000,Consolidado!$E$5:$E$1000,$B20,Consolidado!$AA$5:$AA$1000,G$5,Consolidado!$C$5:$C$1000,"Consejo de Administración")),"00")&amp;"/"&amp;TEXT(MONTH(_xlfn.MINIFS(Consolidado!$B$5:$B$1000,Consolidado!$E$5:$E$1000,$B20,Consolidado!$AA$5:$AA$1000,G$5,Consolidado!$C$5:$C$1000,"Consejo de Administración")),"00")&amp;IF(_xlfn.MAXIFS(Consolidado!$B$5:$B$1000,Consolidado!$E$5:$E$1000,$B20,Consolidado!$AA$5:$AA$1000,G$5,Consolidado!$C$5:$C$1000,"Consejo de Administración")&lt;&gt;_xlfn.MINIFS(Consolidado!$B$5:$B$1000,Consolidado!$E$5:$E$1000,$B20,Consolidado!$AA$5:$AA$1000,G$5,Consolidado!$C$5:$C$1000,"Consejo de Administración")," y "&amp;TEXT(DAY(_xlfn.MAXIFS(Consolidado!$B$5:$B$1000,Consolidado!$E$5:$E$1000,$B20,Consolidado!$AA$5:$AA$1000,G$5,Consolidado!$C$5:$C$1000,"Consejo de Administración")),"00")&amp;"/"&amp;TEXT(MONTH(_xlfn.MAXIFS(Consolidado!$B$5:$B$1000,Consolidado!$E$5:$E$1000,$B20,Consolidado!$AA$5:$AA$1000,G$5,Consolidado!$C$5:$C$1000,"Consejo de Administración")),"00"),""),""),IF(SUMIFS(Consolidado!$AD$5:$AD$1000,Consolidado!$E$5:$E$1000,$B20,Consolidado!$AA$5:$AA$1000,G$5,Consolidado!$C$5:$C$1000,"Otros")&gt;0,"Otros "&amp;TEXT(DAY(_xlfn.MINIFS(Consolidado!$B$5:$B$1000,Consolidado!$E$5:$E$1000,$B20,Consolidado!$AA$5:$AA$1000,G$5,Consolidado!$C$5:$C$1000,"Otros")),"00")&amp;"/"&amp;TEXT(MONTH(_xlfn.MINIFS(Consolidado!$B$5:$B$1000,Consolidado!$E$5:$E$1000,$B20,Consolidado!$AA$5:$AA$1000,G$5,Consolidado!$C$5:$C$1000,"Otros")),"00")&amp;IF(_xlfn.MAXIFS(Consolidado!$B$5:$B$1000,Consolidado!$E$5:$E$1000,$B20,Consolidado!$AA$5:$AA$1000,G$5,Consolidado!$C$5:$C$1000,"Otros")&lt;&gt;_xlfn.MINIFS(Consolidado!$B$5:$B$1000,Consolidado!$E$5:$E$1000,$B20,Consolidado!$AA$5:$AA$1000,G$5,Consolidado!$C$5:$C$1000,"Otros")," y "&amp;TEXT(DAY(_xlfn.MAXIFS(Consolidado!$B$5:$B$1000,Consolidado!$E$5:$E$1000,$B20,Consolidado!$AA$5:$AA$1000,G$5,Consolidado!$C$5:$C$1000,"Otros")),"00")&amp;"/"&amp;TEXT(MONTH(_xlfn.MAXIFS(Consolidado!$B$5:$B$1000,Consolidado!$E$5:$E$1000,$B20,Consolidado!$AA$5:$AA$1000,G$5,Consolidado!$C$5:$C$1000,"Otros")),"00"),""),""))</f>
        <v>SSF 19/01</v>
      </c>
      <c r="H20" s="37" t="str">
        <f aca="false">_xlfn.TEXTJOIN(" +"&amp;CHAR(10),TRUE(),IF(SUMIFS(Consolidado!$AD$5:$AD$1000,Consolidado!$E$5:$E$1000,$B20,Consolidado!$AA$5:$AA$1000,H$5,Consolidado!$C$5:$C$1000,"Auditoría Interna")&gt;0,"Interna "&amp;TEXT(DAY(_xlfn.MINIFS(Consolidado!$B$5:$B$1000,Consolidado!$E$5:$E$1000,$B20,Consolidado!$AA$5:$AA$1000,H$5,Consolidado!$C$5:$C$1000,"Auditoría Interna")),"00")&amp;"/"&amp;TEXT(MONTH(_xlfn.MINIFS(Consolidado!$B$5:$B$1000,Consolidado!$E$5:$E$1000,$B20,Consolidado!$AA$5:$AA$1000,H$5,Consolidado!$C$5:$C$1000,"Auditoría Interna")),"00")&amp;IF(_xlfn.MAXIFS(Consolidado!$B$5:$B$1000,Consolidado!$E$5:$E$1000,$B20,Consolidado!$AA$5:$AA$1000,H$5,Consolidado!$C$5:$C$1000,"Auditoría Interna")&lt;&gt;_xlfn.MINIFS(Consolidado!$B$5:$B$1000,Consolidado!$E$5:$E$1000,$B20,Consolidado!$AA$5:$AA$1000,H$5,Consolidado!$C$5:$C$1000,"Auditoría Interna")," y "&amp;TEXT(DAY(_xlfn.MAXIFS(Consolidado!$B$5:$B$1000,Consolidado!$E$5:$E$1000,$B20,Consolidado!$AA$5:$AA$1000,H$5,Consolidado!$C$5:$C$1000,"Auditoría Interna")),"00")&amp;"/"&amp;TEXT(MONTH(_xlfn.MAXIFS(Consolidado!$B$5:$B$1000,Consolidado!$E$5:$E$1000,$B20,Consolidado!$AA$5:$AA$1000,H$5,Consolidado!$C$5:$C$1000,"Auditoría Interna")),"00"),""),""),IF(SUMIFS(Consolidado!$AD$5:$AD$1000,Consolidado!$E$5:$E$1000,$B20,Consolidado!$AA$5:$AA$1000,H$5,Consolidado!$C$5:$C$1000,"Auditoría Externa")&gt;0,"Externa "&amp;TEXT(DAY(_xlfn.MINIFS(Consolidado!$B$5:$B$1000,Consolidado!$E$5:$E$1000,$B20,Consolidado!$AA$5:$AA$1000,H$5,Consolidado!$C$5:$C$1000,"Auditoría Externa")),"00")&amp;"/"&amp;TEXT(MONTH(_xlfn.MINIFS(Consolidado!$B$5:$B$1000,Consolidado!$E$5:$E$1000,$B20,Consolidado!$AA$5:$AA$1000,H$5,Consolidado!$C$5:$C$1000,"Auditoría Externa")),"00")&amp;IF(_xlfn.MAXIFS(Consolidado!$B$5:$B$1000,Consolidado!$E$5:$E$1000,$B20,Consolidado!$AA$5:$AA$1000,H$5,Consolidado!$C$5:$C$1000,"Auditoría Externa")&lt;&gt;_xlfn.MINIFS(Consolidado!$B$5:$B$1000,Consolidado!$E$5:$E$1000,$B20,Consolidado!$AA$5:$AA$1000,H$5,Consolidado!$C$5:$C$1000,"Auditoría Externa")," y "&amp;TEXT(DAY(_xlfn.MAXIFS(Consolidado!$B$5:$B$1000,Consolidado!$E$5:$E$1000,$B20,Consolidado!$AA$5:$AA$1000,H$5,Consolidado!$C$5:$C$1000,"Auditoría Externa")),"00")&amp;"/"&amp;TEXT(MONTH(_xlfn.MAXIFS(Consolidado!$B$5:$B$1000,Consolidado!$E$5:$E$1000,$B20,Consolidado!$AA$5:$AA$1000,H$5,Consolidado!$C$5:$C$1000,"Auditoría Externa")),"00"),""),""),IF(SUMIFS(Consolidado!$AD$5:$AD$1000,Consolidado!$E$5:$E$1000,$B20,Consolidado!$AA$5:$AA$1000,H$5,Consolidado!$C$5:$C$1000,"SSF")&gt;0,"SSF "&amp;TEXT(DAY(_xlfn.MINIFS(Consolidado!$B$5:$B$1000,Consolidado!$E$5:$E$1000,$B20,Consolidado!$AA$5:$AA$1000,H$5,Consolidado!$C$5:$C$1000,"SSF")),"00")&amp;"/"&amp;TEXT(MONTH(_xlfn.MINIFS(Consolidado!$B$5:$B$1000,Consolidado!$E$5:$E$1000,$B20,Consolidado!$AA$5:$AA$1000,H$5,Consolidado!$C$5:$C$1000,"SSF")),"00")&amp;IF(_xlfn.MAXIFS(Consolidado!$B$5:$B$1000,Consolidado!$E$5:$E$1000,$B20,Consolidado!$AA$5:$AA$1000,H$5,Consolidado!$C$5:$C$1000,"SSF")&lt;&gt;_xlfn.MINIFS(Consolidado!$B$5:$B$1000,Consolidado!$E$5:$E$1000,$B20,Consolidado!$AA$5:$AA$1000,H$5,Consolidado!$C$5:$C$1000,"SSF")," y "&amp;TEXT(DAY(_xlfn.MAXIFS(Consolidado!$B$5:$B$1000,Consolidado!$E$5:$E$1000,$B20,Consolidado!$AA$5:$AA$1000,H$5,Consolidado!$C$5:$C$1000,"SSF")),"00")&amp;"/"&amp;TEXT(MONTH(_xlfn.MAXIFS(Consolidado!$B$5:$B$1000,Consolidado!$E$5:$E$1000,$B20,Consolidado!$AA$5:$AA$1000,H$5,Consolidado!$C$5:$C$1000,"SSF")),"00"),""),""),IF(SUMIFS(Consolidado!$AD$5:$AD$1000,Consolidado!$E$5:$E$1000,$B20,Consolidado!$AA$5:$AA$1000,H$5,Consolidado!$C$5:$C$1000,"Comité de Supervisión")&gt;0,"Comité Sup. "&amp;TEXT(DAY(_xlfn.MINIFS(Consolidado!$B$5:$B$1000,Consolidado!$E$5:$E$1000,$B20,Consolidado!$AA$5:$AA$1000,H$5,Consolidado!$C$5:$C$1000,"Comité de Supervisión")),"00")&amp;"/"&amp;TEXT(MONTH(_xlfn.MINIFS(Consolidado!$B$5:$B$1000,Consolidado!$E$5:$E$1000,$B20,Consolidado!$AA$5:$AA$1000,H$5,Consolidado!$C$5:$C$1000,"Comité de Supervisión")),"00")&amp;IF(_xlfn.MAXIFS(Consolidado!$B$5:$B$1000,Consolidado!$E$5:$E$1000,$B20,Consolidado!$AA$5:$AA$1000,H$5,Consolidado!$C$5:$C$1000,"Comité de Supervisión")&lt;&gt;_xlfn.MINIFS(Consolidado!$B$5:$B$1000,Consolidado!$E$5:$E$1000,$B20,Consolidado!$AA$5:$AA$1000,H$5,Consolidado!$C$5:$C$1000,"Comité de Supervisión")," y "&amp;TEXT(DAY(_xlfn.MAXIFS(Consolidado!$B$5:$B$1000,Consolidado!$E$5:$E$1000,$B20,Consolidado!$AA$5:$AA$1000,H$5,Consolidado!$C$5:$C$1000,"Comité de Supervisión")),"00")&amp;"/"&amp;TEXT(MONTH(_xlfn.MAXIFS(Consolidado!$B$5:$B$1000,Consolidado!$E$5:$E$1000,$B20,Consolidado!$AA$5:$AA$1000,H$5,Consolidado!$C$5:$C$1000,"Comité de Supervisión")),"00"),""),""),IF(SUMIFS(Consolidado!$AD$5:$AD$1000,Consolidado!$E$5:$E$1000,$B20,Consolidado!$AA$5:$AA$1000,H$5,Consolidado!$C$5:$C$1000,"Consejo de Administración")&gt;0,"Consejo "&amp;TEXT(DAY(_xlfn.MINIFS(Consolidado!$B$5:$B$1000,Consolidado!$E$5:$E$1000,$B20,Consolidado!$AA$5:$AA$1000,H$5,Consolidado!$C$5:$C$1000,"Consejo de Administración")),"00")&amp;"/"&amp;TEXT(MONTH(_xlfn.MINIFS(Consolidado!$B$5:$B$1000,Consolidado!$E$5:$E$1000,$B20,Consolidado!$AA$5:$AA$1000,H$5,Consolidado!$C$5:$C$1000,"Consejo de Administración")),"00")&amp;IF(_xlfn.MAXIFS(Consolidado!$B$5:$B$1000,Consolidado!$E$5:$E$1000,$B20,Consolidado!$AA$5:$AA$1000,H$5,Consolidado!$C$5:$C$1000,"Consejo de Administración")&lt;&gt;_xlfn.MINIFS(Consolidado!$B$5:$B$1000,Consolidado!$E$5:$E$1000,$B20,Consolidado!$AA$5:$AA$1000,H$5,Consolidado!$C$5:$C$1000,"Consejo de Administración")," y "&amp;TEXT(DAY(_xlfn.MAXIFS(Consolidado!$B$5:$B$1000,Consolidado!$E$5:$E$1000,$B20,Consolidado!$AA$5:$AA$1000,H$5,Consolidado!$C$5:$C$1000,"Consejo de Administración")),"00")&amp;"/"&amp;TEXT(MONTH(_xlfn.MAXIFS(Consolidado!$B$5:$B$1000,Consolidado!$E$5:$E$1000,$B20,Consolidado!$AA$5:$AA$1000,H$5,Consolidado!$C$5:$C$1000,"Consejo de Administración")),"00"),""),""),IF(SUMIFS(Consolidado!$AD$5:$AD$1000,Consolidado!$E$5:$E$1000,$B20,Consolidado!$AA$5:$AA$1000,H$5,Consolidado!$C$5:$C$1000,"Otros")&gt;0,"Otros "&amp;TEXT(DAY(_xlfn.MINIFS(Consolidado!$B$5:$B$1000,Consolidado!$E$5:$E$1000,$B20,Consolidado!$AA$5:$AA$1000,H$5,Consolidado!$C$5:$C$1000,"Otros")),"00")&amp;"/"&amp;TEXT(MONTH(_xlfn.MINIFS(Consolidado!$B$5:$B$1000,Consolidado!$E$5:$E$1000,$B20,Consolidado!$AA$5:$AA$1000,H$5,Consolidado!$C$5:$C$1000,"Otros")),"00")&amp;IF(_xlfn.MAXIFS(Consolidado!$B$5:$B$1000,Consolidado!$E$5:$E$1000,$B20,Consolidado!$AA$5:$AA$1000,H$5,Consolidado!$C$5:$C$1000,"Otros")&lt;&gt;_xlfn.MINIFS(Consolidado!$B$5:$B$1000,Consolidado!$E$5:$E$1000,$B20,Consolidado!$AA$5:$AA$1000,H$5,Consolidado!$C$5:$C$1000,"Otros")," y "&amp;TEXT(DAY(_xlfn.MAXIFS(Consolidado!$B$5:$B$1000,Consolidado!$E$5:$E$1000,$B20,Consolidado!$AA$5:$AA$1000,H$5,Consolidado!$C$5:$C$1000,"Otros")),"00")&amp;"/"&amp;TEXT(MONTH(_xlfn.MAXIFS(Consolidado!$B$5:$B$1000,Consolidado!$E$5:$E$1000,$B20,Consolidado!$AA$5:$AA$1000,H$5,Consolidado!$C$5:$C$1000,"Otros")),"00"),""),""))</f>
        <v/>
      </c>
      <c r="I20" s="37" t="str">
        <f aca="false">_xlfn.TEXTJOIN(" +"&amp;CHAR(10),TRUE(),IF(SUMIFS(Consolidado!$AD$5:$AD$1000,Consolidado!$E$5:$E$1000,$B20,Consolidado!$AA$5:$AA$1000,I$5,Consolidado!$C$5:$C$1000,"Auditoría Interna")&gt;0,"Interna "&amp;TEXT(DAY(_xlfn.MINIFS(Consolidado!$B$5:$B$1000,Consolidado!$E$5:$E$1000,$B20,Consolidado!$AA$5:$AA$1000,I$5,Consolidado!$C$5:$C$1000,"Auditoría Interna")),"00")&amp;"/"&amp;TEXT(MONTH(_xlfn.MINIFS(Consolidado!$B$5:$B$1000,Consolidado!$E$5:$E$1000,$B20,Consolidado!$AA$5:$AA$1000,I$5,Consolidado!$C$5:$C$1000,"Auditoría Interna")),"00")&amp;IF(_xlfn.MAXIFS(Consolidado!$B$5:$B$1000,Consolidado!$E$5:$E$1000,$B20,Consolidado!$AA$5:$AA$1000,I$5,Consolidado!$C$5:$C$1000,"Auditoría Interna")&lt;&gt;_xlfn.MINIFS(Consolidado!$B$5:$B$1000,Consolidado!$E$5:$E$1000,$B20,Consolidado!$AA$5:$AA$1000,I$5,Consolidado!$C$5:$C$1000,"Auditoría Interna")," y "&amp;TEXT(DAY(_xlfn.MAXIFS(Consolidado!$B$5:$B$1000,Consolidado!$E$5:$E$1000,$B20,Consolidado!$AA$5:$AA$1000,I$5,Consolidado!$C$5:$C$1000,"Auditoría Interna")),"00")&amp;"/"&amp;TEXT(MONTH(_xlfn.MAXIFS(Consolidado!$B$5:$B$1000,Consolidado!$E$5:$E$1000,$B20,Consolidado!$AA$5:$AA$1000,I$5,Consolidado!$C$5:$C$1000,"Auditoría Interna")),"00"),""),""),IF(SUMIFS(Consolidado!$AD$5:$AD$1000,Consolidado!$E$5:$E$1000,$B20,Consolidado!$AA$5:$AA$1000,I$5,Consolidado!$C$5:$C$1000,"Auditoría Externa")&gt;0,"Externa "&amp;TEXT(DAY(_xlfn.MINIFS(Consolidado!$B$5:$B$1000,Consolidado!$E$5:$E$1000,$B20,Consolidado!$AA$5:$AA$1000,I$5,Consolidado!$C$5:$C$1000,"Auditoría Externa")),"00")&amp;"/"&amp;TEXT(MONTH(_xlfn.MINIFS(Consolidado!$B$5:$B$1000,Consolidado!$E$5:$E$1000,$B20,Consolidado!$AA$5:$AA$1000,I$5,Consolidado!$C$5:$C$1000,"Auditoría Externa")),"00")&amp;IF(_xlfn.MAXIFS(Consolidado!$B$5:$B$1000,Consolidado!$E$5:$E$1000,$B20,Consolidado!$AA$5:$AA$1000,I$5,Consolidado!$C$5:$C$1000,"Auditoría Externa")&lt;&gt;_xlfn.MINIFS(Consolidado!$B$5:$B$1000,Consolidado!$E$5:$E$1000,$B20,Consolidado!$AA$5:$AA$1000,I$5,Consolidado!$C$5:$C$1000,"Auditoría Externa")," y "&amp;TEXT(DAY(_xlfn.MAXIFS(Consolidado!$B$5:$B$1000,Consolidado!$E$5:$E$1000,$B20,Consolidado!$AA$5:$AA$1000,I$5,Consolidado!$C$5:$C$1000,"Auditoría Externa")),"00")&amp;"/"&amp;TEXT(MONTH(_xlfn.MAXIFS(Consolidado!$B$5:$B$1000,Consolidado!$E$5:$E$1000,$B20,Consolidado!$AA$5:$AA$1000,I$5,Consolidado!$C$5:$C$1000,"Auditoría Externa")),"00"),""),""),IF(SUMIFS(Consolidado!$AD$5:$AD$1000,Consolidado!$E$5:$E$1000,$B20,Consolidado!$AA$5:$AA$1000,I$5,Consolidado!$C$5:$C$1000,"SSF")&gt;0,"SSF "&amp;TEXT(DAY(_xlfn.MINIFS(Consolidado!$B$5:$B$1000,Consolidado!$E$5:$E$1000,$B20,Consolidado!$AA$5:$AA$1000,I$5,Consolidado!$C$5:$C$1000,"SSF")),"00")&amp;"/"&amp;TEXT(MONTH(_xlfn.MINIFS(Consolidado!$B$5:$B$1000,Consolidado!$E$5:$E$1000,$B20,Consolidado!$AA$5:$AA$1000,I$5,Consolidado!$C$5:$C$1000,"SSF")),"00")&amp;IF(_xlfn.MAXIFS(Consolidado!$B$5:$B$1000,Consolidado!$E$5:$E$1000,$B20,Consolidado!$AA$5:$AA$1000,I$5,Consolidado!$C$5:$C$1000,"SSF")&lt;&gt;_xlfn.MINIFS(Consolidado!$B$5:$B$1000,Consolidado!$E$5:$E$1000,$B20,Consolidado!$AA$5:$AA$1000,I$5,Consolidado!$C$5:$C$1000,"SSF")," y "&amp;TEXT(DAY(_xlfn.MAXIFS(Consolidado!$B$5:$B$1000,Consolidado!$E$5:$E$1000,$B20,Consolidado!$AA$5:$AA$1000,I$5,Consolidado!$C$5:$C$1000,"SSF")),"00")&amp;"/"&amp;TEXT(MONTH(_xlfn.MAXIFS(Consolidado!$B$5:$B$1000,Consolidado!$E$5:$E$1000,$B20,Consolidado!$AA$5:$AA$1000,I$5,Consolidado!$C$5:$C$1000,"SSF")),"00"),""),""),IF(SUMIFS(Consolidado!$AD$5:$AD$1000,Consolidado!$E$5:$E$1000,$B20,Consolidado!$AA$5:$AA$1000,I$5,Consolidado!$C$5:$C$1000,"Comité de Supervisión")&gt;0,"Comité Sup. "&amp;TEXT(DAY(_xlfn.MINIFS(Consolidado!$B$5:$B$1000,Consolidado!$E$5:$E$1000,$B20,Consolidado!$AA$5:$AA$1000,I$5,Consolidado!$C$5:$C$1000,"Comité de Supervisión")),"00")&amp;"/"&amp;TEXT(MONTH(_xlfn.MINIFS(Consolidado!$B$5:$B$1000,Consolidado!$E$5:$E$1000,$B20,Consolidado!$AA$5:$AA$1000,I$5,Consolidado!$C$5:$C$1000,"Comité de Supervisión")),"00")&amp;IF(_xlfn.MAXIFS(Consolidado!$B$5:$B$1000,Consolidado!$E$5:$E$1000,$B20,Consolidado!$AA$5:$AA$1000,I$5,Consolidado!$C$5:$C$1000,"Comité de Supervisión")&lt;&gt;_xlfn.MINIFS(Consolidado!$B$5:$B$1000,Consolidado!$E$5:$E$1000,$B20,Consolidado!$AA$5:$AA$1000,I$5,Consolidado!$C$5:$C$1000,"Comité de Supervisión")," y "&amp;TEXT(DAY(_xlfn.MAXIFS(Consolidado!$B$5:$B$1000,Consolidado!$E$5:$E$1000,$B20,Consolidado!$AA$5:$AA$1000,I$5,Consolidado!$C$5:$C$1000,"Comité de Supervisión")),"00")&amp;"/"&amp;TEXT(MONTH(_xlfn.MAXIFS(Consolidado!$B$5:$B$1000,Consolidado!$E$5:$E$1000,$B20,Consolidado!$AA$5:$AA$1000,I$5,Consolidado!$C$5:$C$1000,"Comité de Supervisión")),"00"),""),""),IF(SUMIFS(Consolidado!$AD$5:$AD$1000,Consolidado!$E$5:$E$1000,$B20,Consolidado!$AA$5:$AA$1000,I$5,Consolidado!$C$5:$C$1000,"Consejo de Administración")&gt;0,"Consejo "&amp;TEXT(DAY(_xlfn.MINIFS(Consolidado!$B$5:$B$1000,Consolidado!$E$5:$E$1000,$B20,Consolidado!$AA$5:$AA$1000,I$5,Consolidado!$C$5:$C$1000,"Consejo de Administración")),"00")&amp;"/"&amp;TEXT(MONTH(_xlfn.MINIFS(Consolidado!$B$5:$B$1000,Consolidado!$E$5:$E$1000,$B20,Consolidado!$AA$5:$AA$1000,I$5,Consolidado!$C$5:$C$1000,"Consejo de Administración")),"00")&amp;IF(_xlfn.MAXIFS(Consolidado!$B$5:$B$1000,Consolidado!$E$5:$E$1000,$B20,Consolidado!$AA$5:$AA$1000,I$5,Consolidado!$C$5:$C$1000,"Consejo de Administración")&lt;&gt;_xlfn.MINIFS(Consolidado!$B$5:$B$1000,Consolidado!$E$5:$E$1000,$B20,Consolidado!$AA$5:$AA$1000,I$5,Consolidado!$C$5:$C$1000,"Consejo de Administración")," y "&amp;TEXT(DAY(_xlfn.MAXIFS(Consolidado!$B$5:$B$1000,Consolidado!$E$5:$E$1000,$B20,Consolidado!$AA$5:$AA$1000,I$5,Consolidado!$C$5:$C$1000,"Consejo de Administración")),"00")&amp;"/"&amp;TEXT(MONTH(_xlfn.MAXIFS(Consolidado!$B$5:$B$1000,Consolidado!$E$5:$E$1000,$B20,Consolidado!$AA$5:$AA$1000,I$5,Consolidado!$C$5:$C$1000,"Consejo de Administración")),"00"),""),""),IF(SUMIFS(Consolidado!$AD$5:$AD$1000,Consolidado!$E$5:$E$1000,$B20,Consolidado!$AA$5:$AA$1000,I$5,Consolidado!$C$5:$C$1000,"Otros")&gt;0,"Otros "&amp;TEXT(DAY(_xlfn.MINIFS(Consolidado!$B$5:$B$1000,Consolidado!$E$5:$E$1000,$B20,Consolidado!$AA$5:$AA$1000,I$5,Consolidado!$C$5:$C$1000,"Otros")),"00")&amp;"/"&amp;TEXT(MONTH(_xlfn.MINIFS(Consolidado!$B$5:$B$1000,Consolidado!$E$5:$E$1000,$B20,Consolidado!$AA$5:$AA$1000,I$5,Consolidado!$C$5:$C$1000,"Otros")),"00")&amp;IF(_xlfn.MAXIFS(Consolidado!$B$5:$B$1000,Consolidado!$E$5:$E$1000,$B20,Consolidado!$AA$5:$AA$1000,I$5,Consolidado!$C$5:$C$1000,"Otros")&lt;&gt;_xlfn.MINIFS(Consolidado!$B$5:$B$1000,Consolidado!$E$5:$E$1000,$B20,Consolidado!$AA$5:$AA$1000,I$5,Consolidado!$C$5:$C$1000,"Otros")," y "&amp;TEXT(DAY(_xlfn.MAXIFS(Consolidado!$B$5:$B$1000,Consolidado!$E$5:$E$1000,$B20,Consolidado!$AA$5:$AA$1000,I$5,Consolidado!$C$5:$C$1000,"Otros")),"00")&amp;"/"&amp;TEXT(MONTH(_xlfn.MAXIFS(Consolidado!$B$5:$B$1000,Consolidado!$E$5:$E$1000,$B20,Consolidado!$AA$5:$AA$1000,I$5,Consolidado!$C$5:$C$1000,"Otros")),"00"),""),""))</f>
        <v/>
      </c>
      <c r="J20" s="37" t="str">
        <f aca="false">_xlfn.TEXTJOIN(" +"&amp;CHAR(10),TRUE(),IF(SUMIFS(Consolidado!$AD$5:$AD$1000,Consolidado!$E$5:$E$1000,$B20,Consolidado!$AA$5:$AA$1000,J$5,Consolidado!$C$5:$C$1000,"Auditoría Interna")&gt;0,"Interna "&amp;TEXT(DAY(_xlfn.MINIFS(Consolidado!$B$5:$B$1000,Consolidado!$E$5:$E$1000,$B20,Consolidado!$AA$5:$AA$1000,J$5,Consolidado!$C$5:$C$1000,"Auditoría Interna")),"00")&amp;"/"&amp;TEXT(MONTH(_xlfn.MINIFS(Consolidado!$B$5:$B$1000,Consolidado!$E$5:$E$1000,$B20,Consolidado!$AA$5:$AA$1000,J$5,Consolidado!$C$5:$C$1000,"Auditoría Interna")),"00")&amp;IF(_xlfn.MAXIFS(Consolidado!$B$5:$B$1000,Consolidado!$E$5:$E$1000,$B20,Consolidado!$AA$5:$AA$1000,J$5,Consolidado!$C$5:$C$1000,"Auditoría Interna")&lt;&gt;_xlfn.MINIFS(Consolidado!$B$5:$B$1000,Consolidado!$E$5:$E$1000,$B20,Consolidado!$AA$5:$AA$1000,J$5,Consolidado!$C$5:$C$1000,"Auditoría Interna")," y "&amp;TEXT(DAY(_xlfn.MAXIFS(Consolidado!$B$5:$B$1000,Consolidado!$E$5:$E$1000,$B20,Consolidado!$AA$5:$AA$1000,J$5,Consolidado!$C$5:$C$1000,"Auditoría Interna")),"00")&amp;"/"&amp;TEXT(MONTH(_xlfn.MAXIFS(Consolidado!$B$5:$B$1000,Consolidado!$E$5:$E$1000,$B20,Consolidado!$AA$5:$AA$1000,J$5,Consolidado!$C$5:$C$1000,"Auditoría Interna")),"00"),""),""),IF(SUMIFS(Consolidado!$AD$5:$AD$1000,Consolidado!$E$5:$E$1000,$B20,Consolidado!$AA$5:$AA$1000,J$5,Consolidado!$C$5:$C$1000,"Auditoría Externa")&gt;0,"Externa "&amp;TEXT(DAY(_xlfn.MINIFS(Consolidado!$B$5:$B$1000,Consolidado!$E$5:$E$1000,$B20,Consolidado!$AA$5:$AA$1000,J$5,Consolidado!$C$5:$C$1000,"Auditoría Externa")),"00")&amp;"/"&amp;TEXT(MONTH(_xlfn.MINIFS(Consolidado!$B$5:$B$1000,Consolidado!$E$5:$E$1000,$B20,Consolidado!$AA$5:$AA$1000,J$5,Consolidado!$C$5:$C$1000,"Auditoría Externa")),"00")&amp;IF(_xlfn.MAXIFS(Consolidado!$B$5:$B$1000,Consolidado!$E$5:$E$1000,$B20,Consolidado!$AA$5:$AA$1000,J$5,Consolidado!$C$5:$C$1000,"Auditoría Externa")&lt;&gt;_xlfn.MINIFS(Consolidado!$B$5:$B$1000,Consolidado!$E$5:$E$1000,$B20,Consolidado!$AA$5:$AA$1000,J$5,Consolidado!$C$5:$C$1000,"Auditoría Externa")," y "&amp;TEXT(DAY(_xlfn.MAXIFS(Consolidado!$B$5:$B$1000,Consolidado!$E$5:$E$1000,$B20,Consolidado!$AA$5:$AA$1000,J$5,Consolidado!$C$5:$C$1000,"Auditoría Externa")),"00")&amp;"/"&amp;TEXT(MONTH(_xlfn.MAXIFS(Consolidado!$B$5:$B$1000,Consolidado!$E$5:$E$1000,$B20,Consolidado!$AA$5:$AA$1000,J$5,Consolidado!$C$5:$C$1000,"Auditoría Externa")),"00"),""),""),IF(SUMIFS(Consolidado!$AD$5:$AD$1000,Consolidado!$E$5:$E$1000,$B20,Consolidado!$AA$5:$AA$1000,J$5,Consolidado!$C$5:$C$1000,"SSF")&gt;0,"SSF "&amp;TEXT(DAY(_xlfn.MINIFS(Consolidado!$B$5:$B$1000,Consolidado!$E$5:$E$1000,$B20,Consolidado!$AA$5:$AA$1000,J$5,Consolidado!$C$5:$C$1000,"SSF")),"00")&amp;"/"&amp;TEXT(MONTH(_xlfn.MINIFS(Consolidado!$B$5:$B$1000,Consolidado!$E$5:$E$1000,$B20,Consolidado!$AA$5:$AA$1000,J$5,Consolidado!$C$5:$C$1000,"SSF")),"00")&amp;IF(_xlfn.MAXIFS(Consolidado!$B$5:$B$1000,Consolidado!$E$5:$E$1000,$B20,Consolidado!$AA$5:$AA$1000,J$5,Consolidado!$C$5:$C$1000,"SSF")&lt;&gt;_xlfn.MINIFS(Consolidado!$B$5:$B$1000,Consolidado!$E$5:$E$1000,$B20,Consolidado!$AA$5:$AA$1000,J$5,Consolidado!$C$5:$C$1000,"SSF")," y "&amp;TEXT(DAY(_xlfn.MAXIFS(Consolidado!$B$5:$B$1000,Consolidado!$E$5:$E$1000,$B20,Consolidado!$AA$5:$AA$1000,J$5,Consolidado!$C$5:$C$1000,"SSF")),"00")&amp;"/"&amp;TEXT(MONTH(_xlfn.MAXIFS(Consolidado!$B$5:$B$1000,Consolidado!$E$5:$E$1000,$B20,Consolidado!$AA$5:$AA$1000,J$5,Consolidado!$C$5:$C$1000,"SSF")),"00"),""),""),IF(SUMIFS(Consolidado!$AD$5:$AD$1000,Consolidado!$E$5:$E$1000,$B20,Consolidado!$AA$5:$AA$1000,J$5,Consolidado!$C$5:$C$1000,"Comité de Supervisión")&gt;0,"Comité Sup. "&amp;TEXT(DAY(_xlfn.MINIFS(Consolidado!$B$5:$B$1000,Consolidado!$E$5:$E$1000,$B20,Consolidado!$AA$5:$AA$1000,J$5,Consolidado!$C$5:$C$1000,"Comité de Supervisión")),"00")&amp;"/"&amp;TEXT(MONTH(_xlfn.MINIFS(Consolidado!$B$5:$B$1000,Consolidado!$E$5:$E$1000,$B20,Consolidado!$AA$5:$AA$1000,J$5,Consolidado!$C$5:$C$1000,"Comité de Supervisión")),"00")&amp;IF(_xlfn.MAXIFS(Consolidado!$B$5:$B$1000,Consolidado!$E$5:$E$1000,$B20,Consolidado!$AA$5:$AA$1000,J$5,Consolidado!$C$5:$C$1000,"Comité de Supervisión")&lt;&gt;_xlfn.MINIFS(Consolidado!$B$5:$B$1000,Consolidado!$E$5:$E$1000,$B20,Consolidado!$AA$5:$AA$1000,J$5,Consolidado!$C$5:$C$1000,"Comité de Supervisión")," y "&amp;TEXT(DAY(_xlfn.MAXIFS(Consolidado!$B$5:$B$1000,Consolidado!$E$5:$E$1000,$B20,Consolidado!$AA$5:$AA$1000,J$5,Consolidado!$C$5:$C$1000,"Comité de Supervisión")),"00")&amp;"/"&amp;TEXT(MONTH(_xlfn.MAXIFS(Consolidado!$B$5:$B$1000,Consolidado!$E$5:$E$1000,$B20,Consolidado!$AA$5:$AA$1000,J$5,Consolidado!$C$5:$C$1000,"Comité de Supervisión")),"00"),""),""),IF(SUMIFS(Consolidado!$AD$5:$AD$1000,Consolidado!$E$5:$E$1000,$B20,Consolidado!$AA$5:$AA$1000,J$5,Consolidado!$C$5:$C$1000,"Consejo de Administración")&gt;0,"Consejo "&amp;TEXT(DAY(_xlfn.MINIFS(Consolidado!$B$5:$B$1000,Consolidado!$E$5:$E$1000,$B20,Consolidado!$AA$5:$AA$1000,J$5,Consolidado!$C$5:$C$1000,"Consejo de Administración")),"00")&amp;"/"&amp;TEXT(MONTH(_xlfn.MINIFS(Consolidado!$B$5:$B$1000,Consolidado!$E$5:$E$1000,$B20,Consolidado!$AA$5:$AA$1000,J$5,Consolidado!$C$5:$C$1000,"Consejo de Administración")),"00")&amp;IF(_xlfn.MAXIFS(Consolidado!$B$5:$B$1000,Consolidado!$E$5:$E$1000,$B20,Consolidado!$AA$5:$AA$1000,J$5,Consolidado!$C$5:$C$1000,"Consejo de Administración")&lt;&gt;_xlfn.MINIFS(Consolidado!$B$5:$B$1000,Consolidado!$E$5:$E$1000,$B20,Consolidado!$AA$5:$AA$1000,J$5,Consolidado!$C$5:$C$1000,"Consejo de Administración")," y "&amp;TEXT(DAY(_xlfn.MAXIFS(Consolidado!$B$5:$B$1000,Consolidado!$E$5:$E$1000,$B20,Consolidado!$AA$5:$AA$1000,J$5,Consolidado!$C$5:$C$1000,"Consejo de Administración")),"00")&amp;"/"&amp;TEXT(MONTH(_xlfn.MAXIFS(Consolidado!$B$5:$B$1000,Consolidado!$E$5:$E$1000,$B20,Consolidado!$AA$5:$AA$1000,J$5,Consolidado!$C$5:$C$1000,"Consejo de Administración")),"00"),""),""),IF(SUMIFS(Consolidado!$AD$5:$AD$1000,Consolidado!$E$5:$E$1000,$B20,Consolidado!$AA$5:$AA$1000,J$5,Consolidado!$C$5:$C$1000,"Otros")&gt;0,"Otros "&amp;TEXT(DAY(_xlfn.MINIFS(Consolidado!$B$5:$B$1000,Consolidado!$E$5:$E$1000,$B20,Consolidado!$AA$5:$AA$1000,J$5,Consolidado!$C$5:$C$1000,"Otros")),"00")&amp;"/"&amp;TEXT(MONTH(_xlfn.MINIFS(Consolidado!$B$5:$B$1000,Consolidado!$E$5:$E$1000,$B20,Consolidado!$AA$5:$AA$1000,J$5,Consolidado!$C$5:$C$1000,"Otros")),"00")&amp;IF(_xlfn.MAXIFS(Consolidado!$B$5:$B$1000,Consolidado!$E$5:$E$1000,$B20,Consolidado!$AA$5:$AA$1000,J$5,Consolidado!$C$5:$C$1000,"Otros")&lt;&gt;_xlfn.MINIFS(Consolidado!$B$5:$B$1000,Consolidado!$E$5:$E$1000,$B20,Consolidado!$AA$5:$AA$1000,J$5,Consolidado!$C$5:$C$1000,"Otros")," y "&amp;TEXT(DAY(_xlfn.MAXIFS(Consolidado!$B$5:$B$1000,Consolidado!$E$5:$E$1000,$B20,Consolidado!$AA$5:$AA$1000,J$5,Consolidado!$C$5:$C$1000,"Otros")),"00")&amp;"/"&amp;TEXT(MONTH(_xlfn.MAXIFS(Consolidado!$B$5:$B$1000,Consolidado!$E$5:$E$1000,$B20,Consolidado!$AA$5:$AA$1000,J$5,Consolidado!$C$5:$C$1000,"Otros")),"00"),""),""))</f>
        <v/>
      </c>
      <c r="K20" s="37" t="str">
        <f aca="false">_xlfn.TEXTJOIN(" +"&amp;CHAR(10),TRUE(),IF(SUMIFS(Consolidado!$AD$5:$AD$1000,Consolidado!$E$5:$E$1000,$B20,Consolidado!$AA$5:$AA$1000,K$5,Consolidado!$C$5:$C$1000,"Auditoría Interna")&gt;0,"Interna "&amp;TEXT(DAY(_xlfn.MINIFS(Consolidado!$B$5:$B$1000,Consolidado!$E$5:$E$1000,$B20,Consolidado!$AA$5:$AA$1000,K$5,Consolidado!$C$5:$C$1000,"Auditoría Interna")),"00")&amp;"/"&amp;TEXT(MONTH(_xlfn.MINIFS(Consolidado!$B$5:$B$1000,Consolidado!$E$5:$E$1000,$B20,Consolidado!$AA$5:$AA$1000,K$5,Consolidado!$C$5:$C$1000,"Auditoría Interna")),"00")&amp;IF(_xlfn.MAXIFS(Consolidado!$B$5:$B$1000,Consolidado!$E$5:$E$1000,$B20,Consolidado!$AA$5:$AA$1000,K$5,Consolidado!$C$5:$C$1000,"Auditoría Interna")&lt;&gt;_xlfn.MINIFS(Consolidado!$B$5:$B$1000,Consolidado!$E$5:$E$1000,$B20,Consolidado!$AA$5:$AA$1000,K$5,Consolidado!$C$5:$C$1000,"Auditoría Interna")," y "&amp;TEXT(DAY(_xlfn.MAXIFS(Consolidado!$B$5:$B$1000,Consolidado!$E$5:$E$1000,$B20,Consolidado!$AA$5:$AA$1000,K$5,Consolidado!$C$5:$C$1000,"Auditoría Interna")),"00")&amp;"/"&amp;TEXT(MONTH(_xlfn.MAXIFS(Consolidado!$B$5:$B$1000,Consolidado!$E$5:$E$1000,$B20,Consolidado!$AA$5:$AA$1000,K$5,Consolidado!$C$5:$C$1000,"Auditoría Interna")),"00"),""),""),IF(SUMIFS(Consolidado!$AD$5:$AD$1000,Consolidado!$E$5:$E$1000,$B20,Consolidado!$AA$5:$AA$1000,K$5,Consolidado!$C$5:$C$1000,"Auditoría Externa")&gt;0,"Externa "&amp;TEXT(DAY(_xlfn.MINIFS(Consolidado!$B$5:$B$1000,Consolidado!$E$5:$E$1000,$B20,Consolidado!$AA$5:$AA$1000,K$5,Consolidado!$C$5:$C$1000,"Auditoría Externa")),"00")&amp;"/"&amp;TEXT(MONTH(_xlfn.MINIFS(Consolidado!$B$5:$B$1000,Consolidado!$E$5:$E$1000,$B20,Consolidado!$AA$5:$AA$1000,K$5,Consolidado!$C$5:$C$1000,"Auditoría Externa")),"00")&amp;IF(_xlfn.MAXIFS(Consolidado!$B$5:$B$1000,Consolidado!$E$5:$E$1000,$B20,Consolidado!$AA$5:$AA$1000,K$5,Consolidado!$C$5:$C$1000,"Auditoría Externa")&lt;&gt;_xlfn.MINIFS(Consolidado!$B$5:$B$1000,Consolidado!$E$5:$E$1000,$B20,Consolidado!$AA$5:$AA$1000,K$5,Consolidado!$C$5:$C$1000,"Auditoría Externa")," y "&amp;TEXT(DAY(_xlfn.MAXIFS(Consolidado!$B$5:$B$1000,Consolidado!$E$5:$E$1000,$B20,Consolidado!$AA$5:$AA$1000,K$5,Consolidado!$C$5:$C$1000,"Auditoría Externa")),"00")&amp;"/"&amp;TEXT(MONTH(_xlfn.MAXIFS(Consolidado!$B$5:$B$1000,Consolidado!$E$5:$E$1000,$B20,Consolidado!$AA$5:$AA$1000,K$5,Consolidado!$C$5:$C$1000,"Auditoría Externa")),"00"),""),""),IF(SUMIFS(Consolidado!$AD$5:$AD$1000,Consolidado!$E$5:$E$1000,$B20,Consolidado!$AA$5:$AA$1000,K$5,Consolidado!$C$5:$C$1000,"SSF")&gt;0,"SSF "&amp;TEXT(DAY(_xlfn.MINIFS(Consolidado!$B$5:$B$1000,Consolidado!$E$5:$E$1000,$B20,Consolidado!$AA$5:$AA$1000,K$5,Consolidado!$C$5:$C$1000,"SSF")),"00")&amp;"/"&amp;TEXT(MONTH(_xlfn.MINIFS(Consolidado!$B$5:$B$1000,Consolidado!$E$5:$E$1000,$B20,Consolidado!$AA$5:$AA$1000,K$5,Consolidado!$C$5:$C$1000,"SSF")),"00")&amp;IF(_xlfn.MAXIFS(Consolidado!$B$5:$B$1000,Consolidado!$E$5:$E$1000,$B20,Consolidado!$AA$5:$AA$1000,K$5,Consolidado!$C$5:$C$1000,"SSF")&lt;&gt;_xlfn.MINIFS(Consolidado!$B$5:$B$1000,Consolidado!$E$5:$E$1000,$B20,Consolidado!$AA$5:$AA$1000,K$5,Consolidado!$C$5:$C$1000,"SSF")," y "&amp;TEXT(DAY(_xlfn.MAXIFS(Consolidado!$B$5:$B$1000,Consolidado!$E$5:$E$1000,$B20,Consolidado!$AA$5:$AA$1000,K$5,Consolidado!$C$5:$C$1000,"SSF")),"00")&amp;"/"&amp;TEXT(MONTH(_xlfn.MAXIFS(Consolidado!$B$5:$B$1000,Consolidado!$E$5:$E$1000,$B20,Consolidado!$AA$5:$AA$1000,K$5,Consolidado!$C$5:$C$1000,"SSF")),"00"),""),""),IF(SUMIFS(Consolidado!$AD$5:$AD$1000,Consolidado!$E$5:$E$1000,$B20,Consolidado!$AA$5:$AA$1000,K$5,Consolidado!$C$5:$C$1000,"Comité de Supervisión")&gt;0,"Comité Sup. "&amp;TEXT(DAY(_xlfn.MINIFS(Consolidado!$B$5:$B$1000,Consolidado!$E$5:$E$1000,$B20,Consolidado!$AA$5:$AA$1000,K$5,Consolidado!$C$5:$C$1000,"Comité de Supervisión")),"00")&amp;"/"&amp;TEXT(MONTH(_xlfn.MINIFS(Consolidado!$B$5:$B$1000,Consolidado!$E$5:$E$1000,$B20,Consolidado!$AA$5:$AA$1000,K$5,Consolidado!$C$5:$C$1000,"Comité de Supervisión")),"00")&amp;IF(_xlfn.MAXIFS(Consolidado!$B$5:$B$1000,Consolidado!$E$5:$E$1000,$B20,Consolidado!$AA$5:$AA$1000,K$5,Consolidado!$C$5:$C$1000,"Comité de Supervisión")&lt;&gt;_xlfn.MINIFS(Consolidado!$B$5:$B$1000,Consolidado!$E$5:$E$1000,$B20,Consolidado!$AA$5:$AA$1000,K$5,Consolidado!$C$5:$C$1000,"Comité de Supervisión")," y "&amp;TEXT(DAY(_xlfn.MAXIFS(Consolidado!$B$5:$B$1000,Consolidado!$E$5:$E$1000,$B20,Consolidado!$AA$5:$AA$1000,K$5,Consolidado!$C$5:$C$1000,"Comité de Supervisión")),"00")&amp;"/"&amp;TEXT(MONTH(_xlfn.MAXIFS(Consolidado!$B$5:$B$1000,Consolidado!$E$5:$E$1000,$B20,Consolidado!$AA$5:$AA$1000,K$5,Consolidado!$C$5:$C$1000,"Comité de Supervisión")),"00"),""),""),IF(SUMIFS(Consolidado!$AD$5:$AD$1000,Consolidado!$E$5:$E$1000,$B20,Consolidado!$AA$5:$AA$1000,K$5,Consolidado!$C$5:$C$1000,"Consejo de Administración")&gt;0,"Consejo "&amp;TEXT(DAY(_xlfn.MINIFS(Consolidado!$B$5:$B$1000,Consolidado!$E$5:$E$1000,$B20,Consolidado!$AA$5:$AA$1000,K$5,Consolidado!$C$5:$C$1000,"Consejo de Administración")),"00")&amp;"/"&amp;TEXT(MONTH(_xlfn.MINIFS(Consolidado!$B$5:$B$1000,Consolidado!$E$5:$E$1000,$B20,Consolidado!$AA$5:$AA$1000,K$5,Consolidado!$C$5:$C$1000,"Consejo de Administración")),"00")&amp;IF(_xlfn.MAXIFS(Consolidado!$B$5:$B$1000,Consolidado!$E$5:$E$1000,$B20,Consolidado!$AA$5:$AA$1000,K$5,Consolidado!$C$5:$C$1000,"Consejo de Administración")&lt;&gt;_xlfn.MINIFS(Consolidado!$B$5:$B$1000,Consolidado!$E$5:$E$1000,$B20,Consolidado!$AA$5:$AA$1000,K$5,Consolidado!$C$5:$C$1000,"Consejo de Administración")," y "&amp;TEXT(DAY(_xlfn.MAXIFS(Consolidado!$B$5:$B$1000,Consolidado!$E$5:$E$1000,$B20,Consolidado!$AA$5:$AA$1000,K$5,Consolidado!$C$5:$C$1000,"Consejo de Administración")),"00")&amp;"/"&amp;TEXT(MONTH(_xlfn.MAXIFS(Consolidado!$B$5:$B$1000,Consolidado!$E$5:$E$1000,$B20,Consolidado!$AA$5:$AA$1000,K$5,Consolidado!$C$5:$C$1000,"Consejo de Administración")),"00"),""),""),IF(SUMIFS(Consolidado!$AD$5:$AD$1000,Consolidado!$E$5:$E$1000,$B20,Consolidado!$AA$5:$AA$1000,K$5,Consolidado!$C$5:$C$1000,"Otros")&gt;0,"Otros "&amp;TEXT(DAY(_xlfn.MINIFS(Consolidado!$B$5:$B$1000,Consolidado!$E$5:$E$1000,$B20,Consolidado!$AA$5:$AA$1000,K$5,Consolidado!$C$5:$C$1000,"Otros")),"00")&amp;"/"&amp;TEXT(MONTH(_xlfn.MINIFS(Consolidado!$B$5:$B$1000,Consolidado!$E$5:$E$1000,$B20,Consolidado!$AA$5:$AA$1000,K$5,Consolidado!$C$5:$C$1000,"Otros")),"00")&amp;IF(_xlfn.MAXIFS(Consolidado!$B$5:$B$1000,Consolidado!$E$5:$E$1000,$B20,Consolidado!$AA$5:$AA$1000,K$5,Consolidado!$C$5:$C$1000,"Otros")&lt;&gt;_xlfn.MINIFS(Consolidado!$B$5:$B$1000,Consolidado!$E$5:$E$1000,$B20,Consolidado!$AA$5:$AA$1000,K$5,Consolidado!$C$5:$C$1000,"Otros")," y "&amp;TEXT(DAY(_xlfn.MAXIFS(Consolidado!$B$5:$B$1000,Consolidado!$E$5:$E$1000,$B20,Consolidado!$AA$5:$AA$1000,K$5,Consolidado!$C$5:$C$1000,"Otros")),"00")&amp;"/"&amp;TEXT(MONTH(_xlfn.MAXIFS(Consolidado!$B$5:$B$1000,Consolidado!$E$5:$E$1000,$B20,Consolidado!$AA$5:$AA$1000,K$5,Consolidado!$C$5:$C$1000,"Otros")),"00"),""),""))</f>
        <v/>
      </c>
      <c r="L20" s="37" t="str">
        <f aca="false">_xlfn.TEXTJOIN(" +"&amp;CHAR(10),TRUE(),IF(SUMIFS(Consolidado!$AD$5:$AD$1000,Consolidado!$E$5:$E$1000,$B20,Consolidado!$AA$5:$AA$1000,L$5,Consolidado!$C$5:$C$1000,"Auditoría Interna")&gt;0,"Interna "&amp;TEXT(DAY(_xlfn.MINIFS(Consolidado!$B$5:$B$1000,Consolidado!$E$5:$E$1000,$B20,Consolidado!$AA$5:$AA$1000,L$5,Consolidado!$C$5:$C$1000,"Auditoría Interna")),"00")&amp;"/"&amp;TEXT(MONTH(_xlfn.MINIFS(Consolidado!$B$5:$B$1000,Consolidado!$E$5:$E$1000,$B20,Consolidado!$AA$5:$AA$1000,L$5,Consolidado!$C$5:$C$1000,"Auditoría Interna")),"00")&amp;IF(_xlfn.MAXIFS(Consolidado!$B$5:$B$1000,Consolidado!$E$5:$E$1000,$B20,Consolidado!$AA$5:$AA$1000,L$5,Consolidado!$C$5:$C$1000,"Auditoría Interna")&lt;&gt;_xlfn.MINIFS(Consolidado!$B$5:$B$1000,Consolidado!$E$5:$E$1000,$B20,Consolidado!$AA$5:$AA$1000,L$5,Consolidado!$C$5:$C$1000,"Auditoría Interna")," y "&amp;TEXT(DAY(_xlfn.MAXIFS(Consolidado!$B$5:$B$1000,Consolidado!$E$5:$E$1000,$B20,Consolidado!$AA$5:$AA$1000,L$5,Consolidado!$C$5:$C$1000,"Auditoría Interna")),"00")&amp;"/"&amp;TEXT(MONTH(_xlfn.MAXIFS(Consolidado!$B$5:$B$1000,Consolidado!$E$5:$E$1000,$B20,Consolidado!$AA$5:$AA$1000,L$5,Consolidado!$C$5:$C$1000,"Auditoría Interna")),"00"),""),""),IF(SUMIFS(Consolidado!$AD$5:$AD$1000,Consolidado!$E$5:$E$1000,$B20,Consolidado!$AA$5:$AA$1000,L$5,Consolidado!$C$5:$C$1000,"Auditoría Externa")&gt;0,"Externa "&amp;TEXT(DAY(_xlfn.MINIFS(Consolidado!$B$5:$B$1000,Consolidado!$E$5:$E$1000,$B20,Consolidado!$AA$5:$AA$1000,L$5,Consolidado!$C$5:$C$1000,"Auditoría Externa")),"00")&amp;"/"&amp;TEXT(MONTH(_xlfn.MINIFS(Consolidado!$B$5:$B$1000,Consolidado!$E$5:$E$1000,$B20,Consolidado!$AA$5:$AA$1000,L$5,Consolidado!$C$5:$C$1000,"Auditoría Externa")),"00")&amp;IF(_xlfn.MAXIFS(Consolidado!$B$5:$B$1000,Consolidado!$E$5:$E$1000,$B20,Consolidado!$AA$5:$AA$1000,L$5,Consolidado!$C$5:$C$1000,"Auditoría Externa")&lt;&gt;_xlfn.MINIFS(Consolidado!$B$5:$B$1000,Consolidado!$E$5:$E$1000,$B20,Consolidado!$AA$5:$AA$1000,L$5,Consolidado!$C$5:$C$1000,"Auditoría Externa")," y "&amp;TEXT(DAY(_xlfn.MAXIFS(Consolidado!$B$5:$B$1000,Consolidado!$E$5:$E$1000,$B20,Consolidado!$AA$5:$AA$1000,L$5,Consolidado!$C$5:$C$1000,"Auditoría Externa")),"00")&amp;"/"&amp;TEXT(MONTH(_xlfn.MAXIFS(Consolidado!$B$5:$B$1000,Consolidado!$E$5:$E$1000,$B20,Consolidado!$AA$5:$AA$1000,L$5,Consolidado!$C$5:$C$1000,"Auditoría Externa")),"00"),""),""),IF(SUMIFS(Consolidado!$AD$5:$AD$1000,Consolidado!$E$5:$E$1000,$B20,Consolidado!$AA$5:$AA$1000,L$5,Consolidado!$C$5:$C$1000,"SSF")&gt;0,"SSF "&amp;TEXT(DAY(_xlfn.MINIFS(Consolidado!$B$5:$B$1000,Consolidado!$E$5:$E$1000,$B20,Consolidado!$AA$5:$AA$1000,L$5,Consolidado!$C$5:$C$1000,"SSF")),"00")&amp;"/"&amp;TEXT(MONTH(_xlfn.MINIFS(Consolidado!$B$5:$B$1000,Consolidado!$E$5:$E$1000,$B20,Consolidado!$AA$5:$AA$1000,L$5,Consolidado!$C$5:$C$1000,"SSF")),"00")&amp;IF(_xlfn.MAXIFS(Consolidado!$B$5:$B$1000,Consolidado!$E$5:$E$1000,$B20,Consolidado!$AA$5:$AA$1000,L$5,Consolidado!$C$5:$C$1000,"SSF")&lt;&gt;_xlfn.MINIFS(Consolidado!$B$5:$B$1000,Consolidado!$E$5:$E$1000,$B20,Consolidado!$AA$5:$AA$1000,L$5,Consolidado!$C$5:$C$1000,"SSF")," y "&amp;TEXT(DAY(_xlfn.MAXIFS(Consolidado!$B$5:$B$1000,Consolidado!$E$5:$E$1000,$B20,Consolidado!$AA$5:$AA$1000,L$5,Consolidado!$C$5:$C$1000,"SSF")),"00")&amp;"/"&amp;TEXT(MONTH(_xlfn.MAXIFS(Consolidado!$B$5:$B$1000,Consolidado!$E$5:$E$1000,$B20,Consolidado!$AA$5:$AA$1000,L$5,Consolidado!$C$5:$C$1000,"SSF")),"00"),""),""),IF(SUMIFS(Consolidado!$AD$5:$AD$1000,Consolidado!$E$5:$E$1000,$B20,Consolidado!$AA$5:$AA$1000,L$5,Consolidado!$C$5:$C$1000,"Comité de Supervisión")&gt;0,"Comité Sup. "&amp;TEXT(DAY(_xlfn.MINIFS(Consolidado!$B$5:$B$1000,Consolidado!$E$5:$E$1000,$B20,Consolidado!$AA$5:$AA$1000,L$5,Consolidado!$C$5:$C$1000,"Comité de Supervisión")),"00")&amp;"/"&amp;TEXT(MONTH(_xlfn.MINIFS(Consolidado!$B$5:$B$1000,Consolidado!$E$5:$E$1000,$B20,Consolidado!$AA$5:$AA$1000,L$5,Consolidado!$C$5:$C$1000,"Comité de Supervisión")),"00")&amp;IF(_xlfn.MAXIFS(Consolidado!$B$5:$B$1000,Consolidado!$E$5:$E$1000,$B20,Consolidado!$AA$5:$AA$1000,L$5,Consolidado!$C$5:$C$1000,"Comité de Supervisión")&lt;&gt;_xlfn.MINIFS(Consolidado!$B$5:$B$1000,Consolidado!$E$5:$E$1000,$B20,Consolidado!$AA$5:$AA$1000,L$5,Consolidado!$C$5:$C$1000,"Comité de Supervisión")," y "&amp;TEXT(DAY(_xlfn.MAXIFS(Consolidado!$B$5:$B$1000,Consolidado!$E$5:$E$1000,$B20,Consolidado!$AA$5:$AA$1000,L$5,Consolidado!$C$5:$C$1000,"Comité de Supervisión")),"00")&amp;"/"&amp;TEXT(MONTH(_xlfn.MAXIFS(Consolidado!$B$5:$B$1000,Consolidado!$E$5:$E$1000,$B20,Consolidado!$AA$5:$AA$1000,L$5,Consolidado!$C$5:$C$1000,"Comité de Supervisión")),"00"),""),""),IF(SUMIFS(Consolidado!$AD$5:$AD$1000,Consolidado!$E$5:$E$1000,$B20,Consolidado!$AA$5:$AA$1000,L$5,Consolidado!$C$5:$C$1000,"Consejo de Administración")&gt;0,"Consejo "&amp;TEXT(DAY(_xlfn.MINIFS(Consolidado!$B$5:$B$1000,Consolidado!$E$5:$E$1000,$B20,Consolidado!$AA$5:$AA$1000,L$5,Consolidado!$C$5:$C$1000,"Consejo de Administración")),"00")&amp;"/"&amp;TEXT(MONTH(_xlfn.MINIFS(Consolidado!$B$5:$B$1000,Consolidado!$E$5:$E$1000,$B20,Consolidado!$AA$5:$AA$1000,L$5,Consolidado!$C$5:$C$1000,"Consejo de Administración")),"00")&amp;IF(_xlfn.MAXIFS(Consolidado!$B$5:$B$1000,Consolidado!$E$5:$E$1000,$B20,Consolidado!$AA$5:$AA$1000,L$5,Consolidado!$C$5:$C$1000,"Consejo de Administración")&lt;&gt;_xlfn.MINIFS(Consolidado!$B$5:$B$1000,Consolidado!$E$5:$E$1000,$B20,Consolidado!$AA$5:$AA$1000,L$5,Consolidado!$C$5:$C$1000,"Consejo de Administración")," y "&amp;TEXT(DAY(_xlfn.MAXIFS(Consolidado!$B$5:$B$1000,Consolidado!$E$5:$E$1000,$B20,Consolidado!$AA$5:$AA$1000,L$5,Consolidado!$C$5:$C$1000,"Consejo de Administración")),"00")&amp;"/"&amp;TEXT(MONTH(_xlfn.MAXIFS(Consolidado!$B$5:$B$1000,Consolidado!$E$5:$E$1000,$B20,Consolidado!$AA$5:$AA$1000,L$5,Consolidado!$C$5:$C$1000,"Consejo de Administración")),"00"),""),""),IF(SUMIFS(Consolidado!$AD$5:$AD$1000,Consolidado!$E$5:$E$1000,$B20,Consolidado!$AA$5:$AA$1000,L$5,Consolidado!$C$5:$C$1000,"Otros")&gt;0,"Otros "&amp;TEXT(DAY(_xlfn.MINIFS(Consolidado!$B$5:$B$1000,Consolidado!$E$5:$E$1000,$B20,Consolidado!$AA$5:$AA$1000,L$5,Consolidado!$C$5:$C$1000,"Otros")),"00")&amp;"/"&amp;TEXT(MONTH(_xlfn.MINIFS(Consolidado!$B$5:$B$1000,Consolidado!$E$5:$E$1000,$B20,Consolidado!$AA$5:$AA$1000,L$5,Consolidado!$C$5:$C$1000,"Otros")),"00")&amp;IF(_xlfn.MAXIFS(Consolidado!$B$5:$B$1000,Consolidado!$E$5:$E$1000,$B20,Consolidado!$AA$5:$AA$1000,L$5,Consolidado!$C$5:$C$1000,"Otros")&lt;&gt;_xlfn.MINIFS(Consolidado!$B$5:$B$1000,Consolidado!$E$5:$E$1000,$B20,Consolidado!$AA$5:$AA$1000,L$5,Consolidado!$C$5:$C$1000,"Otros")," y "&amp;TEXT(DAY(_xlfn.MAXIFS(Consolidado!$B$5:$B$1000,Consolidado!$E$5:$E$1000,$B20,Consolidado!$AA$5:$AA$1000,L$5,Consolidado!$C$5:$C$1000,"Otros")),"00")&amp;"/"&amp;TEXT(MONTH(_xlfn.MAXIFS(Consolidado!$B$5:$B$1000,Consolidado!$E$5:$E$1000,$B20,Consolidado!$AA$5:$AA$1000,L$5,Consolidado!$C$5:$C$1000,"Otros")),"00"),""),""))</f>
        <v/>
      </c>
      <c r="M20" s="37" t="str">
        <f aca="false">_xlfn.TEXTJOIN(" +"&amp;CHAR(10),TRUE(),IF(SUMIFS(Consolidado!$AD$5:$AD$1000,Consolidado!$E$5:$E$1000,$B20,Consolidado!$AA$5:$AA$1000,M$5,Consolidado!$C$5:$C$1000,"Auditoría Interna")&gt;0,"Interna "&amp;TEXT(DAY(_xlfn.MINIFS(Consolidado!$B$5:$B$1000,Consolidado!$E$5:$E$1000,$B20,Consolidado!$AA$5:$AA$1000,M$5,Consolidado!$C$5:$C$1000,"Auditoría Interna")),"00")&amp;"/"&amp;TEXT(MONTH(_xlfn.MINIFS(Consolidado!$B$5:$B$1000,Consolidado!$E$5:$E$1000,$B20,Consolidado!$AA$5:$AA$1000,M$5,Consolidado!$C$5:$C$1000,"Auditoría Interna")),"00")&amp;IF(_xlfn.MAXIFS(Consolidado!$B$5:$B$1000,Consolidado!$E$5:$E$1000,$B20,Consolidado!$AA$5:$AA$1000,M$5,Consolidado!$C$5:$C$1000,"Auditoría Interna")&lt;&gt;_xlfn.MINIFS(Consolidado!$B$5:$B$1000,Consolidado!$E$5:$E$1000,$B20,Consolidado!$AA$5:$AA$1000,M$5,Consolidado!$C$5:$C$1000,"Auditoría Interna")," y "&amp;TEXT(DAY(_xlfn.MAXIFS(Consolidado!$B$5:$B$1000,Consolidado!$E$5:$E$1000,$B20,Consolidado!$AA$5:$AA$1000,M$5,Consolidado!$C$5:$C$1000,"Auditoría Interna")),"00")&amp;"/"&amp;TEXT(MONTH(_xlfn.MAXIFS(Consolidado!$B$5:$B$1000,Consolidado!$E$5:$E$1000,$B20,Consolidado!$AA$5:$AA$1000,M$5,Consolidado!$C$5:$C$1000,"Auditoría Interna")),"00"),""),""),IF(SUMIFS(Consolidado!$AD$5:$AD$1000,Consolidado!$E$5:$E$1000,$B20,Consolidado!$AA$5:$AA$1000,M$5,Consolidado!$C$5:$C$1000,"Auditoría Externa")&gt;0,"Externa "&amp;TEXT(DAY(_xlfn.MINIFS(Consolidado!$B$5:$B$1000,Consolidado!$E$5:$E$1000,$B20,Consolidado!$AA$5:$AA$1000,M$5,Consolidado!$C$5:$C$1000,"Auditoría Externa")),"00")&amp;"/"&amp;TEXT(MONTH(_xlfn.MINIFS(Consolidado!$B$5:$B$1000,Consolidado!$E$5:$E$1000,$B20,Consolidado!$AA$5:$AA$1000,M$5,Consolidado!$C$5:$C$1000,"Auditoría Externa")),"00")&amp;IF(_xlfn.MAXIFS(Consolidado!$B$5:$B$1000,Consolidado!$E$5:$E$1000,$B20,Consolidado!$AA$5:$AA$1000,M$5,Consolidado!$C$5:$C$1000,"Auditoría Externa")&lt;&gt;_xlfn.MINIFS(Consolidado!$B$5:$B$1000,Consolidado!$E$5:$E$1000,$B20,Consolidado!$AA$5:$AA$1000,M$5,Consolidado!$C$5:$C$1000,"Auditoría Externa")," y "&amp;TEXT(DAY(_xlfn.MAXIFS(Consolidado!$B$5:$B$1000,Consolidado!$E$5:$E$1000,$B20,Consolidado!$AA$5:$AA$1000,M$5,Consolidado!$C$5:$C$1000,"Auditoría Externa")),"00")&amp;"/"&amp;TEXT(MONTH(_xlfn.MAXIFS(Consolidado!$B$5:$B$1000,Consolidado!$E$5:$E$1000,$B20,Consolidado!$AA$5:$AA$1000,M$5,Consolidado!$C$5:$C$1000,"Auditoría Externa")),"00"),""),""),IF(SUMIFS(Consolidado!$AD$5:$AD$1000,Consolidado!$E$5:$E$1000,$B20,Consolidado!$AA$5:$AA$1000,M$5,Consolidado!$C$5:$C$1000,"SSF")&gt;0,"SSF "&amp;TEXT(DAY(_xlfn.MINIFS(Consolidado!$B$5:$B$1000,Consolidado!$E$5:$E$1000,$B20,Consolidado!$AA$5:$AA$1000,M$5,Consolidado!$C$5:$C$1000,"SSF")),"00")&amp;"/"&amp;TEXT(MONTH(_xlfn.MINIFS(Consolidado!$B$5:$B$1000,Consolidado!$E$5:$E$1000,$B20,Consolidado!$AA$5:$AA$1000,M$5,Consolidado!$C$5:$C$1000,"SSF")),"00")&amp;IF(_xlfn.MAXIFS(Consolidado!$B$5:$B$1000,Consolidado!$E$5:$E$1000,$B20,Consolidado!$AA$5:$AA$1000,M$5,Consolidado!$C$5:$C$1000,"SSF")&lt;&gt;_xlfn.MINIFS(Consolidado!$B$5:$B$1000,Consolidado!$E$5:$E$1000,$B20,Consolidado!$AA$5:$AA$1000,M$5,Consolidado!$C$5:$C$1000,"SSF")," y "&amp;TEXT(DAY(_xlfn.MAXIFS(Consolidado!$B$5:$B$1000,Consolidado!$E$5:$E$1000,$B20,Consolidado!$AA$5:$AA$1000,M$5,Consolidado!$C$5:$C$1000,"SSF")),"00")&amp;"/"&amp;TEXT(MONTH(_xlfn.MAXIFS(Consolidado!$B$5:$B$1000,Consolidado!$E$5:$E$1000,$B20,Consolidado!$AA$5:$AA$1000,M$5,Consolidado!$C$5:$C$1000,"SSF")),"00"),""),""),IF(SUMIFS(Consolidado!$AD$5:$AD$1000,Consolidado!$E$5:$E$1000,$B20,Consolidado!$AA$5:$AA$1000,M$5,Consolidado!$C$5:$C$1000,"Comité de Supervisión")&gt;0,"Comité Sup. "&amp;TEXT(DAY(_xlfn.MINIFS(Consolidado!$B$5:$B$1000,Consolidado!$E$5:$E$1000,$B20,Consolidado!$AA$5:$AA$1000,M$5,Consolidado!$C$5:$C$1000,"Comité de Supervisión")),"00")&amp;"/"&amp;TEXT(MONTH(_xlfn.MINIFS(Consolidado!$B$5:$B$1000,Consolidado!$E$5:$E$1000,$B20,Consolidado!$AA$5:$AA$1000,M$5,Consolidado!$C$5:$C$1000,"Comité de Supervisión")),"00")&amp;IF(_xlfn.MAXIFS(Consolidado!$B$5:$B$1000,Consolidado!$E$5:$E$1000,$B20,Consolidado!$AA$5:$AA$1000,M$5,Consolidado!$C$5:$C$1000,"Comité de Supervisión")&lt;&gt;_xlfn.MINIFS(Consolidado!$B$5:$B$1000,Consolidado!$E$5:$E$1000,$B20,Consolidado!$AA$5:$AA$1000,M$5,Consolidado!$C$5:$C$1000,"Comité de Supervisión")," y "&amp;TEXT(DAY(_xlfn.MAXIFS(Consolidado!$B$5:$B$1000,Consolidado!$E$5:$E$1000,$B20,Consolidado!$AA$5:$AA$1000,M$5,Consolidado!$C$5:$C$1000,"Comité de Supervisión")),"00")&amp;"/"&amp;TEXT(MONTH(_xlfn.MAXIFS(Consolidado!$B$5:$B$1000,Consolidado!$E$5:$E$1000,$B20,Consolidado!$AA$5:$AA$1000,M$5,Consolidado!$C$5:$C$1000,"Comité de Supervisión")),"00"),""),""),IF(SUMIFS(Consolidado!$AD$5:$AD$1000,Consolidado!$E$5:$E$1000,$B20,Consolidado!$AA$5:$AA$1000,M$5,Consolidado!$C$5:$C$1000,"Consejo de Administración")&gt;0,"Consejo "&amp;TEXT(DAY(_xlfn.MINIFS(Consolidado!$B$5:$B$1000,Consolidado!$E$5:$E$1000,$B20,Consolidado!$AA$5:$AA$1000,M$5,Consolidado!$C$5:$C$1000,"Consejo de Administración")),"00")&amp;"/"&amp;TEXT(MONTH(_xlfn.MINIFS(Consolidado!$B$5:$B$1000,Consolidado!$E$5:$E$1000,$B20,Consolidado!$AA$5:$AA$1000,M$5,Consolidado!$C$5:$C$1000,"Consejo de Administración")),"00")&amp;IF(_xlfn.MAXIFS(Consolidado!$B$5:$B$1000,Consolidado!$E$5:$E$1000,$B20,Consolidado!$AA$5:$AA$1000,M$5,Consolidado!$C$5:$C$1000,"Consejo de Administración")&lt;&gt;_xlfn.MINIFS(Consolidado!$B$5:$B$1000,Consolidado!$E$5:$E$1000,$B20,Consolidado!$AA$5:$AA$1000,M$5,Consolidado!$C$5:$C$1000,"Consejo de Administración")," y "&amp;TEXT(DAY(_xlfn.MAXIFS(Consolidado!$B$5:$B$1000,Consolidado!$E$5:$E$1000,$B20,Consolidado!$AA$5:$AA$1000,M$5,Consolidado!$C$5:$C$1000,"Consejo de Administración")),"00")&amp;"/"&amp;TEXT(MONTH(_xlfn.MAXIFS(Consolidado!$B$5:$B$1000,Consolidado!$E$5:$E$1000,$B20,Consolidado!$AA$5:$AA$1000,M$5,Consolidado!$C$5:$C$1000,"Consejo de Administración")),"00"),""),""),IF(SUMIFS(Consolidado!$AD$5:$AD$1000,Consolidado!$E$5:$E$1000,$B20,Consolidado!$AA$5:$AA$1000,M$5,Consolidado!$C$5:$C$1000,"Otros")&gt;0,"Otros "&amp;TEXT(DAY(_xlfn.MINIFS(Consolidado!$B$5:$B$1000,Consolidado!$E$5:$E$1000,$B20,Consolidado!$AA$5:$AA$1000,M$5,Consolidado!$C$5:$C$1000,"Otros")),"00")&amp;"/"&amp;TEXT(MONTH(_xlfn.MINIFS(Consolidado!$B$5:$B$1000,Consolidado!$E$5:$E$1000,$B20,Consolidado!$AA$5:$AA$1000,M$5,Consolidado!$C$5:$C$1000,"Otros")),"00")&amp;IF(_xlfn.MAXIFS(Consolidado!$B$5:$B$1000,Consolidado!$E$5:$E$1000,$B20,Consolidado!$AA$5:$AA$1000,M$5,Consolidado!$C$5:$C$1000,"Otros")&lt;&gt;_xlfn.MINIFS(Consolidado!$B$5:$B$1000,Consolidado!$E$5:$E$1000,$B20,Consolidado!$AA$5:$AA$1000,M$5,Consolidado!$C$5:$C$1000,"Otros")," y "&amp;TEXT(DAY(_xlfn.MAXIFS(Consolidado!$B$5:$B$1000,Consolidado!$E$5:$E$1000,$B20,Consolidado!$AA$5:$AA$1000,M$5,Consolidado!$C$5:$C$1000,"Otros")),"00")&amp;"/"&amp;TEXT(MONTH(_xlfn.MAXIFS(Consolidado!$B$5:$B$1000,Consolidado!$E$5:$E$1000,$B20,Consolidado!$AA$5:$AA$1000,M$5,Consolidado!$C$5:$C$1000,"Otros")),"00"),""),""))</f>
        <v/>
      </c>
      <c r="N20" s="37" t="str">
        <f aca="false">_xlfn.TEXTJOIN(" +"&amp;CHAR(10),TRUE(),IF(SUMIFS(Consolidado!$AD$5:$AD$1000,Consolidado!$E$5:$E$1000,$B20,Consolidado!$AA$5:$AA$1000,N$5,Consolidado!$C$5:$C$1000,"Auditoría Interna")&gt;0,"Interna "&amp;TEXT(DAY(_xlfn.MINIFS(Consolidado!$B$5:$B$1000,Consolidado!$E$5:$E$1000,$B20,Consolidado!$AA$5:$AA$1000,N$5,Consolidado!$C$5:$C$1000,"Auditoría Interna")),"00")&amp;"/"&amp;TEXT(MONTH(_xlfn.MINIFS(Consolidado!$B$5:$B$1000,Consolidado!$E$5:$E$1000,$B20,Consolidado!$AA$5:$AA$1000,N$5,Consolidado!$C$5:$C$1000,"Auditoría Interna")),"00")&amp;IF(_xlfn.MAXIFS(Consolidado!$B$5:$B$1000,Consolidado!$E$5:$E$1000,$B20,Consolidado!$AA$5:$AA$1000,N$5,Consolidado!$C$5:$C$1000,"Auditoría Interna")&lt;&gt;_xlfn.MINIFS(Consolidado!$B$5:$B$1000,Consolidado!$E$5:$E$1000,$B20,Consolidado!$AA$5:$AA$1000,N$5,Consolidado!$C$5:$C$1000,"Auditoría Interna")," y "&amp;TEXT(DAY(_xlfn.MAXIFS(Consolidado!$B$5:$B$1000,Consolidado!$E$5:$E$1000,$B20,Consolidado!$AA$5:$AA$1000,N$5,Consolidado!$C$5:$C$1000,"Auditoría Interna")),"00")&amp;"/"&amp;TEXT(MONTH(_xlfn.MAXIFS(Consolidado!$B$5:$B$1000,Consolidado!$E$5:$E$1000,$B20,Consolidado!$AA$5:$AA$1000,N$5,Consolidado!$C$5:$C$1000,"Auditoría Interna")),"00"),""),""),IF(SUMIFS(Consolidado!$AD$5:$AD$1000,Consolidado!$E$5:$E$1000,$B20,Consolidado!$AA$5:$AA$1000,N$5,Consolidado!$C$5:$C$1000,"Auditoría Externa")&gt;0,"Externa "&amp;TEXT(DAY(_xlfn.MINIFS(Consolidado!$B$5:$B$1000,Consolidado!$E$5:$E$1000,$B20,Consolidado!$AA$5:$AA$1000,N$5,Consolidado!$C$5:$C$1000,"Auditoría Externa")),"00")&amp;"/"&amp;TEXT(MONTH(_xlfn.MINIFS(Consolidado!$B$5:$B$1000,Consolidado!$E$5:$E$1000,$B20,Consolidado!$AA$5:$AA$1000,N$5,Consolidado!$C$5:$C$1000,"Auditoría Externa")),"00")&amp;IF(_xlfn.MAXIFS(Consolidado!$B$5:$B$1000,Consolidado!$E$5:$E$1000,$B20,Consolidado!$AA$5:$AA$1000,N$5,Consolidado!$C$5:$C$1000,"Auditoría Externa")&lt;&gt;_xlfn.MINIFS(Consolidado!$B$5:$B$1000,Consolidado!$E$5:$E$1000,$B20,Consolidado!$AA$5:$AA$1000,N$5,Consolidado!$C$5:$C$1000,"Auditoría Externa")," y "&amp;TEXT(DAY(_xlfn.MAXIFS(Consolidado!$B$5:$B$1000,Consolidado!$E$5:$E$1000,$B20,Consolidado!$AA$5:$AA$1000,N$5,Consolidado!$C$5:$C$1000,"Auditoría Externa")),"00")&amp;"/"&amp;TEXT(MONTH(_xlfn.MAXIFS(Consolidado!$B$5:$B$1000,Consolidado!$E$5:$E$1000,$B20,Consolidado!$AA$5:$AA$1000,N$5,Consolidado!$C$5:$C$1000,"Auditoría Externa")),"00"),""),""),IF(SUMIFS(Consolidado!$AD$5:$AD$1000,Consolidado!$E$5:$E$1000,$B20,Consolidado!$AA$5:$AA$1000,N$5,Consolidado!$C$5:$C$1000,"SSF")&gt;0,"SSF "&amp;TEXT(DAY(_xlfn.MINIFS(Consolidado!$B$5:$B$1000,Consolidado!$E$5:$E$1000,$B20,Consolidado!$AA$5:$AA$1000,N$5,Consolidado!$C$5:$C$1000,"SSF")),"00")&amp;"/"&amp;TEXT(MONTH(_xlfn.MINIFS(Consolidado!$B$5:$B$1000,Consolidado!$E$5:$E$1000,$B20,Consolidado!$AA$5:$AA$1000,N$5,Consolidado!$C$5:$C$1000,"SSF")),"00")&amp;IF(_xlfn.MAXIFS(Consolidado!$B$5:$B$1000,Consolidado!$E$5:$E$1000,$B20,Consolidado!$AA$5:$AA$1000,N$5,Consolidado!$C$5:$C$1000,"SSF")&lt;&gt;_xlfn.MINIFS(Consolidado!$B$5:$B$1000,Consolidado!$E$5:$E$1000,$B20,Consolidado!$AA$5:$AA$1000,N$5,Consolidado!$C$5:$C$1000,"SSF")," y "&amp;TEXT(DAY(_xlfn.MAXIFS(Consolidado!$B$5:$B$1000,Consolidado!$E$5:$E$1000,$B20,Consolidado!$AA$5:$AA$1000,N$5,Consolidado!$C$5:$C$1000,"SSF")),"00")&amp;"/"&amp;TEXT(MONTH(_xlfn.MAXIFS(Consolidado!$B$5:$B$1000,Consolidado!$E$5:$E$1000,$B20,Consolidado!$AA$5:$AA$1000,N$5,Consolidado!$C$5:$C$1000,"SSF")),"00"),""),""),IF(SUMIFS(Consolidado!$AD$5:$AD$1000,Consolidado!$E$5:$E$1000,$B20,Consolidado!$AA$5:$AA$1000,N$5,Consolidado!$C$5:$C$1000,"Comité de Supervisión")&gt;0,"Comité Sup. "&amp;TEXT(DAY(_xlfn.MINIFS(Consolidado!$B$5:$B$1000,Consolidado!$E$5:$E$1000,$B20,Consolidado!$AA$5:$AA$1000,N$5,Consolidado!$C$5:$C$1000,"Comité de Supervisión")),"00")&amp;"/"&amp;TEXT(MONTH(_xlfn.MINIFS(Consolidado!$B$5:$B$1000,Consolidado!$E$5:$E$1000,$B20,Consolidado!$AA$5:$AA$1000,N$5,Consolidado!$C$5:$C$1000,"Comité de Supervisión")),"00")&amp;IF(_xlfn.MAXIFS(Consolidado!$B$5:$B$1000,Consolidado!$E$5:$E$1000,$B20,Consolidado!$AA$5:$AA$1000,N$5,Consolidado!$C$5:$C$1000,"Comité de Supervisión")&lt;&gt;_xlfn.MINIFS(Consolidado!$B$5:$B$1000,Consolidado!$E$5:$E$1000,$B20,Consolidado!$AA$5:$AA$1000,N$5,Consolidado!$C$5:$C$1000,"Comité de Supervisión")," y "&amp;TEXT(DAY(_xlfn.MAXIFS(Consolidado!$B$5:$B$1000,Consolidado!$E$5:$E$1000,$B20,Consolidado!$AA$5:$AA$1000,N$5,Consolidado!$C$5:$C$1000,"Comité de Supervisión")),"00")&amp;"/"&amp;TEXT(MONTH(_xlfn.MAXIFS(Consolidado!$B$5:$B$1000,Consolidado!$E$5:$E$1000,$B20,Consolidado!$AA$5:$AA$1000,N$5,Consolidado!$C$5:$C$1000,"Comité de Supervisión")),"00"),""),""),IF(SUMIFS(Consolidado!$AD$5:$AD$1000,Consolidado!$E$5:$E$1000,$B20,Consolidado!$AA$5:$AA$1000,N$5,Consolidado!$C$5:$C$1000,"Consejo de Administración")&gt;0,"Consejo "&amp;TEXT(DAY(_xlfn.MINIFS(Consolidado!$B$5:$B$1000,Consolidado!$E$5:$E$1000,$B20,Consolidado!$AA$5:$AA$1000,N$5,Consolidado!$C$5:$C$1000,"Consejo de Administración")),"00")&amp;"/"&amp;TEXT(MONTH(_xlfn.MINIFS(Consolidado!$B$5:$B$1000,Consolidado!$E$5:$E$1000,$B20,Consolidado!$AA$5:$AA$1000,N$5,Consolidado!$C$5:$C$1000,"Consejo de Administración")),"00")&amp;IF(_xlfn.MAXIFS(Consolidado!$B$5:$B$1000,Consolidado!$E$5:$E$1000,$B20,Consolidado!$AA$5:$AA$1000,N$5,Consolidado!$C$5:$C$1000,"Consejo de Administración")&lt;&gt;_xlfn.MINIFS(Consolidado!$B$5:$B$1000,Consolidado!$E$5:$E$1000,$B20,Consolidado!$AA$5:$AA$1000,N$5,Consolidado!$C$5:$C$1000,"Consejo de Administración")," y "&amp;TEXT(DAY(_xlfn.MAXIFS(Consolidado!$B$5:$B$1000,Consolidado!$E$5:$E$1000,$B20,Consolidado!$AA$5:$AA$1000,N$5,Consolidado!$C$5:$C$1000,"Consejo de Administración")),"00")&amp;"/"&amp;TEXT(MONTH(_xlfn.MAXIFS(Consolidado!$B$5:$B$1000,Consolidado!$E$5:$E$1000,$B20,Consolidado!$AA$5:$AA$1000,N$5,Consolidado!$C$5:$C$1000,"Consejo de Administración")),"00"),""),""),IF(SUMIFS(Consolidado!$AD$5:$AD$1000,Consolidado!$E$5:$E$1000,$B20,Consolidado!$AA$5:$AA$1000,N$5,Consolidado!$C$5:$C$1000,"Otros")&gt;0,"Otros "&amp;TEXT(DAY(_xlfn.MINIFS(Consolidado!$B$5:$B$1000,Consolidado!$E$5:$E$1000,$B20,Consolidado!$AA$5:$AA$1000,N$5,Consolidado!$C$5:$C$1000,"Otros")),"00")&amp;"/"&amp;TEXT(MONTH(_xlfn.MINIFS(Consolidado!$B$5:$B$1000,Consolidado!$E$5:$E$1000,$B20,Consolidado!$AA$5:$AA$1000,N$5,Consolidado!$C$5:$C$1000,"Otros")),"00")&amp;IF(_xlfn.MAXIFS(Consolidado!$B$5:$B$1000,Consolidado!$E$5:$E$1000,$B20,Consolidado!$AA$5:$AA$1000,N$5,Consolidado!$C$5:$C$1000,"Otros")&lt;&gt;_xlfn.MINIFS(Consolidado!$B$5:$B$1000,Consolidado!$E$5:$E$1000,$B20,Consolidado!$AA$5:$AA$1000,N$5,Consolidado!$C$5:$C$1000,"Otros")," y "&amp;TEXT(DAY(_xlfn.MAXIFS(Consolidado!$B$5:$B$1000,Consolidado!$E$5:$E$1000,$B20,Consolidado!$AA$5:$AA$1000,N$5,Consolidado!$C$5:$C$1000,"Otros")),"00")&amp;"/"&amp;TEXT(MONTH(_xlfn.MAXIFS(Consolidado!$B$5:$B$1000,Consolidado!$E$5:$E$1000,$B20,Consolidado!$AA$5:$AA$1000,N$5,Consolidado!$C$5:$C$1000,"Otros")),"00"),""),""))</f>
        <v/>
      </c>
      <c r="O20" s="37" t="str">
        <f aca="false">_xlfn.TEXTJOIN(" +"&amp;CHAR(10),TRUE(),IF(SUMIFS(Consolidado!$AD$5:$AD$1000,Consolidado!$E$5:$E$1000,$B20,Consolidado!$AA$5:$AA$1000,O$5,Consolidado!$C$5:$C$1000,"Auditoría Interna")&gt;0,"Interna "&amp;TEXT(DAY(_xlfn.MINIFS(Consolidado!$B$5:$B$1000,Consolidado!$E$5:$E$1000,$B20,Consolidado!$AA$5:$AA$1000,O$5,Consolidado!$C$5:$C$1000,"Auditoría Interna")),"00")&amp;"/"&amp;TEXT(MONTH(_xlfn.MINIFS(Consolidado!$B$5:$B$1000,Consolidado!$E$5:$E$1000,$B20,Consolidado!$AA$5:$AA$1000,O$5,Consolidado!$C$5:$C$1000,"Auditoría Interna")),"00")&amp;IF(_xlfn.MAXIFS(Consolidado!$B$5:$B$1000,Consolidado!$E$5:$E$1000,$B20,Consolidado!$AA$5:$AA$1000,O$5,Consolidado!$C$5:$C$1000,"Auditoría Interna")&lt;&gt;_xlfn.MINIFS(Consolidado!$B$5:$B$1000,Consolidado!$E$5:$E$1000,$B20,Consolidado!$AA$5:$AA$1000,O$5,Consolidado!$C$5:$C$1000,"Auditoría Interna")," y "&amp;TEXT(DAY(_xlfn.MAXIFS(Consolidado!$B$5:$B$1000,Consolidado!$E$5:$E$1000,$B20,Consolidado!$AA$5:$AA$1000,O$5,Consolidado!$C$5:$C$1000,"Auditoría Interna")),"00")&amp;"/"&amp;TEXT(MONTH(_xlfn.MAXIFS(Consolidado!$B$5:$B$1000,Consolidado!$E$5:$E$1000,$B20,Consolidado!$AA$5:$AA$1000,O$5,Consolidado!$C$5:$C$1000,"Auditoría Interna")),"00"),""),""),IF(SUMIFS(Consolidado!$AD$5:$AD$1000,Consolidado!$E$5:$E$1000,$B20,Consolidado!$AA$5:$AA$1000,O$5,Consolidado!$C$5:$C$1000,"Auditoría Externa")&gt;0,"Externa "&amp;TEXT(DAY(_xlfn.MINIFS(Consolidado!$B$5:$B$1000,Consolidado!$E$5:$E$1000,$B20,Consolidado!$AA$5:$AA$1000,O$5,Consolidado!$C$5:$C$1000,"Auditoría Externa")),"00")&amp;"/"&amp;TEXT(MONTH(_xlfn.MINIFS(Consolidado!$B$5:$B$1000,Consolidado!$E$5:$E$1000,$B20,Consolidado!$AA$5:$AA$1000,O$5,Consolidado!$C$5:$C$1000,"Auditoría Externa")),"00")&amp;IF(_xlfn.MAXIFS(Consolidado!$B$5:$B$1000,Consolidado!$E$5:$E$1000,$B20,Consolidado!$AA$5:$AA$1000,O$5,Consolidado!$C$5:$C$1000,"Auditoría Externa")&lt;&gt;_xlfn.MINIFS(Consolidado!$B$5:$B$1000,Consolidado!$E$5:$E$1000,$B20,Consolidado!$AA$5:$AA$1000,O$5,Consolidado!$C$5:$C$1000,"Auditoría Externa")," y "&amp;TEXT(DAY(_xlfn.MAXIFS(Consolidado!$B$5:$B$1000,Consolidado!$E$5:$E$1000,$B20,Consolidado!$AA$5:$AA$1000,O$5,Consolidado!$C$5:$C$1000,"Auditoría Externa")),"00")&amp;"/"&amp;TEXT(MONTH(_xlfn.MAXIFS(Consolidado!$B$5:$B$1000,Consolidado!$E$5:$E$1000,$B20,Consolidado!$AA$5:$AA$1000,O$5,Consolidado!$C$5:$C$1000,"Auditoría Externa")),"00"),""),""),IF(SUMIFS(Consolidado!$AD$5:$AD$1000,Consolidado!$E$5:$E$1000,$B20,Consolidado!$AA$5:$AA$1000,O$5,Consolidado!$C$5:$C$1000,"SSF")&gt;0,"SSF "&amp;TEXT(DAY(_xlfn.MINIFS(Consolidado!$B$5:$B$1000,Consolidado!$E$5:$E$1000,$B20,Consolidado!$AA$5:$AA$1000,O$5,Consolidado!$C$5:$C$1000,"SSF")),"00")&amp;"/"&amp;TEXT(MONTH(_xlfn.MINIFS(Consolidado!$B$5:$B$1000,Consolidado!$E$5:$E$1000,$B20,Consolidado!$AA$5:$AA$1000,O$5,Consolidado!$C$5:$C$1000,"SSF")),"00")&amp;IF(_xlfn.MAXIFS(Consolidado!$B$5:$B$1000,Consolidado!$E$5:$E$1000,$B20,Consolidado!$AA$5:$AA$1000,O$5,Consolidado!$C$5:$C$1000,"SSF")&lt;&gt;_xlfn.MINIFS(Consolidado!$B$5:$B$1000,Consolidado!$E$5:$E$1000,$B20,Consolidado!$AA$5:$AA$1000,O$5,Consolidado!$C$5:$C$1000,"SSF")," y "&amp;TEXT(DAY(_xlfn.MAXIFS(Consolidado!$B$5:$B$1000,Consolidado!$E$5:$E$1000,$B20,Consolidado!$AA$5:$AA$1000,O$5,Consolidado!$C$5:$C$1000,"SSF")),"00")&amp;"/"&amp;TEXT(MONTH(_xlfn.MAXIFS(Consolidado!$B$5:$B$1000,Consolidado!$E$5:$E$1000,$B20,Consolidado!$AA$5:$AA$1000,O$5,Consolidado!$C$5:$C$1000,"SSF")),"00"),""),""),IF(SUMIFS(Consolidado!$AD$5:$AD$1000,Consolidado!$E$5:$E$1000,$B20,Consolidado!$AA$5:$AA$1000,O$5,Consolidado!$C$5:$C$1000,"Comité de Supervisión")&gt;0,"Comité Sup. "&amp;TEXT(DAY(_xlfn.MINIFS(Consolidado!$B$5:$B$1000,Consolidado!$E$5:$E$1000,$B20,Consolidado!$AA$5:$AA$1000,O$5,Consolidado!$C$5:$C$1000,"Comité de Supervisión")),"00")&amp;"/"&amp;TEXT(MONTH(_xlfn.MINIFS(Consolidado!$B$5:$B$1000,Consolidado!$E$5:$E$1000,$B20,Consolidado!$AA$5:$AA$1000,O$5,Consolidado!$C$5:$C$1000,"Comité de Supervisión")),"00")&amp;IF(_xlfn.MAXIFS(Consolidado!$B$5:$B$1000,Consolidado!$E$5:$E$1000,$B20,Consolidado!$AA$5:$AA$1000,O$5,Consolidado!$C$5:$C$1000,"Comité de Supervisión")&lt;&gt;_xlfn.MINIFS(Consolidado!$B$5:$B$1000,Consolidado!$E$5:$E$1000,$B20,Consolidado!$AA$5:$AA$1000,O$5,Consolidado!$C$5:$C$1000,"Comité de Supervisión")," y "&amp;TEXT(DAY(_xlfn.MAXIFS(Consolidado!$B$5:$B$1000,Consolidado!$E$5:$E$1000,$B20,Consolidado!$AA$5:$AA$1000,O$5,Consolidado!$C$5:$C$1000,"Comité de Supervisión")),"00")&amp;"/"&amp;TEXT(MONTH(_xlfn.MAXIFS(Consolidado!$B$5:$B$1000,Consolidado!$E$5:$E$1000,$B20,Consolidado!$AA$5:$AA$1000,O$5,Consolidado!$C$5:$C$1000,"Comité de Supervisión")),"00"),""),""),IF(SUMIFS(Consolidado!$AD$5:$AD$1000,Consolidado!$E$5:$E$1000,$B20,Consolidado!$AA$5:$AA$1000,O$5,Consolidado!$C$5:$C$1000,"Consejo de Administración")&gt;0,"Consejo "&amp;TEXT(DAY(_xlfn.MINIFS(Consolidado!$B$5:$B$1000,Consolidado!$E$5:$E$1000,$B20,Consolidado!$AA$5:$AA$1000,O$5,Consolidado!$C$5:$C$1000,"Consejo de Administración")),"00")&amp;"/"&amp;TEXT(MONTH(_xlfn.MINIFS(Consolidado!$B$5:$B$1000,Consolidado!$E$5:$E$1000,$B20,Consolidado!$AA$5:$AA$1000,O$5,Consolidado!$C$5:$C$1000,"Consejo de Administración")),"00")&amp;IF(_xlfn.MAXIFS(Consolidado!$B$5:$B$1000,Consolidado!$E$5:$E$1000,$B20,Consolidado!$AA$5:$AA$1000,O$5,Consolidado!$C$5:$C$1000,"Consejo de Administración")&lt;&gt;_xlfn.MINIFS(Consolidado!$B$5:$B$1000,Consolidado!$E$5:$E$1000,$B20,Consolidado!$AA$5:$AA$1000,O$5,Consolidado!$C$5:$C$1000,"Consejo de Administración")," y "&amp;TEXT(DAY(_xlfn.MAXIFS(Consolidado!$B$5:$B$1000,Consolidado!$E$5:$E$1000,$B20,Consolidado!$AA$5:$AA$1000,O$5,Consolidado!$C$5:$C$1000,"Consejo de Administración")),"00")&amp;"/"&amp;TEXT(MONTH(_xlfn.MAXIFS(Consolidado!$B$5:$B$1000,Consolidado!$E$5:$E$1000,$B20,Consolidado!$AA$5:$AA$1000,O$5,Consolidado!$C$5:$C$1000,"Consejo de Administración")),"00"),""),""),IF(SUMIFS(Consolidado!$AD$5:$AD$1000,Consolidado!$E$5:$E$1000,$B20,Consolidado!$AA$5:$AA$1000,O$5,Consolidado!$C$5:$C$1000,"Otros")&gt;0,"Otros "&amp;TEXT(DAY(_xlfn.MINIFS(Consolidado!$B$5:$B$1000,Consolidado!$E$5:$E$1000,$B20,Consolidado!$AA$5:$AA$1000,O$5,Consolidado!$C$5:$C$1000,"Otros")),"00")&amp;"/"&amp;TEXT(MONTH(_xlfn.MINIFS(Consolidado!$B$5:$B$1000,Consolidado!$E$5:$E$1000,$B20,Consolidado!$AA$5:$AA$1000,O$5,Consolidado!$C$5:$C$1000,"Otros")),"00")&amp;IF(_xlfn.MAXIFS(Consolidado!$B$5:$B$1000,Consolidado!$E$5:$E$1000,$B20,Consolidado!$AA$5:$AA$1000,O$5,Consolidado!$C$5:$C$1000,"Otros")&lt;&gt;_xlfn.MINIFS(Consolidado!$B$5:$B$1000,Consolidado!$E$5:$E$1000,$B20,Consolidado!$AA$5:$AA$1000,O$5,Consolidado!$C$5:$C$1000,"Otros")," y "&amp;TEXT(DAY(_xlfn.MAXIFS(Consolidado!$B$5:$B$1000,Consolidado!$E$5:$E$1000,$B20,Consolidado!$AA$5:$AA$1000,O$5,Consolidado!$C$5:$C$1000,"Otros")),"00")&amp;"/"&amp;TEXT(MONTH(_xlfn.MAXIFS(Consolidado!$B$5:$B$1000,Consolidado!$E$5:$E$1000,$B20,Consolidado!$AA$5:$AA$1000,O$5,Consolidado!$C$5:$C$1000,"Otros")),"00"),""),""))</f>
        <v/>
      </c>
      <c r="P20" s="37" t="str">
        <f aca="false">_xlfn.TEXTJOIN(" +"&amp;CHAR(10),TRUE(),IF(SUMIFS(Consolidado!$AD$5:$AD$1000,Consolidado!$E$5:$E$1000,$B20,Consolidado!$AA$5:$AA$1000,P$5,Consolidado!$C$5:$C$1000,"Auditoría Interna")&gt;0,"Interna "&amp;TEXT(DAY(_xlfn.MINIFS(Consolidado!$B$5:$B$1000,Consolidado!$E$5:$E$1000,$B20,Consolidado!$AA$5:$AA$1000,P$5,Consolidado!$C$5:$C$1000,"Auditoría Interna")),"00")&amp;"/"&amp;TEXT(MONTH(_xlfn.MINIFS(Consolidado!$B$5:$B$1000,Consolidado!$E$5:$E$1000,$B20,Consolidado!$AA$5:$AA$1000,P$5,Consolidado!$C$5:$C$1000,"Auditoría Interna")),"00")&amp;IF(_xlfn.MAXIFS(Consolidado!$B$5:$B$1000,Consolidado!$E$5:$E$1000,$B20,Consolidado!$AA$5:$AA$1000,P$5,Consolidado!$C$5:$C$1000,"Auditoría Interna")&lt;&gt;_xlfn.MINIFS(Consolidado!$B$5:$B$1000,Consolidado!$E$5:$E$1000,$B20,Consolidado!$AA$5:$AA$1000,P$5,Consolidado!$C$5:$C$1000,"Auditoría Interna")," y "&amp;TEXT(DAY(_xlfn.MAXIFS(Consolidado!$B$5:$B$1000,Consolidado!$E$5:$E$1000,$B20,Consolidado!$AA$5:$AA$1000,P$5,Consolidado!$C$5:$C$1000,"Auditoría Interna")),"00")&amp;"/"&amp;TEXT(MONTH(_xlfn.MAXIFS(Consolidado!$B$5:$B$1000,Consolidado!$E$5:$E$1000,$B20,Consolidado!$AA$5:$AA$1000,P$5,Consolidado!$C$5:$C$1000,"Auditoría Interna")),"00"),""),""),IF(SUMIFS(Consolidado!$AD$5:$AD$1000,Consolidado!$E$5:$E$1000,$B20,Consolidado!$AA$5:$AA$1000,P$5,Consolidado!$C$5:$C$1000,"Auditoría Externa")&gt;0,"Externa "&amp;TEXT(DAY(_xlfn.MINIFS(Consolidado!$B$5:$B$1000,Consolidado!$E$5:$E$1000,$B20,Consolidado!$AA$5:$AA$1000,P$5,Consolidado!$C$5:$C$1000,"Auditoría Externa")),"00")&amp;"/"&amp;TEXT(MONTH(_xlfn.MINIFS(Consolidado!$B$5:$B$1000,Consolidado!$E$5:$E$1000,$B20,Consolidado!$AA$5:$AA$1000,P$5,Consolidado!$C$5:$C$1000,"Auditoría Externa")),"00")&amp;IF(_xlfn.MAXIFS(Consolidado!$B$5:$B$1000,Consolidado!$E$5:$E$1000,$B20,Consolidado!$AA$5:$AA$1000,P$5,Consolidado!$C$5:$C$1000,"Auditoría Externa")&lt;&gt;_xlfn.MINIFS(Consolidado!$B$5:$B$1000,Consolidado!$E$5:$E$1000,$B20,Consolidado!$AA$5:$AA$1000,P$5,Consolidado!$C$5:$C$1000,"Auditoría Externa")," y "&amp;TEXT(DAY(_xlfn.MAXIFS(Consolidado!$B$5:$B$1000,Consolidado!$E$5:$E$1000,$B20,Consolidado!$AA$5:$AA$1000,P$5,Consolidado!$C$5:$C$1000,"Auditoría Externa")),"00")&amp;"/"&amp;TEXT(MONTH(_xlfn.MAXIFS(Consolidado!$B$5:$B$1000,Consolidado!$E$5:$E$1000,$B20,Consolidado!$AA$5:$AA$1000,P$5,Consolidado!$C$5:$C$1000,"Auditoría Externa")),"00"),""),""),IF(SUMIFS(Consolidado!$AD$5:$AD$1000,Consolidado!$E$5:$E$1000,$B20,Consolidado!$AA$5:$AA$1000,P$5,Consolidado!$C$5:$C$1000,"SSF")&gt;0,"SSF "&amp;TEXT(DAY(_xlfn.MINIFS(Consolidado!$B$5:$B$1000,Consolidado!$E$5:$E$1000,$B20,Consolidado!$AA$5:$AA$1000,P$5,Consolidado!$C$5:$C$1000,"SSF")),"00")&amp;"/"&amp;TEXT(MONTH(_xlfn.MINIFS(Consolidado!$B$5:$B$1000,Consolidado!$E$5:$E$1000,$B20,Consolidado!$AA$5:$AA$1000,P$5,Consolidado!$C$5:$C$1000,"SSF")),"00")&amp;IF(_xlfn.MAXIFS(Consolidado!$B$5:$B$1000,Consolidado!$E$5:$E$1000,$B20,Consolidado!$AA$5:$AA$1000,P$5,Consolidado!$C$5:$C$1000,"SSF")&lt;&gt;_xlfn.MINIFS(Consolidado!$B$5:$B$1000,Consolidado!$E$5:$E$1000,$B20,Consolidado!$AA$5:$AA$1000,P$5,Consolidado!$C$5:$C$1000,"SSF")," y "&amp;TEXT(DAY(_xlfn.MAXIFS(Consolidado!$B$5:$B$1000,Consolidado!$E$5:$E$1000,$B20,Consolidado!$AA$5:$AA$1000,P$5,Consolidado!$C$5:$C$1000,"SSF")),"00")&amp;"/"&amp;TEXT(MONTH(_xlfn.MAXIFS(Consolidado!$B$5:$B$1000,Consolidado!$E$5:$E$1000,$B20,Consolidado!$AA$5:$AA$1000,P$5,Consolidado!$C$5:$C$1000,"SSF")),"00"),""),""),IF(SUMIFS(Consolidado!$AD$5:$AD$1000,Consolidado!$E$5:$E$1000,$B20,Consolidado!$AA$5:$AA$1000,P$5,Consolidado!$C$5:$C$1000,"Comité de Supervisión")&gt;0,"Comité Sup. "&amp;TEXT(DAY(_xlfn.MINIFS(Consolidado!$B$5:$B$1000,Consolidado!$E$5:$E$1000,$B20,Consolidado!$AA$5:$AA$1000,P$5,Consolidado!$C$5:$C$1000,"Comité de Supervisión")),"00")&amp;"/"&amp;TEXT(MONTH(_xlfn.MINIFS(Consolidado!$B$5:$B$1000,Consolidado!$E$5:$E$1000,$B20,Consolidado!$AA$5:$AA$1000,P$5,Consolidado!$C$5:$C$1000,"Comité de Supervisión")),"00")&amp;IF(_xlfn.MAXIFS(Consolidado!$B$5:$B$1000,Consolidado!$E$5:$E$1000,$B20,Consolidado!$AA$5:$AA$1000,P$5,Consolidado!$C$5:$C$1000,"Comité de Supervisión")&lt;&gt;_xlfn.MINIFS(Consolidado!$B$5:$B$1000,Consolidado!$E$5:$E$1000,$B20,Consolidado!$AA$5:$AA$1000,P$5,Consolidado!$C$5:$C$1000,"Comité de Supervisión")," y "&amp;TEXT(DAY(_xlfn.MAXIFS(Consolidado!$B$5:$B$1000,Consolidado!$E$5:$E$1000,$B20,Consolidado!$AA$5:$AA$1000,P$5,Consolidado!$C$5:$C$1000,"Comité de Supervisión")),"00")&amp;"/"&amp;TEXT(MONTH(_xlfn.MAXIFS(Consolidado!$B$5:$B$1000,Consolidado!$E$5:$E$1000,$B20,Consolidado!$AA$5:$AA$1000,P$5,Consolidado!$C$5:$C$1000,"Comité de Supervisión")),"00"),""),""),IF(SUMIFS(Consolidado!$AD$5:$AD$1000,Consolidado!$E$5:$E$1000,$B20,Consolidado!$AA$5:$AA$1000,P$5,Consolidado!$C$5:$C$1000,"Consejo de Administración")&gt;0,"Consejo "&amp;TEXT(DAY(_xlfn.MINIFS(Consolidado!$B$5:$B$1000,Consolidado!$E$5:$E$1000,$B20,Consolidado!$AA$5:$AA$1000,P$5,Consolidado!$C$5:$C$1000,"Consejo de Administración")),"00")&amp;"/"&amp;TEXT(MONTH(_xlfn.MINIFS(Consolidado!$B$5:$B$1000,Consolidado!$E$5:$E$1000,$B20,Consolidado!$AA$5:$AA$1000,P$5,Consolidado!$C$5:$C$1000,"Consejo de Administración")),"00")&amp;IF(_xlfn.MAXIFS(Consolidado!$B$5:$B$1000,Consolidado!$E$5:$E$1000,$B20,Consolidado!$AA$5:$AA$1000,P$5,Consolidado!$C$5:$C$1000,"Consejo de Administración")&lt;&gt;_xlfn.MINIFS(Consolidado!$B$5:$B$1000,Consolidado!$E$5:$E$1000,$B20,Consolidado!$AA$5:$AA$1000,P$5,Consolidado!$C$5:$C$1000,"Consejo de Administración")," y "&amp;TEXT(DAY(_xlfn.MAXIFS(Consolidado!$B$5:$B$1000,Consolidado!$E$5:$E$1000,$B20,Consolidado!$AA$5:$AA$1000,P$5,Consolidado!$C$5:$C$1000,"Consejo de Administración")),"00")&amp;"/"&amp;TEXT(MONTH(_xlfn.MAXIFS(Consolidado!$B$5:$B$1000,Consolidado!$E$5:$E$1000,$B20,Consolidado!$AA$5:$AA$1000,P$5,Consolidado!$C$5:$C$1000,"Consejo de Administración")),"00"),""),""),IF(SUMIFS(Consolidado!$AD$5:$AD$1000,Consolidado!$E$5:$E$1000,$B20,Consolidado!$AA$5:$AA$1000,P$5,Consolidado!$C$5:$C$1000,"Otros")&gt;0,"Otros "&amp;TEXT(DAY(_xlfn.MINIFS(Consolidado!$B$5:$B$1000,Consolidado!$E$5:$E$1000,$B20,Consolidado!$AA$5:$AA$1000,P$5,Consolidado!$C$5:$C$1000,"Otros")),"00")&amp;"/"&amp;TEXT(MONTH(_xlfn.MINIFS(Consolidado!$B$5:$B$1000,Consolidado!$E$5:$E$1000,$B20,Consolidado!$AA$5:$AA$1000,P$5,Consolidado!$C$5:$C$1000,"Otros")),"00")&amp;IF(_xlfn.MAXIFS(Consolidado!$B$5:$B$1000,Consolidado!$E$5:$E$1000,$B20,Consolidado!$AA$5:$AA$1000,P$5,Consolidado!$C$5:$C$1000,"Otros")&lt;&gt;_xlfn.MINIFS(Consolidado!$B$5:$B$1000,Consolidado!$E$5:$E$1000,$B20,Consolidado!$AA$5:$AA$1000,P$5,Consolidado!$C$5:$C$1000,"Otros")," y "&amp;TEXT(DAY(_xlfn.MAXIFS(Consolidado!$B$5:$B$1000,Consolidado!$E$5:$E$1000,$B20,Consolidado!$AA$5:$AA$1000,P$5,Consolidado!$C$5:$C$1000,"Otros")),"00")&amp;"/"&amp;TEXT(MONTH(_xlfn.MAXIFS(Consolidado!$B$5:$B$1000,Consolidado!$E$5:$E$1000,$B20,Consolidado!$AA$5:$AA$1000,P$5,Consolidado!$C$5:$C$1000,"Otros")),"00"),""),""))</f>
        <v/>
      </c>
      <c r="Q20" s="37" t="str">
        <f aca="false">_xlfn.TEXTJOIN(" +"&amp;CHAR(10),TRUE(),IF(SUMIFS(Consolidado!$AD$5:$AD$1000,Consolidado!$E$5:$E$1000,$B20,Consolidado!$AA$5:$AA$1000,Q$5,Consolidado!$C$5:$C$1000,"Auditoría Interna")&gt;0,"Interna "&amp;TEXT(DAY(_xlfn.MINIFS(Consolidado!$B$5:$B$1000,Consolidado!$E$5:$E$1000,$B20,Consolidado!$AA$5:$AA$1000,Q$5,Consolidado!$C$5:$C$1000,"Auditoría Interna")),"00")&amp;"/"&amp;TEXT(MONTH(_xlfn.MINIFS(Consolidado!$B$5:$B$1000,Consolidado!$E$5:$E$1000,$B20,Consolidado!$AA$5:$AA$1000,Q$5,Consolidado!$C$5:$C$1000,"Auditoría Interna")),"00")&amp;IF(_xlfn.MAXIFS(Consolidado!$B$5:$B$1000,Consolidado!$E$5:$E$1000,$B20,Consolidado!$AA$5:$AA$1000,Q$5,Consolidado!$C$5:$C$1000,"Auditoría Interna")&lt;&gt;_xlfn.MINIFS(Consolidado!$B$5:$B$1000,Consolidado!$E$5:$E$1000,$B20,Consolidado!$AA$5:$AA$1000,Q$5,Consolidado!$C$5:$C$1000,"Auditoría Interna")," y "&amp;TEXT(DAY(_xlfn.MAXIFS(Consolidado!$B$5:$B$1000,Consolidado!$E$5:$E$1000,$B20,Consolidado!$AA$5:$AA$1000,Q$5,Consolidado!$C$5:$C$1000,"Auditoría Interna")),"00")&amp;"/"&amp;TEXT(MONTH(_xlfn.MAXIFS(Consolidado!$B$5:$B$1000,Consolidado!$E$5:$E$1000,$B20,Consolidado!$AA$5:$AA$1000,Q$5,Consolidado!$C$5:$C$1000,"Auditoría Interna")),"00"),""),""),IF(SUMIFS(Consolidado!$AD$5:$AD$1000,Consolidado!$E$5:$E$1000,$B20,Consolidado!$AA$5:$AA$1000,Q$5,Consolidado!$C$5:$C$1000,"Auditoría Externa")&gt;0,"Externa "&amp;TEXT(DAY(_xlfn.MINIFS(Consolidado!$B$5:$B$1000,Consolidado!$E$5:$E$1000,$B20,Consolidado!$AA$5:$AA$1000,Q$5,Consolidado!$C$5:$C$1000,"Auditoría Externa")),"00")&amp;"/"&amp;TEXT(MONTH(_xlfn.MINIFS(Consolidado!$B$5:$B$1000,Consolidado!$E$5:$E$1000,$B20,Consolidado!$AA$5:$AA$1000,Q$5,Consolidado!$C$5:$C$1000,"Auditoría Externa")),"00")&amp;IF(_xlfn.MAXIFS(Consolidado!$B$5:$B$1000,Consolidado!$E$5:$E$1000,$B20,Consolidado!$AA$5:$AA$1000,Q$5,Consolidado!$C$5:$C$1000,"Auditoría Externa")&lt;&gt;_xlfn.MINIFS(Consolidado!$B$5:$B$1000,Consolidado!$E$5:$E$1000,$B20,Consolidado!$AA$5:$AA$1000,Q$5,Consolidado!$C$5:$C$1000,"Auditoría Externa")," y "&amp;TEXT(DAY(_xlfn.MAXIFS(Consolidado!$B$5:$B$1000,Consolidado!$E$5:$E$1000,$B20,Consolidado!$AA$5:$AA$1000,Q$5,Consolidado!$C$5:$C$1000,"Auditoría Externa")),"00")&amp;"/"&amp;TEXT(MONTH(_xlfn.MAXIFS(Consolidado!$B$5:$B$1000,Consolidado!$E$5:$E$1000,$B20,Consolidado!$AA$5:$AA$1000,Q$5,Consolidado!$C$5:$C$1000,"Auditoría Externa")),"00"),""),""),IF(SUMIFS(Consolidado!$AD$5:$AD$1000,Consolidado!$E$5:$E$1000,$B20,Consolidado!$AA$5:$AA$1000,Q$5,Consolidado!$C$5:$C$1000,"SSF")&gt;0,"SSF "&amp;TEXT(DAY(_xlfn.MINIFS(Consolidado!$B$5:$B$1000,Consolidado!$E$5:$E$1000,$B20,Consolidado!$AA$5:$AA$1000,Q$5,Consolidado!$C$5:$C$1000,"SSF")),"00")&amp;"/"&amp;TEXT(MONTH(_xlfn.MINIFS(Consolidado!$B$5:$B$1000,Consolidado!$E$5:$E$1000,$B20,Consolidado!$AA$5:$AA$1000,Q$5,Consolidado!$C$5:$C$1000,"SSF")),"00")&amp;IF(_xlfn.MAXIFS(Consolidado!$B$5:$B$1000,Consolidado!$E$5:$E$1000,$B20,Consolidado!$AA$5:$AA$1000,Q$5,Consolidado!$C$5:$C$1000,"SSF")&lt;&gt;_xlfn.MINIFS(Consolidado!$B$5:$B$1000,Consolidado!$E$5:$E$1000,$B20,Consolidado!$AA$5:$AA$1000,Q$5,Consolidado!$C$5:$C$1000,"SSF")," y "&amp;TEXT(DAY(_xlfn.MAXIFS(Consolidado!$B$5:$B$1000,Consolidado!$E$5:$E$1000,$B20,Consolidado!$AA$5:$AA$1000,Q$5,Consolidado!$C$5:$C$1000,"SSF")),"00")&amp;"/"&amp;TEXT(MONTH(_xlfn.MAXIFS(Consolidado!$B$5:$B$1000,Consolidado!$E$5:$E$1000,$B20,Consolidado!$AA$5:$AA$1000,Q$5,Consolidado!$C$5:$C$1000,"SSF")),"00"),""),""),IF(SUMIFS(Consolidado!$AD$5:$AD$1000,Consolidado!$E$5:$E$1000,$B20,Consolidado!$AA$5:$AA$1000,Q$5,Consolidado!$C$5:$C$1000,"Comité de Supervisión")&gt;0,"Comité Sup. "&amp;TEXT(DAY(_xlfn.MINIFS(Consolidado!$B$5:$B$1000,Consolidado!$E$5:$E$1000,$B20,Consolidado!$AA$5:$AA$1000,Q$5,Consolidado!$C$5:$C$1000,"Comité de Supervisión")),"00")&amp;"/"&amp;TEXT(MONTH(_xlfn.MINIFS(Consolidado!$B$5:$B$1000,Consolidado!$E$5:$E$1000,$B20,Consolidado!$AA$5:$AA$1000,Q$5,Consolidado!$C$5:$C$1000,"Comité de Supervisión")),"00")&amp;IF(_xlfn.MAXIFS(Consolidado!$B$5:$B$1000,Consolidado!$E$5:$E$1000,$B20,Consolidado!$AA$5:$AA$1000,Q$5,Consolidado!$C$5:$C$1000,"Comité de Supervisión")&lt;&gt;_xlfn.MINIFS(Consolidado!$B$5:$B$1000,Consolidado!$E$5:$E$1000,$B20,Consolidado!$AA$5:$AA$1000,Q$5,Consolidado!$C$5:$C$1000,"Comité de Supervisión")," y "&amp;TEXT(DAY(_xlfn.MAXIFS(Consolidado!$B$5:$B$1000,Consolidado!$E$5:$E$1000,$B20,Consolidado!$AA$5:$AA$1000,Q$5,Consolidado!$C$5:$C$1000,"Comité de Supervisión")),"00")&amp;"/"&amp;TEXT(MONTH(_xlfn.MAXIFS(Consolidado!$B$5:$B$1000,Consolidado!$E$5:$E$1000,$B20,Consolidado!$AA$5:$AA$1000,Q$5,Consolidado!$C$5:$C$1000,"Comité de Supervisión")),"00"),""),""),IF(SUMIFS(Consolidado!$AD$5:$AD$1000,Consolidado!$E$5:$E$1000,$B20,Consolidado!$AA$5:$AA$1000,Q$5,Consolidado!$C$5:$C$1000,"Consejo de Administración")&gt;0,"Consejo "&amp;TEXT(DAY(_xlfn.MINIFS(Consolidado!$B$5:$B$1000,Consolidado!$E$5:$E$1000,$B20,Consolidado!$AA$5:$AA$1000,Q$5,Consolidado!$C$5:$C$1000,"Consejo de Administración")),"00")&amp;"/"&amp;TEXT(MONTH(_xlfn.MINIFS(Consolidado!$B$5:$B$1000,Consolidado!$E$5:$E$1000,$B20,Consolidado!$AA$5:$AA$1000,Q$5,Consolidado!$C$5:$C$1000,"Consejo de Administración")),"00")&amp;IF(_xlfn.MAXIFS(Consolidado!$B$5:$B$1000,Consolidado!$E$5:$E$1000,$B20,Consolidado!$AA$5:$AA$1000,Q$5,Consolidado!$C$5:$C$1000,"Consejo de Administración")&lt;&gt;_xlfn.MINIFS(Consolidado!$B$5:$B$1000,Consolidado!$E$5:$E$1000,$B20,Consolidado!$AA$5:$AA$1000,Q$5,Consolidado!$C$5:$C$1000,"Consejo de Administración")," y "&amp;TEXT(DAY(_xlfn.MAXIFS(Consolidado!$B$5:$B$1000,Consolidado!$E$5:$E$1000,$B20,Consolidado!$AA$5:$AA$1000,Q$5,Consolidado!$C$5:$C$1000,"Consejo de Administración")),"00")&amp;"/"&amp;TEXT(MONTH(_xlfn.MAXIFS(Consolidado!$B$5:$B$1000,Consolidado!$E$5:$E$1000,$B20,Consolidado!$AA$5:$AA$1000,Q$5,Consolidado!$C$5:$C$1000,"Consejo de Administración")),"00"),""),""),IF(SUMIFS(Consolidado!$AD$5:$AD$1000,Consolidado!$E$5:$E$1000,$B20,Consolidado!$AA$5:$AA$1000,Q$5,Consolidado!$C$5:$C$1000,"Otros")&gt;0,"Otros "&amp;TEXT(DAY(_xlfn.MINIFS(Consolidado!$B$5:$B$1000,Consolidado!$E$5:$E$1000,$B20,Consolidado!$AA$5:$AA$1000,Q$5,Consolidado!$C$5:$C$1000,"Otros")),"00")&amp;"/"&amp;TEXT(MONTH(_xlfn.MINIFS(Consolidado!$B$5:$B$1000,Consolidado!$E$5:$E$1000,$B20,Consolidado!$AA$5:$AA$1000,Q$5,Consolidado!$C$5:$C$1000,"Otros")),"00")&amp;IF(_xlfn.MAXIFS(Consolidado!$B$5:$B$1000,Consolidado!$E$5:$E$1000,$B20,Consolidado!$AA$5:$AA$1000,Q$5,Consolidado!$C$5:$C$1000,"Otros")&lt;&gt;_xlfn.MINIFS(Consolidado!$B$5:$B$1000,Consolidado!$E$5:$E$1000,$B20,Consolidado!$AA$5:$AA$1000,Q$5,Consolidado!$C$5:$C$1000,"Otros")," y "&amp;TEXT(DAY(_xlfn.MAXIFS(Consolidado!$B$5:$B$1000,Consolidado!$E$5:$E$1000,$B20,Consolidado!$AA$5:$AA$1000,Q$5,Consolidado!$C$5:$C$1000,"Otros")),"00")&amp;"/"&amp;TEXT(MONTH(_xlfn.MAXIFS(Consolidado!$B$5:$B$1000,Consolidado!$E$5:$E$1000,$B20,Consolidado!$AA$5:$AA$1000,Q$5,Consolidado!$C$5:$C$1000,"Otros")),"00"),""),""))</f>
        <v/>
      </c>
      <c r="R20" s="37" t="str">
        <f aca="false">_xlfn.TEXTJOIN(" +"&amp;CHAR(10),TRUE(),IF(SUMIFS(Consolidado!$AD$5:$AD$1000,Consolidado!$E$5:$E$1000,$B20,Consolidado!$AA$5:$AA$1000,R$5,Consolidado!$C$5:$C$1000,"Auditoría Interna")&gt;0,"Interna "&amp;TEXT(DAY(_xlfn.MINIFS(Consolidado!$B$5:$B$1000,Consolidado!$E$5:$E$1000,$B20,Consolidado!$AA$5:$AA$1000,R$5,Consolidado!$C$5:$C$1000,"Auditoría Interna")),"00")&amp;"/"&amp;TEXT(MONTH(_xlfn.MINIFS(Consolidado!$B$5:$B$1000,Consolidado!$E$5:$E$1000,$B20,Consolidado!$AA$5:$AA$1000,R$5,Consolidado!$C$5:$C$1000,"Auditoría Interna")),"00")&amp;IF(_xlfn.MAXIFS(Consolidado!$B$5:$B$1000,Consolidado!$E$5:$E$1000,$B20,Consolidado!$AA$5:$AA$1000,R$5,Consolidado!$C$5:$C$1000,"Auditoría Interna")&lt;&gt;_xlfn.MINIFS(Consolidado!$B$5:$B$1000,Consolidado!$E$5:$E$1000,$B20,Consolidado!$AA$5:$AA$1000,R$5,Consolidado!$C$5:$C$1000,"Auditoría Interna")," y "&amp;TEXT(DAY(_xlfn.MAXIFS(Consolidado!$B$5:$B$1000,Consolidado!$E$5:$E$1000,$B20,Consolidado!$AA$5:$AA$1000,R$5,Consolidado!$C$5:$C$1000,"Auditoría Interna")),"00")&amp;"/"&amp;TEXT(MONTH(_xlfn.MAXIFS(Consolidado!$B$5:$B$1000,Consolidado!$E$5:$E$1000,$B20,Consolidado!$AA$5:$AA$1000,R$5,Consolidado!$C$5:$C$1000,"Auditoría Interna")),"00"),""),""),IF(SUMIFS(Consolidado!$AD$5:$AD$1000,Consolidado!$E$5:$E$1000,$B20,Consolidado!$AA$5:$AA$1000,R$5,Consolidado!$C$5:$C$1000,"Auditoría Externa")&gt;0,"Externa "&amp;TEXT(DAY(_xlfn.MINIFS(Consolidado!$B$5:$B$1000,Consolidado!$E$5:$E$1000,$B20,Consolidado!$AA$5:$AA$1000,R$5,Consolidado!$C$5:$C$1000,"Auditoría Externa")),"00")&amp;"/"&amp;TEXT(MONTH(_xlfn.MINIFS(Consolidado!$B$5:$B$1000,Consolidado!$E$5:$E$1000,$B20,Consolidado!$AA$5:$AA$1000,R$5,Consolidado!$C$5:$C$1000,"Auditoría Externa")),"00")&amp;IF(_xlfn.MAXIFS(Consolidado!$B$5:$B$1000,Consolidado!$E$5:$E$1000,$B20,Consolidado!$AA$5:$AA$1000,R$5,Consolidado!$C$5:$C$1000,"Auditoría Externa")&lt;&gt;_xlfn.MINIFS(Consolidado!$B$5:$B$1000,Consolidado!$E$5:$E$1000,$B20,Consolidado!$AA$5:$AA$1000,R$5,Consolidado!$C$5:$C$1000,"Auditoría Externa")," y "&amp;TEXT(DAY(_xlfn.MAXIFS(Consolidado!$B$5:$B$1000,Consolidado!$E$5:$E$1000,$B20,Consolidado!$AA$5:$AA$1000,R$5,Consolidado!$C$5:$C$1000,"Auditoría Externa")),"00")&amp;"/"&amp;TEXT(MONTH(_xlfn.MAXIFS(Consolidado!$B$5:$B$1000,Consolidado!$E$5:$E$1000,$B20,Consolidado!$AA$5:$AA$1000,R$5,Consolidado!$C$5:$C$1000,"Auditoría Externa")),"00"),""),""),IF(SUMIFS(Consolidado!$AD$5:$AD$1000,Consolidado!$E$5:$E$1000,$B20,Consolidado!$AA$5:$AA$1000,R$5,Consolidado!$C$5:$C$1000,"SSF")&gt;0,"SSF "&amp;TEXT(DAY(_xlfn.MINIFS(Consolidado!$B$5:$B$1000,Consolidado!$E$5:$E$1000,$B20,Consolidado!$AA$5:$AA$1000,R$5,Consolidado!$C$5:$C$1000,"SSF")),"00")&amp;"/"&amp;TEXT(MONTH(_xlfn.MINIFS(Consolidado!$B$5:$B$1000,Consolidado!$E$5:$E$1000,$B20,Consolidado!$AA$5:$AA$1000,R$5,Consolidado!$C$5:$C$1000,"SSF")),"00")&amp;IF(_xlfn.MAXIFS(Consolidado!$B$5:$B$1000,Consolidado!$E$5:$E$1000,$B20,Consolidado!$AA$5:$AA$1000,R$5,Consolidado!$C$5:$C$1000,"SSF")&lt;&gt;_xlfn.MINIFS(Consolidado!$B$5:$B$1000,Consolidado!$E$5:$E$1000,$B20,Consolidado!$AA$5:$AA$1000,R$5,Consolidado!$C$5:$C$1000,"SSF")," y "&amp;TEXT(DAY(_xlfn.MAXIFS(Consolidado!$B$5:$B$1000,Consolidado!$E$5:$E$1000,$B20,Consolidado!$AA$5:$AA$1000,R$5,Consolidado!$C$5:$C$1000,"SSF")),"00")&amp;"/"&amp;TEXT(MONTH(_xlfn.MAXIFS(Consolidado!$B$5:$B$1000,Consolidado!$E$5:$E$1000,$B20,Consolidado!$AA$5:$AA$1000,R$5,Consolidado!$C$5:$C$1000,"SSF")),"00"),""),""),IF(SUMIFS(Consolidado!$AD$5:$AD$1000,Consolidado!$E$5:$E$1000,$B20,Consolidado!$AA$5:$AA$1000,R$5,Consolidado!$C$5:$C$1000,"Comité de Supervisión")&gt;0,"Comité Sup. "&amp;TEXT(DAY(_xlfn.MINIFS(Consolidado!$B$5:$B$1000,Consolidado!$E$5:$E$1000,$B20,Consolidado!$AA$5:$AA$1000,R$5,Consolidado!$C$5:$C$1000,"Comité de Supervisión")),"00")&amp;"/"&amp;TEXT(MONTH(_xlfn.MINIFS(Consolidado!$B$5:$B$1000,Consolidado!$E$5:$E$1000,$B20,Consolidado!$AA$5:$AA$1000,R$5,Consolidado!$C$5:$C$1000,"Comité de Supervisión")),"00")&amp;IF(_xlfn.MAXIFS(Consolidado!$B$5:$B$1000,Consolidado!$E$5:$E$1000,$B20,Consolidado!$AA$5:$AA$1000,R$5,Consolidado!$C$5:$C$1000,"Comité de Supervisión")&lt;&gt;_xlfn.MINIFS(Consolidado!$B$5:$B$1000,Consolidado!$E$5:$E$1000,$B20,Consolidado!$AA$5:$AA$1000,R$5,Consolidado!$C$5:$C$1000,"Comité de Supervisión")," y "&amp;TEXT(DAY(_xlfn.MAXIFS(Consolidado!$B$5:$B$1000,Consolidado!$E$5:$E$1000,$B20,Consolidado!$AA$5:$AA$1000,R$5,Consolidado!$C$5:$C$1000,"Comité de Supervisión")),"00")&amp;"/"&amp;TEXT(MONTH(_xlfn.MAXIFS(Consolidado!$B$5:$B$1000,Consolidado!$E$5:$E$1000,$B20,Consolidado!$AA$5:$AA$1000,R$5,Consolidado!$C$5:$C$1000,"Comité de Supervisión")),"00"),""),""),IF(SUMIFS(Consolidado!$AD$5:$AD$1000,Consolidado!$E$5:$E$1000,$B20,Consolidado!$AA$5:$AA$1000,R$5,Consolidado!$C$5:$C$1000,"Consejo de Administración")&gt;0,"Consejo "&amp;TEXT(DAY(_xlfn.MINIFS(Consolidado!$B$5:$B$1000,Consolidado!$E$5:$E$1000,$B20,Consolidado!$AA$5:$AA$1000,R$5,Consolidado!$C$5:$C$1000,"Consejo de Administración")),"00")&amp;"/"&amp;TEXT(MONTH(_xlfn.MINIFS(Consolidado!$B$5:$B$1000,Consolidado!$E$5:$E$1000,$B20,Consolidado!$AA$5:$AA$1000,R$5,Consolidado!$C$5:$C$1000,"Consejo de Administración")),"00")&amp;IF(_xlfn.MAXIFS(Consolidado!$B$5:$B$1000,Consolidado!$E$5:$E$1000,$B20,Consolidado!$AA$5:$AA$1000,R$5,Consolidado!$C$5:$C$1000,"Consejo de Administración")&lt;&gt;_xlfn.MINIFS(Consolidado!$B$5:$B$1000,Consolidado!$E$5:$E$1000,$B20,Consolidado!$AA$5:$AA$1000,R$5,Consolidado!$C$5:$C$1000,"Consejo de Administración")," y "&amp;TEXT(DAY(_xlfn.MAXIFS(Consolidado!$B$5:$B$1000,Consolidado!$E$5:$E$1000,$B20,Consolidado!$AA$5:$AA$1000,R$5,Consolidado!$C$5:$C$1000,"Consejo de Administración")),"00")&amp;"/"&amp;TEXT(MONTH(_xlfn.MAXIFS(Consolidado!$B$5:$B$1000,Consolidado!$E$5:$E$1000,$B20,Consolidado!$AA$5:$AA$1000,R$5,Consolidado!$C$5:$C$1000,"Consejo de Administración")),"00"),""),""),IF(SUMIFS(Consolidado!$AD$5:$AD$1000,Consolidado!$E$5:$E$1000,$B20,Consolidado!$AA$5:$AA$1000,R$5,Consolidado!$C$5:$C$1000,"Otros")&gt;0,"Otros "&amp;TEXT(DAY(_xlfn.MINIFS(Consolidado!$B$5:$B$1000,Consolidado!$E$5:$E$1000,$B20,Consolidado!$AA$5:$AA$1000,R$5,Consolidado!$C$5:$C$1000,"Otros")),"00")&amp;"/"&amp;TEXT(MONTH(_xlfn.MINIFS(Consolidado!$B$5:$B$1000,Consolidado!$E$5:$E$1000,$B20,Consolidado!$AA$5:$AA$1000,R$5,Consolidado!$C$5:$C$1000,"Otros")),"00")&amp;IF(_xlfn.MAXIFS(Consolidado!$B$5:$B$1000,Consolidado!$E$5:$E$1000,$B20,Consolidado!$AA$5:$AA$1000,R$5,Consolidado!$C$5:$C$1000,"Otros")&lt;&gt;_xlfn.MINIFS(Consolidado!$B$5:$B$1000,Consolidado!$E$5:$E$1000,$B20,Consolidado!$AA$5:$AA$1000,R$5,Consolidado!$C$5:$C$1000,"Otros")," y "&amp;TEXT(DAY(_xlfn.MAXIFS(Consolidado!$B$5:$B$1000,Consolidado!$E$5:$E$1000,$B20,Consolidado!$AA$5:$AA$1000,R$5,Consolidado!$C$5:$C$1000,"Otros")),"00")&amp;"/"&amp;TEXT(MONTH(_xlfn.MAXIFS(Consolidado!$B$5:$B$1000,Consolidado!$E$5:$E$1000,$B20,Consolidado!$AA$5:$AA$1000,R$5,Consolidado!$C$5:$C$1000,"Otros")),"00"),""),""))</f>
        <v/>
      </c>
    </row>
    <row r="21" customFormat="false" ht="61.5" hidden="true" customHeight="true" outlineLevel="0" collapsed="false">
      <c r="A21" s="31" t="n">
        <v>16</v>
      </c>
      <c r="B21" s="32" t="str">
        <f aca="false">Catálogos!C17</f>
        <v>Riesgo operacional (matriz / mapa de calor)</v>
      </c>
      <c r="C21" s="33" t="str">
        <f aca="false">Catálogos!D17</f>
        <v>NPB4-50</v>
      </c>
      <c r="D21" s="17" t="n">
        <f aca="false">SUMIFS(Consolidado!$AD$5:$AD$1000,Consolidado!$E$5:$E$1000,B21,Consolidado!$H$5:$H$1000,$C$2)</f>
        <v>1</v>
      </c>
      <c r="E21" s="36" t="str">
        <f aca="false">IF(((SUMIFS(Consolidado!$AD$5:$AD$1000,Consolidado!$E$5:$E$1000,$B21,Consolidado!$C$5:$C$1000,"Auditoría Interna",Consolidado!$H$5:$H$1000,$C$2)&gt;0)+(SUMIFS(Consolidado!$AD$5:$AD$1000,Consolidado!$E$5:$E$1000,$B21,Consolidado!$C$5:$C$1000,"Auditoría Externa",Consolidado!$H$5:$H$1000,$C$2)&gt;0)+(SUMIFS(Consolidado!$AD$5:$AD$1000,Consolidado!$E$5:$E$1000,$B21,Consolidado!$C$5:$C$1000,"SSF",Consolidado!$H$5:$H$1000,$C$2)&gt;0)+(SUMIFS(Consolidado!$AD$5:$AD$1000,Consolidado!$E$5:$E$1000,$B21,Consolidado!$C$5:$C$1000,"Comité de Supervisión",Consolidado!$H$5:$H$1000,$C$2)&gt;0)+(SUMIFS(Consolidado!$AD$5:$AD$1000,Consolidado!$E$5:$E$1000,$B21,Consolidado!$C$5:$C$1000,"Consejo de Administración",Consolidado!$H$5:$H$1000,$C$2)&gt;0)+(SUMIFS(Consolidado!$AD$5:$AD$1000,Consolidado!$E$5:$E$1000,$B21,Consolidado!$C$5:$C$1000,"Otros",Consolidado!$H$5:$H$1000,$C$2)&gt;0))&gt;=2,"Sí","No")</f>
        <v>No</v>
      </c>
      <c r="F21" s="47" t="str">
        <f aca="false" t="array" ref="F21:F21">_xlfn.TEXTJOIN(CHAR(10),TRUE(),IF((Consolidado!$E$5:$E$1000=$B21)*(Consolidado!$H$5:$H$1000=$C$2),Consolidado!$AE$5:$AE$1000,""))</f>
        <v>Externa – 6 de Octubre 2026</v>
      </c>
      <c r="G21" s="37" t="str">
        <f aca="false">_xlfn.TEXTJOIN(" +"&amp;CHAR(10),TRUE(),IF(SUMIFS(Consolidado!$AD$5:$AD$1000,Consolidado!$E$5:$E$1000,$B21,Consolidado!$AA$5:$AA$1000,G$5,Consolidado!$C$5:$C$1000,"Auditoría Interna")&gt;0,"Interna "&amp;TEXT(DAY(_xlfn.MINIFS(Consolidado!$B$5:$B$1000,Consolidado!$E$5:$E$1000,$B21,Consolidado!$AA$5:$AA$1000,G$5,Consolidado!$C$5:$C$1000,"Auditoría Interna")),"00")&amp;"/"&amp;TEXT(MONTH(_xlfn.MINIFS(Consolidado!$B$5:$B$1000,Consolidado!$E$5:$E$1000,$B21,Consolidado!$AA$5:$AA$1000,G$5,Consolidado!$C$5:$C$1000,"Auditoría Interna")),"00")&amp;IF(_xlfn.MAXIFS(Consolidado!$B$5:$B$1000,Consolidado!$E$5:$E$1000,$B21,Consolidado!$AA$5:$AA$1000,G$5,Consolidado!$C$5:$C$1000,"Auditoría Interna")&lt;&gt;_xlfn.MINIFS(Consolidado!$B$5:$B$1000,Consolidado!$E$5:$E$1000,$B21,Consolidado!$AA$5:$AA$1000,G$5,Consolidado!$C$5:$C$1000,"Auditoría Interna")," y "&amp;TEXT(DAY(_xlfn.MAXIFS(Consolidado!$B$5:$B$1000,Consolidado!$E$5:$E$1000,$B21,Consolidado!$AA$5:$AA$1000,G$5,Consolidado!$C$5:$C$1000,"Auditoría Interna")),"00")&amp;"/"&amp;TEXT(MONTH(_xlfn.MAXIFS(Consolidado!$B$5:$B$1000,Consolidado!$E$5:$E$1000,$B21,Consolidado!$AA$5:$AA$1000,G$5,Consolidado!$C$5:$C$1000,"Auditoría Interna")),"00"),""),""),IF(SUMIFS(Consolidado!$AD$5:$AD$1000,Consolidado!$E$5:$E$1000,$B21,Consolidado!$AA$5:$AA$1000,G$5,Consolidado!$C$5:$C$1000,"Auditoría Externa")&gt;0,"Externa "&amp;TEXT(DAY(_xlfn.MINIFS(Consolidado!$B$5:$B$1000,Consolidado!$E$5:$E$1000,$B21,Consolidado!$AA$5:$AA$1000,G$5,Consolidado!$C$5:$C$1000,"Auditoría Externa")),"00")&amp;"/"&amp;TEXT(MONTH(_xlfn.MINIFS(Consolidado!$B$5:$B$1000,Consolidado!$E$5:$E$1000,$B21,Consolidado!$AA$5:$AA$1000,G$5,Consolidado!$C$5:$C$1000,"Auditoría Externa")),"00")&amp;IF(_xlfn.MAXIFS(Consolidado!$B$5:$B$1000,Consolidado!$E$5:$E$1000,$B21,Consolidado!$AA$5:$AA$1000,G$5,Consolidado!$C$5:$C$1000,"Auditoría Externa")&lt;&gt;_xlfn.MINIFS(Consolidado!$B$5:$B$1000,Consolidado!$E$5:$E$1000,$B21,Consolidado!$AA$5:$AA$1000,G$5,Consolidado!$C$5:$C$1000,"Auditoría Externa")," y "&amp;TEXT(DAY(_xlfn.MAXIFS(Consolidado!$B$5:$B$1000,Consolidado!$E$5:$E$1000,$B21,Consolidado!$AA$5:$AA$1000,G$5,Consolidado!$C$5:$C$1000,"Auditoría Externa")),"00")&amp;"/"&amp;TEXT(MONTH(_xlfn.MAXIFS(Consolidado!$B$5:$B$1000,Consolidado!$E$5:$E$1000,$B21,Consolidado!$AA$5:$AA$1000,G$5,Consolidado!$C$5:$C$1000,"Auditoría Externa")),"00"),""),""),IF(SUMIFS(Consolidado!$AD$5:$AD$1000,Consolidado!$E$5:$E$1000,$B21,Consolidado!$AA$5:$AA$1000,G$5,Consolidado!$C$5:$C$1000,"SSF")&gt;0,"SSF "&amp;TEXT(DAY(_xlfn.MINIFS(Consolidado!$B$5:$B$1000,Consolidado!$E$5:$E$1000,$B21,Consolidado!$AA$5:$AA$1000,G$5,Consolidado!$C$5:$C$1000,"SSF")),"00")&amp;"/"&amp;TEXT(MONTH(_xlfn.MINIFS(Consolidado!$B$5:$B$1000,Consolidado!$E$5:$E$1000,$B21,Consolidado!$AA$5:$AA$1000,G$5,Consolidado!$C$5:$C$1000,"SSF")),"00")&amp;IF(_xlfn.MAXIFS(Consolidado!$B$5:$B$1000,Consolidado!$E$5:$E$1000,$B21,Consolidado!$AA$5:$AA$1000,G$5,Consolidado!$C$5:$C$1000,"SSF")&lt;&gt;_xlfn.MINIFS(Consolidado!$B$5:$B$1000,Consolidado!$E$5:$E$1000,$B21,Consolidado!$AA$5:$AA$1000,G$5,Consolidado!$C$5:$C$1000,"SSF")," y "&amp;TEXT(DAY(_xlfn.MAXIFS(Consolidado!$B$5:$B$1000,Consolidado!$E$5:$E$1000,$B21,Consolidado!$AA$5:$AA$1000,G$5,Consolidado!$C$5:$C$1000,"SSF")),"00")&amp;"/"&amp;TEXT(MONTH(_xlfn.MAXIFS(Consolidado!$B$5:$B$1000,Consolidado!$E$5:$E$1000,$B21,Consolidado!$AA$5:$AA$1000,G$5,Consolidado!$C$5:$C$1000,"SSF")),"00"),""),""),IF(SUMIFS(Consolidado!$AD$5:$AD$1000,Consolidado!$E$5:$E$1000,$B21,Consolidado!$AA$5:$AA$1000,G$5,Consolidado!$C$5:$C$1000,"Comité de Supervisión")&gt;0,"Comité Sup. "&amp;TEXT(DAY(_xlfn.MINIFS(Consolidado!$B$5:$B$1000,Consolidado!$E$5:$E$1000,$B21,Consolidado!$AA$5:$AA$1000,G$5,Consolidado!$C$5:$C$1000,"Comité de Supervisión")),"00")&amp;"/"&amp;TEXT(MONTH(_xlfn.MINIFS(Consolidado!$B$5:$B$1000,Consolidado!$E$5:$E$1000,$B21,Consolidado!$AA$5:$AA$1000,G$5,Consolidado!$C$5:$C$1000,"Comité de Supervisión")),"00")&amp;IF(_xlfn.MAXIFS(Consolidado!$B$5:$B$1000,Consolidado!$E$5:$E$1000,$B21,Consolidado!$AA$5:$AA$1000,G$5,Consolidado!$C$5:$C$1000,"Comité de Supervisión")&lt;&gt;_xlfn.MINIFS(Consolidado!$B$5:$B$1000,Consolidado!$E$5:$E$1000,$B21,Consolidado!$AA$5:$AA$1000,G$5,Consolidado!$C$5:$C$1000,"Comité de Supervisión")," y "&amp;TEXT(DAY(_xlfn.MAXIFS(Consolidado!$B$5:$B$1000,Consolidado!$E$5:$E$1000,$B21,Consolidado!$AA$5:$AA$1000,G$5,Consolidado!$C$5:$C$1000,"Comité de Supervisión")),"00")&amp;"/"&amp;TEXT(MONTH(_xlfn.MAXIFS(Consolidado!$B$5:$B$1000,Consolidado!$E$5:$E$1000,$B21,Consolidado!$AA$5:$AA$1000,G$5,Consolidado!$C$5:$C$1000,"Comité de Supervisión")),"00"),""),""),IF(SUMIFS(Consolidado!$AD$5:$AD$1000,Consolidado!$E$5:$E$1000,$B21,Consolidado!$AA$5:$AA$1000,G$5,Consolidado!$C$5:$C$1000,"Consejo de Administración")&gt;0,"Consejo "&amp;TEXT(DAY(_xlfn.MINIFS(Consolidado!$B$5:$B$1000,Consolidado!$E$5:$E$1000,$B21,Consolidado!$AA$5:$AA$1000,G$5,Consolidado!$C$5:$C$1000,"Consejo de Administración")),"00")&amp;"/"&amp;TEXT(MONTH(_xlfn.MINIFS(Consolidado!$B$5:$B$1000,Consolidado!$E$5:$E$1000,$B21,Consolidado!$AA$5:$AA$1000,G$5,Consolidado!$C$5:$C$1000,"Consejo de Administración")),"00")&amp;IF(_xlfn.MAXIFS(Consolidado!$B$5:$B$1000,Consolidado!$E$5:$E$1000,$B21,Consolidado!$AA$5:$AA$1000,G$5,Consolidado!$C$5:$C$1000,"Consejo de Administración")&lt;&gt;_xlfn.MINIFS(Consolidado!$B$5:$B$1000,Consolidado!$E$5:$E$1000,$B21,Consolidado!$AA$5:$AA$1000,G$5,Consolidado!$C$5:$C$1000,"Consejo de Administración")," y "&amp;TEXT(DAY(_xlfn.MAXIFS(Consolidado!$B$5:$B$1000,Consolidado!$E$5:$E$1000,$B21,Consolidado!$AA$5:$AA$1000,G$5,Consolidado!$C$5:$C$1000,"Consejo de Administración")),"00")&amp;"/"&amp;TEXT(MONTH(_xlfn.MAXIFS(Consolidado!$B$5:$B$1000,Consolidado!$E$5:$E$1000,$B21,Consolidado!$AA$5:$AA$1000,G$5,Consolidado!$C$5:$C$1000,"Consejo de Administración")),"00"),""),""),IF(SUMIFS(Consolidado!$AD$5:$AD$1000,Consolidado!$E$5:$E$1000,$B21,Consolidado!$AA$5:$AA$1000,G$5,Consolidado!$C$5:$C$1000,"Otros")&gt;0,"Otros "&amp;TEXT(DAY(_xlfn.MINIFS(Consolidado!$B$5:$B$1000,Consolidado!$E$5:$E$1000,$B21,Consolidado!$AA$5:$AA$1000,G$5,Consolidado!$C$5:$C$1000,"Otros")),"00")&amp;"/"&amp;TEXT(MONTH(_xlfn.MINIFS(Consolidado!$B$5:$B$1000,Consolidado!$E$5:$E$1000,$B21,Consolidado!$AA$5:$AA$1000,G$5,Consolidado!$C$5:$C$1000,"Otros")),"00")&amp;IF(_xlfn.MAXIFS(Consolidado!$B$5:$B$1000,Consolidado!$E$5:$E$1000,$B21,Consolidado!$AA$5:$AA$1000,G$5,Consolidado!$C$5:$C$1000,"Otros")&lt;&gt;_xlfn.MINIFS(Consolidado!$B$5:$B$1000,Consolidado!$E$5:$E$1000,$B21,Consolidado!$AA$5:$AA$1000,G$5,Consolidado!$C$5:$C$1000,"Otros")," y "&amp;TEXT(DAY(_xlfn.MAXIFS(Consolidado!$B$5:$B$1000,Consolidado!$E$5:$E$1000,$B21,Consolidado!$AA$5:$AA$1000,G$5,Consolidado!$C$5:$C$1000,"Otros")),"00")&amp;"/"&amp;TEXT(MONTH(_xlfn.MAXIFS(Consolidado!$B$5:$B$1000,Consolidado!$E$5:$E$1000,$B21,Consolidado!$AA$5:$AA$1000,G$5,Consolidado!$C$5:$C$1000,"Otros")),"00"),""),""))</f>
        <v/>
      </c>
      <c r="H21" s="37" t="str">
        <f aca="false">_xlfn.TEXTJOIN(" +"&amp;CHAR(10),TRUE(),IF(SUMIFS(Consolidado!$AD$5:$AD$1000,Consolidado!$E$5:$E$1000,$B21,Consolidado!$AA$5:$AA$1000,H$5,Consolidado!$C$5:$C$1000,"Auditoría Interna")&gt;0,"Interna "&amp;TEXT(DAY(_xlfn.MINIFS(Consolidado!$B$5:$B$1000,Consolidado!$E$5:$E$1000,$B21,Consolidado!$AA$5:$AA$1000,H$5,Consolidado!$C$5:$C$1000,"Auditoría Interna")),"00")&amp;"/"&amp;TEXT(MONTH(_xlfn.MINIFS(Consolidado!$B$5:$B$1000,Consolidado!$E$5:$E$1000,$B21,Consolidado!$AA$5:$AA$1000,H$5,Consolidado!$C$5:$C$1000,"Auditoría Interna")),"00")&amp;IF(_xlfn.MAXIFS(Consolidado!$B$5:$B$1000,Consolidado!$E$5:$E$1000,$B21,Consolidado!$AA$5:$AA$1000,H$5,Consolidado!$C$5:$C$1000,"Auditoría Interna")&lt;&gt;_xlfn.MINIFS(Consolidado!$B$5:$B$1000,Consolidado!$E$5:$E$1000,$B21,Consolidado!$AA$5:$AA$1000,H$5,Consolidado!$C$5:$C$1000,"Auditoría Interna")," y "&amp;TEXT(DAY(_xlfn.MAXIFS(Consolidado!$B$5:$B$1000,Consolidado!$E$5:$E$1000,$B21,Consolidado!$AA$5:$AA$1000,H$5,Consolidado!$C$5:$C$1000,"Auditoría Interna")),"00")&amp;"/"&amp;TEXT(MONTH(_xlfn.MAXIFS(Consolidado!$B$5:$B$1000,Consolidado!$E$5:$E$1000,$B21,Consolidado!$AA$5:$AA$1000,H$5,Consolidado!$C$5:$C$1000,"Auditoría Interna")),"00"),""),""),IF(SUMIFS(Consolidado!$AD$5:$AD$1000,Consolidado!$E$5:$E$1000,$B21,Consolidado!$AA$5:$AA$1000,H$5,Consolidado!$C$5:$C$1000,"Auditoría Externa")&gt;0,"Externa "&amp;TEXT(DAY(_xlfn.MINIFS(Consolidado!$B$5:$B$1000,Consolidado!$E$5:$E$1000,$B21,Consolidado!$AA$5:$AA$1000,H$5,Consolidado!$C$5:$C$1000,"Auditoría Externa")),"00")&amp;"/"&amp;TEXT(MONTH(_xlfn.MINIFS(Consolidado!$B$5:$B$1000,Consolidado!$E$5:$E$1000,$B21,Consolidado!$AA$5:$AA$1000,H$5,Consolidado!$C$5:$C$1000,"Auditoría Externa")),"00")&amp;IF(_xlfn.MAXIFS(Consolidado!$B$5:$B$1000,Consolidado!$E$5:$E$1000,$B21,Consolidado!$AA$5:$AA$1000,H$5,Consolidado!$C$5:$C$1000,"Auditoría Externa")&lt;&gt;_xlfn.MINIFS(Consolidado!$B$5:$B$1000,Consolidado!$E$5:$E$1000,$B21,Consolidado!$AA$5:$AA$1000,H$5,Consolidado!$C$5:$C$1000,"Auditoría Externa")," y "&amp;TEXT(DAY(_xlfn.MAXIFS(Consolidado!$B$5:$B$1000,Consolidado!$E$5:$E$1000,$B21,Consolidado!$AA$5:$AA$1000,H$5,Consolidado!$C$5:$C$1000,"Auditoría Externa")),"00")&amp;"/"&amp;TEXT(MONTH(_xlfn.MAXIFS(Consolidado!$B$5:$B$1000,Consolidado!$E$5:$E$1000,$B21,Consolidado!$AA$5:$AA$1000,H$5,Consolidado!$C$5:$C$1000,"Auditoría Externa")),"00"),""),""),IF(SUMIFS(Consolidado!$AD$5:$AD$1000,Consolidado!$E$5:$E$1000,$B21,Consolidado!$AA$5:$AA$1000,H$5,Consolidado!$C$5:$C$1000,"SSF")&gt;0,"SSF "&amp;TEXT(DAY(_xlfn.MINIFS(Consolidado!$B$5:$B$1000,Consolidado!$E$5:$E$1000,$B21,Consolidado!$AA$5:$AA$1000,H$5,Consolidado!$C$5:$C$1000,"SSF")),"00")&amp;"/"&amp;TEXT(MONTH(_xlfn.MINIFS(Consolidado!$B$5:$B$1000,Consolidado!$E$5:$E$1000,$B21,Consolidado!$AA$5:$AA$1000,H$5,Consolidado!$C$5:$C$1000,"SSF")),"00")&amp;IF(_xlfn.MAXIFS(Consolidado!$B$5:$B$1000,Consolidado!$E$5:$E$1000,$B21,Consolidado!$AA$5:$AA$1000,H$5,Consolidado!$C$5:$C$1000,"SSF")&lt;&gt;_xlfn.MINIFS(Consolidado!$B$5:$B$1000,Consolidado!$E$5:$E$1000,$B21,Consolidado!$AA$5:$AA$1000,H$5,Consolidado!$C$5:$C$1000,"SSF")," y "&amp;TEXT(DAY(_xlfn.MAXIFS(Consolidado!$B$5:$B$1000,Consolidado!$E$5:$E$1000,$B21,Consolidado!$AA$5:$AA$1000,H$5,Consolidado!$C$5:$C$1000,"SSF")),"00")&amp;"/"&amp;TEXT(MONTH(_xlfn.MAXIFS(Consolidado!$B$5:$B$1000,Consolidado!$E$5:$E$1000,$B21,Consolidado!$AA$5:$AA$1000,H$5,Consolidado!$C$5:$C$1000,"SSF")),"00"),""),""),IF(SUMIFS(Consolidado!$AD$5:$AD$1000,Consolidado!$E$5:$E$1000,$B21,Consolidado!$AA$5:$AA$1000,H$5,Consolidado!$C$5:$C$1000,"Comité de Supervisión")&gt;0,"Comité Sup. "&amp;TEXT(DAY(_xlfn.MINIFS(Consolidado!$B$5:$B$1000,Consolidado!$E$5:$E$1000,$B21,Consolidado!$AA$5:$AA$1000,H$5,Consolidado!$C$5:$C$1000,"Comité de Supervisión")),"00")&amp;"/"&amp;TEXT(MONTH(_xlfn.MINIFS(Consolidado!$B$5:$B$1000,Consolidado!$E$5:$E$1000,$B21,Consolidado!$AA$5:$AA$1000,H$5,Consolidado!$C$5:$C$1000,"Comité de Supervisión")),"00")&amp;IF(_xlfn.MAXIFS(Consolidado!$B$5:$B$1000,Consolidado!$E$5:$E$1000,$B21,Consolidado!$AA$5:$AA$1000,H$5,Consolidado!$C$5:$C$1000,"Comité de Supervisión")&lt;&gt;_xlfn.MINIFS(Consolidado!$B$5:$B$1000,Consolidado!$E$5:$E$1000,$B21,Consolidado!$AA$5:$AA$1000,H$5,Consolidado!$C$5:$C$1000,"Comité de Supervisión")," y "&amp;TEXT(DAY(_xlfn.MAXIFS(Consolidado!$B$5:$B$1000,Consolidado!$E$5:$E$1000,$B21,Consolidado!$AA$5:$AA$1000,H$5,Consolidado!$C$5:$C$1000,"Comité de Supervisión")),"00")&amp;"/"&amp;TEXT(MONTH(_xlfn.MAXIFS(Consolidado!$B$5:$B$1000,Consolidado!$E$5:$E$1000,$B21,Consolidado!$AA$5:$AA$1000,H$5,Consolidado!$C$5:$C$1000,"Comité de Supervisión")),"00"),""),""),IF(SUMIFS(Consolidado!$AD$5:$AD$1000,Consolidado!$E$5:$E$1000,$B21,Consolidado!$AA$5:$AA$1000,H$5,Consolidado!$C$5:$C$1000,"Consejo de Administración")&gt;0,"Consejo "&amp;TEXT(DAY(_xlfn.MINIFS(Consolidado!$B$5:$B$1000,Consolidado!$E$5:$E$1000,$B21,Consolidado!$AA$5:$AA$1000,H$5,Consolidado!$C$5:$C$1000,"Consejo de Administración")),"00")&amp;"/"&amp;TEXT(MONTH(_xlfn.MINIFS(Consolidado!$B$5:$B$1000,Consolidado!$E$5:$E$1000,$B21,Consolidado!$AA$5:$AA$1000,H$5,Consolidado!$C$5:$C$1000,"Consejo de Administración")),"00")&amp;IF(_xlfn.MAXIFS(Consolidado!$B$5:$B$1000,Consolidado!$E$5:$E$1000,$B21,Consolidado!$AA$5:$AA$1000,H$5,Consolidado!$C$5:$C$1000,"Consejo de Administración")&lt;&gt;_xlfn.MINIFS(Consolidado!$B$5:$B$1000,Consolidado!$E$5:$E$1000,$B21,Consolidado!$AA$5:$AA$1000,H$5,Consolidado!$C$5:$C$1000,"Consejo de Administración")," y "&amp;TEXT(DAY(_xlfn.MAXIFS(Consolidado!$B$5:$B$1000,Consolidado!$E$5:$E$1000,$B21,Consolidado!$AA$5:$AA$1000,H$5,Consolidado!$C$5:$C$1000,"Consejo de Administración")),"00")&amp;"/"&amp;TEXT(MONTH(_xlfn.MAXIFS(Consolidado!$B$5:$B$1000,Consolidado!$E$5:$E$1000,$B21,Consolidado!$AA$5:$AA$1000,H$5,Consolidado!$C$5:$C$1000,"Consejo de Administración")),"00"),""),""),IF(SUMIFS(Consolidado!$AD$5:$AD$1000,Consolidado!$E$5:$E$1000,$B21,Consolidado!$AA$5:$AA$1000,H$5,Consolidado!$C$5:$C$1000,"Otros")&gt;0,"Otros "&amp;TEXT(DAY(_xlfn.MINIFS(Consolidado!$B$5:$B$1000,Consolidado!$E$5:$E$1000,$B21,Consolidado!$AA$5:$AA$1000,H$5,Consolidado!$C$5:$C$1000,"Otros")),"00")&amp;"/"&amp;TEXT(MONTH(_xlfn.MINIFS(Consolidado!$B$5:$B$1000,Consolidado!$E$5:$E$1000,$B21,Consolidado!$AA$5:$AA$1000,H$5,Consolidado!$C$5:$C$1000,"Otros")),"00")&amp;IF(_xlfn.MAXIFS(Consolidado!$B$5:$B$1000,Consolidado!$E$5:$E$1000,$B21,Consolidado!$AA$5:$AA$1000,H$5,Consolidado!$C$5:$C$1000,"Otros")&lt;&gt;_xlfn.MINIFS(Consolidado!$B$5:$B$1000,Consolidado!$E$5:$E$1000,$B21,Consolidado!$AA$5:$AA$1000,H$5,Consolidado!$C$5:$C$1000,"Otros")," y "&amp;TEXT(DAY(_xlfn.MAXIFS(Consolidado!$B$5:$B$1000,Consolidado!$E$5:$E$1000,$B21,Consolidado!$AA$5:$AA$1000,H$5,Consolidado!$C$5:$C$1000,"Otros")),"00")&amp;"/"&amp;TEXT(MONTH(_xlfn.MAXIFS(Consolidado!$B$5:$B$1000,Consolidado!$E$5:$E$1000,$B21,Consolidado!$AA$5:$AA$1000,H$5,Consolidado!$C$5:$C$1000,"Otros")),"00"),""),""))</f>
        <v/>
      </c>
      <c r="I21" s="37" t="str">
        <f aca="false">_xlfn.TEXTJOIN(" +"&amp;CHAR(10),TRUE(),IF(SUMIFS(Consolidado!$AD$5:$AD$1000,Consolidado!$E$5:$E$1000,$B21,Consolidado!$AA$5:$AA$1000,I$5,Consolidado!$C$5:$C$1000,"Auditoría Interna")&gt;0,"Interna "&amp;TEXT(DAY(_xlfn.MINIFS(Consolidado!$B$5:$B$1000,Consolidado!$E$5:$E$1000,$B21,Consolidado!$AA$5:$AA$1000,I$5,Consolidado!$C$5:$C$1000,"Auditoría Interna")),"00")&amp;"/"&amp;TEXT(MONTH(_xlfn.MINIFS(Consolidado!$B$5:$B$1000,Consolidado!$E$5:$E$1000,$B21,Consolidado!$AA$5:$AA$1000,I$5,Consolidado!$C$5:$C$1000,"Auditoría Interna")),"00")&amp;IF(_xlfn.MAXIFS(Consolidado!$B$5:$B$1000,Consolidado!$E$5:$E$1000,$B21,Consolidado!$AA$5:$AA$1000,I$5,Consolidado!$C$5:$C$1000,"Auditoría Interna")&lt;&gt;_xlfn.MINIFS(Consolidado!$B$5:$B$1000,Consolidado!$E$5:$E$1000,$B21,Consolidado!$AA$5:$AA$1000,I$5,Consolidado!$C$5:$C$1000,"Auditoría Interna")," y "&amp;TEXT(DAY(_xlfn.MAXIFS(Consolidado!$B$5:$B$1000,Consolidado!$E$5:$E$1000,$B21,Consolidado!$AA$5:$AA$1000,I$5,Consolidado!$C$5:$C$1000,"Auditoría Interna")),"00")&amp;"/"&amp;TEXT(MONTH(_xlfn.MAXIFS(Consolidado!$B$5:$B$1000,Consolidado!$E$5:$E$1000,$B21,Consolidado!$AA$5:$AA$1000,I$5,Consolidado!$C$5:$C$1000,"Auditoría Interna")),"00"),""),""),IF(SUMIFS(Consolidado!$AD$5:$AD$1000,Consolidado!$E$5:$E$1000,$B21,Consolidado!$AA$5:$AA$1000,I$5,Consolidado!$C$5:$C$1000,"Auditoría Externa")&gt;0,"Externa "&amp;TEXT(DAY(_xlfn.MINIFS(Consolidado!$B$5:$B$1000,Consolidado!$E$5:$E$1000,$B21,Consolidado!$AA$5:$AA$1000,I$5,Consolidado!$C$5:$C$1000,"Auditoría Externa")),"00")&amp;"/"&amp;TEXT(MONTH(_xlfn.MINIFS(Consolidado!$B$5:$B$1000,Consolidado!$E$5:$E$1000,$B21,Consolidado!$AA$5:$AA$1000,I$5,Consolidado!$C$5:$C$1000,"Auditoría Externa")),"00")&amp;IF(_xlfn.MAXIFS(Consolidado!$B$5:$B$1000,Consolidado!$E$5:$E$1000,$B21,Consolidado!$AA$5:$AA$1000,I$5,Consolidado!$C$5:$C$1000,"Auditoría Externa")&lt;&gt;_xlfn.MINIFS(Consolidado!$B$5:$B$1000,Consolidado!$E$5:$E$1000,$B21,Consolidado!$AA$5:$AA$1000,I$5,Consolidado!$C$5:$C$1000,"Auditoría Externa")," y "&amp;TEXT(DAY(_xlfn.MAXIFS(Consolidado!$B$5:$B$1000,Consolidado!$E$5:$E$1000,$B21,Consolidado!$AA$5:$AA$1000,I$5,Consolidado!$C$5:$C$1000,"Auditoría Externa")),"00")&amp;"/"&amp;TEXT(MONTH(_xlfn.MAXIFS(Consolidado!$B$5:$B$1000,Consolidado!$E$5:$E$1000,$B21,Consolidado!$AA$5:$AA$1000,I$5,Consolidado!$C$5:$C$1000,"Auditoría Externa")),"00"),""),""),IF(SUMIFS(Consolidado!$AD$5:$AD$1000,Consolidado!$E$5:$E$1000,$B21,Consolidado!$AA$5:$AA$1000,I$5,Consolidado!$C$5:$C$1000,"SSF")&gt;0,"SSF "&amp;TEXT(DAY(_xlfn.MINIFS(Consolidado!$B$5:$B$1000,Consolidado!$E$5:$E$1000,$B21,Consolidado!$AA$5:$AA$1000,I$5,Consolidado!$C$5:$C$1000,"SSF")),"00")&amp;"/"&amp;TEXT(MONTH(_xlfn.MINIFS(Consolidado!$B$5:$B$1000,Consolidado!$E$5:$E$1000,$B21,Consolidado!$AA$5:$AA$1000,I$5,Consolidado!$C$5:$C$1000,"SSF")),"00")&amp;IF(_xlfn.MAXIFS(Consolidado!$B$5:$B$1000,Consolidado!$E$5:$E$1000,$B21,Consolidado!$AA$5:$AA$1000,I$5,Consolidado!$C$5:$C$1000,"SSF")&lt;&gt;_xlfn.MINIFS(Consolidado!$B$5:$B$1000,Consolidado!$E$5:$E$1000,$B21,Consolidado!$AA$5:$AA$1000,I$5,Consolidado!$C$5:$C$1000,"SSF")," y "&amp;TEXT(DAY(_xlfn.MAXIFS(Consolidado!$B$5:$B$1000,Consolidado!$E$5:$E$1000,$B21,Consolidado!$AA$5:$AA$1000,I$5,Consolidado!$C$5:$C$1000,"SSF")),"00")&amp;"/"&amp;TEXT(MONTH(_xlfn.MAXIFS(Consolidado!$B$5:$B$1000,Consolidado!$E$5:$E$1000,$B21,Consolidado!$AA$5:$AA$1000,I$5,Consolidado!$C$5:$C$1000,"SSF")),"00"),""),""),IF(SUMIFS(Consolidado!$AD$5:$AD$1000,Consolidado!$E$5:$E$1000,$B21,Consolidado!$AA$5:$AA$1000,I$5,Consolidado!$C$5:$C$1000,"Comité de Supervisión")&gt;0,"Comité Sup. "&amp;TEXT(DAY(_xlfn.MINIFS(Consolidado!$B$5:$B$1000,Consolidado!$E$5:$E$1000,$B21,Consolidado!$AA$5:$AA$1000,I$5,Consolidado!$C$5:$C$1000,"Comité de Supervisión")),"00")&amp;"/"&amp;TEXT(MONTH(_xlfn.MINIFS(Consolidado!$B$5:$B$1000,Consolidado!$E$5:$E$1000,$B21,Consolidado!$AA$5:$AA$1000,I$5,Consolidado!$C$5:$C$1000,"Comité de Supervisión")),"00")&amp;IF(_xlfn.MAXIFS(Consolidado!$B$5:$B$1000,Consolidado!$E$5:$E$1000,$B21,Consolidado!$AA$5:$AA$1000,I$5,Consolidado!$C$5:$C$1000,"Comité de Supervisión")&lt;&gt;_xlfn.MINIFS(Consolidado!$B$5:$B$1000,Consolidado!$E$5:$E$1000,$B21,Consolidado!$AA$5:$AA$1000,I$5,Consolidado!$C$5:$C$1000,"Comité de Supervisión")," y "&amp;TEXT(DAY(_xlfn.MAXIFS(Consolidado!$B$5:$B$1000,Consolidado!$E$5:$E$1000,$B21,Consolidado!$AA$5:$AA$1000,I$5,Consolidado!$C$5:$C$1000,"Comité de Supervisión")),"00")&amp;"/"&amp;TEXT(MONTH(_xlfn.MAXIFS(Consolidado!$B$5:$B$1000,Consolidado!$E$5:$E$1000,$B21,Consolidado!$AA$5:$AA$1000,I$5,Consolidado!$C$5:$C$1000,"Comité de Supervisión")),"00"),""),""),IF(SUMIFS(Consolidado!$AD$5:$AD$1000,Consolidado!$E$5:$E$1000,$B21,Consolidado!$AA$5:$AA$1000,I$5,Consolidado!$C$5:$C$1000,"Consejo de Administración")&gt;0,"Consejo "&amp;TEXT(DAY(_xlfn.MINIFS(Consolidado!$B$5:$B$1000,Consolidado!$E$5:$E$1000,$B21,Consolidado!$AA$5:$AA$1000,I$5,Consolidado!$C$5:$C$1000,"Consejo de Administración")),"00")&amp;"/"&amp;TEXT(MONTH(_xlfn.MINIFS(Consolidado!$B$5:$B$1000,Consolidado!$E$5:$E$1000,$B21,Consolidado!$AA$5:$AA$1000,I$5,Consolidado!$C$5:$C$1000,"Consejo de Administración")),"00")&amp;IF(_xlfn.MAXIFS(Consolidado!$B$5:$B$1000,Consolidado!$E$5:$E$1000,$B21,Consolidado!$AA$5:$AA$1000,I$5,Consolidado!$C$5:$C$1000,"Consejo de Administración")&lt;&gt;_xlfn.MINIFS(Consolidado!$B$5:$B$1000,Consolidado!$E$5:$E$1000,$B21,Consolidado!$AA$5:$AA$1000,I$5,Consolidado!$C$5:$C$1000,"Consejo de Administración")," y "&amp;TEXT(DAY(_xlfn.MAXIFS(Consolidado!$B$5:$B$1000,Consolidado!$E$5:$E$1000,$B21,Consolidado!$AA$5:$AA$1000,I$5,Consolidado!$C$5:$C$1000,"Consejo de Administración")),"00")&amp;"/"&amp;TEXT(MONTH(_xlfn.MAXIFS(Consolidado!$B$5:$B$1000,Consolidado!$E$5:$E$1000,$B21,Consolidado!$AA$5:$AA$1000,I$5,Consolidado!$C$5:$C$1000,"Consejo de Administración")),"00"),""),""),IF(SUMIFS(Consolidado!$AD$5:$AD$1000,Consolidado!$E$5:$E$1000,$B21,Consolidado!$AA$5:$AA$1000,I$5,Consolidado!$C$5:$C$1000,"Otros")&gt;0,"Otros "&amp;TEXT(DAY(_xlfn.MINIFS(Consolidado!$B$5:$B$1000,Consolidado!$E$5:$E$1000,$B21,Consolidado!$AA$5:$AA$1000,I$5,Consolidado!$C$5:$C$1000,"Otros")),"00")&amp;"/"&amp;TEXT(MONTH(_xlfn.MINIFS(Consolidado!$B$5:$B$1000,Consolidado!$E$5:$E$1000,$B21,Consolidado!$AA$5:$AA$1000,I$5,Consolidado!$C$5:$C$1000,"Otros")),"00")&amp;IF(_xlfn.MAXIFS(Consolidado!$B$5:$B$1000,Consolidado!$E$5:$E$1000,$B21,Consolidado!$AA$5:$AA$1000,I$5,Consolidado!$C$5:$C$1000,"Otros")&lt;&gt;_xlfn.MINIFS(Consolidado!$B$5:$B$1000,Consolidado!$E$5:$E$1000,$B21,Consolidado!$AA$5:$AA$1000,I$5,Consolidado!$C$5:$C$1000,"Otros")," y "&amp;TEXT(DAY(_xlfn.MAXIFS(Consolidado!$B$5:$B$1000,Consolidado!$E$5:$E$1000,$B21,Consolidado!$AA$5:$AA$1000,I$5,Consolidado!$C$5:$C$1000,"Otros")),"00")&amp;"/"&amp;TEXT(MONTH(_xlfn.MAXIFS(Consolidado!$B$5:$B$1000,Consolidado!$E$5:$E$1000,$B21,Consolidado!$AA$5:$AA$1000,I$5,Consolidado!$C$5:$C$1000,"Otros")),"00"),""),""))</f>
        <v/>
      </c>
      <c r="J21" s="37" t="str">
        <f aca="false">_xlfn.TEXTJOIN(" +"&amp;CHAR(10),TRUE(),IF(SUMIFS(Consolidado!$AD$5:$AD$1000,Consolidado!$E$5:$E$1000,$B21,Consolidado!$AA$5:$AA$1000,J$5,Consolidado!$C$5:$C$1000,"Auditoría Interna")&gt;0,"Interna "&amp;TEXT(DAY(_xlfn.MINIFS(Consolidado!$B$5:$B$1000,Consolidado!$E$5:$E$1000,$B21,Consolidado!$AA$5:$AA$1000,J$5,Consolidado!$C$5:$C$1000,"Auditoría Interna")),"00")&amp;"/"&amp;TEXT(MONTH(_xlfn.MINIFS(Consolidado!$B$5:$B$1000,Consolidado!$E$5:$E$1000,$B21,Consolidado!$AA$5:$AA$1000,J$5,Consolidado!$C$5:$C$1000,"Auditoría Interna")),"00")&amp;IF(_xlfn.MAXIFS(Consolidado!$B$5:$B$1000,Consolidado!$E$5:$E$1000,$B21,Consolidado!$AA$5:$AA$1000,J$5,Consolidado!$C$5:$C$1000,"Auditoría Interna")&lt;&gt;_xlfn.MINIFS(Consolidado!$B$5:$B$1000,Consolidado!$E$5:$E$1000,$B21,Consolidado!$AA$5:$AA$1000,J$5,Consolidado!$C$5:$C$1000,"Auditoría Interna")," y "&amp;TEXT(DAY(_xlfn.MAXIFS(Consolidado!$B$5:$B$1000,Consolidado!$E$5:$E$1000,$B21,Consolidado!$AA$5:$AA$1000,J$5,Consolidado!$C$5:$C$1000,"Auditoría Interna")),"00")&amp;"/"&amp;TEXT(MONTH(_xlfn.MAXIFS(Consolidado!$B$5:$B$1000,Consolidado!$E$5:$E$1000,$B21,Consolidado!$AA$5:$AA$1000,J$5,Consolidado!$C$5:$C$1000,"Auditoría Interna")),"00"),""),""),IF(SUMIFS(Consolidado!$AD$5:$AD$1000,Consolidado!$E$5:$E$1000,$B21,Consolidado!$AA$5:$AA$1000,J$5,Consolidado!$C$5:$C$1000,"Auditoría Externa")&gt;0,"Externa "&amp;TEXT(DAY(_xlfn.MINIFS(Consolidado!$B$5:$B$1000,Consolidado!$E$5:$E$1000,$B21,Consolidado!$AA$5:$AA$1000,J$5,Consolidado!$C$5:$C$1000,"Auditoría Externa")),"00")&amp;"/"&amp;TEXT(MONTH(_xlfn.MINIFS(Consolidado!$B$5:$B$1000,Consolidado!$E$5:$E$1000,$B21,Consolidado!$AA$5:$AA$1000,J$5,Consolidado!$C$5:$C$1000,"Auditoría Externa")),"00")&amp;IF(_xlfn.MAXIFS(Consolidado!$B$5:$B$1000,Consolidado!$E$5:$E$1000,$B21,Consolidado!$AA$5:$AA$1000,J$5,Consolidado!$C$5:$C$1000,"Auditoría Externa")&lt;&gt;_xlfn.MINIFS(Consolidado!$B$5:$B$1000,Consolidado!$E$5:$E$1000,$B21,Consolidado!$AA$5:$AA$1000,J$5,Consolidado!$C$5:$C$1000,"Auditoría Externa")," y "&amp;TEXT(DAY(_xlfn.MAXIFS(Consolidado!$B$5:$B$1000,Consolidado!$E$5:$E$1000,$B21,Consolidado!$AA$5:$AA$1000,J$5,Consolidado!$C$5:$C$1000,"Auditoría Externa")),"00")&amp;"/"&amp;TEXT(MONTH(_xlfn.MAXIFS(Consolidado!$B$5:$B$1000,Consolidado!$E$5:$E$1000,$B21,Consolidado!$AA$5:$AA$1000,J$5,Consolidado!$C$5:$C$1000,"Auditoría Externa")),"00"),""),""),IF(SUMIFS(Consolidado!$AD$5:$AD$1000,Consolidado!$E$5:$E$1000,$B21,Consolidado!$AA$5:$AA$1000,J$5,Consolidado!$C$5:$C$1000,"SSF")&gt;0,"SSF "&amp;TEXT(DAY(_xlfn.MINIFS(Consolidado!$B$5:$B$1000,Consolidado!$E$5:$E$1000,$B21,Consolidado!$AA$5:$AA$1000,J$5,Consolidado!$C$5:$C$1000,"SSF")),"00")&amp;"/"&amp;TEXT(MONTH(_xlfn.MINIFS(Consolidado!$B$5:$B$1000,Consolidado!$E$5:$E$1000,$B21,Consolidado!$AA$5:$AA$1000,J$5,Consolidado!$C$5:$C$1000,"SSF")),"00")&amp;IF(_xlfn.MAXIFS(Consolidado!$B$5:$B$1000,Consolidado!$E$5:$E$1000,$B21,Consolidado!$AA$5:$AA$1000,J$5,Consolidado!$C$5:$C$1000,"SSF")&lt;&gt;_xlfn.MINIFS(Consolidado!$B$5:$B$1000,Consolidado!$E$5:$E$1000,$B21,Consolidado!$AA$5:$AA$1000,J$5,Consolidado!$C$5:$C$1000,"SSF")," y "&amp;TEXT(DAY(_xlfn.MAXIFS(Consolidado!$B$5:$B$1000,Consolidado!$E$5:$E$1000,$B21,Consolidado!$AA$5:$AA$1000,J$5,Consolidado!$C$5:$C$1000,"SSF")),"00")&amp;"/"&amp;TEXT(MONTH(_xlfn.MAXIFS(Consolidado!$B$5:$B$1000,Consolidado!$E$5:$E$1000,$B21,Consolidado!$AA$5:$AA$1000,J$5,Consolidado!$C$5:$C$1000,"SSF")),"00"),""),""),IF(SUMIFS(Consolidado!$AD$5:$AD$1000,Consolidado!$E$5:$E$1000,$B21,Consolidado!$AA$5:$AA$1000,J$5,Consolidado!$C$5:$C$1000,"Comité de Supervisión")&gt;0,"Comité Sup. "&amp;TEXT(DAY(_xlfn.MINIFS(Consolidado!$B$5:$B$1000,Consolidado!$E$5:$E$1000,$B21,Consolidado!$AA$5:$AA$1000,J$5,Consolidado!$C$5:$C$1000,"Comité de Supervisión")),"00")&amp;"/"&amp;TEXT(MONTH(_xlfn.MINIFS(Consolidado!$B$5:$B$1000,Consolidado!$E$5:$E$1000,$B21,Consolidado!$AA$5:$AA$1000,J$5,Consolidado!$C$5:$C$1000,"Comité de Supervisión")),"00")&amp;IF(_xlfn.MAXIFS(Consolidado!$B$5:$B$1000,Consolidado!$E$5:$E$1000,$B21,Consolidado!$AA$5:$AA$1000,J$5,Consolidado!$C$5:$C$1000,"Comité de Supervisión")&lt;&gt;_xlfn.MINIFS(Consolidado!$B$5:$B$1000,Consolidado!$E$5:$E$1000,$B21,Consolidado!$AA$5:$AA$1000,J$5,Consolidado!$C$5:$C$1000,"Comité de Supervisión")," y "&amp;TEXT(DAY(_xlfn.MAXIFS(Consolidado!$B$5:$B$1000,Consolidado!$E$5:$E$1000,$B21,Consolidado!$AA$5:$AA$1000,J$5,Consolidado!$C$5:$C$1000,"Comité de Supervisión")),"00")&amp;"/"&amp;TEXT(MONTH(_xlfn.MAXIFS(Consolidado!$B$5:$B$1000,Consolidado!$E$5:$E$1000,$B21,Consolidado!$AA$5:$AA$1000,J$5,Consolidado!$C$5:$C$1000,"Comité de Supervisión")),"00"),""),""),IF(SUMIFS(Consolidado!$AD$5:$AD$1000,Consolidado!$E$5:$E$1000,$B21,Consolidado!$AA$5:$AA$1000,J$5,Consolidado!$C$5:$C$1000,"Consejo de Administración")&gt;0,"Consejo "&amp;TEXT(DAY(_xlfn.MINIFS(Consolidado!$B$5:$B$1000,Consolidado!$E$5:$E$1000,$B21,Consolidado!$AA$5:$AA$1000,J$5,Consolidado!$C$5:$C$1000,"Consejo de Administración")),"00")&amp;"/"&amp;TEXT(MONTH(_xlfn.MINIFS(Consolidado!$B$5:$B$1000,Consolidado!$E$5:$E$1000,$B21,Consolidado!$AA$5:$AA$1000,J$5,Consolidado!$C$5:$C$1000,"Consejo de Administración")),"00")&amp;IF(_xlfn.MAXIFS(Consolidado!$B$5:$B$1000,Consolidado!$E$5:$E$1000,$B21,Consolidado!$AA$5:$AA$1000,J$5,Consolidado!$C$5:$C$1000,"Consejo de Administración")&lt;&gt;_xlfn.MINIFS(Consolidado!$B$5:$B$1000,Consolidado!$E$5:$E$1000,$B21,Consolidado!$AA$5:$AA$1000,J$5,Consolidado!$C$5:$C$1000,"Consejo de Administración")," y "&amp;TEXT(DAY(_xlfn.MAXIFS(Consolidado!$B$5:$B$1000,Consolidado!$E$5:$E$1000,$B21,Consolidado!$AA$5:$AA$1000,J$5,Consolidado!$C$5:$C$1000,"Consejo de Administración")),"00")&amp;"/"&amp;TEXT(MONTH(_xlfn.MAXIFS(Consolidado!$B$5:$B$1000,Consolidado!$E$5:$E$1000,$B21,Consolidado!$AA$5:$AA$1000,J$5,Consolidado!$C$5:$C$1000,"Consejo de Administración")),"00"),""),""),IF(SUMIFS(Consolidado!$AD$5:$AD$1000,Consolidado!$E$5:$E$1000,$B21,Consolidado!$AA$5:$AA$1000,J$5,Consolidado!$C$5:$C$1000,"Otros")&gt;0,"Otros "&amp;TEXT(DAY(_xlfn.MINIFS(Consolidado!$B$5:$B$1000,Consolidado!$E$5:$E$1000,$B21,Consolidado!$AA$5:$AA$1000,J$5,Consolidado!$C$5:$C$1000,"Otros")),"00")&amp;"/"&amp;TEXT(MONTH(_xlfn.MINIFS(Consolidado!$B$5:$B$1000,Consolidado!$E$5:$E$1000,$B21,Consolidado!$AA$5:$AA$1000,J$5,Consolidado!$C$5:$C$1000,"Otros")),"00")&amp;IF(_xlfn.MAXIFS(Consolidado!$B$5:$B$1000,Consolidado!$E$5:$E$1000,$B21,Consolidado!$AA$5:$AA$1000,J$5,Consolidado!$C$5:$C$1000,"Otros")&lt;&gt;_xlfn.MINIFS(Consolidado!$B$5:$B$1000,Consolidado!$E$5:$E$1000,$B21,Consolidado!$AA$5:$AA$1000,J$5,Consolidado!$C$5:$C$1000,"Otros")," y "&amp;TEXT(DAY(_xlfn.MAXIFS(Consolidado!$B$5:$B$1000,Consolidado!$E$5:$E$1000,$B21,Consolidado!$AA$5:$AA$1000,J$5,Consolidado!$C$5:$C$1000,"Otros")),"00")&amp;"/"&amp;TEXT(MONTH(_xlfn.MAXIFS(Consolidado!$B$5:$B$1000,Consolidado!$E$5:$E$1000,$B21,Consolidado!$AA$5:$AA$1000,J$5,Consolidado!$C$5:$C$1000,"Otros")),"00"),""),""))</f>
        <v/>
      </c>
      <c r="K21" s="37" t="str">
        <f aca="false">_xlfn.TEXTJOIN(" +"&amp;CHAR(10),TRUE(),IF(SUMIFS(Consolidado!$AD$5:$AD$1000,Consolidado!$E$5:$E$1000,$B21,Consolidado!$AA$5:$AA$1000,K$5,Consolidado!$C$5:$C$1000,"Auditoría Interna")&gt;0,"Interna "&amp;TEXT(DAY(_xlfn.MINIFS(Consolidado!$B$5:$B$1000,Consolidado!$E$5:$E$1000,$B21,Consolidado!$AA$5:$AA$1000,K$5,Consolidado!$C$5:$C$1000,"Auditoría Interna")),"00")&amp;"/"&amp;TEXT(MONTH(_xlfn.MINIFS(Consolidado!$B$5:$B$1000,Consolidado!$E$5:$E$1000,$B21,Consolidado!$AA$5:$AA$1000,K$5,Consolidado!$C$5:$C$1000,"Auditoría Interna")),"00")&amp;IF(_xlfn.MAXIFS(Consolidado!$B$5:$B$1000,Consolidado!$E$5:$E$1000,$B21,Consolidado!$AA$5:$AA$1000,K$5,Consolidado!$C$5:$C$1000,"Auditoría Interna")&lt;&gt;_xlfn.MINIFS(Consolidado!$B$5:$B$1000,Consolidado!$E$5:$E$1000,$B21,Consolidado!$AA$5:$AA$1000,K$5,Consolidado!$C$5:$C$1000,"Auditoría Interna")," y "&amp;TEXT(DAY(_xlfn.MAXIFS(Consolidado!$B$5:$B$1000,Consolidado!$E$5:$E$1000,$B21,Consolidado!$AA$5:$AA$1000,K$5,Consolidado!$C$5:$C$1000,"Auditoría Interna")),"00")&amp;"/"&amp;TEXT(MONTH(_xlfn.MAXIFS(Consolidado!$B$5:$B$1000,Consolidado!$E$5:$E$1000,$B21,Consolidado!$AA$5:$AA$1000,K$5,Consolidado!$C$5:$C$1000,"Auditoría Interna")),"00"),""),""),IF(SUMIFS(Consolidado!$AD$5:$AD$1000,Consolidado!$E$5:$E$1000,$B21,Consolidado!$AA$5:$AA$1000,K$5,Consolidado!$C$5:$C$1000,"Auditoría Externa")&gt;0,"Externa "&amp;TEXT(DAY(_xlfn.MINIFS(Consolidado!$B$5:$B$1000,Consolidado!$E$5:$E$1000,$B21,Consolidado!$AA$5:$AA$1000,K$5,Consolidado!$C$5:$C$1000,"Auditoría Externa")),"00")&amp;"/"&amp;TEXT(MONTH(_xlfn.MINIFS(Consolidado!$B$5:$B$1000,Consolidado!$E$5:$E$1000,$B21,Consolidado!$AA$5:$AA$1000,K$5,Consolidado!$C$5:$C$1000,"Auditoría Externa")),"00")&amp;IF(_xlfn.MAXIFS(Consolidado!$B$5:$B$1000,Consolidado!$E$5:$E$1000,$B21,Consolidado!$AA$5:$AA$1000,K$5,Consolidado!$C$5:$C$1000,"Auditoría Externa")&lt;&gt;_xlfn.MINIFS(Consolidado!$B$5:$B$1000,Consolidado!$E$5:$E$1000,$B21,Consolidado!$AA$5:$AA$1000,K$5,Consolidado!$C$5:$C$1000,"Auditoría Externa")," y "&amp;TEXT(DAY(_xlfn.MAXIFS(Consolidado!$B$5:$B$1000,Consolidado!$E$5:$E$1000,$B21,Consolidado!$AA$5:$AA$1000,K$5,Consolidado!$C$5:$C$1000,"Auditoría Externa")),"00")&amp;"/"&amp;TEXT(MONTH(_xlfn.MAXIFS(Consolidado!$B$5:$B$1000,Consolidado!$E$5:$E$1000,$B21,Consolidado!$AA$5:$AA$1000,K$5,Consolidado!$C$5:$C$1000,"Auditoría Externa")),"00"),""),""),IF(SUMIFS(Consolidado!$AD$5:$AD$1000,Consolidado!$E$5:$E$1000,$B21,Consolidado!$AA$5:$AA$1000,K$5,Consolidado!$C$5:$C$1000,"SSF")&gt;0,"SSF "&amp;TEXT(DAY(_xlfn.MINIFS(Consolidado!$B$5:$B$1000,Consolidado!$E$5:$E$1000,$B21,Consolidado!$AA$5:$AA$1000,K$5,Consolidado!$C$5:$C$1000,"SSF")),"00")&amp;"/"&amp;TEXT(MONTH(_xlfn.MINIFS(Consolidado!$B$5:$B$1000,Consolidado!$E$5:$E$1000,$B21,Consolidado!$AA$5:$AA$1000,K$5,Consolidado!$C$5:$C$1000,"SSF")),"00")&amp;IF(_xlfn.MAXIFS(Consolidado!$B$5:$B$1000,Consolidado!$E$5:$E$1000,$B21,Consolidado!$AA$5:$AA$1000,K$5,Consolidado!$C$5:$C$1000,"SSF")&lt;&gt;_xlfn.MINIFS(Consolidado!$B$5:$B$1000,Consolidado!$E$5:$E$1000,$B21,Consolidado!$AA$5:$AA$1000,K$5,Consolidado!$C$5:$C$1000,"SSF")," y "&amp;TEXT(DAY(_xlfn.MAXIFS(Consolidado!$B$5:$B$1000,Consolidado!$E$5:$E$1000,$B21,Consolidado!$AA$5:$AA$1000,K$5,Consolidado!$C$5:$C$1000,"SSF")),"00")&amp;"/"&amp;TEXT(MONTH(_xlfn.MAXIFS(Consolidado!$B$5:$B$1000,Consolidado!$E$5:$E$1000,$B21,Consolidado!$AA$5:$AA$1000,K$5,Consolidado!$C$5:$C$1000,"SSF")),"00"),""),""),IF(SUMIFS(Consolidado!$AD$5:$AD$1000,Consolidado!$E$5:$E$1000,$B21,Consolidado!$AA$5:$AA$1000,K$5,Consolidado!$C$5:$C$1000,"Comité de Supervisión")&gt;0,"Comité Sup. "&amp;TEXT(DAY(_xlfn.MINIFS(Consolidado!$B$5:$B$1000,Consolidado!$E$5:$E$1000,$B21,Consolidado!$AA$5:$AA$1000,K$5,Consolidado!$C$5:$C$1000,"Comité de Supervisión")),"00")&amp;"/"&amp;TEXT(MONTH(_xlfn.MINIFS(Consolidado!$B$5:$B$1000,Consolidado!$E$5:$E$1000,$B21,Consolidado!$AA$5:$AA$1000,K$5,Consolidado!$C$5:$C$1000,"Comité de Supervisión")),"00")&amp;IF(_xlfn.MAXIFS(Consolidado!$B$5:$B$1000,Consolidado!$E$5:$E$1000,$B21,Consolidado!$AA$5:$AA$1000,K$5,Consolidado!$C$5:$C$1000,"Comité de Supervisión")&lt;&gt;_xlfn.MINIFS(Consolidado!$B$5:$B$1000,Consolidado!$E$5:$E$1000,$B21,Consolidado!$AA$5:$AA$1000,K$5,Consolidado!$C$5:$C$1000,"Comité de Supervisión")," y "&amp;TEXT(DAY(_xlfn.MAXIFS(Consolidado!$B$5:$B$1000,Consolidado!$E$5:$E$1000,$B21,Consolidado!$AA$5:$AA$1000,K$5,Consolidado!$C$5:$C$1000,"Comité de Supervisión")),"00")&amp;"/"&amp;TEXT(MONTH(_xlfn.MAXIFS(Consolidado!$B$5:$B$1000,Consolidado!$E$5:$E$1000,$B21,Consolidado!$AA$5:$AA$1000,K$5,Consolidado!$C$5:$C$1000,"Comité de Supervisión")),"00"),""),""),IF(SUMIFS(Consolidado!$AD$5:$AD$1000,Consolidado!$E$5:$E$1000,$B21,Consolidado!$AA$5:$AA$1000,K$5,Consolidado!$C$5:$C$1000,"Consejo de Administración")&gt;0,"Consejo "&amp;TEXT(DAY(_xlfn.MINIFS(Consolidado!$B$5:$B$1000,Consolidado!$E$5:$E$1000,$B21,Consolidado!$AA$5:$AA$1000,K$5,Consolidado!$C$5:$C$1000,"Consejo de Administración")),"00")&amp;"/"&amp;TEXT(MONTH(_xlfn.MINIFS(Consolidado!$B$5:$B$1000,Consolidado!$E$5:$E$1000,$B21,Consolidado!$AA$5:$AA$1000,K$5,Consolidado!$C$5:$C$1000,"Consejo de Administración")),"00")&amp;IF(_xlfn.MAXIFS(Consolidado!$B$5:$B$1000,Consolidado!$E$5:$E$1000,$B21,Consolidado!$AA$5:$AA$1000,K$5,Consolidado!$C$5:$C$1000,"Consejo de Administración")&lt;&gt;_xlfn.MINIFS(Consolidado!$B$5:$B$1000,Consolidado!$E$5:$E$1000,$B21,Consolidado!$AA$5:$AA$1000,K$5,Consolidado!$C$5:$C$1000,"Consejo de Administración")," y "&amp;TEXT(DAY(_xlfn.MAXIFS(Consolidado!$B$5:$B$1000,Consolidado!$E$5:$E$1000,$B21,Consolidado!$AA$5:$AA$1000,K$5,Consolidado!$C$5:$C$1000,"Consejo de Administración")),"00")&amp;"/"&amp;TEXT(MONTH(_xlfn.MAXIFS(Consolidado!$B$5:$B$1000,Consolidado!$E$5:$E$1000,$B21,Consolidado!$AA$5:$AA$1000,K$5,Consolidado!$C$5:$C$1000,"Consejo de Administración")),"00"),""),""),IF(SUMIFS(Consolidado!$AD$5:$AD$1000,Consolidado!$E$5:$E$1000,$B21,Consolidado!$AA$5:$AA$1000,K$5,Consolidado!$C$5:$C$1000,"Otros")&gt;0,"Otros "&amp;TEXT(DAY(_xlfn.MINIFS(Consolidado!$B$5:$B$1000,Consolidado!$E$5:$E$1000,$B21,Consolidado!$AA$5:$AA$1000,K$5,Consolidado!$C$5:$C$1000,"Otros")),"00")&amp;"/"&amp;TEXT(MONTH(_xlfn.MINIFS(Consolidado!$B$5:$B$1000,Consolidado!$E$5:$E$1000,$B21,Consolidado!$AA$5:$AA$1000,K$5,Consolidado!$C$5:$C$1000,"Otros")),"00")&amp;IF(_xlfn.MAXIFS(Consolidado!$B$5:$B$1000,Consolidado!$E$5:$E$1000,$B21,Consolidado!$AA$5:$AA$1000,K$5,Consolidado!$C$5:$C$1000,"Otros")&lt;&gt;_xlfn.MINIFS(Consolidado!$B$5:$B$1000,Consolidado!$E$5:$E$1000,$B21,Consolidado!$AA$5:$AA$1000,K$5,Consolidado!$C$5:$C$1000,"Otros")," y "&amp;TEXT(DAY(_xlfn.MAXIFS(Consolidado!$B$5:$B$1000,Consolidado!$E$5:$E$1000,$B21,Consolidado!$AA$5:$AA$1000,K$5,Consolidado!$C$5:$C$1000,"Otros")),"00")&amp;"/"&amp;TEXT(MONTH(_xlfn.MAXIFS(Consolidado!$B$5:$B$1000,Consolidado!$E$5:$E$1000,$B21,Consolidado!$AA$5:$AA$1000,K$5,Consolidado!$C$5:$C$1000,"Otros")),"00"),""),""))</f>
        <v/>
      </c>
      <c r="L21" s="37" t="str">
        <f aca="false">_xlfn.TEXTJOIN(" +"&amp;CHAR(10),TRUE(),IF(SUMIFS(Consolidado!$AD$5:$AD$1000,Consolidado!$E$5:$E$1000,$B21,Consolidado!$AA$5:$AA$1000,L$5,Consolidado!$C$5:$C$1000,"Auditoría Interna")&gt;0,"Interna "&amp;TEXT(DAY(_xlfn.MINIFS(Consolidado!$B$5:$B$1000,Consolidado!$E$5:$E$1000,$B21,Consolidado!$AA$5:$AA$1000,L$5,Consolidado!$C$5:$C$1000,"Auditoría Interna")),"00")&amp;"/"&amp;TEXT(MONTH(_xlfn.MINIFS(Consolidado!$B$5:$B$1000,Consolidado!$E$5:$E$1000,$B21,Consolidado!$AA$5:$AA$1000,L$5,Consolidado!$C$5:$C$1000,"Auditoría Interna")),"00")&amp;IF(_xlfn.MAXIFS(Consolidado!$B$5:$B$1000,Consolidado!$E$5:$E$1000,$B21,Consolidado!$AA$5:$AA$1000,L$5,Consolidado!$C$5:$C$1000,"Auditoría Interna")&lt;&gt;_xlfn.MINIFS(Consolidado!$B$5:$B$1000,Consolidado!$E$5:$E$1000,$B21,Consolidado!$AA$5:$AA$1000,L$5,Consolidado!$C$5:$C$1000,"Auditoría Interna")," y "&amp;TEXT(DAY(_xlfn.MAXIFS(Consolidado!$B$5:$B$1000,Consolidado!$E$5:$E$1000,$B21,Consolidado!$AA$5:$AA$1000,L$5,Consolidado!$C$5:$C$1000,"Auditoría Interna")),"00")&amp;"/"&amp;TEXT(MONTH(_xlfn.MAXIFS(Consolidado!$B$5:$B$1000,Consolidado!$E$5:$E$1000,$B21,Consolidado!$AA$5:$AA$1000,L$5,Consolidado!$C$5:$C$1000,"Auditoría Interna")),"00"),""),""),IF(SUMIFS(Consolidado!$AD$5:$AD$1000,Consolidado!$E$5:$E$1000,$B21,Consolidado!$AA$5:$AA$1000,L$5,Consolidado!$C$5:$C$1000,"Auditoría Externa")&gt;0,"Externa "&amp;TEXT(DAY(_xlfn.MINIFS(Consolidado!$B$5:$B$1000,Consolidado!$E$5:$E$1000,$B21,Consolidado!$AA$5:$AA$1000,L$5,Consolidado!$C$5:$C$1000,"Auditoría Externa")),"00")&amp;"/"&amp;TEXT(MONTH(_xlfn.MINIFS(Consolidado!$B$5:$B$1000,Consolidado!$E$5:$E$1000,$B21,Consolidado!$AA$5:$AA$1000,L$5,Consolidado!$C$5:$C$1000,"Auditoría Externa")),"00")&amp;IF(_xlfn.MAXIFS(Consolidado!$B$5:$B$1000,Consolidado!$E$5:$E$1000,$B21,Consolidado!$AA$5:$AA$1000,L$5,Consolidado!$C$5:$C$1000,"Auditoría Externa")&lt;&gt;_xlfn.MINIFS(Consolidado!$B$5:$B$1000,Consolidado!$E$5:$E$1000,$B21,Consolidado!$AA$5:$AA$1000,L$5,Consolidado!$C$5:$C$1000,"Auditoría Externa")," y "&amp;TEXT(DAY(_xlfn.MAXIFS(Consolidado!$B$5:$B$1000,Consolidado!$E$5:$E$1000,$B21,Consolidado!$AA$5:$AA$1000,L$5,Consolidado!$C$5:$C$1000,"Auditoría Externa")),"00")&amp;"/"&amp;TEXT(MONTH(_xlfn.MAXIFS(Consolidado!$B$5:$B$1000,Consolidado!$E$5:$E$1000,$B21,Consolidado!$AA$5:$AA$1000,L$5,Consolidado!$C$5:$C$1000,"Auditoría Externa")),"00"),""),""),IF(SUMIFS(Consolidado!$AD$5:$AD$1000,Consolidado!$E$5:$E$1000,$B21,Consolidado!$AA$5:$AA$1000,L$5,Consolidado!$C$5:$C$1000,"SSF")&gt;0,"SSF "&amp;TEXT(DAY(_xlfn.MINIFS(Consolidado!$B$5:$B$1000,Consolidado!$E$5:$E$1000,$B21,Consolidado!$AA$5:$AA$1000,L$5,Consolidado!$C$5:$C$1000,"SSF")),"00")&amp;"/"&amp;TEXT(MONTH(_xlfn.MINIFS(Consolidado!$B$5:$B$1000,Consolidado!$E$5:$E$1000,$B21,Consolidado!$AA$5:$AA$1000,L$5,Consolidado!$C$5:$C$1000,"SSF")),"00")&amp;IF(_xlfn.MAXIFS(Consolidado!$B$5:$B$1000,Consolidado!$E$5:$E$1000,$B21,Consolidado!$AA$5:$AA$1000,L$5,Consolidado!$C$5:$C$1000,"SSF")&lt;&gt;_xlfn.MINIFS(Consolidado!$B$5:$B$1000,Consolidado!$E$5:$E$1000,$B21,Consolidado!$AA$5:$AA$1000,L$5,Consolidado!$C$5:$C$1000,"SSF")," y "&amp;TEXT(DAY(_xlfn.MAXIFS(Consolidado!$B$5:$B$1000,Consolidado!$E$5:$E$1000,$B21,Consolidado!$AA$5:$AA$1000,L$5,Consolidado!$C$5:$C$1000,"SSF")),"00")&amp;"/"&amp;TEXT(MONTH(_xlfn.MAXIFS(Consolidado!$B$5:$B$1000,Consolidado!$E$5:$E$1000,$B21,Consolidado!$AA$5:$AA$1000,L$5,Consolidado!$C$5:$C$1000,"SSF")),"00"),""),""),IF(SUMIFS(Consolidado!$AD$5:$AD$1000,Consolidado!$E$5:$E$1000,$B21,Consolidado!$AA$5:$AA$1000,L$5,Consolidado!$C$5:$C$1000,"Comité de Supervisión")&gt;0,"Comité Sup. "&amp;TEXT(DAY(_xlfn.MINIFS(Consolidado!$B$5:$B$1000,Consolidado!$E$5:$E$1000,$B21,Consolidado!$AA$5:$AA$1000,L$5,Consolidado!$C$5:$C$1000,"Comité de Supervisión")),"00")&amp;"/"&amp;TEXT(MONTH(_xlfn.MINIFS(Consolidado!$B$5:$B$1000,Consolidado!$E$5:$E$1000,$B21,Consolidado!$AA$5:$AA$1000,L$5,Consolidado!$C$5:$C$1000,"Comité de Supervisión")),"00")&amp;IF(_xlfn.MAXIFS(Consolidado!$B$5:$B$1000,Consolidado!$E$5:$E$1000,$B21,Consolidado!$AA$5:$AA$1000,L$5,Consolidado!$C$5:$C$1000,"Comité de Supervisión")&lt;&gt;_xlfn.MINIFS(Consolidado!$B$5:$B$1000,Consolidado!$E$5:$E$1000,$B21,Consolidado!$AA$5:$AA$1000,L$5,Consolidado!$C$5:$C$1000,"Comité de Supervisión")," y "&amp;TEXT(DAY(_xlfn.MAXIFS(Consolidado!$B$5:$B$1000,Consolidado!$E$5:$E$1000,$B21,Consolidado!$AA$5:$AA$1000,L$5,Consolidado!$C$5:$C$1000,"Comité de Supervisión")),"00")&amp;"/"&amp;TEXT(MONTH(_xlfn.MAXIFS(Consolidado!$B$5:$B$1000,Consolidado!$E$5:$E$1000,$B21,Consolidado!$AA$5:$AA$1000,L$5,Consolidado!$C$5:$C$1000,"Comité de Supervisión")),"00"),""),""),IF(SUMIFS(Consolidado!$AD$5:$AD$1000,Consolidado!$E$5:$E$1000,$B21,Consolidado!$AA$5:$AA$1000,L$5,Consolidado!$C$5:$C$1000,"Consejo de Administración")&gt;0,"Consejo "&amp;TEXT(DAY(_xlfn.MINIFS(Consolidado!$B$5:$B$1000,Consolidado!$E$5:$E$1000,$B21,Consolidado!$AA$5:$AA$1000,L$5,Consolidado!$C$5:$C$1000,"Consejo de Administración")),"00")&amp;"/"&amp;TEXT(MONTH(_xlfn.MINIFS(Consolidado!$B$5:$B$1000,Consolidado!$E$5:$E$1000,$B21,Consolidado!$AA$5:$AA$1000,L$5,Consolidado!$C$5:$C$1000,"Consejo de Administración")),"00")&amp;IF(_xlfn.MAXIFS(Consolidado!$B$5:$B$1000,Consolidado!$E$5:$E$1000,$B21,Consolidado!$AA$5:$AA$1000,L$5,Consolidado!$C$5:$C$1000,"Consejo de Administración")&lt;&gt;_xlfn.MINIFS(Consolidado!$B$5:$B$1000,Consolidado!$E$5:$E$1000,$B21,Consolidado!$AA$5:$AA$1000,L$5,Consolidado!$C$5:$C$1000,"Consejo de Administración")," y "&amp;TEXT(DAY(_xlfn.MAXIFS(Consolidado!$B$5:$B$1000,Consolidado!$E$5:$E$1000,$B21,Consolidado!$AA$5:$AA$1000,L$5,Consolidado!$C$5:$C$1000,"Consejo de Administración")),"00")&amp;"/"&amp;TEXT(MONTH(_xlfn.MAXIFS(Consolidado!$B$5:$B$1000,Consolidado!$E$5:$E$1000,$B21,Consolidado!$AA$5:$AA$1000,L$5,Consolidado!$C$5:$C$1000,"Consejo de Administración")),"00"),""),""),IF(SUMIFS(Consolidado!$AD$5:$AD$1000,Consolidado!$E$5:$E$1000,$B21,Consolidado!$AA$5:$AA$1000,L$5,Consolidado!$C$5:$C$1000,"Otros")&gt;0,"Otros "&amp;TEXT(DAY(_xlfn.MINIFS(Consolidado!$B$5:$B$1000,Consolidado!$E$5:$E$1000,$B21,Consolidado!$AA$5:$AA$1000,L$5,Consolidado!$C$5:$C$1000,"Otros")),"00")&amp;"/"&amp;TEXT(MONTH(_xlfn.MINIFS(Consolidado!$B$5:$B$1000,Consolidado!$E$5:$E$1000,$B21,Consolidado!$AA$5:$AA$1000,L$5,Consolidado!$C$5:$C$1000,"Otros")),"00")&amp;IF(_xlfn.MAXIFS(Consolidado!$B$5:$B$1000,Consolidado!$E$5:$E$1000,$B21,Consolidado!$AA$5:$AA$1000,L$5,Consolidado!$C$5:$C$1000,"Otros")&lt;&gt;_xlfn.MINIFS(Consolidado!$B$5:$B$1000,Consolidado!$E$5:$E$1000,$B21,Consolidado!$AA$5:$AA$1000,L$5,Consolidado!$C$5:$C$1000,"Otros")," y "&amp;TEXT(DAY(_xlfn.MAXIFS(Consolidado!$B$5:$B$1000,Consolidado!$E$5:$E$1000,$B21,Consolidado!$AA$5:$AA$1000,L$5,Consolidado!$C$5:$C$1000,"Otros")),"00")&amp;"/"&amp;TEXT(MONTH(_xlfn.MAXIFS(Consolidado!$B$5:$B$1000,Consolidado!$E$5:$E$1000,$B21,Consolidado!$AA$5:$AA$1000,L$5,Consolidado!$C$5:$C$1000,"Otros")),"00"),""),""))</f>
        <v/>
      </c>
      <c r="M21" s="37" t="str">
        <f aca="false">_xlfn.TEXTJOIN(" +"&amp;CHAR(10),TRUE(),IF(SUMIFS(Consolidado!$AD$5:$AD$1000,Consolidado!$E$5:$E$1000,$B21,Consolidado!$AA$5:$AA$1000,M$5,Consolidado!$C$5:$C$1000,"Auditoría Interna")&gt;0,"Interna "&amp;TEXT(DAY(_xlfn.MINIFS(Consolidado!$B$5:$B$1000,Consolidado!$E$5:$E$1000,$B21,Consolidado!$AA$5:$AA$1000,M$5,Consolidado!$C$5:$C$1000,"Auditoría Interna")),"00")&amp;"/"&amp;TEXT(MONTH(_xlfn.MINIFS(Consolidado!$B$5:$B$1000,Consolidado!$E$5:$E$1000,$B21,Consolidado!$AA$5:$AA$1000,M$5,Consolidado!$C$5:$C$1000,"Auditoría Interna")),"00")&amp;IF(_xlfn.MAXIFS(Consolidado!$B$5:$B$1000,Consolidado!$E$5:$E$1000,$B21,Consolidado!$AA$5:$AA$1000,M$5,Consolidado!$C$5:$C$1000,"Auditoría Interna")&lt;&gt;_xlfn.MINIFS(Consolidado!$B$5:$B$1000,Consolidado!$E$5:$E$1000,$B21,Consolidado!$AA$5:$AA$1000,M$5,Consolidado!$C$5:$C$1000,"Auditoría Interna")," y "&amp;TEXT(DAY(_xlfn.MAXIFS(Consolidado!$B$5:$B$1000,Consolidado!$E$5:$E$1000,$B21,Consolidado!$AA$5:$AA$1000,M$5,Consolidado!$C$5:$C$1000,"Auditoría Interna")),"00")&amp;"/"&amp;TEXT(MONTH(_xlfn.MAXIFS(Consolidado!$B$5:$B$1000,Consolidado!$E$5:$E$1000,$B21,Consolidado!$AA$5:$AA$1000,M$5,Consolidado!$C$5:$C$1000,"Auditoría Interna")),"00"),""),""),IF(SUMIFS(Consolidado!$AD$5:$AD$1000,Consolidado!$E$5:$E$1000,$B21,Consolidado!$AA$5:$AA$1000,M$5,Consolidado!$C$5:$C$1000,"Auditoría Externa")&gt;0,"Externa "&amp;TEXT(DAY(_xlfn.MINIFS(Consolidado!$B$5:$B$1000,Consolidado!$E$5:$E$1000,$B21,Consolidado!$AA$5:$AA$1000,M$5,Consolidado!$C$5:$C$1000,"Auditoría Externa")),"00")&amp;"/"&amp;TEXT(MONTH(_xlfn.MINIFS(Consolidado!$B$5:$B$1000,Consolidado!$E$5:$E$1000,$B21,Consolidado!$AA$5:$AA$1000,M$5,Consolidado!$C$5:$C$1000,"Auditoría Externa")),"00")&amp;IF(_xlfn.MAXIFS(Consolidado!$B$5:$B$1000,Consolidado!$E$5:$E$1000,$B21,Consolidado!$AA$5:$AA$1000,M$5,Consolidado!$C$5:$C$1000,"Auditoría Externa")&lt;&gt;_xlfn.MINIFS(Consolidado!$B$5:$B$1000,Consolidado!$E$5:$E$1000,$B21,Consolidado!$AA$5:$AA$1000,M$5,Consolidado!$C$5:$C$1000,"Auditoría Externa")," y "&amp;TEXT(DAY(_xlfn.MAXIFS(Consolidado!$B$5:$B$1000,Consolidado!$E$5:$E$1000,$B21,Consolidado!$AA$5:$AA$1000,M$5,Consolidado!$C$5:$C$1000,"Auditoría Externa")),"00")&amp;"/"&amp;TEXT(MONTH(_xlfn.MAXIFS(Consolidado!$B$5:$B$1000,Consolidado!$E$5:$E$1000,$B21,Consolidado!$AA$5:$AA$1000,M$5,Consolidado!$C$5:$C$1000,"Auditoría Externa")),"00"),""),""),IF(SUMIFS(Consolidado!$AD$5:$AD$1000,Consolidado!$E$5:$E$1000,$B21,Consolidado!$AA$5:$AA$1000,M$5,Consolidado!$C$5:$C$1000,"SSF")&gt;0,"SSF "&amp;TEXT(DAY(_xlfn.MINIFS(Consolidado!$B$5:$B$1000,Consolidado!$E$5:$E$1000,$B21,Consolidado!$AA$5:$AA$1000,M$5,Consolidado!$C$5:$C$1000,"SSF")),"00")&amp;"/"&amp;TEXT(MONTH(_xlfn.MINIFS(Consolidado!$B$5:$B$1000,Consolidado!$E$5:$E$1000,$B21,Consolidado!$AA$5:$AA$1000,M$5,Consolidado!$C$5:$C$1000,"SSF")),"00")&amp;IF(_xlfn.MAXIFS(Consolidado!$B$5:$B$1000,Consolidado!$E$5:$E$1000,$B21,Consolidado!$AA$5:$AA$1000,M$5,Consolidado!$C$5:$C$1000,"SSF")&lt;&gt;_xlfn.MINIFS(Consolidado!$B$5:$B$1000,Consolidado!$E$5:$E$1000,$B21,Consolidado!$AA$5:$AA$1000,M$5,Consolidado!$C$5:$C$1000,"SSF")," y "&amp;TEXT(DAY(_xlfn.MAXIFS(Consolidado!$B$5:$B$1000,Consolidado!$E$5:$E$1000,$B21,Consolidado!$AA$5:$AA$1000,M$5,Consolidado!$C$5:$C$1000,"SSF")),"00")&amp;"/"&amp;TEXT(MONTH(_xlfn.MAXIFS(Consolidado!$B$5:$B$1000,Consolidado!$E$5:$E$1000,$B21,Consolidado!$AA$5:$AA$1000,M$5,Consolidado!$C$5:$C$1000,"SSF")),"00"),""),""),IF(SUMIFS(Consolidado!$AD$5:$AD$1000,Consolidado!$E$5:$E$1000,$B21,Consolidado!$AA$5:$AA$1000,M$5,Consolidado!$C$5:$C$1000,"Comité de Supervisión")&gt;0,"Comité Sup. "&amp;TEXT(DAY(_xlfn.MINIFS(Consolidado!$B$5:$B$1000,Consolidado!$E$5:$E$1000,$B21,Consolidado!$AA$5:$AA$1000,M$5,Consolidado!$C$5:$C$1000,"Comité de Supervisión")),"00")&amp;"/"&amp;TEXT(MONTH(_xlfn.MINIFS(Consolidado!$B$5:$B$1000,Consolidado!$E$5:$E$1000,$B21,Consolidado!$AA$5:$AA$1000,M$5,Consolidado!$C$5:$C$1000,"Comité de Supervisión")),"00")&amp;IF(_xlfn.MAXIFS(Consolidado!$B$5:$B$1000,Consolidado!$E$5:$E$1000,$B21,Consolidado!$AA$5:$AA$1000,M$5,Consolidado!$C$5:$C$1000,"Comité de Supervisión")&lt;&gt;_xlfn.MINIFS(Consolidado!$B$5:$B$1000,Consolidado!$E$5:$E$1000,$B21,Consolidado!$AA$5:$AA$1000,M$5,Consolidado!$C$5:$C$1000,"Comité de Supervisión")," y "&amp;TEXT(DAY(_xlfn.MAXIFS(Consolidado!$B$5:$B$1000,Consolidado!$E$5:$E$1000,$B21,Consolidado!$AA$5:$AA$1000,M$5,Consolidado!$C$5:$C$1000,"Comité de Supervisión")),"00")&amp;"/"&amp;TEXT(MONTH(_xlfn.MAXIFS(Consolidado!$B$5:$B$1000,Consolidado!$E$5:$E$1000,$B21,Consolidado!$AA$5:$AA$1000,M$5,Consolidado!$C$5:$C$1000,"Comité de Supervisión")),"00"),""),""),IF(SUMIFS(Consolidado!$AD$5:$AD$1000,Consolidado!$E$5:$E$1000,$B21,Consolidado!$AA$5:$AA$1000,M$5,Consolidado!$C$5:$C$1000,"Consejo de Administración")&gt;0,"Consejo "&amp;TEXT(DAY(_xlfn.MINIFS(Consolidado!$B$5:$B$1000,Consolidado!$E$5:$E$1000,$B21,Consolidado!$AA$5:$AA$1000,M$5,Consolidado!$C$5:$C$1000,"Consejo de Administración")),"00")&amp;"/"&amp;TEXT(MONTH(_xlfn.MINIFS(Consolidado!$B$5:$B$1000,Consolidado!$E$5:$E$1000,$B21,Consolidado!$AA$5:$AA$1000,M$5,Consolidado!$C$5:$C$1000,"Consejo de Administración")),"00")&amp;IF(_xlfn.MAXIFS(Consolidado!$B$5:$B$1000,Consolidado!$E$5:$E$1000,$B21,Consolidado!$AA$5:$AA$1000,M$5,Consolidado!$C$5:$C$1000,"Consejo de Administración")&lt;&gt;_xlfn.MINIFS(Consolidado!$B$5:$B$1000,Consolidado!$E$5:$E$1000,$B21,Consolidado!$AA$5:$AA$1000,M$5,Consolidado!$C$5:$C$1000,"Consejo de Administración")," y "&amp;TEXT(DAY(_xlfn.MAXIFS(Consolidado!$B$5:$B$1000,Consolidado!$E$5:$E$1000,$B21,Consolidado!$AA$5:$AA$1000,M$5,Consolidado!$C$5:$C$1000,"Consejo de Administración")),"00")&amp;"/"&amp;TEXT(MONTH(_xlfn.MAXIFS(Consolidado!$B$5:$B$1000,Consolidado!$E$5:$E$1000,$B21,Consolidado!$AA$5:$AA$1000,M$5,Consolidado!$C$5:$C$1000,"Consejo de Administración")),"00"),""),""),IF(SUMIFS(Consolidado!$AD$5:$AD$1000,Consolidado!$E$5:$E$1000,$B21,Consolidado!$AA$5:$AA$1000,M$5,Consolidado!$C$5:$C$1000,"Otros")&gt;0,"Otros "&amp;TEXT(DAY(_xlfn.MINIFS(Consolidado!$B$5:$B$1000,Consolidado!$E$5:$E$1000,$B21,Consolidado!$AA$5:$AA$1000,M$5,Consolidado!$C$5:$C$1000,"Otros")),"00")&amp;"/"&amp;TEXT(MONTH(_xlfn.MINIFS(Consolidado!$B$5:$B$1000,Consolidado!$E$5:$E$1000,$B21,Consolidado!$AA$5:$AA$1000,M$5,Consolidado!$C$5:$C$1000,"Otros")),"00")&amp;IF(_xlfn.MAXIFS(Consolidado!$B$5:$B$1000,Consolidado!$E$5:$E$1000,$B21,Consolidado!$AA$5:$AA$1000,M$5,Consolidado!$C$5:$C$1000,"Otros")&lt;&gt;_xlfn.MINIFS(Consolidado!$B$5:$B$1000,Consolidado!$E$5:$E$1000,$B21,Consolidado!$AA$5:$AA$1000,M$5,Consolidado!$C$5:$C$1000,"Otros")," y "&amp;TEXT(DAY(_xlfn.MAXIFS(Consolidado!$B$5:$B$1000,Consolidado!$E$5:$E$1000,$B21,Consolidado!$AA$5:$AA$1000,M$5,Consolidado!$C$5:$C$1000,"Otros")),"00")&amp;"/"&amp;TEXT(MONTH(_xlfn.MAXIFS(Consolidado!$B$5:$B$1000,Consolidado!$E$5:$E$1000,$B21,Consolidado!$AA$5:$AA$1000,M$5,Consolidado!$C$5:$C$1000,"Otros")),"00"),""),""))</f>
        <v/>
      </c>
      <c r="N21" s="37" t="str">
        <f aca="false">_xlfn.TEXTJOIN(" +"&amp;CHAR(10),TRUE(),IF(SUMIFS(Consolidado!$AD$5:$AD$1000,Consolidado!$E$5:$E$1000,$B21,Consolidado!$AA$5:$AA$1000,N$5,Consolidado!$C$5:$C$1000,"Auditoría Interna")&gt;0,"Interna "&amp;TEXT(DAY(_xlfn.MINIFS(Consolidado!$B$5:$B$1000,Consolidado!$E$5:$E$1000,$B21,Consolidado!$AA$5:$AA$1000,N$5,Consolidado!$C$5:$C$1000,"Auditoría Interna")),"00")&amp;"/"&amp;TEXT(MONTH(_xlfn.MINIFS(Consolidado!$B$5:$B$1000,Consolidado!$E$5:$E$1000,$B21,Consolidado!$AA$5:$AA$1000,N$5,Consolidado!$C$5:$C$1000,"Auditoría Interna")),"00")&amp;IF(_xlfn.MAXIFS(Consolidado!$B$5:$B$1000,Consolidado!$E$5:$E$1000,$B21,Consolidado!$AA$5:$AA$1000,N$5,Consolidado!$C$5:$C$1000,"Auditoría Interna")&lt;&gt;_xlfn.MINIFS(Consolidado!$B$5:$B$1000,Consolidado!$E$5:$E$1000,$B21,Consolidado!$AA$5:$AA$1000,N$5,Consolidado!$C$5:$C$1000,"Auditoría Interna")," y "&amp;TEXT(DAY(_xlfn.MAXIFS(Consolidado!$B$5:$B$1000,Consolidado!$E$5:$E$1000,$B21,Consolidado!$AA$5:$AA$1000,N$5,Consolidado!$C$5:$C$1000,"Auditoría Interna")),"00")&amp;"/"&amp;TEXT(MONTH(_xlfn.MAXIFS(Consolidado!$B$5:$B$1000,Consolidado!$E$5:$E$1000,$B21,Consolidado!$AA$5:$AA$1000,N$5,Consolidado!$C$5:$C$1000,"Auditoría Interna")),"00"),""),""),IF(SUMIFS(Consolidado!$AD$5:$AD$1000,Consolidado!$E$5:$E$1000,$B21,Consolidado!$AA$5:$AA$1000,N$5,Consolidado!$C$5:$C$1000,"Auditoría Externa")&gt;0,"Externa "&amp;TEXT(DAY(_xlfn.MINIFS(Consolidado!$B$5:$B$1000,Consolidado!$E$5:$E$1000,$B21,Consolidado!$AA$5:$AA$1000,N$5,Consolidado!$C$5:$C$1000,"Auditoría Externa")),"00")&amp;"/"&amp;TEXT(MONTH(_xlfn.MINIFS(Consolidado!$B$5:$B$1000,Consolidado!$E$5:$E$1000,$B21,Consolidado!$AA$5:$AA$1000,N$5,Consolidado!$C$5:$C$1000,"Auditoría Externa")),"00")&amp;IF(_xlfn.MAXIFS(Consolidado!$B$5:$B$1000,Consolidado!$E$5:$E$1000,$B21,Consolidado!$AA$5:$AA$1000,N$5,Consolidado!$C$5:$C$1000,"Auditoría Externa")&lt;&gt;_xlfn.MINIFS(Consolidado!$B$5:$B$1000,Consolidado!$E$5:$E$1000,$B21,Consolidado!$AA$5:$AA$1000,N$5,Consolidado!$C$5:$C$1000,"Auditoría Externa")," y "&amp;TEXT(DAY(_xlfn.MAXIFS(Consolidado!$B$5:$B$1000,Consolidado!$E$5:$E$1000,$B21,Consolidado!$AA$5:$AA$1000,N$5,Consolidado!$C$5:$C$1000,"Auditoría Externa")),"00")&amp;"/"&amp;TEXT(MONTH(_xlfn.MAXIFS(Consolidado!$B$5:$B$1000,Consolidado!$E$5:$E$1000,$B21,Consolidado!$AA$5:$AA$1000,N$5,Consolidado!$C$5:$C$1000,"Auditoría Externa")),"00"),""),""),IF(SUMIFS(Consolidado!$AD$5:$AD$1000,Consolidado!$E$5:$E$1000,$B21,Consolidado!$AA$5:$AA$1000,N$5,Consolidado!$C$5:$C$1000,"SSF")&gt;0,"SSF "&amp;TEXT(DAY(_xlfn.MINIFS(Consolidado!$B$5:$B$1000,Consolidado!$E$5:$E$1000,$B21,Consolidado!$AA$5:$AA$1000,N$5,Consolidado!$C$5:$C$1000,"SSF")),"00")&amp;"/"&amp;TEXT(MONTH(_xlfn.MINIFS(Consolidado!$B$5:$B$1000,Consolidado!$E$5:$E$1000,$B21,Consolidado!$AA$5:$AA$1000,N$5,Consolidado!$C$5:$C$1000,"SSF")),"00")&amp;IF(_xlfn.MAXIFS(Consolidado!$B$5:$B$1000,Consolidado!$E$5:$E$1000,$B21,Consolidado!$AA$5:$AA$1000,N$5,Consolidado!$C$5:$C$1000,"SSF")&lt;&gt;_xlfn.MINIFS(Consolidado!$B$5:$B$1000,Consolidado!$E$5:$E$1000,$B21,Consolidado!$AA$5:$AA$1000,N$5,Consolidado!$C$5:$C$1000,"SSF")," y "&amp;TEXT(DAY(_xlfn.MAXIFS(Consolidado!$B$5:$B$1000,Consolidado!$E$5:$E$1000,$B21,Consolidado!$AA$5:$AA$1000,N$5,Consolidado!$C$5:$C$1000,"SSF")),"00")&amp;"/"&amp;TEXT(MONTH(_xlfn.MAXIFS(Consolidado!$B$5:$B$1000,Consolidado!$E$5:$E$1000,$B21,Consolidado!$AA$5:$AA$1000,N$5,Consolidado!$C$5:$C$1000,"SSF")),"00"),""),""),IF(SUMIFS(Consolidado!$AD$5:$AD$1000,Consolidado!$E$5:$E$1000,$B21,Consolidado!$AA$5:$AA$1000,N$5,Consolidado!$C$5:$C$1000,"Comité de Supervisión")&gt;0,"Comité Sup. "&amp;TEXT(DAY(_xlfn.MINIFS(Consolidado!$B$5:$B$1000,Consolidado!$E$5:$E$1000,$B21,Consolidado!$AA$5:$AA$1000,N$5,Consolidado!$C$5:$C$1000,"Comité de Supervisión")),"00")&amp;"/"&amp;TEXT(MONTH(_xlfn.MINIFS(Consolidado!$B$5:$B$1000,Consolidado!$E$5:$E$1000,$B21,Consolidado!$AA$5:$AA$1000,N$5,Consolidado!$C$5:$C$1000,"Comité de Supervisión")),"00")&amp;IF(_xlfn.MAXIFS(Consolidado!$B$5:$B$1000,Consolidado!$E$5:$E$1000,$B21,Consolidado!$AA$5:$AA$1000,N$5,Consolidado!$C$5:$C$1000,"Comité de Supervisión")&lt;&gt;_xlfn.MINIFS(Consolidado!$B$5:$B$1000,Consolidado!$E$5:$E$1000,$B21,Consolidado!$AA$5:$AA$1000,N$5,Consolidado!$C$5:$C$1000,"Comité de Supervisión")," y "&amp;TEXT(DAY(_xlfn.MAXIFS(Consolidado!$B$5:$B$1000,Consolidado!$E$5:$E$1000,$B21,Consolidado!$AA$5:$AA$1000,N$5,Consolidado!$C$5:$C$1000,"Comité de Supervisión")),"00")&amp;"/"&amp;TEXT(MONTH(_xlfn.MAXIFS(Consolidado!$B$5:$B$1000,Consolidado!$E$5:$E$1000,$B21,Consolidado!$AA$5:$AA$1000,N$5,Consolidado!$C$5:$C$1000,"Comité de Supervisión")),"00"),""),""),IF(SUMIFS(Consolidado!$AD$5:$AD$1000,Consolidado!$E$5:$E$1000,$B21,Consolidado!$AA$5:$AA$1000,N$5,Consolidado!$C$5:$C$1000,"Consejo de Administración")&gt;0,"Consejo "&amp;TEXT(DAY(_xlfn.MINIFS(Consolidado!$B$5:$B$1000,Consolidado!$E$5:$E$1000,$B21,Consolidado!$AA$5:$AA$1000,N$5,Consolidado!$C$5:$C$1000,"Consejo de Administración")),"00")&amp;"/"&amp;TEXT(MONTH(_xlfn.MINIFS(Consolidado!$B$5:$B$1000,Consolidado!$E$5:$E$1000,$B21,Consolidado!$AA$5:$AA$1000,N$5,Consolidado!$C$5:$C$1000,"Consejo de Administración")),"00")&amp;IF(_xlfn.MAXIFS(Consolidado!$B$5:$B$1000,Consolidado!$E$5:$E$1000,$B21,Consolidado!$AA$5:$AA$1000,N$5,Consolidado!$C$5:$C$1000,"Consejo de Administración")&lt;&gt;_xlfn.MINIFS(Consolidado!$B$5:$B$1000,Consolidado!$E$5:$E$1000,$B21,Consolidado!$AA$5:$AA$1000,N$5,Consolidado!$C$5:$C$1000,"Consejo de Administración")," y "&amp;TEXT(DAY(_xlfn.MAXIFS(Consolidado!$B$5:$B$1000,Consolidado!$E$5:$E$1000,$B21,Consolidado!$AA$5:$AA$1000,N$5,Consolidado!$C$5:$C$1000,"Consejo de Administración")),"00")&amp;"/"&amp;TEXT(MONTH(_xlfn.MAXIFS(Consolidado!$B$5:$B$1000,Consolidado!$E$5:$E$1000,$B21,Consolidado!$AA$5:$AA$1000,N$5,Consolidado!$C$5:$C$1000,"Consejo de Administración")),"00"),""),""),IF(SUMIFS(Consolidado!$AD$5:$AD$1000,Consolidado!$E$5:$E$1000,$B21,Consolidado!$AA$5:$AA$1000,N$5,Consolidado!$C$5:$C$1000,"Otros")&gt;0,"Otros "&amp;TEXT(DAY(_xlfn.MINIFS(Consolidado!$B$5:$B$1000,Consolidado!$E$5:$E$1000,$B21,Consolidado!$AA$5:$AA$1000,N$5,Consolidado!$C$5:$C$1000,"Otros")),"00")&amp;"/"&amp;TEXT(MONTH(_xlfn.MINIFS(Consolidado!$B$5:$B$1000,Consolidado!$E$5:$E$1000,$B21,Consolidado!$AA$5:$AA$1000,N$5,Consolidado!$C$5:$C$1000,"Otros")),"00")&amp;IF(_xlfn.MAXIFS(Consolidado!$B$5:$B$1000,Consolidado!$E$5:$E$1000,$B21,Consolidado!$AA$5:$AA$1000,N$5,Consolidado!$C$5:$C$1000,"Otros")&lt;&gt;_xlfn.MINIFS(Consolidado!$B$5:$B$1000,Consolidado!$E$5:$E$1000,$B21,Consolidado!$AA$5:$AA$1000,N$5,Consolidado!$C$5:$C$1000,"Otros")," y "&amp;TEXT(DAY(_xlfn.MAXIFS(Consolidado!$B$5:$B$1000,Consolidado!$E$5:$E$1000,$B21,Consolidado!$AA$5:$AA$1000,N$5,Consolidado!$C$5:$C$1000,"Otros")),"00")&amp;"/"&amp;TEXT(MONTH(_xlfn.MAXIFS(Consolidado!$B$5:$B$1000,Consolidado!$E$5:$E$1000,$B21,Consolidado!$AA$5:$AA$1000,N$5,Consolidado!$C$5:$C$1000,"Otros")),"00"),""),""))</f>
        <v/>
      </c>
      <c r="O21" s="37" t="str">
        <f aca="false">_xlfn.TEXTJOIN(" +"&amp;CHAR(10),TRUE(),IF(SUMIFS(Consolidado!$AD$5:$AD$1000,Consolidado!$E$5:$E$1000,$B21,Consolidado!$AA$5:$AA$1000,O$5,Consolidado!$C$5:$C$1000,"Auditoría Interna")&gt;0,"Interna "&amp;TEXT(DAY(_xlfn.MINIFS(Consolidado!$B$5:$B$1000,Consolidado!$E$5:$E$1000,$B21,Consolidado!$AA$5:$AA$1000,O$5,Consolidado!$C$5:$C$1000,"Auditoría Interna")),"00")&amp;"/"&amp;TEXT(MONTH(_xlfn.MINIFS(Consolidado!$B$5:$B$1000,Consolidado!$E$5:$E$1000,$B21,Consolidado!$AA$5:$AA$1000,O$5,Consolidado!$C$5:$C$1000,"Auditoría Interna")),"00")&amp;IF(_xlfn.MAXIFS(Consolidado!$B$5:$B$1000,Consolidado!$E$5:$E$1000,$B21,Consolidado!$AA$5:$AA$1000,O$5,Consolidado!$C$5:$C$1000,"Auditoría Interna")&lt;&gt;_xlfn.MINIFS(Consolidado!$B$5:$B$1000,Consolidado!$E$5:$E$1000,$B21,Consolidado!$AA$5:$AA$1000,O$5,Consolidado!$C$5:$C$1000,"Auditoría Interna")," y "&amp;TEXT(DAY(_xlfn.MAXIFS(Consolidado!$B$5:$B$1000,Consolidado!$E$5:$E$1000,$B21,Consolidado!$AA$5:$AA$1000,O$5,Consolidado!$C$5:$C$1000,"Auditoría Interna")),"00")&amp;"/"&amp;TEXT(MONTH(_xlfn.MAXIFS(Consolidado!$B$5:$B$1000,Consolidado!$E$5:$E$1000,$B21,Consolidado!$AA$5:$AA$1000,O$5,Consolidado!$C$5:$C$1000,"Auditoría Interna")),"00"),""),""),IF(SUMIFS(Consolidado!$AD$5:$AD$1000,Consolidado!$E$5:$E$1000,$B21,Consolidado!$AA$5:$AA$1000,O$5,Consolidado!$C$5:$C$1000,"Auditoría Externa")&gt;0,"Externa "&amp;TEXT(DAY(_xlfn.MINIFS(Consolidado!$B$5:$B$1000,Consolidado!$E$5:$E$1000,$B21,Consolidado!$AA$5:$AA$1000,O$5,Consolidado!$C$5:$C$1000,"Auditoría Externa")),"00")&amp;"/"&amp;TEXT(MONTH(_xlfn.MINIFS(Consolidado!$B$5:$B$1000,Consolidado!$E$5:$E$1000,$B21,Consolidado!$AA$5:$AA$1000,O$5,Consolidado!$C$5:$C$1000,"Auditoría Externa")),"00")&amp;IF(_xlfn.MAXIFS(Consolidado!$B$5:$B$1000,Consolidado!$E$5:$E$1000,$B21,Consolidado!$AA$5:$AA$1000,O$5,Consolidado!$C$5:$C$1000,"Auditoría Externa")&lt;&gt;_xlfn.MINIFS(Consolidado!$B$5:$B$1000,Consolidado!$E$5:$E$1000,$B21,Consolidado!$AA$5:$AA$1000,O$5,Consolidado!$C$5:$C$1000,"Auditoría Externa")," y "&amp;TEXT(DAY(_xlfn.MAXIFS(Consolidado!$B$5:$B$1000,Consolidado!$E$5:$E$1000,$B21,Consolidado!$AA$5:$AA$1000,O$5,Consolidado!$C$5:$C$1000,"Auditoría Externa")),"00")&amp;"/"&amp;TEXT(MONTH(_xlfn.MAXIFS(Consolidado!$B$5:$B$1000,Consolidado!$E$5:$E$1000,$B21,Consolidado!$AA$5:$AA$1000,O$5,Consolidado!$C$5:$C$1000,"Auditoría Externa")),"00"),""),""),IF(SUMIFS(Consolidado!$AD$5:$AD$1000,Consolidado!$E$5:$E$1000,$B21,Consolidado!$AA$5:$AA$1000,O$5,Consolidado!$C$5:$C$1000,"SSF")&gt;0,"SSF "&amp;TEXT(DAY(_xlfn.MINIFS(Consolidado!$B$5:$B$1000,Consolidado!$E$5:$E$1000,$B21,Consolidado!$AA$5:$AA$1000,O$5,Consolidado!$C$5:$C$1000,"SSF")),"00")&amp;"/"&amp;TEXT(MONTH(_xlfn.MINIFS(Consolidado!$B$5:$B$1000,Consolidado!$E$5:$E$1000,$B21,Consolidado!$AA$5:$AA$1000,O$5,Consolidado!$C$5:$C$1000,"SSF")),"00")&amp;IF(_xlfn.MAXIFS(Consolidado!$B$5:$B$1000,Consolidado!$E$5:$E$1000,$B21,Consolidado!$AA$5:$AA$1000,O$5,Consolidado!$C$5:$C$1000,"SSF")&lt;&gt;_xlfn.MINIFS(Consolidado!$B$5:$B$1000,Consolidado!$E$5:$E$1000,$B21,Consolidado!$AA$5:$AA$1000,O$5,Consolidado!$C$5:$C$1000,"SSF")," y "&amp;TEXT(DAY(_xlfn.MAXIFS(Consolidado!$B$5:$B$1000,Consolidado!$E$5:$E$1000,$B21,Consolidado!$AA$5:$AA$1000,O$5,Consolidado!$C$5:$C$1000,"SSF")),"00")&amp;"/"&amp;TEXT(MONTH(_xlfn.MAXIFS(Consolidado!$B$5:$B$1000,Consolidado!$E$5:$E$1000,$B21,Consolidado!$AA$5:$AA$1000,O$5,Consolidado!$C$5:$C$1000,"SSF")),"00"),""),""),IF(SUMIFS(Consolidado!$AD$5:$AD$1000,Consolidado!$E$5:$E$1000,$B21,Consolidado!$AA$5:$AA$1000,O$5,Consolidado!$C$5:$C$1000,"Comité de Supervisión")&gt;0,"Comité Sup. "&amp;TEXT(DAY(_xlfn.MINIFS(Consolidado!$B$5:$B$1000,Consolidado!$E$5:$E$1000,$B21,Consolidado!$AA$5:$AA$1000,O$5,Consolidado!$C$5:$C$1000,"Comité de Supervisión")),"00")&amp;"/"&amp;TEXT(MONTH(_xlfn.MINIFS(Consolidado!$B$5:$B$1000,Consolidado!$E$5:$E$1000,$B21,Consolidado!$AA$5:$AA$1000,O$5,Consolidado!$C$5:$C$1000,"Comité de Supervisión")),"00")&amp;IF(_xlfn.MAXIFS(Consolidado!$B$5:$B$1000,Consolidado!$E$5:$E$1000,$B21,Consolidado!$AA$5:$AA$1000,O$5,Consolidado!$C$5:$C$1000,"Comité de Supervisión")&lt;&gt;_xlfn.MINIFS(Consolidado!$B$5:$B$1000,Consolidado!$E$5:$E$1000,$B21,Consolidado!$AA$5:$AA$1000,O$5,Consolidado!$C$5:$C$1000,"Comité de Supervisión")," y "&amp;TEXT(DAY(_xlfn.MAXIFS(Consolidado!$B$5:$B$1000,Consolidado!$E$5:$E$1000,$B21,Consolidado!$AA$5:$AA$1000,O$5,Consolidado!$C$5:$C$1000,"Comité de Supervisión")),"00")&amp;"/"&amp;TEXT(MONTH(_xlfn.MAXIFS(Consolidado!$B$5:$B$1000,Consolidado!$E$5:$E$1000,$B21,Consolidado!$AA$5:$AA$1000,O$5,Consolidado!$C$5:$C$1000,"Comité de Supervisión")),"00"),""),""),IF(SUMIFS(Consolidado!$AD$5:$AD$1000,Consolidado!$E$5:$E$1000,$B21,Consolidado!$AA$5:$AA$1000,O$5,Consolidado!$C$5:$C$1000,"Consejo de Administración")&gt;0,"Consejo "&amp;TEXT(DAY(_xlfn.MINIFS(Consolidado!$B$5:$B$1000,Consolidado!$E$5:$E$1000,$B21,Consolidado!$AA$5:$AA$1000,O$5,Consolidado!$C$5:$C$1000,"Consejo de Administración")),"00")&amp;"/"&amp;TEXT(MONTH(_xlfn.MINIFS(Consolidado!$B$5:$B$1000,Consolidado!$E$5:$E$1000,$B21,Consolidado!$AA$5:$AA$1000,O$5,Consolidado!$C$5:$C$1000,"Consejo de Administración")),"00")&amp;IF(_xlfn.MAXIFS(Consolidado!$B$5:$B$1000,Consolidado!$E$5:$E$1000,$B21,Consolidado!$AA$5:$AA$1000,O$5,Consolidado!$C$5:$C$1000,"Consejo de Administración")&lt;&gt;_xlfn.MINIFS(Consolidado!$B$5:$B$1000,Consolidado!$E$5:$E$1000,$B21,Consolidado!$AA$5:$AA$1000,O$5,Consolidado!$C$5:$C$1000,"Consejo de Administración")," y "&amp;TEXT(DAY(_xlfn.MAXIFS(Consolidado!$B$5:$B$1000,Consolidado!$E$5:$E$1000,$B21,Consolidado!$AA$5:$AA$1000,O$5,Consolidado!$C$5:$C$1000,"Consejo de Administración")),"00")&amp;"/"&amp;TEXT(MONTH(_xlfn.MAXIFS(Consolidado!$B$5:$B$1000,Consolidado!$E$5:$E$1000,$B21,Consolidado!$AA$5:$AA$1000,O$5,Consolidado!$C$5:$C$1000,"Consejo de Administración")),"00"),""),""),IF(SUMIFS(Consolidado!$AD$5:$AD$1000,Consolidado!$E$5:$E$1000,$B21,Consolidado!$AA$5:$AA$1000,O$5,Consolidado!$C$5:$C$1000,"Otros")&gt;0,"Otros "&amp;TEXT(DAY(_xlfn.MINIFS(Consolidado!$B$5:$B$1000,Consolidado!$E$5:$E$1000,$B21,Consolidado!$AA$5:$AA$1000,O$5,Consolidado!$C$5:$C$1000,"Otros")),"00")&amp;"/"&amp;TEXT(MONTH(_xlfn.MINIFS(Consolidado!$B$5:$B$1000,Consolidado!$E$5:$E$1000,$B21,Consolidado!$AA$5:$AA$1000,O$5,Consolidado!$C$5:$C$1000,"Otros")),"00")&amp;IF(_xlfn.MAXIFS(Consolidado!$B$5:$B$1000,Consolidado!$E$5:$E$1000,$B21,Consolidado!$AA$5:$AA$1000,O$5,Consolidado!$C$5:$C$1000,"Otros")&lt;&gt;_xlfn.MINIFS(Consolidado!$B$5:$B$1000,Consolidado!$E$5:$E$1000,$B21,Consolidado!$AA$5:$AA$1000,O$5,Consolidado!$C$5:$C$1000,"Otros")," y "&amp;TEXT(DAY(_xlfn.MAXIFS(Consolidado!$B$5:$B$1000,Consolidado!$E$5:$E$1000,$B21,Consolidado!$AA$5:$AA$1000,O$5,Consolidado!$C$5:$C$1000,"Otros")),"00")&amp;"/"&amp;TEXT(MONTH(_xlfn.MAXIFS(Consolidado!$B$5:$B$1000,Consolidado!$E$5:$E$1000,$B21,Consolidado!$AA$5:$AA$1000,O$5,Consolidado!$C$5:$C$1000,"Otros")),"00"),""),""))</f>
        <v/>
      </c>
      <c r="P21" s="37" t="str">
        <f aca="false">_xlfn.TEXTJOIN(" +"&amp;CHAR(10),TRUE(),IF(SUMIFS(Consolidado!$AD$5:$AD$1000,Consolidado!$E$5:$E$1000,$B21,Consolidado!$AA$5:$AA$1000,P$5,Consolidado!$C$5:$C$1000,"Auditoría Interna")&gt;0,"Interna "&amp;TEXT(DAY(_xlfn.MINIFS(Consolidado!$B$5:$B$1000,Consolidado!$E$5:$E$1000,$B21,Consolidado!$AA$5:$AA$1000,P$5,Consolidado!$C$5:$C$1000,"Auditoría Interna")),"00")&amp;"/"&amp;TEXT(MONTH(_xlfn.MINIFS(Consolidado!$B$5:$B$1000,Consolidado!$E$5:$E$1000,$B21,Consolidado!$AA$5:$AA$1000,P$5,Consolidado!$C$5:$C$1000,"Auditoría Interna")),"00")&amp;IF(_xlfn.MAXIFS(Consolidado!$B$5:$B$1000,Consolidado!$E$5:$E$1000,$B21,Consolidado!$AA$5:$AA$1000,P$5,Consolidado!$C$5:$C$1000,"Auditoría Interna")&lt;&gt;_xlfn.MINIFS(Consolidado!$B$5:$B$1000,Consolidado!$E$5:$E$1000,$B21,Consolidado!$AA$5:$AA$1000,P$5,Consolidado!$C$5:$C$1000,"Auditoría Interna")," y "&amp;TEXT(DAY(_xlfn.MAXIFS(Consolidado!$B$5:$B$1000,Consolidado!$E$5:$E$1000,$B21,Consolidado!$AA$5:$AA$1000,P$5,Consolidado!$C$5:$C$1000,"Auditoría Interna")),"00")&amp;"/"&amp;TEXT(MONTH(_xlfn.MAXIFS(Consolidado!$B$5:$B$1000,Consolidado!$E$5:$E$1000,$B21,Consolidado!$AA$5:$AA$1000,P$5,Consolidado!$C$5:$C$1000,"Auditoría Interna")),"00"),""),""),IF(SUMIFS(Consolidado!$AD$5:$AD$1000,Consolidado!$E$5:$E$1000,$B21,Consolidado!$AA$5:$AA$1000,P$5,Consolidado!$C$5:$C$1000,"Auditoría Externa")&gt;0,"Externa "&amp;TEXT(DAY(_xlfn.MINIFS(Consolidado!$B$5:$B$1000,Consolidado!$E$5:$E$1000,$B21,Consolidado!$AA$5:$AA$1000,P$5,Consolidado!$C$5:$C$1000,"Auditoría Externa")),"00")&amp;"/"&amp;TEXT(MONTH(_xlfn.MINIFS(Consolidado!$B$5:$B$1000,Consolidado!$E$5:$E$1000,$B21,Consolidado!$AA$5:$AA$1000,P$5,Consolidado!$C$5:$C$1000,"Auditoría Externa")),"00")&amp;IF(_xlfn.MAXIFS(Consolidado!$B$5:$B$1000,Consolidado!$E$5:$E$1000,$B21,Consolidado!$AA$5:$AA$1000,P$5,Consolidado!$C$5:$C$1000,"Auditoría Externa")&lt;&gt;_xlfn.MINIFS(Consolidado!$B$5:$B$1000,Consolidado!$E$5:$E$1000,$B21,Consolidado!$AA$5:$AA$1000,P$5,Consolidado!$C$5:$C$1000,"Auditoría Externa")," y "&amp;TEXT(DAY(_xlfn.MAXIFS(Consolidado!$B$5:$B$1000,Consolidado!$E$5:$E$1000,$B21,Consolidado!$AA$5:$AA$1000,P$5,Consolidado!$C$5:$C$1000,"Auditoría Externa")),"00")&amp;"/"&amp;TEXT(MONTH(_xlfn.MAXIFS(Consolidado!$B$5:$B$1000,Consolidado!$E$5:$E$1000,$B21,Consolidado!$AA$5:$AA$1000,P$5,Consolidado!$C$5:$C$1000,"Auditoría Externa")),"00"),""),""),IF(SUMIFS(Consolidado!$AD$5:$AD$1000,Consolidado!$E$5:$E$1000,$B21,Consolidado!$AA$5:$AA$1000,P$5,Consolidado!$C$5:$C$1000,"SSF")&gt;0,"SSF "&amp;TEXT(DAY(_xlfn.MINIFS(Consolidado!$B$5:$B$1000,Consolidado!$E$5:$E$1000,$B21,Consolidado!$AA$5:$AA$1000,P$5,Consolidado!$C$5:$C$1000,"SSF")),"00")&amp;"/"&amp;TEXT(MONTH(_xlfn.MINIFS(Consolidado!$B$5:$B$1000,Consolidado!$E$5:$E$1000,$B21,Consolidado!$AA$5:$AA$1000,P$5,Consolidado!$C$5:$C$1000,"SSF")),"00")&amp;IF(_xlfn.MAXIFS(Consolidado!$B$5:$B$1000,Consolidado!$E$5:$E$1000,$B21,Consolidado!$AA$5:$AA$1000,P$5,Consolidado!$C$5:$C$1000,"SSF")&lt;&gt;_xlfn.MINIFS(Consolidado!$B$5:$B$1000,Consolidado!$E$5:$E$1000,$B21,Consolidado!$AA$5:$AA$1000,P$5,Consolidado!$C$5:$C$1000,"SSF")," y "&amp;TEXT(DAY(_xlfn.MAXIFS(Consolidado!$B$5:$B$1000,Consolidado!$E$5:$E$1000,$B21,Consolidado!$AA$5:$AA$1000,P$5,Consolidado!$C$5:$C$1000,"SSF")),"00")&amp;"/"&amp;TEXT(MONTH(_xlfn.MAXIFS(Consolidado!$B$5:$B$1000,Consolidado!$E$5:$E$1000,$B21,Consolidado!$AA$5:$AA$1000,P$5,Consolidado!$C$5:$C$1000,"SSF")),"00"),""),""),IF(SUMIFS(Consolidado!$AD$5:$AD$1000,Consolidado!$E$5:$E$1000,$B21,Consolidado!$AA$5:$AA$1000,P$5,Consolidado!$C$5:$C$1000,"Comité de Supervisión")&gt;0,"Comité Sup. "&amp;TEXT(DAY(_xlfn.MINIFS(Consolidado!$B$5:$B$1000,Consolidado!$E$5:$E$1000,$B21,Consolidado!$AA$5:$AA$1000,P$5,Consolidado!$C$5:$C$1000,"Comité de Supervisión")),"00")&amp;"/"&amp;TEXT(MONTH(_xlfn.MINIFS(Consolidado!$B$5:$B$1000,Consolidado!$E$5:$E$1000,$B21,Consolidado!$AA$5:$AA$1000,P$5,Consolidado!$C$5:$C$1000,"Comité de Supervisión")),"00")&amp;IF(_xlfn.MAXIFS(Consolidado!$B$5:$B$1000,Consolidado!$E$5:$E$1000,$B21,Consolidado!$AA$5:$AA$1000,P$5,Consolidado!$C$5:$C$1000,"Comité de Supervisión")&lt;&gt;_xlfn.MINIFS(Consolidado!$B$5:$B$1000,Consolidado!$E$5:$E$1000,$B21,Consolidado!$AA$5:$AA$1000,P$5,Consolidado!$C$5:$C$1000,"Comité de Supervisión")," y "&amp;TEXT(DAY(_xlfn.MAXIFS(Consolidado!$B$5:$B$1000,Consolidado!$E$5:$E$1000,$B21,Consolidado!$AA$5:$AA$1000,P$5,Consolidado!$C$5:$C$1000,"Comité de Supervisión")),"00")&amp;"/"&amp;TEXT(MONTH(_xlfn.MAXIFS(Consolidado!$B$5:$B$1000,Consolidado!$E$5:$E$1000,$B21,Consolidado!$AA$5:$AA$1000,P$5,Consolidado!$C$5:$C$1000,"Comité de Supervisión")),"00"),""),""),IF(SUMIFS(Consolidado!$AD$5:$AD$1000,Consolidado!$E$5:$E$1000,$B21,Consolidado!$AA$5:$AA$1000,P$5,Consolidado!$C$5:$C$1000,"Consejo de Administración")&gt;0,"Consejo "&amp;TEXT(DAY(_xlfn.MINIFS(Consolidado!$B$5:$B$1000,Consolidado!$E$5:$E$1000,$B21,Consolidado!$AA$5:$AA$1000,P$5,Consolidado!$C$5:$C$1000,"Consejo de Administración")),"00")&amp;"/"&amp;TEXT(MONTH(_xlfn.MINIFS(Consolidado!$B$5:$B$1000,Consolidado!$E$5:$E$1000,$B21,Consolidado!$AA$5:$AA$1000,P$5,Consolidado!$C$5:$C$1000,"Consejo de Administración")),"00")&amp;IF(_xlfn.MAXIFS(Consolidado!$B$5:$B$1000,Consolidado!$E$5:$E$1000,$B21,Consolidado!$AA$5:$AA$1000,P$5,Consolidado!$C$5:$C$1000,"Consejo de Administración")&lt;&gt;_xlfn.MINIFS(Consolidado!$B$5:$B$1000,Consolidado!$E$5:$E$1000,$B21,Consolidado!$AA$5:$AA$1000,P$5,Consolidado!$C$5:$C$1000,"Consejo de Administración")," y "&amp;TEXT(DAY(_xlfn.MAXIFS(Consolidado!$B$5:$B$1000,Consolidado!$E$5:$E$1000,$B21,Consolidado!$AA$5:$AA$1000,P$5,Consolidado!$C$5:$C$1000,"Consejo de Administración")),"00")&amp;"/"&amp;TEXT(MONTH(_xlfn.MAXIFS(Consolidado!$B$5:$B$1000,Consolidado!$E$5:$E$1000,$B21,Consolidado!$AA$5:$AA$1000,P$5,Consolidado!$C$5:$C$1000,"Consejo de Administración")),"00"),""),""),IF(SUMIFS(Consolidado!$AD$5:$AD$1000,Consolidado!$E$5:$E$1000,$B21,Consolidado!$AA$5:$AA$1000,P$5,Consolidado!$C$5:$C$1000,"Otros")&gt;0,"Otros "&amp;TEXT(DAY(_xlfn.MINIFS(Consolidado!$B$5:$B$1000,Consolidado!$E$5:$E$1000,$B21,Consolidado!$AA$5:$AA$1000,P$5,Consolidado!$C$5:$C$1000,"Otros")),"00")&amp;"/"&amp;TEXT(MONTH(_xlfn.MINIFS(Consolidado!$B$5:$B$1000,Consolidado!$E$5:$E$1000,$B21,Consolidado!$AA$5:$AA$1000,P$5,Consolidado!$C$5:$C$1000,"Otros")),"00")&amp;IF(_xlfn.MAXIFS(Consolidado!$B$5:$B$1000,Consolidado!$E$5:$E$1000,$B21,Consolidado!$AA$5:$AA$1000,P$5,Consolidado!$C$5:$C$1000,"Otros")&lt;&gt;_xlfn.MINIFS(Consolidado!$B$5:$B$1000,Consolidado!$E$5:$E$1000,$B21,Consolidado!$AA$5:$AA$1000,P$5,Consolidado!$C$5:$C$1000,"Otros")," y "&amp;TEXT(DAY(_xlfn.MAXIFS(Consolidado!$B$5:$B$1000,Consolidado!$E$5:$E$1000,$B21,Consolidado!$AA$5:$AA$1000,P$5,Consolidado!$C$5:$C$1000,"Otros")),"00")&amp;"/"&amp;TEXT(MONTH(_xlfn.MAXIFS(Consolidado!$B$5:$B$1000,Consolidado!$E$5:$E$1000,$B21,Consolidado!$AA$5:$AA$1000,P$5,Consolidado!$C$5:$C$1000,"Otros")),"00"),""),""))</f>
        <v>Externa 06/10</v>
      </c>
      <c r="Q21" s="37" t="str">
        <f aca="false">_xlfn.TEXTJOIN(" +"&amp;CHAR(10),TRUE(),IF(SUMIFS(Consolidado!$AD$5:$AD$1000,Consolidado!$E$5:$E$1000,$B21,Consolidado!$AA$5:$AA$1000,Q$5,Consolidado!$C$5:$C$1000,"Auditoría Interna")&gt;0,"Interna "&amp;TEXT(DAY(_xlfn.MINIFS(Consolidado!$B$5:$B$1000,Consolidado!$E$5:$E$1000,$B21,Consolidado!$AA$5:$AA$1000,Q$5,Consolidado!$C$5:$C$1000,"Auditoría Interna")),"00")&amp;"/"&amp;TEXT(MONTH(_xlfn.MINIFS(Consolidado!$B$5:$B$1000,Consolidado!$E$5:$E$1000,$B21,Consolidado!$AA$5:$AA$1000,Q$5,Consolidado!$C$5:$C$1000,"Auditoría Interna")),"00")&amp;IF(_xlfn.MAXIFS(Consolidado!$B$5:$B$1000,Consolidado!$E$5:$E$1000,$B21,Consolidado!$AA$5:$AA$1000,Q$5,Consolidado!$C$5:$C$1000,"Auditoría Interna")&lt;&gt;_xlfn.MINIFS(Consolidado!$B$5:$B$1000,Consolidado!$E$5:$E$1000,$B21,Consolidado!$AA$5:$AA$1000,Q$5,Consolidado!$C$5:$C$1000,"Auditoría Interna")," y "&amp;TEXT(DAY(_xlfn.MAXIFS(Consolidado!$B$5:$B$1000,Consolidado!$E$5:$E$1000,$B21,Consolidado!$AA$5:$AA$1000,Q$5,Consolidado!$C$5:$C$1000,"Auditoría Interna")),"00")&amp;"/"&amp;TEXT(MONTH(_xlfn.MAXIFS(Consolidado!$B$5:$B$1000,Consolidado!$E$5:$E$1000,$B21,Consolidado!$AA$5:$AA$1000,Q$5,Consolidado!$C$5:$C$1000,"Auditoría Interna")),"00"),""),""),IF(SUMIFS(Consolidado!$AD$5:$AD$1000,Consolidado!$E$5:$E$1000,$B21,Consolidado!$AA$5:$AA$1000,Q$5,Consolidado!$C$5:$C$1000,"Auditoría Externa")&gt;0,"Externa "&amp;TEXT(DAY(_xlfn.MINIFS(Consolidado!$B$5:$B$1000,Consolidado!$E$5:$E$1000,$B21,Consolidado!$AA$5:$AA$1000,Q$5,Consolidado!$C$5:$C$1000,"Auditoría Externa")),"00")&amp;"/"&amp;TEXT(MONTH(_xlfn.MINIFS(Consolidado!$B$5:$B$1000,Consolidado!$E$5:$E$1000,$B21,Consolidado!$AA$5:$AA$1000,Q$5,Consolidado!$C$5:$C$1000,"Auditoría Externa")),"00")&amp;IF(_xlfn.MAXIFS(Consolidado!$B$5:$B$1000,Consolidado!$E$5:$E$1000,$B21,Consolidado!$AA$5:$AA$1000,Q$5,Consolidado!$C$5:$C$1000,"Auditoría Externa")&lt;&gt;_xlfn.MINIFS(Consolidado!$B$5:$B$1000,Consolidado!$E$5:$E$1000,$B21,Consolidado!$AA$5:$AA$1000,Q$5,Consolidado!$C$5:$C$1000,"Auditoría Externa")," y "&amp;TEXT(DAY(_xlfn.MAXIFS(Consolidado!$B$5:$B$1000,Consolidado!$E$5:$E$1000,$B21,Consolidado!$AA$5:$AA$1000,Q$5,Consolidado!$C$5:$C$1000,"Auditoría Externa")),"00")&amp;"/"&amp;TEXT(MONTH(_xlfn.MAXIFS(Consolidado!$B$5:$B$1000,Consolidado!$E$5:$E$1000,$B21,Consolidado!$AA$5:$AA$1000,Q$5,Consolidado!$C$5:$C$1000,"Auditoría Externa")),"00"),""),""),IF(SUMIFS(Consolidado!$AD$5:$AD$1000,Consolidado!$E$5:$E$1000,$B21,Consolidado!$AA$5:$AA$1000,Q$5,Consolidado!$C$5:$C$1000,"SSF")&gt;0,"SSF "&amp;TEXT(DAY(_xlfn.MINIFS(Consolidado!$B$5:$B$1000,Consolidado!$E$5:$E$1000,$B21,Consolidado!$AA$5:$AA$1000,Q$5,Consolidado!$C$5:$C$1000,"SSF")),"00")&amp;"/"&amp;TEXT(MONTH(_xlfn.MINIFS(Consolidado!$B$5:$B$1000,Consolidado!$E$5:$E$1000,$B21,Consolidado!$AA$5:$AA$1000,Q$5,Consolidado!$C$5:$C$1000,"SSF")),"00")&amp;IF(_xlfn.MAXIFS(Consolidado!$B$5:$B$1000,Consolidado!$E$5:$E$1000,$B21,Consolidado!$AA$5:$AA$1000,Q$5,Consolidado!$C$5:$C$1000,"SSF")&lt;&gt;_xlfn.MINIFS(Consolidado!$B$5:$B$1000,Consolidado!$E$5:$E$1000,$B21,Consolidado!$AA$5:$AA$1000,Q$5,Consolidado!$C$5:$C$1000,"SSF")," y "&amp;TEXT(DAY(_xlfn.MAXIFS(Consolidado!$B$5:$B$1000,Consolidado!$E$5:$E$1000,$B21,Consolidado!$AA$5:$AA$1000,Q$5,Consolidado!$C$5:$C$1000,"SSF")),"00")&amp;"/"&amp;TEXT(MONTH(_xlfn.MAXIFS(Consolidado!$B$5:$B$1000,Consolidado!$E$5:$E$1000,$B21,Consolidado!$AA$5:$AA$1000,Q$5,Consolidado!$C$5:$C$1000,"SSF")),"00"),""),""),IF(SUMIFS(Consolidado!$AD$5:$AD$1000,Consolidado!$E$5:$E$1000,$B21,Consolidado!$AA$5:$AA$1000,Q$5,Consolidado!$C$5:$C$1000,"Comité de Supervisión")&gt;0,"Comité Sup. "&amp;TEXT(DAY(_xlfn.MINIFS(Consolidado!$B$5:$B$1000,Consolidado!$E$5:$E$1000,$B21,Consolidado!$AA$5:$AA$1000,Q$5,Consolidado!$C$5:$C$1000,"Comité de Supervisión")),"00")&amp;"/"&amp;TEXT(MONTH(_xlfn.MINIFS(Consolidado!$B$5:$B$1000,Consolidado!$E$5:$E$1000,$B21,Consolidado!$AA$5:$AA$1000,Q$5,Consolidado!$C$5:$C$1000,"Comité de Supervisión")),"00")&amp;IF(_xlfn.MAXIFS(Consolidado!$B$5:$B$1000,Consolidado!$E$5:$E$1000,$B21,Consolidado!$AA$5:$AA$1000,Q$5,Consolidado!$C$5:$C$1000,"Comité de Supervisión")&lt;&gt;_xlfn.MINIFS(Consolidado!$B$5:$B$1000,Consolidado!$E$5:$E$1000,$B21,Consolidado!$AA$5:$AA$1000,Q$5,Consolidado!$C$5:$C$1000,"Comité de Supervisión")," y "&amp;TEXT(DAY(_xlfn.MAXIFS(Consolidado!$B$5:$B$1000,Consolidado!$E$5:$E$1000,$B21,Consolidado!$AA$5:$AA$1000,Q$5,Consolidado!$C$5:$C$1000,"Comité de Supervisión")),"00")&amp;"/"&amp;TEXT(MONTH(_xlfn.MAXIFS(Consolidado!$B$5:$B$1000,Consolidado!$E$5:$E$1000,$B21,Consolidado!$AA$5:$AA$1000,Q$5,Consolidado!$C$5:$C$1000,"Comité de Supervisión")),"00"),""),""),IF(SUMIFS(Consolidado!$AD$5:$AD$1000,Consolidado!$E$5:$E$1000,$B21,Consolidado!$AA$5:$AA$1000,Q$5,Consolidado!$C$5:$C$1000,"Consejo de Administración")&gt;0,"Consejo "&amp;TEXT(DAY(_xlfn.MINIFS(Consolidado!$B$5:$B$1000,Consolidado!$E$5:$E$1000,$B21,Consolidado!$AA$5:$AA$1000,Q$5,Consolidado!$C$5:$C$1000,"Consejo de Administración")),"00")&amp;"/"&amp;TEXT(MONTH(_xlfn.MINIFS(Consolidado!$B$5:$B$1000,Consolidado!$E$5:$E$1000,$B21,Consolidado!$AA$5:$AA$1000,Q$5,Consolidado!$C$5:$C$1000,"Consejo de Administración")),"00")&amp;IF(_xlfn.MAXIFS(Consolidado!$B$5:$B$1000,Consolidado!$E$5:$E$1000,$B21,Consolidado!$AA$5:$AA$1000,Q$5,Consolidado!$C$5:$C$1000,"Consejo de Administración")&lt;&gt;_xlfn.MINIFS(Consolidado!$B$5:$B$1000,Consolidado!$E$5:$E$1000,$B21,Consolidado!$AA$5:$AA$1000,Q$5,Consolidado!$C$5:$C$1000,"Consejo de Administración")," y "&amp;TEXT(DAY(_xlfn.MAXIFS(Consolidado!$B$5:$B$1000,Consolidado!$E$5:$E$1000,$B21,Consolidado!$AA$5:$AA$1000,Q$5,Consolidado!$C$5:$C$1000,"Consejo de Administración")),"00")&amp;"/"&amp;TEXT(MONTH(_xlfn.MAXIFS(Consolidado!$B$5:$B$1000,Consolidado!$E$5:$E$1000,$B21,Consolidado!$AA$5:$AA$1000,Q$5,Consolidado!$C$5:$C$1000,"Consejo de Administración")),"00"),""),""),IF(SUMIFS(Consolidado!$AD$5:$AD$1000,Consolidado!$E$5:$E$1000,$B21,Consolidado!$AA$5:$AA$1000,Q$5,Consolidado!$C$5:$C$1000,"Otros")&gt;0,"Otros "&amp;TEXT(DAY(_xlfn.MINIFS(Consolidado!$B$5:$B$1000,Consolidado!$E$5:$E$1000,$B21,Consolidado!$AA$5:$AA$1000,Q$5,Consolidado!$C$5:$C$1000,"Otros")),"00")&amp;"/"&amp;TEXT(MONTH(_xlfn.MINIFS(Consolidado!$B$5:$B$1000,Consolidado!$E$5:$E$1000,$B21,Consolidado!$AA$5:$AA$1000,Q$5,Consolidado!$C$5:$C$1000,"Otros")),"00")&amp;IF(_xlfn.MAXIFS(Consolidado!$B$5:$B$1000,Consolidado!$E$5:$E$1000,$B21,Consolidado!$AA$5:$AA$1000,Q$5,Consolidado!$C$5:$C$1000,"Otros")&lt;&gt;_xlfn.MINIFS(Consolidado!$B$5:$B$1000,Consolidado!$E$5:$E$1000,$B21,Consolidado!$AA$5:$AA$1000,Q$5,Consolidado!$C$5:$C$1000,"Otros")," y "&amp;TEXT(DAY(_xlfn.MAXIFS(Consolidado!$B$5:$B$1000,Consolidado!$E$5:$E$1000,$B21,Consolidado!$AA$5:$AA$1000,Q$5,Consolidado!$C$5:$C$1000,"Otros")),"00")&amp;"/"&amp;TEXT(MONTH(_xlfn.MAXIFS(Consolidado!$B$5:$B$1000,Consolidado!$E$5:$E$1000,$B21,Consolidado!$AA$5:$AA$1000,Q$5,Consolidado!$C$5:$C$1000,"Otros")),"00"),""),""))</f>
        <v/>
      </c>
      <c r="R21" s="37" t="str">
        <f aca="false">_xlfn.TEXTJOIN(" +"&amp;CHAR(10),TRUE(),IF(SUMIFS(Consolidado!$AD$5:$AD$1000,Consolidado!$E$5:$E$1000,$B21,Consolidado!$AA$5:$AA$1000,R$5,Consolidado!$C$5:$C$1000,"Auditoría Interna")&gt;0,"Interna "&amp;TEXT(DAY(_xlfn.MINIFS(Consolidado!$B$5:$B$1000,Consolidado!$E$5:$E$1000,$B21,Consolidado!$AA$5:$AA$1000,R$5,Consolidado!$C$5:$C$1000,"Auditoría Interna")),"00")&amp;"/"&amp;TEXT(MONTH(_xlfn.MINIFS(Consolidado!$B$5:$B$1000,Consolidado!$E$5:$E$1000,$B21,Consolidado!$AA$5:$AA$1000,R$5,Consolidado!$C$5:$C$1000,"Auditoría Interna")),"00")&amp;IF(_xlfn.MAXIFS(Consolidado!$B$5:$B$1000,Consolidado!$E$5:$E$1000,$B21,Consolidado!$AA$5:$AA$1000,R$5,Consolidado!$C$5:$C$1000,"Auditoría Interna")&lt;&gt;_xlfn.MINIFS(Consolidado!$B$5:$B$1000,Consolidado!$E$5:$E$1000,$B21,Consolidado!$AA$5:$AA$1000,R$5,Consolidado!$C$5:$C$1000,"Auditoría Interna")," y "&amp;TEXT(DAY(_xlfn.MAXIFS(Consolidado!$B$5:$B$1000,Consolidado!$E$5:$E$1000,$B21,Consolidado!$AA$5:$AA$1000,R$5,Consolidado!$C$5:$C$1000,"Auditoría Interna")),"00")&amp;"/"&amp;TEXT(MONTH(_xlfn.MAXIFS(Consolidado!$B$5:$B$1000,Consolidado!$E$5:$E$1000,$B21,Consolidado!$AA$5:$AA$1000,R$5,Consolidado!$C$5:$C$1000,"Auditoría Interna")),"00"),""),""),IF(SUMIFS(Consolidado!$AD$5:$AD$1000,Consolidado!$E$5:$E$1000,$B21,Consolidado!$AA$5:$AA$1000,R$5,Consolidado!$C$5:$C$1000,"Auditoría Externa")&gt;0,"Externa "&amp;TEXT(DAY(_xlfn.MINIFS(Consolidado!$B$5:$B$1000,Consolidado!$E$5:$E$1000,$B21,Consolidado!$AA$5:$AA$1000,R$5,Consolidado!$C$5:$C$1000,"Auditoría Externa")),"00")&amp;"/"&amp;TEXT(MONTH(_xlfn.MINIFS(Consolidado!$B$5:$B$1000,Consolidado!$E$5:$E$1000,$B21,Consolidado!$AA$5:$AA$1000,R$5,Consolidado!$C$5:$C$1000,"Auditoría Externa")),"00")&amp;IF(_xlfn.MAXIFS(Consolidado!$B$5:$B$1000,Consolidado!$E$5:$E$1000,$B21,Consolidado!$AA$5:$AA$1000,R$5,Consolidado!$C$5:$C$1000,"Auditoría Externa")&lt;&gt;_xlfn.MINIFS(Consolidado!$B$5:$B$1000,Consolidado!$E$5:$E$1000,$B21,Consolidado!$AA$5:$AA$1000,R$5,Consolidado!$C$5:$C$1000,"Auditoría Externa")," y "&amp;TEXT(DAY(_xlfn.MAXIFS(Consolidado!$B$5:$B$1000,Consolidado!$E$5:$E$1000,$B21,Consolidado!$AA$5:$AA$1000,R$5,Consolidado!$C$5:$C$1000,"Auditoría Externa")),"00")&amp;"/"&amp;TEXT(MONTH(_xlfn.MAXIFS(Consolidado!$B$5:$B$1000,Consolidado!$E$5:$E$1000,$B21,Consolidado!$AA$5:$AA$1000,R$5,Consolidado!$C$5:$C$1000,"Auditoría Externa")),"00"),""),""),IF(SUMIFS(Consolidado!$AD$5:$AD$1000,Consolidado!$E$5:$E$1000,$B21,Consolidado!$AA$5:$AA$1000,R$5,Consolidado!$C$5:$C$1000,"SSF")&gt;0,"SSF "&amp;TEXT(DAY(_xlfn.MINIFS(Consolidado!$B$5:$B$1000,Consolidado!$E$5:$E$1000,$B21,Consolidado!$AA$5:$AA$1000,R$5,Consolidado!$C$5:$C$1000,"SSF")),"00")&amp;"/"&amp;TEXT(MONTH(_xlfn.MINIFS(Consolidado!$B$5:$B$1000,Consolidado!$E$5:$E$1000,$B21,Consolidado!$AA$5:$AA$1000,R$5,Consolidado!$C$5:$C$1000,"SSF")),"00")&amp;IF(_xlfn.MAXIFS(Consolidado!$B$5:$B$1000,Consolidado!$E$5:$E$1000,$B21,Consolidado!$AA$5:$AA$1000,R$5,Consolidado!$C$5:$C$1000,"SSF")&lt;&gt;_xlfn.MINIFS(Consolidado!$B$5:$B$1000,Consolidado!$E$5:$E$1000,$B21,Consolidado!$AA$5:$AA$1000,R$5,Consolidado!$C$5:$C$1000,"SSF")," y "&amp;TEXT(DAY(_xlfn.MAXIFS(Consolidado!$B$5:$B$1000,Consolidado!$E$5:$E$1000,$B21,Consolidado!$AA$5:$AA$1000,R$5,Consolidado!$C$5:$C$1000,"SSF")),"00")&amp;"/"&amp;TEXT(MONTH(_xlfn.MAXIFS(Consolidado!$B$5:$B$1000,Consolidado!$E$5:$E$1000,$B21,Consolidado!$AA$5:$AA$1000,R$5,Consolidado!$C$5:$C$1000,"SSF")),"00"),""),""),IF(SUMIFS(Consolidado!$AD$5:$AD$1000,Consolidado!$E$5:$E$1000,$B21,Consolidado!$AA$5:$AA$1000,R$5,Consolidado!$C$5:$C$1000,"Comité de Supervisión")&gt;0,"Comité Sup. "&amp;TEXT(DAY(_xlfn.MINIFS(Consolidado!$B$5:$B$1000,Consolidado!$E$5:$E$1000,$B21,Consolidado!$AA$5:$AA$1000,R$5,Consolidado!$C$5:$C$1000,"Comité de Supervisión")),"00")&amp;"/"&amp;TEXT(MONTH(_xlfn.MINIFS(Consolidado!$B$5:$B$1000,Consolidado!$E$5:$E$1000,$B21,Consolidado!$AA$5:$AA$1000,R$5,Consolidado!$C$5:$C$1000,"Comité de Supervisión")),"00")&amp;IF(_xlfn.MAXIFS(Consolidado!$B$5:$B$1000,Consolidado!$E$5:$E$1000,$B21,Consolidado!$AA$5:$AA$1000,R$5,Consolidado!$C$5:$C$1000,"Comité de Supervisión")&lt;&gt;_xlfn.MINIFS(Consolidado!$B$5:$B$1000,Consolidado!$E$5:$E$1000,$B21,Consolidado!$AA$5:$AA$1000,R$5,Consolidado!$C$5:$C$1000,"Comité de Supervisión")," y "&amp;TEXT(DAY(_xlfn.MAXIFS(Consolidado!$B$5:$B$1000,Consolidado!$E$5:$E$1000,$B21,Consolidado!$AA$5:$AA$1000,R$5,Consolidado!$C$5:$C$1000,"Comité de Supervisión")),"00")&amp;"/"&amp;TEXT(MONTH(_xlfn.MAXIFS(Consolidado!$B$5:$B$1000,Consolidado!$E$5:$E$1000,$B21,Consolidado!$AA$5:$AA$1000,R$5,Consolidado!$C$5:$C$1000,"Comité de Supervisión")),"00"),""),""),IF(SUMIFS(Consolidado!$AD$5:$AD$1000,Consolidado!$E$5:$E$1000,$B21,Consolidado!$AA$5:$AA$1000,R$5,Consolidado!$C$5:$C$1000,"Consejo de Administración")&gt;0,"Consejo "&amp;TEXT(DAY(_xlfn.MINIFS(Consolidado!$B$5:$B$1000,Consolidado!$E$5:$E$1000,$B21,Consolidado!$AA$5:$AA$1000,R$5,Consolidado!$C$5:$C$1000,"Consejo de Administración")),"00")&amp;"/"&amp;TEXT(MONTH(_xlfn.MINIFS(Consolidado!$B$5:$B$1000,Consolidado!$E$5:$E$1000,$B21,Consolidado!$AA$5:$AA$1000,R$5,Consolidado!$C$5:$C$1000,"Consejo de Administración")),"00")&amp;IF(_xlfn.MAXIFS(Consolidado!$B$5:$B$1000,Consolidado!$E$5:$E$1000,$B21,Consolidado!$AA$5:$AA$1000,R$5,Consolidado!$C$5:$C$1000,"Consejo de Administración")&lt;&gt;_xlfn.MINIFS(Consolidado!$B$5:$B$1000,Consolidado!$E$5:$E$1000,$B21,Consolidado!$AA$5:$AA$1000,R$5,Consolidado!$C$5:$C$1000,"Consejo de Administración")," y "&amp;TEXT(DAY(_xlfn.MAXIFS(Consolidado!$B$5:$B$1000,Consolidado!$E$5:$E$1000,$B21,Consolidado!$AA$5:$AA$1000,R$5,Consolidado!$C$5:$C$1000,"Consejo de Administración")),"00")&amp;"/"&amp;TEXT(MONTH(_xlfn.MAXIFS(Consolidado!$B$5:$B$1000,Consolidado!$E$5:$E$1000,$B21,Consolidado!$AA$5:$AA$1000,R$5,Consolidado!$C$5:$C$1000,"Consejo de Administración")),"00"),""),""),IF(SUMIFS(Consolidado!$AD$5:$AD$1000,Consolidado!$E$5:$E$1000,$B21,Consolidado!$AA$5:$AA$1000,R$5,Consolidado!$C$5:$C$1000,"Otros")&gt;0,"Otros "&amp;TEXT(DAY(_xlfn.MINIFS(Consolidado!$B$5:$B$1000,Consolidado!$E$5:$E$1000,$B21,Consolidado!$AA$5:$AA$1000,R$5,Consolidado!$C$5:$C$1000,"Otros")),"00")&amp;"/"&amp;TEXT(MONTH(_xlfn.MINIFS(Consolidado!$B$5:$B$1000,Consolidado!$E$5:$E$1000,$B21,Consolidado!$AA$5:$AA$1000,R$5,Consolidado!$C$5:$C$1000,"Otros")),"00")&amp;IF(_xlfn.MAXIFS(Consolidado!$B$5:$B$1000,Consolidado!$E$5:$E$1000,$B21,Consolidado!$AA$5:$AA$1000,R$5,Consolidado!$C$5:$C$1000,"Otros")&lt;&gt;_xlfn.MINIFS(Consolidado!$B$5:$B$1000,Consolidado!$E$5:$E$1000,$B21,Consolidado!$AA$5:$AA$1000,R$5,Consolidado!$C$5:$C$1000,"Otros")," y "&amp;TEXT(DAY(_xlfn.MAXIFS(Consolidado!$B$5:$B$1000,Consolidado!$E$5:$E$1000,$B21,Consolidado!$AA$5:$AA$1000,R$5,Consolidado!$C$5:$C$1000,"Otros")),"00")&amp;"/"&amp;TEXT(MONTH(_xlfn.MAXIFS(Consolidado!$B$5:$B$1000,Consolidado!$E$5:$E$1000,$B21,Consolidado!$AA$5:$AA$1000,R$5,Consolidado!$C$5:$C$1000,"Otros")),"00"),""),""))</f>
        <v/>
      </c>
    </row>
    <row r="22" customFormat="false" ht="61.5" hidden="true" customHeight="true" outlineLevel="0" collapsed="false">
      <c r="A22" s="31" t="n">
        <v>17</v>
      </c>
      <c r="B22" s="32" t="str">
        <f aca="false">Catálogos!C18</f>
        <v>Riesgo de liquidez</v>
      </c>
      <c r="C22" s="33" t="str">
        <f aca="false">Catálogos!D18</f>
        <v>NRP-05</v>
      </c>
      <c r="D22" s="17" t="n">
        <f aca="false">SUMIFS(Consolidado!$AD$5:$AD$1000,Consolidado!$E$5:$E$1000,B22,Consolidado!$H$5:$H$1000,$C$2)</f>
        <v>1</v>
      </c>
      <c r="E22" s="36" t="str">
        <f aca="false">IF(((SUMIFS(Consolidado!$AD$5:$AD$1000,Consolidado!$E$5:$E$1000,$B22,Consolidado!$C$5:$C$1000,"Auditoría Interna",Consolidado!$H$5:$H$1000,$C$2)&gt;0)+(SUMIFS(Consolidado!$AD$5:$AD$1000,Consolidado!$E$5:$E$1000,$B22,Consolidado!$C$5:$C$1000,"Auditoría Externa",Consolidado!$H$5:$H$1000,$C$2)&gt;0)+(SUMIFS(Consolidado!$AD$5:$AD$1000,Consolidado!$E$5:$E$1000,$B22,Consolidado!$C$5:$C$1000,"SSF",Consolidado!$H$5:$H$1000,$C$2)&gt;0)+(SUMIFS(Consolidado!$AD$5:$AD$1000,Consolidado!$E$5:$E$1000,$B22,Consolidado!$C$5:$C$1000,"Comité de Supervisión",Consolidado!$H$5:$H$1000,$C$2)&gt;0)+(SUMIFS(Consolidado!$AD$5:$AD$1000,Consolidado!$E$5:$E$1000,$B22,Consolidado!$C$5:$C$1000,"Consejo de Administración",Consolidado!$H$5:$H$1000,$C$2)&gt;0)+(SUMIFS(Consolidado!$AD$5:$AD$1000,Consolidado!$E$5:$E$1000,$B22,Consolidado!$C$5:$C$1000,"Otros",Consolidado!$H$5:$H$1000,$C$2)&gt;0))&gt;=2,"Sí","No")</f>
        <v>No</v>
      </c>
      <c r="F22" s="47" t="str">
        <f aca="false" t="array" ref="F22:F22">_xlfn.TEXTJOIN(CHAR(10),TRUE(),IF((Consolidado!$E$5:$E$1000=$B22)*(Consolidado!$H$5:$H$1000=$C$2),Consolidado!$AE$5:$AE$1000,""))</f>
        <v>Externa – 6 de Octubre 2026</v>
      </c>
      <c r="G22" s="37" t="str">
        <f aca="false">_xlfn.TEXTJOIN(" +"&amp;CHAR(10),TRUE(),IF(SUMIFS(Consolidado!$AD$5:$AD$1000,Consolidado!$E$5:$E$1000,$B22,Consolidado!$AA$5:$AA$1000,G$5,Consolidado!$C$5:$C$1000,"Auditoría Interna")&gt;0,"Interna "&amp;TEXT(DAY(_xlfn.MINIFS(Consolidado!$B$5:$B$1000,Consolidado!$E$5:$E$1000,$B22,Consolidado!$AA$5:$AA$1000,G$5,Consolidado!$C$5:$C$1000,"Auditoría Interna")),"00")&amp;"/"&amp;TEXT(MONTH(_xlfn.MINIFS(Consolidado!$B$5:$B$1000,Consolidado!$E$5:$E$1000,$B22,Consolidado!$AA$5:$AA$1000,G$5,Consolidado!$C$5:$C$1000,"Auditoría Interna")),"00")&amp;IF(_xlfn.MAXIFS(Consolidado!$B$5:$B$1000,Consolidado!$E$5:$E$1000,$B22,Consolidado!$AA$5:$AA$1000,G$5,Consolidado!$C$5:$C$1000,"Auditoría Interna")&lt;&gt;_xlfn.MINIFS(Consolidado!$B$5:$B$1000,Consolidado!$E$5:$E$1000,$B22,Consolidado!$AA$5:$AA$1000,G$5,Consolidado!$C$5:$C$1000,"Auditoría Interna")," y "&amp;TEXT(DAY(_xlfn.MAXIFS(Consolidado!$B$5:$B$1000,Consolidado!$E$5:$E$1000,$B22,Consolidado!$AA$5:$AA$1000,G$5,Consolidado!$C$5:$C$1000,"Auditoría Interna")),"00")&amp;"/"&amp;TEXT(MONTH(_xlfn.MAXIFS(Consolidado!$B$5:$B$1000,Consolidado!$E$5:$E$1000,$B22,Consolidado!$AA$5:$AA$1000,G$5,Consolidado!$C$5:$C$1000,"Auditoría Interna")),"00"),""),""),IF(SUMIFS(Consolidado!$AD$5:$AD$1000,Consolidado!$E$5:$E$1000,$B22,Consolidado!$AA$5:$AA$1000,G$5,Consolidado!$C$5:$C$1000,"Auditoría Externa")&gt;0,"Externa "&amp;TEXT(DAY(_xlfn.MINIFS(Consolidado!$B$5:$B$1000,Consolidado!$E$5:$E$1000,$B22,Consolidado!$AA$5:$AA$1000,G$5,Consolidado!$C$5:$C$1000,"Auditoría Externa")),"00")&amp;"/"&amp;TEXT(MONTH(_xlfn.MINIFS(Consolidado!$B$5:$B$1000,Consolidado!$E$5:$E$1000,$B22,Consolidado!$AA$5:$AA$1000,G$5,Consolidado!$C$5:$C$1000,"Auditoría Externa")),"00")&amp;IF(_xlfn.MAXIFS(Consolidado!$B$5:$B$1000,Consolidado!$E$5:$E$1000,$B22,Consolidado!$AA$5:$AA$1000,G$5,Consolidado!$C$5:$C$1000,"Auditoría Externa")&lt;&gt;_xlfn.MINIFS(Consolidado!$B$5:$B$1000,Consolidado!$E$5:$E$1000,$B22,Consolidado!$AA$5:$AA$1000,G$5,Consolidado!$C$5:$C$1000,"Auditoría Externa")," y "&amp;TEXT(DAY(_xlfn.MAXIFS(Consolidado!$B$5:$B$1000,Consolidado!$E$5:$E$1000,$B22,Consolidado!$AA$5:$AA$1000,G$5,Consolidado!$C$5:$C$1000,"Auditoría Externa")),"00")&amp;"/"&amp;TEXT(MONTH(_xlfn.MAXIFS(Consolidado!$B$5:$B$1000,Consolidado!$E$5:$E$1000,$B22,Consolidado!$AA$5:$AA$1000,G$5,Consolidado!$C$5:$C$1000,"Auditoría Externa")),"00"),""),""),IF(SUMIFS(Consolidado!$AD$5:$AD$1000,Consolidado!$E$5:$E$1000,$B22,Consolidado!$AA$5:$AA$1000,G$5,Consolidado!$C$5:$C$1000,"SSF")&gt;0,"SSF "&amp;TEXT(DAY(_xlfn.MINIFS(Consolidado!$B$5:$B$1000,Consolidado!$E$5:$E$1000,$B22,Consolidado!$AA$5:$AA$1000,G$5,Consolidado!$C$5:$C$1000,"SSF")),"00")&amp;"/"&amp;TEXT(MONTH(_xlfn.MINIFS(Consolidado!$B$5:$B$1000,Consolidado!$E$5:$E$1000,$B22,Consolidado!$AA$5:$AA$1000,G$5,Consolidado!$C$5:$C$1000,"SSF")),"00")&amp;IF(_xlfn.MAXIFS(Consolidado!$B$5:$B$1000,Consolidado!$E$5:$E$1000,$B22,Consolidado!$AA$5:$AA$1000,G$5,Consolidado!$C$5:$C$1000,"SSF")&lt;&gt;_xlfn.MINIFS(Consolidado!$B$5:$B$1000,Consolidado!$E$5:$E$1000,$B22,Consolidado!$AA$5:$AA$1000,G$5,Consolidado!$C$5:$C$1000,"SSF")," y "&amp;TEXT(DAY(_xlfn.MAXIFS(Consolidado!$B$5:$B$1000,Consolidado!$E$5:$E$1000,$B22,Consolidado!$AA$5:$AA$1000,G$5,Consolidado!$C$5:$C$1000,"SSF")),"00")&amp;"/"&amp;TEXT(MONTH(_xlfn.MAXIFS(Consolidado!$B$5:$B$1000,Consolidado!$E$5:$E$1000,$B22,Consolidado!$AA$5:$AA$1000,G$5,Consolidado!$C$5:$C$1000,"SSF")),"00"),""),""),IF(SUMIFS(Consolidado!$AD$5:$AD$1000,Consolidado!$E$5:$E$1000,$B22,Consolidado!$AA$5:$AA$1000,G$5,Consolidado!$C$5:$C$1000,"Comité de Supervisión")&gt;0,"Comité Sup. "&amp;TEXT(DAY(_xlfn.MINIFS(Consolidado!$B$5:$B$1000,Consolidado!$E$5:$E$1000,$B22,Consolidado!$AA$5:$AA$1000,G$5,Consolidado!$C$5:$C$1000,"Comité de Supervisión")),"00")&amp;"/"&amp;TEXT(MONTH(_xlfn.MINIFS(Consolidado!$B$5:$B$1000,Consolidado!$E$5:$E$1000,$B22,Consolidado!$AA$5:$AA$1000,G$5,Consolidado!$C$5:$C$1000,"Comité de Supervisión")),"00")&amp;IF(_xlfn.MAXIFS(Consolidado!$B$5:$B$1000,Consolidado!$E$5:$E$1000,$B22,Consolidado!$AA$5:$AA$1000,G$5,Consolidado!$C$5:$C$1000,"Comité de Supervisión")&lt;&gt;_xlfn.MINIFS(Consolidado!$B$5:$B$1000,Consolidado!$E$5:$E$1000,$B22,Consolidado!$AA$5:$AA$1000,G$5,Consolidado!$C$5:$C$1000,"Comité de Supervisión")," y "&amp;TEXT(DAY(_xlfn.MAXIFS(Consolidado!$B$5:$B$1000,Consolidado!$E$5:$E$1000,$B22,Consolidado!$AA$5:$AA$1000,G$5,Consolidado!$C$5:$C$1000,"Comité de Supervisión")),"00")&amp;"/"&amp;TEXT(MONTH(_xlfn.MAXIFS(Consolidado!$B$5:$B$1000,Consolidado!$E$5:$E$1000,$B22,Consolidado!$AA$5:$AA$1000,G$5,Consolidado!$C$5:$C$1000,"Comité de Supervisión")),"00"),""),""),IF(SUMIFS(Consolidado!$AD$5:$AD$1000,Consolidado!$E$5:$E$1000,$B22,Consolidado!$AA$5:$AA$1000,G$5,Consolidado!$C$5:$C$1000,"Consejo de Administración")&gt;0,"Consejo "&amp;TEXT(DAY(_xlfn.MINIFS(Consolidado!$B$5:$B$1000,Consolidado!$E$5:$E$1000,$B22,Consolidado!$AA$5:$AA$1000,G$5,Consolidado!$C$5:$C$1000,"Consejo de Administración")),"00")&amp;"/"&amp;TEXT(MONTH(_xlfn.MINIFS(Consolidado!$B$5:$B$1000,Consolidado!$E$5:$E$1000,$B22,Consolidado!$AA$5:$AA$1000,G$5,Consolidado!$C$5:$C$1000,"Consejo de Administración")),"00")&amp;IF(_xlfn.MAXIFS(Consolidado!$B$5:$B$1000,Consolidado!$E$5:$E$1000,$B22,Consolidado!$AA$5:$AA$1000,G$5,Consolidado!$C$5:$C$1000,"Consejo de Administración")&lt;&gt;_xlfn.MINIFS(Consolidado!$B$5:$B$1000,Consolidado!$E$5:$E$1000,$B22,Consolidado!$AA$5:$AA$1000,G$5,Consolidado!$C$5:$C$1000,"Consejo de Administración")," y "&amp;TEXT(DAY(_xlfn.MAXIFS(Consolidado!$B$5:$B$1000,Consolidado!$E$5:$E$1000,$B22,Consolidado!$AA$5:$AA$1000,G$5,Consolidado!$C$5:$C$1000,"Consejo de Administración")),"00")&amp;"/"&amp;TEXT(MONTH(_xlfn.MAXIFS(Consolidado!$B$5:$B$1000,Consolidado!$E$5:$E$1000,$B22,Consolidado!$AA$5:$AA$1000,G$5,Consolidado!$C$5:$C$1000,"Consejo de Administración")),"00"),""),""),IF(SUMIFS(Consolidado!$AD$5:$AD$1000,Consolidado!$E$5:$E$1000,$B22,Consolidado!$AA$5:$AA$1000,G$5,Consolidado!$C$5:$C$1000,"Otros")&gt;0,"Otros "&amp;TEXT(DAY(_xlfn.MINIFS(Consolidado!$B$5:$B$1000,Consolidado!$E$5:$E$1000,$B22,Consolidado!$AA$5:$AA$1000,G$5,Consolidado!$C$5:$C$1000,"Otros")),"00")&amp;"/"&amp;TEXT(MONTH(_xlfn.MINIFS(Consolidado!$B$5:$B$1000,Consolidado!$E$5:$E$1000,$B22,Consolidado!$AA$5:$AA$1000,G$5,Consolidado!$C$5:$C$1000,"Otros")),"00")&amp;IF(_xlfn.MAXIFS(Consolidado!$B$5:$B$1000,Consolidado!$E$5:$E$1000,$B22,Consolidado!$AA$5:$AA$1000,G$5,Consolidado!$C$5:$C$1000,"Otros")&lt;&gt;_xlfn.MINIFS(Consolidado!$B$5:$B$1000,Consolidado!$E$5:$E$1000,$B22,Consolidado!$AA$5:$AA$1000,G$5,Consolidado!$C$5:$C$1000,"Otros")," y "&amp;TEXT(DAY(_xlfn.MAXIFS(Consolidado!$B$5:$B$1000,Consolidado!$E$5:$E$1000,$B22,Consolidado!$AA$5:$AA$1000,G$5,Consolidado!$C$5:$C$1000,"Otros")),"00")&amp;"/"&amp;TEXT(MONTH(_xlfn.MAXIFS(Consolidado!$B$5:$B$1000,Consolidado!$E$5:$E$1000,$B22,Consolidado!$AA$5:$AA$1000,G$5,Consolidado!$C$5:$C$1000,"Otros")),"00"),""),""))</f>
        <v/>
      </c>
      <c r="H22" s="37" t="str">
        <f aca="false">_xlfn.TEXTJOIN(" +"&amp;CHAR(10),TRUE(),IF(SUMIFS(Consolidado!$AD$5:$AD$1000,Consolidado!$E$5:$E$1000,$B22,Consolidado!$AA$5:$AA$1000,H$5,Consolidado!$C$5:$C$1000,"Auditoría Interna")&gt;0,"Interna "&amp;TEXT(DAY(_xlfn.MINIFS(Consolidado!$B$5:$B$1000,Consolidado!$E$5:$E$1000,$B22,Consolidado!$AA$5:$AA$1000,H$5,Consolidado!$C$5:$C$1000,"Auditoría Interna")),"00")&amp;"/"&amp;TEXT(MONTH(_xlfn.MINIFS(Consolidado!$B$5:$B$1000,Consolidado!$E$5:$E$1000,$B22,Consolidado!$AA$5:$AA$1000,H$5,Consolidado!$C$5:$C$1000,"Auditoría Interna")),"00")&amp;IF(_xlfn.MAXIFS(Consolidado!$B$5:$B$1000,Consolidado!$E$5:$E$1000,$B22,Consolidado!$AA$5:$AA$1000,H$5,Consolidado!$C$5:$C$1000,"Auditoría Interna")&lt;&gt;_xlfn.MINIFS(Consolidado!$B$5:$B$1000,Consolidado!$E$5:$E$1000,$B22,Consolidado!$AA$5:$AA$1000,H$5,Consolidado!$C$5:$C$1000,"Auditoría Interna")," y "&amp;TEXT(DAY(_xlfn.MAXIFS(Consolidado!$B$5:$B$1000,Consolidado!$E$5:$E$1000,$B22,Consolidado!$AA$5:$AA$1000,H$5,Consolidado!$C$5:$C$1000,"Auditoría Interna")),"00")&amp;"/"&amp;TEXT(MONTH(_xlfn.MAXIFS(Consolidado!$B$5:$B$1000,Consolidado!$E$5:$E$1000,$B22,Consolidado!$AA$5:$AA$1000,H$5,Consolidado!$C$5:$C$1000,"Auditoría Interna")),"00"),""),""),IF(SUMIFS(Consolidado!$AD$5:$AD$1000,Consolidado!$E$5:$E$1000,$B22,Consolidado!$AA$5:$AA$1000,H$5,Consolidado!$C$5:$C$1000,"Auditoría Externa")&gt;0,"Externa "&amp;TEXT(DAY(_xlfn.MINIFS(Consolidado!$B$5:$B$1000,Consolidado!$E$5:$E$1000,$B22,Consolidado!$AA$5:$AA$1000,H$5,Consolidado!$C$5:$C$1000,"Auditoría Externa")),"00")&amp;"/"&amp;TEXT(MONTH(_xlfn.MINIFS(Consolidado!$B$5:$B$1000,Consolidado!$E$5:$E$1000,$B22,Consolidado!$AA$5:$AA$1000,H$5,Consolidado!$C$5:$C$1000,"Auditoría Externa")),"00")&amp;IF(_xlfn.MAXIFS(Consolidado!$B$5:$B$1000,Consolidado!$E$5:$E$1000,$B22,Consolidado!$AA$5:$AA$1000,H$5,Consolidado!$C$5:$C$1000,"Auditoría Externa")&lt;&gt;_xlfn.MINIFS(Consolidado!$B$5:$B$1000,Consolidado!$E$5:$E$1000,$B22,Consolidado!$AA$5:$AA$1000,H$5,Consolidado!$C$5:$C$1000,"Auditoría Externa")," y "&amp;TEXT(DAY(_xlfn.MAXIFS(Consolidado!$B$5:$B$1000,Consolidado!$E$5:$E$1000,$B22,Consolidado!$AA$5:$AA$1000,H$5,Consolidado!$C$5:$C$1000,"Auditoría Externa")),"00")&amp;"/"&amp;TEXT(MONTH(_xlfn.MAXIFS(Consolidado!$B$5:$B$1000,Consolidado!$E$5:$E$1000,$B22,Consolidado!$AA$5:$AA$1000,H$5,Consolidado!$C$5:$C$1000,"Auditoría Externa")),"00"),""),""),IF(SUMIFS(Consolidado!$AD$5:$AD$1000,Consolidado!$E$5:$E$1000,$B22,Consolidado!$AA$5:$AA$1000,H$5,Consolidado!$C$5:$C$1000,"SSF")&gt;0,"SSF "&amp;TEXT(DAY(_xlfn.MINIFS(Consolidado!$B$5:$B$1000,Consolidado!$E$5:$E$1000,$B22,Consolidado!$AA$5:$AA$1000,H$5,Consolidado!$C$5:$C$1000,"SSF")),"00")&amp;"/"&amp;TEXT(MONTH(_xlfn.MINIFS(Consolidado!$B$5:$B$1000,Consolidado!$E$5:$E$1000,$B22,Consolidado!$AA$5:$AA$1000,H$5,Consolidado!$C$5:$C$1000,"SSF")),"00")&amp;IF(_xlfn.MAXIFS(Consolidado!$B$5:$B$1000,Consolidado!$E$5:$E$1000,$B22,Consolidado!$AA$5:$AA$1000,H$5,Consolidado!$C$5:$C$1000,"SSF")&lt;&gt;_xlfn.MINIFS(Consolidado!$B$5:$B$1000,Consolidado!$E$5:$E$1000,$B22,Consolidado!$AA$5:$AA$1000,H$5,Consolidado!$C$5:$C$1000,"SSF")," y "&amp;TEXT(DAY(_xlfn.MAXIFS(Consolidado!$B$5:$B$1000,Consolidado!$E$5:$E$1000,$B22,Consolidado!$AA$5:$AA$1000,H$5,Consolidado!$C$5:$C$1000,"SSF")),"00")&amp;"/"&amp;TEXT(MONTH(_xlfn.MAXIFS(Consolidado!$B$5:$B$1000,Consolidado!$E$5:$E$1000,$B22,Consolidado!$AA$5:$AA$1000,H$5,Consolidado!$C$5:$C$1000,"SSF")),"00"),""),""),IF(SUMIFS(Consolidado!$AD$5:$AD$1000,Consolidado!$E$5:$E$1000,$B22,Consolidado!$AA$5:$AA$1000,H$5,Consolidado!$C$5:$C$1000,"Comité de Supervisión")&gt;0,"Comité Sup. "&amp;TEXT(DAY(_xlfn.MINIFS(Consolidado!$B$5:$B$1000,Consolidado!$E$5:$E$1000,$B22,Consolidado!$AA$5:$AA$1000,H$5,Consolidado!$C$5:$C$1000,"Comité de Supervisión")),"00")&amp;"/"&amp;TEXT(MONTH(_xlfn.MINIFS(Consolidado!$B$5:$B$1000,Consolidado!$E$5:$E$1000,$B22,Consolidado!$AA$5:$AA$1000,H$5,Consolidado!$C$5:$C$1000,"Comité de Supervisión")),"00")&amp;IF(_xlfn.MAXIFS(Consolidado!$B$5:$B$1000,Consolidado!$E$5:$E$1000,$B22,Consolidado!$AA$5:$AA$1000,H$5,Consolidado!$C$5:$C$1000,"Comité de Supervisión")&lt;&gt;_xlfn.MINIFS(Consolidado!$B$5:$B$1000,Consolidado!$E$5:$E$1000,$B22,Consolidado!$AA$5:$AA$1000,H$5,Consolidado!$C$5:$C$1000,"Comité de Supervisión")," y "&amp;TEXT(DAY(_xlfn.MAXIFS(Consolidado!$B$5:$B$1000,Consolidado!$E$5:$E$1000,$B22,Consolidado!$AA$5:$AA$1000,H$5,Consolidado!$C$5:$C$1000,"Comité de Supervisión")),"00")&amp;"/"&amp;TEXT(MONTH(_xlfn.MAXIFS(Consolidado!$B$5:$B$1000,Consolidado!$E$5:$E$1000,$B22,Consolidado!$AA$5:$AA$1000,H$5,Consolidado!$C$5:$C$1000,"Comité de Supervisión")),"00"),""),""),IF(SUMIFS(Consolidado!$AD$5:$AD$1000,Consolidado!$E$5:$E$1000,$B22,Consolidado!$AA$5:$AA$1000,H$5,Consolidado!$C$5:$C$1000,"Consejo de Administración")&gt;0,"Consejo "&amp;TEXT(DAY(_xlfn.MINIFS(Consolidado!$B$5:$B$1000,Consolidado!$E$5:$E$1000,$B22,Consolidado!$AA$5:$AA$1000,H$5,Consolidado!$C$5:$C$1000,"Consejo de Administración")),"00")&amp;"/"&amp;TEXT(MONTH(_xlfn.MINIFS(Consolidado!$B$5:$B$1000,Consolidado!$E$5:$E$1000,$B22,Consolidado!$AA$5:$AA$1000,H$5,Consolidado!$C$5:$C$1000,"Consejo de Administración")),"00")&amp;IF(_xlfn.MAXIFS(Consolidado!$B$5:$B$1000,Consolidado!$E$5:$E$1000,$B22,Consolidado!$AA$5:$AA$1000,H$5,Consolidado!$C$5:$C$1000,"Consejo de Administración")&lt;&gt;_xlfn.MINIFS(Consolidado!$B$5:$B$1000,Consolidado!$E$5:$E$1000,$B22,Consolidado!$AA$5:$AA$1000,H$5,Consolidado!$C$5:$C$1000,"Consejo de Administración")," y "&amp;TEXT(DAY(_xlfn.MAXIFS(Consolidado!$B$5:$B$1000,Consolidado!$E$5:$E$1000,$B22,Consolidado!$AA$5:$AA$1000,H$5,Consolidado!$C$5:$C$1000,"Consejo de Administración")),"00")&amp;"/"&amp;TEXT(MONTH(_xlfn.MAXIFS(Consolidado!$B$5:$B$1000,Consolidado!$E$5:$E$1000,$B22,Consolidado!$AA$5:$AA$1000,H$5,Consolidado!$C$5:$C$1000,"Consejo de Administración")),"00"),""),""),IF(SUMIFS(Consolidado!$AD$5:$AD$1000,Consolidado!$E$5:$E$1000,$B22,Consolidado!$AA$5:$AA$1000,H$5,Consolidado!$C$5:$C$1000,"Otros")&gt;0,"Otros "&amp;TEXT(DAY(_xlfn.MINIFS(Consolidado!$B$5:$B$1000,Consolidado!$E$5:$E$1000,$B22,Consolidado!$AA$5:$AA$1000,H$5,Consolidado!$C$5:$C$1000,"Otros")),"00")&amp;"/"&amp;TEXT(MONTH(_xlfn.MINIFS(Consolidado!$B$5:$B$1000,Consolidado!$E$5:$E$1000,$B22,Consolidado!$AA$5:$AA$1000,H$5,Consolidado!$C$5:$C$1000,"Otros")),"00")&amp;IF(_xlfn.MAXIFS(Consolidado!$B$5:$B$1000,Consolidado!$E$5:$E$1000,$B22,Consolidado!$AA$5:$AA$1000,H$5,Consolidado!$C$5:$C$1000,"Otros")&lt;&gt;_xlfn.MINIFS(Consolidado!$B$5:$B$1000,Consolidado!$E$5:$E$1000,$B22,Consolidado!$AA$5:$AA$1000,H$5,Consolidado!$C$5:$C$1000,"Otros")," y "&amp;TEXT(DAY(_xlfn.MAXIFS(Consolidado!$B$5:$B$1000,Consolidado!$E$5:$E$1000,$B22,Consolidado!$AA$5:$AA$1000,H$5,Consolidado!$C$5:$C$1000,"Otros")),"00")&amp;"/"&amp;TEXT(MONTH(_xlfn.MAXIFS(Consolidado!$B$5:$B$1000,Consolidado!$E$5:$E$1000,$B22,Consolidado!$AA$5:$AA$1000,H$5,Consolidado!$C$5:$C$1000,"Otros")),"00"),""),""))</f>
        <v/>
      </c>
      <c r="I22" s="37" t="str">
        <f aca="false">_xlfn.TEXTJOIN(" +"&amp;CHAR(10),TRUE(),IF(SUMIFS(Consolidado!$AD$5:$AD$1000,Consolidado!$E$5:$E$1000,$B22,Consolidado!$AA$5:$AA$1000,I$5,Consolidado!$C$5:$C$1000,"Auditoría Interna")&gt;0,"Interna "&amp;TEXT(DAY(_xlfn.MINIFS(Consolidado!$B$5:$B$1000,Consolidado!$E$5:$E$1000,$B22,Consolidado!$AA$5:$AA$1000,I$5,Consolidado!$C$5:$C$1000,"Auditoría Interna")),"00")&amp;"/"&amp;TEXT(MONTH(_xlfn.MINIFS(Consolidado!$B$5:$B$1000,Consolidado!$E$5:$E$1000,$B22,Consolidado!$AA$5:$AA$1000,I$5,Consolidado!$C$5:$C$1000,"Auditoría Interna")),"00")&amp;IF(_xlfn.MAXIFS(Consolidado!$B$5:$B$1000,Consolidado!$E$5:$E$1000,$B22,Consolidado!$AA$5:$AA$1000,I$5,Consolidado!$C$5:$C$1000,"Auditoría Interna")&lt;&gt;_xlfn.MINIFS(Consolidado!$B$5:$B$1000,Consolidado!$E$5:$E$1000,$B22,Consolidado!$AA$5:$AA$1000,I$5,Consolidado!$C$5:$C$1000,"Auditoría Interna")," y "&amp;TEXT(DAY(_xlfn.MAXIFS(Consolidado!$B$5:$B$1000,Consolidado!$E$5:$E$1000,$B22,Consolidado!$AA$5:$AA$1000,I$5,Consolidado!$C$5:$C$1000,"Auditoría Interna")),"00")&amp;"/"&amp;TEXT(MONTH(_xlfn.MAXIFS(Consolidado!$B$5:$B$1000,Consolidado!$E$5:$E$1000,$B22,Consolidado!$AA$5:$AA$1000,I$5,Consolidado!$C$5:$C$1000,"Auditoría Interna")),"00"),""),""),IF(SUMIFS(Consolidado!$AD$5:$AD$1000,Consolidado!$E$5:$E$1000,$B22,Consolidado!$AA$5:$AA$1000,I$5,Consolidado!$C$5:$C$1000,"Auditoría Externa")&gt;0,"Externa "&amp;TEXT(DAY(_xlfn.MINIFS(Consolidado!$B$5:$B$1000,Consolidado!$E$5:$E$1000,$B22,Consolidado!$AA$5:$AA$1000,I$5,Consolidado!$C$5:$C$1000,"Auditoría Externa")),"00")&amp;"/"&amp;TEXT(MONTH(_xlfn.MINIFS(Consolidado!$B$5:$B$1000,Consolidado!$E$5:$E$1000,$B22,Consolidado!$AA$5:$AA$1000,I$5,Consolidado!$C$5:$C$1000,"Auditoría Externa")),"00")&amp;IF(_xlfn.MAXIFS(Consolidado!$B$5:$B$1000,Consolidado!$E$5:$E$1000,$B22,Consolidado!$AA$5:$AA$1000,I$5,Consolidado!$C$5:$C$1000,"Auditoría Externa")&lt;&gt;_xlfn.MINIFS(Consolidado!$B$5:$B$1000,Consolidado!$E$5:$E$1000,$B22,Consolidado!$AA$5:$AA$1000,I$5,Consolidado!$C$5:$C$1000,"Auditoría Externa")," y "&amp;TEXT(DAY(_xlfn.MAXIFS(Consolidado!$B$5:$B$1000,Consolidado!$E$5:$E$1000,$B22,Consolidado!$AA$5:$AA$1000,I$5,Consolidado!$C$5:$C$1000,"Auditoría Externa")),"00")&amp;"/"&amp;TEXT(MONTH(_xlfn.MAXIFS(Consolidado!$B$5:$B$1000,Consolidado!$E$5:$E$1000,$B22,Consolidado!$AA$5:$AA$1000,I$5,Consolidado!$C$5:$C$1000,"Auditoría Externa")),"00"),""),""),IF(SUMIFS(Consolidado!$AD$5:$AD$1000,Consolidado!$E$5:$E$1000,$B22,Consolidado!$AA$5:$AA$1000,I$5,Consolidado!$C$5:$C$1000,"SSF")&gt;0,"SSF "&amp;TEXT(DAY(_xlfn.MINIFS(Consolidado!$B$5:$B$1000,Consolidado!$E$5:$E$1000,$B22,Consolidado!$AA$5:$AA$1000,I$5,Consolidado!$C$5:$C$1000,"SSF")),"00")&amp;"/"&amp;TEXT(MONTH(_xlfn.MINIFS(Consolidado!$B$5:$B$1000,Consolidado!$E$5:$E$1000,$B22,Consolidado!$AA$5:$AA$1000,I$5,Consolidado!$C$5:$C$1000,"SSF")),"00")&amp;IF(_xlfn.MAXIFS(Consolidado!$B$5:$B$1000,Consolidado!$E$5:$E$1000,$B22,Consolidado!$AA$5:$AA$1000,I$5,Consolidado!$C$5:$C$1000,"SSF")&lt;&gt;_xlfn.MINIFS(Consolidado!$B$5:$B$1000,Consolidado!$E$5:$E$1000,$B22,Consolidado!$AA$5:$AA$1000,I$5,Consolidado!$C$5:$C$1000,"SSF")," y "&amp;TEXT(DAY(_xlfn.MAXIFS(Consolidado!$B$5:$B$1000,Consolidado!$E$5:$E$1000,$B22,Consolidado!$AA$5:$AA$1000,I$5,Consolidado!$C$5:$C$1000,"SSF")),"00")&amp;"/"&amp;TEXT(MONTH(_xlfn.MAXIFS(Consolidado!$B$5:$B$1000,Consolidado!$E$5:$E$1000,$B22,Consolidado!$AA$5:$AA$1000,I$5,Consolidado!$C$5:$C$1000,"SSF")),"00"),""),""),IF(SUMIFS(Consolidado!$AD$5:$AD$1000,Consolidado!$E$5:$E$1000,$B22,Consolidado!$AA$5:$AA$1000,I$5,Consolidado!$C$5:$C$1000,"Comité de Supervisión")&gt;0,"Comité Sup. "&amp;TEXT(DAY(_xlfn.MINIFS(Consolidado!$B$5:$B$1000,Consolidado!$E$5:$E$1000,$B22,Consolidado!$AA$5:$AA$1000,I$5,Consolidado!$C$5:$C$1000,"Comité de Supervisión")),"00")&amp;"/"&amp;TEXT(MONTH(_xlfn.MINIFS(Consolidado!$B$5:$B$1000,Consolidado!$E$5:$E$1000,$B22,Consolidado!$AA$5:$AA$1000,I$5,Consolidado!$C$5:$C$1000,"Comité de Supervisión")),"00")&amp;IF(_xlfn.MAXIFS(Consolidado!$B$5:$B$1000,Consolidado!$E$5:$E$1000,$B22,Consolidado!$AA$5:$AA$1000,I$5,Consolidado!$C$5:$C$1000,"Comité de Supervisión")&lt;&gt;_xlfn.MINIFS(Consolidado!$B$5:$B$1000,Consolidado!$E$5:$E$1000,$B22,Consolidado!$AA$5:$AA$1000,I$5,Consolidado!$C$5:$C$1000,"Comité de Supervisión")," y "&amp;TEXT(DAY(_xlfn.MAXIFS(Consolidado!$B$5:$B$1000,Consolidado!$E$5:$E$1000,$B22,Consolidado!$AA$5:$AA$1000,I$5,Consolidado!$C$5:$C$1000,"Comité de Supervisión")),"00")&amp;"/"&amp;TEXT(MONTH(_xlfn.MAXIFS(Consolidado!$B$5:$B$1000,Consolidado!$E$5:$E$1000,$B22,Consolidado!$AA$5:$AA$1000,I$5,Consolidado!$C$5:$C$1000,"Comité de Supervisión")),"00"),""),""),IF(SUMIFS(Consolidado!$AD$5:$AD$1000,Consolidado!$E$5:$E$1000,$B22,Consolidado!$AA$5:$AA$1000,I$5,Consolidado!$C$5:$C$1000,"Consejo de Administración")&gt;0,"Consejo "&amp;TEXT(DAY(_xlfn.MINIFS(Consolidado!$B$5:$B$1000,Consolidado!$E$5:$E$1000,$B22,Consolidado!$AA$5:$AA$1000,I$5,Consolidado!$C$5:$C$1000,"Consejo de Administración")),"00")&amp;"/"&amp;TEXT(MONTH(_xlfn.MINIFS(Consolidado!$B$5:$B$1000,Consolidado!$E$5:$E$1000,$B22,Consolidado!$AA$5:$AA$1000,I$5,Consolidado!$C$5:$C$1000,"Consejo de Administración")),"00")&amp;IF(_xlfn.MAXIFS(Consolidado!$B$5:$B$1000,Consolidado!$E$5:$E$1000,$B22,Consolidado!$AA$5:$AA$1000,I$5,Consolidado!$C$5:$C$1000,"Consejo de Administración")&lt;&gt;_xlfn.MINIFS(Consolidado!$B$5:$B$1000,Consolidado!$E$5:$E$1000,$B22,Consolidado!$AA$5:$AA$1000,I$5,Consolidado!$C$5:$C$1000,"Consejo de Administración")," y "&amp;TEXT(DAY(_xlfn.MAXIFS(Consolidado!$B$5:$B$1000,Consolidado!$E$5:$E$1000,$B22,Consolidado!$AA$5:$AA$1000,I$5,Consolidado!$C$5:$C$1000,"Consejo de Administración")),"00")&amp;"/"&amp;TEXT(MONTH(_xlfn.MAXIFS(Consolidado!$B$5:$B$1000,Consolidado!$E$5:$E$1000,$B22,Consolidado!$AA$5:$AA$1000,I$5,Consolidado!$C$5:$C$1000,"Consejo de Administración")),"00"),""),""),IF(SUMIFS(Consolidado!$AD$5:$AD$1000,Consolidado!$E$5:$E$1000,$B22,Consolidado!$AA$5:$AA$1000,I$5,Consolidado!$C$5:$C$1000,"Otros")&gt;0,"Otros "&amp;TEXT(DAY(_xlfn.MINIFS(Consolidado!$B$5:$B$1000,Consolidado!$E$5:$E$1000,$B22,Consolidado!$AA$5:$AA$1000,I$5,Consolidado!$C$5:$C$1000,"Otros")),"00")&amp;"/"&amp;TEXT(MONTH(_xlfn.MINIFS(Consolidado!$B$5:$B$1000,Consolidado!$E$5:$E$1000,$B22,Consolidado!$AA$5:$AA$1000,I$5,Consolidado!$C$5:$C$1000,"Otros")),"00")&amp;IF(_xlfn.MAXIFS(Consolidado!$B$5:$B$1000,Consolidado!$E$5:$E$1000,$B22,Consolidado!$AA$5:$AA$1000,I$5,Consolidado!$C$5:$C$1000,"Otros")&lt;&gt;_xlfn.MINIFS(Consolidado!$B$5:$B$1000,Consolidado!$E$5:$E$1000,$B22,Consolidado!$AA$5:$AA$1000,I$5,Consolidado!$C$5:$C$1000,"Otros")," y "&amp;TEXT(DAY(_xlfn.MAXIFS(Consolidado!$B$5:$B$1000,Consolidado!$E$5:$E$1000,$B22,Consolidado!$AA$5:$AA$1000,I$5,Consolidado!$C$5:$C$1000,"Otros")),"00")&amp;"/"&amp;TEXT(MONTH(_xlfn.MAXIFS(Consolidado!$B$5:$B$1000,Consolidado!$E$5:$E$1000,$B22,Consolidado!$AA$5:$AA$1000,I$5,Consolidado!$C$5:$C$1000,"Otros")),"00"),""),""))</f>
        <v/>
      </c>
      <c r="J22" s="37" t="str">
        <f aca="false">_xlfn.TEXTJOIN(" +"&amp;CHAR(10),TRUE(),IF(SUMIFS(Consolidado!$AD$5:$AD$1000,Consolidado!$E$5:$E$1000,$B22,Consolidado!$AA$5:$AA$1000,J$5,Consolidado!$C$5:$C$1000,"Auditoría Interna")&gt;0,"Interna "&amp;TEXT(DAY(_xlfn.MINIFS(Consolidado!$B$5:$B$1000,Consolidado!$E$5:$E$1000,$B22,Consolidado!$AA$5:$AA$1000,J$5,Consolidado!$C$5:$C$1000,"Auditoría Interna")),"00")&amp;"/"&amp;TEXT(MONTH(_xlfn.MINIFS(Consolidado!$B$5:$B$1000,Consolidado!$E$5:$E$1000,$B22,Consolidado!$AA$5:$AA$1000,J$5,Consolidado!$C$5:$C$1000,"Auditoría Interna")),"00")&amp;IF(_xlfn.MAXIFS(Consolidado!$B$5:$B$1000,Consolidado!$E$5:$E$1000,$B22,Consolidado!$AA$5:$AA$1000,J$5,Consolidado!$C$5:$C$1000,"Auditoría Interna")&lt;&gt;_xlfn.MINIFS(Consolidado!$B$5:$B$1000,Consolidado!$E$5:$E$1000,$B22,Consolidado!$AA$5:$AA$1000,J$5,Consolidado!$C$5:$C$1000,"Auditoría Interna")," y "&amp;TEXT(DAY(_xlfn.MAXIFS(Consolidado!$B$5:$B$1000,Consolidado!$E$5:$E$1000,$B22,Consolidado!$AA$5:$AA$1000,J$5,Consolidado!$C$5:$C$1000,"Auditoría Interna")),"00")&amp;"/"&amp;TEXT(MONTH(_xlfn.MAXIFS(Consolidado!$B$5:$B$1000,Consolidado!$E$5:$E$1000,$B22,Consolidado!$AA$5:$AA$1000,J$5,Consolidado!$C$5:$C$1000,"Auditoría Interna")),"00"),""),""),IF(SUMIFS(Consolidado!$AD$5:$AD$1000,Consolidado!$E$5:$E$1000,$B22,Consolidado!$AA$5:$AA$1000,J$5,Consolidado!$C$5:$C$1000,"Auditoría Externa")&gt;0,"Externa "&amp;TEXT(DAY(_xlfn.MINIFS(Consolidado!$B$5:$B$1000,Consolidado!$E$5:$E$1000,$B22,Consolidado!$AA$5:$AA$1000,J$5,Consolidado!$C$5:$C$1000,"Auditoría Externa")),"00")&amp;"/"&amp;TEXT(MONTH(_xlfn.MINIFS(Consolidado!$B$5:$B$1000,Consolidado!$E$5:$E$1000,$B22,Consolidado!$AA$5:$AA$1000,J$5,Consolidado!$C$5:$C$1000,"Auditoría Externa")),"00")&amp;IF(_xlfn.MAXIFS(Consolidado!$B$5:$B$1000,Consolidado!$E$5:$E$1000,$B22,Consolidado!$AA$5:$AA$1000,J$5,Consolidado!$C$5:$C$1000,"Auditoría Externa")&lt;&gt;_xlfn.MINIFS(Consolidado!$B$5:$B$1000,Consolidado!$E$5:$E$1000,$B22,Consolidado!$AA$5:$AA$1000,J$5,Consolidado!$C$5:$C$1000,"Auditoría Externa")," y "&amp;TEXT(DAY(_xlfn.MAXIFS(Consolidado!$B$5:$B$1000,Consolidado!$E$5:$E$1000,$B22,Consolidado!$AA$5:$AA$1000,J$5,Consolidado!$C$5:$C$1000,"Auditoría Externa")),"00")&amp;"/"&amp;TEXT(MONTH(_xlfn.MAXIFS(Consolidado!$B$5:$B$1000,Consolidado!$E$5:$E$1000,$B22,Consolidado!$AA$5:$AA$1000,J$5,Consolidado!$C$5:$C$1000,"Auditoría Externa")),"00"),""),""),IF(SUMIFS(Consolidado!$AD$5:$AD$1000,Consolidado!$E$5:$E$1000,$B22,Consolidado!$AA$5:$AA$1000,J$5,Consolidado!$C$5:$C$1000,"SSF")&gt;0,"SSF "&amp;TEXT(DAY(_xlfn.MINIFS(Consolidado!$B$5:$B$1000,Consolidado!$E$5:$E$1000,$B22,Consolidado!$AA$5:$AA$1000,J$5,Consolidado!$C$5:$C$1000,"SSF")),"00")&amp;"/"&amp;TEXT(MONTH(_xlfn.MINIFS(Consolidado!$B$5:$B$1000,Consolidado!$E$5:$E$1000,$B22,Consolidado!$AA$5:$AA$1000,J$5,Consolidado!$C$5:$C$1000,"SSF")),"00")&amp;IF(_xlfn.MAXIFS(Consolidado!$B$5:$B$1000,Consolidado!$E$5:$E$1000,$B22,Consolidado!$AA$5:$AA$1000,J$5,Consolidado!$C$5:$C$1000,"SSF")&lt;&gt;_xlfn.MINIFS(Consolidado!$B$5:$B$1000,Consolidado!$E$5:$E$1000,$B22,Consolidado!$AA$5:$AA$1000,J$5,Consolidado!$C$5:$C$1000,"SSF")," y "&amp;TEXT(DAY(_xlfn.MAXIFS(Consolidado!$B$5:$B$1000,Consolidado!$E$5:$E$1000,$B22,Consolidado!$AA$5:$AA$1000,J$5,Consolidado!$C$5:$C$1000,"SSF")),"00")&amp;"/"&amp;TEXT(MONTH(_xlfn.MAXIFS(Consolidado!$B$5:$B$1000,Consolidado!$E$5:$E$1000,$B22,Consolidado!$AA$5:$AA$1000,J$5,Consolidado!$C$5:$C$1000,"SSF")),"00"),""),""),IF(SUMIFS(Consolidado!$AD$5:$AD$1000,Consolidado!$E$5:$E$1000,$B22,Consolidado!$AA$5:$AA$1000,J$5,Consolidado!$C$5:$C$1000,"Comité de Supervisión")&gt;0,"Comité Sup. "&amp;TEXT(DAY(_xlfn.MINIFS(Consolidado!$B$5:$B$1000,Consolidado!$E$5:$E$1000,$B22,Consolidado!$AA$5:$AA$1000,J$5,Consolidado!$C$5:$C$1000,"Comité de Supervisión")),"00")&amp;"/"&amp;TEXT(MONTH(_xlfn.MINIFS(Consolidado!$B$5:$B$1000,Consolidado!$E$5:$E$1000,$B22,Consolidado!$AA$5:$AA$1000,J$5,Consolidado!$C$5:$C$1000,"Comité de Supervisión")),"00")&amp;IF(_xlfn.MAXIFS(Consolidado!$B$5:$B$1000,Consolidado!$E$5:$E$1000,$B22,Consolidado!$AA$5:$AA$1000,J$5,Consolidado!$C$5:$C$1000,"Comité de Supervisión")&lt;&gt;_xlfn.MINIFS(Consolidado!$B$5:$B$1000,Consolidado!$E$5:$E$1000,$B22,Consolidado!$AA$5:$AA$1000,J$5,Consolidado!$C$5:$C$1000,"Comité de Supervisión")," y "&amp;TEXT(DAY(_xlfn.MAXIFS(Consolidado!$B$5:$B$1000,Consolidado!$E$5:$E$1000,$B22,Consolidado!$AA$5:$AA$1000,J$5,Consolidado!$C$5:$C$1000,"Comité de Supervisión")),"00")&amp;"/"&amp;TEXT(MONTH(_xlfn.MAXIFS(Consolidado!$B$5:$B$1000,Consolidado!$E$5:$E$1000,$B22,Consolidado!$AA$5:$AA$1000,J$5,Consolidado!$C$5:$C$1000,"Comité de Supervisión")),"00"),""),""),IF(SUMIFS(Consolidado!$AD$5:$AD$1000,Consolidado!$E$5:$E$1000,$B22,Consolidado!$AA$5:$AA$1000,J$5,Consolidado!$C$5:$C$1000,"Consejo de Administración")&gt;0,"Consejo "&amp;TEXT(DAY(_xlfn.MINIFS(Consolidado!$B$5:$B$1000,Consolidado!$E$5:$E$1000,$B22,Consolidado!$AA$5:$AA$1000,J$5,Consolidado!$C$5:$C$1000,"Consejo de Administración")),"00")&amp;"/"&amp;TEXT(MONTH(_xlfn.MINIFS(Consolidado!$B$5:$B$1000,Consolidado!$E$5:$E$1000,$B22,Consolidado!$AA$5:$AA$1000,J$5,Consolidado!$C$5:$C$1000,"Consejo de Administración")),"00")&amp;IF(_xlfn.MAXIFS(Consolidado!$B$5:$B$1000,Consolidado!$E$5:$E$1000,$B22,Consolidado!$AA$5:$AA$1000,J$5,Consolidado!$C$5:$C$1000,"Consejo de Administración")&lt;&gt;_xlfn.MINIFS(Consolidado!$B$5:$B$1000,Consolidado!$E$5:$E$1000,$B22,Consolidado!$AA$5:$AA$1000,J$5,Consolidado!$C$5:$C$1000,"Consejo de Administración")," y "&amp;TEXT(DAY(_xlfn.MAXIFS(Consolidado!$B$5:$B$1000,Consolidado!$E$5:$E$1000,$B22,Consolidado!$AA$5:$AA$1000,J$5,Consolidado!$C$5:$C$1000,"Consejo de Administración")),"00")&amp;"/"&amp;TEXT(MONTH(_xlfn.MAXIFS(Consolidado!$B$5:$B$1000,Consolidado!$E$5:$E$1000,$B22,Consolidado!$AA$5:$AA$1000,J$5,Consolidado!$C$5:$C$1000,"Consejo de Administración")),"00"),""),""),IF(SUMIFS(Consolidado!$AD$5:$AD$1000,Consolidado!$E$5:$E$1000,$B22,Consolidado!$AA$5:$AA$1000,J$5,Consolidado!$C$5:$C$1000,"Otros")&gt;0,"Otros "&amp;TEXT(DAY(_xlfn.MINIFS(Consolidado!$B$5:$B$1000,Consolidado!$E$5:$E$1000,$B22,Consolidado!$AA$5:$AA$1000,J$5,Consolidado!$C$5:$C$1000,"Otros")),"00")&amp;"/"&amp;TEXT(MONTH(_xlfn.MINIFS(Consolidado!$B$5:$B$1000,Consolidado!$E$5:$E$1000,$B22,Consolidado!$AA$5:$AA$1000,J$5,Consolidado!$C$5:$C$1000,"Otros")),"00")&amp;IF(_xlfn.MAXIFS(Consolidado!$B$5:$B$1000,Consolidado!$E$5:$E$1000,$B22,Consolidado!$AA$5:$AA$1000,J$5,Consolidado!$C$5:$C$1000,"Otros")&lt;&gt;_xlfn.MINIFS(Consolidado!$B$5:$B$1000,Consolidado!$E$5:$E$1000,$B22,Consolidado!$AA$5:$AA$1000,J$5,Consolidado!$C$5:$C$1000,"Otros")," y "&amp;TEXT(DAY(_xlfn.MAXIFS(Consolidado!$B$5:$B$1000,Consolidado!$E$5:$E$1000,$B22,Consolidado!$AA$5:$AA$1000,J$5,Consolidado!$C$5:$C$1000,"Otros")),"00")&amp;"/"&amp;TEXT(MONTH(_xlfn.MAXIFS(Consolidado!$B$5:$B$1000,Consolidado!$E$5:$E$1000,$B22,Consolidado!$AA$5:$AA$1000,J$5,Consolidado!$C$5:$C$1000,"Otros")),"00"),""),""))</f>
        <v/>
      </c>
      <c r="K22" s="37" t="str">
        <f aca="false">_xlfn.TEXTJOIN(" +"&amp;CHAR(10),TRUE(),IF(SUMIFS(Consolidado!$AD$5:$AD$1000,Consolidado!$E$5:$E$1000,$B22,Consolidado!$AA$5:$AA$1000,K$5,Consolidado!$C$5:$C$1000,"Auditoría Interna")&gt;0,"Interna "&amp;TEXT(DAY(_xlfn.MINIFS(Consolidado!$B$5:$B$1000,Consolidado!$E$5:$E$1000,$B22,Consolidado!$AA$5:$AA$1000,K$5,Consolidado!$C$5:$C$1000,"Auditoría Interna")),"00")&amp;"/"&amp;TEXT(MONTH(_xlfn.MINIFS(Consolidado!$B$5:$B$1000,Consolidado!$E$5:$E$1000,$B22,Consolidado!$AA$5:$AA$1000,K$5,Consolidado!$C$5:$C$1000,"Auditoría Interna")),"00")&amp;IF(_xlfn.MAXIFS(Consolidado!$B$5:$B$1000,Consolidado!$E$5:$E$1000,$B22,Consolidado!$AA$5:$AA$1000,K$5,Consolidado!$C$5:$C$1000,"Auditoría Interna")&lt;&gt;_xlfn.MINIFS(Consolidado!$B$5:$B$1000,Consolidado!$E$5:$E$1000,$B22,Consolidado!$AA$5:$AA$1000,K$5,Consolidado!$C$5:$C$1000,"Auditoría Interna")," y "&amp;TEXT(DAY(_xlfn.MAXIFS(Consolidado!$B$5:$B$1000,Consolidado!$E$5:$E$1000,$B22,Consolidado!$AA$5:$AA$1000,K$5,Consolidado!$C$5:$C$1000,"Auditoría Interna")),"00")&amp;"/"&amp;TEXT(MONTH(_xlfn.MAXIFS(Consolidado!$B$5:$B$1000,Consolidado!$E$5:$E$1000,$B22,Consolidado!$AA$5:$AA$1000,K$5,Consolidado!$C$5:$C$1000,"Auditoría Interna")),"00"),""),""),IF(SUMIFS(Consolidado!$AD$5:$AD$1000,Consolidado!$E$5:$E$1000,$B22,Consolidado!$AA$5:$AA$1000,K$5,Consolidado!$C$5:$C$1000,"Auditoría Externa")&gt;0,"Externa "&amp;TEXT(DAY(_xlfn.MINIFS(Consolidado!$B$5:$B$1000,Consolidado!$E$5:$E$1000,$B22,Consolidado!$AA$5:$AA$1000,K$5,Consolidado!$C$5:$C$1000,"Auditoría Externa")),"00")&amp;"/"&amp;TEXT(MONTH(_xlfn.MINIFS(Consolidado!$B$5:$B$1000,Consolidado!$E$5:$E$1000,$B22,Consolidado!$AA$5:$AA$1000,K$5,Consolidado!$C$5:$C$1000,"Auditoría Externa")),"00")&amp;IF(_xlfn.MAXIFS(Consolidado!$B$5:$B$1000,Consolidado!$E$5:$E$1000,$B22,Consolidado!$AA$5:$AA$1000,K$5,Consolidado!$C$5:$C$1000,"Auditoría Externa")&lt;&gt;_xlfn.MINIFS(Consolidado!$B$5:$B$1000,Consolidado!$E$5:$E$1000,$B22,Consolidado!$AA$5:$AA$1000,K$5,Consolidado!$C$5:$C$1000,"Auditoría Externa")," y "&amp;TEXT(DAY(_xlfn.MAXIFS(Consolidado!$B$5:$B$1000,Consolidado!$E$5:$E$1000,$B22,Consolidado!$AA$5:$AA$1000,K$5,Consolidado!$C$5:$C$1000,"Auditoría Externa")),"00")&amp;"/"&amp;TEXT(MONTH(_xlfn.MAXIFS(Consolidado!$B$5:$B$1000,Consolidado!$E$5:$E$1000,$B22,Consolidado!$AA$5:$AA$1000,K$5,Consolidado!$C$5:$C$1000,"Auditoría Externa")),"00"),""),""),IF(SUMIFS(Consolidado!$AD$5:$AD$1000,Consolidado!$E$5:$E$1000,$B22,Consolidado!$AA$5:$AA$1000,K$5,Consolidado!$C$5:$C$1000,"SSF")&gt;0,"SSF "&amp;TEXT(DAY(_xlfn.MINIFS(Consolidado!$B$5:$B$1000,Consolidado!$E$5:$E$1000,$B22,Consolidado!$AA$5:$AA$1000,K$5,Consolidado!$C$5:$C$1000,"SSF")),"00")&amp;"/"&amp;TEXT(MONTH(_xlfn.MINIFS(Consolidado!$B$5:$B$1000,Consolidado!$E$5:$E$1000,$B22,Consolidado!$AA$5:$AA$1000,K$5,Consolidado!$C$5:$C$1000,"SSF")),"00")&amp;IF(_xlfn.MAXIFS(Consolidado!$B$5:$B$1000,Consolidado!$E$5:$E$1000,$B22,Consolidado!$AA$5:$AA$1000,K$5,Consolidado!$C$5:$C$1000,"SSF")&lt;&gt;_xlfn.MINIFS(Consolidado!$B$5:$B$1000,Consolidado!$E$5:$E$1000,$B22,Consolidado!$AA$5:$AA$1000,K$5,Consolidado!$C$5:$C$1000,"SSF")," y "&amp;TEXT(DAY(_xlfn.MAXIFS(Consolidado!$B$5:$B$1000,Consolidado!$E$5:$E$1000,$B22,Consolidado!$AA$5:$AA$1000,K$5,Consolidado!$C$5:$C$1000,"SSF")),"00")&amp;"/"&amp;TEXT(MONTH(_xlfn.MAXIFS(Consolidado!$B$5:$B$1000,Consolidado!$E$5:$E$1000,$B22,Consolidado!$AA$5:$AA$1000,K$5,Consolidado!$C$5:$C$1000,"SSF")),"00"),""),""),IF(SUMIFS(Consolidado!$AD$5:$AD$1000,Consolidado!$E$5:$E$1000,$B22,Consolidado!$AA$5:$AA$1000,K$5,Consolidado!$C$5:$C$1000,"Comité de Supervisión")&gt;0,"Comité Sup. "&amp;TEXT(DAY(_xlfn.MINIFS(Consolidado!$B$5:$B$1000,Consolidado!$E$5:$E$1000,$B22,Consolidado!$AA$5:$AA$1000,K$5,Consolidado!$C$5:$C$1000,"Comité de Supervisión")),"00")&amp;"/"&amp;TEXT(MONTH(_xlfn.MINIFS(Consolidado!$B$5:$B$1000,Consolidado!$E$5:$E$1000,$B22,Consolidado!$AA$5:$AA$1000,K$5,Consolidado!$C$5:$C$1000,"Comité de Supervisión")),"00")&amp;IF(_xlfn.MAXIFS(Consolidado!$B$5:$B$1000,Consolidado!$E$5:$E$1000,$B22,Consolidado!$AA$5:$AA$1000,K$5,Consolidado!$C$5:$C$1000,"Comité de Supervisión")&lt;&gt;_xlfn.MINIFS(Consolidado!$B$5:$B$1000,Consolidado!$E$5:$E$1000,$B22,Consolidado!$AA$5:$AA$1000,K$5,Consolidado!$C$5:$C$1000,"Comité de Supervisión")," y "&amp;TEXT(DAY(_xlfn.MAXIFS(Consolidado!$B$5:$B$1000,Consolidado!$E$5:$E$1000,$B22,Consolidado!$AA$5:$AA$1000,K$5,Consolidado!$C$5:$C$1000,"Comité de Supervisión")),"00")&amp;"/"&amp;TEXT(MONTH(_xlfn.MAXIFS(Consolidado!$B$5:$B$1000,Consolidado!$E$5:$E$1000,$B22,Consolidado!$AA$5:$AA$1000,K$5,Consolidado!$C$5:$C$1000,"Comité de Supervisión")),"00"),""),""),IF(SUMIFS(Consolidado!$AD$5:$AD$1000,Consolidado!$E$5:$E$1000,$B22,Consolidado!$AA$5:$AA$1000,K$5,Consolidado!$C$5:$C$1000,"Consejo de Administración")&gt;0,"Consejo "&amp;TEXT(DAY(_xlfn.MINIFS(Consolidado!$B$5:$B$1000,Consolidado!$E$5:$E$1000,$B22,Consolidado!$AA$5:$AA$1000,K$5,Consolidado!$C$5:$C$1000,"Consejo de Administración")),"00")&amp;"/"&amp;TEXT(MONTH(_xlfn.MINIFS(Consolidado!$B$5:$B$1000,Consolidado!$E$5:$E$1000,$B22,Consolidado!$AA$5:$AA$1000,K$5,Consolidado!$C$5:$C$1000,"Consejo de Administración")),"00")&amp;IF(_xlfn.MAXIFS(Consolidado!$B$5:$B$1000,Consolidado!$E$5:$E$1000,$B22,Consolidado!$AA$5:$AA$1000,K$5,Consolidado!$C$5:$C$1000,"Consejo de Administración")&lt;&gt;_xlfn.MINIFS(Consolidado!$B$5:$B$1000,Consolidado!$E$5:$E$1000,$B22,Consolidado!$AA$5:$AA$1000,K$5,Consolidado!$C$5:$C$1000,"Consejo de Administración")," y "&amp;TEXT(DAY(_xlfn.MAXIFS(Consolidado!$B$5:$B$1000,Consolidado!$E$5:$E$1000,$B22,Consolidado!$AA$5:$AA$1000,K$5,Consolidado!$C$5:$C$1000,"Consejo de Administración")),"00")&amp;"/"&amp;TEXT(MONTH(_xlfn.MAXIFS(Consolidado!$B$5:$B$1000,Consolidado!$E$5:$E$1000,$B22,Consolidado!$AA$5:$AA$1000,K$5,Consolidado!$C$5:$C$1000,"Consejo de Administración")),"00"),""),""),IF(SUMIFS(Consolidado!$AD$5:$AD$1000,Consolidado!$E$5:$E$1000,$B22,Consolidado!$AA$5:$AA$1000,K$5,Consolidado!$C$5:$C$1000,"Otros")&gt;0,"Otros "&amp;TEXT(DAY(_xlfn.MINIFS(Consolidado!$B$5:$B$1000,Consolidado!$E$5:$E$1000,$B22,Consolidado!$AA$5:$AA$1000,K$5,Consolidado!$C$5:$C$1000,"Otros")),"00")&amp;"/"&amp;TEXT(MONTH(_xlfn.MINIFS(Consolidado!$B$5:$B$1000,Consolidado!$E$5:$E$1000,$B22,Consolidado!$AA$5:$AA$1000,K$5,Consolidado!$C$5:$C$1000,"Otros")),"00")&amp;IF(_xlfn.MAXIFS(Consolidado!$B$5:$B$1000,Consolidado!$E$5:$E$1000,$B22,Consolidado!$AA$5:$AA$1000,K$5,Consolidado!$C$5:$C$1000,"Otros")&lt;&gt;_xlfn.MINIFS(Consolidado!$B$5:$B$1000,Consolidado!$E$5:$E$1000,$B22,Consolidado!$AA$5:$AA$1000,K$5,Consolidado!$C$5:$C$1000,"Otros")," y "&amp;TEXT(DAY(_xlfn.MAXIFS(Consolidado!$B$5:$B$1000,Consolidado!$E$5:$E$1000,$B22,Consolidado!$AA$5:$AA$1000,K$5,Consolidado!$C$5:$C$1000,"Otros")),"00")&amp;"/"&amp;TEXT(MONTH(_xlfn.MAXIFS(Consolidado!$B$5:$B$1000,Consolidado!$E$5:$E$1000,$B22,Consolidado!$AA$5:$AA$1000,K$5,Consolidado!$C$5:$C$1000,"Otros")),"00"),""),""))</f>
        <v/>
      </c>
      <c r="L22" s="37" t="str">
        <f aca="false">_xlfn.TEXTJOIN(" +"&amp;CHAR(10),TRUE(),IF(SUMIFS(Consolidado!$AD$5:$AD$1000,Consolidado!$E$5:$E$1000,$B22,Consolidado!$AA$5:$AA$1000,L$5,Consolidado!$C$5:$C$1000,"Auditoría Interna")&gt;0,"Interna "&amp;TEXT(DAY(_xlfn.MINIFS(Consolidado!$B$5:$B$1000,Consolidado!$E$5:$E$1000,$B22,Consolidado!$AA$5:$AA$1000,L$5,Consolidado!$C$5:$C$1000,"Auditoría Interna")),"00")&amp;"/"&amp;TEXT(MONTH(_xlfn.MINIFS(Consolidado!$B$5:$B$1000,Consolidado!$E$5:$E$1000,$B22,Consolidado!$AA$5:$AA$1000,L$5,Consolidado!$C$5:$C$1000,"Auditoría Interna")),"00")&amp;IF(_xlfn.MAXIFS(Consolidado!$B$5:$B$1000,Consolidado!$E$5:$E$1000,$B22,Consolidado!$AA$5:$AA$1000,L$5,Consolidado!$C$5:$C$1000,"Auditoría Interna")&lt;&gt;_xlfn.MINIFS(Consolidado!$B$5:$B$1000,Consolidado!$E$5:$E$1000,$B22,Consolidado!$AA$5:$AA$1000,L$5,Consolidado!$C$5:$C$1000,"Auditoría Interna")," y "&amp;TEXT(DAY(_xlfn.MAXIFS(Consolidado!$B$5:$B$1000,Consolidado!$E$5:$E$1000,$B22,Consolidado!$AA$5:$AA$1000,L$5,Consolidado!$C$5:$C$1000,"Auditoría Interna")),"00")&amp;"/"&amp;TEXT(MONTH(_xlfn.MAXIFS(Consolidado!$B$5:$B$1000,Consolidado!$E$5:$E$1000,$B22,Consolidado!$AA$5:$AA$1000,L$5,Consolidado!$C$5:$C$1000,"Auditoría Interna")),"00"),""),""),IF(SUMIFS(Consolidado!$AD$5:$AD$1000,Consolidado!$E$5:$E$1000,$B22,Consolidado!$AA$5:$AA$1000,L$5,Consolidado!$C$5:$C$1000,"Auditoría Externa")&gt;0,"Externa "&amp;TEXT(DAY(_xlfn.MINIFS(Consolidado!$B$5:$B$1000,Consolidado!$E$5:$E$1000,$B22,Consolidado!$AA$5:$AA$1000,L$5,Consolidado!$C$5:$C$1000,"Auditoría Externa")),"00")&amp;"/"&amp;TEXT(MONTH(_xlfn.MINIFS(Consolidado!$B$5:$B$1000,Consolidado!$E$5:$E$1000,$B22,Consolidado!$AA$5:$AA$1000,L$5,Consolidado!$C$5:$C$1000,"Auditoría Externa")),"00")&amp;IF(_xlfn.MAXIFS(Consolidado!$B$5:$B$1000,Consolidado!$E$5:$E$1000,$B22,Consolidado!$AA$5:$AA$1000,L$5,Consolidado!$C$5:$C$1000,"Auditoría Externa")&lt;&gt;_xlfn.MINIFS(Consolidado!$B$5:$B$1000,Consolidado!$E$5:$E$1000,$B22,Consolidado!$AA$5:$AA$1000,L$5,Consolidado!$C$5:$C$1000,"Auditoría Externa")," y "&amp;TEXT(DAY(_xlfn.MAXIFS(Consolidado!$B$5:$B$1000,Consolidado!$E$5:$E$1000,$B22,Consolidado!$AA$5:$AA$1000,L$5,Consolidado!$C$5:$C$1000,"Auditoría Externa")),"00")&amp;"/"&amp;TEXT(MONTH(_xlfn.MAXIFS(Consolidado!$B$5:$B$1000,Consolidado!$E$5:$E$1000,$B22,Consolidado!$AA$5:$AA$1000,L$5,Consolidado!$C$5:$C$1000,"Auditoría Externa")),"00"),""),""),IF(SUMIFS(Consolidado!$AD$5:$AD$1000,Consolidado!$E$5:$E$1000,$B22,Consolidado!$AA$5:$AA$1000,L$5,Consolidado!$C$5:$C$1000,"SSF")&gt;0,"SSF "&amp;TEXT(DAY(_xlfn.MINIFS(Consolidado!$B$5:$B$1000,Consolidado!$E$5:$E$1000,$B22,Consolidado!$AA$5:$AA$1000,L$5,Consolidado!$C$5:$C$1000,"SSF")),"00")&amp;"/"&amp;TEXT(MONTH(_xlfn.MINIFS(Consolidado!$B$5:$B$1000,Consolidado!$E$5:$E$1000,$B22,Consolidado!$AA$5:$AA$1000,L$5,Consolidado!$C$5:$C$1000,"SSF")),"00")&amp;IF(_xlfn.MAXIFS(Consolidado!$B$5:$B$1000,Consolidado!$E$5:$E$1000,$B22,Consolidado!$AA$5:$AA$1000,L$5,Consolidado!$C$5:$C$1000,"SSF")&lt;&gt;_xlfn.MINIFS(Consolidado!$B$5:$B$1000,Consolidado!$E$5:$E$1000,$B22,Consolidado!$AA$5:$AA$1000,L$5,Consolidado!$C$5:$C$1000,"SSF")," y "&amp;TEXT(DAY(_xlfn.MAXIFS(Consolidado!$B$5:$B$1000,Consolidado!$E$5:$E$1000,$B22,Consolidado!$AA$5:$AA$1000,L$5,Consolidado!$C$5:$C$1000,"SSF")),"00")&amp;"/"&amp;TEXT(MONTH(_xlfn.MAXIFS(Consolidado!$B$5:$B$1000,Consolidado!$E$5:$E$1000,$B22,Consolidado!$AA$5:$AA$1000,L$5,Consolidado!$C$5:$C$1000,"SSF")),"00"),""),""),IF(SUMIFS(Consolidado!$AD$5:$AD$1000,Consolidado!$E$5:$E$1000,$B22,Consolidado!$AA$5:$AA$1000,L$5,Consolidado!$C$5:$C$1000,"Comité de Supervisión")&gt;0,"Comité Sup. "&amp;TEXT(DAY(_xlfn.MINIFS(Consolidado!$B$5:$B$1000,Consolidado!$E$5:$E$1000,$B22,Consolidado!$AA$5:$AA$1000,L$5,Consolidado!$C$5:$C$1000,"Comité de Supervisión")),"00")&amp;"/"&amp;TEXT(MONTH(_xlfn.MINIFS(Consolidado!$B$5:$B$1000,Consolidado!$E$5:$E$1000,$B22,Consolidado!$AA$5:$AA$1000,L$5,Consolidado!$C$5:$C$1000,"Comité de Supervisión")),"00")&amp;IF(_xlfn.MAXIFS(Consolidado!$B$5:$B$1000,Consolidado!$E$5:$E$1000,$B22,Consolidado!$AA$5:$AA$1000,L$5,Consolidado!$C$5:$C$1000,"Comité de Supervisión")&lt;&gt;_xlfn.MINIFS(Consolidado!$B$5:$B$1000,Consolidado!$E$5:$E$1000,$B22,Consolidado!$AA$5:$AA$1000,L$5,Consolidado!$C$5:$C$1000,"Comité de Supervisión")," y "&amp;TEXT(DAY(_xlfn.MAXIFS(Consolidado!$B$5:$B$1000,Consolidado!$E$5:$E$1000,$B22,Consolidado!$AA$5:$AA$1000,L$5,Consolidado!$C$5:$C$1000,"Comité de Supervisión")),"00")&amp;"/"&amp;TEXT(MONTH(_xlfn.MAXIFS(Consolidado!$B$5:$B$1000,Consolidado!$E$5:$E$1000,$B22,Consolidado!$AA$5:$AA$1000,L$5,Consolidado!$C$5:$C$1000,"Comité de Supervisión")),"00"),""),""),IF(SUMIFS(Consolidado!$AD$5:$AD$1000,Consolidado!$E$5:$E$1000,$B22,Consolidado!$AA$5:$AA$1000,L$5,Consolidado!$C$5:$C$1000,"Consejo de Administración")&gt;0,"Consejo "&amp;TEXT(DAY(_xlfn.MINIFS(Consolidado!$B$5:$B$1000,Consolidado!$E$5:$E$1000,$B22,Consolidado!$AA$5:$AA$1000,L$5,Consolidado!$C$5:$C$1000,"Consejo de Administración")),"00")&amp;"/"&amp;TEXT(MONTH(_xlfn.MINIFS(Consolidado!$B$5:$B$1000,Consolidado!$E$5:$E$1000,$B22,Consolidado!$AA$5:$AA$1000,L$5,Consolidado!$C$5:$C$1000,"Consejo de Administración")),"00")&amp;IF(_xlfn.MAXIFS(Consolidado!$B$5:$B$1000,Consolidado!$E$5:$E$1000,$B22,Consolidado!$AA$5:$AA$1000,L$5,Consolidado!$C$5:$C$1000,"Consejo de Administración")&lt;&gt;_xlfn.MINIFS(Consolidado!$B$5:$B$1000,Consolidado!$E$5:$E$1000,$B22,Consolidado!$AA$5:$AA$1000,L$5,Consolidado!$C$5:$C$1000,"Consejo de Administración")," y "&amp;TEXT(DAY(_xlfn.MAXIFS(Consolidado!$B$5:$B$1000,Consolidado!$E$5:$E$1000,$B22,Consolidado!$AA$5:$AA$1000,L$5,Consolidado!$C$5:$C$1000,"Consejo de Administración")),"00")&amp;"/"&amp;TEXT(MONTH(_xlfn.MAXIFS(Consolidado!$B$5:$B$1000,Consolidado!$E$5:$E$1000,$B22,Consolidado!$AA$5:$AA$1000,L$5,Consolidado!$C$5:$C$1000,"Consejo de Administración")),"00"),""),""),IF(SUMIFS(Consolidado!$AD$5:$AD$1000,Consolidado!$E$5:$E$1000,$B22,Consolidado!$AA$5:$AA$1000,L$5,Consolidado!$C$5:$C$1000,"Otros")&gt;0,"Otros "&amp;TEXT(DAY(_xlfn.MINIFS(Consolidado!$B$5:$B$1000,Consolidado!$E$5:$E$1000,$B22,Consolidado!$AA$5:$AA$1000,L$5,Consolidado!$C$5:$C$1000,"Otros")),"00")&amp;"/"&amp;TEXT(MONTH(_xlfn.MINIFS(Consolidado!$B$5:$B$1000,Consolidado!$E$5:$E$1000,$B22,Consolidado!$AA$5:$AA$1000,L$5,Consolidado!$C$5:$C$1000,"Otros")),"00")&amp;IF(_xlfn.MAXIFS(Consolidado!$B$5:$B$1000,Consolidado!$E$5:$E$1000,$B22,Consolidado!$AA$5:$AA$1000,L$5,Consolidado!$C$5:$C$1000,"Otros")&lt;&gt;_xlfn.MINIFS(Consolidado!$B$5:$B$1000,Consolidado!$E$5:$E$1000,$B22,Consolidado!$AA$5:$AA$1000,L$5,Consolidado!$C$5:$C$1000,"Otros")," y "&amp;TEXT(DAY(_xlfn.MAXIFS(Consolidado!$B$5:$B$1000,Consolidado!$E$5:$E$1000,$B22,Consolidado!$AA$5:$AA$1000,L$5,Consolidado!$C$5:$C$1000,"Otros")),"00")&amp;"/"&amp;TEXT(MONTH(_xlfn.MAXIFS(Consolidado!$B$5:$B$1000,Consolidado!$E$5:$E$1000,$B22,Consolidado!$AA$5:$AA$1000,L$5,Consolidado!$C$5:$C$1000,"Otros")),"00"),""),""))</f>
        <v/>
      </c>
      <c r="M22" s="37" t="str">
        <f aca="false">_xlfn.TEXTJOIN(" +"&amp;CHAR(10),TRUE(),IF(SUMIFS(Consolidado!$AD$5:$AD$1000,Consolidado!$E$5:$E$1000,$B22,Consolidado!$AA$5:$AA$1000,M$5,Consolidado!$C$5:$C$1000,"Auditoría Interna")&gt;0,"Interna "&amp;TEXT(DAY(_xlfn.MINIFS(Consolidado!$B$5:$B$1000,Consolidado!$E$5:$E$1000,$B22,Consolidado!$AA$5:$AA$1000,M$5,Consolidado!$C$5:$C$1000,"Auditoría Interna")),"00")&amp;"/"&amp;TEXT(MONTH(_xlfn.MINIFS(Consolidado!$B$5:$B$1000,Consolidado!$E$5:$E$1000,$B22,Consolidado!$AA$5:$AA$1000,M$5,Consolidado!$C$5:$C$1000,"Auditoría Interna")),"00")&amp;IF(_xlfn.MAXIFS(Consolidado!$B$5:$B$1000,Consolidado!$E$5:$E$1000,$B22,Consolidado!$AA$5:$AA$1000,M$5,Consolidado!$C$5:$C$1000,"Auditoría Interna")&lt;&gt;_xlfn.MINIFS(Consolidado!$B$5:$B$1000,Consolidado!$E$5:$E$1000,$B22,Consolidado!$AA$5:$AA$1000,M$5,Consolidado!$C$5:$C$1000,"Auditoría Interna")," y "&amp;TEXT(DAY(_xlfn.MAXIFS(Consolidado!$B$5:$B$1000,Consolidado!$E$5:$E$1000,$B22,Consolidado!$AA$5:$AA$1000,M$5,Consolidado!$C$5:$C$1000,"Auditoría Interna")),"00")&amp;"/"&amp;TEXT(MONTH(_xlfn.MAXIFS(Consolidado!$B$5:$B$1000,Consolidado!$E$5:$E$1000,$B22,Consolidado!$AA$5:$AA$1000,M$5,Consolidado!$C$5:$C$1000,"Auditoría Interna")),"00"),""),""),IF(SUMIFS(Consolidado!$AD$5:$AD$1000,Consolidado!$E$5:$E$1000,$B22,Consolidado!$AA$5:$AA$1000,M$5,Consolidado!$C$5:$C$1000,"Auditoría Externa")&gt;0,"Externa "&amp;TEXT(DAY(_xlfn.MINIFS(Consolidado!$B$5:$B$1000,Consolidado!$E$5:$E$1000,$B22,Consolidado!$AA$5:$AA$1000,M$5,Consolidado!$C$5:$C$1000,"Auditoría Externa")),"00")&amp;"/"&amp;TEXT(MONTH(_xlfn.MINIFS(Consolidado!$B$5:$B$1000,Consolidado!$E$5:$E$1000,$B22,Consolidado!$AA$5:$AA$1000,M$5,Consolidado!$C$5:$C$1000,"Auditoría Externa")),"00")&amp;IF(_xlfn.MAXIFS(Consolidado!$B$5:$B$1000,Consolidado!$E$5:$E$1000,$B22,Consolidado!$AA$5:$AA$1000,M$5,Consolidado!$C$5:$C$1000,"Auditoría Externa")&lt;&gt;_xlfn.MINIFS(Consolidado!$B$5:$B$1000,Consolidado!$E$5:$E$1000,$B22,Consolidado!$AA$5:$AA$1000,M$5,Consolidado!$C$5:$C$1000,"Auditoría Externa")," y "&amp;TEXT(DAY(_xlfn.MAXIFS(Consolidado!$B$5:$B$1000,Consolidado!$E$5:$E$1000,$B22,Consolidado!$AA$5:$AA$1000,M$5,Consolidado!$C$5:$C$1000,"Auditoría Externa")),"00")&amp;"/"&amp;TEXT(MONTH(_xlfn.MAXIFS(Consolidado!$B$5:$B$1000,Consolidado!$E$5:$E$1000,$B22,Consolidado!$AA$5:$AA$1000,M$5,Consolidado!$C$5:$C$1000,"Auditoría Externa")),"00"),""),""),IF(SUMIFS(Consolidado!$AD$5:$AD$1000,Consolidado!$E$5:$E$1000,$B22,Consolidado!$AA$5:$AA$1000,M$5,Consolidado!$C$5:$C$1000,"SSF")&gt;0,"SSF "&amp;TEXT(DAY(_xlfn.MINIFS(Consolidado!$B$5:$B$1000,Consolidado!$E$5:$E$1000,$B22,Consolidado!$AA$5:$AA$1000,M$5,Consolidado!$C$5:$C$1000,"SSF")),"00")&amp;"/"&amp;TEXT(MONTH(_xlfn.MINIFS(Consolidado!$B$5:$B$1000,Consolidado!$E$5:$E$1000,$B22,Consolidado!$AA$5:$AA$1000,M$5,Consolidado!$C$5:$C$1000,"SSF")),"00")&amp;IF(_xlfn.MAXIFS(Consolidado!$B$5:$B$1000,Consolidado!$E$5:$E$1000,$B22,Consolidado!$AA$5:$AA$1000,M$5,Consolidado!$C$5:$C$1000,"SSF")&lt;&gt;_xlfn.MINIFS(Consolidado!$B$5:$B$1000,Consolidado!$E$5:$E$1000,$B22,Consolidado!$AA$5:$AA$1000,M$5,Consolidado!$C$5:$C$1000,"SSF")," y "&amp;TEXT(DAY(_xlfn.MAXIFS(Consolidado!$B$5:$B$1000,Consolidado!$E$5:$E$1000,$B22,Consolidado!$AA$5:$AA$1000,M$5,Consolidado!$C$5:$C$1000,"SSF")),"00")&amp;"/"&amp;TEXT(MONTH(_xlfn.MAXIFS(Consolidado!$B$5:$B$1000,Consolidado!$E$5:$E$1000,$B22,Consolidado!$AA$5:$AA$1000,M$5,Consolidado!$C$5:$C$1000,"SSF")),"00"),""),""),IF(SUMIFS(Consolidado!$AD$5:$AD$1000,Consolidado!$E$5:$E$1000,$B22,Consolidado!$AA$5:$AA$1000,M$5,Consolidado!$C$5:$C$1000,"Comité de Supervisión")&gt;0,"Comité Sup. "&amp;TEXT(DAY(_xlfn.MINIFS(Consolidado!$B$5:$B$1000,Consolidado!$E$5:$E$1000,$B22,Consolidado!$AA$5:$AA$1000,M$5,Consolidado!$C$5:$C$1000,"Comité de Supervisión")),"00")&amp;"/"&amp;TEXT(MONTH(_xlfn.MINIFS(Consolidado!$B$5:$B$1000,Consolidado!$E$5:$E$1000,$B22,Consolidado!$AA$5:$AA$1000,M$5,Consolidado!$C$5:$C$1000,"Comité de Supervisión")),"00")&amp;IF(_xlfn.MAXIFS(Consolidado!$B$5:$B$1000,Consolidado!$E$5:$E$1000,$B22,Consolidado!$AA$5:$AA$1000,M$5,Consolidado!$C$5:$C$1000,"Comité de Supervisión")&lt;&gt;_xlfn.MINIFS(Consolidado!$B$5:$B$1000,Consolidado!$E$5:$E$1000,$B22,Consolidado!$AA$5:$AA$1000,M$5,Consolidado!$C$5:$C$1000,"Comité de Supervisión")," y "&amp;TEXT(DAY(_xlfn.MAXIFS(Consolidado!$B$5:$B$1000,Consolidado!$E$5:$E$1000,$B22,Consolidado!$AA$5:$AA$1000,M$5,Consolidado!$C$5:$C$1000,"Comité de Supervisión")),"00")&amp;"/"&amp;TEXT(MONTH(_xlfn.MAXIFS(Consolidado!$B$5:$B$1000,Consolidado!$E$5:$E$1000,$B22,Consolidado!$AA$5:$AA$1000,M$5,Consolidado!$C$5:$C$1000,"Comité de Supervisión")),"00"),""),""),IF(SUMIFS(Consolidado!$AD$5:$AD$1000,Consolidado!$E$5:$E$1000,$B22,Consolidado!$AA$5:$AA$1000,M$5,Consolidado!$C$5:$C$1000,"Consejo de Administración")&gt;0,"Consejo "&amp;TEXT(DAY(_xlfn.MINIFS(Consolidado!$B$5:$B$1000,Consolidado!$E$5:$E$1000,$B22,Consolidado!$AA$5:$AA$1000,M$5,Consolidado!$C$5:$C$1000,"Consejo de Administración")),"00")&amp;"/"&amp;TEXT(MONTH(_xlfn.MINIFS(Consolidado!$B$5:$B$1000,Consolidado!$E$5:$E$1000,$B22,Consolidado!$AA$5:$AA$1000,M$5,Consolidado!$C$5:$C$1000,"Consejo de Administración")),"00")&amp;IF(_xlfn.MAXIFS(Consolidado!$B$5:$B$1000,Consolidado!$E$5:$E$1000,$B22,Consolidado!$AA$5:$AA$1000,M$5,Consolidado!$C$5:$C$1000,"Consejo de Administración")&lt;&gt;_xlfn.MINIFS(Consolidado!$B$5:$B$1000,Consolidado!$E$5:$E$1000,$B22,Consolidado!$AA$5:$AA$1000,M$5,Consolidado!$C$5:$C$1000,"Consejo de Administración")," y "&amp;TEXT(DAY(_xlfn.MAXIFS(Consolidado!$B$5:$B$1000,Consolidado!$E$5:$E$1000,$B22,Consolidado!$AA$5:$AA$1000,M$5,Consolidado!$C$5:$C$1000,"Consejo de Administración")),"00")&amp;"/"&amp;TEXT(MONTH(_xlfn.MAXIFS(Consolidado!$B$5:$B$1000,Consolidado!$E$5:$E$1000,$B22,Consolidado!$AA$5:$AA$1000,M$5,Consolidado!$C$5:$C$1000,"Consejo de Administración")),"00"),""),""),IF(SUMIFS(Consolidado!$AD$5:$AD$1000,Consolidado!$E$5:$E$1000,$B22,Consolidado!$AA$5:$AA$1000,M$5,Consolidado!$C$5:$C$1000,"Otros")&gt;0,"Otros "&amp;TEXT(DAY(_xlfn.MINIFS(Consolidado!$B$5:$B$1000,Consolidado!$E$5:$E$1000,$B22,Consolidado!$AA$5:$AA$1000,M$5,Consolidado!$C$5:$C$1000,"Otros")),"00")&amp;"/"&amp;TEXT(MONTH(_xlfn.MINIFS(Consolidado!$B$5:$B$1000,Consolidado!$E$5:$E$1000,$B22,Consolidado!$AA$5:$AA$1000,M$5,Consolidado!$C$5:$C$1000,"Otros")),"00")&amp;IF(_xlfn.MAXIFS(Consolidado!$B$5:$B$1000,Consolidado!$E$5:$E$1000,$B22,Consolidado!$AA$5:$AA$1000,M$5,Consolidado!$C$5:$C$1000,"Otros")&lt;&gt;_xlfn.MINIFS(Consolidado!$B$5:$B$1000,Consolidado!$E$5:$E$1000,$B22,Consolidado!$AA$5:$AA$1000,M$5,Consolidado!$C$5:$C$1000,"Otros")," y "&amp;TEXT(DAY(_xlfn.MAXIFS(Consolidado!$B$5:$B$1000,Consolidado!$E$5:$E$1000,$B22,Consolidado!$AA$5:$AA$1000,M$5,Consolidado!$C$5:$C$1000,"Otros")),"00")&amp;"/"&amp;TEXT(MONTH(_xlfn.MAXIFS(Consolidado!$B$5:$B$1000,Consolidado!$E$5:$E$1000,$B22,Consolidado!$AA$5:$AA$1000,M$5,Consolidado!$C$5:$C$1000,"Otros")),"00"),""),""))</f>
        <v/>
      </c>
      <c r="N22" s="37" t="str">
        <f aca="false">_xlfn.TEXTJOIN(" +"&amp;CHAR(10),TRUE(),IF(SUMIFS(Consolidado!$AD$5:$AD$1000,Consolidado!$E$5:$E$1000,$B22,Consolidado!$AA$5:$AA$1000,N$5,Consolidado!$C$5:$C$1000,"Auditoría Interna")&gt;0,"Interna "&amp;TEXT(DAY(_xlfn.MINIFS(Consolidado!$B$5:$B$1000,Consolidado!$E$5:$E$1000,$B22,Consolidado!$AA$5:$AA$1000,N$5,Consolidado!$C$5:$C$1000,"Auditoría Interna")),"00")&amp;"/"&amp;TEXT(MONTH(_xlfn.MINIFS(Consolidado!$B$5:$B$1000,Consolidado!$E$5:$E$1000,$B22,Consolidado!$AA$5:$AA$1000,N$5,Consolidado!$C$5:$C$1000,"Auditoría Interna")),"00")&amp;IF(_xlfn.MAXIFS(Consolidado!$B$5:$B$1000,Consolidado!$E$5:$E$1000,$B22,Consolidado!$AA$5:$AA$1000,N$5,Consolidado!$C$5:$C$1000,"Auditoría Interna")&lt;&gt;_xlfn.MINIFS(Consolidado!$B$5:$B$1000,Consolidado!$E$5:$E$1000,$B22,Consolidado!$AA$5:$AA$1000,N$5,Consolidado!$C$5:$C$1000,"Auditoría Interna")," y "&amp;TEXT(DAY(_xlfn.MAXIFS(Consolidado!$B$5:$B$1000,Consolidado!$E$5:$E$1000,$B22,Consolidado!$AA$5:$AA$1000,N$5,Consolidado!$C$5:$C$1000,"Auditoría Interna")),"00")&amp;"/"&amp;TEXT(MONTH(_xlfn.MAXIFS(Consolidado!$B$5:$B$1000,Consolidado!$E$5:$E$1000,$B22,Consolidado!$AA$5:$AA$1000,N$5,Consolidado!$C$5:$C$1000,"Auditoría Interna")),"00"),""),""),IF(SUMIFS(Consolidado!$AD$5:$AD$1000,Consolidado!$E$5:$E$1000,$B22,Consolidado!$AA$5:$AA$1000,N$5,Consolidado!$C$5:$C$1000,"Auditoría Externa")&gt;0,"Externa "&amp;TEXT(DAY(_xlfn.MINIFS(Consolidado!$B$5:$B$1000,Consolidado!$E$5:$E$1000,$B22,Consolidado!$AA$5:$AA$1000,N$5,Consolidado!$C$5:$C$1000,"Auditoría Externa")),"00")&amp;"/"&amp;TEXT(MONTH(_xlfn.MINIFS(Consolidado!$B$5:$B$1000,Consolidado!$E$5:$E$1000,$B22,Consolidado!$AA$5:$AA$1000,N$5,Consolidado!$C$5:$C$1000,"Auditoría Externa")),"00")&amp;IF(_xlfn.MAXIFS(Consolidado!$B$5:$B$1000,Consolidado!$E$5:$E$1000,$B22,Consolidado!$AA$5:$AA$1000,N$5,Consolidado!$C$5:$C$1000,"Auditoría Externa")&lt;&gt;_xlfn.MINIFS(Consolidado!$B$5:$B$1000,Consolidado!$E$5:$E$1000,$B22,Consolidado!$AA$5:$AA$1000,N$5,Consolidado!$C$5:$C$1000,"Auditoría Externa")," y "&amp;TEXT(DAY(_xlfn.MAXIFS(Consolidado!$B$5:$B$1000,Consolidado!$E$5:$E$1000,$B22,Consolidado!$AA$5:$AA$1000,N$5,Consolidado!$C$5:$C$1000,"Auditoría Externa")),"00")&amp;"/"&amp;TEXT(MONTH(_xlfn.MAXIFS(Consolidado!$B$5:$B$1000,Consolidado!$E$5:$E$1000,$B22,Consolidado!$AA$5:$AA$1000,N$5,Consolidado!$C$5:$C$1000,"Auditoría Externa")),"00"),""),""),IF(SUMIFS(Consolidado!$AD$5:$AD$1000,Consolidado!$E$5:$E$1000,$B22,Consolidado!$AA$5:$AA$1000,N$5,Consolidado!$C$5:$C$1000,"SSF")&gt;0,"SSF "&amp;TEXT(DAY(_xlfn.MINIFS(Consolidado!$B$5:$B$1000,Consolidado!$E$5:$E$1000,$B22,Consolidado!$AA$5:$AA$1000,N$5,Consolidado!$C$5:$C$1000,"SSF")),"00")&amp;"/"&amp;TEXT(MONTH(_xlfn.MINIFS(Consolidado!$B$5:$B$1000,Consolidado!$E$5:$E$1000,$B22,Consolidado!$AA$5:$AA$1000,N$5,Consolidado!$C$5:$C$1000,"SSF")),"00")&amp;IF(_xlfn.MAXIFS(Consolidado!$B$5:$B$1000,Consolidado!$E$5:$E$1000,$B22,Consolidado!$AA$5:$AA$1000,N$5,Consolidado!$C$5:$C$1000,"SSF")&lt;&gt;_xlfn.MINIFS(Consolidado!$B$5:$B$1000,Consolidado!$E$5:$E$1000,$B22,Consolidado!$AA$5:$AA$1000,N$5,Consolidado!$C$5:$C$1000,"SSF")," y "&amp;TEXT(DAY(_xlfn.MAXIFS(Consolidado!$B$5:$B$1000,Consolidado!$E$5:$E$1000,$B22,Consolidado!$AA$5:$AA$1000,N$5,Consolidado!$C$5:$C$1000,"SSF")),"00")&amp;"/"&amp;TEXT(MONTH(_xlfn.MAXIFS(Consolidado!$B$5:$B$1000,Consolidado!$E$5:$E$1000,$B22,Consolidado!$AA$5:$AA$1000,N$5,Consolidado!$C$5:$C$1000,"SSF")),"00"),""),""),IF(SUMIFS(Consolidado!$AD$5:$AD$1000,Consolidado!$E$5:$E$1000,$B22,Consolidado!$AA$5:$AA$1000,N$5,Consolidado!$C$5:$C$1000,"Comité de Supervisión")&gt;0,"Comité Sup. "&amp;TEXT(DAY(_xlfn.MINIFS(Consolidado!$B$5:$B$1000,Consolidado!$E$5:$E$1000,$B22,Consolidado!$AA$5:$AA$1000,N$5,Consolidado!$C$5:$C$1000,"Comité de Supervisión")),"00")&amp;"/"&amp;TEXT(MONTH(_xlfn.MINIFS(Consolidado!$B$5:$B$1000,Consolidado!$E$5:$E$1000,$B22,Consolidado!$AA$5:$AA$1000,N$5,Consolidado!$C$5:$C$1000,"Comité de Supervisión")),"00")&amp;IF(_xlfn.MAXIFS(Consolidado!$B$5:$B$1000,Consolidado!$E$5:$E$1000,$B22,Consolidado!$AA$5:$AA$1000,N$5,Consolidado!$C$5:$C$1000,"Comité de Supervisión")&lt;&gt;_xlfn.MINIFS(Consolidado!$B$5:$B$1000,Consolidado!$E$5:$E$1000,$B22,Consolidado!$AA$5:$AA$1000,N$5,Consolidado!$C$5:$C$1000,"Comité de Supervisión")," y "&amp;TEXT(DAY(_xlfn.MAXIFS(Consolidado!$B$5:$B$1000,Consolidado!$E$5:$E$1000,$B22,Consolidado!$AA$5:$AA$1000,N$5,Consolidado!$C$5:$C$1000,"Comité de Supervisión")),"00")&amp;"/"&amp;TEXT(MONTH(_xlfn.MAXIFS(Consolidado!$B$5:$B$1000,Consolidado!$E$5:$E$1000,$B22,Consolidado!$AA$5:$AA$1000,N$5,Consolidado!$C$5:$C$1000,"Comité de Supervisión")),"00"),""),""),IF(SUMIFS(Consolidado!$AD$5:$AD$1000,Consolidado!$E$5:$E$1000,$B22,Consolidado!$AA$5:$AA$1000,N$5,Consolidado!$C$5:$C$1000,"Consejo de Administración")&gt;0,"Consejo "&amp;TEXT(DAY(_xlfn.MINIFS(Consolidado!$B$5:$B$1000,Consolidado!$E$5:$E$1000,$B22,Consolidado!$AA$5:$AA$1000,N$5,Consolidado!$C$5:$C$1000,"Consejo de Administración")),"00")&amp;"/"&amp;TEXT(MONTH(_xlfn.MINIFS(Consolidado!$B$5:$B$1000,Consolidado!$E$5:$E$1000,$B22,Consolidado!$AA$5:$AA$1000,N$5,Consolidado!$C$5:$C$1000,"Consejo de Administración")),"00")&amp;IF(_xlfn.MAXIFS(Consolidado!$B$5:$B$1000,Consolidado!$E$5:$E$1000,$B22,Consolidado!$AA$5:$AA$1000,N$5,Consolidado!$C$5:$C$1000,"Consejo de Administración")&lt;&gt;_xlfn.MINIFS(Consolidado!$B$5:$B$1000,Consolidado!$E$5:$E$1000,$B22,Consolidado!$AA$5:$AA$1000,N$5,Consolidado!$C$5:$C$1000,"Consejo de Administración")," y "&amp;TEXT(DAY(_xlfn.MAXIFS(Consolidado!$B$5:$B$1000,Consolidado!$E$5:$E$1000,$B22,Consolidado!$AA$5:$AA$1000,N$5,Consolidado!$C$5:$C$1000,"Consejo de Administración")),"00")&amp;"/"&amp;TEXT(MONTH(_xlfn.MAXIFS(Consolidado!$B$5:$B$1000,Consolidado!$E$5:$E$1000,$B22,Consolidado!$AA$5:$AA$1000,N$5,Consolidado!$C$5:$C$1000,"Consejo de Administración")),"00"),""),""),IF(SUMIFS(Consolidado!$AD$5:$AD$1000,Consolidado!$E$5:$E$1000,$B22,Consolidado!$AA$5:$AA$1000,N$5,Consolidado!$C$5:$C$1000,"Otros")&gt;0,"Otros "&amp;TEXT(DAY(_xlfn.MINIFS(Consolidado!$B$5:$B$1000,Consolidado!$E$5:$E$1000,$B22,Consolidado!$AA$5:$AA$1000,N$5,Consolidado!$C$5:$C$1000,"Otros")),"00")&amp;"/"&amp;TEXT(MONTH(_xlfn.MINIFS(Consolidado!$B$5:$B$1000,Consolidado!$E$5:$E$1000,$B22,Consolidado!$AA$5:$AA$1000,N$5,Consolidado!$C$5:$C$1000,"Otros")),"00")&amp;IF(_xlfn.MAXIFS(Consolidado!$B$5:$B$1000,Consolidado!$E$5:$E$1000,$B22,Consolidado!$AA$5:$AA$1000,N$5,Consolidado!$C$5:$C$1000,"Otros")&lt;&gt;_xlfn.MINIFS(Consolidado!$B$5:$B$1000,Consolidado!$E$5:$E$1000,$B22,Consolidado!$AA$5:$AA$1000,N$5,Consolidado!$C$5:$C$1000,"Otros")," y "&amp;TEXT(DAY(_xlfn.MAXIFS(Consolidado!$B$5:$B$1000,Consolidado!$E$5:$E$1000,$B22,Consolidado!$AA$5:$AA$1000,N$5,Consolidado!$C$5:$C$1000,"Otros")),"00")&amp;"/"&amp;TEXT(MONTH(_xlfn.MAXIFS(Consolidado!$B$5:$B$1000,Consolidado!$E$5:$E$1000,$B22,Consolidado!$AA$5:$AA$1000,N$5,Consolidado!$C$5:$C$1000,"Otros")),"00"),""),""))</f>
        <v/>
      </c>
      <c r="O22" s="37" t="str">
        <f aca="false">_xlfn.TEXTJOIN(" +"&amp;CHAR(10),TRUE(),IF(SUMIFS(Consolidado!$AD$5:$AD$1000,Consolidado!$E$5:$E$1000,$B22,Consolidado!$AA$5:$AA$1000,O$5,Consolidado!$C$5:$C$1000,"Auditoría Interna")&gt;0,"Interna "&amp;TEXT(DAY(_xlfn.MINIFS(Consolidado!$B$5:$B$1000,Consolidado!$E$5:$E$1000,$B22,Consolidado!$AA$5:$AA$1000,O$5,Consolidado!$C$5:$C$1000,"Auditoría Interna")),"00")&amp;"/"&amp;TEXT(MONTH(_xlfn.MINIFS(Consolidado!$B$5:$B$1000,Consolidado!$E$5:$E$1000,$B22,Consolidado!$AA$5:$AA$1000,O$5,Consolidado!$C$5:$C$1000,"Auditoría Interna")),"00")&amp;IF(_xlfn.MAXIFS(Consolidado!$B$5:$B$1000,Consolidado!$E$5:$E$1000,$B22,Consolidado!$AA$5:$AA$1000,O$5,Consolidado!$C$5:$C$1000,"Auditoría Interna")&lt;&gt;_xlfn.MINIFS(Consolidado!$B$5:$B$1000,Consolidado!$E$5:$E$1000,$B22,Consolidado!$AA$5:$AA$1000,O$5,Consolidado!$C$5:$C$1000,"Auditoría Interna")," y "&amp;TEXT(DAY(_xlfn.MAXIFS(Consolidado!$B$5:$B$1000,Consolidado!$E$5:$E$1000,$B22,Consolidado!$AA$5:$AA$1000,O$5,Consolidado!$C$5:$C$1000,"Auditoría Interna")),"00")&amp;"/"&amp;TEXT(MONTH(_xlfn.MAXIFS(Consolidado!$B$5:$B$1000,Consolidado!$E$5:$E$1000,$B22,Consolidado!$AA$5:$AA$1000,O$5,Consolidado!$C$5:$C$1000,"Auditoría Interna")),"00"),""),""),IF(SUMIFS(Consolidado!$AD$5:$AD$1000,Consolidado!$E$5:$E$1000,$B22,Consolidado!$AA$5:$AA$1000,O$5,Consolidado!$C$5:$C$1000,"Auditoría Externa")&gt;0,"Externa "&amp;TEXT(DAY(_xlfn.MINIFS(Consolidado!$B$5:$B$1000,Consolidado!$E$5:$E$1000,$B22,Consolidado!$AA$5:$AA$1000,O$5,Consolidado!$C$5:$C$1000,"Auditoría Externa")),"00")&amp;"/"&amp;TEXT(MONTH(_xlfn.MINIFS(Consolidado!$B$5:$B$1000,Consolidado!$E$5:$E$1000,$B22,Consolidado!$AA$5:$AA$1000,O$5,Consolidado!$C$5:$C$1000,"Auditoría Externa")),"00")&amp;IF(_xlfn.MAXIFS(Consolidado!$B$5:$B$1000,Consolidado!$E$5:$E$1000,$B22,Consolidado!$AA$5:$AA$1000,O$5,Consolidado!$C$5:$C$1000,"Auditoría Externa")&lt;&gt;_xlfn.MINIFS(Consolidado!$B$5:$B$1000,Consolidado!$E$5:$E$1000,$B22,Consolidado!$AA$5:$AA$1000,O$5,Consolidado!$C$5:$C$1000,"Auditoría Externa")," y "&amp;TEXT(DAY(_xlfn.MAXIFS(Consolidado!$B$5:$B$1000,Consolidado!$E$5:$E$1000,$B22,Consolidado!$AA$5:$AA$1000,O$5,Consolidado!$C$5:$C$1000,"Auditoría Externa")),"00")&amp;"/"&amp;TEXT(MONTH(_xlfn.MAXIFS(Consolidado!$B$5:$B$1000,Consolidado!$E$5:$E$1000,$B22,Consolidado!$AA$5:$AA$1000,O$5,Consolidado!$C$5:$C$1000,"Auditoría Externa")),"00"),""),""),IF(SUMIFS(Consolidado!$AD$5:$AD$1000,Consolidado!$E$5:$E$1000,$B22,Consolidado!$AA$5:$AA$1000,O$5,Consolidado!$C$5:$C$1000,"SSF")&gt;0,"SSF "&amp;TEXT(DAY(_xlfn.MINIFS(Consolidado!$B$5:$B$1000,Consolidado!$E$5:$E$1000,$B22,Consolidado!$AA$5:$AA$1000,O$5,Consolidado!$C$5:$C$1000,"SSF")),"00")&amp;"/"&amp;TEXT(MONTH(_xlfn.MINIFS(Consolidado!$B$5:$B$1000,Consolidado!$E$5:$E$1000,$B22,Consolidado!$AA$5:$AA$1000,O$5,Consolidado!$C$5:$C$1000,"SSF")),"00")&amp;IF(_xlfn.MAXIFS(Consolidado!$B$5:$B$1000,Consolidado!$E$5:$E$1000,$B22,Consolidado!$AA$5:$AA$1000,O$5,Consolidado!$C$5:$C$1000,"SSF")&lt;&gt;_xlfn.MINIFS(Consolidado!$B$5:$B$1000,Consolidado!$E$5:$E$1000,$B22,Consolidado!$AA$5:$AA$1000,O$5,Consolidado!$C$5:$C$1000,"SSF")," y "&amp;TEXT(DAY(_xlfn.MAXIFS(Consolidado!$B$5:$B$1000,Consolidado!$E$5:$E$1000,$B22,Consolidado!$AA$5:$AA$1000,O$5,Consolidado!$C$5:$C$1000,"SSF")),"00")&amp;"/"&amp;TEXT(MONTH(_xlfn.MAXIFS(Consolidado!$B$5:$B$1000,Consolidado!$E$5:$E$1000,$B22,Consolidado!$AA$5:$AA$1000,O$5,Consolidado!$C$5:$C$1000,"SSF")),"00"),""),""),IF(SUMIFS(Consolidado!$AD$5:$AD$1000,Consolidado!$E$5:$E$1000,$B22,Consolidado!$AA$5:$AA$1000,O$5,Consolidado!$C$5:$C$1000,"Comité de Supervisión")&gt;0,"Comité Sup. "&amp;TEXT(DAY(_xlfn.MINIFS(Consolidado!$B$5:$B$1000,Consolidado!$E$5:$E$1000,$B22,Consolidado!$AA$5:$AA$1000,O$5,Consolidado!$C$5:$C$1000,"Comité de Supervisión")),"00")&amp;"/"&amp;TEXT(MONTH(_xlfn.MINIFS(Consolidado!$B$5:$B$1000,Consolidado!$E$5:$E$1000,$B22,Consolidado!$AA$5:$AA$1000,O$5,Consolidado!$C$5:$C$1000,"Comité de Supervisión")),"00")&amp;IF(_xlfn.MAXIFS(Consolidado!$B$5:$B$1000,Consolidado!$E$5:$E$1000,$B22,Consolidado!$AA$5:$AA$1000,O$5,Consolidado!$C$5:$C$1000,"Comité de Supervisión")&lt;&gt;_xlfn.MINIFS(Consolidado!$B$5:$B$1000,Consolidado!$E$5:$E$1000,$B22,Consolidado!$AA$5:$AA$1000,O$5,Consolidado!$C$5:$C$1000,"Comité de Supervisión")," y "&amp;TEXT(DAY(_xlfn.MAXIFS(Consolidado!$B$5:$B$1000,Consolidado!$E$5:$E$1000,$B22,Consolidado!$AA$5:$AA$1000,O$5,Consolidado!$C$5:$C$1000,"Comité de Supervisión")),"00")&amp;"/"&amp;TEXT(MONTH(_xlfn.MAXIFS(Consolidado!$B$5:$B$1000,Consolidado!$E$5:$E$1000,$B22,Consolidado!$AA$5:$AA$1000,O$5,Consolidado!$C$5:$C$1000,"Comité de Supervisión")),"00"),""),""),IF(SUMIFS(Consolidado!$AD$5:$AD$1000,Consolidado!$E$5:$E$1000,$B22,Consolidado!$AA$5:$AA$1000,O$5,Consolidado!$C$5:$C$1000,"Consejo de Administración")&gt;0,"Consejo "&amp;TEXT(DAY(_xlfn.MINIFS(Consolidado!$B$5:$B$1000,Consolidado!$E$5:$E$1000,$B22,Consolidado!$AA$5:$AA$1000,O$5,Consolidado!$C$5:$C$1000,"Consejo de Administración")),"00")&amp;"/"&amp;TEXT(MONTH(_xlfn.MINIFS(Consolidado!$B$5:$B$1000,Consolidado!$E$5:$E$1000,$B22,Consolidado!$AA$5:$AA$1000,O$5,Consolidado!$C$5:$C$1000,"Consejo de Administración")),"00")&amp;IF(_xlfn.MAXIFS(Consolidado!$B$5:$B$1000,Consolidado!$E$5:$E$1000,$B22,Consolidado!$AA$5:$AA$1000,O$5,Consolidado!$C$5:$C$1000,"Consejo de Administración")&lt;&gt;_xlfn.MINIFS(Consolidado!$B$5:$B$1000,Consolidado!$E$5:$E$1000,$B22,Consolidado!$AA$5:$AA$1000,O$5,Consolidado!$C$5:$C$1000,"Consejo de Administración")," y "&amp;TEXT(DAY(_xlfn.MAXIFS(Consolidado!$B$5:$B$1000,Consolidado!$E$5:$E$1000,$B22,Consolidado!$AA$5:$AA$1000,O$5,Consolidado!$C$5:$C$1000,"Consejo de Administración")),"00")&amp;"/"&amp;TEXT(MONTH(_xlfn.MAXIFS(Consolidado!$B$5:$B$1000,Consolidado!$E$5:$E$1000,$B22,Consolidado!$AA$5:$AA$1000,O$5,Consolidado!$C$5:$C$1000,"Consejo de Administración")),"00"),""),""),IF(SUMIFS(Consolidado!$AD$5:$AD$1000,Consolidado!$E$5:$E$1000,$B22,Consolidado!$AA$5:$AA$1000,O$5,Consolidado!$C$5:$C$1000,"Otros")&gt;0,"Otros "&amp;TEXT(DAY(_xlfn.MINIFS(Consolidado!$B$5:$B$1000,Consolidado!$E$5:$E$1000,$B22,Consolidado!$AA$5:$AA$1000,O$5,Consolidado!$C$5:$C$1000,"Otros")),"00")&amp;"/"&amp;TEXT(MONTH(_xlfn.MINIFS(Consolidado!$B$5:$B$1000,Consolidado!$E$5:$E$1000,$B22,Consolidado!$AA$5:$AA$1000,O$5,Consolidado!$C$5:$C$1000,"Otros")),"00")&amp;IF(_xlfn.MAXIFS(Consolidado!$B$5:$B$1000,Consolidado!$E$5:$E$1000,$B22,Consolidado!$AA$5:$AA$1000,O$5,Consolidado!$C$5:$C$1000,"Otros")&lt;&gt;_xlfn.MINIFS(Consolidado!$B$5:$B$1000,Consolidado!$E$5:$E$1000,$B22,Consolidado!$AA$5:$AA$1000,O$5,Consolidado!$C$5:$C$1000,"Otros")," y "&amp;TEXT(DAY(_xlfn.MAXIFS(Consolidado!$B$5:$B$1000,Consolidado!$E$5:$E$1000,$B22,Consolidado!$AA$5:$AA$1000,O$5,Consolidado!$C$5:$C$1000,"Otros")),"00")&amp;"/"&amp;TEXT(MONTH(_xlfn.MAXIFS(Consolidado!$B$5:$B$1000,Consolidado!$E$5:$E$1000,$B22,Consolidado!$AA$5:$AA$1000,O$5,Consolidado!$C$5:$C$1000,"Otros")),"00"),""),""))</f>
        <v/>
      </c>
      <c r="P22" s="37" t="str">
        <f aca="false">_xlfn.TEXTJOIN(" +"&amp;CHAR(10),TRUE(),IF(SUMIFS(Consolidado!$AD$5:$AD$1000,Consolidado!$E$5:$E$1000,$B22,Consolidado!$AA$5:$AA$1000,P$5,Consolidado!$C$5:$C$1000,"Auditoría Interna")&gt;0,"Interna "&amp;TEXT(DAY(_xlfn.MINIFS(Consolidado!$B$5:$B$1000,Consolidado!$E$5:$E$1000,$B22,Consolidado!$AA$5:$AA$1000,P$5,Consolidado!$C$5:$C$1000,"Auditoría Interna")),"00")&amp;"/"&amp;TEXT(MONTH(_xlfn.MINIFS(Consolidado!$B$5:$B$1000,Consolidado!$E$5:$E$1000,$B22,Consolidado!$AA$5:$AA$1000,P$5,Consolidado!$C$5:$C$1000,"Auditoría Interna")),"00")&amp;IF(_xlfn.MAXIFS(Consolidado!$B$5:$B$1000,Consolidado!$E$5:$E$1000,$B22,Consolidado!$AA$5:$AA$1000,P$5,Consolidado!$C$5:$C$1000,"Auditoría Interna")&lt;&gt;_xlfn.MINIFS(Consolidado!$B$5:$B$1000,Consolidado!$E$5:$E$1000,$B22,Consolidado!$AA$5:$AA$1000,P$5,Consolidado!$C$5:$C$1000,"Auditoría Interna")," y "&amp;TEXT(DAY(_xlfn.MAXIFS(Consolidado!$B$5:$B$1000,Consolidado!$E$5:$E$1000,$B22,Consolidado!$AA$5:$AA$1000,P$5,Consolidado!$C$5:$C$1000,"Auditoría Interna")),"00")&amp;"/"&amp;TEXT(MONTH(_xlfn.MAXIFS(Consolidado!$B$5:$B$1000,Consolidado!$E$5:$E$1000,$B22,Consolidado!$AA$5:$AA$1000,P$5,Consolidado!$C$5:$C$1000,"Auditoría Interna")),"00"),""),""),IF(SUMIFS(Consolidado!$AD$5:$AD$1000,Consolidado!$E$5:$E$1000,$B22,Consolidado!$AA$5:$AA$1000,P$5,Consolidado!$C$5:$C$1000,"Auditoría Externa")&gt;0,"Externa "&amp;TEXT(DAY(_xlfn.MINIFS(Consolidado!$B$5:$B$1000,Consolidado!$E$5:$E$1000,$B22,Consolidado!$AA$5:$AA$1000,P$5,Consolidado!$C$5:$C$1000,"Auditoría Externa")),"00")&amp;"/"&amp;TEXT(MONTH(_xlfn.MINIFS(Consolidado!$B$5:$B$1000,Consolidado!$E$5:$E$1000,$B22,Consolidado!$AA$5:$AA$1000,P$5,Consolidado!$C$5:$C$1000,"Auditoría Externa")),"00")&amp;IF(_xlfn.MAXIFS(Consolidado!$B$5:$B$1000,Consolidado!$E$5:$E$1000,$B22,Consolidado!$AA$5:$AA$1000,P$5,Consolidado!$C$5:$C$1000,"Auditoría Externa")&lt;&gt;_xlfn.MINIFS(Consolidado!$B$5:$B$1000,Consolidado!$E$5:$E$1000,$B22,Consolidado!$AA$5:$AA$1000,P$5,Consolidado!$C$5:$C$1000,"Auditoría Externa")," y "&amp;TEXT(DAY(_xlfn.MAXIFS(Consolidado!$B$5:$B$1000,Consolidado!$E$5:$E$1000,$B22,Consolidado!$AA$5:$AA$1000,P$5,Consolidado!$C$5:$C$1000,"Auditoría Externa")),"00")&amp;"/"&amp;TEXT(MONTH(_xlfn.MAXIFS(Consolidado!$B$5:$B$1000,Consolidado!$E$5:$E$1000,$B22,Consolidado!$AA$5:$AA$1000,P$5,Consolidado!$C$5:$C$1000,"Auditoría Externa")),"00"),""),""),IF(SUMIFS(Consolidado!$AD$5:$AD$1000,Consolidado!$E$5:$E$1000,$B22,Consolidado!$AA$5:$AA$1000,P$5,Consolidado!$C$5:$C$1000,"SSF")&gt;0,"SSF "&amp;TEXT(DAY(_xlfn.MINIFS(Consolidado!$B$5:$B$1000,Consolidado!$E$5:$E$1000,$B22,Consolidado!$AA$5:$AA$1000,P$5,Consolidado!$C$5:$C$1000,"SSF")),"00")&amp;"/"&amp;TEXT(MONTH(_xlfn.MINIFS(Consolidado!$B$5:$B$1000,Consolidado!$E$5:$E$1000,$B22,Consolidado!$AA$5:$AA$1000,P$5,Consolidado!$C$5:$C$1000,"SSF")),"00")&amp;IF(_xlfn.MAXIFS(Consolidado!$B$5:$B$1000,Consolidado!$E$5:$E$1000,$B22,Consolidado!$AA$5:$AA$1000,P$5,Consolidado!$C$5:$C$1000,"SSF")&lt;&gt;_xlfn.MINIFS(Consolidado!$B$5:$B$1000,Consolidado!$E$5:$E$1000,$B22,Consolidado!$AA$5:$AA$1000,P$5,Consolidado!$C$5:$C$1000,"SSF")," y "&amp;TEXT(DAY(_xlfn.MAXIFS(Consolidado!$B$5:$B$1000,Consolidado!$E$5:$E$1000,$B22,Consolidado!$AA$5:$AA$1000,P$5,Consolidado!$C$5:$C$1000,"SSF")),"00")&amp;"/"&amp;TEXT(MONTH(_xlfn.MAXIFS(Consolidado!$B$5:$B$1000,Consolidado!$E$5:$E$1000,$B22,Consolidado!$AA$5:$AA$1000,P$5,Consolidado!$C$5:$C$1000,"SSF")),"00"),""),""),IF(SUMIFS(Consolidado!$AD$5:$AD$1000,Consolidado!$E$5:$E$1000,$B22,Consolidado!$AA$5:$AA$1000,P$5,Consolidado!$C$5:$C$1000,"Comité de Supervisión")&gt;0,"Comité Sup. "&amp;TEXT(DAY(_xlfn.MINIFS(Consolidado!$B$5:$B$1000,Consolidado!$E$5:$E$1000,$B22,Consolidado!$AA$5:$AA$1000,P$5,Consolidado!$C$5:$C$1000,"Comité de Supervisión")),"00")&amp;"/"&amp;TEXT(MONTH(_xlfn.MINIFS(Consolidado!$B$5:$B$1000,Consolidado!$E$5:$E$1000,$B22,Consolidado!$AA$5:$AA$1000,P$5,Consolidado!$C$5:$C$1000,"Comité de Supervisión")),"00")&amp;IF(_xlfn.MAXIFS(Consolidado!$B$5:$B$1000,Consolidado!$E$5:$E$1000,$B22,Consolidado!$AA$5:$AA$1000,P$5,Consolidado!$C$5:$C$1000,"Comité de Supervisión")&lt;&gt;_xlfn.MINIFS(Consolidado!$B$5:$B$1000,Consolidado!$E$5:$E$1000,$B22,Consolidado!$AA$5:$AA$1000,P$5,Consolidado!$C$5:$C$1000,"Comité de Supervisión")," y "&amp;TEXT(DAY(_xlfn.MAXIFS(Consolidado!$B$5:$B$1000,Consolidado!$E$5:$E$1000,$B22,Consolidado!$AA$5:$AA$1000,P$5,Consolidado!$C$5:$C$1000,"Comité de Supervisión")),"00")&amp;"/"&amp;TEXT(MONTH(_xlfn.MAXIFS(Consolidado!$B$5:$B$1000,Consolidado!$E$5:$E$1000,$B22,Consolidado!$AA$5:$AA$1000,P$5,Consolidado!$C$5:$C$1000,"Comité de Supervisión")),"00"),""),""),IF(SUMIFS(Consolidado!$AD$5:$AD$1000,Consolidado!$E$5:$E$1000,$B22,Consolidado!$AA$5:$AA$1000,P$5,Consolidado!$C$5:$C$1000,"Consejo de Administración")&gt;0,"Consejo "&amp;TEXT(DAY(_xlfn.MINIFS(Consolidado!$B$5:$B$1000,Consolidado!$E$5:$E$1000,$B22,Consolidado!$AA$5:$AA$1000,P$5,Consolidado!$C$5:$C$1000,"Consejo de Administración")),"00")&amp;"/"&amp;TEXT(MONTH(_xlfn.MINIFS(Consolidado!$B$5:$B$1000,Consolidado!$E$5:$E$1000,$B22,Consolidado!$AA$5:$AA$1000,P$5,Consolidado!$C$5:$C$1000,"Consejo de Administración")),"00")&amp;IF(_xlfn.MAXIFS(Consolidado!$B$5:$B$1000,Consolidado!$E$5:$E$1000,$B22,Consolidado!$AA$5:$AA$1000,P$5,Consolidado!$C$5:$C$1000,"Consejo de Administración")&lt;&gt;_xlfn.MINIFS(Consolidado!$B$5:$B$1000,Consolidado!$E$5:$E$1000,$B22,Consolidado!$AA$5:$AA$1000,P$5,Consolidado!$C$5:$C$1000,"Consejo de Administración")," y "&amp;TEXT(DAY(_xlfn.MAXIFS(Consolidado!$B$5:$B$1000,Consolidado!$E$5:$E$1000,$B22,Consolidado!$AA$5:$AA$1000,P$5,Consolidado!$C$5:$C$1000,"Consejo de Administración")),"00")&amp;"/"&amp;TEXT(MONTH(_xlfn.MAXIFS(Consolidado!$B$5:$B$1000,Consolidado!$E$5:$E$1000,$B22,Consolidado!$AA$5:$AA$1000,P$5,Consolidado!$C$5:$C$1000,"Consejo de Administración")),"00"),""),""),IF(SUMIFS(Consolidado!$AD$5:$AD$1000,Consolidado!$E$5:$E$1000,$B22,Consolidado!$AA$5:$AA$1000,P$5,Consolidado!$C$5:$C$1000,"Otros")&gt;0,"Otros "&amp;TEXT(DAY(_xlfn.MINIFS(Consolidado!$B$5:$B$1000,Consolidado!$E$5:$E$1000,$B22,Consolidado!$AA$5:$AA$1000,P$5,Consolidado!$C$5:$C$1000,"Otros")),"00")&amp;"/"&amp;TEXT(MONTH(_xlfn.MINIFS(Consolidado!$B$5:$B$1000,Consolidado!$E$5:$E$1000,$B22,Consolidado!$AA$5:$AA$1000,P$5,Consolidado!$C$5:$C$1000,"Otros")),"00")&amp;IF(_xlfn.MAXIFS(Consolidado!$B$5:$B$1000,Consolidado!$E$5:$E$1000,$B22,Consolidado!$AA$5:$AA$1000,P$5,Consolidado!$C$5:$C$1000,"Otros")&lt;&gt;_xlfn.MINIFS(Consolidado!$B$5:$B$1000,Consolidado!$E$5:$E$1000,$B22,Consolidado!$AA$5:$AA$1000,P$5,Consolidado!$C$5:$C$1000,"Otros")," y "&amp;TEXT(DAY(_xlfn.MAXIFS(Consolidado!$B$5:$B$1000,Consolidado!$E$5:$E$1000,$B22,Consolidado!$AA$5:$AA$1000,P$5,Consolidado!$C$5:$C$1000,"Otros")),"00")&amp;"/"&amp;TEXT(MONTH(_xlfn.MAXIFS(Consolidado!$B$5:$B$1000,Consolidado!$E$5:$E$1000,$B22,Consolidado!$AA$5:$AA$1000,P$5,Consolidado!$C$5:$C$1000,"Otros")),"00"),""),""))</f>
        <v>Externa 06/10</v>
      </c>
      <c r="Q22" s="37" t="str">
        <f aca="false">_xlfn.TEXTJOIN(" +"&amp;CHAR(10),TRUE(),IF(SUMIFS(Consolidado!$AD$5:$AD$1000,Consolidado!$E$5:$E$1000,$B22,Consolidado!$AA$5:$AA$1000,Q$5,Consolidado!$C$5:$C$1000,"Auditoría Interna")&gt;0,"Interna "&amp;TEXT(DAY(_xlfn.MINIFS(Consolidado!$B$5:$B$1000,Consolidado!$E$5:$E$1000,$B22,Consolidado!$AA$5:$AA$1000,Q$5,Consolidado!$C$5:$C$1000,"Auditoría Interna")),"00")&amp;"/"&amp;TEXT(MONTH(_xlfn.MINIFS(Consolidado!$B$5:$B$1000,Consolidado!$E$5:$E$1000,$B22,Consolidado!$AA$5:$AA$1000,Q$5,Consolidado!$C$5:$C$1000,"Auditoría Interna")),"00")&amp;IF(_xlfn.MAXIFS(Consolidado!$B$5:$B$1000,Consolidado!$E$5:$E$1000,$B22,Consolidado!$AA$5:$AA$1000,Q$5,Consolidado!$C$5:$C$1000,"Auditoría Interna")&lt;&gt;_xlfn.MINIFS(Consolidado!$B$5:$B$1000,Consolidado!$E$5:$E$1000,$B22,Consolidado!$AA$5:$AA$1000,Q$5,Consolidado!$C$5:$C$1000,"Auditoría Interna")," y "&amp;TEXT(DAY(_xlfn.MAXIFS(Consolidado!$B$5:$B$1000,Consolidado!$E$5:$E$1000,$B22,Consolidado!$AA$5:$AA$1000,Q$5,Consolidado!$C$5:$C$1000,"Auditoría Interna")),"00")&amp;"/"&amp;TEXT(MONTH(_xlfn.MAXIFS(Consolidado!$B$5:$B$1000,Consolidado!$E$5:$E$1000,$B22,Consolidado!$AA$5:$AA$1000,Q$5,Consolidado!$C$5:$C$1000,"Auditoría Interna")),"00"),""),""),IF(SUMIFS(Consolidado!$AD$5:$AD$1000,Consolidado!$E$5:$E$1000,$B22,Consolidado!$AA$5:$AA$1000,Q$5,Consolidado!$C$5:$C$1000,"Auditoría Externa")&gt;0,"Externa "&amp;TEXT(DAY(_xlfn.MINIFS(Consolidado!$B$5:$B$1000,Consolidado!$E$5:$E$1000,$B22,Consolidado!$AA$5:$AA$1000,Q$5,Consolidado!$C$5:$C$1000,"Auditoría Externa")),"00")&amp;"/"&amp;TEXT(MONTH(_xlfn.MINIFS(Consolidado!$B$5:$B$1000,Consolidado!$E$5:$E$1000,$B22,Consolidado!$AA$5:$AA$1000,Q$5,Consolidado!$C$5:$C$1000,"Auditoría Externa")),"00")&amp;IF(_xlfn.MAXIFS(Consolidado!$B$5:$B$1000,Consolidado!$E$5:$E$1000,$B22,Consolidado!$AA$5:$AA$1000,Q$5,Consolidado!$C$5:$C$1000,"Auditoría Externa")&lt;&gt;_xlfn.MINIFS(Consolidado!$B$5:$B$1000,Consolidado!$E$5:$E$1000,$B22,Consolidado!$AA$5:$AA$1000,Q$5,Consolidado!$C$5:$C$1000,"Auditoría Externa")," y "&amp;TEXT(DAY(_xlfn.MAXIFS(Consolidado!$B$5:$B$1000,Consolidado!$E$5:$E$1000,$B22,Consolidado!$AA$5:$AA$1000,Q$5,Consolidado!$C$5:$C$1000,"Auditoría Externa")),"00")&amp;"/"&amp;TEXT(MONTH(_xlfn.MAXIFS(Consolidado!$B$5:$B$1000,Consolidado!$E$5:$E$1000,$B22,Consolidado!$AA$5:$AA$1000,Q$5,Consolidado!$C$5:$C$1000,"Auditoría Externa")),"00"),""),""),IF(SUMIFS(Consolidado!$AD$5:$AD$1000,Consolidado!$E$5:$E$1000,$B22,Consolidado!$AA$5:$AA$1000,Q$5,Consolidado!$C$5:$C$1000,"SSF")&gt;0,"SSF "&amp;TEXT(DAY(_xlfn.MINIFS(Consolidado!$B$5:$B$1000,Consolidado!$E$5:$E$1000,$B22,Consolidado!$AA$5:$AA$1000,Q$5,Consolidado!$C$5:$C$1000,"SSF")),"00")&amp;"/"&amp;TEXT(MONTH(_xlfn.MINIFS(Consolidado!$B$5:$B$1000,Consolidado!$E$5:$E$1000,$B22,Consolidado!$AA$5:$AA$1000,Q$5,Consolidado!$C$5:$C$1000,"SSF")),"00")&amp;IF(_xlfn.MAXIFS(Consolidado!$B$5:$B$1000,Consolidado!$E$5:$E$1000,$B22,Consolidado!$AA$5:$AA$1000,Q$5,Consolidado!$C$5:$C$1000,"SSF")&lt;&gt;_xlfn.MINIFS(Consolidado!$B$5:$B$1000,Consolidado!$E$5:$E$1000,$B22,Consolidado!$AA$5:$AA$1000,Q$5,Consolidado!$C$5:$C$1000,"SSF")," y "&amp;TEXT(DAY(_xlfn.MAXIFS(Consolidado!$B$5:$B$1000,Consolidado!$E$5:$E$1000,$B22,Consolidado!$AA$5:$AA$1000,Q$5,Consolidado!$C$5:$C$1000,"SSF")),"00")&amp;"/"&amp;TEXT(MONTH(_xlfn.MAXIFS(Consolidado!$B$5:$B$1000,Consolidado!$E$5:$E$1000,$B22,Consolidado!$AA$5:$AA$1000,Q$5,Consolidado!$C$5:$C$1000,"SSF")),"00"),""),""),IF(SUMIFS(Consolidado!$AD$5:$AD$1000,Consolidado!$E$5:$E$1000,$B22,Consolidado!$AA$5:$AA$1000,Q$5,Consolidado!$C$5:$C$1000,"Comité de Supervisión")&gt;0,"Comité Sup. "&amp;TEXT(DAY(_xlfn.MINIFS(Consolidado!$B$5:$B$1000,Consolidado!$E$5:$E$1000,$B22,Consolidado!$AA$5:$AA$1000,Q$5,Consolidado!$C$5:$C$1000,"Comité de Supervisión")),"00")&amp;"/"&amp;TEXT(MONTH(_xlfn.MINIFS(Consolidado!$B$5:$B$1000,Consolidado!$E$5:$E$1000,$B22,Consolidado!$AA$5:$AA$1000,Q$5,Consolidado!$C$5:$C$1000,"Comité de Supervisión")),"00")&amp;IF(_xlfn.MAXIFS(Consolidado!$B$5:$B$1000,Consolidado!$E$5:$E$1000,$B22,Consolidado!$AA$5:$AA$1000,Q$5,Consolidado!$C$5:$C$1000,"Comité de Supervisión")&lt;&gt;_xlfn.MINIFS(Consolidado!$B$5:$B$1000,Consolidado!$E$5:$E$1000,$B22,Consolidado!$AA$5:$AA$1000,Q$5,Consolidado!$C$5:$C$1000,"Comité de Supervisión")," y "&amp;TEXT(DAY(_xlfn.MAXIFS(Consolidado!$B$5:$B$1000,Consolidado!$E$5:$E$1000,$B22,Consolidado!$AA$5:$AA$1000,Q$5,Consolidado!$C$5:$C$1000,"Comité de Supervisión")),"00")&amp;"/"&amp;TEXT(MONTH(_xlfn.MAXIFS(Consolidado!$B$5:$B$1000,Consolidado!$E$5:$E$1000,$B22,Consolidado!$AA$5:$AA$1000,Q$5,Consolidado!$C$5:$C$1000,"Comité de Supervisión")),"00"),""),""),IF(SUMIFS(Consolidado!$AD$5:$AD$1000,Consolidado!$E$5:$E$1000,$B22,Consolidado!$AA$5:$AA$1000,Q$5,Consolidado!$C$5:$C$1000,"Consejo de Administración")&gt;0,"Consejo "&amp;TEXT(DAY(_xlfn.MINIFS(Consolidado!$B$5:$B$1000,Consolidado!$E$5:$E$1000,$B22,Consolidado!$AA$5:$AA$1000,Q$5,Consolidado!$C$5:$C$1000,"Consejo de Administración")),"00")&amp;"/"&amp;TEXT(MONTH(_xlfn.MINIFS(Consolidado!$B$5:$B$1000,Consolidado!$E$5:$E$1000,$B22,Consolidado!$AA$5:$AA$1000,Q$5,Consolidado!$C$5:$C$1000,"Consejo de Administración")),"00")&amp;IF(_xlfn.MAXIFS(Consolidado!$B$5:$B$1000,Consolidado!$E$5:$E$1000,$B22,Consolidado!$AA$5:$AA$1000,Q$5,Consolidado!$C$5:$C$1000,"Consejo de Administración")&lt;&gt;_xlfn.MINIFS(Consolidado!$B$5:$B$1000,Consolidado!$E$5:$E$1000,$B22,Consolidado!$AA$5:$AA$1000,Q$5,Consolidado!$C$5:$C$1000,"Consejo de Administración")," y "&amp;TEXT(DAY(_xlfn.MAXIFS(Consolidado!$B$5:$B$1000,Consolidado!$E$5:$E$1000,$B22,Consolidado!$AA$5:$AA$1000,Q$5,Consolidado!$C$5:$C$1000,"Consejo de Administración")),"00")&amp;"/"&amp;TEXT(MONTH(_xlfn.MAXIFS(Consolidado!$B$5:$B$1000,Consolidado!$E$5:$E$1000,$B22,Consolidado!$AA$5:$AA$1000,Q$5,Consolidado!$C$5:$C$1000,"Consejo de Administración")),"00"),""),""),IF(SUMIFS(Consolidado!$AD$5:$AD$1000,Consolidado!$E$5:$E$1000,$B22,Consolidado!$AA$5:$AA$1000,Q$5,Consolidado!$C$5:$C$1000,"Otros")&gt;0,"Otros "&amp;TEXT(DAY(_xlfn.MINIFS(Consolidado!$B$5:$B$1000,Consolidado!$E$5:$E$1000,$B22,Consolidado!$AA$5:$AA$1000,Q$5,Consolidado!$C$5:$C$1000,"Otros")),"00")&amp;"/"&amp;TEXT(MONTH(_xlfn.MINIFS(Consolidado!$B$5:$B$1000,Consolidado!$E$5:$E$1000,$B22,Consolidado!$AA$5:$AA$1000,Q$5,Consolidado!$C$5:$C$1000,"Otros")),"00")&amp;IF(_xlfn.MAXIFS(Consolidado!$B$5:$B$1000,Consolidado!$E$5:$E$1000,$B22,Consolidado!$AA$5:$AA$1000,Q$5,Consolidado!$C$5:$C$1000,"Otros")&lt;&gt;_xlfn.MINIFS(Consolidado!$B$5:$B$1000,Consolidado!$E$5:$E$1000,$B22,Consolidado!$AA$5:$AA$1000,Q$5,Consolidado!$C$5:$C$1000,"Otros")," y "&amp;TEXT(DAY(_xlfn.MAXIFS(Consolidado!$B$5:$B$1000,Consolidado!$E$5:$E$1000,$B22,Consolidado!$AA$5:$AA$1000,Q$5,Consolidado!$C$5:$C$1000,"Otros")),"00")&amp;"/"&amp;TEXT(MONTH(_xlfn.MAXIFS(Consolidado!$B$5:$B$1000,Consolidado!$E$5:$E$1000,$B22,Consolidado!$AA$5:$AA$1000,Q$5,Consolidado!$C$5:$C$1000,"Otros")),"00"),""),""))</f>
        <v/>
      </c>
      <c r="R22" s="37" t="str">
        <f aca="false">_xlfn.TEXTJOIN(" +"&amp;CHAR(10),TRUE(),IF(SUMIFS(Consolidado!$AD$5:$AD$1000,Consolidado!$E$5:$E$1000,$B22,Consolidado!$AA$5:$AA$1000,R$5,Consolidado!$C$5:$C$1000,"Auditoría Interna")&gt;0,"Interna "&amp;TEXT(DAY(_xlfn.MINIFS(Consolidado!$B$5:$B$1000,Consolidado!$E$5:$E$1000,$B22,Consolidado!$AA$5:$AA$1000,R$5,Consolidado!$C$5:$C$1000,"Auditoría Interna")),"00")&amp;"/"&amp;TEXT(MONTH(_xlfn.MINIFS(Consolidado!$B$5:$B$1000,Consolidado!$E$5:$E$1000,$B22,Consolidado!$AA$5:$AA$1000,R$5,Consolidado!$C$5:$C$1000,"Auditoría Interna")),"00")&amp;IF(_xlfn.MAXIFS(Consolidado!$B$5:$B$1000,Consolidado!$E$5:$E$1000,$B22,Consolidado!$AA$5:$AA$1000,R$5,Consolidado!$C$5:$C$1000,"Auditoría Interna")&lt;&gt;_xlfn.MINIFS(Consolidado!$B$5:$B$1000,Consolidado!$E$5:$E$1000,$B22,Consolidado!$AA$5:$AA$1000,R$5,Consolidado!$C$5:$C$1000,"Auditoría Interna")," y "&amp;TEXT(DAY(_xlfn.MAXIFS(Consolidado!$B$5:$B$1000,Consolidado!$E$5:$E$1000,$B22,Consolidado!$AA$5:$AA$1000,R$5,Consolidado!$C$5:$C$1000,"Auditoría Interna")),"00")&amp;"/"&amp;TEXT(MONTH(_xlfn.MAXIFS(Consolidado!$B$5:$B$1000,Consolidado!$E$5:$E$1000,$B22,Consolidado!$AA$5:$AA$1000,R$5,Consolidado!$C$5:$C$1000,"Auditoría Interna")),"00"),""),""),IF(SUMIFS(Consolidado!$AD$5:$AD$1000,Consolidado!$E$5:$E$1000,$B22,Consolidado!$AA$5:$AA$1000,R$5,Consolidado!$C$5:$C$1000,"Auditoría Externa")&gt;0,"Externa "&amp;TEXT(DAY(_xlfn.MINIFS(Consolidado!$B$5:$B$1000,Consolidado!$E$5:$E$1000,$B22,Consolidado!$AA$5:$AA$1000,R$5,Consolidado!$C$5:$C$1000,"Auditoría Externa")),"00")&amp;"/"&amp;TEXT(MONTH(_xlfn.MINIFS(Consolidado!$B$5:$B$1000,Consolidado!$E$5:$E$1000,$B22,Consolidado!$AA$5:$AA$1000,R$5,Consolidado!$C$5:$C$1000,"Auditoría Externa")),"00")&amp;IF(_xlfn.MAXIFS(Consolidado!$B$5:$B$1000,Consolidado!$E$5:$E$1000,$B22,Consolidado!$AA$5:$AA$1000,R$5,Consolidado!$C$5:$C$1000,"Auditoría Externa")&lt;&gt;_xlfn.MINIFS(Consolidado!$B$5:$B$1000,Consolidado!$E$5:$E$1000,$B22,Consolidado!$AA$5:$AA$1000,R$5,Consolidado!$C$5:$C$1000,"Auditoría Externa")," y "&amp;TEXT(DAY(_xlfn.MAXIFS(Consolidado!$B$5:$B$1000,Consolidado!$E$5:$E$1000,$B22,Consolidado!$AA$5:$AA$1000,R$5,Consolidado!$C$5:$C$1000,"Auditoría Externa")),"00")&amp;"/"&amp;TEXT(MONTH(_xlfn.MAXIFS(Consolidado!$B$5:$B$1000,Consolidado!$E$5:$E$1000,$B22,Consolidado!$AA$5:$AA$1000,R$5,Consolidado!$C$5:$C$1000,"Auditoría Externa")),"00"),""),""),IF(SUMIFS(Consolidado!$AD$5:$AD$1000,Consolidado!$E$5:$E$1000,$B22,Consolidado!$AA$5:$AA$1000,R$5,Consolidado!$C$5:$C$1000,"SSF")&gt;0,"SSF "&amp;TEXT(DAY(_xlfn.MINIFS(Consolidado!$B$5:$B$1000,Consolidado!$E$5:$E$1000,$B22,Consolidado!$AA$5:$AA$1000,R$5,Consolidado!$C$5:$C$1000,"SSF")),"00")&amp;"/"&amp;TEXT(MONTH(_xlfn.MINIFS(Consolidado!$B$5:$B$1000,Consolidado!$E$5:$E$1000,$B22,Consolidado!$AA$5:$AA$1000,R$5,Consolidado!$C$5:$C$1000,"SSF")),"00")&amp;IF(_xlfn.MAXIFS(Consolidado!$B$5:$B$1000,Consolidado!$E$5:$E$1000,$B22,Consolidado!$AA$5:$AA$1000,R$5,Consolidado!$C$5:$C$1000,"SSF")&lt;&gt;_xlfn.MINIFS(Consolidado!$B$5:$B$1000,Consolidado!$E$5:$E$1000,$B22,Consolidado!$AA$5:$AA$1000,R$5,Consolidado!$C$5:$C$1000,"SSF")," y "&amp;TEXT(DAY(_xlfn.MAXIFS(Consolidado!$B$5:$B$1000,Consolidado!$E$5:$E$1000,$B22,Consolidado!$AA$5:$AA$1000,R$5,Consolidado!$C$5:$C$1000,"SSF")),"00")&amp;"/"&amp;TEXT(MONTH(_xlfn.MAXIFS(Consolidado!$B$5:$B$1000,Consolidado!$E$5:$E$1000,$B22,Consolidado!$AA$5:$AA$1000,R$5,Consolidado!$C$5:$C$1000,"SSF")),"00"),""),""),IF(SUMIFS(Consolidado!$AD$5:$AD$1000,Consolidado!$E$5:$E$1000,$B22,Consolidado!$AA$5:$AA$1000,R$5,Consolidado!$C$5:$C$1000,"Comité de Supervisión")&gt;0,"Comité Sup. "&amp;TEXT(DAY(_xlfn.MINIFS(Consolidado!$B$5:$B$1000,Consolidado!$E$5:$E$1000,$B22,Consolidado!$AA$5:$AA$1000,R$5,Consolidado!$C$5:$C$1000,"Comité de Supervisión")),"00")&amp;"/"&amp;TEXT(MONTH(_xlfn.MINIFS(Consolidado!$B$5:$B$1000,Consolidado!$E$5:$E$1000,$B22,Consolidado!$AA$5:$AA$1000,R$5,Consolidado!$C$5:$C$1000,"Comité de Supervisión")),"00")&amp;IF(_xlfn.MAXIFS(Consolidado!$B$5:$B$1000,Consolidado!$E$5:$E$1000,$B22,Consolidado!$AA$5:$AA$1000,R$5,Consolidado!$C$5:$C$1000,"Comité de Supervisión")&lt;&gt;_xlfn.MINIFS(Consolidado!$B$5:$B$1000,Consolidado!$E$5:$E$1000,$B22,Consolidado!$AA$5:$AA$1000,R$5,Consolidado!$C$5:$C$1000,"Comité de Supervisión")," y "&amp;TEXT(DAY(_xlfn.MAXIFS(Consolidado!$B$5:$B$1000,Consolidado!$E$5:$E$1000,$B22,Consolidado!$AA$5:$AA$1000,R$5,Consolidado!$C$5:$C$1000,"Comité de Supervisión")),"00")&amp;"/"&amp;TEXT(MONTH(_xlfn.MAXIFS(Consolidado!$B$5:$B$1000,Consolidado!$E$5:$E$1000,$B22,Consolidado!$AA$5:$AA$1000,R$5,Consolidado!$C$5:$C$1000,"Comité de Supervisión")),"00"),""),""),IF(SUMIFS(Consolidado!$AD$5:$AD$1000,Consolidado!$E$5:$E$1000,$B22,Consolidado!$AA$5:$AA$1000,R$5,Consolidado!$C$5:$C$1000,"Consejo de Administración")&gt;0,"Consejo "&amp;TEXT(DAY(_xlfn.MINIFS(Consolidado!$B$5:$B$1000,Consolidado!$E$5:$E$1000,$B22,Consolidado!$AA$5:$AA$1000,R$5,Consolidado!$C$5:$C$1000,"Consejo de Administración")),"00")&amp;"/"&amp;TEXT(MONTH(_xlfn.MINIFS(Consolidado!$B$5:$B$1000,Consolidado!$E$5:$E$1000,$B22,Consolidado!$AA$5:$AA$1000,R$5,Consolidado!$C$5:$C$1000,"Consejo de Administración")),"00")&amp;IF(_xlfn.MAXIFS(Consolidado!$B$5:$B$1000,Consolidado!$E$5:$E$1000,$B22,Consolidado!$AA$5:$AA$1000,R$5,Consolidado!$C$5:$C$1000,"Consejo de Administración")&lt;&gt;_xlfn.MINIFS(Consolidado!$B$5:$B$1000,Consolidado!$E$5:$E$1000,$B22,Consolidado!$AA$5:$AA$1000,R$5,Consolidado!$C$5:$C$1000,"Consejo de Administración")," y "&amp;TEXT(DAY(_xlfn.MAXIFS(Consolidado!$B$5:$B$1000,Consolidado!$E$5:$E$1000,$B22,Consolidado!$AA$5:$AA$1000,R$5,Consolidado!$C$5:$C$1000,"Consejo de Administración")),"00")&amp;"/"&amp;TEXT(MONTH(_xlfn.MAXIFS(Consolidado!$B$5:$B$1000,Consolidado!$E$5:$E$1000,$B22,Consolidado!$AA$5:$AA$1000,R$5,Consolidado!$C$5:$C$1000,"Consejo de Administración")),"00"),""),""),IF(SUMIFS(Consolidado!$AD$5:$AD$1000,Consolidado!$E$5:$E$1000,$B22,Consolidado!$AA$5:$AA$1000,R$5,Consolidado!$C$5:$C$1000,"Otros")&gt;0,"Otros "&amp;TEXT(DAY(_xlfn.MINIFS(Consolidado!$B$5:$B$1000,Consolidado!$E$5:$E$1000,$B22,Consolidado!$AA$5:$AA$1000,R$5,Consolidado!$C$5:$C$1000,"Otros")),"00")&amp;"/"&amp;TEXT(MONTH(_xlfn.MINIFS(Consolidado!$B$5:$B$1000,Consolidado!$E$5:$E$1000,$B22,Consolidado!$AA$5:$AA$1000,R$5,Consolidado!$C$5:$C$1000,"Otros")),"00")&amp;IF(_xlfn.MAXIFS(Consolidado!$B$5:$B$1000,Consolidado!$E$5:$E$1000,$B22,Consolidado!$AA$5:$AA$1000,R$5,Consolidado!$C$5:$C$1000,"Otros")&lt;&gt;_xlfn.MINIFS(Consolidado!$B$5:$B$1000,Consolidado!$E$5:$E$1000,$B22,Consolidado!$AA$5:$AA$1000,R$5,Consolidado!$C$5:$C$1000,"Otros")," y "&amp;TEXT(DAY(_xlfn.MAXIFS(Consolidado!$B$5:$B$1000,Consolidado!$E$5:$E$1000,$B22,Consolidado!$AA$5:$AA$1000,R$5,Consolidado!$C$5:$C$1000,"Otros")),"00")&amp;"/"&amp;TEXT(MONTH(_xlfn.MAXIFS(Consolidado!$B$5:$B$1000,Consolidado!$E$5:$E$1000,$B22,Consolidado!$AA$5:$AA$1000,R$5,Consolidado!$C$5:$C$1000,"Otros")),"00"),""),""))</f>
        <v/>
      </c>
    </row>
    <row r="23" customFormat="false" ht="61.5" hidden="true" customHeight="true" outlineLevel="0" collapsed="false">
      <c r="A23" s="31" t="n">
        <v>18</v>
      </c>
      <c r="B23" s="32" t="str">
        <f aca="false">Catálogos!C19</f>
        <v>Riesgo ambiental y social</v>
      </c>
      <c r="C23" s="33" t="str">
        <f aca="false">Catálogos!D19</f>
        <v>NRP-53</v>
      </c>
      <c r="D23" s="17" t="n">
        <f aca="false">SUMIFS(Consolidado!$AD$5:$AD$1000,Consolidado!$E$5:$E$1000,B23,Consolidado!$H$5:$H$1000,$C$2)</f>
        <v>1</v>
      </c>
      <c r="E23" s="36" t="str">
        <f aca="false">IF(((SUMIFS(Consolidado!$AD$5:$AD$1000,Consolidado!$E$5:$E$1000,$B23,Consolidado!$C$5:$C$1000,"Auditoría Interna",Consolidado!$H$5:$H$1000,$C$2)&gt;0)+(SUMIFS(Consolidado!$AD$5:$AD$1000,Consolidado!$E$5:$E$1000,$B23,Consolidado!$C$5:$C$1000,"Auditoría Externa",Consolidado!$H$5:$H$1000,$C$2)&gt;0)+(SUMIFS(Consolidado!$AD$5:$AD$1000,Consolidado!$E$5:$E$1000,$B23,Consolidado!$C$5:$C$1000,"SSF",Consolidado!$H$5:$H$1000,$C$2)&gt;0)+(SUMIFS(Consolidado!$AD$5:$AD$1000,Consolidado!$E$5:$E$1000,$B23,Consolidado!$C$5:$C$1000,"Comité de Supervisión",Consolidado!$H$5:$H$1000,$C$2)&gt;0)+(SUMIFS(Consolidado!$AD$5:$AD$1000,Consolidado!$E$5:$E$1000,$B23,Consolidado!$C$5:$C$1000,"Consejo de Administración",Consolidado!$H$5:$H$1000,$C$2)&gt;0)+(SUMIFS(Consolidado!$AD$5:$AD$1000,Consolidado!$E$5:$E$1000,$B23,Consolidado!$C$5:$C$1000,"Otros",Consolidado!$H$5:$H$1000,$C$2)&gt;0))&gt;=2,"Sí","No")</f>
        <v>No</v>
      </c>
      <c r="F23" s="47" t="str">
        <f aca="false" t="array" ref="F23:F23">_xlfn.TEXTJOIN(CHAR(10),TRUE(),IF((Consolidado!$E$5:$E$1000=$B23)*(Consolidado!$H$5:$H$1000=$C$2),Consolidado!$AE$5:$AE$1000,""))</f>
        <v>Interna – 22 de Agosto 2026</v>
      </c>
      <c r="G23" s="37" t="str">
        <f aca="false">_xlfn.TEXTJOIN(" +"&amp;CHAR(10),TRUE(),IF(SUMIFS(Consolidado!$AD$5:$AD$1000,Consolidado!$E$5:$E$1000,$B23,Consolidado!$AA$5:$AA$1000,G$5,Consolidado!$C$5:$C$1000,"Auditoría Interna")&gt;0,"Interna "&amp;TEXT(DAY(_xlfn.MINIFS(Consolidado!$B$5:$B$1000,Consolidado!$E$5:$E$1000,$B23,Consolidado!$AA$5:$AA$1000,G$5,Consolidado!$C$5:$C$1000,"Auditoría Interna")),"00")&amp;"/"&amp;TEXT(MONTH(_xlfn.MINIFS(Consolidado!$B$5:$B$1000,Consolidado!$E$5:$E$1000,$B23,Consolidado!$AA$5:$AA$1000,G$5,Consolidado!$C$5:$C$1000,"Auditoría Interna")),"00")&amp;IF(_xlfn.MAXIFS(Consolidado!$B$5:$B$1000,Consolidado!$E$5:$E$1000,$B23,Consolidado!$AA$5:$AA$1000,G$5,Consolidado!$C$5:$C$1000,"Auditoría Interna")&lt;&gt;_xlfn.MINIFS(Consolidado!$B$5:$B$1000,Consolidado!$E$5:$E$1000,$B23,Consolidado!$AA$5:$AA$1000,G$5,Consolidado!$C$5:$C$1000,"Auditoría Interna")," y "&amp;TEXT(DAY(_xlfn.MAXIFS(Consolidado!$B$5:$B$1000,Consolidado!$E$5:$E$1000,$B23,Consolidado!$AA$5:$AA$1000,G$5,Consolidado!$C$5:$C$1000,"Auditoría Interna")),"00")&amp;"/"&amp;TEXT(MONTH(_xlfn.MAXIFS(Consolidado!$B$5:$B$1000,Consolidado!$E$5:$E$1000,$B23,Consolidado!$AA$5:$AA$1000,G$5,Consolidado!$C$5:$C$1000,"Auditoría Interna")),"00"),""),""),IF(SUMIFS(Consolidado!$AD$5:$AD$1000,Consolidado!$E$5:$E$1000,$B23,Consolidado!$AA$5:$AA$1000,G$5,Consolidado!$C$5:$C$1000,"Auditoría Externa")&gt;0,"Externa "&amp;TEXT(DAY(_xlfn.MINIFS(Consolidado!$B$5:$B$1000,Consolidado!$E$5:$E$1000,$B23,Consolidado!$AA$5:$AA$1000,G$5,Consolidado!$C$5:$C$1000,"Auditoría Externa")),"00")&amp;"/"&amp;TEXT(MONTH(_xlfn.MINIFS(Consolidado!$B$5:$B$1000,Consolidado!$E$5:$E$1000,$B23,Consolidado!$AA$5:$AA$1000,G$5,Consolidado!$C$5:$C$1000,"Auditoría Externa")),"00")&amp;IF(_xlfn.MAXIFS(Consolidado!$B$5:$B$1000,Consolidado!$E$5:$E$1000,$B23,Consolidado!$AA$5:$AA$1000,G$5,Consolidado!$C$5:$C$1000,"Auditoría Externa")&lt;&gt;_xlfn.MINIFS(Consolidado!$B$5:$B$1000,Consolidado!$E$5:$E$1000,$B23,Consolidado!$AA$5:$AA$1000,G$5,Consolidado!$C$5:$C$1000,"Auditoría Externa")," y "&amp;TEXT(DAY(_xlfn.MAXIFS(Consolidado!$B$5:$B$1000,Consolidado!$E$5:$E$1000,$B23,Consolidado!$AA$5:$AA$1000,G$5,Consolidado!$C$5:$C$1000,"Auditoría Externa")),"00")&amp;"/"&amp;TEXT(MONTH(_xlfn.MAXIFS(Consolidado!$B$5:$B$1000,Consolidado!$E$5:$E$1000,$B23,Consolidado!$AA$5:$AA$1000,G$5,Consolidado!$C$5:$C$1000,"Auditoría Externa")),"00"),""),""),IF(SUMIFS(Consolidado!$AD$5:$AD$1000,Consolidado!$E$5:$E$1000,$B23,Consolidado!$AA$5:$AA$1000,G$5,Consolidado!$C$5:$C$1000,"SSF")&gt;0,"SSF "&amp;TEXT(DAY(_xlfn.MINIFS(Consolidado!$B$5:$B$1000,Consolidado!$E$5:$E$1000,$B23,Consolidado!$AA$5:$AA$1000,G$5,Consolidado!$C$5:$C$1000,"SSF")),"00")&amp;"/"&amp;TEXT(MONTH(_xlfn.MINIFS(Consolidado!$B$5:$B$1000,Consolidado!$E$5:$E$1000,$B23,Consolidado!$AA$5:$AA$1000,G$5,Consolidado!$C$5:$C$1000,"SSF")),"00")&amp;IF(_xlfn.MAXIFS(Consolidado!$B$5:$B$1000,Consolidado!$E$5:$E$1000,$B23,Consolidado!$AA$5:$AA$1000,G$5,Consolidado!$C$5:$C$1000,"SSF")&lt;&gt;_xlfn.MINIFS(Consolidado!$B$5:$B$1000,Consolidado!$E$5:$E$1000,$B23,Consolidado!$AA$5:$AA$1000,G$5,Consolidado!$C$5:$C$1000,"SSF")," y "&amp;TEXT(DAY(_xlfn.MAXIFS(Consolidado!$B$5:$B$1000,Consolidado!$E$5:$E$1000,$B23,Consolidado!$AA$5:$AA$1000,G$5,Consolidado!$C$5:$C$1000,"SSF")),"00")&amp;"/"&amp;TEXT(MONTH(_xlfn.MAXIFS(Consolidado!$B$5:$B$1000,Consolidado!$E$5:$E$1000,$B23,Consolidado!$AA$5:$AA$1000,G$5,Consolidado!$C$5:$C$1000,"SSF")),"00"),""),""),IF(SUMIFS(Consolidado!$AD$5:$AD$1000,Consolidado!$E$5:$E$1000,$B23,Consolidado!$AA$5:$AA$1000,G$5,Consolidado!$C$5:$C$1000,"Comité de Supervisión")&gt;0,"Comité Sup. "&amp;TEXT(DAY(_xlfn.MINIFS(Consolidado!$B$5:$B$1000,Consolidado!$E$5:$E$1000,$B23,Consolidado!$AA$5:$AA$1000,G$5,Consolidado!$C$5:$C$1000,"Comité de Supervisión")),"00")&amp;"/"&amp;TEXT(MONTH(_xlfn.MINIFS(Consolidado!$B$5:$B$1000,Consolidado!$E$5:$E$1000,$B23,Consolidado!$AA$5:$AA$1000,G$5,Consolidado!$C$5:$C$1000,"Comité de Supervisión")),"00")&amp;IF(_xlfn.MAXIFS(Consolidado!$B$5:$B$1000,Consolidado!$E$5:$E$1000,$B23,Consolidado!$AA$5:$AA$1000,G$5,Consolidado!$C$5:$C$1000,"Comité de Supervisión")&lt;&gt;_xlfn.MINIFS(Consolidado!$B$5:$B$1000,Consolidado!$E$5:$E$1000,$B23,Consolidado!$AA$5:$AA$1000,G$5,Consolidado!$C$5:$C$1000,"Comité de Supervisión")," y "&amp;TEXT(DAY(_xlfn.MAXIFS(Consolidado!$B$5:$B$1000,Consolidado!$E$5:$E$1000,$B23,Consolidado!$AA$5:$AA$1000,G$5,Consolidado!$C$5:$C$1000,"Comité de Supervisión")),"00")&amp;"/"&amp;TEXT(MONTH(_xlfn.MAXIFS(Consolidado!$B$5:$B$1000,Consolidado!$E$5:$E$1000,$B23,Consolidado!$AA$5:$AA$1000,G$5,Consolidado!$C$5:$C$1000,"Comité de Supervisión")),"00"),""),""),IF(SUMIFS(Consolidado!$AD$5:$AD$1000,Consolidado!$E$5:$E$1000,$B23,Consolidado!$AA$5:$AA$1000,G$5,Consolidado!$C$5:$C$1000,"Consejo de Administración")&gt;0,"Consejo "&amp;TEXT(DAY(_xlfn.MINIFS(Consolidado!$B$5:$B$1000,Consolidado!$E$5:$E$1000,$B23,Consolidado!$AA$5:$AA$1000,G$5,Consolidado!$C$5:$C$1000,"Consejo de Administración")),"00")&amp;"/"&amp;TEXT(MONTH(_xlfn.MINIFS(Consolidado!$B$5:$B$1000,Consolidado!$E$5:$E$1000,$B23,Consolidado!$AA$5:$AA$1000,G$5,Consolidado!$C$5:$C$1000,"Consejo de Administración")),"00")&amp;IF(_xlfn.MAXIFS(Consolidado!$B$5:$B$1000,Consolidado!$E$5:$E$1000,$B23,Consolidado!$AA$5:$AA$1000,G$5,Consolidado!$C$5:$C$1000,"Consejo de Administración")&lt;&gt;_xlfn.MINIFS(Consolidado!$B$5:$B$1000,Consolidado!$E$5:$E$1000,$B23,Consolidado!$AA$5:$AA$1000,G$5,Consolidado!$C$5:$C$1000,"Consejo de Administración")," y "&amp;TEXT(DAY(_xlfn.MAXIFS(Consolidado!$B$5:$B$1000,Consolidado!$E$5:$E$1000,$B23,Consolidado!$AA$5:$AA$1000,G$5,Consolidado!$C$5:$C$1000,"Consejo de Administración")),"00")&amp;"/"&amp;TEXT(MONTH(_xlfn.MAXIFS(Consolidado!$B$5:$B$1000,Consolidado!$E$5:$E$1000,$B23,Consolidado!$AA$5:$AA$1000,G$5,Consolidado!$C$5:$C$1000,"Consejo de Administración")),"00"),""),""),IF(SUMIFS(Consolidado!$AD$5:$AD$1000,Consolidado!$E$5:$E$1000,$B23,Consolidado!$AA$5:$AA$1000,G$5,Consolidado!$C$5:$C$1000,"Otros")&gt;0,"Otros "&amp;TEXT(DAY(_xlfn.MINIFS(Consolidado!$B$5:$B$1000,Consolidado!$E$5:$E$1000,$B23,Consolidado!$AA$5:$AA$1000,G$5,Consolidado!$C$5:$C$1000,"Otros")),"00")&amp;"/"&amp;TEXT(MONTH(_xlfn.MINIFS(Consolidado!$B$5:$B$1000,Consolidado!$E$5:$E$1000,$B23,Consolidado!$AA$5:$AA$1000,G$5,Consolidado!$C$5:$C$1000,"Otros")),"00")&amp;IF(_xlfn.MAXIFS(Consolidado!$B$5:$B$1000,Consolidado!$E$5:$E$1000,$B23,Consolidado!$AA$5:$AA$1000,G$5,Consolidado!$C$5:$C$1000,"Otros")&lt;&gt;_xlfn.MINIFS(Consolidado!$B$5:$B$1000,Consolidado!$E$5:$E$1000,$B23,Consolidado!$AA$5:$AA$1000,G$5,Consolidado!$C$5:$C$1000,"Otros")," y "&amp;TEXT(DAY(_xlfn.MAXIFS(Consolidado!$B$5:$B$1000,Consolidado!$E$5:$E$1000,$B23,Consolidado!$AA$5:$AA$1000,G$5,Consolidado!$C$5:$C$1000,"Otros")),"00")&amp;"/"&amp;TEXT(MONTH(_xlfn.MAXIFS(Consolidado!$B$5:$B$1000,Consolidado!$E$5:$E$1000,$B23,Consolidado!$AA$5:$AA$1000,G$5,Consolidado!$C$5:$C$1000,"Otros")),"00"),""),""))</f>
        <v/>
      </c>
      <c r="H23" s="37" t="str">
        <f aca="false">_xlfn.TEXTJOIN(" +"&amp;CHAR(10),TRUE(),IF(SUMIFS(Consolidado!$AD$5:$AD$1000,Consolidado!$E$5:$E$1000,$B23,Consolidado!$AA$5:$AA$1000,H$5,Consolidado!$C$5:$C$1000,"Auditoría Interna")&gt;0,"Interna "&amp;TEXT(DAY(_xlfn.MINIFS(Consolidado!$B$5:$B$1000,Consolidado!$E$5:$E$1000,$B23,Consolidado!$AA$5:$AA$1000,H$5,Consolidado!$C$5:$C$1000,"Auditoría Interna")),"00")&amp;"/"&amp;TEXT(MONTH(_xlfn.MINIFS(Consolidado!$B$5:$B$1000,Consolidado!$E$5:$E$1000,$B23,Consolidado!$AA$5:$AA$1000,H$5,Consolidado!$C$5:$C$1000,"Auditoría Interna")),"00")&amp;IF(_xlfn.MAXIFS(Consolidado!$B$5:$B$1000,Consolidado!$E$5:$E$1000,$B23,Consolidado!$AA$5:$AA$1000,H$5,Consolidado!$C$5:$C$1000,"Auditoría Interna")&lt;&gt;_xlfn.MINIFS(Consolidado!$B$5:$B$1000,Consolidado!$E$5:$E$1000,$B23,Consolidado!$AA$5:$AA$1000,H$5,Consolidado!$C$5:$C$1000,"Auditoría Interna")," y "&amp;TEXT(DAY(_xlfn.MAXIFS(Consolidado!$B$5:$B$1000,Consolidado!$E$5:$E$1000,$B23,Consolidado!$AA$5:$AA$1000,H$5,Consolidado!$C$5:$C$1000,"Auditoría Interna")),"00")&amp;"/"&amp;TEXT(MONTH(_xlfn.MAXIFS(Consolidado!$B$5:$B$1000,Consolidado!$E$5:$E$1000,$B23,Consolidado!$AA$5:$AA$1000,H$5,Consolidado!$C$5:$C$1000,"Auditoría Interna")),"00"),""),""),IF(SUMIFS(Consolidado!$AD$5:$AD$1000,Consolidado!$E$5:$E$1000,$B23,Consolidado!$AA$5:$AA$1000,H$5,Consolidado!$C$5:$C$1000,"Auditoría Externa")&gt;0,"Externa "&amp;TEXT(DAY(_xlfn.MINIFS(Consolidado!$B$5:$B$1000,Consolidado!$E$5:$E$1000,$B23,Consolidado!$AA$5:$AA$1000,H$5,Consolidado!$C$5:$C$1000,"Auditoría Externa")),"00")&amp;"/"&amp;TEXT(MONTH(_xlfn.MINIFS(Consolidado!$B$5:$B$1000,Consolidado!$E$5:$E$1000,$B23,Consolidado!$AA$5:$AA$1000,H$5,Consolidado!$C$5:$C$1000,"Auditoría Externa")),"00")&amp;IF(_xlfn.MAXIFS(Consolidado!$B$5:$B$1000,Consolidado!$E$5:$E$1000,$B23,Consolidado!$AA$5:$AA$1000,H$5,Consolidado!$C$5:$C$1000,"Auditoría Externa")&lt;&gt;_xlfn.MINIFS(Consolidado!$B$5:$B$1000,Consolidado!$E$5:$E$1000,$B23,Consolidado!$AA$5:$AA$1000,H$5,Consolidado!$C$5:$C$1000,"Auditoría Externa")," y "&amp;TEXT(DAY(_xlfn.MAXIFS(Consolidado!$B$5:$B$1000,Consolidado!$E$5:$E$1000,$B23,Consolidado!$AA$5:$AA$1000,H$5,Consolidado!$C$5:$C$1000,"Auditoría Externa")),"00")&amp;"/"&amp;TEXT(MONTH(_xlfn.MAXIFS(Consolidado!$B$5:$B$1000,Consolidado!$E$5:$E$1000,$B23,Consolidado!$AA$5:$AA$1000,H$5,Consolidado!$C$5:$C$1000,"Auditoría Externa")),"00"),""),""),IF(SUMIFS(Consolidado!$AD$5:$AD$1000,Consolidado!$E$5:$E$1000,$B23,Consolidado!$AA$5:$AA$1000,H$5,Consolidado!$C$5:$C$1000,"SSF")&gt;0,"SSF "&amp;TEXT(DAY(_xlfn.MINIFS(Consolidado!$B$5:$B$1000,Consolidado!$E$5:$E$1000,$B23,Consolidado!$AA$5:$AA$1000,H$5,Consolidado!$C$5:$C$1000,"SSF")),"00")&amp;"/"&amp;TEXT(MONTH(_xlfn.MINIFS(Consolidado!$B$5:$B$1000,Consolidado!$E$5:$E$1000,$B23,Consolidado!$AA$5:$AA$1000,H$5,Consolidado!$C$5:$C$1000,"SSF")),"00")&amp;IF(_xlfn.MAXIFS(Consolidado!$B$5:$B$1000,Consolidado!$E$5:$E$1000,$B23,Consolidado!$AA$5:$AA$1000,H$5,Consolidado!$C$5:$C$1000,"SSF")&lt;&gt;_xlfn.MINIFS(Consolidado!$B$5:$B$1000,Consolidado!$E$5:$E$1000,$B23,Consolidado!$AA$5:$AA$1000,H$5,Consolidado!$C$5:$C$1000,"SSF")," y "&amp;TEXT(DAY(_xlfn.MAXIFS(Consolidado!$B$5:$B$1000,Consolidado!$E$5:$E$1000,$B23,Consolidado!$AA$5:$AA$1000,H$5,Consolidado!$C$5:$C$1000,"SSF")),"00")&amp;"/"&amp;TEXT(MONTH(_xlfn.MAXIFS(Consolidado!$B$5:$B$1000,Consolidado!$E$5:$E$1000,$B23,Consolidado!$AA$5:$AA$1000,H$5,Consolidado!$C$5:$C$1000,"SSF")),"00"),""),""),IF(SUMIFS(Consolidado!$AD$5:$AD$1000,Consolidado!$E$5:$E$1000,$B23,Consolidado!$AA$5:$AA$1000,H$5,Consolidado!$C$5:$C$1000,"Comité de Supervisión")&gt;0,"Comité Sup. "&amp;TEXT(DAY(_xlfn.MINIFS(Consolidado!$B$5:$B$1000,Consolidado!$E$5:$E$1000,$B23,Consolidado!$AA$5:$AA$1000,H$5,Consolidado!$C$5:$C$1000,"Comité de Supervisión")),"00")&amp;"/"&amp;TEXT(MONTH(_xlfn.MINIFS(Consolidado!$B$5:$B$1000,Consolidado!$E$5:$E$1000,$B23,Consolidado!$AA$5:$AA$1000,H$5,Consolidado!$C$5:$C$1000,"Comité de Supervisión")),"00")&amp;IF(_xlfn.MAXIFS(Consolidado!$B$5:$B$1000,Consolidado!$E$5:$E$1000,$B23,Consolidado!$AA$5:$AA$1000,H$5,Consolidado!$C$5:$C$1000,"Comité de Supervisión")&lt;&gt;_xlfn.MINIFS(Consolidado!$B$5:$B$1000,Consolidado!$E$5:$E$1000,$B23,Consolidado!$AA$5:$AA$1000,H$5,Consolidado!$C$5:$C$1000,"Comité de Supervisión")," y "&amp;TEXT(DAY(_xlfn.MAXIFS(Consolidado!$B$5:$B$1000,Consolidado!$E$5:$E$1000,$B23,Consolidado!$AA$5:$AA$1000,H$5,Consolidado!$C$5:$C$1000,"Comité de Supervisión")),"00")&amp;"/"&amp;TEXT(MONTH(_xlfn.MAXIFS(Consolidado!$B$5:$B$1000,Consolidado!$E$5:$E$1000,$B23,Consolidado!$AA$5:$AA$1000,H$5,Consolidado!$C$5:$C$1000,"Comité de Supervisión")),"00"),""),""),IF(SUMIFS(Consolidado!$AD$5:$AD$1000,Consolidado!$E$5:$E$1000,$B23,Consolidado!$AA$5:$AA$1000,H$5,Consolidado!$C$5:$C$1000,"Consejo de Administración")&gt;0,"Consejo "&amp;TEXT(DAY(_xlfn.MINIFS(Consolidado!$B$5:$B$1000,Consolidado!$E$5:$E$1000,$B23,Consolidado!$AA$5:$AA$1000,H$5,Consolidado!$C$5:$C$1000,"Consejo de Administración")),"00")&amp;"/"&amp;TEXT(MONTH(_xlfn.MINIFS(Consolidado!$B$5:$B$1000,Consolidado!$E$5:$E$1000,$B23,Consolidado!$AA$5:$AA$1000,H$5,Consolidado!$C$5:$C$1000,"Consejo de Administración")),"00")&amp;IF(_xlfn.MAXIFS(Consolidado!$B$5:$B$1000,Consolidado!$E$5:$E$1000,$B23,Consolidado!$AA$5:$AA$1000,H$5,Consolidado!$C$5:$C$1000,"Consejo de Administración")&lt;&gt;_xlfn.MINIFS(Consolidado!$B$5:$B$1000,Consolidado!$E$5:$E$1000,$B23,Consolidado!$AA$5:$AA$1000,H$5,Consolidado!$C$5:$C$1000,"Consejo de Administración")," y "&amp;TEXT(DAY(_xlfn.MAXIFS(Consolidado!$B$5:$B$1000,Consolidado!$E$5:$E$1000,$B23,Consolidado!$AA$5:$AA$1000,H$5,Consolidado!$C$5:$C$1000,"Consejo de Administración")),"00")&amp;"/"&amp;TEXT(MONTH(_xlfn.MAXIFS(Consolidado!$B$5:$B$1000,Consolidado!$E$5:$E$1000,$B23,Consolidado!$AA$5:$AA$1000,H$5,Consolidado!$C$5:$C$1000,"Consejo de Administración")),"00"),""),""),IF(SUMIFS(Consolidado!$AD$5:$AD$1000,Consolidado!$E$5:$E$1000,$B23,Consolidado!$AA$5:$AA$1000,H$5,Consolidado!$C$5:$C$1000,"Otros")&gt;0,"Otros "&amp;TEXT(DAY(_xlfn.MINIFS(Consolidado!$B$5:$B$1000,Consolidado!$E$5:$E$1000,$B23,Consolidado!$AA$5:$AA$1000,H$5,Consolidado!$C$5:$C$1000,"Otros")),"00")&amp;"/"&amp;TEXT(MONTH(_xlfn.MINIFS(Consolidado!$B$5:$B$1000,Consolidado!$E$5:$E$1000,$B23,Consolidado!$AA$5:$AA$1000,H$5,Consolidado!$C$5:$C$1000,"Otros")),"00")&amp;IF(_xlfn.MAXIFS(Consolidado!$B$5:$B$1000,Consolidado!$E$5:$E$1000,$B23,Consolidado!$AA$5:$AA$1000,H$5,Consolidado!$C$5:$C$1000,"Otros")&lt;&gt;_xlfn.MINIFS(Consolidado!$B$5:$B$1000,Consolidado!$E$5:$E$1000,$B23,Consolidado!$AA$5:$AA$1000,H$5,Consolidado!$C$5:$C$1000,"Otros")," y "&amp;TEXT(DAY(_xlfn.MAXIFS(Consolidado!$B$5:$B$1000,Consolidado!$E$5:$E$1000,$B23,Consolidado!$AA$5:$AA$1000,H$5,Consolidado!$C$5:$C$1000,"Otros")),"00")&amp;"/"&amp;TEXT(MONTH(_xlfn.MAXIFS(Consolidado!$B$5:$B$1000,Consolidado!$E$5:$E$1000,$B23,Consolidado!$AA$5:$AA$1000,H$5,Consolidado!$C$5:$C$1000,"Otros")),"00"),""),""))</f>
        <v/>
      </c>
      <c r="I23" s="37" t="str">
        <f aca="false">_xlfn.TEXTJOIN(" +"&amp;CHAR(10),TRUE(),IF(SUMIFS(Consolidado!$AD$5:$AD$1000,Consolidado!$E$5:$E$1000,$B23,Consolidado!$AA$5:$AA$1000,I$5,Consolidado!$C$5:$C$1000,"Auditoría Interna")&gt;0,"Interna "&amp;TEXT(DAY(_xlfn.MINIFS(Consolidado!$B$5:$B$1000,Consolidado!$E$5:$E$1000,$B23,Consolidado!$AA$5:$AA$1000,I$5,Consolidado!$C$5:$C$1000,"Auditoría Interna")),"00")&amp;"/"&amp;TEXT(MONTH(_xlfn.MINIFS(Consolidado!$B$5:$B$1000,Consolidado!$E$5:$E$1000,$B23,Consolidado!$AA$5:$AA$1000,I$5,Consolidado!$C$5:$C$1000,"Auditoría Interna")),"00")&amp;IF(_xlfn.MAXIFS(Consolidado!$B$5:$B$1000,Consolidado!$E$5:$E$1000,$B23,Consolidado!$AA$5:$AA$1000,I$5,Consolidado!$C$5:$C$1000,"Auditoría Interna")&lt;&gt;_xlfn.MINIFS(Consolidado!$B$5:$B$1000,Consolidado!$E$5:$E$1000,$B23,Consolidado!$AA$5:$AA$1000,I$5,Consolidado!$C$5:$C$1000,"Auditoría Interna")," y "&amp;TEXT(DAY(_xlfn.MAXIFS(Consolidado!$B$5:$B$1000,Consolidado!$E$5:$E$1000,$B23,Consolidado!$AA$5:$AA$1000,I$5,Consolidado!$C$5:$C$1000,"Auditoría Interna")),"00")&amp;"/"&amp;TEXT(MONTH(_xlfn.MAXIFS(Consolidado!$B$5:$B$1000,Consolidado!$E$5:$E$1000,$B23,Consolidado!$AA$5:$AA$1000,I$5,Consolidado!$C$5:$C$1000,"Auditoría Interna")),"00"),""),""),IF(SUMIFS(Consolidado!$AD$5:$AD$1000,Consolidado!$E$5:$E$1000,$B23,Consolidado!$AA$5:$AA$1000,I$5,Consolidado!$C$5:$C$1000,"Auditoría Externa")&gt;0,"Externa "&amp;TEXT(DAY(_xlfn.MINIFS(Consolidado!$B$5:$B$1000,Consolidado!$E$5:$E$1000,$B23,Consolidado!$AA$5:$AA$1000,I$5,Consolidado!$C$5:$C$1000,"Auditoría Externa")),"00")&amp;"/"&amp;TEXT(MONTH(_xlfn.MINIFS(Consolidado!$B$5:$B$1000,Consolidado!$E$5:$E$1000,$B23,Consolidado!$AA$5:$AA$1000,I$5,Consolidado!$C$5:$C$1000,"Auditoría Externa")),"00")&amp;IF(_xlfn.MAXIFS(Consolidado!$B$5:$B$1000,Consolidado!$E$5:$E$1000,$B23,Consolidado!$AA$5:$AA$1000,I$5,Consolidado!$C$5:$C$1000,"Auditoría Externa")&lt;&gt;_xlfn.MINIFS(Consolidado!$B$5:$B$1000,Consolidado!$E$5:$E$1000,$B23,Consolidado!$AA$5:$AA$1000,I$5,Consolidado!$C$5:$C$1000,"Auditoría Externa")," y "&amp;TEXT(DAY(_xlfn.MAXIFS(Consolidado!$B$5:$B$1000,Consolidado!$E$5:$E$1000,$B23,Consolidado!$AA$5:$AA$1000,I$5,Consolidado!$C$5:$C$1000,"Auditoría Externa")),"00")&amp;"/"&amp;TEXT(MONTH(_xlfn.MAXIFS(Consolidado!$B$5:$B$1000,Consolidado!$E$5:$E$1000,$B23,Consolidado!$AA$5:$AA$1000,I$5,Consolidado!$C$5:$C$1000,"Auditoría Externa")),"00"),""),""),IF(SUMIFS(Consolidado!$AD$5:$AD$1000,Consolidado!$E$5:$E$1000,$B23,Consolidado!$AA$5:$AA$1000,I$5,Consolidado!$C$5:$C$1000,"SSF")&gt;0,"SSF "&amp;TEXT(DAY(_xlfn.MINIFS(Consolidado!$B$5:$B$1000,Consolidado!$E$5:$E$1000,$B23,Consolidado!$AA$5:$AA$1000,I$5,Consolidado!$C$5:$C$1000,"SSF")),"00")&amp;"/"&amp;TEXT(MONTH(_xlfn.MINIFS(Consolidado!$B$5:$B$1000,Consolidado!$E$5:$E$1000,$B23,Consolidado!$AA$5:$AA$1000,I$5,Consolidado!$C$5:$C$1000,"SSF")),"00")&amp;IF(_xlfn.MAXIFS(Consolidado!$B$5:$B$1000,Consolidado!$E$5:$E$1000,$B23,Consolidado!$AA$5:$AA$1000,I$5,Consolidado!$C$5:$C$1000,"SSF")&lt;&gt;_xlfn.MINIFS(Consolidado!$B$5:$B$1000,Consolidado!$E$5:$E$1000,$B23,Consolidado!$AA$5:$AA$1000,I$5,Consolidado!$C$5:$C$1000,"SSF")," y "&amp;TEXT(DAY(_xlfn.MAXIFS(Consolidado!$B$5:$B$1000,Consolidado!$E$5:$E$1000,$B23,Consolidado!$AA$5:$AA$1000,I$5,Consolidado!$C$5:$C$1000,"SSF")),"00")&amp;"/"&amp;TEXT(MONTH(_xlfn.MAXIFS(Consolidado!$B$5:$B$1000,Consolidado!$E$5:$E$1000,$B23,Consolidado!$AA$5:$AA$1000,I$5,Consolidado!$C$5:$C$1000,"SSF")),"00"),""),""),IF(SUMIFS(Consolidado!$AD$5:$AD$1000,Consolidado!$E$5:$E$1000,$B23,Consolidado!$AA$5:$AA$1000,I$5,Consolidado!$C$5:$C$1000,"Comité de Supervisión")&gt;0,"Comité Sup. "&amp;TEXT(DAY(_xlfn.MINIFS(Consolidado!$B$5:$B$1000,Consolidado!$E$5:$E$1000,$B23,Consolidado!$AA$5:$AA$1000,I$5,Consolidado!$C$5:$C$1000,"Comité de Supervisión")),"00")&amp;"/"&amp;TEXT(MONTH(_xlfn.MINIFS(Consolidado!$B$5:$B$1000,Consolidado!$E$5:$E$1000,$B23,Consolidado!$AA$5:$AA$1000,I$5,Consolidado!$C$5:$C$1000,"Comité de Supervisión")),"00")&amp;IF(_xlfn.MAXIFS(Consolidado!$B$5:$B$1000,Consolidado!$E$5:$E$1000,$B23,Consolidado!$AA$5:$AA$1000,I$5,Consolidado!$C$5:$C$1000,"Comité de Supervisión")&lt;&gt;_xlfn.MINIFS(Consolidado!$B$5:$B$1000,Consolidado!$E$5:$E$1000,$B23,Consolidado!$AA$5:$AA$1000,I$5,Consolidado!$C$5:$C$1000,"Comité de Supervisión")," y "&amp;TEXT(DAY(_xlfn.MAXIFS(Consolidado!$B$5:$B$1000,Consolidado!$E$5:$E$1000,$B23,Consolidado!$AA$5:$AA$1000,I$5,Consolidado!$C$5:$C$1000,"Comité de Supervisión")),"00")&amp;"/"&amp;TEXT(MONTH(_xlfn.MAXIFS(Consolidado!$B$5:$B$1000,Consolidado!$E$5:$E$1000,$B23,Consolidado!$AA$5:$AA$1000,I$5,Consolidado!$C$5:$C$1000,"Comité de Supervisión")),"00"),""),""),IF(SUMIFS(Consolidado!$AD$5:$AD$1000,Consolidado!$E$5:$E$1000,$B23,Consolidado!$AA$5:$AA$1000,I$5,Consolidado!$C$5:$C$1000,"Consejo de Administración")&gt;0,"Consejo "&amp;TEXT(DAY(_xlfn.MINIFS(Consolidado!$B$5:$B$1000,Consolidado!$E$5:$E$1000,$B23,Consolidado!$AA$5:$AA$1000,I$5,Consolidado!$C$5:$C$1000,"Consejo de Administración")),"00")&amp;"/"&amp;TEXT(MONTH(_xlfn.MINIFS(Consolidado!$B$5:$B$1000,Consolidado!$E$5:$E$1000,$B23,Consolidado!$AA$5:$AA$1000,I$5,Consolidado!$C$5:$C$1000,"Consejo de Administración")),"00")&amp;IF(_xlfn.MAXIFS(Consolidado!$B$5:$B$1000,Consolidado!$E$5:$E$1000,$B23,Consolidado!$AA$5:$AA$1000,I$5,Consolidado!$C$5:$C$1000,"Consejo de Administración")&lt;&gt;_xlfn.MINIFS(Consolidado!$B$5:$B$1000,Consolidado!$E$5:$E$1000,$B23,Consolidado!$AA$5:$AA$1000,I$5,Consolidado!$C$5:$C$1000,"Consejo de Administración")," y "&amp;TEXT(DAY(_xlfn.MAXIFS(Consolidado!$B$5:$B$1000,Consolidado!$E$5:$E$1000,$B23,Consolidado!$AA$5:$AA$1000,I$5,Consolidado!$C$5:$C$1000,"Consejo de Administración")),"00")&amp;"/"&amp;TEXT(MONTH(_xlfn.MAXIFS(Consolidado!$B$5:$B$1000,Consolidado!$E$5:$E$1000,$B23,Consolidado!$AA$5:$AA$1000,I$5,Consolidado!$C$5:$C$1000,"Consejo de Administración")),"00"),""),""),IF(SUMIFS(Consolidado!$AD$5:$AD$1000,Consolidado!$E$5:$E$1000,$B23,Consolidado!$AA$5:$AA$1000,I$5,Consolidado!$C$5:$C$1000,"Otros")&gt;0,"Otros "&amp;TEXT(DAY(_xlfn.MINIFS(Consolidado!$B$5:$B$1000,Consolidado!$E$5:$E$1000,$B23,Consolidado!$AA$5:$AA$1000,I$5,Consolidado!$C$5:$C$1000,"Otros")),"00")&amp;"/"&amp;TEXT(MONTH(_xlfn.MINIFS(Consolidado!$B$5:$B$1000,Consolidado!$E$5:$E$1000,$B23,Consolidado!$AA$5:$AA$1000,I$5,Consolidado!$C$5:$C$1000,"Otros")),"00")&amp;IF(_xlfn.MAXIFS(Consolidado!$B$5:$B$1000,Consolidado!$E$5:$E$1000,$B23,Consolidado!$AA$5:$AA$1000,I$5,Consolidado!$C$5:$C$1000,"Otros")&lt;&gt;_xlfn.MINIFS(Consolidado!$B$5:$B$1000,Consolidado!$E$5:$E$1000,$B23,Consolidado!$AA$5:$AA$1000,I$5,Consolidado!$C$5:$C$1000,"Otros")," y "&amp;TEXT(DAY(_xlfn.MAXIFS(Consolidado!$B$5:$B$1000,Consolidado!$E$5:$E$1000,$B23,Consolidado!$AA$5:$AA$1000,I$5,Consolidado!$C$5:$C$1000,"Otros")),"00")&amp;"/"&amp;TEXT(MONTH(_xlfn.MAXIFS(Consolidado!$B$5:$B$1000,Consolidado!$E$5:$E$1000,$B23,Consolidado!$AA$5:$AA$1000,I$5,Consolidado!$C$5:$C$1000,"Otros")),"00"),""),""))</f>
        <v/>
      </c>
      <c r="J23" s="37" t="str">
        <f aca="false">_xlfn.TEXTJOIN(" +"&amp;CHAR(10),TRUE(),IF(SUMIFS(Consolidado!$AD$5:$AD$1000,Consolidado!$E$5:$E$1000,$B23,Consolidado!$AA$5:$AA$1000,J$5,Consolidado!$C$5:$C$1000,"Auditoría Interna")&gt;0,"Interna "&amp;TEXT(DAY(_xlfn.MINIFS(Consolidado!$B$5:$B$1000,Consolidado!$E$5:$E$1000,$B23,Consolidado!$AA$5:$AA$1000,J$5,Consolidado!$C$5:$C$1000,"Auditoría Interna")),"00")&amp;"/"&amp;TEXT(MONTH(_xlfn.MINIFS(Consolidado!$B$5:$B$1000,Consolidado!$E$5:$E$1000,$B23,Consolidado!$AA$5:$AA$1000,J$5,Consolidado!$C$5:$C$1000,"Auditoría Interna")),"00")&amp;IF(_xlfn.MAXIFS(Consolidado!$B$5:$B$1000,Consolidado!$E$5:$E$1000,$B23,Consolidado!$AA$5:$AA$1000,J$5,Consolidado!$C$5:$C$1000,"Auditoría Interna")&lt;&gt;_xlfn.MINIFS(Consolidado!$B$5:$B$1000,Consolidado!$E$5:$E$1000,$B23,Consolidado!$AA$5:$AA$1000,J$5,Consolidado!$C$5:$C$1000,"Auditoría Interna")," y "&amp;TEXT(DAY(_xlfn.MAXIFS(Consolidado!$B$5:$B$1000,Consolidado!$E$5:$E$1000,$B23,Consolidado!$AA$5:$AA$1000,J$5,Consolidado!$C$5:$C$1000,"Auditoría Interna")),"00")&amp;"/"&amp;TEXT(MONTH(_xlfn.MAXIFS(Consolidado!$B$5:$B$1000,Consolidado!$E$5:$E$1000,$B23,Consolidado!$AA$5:$AA$1000,J$5,Consolidado!$C$5:$C$1000,"Auditoría Interna")),"00"),""),""),IF(SUMIFS(Consolidado!$AD$5:$AD$1000,Consolidado!$E$5:$E$1000,$B23,Consolidado!$AA$5:$AA$1000,J$5,Consolidado!$C$5:$C$1000,"Auditoría Externa")&gt;0,"Externa "&amp;TEXT(DAY(_xlfn.MINIFS(Consolidado!$B$5:$B$1000,Consolidado!$E$5:$E$1000,$B23,Consolidado!$AA$5:$AA$1000,J$5,Consolidado!$C$5:$C$1000,"Auditoría Externa")),"00")&amp;"/"&amp;TEXT(MONTH(_xlfn.MINIFS(Consolidado!$B$5:$B$1000,Consolidado!$E$5:$E$1000,$B23,Consolidado!$AA$5:$AA$1000,J$5,Consolidado!$C$5:$C$1000,"Auditoría Externa")),"00")&amp;IF(_xlfn.MAXIFS(Consolidado!$B$5:$B$1000,Consolidado!$E$5:$E$1000,$B23,Consolidado!$AA$5:$AA$1000,J$5,Consolidado!$C$5:$C$1000,"Auditoría Externa")&lt;&gt;_xlfn.MINIFS(Consolidado!$B$5:$B$1000,Consolidado!$E$5:$E$1000,$B23,Consolidado!$AA$5:$AA$1000,J$5,Consolidado!$C$5:$C$1000,"Auditoría Externa")," y "&amp;TEXT(DAY(_xlfn.MAXIFS(Consolidado!$B$5:$B$1000,Consolidado!$E$5:$E$1000,$B23,Consolidado!$AA$5:$AA$1000,J$5,Consolidado!$C$5:$C$1000,"Auditoría Externa")),"00")&amp;"/"&amp;TEXT(MONTH(_xlfn.MAXIFS(Consolidado!$B$5:$B$1000,Consolidado!$E$5:$E$1000,$B23,Consolidado!$AA$5:$AA$1000,J$5,Consolidado!$C$5:$C$1000,"Auditoría Externa")),"00"),""),""),IF(SUMIFS(Consolidado!$AD$5:$AD$1000,Consolidado!$E$5:$E$1000,$B23,Consolidado!$AA$5:$AA$1000,J$5,Consolidado!$C$5:$C$1000,"SSF")&gt;0,"SSF "&amp;TEXT(DAY(_xlfn.MINIFS(Consolidado!$B$5:$B$1000,Consolidado!$E$5:$E$1000,$B23,Consolidado!$AA$5:$AA$1000,J$5,Consolidado!$C$5:$C$1000,"SSF")),"00")&amp;"/"&amp;TEXT(MONTH(_xlfn.MINIFS(Consolidado!$B$5:$B$1000,Consolidado!$E$5:$E$1000,$B23,Consolidado!$AA$5:$AA$1000,J$5,Consolidado!$C$5:$C$1000,"SSF")),"00")&amp;IF(_xlfn.MAXIFS(Consolidado!$B$5:$B$1000,Consolidado!$E$5:$E$1000,$B23,Consolidado!$AA$5:$AA$1000,J$5,Consolidado!$C$5:$C$1000,"SSF")&lt;&gt;_xlfn.MINIFS(Consolidado!$B$5:$B$1000,Consolidado!$E$5:$E$1000,$B23,Consolidado!$AA$5:$AA$1000,J$5,Consolidado!$C$5:$C$1000,"SSF")," y "&amp;TEXT(DAY(_xlfn.MAXIFS(Consolidado!$B$5:$B$1000,Consolidado!$E$5:$E$1000,$B23,Consolidado!$AA$5:$AA$1000,J$5,Consolidado!$C$5:$C$1000,"SSF")),"00")&amp;"/"&amp;TEXT(MONTH(_xlfn.MAXIFS(Consolidado!$B$5:$B$1000,Consolidado!$E$5:$E$1000,$B23,Consolidado!$AA$5:$AA$1000,J$5,Consolidado!$C$5:$C$1000,"SSF")),"00"),""),""),IF(SUMIFS(Consolidado!$AD$5:$AD$1000,Consolidado!$E$5:$E$1000,$B23,Consolidado!$AA$5:$AA$1000,J$5,Consolidado!$C$5:$C$1000,"Comité de Supervisión")&gt;0,"Comité Sup. "&amp;TEXT(DAY(_xlfn.MINIFS(Consolidado!$B$5:$B$1000,Consolidado!$E$5:$E$1000,$B23,Consolidado!$AA$5:$AA$1000,J$5,Consolidado!$C$5:$C$1000,"Comité de Supervisión")),"00")&amp;"/"&amp;TEXT(MONTH(_xlfn.MINIFS(Consolidado!$B$5:$B$1000,Consolidado!$E$5:$E$1000,$B23,Consolidado!$AA$5:$AA$1000,J$5,Consolidado!$C$5:$C$1000,"Comité de Supervisión")),"00")&amp;IF(_xlfn.MAXIFS(Consolidado!$B$5:$B$1000,Consolidado!$E$5:$E$1000,$B23,Consolidado!$AA$5:$AA$1000,J$5,Consolidado!$C$5:$C$1000,"Comité de Supervisión")&lt;&gt;_xlfn.MINIFS(Consolidado!$B$5:$B$1000,Consolidado!$E$5:$E$1000,$B23,Consolidado!$AA$5:$AA$1000,J$5,Consolidado!$C$5:$C$1000,"Comité de Supervisión")," y "&amp;TEXT(DAY(_xlfn.MAXIFS(Consolidado!$B$5:$B$1000,Consolidado!$E$5:$E$1000,$B23,Consolidado!$AA$5:$AA$1000,J$5,Consolidado!$C$5:$C$1000,"Comité de Supervisión")),"00")&amp;"/"&amp;TEXT(MONTH(_xlfn.MAXIFS(Consolidado!$B$5:$B$1000,Consolidado!$E$5:$E$1000,$B23,Consolidado!$AA$5:$AA$1000,J$5,Consolidado!$C$5:$C$1000,"Comité de Supervisión")),"00"),""),""),IF(SUMIFS(Consolidado!$AD$5:$AD$1000,Consolidado!$E$5:$E$1000,$B23,Consolidado!$AA$5:$AA$1000,J$5,Consolidado!$C$5:$C$1000,"Consejo de Administración")&gt;0,"Consejo "&amp;TEXT(DAY(_xlfn.MINIFS(Consolidado!$B$5:$B$1000,Consolidado!$E$5:$E$1000,$B23,Consolidado!$AA$5:$AA$1000,J$5,Consolidado!$C$5:$C$1000,"Consejo de Administración")),"00")&amp;"/"&amp;TEXT(MONTH(_xlfn.MINIFS(Consolidado!$B$5:$B$1000,Consolidado!$E$5:$E$1000,$B23,Consolidado!$AA$5:$AA$1000,J$5,Consolidado!$C$5:$C$1000,"Consejo de Administración")),"00")&amp;IF(_xlfn.MAXIFS(Consolidado!$B$5:$B$1000,Consolidado!$E$5:$E$1000,$B23,Consolidado!$AA$5:$AA$1000,J$5,Consolidado!$C$5:$C$1000,"Consejo de Administración")&lt;&gt;_xlfn.MINIFS(Consolidado!$B$5:$B$1000,Consolidado!$E$5:$E$1000,$B23,Consolidado!$AA$5:$AA$1000,J$5,Consolidado!$C$5:$C$1000,"Consejo de Administración")," y "&amp;TEXT(DAY(_xlfn.MAXIFS(Consolidado!$B$5:$B$1000,Consolidado!$E$5:$E$1000,$B23,Consolidado!$AA$5:$AA$1000,J$5,Consolidado!$C$5:$C$1000,"Consejo de Administración")),"00")&amp;"/"&amp;TEXT(MONTH(_xlfn.MAXIFS(Consolidado!$B$5:$B$1000,Consolidado!$E$5:$E$1000,$B23,Consolidado!$AA$5:$AA$1000,J$5,Consolidado!$C$5:$C$1000,"Consejo de Administración")),"00"),""),""),IF(SUMIFS(Consolidado!$AD$5:$AD$1000,Consolidado!$E$5:$E$1000,$B23,Consolidado!$AA$5:$AA$1000,J$5,Consolidado!$C$5:$C$1000,"Otros")&gt;0,"Otros "&amp;TEXT(DAY(_xlfn.MINIFS(Consolidado!$B$5:$B$1000,Consolidado!$E$5:$E$1000,$B23,Consolidado!$AA$5:$AA$1000,J$5,Consolidado!$C$5:$C$1000,"Otros")),"00")&amp;"/"&amp;TEXT(MONTH(_xlfn.MINIFS(Consolidado!$B$5:$B$1000,Consolidado!$E$5:$E$1000,$B23,Consolidado!$AA$5:$AA$1000,J$5,Consolidado!$C$5:$C$1000,"Otros")),"00")&amp;IF(_xlfn.MAXIFS(Consolidado!$B$5:$B$1000,Consolidado!$E$5:$E$1000,$B23,Consolidado!$AA$5:$AA$1000,J$5,Consolidado!$C$5:$C$1000,"Otros")&lt;&gt;_xlfn.MINIFS(Consolidado!$B$5:$B$1000,Consolidado!$E$5:$E$1000,$B23,Consolidado!$AA$5:$AA$1000,J$5,Consolidado!$C$5:$C$1000,"Otros")," y "&amp;TEXT(DAY(_xlfn.MAXIFS(Consolidado!$B$5:$B$1000,Consolidado!$E$5:$E$1000,$B23,Consolidado!$AA$5:$AA$1000,J$5,Consolidado!$C$5:$C$1000,"Otros")),"00")&amp;"/"&amp;TEXT(MONTH(_xlfn.MAXIFS(Consolidado!$B$5:$B$1000,Consolidado!$E$5:$E$1000,$B23,Consolidado!$AA$5:$AA$1000,J$5,Consolidado!$C$5:$C$1000,"Otros")),"00"),""),""))</f>
        <v/>
      </c>
      <c r="K23" s="37" t="str">
        <f aca="false">_xlfn.TEXTJOIN(" +"&amp;CHAR(10),TRUE(),IF(SUMIFS(Consolidado!$AD$5:$AD$1000,Consolidado!$E$5:$E$1000,$B23,Consolidado!$AA$5:$AA$1000,K$5,Consolidado!$C$5:$C$1000,"Auditoría Interna")&gt;0,"Interna "&amp;TEXT(DAY(_xlfn.MINIFS(Consolidado!$B$5:$B$1000,Consolidado!$E$5:$E$1000,$B23,Consolidado!$AA$5:$AA$1000,K$5,Consolidado!$C$5:$C$1000,"Auditoría Interna")),"00")&amp;"/"&amp;TEXT(MONTH(_xlfn.MINIFS(Consolidado!$B$5:$B$1000,Consolidado!$E$5:$E$1000,$B23,Consolidado!$AA$5:$AA$1000,K$5,Consolidado!$C$5:$C$1000,"Auditoría Interna")),"00")&amp;IF(_xlfn.MAXIFS(Consolidado!$B$5:$B$1000,Consolidado!$E$5:$E$1000,$B23,Consolidado!$AA$5:$AA$1000,K$5,Consolidado!$C$5:$C$1000,"Auditoría Interna")&lt;&gt;_xlfn.MINIFS(Consolidado!$B$5:$B$1000,Consolidado!$E$5:$E$1000,$B23,Consolidado!$AA$5:$AA$1000,K$5,Consolidado!$C$5:$C$1000,"Auditoría Interna")," y "&amp;TEXT(DAY(_xlfn.MAXIFS(Consolidado!$B$5:$B$1000,Consolidado!$E$5:$E$1000,$B23,Consolidado!$AA$5:$AA$1000,K$5,Consolidado!$C$5:$C$1000,"Auditoría Interna")),"00")&amp;"/"&amp;TEXT(MONTH(_xlfn.MAXIFS(Consolidado!$B$5:$B$1000,Consolidado!$E$5:$E$1000,$B23,Consolidado!$AA$5:$AA$1000,K$5,Consolidado!$C$5:$C$1000,"Auditoría Interna")),"00"),""),""),IF(SUMIFS(Consolidado!$AD$5:$AD$1000,Consolidado!$E$5:$E$1000,$B23,Consolidado!$AA$5:$AA$1000,K$5,Consolidado!$C$5:$C$1000,"Auditoría Externa")&gt;0,"Externa "&amp;TEXT(DAY(_xlfn.MINIFS(Consolidado!$B$5:$B$1000,Consolidado!$E$5:$E$1000,$B23,Consolidado!$AA$5:$AA$1000,K$5,Consolidado!$C$5:$C$1000,"Auditoría Externa")),"00")&amp;"/"&amp;TEXT(MONTH(_xlfn.MINIFS(Consolidado!$B$5:$B$1000,Consolidado!$E$5:$E$1000,$B23,Consolidado!$AA$5:$AA$1000,K$5,Consolidado!$C$5:$C$1000,"Auditoría Externa")),"00")&amp;IF(_xlfn.MAXIFS(Consolidado!$B$5:$B$1000,Consolidado!$E$5:$E$1000,$B23,Consolidado!$AA$5:$AA$1000,K$5,Consolidado!$C$5:$C$1000,"Auditoría Externa")&lt;&gt;_xlfn.MINIFS(Consolidado!$B$5:$B$1000,Consolidado!$E$5:$E$1000,$B23,Consolidado!$AA$5:$AA$1000,K$5,Consolidado!$C$5:$C$1000,"Auditoría Externa")," y "&amp;TEXT(DAY(_xlfn.MAXIFS(Consolidado!$B$5:$B$1000,Consolidado!$E$5:$E$1000,$B23,Consolidado!$AA$5:$AA$1000,K$5,Consolidado!$C$5:$C$1000,"Auditoría Externa")),"00")&amp;"/"&amp;TEXT(MONTH(_xlfn.MAXIFS(Consolidado!$B$5:$B$1000,Consolidado!$E$5:$E$1000,$B23,Consolidado!$AA$5:$AA$1000,K$5,Consolidado!$C$5:$C$1000,"Auditoría Externa")),"00"),""),""),IF(SUMIFS(Consolidado!$AD$5:$AD$1000,Consolidado!$E$5:$E$1000,$B23,Consolidado!$AA$5:$AA$1000,K$5,Consolidado!$C$5:$C$1000,"SSF")&gt;0,"SSF "&amp;TEXT(DAY(_xlfn.MINIFS(Consolidado!$B$5:$B$1000,Consolidado!$E$5:$E$1000,$B23,Consolidado!$AA$5:$AA$1000,K$5,Consolidado!$C$5:$C$1000,"SSF")),"00")&amp;"/"&amp;TEXT(MONTH(_xlfn.MINIFS(Consolidado!$B$5:$B$1000,Consolidado!$E$5:$E$1000,$B23,Consolidado!$AA$5:$AA$1000,K$5,Consolidado!$C$5:$C$1000,"SSF")),"00")&amp;IF(_xlfn.MAXIFS(Consolidado!$B$5:$B$1000,Consolidado!$E$5:$E$1000,$B23,Consolidado!$AA$5:$AA$1000,K$5,Consolidado!$C$5:$C$1000,"SSF")&lt;&gt;_xlfn.MINIFS(Consolidado!$B$5:$B$1000,Consolidado!$E$5:$E$1000,$B23,Consolidado!$AA$5:$AA$1000,K$5,Consolidado!$C$5:$C$1000,"SSF")," y "&amp;TEXT(DAY(_xlfn.MAXIFS(Consolidado!$B$5:$B$1000,Consolidado!$E$5:$E$1000,$B23,Consolidado!$AA$5:$AA$1000,K$5,Consolidado!$C$5:$C$1000,"SSF")),"00")&amp;"/"&amp;TEXT(MONTH(_xlfn.MAXIFS(Consolidado!$B$5:$B$1000,Consolidado!$E$5:$E$1000,$B23,Consolidado!$AA$5:$AA$1000,K$5,Consolidado!$C$5:$C$1000,"SSF")),"00"),""),""),IF(SUMIFS(Consolidado!$AD$5:$AD$1000,Consolidado!$E$5:$E$1000,$B23,Consolidado!$AA$5:$AA$1000,K$5,Consolidado!$C$5:$C$1000,"Comité de Supervisión")&gt;0,"Comité Sup. "&amp;TEXT(DAY(_xlfn.MINIFS(Consolidado!$B$5:$B$1000,Consolidado!$E$5:$E$1000,$B23,Consolidado!$AA$5:$AA$1000,K$5,Consolidado!$C$5:$C$1000,"Comité de Supervisión")),"00")&amp;"/"&amp;TEXT(MONTH(_xlfn.MINIFS(Consolidado!$B$5:$B$1000,Consolidado!$E$5:$E$1000,$B23,Consolidado!$AA$5:$AA$1000,K$5,Consolidado!$C$5:$C$1000,"Comité de Supervisión")),"00")&amp;IF(_xlfn.MAXIFS(Consolidado!$B$5:$B$1000,Consolidado!$E$5:$E$1000,$B23,Consolidado!$AA$5:$AA$1000,K$5,Consolidado!$C$5:$C$1000,"Comité de Supervisión")&lt;&gt;_xlfn.MINIFS(Consolidado!$B$5:$B$1000,Consolidado!$E$5:$E$1000,$B23,Consolidado!$AA$5:$AA$1000,K$5,Consolidado!$C$5:$C$1000,"Comité de Supervisión")," y "&amp;TEXT(DAY(_xlfn.MAXIFS(Consolidado!$B$5:$B$1000,Consolidado!$E$5:$E$1000,$B23,Consolidado!$AA$5:$AA$1000,K$5,Consolidado!$C$5:$C$1000,"Comité de Supervisión")),"00")&amp;"/"&amp;TEXT(MONTH(_xlfn.MAXIFS(Consolidado!$B$5:$B$1000,Consolidado!$E$5:$E$1000,$B23,Consolidado!$AA$5:$AA$1000,K$5,Consolidado!$C$5:$C$1000,"Comité de Supervisión")),"00"),""),""),IF(SUMIFS(Consolidado!$AD$5:$AD$1000,Consolidado!$E$5:$E$1000,$B23,Consolidado!$AA$5:$AA$1000,K$5,Consolidado!$C$5:$C$1000,"Consejo de Administración")&gt;0,"Consejo "&amp;TEXT(DAY(_xlfn.MINIFS(Consolidado!$B$5:$B$1000,Consolidado!$E$5:$E$1000,$B23,Consolidado!$AA$5:$AA$1000,K$5,Consolidado!$C$5:$C$1000,"Consejo de Administración")),"00")&amp;"/"&amp;TEXT(MONTH(_xlfn.MINIFS(Consolidado!$B$5:$B$1000,Consolidado!$E$5:$E$1000,$B23,Consolidado!$AA$5:$AA$1000,K$5,Consolidado!$C$5:$C$1000,"Consejo de Administración")),"00")&amp;IF(_xlfn.MAXIFS(Consolidado!$B$5:$B$1000,Consolidado!$E$5:$E$1000,$B23,Consolidado!$AA$5:$AA$1000,K$5,Consolidado!$C$5:$C$1000,"Consejo de Administración")&lt;&gt;_xlfn.MINIFS(Consolidado!$B$5:$B$1000,Consolidado!$E$5:$E$1000,$B23,Consolidado!$AA$5:$AA$1000,K$5,Consolidado!$C$5:$C$1000,"Consejo de Administración")," y "&amp;TEXT(DAY(_xlfn.MAXIFS(Consolidado!$B$5:$B$1000,Consolidado!$E$5:$E$1000,$B23,Consolidado!$AA$5:$AA$1000,K$5,Consolidado!$C$5:$C$1000,"Consejo de Administración")),"00")&amp;"/"&amp;TEXT(MONTH(_xlfn.MAXIFS(Consolidado!$B$5:$B$1000,Consolidado!$E$5:$E$1000,$B23,Consolidado!$AA$5:$AA$1000,K$5,Consolidado!$C$5:$C$1000,"Consejo de Administración")),"00"),""),""),IF(SUMIFS(Consolidado!$AD$5:$AD$1000,Consolidado!$E$5:$E$1000,$B23,Consolidado!$AA$5:$AA$1000,K$5,Consolidado!$C$5:$C$1000,"Otros")&gt;0,"Otros "&amp;TEXT(DAY(_xlfn.MINIFS(Consolidado!$B$5:$B$1000,Consolidado!$E$5:$E$1000,$B23,Consolidado!$AA$5:$AA$1000,K$5,Consolidado!$C$5:$C$1000,"Otros")),"00")&amp;"/"&amp;TEXT(MONTH(_xlfn.MINIFS(Consolidado!$B$5:$B$1000,Consolidado!$E$5:$E$1000,$B23,Consolidado!$AA$5:$AA$1000,K$5,Consolidado!$C$5:$C$1000,"Otros")),"00")&amp;IF(_xlfn.MAXIFS(Consolidado!$B$5:$B$1000,Consolidado!$E$5:$E$1000,$B23,Consolidado!$AA$5:$AA$1000,K$5,Consolidado!$C$5:$C$1000,"Otros")&lt;&gt;_xlfn.MINIFS(Consolidado!$B$5:$B$1000,Consolidado!$E$5:$E$1000,$B23,Consolidado!$AA$5:$AA$1000,K$5,Consolidado!$C$5:$C$1000,"Otros")," y "&amp;TEXT(DAY(_xlfn.MAXIFS(Consolidado!$B$5:$B$1000,Consolidado!$E$5:$E$1000,$B23,Consolidado!$AA$5:$AA$1000,K$5,Consolidado!$C$5:$C$1000,"Otros")),"00")&amp;"/"&amp;TEXT(MONTH(_xlfn.MAXIFS(Consolidado!$B$5:$B$1000,Consolidado!$E$5:$E$1000,$B23,Consolidado!$AA$5:$AA$1000,K$5,Consolidado!$C$5:$C$1000,"Otros")),"00"),""),""))</f>
        <v/>
      </c>
      <c r="L23" s="37" t="str">
        <f aca="false">_xlfn.TEXTJOIN(" +"&amp;CHAR(10),TRUE(),IF(SUMIFS(Consolidado!$AD$5:$AD$1000,Consolidado!$E$5:$E$1000,$B23,Consolidado!$AA$5:$AA$1000,L$5,Consolidado!$C$5:$C$1000,"Auditoría Interna")&gt;0,"Interna "&amp;TEXT(DAY(_xlfn.MINIFS(Consolidado!$B$5:$B$1000,Consolidado!$E$5:$E$1000,$B23,Consolidado!$AA$5:$AA$1000,L$5,Consolidado!$C$5:$C$1000,"Auditoría Interna")),"00")&amp;"/"&amp;TEXT(MONTH(_xlfn.MINIFS(Consolidado!$B$5:$B$1000,Consolidado!$E$5:$E$1000,$B23,Consolidado!$AA$5:$AA$1000,L$5,Consolidado!$C$5:$C$1000,"Auditoría Interna")),"00")&amp;IF(_xlfn.MAXIFS(Consolidado!$B$5:$B$1000,Consolidado!$E$5:$E$1000,$B23,Consolidado!$AA$5:$AA$1000,L$5,Consolidado!$C$5:$C$1000,"Auditoría Interna")&lt;&gt;_xlfn.MINIFS(Consolidado!$B$5:$B$1000,Consolidado!$E$5:$E$1000,$B23,Consolidado!$AA$5:$AA$1000,L$5,Consolidado!$C$5:$C$1000,"Auditoría Interna")," y "&amp;TEXT(DAY(_xlfn.MAXIFS(Consolidado!$B$5:$B$1000,Consolidado!$E$5:$E$1000,$B23,Consolidado!$AA$5:$AA$1000,L$5,Consolidado!$C$5:$C$1000,"Auditoría Interna")),"00")&amp;"/"&amp;TEXT(MONTH(_xlfn.MAXIFS(Consolidado!$B$5:$B$1000,Consolidado!$E$5:$E$1000,$B23,Consolidado!$AA$5:$AA$1000,L$5,Consolidado!$C$5:$C$1000,"Auditoría Interna")),"00"),""),""),IF(SUMIFS(Consolidado!$AD$5:$AD$1000,Consolidado!$E$5:$E$1000,$B23,Consolidado!$AA$5:$AA$1000,L$5,Consolidado!$C$5:$C$1000,"Auditoría Externa")&gt;0,"Externa "&amp;TEXT(DAY(_xlfn.MINIFS(Consolidado!$B$5:$B$1000,Consolidado!$E$5:$E$1000,$B23,Consolidado!$AA$5:$AA$1000,L$5,Consolidado!$C$5:$C$1000,"Auditoría Externa")),"00")&amp;"/"&amp;TEXT(MONTH(_xlfn.MINIFS(Consolidado!$B$5:$B$1000,Consolidado!$E$5:$E$1000,$B23,Consolidado!$AA$5:$AA$1000,L$5,Consolidado!$C$5:$C$1000,"Auditoría Externa")),"00")&amp;IF(_xlfn.MAXIFS(Consolidado!$B$5:$B$1000,Consolidado!$E$5:$E$1000,$B23,Consolidado!$AA$5:$AA$1000,L$5,Consolidado!$C$5:$C$1000,"Auditoría Externa")&lt;&gt;_xlfn.MINIFS(Consolidado!$B$5:$B$1000,Consolidado!$E$5:$E$1000,$B23,Consolidado!$AA$5:$AA$1000,L$5,Consolidado!$C$5:$C$1000,"Auditoría Externa")," y "&amp;TEXT(DAY(_xlfn.MAXIFS(Consolidado!$B$5:$B$1000,Consolidado!$E$5:$E$1000,$B23,Consolidado!$AA$5:$AA$1000,L$5,Consolidado!$C$5:$C$1000,"Auditoría Externa")),"00")&amp;"/"&amp;TEXT(MONTH(_xlfn.MAXIFS(Consolidado!$B$5:$B$1000,Consolidado!$E$5:$E$1000,$B23,Consolidado!$AA$5:$AA$1000,L$5,Consolidado!$C$5:$C$1000,"Auditoría Externa")),"00"),""),""),IF(SUMIFS(Consolidado!$AD$5:$AD$1000,Consolidado!$E$5:$E$1000,$B23,Consolidado!$AA$5:$AA$1000,L$5,Consolidado!$C$5:$C$1000,"SSF")&gt;0,"SSF "&amp;TEXT(DAY(_xlfn.MINIFS(Consolidado!$B$5:$B$1000,Consolidado!$E$5:$E$1000,$B23,Consolidado!$AA$5:$AA$1000,L$5,Consolidado!$C$5:$C$1000,"SSF")),"00")&amp;"/"&amp;TEXT(MONTH(_xlfn.MINIFS(Consolidado!$B$5:$B$1000,Consolidado!$E$5:$E$1000,$B23,Consolidado!$AA$5:$AA$1000,L$5,Consolidado!$C$5:$C$1000,"SSF")),"00")&amp;IF(_xlfn.MAXIFS(Consolidado!$B$5:$B$1000,Consolidado!$E$5:$E$1000,$B23,Consolidado!$AA$5:$AA$1000,L$5,Consolidado!$C$5:$C$1000,"SSF")&lt;&gt;_xlfn.MINIFS(Consolidado!$B$5:$B$1000,Consolidado!$E$5:$E$1000,$B23,Consolidado!$AA$5:$AA$1000,L$5,Consolidado!$C$5:$C$1000,"SSF")," y "&amp;TEXT(DAY(_xlfn.MAXIFS(Consolidado!$B$5:$B$1000,Consolidado!$E$5:$E$1000,$B23,Consolidado!$AA$5:$AA$1000,L$5,Consolidado!$C$5:$C$1000,"SSF")),"00")&amp;"/"&amp;TEXT(MONTH(_xlfn.MAXIFS(Consolidado!$B$5:$B$1000,Consolidado!$E$5:$E$1000,$B23,Consolidado!$AA$5:$AA$1000,L$5,Consolidado!$C$5:$C$1000,"SSF")),"00"),""),""),IF(SUMIFS(Consolidado!$AD$5:$AD$1000,Consolidado!$E$5:$E$1000,$B23,Consolidado!$AA$5:$AA$1000,L$5,Consolidado!$C$5:$C$1000,"Comité de Supervisión")&gt;0,"Comité Sup. "&amp;TEXT(DAY(_xlfn.MINIFS(Consolidado!$B$5:$B$1000,Consolidado!$E$5:$E$1000,$B23,Consolidado!$AA$5:$AA$1000,L$5,Consolidado!$C$5:$C$1000,"Comité de Supervisión")),"00")&amp;"/"&amp;TEXT(MONTH(_xlfn.MINIFS(Consolidado!$B$5:$B$1000,Consolidado!$E$5:$E$1000,$B23,Consolidado!$AA$5:$AA$1000,L$5,Consolidado!$C$5:$C$1000,"Comité de Supervisión")),"00")&amp;IF(_xlfn.MAXIFS(Consolidado!$B$5:$B$1000,Consolidado!$E$5:$E$1000,$B23,Consolidado!$AA$5:$AA$1000,L$5,Consolidado!$C$5:$C$1000,"Comité de Supervisión")&lt;&gt;_xlfn.MINIFS(Consolidado!$B$5:$B$1000,Consolidado!$E$5:$E$1000,$B23,Consolidado!$AA$5:$AA$1000,L$5,Consolidado!$C$5:$C$1000,"Comité de Supervisión")," y "&amp;TEXT(DAY(_xlfn.MAXIFS(Consolidado!$B$5:$B$1000,Consolidado!$E$5:$E$1000,$B23,Consolidado!$AA$5:$AA$1000,L$5,Consolidado!$C$5:$C$1000,"Comité de Supervisión")),"00")&amp;"/"&amp;TEXT(MONTH(_xlfn.MAXIFS(Consolidado!$B$5:$B$1000,Consolidado!$E$5:$E$1000,$B23,Consolidado!$AA$5:$AA$1000,L$5,Consolidado!$C$5:$C$1000,"Comité de Supervisión")),"00"),""),""),IF(SUMIFS(Consolidado!$AD$5:$AD$1000,Consolidado!$E$5:$E$1000,$B23,Consolidado!$AA$5:$AA$1000,L$5,Consolidado!$C$5:$C$1000,"Consejo de Administración")&gt;0,"Consejo "&amp;TEXT(DAY(_xlfn.MINIFS(Consolidado!$B$5:$B$1000,Consolidado!$E$5:$E$1000,$B23,Consolidado!$AA$5:$AA$1000,L$5,Consolidado!$C$5:$C$1000,"Consejo de Administración")),"00")&amp;"/"&amp;TEXT(MONTH(_xlfn.MINIFS(Consolidado!$B$5:$B$1000,Consolidado!$E$5:$E$1000,$B23,Consolidado!$AA$5:$AA$1000,L$5,Consolidado!$C$5:$C$1000,"Consejo de Administración")),"00")&amp;IF(_xlfn.MAXIFS(Consolidado!$B$5:$B$1000,Consolidado!$E$5:$E$1000,$B23,Consolidado!$AA$5:$AA$1000,L$5,Consolidado!$C$5:$C$1000,"Consejo de Administración")&lt;&gt;_xlfn.MINIFS(Consolidado!$B$5:$B$1000,Consolidado!$E$5:$E$1000,$B23,Consolidado!$AA$5:$AA$1000,L$5,Consolidado!$C$5:$C$1000,"Consejo de Administración")," y "&amp;TEXT(DAY(_xlfn.MAXIFS(Consolidado!$B$5:$B$1000,Consolidado!$E$5:$E$1000,$B23,Consolidado!$AA$5:$AA$1000,L$5,Consolidado!$C$5:$C$1000,"Consejo de Administración")),"00")&amp;"/"&amp;TEXT(MONTH(_xlfn.MAXIFS(Consolidado!$B$5:$B$1000,Consolidado!$E$5:$E$1000,$B23,Consolidado!$AA$5:$AA$1000,L$5,Consolidado!$C$5:$C$1000,"Consejo de Administración")),"00"),""),""),IF(SUMIFS(Consolidado!$AD$5:$AD$1000,Consolidado!$E$5:$E$1000,$B23,Consolidado!$AA$5:$AA$1000,L$5,Consolidado!$C$5:$C$1000,"Otros")&gt;0,"Otros "&amp;TEXT(DAY(_xlfn.MINIFS(Consolidado!$B$5:$B$1000,Consolidado!$E$5:$E$1000,$B23,Consolidado!$AA$5:$AA$1000,L$5,Consolidado!$C$5:$C$1000,"Otros")),"00")&amp;"/"&amp;TEXT(MONTH(_xlfn.MINIFS(Consolidado!$B$5:$B$1000,Consolidado!$E$5:$E$1000,$B23,Consolidado!$AA$5:$AA$1000,L$5,Consolidado!$C$5:$C$1000,"Otros")),"00")&amp;IF(_xlfn.MAXIFS(Consolidado!$B$5:$B$1000,Consolidado!$E$5:$E$1000,$B23,Consolidado!$AA$5:$AA$1000,L$5,Consolidado!$C$5:$C$1000,"Otros")&lt;&gt;_xlfn.MINIFS(Consolidado!$B$5:$B$1000,Consolidado!$E$5:$E$1000,$B23,Consolidado!$AA$5:$AA$1000,L$5,Consolidado!$C$5:$C$1000,"Otros")," y "&amp;TEXT(DAY(_xlfn.MAXIFS(Consolidado!$B$5:$B$1000,Consolidado!$E$5:$E$1000,$B23,Consolidado!$AA$5:$AA$1000,L$5,Consolidado!$C$5:$C$1000,"Otros")),"00")&amp;"/"&amp;TEXT(MONTH(_xlfn.MAXIFS(Consolidado!$B$5:$B$1000,Consolidado!$E$5:$E$1000,$B23,Consolidado!$AA$5:$AA$1000,L$5,Consolidado!$C$5:$C$1000,"Otros")),"00"),""),""))</f>
        <v/>
      </c>
      <c r="M23" s="37" t="str">
        <f aca="false">_xlfn.TEXTJOIN(" +"&amp;CHAR(10),TRUE(),IF(SUMIFS(Consolidado!$AD$5:$AD$1000,Consolidado!$E$5:$E$1000,$B23,Consolidado!$AA$5:$AA$1000,M$5,Consolidado!$C$5:$C$1000,"Auditoría Interna")&gt;0,"Interna "&amp;TEXT(DAY(_xlfn.MINIFS(Consolidado!$B$5:$B$1000,Consolidado!$E$5:$E$1000,$B23,Consolidado!$AA$5:$AA$1000,M$5,Consolidado!$C$5:$C$1000,"Auditoría Interna")),"00")&amp;"/"&amp;TEXT(MONTH(_xlfn.MINIFS(Consolidado!$B$5:$B$1000,Consolidado!$E$5:$E$1000,$B23,Consolidado!$AA$5:$AA$1000,M$5,Consolidado!$C$5:$C$1000,"Auditoría Interna")),"00")&amp;IF(_xlfn.MAXIFS(Consolidado!$B$5:$B$1000,Consolidado!$E$5:$E$1000,$B23,Consolidado!$AA$5:$AA$1000,M$5,Consolidado!$C$5:$C$1000,"Auditoría Interna")&lt;&gt;_xlfn.MINIFS(Consolidado!$B$5:$B$1000,Consolidado!$E$5:$E$1000,$B23,Consolidado!$AA$5:$AA$1000,M$5,Consolidado!$C$5:$C$1000,"Auditoría Interna")," y "&amp;TEXT(DAY(_xlfn.MAXIFS(Consolidado!$B$5:$B$1000,Consolidado!$E$5:$E$1000,$B23,Consolidado!$AA$5:$AA$1000,M$5,Consolidado!$C$5:$C$1000,"Auditoría Interna")),"00")&amp;"/"&amp;TEXT(MONTH(_xlfn.MAXIFS(Consolidado!$B$5:$B$1000,Consolidado!$E$5:$E$1000,$B23,Consolidado!$AA$5:$AA$1000,M$5,Consolidado!$C$5:$C$1000,"Auditoría Interna")),"00"),""),""),IF(SUMIFS(Consolidado!$AD$5:$AD$1000,Consolidado!$E$5:$E$1000,$B23,Consolidado!$AA$5:$AA$1000,M$5,Consolidado!$C$5:$C$1000,"Auditoría Externa")&gt;0,"Externa "&amp;TEXT(DAY(_xlfn.MINIFS(Consolidado!$B$5:$B$1000,Consolidado!$E$5:$E$1000,$B23,Consolidado!$AA$5:$AA$1000,M$5,Consolidado!$C$5:$C$1000,"Auditoría Externa")),"00")&amp;"/"&amp;TEXT(MONTH(_xlfn.MINIFS(Consolidado!$B$5:$B$1000,Consolidado!$E$5:$E$1000,$B23,Consolidado!$AA$5:$AA$1000,M$5,Consolidado!$C$5:$C$1000,"Auditoría Externa")),"00")&amp;IF(_xlfn.MAXIFS(Consolidado!$B$5:$B$1000,Consolidado!$E$5:$E$1000,$B23,Consolidado!$AA$5:$AA$1000,M$5,Consolidado!$C$5:$C$1000,"Auditoría Externa")&lt;&gt;_xlfn.MINIFS(Consolidado!$B$5:$B$1000,Consolidado!$E$5:$E$1000,$B23,Consolidado!$AA$5:$AA$1000,M$5,Consolidado!$C$5:$C$1000,"Auditoría Externa")," y "&amp;TEXT(DAY(_xlfn.MAXIFS(Consolidado!$B$5:$B$1000,Consolidado!$E$5:$E$1000,$B23,Consolidado!$AA$5:$AA$1000,M$5,Consolidado!$C$5:$C$1000,"Auditoría Externa")),"00")&amp;"/"&amp;TEXT(MONTH(_xlfn.MAXIFS(Consolidado!$B$5:$B$1000,Consolidado!$E$5:$E$1000,$B23,Consolidado!$AA$5:$AA$1000,M$5,Consolidado!$C$5:$C$1000,"Auditoría Externa")),"00"),""),""),IF(SUMIFS(Consolidado!$AD$5:$AD$1000,Consolidado!$E$5:$E$1000,$B23,Consolidado!$AA$5:$AA$1000,M$5,Consolidado!$C$5:$C$1000,"SSF")&gt;0,"SSF "&amp;TEXT(DAY(_xlfn.MINIFS(Consolidado!$B$5:$B$1000,Consolidado!$E$5:$E$1000,$B23,Consolidado!$AA$5:$AA$1000,M$5,Consolidado!$C$5:$C$1000,"SSF")),"00")&amp;"/"&amp;TEXT(MONTH(_xlfn.MINIFS(Consolidado!$B$5:$B$1000,Consolidado!$E$5:$E$1000,$B23,Consolidado!$AA$5:$AA$1000,M$5,Consolidado!$C$5:$C$1000,"SSF")),"00")&amp;IF(_xlfn.MAXIFS(Consolidado!$B$5:$B$1000,Consolidado!$E$5:$E$1000,$B23,Consolidado!$AA$5:$AA$1000,M$5,Consolidado!$C$5:$C$1000,"SSF")&lt;&gt;_xlfn.MINIFS(Consolidado!$B$5:$B$1000,Consolidado!$E$5:$E$1000,$B23,Consolidado!$AA$5:$AA$1000,M$5,Consolidado!$C$5:$C$1000,"SSF")," y "&amp;TEXT(DAY(_xlfn.MAXIFS(Consolidado!$B$5:$B$1000,Consolidado!$E$5:$E$1000,$B23,Consolidado!$AA$5:$AA$1000,M$5,Consolidado!$C$5:$C$1000,"SSF")),"00")&amp;"/"&amp;TEXT(MONTH(_xlfn.MAXIFS(Consolidado!$B$5:$B$1000,Consolidado!$E$5:$E$1000,$B23,Consolidado!$AA$5:$AA$1000,M$5,Consolidado!$C$5:$C$1000,"SSF")),"00"),""),""),IF(SUMIFS(Consolidado!$AD$5:$AD$1000,Consolidado!$E$5:$E$1000,$B23,Consolidado!$AA$5:$AA$1000,M$5,Consolidado!$C$5:$C$1000,"Comité de Supervisión")&gt;0,"Comité Sup. "&amp;TEXT(DAY(_xlfn.MINIFS(Consolidado!$B$5:$B$1000,Consolidado!$E$5:$E$1000,$B23,Consolidado!$AA$5:$AA$1000,M$5,Consolidado!$C$5:$C$1000,"Comité de Supervisión")),"00")&amp;"/"&amp;TEXT(MONTH(_xlfn.MINIFS(Consolidado!$B$5:$B$1000,Consolidado!$E$5:$E$1000,$B23,Consolidado!$AA$5:$AA$1000,M$5,Consolidado!$C$5:$C$1000,"Comité de Supervisión")),"00")&amp;IF(_xlfn.MAXIFS(Consolidado!$B$5:$B$1000,Consolidado!$E$5:$E$1000,$B23,Consolidado!$AA$5:$AA$1000,M$5,Consolidado!$C$5:$C$1000,"Comité de Supervisión")&lt;&gt;_xlfn.MINIFS(Consolidado!$B$5:$B$1000,Consolidado!$E$5:$E$1000,$B23,Consolidado!$AA$5:$AA$1000,M$5,Consolidado!$C$5:$C$1000,"Comité de Supervisión")," y "&amp;TEXT(DAY(_xlfn.MAXIFS(Consolidado!$B$5:$B$1000,Consolidado!$E$5:$E$1000,$B23,Consolidado!$AA$5:$AA$1000,M$5,Consolidado!$C$5:$C$1000,"Comité de Supervisión")),"00")&amp;"/"&amp;TEXT(MONTH(_xlfn.MAXIFS(Consolidado!$B$5:$B$1000,Consolidado!$E$5:$E$1000,$B23,Consolidado!$AA$5:$AA$1000,M$5,Consolidado!$C$5:$C$1000,"Comité de Supervisión")),"00"),""),""),IF(SUMIFS(Consolidado!$AD$5:$AD$1000,Consolidado!$E$5:$E$1000,$B23,Consolidado!$AA$5:$AA$1000,M$5,Consolidado!$C$5:$C$1000,"Consejo de Administración")&gt;0,"Consejo "&amp;TEXT(DAY(_xlfn.MINIFS(Consolidado!$B$5:$B$1000,Consolidado!$E$5:$E$1000,$B23,Consolidado!$AA$5:$AA$1000,M$5,Consolidado!$C$5:$C$1000,"Consejo de Administración")),"00")&amp;"/"&amp;TEXT(MONTH(_xlfn.MINIFS(Consolidado!$B$5:$B$1000,Consolidado!$E$5:$E$1000,$B23,Consolidado!$AA$5:$AA$1000,M$5,Consolidado!$C$5:$C$1000,"Consejo de Administración")),"00")&amp;IF(_xlfn.MAXIFS(Consolidado!$B$5:$B$1000,Consolidado!$E$5:$E$1000,$B23,Consolidado!$AA$5:$AA$1000,M$5,Consolidado!$C$5:$C$1000,"Consejo de Administración")&lt;&gt;_xlfn.MINIFS(Consolidado!$B$5:$B$1000,Consolidado!$E$5:$E$1000,$B23,Consolidado!$AA$5:$AA$1000,M$5,Consolidado!$C$5:$C$1000,"Consejo de Administración")," y "&amp;TEXT(DAY(_xlfn.MAXIFS(Consolidado!$B$5:$B$1000,Consolidado!$E$5:$E$1000,$B23,Consolidado!$AA$5:$AA$1000,M$5,Consolidado!$C$5:$C$1000,"Consejo de Administración")),"00")&amp;"/"&amp;TEXT(MONTH(_xlfn.MAXIFS(Consolidado!$B$5:$B$1000,Consolidado!$E$5:$E$1000,$B23,Consolidado!$AA$5:$AA$1000,M$5,Consolidado!$C$5:$C$1000,"Consejo de Administración")),"00"),""),""),IF(SUMIFS(Consolidado!$AD$5:$AD$1000,Consolidado!$E$5:$E$1000,$B23,Consolidado!$AA$5:$AA$1000,M$5,Consolidado!$C$5:$C$1000,"Otros")&gt;0,"Otros "&amp;TEXT(DAY(_xlfn.MINIFS(Consolidado!$B$5:$B$1000,Consolidado!$E$5:$E$1000,$B23,Consolidado!$AA$5:$AA$1000,M$5,Consolidado!$C$5:$C$1000,"Otros")),"00")&amp;"/"&amp;TEXT(MONTH(_xlfn.MINIFS(Consolidado!$B$5:$B$1000,Consolidado!$E$5:$E$1000,$B23,Consolidado!$AA$5:$AA$1000,M$5,Consolidado!$C$5:$C$1000,"Otros")),"00")&amp;IF(_xlfn.MAXIFS(Consolidado!$B$5:$B$1000,Consolidado!$E$5:$E$1000,$B23,Consolidado!$AA$5:$AA$1000,M$5,Consolidado!$C$5:$C$1000,"Otros")&lt;&gt;_xlfn.MINIFS(Consolidado!$B$5:$B$1000,Consolidado!$E$5:$E$1000,$B23,Consolidado!$AA$5:$AA$1000,M$5,Consolidado!$C$5:$C$1000,"Otros")," y "&amp;TEXT(DAY(_xlfn.MAXIFS(Consolidado!$B$5:$B$1000,Consolidado!$E$5:$E$1000,$B23,Consolidado!$AA$5:$AA$1000,M$5,Consolidado!$C$5:$C$1000,"Otros")),"00")&amp;"/"&amp;TEXT(MONTH(_xlfn.MAXIFS(Consolidado!$B$5:$B$1000,Consolidado!$E$5:$E$1000,$B23,Consolidado!$AA$5:$AA$1000,M$5,Consolidado!$C$5:$C$1000,"Otros")),"00"),""),""))</f>
        <v/>
      </c>
      <c r="N23" s="37" t="str">
        <f aca="false">_xlfn.TEXTJOIN(" +"&amp;CHAR(10),TRUE(),IF(SUMIFS(Consolidado!$AD$5:$AD$1000,Consolidado!$E$5:$E$1000,$B23,Consolidado!$AA$5:$AA$1000,N$5,Consolidado!$C$5:$C$1000,"Auditoría Interna")&gt;0,"Interna "&amp;TEXT(DAY(_xlfn.MINIFS(Consolidado!$B$5:$B$1000,Consolidado!$E$5:$E$1000,$B23,Consolidado!$AA$5:$AA$1000,N$5,Consolidado!$C$5:$C$1000,"Auditoría Interna")),"00")&amp;"/"&amp;TEXT(MONTH(_xlfn.MINIFS(Consolidado!$B$5:$B$1000,Consolidado!$E$5:$E$1000,$B23,Consolidado!$AA$5:$AA$1000,N$5,Consolidado!$C$5:$C$1000,"Auditoría Interna")),"00")&amp;IF(_xlfn.MAXIFS(Consolidado!$B$5:$B$1000,Consolidado!$E$5:$E$1000,$B23,Consolidado!$AA$5:$AA$1000,N$5,Consolidado!$C$5:$C$1000,"Auditoría Interna")&lt;&gt;_xlfn.MINIFS(Consolidado!$B$5:$B$1000,Consolidado!$E$5:$E$1000,$B23,Consolidado!$AA$5:$AA$1000,N$5,Consolidado!$C$5:$C$1000,"Auditoría Interna")," y "&amp;TEXT(DAY(_xlfn.MAXIFS(Consolidado!$B$5:$B$1000,Consolidado!$E$5:$E$1000,$B23,Consolidado!$AA$5:$AA$1000,N$5,Consolidado!$C$5:$C$1000,"Auditoría Interna")),"00")&amp;"/"&amp;TEXT(MONTH(_xlfn.MAXIFS(Consolidado!$B$5:$B$1000,Consolidado!$E$5:$E$1000,$B23,Consolidado!$AA$5:$AA$1000,N$5,Consolidado!$C$5:$C$1000,"Auditoría Interna")),"00"),""),""),IF(SUMIFS(Consolidado!$AD$5:$AD$1000,Consolidado!$E$5:$E$1000,$B23,Consolidado!$AA$5:$AA$1000,N$5,Consolidado!$C$5:$C$1000,"Auditoría Externa")&gt;0,"Externa "&amp;TEXT(DAY(_xlfn.MINIFS(Consolidado!$B$5:$B$1000,Consolidado!$E$5:$E$1000,$B23,Consolidado!$AA$5:$AA$1000,N$5,Consolidado!$C$5:$C$1000,"Auditoría Externa")),"00")&amp;"/"&amp;TEXT(MONTH(_xlfn.MINIFS(Consolidado!$B$5:$B$1000,Consolidado!$E$5:$E$1000,$B23,Consolidado!$AA$5:$AA$1000,N$5,Consolidado!$C$5:$C$1000,"Auditoría Externa")),"00")&amp;IF(_xlfn.MAXIFS(Consolidado!$B$5:$B$1000,Consolidado!$E$5:$E$1000,$B23,Consolidado!$AA$5:$AA$1000,N$5,Consolidado!$C$5:$C$1000,"Auditoría Externa")&lt;&gt;_xlfn.MINIFS(Consolidado!$B$5:$B$1000,Consolidado!$E$5:$E$1000,$B23,Consolidado!$AA$5:$AA$1000,N$5,Consolidado!$C$5:$C$1000,"Auditoría Externa")," y "&amp;TEXT(DAY(_xlfn.MAXIFS(Consolidado!$B$5:$B$1000,Consolidado!$E$5:$E$1000,$B23,Consolidado!$AA$5:$AA$1000,N$5,Consolidado!$C$5:$C$1000,"Auditoría Externa")),"00")&amp;"/"&amp;TEXT(MONTH(_xlfn.MAXIFS(Consolidado!$B$5:$B$1000,Consolidado!$E$5:$E$1000,$B23,Consolidado!$AA$5:$AA$1000,N$5,Consolidado!$C$5:$C$1000,"Auditoría Externa")),"00"),""),""),IF(SUMIFS(Consolidado!$AD$5:$AD$1000,Consolidado!$E$5:$E$1000,$B23,Consolidado!$AA$5:$AA$1000,N$5,Consolidado!$C$5:$C$1000,"SSF")&gt;0,"SSF "&amp;TEXT(DAY(_xlfn.MINIFS(Consolidado!$B$5:$B$1000,Consolidado!$E$5:$E$1000,$B23,Consolidado!$AA$5:$AA$1000,N$5,Consolidado!$C$5:$C$1000,"SSF")),"00")&amp;"/"&amp;TEXT(MONTH(_xlfn.MINIFS(Consolidado!$B$5:$B$1000,Consolidado!$E$5:$E$1000,$B23,Consolidado!$AA$5:$AA$1000,N$5,Consolidado!$C$5:$C$1000,"SSF")),"00")&amp;IF(_xlfn.MAXIFS(Consolidado!$B$5:$B$1000,Consolidado!$E$5:$E$1000,$B23,Consolidado!$AA$5:$AA$1000,N$5,Consolidado!$C$5:$C$1000,"SSF")&lt;&gt;_xlfn.MINIFS(Consolidado!$B$5:$B$1000,Consolidado!$E$5:$E$1000,$B23,Consolidado!$AA$5:$AA$1000,N$5,Consolidado!$C$5:$C$1000,"SSF")," y "&amp;TEXT(DAY(_xlfn.MAXIFS(Consolidado!$B$5:$B$1000,Consolidado!$E$5:$E$1000,$B23,Consolidado!$AA$5:$AA$1000,N$5,Consolidado!$C$5:$C$1000,"SSF")),"00")&amp;"/"&amp;TEXT(MONTH(_xlfn.MAXIFS(Consolidado!$B$5:$B$1000,Consolidado!$E$5:$E$1000,$B23,Consolidado!$AA$5:$AA$1000,N$5,Consolidado!$C$5:$C$1000,"SSF")),"00"),""),""),IF(SUMIFS(Consolidado!$AD$5:$AD$1000,Consolidado!$E$5:$E$1000,$B23,Consolidado!$AA$5:$AA$1000,N$5,Consolidado!$C$5:$C$1000,"Comité de Supervisión")&gt;0,"Comité Sup. "&amp;TEXT(DAY(_xlfn.MINIFS(Consolidado!$B$5:$B$1000,Consolidado!$E$5:$E$1000,$B23,Consolidado!$AA$5:$AA$1000,N$5,Consolidado!$C$5:$C$1000,"Comité de Supervisión")),"00")&amp;"/"&amp;TEXT(MONTH(_xlfn.MINIFS(Consolidado!$B$5:$B$1000,Consolidado!$E$5:$E$1000,$B23,Consolidado!$AA$5:$AA$1000,N$5,Consolidado!$C$5:$C$1000,"Comité de Supervisión")),"00")&amp;IF(_xlfn.MAXIFS(Consolidado!$B$5:$B$1000,Consolidado!$E$5:$E$1000,$B23,Consolidado!$AA$5:$AA$1000,N$5,Consolidado!$C$5:$C$1000,"Comité de Supervisión")&lt;&gt;_xlfn.MINIFS(Consolidado!$B$5:$B$1000,Consolidado!$E$5:$E$1000,$B23,Consolidado!$AA$5:$AA$1000,N$5,Consolidado!$C$5:$C$1000,"Comité de Supervisión")," y "&amp;TEXT(DAY(_xlfn.MAXIFS(Consolidado!$B$5:$B$1000,Consolidado!$E$5:$E$1000,$B23,Consolidado!$AA$5:$AA$1000,N$5,Consolidado!$C$5:$C$1000,"Comité de Supervisión")),"00")&amp;"/"&amp;TEXT(MONTH(_xlfn.MAXIFS(Consolidado!$B$5:$B$1000,Consolidado!$E$5:$E$1000,$B23,Consolidado!$AA$5:$AA$1000,N$5,Consolidado!$C$5:$C$1000,"Comité de Supervisión")),"00"),""),""),IF(SUMIFS(Consolidado!$AD$5:$AD$1000,Consolidado!$E$5:$E$1000,$B23,Consolidado!$AA$5:$AA$1000,N$5,Consolidado!$C$5:$C$1000,"Consejo de Administración")&gt;0,"Consejo "&amp;TEXT(DAY(_xlfn.MINIFS(Consolidado!$B$5:$B$1000,Consolidado!$E$5:$E$1000,$B23,Consolidado!$AA$5:$AA$1000,N$5,Consolidado!$C$5:$C$1000,"Consejo de Administración")),"00")&amp;"/"&amp;TEXT(MONTH(_xlfn.MINIFS(Consolidado!$B$5:$B$1000,Consolidado!$E$5:$E$1000,$B23,Consolidado!$AA$5:$AA$1000,N$5,Consolidado!$C$5:$C$1000,"Consejo de Administración")),"00")&amp;IF(_xlfn.MAXIFS(Consolidado!$B$5:$B$1000,Consolidado!$E$5:$E$1000,$B23,Consolidado!$AA$5:$AA$1000,N$5,Consolidado!$C$5:$C$1000,"Consejo de Administración")&lt;&gt;_xlfn.MINIFS(Consolidado!$B$5:$B$1000,Consolidado!$E$5:$E$1000,$B23,Consolidado!$AA$5:$AA$1000,N$5,Consolidado!$C$5:$C$1000,"Consejo de Administración")," y "&amp;TEXT(DAY(_xlfn.MAXIFS(Consolidado!$B$5:$B$1000,Consolidado!$E$5:$E$1000,$B23,Consolidado!$AA$5:$AA$1000,N$5,Consolidado!$C$5:$C$1000,"Consejo de Administración")),"00")&amp;"/"&amp;TEXT(MONTH(_xlfn.MAXIFS(Consolidado!$B$5:$B$1000,Consolidado!$E$5:$E$1000,$B23,Consolidado!$AA$5:$AA$1000,N$5,Consolidado!$C$5:$C$1000,"Consejo de Administración")),"00"),""),""),IF(SUMIFS(Consolidado!$AD$5:$AD$1000,Consolidado!$E$5:$E$1000,$B23,Consolidado!$AA$5:$AA$1000,N$5,Consolidado!$C$5:$C$1000,"Otros")&gt;0,"Otros "&amp;TEXT(DAY(_xlfn.MINIFS(Consolidado!$B$5:$B$1000,Consolidado!$E$5:$E$1000,$B23,Consolidado!$AA$5:$AA$1000,N$5,Consolidado!$C$5:$C$1000,"Otros")),"00")&amp;"/"&amp;TEXT(MONTH(_xlfn.MINIFS(Consolidado!$B$5:$B$1000,Consolidado!$E$5:$E$1000,$B23,Consolidado!$AA$5:$AA$1000,N$5,Consolidado!$C$5:$C$1000,"Otros")),"00")&amp;IF(_xlfn.MAXIFS(Consolidado!$B$5:$B$1000,Consolidado!$E$5:$E$1000,$B23,Consolidado!$AA$5:$AA$1000,N$5,Consolidado!$C$5:$C$1000,"Otros")&lt;&gt;_xlfn.MINIFS(Consolidado!$B$5:$B$1000,Consolidado!$E$5:$E$1000,$B23,Consolidado!$AA$5:$AA$1000,N$5,Consolidado!$C$5:$C$1000,"Otros")," y "&amp;TEXT(DAY(_xlfn.MAXIFS(Consolidado!$B$5:$B$1000,Consolidado!$E$5:$E$1000,$B23,Consolidado!$AA$5:$AA$1000,N$5,Consolidado!$C$5:$C$1000,"Otros")),"00")&amp;"/"&amp;TEXT(MONTH(_xlfn.MAXIFS(Consolidado!$B$5:$B$1000,Consolidado!$E$5:$E$1000,$B23,Consolidado!$AA$5:$AA$1000,N$5,Consolidado!$C$5:$C$1000,"Otros")),"00"),""),""))</f>
        <v>Interna 22/08</v>
      </c>
      <c r="O23" s="37" t="str">
        <f aca="false">_xlfn.TEXTJOIN(" +"&amp;CHAR(10),TRUE(),IF(SUMIFS(Consolidado!$AD$5:$AD$1000,Consolidado!$E$5:$E$1000,$B23,Consolidado!$AA$5:$AA$1000,O$5,Consolidado!$C$5:$C$1000,"Auditoría Interna")&gt;0,"Interna "&amp;TEXT(DAY(_xlfn.MINIFS(Consolidado!$B$5:$B$1000,Consolidado!$E$5:$E$1000,$B23,Consolidado!$AA$5:$AA$1000,O$5,Consolidado!$C$5:$C$1000,"Auditoría Interna")),"00")&amp;"/"&amp;TEXT(MONTH(_xlfn.MINIFS(Consolidado!$B$5:$B$1000,Consolidado!$E$5:$E$1000,$B23,Consolidado!$AA$5:$AA$1000,O$5,Consolidado!$C$5:$C$1000,"Auditoría Interna")),"00")&amp;IF(_xlfn.MAXIFS(Consolidado!$B$5:$B$1000,Consolidado!$E$5:$E$1000,$B23,Consolidado!$AA$5:$AA$1000,O$5,Consolidado!$C$5:$C$1000,"Auditoría Interna")&lt;&gt;_xlfn.MINIFS(Consolidado!$B$5:$B$1000,Consolidado!$E$5:$E$1000,$B23,Consolidado!$AA$5:$AA$1000,O$5,Consolidado!$C$5:$C$1000,"Auditoría Interna")," y "&amp;TEXT(DAY(_xlfn.MAXIFS(Consolidado!$B$5:$B$1000,Consolidado!$E$5:$E$1000,$B23,Consolidado!$AA$5:$AA$1000,O$5,Consolidado!$C$5:$C$1000,"Auditoría Interna")),"00")&amp;"/"&amp;TEXT(MONTH(_xlfn.MAXIFS(Consolidado!$B$5:$B$1000,Consolidado!$E$5:$E$1000,$B23,Consolidado!$AA$5:$AA$1000,O$5,Consolidado!$C$5:$C$1000,"Auditoría Interna")),"00"),""),""),IF(SUMIFS(Consolidado!$AD$5:$AD$1000,Consolidado!$E$5:$E$1000,$B23,Consolidado!$AA$5:$AA$1000,O$5,Consolidado!$C$5:$C$1000,"Auditoría Externa")&gt;0,"Externa "&amp;TEXT(DAY(_xlfn.MINIFS(Consolidado!$B$5:$B$1000,Consolidado!$E$5:$E$1000,$B23,Consolidado!$AA$5:$AA$1000,O$5,Consolidado!$C$5:$C$1000,"Auditoría Externa")),"00")&amp;"/"&amp;TEXT(MONTH(_xlfn.MINIFS(Consolidado!$B$5:$B$1000,Consolidado!$E$5:$E$1000,$B23,Consolidado!$AA$5:$AA$1000,O$5,Consolidado!$C$5:$C$1000,"Auditoría Externa")),"00")&amp;IF(_xlfn.MAXIFS(Consolidado!$B$5:$B$1000,Consolidado!$E$5:$E$1000,$B23,Consolidado!$AA$5:$AA$1000,O$5,Consolidado!$C$5:$C$1000,"Auditoría Externa")&lt;&gt;_xlfn.MINIFS(Consolidado!$B$5:$B$1000,Consolidado!$E$5:$E$1000,$B23,Consolidado!$AA$5:$AA$1000,O$5,Consolidado!$C$5:$C$1000,"Auditoría Externa")," y "&amp;TEXT(DAY(_xlfn.MAXIFS(Consolidado!$B$5:$B$1000,Consolidado!$E$5:$E$1000,$B23,Consolidado!$AA$5:$AA$1000,O$5,Consolidado!$C$5:$C$1000,"Auditoría Externa")),"00")&amp;"/"&amp;TEXT(MONTH(_xlfn.MAXIFS(Consolidado!$B$5:$B$1000,Consolidado!$E$5:$E$1000,$B23,Consolidado!$AA$5:$AA$1000,O$5,Consolidado!$C$5:$C$1000,"Auditoría Externa")),"00"),""),""),IF(SUMIFS(Consolidado!$AD$5:$AD$1000,Consolidado!$E$5:$E$1000,$B23,Consolidado!$AA$5:$AA$1000,O$5,Consolidado!$C$5:$C$1000,"SSF")&gt;0,"SSF "&amp;TEXT(DAY(_xlfn.MINIFS(Consolidado!$B$5:$B$1000,Consolidado!$E$5:$E$1000,$B23,Consolidado!$AA$5:$AA$1000,O$5,Consolidado!$C$5:$C$1000,"SSF")),"00")&amp;"/"&amp;TEXT(MONTH(_xlfn.MINIFS(Consolidado!$B$5:$B$1000,Consolidado!$E$5:$E$1000,$B23,Consolidado!$AA$5:$AA$1000,O$5,Consolidado!$C$5:$C$1000,"SSF")),"00")&amp;IF(_xlfn.MAXIFS(Consolidado!$B$5:$B$1000,Consolidado!$E$5:$E$1000,$B23,Consolidado!$AA$5:$AA$1000,O$5,Consolidado!$C$5:$C$1000,"SSF")&lt;&gt;_xlfn.MINIFS(Consolidado!$B$5:$B$1000,Consolidado!$E$5:$E$1000,$B23,Consolidado!$AA$5:$AA$1000,O$5,Consolidado!$C$5:$C$1000,"SSF")," y "&amp;TEXT(DAY(_xlfn.MAXIFS(Consolidado!$B$5:$B$1000,Consolidado!$E$5:$E$1000,$B23,Consolidado!$AA$5:$AA$1000,O$5,Consolidado!$C$5:$C$1000,"SSF")),"00")&amp;"/"&amp;TEXT(MONTH(_xlfn.MAXIFS(Consolidado!$B$5:$B$1000,Consolidado!$E$5:$E$1000,$B23,Consolidado!$AA$5:$AA$1000,O$5,Consolidado!$C$5:$C$1000,"SSF")),"00"),""),""),IF(SUMIFS(Consolidado!$AD$5:$AD$1000,Consolidado!$E$5:$E$1000,$B23,Consolidado!$AA$5:$AA$1000,O$5,Consolidado!$C$5:$C$1000,"Comité de Supervisión")&gt;0,"Comité Sup. "&amp;TEXT(DAY(_xlfn.MINIFS(Consolidado!$B$5:$B$1000,Consolidado!$E$5:$E$1000,$B23,Consolidado!$AA$5:$AA$1000,O$5,Consolidado!$C$5:$C$1000,"Comité de Supervisión")),"00")&amp;"/"&amp;TEXT(MONTH(_xlfn.MINIFS(Consolidado!$B$5:$B$1000,Consolidado!$E$5:$E$1000,$B23,Consolidado!$AA$5:$AA$1000,O$5,Consolidado!$C$5:$C$1000,"Comité de Supervisión")),"00")&amp;IF(_xlfn.MAXIFS(Consolidado!$B$5:$B$1000,Consolidado!$E$5:$E$1000,$B23,Consolidado!$AA$5:$AA$1000,O$5,Consolidado!$C$5:$C$1000,"Comité de Supervisión")&lt;&gt;_xlfn.MINIFS(Consolidado!$B$5:$B$1000,Consolidado!$E$5:$E$1000,$B23,Consolidado!$AA$5:$AA$1000,O$5,Consolidado!$C$5:$C$1000,"Comité de Supervisión")," y "&amp;TEXT(DAY(_xlfn.MAXIFS(Consolidado!$B$5:$B$1000,Consolidado!$E$5:$E$1000,$B23,Consolidado!$AA$5:$AA$1000,O$5,Consolidado!$C$5:$C$1000,"Comité de Supervisión")),"00")&amp;"/"&amp;TEXT(MONTH(_xlfn.MAXIFS(Consolidado!$B$5:$B$1000,Consolidado!$E$5:$E$1000,$B23,Consolidado!$AA$5:$AA$1000,O$5,Consolidado!$C$5:$C$1000,"Comité de Supervisión")),"00"),""),""),IF(SUMIFS(Consolidado!$AD$5:$AD$1000,Consolidado!$E$5:$E$1000,$B23,Consolidado!$AA$5:$AA$1000,O$5,Consolidado!$C$5:$C$1000,"Consejo de Administración")&gt;0,"Consejo "&amp;TEXT(DAY(_xlfn.MINIFS(Consolidado!$B$5:$B$1000,Consolidado!$E$5:$E$1000,$B23,Consolidado!$AA$5:$AA$1000,O$5,Consolidado!$C$5:$C$1000,"Consejo de Administración")),"00")&amp;"/"&amp;TEXT(MONTH(_xlfn.MINIFS(Consolidado!$B$5:$B$1000,Consolidado!$E$5:$E$1000,$B23,Consolidado!$AA$5:$AA$1000,O$5,Consolidado!$C$5:$C$1000,"Consejo de Administración")),"00")&amp;IF(_xlfn.MAXIFS(Consolidado!$B$5:$B$1000,Consolidado!$E$5:$E$1000,$B23,Consolidado!$AA$5:$AA$1000,O$5,Consolidado!$C$5:$C$1000,"Consejo de Administración")&lt;&gt;_xlfn.MINIFS(Consolidado!$B$5:$B$1000,Consolidado!$E$5:$E$1000,$B23,Consolidado!$AA$5:$AA$1000,O$5,Consolidado!$C$5:$C$1000,"Consejo de Administración")," y "&amp;TEXT(DAY(_xlfn.MAXIFS(Consolidado!$B$5:$B$1000,Consolidado!$E$5:$E$1000,$B23,Consolidado!$AA$5:$AA$1000,O$5,Consolidado!$C$5:$C$1000,"Consejo de Administración")),"00")&amp;"/"&amp;TEXT(MONTH(_xlfn.MAXIFS(Consolidado!$B$5:$B$1000,Consolidado!$E$5:$E$1000,$B23,Consolidado!$AA$5:$AA$1000,O$5,Consolidado!$C$5:$C$1000,"Consejo de Administración")),"00"),""),""),IF(SUMIFS(Consolidado!$AD$5:$AD$1000,Consolidado!$E$5:$E$1000,$B23,Consolidado!$AA$5:$AA$1000,O$5,Consolidado!$C$5:$C$1000,"Otros")&gt;0,"Otros "&amp;TEXT(DAY(_xlfn.MINIFS(Consolidado!$B$5:$B$1000,Consolidado!$E$5:$E$1000,$B23,Consolidado!$AA$5:$AA$1000,O$5,Consolidado!$C$5:$C$1000,"Otros")),"00")&amp;"/"&amp;TEXT(MONTH(_xlfn.MINIFS(Consolidado!$B$5:$B$1000,Consolidado!$E$5:$E$1000,$B23,Consolidado!$AA$5:$AA$1000,O$5,Consolidado!$C$5:$C$1000,"Otros")),"00")&amp;IF(_xlfn.MAXIFS(Consolidado!$B$5:$B$1000,Consolidado!$E$5:$E$1000,$B23,Consolidado!$AA$5:$AA$1000,O$5,Consolidado!$C$5:$C$1000,"Otros")&lt;&gt;_xlfn.MINIFS(Consolidado!$B$5:$B$1000,Consolidado!$E$5:$E$1000,$B23,Consolidado!$AA$5:$AA$1000,O$5,Consolidado!$C$5:$C$1000,"Otros")," y "&amp;TEXT(DAY(_xlfn.MAXIFS(Consolidado!$B$5:$B$1000,Consolidado!$E$5:$E$1000,$B23,Consolidado!$AA$5:$AA$1000,O$5,Consolidado!$C$5:$C$1000,"Otros")),"00")&amp;"/"&amp;TEXT(MONTH(_xlfn.MAXIFS(Consolidado!$B$5:$B$1000,Consolidado!$E$5:$E$1000,$B23,Consolidado!$AA$5:$AA$1000,O$5,Consolidado!$C$5:$C$1000,"Otros")),"00"),""),""))</f>
        <v/>
      </c>
      <c r="P23" s="37" t="str">
        <f aca="false">_xlfn.TEXTJOIN(" +"&amp;CHAR(10),TRUE(),IF(SUMIFS(Consolidado!$AD$5:$AD$1000,Consolidado!$E$5:$E$1000,$B23,Consolidado!$AA$5:$AA$1000,P$5,Consolidado!$C$5:$C$1000,"Auditoría Interna")&gt;0,"Interna "&amp;TEXT(DAY(_xlfn.MINIFS(Consolidado!$B$5:$B$1000,Consolidado!$E$5:$E$1000,$B23,Consolidado!$AA$5:$AA$1000,P$5,Consolidado!$C$5:$C$1000,"Auditoría Interna")),"00")&amp;"/"&amp;TEXT(MONTH(_xlfn.MINIFS(Consolidado!$B$5:$B$1000,Consolidado!$E$5:$E$1000,$B23,Consolidado!$AA$5:$AA$1000,P$5,Consolidado!$C$5:$C$1000,"Auditoría Interna")),"00")&amp;IF(_xlfn.MAXIFS(Consolidado!$B$5:$B$1000,Consolidado!$E$5:$E$1000,$B23,Consolidado!$AA$5:$AA$1000,P$5,Consolidado!$C$5:$C$1000,"Auditoría Interna")&lt;&gt;_xlfn.MINIFS(Consolidado!$B$5:$B$1000,Consolidado!$E$5:$E$1000,$B23,Consolidado!$AA$5:$AA$1000,P$5,Consolidado!$C$5:$C$1000,"Auditoría Interna")," y "&amp;TEXT(DAY(_xlfn.MAXIFS(Consolidado!$B$5:$B$1000,Consolidado!$E$5:$E$1000,$B23,Consolidado!$AA$5:$AA$1000,P$5,Consolidado!$C$5:$C$1000,"Auditoría Interna")),"00")&amp;"/"&amp;TEXT(MONTH(_xlfn.MAXIFS(Consolidado!$B$5:$B$1000,Consolidado!$E$5:$E$1000,$B23,Consolidado!$AA$5:$AA$1000,P$5,Consolidado!$C$5:$C$1000,"Auditoría Interna")),"00"),""),""),IF(SUMIFS(Consolidado!$AD$5:$AD$1000,Consolidado!$E$5:$E$1000,$B23,Consolidado!$AA$5:$AA$1000,P$5,Consolidado!$C$5:$C$1000,"Auditoría Externa")&gt;0,"Externa "&amp;TEXT(DAY(_xlfn.MINIFS(Consolidado!$B$5:$B$1000,Consolidado!$E$5:$E$1000,$B23,Consolidado!$AA$5:$AA$1000,P$5,Consolidado!$C$5:$C$1000,"Auditoría Externa")),"00")&amp;"/"&amp;TEXT(MONTH(_xlfn.MINIFS(Consolidado!$B$5:$B$1000,Consolidado!$E$5:$E$1000,$B23,Consolidado!$AA$5:$AA$1000,P$5,Consolidado!$C$5:$C$1000,"Auditoría Externa")),"00")&amp;IF(_xlfn.MAXIFS(Consolidado!$B$5:$B$1000,Consolidado!$E$5:$E$1000,$B23,Consolidado!$AA$5:$AA$1000,P$5,Consolidado!$C$5:$C$1000,"Auditoría Externa")&lt;&gt;_xlfn.MINIFS(Consolidado!$B$5:$B$1000,Consolidado!$E$5:$E$1000,$B23,Consolidado!$AA$5:$AA$1000,P$5,Consolidado!$C$5:$C$1000,"Auditoría Externa")," y "&amp;TEXT(DAY(_xlfn.MAXIFS(Consolidado!$B$5:$B$1000,Consolidado!$E$5:$E$1000,$B23,Consolidado!$AA$5:$AA$1000,P$5,Consolidado!$C$5:$C$1000,"Auditoría Externa")),"00")&amp;"/"&amp;TEXT(MONTH(_xlfn.MAXIFS(Consolidado!$B$5:$B$1000,Consolidado!$E$5:$E$1000,$B23,Consolidado!$AA$5:$AA$1000,P$5,Consolidado!$C$5:$C$1000,"Auditoría Externa")),"00"),""),""),IF(SUMIFS(Consolidado!$AD$5:$AD$1000,Consolidado!$E$5:$E$1000,$B23,Consolidado!$AA$5:$AA$1000,P$5,Consolidado!$C$5:$C$1000,"SSF")&gt;0,"SSF "&amp;TEXT(DAY(_xlfn.MINIFS(Consolidado!$B$5:$B$1000,Consolidado!$E$5:$E$1000,$B23,Consolidado!$AA$5:$AA$1000,P$5,Consolidado!$C$5:$C$1000,"SSF")),"00")&amp;"/"&amp;TEXT(MONTH(_xlfn.MINIFS(Consolidado!$B$5:$B$1000,Consolidado!$E$5:$E$1000,$B23,Consolidado!$AA$5:$AA$1000,P$5,Consolidado!$C$5:$C$1000,"SSF")),"00")&amp;IF(_xlfn.MAXIFS(Consolidado!$B$5:$B$1000,Consolidado!$E$5:$E$1000,$B23,Consolidado!$AA$5:$AA$1000,P$5,Consolidado!$C$5:$C$1000,"SSF")&lt;&gt;_xlfn.MINIFS(Consolidado!$B$5:$B$1000,Consolidado!$E$5:$E$1000,$B23,Consolidado!$AA$5:$AA$1000,P$5,Consolidado!$C$5:$C$1000,"SSF")," y "&amp;TEXT(DAY(_xlfn.MAXIFS(Consolidado!$B$5:$B$1000,Consolidado!$E$5:$E$1000,$B23,Consolidado!$AA$5:$AA$1000,P$5,Consolidado!$C$5:$C$1000,"SSF")),"00")&amp;"/"&amp;TEXT(MONTH(_xlfn.MAXIFS(Consolidado!$B$5:$B$1000,Consolidado!$E$5:$E$1000,$B23,Consolidado!$AA$5:$AA$1000,P$5,Consolidado!$C$5:$C$1000,"SSF")),"00"),""),""),IF(SUMIFS(Consolidado!$AD$5:$AD$1000,Consolidado!$E$5:$E$1000,$B23,Consolidado!$AA$5:$AA$1000,P$5,Consolidado!$C$5:$C$1000,"Comité de Supervisión")&gt;0,"Comité Sup. "&amp;TEXT(DAY(_xlfn.MINIFS(Consolidado!$B$5:$B$1000,Consolidado!$E$5:$E$1000,$B23,Consolidado!$AA$5:$AA$1000,P$5,Consolidado!$C$5:$C$1000,"Comité de Supervisión")),"00")&amp;"/"&amp;TEXT(MONTH(_xlfn.MINIFS(Consolidado!$B$5:$B$1000,Consolidado!$E$5:$E$1000,$B23,Consolidado!$AA$5:$AA$1000,P$5,Consolidado!$C$5:$C$1000,"Comité de Supervisión")),"00")&amp;IF(_xlfn.MAXIFS(Consolidado!$B$5:$B$1000,Consolidado!$E$5:$E$1000,$B23,Consolidado!$AA$5:$AA$1000,P$5,Consolidado!$C$5:$C$1000,"Comité de Supervisión")&lt;&gt;_xlfn.MINIFS(Consolidado!$B$5:$B$1000,Consolidado!$E$5:$E$1000,$B23,Consolidado!$AA$5:$AA$1000,P$5,Consolidado!$C$5:$C$1000,"Comité de Supervisión")," y "&amp;TEXT(DAY(_xlfn.MAXIFS(Consolidado!$B$5:$B$1000,Consolidado!$E$5:$E$1000,$B23,Consolidado!$AA$5:$AA$1000,P$5,Consolidado!$C$5:$C$1000,"Comité de Supervisión")),"00")&amp;"/"&amp;TEXT(MONTH(_xlfn.MAXIFS(Consolidado!$B$5:$B$1000,Consolidado!$E$5:$E$1000,$B23,Consolidado!$AA$5:$AA$1000,P$5,Consolidado!$C$5:$C$1000,"Comité de Supervisión")),"00"),""),""),IF(SUMIFS(Consolidado!$AD$5:$AD$1000,Consolidado!$E$5:$E$1000,$B23,Consolidado!$AA$5:$AA$1000,P$5,Consolidado!$C$5:$C$1000,"Consejo de Administración")&gt;0,"Consejo "&amp;TEXT(DAY(_xlfn.MINIFS(Consolidado!$B$5:$B$1000,Consolidado!$E$5:$E$1000,$B23,Consolidado!$AA$5:$AA$1000,P$5,Consolidado!$C$5:$C$1000,"Consejo de Administración")),"00")&amp;"/"&amp;TEXT(MONTH(_xlfn.MINIFS(Consolidado!$B$5:$B$1000,Consolidado!$E$5:$E$1000,$B23,Consolidado!$AA$5:$AA$1000,P$5,Consolidado!$C$5:$C$1000,"Consejo de Administración")),"00")&amp;IF(_xlfn.MAXIFS(Consolidado!$B$5:$B$1000,Consolidado!$E$5:$E$1000,$B23,Consolidado!$AA$5:$AA$1000,P$5,Consolidado!$C$5:$C$1000,"Consejo de Administración")&lt;&gt;_xlfn.MINIFS(Consolidado!$B$5:$B$1000,Consolidado!$E$5:$E$1000,$B23,Consolidado!$AA$5:$AA$1000,P$5,Consolidado!$C$5:$C$1000,"Consejo de Administración")," y "&amp;TEXT(DAY(_xlfn.MAXIFS(Consolidado!$B$5:$B$1000,Consolidado!$E$5:$E$1000,$B23,Consolidado!$AA$5:$AA$1000,P$5,Consolidado!$C$5:$C$1000,"Consejo de Administración")),"00")&amp;"/"&amp;TEXT(MONTH(_xlfn.MAXIFS(Consolidado!$B$5:$B$1000,Consolidado!$E$5:$E$1000,$B23,Consolidado!$AA$5:$AA$1000,P$5,Consolidado!$C$5:$C$1000,"Consejo de Administración")),"00"),""),""),IF(SUMIFS(Consolidado!$AD$5:$AD$1000,Consolidado!$E$5:$E$1000,$B23,Consolidado!$AA$5:$AA$1000,P$5,Consolidado!$C$5:$C$1000,"Otros")&gt;0,"Otros "&amp;TEXT(DAY(_xlfn.MINIFS(Consolidado!$B$5:$B$1000,Consolidado!$E$5:$E$1000,$B23,Consolidado!$AA$5:$AA$1000,P$5,Consolidado!$C$5:$C$1000,"Otros")),"00")&amp;"/"&amp;TEXT(MONTH(_xlfn.MINIFS(Consolidado!$B$5:$B$1000,Consolidado!$E$5:$E$1000,$B23,Consolidado!$AA$5:$AA$1000,P$5,Consolidado!$C$5:$C$1000,"Otros")),"00")&amp;IF(_xlfn.MAXIFS(Consolidado!$B$5:$B$1000,Consolidado!$E$5:$E$1000,$B23,Consolidado!$AA$5:$AA$1000,P$5,Consolidado!$C$5:$C$1000,"Otros")&lt;&gt;_xlfn.MINIFS(Consolidado!$B$5:$B$1000,Consolidado!$E$5:$E$1000,$B23,Consolidado!$AA$5:$AA$1000,P$5,Consolidado!$C$5:$C$1000,"Otros")," y "&amp;TEXT(DAY(_xlfn.MAXIFS(Consolidado!$B$5:$B$1000,Consolidado!$E$5:$E$1000,$B23,Consolidado!$AA$5:$AA$1000,P$5,Consolidado!$C$5:$C$1000,"Otros")),"00")&amp;"/"&amp;TEXT(MONTH(_xlfn.MAXIFS(Consolidado!$B$5:$B$1000,Consolidado!$E$5:$E$1000,$B23,Consolidado!$AA$5:$AA$1000,P$5,Consolidado!$C$5:$C$1000,"Otros")),"00"),""),""))</f>
        <v/>
      </c>
      <c r="Q23" s="37" t="str">
        <f aca="false">_xlfn.TEXTJOIN(" +"&amp;CHAR(10),TRUE(),IF(SUMIFS(Consolidado!$AD$5:$AD$1000,Consolidado!$E$5:$E$1000,$B23,Consolidado!$AA$5:$AA$1000,Q$5,Consolidado!$C$5:$C$1000,"Auditoría Interna")&gt;0,"Interna "&amp;TEXT(DAY(_xlfn.MINIFS(Consolidado!$B$5:$B$1000,Consolidado!$E$5:$E$1000,$B23,Consolidado!$AA$5:$AA$1000,Q$5,Consolidado!$C$5:$C$1000,"Auditoría Interna")),"00")&amp;"/"&amp;TEXT(MONTH(_xlfn.MINIFS(Consolidado!$B$5:$B$1000,Consolidado!$E$5:$E$1000,$B23,Consolidado!$AA$5:$AA$1000,Q$5,Consolidado!$C$5:$C$1000,"Auditoría Interna")),"00")&amp;IF(_xlfn.MAXIFS(Consolidado!$B$5:$B$1000,Consolidado!$E$5:$E$1000,$B23,Consolidado!$AA$5:$AA$1000,Q$5,Consolidado!$C$5:$C$1000,"Auditoría Interna")&lt;&gt;_xlfn.MINIFS(Consolidado!$B$5:$B$1000,Consolidado!$E$5:$E$1000,$B23,Consolidado!$AA$5:$AA$1000,Q$5,Consolidado!$C$5:$C$1000,"Auditoría Interna")," y "&amp;TEXT(DAY(_xlfn.MAXIFS(Consolidado!$B$5:$B$1000,Consolidado!$E$5:$E$1000,$B23,Consolidado!$AA$5:$AA$1000,Q$5,Consolidado!$C$5:$C$1000,"Auditoría Interna")),"00")&amp;"/"&amp;TEXT(MONTH(_xlfn.MAXIFS(Consolidado!$B$5:$B$1000,Consolidado!$E$5:$E$1000,$B23,Consolidado!$AA$5:$AA$1000,Q$5,Consolidado!$C$5:$C$1000,"Auditoría Interna")),"00"),""),""),IF(SUMIFS(Consolidado!$AD$5:$AD$1000,Consolidado!$E$5:$E$1000,$B23,Consolidado!$AA$5:$AA$1000,Q$5,Consolidado!$C$5:$C$1000,"Auditoría Externa")&gt;0,"Externa "&amp;TEXT(DAY(_xlfn.MINIFS(Consolidado!$B$5:$B$1000,Consolidado!$E$5:$E$1000,$B23,Consolidado!$AA$5:$AA$1000,Q$5,Consolidado!$C$5:$C$1000,"Auditoría Externa")),"00")&amp;"/"&amp;TEXT(MONTH(_xlfn.MINIFS(Consolidado!$B$5:$B$1000,Consolidado!$E$5:$E$1000,$B23,Consolidado!$AA$5:$AA$1000,Q$5,Consolidado!$C$5:$C$1000,"Auditoría Externa")),"00")&amp;IF(_xlfn.MAXIFS(Consolidado!$B$5:$B$1000,Consolidado!$E$5:$E$1000,$B23,Consolidado!$AA$5:$AA$1000,Q$5,Consolidado!$C$5:$C$1000,"Auditoría Externa")&lt;&gt;_xlfn.MINIFS(Consolidado!$B$5:$B$1000,Consolidado!$E$5:$E$1000,$B23,Consolidado!$AA$5:$AA$1000,Q$5,Consolidado!$C$5:$C$1000,"Auditoría Externa")," y "&amp;TEXT(DAY(_xlfn.MAXIFS(Consolidado!$B$5:$B$1000,Consolidado!$E$5:$E$1000,$B23,Consolidado!$AA$5:$AA$1000,Q$5,Consolidado!$C$5:$C$1000,"Auditoría Externa")),"00")&amp;"/"&amp;TEXT(MONTH(_xlfn.MAXIFS(Consolidado!$B$5:$B$1000,Consolidado!$E$5:$E$1000,$B23,Consolidado!$AA$5:$AA$1000,Q$5,Consolidado!$C$5:$C$1000,"Auditoría Externa")),"00"),""),""),IF(SUMIFS(Consolidado!$AD$5:$AD$1000,Consolidado!$E$5:$E$1000,$B23,Consolidado!$AA$5:$AA$1000,Q$5,Consolidado!$C$5:$C$1000,"SSF")&gt;0,"SSF "&amp;TEXT(DAY(_xlfn.MINIFS(Consolidado!$B$5:$B$1000,Consolidado!$E$5:$E$1000,$B23,Consolidado!$AA$5:$AA$1000,Q$5,Consolidado!$C$5:$C$1000,"SSF")),"00")&amp;"/"&amp;TEXT(MONTH(_xlfn.MINIFS(Consolidado!$B$5:$B$1000,Consolidado!$E$5:$E$1000,$B23,Consolidado!$AA$5:$AA$1000,Q$5,Consolidado!$C$5:$C$1000,"SSF")),"00")&amp;IF(_xlfn.MAXIFS(Consolidado!$B$5:$B$1000,Consolidado!$E$5:$E$1000,$B23,Consolidado!$AA$5:$AA$1000,Q$5,Consolidado!$C$5:$C$1000,"SSF")&lt;&gt;_xlfn.MINIFS(Consolidado!$B$5:$B$1000,Consolidado!$E$5:$E$1000,$B23,Consolidado!$AA$5:$AA$1000,Q$5,Consolidado!$C$5:$C$1000,"SSF")," y "&amp;TEXT(DAY(_xlfn.MAXIFS(Consolidado!$B$5:$B$1000,Consolidado!$E$5:$E$1000,$B23,Consolidado!$AA$5:$AA$1000,Q$5,Consolidado!$C$5:$C$1000,"SSF")),"00")&amp;"/"&amp;TEXT(MONTH(_xlfn.MAXIFS(Consolidado!$B$5:$B$1000,Consolidado!$E$5:$E$1000,$B23,Consolidado!$AA$5:$AA$1000,Q$5,Consolidado!$C$5:$C$1000,"SSF")),"00"),""),""),IF(SUMIFS(Consolidado!$AD$5:$AD$1000,Consolidado!$E$5:$E$1000,$B23,Consolidado!$AA$5:$AA$1000,Q$5,Consolidado!$C$5:$C$1000,"Comité de Supervisión")&gt;0,"Comité Sup. "&amp;TEXT(DAY(_xlfn.MINIFS(Consolidado!$B$5:$B$1000,Consolidado!$E$5:$E$1000,$B23,Consolidado!$AA$5:$AA$1000,Q$5,Consolidado!$C$5:$C$1000,"Comité de Supervisión")),"00")&amp;"/"&amp;TEXT(MONTH(_xlfn.MINIFS(Consolidado!$B$5:$B$1000,Consolidado!$E$5:$E$1000,$B23,Consolidado!$AA$5:$AA$1000,Q$5,Consolidado!$C$5:$C$1000,"Comité de Supervisión")),"00")&amp;IF(_xlfn.MAXIFS(Consolidado!$B$5:$B$1000,Consolidado!$E$5:$E$1000,$B23,Consolidado!$AA$5:$AA$1000,Q$5,Consolidado!$C$5:$C$1000,"Comité de Supervisión")&lt;&gt;_xlfn.MINIFS(Consolidado!$B$5:$B$1000,Consolidado!$E$5:$E$1000,$B23,Consolidado!$AA$5:$AA$1000,Q$5,Consolidado!$C$5:$C$1000,"Comité de Supervisión")," y "&amp;TEXT(DAY(_xlfn.MAXIFS(Consolidado!$B$5:$B$1000,Consolidado!$E$5:$E$1000,$B23,Consolidado!$AA$5:$AA$1000,Q$5,Consolidado!$C$5:$C$1000,"Comité de Supervisión")),"00")&amp;"/"&amp;TEXT(MONTH(_xlfn.MAXIFS(Consolidado!$B$5:$B$1000,Consolidado!$E$5:$E$1000,$B23,Consolidado!$AA$5:$AA$1000,Q$5,Consolidado!$C$5:$C$1000,"Comité de Supervisión")),"00"),""),""),IF(SUMIFS(Consolidado!$AD$5:$AD$1000,Consolidado!$E$5:$E$1000,$B23,Consolidado!$AA$5:$AA$1000,Q$5,Consolidado!$C$5:$C$1000,"Consejo de Administración")&gt;0,"Consejo "&amp;TEXT(DAY(_xlfn.MINIFS(Consolidado!$B$5:$B$1000,Consolidado!$E$5:$E$1000,$B23,Consolidado!$AA$5:$AA$1000,Q$5,Consolidado!$C$5:$C$1000,"Consejo de Administración")),"00")&amp;"/"&amp;TEXT(MONTH(_xlfn.MINIFS(Consolidado!$B$5:$B$1000,Consolidado!$E$5:$E$1000,$B23,Consolidado!$AA$5:$AA$1000,Q$5,Consolidado!$C$5:$C$1000,"Consejo de Administración")),"00")&amp;IF(_xlfn.MAXIFS(Consolidado!$B$5:$B$1000,Consolidado!$E$5:$E$1000,$B23,Consolidado!$AA$5:$AA$1000,Q$5,Consolidado!$C$5:$C$1000,"Consejo de Administración")&lt;&gt;_xlfn.MINIFS(Consolidado!$B$5:$B$1000,Consolidado!$E$5:$E$1000,$B23,Consolidado!$AA$5:$AA$1000,Q$5,Consolidado!$C$5:$C$1000,"Consejo de Administración")," y "&amp;TEXT(DAY(_xlfn.MAXIFS(Consolidado!$B$5:$B$1000,Consolidado!$E$5:$E$1000,$B23,Consolidado!$AA$5:$AA$1000,Q$5,Consolidado!$C$5:$C$1000,"Consejo de Administración")),"00")&amp;"/"&amp;TEXT(MONTH(_xlfn.MAXIFS(Consolidado!$B$5:$B$1000,Consolidado!$E$5:$E$1000,$B23,Consolidado!$AA$5:$AA$1000,Q$5,Consolidado!$C$5:$C$1000,"Consejo de Administración")),"00"),""),""),IF(SUMIFS(Consolidado!$AD$5:$AD$1000,Consolidado!$E$5:$E$1000,$B23,Consolidado!$AA$5:$AA$1000,Q$5,Consolidado!$C$5:$C$1000,"Otros")&gt;0,"Otros "&amp;TEXT(DAY(_xlfn.MINIFS(Consolidado!$B$5:$B$1000,Consolidado!$E$5:$E$1000,$B23,Consolidado!$AA$5:$AA$1000,Q$5,Consolidado!$C$5:$C$1000,"Otros")),"00")&amp;"/"&amp;TEXT(MONTH(_xlfn.MINIFS(Consolidado!$B$5:$B$1000,Consolidado!$E$5:$E$1000,$B23,Consolidado!$AA$5:$AA$1000,Q$5,Consolidado!$C$5:$C$1000,"Otros")),"00")&amp;IF(_xlfn.MAXIFS(Consolidado!$B$5:$B$1000,Consolidado!$E$5:$E$1000,$B23,Consolidado!$AA$5:$AA$1000,Q$5,Consolidado!$C$5:$C$1000,"Otros")&lt;&gt;_xlfn.MINIFS(Consolidado!$B$5:$B$1000,Consolidado!$E$5:$E$1000,$B23,Consolidado!$AA$5:$AA$1000,Q$5,Consolidado!$C$5:$C$1000,"Otros")," y "&amp;TEXT(DAY(_xlfn.MAXIFS(Consolidado!$B$5:$B$1000,Consolidado!$E$5:$E$1000,$B23,Consolidado!$AA$5:$AA$1000,Q$5,Consolidado!$C$5:$C$1000,"Otros")),"00")&amp;"/"&amp;TEXT(MONTH(_xlfn.MAXIFS(Consolidado!$B$5:$B$1000,Consolidado!$E$5:$E$1000,$B23,Consolidado!$AA$5:$AA$1000,Q$5,Consolidado!$C$5:$C$1000,"Otros")),"00"),""),""))</f>
        <v/>
      </c>
      <c r="R23" s="37" t="str">
        <f aca="false">_xlfn.TEXTJOIN(" +"&amp;CHAR(10),TRUE(),IF(SUMIFS(Consolidado!$AD$5:$AD$1000,Consolidado!$E$5:$E$1000,$B23,Consolidado!$AA$5:$AA$1000,R$5,Consolidado!$C$5:$C$1000,"Auditoría Interna")&gt;0,"Interna "&amp;TEXT(DAY(_xlfn.MINIFS(Consolidado!$B$5:$B$1000,Consolidado!$E$5:$E$1000,$B23,Consolidado!$AA$5:$AA$1000,R$5,Consolidado!$C$5:$C$1000,"Auditoría Interna")),"00")&amp;"/"&amp;TEXT(MONTH(_xlfn.MINIFS(Consolidado!$B$5:$B$1000,Consolidado!$E$5:$E$1000,$B23,Consolidado!$AA$5:$AA$1000,R$5,Consolidado!$C$5:$C$1000,"Auditoría Interna")),"00")&amp;IF(_xlfn.MAXIFS(Consolidado!$B$5:$B$1000,Consolidado!$E$5:$E$1000,$B23,Consolidado!$AA$5:$AA$1000,R$5,Consolidado!$C$5:$C$1000,"Auditoría Interna")&lt;&gt;_xlfn.MINIFS(Consolidado!$B$5:$B$1000,Consolidado!$E$5:$E$1000,$B23,Consolidado!$AA$5:$AA$1000,R$5,Consolidado!$C$5:$C$1000,"Auditoría Interna")," y "&amp;TEXT(DAY(_xlfn.MAXIFS(Consolidado!$B$5:$B$1000,Consolidado!$E$5:$E$1000,$B23,Consolidado!$AA$5:$AA$1000,R$5,Consolidado!$C$5:$C$1000,"Auditoría Interna")),"00")&amp;"/"&amp;TEXT(MONTH(_xlfn.MAXIFS(Consolidado!$B$5:$B$1000,Consolidado!$E$5:$E$1000,$B23,Consolidado!$AA$5:$AA$1000,R$5,Consolidado!$C$5:$C$1000,"Auditoría Interna")),"00"),""),""),IF(SUMIFS(Consolidado!$AD$5:$AD$1000,Consolidado!$E$5:$E$1000,$B23,Consolidado!$AA$5:$AA$1000,R$5,Consolidado!$C$5:$C$1000,"Auditoría Externa")&gt;0,"Externa "&amp;TEXT(DAY(_xlfn.MINIFS(Consolidado!$B$5:$B$1000,Consolidado!$E$5:$E$1000,$B23,Consolidado!$AA$5:$AA$1000,R$5,Consolidado!$C$5:$C$1000,"Auditoría Externa")),"00")&amp;"/"&amp;TEXT(MONTH(_xlfn.MINIFS(Consolidado!$B$5:$B$1000,Consolidado!$E$5:$E$1000,$B23,Consolidado!$AA$5:$AA$1000,R$5,Consolidado!$C$5:$C$1000,"Auditoría Externa")),"00")&amp;IF(_xlfn.MAXIFS(Consolidado!$B$5:$B$1000,Consolidado!$E$5:$E$1000,$B23,Consolidado!$AA$5:$AA$1000,R$5,Consolidado!$C$5:$C$1000,"Auditoría Externa")&lt;&gt;_xlfn.MINIFS(Consolidado!$B$5:$B$1000,Consolidado!$E$5:$E$1000,$B23,Consolidado!$AA$5:$AA$1000,R$5,Consolidado!$C$5:$C$1000,"Auditoría Externa")," y "&amp;TEXT(DAY(_xlfn.MAXIFS(Consolidado!$B$5:$B$1000,Consolidado!$E$5:$E$1000,$B23,Consolidado!$AA$5:$AA$1000,R$5,Consolidado!$C$5:$C$1000,"Auditoría Externa")),"00")&amp;"/"&amp;TEXT(MONTH(_xlfn.MAXIFS(Consolidado!$B$5:$B$1000,Consolidado!$E$5:$E$1000,$B23,Consolidado!$AA$5:$AA$1000,R$5,Consolidado!$C$5:$C$1000,"Auditoría Externa")),"00"),""),""),IF(SUMIFS(Consolidado!$AD$5:$AD$1000,Consolidado!$E$5:$E$1000,$B23,Consolidado!$AA$5:$AA$1000,R$5,Consolidado!$C$5:$C$1000,"SSF")&gt;0,"SSF "&amp;TEXT(DAY(_xlfn.MINIFS(Consolidado!$B$5:$B$1000,Consolidado!$E$5:$E$1000,$B23,Consolidado!$AA$5:$AA$1000,R$5,Consolidado!$C$5:$C$1000,"SSF")),"00")&amp;"/"&amp;TEXT(MONTH(_xlfn.MINIFS(Consolidado!$B$5:$B$1000,Consolidado!$E$5:$E$1000,$B23,Consolidado!$AA$5:$AA$1000,R$5,Consolidado!$C$5:$C$1000,"SSF")),"00")&amp;IF(_xlfn.MAXIFS(Consolidado!$B$5:$B$1000,Consolidado!$E$5:$E$1000,$B23,Consolidado!$AA$5:$AA$1000,R$5,Consolidado!$C$5:$C$1000,"SSF")&lt;&gt;_xlfn.MINIFS(Consolidado!$B$5:$B$1000,Consolidado!$E$5:$E$1000,$B23,Consolidado!$AA$5:$AA$1000,R$5,Consolidado!$C$5:$C$1000,"SSF")," y "&amp;TEXT(DAY(_xlfn.MAXIFS(Consolidado!$B$5:$B$1000,Consolidado!$E$5:$E$1000,$B23,Consolidado!$AA$5:$AA$1000,R$5,Consolidado!$C$5:$C$1000,"SSF")),"00")&amp;"/"&amp;TEXT(MONTH(_xlfn.MAXIFS(Consolidado!$B$5:$B$1000,Consolidado!$E$5:$E$1000,$B23,Consolidado!$AA$5:$AA$1000,R$5,Consolidado!$C$5:$C$1000,"SSF")),"00"),""),""),IF(SUMIFS(Consolidado!$AD$5:$AD$1000,Consolidado!$E$5:$E$1000,$B23,Consolidado!$AA$5:$AA$1000,R$5,Consolidado!$C$5:$C$1000,"Comité de Supervisión")&gt;0,"Comité Sup. "&amp;TEXT(DAY(_xlfn.MINIFS(Consolidado!$B$5:$B$1000,Consolidado!$E$5:$E$1000,$B23,Consolidado!$AA$5:$AA$1000,R$5,Consolidado!$C$5:$C$1000,"Comité de Supervisión")),"00")&amp;"/"&amp;TEXT(MONTH(_xlfn.MINIFS(Consolidado!$B$5:$B$1000,Consolidado!$E$5:$E$1000,$B23,Consolidado!$AA$5:$AA$1000,R$5,Consolidado!$C$5:$C$1000,"Comité de Supervisión")),"00")&amp;IF(_xlfn.MAXIFS(Consolidado!$B$5:$B$1000,Consolidado!$E$5:$E$1000,$B23,Consolidado!$AA$5:$AA$1000,R$5,Consolidado!$C$5:$C$1000,"Comité de Supervisión")&lt;&gt;_xlfn.MINIFS(Consolidado!$B$5:$B$1000,Consolidado!$E$5:$E$1000,$B23,Consolidado!$AA$5:$AA$1000,R$5,Consolidado!$C$5:$C$1000,"Comité de Supervisión")," y "&amp;TEXT(DAY(_xlfn.MAXIFS(Consolidado!$B$5:$B$1000,Consolidado!$E$5:$E$1000,$B23,Consolidado!$AA$5:$AA$1000,R$5,Consolidado!$C$5:$C$1000,"Comité de Supervisión")),"00")&amp;"/"&amp;TEXT(MONTH(_xlfn.MAXIFS(Consolidado!$B$5:$B$1000,Consolidado!$E$5:$E$1000,$B23,Consolidado!$AA$5:$AA$1000,R$5,Consolidado!$C$5:$C$1000,"Comité de Supervisión")),"00"),""),""),IF(SUMIFS(Consolidado!$AD$5:$AD$1000,Consolidado!$E$5:$E$1000,$B23,Consolidado!$AA$5:$AA$1000,R$5,Consolidado!$C$5:$C$1000,"Consejo de Administración")&gt;0,"Consejo "&amp;TEXT(DAY(_xlfn.MINIFS(Consolidado!$B$5:$B$1000,Consolidado!$E$5:$E$1000,$B23,Consolidado!$AA$5:$AA$1000,R$5,Consolidado!$C$5:$C$1000,"Consejo de Administración")),"00")&amp;"/"&amp;TEXT(MONTH(_xlfn.MINIFS(Consolidado!$B$5:$B$1000,Consolidado!$E$5:$E$1000,$B23,Consolidado!$AA$5:$AA$1000,R$5,Consolidado!$C$5:$C$1000,"Consejo de Administración")),"00")&amp;IF(_xlfn.MAXIFS(Consolidado!$B$5:$B$1000,Consolidado!$E$5:$E$1000,$B23,Consolidado!$AA$5:$AA$1000,R$5,Consolidado!$C$5:$C$1000,"Consejo de Administración")&lt;&gt;_xlfn.MINIFS(Consolidado!$B$5:$B$1000,Consolidado!$E$5:$E$1000,$B23,Consolidado!$AA$5:$AA$1000,R$5,Consolidado!$C$5:$C$1000,"Consejo de Administración")," y "&amp;TEXT(DAY(_xlfn.MAXIFS(Consolidado!$B$5:$B$1000,Consolidado!$E$5:$E$1000,$B23,Consolidado!$AA$5:$AA$1000,R$5,Consolidado!$C$5:$C$1000,"Consejo de Administración")),"00")&amp;"/"&amp;TEXT(MONTH(_xlfn.MAXIFS(Consolidado!$B$5:$B$1000,Consolidado!$E$5:$E$1000,$B23,Consolidado!$AA$5:$AA$1000,R$5,Consolidado!$C$5:$C$1000,"Consejo de Administración")),"00"),""),""),IF(SUMIFS(Consolidado!$AD$5:$AD$1000,Consolidado!$E$5:$E$1000,$B23,Consolidado!$AA$5:$AA$1000,R$5,Consolidado!$C$5:$C$1000,"Otros")&gt;0,"Otros "&amp;TEXT(DAY(_xlfn.MINIFS(Consolidado!$B$5:$B$1000,Consolidado!$E$5:$E$1000,$B23,Consolidado!$AA$5:$AA$1000,R$5,Consolidado!$C$5:$C$1000,"Otros")),"00")&amp;"/"&amp;TEXT(MONTH(_xlfn.MINIFS(Consolidado!$B$5:$B$1000,Consolidado!$E$5:$E$1000,$B23,Consolidado!$AA$5:$AA$1000,R$5,Consolidado!$C$5:$C$1000,"Otros")),"00")&amp;IF(_xlfn.MAXIFS(Consolidado!$B$5:$B$1000,Consolidado!$E$5:$E$1000,$B23,Consolidado!$AA$5:$AA$1000,R$5,Consolidado!$C$5:$C$1000,"Otros")&lt;&gt;_xlfn.MINIFS(Consolidado!$B$5:$B$1000,Consolidado!$E$5:$E$1000,$B23,Consolidado!$AA$5:$AA$1000,R$5,Consolidado!$C$5:$C$1000,"Otros")," y "&amp;TEXT(DAY(_xlfn.MAXIFS(Consolidado!$B$5:$B$1000,Consolidado!$E$5:$E$1000,$B23,Consolidado!$AA$5:$AA$1000,R$5,Consolidado!$C$5:$C$1000,"Otros")),"00")&amp;"/"&amp;TEXT(MONTH(_xlfn.MAXIFS(Consolidado!$B$5:$B$1000,Consolidado!$E$5:$E$1000,$B23,Consolidado!$AA$5:$AA$1000,R$5,Consolidado!$C$5:$C$1000,"Otros")),"00"),""),""))</f>
        <v/>
      </c>
    </row>
    <row r="24" customFormat="false" ht="61.5" hidden="true" customHeight="true" outlineLevel="0" collapsed="false">
      <c r="A24" s="31" t="n">
        <v>19</v>
      </c>
      <c r="B24" s="32" t="str">
        <f aca="false">Catálogos!C20</f>
        <v>Riesgo reputacional</v>
      </c>
      <c r="C24" s="33" t="str">
        <f aca="false">Catálogos!D20</f>
        <v>NRP-20</v>
      </c>
      <c r="D24" s="17" t="n">
        <f aca="false">SUMIFS(Consolidado!$AD$5:$AD$1000,Consolidado!$E$5:$E$1000,B24,Consolidado!$H$5:$H$1000,$C$2)</f>
        <v>1</v>
      </c>
      <c r="E24" s="36" t="str">
        <f aca="false">IF(((SUMIFS(Consolidado!$AD$5:$AD$1000,Consolidado!$E$5:$E$1000,$B24,Consolidado!$C$5:$C$1000,"Auditoría Interna",Consolidado!$H$5:$H$1000,$C$2)&gt;0)+(SUMIFS(Consolidado!$AD$5:$AD$1000,Consolidado!$E$5:$E$1000,$B24,Consolidado!$C$5:$C$1000,"Auditoría Externa",Consolidado!$H$5:$H$1000,$C$2)&gt;0)+(SUMIFS(Consolidado!$AD$5:$AD$1000,Consolidado!$E$5:$E$1000,$B24,Consolidado!$C$5:$C$1000,"SSF",Consolidado!$H$5:$H$1000,$C$2)&gt;0)+(SUMIFS(Consolidado!$AD$5:$AD$1000,Consolidado!$E$5:$E$1000,$B24,Consolidado!$C$5:$C$1000,"Comité de Supervisión",Consolidado!$H$5:$H$1000,$C$2)&gt;0)+(SUMIFS(Consolidado!$AD$5:$AD$1000,Consolidado!$E$5:$E$1000,$B24,Consolidado!$C$5:$C$1000,"Consejo de Administración",Consolidado!$H$5:$H$1000,$C$2)&gt;0)+(SUMIFS(Consolidado!$AD$5:$AD$1000,Consolidado!$E$5:$E$1000,$B24,Consolidado!$C$5:$C$1000,"Otros",Consolidado!$H$5:$H$1000,$C$2)&gt;0))&gt;=2,"Sí","No")</f>
        <v>No</v>
      </c>
      <c r="F24" s="47" t="str">
        <f aca="false" t="array" ref="F24:F24">_xlfn.TEXTJOIN(CHAR(10),TRUE(),IF((Consolidado!$E$5:$E$1000=$B24)*(Consolidado!$H$5:$H$1000=$C$2),Consolidado!$AE$5:$AE$1000,""))</f>
        <v>Interna – 22 de Agosto 2026</v>
      </c>
      <c r="G24" s="37" t="str">
        <f aca="false">_xlfn.TEXTJOIN(" +"&amp;CHAR(10),TRUE(),IF(SUMIFS(Consolidado!$AD$5:$AD$1000,Consolidado!$E$5:$E$1000,$B24,Consolidado!$AA$5:$AA$1000,G$5,Consolidado!$C$5:$C$1000,"Auditoría Interna")&gt;0,"Interna "&amp;TEXT(DAY(_xlfn.MINIFS(Consolidado!$B$5:$B$1000,Consolidado!$E$5:$E$1000,$B24,Consolidado!$AA$5:$AA$1000,G$5,Consolidado!$C$5:$C$1000,"Auditoría Interna")),"00")&amp;"/"&amp;TEXT(MONTH(_xlfn.MINIFS(Consolidado!$B$5:$B$1000,Consolidado!$E$5:$E$1000,$B24,Consolidado!$AA$5:$AA$1000,G$5,Consolidado!$C$5:$C$1000,"Auditoría Interna")),"00")&amp;IF(_xlfn.MAXIFS(Consolidado!$B$5:$B$1000,Consolidado!$E$5:$E$1000,$B24,Consolidado!$AA$5:$AA$1000,G$5,Consolidado!$C$5:$C$1000,"Auditoría Interna")&lt;&gt;_xlfn.MINIFS(Consolidado!$B$5:$B$1000,Consolidado!$E$5:$E$1000,$B24,Consolidado!$AA$5:$AA$1000,G$5,Consolidado!$C$5:$C$1000,"Auditoría Interna")," y "&amp;TEXT(DAY(_xlfn.MAXIFS(Consolidado!$B$5:$B$1000,Consolidado!$E$5:$E$1000,$B24,Consolidado!$AA$5:$AA$1000,G$5,Consolidado!$C$5:$C$1000,"Auditoría Interna")),"00")&amp;"/"&amp;TEXT(MONTH(_xlfn.MAXIFS(Consolidado!$B$5:$B$1000,Consolidado!$E$5:$E$1000,$B24,Consolidado!$AA$5:$AA$1000,G$5,Consolidado!$C$5:$C$1000,"Auditoría Interna")),"00"),""),""),IF(SUMIFS(Consolidado!$AD$5:$AD$1000,Consolidado!$E$5:$E$1000,$B24,Consolidado!$AA$5:$AA$1000,G$5,Consolidado!$C$5:$C$1000,"Auditoría Externa")&gt;0,"Externa "&amp;TEXT(DAY(_xlfn.MINIFS(Consolidado!$B$5:$B$1000,Consolidado!$E$5:$E$1000,$B24,Consolidado!$AA$5:$AA$1000,G$5,Consolidado!$C$5:$C$1000,"Auditoría Externa")),"00")&amp;"/"&amp;TEXT(MONTH(_xlfn.MINIFS(Consolidado!$B$5:$B$1000,Consolidado!$E$5:$E$1000,$B24,Consolidado!$AA$5:$AA$1000,G$5,Consolidado!$C$5:$C$1000,"Auditoría Externa")),"00")&amp;IF(_xlfn.MAXIFS(Consolidado!$B$5:$B$1000,Consolidado!$E$5:$E$1000,$B24,Consolidado!$AA$5:$AA$1000,G$5,Consolidado!$C$5:$C$1000,"Auditoría Externa")&lt;&gt;_xlfn.MINIFS(Consolidado!$B$5:$B$1000,Consolidado!$E$5:$E$1000,$B24,Consolidado!$AA$5:$AA$1000,G$5,Consolidado!$C$5:$C$1000,"Auditoría Externa")," y "&amp;TEXT(DAY(_xlfn.MAXIFS(Consolidado!$B$5:$B$1000,Consolidado!$E$5:$E$1000,$B24,Consolidado!$AA$5:$AA$1000,G$5,Consolidado!$C$5:$C$1000,"Auditoría Externa")),"00")&amp;"/"&amp;TEXT(MONTH(_xlfn.MAXIFS(Consolidado!$B$5:$B$1000,Consolidado!$E$5:$E$1000,$B24,Consolidado!$AA$5:$AA$1000,G$5,Consolidado!$C$5:$C$1000,"Auditoría Externa")),"00"),""),""),IF(SUMIFS(Consolidado!$AD$5:$AD$1000,Consolidado!$E$5:$E$1000,$B24,Consolidado!$AA$5:$AA$1000,G$5,Consolidado!$C$5:$C$1000,"SSF")&gt;0,"SSF "&amp;TEXT(DAY(_xlfn.MINIFS(Consolidado!$B$5:$B$1000,Consolidado!$E$5:$E$1000,$B24,Consolidado!$AA$5:$AA$1000,G$5,Consolidado!$C$5:$C$1000,"SSF")),"00")&amp;"/"&amp;TEXT(MONTH(_xlfn.MINIFS(Consolidado!$B$5:$B$1000,Consolidado!$E$5:$E$1000,$B24,Consolidado!$AA$5:$AA$1000,G$5,Consolidado!$C$5:$C$1000,"SSF")),"00")&amp;IF(_xlfn.MAXIFS(Consolidado!$B$5:$B$1000,Consolidado!$E$5:$E$1000,$B24,Consolidado!$AA$5:$AA$1000,G$5,Consolidado!$C$5:$C$1000,"SSF")&lt;&gt;_xlfn.MINIFS(Consolidado!$B$5:$B$1000,Consolidado!$E$5:$E$1000,$B24,Consolidado!$AA$5:$AA$1000,G$5,Consolidado!$C$5:$C$1000,"SSF")," y "&amp;TEXT(DAY(_xlfn.MAXIFS(Consolidado!$B$5:$B$1000,Consolidado!$E$5:$E$1000,$B24,Consolidado!$AA$5:$AA$1000,G$5,Consolidado!$C$5:$C$1000,"SSF")),"00")&amp;"/"&amp;TEXT(MONTH(_xlfn.MAXIFS(Consolidado!$B$5:$B$1000,Consolidado!$E$5:$E$1000,$B24,Consolidado!$AA$5:$AA$1000,G$5,Consolidado!$C$5:$C$1000,"SSF")),"00"),""),""),IF(SUMIFS(Consolidado!$AD$5:$AD$1000,Consolidado!$E$5:$E$1000,$B24,Consolidado!$AA$5:$AA$1000,G$5,Consolidado!$C$5:$C$1000,"Comité de Supervisión")&gt;0,"Comité Sup. "&amp;TEXT(DAY(_xlfn.MINIFS(Consolidado!$B$5:$B$1000,Consolidado!$E$5:$E$1000,$B24,Consolidado!$AA$5:$AA$1000,G$5,Consolidado!$C$5:$C$1000,"Comité de Supervisión")),"00")&amp;"/"&amp;TEXT(MONTH(_xlfn.MINIFS(Consolidado!$B$5:$B$1000,Consolidado!$E$5:$E$1000,$B24,Consolidado!$AA$5:$AA$1000,G$5,Consolidado!$C$5:$C$1000,"Comité de Supervisión")),"00")&amp;IF(_xlfn.MAXIFS(Consolidado!$B$5:$B$1000,Consolidado!$E$5:$E$1000,$B24,Consolidado!$AA$5:$AA$1000,G$5,Consolidado!$C$5:$C$1000,"Comité de Supervisión")&lt;&gt;_xlfn.MINIFS(Consolidado!$B$5:$B$1000,Consolidado!$E$5:$E$1000,$B24,Consolidado!$AA$5:$AA$1000,G$5,Consolidado!$C$5:$C$1000,"Comité de Supervisión")," y "&amp;TEXT(DAY(_xlfn.MAXIFS(Consolidado!$B$5:$B$1000,Consolidado!$E$5:$E$1000,$B24,Consolidado!$AA$5:$AA$1000,G$5,Consolidado!$C$5:$C$1000,"Comité de Supervisión")),"00")&amp;"/"&amp;TEXT(MONTH(_xlfn.MAXIFS(Consolidado!$B$5:$B$1000,Consolidado!$E$5:$E$1000,$B24,Consolidado!$AA$5:$AA$1000,G$5,Consolidado!$C$5:$C$1000,"Comité de Supervisión")),"00"),""),""),IF(SUMIFS(Consolidado!$AD$5:$AD$1000,Consolidado!$E$5:$E$1000,$B24,Consolidado!$AA$5:$AA$1000,G$5,Consolidado!$C$5:$C$1000,"Consejo de Administración")&gt;0,"Consejo "&amp;TEXT(DAY(_xlfn.MINIFS(Consolidado!$B$5:$B$1000,Consolidado!$E$5:$E$1000,$B24,Consolidado!$AA$5:$AA$1000,G$5,Consolidado!$C$5:$C$1000,"Consejo de Administración")),"00")&amp;"/"&amp;TEXT(MONTH(_xlfn.MINIFS(Consolidado!$B$5:$B$1000,Consolidado!$E$5:$E$1000,$B24,Consolidado!$AA$5:$AA$1000,G$5,Consolidado!$C$5:$C$1000,"Consejo de Administración")),"00")&amp;IF(_xlfn.MAXIFS(Consolidado!$B$5:$B$1000,Consolidado!$E$5:$E$1000,$B24,Consolidado!$AA$5:$AA$1000,G$5,Consolidado!$C$5:$C$1000,"Consejo de Administración")&lt;&gt;_xlfn.MINIFS(Consolidado!$B$5:$B$1000,Consolidado!$E$5:$E$1000,$B24,Consolidado!$AA$5:$AA$1000,G$5,Consolidado!$C$5:$C$1000,"Consejo de Administración")," y "&amp;TEXT(DAY(_xlfn.MAXIFS(Consolidado!$B$5:$B$1000,Consolidado!$E$5:$E$1000,$B24,Consolidado!$AA$5:$AA$1000,G$5,Consolidado!$C$5:$C$1000,"Consejo de Administración")),"00")&amp;"/"&amp;TEXT(MONTH(_xlfn.MAXIFS(Consolidado!$B$5:$B$1000,Consolidado!$E$5:$E$1000,$B24,Consolidado!$AA$5:$AA$1000,G$5,Consolidado!$C$5:$C$1000,"Consejo de Administración")),"00"),""),""),IF(SUMIFS(Consolidado!$AD$5:$AD$1000,Consolidado!$E$5:$E$1000,$B24,Consolidado!$AA$5:$AA$1000,G$5,Consolidado!$C$5:$C$1000,"Otros")&gt;0,"Otros "&amp;TEXT(DAY(_xlfn.MINIFS(Consolidado!$B$5:$B$1000,Consolidado!$E$5:$E$1000,$B24,Consolidado!$AA$5:$AA$1000,G$5,Consolidado!$C$5:$C$1000,"Otros")),"00")&amp;"/"&amp;TEXT(MONTH(_xlfn.MINIFS(Consolidado!$B$5:$B$1000,Consolidado!$E$5:$E$1000,$B24,Consolidado!$AA$5:$AA$1000,G$5,Consolidado!$C$5:$C$1000,"Otros")),"00")&amp;IF(_xlfn.MAXIFS(Consolidado!$B$5:$B$1000,Consolidado!$E$5:$E$1000,$B24,Consolidado!$AA$5:$AA$1000,G$5,Consolidado!$C$5:$C$1000,"Otros")&lt;&gt;_xlfn.MINIFS(Consolidado!$B$5:$B$1000,Consolidado!$E$5:$E$1000,$B24,Consolidado!$AA$5:$AA$1000,G$5,Consolidado!$C$5:$C$1000,"Otros")," y "&amp;TEXT(DAY(_xlfn.MAXIFS(Consolidado!$B$5:$B$1000,Consolidado!$E$5:$E$1000,$B24,Consolidado!$AA$5:$AA$1000,G$5,Consolidado!$C$5:$C$1000,"Otros")),"00")&amp;"/"&amp;TEXT(MONTH(_xlfn.MAXIFS(Consolidado!$B$5:$B$1000,Consolidado!$E$5:$E$1000,$B24,Consolidado!$AA$5:$AA$1000,G$5,Consolidado!$C$5:$C$1000,"Otros")),"00"),""),""))</f>
        <v/>
      </c>
      <c r="H24" s="37" t="str">
        <f aca="false">_xlfn.TEXTJOIN(" +"&amp;CHAR(10),TRUE(),IF(SUMIFS(Consolidado!$AD$5:$AD$1000,Consolidado!$E$5:$E$1000,$B24,Consolidado!$AA$5:$AA$1000,H$5,Consolidado!$C$5:$C$1000,"Auditoría Interna")&gt;0,"Interna "&amp;TEXT(DAY(_xlfn.MINIFS(Consolidado!$B$5:$B$1000,Consolidado!$E$5:$E$1000,$B24,Consolidado!$AA$5:$AA$1000,H$5,Consolidado!$C$5:$C$1000,"Auditoría Interna")),"00")&amp;"/"&amp;TEXT(MONTH(_xlfn.MINIFS(Consolidado!$B$5:$B$1000,Consolidado!$E$5:$E$1000,$B24,Consolidado!$AA$5:$AA$1000,H$5,Consolidado!$C$5:$C$1000,"Auditoría Interna")),"00")&amp;IF(_xlfn.MAXIFS(Consolidado!$B$5:$B$1000,Consolidado!$E$5:$E$1000,$B24,Consolidado!$AA$5:$AA$1000,H$5,Consolidado!$C$5:$C$1000,"Auditoría Interna")&lt;&gt;_xlfn.MINIFS(Consolidado!$B$5:$B$1000,Consolidado!$E$5:$E$1000,$B24,Consolidado!$AA$5:$AA$1000,H$5,Consolidado!$C$5:$C$1000,"Auditoría Interna")," y "&amp;TEXT(DAY(_xlfn.MAXIFS(Consolidado!$B$5:$B$1000,Consolidado!$E$5:$E$1000,$B24,Consolidado!$AA$5:$AA$1000,H$5,Consolidado!$C$5:$C$1000,"Auditoría Interna")),"00")&amp;"/"&amp;TEXT(MONTH(_xlfn.MAXIFS(Consolidado!$B$5:$B$1000,Consolidado!$E$5:$E$1000,$B24,Consolidado!$AA$5:$AA$1000,H$5,Consolidado!$C$5:$C$1000,"Auditoría Interna")),"00"),""),""),IF(SUMIFS(Consolidado!$AD$5:$AD$1000,Consolidado!$E$5:$E$1000,$B24,Consolidado!$AA$5:$AA$1000,H$5,Consolidado!$C$5:$C$1000,"Auditoría Externa")&gt;0,"Externa "&amp;TEXT(DAY(_xlfn.MINIFS(Consolidado!$B$5:$B$1000,Consolidado!$E$5:$E$1000,$B24,Consolidado!$AA$5:$AA$1000,H$5,Consolidado!$C$5:$C$1000,"Auditoría Externa")),"00")&amp;"/"&amp;TEXT(MONTH(_xlfn.MINIFS(Consolidado!$B$5:$B$1000,Consolidado!$E$5:$E$1000,$B24,Consolidado!$AA$5:$AA$1000,H$5,Consolidado!$C$5:$C$1000,"Auditoría Externa")),"00")&amp;IF(_xlfn.MAXIFS(Consolidado!$B$5:$B$1000,Consolidado!$E$5:$E$1000,$B24,Consolidado!$AA$5:$AA$1000,H$5,Consolidado!$C$5:$C$1000,"Auditoría Externa")&lt;&gt;_xlfn.MINIFS(Consolidado!$B$5:$B$1000,Consolidado!$E$5:$E$1000,$B24,Consolidado!$AA$5:$AA$1000,H$5,Consolidado!$C$5:$C$1000,"Auditoría Externa")," y "&amp;TEXT(DAY(_xlfn.MAXIFS(Consolidado!$B$5:$B$1000,Consolidado!$E$5:$E$1000,$B24,Consolidado!$AA$5:$AA$1000,H$5,Consolidado!$C$5:$C$1000,"Auditoría Externa")),"00")&amp;"/"&amp;TEXT(MONTH(_xlfn.MAXIFS(Consolidado!$B$5:$B$1000,Consolidado!$E$5:$E$1000,$B24,Consolidado!$AA$5:$AA$1000,H$5,Consolidado!$C$5:$C$1000,"Auditoría Externa")),"00"),""),""),IF(SUMIFS(Consolidado!$AD$5:$AD$1000,Consolidado!$E$5:$E$1000,$B24,Consolidado!$AA$5:$AA$1000,H$5,Consolidado!$C$5:$C$1000,"SSF")&gt;0,"SSF "&amp;TEXT(DAY(_xlfn.MINIFS(Consolidado!$B$5:$B$1000,Consolidado!$E$5:$E$1000,$B24,Consolidado!$AA$5:$AA$1000,H$5,Consolidado!$C$5:$C$1000,"SSF")),"00")&amp;"/"&amp;TEXT(MONTH(_xlfn.MINIFS(Consolidado!$B$5:$B$1000,Consolidado!$E$5:$E$1000,$B24,Consolidado!$AA$5:$AA$1000,H$5,Consolidado!$C$5:$C$1000,"SSF")),"00")&amp;IF(_xlfn.MAXIFS(Consolidado!$B$5:$B$1000,Consolidado!$E$5:$E$1000,$B24,Consolidado!$AA$5:$AA$1000,H$5,Consolidado!$C$5:$C$1000,"SSF")&lt;&gt;_xlfn.MINIFS(Consolidado!$B$5:$B$1000,Consolidado!$E$5:$E$1000,$B24,Consolidado!$AA$5:$AA$1000,H$5,Consolidado!$C$5:$C$1000,"SSF")," y "&amp;TEXT(DAY(_xlfn.MAXIFS(Consolidado!$B$5:$B$1000,Consolidado!$E$5:$E$1000,$B24,Consolidado!$AA$5:$AA$1000,H$5,Consolidado!$C$5:$C$1000,"SSF")),"00")&amp;"/"&amp;TEXT(MONTH(_xlfn.MAXIFS(Consolidado!$B$5:$B$1000,Consolidado!$E$5:$E$1000,$B24,Consolidado!$AA$5:$AA$1000,H$5,Consolidado!$C$5:$C$1000,"SSF")),"00"),""),""),IF(SUMIFS(Consolidado!$AD$5:$AD$1000,Consolidado!$E$5:$E$1000,$B24,Consolidado!$AA$5:$AA$1000,H$5,Consolidado!$C$5:$C$1000,"Comité de Supervisión")&gt;0,"Comité Sup. "&amp;TEXT(DAY(_xlfn.MINIFS(Consolidado!$B$5:$B$1000,Consolidado!$E$5:$E$1000,$B24,Consolidado!$AA$5:$AA$1000,H$5,Consolidado!$C$5:$C$1000,"Comité de Supervisión")),"00")&amp;"/"&amp;TEXT(MONTH(_xlfn.MINIFS(Consolidado!$B$5:$B$1000,Consolidado!$E$5:$E$1000,$B24,Consolidado!$AA$5:$AA$1000,H$5,Consolidado!$C$5:$C$1000,"Comité de Supervisión")),"00")&amp;IF(_xlfn.MAXIFS(Consolidado!$B$5:$B$1000,Consolidado!$E$5:$E$1000,$B24,Consolidado!$AA$5:$AA$1000,H$5,Consolidado!$C$5:$C$1000,"Comité de Supervisión")&lt;&gt;_xlfn.MINIFS(Consolidado!$B$5:$B$1000,Consolidado!$E$5:$E$1000,$B24,Consolidado!$AA$5:$AA$1000,H$5,Consolidado!$C$5:$C$1000,"Comité de Supervisión")," y "&amp;TEXT(DAY(_xlfn.MAXIFS(Consolidado!$B$5:$B$1000,Consolidado!$E$5:$E$1000,$B24,Consolidado!$AA$5:$AA$1000,H$5,Consolidado!$C$5:$C$1000,"Comité de Supervisión")),"00")&amp;"/"&amp;TEXT(MONTH(_xlfn.MAXIFS(Consolidado!$B$5:$B$1000,Consolidado!$E$5:$E$1000,$B24,Consolidado!$AA$5:$AA$1000,H$5,Consolidado!$C$5:$C$1000,"Comité de Supervisión")),"00"),""),""),IF(SUMIFS(Consolidado!$AD$5:$AD$1000,Consolidado!$E$5:$E$1000,$B24,Consolidado!$AA$5:$AA$1000,H$5,Consolidado!$C$5:$C$1000,"Consejo de Administración")&gt;0,"Consejo "&amp;TEXT(DAY(_xlfn.MINIFS(Consolidado!$B$5:$B$1000,Consolidado!$E$5:$E$1000,$B24,Consolidado!$AA$5:$AA$1000,H$5,Consolidado!$C$5:$C$1000,"Consejo de Administración")),"00")&amp;"/"&amp;TEXT(MONTH(_xlfn.MINIFS(Consolidado!$B$5:$B$1000,Consolidado!$E$5:$E$1000,$B24,Consolidado!$AA$5:$AA$1000,H$5,Consolidado!$C$5:$C$1000,"Consejo de Administración")),"00")&amp;IF(_xlfn.MAXIFS(Consolidado!$B$5:$B$1000,Consolidado!$E$5:$E$1000,$B24,Consolidado!$AA$5:$AA$1000,H$5,Consolidado!$C$5:$C$1000,"Consejo de Administración")&lt;&gt;_xlfn.MINIFS(Consolidado!$B$5:$B$1000,Consolidado!$E$5:$E$1000,$B24,Consolidado!$AA$5:$AA$1000,H$5,Consolidado!$C$5:$C$1000,"Consejo de Administración")," y "&amp;TEXT(DAY(_xlfn.MAXIFS(Consolidado!$B$5:$B$1000,Consolidado!$E$5:$E$1000,$B24,Consolidado!$AA$5:$AA$1000,H$5,Consolidado!$C$5:$C$1000,"Consejo de Administración")),"00")&amp;"/"&amp;TEXT(MONTH(_xlfn.MAXIFS(Consolidado!$B$5:$B$1000,Consolidado!$E$5:$E$1000,$B24,Consolidado!$AA$5:$AA$1000,H$5,Consolidado!$C$5:$C$1000,"Consejo de Administración")),"00"),""),""),IF(SUMIFS(Consolidado!$AD$5:$AD$1000,Consolidado!$E$5:$E$1000,$B24,Consolidado!$AA$5:$AA$1000,H$5,Consolidado!$C$5:$C$1000,"Otros")&gt;0,"Otros "&amp;TEXT(DAY(_xlfn.MINIFS(Consolidado!$B$5:$B$1000,Consolidado!$E$5:$E$1000,$B24,Consolidado!$AA$5:$AA$1000,H$5,Consolidado!$C$5:$C$1000,"Otros")),"00")&amp;"/"&amp;TEXT(MONTH(_xlfn.MINIFS(Consolidado!$B$5:$B$1000,Consolidado!$E$5:$E$1000,$B24,Consolidado!$AA$5:$AA$1000,H$5,Consolidado!$C$5:$C$1000,"Otros")),"00")&amp;IF(_xlfn.MAXIFS(Consolidado!$B$5:$B$1000,Consolidado!$E$5:$E$1000,$B24,Consolidado!$AA$5:$AA$1000,H$5,Consolidado!$C$5:$C$1000,"Otros")&lt;&gt;_xlfn.MINIFS(Consolidado!$B$5:$B$1000,Consolidado!$E$5:$E$1000,$B24,Consolidado!$AA$5:$AA$1000,H$5,Consolidado!$C$5:$C$1000,"Otros")," y "&amp;TEXT(DAY(_xlfn.MAXIFS(Consolidado!$B$5:$B$1000,Consolidado!$E$5:$E$1000,$B24,Consolidado!$AA$5:$AA$1000,H$5,Consolidado!$C$5:$C$1000,"Otros")),"00")&amp;"/"&amp;TEXT(MONTH(_xlfn.MAXIFS(Consolidado!$B$5:$B$1000,Consolidado!$E$5:$E$1000,$B24,Consolidado!$AA$5:$AA$1000,H$5,Consolidado!$C$5:$C$1000,"Otros")),"00"),""),""))</f>
        <v/>
      </c>
      <c r="I24" s="37" t="str">
        <f aca="false">_xlfn.TEXTJOIN(" +"&amp;CHAR(10),TRUE(),IF(SUMIFS(Consolidado!$AD$5:$AD$1000,Consolidado!$E$5:$E$1000,$B24,Consolidado!$AA$5:$AA$1000,I$5,Consolidado!$C$5:$C$1000,"Auditoría Interna")&gt;0,"Interna "&amp;TEXT(DAY(_xlfn.MINIFS(Consolidado!$B$5:$B$1000,Consolidado!$E$5:$E$1000,$B24,Consolidado!$AA$5:$AA$1000,I$5,Consolidado!$C$5:$C$1000,"Auditoría Interna")),"00")&amp;"/"&amp;TEXT(MONTH(_xlfn.MINIFS(Consolidado!$B$5:$B$1000,Consolidado!$E$5:$E$1000,$B24,Consolidado!$AA$5:$AA$1000,I$5,Consolidado!$C$5:$C$1000,"Auditoría Interna")),"00")&amp;IF(_xlfn.MAXIFS(Consolidado!$B$5:$B$1000,Consolidado!$E$5:$E$1000,$B24,Consolidado!$AA$5:$AA$1000,I$5,Consolidado!$C$5:$C$1000,"Auditoría Interna")&lt;&gt;_xlfn.MINIFS(Consolidado!$B$5:$B$1000,Consolidado!$E$5:$E$1000,$B24,Consolidado!$AA$5:$AA$1000,I$5,Consolidado!$C$5:$C$1000,"Auditoría Interna")," y "&amp;TEXT(DAY(_xlfn.MAXIFS(Consolidado!$B$5:$B$1000,Consolidado!$E$5:$E$1000,$B24,Consolidado!$AA$5:$AA$1000,I$5,Consolidado!$C$5:$C$1000,"Auditoría Interna")),"00")&amp;"/"&amp;TEXT(MONTH(_xlfn.MAXIFS(Consolidado!$B$5:$B$1000,Consolidado!$E$5:$E$1000,$B24,Consolidado!$AA$5:$AA$1000,I$5,Consolidado!$C$5:$C$1000,"Auditoría Interna")),"00"),""),""),IF(SUMIFS(Consolidado!$AD$5:$AD$1000,Consolidado!$E$5:$E$1000,$B24,Consolidado!$AA$5:$AA$1000,I$5,Consolidado!$C$5:$C$1000,"Auditoría Externa")&gt;0,"Externa "&amp;TEXT(DAY(_xlfn.MINIFS(Consolidado!$B$5:$B$1000,Consolidado!$E$5:$E$1000,$B24,Consolidado!$AA$5:$AA$1000,I$5,Consolidado!$C$5:$C$1000,"Auditoría Externa")),"00")&amp;"/"&amp;TEXT(MONTH(_xlfn.MINIFS(Consolidado!$B$5:$B$1000,Consolidado!$E$5:$E$1000,$B24,Consolidado!$AA$5:$AA$1000,I$5,Consolidado!$C$5:$C$1000,"Auditoría Externa")),"00")&amp;IF(_xlfn.MAXIFS(Consolidado!$B$5:$B$1000,Consolidado!$E$5:$E$1000,$B24,Consolidado!$AA$5:$AA$1000,I$5,Consolidado!$C$5:$C$1000,"Auditoría Externa")&lt;&gt;_xlfn.MINIFS(Consolidado!$B$5:$B$1000,Consolidado!$E$5:$E$1000,$B24,Consolidado!$AA$5:$AA$1000,I$5,Consolidado!$C$5:$C$1000,"Auditoría Externa")," y "&amp;TEXT(DAY(_xlfn.MAXIFS(Consolidado!$B$5:$B$1000,Consolidado!$E$5:$E$1000,$B24,Consolidado!$AA$5:$AA$1000,I$5,Consolidado!$C$5:$C$1000,"Auditoría Externa")),"00")&amp;"/"&amp;TEXT(MONTH(_xlfn.MAXIFS(Consolidado!$B$5:$B$1000,Consolidado!$E$5:$E$1000,$B24,Consolidado!$AA$5:$AA$1000,I$5,Consolidado!$C$5:$C$1000,"Auditoría Externa")),"00"),""),""),IF(SUMIFS(Consolidado!$AD$5:$AD$1000,Consolidado!$E$5:$E$1000,$B24,Consolidado!$AA$5:$AA$1000,I$5,Consolidado!$C$5:$C$1000,"SSF")&gt;0,"SSF "&amp;TEXT(DAY(_xlfn.MINIFS(Consolidado!$B$5:$B$1000,Consolidado!$E$5:$E$1000,$B24,Consolidado!$AA$5:$AA$1000,I$5,Consolidado!$C$5:$C$1000,"SSF")),"00")&amp;"/"&amp;TEXT(MONTH(_xlfn.MINIFS(Consolidado!$B$5:$B$1000,Consolidado!$E$5:$E$1000,$B24,Consolidado!$AA$5:$AA$1000,I$5,Consolidado!$C$5:$C$1000,"SSF")),"00")&amp;IF(_xlfn.MAXIFS(Consolidado!$B$5:$B$1000,Consolidado!$E$5:$E$1000,$B24,Consolidado!$AA$5:$AA$1000,I$5,Consolidado!$C$5:$C$1000,"SSF")&lt;&gt;_xlfn.MINIFS(Consolidado!$B$5:$B$1000,Consolidado!$E$5:$E$1000,$B24,Consolidado!$AA$5:$AA$1000,I$5,Consolidado!$C$5:$C$1000,"SSF")," y "&amp;TEXT(DAY(_xlfn.MAXIFS(Consolidado!$B$5:$B$1000,Consolidado!$E$5:$E$1000,$B24,Consolidado!$AA$5:$AA$1000,I$5,Consolidado!$C$5:$C$1000,"SSF")),"00")&amp;"/"&amp;TEXT(MONTH(_xlfn.MAXIFS(Consolidado!$B$5:$B$1000,Consolidado!$E$5:$E$1000,$B24,Consolidado!$AA$5:$AA$1000,I$5,Consolidado!$C$5:$C$1000,"SSF")),"00"),""),""),IF(SUMIFS(Consolidado!$AD$5:$AD$1000,Consolidado!$E$5:$E$1000,$B24,Consolidado!$AA$5:$AA$1000,I$5,Consolidado!$C$5:$C$1000,"Comité de Supervisión")&gt;0,"Comité Sup. "&amp;TEXT(DAY(_xlfn.MINIFS(Consolidado!$B$5:$B$1000,Consolidado!$E$5:$E$1000,$B24,Consolidado!$AA$5:$AA$1000,I$5,Consolidado!$C$5:$C$1000,"Comité de Supervisión")),"00")&amp;"/"&amp;TEXT(MONTH(_xlfn.MINIFS(Consolidado!$B$5:$B$1000,Consolidado!$E$5:$E$1000,$B24,Consolidado!$AA$5:$AA$1000,I$5,Consolidado!$C$5:$C$1000,"Comité de Supervisión")),"00")&amp;IF(_xlfn.MAXIFS(Consolidado!$B$5:$B$1000,Consolidado!$E$5:$E$1000,$B24,Consolidado!$AA$5:$AA$1000,I$5,Consolidado!$C$5:$C$1000,"Comité de Supervisión")&lt;&gt;_xlfn.MINIFS(Consolidado!$B$5:$B$1000,Consolidado!$E$5:$E$1000,$B24,Consolidado!$AA$5:$AA$1000,I$5,Consolidado!$C$5:$C$1000,"Comité de Supervisión")," y "&amp;TEXT(DAY(_xlfn.MAXIFS(Consolidado!$B$5:$B$1000,Consolidado!$E$5:$E$1000,$B24,Consolidado!$AA$5:$AA$1000,I$5,Consolidado!$C$5:$C$1000,"Comité de Supervisión")),"00")&amp;"/"&amp;TEXT(MONTH(_xlfn.MAXIFS(Consolidado!$B$5:$B$1000,Consolidado!$E$5:$E$1000,$B24,Consolidado!$AA$5:$AA$1000,I$5,Consolidado!$C$5:$C$1000,"Comité de Supervisión")),"00"),""),""),IF(SUMIFS(Consolidado!$AD$5:$AD$1000,Consolidado!$E$5:$E$1000,$B24,Consolidado!$AA$5:$AA$1000,I$5,Consolidado!$C$5:$C$1000,"Consejo de Administración")&gt;0,"Consejo "&amp;TEXT(DAY(_xlfn.MINIFS(Consolidado!$B$5:$B$1000,Consolidado!$E$5:$E$1000,$B24,Consolidado!$AA$5:$AA$1000,I$5,Consolidado!$C$5:$C$1000,"Consejo de Administración")),"00")&amp;"/"&amp;TEXT(MONTH(_xlfn.MINIFS(Consolidado!$B$5:$B$1000,Consolidado!$E$5:$E$1000,$B24,Consolidado!$AA$5:$AA$1000,I$5,Consolidado!$C$5:$C$1000,"Consejo de Administración")),"00")&amp;IF(_xlfn.MAXIFS(Consolidado!$B$5:$B$1000,Consolidado!$E$5:$E$1000,$B24,Consolidado!$AA$5:$AA$1000,I$5,Consolidado!$C$5:$C$1000,"Consejo de Administración")&lt;&gt;_xlfn.MINIFS(Consolidado!$B$5:$B$1000,Consolidado!$E$5:$E$1000,$B24,Consolidado!$AA$5:$AA$1000,I$5,Consolidado!$C$5:$C$1000,"Consejo de Administración")," y "&amp;TEXT(DAY(_xlfn.MAXIFS(Consolidado!$B$5:$B$1000,Consolidado!$E$5:$E$1000,$B24,Consolidado!$AA$5:$AA$1000,I$5,Consolidado!$C$5:$C$1000,"Consejo de Administración")),"00")&amp;"/"&amp;TEXT(MONTH(_xlfn.MAXIFS(Consolidado!$B$5:$B$1000,Consolidado!$E$5:$E$1000,$B24,Consolidado!$AA$5:$AA$1000,I$5,Consolidado!$C$5:$C$1000,"Consejo de Administración")),"00"),""),""),IF(SUMIFS(Consolidado!$AD$5:$AD$1000,Consolidado!$E$5:$E$1000,$B24,Consolidado!$AA$5:$AA$1000,I$5,Consolidado!$C$5:$C$1000,"Otros")&gt;0,"Otros "&amp;TEXT(DAY(_xlfn.MINIFS(Consolidado!$B$5:$B$1000,Consolidado!$E$5:$E$1000,$B24,Consolidado!$AA$5:$AA$1000,I$5,Consolidado!$C$5:$C$1000,"Otros")),"00")&amp;"/"&amp;TEXT(MONTH(_xlfn.MINIFS(Consolidado!$B$5:$B$1000,Consolidado!$E$5:$E$1000,$B24,Consolidado!$AA$5:$AA$1000,I$5,Consolidado!$C$5:$C$1000,"Otros")),"00")&amp;IF(_xlfn.MAXIFS(Consolidado!$B$5:$B$1000,Consolidado!$E$5:$E$1000,$B24,Consolidado!$AA$5:$AA$1000,I$5,Consolidado!$C$5:$C$1000,"Otros")&lt;&gt;_xlfn.MINIFS(Consolidado!$B$5:$B$1000,Consolidado!$E$5:$E$1000,$B24,Consolidado!$AA$5:$AA$1000,I$5,Consolidado!$C$5:$C$1000,"Otros")," y "&amp;TEXT(DAY(_xlfn.MAXIFS(Consolidado!$B$5:$B$1000,Consolidado!$E$5:$E$1000,$B24,Consolidado!$AA$5:$AA$1000,I$5,Consolidado!$C$5:$C$1000,"Otros")),"00")&amp;"/"&amp;TEXT(MONTH(_xlfn.MAXIFS(Consolidado!$B$5:$B$1000,Consolidado!$E$5:$E$1000,$B24,Consolidado!$AA$5:$AA$1000,I$5,Consolidado!$C$5:$C$1000,"Otros")),"00"),""),""))</f>
        <v/>
      </c>
      <c r="J24" s="37" t="str">
        <f aca="false">_xlfn.TEXTJOIN(" +"&amp;CHAR(10),TRUE(),IF(SUMIFS(Consolidado!$AD$5:$AD$1000,Consolidado!$E$5:$E$1000,$B24,Consolidado!$AA$5:$AA$1000,J$5,Consolidado!$C$5:$C$1000,"Auditoría Interna")&gt;0,"Interna "&amp;TEXT(DAY(_xlfn.MINIFS(Consolidado!$B$5:$B$1000,Consolidado!$E$5:$E$1000,$B24,Consolidado!$AA$5:$AA$1000,J$5,Consolidado!$C$5:$C$1000,"Auditoría Interna")),"00")&amp;"/"&amp;TEXT(MONTH(_xlfn.MINIFS(Consolidado!$B$5:$B$1000,Consolidado!$E$5:$E$1000,$B24,Consolidado!$AA$5:$AA$1000,J$5,Consolidado!$C$5:$C$1000,"Auditoría Interna")),"00")&amp;IF(_xlfn.MAXIFS(Consolidado!$B$5:$B$1000,Consolidado!$E$5:$E$1000,$B24,Consolidado!$AA$5:$AA$1000,J$5,Consolidado!$C$5:$C$1000,"Auditoría Interna")&lt;&gt;_xlfn.MINIFS(Consolidado!$B$5:$B$1000,Consolidado!$E$5:$E$1000,$B24,Consolidado!$AA$5:$AA$1000,J$5,Consolidado!$C$5:$C$1000,"Auditoría Interna")," y "&amp;TEXT(DAY(_xlfn.MAXIFS(Consolidado!$B$5:$B$1000,Consolidado!$E$5:$E$1000,$B24,Consolidado!$AA$5:$AA$1000,J$5,Consolidado!$C$5:$C$1000,"Auditoría Interna")),"00")&amp;"/"&amp;TEXT(MONTH(_xlfn.MAXIFS(Consolidado!$B$5:$B$1000,Consolidado!$E$5:$E$1000,$B24,Consolidado!$AA$5:$AA$1000,J$5,Consolidado!$C$5:$C$1000,"Auditoría Interna")),"00"),""),""),IF(SUMIFS(Consolidado!$AD$5:$AD$1000,Consolidado!$E$5:$E$1000,$B24,Consolidado!$AA$5:$AA$1000,J$5,Consolidado!$C$5:$C$1000,"Auditoría Externa")&gt;0,"Externa "&amp;TEXT(DAY(_xlfn.MINIFS(Consolidado!$B$5:$B$1000,Consolidado!$E$5:$E$1000,$B24,Consolidado!$AA$5:$AA$1000,J$5,Consolidado!$C$5:$C$1000,"Auditoría Externa")),"00")&amp;"/"&amp;TEXT(MONTH(_xlfn.MINIFS(Consolidado!$B$5:$B$1000,Consolidado!$E$5:$E$1000,$B24,Consolidado!$AA$5:$AA$1000,J$5,Consolidado!$C$5:$C$1000,"Auditoría Externa")),"00")&amp;IF(_xlfn.MAXIFS(Consolidado!$B$5:$B$1000,Consolidado!$E$5:$E$1000,$B24,Consolidado!$AA$5:$AA$1000,J$5,Consolidado!$C$5:$C$1000,"Auditoría Externa")&lt;&gt;_xlfn.MINIFS(Consolidado!$B$5:$B$1000,Consolidado!$E$5:$E$1000,$B24,Consolidado!$AA$5:$AA$1000,J$5,Consolidado!$C$5:$C$1000,"Auditoría Externa")," y "&amp;TEXT(DAY(_xlfn.MAXIFS(Consolidado!$B$5:$B$1000,Consolidado!$E$5:$E$1000,$B24,Consolidado!$AA$5:$AA$1000,J$5,Consolidado!$C$5:$C$1000,"Auditoría Externa")),"00")&amp;"/"&amp;TEXT(MONTH(_xlfn.MAXIFS(Consolidado!$B$5:$B$1000,Consolidado!$E$5:$E$1000,$B24,Consolidado!$AA$5:$AA$1000,J$5,Consolidado!$C$5:$C$1000,"Auditoría Externa")),"00"),""),""),IF(SUMIFS(Consolidado!$AD$5:$AD$1000,Consolidado!$E$5:$E$1000,$B24,Consolidado!$AA$5:$AA$1000,J$5,Consolidado!$C$5:$C$1000,"SSF")&gt;0,"SSF "&amp;TEXT(DAY(_xlfn.MINIFS(Consolidado!$B$5:$B$1000,Consolidado!$E$5:$E$1000,$B24,Consolidado!$AA$5:$AA$1000,J$5,Consolidado!$C$5:$C$1000,"SSF")),"00")&amp;"/"&amp;TEXT(MONTH(_xlfn.MINIFS(Consolidado!$B$5:$B$1000,Consolidado!$E$5:$E$1000,$B24,Consolidado!$AA$5:$AA$1000,J$5,Consolidado!$C$5:$C$1000,"SSF")),"00")&amp;IF(_xlfn.MAXIFS(Consolidado!$B$5:$B$1000,Consolidado!$E$5:$E$1000,$B24,Consolidado!$AA$5:$AA$1000,J$5,Consolidado!$C$5:$C$1000,"SSF")&lt;&gt;_xlfn.MINIFS(Consolidado!$B$5:$B$1000,Consolidado!$E$5:$E$1000,$B24,Consolidado!$AA$5:$AA$1000,J$5,Consolidado!$C$5:$C$1000,"SSF")," y "&amp;TEXT(DAY(_xlfn.MAXIFS(Consolidado!$B$5:$B$1000,Consolidado!$E$5:$E$1000,$B24,Consolidado!$AA$5:$AA$1000,J$5,Consolidado!$C$5:$C$1000,"SSF")),"00")&amp;"/"&amp;TEXT(MONTH(_xlfn.MAXIFS(Consolidado!$B$5:$B$1000,Consolidado!$E$5:$E$1000,$B24,Consolidado!$AA$5:$AA$1000,J$5,Consolidado!$C$5:$C$1000,"SSF")),"00"),""),""),IF(SUMIFS(Consolidado!$AD$5:$AD$1000,Consolidado!$E$5:$E$1000,$B24,Consolidado!$AA$5:$AA$1000,J$5,Consolidado!$C$5:$C$1000,"Comité de Supervisión")&gt;0,"Comité Sup. "&amp;TEXT(DAY(_xlfn.MINIFS(Consolidado!$B$5:$B$1000,Consolidado!$E$5:$E$1000,$B24,Consolidado!$AA$5:$AA$1000,J$5,Consolidado!$C$5:$C$1000,"Comité de Supervisión")),"00")&amp;"/"&amp;TEXT(MONTH(_xlfn.MINIFS(Consolidado!$B$5:$B$1000,Consolidado!$E$5:$E$1000,$B24,Consolidado!$AA$5:$AA$1000,J$5,Consolidado!$C$5:$C$1000,"Comité de Supervisión")),"00")&amp;IF(_xlfn.MAXIFS(Consolidado!$B$5:$B$1000,Consolidado!$E$5:$E$1000,$B24,Consolidado!$AA$5:$AA$1000,J$5,Consolidado!$C$5:$C$1000,"Comité de Supervisión")&lt;&gt;_xlfn.MINIFS(Consolidado!$B$5:$B$1000,Consolidado!$E$5:$E$1000,$B24,Consolidado!$AA$5:$AA$1000,J$5,Consolidado!$C$5:$C$1000,"Comité de Supervisión")," y "&amp;TEXT(DAY(_xlfn.MAXIFS(Consolidado!$B$5:$B$1000,Consolidado!$E$5:$E$1000,$B24,Consolidado!$AA$5:$AA$1000,J$5,Consolidado!$C$5:$C$1000,"Comité de Supervisión")),"00")&amp;"/"&amp;TEXT(MONTH(_xlfn.MAXIFS(Consolidado!$B$5:$B$1000,Consolidado!$E$5:$E$1000,$B24,Consolidado!$AA$5:$AA$1000,J$5,Consolidado!$C$5:$C$1000,"Comité de Supervisión")),"00"),""),""),IF(SUMIFS(Consolidado!$AD$5:$AD$1000,Consolidado!$E$5:$E$1000,$B24,Consolidado!$AA$5:$AA$1000,J$5,Consolidado!$C$5:$C$1000,"Consejo de Administración")&gt;0,"Consejo "&amp;TEXT(DAY(_xlfn.MINIFS(Consolidado!$B$5:$B$1000,Consolidado!$E$5:$E$1000,$B24,Consolidado!$AA$5:$AA$1000,J$5,Consolidado!$C$5:$C$1000,"Consejo de Administración")),"00")&amp;"/"&amp;TEXT(MONTH(_xlfn.MINIFS(Consolidado!$B$5:$B$1000,Consolidado!$E$5:$E$1000,$B24,Consolidado!$AA$5:$AA$1000,J$5,Consolidado!$C$5:$C$1000,"Consejo de Administración")),"00")&amp;IF(_xlfn.MAXIFS(Consolidado!$B$5:$B$1000,Consolidado!$E$5:$E$1000,$B24,Consolidado!$AA$5:$AA$1000,J$5,Consolidado!$C$5:$C$1000,"Consejo de Administración")&lt;&gt;_xlfn.MINIFS(Consolidado!$B$5:$B$1000,Consolidado!$E$5:$E$1000,$B24,Consolidado!$AA$5:$AA$1000,J$5,Consolidado!$C$5:$C$1000,"Consejo de Administración")," y "&amp;TEXT(DAY(_xlfn.MAXIFS(Consolidado!$B$5:$B$1000,Consolidado!$E$5:$E$1000,$B24,Consolidado!$AA$5:$AA$1000,J$5,Consolidado!$C$5:$C$1000,"Consejo de Administración")),"00")&amp;"/"&amp;TEXT(MONTH(_xlfn.MAXIFS(Consolidado!$B$5:$B$1000,Consolidado!$E$5:$E$1000,$B24,Consolidado!$AA$5:$AA$1000,J$5,Consolidado!$C$5:$C$1000,"Consejo de Administración")),"00"),""),""),IF(SUMIFS(Consolidado!$AD$5:$AD$1000,Consolidado!$E$5:$E$1000,$B24,Consolidado!$AA$5:$AA$1000,J$5,Consolidado!$C$5:$C$1000,"Otros")&gt;0,"Otros "&amp;TEXT(DAY(_xlfn.MINIFS(Consolidado!$B$5:$B$1000,Consolidado!$E$5:$E$1000,$B24,Consolidado!$AA$5:$AA$1000,J$5,Consolidado!$C$5:$C$1000,"Otros")),"00")&amp;"/"&amp;TEXT(MONTH(_xlfn.MINIFS(Consolidado!$B$5:$B$1000,Consolidado!$E$5:$E$1000,$B24,Consolidado!$AA$5:$AA$1000,J$5,Consolidado!$C$5:$C$1000,"Otros")),"00")&amp;IF(_xlfn.MAXIFS(Consolidado!$B$5:$B$1000,Consolidado!$E$5:$E$1000,$B24,Consolidado!$AA$5:$AA$1000,J$5,Consolidado!$C$5:$C$1000,"Otros")&lt;&gt;_xlfn.MINIFS(Consolidado!$B$5:$B$1000,Consolidado!$E$5:$E$1000,$B24,Consolidado!$AA$5:$AA$1000,J$5,Consolidado!$C$5:$C$1000,"Otros")," y "&amp;TEXT(DAY(_xlfn.MAXIFS(Consolidado!$B$5:$B$1000,Consolidado!$E$5:$E$1000,$B24,Consolidado!$AA$5:$AA$1000,J$5,Consolidado!$C$5:$C$1000,"Otros")),"00")&amp;"/"&amp;TEXT(MONTH(_xlfn.MAXIFS(Consolidado!$B$5:$B$1000,Consolidado!$E$5:$E$1000,$B24,Consolidado!$AA$5:$AA$1000,J$5,Consolidado!$C$5:$C$1000,"Otros")),"00"),""),""))</f>
        <v/>
      </c>
      <c r="K24" s="37" t="str">
        <f aca="false">_xlfn.TEXTJOIN(" +"&amp;CHAR(10),TRUE(),IF(SUMIFS(Consolidado!$AD$5:$AD$1000,Consolidado!$E$5:$E$1000,$B24,Consolidado!$AA$5:$AA$1000,K$5,Consolidado!$C$5:$C$1000,"Auditoría Interna")&gt;0,"Interna "&amp;TEXT(DAY(_xlfn.MINIFS(Consolidado!$B$5:$B$1000,Consolidado!$E$5:$E$1000,$B24,Consolidado!$AA$5:$AA$1000,K$5,Consolidado!$C$5:$C$1000,"Auditoría Interna")),"00")&amp;"/"&amp;TEXT(MONTH(_xlfn.MINIFS(Consolidado!$B$5:$B$1000,Consolidado!$E$5:$E$1000,$B24,Consolidado!$AA$5:$AA$1000,K$5,Consolidado!$C$5:$C$1000,"Auditoría Interna")),"00")&amp;IF(_xlfn.MAXIFS(Consolidado!$B$5:$B$1000,Consolidado!$E$5:$E$1000,$B24,Consolidado!$AA$5:$AA$1000,K$5,Consolidado!$C$5:$C$1000,"Auditoría Interna")&lt;&gt;_xlfn.MINIFS(Consolidado!$B$5:$B$1000,Consolidado!$E$5:$E$1000,$B24,Consolidado!$AA$5:$AA$1000,K$5,Consolidado!$C$5:$C$1000,"Auditoría Interna")," y "&amp;TEXT(DAY(_xlfn.MAXIFS(Consolidado!$B$5:$B$1000,Consolidado!$E$5:$E$1000,$B24,Consolidado!$AA$5:$AA$1000,K$5,Consolidado!$C$5:$C$1000,"Auditoría Interna")),"00")&amp;"/"&amp;TEXT(MONTH(_xlfn.MAXIFS(Consolidado!$B$5:$B$1000,Consolidado!$E$5:$E$1000,$B24,Consolidado!$AA$5:$AA$1000,K$5,Consolidado!$C$5:$C$1000,"Auditoría Interna")),"00"),""),""),IF(SUMIFS(Consolidado!$AD$5:$AD$1000,Consolidado!$E$5:$E$1000,$B24,Consolidado!$AA$5:$AA$1000,K$5,Consolidado!$C$5:$C$1000,"Auditoría Externa")&gt;0,"Externa "&amp;TEXT(DAY(_xlfn.MINIFS(Consolidado!$B$5:$B$1000,Consolidado!$E$5:$E$1000,$B24,Consolidado!$AA$5:$AA$1000,K$5,Consolidado!$C$5:$C$1000,"Auditoría Externa")),"00")&amp;"/"&amp;TEXT(MONTH(_xlfn.MINIFS(Consolidado!$B$5:$B$1000,Consolidado!$E$5:$E$1000,$B24,Consolidado!$AA$5:$AA$1000,K$5,Consolidado!$C$5:$C$1000,"Auditoría Externa")),"00")&amp;IF(_xlfn.MAXIFS(Consolidado!$B$5:$B$1000,Consolidado!$E$5:$E$1000,$B24,Consolidado!$AA$5:$AA$1000,K$5,Consolidado!$C$5:$C$1000,"Auditoría Externa")&lt;&gt;_xlfn.MINIFS(Consolidado!$B$5:$B$1000,Consolidado!$E$5:$E$1000,$B24,Consolidado!$AA$5:$AA$1000,K$5,Consolidado!$C$5:$C$1000,"Auditoría Externa")," y "&amp;TEXT(DAY(_xlfn.MAXIFS(Consolidado!$B$5:$B$1000,Consolidado!$E$5:$E$1000,$B24,Consolidado!$AA$5:$AA$1000,K$5,Consolidado!$C$5:$C$1000,"Auditoría Externa")),"00")&amp;"/"&amp;TEXT(MONTH(_xlfn.MAXIFS(Consolidado!$B$5:$B$1000,Consolidado!$E$5:$E$1000,$B24,Consolidado!$AA$5:$AA$1000,K$5,Consolidado!$C$5:$C$1000,"Auditoría Externa")),"00"),""),""),IF(SUMIFS(Consolidado!$AD$5:$AD$1000,Consolidado!$E$5:$E$1000,$B24,Consolidado!$AA$5:$AA$1000,K$5,Consolidado!$C$5:$C$1000,"SSF")&gt;0,"SSF "&amp;TEXT(DAY(_xlfn.MINIFS(Consolidado!$B$5:$B$1000,Consolidado!$E$5:$E$1000,$B24,Consolidado!$AA$5:$AA$1000,K$5,Consolidado!$C$5:$C$1000,"SSF")),"00")&amp;"/"&amp;TEXT(MONTH(_xlfn.MINIFS(Consolidado!$B$5:$B$1000,Consolidado!$E$5:$E$1000,$B24,Consolidado!$AA$5:$AA$1000,K$5,Consolidado!$C$5:$C$1000,"SSF")),"00")&amp;IF(_xlfn.MAXIFS(Consolidado!$B$5:$B$1000,Consolidado!$E$5:$E$1000,$B24,Consolidado!$AA$5:$AA$1000,K$5,Consolidado!$C$5:$C$1000,"SSF")&lt;&gt;_xlfn.MINIFS(Consolidado!$B$5:$B$1000,Consolidado!$E$5:$E$1000,$B24,Consolidado!$AA$5:$AA$1000,K$5,Consolidado!$C$5:$C$1000,"SSF")," y "&amp;TEXT(DAY(_xlfn.MAXIFS(Consolidado!$B$5:$B$1000,Consolidado!$E$5:$E$1000,$B24,Consolidado!$AA$5:$AA$1000,K$5,Consolidado!$C$5:$C$1000,"SSF")),"00")&amp;"/"&amp;TEXT(MONTH(_xlfn.MAXIFS(Consolidado!$B$5:$B$1000,Consolidado!$E$5:$E$1000,$B24,Consolidado!$AA$5:$AA$1000,K$5,Consolidado!$C$5:$C$1000,"SSF")),"00"),""),""),IF(SUMIFS(Consolidado!$AD$5:$AD$1000,Consolidado!$E$5:$E$1000,$B24,Consolidado!$AA$5:$AA$1000,K$5,Consolidado!$C$5:$C$1000,"Comité de Supervisión")&gt;0,"Comité Sup. "&amp;TEXT(DAY(_xlfn.MINIFS(Consolidado!$B$5:$B$1000,Consolidado!$E$5:$E$1000,$B24,Consolidado!$AA$5:$AA$1000,K$5,Consolidado!$C$5:$C$1000,"Comité de Supervisión")),"00")&amp;"/"&amp;TEXT(MONTH(_xlfn.MINIFS(Consolidado!$B$5:$B$1000,Consolidado!$E$5:$E$1000,$B24,Consolidado!$AA$5:$AA$1000,K$5,Consolidado!$C$5:$C$1000,"Comité de Supervisión")),"00")&amp;IF(_xlfn.MAXIFS(Consolidado!$B$5:$B$1000,Consolidado!$E$5:$E$1000,$B24,Consolidado!$AA$5:$AA$1000,K$5,Consolidado!$C$5:$C$1000,"Comité de Supervisión")&lt;&gt;_xlfn.MINIFS(Consolidado!$B$5:$B$1000,Consolidado!$E$5:$E$1000,$B24,Consolidado!$AA$5:$AA$1000,K$5,Consolidado!$C$5:$C$1000,"Comité de Supervisión")," y "&amp;TEXT(DAY(_xlfn.MAXIFS(Consolidado!$B$5:$B$1000,Consolidado!$E$5:$E$1000,$B24,Consolidado!$AA$5:$AA$1000,K$5,Consolidado!$C$5:$C$1000,"Comité de Supervisión")),"00")&amp;"/"&amp;TEXT(MONTH(_xlfn.MAXIFS(Consolidado!$B$5:$B$1000,Consolidado!$E$5:$E$1000,$B24,Consolidado!$AA$5:$AA$1000,K$5,Consolidado!$C$5:$C$1000,"Comité de Supervisión")),"00"),""),""),IF(SUMIFS(Consolidado!$AD$5:$AD$1000,Consolidado!$E$5:$E$1000,$B24,Consolidado!$AA$5:$AA$1000,K$5,Consolidado!$C$5:$C$1000,"Consejo de Administración")&gt;0,"Consejo "&amp;TEXT(DAY(_xlfn.MINIFS(Consolidado!$B$5:$B$1000,Consolidado!$E$5:$E$1000,$B24,Consolidado!$AA$5:$AA$1000,K$5,Consolidado!$C$5:$C$1000,"Consejo de Administración")),"00")&amp;"/"&amp;TEXT(MONTH(_xlfn.MINIFS(Consolidado!$B$5:$B$1000,Consolidado!$E$5:$E$1000,$B24,Consolidado!$AA$5:$AA$1000,K$5,Consolidado!$C$5:$C$1000,"Consejo de Administración")),"00")&amp;IF(_xlfn.MAXIFS(Consolidado!$B$5:$B$1000,Consolidado!$E$5:$E$1000,$B24,Consolidado!$AA$5:$AA$1000,K$5,Consolidado!$C$5:$C$1000,"Consejo de Administración")&lt;&gt;_xlfn.MINIFS(Consolidado!$B$5:$B$1000,Consolidado!$E$5:$E$1000,$B24,Consolidado!$AA$5:$AA$1000,K$5,Consolidado!$C$5:$C$1000,"Consejo de Administración")," y "&amp;TEXT(DAY(_xlfn.MAXIFS(Consolidado!$B$5:$B$1000,Consolidado!$E$5:$E$1000,$B24,Consolidado!$AA$5:$AA$1000,K$5,Consolidado!$C$5:$C$1000,"Consejo de Administración")),"00")&amp;"/"&amp;TEXT(MONTH(_xlfn.MAXIFS(Consolidado!$B$5:$B$1000,Consolidado!$E$5:$E$1000,$B24,Consolidado!$AA$5:$AA$1000,K$5,Consolidado!$C$5:$C$1000,"Consejo de Administración")),"00"),""),""),IF(SUMIFS(Consolidado!$AD$5:$AD$1000,Consolidado!$E$5:$E$1000,$B24,Consolidado!$AA$5:$AA$1000,K$5,Consolidado!$C$5:$C$1000,"Otros")&gt;0,"Otros "&amp;TEXT(DAY(_xlfn.MINIFS(Consolidado!$B$5:$B$1000,Consolidado!$E$5:$E$1000,$B24,Consolidado!$AA$5:$AA$1000,K$5,Consolidado!$C$5:$C$1000,"Otros")),"00")&amp;"/"&amp;TEXT(MONTH(_xlfn.MINIFS(Consolidado!$B$5:$B$1000,Consolidado!$E$5:$E$1000,$B24,Consolidado!$AA$5:$AA$1000,K$5,Consolidado!$C$5:$C$1000,"Otros")),"00")&amp;IF(_xlfn.MAXIFS(Consolidado!$B$5:$B$1000,Consolidado!$E$5:$E$1000,$B24,Consolidado!$AA$5:$AA$1000,K$5,Consolidado!$C$5:$C$1000,"Otros")&lt;&gt;_xlfn.MINIFS(Consolidado!$B$5:$B$1000,Consolidado!$E$5:$E$1000,$B24,Consolidado!$AA$5:$AA$1000,K$5,Consolidado!$C$5:$C$1000,"Otros")," y "&amp;TEXT(DAY(_xlfn.MAXIFS(Consolidado!$B$5:$B$1000,Consolidado!$E$5:$E$1000,$B24,Consolidado!$AA$5:$AA$1000,K$5,Consolidado!$C$5:$C$1000,"Otros")),"00")&amp;"/"&amp;TEXT(MONTH(_xlfn.MAXIFS(Consolidado!$B$5:$B$1000,Consolidado!$E$5:$E$1000,$B24,Consolidado!$AA$5:$AA$1000,K$5,Consolidado!$C$5:$C$1000,"Otros")),"00"),""),""))</f>
        <v/>
      </c>
      <c r="L24" s="37" t="str">
        <f aca="false">_xlfn.TEXTJOIN(" +"&amp;CHAR(10),TRUE(),IF(SUMIFS(Consolidado!$AD$5:$AD$1000,Consolidado!$E$5:$E$1000,$B24,Consolidado!$AA$5:$AA$1000,L$5,Consolidado!$C$5:$C$1000,"Auditoría Interna")&gt;0,"Interna "&amp;TEXT(DAY(_xlfn.MINIFS(Consolidado!$B$5:$B$1000,Consolidado!$E$5:$E$1000,$B24,Consolidado!$AA$5:$AA$1000,L$5,Consolidado!$C$5:$C$1000,"Auditoría Interna")),"00")&amp;"/"&amp;TEXT(MONTH(_xlfn.MINIFS(Consolidado!$B$5:$B$1000,Consolidado!$E$5:$E$1000,$B24,Consolidado!$AA$5:$AA$1000,L$5,Consolidado!$C$5:$C$1000,"Auditoría Interna")),"00")&amp;IF(_xlfn.MAXIFS(Consolidado!$B$5:$B$1000,Consolidado!$E$5:$E$1000,$B24,Consolidado!$AA$5:$AA$1000,L$5,Consolidado!$C$5:$C$1000,"Auditoría Interna")&lt;&gt;_xlfn.MINIFS(Consolidado!$B$5:$B$1000,Consolidado!$E$5:$E$1000,$B24,Consolidado!$AA$5:$AA$1000,L$5,Consolidado!$C$5:$C$1000,"Auditoría Interna")," y "&amp;TEXT(DAY(_xlfn.MAXIFS(Consolidado!$B$5:$B$1000,Consolidado!$E$5:$E$1000,$B24,Consolidado!$AA$5:$AA$1000,L$5,Consolidado!$C$5:$C$1000,"Auditoría Interna")),"00")&amp;"/"&amp;TEXT(MONTH(_xlfn.MAXIFS(Consolidado!$B$5:$B$1000,Consolidado!$E$5:$E$1000,$B24,Consolidado!$AA$5:$AA$1000,L$5,Consolidado!$C$5:$C$1000,"Auditoría Interna")),"00"),""),""),IF(SUMIFS(Consolidado!$AD$5:$AD$1000,Consolidado!$E$5:$E$1000,$B24,Consolidado!$AA$5:$AA$1000,L$5,Consolidado!$C$5:$C$1000,"Auditoría Externa")&gt;0,"Externa "&amp;TEXT(DAY(_xlfn.MINIFS(Consolidado!$B$5:$B$1000,Consolidado!$E$5:$E$1000,$B24,Consolidado!$AA$5:$AA$1000,L$5,Consolidado!$C$5:$C$1000,"Auditoría Externa")),"00")&amp;"/"&amp;TEXT(MONTH(_xlfn.MINIFS(Consolidado!$B$5:$B$1000,Consolidado!$E$5:$E$1000,$B24,Consolidado!$AA$5:$AA$1000,L$5,Consolidado!$C$5:$C$1000,"Auditoría Externa")),"00")&amp;IF(_xlfn.MAXIFS(Consolidado!$B$5:$B$1000,Consolidado!$E$5:$E$1000,$B24,Consolidado!$AA$5:$AA$1000,L$5,Consolidado!$C$5:$C$1000,"Auditoría Externa")&lt;&gt;_xlfn.MINIFS(Consolidado!$B$5:$B$1000,Consolidado!$E$5:$E$1000,$B24,Consolidado!$AA$5:$AA$1000,L$5,Consolidado!$C$5:$C$1000,"Auditoría Externa")," y "&amp;TEXT(DAY(_xlfn.MAXIFS(Consolidado!$B$5:$B$1000,Consolidado!$E$5:$E$1000,$B24,Consolidado!$AA$5:$AA$1000,L$5,Consolidado!$C$5:$C$1000,"Auditoría Externa")),"00")&amp;"/"&amp;TEXT(MONTH(_xlfn.MAXIFS(Consolidado!$B$5:$B$1000,Consolidado!$E$5:$E$1000,$B24,Consolidado!$AA$5:$AA$1000,L$5,Consolidado!$C$5:$C$1000,"Auditoría Externa")),"00"),""),""),IF(SUMIFS(Consolidado!$AD$5:$AD$1000,Consolidado!$E$5:$E$1000,$B24,Consolidado!$AA$5:$AA$1000,L$5,Consolidado!$C$5:$C$1000,"SSF")&gt;0,"SSF "&amp;TEXT(DAY(_xlfn.MINIFS(Consolidado!$B$5:$B$1000,Consolidado!$E$5:$E$1000,$B24,Consolidado!$AA$5:$AA$1000,L$5,Consolidado!$C$5:$C$1000,"SSF")),"00")&amp;"/"&amp;TEXT(MONTH(_xlfn.MINIFS(Consolidado!$B$5:$B$1000,Consolidado!$E$5:$E$1000,$B24,Consolidado!$AA$5:$AA$1000,L$5,Consolidado!$C$5:$C$1000,"SSF")),"00")&amp;IF(_xlfn.MAXIFS(Consolidado!$B$5:$B$1000,Consolidado!$E$5:$E$1000,$B24,Consolidado!$AA$5:$AA$1000,L$5,Consolidado!$C$5:$C$1000,"SSF")&lt;&gt;_xlfn.MINIFS(Consolidado!$B$5:$B$1000,Consolidado!$E$5:$E$1000,$B24,Consolidado!$AA$5:$AA$1000,L$5,Consolidado!$C$5:$C$1000,"SSF")," y "&amp;TEXT(DAY(_xlfn.MAXIFS(Consolidado!$B$5:$B$1000,Consolidado!$E$5:$E$1000,$B24,Consolidado!$AA$5:$AA$1000,L$5,Consolidado!$C$5:$C$1000,"SSF")),"00")&amp;"/"&amp;TEXT(MONTH(_xlfn.MAXIFS(Consolidado!$B$5:$B$1000,Consolidado!$E$5:$E$1000,$B24,Consolidado!$AA$5:$AA$1000,L$5,Consolidado!$C$5:$C$1000,"SSF")),"00"),""),""),IF(SUMIFS(Consolidado!$AD$5:$AD$1000,Consolidado!$E$5:$E$1000,$B24,Consolidado!$AA$5:$AA$1000,L$5,Consolidado!$C$5:$C$1000,"Comité de Supervisión")&gt;0,"Comité Sup. "&amp;TEXT(DAY(_xlfn.MINIFS(Consolidado!$B$5:$B$1000,Consolidado!$E$5:$E$1000,$B24,Consolidado!$AA$5:$AA$1000,L$5,Consolidado!$C$5:$C$1000,"Comité de Supervisión")),"00")&amp;"/"&amp;TEXT(MONTH(_xlfn.MINIFS(Consolidado!$B$5:$B$1000,Consolidado!$E$5:$E$1000,$B24,Consolidado!$AA$5:$AA$1000,L$5,Consolidado!$C$5:$C$1000,"Comité de Supervisión")),"00")&amp;IF(_xlfn.MAXIFS(Consolidado!$B$5:$B$1000,Consolidado!$E$5:$E$1000,$B24,Consolidado!$AA$5:$AA$1000,L$5,Consolidado!$C$5:$C$1000,"Comité de Supervisión")&lt;&gt;_xlfn.MINIFS(Consolidado!$B$5:$B$1000,Consolidado!$E$5:$E$1000,$B24,Consolidado!$AA$5:$AA$1000,L$5,Consolidado!$C$5:$C$1000,"Comité de Supervisión")," y "&amp;TEXT(DAY(_xlfn.MAXIFS(Consolidado!$B$5:$B$1000,Consolidado!$E$5:$E$1000,$B24,Consolidado!$AA$5:$AA$1000,L$5,Consolidado!$C$5:$C$1000,"Comité de Supervisión")),"00")&amp;"/"&amp;TEXT(MONTH(_xlfn.MAXIFS(Consolidado!$B$5:$B$1000,Consolidado!$E$5:$E$1000,$B24,Consolidado!$AA$5:$AA$1000,L$5,Consolidado!$C$5:$C$1000,"Comité de Supervisión")),"00"),""),""),IF(SUMIFS(Consolidado!$AD$5:$AD$1000,Consolidado!$E$5:$E$1000,$B24,Consolidado!$AA$5:$AA$1000,L$5,Consolidado!$C$5:$C$1000,"Consejo de Administración")&gt;0,"Consejo "&amp;TEXT(DAY(_xlfn.MINIFS(Consolidado!$B$5:$B$1000,Consolidado!$E$5:$E$1000,$B24,Consolidado!$AA$5:$AA$1000,L$5,Consolidado!$C$5:$C$1000,"Consejo de Administración")),"00")&amp;"/"&amp;TEXT(MONTH(_xlfn.MINIFS(Consolidado!$B$5:$B$1000,Consolidado!$E$5:$E$1000,$B24,Consolidado!$AA$5:$AA$1000,L$5,Consolidado!$C$5:$C$1000,"Consejo de Administración")),"00")&amp;IF(_xlfn.MAXIFS(Consolidado!$B$5:$B$1000,Consolidado!$E$5:$E$1000,$B24,Consolidado!$AA$5:$AA$1000,L$5,Consolidado!$C$5:$C$1000,"Consejo de Administración")&lt;&gt;_xlfn.MINIFS(Consolidado!$B$5:$B$1000,Consolidado!$E$5:$E$1000,$B24,Consolidado!$AA$5:$AA$1000,L$5,Consolidado!$C$5:$C$1000,"Consejo de Administración")," y "&amp;TEXT(DAY(_xlfn.MAXIFS(Consolidado!$B$5:$B$1000,Consolidado!$E$5:$E$1000,$B24,Consolidado!$AA$5:$AA$1000,L$5,Consolidado!$C$5:$C$1000,"Consejo de Administración")),"00")&amp;"/"&amp;TEXT(MONTH(_xlfn.MAXIFS(Consolidado!$B$5:$B$1000,Consolidado!$E$5:$E$1000,$B24,Consolidado!$AA$5:$AA$1000,L$5,Consolidado!$C$5:$C$1000,"Consejo de Administración")),"00"),""),""),IF(SUMIFS(Consolidado!$AD$5:$AD$1000,Consolidado!$E$5:$E$1000,$B24,Consolidado!$AA$5:$AA$1000,L$5,Consolidado!$C$5:$C$1000,"Otros")&gt;0,"Otros "&amp;TEXT(DAY(_xlfn.MINIFS(Consolidado!$B$5:$B$1000,Consolidado!$E$5:$E$1000,$B24,Consolidado!$AA$5:$AA$1000,L$5,Consolidado!$C$5:$C$1000,"Otros")),"00")&amp;"/"&amp;TEXT(MONTH(_xlfn.MINIFS(Consolidado!$B$5:$B$1000,Consolidado!$E$5:$E$1000,$B24,Consolidado!$AA$5:$AA$1000,L$5,Consolidado!$C$5:$C$1000,"Otros")),"00")&amp;IF(_xlfn.MAXIFS(Consolidado!$B$5:$B$1000,Consolidado!$E$5:$E$1000,$B24,Consolidado!$AA$5:$AA$1000,L$5,Consolidado!$C$5:$C$1000,"Otros")&lt;&gt;_xlfn.MINIFS(Consolidado!$B$5:$B$1000,Consolidado!$E$5:$E$1000,$B24,Consolidado!$AA$5:$AA$1000,L$5,Consolidado!$C$5:$C$1000,"Otros")," y "&amp;TEXT(DAY(_xlfn.MAXIFS(Consolidado!$B$5:$B$1000,Consolidado!$E$5:$E$1000,$B24,Consolidado!$AA$5:$AA$1000,L$5,Consolidado!$C$5:$C$1000,"Otros")),"00")&amp;"/"&amp;TEXT(MONTH(_xlfn.MAXIFS(Consolidado!$B$5:$B$1000,Consolidado!$E$5:$E$1000,$B24,Consolidado!$AA$5:$AA$1000,L$5,Consolidado!$C$5:$C$1000,"Otros")),"00"),""),""))</f>
        <v/>
      </c>
      <c r="M24" s="37" t="str">
        <f aca="false">_xlfn.TEXTJOIN(" +"&amp;CHAR(10),TRUE(),IF(SUMIFS(Consolidado!$AD$5:$AD$1000,Consolidado!$E$5:$E$1000,$B24,Consolidado!$AA$5:$AA$1000,M$5,Consolidado!$C$5:$C$1000,"Auditoría Interna")&gt;0,"Interna "&amp;TEXT(DAY(_xlfn.MINIFS(Consolidado!$B$5:$B$1000,Consolidado!$E$5:$E$1000,$B24,Consolidado!$AA$5:$AA$1000,M$5,Consolidado!$C$5:$C$1000,"Auditoría Interna")),"00")&amp;"/"&amp;TEXT(MONTH(_xlfn.MINIFS(Consolidado!$B$5:$B$1000,Consolidado!$E$5:$E$1000,$B24,Consolidado!$AA$5:$AA$1000,M$5,Consolidado!$C$5:$C$1000,"Auditoría Interna")),"00")&amp;IF(_xlfn.MAXIFS(Consolidado!$B$5:$B$1000,Consolidado!$E$5:$E$1000,$B24,Consolidado!$AA$5:$AA$1000,M$5,Consolidado!$C$5:$C$1000,"Auditoría Interna")&lt;&gt;_xlfn.MINIFS(Consolidado!$B$5:$B$1000,Consolidado!$E$5:$E$1000,$B24,Consolidado!$AA$5:$AA$1000,M$5,Consolidado!$C$5:$C$1000,"Auditoría Interna")," y "&amp;TEXT(DAY(_xlfn.MAXIFS(Consolidado!$B$5:$B$1000,Consolidado!$E$5:$E$1000,$B24,Consolidado!$AA$5:$AA$1000,M$5,Consolidado!$C$5:$C$1000,"Auditoría Interna")),"00")&amp;"/"&amp;TEXT(MONTH(_xlfn.MAXIFS(Consolidado!$B$5:$B$1000,Consolidado!$E$5:$E$1000,$B24,Consolidado!$AA$5:$AA$1000,M$5,Consolidado!$C$5:$C$1000,"Auditoría Interna")),"00"),""),""),IF(SUMIFS(Consolidado!$AD$5:$AD$1000,Consolidado!$E$5:$E$1000,$B24,Consolidado!$AA$5:$AA$1000,M$5,Consolidado!$C$5:$C$1000,"Auditoría Externa")&gt;0,"Externa "&amp;TEXT(DAY(_xlfn.MINIFS(Consolidado!$B$5:$B$1000,Consolidado!$E$5:$E$1000,$B24,Consolidado!$AA$5:$AA$1000,M$5,Consolidado!$C$5:$C$1000,"Auditoría Externa")),"00")&amp;"/"&amp;TEXT(MONTH(_xlfn.MINIFS(Consolidado!$B$5:$B$1000,Consolidado!$E$5:$E$1000,$B24,Consolidado!$AA$5:$AA$1000,M$5,Consolidado!$C$5:$C$1000,"Auditoría Externa")),"00")&amp;IF(_xlfn.MAXIFS(Consolidado!$B$5:$B$1000,Consolidado!$E$5:$E$1000,$B24,Consolidado!$AA$5:$AA$1000,M$5,Consolidado!$C$5:$C$1000,"Auditoría Externa")&lt;&gt;_xlfn.MINIFS(Consolidado!$B$5:$B$1000,Consolidado!$E$5:$E$1000,$B24,Consolidado!$AA$5:$AA$1000,M$5,Consolidado!$C$5:$C$1000,"Auditoría Externa")," y "&amp;TEXT(DAY(_xlfn.MAXIFS(Consolidado!$B$5:$B$1000,Consolidado!$E$5:$E$1000,$B24,Consolidado!$AA$5:$AA$1000,M$5,Consolidado!$C$5:$C$1000,"Auditoría Externa")),"00")&amp;"/"&amp;TEXT(MONTH(_xlfn.MAXIFS(Consolidado!$B$5:$B$1000,Consolidado!$E$5:$E$1000,$B24,Consolidado!$AA$5:$AA$1000,M$5,Consolidado!$C$5:$C$1000,"Auditoría Externa")),"00"),""),""),IF(SUMIFS(Consolidado!$AD$5:$AD$1000,Consolidado!$E$5:$E$1000,$B24,Consolidado!$AA$5:$AA$1000,M$5,Consolidado!$C$5:$C$1000,"SSF")&gt;0,"SSF "&amp;TEXT(DAY(_xlfn.MINIFS(Consolidado!$B$5:$B$1000,Consolidado!$E$5:$E$1000,$B24,Consolidado!$AA$5:$AA$1000,M$5,Consolidado!$C$5:$C$1000,"SSF")),"00")&amp;"/"&amp;TEXT(MONTH(_xlfn.MINIFS(Consolidado!$B$5:$B$1000,Consolidado!$E$5:$E$1000,$B24,Consolidado!$AA$5:$AA$1000,M$5,Consolidado!$C$5:$C$1000,"SSF")),"00")&amp;IF(_xlfn.MAXIFS(Consolidado!$B$5:$B$1000,Consolidado!$E$5:$E$1000,$B24,Consolidado!$AA$5:$AA$1000,M$5,Consolidado!$C$5:$C$1000,"SSF")&lt;&gt;_xlfn.MINIFS(Consolidado!$B$5:$B$1000,Consolidado!$E$5:$E$1000,$B24,Consolidado!$AA$5:$AA$1000,M$5,Consolidado!$C$5:$C$1000,"SSF")," y "&amp;TEXT(DAY(_xlfn.MAXIFS(Consolidado!$B$5:$B$1000,Consolidado!$E$5:$E$1000,$B24,Consolidado!$AA$5:$AA$1000,M$5,Consolidado!$C$5:$C$1000,"SSF")),"00")&amp;"/"&amp;TEXT(MONTH(_xlfn.MAXIFS(Consolidado!$B$5:$B$1000,Consolidado!$E$5:$E$1000,$B24,Consolidado!$AA$5:$AA$1000,M$5,Consolidado!$C$5:$C$1000,"SSF")),"00"),""),""),IF(SUMIFS(Consolidado!$AD$5:$AD$1000,Consolidado!$E$5:$E$1000,$B24,Consolidado!$AA$5:$AA$1000,M$5,Consolidado!$C$5:$C$1000,"Comité de Supervisión")&gt;0,"Comité Sup. "&amp;TEXT(DAY(_xlfn.MINIFS(Consolidado!$B$5:$B$1000,Consolidado!$E$5:$E$1000,$B24,Consolidado!$AA$5:$AA$1000,M$5,Consolidado!$C$5:$C$1000,"Comité de Supervisión")),"00")&amp;"/"&amp;TEXT(MONTH(_xlfn.MINIFS(Consolidado!$B$5:$B$1000,Consolidado!$E$5:$E$1000,$B24,Consolidado!$AA$5:$AA$1000,M$5,Consolidado!$C$5:$C$1000,"Comité de Supervisión")),"00")&amp;IF(_xlfn.MAXIFS(Consolidado!$B$5:$B$1000,Consolidado!$E$5:$E$1000,$B24,Consolidado!$AA$5:$AA$1000,M$5,Consolidado!$C$5:$C$1000,"Comité de Supervisión")&lt;&gt;_xlfn.MINIFS(Consolidado!$B$5:$B$1000,Consolidado!$E$5:$E$1000,$B24,Consolidado!$AA$5:$AA$1000,M$5,Consolidado!$C$5:$C$1000,"Comité de Supervisión")," y "&amp;TEXT(DAY(_xlfn.MAXIFS(Consolidado!$B$5:$B$1000,Consolidado!$E$5:$E$1000,$B24,Consolidado!$AA$5:$AA$1000,M$5,Consolidado!$C$5:$C$1000,"Comité de Supervisión")),"00")&amp;"/"&amp;TEXT(MONTH(_xlfn.MAXIFS(Consolidado!$B$5:$B$1000,Consolidado!$E$5:$E$1000,$B24,Consolidado!$AA$5:$AA$1000,M$5,Consolidado!$C$5:$C$1000,"Comité de Supervisión")),"00"),""),""),IF(SUMIFS(Consolidado!$AD$5:$AD$1000,Consolidado!$E$5:$E$1000,$B24,Consolidado!$AA$5:$AA$1000,M$5,Consolidado!$C$5:$C$1000,"Consejo de Administración")&gt;0,"Consejo "&amp;TEXT(DAY(_xlfn.MINIFS(Consolidado!$B$5:$B$1000,Consolidado!$E$5:$E$1000,$B24,Consolidado!$AA$5:$AA$1000,M$5,Consolidado!$C$5:$C$1000,"Consejo de Administración")),"00")&amp;"/"&amp;TEXT(MONTH(_xlfn.MINIFS(Consolidado!$B$5:$B$1000,Consolidado!$E$5:$E$1000,$B24,Consolidado!$AA$5:$AA$1000,M$5,Consolidado!$C$5:$C$1000,"Consejo de Administración")),"00")&amp;IF(_xlfn.MAXIFS(Consolidado!$B$5:$B$1000,Consolidado!$E$5:$E$1000,$B24,Consolidado!$AA$5:$AA$1000,M$5,Consolidado!$C$5:$C$1000,"Consejo de Administración")&lt;&gt;_xlfn.MINIFS(Consolidado!$B$5:$B$1000,Consolidado!$E$5:$E$1000,$B24,Consolidado!$AA$5:$AA$1000,M$5,Consolidado!$C$5:$C$1000,"Consejo de Administración")," y "&amp;TEXT(DAY(_xlfn.MAXIFS(Consolidado!$B$5:$B$1000,Consolidado!$E$5:$E$1000,$B24,Consolidado!$AA$5:$AA$1000,M$5,Consolidado!$C$5:$C$1000,"Consejo de Administración")),"00")&amp;"/"&amp;TEXT(MONTH(_xlfn.MAXIFS(Consolidado!$B$5:$B$1000,Consolidado!$E$5:$E$1000,$B24,Consolidado!$AA$5:$AA$1000,M$5,Consolidado!$C$5:$C$1000,"Consejo de Administración")),"00"),""),""),IF(SUMIFS(Consolidado!$AD$5:$AD$1000,Consolidado!$E$5:$E$1000,$B24,Consolidado!$AA$5:$AA$1000,M$5,Consolidado!$C$5:$C$1000,"Otros")&gt;0,"Otros "&amp;TEXT(DAY(_xlfn.MINIFS(Consolidado!$B$5:$B$1000,Consolidado!$E$5:$E$1000,$B24,Consolidado!$AA$5:$AA$1000,M$5,Consolidado!$C$5:$C$1000,"Otros")),"00")&amp;"/"&amp;TEXT(MONTH(_xlfn.MINIFS(Consolidado!$B$5:$B$1000,Consolidado!$E$5:$E$1000,$B24,Consolidado!$AA$5:$AA$1000,M$5,Consolidado!$C$5:$C$1000,"Otros")),"00")&amp;IF(_xlfn.MAXIFS(Consolidado!$B$5:$B$1000,Consolidado!$E$5:$E$1000,$B24,Consolidado!$AA$5:$AA$1000,M$5,Consolidado!$C$5:$C$1000,"Otros")&lt;&gt;_xlfn.MINIFS(Consolidado!$B$5:$B$1000,Consolidado!$E$5:$E$1000,$B24,Consolidado!$AA$5:$AA$1000,M$5,Consolidado!$C$5:$C$1000,"Otros")," y "&amp;TEXT(DAY(_xlfn.MAXIFS(Consolidado!$B$5:$B$1000,Consolidado!$E$5:$E$1000,$B24,Consolidado!$AA$5:$AA$1000,M$5,Consolidado!$C$5:$C$1000,"Otros")),"00")&amp;"/"&amp;TEXT(MONTH(_xlfn.MAXIFS(Consolidado!$B$5:$B$1000,Consolidado!$E$5:$E$1000,$B24,Consolidado!$AA$5:$AA$1000,M$5,Consolidado!$C$5:$C$1000,"Otros")),"00"),""),""))</f>
        <v/>
      </c>
      <c r="N24" s="37" t="str">
        <f aca="false">_xlfn.TEXTJOIN(" +"&amp;CHAR(10),TRUE(),IF(SUMIFS(Consolidado!$AD$5:$AD$1000,Consolidado!$E$5:$E$1000,$B24,Consolidado!$AA$5:$AA$1000,N$5,Consolidado!$C$5:$C$1000,"Auditoría Interna")&gt;0,"Interna "&amp;TEXT(DAY(_xlfn.MINIFS(Consolidado!$B$5:$B$1000,Consolidado!$E$5:$E$1000,$B24,Consolidado!$AA$5:$AA$1000,N$5,Consolidado!$C$5:$C$1000,"Auditoría Interna")),"00")&amp;"/"&amp;TEXT(MONTH(_xlfn.MINIFS(Consolidado!$B$5:$B$1000,Consolidado!$E$5:$E$1000,$B24,Consolidado!$AA$5:$AA$1000,N$5,Consolidado!$C$5:$C$1000,"Auditoría Interna")),"00")&amp;IF(_xlfn.MAXIFS(Consolidado!$B$5:$B$1000,Consolidado!$E$5:$E$1000,$B24,Consolidado!$AA$5:$AA$1000,N$5,Consolidado!$C$5:$C$1000,"Auditoría Interna")&lt;&gt;_xlfn.MINIFS(Consolidado!$B$5:$B$1000,Consolidado!$E$5:$E$1000,$B24,Consolidado!$AA$5:$AA$1000,N$5,Consolidado!$C$5:$C$1000,"Auditoría Interna")," y "&amp;TEXT(DAY(_xlfn.MAXIFS(Consolidado!$B$5:$B$1000,Consolidado!$E$5:$E$1000,$B24,Consolidado!$AA$5:$AA$1000,N$5,Consolidado!$C$5:$C$1000,"Auditoría Interna")),"00")&amp;"/"&amp;TEXT(MONTH(_xlfn.MAXIFS(Consolidado!$B$5:$B$1000,Consolidado!$E$5:$E$1000,$B24,Consolidado!$AA$5:$AA$1000,N$5,Consolidado!$C$5:$C$1000,"Auditoría Interna")),"00"),""),""),IF(SUMIFS(Consolidado!$AD$5:$AD$1000,Consolidado!$E$5:$E$1000,$B24,Consolidado!$AA$5:$AA$1000,N$5,Consolidado!$C$5:$C$1000,"Auditoría Externa")&gt;0,"Externa "&amp;TEXT(DAY(_xlfn.MINIFS(Consolidado!$B$5:$B$1000,Consolidado!$E$5:$E$1000,$B24,Consolidado!$AA$5:$AA$1000,N$5,Consolidado!$C$5:$C$1000,"Auditoría Externa")),"00")&amp;"/"&amp;TEXT(MONTH(_xlfn.MINIFS(Consolidado!$B$5:$B$1000,Consolidado!$E$5:$E$1000,$B24,Consolidado!$AA$5:$AA$1000,N$5,Consolidado!$C$5:$C$1000,"Auditoría Externa")),"00")&amp;IF(_xlfn.MAXIFS(Consolidado!$B$5:$B$1000,Consolidado!$E$5:$E$1000,$B24,Consolidado!$AA$5:$AA$1000,N$5,Consolidado!$C$5:$C$1000,"Auditoría Externa")&lt;&gt;_xlfn.MINIFS(Consolidado!$B$5:$B$1000,Consolidado!$E$5:$E$1000,$B24,Consolidado!$AA$5:$AA$1000,N$5,Consolidado!$C$5:$C$1000,"Auditoría Externa")," y "&amp;TEXT(DAY(_xlfn.MAXIFS(Consolidado!$B$5:$B$1000,Consolidado!$E$5:$E$1000,$B24,Consolidado!$AA$5:$AA$1000,N$5,Consolidado!$C$5:$C$1000,"Auditoría Externa")),"00")&amp;"/"&amp;TEXT(MONTH(_xlfn.MAXIFS(Consolidado!$B$5:$B$1000,Consolidado!$E$5:$E$1000,$B24,Consolidado!$AA$5:$AA$1000,N$5,Consolidado!$C$5:$C$1000,"Auditoría Externa")),"00"),""),""),IF(SUMIFS(Consolidado!$AD$5:$AD$1000,Consolidado!$E$5:$E$1000,$B24,Consolidado!$AA$5:$AA$1000,N$5,Consolidado!$C$5:$C$1000,"SSF")&gt;0,"SSF "&amp;TEXT(DAY(_xlfn.MINIFS(Consolidado!$B$5:$B$1000,Consolidado!$E$5:$E$1000,$B24,Consolidado!$AA$5:$AA$1000,N$5,Consolidado!$C$5:$C$1000,"SSF")),"00")&amp;"/"&amp;TEXT(MONTH(_xlfn.MINIFS(Consolidado!$B$5:$B$1000,Consolidado!$E$5:$E$1000,$B24,Consolidado!$AA$5:$AA$1000,N$5,Consolidado!$C$5:$C$1000,"SSF")),"00")&amp;IF(_xlfn.MAXIFS(Consolidado!$B$5:$B$1000,Consolidado!$E$5:$E$1000,$B24,Consolidado!$AA$5:$AA$1000,N$5,Consolidado!$C$5:$C$1000,"SSF")&lt;&gt;_xlfn.MINIFS(Consolidado!$B$5:$B$1000,Consolidado!$E$5:$E$1000,$B24,Consolidado!$AA$5:$AA$1000,N$5,Consolidado!$C$5:$C$1000,"SSF")," y "&amp;TEXT(DAY(_xlfn.MAXIFS(Consolidado!$B$5:$B$1000,Consolidado!$E$5:$E$1000,$B24,Consolidado!$AA$5:$AA$1000,N$5,Consolidado!$C$5:$C$1000,"SSF")),"00")&amp;"/"&amp;TEXT(MONTH(_xlfn.MAXIFS(Consolidado!$B$5:$B$1000,Consolidado!$E$5:$E$1000,$B24,Consolidado!$AA$5:$AA$1000,N$5,Consolidado!$C$5:$C$1000,"SSF")),"00"),""),""),IF(SUMIFS(Consolidado!$AD$5:$AD$1000,Consolidado!$E$5:$E$1000,$B24,Consolidado!$AA$5:$AA$1000,N$5,Consolidado!$C$5:$C$1000,"Comité de Supervisión")&gt;0,"Comité Sup. "&amp;TEXT(DAY(_xlfn.MINIFS(Consolidado!$B$5:$B$1000,Consolidado!$E$5:$E$1000,$B24,Consolidado!$AA$5:$AA$1000,N$5,Consolidado!$C$5:$C$1000,"Comité de Supervisión")),"00")&amp;"/"&amp;TEXT(MONTH(_xlfn.MINIFS(Consolidado!$B$5:$B$1000,Consolidado!$E$5:$E$1000,$B24,Consolidado!$AA$5:$AA$1000,N$5,Consolidado!$C$5:$C$1000,"Comité de Supervisión")),"00")&amp;IF(_xlfn.MAXIFS(Consolidado!$B$5:$B$1000,Consolidado!$E$5:$E$1000,$B24,Consolidado!$AA$5:$AA$1000,N$5,Consolidado!$C$5:$C$1000,"Comité de Supervisión")&lt;&gt;_xlfn.MINIFS(Consolidado!$B$5:$B$1000,Consolidado!$E$5:$E$1000,$B24,Consolidado!$AA$5:$AA$1000,N$5,Consolidado!$C$5:$C$1000,"Comité de Supervisión")," y "&amp;TEXT(DAY(_xlfn.MAXIFS(Consolidado!$B$5:$B$1000,Consolidado!$E$5:$E$1000,$B24,Consolidado!$AA$5:$AA$1000,N$5,Consolidado!$C$5:$C$1000,"Comité de Supervisión")),"00")&amp;"/"&amp;TEXT(MONTH(_xlfn.MAXIFS(Consolidado!$B$5:$B$1000,Consolidado!$E$5:$E$1000,$B24,Consolidado!$AA$5:$AA$1000,N$5,Consolidado!$C$5:$C$1000,"Comité de Supervisión")),"00"),""),""),IF(SUMIFS(Consolidado!$AD$5:$AD$1000,Consolidado!$E$5:$E$1000,$B24,Consolidado!$AA$5:$AA$1000,N$5,Consolidado!$C$5:$C$1000,"Consejo de Administración")&gt;0,"Consejo "&amp;TEXT(DAY(_xlfn.MINIFS(Consolidado!$B$5:$B$1000,Consolidado!$E$5:$E$1000,$B24,Consolidado!$AA$5:$AA$1000,N$5,Consolidado!$C$5:$C$1000,"Consejo de Administración")),"00")&amp;"/"&amp;TEXT(MONTH(_xlfn.MINIFS(Consolidado!$B$5:$B$1000,Consolidado!$E$5:$E$1000,$B24,Consolidado!$AA$5:$AA$1000,N$5,Consolidado!$C$5:$C$1000,"Consejo de Administración")),"00")&amp;IF(_xlfn.MAXIFS(Consolidado!$B$5:$B$1000,Consolidado!$E$5:$E$1000,$B24,Consolidado!$AA$5:$AA$1000,N$5,Consolidado!$C$5:$C$1000,"Consejo de Administración")&lt;&gt;_xlfn.MINIFS(Consolidado!$B$5:$B$1000,Consolidado!$E$5:$E$1000,$B24,Consolidado!$AA$5:$AA$1000,N$5,Consolidado!$C$5:$C$1000,"Consejo de Administración")," y "&amp;TEXT(DAY(_xlfn.MAXIFS(Consolidado!$B$5:$B$1000,Consolidado!$E$5:$E$1000,$B24,Consolidado!$AA$5:$AA$1000,N$5,Consolidado!$C$5:$C$1000,"Consejo de Administración")),"00")&amp;"/"&amp;TEXT(MONTH(_xlfn.MAXIFS(Consolidado!$B$5:$B$1000,Consolidado!$E$5:$E$1000,$B24,Consolidado!$AA$5:$AA$1000,N$5,Consolidado!$C$5:$C$1000,"Consejo de Administración")),"00"),""),""),IF(SUMIFS(Consolidado!$AD$5:$AD$1000,Consolidado!$E$5:$E$1000,$B24,Consolidado!$AA$5:$AA$1000,N$5,Consolidado!$C$5:$C$1000,"Otros")&gt;0,"Otros "&amp;TEXT(DAY(_xlfn.MINIFS(Consolidado!$B$5:$B$1000,Consolidado!$E$5:$E$1000,$B24,Consolidado!$AA$5:$AA$1000,N$5,Consolidado!$C$5:$C$1000,"Otros")),"00")&amp;"/"&amp;TEXT(MONTH(_xlfn.MINIFS(Consolidado!$B$5:$B$1000,Consolidado!$E$5:$E$1000,$B24,Consolidado!$AA$5:$AA$1000,N$5,Consolidado!$C$5:$C$1000,"Otros")),"00")&amp;IF(_xlfn.MAXIFS(Consolidado!$B$5:$B$1000,Consolidado!$E$5:$E$1000,$B24,Consolidado!$AA$5:$AA$1000,N$5,Consolidado!$C$5:$C$1000,"Otros")&lt;&gt;_xlfn.MINIFS(Consolidado!$B$5:$B$1000,Consolidado!$E$5:$E$1000,$B24,Consolidado!$AA$5:$AA$1000,N$5,Consolidado!$C$5:$C$1000,"Otros")," y "&amp;TEXT(DAY(_xlfn.MAXIFS(Consolidado!$B$5:$B$1000,Consolidado!$E$5:$E$1000,$B24,Consolidado!$AA$5:$AA$1000,N$5,Consolidado!$C$5:$C$1000,"Otros")),"00")&amp;"/"&amp;TEXT(MONTH(_xlfn.MAXIFS(Consolidado!$B$5:$B$1000,Consolidado!$E$5:$E$1000,$B24,Consolidado!$AA$5:$AA$1000,N$5,Consolidado!$C$5:$C$1000,"Otros")),"00"),""),""))</f>
        <v>Interna 22/08</v>
      </c>
      <c r="O24" s="37" t="str">
        <f aca="false">_xlfn.TEXTJOIN(" +"&amp;CHAR(10),TRUE(),IF(SUMIFS(Consolidado!$AD$5:$AD$1000,Consolidado!$E$5:$E$1000,$B24,Consolidado!$AA$5:$AA$1000,O$5,Consolidado!$C$5:$C$1000,"Auditoría Interna")&gt;0,"Interna "&amp;TEXT(DAY(_xlfn.MINIFS(Consolidado!$B$5:$B$1000,Consolidado!$E$5:$E$1000,$B24,Consolidado!$AA$5:$AA$1000,O$5,Consolidado!$C$5:$C$1000,"Auditoría Interna")),"00")&amp;"/"&amp;TEXT(MONTH(_xlfn.MINIFS(Consolidado!$B$5:$B$1000,Consolidado!$E$5:$E$1000,$B24,Consolidado!$AA$5:$AA$1000,O$5,Consolidado!$C$5:$C$1000,"Auditoría Interna")),"00")&amp;IF(_xlfn.MAXIFS(Consolidado!$B$5:$B$1000,Consolidado!$E$5:$E$1000,$B24,Consolidado!$AA$5:$AA$1000,O$5,Consolidado!$C$5:$C$1000,"Auditoría Interna")&lt;&gt;_xlfn.MINIFS(Consolidado!$B$5:$B$1000,Consolidado!$E$5:$E$1000,$B24,Consolidado!$AA$5:$AA$1000,O$5,Consolidado!$C$5:$C$1000,"Auditoría Interna")," y "&amp;TEXT(DAY(_xlfn.MAXIFS(Consolidado!$B$5:$B$1000,Consolidado!$E$5:$E$1000,$B24,Consolidado!$AA$5:$AA$1000,O$5,Consolidado!$C$5:$C$1000,"Auditoría Interna")),"00")&amp;"/"&amp;TEXT(MONTH(_xlfn.MAXIFS(Consolidado!$B$5:$B$1000,Consolidado!$E$5:$E$1000,$B24,Consolidado!$AA$5:$AA$1000,O$5,Consolidado!$C$5:$C$1000,"Auditoría Interna")),"00"),""),""),IF(SUMIFS(Consolidado!$AD$5:$AD$1000,Consolidado!$E$5:$E$1000,$B24,Consolidado!$AA$5:$AA$1000,O$5,Consolidado!$C$5:$C$1000,"Auditoría Externa")&gt;0,"Externa "&amp;TEXT(DAY(_xlfn.MINIFS(Consolidado!$B$5:$B$1000,Consolidado!$E$5:$E$1000,$B24,Consolidado!$AA$5:$AA$1000,O$5,Consolidado!$C$5:$C$1000,"Auditoría Externa")),"00")&amp;"/"&amp;TEXT(MONTH(_xlfn.MINIFS(Consolidado!$B$5:$B$1000,Consolidado!$E$5:$E$1000,$B24,Consolidado!$AA$5:$AA$1000,O$5,Consolidado!$C$5:$C$1000,"Auditoría Externa")),"00")&amp;IF(_xlfn.MAXIFS(Consolidado!$B$5:$B$1000,Consolidado!$E$5:$E$1000,$B24,Consolidado!$AA$5:$AA$1000,O$5,Consolidado!$C$5:$C$1000,"Auditoría Externa")&lt;&gt;_xlfn.MINIFS(Consolidado!$B$5:$B$1000,Consolidado!$E$5:$E$1000,$B24,Consolidado!$AA$5:$AA$1000,O$5,Consolidado!$C$5:$C$1000,"Auditoría Externa")," y "&amp;TEXT(DAY(_xlfn.MAXIFS(Consolidado!$B$5:$B$1000,Consolidado!$E$5:$E$1000,$B24,Consolidado!$AA$5:$AA$1000,O$5,Consolidado!$C$5:$C$1000,"Auditoría Externa")),"00")&amp;"/"&amp;TEXT(MONTH(_xlfn.MAXIFS(Consolidado!$B$5:$B$1000,Consolidado!$E$5:$E$1000,$B24,Consolidado!$AA$5:$AA$1000,O$5,Consolidado!$C$5:$C$1000,"Auditoría Externa")),"00"),""),""),IF(SUMIFS(Consolidado!$AD$5:$AD$1000,Consolidado!$E$5:$E$1000,$B24,Consolidado!$AA$5:$AA$1000,O$5,Consolidado!$C$5:$C$1000,"SSF")&gt;0,"SSF "&amp;TEXT(DAY(_xlfn.MINIFS(Consolidado!$B$5:$B$1000,Consolidado!$E$5:$E$1000,$B24,Consolidado!$AA$5:$AA$1000,O$5,Consolidado!$C$5:$C$1000,"SSF")),"00")&amp;"/"&amp;TEXT(MONTH(_xlfn.MINIFS(Consolidado!$B$5:$B$1000,Consolidado!$E$5:$E$1000,$B24,Consolidado!$AA$5:$AA$1000,O$5,Consolidado!$C$5:$C$1000,"SSF")),"00")&amp;IF(_xlfn.MAXIFS(Consolidado!$B$5:$B$1000,Consolidado!$E$5:$E$1000,$B24,Consolidado!$AA$5:$AA$1000,O$5,Consolidado!$C$5:$C$1000,"SSF")&lt;&gt;_xlfn.MINIFS(Consolidado!$B$5:$B$1000,Consolidado!$E$5:$E$1000,$B24,Consolidado!$AA$5:$AA$1000,O$5,Consolidado!$C$5:$C$1000,"SSF")," y "&amp;TEXT(DAY(_xlfn.MAXIFS(Consolidado!$B$5:$B$1000,Consolidado!$E$5:$E$1000,$B24,Consolidado!$AA$5:$AA$1000,O$5,Consolidado!$C$5:$C$1000,"SSF")),"00")&amp;"/"&amp;TEXT(MONTH(_xlfn.MAXIFS(Consolidado!$B$5:$B$1000,Consolidado!$E$5:$E$1000,$B24,Consolidado!$AA$5:$AA$1000,O$5,Consolidado!$C$5:$C$1000,"SSF")),"00"),""),""),IF(SUMIFS(Consolidado!$AD$5:$AD$1000,Consolidado!$E$5:$E$1000,$B24,Consolidado!$AA$5:$AA$1000,O$5,Consolidado!$C$5:$C$1000,"Comité de Supervisión")&gt;0,"Comité Sup. "&amp;TEXT(DAY(_xlfn.MINIFS(Consolidado!$B$5:$B$1000,Consolidado!$E$5:$E$1000,$B24,Consolidado!$AA$5:$AA$1000,O$5,Consolidado!$C$5:$C$1000,"Comité de Supervisión")),"00")&amp;"/"&amp;TEXT(MONTH(_xlfn.MINIFS(Consolidado!$B$5:$B$1000,Consolidado!$E$5:$E$1000,$B24,Consolidado!$AA$5:$AA$1000,O$5,Consolidado!$C$5:$C$1000,"Comité de Supervisión")),"00")&amp;IF(_xlfn.MAXIFS(Consolidado!$B$5:$B$1000,Consolidado!$E$5:$E$1000,$B24,Consolidado!$AA$5:$AA$1000,O$5,Consolidado!$C$5:$C$1000,"Comité de Supervisión")&lt;&gt;_xlfn.MINIFS(Consolidado!$B$5:$B$1000,Consolidado!$E$5:$E$1000,$B24,Consolidado!$AA$5:$AA$1000,O$5,Consolidado!$C$5:$C$1000,"Comité de Supervisión")," y "&amp;TEXT(DAY(_xlfn.MAXIFS(Consolidado!$B$5:$B$1000,Consolidado!$E$5:$E$1000,$B24,Consolidado!$AA$5:$AA$1000,O$5,Consolidado!$C$5:$C$1000,"Comité de Supervisión")),"00")&amp;"/"&amp;TEXT(MONTH(_xlfn.MAXIFS(Consolidado!$B$5:$B$1000,Consolidado!$E$5:$E$1000,$B24,Consolidado!$AA$5:$AA$1000,O$5,Consolidado!$C$5:$C$1000,"Comité de Supervisión")),"00"),""),""),IF(SUMIFS(Consolidado!$AD$5:$AD$1000,Consolidado!$E$5:$E$1000,$B24,Consolidado!$AA$5:$AA$1000,O$5,Consolidado!$C$5:$C$1000,"Consejo de Administración")&gt;0,"Consejo "&amp;TEXT(DAY(_xlfn.MINIFS(Consolidado!$B$5:$B$1000,Consolidado!$E$5:$E$1000,$B24,Consolidado!$AA$5:$AA$1000,O$5,Consolidado!$C$5:$C$1000,"Consejo de Administración")),"00")&amp;"/"&amp;TEXT(MONTH(_xlfn.MINIFS(Consolidado!$B$5:$B$1000,Consolidado!$E$5:$E$1000,$B24,Consolidado!$AA$5:$AA$1000,O$5,Consolidado!$C$5:$C$1000,"Consejo de Administración")),"00")&amp;IF(_xlfn.MAXIFS(Consolidado!$B$5:$B$1000,Consolidado!$E$5:$E$1000,$B24,Consolidado!$AA$5:$AA$1000,O$5,Consolidado!$C$5:$C$1000,"Consejo de Administración")&lt;&gt;_xlfn.MINIFS(Consolidado!$B$5:$B$1000,Consolidado!$E$5:$E$1000,$B24,Consolidado!$AA$5:$AA$1000,O$5,Consolidado!$C$5:$C$1000,"Consejo de Administración")," y "&amp;TEXT(DAY(_xlfn.MAXIFS(Consolidado!$B$5:$B$1000,Consolidado!$E$5:$E$1000,$B24,Consolidado!$AA$5:$AA$1000,O$5,Consolidado!$C$5:$C$1000,"Consejo de Administración")),"00")&amp;"/"&amp;TEXT(MONTH(_xlfn.MAXIFS(Consolidado!$B$5:$B$1000,Consolidado!$E$5:$E$1000,$B24,Consolidado!$AA$5:$AA$1000,O$5,Consolidado!$C$5:$C$1000,"Consejo de Administración")),"00"),""),""),IF(SUMIFS(Consolidado!$AD$5:$AD$1000,Consolidado!$E$5:$E$1000,$B24,Consolidado!$AA$5:$AA$1000,O$5,Consolidado!$C$5:$C$1000,"Otros")&gt;0,"Otros "&amp;TEXT(DAY(_xlfn.MINIFS(Consolidado!$B$5:$B$1000,Consolidado!$E$5:$E$1000,$B24,Consolidado!$AA$5:$AA$1000,O$5,Consolidado!$C$5:$C$1000,"Otros")),"00")&amp;"/"&amp;TEXT(MONTH(_xlfn.MINIFS(Consolidado!$B$5:$B$1000,Consolidado!$E$5:$E$1000,$B24,Consolidado!$AA$5:$AA$1000,O$5,Consolidado!$C$5:$C$1000,"Otros")),"00")&amp;IF(_xlfn.MAXIFS(Consolidado!$B$5:$B$1000,Consolidado!$E$5:$E$1000,$B24,Consolidado!$AA$5:$AA$1000,O$5,Consolidado!$C$5:$C$1000,"Otros")&lt;&gt;_xlfn.MINIFS(Consolidado!$B$5:$B$1000,Consolidado!$E$5:$E$1000,$B24,Consolidado!$AA$5:$AA$1000,O$5,Consolidado!$C$5:$C$1000,"Otros")," y "&amp;TEXT(DAY(_xlfn.MAXIFS(Consolidado!$B$5:$B$1000,Consolidado!$E$5:$E$1000,$B24,Consolidado!$AA$5:$AA$1000,O$5,Consolidado!$C$5:$C$1000,"Otros")),"00")&amp;"/"&amp;TEXT(MONTH(_xlfn.MAXIFS(Consolidado!$B$5:$B$1000,Consolidado!$E$5:$E$1000,$B24,Consolidado!$AA$5:$AA$1000,O$5,Consolidado!$C$5:$C$1000,"Otros")),"00"),""),""))</f>
        <v/>
      </c>
      <c r="P24" s="37" t="str">
        <f aca="false">_xlfn.TEXTJOIN(" +"&amp;CHAR(10),TRUE(),IF(SUMIFS(Consolidado!$AD$5:$AD$1000,Consolidado!$E$5:$E$1000,$B24,Consolidado!$AA$5:$AA$1000,P$5,Consolidado!$C$5:$C$1000,"Auditoría Interna")&gt;0,"Interna "&amp;TEXT(DAY(_xlfn.MINIFS(Consolidado!$B$5:$B$1000,Consolidado!$E$5:$E$1000,$B24,Consolidado!$AA$5:$AA$1000,P$5,Consolidado!$C$5:$C$1000,"Auditoría Interna")),"00")&amp;"/"&amp;TEXT(MONTH(_xlfn.MINIFS(Consolidado!$B$5:$B$1000,Consolidado!$E$5:$E$1000,$B24,Consolidado!$AA$5:$AA$1000,P$5,Consolidado!$C$5:$C$1000,"Auditoría Interna")),"00")&amp;IF(_xlfn.MAXIFS(Consolidado!$B$5:$B$1000,Consolidado!$E$5:$E$1000,$B24,Consolidado!$AA$5:$AA$1000,P$5,Consolidado!$C$5:$C$1000,"Auditoría Interna")&lt;&gt;_xlfn.MINIFS(Consolidado!$B$5:$B$1000,Consolidado!$E$5:$E$1000,$B24,Consolidado!$AA$5:$AA$1000,P$5,Consolidado!$C$5:$C$1000,"Auditoría Interna")," y "&amp;TEXT(DAY(_xlfn.MAXIFS(Consolidado!$B$5:$B$1000,Consolidado!$E$5:$E$1000,$B24,Consolidado!$AA$5:$AA$1000,P$5,Consolidado!$C$5:$C$1000,"Auditoría Interna")),"00")&amp;"/"&amp;TEXT(MONTH(_xlfn.MAXIFS(Consolidado!$B$5:$B$1000,Consolidado!$E$5:$E$1000,$B24,Consolidado!$AA$5:$AA$1000,P$5,Consolidado!$C$5:$C$1000,"Auditoría Interna")),"00"),""),""),IF(SUMIFS(Consolidado!$AD$5:$AD$1000,Consolidado!$E$5:$E$1000,$B24,Consolidado!$AA$5:$AA$1000,P$5,Consolidado!$C$5:$C$1000,"Auditoría Externa")&gt;0,"Externa "&amp;TEXT(DAY(_xlfn.MINIFS(Consolidado!$B$5:$B$1000,Consolidado!$E$5:$E$1000,$B24,Consolidado!$AA$5:$AA$1000,P$5,Consolidado!$C$5:$C$1000,"Auditoría Externa")),"00")&amp;"/"&amp;TEXT(MONTH(_xlfn.MINIFS(Consolidado!$B$5:$B$1000,Consolidado!$E$5:$E$1000,$B24,Consolidado!$AA$5:$AA$1000,P$5,Consolidado!$C$5:$C$1000,"Auditoría Externa")),"00")&amp;IF(_xlfn.MAXIFS(Consolidado!$B$5:$B$1000,Consolidado!$E$5:$E$1000,$B24,Consolidado!$AA$5:$AA$1000,P$5,Consolidado!$C$5:$C$1000,"Auditoría Externa")&lt;&gt;_xlfn.MINIFS(Consolidado!$B$5:$B$1000,Consolidado!$E$5:$E$1000,$B24,Consolidado!$AA$5:$AA$1000,P$5,Consolidado!$C$5:$C$1000,"Auditoría Externa")," y "&amp;TEXT(DAY(_xlfn.MAXIFS(Consolidado!$B$5:$B$1000,Consolidado!$E$5:$E$1000,$B24,Consolidado!$AA$5:$AA$1000,P$5,Consolidado!$C$5:$C$1000,"Auditoría Externa")),"00")&amp;"/"&amp;TEXT(MONTH(_xlfn.MAXIFS(Consolidado!$B$5:$B$1000,Consolidado!$E$5:$E$1000,$B24,Consolidado!$AA$5:$AA$1000,P$5,Consolidado!$C$5:$C$1000,"Auditoría Externa")),"00"),""),""),IF(SUMIFS(Consolidado!$AD$5:$AD$1000,Consolidado!$E$5:$E$1000,$B24,Consolidado!$AA$5:$AA$1000,P$5,Consolidado!$C$5:$C$1000,"SSF")&gt;0,"SSF "&amp;TEXT(DAY(_xlfn.MINIFS(Consolidado!$B$5:$B$1000,Consolidado!$E$5:$E$1000,$B24,Consolidado!$AA$5:$AA$1000,P$5,Consolidado!$C$5:$C$1000,"SSF")),"00")&amp;"/"&amp;TEXT(MONTH(_xlfn.MINIFS(Consolidado!$B$5:$B$1000,Consolidado!$E$5:$E$1000,$B24,Consolidado!$AA$5:$AA$1000,P$5,Consolidado!$C$5:$C$1000,"SSF")),"00")&amp;IF(_xlfn.MAXIFS(Consolidado!$B$5:$B$1000,Consolidado!$E$5:$E$1000,$B24,Consolidado!$AA$5:$AA$1000,P$5,Consolidado!$C$5:$C$1000,"SSF")&lt;&gt;_xlfn.MINIFS(Consolidado!$B$5:$B$1000,Consolidado!$E$5:$E$1000,$B24,Consolidado!$AA$5:$AA$1000,P$5,Consolidado!$C$5:$C$1000,"SSF")," y "&amp;TEXT(DAY(_xlfn.MAXIFS(Consolidado!$B$5:$B$1000,Consolidado!$E$5:$E$1000,$B24,Consolidado!$AA$5:$AA$1000,P$5,Consolidado!$C$5:$C$1000,"SSF")),"00")&amp;"/"&amp;TEXT(MONTH(_xlfn.MAXIFS(Consolidado!$B$5:$B$1000,Consolidado!$E$5:$E$1000,$B24,Consolidado!$AA$5:$AA$1000,P$5,Consolidado!$C$5:$C$1000,"SSF")),"00"),""),""),IF(SUMIFS(Consolidado!$AD$5:$AD$1000,Consolidado!$E$5:$E$1000,$B24,Consolidado!$AA$5:$AA$1000,P$5,Consolidado!$C$5:$C$1000,"Comité de Supervisión")&gt;0,"Comité Sup. "&amp;TEXT(DAY(_xlfn.MINIFS(Consolidado!$B$5:$B$1000,Consolidado!$E$5:$E$1000,$B24,Consolidado!$AA$5:$AA$1000,P$5,Consolidado!$C$5:$C$1000,"Comité de Supervisión")),"00")&amp;"/"&amp;TEXT(MONTH(_xlfn.MINIFS(Consolidado!$B$5:$B$1000,Consolidado!$E$5:$E$1000,$B24,Consolidado!$AA$5:$AA$1000,P$5,Consolidado!$C$5:$C$1000,"Comité de Supervisión")),"00")&amp;IF(_xlfn.MAXIFS(Consolidado!$B$5:$B$1000,Consolidado!$E$5:$E$1000,$B24,Consolidado!$AA$5:$AA$1000,P$5,Consolidado!$C$5:$C$1000,"Comité de Supervisión")&lt;&gt;_xlfn.MINIFS(Consolidado!$B$5:$B$1000,Consolidado!$E$5:$E$1000,$B24,Consolidado!$AA$5:$AA$1000,P$5,Consolidado!$C$5:$C$1000,"Comité de Supervisión")," y "&amp;TEXT(DAY(_xlfn.MAXIFS(Consolidado!$B$5:$B$1000,Consolidado!$E$5:$E$1000,$B24,Consolidado!$AA$5:$AA$1000,P$5,Consolidado!$C$5:$C$1000,"Comité de Supervisión")),"00")&amp;"/"&amp;TEXT(MONTH(_xlfn.MAXIFS(Consolidado!$B$5:$B$1000,Consolidado!$E$5:$E$1000,$B24,Consolidado!$AA$5:$AA$1000,P$5,Consolidado!$C$5:$C$1000,"Comité de Supervisión")),"00"),""),""),IF(SUMIFS(Consolidado!$AD$5:$AD$1000,Consolidado!$E$5:$E$1000,$B24,Consolidado!$AA$5:$AA$1000,P$5,Consolidado!$C$5:$C$1000,"Consejo de Administración")&gt;0,"Consejo "&amp;TEXT(DAY(_xlfn.MINIFS(Consolidado!$B$5:$B$1000,Consolidado!$E$5:$E$1000,$B24,Consolidado!$AA$5:$AA$1000,P$5,Consolidado!$C$5:$C$1000,"Consejo de Administración")),"00")&amp;"/"&amp;TEXT(MONTH(_xlfn.MINIFS(Consolidado!$B$5:$B$1000,Consolidado!$E$5:$E$1000,$B24,Consolidado!$AA$5:$AA$1000,P$5,Consolidado!$C$5:$C$1000,"Consejo de Administración")),"00")&amp;IF(_xlfn.MAXIFS(Consolidado!$B$5:$B$1000,Consolidado!$E$5:$E$1000,$B24,Consolidado!$AA$5:$AA$1000,P$5,Consolidado!$C$5:$C$1000,"Consejo de Administración")&lt;&gt;_xlfn.MINIFS(Consolidado!$B$5:$B$1000,Consolidado!$E$5:$E$1000,$B24,Consolidado!$AA$5:$AA$1000,P$5,Consolidado!$C$5:$C$1000,"Consejo de Administración")," y "&amp;TEXT(DAY(_xlfn.MAXIFS(Consolidado!$B$5:$B$1000,Consolidado!$E$5:$E$1000,$B24,Consolidado!$AA$5:$AA$1000,P$5,Consolidado!$C$5:$C$1000,"Consejo de Administración")),"00")&amp;"/"&amp;TEXT(MONTH(_xlfn.MAXIFS(Consolidado!$B$5:$B$1000,Consolidado!$E$5:$E$1000,$B24,Consolidado!$AA$5:$AA$1000,P$5,Consolidado!$C$5:$C$1000,"Consejo de Administración")),"00"),""),""),IF(SUMIFS(Consolidado!$AD$5:$AD$1000,Consolidado!$E$5:$E$1000,$B24,Consolidado!$AA$5:$AA$1000,P$5,Consolidado!$C$5:$C$1000,"Otros")&gt;0,"Otros "&amp;TEXT(DAY(_xlfn.MINIFS(Consolidado!$B$5:$B$1000,Consolidado!$E$5:$E$1000,$B24,Consolidado!$AA$5:$AA$1000,P$5,Consolidado!$C$5:$C$1000,"Otros")),"00")&amp;"/"&amp;TEXT(MONTH(_xlfn.MINIFS(Consolidado!$B$5:$B$1000,Consolidado!$E$5:$E$1000,$B24,Consolidado!$AA$5:$AA$1000,P$5,Consolidado!$C$5:$C$1000,"Otros")),"00")&amp;IF(_xlfn.MAXIFS(Consolidado!$B$5:$B$1000,Consolidado!$E$5:$E$1000,$B24,Consolidado!$AA$5:$AA$1000,P$5,Consolidado!$C$5:$C$1000,"Otros")&lt;&gt;_xlfn.MINIFS(Consolidado!$B$5:$B$1000,Consolidado!$E$5:$E$1000,$B24,Consolidado!$AA$5:$AA$1000,P$5,Consolidado!$C$5:$C$1000,"Otros")," y "&amp;TEXT(DAY(_xlfn.MAXIFS(Consolidado!$B$5:$B$1000,Consolidado!$E$5:$E$1000,$B24,Consolidado!$AA$5:$AA$1000,P$5,Consolidado!$C$5:$C$1000,"Otros")),"00")&amp;"/"&amp;TEXT(MONTH(_xlfn.MAXIFS(Consolidado!$B$5:$B$1000,Consolidado!$E$5:$E$1000,$B24,Consolidado!$AA$5:$AA$1000,P$5,Consolidado!$C$5:$C$1000,"Otros")),"00"),""),""))</f>
        <v/>
      </c>
      <c r="Q24" s="37" t="str">
        <f aca="false">_xlfn.TEXTJOIN(" +"&amp;CHAR(10),TRUE(),IF(SUMIFS(Consolidado!$AD$5:$AD$1000,Consolidado!$E$5:$E$1000,$B24,Consolidado!$AA$5:$AA$1000,Q$5,Consolidado!$C$5:$C$1000,"Auditoría Interna")&gt;0,"Interna "&amp;TEXT(DAY(_xlfn.MINIFS(Consolidado!$B$5:$B$1000,Consolidado!$E$5:$E$1000,$B24,Consolidado!$AA$5:$AA$1000,Q$5,Consolidado!$C$5:$C$1000,"Auditoría Interna")),"00")&amp;"/"&amp;TEXT(MONTH(_xlfn.MINIFS(Consolidado!$B$5:$B$1000,Consolidado!$E$5:$E$1000,$B24,Consolidado!$AA$5:$AA$1000,Q$5,Consolidado!$C$5:$C$1000,"Auditoría Interna")),"00")&amp;IF(_xlfn.MAXIFS(Consolidado!$B$5:$B$1000,Consolidado!$E$5:$E$1000,$B24,Consolidado!$AA$5:$AA$1000,Q$5,Consolidado!$C$5:$C$1000,"Auditoría Interna")&lt;&gt;_xlfn.MINIFS(Consolidado!$B$5:$B$1000,Consolidado!$E$5:$E$1000,$B24,Consolidado!$AA$5:$AA$1000,Q$5,Consolidado!$C$5:$C$1000,"Auditoría Interna")," y "&amp;TEXT(DAY(_xlfn.MAXIFS(Consolidado!$B$5:$B$1000,Consolidado!$E$5:$E$1000,$B24,Consolidado!$AA$5:$AA$1000,Q$5,Consolidado!$C$5:$C$1000,"Auditoría Interna")),"00")&amp;"/"&amp;TEXT(MONTH(_xlfn.MAXIFS(Consolidado!$B$5:$B$1000,Consolidado!$E$5:$E$1000,$B24,Consolidado!$AA$5:$AA$1000,Q$5,Consolidado!$C$5:$C$1000,"Auditoría Interna")),"00"),""),""),IF(SUMIFS(Consolidado!$AD$5:$AD$1000,Consolidado!$E$5:$E$1000,$B24,Consolidado!$AA$5:$AA$1000,Q$5,Consolidado!$C$5:$C$1000,"Auditoría Externa")&gt;0,"Externa "&amp;TEXT(DAY(_xlfn.MINIFS(Consolidado!$B$5:$B$1000,Consolidado!$E$5:$E$1000,$B24,Consolidado!$AA$5:$AA$1000,Q$5,Consolidado!$C$5:$C$1000,"Auditoría Externa")),"00")&amp;"/"&amp;TEXT(MONTH(_xlfn.MINIFS(Consolidado!$B$5:$B$1000,Consolidado!$E$5:$E$1000,$B24,Consolidado!$AA$5:$AA$1000,Q$5,Consolidado!$C$5:$C$1000,"Auditoría Externa")),"00")&amp;IF(_xlfn.MAXIFS(Consolidado!$B$5:$B$1000,Consolidado!$E$5:$E$1000,$B24,Consolidado!$AA$5:$AA$1000,Q$5,Consolidado!$C$5:$C$1000,"Auditoría Externa")&lt;&gt;_xlfn.MINIFS(Consolidado!$B$5:$B$1000,Consolidado!$E$5:$E$1000,$B24,Consolidado!$AA$5:$AA$1000,Q$5,Consolidado!$C$5:$C$1000,"Auditoría Externa")," y "&amp;TEXT(DAY(_xlfn.MAXIFS(Consolidado!$B$5:$B$1000,Consolidado!$E$5:$E$1000,$B24,Consolidado!$AA$5:$AA$1000,Q$5,Consolidado!$C$5:$C$1000,"Auditoría Externa")),"00")&amp;"/"&amp;TEXT(MONTH(_xlfn.MAXIFS(Consolidado!$B$5:$B$1000,Consolidado!$E$5:$E$1000,$B24,Consolidado!$AA$5:$AA$1000,Q$5,Consolidado!$C$5:$C$1000,"Auditoría Externa")),"00"),""),""),IF(SUMIFS(Consolidado!$AD$5:$AD$1000,Consolidado!$E$5:$E$1000,$B24,Consolidado!$AA$5:$AA$1000,Q$5,Consolidado!$C$5:$C$1000,"SSF")&gt;0,"SSF "&amp;TEXT(DAY(_xlfn.MINIFS(Consolidado!$B$5:$B$1000,Consolidado!$E$5:$E$1000,$B24,Consolidado!$AA$5:$AA$1000,Q$5,Consolidado!$C$5:$C$1000,"SSF")),"00")&amp;"/"&amp;TEXT(MONTH(_xlfn.MINIFS(Consolidado!$B$5:$B$1000,Consolidado!$E$5:$E$1000,$B24,Consolidado!$AA$5:$AA$1000,Q$5,Consolidado!$C$5:$C$1000,"SSF")),"00")&amp;IF(_xlfn.MAXIFS(Consolidado!$B$5:$B$1000,Consolidado!$E$5:$E$1000,$B24,Consolidado!$AA$5:$AA$1000,Q$5,Consolidado!$C$5:$C$1000,"SSF")&lt;&gt;_xlfn.MINIFS(Consolidado!$B$5:$B$1000,Consolidado!$E$5:$E$1000,$B24,Consolidado!$AA$5:$AA$1000,Q$5,Consolidado!$C$5:$C$1000,"SSF")," y "&amp;TEXT(DAY(_xlfn.MAXIFS(Consolidado!$B$5:$B$1000,Consolidado!$E$5:$E$1000,$B24,Consolidado!$AA$5:$AA$1000,Q$5,Consolidado!$C$5:$C$1000,"SSF")),"00")&amp;"/"&amp;TEXT(MONTH(_xlfn.MAXIFS(Consolidado!$B$5:$B$1000,Consolidado!$E$5:$E$1000,$B24,Consolidado!$AA$5:$AA$1000,Q$5,Consolidado!$C$5:$C$1000,"SSF")),"00"),""),""),IF(SUMIFS(Consolidado!$AD$5:$AD$1000,Consolidado!$E$5:$E$1000,$B24,Consolidado!$AA$5:$AA$1000,Q$5,Consolidado!$C$5:$C$1000,"Comité de Supervisión")&gt;0,"Comité Sup. "&amp;TEXT(DAY(_xlfn.MINIFS(Consolidado!$B$5:$B$1000,Consolidado!$E$5:$E$1000,$B24,Consolidado!$AA$5:$AA$1000,Q$5,Consolidado!$C$5:$C$1000,"Comité de Supervisión")),"00")&amp;"/"&amp;TEXT(MONTH(_xlfn.MINIFS(Consolidado!$B$5:$B$1000,Consolidado!$E$5:$E$1000,$B24,Consolidado!$AA$5:$AA$1000,Q$5,Consolidado!$C$5:$C$1000,"Comité de Supervisión")),"00")&amp;IF(_xlfn.MAXIFS(Consolidado!$B$5:$B$1000,Consolidado!$E$5:$E$1000,$B24,Consolidado!$AA$5:$AA$1000,Q$5,Consolidado!$C$5:$C$1000,"Comité de Supervisión")&lt;&gt;_xlfn.MINIFS(Consolidado!$B$5:$B$1000,Consolidado!$E$5:$E$1000,$B24,Consolidado!$AA$5:$AA$1000,Q$5,Consolidado!$C$5:$C$1000,"Comité de Supervisión")," y "&amp;TEXT(DAY(_xlfn.MAXIFS(Consolidado!$B$5:$B$1000,Consolidado!$E$5:$E$1000,$B24,Consolidado!$AA$5:$AA$1000,Q$5,Consolidado!$C$5:$C$1000,"Comité de Supervisión")),"00")&amp;"/"&amp;TEXT(MONTH(_xlfn.MAXIFS(Consolidado!$B$5:$B$1000,Consolidado!$E$5:$E$1000,$B24,Consolidado!$AA$5:$AA$1000,Q$5,Consolidado!$C$5:$C$1000,"Comité de Supervisión")),"00"),""),""),IF(SUMIFS(Consolidado!$AD$5:$AD$1000,Consolidado!$E$5:$E$1000,$B24,Consolidado!$AA$5:$AA$1000,Q$5,Consolidado!$C$5:$C$1000,"Consejo de Administración")&gt;0,"Consejo "&amp;TEXT(DAY(_xlfn.MINIFS(Consolidado!$B$5:$B$1000,Consolidado!$E$5:$E$1000,$B24,Consolidado!$AA$5:$AA$1000,Q$5,Consolidado!$C$5:$C$1000,"Consejo de Administración")),"00")&amp;"/"&amp;TEXT(MONTH(_xlfn.MINIFS(Consolidado!$B$5:$B$1000,Consolidado!$E$5:$E$1000,$B24,Consolidado!$AA$5:$AA$1000,Q$5,Consolidado!$C$5:$C$1000,"Consejo de Administración")),"00")&amp;IF(_xlfn.MAXIFS(Consolidado!$B$5:$B$1000,Consolidado!$E$5:$E$1000,$B24,Consolidado!$AA$5:$AA$1000,Q$5,Consolidado!$C$5:$C$1000,"Consejo de Administración")&lt;&gt;_xlfn.MINIFS(Consolidado!$B$5:$B$1000,Consolidado!$E$5:$E$1000,$B24,Consolidado!$AA$5:$AA$1000,Q$5,Consolidado!$C$5:$C$1000,"Consejo de Administración")," y "&amp;TEXT(DAY(_xlfn.MAXIFS(Consolidado!$B$5:$B$1000,Consolidado!$E$5:$E$1000,$B24,Consolidado!$AA$5:$AA$1000,Q$5,Consolidado!$C$5:$C$1000,"Consejo de Administración")),"00")&amp;"/"&amp;TEXT(MONTH(_xlfn.MAXIFS(Consolidado!$B$5:$B$1000,Consolidado!$E$5:$E$1000,$B24,Consolidado!$AA$5:$AA$1000,Q$5,Consolidado!$C$5:$C$1000,"Consejo de Administración")),"00"),""),""),IF(SUMIFS(Consolidado!$AD$5:$AD$1000,Consolidado!$E$5:$E$1000,$B24,Consolidado!$AA$5:$AA$1000,Q$5,Consolidado!$C$5:$C$1000,"Otros")&gt;0,"Otros "&amp;TEXT(DAY(_xlfn.MINIFS(Consolidado!$B$5:$B$1000,Consolidado!$E$5:$E$1000,$B24,Consolidado!$AA$5:$AA$1000,Q$5,Consolidado!$C$5:$C$1000,"Otros")),"00")&amp;"/"&amp;TEXT(MONTH(_xlfn.MINIFS(Consolidado!$B$5:$B$1000,Consolidado!$E$5:$E$1000,$B24,Consolidado!$AA$5:$AA$1000,Q$5,Consolidado!$C$5:$C$1000,"Otros")),"00")&amp;IF(_xlfn.MAXIFS(Consolidado!$B$5:$B$1000,Consolidado!$E$5:$E$1000,$B24,Consolidado!$AA$5:$AA$1000,Q$5,Consolidado!$C$5:$C$1000,"Otros")&lt;&gt;_xlfn.MINIFS(Consolidado!$B$5:$B$1000,Consolidado!$E$5:$E$1000,$B24,Consolidado!$AA$5:$AA$1000,Q$5,Consolidado!$C$5:$C$1000,"Otros")," y "&amp;TEXT(DAY(_xlfn.MAXIFS(Consolidado!$B$5:$B$1000,Consolidado!$E$5:$E$1000,$B24,Consolidado!$AA$5:$AA$1000,Q$5,Consolidado!$C$5:$C$1000,"Otros")),"00")&amp;"/"&amp;TEXT(MONTH(_xlfn.MAXIFS(Consolidado!$B$5:$B$1000,Consolidado!$E$5:$E$1000,$B24,Consolidado!$AA$5:$AA$1000,Q$5,Consolidado!$C$5:$C$1000,"Otros")),"00"),""),""))</f>
        <v/>
      </c>
      <c r="R24" s="37" t="str">
        <f aca="false">_xlfn.TEXTJOIN(" +"&amp;CHAR(10),TRUE(),IF(SUMIFS(Consolidado!$AD$5:$AD$1000,Consolidado!$E$5:$E$1000,$B24,Consolidado!$AA$5:$AA$1000,R$5,Consolidado!$C$5:$C$1000,"Auditoría Interna")&gt;0,"Interna "&amp;TEXT(DAY(_xlfn.MINIFS(Consolidado!$B$5:$B$1000,Consolidado!$E$5:$E$1000,$B24,Consolidado!$AA$5:$AA$1000,R$5,Consolidado!$C$5:$C$1000,"Auditoría Interna")),"00")&amp;"/"&amp;TEXT(MONTH(_xlfn.MINIFS(Consolidado!$B$5:$B$1000,Consolidado!$E$5:$E$1000,$B24,Consolidado!$AA$5:$AA$1000,R$5,Consolidado!$C$5:$C$1000,"Auditoría Interna")),"00")&amp;IF(_xlfn.MAXIFS(Consolidado!$B$5:$B$1000,Consolidado!$E$5:$E$1000,$B24,Consolidado!$AA$5:$AA$1000,R$5,Consolidado!$C$5:$C$1000,"Auditoría Interna")&lt;&gt;_xlfn.MINIFS(Consolidado!$B$5:$B$1000,Consolidado!$E$5:$E$1000,$B24,Consolidado!$AA$5:$AA$1000,R$5,Consolidado!$C$5:$C$1000,"Auditoría Interna")," y "&amp;TEXT(DAY(_xlfn.MAXIFS(Consolidado!$B$5:$B$1000,Consolidado!$E$5:$E$1000,$B24,Consolidado!$AA$5:$AA$1000,R$5,Consolidado!$C$5:$C$1000,"Auditoría Interna")),"00")&amp;"/"&amp;TEXT(MONTH(_xlfn.MAXIFS(Consolidado!$B$5:$B$1000,Consolidado!$E$5:$E$1000,$B24,Consolidado!$AA$5:$AA$1000,R$5,Consolidado!$C$5:$C$1000,"Auditoría Interna")),"00"),""),""),IF(SUMIFS(Consolidado!$AD$5:$AD$1000,Consolidado!$E$5:$E$1000,$B24,Consolidado!$AA$5:$AA$1000,R$5,Consolidado!$C$5:$C$1000,"Auditoría Externa")&gt;0,"Externa "&amp;TEXT(DAY(_xlfn.MINIFS(Consolidado!$B$5:$B$1000,Consolidado!$E$5:$E$1000,$B24,Consolidado!$AA$5:$AA$1000,R$5,Consolidado!$C$5:$C$1000,"Auditoría Externa")),"00")&amp;"/"&amp;TEXT(MONTH(_xlfn.MINIFS(Consolidado!$B$5:$B$1000,Consolidado!$E$5:$E$1000,$B24,Consolidado!$AA$5:$AA$1000,R$5,Consolidado!$C$5:$C$1000,"Auditoría Externa")),"00")&amp;IF(_xlfn.MAXIFS(Consolidado!$B$5:$B$1000,Consolidado!$E$5:$E$1000,$B24,Consolidado!$AA$5:$AA$1000,R$5,Consolidado!$C$5:$C$1000,"Auditoría Externa")&lt;&gt;_xlfn.MINIFS(Consolidado!$B$5:$B$1000,Consolidado!$E$5:$E$1000,$B24,Consolidado!$AA$5:$AA$1000,R$5,Consolidado!$C$5:$C$1000,"Auditoría Externa")," y "&amp;TEXT(DAY(_xlfn.MAXIFS(Consolidado!$B$5:$B$1000,Consolidado!$E$5:$E$1000,$B24,Consolidado!$AA$5:$AA$1000,R$5,Consolidado!$C$5:$C$1000,"Auditoría Externa")),"00")&amp;"/"&amp;TEXT(MONTH(_xlfn.MAXIFS(Consolidado!$B$5:$B$1000,Consolidado!$E$5:$E$1000,$B24,Consolidado!$AA$5:$AA$1000,R$5,Consolidado!$C$5:$C$1000,"Auditoría Externa")),"00"),""),""),IF(SUMIFS(Consolidado!$AD$5:$AD$1000,Consolidado!$E$5:$E$1000,$B24,Consolidado!$AA$5:$AA$1000,R$5,Consolidado!$C$5:$C$1000,"SSF")&gt;0,"SSF "&amp;TEXT(DAY(_xlfn.MINIFS(Consolidado!$B$5:$B$1000,Consolidado!$E$5:$E$1000,$B24,Consolidado!$AA$5:$AA$1000,R$5,Consolidado!$C$5:$C$1000,"SSF")),"00")&amp;"/"&amp;TEXT(MONTH(_xlfn.MINIFS(Consolidado!$B$5:$B$1000,Consolidado!$E$5:$E$1000,$B24,Consolidado!$AA$5:$AA$1000,R$5,Consolidado!$C$5:$C$1000,"SSF")),"00")&amp;IF(_xlfn.MAXIFS(Consolidado!$B$5:$B$1000,Consolidado!$E$5:$E$1000,$B24,Consolidado!$AA$5:$AA$1000,R$5,Consolidado!$C$5:$C$1000,"SSF")&lt;&gt;_xlfn.MINIFS(Consolidado!$B$5:$B$1000,Consolidado!$E$5:$E$1000,$B24,Consolidado!$AA$5:$AA$1000,R$5,Consolidado!$C$5:$C$1000,"SSF")," y "&amp;TEXT(DAY(_xlfn.MAXIFS(Consolidado!$B$5:$B$1000,Consolidado!$E$5:$E$1000,$B24,Consolidado!$AA$5:$AA$1000,R$5,Consolidado!$C$5:$C$1000,"SSF")),"00")&amp;"/"&amp;TEXT(MONTH(_xlfn.MAXIFS(Consolidado!$B$5:$B$1000,Consolidado!$E$5:$E$1000,$B24,Consolidado!$AA$5:$AA$1000,R$5,Consolidado!$C$5:$C$1000,"SSF")),"00"),""),""),IF(SUMIFS(Consolidado!$AD$5:$AD$1000,Consolidado!$E$5:$E$1000,$B24,Consolidado!$AA$5:$AA$1000,R$5,Consolidado!$C$5:$C$1000,"Comité de Supervisión")&gt;0,"Comité Sup. "&amp;TEXT(DAY(_xlfn.MINIFS(Consolidado!$B$5:$B$1000,Consolidado!$E$5:$E$1000,$B24,Consolidado!$AA$5:$AA$1000,R$5,Consolidado!$C$5:$C$1000,"Comité de Supervisión")),"00")&amp;"/"&amp;TEXT(MONTH(_xlfn.MINIFS(Consolidado!$B$5:$B$1000,Consolidado!$E$5:$E$1000,$B24,Consolidado!$AA$5:$AA$1000,R$5,Consolidado!$C$5:$C$1000,"Comité de Supervisión")),"00")&amp;IF(_xlfn.MAXIFS(Consolidado!$B$5:$B$1000,Consolidado!$E$5:$E$1000,$B24,Consolidado!$AA$5:$AA$1000,R$5,Consolidado!$C$5:$C$1000,"Comité de Supervisión")&lt;&gt;_xlfn.MINIFS(Consolidado!$B$5:$B$1000,Consolidado!$E$5:$E$1000,$B24,Consolidado!$AA$5:$AA$1000,R$5,Consolidado!$C$5:$C$1000,"Comité de Supervisión")," y "&amp;TEXT(DAY(_xlfn.MAXIFS(Consolidado!$B$5:$B$1000,Consolidado!$E$5:$E$1000,$B24,Consolidado!$AA$5:$AA$1000,R$5,Consolidado!$C$5:$C$1000,"Comité de Supervisión")),"00")&amp;"/"&amp;TEXT(MONTH(_xlfn.MAXIFS(Consolidado!$B$5:$B$1000,Consolidado!$E$5:$E$1000,$B24,Consolidado!$AA$5:$AA$1000,R$5,Consolidado!$C$5:$C$1000,"Comité de Supervisión")),"00"),""),""),IF(SUMIFS(Consolidado!$AD$5:$AD$1000,Consolidado!$E$5:$E$1000,$B24,Consolidado!$AA$5:$AA$1000,R$5,Consolidado!$C$5:$C$1000,"Consejo de Administración")&gt;0,"Consejo "&amp;TEXT(DAY(_xlfn.MINIFS(Consolidado!$B$5:$B$1000,Consolidado!$E$5:$E$1000,$B24,Consolidado!$AA$5:$AA$1000,R$5,Consolidado!$C$5:$C$1000,"Consejo de Administración")),"00")&amp;"/"&amp;TEXT(MONTH(_xlfn.MINIFS(Consolidado!$B$5:$B$1000,Consolidado!$E$5:$E$1000,$B24,Consolidado!$AA$5:$AA$1000,R$5,Consolidado!$C$5:$C$1000,"Consejo de Administración")),"00")&amp;IF(_xlfn.MAXIFS(Consolidado!$B$5:$B$1000,Consolidado!$E$5:$E$1000,$B24,Consolidado!$AA$5:$AA$1000,R$5,Consolidado!$C$5:$C$1000,"Consejo de Administración")&lt;&gt;_xlfn.MINIFS(Consolidado!$B$5:$B$1000,Consolidado!$E$5:$E$1000,$B24,Consolidado!$AA$5:$AA$1000,R$5,Consolidado!$C$5:$C$1000,"Consejo de Administración")," y "&amp;TEXT(DAY(_xlfn.MAXIFS(Consolidado!$B$5:$B$1000,Consolidado!$E$5:$E$1000,$B24,Consolidado!$AA$5:$AA$1000,R$5,Consolidado!$C$5:$C$1000,"Consejo de Administración")),"00")&amp;"/"&amp;TEXT(MONTH(_xlfn.MAXIFS(Consolidado!$B$5:$B$1000,Consolidado!$E$5:$E$1000,$B24,Consolidado!$AA$5:$AA$1000,R$5,Consolidado!$C$5:$C$1000,"Consejo de Administración")),"00"),""),""),IF(SUMIFS(Consolidado!$AD$5:$AD$1000,Consolidado!$E$5:$E$1000,$B24,Consolidado!$AA$5:$AA$1000,R$5,Consolidado!$C$5:$C$1000,"Otros")&gt;0,"Otros "&amp;TEXT(DAY(_xlfn.MINIFS(Consolidado!$B$5:$B$1000,Consolidado!$E$5:$E$1000,$B24,Consolidado!$AA$5:$AA$1000,R$5,Consolidado!$C$5:$C$1000,"Otros")),"00")&amp;"/"&amp;TEXT(MONTH(_xlfn.MINIFS(Consolidado!$B$5:$B$1000,Consolidado!$E$5:$E$1000,$B24,Consolidado!$AA$5:$AA$1000,R$5,Consolidado!$C$5:$C$1000,"Otros")),"00")&amp;IF(_xlfn.MAXIFS(Consolidado!$B$5:$B$1000,Consolidado!$E$5:$E$1000,$B24,Consolidado!$AA$5:$AA$1000,R$5,Consolidado!$C$5:$C$1000,"Otros")&lt;&gt;_xlfn.MINIFS(Consolidado!$B$5:$B$1000,Consolidado!$E$5:$E$1000,$B24,Consolidado!$AA$5:$AA$1000,R$5,Consolidado!$C$5:$C$1000,"Otros")," y "&amp;TEXT(DAY(_xlfn.MAXIFS(Consolidado!$B$5:$B$1000,Consolidado!$E$5:$E$1000,$B24,Consolidado!$AA$5:$AA$1000,R$5,Consolidado!$C$5:$C$1000,"Otros")),"00")&amp;"/"&amp;TEXT(MONTH(_xlfn.MAXIFS(Consolidado!$B$5:$B$1000,Consolidado!$E$5:$E$1000,$B24,Consolidado!$AA$5:$AA$1000,R$5,Consolidado!$C$5:$C$1000,"Otros")),"00"),""),""))</f>
        <v/>
      </c>
    </row>
    <row r="25" customFormat="false" ht="61.5" hidden="true" customHeight="true" outlineLevel="0" collapsed="false">
      <c r="A25" s="31" t="n">
        <v>20</v>
      </c>
      <c r="B25" s="32" t="str">
        <f aca="false">Catálogos!C21</f>
        <v>Gestión de riesgos específicos (visita integral)</v>
      </c>
      <c r="C25" s="33" t="str">
        <f aca="false">Catálogos!D21</f>
        <v>NRP-20</v>
      </c>
      <c r="D25" s="17" t="n">
        <f aca="false">SUMIFS(Consolidado!$AD$5:$AD$1000,Consolidado!$E$5:$E$1000,B25,Consolidado!$H$5:$H$1000,$C$2)</f>
        <v>2</v>
      </c>
      <c r="E25" s="36" t="str">
        <f aca="false">IF(((SUMIFS(Consolidado!$AD$5:$AD$1000,Consolidado!$E$5:$E$1000,$B25,Consolidado!$C$5:$C$1000,"Auditoría Interna",Consolidado!$H$5:$H$1000,$C$2)&gt;0)+(SUMIFS(Consolidado!$AD$5:$AD$1000,Consolidado!$E$5:$E$1000,$B25,Consolidado!$C$5:$C$1000,"Auditoría Externa",Consolidado!$H$5:$H$1000,$C$2)&gt;0)+(SUMIFS(Consolidado!$AD$5:$AD$1000,Consolidado!$E$5:$E$1000,$B25,Consolidado!$C$5:$C$1000,"SSF",Consolidado!$H$5:$H$1000,$C$2)&gt;0)+(SUMIFS(Consolidado!$AD$5:$AD$1000,Consolidado!$E$5:$E$1000,$B25,Consolidado!$C$5:$C$1000,"Comité de Supervisión",Consolidado!$H$5:$H$1000,$C$2)&gt;0)+(SUMIFS(Consolidado!$AD$5:$AD$1000,Consolidado!$E$5:$E$1000,$B25,Consolidado!$C$5:$C$1000,"Consejo de Administración",Consolidado!$H$5:$H$1000,$C$2)&gt;0)+(SUMIFS(Consolidado!$AD$5:$AD$1000,Consolidado!$E$5:$E$1000,$B25,Consolidado!$C$5:$C$1000,"Otros",Consolidado!$H$5:$H$1000,$C$2)&gt;0))&gt;=2,"Sí","No")</f>
        <v>No</v>
      </c>
      <c r="F25" s="47" t="str">
        <f aca="false" t="array" ref="F25:F25">_xlfn.TEXTJOIN(CHAR(10),TRUE(),IF((Consolidado!$E$5:$E$1000=$B25)*(Consolidado!$H$5:$H$1000=$C$2),Consolidado!$AE$5:$AE$1000,""))</f>
        <v>SSF – 14 de Julio 2026
SSF – 9 de Octubre 2026</v>
      </c>
      <c r="G25" s="37" t="str">
        <f aca="false">_xlfn.TEXTJOIN(" +"&amp;CHAR(10),TRUE(),IF(SUMIFS(Consolidado!$AD$5:$AD$1000,Consolidado!$E$5:$E$1000,$B25,Consolidado!$AA$5:$AA$1000,G$5,Consolidado!$C$5:$C$1000,"Auditoría Interna")&gt;0,"Interna "&amp;TEXT(DAY(_xlfn.MINIFS(Consolidado!$B$5:$B$1000,Consolidado!$E$5:$E$1000,$B25,Consolidado!$AA$5:$AA$1000,G$5,Consolidado!$C$5:$C$1000,"Auditoría Interna")),"00")&amp;"/"&amp;TEXT(MONTH(_xlfn.MINIFS(Consolidado!$B$5:$B$1000,Consolidado!$E$5:$E$1000,$B25,Consolidado!$AA$5:$AA$1000,G$5,Consolidado!$C$5:$C$1000,"Auditoría Interna")),"00")&amp;IF(_xlfn.MAXIFS(Consolidado!$B$5:$B$1000,Consolidado!$E$5:$E$1000,$B25,Consolidado!$AA$5:$AA$1000,G$5,Consolidado!$C$5:$C$1000,"Auditoría Interna")&lt;&gt;_xlfn.MINIFS(Consolidado!$B$5:$B$1000,Consolidado!$E$5:$E$1000,$B25,Consolidado!$AA$5:$AA$1000,G$5,Consolidado!$C$5:$C$1000,"Auditoría Interna")," y "&amp;TEXT(DAY(_xlfn.MAXIFS(Consolidado!$B$5:$B$1000,Consolidado!$E$5:$E$1000,$B25,Consolidado!$AA$5:$AA$1000,G$5,Consolidado!$C$5:$C$1000,"Auditoría Interna")),"00")&amp;"/"&amp;TEXT(MONTH(_xlfn.MAXIFS(Consolidado!$B$5:$B$1000,Consolidado!$E$5:$E$1000,$B25,Consolidado!$AA$5:$AA$1000,G$5,Consolidado!$C$5:$C$1000,"Auditoría Interna")),"00"),""),""),IF(SUMIFS(Consolidado!$AD$5:$AD$1000,Consolidado!$E$5:$E$1000,$B25,Consolidado!$AA$5:$AA$1000,G$5,Consolidado!$C$5:$C$1000,"Auditoría Externa")&gt;0,"Externa "&amp;TEXT(DAY(_xlfn.MINIFS(Consolidado!$B$5:$B$1000,Consolidado!$E$5:$E$1000,$B25,Consolidado!$AA$5:$AA$1000,G$5,Consolidado!$C$5:$C$1000,"Auditoría Externa")),"00")&amp;"/"&amp;TEXT(MONTH(_xlfn.MINIFS(Consolidado!$B$5:$B$1000,Consolidado!$E$5:$E$1000,$B25,Consolidado!$AA$5:$AA$1000,G$5,Consolidado!$C$5:$C$1000,"Auditoría Externa")),"00")&amp;IF(_xlfn.MAXIFS(Consolidado!$B$5:$B$1000,Consolidado!$E$5:$E$1000,$B25,Consolidado!$AA$5:$AA$1000,G$5,Consolidado!$C$5:$C$1000,"Auditoría Externa")&lt;&gt;_xlfn.MINIFS(Consolidado!$B$5:$B$1000,Consolidado!$E$5:$E$1000,$B25,Consolidado!$AA$5:$AA$1000,G$5,Consolidado!$C$5:$C$1000,"Auditoría Externa")," y "&amp;TEXT(DAY(_xlfn.MAXIFS(Consolidado!$B$5:$B$1000,Consolidado!$E$5:$E$1000,$B25,Consolidado!$AA$5:$AA$1000,G$5,Consolidado!$C$5:$C$1000,"Auditoría Externa")),"00")&amp;"/"&amp;TEXT(MONTH(_xlfn.MAXIFS(Consolidado!$B$5:$B$1000,Consolidado!$E$5:$E$1000,$B25,Consolidado!$AA$5:$AA$1000,G$5,Consolidado!$C$5:$C$1000,"Auditoría Externa")),"00"),""),""),IF(SUMIFS(Consolidado!$AD$5:$AD$1000,Consolidado!$E$5:$E$1000,$B25,Consolidado!$AA$5:$AA$1000,G$5,Consolidado!$C$5:$C$1000,"SSF")&gt;0,"SSF "&amp;TEXT(DAY(_xlfn.MINIFS(Consolidado!$B$5:$B$1000,Consolidado!$E$5:$E$1000,$B25,Consolidado!$AA$5:$AA$1000,G$5,Consolidado!$C$5:$C$1000,"SSF")),"00")&amp;"/"&amp;TEXT(MONTH(_xlfn.MINIFS(Consolidado!$B$5:$B$1000,Consolidado!$E$5:$E$1000,$B25,Consolidado!$AA$5:$AA$1000,G$5,Consolidado!$C$5:$C$1000,"SSF")),"00")&amp;IF(_xlfn.MAXIFS(Consolidado!$B$5:$B$1000,Consolidado!$E$5:$E$1000,$B25,Consolidado!$AA$5:$AA$1000,G$5,Consolidado!$C$5:$C$1000,"SSF")&lt;&gt;_xlfn.MINIFS(Consolidado!$B$5:$B$1000,Consolidado!$E$5:$E$1000,$B25,Consolidado!$AA$5:$AA$1000,G$5,Consolidado!$C$5:$C$1000,"SSF")," y "&amp;TEXT(DAY(_xlfn.MAXIFS(Consolidado!$B$5:$B$1000,Consolidado!$E$5:$E$1000,$B25,Consolidado!$AA$5:$AA$1000,G$5,Consolidado!$C$5:$C$1000,"SSF")),"00")&amp;"/"&amp;TEXT(MONTH(_xlfn.MAXIFS(Consolidado!$B$5:$B$1000,Consolidado!$E$5:$E$1000,$B25,Consolidado!$AA$5:$AA$1000,G$5,Consolidado!$C$5:$C$1000,"SSF")),"00"),""),""),IF(SUMIFS(Consolidado!$AD$5:$AD$1000,Consolidado!$E$5:$E$1000,$B25,Consolidado!$AA$5:$AA$1000,G$5,Consolidado!$C$5:$C$1000,"Comité de Supervisión")&gt;0,"Comité Sup. "&amp;TEXT(DAY(_xlfn.MINIFS(Consolidado!$B$5:$B$1000,Consolidado!$E$5:$E$1000,$B25,Consolidado!$AA$5:$AA$1000,G$5,Consolidado!$C$5:$C$1000,"Comité de Supervisión")),"00")&amp;"/"&amp;TEXT(MONTH(_xlfn.MINIFS(Consolidado!$B$5:$B$1000,Consolidado!$E$5:$E$1000,$B25,Consolidado!$AA$5:$AA$1000,G$5,Consolidado!$C$5:$C$1000,"Comité de Supervisión")),"00")&amp;IF(_xlfn.MAXIFS(Consolidado!$B$5:$B$1000,Consolidado!$E$5:$E$1000,$B25,Consolidado!$AA$5:$AA$1000,G$5,Consolidado!$C$5:$C$1000,"Comité de Supervisión")&lt;&gt;_xlfn.MINIFS(Consolidado!$B$5:$B$1000,Consolidado!$E$5:$E$1000,$B25,Consolidado!$AA$5:$AA$1000,G$5,Consolidado!$C$5:$C$1000,"Comité de Supervisión")," y "&amp;TEXT(DAY(_xlfn.MAXIFS(Consolidado!$B$5:$B$1000,Consolidado!$E$5:$E$1000,$B25,Consolidado!$AA$5:$AA$1000,G$5,Consolidado!$C$5:$C$1000,"Comité de Supervisión")),"00")&amp;"/"&amp;TEXT(MONTH(_xlfn.MAXIFS(Consolidado!$B$5:$B$1000,Consolidado!$E$5:$E$1000,$B25,Consolidado!$AA$5:$AA$1000,G$5,Consolidado!$C$5:$C$1000,"Comité de Supervisión")),"00"),""),""),IF(SUMIFS(Consolidado!$AD$5:$AD$1000,Consolidado!$E$5:$E$1000,$B25,Consolidado!$AA$5:$AA$1000,G$5,Consolidado!$C$5:$C$1000,"Consejo de Administración")&gt;0,"Consejo "&amp;TEXT(DAY(_xlfn.MINIFS(Consolidado!$B$5:$B$1000,Consolidado!$E$5:$E$1000,$B25,Consolidado!$AA$5:$AA$1000,G$5,Consolidado!$C$5:$C$1000,"Consejo de Administración")),"00")&amp;"/"&amp;TEXT(MONTH(_xlfn.MINIFS(Consolidado!$B$5:$B$1000,Consolidado!$E$5:$E$1000,$B25,Consolidado!$AA$5:$AA$1000,G$5,Consolidado!$C$5:$C$1000,"Consejo de Administración")),"00")&amp;IF(_xlfn.MAXIFS(Consolidado!$B$5:$B$1000,Consolidado!$E$5:$E$1000,$B25,Consolidado!$AA$5:$AA$1000,G$5,Consolidado!$C$5:$C$1000,"Consejo de Administración")&lt;&gt;_xlfn.MINIFS(Consolidado!$B$5:$B$1000,Consolidado!$E$5:$E$1000,$B25,Consolidado!$AA$5:$AA$1000,G$5,Consolidado!$C$5:$C$1000,"Consejo de Administración")," y "&amp;TEXT(DAY(_xlfn.MAXIFS(Consolidado!$B$5:$B$1000,Consolidado!$E$5:$E$1000,$B25,Consolidado!$AA$5:$AA$1000,G$5,Consolidado!$C$5:$C$1000,"Consejo de Administración")),"00")&amp;"/"&amp;TEXT(MONTH(_xlfn.MAXIFS(Consolidado!$B$5:$B$1000,Consolidado!$E$5:$E$1000,$B25,Consolidado!$AA$5:$AA$1000,G$5,Consolidado!$C$5:$C$1000,"Consejo de Administración")),"00"),""),""),IF(SUMIFS(Consolidado!$AD$5:$AD$1000,Consolidado!$E$5:$E$1000,$B25,Consolidado!$AA$5:$AA$1000,G$5,Consolidado!$C$5:$C$1000,"Otros")&gt;0,"Otros "&amp;TEXT(DAY(_xlfn.MINIFS(Consolidado!$B$5:$B$1000,Consolidado!$E$5:$E$1000,$B25,Consolidado!$AA$5:$AA$1000,G$5,Consolidado!$C$5:$C$1000,"Otros")),"00")&amp;"/"&amp;TEXT(MONTH(_xlfn.MINIFS(Consolidado!$B$5:$B$1000,Consolidado!$E$5:$E$1000,$B25,Consolidado!$AA$5:$AA$1000,G$5,Consolidado!$C$5:$C$1000,"Otros")),"00")&amp;IF(_xlfn.MAXIFS(Consolidado!$B$5:$B$1000,Consolidado!$E$5:$E$1000,$B25,Consolidado!$AA$5:$AA$1000,G$5,Consolidado!$C$5:$C$1000,"Otros")&lt;&gt;_xlfn.MINIFS(Consolidado!$B$5:$B$1000,Consolidado!$E$5:$E$1000,$B25,Consolidado!$AA$5:$AA$1000,G$5,Consolidado!$C$5:$C$1000,"Otros")," y "&amp;TEXT(DAY(_xlfn.MAXIFS(Consolidado!$B$5:$B$1000,Consolidado!$E$5:$E$1000,$B25,Consolidado!$AA$5:$AA$1000,G$5,Consolidado!$C$5:$C$1000,"Otros")),"00")&amp;"/"&amp;TEXT(MONTH(_xlfn.MAXIFS(Consolidado!$B$5:$B$1000,Consolidado!$E$5:$E$1000,$B25,Consolidado!$AA$5:$AA$1000,G$5,Consolidado!$C$5:$C$1000,"Otros")),"00"),""),""))</f>
        <v/>
      </c>
      <c r="H25" s="37" t="str">
        <f aca="false">_xlfn.TEXTJOIN(" +"&amp;CHAR(10),TRUE(),IF(SUMIFS(Consolidado!$AD$5:$AD$1000,Consolidado!$E$5:$E$1000,$B25,Consolidado!$AA$5:$AA$1000,H$5,Consolidado!$C$5:$C$1000,"Auditoría Interna")&gt;0,"Interna "&amp;TEXT(DAY(_xlfn.MINIFS(Consolidado!$B$5:$B$1000,Consolidado!$E$5:$E$1000,$B25,Consolidado!$AA$5:$AA$1000,H$5,Consolidado!$C$5:$C$1000,"Auditoría Interna")),"00")&amp;"/"&amp;TEXT(MONTH(_xlfn.MINIFS(Consolidado!$B$5:$B$1000,Consolidado!$E$5:$E$1000,$B25,Consolidado!$AA$5:$AA$1000,H$5,Consolidado!$C$5:$C$1000,"Auditoría Interna")),"00")&amp;IF(_xlfn.MAXIFS(Consolidado!$B$5:$B$1000,Consolidado!$E$5:$E$1000,$B25,Consolidado!$AA$5:$AA$1000,H$5,Consolidado!$C$5:$C$1000,"Auditoría Interna")&lt;&gt;_xlfn.MINIFS(Consolidado!$B$5:$B$1000,Consolidado!$E$5:$E$1000,$B25,Consolidado!$AA$5:$AA$1000,H$5,Consolidado!$C$5:$C$1000,"Auditoría Interna")," y "&amp;TEXT(DAY(_xlfn.MAXIFS(Consolidado!$B$5:$B$1000,Consolidado!$E$5:$E$1000,$B25,Consolidado!$AA$5:$AA$1000,H$5,Consolidado!$C$5:$C$1000,"Auditoría Interna")),"00")&amp;"/"&amp;TEXT(MONTH(_xlfn.MAXIFS(Consolidado!$B$5:$B$1000,Consolidado!$E$5:$E$1000,$B25,Consolidado!$AA$5:$AA$1000,H$5,Consolidado!$C$5:$C$1000,"Auditoría Interna")),"00"),""),""),IF(SUMIFS(Consolidado!$AD$5:$AD$1000,Consolidado!$E$5:$E$1000,$B25,Consolidado!$AA$5:$AA$1000,H$5,Consolidado!$C$5:$C$1000,"Auditoría Externa")&gt;0,"Externa "&amp;TEXT(DAY(_xlfn.MINIFS(Consolidado!$B$5:$B$1000,Consolidado!$E$5:$E$1000,$B25,Consolidado!$AA$5:$AA$1000,H$5,Consolidado!$C$5:$C$1000,"Auditoría Externa")),"00")&amp;"/"&amp;TEXT(MONTH(_xlfn.MINIFS(Consolidado!$B$5:$B$1000,Consolidado!$E$5:$E$1000,$B25,Consolidado!$AA$5:$AA$1000,H$5,Consolidado!$C$5:$C$1000,"Auditoría Externa")),"00")&amp;IF(_xlfn.MAXIFS(Consolidado!$B$5:$B$1000,Consolidado!$E$5:$E$1000,$B25,Consolidado!$AA$5:$AA$1000,H$5,Consolidado!$C$5:$C$1000,"Auditoría Externa")&lt;&gt;_xlfn.MINIFS(Consolidado!$B$5:$B$1000,Consolidado!$E$5:$E$1000,$B25,Consolidado!$AA$5:$AA$1000,H$5,Consolidado!$C$5:$C$1000,"Auditoría Externa")," y "&amp;TEXT(DAY(_xlfn.MAXIFS(Consolidado!$B$5:$B$1000,Consolidado!$E$5:$E$1000,$B25,Consolidado!$AA$5:$AA$1000,H$5,Consolidado!$C$5:$C$1000,"Auditoría Externa")),"00")&amp;"/"&amp;TEXT(MONTH(_xlfn.MAXIFS(Consolidado!$B$5:$B$1000,Consolidado!$E$5:$E$1000,$B25,Consolidado!$AA$5:$AA$1000,H$5,Consolidado!$C$5:$C$1000,"Auditoría Externa")),"00"),""),""),IF(SUMIFS(Consolidado!$AD$5:$AD$1000,Consolidado!$E$5:$E$1000,$B25,Consolidado!$AA$5:$AA$1000,H$5,Consolidado!$C$5:$C$1000,"SSF")&gt;0,"SSF "&amp;TEXT(DAY(_xlfn.MINIFS(Consolidado!$B$5:$B$1000,Consolidado!$E$5:$E$1000,$B25,Consolidado!$AA$5:$AA$1000,H$5,Consolidado!$C$5:$C$1000,"SSF")),"00")&amp;"/"&amp;TEXT(MONTH(_xlfn.MINIFS(Consolidado!$B$5:$B$1000,Consolidado!$E$5:$E$1000,$B25,Consolidado!$AA$5:$AA$1000,H$5,Consolidado!$C$5:$C$1000,"SSF")),"00")&amp;IF(_xlfn.MAXIFS(Consolidado!$B$5:$B$1000,Consolidado!$E$5:$E$1000,$B25,Consolidado!$AA$5:$AA$1000,H$5,Consolidado!$C$5:$C$1000,"SSF")&lt;&gt;_xlfn.MINIFS(Consolidado!$B$5:$B$1000,Consolidado!$E$5:$E$1000,$B25,Consolidado!$AA$5:$AA$1000,H$5,Consolidado!$C$5:$C$1000,"SSF")," y "&amp;TEXT(DAY(_xlfn.MAXIFS(Consolidado!$B$5:$B$1000,Consolidado!$E$5:$E$1000,$B25,Consolidado!$AA$5:$AA$1000,H$5,Consolidado!$C$5:$C$1000,"SSF")),"00")&amp;"/"&amp;TEXT(MONTH(_xlfn.MAXIFS(Consolidado!$B$5:$B$1000,Consolidado!$E$5:$E$1000,$B25,Consolidado!$AA$5:$AA$1000,H$5,Consolidado!$C$5:$C$1000,"SSF")),"00"),""),""),IF(SUMIFS(Consolidado!$AD$5:$AD$1000,Consolidado!$E$5:$E$1000,$B25,Consolidado!$AA$5:$AA$1000,H$5,Consolidado!$C$5:$C$1000,"Comité de Supervisión")&gt;0,"Comité Sup. "&amp;TEXT(DAY(_xlfn.MINIFS(Consolidado!$B$5:$B$1000,Consolidado!$E$5:$E$1000,$B25,Consolidado!$AA$5:$AA$1000,H$5,Consolidado!$C$5:$C$1000,"Comité de Supervisión")),"00")&amp;"/"&amp;TEXT(MONTH(_xlfn.MINIFS(Consolidado!$B$5:$B$1000,Consolidado!$E$5:$E$1000,$B25,Consolidado!$AA$5:$AA$1000,H$5,Consolidado!$C$5:$C$1000,"Comité de Supervisión")),"00")&amp;IF(_xlfn.MAXIFS(Consolidado!$B$5:$B$1000,Consolidado!$E$5:$E$1000,$B25,Consolidado!$AA$5:$AA$1000,H$5,Consolidado!$C$5:$C$1000,"Comité de Supervisión")&lt;&gt;_xlfn.MINIFS(Consolidado!$B$5:$B$1000,Consolidado!$E$5:$E$1000,$B25,Consolidado!$AA$5:$AA$1000,H$5,Consolidado!$C$5:$C$1000,"Comité de Supervisión")," y "&amp;TEXT(DAY(_xlfn.MAXIFS(Consolidado!$B$5:$B$1000,Consolidado!$E$5:$E$1000,$B25,Consolidado!$AA$5:$AA$1000,H$5,Consolidado!$C$5:$C$1000,"Comité de Supervisión")),"00")&amp;"/"&amp;TEXT(MONTH(_xlfn.MAXIFS(Consolidado!$B$5:$B$1000,Consolidado!$E$5:$E$1000,$B25,Consolidado!$AA$5:$AA$1000,H$5,Consolidado!$C$5:$C$1000,"Comité de Supervisión")),"00"),""),""),IF(SUMIFS(Consolidado!$AD$5:$AD$1000,Consolidado!$E$5:$E$1000,$B25,Consolidado!$AA$5:$AA$1000,H$5,Consolidado!$C$5:$C$1000,"Consejo de Administración")&gt;0,"Consejo "&amp;TEXT(DAY(_xlfn.MINIFS(Consolidado!$B$5:$B$1000,Consolidado!$E$5:$E$1000,$B25,Consolidado!$AA$5:$AA$1000,H$5,Consolidado!$C$5:$C$1000,"Consejo de Administración")),"00")&amp;"/"&amp;TEXT(MONTH(_xlfn.MINIFS(Consolidado!$B$5:$B$1000,Consolidado!$E$5:$E$1000,$B25,Consolidado!$AA$5:$AA$1000,H$5,Consolidado!$C$5:$C$1000,"Consejo de Administración")),"00")&amp;IF(_xlfn.MAXIFS(Consolidado!$B$5:$B$1000,Consolidado!$E$5:$E$1000,$B25,Consolidado!$AA$5:$AA$1000,H$5,Consolidado!$C$5:$C$1000,"Consejo de Administración")&lt;&gt;_xlfn.MINIFS(Consolidado!$B$5:$B$1000,Consolidado!$E$5:$E$1000,$B25,Consolidado!$AA$5:$AA$1000,H$5,Consolidado!$C$5:$C$1000,"Consejo de Administración")," y "&amp;TEXT(DAY(_xlfn.MAXIFS(Consolidado!$B$5:$B$1000,Consolidado!$E$5:$E$1000,$B25,Consolidado!$AA$5:$AA$1000,H$5,Consolidado!$C$5:$C$1000,"Consejo de Administración")),"00")&amp;"/"&amp;TEXT(MONTH(_xlfn.MAXIFS(Consolidado!$B$5:$B$1000,Consolidado!$E$5:$E$1000,$B25,Consolidado!$AA$5:$AA$1000,H$5,Consolidado!$C$5:$C$1000,"Consejo de Administración")),"00"),""),""),IF(SUMIFS(Consolidado!$AD$5:$AD$1000,Consolidado!$E$5:$E$1000,$B25,Consolidado!$AA$5:$AA$1000,H$5,Consolidado!$C$5:$C$1000,"Otros")&gt;0,"Otros "&amp;TEXT(DAY(_xlfn.MINIFS(Consolidado!$B$5:$B$1000,Consolidado!$E$5:$E$1000,$B25,Consolidado!$AA$5:$AA$1000,H$5,Consolidado!$C$5:$C$1000,"Otros")),"00")&amp;"/"&amp;TEXT(MONTH(_xlfn.MINIFS(Consolidado!$B$5:$B$1000,Consolidado!$E$5:$E$1000,$B25,Consolidado!$AA$5:$AA$1000,H$5,Consolidado!$C$5:$C$1000,"Otros")),"00")&amp;IF(_xlfn.MAXIFS(Consolidado!$B$5:$B$1000,Consolidado!$E$5:$E$1000,$B25,Consolidado!$AA$5:$AA$1000,H$5,Consolidado!$C$5:$C$1000,"Otros")&lt;&gt;_xlfn.MINIFS(Consolidado!$B$5:$B$1000,Consolidado!$E$5:$E$1000,$B25,Consolidado!$AA$5:$AA$1000,H$5,Consolidado!$C$5:$C$1000,"Otros")," y "&amp;TEXT(DAY(_xlfn.MAXIFS(Consolidado!$B$5:$B$1000,Consolidado!$E$5:$E$1000,$B25,Consolidado!$AA$5:$AA$1000,H$5,Consolidado!$C$5:$C$1000,"Otros")),"00")&amp;"/"&amp;TEXT(MONTH(_xlfn.MAXIFS(Consolidado!$B$5:$B$1000,Consolidado!$E$5:$E$1000,$B25,Consolidado!$AA$5:$AA$1000,H$5,Consolidado!$C$5:$C$1000,"Otros")),"00"),""),""))</f>
        <v/>
      </c>
      <c r="I25" s="37" t="str">
        <f aca="false">_xlfn.TEXTJOIN(" +"&amp;CHAR(10),TRUE(),IF(SUMIFS(Consolidado!$AD$5:$AD$1000,Consolidado!$E$5:$E$1000,$B25,Consolidado!$AA$5:$AA$1000,I$5,Consolidado!$C$5:$C$1000,"Auditoría Interna")&gt;0,"Interna "&amp;TEXT(DAY(_xlfn.MINIFS(Consolidado!$B$5:$B$1000,Consolidado!$E$5:$E$1000,$B25,Consolidado!$AA$5:$AA$1000,I$5,Consolidado!$C$5:$C$1000,"Auditoría Interna")),"00")&amp;"/"&amp;TEXT(MONTH(_xlfn.MINIFS(Consolidado!$B$5:$B$1000,Consolidado!$E$5:$E$1000,$B25,Consolidado!$AA$5:$AA$1000,I$5,Consolidado!$C$5:$C$1000,"Auditoría Interna")),"00")&amp;IF(_xlfn.MAXIFS(Consolidado!$B$5:$B$1000,Consolidado!$E$5:$E$1000,$B25,Consolidado!$AA$5:$AA$1000,I$5,Consolidado!$C$5:$C$1000,"Auditoría Interna")&lt;&gt;_xlfn.MINIFS(Consolidado!$B$5:$B$1000,Consolidado!$E$5:$E$1000,$B25,Consolidado!$AA$5:$AA$1000,I$5,Consolidado!$C$5:$C$1000,"Auditoría Interna")," y "&amp;TEXT(DAY(_xlfn.MAXIFS(Consolidado!$B$5:$B$1000,Consolidado!$E$5:$E$1000,$B25,Consolidado!$AA$5:$AA$1000,I$5,Consolidado!$C$5:$C$1000,"Auditoría Interna")),"00")&amp;"/"&amp;TEXT(MONTH(_xlfn.MAXIFS(Consolidado!$B$5:$B$1000,Consolidado!$E$5:$E$1000,$B25,Consolidado!$AA$5:$AA$1000,I$5,Consolidado!$C$5:$C$1000,"Auditoría Interna")),"00"),""),""),IF(SUMIFS(Consolidado!$AD$5:$AD$1000,Consolidado!$E$5:$E$1000,$B25,Consolidado!$AA$5:$AA$1000,I$5,Consolidado!$C$5:$C$1000,"Auditoría Externa")&gt;0,"Externa "&amp;TEXT(DAY(_xlfn.MINIFS(Consolidado!$B$5:$B$1000,Consolidado!$E$5:$E$1000,$B25,Consolidado!$AA$5:$AA$1000,I$5,Consolidado!$C$5:$C$1000,"Auditoría Externa")),"00")&amp;"/"&amp;TEXT(MONTH(_xlfn.MINIFS(Consolidado!$B$5:$B$1000,Consolidado!$E$5:$E$1000,$B25,Consolidado!$AA$5:$AA$1000,I$5,Consolidado!$C$5:$C$1000,"Auditoría Externa")),"00")&amp;IF(_xlfn.MAXIFS(Consolidado!$B$5:$B$1000,Consolidado!$E$5:$E$1000,$B25,Consolidado!$AA$5:$AA$1000,I$5,Consolidado!$C$5:$C$1000,"Auditoría Externa")&lt;&gt;_xlfn.MINIFS(Consolidado!$B$5:$B$1000,Consolidado!$E$5:$E$1000,$B25,Consolidado!$AA$5:$AA$1000,I$5,Consolidado!$C$5:$C$1000,"Auditoría Externa")," y "&amp;TEXT(DAY(_xlfn.MAXIFS(Consolidado!$B$5:$B$1000,Consolidado!$E$5:$E$1000,$B25,Consolidado!$AA$5:$AA$1000,I$5,Consolidado!$C$5:$C$1000,"Auditoría Externa")),"00")&amp;"/"&amp;TEXT(MONTH(_xlfn.MAXIFS(Consolidado!$B$5:$B$1000,Consolidado!$E$5:$E$1000,$B25,Consolidado!$AA$5:$AA$1000,I$5,Consolidado!$C$5:$C$1000,"Auditoría Externa")),"00"),""),""),IF(SUMIFS(Consolidado!$AD$5:$AD$1000,Consolidado!$E$5:$E$1000,$B25,Consolidado!$AA$5:$AA$1000,I$5,Consolidado!$C$5:$C$1000,"SSF")&gt;0,"SSF "&amp;TEXT(DAY(_xlfn.MINIFS(Consolidado!$B$5:$B$1000,Consolidado!$E$5:$E$1000,$B25,Consolidado!$AA$5:$AA$1000,I$5,Consolidado!$C$5:$C$1000,"SSF")),"00")&amp;"/"&amp;TEXT(MONTH(_xlfn.MINIFS(Consolidado!$B$5:$B$1000,Consolidado!$E$5:$E$1000,$B25,Consolidado!$AA$5:$AA$1000,I$5,Consolidado!$C$5:$C$1000,"SSF")),"00")&amp;IF(_xlfn.MAXIFS(Consolidado!$B$5:$B$1000,Consolidado!$E$5:$E$1000,$B25,Consolidado!$AA$5:$AA$1000,I$5,Consolidado!$C$5:$C$1000,"SSF")&lt;&gt;_xlfn.MINIFS(Consolidado!$B$5:$B$1000,Consolidado!$E$5:$E$1000,$B25,Consolidado!$AA$5:$AA$1000,I$5,Consolidado!$C$5:$C$1000,"SSF")," y "&amp;TEXT(DAY(_xlfn.MAXIFS(Consolidado!$B$5:$B$1000,Consolidado!$E$5:$E$1000,$B25,Consolidado!$AA$5:$AA$1000,I$5,Consolidado!$C$5:$C$1000,"SSF")),"00")&amp;"/"&amp;TEXT(MONTH(_xlfn.MAXIFS(Consolidado!$B$5:$B$1000,Consolidado!$E$5:$E$1000,$B25,Consolidado!$AA$5:$AA$1000,I$5,Consolidado!$C$5:$C$1000,"SSF")),"00"),""),""),IF(SUMIFS(Consolidado!$AD$5:$AD$1000,Consolidado!$E$5:$E$1000,$B25,Consolidado!$AA$5:$AA$1000,I$5,Consolidado!$C$5:$C$1000,"Comité de Supervisión")&gt;0,"Comité Sup. "&amp;TEXT(DAY(_xlfn.MINIFS(Consolidado!$B$5:$B$1000,Consolidado!$E$5:$E$1000,$B25,Consolidado!$AA$5:$AA$1000,I$5,Consolidado!$C$5:$C$1000,"Comité de Supervisión")),"00")&amp;"/"&amp;TEXT(MONTH(_xlfn.MINIFS(Consolidado!$B$5:$B$1000,Consolidado!$E$5:$E$1000,$B25,Consolidado!$AA$5:$AA$1000,I$5,Consolidado!$C$5:$C$1000,"Comité de Supervisión")),"00")&amp;IF(_xlfn.MAXIFS(Consolidado!$B$5:$B$1000,Consolidado!$E$5:$E$1000,$B25,Consolidado!$AA$5:$AA$1000,I$5,Consolidado!$C$5:$C$1000,"Comité de Supervisión")&lt;&gt;_xlfn.MINIFS(Consolidado!$B$5:$B$1000,Consolidado!$E$5:$E$1000,$B25,Consolidado!$AA$5:$AA$1000,I$5,Consolidado!$C$5:$C$1000,"Comité de Supervisión")," y "&amp;TEXT(DAY(_xlfn.MAXIFS(Consolidado!$B$5:$B$1000,Consolidado!$E$5:$E$1000,$B25,Consolidado!$AA$5:$AA$1000,I$5,Consolidado!$C$5:$C$1000,"Comité de Supervisión")),"00")&amp;"/"&amp;TEXT(MONTH(_xlfn.MAXIFS(Consolidado!$B$5:$B$1000,Consolidado!$E$5:$E$1000,$B25,Consolidado!$AA$5:$AA$1000,I$5,Consolidado!$C$5:$C$1000,"Comité de Supervisión")),"00"),""),""),IF(SUMIFS(Consolidado!$AD$5:$AD$1000,Consolidado!$E$5:$E$1000,$B25,Consolidado!$AA$5:$AA$1000,I$5,Consolidado!$C$5:$C$1000,"Consejo de Administración")&gt;0,"Consejo "&amp;TEXT(DAY(_xlfn.MINIFS(Consolidado!$B$5:$B$1000,Consolidado!$E$5:$E$1000,$B25,Consolidado!$AA$5:$AA$1000,I$5,Consolidado!$C$5:$C$1000,"Consejo de Administración")),"00")&amp;"/"&amp;TEXT(MONTH(_xlfn.MINIFS(Consolidado!$B$5:$B$1000,Consolidado!$E$5:$E$1000,$B25,Consolidado!$AA$5:$AA$1000,I$5,Consolidado!$C$5:$C$1000,"Consejo de Administración")),"00")&amp;IF(_xlfn.MAXIFS(Consolidado!$B$5:$B$1000,Consolidado!$E$5:$E$1000,$B25,Consolidado!$AA$5:$AA$1000,I$5,Consolidado!$C$5:$C$1000,"Consejo de Administración")&lt;&gt;_xlfn.MINIFS(Consolidado!$B$5:$B$1000,Consolidado!$E$5:$E$1000,$B25,Consolidado!$AA$5:$AA$1000,I$5,Consolidado!$C$5:$C$1000,"Consejo de Administración")," y "&amp;TEXT(DAY(_xlfn.MAXIFS(Consolidado!$B$5:$B$1000,Consolidado!$E$5:$E$1000,$B25,Consolidado!$AA$5:$AA$1000,I$5,Consolidado!$C$5:$C$1000,"Consejo de Administración")),"00")&amp;"/"&amp;TEXT(MONTH(_xlfn.MAXIFS(Consolidado!$B$5:$B$1000,Consolidado!$E$5:$E$1000,$B25,Consolidado!$AA$5:$AA$1000,I$5,Consolidado!$C$5:$C$1000,"Consejo de Administración")),"00"),""),""),IF(SUMIFS(Consolidado!$AD$5:$AD$1000,Consolidado!$E$5:$E$1000,$B25,Consolidado!$AA$5:$AA$1000,I$5,Consolidado!$C$5:$C$1000,"Otros")&gt;0,"Otros "&amp;TEXT(DAY(_xlfn.MINIFS(Consolidado!$B$5:$B$1000,Consolidado!$E$5:$E$1000,$B25,Consolidado!$AA$5:$AA$1000,I$5,Consolidado!$C$5:$C$1000,"Otros")),"00")&amp;"/"&amp;TEXT(MONTH(_xlfn.MINIFS(Consolidado!$B$5:$B$1000,Consolidado!$E$5:$E$1000,$B25,Consolidado!$AA$5:$AA$1000,I$5,Consolidado!$C$5:$C$1000,"Otros")),"00")&amp;IF(_xlfn.MAXIFS(Consolidado!$B$5:$B$1000,Consolidado!$E$5:$E$1000,$B25,Consolidado!$AA$5:$AA$1000,I$5,Consolidado!$C$5:$C$1000,"Otros")&lt;&gt;_xlfn.MINIFS(Consolidado!$B$5:$B$1000,Consolidado!$E$5:$E$1000,$B25,Consolidado!$AA$5:$AA$1000,I$5,Consolidado!$C$5:$C$1000,"Otros")," y "&amp;TEXT(DAY(_xlfn.MAXIFS(Consolidado!$B$5:$B$1000,Consolidado!$E$5:$E$1000,$B25,Consolidado!$AA$5:$AA$1000,I$5,Consolidado!$C$5:$C$1000,"Otros")),"00")&amp;"/"&amp;TEXT(MONTH(_xlfn.MAXIFS(Consolidado!$B$5:$B$1000,Consolidado!$E$5:$E$1000,$B25,Consolidado!$AA$5:$AA$1000,I$5,Consolidado!$C$5:$C$1000,"Otros")),"00"),""),""))</f>
        <v/>
      </c>
      <c r="J25" s="37" t="str">
        <f aca="false">_xlfn.TEXTJOIN(" +"&amp;CHAR(10),TRUE(),IF(SUMIFS(Consolidado!$AD$5:$AD$1000,Consolidado!$E$5:$E$1000,$B25,Consolidado!$AA$5:$AA$1000,J$5,Consolidado!$C$5:$C$1000,"Auditoría Interna")&gt;0,"Interna "&amp;TEXT(DAY(_xlfn.MINIFS(Consolidado!$B$5:$B$1000,Consolidado!$E$5:$E$1000,$B25,Consolidado!$AA$5:$AA$1000,J$5,Consolidado!$C$5:$C$1000,"Auditoría Interna")),"00")&amp;"/"&amp;TEXT(MONTH(_xlfn.MINIFS(Consolidado!$B$5:$B$1000,Consolidado!$E$5:$E$1000,$B25,Consolidado!$AA$5:$AA$1000,J$5,Consolidado!$C$5:$C$1000,"Auditoría Interna")),"00")&amp;IF(_xlfn.MAXIFS(Consolidado!$B$5:$B$1000,Consolidado!$E$5:$E$1000,$B25,Consolidado!$AA$5:$AA$1000,J$5,Consolidado!$C$5:$C$1000,"Auditoría Interna")&lt;&gt;_xlfn.MINIFS(Consolidado!$B$5:$B$1000,Consolidado!$E$5:$E$1000,$B25,Consolidado!$AA$5:$AA$1000,J$5,Consolidado!$C$5:$C$1000,"Auditoría Interna")," y "&amp;TEXT(DAY(_xlfn.MAXIFS(Consolidado!$B$5:$B$1000,Consolidado!$E$5:$E$1000,$B25,Consolidado!$AA$5:$AA$1000,J$5,Consolidado!$C$5:$C$1000,"Auditoría Interna")),"00")&amp;"/"&amp;TEXT(MONTH(_xlfn.MAXIFS(Consolidado!$B$5:$B$1000,Consolidado!$E$5:$E$1000,$B25,Consolidado!$AA$5:$AA$1000,J$5,Consolidado!$C$5:$C$1000,"Auditoría Interna")),"00"),""),""),IF(SUMIFS(Consolidado!$AD$5:$AD$1000,Consolidado!$E$5:$E$1000,$B25,Consolidado!$AA$5:$AA$1000,J$5,Consolidado!$C$5:$C$1000,"Auditoría Externa")&gt;0,"Externa "&amp;TEXT(DAY(_xlfn.MINIFS(Consolidado!$B$5:$B$1000,Consolidado!$E$5:$E$1000,$B25,Consolidado!$AA$5:$AA$1000,J$5,Consolidado!$C$5:$C$1000,"Auditoría Externa")),"00")&amp;"/"&amp;TEXT(MONTH(_xlfn.MINIFS(Consolidado!$B$5:$B$1000,Consolidado!$E$5:$E$1000,$B25,Consolidado!$AA$5:$AA$1000,J$5,Consolidado!$C$5:$C$1000,"Auditoría Externa")),"00")&amp;IF(_xlfn.MAXIFS(Consolidado!$B$5:$B$1000,Consolidado!$E$5:$E$1000,$B25,Consolidado!$AA$5:$AA$1000,J$5,Consolidado!$C$5:$C$1000,"Auditoría Externa")&lt;&gt;_xlfn.MINIFS(Consolidado!$B$5:$B$1000,Consolidado!$E$5:$E$1000,$B25,Consolidado!$AA$5:$AA$1000,J$5,Consolidado!$C$5:$C$1000,"Auditoría Externa")," y "&amp;TEXT(DAY(_xlfn.MAXIFS(Consolidado!$B$5:$B$1000,Consolidado!$E$5:$E$1000,$B25,Consolidado!$AA$5:$AA$1000,J$5,Consolidado!$C$5:$C$1000,"Auditoría Externa")),"00")&amp;"/"&amp;TEXT(MONTH(_xlfn.MAXIFS(Consolidado!$B$5:$B$1000,Consolidado!$E$5:$E$1000,$B25,Consolidado!$AA$5:$AA$1000,J$5,Consolidado!$C$5:$C$1000,"Auditoría Externa")),"00"),""),""),IF(SUMIFS(Consolidado!$AD$5:$AD$1000,Consolidado!$E$5:$E$1000,$B25,Consolidado!$AA$5:$AA$1000,J$5,Consolidado!$C$5:$C$1000,"SSF")&gt;0,"SSF "&amp;TEXT(DAY(_xlfn.MINIFS(Consolidado!$B$5:$B$1000,Consolidado!$E$5:$E$1000,$B25,Consolidado!$AA$5:$AA$1000,J$5,Consolidado!$C$5:$C$1000,"SSF")),"00")&amp;"/"&amp;TEXT(MONTH(_xlfn.MINIFS(Consolidado!$B$5:$B$1000,Consolidado!$E$5:$E$1000,$B25,Consolidado!$AA$5:$AA$1000,J$5,Consolidado!$C$5:$C$1000,"SSF")),"00")&amp;IF(_xlfn.MAXIFS(Consolidado!$B$5:$B$1000,Consolidado!$E$5:$E$1000,$B25,Consolidado!$AA$5:$AA$1000,J$5,Consolidado!$C$5:$C$1000,"SSF")&lt;&gt;_xlfn.MINIFS(Consolidado!$B$5:$B$1000,Consolidado!$E$5:$E$1000,$B25,Consolidado!$AA$5:$AA$1000,J$5,Consolidado!$C$5:$C$1000,"SSF")," y "&amp;TEXT(DAY(_xlfn.MAXIFS(Consolidado!$B$5:$B$1000,Consolidado!$E$5:$E$1000,$B25,Consolidado!$AA$5:$AA$1000,J$5,Consolidado!$C$5:$C$1000,"SSF")),"00")&amp;"/"&amp;TEXT(MONTH(_xlfn.MAXIFS(Consolidado!$B$5:$B$1000,Consolidado!$E$5:$E$1000,$B25,Consolidado!$AA$5:$AA$1000,J$5,Consolidado!$C$5:$C$1000,"SSF")),"00"),""),""),IF(SUMIFS(Consolidado!$AD$5:$AD$1000,Consolidado!$E$5:$E$1000,$B25,Consolidado!$AA$5:$AA$1000,J$5,Consolidado!$C$5:$C$1000,"Comité de Supervisión")&gt;0,"Comité Sup. "&amp;TEXT(DAY(_xlfn.MINIFS(Consolidado!$B$5:$B$1000,Consolidado!$E$5:$E$1000,$B25,Consolidado!$AA$5:$AA$1000,J$5,Consolidado!$C$5:$C$1000,"Comité de Supervisión")),"00")&amp;"/"&amp;TEXT(MONTH(_xlfn.MINIFS(Consolidado!$B$5:$B$1000,Consolidado!$E$5:$E$1000,$B25,Consolidado!$AA$5:$AA$1000,J$5,Consolidado!$C$5:$C$1000,"Comité de Supervisión")),"00")&amp;IF(_xlfn.MAXIFS(Consolidado!$B$5:$B$1000,Consolidado!$E$5:$E$1000,$B25,Consolidado!$AA$5:$AA$1000,J$5,Consolidado!$C$5:$C$1000,"Comité de Supervisión")&lt;&gt;_xlfn.MINIFS(Consolidado!$B$5:$B$1000,Consolidado!$E$5:$E$1000,$B25,Consolidado!$AA$5:$AA$1000,J$5,Consolidado!$C$5:$C$1000,"Comité de Supervisión")," y "&amp;TEXT(DAY(_xlfn.MAXIFS(Consolidado!$B$5:$B$1000,Consolidado!$E$5:$E$1000,$B25,Consolidado!$AA$5:$AA$1000,J$5,Consolidado!$C$5:$C$1000,"Comité de Supervisión")),"00")&amp;"/"&amp;TEXT(MONTH(_xlfn.MAXIFS(Consolidado!$B$5:$B$1000,Consolidado!$E$5:$E$1000,$B25,Consolidado!$AA$5:$AA$1000,J$5,Consolidado!$C$5:$C$1000,"Comité de Supervisión")),"00"),""),""),IF(SUMIFS(Consolidado!$AD$5:$AD$1000,Consolidado!$E$5:$E$1000,$B25,Consolidado!$AA$5:$AA$1000,J$5,Consolidado!$C$5:$C$1000,"Consejo de Administración")&gt;0,"Consejo "&amp;TEXT(DAY(_xlfn.MINIFS(Consolidado!$B$5:$B$1000,Consolidado!$E$5:$E$1000,$B25,Consolidado!$AA$5:$AA$1000,J$5,Consolidado!$C$5:$C$1000,"Consejo de Administración")),"00")&amp;"/"&amp;TEXT(MONTH(_xlfn.MINIFS(Consolidado!$B$5:$B$1000,Consolidado!$E$5:$E$1000,$B25,Consolidado!$AA$5:$AA$1000,J$5,Consolidado!$C$5:$C$1000,"Consejo de Administración")),"00")&amp;IF(_xlfn.MAXIFS(Consolidado!$B$5:$B$1000,Consolidado!$E$5:$E$1000,$B25,Consolidado!$AA$5:$AA$1000,J$5,Consolidado!$C$5:$C$1000,"Consejo de Administración")&lt;&gt;_xlfn.MINIFS(Consolidado!$B$5:$B$1000,Consolidado!$E$5:$E$1000,$B25,Consolidado!$AA$5:$AA$1000,J$5,Consolidado!$C$5:$C$1000,"Consejo de Administración")," y "&amp;TEXT(DAY(_xlfn.MAXIFS(Consolidado!$B$5:$B$1000,Consolidado!$E$5:$E$1000,$B25,Consolidado!$AA$5:$AA$1000,J$5,Consolidado!$C$5:$C$1000,"Consejo de Administración")),"00")&amp;"/"&amp;TEXT(MONTH(_xlfn.MAXIFS(Consolidado!$B$5:$B$1000,Consolidado!$E$5:$E$1000,$B25,Consolidado!$AA$5:$AA$1000,J$5,Consolidado!$C$5:$C$1000,"Consejo de Administración")),"00"),""),""),IF(SUMIFS(Consolidado!$AD$5:$AD$1000,Consolidado!$E$5:$E$1000,$B25,Consolidado!$AA$5:$AA$1000,J$5,Consolidado!$C$5:$C$1000,"Otros")&gt;0,"Otros "&amp;TEXT(DAY(_xlfn.MINIFS(Consolidado!$B$5:$B$1000,Consolidado!$E$5:$E$1000,$B25,Consolidado!$AA$5:$AA$1000,J$5,Consolidado!$C$5:$C$1000,"Otros")),"00")&amp;"/"&amp;TEXT(MONTH(_xlfn.MINIFS(Consolidado!$B$5:$B$1000,Consolidado!$E$5:$E$1000,$B25,Consolidado!$AA$5:$AA$1000,J$5,Consolidado!$C$5:$C$1000,"Otros")),"00")&amp;IF(_xlfn.MAXIFS(Consolidado!$B$5:$B$1000,Consolidado!$E$5:$E$1000,$B25,Consolidado!$AA$5:$AA$1000,J$5,Consolidado!$C$5:$C$1000,"Otros")&lt;&gt;_xlfn.MINIFS(Consolidado!$B$5:$B$1000,Consolidado!$E$5:$E$1000,$B25,Consolidado!$AA$5:$AA$1000,J$5,Consolidado!$C$5:$C$1000,"Otros")," y "&amp;TEXT(DAY(_xlfn.MAXIFS(Consolidado!$B$5:$B$1000,Consolidado!$E$5:$E$1000,$B25,Consolidado!$AA$5:$AA$1000,J$5,Consolidado!$C$5:$C$1000,"Otros")),"00")&amp;"/"&amp;TEXT(MONTH(_xlfn.MAXIFS(Consolidado!$B$5:$B$1000,Consolidado!$E$5:$E$1000,$B25,Consolidado!$AA$5:$AA$1000,J$5,Consolidado!$C$5:$C$1000,"Otros")),"00"),""),""))</f>
        <v/>
      </c>
      <c r="K25" s="37" t="str">
        <f aca="false">_xlfn.TEXTJOIN(" +"&amp;CHAR(10),TRUE(),IF(SUMIFS(Consolidado!$AD$5:$AD$1000,Consolidado!$E$5:$E$1000,$B25,Consolidado!$AA$5:$AA$1000,K$5,Consolidado!$C$5:$C$1000,"Auditoría Interna")&gt;0,"Interna "&amp;TEXT(DAY(_xlfn.MINIFS(Consolidado!$B$5:$B$1000,Consolidado!$E$5:$E$1000,$B25,Consolidado!$AA$5:$AA$1000,K$5,Consolidado!$C$5:$C$1000,"Auditoría Interna")),"00")&amp;"/"&amp;TEXT(MONTH(_xlfn.MINIFS(Consolidado!$B$5:$B$1000,Consolidado!$E$5:$E$1000,$B25,Consolidado!$AA$5:$AA$1000,K$5,Consolidado!$C$5:$C$1000,"Auditoría Interna")),"00")&amp;IF(_xlfn.MAXIFS(Consolidado!$B$5:$B$1000,Consolidado!$E$5:$E$1000,$B25,Consolidado!$AA$5:$AA$1000,K$5,Consolidado!$C$5:$C$1000,"Auditoría Interna")&lt;&gt;_xlfn.MINIFS(Consolidado!$B$5:$B$1000,Consolidado!$E$5:$E$1000,$B25,Consolidado!$AA$5:$AA$1000,K$5,Consolidado!$C$5:$C$1000,"Auditoría Interna")," y "&amp;TEXT(DAY(_xlfn.MAXIFS(Consolidado!$B$5:$B$1000,Consolidado!$E$5:$E$1000,$B25,Consolidado!$AA$5:$AA$1000,K$5,Consolidado!$C$5:$C$1000,"Auditoría Interna")),"00")&amp;"/"&amp;TEXT(MONTH(_xlfn.MAXIFS(Consolidado!$B$5:$B$1000,Consolidado!$E$5:$E$1000,$B25,Consolidado!$AA$5:$AA$1000,K$5,Consolidado!$C$5:$C$1000,"Auditoría Interna")),"00"),""),""),IF(SUMIFS(Consolidado!$AD$5:$AD$1000,Consolidado!$E$5:$E$1000,$B25,Consolidado!$AA$5:$AA$1000,K$5,Consolidado!$C$5:$C$1000,"Auditoría Externa")&gt;0,"Externa "&amp;TEXT(DAY(_xlfn.MINIFS(Consolidado!$B$5:$B$1000,Consolidado!$E$5:$E$1000,$B25,Consolidado!$AA$5:$AA$1000,K$5,Consolidado!$C$5:$C$1000,"Auditoría Externa")),"00")&amp;"/"&amp;TEXT(MONTH(_xlfn.MINIFS(Consolidado!$B$5:$B$1000,Consolidado!$E$5:$E$1000,$B25,Consolidado!$AA$5:$AA$1000,K$5,Consolidado!$C$5:$C$1000,"Auditoría Externa")),"00")&amp;IF(_xlfn.MAXIFS(Consolidado!$B$5:$B$1000,Consolidado!$E$5:$E$1000,$B25,Consolidado!$AA$5:$AA$1000,K$5,Consolidado!$C$5:$C$1000,"Auditoría Externa")&lt;&gt;_xlfn.MINIFS(Consolidado!$B$5:$B$1000,Consolidado!$E$5:$E$1000,$B25,Consolidado!$AA$5:$AA$1000,K$5,Consolidado!$C$5:$C$1000,"Auditoría Externa")," y "&amp;TEXT(DAY(_xlfn.MAXIFS(Consolidado!$B$5:$B$1000,Consolidado!$E$5:$E$1000,$B25,Consolidado!$AA$5:$AA$1000,K$5,Consolidado!$C$5:$C$1000,"Auditoría Externa")),"00")&amp;"/"&amp;TEXT(MONTH(_xlfn.MAXIFS(Consolidado!$B$5:$B$1000,Consolidado!$E$5:$E$1000,$B25,Consolidado!$AA$5:$AA$1000,K$5,Consolidado!$C$5:$C$1000,"Auditoría Externa")),"00"),""),""),IF(SUMIFS(Consolidado!$AD$5:$AD$1000,Consolidado!$E$5:$E$1000,$B25,Consolidado!$AA$5:$AA$1000,K$5,Consolidado!$C$5:$C$1000,"SSF")&gt;0,"SSF "&amp;TEXT(DAY(_xlfn.MINIFS(Consolidado!$B$5:$B$1000,Consolidado!$E$5:$E$1000,$B25,Consolidado!$AA$5:$AA$1000,K$5,Consolidado!$C$5:$C$1000,"SSF")),"00")&amp;"/"&amp;TEXT(MONTH(_xlfn.MINIFS(Consolidado!$B$5:$B$1000,Consolidado!$E$5:$E$1000,$B25,Consolidado!$AA$5:$AA$1000,K$5,Consolidado!$C$5:$C$1000,"SSF")),"00")&amp;IF(_xlfn.MAXIFS(Consolidado!$B$5:$B$1000,Consolidado!$E$5:$E$1000,$B25,Consolidado!$AA$5:$AA$1000,K$5,Consolidado!$C$5:$C$1000,"SSF")&lt;&gt;_xlfn.MINIFS(Consolidado!$B$5:$B$1000,Consolidado!$E$5:$E$1000,$B25,Consolidado!$AA$5:$AA$1000,K$5,Consolidado!$C$5:$C$1000,"SSF")," y "&amp;TEXT(DAY(_xlfn.MAXIFS(Consolidado!$B$5:$B$1000,Consolidado!$E$5:$E$1000,$B25,Consolidado!$AA$5:$AA$1000,K$5,Consolidado!$C$5:$C$1000,"SSF")),"00")&amp;"/"&amp;TEXT(MONTH(_xlfn.MAXIFS(Consolidado!$B$5:$B$1000,Consolidado!$E$5:$E$1000,$B25,Consolidado!$AA$5:$AA$1000,K$5,Consolidado!$C$5:$C$1000,"SSF")),"00"),""),""),IF(SUMIFS(Consolidado!$AD$5:$AD$1000,Consolidado!$E$5:$E$1000,$B25,Consolidado!$AA$5:$AA$1000,K$5,Consolidado!$C$5:$C$1000,"Comité de Supervisión")&gt;0,"Comité Sup. "&amp;TEXT(DAY(_xlfn.MINIFS(Consolidado!$B$5:$B$1000,Consolidado!$E$5:$E$1000,$B25,Consolidado!$AA$5:$AA$1000,K$5,Consolidado!$C$5:$C$1000,"Comité de Supervisión")),"00")&amp;"/"&amp;TEXT(MONTH(_xlfn.MINIFS(Consolidado!$B$5:$B$1000,Consolidado!$E$5:$E$1000,$B25,Consolidado!$AA$5:$AA$1000,K$5,Consolidado!$C$5:$C$1000,"Comité de Supervisión")),"00")&amp;IF(_xlfn.MAXIFS(Consolidado!$B$5:$B$1000,Consolidado!$E$5:$E$1000,$B25,Consolidado!$AA$5:$AA$1000,K$5,Consolidado!$C$5:$C$1000,"Comité de Supervisión")&lt;&gt;_xlfn.MINIFS(Consolidado!$B$5:$B$1000,Consolidado!$E$5:$E$1000,$B25,Consolidado!$AA$5:$AA$1000,K$5,Consolidado!$C$5:$C$1000,"Comité de Supervisión")," y "&amp;TEXT(DAY(_xlfn.MAXIFS(Consolidado!$B$5:$B$1000,Consolidado!$E$5:$E$1000,$B25,Consolidado!$AA$5:$AA$1000,K$5,Consolidado!$C$5:$C$1000,"Comité de Supervisión")),"00")&amp;"/"&amp;TEXT(MONTH(_xlfn.MAXIFS(Consolidado!$B$5:$B$1000,Consolidado!$E$5:$E$1000,$B25,Consolidado!$AA$5:$AA$1000,K$5,Consolidado!$C$5:$C$1000,"Comité de Supervisión")),"00"),""),""),IF(SUMIFS(Consolidado!$AD$5:$AD$1000,Consolidado!$E$5:$E$1000,$B25,Consolidado!$AA$5:$AA$1000,K$5,Consolidado!$C$5:$C$1000,"Consejo de Administración")&gt;0,"Consejo "&amp;TEXT(DAY(_xlfn.MINIFS(Consolidado!$B$5:$B$1000,Consolidado!$E$5:$E$1000,$B25,Consolidado!$AA$5:$AA$1000,K$5,Consolidado!$C$5:$C$1000,"Consejo de Administración")),"00")&amp;"/"&amp;TEXT(MONTH(_xlfn.MINIFS(Consolidado!$B$5:$B$1000,Consolidado!$E$5:$E$1000,$B25,Consolidado!$AA$5:$AA$1000,K$5,Consolidado!$C$5:$C$1000,"Consejo de Administración")),"00")&amp;IF(_xlfn.MAXIFS(Consolidado!$B$5:$B$1000,Consolidado!$E$5:$E$1000,$B25,Consolidado!$AA$5:$AA$1000,K$5,Consolidado!$C$5:$C$1000,"Consejo de Administración")&lt;&gt;_xlfn.MINIFS(Consolidado!$B$5:$B$1000,Consolidado!$E$5:$E$1000,$B25,Consolidado!$AA$5:$AA$1000,K$5,Consolidado!$C$5:$C$1000,"Consejo de Administración")," y "&amp;TEXT(DAY(_xlfn.MAXIFS(Consolidado!$B$5:$B$1000,Consolidado!$E$5:$E$1000,$B25,Consolidado!$AA$5:$AA$1000,K$5,Consolidado!$C$5:$C$1000,"Consejo de Administración")),"00")&amp;"/"&amp;TEXT(MONTH(_xlfn.MAXIFS(Consolidado!$B$5:$B$1000,Consolidado!$E$5:$E$1000,$B25,Consolidado!$AA$5:$AA$1000,K$5,Consolidado!$C$5:$C$1000,"Consejo de Administración")),"00"),""),""),IF(SUMIFS(Consolidado!$AD$5:$AD$1000,Consolidado!$E$5:$E$1000,$B25,Consolidado!$AA$5:$AA$1000,K$5,Consolidado!$C$5:$C$1000,"Otros")&gt;0,"Otros "&amp;TEXT(DAY(_xlfn.MINIFS(Consolidado!$B$5:$B$1000,Consolidado!$E$5:$E$1000,$B25,Consolidado!$AA$5:$AA$1000,K$5,Consolidado!$C$5:$C$1000,"Otros")),"00")&amp;"/"&amp;TEXT(MONTH(_xlfn.MINIFS(Consolidado!$B$5:$B$1000,Consolidado!$E$5:$E$1000,$B25,Consolidado!$AA$5:$AA$1000,K$5,Consolidado!$C$5:$C$1000,"Otros")),"00")&amp;IF(_xlfn.MAXIFS(Consolidado!$B$5:$B$1000,Consolidado!$E$5:$E$1000,$B25,Consolidado!$AA$5:$AA$1000,K$5,Consolidado!$C$5:$C$1000,"Otros")&lt;&gt;_xlfn.MINIFS(Consolidado!$B$5:$B$1000,Consolidado!$E$5:$E$1000,$B25,Consolidado!$AA$5:$AA$1000,K$5,Consolidado!$C$5:$C$1000,"Otros")," y "&amp;TEXT(DAY(_xlfn.MAXIFS(Consolidado!$B$5:$B$1000,Consolidado!$E$5:$E$1000,$B25,Consolidado!$AA$5:$AA$1000,K$5,Consolidado!$C$5:$C$1000,"Otros")),"00")&amp;"/"&amp;TEXT(MONTH(_xlfn.MAXIFS(Consolidado!$B$5:$B$1000,Consolidado!$E$5:$E$1000,$B25,Consolidado!$AA$5:$AA$1000,K$5,Consolidado!$C$5:$C$1000,"Otros")),"00"),""),""))</f>
        <v/>
      </c>
      <c r="L25" s="37" t="str">
        <f aca="false">_xlfn.TEXTJOIN(" +"&amp;CHAR(10),TRUE(),IF(SUMIFS(Consolidado!$AD$5:$AD$1000,Consolidado!$E$5:$E$1000,$B25,Consolidado!$AA$5:$AA$1000,L$5,Consolidado!$C$5:$C$1000,"Auditoría Interna")&gt;0,"Interna "&amp;TEXT(DAY(_xlfn.MINIFS(Consolidado!$B$5:$B$1000,Consolidado!$E$5:$E$1000,$B25,Consolidado!$AA$5:$AA$1000,L$5,Consolidado!$C$5:$C$1000,"Auditoría Interna")),"00")&amp;"/"&amp;TEXT(MONTH(_xlfn.MINIFS(Consolidado!$B$5:$B$1000,Consolidado!$E$5:$E$1000,$B25,Consolidado!$AA$5:$AA$1000,L$5,Consolidado!$C$5:$C$1000,"Auditoría Interna")),"00")&amp;IF(_xlfn.MAXIFS(Consolidado!$B$5:$B$1000,Consolidado!$E$5:$E$1000,$B25,Consolidado!$AA$5:$AA$1000,L$5,Consolidado!$C$5:$C$1000,"Auditoría Interna")&lt;&gt;_xlfn.MINIFS(Consolidado!$B$5:$B$1000,Consolidado!$E$5:$E$1000,$B25,Consolidado!$AA$5:$AA$1000,L$5,Consolidado!$C$5:$C$1000,"Auditoría Interna")," y "&amp;TEXT(DAY(_xlfn.MAXIFS(Consolidado!$B$5:$B$1000,Consolidado!$E$5:$E$1000,$B25,Consolidado!$AA$5:$AA$1000,L$5,Consolidado!$C$5:$C$1000,"Auditoría Interna")),"00")&amp;"/"&amp;TEXT(MONTH(_xlfn.MAXIFS(Consolidado!$B$5:$B$1000,Consolidado!$E$5:$E$1000,$B25,Consolidado!$AA$5:$AA$1000,L$5,Consolidado!$C$5:$C$1000,"Auditoría Interna")),"00"),""),""),IF(SUMIFS(Consolidado!$AD$5:$AD$1000,Consolidado!$E$5:$E$1000,$B25,Consolidado!$AA$5:$AA$1000,L$5,Consolidado!$C$5:$C$1000,"Auditoría Externa")&gt;0,"Externa "&amp;TEXT(DAY(_xlfn.MINIFS(Consolidado!$B$5:$B$1000,Consolidado!$E$5:$E$1000,$B25,Consolidado!$AA$5:$AA$1000,L$5,Consolidado!$C$5:$C$1000,"Auditoría Externa")),"00")&amp;"/"&amp;TEXT(MONTH(_xlfn.MINIFS(Consolidado!$B$5:$B$1000,Consolidado!$E$5:$E$1000,$B25,Consolidado!$AA$5:$AA$1000,L$5,Consolidado!$C$5:$C$1000,"Auditoría Externa")),"00")&amp;IF(_xlfn.MAXIFS(Consolidado!$B$5:$B$1000,Consolidado!$E$5:$E$1000,$B25,Consolidado!$AA$5:$AA$1000,L$5,Consolidado!$C$5:$C$1000,"Auditoría Externa")&lt;&gt;_xlfn.MINIFS(Consolidado!$B$5:$B$1000,Consolidado!$E$5:$E$1000,$B25,Consolidado!$AA$5:$AA$1000,L$5,Consolidado!$C$5:$C$1000,"Auditoría Externa")," y "&amp;TEXT(DAY(_xlfn.MAXIFS(Consolidado!$B$5:$B$1000,Consolidado!$E$5:$E$1000,$B25,Consolidado!$AA$5:$AA$1000,L$5,Consolidado!$C$5:$C$1000,"Auditoría Externa")),"00")&amp;"/"&amp;TEXT(MONTH(_xlfn.MAXIFS(Consolidado!$B$5:$B$1000,Consolidado!$E$5:$E$1000,$B25,Consolidado!$AA$5:$AA$1000,L$5,Consolidado!$C$5:$C$1000,"Auditoría Externa")),"00"),""),""),IF(SUMIFS(Consolidado!$AD$5:$AD$1000,Consolidado!$E$5:$E$1000,$B25,Consolidado!$AA$5:$AA$1000,L$5,Consolidado!$C$5:$C$1000,"SSF")&gt;0,"SSF "&amp;TEXT(DAY(_xlfn.MINIFS(Consolidado!$B$5:$B$1000,Consolidado!$E$5:$E$1000,$B25,Consolidado!$AA$5:$AA$1000,L$5,Consolidado!$C$5:$C$1000,"SSF")),"00")&amp;"/"&amp;TEXT(MONTH(_xlfn.MINIFS(Consolidado!$B$5:$B$1000,Consolidado!$E$5:$E$1000,$B25,Consolidado!$AA$5:$AA$1000,L$5,Consolidado!$C$5:$C$1000,"SSF")),"00")&amp;IF(_xlfn.MAXIFS(Consolidado!$B$5:$B$1000,Consolidado!$E$5:$E$1000,$B25,Consolidado!$AA$5:$AA$1000,L$5,Consolidado!$C$5:$C$1000,"SSF")&lt;&gt;_xlfn.MINIFS(Consolidado!$B$5:$B$1000,Consolidado!$E$5:$E$1000,$B25,Consolidado!$AA$5:$AA$1000,L$5,Consolidado!$C$5:$C$1000,"SSF")," y "&amp;TEXT(DAY(_xlfn.MAXIFS(Consolidado!$B$5:$B$1000,Consolidado!$E$5:$E$1000,$B25,Consolidado!$AA$5:$AA$1000,L$5,Consolidado!$C$5:$C$1000,"SSF")),"00")&amp;"/"&amp;TEXT(MONTH(_xlfn.MAXIFS(Consolidado!$B$5:$B$1000,Consolidado!$E$5:$E$1000,$B25,Consolidado!$AA$5:$AA$1000,L$5,Consolidado!$C$5:$C$1000,"SSF")),"00"),""),""),IF(SUMIFS(Consolidado!$AD$5:$AD$1000,Consolidado!$E$5:$E$1000,$B25,Consolidado!$AA$5:$AA$1000,L$5,Consolidado!$C$5:$C$1000,"Comité de Supervisión")&gt;0,"Comité Sup. "&amp;TEXT(DAY(_xlfn.MINIFS(Consolidado!$B$5:$B$1000,Consolidado!$E$5:$E$1000,$B25,Consolidado!$AA$5:$AA$1000,L$5,Consolidado!$C$5:$C$1000,"Comité de Supervisión")),"00")&amp;"/"&amp;TEXT(MONTH(_xlfn.MINIFS(Consolidado!$B$5:$B$1000,Consolidado!$E$5:$E$1000,$B25,Consolidado!$AA$5:$AA$1000,L$5,Consolidado!$C$5:$C$1000,"Comité de Supervisión")),"00")&amp;IF(_xlfn.MAXIFS(Consolidado!$B$5:$B$1000,Consolidado!$E$5:$E$1000,$B25,Consolidado!$AA$5:$AA$1000,L$5,Consolidado!$C$5:$C$1000,"Comité de Supervisión")&lt;&gt;_xlfn.MINIFS(Consolidado!$B$5:$B$1000,Consolidado!$E$5:$E$1000,$B25,Consolidado!$AA$5:$AA$1000,L$5,Consolidado!$C$5:$C$1000,"Comité de Supervisión")," y "&amp;TEXT(DAY(_xlfn.MAXIFS(Consolidado!$B$5:$B$1000,Consolidado!$E$5:$E$1000,$B25,Consolidado!$AA$5:$AA$1000,L$5,Consolidado!$C$5:$C$1000,"Comité de Supervisión")),"00")&amp;"/"&amp;TEXT(MONTH(_xlfn.MAXIFS(Consolidado!$B$5:$B$1000,Consolidado!$E$5:$E$1000,$B25,Consolidado!$AA$5:$AA$1000,L$5,Consolidado!$C$5:$C$1000,"Comité de Supervisión")),"00"),""),""),IF(SUMIFS(Consolidado!$AD$5:$AD$1000,Consolidado!$E$5:$E$1000,$B25,Consolidado!$AA$5:$AA$1000,L$5,Consolidado!$C$5:$C$1000,"Consejo de Administración")&gt;0,"Consejo "&amp;TEXT(DAY(_xlfn.MINIFS(Consolidado!$B$5:$B$1000,Consolidado!$E$5:$E$1000,$B25,Consolidado!$AA$5:$AA$1000,L$5,Consolidado!$C$5:$C$1000,"Consejo de Administración")),"00")&amp;"/"&amp;TEXT(MONTH(_xlfn.MINIFS(Consolidado!$B$5:$B$1000,Consolidado!$E$5:$E$1000,$B25,Consolidado!$AA$5:$AA$1000,L$5,Consolidado!$C$5:$C$1000,"Consejo de Administración")),"00")&amp;IF(_xlfn.MAXIFS(Consolidado!$B$5:$B$1000,Consolidado!$E$5:$E$1000,$B25,Consolidado!$AA$5:$AA$1000,L$5,Consolidado!$C$5:$C$1000,"Consejo de Administración")&lt;&gt;_xlfn.MINIFS(Consolidado!$B$5:$B$1000,Consolidado!$E$5:$E$1000,$B25,Consolidado!$AA$5:$AA$1000,L$5,Consolidado!$C$5:$C$1000,"Consejo de Administración")," y "&amp;TEXT(DAY(_xlfn.MAXIFS(Consolidado!$B$5:$B$1000,Consolidado!$E$5:$E$1000,$B25,Consolidado!$AA$5:$AA$1000,L$5,Consolidado!$C$5:$C$1000,"Consejo de Administración")),"00")&amp;"/"&amp;TEXT(MONTH(_xlfn.MAXIFS(Consolidado!$B$5:$B$1000,Consolidado!$E$5:$E$1000,$B25,Consolidado!$AA$5:$AA$1000,L$5,Consolidado!$C$5:$C$1000,"Consejo de Administración")),"00"),""),""),IF(SUMIFS(Consolidado!$AD$5:$AD$1000,Consolidado!$E$5:$E$1000,$B25,Consolidado!$AA$5:$AA$1000,L$5,Consolidado!$C$5:$C$1000,"Otros")&gt;0,"Otros "&amp;TEXT(DAY(_xlfn.MINIFS(Consolidado!$B$5:$B$1000,Consolidado!$E$5:$E$1000,$B25,Consolidado!$AA$5:$AA$1000,L$5,Consolidado!$C$5:$C$1000,"Otros")),"00")&amp;"/"&amp;TEXT(MONTH(_xlfn.MINIFS(Consolidado!$B$5:$B$1000,Consolidado!$E$5:$E$1000,$B25,Consolidado!$AA$5:$AA$1000,L$5,Consolidado!$C$5:$C$1000,"Otros")),"00")&amp;IF(_xlfn.MAXIFS(Consolidado!$B$5:$B$1000,Consolidado!$E$5:$E$1000,$B25,Consolidado!$AA$5:$AA$1000,L$5,Consolidado!$C$5:$C$1000,"Otros")&lt;&gt;_xlfn.MINIFS(Consolidado!$B$5:$B$1000,Consolidado!$E$5:$E$1000,$B25,Consolidado!$AA$5:$AA$1000,L$5,Consolidado!$C$5:$C$1000,"Otros")," y "&amp;TEXT(DAY(_xlfn.MAXIFS(Consolidado!$B$5:$B$1000,Consolidado!$E$5:$E$1000,$B25,Consolidado!$AA$5:$AA$1000,L$5,Consolidado!$C$5:$C$1000,"Otros")),"00")&amp;"/"&amp;TEXT(MONTH(_xlfn.MAXIFS(Consolidado!$B$5:$B$1000,Consolidado!$E$5:$E$1000,$B25,Consolidado!$AA$5:$AA$1000,L$5,Consolidado!$C$5:$C$1000,"Otros")),"00"),""),""))</f>
        <v/>
      </c>
      <c r="M25" s="37" t="str">
        <f aca="false">_xlfn.TEXTJOIN(" +"&amp;CHAR(10),TRUE(),IF(SUMIFS(Consolidado!$AD$5:$AD$1000,Consolidado!$E$5:$E$1000,$B25,Consolidado!$AA$5:$AA$1000,M$5,Consolidado!$C$5:$C$1000,"Auditoría Interna")&gt;0,"Interna "&amp;TEXT(DAY(_xlfn.MINIFS(Consolidado!$B$5:$B$1000,Consolidado!$E$5:$E$1000,$B25,Consolidado!$AA$5:$AA$1000,M$5,Consolidado!$C$5:$C$1000,"Auditoría Interna")),"00")&amp;"/"&amp;TEXT(MONTH(_xlfn.MINIFS(Consolidado!$B$5:$B$1000,Consolidado!$E$5:$E$1000,$B25,Consolidado!$AA$5:$AA$1000,M$5,Consolidado!$C$5:$C$1000,"Auditoría Interna")),"00")&amp;IF(_xlfn.MAXIFS(Consolidado!$B$5:$B$1000,Consolidado!$E$5:$E$1000,$B25,Consolidado!$AA$5:$AA$1000,M$5,Consolidado!$C$5:$C$1000,"Auditoría Interna")&lt;&gt;_xlfn.MINIFS(Consolidado!$B$5:$B$1000,Consolidado!$E$5:$E$1000,$B25,Consolidado!$AA$5:$AA$1000,M$5,Consolidado!$C$5:$C$1000,"Auditoría Interna")," y "&amp;TEXT(DAY(_xlfn.MAXIFS(Consolidado!$B$5:$B$1000,Consolidado!$E$5:$E$1000,$B25,Consolidado!$AA$5:$AA$1000,M$5,Consolidado!$C$5:$C$1000,"Auditoría Interna")),"00")&amp;"/"&amp;TEXT(MONTH(_xlfn.MAXIFS(Consolidado!$B$5:$B$1000,Consolidado!$E$5:$E$1000,$B25,Consolidado!$AA$5:$AA$1000,M$5,Consolidado!$C$5:$C$1000,"Auditoría Interna")),"00"),""),""),IF(SUMIFS(Consolidado!$AD$5:$AD$1000,Consolidado!$E$5:$E$1000,$B25,Consolidado!$AA$5:$AA$1000,M$5,Consolidado!$C$5:$C$1000,"Auditoría Externa")&gt;0,"Externa "&amp;TEXT(DAY(_xlfn.MINIFS(Consolidado!$B$5:$B$1000,Consolidado!$E$5:$E$1000,$B25,Consolidado!$AA$5:$AA$1000,M$5,Consolidado!$C$5:$C$1000,"Auditoría Externa")),"00")&amp;"/"&amp;TEXT(MONTH(_xlfn.MINIFS(Consolidado!$B$5:$B$1000,Consolidado!$E$5:$E$1000,$B25,Consolidado!$AA$5:$AA$1000,M$5,Consolidado!$C$5:$C$1000,"Auditoría Externa")),"00")&amp;IF(_xlfn.MAXIFS(Consolidado!$B$5:$B$1000,Consolidado!$E$5:$E$1000,$B25,Consolidado!$AA$5:$AA$1000,M$5,Consolidado!$C$5:$C$1000,"Auditoría Externa")&lt;&gt;_xlfn.MINIFS(Consolidado!$B$5:$B$1000,Consolidado!$E$5:$E$1000,$B25,Consolidado!$AA$5:$AA$1000,M$5,Consolidado!$C$5:$C$1000,"Auditoría Externa")," y "&amp;TEXT(DAY(_xlfn.MAXIFS(Consolidado!$B$5:$B$1000,Consolidado!$E$5:$E$1000,$B25,Consolidado!$AA$5:$AA$1000,M$5,Consolidado!$C$5:$C$1000,"Auditoría Externa")),"00")&amp;"/"&amp;TEXT(MONTH(_xlfn.MAXIFS(Consolidado!$B$5:$B$1000,Consolidado!$E$5:$E$1000,$B25,Consolidado!$AA$5:$AA$1000,M$5,Consolidado!$C$5:$C$1000,"Auditoría Externa")),"00"),""),""),IF(SUMIFS(Consolidado!$AD$5:$AD$1000,Consolidado!$E$5:$E$1000,$B25,Consolidado!$AA$5:$AA$1000,M$5,Consolidado!$C$5:$C$1000,"SSF")&gt;0,"SSF "&amp;TEXT(DAY(_xlfn.MINIFS(Consolidado!$B$5:$B$1000,Consolidado!$E$5:$E$1000,$B25,Consolidado!$AA$5:$AA$1000,M$5,Consolidado!$C$5:$C$1000,"SSF")),"00")&amp;"/"&amp;TEXT(MONTH(_xlfn.MINIFS(Consolidado!$B$5:$B$1000,Consolidado!$E$5:$E$1000,$B25,Consolidado!$AA$5:$AA$1000,M$5,Consolidado!$C$5:$C$1000,"SSF")),"00")&amp;IF(_xlfn.MAXIFS(Consolidado!$B$5:$B$1000,Consolidado!$E$5:$E$1000,$B25,Consolidado!$AA$5:$AA$1000,M$5,Consolidado!$C$5:$C$1000,"SSF")&lt;&gt;_xlfn.MINIFS(Consolidado!$B$5:$B$1000,Consolidado!$E$5:$E$1000,$B25,Consolidado!$AA$5:$AA$1000,M$5,Consolidado!$C$5:$C$1000,"SSF")," y "&amp;TEXT(DAY(_xlfn.MAXIFS(Consolidado!$B$5:$B$1000,Consolidado!$E$5:$E$1000,$B25,Consolidado!$AA$5:$AA$1000,M$5,Consolidado!$C$5:$C$1000,"SSF")),"00")&amp;"/"&amp;TEXT(MONTH(_xlfn.MAXIFS(Consolidado!$B$5:$B$1000,Consolidado!$E$5:$E$1000,$B25,Consolidado!$AA$5:$AA$1000,M$5,Consolidado!$C$5:$C$1000,"SSF")),"00"),""),""),IF(SUMIFS(Consolidado!$AD$5:$AD$1000,Consolidado!$E$5:$E$1000,$B25,Consolidado!$AA$5:$AA$1000,M$5,Consolidado!$C$5:$C$1000,"Comité de Supervisión")&gt;0,"Comité Sup. "&amp;TEXT(DAY(_xlfn.MINIFS(Consolidado!$B$5:$B$1000,Consolidado!$E$5:$E$1000,$B25,Consolidado!$AA$5:$AA$1000,M$5,Consolidado!$C$5:$C$1000,"Comité de Supervisión")),"00")&amp;"/"&amp;TEXT(MONTH(_xlfn.MINIFS(Consolidado!$B$5:$B$1000,Consolidado!$E$5:$E$1000,$B25,Consolidado!$AA$5:$AA$1000,M$5,Consolidado!$C$5:$C$1000,"Comité de Supervisión")),"00")&amp;IF(_xlfn.MAXIFS(Consolidado!$B$5:$B$1000,Consolidado!$E$5:$E$1000,$B25,Consolidado!$AA$5:$AA$1000,M$5,Consolidado!$C$5:$C$1000,"Comité de Supervisión")&lt;&gt;_xlfn.MINIFS(Consolidado!$B$5:$B$1000,Consolidado!$E$5:$E$1000,$B25,Consolidado!$AA$5:$AA$1000,M$5,Consolidado!$C$5:$C$1000,"Comité de Supervisión")," y "&amp;TEXT(DAY(_xlfn.MAXIFS(Consolidado!$B$5:$B$1000,Consolidado!$E$5:$E$1000,$B25,Consolidado!$AA$5:$AA$1000,M$5,Consolidado!$C$5:$C$1000,"Comité de Supervisión")),"00")&amp;"/"&amp;TEXT(MONTH(_xlfn.MAXIFS(Consolidado!$B$5:$B$1000,Consolidado!$E$5:$E$1000,$B25,Consolidado!$AA$5:$AA$1000,M$5,Consolidado!$C$5:$C$1000,"Comité de Supervisión")),"00"),""),""),IF(SUMIFS(Consolidado!$AD$5:$AD$1000,Consolidado!$E$5:$E$1000,$B25,Consolidado!$AA$5:$AA$1000,M$5,Consolidado!$C$5:$C$1000,"Consejo de Administración")&gt;0,"Consejo "&amp;TEXT(DAY(_xlfn.MINIFS(Consolidado!$B$5:$B$1000,Consolidado!$E$5:$E$1000,$B25,Consolidado!$AA$5:$AA$1000,M$5,Consolidado!$C$5:$C$1000,"Consejo de Administración")),"00")&amp;"/"&amp;TEXT(MONTH(_xlfn.MINIFS(Consolidado!$B$5:$B$1000,Consolidado!$E$5:$E$1000,$B25,Consolidado!$AA$5:$AA$1000,M$5,Consolidado!$C$5:$C$1000,"Consejo de Administración")),"00")&amp;IF(_xlfn.MAXIFS(Consolidado!$B$5:$B$1000,Consolidado!$E$5:$E$1000,$B25,Consolidado!$AA$5:$AA$1000,M$5,Consolidado!$C$5:$C$1000,"Consejo de Administración")&lt;&gt;_xlfn.MINIFS(Consolidado!$B$5:$B$1000,Consolidado!$E$5:$E$1000,$B25,Consolidado!$AA$5:$AA$1000,M$5,Consolidado!$C$5:$C$1000,"Consejo de Administración")," y "&amp;TEXT(DAY(_xlfn.MAXIFS(Consolidado!$B$5:$B$1000,Consolidado!$E$5:$E$1000,$B25,Consolidado!$AA$5:$AA$1000,M$5,Consolidado!$C$5:$C$1000,"Consejo de Administración")),"00")&amp;"/"&amp;TEXT(MONTH(_xlfn.MAXIFS(Consolidado!$B$5:$B$1000,Consolidado!$E$5:$E$1000,$B25,Consolidado!$AA$5:$AA$1000,M$5,Consolidado!$C$5:$C$1000,"Consejo de Administración")),"00"),""),""),IF(SUMIFS(Consolidado!$AD$5:$AD$1000,Consolidado!$E$5:$E$1000,$B25,Consolidado!$AA$5:$AA$1000,M$5,Consolidado!$C$5:$C$1000,"Otros")&gt;0,"Otros "&amp;TEXT(DAY(_xlfn.MINIFS(Consolidado!$B$5:$B$1000,Consolidado!$E$5:$E$1000,$B25,Consolidado!$AA$5:$AA$1000,M$5,Consolidado!$C$5:$C$1000,"Otros")),"00")&amp;"/"&amp;TEXT(MONTH(_xlfn.MINIFS(Consolidado!$B$5:$B$1000,Consolidado!$E$5:$E$1000,$B25,Consolidado!$AA$5:$AA$1000,M$5,Consolidado!$C$5:$C$1000,"Otros")),"00")&amp;IF(_xlfn.MAXIFS(Consolidado!$B$5:$B$1000,Consolidado!$E$5:$E$1000,$B25,Consolidado!$AA$5:$AA$1000,M$5,Consolidado!$C$5:$C$1000,"Otros")&lt;&gt;_xlfn.MINIFS(Consolidado!$B$5:$B$1000,Consolidado!$E$5:$E$1000,$B25,Consolidado!$AA$5:$AA$1000,M$5,Consolidado!$C$5:$C$1000,"Otros")," y "&amp;TEXT(DAY(_xlfn.MAXIFS(Consolidado!$B$5:$B$1000,Consolidado!$E$5:$E$1000,$B25,Consolidado!$AA$5:$AA$1000,M$5,Consolidado!$C$5:$C$1000,"Otros")),"00")&amp;"/"&amp;TEXT(MONTH(_xlfn.MAXIFS(Consolidado!$B$5:$B$1000,Consolidado!$E$5:$E$1000,$B25,Consolidado!$AA$5:$AA$1000,M$5,Consolidado!$C$5:$C$1000,"Otros")),"00"),""),""))</f>
        <v>SSF 14/07</v>
      </c>
      <c r="N25" s="37" t="str">
        <f aca="false">_xlfn.TEXTJOIN(" +"&amp;CHAR(10),TRUE(),IF(SUMIFS(Consolidado!$AD$5:$AD$1000,Consolidado!$E$5:$E$1000,$B25,Consolidado!$AA$5:$AA$1000,N$5,Consolidado!$C$5:$C$1000,"Auditoría Interna")&gt;0,"Interna "&amp;TEXT(DAY(_xlfn.MINIFS(Consolidado!$B$5:$B$1000,Consolidado!$E$5:$E$1000,$B25,Consolidado!$AA$5:$AA$1000,N$5,Consolidado!$C$5:$C$1000,"Auditoría Interna")),"00")&amp;"/"&amp;TEXT(MONTH(_xlfn.MINIFS(Consolidado!$B$5:$B$1000,Consolidado!$E$5:$E$1000,$B25,Consolidado!$AA$5:$AA$1000,N$5,Consolidado!$C$5:$C$1000,"Auditoría Interna")),"00")&amp;IF(_xlfn.MAXIFS(Consolidado!$B$5:$B$1000,Consolidado!$E$5:$E$1000,$B25,Consolidado!$AA$5:$AA$1000,N$5,Consolidado!$C$5:$C$1000,"Auditoría Interna")&lt;&gt;_xlfn.MINIFS(Consolidado!$B$5:$B$1000,Consolidado!$E$5:$E$1000,$B25,Consolidado!$AA$5:$AA$1000,N$5,Consolidado!$C$5:$C$1000,"Auditoría Interna")," y "&amp;TEXT(DAY(_xlfn.MAXIFS(Consolidado!$B$5:$B$1000,Consolidado!$E$5:$E$1000,$B25,Consolidado!$AA$5:$AA$1000,N$5,Consolidado!$C$5:$C$1000,"Auditoría Interna")),"00")&amp;"/"&amp;TEXT(MONTH(_xlfn.MAXIFS(Consolidado!$B$5:$B$1000,Consolidado!$E$5:$E$1000,$B25,Consolidado!$AA$5:$AA$1000,N$5,Consolidado!$C$5:$C$1000,"Auditoría Interna")),"00"),""),""),IF(SUMIFS(Consolidado!$AD$5:$AD$1000,Consolidado!$E$5:$E$1000,$B25,Consolidado!$AA$5:$AA$1000,N$5,Consolidado!$C$5:$C$1000,"Auditoría Externa")&gt;0,"Externa "&amp;TEXT(DAY(_xlfn.MINIFS(Consolidado!$B$5:$B$1000,Consolidado!$E$5:$E$1000,$B25,Consolidado!$AA$5:$AA$1000,N$5,Consolidado!$C$5:$C$1000,"Auditoría Externa")),"00")&amp;"/"&amp;TEXT(MONTH(_xlfn.MINIFS(Consolidado!$B$5:$B$1000,Consolidado!$E$5:$E$1000,$B25,Consolidado!$AA$5:$AA$1000,N$5,Consolidado!$C$5:$C$1000,"Auditoría Externa")),"00")&amp;IF(_xlfn.MAXIFS(Consolidado!$B$5:$B$1000,Consolidado!$E$5:$E$1000,$B25,Consolidado!$AA$5:$AA$1000,N$5,Consolidado!$C$5:$C$1000,"Auditoría Externa")&lt;&gt;_xlfn.MINIFS(Consolidado!$B$5:$B$1000,Consolidado!$E$5:$E$1000,$B25,Consolidado!$AA$5:$AA$1000,N$5,Consolidado!$C$5:$C$1000,"Auditoría Externa")," y "&amp;TEXT(DAY(_xlfn.MAXIFS(Consolidado!$B$5:$B$1000,Consolidado!$E$5:$E$1000,$B25,Consolidado!$AA$5:$AA$1000,N$5,Consolidado!$C$5:$C$1000,"Auditoría Externa")),"00")&amp;"/"&amp;TEXT(MONTH(_xlfn.MAXIFS(Consolidado!$B$5:$B$1000,Consolidado!$E$5:$E$1000,$B25,Consolidado!$AA$5:$AA$1000,N$5,Consolidado!$C$5:$C$1000,"Auditoría Externa")),"00"),""),""),IF(SUMIFS(Consolidado!$AD$5:$AD$1000,Consolidado!$E$5:$E$1000,$B25,Consolidado!$AA$5:$AA$1000,N$5,Consolidado!$C$5:$C$1000,"SSF")&gt;0,"SSF "&amp;TEXT(DAY(_xlfn.MINIFS(Consolidado!$B$5:$B$1000,Consolidado!$E$5:$E$1000,$B25,Consolidado!$AA$5:$AA$1000,N$5,Consolidado!$C$5:$C$1000,"SSF")),"00")&amp;"/"&amp;TEXT(MONTH(_xlfn.MINIFS(Consolidado!$B$5:$B$1000,Consolidado!$E$5:$E$1000,$B25,Consolidado!$AA$5:$AA$1000,N$5,Consolidado!$C$5:$C$1000,"SSF")),"00")&amp;IF(_xlfn.MAXIFS(Consolidado!$B$5:$B$1000,Consolidado!$E$5:$E$1000,$B25,Consolidado!$AA$5:$AA$1000,N$5,Consolidado!$C$5:$C$1000,"SSF")&lt;&gt;_xlfn.MINIFS(Consolidado!$B$5:$B$1000,Consolidado!$E$5:$E$1000,$B25,Consolidado!$AA$5:$AA$1000,N$5,Consolidado!$C$5:$C$1000,"SSF")," y "&amp;TEXT(DAY(_xlfn.MAXIFS(Consolidado!$B$5:$B$1000,Consolidado!$E$5:$E$1000,$B25,Consolidado!$AA$5:$AA$1000,N$5,Consolidado!$C$5:$C$1000,"SSF")),"00")&amp;"/"&amp;TEXT(MONTH(_xlfn.MAXIFS(Consolidado!$B$5:$B$1000,Consolidado!$E$5:$E$1000,$B25,Consolidado!$AA$5:$AA$1000,N$5,Consolidado!$C$5:$C$1000,"SSF")),"00"),""),""),IF(SUMIFS(Consolidado!$AD$5:$AD$1000,Consolidado!$E$5:$E$1000,$B25,Consolidado!$AA$5:$AA$1000,N$5,Consolidado!$C$5:$C$1000,"Comité de Supervisión")&gt;0,"Comité Sup. "&amp;TEXT(DAY(_xlfn.MINIFS(Consolidado!$B$5:$B$1000,Consolidado!$E$5:$E$1000,$B25,Consolidado!$AA$5:$AA$1000,N$5,Consolidado!$C$5:$C$1000,"Comité de Supervisión")),"00")&amp;"/"&amp;TEXT(MONTH(_xlfn.MINIFS(Consolidado!$B$5:$B$1000,Consolidado!$E$5:$E$1000,$B25,Consolidado!$AA$5:$AA$1000,N$5,Consolidado!$C$5:$C$1000,"Comité de Supervisión")),"00")&amp;IF(_xlfn.MAXIFS(Consolidado!$B$5:$B$1000,Consolidado!$E$5:$E$1000,$B25,Consolidado!$AA$5:$AA$1000,N$5,Consolidado!$C$5:$C$1000,"Comité de Supervisión")&lt;&gt;_xlfn.MINIFS(Consolidado!$B$5:$B$1000,Consolidado!$E$5:$E$1000,$B25,Consolidado!$AA$5:$AA$1000,N$5,Consolidado!$C$5:$C$1000,"Comité de Supervisión")," y "&amp;TEXT(DAY(_xlfn.MAXIFS(Consolidado!$B$5:$B$1000,Consolidado!$E$5:$E$1000,$B25,Consolidado!$AA$5:$AA$1000,N$5,Consolidado!$C$5:$C$1000,"Comité de Supervisión")),"00")&amp;"/"&amp;TEXT(MONTH(_xlfn.MAXIFS(Consolidado!$B$5:$B$1000,Consolidado!$E$5:$E$1000,$B25,Consolidado!$AA$5:$AA$1000,N$5,Consolidado!$C$5:$C$1000,"Comité de Supervisión")),"00"),""),""),IF(SUMIFS(Consolidado!$AD$5:$AD$1000,Consolidado!$E$5:$E$1000,$B25,Consolidado!$AA$5:$AA$1000,N$5,Consolidado!$C$5:$C$1000,"Consejo de Administración")&gt;0,"Consejo "&amp;TEXT(DAY(_xlfn.MINIFS(Consolidado!$B$5:$B$1000,Consolidado!$E$5:$E$1000,$B25,Consolidado!$AA$5:$AA$1000,N$5,Consolidado!$C$5:$C$1000,"Consejo de Administración")),"00")&amp;"/"&amp;TEXT(MONTH(_xlfn.MINIFS(Consolidado!$B$5:$B$1000,Consolidado!$E$5:$E$1000,$B25,Consolidado!$AA$5:$AA$1000,N$5,Consolidado!$C$5:$C$1000,"Consejo de Administración")),"00")&amp;IF(_xlfn.MAXIFS(Consolidado!$B$5:$B$1000,Consolidado!$E$5:$E$1000,$B25,Consolidado!$AA$5:$AA$1000,N$5,Consolidado!$C$5:$C$1000,"Consejo de Administración")&lt;&gt;_xlfn.MINIFS(Consolidado!$B$5:$B$1000,Consolidado!$E$5:$E$1000,$B25,Consolidado!$AA$5:$AA$1000,N$5,Consolidado!$C$5:$C$1000,"Consejo de Administración")," y "&amp;TEXT(DAY(_xlfn.MAXIFS(Consolidado!$B$5:$B$1000,Consolidado!$E$5:$E$1000,$B25,Consolidado!$AA$5:$AA$1000,N$5,Consolidado!$C$5:$C$1000,"Consejo de Administración")),"00")&amp;"/"&amp;TEXT(MONTH(_xlfn.MAXIFS(Consolidado!$B$5:$B$1000,Consolidado!$E$5:$E$1000,$B25,Consolidado!$AA$5:$AA$1000,N$5,Consolidado!$C$5:$C$1000,"Consejo de Administración")),"00"),""),""),IF(SUMIFS(Consolidado!$AD$5:$AD$1000,Consolidado!$E$5:$E$1000,$B25,Consolidado!$AA$5:$AA$1000,N$5,Consolidado!$C$5:$C$1000,"Otros")&gt;0,"Otros "&amp;TEXT(DAY(_xlfn.MINIFS(Consolidado!$B$5:$B$1000,Consolidado!$E$5:$E$1000,$B25,Consolidado!$AA$5:$AA$1000,N$5,Consolidado!$C$5:$C$1000,"Otros")),"00")&amp;"/"&amp;TEXT(MONTH(_xlfn.MINIFS(Consolidado!$B$5:$B$1000,Consolidado!$E$5:$E$1000,$B25,Consolidado!$AA$5:$AA$1000,N$5,Consolidado!$C$5:$C$1000,"Otros")),"00")&amp;IF(_xlfn.MAXIFS(Consolidado!$B$5:$B$1000,Consolidado!$E$5:$E$1000,$B25,Consolidado!$AA$5:$AA$1000,N$5,Consolidado!$C$5:$C$1000,"Otros")&lt;&gt;_xlfn.MINIFS(Consolidado!$B$5:$B$1000,Consolidado!$E$5:$E$1000,$B25,Consolidado!$AA$5:$AA$1000,N$5,Consolidado!$C$5:$C$1000,"Otros")," y "&amp;TEXT(DAY(_xlfn.MAXIFS(Consolidado!$B$5:$B$1000,Consolidado!$E$5:$E$1000,$B25,Consolidado!$AA$5:$AA$1000,N$5,Consolidado!$C$5:$C$1000,"Otros")),"00")&amp;"/"&amp;TEXT(MONTH(_xlfn.MAXIFS(Consolidado!$B$5:$B$1000,Consolidado!$E$5:$E$1000,$B25,Consolidado!$AA$5:$AA$1000,N$5,Consolidado!$C$5:$C$1000,"Otros")),"00"),""),""))</f>
        <v/>
      </c>
      <c r="O25" s="37" t="str">
        <f aca="false">_xlfn.TEXTJOIN(" +"&amp;CHAR(10),TRUE(),IF(SUMIFS(Consolidado!$AD$5:$AD$1000,Consolidado!$E$5:$E$1000,$B25,Consolidado!$AA$5:$AA$1000,O$5,Consolidado!$C$5:$C$1000,"Auditoría Interna")&gt;0,"Interna "&amp;TEXT(DAY(_xlfn.MINIFS(Consolidado!$B$5:$B$1000,Consolidado!$E$5:$E$1000,$B25,Consolidado!$AA$5:$AA$1000,O$5,Consolidado!$C$5:$C$1000,"Auditoría Interna")),"00")&amp;"/"&amp;TEXT(MONTH(_xlfn.MINIFS(Consolidado!$B$5:$B$1000,Consolidado!$E$5:$E$1000,$B25,Consolidado!$AA$5:$AA$1000,O$5,Consolidado!$C$5:$C$1000,"Auditoría Interna")),"00")&amp;IF(_xlfn.MAXIFS(Consolidado!$B$5:$B$1000,Consolidado!$E$5:$E$1000,$B25,Consolidado!$AA$5:$AA$1000,O$5,Consolidado!$C$5:$C$1000,"Auditoría Interna")&lt;&gt;_xlfn.MINIFS(Consolidado!$B$5:$B$1000,Consolidado!$E$5:$E$1000,$B25,Consolidado!$AA$5:$AA$1000,O$5,Consolidado!$C$5:$C$1000,"Auditoría Interna")," y "&amp;TEXT(DAY(_xlfn.MAXIFS(Consolidado!$B$5:$B$1000,Consolidado!$E$5:$E$1000,$B25,Consolidado!$AA$5:$AA$1000,O$5,Consolidado!$C$5:$C$1000,"Auditoría Interna")),"00")&amp;"/"&amp;TEXT(MONTH(_xlfn.MAXIFS(Consolidado!$B$5:$B$1000,Consolidado!$E$5:$E$1000,$B25,Consolidado!$AA$5:$AA$1000,O$5,Consolidado!$C$5:$C$1000,"Auditoría Interna")),"00"),""),""),IF(SUMIFS(Consolidado!$AD$5:$AD$1000,Consolidado!$E$5:$E$1000,$B25,Consolidado!$AA$5:$AA$1000,O$5,Consolidado!$C$5:$C$1000,"Auditoría Externa")&gt;0,"Externa "&amp;TEXT(DAY(_xlfn.MINIFS(Consolidado!$B$5:$B$1000,Consolidado!$E$5:$E$1000,$B25,Consolidado!$AA$5:$AA$1000,O$5,Consolidado!$C$5:$C$1000,"Auditoría Externa")),"00")&amp;"/"&amp;TEXT(MONTH(_xlfn.MINIFS(Consolidado!$B$5:$B$1000,Consolidado!$E$5:$E$1000,$B25,Consolidado!$AA$5:$AA$1000,O$5,Consolidado!$C$5:$C$1000,"Auditoría Externa")),"00")&amp;IF(_xlfn.MAXIFS(Consolidado!$B$5:$B$1000,Consolidado!$E$5:$E$1000,$B25,Consolidado!$AA$5:$AA$1000,O$5,Consolidado!$C$5:$C$1000,"Auditoría Externa")&lt;&gt;_xlfn.MINIFS(Consolidado!$B$5:$B$1000,Consolidado!$E$5:$E$1000,$B25,Consolidado!$AA$5:$AA$1000,O$5,Consolidado!$C$5:$C$1000,"Auditoría Externa")," y "&amp;TEXT(DAY(_xlfn.MAXIFS(Consolidado!$B$5:$B$1000,Consolidado!$E$5:$E$1000,$B25,Consolidado!$AA$5:$AA$1000,O$5,Consolidado!$C$5:$C$1000,"Auditoría Externa")),"00")&amp;"/"&amp;TEXT(MONTH(_xlfn.MAXIFS(Consolidado!$B$5:$B$1000,Consolidado!$E$5:$E$1000,$B25,Consolidado!$AA$5:$AA$1000,O$5,Consolidado!$C$5:$C$1000,"Auditoría Externa")),"00"),""),""),IF(SUMIFS(Consolidado!$AD$5:$AD$1000,Consolidado!$E$5:$E$1000,$B25,Consolidado!$AA$5:$AA$1000,O$5,Consolidado!$C$5:$C$1000,"SSF")&gt;0,"SSF "&amp;TEXT(DAY(_xlfn.MINIFS(Consolidado!$B$5:$B$1000,Consolidado!$E$5:$E$1000,$B25,Consolidado!$AA$5:$AA$1000,O$5,Consolidado!$C$5:$C$1000,"SSF")),"00")&amp;"/"&amp;TEXT(MONTH(_xlfn.MINIFS(Consolidado!$B$5:$B$1000,Consolidado!$E$5:$E$1000,$B25,Consolidado!$AA$5:$AA$1000,O$5,Consolidado!$C$5:$C$1000,"SSF")),"00")&amp;IF(_xlfn.MAXIFS(Consolidado!$B$5:$B$1000,Consolidado!$E$5:$E$1000,$B25,Consolidado!$AA$5:$AA$1000,O$5,Consolidado!$C$5:$C$1000,"SSF")&lt;&gt;_xlfn.MINIFS(Consolidado!$B$5:$B$1000,Consolidado!$E$5:$E$1000,$B25,Consolidado!$AA$5:$AA$1000,O$5,Consolidado!$C$5:$C$1000,"SSF")," y "&amp;TEXT(DAY(_xlfn.MAXIFS(Consolidado!$B$5:$B$1000,Consolidado!$E$5:$E$1000,$B25,Consolidado!$AA$5:$AA$1000,O$5,Consolidado!$C$5:$C$1000,"SSF")),"00")&amp;"/"&amp;TEXT(MONTH(_xlfn.MAXIFS(Consolidado!$B$5:$B$1000,Consolidado!$E$5:$E$1000,$B25,Consolidado!$AA$5:$AA$1000,O$5,Consolidado!$C$5:$C$1000,"SSF")),"00"),""),""),IF(SUMIFS(Consolidado!$AD$5:$AD$1000,Consolidado!$E$5:$E$1000,$B25,Consolidado!$AA$5:$AA$1000,O$5,Consolidado!$C$5:$C$1000,"Comité de Supervisión")&gt;0,"Comité Sup. "&amp;TEXT(DAY(_xlfn.MINIFS(Consolidado!$B$5:$B$1000,Consolidado!$E$5:$E$1000,$B25,Consolidado!$AA$5:$AA$1000,O$5,Consolidado!$C$5:$C$1000,"Comité de Supervisión")),"00")&amp;"/"&amp;TEXT(MONTH(_xlfn.MINIFS(Consolidado!$B$5:$B$1000,Consolidado!$E$5:$E$1000,$B25,Consolidado!$AA$5:$AA$1000,O$5,Consolidado!$C$5:$C$1000,"Comité de Supervisión")),"00")&amp;IF(_xlfn.MAXIFS(Consolidado!$B$5:$B$1000,Consolidado!$E$5:$E$1000,$B25,Consolidado!$AA$5:$AA$1000,O$5,Consolidado!$C$5:$C$1000,"Comité de Supervisión")&lt;&gt;_xlfn.MINIFS(Consolidado!$B$5:$B$1000,Consolidado!$E$5:$E$1000,$B25,Consolidado!$AA$5:$AA$1000,O$5,Consolidado!$C$5:$C$1000,"Comité de Supervisión")," y "&amp;TEXT(DAY(_xlfn.MAXIFS(Consolidado!$B$5:$B$1000,Consolidado!$E$5:$E$1000,$B25,Consolidado!$AA$5:$AA$1000,O$5,Consolidado!$C$5:$C$1000,"Comité de Supervisión")),"00")&amp;"/"&amp;TEXT(MONTH(_xlfn.MAXIFS(Consolidado!$B$5:$B$1000,Consolidado!$E$5:$E$1000,$B25,Consolidado!$AA$5:$AA$1000,O$5,Consolidado!$C$5:$C$1000,"Comité de Supervisión")),"00"),""),""),IF(SUMIFS(Consolidado!$AD$5:$AD$1000,Consolidado!$E$5:$E$1000,$B25,Consolidado!$AA$5:$AA$1000,O$5,Consolidado!$C$5:$C$1000,"Consejo de Administración")&gt;0,"Consejo "&amp;TEXT(DAY(_xlfn.MINIFS(Consolidado!$B$5:$B$1000,Consolidado!$E$5:$E$1000,$B25,Consolidado!$AA$5:$AA$1000,O$5,Consolidado!$C$5:$C$1000,"Consejo de Administración")),"00")&amp;"/"&amp;TEXT(MONTH(_xlfn.MINIFS(Consolidado!$B$5:$B$1000,Consolidado!$E$5:$E$1000,$B25,Consolidado!$AA$5:$AA$1000,O$5,Consolidado!$C$5:$C$1000,"Consejo de Administración")),"00")&amp;IF(_xlfn.MAXIFS(Consolidado!$B$5:$B$1000,Consolidado!$E$5:$E$1000,$B25,Consolidado!$AA$5:$AA$1000,O$5,Consolidado!$C$5:$C$1000,"Consejo de Administración")&lt;&gt;_xlfn.MINIFS(Consolidado!$B$5:$B$1000,Consolidado!$E$5:$E$1000,$B25,Consolidado!$AA$5:$AA$1000,O$5,Consolidado!$C$5:$C$1000,"Consejo de Administración")," y "&amp;TEXT(DAY(_xlfn.MAXIFS(Consolidado!$B$5:$B$1000,Consolidado!$E$5:$E$1000,$B25,Consolidado!$AA$5:$AA$1000,O$5,Consolidado!$C$5:$C$1000,"Consejo de Administración")),"00")&amp;"/"&amp;TEXT(MONTH(_xlfn.MAXIFS(Consolidado!$B$5:$B$1000,Consolidado!$E$5:$E$1000,$B25,Consolidado!$AA$5:$AA$1000,O$5,Consolidado!$C$5:$C$1000,"Consejo de Administración")),"00"),""),""),IF(SUMIFS(Consolidado!$AD$5:$AD$1000,Consolidado!$E$5:$E$1000,$B25,Consolidado!$AA$5:$AA$1000,O$5,Consolidado!$C$5:$C$1000,"Otros")&gt;0,"Otros "&amp;TEXT(DAY(_xlfn.MINIFS(Consolidado!$B$5:$B$1000,Consolidado!$E$5:$E$1000,$B25,Consolidado!$AA$5:$AA$1000,O$5,Consolidado!$C$5:$C$1000,"Otros")),"00")&amp;"/"&amp;TEXT(MONTH(_xlfn.MINIFS(Consolidado!$B$5:$B$1000,Consolidado!$E$5:$E$1000,$B25,Consolidado!$AA$5:$AA$1000,O$5,Consolidado!$C$5:$C$1000,"Otros")),"00")&amp;IF(_xlfn.MAXIFS(Consolidado!$B$5:$B$1000,Consolidado!$E$5:$E$1000,$B25,Consolidado!$AA$5:$AA$1000,O$5,Consolidado!$C$5:$C$1000,"Otros")&lt;&gt;_xlfn.MINIFS(Consolidado!$B$5:$B$1000,Consolidado!$E$5:$E$1000,$B25,Consolidado!$AA$5:$AA$1000,O$5,Consolidado!$C$5:$C$1000,"Otros")," y "&amp;TEXT(DAY(_xlfn.MAXIFS(Consolidado!$B$5:$B$1000,Consolidado!$E$5:$E$1000,$B25,Consolidado!$AA$5:$AA$1000,O$5,Consolidado!$C$5:$C$1000,"Otros")),"00")&amp;"/"&amp;TEXT(MONTH(_xlfn.MAXIFS(Consolidado!$B$5:$B$1000,Consolidado!$E$5:$E$1000,$B25,Consolidado!$AA$5:$AA$1000,O$5,Consolidado!$C$5:$C$1000,"Otros")),"00"),""),""))</f>
        <v/>
      </c>
      <c r="P25" s="37" t="str">
        <f aca="false">_xlfn.TEXTJOIN(" +"&amp;CHAR(10),TRUE(),IF(SUMIFS(Consolidado!$AD$5:$AD$1000,Consolidado!$E$5:$E$1000,$B25,Consolidado!$AA$5:$AA$1000,P$5,Consolidado!$C$5:$C$1000,"Auditoría Interna")&gt;0,"Interna "&amp;TEXT(DAY(_xlfn.MINIFS(Consolidado!$B$5:$B$1000,Consolidado!$E$5:$E$1000,$B25,Consolidado!$AA$5:$AA$1000,P$5,Consolidado!$C$5:$C$1000,"Auditoría Interna")),"00")&amp;"/"&amp;TEXT(MONTH(_xlfn.MINIFS(Consolidado!$B$5:$B$1000,Consolidado!$E$5:$E$1000,$B25,Consolidado!$AA$5:$AA$1000,P$5,Consolidado!$C$5:$C$1000,"Auditoría Interna")),"00")&amp;IF(_xlfn.MAXIFS(Consolidado!$B$5:$B$1000,Consolidado!$E$5:$E$1000,$B25,Consolidado!$AA$5:$AA$1000,P$5,Consolidado!$C$5:$C$1000,"Auditoría Interna")&lt;&gt;_xlfn.MINIFS(Consolidado!$B$5:$B$1000,Consolidado!$E$5:$E$1000,$B25,Consolidado!$AA$5:$AA$1000,P$5,Consolidado!$C$5:$C$1000,"Auditoría Interna")," y "&amp;TEXT(DAY(_xlfn.MAXIFS(Consolidado!$B$5:$B$1000,Consolidado!$E$5:$E$1000,$B25,Consolidado!$AA$5:$AA$1000,P$5,Consolidado!$C$5:$C$1000,"Auditoría Interna")),"00")&amp;"/"&amp;TEXT(MONTH(_xlfn.MAXIFS(Consolidado!$B$5:$B$1000,Consolidado!$E$5:$E$1000,$B25,Consolidado!$AA$5:$AA$1000,P$5,Consolidado!$C$5:$C$1000,"Auditoría Interna")),"00"),""),""),IF(SUMIFS(Consolidado!$AD$5:$AD$1000,Consolidado!$E$5:$E$1000,$B25,Consolidado!$AA$5:$AA$1000,P$5,Consolidado!$C$5:$C$1000,"Auditoría Externa")&gt;0,"Externa "&amp;TEXT(DAY(_xlfn.MINIFS(Consolidado!$B$5:$B$1000,Consolidado!$E$5:$E$1000,$B25,Consolidado!$AA$5:$AA$1000,P$5,Consolidado!$C$5:$C$1000,"Auditoría Externa")),"00")&amp;"/"&amp;TEXT(MONTH(_xlfn.MINIFS(Consolidado!$B$5:$B$1000,Consolidado!$E$5:$E$1000,$B25,Consolidado!$AA$5:$AA$1000,P$5,Consolidado!$C$5:$C$1000,"Auditoría Externa")),"00")&amp;IF(_xlfn.MAXIFS(Consolidado!$B$5:$B$1000,Consolidado!$E$5:$E$1000,$B25,Consolidado!$AA$5:$AA$1000,P$5,Consolidado!$C$5:$C$1000,"Auditoría Externa")&lt;&gt;_xlfn.MINIFS(Consolidado!$B$5:$B$1000,Consolidado!$E$5:$E$1000,$B25,Consolidado!$AA$5:$AA$1000,P$5,Consolidado!$C$5:$C$1000,"Auditoría Externa")," y "&amp;TEXT(DAY(_xlfn.MAXIFS(Consolidado!$B$5:$B$1000,Consolidado!$E$5:$E$1000,$B25,Consolidado!$AA$5:$AA$1000,P$5,Consolidado!$C$5:$C$1000,"Auditoría Externa")),"00")&amp;"/"&amp;TEXT(MONTH(_xlfn.MAXIFS(Consolidado!$B$5:$B$1000,Consolidado!$E$5:$E$1000,$B25,Consolidado!$AA$5:$AA$1000,P$5,Consolidado!$C$5:$C$1000,"Auditoría Externa")),"00"),""),""),IF(SUMIFS(Consolidado!$AD$5:$AD$1000,Consolidado!$E$5:$E$1000,$B25,Consolidado!$AA$5:$AA$1000,P$5,Consolidado!$C$5:$C$1000,"SSF")&gt;0,"SSF "&amp;TEXT(DAY(_xlfn.MINIFS(Consolidado!$B$5:$B$1000,Consolidado!$E$5:$E$1000,$B25,Consolidado!$AA$5:$AA$1000,P$5,Consolidado!$C$5:$C$1000,"SSF")),"00")&amp;"/"&amp;TEXT(MONTH(_xlfn.MINIFS(Consolidado!$B$5:$B$1000,Consolidado!$E$5:$E$1000,$B25,Consolidado!$AA$5:$AA$1000,P$5,Consolidado!$C$5:$C$1000,"SSF")),"00")&amp;IF(_xlfn.MAXIFS(Consolidado!$B$5:$B$1000,Consolidado!$E$5:$E$1000,$B25,Consolidado!$AA$5:$AA$1000,P$5,Consolidado!$C$5:$C$1000,"SSF")&lt;&gt;_xlfn.MINIFS(Consolidado!$B$5:$B$1000,Consolidado!$E$5:$E$1000,$B25,Consolidado!$AA$5:$AA$1000,P$5,Consolidado!$C$5:$C$1000,"SSF")," y "&amp;TEXT(DAY(_xlfn.MAXIFS(Consolidado!$B$5:$B$1000,Consolidado!$E$5:$E$1000,$B25,Consolidado!$AA$5:$AA$1000,P$5,Consolidado!$C$5:$C$1000,"SSF")),"00")&amp;"/"&amp;TEXT(MONTH(_xlfn.MAXIFS(Consolidado!$B$5:$B$1000,Consolidado!$E$5:$E$1000,$B25,Consolidado!$AA$5:$AA$1000,P$5,Consolidado!$C$5:$C$1000,"SSF")),"00"),""),""),IF(SUMIFS(Consolidado!$AD$5:$AD$1000,Consolidado!$E$5:$E$1000,$B25,Consolidado!$AA$5:$AA$1000,P$5,Consolidado!$C$5:$C$1000,"Comité de Supervisión")&gt;0,"Comité Sup. "&amp;TEXT(DAY(_xlfn.MINIFS(Consolidado!$B$5:$B$1000,Consolidado!$E$5:$E$1000,$B25,Consolidado!$AA$5:$AA$1000,P$5,Consolidado!$C$5:$C$1000,"Comité de Supervisión")),"00")&amp;"/"&amp;TEXT(MONTH(_xlfn.MINIFS(Consolidado!$B$5:$B$1000,Consolidado!$E$5:$E$1000,$B25,Consolidado!$AA$5:$AA$1000,P$5,Consolidado!$C$5:$C$1000,"Comité de Supervisión")),"00")&amp;IF(_xlfn.MAXIFS(Consolidado!$B$5:$B$1000,Consolidado!$E$5:$E$1000,$B25,Consolidado!$AA$5:$AA$1000,P$5,Consolidado!$C$5:$C$1000,"Comité de Supervisión")&lt;&gt;_xlfn.MINIFS(Consolidado!$B$5:$B$1000,Consolidado!$E$5:$E$1000,$B25,Consolidado!$AA$5:$AA$1000,P$5,Consolidado!$C$5:$C$1000,"Comité de Supervisión")," y "&amp;TEXT(DAY(_xlfn.MAXIFS(Consolidado!$B$5:$B$1000,Consolidado!$E$5:$E$1000,$B25,Consolidado!$AA$5:$AA$1000,P$5,Consolidado!$C$5:$C$1000,"Comité de Supervisión")),"00")&amp;"/"&amp;TEXT(MONTH(_xlfn.MAXIFS(Consolidado!$B$5:$B$1000,Consolidado!$E$5:$E$1000,$B25,Consolidado!$AA$5:$AA$1000,P$5,Consolidado!$C$5:$C$1000,"Comité de Supervisión")),"00"),""),""),IF(SUMIFS(Consolidado!$AD$5:$AD$1000,Consolidado!$E$5:$E$1000,$B25,Consolidado!$AA$5:$AA$1000,P$5,Consolidado!$C$5:$C$1000,"Consejo de Administración")&gt;0,"Consejo "&amp;TEXT(DAY(_xlfn.MINIFS(Consolidado!$B$5:$B$1000,Consolidado!$E$5:$E$1000,$B25,Consolidado!$AA$5:$AA$1000,P$5,Consolidado!$C$5:$C$1000,"Consejo de Administración")),"00")&amp;"/"&amp;TEXT(MONTH(_xlfn.MINIFS(Consolidado!$B$5:$B$1000,Consolidado!$E$5:$E$1000,$B25,Consolidado!$AA$5:$AA$1000,P$5,Consolidado!$C$5:$C$1000,"Consejo de Administración")),"00")&amp;IF(_xlfn.MAXIFS(Consolidado!$B$5:$B$1000,Consolidado!$E$5:$E$1000,$B25,Consolidado!$AA$5:$AA$1000,P$5,Consolidado!$C$5:$C$1000,"Consejo de Administración")&lt;&gt;_xlfn.MINIFS(Consolidado!$B$5:$B$1000,Consolidado!$E$5:$E$1000,$B25,Consolidado!$AA$5:$AA$1000,P$5,Consolidado!$C$5:$C$1000,"Consejo de Administración")," y "&amp;TEXT(DAY(_xlfn.MAXIFS(Consolidado!$B$5:$B$1000,Consolidado!$E$5:$E$1000,$B25,Consolidado!$AA$5:$AA$1000,P$5,Consolidado!$C$5:$C$1000,"Consejo de Administración")),"00")&amp;"/"&amp;TEXT(MONTH(_xlfn.MAXIFS(Consolidado!$B$5:$B$1000,Consolidado!$E$5:$E$1000,$B25,Consolidado!$AA$5:$AA$1000,P$5,Consolidado!$C$5:$C$1000,"Consejo de Administración")),"00"),""),""),IF(SUMIFS(Consolidado!$AD$5:$AD$1000,Consolidado!$E$5:$E$1000,$B25,Consolidado!$AA$5:$AA$1000,P$5,Consolidado!$C$5:$C$1000,"Otros")&gt;0,"Otros "&amp;TEXT(DAY(_xlfn.MINIFS(Consolidado!$B$5:$B$1000,Consolidado!$E$5:$E$1000,$B25,Consolidado!$AA$5:$AA$1000,P$5,Consolidado!$C$5:$C$1000,"Otros")),"00")&amp;"/"&amp;TEXT(MONTH(_xlfn.MINIFS(Consolidado!$B$5:$B$1000,Consolidado!$E$5:$E$1000,$B25,Consolidado!$AA$5:$AA$1000,P$5,Consolidado!$C$5:$C$1000,"Otros")),"00")&amp;IF(_xlfn.MAXIFS(Consolidado!$B$5:$B$1000,Consolidado!$E$5:$E$1000,$B25,Consolidado!$AA$5:$AA$1000,P$5,Consolidado!$C$5:$C$1000,"Otros")&lt;&gt;_xlfn.MINIFS(Consolidado!$B$5:$B$1000,Consolidado!$E$5:$E$1000,$B25,Consolidado!$AA$5:$AA$1000,P$5,Consolidado!$C$5:$C$1000,"Otros")," y "&amp;TEXT(DAY(_xlfn.MAXIFS(Consolidado!$B$5:$B$1000,Consolidado!$E$5:$E$1000,$B25,Consolidado!$AA$5:$AA$1000,P$5,Consolidado!$C$5:$C$1000,"Otros")),"00")&amp;"/"&amp;TEXT(MONTH(_xlfn.MAXIFS(Consolidado!$B$5:$B$1000,Consolidado!$E$5:$E$1000,$B25,Consolidado!$AA$5:$AA$1000,P$5,Consolidado!$C$5:$C$1000,"Otros")),"00"),""),""))</f>
        <v>SSF 09/10</v>
      </c>
      <c r="Q25" s="37" t="str">
        <f aca="false">_xlfn.TEXTJOIN(" +"&amp;CHAR(10),TRUE(),IF(SUMIFS(Consolidado!$AD$5:$AD$1000,Consolidado!$E$5:$E$1000,$B25,Consolidado!$AA$5:$AA$1000,Q$5,Consolidado!$C$5:$C$1000,"Auditoría Interna")&gt;0,"Interna "&amp;TEXT(DAY(_xlfn.MINIFS(Consolidado!$B$5:$B$1000,Consolidado!$E$5:$E$1000,$B25,Consolidado!$AA$5:$AA$1000,Q$5,Consolidado!$C$5:$C$1000,"Auditoría Interna")),"00")&amp;"/"&amp;TEXT(MONTH(_xlfn.MINIFS(Consolidado!$B$5:$B$1000,Consolidado!$E$5:$E$1000,$B25,Consolidado!$AA$5:$AA$1000,Q$5,Consolidado!$C$5:$C$1000,"Auditoría Interna")),"00")&amp;IF(_xlfn.MAXIFS(Consolidado!$B$5:$B$1000,Consolidado!$E$5:$E$1000,$B25,Consolidado!$AA$5:$AA$1000,Q$5,Consolidado!$C$5:$C$1000,"Auditoría Interna")&lt;&gt;_xlfn.MINIFS(Consolidado!$B$5:$B$1000,Consolidado!$E$5:$E$1000,$B25,Consolidado!$AA$5:$AA$1000,Q$5,Consolidado!$C$5:$C$1000,"Auditoría Interna")," y "&amp;TEXT(DAY(_xlfn.MAXIFS(Consolidado!$B$5:$B$1000,Consolidado!$E$5:$E$1000,$B25,Consolidado!$AA$5:$AA$1000,Q$5,Consolidado!$C$5:$C$1000,"Auditoría Interna")),"00")&amp;"/"&amp;TEXT(MONTH(_xlfn.MAXIFS(Consolidado!$B$5:$B$1000,Consolidado!$E$5:$E$1000,$B25,Consolidado!$AA$5:$AA$1000,Q$5,Consolidado!$C$5:$C$1000,"Auditoría Interna")),"00"),""),""),IF(SUMIFS(Consolidado!$AD$5:$AD$1000,Consolidado!$E$5:$E$1000,$B25,Consolidado!$AA$5:$AA$1000,Q$5,Consolidado!$C$5:$C$1000,"Auditoría Externa")&gt;0,"Externa "&amp;TEXT(DAY(_xlfn.MINIFS(Consolidado!$B$5:$B$1000,Consolidado!$E$5:$E$1000,$B25,Consolidado!$AA$5:$AA$1000,Q$5,Consolidado!$C$5:$C$1000,"Auditoría Externa")),"00")&amp;"/"&amp;TEXT(MONTH(_xlfn.MINIFS(Consolidado!$B$5:$B$1000,Consolidado!$E$5:$E$1000,$B25,Consolidado!$AA$5:$AA$1000,Q$5,Consolidado!$C$5:$C$1000,"Auditoría Externa")),"00")&amp;IF(_xlfn.MAXIFS(Consolidado!$B$5:$B$1000,Consolidado!$E$5:$E$1000,$B25,Consolidado!$AA$5:$AA$1000,Q$5,Consolidado!$C$5:$C$1000,"Auditoría Externa")&lt;&gt;_xlfn.MINIFS(Consolidado!$B$5:$B$1000,Consolidado!$E$5:$E$1000,$B25,Consolidado!$AA$5:$AA$1000,Q$5,Consolidado!$C$5:$C$1000,"Auditoría Externa")," y "&amp;TEXT(DAY(_xlfn.MAXIFS(Consolidado!$B$5:$B$1000,Consolidado!$E$5:$E$1000,$B25,Consolidado!$AA$5:$AA$1000,Q$5,Consolidado!$C$5:$C$1000,"Auditoría Externa")),"00")&amp;"/"&amp;TEXT(MONTH(_xlfn.MAXIFS(Consolidado!$B$5:$B$1000,Consolidado!$E$5:$E$1000,$B25,Consolidado!$AA$5:$AA$1000,Q$5,Consolidado!$C$5:$C$1000,"Auditoría Externa")),"00"),""),""),IF(SUMIFS(Consolidado!$AD$5:$AD$1000,Consolidado!$E$5:$E$1000,$B25,Consolidado!$AA$5:$AA$1000,Q$5,Consolidado!$C$5:$C$1000,"SSF")&gt;0,"SSF "&amp;TEXT(DAY(_xlfn.MINIFS(Consolidado!$B$5:$B$1000,Consolidado!$E$5:$E$1000,$B25,Consolidado!$AA$5:$AA$1000,Q$5,Consolidado!$C$5:$C$1000,"SSF")),"00")&amp;"/"&amp;TEXT(MONTH(_xlfn.MINIFS(Consolidado!$B$5:$B$1000,Consolidado!$E$5:$E$1000,$B25,Consolidado!$AA$5:$AA$1000,Q$5,Consolidado!$C$5:$C$1000,"SSF")),"00")&amp;IF(_xlfn.MAXIFS(Consolidado!$B$5:$B$1000,Consolidado!$E$5:$E$1000,$B25,Consolidado!$AA$5:$AA$1000,Q$5,Consolidado!$C$5:$C$1000,"SSF")&lt;&gt;_xlfn.MINIFS(Consolidado!$B$5:$B$1000,Consolidado!$E$5:$E$1000,$B25,Consolidado!$AA$5:$AA$1000,Q$5,Consolidado!$C$5:$C$1000,"SSF")," y "&amp;TEXT(DAY(_xlfn.MAXIFS(Consolidado!$B$5:$B$1000,Consolidado!$E$5:$E$1000,$B25,Consolidado!$AA$5:$AA$1000,Q$5,Consolidado!$C$5:$C$1000,"SSF")),"00")&amp;"/"&amp;TEXT(MONTH(_xlfn.MAXIFS(Consolidado!$B$5:$B$1000,Consolidado!$E$5:$E$1000,$B25,Consolidado!$AA$5:$AA$1000,Q$5,Consolidado!$C$5:$C$1000,"SSF")),"00"),""),""),IF(SUMIFS(Consolidado!$AD$5:$AD$1000,Consolidado!$E$5:$E$1000,$B25,Consolidado!$AA$5:$AA$1000,Q$5,Consolidado!$C$5:$C$1000,"Comité de Supervisión")&gt;0,"Comité Sup. "&amp;TEXT(DAY(_xlfn.MINIFS(Consolidado!$B$5:$B$1000,Consolidado!$E$5:$E$1000,$B25,Consolidado!$AA$5:$AA$1000,Q$5,Consolidado!$C$5:$C$1000,"Comité de Supervisión")),"00")&amp;"/"&amp;TEXT(MONTH(_xlfn.MINIFS(Consolidado!$B$5:$B$1000,Consolidado!$E$5:$E$1000,$B25,Consolidado!$AA$5:$AA$1000,Q$5,Consolidado!$C$5:$C$1000,"Comité de Supervisión")),"00")&amp;IF(_xlfn.MAXIFS(Consolidado!$B$5:$B$1000,Consolidado!$E$5:$E$1000,$B25,Consolidado!$AA$5:$AA$1000,Q$5,Consolidado!$C$5:$C$1000,"Comité de Supervisión")&lt;&gt;_xlfn.MINIFS(Consolidado!$B$5:$B$1000,Consolidado!$E$5:$E$1000,$B25,Consolidado!$AA$5:$AA$1000,Q$5,Consolidado!$C$5:$C$1000,"Comité de Supervisión")," y "&amp;TEXT(DAY(_xlfn.MAXIFS(Consolidado!$B$5:$B$1000,Consolidado!$E$5:$E$1000,$B25,Consolidado!$AA$5:$AA$1000,Q$5,Consolidado!$C$5:$C$1000,"Comité de Supervisión")),"00")&amp;"/"&amp;TEXT(MONTH(_xlfn.MAXIFS(Consolidado!$B$5:$B$1000,Consolidado!$E$5:$E$1000,$B25,Consolidado!$AA$5:$AA$1000,Q$5,Consolidado!$C$5:$C$1000,"Comité de Supervisión")),"00"),""),""),IF(SUMIFS(Consolidado!$AD$5:$AD$1000,Consolidado!$E$5:$E$1000,$B25,Consolidado!$AA$5:$AA$1000,Q$5,Consolidado!$C$5:$C$1000,"Consejo de Administración")&gt;0,"Consejo "&amp;TEXT(DAY(_xlfn.MINIFS(Consolidado!$B$5:$B$1000,Consolidado!$E$5:$E$1000,$B25,Consolidado!$AA$5:$AA$1000,Q$5,Consolidado!$C$5:$C$1000,"Consejo de Administración")),"00")&amp;"/"&amp;TEXT(MONTH(_xlfn.MINIFS(Consolidado!$B$5:$B$1000,Consolidado!$E$5:$E$1000,$B25,Consolidado!$AA$5:$AA$1000,Q$5,Consolidado!$C$5:$C$1000,"Consejo de Administración")),"00")&amp;IF(_xlfn.MAXIFS(Consolidado!$B$5:$B$1000,Consolidado!$E$5:$E$1000,$B25,Consolidado!$AA$5:$AA$1000,Q$5,Consolidado!$C$5:$C$1000,"Consejo de Administración")&lt;&gt;_xlfn.MINIFS(Consolidado!$B$5:$B$1000,Consolidado!$E$5:$E$1000,$B25,Consolidado!$AA$5:$AA$1000,Q$5,Consolidado!$C$5:$C$1000,"Consejo de Administración")," y "&amp;TEXT(DAY(_xlfn.MAXIFS(Consolidado!$B$5:$B$1000,Consolidado!$E$5:$E$1000,$B25,Consolidado!$AA$5:$AA$1000,Q$5,Consolidado!$C$5:$C$1000,"Consejo de Administración")),"00")&amp;"/"&amp;TEXT(MONTH(_xlfn.MAXIFS(Consolidado!$B$5:$B$1000,Consolidado!$E$5:$E$1000,$B25,Consolidado!$AA$5:$AA$1000,Q$5,Consolidado!$C$5:$C$1000,"Consejo de Administración")),"00"),""),""),IF(SUMIFS(Consolidado!$AD$5:$AD$1000,Consolidado!$E$5:$E$1000,$B25,Consolidado!$AA$5:$AA$1000,Q$5,Consolidado!$C$5:$C$1000,"Otros")&gt;0,"Otros "&amp;TEXT(DAY(_xlfn.MINIFS(Consolidado!$B$5:$B$1000,Consolidado!$E$5:$E$1000,$B25,Consolidado!$AA$5:$AA$1000,Q$5,Consolidado!$C$5:$C$1000,"Otros")),"00")&amp;"/"&amp;TEXT(MONTH(_xlfn.MINIFS(Consolidado!$B$5:$B$1000,Consolidado!$E$5:$E$1000,$B25,Consolidado!$AA$5:$AA$1000,Q$5,Consolidado!$C$5:$C$1000,"Otros")),"00")&amp;IF(_xlfn.MAXIFS(Consolidado!$B$5:$B$1000,Consolidado!$E$5:$E$1000,$B25,Consolidado!$AA$5:$AA$1000,Q$5,Consolidado!$C$5:$C$1000,"Otros")&lt;&gt;_xlfn.MINIFS(Consolidado!$B$5:$B$1000,Consolidado!$E$5:$E$1000,$B25,Consolidado!$AA$5:$AA$1000,Q$5,Consolidado!$C$5:$C$1000,"Otros")," y "&amp;TEXT(DAY(_xlfn.MAXIFS(Consolidado!$B$5:$B$1000,Consolidado!$E$5:$E$1000,$B25,Consolidado!$AA$5:$AA$1000,Q$5,Consolidado!$C$5:$C$1000,"Otros")),"00")&amp;"/"&amp;TEXT(MONTH(_xlfn.MAXIFS(Consolidado!$B$5:$B$1000,Consolidado!$E$5:$E$1000,$B25,Consolidado!$AA$5:$AA$1000,Q$5,Consolidado!$C$5:$C$1000,"Otros")),"00"),""),""))</f>
        <v/>
      </c>
      <c r="R25" s="37" t="str">
        <f aca="false">_xlfn.TEXTJOIN(" +"&amp;CHAR(10),TRUE(),IF(SUMIFS(Consolidado!$AD$5:$AD$1000,Consolidado!$E$5:$E$1000,$B25,Consolidado!$AA$5:$AA$1000,R$5,Consolidado!$C$5:$C$1000,"Auditoría Interna")&gt;0,"Interna "&amp;TEXT(DAY(_xlfn.MINIFS(Consolidado!$B$5:$B$1000,Consolidado!$E$5:$E$1000,$B25,Consolidado!$AA$5:$AA$1000,R$5,Consolidado!$C$5:$C$1000,"Auditoría Interna")),"00")&amp;"/"&amp;TEXT(MONTH(_xlfn.MINIFS(Consolidado!$B$5:$B$1000,Consolidado!$E$5:$E$1000,$B25,Consolidado!$AA$5:$AA$1000,R$5,Consolidado!$C$5:$C$1000,"Auditoría Interna")),"00")&amp;IF(_xlfn.MAXIFS(Consolidado!$B$5:$B$1000,Consolidado!$E$5:$E$1000,$B25,Consolidado!$AA$5:$AA$1000,R$5,Consolidado!$C$5:$C$1000,"Auditoría Interna")&lt;&gt;_xlfn.MINIFS(Consolidado!$B$5:$B$1000,Consolidado!$E$5:$E$1000,$B25,Consolidado!$AA$5:$AA$1000,R$5,Consolidado!$C$5:$C$1000,"Auditoría Interna")," y "&amp;TEXT(DAY(_xlfn.MAXIFS(Consolidado!$B$5:$B$1000,Consolidado!$E$5:$E$1000,$B25,Consolidado!$AA$5:$AA$1000,R$5,Consolidado!$C$5:$C$1000,"Auditoría Interna")),"00")&amp;"/"&amp;TEXT(MONTH(_xlfn.MAXIFS(Consolidado!$B$5:$B$1000,Consolidado!$E$5:$E$1000,$B25,Consolidado!$AA$5:$AA$1000,R$5,Consolidado!$C$5:$C$1000,"Auditoría Interna")),"00"),""),""),IF(SUMIFS(Consolidado!$AD$5:$AD$1000,Consolidado!$E$5:$E$1000,$B25,Consolidado!$AA$5:$AA$1000,R$5,Consolidado!$C$5:$C$1000,"Auditoría Externa")&gt;0,"Externa "&amp;TEXT(DAY(_xlfn.MINIFS(Consolidado!$B$5:$B$1000,Consolidado!$E$5:$E$1000,$B25,Consolidado!$AA$5:$AA$1000,R$5,Consolidado!$C$5:$C$1000,"Auditoría Externa")),"00")&amp;"/"&amp;TEXT(MONTH(_xlfn.MINIFS(Consolidado!$B$5:$B$1000,Consolidado!$E$5:$E$1000,$B25,Consolidado!$AA$5:$AA$1000,R$5,Consolidado!$C$5:$C$1000,"Auditoría Externa")),"00")&amp;IF(_xlfn.MAXIFS(Consolidado!$B$5:$B$1000,Consolidado!$E$5:$E$1000,$B25,Consolidado!$AA$5:$AA$1000,R$5,Consolidado!$C$5:$C$1000,"Auditoría Externa")&lt;&gt;_xlfn.MINIFS(Consolidado!$B$5:$B$1000,Consolidado!$E$5:$E$1000,$B25,Consolidado!$AA$5:$AA$1000,R$5,Consolidado!$C$5:$C$1000,"Auditoría Externa")," y "&amp;TEXT(DAY(_xlfn.MAXIFS(Consolidado!$B$5:$B$1000,Consolidado!$E$5:$E$1000,$B25,Consolidado!$AA$5:$AA$1000,R$5,Consolidado!$C$5:$C$1000,"Auditoría Externa")),"00")&amp;"/"&amp;TEXT(MONTH(_xlfn.MAXIFS(Consolidado!$B$5:$B$1000,Consolidado!$E$5:$E$1000,$B25,Consolidado!$AA$5:$AA$1000,R$5,Consolidado!$C$5:$C$1000,"Auditoría Externa")),"00"),""),""),IF(SUMIFS(Consolidado!$AD$5:$AD$1000,Consolidado!$E$5:$E$1000,$B25,Consolidado!$AA$5:$AA$1000,R$5,Consolidado!$C$5:$C$1000,"SSF")&gt;0,"SSF "&amp;TEXT(DAY(_xlfn.MINIFS(Consolidado!$B$5:$B$1000,Consolidado!$E$5:$E$1000,$B25,Consolidado!$AA$5:$AA$1000,R$5,Consolidado!$C$5:$C$1000,"SSF")),"00")&amp;"/"&amp;TEXT(MONTH(_xlfn.MINIFS(Consolidado!$B$5:$B$1000,Consolidado!$E$5:$E$1000,$B25,Consolidado!$AA$5:$AA$1000,R$5,Consolidado!$C$5:$C$1000,"SSF")),"00")&amp;IF(_xlfn.MAXIFS(Consolidado!$B$5:$B$1000,Consolidado!$E$5:$E$1000,$B25,Consolidado!$AA$5:$AA$1000,R$5,Consolidado!$C$5:$C$1000,"SSF")&lt;&gt;_xlfn.MINIFS(Consolidado!$B$5:$B$1000,Consolidado!$E$5:$E$1000,$B25,Consolidado!$AA$5:$AA$1000,R$5,Consolidado!$C$5:$C$1000,"SSF")," y "&amp;TEXT(DAY(_xlfn.MAXIFS(Consolidado!$B$5:$B$1000,Consolidado!$E$5:$E$1000,$B25,Consolidado!$AA$5:$AA$1000,R$5,Consolidado!$C$5:$C$1000,"SSF")),"00")&amp;"/"&amp;TEXT(MONTH(_xlfn.MAXIFS(Consolidado!$B$5:$B$1000,Consolidado!$E$5:$E$1000,$B25,Consolidado!$AA$5:$AA$1000,R$5,Consolidado!$C$5:$C$1000,"SSF")),"00"),""),""),IF(SUMIFS(Consolidado!$AD$5:$AD$1000,Consolidado!$E$5:$E$1000,$B25,Consolidado!$AA$5:$AA$1000,R$5,Consolidado!$C$5:$C$1000,"Comité de Supervisión")&gt;0,"Comité Sup. "&amp;TEXT(DAY(_xlfn.MINIFS(Consolidado!$B$5:$B$1000,Consolidado!$E$5:$E$1000,$B25,Consolidado!$AA$5:$AA$1000,R$5,Consolidado!$C$5:$C$1000,"Comité de Supervisión")),"00")&amp;"/"&amp;TEXT(MONTH(_xlfn.MINIFS(Consolidado!$B$5:$B$1000,Consolidado!$E$5:$E$1000,$B25,Consolidado!$AA$5:$AA$1000,R$5,Consolidado!$C$5:$C$1000,"Comité de Supervisión")),"00")&amp;IF(_xlfn.MAXIFS(Consolidado!$B$5:$B$1000,Consolidado!$E$5:$E$1000,$B25,Consolidado!$AA$5:$AA$1000,R$5,Consolidado!$C$5:$C$1000,"Comité de Supervisión")&lt;&gt;_xlfn.MINIFS(Consolidado!$B$5:$B$1000,Consolidado!$E$5:$E$1000,$B25,Consolidado!$AA$5:$AA$1000,R$5,Consolidado!$C$5:$C$1000,"Comité de Supervisión")," y "&amp;TEXT(DAY(_xlfn.MAXIFS(Consolidado!$B$5:$B$1000,Consolidado!$E$5:$E$1000,$B25,Consolidado!$AA$5:$AA$1000,R$5,Consolidado!$C$5:$C$1000,"Comité de Supervisión")),"00")&amp;"/"&amp;TEXT(MONTH(_xlfn.MAXIFS(Consolidado!$B$5:$B$1000,Consolidado!$E$5:$E$1000,$B25,Consolidado!$AA$5:$AA$1000,R$5,Consolidado!$C$5:$C$1000,"Comité de Supervisión")),"00"),""),""),IF(SUMIFS(Consolidado!$AD$5:$AD$1000,Consolidado!$E$5:$E$1000,$B25,Consolidado!$AA$5:$AA$1000,R$5,Consolidado!$C$5:$C$1000,"Consejo de Administración")&gt;0,"Consejo "&amp;TEXT(DAY(_xlfn.MINIFS(Consolidado!$B$5:$B$1000,Consolidado!$E$5:$E$1000,$B25,Consolidado!$AA$5:$AA$1000,R$5,Consolidado!$C$5:$C$1000,"Consejo de Administración")),"00")&amp;"/"&amp;TEXT(MONTH(_xlfn.MINIFS(Consolidado!$B$5:$B$1000,Consolidado!$E$5:$E$1000,$B25,Consolidado!$AA$5:$AA$1000,R$5,Consolidado!$C$5:$C$1000,"Consejo de Administración")),"00")&amp;IF(_xlfn.MAXIFS(Consolidado!$B$5:$B$1000,Consolidado!$E$5:$E$1000,$B25,Consolidado!$AA$5:$AA$1000,R$5,Consolidado!$C$5:$C$1000,"Consejo de Administración")&lt;&gt;_xlfn.MINIFS(Consolidado!$B$5:$B$1000,Consolidado!$E$5:$E$1000,$B25,Consolidado!$AA$5:$AA$1000,R$5,Consolidado!$C$5:$C$1000,"Consejo de Administración")," y "&amp;TEXT(DAY(_xlfn.MAXIFS(Consolidado!$B$5:$B$1000,Consolidado!$E$5:$E$1000,$B25,Consolidado!$AA$5:$AA$1000,R$5,Consolidado!$C$5:$C$1000,"Consejo de Administración")),"00")&amp;"/"&amp;TEXT(MONTH(_xlfn.MAXIFS(Consolidado!$B$5:$B$1000,Consolidado!$E$5:$E$1000,$B25,Consolidado!$AA$5:$AA$1000,R$5,Consolidado!$C$5:$C$1000,"Consejo de Administración")),"00"),""),""),IF(SUMIFS(Consolidado!$AD$5:$AD$1000,Consolidado!$E$5:$E$1000,$B25,Consolidado!$AA$5:$AA$1000,R$5,Consolidado!$C$5:$C$1000,"Otros")&gt;0,"Otros "&amp;TEXT(DAY(_xlfn.MINIFS(Consolidado!$B$5:$B$1000,Consolidado!$E$5:$E$1000,$B25,Consolidado!$AA$5:$AA$1000,R$5,Consolidado!$C$5:$C$1000,"Otros")),"00")&amp;"/"&amp;TEXT(MONTH(_xlfn.MINIFS(Consolidado!$B$5:$B$1000,Consolidado!$E$5:$E$1000,$B25,Consolidado!$AA$5:$AA$1000,R$5,Consolidado!$C$5:$C$1000,"Otros")),"00")&amp;IF(_xlfn.MAXIFS(Consolidado!$B$5:$B$1000,Consolidado!$E$5:$E$1000,$B25,Consolidado!$AA$5:$AA$1000,R$5,Consolidado!$C$5:$C$1000,"Otros")&lt;&gt;_xlfn.MINIFS(Consolidado!$B$5:$B$1000,Consolidado!$E$5:$E$1000,$B25,Consolidado!$AA$5:$AA$1000,R$5,Consolidado!$C$5:$C$1000,"Otros")," y "&amp;TEXT(DAY(_xlfn.MAXIFS(Consolidado!$B$5:$B$1000,Consolidado!$E$5:$E$1000,$B25,Consolidado!$AA$5:$AA$1000,R$5,Consolidado!$C$5:$C$1000,"Otros")),"00")&amp;"/"&amp;TEXT(MONTH(_xlfn.MAXIFS(Consolidado!$B$5:$B$1000,Consolidado!$E$5:$E$1000,$B25,Consolidado!$AA$5:$AA$1000,R$5,Consolidado!$C$5:$C$1000,"Otros")),"00"),""),""))</f>
        <v/>
      </c>
    </row>
    <row r="26" customFormat="false" ht="61.5" hidden="true" customHeight="true" outlineLevel="0" collapsed="false">
      <c r="A26" s="31" t="n">
        <v>21</v>
      </c>
      <c r="B26" s="32" t="str">
        <f aca="false">Catálogos!C22</f>
        <v>Transparencia y atención al usuario</v>
      </c>
      <c r="C26" s="33" t="str">
        <f aca="false">Catálogos!D22</f>
        <v>NCM-02</v>
      </c>
      <c r="D26" s="17" t="n">
        <f aca="false">SUMIFS(Consolidado!$AD$5:$AD$1000,Consolidado!$E$5:$E$1000,B26,Consolidado!$H$5:$H$1000,$C$2)</f>
        <v>1</v>
      </c>
      <c r="E26" s="36" t="str">
        <f aca="false">IF(((SUMIFS(Consolidado!$AD$5:$AD$1000,Consolidado!$E$5:$E$1000,$B26,Consolidado!$C$5:$C$1000,"Auditoría Interna",Consolidado!$H$5:$H$1000,$C$2)&gt;0)+(SUMIFS(Consolidado!$AD$5:$AD$1000,Consolidado!$E$5:$E$1000,$B26,Consolidado!$C$5:$C$1000,"Auditoría Externa",Consolidado!$H$5:$H$1000,$C$2)&gt;0)+(SUMIFS(Consolidado!$AD$5:$AD$1000,Consolidado!$E$5:$E$1000,$B26,Consolidado!$C$5:$C$1000,"SSF",Consolidado!$H$5:$H$1000,$C$2)&gt;0)+(SUMIFS(Consolidado!$AD$5:$AD$1000,Consolidado!$E$5:$E$1000,$B26,Consolidado!$C$5:$C$1000,"Comité de Supervisión",Consolidado!$H$5:$H$1000,$C$2)&gt;0)+(SUMIFS(Consolidado!$AD$5:$AD$1000,Consolidado!$E$5:$E$1000,$B26,Consolidado!$C$5:$C$1000,"Consejo de Administración",Consolidado!$H$5:$H$1000,$C$2)&gt;0)+(SUMIFS(Consolidado!$AD$5:$AD$1000,Consolidado!$E$5:$E$1000,$B26,Consolidado!$C$5:$C$1000,"Otros",Consolidado!$H$5:$H$1000,$C$2)&gt;0))&gt;=2,"Sí","No")</f>
        <v>No</v>
      </c>
      <c r="F26" s="47" t="str">
        <f aca="false" t="array" ref="F26:F26">_xlfn.TEXTJOIN(CHAR(10),TRUE(),IF((Consolidado!$E$5:$E$1000=$B26)*(Consolidado!$H$5:$H$1000=$C$2),Consolidado!$AE$5:$AE$1000,""))</f>
        <v>SSF – 3 de Febrero 2026</v>
      </c>
      <c r="G26" s="37" t="str">
        <f aca="false">_xlfn.TEXTJOIN(" +"&amp;CHAR(10),TRUE(),IF(SUMIFS(Consolidado!$AD$5:$AD$1000,Consolidado!$E$5:$E$1000,$B26,Consolidado!$AA$5:$AA$1000,G$5,Consolidado!$C$5:$C$1000,"Auditoría Interna")&gt;0,"Interna "&amp;TEXT(DAY(_xlfn.MINIFS(Consolidado!$B$5:$B$1000,Consolidado!$E$5:$E$1000,$B26,Consolidado!$AA$5:$AA$1000,G$5,Consolidado!$C$5:$C$1000,"Auditoría Interna")),"00")&amp;"/"&amp;TEXT(MONTH(_xlfn.MINIFS(Consolidado!$B$5:$B$1000,Consolidado!$E$5:$E$1000,$B26,Consolidado!$AA$5:$AA$1000,G$5,Consolidado!$C$5:$C$1000,"Auditoría Interna")),"00")&amp;IF(_xlfn.MAXIFS(Consolidado!$B$5:$B$1000,Consolidado!$E$5:$E$1000,$B26,Consolidado!$AA$5:$AA$1000,G$5,Consolidado!$C$5:$C$1000,"Auditoría Interna")&lt;&gt;_xlfn.MINIFS(Consolidado!$B$5:$B$1000,Consolidado!$E$5:$E$1000,$B26,Consolidado!$AA$5:$AA$1000,G$5,Consolidado!$C$5:$C$1000,"Auditoría Interna")," y "&amp;TEXT(DAY(_xlfn.MAXIFS(Consolidado!$B$5:$B$1000,Consolidado!$E$5:$E$1000,$B26,Consolidado!$AA$5:$AA$1000,G$5,Consolidado!$C$5:$C$1000,"Auditoría Interna")),"00")&amp;"/"&amp;TEXT(MONTH(_xlfn.MAXIFS(Consolidado!$B$5:$B$1000,Consolidado!$E$5:$E$1000,$B26,Consolidado!$AA$5:$AA$1000,G$5,Consolidado!$C$5:$C$1000,"Auditoría Interna")),"00"),""),""),IF(SUMIFS(Consolidado!$AD$5:$AD$1000,Consolidado!$E$5:$E$1000,$B26,Consolidado!$AA$5:$AA$1000,G$5,Consolidado!$C$5:$C$1000,"Auditoría Externa")&gt;0,"Externa "&amp;TEXT(DAY(_xlfn.MINIFS(Consolidado!$B$5:$B$1000,Consolidado!$E$5:$E$1000,$B26,Consolidado!$AA$5:$AA$1000,G$5,Consolidado!$C$5:$C$1000,"Auditoría Externa")),"00")&amp;"/"&amp;TEXT(MONTH(_xlfn.MINIFS(Consolidado!$B$5:$B$1000,Consolidado!$E$5:$E$1000,$B26,Consolidado!$AA$5:$AA$1000,G$5,Consolidado!$C$5:$C$1000,"Auditoría Externa")),"00")&amp;IF(_xlfn.MAXIFS(Consolidado!$B$5:$B$1000,Consolidado!$E$5:$E$1000,$B26,Consolidado!$AA$5:$AA$1000,G$5,Consolidado!$C$5:$C$1000,"Auditoría Externa")&lt;&gt;_xlfn.MINIFS(Consolidado!$B$5:$B$1000,Consolidado!$E$5:$E$1000,$B26,Consolidado!$AA$5:$AA$1000,G$5,Consolidado!$C$5:$C$1000,"Auditoría Externa")," y "&amp;TEXT(DAY(_xlfn.MAXIFS(Consolidado!$B$5:$B$1000,Consolidado!$E$5:$E$1000,$B26,Consolidado!$AA$5:$AA$1000,G$5,Consolidado!$C$5:$C$1000,"Auditoría Externa")),"00")&amp;"/"&amp;TEXT(MONTH(_xlfn.MAXIFS(Consolidado!$B$5:$B$1000,Consolidado!$E$5:$E$1000,$B26,Consolidado!$AA$5:$AA$1000,G$5,Consolidado!$C$5:$C$1000,"Auditoría Externa")),"00"),""),""),IF(SUMIFS(Consolidado!$AD$5:$AD$1000,Consolidado!$E$5:$E$1000,$B26,Consolidado!$AA$5:$AA$1000,G$5,Consolidado!$C$5:$C$1000,"SSF")&gt;0,"SSF "&amp;TEXT(DAY(_xlfn.MINIFS(Consolidado!$B$5:$B$1000,Consolidado!$E$5:$E$1000,$B26,Consolidado!$AA$5:$AA$1000,G$5,Consolidado!$C$5:$C$1000,"SSF")),"00")&amp;"/"&amp;TEXT(MONTH(_xlfn.MINIFS(Consolidado!$B$5:$B$1000,Consolidado!$E$5:$E$1000,$B26,Consolidado!$AA$5:$AA$1000,G$5,Consolidado!$C$5:$C$1000,"SSF")),"00")&amp;IF(_xlfn.MAXIFS(Consolidado!$B$5:$B$1000,Consolidado!$E$5:$E$1000,$B26,Consolidado!$AA$5:$AA$1000,G$5,Consolidado!$C$5:$C$1000,"SSF")&lt;&gt;_xlfn.MINIFS(Consolidado!$B$5:$B$1000,Consolidado!$E$5:$E$1000,$B26,Consolidado!$AA$5:$AA$1000,G$5,Consolidado!$C$5:$C$1000,"SSF")," y "&amp;TEXT(DAY(_xlfn.MAXIFS(Consolidado!$B$5:$B$1000,Consolidado!$E$5:$E$1000,$B26,Consolidado!$AA$5:$AA$1000,G$5,Consolidado!$C$5:$C$1000,"SSF")),"00")&amp;"/"&amp;TEXT(MONTH(_xlfn.MAXIFS(Consolidado!$B$5:$B$1000,Consolidado!$E$5:$E$1000,$B26,Consolidado!$AA$5:$AA$1000,G$5,Consolidado!$C$5:$C$1000,"SSF")),"00"),""),""),IF(SUMIFS(Consolidado!$AD$5:$AD$1000,Consolidado!$E$5:$E$1000,$B26,Consolidado!$AA$5:$AA$1000,G$5,Consolidado!$C$5:$C$1000,"Comité de Supervisión")&gt;0,"Comité Sup. "&amp;TEXT(DAY(_xlfn.MINIFS(Consolidado!$B$5:$B$1000,Consolidado!$E$5:$E$1000,$B26,Consolidado!$AA$5:$AA$1000,G$5,Consolidado!$C$5:$C$1000,"Comité de Supervisión")),"00")&amp;"/"&amp;TEXT(MONTH(_xlfn.MINIFS(Consolidado!$B$5:$B$1000,Consolidado!$E$5:$E$1000,$B26,Consolidado!$AA$5:$AA$1000,G$5,Consolidado!$C$5:$C$1000,"Comité de Supervisión")),"00")&amp;IF(_xlfn.MAXIFS(Consolidado!$B$5:$B$1000,Consolidado!$E$5:$E$1000,$B26,Consolidado!$AA$5:$AA$1000,G$5,Consolidado!$C$5:$C$1000,"Comité de Supervisión")&lt;&gt;_xlfn.MINIFS(Consolidado!$B$5:$B$1000,Consolidado!$E$5:$E$1000,$B26,Consolidado!$AA$5:$AA$1000,G$5,Consolidado!$C$5:$C$1000,"Comité de Supervisión")," y "&amp;TEXT(DAY(_xlfn.MAXIFS(Consolidado!$B$5:$B$1000,Consolidado!$E$5:$E$1000,$B26,Consolidado!$AA$5:$AA$1000,G$5,Consolidado!$C$5:$C$1000,"Comité de Supervisión")),"00")&amp;"/"&amp;TEXT(MONTH(_xlfn.MAXIFS(Consolidado!$B$5:$B$1000,Consolidado!$E$5:$E$1000,$B26,Consolidado!$AA$5:$AA$1000,G$5,Consolidado!$C$5:$C$1000,"Comité de Supervisión")),"00"),""),""),IF(SUMIFS(Consolidado!$AD$5:$AD$1000,Consolidado!$E$5:$E$1000,$B26,Consolidado!$AA$5:$AA$1000,G$5,Consolidado!$C$5:$C$1000,"Consejo de Administración")&gt;0,"Consejo "&amp;TEXT(DAY(_xlfn.MINIFS(Consolidado!$B$5:$B$1000,Consolidado!$E$5:$E$1000,$B26,Consolidado!$AA$5:$AA$1000,G$5,Consolidado!$C$5:$C$1000,"Consejo de Administración")),"00")&amp;"/"&amp;TEXT(MONTH(_xlfn.MINIFS(Consolidado!$B$5:$B$1000,Consolidado!$E$5:$E$1000,$B26,Consolidado!$AA$5:$AA$1000,G$5,Consolidado!$C$5:$C$1000,"Consejo de Administración")),"00")&amp;IF(_xlfn.MAXIFS(Consolidado!$B$5:$B$1000,Consolidado!$E$5:$E$1000,$B26,Consolidado!$AA$5:$AA$1000,G$5,Consolidado!$C$5:$C$1000,"Consejo de Administración")&lt;&gt;_xlfn.MINIFS(Consolidado!$B$5:$B$1000,Consolidado!$E$5:$E$1000,$B26,Consolidado!$AA$5:$AA$1000,G$5,Consolidado!$C$5:$C$1000,"Consejo de Administración")," y "&amp;TEXT(DAY(_xlfn.MAXIFS(Consolidado!$B$5:$B$1000,Consolidado!$E$5:$E$1000,$B26,Consolidado!$AA$5:$AA$1000,G$5,Consolidado!$C$5:$C$1000,"Consejo de Administración")),"00")&amp;"/"&amp;TEXT(MONTH(_xlfn.MAXIFS(Consolidado!$B$5:$B$1000,Consolidado!$E$5:$E$1000,$B26,Consolidado!$AA$5:$AA$1000,G$5,Consolidado!$C$5:$C$1000,"Consejo de Administración")),"00"),""),""),IF(SUMIFS(Consolidado!$AD$5:$AD$1000,Consolidado!$E$5:$E$1000,$B26,Consolidado!$AA$5:$AA$1000,G$5,Consolidado!$C$5:$C$1000,"Otros")&gt;0,"Otros "&amp;TEXT(DAY(_xlfn.MINIFS(Consolidado!$B$5:$B$1000,Consolidado!$E$5:$E$1000,$B26,Consolidado!$AA$5:$AA$1000,G$5,Consolidado!$C$5:$C$1000,"Otros")),"00")&amp;"/"&amp;TEXT(MONTH(_xlfn.MINIFS(Consolidado!$B$5:$B$1000,Consolidado!$E$5:$E$1000,$B26,Consolidado!$AA$5:$AA$1000,G$5,Consolidado!$C$5:$C$1000,"Otros")),"00")&amp;IF(_xlfn.MAXIFS(Consolidado!$B$5:$B$1000,Consolidado!$E$5:$E$1000,$B26,Consolidado!$AA$5:$AA$1000,G$5,Consolidado!$C$5:$C$1000,"Otros")&lt;&gt;_xlfn.MINIFS(Consolidado!$B$5:$B$1000,Consolidado!$E$5:$E$1000,$B26,Consolidado!$AA$5:$AA$1000,G$5,Consolidado!$C$5:$C$1000,"Otros")," y "&amp;TEXT(DAY(_xlfn.MAXIFS(Consolidado!$B$5:$B$1000,Consolidado!$E$5:$E$1000,$B26,Consolidado!$AA$5:$AA$1000,G$5,Consolidado!$C$5:$C$1000,"Otros")),"00")&amp;"/"&amp;TEXT(MONTH(_xlfn.MAXIFS(Consolidado!$B$5:$B$1000,Consolidado!$E$5:$E$1000,$B26,Consolidado!$AA$5:$AA$1000,G$5,Consolidado!$C$5:$C$1000,"Otros")),"00"),""),""))</f>
        <v/>
      </c>
      <c r="H26" s="37" t="str">
        <f aca="false">_xlfn.TEXTJOIN(" +"&amp;CHAR(10),TRUE(),IF(SUMIFS(Consolidado!$AD$5:$AD$1000,Consolidado!$E$5:$E$1000,$B26,Consolidado!$AA$5:$AA$1000,H$5,Consolidado!$C$5:$C$1000,"Auditoría Interna")&gt;0,"Interna "&amp;TEXT(DAY(_xlfn.MINIFS(Consolidado!$B$5:$B$1000,Consolidado!$E$5:$E$1000,$B26,Consolidado!$AA$5:$AA$1000,H$5,Consolidado!$C$5:$C$1000,"Auditoría Interna")),"00")&amp;"/"&amp;TEXT(MONTH(_xlfn.MINIFS(Consolidado!$B$5:$B$1000,Consolidado!$E$5:$E$1000,$B26,Consolidado!$AA$5:$AA$1000,H$5,Consolidado!$C$5:$C$1000,"Auditoría Interna")),"00")&amp;IF(_xlfn.MAXIFS(Consolidado!$B$5:$B$1000,Consolidado!$E$5:$E$1000,$B26,Consolidado!$AA$5:$AA$1000,H$5,Consolidado!$C$5:$C$1000,"Auditoría Interna")&lt;&gt;_xlfn.MINIFS(Consolidado!$B$5:$B$1000,Consolidado!$E$5:$E$1000,$B26,Consolidado!$AA$5:$AA$1000,H$5,Consolidado!$C$5:$C$1000,"Auditoría Interna")," y "&amp;TEXT(DAY(_xlfn.MAXIFS(Consolidado!$B$5:$B$1000,Consolidado!$E$5:$E$1000,$B26,Consolidado!$AA$5:$AA$1000,H$5,Consolidado!$C$5:$C$1000,"Auditoría Interna")),"00")&amp;"/"&amp;TEXT(MONTH(_xlfn.MAXIFS(Consolidado!$B$5:$B$1000,Consolidado!$E$5:$E$1000,$B26,Consolidado!$AA$5:$AA$1000,H$5,Consolidado!$C$5:$C$1000,"Auditoría Interna")),"00"),""),""),IF(SUMIFS(Consolidado!$AD$5:$AD$1000,Consolidado!$E$5:$E$1000,$B26,Consolidado!$AA$5:$AA$1000,H$5,Consolidado!$C$5:$C$1000,"Auditoría Externa")&gt;0,"Externa "&amp;TEXT(DAY(_xlfn.MINIFS(Consolidado!$B$5:$B$1000,Consolidado!$E$5:$E$1000,$B26,Consolidado!$AA$5:$AA$1000,H$5,Consolidado!$C$5:$C$1000,"Auditoría Externa")),"00")&amp;"/"&amp;TEXT(MONTH(_xlfn.MINIFS(Consolidado!$B$5:$B$1000,Consolidado!$E$5:$E$1000,$B26,Consolidado!$AA$5:$AA$1000,H$5,Consolidado!$C$5:$C$1000,"Auditoría Externa")),"00")&amp;IF(_xlfn.MAXIFS(Consolidado!$B$5:$B$1000,Consolidado!$E$5:$E$1000,$B26,Consolidado!$AA$5:$AA$1000,H$5,Consolidado!$C$5:$C$1000,"Auditoría Externa")&lt;&gt;_xlfn.MINIFS(Consolidado!$B$5:$B$1000,Consolidado!$E$5:$E$1000,$B26,Consolidado!$AA$5:$AA$1000,H$5,Consolidado!$C$5:$C$1000,"Auditoría Externa")," y "&amp;TEXT(DAY(_xlfn.MAXIFS(Consolidado!$B$5:$B$1000,Consolidado!$E$5:$E$1000,$B26,Consolidado!$AA$5:$AA$1000,H$5,Consolidado!$C$5:$C$1000,"Auditoría Externa")),"00")&amp;"/"&amp;TEXT(MONTH(_xlfn.MAXIFS(Consolidado!$B$5:$B$1000,Consolidado!$E$5:$E$1000,$B26,Consolidado!$AA$5:$AA$1000,H$5,Consolidado!$C$5:$C$1000,"Auditoría Externa")),"00"),""),""),IF(SUMIFS(Consolidado!$AD$5:$AD$1000,Consolidado!$E$5:$E$1000,$B26,Consolidado!$AA$5:$AA$1000,H$5,Consolidado!$C$5:$C$1000,"SSF")&gt;0,"SSF "&amp;TEXT(DAY(_xlfn.MINIFS(Consolidado!$B$5:$B$1000,Consolidado!$E$5:$E$1000,$B26,Consolidado!$AA$5:$AA$1000,H$5,Consolidado!$C$5:$C$1000,"SSF")),"00")&amp;"/"&amp;TEXT(MONTH(_xlfn.MINIFS(Consolidado!$B$5:$B$1000,Consolidado!$E$5:$E$1000,$B26,Consolidado!$AA$5:$AA$1000,H$5,Consolidado!$C$5:$C$1000,"SSF")),"00")&amp;IF(_xlfn.MAXIFS(Consolidado!$B$5:$B$1000,Consolidado!$E$5:$E$1000,$B26,Consolidado!$AA$5:$AA$1000,H$5,Consolidado!$C$5:$C$1000,"SSF")&lt;&gt;_xlfn.MINIFS(Consolidado!$B$5:$B$1000,Consolidado!$E$5:$E$1000,$B26,Consolidado!$AA$5:$AA$1000,H$5,Consolidado!$C$5:$C$1000,"SSF")," y "&amp;TEXT(DAY(_xlfn.MAXIFS(Consolidado!$B$5:$B$1000,Consolidado!$E$5:$E$1000,$B26,Consolidado!$AA$5:$AA$1000,H$5,Consolidado!$C$5:$C$1000,"SSF")),"00")&amp;"/"&amp;TEXT(MONTH(_xlfn.MAXIFS(Consolidado!$B$5:$B$1000,Consolidado!$E$5:$E$1000,$B26,Consolidado!$AA$5:$AA$1000,H$5,Consolidado!$C$5:$C$1000,"SSF")),"00"),""),""),IF(SUMIFS(Consolidado!$AD$5:$AD$1000,Consolidado!$E$5:$E$1000,$B26,Consolidado!$AA$5:$AA$1000,H$5,Consolidado!$C$5:$C$1000,"Comité de Supervisión")&gt;0,"Comité Sup. "&amp;TEXT(DAY(_xlfn.MINIFS(Consolidado!$B$5:$B$1000,Consolidado!$E$5:$E$1000,$B26,Consolidado!$AA$5:$AA$1000,H$5,Consolidado!$C$5:$C$1000,"Comité de Supervisión")),"00")&amp;"/"&amp;TEXT(MONTH(_xlfn.MINIFS(Consolidado!$B$5:$B$1000,Consolidado!$E$5:$E$1000,$B26,Consolidado!$AA$5:$AA$1000,H$5,Consolidado!$C$5:$C$1000,"Comité de Supervisión")),"00")&amp;IF(_xlfn.MAXIFS(Consolidado!$B$5:$B$1000,Consolidado!$E$5:$E$1000,$B26,Consolidado!$AA$5:$AA$1000,H$5,Consolidado!$C$5:$C$1000,"Comité de Supervisión")&lt;&gt;_xlfn.MINIFS(Consolidado!$B$5:$B$1000,Consolidado!$E$5:$E$1000,$B26,Consolidado!$AA$5:$AA$1000,H$5,Consolidado!$C$5:$C$1000,"Comité de Supervisión")," y "&amp;TEXT(DAY(_xlfn.MAXIFS(Consolidado!$B$5:$B$1000,Consolidado!$E$5:$E$1000,$B26,Consolidado!$AA$5:$AA$1000,H$5,Consolidado!$C$5:$C$1000,"Comité de Supervisión")),"00")&amp;"/"&amp;TEXT(MONTH(_xlfn.MAXIFS(Consolidado!$B$5:$B$1000,Consolidado!$E$5:$E$1000,$B26,Consolidado!$AA$5:$AA$1000,H$5,Consolidado!$C$5:$C$1000,"Comité de Supervisión")),"00"),""),""),IF(SUMIFS(Consolidado!$AD$5:$AD$1000,Consolidado!$E$5:$E$1000,$B26,Consolidado!$AA$5:$AA$1000,H$5,Consolidado!$C$5:$C$1000,"Consejo de Administración")&gt;0,"Consejo "&amp;TEXT(DAY(_xlfn.MINIFS(Consolidado!$B$5:$B$1000,Consolidado!$E$5:$E$1000,$B26,Consolidado!$AA$5:$AA$1000,H$5,Consolidado!$C$5:$C$1000,"Consejo de Administración")),"00")&amp;"/"&amp;TEXT(MONTH(_xlfn.MINIFS(Consolidado!$B$5:$B$1000,Consolidado!$E$5:$E$1000,$B26,Consolidado!$AA$5:$AA$1000,H$5,Consolidado!$C$5:$C$1000,"Consejo de Administración")),"00")&amp;IF(_xlfn.MAXIFS(Consolidado!$B$5:$B$1000,Consolidado!$E$5:$E$1000,$B26,Consolidado!$AA$5:$AA$1000,H$5,Consolidado!$C$5:$C$1000,"Consejo de Administración")&lt;&gt;_xlfn.MINIFS(Consolidado!$B$5:$B$1000,Consolidado!$E$5:$E$1000,$B26,Consolidado!$AA$5:$AA$1000,H$5,Consolidado!$C$5:$C$1000,"Consejo de Administración")," y "&amp;TEXT(DAY(_xlfn.MAXIFS(Consolidado!$B$5:$B$1000,Consolidado!$E$5:$E$1000,$B26,Consolidado!$AA$5:$AA$1000,H$5,Consolidado!$C$5:$C$1000,"Consejo de Administración")),"00")&amp;"/"&amp;TEXT(MONTH(_xlfn.MAXIFS(Consolidado!$B$5:$B$1000,Consolidado!$E$5:$E$1000,$B26,Consolidado!$AA$5:$AA$1000,H$5,Consolidado!$C$5:$C$1000,"Consejo de Administración")),"00"),""),""),IF(SUMIFS(Consolidado!$AD$5:$AD$1000,Consolidado!$E$5:$E$1000,$B26,Consolidado!$AA$5:$AA$1000,H$5,Consolidado!$C$5:$C$1000,"Otros")&gt;0,"Otros "&amp;TEXT(DAY(_xlfn.MINIFS(Consolidado!$B$5:$B$1000,Consolidado!$E$5:$E$1000,$B26,Consolidado!$AA$5:$AA$1000,H$5,Consolidado!$C$5:$C$1000,"Otros")),"00")&amp;"/"&amp;TEXT(MONTH(_xlfn.MINIFS(Consolidado!$B$5:$B$1000,Consolidado!$E$5:$E$1000,$B26,Consolidado!$AA$5:$AA$1000,H$5,Consolidado!$C$5:$C$1000,"Otros")),"00")&amp;IF(_xlfn.MAXIFS(Consolidado!$B$5:$B$1000,Consolidado!$E$5:$E$1000,$B26,Consolidado!$AA$5:$AA$1000,H$5,Consolidado!$C$5:$C$1000,"Otros")&lt;&gt;_xlfn.MINIFS(Consolidado!$B$5:$B$1000,Consolidado!$E$5:$E$1000,$B26,Consolidado!$AA$5:$AA$1000,H$5,Consolidado!$C$5:$C$1000,"Otros")," y "&amp;TEXT(DAY(_xlfn.MAXIFS(Consolidado!$B$5:$B$1000,Consolidado!$E$5:$E$1000,$B26,Consolidado!$AA$5:$AA$1000,H$5,Consolidado!$C$5:$C$1000,"Otros")),"00")&amp;"/"&amp;TEXT(MONTH(_xlfn.MAXIFS(Consolidado!$B$5:$B$1000,Consolidado!$E$5:$E$1000,$B26,Consolidado!$AA$5:$AA$1000,H$5,Consolidado!$C$5:$C$1000,"Otros")),"00"),""),""))</f>
        <v>SSF 03/02</v>
      </c>
      <c r="I26" s="37" t="str">
        <f aca="false">_xlfn.TEXTJOIN(" +"&amp;CHAR(10),TRUE(),IF(SUMIFS(Consolidado!$AD$5:$AD$1000,Consolidado!$E$5:$E$1000,$B26,Consolidado!$AA$5:$AA$1000,I$5,Consolidado!$C$5:$C$1000,"Auditoría Interna")&gt;0,"Interna "&amp;TEXT(DAY(_xlfn.MINIFS(Consolidado!$B$5:$B$1000,Consolidado!$E$5:$E$1000,$B26,Consolidado!$AA$5:$AA$1000,I$5,Consolidado!$C$5:$C$1000,"Auditoría Interna")),"00")&amp;"/"&amp;TEXT(MONTH(_xlfn.MINIFS(Consolidado!$B$5:$B$1000,Consolidado!$E$5:$E$1000,$B26,Consolidado!$AA$5:$AA$1000,I$5,Consolidado!$C$5:$C$1000,"Auditoría Interna")),"00")&amp;IF(_xlfn.MAXIFS(Consolidado!$B$5:$B$1000,Consolidado!$E$5:$E$1000,$B26,Consolidado!$AA$5:$AA$1000,I$5,Consolidado!$C$5:$C$1000,"Auditoría Interna")&lt;&gt;_xlfn.MINIFS(Consolidado!$B$5:$B$1000,Consolidado!$E$5:$E$1000,$B26,Consolidado!$AA$5:$AA$1000,I$5,Consolidado!$C$5:$C$1000,"Auditoría Interna")," y "&amp;TEXT(DAY(_xlfn.MAXIFS(Consolidado!$B$5:$B$1000,Consolidado!$E$5:$E$1000,$B26,Consolidado!$AA$5:$AA$1000,I$5,Consolidado!$C$5:$C$1000,"Auditoría Interna")),"00")&amp;"/"&amp;TEXT(MONTH(_xlfn.MAXIFS(Consolidado!$B$5:$B$1000,Consolidado!$E$5:$E$1000,$B26,Consolidado!$AA$5:$AA$1000,I$5,Consolidado!$C$5:$C$1000,"Auditoría Interna")),"00"),""),""),IF(SUMIFS(Consolidado!$AD$5:$AD$1000,Consolidado!$E$5:$E$1000,$B26,Consolidado!$AA$5:$AA$1000,I$5,Consolidado!$C$5:$C$1000,"Auditoría Externa")&gt;0,"Externa "&amp;TEXT(DAY(_xlfn.MINIFS(Consolidado!$B$5:$B$1000,Consolidado!$E$5:$E$1000,$B26,Consolidado!$AA$5:$AA$1000,I$5,Consolidado!$C$5:$C$1000,"Auditoría Externa")),"00")&amp;"/"&amp;TEXT(MONTH(_xlfn.MINIFS(Consolidado!$B$5:$B$1000,Consolidado!$E$5:$E$1000,$B26,Consolidado!$AA$5:$AA$1000,I$5,Consolidado!$C$5:$C$1000,"Auditoría Externa")),"00")&amp;IF(_xlfn.MAXIFS(Consolidado!$B$5:$B$1000,Consolidado!$E$5:$E$1000,$B26,Consolidado!$AA$5:$AA$1000,I$5,Consolidado!$C$5:$C$1000,"Auditoría Externa")&lt;&gt;_xlfn.MINIFS(Consolidado!$B$5:$B$1000,Consolidado!$E$5:$E$1000,$B26,Consolidado!$AA$5:$AA$1000,I$5,Consolidado!$C$5:$C$1000,"Auditoría Externa")," y "&amp;TEXT(DAY(_xlfn.MAXIFS(Consolidado!$B$5:$B$1000,Consolidado!$E$5:$E$1000,$B26,Consolidado!$AA$5:$AA$1000,I$5,Consolidado!$C$5:$C$1000,"Auditoría Externa")),"00")&amp;"/"&amp;TEXT(MONTH(_xlfn.MAXIFS(Consolidado!$B$5:$B$1000,Consolidado!$E$5:$E$1000,$B26,Consolidado!$AA$5:$AA$1000,I$5,Consolidado!$C$5:$C$1000,"Auditoría Externa")),"00"),""),""),IF(SUMIFS(Consolidado!$AD$5:$AD$1000,Consolidado!$E$5:$E$1000,$B26,Consolidado!$AA$5:$AA$1000,I$5,Consolidado!$C$5:$C$1000,"SSF")&gt;0,"SSF "&amp;TEXT(DAY(_xlfn.MINIFS(Consolidado!$B$5:$B$1000,Consolidado!$E$5:$E$1000,$B26,Consolidado!$AA$5:$AA$1000,I$5,Consolidado!$C$5:$C$1000,"SSF")),"00")&amp;"/"&amp;TEXT(MONTH(_xlfn.MINIFS(Consolidado!$B$5:$B$1000,Consolidado!$E$5:$E$1000,$B26,Consolidado!$AA$5:$AA$1000,I$5,Consolidado!$C$5:$C$1000,"SSF")),"00")&amp;IF(_xlfn.MAXIFS(Consolidado!$B$5:$B$1000,Consolidado!$E$5:$E$1000,$B26,Consolidado!$AA$5:$AA$1000,I$5,Consolidado!$C$5:$C$1000,"SSF")&lt;&gt;_xlfn.MINIFS(Consolidado!$B$5:$B$1000,Consolidado!$E$5:$E$1000,$B26,Consolidado!$AA$5:$AA$1000,I$5,Consolidado!$C$5:$C$1000,"SSF")," y "&amp;TEXT(DAY(_xlfn.MAXIFS(Consolidado!$B$5:$B$1000,Consolidado!$E$5:$E$1000,$B26,Consolidado!$AA$5:$AA$1000,I$5,Consolidado!$C$5:$C$1000,"SSF")),"00")&amp;"/"&amp;TEXT(MONTH(_xlfn.MAXIFS(Consolidado!$B$5:$B$1000,Consolidado!$E$5:$E$1000,$B26,Consolidado!$AA$5:$AA$1000,I$5,Consolidado!$C$5:$C$1000,"SSF")),"00"),""),""),IF(SUMIFS(Consolidado!$AD$5:$AD$1000,Consolidado!$E$5:$E$1000,$B26,Consolidado!$AA$5:$AA$1000,I$5,Consolidado!$C$5:$C$1000,"Comité de Supervisión")&gt;0,"Comité Sup. "&amp;TEXT(DAY(_xlfn.MINIFS(Consolidado!$B$5:$B$1000,Consolidado!$E$5:$E$1000,$B26,Consolidado!$AA$5:$AA$1000,I$5,Consolidado!$C$5:$C$1000,"Comité de Supervisión")),"00")&amp;"/"&amp;TEXT(MONTH(_xlfn.MINIFS(Consolidado!$B$5:$B$1000,Consolidado!$E$5:$E$1000,$B26,Consolidado!$AA$5:$AA$1000,I$5,Consolidado!$C$5:$C$1000,"Comité de Supervisión")),"00")&amp;IF(_xlfn.MAXIFS(Consolidado!$B$5:$B$1000,Consolidado!$E$5:$E$1000,$B26,Consolidado!$AA$5:$AA$1000,I$5,Consolidado!$C$5:$C$1000,"Comité de Supervisión")&lt;&gt;_xlfn.MINIFS(Consolidado!$B$5:$B$1000,Consolidado!$E$5:$E$1000,$B26,Consolidado!$AA$5:$AA$1000,I$5,Consolidado!$C$5:$C$1000,"Comité de Supervisión")," y "&amp;TEXT(DAY(_xlfn.MAXIFS(Consolidado!$B$5:$B$1000,Consolidado!$E$5:$E$1000,$B26,Consolidado!$AA$5:$AA$1000,I$5,Consolidado!$C$5:$C$1000,"Comité de Supervisión")),"00")&amp;"/"&amp;TEXT(MONTH(_xlfn.MAXIFS(Consolidado!$B$5:$B$1000,Consolidado!$E$5:$E$1000,$B26,Consolidado!$AA$5:$AA$1000,I$5,Consolidado!$C$5:$C$1000,"Comité de Supervisión")),"00"),""),""),IF(SUMIFS(Consolidado!$AD$5:$AD$1000,Consolidado!$E$5:$E$1000,$B26,Consolidado!$AA$5:$AA$1000,I$5,Consolidado!$C$5:$C$1000,"Consejo de Administración")&gt;0,"Consejo "&amp;TEXT(DAY(_xlfn.MINIFS(Consolidado!$B$5:$B$1000,Consolidado!$E$5:$E$1000,$B26,Consolidado!$AA$5:$AA$1000,I$5,Consolidado!$C$5:$C$1000,"Consejo de Administración")),"00")&amp;"/"&amp;TEXT(MONTH(_xlfn.MINIFS(Consolidado!$B$5:$B$1000,Consolidado!$E$5:$E$1000,$B26,Consolidado!$AA$5:$AA$1000,I$5,Consolidado!$C$5:$C$1000,"Consejo de Administración")),"00")&amp;IF(_xlfn.MAXIFS(Consolidado!$B$5:$B$1000,Consolidado!$E$5:$E$1000,$B26,Consolidado!$AA$5:$AA$1000,I$5,Consolidado!$C$5:$C$1000,"Consejo de Administración")&lt;&gt;_xlfn.MINIFS(Consolidado!$B$5:$B$1000,Consolidado!$E$5:$E$1000,$B26,Consolidado!$AA$5:$AA$1000,I$5,Consolidado!$C$5:$C$1000,"Consejo de Administración")," y "&amp;TEXT(DAY(_xlfn.MAXIFS(Consolidado!$B$5:$B$1000,Consolidado!$E$5:$E$1000,$B26,Consolidado!$AA$5:$AA$1000,I$5,Consolidado!$C$5:$C$1000,"Consejo de Administración")),"00")&amp;"/"&amp;TEXT(MONTH(_xlfn.MAXIFS(Consolidado!$B$5:$B$1000,Consolidado!$E$5:$E$1000,$B26,Consolidado!$AA$5:$AA$1000,I$5,Consolidado!$C$5:$C$1000,"Consejo de Administración")),"00"),""),""),IF(SUMIFS(Consolidado!$AD$5:$AD$1000,Consolidado!$E$5:$E$1000,$B26,Consolidado!$AA$5:$AA$1000,I$5,Consolidado!$C$5:$C$1000,"Otros")&gt;0,"Otros "&amp;TEXT(DAY(_xlfn.MINIFS(Consolidado!$B$5:$B$1000,Consolidado!$E$5:$E$1000,$B26,Consolidado!$AA$5:$AA$1000,I$5,Consolidado!$C$5:$C$1000,"Otros")),"00")&amp;"/"&amp;TEXT(MONTH(_xlfn.MINIFS(Consolidado!$B$5:$B$1000,Consolidado!$E$5:$E$1000,$B26,Consolidado!$AA$5:$AA$1000,I$5,Consolidado!$C$5:$C$1000,"Otros")),"00")&amp;IF(_xlfn.MAXIFS(Consolidado!$B$5:$B$1000,Consolidado!$E$5:$E$1000,$B26,Consolidado!$AA$5:$AA$1000,I$5,Consolidado!$C$5:$C$1000,"Otros")&lt;&gt;_xlfn.MINIFS(Consolidado!$B$5:$B$1000,Consolidado!$E$5:$E$1000,$B26,Consolidado!$AA$5:$AA$1000,I$5,Consolidado!$C$5:$C$1000,"Otros")," y "&amp;TEXT(DAY(_xlfn.MAXIFS(Consolidado!$B$5:$B$1000,Consolidado!$E$5:$E$1000,$B26,Consolidado!$AA$5:$AA$1000,I$5,Consolidado!$C$5:$C$1000,"Otros")),"00")&amp;"/"&amp;TEXT(MONTH(_xlfn.MAXIFS(Consolidado!$B$5:$B$1000,Consolidado!$E$5:$E$1000,$B26,Consolidado!$AA$5:$AA$1000,I$5,Consolidado!$C$5:$C$1000,"Otros")),"00"),""),""))</f>
        <v/>
      </c>
      <c r="J26" s="37" t="str">
        <f aca="false">_xlfn.TEXTJOIN(" +"&amp;CHAR(10),TRUE(),IF(SUMIFS(Consolidado!$AD$5:$AD$1000,Consolidado!$E$5:$E$1000,$B26,Consolidado!$AA$5:$AA$1000,J$5,Consolidado!$C$5:$C$1000,"Auditoría Interna")&gt;0,"Interna "&amp;TEXT(DAY(_xlfn.MINIFS(Consolidado!$B$5:$B$1000,Consolidado!$E$5:$E$1000,$B26,Consolidado!$AA$5:$AA$1000,J$5,Consolidado!$C$5:$C$1000,"Auditoría Interna")),"00")&amp;"/"&amp;TEXT(MONTH(_xlfn.MINIFS(Consolidado!$B$5:$B$1000,Consolidado!$E$5:$E$1000,$B26,Consolidado!$AA$5:$AA$1000,J$5,Consolidado!$C$5:$C$1000,"Auditoría Interna")),"00")&amp;IF(_xlfn.MAXIFS(Consolidado!$B$5:$B$1000,Consolidado!$E$5:$E$1000,$B26,Consolidado!$AA$5:$AA$1000,J$5,Consolidado!$C$5:$C$1000,"Auditoría Interna")&lt;&gt;_xlfn.MINIFS(Consolidado!$B$5:$B$1000,Consolidado!$E$5:$E$1000,$B26,Consolidado!$AA$5:$AA$1000,J$5,Consolidado!$C$5:$C$1000,"Auditoría Interna")," y "&amp;TEXT(DAY(_xlfn.MAXIFS(Consolidado!$B$5:$B$1000,Consolidado!$E$5:$E$1000,$B26,Consolidado!$AA$5:$AA$1000,J$5,Consolidado!$C$5:$C$1000,"Auditoría Interna")),"00")&amp;"/"&amp;TEXT(MONTH(_xlfn.MAXIFS(Consolidado!$B$5:$B$1000,Consolidado!$E$5:$E$1000,$B26,Consolidado!$AA$5:$AA$1000,J$5,Consolidado!$C$5:$C$1000,"Auditoría Interna")),"00"),""),""),IF(SUMIFS(Consolidado!$AD$5:$AD$1000,Consolidado!$E$5:$E$1000,$B26,Consolidado!$AA$5:$AA$1000,J$5,Consolidado!$C$5:$C$1000,"Auditoría Externa")&gt;0,"Externa "&amp;TEXT(DAY(_xlfn.MINIFS(Consolidado!$B$5:$B$1000,Consolidado!$E$5:$E$1000,$B26,Consolidado!$AA$5:$AA$1000,J$5,Consolidado!$C$5:$C$1000,"Auditoría Externa")),"00")&amp;"/"&amp;TEXT(MONTH(_xlfn.MINIFS(Consolidado!$B$5:$B$1000,Consolidado!$E$5:$E$1000,$B26,Consolidado!$AA$5:$AA$1000,J$5,Consolidado!$C$5:$C$1000,"Auditoría Externa")),"00")&amp;IF(_xlfn.MAXIFS(Consolidado!$B$5:$B$1000,Consolidado!$E$5:$E$1000,$B26,Consolidado!$AA$5:$AA$1000,J$5,Consolidado!$C$5:$C$1000,"Auditoría Externa")&lt;&gt;_xlfn.MINIFS(Consolidado!$B$5:$B$1000,Consolidado!$E$5:$E$1000,$B26,Consolidado!$AA$5:$AA$1000,J$5,Consolidado!$C$5:$C$1000,"Auditoría Externa")," y "&amp;TEXT(DAY(_xlfn.MAXIFS(Consolidado!$B$5:$B$1000,Consolidado!$E$5:$E$1000,$B26,Consolidado!$AA$5:$AA$1000,J$5,Consolidado!$C$5:$C$1000,"Auditoría Externa")),"00")&amp;"/"&amp;TEXT(MONTH(_xlfn.MAXIFS(Consolidado!$B$5:$B$1000,Consolidado!$E$5:$E$1000,$B26,Consolidado!$AA$5:$AA$1000,J$5,Consolidado!$C$5:$C$1000,"Auditoría Externa")),"00"),""),""),IF(SUMIFS(Consolidado!$AD$5:$AD$1000,Consolidado!$E$5:$E$1000,$B26,Consolidado!$AA$5:$AA$1000,J$5,Consolidado!$C$5:$C$1000,"SSF")&gt;0,"SSF "&amp;TEXT(DAY(_xlfn.MINIFS(Consolidado!$B$5:$B$1000,Consolidado!$E$5:$E$1000,$B26,Consolidado!$AA$5:$AA$1000,J$5,Consolidado!$C$5:$C$1000,"SSF")),"00")&amp;"/"&amp;TEXT(MONTH(_xlfn.MINIFS(Consolidado!$B$5:$B$1000,Consolidado!$E$5:$E$1000,$B26,Consolidado!$AA$5:$AA$1000,J$5,Consolidado!$C$5:$C$1000,"SSF")),"00")&amp;IF(_xlfn.MAXIFS(Consolidado!$B$5:$B$1000,Consolidado!$E$5:$E$1000,$B26,Consolidado!$AA$5:$AA$1000,J$5,Consolidado!$C$5:$C$1000,"SSF")&lt;&gt;_xlfn.MINIFS(Consolidado!$B$5:$B$1000,Consolidado!$E$5:$E$1000,$B26,Consolidado!$AA$5:$AA$1000,J$5,Consolidado!$C$5:$C$1000,"SSF")," y "&amp;TEXT(DAY(_xlfn.MAXIFS(Consolidado!$B$5:$B$1000,Consolidado!$E$5:$E$1000,$B26,Consolidado!$AA$5:$AA$1000,J$5,Consolidado!$C$5:$C$1000,"SSF")),"00")&amp;"/"&amp;TEXT(MONTH(_xlfn.MAXIFS(Consolidado!$B$5:$B$1000,Consolidado!$E$5:$E$1000,$B26,Consolidado!$AA$5:$AA$1000,J$5,Consolidado!$C$5:$C$1000,"SSF")),"00"),""),""),IF(SUMIFS(Consolidado!$AD$5:$AD$1000,Consolidado!$E$5:$E$1000,$B26,Consolidado!$AA$5:$AA$1000,J$5,Consolidado!$C$5:$C$1000,"Comité de Supervisión")&gt;0,"Comité Sup. "&amp;TEXT(DAY(_xlfn.MINIFS(Consolidado!$B$5:$B$1000,Consolidado!$E$5:$E$1000,$B26,Consolidado!$AA$5:$AA$1000,J$5,Consolidado!$C$5:$C$1000,"Comité de Supervisión")),"00")&amp;"/"&amp;TEXT(MONTH(_xlfn.MINIFS(Consolidado!$B$5:$B$1000,Consolidado!$E$5:$E$1000,$B26,Consolidado!$AA$5:$AA$1000,J$5,Consolidado!$C$5:$C$1000,"Comité de Supervisión")),"00")&amp;IF(_xlfn.MAXIFS(Consolidado!$B$5:$B$1000,Consolidado!$E$5:$E$1000,$B26,Consolidado!$AA$5:$AA$1000,J$5,Consolidado!$C$5:$C$1000,"Comité de Supervisión")&lt;&gt;_xlfn.MINIFS(Consolidado!$B$5:$B$1000,Consolidado!$E$5:$E$1000,$B26,Consolidado!$AA$5:$AA$1000,J$5,Consolidado!$C$5:$C$1000,"Comité de Supervisión")," y "&amp;TEXT(DAY(_xlfn.MAXIFS(Consolidado!$B$5:$B$1000,Consolidado!$E$5:$E$1000,$B26,Consolidado!$AA$5:$AA$1000,J$5,Consolidado!$C$5:$C$1000,"Comité de Supervisión")),"00")&amp;"/"&amp;TEXT(MONTH(_xlfn.MAXIFS(Consolidado!$B$5:$B$1000,Consolidado!$E$5:$E$1000,$B26,Consolidado!$AA$5:$AA$1000,J$5,Consolidado!$C$5:$C$1000,"Comité de Supervisión")),"00"),""),""),IF(SUMIFS(Consolidado!$AD$5:$AD$1000,Consolidado!$E$5:$E$1000,$B26,Consolidado!$AA$5:$AA$1000,J$5,Consolidado!$C$5:$C$1000,"Consejo de Administración")&gt;0,"Consejo "&amp;TEXT(DAY(_xlfn.MINIFS(Consolidado!$B$5:$B$1000,Consolidado!$E$5:$E$1000,$B26,Consolidado!$AA$5:$AA$1000,J$5,Consolidado!$C$5:$C$1000,"Consejo de Administración")),"00")&amp;"/"&amp;TEXT(MONTH(_xlfn.MINIFS(Consolidado!$B$5:$B$1000,Consolidado!$E$5:$E$1000,$B26,Consolidado!$AA$5:$AA$1000,J$5,Consolidado!$C$5:$C$1000,"Consejo de Administración")),"00")&amp;IF(_xlfn.MAXIFS(Consolidado!$B$5:$B$1000,Consolidado!$E$5:$E$1000,$B26,Consolidado!$AA$5:$AA$1000,J$5,Consolidado!$C$5:$C$1000,"Consejo de Administración")&lt;&gt;_xlfn.MINIFS(Consolidado!$B$5:$B$1000,Consolidado!$E$5:$E$1000,$B26,Consolidado!$AA$5:$AA$1000,J$5,Consolidado!$C$5:$C$1000,"Consejo de Administración")," y "&amp;TEXT(DAY(_xlfn.MAXIFS(Consolidado!$B$5:$B$1000,Consolidado!$E$5:$E$1000,$B26,Consolidado!$AA$5:$AA$1000,J$5,Consolidado!$C$5:$C$1000,"Consejo de Administración")),"00")&amp;"/"&amp;TEXT(MONTH(_xlfn.MAXIFS(Consolidado!$B$5:$B$1000,Consolidado!$E$5:$E$1000,$B26,Consolidado!$AA$5:$AA$1000,J$5,Consolidado!$C$5:$C$1000,"Consejo de Administración")),"00"),""),""),IF(SUMIFS(Consolidado!$AD$5:$AD$1000,Consolidado!$E$5:$E$1000,$B26,Consolidado!$AA$5:$AA$1000,J$5,Consolidado!$C$5:$C$1000,"Otros")&gt;0,"Otros "&amp;TEXT(DAY(_xlfn.MINIFS(Consolidado!$B$5:$B$1000,Consolidado!$E$5:$E$1000,$B26,Consolidado!$AA$5:$AA$1000,J$5,Consolidado!$C$5:$C$1000,"Otros")),"00")&amp;"/"&amp;TEXT(MONTH(_xlfn.MINIFS(Consolidado!$B$5:$B$1000,Consolidado!$E$5:$E$1000,$B26,Consolidado!$AA$5:$AA$1000,J$5,Consolidado!$C$5:$C$1000,"Otros")),"00")&amp;IF(_xlfn.MAXIFS(Consolidado!$B$5:$B$1000,Consolidado!$E$5:$E$1000,$B26,Consolidado!$AA$5:$AA$1000,J$5,Consolidado!$C$5:$C$1000,"Otros")&lt;&gt;_xlfn.MINIFS(Consolidado!$B$5:$B$1000,Consolidado!$E$5:$E$1000,$B26,Consolidado!$AA$5:$AA$1000,J$5,Consolidado!$C$5:$C$1000,"Otros")," y "&amp;TEXT(DAY(_xlfn.MAXIFS(Consolidado!$B$5:$B$1000,Consolidado!$E$5:$E$1000,$B26,Consolidado!$AA$5:$AA$1000,J$5,Consolidado!$C$5:$C$1000,"Otros")),"00")&amp;"/"&amp;TEXT(MONTH(_xlfn.MAXIFS(Consolidado!$B$5:$B$1000,Consolidado!$E$5:$E$1000,$B26,Consolidado!$AA$5:$AA$1000,J$5,Consolidado!$C$5:$C$1000,"Otros")),"00"),""),""))</f>
        <v/>
      </c>
      <c r="K26" s="37" t="str">
        <f aca="false">_xlfn.TEXTJOIN(" +"&amp;CHAR(10),TRUE(),IF(SUMIFS(Consolidado!$AD$5:$AD$1000,Consolidado!$E$5:$E$1000,$B26,Consolidado!$AA$5:$AA$1000,K$5,Consolidado!$C$5:$C$1000,"Auditoría Interna")&gt;0,"Interna "&amp;TEXT(DAY(_xlfn.MINIFS(Consolidado!$B$5:$B$1000,Consolidado!$E$5:$E$1000,$B26,Consolidado!$AA$5:$AA$1000,K$5,Consolidado!$C$5:$C$1000,"Auditoría Interna")),"00")&amp;"/"&amp;TEXT(MONTH(_xlfn.MINIFS(Consolidado!$B$5:$B$1000,Consolidado!$E$5:$E$1000,$B26,Consolidado!$AA$5:$AA$1000,K$5,Consolidado!$C$5:$C$1000,"Auditoría Interna")),"00")&amp;IF(_xlfn.MAXIFS(Consolidado!$B$5:$B$1000,Consolidado!$E$5:$E$1000,$B26,Consolidado!$AA$5:$AA$1000,K$5,Consolidado!$C$5:$C$1000,"Auditoría Interna")&lt;&gt;_xlfn.MINIFS(Consolidado!$B$5:$B$1000,Consolidado!$E$5:$E$1000,$B26,Consolidado!$AA$5:$AA$1000,K$5,Consolidado!$C$5:$C$1000,"Auditoría Interna")," y "&amp;TEXT(DAY(_xlfn.MAXIFS(Consolidado!$B$5:$B$1000,Consolidado!$E$5:$E$1000,$B26,Consolidado!$AA$5:$AA$1000,K$5,Consolidado!$C$5:$C$1000,"Auditoría Interna")),"00")&amp;"/"&amp;TEXT(MONTH(_xlfn.MAXIFS(Consolidado!$B$5:$B$1000,Consolidado!$E$5:$E$1000,$B26,Consolidado!$AA$5:$AA$1000,K$5,Consolidado!$C$5:$C$1000,"Auditoría Interna")),"00"),""),""),IF(SUMIFS(Consolidado!$AD$5:$AD$1000,Consolidado!$E$5:$E$1000,$B26,Consolidado!$AA$5:$AA$1000,K$5,Consolidado!$C$5:$C$1000,"Auditoría Externa")&gt;0,"Externa "&amp;TEXT(DAY(_xlfn.MINIFS(Consolidado!$B$5:$B$1000,Consolidado!$E$5:$E$1000,$B26,Consolidado!$AA$5:$AA$1000,K$5,Consolidado!$C$5:$C$1000,"Auditoría Externa")),"00")&amp;"/"&amp;TEXT(MONTH(_xlfn.MINIFS(Consolidado!$B$5:$B$1000,Consolidado!$E$5:$E$1000,$B26,Consolidado!$AA$5:$AA$1000,K$5,Consolidado!$C$5:$C$1000,"Auditoría Externa")),"00")&amp;IF(_xlfn.MAXIFS(Consolidado!$B$5:$B$1000,Consolidado!$E$5:$E$1000,$B26,Consolidado!$AA$5:$AA$1000,K$5,Consolidado!$C$5:$C$1000,"Auditoría Externa")&lt;&gt;_xlfn.MINIFS(Consolidado!$B$5:$B$1000,Consolidado!$E$5:$E$1000,$B26,Consolidado!$AA$5:$AA$1000,K$5,Consolidado!$C$5:$C$1000,"Auditoría Externa")," y "&amp;TEXT(DAY(_xlfn.MAXIFS(Consolidado!$B$5:$B$1000,Consolidado!$E$5:$E$1000,$B26,Consolidado!$AA$5:$AA$1000,K$5,Consolidado!$C$5:$C$1000,"Auditoría Externa")),"00")&amp;"/"&amp;TEXT(MONTH(_xlfn.MAXIFS(Consolidado!$B$5:$B$1000,Consolidado!$E$5:$E$1000,$B26,Consolidado!$AA$5:$AA$1000,K$5,Consolidado!$C$5:$C$1000,"Auditoría Externa")),"00"),""),""),IF(SUMIFS(Consolidado!$AD$5:$AD$1000,Consolidado!$E$5:$E$1000,$B26,Consolidado!$AA$5:$AA$1000,K$5,Consolidado!$C$5:$C$1000,"SSF")&gt;0,"SSF "&amp;TEXT(DAY(_xlfn.MINIFS(Consolidado!$B$5:$B$1000,Consolidado!$E$5:$E$1000,$B26,Consolidado!$AA$5:$AA$1000,K$5,Consolidado!$C$5:$C$1000,"SSF")),"00")&amp;"/"&amp;TEXT(MONTH(_xlfn.MINIFS(Consolidado!$B$5:$B$1000,Consolidado!$E$5:$E$1000,$B26,Consolidado!$AA$5:$AA$1000,K$5,Consolidado!$C$5:$C$1000,"SSF")),"00")&amp;IF(_xlfn.MAXIFS(Consolidado!$B$5:$B$1000,Consolidado!$E$5:$E$1000,$B26,Consolidado!$AA$5:$AA$1000,K$5,Consolidado!$C$5:$C$1000,"SSF")&lt;&gt;_xlfn.MINIFS(Consolidado!$B$5:$B$1000,Consolidado!$E$5:$E$1000,$B26,Consolidado!$AA$5:$AA$1000,K$5,Consolidado!$C$5:$C$1000,"SSF")," y "&amp;TEXT(DAY(_xlfn.MAXIFS(Consolidado!$B$5:$B$1000,Consolidado!$E$5:$E$1000,$B26,Consolidado!$AA$5:$AA$1000,K$5,Consolidado!$C$5:$C$1000,"SSF")),"00")&amp;"/"&amp;TEXT(MONTH(_xlfn.MAXIFS(Consolidado!$B$5:$B$1000,Consolidado!$E$5:$E$1000,$B26,Consolidado!$AA$5:$AA$1000,K$5,Consolidado!$C$5:$C$1000,"SSF")),"00"),""),""),IF(SUMIFS(Consolidado!$AD$5:$AD$1000,Consolidado!$E$5:$E$1000,$B26,Consolidado!$AA$5:$AA$1000,K$5,Consolidado!$C$5:$C$1000,"Comité de Supervisión")&gt;0,"Comité Sup. "&amp;TEXT(DAY(_xlfn.MINIFS(Consolidado!$B$5:$B$1000,Consolidado!$E$5:$E$1000,$B26,Consolidado!$AA$5:$AA$1000,K$5,Consolidado!$C$5:$C$1000,"Comité de Supervisión")),"00")&amp;"/"&amp;TEXT(MONTH(_xlfn.MINIFS(Consolidado!$B$5:$B$1000,Consolidado!$E$5:$E$1000,$B26,Consolidado!$AA$5:$AA$1000,K$5,Consolidado!$C$5:$C$1000,"Comité de Supervisión")),"00")&amp;IF(_xlfn.MAXIFS(Consolidado!$B$5:$B$1000,Consolidado!$E$5:$E$1000,$B26,Consolidado!$AA$5:$AA$1000,K$5,Consolidado!$C$5:$C$1000,"Comité de Supervisión")&lt;&gt;_xlfn.MINIFS(Consolidado!$B$5:$B$1000,Consolidado!$E$5:$E$1000,$B26,Consolidado!$AA$5:$AA$1000,K$5,Consolidado!$C$5:$C$1000,"Comité de Supervisión")," y "&amp;TEXT(DAY(_xlfn.MAXIFS(Consolidado!$B$5:$B$1000,Consolidado!$E$5:$E$1000,$B26,Consolidado!$AA$5:$AA$1000,K$5,Consolidado!$C$5:$C$1000,"Comité de Supervisión")),"00")&amp;"/"&amp;TEXT(MONTH(_xlfn.MAXIFS(Consolidado!$B$5:$B$1000,Consolidado!$E$5:$E$1000,$B26,Consolidado!$AA$5:$AA$1000,K$5,Consolidado!$C$5:$C$1000,"Comité de Supervisión")),"00"),""),""),IF(SUMIFS(Consolidado!$AD$5:$AD$1000,Consolidado!$E$5:$E$1000,$B26,Consolidado!$AA$5:$AA$1000,K$5,Consolidado!$C$5:$C$1000,"Consejo de Administración")&gt;0,"Consejo "&amp;TEXT(DAY(_xlfn.MINIFS(Consolidado!$B$5:$B$1000,Consolidado!$E$5:$E$1000,$B26,Consolidado!$AA$5:$AA$1000,K$5,Consolidado!$C$5:$C$1000,"Consejo de Administración")),"00")&amp;"/"&amp;TEXT(MONTH(_xlfn.MINIFS(Consolidado!$B$5:$B$1000,Consolidado!$E$5:$E$1000,$B26,Consolidado!$AA$5:$AA$1000,K$5,Consolidado!$C$5:$C$1000,"Consejo de Administración")),"00")&amp;IF(_xlfn.MAXIFS(Consolidado!$B$5:$B$1000,Consolidado!$E$5:$E$1000,$B26,Consolidado!$AA$5:$AA$1000,K$5,Consolidado!$C$5:$C$1000,"Consejo de Administración")&lt;&gt;_xlfn.MINIFS(Consolidado!$B$5:$B$1000,Consolidado!$E$5:$E$1000,$B26,Consolidado!$AA$5:$AA$1000,K$5,Consolidado!$C$5:$C$1000,"Consejo de Administración")," y "&amp;TEXT(DAY(_xlfn.MAXIFS(Consolidado!$B$5:$B$1000,Consolidado!$E$5:$E$1000,$B26,Consolidado!$AA$5:$AA$1000,K$5,Consolidado!$C$5:$C$1000,"Consejo de Administración")),"00")&amp;"/"&amp;TEXT(MONTH(_xlfn.MAXIFS(Consolidado!$B$5:$B$1000,Consolidado!$E$5:$E$1000,$B26,Consolidado!$AA$5:$AA$1000,K$5,Consolidado!$C$5:$C$1000,"Consejo de Administración")),"00"),""),""),IF(SUMIFS(Consolidado!$AD$5:$AD$1000,Consolidado!$E$5:$E$1000,$B26,Consolidado!$AA$5:$AA$1000,K$5,Consolidado!$C$5:$C$1000,"Otros")&gt;0,"Otros "&amp;TEXT(DAY(_xlfn.MINIFS(Consolidado!$B$5:$B$1000,Consolidado!$E$5:$E$1000,$B26,Consolidado!$AA$5:$AA$1000,K$5,Consolidado!$C$5:$C$1000,"Otros")),"00")&amp;"/"&amp;TEXT(MONTH(_xlfn.MINIFS(Consolidado!$B$5:$B$1000,Consolidado!$E$5:$E$1000,$B26,Consolidado!$AA$5:$AA$1000,K$5,Consolidado!$C$5:$C$1000,"Otros")),"00")&amp;IF(_xlfn.MAXIFS(Consolidado!$B$5:$B$1000,Consolidado!$E$5:$E$1000,$B26,Consolidado!$AA$5:$AA$1000,K$5,Consolidado!$C$5:$C$1000,"Otros")&lt;&gt;_xlfn.MINIFS(Consolidado!$B$5:$B$1000,Consolidado!$E$5:$E$1000,$B26,Consolidado!$AA$5:$AA$1000,K$5,Consolidado!$C$5:$C$1000,"Otros")," y "&amp;TEXT(DAY(_xlfn.MAXIFS(Consolidado!$B$5:$B$1000,Consolidado!$E$5:$E$1000,$B26,Consolidado!$AA$5:$AA$1000,K$5,Consolidado!$C$5:$C$1000,"Otros")),"00")&amp;"/"&amp;TEXT(MONTH(_xlfn.MAXIFS(Consolidado!$B$5:$B$1000,Consolidado!$E$5:$E$1000,$B26,Consolidado!$AA$5:$AA$1000,K$5,Consolidado!$C$5:$C$1000,"Otros")),"00"),""),""))</f>
        <v/>
      </c>
      <c r="L26" s="37" t="str">
        <f aca="false">_xlfn.TEXTJOIN(" +"&amp;CHAR(10),TRUE(),IF(SUMIFS(Consolidado!$AD$5:$AD$1000,Consolidado!$E$5:$E$1000,$B26,Consolidado!$AA$5:$AA$1000,L$5,Consolidado!$C$5:$C$1000,"Auditoría Interna")&gt;0,"Interna "&amp;TEXT(DAY(_xlfn.MINIFS(Consolidado!$B$5:$B$1000,Consolidado!$E$5:$E$1000,$B26,Consolidado!$AA$5:$AA$1000,L$5,Consolidado!$C$5:$C$1000,"Auditoría Interna")),"00")&amp;"/"&amp;TEXT(MONTH(_xlfn.MINIFS(Consolidado!$B$5:$B$1000,Consolidado!$E$5:$E$1000,$B26,Consolidado!$AA$5:$AA$1000,L$5,Consolidado!$C$5:$C$1000,"Auditoría Interna")),"00")&amp;IF(_xlfn.MAXIFS(Consolidado!$B$5:$B$1000,Consolidado!$E$5:$E$1000,$B26,Consolidado!$AA$5:$AA$1000,L$5,Consolidado!$C$5:$C$1000,"Auditoría Interna")&lt;&gt;_xlfn.MINIFS(Consolidado!$B$5:$B$1000,Consolidado!$E$5:$E$1000,$B26,Consolidado!$AA$5:$AA$1000,L$5,Consolidado!$C$5:$C$1000,"Auditoría Interna")," y "&amp;TEXT(DAY(_xlfn.MAXIFS(Consolidado!$B$5:$B$1000,Consolidado!$E$5:$E$1000,$B26,Consolidado!$AA$5:$AA$1000,L$5,Consolidado!$C$5:$C$1000,"Auditoría Interna")),"00")&amp;"/"&amp;TEXT(MONTH(_xlfn.MAXIFS(Consolidado!$B$5:$B$1000,Consolidado!$E$5:$E$1000,$B26,Consolidado!$AA$5:$AA$1000,L$5,Consolidado!$C$5:$C$1000,"Auditoría Interna")),"00"),""),""),IF(SUMIFS(Consolidado!$AD$5:$AD$1000,Consolidado!$E$5:$E$1000,$B26,Consolidado!$AA$5:$AA$1000,L$5,Consolidado!$C$5:$C$1000,"Auditoría Externa")&gt;0,"Externa "&amp;TEXT(DAY(_xlfn.MINIFS(Consolidado!$B$5:$B$1000,Consolidado!$E$5:$E$1000,$B26,Consolidado!$AA$5:$AA$1000,L$5,Consolidado!$C$5:$C$1000,"Auditoría Externa")),"00")&amp;"/"&amp;TEXT(MONTH(_xlfn.MINIFS(Consolidado!$B$5:$B$1000,Consolidado!$E$5:$E$1000,$B26,Consolidado!$AA$5:$AA$1000,L$5,Consolidado!$C$5:$C$1000,"Auditoría Externa")),"00")&amp;IF(_xlfn.MAXIFS(Consolidado!$B$5:$B$1000,Consolidado!$E$5:$E$1000,$B26,Consolidado!$AA$5:$AA$1000,L$5,Consolidado!$C$5:$C$1000,"Auditoría Externa")&lt;&gt;_xlfn.MINIFS(Consolidado!$B$5:$B$1000,Consolidado!$E$5:$E$1000,$B26,Consolidado!$AA$5:$AA$1000,L$5,Consolidado!$C$5:$C$1000,"Auditoría Externa")," y "&amp;TEXT(DAY(_xlfn.MAXIFS(Consolidado!$B$5:$B$1000,Consolidado!$E$5:$E$1000,$B26,Consolidado!$AA$5:$AA$1000,L$5,Consolidado!$C$5:$C$1000,"Auditoría Externa")),"00")&amp;"/"&amp;TEXT(MONTH(_xlfn.MAXIFS(Consolidado!$B$5:$B$1000,Consolidado!$E$5:$E$1000,$B26,Consolidado!$AA$5:$AA$1000,L$5,Consolidado!$C$5:$C$1000,"Auditoría Externa")),"00"),""),""),IF(SUMIFS(Consolidado!$AD$5:$AD$1000,Consolidado!$E$5:$E$1000,$B26,Consolidado!$AA$5:$AA$1000,L$5,Consolidado!$C$5:$C$1000,"SSF")&gt;0,"SSF "&amp;TEXT(DAY(_xlfn.MINIFS(Consolidado!$B$5:$B$1000,Consolidado!$E$5:$E$1000,$B26,Consolidado!$AA$5:$AA$1000,L$5,Consolidado!$C$5:$C$1000,"SSF")),"00")&amp;"/"&amp;TEXT(MONTH(_xlfn.MINIFS(Consolidado!$B$5:$B$1000,Consolidado!$E$5:$E$1000,$B26,Consolidado!$AA$5:$AA$1000,L$5,Consolidado!$C$5:$C$1000,"SSF")),"00")&amp;IF(_xlfn.MAXIFS(Consolidado!$B$5:$B$1000,Consolidado!$E$5:$E$1000,$B26,Consolidado!$AA$5:$AA$1000,L$5,Consolidado!$C$5:$C$1000,"SSF")&lt;&gt;_xlfn.MINIFS(Consolidado!$B$5:$B$1000,Consolidado!$E$5:$E$1000,$B26,Consolidado!$AA$5:$AA$1000,L$5,Consolidado!$C$5:$C$1000,"SSF")," y "&amp;TEXT(DAY(_xlfn.MAXIFS(Consolidado!$B$5:$B$1000,Consolidado!$E$5:$E$1000,$B26,Consolidado!$AA$5:$AA$1000,L$5,Consolidado!$C$5:$C$1000,"SSF")),"00")&amp;"/"&amp;TEXT(MONTH(_xlfn.MAXIFS(Consolidado!$B$5:$B$1000,Consolidado!$E$5:$E$1000,$B26,Consolidado!$AA$5:$AA$1000,L$5,Consolidado!$C$5:$C$1000,"SSF")),"00"),""),""),IF(SUMIFS(Consolidado!$AD$5:$AD$1000,Consolidado!$E$5:$E$1000,$B26,Consolidado!$AA$5:$AA$1000,L$5,Consolidado!$C$5:$C$1000,"Comité de Supervisión")&gt;0,"Comité Sup. "&amp;TEXT(DAY(_xlfn.MINIFS(Consolidado!$B$5:$B$1000,Consolidado!$E$5:$E$1000,$B26,Consolidado!$AA$5:$AA$1000,L$5,Consolidado!$C$5:$C$1000,"Comité de Supervisión")),"00")&amp;"/"&amp;TEXT(MONTH(_xlfn.MINIFS(Consolidado!$B$5:$B$1000,Consolidado!$E$5:$E$1000,$B26,Consolidado!$AA$5:$AA$1000,L$5,Consolidado!$C$5:$C$1000,"Comité de Supervisión")),"00")&amp;IF(_xlfn.MAXIFS(Consolidado!$B$5:$B$1000,Consolidado!$E$5:$E$1000,$B26,Consolidado!$AA$5:$AA$1000,L$5,Consolidado!$C$5:$C$1000,"Comité de Supervisión")&lt;&gt;_xlfn.MINIFS(Consolidado!$B$5:$B$1000,Consolidado!$E$5:$E$1000,$B26,Consolidado!$AA$5:$AA$1000,L$5,Consolidado!$C$5:$C$1000,"Comité de Supervisión")," y "&amp;TEXT(DAY(_xlfn.MAXIFS(Consolidado!$B$5:$B$1000,Consolidado!$E$5:$E$1000,$B26,Consolidado!$AA$5:$AA$1000,L$5,Consolidado!$C$5:$C$1000,"Comité de Supervisión")),"00")&amp;"/"&amp;TEXT(MONTH(_xlfn.MAXIFS(Consolidado!$B$5:$B$1000,Consolidado!$E$5:$E$1000,$B26,Consolidado!$AA$5:$AA$1000,L$5,Consolidado!$C$5:$C$1000,"Comité de Supervisión")),"00"),""),""),IF(SUMIFS(Consolidado!$AD$5:$AD$1000,Consolidado!$E$5:$E$1000,$B26,Consolidado!$AA$5:$AA$1000,L$5,Consolidado!$C$5:$C$1000,"Consejo de Administración")&gt;0,"Consejo "&amp;TEXT(DAY(_xlfn.MINIFS(Consolidado!$B$5:$B$1000,Consolidado!$E$5:$E$1000,$B26,Consolidado!$AA$5:$AA$1000,L$5,Consolidado!$C$5:$C$1000,"Consejo de Administración")),"00")&amp;"/"&amp;TEXT(MONTH(_xlfn.MINIFS(Consolidado!$B$5:$B$1000,Consolidado!$E$5:$E$1000,$B26,Consolidado!$AA$5:$AA$1000,L$5,Consolidado!$C$5:$C$1000,"Consejo de Administración")),"00")&amp;IF(_xlfn.MAXIFS(Consolidado!$B$5:$B$1000,Consolidado!$E$5:$E$1000,$B26,Consolidado!$AA$5:$AA$1000,L$5,Consolidado!$C$5:$C$1000,"Consejo de Administración")&lt;&gt;_xlfn.MINIFS(Consolidado!$B$5:$B$1000,Consolidado!$E$5:$E$1000,$B26,Consolidado!$AA$5:$AA$1000,L$5,Consolidado!$C$5:$C$1000,"Consejo de Administración")," y "&amp;TEXT(DAY(_xlfn.MAXIFS(Consolidado!$B$5:$B$1000,Consolidado!$E$5:$E$1000,$B26,Consolidado!$AA$5:$AA$1000,L$5,Consolidado!$C$5:$C$1000,"Consejo de Administración")),"00")&amp;"/"&amp;TEXT(MONTH(_xlfn.MAXIFS(Consolidado!$B$5:$B$1000,Consolidado!$E$5:$E$1000,$B26,Consolidado!$AA$5:$AA$1000,L$5,Consolidado!$C$5:$C$1000,"Consejo de Administración")),"00"),""),""),IF(SUMIFS(Consolidado!$AD$5:$AD$1000,Consolidado!$E$5:$E$1000,$B26,Consolidado!$AA$5:$AA$1000,L$5,Consolidado!$C$5:$C$1000,"Otros")&gt;0,"Otros "&amp;TEXT(DAY(_xlfn.MINIFS(Consolidado!$B$5:$B$1000,Consolidado!$E$5:$E$1000,$B26,Consolidado!$AA$5:$AA$1000,L$5,Consolidado!$C$5:$C$1000,"Otros")),"00")&amp;"/"&amp;TEXT(MONTH(_xlfn.MINIFS(Consolidado!$B$5:$B$1000,Consolidado!$E$5:$E$1000,$B26,Consolidado!$AA$5:$AA$1000,L$5,Consolidado!$C$5:$C$1000,"Otros")),"00")&amp;IF(_xlfn.MAXIFS(Consolidado!$B$5:$B$1000,Consolidado!$E$5:$E$1000,$B26,Consolidado!$AA$5:$AA$1000,L$5,Consolidado!$C$5:$C$1000,"Otros")&lt;&gt;_xlfn.MINIFS(Consolidado!$B$5:$B$1000,Consolidado!$E$5:$E$1000,$B26,Consolidado!$AA$5:$AA$1000,L$5,Consolidado!$C$5:$C$1000,"Otros")," y "&amp;TEXT(DAY(_xlfn.MAXIFS(Consolidado!$B$5:$B$1000,Consolidado!$E$5:$E$1000,$B26,Consolidado!$AA$5:$AA$1000,L$5,Consolidado!$C$5:$C$1000,"Otros")),"00")&amp;"/"&amp;TEXT(MONTH(_xlfn.MAXIFS(Consolidado!$B$5:$B$1000,Consolidado!$E$5:$E$1000,$B26,Consolidado!$AA$5:$AA$1000,L$5,Consolidado!$C$5:$C$1000,"Otros")),"00"),""),""))</f>
        <v/>
      </c>
      <c r="M26" s="37" t="str">
        <f aca="false">_xlfn.TEXTJOIN(" +"&amp;CHAR(10),TRUE(),IF(SUMIFS(Consolidado!$AD$5:$AD$1000,Consolidado!$E$5:$E$1000,$B26,Consolidado!$AA$5:$AA$1000,M$5,Consolidado!$C$5:$C$1000,"Auditoría Interna")&gt;0,"Interna "&amp;TEXT(DAY(_xlfn.MINIFS(Consolidado!$B$5:$B$1000,Consolidado!$E$5:$E$1000,$B26,Consolidado!$AA$5:$AA$1000,M$5,Consolidado!$C$5:$C$1000,"Auditoría Interna")),"00")&amp;"/"&amp;TEXT(MONTH(_xlfn.MINIFS(Consolidado!$B$5:$B$1000,Consolidado!$E$5:$E$1000,$B26,Consolidado!$AA$5:$AA$1000,M$5,Consolidado!$C$5:$C$1000,"Auditoría Interna")),"00")&amp;IF(_xlfn.MAXIFS(Consolidado!$B$5:$B$1000,Consolidado!$E$5:$E$1000,$B26,Consolidado!$AA$5:$AA$1000,M$5,Consolidado!$C$5:$C$1000,"Auditoría Interna")&lt;&gt;_xlfn.MINIFS(Consolidado!$B$5:$B$1000,Consolidado!$E$5:$E$1000,$B26,Consolidado!$AA$5:$AA$1000,M$5,Consolidado!$C$5:$C$1000,"Auditoría Interna")," y "&amp;TEXT(DAY(_xlfn.MAXIFS(Consolidado!$B$5:$B$1000,Consolidado!$E$5:$E$1000,$B26,Consolidado!$AA$5:$AA$1000,M$5,Consolidado!$C$5:$C$1000,"Auditoría Interna")),"00")&amp;"/"&amp;TEXT(MONTH(_xlfn.MAXIFS(Consolidado!$B$5:$B$1000,Consolidado!$E$5:$E$1000,$B26,Consolidado!$AA$5:$AA$1000,M$5,Consolidado!$C$5:$C$1000,"Auditoría Interna")),"00"),""),""),IF(SUMIFS(Consolidado!$AD$5:$AD$1000,Consolidado!$E$5:$E$1000,$B26,Consolidado!$AA$5:$AA$1000,M$5,Consolidado!$C$5:$C$1000,"Auditoría Externa")&gt;0,"Externa "&amp;TEXT(DAY(_xlfn.MINIFS(Consolidado!$B$5:$B$1000,Consolidado!$E$5:$E$1000,$B26,Consolidado!$AA$5:$AA$1000,M$5,Consolidado!$C$5:$C$1000,"Auditoría Externa")),"00")&amp;"/"&amp;TEXT(MONTH(_xlfn.MINIFS(Consolidado!$B$5:$B$1000,Consolidado!$E$5:$E$1000,$B26,Consolidado!$AA$5:$AA$1000,M$5,Consolidado!$C$5:$C$1000,"Auditoría Externa")),"00")&amp;IF(_xlfn.MAXIFS(Consolidado!$B$5:$B$1000,Consolidado!$E$5:$E$1000,$B26,Consolidado!$AA$5:$AA$1000,M$5,Consolidado!$C$5:$C$1000,"Auditoría Externa")&lt;&gt;_xlfn.MINIFS(Consolidado!$B$5:$B$1000,Consolidado!$E$5:$E$1000,$B26,Consolidado!$AA$5:$AA$1000,M$5,Consolidado!$C$5:$C$1000,"Auditoría Externa")," y "&amp;TEXT(DAY(_xlfn.MAXIFS(Consolidado!$B$5:$B$1000,Consolidado!$E$5:$E$1000,$B26,Consolidado!$AA$5:$AA$1000,M$5,Consolidado!$C$5:$C$1000,"Auditoría Externa")),"00")&amp;"/"&amp;TEXT(MONTH(_xlfn.MAXIFS(Consolidado!$B$5:$B$1000,Consolidado!$E$5:$E$1000,$B26,Consolidado!$AA$5:$AA$1000,M$5,Consolidado!$C$5:$C$1000,"Auditoría Externa")),"00"),""),""),IF(SUMIFS(Consolidado!$AD$5:$AD$1000,Consolidado!$E$5:$E$1000,$B26,Consolidado!$AA$5:$AA$1000,M$5,Consolidado!$C$5:$C$1000,"SSF")&gt;0,"SSF "&amp;TEXT(DAY(_xlfn.MINIFS(Consolidado!$B$5:$B$1000,Consolidado!$E$5:$E$1000,$B26,Consolidado!$AA$5:$AA$1000,M$5,Consolidado!$C$5:$C$1000,"SSF")),"00")&amp;"/"&amp;TEXT(MONTH(_xlfn.MINIFS(Consolidado!$B$5:$B$1000,Consolidado!$E$5:$E$1000,$B26,Consolidado!$AA$5:$AA$1000,M$5,Consolidado!$C$5:$C$1000,"SSF")),"00")&amp;IF(_xlfn.MAXIFS(Consolidado!$B$5:$B$1000,Consolidado!$E$5:$E$1000,$B26,Consolidado!$AA$5:$AA$1000,M$5,Consolidado!$C$5:$C$1000,"SSF")&lt;&gt;_xlfn.MINIFS(Consolidado!$B$5:$B$1000,Consolidado!$E$5:$E$1000,$B26,Consolidado!$AA$5:$AA$1000,M$5,Consolidado!$C$5:$C$1000,"SSF")," y "&amp;TEXT(DAY(_xlfn.MAXIFS(Consolidado!$B$5:$B$1000,Consolidado!$E$5:$E$1000,$B26,Consolidado!$AA$5:$AA$1000,M$5,Consolidado!$C$5:$C$1000,"SSF")),"00")&amp;"/"&amp;TEXT(MONTH(_xlfn.MAXIFS(Consolidado!$B$5:$B$1000,Consolidado!$E$5:$E$1000,$B26,Consolidado!$AA$5:$AA$1000,M$5,Consolidado!$C$5:$C$1000,"SSF")),"00"),""),""),IF(SUMIFS(Consolidado!$AD$5:$AD$1000,Consolidado!$E$5:$E$1000,$B26,Consolidado!$AA$5:$AA$1000,M$5,Consolidado!$C$5:$C$1000,"Comité de Supervisión")&gt;0,"Comité Sup. "&amp;TEXT(DAY(_xlfn.MINIFS(Consolidado!$B$5:$B$1000,Consolidado!$E$5:$E$1000,$B26,Consolidado!$AA$5:$AA$1000,M$5,Consolidado!$C$5:$C$1000,"Comité de Supervisión")),"00")&amp;"/"&amp;TEXT(MONTH(_xlfn.MINIFS(Consolidado!$B$5:$B$1000,Consolidado!$E$5:$E$1000,$B26,Consolidado!$AA$5:$AA$1000,M$5,Consolidado!$C$5:$C$1000,"Comité de Supervisión")),"00")&amp;IF(_xlfn.MAXIFS(Consolidado!$B$5:$B$1000,Consolidado!$E$5:$E$1000,$B26,Consolidado!$AA$5:$AA$1000,M$5,Consolidado!$C$5:$C$1000,"Comité de Supervisión")&lt;&gt;_xlfn.MINIFS(Consolidado!$B$5:$B$1000,Consolidado!$E$5:$E$1000,$B26,Consolidado!$AA$5:$AA$1000,M$5,Consolidado!$C$5:$C$1000,"Comité de Supervisión")," y "&amp;TEXT(DAY(_xlfn.MAXIFS(Consolidado!$B$5:$B$1000,Consolidado!$E$5:$E$1000,$B26,Consolidado!$AA$5:$AA$1000,M$5,Consolidado!$C$5:$C$1000,"Comité de Supervisión")),"00")&amp;"/"&amp;TEXT(MONTH(_xlfn.MAXIFS(Consolidado!$B$5:$B$1000,Consolidado!$E$5:$E$1000,$B26,Consolidado!$AA$5:$AA$1000,M$5,Consolidado!$C$5:$C$1000,"Comité de Supervisión")),"00"),""),""),IF(SUMIFS(Consolidado!$AD$5:$AD$1000,Consolidado!$E$5:$E$1000,$B26,Consolidado!$AA$5:$AA$1000,M$5,Consolidado!$C$5:$C$1000,"Consejo de Administración")&gt;0,"Consejo "&amp;TEXT(DAY(_xlfn.MINIFS(Consolidado!$B$5:$B$1000,Consolidado!$E$5:$E$1000,$B26,Consolidado!$AA$5:$AA$1000,M$5,Consolidado!$C$5:$C$1000,"Consejo de Administración")),"00")&amp;"/"&amp;TEXT(MONTH(_xlfn.MINIFS(Consolidado!$B$5:$B$1000,Consolidado!$E$5:$E$1000,$B26,Consolidado!$AA$5:$AA$1000,M$5,Consolidado!$C$5:$C$1000,"Consejo de Administración")),"00")&amp;IF(_xlfn.MAXIFS(Consolidado!$B$5:$B$1000,Consolidado!$E$5:$E$1000,$B26,Consolidado!$AA$5:$AA$1000,M$5,Consolidado!$C$5:$C$1000,"Consejo de Administración")&lt;&gt;_xlfn.MINIFS(Consolidado!$B$5:$B$1000,Consolidado!$E$5:$E$1000,$B26,Consolidado!$AA$5:$AA$1000,M$5,Consolidado!$C$5:$C$1000,"Consejo de Administración")," y "&amp;TEXT(DAY(_xlfn.MAXIFS(Consolidado!$B$5:$B$1000,Consolidado!$E$5:$E$1000,$B26,Consolidado!$AA$5:$AA$1000,M$5,Consolidado!$C$5:$C$1000,"Consejo de Administración")),"00")&amp;"/"&amp;TEXT(MONTH(_xlfn.MAXIFS(Consolidado!$B$5:$B$1000,Consolidado!$E$5:$E$1000,$B26,Consolidado!$AA$5:$AA$1000,M$5,Consolidado!$C$5:$C$1000,"Consejo de Administración")),"00"),""),""),IF(SUMIFS(Consolidado!$AD$5:$AD$1000,Consolidado!$E$5:$E$1000,$B26,Consolidado!$AA$5:$AA$1000,M$5,Consolidado!$C$5:$C$1000,"Otros")&gt;0,"Otros "&amp;TEXT(DAY(_xlfn.MINIFS(Consolidado!$B$5:$B$1000,Consolidado!$E$5:$E$1000,$B26,Consolidado!$AA$5:$AA$1000,M$5,Consolidado!$C$5:$C$1000,"Otros")),"00")&amp;"/"&amp;TEXT(MONTH(_xlfn.MINIFS(Consolidado!$B$5:$B$1000,Consolidado!$E$5:$E$1000,$B26,Consolidado!$AA$5:$AA$1000,M$5,Consolidado!$C$5:$C$1000,"Otros")),"00")&amp;IF(_xlfn.MAXIFS(Consolidado!$B$5:$B$1000,Consolidado!$E$5:$E$1000,$B26,Consolidado!$AA$5:$AA$1000,M$5,Consolidado!$C$5:$C$1000,"Otros")&lt;&gt;_xlfn.MINIFS(Consolidado!$B$5:$B$1000,Consolidado!$E$5:$E$1000,$B26,Consolidado!$AA$5:$AA$1000,M$5,Consolidado!$C$5:$C$1000,"Otros")," y "&amp;TEXT(DAY(_xlfn.MAXIFS(Consolidado!$B$5:$B$1000,Consolidado!$E$5:$E$1000,$B26,Consolidado!$AA$5:$AA$1000,M$5,Consolidado!$C$5:$C$1000,"Otros")),"00")&amp;"/"&amp;TEXT(MONTH(_xlfn.MAXIFS(Consolidado!$B$5:$B$1000,Consolidado!$E$5:$E$1000,$B26,Consolidado!$AA$5:$AA$1000,M$5,Consolidado!$C$5:$C$1000,"Otros")),"00"),""),""))</f>
        <v/>
      </c>
      <c r="N26" s="37" t="str">
        <f aca="false">_xlfn.TEXTJOIN(" +"&amp;CHAR(10),TRUE(),IF(SUMIFS(Consolidado!$AD$5:$AD$1000,Consolidado!$E$5:$E$1000,$B26,Consolidado!$AA$5:$AA$1000,N$5,Consolidado!$C$5:$C$1000,"Auditoría Interna")&gt;0,"Interna "&amp;TEXT(DAY(_xlfn.MINIFS(Consolidado!$B$5:$B$1000,Consolidado!$E$5:$E$1000,$B26,Consolidado!$AA$5:$AA$1000,N$5,Consolidado!$C$5:$C$1000,"Auditoría Interna")),"00")&amp;"/"&amp;TEXT(MONTH(_xlfn.MINIFS(Consolidado!$B$5:$B$1000,Consolidado!$E$5:$E$1000,$B26,Consolidado!$AA$5:$AA$1000,N$5,Consolidado!$C$5:$C$1000,"Auditoría Interna")),"00")&amp;IF(_xlfn.MAXIFS(Consolidado!$B$5:$B$1000,Consolidado!$E$5:$E$1000,$B26,Consolidado!$AA$5:$AA$1000,N$5,Consolidado!$C$5:$C$1000,"Auditoría Interna")&lt;&gt;_xlfn.MINIFS(Consolidado!$B$5:$B$1000,Consolidado!$E$5:$E$1000,$B26,Consolidado!$AA$5:$AA$1000,N$5,Consolidado!$C$5:$C$1000,"Auditoría Interna")," y "&amp;TEXT(DAY(_xlfn.MAXIFS(Consolidado!$B$5:$B$1000,Consolidado!$E$5:$E$1000,$B26,Consolidado!$AA$5:$AA$1000,N$5,Consolidado!$C$5:$C$1000,"Auditoría Interna")),"00")&amp;"/"&amp;TEXT(MONTH(_xlfn.MAXIFS(Consolidado!$B$5:$B$1000,Consolidado!$E$5:$E$1000,$B26,Consolidado!$AA$5:$AA$1000,N$5,Consolidado!$C$5:$C$1000,"Auditoría Interna")),"00"),""),""),IF(SUMIFS(Consolidado!$AD$5:$AD$1000,Consolidado!$E$5:$E$1000,$B26,Consolidado!$AA$5:$AA$1000,N$5,Consolidado!$C$5:$C$1000,"Auditoría Externa")&gt;0,"Externa "&amp;TEXT(DAY(_xlfn.MINIFS(Consolidado!$B$5:$B$1000,Consolidado!$E$5:$E$1000,$B26,Consolidado!$AA$5:$AA$1000,N$5,Consolidado!$C$5:$C$1000,"Auditoría Externa")),"00")&amp;"/"&amp;TEXT(MONTH(_xlfn.MINIFS(Consolidado!$B$5:$B$1000,Consolidado!$E$5:$E$1000,$B26,Consolidado!$AA$5:$AA$1000,N$5,Consolidado!$C$5:$C$1000,"Auditoría Externa")),"00")&amp;IF(_xlfn.MAXIFS(Consolidado!$B$5:$B$1000,Consolidado!$E$5:$E$1000,$B26,Consolidado!$AA$5:$AA$1000,N$5,Consolidado!$C$5:$C$1000,"Auditoría Externa")&lt;&gt;_xlfn.MINIFS(Consolidado!$B$5:$B$1000,Consolidado!$E$5:$E$1000,$B26,Consolidado!$AA$5:$AA$1000,N$5,Consolidado!$C$5:$C$1000,"Auditoría Externa")," y "&amp;TEXT(DAY(_xlfn.MAXIFS(Consolidado!$B$5:$B$1000,Consolidado!$E$5:$E$1000,$B26,Consolidado!$AA$5:$AA$1000,N$5,Consolidado!$C$5:$C$1000,"Auditoría Externa")),"00")&amp;"/"&amp;TEXT(MONTH(_xlfn.MAXIFS(Consolidado!$B$5:$B$1000,Consolidado!$E$5:$E$1000,$B26,Consolidado!$AA$5:$AA$1000,N$5,Consolidado!$C$5:$C$1000,"Auditoría Externa")),"00"),""),""),IF(SUMIFS(Consolidado!$AD$5:$AD$1000,Consolidado!$E$5:$E$1000,$B26,Consolidado!$AA$5:$AA$1000,N$5,Consolidado!$C$5:$C$1000,"SSF")&gt;0,"SSF "&amp;TEXT(DAY(_xlfn.MINIFS(Consolidado!$B$5:$B$1000,Consolidado!$E$5:$E$1000,$B26,Consolidado!$AA$5:$AA$1000,N$5,Consolidado!$C$5:$C$1000,"SSF")),"00")&amp;"/"&amp;TEXT(MONTH(_xlfn.MINIFS(Consolidado!$B$5:$B$1000,Consolidado!$E$5:$E$1000,$B26,Consolidado!$AA$5:$AA$1000,N$5,Consolidado!$C$5:$C$1000,"SSF")),"00")&amp;IF(_xlfn.MAXIFS(Consolidado!$B$5:$B$1000,Consolidado!$E$5:$E$1000,$B26,Consolidado!$AA$5:$AA$1000,N$5,Consolidado!$C$5:$C$1000,"SSF")&lt;&gt;_xlfn.MINIFS(Consolidado!$B$5:$B$1000,Consolidado!$E$5:$E$1000,$B26,Consolidado!$AA$5:$AA$1000,N$5,Consolidado!$C$5:$C$1000,"SSF")," y "&amp;TEXT(DAY(_xlfn.MAXIFS(Consolidado!$B$5:$B$1000,Consolidado!$E$5:$E$1000,$B26,Consolidado!$AA$5:$AA$1000,N$5,Consolidado!$C$5:$C$1000,"SSF")),"00")&amp;"/"&amp;TEXT(MONTH(_xlfn.MAXIFS(Consolidado!$B$5:$B$1000,Consolidado!$E$5:$E$1000,$B26,Consolidado!$AA$5:$AA$1000,N$5,Consolidado!$C$5:$C$1000,"SSF")),"00"),""),""),IF(SUMIFS(Consolidado!$AD$5:$AD$1000,Consolidado!$E$5:$E$1000,$B26,Consolidado!$AA$5:$AA$1000,N$5,Consolidado!$C$5:$C$1000,"Comité de Supervisión")&gt;0,"Comité Sup. "&amp;TEXT(DAY(_xlfn.MINIFS(Consolidado!$B$5:$B$1000,Consolidado!$E$5:$E$1000,$B26,Consolidado!$AA$5:$AA$1000,N$5,Consolidado!$C$5:$C$1000,"Comité de Supervisión")),"00")&amp;"/"&amp;TEXT(MONTH(_xlfn.MINIFS(Consolidado!$B$5:$B$1000,Consolidado!$E$5:$E$1000,$B26,Consolidado!$AA$5:$AA$1000,N$5,Consolidado!$C$5:$C$1000,"Comité de Supervisión")),"00")&amp;IF(_xlfn.MAXIFS(Consolidado!$B$5:$B$1000,Consolidado!$E$5:$E$1000,$B26,Consolidado!$AA$5:$AA$1000,N$5,Consolidado!$C$5:$C$1000,"Comité de Supervisión")&lt;&gt;_xlfn.MINIFS(Consolidado!$B$5:$B$1000,Consolidado!$E$5:$E$1000,$B26,Consolidado!$AA$5:$AA$1000,N$5,Consolidado!$C$5:$C$1000,"Comité de Supervisión")," y "&amp;TEXT(DAY(_xlfn.MAXIFS(Consolidado!$B$5:$B$1000,Consolidado!$E$5:$E$1000,$B26,Consolidado!$AA$5:$AA$1000,N$5,Consolidado!$C$5:$C$1000,"Comité de Supervisión")),"00")&amp;"/"&amp;TEXT(MONTH(_xlfn.MAXIFS(Consolidado!$B$5:$B$1000,Consolidado!$E$5:$E$1000,$B26,Consolidado!$AA$5:$AA$1000,N$5,Consolidado!$C$5:$C$1000,"Comité de Supervisión")),"00"),""),""),IF(SUMIFS(Consolidado!$AD$5:$AD$1000,Consolidado!$E$5:$E$1000,$B26,Consolidado!$AA$5:$AA$1000,N$5,Consolidado!$C$5:$C$1000,"Consejo de Administración")&gt;0,"Consejo "&amp;TEXT(DAY(_xlfn.MINIFS(Consolidado!$B$5:$B$1000,Consolidado!$E$5:$E$1000,$B26,Consolidado!$AA$5:$AA$1000,N$5,Consolidado!$C$5:$C$1000,"Consejo de Administración")),"00")&amp;"/"&amp;TEXT(MONTH(_xlfn.MINIFS(Consolidado!$B$5:$B$1000,Consolidado!$E$5:$E$1000,$B26,Consolidado!$AA$5:$AA$1000,N$5,Consolidado!$C$5:$C$1000,"Consejo de Administración")),"00")&amp;IF(_xlfn.MAXIFS(Consolidado!$B$5:$B$1000,Consolidado!$E$5:$E$1000,$B26,Consolidado!$AA$5:$AA$1000,N$5,Consolidado!$C$5:$C$1000,"Consejo de Administración")&lt;&gt;_xlfn.MINIFS(Consolidado!$B$5:$B$1000,Consolidado!$E$5:$E$1000,$B26,Consolidado!$AA$5:$AA$1000,N$5,Consolidado!$C$5:$C$1000,"Consejo de Administración")," y "&amp;TEXT(DAY(_xlfn.MAXIFS(Consolidado!$B$5:$B$1000,Consolidado!$E$5:$E$1000,$B26,Consolidado!$AA$5:$AA$1000,N$5,Consolidado!$C$5:$C$1000,"Consejo de Administración")),"00")&amp;"/"&amp;TEXT(MONTH(_xlfn.MAXIFS(Consolidado!$B$5:$B$1000,Consolidado!$E$5:$E$1000,$B26,Consolidado!$AA$5:$AA$1000,N$5,Consolidado!$C$5:$C$1000,"Consejo de Administración")),"00"),""),""),IF(SUMIFS(Consolidado!$AD$5:$AD$1000,Consolidado!$E$5:$E$1000,$B26,Consolidado!$AA$5:$AA$1000,N$5,Consolidado!$C$5:$C$1000,"Otros")&gt;0,"Otros "&amp;TEXT(DAY(_xlfn.MINIFS(Consolidado!$B$5:$B$1000,Consolidado!$E$5:$E$1000,$B26,Consolidado!$AA$5:$AA$1000,N$5,Consolidado!$C$5:$C$1000,"Otros")),"00")&amp;"/"&amp;TEXT(MONTH(_xlfn.MINIFS(Consolidado!$B$5:$B$1000,Consolidado!$E$5:$E$1000,$B26,Consolidado!$AA$5:$AA$1000,N$5,Consolidado!$C$5:$C$1000,"Otros")),"00")&amp;IF(_xlfn.MAXIFS(Consolidado!$B$5:$B$1000,Consolidado!$E$5:$E$1000,$B26,Consolidado!$AA$5:$AA$1000,N$5,Consolidado!$C$5:$C$1000,"Otros")&lt;&gt;_xlfn.MINIFS(Consolidado!$B$5:$B$1000,Consolidado!$E$5:$E$1000,$B26,Consolidado!$AA$5:$AA$1000,N$5,Consolidado!$C$5:$C$1000,"Otros")," y "&amp;TEXT(DAY(_xlfn.MAXIFS(Consolidado!$B$5:$B$1000,Consolidado!$E$5:$E$1000,$B26,Consolidado!$AA$5:$AA$1000,N$5,Consolidado!$C$5:$C$1000,"Otros")),"00")&amp;"/"&amp;TEXT(MONTH(_xlfn.MAXIFS(Consolidado!$B$5:$B$1000,Consolidado!$E$5:$E$1000,$B26,Consolidado!$AA$5:$AA$1000,N$5,Consolidado!$C$5:$C$1000,"Otros")),"00"),""),""))</f>
        <v/>
      </c>
      <c r="O26" s="37" t="str">
        <f aca="false">_xlfn.TEXTJOIN(" +"&amp;CHAR(10),TRUE(),IF(SUMIFS(Consolidado!$AD$5:$AD$1000,Consolidado!$E$5:$E$1000,$B26,Consolidado!$AA$5:$AA$1000,O$5,Consolidado!$C$5:$C$1000,"Auditoría Interna")&gt;0,"Interna "&amp;TEXT(DAY(_xlfn.MINIFS(Consolidado!$B$5:$B$1000,Consolidado!$E$5:$E$1000,$B26,Consolidado!$AA$5:$AA$1000,O$5,Consolidado!$C$5:$C$1000,"Auditoría Interna")),"00")&amp;"/"&amp;TEXT(MONTH(_xlfn.MINIFS(Consolidado!$B$5:$B$1000,Consolidado!$E$5:$E$1000,$B26,Consolidado!$AA$5:$AA$1000,O$5,Consolidado!$C$5:$C$1000,"Auditoría Interna")),"00")&amp;IF(_xlfn.MAXIFS(Consolidado!$B$5:$B$1000,Consolidado!$E$5:$E$1000,$B26,Consolidado!$AA$5:$AA$1000,O$5,Consolidado!$C$5:$C$1000,"Auditoría Interna")&lt;&gt;_xlfn.MINIFS(Consolidado!$B$5:$B$1000,Consolidado!$E$5:$E$1000,$B26,Consolidado!$AA$5:$AA$1000,O$5,Consolidado!$C$5:$C$1000,"Auditoría Interna")," y "&amp;TEXT(DAY(_xlfn.MAXIFS(Consolidado!$B$5:$B$1000,Consolidado!$E$5:$E$1000,$B26,Consolidado!$AA$5:$AA$1000,O$5,Consolidado!$C$5:$C$1000,"Auditoría Interna")),"00")&amp;"/"&amp;TEXT(MONTH(_xlfn.MAXIFS(Consolidado!$B$5:$B$1000,Consolidado!$E$5:$E$1000,$B26,Consolidado!$AA$5:$AA$1000,O$5,Consolidado!$C$5:$C$1000,"Auditoría Interna")),"00"),""),""),IF(SUMIFS(Consolidado!$AD$5:$AD$1000,Consolidado!$E$5:$E$1000,$B26,Consolidado!$AA$5:$AA$1000,O$5,Consolidado!$C$5:$C$1000,"Auditoría Externa")&gt;0,"Externa "&amp;TEXT(DAY(_xlfn.MINIFS(Consolidado!$B$5:$B$1000,Consolidado!$E$5:$E$1000,$B26,Consolidado!$AA$5:$AA$1000,O$5,Consolidado!$C$5:$C$1000,"Auditoría Externa")),"00")&amp;"/"&amp;TEXT(MONTH(_xlfn.MINIFS(Consolidado!$B$5:$B$1000,Consolidado!$E$5:$E$1000,$B26,Consolidado!$AA$5:$AA$1000,O$5,Consolidado!$C$5:$C$1000,"Auditoría Externa")),"00")&amp;IF(_xlfn.MAXIFS(Consolidado!$B$5:$B$1000,Consolidado!$E$5:$E$1000,$B26,Consolidado!$AA$5:$AA$1000,O$5,Consolidado!$C$5:$C$1000,"Auditoría Externa")&lt;&gt;_xlfn.MINIFS(Consolidado!$B$5:$B$1000,Consolidado!$E$5:$E$1000,$B26,Consolidado!$AA$5:$AA$1000,O$5,Consolidado!$C$5:$C$1000,"Auditoría Externa")," y "&amp;TEXT(DAY(_xlfn.MAXIFS(Consolidado!$B$5:$B$1000,Consolidado!$E$5:$E$1000,$B26,Consolidado!$AA$5:$AA$1000,O$5,Consolidado!$C$5:$C$1000,"Auditoría Externa")),"00")&amp;"/"&amp;TEXT(MONTH(_xlfn.MAXIFS(Consolidado!$B$5:$B$1000,Consolidado!$E$5:$E$1000,$B26,Consolidado!$AA$5:$AA$1000,O$5,Consolidado!$C$5:$C$1000,"Auditoría Externa")),"00"),""),""),IF(SUMIFS(Consolidado!$AD$5:$AD$1000,Consolidado!$E$5:$E$1000,$B26,Consolidado!$AA$5:$AA$1000,O$5,Consolidado!$C$5:$C$1000,"SSF")&gt;0,"SSF "&amp;TEXT(DAY(_xlfn.MINIFS(Consolidado!$B$5:$B$1000,Consolidado!$E$5:$E$1000,$B26,Consolidado!$AA$5:$AA$1000,O$5,Consolidado!$C$5:$C$1000,"SSF")),"00")&amp;"/"&amp;TEXT(MONTH(_xlfn.MINIFS(Consolidado!$B$5:$B$1000,Consolidado!$E$5:$E$1000,$B26,Consolidado!$AA$5:$AA$1000,O$5,Consolidado!$C$5:$C$1000,"SSF")),"00")&amp;IF(_xlfn.MAXIFS(Consolidado!$B$5:$B$1000,Consolidado!$E$5:$E$1000,$B26,Consolidado!$AA$5:$AA$1000,O$5,Consolidado!$C$5:$C$1000,"SSF")&lt;&gt;_xlfn.MINIFS(Consolidado!$B$5:$B$1000,Consolidado!$E$5:$E$1000,$B26,Consolidado!$AA$5:$AA$1000,O$5,Consolidado!$C$5:$C$1000,"SSF")," y "&amp;TEXT(DAY(_xlfn.MAXIFS(Consolidado!$B$5:$B$1000,Consolidado!$E$5:$E$1000,$B26,Consolidado!$AA$5:$AA$1000,O$5,Consolidado!$C$5:$C$1000,"SSF")),"00")&amp;"/"&amp;TEXT(MONTH(_xlfn.MAXIFS(Consolidado!$B$5:$B$1000,Consolidado!$E$5:$E$1000,$B26,Consolidado!$AA$5:$AA$1000,O$5,Consolidado!$C$5:$C$1000,"SSF")),"00"),""),""),IF(SUMIFS(Consolidado!$AD$5:$AD$1000,Consolidado!$E$5:$E$1000,$B26,Consolidado!$AA$5:$AA$1000,O$5,Consolidado!$C$5:$C$1000,"Comité de Supervisión")&gt;0,"Comité Sup. "&amp;TEXT(DAY(_xlfn.MINIFS(Consolidado!$B$5:$B$1000,Consolidado!$E$5:$E$1000,$B26,Consolidado!$AA$5:$AA$1000,O$5,Consolidado!$C$5:$C$1000,"Comité de Supervisión")),"00")&amp;"/"&amp;TEXT(MONTH(_xlfn.MINIFS(Consolidado!$B$5:$B$1000,Consolidado!$E$5:$E$1000,$B26,Consolidado!$AA$5:$AA$1000,O$5,Consolidado!$C$5:$C$1000,"Comité de Supervisión")),"00")&amp;IF(_xlfn.MAXIFS(Consolidado!$B$5:$B$1000,Consolidado!$E$5:$E$1000,$B26,Consolidado!$AA$5:$AA$1000,O$5,Consolidado!$C$5:$C$1000,"Comité de Supervisión")&lt;&gt;_xlfn.MINIFS(Consolidado!$B$5:$B$1000,Consolidado!$E$5:$E$1000,$B26,Consolidado!$AA$5:$AA$1000,O$5,Consolidado!$C$5:$C$1000,"Comité de Supervisión")," y "&amp;TEXT(DAY(_xlfn.MAXIFS(Consolidado!$B$5:$B$1000,Consolidado!$E$5:$E$1000,$B26,Consolidado!$AA$5:$AA$1000,O$5,Consolidado!$C$5:$C$1000,"Comité de Supervisión")),"00")&amp;"/"&amp;TEXT(MONTH(_xlfn.MAXIFS(Consolidado!$B$5:$B$1000,Consolidado!$E$5:$E$1000,$B26,Consolidado!$AA$5:$AA$1000,O$5,Consolidado!$C$5:$C$1000,"Comité de Supervisión")),"00"),""),""),IF(SUMIFS(Consolidado!$AD$5:$AD$1000,Consolidado!$E$5:$E$1000,$B26,Consolidado!$AA$5:$AA$1000,O$5,Consolidado!$C$5:$C$1000,"Consejo de Administración")&gt;0,"Consejo "&amp;TEXT(DAY(_xlfn.MINIFS(Consolidado!$B$5:$B$1000,Consolidado!$E$5:$E$1000,$B26,Consolidado!$AA$5:$AA$1000,O$5,Consolidado!$C$5:$C$1000,"Consejo de Administración")),"00")&amp;"/"&amp;TEXT(MONTH(_xlfn.MINIFS(Consolidado!$B$5:$B$1000,Consolidado!$E$5:$E$1000,$B26,Consolidado!$AA$5:$AA$1000,O$5,Consolidado!$C$5:$C$1000,"Consejo de Administración")),"00")&amp;IF(_xlfn.MAXIFS(Consolidado!$B$5:$B$1000,Consolidado!$E$5:$E$1000,$B26,Consolidado!$AA$5:$AA$1000,O$5,Consolidado!$C$5:$C$1000,"Consejo de Administración")&lt;&gt;_xlfn.MINIFS(Consolidado!$B$5:$B$1000,Consolidado!$E$5:$E$1000,$B26,Consolidado!$AA$5:$AA$1000,O$5,Consolidado!$C$5:$C$1000,"Consejo de Administración")," y "&amp;TEXT(DAY(_xlfn.MAXIFS(Consolidado!$B$5:$B$1000,Consolidado!$E$5:$E$1000,$B26,Consolidado!$AA$5:$AA$1000,O$5,Consolidado!$C$5:$C$1000,"Consejo de Administración")),"00")&amp;"/"&amp;TEXT(MONTH(_xlfn.MAXIFS(Consolidado!$B$5:$B$1000,Consolidado!$E$5:$E$1000,$B26,Consolidado!$AA$5:$AA$1000,O$5,Consolidado!$C$5:$C$1000,"Consejo de Administración")),"00"),""),""),IF(SUMIFS(Consolidado!$AD$5:$AD$1000,Consolidado!$E$5:$E$1000,$B26,Consolidado!$AA$5:$AA$1000,O$5,Consolidado!$C$5:$C$1000,"Otros")&gt;0,"Otros "&amp;TEXT(DAY(_xlfn.MINIFS(Consolidado!$B$5:$B$1000,Consolidado!$E$5:$E$1000,$B26,Consolidado!$AA$5:$AA$1000,O$5,Consolidado!$C$5:$C$1000,"Otros")),"00")&amp;"/"&amp;TEXT(MONTH(_xlfn.MINIFS(Consolidado!$B$5:$B$1000,Consolidado!$E$5:$E$1000,$B26,Consolidado!$AA$5:$AA$1000,O$5,Consolidado!$C$5:$C$1000,"Otros")),"00")&amp;IF(_xlfn.MAXIFS(Consolidado!$B$5:$B$1000,Consolidado!$E$5:$E$1000,$B26,Consolidado!$AA$5:$AA$1000,O$5,Consolidado!$C$5:$C$1000,"Otros")&lt;&gt;_xlfn.MINIFS(Consolidado!$B$5:$B$1000,Consolidado!$E$5:$E$1000,$B26,Consolidado!$AA$5:$AA$1000,O$5,Consolidado!$C$5:$C$1000,"Otros")," y "&amp;TEXT(DAY(_xlfn.MAXIFS(Consolidado!$B$5:$B$1000,Consolidado!$E$5:$E$1000,$B26,Consolidado!$AA$5:$AA$1000,O$5,Consolidado!$C$5:$C$1000,"Otros")),"00")&amp;"/"&amp;TEXT(MONTH(_xlfn.MAXIFS(Consolidado!$B$5:$B$1000,Consolidado!$E$5:$E$1000,$B26,Consolidado!$AA$5:$AA$1000,O$5,Consolidado!$C$5:$C$1000,"Otros")),"00"),""),""))</f>
        <v/>
      </c>
      <c r="P26" s="37" t="str">
        <f aca="false">_xlfn.TEXTJOIN(" +"&amp;CHAR(10),TRUE(),IF(SUMIFS(Consolidado!$AD$5:$AD$1000,Consolidado!$E$5:$E$1000,$B26,Consolidado!$AA$5:$AA$1000,P$5,Consolidado!$C$5:$C$1000,"Auditoría Interna")&gt;0,"Interna "&amp;TEXT(DAY(_xlfn.MINIFS(Consolidado!$B$5:$B$1000,Consolidado!$E$5:$E$1000,$B26,Consolidado!$AA$5:$AA$1000,P$5,Consolidado!$C$5:$C$1000,"Auditoría Interna")),"00")&amp;"/"&amp;TEXT(MONTH(_xlfn.MINIFS(Consolidado!$B$5:$B$1000,Consolidado!$E$5:$E$1000,$B26,Consolidado!$AA$5:$AA$1000,P$5,Consolidado!$C$5:$C$1000,"Auditoría Interna")),"00")&amp;IF(_xlfn.MAXIFS(Consolidado!$B$5:$B$1000,Consolidado!$E$5:$E$1000,$B26,Consolidado!$AA$5:$AA$1000,P$5,Consolidado!$C$5:$C$1000,"Auditoría Interna")&lt;&gt;_xlfn.MINIFS(Consolidado!$B$5:$B$1000,Consolidado!$E$5:$E$1000,$B26,Consolidado!$AA$5:$AA$1000,P$5,Consolidado!$C$5:$C$1000,"Auditoría Interna")," y "&amp;TEXT(DAY(_xlfn.MAXIFS(Consolidado!$B$5:$B$1000,Consolidado!$E$5:$E$1000,$B26,Consolidado!$AA$5:$AA$1000,P$5,Consolidado!$C$5:$C$1000,"Auditoría Interna")),"00")&amp;"/"&amp;TEXT(MONTH(_xlfn.MAXIFS(Consolidado!$B$5:$B$1000,Consolidado!$E$5:$E$1000,$B26,Consolidado!$AA$5:$AA$1000,P$5,Consolidado!$C$5:$C$1000,"Auditoría Interna")),"00"),""),""),IF(SUMIFS(Consolidado!$AD$5:$AD$1000,Consolidado!$E$5:$E$1000,$B26,Consolidado!$AA$5:$AA$1000,P$5,Consolidado!$C$5:$C$1000,"Auditoría Externa")&gt;0,"Externa "&amp;TEXT(DAY(_xlfn.MINIFS(Consolidado!$B$5:$B$1000,Consolidado!$E$5:$E$1000,$B26,Consolidado!$AA$5:$AA$1000,P$5,Consolidado!$C$5:$C$1000,"Auditoría Externa")),"00")&amp;"/"&amp;TEXT(MONTH(_xlfn.MINIFS(Consolidado!$B$5:$B$1000,Consolidado!$E$5:$E$1000,$B26,Consolidado!$AA$5:$AA$1000,P$5,Consolidado!$C$5:$C$1000,"Auditoría Externa")),"00")&amp;IF(_xlfn.MAXIFS(Consolidado!$B$5:$B$1000,Consolidado!$E$5:$E$1000,$B26,Consolidado!$AA$5:$AA$1000,P$5,Consolidado!$C$5:$C$1000,"Auditoría Externa")&lt;&gt;_xlfn.MINIFS(Consolidado!$B$5:$B$1000,Consolidado!$E$5:$E$1000,$B26,Consolidado!$AA$5:$AA$1000,P$5,Consolidado!$C$5:$C$1000,"Auditoría Externa")," y "&amp;TEXT(DAY(_xlfn.MAXIFS(Consolidado!$B$5:$B$1000,Consolidado!$E$5:$E$1000,$B26,Consolidado!$AA$5:$AA$1000,P$5,Consolidado!$C$5:$C$1000,"Auditoría Externa")),"00")&amp;"/"&amp;TEXT(MONTH(_xlfn.MAXIFS(Consolidado!$B$5:$B$1000,Consolidado!$E$5:$E$1000,$B26,Consolidado!$AA$5:$AA$1000,P$5,Consolidado!$C$5:$C$1000,"Auditoría Externa")),"00"),""),""),IF(SUMIFS(Consolidado!$AD$5:$AD$1000,Consolidado!$E$5:$E$1000,$B26,Consolidado!$AA$5:$AA$1000,P$5,Consolidado!$C$5:$C$1000,"SSF")&gt;0,"SSF "&amp;TEXT(DAY(_xlfn.MINIFS(Consolidado!$B$5:$B$1000,Consolidado!$E$5:$E$1000,$B26,Consolidado!$AA$5:$AA$1000,P$5,Consolidado!$C$5:$C$1000,"SSF")),"00")&amp;"/"&amp;TEXT(MONTH(_xlfn.MINIFS(Consolidado!$B$5:$B$1000,Consolidado!$E$5:$E$1000,$B26,Consolidado!$AA$5:$AA$1000,P$5,Consolidado!$C$5:$C$1000,"SSF")),"00")&amp;IF(_xlfn.MAXIFS(Consolidado!$B$5:$B$1000,Consolidado!$E$5:$E$1000,$B26,Consolidado!$AA$5:$AA$1000,P$5,Consolidado!$C$5:$C$1000,"SSF")&lt;&gt;_xlfn.MINIFS(Consolidado!$B$5:$B$1000,Consolidado!$E$5:$E$1000,$B26,Consolidado!$AA$5:$AA$1000,P$5,Consolidado!$C$5:$C$1000,"SSF")," y "&amp;TEXT(DAY(_xlfn.MAXIFS(Consolidado!$B$5:$B$1000,Consolidado!$E$5:$E$1000,$B26,Consolidado!$AA$5:$AA$1000,P$5,Consolidado!$C$5:$C$1000,"SSF")),"00")&amp;"/"&amp;TEXT(MONTH(_xlfn.MAXIFS(Consolidado!$B$5:$B$1000,Consolidado!$E$5:$E$1000,$B26,Consolidado!$AA$5:$AA$1000,P$5,Consolidado!$C$5:$C$1000,"SSF")),"00"),""),""),IF(SUMIFS(Consolidado!$AD$5:$AD$1000,Consolidado!$E$5:$E$1000,$B26,Consolidado!$AA$5:$AA$1000,P$5,Consolidado!$C$5:$C$1000,"Comité de Supervisión")&gt;0,"Comité Sup. "&amp;TEXT(DAY(_xlfn.MINIFS(Consolidado!$B$5:$B$1000,Consolidado!$E$5:$E$1000,$B26,Consolidado!$AA$5:$AA$1000,P$5,Consolidado!$C$5:$C$1000,"Comité de Supervisión")),"00")&amp;"/"&amp;TEXT(MONTH(_xlfn.MINIFS(Consolidado!$B$5:$B$1000,Consolidado!$E$5:$E$1000,$B26,Consolidado!$AA$5:$AA$1000,P$5,Consolidado!$C$5:$C$1000,"Comité de Supervisión")),"00")&amp;IF(_xlfn.MAXIFS(Consolidado!$B$5:$B$1000,Consolidado!$E$5:$E$1000,$B26,Consolidado!$AA$5:$AA$1000,P$5,Consolidado!$C$5:$C$1000,"Comité de Supervisión")&lt;&gt;_xlfn.MINIFS(Consolidado!$B$5:$B$1000,Consolidado!$E$5:$E$1000,$B26,Consolidado!$AA$5:$AA$1000,P$5,Consolidado!$C$5:$C$1000,"Comité de Supervisión")," y "&amp;TEXT(DAY(_xlfn.MAXIFS(Consolidado!$B$5:$B$1000,Consolidado!$E$5:$E$1000,$B26,Consolidado!$AA$5:$AA$1000,P$5,Consolidado!$C$5:$C$1000,"Comité de Supervisión")),"00")&amp;"/"&amp;TEXT(MONTH(_xlfn.MAXIFS(Consolidado!$B$5:$B$1000,Consolidado!$E$5:$E$1000,$B26,Consolidado!$AA$5:$AA$1000,P$5,Consolidado!$C$5:$C$1000,"Comité de Supervisión")),"00"),""),""),IF(SUMIFS(Consolidado!$AD$5:$AD$1000,Consolidado!$E$5:$E$1000,$B26,Consolidado!$AA$5:$AA$1000,P$5,Consolidado!$C$5:$C$1000,"Consejo de Administración")&gt;0,"Consejo "&amp;TEXT(DAY(_xlfn.MINIFS(Consolidado!$B$5:$B$1000,Consolidado!$E$5:$E$1000,$B26,Consolidado!$AA$5:$AA$1000,P$5,Consolidado!$C$5:$C$1000,"Consejo de Administración")),"00")&amp;"/"&amp;TEXT(MONTH(_xlfn.MINIFS(Consolidado!$B$5:$B$1000,Consolidado!$E$5:$E$1000,$B26,Consolidado!$AA$5:$AA$1000,P$5,Consolidado!$C$5:$C$1000,"Consejo de Administración")),"00")&amp;IF(_xlfn.MAXIFS(Consolidado!$B$5:$B$1000,Consolidado!$E$5:$E$1000,$B26,Consolidado!$AA$5:$AA$1000,P$5,Consolidado!$C$5:$C$1000,"Consejo de Administración")&lt;&gt;_xlfn.MINIFS(Consolidado!$B$5:$B$1000,Consolidado!$E$5:$E$1000,$B26,Consolidado!$AA$5:$AA$1000,P$5,Consolidado!$C$5:$C$1000,"Consejo de Administración")," y "&amp;TEXT(DAY(_xlfn.MAXIFS(Consolidado!$B$5:$B$1000,Consolidado!$E$5:$E$1000,$B26,Consolidado!$AA$5:$AA$1000,P$5,Consolidado!$C$5:$C$1000,"Consejo de Administración")),"00")&amp;"/"&amp;TEXT(MONTH(_xlfn.MAXIFS(Consolidado!$B$5:$B$1000,Consolidado!$E$5:$E$1000,$B26,Consolidado!$AA$5:$AA$1000,P$5,Consolidado!$C$5:$C$1000,"Consejo de Administración")),"00"),""),""),IF(SUMIFS(Consolidado!$AD$5:$AD$1000,Consolidado!$E$5:$E$1000,$B26,Consolidado!$AA$5:$AA$1000,P$5,Consolidado!$C$5:$C$1000,"Otros")&gt;0,"Otros "&amp;TEXT(DAY(_xlfn.MINIFS(Consolidado!$B$5:$B$1000,Consolidado!$E$5:$E$1000,$B26,Consolidado!$AA$5:$AA$1000,P$5,Consolidado!$C$5:$C$1000,"Otros")),"00")&amp;"/"&amp;TEXT(MONTH(_xlfn.MINIFS(Consolidado!$B$5:$B$1000,Consolidado!$E$5:$E$1000,$B26,Consolidado!$AA$5:$AA$1000,P$5,Consolidado!$C$5:$C$1000,"Otros")),"00")&amp;IF(_xlfn.MAXIFS(Consolidado!$B$5:$B$1000,Consolidado!$E$5:$E$1000,$B26,Consolidado!$AA$5:$AA$1000,P$5,Consolidado!$C$5:$C$1000,"Otros")&lt;&gt;_xlfn.MINIFS(Consolidado!$B$5:$B$1000,Consolidado!$E$5:$E$1000,$B26,Consolidado!$AA$5:$AA$1000,P$5,Consolidado!$C$5:$C$1000,"Otros")," y "&amp;TEXT(DAY(_xlfn.MAXIFS(Consolidado!$B$5:$B$1000,Consolidado!$E$5:$E$1000,$B26,Consolidado!$AA$5:$AA$1000,P$5,Consolidado!$C$5:$C$1000,"Otros")),"00")&amp;"/"&amp;TEXT(MONTH(_xlfn.MAXIFS(Consolidado!$B$5:$B$1000,Consolidado!$E$5:$E$1000,$B26,Consolidado!$AA$5:$AA$1000,P$5,Consolidado!$C$5:$C$1000,"Otros")),"00"),""),""))</f>
        <v/>
      </c>
      <c r="Q26" s="37" t="str">
        <f aca="false">_xlfn.TEXTJOIN(" +"&amp;CHAR(10),TRUE(),IF(SUMIFS(Consolidado!$AD$5:$AD$1000,Consolidado!$E$5:$E$1000,$B26,Consolidado!$AA$5:$AA$1000,Q$5,Consolidado!$C$5:$C$1000,"Auditoría Interna")&gt;0,"Interna "&amp;TEXT(DAY(_xlfn.MINIFS(Consolidado!$B$5:$B$1000,Consolidado!$E$5:$E$1000,$B26,Consolidado!$AA$5:$AA$1000,Q$5,Consolidado!$C$5:$C$1000,"Auditoría Interna")),"00")&amp;"/"&amp;TEXT(MONTH(_xlfn.MINIFS(Consolidado!$B$5:$B$1000,Consolidado!$E$5:$E$1000,$B26,Consolidado!$AA$5:$AA$1000,Q$5,Consolidado!$C$5:$C$1000,"Auditoría Interna")),"00")&amp;IF(_xlfn.MAXIFS(Consolidado!$B$5:$B$1000,Consolidado!$E$5:$E$1000,$B26,Consolidado!$AA$5:$AA$1000,Q$5,Consolidado!$C$5:$C$1000,"Auditoría Interna")&lt;&gt;_xlfn.MINIFS(Consolidado!$B$5:$B$1000,Consolidado!$E$5:$E$1000,$B26,Consolidado!$AA$5:$AA$1000,Q$5,Consolidado!$C$5:$C$1000,"Auditoría Interna")," y "&amp;TEXT(DAY(_xlfn.MAXIFS(Consolidado!$B$5:$B$1000,Consolidado!$E$5:$E$1000,$B26,Consolidado!$AA$5:$AA$1000,Q$5,Consolidado!$C$5:$C$1000,"Auditoría Interna")),"00")&amp;"/"&amp;TEXT(MONTH(_xlfn.MAXIFS(Consolidado!$B$5:$B$1000,Consolidado!$E$5:$E$1000,$B26,Consolidado!$AA$5:$AA$1000,Q$5,Consolidado!$C$5:$C$1000,"Auditoría Interna")),"00"),""),""),IF(SUMIFS(Consolidado!$AD$5:$AD$1000,Consolidado!$E$5:$E$1000,$B26,Consolidado!$AA$5:$AA$1000,Q$5,Consolidado!$C$5:$C$1000,"Auditoría Externa")&gt;0,"Externa "&amp;TEXT(DAY(_xlfn.MINIFS(Consolidado!$B$5:$B$1000,Consolidado!$E$5:$E$1000,$B26,Consolidado!$AA$5:$AA$1000,Q$5,Consolidado!$C$5:$C$1000,"Auditoría Externa")),"00")&amp;"/"&amp;TEXT(MONTH(_xlfn.MINIFS(Consolidado!$B$5:$B$1000,Consolidado!$E$5:$E$1000,$B26,Consolidado!$AA$5:$AA$1000,Q$5,Consolidado!$C$5:$C$1000,"Auditoría Externa")),"00")&amp;IF(_xlfn.MAXIFS(Consolidado!$B$5:$B$1000,Consolidado!$E$5:$E$1000,$B26,Consolidado!$AA$5:$AA$1000,Q$5,Consolidado!$C$5:$C$1000,"Auditoría Externa")&lt;&gt;_xlfn.MINIFS(Consolidado!$B$5:$B$1000,Consolidado!$E$5:$E$1000,$B26,Consolidado!$AA$5:$AA$1000,Q$5,Consolidado!$C$5:$C$1000,"Auditoría Externa")," y "&amp;TEXT(DAY(_xlfn.MAXIFS(Consolidado!$B$5:$B$1000,Consolidado!$E$5:$E$1000,$B26,Consolidado!$AA$5:$AA$1000,Q$5,Consolidado!$C$5:$C$1000,"Auditoría Externa")),"00")&amp;"/"&amp;TEXT(MONTH(_xlfn.MAXIFS(Consolidado!$B$5:$B$1000,Consolidado!$E$5:$E$1000,$B26,Consolidado!$AA$5:$AA$1000,Q$5,Consolidado!$C$5:$C$1000,"Auditoría Externa")),"00"),""),""),IF(SUMIFS(Consolidado!$AD$5:$AD$1000,Consolidado!$E$5:$E$1000,$B26,Consolidado!$AA$5:$AA$1000,Q$5,Consolidado!$C$5:$C$1000,"SSF")&gt;0,"SSF "&amp;TEXT(DAY(_xlfn.MINIFS(Consolidado!$B$5:$B$1000,Consolidado!$E$5:$E$1000,$B26,Consolidado!$AA$5:$AA$1000,Q$5,Consolidado!$C$5:$C$1000,"SSF")),"00")&amp;"/"&amp;TEXT(MONTH(_xlfn.MINIFS(Consolidado!$B$5:$B$1000,Consolidado!$E$5:$E$1000,$B26,Consolidado!$AA$5:$AA$1000,Q$5,Consolidado!$C$5:$C$1000,"SSF")),"00")&amp;IF(_xlfn.MAXIFS(Consolidado!$B$5:$B$1000,Consolidado!$E$5:$E$1000,$B26,Consolidado!$AA$5:$AA$1000,Q$5,Consolidado!$C$5:$C$1000,"SSF")&lt;&gt;_xlfn.MINIFS(Consolidado!$B$5:$B$1000,Consolidado!$E$5:$E$1000,$B26,Consolidado!$AA$5:$AA$1000,Q$5,Consolidado!$C$5:$C$1000,"SSF")," y "&amp;TEXT(DAY(_xlfn.MAXIFS(Consolidado!$B$5:$B$1000,Consolidado!$E$5:$E$1000,$B26,Consolidado!$AA$5:$AA$1000,Q$5,Consolidado!$C$5:$C$1000,"SSF")),"00")&amp;"/"&amp;TEXT(MONTH(_xlfn.MAXIFS(Consolidado!$B$5:$B$1000,Consolidado!$E$5:$E$1000,$B26,Consolidado!$AA$5:$AA$1000,Q$5,Consolidado!$C$5:$C$1000,"SSF")),"00"),""),""),IF(SUMIFS(Consolidado!$AD$5:$AD$1000,Consolidado!$E$5:$E$1000,$B26,Consolidado!$AA$5:$AA$1000,Q$5,Consolidado!$C$5:$C$1000,"Comité de Supervisión")&gt;0,"Comité Sup. "&amp;TEXT(DAY(_xlfn.MINIFS(Consolidado!$B$5:$B$1000,Consolidado!$E$5:$E$1000,$B26,Consolidado!$AA$5:$AA$1000,Q$5,Consolidado!$C$5:$C$1000,"Comité de Supervisión")),"00")&amp;"/"&amp;TEXT(MONTH(_xlfn.MINIFS(Consolidado!$B$5:$B$1000,Consolidado!$E$5:$E$1000,$B26,Consolidado!$AA$5:$AA$1000,Q$5,Consolidado!$C$5:$C$1000,"Comité de Supervisión")),"00")&amp;IF(_xlfn.MAXIFS(Consolidado!$B$5:$B$1000,Consolidado!$E$5:$E$1000,$B26,Consolidado!$AA$5:$AA$1000,Q$5,Consolidado!$C$5:$C$1000,"Comité de Supervisión")&lt;&gt;_xlfn.MINIFS(Consolidado!$B$5:$B$1000,Consolidado!$E$5:$E$1000,$B26,Consolidado!$AA$5:$AA$1000,Q$5,Consolidado!$C$5:$C$1000,"Comité de Supervisión")," y "&amp;TEXT(DAY(_xlfn.MAXIFS(Consolidado!$B$5:$B$1000,Consolidado!$E$5:$E$1000,$B26,Consolidado!$AA$5:$AA$1000,Q$5,Consolidado!$C$5:$C$1000,"Comité de Supervisión")),"00")&amp;"/"&amp;TEXT(MONTH(_xlfn.MAXIFS(Consolidado!$B$5:$B$1000,Consolidado!$E$5:$E$1000,$B26,Consolidado!$AA$5:$AA$1000,Q$5,Consolidado!$C$5:$C$1000,"Comité de Supervisión")),"00"),""),""),IF(SUMIFS(Consolidado!$AD$5:$AD$1000,Consolidado!$E$5:$E$1000,$B26,Consolidado!$AA$5:$AA$1000,Q$5,Consolidado!$C$5:$C$1000,"Consejo de Administración")&gt;0,"Consejo "&amp;TEXT(DAY(_xlfn.MINIFS(Consolidado!$B$5:$B$1000,Consolidado!$E$5:$E$1000,$B26,Consolidado!$AA$5:$AA$1000,Q$5,Consolidado!$C$5:$C$1000,"Consejo de Administración")),"00")&amp;"/"&amp;TEXT(MONTH(_xlfn.MINIFS(Consolidado!$B$5:$B$1000,Consolidado!$E$5:$E$1000,$B26,Consolidado!$AA$5:$AA$1000,Q$5,Consolidado!$C$5:$C$1000,"Consejo de Administración")),"00")&amp;IF(_xlfn.MAXIFS(Consolidado!$B$5:$B$1000,Consolidado!$E$5:$E$1000,$B26,Consolidado!$AA$5:$AA$1000,Q$5,Consolidado!$C$5:$C$1000,"Consejo de Administración")&lt;&gt;_xlfn.MINIFS(Consolidado!$B$5:$B$1000,Consolidado!$E$5:$E$1000,$B26,Consolidado!$AA$5:$AA$1000,Q$5,Consolidado!$C$5:$C$1000,"Consejo de Administración")," y "&amp;TEXT(DAY(_xlfn.MAXIFS(Consolidado!$B$5:$B$1000,Consolidado!$E$5:$E$1000,$B26,Consolidado!$AA$5:$AA$1000,Q$5,Consolidado!$C$5:$C$1000,"Consejo de Administración")),"00")&amp;"/"&amp;TEXT(MONTH(_xlfn.MAXIFS(Consolidado!$B$5:$B$1000,Consolidado!$E$5:$E$1000,$B26,Consolidado!$AA$5:$AA$1000,Q$5,Consolidado!$C$5:$C$1000,"Consejo de Administración")),"00"),""),""),IF(SUMIFS(Consolidado!$AD$5:$AD$1000,Consolidado!$E$5:$E$1000,$B26,Consolidado!$AA$5:$AA$1000,Q$5,Consolidado!$C$5:$C$1000,"Otros")&gt;0,"Otros "&amp;TEXT(DAY(_xlfn.MINIFS(Consolidado!$B$5:$B$1000,Consolidado!$E$5:$E$1000,$B26,Consolidado!$AA$5:$AA$1000,Q$5,Consolidado!$C$5:$C$1000,"Otros")),"00")&amp;"/"&amp;TEXT(MONTH(_xlfn.MINIFS(Consolidado!$B$5:$B$1000,Consolidado!$E$5:$E$1000,$B26,Consolidado!$AA$5:$AA$1000,Q$5,Consolidado!$C$5:$C$1000,"Otros")),"00")&amp;IF(_xlfn.MAXIFS(Consolidado!$B$5:$B$1000,Consolidado!$E$5:$E$1000,$B26,Consolidado!$AA$5:$AA$1000,Q$5,Consolidado!$C$5:$C$1000,"Otros")&lt;&gt;_xlfn.MINIFS(Consolidado!$B$5:$B$1000,Consolidado!$E$5:$E$1000,$B26,Consolidado!$AA$5:$AA$1000,Q$5,Consolidado!$C$5:$C$1000,"Otros")," y "&amp;TEXT(DAY(_xlfn.MAXIFS(Consolidado!$B$5:$B$1000,Consolidado!$E$5:$E$1000,$B26,Consolidado!$AA$5:$AA$1000,Q$5,Consolidado!$C$5:$C$1000,"Otros")),"00")&amp;"/"&amp;TEXT(MONTH(_xlfn.MAXIFS(Consolidado!$B$5:$B$1000,Consolidado!$E$5:$E$1000,$B26,Consolidado!$AA$5:$AA$1000,Q$5,Consolidado!$C$5:$C$1000,"Otros")),"00"),""),""))</f>
        <v/>
      </c>
      <c r="R26" s="37" t="str">
        <f aca="false">_xlfn.TEXTJOIN(" +"&amp;CHAR(10),TRUE(),IF(SUMIFS(Consolidado!$AD$5:$AD$1000,Consolidado!$E$5:$E$1000,$B26,Consolidado!$AA$5:$AA$1000,R$5,Consolidado!$C$5:$C$1000,"Auditoría Interna")&gt;0,"Interna "&amp;TEXT(DAY(_xlfn.MINIFS(Consolidado!$B$5:$B$1000,Consolidado!$E$5:$E$1000,$B26,Consolidado!$AA$5:$AA$1000,R$5,Consolidado!$C$5:$C$1000,"Auditoría Interna")),"00")&amp;"/"&amp;TEXT(MONTH(_xlfn.MINIFS(Consolidado!$B$5:$B$1000,Consolidado!$E$5:$E$1000,$B26,Consolidado!$AA$5:$AA$1000,R$5,Consolidado!$C$5:$C$1000,"Auditoría Interna")),"00")&amp;IF(_xlfn.MAXIFS(Consolidado!$B$5:$B$1000,Consolidado!$E$5:$E$1000,$B26,Consolidado!$AA$5:$AA$1000,R$5,Consolidado!$C$5:$C$1000,"Auditoría Interna")&lt;&gt;_xlfn.MINIFS(Consolidado!$B$5:$B$1000,Consolidado!$E$5:$E$1000,$B26,Consolidado!$AA$5:$AA$1000,R$5,Consolidado!$C$5:$C$1000,"Auditoría Interna")," y "&amp;TEXT(DAY(_xlfn.MAXIFS(Consolidado!$B$5:$B$1000,Consolidado!$E$5:$E$1000,$B26,Consolidado!$AA$5:$AA$1000,R$5,Consolidado!$C$5:$C$1000,"Auditoría Interna")),"00")&amp;"/"&amp;TEXT(MONTH(_xlfn.MAXIFS(Consolidado!$B$5:$B$1000,Consolidado!$E$5:$E$1000,$B26,Consolidado!$AA$5:$AA$1000,R$5,Consolidado!$C$5:$C$1000,"Auditoría Interna")),"00"),""),""),IF(SUMIFS(Consolidado!$AD$5:$AD$1000,Consolidado!$E$5:$E$1000,$B26,Consolidado!$AA$5:$AA$1000,R$5,Consolidado!$C$5:$C$1000,"Auditoría Externa")&gt;0,"Externa "&amp;TEXT(DAY(_xlfn.MINIFS(Consolidado!$B$5:$B$1000,Consolidado!$E$5:$E$1000,$B26,Consolidado!$AA$5:$AA$1000,R$5,Consolidado!$C$5:$C$1000,"Auditoría Externa")),"00")&amp;"/"&amp;TEXT(MONTH(_xlfn.MINIFS(Consolidado!$B$5:$B$1000,Consolidado!$E$5:$E$1000,$B26,Consolidado!$AA$5:$AA$1000,R$5,Consolidado!$C$5:$C$1000,"Auditoría Externa")),"00")&amp;IF(_xlfn.MAXIFS(Consolidado!$B$5:$B$1000,Consolidado!$E$5:$E$1000,$B26,Consolidado!$AA$5:$AA$1000,R$5,Consolidado!$C$5:$C$1000,"Auditoría Externa")&lt;&gt;_xlfn.MINIFS(Consolidado!$B$5:$B$1000,Consolidado!$E$5:$E$1000,$B26,Consolidado!$AA$5:$AA$1000,R$5,Consolidado!$C$5:$C$1000,"Auditoría Externa")," y "&amp;TEXT(DAY(_xlfn.MAXIFS(Consolidado!$B$5:$B$1000,Consolidado!$E$5:$E$1000,$B26,Consolidado!$AA$5:$AA$1000,R$5,Consolidado!$C$5:$C$1000,"Auditoría Externa")),"00")&amp;"/"&amp;TEXT(MONTH(_xlfn.MAXIFS(Consolidado!$B$5:$B$1000,Consolidado!$E$5:$E$1000,$B26,Consolidado!$AA$5:$AA$1000,R$5,Consolidado!$C$5:$C$1000,"Auditoría Externa")),"00"),""),""),IF(SUMIFS(Consolidado!$AD$5:$AD$1000,Consolidado!$E$5:$E$1000,$B26,Consolidado!$AA$5:$AA$1000,R$5,Consolidado!$C$5:$C$1000,"SSF")&gt;0,"SSF "&amp;TEXT(DAY(_xlfn.MINIFS(Consolidado!$B$5:$B$1000,Consolidado!$E$5:$E$1000,$B26,Consolidado!$AA$5:$AA$1000,R$5,Consolidado!$C$5:$C$1000,"SSF")),"00")&amp;"/"&amp;TEXT(MONTH(_xlfn.MINIFS(Consolidado!$B$5:$B$1000,Consolidado!$E$5:$E$1000,$B26,Consolidado!$AA$5:$AA$1000,R$5,Consolidado!$C$5:$C$1000,"SSF")),"00")&amp;IF(_xlfn.MAXIFS(Consolidado!$B$5:$B$1000,Consolidado!$E$5:$E$1000,$B26,Consolidado!$AA$5:$AA$1000,R$5,Consolidado!$C$5:$C$1000,"SSF")&lt;&gt;_xlfn.MINIFS(Consolidado!$B$5:$B$1000,Consolidado!$E$5:$E$1000,$B26,Consolidado!$AA$5:$AA$1000,R$5,Consolidado!$C$5:$C$1000,"SSF")," y "&amp;TEXT(DAY(_xlfn.MAXIFS(Consolidado!$B$5:$B$1000,Consolidado!$E$5:$E$1000,$B26,Consolidado!$AA$5:$AA$1000,R$5,Consolidado!$C$5:$C$1000,"SSF")),"00")&amp;"/"&amp;TEXT(MONTH(_xlfn.MAXIFS(Consolidado!$B$5:$B$1000,Consolidado!$E$5:$E$1000,$B26,Consolidado!$AA$5:$AA$1000,R$5,Consolidado!$C$5:$C$1000,"SSF")),"00"),""),""),IF(SUMIFS(Consolidado!$AD$5:$AD$1000,Consolidado!$E$5:$E$1000,$B26,Consolidado!$AA$5:$AA$1000,R$5,Consolidado!$C$5:$C$1000,"Comité de Supervisión")&gt;0,"Comité Sup. "&amp;TEXT(DAY(_xlfn.MINIFS(Consolidado!$B$5:$B$1000,Consolidado!$E$5:$E$1000,$B26,Consolidado!$AA$5:$AA$1000,R$5,Consolidado!$C$5:$C$1000,"Comité de Supervisión")),"00")&amp;"/"&amp;TEXT(MONTH(_xlfn.MINIFS(Consolidado!$B$5:$B$1000,Consolidado!$E$5:$E$1000,$B26,Consolidado!$AA$5:$AA$1000,R$5,Consolidado!$C$5:$C$1000,"Comité de Supervisión")),"00")&amp;IF(_xlfn.MAXIFS(Consolidado!$B$5:$B$1000,Consolidado!$E$5:$E$1000,$B26,Consolidado!$AA$5:$AA$1000,R$5,Consolidado!$C$5:$C$1000,"Comité de Supervisión")&lt;&gt;_xlfn.MINIFS(Consolidado!$B$5:$B$1000,Consolidado!$E$5:$E$1000,$B26,Consolidado!$AA$5:$AA$1000,R$5,Consolidado!$C$5:$C$1000,"Comité de Supervisión")," y "&amp;TEXT(DAY(_xlfn.MAXIFS(Consolidado!$B$5:$B$1000,Consolidado!$E$5:$E$1000,$B26,Consolidado!$AA$5:$AA$1000,R$5,Consolidado!$C$5:$C$1000,"Comité de Supervisión")),"00")&amp;"/"&amp;TEXT(MONTH(_xlfn.MAXIFS(Consolidado!$B$5:$B$1000,Consolidado!$E$5:$E$1000,$B26,Consolidado!$AA$5:$AA$1000,R$5,Consolidado!$C$5:$C$1000,"Comité de Supervisión")),"00"),""),""),IF(SUMIFS(Consolidado!$AD$5:$AD$1000,Consolidado!$E$5:$E$1000,$B26,Consolidado!$AA$5:$AA$1000,R$5,Consolidado!$C$5:$C$1000,"Consejo de Administración")&gt;0,"Consejo "&amp;TEXT(DAY(_xlfn.MINIFS(Consolidado!$B$5:$B$1000,Consolidado!$E$5:$E$1000,$B26,Consolidado!$AA$5:$AA$1000,R$5,Consolidado!$C$5:$C$1000,"Consejo de Administración")),"00")&amp;"/"&amp;TEXT(MONTH(_xlfn.MINIFS(Consolidado!$B$5:$B$1000,Consolidado!$E$5:$E$1000,$B26,Consolidado!$AA$5:$AA$1000,R$5,Consolidado!$C$5:$C$1000,"Consejo de Administración")),"00")&amp;IF(_xlfn.MAXIFS(Consolidado!$B$5:$B$1000,Consolidado!$E$5:$E$1000,$B26,Consolidado!$AA$5:$AA$1000,R$5,Consolidado!$C$5:$C$1000,"Consejo de Administración")&lt;&gt;_xlfn.MINIFS(Consolidado!$B$5:$B$1000,Consolidado!$E$5:$E$1000,$B26,Consolidado!$AA$5:$AA$1000,R$5,Consolidado!$C$5:$C$1000,"Consejo de Administración")," y "&amp;TEXT(DAY(_xlfn.MAXIFS(Consolidado!$B$5:$B$1000,Consolidado!$E$5:$E$1000,$B26,Consolidado!$AA$5:$AA$1000,R$5,Consolidado!$C$5:$C$1000,"Consejo de Administración")),"00")&amp;"/"&amp;TEXT(MONTH(_xlfn.MAXIFS(Consolidado!$B$5:$B$1000,Consolidado!$E$5:$E$1000,$B26,Consolidado!$AA$5:$AA$1000,R$5,Consolidado!$C$5:$C$1000,"Consejo de Administración")),"00"),""),""),IF(SUMIFS(Consolidado!$AD$5:$AD$1000,Consolidado!$E$5:$E$1000,$B26,Consolidado!$AA$5:$AA$1000,R$5,Consolidado!$C$5:$C$1000,"Otros")&gt;0,"Otros "&amp;TEXT(DAY(_xlfn.MINIFS(Consolidado!$B$5:$B$1000,Consolidado!$E$5:$E$1000,$B26,Consolidado!$AA$5:$AA$1000,R$5,Consolidado!$C$5:$C$1000,"Otros")),"00")&amp;"/"&amp;TEXT(MONTH(_xlfn.MINIFS(Consolidado!$B$5:$B$1000,Consolidado!$E$5:$E$1000,$B26,Consolidado!$AA$5:$AA$1000,R$5,Consolidado!$C$5:$C$1000,"Otros")),"00")&amp;IF(_xlfn.MAXIFS(Consolidado!$B$5:$B$1000,Consolidado!$E$5:$E$1000,$B26,Consolidado!$AA$5:$AA$1000,R$5,Consolidado!$C$5:$C$1000,"Otros")&lt;&gt;_xlfn.MINIFS(Consolidado!$B$5:$B$1000,Consolidado!$E$5:$E$1000,$B26,Consolidado!$AA$5:$AA$1000,R$5,Consolidado!$C$5:$C$1000,"Otros")," y "&amp;TEXT(DAY(_xlfn.MAXIFS(Consolidado!$B$5:$B$1000,Consolidado!$E$5:$E$1000,$B26,Consolidado!$AA$5:$AA$1000,R$5,Consolidado!$C$5:$C$1000,"Otros")),"00")&amp;"/"&amp;TEXT(MONTH(_xlfn.MAXIFS(Consolidado!$B$5:$B$1000,Consolidado!$E$5:$E$1000,$B26,Consolidado!$AA$5:$AA$1000,R$5,Consolidado!$C$5:$C$1000,"Otros")),"00"),""),""))</f>
        <v/>
      </c>
    </row>
    <row r="27" customFormat="false" ht="61.5" hidden="true" customHeight="true" outlineLevel="0" collapsed="false">
      <c r="A27" s="31" t="n">
        <v>22</v>
      </c>
      <c r="B27" s="32" t="str">
        <f aca="false">Catálogos!C23</f>
        <v>PLD/FT/FPADM</v>
      </c>
      <c r="C27" s="33" t="str">
        <f aca="false">Catálogos!D23</f>
        <v>NRP-36</v>
      </c>
      <c r="D27" s="17" t="n">
        <f aca="false">SUMIFS(Consolidado!$AD$5:$AD$1000,Consolidado!$E$5:$E$1000,B27,Consolidado!$H$5:$H$1000,$C$2)</f>
        <v>0</v>
      </c>
      <c r="E27" s="36" t="str">
        <f aca="false">IF(((SUMIFS(Consolidado!$AD$5:$AD$1000,Consolidado!$E$5:$E$1000,$B27,Consolidado!$C$5:$C$1000,"Auditoría Interna",Consolidado!$H$5:$H$1000,$C$2)&gt;0)+(SUMIFS(Consolidado!$AD$5:$AD$1000,Consolidado!$E$5:$E$1000,$B27,Consolidado!$C$5:$C$1000,"Auditoría Externa",Consolidado!$H$5:$H$1000,$C$2)&gt;0)+(SUMIFS(Consolidado!$AD$5:$AD$1000,Consolidado!$E$5:$E$1000,$B27,Consolidado!$C$5:$C$1000,"SSF",Consolidado!$H$5:$H$1000,$C$2)&gt;0)+(SUMIFS(Consolidado!$AD$5:$AD$1000,Consolidado!$E$5:$E$1000,$B27,Consolidado!$C$5:$C$1000,"Comité de Supervisión",Consolidado!$H$5:$H$1000,$C$2)&gt;0)+(SUMIFS(Consolidado!$AD$5:$AD$1000,Consolidado!$E$5:$E$1000,$B27,Consolidado!$C$5:$C$1000,"Consejo de Administración",Consolidado!$H$5:$H$1000,$C$2)&gt;0)+(SUMIFS(Consolidado!$AD$5:$AD$1000,Consolidado!$E$5:$E$1000,$B27,Consolidado!$C$5:$C$1000,"Otros",Consolidado!$H$5:$H$1000,$C$2)&gt;0))&gt;=2,"Sí","No")</f>
        <v>No</v>
      </c>
      <c r="F27" s="47" t="str">
        <f aca="false" t="array" ref="F27:F27">_xlfn.TEXTJOIN(CHAR(10),TRUE(),IF((Consolidado!$E$5:$E$1000=$B27)*(Consolidado!$H$5:$H$1000=$C$2),Consolidado!$AE$5:$AE$1000,""))</f>
        <v/>
      </c>
      <c r="G27" s="37" t="str">
        <f aca="false">_xlfn.TEXTJOIN(" +"&amp;CHAR(10),TRUE(),IF(SUMIFS(Consolidado!$AD$5:$AD$1000,Consolidado!$E$5:$E$1000,$B27,Consolidado!$AA$5:$AA$1000,G$5,Consolidado!$C$5:$C$1000,"Auditoría Interna")&gt;0,"Interna "&amp;TEXT(DAY(_xlfn.MINIFS(Consolidado!$B$5:$B$1000,Consolidado!$E$5:$E$1000,$B27,Consolidado!$AA$5:$AA$1000,G$5,Consolidado!$C$5:$C$1000,"Auditoría Interna")),"00")&amp;"/"&amp;TEXT(MONTH(_xlfn.MINIFS(Consolidado!$B$5:$B$1000,Consolidado!$E$5:$E$1000,$B27,Consolidado!$AA$5:$AA$1000,G$5,Consolidado!$C$5:$C$1000,"Auditoría Interna")),"00")&amp;IF(_xlfn.MAXIFS(Consolidado!$B$5:$B$1000,Consolidado!$E$5:$E$1000,$B27,Consolidado!$AA$5:$AA$1000,G$5,Consolidado!$C$5:$C$1000,"Auditoría Interna")&lt;&gt;_xlfn.MINIFS(Consolidado!$B$5:$B$1000,Consolidado!$E$5:$E$1000,$B27,Consolidado!$AA$5:$AA$1000,G$5,Consolidado!$C$5:$C$1000,"Auditoría Interna")," y "&amp;TEXT(DAY(_xlfn.MAXIFS(Consolidado!$B$5:$B$1000,Consolidado!$E$5:$E$1000,$B27,Consolidado!$AA$5:$AA$1000,G$5,Consolidado!$C$5:$C$1000,"Auditoría Interna")),"00")&amp;"/"&amp;TEXT(MONTH(_xlfn.MAXIFS(Consolidado!$B$5:$B$1000,Consolidado!$E$5:$E$1000,$B27,Consolidado!$AA$5:$AA$1000,G$5,Consolidado!$C$5:$C$1000,"Auditoría Interna")),"00"),""),""),IF(SUMIFS(Consolidado!$AD$5:$AD$1000,Consolidado!$E$5:$E$1000,$B27,Consolidado!$AA$5:$AA$1000,G$5,Consolidado!$C$5:$C$1000,"Auditoría Externa")&gt;0,"Externa "&amp;TEXT(DAY(_xlfn.MINIFS(Consolidado!$B$5:$B$1000,Consolidado!$E$5:$E$1000,$B27,Consolidado!$AA$5:$AA$1000,G$5,Consolidado!$C$5:$C$1000,"Auditoría Externa")),"00")&amp;"/"&amp;TEXT(MONTH(_xlfn.MINIFS(Consolidado!$B$5:$B$1000,Consolidado!$E$5:$E$1000,$B27,Consolidado!$AA$5:$AA$1000,G$5,Consolidado!$C$5:$C$1000,"Auditoría Externa")),"00")&amp;IF(_xlfn.MAXIFS(Consolidado!$B$5:$B$1000,Consolidado!$E$5:$E$1000,$B27,Consolidado!$AA$5:$AA$1000,G$5,Consolidado!$C$5:$C$1000,"Auditoría Externa")&lt;&gt;_xlfn.MINIFS(Consolidado!$B$5:$B$1000,Consolidado!$E$5:$E$1000,$B27,Consolidado!$AA$5:$AA$1000,G$5,Consolidado!$C$5:$C$1000,"Auditoría Externa")," y "&amp;TEXT(DAY(_xlfn.MAXIFS(Consolidado!$B$5:$B$1000,Consolidado!$E$5:$E$1000,$B27,Consolidado!$AA$5:$AA$1000,G$5,Consolidado!$C$5:$C$1000,"Auditoría Externa")),"00")&amp;"/"&amp;TEXT(MONTH(_xlfn.MAXIFS(Consolidado!$B$5:$B$1000,Consolidado!$E$5:$E$1000,$B27,Consolidado!$AA$5:$AA$1000,G$5,Consolidado!$C$5:$C$1000,"Auditoría Externa")),"00"),""),""),IF(SUMIFS(Consolidado!$AD$5:$AD$1000,Consolidado!$E$5:$E$1000,$B27,Consolidado!$AA$5:$AA$1000,G$5,Consolidado!$C$5:$C$1000,"SSF")&gt;0,"SSF "&amp;TEXT(DAY(_xlfn.MINIFS(Consolidado!$B$5:$B$1000,Consolidado!$E$5:$E$1000,$B27,Consolidado!$AA$5:$AA$1000,G$5,Consolidado!$C$5:$C$1000,"SSF")),"00")&amp;"/"&amp;TEXT(MONTH(_xlfn.MINIFS(Consolidado!$B$5:$B$1000,Consolidado!$E$5:$E$1000,$B27,Consolidado!$AA$5:$AA$1000,G$5,Consolidado!$C$5:$C$1000,"SSF")),"00")&amp;IF(_xlfn.MAXIFS(Consolidado!$B$5:$B$1000,Consolidado!$E$5:$E$1000,$B27,Consolidado!$AA$5:$AA$1000,G$5,Consolidado!$C$5:$C$1000,"SSF")&lt;&gt;_xlfn.MINIFS(Consolidado!$B$5:$B$1000,Consolidado!$E$5:$E$1000,$B27,Consolidado!$AA$5:$AA$1000,G$5,Consolidado!$C$5:$C$1000,"SSF")," y "&amp;TEXT(DAY(_xlfn.MAXIFS(Consolidado!$B$5:$B$1000,Consolidado!$E$5:$E$1000,$B27,Consolidado!$AA$5:$AA$1000,G$5,Consolidado!$C$5:$C$1000,"SSF")),"00")&amp;"/"&amp;TEXT(MONTH(_xlfn.MAXIFS(Consolidado!$B$5:$B$1000,Consolidado!$E$5:$E$1000,$B27,Consolidado!$AA$5:$AA$1000,G$5,Consolidado!$C$5:$C$1000,"SSF")),"00"),""),""),IF(SUMIFS(Consolidado!$AD$5:$AD$1000,Consolidado!$E$5:$E$1000,$B27,Consolidado!$AA$5:$AA$1000,G$5,Consolidado!$C$5:$C$1000,"Comité de Supervisión")&gt;0,"Comité Sup. "&amp;TEXT(DAY(_xlfn.MINIFS(Consolidado!$B$5:$B$1000,Consolidado!$E$5:$E$1000,$B27,Consolidado!$AA$5:$AA$1000,G$5,Consolidado!$C$5:$C$1000,"Comité de Supervisión")),"00")&amp;"/"&amp;TEXT(MONTH(_xlfn.MINIFS(Consolidado!$B$5:$B$1000,Consolidado!$E$5:$E$1000,$B27,Consolidado!$AA$5:$AA$1000,G$5,Consolidado!$C$5:$C$1000,"Comité de Supervisión")),"00")&amp;IF(_xlfn.MAXIFS(Consolidado!$B$5:$B$1000,Consolidado!$E$5:$E$1000,$B27,Consolidado!$AA$5:$AA$1000,G$5,Consolidado!$C$5:$C$1000,"Comité de Supervisión")&lt;&gt;_xlfn.MINIFS(Consolidado!$B$5:$B$1000,Consolidado!$E$5:$E$1000,$B27,Consolidado!$AA$5:$AA$1000,G$5,Consolidado!$C$5:$C$1000,"Comité de Supervisión")," y "&amp;TEXT(DAY(_xlfn.MAXIFS(Consolidado!$B$5:$B$1000,Consolidado!$E$5:$E$1000,$B27,Consolidado!$AA$5:$AA$1000,G$5,Consolidado!$C$5:$C$1000,"Comité de Supervisión")),"00")&amp;"/"&amp;TEXT(MONTH(_xlfn.MAXIFS(Consolidado!$B$5:$B$1000,Consolidado!$E$5:$E$1000,$B27,Consolidado!$AA$5:$AA$1000,G$5,Consolidado!$C$5:$C$1000,"Comité de Supervisión")),"00"),""),""),IF(SUMIFS(Consolidado!$AD$5:$AD$1000,Consolidado!$E$5:$E$1000,$B27,Consolidado!$AA$5:$AA$1000,G$5,Consolidado!$C$5:$C$1000,"Consejo de Administración")&gt;0,"Consejo "&amp;TEXT(DAY(_xlfn.MINIFS(Consolidado!$B$5:$B$1000,Consolidado!$E$5:$E$1000,$B27,Consolidado!$AA$5:$AA$1000,G$5,Consolidado!$C$5:$C$1000,"Consejo de Administración")),"00")&amp;"/"&amp;TEXT(MONTH(_xlfn.MINIFS(Consolidado!$B$5:$B$1000,Consolidado!$E$5:$E$1000,$B27,Consolidado!$AA$5:$AA$1000,G$5,Consolidado!$C$5:$C$1000,"Consejo de Administración")),"00")&amp;IF(_xlfn.MAXIFS(Consolidado!$B$5:$B$1000,Consolidado!$E$5:$E$1000,$B27,Consolidado!$AA$5:$AA$1000,G$5,Consolidado!$C$5:$C$1000,"Consejo de Administración")&lt;&gt;_xlfn.MINIFS(Consolidado!$B$5:$B$1000,Consolidado!$E$5:$E$1000,$B27,Consolidado!$AA$5:$AA$1000,G$5,Consolidado!$C$5:$C$1000,"Consejo de Administración")," y "&amp;TEXT(DAY(_xlfn.MAXIFS(Consolidado!$B$5:$B$1000,Consolidado!$E$5:$E$1000,$B27,Consolidado!$AA$5:$AA$1000,G$5,Consolidado!$C$5:$C$1000,"Consejo de Administración")),"00")&amp;"/"&amp;TEXT(MONTH(_xlfn.MAXIFS(Consolidado!$B$5:$B$1000,Consolidado!$E$5:$E$1000,$B27,Consolidado!$AA$5:$AA$1000,G$5,Consolidado!$C$5:$C$1000,"Consejo de Administración")),"00"),""),""),IF(SUMIFS(Consolidado!$AD$5:$AD$1000,Consolidado!$E$5:$E$1000,$B27,Consolidado!$AA$5:$AA$1000,G$5,Consolidado!$C$5:$C$1000,"Otros")&gt;0,"Otros "&amp;TEXT(DAY(_xlfn.MINIFS(Consolidado!$B$5:$B$1000,Consolidado!$E$5:$E$1000,$B27,Consolidado!$AA$5:$AA$1000,G$5,Consolidado!$C$5:$C$1000,"Otros")),"00")&amp;"/"&amp;TEXT(MONTH(_xlfn.MINIFS(Consolidado!$B$5:$B$1000,Consolidado!$E$5:$E$1000,$B27,Consolidado!$AA$5:$AA$1000,G$5,Consolidado!$C$5:$C$1000,"Otros")),"00")&amp;IF(_xlfn.MAXIFS(Consolidado!$B$5:$B$1000,Consolidado!$E$5:$E$1000,$B27,Consolidado!$AA$5:$AA$1000,G$5,Consolidado!$C$5:$C$1000,"Otros")&lt;&gt;_xlfn.MINIFS(Consolidado!$B$5:$B$1000,Consolidado!$E$5:$E$1000,$B27,Consolidado!$AA$5:$AA$1000,G$5,Consolidado!$C$5:$C$1000,"Otros")," y "&amp;TEXT(DAY(_xlfn.MAXIFS(Consolidado!$B$5:$B$1000,Consolidado!$E$5:$E$1000,$B27,Consolidado!$AA$5:$AA$1000,G$5,Consolidado!$C$5:$C$1000,"Otros")),"00")&amp;"/"&amp;TEXT(MONTH(_xlfn.MAXIFS(Consolidado!$B$5:$B$1000,Consolidado!$E$5:$E$1000,$B27,Consolidado!$AA$5:$AA$1000,G$5,Consolidado!$C$5:$C$1000,"Otros")),"00"),""),""))</f>
        <v/>
      </c>
      <c r="H27" s="37" t="str">
        <f aca="false">_xlfn.TEXTJOIN(" +"&amp;CHAR(10),TRUE(),IF(SUMIFS(Consolidado!$AD$5:$AD$1000,Consolidado!$E$5:$E$1000,$B27,Consolidado!$AA$5:$AA$1000,H$5,Consolidado!$C$5:$C$1000,"Auditoría Interna")&gt;0,"Interna "&amp;TEXT(DAY(_xlfn.MINIFS(Consolidado!$B$5:$B$1000,Consolidado!$E$5:$E$1000,$B27,Consolidado!$AA$5:$AA$1000,H$5,Consolidado!$C$5:$C$1000,"Auditoría Interna")),"00")&amp;"/"&amp;TEXT(MONTH(_xlfn.MINIFS(Consolidado!$B$5:$B$1000,Consolidado!$E$5:$E$1000,$B27,Consolidado!$AA$5:$AA$1000,H$5,Consolidado!$C$5:$C$1000,"Auditoría Interna")),"00")&amp;IF(_xlfn.MAXIFS(Consolidado!$B$5:$B$1000,Consolidado!$E$5:$E$1000,$B27,Consolidado!$AA$5:$AA$1000,H$5,Consolidado!$C$5:$C$1000,"Auditoría Interna")&lt;&gt;_xlfn.MINIFS(Consolidado!$B$5:$B$1000,Consolidado!$E$5:$E$1000,$B27,Consolidado!$AA$5:$AA$1000,H$5,Consolidado!$C$5:$C$1000,"Auditoría Interna")," y "&amp;TEXT(DAY(_xlfn.MAXIFS(Consolidado!$B$5:$B$1000,Consolidado!$E$5:$E$1000,$B27,Consolidado!$AA$5:$AA$1000,H$5,Consolidado!$C$5:$C$1000,"Auditoría Interna")),"00")&amp;"/"&amp;TEXT(MONTH(_xlfn.MAXIFS(Consolidado!$B$5:$B$1000,Consolidado!$E$5:$E$1000,$B27,Consolidado!$AA$5:$AA$1000,H$5,Consolidado!$C$5:$C$1000,"Auditoría Interna")),"00"),""),""),IF(SUMIFS(Consolidado!$AD$5:$AD$1000,Consolidado!$E$5:$E$1000,$B27,Consolidado!$AA$5:$AA$1000,H$5,Consolidado!$C$5:$C$1000,"Auditoría Externa")&gt;0,"Externa "&amp;TEXT(DAY(_xlfn.MINIFS(Consolidado!$B$5:$B$1000,Consolidado!$E$5:$E$1000,$B27,Consolidado!$AA$5:$AA$1000,H$5,Consolidado!$C$5:$C$1000,"Auditoría Externa")),"00")&amp;"/"&amp;TEXT(MONTH(_xlfn.MINIFS(Consolidado!$B$5:$B$1000,Consolidado!$E$5:$E$1000,$B27,Consolidado!$AA$5:$AA$1000,H$5,Consolidado!$C$5:$C$1000,"Auditoría Externa")),"00")&amp;IF(_xlfn.MAXIFS(Consolidado!$B$5:$B$1000,Consolidado!$E$5:$E$1000,$B27,Consolidado!$AA$5:$AA$1000,H$5,Consolidado!$C$5:$C$1000,"Auditoría Externa")&lt;&gt;_xlfn.MINIFS(Consolidado!$B$5:$B$1000,Consolidado!$E$5:$E$1000,$B27,Consolidado!$AA$5:$AA$1000,H$5,Consolidado!$C$5:$C$1000,"Auditoría Externa")," y "&amp;TEXT(DAY(_xlfn.MAXIFS(Consolidado!$B$5:$B$1000,Consolidado!$E$5:$E$1000,$B27,Consolidado!$AA$5:$AA$1000,H$5,Consolidado!$C$5:$C$1000,"Auditoría Externa")),"00")&amp;"/"&amp;TEXT(MONTH(_xlfn.MAXIFS(Consolidado!$B$5:$B$1000,Consolidado!$E$5:$E$1000,$B27,Consolidado!$AA$5:$AA$1000,H$5,Consolidado!$C$5:$C$1000,"Auditoría Externa")),"00"),""),""),IF(SUMIFS(Consolidado!$AD$5:$AD$1000,Consolidado!$E$5:$E$1000,$B27,Consolidado!$AA$5:$AA$1000,H$5,Consolidado!$C$5:$C$1000,"SSF")&gt;0,"SSF "&amp;TEXT(DAY(_xlfn.MINIFS(Consolidado!$B$5:$B$1000,Consolidado!$E$5:$E$1000,$B27,Consolidado!$AA$5:$AA$1000,H$5,Consolidado!$C$5:$C$1000,"SSF")),"00")&amp;"/"&amp;TEXT(MONTH(_xlfn.MINIFS(Consolidado!$B$5:$B$1000,Consolidado!$E$5:$E$1000,$B27,Consolidado!$AA$5:$AA$1000,H$5,Consolidado!$C$5:$C$1000,"SSF")),"00")&amp;IF(_xlfn.MAXIFS(Consolidado!$B$5:$B$1000,Consolidado!$E$5:$E$1000,$B27,Consolidado!$AA$5:$AA$1000,H$5,Consolidado!$C$5:$C$1000,"SSF")&lt;&gt;_xlfn.MINIFS(Consolidado!$B$5:$B$1000,Consolidado!$E$5:$E$1000,$B27,Consolidado!$AA$5:$AA$1000,H$5,Consolidado!$C$5:$C$1000,"SSF")," y "&amp;TEXT(DAY(_xlfn.MAXIFS(Consolidado!$B$5:$B$1000,Consolidado!$E$5:$E$1000,$B27,Consolidado!$AA$5:$AA$1000,H$5,Consolidado!$C$5:$C$1000,"SSF")),"00")&amp;"/"&amp;TEXT(MONTH(_xlfn.MAXIFS(Consolidado!$B$5:$B$1000,Consolidado!$E$5:$E$1000,$B27,Consolidado!$AA$5:$AA$1000,H$5,Consolidado!$C$5:$C$1000,"SSF")),"00"),""),""),IF(SUMIFS(Consolidado!$AD$5:$AD$1000,Consolidado!$E$5:$E$1000,$B27,Consolidado!$AA$5:$AA$1000,H$5,Consolidado!$C$5:$C$1000,"Comité de Supervisión")&gt;0,"Comité Sup. "&amp;TEXT(DAY(_xlfn.MINIFS(Consolidado!$B$5:$B$1000,Consolidado!$E$5:$E$1000,$B27,Consolidado!$AA$5:$AA$1000,H$5,Consolidado!$C$5:$C$1000,"Comité de Supervisión")),"00")&amp;"/"&amp;TEXT(MONTH(_xlfn.MINIFS(Consolidado!$B$5:$B$1000,Consolidado!$E$5:$E$1000,$B27,Consolidado!$AA$5:$AA$1000,H$5,Consolidado!$C$5:$C$1000,"Comité de Supervisión")),"00")&amp;IF(_xlfn.MAXIFS(Consolidado!$B$5:$B$1000,Consolidado!$E$5:$E$1000,$B27,Consolidado!$AA$5:$AA$1000,H$5,Consolidado!$C$5:$C$1000,"Comité de Supervisión")&lt;&gt;_xlfn.MINIFS(Consolidado!$B$5:$B$1000,Consolidado!$E$5:$E$1000,$B27,Consolidado!$AA$5:$AA$1000,H$5,Consolidado!$C$5:$C$1000,"Comité de Supervisión")," y "&amp;TEXT(DAY(_xlfn.MAXIFS(Consolidado!$B$5:$B$1000,Consolidado!$E$5:$E$1000,$B27,Consolidado!$AA$5:$AA$1000,H$5,Consolidado!$C$5:$C$1000,"Comité de Supervisión")),"00")&amp;"/"&amp;TEXT(MONTH(_xlfn.MAXIFS(Consolidado!$B$5:$B$1000,Consolidado!$E$5:$E$1000,$B27,Consolidado!$AA$5:$AA$1000,H$5,Consolidado!$C$5:$C$1000,"Comité de Supervisión")),"00"),""),""),IF(SUMIFS(Consolidado!$AD$5:$AD$1000,Consolidado!$E$5:$E$1000,$B27,Consolidado!$AA$5:$AA$1000,H$5,Consolidado!$C$5:$C$1000,"Consejo de Administración")&gt;0,"Consejo "&amp;TEXT(DAY(_xlfn.MINIFS(Consolidado!$B$5:$B$1000,Consolidado!$E$5:$E$1000,$B27,Consolidado!$AA$5:$AA$1000,H$5,Consolidado!$C$5:$C$1000,"Consejo de Administración")),"00")&amp;"/"&amp;TEXT(MONTH(_xlfn.MINIFS(Consolidado!$B$5:$B$1000,Consolidado!$E$5:$E$1000,$B27,Consolidado!$AA$5:$AA$1000,H$5,Consolidado!$C$5:$C$1000,"Consejo de Administración")),"00")&amp;IF(_xlfn.MAXIFS(Consolidado!$B$5:$B$1000,Consolidado!$E$5:$E$1000,$B27,Consolidado!$AA$5:$AA$1000,H$5,Consolidado!$C$5:$C$1000,"Consejo de Administración")&lt;&gt;_xlfn.MINIFS(Consolidado!$B$5:$B$1000,Consolidado!$E$5:$E$1000,$B27,Consolidado!$AA$5:$AA$1000,H$5,Consolidado!$C$5:$C$1000,"Consejo de Administración")," y "&amp;TEXT(DAY(_xlfn.MAXIFS(Consolidado!$B$5:$B$1000,Consolidado!$E$5:$E$1000,$B27,Consolidado!$AA$5:$AA$1000,H$5,Consolidado!$C$5:$C$1000,"Consejo de Administración")),"00")&amp;"/"&amp;TEXT(MONTH(_xlfn.MAXIFS(Consolidado!$B$5:$B$1000,Consolidado!$E$5:$E$1000,$B27,Consolidado!$AA$5:$AA$1000,H$5,Consolidado!$C$5:$C$1000,"Consejo de Administración")),"00"),""),""),IF(SUMIFS(Consolidado!$AD$5:$AD$1000,Consolidado!$E$5:$E$1000,$B27,Consolidado!$AA$5:$AA$1000,H$5,Consolidado!$C$5:$C$1000,"Otros")&gt;0,"Otros "&amp;TEXT(DAY(_xlfn.MINIFS(Consolidado!$B$5:$B$1000,Consolidado!$E$5:$E$1000,$B27,Consolidado!$AA$5:$AA$1000,H$5,Consolidado!$C$5:$C$1000,"Otros")),"00")&amp;"/"&amp;TEXT(MONTH(_xlfn.MINIFS(Consolidado!$B$5:$B$1000,Consolidado!$E$5:$E$1000,$B27,Consolidado!$AA$5:$AA$1000,H$5,Consolidado!$C$5:$C$1000,"Otros")),"00")&amp;IF(_xlfn.MAXIFS(Consolidado!$B$5:$B$1000,Consolidado!$E$5:$E$1000,$B27,Consolidado!$AA$5:$AA$1000,H$5,Consolidado!$C$5:$C$1000,"Otros")&lt;&gt;_xlfn.MINIFS(Consolidado!$B$5:$B$1000,Consolidado!$E$5:$E$1000,$B27,Consolidado!$AA$5:$AA$1000,H$5,Consolidado!$C$5:$C$1000,"Otros")," y "&amp;TEXT(DAY(_xlfn.MAXIFS(Consolidado!$B$5:$B$1000,Consolidado!$E$5:$E$1000,$B27,Consolidado!$AA$5:$AA$1000,H$5,Consolidado!$C$5:$C$1000,"Otros")),"00")&amp;"/"&amp;TEXT(MONTH(_xlfn.MAXIFS(Consolidado!$B$5:$B$1000,Consolidado!$E$5:$E$1000,$B27,Consolidado!$AA$5:$AA$1000,H$5,Consolidado!$C$5:$C$1000,"Otros")),"00"),""),""))</f>
        <v/>
      </c>
      <c r="I27" s="37" t="str">
        <f aca="false">_xlfn.TEXTJOIN(" +"&amp;CHAR(10),TRUE(),IF(SUMIFS(Consolidado!$AD$5:$AD$1000,Consolidado!$E$5:$E$1000,$B27,Consolidado!$AA$5:$AA$1000,I$5,Consolidado!$C$5:$C$1000,"Auditoría Interna")&gt;0,"Interna "&amp;TEXT(DAY(_xlfn.MINIFS(Consolidado!$B$5:$B$1000,Consolidado!$E$5:$E$1000,$B27,Consolidado!$AA$5:$AA$1000,I$5,Consolidado!$C$5:$C$1000,"Auditoría Interna")),"00")&amp;"/"&amp;TEXT(MONTH(_xlfn.MINIFS(Consolidado!$B$5:$B$1000,Consolidado!$E$5:$E$1000,$B27,Consolidado!$AA$5:$AA$1000,I$5,Consolidado!$C$5:$C$1000,"Auditoría Interna")),"00")&amp;IF(_xlfn.MAXIFS(Consolidado!$B$5:$B$1000,Consolidado!$E$5:$E$1000,$B27,Consolidado!$AA$5:$AA$1000,I$5,Consolidado!$C$5:$C$1000,"Auditoría Interna")&lt;&gt;_xlfn.MINIFS(Consolidado!$B$5:$B$1000,Consolidado!$E$5:$E$1000,$B27,Consolidado!$AA$5:$AA$1000,I$5,Consolidado!$C$5:$C$1000,"Auditoría Interna")," y "&amp;TEXT(DAY(_xlfn.MAXIFS(Consolidado!$B$5:$B$1000,Consolidado!$E$5:$E$1000,$B27,Consolidado!$AA$5:$AA$1000,I$5,Consolidado!$C$5:$C$1000,"Auditoría Interna")),"00")&amp;"/"&amp;TEXT(MONTH(_xlfn.MAXIFS(Consolidado!$B$5:$B$1000,Consolidado!$E$5:$E$1000,$B27,Consolidado!$AA$5:$AA$1000,I$5,Consolidado!$C$5:$C$1000,"Auditoría Interna")),"00"),""),""),IF(SUMIFS(Consolidado!$AD$5:$AD$1000,Consolidado!$E$5:$E$1000,$B27,Consolidado!$AA$5:$AA$1000,I$5,Consolidado!$C$5:$C$1000,"Auditoría Externa")&gt;0,"Externa "&amp;TEXT(DAY(_xlfn.MINIFS(Consolidado!$B$5:$B$1000,Consolidado!$E$5:$E$1000,$B27,Consolidado!$AA$5:$AA$1000,I$5,Consolidado!$C$5:$C$1000,"Auditoría Externa")),"00")&amp;"/"&amp;TEXT(MONTH(_xlfn.MINIFS(Consolidado!$B$5:$B$1000,Consolidado!$E$5:$E$1000,$B27,Consolidado!$AA$5:$AA$1000,I$5,Consolidado!$C$5:$C$1000,"Auditoría Externa")),"00")&amp;IF(_xlfn.MAXIFS(Consolidado!$B$5:$B$1000,Consolidado!$E$5:$E$1000,$B27,Consolidado!$AA$5:$AA$1000,I$5,Consolidado!$C$5:$C$1000,"Auditoría Externa")&lt;&gt;_xlfn.MINIFS(Consolidado!$B$5:$B$1000,Consolidado!$E$5:$E$1000,$B27,Consolidado!$AA$5:$AA$1000,I$5,Consolidado!$C$5:$C$1000,"Auditoría Externa")," y "&amp;TEXT(DAY(_xlfn.MAXIFS(Consolidado!$B$5:$B$1000,Consolidado!$E$5:$E$1000,$B27,Consolidado!$AA$5:$AA$1000,I$5,Consolidado!$C$5:$C$1000,"Auditoría Externa")),"00")&amp;"/"&amp;TEXT(MONTH(_xlfn.MAXIFS(Consolidado!$B$5:$B$1000,Consolidado!$E$5:$E$1000,$B27,Consolidado!$AA$5:$AA$1000,I$5,Consolidado!$C$5:$C$1000,"Auditoría Externa")),"00"),""),""),IF(SUMIFS(Consolidado!$AD$5:$AD$1000,Consolidado!$E$5:$E$1000,$B27,Consolidado!$AA$5:$AA$1000,I$5,Consolidado!$C$5:$C$1000,"SSF")&gt;0,"SSF "&amp;TEXT(DAY(_xlfn.MINIFS(Consolidado!$B$5:$B$1000,Consolidado!$E$5:$E$1000,$B27,Consolidado!$AA$5:$AA$1000,I$5,Consolidado!$C$5:$C$1000,"SSF")),"00")&amp;"/"&amp;TEXT(MONTH(_xlfn.MINIFS(Consolidado!$B$5:$B$1000,Consolidado!$E$5:$E$1000,$B27,Consolidado!$AA$5:$AA$1000,I$5,Consolidado!$C$5:$C$1000,"SSF")),"00")&amp;IF(_xlfn.MAXIFS(Consolidado!$B$5:$B$1000,Consolidado!$E$5:$E$1000,$B27,Consolidado!$AA$5:$AA$1000,I$5,Consolidado!$C$5:$C$1000,"SSF")&lt;&gt;_xlfn.MINIFS(Consolidado!$B$5:$B$1000,Consolidado!$E$5:$E$1000,$B27,Consolidado!$AA$5:$AA$1000,I$5,Consolidado!$C$5:$C$1000,"SSF")," y "&amp;TEXT(DAY(_xlfn.MAXIFS(Consolidado!$B$5:$B$1000,Consolidado!$E$5:$E$1000,$B27,Consolidado!$AA$5:$AA$1000,I$5,Consolidado!$C$5:$C$1000,"SSF")),"00")&amp;"/"&amp;TEXT(MONTH(_xlfn.MAXIFS(Consolidado!$B$5:$B$1000,Consolidado!$E$5:$E$1000,$B27,Consolidado!$AA$5:$AA$1000,I$5,Consolidado!$C$5:$C$1000,"SSF")),"00"),""),""),IF(SUMIFS(Consolidado!$AD$5:$AD$1000,Consolidado!$E$5:$E$1000,$B27,Consolidado!$AA$5:$AA$1000,I$5,Consolidado!$C$5:$C$1000,"Comité de Supervisión")&gt;0,"Comité Sup. "&amp;TEXT(DAY(_xlfn.MINIFS(Consolidado!$B$5:$B$1000,Consolidado!$E$5:$E$1000,$B27,Consolidado!$AA$5:$AA$1000,I$5,Consolidado!$C$5:$C$1000,"Comité de Supervisión")),"00")&amp;"/"&amp;TEXT(MONTH(_xlfn.MINIFS(Consolidado!$B$5:$B$1000,Consolidado!$E$5:$E$1000,$B27,Consolidado!$AA$5:$AA$1000,I$5,Consolidado!$C$5:$C$1000,"Comité de Supervisión")),"00")&amp;IF(_xlfn.MAXIFS(Consolidado!$B$5:$B$1000,Consolidado!$E$5:$E$1000,$B27,Consolidado!$AA$5:$AA$1000,I$5,Consolidado!$C$5:$C$1000,"Comité de Supervisión")&lt;&gt;_xlfn.MINIFS(Consolidado!$B$5:$B$1000,Consolidado!$E$5:$E$1000,$B27,Consolidado!$AA$5:$AA$1000,I$5,Consolidado!$C$5:$C$1000,"Comité de Supervisión")," y "&amp;TEXT(DAY(_xlfn.MAXIFS(Consolidado!$B$5:$B$1000,Consolidado!$E$5:$E$1000,$B27,Consolidado!$AA$5:$AA$1000,I$5,Consolidado!$C$5:$C$1000,"Comité de Supervisión")),"00")&amp;"/"&amp;TEXT(MONTH(_xlfn.MAXIFS(Consolidado!$B$5:$B$1000,Consolidado!$E$5:$E$1000,$B27,Consolidado!$AA$5:$AA$1000,I$5,Consolidado!$C$5:$C$1000,"Comité de Supervisión")),"00"),""),""),IF(SUMIFS(Consolidado!$AD$5:$AD$1000,Consolidado!$E$5:$E$1000,$B27,Consolidado!$AA$5:$AA$1000,I$5,Consolidado!$C$5:$C$1000,"Consejo de Administración")&gt;0,"Consejo "&amp;TEXT(DAY(_xlfn.MINIFS(Consolidado!$B$5:$B$1000,Consolidado!$E$5:$E$1000,$B27,Consolidado!$AA$5:$AA$1000,I$5,Consolidado!$C$5:$C$1000,"Consejo de Administración")),"00")&amp;"/"&amp;TEXT(MONTH(_xlfn.MINIFS(Consolidado!$B$5:$B$1000,Consolidado!$E$5:$E$1000,$B27,Consolidado!$AA$5:$AA$1000,I$5,Consolidado!$C$5:$C$1000,"Consejo de Administración")),"00")&amp;IF(_xlfn.MAXIFS(Consolidado!$B$5:$B$1000,Consolidado!$E$5:$E$1000,$B27,Consolidado!$AA$5:$AA$1000,I$5,Consolidado!$C$5:$C$1000,"Consejo de Administración")&lt;&gt;_xlfn.MINIFS(Consolidado!$B$5:$B$1000,Consolidado!$E$5:$E$1000,$B27,Consolidado!$AA$5:$AA$1000,I$5,Consolidado!$C$5:$C$1000,"Consejo de Administración")," y "&amp;TEXT(DAY(_xlfn.MAXIFS(Consolidado!$B$5:$B$1000,Consolidado!$E$5:$E$1000,$B27,Consolidado!$AA$5:$AA$1000,I$5,Consolidado!$C$5:$C$1000,"Consejo de Administración")),"00")&amp;"/"&amp;TEXT(MONTH(_xlfn.MAXIFS(Consolidado!$B$5:$B$1000,Consolidado!$E$5:$E$1000,$B27,Consolidado!$AA$5:$AA$1000,I$5,Consolidado!$C$5:$C$1000,"Consejo de Administración")),"00"),""),""),IF(SUMIFS(Consolidado!$AD$5:$AD$1000,Consolidado!$E$5:$E$1000,$B27,Consolidado!$AA$5:$AA$1000,I$5,Consolidado!$C$5:$C$1000,"Otros")&gt;0,"Otros "&amp;TEXT(DAY(_xlfn.MINIFS(Consolidado!$B$5:$B$1000,Consolidado!$E$5:$E$1000,$B27,Consolidado!$AA$5:$AA$1000,I$5,Consolidado!$C$5:$C$1000,"Otros")),"00")&amp;"/"&amp;TEXT(MONTH(_xlfn.MINIFS(Consolidado!$B$5:$B$1000,Consolidado!$E$5:$E$1000,$B27,Consolidado!$AA$5:$AA$1000,I$5,Consolidado!$C$5:$C$1000,"Otros")),"00")&amp;IF(_xlfn.MAXIFS(Consolidado!$B$5:$B$1000,Consolidado!$E$5:$E$1000,$B27,Consolidado!$AA$5:$AA$1000,I$5,Consolidado!$C$5:$C$1000,"Otros")&lt;&gt;_xlfn.MINIFS(Consolidado!$B$5:$B$1000,Consolidado!$E$5:$E$1000,$B27,Consolidado!$AA$5:$AA$1000,I$5,Consolidado!$C$5:$C$1000,"Otros")," y "&amp;TEXT(DAY(_xlfn.MAXIFS(Consolidado!$B$5:$B$1000,Consolidado!$E$5:$E$1000,$B27,Consolidado!$AA$5:$AA$1000,I$5,Consolidado!$C$5:$C$1000,"Otros")),"00")&amp;"/"&amp;TEXT(MONTH(_xlfn.MAXIFS(Consolidado!$B$5:$B$1000,Consolidado!$E$5:$E$1000,$B27,Consolidado!$AA$5:$AA$1000,I$5,Consolidado!$C$5:$C$1000,"Otros")),"00"),""),""))</f>
        <v/>
      </c>
      <c r="J27" s="37" t="str">
        <f aca="false">_xlfn.TEXTJOIN(" +"&amp;CHAR(10),TRUE(),IF(SUMIFS(Consolidado!$AD$5:$AD$1000,Consolidado!$E$5:$E$1000,$B27,Consolidado!$AA$5:$AA$1000,J$5,Consolidado!$C$5:$C$1000,"Auditoría Interna")&gt;0,"Interna "&amp;TEXT(DAY(_xlfn.MINIFS(Consolidado!$B$5:$B$1000,Consolidado!$E$5:$E$1000,$B27,Consolidado!$AA$5:$AA$1000,J$5,Consolidado!$C$5:$C$1000,"Auditoría Interna")),"00")&amp;"/"&amp;TEXT(MONTH(_xlfn.MINIFS(Consolidado!$B$5:$B$1000,Consolidado!$E$5:$E$1000,$B27,Consolidado!$AA$5:$AA$1000,J$5,Consolidado!$C$5:$C$1000,"Auditoría Interna")),"00")&amp;IF(_xlfn.MAXIFS(Consolidado!$B$5:$B$1000,Consolidado!$E$5:$E$1000,$B27,Consolidado!$AA$5:$AA$1000,J$5,Consolidado!$C$5:$C$1000,"Auditoría Interna")&lt;&gt;_xlfn.MINIFS(Consolidado!$B$5:$B$1000,Consolidado!$E$5:$E$1000,$B27,Consolidado!$AA$5:$AA$1000,J$5,Consolidado!$C$5:$C$1000,"Auditoría Interna")," y "&amp;TEXT(DAY(_xlfn.MAXIFS(Consolidado!$B$5:$B$1000,Consolidado!$E$5:$E$1000,$B27,Consolidado!$AA$5:$AA$1000,J$5,Consolidado!$C$5:$C$1000,"Auditoría Interna")),"00")&amp;"/"&amp;TEXT(MONTH(_xlfn.MAXIFS(Consolidado!$B$5:$B$1000,Consolidado!$E$5:$E$1000,$B27,Consolidado!$AA$5:$AA$1000,J$5,Consolidado!$C$5:$C$1000,"Auditoría Interna")),"00"),""),""),IF(SUMIFS(Consolidado!$AD$5:$AD$1000,Consolidado!$E$5:$E$1000,$B27,Consolidado!$AA$5:$AA$1000,J$5,Consolidado!$C$5:$C$1000,"Auditoría Externa")&gt;0,"Externa "&amp;TEXT(DAY(_xlfn.MINIFS(Consolidado!$B$5:$B$1000,Consolidado!$E$5:$E$1000,$B27,Consolidado!$AA$5:$AA$1000,J$5,Consolidado!$C$5:$C$1000,"Auditoría Externa")),"00")&amp;"/"&amp;TEXT(MONTH(_xlfn.MINIFS(Consolidado!$B$5:$B$1000,Consolidado!$E$5:$E$1000,$B27,Consolidado!$AA$5:$AA$1000,J$5,Consolidado!$C$5:$C$1000,"Auditoría Externa")),"00")&amp;IF(_xlfn.MAXIFS(Consolidado!$B$5:$B$1000,Consolidado!$E$5:$E$1000,$B27,Consolidado!$AA$5:$AA$1000,J$5,Consolidado!$C$5:$C$1000,"Auditoría Externa")&lt;&gt;_xlfn.MINIFS(Consolidado!$B$5:$B$1000,Consolidado!$E$5:$E$1000,$B27,Consolidado!$AA$5:$AA$1000,J$5,Consolidado!$C$5:$C$1000,"Auditoría Externa")," y "&amp;TEXT(DAY(_xlfn.MAXIFS(Consolidado!$B$5:$B$1000,Consolidado!$E$5:$E$1000,$B27,Consolidado!$AA$5:$AA$1000,J$5,Consolidado!$C$5:$C$1000,"Auditoría Externa")),"00")&amp;"/"&amp;TEXT(MONTH(_xlfn.MAXIFS(Consolidado!$B$5:$B$1000,Consolidado!$E$5:$E$1000,$B27,Consolidado!$AA$5:$AA$1000,J$5,Consolidado!$C$5:$C$1000,"Auditoría Externa")),"00"),""),""),IF(SUMIFS(Consolidado!$AD$5:$AD$1000,Consolidado!$E$5:$E$1000,$B27,Consolidado!$AA$5:$AA$1000,J$5,Consolidado!$C$5:$C$1000,"SSF")&gt;0,"SSF "&amp;TEXT(DAY(_xlfn.MINIFS(Consolidado!$B$5:$B$1000,Consolidado!$E$5:$E$1000,$B27,Consolidado!$AA$5:$AA$1000,J$5,Consolidado!$C$5:$C$1000,"SSF")),"00")&amp;"/"&amp;TEXT(MONTH(_xlfn.MINIFS(Consolidado!$B$5:$B$1000,Consolidado!$E$5:$E$1000,$B27,Consolidado!$AA$5:$AA$1000,J$5,Consolidado!$C$5:$C$1000,"SSF")),"00")&amp;IF(_xlfn.MAXIFS(Consolidado!$B$5:$B$1000,Consolidado!$E$5:$E$1000,$B27,Consolidado!$AA$5:$AA$1000,J$5,Consolidado!$C$5:$C$1000,"SSF")&lt;&gt;_xlfn.MINIFS(Consolidado!$B$5:$B$1000,Consolidado!$E$5:$E$1000,$B27,Consolidado!$AA$5:$AA$1000,J$5,Consolidado!$C$5:$C$1000,"SSF")," y "&amp;TEXT(DAY(_xlfn.MAXIFS(Consolidado!$B$5:$B$1000,Consolidado!$E$5:$E$1000,$B27,Consolidado!$AA$5:$AA$1000,J$5,Consolidado!$C$5:$C$1000,"SSF")),"00")&amp;"/"&amp;TEXT(MONTH(_xlfn.MAXIFS(Consolidado!$B$5:$B$1000,Consolidado!$E$5:$E$1000,$B27,Consolidado!$AA$5:$AA$1000,J$5,Consolidado!$C$5:$C$1000,"SSF")),"00"),""),""),IF(SUMIFS(Consolidado!$AD$5:$AD$1000,Consolidado!$E$5:$E$1000,$B27,Consolidado!$AA$5:$AA$1000,J$5,Consolidado!$C$5:$C$1000,"Comité de Supervisión")&gt;0,"Comité Sup. "&amp;TEXT(DAY(_xlfn.MINIFS(Consolidado!$B$5:$B$1000,Consolidado!$E$5:$E$1000,$B27,Consolidado!$AA$5:$AA$1000,J$5,Consolidado!$C$5:$C$1000,"Comité de Supervisión")),"00")&amp;"/"&amp;TEXT(MONTH(_xlfn.MINIFS(Consolidado!$B$5:$B$1000,Consolidado!$E$5:$E$1000,$B27,Consolidado!$AA$5:$AA$1000,J$5,Consolidado!$C$5:$C$1000,"Comité de Supervisión")),"00")&amp;IF(_xlfn.MAXIFS(Consolidado!$B$5:$B$1000,Consolidado!$E$5:$E$1000,$B27,Consolidado!$AA$5:$AA$1000,J$5,Consolidado!$C$5:$C$1000,"Comité de Supervisión")&lt;&gt;_xlfn.MINIFS(Consolidado!$B$5:$B$1000,Consolidado!$E$5:$E$1000,$B27,Consolidado!$AA$5:$AA$1000,J$5,Consolidado!$C$5:$C$1000,"Comité de Supervisión")," y "&amp;TEXT(DAY(_xlfn.MAXIFS(Consolidado!$B$5:$B$1000,Consolidado!$E$5:$E$1000,$B27,Consolidado!$AA$5:$AA$1000,J$5,Consolidado!$C$5:$C$1000,"Comité de Supervisión")),"00")&amp;"/"&amp;TEXT(MONTH(_xlfn.MAXIFS(Consolidado!$B$5:$B$1000,Consolidado!$E$5:$E$1000,$B27,Consolidado!$AA$5:$AA$1000,J$5,Consolidado!$C$5:$C$1000,"Comité de Supervisión")),"00"),""),""),IF(SUMIFS(Consolidado!$AD$5:$AD$1000,Consolidado!$E$5:$E$1000,$B27,Consolidado!$AA$5:$AA$1000,J$5,Consolidado!$C$5:$C$1000,"Consejo de Administración")&gt;0,"Consejo "&amp;TEXT(DAY(_xlfn.MINIFS(Consolidado!$B$5:$B$1000,Consolidado!$E$5:$E$1000,$B27,Consolidado!$AA$5:$AA$1000,J$5,Consolidado!$C$5:$C$1000,"Consejo de Administración")),"00")&amp;"/"&amp;TEXT(MONTH(_xlfn.MINIFS(Consolidado!$B$5:$B$1000,Consolidado!$E$5:$E$1000,$B27,Consolidado!$AA$5:$AA$1000,J$5,Consolidado!$C$5:$C$1000,"Consejo de Administración")),"00")&amp;IF(_xlfn.MAXIFS(Consolidado!$B$5:$B$1000,Consolidado!$E$5:$E$1000,$B27,Consolidado!$AA$5:$AA$1000,J$5,Consolidado!$C$5:$C$1000,"Consejo de Administración")&lt;&gt;_xlfn.MINIFS(Consolidado!$B$5:$B$1000,Consolidado!$E$5:$E$1000,$B27,Consolidado!$AA$5:$AA$1000,J$5,Consolidado!$C$5:$C$1000,"Consejo de Administración")," y "&amp;TEXT(DAY(_xlfn.MAXIFS(Consolidado!$B$5:$B$1000,Consolidado!$E$5:$E$1000,$B27,Consolidado!$AA$5:$AA$1000,J$5,Consolidado!$C$5:$C$1000,"Consejo de Administración")),"00")&amp;"/"&amp;TEXT(MONTH(_xlfn.MAXIFS(Consolidado!$B$5:$B$1000,Consolidado!$E$5:$E$1000,$B27,Consolidado!$AA$5:$AA$1000,J$5,Consolidado!$C$5:$C$1000,"Consejo de Administración")),"00"),""),""),IF(SUMIFS(Consolidado!$AD$5:$AD$1000,Consolidado!$E$5:$E$1000,$B27,Consolidado!$AA$5:$AA$1000,J$5,Consolidado!$C$5:$C$1000,"Otros")&gt;0,"Otros "&amp;TEXT(DAY(_xlfn.MINIFS(Consolidado!$B$5:$B$1000,Consolidado!$E$5:$E$1000,$B27,Consolidado!$AA$5:$AA$1000,J$5,Consolidado!$C$5:$C$1000,"Otros")),"00")&amp;"/"&amp;TEXT(MONTH(_xlfn.MINIFS(Consolidado!$B$5:$B$1000,Consolidado!$E$5:$E$1000,$B27,Consolidado!$AA$5:$AA$1000,J$5,Consolidado!$C$5:$C$1000,"Otros")),"00")&amp;IF(_xlfn.MAXIFS(Consolidado!$B$5:$B$1000,Consolidado!$E$5:$E$1000,$B27,Consolidado!$AA$5:$AA$1000,J$5,Consolidado!$C$5:$C$1000,"Otros")&lt;&gt;_xlfn.MINIFS(Consolidado!$B$5:$B$1000,Consolidado!$E$5:$E$1000,$B27,Consolidado!$AA$5:$AA$1000,J$5,Consolidado!$C$5:$C$1000,"Otros")," y "&amp;TEXT(DAY(_xlfn.MAXIFS(Consolidado!$B$5:$B$1000,Consolidado!$E$5:$E$1000,$B27,Consolidado!$AA$5:$AA$1000,J$5,Consolidado!$C$5:$C$1000,"Otros")),"00")&amp;"/"&amp;TEXT(MONTH(_xlfn.MAXIFS(Consolidado!$B$5:$B$1000,Consolidado!$E$5:$E$1000,$B27,Consolidado!$AA$5:$AA$1000,J$5,Consolidado!$C$5:$C$1000,"Otros")),"00"),""),""))</f>
        <v/>
      </c>
      <c r="K27" s="37" t="str">
        <f aca="false">_xlfn.TEXTJOIN(" +"&amp;CHAR(10),TRUE(),IF(SUMIFS(Consolidado!$AD$5:$AD$1000,Consolidado!$E$5:$E$1000,$B27,Consolidado!$AA$5:$AA$1000,K$5,Consolidado!$C$5:$C$1000,"Auditoría Interna")&gt;0,"Interna "&amp;TEXT(DAY(_xlfn.MINIFS(Consolidado!$B$5:$B$1000,Consolidado!$E$5:$E$1000,$B27,Consolidado!$AA$5:$AA$1000,K$5,Consolidado!$C$5:$C$1000,"Auditoría Interna")),"00")&amp;"/"&amp;TEXT(MONTH(_xlfn.MINIFS(Consolidado!$B$5:$B$1000,Consolidado!$E$5:$E$1000,$B27,Consolidado!$AA$5:$AA$1000,K$5,Consolidado!$C$5:$C$1000,"Auditoría Interna")),"00")&amp;IF(_xlfn.MAXIFS(Consolidado!$B$5:$B$1000,Consolidado!$E$5:$E$1000,$B27,Consolidado!$AA$5:$AA$1000,K$5,Consolidado!$C$5:$C$1000,"Auditoría Interna")&lt;&gt;_xlfn.MINIFS(Consolidado!$B$5:$B$1000,Consolidado!$E$5:$E$1000,$B27,Consolidado!$AA$5:$AA$1000,K$5,Consolidado!$C$5:$C$1000,"Auditoría Interna")," y "&amp;TEXT(DAY(_xlfn.MAXIFS(Consolidado!$B$5:$B$1000,Consolidado!$E$5:$E$1000,$B27,Consolidado!$AA$5:$AA$1000,K$5,Consolidado!$C$5:$C$1000,"Auditoría Interna")),"00")&amp;"/"&amp;TEXT(MONTH(_xlfn.MAXIFS(Consolidado!$B$5:$B$1000,Consolidado!$E$5:$E$1000,$B27,Consolidado!$AA$5:$AA$1000,K$5,Consolidado!$C$5:$C$1000,"Auditoría Interna")),"00"),""),""),IF(SUMIFS(Consolidado!$AD$5:$AD$1000,Consolidado!$E$5:$E$1000,$B27,Consolidado!$AA$5:$AA$1000,K$5,Consolidado!$C$5:$C$1000,"Auditoría Externa")&gt;0,"Externa "&amp;TEXT(DAY(_xlfn.MINIFS(Consolidado!$B$5:$B$1000,Consolidado!$E$5:$E$1000,$B27,Consolidado!$AA$5:$AA$1000,K$5,Consolidado!$C$5:$C$1000,"Auditoría Externa")),"00")&amp;"/"&amp;TEXT(MONTH(_xlfn.MINIFS(Consolidado!$B$5:$B$1000,Consolidado!$E$5:$E$1000,$B27,Consolidado!$AA$5:$AA$1000,K$5,Consolidado!$C$5:$C$1000,"Auditoría Externa")),"00")&amp;IF(_xlfn.MAXIFS(Consolidado!$B$5:$B$1000,Consolidado!$E$5:$E$1000,$B27,Consolidado!$AA$5:$AA$1000,K$5,Consolidado!$C$5:$C$1000,"Auditoría Externa")&lt;&gt;_xlfn.MINIFS(Consolidado!$B$5:$B$1000,Consolidado!$E$5:$E$1000,$B27,Consolidado!$AA$5:$AA$1000,K$5,Consolidado!$C$5:$C$1000,"Auditoría Externa")," y "&amp;TEXT(DAY(_xlfn.MAXIFS(Consolidado!$B$5:$B$1000,Consolidado!$E$5:$E$1000,$B27,Consolidado!$AA$5:$AA$1000,K$5,Consolidado!$C$5:$C$1000,"Auditoría Externa")),"00")&amp;"/"&amp;TEXT(MONTH(_xlfn.MAXIFS(Consolidado!$B$5:$B$1000,Consolidado!$E$5:$E$1000,$B27,Consolidado!$AA$5:$AA$1000,K$5,Consolidado!$C$5:$C$1000,"Auditoría Externa")),"00"),""),""),IF(SUMIFS(Consolidado!$AD$5:$AD$1000,Consolidado!$E$5:$E$1000,$B27,Consolidado!$AA$5:$AA$1000,K$5,Consolidado!$C$5:$C$1000,"SSF")&gt;0,"SSF "&amp;TEXT(DAY(_xlfn.MINIFS(Consolidado!$B$5:$B$1000,Consolidado!$E$5:$E$1000,$B27,Consolidado!$AA$5:$AA$1000,K$5,Consolidado!$C$5:$C$1000,"SSF")),"00")&amp;"/"&amp;TEXT(MONTH(_xlfn.MINIFS(Consolidado!$B$5:$B$1000,Consolidado!$E$5:$E$1000,$B27,Consolidado!$AA$5:$AA$1000,K$5,Consolidado!$C$5:$C$1000,"SSF")),"00")&amp;IF(_xlfn.MAXIFS(Consolidado!$B$5:$B$1000,Consolidado!$E$5:$E$1000,$B27,Consolidado!$AA$5:$AA$1000,K$5,Consolidado!$C$5:$C$1000,"SSF")&lt;&gt;_xlfn.MINIFS(Consolidado!$B$5:$B$1000,Consolidado!$E$5:$E$1000,$B27,Consolidado!$AA$5:$AA$1000,K$5,Consolidado!$C$5:$C$1000,"SSF")," y "&amp;TEXT(DAY(_xlfn.MAXIFS(Consolidado!$B$5:$B$1000,Consolidado!$E$5:$E$1000,$B27,Consolidado!$AA$5:$AA$1000,K$5,Consolidado!$C$5:$C$1000,"SSF")),"00")&amp;"/"&amp;TEXT(MONTH(_xlfn.MAXIFS(Consolidado!$B$5:$B$1000,Consolidado!$E$5:$E$1000,$B27,Consolidado!$AA$5:$AA$1000,K$5,Consolidado!$C$5:$C$1000,"SSF")),"00"),""),""),IF(SUMIFS(Consolidado!$AD$5:$AD$1000,Consolidado!$E$5:$E$1000,$B27,Consolidado!$AA$5:$AA$1000,K$5,Consolidado!$C$5:$C$1000,"Comité de Supervisión")&gt;0,"Comité Sup. "&amp;TEXT(DAY(_xlfn.MINIFS(Consolidado!$B$5:$B$1000,Consolidado!$E$5:$E$1000,$B27,Consolidado!$AA$5:$AA$1000,K$5,Consolidado!$C$5:$C$1000,"Comité de Supervisión")),"00")&amp;"/"&amp;TEXT(MONTH(_xlfn.MINIFS(Consolidado!$B$5:$B$1000,Consolidado!$E$5:$E$1000,$B27,Consolidado!$AA$5:$AA$1000,K$5,Consolidado!$C$5:$C$1000,"Comité de Supervisión")),"00")&amp;IF(_xlfn.MAXIFS(Consolidado!$B$5:$B$1000,Consolidado!$E$5:$E$1000,$B27,Consolidado!$AA$5:$AA$1000,K$5,Consolidado!$C$5:$C$1000,"Comité de Supervisión")&lt;&gt;_xlfn.MINIFS(Consolidado!$B$5:$B$1000,Consolidado!$E$5:$E$1000,$B27,Consolidado!$AA$5:$AA$1000,K$5,Consolidado!$C$5:$C$1000,"Comité de Supervisión")," y "&amp;TEXT(DAY(_xlfn.MAXIFS(Consolidado!$B$5:$B$1000,Consolidado!$E$5:$E$1000,$B27,Consolidado!$AA$5:$AA$1000,K$5,Consolidado!$C$5:$C$1000,"Comité de Supervisión")),"00")&amp;"/"&amp;TEXT(MONTH(_xlfn.MAXIFS(Consolidado!$B$5:$B$1000,Consolidado!$E$5:$E$1000,$B27,Consolidado!$AA$5:$AA$1000,K$5,Consolidado!$C$5:$C$1000,"Comité de Supervisión")),"00"),""),""),IF(SUMIFS(Consolidado!$AD$5:$AD$1000,Consolidado!$E$5:$E$1000,$B27,Consolidado!$AA$5:$AA$1000,K$5,Consolidado!$C$5:$C$1000,"Consejo de Administración")&gt;0,"Consejo "&amp;TEXT(DAY(_xlfn.MINIFS(Consolidado!$B$5:$B$1000,Consolidado!$E$5:$E$1000,$B27,Consolidado!$AA$5:$AA$1000,K$5,Consolidado!$C$5:$C$1000,"Consejo de Administración")),"00")&amp;"/"&amp;TEXT(MONTH(_xlfn.MINIFS(Consolidado!$B$5:$B$1000,Consolidado!$E$5:$E$1000,$B27,Consolidado!$AA$5:$AA$1000,K$5,Consolidado!$C$5:$C$1000,"Consejo de Administración")),"00")&amp;IF(_xlfn.MAXIFS(Consolidado!$B$5:$B$1000,Consolidado!$E$5:$E$1000,$B27,Consolidado!$AA$5:$AA$1000,K$5,Consolidado!$C$5:$C$1000,"Consejo de Administración")&lt;&gt;_xlfn.MINIFS(Consolidado!$B$5:$B$1000,Consolidado!$E$5:$E$1000,$B27,Consolidado!$AA$5:$AA$1000,K$5,Consolidado!$C$5:$C$1000,"Consejo de Administración")," y "&amp;TEXT(DAY(_xlfn.MAXIFS(Consolidado!$B$5:$B$1000,Consolidado!$E$5:$E$1000,$B27,Consolidado!$AA$5:$AA$1000,K$5,Consolidado!$C$5:$C$1000,"Consejo de Administración")),"00")&amp;"/"&amp;TEXT(MONTH(_xlfn.MAXIFS(Consolidado!$B$5:$B$1000,Consolidado!$E$5:$E$1000,$B27,Consolidado!$AA$5:$AA$1000,K$5,Consolidado!$C$5:$C$1000,"Consejo de Administración")),"00"),""),""),IF(SUMIFS(Consolidado!$AD$5:$AD$1000,Consolidado!$E$5:$E$1000,$B27,Consolidado!$AA$5:$AA$1000,K$5,Consolidado!$C$5:$C$1000,"Otros")&gt;0,"Otros "&amp;TEXT(DAY(_xlfn.MINIFS(Consolidado!$B$5:$B$1000,Consolidado!$E$5:$E$1000,$B27,Consolidado!$AA$5:$AA$1000,K$5,Consolidado!$C$5:$C$1000,"Otros")),"00")&amp;"/"&amp;TEXT(MONTH(_xlfn.MINIFS(Consolidado!$B$5:$B$1000,Consolidado!$E$5:$E$1000,$B27,Consolidado!$AA$5:$AA$1000,K$5,Consolidado!$C$5:$C$1000,"Otros")),"00")&amp;IF(_xlfn.MAXIFS(Consolidado!$B$5:$B$1000,Consolidado!$E$5:$E$1000,$B27,Consolidado!$AA$5:$AA$1000,K$5,Consolidado!$C$5:$C$1000,"Otros")&lt;&gt;_xlfn.MINIFS(Consolidado!$B$5:$B$1000,Consolidado!$E$5:$E$1000,$B27,Consolidado!$AA$5:$AA$1000,K$5,Consolidado!$C$5:$C$1000,"Otros")," y "&amp;TEXT(DAY(_xlfn.MAXIFS(Consolidado!$B$5:$B$1000,Consolidado!$E$5:$E$1000,$B27,Consolidado!$AA$5:$AA$1000,K$5,Consolidado!$C$5:$C$1000,"Otros")),"00")&amp;"/"&amp;TEXT(MONTH(_xlfn.MAXIFS(Consolidado!$B$5:$B$1000,Consolidado!$E$5:$E$1000,$B27,Consolidado!$AA$5:$AA$1000,K$5,Consolidado!$C$5:$C$1000,"Otros")),"00"),""),""))</f>
        <v/>
      </c>
      <c r="L27" s="37" t="str">
        <f aca="false">_xlfn.TEXTJOIN(" +"&amp;CHAR(10),TRUE(),IF(SUMIFS(Consolidado!$AD$5:$AD$1000,Consolidado!$E$5:$E$1000,$B27,Consolidado!$AA$5:$AA$1000,L$5,Consolidado!$C$5:$C$1000,"Auditoría Interna")&gt;0,"Interna "&amp;TEXT(DAY(_xlfn.MINIFS(Consolidado!$B$5:$B$1000,Consolidado!$E$5:$E$1000,$B27,Consolidado!$AA$5:$AA$1000,L$5,Consolidado!$C$5:$C$1000,"Auditoría Interna")),"00")&amp;"/"&amp;TEXT(MONTH(_xlfn.MINIFS(Consolidado!$B$5:$B$1000,Consolidado!$E$5:$E$1000,$B27,Consolidado!$AA$5:$AA$1000,L$5,Consolidado!$C$5:$C$1000,"Auditoría Interna")),"00")&amp;IF(_xlfn.MAXIFS(Consolidado!$B$5:$B$1000,Consolidado!$E$5:$E$1000,$B27,Consolidado!$AA$5:$AA$1000,L$5,Consolidado!$C$5:$C$1000,"Auditoría Interna")&lt;&gt;_xlfn.MINIFS(Consolidado!$B$5:$B$1000,Consolidado!$E$5:$E$1000,$B27,Consolidado!$AA$5:$AA$1000,L$5,Consolidado!$C$5:$C$1000,"Auditoría Interna")," y "&amp;TEXT(DAY(_xlfn.MAXIFS(Consolidado!$B$5:$B$1000,Consolidado!$E$5:$E$1000,$B27,Consolidado!$AA$5:$AA$1000,L$5,Consolidado!$C$5:$C$1000,"Auditoría Interna")),"00")&amp;"/"&amp;TEXT(MONTH(_xlfn.MAXIFS(Consolidado!$B$5:$B$1000,Consolidado!$E$5:$E$1000,$B27,Consolidado!$AA$5:$AA$1000,L$5,Consolidado!$C$5:$C$1000,"Auditoría Interna")),"00"),""),""),IF(SUMIFS(Consolidado!$AD$5:$AD$1000,Consolidado!$E$5:$E$1000,$B27,Consolidado!$AA$5:$AA$1000,L$5,Consolidado!$C$5:$C$1000,"Auditoría Externa")&gt;0,"Externa "&amp;TEXT(DAY(_xlfn.MINIFS(Consolidado!$B$5:$B$1000,Consolidado!$E$5:$E$1000,$B27,Consolidado!$AA$5:$AA$1000,L$5,Consolidado!$C$5:$C$1000,"Auditoría Externa")),"00")&amp;"/"&amp;TEXT(MONTH(_xlfn.MINIFS(Consolidado!$B$5:$B$1000,Consolidado!$E$5:$E$1000,$B27,Consolidado!$AA$5:$AA$1000,L$5,Consolidado!$C$5:$C$1000,"Auditoría Externa")),"00")&amp;IF(_xlfn.MAXIFS(Consolidado!$B$5:$B$1000,Consolidado!$E$5:$E$1000,$B27,Consolidado!$AA$5:$AA$1000,L$5,Consolidado!$C$5:$C$1000,"Auditoría Externa")&lt;&gt;_xlfn.MINIFS(Consolidado!$B$5:$B$1000,Consolidado!$E$5:$E$1000,$B27,Consolidado!$AA$5:$AA$1000,L$5,Consolidado!$C$5:$C$1000,"Auditoría Externa")," y "&amp;TEXT(DAY(_xlfn.MAXIFS(Consolidado!$B$5:$B$1000,Consolidado!$E$5:$E$1000,$B27,Consolidado!$AA$5:$AA$1000,L$5,Consolidado!$C$5:$C$1000,"Auditoría Externa")),"00")&amp;"/"&amp;TEXT(MONTH(_xlfn.MAXIFS(Consolidado!$B$5:$B$1000,Consolidado!$E$5:$E$1000,$B27,Consolidado!$AA$5:$AA$1000,L$5,Consolidado!$C$5:$C$1000,"Auditoría Externa")),"00"),""),""),IF(SUMIFS(Consolidado!$AD$5:$AD$1000,Consolidado!$E$5:$E$1000,$B27,Consolidado!$AA$5:$AA$1000,L$5,Consolidado!$C$5:$C$1000,"SSF")&gt;0,"SSF "&amp;TEXT(DAY(_xlfn.MINIFS(Consolidado!$B$5:$B$1000,Consolidado!$E$5:$E$1000,$B27,Consolidado!$AA$5:$AA$1000,L$5,Consolidado!$C$5:$C$1000,"SSF")),"00")&amp;"/"&amp;TEXT(MONTH(_xlfn.MINIFS(Consolidado!$B$5:$B$1000,Consolidado!$E$5:$E$1000,$B27,Consolidado!$AA$5:$AA$1000,L$5,Consolidado!$C$5:$C$1000,"SSF")),"00")&amp;IF(_xlfn.MAXIFS(Consolidado!$B$5:$B$1000,Consolidado!$E$5:$E$1000,$B27,Consolidado!$AA$5:$AA$1000,L$5,Consolidado!$C$5:$C$1000,"SSF")&lt;&gt;_xlfn.MINIFS(Consolidado!$B$5:$B$1000,Consolidado!$E$5:$E$1000,$B27,Consolidado!$AA$5:$AA$1000,L$5,Consolidado!$C$5:$C$1000,"SSF")," y "&amp;TEXT(DAY(_xlfn.MAXIFS(Consolidado!$B$5:$B$1000,Consolidado!$E$5:$E$1000,$B27,Consolidado!$AA$5:$AA$1000,L$5,Consolidado!$C$5:$C$1000,"SSF")),"00")&amp;"/"&amp;TEXT(MONTH(_xlfn.MAXIFS(Consolidado!$B$5:$B$1000,Consolidado!$E$5:$E$1000,$B27,Consolidado!$AA$5:$AA$1000,L$5,Consolidado!$C$5:$C$1000,"SSF")),"00"),""),""),IF(SUMIFS(Consolidado!$AD$5:$AD$1000,Consolidado!$E$5:$E$1000,$B27,Consolidado!$AA$5:$AA$1000,L$5,Consolidado!$C$5:$C$1000,"Comité de Supervisión")&gt;0,"Comité Sup. "&amp;TEXT(DAY(_xlfn.MINIFS(Consolidado!$B$5:$B$1000,Consolidado!$E$5:$E$1000,$B27,Consolidado!$AA$5:$AA$1000,L$5,Consolidado!$C$5:$C$1000,"Comité de Supervisión")),"00")&amp;"/"&amp;TEXT(MONTH(_xlfn.MINIFS(Consolidado!$B$5:$B$1000,Consolidado!$E$5:$E$1000,$B27,Consolidado!$AA$5:$AA$1000,L$5,Consolidado!$C$5:$C$1000,"Comité de Supervisión")),"00")&amp;IF(_xlfn.MAXIFS(Consolidado!$B$5:$B$1000,Consolidado!$E$5:$E$1000,$B27,Consolidado!$AA$5:$AA$1000,L$5,Consolidado!$C$5:$C$1000,"Comité de Supervisión")&lt;&gt;_xlfn.MINIFS(Consolidado!$B$5:$B$1000,Consolidado!$E$5:$E$1000,$B27,Consolidado!$AA$5:$AA$1000,L$5,Consolidado!$C$5:$C$1000,"Comité de Supervisión")," y "&amp;TEXT(DAY(_xlfn.MAXIFS(Consolidado!$B$5:$B$1000,Consolidado!$E$5:$E$1000,$B27,Consolidado!$AA$5:$AA$1000,L$5,Consolidado!$C$5:$C$1000,"Comité de Supervisión")),"00")&amp;"/"&amp;TEXT(MONTH(_xlfn.MAXIFS(Consolidado!$B$5:$B$1000,Consolidado!$E$5:$E$1000,$B27,Consolidado!$AA$5:$AA$1000,L$5,Consolidado!$C$5:$C$1000,"Comité de Supervisión")),"00"),""),""),IF(SUMIFS(Consolidado!$AD$5:$AD$1000,Consolidado!$E$5:$E$1000,$B27,Consolidado!$AA$5:$AA$1000,L$5,Consolidado!$C$5:$C$1000,"Consejo de Administración")&gt;0,"Consejo "&amp;TEXT(DAY(_xlfn.MINIFS(Consolidado!$B$5:$B$1000,Consolidado!$E$5:$E$1000,$B27,Consolidado!$AA$5:$AA$1000,L$5,Consolidado!$C$5:$C$1000,"Consejo de Administración")),"00")&amp;"/"&amp;TEXT(MONTH(_xlfn.MINIFS(Consolidado!$B$5:$B$1000,Consolidado!$E$5:$E$1000,$B27,Consolidado!$AA$5:$AA$1000,L$5,Consolidado!$C$5:$C$1000,"Consejo de Administración")),"00")&amp;IF(_xlfn.MAXIFS(Consolidado!$B$5:$B$1000,Consolidado!$E$5:$E$1000,$B27,Consolidado!$AA$5:$AA$1000,L$5,Consolidado!$C$5:$C$1000,"Consejo de Administración")&lt;&gt;_xlfn.MINIFS(Consolidado!$B$5:$B$1000,Consolidado!$E$5:$E$1000,$B27,Consolidado!$AA$5:$AA$1000,L$5,Consolidado!$C$5:$C$1000,"Consejo de Administración")," y "&amp;TEXT(DAY(_xlfn.MAXIFS(Consolidado!$B$5:$B$1000,Consolidado!$E$5:$E$1000,$B27,Consolidado!$AA$5:$AA$1000,L$5,Consolidado!$C$5:$C$1000,"Consejo de Administración")),"00")&amp;"/"&amp;TEXT(MONTH(_xlfn.MAXIFS(Consolidado!$B$5:$B$1000,Consolidado!$E$5:$E$1000,$B27,Consolidado!$AA$5:$AA$1000,L$5,Consolidado!$C$5:$C$1000,"Consejo de Administración")),"00"),""),""),IF(SUMIFS(Consolidado!$AD$5:$AD$1000,Consolidado!$E$5:$E$1000,$B27,Consolidado!$AA$5:$AA$1000,L$5,Consolidado!$C$5:$C$1000,"Otros")&gt;0,"Otros "&amp;TEXT(DAY(_xlfn.MINIFS(Consolidado!$B$5:$B$1000,Consolidado!$E$5:$E$1000,$B27,Consolidado!$AA$5:$AA$1000,L$5,Consolidado!$C$5:$C$1000,"Otros")),"00")&amp;"/"&amp;TEXT(MONTH(_xlfn.MINIFS(Consolidado!$B$5:$B$1000,Consolidado!$E$5:$E$1000,$B27,Consolidado!$AA$5:$AA$1000,L$5,Consolidado!$C$5:$C$1000,"Otros")),"00")&amp;IF(_xlfn.MAXIFS(Consolidado!$B$5:$B$1000,Consolidado!$E$5:$E$1000,$B27,Consolidado!$AA$5:$AA$1000,L$5,Consolidado!$C$5:$C$1000,"Otros")&lt;&gt;_xlfn.MINIFS(Consolidado!$B$5:$B$1000,Consolidado!$E$5:$E$1000,$B27,Consolidado!$AA$5:$AA$1000,L$5,Consolidado!$C$5:$C$1000,"Otros")," y "&amp;TEXT(DAY(_xlfn.MAXIFS(Consolidado!$B$5:$B$1000,Consolidado!$E$5:$E$1000,$B27,Consolidado!$AA$5:$AA$1000,L$5,Consolidado!$C$5:$C$1000,"Otros")),"00")&amp;"/"&amp;TEXT(MONTH(_xlfn.MAXIFS(Consolidado!$B$5:$B$1000,Consolidado!$E$5:$E$1000,$B27,Consolidado!$AA$5:$AA$1000,L$5,Consolidado!$C$5:$C$1000,"Otros")),"00"),""),""))</f>
        <v/>
      </c>
      <c r="M27" s="37" t="str">
        <f aca="false">_xlfn.TEXTJOIN(" +"&amp;CHAR(10),TRUE(),IF(SUMIFS(Consolidado!$AD$5:$AD$1000,Consolidado!$E$5:$E$1000,$B27,Consolidado!$AA$5:$AA$1000,M$5,Consolidado!$C$5:$C$1000,"Auditoría Interna")&gt;0,"Interna "&amp;TEXT(DAY(_xlfn.MINIFS(Consolidado!$B$5:$B$1000,Consolidado!$E$5:$E$1000,$B27,Consolidado!$AA$5:$AA$1000,M$5,Consolidado!$C$5:$C$1000,"Auditoría Interna")),"00")&amp;"/"&amp;TEXT(MONTH(_xlfn.MINIFS(Consolidado!$B$5:$B$1000,Consolidado!$E$5:$E$1000,$B27,Consolidado!$AA$5:$AA$1000,M$5,Consolidado!$C$5:$C$1000,"Auditoría Interna")),"00")&amp;IF(_xlfn.MAXIFS(Consolidado!$B$5:$B$1000,Consolidado!$E$5:$E$1000,$B27,Consolidado!$AA$5:$AA$1000,M$5,Consolidado!$C$5:$C$1000,"Auditoría Interna")&lt;&gt;_xlfn.MINIFS(Consolidado!$B$5:$B$1000,Consolidado!$E$5:$E$1000,$B27,Consolidado!$AA$5:$AA$1000,M$5,Consolidado!$C$5:$C$1000,"Auditoría Interna")," y "&amp;TEXT(DAY(_xlfn.MAXIFS(Consolidado!$B$5:$B$1000,Consolidado!$E$5:$E$1000,$B27,Consolidado!$AA$5:$AA$1000,M$5,Consolidado!$C$5:$C$1000,"Auditoría Interna")),"00")&amp;"/"&amp;TEXT(MONTH(_xlfn.MAXIFS(Consolidado!$B$5:$B$1000,Consolidado!$E$5:$E$1000,$B27,Consolidado!$AA$5:$AA$1000,M$5,Consolidado!$C$5:$C$1000,"Auditoría Interna")),"00"),""),""),IF(SUMIFS(Consolidado!$AD$5:$AD$1000,Consolidado!$E$5:$E$1000,$B27,Consolidado!$AA$5:$AA$1000,M$5,Consolidado!$C$5:$C$1000,"Auditoría Externa")&gt;0,"Externa "&amp;TEXT(DAY(_xlfn.MINIFS(Consolidado!$B$5:$B$1000,Consolidado!$E$5:$E$1000,$B27,Consolidado!$AA$5:$AA$1000,M$5,Consolidado!$C$5:$C$1000,"Auditoría Externa")),"00")&amp;"/"&amp;TEXT(MONTH(_xlfn.MINIFS(Consolidado!$B$5:$B$1000,Consolidado!$E$5:$E$1000,$B27,Consolidado!$AA$5:$AA$1000,M$5,Consolidado!$C$5:$C$1000,"Auditoría Externa")),"00")&amp;IF(_xlfn.MAXIFS(Consolidado!$B$5:$B$1000,Consolidado!$E$5:$E$1000,$B27,Consolidado!$AA$5:$AA$1000,M$5,Consolidado!$C$5:$C$1000,"Auditoría Externa")&lt;&gt;_xlfn.MINIFS(Consolidado!$B$5:$B$1000,Consolidado!$E$5:$E$1000,$B27,Consolidado!$AA$5:$AA$1000,M$5,Consolidado!$C$5:$C$1000,"Auditoría Externa")," y "&amp;TEXT(DAY(_xlfn.MAXIFS(Consolidado!$B$5:$B$1000,Consolidado!$E$5:$E$1000,$B27,Consolidado!$AA$5:$AA$1000,M$5,Consolidado!$C$5:$C$1000,"Auditoría Externa")),"00")&amp;"/"&amp;TEXT(MONTH(_xlfn.MAXIFS(Consolidado!$B$5:$B$1000,Consolidado!$E$5:$E$1000,$B27,Consolidado!$AA$5:$AA$1000,M$5,Consolidado!$C$5:$C$1000,"Auditoría Externa")),"00"),""),""),IF(SUMIFS(Consolidado!$AD$5:$AD$1000,Consolidado!$E$5:$E$1000,$B27,Consolidado!$AA$5:$AA$1000,M$5,Consolidado!$C$5:$C$1000,"SSF")&gt;0,"SSF "&amp;TEXT(DAY(_xlfn.MINIFS(Consolidado!$B$5:$B$1000,Consolidado!$E$5:$E$1000,$B27,Consolidado!$AA$5:$AA$1000,M$5,Consolidado!$C$5:$C$1000,"SSF")),"00")&amp;"/"&amp;TEXT(MONTH(_xlfn.MINIFS(Consolidado!$B$5:$B$1000,Consolidado!$E$5:$E$1000,$B27,Consolidado!$AA$5:$AA$1000,M$5,Consolidado!$C$5:$C$1000,"SSF")),"00")&amp;IF(_xlfn.MAXIFS(Consolidado!$B$5:$B$1000,Consolidado!$E$5:$E$1000,$B27,Consolidado!$AA$5:$AA$1000,M$5,Consolidado!$C$5:$C$1000,"SSF")&lt;&gt;_xlfn.MINIFS(Consolidado!$B$5:$B$1000,Consolidado!$E$5:$E$1000,$B27,Consolidado!$AA$5:$AA$1000,M$5,Consolidado!$C$5:$C$1000,"SSF")," y "&amp;TEXT(DAY(_xlfn.MAXIFS(Consolidado!$B$5:$B$1000,Consolidado!$E$5:$E$1000,$B27,Consolidado!$AA$5:$AA$1000,M$5,Consolidado!$C$5:$C$1000,"SSF")),"00")&amp;"/"&amp;TEXT(MONTH(_xlfn.MAXIFS(Consolidado!$B$5:$B$1000,Consolidado!$E$5:$E$1000,$B27,Consolidado!$AA$5:$AA$1000,M$5,Consolidado!$C$5:$C$1000,"SSF")),"00"),""),""),IF(SUMIFS(Consolidado!$AD$5:$AD$1000,Consolidado!$E$5:$E$1000,$B27,Consolidado!$AA$5:$AA$1000,M$5,Consolidado!$C$5:$C$1000,"Comité de Supervisión")&gt;0,"Comité Sup. "&amp;TEXT(DAY(_xlfn.MINIFS(Consolidado!$B$5:$B$1000,Consolidado!$E$5:$E$1000,$B27,Consolidado!$AA$5:$AA$1000,M$5,Consolidado!$C$5:$C$1000,"Comité de Supervisión")),"00")&amp;"/"&amp;TEXT(MONTH(_xlfn.MINIFS(Consolidado!$B$5:$B$1000,Consolidado!$E$5:$E$1000,$B27,Consolidado!$AA$5:$AA$1000,M$5,Consolidado!$C$5:$C$1000,"Comité de Supervisión")),"00")&amp;IF(_xlfn.MAXIFS(Consolidado!$B$5:$B$1000,Consolidado!$E$5:$E$1000,$B27,Consolidado!$AA$5:$AA$1000,M$5,Consolidado!$C$5:$C$1000,"Comité de Supervisión")&lt;&gt;_xlfn.MINIFS(Consolidado!$B$5:$B$1000,Consolidado!$E$5:$E$1000,$B27,Consolidado!$AA$5:$AA$1000,M$5,Consolidado!$C$5:$C$1000,"Comité de Supervisión")," y "&amp;TEXT(DAY(_xlfn.MAXIFS(Consolidado!$B$5:$B$1000,Consolidado!$E$5:$E$1000,$B27,Consolidado!$AA$5:$AA$1000,M$5,Consolidado!$C$5:$C$1000,"Comité de Supervisión")),"00")&amp;"/"&amp;TEXT(MONTH(_xlfn.MAXIFS(Consolidado!$B$5:$B$1000,Consolidado!$E$5:$E$1000,$B27,Consolidado!$AA$5:$AA$1000,M$5,Consolidado!$C$5:$C$1000,"Comité de Supervisión")),"00"),""),""),IF(SUMIFS(Consolidado!$AD$5:$AD$1000,Consolidado!$E$5:$E$1000,$B27,Consolidado!$AA$5:$AA$1000,M$5,Consolidado!$C$5:$C$1000,"Consejo de Administración")&gt;0,"Consejo "&amp;TEXT(DAY(_xlfn.MINIFS(Consolidado!$B$5:$B$1000,Consolidado!$E$5:$E$1000,$B27,Consolidado!$AA$5:$AA$1000,M$5,Consolidado!$C$5:$C$1000,"Consejo de Administración")),"00")&amp;"/"&amp;TEXT(MONTH(_xlfn.MINIFS(Consolidado!$B$5:$B$1000,Consolidado!$E$5:$E$1000,$B27,Consolidado!$AA$5:$AA$1000,M$5,Consolidado!$C$5:$C$1000,"Consejo de Administración")),"00")&amp;IF(_xlfn.MAXIFS(Consolidado!$B$5:$B$1000,Consolidado!$E$5:$E$1000,$B27,Consolidado!$AA$5:$AA$1000,M$5,Consolidado!$C$5:$C$1000,"Consejo de Administración")&lt;&gt;_xlfn.MINIFS(Consolidado!$B$5:$B$1000,Consolidado!$E$5:$E$1000,$B27,Consolidado!$AA$5:$AA$1000,M$5,Consolidado!$C$5:$C$1000,"Consejo de Administración")," y "&amp;TEXT(DAY(_xlfn.MAXIFS(Consolidado!$B$5:$B$1000,Consolidado!$E$5:$E$1000,$B27,Consolidado!$AA$5:$AA$1000,M$5,Consolidado!$C$5:$C$1000,"Consejo de Administración")),"00")&amp;"/"&amp;TEXT(MONTH(_xlfn.MAXIFS(Consolidado!$B$5:$B$1000,Consolidado!$E$5:$E$1000,$B27,Consolidado!$AA$5:$AA$1000,M$5,Consolidado!$C$5:$C$1000,"Consejo de Administración")),"00"),""),""),IF(SUMIFS(Consolidado!$AD$5:$AD$1000,Consolidado!$E$5:$E$1000,$B27,Consolidado!$AA$5:$AA$1000,M$5,Consolidado!$C$5:$C$1000,"Otros")&gt;0,"Otros "&amp;TEXT(DAY(_xlfn.MINIFS(Consolidado!$B$5:$B$1000,Consolidado!$E$5:$E$1000,$B27,Consolidado!$AA$5:$AA$1000,M$5,Consolidado!$C$5:$C$1000,"Otros")),"00")&amp;"/"&amp;TEXT(MONTH(_xlfn.MINIFS(Consolidado!$B$5:$B$1000,Consolidado!$E$5:$E$1000,$B27,Consolidado!$AA$5:$AA$1000,M$5,Consolidado!$C$5:$C$1000,"Otros")),"00")&amp;IF(_xlfn.MAXIFS(Consolidado!$B$5:$B$1000,Consolidado!$E$5:$E$1000,$B27,Consolidado!$AA$5:$AA$1000,M$5,Consolidado!$C$5:$C$1000,"Otros")&lt;&gt;_xlfn.MINIFS(Consolidado!$B$5:$B$1000,Consolidado!$E$5:$E$1000,$B27,Consolidado!$AA$5:$AA$1000,M$5,Consolidado!$C$5:$C$1000,"Otros")," y "&amp;TEXT(DAY(_xlfn.MAXIFS(Consolidado!$B$5:$B$1000,Consolidado!$E$5:$E$1000,$B27,Consolidado!$AA$5:$AA$1000,M$5,Consolidado!$C$5:$C$1000,"Otros")),"00")&amp;"/"&amp;TEXT(MONTH(_xlfn.MAXIFS(Consolidado!$B$5:$B$1000,Consolidado!$E$5:$E$1000,$B27,Consolidado!$AA$5:$AA$1000,M$5,Consolidado!$C$5:$C$1000,"Otros")),"00"),""),""))</f>
        <v/>
      </c>
      <c r="N27" s="37" t="str">
        <f aca="false">_xlfn.TEXTJOIN(" +"&amp;CHAR(10),TRUE(),IF(SUMIFS(Consolidado!$AD$5:$AD$1000,Consolidado!$E$5:$E$1000,$B27,Consolidado!$AA$5:$AA$1000,N$5,Consolidado!$C$5:$C$1000,"Auditoría Interna")&gt;0,"Interna "&amp;TEXT(DAY(_xlfn.MINIFS(Consolidado!$B$5:$B$1000,Consolidado!$E$5:$E$1000,$B27,Consolidado!$AA$5:$AA$1000,N$5,Consolidado!$C$5:$C$1000,"Auditoría Interna")),"00")&amp;"/"&amp;TEXT(MONTH(_xlfn.MINIFS(Consolidado!$B$5:$B$1000,Consolidado!$E$5:$E$1000,$B27,Consolidado!$AA$5:$AA$1000,N$5,Consolidado!$C$5:$C$1000,"Auditoría Interna")),"00")&amp;IF(_xlfn.MAXIFS(Consolidado!$B$5:$B$1000,Consolidado!$E$5:$E$1000,$B27,Consolidado!$AA$5:$AA$1000,N$5,Consolidado!$C$5:$C$1000,"Auditoría Interna")&lt;&gt;_xlfn.MINIFS(Consolidado!$B$5:$B$1000,Consolidado!$E$5:$E$1000,$B27,Consolidado!$AA$5:$AA$1000,N$5,Consolidado!$C$5:$C$1000,"Auditoría Interna")," y "&amp;TEXT(DAY(_xlfn.MAXIFS(Consolidado!$B$5:$B$1000,Consolidado!$E$5:$E$1000,$B27,Consolidado!$AA$5:$AA$1000,N$5,Consolidado!$C$5:$C$1000,"Auditoría Interna")),"00")&amp;"/"&amp;TEXT(MONTH(_xlfn.MAXIFS(Consolidado!$B$5:$B$1000,Consolidado!$E$5:$E$1000,$B27,Consolidado!$AA$5:$AA$1000,N$5,Consolidado!$C$5:$C$1000,"Auditoría Interna")),"00"),""),""),IF(SUMIFS(Consolidado!$AD$5:$AD$1000,Consolidado!$E$5:$E$1000,$B27,Consolidado!$AA$5:$AA$1000,N$5,Consolidado!$C$5:$C$1000,"Auditoría Externa")&gt;0,"Externa "&amp;TEXT(DAY(_xlfn.MINIFS(Consolidado!$B$5:$B$1000,Consolidado!$E$5:$E$1000,$B27,Consolidado!$AA$5:$AA$1000,N$5,Consolidado!$C$5:$C$1000,"Auditoría Externa")),"00")&amp;"/"&amp;TEXT(MONTH(_xlfn.MINIFS(Consolidado!$B$5:$B$1000,Consolidado!$E$5:$E$1000,$B27,Consolidado!$AA$5:$AA$1000,N$5,Consolidado!$C$5:$C$1000,"Auditoría Externa")),"00")&amp;IF(_xlfn.MAXIFS(Consolidado!$B$5:$B$1000,Consolidado!$E$5:$E$1000,$B27,Consolidado!$AA$5:$AA$1000,N$5,Consolidado!$C$5:$C$1000,"Auditoría Externa")&lt;&gt;_xlfn.MINIFS(Consolidado!$B$5:$B$1000,Consolidado!$E$5:$E$1000,$B27,Consolidado!$AA$5:$AA$1000,N$5,Consolidado!$C$5:$C$1000,"Auditoría Externa")," y "&amp;TEXT(DAY(_xlfn.MAXIFS(Consolidado!$B$5:$B$1000,Consolidado!$E$5:$E$1000,$B27,Consolidado!$AA$5:$AA$1000,N$5,Consolidado!$C$5:$C$1000,"Auditoría Externa")),"00")&amp;"/"&amp;TEXT(MONTH(_xlfn.MAXIFS(Consolidado!$B$5:$B$1000,Consolidado!$E$5:$E$1000,$B27,Consolidado!$AA$5:$AA$1000,N$5,Consolidado!$C$5:$C$1000,"Auditoría Externa")),"00"),""),""),IF(SUMIFS(Consolidado!$AD$5:$AD$1000,Consolidado!$E$5:$E$1000,$B27,Consolidado!$AA$5:$AA$1000,N$5,Consolidado!$C$5:$C$1000,"SSF")&gt;0,"SSF "&amp;TEXT(DAY(_xlfn.MINIFS(Consolidado!$B$5:$B$1000,Consolidado!$E$5:$E$1000,$B27,Consolidado!$AA$5:$AA$1000,N$5,Consolidado!$C$5:$C$1000,"SSF")),"00")&amp;"/"&amp;TEXT(MONTH(_xlfn.MINIFS(Consolidado!$B$5:$B$1000,Consolidado!$E$5:$E$1000,$B27,Consolidado!$AA$5:$AA$1000,N$5,Consolidado!$C$5:$C$1000,"SSF")),"00")&amp;IF(_xlfn.MAXIFS(Consolidado!$B$5:$B$1000,Consolidado!$E$5:$E$1000,$B27,Consolidado!$AA$5:$AA$1000,N$5,Consolidado!$C$5:$C$1000,"SSF")&lt;&gt;_xlfn.MINIFS(Consolidado!$B$5:$B$1000,Consolidado!$E$5:$E$1000,$B27,Consolidado!$AA$5:$AA$1000,N$5,Consolidado!$C$5:$C$1000,"SSF")," y "&amp;TEXT(DAY(_xlfn.MAXIFS(Consolidado!$B$5:$B$1000,Consolidado!$E$5:$E$1000,$B27,Consolidado!$AA$5:$AA$1000,N$5,Consolidado!$C$5:$C$1000,"SSF")),"00")&amp;"/"&amp;TEXT(MONTH(_xlfn.MAXIFS(Consolidado!$B$5:$B$1000,Consolidado!$E$5:$E$1000,$B27,Consolidado!$AA$5:$AA$1000,N$5,Consolidado!$C$5:$C$1000,"SSF")),"00"),""),""),IF(SUMIFS(Consolidado!$AD$5:$AD$1000,Consolidado!$E$5:$E$1000,$B27,Consolidado!$AA$5:$AA$1000,N$5,Consolidado!$C$5:$C$1000,"Comité de Supervisión")&gt;0,"Comité Sup. "&amp;TEXT(DAY(_xlfn.MINIFS(Consolidado!$B$5:$B$1000,Consolidado!$E$5:$E$1000,$B27,Consolidado!$AA$5:$AA$1000,N$5,Consolidado!$C$5:$C$1000,"Comité de Supervisión")),"00")&amp;"/"&amp;TEXT(MONTH(_xlfn.MINIFS(Consolidado!$B$5:$B$1000,Consolidado!$E$5:$E$1000,$B27,Consolidado!$AA$5:$AA$1000,N$5,Consolidado!$C$5:$C$1000,"Comité de Supervisión")),"00")&amp;IF(_xlfn.MAXIFS(Consolidado!$B$5:$B$1000,Consolidado!$E$5:$E$1000,$B27,Consolidado!$AA$5:$AA$1000,N$5,Consolidado!$C$5:$C$1000,"Comité de Supervisión")&lt;&gt;_xlfn.MINIFS(Consolidado!$B$5:$B$1000,Consolidado!$E$5:$E$1000,$B27,Consolidado!$AA$5:$AA$1000,N$5,Consolidado!$C$5:$C$1000,"Comité de Supervisión")," y "&amp;TEXT(DAY(_xlfn.MAXIFS(Consolidado!$B$5:$B$1000,Consolidado!$E$5:$E$1000,$B27,Consolidado!$AA$5:$AA$1000,N$5,Consolidado!$C$5:$C$1000,"Comité de Supervisión")),"00")&amp;"/"&amp;TEXT(MONTH(_xlfn.MAXIFS(Consolidado!$B$5:$B$1000,Consolidado!$E$5:$E$1000,$B27,Consolidado!$AA$5:$AA$1000,N$5,Consolidado!$C$5:$C$1000,"Comité de Supervisión")),"00"),""),""),IF(SUMIFS(Consolidado!$AD$5:$AD$1000,Consolidado!$E$5:$E$1000,$B27,Consolidado!$AA$5:$AA$1000,N$5,Consolidado!$C$5:$C$1000,"Consejo de Administración")&gt;0,"Consejo "&amp;TEXT(DAY(_xlfn.MINIFS(Consolidado!$B$5:$B$1000,Consolidado!$E$5:$E$1000,$B27,Consolidado!$AA$5:$AA$1000,N$5,Consolidado!$C$5:$C$1000,"Consejo de Administración")),"00")&amp;"/"&amp;TEXT(MONTH(_xlfn.MINIFS(Consolidado!$B$5:$B$1000,Consolidado!$E$5:$E$1000,$B27,Consolidado!$AA$5:$AA$1000,N$5,Consolidado!$C$5:$C$1000,"Consejo de Administración")),"00")&amp;IF(_xlfn.MAXIFS(Consolidado!$B$5:$B$1000,Consolidado!$E$5:$E$1000,$B27,Consolidado!$AA$5:$AA$1000,N$5,Consolidado!$C$5:$C$1000,"Consejo de Administración")&lt;&gt;_xlfn.MINIFS(Consolidado!$B$5:$B$1000,Consolidado!$E$5:$E$1000,$B27,Consolidado!$AA$5:$AA$1000,N$5,Consolidado!$C$5:$C$1000,"Consejo de Administración")," y "&amp;TEXT(DAY(_xlfn.MAXIFS(Consolidado!$B$5:$B$1000,Consolidado!$E$5:$E$1000,$B27,Consolidado!$AA$5:$AA$1000,N$5,Consolidado!$C$5:$C$1000,"Consejo de Administración")),"00")&amp;"/"&amp;TEXT(MONTH(_xlfn.MAXIFS(Consolidado!$B$5:$B$1000,Consolidado!$E$5:$E$1000,$B27,Consolidado!$AA$5:$AA$1000,N$5,Consolidado!$C$5:$C$1000,"Consejo de Administración")),"00"),""),""),IF(SUMIFS(Consolidado!$AD$5:$AD$1000,Consolidado!$E$5:$E$1000,$B27,Consolidado!$AA$5:$AA$1000,N$5,Consolidado!$C$5:$C$1000,"Otros")&gt;0,"Otros "&amp;TEXT(DAY(_xlfn.MINIFS(Consolidado!$B$5:$B$1000,Consolidado!$E$5:$E$1000,$B27,Consolidado!$AA$5:$AA$1000,N$5,Consolidado!$C$5:$C$1000,"Otros")),"00")&amp;"/"&amp;TEXT(MONTH(_xlfn.MINIFS(Consolidado!$B$5:$B$1000,Consolidado!$E$5:$E$1000,$B27,Consolidado!$AA$5:$AA$1000,N$5,Consolidado!$C$5:$C$1000,"Otros")),"00")&amp;IF(_xlfn.MAXIFS(Consolidado!$B$5:$B$1000,Consolidado!$E$5:$E$1000,$B27,Consolidado!$AA$5:$AA$1000,N$5,Consolidado!$C$5:$C$1000,"Otros")&lt;&gt;_xlfn.MINIFS(Consolidado!$B$5:$B$1000,Consolidado!$E$5:$E$1000,$B27,Consolidado!$AA$5:$AA$1000,N$5,Consolidado!$C$5:$C$1000,"Otros")," y "&amp;TEXT(DAY(_xlfn.MAXIFS(Consolidado!$B$5:$B$1000,Consolidado!$E$5:$E$1000,$B27,Consolidado!$AA$5:$AA$1000,N$5,Consolidado!$C$5:$C$1000,"Otros")),"00")&amp;"/"&amp;TEXT(MONTH(_xlfn.MAXIFS(Consolidado!$B$5:$B$1000,Consolidado!$E$5:$E$1000,$B27,Consolidado!$AA$5:$AA$1000,N$5,Consolidado!$C$5:$C$1000,"Otros")),"00"),""),""))</f>
        <v/>
      </c>
      <c r="O27" s="37" t="str">
        <f aca="false">_xlfn.TEXTJOIN(" +"&amp;CHAR(10),TRUE(),IF(SUMIFS(Consolidado!$AD$5:$AD$1000,Consolidado!$E$5:$E$1000,$B27,Consolidado!$AA$5:$AA$1000,O$5,Consolidado!$C$5:$C$1000,"Auditoría Interna")&gt;0,"Interna "&amp;TEXT(DAY(_xlfn.MINIFS(Consolidado!$B$5:$B$1000,Consolidado!$E$5:$E$1000,$B27,Consolidado!$AA$5:$AA$1000,O$5,Consolidado!$C$5:$C$1000,"Auditoría Interna")),"00")&amp;"/"&amp;TEXT(MONTH(_xlfn.MINIFS(Consolidado!$B$5:$B$1000,Consolidado!$E$5:$E$1000,$B27,Consolidado!$AA$5:$AA$1000,O$5,Consolidado!$C$5:$C$1000,"Auditoría Interna")),"00")&amp;IF(_xlfn.MAXIFS(Consolidado!$B$5:$B$1000,Consolidado!$E$5:$E$1000,$B27,Consolidado!$AA$5:$AA$1000,O$5,Consolidado!$C$5:$C$1000,"Auditoría Interna")&lt;&gt;_xlfn.MINIFS(Consolidado!$B$5:$B$1000,Consolidado!$E$5:$E$1000,$B27,Consolidado!$AA$5:$AA$1000,O$5,Consolidado!$C$5:$C$1000,"Auditoría Interna")," y "&amp;TEXT(DAY(_xlfn.MAXIFS(Consolidado!$B$5:$B$1000,Consolidado!$E$5:$E$1000,$B27,Consolidado!$AA$5:$AA$1000,O$5,Consolidado!$C$5:$C$1000,"Auditoría Interna")),"00")&amp;"/"&amp;TEXT(MONTH(_xlfn.MAXIFS(Consolidado!$B$5:$B$1000,Consolidado!$E$5:$E$1000,$B27,Consolidado!$AA$5:$AA$1000,O$5,Consolidado!$C$5:$C$1000,"Auditoría Interna")),"00"),""),""),IF(SUMIFS(Consolidado!$AD$5:$AD$1000,Consolidado!$E$5:$E$1000,$B27,Consolidado!$AA$5:$AA$1000,O$5,Consolidado!$C$5:$C$1000,"Auditoría Externa")&gt;0,"Externa "&amp;TEXT(DAY(_xlfn.MINIFS(Consolidado!$B$5:$B$1000,Consolidado!$E$5:$E$1000,$B27,Consolidado!$AA$5:$AA$1000,O$5,Consolidado!$C$5:$C$1000,"Auditoría Externa")),"00")&amp;"/"&amp;TEXT(MONTH(_xlfn.MINIFS(Consolidado!$B$5:$B$1000,Consolidado!$E$5:$E$1000,$B27,Consolidado!$AA$5:$AA$1000,O$5,Consolidado!$C$5:$C$1000,"Auditoría Externa")),"00")&amp;IF(_xlfn.MAXIFS(Consolidado!$B$5:$B$1000,Consolidado!$E$5:$E$1000,$B27,Consolidado!$AA$5:$AA$1000,O$5,Consolidado!$C$5:$C$1000,"Auditoría Externa")&lt;&gt;_xlfn.MINIFS(Consolidado!$B$5:$B$1000,Consolidado!$E$5:$E$1000,$B27,Consolidado!$AA$5:$AA$1000,O$5,Consolidado!$C$5:$C$1000,"Auditoría Externa")," y "&amp;TEXT(DAY(_xlfn.MAXIFS(Consolidado!$B$5:$B$1000,Consolidado!$E$5:$E$1000,$B27,Consolidado!$AA$5:$AA$1000,O$5,Consolidado!$C$5:$C$1000,"Auditoría Externa")),"00")&amp;"/"&amp;TEXT(MONTH(_xlfn.MAXIFS(Consolidado!$B$5:$B$1000,Consolidado!$E$5:$E$1000,$B27,Consolidado!$AA$5:$AA$1000,O$5,Consolidado!$C$5:$C$1000,"Auditoría Externa")),"00"),""),""),IF(SUMIFS(Consolidado!$AD$5:$AD$1000,Consolidado!$E$5:$E$1000,$B27,Consolidado!$AA$5:$AA$1000,O$5,Consolidado!$C$5:$C$1000,"SSF")&gt;0,"SSF "&amp;TEXT(DAY(_xlfn.MINIFS(Consolidado!$B$5:$B$1000,Consolidado!$E$5:$E$1000,$B27,Consolidado!$AA$5:$AA$1000,O$5,Consolidado!$C$5:$C$1000,"SSF")),"00")&amp;"/"&amp;TEXT(MONTH(_xlfn.MINIFS(Consolidado!$B$5:$B$1000,Consolidado!$E$5:$E$1000,$B27,Consolidado!$AA$5:$AA$1000,O$5,Consolidado!$C$5:$C$1000,"SSF")),"00")&amp;IF(_xlfn.MAXIFS(Consolidado!$B$5:$B$1000,Consolidado!$E$5:$E$1000,$B27,Consolidado!$AA$5:$AA$1000,O$5,Consolidado!$C$5:$C$1000,"SSF")&lt;&gt;_xlfn.MINIFS(Consolidado!$B$5:$B$1000,Consolidado!$E$5:$E$1000,$B27,Consolidado!$AA$5:$AA$1000,O$5,Consolidado!$C$5:$C$1000,"SSF")," y "&amp;TEXT(DAY(_xlfn.MAXIFS(Consolidado!$B$5:$B$1000,Consolidado!$E$5:$E$1000,$B27,Consolidado!$AA$5:$AA$1000,O$5,Consolidado!$C$5:$C$1000,"SSF")),"00")&amp;"/"&amp;TEXT(MONTH(_xlfn.MAXIFS(Consolidado!$B$5:$B$1000,Consolidado!$E$5:$E$1000,$B27,Consolidado!$AA$5:$AA$1000,O$5,Consolidado!$C$5:$C$1000,"SSF")),"00"),""),""),IF(SUMIFS(Consolidado!$AD$5:$AD$1000,Consolidado!$E$5:$E$1000,$B27,Consolidado!$AA$5:$AA$1000,O$5,Consolidado!$C$5:$C$1000,"Comité de Supervisión")&gt;0,"Comité Sup. "&amp;TEXT(DAY(_xlfn.MINIFS(Consolidado!$B$5:$B$1000,Consolidado!$E$5:$E$1000,$B27,Consolidado!$AA$5:$AA$1000,O$5,Consolidado!$C$5:$C$1000,"Comité de Supervisión")),"00")&amp;"/"&amp;TEXT(MONTH(_xlfn.MINIFS(Consolidado!$B$5:$B$1000,Consolidado!$E$5:$E$1000,$B27,Consolidado!$AA$5:$AA$1000,O$5,Consolidado!$C$5:$C$1000,"Comité de Supervisión")),"00")&amp;IF(_xlfn.MAXIFS(Consolidado!$B$5:$B$1000,Consolidado!$E$5:$E$1000,$B27,Consolidado!$AA$5:$AA$1000,O$5,Consolidado!$C$5:$C$1000,"Comité de Supervisión")&lt;&gt;_xlfn.MINIFS(Consolidado!$B$5:$B$1000,Consolidado!$E$5:$E$1000,$B27,Consolidado!$AA$5:$AA$1000,O$5,Consolidado!$C$5:$C$1000,"Comité de Supervisión")," y "&amp;TEXT(DAY(_xlfn.MAXIFS(Consolidado!$B$5:$B$1000,Consolidado!$E$5:$E$1000,$B27,Consolidado!$AA$5:$AA$1000,O$5,Consolidado!$C$5:$C$1000,"Comité de Supervisión")),"00")&amp;"/"&amp;TEXT(MONTH(_xlfn.MAXIFS(Consolidado!$B$5:$B$1000,Consolidado!$E$5:$E$1000,$B27,Consolidado!$AA$5:$AA$1000,O$5,Consolidado!$C$5:$C$1000,"Comité de Supervisión")),"00"),""),""),IF(SUMIFS(Consolidado!$AD$5:$AD$1000,Consolidado!$E$5:$E$1000,$B27,Consolidado!$AA$5:$AA$1000,O$5,Consolidado!$C$5:$C$1000,"Consejo de Administración")&gt;0,"Consejo "&amp;TEXT(DAY(_xlfn.MINIFS(Consolidado!$B$5:$B$1000,Consolidado!$E$5:$E$1000,$B27,Consolidado!$AA$5:$AA$1000,O$5,Consolidado!$C$5:$C$1000,"Consejo de Administración")),"00")&amp;"/"&amp;TEXT(MONTH(_xlfn.MINIFS(Consolidado!$B$5:$B$1000,Consolidado!$E$5:$E$1000,$B27,Consolidado!$AA$5:$AA$1000,O$5,Consolidado!$C$5:$C$1000,"Consejo de Administración")),"00")&amp;IF(_xlfn.MAXIFS(Consolidado!$B$5:$B$1000,Consolidado!$E$5:$E$1000,$B27,Consolidado!$AA$5:$AA$1000,O$5,Consolidado!$C$5:$C$1000,"Consejo de Administración")&lt;&gt;_xlfn.MINIFS(Consolidado!$B$5:$B$1000,Consolidado!$E$5:$E$1000,$B27,Consolidado!$AA$5:$AA$1000,O$5,Consolidado!$C$5:$C$1000,"Consejo de Administración")," y "&amp;TEXT(DAY(_xlfn.MAXIFS(Consolidado!$B$5:$B$1000,Consolidado!$E$5:$E$1000,$B27,Consolidado!$AA$5:$AA$1000,O$5,Consolidado!$C$5:$C$1000,"Consejo de Administración")),"00")&amp;"/"&amp;TEXT(MONTH(_xlfn.MAXIFS(Consolidado!$B$5:$B$1000,Consolidado!$E$5:$E$1000,$B27,Consolidado!$AA$5:$AA$1000,O$5,Consolidado!$C$5:$C$1000,"Consejo de Administración")),"00"),""),""),IF(SUMIFS(Consolidado!$AD$5:$AD$1000,Consolidado!$E$5:$E$1000,$B27,Consolidado!$AA$5:$AA$1000,O$5,Consolidado!$C$5:$C$1000,"Otros")&gt;0,"Otros "&amp;TEXT(DAY(_xlfn.MINIFS(Consolidado!$B$5:$B$1000,Consolidado!$E$5:$E$1000,$B27,Consolidado!$AA$5:$AA$1000,O$5,Consolidado!$C$5:$C$1000,"Otros")),"00")&amp;"/"&amp;TEXT(MONTH(_xlfn.MINIFS(Consolidado!$B$5:$B$1000,Consolidado!$E$5:$E$1000,$B27,Consolidado!$AA$5:$AA$1000,O$5,Consolidado!$C$5:$C$1000,"Otros")),"00")&amp;IF(_xlfn.MAXIFS(Consolidado!$B$5:$B$1000,Consolidado!$E$5:$E$1000,$B27,Consolidado!$AA$5:$AA$1000,O$5,Consolidado!$C$5:$C$1000,"Otros")&lt;&gt;_xlfn.MINIFS(Consolidado!$B$5:$B$1000,Consolidado!$E$5:$E$1000,$B27,Consolidado!$AA$5:$AA$1000,O$5,Consolidado!$C$5:$C$1000,"Otros")," y "&amp;TEXT(DAY(_xlfn.MAXIFS(Consolidado!$B$5:$B$1000,Consolidado!$E$5:$E$1000,$B27,Consolidado!$AA$5:$AA$1000,O$5,Consolidado!$C$5:$C$1000,"Otros")),"00")&amp;"/"&amp;TEXT(MONTH(_xlfn.MAXIFS(Consolidado!$B$5:$B$1000,Consolidado!$E$5:$E$1000,$B27,Consolidado!$AA$5:$AA$1000,O$5,Consolidado!$C$5:$C$1000,"Otros")),"00"),""),""))</f>
        <v/>
      </c>
      <c r="P27" s="37" t="str">
        <f aca="false">_xlfn.TEXTJOIN(" +"&amp;CHAR(10),TRUE(),IF(SUMIFS(Consolidado!$AD$5:$AD$1000,Consolidado!$E$5:$E$1000,$B27,Consolidado!$AA$5:$AA$1000,P$5,Consolidado!$C$5:$C$1000,"Auditoría Interna")&gt;0,"Interna "&amp;TEXT(DAY(_xlfn.MINIFS(Consolidado!$B$5:$B$1000,Consolidado!$E$5:$E$1000,$B27,Consolidado!$AA$5:$AA$1000,P$5,Consolidado!$C$5:$C$1000,"Auditoría Interna")),"00")&amp;"/"&amp;TEXT(MONTH(_xlfn.MINIFS(Consolidado!$B$5:$B$1000,Consolidado!$E$5:$E$1000,$B27,Consolidado!$AA$5:$AA$1000,P$5,Consolidado!$C$5:$C$1000,"Auditoría Interna")),"00")&amp;IF(_xlfn.MAXIFS(Consolidado!$B$5:$B$1000,Consolidado!$E$5:$E$1000,$B27,Consolidado!$AA$5:$AA$1000,P$5,Consolidado!$C$5:$C$1000,"Auditoría Interna")&lt;&gt;_xlfn.MINIFS(Consolidado!$B$5:$B$1000,Consolidado!$E$5:$E$1000,$B27,Consolidado!$AA$5:$AA$1000,P$5,Consolidado!$C$5:$C$1000,"Auditoría Interna")," y "&amp;TEXT(DAY(_xlfn.MAXIFS(Consolidado!$B$5:$B$1000,Consolidado!$E$5:$E$1000,$B27,Consolidado!$AA$5:$AA$1000,P$5,Consolidado!$C$5:$C$1000,"Auditoría Interna")),"00")&amp;"/"&amp;TEXT(MONTH(_xlfn.MAXIFS(Consolidado!$B$5:$B$1000,Consolidado!$E$5:$E$1000,$B27,Consolidado!$AA$5:$AA$1000,P$5,Consolidado!$C$5:$C$1000,"Auditoría Interna")),"00"),""),""),IF(SUMIFS(Consolidado!$AD$5:$AD$1000,Consolidado!$E$5:$E$1000,$B27,Consolidado!$AA$5:$AA$1000,P$5,Consolidado!$C$5:$C$1000,"Auditoría Externa")&gt;0,"Externa "&amp;TEXT(DAY(_xlfn.MINIFS(Consolidado!$B$5:$B$1000,Consolidado!$E$5:$E$1000,$B27,Consolidado!$AA$5:$AA$1000,P$5,Consolidado!$C$5:$C$1000,"Auditoría Externa")),"00")&amp;"/"&amp;TEXT(MONTH(_xlfn.MINIFS(Consolidado!$B$5:$B$1000,Consolidado!$E$5:$E$1000,$B27,Consolidado!$AA$5:$AA$1000,P$5,Consolidado!$C$5:$C$1000,"Auditoría Externa")),"00")&amp;IF(_xlfn.MAXIFS(Consolidado!$B$5:$B$1000,Consolidado!$E$5:$E$1000,$B27,Consolidado!$AA$5:$AA$1000,P$5,Consolidado!$C$5:$C$1000,"Auditoría Externa")&lt;&gt;_xlfn.MINIFS(Consolidado!$B$5:$B$1000,Consolidado!$E$5:$E$1000,$B27,Consolidado!$AA$5:$AA$1000,P$5,Consolidado!$C$5:$C$1000,"Auditoría Externa")," y "&amp;TEXT(DAY(_xlfn.MAXIFS(Consolidado!$B$5:$B$1000,Consolidado!$E$5:$E$1000,$B27,Consolidado!$AA$5:$AA$1000,P$5,Consolidado!$C$5:$C$1000,"Auditoría Externa")),"00")&amp;"/"&amp;TEXT(MONTH(_xlfn.MAXIFS(Consolidado!$B$5:$B$1000,Consolidado!$E$5:$E$1000,$B27,Consolidado!$AA$5:$AA$1000,P$5,Consolidado!$C$5:$C$1000,"Auditoría Externa")),"00"),""),""),IF(SUMIFS(Consolidado!$AD$5:$AD$1000,Consolidado!$E$5:$E$1000,$B27,Consolidado!$AA$5:$AA$1000,P$5,Consolidado!$C$5:$C$1000,"SSF")&gt;0,"SSF "&amp;TEXT(DAY(_xlfn.MINIFS(Consolidado!$B$5:$B$1000,Consolidado!$E$5:$E$1000,$B27,Consolidado!$AA$5:$AA$1000,P$5,Consolidado!$C$5:$C$1000,"SSF")),"00")&amp;"/"&amp;TEXT(MONTH(_xlfn.MINIFS(Consolidado!$B$5:$B$1000,Consolidado!$E$5:$E$1000,$B27,Consolidado!$AA$5:$AA$1000,P$5,Consolidado!$C$5:$C$1000,"SSF")),"00")&amp;IF(_xlfn.MAXIFS(Consolidado!$B$5:$B$1000,Consolidado!$E$5:$E$1000,$B27,Consolidado!$AA$5:$AA$1000,P$5,Consolidado!$C$5:$C$1000,"SSF")&lt;&gt;_xlfn.MINIFS(Consolidado!$B$5:$B$1000,Consolidado!$E$5:$E$1000,$B27,Consolidado!$AA$5:$AA$1000,P$5,Consolidado!$C$5:$C$1000,"SSF")," y "&amp;TEXT(DAY(_xlfn.MAXIFS(Consolidado!$B$5:$B$1000,Consolidado!$E$5:$E$1000,$B27,Consolidado!$AA$5:$AA$1000,P$5,Consolidado!$C$5:$C$1000,"SSF")),"00")&amp;"/"&amp;TEXT(MONTH(_xlfn.MAXIFS(Consolidado!$B$5:$B$1000,Consolidado!$E$5:$E$1000,$B27,Consolidado!$AA$5:$AA$1000,P$5,Consolidado!$C$5:$C$1000,"SSF")),"00"),""),""),IF(SUMIFS(Consolidado!$AD$5:$AD$1000,Consolidado!$E$5:$E$1000,$B27,Consolidado!$AA$5:$AA$1000,P$5,Consolidado!$C$5:$C$1000,"Comité de Supervisión")&gt;0,"Comité Sup. "&amp;TEXT(DAY(_xlfn.MINIFS(Consolidado!$B$5:$B$1000,Consolidado!$E$5:$E$1000,$B27,Consolidado!$AA$5:$AA$1000,P$5,Consolidado!$C$5:$C$1000,"Comité de Supervisión")),"00")&amp;"/"&amp;TEXT(MONTH(_xlfn.MINIFS(Consolidado!$B$5:$B$1000,Consolidado!$E$5:$E$1000,$B27,Consolidado!$AA$5:$AA$1000,P$5,Consolidado!$C$5:$C$1000,"Comité de Supervisión")),"00")&amp;IF(_xlfn.MAXIFS(Consolidado!$B$5:$B$1000,Consolidado!$E$5:$E$1000,$B27,Consolidado!$AA$5:$AA$1000,P$5,Consolidado!$C$5:$C$1000,"Comité de Supervisión")&lt;&gt;_xlfn.MINIFS(Consolidado!$B$5:$B$1000,Consolidado!$E$5:$E$1000,$B27,Consolidado!$AA$5:$AA$1000,P$5,Consolidado!$C$5:$C$1000,"Comité de Supervisión")," y "&amp;TEXT(DAY(_xlfn.MAXIFS(Consolidado!$B$5:$B$1000,Consolidado!$E$5:$E$1000,$B27,Consolidado!$AA$5:$AA$1000,P$5,Consolidado!$C$5:$C$1000,"Comité de Supervisión")),"00")&amp;"/"&amp;TEXT(MONTH(_xlfn.MAXIFS(Consolidado!$B$5:$B$1000,Consolidado!$E$5:$E$1000,$B27,Consolidado!$AA$5:$AA$1000,P$5,Consolidado!$C$5:$C$1000,"Comité de Supervisión")),"00"),""),""),IF(SUMIFS(Consolidado!$AD$5:$AD$1000,Consolidado!$E$5:$E$1000,$B27,Consolidado!$AA$5:$AA$1000,P$5,Consolidado!$C$5:$C$1000,"Consejo de Administración")&gt;0,"Consejo "&amp;TEXT(DAY(_xlfn.MINIFS(Consolidado!$B$5:$B$1000,Consolidado!$E$5:$E$1000,$B27,Consolidado!$AA$5:$AA$1000,P$5,Consolidado!$C$5:$C$1000,"Consejo de Administración")),"00")&amp;"/"&amp;TEXT(MONTH(_xlfn.MINIFS(Consolidado!$B$5:$B$1000,Consolidado!$E$5:$E$1000,$B27,Consolidado!$AA$5:$AA$1000,P$5,Consolidado!$C$5:$C$1000,"Consejo de Administración")),"00")&amp;IF(_xlfn.MAXIFS(Consolidado!$B$5:$B$1000,Consolidado!$E$5:$E$1000,$B27,Consolidado!$AA$5:$AA$1000,P$5,Consolidado!$C$5:$C$1000,"Consejo de Administración")&lt;&gt;_xlfn.MINIFS(Consolidado!$B$5:$B$1000,Consolidado!$E$5:$E$1000,$B27,Consolidado!$AA$5:$AA$1000,P$5,Consolidado!$C$5:$C$1000,"Consejo de Administración")," y "&amp;TEXT(DAY(_xlfn.MAXIFS(Consolidado!$B$5:$B$1000,Consolidado!$E$5:$E$1000,$B27,Consolidado!$AA$5:$AA$1000,P$5,Consolidado!$C$5:$C$1000,"Consejo de Administración")),"00")&amp;"/"&amp;TEXT(MONTH(_xlfn.MAXIFS(Consolidado!$B$5:$B$1000,Consolidado!$E$5:$E$1000,$B27,Consolidado!$AA$5:$AA$1000,P$5,Consolidado!$C$5:$C$1000,"Consejo de Administración")),"00"),""),""),IF(SUMIFS(Consolidado!$AD$5:$AD$1000,Consolidado!$E$5:$E$1000,$B27,Consolidado!$AA$5:$AA$1000,P$5,Consolidado!$C$5:$C$1000,"Otros")&gt;0,"Otros "&amp;TEXT(DAY(_xlfn.MINIFS(Consolidado!$B$5:$B$1000,Consolidado!$E$5:$E$1000,$B27,Consolidado!$AA$5:$AA$1000,P$5,Consolidado!$C$5:$C$1000,"Otros")),"00")&amp;"/"&amp;TEXT(MONTH(_xlfn.MINIFS(Consolidado!$B$5:$B$1000,Consolidado!$E$5:$E$1000,$B27,Consolidado!$AA$5:$AA$1000,P$5,Consolidado!$C$5:$C$1000,"Otros")),"00")&amp;IF(_xlfn.MAXIFS(Consolidado!$B$5:$B$1000,Consolidado!$E$5:$E$1000,$B27,Consolidado!$AA$5:$AA$1000,P$5,Consolidado!$C$5:$C$1000,"Otros")&lt;&gt;_xlfn.MINIFS(Consolidado!$B$5:$B$1000,Consolidado!$E$5:$E$1000,$B27,Consolidado!$AA$5:$AA$1000,P$5,Consolidado!$C$5:$C$1000,"Otros")," y "&amp;TEXT(DAY(_xlfn.MAXIFS(Consolidado!$B$5:$B$1000,Consolidado!$E$5:$E$1000,$B27,Consolidado!$AA$5:$AA$1000,P$5,Consolidado!$C$5:$C$1000,"Otros")),"00")&amp;"/"&amp;TEXT(MONTH(_xlfn.MAXIFS(Consolidado!$B$5:$B$1000,Consolidado!$E$5:$E$1000,$B27,Consolidado!$AA$5:$AA$1000,P$5,Consolidado!$C$5:$C$1000,"Otros")),"00"),""),""))</f>
        <v/>
      </c>
      <c r="Q27" s="37" t="str">
        <f aca="false">_xlfn.TEXTJOIN(" +"&amp;CHAR(10),TRUE(),IF(SUMIFS(Consolidado!$AD$5:$AD$1000,Consolidado!$E$5:$E$1000,$B27,Consolidado!$AA$5:$AA$1000,Q$5,Consolidado!$C$5:$C$1000,"Auditoría Interna")&gt;0,"Interna "&amp;TEXT(DAY(_xlfn.MINIFS(Consolidado!$B$5:$B$1000,Consolidado!$E$5:$E$1000,$B27,Consolidado!$AA$5:$AA$1000,Q$5,Consolidado!$C$5:$C$1000,"Auditoría Interna")),"00")&amp;"/"&amp;TEXT(MONTH(_xlfn.MINIFS(Consolidado!$B$5:$B$1000,Consolidado!$E$5:$E$1000,$B27,Consolidado!$AA$5:$AA$1000,Q$5,Consolidado!$C$5:$C$1000,"Auditoría Interna")),"00")&amp;IF(_xlfn.MAXIFS(Consolidado!$B$5:$B$1000,Consolidado!$E$5:$E$1000,$B27,Consolidado!$AA$5:$AA$1000,Q$5,Consolidado!$C$5:$C$1000,"Auditoría Interna")&lt;&gt;_xlfn.MINIFS(Consolidado!$B$5:$B$1000,Consolidado!$E$5:$E$1000,$B27,Consolidado!$AA$5:$AA$1000,Q$5,Consolidado!$C$5:$C$1000,"Auditoría Interna")," y "&amp;TEXT(DAY(_xlfn.MAXIFS(Consolidado!$B$5:$B$1000,Consolidado!$E$5:$E$1000,$B27,Consolidado!$AA$5:$AA$1000,Q$5,Consolidado!$C$5:$C$1000,"Auditoría Interna")),"00")&amp;"/"&amp;TEXT(MONTH(_xlfn.MAXIFS(Consolidado!$B$5:$B$1000,Consolidado!$E$5:$E$1000,$B27,Consolidado!$AA$5:$AA$1000,Q$5,Consolidado!$C$5:$C$1000,"Auditoría Interna")),"00"),""),""),IF(SUMIFS(Consolidado!$AD$5:$AD$1000,Consolidado!$E$5:$E$1000,$B27,Consolidado!$AA$5:$AA$1000,Q$5,Consolidado!$C$5:$C$1000,"Auditoría Externa")&gt;0,"Externa "&amp;TEXT(DAY(_xlfn.MINIFS(Consolidado!$B$5:$B$1000,Consolidado!$E$5:$E$1000,$B27,Consolidado!$AA$5:$AA$1000,Q$5,Consolidado!$C$5:$C$1000,"Auditoría Externa")),"00")&amp;"/"&amp;TEXT(MONTH(_xlfn.MINIFS(Consolidado!$B$5:$B$1000,Consolidado!$E$5:$E$1000,$B27,Consolidado!$AA$5:$AA$1000,Q$5,Consolidado!$C$5:$C$1000,"Auditoría Externa")),"00")&amp;IF(_xlfn.MAXIFS(Consolidado!$B$5:$B$1000,Consolidado!$E$5:$E$1000,$B27,Consolidado!$AA$5:$AA$1000,Q$5,Consolidado!$C$5:$C$1000,"Auditoría Externa")&lt;&gt;_xlfn.MINIFS(Consolidado!$B$5:$B$1000,Consolidado!$E$5:$E$1000,$B27,Consolidado!$AA$5:$AA$1000,Q$5,Consolidado!$C$5:$C$1000,"Auditoría Externa")," y "&amp;TEXT(DAY(_xlfn.MAXIFS(Consolidado!$B$5:$B$1000,Consolidado!$E$5:$E$1000,$B27,Consolidado!$AA$5:$AA$1000,Q$5,Consolidado!$C$5:$C$1000,"Auditoría Externa")),"00")&amp;"/"&amp;TEXT(MONTH(_xlfn.MAXIFS(Consolidado!$B$5:$B$1000,Consolidado!$E$5:$E$1000,$B27,Consolidado!$AA$5:$AA$1000,Q$5,Consolidado!$C$5:$C$1000,"Auditoría Externa")),"00"),""),""),IF(SUMIFS(Consolidado!$AD$5:$AD$1000,Consolidado!$E$5:$E$1000,$B27,Consolidado!$AA$5:$AA$1000,Q$5,Consolidado!$C$5:$C$1000,"SSF")&gt;0,"SSF "&amp;TEXT(DAY(_xlfn.MINIFS(Consolidado!$B$5:$B$1000,Consolidado!$E$5:$E$1000,$B27,Consolidado!$AA$5:$AA$1000,Q$5,Consolidado!$C$5:$C$1000,"SSF")),"00")&amp;"/"&amp;TEXT(MONTH(_xlfn.MINIFS(Consolidado!$B$5:$B$1000,Consolidado!$E$5:$E$1000,$B27,Consolidado!$AA$5:$AA$1000,Q$5,Consolidado!$C$5:$C$1000,"SSF")),"00")&amp;IF(_xlfn.MAXIFS(Consolidado!$B$5:$B$1000,Consolidado!$E$5:$E$1000,$B27,Consolidado!$AA$5:$AA$1000,Q$5,Consolidado!$C$5:$C$1000,"SSF")&lt;&gt;_xlfn.MINIFS(Consolidado!$B$5:$B$1000,Consolidado!$E$5:$E$1000,$B27,Consolidado!$AA$5:$AA$1000,Q$5,Consolidado!$C$5:$C$1000,"SSF")," y "&amp;TEXT(DAY(_xlfn.MAXIFS(Consolidado!$B$5:$B$1000,Consolidado!$E$5:$E$1000,$B27,Consolidado!$AA$5:$AA$1000,Q$5,Consolidado!$C$5:$C$1000,"SSF")),"00")&amp;"/"&amp;TEXT(MONTH(_xlfn.MAXIFS(Consolidado!$B$5:$B$1000,Consolidado!$E$5:$E$1000,$B27,Consolidado!$AA$5:$AA$1000,Q$5,Consolidado!$C$5:$C$1000,"SSF")),"00"),""),""),IF(SUMIFS(Consolidado!$AD$5:$AD$1000,Consolidado!$E$5:$E$1000,$B27,Consolidado!$AA$5:$AA$1000,Q$5,Consolidado!$C$5:$C$1000,"Comité de Supervisión")&gt;0,"Comité Sup. "&amp;TEXT(DAY(_xlfn.MINIFS(Consolidado!$B$5:$B$1000,Consolidado!$E$5:$E$1000,$B27,Consolidado!$AA$5:$AA$1000,Q$5,Consolidado!$C$5:$C$1000,"Comité de Supervisión")),"00")&amp;"/"&amp;TEXT(MONTH(_xlfn.MINIFS(Consolidado!$B$5:$B$1000,Consolidado!$E$5:$E$1000,$B27,Consolidado!$AA$5:$AA$1000,Q$5,Consolidado!$C$5:$C$1000,"Comité de Supervisión")),"00")&amp;IF(_xlfn.MAXIFS(Consolidado!$B$5:$B$1000,Consolidado!$E$5:$E$1000,$B27,Consolidado!$AA$5:$AA$1000,Q$5,Consolidado!$C$5:$C$1000,"Comité de Supervisión")&lt;&gt;_xlfn.MINIFS(Consolidado!$B$5:$B$1000,Consolidado!$E$5:$E$1000,$B27,Consolidado!$AA$5:$AA$1000,Q$5,Consolidado!$C$5:$C$1000,"Comité de Supervisión")," y "&amp;TEXT(DAY(_xlfn.MAXIFS(Consolidado!$B$5:$B$1000,Consolidado!$E$5:$E$1000,$B27,Consolidado!$AA$5:$AA$1000,Q$5,Consolidado!$C$5:$C$1000,"Comité de Supervisión")),"00")&amp;"/"&amp;TEXT(MONTH(_xlfn.MAXIFS(Consolidado!$B$5:$B$1000,Consolidado!$E$5:$E$1000,$B27,Consolidado!$AA$5:$AA$1000,Q$5,Consolidado!$C$5:$C$1000,"Comité de Supervisión")),"00"),""),""),IF(SUMIFS(Consolidado!$AD$5:$AD$1000,Consolidado!$E$5:$E$1000,$B27,Consolidado!$AA$5:$AA$1000,Q$5,Consolidado!$C$5:$C$1000,"Consejo de Administración")&gt;0,"Consejo "&amp;TEXT(DAY(_xlfn.MINIFS(Consolidado!$B$5:$B$1000,Consolidado!$E$5:$E$1000,$B27,Consolidado!$AA$5:$AA$1000,Q$5,Consolidado!$C$5:$C$1000,"Consejo de Administración")),"00")&amp;"/"&amp;TEXT(MONTH(_xlfn.MINIFS(Consolidado!$B$5:$B$1000,Consolidado!$E$5:$E$1000,$B27,Consolidado!$AA$5:$AA$1000,Q$5,Consolidado!$C$5:$C$1000,"Consejo de Administración")),"00")&amp;IF(_xlfn.MAXIFS(Consolidado!$B$5:$B$1000,Consolidado!$E$5:$E$1000,$B27,Consolidado!$AA$5:$AA$1000,Q$5,Consolidado!$C$5:$C$1000,"Consejo de Administración")&lt;&gt;_xlfn.MINIFS(Consolidado!$B$5:$B$1000,Consolidado!$E$5:$E$1000,$B27,Consolidado!$AA$5:$AA$1000,Q$5,Consolidado!$C$5:$C$1000,"Consejo de Administración")," y "&amp;TEXT(DAY(_xlfn.MAXIFS(Consolidado!$B$5:$B$1000,Consolidado!$E$5:$E$1000,$B27,Consolidado!$AA$5:$AA$1000,Q$5,Consolidado!$C$5:$C$1000,"Consejo de Administración")),"00")&amp;"/"&amp;TEXT(MONTH(_xlfn.MAXIFS(Consolidado!$B$5:$B$1000,Consolidado!$E$5:$E$1000,$B27,Consolidado!$AA$5:$AA$1000,Q$5,Consolidado!$C$5:$C$1000,"Consejo de Administración")),"00"),""),""),IF(SUMIFS(Consolidado!$AD$5:$AD$1000,Consolidado!$E$5:$E$1000,$B27,Consolidado!$AA$5:$AA$1000,Q$5,Consolidado!$C$5:$C$1000,"Otros")&gt;0,"Otros "&amp;TEXT(DAY(_xlfn.MINIFS(Consolidado!$B$5:$B$1000,Consolidado!$E$5:$E$1000,$B27,Consolidado!$AA$5:$AA$1000,Q$5,Consolidado!$C$5:$C$1000,"Otros")),"00")&amp;"/"&amp;TEXT(MONTH(_xlfn.MINIFS(Consolidado!$B$5:$B$1000,Consolidado!$E$5:$E$1000,$B27,Consolidado!$AA$5:$AA$1000,Q$5,Consolidado!$C$5:$C$1000,"Otros")),"00")&amp;IF(_xlfn.MAXIFS(Consolidado!$B$5:$B$1000,Consolidado!$E$5:$E$1000,$B27,Consolidado!$AA$5:$AA$1000,Q$5,Consolidado!$C$5:$C$1000,"Otros")&lt;&gt;_xlfn.MINIFS(Consolidado!$B$5:$B$1000,Consolidado!$E$5:$E$1000,$B27,Consolidado!$AA$5:$AA$1000,Q$5,Consolidado!$C$5:$C$1000,"Otros")," y "&amp;TEXT(DAY(_xlfn.MAXIFS(Consolidado!$B$5:$B$1000,Consolidado!$E$5:$E$1000,$B27,Consolidado!$AA$5:$AA$1000,Q$5,Consolidado!$C$5:$C$1000,"Otros")),"00")&amp;"/"&amp;TEXT(MONTH(_xlfn.MAXIFS(Consolidado!$B$5:$B$1000,Consolidado!$E$5:$E$1000,$B27,Consolidado!$AA$5:$AA$1000,Q$5,Consolidado!$C$5:$C$1000,"Otros")),"00"),""),""))</f>
        <v/>
      </c>
      <c r="R27" s="37" t="str">
        <f aca="false">_xlfn.TEXTJOIN(" +"&amp;CHAR(10),TRUE(),IF(SUMIFS(Consolidado!$AD$5:$AD$1000,Consolidado!$E$5:$E$1000,$B27,Consolidado!$AA$5:$AA$1000,R$5,Consolidado!$C$5:$C$1000,"Auditoría Interna")&gt;0,"Interna "&amp;TEXT(DAY(_xlfn.MINIFS(Consolidado!$B$5:$B$1000,Consolidado!$E$5:$E$1000,$B27,Consolidado!$AA$5:$AA$1000,R$5,Consolidado!$C$5:$C$1000,"Auditoría Interna")),"00")&amp;"/"&amp;TEXT(MONTH(_xlfn.MINIFS(Consolidado!$B$5:$B$1000,Consolidado!$E$5:$E$1000,$B27,Consolidado!$AA$5:$AA$1000,R$5,Consolidado!$C$5:$C$1000,"Auditoría Interna")),"00")&amp;IF(_xlfn.MAXIFS(Consolidado!$B$5:$B$1000,Consolidado!$E$5:$E$1000,$B27,Consolidado!$AA$5:$AA$1000,R$5,Consolidado!$C$5:$C$1000,"Auditoría Interna")&lt;&gt;_xlfn.MINIFS(Consolidado!$B$5:$B$1000,Consolidado!$E$5:$E$1000,$B27,Consolidado!$AA$5:$AA$1000,R$5,Consolidado!$C$5:$C$1000,"Auditoría Interna")," y "&amp;TEXT(DAY(_xlfn.MAXIFS(Consolidado!$B$5:$B$1000,Consolidado!$E$5:$E$1000,$B27,Consolidado!$AA$5:$AA$1000,R$5,Consolidado!$C$5:$C$1000,"Auditoría Interna")),"00")&amp;"/"&amp;TEXT(MONTH(_xlfn.MAXIFS(Consolidado!$B$5:$B$1000,Consolidado!$E$5:$E$1000,$B27,Consolidado!$AA$5:$AA$1000,R$5,Consolidado!$C$5:$C$1000,"Auditoría Interna")),"00"),""),""),IF(SUMIFS(Consolidado!$AD$5:$AD$1000,Consolidado!$E$5:$E$1000,$B27,Consolidado!$AA$5:$AA$1000,R$5,Consolidado!$C$5:$C$1000,"Auditoría Externa")&gt;0,"Externa "&amp;TEXT(DAY(_xlfn.MINIFS(Consolidado!$B$5:$B$1000,Consolidado!$E$5:$E$1000,$B27,Consolidado!$AA$5:$AA$1000,R$5,Consolidado!$C$5:$C$1000,"Auditoría Externa")),"00")&amp;"/"&amp;TEXT(MONTH(_xlfn.MINIFS(Consolidado!$B$5:$B$1000,Consolidado!$E$5:$E$1000,$B27,Consolidado!$AA$5:$AA$1000,R$5,Consolidado!$C$5:$C$1000,"Auditoría Externa")),"00")&amp;IF(_xlfn.MAXIFS(Consolidado!$B$5:$B$1000,Consolidado!$E$5:$E$1000,$B27,Consolidado!$AA$5:$AA$1000,R$5,Consolidado!$C$5:$C$1000,"Auditoría Externa")&lt;&gt;_xlfn.MINIFS(Consolidado!$B$5:$B$1000,Consolidado!$E$5:$E$1000,$B27,Consolidado!$AA$5:$AA$1000,R$5,Consolidado!$C$5:$C$1000,"Auditoría Externa")," y "&amp;TEXT(DAY(_xlfn.MAXIFS(Consolidado!$B$5:$B$1000,Consolidado!$E$5:$E$1000,$B27,Consolidado!$AA$5:$AA$1000,R$5,Consolidado!$C$5:$C$1000,"Auditoría Externa")),"00")&amp;"/"&amp;TEXT(MONTH(_xlfn.MAXIFS(Consolidado!$B$5:$B$1000,Consolidado!$E$5:$E$1000,$B27,Consolidado!$AA$5:$AA$1000,R$5,Consolidado!$C$5:$C$1000,"Auditoría Externa")),"00"),""),""),IF(SUMIFS(Consolidado!$AD$5:$AD$1000,Consolidado!$E$5:$E$1000,$B27,Consolidado!$AA$5:$AA$1000,R$5,Consolidado!$C$5:$C$1000,"SSF")&gt;0,"SSF "&amp;TEXT(DAY(_xlfn.MINIFS(Consolidado!$B$5:$B$1000,Consolidado!$E$5:$E$1000,$B27,Consolidado!$AA$5:$AA$1000,R$5,Consolidado!$C$5:$C$1000,"SSF")),"00")&amp;"/"&amp;TEXT(MONTH(_xlfn.MINIFS(Consolidado!$B$5:$B$1000,Consolidado!$E$5:$E$1000,$B27,Consolidado!$AA$5:$AA$1000,R$5,Consolidado!$C$5:$C$1000,"SSF")),"00")&amp;IF(_xlfn.MAXIFS(Consolidado!$B$5:$B$1000,Consolidado!$E$5:$E$1000,$B27,Consolidado!$AA$5:$AA$1000,R$5,Consolidado!$C$5:$C$1000,"SSF")&lt;&gt;_xlfn.MINIFS(Consolidado!$B$5:$B$1000,Consolidado!$E$5:$E$1000,$B27,Consolidado!$AA$5:$AA$1000,R$5,Consolidado!$C$5:$C$1000,"SSF")," y "&amp;TEXT(DAY(_xlfn.MAXIFS(Consolidado!$B$5:$B$1000,Consolidado!$E$5:$E$1000,$B27,Consolidado!$AA$5:$AA$1000,R$5,Consolidado!$C$5:$C$1000,"SSF")),"00")&amp;"/"&amp;TEXT(MONTH(_xlfn.MAXIFS(Consolidado!$B$5:$B$1000,Consolidado!$E$5:$E$1000,$B27,Consolidado!$AA$5:$AA$1000,R$5,Consolidado!$C$5:$C$1000,"SSF")),"00"),""),""),IF(SUMIFS(Consolidado!$AD$5:$AD$1000,Consolidado!$E$5:$E$1000,$B27,Consolidado!$AA$5:$AA$1000,R$5,Consolidado!$C$5:$C$1000,"Comité de Supervisión")&gt;0,"Comité Sup. "&amp;TEXT(DAY(_xlfn.MINIFS(Consolidado!$B$5:$B$1000,Consolidado!$E$5:$E$1000,$B27,Consolidado!$AA$5:$AA$1000,R$5,Consolidado!$C$5:$C$1000,"Comité de Supervisión")),"00")&amp;"/"&amp;TEXT(MONTH(_xlfn.MINIFS(Consolidado!$B$5:$B$1000,Consolidado!$E$5:$E$1000,$B27,Consolidado!$AA$5:$AA$1000,R$5,Consolidado!$C$5:$C$1000,"Comité de Supervisión")),"00")&amp;IF(_xlfn.MAXIFS(Consolidado!$B$5:$B$1000,Consolidado!$E$5:$E$1000,$B27,Consolidado!$AA$5:$AA$1000,R$5,Consolidado!$C$5:$C$1000,"Comité de Supervisión")&lt;&gt;_xlfn.MINIFS(Consolidado!$B$5:$B$1000,Consolidado!$E$5:$E$1000,$B27,Consolidado!$AA$5:$AA$1000,R$5,Consolidado!$C$5:$C$1000,"Comité de Supervisión")," y "&amp;TEXT(DAY(_xlfn.MAXIFS(Consolidado!$B$5:$B$1000,Consolidado!$E$5:$E$1000,$B27,Consolidado!$AA$5:$AA$1000,R$5,Consolidado!$C$5:$C$1000,"Comité de Supervisión")),"00")&amp;"/"&amp;TEXT(MONTH(_xlfn.MAXIFS(Consolidado!$B$5:$B$1000,Consolidado!$E$5:$E$1000,$B27,Consolidado!$AA$5:$AA$1000,R$5,Consolidado!$C$5:$C$1000,"Comité de Supervisión")),"00"),""),""),IF(SUMIFS(Consolidado!$AD$5:$AD$1000,Consolidado!$E$5:$E$1000,$B27,Consolidado!$AA$5:$AA$1000,R$5,Consolidado!$C$5:$C$1000,"Consejo de Administración")&gt;0,"Consejo "&amp;TEXT(DAY(_xlfn.MINIFS(Consolidado!$B$5:$B$1000,Consolidado!$E$5:$E$1000,$B27,Consolidado!$AA$5:$AA$1000,R$5,Consolidado!$C$5:$C$1000,"Consejo de Administración")),"00")&amp;"/"&amp;TEXT(MONTH(_xlfn.MINIFS(Consolidado!$B$5:$B$1000,Consolidado!$E$5:$E$1000,$B27,Consolidado!$AA$5:$AA$1000,R$5,Consolidado!$C$5:$C$1000,"Consejo de Administración")),"00")&amp;IF(_xlfn.MAXIFS(Consolidado!$B$5:$B$1000,Consolidado!$E$5:$E$1000,$B27,Consolidado!$AA$5:$AA$1000,R$5,Consolidado!$C$5:$C$1000,"Consejo de Administración")&lt;&gt;_xlfn.MINIFS(Consolidado!$B$5:$B$1000,Consolidado!$E$5:$E$1000,$B27,Consolidado!$AA$5:$AA$1000,R$5,Consolidado!$C$5:$C$1000,"Consejo de Administración")," y "&amp;TEXT(DAY(_xlfn.MAXIFS(Consolidado!$B$5:$B$1000,Consolidado!$E$5:$E$1000,$B27,Consolidado!$AA$5:$AA$1000,R$5,Consolidado!$C$5:$C$1000,"Consejo de Administración")),"00")&amp;"/"&amp;TEXT(MONTH(_xlfn.MAXIFS(Consolidado!$B$5:$B$1000,Consolidado!$E$5:$E$1000,$B27,Consolidado!$AA$5:$AA$1000,R$5,Consolidado!$C$5:$C$1000,"Consejo de Administración")),"00"),""),""),IF(SUMIFS(Consolidado!$AD$5:$AD$1000,Consolidado!$E$5:$E$1000,$B27,Consolidado!$AA$5:$AA$1000,R$5,Consolidado!$C$5:$C$1000,"Otros")&gt;0,"Otros "&amp;TEXT(DAY(_xlfn.MINIFS(Consolidado!$B$5:$B$1000,Consolidado!$E$5:$E$1000,$B27,Consolidado!$AA$5:$AA$1000,R$5,Consolidado!$C$5:$C$1000,"Otros")),"00")&amp;"/"&amp;TEXT(MONTH(_xlfn.MINIFS(Consolidado!$B$5:$B$1000,Consolidado!$E$5:$E$1000,$B27,Consolidado!$AA$5:$AA$1000,R$5,Consolidado!$C$5:$C$1000,"Otros")),"00")&amp;IF(_xlfn.MAXIFS(Consolidado!$B$5:$B$1000,Consolidado!$E$5:$E$1000,$B27,Consolidado!$AA$5:$AA$1000,R$5,Consolidado!$C$5:$C$1000,"Otros")&lt;&gt;_xlfn.MINIFS(Consolidado!$B$5:$B$1000,Consolidado!$E$5:$E$1000,$B27,Consolidado!$AA$5:$AA$1000,R$5,Consolidado!$C$5:$C$1000,"Otros")," y "&amp;TEXT(DAY(_xlfn.MAXIFS(Consolidado!$B$5:$B$1000,Consolidado!$E$5:$E$1000,$B27,Consolidado!$AA$5:$AA$1000,R$5,Consolidado!$C$5:$C$1000,"Otros")),"00")&amp;"/"&amp;TEXT(MONTH(_xlfn.MAXIFS(Consolidado!$B$5:$B$1000,Consolidado!$E$5:$E$1000,$B27,Consolidado!$AA$5:$AA$1000,R$5,Consolidado!$C$5:$C$1000,"Otros")),"00"),""),""))</f>
        <v/>
      </c>
    </row>
    <row r="28" customFormat="false" ht="61.5" hidden="true" customHeight="true" outlineLevel="0" collapsed="false">
      <c r="A28" s="31" t="n">
        <v>23</v>
      </c>
      <c r="B28" s="32" t="str">
        <f aca="false">Catálogos!C24</f>
        <v>Registro de accionistas</v>
      </c>
      <c r="C28" s="33" t="str">
        <f aca="false">Catálogos!D24</f>
        <v>NRP-37</v>
      </c>
      <c r="D28" s="17" t="n">
        <f aca="false">SUMIFS(Consolidado!$AD$5:$AD$1000,Consolidado!$E$5:$E$1000,B28,Consolidado!$H$5:$H$1000,$C$2)</f>
        <v>0</v>
      </c>
      <c r="E28" s="36" t="str">
        <f aca="false">IF(((SUMIFS(Consolidado!$AD$5:$AD$1000,Consolidado!$E$5:$E$1000,$B28,Consolidado!$C$5:$C$1000,"Auditoría Interna",Consolidado!$H$5:$H$1000,$C$2)&gt;0)+(SUMIFS(Consolidado!$AD$5:$AD$1000,Consolidado!$E$5:$E$1000,$B28,Consolidado!$C$5:$C$1000,"Auditoría Externa",Consolidado!$H$5:$H$1000,$C$2)&gt;0)+(SUMIFS(Consolidado!$AD$5:$AD$1000,Consolidado!$E$5:$E$1000,$B28,Consolidado!$C$5:$C$1000,"SSF",Consolidado!$H$5:$H$1000,$C$2)&gt;0)+(SUMIFS(Consolidado!$AD$5:$AD$1000,Consolidado!$E$5:$E$1000,$B28,Consolidado!$C$5:$C$1000,"Comité de Supervisión",Consolidado!$H$5:$H$1000,$C$2)&gt;0)+(SUMIFS(Consolidado!$AD$5:$AD$1000,Consolidado!$E$5:$E$1000,$B28,Consolidado!$C$5:$C$1000,"Consejo de Administración",Consolidado!$H$5:$H$1000,$C$2)&gt;0)+(SUMIFS(Consolidado!$AD$5:$AD$1000,Consolidado!$E$5:$E$1000,$B28,Consolidado!$C$5:$C$1000,"Otros",Consolidado!$H$5:$H$1000,$C$2)&gt;0))&gt;=2,"Sí","No")</f>
        <v>No</v>
      </c>
      <c r="F28" s="47" t="str">
        <f aca="false" t="array" ref="F28:F28">_xlfn.TEXTJOIN(CHAR(10),TRUE(),IF((Consolidado!$E$5:$E$1000=$B28)*(Consolidado!$H$5:$H$1000=$C$2),Consolidado!$AE$5:$AE$1000,""))</f>
        <v/>
      </c>
      <c r="G28" s="37" t="str">
        <f aca="false">_xlfn.TEXTJOIN(" +"&amp;CHAR(10),TRUE(),IF(SUMIFS(Consolidado!$AD$5:$AD$1000,Consolidado!$E$5:$E$1000,$B28,Consolidado!$AA$5:$AA$1000,G$5,Consolidado!$C$5:$C$1000,"Auditoría Interna")&gt;0,"Interna "&amp;TEXT(DAY(_xlfn.MINIFS(Consolidado!$B$5:$B$1000,Consolidado!$E$5:$E$1000,$B28,Consolidado!$AA$5:$AA$1000,G$5,Consolidado!$C$5:$C$1000,"Auditoría Interna")),"00")&amp;"/"&amp;TEXT(MONTH(_xlfn.MINIFS(Consolidado!$B$5:$B$1000,Consolidado!$E$5:$E$1000,$B28,Consolidado!$AA$5:$AA$1000,G$5,Consolidado!$C$5:$C$1000,"Auditoría Interna")),"00")&amp;IF(_xlfn.MAXIFS(Consolidado!$B$5:$B$1000,Consolidado!$E$5:$E$1000,$B28,Consolidado!$AA$5:$AA$1000,G$5,Consolidado!$C$5:$C$1000,"Auditoría Interna")&lt;&gt;_xlfn.MINIFS(Consolidado!$B$5:$B$1000,Consolidado!$E$5:$E$1000,$B28,Consolidado!$AA$5:$AA$1000,G$5,Consolidado!$C$5:$C$1000,"Auditoría Interna")," y "&amp;TEXT(DAY(_xlfn.MAXIFS(Consolidado!$B$5:$B$1000,Consolidado!$E$5:$E$1000,$B28,Consolidado!$AA$5:$AA$1000,G$5,Consolidado!$C$5:$C$1000,"Auditoría Interna")),"00")&amp;"/"&amp;TEXT(MONTH(_xlfn.MAXIFS(Consolidado!$B$5:$B$1000,Consolidado!$E$5:$E$1000,$B28,Consolidado!$AA$5:$AA$1000,G$5,Consolidado!$C$5:$C$1000,"Auditoría Interna")),"00"),""),""),IF(SUMIFS(Consolidado!$AD$5:$AD$1000,Consolidado!$E$5:$E$1000,$B28,Consolidado!$AA$5:$AA$1000,G$5,Consolidado!$C$5:$C$1000,"Auditoría Externa")&gt;0,"Externa "&amp;TEXT(DAY(_xlfn.MINIFS(Consolidado!$B$5:$B$1000,Consolidado!$E$5:$E$1000,$B28,Consolidado!$AA$5:$AA$1000,G$5,Consolidado!$C$5:$C$1000,"Auditoría Externa")),"00")&amp;"/"&amp;TEXT(MONTH(_xlfn.MINIFS(Consolidado!$B$5:$B$1000,Consolidado!$E$5:$E$1000,$B28,Consolidado!$AA$5:$AA$1000,G$5,Consolidado!$C$5:$C$1000,"Auditoría Externa")),"00")&amp;IF(_xlfn.MAXIFS(Consolidado!$B$5:$B$1000,Consolidado!$E$5:$E$1000,$B28,Consolidado!$AA$5:$AA$1000,G$5,Consolidado!$C$5:$C$1000,"Auditoría Externa")&lt;&gt;_xlfn.MINIFS(Consolidado!$B$5:$B$1000,Consolidado!$E$5:$E$1000,$B28,Consolidado!$AA$5:$AA$1000,G$5,Consolidado!$C$5:$C$1000,"Auditoría Externa")," y "&amp;TEXT(DAY(_xlfn.MAXIFS(Consolidado!$B$5:$B$1000,Consolidado!$E$5:$E$1000,$B28,Consolidado!$AA$5:$AA$1000,G$5,Consolidado!$C$5:$C$1000,"Auditoría Externa")),"00")&amp;"/"&amp;TEXT(MONTH(_xlfn.MAXIFS(Consolidado!$B$5:$B$1000,Consolidado!$E$5:$E$1000,$B28,Consolidado!$AA$5:$AA$1000,G$5,Consolidado!$C$5:$C$1000,"Auditoría Externa")),"00"),""),""),IF(SUMIFS(Consolidado!$AD$5:$AD$1000,Consolidado!$E$5:$E$1000,$B28,Consolidado!$AA$5:$AA$1000,G$5,Consolidado!$C$5:$C$1000,"SSF")&gt;0,"SSF "&amp;TEXT(DAY(_xlfn.MINIFS(Consolidado!$B$5:$B$1000,Consolidado!$E$5:$E$1000,$B28,Consolidado!$AA$5:$AA$1000,G$5,Consolidado!$C$5:$C$1000,"SSF")),"00")&amp;"/"&amp;TEXT(MONTH(_xlfn.MINIFS(Consolidado!$B$5:$B$1000,Consolidado!$E$5:$E$1000,$B28,Consolidado!$AA$5:$AA$1000,G$5,Consolidado!$C$5:$C$1000,"SSF")),"00")&amp;IF(_xlfn.MAXIFS(Consolidado!$B$5:$B$1000,Consolidado!$E$5:$E$1000,$B28,Consolidado!$AA$5:$AA$1000,G$5,Consolidado!$C$5:$C$1000,"SSF")&lt;&gt;_xlfn.MINIFS(Consolidado!$B$5:$B$1000,Consolidado!$E$5:$E$1000,$B28,Consolidado!$AA$5:$AA$1000,G$5,Consolidado!$C$5:$C$1000,"SSF")," y "&amp;TEXT(DAY(_xlfn.MAXIFS(Consolidado!$B$5:$B$1000,Consolidado!$E$5:$E$1000,$B28,Consolidado!$AA$5:$AA$1000,G$5,Consolidado!$C$5:$C$1000,"SSF")),"00")&amp;"/"&amp;TEXT(MONTH(_xlfn.MAXIFS(Consolidado!$B$5:$B$1000,Consolidado!$E$5:$E$1000,$B28,Consolidado!$AA$5:$AA$1000,G$5,Consolidado!$C$5:$C$1000,"SSF")),"00"),""),""),IF(SUMIFS(Consolidado!$AD$5:$AD$1000,Consolidado!$E$5:$E$1000,$B28,Consolidado!$AA$5:$AA$1000,G$5,Consolidado!$C$5:$C$1000,"Comité de Supervisión")&gt;0,"Comité Sup. "&amp;TEXT(DAY(_xlfn.MINIFS(Consolidado!$B$5:$B$1000,Consolidado!$E$5:$E$1000,$B28,Consolidado!$AA$5:$AA$1000,G$5,Consolidado!$C$5:$C$1000,"Comité de Supervisión")),"00")&amp;"/"&amp;TEXT(MONTH(_xlfn.MINIFS(Consolidado!$B$5:$B$1000,Consolidado!$E$5:$E$1000,$B28,Consolidado!$AA$5:$AA$1000,G$5,Consolidado!$C$5:$C$1000,"Comité de Supervisión")),"00")&amp;IF(_xlfn.MAXIFS(Consolidado!$B$5:$B$1000,Consolidado!$E$5:$E$1000,$B28,Consolidado!$AA$5:$AA$1000,G$5,Consolidado!$C$5:$C$1000,"Comité de Supervisión")&lt;&gt;_xlfn.MINIFS(Consolidado!$B$5:$B$1000,Consolidado!$E$5:$E$1000,$B28,Consolidado!$AA$5:$AA$1000,G$5,Consolidado!$C$5:$C$1000,"Comité de Supervisión")," y "&amp;TEXT(DAY(_xlfn.MAXIFS(Consolidado!$B$5:$B$1000,Consolidado!$E$5:$E$1000,$B28,Consolidado!$AA$5:$AA$1000,G$5,Consolidado!$C$5:$C$1000,"Comité de Supervisión")),"00")&amp;"/"&amp;TEXT(MONTH(_xlfn.MAXIFS(Consolidado!$B$5:$B$1000,Consolidado!$E$5:$E$1000,$B28,Consolidado!$AA$5:$AA$1000,G$5,Consolidado!$C$5:$C$1000,"Comité de Supervisión")),"00"),""),""),IF(SUMIFS(Consolidado!$AD$5:$AD$1000,Consolidado!$E$5:$E$1000,$B28,Consolidado!$AA$5:$AA$1000,G$5,Consolidado!$C$5:$C$1000,"Consejo de Administración")&gt;0,"Consejo "&amp;TEXT(DAY(_xlfn.MINIFS(Consolidado!$B$5:$B$1000,Consolidado!$E$5:$E$1000,$B28,Consolidado!$AA$5:$AA$1000,G$5,Consolidado!$C$5:$C$1000,"Consejo de Administración")),"00")&amp;"/"&amp;TEXT(MONTH(_xlfn.MINIFS(Consolidado!$B$5:$B$1000,Consolidado!$E$5:$E$1000,$B28,Consolidado!$AA$5:$AA$1000,G$5,Consolidado!$C$5:$C$1000,"Consejo de Administración")),"00")&amp;IF(_xlfn.MAXIFS(Consolidado!$B$5:$B$1000,Consolidado!$E$5:$E$1000,$B28,Consolidado!$AA$5:$AA$1000,G$5,Consolidado!$C$5:$C$1000,"Consejo de Administración")&lt;&gt;_xlfn.MINIFS(Consolidado!$B$5:$B$1000,Consolidado!$E$5:$E$1000,$B28,Consolidado!$AA$5:$AA$1000,G$5,Consolidado!$C$5:$C$1000,"Consejo de Administración")," y "&amp;TEXT(DAY(_xlfn.MAXIFS(Consolidado!$B$5:$B$1000,Consolidado!$E$5:$E$1000,$B28,Consolidado!$AA$5:$AA$1000,G$5,Consolidado!$C$5:$C$1000,"Consejo de Administración")),"00")&amp;"/"&amp;TEXT(MONTH(_xlfn.MAXIFS(Consolidado!$B$5:$B$1000,Consolidado!$E$5:$E$1000,$B28,Consolidado!$AA$5:$AA$1000,G$5,Consolidado!$C$5:$C$1000,"Consejo de Administración")),"00"),""),""),IF(SUMIFS(Consolidado!$AD$5:$AD$1000,Consolidado!$E$5:$E$1000,$B28,Consolidado!$AA$5:$AA$1000,G$5,Consolidado!$C$5:$C$1000,"Otros")&gt;0,"Otros "&amp;TEXT(DAY(_xlfn.MINIFS(Consolidado!$B$5:$B$1000,Consolidado!$E$5:$E$1000,$B28,Consolidado!$AA$5:$AA$1000,G$5,Consolidado!$C$5:$C$1000,"Otros")),"00")&amp;"/"&amp;TEXT(MONTH(_xlfn.MINIFS(Consolidado!$B$5:$B$1000,Consolidado!$E$5:$E$1000,$B28,Consolidado!$AA$5:$AA$1000,G$5,Consolidado!$C$5:$C$1000,"Otros")),"00")&amp;IF(_xlfn.MAXIFS(Consolidado!$B$5:$B$1000,Consolidado!$E$5:$E$1000,$B28,Consolidado!$AA$5:$AA$1000,G$5,Consolidado!$C$5:$C$1000,"Otros")&lt;&gt;_xlfn.MINIFS(Consolidado!$B$5:$B$1000,Consolidado!$E$5:$E$1000,$B28,Consolidado!$AA$5:$AA$1000,G$5,Consolidado!$C$5:$C$1000,"Otros")," y "&amp;TEXT(DAY(_xlfn.MAXIFS(Consolidado!$B$5:$B$1000,Consolidado!$E$5:$E$1000,$B28,Consolidado!$AA$5:$AA$1000,G$5,Consolidado!$C$5:$C$1000,"Otros")),"00")&amp;"/"&amp;TEXT(MONTH(_xlfn.MAXIFS(Consolidado!$B$5:$B$1000,Consolidado!$E$5:$E$1000,$B28,Consolidado!$AA$5:$AA$1000,G$5,Consolidado!$C$5:$C$1000,"Otros")),"00"),""),""))</f>
        <v/>
      </c>
      <c r="H28" s="37" t="str">
        <f aca="false">_xlfn.TEXTJOIN(" +"&amp;CHAR(10),TRUE(),IF(SUMIFS(Consolidado!$AD$5:$AD$1000,Consolidado!$E$5:$E$1000,$B28,Consolidado!$AA$5:$AA$1000,H$5,Consolidado!$C$5:$C$1000,"Auditoría Interna")&gt;0,"Interna "&amp;TEXT(DAY(_xlfn.MINIFS(Consolidado!$B$5:$B$1000,Consolidado!$E$5:$E$1000,$B28,Consolidado!$AA$5:$AA$1000,H$5,Consolidado!$C$5:$C$1000,"Auditoría Interna")),"00")&amp;"/"&amp;TEXT(MONTH(_xlfn.MINIFS(Consolidado!$B$5:$B$1000,Consolidado!$E$5:$E$1000,$B28,Consolidado!$AA$5:$AA$1000,H$5,Consolidado!$C$5:$C$1000,"Auditoría Interna")),"00")&amp;IF(_xlfn.MAXIFS(Consolidado!$B$5:$B$1000,Consolidado!$E$5:$E$1000,$B28,Consolidado!$AA$5:$AA$1000,H$5,Consolidado!$C$5:$C$1000,"Auditoría Interna")&lt;&gt;_xlfn.MINIFS(Consolidado!$B$5:$B$1000,Consolidado!$E$5:$E$1000,$B28,Consolidado!$AA$5:$AA$1000,H$5,Consolidado!$C$5:$C$1000,"Auditoría Interna")," y "&amp;TEXT(DAY(_xlfn.MAXIFS(Consolidado!$B$5:$B$1000,Consolidado!$E$5:$E$1000,$B28,Consolidado!$AA$5:$AA$1000,H$5,Consolidado!$C$5:$C$1000,"Auditoría Interna")),"00")&amp;"/"&amp;TEXT(MONTH(_xlfn.MAXIFS(Consolidado!$B$5:$B$1000,Consolidado!$E$5:$E$1000,$B28,Consolidado!$AA$5:$AA$1000,H$5,Consolidado!$C$5:$C$1000,"Auditoría Interna")),"00"),""),""),IF(SUMIFS(Consolidado!$AD$5:$AD$1000,Consolidado!$E$5:$E$1000,$B28,Consolidado!$AA$5:$AA$1000,H$5,Consolidado!$C$5:$C$1000,"Auditoría Externa")&gt;0,"Externa "&amp;TEXT(DAY(_xlfn.MINIFS(Consolidado!$B$5:$B$1000,Consolidado!$E$5:$E$1000,$B28,Consolidado!$AA$5:$AA$1000,H$5,Consolidado!$C$5:$C$1000,"Auditoría Externa")),"00")&amp;"/"&amp;TEXT(MONTH(_xlfn.MINIFS(Consolidado!$B$5:$B$1000,Consolidado!$E$5:$E$1000,$B28,Consolidado!$AA$5:$AA$1000,H$5,Consolidado!$C$5:$C$1000,"Auditoría Externa")),"00")&amp;IF(_xlfn.MAXIFS(Consolidado!$B$5:$B$1000,Consolidado!$E$5:$E$1000,$B28,Consolidado!$AA$5:$AA$1000,H$5,Consolidado!$C$5:$C$1000,"Auditoría Externa")&lt;&gt;_xlfn.MINIFS(Consolidado!$B$5:$B$1000,Consolidado!$E$5:$E$1000,$B28,Consolidado!$AA$5:$AA$1000,H$5,Consolidado!$C$5:$C$1000,"Auditoría Externa")," y "&amp;TEXT(DAY(_xlfn.MAXIFS(Consolidado!$B$5:$B$1000,Consolidado!$E$5:$E$1000,$B28,Consolidado!$AA$5:$AA$1000,H$5,Consolidado!$C$5:$C$1000,"Auditoría Externa")),"00")&amp;"/"&amp;TEXT(MONTH(_xlfn.MAXIFS(Consolidado!$B$5:$B$1000,Consolidado!$E$5:$E$1000,$B28,Consolidado!$AA$5:$AA$1000,H$5,Consolidado!$C$5:$C$1000,"Auditoría Externa")),"00"),""),""),IF(SUMIFS(Consolidado!$AD$5:$AD$1000,Consolidado!$E$5:$E$1000,$B28,Consolidado!$AA$5:$AA$1000,H$5,Consolidado!$C$5:$C$1000,"SSF")&gt;0,"SSF "&amp;TEXT(DAY(_xlfn.MINIFS(Consolidado!$B$5:$B$1000,Consolidado!$E$5:$E$1000,$B28,Consolidado!$AA$5:$AA$1000,H$5,Consolidado!$C$5:$C$1000,"SSF")),"00")&amp;"/"&amp;TEXT(MONTH(_xlfn.MINIFS(Consolidado!$B$5:$B$1000,Consolidado!$E$5:$E$1000,$B28,Consolidado!$AA$5:$AA$1000,H$5,Consolidado!$C$5:$C$1000,"SSF")),"00")&amp;IF(_xlfn.MAXIFS(Consolidado!$B$5:$B$1000,Consolidado!$E$5:$E$1000,$B28,Consolidado!$AA$5:$AA$1000,H$5,Consolidado!$C$5:$C$1000,"SSF")&lt;&gt;_xlfn.MINIFS(Consolidado!$B$5:$B$1000,Consolidado!$E$5:$E$1000,$B28,Consolidado!$AA$5:$AA$1000,H$5,Consolidado!$C$5:$C$1000,"SSF")," y "&amp;TEXT(DAY(_xlfn.MAXIFS(Consolidado!$B$5:$B$1000,Consolidado!$E$5:$E$1000,$B28,Consolidado!$AA$5:$AA$1000,H$5,Consolidado!$C$5:$C$1000,"SSF")),"00")&amp;"/"&amp;TEXT(MONTH(_xlfn.MAXIFS(Consolidado!$B$5:$B$1000,Consolidado!$E$5:$E$1000,$B28,Consolidado!$AA$5:$AA$1000,H$5,Consolidado!$C$5:$C$1000,"SSF")),"00"),""),""),IF(SUMIFS(Consolidado!$AD$5:$AD$1000,Consolidado!$E$5:$E$1000,$B28,Consolidado!$AA$5:$AA$1000,H$5,Consolidado!$C$5:$C$1000,"Comité de Supervisión")&gt;0,"Comité Sup. "&amp;TEXT(DAY(_xlfn.MINIFS(Consolidado!$B$5:$B$1000,Consolidado!$E$5:$E$1000,$B28,Consolidado!$AA$5:$AA$1000,H$5,Consolidado!$C$5:$C$1000,"Comité de Supervisión")),"00")&amp;"/"&amp;TEXT(MONTH(_xlfn.MINIFS(Consolidado!$B$5:$B$1000,Consolidado!$E$5:$E$1000,$B28,Consolidado!$AA$5:$AA$1000,H$5,Consolidado!$C$5:$C$1000,"Comité de Supervisión")),"00")&amp;IF(_xlfn.MAXIFS(Consolidado!$B$5:$B$1000,Consolidado!$E$5:$E$1000,$B28,Consolidado!$AA$5:$AA$1000,H$5,Consolidado!$C$5:$C$1000,"Comité de Supervisión")&lt;&gt;_xlfn.MINIFS(Consolidado!$B$5:$B$1000,Consolidado!$E$5:$E$1000,$B28,Consolidado!$AA$5:$AA$1000,H$5,Consolidado!$C$5:$C$1000,"Comité de Supervisión")," y "&amp;TEXT(DAY(_xlfn.MAXIFS(Consolidado!$B$5:$B$1000,Consolidado!$E$5:$E$1000,$B28,Consolidado!$AA$5:$AA$1000,H$5,Consolidado!$C$5:$C$1000,"Comité de Supervisión")),"00")&amp;"/"&amp;TEXT(MONTH(_xlfn.MAXIFS(Consolidado!$B$5:$B$1000,Consolidado!$E$5:$E$1000,$B28,Consolidado!$AA$5:$AA$1000,H$5,Consolidado!$C$5:$C$1000,"Comité de Supervisión")),"00"),""),""),IF(SUMIFS(Consolidado!$AD$5:$AD$1000,Consolidado!$E$5:$E$1000,$B28,Consolidado!$AA$5:$AA$1000,H$5,Consolidado!$C$5:$C$1000,"Consejo de Administración")&gt;0,"Consejo "&amp;TEXT(DAY(_xlfn.MINIFS(Consolidado!$B$5:$B$1000,Consolidado!$E$5:$E$1000,$B28,Consolidado!$AA$5:$AA$1000,H$5,Consolidado!$C$5:$C$1000,"Consejo de Administración")),"00")&amp;"/"&amp;TEXT(MONTH(_xlfn.MINIFS(Consolidado!$B$5:$B$1000,Consolidado!$E$5:$E$1000,$B28,Consolidado!$AA$5:$AA$1000,H$5,Consolidado!$C$5:$C$1000,"Consejo de Administración")),"00")&amp;IF(_xlfn.MAXIFS(Consolidado!$B$5:$B$1000,Consolidado!$E$5:$E$1000,$B28,Consolidado!$AA$5:$AA$1000,H$5,Consolidado!$C$5:$C$1000,"Consejo de Administración")&lt;&gt;_xlfn.MINIFS(Consolidado!$B$5:$B$1000,Consolidado!$E$5:$E$1000,$B28,Consolidado!$AA$5:$AA$1000,H$5,Consolidado!$C$5:$C$1000,"Consejo de Administración")," y "&amp;TEXT(DAY(_xlfn.MAXIFS(Consolidado!$B$5:$B$1000,Consolidado!$E$5:$E$1000,$B28,Consolidado!$AA$5:$AA$1000,H$5,Consolidado!$C$5:$C$1000,"Consejo de Administración")),"00")&amp;"/"&amp;TEXT(MONTH(_xlfn.MAXIFS(Consolidado!$B$5:$B$1000,Consolidado!$E$5:$E$1000,$B28,Consolidado!$AA$5:$AA$1000,H$5,Consolidado!$C$5:$C$1000,"Consejo de Administración")),"00"),""),""),IF(SUMIFS(Consolidado!$AD$5:$AD$1000,Consolidado!$E$5:$E$1000,$B28,Consolidado!$AA$5:$AA$1000,H$5,Consolidado!$C$5:$C$1000,"Otros")&gt;0,"Otros "&amp;TEXT(DAY(_xlfn.MINIFS(Consolidado!$B$5:$B$1000,Consolidado!$E$5:$E$1000,$B28,Consolidado!$AA$5:$AA$1000,H$5,Consolidado!$C$5:$C$1000,"Otros")),"00")&amp;"/"&amp;TEXT(MONTH(_xlfn.MINIFS(Consolidado!$B$5:$B$1000,Consolidado!$E$5:$E$1000,$B28,Consolidado!$AA$5:$AA$1000,H$5,Consolidado!$C$5:$C$1000,"Otros")),"00")&amp;IF(_xlfn.MAXIFS(Consolidado!$B$5:$B$1000,Consolidado!$E$5:$E$1000,$B28,Consolidado!$AA$5:$AA$1000,H$5,Consolidado!$C$5:$C$1000,"Otros")&lt;&gt;_xlfn.MINIFS(Consolidado!$B$5:$B$1000,Consolidado!$E$5:$E$1000,$B28,Consolidado!$AA$5:$AA$1000,H$5,Consolidado!$C$5:$C$1000,"Otros")," y "&amp;TEXT(DAY(_xlfn.MAXIFS(Consolidado!$B$5:$B$1000,Consolidado!$E$5:$E$1000,$B28,Consolidado!$AA$5:$AA$1000,H$5,Consolidado!$C$5:$C$1000,"Otros")),"00")&amp;"/"&amp;TEXT(MONTH(_xlfn.MAXIFS(Consolidado!$B$5:$B$1000,Consolidado!$E$5:$E$1000,$B28,Consolidado!$AA$5:$AA$1000,H$5,Consolidado!$C$5:$C$1000,"Otros")),"00"),""),""))</f>
        <v/>
      </c>
      <c r="I28" s="37" t="str">
        <f aca="false">_xlfn.TEXTJOIN(" +"&amp;CHAR(10),TRUE(),IF(SUMIFS(Consolidado!$AD$5:$AD$1000,Consolidado!$E$5:$E$1000,$B28,Consolidado!$AA$5:$AA$1000,I$5,Consolidado!$C$5:$C$1000,"Auditoría Interna")&gt;0,"Interna "&amp;TEXT(DAY(_xlfn.MINIFS(Consolidado!$B$5:$B$1000,Consolidado!$E$5:$E$1000,$B28,Consolidado!$AA$5:$AA$1000,I$5,Consolidado!$C$5:$C$1000,"Auditoría Interna")),"00")&amp;"/"&amp;TEXT(MONTH(_xlfn.MINIFS(Consolidado!$B$5:$B$1000,Consolidado!$E$5:$E$1000,$B28,Consolidado!$AA$5:$AA$1000,I$5,Consolidado!$C$5:$C$1000,"Auditoría Interna")),"00")&amp;IF(_xlfn.MAXIFS(Consolidado!$B$5:$B$1000,Consolidado!$E$5:$E$1000,$B28,Consolidado!$AA$5:$AA$1000,I$5,Consolidado!$C$5:$C$1000,"Auditoría Interna")&lt;&gt;_xlfn.MINIFS(Consolidado!$B$5:$B$1000,Consolidado!$E$5:$E$1000,$B28,Consolidado!$AA$5:$AA$1000,I$5,Consolidado!$C$5:$C$1000,"Auditoría Interna")," y "&amp;TEXT(DAY(_xlfn.MAXIFS(Consolidado!$B$5:$B$1000,Consolidado!$E$5:$E$1000,$B28,Consolidado!$AA$5:$AA$1000,I$5,Consolidado!$C$5:$C$1000,"Auditoría Interna")),"00")&amp;"/"&amp;TEXT(MONTH(_xlfn.MAXIFS(Consolidado!$B$5:$B$1000,Consolidado!$E$5:$E$1000,$B28,Consolidado!$AA$5:$AA$1000,I$5,Consolidado!$C$5:$C$1000,"Auditoría Interna")),"00"),""),""),IF(SUMIFS(Consolidado!$AD$5:$AD$1000,Consolidado!$E$5:$E$1000,$B28,Consolidado!$AA$5:$AA$1000,I$5,Consolidado!$C$5:$C$1000,"Auditoría Externa")&gt;0,"Externa "&amp;TEXT(DAY(_xlfn.MINIFS(Consolidado!$B$5:$B$1000,Consolidado!$E$5:$E$1000,$B28,Consolidado!$AA$5:$AA$1000,I$5,Consolidado!$C$5:$C$1000,"Auditoría Externa")),"00")&amp;"/"&amp;TEXT(MONTH(_xlfn.MINIFS(Consolidado!$B$5:$B$1000,Consolidado!$E$5:$E$1000,$B28,Consolidado!$AA$5:$AA$1000,I$5,Consolidado!$C$5:$C$1000,"Auditoría Externa")),"00")&amp;IF(_xlfn.MAXIFS(Consolidado!$B$5:$B$1000,Consolidado!$E$5:$E$1000,$B28,Consolidado!$AA$5:$AA$1000,I$5,Consolidado!$C$5:$C$1000,"Auditoría Externa")&lt;&gt;_xlfn.MINIFS(Consolidado!$B$5:$B$1000,Consolidado!$E$5:$E$1000,$B28,Consolidado!$AA$5:$AA$1000,I$5,Consolidado!$C$5:$C$1000,"Auditoría Externa")," y "&amp;TEXT(DAY(_xlfn.MAXIFS(Consolidado!$B$5:$B$1000,Consolidado!$E$5:$E$1000,$B28,Consolidado!$AA$5:$AA$1000,I$5,Consolidado!$C$5:$C$1000,"Auditoría Externa")),"00")&amp;"/"&amp;TEXT(MONTH(_xlfn.MAXIFS(Consolidado!$B$5:$B$1000,Consolidado!$E$5:$E$1000,$B28,Consolidado!$AA$5:$AA$1000,I$5,Consolidado!$C$5:$C$1000,"Auditoría Externa")),"00"),""),""),IF(SUMIFS(Consolidado!$AD$5:$AD$1000,Consolidado!$E$5:$E$1000,$B28,Consolidado!$AA$5:$AA$1000,I$5,Consolidado!$C$5:$C$1000,"SSF")&gt;0,"SSF "&amp;TEXT(DAY(_xlfn.MINIFS(Consolidado!$B$5:$B$1000,Consolidado!$E$5:$E$1000,$B28,Consolidado!$AA$5:$AA$1000,I$5,Consolidado!$C$5:$C$1000,"SSF")),"00")&amp;"/"&amp;TEXT(MONTH(_xlfn.MINIFS(Consolidado!$B$5:$B$1000,Consolidado!$E$5:$E$1000,$B28,Consolidado!$AA$5:$AA$1000,I$5,Consolidado!$C$5:$C$1000,"SSF")),"00")&amp;IF(_xlfn.MAXIFS(Consolidado!$B$5:$B$1000,Consolidado!$E$5:$E$1000,$B28,Consolidado!$AA$5:$AA$1000,I$5,Consolidado!$C$5:$C$1000,"SSF")&lt;&gt;_xlfn.MINIFS(Consolidado!$B$5:$B$1000,Consolidado!$E$5:$E$1000,$B28,Consolidado!$AA$5:$AA$1000,I$5,Consolidado!$C$5:$C$1000,"SSF")," y "&amp;TEXT(DAY(_xlfn.MAXIFS(Consolidado!$B$5:$B$1000,Consolidado!$E$5:$E$1000,$B28,Consolidado!$AA$5:$AA$1000,I$5,Consolidado!$C$5:$C$1000,"SSF")),"00")&amp;"/"&amp;TEXT(MONTH(_xlfn.MAXIFS(Consolidado!$B$5:$B$1000,Consolidado!$E$5:$E$1000,$B28,Consolidado!$AA$5:$AA$1000,I$5,Consolidado!$C$5:$C$1000,"SSF")),"00"),""),""),IF(SUMIFS(Consolidado!$AD$5:$AD$1000,Consolidado!$E$5:$E$1000,$B28,Consolidado!$AA$5:$AA$1000,I$5,Consolidado!$C$5:$C$1000,"Comité de Supervisión")&gt;0,"Comité Sup. "&amp;TEXT(DAY(_xlfn.MINIFS(Consolidado!$B$5:$B$1000,Consolidado!$E$5:$E$1000,$B28,Consolidado!$AA$5:$AA$1000,I$5,Consolidado!$C$5:$C$1000,"Comité de Supervisión")),"00")&amp;"/"&amp;TEXT(MONTH(_xlfn.MINIFS(Consolidado!$B$5:$B$1000,Consolidado!$E$5:$E$1000,$B28,Consolidado!$AA$5:$AA$1000,I$5,Consolidado!$C$5:$C$1000,"Comité de Supervisión")),"00")&amp;IF(_xlfn.MAXIFS(Consolidado!$B$5:$B$1000,Consolidado!$E$5:$E$1000,$B28,Consolidado!$AA$5:$AA$1000,I$5,Consolidado!$C$5:$C$1000,"Comité de Supervisión")&lt;&gt;_xlfn.MINIFS(Consolidado!$B$5:$B$1000,Consolidado!$E$5:$E$1000,$B28,Consolidado!$AA$5:$AA$1000,I$5,Consolidado!$C$5:$C$1000,"Comité de Supervisión")," y "&amp;TEXT(DAY(_xlfn.MAXIFS(Consolidado!$B$5:$B$1000,Consolidado!$E$5:$E$1000,$B28,Consolidado!$AA$5:$AA$1000,I$5,Consolidado!$C$5:$C$1000,"Comité de Supervisión")),"00")&amp;"/"&amp;TEXT(MONTH(_xlfn.MAXIFS(Consolidado!$B$5:$B$1000,Consolidado!$E$5:$E$1000,$B28,Consolidado!$AA$5:$AA$1000,I$5,Consolidado!$C$5:$C$1000,"Comité de Supervisión")),"00"),""),""),IF(SUMIFS(Consolidado!$AD$5:$AD$1000,Consolidado!$E$5:$E$1000,$B28,Consolidado!$AA$5:$AA$1000,I$5,Consolidado!$C$5:$C$1000,"Consejo de Administración")&gt;0,"Consejo "&amp;TEXT(DAY(_xlfn.MINIFS(Consolidado!$B$5:$B$1000,Consolidado!$E$5:$E$1000,$B28,Consolidado!$AA$5:$AA$1000,I$5,Consolidado!$C$5:$C$1000,"Consejo de Administración")),"00")&amp;"/"&amp;TEXT(MONTH(_xlfn.MINIFS(Consolidado!$B$5:$B$1000,Consolidado!$E$5:$E$1000,$B28,Consolidado!$AA$5:$AA$1000,I$5,Consolidado!$C$5:$C$1000,"Consejo de Administración")),"00")&amp;IF(_xlfn.MAXIFS(Consolidado!$B$5:$B$1000,Consolidado!$E$5:$E$1000,$B28,Consolidado!$AA$5:$AA$1000,I$5,Consolidado!$C$5:$C$1000,"Consejo de Administración")&lt;&gt;_xlfn.MINIFS(Consolidado!$B$5:$B$1000,Consolidado!$E$5:$E$1000,$B28,Consolidado!$AA$5:$AA$1000,I$5,Consolidado!$C$5:$C$1000,"Consejo de Administración")," y "&amp;TEXT(DAY(_xlfn.MAXIFS(Consolidado!$B$5:$B$1000,Consolidado!$E$5:$E$1000,$B28,Consolidado!$AA$5:$AA$1000,I$5,Consolidado!$C$5:$C$1000,"Consejo de Administración")),"00")&amp;"/"&amp;TEXT(MONTH(_xlfn.MAXIFS(Consolidado!$B$5:$B$1000,Consolidado!$E$5:$E$1000,$B28,Consolidado!$AA$5:$AA$1000,I$5,Consolidado!$C$5:$C$1000,"Consejo de Administración")),"00"),""),""),IF(SUMIFS(Consolidado!$AD$5:$AD$1000,Consolidado!$E$5:$E$1000,$B28,Consolidado!$AA$5:$AA$1000,I$5,Consolidado!$C$5:$C$1000,"Otros")&gt;0,"Otros "&amp;TEXT(DAY(_xlfn.MINIFS(Consolidado!$B$5:$B$1000,Consolidado!$E$5:$E$1000,$B28,Consolidado!$AA$5:$AA$1000,I$5,Consolidado!$C$5:$C$1000,"Otros")),"00")&amp;"/"&amp;TEXT(MONTH(_xlfn.MINIFS(Consolidado!$B$5:$B$1000,Consolidado!$E$5:$E$1000,$B28,Consolidado!$AA$5:$AA$1000,I$5,Consolidado!$C$5:$C$1000,"Otros")),"00")&amp;IF(_xlfn.MAXIFS(Consolidado!$B$5:$B$1000,Consolidado!$E$5:$E$1000,$B28,Consolidado!$AA$5:$AA$1000,I$5,Consolidado!$C$5:$C$1000,"Otros")&lt;&gt;_xlfn.MINIFS(Consolidado!$B$5:$B$1000,Consolidado!$E$5:$E$1000,$B28,Consolidado!$AA$5:$AA$1000,I$5,Consolidado!$C$5:$C$1000,"Otros")," y "&amp;TEXT(DAY(_xlfn.MAXIFS(Consolidado!$B$5:$B$1000,Consolidado!$E$5:$E$1000,$B28,Consolidado!$AA$5:$AA$1000,I$5,Consolidado!$C$5:$C$1000,"Otros")),"00")&amp;"/"&amp;TEXT(MONTH(_xlfn.MAXIFS(Consolidado!$B$5:$B$1000,Consolidado!$E$5:$E$1000,$B28,Consolidado!$AA$5:$AA$1000,I$5,Consolidado!$C$5:$C$1000,"Otros")),"00"),""),""))</f>
        <v/>
      </c>
      <c r="J28" s="37" t="str">
        <f aca="false">_xlfn.TEXTJOIN(" +"&amp;CHAR(10),TRUE(),IF(SUMIFS(Consolidado!$AD$5:$AD$1000,Consolidado!$E$5:$E$1000,$B28,Consolidado!$AA$5:$AA$1000,J$5,Consolidado!$C$5:$C$1000,"Auditoría Interna")&gt;0,"Interna "&amp;TEXT(DAY(_xlfn.MINIFS(Consolidado!$B$5:$B$1000,Consolidado!$E$5:$E$1000,$B28,Consolidado!$AA$5:$AA$1000,J$5,Consolidado!$C$5:$C$1000,"Auditoría Interna")),"00")&amp;"/"&amp;TEXT(MONTH(_xlfn.MINIFS(Consolidado!$B$5:$B$1000,Consolidado!$E$5:$E$1000,$B28,Consolidado!$AA$5:$AA$1000,J$5,Consolidado!$C$5:$C$1000,"Auditoría Interna")),"00")&amp;IF(_xlfn.MAXIFS(Consolidado!$B$5:$B$1000,Consolidado!$E$5:$E$1000,$B28,Consolidado!$AA$5:$AA$1000,J$5,Consolidado!$C$5:$C$1000,"Auditoría Interna")&lt;&gt;_xlfn.MINIFS(Consolidado!$B$5:$B$1000,Consolidado!$E$5:$E$1000,$B28,Consolidado!$AA$5:$AA$1000,J$5,Consolidado!$C$5:$C$1000,"Auditoría Interna")," y "&amp;TEXT(DAY(_xlfn.MAXIFS(Consolidado!$B$5:$B$1000,Consolidado!$E$5:$E$1000,$B28,Consolidado!$AA$5:$AA$1000,J$5,Consolidado!$C$5:$C$1000,"Auditoría Interna")),"00")&amp;"/"&amp;TEXT(MONTH(_xlfn.MAXIFS(Consolidado!$B$5:$B$1000,Consolidado!$E$5:$E$1000,$B28,Consolidado!$AA$5:$AA$1000,J$5,Consolidado!$C$5:$C$1000,"Auditoría Interna")),"00"),""),""),IF(SUMIFS(Consolidado!$AD$5:$AD$1000,Consolidado!$E$5:$E$1000,$B28,Consolidado!$AA$5:$AA$1000,J$5,Consolidado!$C$5:$C$1000,"Auditoría Externa")&gt;0,"Externa "&amp;TEXT(DAY(_xlfn.MINIFS(Consolidado!$B$5:$B$1000,Consolidado!$E$5:$E$1000,$B28,Consolidado!$AA$5:$AA$1000,J$5,Consolidado!$C$5:$C$1000,"Auditoría Externa")),"00")&amp;"/"&amp;TEXT(MONTH(_xlfn.MINIFS(Consolidado!$B$5:$B$1000,Consolidado!$E$5:$E$1000,$B28,Consolidado!$AA$5:$AA$1000,J$5,Consolidado!$C$5:$C$1000,"Auditoría Externa")),"00")&amp;IF(_xlfn.MAXIFS(Consolidado!$B$5:$B$1000,Consolidado!$E$5:$E$1000,$B28,Consolidado!$AA$5:$AA$1000,J$5,Consolidado!$C$5:$C$1000,"Auditoría Externa")&lt;&gt;_xlfn.MINIFS(Consolidado!$B$5:$B$1000,Consolidado!$E$5:$E$1000,$B28,Consolidado!$AA$5:$AA$1000,J$5,Consolidado!$C$5:$C$1000,"Auditoría Externa")," y "&amp;TEXT(DAY(_xlfn.MAXIFS(Consolidado!$B$5:$B$1000,Consolidado!$E$5:$E$1000,$B28,Consolidado!$AA$5:$AA$1000,J$5,Consolidado!$C$5:$C$1000,"Auditoría Externa")),"00")&amp;"/"&amp;TEXT(MONTH(_xlfn.MAXIFS(Consolidado!$B$5:$B$1000,Consolidado!$E$5:$E$1000,$B28,Consolidado!$AA$5:$AA$1000,J$5,Consolidado!$C$5:$C$1000,"Auditoría Externa")),"00"),""),""),IF(SUMIFS(Consolidado!$AD$5:$AD$1000,Consolidado!$E$5:$E$1000,$B28,Consolidado!$AA$5:$AA$1000,J$5,Consolidado!$C$5:$C$1000,"SSF")&gt;0,"SSF "&amp;TEXT(DAY(_xlfn.MINIFS(Consolidado!$B$5:$B$1000,Consolidado!$E$5:$E$1000,$B28,Consolidado!$AA$5:$AA$1000,J$5,Consolidado!$C$5:$C$1000,"SSF")),"00")&amp;"/"&amp;TEXT(MONTH(_xlfn.MINIFS(Consolidado!$B$5:$B$1000,Consolidado!$E$5:$E$1000,$B28,Consolidado!$AA$5:$AA$1000,J$5,Consolidado!$C$5:$C$1000,"SSF")),"00")&amp;IF(_xlfn.MAXIFS(Consolidado!$B$5:$B$1000,Consolidado!$E$5:$E$1000,$B28,Consolidado!$AA$5:$AA$1000,J$5,Consolidado!$C$5:$C$1000,"SSF")&lt;&gt;_xlfn.MINIFS(Consolidado!$B$5:$B$1000,Consolidado!$E$5:$E$1000,$B28,Consolidado!$AA$5:$AA$1000,J$5,Consolidado!$C$5:$C$1000,"SSF")," y "&amp;TEXT(DAY(_xlfn.MAXIFS(Consolidado!$B$5:$B$1000,Consolidado!$E$5:$E$1000,$B28,Consolidado!$AA$5:$AA$1000,J$5,Consolidado!$C$5:$C$1000,"SSF")),"00")&amp;"/"&amp;TEXT(MONTH(_xlfn.MAXIFS(Consolidado!$B$5:$B$1000,Consolidado!$E$5:$E$1000,$B28,Consolidado!$AA$5:$AA$1000,J$5,Consolidado!$C$5:$C$1000,"SSF")),"00"),""),""),IF(SUMIFS(Consolidado!$AD$5:$AD$1000,Consolidado!$E$5:$E$1000,$B28,Consolidado!$AA$5:$AA$1000,J$5,Consolidado!$C$5:$C$1000,"Comité de Supervisión")&gt;0,"Comité Sup. "&amp;TEXT(DAY(_xlfn.MINIFS(Consolidado!$B$5:$B$1000,Consolidado!$E$5:$E$1000,$B28,Consolidado!$AA$5:$AA$1000,J$5,Consolidado!$C$5:$C$1000,"Comité de Supervisión")),"00")&amp;"/"&amp;TEXT(MONTH(_xlfn.MINIFS(Consolidado!$B$5:$B$1000,Consolidado!$E$5:$E$1000,$B28,Consolidado!$AA$5:$AA$1000,J$5,Consolidado!$C$5:$C$1000,"Comité de Supervisión")),"00")&amp;IF(_xlfn.MAXIFS(Consolidado!$B$5:$B$1000,Consolidado!$E$5:$E$1000,$B28,Consolidado!$AA$5:$AA$1000,J$5,Consolidado!$C$5:$C$1000,"Comité de Supervisión")&lt;&gt;_xlfn.MINIFS(Consolidado!$B$5:$B$1000,Consolidado!$E$5:$E$1000,$B28,Consolidado!$AA$5:$AA$1000,J$5,Consolidado!$C$5:$C$1000,"Comité de Supervisión")," y "&amp;TEXT(DAY(_xlfn.MAXIFS(Consolidado!$B$5:$B$1000,Consolidado!$E$5:$E$1000,$B28,Consolidado!$AA$5:$AA$1000,J$5,Consolidado!$C$5:$C$1000,"Comité de Supervisión")),"00")&amp;"/"&amp;TEXT(MONTH(_xlfn.MAXIFS(Consolidado!$B$5:$B$1000,Consolidado!$E$5:$E$1000,$B28,Consolidado!$AA$5:$AA$1000,J$5,Consolidado!$C$5:$C$1000,"Comité de Supervisión")),"00"),""),""),IF(SUMIFS(Consolidado!$AD$5:$AD$1000,Consolidado!$E$5:$E$1000,$B28,Consolidado!$AA$5:$AA$1000,J$5,Consolidado!$C$5:$C$1000,"Consejo de Administración")&gt;0,"Consejo "&amp;TEXT(DAY(_xlfn.MINIFS(Consolidado!$B$5:$B$1000,Consolidado!$E$5:$E$1000,$B28,Consolidado!$AA$5:$AA$1000,J$5,Consolidado!$C$5:$C$1000,"Consejo de Administración")),"00")&amp;"/"&amp;TEXT(MONTH(_xlfn.MINIFS(Consolidado!$B$5:$B$1000,Consolidado!$E$5:$E$1000,$B28,Consolidado!$AA$5:$AA$1000,J$5,Consolidado!$C$5:$C$1000,"Consejo de Administración")),"00")&amp;IF(_xlfn.MAXIFS(Consolidado!$B$5:$B$1000,Consolidado!$E$5:$E$1000,$B28,Consolidado!$AA$5:$AA$1000,J$5,Consolidado!$C$5:$C$1000,"Consejo de Administración")&lt;&gt;_xlfn.MINIFS(Consolidado!$B$5:$B$1000,Consolidado!$E$5:$E$1000,$B28,Consolidado!$AA$5:$AA$1000,J$5,Consolidado!$C$5:$C$1000,"Consejo de Administración")," y "&amp;TEXT(DAY(_xlfn.MAXIFS(Consolidado!$B$5:$B$1000,Consolidado!$E$5:$E$1000,$B28,Consolidado!$AA$5:$AA$1000,J$5,Consolidado!$C$5:$C$1000,"Consejo de Administración")),"00")&amp;"/"&amp;TEXT(MONTH(_xlfn.MAXIFS(Consolidado!$B$5:$B$1000,Consolidado!$E$5:$E$1000,$B28,Consolidado!$AA$5:$AA$1000,J$5,Consolidado!$C$5:$C$1000,"Consejo de Administración")),"00"),""),""),IF(SUMIFS(Consolidado!$AD$5:$AD$1000,Consolidado!$E$5:$E$1000,$B28,Consolidado!$AA$5:$AA$1000,J$5,Consolidado!$C$5:$C$1000,"Otros")&gt;0,"Otros "&amp;TEXT(DAY(_xlfn.MINIFS(Consolidado!$B$5:$B$1000,Consolidado!$E$5:$E$1000,$B28,Consolidado!$AA$5:$AA$1000,J$5,Consolidado!$C$5:$C$1000,"Otros")),"00")&amp;"/"&amp;TEXT(MONTH(_xlfn.MINIFS(Consolidado!$B$5:$B$1000,Consolidado!$E$5:$E$1000,$B28,Consolidado!$AA$5:$AA$1000,J$5,Consolidado!$C$5:$C$1000,"Otros")),"00")&amp;IF(_xlfn.MAXIFS(Consolidado!$B$5:$B$1000,Consolidado!$E$5:$E$1000,$B28,Consolidado!$AA$5:$AA$1000,J$5,Consolidado!$C$5:$C$1000,"Otros")&lt;&gt;_xlfn.MINIFS(Consolidado!$B$5:$B$1000,Consolidado!$E$5:$E$1000,$B28,Consolidado!$AA$5:$AA$1000,J$5,Consolidado!$C$5:$C$1000,"Otros")," y "&amp;TEXT(DAY(_xlfn.MAXIFS(Consolidado!$B$5:$B$1000,Consolidado!$E$5:$E$1000,$B28,Consolidado!$AA$5:$AA$1000,J$5,Consolidado!$C$5:$C$1000,"Otros")),"00")&amp;"/"&amp;TEXT(MONTH(_xlfn.MAXIFS(Consolidado!$B$5:$B$1000,Consolidado!$E$5:$E$1000,$B28,Consolidado!$AA$5:$AA$1000,J$5,Consolidado!$C$5:$C$1000,"Otros")),"00"),""),""))</f>
        <v/>
      </c>
      <c r="K28" s="37" t="str">
        <f aca="false">_xlfn.TEXTJOIN(" +"&amp;CHAR(10),TRUE(),IF(SUMIFS(Consolidado!$AD$5:$AD$1000,Consolidado!$E$5:$E$1000,$B28,Consolidado!$AA$5:$AA$1000,K$5,Consolidado!$C$5:$C$1000,"Auditoría Interna")&gt;0,"Interna "&amp;TEXT(DAY(_xlfn.MINIFS(Consolidado!$B$5:$B$1000,Consolidado!$E$5:$E$1000,$B28,Consolidado!$AA$5:$AA$1000,K$5,Consolidado!$C$5:$C$1000,"Auditoría Interna")),"00")&amp;"/"&amp;TEXT(MONTH(_xlfn.MINIFS(Consolidado!$B$5:$B$1000,Consolidado!$E$5:$E$1000,$B28,Consolidado!$AA$5:$AA$1000,K$5,Consolidado!$C$5:$C$1000,"Auditoría Interna")),"00")&amp;IF(_xlfn.MAXIFS(Consolidado!$B$5:$B$1000,Consolidado!$E$5:$E$1000,$B28,Consolidado!$AA$5:$AA$1000,K$5,Consolidado!$C$5:$C$1000,"Auditoría Interna")&lt;&gt;_xlfn.MINIFS(Consolidado!$B$5:$B$1000,Consolidado!$E$5:$E$1000,$B28,Consolidado!$AA$5:$AA$1000,K$5,Consolidado!$C$5:$C$1000,"Auditoría Interna")," y "&amp;TEXT(DAY(_xlfn.MAXIFS(Consolidado!$B$5:$B$1000,Consolidado!$E$5:$E$1000,$B28,Consolidado!$AA$5:$AA$1000,K$5,Consolidado!$C$5:$C$1000,"Auditoría Interna")),"00")&amp;"/"&amp;TEXT(MONTH(_xlfn.MAXIFS(Consolidado!$B$5:$B$1000,Consolidado!$E$5:$E$1000,$B28,Consolidado!$AA$5:$AA$1000,K$5,Consolidado!$C$5:$C$1000,"Auditoría Interna")),"00"),""),""),IF(SUMIFS(Consolidado!$AD$5:$AD$1000,Consolidado!$E$5:$E$1000,$B28,Consolidado!$AA$5:$AA$1000,K$5,Consolidado!$C$5:$C$1000,"Auditoría Externa")&gt;0,"Externa "&amp;TEXT(DAY(_xlfn.MINIFS(Consolidado!$B$5:$B$1000,Consolidado!$E$5:$E$1000,$B28,Consolidado!$AA$5:$AA$1000,K$5,Consolidado!$C$5:$C$1000,"Auditoría Externa")),"00")&amp;"/"&amp;TEXT(MONTH(_xlfn.MINIFS(Consolidado!$B$5:$B$1000,Consolidado!$E$5:$E$1000,$B28,Consolidado!$AA$5:$AA$1000,K$5,Consolidado!$C$5:$C$1000,"Auditoría Externa")),"00")&amp;IF(_xlfn.MAXIFS(Consolidado!$B$5:$B$1000,Consolidado!$E$5:$E$1000,$B28,Consolidado!$AA$5:$AA$1000,K$5,Consolidado!$C$5:$C$1000,"Auditoría Externa")&lt;&gt;_xlfn.MINIFS(Consolidado!$B$5:$B$1000,Consolidado!$E$5:$E$1000,$B28,Consolidado!$AA$5:$AA$1000,K$5,Consolidado!$C$5:$C$1000,"Auditoría Externa")," y "&amp;TEXT(DAY(_xlfn.MAXIFS(Consolidado!$B$5:$B$1000,Consolidado!$E$5:$E$1000,$B28,Consolidado!$AA$5:$AA$1000,K$5,Consolidado!$C$5:$C$1000,"Auditoría Externa")),"00")&amp;"/"&amp;TEXT(MONTH(_xlfn.MAXIFS(Consolidado!$B$5:$B$1000,Consolidado!$E$5:$E$1000,$B28,Consolidado!$AA$5:$AA$1000,K$5,Consolidado!$C$5:$C$1000,"Auditoría Externa")),"00"),""),""),IF(SUMIFS(Consolidado!$AD$5:$AD$1000,Consolidado!$E$5:$E$1000,$B28,Consolidado!$AA$5:$AA$1000,K$5,Consolidado!$C$5:$C$1000,"SSF")&gt;0,"SSF "&amp;TEXT(DAY(_xlfn.MINIFS(Consolidado!$B$5:$B$1000,Consolidado!$E$5:$E$1000,$B28,Consolidado!$AA$5:$AA$1000,K$5,Consolidado!$C$5:$C$1000,"SSF")),"00")&amp;"/"&amp;TEXT(MONTH(_xlfn.MINIFS(Consolidado!$B$5:$B$1000,Consolidado!$E$5:$E$1000,$B28,Consolidado!$AA$5:$AA$1000,K$5,Consolidado!$C$5:$C$1000,"SSF")),"00")&amp;IF(_xlfn.MAXIFS(Consolidado!$B$5:$B$1000,Consolidado!$E$5:$E$1000,$B28,Consolidado!$AA$5:$AA$1000,K$5,Consolidado!$C$5:$C$1000,"SSF")&lt;&gt;_xlfn.MINIFS(Consolidado!$B$5:$B$1000,Consolidado!$E$5:$E$1000,$B28,Consolidado!$AA$5:$AA$1000,K$5,Consolidado!$C$5:$C$1000,"SSF")," y "&amp;TEXT(DAY(_xlfn.MAXIFS(Consolidado!$B$5:$B$1000,Consolidado!$E$5:$E$1000,$B28,Consolidado!$AA$5:$AA$1000,K$5,Consolidado!$C$5:$C$1000,"SSF")),"00")&amp;"/"&amp;TEXT(MONTH(_xlfn.MAXIFS(Consolidado!$B$5:$B$1000,Consolidado!$E$5:$E$1000,$B28,Consolidado!$AA$5:$AA$1000,K$5,Consolidado!$C$5:$C$1000,"SSF")),"00"),""),""),IF(SUMIFS(Consolidado!$AD$5:$AD$1000,Consolidado!$E$5:$E$1000,$B28,Consolidado!$AA$5:$AA$1000,K$5,Consolidado!$C$5:$C$1000,"Comité de Supervisión")&gt;0,"Comité Sup. "&amp;TEXT(DAY(_xlfn.MINIFS(Consolidado!$B$5:$B$1000,Consolidado!$E$5:$E$1000,$B28,Consolidado!$AA$5:$AA$1000,K$5,Consolidado!$C$5:$C$1000,"Comité de Supervisión")),"00")&amp;"/"&amp;TEXT(MONTH(_xlfn.MINIFS(Consolidado!$B$5:$B$1000,Consolidado!$E$5:$E$1000,$B28,Consolidado!$AA$5:$AA$1000,K$5,Consolidado!$C$5:$C$1000,"Comité de Supervisión")),"00")&amp;IF(_xlfn.MAXIFS(Consolidado!$B$5:$B$1000,Consolidado!$E$5:$E$1000,$B28,Consolidado!$AA$5:$AA$1000,K$5,Consolidado!$C$5:$C$1000,"Comité de Supervisión")&lt;&gt;_xlfn.MINIFS(Consolidado!$B$5:$B$1000,Consolidado!$E$5:$E$1000,$B28,Consolidado!$AA$5:$AA$1000,K$5,Consolidado!$C$5:$C$1000,"Comité de Supervisión")," y "&amp;TEXT(DAY(_xlfn.MAXIFS(Consolidado!$B$5:$B$1000,Consolidado!$E$5:$E$1000,$B28,Consolidado!$AA$5:$AA$1000,K$5,Consolidado!$C$5:$C$1000,"Comité de Supervisión")),"00")&amp;"/"&amp;TEXT(MONTH(_xlfn.MAXIFS(Consolidado!$B$5:$B$1000,Consolidado!$E$5:$E$1000,$B28,Consolidado!$AA$5:$AA$1000,K$5,Consolidado!$C$5:$C$1000,"Comité de Supervisión")),"00"),""),""),IF(SUMIFS(Consolidado!$AD$5:$AD$1000,Consolidado!$E$5:$E$1000,$B28,Consolidado!$AA$5:$AA$1000,K$5,Consolidado!$C$5:$C$1000,"Consejo de Administración")&gt;0,"Consejo "&amp;TEXT(DAY(_xlfn.MINIFS(Consolidado!$B$5:$B$1000,Consolidado!$E$5:$E$1000,$B28,Consolidado!$AA$5:$AA$1000,K$5,Consolidado!$C$5:$C$1000,"Consejo de Administración")),"00")&amp;"/"&amp;TEXT(MONTH(_xlfn.MINIFS(Consolidado!$B$5:$B$1000,Consolidado!$E$5:$E$1000,$B28,Consolidado!$AA$5:$AA$1000,K$5,Consolidado!$C$5:$C$1000,"Consejo de Administración")),"00")&amp;IF(_xlfn.MAXIFS(Consolidado!$B$5:$B$1000,Consolidado!$E$5:$E$1000,$B28,Consolidado!$AA$5:$AA$1000,K$5,Consolidado!$C$5:$C$1000,"Consejo de Administración")&lt;&gt;_xlfn.MINIFS(Consolidado!$B$5:$B$1000,Consolidado!$E$5:$E$1000,$B28,Consolidado!$AA$5:$AA$1000,K$5,Consolidado!$C$5:$C$1000,"Consejo de Administración")," y "&amp;TEXT(DAY(_xlfn.MAXIFS(Consolidado!$B$5:$B$1000,Consolidado!$E$5:$E$1000,$B28,Consolidado!$AA$5:$AA$1000,K$5,Consolidado!$C$5:$C$1000,"Consejo de Administración")),"00")&amp;"/"&amp;TEXT(MONTH(_xlfn.MAXIFS(Consolidado!$B$5:$B$1000,Consolidado!$E$5:$E$1000,$B28,Consolidado!$AA$5:$AA$1000,K$5,Consolidado!$C$5:$C$1000,"Consejo de Administración")),"00"),""),""),IF(SUMIFS(Consolidado!$AD$5:$AD$1000,Consolidado!$E$5:$E$1000,$B28,Consolidado!$AA$5:$AA$1000,K$5,Consolidado!$C$5:$C$1000,"Otros")&gt;0,"Otros "&amp;TEXT(DAY(_xlfn.MINIFS(Consolidado!$B$5:$B$1000,Consolidado!$E$5:$E$1000,$B28,Consolidado!$AA$5:$AA$1000,K$5,Consolidado!$C$5:$C$1000,"Otros")),"00")&amp;"/"&amp;TEXT(MONTH(_xlfn.MINIFS(Consolidado!$B$5:$B$1000,Consolidado!$E$5:$E$1000,$B28,Consolidado!$AA$5:$AA$1000,K$5,Consolidado!$C$5:$C$1000,"Otros")),"00")&amp;IF(_xlfn.MAXIFS(Consolidado!$B$5:$B$1000,Consolidado!$E$5:$E$1000,$B28,Consolidado!$AA$5:$AA$1000,K$5,Consolidado!$C$5:$C$1000,"Otros")&lt;&gt;_xlfn.MINIFS(Consolidado!$B$5:$B$1000,Consolidado!$E$5:$E$1000,$B28,Consolidado!$AA$5:$AA$1000,K$5,Consolidado!$C$5:$C$1000,"Otros")," y "&amp;TEXT(DAY(_xlfn.MAXIFS(Consolidado!$B$5:$B$1000,Consolidado!$E$5:$E$1000,$B28,Consolidado!$AA$5:$AA$1000,K$5,Consolidado!$C$5:$C$1000,"Otros")),"00")&amp;"/"&amp;TEXT(MONTH(_xlfn.MAXIFS(Consolidado!$B$5:$B$1000,Consolidado!$E$5:$E$1000,$B28,Consolidado!$AA$5:$AA$1000,K$5,Consolidado!$C$5:$C$1000,"Otros")),"00"),""),""))</f>
        <v/>
      </c>
      <c r="L28" s="37" t="str">
        <f aca="false">_xlfn.TEXTJOIN(" +"&amp;CHAR(10),TRUE(),IF(SUMIFS(Consolidado!$AD$5:$AD$1000,Consolidado!$E$5:$E$1000,$B28,Consolidado!$AA$5:$AA$1000,L$5,Consolidado!$C$5:$C$1000,"Auditoría Interna")&gt;0,"Interna "&amp;TEXT(DAY(_xlfn.MINIFS(Consolidado!$B$5:$B$1000,Consolidado!$E$5:$E$1000,$B28,Consolidado!$AA$5:$AA$1000,L$5,Consolidado!$C$5:$C$1000,"Auditoría Interna")),"00")&amp;"/"&amp;TEXT(MONTH(_xlfn.MINIFS(Consolidado!$B$5:$B$1000,Consolidado!$E$5:$E$1000,$B28,Consolidado!$AA$5:$AA$1000,L$5,Consolidado!$C$5:$C$1000,"Auditoría Interna")),"00")&amp;IF(_xlfn.MAXIFS(Consolidado!$B$5:$B$1000,Consolidado!$E$5:$E$1000,$B28,Consolidado!$AA$5:$AA$1000,L$5,Consolidado!$C$5:$C$1000,"Auditoría Interna")&lt;&gt;_xlfn.MINIFS(Consolidado!$B$5:$B$1000,Consolidado!$E$5:$E$1000,$B28,Consolidado!$AA$5:$AA$1000,L$5,Consolidado!$C$5:$C$1000,"Auditoría Interna")," y "&amp;TEXT(DAY(_xlfn.MAXIFS(Consolidado!$B$5:$B$1000,Consolidado!$E$5:$E$1000,$B28,Consolidado!$AA$5:$AA$1000,L$5,Consolidado!$C$5:$C$1000,"Auditoría Interna")),"00")&amp;"/"&amp;TEXT(MONTH(_xlfn.MAXIFS(Consolidado!$B$5:$B$1000,Consolidado!$E$5:$E$1000,$B28,Consolidado!$AA$5:$AA$1000,L$5,Consolidado!$C$5:$C$1000,"Auditoría Interna")),"00"),""),""),IF(SUMIFS(Consolidado!$AD$5:$AD$1000,Consolidado!$E$5:$E$1000,$B28,Consolidado!$AA$5:$AA$1000,L$5,Consolidado!$C$5:$C$1000,"Auditoría Externa")&gt;0,"Externa "&amp;TEXT(DAY(_xlfn.MINIFS(Consolidado!$B$5:$B$1000,Consolidado!$E$5:$E$1000,$B28,Consolidado!$AA$5:$AA$1000,L$5,Consolidado!$C$5:$C$1000,"Auditoría Externa")),"00")&amp;"/"&amp;TEXT(MONTH(_xlfn.MINIFS(Consolidado!$B$5:$B$1000,Consolidado!$E$5:$E$1000,$B28,Consolidado!$AA$5:$AA$1000,L$5,Consolidado!$C$5:$C$1000,"Auditoría Externa")),"00")&amp;IF(_xlfn.MAXIFS(Consolidado!$B$5:$B$1000,Consolidado!$E$5:$E$1000,$B28,Consolidado!$AA$5:$AA$1000,L$5,Consolidado!$C$5:$C$1000,"Auditoría Externa")&lt;&gt;_xlfn.MINIFS(Consolidado!$B$5:$B$1000,Consolidado!$E$5:$E$1000,$B28,Consolidado!$AA$5:$AA$1000,L$5,Consolidado!$C$5:$C$1000,"Auditoría Externa")," y "&amp;TEXT(DAY(_xlfn.MAXIFS(Consolidado!$B$5:$B$1000,Consolidado!$E$5:$E$1000,$B28,Consolidado!$AA$5:$AA$1000,L$5,Consolidado!$C$5:$C$1000,"Auditoría Externa")),"00")&amp;"/"&amp;TEXT(MONTH(_xlfn.MAXIFS(Consolidado!$B$5:$B$1000,Consolidado!$E$5:$E$1000,$B28,Consolidado!$AA$5:$AA$1000,L$5,Consolidado!$C$5:$C$1000,"Auditoría Externa")),"00"),""),""),IF(SUMIFS(Consolidado!$AD$5:$AD$1000,Consolidado!$E$5:$E$1000,$B28,Consolidado!$AA$5:$AA$1000,L$5,Consolidado!$C$5:$C$1000,"SSF")&gt;0,"SSF "&amp;TEXT(DAY(_xlfn.MINIFS(Consolidado!$B$5:$B$1000,Consolidado!$E$5:$E$1000,$B28,Consolidado!$AA$5:$AA$1000,L$5,Consolidado!$C$5:$C$1000,"SSF")),"00")&amp;"/"&amp;TEXT(MONTH(_xlfn.MINIFS(Consolidado!$B$5:$B$1000,Consolidado!$E$5:$E$1000,$B28,Consolidado!$AA$5:$AA$1000,L$5,Consolidado!$C$5:$C$1000,"SSF")),"00")&amp;IF(_xlfn.MAXIFS(Consolidado!$B$5:$B$1000,Consolidado!$E$5:$E$1000,$B28,Consolidado!$AA$5:$AA$1000,L$5,Consolidado!$C$5:$C$1000,"SSF")&lt;&gt;_xlfn.MINIFS(Consolidado!$B$5:$B$1000,Consolidado!$E$5:$E$1000,$B28,Consolidado!$AA$5:$AA$1000,L$5,Consolidado!$C$5:$C$1000,"SSF")," y "&amp;TEXT(DAY(_xlfn.MAXIFS(Consolidado!$B$5:$B$1000,Consolidado!$E$5:$E$1000,$B28,Consolidado!$AA$5:$AA$1000,L$5,Consolidado!$C$5:$C$1000,"SSF")),"00")&amp;"/"&amp;TEXT(MONTH(_xlfn.MAXIFS(Consolidado!$B$5:$B$1000,Consolidado!$E$5:$E$1000,$B28,Consolidado!$AA$5:$AA$1000,L$5,Consolidado!$C$5:$C$1000,"SSF")),"00"),""),""),IF(SUMIFS(Consolidado!$AD$5:$AD$1000,Consolidado!$E$5:$E$1000,$B28,Consolidado!$AA$5:$AA$1000,L$5,Consolidado!$C$5:$C$1000,"Comité de Supervisión")&gt;0,"Comité Sup. "&amp;TEXT(DAY(_xlfn.MINIFS(Consolidado!$B$5:$B$1000,Consolidado!$E$5:$E$1000,$B28,Consolidado!$AA$5:$AA$1000,L$5,Consolidado!$C$5:$C$1000,"Comité de Supervisión")),"00")&amp;"/"&amp;TEXT(MONTH(_xlfn.MINIFS(Consolidado!$B$5:$B$1000,Consolidado!$E$5:$E$1000,$B28,Consolidado!$AA$5:$AA$1000,L$5,Consolidado!$C$5:$C$1000,"Comité de Supervisión")),"00")&amp;IF(_xlfn.MAXIFS(Consolidado!$B$5:$B$1000,Consolidado!$E$5:$E$1000,$B28,Consolidado!$AA$5:$AA$1000,L$5,Consolidado!$C$5:$C$1000,"Comité de Supervisión")&lt;&gt;_xlfn.MINIFS(Consolidado!$B$5:$B$1000,Consolidado!$E$5:$E$1000,$B28,Consolidado!$AA$5:$AA$1000,L$5,Consolidado!$C$5:$C$1000,"Comité de Supervisión")," y "&amp;TEXT(DAY(_xlfn.MAXIFS(Consolidado!$B$5:$B$1000,Consolidado!$E$5:$E$1000,$B28,Consolidado!$AA$5:$AA$1000,L$5,Consolidado!$C$5:$C$1000,"Comité de Supervisión")),"00")&amp;"/"&amp;TEXT(MONTH(_xlfn.MAXIFS(Consolidado!$B$5:$B$1000,Consolidado!$E$5:$E$1000,$B28,Consolidado!$AA$5:$AA$1000,L$5,Consolidado!$C$5:$C$1000,"Comité de Supervisión")),"00"),""),""),IF(SUMIFS(Consolidado!$AD$5:$AD$1000,Consolidado!$E$5:$E$1000,$B28,Consolidado!$AA$5:$AA$1000,L$5,Consolidado!$C$5:$C$1000,"Consejo de Administración")&gt;0,"Consejo "&amp;TEXT(DAY(_xlfn.MINIFS(Consolidado!$B$5:$B$1000,Consolidado!$E$5:$E$1000,$B28,Consolidado!$AA$5:$AA$1000,L$5,Consolidado!$C$5:$C$1000,"Consejo de Administración")),"00")&amp;"/"&amp;TEXT(MONTH(_xlfn.MINIFS(Consolidado!$B$5:$B$1000,Consolidado!$E$5:$E$1000,$B28,Consolidado!$AA$5:$AA$1000,L$5,Consolidado!$C$5:$C$1000,"Consejo de Administración")),"00")&amp;IF(_xlfn.MAXIFS(Consolidado!$B$5:$B$1000,Consolidado!$E$5:$E$1000,$B28,Consolidado!$AA$5:$AA$1000,L$5,Consolidado!$C$5:$C$1000,"Consejo de Administración")&lt;&gt;_xlfn.MINIFS(Consolidado!$B$5:$B$1000,Consolidado!$E$5:$E$1000,$B28,Consolidado!$AA$5:$AA$1000,L$5,Consolidado!$C$5:$C$1000,"Consejo de Administración")," y "&amp;TEXT(DAY(_xlfn.MAXIFS(Consolidado!$B$5:$B$1000,Consolidado!$E$5:$E$1000,$B28,Consolidado!$AA$5:$AA$1000,L$5,Consolidado!$C$5:$C$1000,"Consejo de Administración")),"00")&amp;"/"&amp;TEXT(MONTH(_xlfn.MAXIFS(Consolidado!$B$5:$B$1000,Consolidado!$E$5:$E$1000,$B28,Consolidado!$AA$5:$AA$1000,L$5,Consolidado!$C$5:$C$1000,"Consejo de Administración")),"00"),""),""),IF(SUMIFS(Consolidado!$AD$5:$AD$1000,Consolidado!$E$5:$E$1000,$B28,Consolidado!$AA$5:$AA$1000,L$5,Consolidado!$C$5:$C$1000,"Otros")&gt;0,"Otros "&amp;TEXT(DAY(_xlfn.MINIFS(Consolidado!$B$5:$B$1000,Consolidado!$E$5:$E$1000,$B28,Consolidado!$AA$5:$AA$1000,L$5,Consolidado!$C$5:$C$1000,"Otros")),"00")&amp;"/"&amp;TEXT(MONTH(_xlfn.MINIFS(Consolidado!$B$5:$B$1000,Consolidado!$E$5:$E$1000,$B28,Consolidado!$AA$5:$AA$1000,L$5,Consolidado!$C$5:$C$1000,"Otros")),"00")&amp;IF(_xlfn.MAXIFS(Consolidado!$B$5:$B$1000,Consolidado!$E$5:$E$1000,$B28,Consolidado!$AA$5:$AA$1000,L$5,Consolidado!$C$5:$C$1000,"Otros")&lt;&gt;_xlfn.MINIFS(Consolidado!$B$5:$B$1000,Consolidado!$E$5:$E$1000,$B28,Consolidado!$AA$5:$AA$1000,L$5,Consolidado!$C$5:$C$1000,"Otros")," y "&amp;TEXT(DAY(_xlfn.MAXIFS(Consolidado!$B$5:$B$1000,Consolidado!$E$5:$E$1000,$B28,Consolidado!$AA$5:$AA$1000,L$5,Consolidado!$C$5:$C$1000,"Otros")),"00")&amp;"/"&amp;TEXT(MONTH(_xlfn.MAXIFS(Consolidado!$B$5:$B$1000,Consolidado!$E$5:$E$1000,$B28,Consolidado!$AA$5:$AA$1000,L$5,Consolidado!$C$5:$C$1000,"Otros")),"00"),""),""))</f>
        <v/>
      </c>
      <c r="M28" s="37" t="str">
        <f aca="false">_xlfn.TEXTJOIN(" +"&amp;CHAR(10),TRUE(),IF(SUMIFS(Consolidado!$AD$5:$AD$1000,Consolidado!$E$5:$E$1000,$B28,Consolidado!$AA$5:$AA$1000,M$5,Consolidado!$C$5:$C$1000,"Auditoría Interna")&gt;0,"Interna "&amp;TEXT(DAY(_xlfn.MINIFS(Consolidado!$B$5:$B$1000,Consolidado!$E$5:$E$1000,$B28,Consolidado!$AA$5:$AA$1000,M$5,Consolidado!$C$5:$C$1000,"Auditoría Interna")),"00")&amp;"/"&amp;TEXT(MONTH(_xlfn.MINIFS(Consolidado!$B$5:$B$1000,Consolidado!$E$5:$E$1000,$B28,Consolidado!$AA$5:$AA$1000,M$5,Consolidado!$C$5:$C$1000,"Auditoría Interna")),"00")&amp;IF(_xlfn.MAXIFS(Consolidado!$B$5:$B$1000,Consolidado!$E$5:$E$1000,$B28,Consolidado!$AA$5:$AA$1000,M$5,Consolidado!$C$5:$C$1000,"Auditoría Interna")&lt;&gt;_xlfn.MINIFS(Consolidado!$B$5:$B$1000,Consolidado!$E$5:$E$1000,$B28,Consolidado!$AA$5:$AA$1000,M$5,Consolidado!$C$5:$C$1000,"Auditoría Interna")," y "&amp;TEXT(DAY(_xlfn.MAXIFS(Consolidado!$B$5:$B$1000,Consolidado!$E$5:$E$1000,$B28,Consolidado!$AA$5:$AA$1000,M$5,Consolidado!$C$5:$C$1000,"Auditoría Interna")),"00")&amp;"/"&amp;TEXT(MONTH(_xlfn.MAXIFS(Consolidado!$B$5:$B$1000,Consolidado!$E$5:$E$1000,$B28,Consolidado!$AA$5:$AA$1000,M$5,Consolidado!$C$5:$C$1000,"Auditoría Interna")),"00"),""),""),IF(SUMIFS(Consolidado!$AD$5:$AD$1000,Consolidado!$E$5:$E$1000,$B28,Consolidado!$AA$5:$AA$1000,M$5,Consolidado!$C$5:$C$1000,"Auditoría Externa")&gt;0,"Externa "&amp;TEXT(DAY(_xlfn.MINIFS(Consolidado!$B$5:$B$1000,Consolidado!$E$5:$E$1000,$B28,Consolidado!$AA$5:$AA$1000,M$5,Consolidado!$C$5:$C$1000,"Auditoría Externa")),"00")&amp;"/"&amp;TEXT(MONTH(_xlfn.MINIFS(Consolidado!$B$5:$B$1000,Consolidado!$E$5:$E$1000,$B28,Consolidado!$AA$5:$AA$1000,M$5,Consolidado!$C$5:$C$1000,"Auditoría Externa")),"00")&amp;IF(_xlfn.MAXIFS(Consolidado!$B$5:$B$1000,Consolidado!$E$5:$E$1000,$B28,Consolidado!$AA$5:$AA$1000,M$5,Consolidado!$C$5:$C$1000,"Auditoría Externa")&lt;&gt;_xlfn.MINIFS(Consolidado!$B$5:$B$1000,Consolidado!$E$5:$E$1000,$B28,Consolidado!$AA$5:$AA$1000,M$5,Consolidado!$C$5:$C$1000,"Auditoría Externa")," y "&amp;TEXT(DAY(_xlfn.MAXIFS(Consolidado!$B$5:$B$1000,Consolidado!$E$5:$E$1000,$B28,Consolidado!$AA$5:$AA$1000,M$5,Consolidado!$C$5:$C$1000,"Auditoría Externa")),"00")&amp;"/"&amp;TEXT(MONTH(_xlfn.MAXIFS(Consolidado!$B$5:$B$1000,Consolidado!$E$5:$E$1000,$B28,Consolidado!$AA$5:$AA$1000,M$5,Consolidado!$C$5:$C$1000,"Auditoría Externa")),"00"),""),""),IF(SUMIFS(Consolidado!$AD$5:$AD$1000,Consolidado!$E$5:$E$1000,$B28,Consolidado!$AA$5:$AA$1000,M$5,Consolidado!$C$5:$C$1000,"SSF")&gt;0,"SSF "&amp;TEXT(DAY(_xlfn.MINIFS(Consolidado!$B$5:$B$1000,Consolidado!$E$5:$E$1000,$B28,Consolidado!$AA$5:$AA$1000,M$5,Consolidado!$C$5:$C$1000,"SSF")),"00")&amp;"/"&amp;TEXT(MONTH(_xlfn.MINIFS(Consolidado!$B$5:$B$1000,Consolidado!$E$5:$E$1000,$B28,Consolidado!$AA$5:$AA$1000,M$5,Consolidado!$C$5:$C$1000,"SSF")),"00")&amp;IF(_xlfn.MAXIFS(Consolidado!$B$5:$B$1000,Consolidado!$E$5:$E$1000,$B28,Consolidado!$AA$5:$AA$1000,M$5,Consolidado!$C$5:$C$1000,"SSF")&lt;&gt;_xlfn.MINIFS(Consolidado!$B$5:$B$1000,Consolidado!$E$5:$E$1000,$B28,Consolidado!$AA$5:$AA$1000,M$5,Consolidado!$C$5:$C$1000,"SSF")," y "&amp;TEXT(DAY(_xlfn.MAXIFS(Consolidado!$B$5:$B$1000,Consolidado!$E$5:$E$1000,$B28,Consolidado!$AA$5:$AA$1000,M$5,Consolidado!$C$5:$C$1000,"SSF")),"00")&amp;"/"&amp;TEXT(MONTH(_xlfn.MAXIFS(Consolidado!$B$5:$B$1000,Consolidado!$E$5:$E$1000,$B28,Consolidado!$AA$5:$AA$1000,M$5,Consolidado!$C$5:$C$1000,"SSF")),"00"),""),""),IF(SUMIFS(Consolidado!$AD$5:$AD$1000,Consolidado!$E$5:$E$1000,$B28,Consolidado!$AA$5:$AA$1000,M$5,Consolidado!$C$5:$C$1000,"Comité de Supervisión")&gt;0,"Comité Sup. "&amp;TEXT(DAY(_xlfn.MINIFS(Consolidado!$B$5:$B$1000,Consolidado!$E$5:$E$1000,$B28,Consolidado!$AA$5:$AA$1000,M$5,Consolidado!$C$5:$C$1000,"Comité de Supervisión")),"00")&amp;"/"&amp;TEXT(MONTH(_xlfn.MINIFS(Consolidado!$B$5:$B$1000,Consolidado!$E$5:$E$1000,$B28,Consolidado!$AA$5:$AA$1000,M$5,Consolidado!$C$5:$C$1000,"Comité de Supervisión")),"00")&amp;IF(_xlfn.MAXIFS(Consolidado!$B$5:$B$1000,Consolidado!$E$5:$E$1000,$B28,Consolidado!$AA$5:$AA$1000,M$5,Consolidado!$C$5:$C$1000,"Comité de Supervisión")&lt;&gt;_xlfn.MINIFS(Consolidado!$B$5:$B$1000,Consolidado!$E$5:$E$1000,$B28,Consolidado!$AA$5:$AA$1000,M$5,Consolidado!$C$5:$C$1000,"Comité de Supervisión")," y "&amp;TEXT(DAY(_xlfn.MAXIFS(Consolidado!$B$5:$B$1000,Consolidado!$E$5:$E$1000,$B28,Consolidado!$AA$5:$AA$1000,M$5,Consolidado!$C$5:$C$1000,"Comité de Supervisión")),"00")&amp;"/"&amp;TEXT(MONTH(_xlfn.MAXIFS(Consolidado!$B$5:$B$1000,Consolidado!$E$5:$E$1000,$B28,Consolidado!$AA$5:$AA$1000,M$5,Consolidado!$C$5:$C$1000,"Comité de Supervisión")),"00"),""),""),IF(SUMIFS(Consolidado!$AD$5:$AD$1000,Consolidado!$E$5:$E$1000,$B28,Consolidado!$AA$5:$AA$1000,M$5,Consolidado!$C$5:$C$1000,"Consejo de Administración")&gt;0,"Consejo "&amp;TEXT(DAY(_xlfn.MINIFS(Consolidado!$B$5:$B$1000,Consolidado!$E$5:$E$1000,$B28,Consolidado!$AA$5:$AA$1000,M$5,Consolidado!$C$5:$C$1000,"Consejo de Administración")),"00")&amp;"/"&amp;TEXT(MONTH(_xlfn.MINIFS(Consolidado!$B$5:$B$1000,Consolidado!$E$5:$E$1000,$B28,Consolidado!$AA$5:$AA$1000,M$5,Consolidado!$C$5:$C$1000,"Consejo de Administración")),"00")&amp;IF(_xlfn.MAXIFS(Consolidado!$B$5:$B$1000,Consolidado!$E$5:$E$1000,$B28,Consolidado!$AA$5:$AA$1000,M$5,Consolidado!$C$5:$C$1000,"Consejo de Administración")&lt;&gt;_xlfn.MINIFS(Consolidado!$B$5:$B$1000,Consolidado!$E$5:$E$1000,$B28,Consolidado!$AA$5:$AA$1000,M$5,Consolidado!$C$5:$C$1000,"Consejo de Administración")," y "&amp;TEXT(DAY(_xlfn.MAXIFS(Consolidado!$B$5:$B$1000,Consolidado!$E$5:$E$1000,$B28,Consolidado!$AA$5:$AA$1000,M$5,Consolidado!$C$5:$C$1000,"Consejo de Administración")),"00")&amp;"/"&amp;TEXT(MONTH(_xlfn.MAXIFS(Consolidado!$B$5:$B$1000,Consolidado!$E$5:$E$1000,$B28,Consolidado!$AA$5:$AA$1000,M$5,Consolidado!$C$5:$C$1000,"Consejo de Administración")),"00"),""),""),IF(SUMIFS(Consolidado!$AD$5:$AD$1000,Consolidado!$E$5:$E$1000,$B28,Consolidado!$AA$5:$AA$1000,M$5,Consolidado!$C$5:$C$1000,"Otros")&gt;0,"Otros "&amp;TEXT(DAY(_xlfn.MINIFS(Consolidado!$B$5:$B$1000,Consolidado!$E$5:$E$1000,$B28,Consolidado!$AA$5:$AA$1000,M$5,Consolidado!$C$5:$C$1000,"Otros")),"00")&amp;"/"&amp;TEXT(MONTH(_xlfn.MINIFS(Consolidado!$B$5:$B$1000,Consolidado!$E$5:$E$1000,$B28,Consolidado!$AA$5:$AA$1000,M$5,Consolidado!$C$5:$C$1000,"Otros")),"00")&amp;IF(_xlfn.MAXIFS(Consolidado!$B$5:$B$1000,Consolidado!$E$5:$E$1000,$B28,Consolidado!$AA$5:$AA$1000,M$5,Consolidado!$C$5:$C$1000,"Otros")&lt;&gt;_xlfn.MINIFS(Consolidado!$B$5:$B$1000,Consolidado!$E$5:$E$1000,$B28,Consolidado!$AA$5:$AA$1000,M$5,Consolidado!$C$5:$C$1000,"Otros")," y "&amp;TEXT(DAY(_xlfn.MAXIFS(Consolidado!$B$5:$B$1000,Consolidado!$E$5:$E$1000,$B28,Consolidado!$AA$5:$AA$1000,M$5,Consolidado!$C$5:$C$1000,"Otros")),"00")&amp;"/"&amp;TEXT(MONTH(_xlfn.MAXIFS(Consolidado!$B$5:$B$1000,Consolidado!$E$5:$E$1000,$B28,Consolidado!$AA$5:$AA$1000,M$5,Consolidado!$C$5:$C$1000,"Otros")),"00"),""),""))</f>
        <v/>
      </c>
      <c r="N28" s="37" t="str">
        <f aca="false">_xlfn.TEXTJOIN(" +"&amp;CHAR(10),TRUE(),IF(SUMIFS(Consolidado!$AD$5:$AD$1000,Consolidado!$E$5:$E$1000,$B28,Consolidado!$AA$5:$AA$1000,N$5,Consolidado!$C$5:$C$1000,"Auditoría Interna")&gt;0,"Interna "&amp;TEXT(DAY(_xlfn.MINIFS(Consolidado!$B$5:$B$1000,Consolidado!$E$5:$E$1000,$B28,Consolidado!$AA$5:$AA$1000,N$5,Consolidado!$C$5:$C$1000,"Auditoría Interna")),"00")&amp;"/"&amp;TEXT(MONTH(_xlfn.MINIFS(Consolidado!$B$5:$B$1000,Consolidado!$E$5:$E$1000,$B28,Consolidado!$AA$5:$AA$1000,N$5,Consolidado!$C$5:$C$1000,"Auditoría Interna")),"00")&amp;IF(_xlfn.MAXIFS(Consolidado!$B$5:$B$1000,Consolidado!$E$5:$E$1000,$B28,Consolidado!$AA$5:$AA$1000,N$5,Consolidado!$C$5:$C$1000,"Auditoría Interna")&lt;&gt;_xlfn.MINIFS(Consolidado!$B$5:$B$1000,Consolidado!$E$5:$E$1000,$B28,Consolidado!$AA$5:$AA$1000,N$5,Consolidado!$C$5:$C$1000,"Auditoría Interna")," y "&amp;TEXT(DAY(_xlfn.MAXIFS(Consolidado!$B$5:$B$1000,Consolidado!$E$5:$E$1000,$B28,Consolidado!$AA$5:$AA$1000,N$5,Consolidado!$C$5:$C$1000,"Auditoría Interna")),"00")&amp;"/"&amp;TEXT(MONTH(_xlfn.MAXIFS(Consolidado!$B$5:$B$1000,Consolidado!$E$5:$E$1000,$B28,Consolidado!$AA$5:$AA$1000,N$5,Consolidado!$C$5:$C$1000,"Auditoría Interna")),"00"),""),""),IF(SUMIFS(Consolidado!$AD$5:$AD$1000,Consolidado!$E$5:$E$1000,$B28,Consolidado!$AA$5:$AA$1000,N$5,Consolidado!$C$5:$C$1000,"Auditoría Externa")&gt;0,"Externa "&amp;TEXT(DAY(_xlfn.MINIFS(Consolidado!$B$5:$B$1000,Consolidado!$E$5:$E$1000,$B28,Consolidado!$AA$5:$AA$1000,N$5,Consolidado!$C$5:$C$1000,"Auditoría Externa")),"00")&amp;"/"&amp;TEXT(MONTH(_xlfn.MINIFS(Consolidado!$B$5:$B$1000,Consolidado!$E$5:$E$1000,$B28,Consolidado!$AA$5:$AA$1000,N$5,Consolidado!$C$5:$C$1000,"Auditoría Externa")),"00")&amp;IF(_xlfn.MAXIFS(Consolidado!$B$5:$B$1000,Consolidado!$E$5:$E$1000,$B28,Consolidado!$AA$5:$AA$1000,N$5,Consolidado!$C$5:$C$1000,"Auditoría Externa")&lt;&gt;_xlfn.MINIFS(Consolidado!$B$5:$B$1000,Consolidado!$E$5:$E$1000,$B28,Consolidado!$AA$5:$AA$1000,N$5,Consolidado!$C$5:$C$1000,"Auditoría Externa")," y "&amp;TEXT(DAY(_xlfn.MAXIFS(Consolidado!$B$5:$B$1000,Consolidado!$E$5:$E$1000,$B28,Consolidado!$AA$5:$AA$1000,N$5,Consolidado!$C$5:$C$1000,"Auditoría Externa")),"00")&amp;"/"&amp;TEXT(MONTH(_xlfn.MAXIFS(Consolidado!$B$5:$B$1000,Consolidado!$E$5:$E$1000,$B28,Consolidado!$AA$5:$AA$1000,N$5,Consolidado!$C$5:$C$1000,"Auditoría Externa")),"00"),""),""),IF(SUMIFS(Consolidado!$AD$5:$AD$1000,Consolidado!$E$5:$E$1000,$B28,Consolidado!$AA$5:$AA$1000,N$5,Consolidado!$C$5:$C$1000,"SSF")&gt;0,"SSF "&amp;TEXT(DAY(_xlfn.MINIFS(Consolidado!$B$5:$B$1000,Consolidado!$E$5:$E$1000,$B28,Consolidado!$AA$5:$AA$1000,N$5,Consolidado!$C$5:$C$1000,"SSF")),"00")&amp;"/"&amp;TEXT(MONTH(_xlfn.MINIFS(Consolidado!$B$5:$B$1000,Consolidado!$E$5:$E$1000,$B28,Consolidado!$AA$5:$AA$1000,N$5,Consolidado!$C$5:$C$1000,"SSF")),"00")&amp;IF(_xlfn.MAXIFS(Consolidado!$B$5:$B$1000,Consolidado!$E$5:$E$1000,$B28,Consolidado!$AA$5:$AA$1000,N$5,Consolidado!$C$5:$C$1000,"SSF")&lt;&gt;_xlfn.MINIFS(Consolidado!$B$5:$B$1000,Consolidado!$E$5:$E$1000,$B28,Consolidado!$AA$5:$AA$1000,N$5,Consolidado!$C$5:$C$1000,"SSF")," y "&amp;TEXT(DAY(_xlfn.MAXIFS(Consolidado!$B$5:$B$1000,Consolidado!$E$5:$E$1000,$B28,Consolidado!$AA$5:$AA$1000,N$5,Consolidado!$C$5:$C$1000,"SSF")),"00")&amp;"/"&amp;TEXT(MONTH(_xlfn.MAXIFS(Consolidado!$B$5:$B$1000,Consolidado!$E$5:$E$1000,$B28,Consolidado!$AA$5:$AA$1000,N$5,Consolidado!$C$5:$C$1000,"SSF")),"00"),""),""),IF(SUMIFS(Consolidado!$AD$5:$AD$1000,Consolidado!$E$5:$E$1000,$B28,Consolidado!$AA$5:$AA$1000,N$5,Consolidado!$C$5:$C$1000,"Comité de Supervisión")&gt;0,"Comité Sup. "&amp;TEXT(DAY(_xlfn.MINIFS(Consolidado!$B$5:$B$1000,Consolidado!$E$5:$E$1000,$B28,Consolidado!$AA$5:$AA$1000,N$5,Consolidado!$C$5:$C$1000,"Comité de Supervisión")),"00")&amp;"/"&amp;TEXT(MONTH(_xlfn.MINIFS(Consolidado!$B$5:$B$1000,Consolidado!$E$5:$E$1000,$B28,Consolidado!$AA$5:$AA$1000,N$5,Consolidado!$C$5:$C$1000,"Comité de Supervisión")),"00")&amp;IF(_xlfn.MAXIFS(Consolidado!$B$5:$B$1000,Consolidado!$E$5:$E$1000,$B28,Consolidado!$AA$5:$AA$1000,N$5,Consolidado!$C$5:$C$1000,"Comité de Supervisión")&lt;&gt;_xlfn.MINIFS(Consolidado!$B$5:$B$1000,Consolidado!$E$5:$E$1000,$B28,Consolidado!$AA$5:$AA$1000,N$5,Consolidado!$C$5:$C$1000,"Comité de Supervisión")," y "&amp;TEXT(DAY(_xlfn.MAXIFS(Consolidado!$B$5:$B$1000,Consolidado!$E$5:$E$1000,$B28,Consolidado!$AA$5:$AA$1000,N$5,Consolidado!$C$5:$C$1000,"Comité de Supervisión")),"00")&amp;"/"&amp;TEXT(MONTH(_xlfn.MAXIFS(Consolidado!$B$5:$B$1000,Consolidado!$E$5:$E$1000,$B28,Consolidado!$AA$5:$AA$1000,N$5,Consolidado!$C$5:$C$1000,"Comité de Supervisión")),"00"),""),""),IF(SUMIFS(Consolidado!$AD$5:$AD$1000,Consolidado!$E$5:$E$1000,$B28,Consolidado!$AA$5:$AA$1000,N$5,Consolidado!$C$5:$C$1000,"Consejo de Administración")&gt;0,"Consejo "&amp;TEXT(DAY(_xlfn.MINIFS(Consolidado!$B$5:$B$1000,Consolidado!$E$5:$E$1000,$B28,Consolidado!$AA$5:$AA$1000,N$5,Consolidado!$C$5:$C$1000,"Consejo de Administración")),"00")&amp;"/"&amp;TEXT(MONTH(_xlfn.MINIFS(Consolidado!$B$5:$B$1000,Consolidado!$E$5:$E$1000,$B28,Consolidado!$AA$5:$AA$1000,N$5,Consolidado!$C$5:$C$1000,"Consejo de Administración")),"00")&amp;IF(_xlfn.MAXIFS(Consolidado!$B$5:$B$1000,Consolidado!$E$5:$E$1000,$B28,Consolidado!$AA$5:$AA$1000,N$5,Consolidado!$C$5:$C$1000,"Consejo de Administración")&lt;&gt;_xlfn.MINIFS(Consolidado!$B$5:$B$1000,Consolidado!$E$5:$E$1000,$B28,Consolidado!$AA$5:$AA$1000,N$5,Consolidado!$C$5:$C$1000,"Consejo de Administración")," y "&amp;TEXT(DAY(_xlfn.MAXIFS(Consolidado!$B$5:$B$1000,Consolidado!$E$5:$E$1000,$B28,Consolidado!$AA$5:$AA$1000,N$5,Consolidado!$C$5:$C$1000,"Consejo de Administración")),"00")&amp;"/"&amp;TEXT(MONTH(_xlfn.MAXIFS(Consolidado!$B$5:$B$1000,Consolidado!$E$5:$E$1000,$B28,Consolidado!$AA$5:$AA$1000,N$5,Consolidado!$C$5:$C$1000,"Consejo de Administración")),"00"),""),""),IF(SUMIFS(Consolidado!$AD$5:$AD$1000,Consolidado!$E$5:$E$1000,$B28,Consolidado!$AA$5:$AA$1000,N$5,Consolidado!$C$5:$C$1000,"Otros")&gt;0,"Otros "&amp;TEXT(DAY(_xlfn.MINIFS(Consolidado!$B$5:$B$1000,Consolidado!$E$5:$E$1000,$B28,Consolidado!$AA$5:$AA$1000,N$5,Consolidado!$C$5:$C$1000,"Otros")),"00")&amp;"/"&amp;TEXT(MONTH(_xlfn.MINIFS(Consolidado!$B$5:$B$1000,Consolidado!$E$5:$E$1000,$B28,Consolidado!$AA$5:$AA$1000,N$5,Consolidado!$C$5:$C$1000,"Otros")),"00")&amp;IF(_xlfn.MAXIFS(Consolidado!$B$5:$B$1000,Consolidado!$E$5:$E$1000,$B28,Consolidado!$AA$5:$AA$1000,N$5,Consolidado!$C$5:$C$1000,"Otros")&lt;&gt;_xlfn.MINIFS(Consolidado!$B$5:$B$1000,Consolidado!$E$5:$E$1000,$B28,Consolidado!$AA$5:$AA$1000,N$5,Consolidado!$C$5:$C$1000,"Otros")," y "&amp;TEXT(DAY(_xlfn.MAXIFS(Consolidado!$B$5:$B$1000,Consolidado!$E$5:$E$1000,$B28,Consolidado!$AA$5:$AA$1000,N$5,Consolidado!$C$5:$C$1000,"Otros")),"00")&amp;"/"&amp;TEXT(MONTH(_xlfn.MAXIFS(Consolidado!$B$5:$B$1000,Consolidado!$E$5:$E$1000,$B28,Consolidado!$AA$5:$AA$1000,N$5,Consolidado!$C$5:$C$1000,"Otros")),"00"),""),""))</f>
        <v/>
      </c>
      <c r="O28" s="37" t="str">
        <f aca="false">_xlfn.TEXTJOIN(" +"&amp;CHAR(10),TRUE(),IF(SUMIFS(Consolidado!$AD$5:$AD$1000,Consolidado!$E$5:$E$1000,$B28,Consolidado!$AA$5:$AA$1000,O$5,Consolidado!$C$5:$C$1000,"Auditoría Interna")&gt;0,"Interna "&amp;TEXT(DAY(_xlfn.MINIFS(Consolidado!$B$5:$B$1000,Consolidado!$E$5:$E$1000,$B28,Consolidado!$AA$5:$AA$1000,O$5,Consolidado!$C$5:$C$1000,"Auditoría Interna")),"00")&amp;"/"&amp;TEXT(MONTH(_xlfn.MINIFS(Consolidado!$B$5:$B$1000,Consolidado!$E$5:$E$1000,$B28,Consolidado!$AA$5:$AA$1000,O$5,Consolidado!$C$5:$C$1000,"Auditoría Interna")),"00")&amp;IF(_xlfn.MAXIFS(Consolidado!$B$5:$B$1000,Consolidado!$E$5:$E$1000,$B28,Consolidado!$AA$5:$AA$1000,O$5,Consolidado!$C$5:$C$1000,"Auditoría Interna")&lt;&gt;_xlfn.MINIFS(Consolidado!$B$5:$B$1000,Consolidado!$E$5:$E$1000,$B28,Consolidado!$AA$5:$AA$1000,O$5,Consolidado!$C$5:$C$1000,"Auditoría Interna")," y "&amp;TEXT(DAY(_xlfn.MAXIFS(Consolidado!$B$5:$B$1000,Consolidado!$E$5:$E$1000,$B28,Consolidado!$AA$5:$AA$1000,O$5,Consolidado!$C$5:$C$1000,"Auditoría Interna")),"00")&amp;"/"&amp;TEXT(MONTH(_xlfn.MAXIFS(Consolidado!$B$5:$B$1000,Consolidado!$E$5:$E$1000,$B28,Consolidado!$AA$5:$AA$1000,O$5,Consolidado!$C$5:$C$1000,"Auditoría Interna")),"00"),""),""),IF(SUMIFS(Consolidado!$AD$5:$AD$1000,Consolidado!$E$5:$E$1000,$B28,Consolidado!$AA$5:$AA$1000,O$5,Consolidado!$C$5:$C$1000,"Auditoría Externa")&gt;0,"Externa "&amp;TEXT(DAY(_xlfn.MINIFS(Consolidado!$B$5:$B$1000,Consolidado!$E$5:$E$1000,$B28,Consolidado!$AA$5:$AA$1000,O$5,Consolidado!$C$5:$C$1000,"Auditoría Externa")),"00")&amp;"/"&amp;TEXT(MONTH(_xlfn.MINIFS(Consolidado!$B$5:$B$1000,Consolidado!$E$5:$E$1000,$B28,Consolidado!$AA$5:$AA$1000,O$5,Consolidado!$C$5:$C$1000,"Auditoría Externa")),"00")&amp;IF(_xlfn.MAXIFS(Consolidado!$B$5:$B$1000,Consolidado!$E$5:$E$1000,$B28,Consolidado!$AA$5:$AA$1000,O$5,Consolidado!$C$5:$C$1000,"Auditoría Externa")&lt;&gt;_xlfn.MINIFS(Consolidado!$B$5:$B$1000,Consolidado!$E$5:$E$1000,$B28,Consolidado!$AA$5:$AA$1000,O$5,Consolidado!$C$5:$C$1000,"Auditoría Externa")," y "&amp;TEXT(DAY(_xlfn.MAXIFS(Consolidado!$B$5:$B$1000,Consolidado!$E$5:$E$1000,$B28,Consolidado!$AA$5:$AA$1000,O$5,Consolidado!$C$5:$C$1000,"Auditoría Externa")),"00")&amp;"/"&amp;TEXT(MONTH(_xlfn.MAXIFS(Consolidado!$B$5:$B$1000,Consolidado!$E$5:$E$1000,$B28,Consolidado!$AA$5:$AA$1000,O$5,Consolidado!$C$5:$C$1000,"Auditoría Externa")),"00"),""),""),IF(SUMIFS(Consolidado!$AD$5:$AD$1000,Consolidado!$E$5:$E$1000,$B28,Consolidado!$AA$5:$AA$1000,O$5,Consolidado!$C$5:$C$1000,"SSF")&gt;0,"SSF "&amp;TEXT(DAY(_xlfn.MINIFS(Consolidado!$B$5:$B$1000,Consolidado!$E$5:$E$1000,$B28,Consolidado!$AA$5:$AA$1000,O$5,Consolidado!$C$5:$C$1000,"SSF")),"00")&amp;"/"&amp;TEXT(MONTH(_xlfn.MINIFS(Consolidado!$B$5:$B$1000,Consolidado!$E$5:$E$1000,$B28,Consolidado!$AA$5:$AA$1000,O$5,Consolidado!$C$5:$C$1000,"SSF")),"00")&amp;IF(_xlfn.MAXIFS(Consolidado!$B$5:$B$1000,Consolidado!$E$5:$E$1000,$B28,Consolidado!$AA$5:$AA$1000,O$5,Consolidado!$C$5:$C$1000,"SSF")&lt;&gt;_xlfn.MINIFS(Consolidado!$B$5:$B$1000,Consolidado!$E$5:$E$1000,$B28,Consolidado!$AA$5:$AA$1000,O$5,Consolidado!$C$5:$C$1000,"SSF")," y "&amp;TEXT(DAY(_xlfn.MAXIFS(Consolidado!$B$5:$B$1000,Consolidado!$E$5:$E$1000,$B28,Consolidado!$AA$5:$AA$1000,O$5,Consolidado!$C$5:$C$1000,"SSF")),"00")&amp;"/"&amp;TEXT(MONTH(_xlfn.MAXIFS(Consolidado!$B$5:$B$1000,Consolidado!$E$5:$E$1000,$B28,Consolidado!$AA$5:$AA$1000,O$5,Consolidado!$C$5:$C$1000,"SSF")),"00"),""),""),IF(SUMIFS(Consolidado!$AD$5:$AD$1000,Consolidado!$E$5:$E$1000,$B28,Consolidado!$AA$5:$AA$1000,O$5,Consolidado!$C$5:$C$1000,"Comité de Supervisión")&gt;0,"Comité Sup. "&amp;TEXT(DAY(_xlfn.MINIFS(Consolidado!$B$5:$B$1000,Consolidado!$E$5:$E$1000,$B28,Consolidado!$AA$5:$AA$1000,O$5,Consolidado!$C$5:$C$1000,"Comité de Supervisión")),"00")&amp;"/"&amp;TEXT(MONTH(_xlfn.MINIFS(Consolidado!$B$5:$B$1000,Consolidado!$E$5:$E$1000,$B28,Consolidado!$AA$5:$AA$1000,O$5,Consolidado!$C$5:$C$1000,"Comité de Supervisión")),"00")&amp;IF(_xlfn.MAXIFS(Consolidado!$B$5:$B$1000,Consolidado!$E$5:$E$1000,$B28,Consolidado!$AA$5:$AA$1000,O$5,Consolidado!$C$5:$C$1000,"Comité de Supervisión")&lt;&gt;_xlfn.MINIFS(Consolidado!$B$5:$B$1000,Consolidado!$E$5:$E$1000,$B28,Consolidado!$AA$5:$AA$1000,O$5,Consolidado!$C$5:$C$1000,"Comité de Supervisión")," y "&amp;TEXT(DAY(_xlfn.MAXIFS(Consolidado!$B$5:$B$1000,Consolidado!$E$5:$E$1000,$B28,Consolidado!$AA$5:$AA$1000,O$5,Consolidado!$C$5:$C$1000,"Comité de Supervisión")),"00")&amp;"/"&amp;TEXT(MONTH(_xlfn.MAXIFS(Consolidado!$B$5:$B$1000,Consolidado!$E$5:$E$1000,$B28,Consolidado!$AA$5:$AA$1000,O$5,Consolidado!$C$5:$C$1000,"Comité de Supervisión")),"00"),""),""),IF(SUMIFS(Consolidado!$AD$5:$AD$1000,Consolidado!$E$5:$E$1000,$B28,Consolidado!$AA$5:$AA$1000,O$5,Consolidado!$C$5:$C$1000,"Consejo de Administración")&gt;0,"Consejo "&amp;TEXT(DAY(_xlfn.MINIFS(Consolidado!$B$5:$B$1000,Consolidado!$E$5:$E$1000,$B28,Consolidado!$AA$5:$AA$1000,O$5,Consolidado!$C$5:$C$1000,"Consejo de Administración")),"00")&amp;"/"&amp;TEXT(MONTH(_xlfn.MINIFS(Consolidado!$B$5:$B$1000,Consolidado!$E$5:$E$1000,$B28,Consolidado!$AA$5:$AA$1000,O$5,Consolidado!$C$5:$C$1000,"Consejo de Administración")),"00")&amp;IF(_xlfn.MAXIFS(Consolidado!$B$5:$B$1000,Consolidado!$E$5:$E$1000,$B28,Consolidado!$AA$5:$AA$1000,O$5,Consolidado!$C$5:$C$1000,"Consejo de Administración")&lt;&gt;_xlfn.MINIFS(Consolidado!$B$5:$B$1000,Consolidado!$E$5:$E$1000,$B28,Consolidado!$AA$5:$AA$1000,O$5,Consolidado!$C$5:$C$1000,"Consejo de Administración")," y "&amp;TEXT(DAY(_xlfn.MAXIFS(Consolidado!$B$5:$B$1000,Consolidado!$E$5:$E$1000,$B28,Consolidado!$AA$5:$AA$1000,O$5,Consolidado!$C$5:$C$1000,"Consejo de Administración")),"00")&amp;"/"&amp;TEXT(MONTH(_xlfn.MAXIFS(Consolidado!$B$5:$B$1000,Consolidado!$E$5:$E$1000,$B28,Consolidado!$AA$5:$AA$1000,O$5,Consolidado!$C$5:$C$1000,"Consejo de Administración")),"00"),""),""),IF(SUMIFS(Consolidado!$AD$5:$AD$1000,Consolidado!$E$5:$E$1000,$B28,Consolidado!$AA$5:$AA$1000,O$5,Consolidado!$C$5:$C$1000,"Otros")&gt;0,"Otros "&amp;TEXT(DAY(_xlfn.MINIFS(Consolidado!$B$5:$B$1000,Consolidado!$E$5:$E$1000,$B28,Consolidado!$AA$5:$AA$1000,O$5,Consolidado!$C$5:$C$1000,"Otros")),"00")&amp;"/"&amp;TEXT(MONTH(_xlfn.MINIFS(Consolidado!$B$5:$B$1000,Consolidado!$E$5:$E$1000,$B28,Consolidado!$AA$5:$AA$1000,O$5,Consolidado!$C$5:$C$1000,"Otros")),"00")&amp;IF(_xlfn.MAXIFS(Consolidado!$B$5:$B$1000,Consolidado!$E$5:$E$1000,$B28,Consolidado!$AA$5:$AA$1000,O$5,Consolidado!$C$5:$C$1000,"Otros")&lt;&gt;_xlfn.MINIFS(Consolidado!$B$5:$B$1000,Consolidado!$E$5:$E$1000,$B28,Consolidado!$AA$5:$AA$1000,O$5,Consolidado!$C$5:$C$1000,"Otros")," y "&amp;TEXT(DAY(_xlfn.MAXIFS(Consolidado!$B$5:$B$1000,Consolidado!$E$5:$E$1000,$B28,Consolidado!$AA$5:$AA$1000,O$5,Consolidado!$C$5:$C$1000,"Otros")),"00")&amp;"/"&amp;TEXT(MONTH(_xlfn.MAXIFS(Consolidado!$B$5:$B$1000,Consolidado!$E$5:$E$1000,$B28,Consolidado!$AA$5:$AA$1000,O$5,Consolidado!$C$5:$C$1000,"Otros")),"00"),""),""))</f>
        <v/>
      </c>
      <c r="P28" s="37" t="str">
        <f aca="false">_xlfn.TEXTJOIN(" +"&amp;CHAR(10),TRUE(),IF(SUMIFS(Consolidado!$AD$5:$AD$1000,Consolidado!$E$5:$E$1000,$B28,Consolidado!$AA$5:$AA$1000,P$5,Consolidado!$C$5:$C$1000,"Auditoría Interna")&gt;0,"Interna "&amp;TEXT(DAY(_xlfn.MINIFS(Consolidado!$B$5:$B$1000,Consolidado!$E$5:$E$1000,$B28,Consolidado!$AA$5:$AA$1000,P$5,Consolidado!$C$5:$C$1000,"Auditoría Interna")),"00")&amp;"/"&amp;TEXT(MONTH(_xlfn.MINIFS(Consolidado!$B$5:$B$1000,Consolidado!$E$5:$E$1000,$B28,Consolidado!$AA$5:$AA$1000,P$5,Consolidado!$C$5:$C$1000,"Auditoría Interna")),"00")&amp;IF(_xlfn.MAXIFS(Consolidado!$B$5:$B$1000,Consolidado!$E$5:$E$1000,$B28,Consolidado!$AA$5:$AA$1000,P$5,Consolidado!$C$5:$C$1000,"Auditoría Interna")&lt;&gt;_xlfn.MINIFS(Consolidado!$B$5:$B$1000,Consolidado!$E$5:$E$1000,$B28,Consolidado!$AA$5:$AA$1000,P$5,Consolidado!$C$5:$C$1000,"Auditoría Interna")," y "&amp;TEXT(DAY(_xlfn.MAXIFS(Consolidado!$B$5:$B$1000,Consolidado!$E$5:$E$1000,$B28,Consolidado!$AA$5:$AA$1000,P$5,Consolidado!$C$5:$C$1000,"Auditoría Interna")),"00")&amp;"/"&amp;TEXT(MONTH(_xlfn.MAXIFS(Consolidado!$B$5:$B$1000,Consolidado!$E$5:$E$1000,$B28,Consolidado!$AA$5:$AA$1000,P$5,Consolidado!$C$5:$C$1000,"Auditoría Interna")),"00"),""),""),IF(SUMIFS(Consolidado!$AD$5:$AD$1000,Consolidado!$E$5:$E$1000,$B28,Consolidado!$AA$5:$AA$1000,P$5,Consolidado!$C$5:$C$1000,"Auditoría Externa")&gt;0,"Externa "&amp;TEXT(DAY(_xlfn.MINIFS(Consolidado!$B$5:$B$1000,Consolidado!$E$5:$E$1000,$B28,Consolidado!$AA$5:$AA$1000,P$5,Consolidado!$C$5:$C$1000,"Auditoría Externa")),"00")&amp;"/"&amp;TEXT(MONTH(_xlfn.MINIFS(Consolidado!$B$5:$B$1000,Consolidado!$E$5:$E$1000,$B28,Consolidado!$AA$5:$AA$1000,P$5,Consolidado!$C$5:$C$1000,"Auditoría Externa")),"00")&amp;IF(_xlfn.MAXIFS(Consolidado!$B$5:$B$1000,Consolidado!$E$5:$E$1000,$B28,Consolidado!$AA$5:$AA$1000,P$5,Consolidado!$C$5:$C$1000,"Auditoría Externa")&lt;&gt;_xlfn.MINIFS(Consolidado!$B$5:$B$1000,Consolidado!$E$5:$E$1000,$B28,Consolidado!$AA$5:$AA$1000,P$5,Consolidado!$C$5:$C$1000,"Auditoría Externa")," y "&amp;TEXT(DAY(_xlfn.MAXIFS(Consolidado!$B$5:$B$1000,Consolidado!$E$5:$E$1000,$B28,Consolidado!$AA$5:$AA$1000,P$5,Consolidado!$C$5:$C$1000,"Auditoría Externa")),"00")&amp;"/"&amp;TEXT(MONTH(_xlfn.MAXIFS(Consolidado!$B$5:$B$1000,Consolidado!$E$5:$E$1000,$B28,Consolidado!$AA$5:$AA$1000,P$5,Consolidado!$C$5:$C$1000,"Auditoría Externa")),"00"),""),""),IF(SUMIFS(Consolidado!$AD$5:$AD$1000,Consolidado!$E$5:$E$1000,$B28,Consolidado!$AA$5:$AA$1000,P$5,Consolidado!$C$5:$C$1000,"SSF")&gt;0,"SSF "&amp;TEXT(DAY(_xlfn.MINIFS(Consolidado!$B$5:$B$1000,Consolidado!$E$5:$E$1000,$B28,Consolidado!$AA$5:$AA$1000,P$5,Consolidado!$C$5:$C$1000,"SSF")),"00")&amp;"/"&amp;TEXT(MONTH(_xlfn.MINIFS(Consolidado!$B$5:$B$1000,Consolidado!$E$5:$E$1000,$B28,Consolidado!$AA$5:$AA$1000,P$5,Consolidado!$C$5:$C$1000,"SSF")),"00")&amp;IF(_xlfn.MAXIFS(Consolidado!$B$5:$B$1000,Consolidado!$E$5:$E$1000,$B28,Consolidado!$AA$5:$AA$1000,P$5,Consolidado!$C$5:$C$1000,"SSF")&lt;&gt;_xlfn.MINIFS(Consolidado!$B$5:$B$1000,Consolidado!$E$5:$E$1000,$B28,Consolidado!$AA$5:$AA$1000,P$5,Consolidado!$C$5:$C$1000,"SSF")," y "&amp;TEXT(DAY(_xlfn.MAXIFS(Consolidado!$B$5:$B$1000,Consolidado!$E$5:$E$1000,$B28,Consolidado!$AA$5:$AA$1000,P$5,Consolidado!$C$5:$C$1000,"SSF")),"00")&amp;"/"&amp;TEXT(MONTH(_xlfn.MAXIFS(Consolidado!$B$5:$B$1000,Consolidado!$E$5:$E$1000,$B28,Consolidado!$AA$5:$AA$1000,P$5,Consolidado!$C$5:$C$1000,"SSF")),"00"),""),""),IF(SUMIFS(Consolidado!$AD$5:$AD$1000,Consolidado!$E$5:$E$1000,$B28,Consolidado!$AA$5:$AA$1000,P$5,Consolidado!$C$5:$C$1000,"Comité de Supervisión")&gt;0,"Comité Sup. "&amp;TEXT(DAY(_xlfn.MINIFS(Consolidado!$B$5:$B$1000,Consolidado!$E$5:$E$1000,$B28,Consolidado!$AA$5:$AA$1000,P$5,Consolidado!$C$5:$C$1000,"Comité de Supervisión")),"00")&amp;"/"&amp;TEXT(MONTH(_xlfn.MINIFS(Consolidado!$B$5:$B$1000,Consolidado!$E$5:$E$1000,$B28,Consolidado!$AA$5:$AA$1000,P$5,Consolidado!$C$5:$C$1000,"Comité de Supervisión")),"00")&amp;IF(_xlfn.MAXIFS(Consolidado!$B$5:$B$1000,Consolidado!$E$5:$E$1000,$B28,Consolidado!$AA$5:$AA$1000,P$5,Consolidado!$C$5:$C$1000,"Comité de Supervisión")&lt;&gt;_xlfn.MINIFS(Consolidado!$B$5:$B$1000,Consolidado!$E$5:$E$1000,$B28,Consolidado!$AA$5:$AA$1000,P$5,Consolidado!$C$5:$C$1000,"Comité de Supervisión")," y "&amp;TEXT(DAY(_xlfn.MAXIFS(Consolidado!$B$5:$B$1000,Consolidado!$E$5:$E$1000,$B28,Consolidado!$AA$5:$AA$1000,P$5,Consolidado!$C$5:$C$1000,"Comité de Supervisión")),"00")&amp;"/"&amp;TEXT(MONTH(_xlfn.MAXIFS(Consolidado!$B$5:$B$1000,Consolidado!$E$5:$E$1000,$B28,Consolidado!$AA$5:$AA$1000,P$5,Consolidado!$C$5:$C$1000,"Comité de Supervisión")),"00"),""),""),IF(SUMIFS(Consolidado!$AD$5:$AD$1000,Consolidado!$E$5:$E$1000,$B28,Consolidado!$AA$5:$AA$1000,P$5,Consolidado!$C$5:$C$1000,"Consejo de Administración")&gt;0,"Consejo "&amp;TEXT(DAY(_xlfn.MINIFS(Consolidado!$B$5:$B$1000,Consolidado!$E$5:$E$1000,$B28,Consolidado!$AA$5:$AA$1000,P$5,Consolidado!$C$5:$C$1000,"Consejo de Administración")),"00")&amp;"/"&amp;TEXT(MONTH(_xlfn.MINIFS(Consolidado!$B$5:$B$1000,Consolidado!$E$5:$E$1000,$B28,Consolidado!$AA$5:$AA$1000,P$5,Consolidado!$C$5:$C$1000,"Consejo de Administración")),"00")&amp;IF(_xlfn.MAXIFS(Consolidado!$B$5:$B$1000,Consolidado!$E$5:$E$1000,$B28,Consolidado!$AA$5:$AA$1000,P$5,Consolidado!$C$5:$C$1000,"Consejo de Administración")&lt;&gt;_xlfn.MINIFS(Consolidado!$B$5:$B$1000,Consolidado!$E$5:$E$1000,$B28,Consolidado!$AA$5:$AA$1000,P$5,Consolidado!$C$5:$C$1000,"Consejo de Administración")," y "&amp;TEXT(DAY(_xlfn.MAXIFS(Consolidado!$B$5:$B$1000,Consolidado!$E$5:$E$1000,$B28,Consolidado!$AA$5:$AA$1000,P$5,Consolidado!$C$5:$C$1000,"Consejo de Administración")),"00")&amp;"/"&amp;TEXT(MONTH(_xlfn.MAXIFS(Consolidado!$B$5:$B$1000,Consolidado!$E$5:$E$1000,$B28,Consolidado!$AA$5:$AA$1000,P$5,Consolidado!$C$5:$C$1000,"Consejo de Administración")),"00"),""),""),IF(SUMIFS(Consolidado!$AD$5:$AD$1000,Consolidado!$E$5:$E$1000,$B28,Consolidado!$AA$5:$AA$1000,P$5,Consolidado!$C$5:$C$1000,"Otros")&gt;0,"Otros "&amp;TEXT(DAY(_xlfn.MINIFS(Consolidado!$B$5:$B$1000,Consolidado!$E$5:$E$1000,$B28,Consolidado!$AA$5:$AA$1000,P$5,Consolidado!$C$5:$C$1000,"Otros")),"00")&amp;"/"&amp;TEXT(MONTH(_xlfn.MINIFS(Consolidado!$B$5:$B$1000,Consolidado!$E$5:$E$1000,$B28,Consolidado!$AA$5:$AA$1000,P$5,Consolidado!$C$5:$C$1000,"Otros")),"00")&amp;IF(_xlfn.MAXIFS(Consolidado!$B$5:$B$1000,Consolidado!$E$5:$E$1000,$B28,Consolidado!$AA$5:$AA$1000,P$5,Consolidado!$C$5:$C$1000,"Otros")&lt;&gt;_xlfn.MINIFS(Consolidado!$B$5:$B$1000,Consolidado!$E$5:$E$1000,$B28,Consolidado!$AA$5:$AA$1000,P$5,Consolidado!$C$5:$C$1000,"Otros")," y "&amp;TEXT(DAY(_xlfn.MAXIFS(Consolidado!$B$5:$B$1000,Consolidado!$E$5:$E$1000,$B28,Consolidado!$AA$5:$AA$1000,P$5,Consolidado!$C$5:$C$1000,"Otros")),"00")&amp;"/"&amp;TEXT(MONTH(_xlfn.MAXIFS(Consolidado!$B$5:$B$1000,Consolidado!$E$5:$E$1000,$B28,Consolidado!$AA$5:$AA$1000,P$5,Consolidado!$C$5:$C$1000,"Otros")),"00"),""),""))</f>
        <v/>
      </c>
      <c r="Q28" s="37" t="str">
        <f aca="false">_xlfn.TEXTJOIN(" +"&amp;CHAR(10),TRUE(),IF(SUMIFS(Consolidado!$AD$5:$AD$1000,Consolidado!$E$5:$E$1000,$B28,Consolidado!$AA$5:$AA$1000,Q$5,Consolidado!$C$5:$C$1000,"Auditoría Interna")&gt;0,"Interna "&amp;TEXT(DAY(_xlfn.MINIFS(Consolidado!$B$5:$B$1000,Consolidado!$E$5:$E$1000,$B28,Consolidado!$AA$5:$AA$1000,Q$5,Consolidado!$C$5:$C$1000,"Auditoría Interna")),"00")&amp;"/"&amp;TEXT(MONTH(_xlfn.MINIFS(Consolidado!$B$5:$B$1000,Consolidado!$E$5:$E$1000,$B28,Consolidado!$AA$5:$AA$1000,Q$5,Consolidado!$C$5:$C$1000,"Auditoría Interna")),"00")&amp;IF(_xlfn.MAXIFS(Consolidado!$B$5:$B$1000,Consolidado!$E$5:$E$1000,$B28,Consolidado!$AA$5:$AA$1000,Q$5,Consolidado!$C$5:$C$1000,"Auditoría Interna")&lt;&gt;_xlfn.MINIFS(Consolidado!$B$5:$B$1000,Consolidado!$E$5:$E$1000,$B28,Consolidado!$AA$5:$AA$1000,Q$5,Consolidado!$C$5:$C$1000,"Auditoría Interna")," y "&amp;TEXT(DAY(_xlfn.MAXIFS(Consolidado!$B$5:$B$1000,Consolidado!$E$5:$E$1000,$B28,Consolidado!$AA$5:$AA$1000,Q$5,Consolidado!$C$5:$C$1000,"Auditoría Interna")),"00")&amp;"/"&amp;TEXT(MONTH(_xlfn.MAXIFS(Consolidado!$B$5:$B$1000,Consolidado!$E$5:$E$1000,$B28,Consolidado!$AA$5:$AA$1000,Q$5,Consolidado!$C$5:$C$1000,"Auditoría Interna")),"00"),""),""),IF(SUMIFS(Consolidado!$AD$5:$AD$1000,Consolidado!$E$5:$E$1000,$B28,Consolidado!$AA$5:$AA$1000,Q$5,Consolidado!$C$5:$C$1000,"Auditoría Externa")&gt;0,"Externa "&amp;TEXT(DAY(_xlfn.MINIFS(Consolidado!$B$5:$B$1000,Consolidado!$E$5:$E$1000,$B28,Consolidado!$AA$5:$AA$1000,Q$5,Consolidado!$C$5:$C$1000,"Auditoría Externa")),"00")&amp;"/"&amp;TEXT(MONTH(_xlfn.MINIFS(Consolidado!$B$5:$B$1000,Consolidado!$E$5:$E$1000,$B28,Consolidado!$AA$5:$AA$1000,Q$5,Consolidado!$C$5:$C$1000,"Auditoría Externa")),"00")&amp;IF(_xlfn.MAXIFS(Consolidado!$B$5:$B$1000,Consolidado!$E$5:$E$1000,$B28,Consolidado!$AA$5:$AA$1000,Q$5,Consolidado!$C$5:$C$1000,"Auditoría Externa")&lt;&gt;_xlfn.MINIFS(Consolidado!$B$5:$B$1000,Consolidado!$E$5:$E$1000,$B28,Consolidado!$AA$5:$AA$1000,Q$5,Consolidado!$C$5:$C$1000,"Auditoría Externa")," y "&amp;TEXT(DAY(_xlfn.MAXIFS(Consolidado!$B$5:$B$1000,Consolidado!$E$5:$E$1000,$B28,Consolidado!$AA$5:$AA$1000,Q$5,Consolidado!$C$5:$C$1000,"Auditoría Externa")),"00")&amp;"/"&amp;TEXT(MONTH(_xlfn.MAXIFS(Consolidado!$B$5:$B$1000,Consolidado!$E$5:$E$1000,$B28,Consolidado!$AA$5:$AA$1000,Q$5,Consolidado!$C$5:$C$1000,"Auditoría Externa")),"00"),""),""),IF(SUMIFS(Consolidado!$AD$5:$AD$1000,Consolidado!$E$5:$E$1000,$B28,Consolidado!$AA$5:$AA$1000,Q$5,Consolidado!$C$5:$C$1000,"SSF")&gt;0,"SSF "&amp;TEXT(DAY(_xlfn.MINIFS(Consolidado!$B$5:$B$1000,Consolidado!$E$5:$E$1000,$B28,Consolidado!$AA$5:$AA$1000,Q$5,Consolidado!$C$5:$C$1000,"SSF")),"00")&amp;"/"&amp;TEXT(MONTH(_xlfn.MINIFS(Consolidado!$B$5:$B$1000,Consolidado!$E$5:$E$1000,$B28,Consolidado!$AA$5:$AA$1000,Q$5,Consolidado!$C$5:$C$1000,"SSF")),"00")&amp;IF(_xlfn.MAXIFS(Consolidado!$B$5:$B$1000,Consolidado!$E$5:$E$1000,$B28,Consolidado!$AA$5:$AA$1000,Q$5,Consolidado!$C$5:$C$1000,"SSF")&lt;&gt;_xlfn.MINIFS(Consolidado!$B$5:$B$1000,Consolidado!$E$5:$E$1000,$B28,Consolidado!$AA$5:$AA$1000,Q$5,Consolidado!$C$5:$C$1000,"SSF")," y "&amp;TEXT(DAY(_xlfn.MAXIFS(Consolidado!$B$5:$B$1000,Consolidado!$E$5:$E$1000,$B28,Consolidado!$AA$5:$AA$1000,Q$5,Consolidado!$C$5:$C$1000,"SSF")),"00")&amp;"/"&amp;TEXT(MONTH(_xlfn.MAXIFS(Consolidado!$B$5:$B$1000,Consolidado!$E$5:$E$1000,$B28,Consolidado!$AA$5:$AA$1000,Q$5,Consolidado!$C$5:$C$1000,"SSF")),"00"),""),""),IF(SUMIFS(Consolidado!$AD$5:$AD$1000,Consolidado!$E$5:$E$1000,$B28,Consolidado!$AA$5:$AA$1000,Q$5,Consolidado!$C$5:$C$1000,"Comité de Supervisión")&gt;0,"Comité Sup. "&amp;TEXT(DAY(_xlfn.MINIFS(Consolidado!$B$5:$B$1000,Consolidado!$E$5:$E$1000,$B28,Consolidado!$AA$5:$AA$1000,Q$5,Consolidado!$C$5:$C$1000,"Comité de Supervisión")),"00")&amp;"/"&amp;TEXT(MONTH(_xlfn.MINIFS(Consolidado!$B$5:$B$1000,Consolidado!$E$5:$E$1000,$B28,Consolidado!$AA$5:$AA$1000,Q$5,Consolidado!$C$5:$C$1000,"Comité de Supervisión")),"00")&amp;IF(_xlfn.MAXIFS(Consolidado!$B$5:$B$1000,Consolidado!$E$5:$E$1000,$B28,Consolidado!$AA$5:$AA$1000,Q$5,Consolidado!$C$5:$C$1000,"Comité de Supervisión")&lt;&gt;_xlfn.MINIFS(Consolidado!$B$5:$B$1000,Consolidado!$E$5:$E$1000,$B28,Consolidado!$AA$5:$AA$1000,Q$5,Consolidado!$C$5:$C$1000,"Comité de Supervisión")," y "&amp;TEXT(DAY(_xlfn.MAXIFS(Consolidado!$B$5:$B$1000,Consolidado!$E$5:$E$1000,$B28,Consolidado!$AA$5:$AA$1000,Q$5,Consolidado!$C$5:$C$1000,"Comité de Supervisión")),"00")&amp;"/"&amp;TEXT(MONTH(_xlfn.MAXIFS(Consolidado!$B$5:$B$1000,Consolidado!$E$5:$E$1000,$B28,Consolidado!$AA$5:$AA$1000,Q$5,Consolidado!$C$5:$C$1000,"Comité de Supervisión")),"00"),""),""),IF(SUMIFS(Consolidado!$AD$5:$AD$1000,Consolidado!$E$5:$E$1000,$B28,Consolidado!$AA$5:$AA$1000,Q$5,Consolidado!$C$5:$C$1000,"Consejo de Administración")&gt;0,"Consejo "&amp;TEXT(DAY(_xlfn.MINIFS(Consolidado!$B$5:$B$1000,Consolidado!$E$5:$E$1000,$B28,Consolidado!$AA$5:$AA$1000,Q$5,Consolidado!$C$5:$C$1000,"Consejo de Administración")),"00")&amp;"/"&amp;TEXT(MONTH(_xlfn.MINIFS(Consolidado!$B$5:$B$1000,Consolidado!$E$5:$E$1000,$B28,Consolidado!$AA$5:$AA$1000,Q$5,Consolidado!$C$5:$C$1000,"Consejo de Administración")),"00")&amp;IF(_xlfn.MAXIFS(Consolidado!$B$5:$B$1000,Consolidado!$E$5:$E$1000,$B28,Consolidado!$AA$5:$AA$1000,Q$5,Consolidado!$C$5:$C$1000,"Consejo de Administración")&lt;&gt;_xlfn.MINIFS(Consolidado!$B$5:$B$1000,Consolidado!$E$5:$E$1000,$B28,Consolidado!$AA$5:$AA$1000,Q$5,Consolidado!$C$5:$C$1000,"Consejo de Administración")," y "&amp;TEXT(DAY(_xlfn.MAXIFS(Consolidado!$B$5:$B$1000,Consolidado!$E$5:$E$1000,$B28,Consolidado!$AA$5:$AA$1000,Q$5,Consolidado!$C$5:$C$1000,"Consejo de Administración")),"00")&amp;"/"&amp;TEXT(MONTH(_xlfn.MAXIFS(Consolidado!$B$5:$B$1000,Consolidado!$E$5:$E$1000,$B28,Consolidado!$AA$5:$AA$1000,Q$5,Consolidado!$C$5:$C$1000,"Consejo de Administración")),"00"),""),""),IF(SUMIFS(Consolidado!$AD$5:$AD$1000,Consolidado!$E$5:$E$1000,$B28,Consolidado!$AA$5:$AA$1000,Q$5,Consolidado!$C$5:$C$1000,"Otros")&gt;0,"Otros "&amp;TEXT(DAY(_xlfn.MINIFS(Consolidado!$B$5:$B$1000,Consolidado!$E$5:$E$1000,$B28,Consolidado!$AA$5:$AA$1000,Q$5,Consolidado!$C$5:$C$1000,"Otros")),"00")&amp;"/"&amp;TEXT(MONTH(_xlfn.MINIFS(Consolidado!$B$5:$B$1000,Consolidado!$E$5:$E$1000,$B28,Consolidado!$AA$5:$AA$1000,Q$5,Consolidado!$C$5:$C$1000,"Otros")),"00")&amp;IF(_xlfn.MAXIFS(Consolidado!$B$5:$B$1000,Consolidado!$E$5:$E$1000,$B28,Consolidado!$AA$5:$AA$1000,Q$5,Consolidado!$C$5:$C$1000,"Otros")&lt;&gt;_xlfn.MINIFS(Consolidado!$B$5:$B$1000,Consolidado!$E$5:$E$1000,$B28,Consolidado!$AA$5:$AA$1000,Q$5,Consolidado!$C$5:$C$1000,"Otros")," y "&amp;TEXT(DAY(_xlfn.MAXIFS(Consolidado!$B$5:$B$1000,Consolidado!$E$5:$E$1000,$B28,Consolidado!$AA$5:$AA$1000,Q$5,Consolidado!$C$5:$C$1000,"Otros")),"00")&amp;"/"&amp;TEXT(MONTH(_xlfn.MAXIFS(Consolidado!$B$5:$B$1000,Consolidado!$E$5:$E$1000,$B28,Consolidado!$AA$5:$AA$1000,Q$5,Consolidado!$C$5:$C$1000,"Otros")),"00"),""),""))</f>
        <v/>
      </c>
      <c r="R28" s="37" t="str">
        <f aca="false">_xlfn.TEXTJOIN(" +"&amp;CHAR(10),TRUE(),IF(SUMIFS(Consolidado!$AD$5:$AD$1000,Consolidado!$E$5:$E$1000,$B28,Consolidado!$AA$5:$AA$1000,R$5,Consolidado!$C$5:$C$1000,"Auditoría Interna")&gt;0,"Interna "&amp;TEXT(DAY(_xlfn.MINIFS(Consolidado!$B$5:$B$1000,Consolidado!$E$5:$E$1000,$B28,Consolidado!$AA$5:$AA$1000,R$5,Consolidado!$C$5:$C$1000,"Auditoría Interna")),"00")&amp;"/"&amp;TEXT(MONTH(_xlfn.MINIFS(Consolidado!$B$5:$B$1000,Consolidado!$E$5:$E$1000,$B28,Consolidado!$AA$5:$AA$1000,R$5,Consolidado!$C$5:$C$1000,"Auditoría Interna")),"00")&amp;IF(_xlfn.MAXIFS(Consolidado!$B$5:$B$1000,Consolidado!$E$5:$E$1000,$B28,Consolidado!$AA$5:$AA$1000,R$5,Consolidado!$C$5:$C$1000,"Auditoría Interna")&lt;&gt;_xlfn.MINIFS(Consolidado!$B$5:$B$1000,Consolidado!$E$5:$E$1000,$B28,Consolidado!$AA$5:$AA$1000,R$5,Consolidado!$C$5:$C$1000,"Auditoría Interna")," y "&amp;TEXT(DAY(_xlfn.MAXIFS(Consolidado!$B$5:$B$1000,Consolidado!$E$5:$E$1000,$B28,Consolidado!$AA$5:$AA$1000,R$5,Consolidado!$C$5:$C$1000,"Auditoría Interna")),"00")&amp;"/"&amp;TEXT(MONTH(_xlfn.MAXIFS(Consolidado!$B$5:$B$1000,Consolidado!$E$5:$E$1000,$B28,Consolidado!$AA$5:$AA$1000,R$5,Consolidado!$C$5:$C$1000,"Auditoría Interna")),"00"),""),""),IF(SUMIFS(Consolidado!$AD$5:$AD$1000,Consolidado!$E$5:$E$1000,$B28,Consolidado!$AA$5:$AA$1000,R$5,Consolidado!$C$5:$C$1000,"Auditoría Externa")&gt;0,"Externa "&amp;TEXT(DAY(_xlfn.MINIFS(Consolidado!$B$5:$B$1000,Consolidado!$E$5:$E$1000,$B28,Consolidado!$AA$5:$AA$1000,R$5,Consolidado!$C$5:$C$1000,"Auditoría Externa")),"00")&amp;"/"&amp;TEXT(MONTH(_xlfn.MINIFS(Consolidado!$B$5:$B$1000,Consolidado!$E$5:$E$1000,$B28,Consolidado!$AA$5:$AA$1000,R$5,Consolidado!$C$5:$C$1000,"Auditoría Externa")),"00")&amp;IF(_xlfn.MAXIFS(Consolidado!$B$5:$B$1000,Consolidado!$E$5:$E$1000,$B28,Consolidado!$AA$5:$AA$1000,R$5,Consolidado!$C$5:$C$1000,"Auditoría Externa")&lt;&gt;_xlfn.MINIFS(Consolidado!$B$5:$B$1000,Consolidado!$E$5:$E$1000,$B28,Consolidado!$AA$5:$AA$1000,R$5,Consolidado!$C$5:$C$1000,"Auditoría Externa")," y "&amp;TEXT(DAY(_xlfn.MAXIFS(Consolidado!$B$5:$B$1000,Consolidado!$E$5:$E$1000,$B28,Consolidado!$AA$5:$AA$1000,R$5,Consolidado!$C$5:$C$1000,"Auditoría Externa")),"00")&amp;"/"&amp;TEXT(MONTH(_xlfn.MAXIFS(Consolidado!$B$5:$B$1000,Consolidado!$E$5:$E$1000,$B28,Consolidado!$AA$5:$AA$1000,R$5,Consolidado!$C$5:$C$1000,"Auditoría Externa")),"00"),""),""),IF(SUMIFS(Consolidado!$AD$5:$AD$1000,Consolidado!$E$5:$E$1000,$B28,Consolidado!$AA$5:$AA$1000,R$5,Consolidado!$C$5:$C$1000,"SSF")&gt;0,"SSF "&amp;TEXT(DAY(_xlfn.MINIFS(Consolidado!$B$5:$B$1000,Consolidado!$E$5:$E$1000,$B28,Consolidado!$AA$5:$AA$1000,R$5,Consolidado!$C$5:$C$1000,"SSF")),"00")&amp;"/"&amp;TEXT(MONTH(_xlfn.MINIFS(Consolidado!$B$5:$B$1000,Consolidado!$E$5:$E$1000,$B28,Consolidado!$AA$5:$AA$1000,R$5,Consolidado!$C$5:$C$1000,"SSF")),"00")&amp;IF(_xlfn.MAXIFS(Consolidado!$B$5:$B$1000,Consolidado!$E$5:$E$1000,$B28,Consolidado!$AA$5:$AA$1000,R$5,Consolidado!$C$5:$C$1000,"SSF")&lt;&gt;_xlfn.MINIFS(Consolidado!$B$5:$B$1000,Consolidado!$E$5:$E$1000,$B28,Consolidado!$AA$5:$AA$1000,R$5,Consolidado!$C$5:$C$1000,"SSF")," y "&amp;TEXT(DAY(_xlfn.MAXIFS(Consolidado!$B$5:$B$1000,Consolidado!$E$5:$E$1000,$B28,Consolidado!$AA$5:$AA$1000,R$5,Consolidado!$C$5:$C$1000,"SSF")),"00")&amp;"/"&amp;TEXT(MONTH(_xlfn.MAXIFS(Consolidado!$B$5:$B$1000,Consolidado!$E$5:$E$1000,$B28,Consolidado!$AA$5:$AA$1000,R$5,Consolidado!$C$5:$C$1000,"SSF")),"00"),""),""),IF(SUMIFS(Consolidado!$AD$5:$AD$1000,Consolidado!$E$5:$E$1000,$B28,Consolidado!$AA$5:$AA$1000,R$5,Consolidado!$C$5:$C$1000,"Comité de Supervisión")&gt;0,"Comité Sup. "&amp;TEXT(DAY(_xlfn.MINIFS(Consolidado!$B$5:$B$1000,Consolidado!$E$5:$E$1000,$B28,Consolidado!$AA$5:$AA$1000,R$5,Consolidado!$C$5:$C$1000,"Comité de Supervisión")),"00")&amp;"/"&amp;TEXT(MONTH(_xlfn.MINIFS(Consolidado!$B$5:$B$1000,Consolidado!$E$5:$E$1000,$B28,Consolidado!$AA$5:$AA$1000,R$5,Consolidado!$C$5:$C$1000,"Comité de Supervisión")),"00")&amp;IF(_xlfn.MAXIFS(Consolidado!$B$5:$B$1000,Consolidado!$E$5:$E$1000,$B28,Consolidado!$AA$5:$AA$1000,R$5,Consolidado!$C$5:$C$1000,"Comité de Supervisión")&lt;&gt;_xlfn.MINIFS(Consolidado!$B$5:$B$1000,Consolidado!$E$5:$E$1000,$B28,Consolidado!$AA$5:$AA$1000,R$5,Consolidado!$C$5:$C$1000,"Comité de Supervisión")," y "&amp;TEXT(DAY(_xlfn.MAXIFS(Consolidado!$B$5:$B$1000,Consolidado!$E$5:$E$1000,$B28,Consolidado!$AA$5:$AA$1000,R$5,Consolidado!$C$5:$C$1000,"Comité de Supervisión")),"00")&amp;"/"&amp;TEXT(MONTH(_xlfn.MAXIFS(Consolidado!$B$5:$B$1000,Consolidado!$E$5:$E$1000,$B28,Consolidado!$AA$5:$AA$1000,R$5,Consolidado!$C$5:$C$1000,"Comité de Supervisión")),"00"),""),""),IF(SUMIFS(Consolidado!$AD$5:$AD$1000,Consolidado!$E$5:$E$1000,$B28,Consolidado!$AA$5:$AA$1000,R$5,Consolidado!$C$5:$C$1000,"Consejo de Administración")&gt;0,"Consejo "&amp;TEXT(DAY(_xlfn.MINIFS(Consolidado!$B$5:$B$1000,Consolidado!$E$5:$E$1000,$B28,Consolidado!$AA$5:$AA$1000,R$5,Consolidado!$C$5:$C$1000,"Consejo de Administración")),"00")&amp;"/"&amp;TEXT(MONTH(_xlfn.MINIFS(Consolidado!$B$5:$B$1000,Consolidado!$E$5:$E$1000,$B28,Consolidado!$AA$5:$AA$1000,R$5,Consolidado!$C$5:$C$1000,"Consejo de Administración")),"00")&amp;IF(_xlfn.MAXIFS(Consolidado!$B$5:$B$1000,Consolidado!$E$5:$E$1000,$B28,Consolidado!$AA$5:$AA$1000,R$5,Consolidado!$C$5:$C$1000,"Consejo de Administración")&lt;&gt;_xlfn.MINIFS(Consolidado!$B$5:$B$1000,Consolidado!$E$5:$E$1000,$B28,Consolidado!$AA$5:$AA$1000,R$5,Consolidado!$C$5:$C$1000,"Consejo de Administración")," y "&amp;TEXT(DAY(_xlfn.MAXIFS(Consolidado!$B$5:$B$1000,Consolidado!$E$5:$E$1000,$B28,Consolidado!$AA$5:$AA$1000,R$5,Consolidado!$C$5:$C$1000,"Consejo de Administración")),"00")&amp;"/"&amp;TEXT(MONTH(_xlfn.MAXIFS(Consolidado!$B$5:$B$1000,Consolidado!$E$5:$E$1000,$B28,Consolidado!$AA$5:$AA$1000,R$5,Consolidado!$C$5:$C$1000,"Consejo de Administración")),"00"),""),""),IF(SUMIFS(Consolidado!$AD$5:$AD$1000,Consolidado!$E$5:$E$1000,$B28,Consolidado!$AA$5:$AA$1000,R$5,Consolidado!$C$5:$C$1000,"Otros")&gt;0,"Otros "&amp;TEXT(DAY(_xlfn.MINIFS(Consolidado!$B$5:$B$1000,Consolidado!$E$5:$E$1000,$B28,Consolidado!$AA$5:$AA$1000,R$5,Consolidado!$C$5:$C$1000,"Otros")),"00")&amp;"/"&amp;TEXT(MONTH(_xlfn.MINIFS(Consolidado!$B$5:$B$1000,Consolidado!$E$5:$E$1000,$B28,Consolidado!$AA$5:$AA$1000,R$5,Consolidado!$C$5:$C$1000,"Otros")),"00")&amp;IF(_xlfn.MAXIFS(Consolidado!$B$5:$B$1000,Consolidado!$E$5:$E$1000,$B28,Consolidado!$AA$5:$AA$1000,R$5,Consolidado!$C$5:$C$1000,"Otros")&lt;&gt;_xlfn.MINIFS(Consolidado!$B$5:$B$1000,Consolidado!$E$5:$E$1000,$B28,Consolidado!$AA$5:$AA$1000,R$5,Consolidado!$C$5:$C$1000,"Otros")," y "&amp;TEXT(DAY(_xlfn.MAXIFS(Consolidado!$B$5:$B$1000,Consolidado!$E$5:$E$1000,$B28,Consolidado!$AA$5:$AA$1000,R$5,Consolidado!$C$5:$C$1000,"Otros")),"00")&amp;"/"&amp;TEXT(MONTH(_xlfn.MAXIFS(Consolidado!$B$5:$B$1000,Consolidado!$E$5:$E$1000,$B28,Consolidado!$AA$5:$AA$1000,R$5,Consolidado!$C$5:$C$1000,"Otros")),"00"),""),""))</f>
        <v/>
      </c>
    </row>
    <row r="29" customFormat="false" ht="61.5" hidden="true" customHeight="true" outlineLevel="0" collapsed="false">
      <c r="A29" s="31" t="n">
        <v>24</v>
      </c>
      <c r="B29" s="32" t="str">
        <f aca="false">Catálogos!C25</f>
        <v>Canales digitales / migración tecnológica</v>
      </c>
      <c r="C29" s="33" t="str">
        <f aca="false">Catálogos!D25</f>
        <v>NRP-32</v>
      </c>
      <c r="D29" s="17" t="n">
        <f aca="false">SUMIFS(Consolidado!$AD$5:$AD$1000,Consolidado!$E$5:$E$1000,B29,Consolidado!$H$5:$H$1000,$C$2)</f>
        <v>0</v>
      </c>
      <c r="E29" s="36" t="str">
        <f aca="false">IF(((SUMIFS(Consolidado!$AD$5:$AD$1000,Consolidado!$E$5:$E$1000,$B29,Consolidado!$C$5:$C$1000,"Auditoría Interna",Consolidado!$H$5:$H$1000,$C$2)&gt;0)+(SUMIFS(Consolidado!$AD$5:$AD$1000,Consolidado!$E$5:$E$1000,$B29,Consolidado!$C$5:$C$1000,"Auditoría Externa",Consolidado!$H$5:$H$1000,$C$2)&gt;0)+(SUMIFS(Consolidado!$AD$5:$AD$1000,Consolidado!$E$5:$E$1000,$B29,Consolidado!$C$5:$C$1000,"SSF",Consolidado!$H$5:$H$1000,$C$2)&gt;0)+(SUMIFS(Consolidado!$AD$5:$AD$1000,Consolidado!$E$5:$E$1000,$B29,Consolidado!$C$5:$C$1000,"Comité de Supervisión",Consolidado!$H$5:$H$1000,$C$2)&gt;0)+(SUMIFS(Consolidado!$AD$5:$AD$1000,Consolidado!$E$5:$E$1000,$B29,Consolidado!$C$5:$C$1000,"Consejo de Administración",Consolidado!$H$5:$H$1000,$C$2)&gt;0)+(SUMIFS(Consolidado!$AD$5:$AD$1000,Consolidado!$E$5:$E$1000,$B29,Consolidado!$C$5:$C$1000,"Otros",Consolidado!$H$5:$H$1000,$C$2)&gt;0))&gt;=2,"Sí","No")</f>
        <v>No</v>
      </c>
      <c r="F29" s="47" t="str">
        <f aca="false" t="array" ref="F29:F29">_xlfn.TEXTJOIN(CHAR(10),TRUE(),IF((Consolidado!$E$5:$E$1000=$B29)*(Consolidado!$H$5:$H$1000=$C$2),Consolidado!$AE$5:$AE$1000,""))</f>
        <v/>
      </c>
      <c r="G29" s="37" t="str">
        <f aca="false">_xlfn.TEXTJOIN(" +"&amp;CHAR(10),TRUE(),IF(SUMIFS(Consolidado!$AD$5:$AD$1000,Consolidado!$E$5:$E$1000,$B29,Consolidado!$AA$5:$AA$1000,G$5,Consolidado!$C$5:$C$1000,"Auditoría Interna")&gt;0,"Interna "&amp;TEXT(DAY(_xlfn.MINIFS(Consolidado!$B$5:$B$1000,Consolidado!$E$5:$E$1000,$B29,Consolidado!$AA$5:$AA$1000,G$5,Consolidado!$C$5:$C$1000,"Auditoría Interna")),"00")&amp;"/"&amp;TEXT(MONTH(_xlfn.MINIFS(Consolidado!$B$5:$B$1000,Consolidado!$E$5:$E$1000,$B29,Consolidado!$AA$5:$AA$1000,G$5,Consolidado!$C$5:$C$1000,"Auditoría Interna")),"00")&amp;IF(_xlfn.MAXIFS(Consolidado!$B$5:$B$1000,Consolidado!$E$5:$E$1000,$B29,Consolidado!$AA$5:$AA$1000,G$5,Consolidado!$C$5:$C$1000,"Auditoría Interna")&lt;&gt;_xlfn.MINIFS(Consolidado!$B$5:$B$1000,Consolidado!$E$5:$E$1000,$B29,Consolidado!$AA$5:$AA$1000,G$5,Consolidado!$C$5:$C$1000,"Auditoría Interna")," y "&amp;TEXT(DAY(_xlfn.MAXIFS(Consolidado!$B$5:$B$1000,Consolidado!$E$5:$E$1000,$B29,Consolidado!$AA$5:$AA$1000,G$5,Consolidado!$C$5:$C$1000,"Auditoría Interna")),"00")&amp;"/"&amp;TEXT(MONTH(_xlfn.MAXIFS(Consolidado!$B$5:$B$1000,Consolidado!$E$5:$E$1000,$B29,Consolidado!$AA$5:$AA$1000,G$5,Consolidado!$C$5:$C$1000,"Auditoría Interna")),"00"),""),""),IF(SUMIFS(Consolidado!$AD$5:$AD$1000,Consolidado!$E$5:$E$1000,$B29,Consolidado!$AA$5:$AA$1000,G$5,Consolidado!$C$5:$C$1000,"Auditoría Externa")&gt;0,"Externa "&amp;TEXT(DAY(_xlfn.MINIFS(Consolidado!$B$5:$B$1000,Consolidado!$E$5:$E$1000,$B29,Consolidado!$AA$5:$AA$1000,G$5,Consolidado!$C$5:$C$1000,"Auditoría Externa")),"00")&amp;"/"&amp;TEXT(MONTH(_xlfn.MINIFS(Consolidado!$B$5:$B$1000,Consolidado!$E$5:$E$1000,$B29,Consolidado!$AA$5:$AA$1000,G$5,Consolidado!$C$5:$C$1000,"Auditoría Externa")),"00")&amp;IF(_xlfn.MAXIFS(Consolidado!$B$5:$B$1000,Consolidado!$E$5:$E$1000,$B29,Consolidado!$AA$5:$AA$1000,G$5,Consolidado!$C$5:$C$1000,"Auditoría Externa")&lt;&gt;_xlfn.MINIFS(Consolidado!$B$5:$B$1000,Consolidado!$E$5:$E$1000,$B29,Consolidado!$AA$5:$AA$1000,G$5,Consolidado!$C$5:$C$1000,"Auditoría Externa")," y "&amp;TEXT(DAY(_xlfn.MAXIFS(Consolidado!$B$5:$B$1000,Consolidado!$E$5:$E$1000,$B29,Consolidado!$AA$5:$AA$1000,G$5,Consolidado!$C$5:$C$1000,"Auditoría Externa")),"00")&amp;"/"&amp;TEXT(MONTH(_xlfn.MAXIFS(Consolidado!$B$5:$B$1000,Consolidado!$E$5:$E$1000,$B29,Consolidado!$AA$5:$AA$1000,G$5,Consolidado!$C$5:$C$1000,"Auditoría Externa")),"00"),""),""),IF(SUMIFS(Consolidado!$AD$5:$AD$1000,Consolidado!$E$5:$E$1000,$B29,Consolidado!$AA$5:$AA$1000,G$5,Consolidado!$C$5:$C$1000,"SSF")&gt;0,"SSF "&amp;TEXT(DAY(_xlfn.MINIFS(Consolidado!$B$5:$B$1000,Consolidado!$E$5:$E$1000,$B29,Consolidado!$AA$5:$AA$1000,G$5,Consolidado!$C$5:$C$1000,"SSF")),"00")&amp;"/"&amp;TEXT(MONTH(_xlfn.MINIFS(Consolidado!$B$5:$B$1000,Consolidado!$E$5:$E$1000,$B29,Consolidado!$AA$5:$AA$1000,G$5,Consolidado!$C$5:$C$1000,"SSF")),"00")&amp;IF(_xlfn.MAXIFS(Consolidado!$B$5:$B$1000,Consolidado!$E$5:$E$1000,$B29,Consolidado!$AA$5:$AA$1000,G$5,Consolidado!$C$5:$C$1000,"SSF")&lt;&gt;_xlfn.MINIFS(Consolidado!$B$5:$B$1000,Consolidado!$E$5:$E$1000,$B29,Consolidado!$AA$5:$AA$1000,G$5,Consolidado!$C$5:$C$1000,"SSF")," y "&amp;TEXT(DAY(_xlfn.MAXIFS(Consolidado!$B$5:$B$1000,Consolidado!$E$5:$E$1000,$B29,Consolidado!$AA$5:$AA$1000,G$5,Consolidado!$C$5:$C$1000,"SSF")),"00")&amp;"/"&amp;TEXT(MONTH(_xlfn.MAXIFS(Consolidado!$B$5:$B$1000,Consolidado!$E$5:$E$1000,$B29,Consolidado!$AA$5:$AA$1000,G$5,Consolidado!$C$5:$C$1000,"SSF")),"00"),""),""),IF(SUMIFS(Consolidado!$AD$5:$AD$1000,Consolidado!$E$5:$E$1000,$B29,Consolidado!$AA$5:$AA$1000,G$5,Consolidado!$C$5:$C$1000,"Comité de Supervisión")&gt;0,"Comité Sup. "&amp;TEXT(DAY(_xlfn.MINIFS(Consolidado!$B$5:$B$1000,Consolidado!$E$5:$E$1000,$B29,Consolidado!$AA$5:$AA$1000,G$5,Consolidado!$C$5:$C$1000,"Comité de Supervisión")),"00")&amp;"/"&amp;TEXT(MONTH(_xlfn.MINIFS(Consolidado!$B$5:$B$1000,Consolidado!$E$5:$E$1000,$B29,Consolidado!$AA$5:$AA$1000,G$5,Consolidado!$C$5:$C$1000,"Comité de Supervisión")),"00")&amp;IF(_xlfn.MAXIFS(Consolidado!$B$5:$B$1000,Consolidado!$E$5:$E$1000,$B29,Consolidado!$AA$5:$AA$1000,G$5,Consolidado!$C$5:$C$1000,"Comité de Supervisión")&lt;&gt;_xlfn.MINIFS(Consolidado!$B$5:$B$1000,Consolidado!$E$5:$E$1000,$B29,Consolidado!$AA$5:$AA$1000,G$5,Consolidado!$C$5:$C$1000,"Comité de Supervisión")," y "&amp;TEXT(DAY(_xlfn.MAXIFS(Consolidado!$B$5:$B$1000,Consolidado!$E$5:$E$1000,$B29,Consolidado!$AA$5:$AA$1000,G$5,Consolidado!$C$5:$C$1000,"Comité de Supervisión")),"00")&amp;"/"&amp;TEXT(MONTH(_xlfn.MAXIFS(Consolidado!$B$5:$B$1000,Consolidado!$E$5:$E$1000,$B29,Consolidado!$AA$5:$AA$1000,G$5,Consolidado!$C$5:$C$1000,"Comité de Supervisión")),"00"),""),""),IF(SUMIFS(Consolidado!$AD$5:$AD$1000,Consolidado!$E$5:$E$1000,$B29,Consolidado!$AA$5:$AA$1000,G$5,Consolidado!$C$5:$C$1000,"Consejo de Administración")&gt;0,"Consejo "&amp;TEXT(DAY(_xlfn.MINIFS(Consolidado!$B$5:$B$1000,Consolidado!$E$5:$E$1000,$B29,Consolidado!$AA$5:$AA$1000,G$5,Consolidado!$C$5:$C$1000,"Consejo de Administración")),"00")&amp;"/"&amp;TEXT(MONTH(_xlfn.MINIFS(Consolidado!$B$5:$B$1000,Consolidado!$E$5:$E$1000,$B29,Consolidado!$AA$5:$AA$1000,G$5,Consolidado!$C$5:$C$1000,"Consejo de Administración")),"00")&amp;IF(_xlfn.MAXIFS(Consolidado!$B$5:$B$1000,Consolidado!$E$5:$E$1000,$B29,Consolidado!$AA$5:$AA$1000,G$5,Consolidado!$C$5:$C$1000,"Consejo de Administración")&lt;&gt;_xlfn.MINIFS(Consolidado!$B$5:$B$1000,Consolidado!$E$5:$E$1000,$B29,Consolidado!$AA$5:$AA$1000,G$5,Consolidado!$C$5:$C$1000,"Consejo de Administración")," y "&amp;TEXT(DAY(_xlfn.MAXIFS(Consolidado!$B$5:$B$1000,Consolidado!$E$5:$E$1000,$B29,Consolidado!$AA$5:$AA$1000,G$5,Consolidado!$C$5:$C$1000,"Consejo de Administración")),"00")&amp;"/"&amp;TEXT(MONTH(_xlfn.MAXIFS(Consolidado!$B$5:$B$1000,Consolidado!$E$5:$E$1000,$B29,Consolidado!$AA$5:$AA$1000,G$5,Consolidado!$C$5:$C$1000,"Consejo de Administración")),"00"),""),""),IF(SUMIFS(Consolidado!$AD$5:$AD$1000,Consolidado!$E$5:$E$1000,$B29,Consolidado!$AA$5:$AA$1000,G$5,Consolidado!$C$5:$C$1000,"Otros")&gt;0,"Otros "&amp;TEXT(DAY(_xlfn.MINIFS(Consolidado!$B$5:$B$1000,Consolidado!$E$5:$E$1000,$B29,Consolidado!$AA$5:$AA$1000,G$5,Consolidado!$C$5:$C$1000,"Otros")),"00")&amp;"/"&amp;TEXT(MONTH(_xlfn.MINIFS(Consolidado!$B$5:$B$1000,Consolidado!$E$5:$E$1000,$B29,Consolidado!$AA$5:$AA$1000,G$5,Consolidado!$C$5:$C$1000,"Otros")),"00")&amp;IF(_xlfn.MAXIFS(Consolidado!$B$5:$B$1000,Consolidado!$E$5:$E$1000,$B29,Consolidado!$AA$5:$AA$1000,G$5,Consolidado!$C$5:$C$1000,"Otros")&lt;&gt;_xlfn.MINIFS(Consolidado!$B$5:$B$1000,Consolidado!$E$5:$E$1000,$B29,Consolidado!$AA$5:$AA$1000,G$5,Consolidado!$C$5:$C$1000,"Otros")," y "&amp;TEXT(DAY(_xlfn.MAXIFS(Consolidado!$B$5:$B$1000,Consolidado!$E$5:$E$1000,$B29,Consolidado!$AA$5:$AA$1000,G$5,Consolidado!$C$5:$C$1000,"Otros")),"00")&amp;"/"&amp;TEXT(MONTH(_xlfn.MAXIFS(Consolidado!$B$5:$B$1000,Consolidado!$E$5:$E$1000,$B29,Consolidado!$AA$5:$AA$1000,G$5,Consolidado!$C$5:$C$1000,"Otros")),"00"),""),""))</f>
        <v/>
      </c>
      <c r="H29" s="37" t="str">
        <f aca="false">_xlfn.TEXTJOIN(" +"&amp;CHAR(10),TRUE(),IF(SUMIFS(Consolidado!$AD$5:$AD$1000,Consolidado!$E$5:$E$1000,$B29,Consolidado!$AA$5:$AA$1000,H$5,Consolidado!$C$5:$C$1000,"Auditoría Interna")&gt;0,"Interna "&amp;TEXT(DAY(_xlfn.MINIFS(Consolidado!$B$5:$B$1000,Consolidado!$E$5:$E$1000,$B29,Consolidado!$AA$5:$AA$1000,H$5,Consolidado!$C$5:$C$1000,"Auditoría Interna")),"00")&amp;"/"&amp;TEXT(MONTH(_xlfn.MINIFS(Consolidado!$B$5:$B$1000,Consolidado!$E$5:$E$1000,$B29,Consolidado!$AA$5:$AA$1000,H$5,Consolidado!$C$5:$C$1000,"Auditoría Interna")),"00")&amp;IF(_xlfn.MAXIFS(Consolidado!$B$5:$B$1000,Consolidado!$E$5:$E$1000,$B29,Consolidado!$AA$5:$AA$1000,H$5,Consolidado!$C$5:$C$1000,"Auditoría Interna")&lt;&gt;_xlfn.MINIFS(Consolidado!$B$5:$B$1000,Consolidado!$E$5:$E$1000,$B29,Consolidado!$AA$5:$AA$1000,H$5,Consolidado!$C$5:$C$1000,"Auditoría Interna")," y "&amp;TEXT(DAY(_xlfn.MAXIFS(Consolidado!$B$5:$B$1000,Consolidado!$E$5:$E$1000,$B29,Consolidado!$AA$5:$AA$1000,H$5,Consolidado!$C$5:$C$1000,"Auditoría Interna")),"00")&amp;"/"&amp;TEXT(MONTH(_xlfn.MAXIFS(Consolidado!$B$5:$B$1000,Consolidado!$E$5:$E$1000,$B29,Consolidado!$AA$5:$AA$1000,H$5,Consolidado!$C$5:$C$1000,"Auditoría Interna")),"00"),""),""),IF(SUMIFS(Consolidado!$AD$5:$AD$1000,Consolidado!$E$5:$E$1000,$B29,Consolidado!$AA$5:$AA$1000,H$5,Consolidado!$C$5:$C$1000,"Auditoría Externa")&gt;0,"Externa "&amp;TEXT(DAY(_xlfn.MINIFS(Consolidado!$B$5:$B$1000,Consolidado!$E$5:$E$1000,$B29,Consolidado!$AA$5:$AA$1000,H$5,Consolidado!$C$5:$C$1000,"Auditoría Externa")),"00")&amp;"/"&amp;TEXT(MONTH(_xlfn.MINIFS(Consolidado!$B$5:$B$1000,Consolidado!$E$5:$E$1000,$B29,Consolidado!$AA$5:$AA$1000,H$5,Consolidado!$C$5:$C$1000,"Auditoría Externa")),"00")&amp;IF(_xlfn.MAXIFS(Consolidado!$B$5:$B$1000,Consolidado!$E$5:$E$1000,$B29,Consolidado!$AA$5:$AA$1000,H$5,Consolidado!$C$5:$C$1000,"Auditoría Externa")&lt;&gt;_xlfn.MINIFS(Consolidado!$B$5:$B$1000,Consolidado!$E$5:$E$1000,$B29,Consolidado!$AA$5:$AA$1000,H$5,Consolidado!$C$5:$C$1000,"Auditoría Externa")," y "&amp;TEXT(DAY(_xlfn.MAXIFS(Consolidado!$B$5:$B$1000,Consolidado!$E$5:$E$1000,$B29,Consolidado!$AA$5:$AA$1000,H$5,Consolidado!$C$5:$C$1000,"Auditoría Externa")),"00")&amp;"/"&amp;TEXT(MONTH(_xlfn.MAXIFS(Consolidado!$B$5:$B$1000,Consolidado!$E$5:$E$1000,$B29,Consolidado!$AA$5:$AA$1000,H$5,Consolidado!$C$5:$C$1000,"Auditoría Externa")),"00"),""),""),IF(SUMIFS(Consolidado!$AD$5:$AD$1000,Consolidado!$E$5:$E$1000,$B29,Consolidado!$AA$5:$AA$1000,H$5,Consolidado!$C$5:$C$1000,"SSF")&gt;0,"SSF "&amp;TEXT(DAY(_xlfn.MINIFS(Consolidado!$B$5:$B$1000,Consolidado!$E$5:$E$1000,$B29,Consolidado!$AA$5:$AA$1000,H$5,Consolidado!$C$5:$C$1000,"SSF")),"00")&amp;"/"&amp;TEXT(MONTH(_xlfn.MINIFS(Consolidado!$B$5:$B$1000,Consolidado!$E$5:$E$1000,$B29,Consolidado!$AA$5:$AA$1000,H$5,Consolidado!$C$5:$C$1000,"SSF")),"00")&amp;IF(_xlfn.MAXIFS(Consolidado!$B$5:$B$1000,Consolidado!$E$5:$E$1000,$B29,Consolidado!$AA$5:$AA$1000,H$5,Consolidado!$C$5:$C$1000,"SSF")&lt;&gt;_xlfn.MINIFS(Consolidado!$B$5:$B$1000,Consolidado!$E$5:$E$1000,$B29,Consolidado!$AA$5:$AA$1000,H$5,Consolidado!$C$5:$C$1000,"SSF")," y "&amp;TEXT(DAY(_xlfn.MAXIFS(Consolidado!$B$5:$B$1000,Consolidado!$E$5:$E$1000,$B29,Consolidado!$AA$5:$AA$1000,H$5,Consolidado!$C$5:$C$1000,"SSF")),"00")&amp;"/"&amp;TEXT(MONTH(_xlfn.MAXIFS(Consolidado!$B$5:$B$1000,Consolidado!$E$5:$E$1000,$B29,Consolidado!$AA$5:$AA$1000,H$5,Consolidado!$C$5:$C$1000,"SSF")),"00"),""),""),IF(SUMIFS(Consolidado!$AD$5:$AD$1000,Consolidado!$E$5:$E$1000,$B29,Consolidado!$AA$5:$AA$1000,H$5,Consolidado!$C$5:$C$1000,"Comité de Supervisión")&gt;0,"Comité Sup. "&amp;TEXT(DAY(_xlfn.MINIFS(Consolidado!$B$5:$B$1000,Consolidado!$E$5:$E$1000,$B29,Consolidado!$AA$5:$AA$1000,H$5,Consolidado!$C$5:$C$1000,"Comité de Supervisión")),"00")&amp;"/"&amp;TEXT(MONTH(_xlfn.MINIFS(Consolidado!$B$5:$B$1000,Consolidado!$E$5:$E$1000,$B29,Consolidado!$AA$5:$AA$1000,H$5,Consolidado!$C$5:$C$1000,"Comité de Supervisión")),"00")&amp;IF(_xlfn.MAXIFS(Consolidado!$B$5:$B$1000,Consolidado!$E$5:$E$1000,$B29,Consolidado!$AA$5:$AA$1000,H$5,Consolidado!$C$5:$C$1000,"Comité de Supervisión")&lt;&gt;_xlfn.MINIFS(Consolidado!$B$5:$B$1000,Consolidado!$E$5:$E$1000,$B29,Consolidado!$AA$5:$AA$1000,H$5,Consolidado!$C$5:$C$1000,"Comité de Supervisión")," y "&amp;TEXT(DAY(_xlfn.MAXIFS(Consolidado!$B$5:$B$1000,Consolidado!$E$5:$E$1000,$B29,Consolidado!$AA$5:$AA$1000,H$5,Consolidado!$C$5:$C$1000,"Comité de Supervisión")),"00")&amp;"/"&amp;TEXT(MONTH(_xlfn.MAXIFS(Consolidado!$B$5:$B$1000,Consolidado!$E$5:$E$1000,$B29,Consolidado!$AA$5:$AA$1000,H$5,Consolidado!$C$5:$C$1000,"Comité de Supervisión")),"00"),""),""),IF(SUMIFS(Consolidado!$AD$5:$AD$1000,Consolidado!$E$5:$E$1000,$B29,Consolidado!$AA$5:$AA$1000,H$5,Consolidado!$C$5:$C$1000,"Consejo de Administración")&gt;0,"Consejo "&amp;TEXT(DAY(_xlfn.MINIFS(Consolidado!$B$5:$B$1000,Consolidado!$E$5:$E$1000,$B29,Consolidado!$AA$5:$AA$1000,H$5,Consolidado!$C$5:$C$1000,"Consejo de Administración")),"00")&amp;"/"&amp;TEXT(MONTH(_xlfn.MINIFS(Consolidado!$B$5:$B$1000,Consolidado!$E$5:$E$1000,$B29,Consolidado!$AA$5:$AA$1000,H$5,Consolidado!$C$5:$C$1000,"Consejo de Administración")),"00")&amp;IF(_xlfn.MAXIFS(Consolidado!$B$5:$B$1000,Consolidado!$E$5:$E$1000,$B29,Consolidado!$AA$5:$AA$1000,H$5,Consolidado!$C$5:$C$1000,"Consejo de Administración")&lt;&gt;_xlfn.MINIFS(Consolidado!$B$5:$B$1000,Consolidado!$E$5:$E$1000,$B29,Consolidado!$AA$5:$AA$1000,H$5,Consolidado!$C$5:$C$1000,"Consejo de Administración")," y "&amp;TEXT(DAY(_xlfn.MAXIFS(Consolidado!$B$5:$B$1000,Consolidado!$E$5:$E$1000,$B29,Consolidado!$AA$5:$AA$1000,H$5,Consolidado!$C$5:$C$1000,"Consejo de Administración")),"00")&amp;"/"&amp;TEXT(MONTH(_xlfn.MAXIFS(Consolidado!$B$5:$B$1000,Consolidado!$E$5:$E$1000,$B29,Consolidado!$AA$5:$AA$1000,H$5,Consolidado!$C$5:$C$1000,"Consejo de Administración")),"00"),""),""),IF(SUMIFS(Consolidado!$AD$5:$AD$1000,Consolidado!$E$5:$E$1000,$B29,Consolidado!$AA$5:$AA$1000,H$5,Consolidado!$C$5:$C$1000,"Otros")&gt;0,"Otros "&amp;TEXT(DAY(_xlfn.MINIFS(Consolidado!$B$5:$B$1000,Consolidado!$E$5:$E$1000,$B29,Consolidado!$AA$5:$AA$1000,H$5,Consolidado!$C$5:$C$1000,"Otros")),"00")&amp;"/"&amp;TEXT(MONTH(_xlfn.MINIFS(Consolidado!$B$5:$B$1000,Consolidado!$E$5:$E$1000,$B29,Consolidado!$AA$5:$AA$1000,H$5,Consolidado!$C$5:$C$1000,"Otros")),"00")&amp;IF(_xlfn.MAXIFS(Consolidado!$B$5:$B$1000,Consolidado!$E$5:$E$1000,$B29,Consolidado!$AA$5:$AA$1000,H$5,Consolidado!$C$5:$C$1000,"Otros")&lt;&gt;_xlfn.MINIFS(Consolidado!$B$5:$B$1000,Consolidado!$E$5:$E$1000,$B29,Consolidado!$AA$5:$AA$1000,H$5,Consolidado!$C$5:$C$1000,"Otros")," y "&amp;TEXT(DAY(_xlfn.MAXIFS(Consolidado!$B$5:$B$1000,Consolidado!$E$5:$E$1000,$B29,Consolidado!$AA$5:$AA$1000,H$5,Consolidado!$C$5:$C$1000,"Otros")),"00")&amp;"/"&amp;TEXT(MONTH(_xlfn.MAXIFS(Consolidado!$B$5:$B$1000,Consolidado!$E$5:$E$1000,$B29,Consolidado!$AA$5:$AA$1000,H$5,Consolidado!$C$5:$C$1000,"Otros")),"00"),""),""))</f>
        <v/>
      </c>
      <c r="I29" s="37" t="str">
        <f aca="false">_xlfn.TEXTJOIN(" +"&amp;CHAR(10),TRUE(),IF(SUMIFS(Consolidado!$AD$5:$AD$1000,Consolidado!$E$5:$E$1000,$B29,Consolidado!$AA$5:$AA$1000,I$5,Consolidado!$C$5:$C$1000,"Auditoría Interna")&gt;0,"Interna "&amp;TEXT(DAY(_xlfn.MINIFS(Consolidado!$B$5:$B$1000,Consolidado!$E$5:$E$1000,$B29,Consolidado!$AA$5:$AA$1000,I$5,Consolidado!$C$5:$C$1000,"Auditoría Interna")),"00")&amp;"/"&amp;TEXT(MONTH(_xlfn.MINIFS(Consolidado!$B$5:$B$1000,Consolidado!$E$5:$E$1000,$B29,Consolidado!$AA$5:$AA$1000,I$5,Consolidado!$C$5:$C$1000,"Auditoría Interna")),"00")&amp;IF(_xlfn.MAXIFS(Consolidado!$B$5:$B$1000,Consolidado!$E$5:$E$1000,$B29,Consolidado!$AA$5:$AA$1000,I$5,Consolidado!$C$5:$C$1000,"Auditoría Interna")&lt;&gt;_xlfn.MINIFS(Consolidado!$B$5:$B$1000,Consolidado!$E$5:$E$1000,$B29,Consolidado!$AA$5:$AA$1000,I$5,Consolidado!$C$5:$C$1000,"Auditoría Interna")," y "&amp;TEXT(DAY(_xlfn.MAXIFS(Consolidado!$B$5:$B$1000,Consolidado!$E$5:$E$1000,$B29,Consolidado!$AA$5:$AA$1000,I$5,Consolidado!$C$5:$C$1000,"Auditoría Interna")),"00")&amp;"/"&amp;TEXT(MONTH(_xlfn.MAXIFS(Consolidado!$B$5:$B$1000,Consolidado!$E$5:$E$1000,$B29,Consolidado!$AA$5:$AA$1000,I$5,Consolidado!$C$5:$C$1000,"Auditoría Interna")),"00"),""),""),IF(SUMIFS(Consolidado!$AD$5:$AD$1000,Consolidado!$E$5:$E$1000,$B29,Consolidado!$AA$5:$AA$1000,I$5,Consolidado!$C$5:$C$1000,"Auditoría Externa")&gt;0,"Externa "&amp;TEXT(DAY(_xlfn.MINIFS(Consolidado!$B$5:$B$1000,Consolidado!$E$5:$E$1000,$B29,Consolidado!$AA$5:$AA$1000,I$5,Consolidado!$C$5:$C$1000,"Auditoría Externa")),"00")&amp;"/"&amp;TEXT(MONTH(_xlfn.MINIFS(Consolidado!$B$5:$B$1000,Consolidado!$E$5:$E$1000,$B29,Consolidado!$AA$5:$AA$1000,I$5,Consolidado!$C$5:$C$1000,"Auditoría Externa")),"00")&amp;IF(_xlfn.MAXIFS(Consolidado!$B$5:$B$1000,Consolidado!$E$5:$E$1000,$B29,Consolidado!$AA$5:$AA$1000,I$5,Consolidado!$C$5:$C$1000,"Auditoría Externa")&lt;&gt;_xlfn.MINIFS(Consolidado!$B$5:$B$1000,Consolidado!$E$5:$E$1000,$B29,Consolidado!$AA$5:$AA$1000,I$5,Consolidado!$C$5:$C$1000,"Auditoría Externa")," y "&amp;TEXT(DAY(_xlfn.MAXIFS(Consolidado!$B$5:$B$1000,Consolidado!$E$5:$E$1000,$B29,Consolidado!$AA$5:$AA$1000,I$5,Consolidado!$C$5:$C$1000,"Auditoría Externa")),"00")&amp;"/"&amp;TEXT(MONTH(_xlfn.MAXIFS(Consolidado!$B$5:$B$1000,Consolidado!$E$5:$E$1000,$B29,Consolidado!$AA$5:$AA$1000,I$5,Consolidado!$C$5:$C$1000,"Auditoría Externa")),"00"),""),""),IF(SUMIFS(Consolidado!$AD$5:$AD$1000,Consolidado!$E$5:$E$1000,$B29,Consolidado!$AA$5:$AA$1000,I$5,Consolidado!$C$5:$C$1000,"SSF")&gt;0,"SSF "&amp;TEXT(DAY(_xlfn.MINIFS(Consolidado!$B$5:$B$1000,Consolidado!$E$5:$E$1000,$B29,Consolidado!$AA$5:$AA$1000,I$5,Consolidado!$C$5:$C$1000,"SSF")),"00")&amp;"/"&amp;TEXT(MONTH(_xlfn.MINIFS(Consolidado!$B$5:$B$1000,Consolidado!$E$5:$E$1000,$B29,Consolidado!$AA$5:$AA$1000,I$5,Consolidado!$C$5:$C$1000,"SSF")),"00")&amp;IF(_xlfn.MAXIFS(Consolidado!$B$5:$B$1000,Consolidado!$E$5:$E$1000,$B29,Consolidado!$AA$5:$AA$1000,I$5,Consolidado!$C$5:$C$1000,"SSF")&lt;&gt;_xlfn.MINIFS(Consolidado!$B$5:$B$1000,Consolidado!$E$5:$E$1000,$B29,Consolidado!$AA$5:$AA$1000,I$5,Consolidado!$C$5:$C$1000,"SSF")," y "&amp;TEXT(DAY(_xlfn.MAXIFS(Consolidado!$B$5:$B$1000,Consolidado!$E$5:$E$1000,$B29,Consolidado!$AA$5:$AA$1000,I$5,Consolidado!$C$5:$C$1000,"SSF")),"00")&amp;"/"&amp;TEXT(MONTH(_xlfn.MAXIFS(Consolidado!$B$5:$B$1000,Consolidado!$E$5:$E$1000,$B29,Consolidado!$AA$5:$AA$1000,I$5,Consolidado!$C$5:$C$1000,"SSF")),"00"),""),""),IF(SUMIFS(Consolidado!$AD$5:$AD$1000,Consolidado!$E$5:$E$1000,$B29,Consolidado!$AA$5:$AA$1000,I$5,Consolidado!$C$5:$C$1000,"Comité de Supervisión")&gt;0,"Comité Sup. "&amp;TEXT(DAY(_xlfn.MINIFS(Consolidado!$B$5:$B$1000,Consolidado!$E$5:$E$1000,$B29,Consolidado!$AA$5:$AA$1000,I$5,Consolidado!$C$5:$C$1000,"Comité de Supervisión")),"00")&amp;"/"&amp;TEXT(MONTH(_xlfn.MINIFS(Consolidado!$B$5:$B$1000,Consolidado!$E$5:$E$1000,$B29,Consolidado!$AA$5:$AA$1000,I$5,Consolidado!$C$5:$C$1000,"Comité de Supervisión")),"00")&amp;IF(_xlfn.MAXIFS(Consolidado!$B$5:$B$1000,Consolidado!$E$5:$E$1000,$B29,Consolidado!$AA$5:$AA$1000,I$5,Consolidado!$C$5:$C$1000,"Comité de Supervisión")&lt;&gt;_xlfn.MINIFS(Consolidado!$B$5:$B$1000,Consolidado!$E$5:$E$1000,$B29,Consolidado!$AA$5:$AA$1000,I$5,Consolidado!$C$5:$C$1000,"Comité de Supervisión")," y "&amp;TEXT(DAY(_xlfn.MAXIFS(Consolidado!$B$5:$B$1000,Consolidado!$E$5:$E$1000,$B29,Consolidado!$AA$5:$AA$1000,I$5,Consolidado!$C$5:$C$1000,"Comité de Supervisión")),"00")&amp;"/"&amp;TEXT(MONTH(_xlfn.MAXIFS(Consolidado!$B$5:$B$1000,Consolidado!$E$5:$E$1000,$B29,Consolidado!$AA$5:$AA$1000,I$5,Consolidado!$C$5:$C$1000,"Comité de Supervisión")),"00"),""),""),IF(SUMIFS(Consolidado!$AD$5:$AD$1000,Consolidado!$E$5:$E$1000,$B29,Consolidado!$AA$5:$AA$1000,I$5,Consolidado!$C$5:$C$1000,"Consejo de Administración")&gt;0,"Consejo "&amp;TEXT(DAY(_xlfn.MINIFS(Consolidado!$B$5:$B$1000,Consolidado!$E$5:$E$1000,$B29,Consolidado!$AA$5:$AA$1000,I$5,Consolidado!$C$5:$C$1000,"Consejo de Administración")),"00")&amp;"/"&amp;TEXT(MONTH(_xlfn.MINIFS(Consolidado!$B$5:$B$1000,Consolidado!$E$5:$E$1000,$B29,Consolidado!$AA$5:$AA$1000,I$5,Consolidado!$C$5:$C$1000,"Consejo de Administración")),"00")&amp;IF(_xlfn.MAXIFS(Consolidado!$B$5:$B$1000,Consolidado!$E$5:$E$1000,$B29,Consolidado!$AA$5:$AA$1000,I$5,Consolidado!$C$5:$C$1000,"Consejo de Administración")&lt;&gt;_xlfn.MINIFS(Consolidado!$B$5:$B$1000,Consolidado!$E$5:$E$1000,$B29,Consolidado!$AA$5:$AA$1000,I$5,Consolidado!$C$5:$C$1000,"Consejo de Administración")," y "&amp;TEXT(DAY(_xlfn.MAXIFS(Consolidado!$B$5:$B$1000,Consolidado!$E$5:$E$1000,$B29,Consolidado!$AA$5:$AA$1000,I$5,Consolidado!$C$5:$C$1000,"Consejo de Administración")),"00")&amp;"/"&amp;TEXT(MONTH(_xlfn.MAXIFS(Consolidado!$B$5:$B$1000,Consolidado!$E$5:$E$1000,$B29,Consolidado!$AA$5:$AA$1000,I$5,Consolidado!$C$5:$C$1000,"Consejo de Administración")),"00"),""),""),IF(SUMIFS(Consolidado!$AD$5:$AD$1000,Consolidado!$E$5:$E$1000,$B29,Consolidado!$AA$5:$AA$1000,I$5,Consolidado!$C$5:$C$1000,"Otros")&gt;0,"Otros "&amp;TEXT(DAY(_xlfn.MINIFS(Consolidado!$B$5:$B$1000,Consolidado!$E$5:$E$1000,$B29,Consolidado!$AA$5:$AA$1000,I$5,Consolidado!$C$5:$C$1000,"Otros")),"00")&amp;"/"&amp;TEXT(MONTH(_xlfn.MINIFS(Consolidado!$B$5:$B$1000,Consolidado!$E$5:$E$1000,$B29,Consolidado!$AA$5:$AA$1000,I$5,Consolidado!$C$5:$C$1000,"Otros")),"00")&amp;IF(_xlfn.MAXIFS(Consolidado!$B$5:$B$1000,Consolidado!$E$5:$E$1000,$B29,Consolidado!$AA$5:$AA$1000,I$5,Consolidado!$C$5:$C$1000,"Otros")&lt;&gt;_xlfn.MINIFS(Consolidado!$B$5:$B$1000,Consolidado!$E$5:$E$1000,$B29,Consolidado!$AA$5:$AA$1000,I$5,Consolidado!$C$5:$C$1000,"Otros")," y "&amp;TEXT(DAY(_xlfn.MAXIFS(Consolidado!$B$5:$B$1000,Consolidado!$E$5:$E$1000,$B29,Consolidado!$AA$5:$AA$1000,I$5,Consolidado!$C$5:$C$1000,"Otros")),"00")&amp;"/"&amp;TEXT(MONTH(_xlfn.MAXIFS(Consolidado!$B$5:$B$1000,Consolidado!$E$5:$E$1000,$B29,Consolidado!$AA$5:$AA$1000,I$5,Consolidado!$C$5:$C$1000,"Otros")),"00"),""),""))</f>
        <v/>
      </c>
      <c r="J29" s="37" t="str">
        <f aca="false">_xlfn.TEXTJOIN(" +"&amp;CHAR(10),TRUE(),IF(SUMIFS(Consolidado!$AD$5:$AD$1000,Consolidado!$E$5:$E$1000,$B29,Consolidado!$AA$5:$AA$1000,J$5,Consolidado!$C$5:$C$1000,"Auditoría Interna")&gt;0,"Interna "&amp;TEXT(DAY(_xlfn.MINIFS(Consolidado!$B$5:$B$1000,Consolidado!$E$5:$E$1000,$B29,Consolidado!$AA$5:$AA$1000,J$5,Consolidado!$C$5:$C$1000,"Auditoría Interna")),"00")&amp;"/"&amp;TEXT(MONTH(_xlfn.MINIFS(Consolidado!$B$5:$B$1000,Consolidado!$E$5:$E$1000,$B29,Consolidado!$AA$5:$AA$1000,J$5,Consolidado!$C$5:$C$1000,"Auditoría Interna")),"00")&amp;IF(_xlfn.MAXIFS(Consolidado!$B$5:$B$1000,Consolidado!$E$5:$E$1000,$B29,Consolidado!$AA$5:$AA$1000,J$5,Consolidado!$C$5:$C$1000,"Auditoría Interna")&lt;&gt;_xlfn.MINIFS(Consolidado!$B$5:$B$1000,Consolidado!$E$5:$E$1000,$B29,Consolidado!$AA$5:$AA$1000,J$5,Consolidado!$C$5:$C$1000,"Auditoría Interna")," y "&amp;TEXT(DAY(_xlfn.MAXIFS(Consolidado!$B$5:$B$1000,Consolidado!$E$5:$E$1000,$B29,Consolidado!$AA$5:$AA$1000,J$5,Consolidado!$C$5:$C$1000,"Auditoría Interna")),"00")&amp;"/"&amp;TEXT(MONTH(_xlfn.MAXIFS(Consolidado!$B$5:$B$1000,Consolidado!$E$5:$E$1000,$B29,Consolidado!$AA$5:$AA$1000,J$5,Consolidado!$C$5:$C$1000,"Auditoría Interna")),"00"),""),""),IF(SUMIFS(Consolidado!$AD$5:$AD$1000,Consolidado!$E$5:$E$1000,$B29,Consolidado!$AA$5:$AA$1000,J$5,Consolidado!$C$5:$C$1000,"Auditoría Externa")&gt;0,"Externa "&amp;TEXT(DAY(_xlfn.MINIFS(Consolidado!$B$5:$B$1000,Consolidado!$E$5:$E$1000,$B29,Consolidado!$AA$5:$AA$1000,J$5,Consolidado!$C$5:$C$1000,"Auditoría Externa")),"00")&amp;"/"&amp;TEXT(MONTH(_xlfn.MINIFS(Consolidado!$B$5:$B$1000,Consolidado!$E$5:$E$1000,$B29,Consolidado!$AA$5:$AA$1000,J$5,Consolidado!$C$5:$C$1000,"Auditoría Externa")),"00")&amp;IF(_xlfn.MAXIFS(Consolidado!$B$5:$B$1000,Consolidado!$E$5:$E$1000,$B29,Consolidado!$AA$5:$AA$1000,J$5,Consolidado!$C$5:$C$1000,"Auditoría Externa")&lt;&gt;_xlfn.MINIFS(Consolidado!$B$5:$B$1000,Consolidado!$E$5:$E$1000,$B29,Consolidado!$AA$5:$AA$1000,J$5,Consolidado!$C$5:$C$1000,"Auditoría Externa")," y "&amp;TEXT(DAY(_xlfn.MAXIFS(Consolidado!$B$5:$B$1000,Consolidado!$E$5:$E$1000,$B29,Consolidado!$AA$5:$AA$1000,J$5,Consolidado!$C$5:$C$1000,"Auditoría Externa")),"00")&amp;"/"&amp;TEXT(MONTH(_xlfn.MAXIFS(Consolidado!$B$5:$B$1000,Consolidado!$E$5:$E$1000,$B29,Consolidado!$AA$5:$AA$1000,J$5,Consolidado!$C$5:$C$1000,"Auditoría Externa")),"00"),""),""),IF(SUMIFS(Consolidado!$AD$5:$AD$1000,Consolidado!$E$5:$E$1000,$B29,Consolidado!$AA$5:$AA$1000,J$5,Consolidado!$C$5:$C$1000,"SSF")&gt;0,"SSF "&amp;TEXT(DAY(_xlfn.MINIFS(Consolidado!$B$5:$B$1000,Consolidado!$E$5:$E$1000,$B29,Consolidado!$AA$5:$AA$1000,J$5,Consolidado!$C$5:$C$1000,"SSF")),"00")&amp;"/"&amp;TEXT(MONTH(_xlfn.MINIFS(Consolidado!$B$5:$B$1000,Consolidado!$E$5:$E$1000,$B29,Consolidado!$AA$5:$AA$1000,J$5,Consolidado!$C$5:$C$1000,"SSF")),"00")&amp;IF(_xlfn.MAXIFS(Consolidado!$B$5:$B$1000,Consolidado!$E$5:$E$1000,$B29,Consolidado!$AA$5:$AA$1000,J$5,Consolidado!$C$5:$C$1000,"SSF")&lt;&gt;_xlfn.MINIFS(Consolidado!$B$5:$B$1000,Consolidado!$E$5:$E$1000,$B29,Consolidado!$AA$5:$AA$1000,J$5,Consolidado!$C$5:$C$1000,"SSF")," y "&amp;TEXT(DAY(_xlfn.MAXIFS(Consolidado!$B$5:$B$1000,Consolidado!$E$5:$E$1000,$B29,Consolidado!$AA$5:$AA$1000,J$5,Consolidado!$C$5:$C$1000,"SSF")),"00")&amp;"/"&amp;TEXT(MONTH(_xlfn.MAXIFS(Consolidado!$B$5:$B$1000,Consolidado!$E$5:$E$1000,$B29,Consolidado!$AA$5:$AA$1000,J$5,Consolidado!$C$5:$C$1000,"SSF")),"00"),""),""),IF(SUMIFS(Consolidado!$AD$5:$AD$1000,Consolidado!$E$5:$E$1000,$B29,Consolidado!$AA$5:$AA$1000,J$5,Consolidado!$C$5:$C$1000,"Comité de Supervisión")&gt;0,"Comité Sup. "&amp;TEXT(DAY(_xlfn.MINIFS(Consolidado!$B$5:$B$1000,Consolidado!$E$5:$E$1000,$B29,Consolidado!$AA$5:$AA$1000,J$5,Consolidado!$C$5:$C$1000,"Comité de Supervisión")),"00")&amp;"/"&amp;TEXT(MONTH(_xlfn.MINIFS(Consolidado!$B$5:$B$1000,Consolidado!$E$5:$E$1000,$B29,Consolidado!$AA$5:$AA$1000,J$5,Consolidado!$C$5:$C$1000,"Comité de Supervisión")),"00")&amp;IF(_xlfn.MAXIFS(Consolidado!$B$5:$B$1000,Consolidado!$E$5:$E$1000,$B29,Consolidado!$AA$5:$AA$1000,J$5,Consolidado!$C$5:$C$1000,"Comité de Supervisión")&lt;&gt;_xlfn.MINIFS(Consolidado!$B$5:$B$1000,Consolidado!$E$5:$E$1000,$B29,Consolidado!$AA$5:$AA$1000,J$5,Consolidado!$C$5:$C$1000,"Comité de Supervisión")," y "&amp;TEXT(DAY(_xlfn.MAXIFS(Consolidado!$B$5:$B$1000,Consolidado!$E$5:$E$1000,$B29,Consolidado!$AA$5:$AA$1000,J$5,Consolidado!$C$5:$C$1000,"Comité de Supervisión")),"00")&amp;"/"&amp;TEXT(MONTH(_xlfn.MAXIFS(Consolidado!$B$5:$B$1000,Consolidado!$E$5:$E$1000,$B29,Consolidado!$AA$5:$AA$1000,J$5,Consolidado!$C$5:$C$1000,"Comité de Supervisión")),"00"),""),""),IF(SUMIFS(Consolidado!$AD$5:$AD$1000,Consolidado!$E$5:$E$1000,$B29,Consolidado!$AA$5:$AA$1000,J$5,Consolidado!$C$5:$C$1000,"Consejo de Administración")&gt;0,"Consejo "&amp;TEXT(DAY(_xlfn.MINIFS(Consolidado!$B$5:$B$1000,Consolidado!$E$5:$E$1000,$B29,Consolidado!$AA$5:$AA$1000,J$5,Consolidado!$C$5:$C$1000,"Consejo de Administración")),"00")&amp;"/"&amp;TEXT(MONTH(_xlfn.MINIFS(Consolidado!$B$5:$B$1000,Consolidado!$E$5:$E$1000,$B29,Consolidado!$AA$5:$AA$1000,J$5,Consolidado!$C$5:$C$1000,"Consejo de Administración")),"00")&amp;IF(_xlfn.MAXIFS(Consolidado!$B$5:$B$1000,Consolidado!$E$5:$E$1000,$B29,Consolidado!$AA$5:$AA$1000,J$5,Consolidado!$C$5:$C$1000,"Consejo de Administración")&lt;&gt;_xlfn.MINIFS(Consolidado!$B$5:$B$1000,Consolidado!$E$5:$E$1000,$B29,Consolidado!$AA$5:$AA$1000,J$5,Consolidado!$C$5:$C$1000,"Consejo de Administración")," y "&amp;TEXT(DAY(_xlfn.MAXIFS(Consolidado!$B$5:$B$1000,Consolidado!$E$5:$E$1000,$B29,Consolidado!$AA$5:$AA$1000,J$5,Consolidado!$C$5:$C$1000,"Consejo de Administración")),"00")&amp;"/"&amp;TEXT(MONTH(_xlfn.MAXIFS(Consolidado!$B$5:$B$1000,Consolidado!$E$5:$E$1000,$B29,Consolidado!$AA$5:$AA$1000,J$5,Consolidado!$C$5:$C$1000,"Consejo de Administración")),"00"),""),""),IF(SUMIFS(Consolidado!$AD$5:$AD$1000,Consolidado!$E$5:$E$1000,$B29,Consolidado!$AA$5:$AA$1000,J$5,Consolidado!$C$5:$C$1000,"Otros")&gt;0,"Otros "&amp;TEXT(DAY(_xlfn.MINIFS(Consolidado!$B$5:$B$1000,Consolidado!$E$5:$E$1000,$B29,Consolidado!$AA$5:$AA$1000,J$5,Consolidado!$C$5:$C$1000,"Otros")),"00")&amp;"/"&amp;TEXT(MONTH(_xlfn.MINIFS(Consolidado!$B$5:$B$1000,Consolidado!$E$5:$E$1000,$B29,Consolidado!$AA$5:$AA$1000,J$5,Consolidado!$C$5:$C$1000,"Otros")),"00")&amp;IF(_xlfn.MAXIFS(Consolidado!$B$5:$B$1000,Consolidado!$E$5:$E$1000,$B29,Consolidado!$AA$5:$AA$1000,J$5,Consolidado!$C$5:$C$1000,"Otros")&lt;&gt;_xlfn.MINIFS(Consolidado!$B$5:$B$1000,Consolidado!$E$5:$E$1000,$B29,Consolidado!$AA$5:$AA$1000,J$5,Consolidado!$C$5:$C$1000,"Otros")," y "&amp;TEXT(DAY(_xlfn.MAXIFS(Consolidado!$B$5:$B$1000,Consolidado!$E$5:$E$1000,$B29,Consolidado!$AA$5:$AA$1000,J$5,Consolidado!$C$5:$C$1000,"Otros")),"00")&amp;"/"&amp;TEXT(MONTH(_xlfn.MAXIFS(Consolidado!$B$5:$B$1000,Consolidado!$E$5:$E$1000,$B29,Consolidado!$AA$5:$AA$1000,J$5,Consolidado!$C$5:$C$1000,"Otros")),"00"),""),""))</f>
        <v/>
      </c>
      <c r="K29" s="37" t="str">
        <f aca="false">_xlfn.TEXTJOIN(" +"&amp;CHAR(10),TRUE(),IF(SUMIFS(Consolidado!$AD$5:$AD$1000,Consolidado!$E$5:$E$1000,$B29,Consolidado!$AA$5:$AA$1000,K$5,Consolidado!$C$5:$C$1000,"Auditoría Interna")&gt;0,"Interna "&amp;TEXT(DAY(_xlfn.MINIFS(Consolidado!$B$5:$B$1000,Consolidado!$E$5:$E$1000,$B29,Consolidado!$AA$5:$AA$1000,K$5,Consolidado!$C$5:$C$1000,"Auditoría Interna")),"00")&amp;"/"&amp;TEXT(MONTH(_xlfn.MINIFS(Consolidado!$B$5:$B$1000,Consolidado!$E$5:$E$1000,$B29,Consolidado!$AA$5:$AA$1000,K$5,Consolidado!$C$5:$C$1000,"Auditoría Interna")),"00")&amp;IF(_xlfn.MAXIFS(Consolidado!$B$5:$B$1000,Consolidado!$E$5:$E$1000,$B29,Consolidado!$AA$5:$AA$1000,K$5,Consolidado!$C$5:$C$1000,"Auditoría Interna")&lt;&gt;_xlfn.MINIFS(Consolidado!$B$5:$B$1000,Consolidado!$E$5:$E$1000,$B29,Consolidado!$AA$5:$AA$1000,K$5,Consolidado!$C$5:$C$1000,"Auditoría Interna")," y "&amp;TEXT(DAY(_xlfn.MAXIFS(Consolidado!$B$5:$B$1000,Consolidado!$E$5:$E$1000,$B29,Consolidado!$AA$5:$AA$1000,K$5,Consolidado!$C$5:$C$1000,"Auditoría Interna")),"00")&amp;"/"&amp;TEXT(MONTH(_xlfn.MAXIFS(Consolidado!$B$5:$B$1000,Consolidado!$E$5:$E$1000,$B29,Consolidado!$AA$5:$AA$1000,K$5,Consolidado!$C$5:$C$1000,"Auditoría Interna")),"00"),""),""),IF(SUMIFS(Consolidado!$AD$5:$AD$1000,Consolidado!$E$5:$E$1000,$B29,Consolidado!$AA$5:$AA$1000,K$5,Consolidado!$C$5:$C$1000,"Auditoría Externa")&gt;0,"Externa "&amp;TEXT(DAY(_xlfn.MINIFS(Consolidado!$B$5:$B$1000,Consolidado!$E$5:$E$1000,$B29,Consolidado!$AA$5:$AA$1000,K$5,Consolidado!$C$5:$C$1000,"Auditoría Externa")),"00")&amp;"/"&amp;TEXT(MONTH(_xlfn.MINIFS(Consolidado!$B$5:$B$1000,Consolidado!$E$5:$E$1000,$B29,Consolidado!$AA$5:$AA$1000,K$5,Consolidado!$C$5:$C$1000,"Auditoría Externa")),"00")&amp;IF(_xlfn.MAXIFS(Consolidado!$B$5:$B$1000,Consolidado!$E$5:$E$1000,$B29,Consolidado!$AA$5:$AA$1000,K$5,Consolidado!$C$5:$C$1000,"Auditoría Externa")&lt;&gt;_xlfn.MINIFS(Consolidado!$B$5:$B$1000,Consolidado!$E$5:$E$1000,$B29,Consolidado!$AA$5:$AA$1000,K$5,Consolidado!$C$5:$C$1000,"Auditoría Externa")," y "&amp;TEXT(DAY(_xlfn.MAXIFS(Consolidado!$B$5:$B$1000,Consolidado!$E$5:$E$1000,$B29,Consolidado!$AA$5:$AA$1000,K$5,Consolidado!$C$5:$C$1000,"Auditoría Externa")),"00")&amp;"/"&amp;TEXT(MONTH(_xlfn.MAXIFS(Consolidado!$B$5:$B$1000,Consolidado!$E$5:$E$1000,$B29,Consolidado!$AA$5:$AA$1000,K$5,Consolidado!$C$5:$C$1000,"Auditoría Externa")),"00"),""),""),IF(SUMIFS(Consolidado!$AD$5:$AD$1000,Consolidado!$E$5:$E$1000,$B29,Consolidado!$AA$5:$AA$1000,K$5,Consolidado!$C$5:$C$1000,"SSF")&gt;0,"SSF "&amp;TEXT(DAY(_xlfn.MINIFS(Consolidado!$B$5:$B$1000,Consolidado!$E$5:$E$1000,$B29,Consolidado!$AA$5:$AA$1000,K$5,Consolidado!$C$5:$C$1000,"SSF")),"00")&amp;"/"&amp;TEXT(MONTH(_xlfn.MINIFS(Consolidado!$B$5:$B$1000,Consolidado!$E$5:$E$1000,$B29,Consolidado!$AA$5:$AA$1000,K$5,Consolidado!$C$5:$C$1000,"SSF")),"00")&amp;IF(_xlfn.MAXIFS(Consolidado!$B$5:$B$1000,Consolidado!$E$5:$E$1000,$B29,Consolidado!$AA$5:$AA$1000,K$5,Consolidado!$C$5:$C$1000,"SSF")&lt;&gt;_xlfn.MINIFS(Consolidado!$B$5:$B$1000,Consolidado!$E$5:$E$1000,$B29,Consolidado!$AA$5:$AA$1000,K$5,Consolidado!$C$5:$C$1000,"SSF")," y "&amp;TEXT(DAY(_xlfn.MAXIFS(Consolidado!$B$5:$B$1000,Consolidado!$E$5:$E$1000,$B29,Consolidado!$AA$5:$AA$1000,K$5,Consolidado!$C$5:$C$1000,"SSF")),"00")&amp;"/"&amp;TEXT(MONTH(_xlfn.MAXIFS(Consolidado!$B$5:$B$1000,Consolidado!$E$5:$E$1000,$B29,Consolidado!$AA$5:$AA$1000,K$5,Consolidado!$C$5:$C$1000,"SSF")),"00"),""),""),IF(SUMIFS(Consolidado!$AD$5:$AD$1000,Consolidado!$E$5:$E$1000,$B29,Consolidado!$AA$5:$AA$1000,K$5,Consolidado!$C$5:$C$1000,"Comité de Supervisión")&gt;0,"Comité Sup. "&amp;TEXT(DAY(_xlfn.MINIFS(Consolidado!$B$5:$B$1000,Consolidado!$E$5:$E$1000,$B29,Consolidado!$AA$5:$AA$1000,K$5,Consolidado!$C$5:$C$1000,"Comité de Supervisión")),"00")&amp;"/"&amp;TEXT(MONTH(_xlfn.MINIFS(Consolidado!$B$5:$B$1000,Consolidado!$E$5:$E$1000,$B29,Consolidado!$AA$5:$AA$1000,K$5,Consolidado!$C$5:$C$1000,"Comité de Supervisión")),"00")&amp;IF(_xlfn.MAXIFS(Consolidado!$B$5:$B$1000,Consolidado!$E$5:$E$1000,$B29,Consolidado!$AA$5:$AA$1000,K$5,Consolidado!$C$5:$C$1000,"Comité de Supervisión")&lt;&gt;_xlfn.MINIFS(Consolidado!$B$5:$B$1000,Consolidado!$E$5:$E$1000,$B29,Consolidado!$AA$5:$AA$1000,K$5,Consolidado!$C$5:$C$1000,"Comité de Supervisión")," y "&amp;TEXT(DAY(_xlfn.MAXIFS(Consolidado!$B$5:$B$1000,Consolidado!$E$5:$E$1000,$B29,Consolidado!$AA$5:$AA$1000,K$5,Consolidado!$C$5:$C$1000,"Comité de Supervisión")),"00")&amp;"/"&amp;TEXT(MONTH(_xlfn.MAXIFS(Consolidado!$B$5:$B$1000,Consolidado!$E$5:$E$1000,$B29,Consolidado!$AA$5:$AA$1000,K$5,Consolidado!$C$5:$C$1000,"Comité de Supervisión")),"00"),""),""),IF(SUMIFS(Consolidado!$AD$5:$AD$1000,Consolidado!$E$5:$E$1000,$B29,Consolidado!$AA$5:$AA$1000,K$5,Consolidado!$C$5:$C$1000,"Consejo de Administración")&gt;0,"Consejo "&amp;TEXT(DAY(_xlfn.MINIFS(Consolidado!$B$5:$B$1000,Consolidado!$E$5:$E$1000,$B29,Consolidado!$AA$5:$AA$1000,K$5,Consolidado!$C$5:$C$1000,"Consejo de Administración")),"00")&amp;"/"&amp;TEXT(MONTH(_xlfn.MINIFS(Consolidado!$B$5:$B$1000,Consolidado!$E$5:$E$1000,$B29,Consolidado!$AA$5:$AA$1000,K$5,Consolidado!$C$5:$C$1000,"Consejo de Administración")),"00")&amp;IF(_xlfn.MAXIFS(Consolidado!$B$5:$B$1000,Consolidado!$E$5:$E$1000,$B29,Consolidado!$AA$5:$AA$1000,K$5,Consolidado!$C$5:$C$1000,"Consejo de Administración")&lt;&gt;_xlfn.MINIFS(Consolidado!$B$5:$B$1000,Consolidado!$E$5:$E$1000,$B29,Consolidado!$AA$5:$AA$1000,K$5,Consolidado!$C$5:$C$1000,"Consejo de Administración")," y "&amp;TEXT(DAY(_xlfn.MAXIFS(Consolidado!$B$5:$B$1000,Consolidado!$E$5:$E$1000,$B29,Consolidado!$AA$5:$AA$1000,K$5,Consolidado!$C$5:$C$1000,"Consejo de Administración")),"00")&amp;"/"&amp;TEXT(MONTH(_xlfn.MAXIFS(Consolidado!$B$5:$B$1000,Consolidado!$E$5:$E$1000,$B29,Consolidado!$AA$5:$AA$1000,K$5,Consolidado!$C$5:$C$1000,"Consejo de Administración")),"00"),""),""),IF(SUMIFS(Consolidado!$AD$5:$AD$1000,Consolidado!$E$5:$E$1000,$B29,Consolidado!$AA$5:$AA$1000,K$5,Consolidado!$C$5:$C$1000,"Otros")&gt;0,"Otros "&amp;TEXT(DAY(_xlfn.MINIFS(Consolidado!$B$5:$B$1000,Consolidado!$E$5:$E$1000,$B29,Consolidado!$AA$5:$AA$1000,K$5,Consolidado!$C$5:$C$1000,"Otros")),"00")&amp;"/"&amp;TEXT(MONTH(_xlfn.MINIFS(Consolidado!$B$5:$B$1000,Consolidado!$E$5:$E$1000,$B29,Consolidado!$AA$5:$AA$1000,K$5,Consolidado!$C$5:$C$1000,"Otros")),"00")&amp;IF(_xlfn.MAXIFS(Consolidado!$B$5:$B$1000,Consolidado!$E$5:$E$1000,$B29,Consolidado!$AA$5:$AA$1000,K$5,Consolidado!$C$5:$C$1000,"Otros")&lt;&gt;_xlfn.MINIFS(Consolidado!$B$5:$B$1000,Consolidado!$E$5:$E$1000,$B29,Consolidado!$AA$5:$AA$1000,K$5,Consolidado!$C$5:$C$1000,"Otros")," y "&amp;TEXT(DAY(_xlfn.MAXIFS(Consolidado!$B$5:$B$1000,Consolidado!$E$5:$E$1000,$B29,Consolidado!$AA$5:$AA$1000,K$5,Consolidado!$C$5:$C$1000,"Otros")),"00")&amp;"/"&amp;TEXT(MONTH(_xlfn.MAXIFS(Consolidado!$B$5:$B$1000,Consolidado!$E$5:$E$1000,$B29,Consolidado!$AA$5:$AA$1000,K$5,Consolidado!$C$5:$C$1000,"Otros")),"00"),""),""))</f>
        <v/>
      </c>
      <c r="L29" s="37" t="str">
        <f aca="false">_xlfn.TEXTJOIN(" +"&amp;CHAR(10),TRUE(),IF(SUMIFS(Consolidado!$AD$5:$AD$1000,Consolidado!$E$5:$E$1000,$B29,Consolidado!$AA$5:$AA$1000,L$5,Consolidado!$C$5:$C$1000,"Auditoría Interna")&gt;0,"Interna "&amp;TEXT(DAY(_xlfn.MINIFS(Consolidado!$B$5:$B$1000,Consolidado!$E$5:$E$1000,$B29,Consolidado!$AA$5:$AA$1000,L$5,Consolidado!$C$5:$C$1000,"Auditoría Interna")),"00")&amp;"/"&amp;TEXT(MONTH(_xlfn.MINIFS(Consolidado!$B$5:$B$1000,Consolidado!$E$5:$E$1000,$B29,Consolidado!$AA$5:$AA$1000,L$5,Consolidado!$C$5:$C$1000,"Auditoría Interna")),"00")&amp;IF(_xlfn.MAXIFS(Consolidado!$B$5:$B$1000,Consolidado!$E$5:$E$1000,$B29,Consolidado!$AA$5:$AA$1000,L$5,Consolidado!$C$5:$C$1000,"Auditoría Interna")&lt;&gt;_xlfn.MINIFS(Consolidado!$B$5:$B$1000,Consolidado!$E$5:$E$1000,$B29,Consolidado!$AA$5:$AA$1000,L$5,Consolidado!$C$5:$C$1000,"Auditoría Interna")," y "&amp;TEXT(DAY(_xlfn.MAXIFS(Consolidado!$B$5:$B$1000,Consolidado!$E$5:$E$1000,$B29,Consolidado!$AA$5:$AA$1000,L$5,Consolidado!$C$5:$C$1000,"Auditoría Interna")),"00")&amp;"/"&amp;TEXT(MONTH(_xlfn.MAXIFS(Consolidado!$B$5:$B$1000,Consolidado!$E$5:$E$1000,$B29,Consolidado!$AA$5:$AA$1000,L$5,Consolidado!$C$5:$C$1000,"Auditoría Interna")),"00"),""),""),IF(SUMIFS(Consolidado!$AD$5:$AD$1000,Consolidado!$E$5:$E$1000,$B29,Consolidado!$AA$5:$AA$1000,L$5,Consolidado!$C$5:$C$1000,"Auditoría Externa")&gt;0,"Externa "&amp;TEXT(DAY(_xlfn.MINIFS(Consolidado!$B$5:$B$1000,Consolidado!$E$5:$E$1000,$B29,Consolidado!$AA$5:$AA$1000,L$5,Consolidado!$C$5:$C$1000,"Auditoría Externa")),"00")&amp;"/"&amp;TEXT(MONTH(_xlfn.MINIFS(Consolidado!$B$5:$B$1000,Consolidado!$E$5:$E$1000,$B29,Consolidado!$AA$5:$AA$1000,L$5,Consolidado!$C$5:$C$1000,"Auditoría Externa")),"00")&amp;IF(_xlfn.MAXIFS(Consolidado!$B$5:$B$1000,Consolidado!$E$5:$E$1000,$B29,Consolidado!$AA$5:$AA$1000,L$5,Consolidado!$C$5:$C$1000,"Auditoría Externa")&lt;&gt;_xlfn.MINIFS(Consolidado!$B$5:$B$1000,Consolidado!$E$5:$E$1000,$B29,Consolidado!$AA$5:$AA$1000,L$5,Consolidado!$C$5:$C$1000,"Auditoría Externa")," y "&amp;TEXT(DAY(_xlfn.MAXIFS(Consolidado!$B$5:$B$1000,Consolidado!$E$5:$E$1000,$B29,Consolidado!$AA$5:$AA$1000,L$5,Consolidado!$C$5:$C$1000,"Auditoría Externa")),"00")&amp;"/"&amp;TEXT(MONTH(_xlfn.MAXIFS(Consolidado!$B$5:$B$1000,Consolidado!$E$5:$E$1000,$B29,Consolidado!$AA$5:$AA$1000,L$5,Consolidado!$C$5:$C$1000,"Auditoría Externa")),"00"),""),""),IF(SUMIFS(Consolidado!$AD$5:$AD$1000,Consolidado!$E$5:$E$1000,$B29,Consolidado!$AA$5:$AA$1000,L$5,Consolidado!$C$5:$C$1000,"SSF")&gt;0,"SSF "&amp;TEXT(DAY(_xlfn.MINIFS(Consolidado!$B$5:$B$1000,Consolidado!$E$5:$E$1000,$B29,Consolidado!$AA$5:$AA$1000,L$5,Consolidado!$C$5:$C$1000,"SSF")),"00")&amp;"/"&amp;TEXT(MONTH(_xlfn.MINIFS(Consolidado!$B$5:$B$1000,Consolidado!$E$5:$E$1000,$B29,Consolidado!$AA$5:$AA$1000,L$5,Consolidado!$C$5:$C$1000,"SSF")),"00")&amp;IF(_xlfn.MAXIFS(Consolidado!$B$5:$B$1000,Consolidado!$E$5:$E$1000,$B29,Consolidado!$AA$5:$AA$1000,L$5,Consolidado!$C$5:$C$1000,"SSF")&lt;&gt;_xlfn.MINIFS(Consolidado!$B$5:$B$1000,Consolidado!$E$5:$E$1000,$B29,Consolidado!$AA$5:$AA$1000,L$5,Consolidado!$C$5:$C$1000,"SSF")," y "&amp;TEXT(DAY(_xlfn.MAXIFS(Consolidado!$B$5:$B$1000,Consolidado!$E$5:$E$1000,$B29,Consolidado!$AA$5:$AA$1000,L$5,Consolidado!$C$5:$C$1000,"SSF")),"00")&amp;"/"&amp;TEXT(MONTH(_xlfn.MAXIFS(Consolidado!$B$5:$B$1000,Consolidado!$E$5:$E$1000,$B29,Consolidado!$AA$5:$AA$1000,L$5,Consolidado!$C$5:$C$1000,"SSF")),"00"),""),""),IF(SUMIFS(Consolidado!$AD$5:$AD$1000,Consolidado!$E$5:$E$1000,$B29,Consolidado!$AA$5:$AA$1000,L$5,Consolidado!$C$5:$C$1000,"Comité de Supervisión")&gt;0,"Comité Sup. "&amp;TEXT(DAY(_xlfn.MINIFS(Consolidado!$B$5:$B$1000,Consolidado!$E$5:$E$1000,$B29,Consolidado!$AA$5:$AA$1000,L$5,Consolidado!$C$5:$C$1000,"Comité de Supervisión")),"00")&amp;"/"&amp;TEXT(MONTH(_xlfn.MINIFS(Consolidado!$B$5:$B$1000,Consolidado!$E$5:$E$1000,$B29,Consolidado!$AA$5:$AA$1000,L$5,Consolidado!$C$5:$C$1000,"Comité de Supervisión")),"00")&amp;IF(_xlfn.MAXIFS(Consolidado!$B$5:$B$1000,Consolidado!$E$5:$E$1000,$B29,Consolidado!$AA$5:$AA$1000,L$5,Consolidado!$C$5:$C$1000,"Comité de Supervisión")&lt;&gt;_xlfn.MINIFS(Consolidado!$B$5:$B$1000,Consolidado!$E$5:$E$1000,$B29,Consolidado!$AA$5:$AA$1000,L$5,Consolidado!$C$5:$C$1000,"Comité de Supervisión")," y "&amp;TEXT(DAY(_xlfn.MAXIFS(Consolidado!$B$5:$B$1000,Consolidado!$E$5:$E$1000,$B29,Consolidado!$AA$5:$AA$1000,L$5,Consolidado!$C$5:$C$1000,"Comité de Supervisión")),"00")&amp;"/"&amp;TEXT(MONTH(_xlfn.MAXIFS(Consolidado!$B$5:$B$1000,Consolidado!$E$5:$E$1000,$B29,Consolidado!$AA$5:$AA$1000,L$5,Consolidado!$C$5:$C$1000,"Comité de Supervisión")),"00"),""),""),IF(SUMIFS(Consolidado!$AD$5:$AD$1000,Consolidado!$E$5:$E$1000,$B29,Consolidado!$AA$5:$AA$1000,L$5,Consolidado!$C$5:$C$1000,"Consejo de Administración")&gt;0,"Consejo "&amp;TEXT(DAY(_xlfn.MINIFS(Consolidado!$B$5:$B$1000,Consolidado!$E$5:$E$1000,$B29,Consolidado!$AA$5:$AA$1000,L$5,Consolidado!$C$5:$C$1000,"Consejo de Administración")),"00")&amp;"/"&amp;TEXT(MONTH(_xlfn.MINIFS(Consolidado!$B$5:$B$1000,Consolidado!$E$5:$E$1000,$B29,Consolidado!$AA$5:$AA$1000,L$5,Consolidado!$C$5:$C$1000,"Consejo de Administración")),"00")&amp;IF(_xlfn.MAXIFS(Consolidado!$B$5:$B$1000,Consolidado!$E$5:$E$1000,$B29,Consolidado!$AA$5:$AA$1000,L$5,Consolidado!$C$5:$C$1000,"Consejo de Administración")&lt;&gt;_xlfn.MINIFS(Consolidado!$B$5:$B$1000,Consolidado!$E$5:$E$1000,$B29,Consolidado!$AA$5:$AA$1000,L$5,Consolidado!$C$5:$C$1000,"Consejo de Administración")," y "&amp;TEXT(DAY(_xlfn.MAXIFS(Consolidado!$B$5:$B$1000,Consolidado!$E$5:$E$1000,$B29,Consolidado!$AA$5:$AA$1000,L$5,Consolidado!$C$5:$C$1000,"Consejo de Administración")),"00")&amp;"/"&amp;TEXT(MONTH(_xlfn.MAXIFS(Consolidado!$B$5:$B$1000,Consolidado!$E$5:$E$1000,$B29,Consolidado!$AA$5:$AA$1000,L$5,Consolidado!$C$5:$C$1000,"Consejo de Administración")),"00"),""),""),IF(SUMIFS(Consolidado!$AD$5:$AD$1000,Consolidado!$E$5:$E$1000,$B29,Consolidado!$AA$5:$AA$1000,L$5,Consolidado!$C$5:$C$1000,"Otros")&gt;0,"Otros "&amp;TEXT(DAY(_xlfn.MINIFS(Consolidado!$B$5:$B$1000,Consolidado!$E$5:$E$1000,$B29,Consolidado!$AA$5:$AA$1000,L$5,Consolidado!$C$5:$C$1000,"Otros")),"00")&amp;"/"&amp;TEXT(MONTH(_xlfn.MINIFS(Consolidado!$B$5:$B$1000,Consolidado!$E$5:$E$1000,$B29,Consolidado!$AA$5:$AA$1000,L$5,Consolidado!$C$5:$C$1000,"Otros")),"00")&amp;IF(_xlfn.MAXIFS(Consolidado!$B$5:$B$1000,Consolidado!$E$5:$E$1000,$B29,Consolidado!$AA$5:$AA$1000,L$5,Consolidado!$C$5:$C$1000,"Otros")&lt;&gt;_xlfn.MINIFS(Consolidado!$B$5:$B$1000,Consolidado!$E$5:$E$1000,$B29,Consolidado!$AA$5:$AA$1000,L$5,Consolidado!$C$5:$C$1000,"Otros")," y "&amp;TEXT(DAY(_xlfn.MAXIFS(Consolidado!$B$5:$B$1000,Consolidado!$E$5:$E$1000,$B29,Consolidado!$AA$5:$AA$1000,L$5,Consolidado!$C$5:$C$1000,"Otros")),"00")&amp;"/"&amp;TEXT(MONTH(_xlfn.MAXIFS(Consolidado!$B$5:$B$1000,Consolidado!$E$5:$E$1000,$B29,Consolidado!$AA$5:$AA$1000,L$5,Consolidado!$C$5:$C$1000,"Otros")),"00"),""),""))</f>
        <v/>
      </c>
      <c r="M29" s="37" t="str">
        <f aca="false">_xlfn.TEXTJOIN(" +"&amp;CHAR(10),TRUE(),IF(SUMIFS(Consolidado!$AD$5:$AD$1000,Consolidado!$E$5:$E$1000,$B29,Consolidado!$AA$5:$AA$1000,M$5,Consolidado!$C$5:$C$1000,"Auditoría Interna")&gt;0,"Interna "&amp;TEXT(DAY(_xlfn.MINIFS(Consolidado!$B$5:$B$1000,Consolidado!$E$5:$E$1000,$B29,Consolidado!$AA$5:$AA$1000,M$5,Consolidado!$C$5:$C$1000,"Auditoría Interna")),"00")&amp;"/"&amp;TEXT(MONTH(_xlfn.MINIFS(Consolidado!$B$5:$B$1000,Consolidado!$E$5:$E$1000,$B29,Consolidado!$AA$5:$AA$1000,M$5,Consolidado!$C$5:$C$1000,"Auditoría Interna")),"00")&amp;IF(_xlfn.MAXIFS(Consolidado!$B$5:$B$1000,Consolidado!$E$5:$E$1000,$B29,Consolidado!$AA$5:$AA$1000,M$5,Consolidado!$C$5:$C$1000,"Auditoría Interna")&lt;&gt;_xlfn.MINIFS(Consolidado!$B$5:$B$1000,Consolidado!$E$5:$E$1000,$B29,Consolidado!$AA$5:$AA$1000,M$5,Consolidado!$C$5:$C$1000,"Auditoría Interna")," y "&amp;TEXT(DAY(_xlfn.MAXIFS(Consolidado!$B$5:$B$1000,Consolidado!$E$5:$E$1000,$B29,Consolidado!$AA$5:$AA$1000,M$5,Consolidado!$C$5:$C$1000,"Auditoría Interna")),"00")&amp;"/"&amp;TEXT(MONTH(_xlfn.MAXIFS(Consolidado!$B$5:$B$1000,Consolidado!$E$5:$E$1000,$B29,Consolidado!$AA$5:$AA$1000,M$5,Consolidado!$C$5:$C$1000,"Auditoría Interna")),"00"),""),""),IF(SUMIFS(Consolidado!$AD$5:$AD$1000,Consolidado!$E$5:$E$1000,$B29,Consolidado!$AA$5:$AA$1000,M$5,Consolidado!$C$5:$C$1000,"Auditoría Externa")&gt;0,"Externa "&amp;TEXT(DAY(_xlfn.MINIFS(Consolidado!$B$5:$B$1000,Consolidado!$E$5:$E$1000,$B29,Consolidado!$AA$5:$AA$1000,M$5,Consolidado!$C$5:$C$1000,"Auditoría Externa")),"00")&amp;"/"&amp;TEXT(MONTH(_xlfn.MINIFS(Consolidado!$B$5:$B$1000,Consolidado!$E$5:$E$1000,$B29,Consolidado!$AA$5:$AA$1000,M$5,Consolidado!$C$5:$C$1000,"Auditoría Externa")),"00")&amp;IF(_xlfn.MAXIFS(Consolidado!$B$5:$B$1000,Consolidado!$E$5:$E$1000,$B29,Consolidado!$AA$5:$AA$1000,M$5,Consolidado!$C$5:$C$1000,"Auditoría Externa")&lt;&gt;_xlfn.MINIFS(Consolidado!$B$5:$B$1000,Consolidado!$E$5:$E$1000,$B29,Consolidado!$AA$5:$AA$1000,M$5,Consolidado!$C$5:$C$1000,"Auditoría Externa")," y "&amp;TEXT(DAY(_xlfn.MAXIFS(Consolidado!$B$5:$B$1000,Consolidado!$E$5:$E$1000,$B29,Consolidado!$AA$5:$AA$1000,M$5,Consolidado!$C$5:$C$1000,"Auditoría Externa")),"00")&amp;"/"&amp;TEXT(MONTH(_xlfn.MAXIFS(Consolidado!$B$5:$B$1000,Consolidado!$E$5:$E$1000,$B29,Consolidado!$AA$5:$AA$1000,M$5,Consolidado!$C$5:$C$1000,"Auditoría Externa")),"00"),""),""),IF(SUMIFS(Consolidado!$AD$5:$AD$1000,Consolidado!$E$5:$E$1000,$B29,Consolidado!$AA$5:$AA$1000,M$5,Consolidado!$C$5:$C$1000,"SSF")&gt;0,"SSF "&amp;TEXT(DAY(_xlfn.MINIFS(Consolidado!$B$5:$B$1000,Consolidado!$E$5:$E$1000,$B29,Consolidado!$AA$5:$AA$1000,M$5,Consolidado!$C$5:$C$1000,"SSF")),"00")&amp;"/"&amp;TEXT(MONTH(_xlfn.MINIFS(Consolidado!$B$5:$B$1000,Consolidado!$E$5:$E$1000,$B29,Consolidado!$AA$5:$AA$1000,M$5,Consolidado!$C$5:$C$1000,"SSF")),"00")&amp;IF(_xlfn.MAXIFS(Consolidado!$B$5:$B$1000,Consolidado!$E$5:$E$1000,$B29,Consolidado!$AA$5:$AA$1000,M$5,Consolidado!$C$5:$C$1000,"SSF")&lt;&gt;_xlfn.MINIFS(Consolidado!$B$5:$B$1000,Consolidado!$E$5:$E$1000,$B29,Consolidado!$AA$5:$AA$1000,M$5,Consolidado!$C$5:$C$1000,"SSF")," y "&amp;TEXT(DAY(_xlfn.MAXIFS(Consolidado!$B$5:$B$1000,Consolidado!$E$5:$E$1000,$B29,Consolidado!$AA$5:$AA$1000,M$5,Consolidado!$C$5:$C$1000,"SSF")),"00")&amp;"/"&amp;TEXT(MONTH(_xlfn.MAXIFS(Consolidado!$B$5:$B$1000,Consolidado!$E$5:$E$1000,$B29,Consolidado!$AA$5:$AA$1000,M$5,Consolidado!$C$5:$C$1000,"SSF")),"00"),""),""),IF(SUMIFS(Consolidado!$AD$5:$AD$1000,Consolidado!$E$5:$E$1000,$B29,Consolidado!$AA$5:$AA$1000,M$5,Consolidado!$C$5:$C$1000,"Comité de Supervisión")&gt;0,"Comité Sup. "&amp;TEXT(DAY(_xlfn.MINIFS(Consolidado!$B$5:$B$1000,Consolidado!$E$5:$E$1000,$B29,Consolidado!$AA$5:$AA$1000,M$5,Consolidado!$C$5:$C$1000,"Comité de Supervisión")),"00")&amp;"/"&amp;TEXT(MONTH(_xlfn.MINIFS(Consolidado!$B$5:$B$1000,Consolidado!$E$5:$E$1000,$B29,Consolidado!$AA$5:$AA$1000,M$5,Consolidado!$C$5:$C$1000,"Comité de Supervisión")),"00")&amp;IF(_xlfn.MAXIFS(Consolidado!$B$5:$B$1000,Consolidado!$E$5:$E$1000,$B29,Consolidado!$AA$5:$AA$1000,M$5,Consolidado!$C$5:$C$1000,"Comité de Supervisión")&lt;&gt;_xlfn.MINIFS(Consolidado!$B$5:$B$1000,Consolidado!$E$5:$E$1000,$B29,Consolidado!$AA$5:$AA$1000,M$5,Consolidado!$C$5:$C$1000,"Comité de Supervisión")," y "&amp;TEXT(DAY(_xlfn.MAXIFS(Consolidado!$B$5:$B$1000,Consolidado!$E$5:$E$1000,$B29,Consolidado!$AA$5:$AA$1000,M$5,Consolidado!$C$5:$C$1000,"Comité de Supervisión")),"00")&amp;"/"&amp;TEXT(MONTH(_xlfn.MAXIFS(Consolidado!$B$5:$B$1000,Consolidado!$E$5:$E$1000,$B29,Consolidado!$AA$5:$AA$1000,M$5,Consolidado!$C$5:$C$1000,"Comité de Supervisión")),"00"),""),""),IF(SUMIFS(Consolidado!$AD$5:$AD$1000,Consolidado!$E$5:$E$1000,$B29,Consolidado!$AA$5:$AA$1000,M$5,Consolidado!$C$5:$C$1000,"Consejo de Administración")&gt;0,"Consejo "&amp;TEXT(DAY(_xlfn.MINIFS(Consolidado!$B$5:$B$1000,Consolidado!$E$5:$E$1000,$B29,Consolidado!$AA$5:$AA$1000,M$5,Consolidado!$C$5:$C$1000,"Consejo de Administración")),"00")&amp;"/"&amp;TEXT(MONTH(_xlfn.MINIFS(Consolidado!$B$5:$B$1000,Consolidado!$E$5:$E$1000,$B29,Consolidado!$AA$5:$AA$1000,M$5,Consolidado!$C$5:$C$1000,"Consejo de Administración")),"00")&amp;IF(_xlfn.MAXIFS(Consolidado!$B$5:$B$1000,Consolidado!$E$5:$E$1000,$B29,Consolidado!$AA$5:$AA$1000,M$5,Consolidado!$C$5:$C$1000,"Consejo de Administración")&lt;&gt;_xlfn.MINIFS(Consolidado!$B$5:$B$1000,Consolidado!$E$5:$E$1000,$B29,Consolidado!$AA$5:$AA$1000,M$5,Consolidado!$C$5:$C$1000,"Consejo de Administración")," y "&amp;TEXT(DAY(_xlfn.MAXIFS(Consolidado!$B$5:$B$1000,Consolidado!$E$5:$E$1000,$B29,Consolidado!$AA$5:$AA$1000,M$5,Consolidado!$C$5:$C$1000,"Consejo de Administración")),"00")&amp;"/"&amp;TEXT(MONTH(_xlfn.MAXIFS(Consolidado!$B$5:$B$1000,Consolidado!$E$5:$E$1000,$B29,Consolidado!$AA$5:$AA$1000,M$5,Consolidado!$C$5:$C$1000,"Consejo de Administración")),"00"),""),""),IF(SUMIFS(Consolidado!$AD$5:$AD$1000,Consolidado!$E$5:$E$1000,$B29,Consolidado!$AA$5:$AA$1000,M$5,Consolidado!$C$5:$C$1000,"Otros")&gt;0,"Otros "&amp;TEXT(DAY(_xlfn.MINIFS(Consolidado!$B$5:$B$1000,Consolidado!$E$5:$E$1000,$B29,Consolidado!$AA$5:$AA$1000,M$5,Consolidado!$C$5:$C$1000,"Otros")),"00")&amp;"/"&amp;TEXT(MONTH(_xlfn.MINIFS(Consolidado!$B$5:$B$1000,Consolidado!$E$5:$E$1000,$B29,Consolidado!$AA$5:$AA$1000,M$5,Consolidado!$C$5:$C$1000,"Otros")),"00")&amp;IF(_xlfn.MAXIFS(Consolidado!$B$5:$B$1000,Consolidado!$E$5:$E$1000,$B29,Consolidado!$AA$5:$AA$1000,M$5,Consolidado!$C$5:$C$1000,"Otros")&lt;&gt;_xlfn.MINIFS(Consolidado!$B$5:$B$1000,Consolidado!$E$5:$E$1000,$B29,Consolidado!$AA$5:$AA$1000,M$5,Consolidado!$C$5:$C$1000,"Otros")," y "&amp;TEXT(DAY(_xlfn.MAXIFS(Consolidado!$B$5:$B$1000,Consolidado!$E$5:$E$1000,$B29,Consolidado!$AA$5:$AA$1000,M$5,Consolidado!$C$5:$C$1000,"Otros")),"00")&amp;"/"&amp;TEXT(MONTH(_xlfn.MAXIFS(Consolidado!$B$5:$B$1000,Consolidado!$E$5:$E$1000,$B29,Consolidado!$AA$5:$AA$1000,M$5,Consolidado!$C$5:$C$1000,"Otros")),"00"),""),""))</f>
        <v/>
      </c>
      <c r="N29" s="37" t="str">
        <f aca="false">_xlfn.TEXTJOIN(" +"&amp;CHAR(10),TRUE(),IF(SUMIFS(Consolidado!$AD$5:$AD$1000,Consolidado!$E$5:$E$1000,$B29,Consolidado!$AA$5:$AA$1000,N$5,Consolidado!$C$5:$C$1000,"Auditoría Interna")&gt;0,"Interna "&amp;TEXT(DAY(_xlfn.MINIFS(Consolidado!$B$5:$B$1000,Consolidado!$E$5:$E$1000,$B29,Consolidado!$AA$5:$AA$1000,N$5,Consolidado!$C$5:$C$1000,"Auditoría Interna")),"00")&amp;"/"&amp;TEXT(MONTH(_xlfn.MINIFS(Consolidado!$B$5:$B$1000,Consolidado!$E$5:$E$1000,$B29,Consolidado!$AA$5:$AA$1000,N$5,Consolidado!$C$5:$C$1000,"Auditoría Interna")),"00")&amp;IF(_xlfn.MAXIFS(Consolidado!$B$5:$B$1000,Consolidado!$E$5:$E$1000,$B29,Consolidado!$AA$5:$AA$1000,N$5,Consolidado!$C$5:$C$1000,"Auditoría Interna")&lt;&gt;_xlfn.MINIFS(Consolidado!$B$5:$B$1000,Consolidado!$E$5:$E$1000,$B29,Consolidado!$AA$5:$AA$1000,N$5,Consolidado!$C$5:$C$1000,"Auditoría Interna")," y "&amp;TEXT(DAY(_xlfn.MAXIFS(Consolidado!$B$5:$B$1000,Consolidado!$E$5:$E$1000,$B29,Consolidado!$AA$5:$AA$1000,N$5,Consolidado!$C$5:$C$1000,"Auditoría Interna")),"00")&amp;"/"&amp;TEXT(MONTH(_xlfn.MAXIFS(Consolidado!$B$5:$B$1000,Consolidado!$E$5:$E$1000,$B29,Consolidado!$AA$5:$AA$1000,N$5,Consolidado!$C$5:$C$1000,"Auditoría Interna")),"00"),""),""),IF(SUMIFS(Consolidado!$AD$5:$AD$1000,Consolidado!$E$5:$E$1000,$B29,Consolidado!$AA$5:$AA$1000,N$5,Consolidado!$C$5:$C$1000,"Auditoría Externa")&gt;0,"Externa "&amp;TEXT(DAY(_xlfn.MINIFS(Consolidado!$B$5:$B$1000,Consolidado!$E$5:$E$1000,$B29,Consolidado!$AA$5:$AA$1000,N$5,Consolidado!$C$5:$C$1000,"Auditoría Externa")),"00")&amp;"/"&amp;TEXT(MONTH(_xlfn.MINIFS(Consolidado!$B$5:$B$1000,Consolidado!$E$5:$E$1000,$B29,Consolidado!$AA$5:$AA$1000,N$5,Consolidado!$C$5:$C$1000,"Auditoría Externa")),"00")&amp;IF(_xlfn.MAXIFS(Consolidado!$B$5:$B$1000,Consolidado!$E$5:$E$1000,$B29,Consolidado!$AA$5:$AA$1000,N$5,Consolidado!$C$5:$C$1000,"Auditoría Externa")&lt;&gt;_xlfn.MINIFS(Consolidado!$B$5:$B$1000,Consolidado!$E$5:$E$1000,$B29,Consolidado!$AA$5:$AA$1000,N$5,Consolidado!$C$5:$C$1000,"Auditoría Externa")," y "&amp;TEXT(DAY(_xlfn.MAXIFS(Consolidado!$B$5:$B$1000,Consolidado!$E$5:$E$1000,$B29,Consolidado!$AA$5:$AA$1000,N$5,Consolidado!$C$5:$C$1000,"Auditoría Externa")),"00")&amp;"/"&amp;TEXT(MONTH(_xlfn.MAXIFS(Consolidado!$B$5:$B$1000,Consolidado!$E$5:$E$1000,$B29,Consolidado!$AA$5:$AA$1000,N$5,Consolidado!$C$5:$C$1000,"Auditoría Externa")),"00"),""),""),IF(SUMIFS(Consolidado!$AD$5:$AD$1000,Consolidado!$E$5:$E$1000,$B29,Consolidado!$AA$5:$AA$1000,N$5,Consolidado!$C$5:$C$1000,"SSF")&gt;0,"SSF "&amp;TEXT(DAY(_xlfn.MINIFS(Consolidado!$B$5:$B$1000,Consolidado!$E$5:$E$1000,$B29,Consolidado!$AA$5:$AA$1000,N$5,Consolidado!$C$5:$C$1000,"SSF")),"00")&amp;"/"&amp;TEXT(MONTH(_xlfn.MINIFS(Consolidado!$B$5:$B$1000,Consolidado!$E$5:$E$1000,$B29,Consolidado!$AA$5:$AA$1000,N$5,Consolidado!$C$5:$C$1000,"SSF")),"00")&amp;IF(_xlfn.MAXIFS(Consolidado!$B$5:$B$1000,Consolidado!$E$5:$E$1000,$B29,Consolidado!$AA$5:$AA$1000,N$5,Consolidado!$C$5:$C$1000,"SSF")&lt;&gt;_xlfn.MINIFS(Consolidado!$B$5:$B$1000,Consolidado!$E$5:$E$1000,$B29,Consolidado!$AA$5:$AA$1000,N$5,Consolidado!$C$5:$C$1000,"SSF")," y "&amp;TEXT(DAY(_xlfn.MAXIFS(Consolidado!$B$5:$B$1000,Consolidado!$E$5:$E$1000,$B29,Consolidado!$AA$5:$AA$1000,N$5,Consolidado!$C$5:$C$1000,"SSF")),"00")&amp;"/"&amp;TEXT(MONTH(_xlfn.MAXIFS(Consolidado!$B$5:$B$1000,Consolidado!$E$5:$E$1000,$B29,Consolidado!$AA$5:$AA$1000,N$5,Consolidado!$C$5:$C$1000,"SSF")),"00"),""),""),IF(SUMIFS(Consolidado!$AD$5:$AD$1000,Consolidado!$E$5:$E$1000,$B29,Consolidado!$AA$5:$AA$1000,N$5,Consolidado!$C$5:$C$1000,"Comité de Supervisión")&gt;0,"Comité Sup. "&amp;TEXT(DAY(_xlfn.MINIFS(Consolidado!$B$5:$B$1000,Consolidado!$E$5:$E$1000,$B29,Consolidado!$AA$5:$AA$1000,N$5,Consolidado!$C$5:$C$1000,"Comité de Supervisión")),"00")&amp;"/"&amp;TEXT(MONTH(_xlfn.MINIFS(Consolidado!$B$5:$B$1000,Consolidado!$E$5:$E$1000,$B29,Consolidado!$AA$5:$AA$1000,N$5,Consolidado!$C$5:$C$1000,"Comité de Supervisión")),"00")&amp;IF(_xlfn.MAXIFS(Consolidado!$B$5:$B$1000,Consolidado!$E$5:$E$1000,$B29,Consolidado!$AA$5:$AA$1000,N$5,Consolidado!$C$5:$C$1000,"Comité de Supervisión")&lt;&gt;_xlfn.MINIFS(Consolidado!$B$5:$B$1000,Consolidado!$E$5:$E$1000,$B29,Consolidado!$AA$5:$AA$1000,N$5,Consolidado!$C$5:$C$1000,"Comité de Supervisión")," y "&amp;TEXT(DAY(_xlfn.MAXIFS(Consolidado!$B$5:$B$1000,Consolidado!$E$5:$E$1000,$B29,Consolidado!$AA$5:$AA$1000,N$5,Consolidado!$C$5:$C$1000,"Comité de Supervisión")),"00")&amp;"/"&amp;TEXT(MONTH(_xlfn.MAXIFS(Consolidado!$B$5:$B$1000,Consolidado!$E$5:$E$1000,$B29,Consolidado!$AA$5:$AA$1000,N$5,Consolidado!$C$5:$C$1000,"Comité de Supervisión")),"00"),""),""),IF(SUMIFS(Consolidado!$AD$5:$AD$1000,Consolidado!$E$5:$E$1000,$B29,Consolidado!$AA$5:$AA$1000,N$5,Consolidado!$C$5:$C$1000,"Consejo de Administración")&gt;0,"Consejo "&amp;TEXT(DAY(_xlfn.MINIFS(Consolidado!$B$5:$B$1000,Consolidado!$E$5:$E$1000,$B29,Consolidado!$AA$5:$AA$1000,N$5,Consolidado!$C$5:$C$1000,"Consejo de Administración")),"00")&amp;"/"&amp;TEXT(MONTH(_xlfn.MINIFS(Consolidado!$B$5:$B$1000,Consolidado!$E$5:$E$1000,$B29,Consolidado!$AA$5:$AA$1000,N$5,Consolidado!$C$5:$C$1000,"Consejo de Administración")),"00")&amp;IF(_xlfn.MAXIFS(Consolidado!$B$5:$B$1000,Consolidado!$E$5:$E$1000,$B29,Consolidado!$AA$5:$AA$1000,N$5,Consolidado!$C$5:$C$1000,"Consejo de Administración")&lt;&gt;_xlfn.MINIFS(Consolidado!$B$5:$B$1000,Consolidado!$E$5:$E$1000,$B29,Consolidado!$AA$5:$AA$1000,N$5,Consolidado!$C$5:$C$1000,"Consejo de Administración")," y "&amp;TEXT(DAY(_xlfn.MAXIFS(Consolidado!$B$5:$B$1000,Consolidado!$E$5:$E$1000,$B29,Consolidado!$AA$5:$AA$1000,N$5,Consolidado!$C$5:$C$1000,"Consejo de Administración")),"00")&amp;"/"&amp;TEXT(MONTH(_xlfn.MAXIFS(Consolidado!$B$5:$B$1000,Consolidado!$E$5:$E$1000,$B29,Consolidado!$AA$5:$AA$1000,N$5,Consolidado!$C$5:$C$1000,"Consejo de Administración")),"00"),""),""),IF(SUMIFS(Consolidado!$AD$5:$AD$1000,Consolidado!$E$5:$E$1000,$B29,Consolidado!$AA$5:$AA$1000,N$5,Consolidado!$C$5:$C$1000,"Otros")&gt;0,"Otros "&amp;TEXT(DAY(_xlfn.MINIFS(Consolidado!$B$5:$B$1000,Consolidado!$E$5:$E$1000,$B29,Consolidado!$AA$5:$AA$1000,N$5,Consolidado!$C$5:$C$1000,"Otros")),"00")&amp;"/"&amp;TEXT(MONTH(_xlfn.MINIFS(Consolidado!$B$5:$B$1000,Consolidado!$E$5:$E$1000,$B29,Consolidado!$AA$5:$AA$1000,N$5,Consolidado!$C$5:$C$1000,"Otros")),"00")&amp;IF(_xlfn.MAXIFS(Consolidado!$B$5:$B$1000,Consolidado!$E$5:$E$1000,$B29,Consolidado!$AA$5:$AA$1000,N$5,Consolidado!$C$5:$C$1000,"Otros")&lt;&gt;_xlfn.MINIFS(Consolidado!$B$5:$B$1000,Consolidado!$E$5:$E$1000,$B29,Consolidado!$AA$5:$AA$1000,N$5,Consolidado!$C$5:$C$1000,"Otros")," y "&amp;TEXT(DAY(_xlfn.MAXIFS(Consolidado!$B$5:$B$1000,Consolidado!$E$5:$E$1000,$B29,Consolidado!$AA$5:$AA$1000,N$5,Consolidado!$C$5:$C$1000,"Otros")),"00")&amp;"/"&amp;TEXT(MONTH(_xlfn.MAXIFS(Consolidado!$B$5:$B$1000,Consolidado!$E$5:$E$1000,$B29,Consolidado!$AA$5:$AA$1000,N$5,Consolidado!$C$5:$C$1000,"Otros")),"00"),""),""))</f>
        <v/>
      </c>
      <c r="O29" s="37" t="str">
        <f aca="false">_xlfn.TEXTJOIN(" +"&amp;CHAR(10),TRUE(),IF(SUMIFS(Consolidado!$AD$5:$AD$1000,Consolidado!$E$5:$E$1000,$B29,Consolidado!$AA$5:$AA$1000,O$5,Consolidado!$C$5:$C$1000,"Auditoría Interna")&gt;0,"Interna "&amp;TEXT(DAY(_xlfn.MINIFS(Consolidado!$B$5:$B$1000,Consolidado!$E$5:$E$1000,$B29,Consolidado!$AA$5:$AA$1000,O$5,Consolidado!$C$5:$C$1000,"Auditoría Interna")),"00")&amp;"/"&amp;TEXT(MONTH(_xlfn.MINIFS(Consolidado!$B$5:$B$1000,Consolidado!$E$5:$E$1000,$B29,Consolidado!$AA$5:$AA$1000,O$5,Consolidado!$C$5:$C$1000,"Auditoría Interna")),"00")&amp;IF(_xlfn.MAXIFS(Consolidado!$B$5:$B$1000,Consolidado!$E$5:$E$1000,$B29,Consolidado!$AA$5:$AA$1000,O$5,Consolidado!$C$5:$C$1000,"Auditoría Interna")&lt;&gt;_xlfn.MINIFS(Consolidado!$B$5:$B$1000,Consolidado!$E$5:$E$1000,$B29,Consolidado!$AA$5:$AA$1000,O$5,Consolidado!$C$5:$C$1000,"Auditoría Interna")," y "&amp;TEXT(DAY(_xlfn.MAXIFS(Consolidado!$B$5:$B$1000,Consolidado!$E$5:$E$1000,$B29,Consolidado!$AA$5:$AA$1000,O$5,Consolidado!$C$5:$C$1000,"Auditoría Interna")),"00")&amp;"/"&amp;TEXT(MONTH(_xlfn.MAXIFS(Consolidado!$B$5:$B$1000,Consolidado!$E$5:$E$1000,$B29,Consolidado!$AA$5:$AA$1000,O$5,Consolidado!$C$5:$C$1000,"Auditoría Interna")),"00"),""),""),IF(SUMIFS(Consolidado!$AD$5:$AD$1000,Consolidado!$E$5:$E$1000,$B29,Consolidado!$AA$5:$AA$1000,O$5,Consolidado!$C$5:$C$1000,"Auditoría Externa")&gt;0,"Externa "&amp;TEXT(DAY(_xlfn.MINIFS(Consolidado!$B$5:$B$1000,Consolidado!$E$5:$E$1000,$B29,Consolidado!$AA$5:$AA$1000,O$5,Consolidado!$C$5:$C$1000,"Auditoría Externa")),"00")&amp;"/"&amp;TEXT(MONTH(_xlfn.MINIFS(Consolidado!$B$5:$B$1000,Consolidado!$E$5:$E$1000,$B29,Consolidado!$AA$5:$AA$1000,O$5,Consolidado!$C$5:$C$1000,"Auditoría Externa")),"00")&amp;IF(_xlfn.MAXIFS(Consolidado!$B$5:$B$1000,Consolidado!$E$5:$E$1000,$B29,Consolidado!$AA$5:$AA$1000,O$5,Consolidado!$C$5:$C$1000,"Auditoría Externa")&lt;&gt;_xlfn.MINIFS(Consolidado!$B$5:$B$1000,Consolidado!$E$5:$E$1000,$B29,Consolidado!$AA$5:$AA$1000,O$5,Consolidado!$C$5:$C$1000,"Auditoría Externa")," y "&amp;TEXT(DAY(_xlfn.MAXIFS(Consolidado!$B$5:$B$1000,Consolidado!$E$5:$E$1000,$B29,Consolidado!$AA$5:$AA$1000,O$5,Consolidado!$C$5:$C$1000,"Auditoría Externa")),"00")&amp;"/"&amp;TEXT(MONTH(_xlfn.MAXIFS(Consolidado!$B$5:$B$1000,Consolidado!$E$5:$E$1000,$B29,Consolidado!$AA$5:$AA$1000,O$5,Consolidado!$C$5:$C$1000,"Auditoría Externa")),"00"),""),""),IF(SUMIFS(Consolidado!$AD$5:$AD$1000,Consolidado!$E$5:$E$1000,$B29,Consolidado!$AA$5:$AA$1000,O$5,Consolidado!$C$5:$C$1000,"SSF")&gt;0,"SSF "&amp;TEXT(DAY(_xlfn.MINIFS(Consolidado!$B$5:$B$1000,Consolidado!$E$5:$E$1000,$B29,Consolidado!$AA$5:$AA$1000,O$5,Consolidado!$C$5:$C$1000,"SSF")),"00")&amp;"/"&amp;TEXT(MONTH(_xlfn.MINIFS(Consolidado!$B$5:$B$1000,Consolidado!$E$5:$E$1000,$B29,Consolidado!$AA$5:$AA$1000,O$5,Consolidado!$C$5:$C$1000,"SSF")),"00")&amp;IF(_xlfn.MAXIFS(Consolidado!$B$5:$B$1000,Consolidado!$E$5:$E$1000,$B29,Consolidado!$AA$5:$AA$1000,O$5,Consolidado!$C$5:$C$1000,"SSF")&lt;&gt;_xlfn.MINIFS(Consolidado!$B$5:$B$1000,Consolidado!$E$5:$E$1000,$B29,Consolidado!$AA$5:$AA$1000,O$5,Consolidado!$C$5:$C$1000,"SSF")," y "&amp;TEXT(DAY(_xlfn.MAXIFS(Consolidado!$B$5:$B$1000,Consolidado!$E$5:$E$1000,$B29,Consolidado!$AA$5:$AA$1000,O$5,Consolidado!$C$5:$C$1000,"SSF")),"00")&amp;"/"&amp;TEXT(MONTH(_xlfn.MAXIFS(Consolidado!$B$5:$B$1000,Consolidado!$E$5:$E$1000,$B29,Consolidado!$AA$5:$AA$1000,O$5,Consolidado!$C$5:$C$1000,"SSF")),"00"),""),""),IF(SUMIFS(Consolidado!$AD$5:$AD$1000,Consolidado!$E$5:$E$1000,$B29,Consolidado!$AA$5:$AA$1000,O$5,Consolidado!$C$5:$C$1000,"Comité de Supervisión")&gt;0,"Comité Sup. "&amp;TEXT(DAY(_xlfn.MINIFS(Consolidado!$B$5:$B$1000,Consolidado!$E$5:$E$1000,$B29,Consolidado!$AA$5:$AA$1000,O$5,Consolidado!$C$5:$C$1000,"Comité de Supervisión")),"00")&amp;"/"&amp;TEXT(MONTH(_xlfn.MINIFS(Consolidado!$B$5:$B$1000,Consolidado!$E$5:$E$1000,$B29,Consolidado!$AA$5:$AA$1000,O$5,Consolidado!$C$5:$C$1000,"Comité de Supervisión")),"00")&amp;IF(_xlfn.MAXIFS(Consolidado!$B$5:$B$1000,Consolidado!$E$5:$E$1000,$B29,Consolidado!$AA$5:$AA$1000,O$5,Consolidado!$C$5:$C$1000,"Comité de Supervisión")&lt;&gt;_xlfn.MINIFS(Consolidado!$B$5:$B$1000,Consolidado!$E$5:$E$1000,$B29,Consolidado!$AA$5:$AA$1000,O$5,Consolidado!$C$5:$C$1000,"Comité de Supervisión")," y "&amp;TEXT(DAY(_xlfn.MAXIFS(Consolidado!$B$5:$B$1000,Consolidado!$E$5:$E$1000,$B29,Consolidado!$AA$5:$AA$1000,O$5,Consolidado!$C$5:$C$1000,"Comité de Supervisión")),"00")&amp;"/"&amp;TEXT(MONTH(_xlfn.MAXIFS(Consolidado!$B$5:$B$1000,Consolidado!$E$5:$E$1000,$B29,Consolidado!$AA$5:$AA$1000,O$5,Consolidado!$C$5:$C$1000,"Comité de Supervisión")),"00"),""),""),IF(SUMIFS(Consolidado!$AD$5:$AD$1000,Consolidado!$E$5:$E$1000,$B29,Consolidado!$AA$5:$AA$1000,O$5,Consolidado!$C$5:$C$1000,"Consejo de Administración")&gt;0,"Consejo "&amp;TEXT(DAY(_xlfn.MINIFS(Consolidado!$B$5:$B$1000,Consolidado!$E$5:$E$1000,$B29,Consolidado!$AA$5:$AA$1000,O$5,Consolidado!$C$5:$C$1000,"Consejo de Administración")),"00")&amp;"/"&amp;TEXT(MONTH(_xlfn.MINIFS(Consolidado!$B$5:$B$1000,Consolidado!$E$5:$E$1000,$B29,Consolidado!$AA$5:$AA$1000,O$5,Consolidado!$C$5:$C$1000,"Consejo de Administración")),"00")&amp;IF(_xlfn.MAXIFS(Consolidado!$B$5:$B$1000,Consolidado!$E$5:$E$1000,$B29,Consolidado!$AA$5:$AA$1000,O$5,Consolidado!$C$5:$C$1000,"Consejo de Administración")&lt;&gt;_xlfn.MINIFS(Consolidado!$B$5:$B$1000,Consolidado!$E$5:$E$1000,$B29,Consolidado!$AA$5:$AA$1000,O$5,Consolidado!$C$5:$C$1000,"Consejo de Administración")," y "&amp;TEXT(DAY(_xlfn.MAXIFS(Consolidado!$B$5:$B$1000,Consolidado!$E$5:$E$1000,$B29,Consolidado!$AA$5:$AA$1000,O$5,Consolidado!$C$5:$C$1000,"Consejo de Administración")),"00")&amp;"/"&amp;TEXT(MONTH(_xlfn.MAXIFS(Consolidado!$B$5:$B$1000,Consolidado!$E$5:$E$1000,$B29,Consolidado!$AA$5:$AA$1000,O$5,Consolidado!$C$5:$C$1000,"Consejo de Administración")),"00"),""),""),IF(SUMIFS(Consolidado!$AD$5:$AD$1000,Consolidado!$E$5:$E$1000,$B29,Consolidado!$AA$5:$AA$1000,O$5,Consolidado!$C$5:$C$1000,"Otros")&gt;0,"Otros "&amp;TEXT(DAY(_xlfn.MINIFS(Consolidado!$B$5:$B$1000,Consolidado!$E$5:$E$1000,$B29,Consolidado!$AA$5:$AA$1000,O$5,Consolidado!$C$5:$C$1000,"Otros")),"00")&amp;"/"&amp;TEXT(MONTH(_xlfn.MINIFS(Consolidado!$B$5:$B$1000,Consolidado!$E$5:$E$1000,$B29,Consolidado!$AA$5:$AA$1000,O$5,Consolidado!$C$5:$C$1000,"Otros")),"00")&amp;IF(_xlfn.MAXIFS(Consolidado!$B$5:$B$1000,Consolidado!$E$5:$E$1000,$B29,Consolidado!$AA$5:$AA$1000,O$5,Consolidado!$C$5:$C$1000,"Otros")&lt;&gt;_xlfn.MINIFS(Consolidado!$B$5:$B$1000,Consolidado!$E$5:$E$1000,$B29,Consolidado!$AA$5:$AA$1000,O$5,Consolidado!$C$5:$C$1000,"Otros")," y "&amp;TEXT(DAY(_xlfn.MAXIFS(Consolidado!$B$5:$B$1000,Consolidado!$E$5:$E$1000,$B29,Consolidado!$AA$5:$AA$1000,O$5,Consolidado!$C$5:$C$1000,"Otros")),"00")&amp;"/"&amp;TEXT(MONTH(_xlfn.MAXIFS(Consolidado!$B$5:$B$1000,Consolidado!$E$5:$E$1000,$B29,Consolidado!$AA$5:$AA$1000,O$5,Consolidado!$C$5:$C$1000,"Otros")),"00"),""),""))</f>
        <v/>
      </c>
      <c r="P29" s="37" t="str">
        <f aca="false">_xlfn.TEXTJOIN(" +"&amp;CHAR(10),TRUE(),IF(SUMIFS(Consolidado!$AD$5:$AD$1000,Consolidado!$E$5:$E$1000,$B29,Consolidado!$AA$5:$AA$1000,P$5,Consolidado!$C$5:$C$1000,"Auditoría Interna")&gt;0,"Interna "&amp;TEXT(DAY(_xlfn.MINIFS(Consolidado!$B$5:$B$1000,Consolidado!$E$5:$E$1000,$B29,Consolidado!$AA$5:$AA$1000,P$5,Consolidado!$C$5:$C$1000,"Auditoría Interna")),"00")&amp;"/"&amp;TEXT(MONTH(_xlfn.MINIFS(Consolidado!$B$5:$B$1000,Consolidado!$E$5:$E$1000,$B29,Consolidado!$AA$5:$AA$1000,P$5,Consolidado!$C$5:$C$1000,"Auditoría Interna")),"00")&amp;IF(_xlfn.MAXIFS(Consolidado!$B$5:$B$1000,Consolidado!$E$5:$E$1000,$B29,Consolidado!$AA$5:$AA$1000,P$5,Consolidado!$C$5:$C$1000,"Auditoría Interna")&lt;&gt;_xlfn.MINIFS(Consolidado!$B$5:$B$1000,Consolidado!$E$5:$E$1000,$B29,Consolidado!$AA$5:$AA$1000,P$5,Consolidado!$C$5:$C$1000,"Auditoría Interna")," y "&amp;TEXT(DAY(_xlfn.MAXIFS(Consolidado!$B$5:$B$1000,Consolidado!$E$5:$E$1000,$B29,Consolidado!$AA$5:$AA$1000,P$5,Consolidado!$C$5:$C$1000,"Auditoría Interna")),"00")&amp;"/"&amp;TEXT(MONTH(_xlfn.MAXIFS(Consolidado!$B$5:$B$1000,Consolidado!$E$5:$E$1000,$B29,Consolidado!$AA$5:$AA$1000,P$5,Consolidado!$C$5:$C$1000,"Auditoría Interna")),"00"),""),""),IF(SUMIFS(Consolidado!$AD$5:$AD$1000,Consolidado!$E$5:$E$1000,$B29,Consolidado!$AA$5:$AA$1000,P$5,Consolidado!$C$5:$C$1000,"Auditoría Externa")&gt;0,"Externa "&amp;TEXT(DAY(_xlfn.MINIFS(Consolidado!$B$5:$B$1000,Consolidado!$E$5:$E$1000,$B29,Consolidado!$AA$5:$AA$1000,P$5,Consolidado!$C$5:$C$1000,"Auditoría Externa")),"00")&amp;"/"&amp;TEXT(MONTH(_xlfn.MINIFS(Consolidado!$B$5:$B$1000,Consolidado!$E$5:$E$1000,$B29,Consolidado!$AA$5:$AA$1000,P$5,Consolidado!$C$5:$C$1000,"Auditoría Externa")),"00")&amp;IF(_xlfn.MAXIFS(Consolidado!$B$5:$B$1000,Consolidado!$E$5:$E$1000,$B29,Consolidado!$AA$5:$AA$1000,P$5,Consolidado!$C$5:$C$1000,"Auditoría Externa")&lt;&gt;_xlfn.MINIFS(Consolidado!$B$5:$B$1000,Consolidado!$E$5:$E$1000,$B29,Consolidado!$AA$5:$AA$1000,P$5,Consolidado!$C$5:$C$1000,"Auditoría Externa")," y "&amp;TEXT(DAY(_xlfn.MAXIFS(Consolidado!$B$5:$B$1000,Consolidado!$E$5:$E$1000,$B29,Consolidado!$AA$5:$AA$1000,P$5,Consolidado!$C$5:$C$1000,"Auditoría Externa")),"00")&amp;"/"&amp;TEXT(MONTH(_xlfn.MAXIFS(Consolidado!$B$5:$B$1000,Consolidado!$E$5:$E$1000,$B29,Consolidado!$AA$5:$AA$1000,P$5,Consolidado!$C$5:$C$1000,"Auditoría Externa")),"00"),""),""),IF(SUMIFS(Consolidado!$AD$5:$AD$1000,Consolidado!$E$5:$E$1000,$B29,Consolidado!$AA$5:$AA$1000,P$5,Consolidado!$C$5:$C$1000,"SSF")&gt;0,"SSF "&amp;TEXT(DAY(_xlfn.MINIFS(Consolidado!$B$5:$B$1000,Consolidado!$E$5:$E$1000,$B29,Consolidado!$AA$5:$AA$1000,P$5,Consolidado!$C$5:$C$1000,"SSF")),"00")&amp;"/"&amp;TEXT(MONTH(_xlfn.MINIFS(Consolidado!$B$5:$B$1000,Consolidado!$E$5:$E$1000,$B29,Consolidado!$AA$5:$AA$1000,P$5,Consolidado!$C$5:$C$1000,"SSF")),"00")&amp;IF(_xlfn.MAXIFS(Consolidado!$B$5:$B$1000,Consolidado!$E$5:$E$1000,$B29,Consolidado!$AA$5:$AA$1000,P$5,Consolidado!$C$5:$C$1000,"SSF")&lt;&gt;_xlfn.MINIFS(Consolidado!$B$5:$B$1000,Consolidado!$E$5:$E$1000,$B29,Consolidado!$AA$5:$AA$1000,P$5,Consolidado!$C$5:$C$1000,"SSF")," y "&amp;TEXT(DAY(_xlfn.MAXIFS(Consolidado!$B$5:$B$1000,Consolidado!$E$5:$E$1000,$B29,Consolidado!$AA$5:$AA$1000,P$5,Consolidado!$C$5:$C$1000,"SSF")),"00")&amp;"/"&amp;TEXT(MONTH(_xlfn.MAXIFS(Consolidado!$B$5:$B$1000,Consolidado!$E$5:$E$1000,$B29,Consolidado!$AA$5:$AA$1000,P$5,Consolidado!$C$5:$C$1000,"SSF")),"00"),""),""),IF(SUMIFS(Consolidado!$AD$5:$AD$1000,Consolidado!$E$5:$E$1000,$B29,Consolidado!$AA$5:$AA$1000,P$5,Consolidado!$C$5:$C$1000,"Comité de Supervisión")&gt;0,"Comité Sup. "&amp;TEXT(DAY(_xlfn.MINIFS(Consolidado!$B$5:$B$1000,Consolidado!$E$5:$E$1000,$B29,Consolidado!$AA$5:$AA$1000,P$5,Consolidado!$C$5:$C$1000,"Comité de Supervisión")),"00")&amp;"/"&amp;TEXT(MONTH(_xlfn.MINIFS(Consolidado!$B$5:$B$1000,Consolidado!$E$5:$E$1000,$B29,Consolidado!$AA$5:$AA$1000,P$5,Consolidado!$C$5:$C$1000,"Comité de Supervisión")),"00")&amp;IF(_xlfn.MAXIFS(Consolidado!$B$5:$B$1000,Consolidado!$E$5:$E$1000,$B29,Consolidado!$AA$5:$AA$1000,P$5,Consolidado!$C$5:$C$1000,"Comité de Supervisión")&lt;&gt;_xlfn.MINIFS(Consolidado!$B$5:$B$1000,Consolidado!$E$5:$E$1000,$B29,Consolidado!$AA$5:$AA$1000,P$5,Consolidado!$C$5:$C$1000,"Comité de Supervisión")," y "&amp;TEXT(DAY(_xlfn.MAXIFS(Consolidado!$B$5:$B$1000,Consolidado!$E$5:$E$1000,$B29,Consolidado!$AA$5:$AA$1000,P$5,Consolidado!$C$5:$C$1000,"Comité de Supervisión")),"00")&amp;"/"&amp;TEXT(MONTH(_xlfn.MAXIFS(Consolidado!$B$5:$B$1000,Consolidado!$E$5:$E$1000,$B29,Consolidado!$AA$5:$AA$1000,P$5,Consolidado!$C$5:$C$1000,"Comité de Supervisión")),"00"),""),""),IF(SUMIFS(Consolidado!$AD$5:$AD$1000,Consolidado!$E$5:$E$1000,$B29,Consolidado!$AA$5:$AA$1000,P$5,Consolidado!$C$5:$C$1000,"Consejo de Administración")&gt;0,"Consejo "&amp;TEXT(DAY(_xlfn.MINIFS(Consolidado!$B$5:$B$1000,Consolidado!$E$5:$E$1000,$B29,Consolidado!$AA$5:$AA$1000,P$5,Consolidado!$C$5:$C$1000,"Consejo de Administración")),"00")&amp;"/"&amp;TEXT(MONTH(_xlfn.MINIFS(Consolidado!$B$5:$B$1000,Consolidado!$E$5:$E$1000,$B29,Consolidado!$AA$5:$AA$1000,P$5,Consolidado!$C$5:$C$1000,"Consejo de Administración")),"00")&amp;IF(_xlfn.MAXIFS(Consolidado!$B$5:$B$1000,Consolidado!$E$5:$E$1000,$B29,Consolidado!$AA$5:$AA$1000,P$5,Consolidado!$C$5:$C$1000,"Consejo de Administración")&lt;&gt;_xlfn.MINIFS(Consolidado!$B$5:$B$1000,Consolidado!$E$5:$E$1000,$B29,Consolidado!$AA$5:$AA$1000,P$5,Consolidado!$C$5:$C$1000,"Consejo de Administración")," y "&amp;TEXT(DAY(_xlfn.MAXIFS(Consolidado!$B$5:$B$1000,Consolidado!$E$5:$E$1000,$B29,Consolidado!$AA$5:$AA$1000,P$5,Consolidado!$C$5:$C$1000,"Consejo de Administración")),"00")&amp;"/"&amp;TEXT(MONTH(_xlfn.MAXIFS(Consolidado!$B$5:$B$1000,Consolidado!$E$5:$E$1000,$B29,Consolidado!$AA$5:$AA$1000,P$5,Consolidado!$C$5:$C$1000,"Consejo de Administración")),"00"),""),""),IF(SUMIFS(Consolidado!$AD$5:$AD$1000,Consolidado!$E$5:$E$1000,$B29,Consolidado!$AA$5:$AA$1000,P$5,Consolidado!$C$5:$C$1000,"Otros")&gt;0,"Otros "&amp;TEXT(DAY(_xlfn.MINIFS(Consolidado!$B$5:$B$1000,Consolidado!$E$5:$E$1000,$B29,Consolidado!$AA$5:$AA$1000,P$5,Consolidado!$C$5:$C$1000,"Otros")),"00")&amp;"/"&amp;TEXT(MONTH(_xlfn.MINIFS(Consolidado!$B$5:$B$1000,Consolidado!$E$5:$E$1000,$B29,Consolidado!$AA$5:$AA$1000,P$5,Consolidado!$C$5:$C$1000,"Otros")),"00")&amp;IF(_xlfn.MAXIFS(Consolidado!$B$5:$B$1000,Consolidado!$E$5:$E$1000,$B29,Consolidado!$AA$5:$AA$1000,P$5,Consolidado!$C$5:$C$1000,"Otros")&lt;&gt;_xlfn.MINIFS(Consolidado!$B$5:$B$1000,Consolidado!$E$5:$E$1000,$B29,Consolidado!$AA$5:$AA$1000,P$5,Consolidado!$C$5:$C$1000,"Otros")," y "&amp;TEXT(DAY(_xlfn.MAXIFS(Consolidado!$B$5:$B$1000,Consolidado!$E$5:$E$1000,$B29,Consolidado!$AA$5:$AA$1000,P$5,Consolidado!$C$5:$C$1000,"Otros")),"00")&amp;"/"&amp;TEXT(MONTH(_xlfn.MAXIFS(Consolidado!$B$5:$B$1000,Consolidado!$E$5:$E$1000,$B29,Consolidado!$AA$5:$AA$1000,P$5,Consolidado!$C$5:$C$1000,"Otros")),"00"),""),""))</f>
        <v/>
      </c>
      <c r="Q29" s="37" t="str">
        <f aca="false">_xlfn.TEXTJOIN(" +"&amp;CHAR(10),TRUE(),IF(SUMIFS(Consolidado!$AD$5:$AD$1000,Consolidado!$E$5:$E$1000,$B29,Consolidado!$AA$5:$AA$1000,Q$5,Consolidado!$C$5:$C$1000,"Auditoría Interna")&gt;0,"Interna "&amp;TEXT(DAY(_xlfn.MINIFS(Consolidado!$B$5:$B$1000,Consolidado!$E$5:$E$1000,$B29,Consolidado!$AA$5:$AA$1000,Q$5,Consolidado!$C$5:$C$1000,"Auditoría Interna")),"00")&amp;"/"&amp;TEXT(MONTH(_xlfn.MINIFS(Consolidado!$B$5:$B$1000,Consolidado!$E$5:$E$1000,$B29,Consolidado!$AA$5:$AA$1000,Q$5,Consolidado!$C$5:$C$1000,"Auditoría Interna")),"00")&amp;IF(_xlfn.MAXIFS(Consolidado!$B$5:$B$1000,Consolidado!$E$5:$E$1000,$B29,Consolidado!$AA$5:$AA$1000,Q$5,Consolidado!$C$5:$C$1000,"Auditoría Interna")&lt;&gt;_xlfn.MINIFS(Consolidado!$B$5:$B$1000,Consolidado!$E$5:$E$1000,$B29,Consolidado!$AA$5:$AA$1000,Q$5,Consolidado!$C$5:$C$1000,"Auditoría Interna")," y "&amp;TEXT(DAY(_xlfn.MAXIFS(Consolidado!$B$5:$B$1000,Consolidado!$E$5:$E$1000,$B29,Consolidado!$AA$5:$AA$1000,Q$5,Consolidado!$C$5:$C$1000,"Auditoría Interna")),"00")&amp;"/"&amp;TEXT(MONTH(_xlfn.MAXIFS(Consolidado!$B$5:$B$1000,Consolidado!$E$5:$E$1000,$B29,Consolidado!$AA$5:$AA$1000,Q$5,Consolidado!$C$5:$C$1000,"Auditoría Interna")),"00"),""),""),IF(SUMIFS(Consolidado!$AD$5:$AD$1000,Consolidado!$E$5:$E$1000,$B29,Consolidado!$AA$5:$AA$1000,Q$5,Consolidado!$C$5:$C$1000,"Auditoría Externa")&gt;0,"Externa "&amp;TEXT(DAY(_xlfn.MINIFS(Consolidado!$B$5:$B$1000,Consolidado!$E$5:$E$1000,$B29,Consolidado!$AA$5:$AA$1000,Q$5,Consolidado!$C$5:$C$1000,"Auditoría Externa")),"00")&amp;"/"&amp;TEXT(MONTH(_xlfn.MINIFS(Consolidado!$B$5:$B$1000,Consolidado!$E$5:$E$1000,$B29,Consolidado!$AA$5:$AA$1000,Q$5,Consolidado!$C$5:$C$1000,"Auditoría Externa")),"00")&amp;IF(_xlfn.MAXIFS(Consolidado!$B$5:$B$1000,Consolidado!$E$5:$E$1000,$B29,Consolidado!$AA$5:$AA$1000,Q$5,Consolidado!$C$5:$C$1000,"Auditoría Externa")&lt;&gt;_xlfn.MINIFS(Consolidado!$B$5:$B$1000,Consolidado!$E$5:$E$1000,$B29,Consolidado!$AA$5:$AA$1000,Q$5,Consolidado!$C$5:$C$1000,"Auditoría Externa")," y "&amp;TEXT(DAY(_xlfn.MAXIFS(Consolidado!$B$5:$B$1000,Consolidado!$E$5:$E$1000,$B29,Consolidado!$AA$5:$AA$1000,Q$5,Consolidado!$C$5:$C$1000,"Auditoría Externa")),"00")&amp;"/"&amp;TEXT(MONTH(_xlfn.MAXIFS(Consolidado!$B$5:$B$1000,Consolidado!$E$5:$E$1000,$B29,Consolidado!$AA$5:$AA$1000,Q$5,Consolidado!$C$5:$C$1000,"Auditoría Externa")),"00"),""),""),IF(SUMIFS(Consolidado!$AD$5:$AD$1000,Consolidado!$E$5:$E$1000,$B29,Consolidado!$AA$5:$AA$1000,Q$5,Consolidado!$C$5:$C$1000,"SSF")&gt;0,"SSF "&amp;TEXT(DAY(_xlfn.MINIFS(Consolidado!$B$5:$B$1000,Consolidado!$E$5:$E$1000,$B29,Consolidado!$AA$5:$AA$1000,Q$5,Consolidado!$C$5:$C$1000,"SSF")),"00")&amp;"/"&amp;TEXT(MONTH(_xlfn.MINIFS(Consolidado!$B$5:$B$1000,Consolidado!$E$5:$E$1000,$B29,Consolidado!$AA$5:$AA$1000,Q$5,Consolidado!$C$5:$C$1000,"SSF")),"00")&amp;IF(_xlfn.MAXIFS(Consolidado!$B$5:$B$1000,Consolidado!$E$5:$E$1000,$B29,Consolidado!$AA$5:$AA$1000,Q$5,Consolidado!$C$5:$C$1000,"SSF")&lt;&gt;_xlfn.MINIFS(Consolidado!$B$5:$B$1000,Consolidado!$E$5:$E$1000,$B29,Consolidado!$AA$5:$AA$1000,Q$5,Consolidado!$C$5:$C$1000,"SSF")," y "&amp;TEXT(DAY(_xlfn.MAXIFS(Consolidado!$B$5:$B$1000,Consolidado!$E$5:$E$1000,$B29,Consolidado!$AA$5:$AA$1000,Q$5,Consolidado!$C$5:$C$1000,"SSF")),"00")&amp;"/"&amp;TEXT(MONTH(_xlfn.MAXIFS(Consolidado!$B$5:$B$1000,Consolidado!$E$5:$E$1000,$B29,Consolidado!$AA$5:$AA$1000,Q$5,Consolidado!$C$5:$C$1000,"SSF")),"00"),""),""),IF(SUMIFS(Consolidado!$AD$5:$AD$1000,Consolidado!$E$5:$E$1000,$B29,Consolidado!$AA$5:$AA$1000,Q$5,Consolidado!$C$5:$C$1000,"Comité de Supervisión")&gt;0,"Comité Sup. "&amp;TEXT(DAY(_xlfn.MINIFS(Consolidado!$B$5:$B$1000,Consolidado!$E$5:$E$1000,$B29,Consolidado!$AA$5:$AA$1000,Q$5,Consolidado!$C$5:$C$1000,"Comité de Supervisión")),"00")&amp;"/"&amp;TEXT(MONTH(_xlfn.MINIFS(Consolidado!$B$5:$B$1000,Consolidado!$E$5:$E$1000,$B29,Consolidado!$AA$5:$AA$1000,Q$5,Consolidado!$C$5:$C$1000,"Comité de Supervisión")),"00")&amp;IF(_xlfn.MAXIFS(Consolidado!$B$5:$B$1000,Consolidado!$E$5:$E$1000,$B29,Consolidado!$AA$5:$AA$1000,Q$5,Consolidado!$C$5:$C$1000,"Comité de Supervisión")&lt;&gt;_xlfn.MINIFS(Consolidado!$B$5:$B$1000,Consolidado!$E$5:$E$1000,$B29,Consolidado!$AA$5:$AA$1000,Q$5,Consolidado!$C$5:$C$1000,"Comité de Supervisión")," y "&amp;TEXT(DAY(_xlfn.MAXIFS(Consolidado!$B$5:$B$1000,Consolidado!$E$5:$E$1000,$B29,Consolidado!$AA$5:$AA$1000,Q$5,Consolidado!$C$5:$C$1000,"Comité de Supervisión")),"00")&amp;"/"&amp;TEXT(MONTH(_xlfn.MAXIFS(Consolidado!$B$5:$B$1000,Consolidado!$E$5:$E$1000,$B29,Consolidado!$AA$5:$AA$1000,Q$5,Consolidado!$C$5:$C$1000,"Comité de Supervisión")),"00"),""),""),IF(SUMIFS(Consolidado!$AD$5:$AD$1000,Consolidado!$E$5:$E$1000,$B29,Consolidado!$AA$5:$AA$1000,Q$5,Consolidado!$C$5:$C$1000,"Consejo de Administración")&gt;0,"Consejo "&amp;TEXT(DAY(_xlfn.MINIFS(Consolidado!$B$5:$B$1000,Consolidado!$E$5:$E$1000,$B29,Consolidado!$AA$5:$AA$1000,Q$5,Consolidado!$C$5:$C$1000,"Consejo de Administración")),"00")&amp;"/"&amp;TEXT(MONTH(_xlfn.MINIFS(Consolidado!$B$5:$B$1000,Consolidado!$E$5:$E$1000,$B29,Consolidado!$AA$5:$AA$1000,Q$5,Consolidado!$C$5:$C$1000,"Consejo de Administración")),"00")&amp;IF(_xlfn.MAXIFS(Consolidado!$B$5:$B$1000,Consolidado!$E$5:$E$1000,$B29,Consolidado!$AA$5:$AA$1000,Q$5,Consolidado!$C$5:$C$1000,"Consejo de Administración")&lt;&gt;_xlfn.MINIFS(Consolidado!$B$5:$B$1000,Consolidado!$E$5:$E$1000,$B29,Consolidado!$AA$5:$AA$1000,Q$5,Consolidado!$C$5:$C$1000,"Consejo de Administración")," y "&amp;TEXT(DAY(_xlfn.MAXIFS(Consolidado!$B$5:$B$1000,Consolidado!$E$5:$E$1000,$B29,Consolidado!$AA$5:$AA$1000,Q$5,Consolidado!$C$5:$C$1000,"Consejo de Administración")),"00")&amp;"/"&amp;TEXT(MONTH(_xlfn.MAXIFS(Consolidado!$B$5:$B$1000,Consolidado!$E$5:$E$1000,$B29,Consolidado!$AA$5:$AA$1000,Q$5,Consolidado!$C$5:$C$1000,"Consejo de Administración")),"00"),""),""),IF(SUMIFS(Consolidado!$AD$5:$AD$1000,Consolidado!$E$5:$E$1000,$B29,Consolidado!$AA$5:$AA$1000,Q$5,Consolidado!$C$5:$C$1000,"Otros")&gt;0,"Otros "&amp;TEXT(DAY(_xlfn.MINIFS(Consolidado!$B$5:$B$1000,Consolidado!$E$5:$E$1000,$B29,Consolidado!$AA$5:$AA$1000,Q$5,Consolidado!$C$5:$C$1000,"Otros")),"00")&amp;"/"&amp;TEXT(MONTH(_xlfn.MINIFS(Consolidado!$B$5:$B$1000,Consolidado!$E$5:$E$1000,$B29,Consolidado!$AA$5:$AA$1000,Q$5,Consolidado!$C$5:$C$1000,"Otros")),"00")&amp;IF(_xlfn.MAXIFS(Consolidado!$B$5:$B$1000,Consolidado!$E$5:$E$1000,$B29,Consolidado!$AA$5:$AA$1000,Q$5,Consolidado!$C$5:$C$1000,"Otros")&lt;&gt;_xlfn.MINIFS(Consolidado!$B$5:$B$1000,Consolidado!$E$5:$E$1000,$B29,Consolidado!$AA$5:$AA$1000,Q$5,Consolidado!$C$5:$C$1000,"Otros")," y "&amp;TEXT(DAY(_xlfn.MAXIFS(Consolidado!$B$5:$B$1000,Consolidado!$E$5:$E$1000,$B29,Consolidado!$AA$5:$AA$1000,Q$5,Consolidado!$C$5:$C$1000,"Otros")),"00")&amp;"/"&amp;TEXT(MONTH(_xlfn.MAXIFS(Consolidado!$B$5:$B$1000,Consolidado!$E$5:$E$1000,$B29,Consolidado!$AA$5:$AA$1000,Q$5,Consolidado!$C$5:$C$1000,"Otros")),"00"),""),""))</f>
        <v/>
      </c>
      <c r="R29" s="37" t="str">
        <f aca="false">_xlfn.TEXTJOIN(" +"&amp;CHAR(10),TRUE(),IF(SUMIFS(Consolidado!$AD$5:$AD$1000,Consolidado!$E$5:$E$1000,$B29,Consolidado!$AA$5:$AA$1000,R$5,Consolidado!$C$5:$C$1000,"Auditoría Interna")&gt;0,"Interna "&amp;TEXT(DAY(_xlfn.MINIFS(Consolidado!$B$5:$B$1000,Consolidado!$E$5:$E$1000,$B29,Consolidado!$AA$5:$AA$1000,R$5,Consolidado!$C$5:$C$1000,"Auditoría Interna")),"00")&amp;"/"&amp;TEXT(MONTH(_xlfn.MINIFS(Consolidado!$B$5:$B$1000,Consolidado!$E$5:$E$1000,$B29,Consolidado!$AA$5:$AA$1000,R$5,Consolidado!$C$5:$C$1000,"Auditoría Interna")),"00")&amp;IF(_xlfn.MAXIFS(Consolidado!$B$5:$B$1000,Consolidado!$E$5:$E$1000,$B29,Consolidado!$AA$5:$AA$1000,R$5,Consolidado!$C$5:$C$1000,"Auditoría Interna")&lt;&gt;_xlfn.MINIFS(Consolidado!$B$5:$B$1000,Consolidado!$E$5:$E$1000,$B29,Consolidado!$AA$5:$AA$1000,R$5,Consolidado!$C$5:$C$1000,"Auditoría Interna")," y "&amp;TEXT(DAY(_xlfn.MAXIFS(Consolidado!$B$5:$B$1000,Consolidado!$E$5:$E$1000,$B29,Consolidado!$AA$5:$AA$1000,R$5,Consolidado!$C$5:$C$1000,"Auditoría Interna")),"00")&amp;"/"&amp;TEXT(MONTH(_xlfn.MAXIFS(Consolidado!$B$5:$B$1000,Consolidado!$E$5:$E$1000,$B29,Consolidado!$AA$5:$AA$1000,R$5,Consolidado!$C$5:$C$1000,"Auditoría Interna")),"00"),""),""),IF(SUMIFS(Consolidado!$AD$5:$AD$1000,Consolidado!$E$5:$E$1000,$B29,Consolidado!$AA$5:$AA$1000,R$5,Consolidado!$C$5:$C$1000,"Auditoría Externa")&gt;0,"Externa "&amp;TEXT(DAY(_xlfn.MINIFS(Consolidado!$B$5:$B$1000,Consolidado!$E$5:$E$1000,$B29,Consolidado!$AA$5:$AA$1000,R$5,Consolidado!$C$5:$C$1000,"Auditoría Externa")),"00")&amp;"/"&amp;TEXT(MONTH(_xlfn.MINIFS(Consolidado!$B$5:$B$1000,Consolidado!$E$5:$E$1000,$B29,Consolidado!$AA$5:$AA$1000,R$5,Consolidado!$C$5:$C$1000,"Auditoría Externa")),"00")&amp;IF(_xlfn.MAXIFS(Consolidado!$B$5:$B$1000,Consolidado!$E$5:$E$1000,$B29,Consolidado!$AA$5:$AA$1000,R$5,Consolidado!$C$5:$C$1000,"Auditoría Externa")&lt;&gt;_xlfn.MINIFS(Consolidado!$B$5:$B$1000,Consolidado!$E$5:$E$1000,$B29,Consolidado!$AA$5:$AA$1000,R$5,Consolidado!$C$5:$C$1000,"Auditoría Externa")," y "&amp;TEXT(DAY(_xlfn.MAXIFS(Consolidado!$B$5:$B$1000,Consolidado!$E$5:$E$1000,$B29,Consolidado!$AA$5:$AA$1000,R$5,Consolidado!$C$5:$C$1000,"Auditoría Externa")),"00")&amp;"/"&amp;TEXT(MONTH(_xlfn.MAXIFS(Consolidado!$B$5:$B$1000,Consolidado!$E$5:$E$1000,$B29,Consolidado!$AA$5:$AA$1000,R$5,Consolidado!$C$5:$C$1000,"Auditoría Externa")),"00"),""),""),IF(SUMIFS(Consolidado!$AD$5:$AD$1000,Consolidado!$E$5:$E$1000,$B29,Consolidado!$AA$5:$AA$1000,R$5,Consolidado!$C$5:$C$1000,"SSF")&gt;0,"SSF "&amp;TEXT(DAY(_xlfn.MINIFS(Consolidado!$B$5:$B$1000,Consolidado!$E$5:$E$1000,$B29,Consolidado!$AA$5:$AA$1000,R$5,Consolidado!$C$5:$C$1000,"SSF")),"00")&amp;"/"&amp;TEXT(MONTH(_xlfn.MINIFS(Consolidado!$B$5:$B$1000,Consolidado!$E$5:$E$1000,$B29,Consolidado!$AA$5:$AA$1000,R$5,Consolidado!$C$5:$C$1000,"SSF")),"00")&amp;IF(_xlfn.MAXIFS(Consolidado!$B$5:$B$1000,Consolidado!$E$5:$E$1000,$B29,Consolidado!$AA$5:$AA$1000,R$5,Consolidado!$C$5:$C$1000,"SSF")&lt;&gt;_xlfn.MINIFS(Consolidado!$B$5:$B$1000,Consolidado!$E$5:$E$1000,$B29,Consolidado!$AA$5:$AA$1000,R$5,Consolidado!$C$5:$C$1000,"SSF")," y "&amp;TEXT(DAY(_xlfn.MAXIFS(Consolidado!$B$5:$B$1000,Consolidado!$E$5:$E$1000,$B29,Consolidado!$AA$5:$AA$1000,R$5,Consolidado!$C$5:$C$1000,"SSF")),"00")&amp;"/"&amp;TEXT(MONTH(_xlfn.MAXIFS(Consolidado!$B$5:$B$1000,Consolidado!$E$5:$E$1000,$B29,Consolidado!$AA$5:$AA$1000,R$5,Consolidado!$C$5:$C$1000,"SSF")),"00"),""),""),IF(SUMIFS(Consolidado!$AD$5:$AD$1000,Consolidado!$E$5:$E$1000,$B29,Consolidado!$AA$5:$AA$1000,R$5,Consolidado!$C$5:$C$1000,"Comité de Supervisión")&gt;0,"Comité Sup. "&amp;TEXT(DAY(_xlfn.MINIFS(Consolidado!$B$5:$B$1000,Consolidado!$E$5:$E$1000,$B29,Consolidado!$AA$5:$AA$1000,R$5,Consolidado!$C$5:$C$1000,"Comité de Supervisión")),"00")&amp;"/"&amp;TEXT(MONTH(_xlfn.MINIFS(Consolidado!$B$5:$B$1000,Consolidado!$E$5:$E$1000,$B29,Consolidado!$AA$5:$AA$1000,R$5,Consolidado!$C$5:$C$1000,"Comité de Supervisión")),"00")&amp;IF(_xlfn.MAXIFS(Consolidado!$B$5:$B$1000,Consolidado!$E$5:$E$1000,$B29,Consolidado!$AA$5:$AA$1000,R$5,Consolidado!$C$5:$C$1000,"Comité de Supervisión")&lt;&gt;_xlfn.MINIFS(Consolidado!$B$5:$B$1000,Consolidado!$E$5:$E$1000,$B29,Consolidado!$AA$5:$AA$1000,R$5,Consolidado!$C$5:$C$1000,"Comité de Supervisión")," y "&amp;TEXT(DAY(_xlfn.MAXIFS(Consolidado!$B$5:$B$1000,Consolidado!$E$5:$E$1000,$B29,Consolidado!$AA$5:$AA$1000,R$5,Consolidado!$C$5:$C$1000,"Comité de Supervisión")),"00")&amp;"/"&amp;TEXT(MONTH(_xlfn.MAXIFS(Consolidado!$B$5:$B$1000,Consolidado!$E$5:$E$1000,$B29,Consolidado!$AA$5:$AA$1000,R$5,Consolidado!$C$5:$C$1000,"Comité de Supervisión")),"00"),""),""),IF(SUMIFS(Consolidado!$AD$5:$AD$1000,Consolidado!$E$5:$E$1000,$B29,Consolidado!$AA$5:$AA$1000,R$5,Consolidado!$C$5:$C$1000,"Consejo de Administración")&gt;0,"Consejo "&amp;TEXT(DAY(_xlfn.MINIFS(Consolidado!$B$5:$B$1000,Consolidado!$E$5:$E$1000,$B29,Consolidado!$AA$5:$AA$1000,R$5,Consolidado!$C$5:$C$1000,"Consejo de Administración")),"00")&amp;"/"&amp;TEXT(MONTH(_xlfn.MINIFS(Consolidado!$B$5:$B$1000,Consolidado!$E$5:$E$1000,$B29,Consolidado!$AA$5:$AA$1000,R$5,Consolidado!$C$5:$C$1000,"Consejo de Administración")),"00")&amp;IF(_xlfn.MAXIFS(Consolidado!$B$5:$B$1000,Consolidado!$E$5:$E$1000,$B29,Consolidado!$AA$5:$AA$1000,R$5,Consolidado!$C$5:$C$1000,"Consejo de Administración")&lt;&gt;_xlfn.MINIFS(Consolidado!$B$5:$B$1000,Consolidado!$E$5:$E$1000,$B29,Consolidado!$AA$5:$AA$1000,R$5,Consolidado!$C$5:$C$1000,"Consejo de Administración")," y "&amp;TEXT(DAY(_xlfn.MAXIFS(Consolidado!$B$5:$B$1000,Consolidado!$E$5:$E$1000,$B29,Consolidado!$AA$5:$AA$1000,R$5,Consolidado!$C$5:$C$1000,"Consejo de Administración")),"00")&amp;"/"&amp;TEXT(MONTH(_xlfn.MAXIFS(Consolidado!$B$5:$B$1000,Consolidado!$E$5:$E$1000,$B29,Consolidado!$AA$5:$AA$1000,R$5,Consolidado!$C$5:$C$1000,"Consejo de Administración")),"00"),""),""),IF(SUMIFS(Consolidado!$AD$5:$AD$1000,Consolidado!$E$5:$E$1000,$B29,Consolidado!$AA$5:$AA$1000,R$5,Consolidado!$C$5:$C$1000,"Otros")&gt;0,"Otros "&amp;TEXT(DAY(_xlfn.MINIFS(Consolidado!$B$5:$B$1000,Consolidado!$E$5:$E$1000,$B29,Consolidado!$AA$5:$AA$1000,R$5,Consolidado!$C$5:$C$1000,"Otros")),"00")&amp;"/"&amp;TEXT(MONTH(_xlfn.MINIFS(Consolidado!$B$5:$B$1000,Consolidado!$E$5:$E$1000,$B29,Consolidado!$AA$5:$AA$1000,R$5,Consolidado!$C$5:$C$1000,"Otros")),"00")&amp;IF(_xlfn.MAXIFS(Consolidado!$B$5:$B$1000,Consolidado!$E$5:$E$1000,$B29,Consolidado!$AA$5:$AA$1000,R$5,Consolidado!$C$5:$C$1000,"Otros")&lt;&gt;_xlfn.MINIFS(Consolidado!$B$5:$B$1000,Consolidado!$E$5:$E$1000,$B29,Consolidado!$AA$5:$AA$1000,R$5,Consolidado!$C$5:$C$1000,"Otros")," y "&amp;TEXT(DAY(_xlfn.MAXIFS(Consolidado!$B$5:$B$1000,Consolidado!$E$5:$E$1000,$B29,Consolidado!$AA$5:$AA$1000,R$5,Consolidado!$C$5:$C$1000,"Otros")),"00")&amp;"/"&amp;TEXT(MONTH(_xlfn.MAXIFS(Consolidado!$B$5:$B$1000,Consolidado!$E$5:$E$1000,$B29,Consolidado!$AA$5:$AA$1000,R$5,Consolidado!$C$5:$C$1000,"Otros")),"00"),""),""))</f>
        <v/>
      </c>
    </row>
    <row r="30" customFormat="false" ht="61.5" hidden="true" customHeight="true" outlineLevel="0" collapsed="false">
      <c r="A30" s="31" t="n">
        <v>25</v>
      </c>
      <c r="B30" s="32" t="str">
        <f aca="false">Catálogos!C26</f>
        <v>Información financiera (NRSF-01 / NRSF-03)</v>
      </c>
      <c r="C30" s="33" t="str">
        <f aca="false">Catálogos!D26</f>
        <v>NRSF-01 / NRSF-03</v>
      </c>
      <c r="D30" s="17" t="n">
        <f aca="false">SUMIFS(Consolidado!$AD$5:$AD$1000,Consolidado!$E$5:$E$1000,B30,Consolidado!$H$5:$H$1000,$C$2)</f>
        <v>2</v>
      </c>
      <c r="E30" s="36" t="str">
        <f aca="false">IF(((SUMIFS(Consolidado!$AD$5:$AD$1000,Consolidado!$E$5:$E$1000,$B30,Consolidado!$C$5:$C$1000,"Auditoría Interna",Consolidado!$H$5:$H$1000,$C$2)&gt;0)+(SUMIFS(Consolidado!$AD$5:$AD$1000,Consolidado!$E$5:$E$1000,$B30,Consolidado!$C$5:$C$1000,"Auditoría Externa",Consolidado!$H$5:$H$1000,$C$2)&gt;0)+(SUMIFS(Consolidado!$AD$5:$AD$1000,Consolidado!$E$5:$E$1000,$B30,Consolidado!$C$5:$C$1000,"SSF",Consolidado!$H$5:$H$1000,$C$2)&gt;0)+(SUMIFS(Consolidado!$AD$5:$AD$1000,Consolidado!$E$5:$E$1000,$B30,Consolidado!$C$5:$C$1000,"Comité de Supervisión",Consolidado!$H$5:$H$1000,$C$2)&gt;0)+(SUMIFS(Consolidado!$AD$5:$AD$1000,Consolidado!$E$5:$E$1000,$B30,Consolidado!$C$5:$C$1000,"Consejo de Administración",Consolidado!$H$5:$H$1000,$C$2)&gt;0)+(SUMIFS(Consolidado!$AD$5:$AD$1000,Consolidado!$E$5:$E$1000,$B30,Consolidado!$C$5:$C$1000,"Otros",Consolidado!$H$5:$H$1000,$C$2)&gt;0))&gt;=2,"Sí","No")</f>
        <v>No</v>
      </c>
      <c r="F30" s="47" t="str">
        <f aca="false" t="array" ref="F30:F30">_xlfn.TEXTJOIN(CHAR(10),TRUE(),IF((Consolidado!$E$5:$E$1000=$B30)*(Consolidado!$H$5:$H$1000=$C$2),Consolidado!$AE$5:$AE$1000,""))</f>
        <v>SSF – 2 de Febrero 2026
SSF – 7 de Septiembre 2026</v>
      </c>
      <c r="G30" s="37" t="str">
        <f aca="false">_xlfn.TEXTJOIN(" +"&amp;CHAR(10),TRUE(),IF(SUMIFS(Consolidado!$AD$5:$AD$1000,Consolidado!$E$5:$E$1000,$B30,Consolidado!$AA$5:$AA$1000,G$5,Consolidado!$C$5:$C$1000,"Auditoría Interna")&gt;0,"Interna "&amp;TEXT(DAY(_xlfn.MINIFS(Consolidado!$B$5:$B$1000,Consolidado!$E$5:$E$1000,$B30,Consolidado!$AA$5:$AA$1000,G$5,Consolidado!$C$5:$C$1000,"Auditoría Interna")),"00")&amp;"/"&amp;TEXT(MONTH(_xlfn.MINIFS(Consolidado!$B$5:$B$1000,Consolidado!$E$5:$E$1000,$B30,Consolidado!$AA$5:$AA$1000,G$5,Consolidado!$C$5:$C$1000,"Auditoría Interna")),"00")&amp;IF(_xlfn.MAXIFS(Consolidado!$B$5:$B$1000,Consolidado!$E$5:$E$1000,$B30,Consolidado!$AA$5:$AA$1000,G$5,Consolidado!$C$5:$C$1000,"Auditoría Interna")&lt;&gt;_xlfn.MINIFS(Consolidado!$B$5:$B$1000,Consolidado!$E$5:$E$1000,$B30,Consolidado!$AA$5:$AA$1000,G$5,Consolidado!$C$5:$C$1000,"Auditoría Interna")," y "&amp;TEXT(DAY(_xlfn.MAXIFS(Consolidado!$B$5:$B$1000,Consolidado!$E$5:$E$1000,$B30,Consolidado!$AA$5:$AA$1000,G$5,Consolidado!$C$5:$C$1000,"Auditoría Interna")),"00")&amp;"/"&amp;TEXT(MONTH(_xlfn.MAXIFS(Consolidado!$B$5:$B$1000,Consolidado!$E$5:$E$1000,$B30,Consolidado!$AA$5:$AA$1000,G$5,Consolidado!$C$5:$C$1000,"Auditoría Interna")),"00"),""),""),IF(SUMIFS(Consolidado!$AD$5:$AD$1000,Consolidado!$E$5:$E$1000,$B30,Consolidado!$AA$5:$AA$1000,G$5,Consolidado!$C$5:$C$1000,"Auditoría Externa")&gt;0,"Externa "&amp;TEXT(DAY(_xlfn.MINIFS(Consolidado!$B$5:$B$1000,Consolidado!$E$5:$E$1000,$B30,Consolidado!$AA$5:$AA$1000,G$5,Consolidado!$C$5:$C$1000,"Auditoría Externa")),"00")&amp;"/"&amp;TEXT(MONTH(_xlfn.MINIFS(Consolidado!$B$5:$B$1000,Consolidado!$E$5:$E$1000,$B30,Consolidado!$AA$5:$AA$1000,G$5,Consolidado!$C$5:$C$1000,"Auditoría Externa")),"00")&amp;IF(_xlfn.MAXIFS(Consolidado!$B$5:$B$1000,Consolidado!$E$5:$E$1000,$B30,Consolidado!$AA$5:$AA$1000,G$5,Consolidado!$C$5:$C$1000,"Auditoría Externa")&lt;&gt;_xlfn.MINIFS(Consolidado!$B$5:$B$1000,Consolidado!$E$5:$E$1000,$B30,Consolidado!$AA$5:$AA$1000,G$5,Consolidado!$C$5:$C$1000,"Auditoría Externa")," y "&amp;TEXT(DAY(_xlfn.MAXIFS(Consolidado!$B$5:$B$1000,Consolidado!$E$5:$E$1000,$B30,Consolidado!$AA$5:$AA$1000,G$5,Consolidado!$C$5:$C$1000,"Auditoría Externa")),"00")&amp;"/"&amp;TEXT(MONTH(_xlfn.MAXIFS(Consolidado!$B$5:$B$1000,Consolidado!$E$5:$E$1000,$B30,Consolidado!$AA$5:$AA$1000,G$5,Consolidado!$C$5:$C$1000,"Auditoría Externa")),"00"),""),""),IF(SUMIFS(Consolidado!$AD$5:$AD$1000,Consolidado!$E$5:$E$1000,$B30,Consolidado!$AA$5:$AA$1000,G$5,Consolidado!$C$5:$C$1000,"SSF")&gt;0,"SSF "&amp;TEXT(DAY(_xlfn.MINIFS(Consolidado!$B$5:$B$1000,Consolidado!$E$5:$E$1000,$B30,Consolidado!$AA$5:$AA$1000,G$5,Consolidado!$C$5:$C$1000,"SSF")),"00")&amp;"/"&amp;TEXT(MONTH(_xlfn.MINIFS(Consolidado!$B$5:$B$1000,Consolidado!$E$5:$E$1000,$B30,Consolidado!$AA$5:$AA$1000,G$5,Consolidado!$C$5:$C$1000,"SSF")),"00")&amp;IF(_xlfn.MAXIFS(Consolidado!$B$5:$B$1000,Consolidado!$E$5:$E$1000,$B30,Consolidado!$AA$5:$AA$1000,G$5,Consolidado!$C$5:$C$1000,"SSF")&lt;&gt;_xlfn.MINIFS(Consolidado!$B$5:$B$1000,Consolidado!$E$5:$E$1000,$B30,Consolidado!$AA$5:$AA$1000,G$5,Consolidado!$C$5:$C$1000,"SSF")," y "&amp;TEXT(DAY(_xlfn.MAXIFS(Consolidado!$B$5:$B$1000,Consolidado!$E$5:$E$1000,$B30,Consolidado!$AA$5:$AA$1000,G$5,Consolidado!$C$5:$C$1000,"SSF")),"00")&amp;"/"&amp;TEXT(MONTH(_xlfn.MAXIFS(Consolidado!$B$5:$B$1000,Consolidado!$E$5:$E$1000,$B30,Consolidado!$AA$5:$AA$1000,G$5,Consolidado!$C$5:$C$1000,"SSF")),"00"),""),""),IF(SUMIFS(Consolidado!$AD$5:$AD$1000,Consolidado!$E$5:$E$1000,$B30,Consolidado!$AA$5:$AA$1000,G$5,Consolidado!$C$5:$C$1000,"Comité de Supervisión")&gt;0,"Comité Sup. "&amp;TEXT(DAY(_xlfn.MINIFS(Consolidado!$B$5:$B$1000,Consolidado!$E$5:$E$1000,$B30,Consolidado!$AA$5:$AA$1000,G$5,Consolidado!$C$5:$C$1000,"Comité de Supervisión")),"00")&amp;"/"&amp;TEXT(MONTH(_xlfn.MINIFS(Consolidado!$B$5:$B$1000,Consolidado!$E$5:$E$1000,$B30,Consolidado!$AA$5:$AA$1000,G$5,Consolidado!$C$5:$C$1000,"Comité de Supervisión")),"00")&amp;IF(_xlfn.MAXIFS(Consolidado!$B$5:$B$1000,Consolidado!$E$5:$E$1000,$B30,Consolidado!$AA$5:$AA$1000,G$5,Consolidado!$C$5:$C$1000,"Comité de Supervisión")&lt;&gt;_xlfn.MINIFS(Consolidado!$B$5:$B$1000,Consolidado!$E$5:$E$1000,$B30,Consolidado!$AA$5:$AA$1000,G$5,Consolidado!$C$5:$C$1000,"Comité de Supervisión")," y "&amp;TEXT(DAY(_xlfn.MAXIFS(Consolidado!$B$5:$B$1000,Consolidado!$E$5:$E$1000,$B30,Consolidado!$AA$5:$AA$1000,G$5,Consolidado!$C$5:$C$1000,"Comité de Supervisión")),"00")&amp;"/"&amp;TEXT(MONTH(_xlfn.MAXIFS(Consolidado!$B$5:$B$1000,Consolidado!$E$5:$E$1000,$B30,Consolidado!$AA$5:$AA$1000,G$5,Consolidado!$C$5:$C$1000,"Comité de Supervisión")),"00"),""),""),IF(SUMIFS(Consolidado!$AD$5:$AD$1000,Consolidado!$E$5:$E$1000,$B30,Consolidado!$AA$5:$AA$1000,G$5,Consolidado!$C$5:$C$1000,"Consejo de Administración")&gt;0,"Consejo "&amp;TEXT(DAY(_xlfn.MINIFS(Consolidado!$B$5:$B$1000,Consolidado!$E$5:$E$1000,$B30,Consolidado!$AA$5:$AA$1000,G$5,Consolidado!$C$5:$C$1000,"Consejo de Administración")),"00")&amp;"/"&amp;TEXT(MONTH(_xlfn.MINIFS(Consolidado!$B$5:$B$1000,Consolidado!$E$5:$E$1000,$B30,Consolidado!$AA$5:$AA$1000,G$5,Consolidado!$C$5:$C$1000,"Consejo de Administración")),"00")&amp;IF(_xlfn.MAXIFS(Consolidado!$B$5:$B$1000,Consolidado!$E$5:$E$1000,$B30,Consolidado!$AA$5:$AA$1000,G$5,Consolidado!$C$5:$C$1000,"Consejo de Administración")&lt;&gt;_xlfn.MINIFS(Consolidado!$B$5:$B$1000,Consolidado!$E$5:$E$1000,$B30,Consolidado!$AA$5:$AA$1000,G$5,Consolidado!$C$5:$C$1000,"Consejo de Administración")," y "&amp;TEXT(DAY(_xlfn.MAXIFS(Consolidado!$B$5:$B$1000,Consolidado!$E$5:$E$1000,$B30,Consolidado!$AA$5:$AA$1000,G$5,Consolidado!$C$5:$C$1000,"Consejo de Administración")),"00")&amp;"/"&amp;TEXT(MONTH(_xlfn.MAXIFS(Consolidado!$B$5:$B$1000,Consolidado!$E$5:$E$1000,$B30,Consolidado!$AA$5:$AA$1000,G$5,Consolidado!$C$5:$C$1000,"Consejo de Administración")),"00"),""),""),IF(SUMIFS(Consolidado!$AD$5:$AD$1000,Consolidado!$E$5:$E$1000,$B30,Consolidado!$AA$5:$AA$1000,G$5,Consolidado!$C$5:$C$1000,"Otros")&gt;0,"Otros "&amp;TEXT(DAY(_xlfn.MINIFS(Consolidado!$B$5:$B$1000,Consolidado!$E$5:$E$1000,$B30,Consolidado!$AA$5:$AA$1000,G$5,Consolidado!$C$5:$C$1000,"Otros")),"00")&amp;"/"&amp;TEXT(MONTH(_xlfn.MINIFS(Consolidado!$B$5:$B$1000,Consolidado!$E$5:$E$1000,$B30,Consolidado!$AA$5:$AA$1000,G$5,Consolidado!$C$5:$C$1000,"Otros")),"00")&amp;IF(_xlfn.MAXIFS(Consolidado!$B$5:$B$1000,Consolidado!$E$5:$E$1000,$B30,Consolidado!$AA$5:$AA$1000,G$5,Consolidado!$C$5:$C$1000,"Otros")&lt;&gt;_xlfn.MINIFS(Consolidado!$B$5:$B$1000,Consolidado!$E$5:$E$1000,$B30,Consolidado!$AA$5:$AA$1000,G$5,Consolidado!$C$5:$C$1000,"Otros")," y "&amp;TEXT(DAY(_xlfn.MAXIFS(Consolidado!$B$5:$B$1000,Consolidado!$E$5:$E$1000,$B30,Consolidado!$AA$5:$AA$1000,G$5,Consolidado!$C$5:$C$1000,"Otros")),"00")&amp;"/"&amp;TEXT(MONTH(_xlfn.MAXIFS(Consolidado!$B$5:$B$1000,Consolidado!$E$5:$E$1000,$B30,Consolidado!$AA$5:$AA$1000,G$5,Consolidado!$C$5:$C$1000,"Otros")),"00"),""),""))</f>
        <v/>
      </c>
      <c r="H30" s="37" t="str">
        <f aca="false">_xlfn.TEXTJOIN(" +"&amp;CHAR(10),TRUE(),IF(SUMIFS(Consolidado!$AD$5:$AD$1000,Consolidado!$E$5:$E$1000,$B30,Consolidado!$AA$5:$AA$1000,H$5,Consolidado!$C$5:$C$1000,"Auditoría Interna")&gt;0,"Interna "&amp;TEXT(DAY(_xlfn.MINIFS(Consolidado!$B$5:$B$1000,Consolidado!$E$5:$E$1000,$B30,Consolidado!$AA$5:$AA$1000,H$5,Consolidado!$C$5:$C$1000,"Auditoría Interna")),"00")&amp;"/"&amp;TEXT(MONTH(_xlfn.MINIFS(Consolidado!$B$5:$B$1000,Consolidado!$E$5:$E$1000,$B30,Consolidado!$AA$5:$AA$1000,H$5,Consolidado!$C$5:$C$1000,"Auditoría Interna")),"00")&amp;IF(_xlfn.MAXIFS(Consolidado!$B$5:$B$1000,Consolidado!$E$5:$E$1000,$B30,Consolidado!$AA$5:$AA$1000,H$5,Consolidado!$C$5:$C$1000,"Auditoría Interna")&lt;&gt;_xlfn.MINIFS(Consolidado!$B$5:$B$1000,Consolidado!$E$5:$E$1000,$B30,Consolidado!$AA$5:$AA$1000,H$5,Consolidado!$C$5:$C$1000,"Auditoría Interna")," y "&amp;TEXT(DAY(_xlfn.MAXIFS(Consolidado!$B$5:$B$1000,Consolidado!$E$5:$E$1000,$B30,Consolidado!$AA$5:$AA$1000,H$5,Consolidado!$C$5:$C$1000,"Auditoría Interna")),"00")&amp;"/"&amp;TEXT(MONTH(_xlfn.MAXIFS(Consolidado!$B$5:$B$1000,Consolidado!$E$5:$E$1000,$B30,Consolidado!$AA$5:$AA$1000,H$5,Consolidado!$C$5:$C$1000,"Auditoría Interna")),"00"),""),""),IF(SUMIFS(Consolidado!$AD$5:$AD$1000,Consolidado!$E$5:$E$1000,$B30,Consolidado!$AA$5:$AA$1000,H$5,Consolidado!$C$5:$C$1000,"Auditoría Externa")&gt;0,"Externa "&amp;TEXT(DAY(_xlfn.MINIFS(Consolidado!$B$5:$B$1000,Consolidado!$E$5:$E$1000,$B30,Consolidado!$AA$5:$AA$1000,H$5,Consolidado!$C$5:$C$1000,"Auditoría Externa")),"00")&amp;"/"&amp;TEXT(MONTH(_xlfn.MINIFS(Consolidado!$B$5:$B$1000,Consolidado!$E$5:$E$1000,$B30,Consolidado!$AA$5:$AA$1000,H$5,Consolidado!$C$5:$C$1000,"Auditoría Externa")),"00")&amp;IF(_xlfn.MAXIFS(Consolidado!$B$5:$B$1000,Consolidado!$E$5:$E$1000,$B30,Consolidado!$AA$5:$AA$1000,H$5,Consolidado!$C$5:$C$1000,"Auditoría Externa")&lt;&gt;_xlfn.MINIFS(Consolidado!$B$5:$B$1000,Consolidado!$E$5:$E$1000,$B30,Consolidado!$AA$5:$AA$1000,H$5,Consolidado!$C$5:$C$1000,"Auditoría Externa")," y "&amp;TEXT(DAY(_xlfn.MAXIFS(Consolidado!$B$5:$B$1000,Consolidado!$E$5:$E$1000,$B30,Consolidado!$AA$5:$AA$1000,H$5,Consolidado!$C$5:$C$1000,"Auditoría Externa")),"00")&amp;"/"&amp;TEXT(MONTH(_xlfn.MAXIFS(Consolidado!$B$5:$B$1000,Consolidado!$E$5:$E$1000,$B30,Consolidado!$AA$5:$AA$1000,H$5,Consolidado!$C$5:$C$1000,"Auditoría Externa")),"00"),""),""),IF(SUMIFS(Consolidado!$AD$5:$AD$1000,Consolidado!$E$5:$E$1000,$B30,Consolidado!$AA$5:$AA$1000,H$5,Consolidado!$C$5:$C$1000,"SSF")&gt;0,"SSF "&amp;TEXT(DAY(_xlfn.MINIFS(Consolidado!$B$5:$B$1000,Consolidado!$E$5:$E$1000,$B30,Consolidado!$AA$5:$AA$1000,H$5,Consolidado!$C$5:$C$1000,"SSF")),"00")&amp;"/"&amp;TEXT(MONTH(_xlfn.MINIFS(Consolidado!$B$5:$B$1000,Consolidado!$E$5:$E$1000,$B30,Consolidado!$AA$5:$AA$1000,H$5,Consolidado!$C$5:$C$1000,"SSF")),"00")&amp;IF(_xlfn.MAXIFS(Consolidado!$B$5:$B$1000,Consolidado!$E$5:$E$1000,$B30,Consolidado!$AA$5:$AA$1000,H$5,Consolidado!$C$5:$C$1000,"SSF")&lt;&gt;_xlfn.MINIFS(Consolidado!$B$5:$B$1000,Consolidado!$E$5:$E$1000,$B30,Consolidado!$AA$5:$AA$1000,H$5,Consolidado!$C$5:$C$1000,"SSF")," y "&amp;TEXT(DAY(_xlfn.MAXIFS(Consolidado!$B$5:$B$1000,Consolidado!$E$5:$E$1000,$B30,Consolidado!$AA$5:$AA$1000,H$5,Consolidado!$C$5:$C$1000,"SSF")),"00")&amp;"/"&amp;TEXT(MONTH(_xlfn.MAXIFS(Consolidado!$B$5:$B$1000,Consolidado!$E$5:$E$1000,$B30,Consolidado!$AA$5:$AA$1000,H$5,Consolidado!$C$5:$C$1000,"SSF")),"00"),""),""),IF(SUMIFS(Consolidado!$AD$5:$AD$1000,Consolidado!$E$5:$E$1000,$B30,Consolidado!$AA$5:$AA$1000,H$5,Consolidado!$C$5:$C$1000,"Comité de Supervisión")&gt;0,"Comité Sup. "&amp;TEXT(DAY(_xlfn.MINIFS(Consolidado!$B$5:$B$1000,Consolidado!$E$5:$E$1000,$B30,Consolidado!$AA$5:$AA$1000,H$5,Consolidado!$C$5:$C$1000,"Comité de Supervisión")),"00")&amp;"/"&amp;TEXT(MONTH(_xlfn.MINIFS(Consolidado!$B$5:$B$1000,Consolidado!$E$5:$E$1000,$B30,Consolidado!$AA$5:$AA$1000,H$5,Consolidado!$C$5:$C$1000,"Comité de Supervisión")),"00")&amp;IF(_xlfn.MAXIFS(Consolidado!$B$5:$B$1000,Consolidado!$E$5:$E$1000,$B30,Consolidado!$AA$5:$AA$1000,H$5,Consolidado!$C$5:$C$1000,"Comité de Supervisión")&lt;&gt;_xlfn.MINIFS(Consolidado!$B$5:$B$1000,Consolidado!$E$5:$E$1000,$B30,Consolidado!$AA$5:$AA$1000,H$5,Consolidado!$C$5:$C$1000,"Comité de Supervisión")," y "&amp;TEXT(DAY(_xlfn.MAXIFS(Consolidado!$B$5:$B$1000,Consolidado!$E$5:$E$1000,$B30,Consolidado!$AA$5:$AA$1000,H$5,Consolidado!$C$5:$C$1000,"Comité de Supervisión")),"00")&amp;"/"&amp;TEXT(MONTH(_xlfn.MAXIFS(Consolidado!$B$5:$B$1000,Consolidado!$E$5:$E$1000,$B30,Consolidado!$AA$5:$AA$1000,H$5,Consolidado!$C$5:$C$1000,"Comité de Supervisión")),"00"),""),""),IF(SUMIFS(Consolidado!$AD$5:$AD$1000,Consolidado!$E$5:$E$1000,$B30,Consolidado!$AA$5:$AA$1000,H$5,Consolidado!$C$5:$C$1000,"Consejo de Administración")&gt;0,"Consejo "&amp;TEXT(DAY(_xlfn.MINIFS(Consolidado!$B$5:$B$1000,Consolidado!$E$5:$E$1000,$B30,Consolidado!$AA$5:$AA$1000,H$5,Consolidado!$C$5:$C$1000,"Consejo de Administración")),"00")&amp;"/"&amp;TEXT(MONTH(_xlfn.MINIFS(Consolidado!$B$5:$B$1000,Consolidado!$E$5:$E$1000,$B30,Consolidado!$AA$5:$AA$1000,H$5,Consolidado!$C$5:$C$1000,"Consejo de Administración")),"00")&amp;IF(_xlfn.MAXIFS(Consolidado!$B$5:$B$1000,Consolidado!$E$5:$E$1000,$B30,Consolidado!$AA$5:$AA$1000,H$5,Consolidado!$C$5:$C$1000,"Consejo de Administración")&lt;&gt;_xlfn.MINIFS(Consolidado!$B$5:$B$1000,Consolidado!$E$5:$E$1000,$B30,Consolidado!$AA$5:$AA$1000,H$5,Consolidado!$C$5:$C$1000,"Consejo de Administración")," y "&amp;TEXT(DAY(_xlfn.MAXIFS(Consolidado!$B$5:$B$1000,Consolidado!$E$5:$E$1000,$B30,Consolidado!$AA$5:$AA$1000,H$5,Consolidado!$C$5:$C$1000,"Consejo de Administración")),"00")&amp;"/"&amp;TEXT(MONTH(_xlfn.MAXIFS(Consolidado!$B$5:$B$1000,Consolidado!$E$5:$E$1000,$B30,Consolidado!$AA$5:$AA$1000,H$5,Consolidado!$C$5:$C$1000,"Consejo de Administración")),"00"),""),""),IF(SUMIFS(Consolidado!$AD$5:$AD$1000,Consolidado!$E$5:$E$1000,$B30,Consolidado!$AA$5:$AA$1000,H$5,Consolidado!$C$5:$C$1000,"Otros")&gt;0,"Otros "&amp;TEXT(DAY(_xlfn.MINIFS(Consolidado!$B$5:$B$1000,Consolidado!$E$5:$E$1000,$B30,Consolidado!$AA$5:$AA$1000,H$5,Consolidado!$C$5:$C$1000,"Otros")),"00")&amp;"/"&amp;TEXT(MONTH(_xlfn.MINIFS(Consolidado!$B$5:$B$1000,Consolidado!$E$5:$E$1000,$B30,Consolidado!$AA$5:$AA$1000,H$5,Consolidado!$C$5:$C$1000,"Otros")),"00")&amp;IF(_xlfn.MAXIFS(Consolidado!$B$5:$B$1000,Consolidado!$E$5:$E$1000,$B30,Consolidado!$AA$5:$AA$1000,H$5,Consolidado!$C$5:$C$1000,"Otros")&lt;&gt;_xlfn.MINIFS(Consolidado!$B$5:$B$1000,Consolidado!$E$5:$E$1000,$B30,Consolidado!$AA$5:$AA$1000,H$5,Consolidado!$C$5:$C$1000,"Otros")," y "&amp;TEXT(DAY(_xlfn.MAXIFS(Consolidado!$B$5:$B$1000,Consolidado!$E$5:$E$1000,$B30,Consolidado!$AA$5:$AA$1000,H$5,Consolidado!$C$5:$C$1000,"Otros")),"00")&amp;"/"&amp;TEXT(MONTH(_xlfn.MAXIFS(Consolidado!$B$5:$B$1000,Consolidado!$E$5:$E$1000,$B30,Consolidado!$AA$5:$AA$1000,H$5,Consolidado!$C$5:$C$1000,"Otros")),"00"),""),""))</f>
        <v>SSF 02/02</v>
      </c>
      <c r="I30" s="37" t="str">
        <f aca="false">_xlfn.TEXTJOIN(" +"&amp;CHAR(10),TRUE(),IF(SUMIFS(Consolidado!$AD$5:$AD$1000,Consolidado!$E$5:$E$1000,$B30,Consolidado!$AA$5:$AA$1000,I$5,Consolidado!$C$5:$C$1000,"Auditoría Interna")&gt;0,"Interna "&amp;TEXT(DAY(_xlfn.MINIFS(Consolidado!$B$5:$B$1000,Consolidado!$E$5:$E$1000,$B30,Consolidado!$AA$5:$AA$1000,I$5,Consolidado!$C$5:$C$1000,"Auditoría Interna")),"00")&amp;"/"&amp;TEXT(MONTH(_xlfn.MINIFS(Consolidado!$B$5:$B$1000,Consolidado!$E$5:$E$1000,$B30,Consolidado!$AA$5:$AA$1000,I$5,Consolidado!$C$5:$C$1000,"Auditoría Interna")),"00")&amp;IF(_xlfn.MAXIFS(Consolidado!$B$5:$B$1000,Consolidado!$E$5:$E$1000,$B30,Consolidado!$AA$5:$AA$1000,I$5,Consolidado!$C$5:$C$1000,"Auditoría Interna")&lt;&gt;_xlfn.MINIFS(Consolidado!$B$5:$B$1000,Consolidado!$E$5:$E$1000,$B30,Consolidado!$AA$5:$AA$1000,I$5,Consolidado!$C$5:$C$1000,"Auditoría Interna")," y "&amp;TEXT(DAY(_xlfn.MAXIFS(Consolidado!$B$5:$B$1000,Consolidado!$E$5:$E$1000,$B30,Consolidado!$AA$5:$AA$1000,I$5,Consolidado!$C$5:$C$1000,"Auditoría Interna")),"00")&amp;"/"&amp;TEXT(MONTH(_xlfn.MAXIFS(Consolidado!$B$5:$B$1000,Consolidado!$E$5:$E$1000,$B30,Consolidado!$AA$5:$AA$1000,I$5,Consolidado!$C$5:$C$1000,"Auditoría Interna")),"00"),""),""),IF(SUMIFS(Consolidado!$AD$5:$AD$1000,Consolidado!$E$5:$E$1000,$B30,Consolidado!$AA$5:$AA$1000,I$5,Consolidado!$C$5:$C$1000,"Auditoría Externa")&gt;0,"Externa "&amp;TEXT(DAY(_xlfn.MINIFS(Consolidado!$B$5:$B$1000,Consolidado!$E$5:$E$1000,$B30,Consolidado!$AA$5:$AA$1000,I$5,Consolidado!$C$5:$C$1000,"Auditoría Externa")),"00")&amp;"/"&amp;TEXT(MONTH(_xlfn.MINIFS(Consolidado!$B$5:$B$1000,Consolidado!$E$5:$E$1000,$B30,Consolidado!$AA$5:$AA$1000,I$5,Consolidado!$C$5:$C$1000,"Auditoría Externa")),"00")&amp;IF(_xlfn.MAXIFS(Consolidado!$B$5:$B$1000,Consolidado!$E$5:$E$1000,$B30,Consolidado!$AA$5:$AA$1000,I$5,Consolidado!$C$5:$C$1000,"Auditoría Externa")&lt;&gt;_xlfn.MINIFS(Consolidado!$B$5:$B$1000,Consolidado!$E$5:$E$1000,$B30,Consolidado!$AA$5:$AA$1000,I$5,Consolidado!$C$5:$C$1000,"Auditoría Externa")," y "&amp;TEXT(DAY(_xlfn.MAXIFS(Consolidado!$B$5:$B$1000,Consolidado!$E$5:$E$1000,$B30,Consolidado!$AA$5:$AA$1000,I$5,Consolidado!$C$5:$C$1000,"Auditoría Externa")),"00")&amp;"/"&amp;TEXT(MONTH(_xlfn.MAXIFS(Consolidado!$B$5:$B$1000,Consolidado!$E$5:$E$1000,$B30,Consolidado!$AA$5:$AA$1000,I$5,Consolidado!$C$5:$C$1000,"Auditoría Externa")),"00"),""),""),IF(SUMIFS(Consolidado!$AD$5:$AD$1000,Consolidado!$E$5:$E$1000,$B30,Consolidado!$AA$5:$AA$1000,I$5,Consolidado!$C$5:$C$1000,"SSF")&gt;0,"SSF "&amp;TEXT(DAY(_xlfn.MINIFS(Consolidado!$B$5:$B$1000,Consolidado!$E$5:$E$1000,$B30,Consolidado!$AA$5:$AA$1000,I$5,Consolidado!$C$5:$C$1000,"SSF")),"00")&amp;"/"&amp;TEXT(MONTH(_xlfn.MINIFS(Consolidado!$B$5:$B$1000,Consolidado!$E$5:$E$1000,$B30,Consolidado!$AA$5:$AA$1000,I$5,Consolidado!$C$5:$C$1000,"SSF")),"00")&amp;IF(_xlfn.MAXIFS(Consolidado!$B$5:$B$1000,Consolidado!$E$5:$E$1000,$B30,Consolidado!$AA$5:$AA$1000,I$5,Consolidado!$C$5:$C$1000,"SSF")&lt;&gt;_xlfn.MINIFS(Consolidado!$B$5:$B$1000,Consolidado!$E$5:$E$1000,$B30,Consolidado!$AA$5:$AA$1000,I$5,Consolidado!$C$5:$C$1000,"SSF")," y "&amp;TEXT(DAY(_xlfn.MAXIFS(Consolidado!$B$5:$B$1000,Consolidado!$E$5:$E$1000,$B30,Consolidado!$AA$5:$AA$1000,I$5,Consolidado!$C$5:$C$1000,"SSF")),"00")&amp;"/"&amp;TEXT(MONTH(_xlfn.MAXIFS(Consolidado!$B$5:$B$1000,Consolidado!$E$5:$E$1000,$B30,Consolidado!$AA$5:$AA$1000,I$5,Consolidado!$C$5:$C$1000,"SSF")),"00"),""),""),IF(SUMIFS(Consolidado!$AD$5:$AD$1000,Consolidado!$E$5:$E$1000,$B30,Consolidado!$AA$5:$AA$1000,I$5,Consolidado!$C$5:$C$1000,"Comité de Supervisión")&gt;0,"Comité Sup. "&amp;TEXT(DAY(_xlfn.MINIFS(Consolidado!$B$5:$B$1000,Consolidado!$E$5:$E$1000,$B30,Consolidado!$AA$5:$AA$1000,I$5,Consolidado!$C$5:$C$1000,"Comité de Supervisión")),"00")&amp;"/"&amp;TEXT(MONTH(_xlfn.MINIFS(Consolidado!$B$5:$B$1000,Consolidado!$E$5:$E$1000,$B30,Consolidado!$AA$5:$AA$1000,I$5,Consolidado!$C$5:$C$1000,"Comité de Supervisión")),"00")&amp;IF(_xlfn.MAXIFS(Consolidado!$B$5:$B$1000,Consolidado!$E$5:$E$1000,$B30,Consolidado!$AA$5:$AA$1000,I$5,Consolidado!$C$5:$C$1000,"Comité de Supervisión")&lt;&gt;_xlfn.MINIFS(Consolidado!$B$5:$B$1000,Consolidado!$E$5:$E$1000,$B30,Consolidado!$AA$5:$AA$1000,I$5,Consolidado!$C$5:$C$1000,"Comité de Supervisión")," y "&amp;TEXT(DAY(_xlfn.MAXIFS(Consolidado!$B$5:$B$1000,Consolidado!$E$5:$E$1000,$B30,Consolidado!$AA$5:$AA$1000,I$5,Consolidado!$C$5:$C$1000,"Comité de Supervisión")),"00")&amp;"/"&amp;TEXT(MONTH(_xlfn.MAXIFS(Consolidado!$B$5:$B$1000,Consolidado!$E$5:$E$1000,$B30,Consolidado!$AA$5:$AA$1000,I$5,Consolidado!$C$5:$C$1000,"Comité de Supervisión")),"00"),""),""),IF(SUMIFS(Consolidado!$AD$5:$AD$1000,Consolidado!$E$5:$E$1000,$B30,Consolidado!$AA$5:$AA$1000,I$5,Consolidado!$C$5:$C$1000,"Consejo de Administración")&gt;0,"Consejo "&amp;TEXT(DAY(_xlfn.MINIFS(Consolidado!$B$5:$B$1000,Consolidado!$E$5:$E$1000,$B30,Consolidado!$AA$5:$AA$1000,I$5,Consolidado!$C$5:$C$1000,"Consejo de Administración")),"00")&amp;"/"&amp;TEXT(MONTH(_xlfn.MINIFS(Consolidado!$B$5:$B$1000,Consolidado!$E$5:$E$1000,$B30,Consolidado!$AA$5:$AA$1000,I$5,Consolidado!$C$5:$C$1000,"Consejo de Administración")),"00")&amp;IF(_xlfn.MAXIFS(Consolidado!$B$5:$B$1000,Consolidado!$E$5:$E$1000,$B30,Consolidado!$AA$5:$AA$1000,I$5,Consolidado!$C$5:$C$1000,"Consejo de Administración")&lt;&gt;_xlfn.MINIFS(Consolidado!$B$5:$B$1000,Consolidado!$E$5:$E$1000,$B30,Consolidado!$AA$5:$AA$1000,I$5,Consolidado!$C$5:$C$1000,"Consejo de Administración")," y "&amp;TEXT(DAY(_xlfn.MAXIFS(Consolidado!$B$5:$B$1000,Consolidado!$E$5:$E$1000,$B30,Consolidado!$AA$5:$AA$1000,I$5,Consolidado!$C$5:$C$1000,"Consejo de Administración")),"00")&amp;"/"&amp;TEXT(MONTH(_xlfn.MAXIFS(Consolidado!$B$5:$B$1000,Consolidado!$E$5:$E$1000,$B30,Consolidado!$AA$5:$AA$1000,I$5,Consolidado!$C$5:$C$1000,"Consejo de Administración")),"00"),""),""),IF(SUMIFS(Consolidado!$AD$5:$AD$1000,Consolidado!$E$5:$E$1000,$B30,Consolidado!$AA$5:$AA$1000,I$5,Consolidado!$C$5:$C$1000,"Otros")&gt;0,"Otros "&amp;TEXT(DAY(_xlfn.MINIFS(Consolidado!$B$5:$B$1000,Consolidado!$E$5:$E$1000,$B30,Consolidado!$AA$5:$AA$1000,I$5,Consolidado!$C$5:$C$1000,"Otros")),"00")&amp;"/"&amp;TEXT(MONTH(_xlfn.MINIFS(Consolidado!$B$5:$B$1000,Consolidado!$E$5:$E$1000,$B30,Consolidado!$AA$5:$AA$1000,I$5,Consolidado!$C$5:$C$1000,"Otros")),"00")&amp;IF(_xlfn.MAXIFS(Consolidado!$B$5:$B$1000,Consolidado!$E$5:$E$1000,$B30,Consolidado!$AA$5:$AA$1000,I$5,Consolidado!$C$5:$C$1000,"Otros")&lt;&gt;_xlfn.MINIFS(Consolidado!$B$5:$B$1000,Consolidado!$E$5:$E$1000,$B30,Consolidado!$AA$5:$AA$1000,I$5,Consolidado!$C$5:$C$1000,"Otros")," y "&amp;TEXT(DAY(_xlfn.MAXIFS(Consolidado!$B$5:$B$1000,Consolidado!$E$5:$E$1000,$B30,Consolidado!$AA$5:$AA$1000,I$5,Consolidado!$C$5:$C$1000,"Otros")),"00")&amp;"/"&amp;TEXT(MONTH(_xlfn.MAXIFS(Consolidado!$B$5:$B$1000,Consolidado!$E$5:$E$1000,$B30,Consolidado!$AA$5:$AA$1000,I$5,Consolidado!$C$5:$C$1000,"Otros")),"00"),""),""))</f>
        <v/>
      </c>
      <c r="J30" s="37" t="str">
        <f aca="false">_xlfn.TEXTJOIN(" +"&amp;CHAR(10),TRUE(),IF(SUMIFS(Consolidado!$AD$5:$AD$1000,Consolidado!$E$5:$E$1000,$B30,Consolidado!$AA$5:$AA$1000,J$5,Consolidado!$C$5:$C$1000,"Auditoría Interna")&gt;0,"Interna "&amp;TEXT(DAY(_xlfn.MINIFS(Consolidado!$B$5:$B$1000,Consolidado!$E$5:$E$1000,$B30,Consolidado!$AA$5:$AA$1000,J$5,Consolidado!$C$5:$C$1000,"Auditoría Interna")),"00")&amp;"/"&amp;TEXT(MONTH(_xlfn.MINIFS(Consolidado!$B$5:$B$1000,Consolidado!$E$5:$E$1000,$B30,Consolidado!$AA$5:$AA$1000,J$5,Consolidado!$C$5:$C$1000,"Auditoría Interna")),"00")&amp;IF(_xlfn.MAXIFS(Consolidado!$B$5:$B$1000,Consolidado!$E$5:$E$1000,$B30,Consolidado!$AA$5:$AA$1000,J$5,Consolidado!$C$5:$C$1000,"Auditoría Interna")&lt;&gt;_xlfn.MINIFS(Consolidado!$B$5:$B$1000,Consolidado!$E$5:$E$1000,$B30,Consolidado!$AA$5:$AA$1000,J$5,Consolidado!$C$5:$C$1000,"Auditoría Interna")," y "&amp;TEXT(DAY(_xlfn.MAXIFS(Consolidado!$B$5:$B$1000,Consolidado!$E$5:$E$1000,$B30,Consolidado!$AA$5:$AA$1000,J$5,Consolidado!$C$5:$C$1000,"Auditoría Interna")),"00")&amp;"/"&amp;TEXT(MONTH(_xlfn.MAXIFS(Consolidado!$B$5:$B$1000,Consolidado!$E$5:$E$1000,$B30,Consolidado!$AA$5:$AA$1000,J$5,Consolidado!$C$5:$C$1000,"Auditoría Interna")),"00"),""),""),IF(SUMIFS(Consolidado!$AD$5:$AD$1000,Consolidado!$E$5:$E$1000,$B30,Consolidado!$AA$5:$AA$1000,J$5,Consolidado!$C$5:$C$1000,"Auditoría Externa")&gt;0,"Externa "&amp;TEXT(DAY(_xlfn.MINIFS(Consolidado!$B$5:$B$1000,Consolidado!$E$5:$E$1000,$B30,Consolidado!$AA$5:$AA$1000,J$5,Consolidado!$C$5:$C$1000,"Auditoría Externa")),"00")&amp;"/"&amp;TEXT(MONTH(_xlfn.MINIFS(Consolidado!$B$5:$B$1000,Consolidado!$E$5:$E$1000,$B30,Consolidado!$AA$5:$AA$1000,J$5,Consolidado!$C$5:$C$1000,"Auditoría Externa")),"00")&amp;IF(_xlfn.MAXIFS(Consolidado!$B$5:$B$1000,Consolidado!$E$5:$E$1000,$B30,Consolidado!$AA$5:$AA$1000,J$5,Consolidado!$C$5:$C$1000,"Auditoría Externa")&lt;&gt;_xlfn.MINIFS(Consolidado!$B$5:$B$1000,Consolidado!$E$5:$E$1000,$B30,Consolidado!$AA$5:$AA$1000,J$5,Consolidado!$C$5:$C$1000,"Auditoría Externa")," y "&amp;TEXT(DAY(_xlfn.MAXIFS(Consolidado!$B$5:$B$1000,Consolidado!$E$5:$E$1000,$B30,Consolidado!$AA$5:$AA$1000,J$5,Consolidado!$C$5:$C$1000,"Auditoría Externa")),"00")&amp;"/"&amp;TEXT(MONTH(_xlfn.MAXIFS(Consolidado!$B$5:$B$1000,Consolidado!$E$5:$E$1000,$B30,Consolidado!$AA$5:$AA$1000,J$5,Consolidado!$C$5:$C$1000,"Auditoría Externa")),"00"),""),""),IF(SUMIFS(Consolidado!$AD$5:$AD$1000,Consolidado!$E$5:$E$1000,$B30,Consolidado!$AA$5:$AA$1000,J$5,Consolidado!$C$5:$C$1000,"SSF")&gt;0,"SSF "&amp;TEXT(DAY(_xlfn.MINIFS(Consolidado!$B$5:$B$1000,Consolidado!$E$5:$E$1000,$B30,Consolidado!$AA$5:$AA$1000,J$5,Consolidado!$C$5:$C$1000,"SSF")),"00")&amp;"/"&amp;TEXT(MONTH(_xlfn.MINIFS(Consolidado!$B$5:$B$1000,Consolidado!$E$5:$E$1000,$B30,Consolidado!$AA$5:$AA$1000,J$5,Consolidado!$C$5:$C$1000,"SSF")),"00")&amp;IF(_xlfn.MAXIFS(Consolidado!$B$5:$B$1000,Consolidado!$E$5:$E$1000,$B30,Consolidado!$AA$5:$AA$1000,J$5,Consolidado!$C$5:$C$1000,"SSF")&lt;&gt;_xlfn.MINIFS(Consolidado!$B$5:$B$1000,Consolidado!$E$5:$E$1000,$B30,Consolidado!$AA$5:$AA$1000,J$5,Consolidado!$C$5:$C$1000,"SSF")," y "&amp;TEXT(DAY(_xlfn.MAXIFS(Consolidado!$B$5:$B$1000,Consolidado!$E$5:$E$1000,$B30,Consolidado!$AA$5:$AA$1000,J$5,Consolidado!$C$5:$C$1000,"SSF")),"00")&amp;"/"&amp;TEXT(MONTH(_xlfn.MAXIFS(Consolidado!$B$5:$B$1000,Consolidado!$E$5:$E$1000,$B30,Consolidado!$AA$5:$AA$1000,J$5,Consolidado!$C$5:$C$1000,"SSF")),"00"),""),""),IF(SUMIFS(Consolidado!$AD$5:$AD$1000,Consolidado!$E$5:$E$1000,$B30,Consolidado!$AA$5:$AA$1000,J$5,Consolidado!$C$5:$C$1000,"Comité de Supervisión")&gt;0,"Comité Sup. "&amp;TEXT(DAY(_xlfn.MINIFS(Consolidado!$B$5:$B$1000,Consolidado!$E$5:$E$1000,$B30,Consolidado!$AA$5:$AA$1000,J$5,Consolidado!$C$5:$C$1000,"Comité de Supervisión")),"00")&amp;"/"&amp;TEXT(MONTH(_xlfn.MINIFS(Consolidado!$B$5:$B$1000,Consolidado!$E$5:$E$1000,$B30,Consolidado!$AA$5:$AA$1000,J$5,Consolidado!$C$5:$C$1000,"Comité de Supervisión")),"00")&amp;IF(_xlfn.MAXIFS(Consolidado!$B$5:$B$1000,Consolidado!$E$5:$E$1000,$B30,Consolidado!$AA$5:$AA$1000,J$5,Consolidado!$C$5:$C$1000,"Comité de Supervisión")&lt;&gt;_xlfn.MINIFS(Consolidado!$B$5:$B$1000,Consolidado!$E$5:$E$1000,$B30,Consolidado!$AA$5:$AA$1000,J$5,Consolidado!$C$5:$C$1000,"Comité de Supervisión")," y "&amp;TEXT(DAY(_xlfn.MAXIFS(Consolidado!$B$5:$B$1000,Consolidado!$E$5:$E$1000,$B30,Consolidado!$AA$5:$AA$1000,J$5,Consolidado!$C$5:$C$1000,"Comité de Supervisión")),"00")&amp;"/"&amp;TEXT(MONTH(_xlfn.MAXIFS(Consolidado!$B$5:$B$1000,Consolidado!$E$5:$E$1000,$B30,Consolidado!$AA$5:$AA$1000,J$5,Consolidado!$C$5:$C$1000,"Comité de Supervisión")),"00"),""),""),IF(SUMIFS(Consolidado!$AD$5:$AD$1000,Consolidado!$E$5:$E$1000,$B30,Consolidado!$AA$5:$AA$1000,J$5,Consolidado!$C$5:$C$1000,"Consejo de Administración")&gt;0,"Consejo "&amp;TEXT(DAY(_xlfn.MINIFS(Consolidado!$B$5:$B$1000,Consolidado!$E$5:$E$1000,$B30,Consolidado!$AA$5:$AA$1000,J$5,Consolidado!$C$5:$C$1000,"Consejo de Administración")),"00")&amp;"/"&amp;TEXT(MONTH(_xlfn.MINIFS(Consolidado!$B$5:$B$1000,Consolidado!$E$5:$E$1000,$B30,Consolidado!$AA$5:$AA$1000,J$5,Consolidado!$C$5:$C$1000,"Consejo de Administración")),"00")&amp;IF(_xlfn.MAXIFS(Consolidado!$B$5:$B$1000,Consolidado!$E$5:$E$1000,$B30,Consolidado!$AA$5:$AA$1000,J$5,Consolidado!$C$5:$C$1000,"Consejo de Administración")&lt;&gt;_xlfn.MINIFS(Consolidado!$B$5:$B$1000,Consolidado!$E$5:$E$1000,$B30,Consolidado!$AA$5:$AA$1000,J$5,Consolidado!$C$5:$C$1000,"Consejo de Administración")," y "&amp;TEXT(DAY(_xlfn.MAXIFS(Consolidado!$B$5:$B$1000,Consolidado!$E$5:$E$1000,$B30,Consolidado!$AA$5:$AA$1000,J$5,Consolidado!$C$5:$C$1000,"Consejo de Administración")),"00")&amp;"/"&amp;TEXT(MONTH(_xlfn.MAXIFS(Consolidado!$B$5:$B$1000,Consolidado!$E$5:$E$1000,$B30,Consolidado!$AA$5:$AA$1000,J$5,Consolidado!$C$5:$C$1000,"Consejo de Administración")),"00"),""),""),IF(SUMIFS(Consolidado!$AD$5:$AD$1000,Consolidado!$E$5:$E$1000,$B30,Consolidado!$AA$5:$AA$1000,J$5,Consolidado!$C$5:$C$1000,"Otros")&gt;0,"Otros "&amp;TEXT(DAY(_xlfn.MINIFS(Consolidado!$B$5:$B$1000,Consolidado!$E$5:$E$1000,$B30,Consolidado!$AA$5:$AA$1000,J$5,Consolidado!$C$5:$C$1000,"Otros")),"00")&amp;"/"&amp;TEXT(MONTH(_xlfn.MINIFS(Consolidado!$B$5:$B$1000,Consolidado!$E$5:$E$1000,$B30,Consolidado!$AA$5:$AA$1000,J$5,Consolidado!$C$5:$C$1000,"Otros")),"00")&amp;IF(_xlfn.MAXIFS(Consolidado!$B$5:$B$1000,Consolidado!$E$5:$E$1000,$B30,Consolidado!$AA$5:$AA$1000,J$5,Consolidado!$C$5:$C$1000,"Otros")&lt;&gt;_xlfn.MINIFS(Consolidado!$B$5:$B$1000,Consolidado!$E$5:$E$1000,$B30,Consolidado!$AA$5:$AA$1000,J$5,Consolidado!$C$5:$C$1000,"Otros")," y "&amp;TEXT(DAY(_xlfn.MAXIFS(Consolidado!$B$5:$B$1000,Consolidado!$E$5:$E$1000,$B30,Consolidado!$AA$5:$AA$1000,J$5,Consolidado!$C$5:$C$1000,"Otros")),"00")&amp;"/"&amp;TEXT(MONTH(_xlfn.MAXIFS(Consolidado!$B$5:$B$1000,Consolidado!$E$5:$E$1000,$B30,Consolidado!$AA$5:$AA$1000,J$5,Consolidado!$C$5:$C$1000,"Otros")),"00"),""),""))</f>
        <v/>
      </c>
      <c r="K30" s="37" t="str">
        <f aca="false">_xlfn.TEXTJOIN(" +"&amp;CHAR(10),TRUE(),IF(SUMIFS(Consolidado!$AD$5:$AD$1000,Consolidado!$E$5:$E$1000,$B30,Consolidado!$AA$5:$AA$1000,K$5,Consolidado!$C$5:$C$1000,"Auditoría Interna")&gt;0,"Interna "&amp;TEXT(DAY(_xlfn.MINIFS(Consolidado!$B$5:$B$1000,Consolidado!$E$5:$E$1000,$B30,Consolidado!$AA$5:$AA$1000,K$5,Consolidado!$C$5:$C$1000,"Auditoría Interna")),"00")&amp;"/"&amp;TEXT(MONTH(_xlfn.MINIFS(Consolidado!$B$5:$B$1000,Consolidado!$E$5:$E$1000,$B30,Consolidado!$AA$5:$AA$1000,K$5,Consolidado!$C$5:$C$1000,"Auditoría Interna")),"00")&amp;IF(_xlfn.MAXIFS(Consolidado!$B$5:$B$1000,Consolidado!$E$5:$E$1000,$B30,Consolidado!$AA$5:$AA$1000,K$5,Consolidado!$C$5:$C$1000,"Auditoría Interna")&lt;&gt;_xlfn.MINIFS(Consolidado!$B$5:$B$1000,Consolidado!$E$5:$E$1000,$B30,Consolidado!$AA$5:$AA$1000,K$5,Consolidado!$C$5:$C$1000,"Auditoría Interna")," y "&amp;TEXT(DAY(_xlfn.MAXIFS(Consolidado!$B$5:$B$1000,Consolidado!$E$5:$E$1000,$B30,Consolidado!$AA$5:$AA$1000,K$5,Consolidado!$C$5:$C$1000,"Auditoría Interna")),"00")&amp;"/"&amp;TEXT(MONTH(_xlfn.MAXIFS(Consolidado!$B$5:$B$1000,Consolidado!$E$5:$E$1000,$B30,Consolidado!$AA$5:$AA$1000,K$5,Consolidado!$C$5:$C$1000,"Auditoría Interna")),"00"),""),""),IF(SUMIFS(Consolidado!$AD$5:$AD$1000,Consolidado!$E$5:$E$1000,$B30,Consolidado!$AA$5:$AA$1000,K$5,Consolidado!$C$5:$C$1000,"Auditoría Externa")&gt;0,"Externa "&amp;TEXT(DAY(_xlfn.MINIFS(Consolidado!$B$5:$B$1000,Consolidado!$E$5:$E$1000,$B30,Consolidado!$AA$5:$AA$1000,K$5,Consolidado!$C$5:$C$1000,"Auditoría Externa")),"00")&amp;"/"&amp;TEXT(MONTH(_xlfn.MINIFS(Consolidado!$B$5:$B$1000,Consolidado!$E$5:$E$1000,$B30,Consolidado!$AA$5:$AA$1000,K$5,Consolidado!$C$5:$C$1000,"Auditoría Externa")),"00")&amp;IF(_xlfn.MAXIFS(Consolidado!$B$5:$B$1000,Consolidado!$E$5:$E$1000,$B30,Consolidado!$AA$5:$AA$1000,K$5,Consolidado!$C$5:$C$1000,"Auditoría Externa")&lt;&gt;_xlfn.MINIFS(Consolidado!$B$5:$B$1000,Consolidado!$E$5:$E$1000,$B30,Consolidado!$AA$5:$AA$1000,K$5,Consolidado!$C$5:$C$1000,"Auditoría Externa")," y "&amp;TEXT(DAY(_xlfn.MAXIFS(Consolidado!$B$5:$B$1000,Consolidado!$E$5:$E$1000,$B30,Consolidado!$AA$5:$AA$1000,K$5,Consolidado!$C$5:$C$1000,"Auditoría Externa")),"00")&amp;"/"&amp;TEXT(MONTH(_xlfn.MAXIFS(Consolidado!$B$5:$B$1000,Consolidado!$E$5:$E$1000,$B30,Consolidado!$AA$5:$AA$1000,K$5,Consolidado!$C$5:$C$1000,"Auditoría Externa")),"00"),""),""),IF(SUMIFS(Consolidado!$AD$5:$AD$1000,Consolidado!$E$5:$E$1000,$B30,Consolidado!$AA$5:$AA$1000,K$5,Consolidado!$C$5:$C$1000,"SSF")&gt;0,"SSF "&amp;TEXT(DAY(_xlfn.MINIFS(Consolidado!$B$5:$B$1000,Consolidado!$E$5:$E$1000,$B30,Consolidado!$AA$5:$AA$1000,K$5,Consolidado!$C$5:$C$1000,"SSF")),"00")&amp;"/"&amp;TEXT(MONTH(_xlfn.MINIFS(Consolidado!$B$5:$B$1000,Consolidado!$E$5:$E$1000,$B30,Consolidado!$AA$5:$AA$1000,K$5,Consolidado!$C$5:$C$1000,"SSF")),"00")&amp;IF(_xlfn.MAXIFS(Consolidado!$B$5:$B$1000,Consolidado!$E$5:$E$1000,$B30,Consolidado!$AA$5:$AA$1000,K$5,Consolidado!$C$5:$C$1000,"SSF")&lt;&gt;_xlfn.MINIFS(Consolidado!$B$5:$B$1000,Consolidado!$E$5:$E$1000,$B30,Consolidado!$AA$5:$AA$1000,K$5,Consolidado!$C$5:$C$1000,"SSF")," y "&amp;TEXT(DAY(_xlfn.MAXIFS(Consolidado!$B$5:$B$1000,Consolidado!$E$5:$E$1000,$B30,Consolidado!$AA$5:$AA$1000,K$5,Consolidado!$C$5:$C$1000,"SSF")),"00")&amp;"/"&amp;TEXT(MONTH(_xlfn.MAXIFS(Consolidado!$B$5:$B$1000,Consolidado!$E$5:$E$1000,$B30,Consolidado!$AA$5:$AA$1000,K$5,Consolidado!$C$5:$C$1000,"SSF")),"00"),""),""),IF(SUMIFS(Consolidado!$AD$5:$AD$1000,Consolidado!$E$5:$E$1000,$B30,Consolidado!$AA$5:$AA$1000,K$5,Consolidado!$C$5:$C$1000,"Comité de Supervisión")&gt;0,"Comité Sup. "&amp;TEXT(DAY(_xlfn.MINIFS(Consolidado!$B$5:$B$1000,Consolidado!$E$5:$E$1000,$B30,Consolidado!$AA$5:$AA$1000,K$5,Consolidado!$C$5:$C$1000,"Comité de Supervisión")),"00")&amp;"/"&amp;TEXT(MONTH(_xlfn.MINIFS(Consolidado!$B$5:$B$1000,Consolidado!$E$5:$E$1000,$B30,Consolidado!$AA$5:$AA$1000,K$5,Consolidado!$C$5:$C$1000,"Comité de Supervisión")),"00")&amp;IF(_xlfn.MAXIFS(Consolidado!$B$5:$B$1000,Consolidado!$E$5:$E$1000,$B30,Consolidado!$AA$5:$AA$1000,K$5,Consolidado!$C$5:$C$1000,"Comité de Supervisión")&lt;&gt;_xlfn.MINIFS(Consolidado!$B$5:$B$1000,Consolidado!$E$5:$E$1000,$B30,Consolidado!$AA$5:$AA$1000,K$5,Consolidado!$C$5:$C$1000,"Comité de Supervisión")," y "&amp;TEXT(DAY(_xlfn.MAXIFS(Consolidado!$B$5:$B$1000,Consolidado!$E$5:$E$1000,$B30,Consolidado!$AA$5:$AA$1000,K$5,Consolidado!$C$5:$C$1000,"Comité de Supervisión")),"00")&amp;"/"&amp;TEXT(MONTH(_xlfn.MAXIFS(Consolidado!$B$5:$B$1000,Consolidado!$E$5:$E$1000,$B30,Consolidado!$AA$5:$AA$1000,K$5,Consolidado!$C$5:$C$1000,"Comité de Supervisión")),"00"),""),""),IF(SUMIFS(Consolidado!$AD$5:$AD$1000,Consolidado!$E$5:$E$1000,$B30,Consolidado!$AA$5:$AA$1000,K$5,Consolidado!$C$5:$C$1000,"Consejo de Administración")&gt;0,"Consejo "&amp;TEXT(DAY(_xlfn.MINIFS(Consolidado!$B$5:$B$1000,Consolidado!$E$5:$E$1000,$B30,Consolidado!$AA$5:$AA$1000,K$5,Consolidado!$C$5:$C$1000,"Consejo de Administración")),"00")&amp;"/"&amp;TEXT(MONTH(_xlfn.MINIFS(Consolidado!$B$5:$B$1000,Consolidado!$E$5:$E$1000,$B30,Consolidado!$AA$5:$AA$1000,K$5,Consolidado!$C$5:$C$1000,"Consejo de Administración")),"00")&amp;IF(_xlfn.MAXIFS(Consolidado!$B$5:$B$1000,Consolidado!$E$5:$E$1000,$B30,Consolidado!$AA$5:$AA$1000,K$5,Consolidado!$C$5:$C$1000,"Consejo de Administración")&lt;&gt;_xlfn.MINIFS(Consolidado!$B$5:$B$1000,Consolidado!$E$5:$E$1000,$B30,Consolidado!$AA$5:$AA$1000,K$5,Consolidado!$C$5:$C$1000,"Consejo de Administración")," y "&amp;TEXT(DAY(_xlfn.MAXIFS(Consolidado!$B$5:$B$1000,Consolidado!$E$5:$E$1000,$B30,Consolidado!$AA$5:$AA$1000,K$5,Consolidado!$C$5:$C$1000,"Consejo de Administración")),"00")&amp;"/"&amp;TEXT(MONTH(_xlfn.MAXIFS(Consolidado!$B$5:$B$1000,Consolidado!$E$5:$E$1000,$B30,Consolidado!$AA$5:$AA$1000,K$5,Consolidado!$C$5:$C$1000,"Consejo de Administración")),"00"),""),""),IF(SUMIFS(Consolidado!$AD$5:$AD$1000,Consolidado!$E$5:$E$1000,$B30,Consolidado!$AA$5:$AA$1000,K$5,Consolidado!$C$5:$C$1000,"Otros")&gt;0,"Otros "&amp;TEXT(DAY(_xlfn.MINIFS(Consolidado!$B$5:$B$1000,Consolidado!$E$5:$E$1000,$B30,Consolidado!$AA$5:$AA$1000,K$5,Consolidado!$C$5:$C$1000,"Otros")),"00")&amp;"/"&amp;TEXT(MONTH(_xlfn.MINIFS(Consolidado!$B$5:$B$1000,Consolidado!$E$5:$E$1000,$B30,Consolidado!$AA$5:$AA$1000,K$5,Consolidado!$C$5:$C$1000,"Otros")),"00")&amp;IF(_xlfn.MAXIFS(Consolidado!$B$5:$B$1000,Consolidado!$E$5:$E$1000,$B30,Consolidado!$AA$5:$AA$1000,K$5,Consolidado!$C$5:$C$1000,"Otros")&lt;&gt;_xlfn.MINIFS(Consolidado!$B$5:$B$1000,Consolidado!$E$5:$E$1000,$B30,Consolidado!$AA$5:$AA$1000,K$5,Consolidado!$C$5:$C$1000,"Otros")," y "&amp;TEXT(DAY(_xlfn.MAXIFS(Consolidado!$B$5:$B$1000,Consolidado!$E$5:$E$1000,$B30,Consolidado!$AA$5:$AA$1000,K$5,Consolidado!$C$5:$C$1000,"Otros")),"00")&amp;"/"&amp;TEXT(MONTH(_xlfn.MAXIFS(Consolidado!$B$5:$B$1000,Consolidado!$E$5:$E$1000,$B30,Consolidado!$AA$5:$AA$1000,K$5,Consolidado!$C$5:$C$1000,"Otros")),"00"),""),""))</f>
        <v/>
      </c>
      <c r="L30" s="37" t="str">
        <f aca="false">_xlfn.TEXTJOIN(" +"&amp;CHAR(10),TRUE(),IF(SUMIFS(Consolidado!$AD$5:$AD$1000,Consolidado!$E$5:$E$1000,$B30,Consolidado!$AA$5:$AA$1000,L$5,Consolidado!$C$5:$C$1000,"Auditoría Interna")&gt;0,"Interna "&amp;TEXT(DAY(_xlfn.MINIFS(Consolidado!$B$5:$B$1000,Consolidado!$E$5:$E$1000,$B30,Consolidado!$AA$5:$AA$1000,L$5,Consolidado!$C$5:$C$1000,"Auditoría Interna")),"00")&amp;"/"&amp;TEXT(MONTH(_xlfn.MINIFS(Consolidado!$B$5:$B$1000,Consolidado!$E$5:$E$1000,$B30,Consolidado!$AA$5:$AA$1000,L$5,Consolidado!$C$5:$C$1000,"Auditoría Interna")),"00")&amp;IF(_xlfn.MAXIFS(Consolidado!$B$5:$B$1000,Consolidado!$E$5:$E$1000,$B30,Consolidado!$AA$5:$AA$1000,L$5,Consolidado!$C$5:$C$1000,"Auditoría Interna")&lt;&gt;_xlfn.MINIFS(Consolidado!$B$5:$B$1000,Consolidado!$E$5:$E$1000,$B30,Consolidado!$AA$5:$AA$1000,L$5,Consolidado!$C$5:$C$1000,"Auditoría Interna")," y "&amp;TEXT(DAY(_xlfn.MAXIFS(Consolidado!$B$5:$B$1000,Consolidado!$E$5:$E$1000,$B30,Consolidado!$AA$5:$AA$1000,L$5,Consolidado!$C$5:$C$1000,"Auditoría Interna")),"00")&amp;"/"&amp;TEXT(MONTH(_xlfn.MAXIFS(Consolidado!$B$5:$B$1000,Consolidado!$E$5:$E$1000,$B30,Consolidado!$AA$5:$AA$1000,L$5,Consolidado!$C$5:$C$1000,"Auditoría Interna")),"00"),""),""),IF(SUMIFS(Consolidado!$AD$5:$AD$1000,Consolidado!$E$5:$E$1000,$B30,Consolidado!$AA$5:$AA$1000,L$5,Consolidado!$C$5:$C$1000,"Auditoría Externa")&gt;0,"Externa "&amp;TEXT(DAY(_xlfn.MINIFS(Consolidado!$B$5:$B$1000,Consolidado!$E$5:$E$1000,$B30,Consolidado!$AA$5:$AA$1000,L$5,Consolidado!$C$5:$C$1000,"Auditoría Externa")),"00")&amp;"/"&amp;TEXT(MONTH(_xlfn.MINIFS(Consolidado!$B$5:$B$1000,Consolidado!$E$5:$E$1000,$B30,Consolidado!$AA$5:$AA$1000,L$5,Consolidado!$C$5:$C$1000,"Auditoría Externa")),"00")&amp;IF(_xlfn.MAXIFS(Consolidado!$B$5:$B$1000,Consolidado!$E$5:$E$1000,$B30,Consolidado!$AA$5:$AA$1000,L$5,Consolidado!$C$5:$C$1000,"Auditoría Externa")&lt;&gt;_xlfn.MINIFS(Consolidado!$B$5:$B$1000,Consolidado!$E$5:$E$1000,$B30,Consolidado!$AA$5:$AA$1000,L$5,Consolidado!$C$5:$C$1000,"Auditoría Externa")," y "&amp;TEXT(DAY(_xlfn.MAXIFS(Consolidado!$B$5:$B$1000,Consolidado!$E$5:$E$1000,$B30,Consolidado!$AA$5:$AA$1000,L$5,Consolidado!$C$5:$C$1000,"Auditoría Externa")),"00")&amp;"/"&amp;TEXT(MONTH(_xlfn.MAXIFS(Consolidado!$B$5:$B$1000,Consolidado!$E$5:$E$1000,$B30,Consolidado!$AA$5:$AA$1000,L$5,Consolidado!$C$5:$C$1000,"Auditoría Externa")),"00"),""),""),IF(SUMIFS(Consolidado!$AD$5:$AD$1000,Consolidado!$E$5:$E$1000,$B30,Consolidado!$AA$5:$AA$1000,L$5,Consolidado!$C$5:$C$1000,"SSF")&gt;0,"SSF "&amp;TEXT(DAY(_xlfn.MINIFS(Consolidado!$B$5:$B$1000,Consolidado!$E$5:$E$1000,$B30,Consolidado!$AA$5:$AA$1000,L$5,Consolidado!$C$5:$C$1000,"SSF")),"00")&amp;"/"&amp;TEXT(MONTH(_xlfn.MINIFS(Consolidado!$B$5:$B$1000,Consolidado!$E$5:$E$1000,$B30,Consolidado!$AA$5:$AA$1000,L$5,Consolidado!$C$5:$C$1000,"SSF")),"00")&amp;IF(_xlfn.MAXIFS(Consolidado!$B$5:$B$1000,Consolidado!$E$5:$E$1000,$B30,Consolidado!$AA$5:$AA$1000,L$5,Consolidado!$C$5:$C$1000,"SSF")&lt;&gt;_xlfn.MINIFS(Consolidado!$B$5:$B$1000,Consolidado!$E$5:$E$1000,$B30,Consolidado!$AA$5:$AA$1000,L$5,Consolidado!$C$5:$C$1000,"SSF")," y "&amp;TEXT(DAY(_xlfn.MAXIFS(Consolidado!$B$5:$B$1000,Consolidado!$E$5:$E$1000,$B30,Consolidado!$AA$5:$AA$1000,L$5,Consolidado!$C$5:$C$1000,"SSF")),"00")&amp;"/"&amp;TEXT(MONTH(_xlfn.MAXIFS(Consolidado!$B$5:$B$1000,Consolidado!$E$5:$E$1000,$B30,Consolidado!$AA$5:$AA$1000,L$5,Consolidado!$C$5:$C$1000,"SSF")),"00"),""),""),IF(SUMIFS(Consolidado!$AD$5:$AD$1000,Consolidado!$E$5:$E$1000,$B30,Consolidado!$AA$5:$AA$1000,L$5,Consolidado!$C$5:$C$1000,"Comité de Supervisión")&gt;0,"Comité Sup. "&amp;TEXT(DAY(_xlfn.MINIFS(Consolidado!$B$5:$B$1000,Consolidado!$E$5:$E$1000,$B30,Consolidado!$AA$5:$AA$1000,L$5,Consolidado!$C$5:$C$1000,"Comité de Supervisión")),"00")&amp;"/"&amp;TEXT(MONTH(_xlfn.MINIFS(Consolidado!$B$5:$B$1000,Consolidado!$E$5:$E$1000,$B30,Consolidado!$AA$5:$AA$1000,L$5,Consolidado!$C$5:$C$1000,"Comité de Supervisión")),"00")&amp;IF(_xlfn.MAXIFS(Consolidado!$B$5:$B$1000,Consolidado!$E$5:$E$1000,$B30,Consolidado!$AA$5:$AA$1000,L$5,Consolidado!$C$5:$C$1000,"Comité de Supervisión")&lt;&gt;_xlfn.MINIFS(Consolidado!$B$5:$B$1000,Consolidado!$E$5:$E$1000,$B30,Consolidado!$AA$5:$AA$1000,L$5,Consolidado!$C$5:$C$1000,"Comité de Supervisión")," y "&amp;TEXT(DAY(_xlfn.MAXIFS(Consolidado!$B$5:$B$1000,Consolidado!$E$5:$E$1000,$B30,Consolidado!$AA$5:$AA$1000,L$5,Consolidado!$C$5:$C$1000,"Comité de Supervisión")),"00")&amp;"/"&amp;TEXT(MONTH(_xlfn.MAXIFS(Consolidado!$B$5:$B$1000,Consolidado!$E$5:$E$1000,$B30,Consolidado!$AA$5:$AA$1000,L$5,Consolidado!$C$5:$C$1000,"Comité de Supervisión")),"00"),""),""),IF(SUMIFS(Consolidado!$AD$5:$AD$1000,Consolidado!$E$5:$E$1000,$B30,Consolidado!$AA$5:$AA$1000,L$5,Consolidado!$C$5:$C$1000,"Consejo de Administración")&gt;0,"Consejo "&amp;TEXT(DAY(_xlfn.MINIFS(Consolidado!$B$5:$B$1000,Consolidado!$E$5:$E$1000,$B30,Consolidado!$AA$5:$AA$1000,L$5,Consolidado!$C$5:$C$1000,"Consejo de Administración")),"00")&amp;"/"&amp;TEXT(MONTH(_xlfn.MINIFS(Consolidado!$B$5:$B$1000,Consolidado!$E$5:$E$1000,$B30,Consolidado!$AA$5:$AA$1000,L$5,Consolidado!$C$5:$C$1000,"Consejo de Administración")),"00")&amp;IF(_xlfn.MAXIFS(Consolidado!$B$5:$B$1000,Consolidado!$E$5:$E$1000,$B30,Consolidado!$AA$5:$AA$1000,L$5,Consolidado!$C$5:$C$1000,"Consejo de Administración")&lt;&gt;_xlfn.MINIFS(Consolidado!$B$5:$B$1000,Consolidado!$E$5:$E$1000,$B30,Consolidado!$AA$5:$AA$1000,L$5,Consolidado!$C$5:$C$1000,"Consejo de Administración")," y "&amp;TEXT(DAY(_xlfn.MAXIFS(Consolidado!$B$5:$B$1000,Consolidado!$E$5:$E$1000,$B30,Consolidado!$AA$5:$AA$1000,L$5,Consolidado!$C$5:$C$1000,"Consejo de Administración")),"00")&amp;"/"&amp;TEXT(MONTH(_xlfn.MAXIFS(Consolidado!$B$5:$B$1000,Consolidado!$E$5:$E$1000,$B30,Consolidado!$AA$5:$AA$1000,L$5,Consolidado!$C$5:$C$1000,"Consejo de Administración")),"00"),""),""),IF(SUMIFS(Consolidado!$AD$5:$AD$1000,Consolidado!$E$5:$E$1000,$B30,Consolidado!$AA$5:$AA$1000,L$5,Consolidado!$C$5:$C$1000,"Otros")&gt;0,"Otros "&amp;TEXT(DAY(_xlfn.MINIFS(Consolidado!$B$5:$B$1000,Consolidado!$E$5:$E$1000,$B30,Consolidado!$AA$5:$AA$1000,L$5,Consolidado!$C$5:$C$1000,"Otros")),"00")&amp;"/"&amp;TEXT(MONTH(_xlfn.MINIFS(Consolidado!$B$5:$B$1000,Consolidado!$E$5:$E$1000,$B30,Consolidado!$AA$5:$AA$1000,L$5,Consolidado!$C$5:$C$1000,"Otros")),"00")&amp;IF(_xlfn.MAXIFS(Consolidado!$B$5:$B$1000,Consolidado!$E$5:$E$1000,$B30,Consolidado!$AA$5:$AA$1000,L$5,Consolidado!$C$5:$C$1000,"Otros")&lt;&gt;_xlfn.MINIFS(Consolidado!$B$5:$B$1000,Consolidado!$E$5:$E$1000,$B30,Consolidado!$AA$5:$AA$1000,L$5,Consolidado!$C$5:$C$1000,"Otros")," y "&amp;TEXT(DAY(_xlfn.MAXIFS(Consolidado!$B$5:$B$1000,Consolidado!$E$5:$E$1000,$B30,Consolidado!$AA$5:$AA$1000,L$5,Consolidado!$C$5:$C$1000,"Otros")),"00")&amp;"/"&amp;TEXT(MONTH(_xlfn.MAXIFS(Consolidado!$B$5:$B$1000,Consolidado!$E$5:$E$1000,$B30,Consolidado!$AA$5:$AA$1000,L$5,Consolidado!$C$5:$C$1000,"Otros")),"00"),""),""))</f>
        <v/>
      </c>
      <c r="M30" s="37" t="str">
        <f aca="false">_xlfn.TEXTJOIN(" +"&amp;CHAR(10),TRUE(),IF(SUMIFS(Consolidado!$AD$5:$AD$1000,Consolidado!$E$5:$E$1000,$B30,Consolidado!$AA$5:$AA$1000,M$5,Consolidado!$C$5:$C$1000,"Auditoría Interna")&gt;0,"Interna "&amp;TEXT(DAY(_xlfn.MINIFS(Consolidado!$B$5:$B$1000,Consolidado!$E$5:$E$1000,$B30,Consolidado!$AA$5:$AA$1000,M$5,Consolidado!$C$5:$C$1000,"Auditoría Interna")),"00")&amp;"/"&amp;TEXT(MONTH(_xlfn.MINIFS(Consolidado!$B$5:$B$1000,Consolidado!$E$5:$E$1000,$B30,Consolidado!$AA$5:$AA$1000,M$5,Consolidado!$C$5:$C$1000,"Auditoría Interna")),"00")&amp;IF(_xlfn.MAXIFS(Consolidado!$B$5:$B$1000,Consolidado!$E$5:$E$1000,$B30,Consolidado!$AA$5:$AA$1000,M$5,Consolidado!$C$5:$C$1000,"Auditoría Interna")&lt;&gt;_xlfn.MINIFS(Consolidado!$B$5:$B$1000,Consolidado!$E$5:$E$1000,$B30,Consolidado!$AA$5:$AA$1000,M$5,Consolidado!$C$5:$C$1000,"Auditoría Interna")," y "&amp;TEXT(DAY(_xlfn.MAXIFS(Consolidado!$B$5:$B$1000,Consolidado!$E$5:$E$1000,$B30,Consolidado!$AA$5:$AA$1000,M$5,Consolidado!$C$5:$C$1000,"Auditoría Interna")),"00")&amp;"/"&amp;TEXT(MONTH(_xlfn.MAXIFS(Consolidado!$B$5:$B$1000,Consolidado!$E$5:$E$1000,$B30,Consolidado!$AA$5:$AA$1000,M$5,Consolidado!$C$5:$C$1000,"Auditoría Interna")),"00"),""),""),IF(SUMIFS(Consolidado!$AD$5:$AD$1000,Consolidado!$E$5:$E$1000,$B30,Consolidado!$AA$5:$AA$1000,M$5,Consolidado!$C$5:$C$1000,"Auditoría Externa")&gt;0,"Externa "&amp;TEXT(DAY(_xlfn.MINIFS(Consolidado!$B$5:$B$1000,Consolidado!$E$5:$E$1000,$B30,Consolidado!$AA$5:$AA$1000,M$5,Consolidado!$C$5:$C$1000,"Auditoría Externa")),"00")&amp;"/"&amp;TEXT(MONTH(_xlfn.MINIFS(Consolidado!$B$5:$B$1000,Consolidado!$E$5:$E$1000,$B30,Consolidado!$AA$5:$AA$1000,M$5,Consolidado!$C$5:$C$1000,"Auditoría Externa")),"00")&amp;IF(_xlfn.MAXIFS(Consolidado!$B$5:$B$1000,Consolidado!$E$5:$E$1000,$B30,Consolidado!$AA$5:$AA$1000,M$5,Consolidado!$C$5:$C$1000,"Auditoría Externa")&lt;&gt;_xlfn.MINIFS(Consolidado!$B$5:$B$1000,Consolidado!$E$5:$E$1000,$B30,Consolidado!$AA$5:$AA$1000,M$5,Consolidado!$C$5:$C$1000,"Auditoría Externa")," y "&amp;TEXT(DAY(_xlfn.MAXIFS(Consolidado!$B$5:$B$1000,Consolidado!$E$5:$E$1000,$B30,Consolidado!$AA$5:$AA$1000,M$5,Consolidado!$C$5:$C$1000,"Auditoría Externa")),"00")&amp;"/"&amp;TEXT(MONTH(_xlfn.MAXIFS(Consolidado!$B$5:$B$1000,Consolidado!$E$5:$E$1000,$B30,Consolidado!$AA$5:$AA$1000,M$5,Consolidado!$C$5:$C$1000,"Auditoría Externa")),"00"),""),""),IF(SUMIFS(Consolidado!$AD$5:$AD$1000,Consolidado!$E$5:$E$1000,$B30,Consolidado!$AA$5:$AA$1000,M$5,Consolidado!$C$5:$C$1000,"SSF")&gt;0,"SSF "&amp;TEXT(DAY(_xlfn.MINIFS(Consolidado!$B$5:$B$1000,Consolidado!$E$5:$E$1000,$B30,Consolidado!$AA$5:$AA$1000,M$5,Consolidado!$C$5:$C$1000,"SSF")),"00")&amp;"/"&amp;TEXT(MONTH(_xlfn.MINIFS(Consolidado!$B$5:$B$1000,Consolidado!$E$5:$E$1000,$B30,Consolidado!$AA$5:$AA$1000,M$5,Consolidado!$C$5:$C$1000,"SSF")),"00")&amp;IF(_xlfn.MAXIFS(Consolidado!$B$5:$B$1000,Consolidado!$E$5:$E$1000,$B30,Consolidado!$AA$5:$AA$1000,M$5,Consolidado!$C$5:$C$1000,"SSF")&lt;&gt;_xlfn.MINIFS(Consolidado!$B$5:$B$1000,Consolidado!$E$5:$E$1000,$B30,Consolidado!$AA$5:$AA$1000,M$5,Consolidado!$C$5:$C$1000,"SSF")," y "&amp;TEXT(DAY(_xlfn.MAXIFS(Consolidado!$B$5:$B$1000,Consolidado!$E$5:$E$1000,$B30,Consolidado!$AA$5:$AA$1000,M$5,Consolidado!$C$5:$C$1000,"SSF")),"00")&amp;"/"&amp;TEXT(MONTH(_xlfn.MAXIFS(Consolidado!$B$5:$B$1000,Consolidado!$E$5:$E$1000,$B30,Consolidado!$AA$5:$AA$1000,M$5,Consolidado!$C$5:$C$1000,"SSF")),"00"),""),""),IF(SUMIFS(Consolidado!$AD$5:$AD$1000,Consolidado!$E$5:$E$1000,$B30,Consolidado!$AA$5:$AA$1000,M$5,Consolidado!$C$5:$C$1000,"Comité de Supervisión")&gt;0,"Comité Sup. "&amp;TEXT(DAY(_xlfn.MINIFS(Consolidado!$B$5:$B$1000,Consolidado!$E$5:$E$1000,$B30,Consolidado!$AA$5:$AA$1000,M$5,Consolidado!$C$5:$C$1000,"Comité de Supervisión")),"00")&amp;"/"&amp;TEXT(MONTH(_xlfn.MINIFS(Consolidado!$B$5:$B$1000,Consolidado!$E$5:$E$1000,$B30,Consolidado!$AA$5:$AA$1000,M$5,Consolidado!$C$5:$C$1000,"Comité de Supervisión")),"00")&amp;IF(_xlfn.MAXIFS(Consolidado!$B$5:$B$1000,Consolidado!$E$5:$E$1000,$B30,Consolidado!$AA$5:$AA$1000,M$5,Consolidado!$C$5:$C$1000,"Comité de Supervisión")&lt;&gt;_xlfn.MINIFS(Consolidado!$B$5:$B$1000,Consolidado!$E$5:$E$1000,$B30,Consolidado!$AA$5:$AA$1000,M$5,Consolidado!$C$5:$C$1000,"Comité de Supervisión")," y "&amp;TEXT(DAY(_xlfn.MAXIFS(Consolidado!$B$5:$B$1000,Consolidado!$E$5:$E$1000,$B30,Consolidado!$AA$5:$AA$1000,M$5,Consolidado!$C$5:$C$1000,"Comité de Supervisión")),"00")&amp;"/"&amp;TEXT(MONTH(_xlfn.MAXIFS(Consolidado!$B$5:$B$1000,Consolidado!$E$5:$E$1000,$B30,Consolidado!$AA$5:$AA$1000,M$5,Consolidado!$C$5:$C$1000,"Comité de Supervisión")),"00"),""),""),IF(SUMIFS(Consolidado!$AD$5:$AD$1000,Consolidado!$E$5:$E$1000,$B30,Consolidado!$AA$5:$AA$1000,M$5,Consolidado!$C$5:$C$1000,"Consejo de Administración")&gt;0,"Consejo "&amp;TEXT(DAY(_xlfn.MINIFS(Consolidado!$B$5:$B$1000,Consolidado!$E$5:$E$1000,$B30,Consolidado!$AA$5:$AA$1000,M$5,Consolidado!$C$5:$C$1000,"Consejo de Administración")),"00")&amp;"/"&amp;TEXT(MONTH(_xlfn.MINIFS(Consolidado!$B$5:$B$1000,Consolidado!$E$5:$E$1000,$B30,Consolidado!$AA$5:$AA$1000,M$5,Consolidado!$C$5:$C$1000,"Consejo de Administración")),"00")&amp;IF(_xlfn.MAXIFS(Consolidado!$B$5:$B$1000,Consolidado!$E$5:$E$1000,$B30,Consolidado!$AA$5:$AA$1000,M$5,Consolidado!$C$5:$C$1000,"Consejo de Administración")&lt;&gt;_xlfn.MINIFS(Consolidado!$B$5:$B$1000,Consolidado!$E$5:$E$1000,$B30,Consolidado!$AA$5:$AA$1000,M$5,Consolidado!$C$5:$C$1000,"Consejo de Administración")," y "&amp;TEXT(DAY(_xlfn.MAXIFS(Consolidado!$B$5:$B$1000,Consolidado!$E$5:$E$1000,$B30,Consolidado!$AA$5:$AA$1000,M$5,Consolidado!$C$5:$C$1000,"Consejo de Administración")),"00")&amp;"/"&amp;TEXT(MONTH(_xlfn.MAXIFS(Consolidado!$B$5:$B$1000,Consolidado!$E$5:$E$1000,$B30,Consolidado!$AA$5:$AA$1000,M$5,Consolidado!$C$5:$C$1000,"Consejo de Administración")),"00"),""),""),IF(SUMIFS(Consolidado!$AD$5:$AD$1000,Consolidado!$E$5:$E$1000,$B30,Consolidado!$AA$5:$AA$1000,M$5,Consolidado!$C$5:$C$1000,"Otros")&gt;0,"Otros "&amp;TEXT(DAY(_xlfn.MINIFS(Consolidado!$B$5:$B$1000,Consolidado!$E$5:$E$1000,$B30,Consolidado!$AA$5:$AA$1000,M$5,Consolidado!$C$5:$C$1000,"Otros")),"00")&amp;"/"&amp;TEXT(MONTH(_xlfn.MINIFS(Consolidado!$B$5:$B$1000,Consolidado!$E$5:$E$1000,$B30,Consolidado!$AA$5:$AA$1000,M$5,Consolidado!$C$5:$C$1000,"Otros")),"00")&amp;IF(_xlfn.MAXIFS(Consolidado!$B$5:$B$1000,Consolidado!$E$5:$E$1000,$B30,Consolidado!$AA$5:$AA$1000,M$5,Consolidado!$C$5:$C$1000,"Otros")&lt;&gt;_xlfn.MINIFS(Consolidado!$B$5:$B$1000,Consolidado!$E$5:$E$1000,$B30,Consolidado!$AA$5:$AA$1000,M$5,Consolidado!$C$5:$C$1000,"Otros")," y "&amp;TEXT(DAY(_xlfn.MAXIFS(Consolidado!$B$5:$B$1000,Consolidado!$E$5:$E$1000,$B30,Consolidado!$AA$5:$AA$1000,M$5,Consolidado!$C$5:$C$1000,"Otros")),"00")&amp;"/"&amp;TEXT(MONTH(_xlfn.MAXIFS(Consolidado!$B$5:$B$1000,Consolidado!$E$5:$E$1000,$B30,Consolidado!$AA$5:$AA$1000,M$5,Consolidado!$C$5:$C$1000,"Otros")),"00"),""),""))</f>
        <v/>
      </c>
      <c r="N30" s="37" t="str">
        <f aca="false">_xlfn.TEXTJOIN(" +"&amp;CHAR(10),TRUE(),IF(SUMIFS(Consolidado!$AD$5:$AD$1000,Consolidado!$E$5:$E$1000,$B30,Consolidado!$AA$5:$AA$1000,N$5,Consolidado!$C$5:$C$1000,"Auditoría Interna")&gt;0,"Interna "&amp;TEXT(DAY(_xlfn.MINIFS(Consolidado!$B$5:$B$1000,Consolidado!$E$5:$E$1000,$B30,Consolidado!$AA$5:$AA$1000,N$5,Consolidado!$C$5:$C$1000,"Auditoría Interna")),"00")&amp;"/"&amp;TEXT(MONTH(_xlfn.MINIFS(Consolidado!$B$5:$B$1000,Consolidado!$E$5:$E$1000,$B30,Consolidado!$AA$5:$AA$1000,N$5,Consolidado!$C$5:$C$1000,"Auditoría Interna")),"00")&amp;IF(_xlfn.MAXIFS(Consolidado!$B$5:$B$1000,Consolidado!$E$5:$E$1000,$B30,Consolidado!$AA$5:$AA$1000,N$5,Consolidado!$C$5:$C$1000,"Auditoría Interna")&lt;&gt;_xlfn.MINIFS(Consolidado!$B$5:$B$1000,Consolidado!$E$5:$E$1000,$B30,Consolidado!$AA$5:$AA$1000,N$5,Consolidado!$C$5:$C$1000,"Auditoría Interna")," y "&amp;TEXT(DAY(_xlfn.MAXIFS(Consolidado!$B$5:$B$1000,Consolidado!$E$5:$E$1000,$B30,Consolidado!$AA$5:$AA$1000,N$5,Consolidado!$C$5:$C$1000,"Auditoría Interna")),"00")&amp;"/"&amp;TEXT(MONTH(_xlfn.MAXIFS(Consolidado!$B$5:$B$1000,Consolidado!$E$5:$E$1000,$B30,Consolidado!$AA$5:$AA$1000,N$5,Consolidado!$C$5:$C$1000,"Auditoría Interna")),"00"),""),""),IF(SUMIFS(Consolidado!$AD$5:$AD$1000,Consolidado!$E$5:$E$1000,$B30,Consolidado!$AA$5:$AA$1000,N$5,Consolidado!$C$5:$C$1000,"Auditoría Externa")&gt;0,"Externa "&amp;TEXT(DAY(_xlfn.MINIFS(Consolidado!$B$5:$B$1000,Consolidado!$E$5:$E$1000,$B30,Consolidado!$AA$5:$AA$1000,N$5,Consolidado!$C$5:$C$1000,"Auditoría Externa")),"00")&amp;"/"&amp;TEXT(MONTH(_xlfn.MINIFS(Consolidado!$B$5:$B$1000,Consolidado!$E$5:$E$1000,$B30,Consolidado!$AA$5:$AA$1000,N$5,Consolidado!$C$5:$C$1000,"Auditoría Externa")),"00")&amp;IF(_xlfn.MAXIFS(Consolidado!$B$5:$B$1000,Consolidado!$E$5:$E$1000,$B30,Consolidado!$AA$5:$AA$1000,N$5,Consolidado!$C$5:$C$1000,"Auditoría Externa")&lt;&gt;_xlfn.MINIFS(Consolidado!$B$5:$B$1000,Consolidado!$E$5:$E$1000,$B30,Consolidado!$AA$5:$AA$1000,N$5,Consolidado!$C$5:$C$1000,"Auditoría Externa")," y "&amp;TEXT(DAY(_xlfn.MAXIFS(Consolidado!$B$5:$B$1000,Consolidado!$E$5:$E$1000,$B30,Consolidado!$AA$5:$AA$1000,N$5,Consolidado!$C$5:$C$1000,"Auditoría Externa")),"00")&amp;"/"&amp;TEXT(MONTH(_xlfn.MAXIFS(Consolidado!$B$5:$B$1000,Consolidado!$E$5:$E$1000,$B30,Consolidado!$AA$5:$AA$1000,N$5,Consolidado!$C$5:$C$1000,"Auditoría Externa")),"00"),""),""),IF(SUMIFS(Consolidado!$AD$5:$AD$1000,Consolidado!$E$5:$E$1000,$B30,Consolidado!$AA$5:$AA$1000,N$5,Consolidado!$C$5:$C$1000,"SSF")&gt;0,"SSF "&amp;TEXT(DAY(_xlfn.MINIFS(Consolidado!$B$5:$B$1000,Consolidado!$E$5:$E$1000,$B30,Consolidado!$AA$5:$AA$1000,N$5,Consolidado!$C$5:$C$1000,"SSF")),"00")&amp;"/"&amp;TEXT(MONTH(_xlfn.MINIFS(Consolidado!$B$5:$B$1000,Consolidado!$E$5:$E$1000,$B30,Consolidado!$AA$5:$AA$1000,N$5,Consolidado!$C$5:$C$1000,"SSF")),"00")&amp;IF(_xlfn.MAXIFS(Consolidado!$B$5:$B$1000,Consolidado!$E$5:$E$1000,$B30,Consolidado!$AA$5:$AA$1000,N$5,Consolidado!$C$5:$C$1000,"SSF")&lt;&gt;_xlfn.MINIFS(Consolidado!$B$5:$B$1000,Consolidado!$E$5:$E$1000,$B30,Consolidado!$AA$5:$AA$1000,N$5,Consolidado!$C$5:$C$1000,"SSF")," y "&amp;TEXT(DAY(_xlfn.MAXIFS(Consolidado!$B$5:$B$1000,Consolidado!$E$5:$E$1000,$B30,Consolidado!$AA$5:$AA$1000,N$5,Consolidado!$C$5:$C$1000,"SSF")),"00")&amp;"/"&amp;TEXT(MONTH(_xlfn.MAXIFS(Consolidado!$B$5:$B$1000,Consolidado!$E$5:$E$1000,$B30,Consolidado!$AA$5:$AA$1000,N$5,Consolidado!$C$5:$C$1000,"SSF")),"00"),""),""),IF(SUMIFS(Consolidado!$AD$5:$AD$1000,Consolidado!$E$5:$E$1000,$B30,Consolidado!$AA$5:$AA$1000,N$5,Consolidado!$C$5:$C$1000,"Comité de Supervisión")&gt;0,"Comité Sup. "&amp;TEXT(DAY(_xlfn.MINIFS(Consolidado!$B$5:$B$1000,Consolidado!$E$5:$E$1000,$B30,Consolidado!$AA$5:$AA$1000,N$5,Consolidado!$C$5:$C$1000,"Comité de Supervisión")),"00")&amp;"/"&amp;TEXT(MONTH(_xlfn.MINIFS(Consolidado!$B$5:$B$1000,Consolidado!$E$5:$E$1000,$B30,Consolidado!$AA$5:$AA$1000,N$5,Consolidado!$C$5:$C$1000,"Comité de Supervisión")),"00")&amp;IF(_xlfn.MAXIFS(Consolidado!$B$5:$B$1000,Consolidado!$E$5:$E$1000,$B30,Consolidado!$AA$5:$AA$1000,N$5,Consolidado!$C$5:$C$1000,"Comité de Supervisión")&lt;&gt;_xlfn.MINIFS(Consolidado!$B$5:$B$1000,Consolidado!$E$5:$E$1000,$B30,Consolidado!$AA$5:$AA$1000,N$5,Consolidado!$C$5:$C$1000,"Comité de Supervisión")," y "&amp;TEXT(DAY(_xlfn.MAXIFS(Consolidado!$B$5:$B$1000,Consolidado!$E$5:$E$1000,$B30,Consolidado!$AA$5:$AA$1000,N$5,Consolidado!$C$5:$C$1000,"Comité de Supervisión")),"00")&amp;"/"&amp;TEXT(MONTH(_xlfn.MAXIFS(Consolidado!$B$5:$B$1000,Consolidado!$E$5:$E$1000,$B30,Consolidado!$AA$5:$AA$1000,N$5,Consolidado!$C$5:$C$1000,"Comité de Supervisión")),"00"),""),""),IF(SUMIFS(Consolidado!$AD$5:$AD$1000,Consolidado!$E$5:$E$1000,$B30,Consolidado!$AA$5:$AA$1000,N$5,Consolidado!$C$5:$C$1000,"Consejo de Administración")&gt;0,"Consejo "&amp;TEXT(DAY(_xlfn.MINIFS(Consolidado!$B$5:$B$1000,Consolidado!$E$5:$E$1000,$B30,Consolidado!$AA$5:$AA$1000,N$5,Consolidado!$C$5:$C$1000,"Consejo de Administración")),"00")&amp;"/"&amp;TEXT(MONTH(_xlfn.MINIFS(Consolidado!$B$5:$B$1000,Consolidado!$E$5:$E$1000,$B30,Consolidado!$AA$5:$AA$1000,N$5,Consolidado!$C$5:$C$1000,"Consejo de Administración")),"00")&amp;IF(_xlfn.MAXIFS(Consolidado!$B$5:$B$1000,Consolidado!$E$5:$E$1000,$B30,Consolidado!$AA$5:$AA$1000,N$5,Consolidado!$C$5:$C$1000,"Consejo de Administración")&lt;&gt;_xlfn.MINIFS(Consolidado!$B$5:$B$1000,Consolidado!$E$5:$E$1000,$B30,Consolidado!$AA$5:$AA$1000,N$5,Consolidado!$C$5:$C$1000,"Consejo de Administración")," y "&amp;TEXT(DAY(_xlfn.MAXIFS(Consolidado!$B$5:$B$1000,Consolidado!$E$5:$E$1000,$B30,Consolidado!$AA$5:$AA$1000,N$5,Consolidado!$C$5:$C$1000,"Consejo de Administración")),"00")&amp;"/"&amp;TEXT(MONTH(_xlfn.MAXIFS(Consolidado!$B$5:$B$1000,Consolidado!$E$5:$E$1000,$B30,Consolidado!$AA$5:$AA$1000,N$5,Consolidado!$C$5:$C$1000,"Consejo de Administración")),"00"),""),""),IF(SUMIFS(Consolidado!$AD$5:$AD$1000,Consolidado!$E$5:$E$1000,$B30,Consolidado!$AA$5:$AA$1000,N$5,Consolidado!$C$5:$C$1000,"Otros")&gt;0,"Otros "&amp;TEXT(DAY(_xlfn.MINIFS(Consolidado!$B$5:$B$1000,Consolidado!$E$5:$E$1000,$B30,Consolidado!$AA$5:$AA$1000,N$5,Consolidado!$C$5:$C$1000,"Otros")),"00")&amp;"/"&amp;TEXT(MONTH(_xlfn.MINIFS(Consolidado!$B$5:$B$1000,Consolidado!$E$5:$E$1000,$B30,Consolidado!$AA$5:$AA$1000,N$5,Consolidado!$C$5:$C$1000,"Otros")),"00")&amp;IF(_xlfn.MAXIFS(Consolidado!$B$5:$B$1000,Consolidado!$E$5:$E$1000,$B30,Consolidado!$AA$5:$AA$1000,N$5,Consolidado!$C$5:$C$1000,"Otros")&lt;&gt;_xlfn.MINIFS(Consolidado!$B$5:$B$1000,Consolidado!$E$5:$E$1000,$B30,Consolidado!$AA$5:$AA$1000,N$5,Consolidado!$C$5:$C$1000,"Otros")," y "&amp;TEXT(DAY(_xlfn.MAXIFS(Consolidado!$B$5:$B$1000,Consolidado!$E$5:$E$1000,$B30,Consolidado!$AA$5:$AA$1000,N$5,Consolidado!$C$5:$C$1000,"Otros")),"00")&amp;"/"&amp;TEXT(MONTH(_xlfn.MAXIFS(Consolidado!$B$5:$B$1000,Consolidado!$E$5:$E$1000,$B30,Consolidado!$AA$5:$AA$1000,N$5,Consolidado!$C$5:$C$1000,"Otros")),"00"),""),""))</f>
        <v/>
      </c>
      <c r="O30" s="37" t="str">
        <f aca="false">_xlfn.TEXTJOIN(" +"&amp;CHAR(10),TRUE(),IF(SUMIFS(Consolidado!$AD$5:$AD$1000,Consolidado!$E$5:$E$1000,$B30,Consolidado!$AA$5:$AA$1000,O$5,Consolidado!$C$5:$C$1000,"Auditoría Interna")&gt;0,"Interna "&amp;TEXT(DAY(_xlfn.MINIFS(Consolidado!$B$5:$B$1000,Consolidado!$E$5:$E$1000,$B30,Consolidado!$AA$5:$AA$1000,O$5,Consolidado!$C$5:$C$1000,"Auditoría Interna")),"00")&amp;"/"&amp;TEXT(MONTH(_xlfn.MINIFS(Consolidado!$B$5:$B$1000,Consolidado!$E$5:$E$1000,$B30,Consolidado!$AA$5:$AA$1000,O$5,Consolidado!$C$5:$C$1000,"Auditoría Interna")),"00")&amp;IF(_xlfn.MAXIFS(Consolidado!$B$5:$B$1000,Consolidado!$E$5:$E$1000,$B30,Consolidado!$AA$5:$AA$1000,O$5,Consolidado!$C$5:$C$1000,"Auditoría Interna")&lt;&gt;_xlfn.MINIFS(Consolidado!$B$5:$B$1000,Consolidado!$E$5:$E$1000,$B30,Consolidado!$AA$5:$AA$1000,O$5,Consolidado!$C$5:$C$1000,"Auditoría Interna")," y "&amp;TEXT(DAY(_xlfn.MAXIFS(Consolidado!$B$5:$B$1000,Consolidado!$E$5:$E$1000,$B30,Consolidado!$AA$5:$AA$1000,O$5,Consolidado!$C$5:$C$1000,"Auditoría Interna")),"00")&amp;"/"&amp;TEXT(MONTH(_xlfn.MAXIFS(Consolidado!$B$5:$B$1000,Consolidado!$E$5:$E$1000,$B30,Consolidado!$AA$5:$AA$1000,O$5,Consolidado!$C$5:$C$1000,"Auditoría Interna")),"00"),""),""),IF(SUMIFS(Consolidado!$AD$5:$AD$1000,Consolidado!$E$5:$E$1000,$B30,Consolidado!$AA$5:$AA$1000,O$5,Consolidado!$C$5:$C$1000,"Auditoría Externa")&gt;0,"Externa "&amp;TEXT(DAY(_xlfn.MINIFS(Consolidado!$B$5:$B$1000,Consolidado!$E$5:$E$1000,$B30,Consolidado!$AA$5:$AA$1000,O$5,Consolidado!$C$5:$C$1000,"Auditoría Externa")),"00")&amp;"/"&amp;TEXT(MONTH(_xlfn.MINIFS(Consolidado!$B$5:$B$1000,Consolidado!$E$5:$E$1000,$B30,Consolidado!$AA$5:$AA$1000,O$5,Consolidado!$C$5:$C$1000,"Auditoría Externa")),"00")&amp;IF(_xlfn.MAXIFS(Consolidado!$B$5:$B$1000,Consolidado!$E$5:$E$1000,$B30,Consolidado!$AA$5:$AA$1000,O$5,Consolidado!$C$5:$C$1000,"Auditoría Externa")&lt;&gt;_xlfn.MINIFS(Consolidado!$B$5:$B$1000,Consolidado!$E$5:$E$1000,$B30,Consolidado!$AA$5:$AA$1000,O$5,Consolidado!$C$5:$C$1000,"Auditoría Externa")," y "&amp;TEXT(DAY(_xlfn.MAXIFS(Consolidado!$B$5:$B$1000,Consolidado!$E$5:$E$1000,$B30,Consolidado!$AA$5:$AA$1000,O$5,Consolidado!$C$5:$C$1000,"Auditoría Externa")),"00")&amp;"/"&amp;TEXT(MONTH(_xlfn.MAXIFS(Consolidado!$B$5:$B$1000,Consolidado!$E$5:$E$1000,$B30,Consolidado!$AA$5:$AA$1000,O$5,Consolidado!$C$5:$C$1000,"Auditoría Externa")),"00"),""),""),IF(SUMIFS(Consolidado!$AD$5:$AD$1000,Consolidado!$E$5:$E$1000,$B30,Consolidado!$AA$5:$AA$1000,O$5,Consolidado!$C$5:$C$1000,"SSF")&gt;0,"SSF "&amp;TEXT(DAY(_xlfn.MINIFS(Consolidado!$B$5:$B$1000,Consolidado!$E$5:$E$1000,$B30,Consolidado!$AA$5:$AA$1000,O$5,Consolidado!$C$5:$C$1000,"SSF")),"00")&amp;"/"&amp;TEXT(MONTH(_xlfn.MINIFS(Consolidado!$B$5:$B$1000,Consolidado!$E$5:$E$1000,$B30,Consolidado!$AA$5:$AA$1000,O$5,Consolidado!$C$5:$C$1000,"SSF")),"00")&amp;IF(_xlfn.MAXIFS(Consolidado!$B$5:$B$1000,Consolidado!$E$5:$E$1000,$B30,Consolidado!$AA$5:$AA$1000,O$5,Consolidado!$C$5:$C$1000,"SSF")&lt;&gt;_xlfn.MINIFS(Consolidado!$B$5:$B$1000,Consolidado!$E$5:$E$1000,$B30,Consolidado!$AA$5:$AA$1000,O$5,Consolidado!$C$5:$C$1000,"SSF")," y "&amp;TEXT(DAY(_xlfn.MAXIFS(Consolidado!$B$5:$B$1000,Consolidado!$E$5:$E$1000,$B30,Consolidado!$AA$5:$AA$1000,O$5,Consolidado!$C$5:$C$1000,"SSF")),"00")&amp;"/"&amp;TEXT(MONTH(_xlfn.MAXIFS(Consolidado!$B$5:$B$1000,Consolidado!$E$5:$E$1000,$B30,Consolidado!$AA$5:$AA$1000,O$5,Consolidado!$C$5:$C$1000,"SSF")),"00"),""),""),IF(SUMIFS(Consolidado!$AD$5:$AD$1000,Consolidado!$E$5:$E$1000,$B30,Consolidado!$AA$5:$AA$1000,O$5,Consolidado!$C$5:$C$1000,"Comité de Supervisión")&gt;0,"Comité Sup. "&amp;TEXT(DAY(_xlfn.MINIFS(Consolidado!$B$5:$B$1000,Consolidado!$E$5:$E$1000,$B30,Consolidado!$AA$5:$AA$1000,O$5,Consolidado!$C$5:$C$1000,"Comité de Supervisión")),"00")&amp;"/"&amp;TEXT(MONTH(_xlfn.MINIFS(Consolidado!$B$5:$B$1000,Consolidado!$E$5:$E$1000,$B30,Consolidado!$AA$5:$AA$1000,O$5,Consolidado!$C$5:$C$1000,"Comité de Supervisión")),"00")&amp;IF(_xlfn.MAXIFS(Consolidado!$B$5:$B$1000,Consolidado!$E$5:$E$1000,$B30,Consolidado!$AA$5:$AA$1000,O$5,Consolidado!$C$5:$C$1000,"Comité de Supervisión")&lt;&gt;_xlfn.MINIFS(Consolidado!$B$5:$B$1000,Consolidado!$E$5:$E$1000,$B30,Consolidado!$AA$5:$AA$1000,O$5,Consolidado!$C$5:$C$1000,"Comité de Supervisión")," y "&amp;TEXT(DAY(_xlfn.MAXIFS(Consolidado!$B$5:$B$1000,Consolidado!$E$5:$E$1000,$B30,Consolidado!$AA$5:$AA$1000,O$5,Consolidado!$C$5:$C$1000,"Comité de Supervisión")),"00")&amp;"/"&amp;TEXT(MONTH(_xlfn.MAXIFS(Consolidado!$B$5:$B$1000,Consolidado!$E$5:$E$1000,$B30,Consolidado!$AA$5:$AA$1000,O$5,Consolidado!$C$5:$C$1000,"Comité de Supervisión")),"00"),""),""),IF(SUMIFS(Consolidado!$AD$5:$AD$1000,Consolidado!$E$5:$E$1000,$B30,Consolidado!$AA$5:$AA$1000,O$5,Consolidado!$C$5:$C$1000,"Consejo de Administración")&gt;0,"Consejo "&amp;TEXT(DAY(_xlfn.MINIFS(Consolidado!$B$5:$B$1000,Consolidado!$E$5:$E$1000,$B30,Consolidado!$AA$5:$AA$1000,O$5,Consolidado!$C$5:$C$1000,"Consejo de Administración")),"00")&amp;"/"&amp;TEXT(MONTH(_xlfn.MINIFS(Consolidado!$B$5:$B$1000,Consolidado!$E$5:$E$1000,$B30,Consolidado!$AA$5:$AA$1000,O$5,Consolidado!$C$5:$C$1000,"Consejo de Administración")),"00")&amp;IF(_xlfn.MAXIFS(Consolidado!$B$5:$B$1000,Consolidado!$E$5:$E$1000,$B30,Consolidado!$AA$5:$AA$1000,O$5,Consolidado!$C$5:$C$1000,"Consejo de Administración")&lt;&gt;_xlfn.MINIFS(Consolidado!$B$5:$B$1000,Consolidado!$E$5:$E$1000,$B30,Consolidado!$AA$5:$AA$1000,O$5,Consolidado!$C$5:$C$1000,"Consejo de Administración")," y "&amp;TEXT(DAY(_xlfn.MAXIFS(Consolidado!$B$5:$B$1000,Consolidado!$E$5:$E$1000,$B30,Consolidado!$AA$5:$AA$1000,O$5,Consolidado!$C$5:$C$1000,"Consejo de Administración")),"00")&amp;"/"&amp;TEXT(MONTH(_xlfn.MAXIFS(Consolidado!$B$5:$B$1000,Consolidado!$E$5:$E$1000,$B30,Consolidado!$AA$5:$AA$1000,O$5,Consolidado!$C$5:$C$1000,"Consejo de Administración")),"00"),""),""),IF(SUMIFS(Consolidado!$AD$5:$AD$1000,Consolidado!$E$5:$E$1000,$B30,Consolidado!$AA$5:$AA$1000,O$5,Consolidado!$C$5:$C$1000,"Otros")&gt;0,"Otros "&amp;TEXT(DAY(_xlfn.MINIFS(Consolidado!$B$5:$B$1000,Consolidado!$E$5:$E$1000,$B30,Consolidado!$AA$5:$AA$1000,O$5,Consolidado!$C$5:$C$1000,"Otros")),"00")&amp;"/"&amp;TEXT(MONTH(_xlfn.MINIFS(Consolidado!$B$5:$B$1000,Consolidado!$E$5:$E$1000,$B30,Consolidado!$AA$5:$AA$1000,O$5,Consolidado!$C$5:$C$1000,"Otros")),"00")&amp;IF(_xlfn.MAXIFS(Consolidado!$B$5:$B$1000,Consolidado!$E$5:$E$1000,$B30,Consolidado!$AA$5:$AA$1000,O$5,Consolidado!$C$5:$C$1000,"Otros")&lt;&gt;_xlfn.MINIFS(Consolidado!$B$5:$B$1000,Consolidado!$E$5:$E$1000,$B30,Consolidado!$AA$5:$AA$1000,O$5,Consolidado!$C$5:$C$1000,"Otros")," y "&amp;TEXT(DAY(_xlfn.MAXIFS(Consolidado!$B$5:$B$1000,Consolidado!$E$5:$E$1000,$B30,Consolidado!$AA$5:$AA$1000,O$5,Consolidado!$C$5:$C$1000,"Otros")),"00")&amp;"/"&amp;TEXT(MONTH(_xlfn.MAXIFS(Consolidado!$B$5:$B$1000,Consolidado!$E$5:$E$1000,$B30,Consolidado!$AA$5:$AA$1000,O$5,Consolidado!$C$5:$C$1000,"Otros")),"00"),""),""))</f>
        <v>SSF 07/09</v>
      </c>
      <c r="P30" s="37" t="str">
        <f aca="false">_xlfn.TEXTJOIN(" +"&amp;CHAR(10),TRUE(),IF(SUMIFS(Consolidado!$AD$5:$AD$1000,Consolidado!$E$5:$E$1000,$B30,Consolidado!$AA$5:$AA$1000,P$5,Consolidado!$C$5:$C$1000,"Auditoría Interna")&gt;0,"Interna "&amp;TEXT(DAY(_xlfn.MINIFS(Consolidado!$B$5:$B$1000,Consolidado!$E$5:$E$1000,$B30,Consolidado!$AA$5:$AA$1000,P$5,Consolidado!$C$5:$C$1000,"Auditoría Interna")),"00")&amp;"/"&amp;TEXT(MONTH(_xlfn.MINIFS(Consolidado!$B$5:$B$1000,Consolidado!$E$5:$E$1000,$B30,Consolidado!$AA$5:$AA$1000,P$5,Consolidado!$C$5:$C$1000,"Auditoría Interna")),"00")&amp;IF(_xlfn.MAXIFS(Consolidado!$B$5:$B$1000,Consolidado!$E$5:$E$1000,$B30,Consolidado!$AA$5:$AA$1000,P$5,Consolidado!$C$5:$C$1000,"Auditoría Interna")&lt;&gt;_xlfn.MINIFS(Consolidado!$B$5:$B$1000,Consolidado!$E$5:$E$1000,$B30,Consolidado!$AA$5:$AA$1000,P$5,Consolidado!$C$5:$C$1000,"Auditoría Interna")," y "&amp;TEXT(DAY(_xlfn.MAXIFS(Consolidado!$B$5:$B$1000,Consolidado!$E$5:$E$1000,$B30,Consolidado!$AA$5:$AA$1000,P$5,Consolidado!$C$5:$C$1000,"Auditoría Interna")),"00")&amp;"/"&amp;TEXT(MONTH(_xlfn.MAXIFS(Consolidado!$B$5:$B$1000,Consolidado!$E$5:$E$1000,$B30,Consolidado!$AA$5:$AA$1000,P$5,Consolidado!$C$5:$C$1000,"Auditoría Interna")),"00"),""),""),IF(SUMIFS(Consolidado!$AD$5:$AD$1000,Consolidado!$E$5:$E$1000,$B30,Consolidado!$AA$5:$AA$1000,P$5,Consolidado!$C$5:$C$1000,"Auditoría Externa")&gt;0,"Externa "&amp;TEXT(DAY(_xlfn.MINIFS(Consolidado!$B$5:$B$1000,Consolidado!$E$5:$E$1000,$B30,Consolidado!$AA$5:$AA$1000,P$5,Consolidado!$C$5:$C$1000,"Auditoría Externa")),"00")&amp;"/"&amp;TEXT(MONTH(_xlfn.MINIFS(Consolidado!$B$5:$B$1000,Consolidado!$E$5:$E$1000,$B30,Consolidado!$AA$5:$AA$1000,P$5,Consolidado!$C$5:$C$1000,"Auditoría Externa")),"00")&amp;IF(_xlfn.MAXIFS(Consolidado!$B$5:$B$1000,Consolidado!$E$5:$E$1000,$B30,Consolidado!$AA$5:$AA$1000,P$5,Consolidado!$C$5:$C$1000,"Auditoría Externa")&lt;&gt;_xlfn.MINIFS(Consolidado!$B$5:$B$1000,Consolidado!$E$5:$E$1000,$B30,Consolidado!$AA$5:$AA$1000,P$5,Consolidado!$C$5:$C$1000,"Auditoría Externa")," y "&amp;TEXT(DAY(_xlfn.MAXIFS(Consolidado!$B$5:$B$1000,Consolidado!$E$5:$E$1000,$B30,Consolidado!$AA$5:$AA$1000,P$5,Consolidado!$C$5:$C$1000,"Auditoría Externa")),"00")&amp;"/"&amp;TEXT(MONTH(_xlfn.MAXIFS(Consolidado!$B$5:$B$1000,Consolidado!$E$5:$E$1000,$B30,Consolidado!$AA$5:$AA$1000,P$5,Consolidado!$C$5:$C$1000,"Auditoría Externa")),"00"),""),""),IF(SUMIFS(Consolidado!$AD$5:$AD$1000,Consolidado!$E$5:$E$1000,$B30,Consolidado!$AA$5:$AA$1000,P$5,Consolidado!$C$5:$C$1000,"SSF")&gt;0,"SSF "&amp;TEXT(DAY(_xlfn.MINIFS(Consolidado!$B$5:$B$1000,Consolidado!$E$5:$E$1000,$B30,Consolidado!$AA$5:$AA$1000,P$5,Consolidado!$C$5:$C$1000,"SSF")),"00")&amp;"/"&amp;TEXT(MONTH(_xlfn.MINIFS(Consolidado!$B$5:$B$1000,Consolidado!$E$5:$E$1000,$B30,Consolidado!$AA$5:$AA$1000,P$5,Consolidado!$C$5:$C$1000,"SSF")),"00")&amp;IF(_xlfn.MAXIFS(Consolidado!$B$5:$B$1000,Consolidado!$E$5:$E$1000,$B30,Consolidado!$AA$5:$AA$1000,P$5,Consolidado!$C$5:$C$1000,"SSF")&lt;&gt;_xlfn.MINIFS(Consolidado!$B$5:$B$1000,Consolidado!$E$5:$E$1000,$B30,Consolidado!$AA$5:$AA$1000,P$5,Consolidado!$C$5:$C$1000,"SSF")," y "&amp;TEXT(DAY(_xlfn.MAXIFS(Consolidado!$B$5:$B$1000,Consolidado!$E$5:$E$1000,$B30,Consolidado!$AA$5:$AA$1000,P$5,Consolidado!$C$5:$C$1000,"SSF")),"00")&amp;"/"&amp;TEXT(MONTH(_xlfn.MAXIFS(Consolidado!$B$5:$B$1000,Consolidado!$E$5:$E$1000,$B30,Consolidado!$AA$5:$AA$1000,P$5,Consolidado!$C$5:$C$1000,"SSF")),"00"),""),""),IF(SUMIFS(Consolidado!$AD$5:$AD$1000,Consolidado!$E$5:$E$1000,$B30,Consolidado!$AA$5:$AA$1000,P$5,Consolidado!$C$5:$C$1000,"Comité de Supervisión")&gt;0,"Comité Sup. "&amp;TEXT(DAY(_xlfn.MINIFS(Consolidado!$B$5:$B$1000,Consolidado!$E$5:$E$1000,$B30,Consolidado!$AA$5:$AA$1000,P$5,Consolidado!$C$5:$C$1000,"Comité de Supervisión")),"00")&amp;"/"&amp;TEXT(MONTH(_xlfn.MINIFS(Consolidado!$B$5:$B$1000,Consolidado!$E$5:$E$1000,$B30,Consolidado!$AA$5:$AA$1000,P$5,Consolidado!$C$5:$C$1000,"Comité de Supervisión")),"00")&amp;IF(_xlfn.MAXIFS(Consolidado!$B$5:$B$1000,Consolidado!$E$5:$E$1000,$B30,Consolidado!$AA$5:$AA$1000,P$5,Consolidado!$C$5:$C$1000,"Comité de Supervisión")&lt;&gt;_xlfn.MINIFS(Consolidado!$B$5:$B$1000,Consolidado!$E$5:$E$1000,$B30,Consolidado!$AA$5:$AA$1000,P$5,Consolidado!$C$5:$C$1000,"Comité de Supervisión")," y "&amp;TEXT(DAY(_xlfn.MAXIFS(Consolidado!$B$5:$B$1000,Consolidado!$E$5:$E$1000,$B30,Consolidado!$AA$5:$AA$1000,P$5,Consolidado!$C$5:$C$1000,"Comité de Supervisión")),"00")&amp;"/"&amp;TEXT(MONTH(_xlfn.MAXIFS(Consolidado!$B$5:$B$1000,Consolidado!$E$5:$E$1000,$B30,Consolidado!$AA$5:$AA$1000,P$5,Consolidado!$C$5:$C$1000,"Comité de Supervisión")),"00"),""),""),IF(SUMIFS(Consolidado!$AD$5:$AD$1000,Consolidado!$E$5:$E$1000,$B30,Consolidado!$AA$5:$AA$1000,P$5,Consolidado!$C$5:$C$1000,"Consejo de Administración")&gt;0,"Consejo "&amp;TEXT(DAY(_xlfn.MINIFS(Consolidado!$B$5:$B$1000,Consolidado!$E$5:$E$1000,$B30,Consolidado!$AA$5:$AA$1000,P$5,Consolidado!$C$5:$C$1000,"Consejo de Administración")),"00")&amp;"/"&amp;TEXT(MONTH(_xlfn.MINIFS(Consolidado!$B$5:$B$1000,Consolidado!$E$5:$E$1000,$B30,Consolidado!$AA$5:$AA$1000,P$5,Consolidado!$C$5:$C$1000,"Consejo de Administración")),"00")&amp;IF(_xlfn.MAXIFS(Consolidado!$B$5:$B$1000,Consolidado!$E$5:$E$1000,$B30,Consolidado!$AA$5:$AA$1000,P$5,Consolidado!$C$5:$C$1000,"Consejo de Administración")&lt;&gt;_xlfn.MINIFS(Consolidado!$B$5:$B$1000,Consolidado!$E$5:$E$1000,$B30,Consolidado!$AA$5:$AA$1000,P$5,Consolidado!$C$5:$C$1000,"Consejo de Administración")," y "&amp;TEXT(DAY(_xlfn.MAXIFS(Consolidado!$B$5:$B$1000,Consolidado!$E$5:$E$1000,$B30,Consolidado!$AA$5:$AA$1000,P$5,Consolidado!$C$5:$C$1000,"Consejo de Administración")),"00")&amp;"/"&amp;TEXT(MONTH(_xlfn.MAXIFS(Consolidado!$B$5:$B$1000,Consolidado!$E$5:$E$1000,$B30,Consolidado!$AA$5:$AA$1000,P$5,Consolidado!$C$5:$C$1000,"Consejo de Administración")),"00"),""),""),IF(SUMIFS(Consolidado!$AD$5:$AD$1000,Consolidado!$E$5:$E$1000,$B30,Consolidado!$AA$5:$AA$1000,P$5,Consolidado!$C$5:$C$1000,"Otros")&gt;0,"Otros "&amp;TEXT(DAY(_xlfn.MINIFS(Consolidado!$B$5:$B$1000,Consolidado!$E$5:$E$1000,$B30,Consolidado!$AA$5:$AA$1000,P$5,Consolidado!$C$5:$C$1000,"Otros")),"00")&amp;"/"&amp;TEXT(MONTH(_xlfn.MINIFS(Consolidado!$B$5:$B$1000,Consolidado!$E$5:$E$1000,$B30,Consolidado!$AA$5:$AA$1000,P$5,Consolidado!$C$5:$C$1000,"Otros")),"00")&amp;IF(_xlfn.MAXIFS(Consolidado!$B$5:$B$1000,Consolidado!$E$5:$E$1000,$B30,Consolidado!$AA$5:$AA$1000,P$5,Consolidado!$C$5:$C$1000,"Otros")&lt;&gt;_xlfn.MINIFS(Consolidado!$B$5:$B$1000,Consolidado!$E$5:$E$1000,$B30,Consolidado!$AA$5:$AA$1000,P$5,Consolidado!$C$5:$C$1000,"Otros")," y "&amp;TEXT(DAY(_xlfn.MAXIFS(Consolidado!$B$5:$B$1000,Consolidado!$E$5:$E$1000,$B30,Consolidado!$AA$5:$AA$1000,P$5,Consolidado!$C$5:$C$1000,"Otros")),"00")&amp;"/"&amp;TEXT(MONTH(_xlfn.MAXIFS(Consolidado!$B$5:$B$1000,Consolidado!$E$5:$E$1000,$B30,Consolidado!$AA$5:$AA$1000,P$5,Consolidado!$C$5:$C$1000,"Otros")),"00"),""),""))</f>
        <v/>
      </c>
      <c r="Q30" s="37" t="str">
        <f aca="false">_xlfn.TEXTJOIN(" +"&amp;CHAR(10),TRUE(),IF(SUMIFS(Consolidado!$AD$5:$AD$1000,Consolidado!$E$5:$E$1000,$B30,Consolidado!$AA$5:$AA$1000,Q$5,Consolidado!$C$5:$C$1000,"Auditoría Interna")&gt;0,"Interna "&amp;TEXT(DAY(_xlfn.MINIFS(Consolidado!$B$5:$B$1000,Consolidado!$E$5:$E$1000,$B30,Consolidado!$AA$5:$AA$1000,Q$5,Consolidado!$C$5:$C$1000,"Auditoría Interna")),"00")&amp;"/"&amp;TEXT(MONTH(_xlfn.MINIFS(Consolidado!$B$5:$B$1000,Consolidado!$E$5:$E$1000,$B30,Consolidado!$AA$5:$AA$1000,Q$5,Consolidado!$C$5:$C$1000,"Auditoría Interna")),"00")&amp;IF(_xlfn.MAXIFS(Consolidado!$B$5:$B$1000,Consolidado!$E$5:$E$1000,$B30,Consolidado!$AA$5:$AA$1000,Q$5,Consolidado!$C$5:$C$1000,"Auditoría Interna")&lt;&gt;_xlfn.MINIFS(Consolidado!$B$5:$B$1000,Consolidado!$E$5:$E$1000,$B30,Consolidado!$AA$5:$AA$1000,Q$5,Consolidado!$C$5:$C$1000,"Auditoría Interna")," y "&amp;TEXT(DAY(_xlfn.MAXIFS(Consolidado!$B$5:$B$1000,Consolidado!$E$5:$E$1000,$B30,Consolidado!$AA$5:$AA$1000,Q$5,Consolidado!$C$5:$C$1000,"Auditoría Interna")),"00")&amp;"/"&amp;TEXT(MONTH(_xlfn.MAXIFS(Consolidado!$B$5:$B$1000,Consolidado!$E$5:$E$1000,$B30,Consolidado!$AA$5:$AA$1000,Q$5,Consolidado!$C$5:$C$1000,"Auditoría Interna")),"00"),""),""),IF(SUMIFS(Consolidado!$AD$5:$AD$1000,Consolidado!$E$5:$E$1000,$B30,Consolidado!$AA$5:$AA$1000,Q$5,Consolidado!$C$5:$C$1000,"Auditoría Externa")&gt;0,"Externa "&amp;TEXT(DAY(_xlfn.MINIFS(Consolidado!$B$5:$B$1000,Consolidado!$E$5:$E$1000,$B30,Consolidado!$AA$5:$AA$1000,Q$5,Consolidado!$C$5:$C$1000,"Auditoría Externa")),"00")&amp;"/"&amp;TEXT(MONTH(_xlfn.MINIFS(Consolidado!$B$5:$B$1000,Consolidado!$E$5:$E$1000,$B30,Consolidado!$AA$5:$AA$1000,Q$5,Consolidado!$C$5:$C$1000,"Auditoría Externa")),"00")&amp;IF(_xlfn.MAXIFS(Consolidado!$B$5:$B$1000,Consolidado!$E$5:$E$1000,$B30,Consolidado!$AA$5:$AA$1000,Q$5,Consolidado!$C$5:$C$1000,"Auditoría Externa")&lt;&gt;_xlfn.MINIFS(Consolidado!$B$5:$B$1000,Consolidado!$E$5:$E$1000,$B30,Consolidado!$AA$5:$AA$1000,Q$5,Consolidado!$C$5:$C$1000,"Auditoría Externa")," y "&amp;TEXT(DAY(_xlfn.MAXIFS(Consolidado!$B$5:$B$1000,Consolidado!$E$5:$E$1000,$B30,Consolidado!$AA$5:$AA$1000,Q$5,Consolidado!$C$5:$C$1000,"Auditoría Externa")),"00")&amp;"/"&amp;TEXT(MONTH(_xlfn.MAXIFS(Consolidado!$B$5:$B$1000,Consolidado!$E$5:$E$1000,$B30,Consolidado!$AA$5:$AA$1000,Q$5,Consolidado!$C$5:$C$1000,"Auditoría Externa")),"00"),""),""),IF(SUMIFS(Consolidado!$AD$5:$AD$1000,Consolidado!$E$5:$E$1000,$B30,Consolidado!$AA$5:$AA$1000,Q$5,Consolidado!$C$5:$C$1000,"SSF")&gt;0,"SSF "&amp;TEXT(DAY(_xlfn.MINIFS(Consolidado!$B$5:$B$1000,Consolidado!$E$5:$E$1000,$B30,Consolidado!$AA$5:$AA$1000,Q$5,Consolidado!$C$5:$C$1000,"SSF")),"00")&amp;"/"&amp;TEXT(MONTH(_xlfn.MINIFS(Consolidado!$B$5:$B$1000,Consolidado!$E$5:$E$1000,$B30,Consolidado!$AA$5:$AA$1000,Q$5,Consolidado!$C$5:$C$1000,"SSF")),"00")&amp;IF(_xlfn.MAXIFS(Consolidado!$B$5:$B$1000,Consolidado!$E$5:$E$1000,$B30,Consolidado!$AA$5:$AA$1000,Q$5,Consolidado!$C$5:$C$1000,"SSF")&lt;&gt;_xlfn.MINIFS(Consolidado!$B$5:$B$1000,Consolidado!$E$5:$E$1000,$B30,Consolidado!$AA$5:$AA$1000,Q$5,Consolidado!$C$5:$C$1000,"SSF")," y "&amp;TEXT(DAY(_xlfn.MAXIFS(Consolidado!$B$5:$B$1000,Consolidado!$E$5:$E$1000,$B30,Consolidado!$AA$5:$AA$1000,Q$5,Consolidado!$C$5:$C$1000,"SSF")),"00")&amp;"/"&amp;TEXT(MONTH(_xlfn.MAXIFS(Consolidado!$B$5:$B$1000,Consolidado!$E$5:$E$1000,$B30,Consolidado!$AA$5:$AA$1000,Q$5,Consolidado!$C$5:$C$1000,"SSF")),"00"),""),""),IF(SUMIFS(Consolidado!$AD$5:$AD$1000,Consolidado!$E$5:$E$1000,$B30,Consolidado!$AA$5:$AA$1000,Q$5,Consolidado!$C$5:$C$1000,"Comité de Supervisión")&gt;0,"Comité Sup. "&amp;TEXT(DAY(_xlfn.MINIFS(Consolidado!$B$5:$B$1000,Consolidado!$E$5:$E$1000,$B30,Consolidado!$AA$5:$AA$1000,Q$5,Consolidado!$C$5:$C$1000,"Comité de Supervisión")),"00")&amp;"/"&amp;TEXT(MONTH(_xlfn.MINIFS(Consolidado!$B$5:$B$1000,Consolidado!$E$5:$E$1000,$B30,Consolidado!$AA$5:$AA$1000,Q$5,Consolidado!$C$5:$C$1000,"Comité de Supervisión")),"00")&amp;IF(_xlfn.MAXIFS(Consolidado!$B$5:$B$1000,Consolidado!$E$5:$E$1000,$B30,Consolidado!$AA$5:$AA$1000,Q$5,Consolidado!$C$5:$C$1000,"Comité de Supervisión")&lt;&gt;_xlfn.MINIFS(Consolidado!$B$5:$B$1000,Consolidado!$E$5:$E$1000,$B30,Consolidado!$AA$5:$AA$1000,Q$5,Consolidado!$C$5:$C$1000,"Comité de Supervisión")," y "&amp;TEXT(DAY(_xlfn.MAXIFS(Consolidado!$B$5:$B$1000,Consolidado!$E$5:$E$1000,$B30,Consolidado!$AA$5:$AA$1000,Q$5,Consolidado!$C$5:$C$1000,"Comité de Supervisión")),"00")&amp;"/"&amp;TEXT(MONTH(_xlfn.MAXIFS(Consolidado!$B$5:$B$1000,Consolidado!$E$5:$E$1000,$B30,Consolidado!$AA$5:$AA$1000,Q$5,Consolidado!$C$5:$C$1000,"Comité de Supervisión")),"00"),""),""),IF(SUMIFS(Consolidado!$AD$5:$AD$1000,Consolidado!$E$5:$E$1000,$B30,Consolidado!$AA$5:$AA$1000,Q$5,Consolidado!$C$5:$C$1000,"Consejo de Administración")&gt;0,"Consejo "&amp;TEXT(DAY(_xlfn.MINIFS(Consolidado!$B$5:$B$1000,Consolidado!$E$5:$E$1000,$B30,Consolidado!$AA$5:$AA$1000,Q$5,Consolidado!$C$5:$C$1000,"Consejo de Administración")),"00")&amp;"/"&amp;TEXT(MONTH(_xlfn.MINIFS(Consolidado!$B$5:$B$1000,Consolidado!$E$5:$E$1000,$B30,Consolidado!$AA$5:$AA$1000,Q$5,Consolidado!$C$5:$C$1000,"Consejo de Administración")),"00")&amp;IF(_xlfn.MAXIFS(Consolidado!$B$5:$B$1000,Consolidado!$E$5:$E$1000,$B30,Consolidado!$AA$5:$AA$1000,Q$5,Consolidado!$C$5:$C$1000,"Consejo de Administración")&lt;&gt;_xlfn.MINIFS(Consolidado!$B$5:$B$1000,Consolidado!$E$5:$E$1000,$B30,Consolidado!$AA$5:$AA$1000,Q$5,Consolidado!$C$5:$C$1000,"Consejo de Administración")," y "&amp;TEXT(DAY(_xlfn.MAXIFS(Consolidado!$B$5:$B$1000,Consolidado!$E$5:$E$1000,$B30,Consolidado!$AA$5:$AA$1000,Q$5,Consolidado!$C$5:$C$1000,"Consejo de Administración")),"00")&amp;"/"&amp;TEXT(MONTH(_xlfn.MAXIFS(Consolidado!$B$5:$B$1000,Consolidado!$E$5:$E$1000,$B30,Consolidado!$AA$5:$AA$1000,Q$5,Consolidado!$C$5:$C$1000,"Consejo de Administración")),"00"),""),""),IF(SUMIFS(Consolidado!$AD$5:$AD$1000,Consolidado!$E$5:$E$1000,$B30,Consolidado!$AA$5:$AA$1000,Q$5,Consolidado!$C$5:$C$1000,"Otros")&gt;0,"Otros "&amp;TEXT(DAY(_xlfn.MINIFS(Consolidado!$B$5:$B$1000,Consolidado!$E$5:$E$1000,$B30,Consolidado!$AA$5:$AA$1000,Q$5,Consolidado!$C$5:$C$1000,"Otros")),"00")&amp;"/"&amp;TEXT(MONTH(_xlfn.MINIFS(Consolidado!$B$5:$B$1000,Consolidado!$E$5:$E$1000,$B30,Consolidado!$AA$5:$AA$1000,Q$5,Consolidado!$C$5:$C$1000,"Otros")),"00")&amp;IF(_xlfn.MAXIFS(Consolidado!$B$5:$B$1000,Consolidado!$E$5:$E$1000,$B30,Consolidado!$AA$5:$AA$1000,Q$5,Consolidado!$C$5:$C$1000,"Otros")&lt;&gt;_xlfn.MINIFS(Consolidado!$B$5:$B$1000,Consolidado!$E$5:$E$1000,$B30,Consolidado!$AA$5:$AA$1000,Q$5,Consolidado!$C$5:$C$1000,"Otros")," y "&amp;TEXT(DAY(_xlfn.MAXIFS(Consolidado!$B$5:$B$1000,Consolidado!$E$5:$E$1000,$B30,Consolidado!$AA$5:$AA$1000,Q$5,Consolidado!$C$5:$C$1000,"Otros")),"00")&amp;"/"&amp;TEXT(MONTH(_xlfn.MAXIFS(Consolidado!$B$5:$B$1000,Consolidado!$E$5:$E$1000,$B30,Consolidado!$AA$5:$AA$1000,Q$5,Consolidado!$C$5:$C$1000,"Otros")),"00"),""),""))</f>
        <v/>
      </c>
      <c r="R30" s="37" t="str">
        <f aca="false">_xlfn.TEXTJOIN(" +"&amp;CHAR(10),TRUE(),IF(SUMIFS(Consolidado!$AD$5:$AD$1000,Consolidado!$E$5:$E$1000,$B30,Consolidado!$AA$5:$AA$1000,R$5,Consolidado!$C$5:$C$1000,"Auditoría Interna")&gt;0,"Interna "&amp;TEXT(DAY(_xlfn.MINIFS(Consolidado!$B$5:$B$1000,Consolidado!$E$5:$E$1000,$B30,Consolidado!$AA$5:$AA$1000,R$5,Consolidado!$C$5:$C$1000,"Auditoría Interna")),"00")&amp;"/"&amp;TEXT(MONTH(_xlfn.MINIFS(Consolidado!$B$5:$B$1000,Consolidado!$E$5:$E$1000,$B30,Consolidado!$AA$5:$AA$1000,R$5,Consolidado!$C$5:$C$1000,"Auditoría Interna")),"00")&amp;IF(_xlfn.MAXIFS(Consolidado!$B$5:$B$1000,Consolidado!$E$5:$E$1000,$B30,Consolidado!$AA$5:$AA$1000,R$5,Consolidado!$C$5:$C$1000,"Auditoría Interna")&lt;&gt;_xlfn.MINIFS(Consolidado!$B$5:$B$1000,Consolidado!$E$5:$E$1000,$B30,Consolidado!$AA$5:$AA$1000,R$5,Consolidado!$C$5:$C$1000,"Auditoría Interna")," y "&amp;TEXT(DAY(_xlfn.MAXIFS(Consolidado!$B$5:$B$1000,Consolidado!$E$5:$E$1000,$B30,Consolidado!$AA$5:$AA$1000,R$5,Consolidado!$C$5:$C$1000,"Auditoría Interna")),"00")&amp;"/"&amp;TEXT(MONTH(_xlfn.MAXIFS(Consolidado!$B$5:$B$1000,Consolidado!$E$5:$E$1000,$B30,Consolidado!$AA$5:$AA$1000,R$5,Consolidado!$C$5:$C$1000,"Auditoría Interna")),"00"),""),""),IF(SUMIFS(Consolidado!$AD$5:$AD$1000,Consolidado!$E$5:$E$1000,$B30,Consolidado!$AA$5:$AA$1000,R$5,Consolidado!$C$5:$C$1000,"Auditoría Externa")&gt;0,"Externa "&amp;TEXT(DAY(_xlfn.MINIFS(Consolidado!$B$5:$B$1000,Consolidado!$E$5:$E$1000,$B30,Consolidado!$AA$5:$AA$1000,R$5,Consolidado!$C$5:$C$1000,"Auditoría Externa")),"00")&amp;"/"&amp;TEXT(MONTH(_xlfn.MINIFS(Consolidado!$B$5:$B$1000,Consolidado!$E$5:$E$1000,$B30,Consolidado!$AA$5:$AA$1000,R$5,Consolidado!$C$5:$C$1000,"Auditoría Externa")),"00")&amp;IF(_xlfn.MAXIFS(Consolidado!$B$5:$B$1000,Consolidado!$E$5:$E$1000,$B30,Consolidado!$AA$5:$AA$1000,R$5,Consolidado!$C$5:$C$1000,"Auditoría Externa")&lt;&gt;_xlfn.MINIFS(Consolidado!$B$5:$B$1000,Consolidado!$E$5:$E$1000,$B30,Consolidado!$AA$5:$AA$1000,R$5,Consolidado!$C$5:$C$1000,"Auditoría Externa")," y "&amp;TEXT(DAY(_xlfn.MAXIFS(Consolidado!$B$5:$B$1000,Consolidado!$E$5:$E$1000,$B30,Consolidado!$AA$5:$AA$1000,R$5,Consolidado!$C$5:$C$1000,"Auditoría Externa")),"00")&amp;"/"&amp;TEXT(MONTH(_xlfn.MAXIFS(Consolidado!$B$5:$B$1000,Consolidado!$E$5:$E$1000,$B30,Consolidado!$AA$5:$AA$1000,R$5,Consolidado!$C$5:$C$1000,"Auditoría Externa")),"00"),""),""),IF(SUMIFS(Consolidado!$AD$5:$AD$1000,Consolidado!$E$5:$E$1000,$B30,Consolidado!$AA$5:$AA$1000,R$5,Consolidado!$C$5:$C$1000,"SSF")&gt;0,"SSF "&amp;TEXT(DAY(_xlfn.MINIFS(Consolidado!$B$5:$B$1000,Consolidado!$E$5:$E$1000,$B30,Consolidado!$AA$5:$AA$1000,R$5,Consolidado!$C$5:$C$1000,"SSF")),"00")&amp;"/"&amp;TEXT(MONTH(_xlfn.MINIFS(Consolidado!$B$5:$B$1000,Consolidado!$E$5:$E$1000,$B30,Consolidado!$AA$5:$AA$1000,R$5,Consolidado!$C$5:$C$1000,"SSF")),"00")&amp;IF(_xlfn.MAXIFS(Consolidado!$B$5:$B$1000,Consolidado!$E$5:$E$1000,$B30,Consolidado!$AA$5:$AA$1000,R$5,Consolidado!$C$5:$C$1000,"SSF")&lt;&gt;_xlfn.MINIFS(Consolidado!$B$5:$B$1000,Consolidado!$E$5:$E$1000,$B30,Consolidado!$AA$5:$AA$1000,R$5,Consolidado!$C$5:$C$1000,"SSF")," y "&amp;TEXT(DAY(_xlfn.MAXIFS(Consolidado!$B$5:$B$1000,Consolidado!$E$5:$E$1000,$B30,Consolidado!$AA$5:$AA$1000,R$5,Consolidado!$C$5:$C$1000,"SSF")),"00")&amp;"/"&amp;TEXT(MONTH(_xlfn.MAXIFS(Consolidado!$B$5:$B$1000,Consolidado!$E$5:$E$1000,$B30,Consolidado!$AA$5:$AA$1000,R$5,Consolidado!$C$5:$C$1000,"SSF")),"00"),""),""),IF(SUMIFS(Consolidado!$AD$5:$AD$1000,Consolidado!$E$5:$E$1000,$B30,Consolidado!$AA$5:$AA$1000,R$5,Consolidado!$C$5:$C$1000,"Comité de Supervisión")&gt;0,"Comité Sup. "&amp;TEXT(DAY(_xlfn.MINIFS(Consolidado!$B$5:$B$1000,Consolidado!$E$5:$E$1000,$B30,Consolidado!$AA$5:$AA$1000,R$5,Consolidado!$C$5:$C$1000,"Comité de Supervisión")),"00")&amp;"/"&amp;TEXT(MONTH(_xlfn.MINIFS(Consolidado!$B$5:$B$1000,Consolidado!$E$5:$E$1000,$B30,Consolidado!$AA$5:$AA$1000,R$5,Consolidado!$C$5:$C$1000,"Comité de Supervisión")),"00")&amp;IF(_xlfn.MAXIFS(Consolidado!$B$5:$B$1000,Consolidado!$E$5:$E$1000,$B30,Consolidado!$AA$5:$AA$1000,R$5,Consolidado!$C$5:$C$1000,"Comité de Supervisión")&lt;&gt;_xlfn.MINIFS(Consolidado!$B$5:$B$1000,Consolidado!$E$5:$E$1000,$B30,Consolidado!$AA$5:$AA$1000,R$5,Consolidado!$C$5:$C$1000,"Comité de Supervisión")," y "&amp;TEXT(DAY(_xlfn.MAXIFS(Consolidado!$B$5:$B$1000,Consolidado!$E$5:$E$1000,$B30,Consolidado!$AA$5:$AA$1000,R$5,Consolidado!$C$5:$C$1000,"Comité de Supervisión")),"00")&amp;"/"&amp;TEXT(MONTH(_xlfn.MAXIFS(Consolidado!$B$5:$B$1000,Consolidado!$E$5:$E$1000,$B30,Consolidado!$AA$5:$AA$1000,R$5,Consolidado!$C$5:$C$1000,"Comité de Supervisión")),"00"),""),""),IF(SUMIFS(Consolidado!$AD$5:$AD$1000,Consolidado!$E$5:$E$1000,$B30,Consolidado!$AA$5:$AA$1000,R$5,Consolidado!$C$5:$C$1000,"Consejo de Administración")&gt;0,"Consejo "&amp;TEXT(DAY(_xlfn.MINIFS(Consolidado!$B$5:$B$1000,Consolidado!$E$5:$E$1000,$B30,Consolidado!$AA$5:$AA$1000,R$5,Consolidado!$C$5:$C$1000,"Consejo de Administración")),"00")&amp;"/"&amp;TEXT(MONTH(_xlfn.MINIFS(Consolidado!$B$5:$B$1000,Consolidado!$E$5:$E$1000,$B30,Consolidado!$AA$5:$AA$1000,R$5,Consolidado!$C$5:$C$1000,"Consejo de Administración")),"00")&amp;IF(_xlfn.MAXIFS(Consolidado!$B$5:$B$1000,Consolidado!$E$5:$E$1000,$B30,Consolidado!$AA$5:$AA$1000,R$5,Consolidado!$C$5:$C$1000,"Consejo de Administración")&lt;&gt;_xlfn.MINIFS(Consolidado!$B$5:$B$1000,Consolidado!$E$5:$E$1000,$B30,Consolidado!$AA$5:$AA$1000,R$5,Consolidado!$C$5:$C$1000,"Consejo de Administración")," y "&amp;TEXT(DAY(_xlfn.MAXIFS(Consolidado!$B$5:$B$1000,Consolidado!$E$5:$E$1000,$B30,Consolidado!$AA$5:$AA$1000,R$5,Consolidado!$C$5:$C$1000,"Consejo de Administración")),"00")&amp;"/"&amp;TEXT(MONTH(_xlfn.MAXIFS(Consolidado!$B$5:$B$1000,Consolidado!$E$5:$E$1000,$B30,Consolidado!$AA$5:$AA$1000,R$5,Consolidado!$C$5:$C$1000,"Consejo de Administración")),"00"),""),""),IF(SUMIFS(Consolidado!$AD$5:$AD$1000,Consolidado!$E$5:$E$1000,$B30,Consolidado!$AA$5:$AA$1000,R$5,Consolidado!$C$5:$C$1000,"Otros")&gt;0,"Otros "&amp;TEXT(DAY(_xlfn.MINIFS(Consolidado!$B$5:$B$1000,Consolidado!$E$5:$E$1000,$B30,Consolidado!$AA$5:$AA$1000,R$5,Consolidado!$C$5:$C$1000,"Otros")),"00")&amp;"/"&amp;TEXT(MONTH(_xlfn.MINIFS(Consolidado!$B$5:$B$1000,Consolidado!$E$5:$E$1000,$B30,Consolidado!$AA$5:$AA$1000,R$5,Consolidado!$C$5:$C$1000,"Otros")),"00")&amp;IF(_xlfn.MAXIFS(Consolidado!$B$5:$B$1000,Consolidado!$E$5:$E$1000,$B30,Consolidado!$AA$5:$AA$1000,R$5,Consolidado!$C$5:$C$1000,"Otros")&lt;&gt;_xlfn.MINIFS(Consolidado!$B$5:$B$1000,Consolidado!$E$5:$E$1000,$B30,Consolidado!$AA$5:$AA$1000,R$5,Consolidado!$C$5:$C$1000,"Otros")," y "&amp;TEXT(DAY(_xlfn.MAXIFS(Consolidado!$B$5:$B$1000,Consolidado!$E$5:$E$1000,$B30,Consolidado!$AA$5:$AA$1000,R$5,Consolidado!$C$5:$C$1000,"Otros")),"00")&amp;"/"&amp;TEXT(MONTH(_xlfn.MAXIFS(Consolidado!$B$5:$B$1000,Consolidado!$E$5:$E$1000,$B30,Consolidado!$AA$5:$AA$1000,R$5,Consolidado!$C$5:$C$1000,"Otros")),"00"),""),""))</f>
        <v/>
      </c>
    </row>
    <row r="31" customFormat="false" ht="61.5" hidden="true" customHeight="true" outlineLevel="0" collapsed="false">
      <c r="A31" s="31" t="n">
        <v>26</v>
      </c>
      <c r="B31" s="32" t="str">
        <f aca="false">Catálogos!C27</f>
        <v>Estabilidad financiera y garantía de depósitos</v>
      </c>
      <c r="C31" s="33" t="str">
        <f aca="false">Catálogos!D27</f>
        <v>Ley de Estabilidad del SF</v>
      </c>
      <c r="D31" s="17" t="n">
        <f aca="false">SUMIFS(Consolidado!$AD$5:$AD$1000,Consolidado!$E$5:$E$1000,B31,Consolidado!$H$5:$H$1000,$C$2)</f>
        <v>1</v>
      </c>
      <c r="E31" s="36" t="str">
        <f aca="false">IF(((SUMIFS(Consolidado!$AD$5:$AD$1000,Consolidado!$E$5:$E$1000,$B31,Consolidado!$C$5:$C$1000,"Auditoría Interna",Consolidado!$H$5:$H$1000,$C$2)&gt;0)+(SUMIFS(Consolidado!$AD$5:$AD$1000,Consolidado!$E$5:$E$1000,$B31,Consolidado!$C$5:$C$1000,"Auditoría Externa",Consolidado!$H$5:$H$1000,$C$2)&gt;0)+(SUMIFS(Consolidado!$AD$5:$AD$1000,Consolidado!$E$5:$E$1000,$B31,Consolidado!$C$5:$C$1000,"SSF",Consolidado!$H$5:$H$1000,$C$2)&gt;0)+(SUMIFS(Consolidado!$AD$5:$AD$1000,Consolidado!$E$5:$E$1000,$B31,Consolidado!$C$5:$C$1000,"Comité de Supervisión",Consolidado!$H$5:$H$1000,$C$2)&gt;0)+(SUMIFS(Consolidado!$AD$5:$AD$1000,Consolidado!$E$5:$E$1000,$B31,Consolidado!$C$5:$C$1000,"Consejo de Administración",Consolidado!$H$5:$H$1000,$C$2)&gt;0)+(SUMIFS(Consolidado!$AD$5:$AD$1000,Consolidado!$E$5:$E$1000,$B31,Consolidado!$C$5:$C$1000,"Otros",Consolidado!$H$5:$H$1000,$C$2)&gt;0))&gt;=2,"Sí","No")</f>
        <v>No</v>
      </c>
      <c r="F31" s="47" t="str">
        <f aca="false" t="array" ref="F31:F31">_xlfn.TEXTJOIN(CHAR(10),TRUE(),IF((Consolidado!$E$5:$E$1000=$B31)*(Consolidado!$H$5:$H$1000=$C$2),Consolidado!$AE$5:$AE$1000,""))</f>
        <v>SSF – 21 de Agosto 2026</v>
      </c>
      <c r="G31" s="37" t="str">
        <f aca="false">_xlfn.TEXTJOIN(" +"&amp;CHAR(10),TRUE(),IF(SUMIFS(Consolidado!$AD$5:$AD$1000,Consolidado!$E$5:$E$1000,$B31,Consolidado!$AA$5:$AA$1000,G$5,Consolidado!$C$5:$C$1000,"Auditoría Interna")&gt;0,"Interna "&amp;TEXT(DAY(_xlfn.MINIFS(Consolidado!$B$5:$B$1000,Consolidado!$E$5:$E$1000,$B31,Consolidado!$AA$5:$AA$1000,G$5,Consolidado!$C$5:$C$1000,"Auditoría Interna")),"00")&amp;"/"&amp;TEXT(MONTH(_xlfn.MINIFS(Consolidado!$B$5:$B$1000,Consolidado!$E$5:$E$1000,$B31,Consolidado!$AA$5:$AA$1000,G$5,Consolidado!$C$5:$C$1000,"Auditoría Interna")),"00")&amp;IF(_xlfn.MAXIFS(Consolidado!$B$5:$B$1000,Consolidado!$E$5:$E$1000,$B31,Consolidado!$AA$5:$AA$1000,G$5,Consolidado!$C$5:$C$1000,"Auditoría Interna")&lt;&gt;_xlfn.MINIFS(Consolidado!$B$5:$B$1000,Consolidado!$E$5:$E$1000,$B31,Consolidado!$AA$5:$AA$1000,G$5,Consolidado!$C$5:$C$1000,"Auditoría Interna")," y "&amp;TEXT(DAY(_xlfn.MAXIFS(Consolidado!$B$5:$B$1000,Consolidado!$E$5:$E$1000,$B31,Consolidado!$AA$5:$AA$1000,G$5,Consolidado!$C$5:$C$1000,"Auditoría Interna")),"00")&amp;"/"&amp;TEXT(MONTH(_xlfn.MAXIFS(Consolidado!$B$5:$B$1000,Consolidado!$E$5:$E$1000,$B31,Consolidado!$AA$5:$AA$1000,G$5,Consolidado!$C$5:$C$1000,"Auditoría Interna")),"00"),""),""),IF(SUMIFS(Consolidado!$AD$5:$AD$1000,Consolidado!$E$5:$E$1000,$B31,Consolidado!$AA$5:$AA$1000,G$5,Consolidado!$C$5:$C$1000,"Auditoría Externa")&gt;0,"Externa "&amp;TEXT(DAY(_xlfn.MINIFS(Consolidado!$B$5:$B$1000,Consolidado!$E$5:$E$1000,$B31,Consolidado!$AA$5:$AA$1000,G$5,Consolidado!$C$5:$C$1000,"Auditoría Externa")),"00")&amp;"/"&amp;TEXT(MONTH(_xlfn.MINIFS(Consolidado!$B$5:$B$1000,Consolidado!$E$5:$E$1000,$B31,Consolidado!$AA$5:$AA$1000,G$5,Consolidado!$C$5:$C$1000,"Auditoría Externa")),"00")&amp;IF(_xlfn.MAXIFS(Consolidado!$B$5:$B$1000,Consolidado!$E$5:$E$1000,$B31,Consolidado!$AA$5:$AA$1000,G$5,Consolidado!$C$5:$C$1000,"Auditoría Externa")&lt;&gt;_xlfn.MINIFS(Consolidado!$B$5:$B$1000,Consolidado!$E$5:$E$1000,$B31,Consolidado!$AA$5:$AA$1000,G$5,Consolidado!$C$5:$C$1000,"Auditoría Externa")," y "&amp;TEXT(DAY(_xlfn.MAXIFS(Consolidado!$B$5:$B$1000,Consolidado!$E$5:$E$1000,$B31,Consolidado!$AA$5:$AA$1000,G$5,Consolidado!$C$5:$C$1000,"Auditoría Externa")),"00")&amp;"/"&amp;TEXT(MONTH(_xlfn.MAXIFS(Consolidado!$B$5:$B$1000,Consolidado!$E$5:$E$1000,$B31,Consolidado!$AA$5:$AA$1000,G$5,Consolidado!$C$5:$C$1000,"Auditoría Externa")),"00"),""),""),IF(SUMIFS(Consolidado!$AD$5:$AD$1000,Consolidado!$E$5:$E$1000,$B31,Consolidado!$AA$5:$AA$1000,G$5,Consolidado!$C$5:$C$1000,"SSF")&gt;0,"SSF "&amp;TEXT(DAY(_xlfn.MINIFS(Consolidado!$B$5:$B$1000,Consolidado!$E$5:$E$1000,$B31,Consolidado!$AA$5:$AA$1000,G$5,Consolidado!$C$5:$C$1000,"SSF")),"00")&amp;"/"&amp;TEXT(MONTH(_xlfn.MINIFS(Consolidado!$B$5:$B$1000,Consolidado!$E$5:$E$1000,$B31,Consolidado!$AA$5:$AA$1000,G$5,Consolidado!$C$5:$C$1000,"SSF")),"00")&amp;IF(_xlfn.MAXIFS(Consolidado!$B$5:$B$1000,Consolidado!$E$5:$E$1000,$B31,Consolidado!$AA$5:$AA$1000,G$5,Consolidado!$C$5:$C$1000,"SSF")&lt;&gt;_xlfn.MINIFS(Consolidado!$B$5:$B$1000,Consolidado!$E$5:$E$1000,$B31,Consolidado!$AA$5:$AA$1000,G$5,Consolidado!$C$5:$C$1000,"SSF")," y "&amp;TEXT(DAY(_xlfn.MAXIFS(Consolidado!$B$5:$B$1000,Consolidado!$E$5:$E$1000,$B31,Consolidado!$AA$5:$AA$1000,G$5,Consolidado!$C$5:$C$1000,"SSF")),"00")&amp;"/"&amp;TEXT(MONTH(_xlfn.MAXIFS(Consolidado!$B$5:$B$1000,Consolidado!$E$5:$E$1000,$B31,Consolidado!$AA$5:$AA$1000,G$5,Consolidado!$C$5:$C$1000,"SSF")),"00"),""),""),IF(SUMIFS(Consolidado!$AD$5:$AD$1000,Consolidado!$E$5:$E$1000,$B31,Consolidado!$AA$5:$AA$1000,G$5,Consolidado!$C$5:$C$1000,"Comité de Supervisión")&gt;0,"Comité Sup. "&amp;TEXT(DAY(_xlfn.MINIFS(Consolidado!$B$5:$B$1000,Consolidado!$E$5:$E$1000,$B31,Consolidado!$AA$5:$AA$1000,G$5,Consolidado!$C$5:$C$1000,"Comité de Supervisión")),"00")&amp;"/"&amp;TEXT(MONTH(_xlfn.MINIFS(Consolidado!$B$5:$B$1000,Consolidado!$E$5:$E$1000,$B31,Consolidado!$AA$5:$AA$1000,G$5,Consolidado!$C$5:$C$1000,"Comité de Supervisión")),"00")&amp;IF(_xlfn.MAXIFS(Consolidado!$B$5:$B$1000,Consolidado!$E$5:$E$1000,$B31,Consolidado!$AA$5:$AA$1000,G$5,Consolidado!$C$5:$C$1000,"Comité de Supervisión")&lt;&gt;_xlfn.MINIFS(Consolidado!$B$5:$B$1000,Consolidado!$E$5:$E$1000,$B31,Consolidado!$AA$5:$AA$1000,G$5,Consolidado!$C$5:$C$1000,"Comité de Supervisión")," y "&amp;TEXT(DAY(_xlfn.MAXIFS(Consolidado!$B$5:$B$1000,Consolidado!$E$5:$E$1000,$B31,Consolidado!$AA$5:$AA$1000,G$5,Consolidado!$C$5:$C$1000,"Comité de Supervisión")),"00")&amp;"/"&amp;TEXT(MONTH(_xlfn.MAXIFS(Consolidado!$B$5:$B$1000,Consolidado!$E$5:$E$1000,$B31,Consolidado!$AA$5:$AA$1000,G$5,Consolidado!$C$5:$C$1000,"Comité de Supervisión")),"00"),""),""),IF(SUMIFS(Consolidado!$AD$5:$AD$1000,Consolidado!$E$5:$E$1000,$B31,Consolidado!$AA$5:$AA$1000,G$5,Consolidado!$C$5:$C$1000,"Consejo de Administración")&gt;0,"Consejo "&amp;TEXT(DAY(_xlfn.MINIFS(Consolidado!$B$5:$B$1000,Consolidado!$E$5:$E$1000,$B31,Consolidado!$AA$5:$AA$1000,G$5,Consolidado!$C$5:$C$1000,"Consejo de Administración")),"00")&amp;"/"&amp;TEXT(MONTH(_xlfn.MINIFS(Consolidado!$B$5:$B$1000,Consolidado!$E$5:$E$1000,$B31,Consolidado!$AA$5:$AA$1000,G$5,Consolidado!$C$5:$C$1000,"Consejo de Administración")),"00")&amp;IF(_xlfn.MAXIFS(Consolidado!$B$5:$B$1000,Consolidado!$E$5:$E$1000,$B31,Consolidado!$AA$5:$AA$1000,G$5,Consolidado!$C$5:$C$1000,"Consejo de Administración")&lt;&gt;_xlfn.MINIFS(Consolidado!$B$5:$B$1000,Consolidado!$E$5:$E$1000,$B31,Consolidado!$AA$5:$AA$1000,G$5,Consolidado!$C$5:$C$1000,"Consejo de Administración")," y "&amp;TEXT(DAY(_xlfn.MAXIFS(Consolidado!$B$5:$B$1000,Consolidado!$E$5:$E$1000,$B31,Consolidado!$AA$5:$AA$1000,G$5,Consolidado!$C$5:$C$1000,"Consejo de Administración")),"00")&amp;"/"&amp;TEXT(MONTH(_xlfn.MAXIFS(Consolidado!$B$5:$B$1000,Consolidado!$E$5:$E$1000,$B31,Consolidado!$AA$5:$AA$1000,G$5,Consolidado!$C$5:$C$1000,"Consejo de Administración")),"00"),""),""),IF(SUMIFS(Consolidado!$AD$5:$AD$1000,Consolidado!$E$5:$E$1000,$B31,Consolidado!$AA$5:$AA$1000,G$5,Consolidado!$C$5:$C$1000,"Otros")&gt;0,"Otros "&amp;TEXT(DAY(_xlfn.MINIFS(Consolidado!$B$5:$B$1000,Consolidado!$E$5:$E$1000,$B31,Consolidado!$AA$5:$AA$1000,G$5,Consolidado!$C$5:$C$1000,"Otros")),"00")&amp;"/"&amp;TEXT(MONTH(_xlfn.MINIFS(Consolidado!$B$5:$B$1000,Consolidado!$E$5:$E$1000,$B31,Consolidado!$AA$5:$AA$1000,G$5,Consolidado!$C$5:$C$1000,"Otros")),"00")&amp;IF(_xlfn.MAXIFS(Consolidado!$B$5:$B$1000,Consolidado!$E$5:$E$1000,$B31,Consolidado!$AA$5:$AA$1000,G$5,Consolidado!$C$5:$C$1000,"Otros")&lt;&gt;_xlfn.MINIFS(Consolidado!$B$5:$B$1000,Consolidado!$E$5:$E$1000,$B31,Consolidado!$AA$5:$AA$1000,G$5,Consolidado!$C$5:$C$1000,"Otros")," y "&amp;TEXT(DAY(_xlfn.MAXIFS(Consolidado!$B$5:$B$1000,Consolidado!$E$5:$E$1000,$B31,Consolidado!$AA$5:$AA$1000,G$5,Consolidado!$C$5:$C$1000,"Otros")),"00")&amp;"/"&amp;TEXT(MONTH(_xlfn.MAXIFS(Consolidado!$B$5:$B$1000,Consolidado!$E$5:$E$1000,$B31,Consolidado!$AA$5:$AA$1000,G$5,Consolidado!$C$5:$C$1000,"Otros")),"00"),""),""))</f>
        <v/>
      </c>
      <c r="H31" s="37" t="str">
        <f aca="false">_xlfn.TEXTJOIN(" +"&amp;CHAR(10),TRUE(),IF(SUMIFS(Consolidado!$AD$5:$AD$1000,Consolidado!$E$5:$E$1000,$B31,Consolidado!$AA$5:$AA$1000,H$5,Consolidado!$C$5:$C$1000,"Auditoría Interna")&gt;0,"Interna "&amp;TEXT(DAY(_xlfn.MINIFS(Consolidado!$B$5:$B$1000,Consolidado!$E$5:$E$1000,$B31,Consolidado!$AA$5:$AA$1000,H$5,Consolidado!$C$5:$C$1000,"Auditoría Interna")),"00")&amp;"/"&amp;TEXT(MONTH(_xlfn.MINIFS(Consolidado!$B$5:$B$1000,Consolidado!$E$5:$E$1000,$B31,Consolidado!$AA$5:$AA$1000,H$5,Consolidado!$C$5:$C$1000,"Auditoría Interna")),"00")&amp;IF(_xlfn.MAXIFS(Consolidado!$B$5:$B$1000,Consolidado!$E$5:$E$1000,$B31,Consolidado!$AA$5:$AA$1000,H$5,Consolidado!$C$5:$C$1000,"Auditoría Interna")&lt;&gt;_xlfn.MINIFS(Consolidado!$B$5:$B$1000,Consolidado!$E$5:$E$1000,$B31,Consolidado!$AA$5:$AA$1000,H$5,Consolidado!$C$5:$C$1000,"Auditoría Interna")," y "&amp;TEXT(DAY(_xlfn.MAXIFS(Consolidado!$B$5:$B$1000,Consolidado!$E$5:$E$1000,$B31,Consolidado!$AA$5:$AA$1000,H$5,Consolidado!$C$5:$C$1000,"Auditoría Interna")),"00")&amp;"/"&amp;TEXT(MONTH(_xlfn.MAXIFS(Consolidado!$B$5:$B$1000,Consolidado!$E$5:$E$1000,$B31,Consolidado!$AA$5:$AA$1000,H$5,Consolidado!$C$5:$C$1000,"Auditoría Interna")),"00"),""),""),IF(SUMIFS(Consolidado!$AD$5:$AD$1000,Consolidado!$E$5:$E$1000,$B31,Consolidado!$AA$5:$AA$1000,H$5,Consolidado!$C$5:$C$1000,"Auditoría Externa")&gt;0,"Externa "&amp;TEXT(DAY(_xlfn.MINIFS(Consolidado!$B$5:$B$1000,Consolidado!$E$5:$E$1000,$B31,Consolidado!$AA$5:$AA$1000,H$5,Consolidado!$C$5:$C$1000,"Auditoría Externa")),"00")&amp;"/"&amp;TEXT(MONTH(_xlfn.MINIFS(Consolidado!$B$5:$B$1000,Consolidado!$E$5:$E$1000,$B31,Consolidado!$AA$5:$AA$1000,H$5,Consolidado!$C$5:$C$1000,"Auditoría Externa")),"00")&amp;IF(_xlfn.MAXIFS(Consolidado!$B$5:$B$1000,Consolidado!$E$5:$E$1000,$B31,Consolidado!$AA$5:$AA$1000,H$5,Consolidado!$C$5:$C$1000,"Auditoría Externa")&lt;&gt;_xlfn.MINIFS(Consolidado!$B$5:$B$1000,Consolidado!$E$5:$E$1000,$B31,Consolidado!$AA$5:$AA$1000,H$5,Consolidado!$C$5:$C$1000,"Auditoría Externa")," y "&amp;TEXT(DAY(_xlfn.MAXIFS(Consolidado!$B$5:$B$1000,Consolidado!$E$5:$E$1000,$B31,Consolidado!$AA$5:$AA$1000,H$5,Consolidado!$C$5:$C$1000,"Auditoría Externa")),"00")&amp;"/"&amp;TEXT(MONTH(_xlfn.MAXIFS(Consolidado!$B$5:$B$1000,Consolidado!$E$5:$E$1000,$B31,Consolidado!$AA$5:$AA$1000,H$5,Consolidado!$C$5:$C$1000,"Auditoría Externa")),"00"),""),""),IF(SUMIFS(Consolidado!$AD$5:$AD$1000,Consolidado!$E$5:$E$1000,$B31,Consolidado!$AA$5:$AA$1000,H$5,Consolidado!$C$5:$C$1000,"SSF")&gt;0,"SSF "&amp;TEXT(DAY(_xlfn.MINIFS(Consolidado!$B$5:$B$1000,Consolidado!$E$5:$E$1000,$B31,Consolidado!$AA$5:$AA$1000,H$5,Consolidado!$C$5:$C$1000,"SSF")),"00")&amp;"/"&amp;TEXT(MONTH(_xlfn.MINIFS(Consolidado!$B$5:$B$1000,Consolidado!$E$5:$E$1000,$B31,Consolidado!$AA$5:$AA$1000,H$5,Consolidado!$C$5:$C$1000,"SSF")),"00")&amp;IF(_xlfn.MAXIFS(Consolidado!$B$5:$B$1000,Consolidado!$E$5:$E$1000,$B31,Consolidado!$AA$5:$AA$1000,H$5,Consolidado!$C$5:$C$1000,"SSF")&lt;&gt;_xlfn.MINIFS(Consolidado!$B$5:$B$1000,Consolidado!$E$5:$E$1000,$B31,Consolidado!$AA$5:$AA$1000,H$5,Consolidado!$C$5:$C$1000,"SSF")," y "&amp;TEXT(DAY(_xlfn.MAXIFS(Consolidado!$B$5:$B$1000,Consolidado!$E$5:$E$1000,$B31,Consolidado!$AA$5:$AA$1000,H$5,Consolidado!$C$5:$C$1000,"SSF")),"00")&amp;"/"&amp;TEXT(MONTH(_xlfn.MAXIFS(Consolidado!$B$5:$B$1000,Consolidado!$E$5:$E$1000,$B31,Consolidado!$AA$5:$AA$1000,H$5,Consolidado!$C$5:$C$1000,"SSF")),"00"),""),""),IF(SUMIFS(Consolidado!$AD$5:$AD$1000,Consolidado!$E$5:$E$1000,$B31,Consolidado!$AA$5:$AA$1000,H$5,Consolidado!$C$5:$C$1000,"Comité de Supervisión")&gt;0,"Comité Sup. "&amp;TEXT(DAY(_xlfn.MINIFS(Consolidado!$B$5:$B$1000,Consolidado!$E$5:$E$1000,$B31,Consolidado!$AA$5:$AA$1000,H$5,Consolidado!$C$5:$C$1000,"Comité de Supervisión")),"00")&amp;"/"&amp;TEXT(MONTH(_xlfn.MINIFS(Consolidado!$B$5:$B$1000,Consolidado!$E$5:$E$1000,$B31,Consolidado!$AA$5:$AA$1000,H$5,Consolidado!$C$5:$C$1000,"Comité de Supervisión")),"00")&amp;IF(_xlfn.MAXIFS(Consolidado!$B$5:$B$1000,Consolidado!$E$5:$E$1000,$B31,Consolidado!$AA$5:$AA$1000,H$5,Consolidado!$C$5:$C$1000,"Comité de Supervisión")&lt;&gt;_xlfn.MINIFS(Consolidado!$B$5:$B$1000,Consolidado!$E$5:$E$1000,$B31,Consolidado!$AA$5:$AA$1000,H$5,Consolidado!$C$5:$C$1000,"Comité de Supervisión")," y "&amp;TEXT(DAY(_xlfn.MAXIFS(Consolidado!$B$5:$B$1000,Consolidado!$E$5:$E$1000,$B31,Consolidado!$AA$5:$AA$1000,H$5,Consolidado!$C$5:$C$1000,"Comité de Supervisión")),"00")&amp;"/"&amp;TEXT(MONTH(_xlfn.MAXIFS(Consolidado!$B$5:$B$1000,Consolidado!$E$5:$E$1000,$B31,Consolidado!$AA$5:$AA$1000,H$5,Consolidado!$C$5:$C$1000,"Comité de Supervisión")),"00"),""),""),IF(SUMIFS(Consolidado!$AD$5:$AD$1000,Consolidado!$E$5:$E$1000,$B31,Consolidado!$AA$5:$AA$1000,H$5,Consolidado!$C$5:$C$1000,"Consejo de Administración")&gt;0,"Consejo "&amp;TEXT(DAY(_xlfn.MINIFS(Consolidado!$B$5:$B$1000,Consolidado!$E$5:$E$1000,$B31,Consolidado!$AA$5:$AA$1000,H$5,Consolidado!$C$5:$C$1000,"Consejo de Administración")),"00")&amp;"/"&amp;TEXT(MONTH(_xlfn.MINIFS(Consolidado!$B$5:$B$1000,Consolidado!$E$5:$E$1000,$B31,Consolidado!$AA$5:$AA$1000,H$5,Consolidado!$C$5:$C$1000,"Consejo de Administración")),"00")&amp;IF(_xlfn.MAXIFS(Consolidado!$B$5:$B$1000,Consolidado!$E$5:$E$1000,$B31,Consolidado!$AA$5:$AA$1000,H$5,Consolidado!$C$5:$C$1000,"Consejo de Administración")&lt;&gt;_xlfn.MINIFS(Consolidado!$B$5:$B$1000,Consolidado!$E$5:$E$1000,$B31,Consolidado!$AA$5:$AA$1000,H$5,Consolidado!$C$5:$C$1000,"Consejo de Administración")," y "&amp;TEXT(DAY(_xlfn.MAXIFS(Consolidado!$B$5:$B$1000,Consolidado!$E$5:$E$1000,$B31,Consolidado!$AA$5:$AA$1000,H$5,Consolidado!$C$5:$C$1000,"Consejo de Administración")),"00")&amp;"/"&amp;TEXT(MONTH(_xlfn.MAXIFS(Consolidado!$B$5:$B$1000,Consolidado!$E$5:$E$1000,$B31,Consolidado!$AA$5:$AA$1000,H$5,Consolidado!$C$5:$C$1000,"Consejo de Administración")),"00"),""),""),IF(SUMIFS(Consolidado!$AD$5:$AD$1000,Consolidado!$E$5:$E$1000,$B31,Consolidado!$AA$5:$AA$1000,H$5,Consolidado!$C$5:$C$1000,"Otros")&gt;0,"Otros "&amp;TEXT(DAY(_xlfn.MINIFS(Consolidado!$B$5:$B$1000,Consolidado!$E$5:$E$1000,$B31,Consolidado!$AA$5:$AA$1000,H$5,Consolidado!$C$5:$C$1000,"Otros")),"00")&amp;"/"&amp;TEXT(MONTH(_xlfn.MINIFS(Consolidado!$B$5:$B$1000,Consolidado!$E$5:$E$1000,$B31,Consolidado!$AA$5:$AA$1000,H$5,Consolidado!$C$5:$C$1000,"Otros")),"00")&amp;IF(_xlfn.MAXIFS(Consolidado!$B$5:$B$1000,Consolidado!$E$5:$E$1000,$B31,Consolidado!$AA$5:$AA$1000,H$5,Consolidado!$C$5:$C$1000,"Otros")&lt;&gt;_xlfn.MINIFS(Consolidado!$B$5:$B$1000,Consolidado!$E$5:$E$1000,$B31,Consolidado!$AA$5:$AA$1000,H$5,Consolidado!$C$5:$C$1000,"Otros")," y "&amp;TEXT(DAY(_xlfn.MAXIFS(Consolidado!$B$5:$B$1000,Consolidado!$E$5:$E$1000,$B31,Consolidado!$AA$5:$AA$1000,H$5,Consolidado!$C$5:$C$1000,"Otros")),"00")&amp;"/"&amp;TEXT(MONTH(_xlfn.MAXIFS(Consolidado!$B$5:$B$1000,Consolidado!$E$5:$E$1000,$B31,Consolidado!$AA$5:$AA$1000,H$5,Consolidado!$C$5:$C$1000,"Otros")),"00"),""),""))</f>
        <v/>
      </c>
      <c r="I31" s="37" t="str">
        <f aca="false">_xlfn.TEXTJOIN(" +"&amp;CHAR(10),TRUE(),IF(SUMIFS(Consolidado!$AD$5:$AD$1000,Consolidado!$E$5:$E$1000,$B31,Consolidado!$AA$5:$AA$1000,I$5,Consolidado!$C$5:$C$1000,"Auditoría Interna")&gt;0,"Interna "&amp;TEXT(DAY(_xlfn.MINIFS(Consolidado!$B$5:$B$1000,Consolidado!$E$5:$E$1000,$B31,Consolidado!$AA$5:$AA$1000,I$5,Consolidado!$C$5:$C$1000,"Auditoría Interna")),"00")&amp;"/"&amp;TEXT(MONTH(_xlfn.MINIFS(Consolidado!$B$5:$B$1000,Consolidado!$E$5:$E$1000,$B31,Consolidado!$AA$5:$AA$1000,I$5,Consolidado!$C$5:$C$1000,"Auditoría Interna")),"00")&amp;IF(_xlfn.MAXIFS(Consolidado!$B$5:$B$1000,Consolidado!$E$5:$E$1000,$B31,Consolidado!$AA$5:$AA$1000,I$5,Consolidado!$C$5:$C$1000,"Auditoría Interna")&lt;&gt;_xlfn.MINIFS(Consolidado!$B$5:$B$1000,Consolidado!$E$5:$E$1000,$B31,Consolidado!$AA$5:$AA$1000,I$5,Consolidado!$C$5:$C$1000,"Auditoría Interna")," y "&amp;TEXT(DAY(_xlfn.MAXIFS(Consolidado!$B$5:$B$1000,Consolidado!$E$5:$E$1000,$B31,Consolidado!$AA$5:$AA$1000,I$5,Consolidado!$C$5:$C$1000,"Auditoría Interna")),"00")&amp;"/"&amp;TEXT(MONTH(_xlfn.MAXIFS(Consolidado!$B$5:$B$1000,Consolidado!$E$5:$E$1000,$B31,Consolidado!$AA$5:$AA$1000,I$5,Consolidado!$C$5:$C$1000,"Auditoría Interna")),"00"),""),""),IF(SUMIFS(Consolidado!$AD$5:$AD$1000,Consolidado!$E$5:$E$1000,$B31,Consolidado!$AA$5:$AA$1000,I$5,Consolidado!$C$5:$C$1000,"Auditoría Externa")&gt;0,"Externa "&amp;TEXT(DAY(_xlfn.MINIFS(Consolidado!$B$5:$B$1000,Consolidado!$E$5:$E$1000,$B31,Consolidado!$AA$5:$AA$1000,I$5,Consolidado!$C$5:$C$1000,"Auditoría Externa")),"00")&amp;"/"&amp;TEXT(MONTH(_xlfn.MINIFS(Consolidado!$B$5:$B$1000,Consolidado!$E$5:$E$1000,$B31,Consolidado!$AA$5:$AA$1000,I$5,Consolidado!$C$5:$C$1000,"Auditoría Externa")),"00")&amp;IF(_xlfn.MAXIFS(Consolidado!$B$5:$B$1000,Consolidado!$E$5:$E$1000,$B31,Consolidado!$AA$5:$AA$1000,I$5,Consolidado!$C$5:$C$1000,"Auditoría Externa")&lt;&gt;_xlfn.MINIFS(Consolidado!$B$5:$B$1000,Consolidado!$E$5:$E$1000,$B31,Consolidado!$AA$5:$AA$1000,I$5,Consolidado!$C$5:$C$1000,"Auditoría Externa")," y "&amp;TEXT(DAY(_xlfn.MAXIFS(Consolidado!$B$5:$B$1000,Consolidado!$E$5:$E$1000,$B31,Consolidado!$AA$5:$AA$1000,I$5,Consolidado!$C$5:$C$1000,"Auditoría Externa")),"00")&amp;"/"&amp;TEXT(MONTH(_xlfn.MAXIFS(Consolidado!$B$5:$B$1000,Consolidado!$E$5:$E$1000,$B31,Consolidado!$AA$5:$AA$1000,I$5,Consolidado!$C$5:$C$1000,"Auditoría Externa")),"00"),""),""),IF(SUMIFS(Consolidado!$AD$5:$AD$1000,Consolidado!$E$5:$E$1000,$B31,Consolidado!$AA$5:$AA$1000,I$5,Consolidado!$C$5:$C$1000,"SSF")&gt;0,"SSF "&amp;TEXT(DAY(_xlfn.MINIFS(Consolidado!$B$5:$B$1000,Consolidado!$E$5:$E$1000,$B31,Consolidado!$AA$5:$AA$1000,I$5,Consolidado!$C$5:$C$1000,"SSF")),"00")&amp;"/"&amp;TEXT(MONTH(_xlfn.MINIFS(Consolidado!$B$5:$B$1000,Consolidado!$E$5:$E$1000,$B31,Consolidado!$AA$5:$AA$1000,I$5,Consolidado!$C$5:$C$1000,"SSF")),"00")&amp;IF(_xlfn.MAXIFS(Consolidado!$B$5:$B$1000,Consolidado!$E$5:$E$1000,$B31,Consolidado!$AA$5:$AA$1000,I$5,Consolidado!$C$5:$C$1000,"SSF")&lt;&gt;_xlfn.MINIFS(Consolidado!$B$5:$B$1000,Consolidado!$E$5:$E$1000,$B31,Consolidado!$AA$5:$AA$1000,I$5,Consolidado!$C$5:$C$1000,"SSF")," y "&amp;TEXT(DAY(_xlfn.MAXIFS(Consolidado!$B$5:$B$1000,Consolidado!$E$5:$E$1000,$B31,Consolidado!$AA$5:$AA$1000,I$5,Consolidado!$C$5:$C$1000,"SSF")),"00")&amp;"/"&amp;TEXT(MONTH(_xlfn.MAXIFS(Consolidado!$B$5:$B$1000,Consolidado!$E$5:$E$1000,$B31,Consolidado!$AA$5:$AA$1000,I$5,Consolidado!$C$5:$C$1000,"SSF")),"00"),""),""),IF(SUMIFS(Consolidado!$AD$5:$AD$1000,Consolidado!$E$5:$E$1000,$B31,Consolidado!$AA$5:$AA$1000,I$5,Consolidado!$C$5:$C$1000,"Comité de Supervisión")&gt;0,"Comité Sup. "&amp;TEXT(DAY(_xlfn.MINIFS(Consolidado!$B$5:$B$1000,Consolidado!$E$5:$E$1000,$B31,Consolidado!$AA$5:$AA$1000,I$5,Consolidado!$C$5:$C$1000,"Comité de Supervisión")),"00")&amp;"/"&amp;TEXT(MONTH(_xlfn.MINIFS(Consolidado!$B$5:$B$1000,Consolidado!$E$5:$E$1000,$B31,Consolidado!$AA$5:$AA$1000,I$5,Consolidado!$C$5:$C$1000,"Comité de Supervisión")),"00")&amp;IF(_xlfn.MAXIFS(Consolidado!$B$5:$B$1000,Consolidado!$E$5:$E$1000,$B31,Consolidado!$AA$5:$AA$1000,I$5,Consolidado!$C$5:$C$1000,"Comité de Supervisión")&lt;&gt;_xlfn.MINIFS(Consolidado!$B$5:$B$1000,Consolidado!$E$5:$E$1000,$B31,Consolidado!$AA$5:$AA$1000,I$5,Consolidado!$C$5:$C$1000,"Comité de Supervisión")," y "&amp;TEXT(DAY(_xlfn.MAXIFS(Consolidado!$B$5:$B$1000,Consolidado!$E$5:$E$1000,$B31,Consolidado!$AA$5:$AA$1000,I$5,Consolidado!$C$5:$C$1000,"Comité de Supervisión")),"00")&amp;"/"&amp;TEXT(MONTH(_xlfn.MAXIFS(Consolidado!$B$5:$B$1000,Consolidado!$E$5:$E$1000,$B31,Consolidado!$AA$5:$AA$1000,I$5,Consolidado!$C$5:$C$1000,"Comité de Supervisión")),"00"),""),""),IF(SUMIFS(Consolidado!$AD$5:$AD$1000,Consolidado!$E$5:$E$1000,$B31,Consolidado!$AA$5:$AA$1000,I$5,Consolidado!$C$5:$C$1000,"Consejo de Administración")&gt;0,"Consejo "&amp;TEXT(DAY(_xlfn.MINIFS(Consolidado!$B$5:$B$1000,Consolidado!$E$5:$E$1000,$B31,Consolidado!$AA$5:$AA$1000,I$5,Consolidado!$C$5:$C$1000,"Consejo de Administración")),"00")&amp;"/"&amp;TEXT(MONTH(_xlfn.MINIFS(Consolidado!$B$5:$B$1000,Consolidado!$E$5:$E$1000,$B31,Consolidado!$AA$5:$AA$1000,I$5,Consolidado!$C$5:$C$1000,"Consejo de Administración")),"00")&amp;IF(_xlfn.MAXIFS(Consolidado!$B$5:$B$1000,Consolidado!$E$5:$E$1000,$B31,Consolidado!$AA$5:$AA$1000,I$5,Consolidado!$C$5:$C$1000,"Consejo de Administración")&lt;&gt;_xlfn.MINIFS(Consolidado!$B$5:$B$1000,Consolidado!$E$5:$E$1000,$B31,Consolidado!$AA$5:$AA$1000,I$5,Consolidado!$C$5:$C$1000,"Consejo de Administración")," y "&amp;TEXT(DAY(_xlfn.MAXIFS(Consolidado!$B$5:$B$1000,Consolidado!$E$5:$E$1000,$B31,Consolidado!$AA$5:$AA$1000,I$5,Consolidado!$C$5:$C$1000,"Consejo de Administración")),"00")&amp;"/"&amp;TEXT(MONTH(_xlfn.MAXIFS(Consolidado!$B$5:$B$1000,Consolidado!$E$5:$E$1000,$B31,Consolidado!$AA$5:$AA$1000,I$5,Consolidado!$C$5:$C$1000,"Consejo de Administración")),"00"),""),""),IF(SUMIFS(Consolidado!$AD$5:$AD$1000,Consolidado!$E$5:$E$1000,$B31,Consolidado!$AA$5:$AA$1000,I$5,Consolidado!$C$5:$C$1000,"Otros")&gt;0,"Otros "&amp;TEXT(DAY(_xlfn.MINIFS(Consolidado!$B$5:$B$1000,Consolidado!$E$5:$E$1000,$B31,Consolidado!$AA$5:$AA$1000,I$5,Consolidado!$C$5:$C$1000,"Otros")),"00")&amp;"/"&amp;TEXT(MONTH(_xlfn.MINIFS(Consolidado!$B$5:$B$1000,Consolidado!$E$5:$E$1000,$B31,Consolidado!$AA$5:$AA$1000,I$5,Consolidado!$C$5:$C$1000,"Otros")),"00")&amp;IF(_xlfn.MAXIFS(Consolidado!$B$5:$B$1000,Consolidado!$E$5:$E$1000,$B31,Consolidado!$AA$5:$AA$1000,I$5,Consolidado!$C$5:$C$1000,"Otros")&lt;&gt;_xlfn.MINIFS(Consolidado!$B$5:$B$1000,Consolidado!$E$5:$E$1000,$B31,Consolidado!$AA$5:$AA$1000,I$5,Consolidado!$C$5:$C$1000,"Otros")," y "&amp;TEXT(DAY(_xlfn.MAXIFS(Consolidado!$B$5:$B$1000,Consolidado!$E$5:$E$1000,$B31,Consolidado!$AA$5:$AA$1000,I$5,Consolidado!$C$5:$C$1000,"Otros")),"00")&amp;"/"&amp;TEXT(MONTH(_xlfn.MAXIFS(Consolidado!$B$5:$B$1000,Consolidado!$E$5:$E$1000,$B31,Consolidado!$AA$5:$AA$1000,I$5,Consolidado!$C$5:$C$1000,"Otros")),"00"),""),""))</f>
        <v/>
      </c>
      <c r="J31" s="37" t="str">
        <f aca="false">_xlfn.TEXTJOIN(" +"&amp;CHAR(10),TRUE(),IF(SUMIFS(Consolidado!$AD$5:$AD$1000,Consolidado!$E$5:$E$1000,$B31,Consolidado!$AA$5:$AA$1000,J$5,Consolidado!$C$5:$C$1000,"Auditoría Interna")&gt;0,"Interna "&amp;TEXT(DAY(_xlfn.MINIFS(Consolidado!$B$5:$B$1000,Consolidado!$E$5:$E$1000,$B31,Consolidado!$AA$5:$AA$1000,J$5,Consolidado!$C$5:$C$1000,"Auditoría Interna")),"00")&amp;"/"&amp;TEXT(MONTH(_xlfn.MINIFS(Consolidado!$B$5:$B$1000,Consolidado!$E$5:$E$1000,$B31,Consolidado!$AA$5:$AA$1000,J$5,Consolidado!$C$5:$C$1000,"Auditoría Interna")),"00")&amp;IF(_xlfn.MAXIFS(Consolidado!$B$5:$B$1000,Consolidado!$E$5:$E$1000,$B31,Consolidado!$AA$5:$AA$1000,J$5,Consolidado!$C$5:$C$1000,"Auditoría Interna")&lt;&gt;_xlfn.MINIFS(Consolidado!$B$5:$B$1000,Consolidado!$E$5:$E$1000,$B31,Consolidado!$AA$5:$AA$1000,J$5,Consolidado!$C$5:$C$1000,"Auditoría Interna")," y "&amp;TEXT(DAY(_xlfn.MAXIFS(Consolidado!$B$5:$B$1000,Consolidado!$E$5:$E$1000,$B31,Consolidado!$AA$5:$AA$1000,J$5,Consolidado!$C$5:$C$1000,"Auditoría Interna")),"00")&amp;"/"&amp;TEXT(MONTH(_xlfn.MAXIFS(Consolidado!$B$5:$B$1000,Consolidado!$E$5:$E$1000,$B31,Consolidado!$AA$5:$AA$1000,J$5,Consolidado!$C$5:$C$1000,"Auditoría Interna")),"00"),""),""),IF(SUMIFS(Consolidado!$AD$5:$AD$1000,Consolidado!$E$5:$E$1000,$B31,Consolidado!$AA$5:$AA$1000,J$5,Consolidado!$C$5:$C$1000,"Auditoría Externa")&gt;0,"Externa "&amp;TEXT(DAY(_xlfn.MINIFS(Consolidado!$B$5:$B$1000,Consolidado!$E$5:$E$1000,$B31,Consolidado!$AA$5:$AA$1000,J$5,Consolidado!$C$5:$C$1000,"Auditoría Externa")),"00")&amp;"/"&amp;TEXT(MONTH(_xlfn.MINIFS(Consolidado!$B$5:$B$1000,Consolidado!$E$5:$E$1000,$B31,Consolidado!$AA$5:$AA$1000,J$5,Consolidado!$C$5:$C$1000,"Auditoría Externa")),"00")&amp;IF(_xlfn.MAXIFS(Consolidado!$B$5:$B$1000,Consolidado!$E$5:$E$1000,$B31,Consolidado!$AA$5:$AA$1000,J$5,Consolidado!$C$5:$C$1000,"Auditoría Externa")&lt;&gt;_xlfn.MINIFS(Consolidado!$B$5:$B$1000,Consolidado!$E$5:$E$1000,$B31,Consolidado!$AA$5:$AA$1000,J$5,Consolidado!$C$5:$C$1000,"Auditoría Externa")," y "&amp;TEXT(DAY(_xlfn.MAXIFS(Consolidado!$B$5:$B$1000,Consolidado!$E$5:$E$1000,$B31,Consolidado!$AA$5:$AA$1000,J$5,Consolidado!$C$5:$C$1000,"Auditoría Externa")),"00")&amp;"/"&amp;TEXT(MONTH(_xlfn.MAXIFS(Consolidado!$B$5:$B$1000,Consolidado!$E$5:$E$1000,$B31,Consolidado!$AA$5:$AA$1000,J$5,Consolidado!$C$5:$C$1000,"Auditoría Externa")),"00"),""),""),IF(SUMIFS(Consolidado!$AD$5:$AD$1000,Consolidado!$E$5:$E$1000,$B31,Consolidado!$AA$5:$AA$1000,J$5,Consolidado!$C$5:$C$1000,"SSF")&gt;0,"SSF "&amp;TEXT(DAY(_xlfn.MINIFS(Consolidado!$B$5:$B$1000,Consolidado!$E$5:$E$1000,$B31,Consolidado!$AA$5:$AA$1000,J$5,Consolidado!$C$5:$C$1000,"SSF")),"00")&amp;"/"&amp;TEXT(MONTH(_xlfn.MINIFS(Consolidado!$B$5:$B$1000,Consolidado!$E$5:$E$1000,$B31,Consolidado!$AA$5:$AA$1000,J$5,Consolidado!$C$5:$C$1000,"SSF")),"00")&amp;IF(_xlfn.MAXIFS(Consolidado!$B$5:$B$1000,Consolidado!$E$5:$E$1000,$B31,Consolidado!$AA$5:$AA$1000,J$5,Consolidado!$C$5:$C$1000,"SSF")&lt;&gt;_xlfn.MINIFS(Consolidado!$B$5:$B$1000,Consolidado!$E$5:$E$1000,$B31,Consolidado!$AA$5:$AA$1000,J$5,Consolidado!$C$5:$C$1000,"SSF")," y "&amp;TEXT(DAY(_xlfn.MAXIFS(Consolidado!$B$5:$B$1000,Consolidado!$E$5:$E$1000,$B31,Consolidado!$AA$5:$AA$1000,J$5,Consolidado!$C$5:$C$1000,"SSF")),"00")&amp;"/"&amp;TEXT(MONTH(_xlfn.MAXIFS(Consolidado!$B$5:$B$1000,Consolidado!$E$5:$E$1000,$B31,Consolidado!$AA$5:$AA$1000,J$5,Consolidado!$C$5:$C$1000,"SSF")),"00"),""),""),IF(SUMIFS(Consolidado!$AD$5:$AD$1000,Consolidado!$E$5:$E$1000,$B31,Consolidado!$AA$5:$AA$1000,J$5,Consolidado!$C$5:$C$1000,"Comité de Supervisión")&gt;0,"Comité Sup. "&amp;TEXT(DAY(_xlfn.MINIFS(Consolidado!$B$5:$B$1000,Consolidado!$E$5:$E$1000,$B31,Consolidado!$AA$5:$AA$1000,J$5,Consolidado!$C$5:$C$1000,"Comité de Supervisión")),"00")&amp;"/"&amp;TEXT(MONTH(_xlfn.MINIFS(Consolidado!$B$5:$B$1000,Consolidado!$E$5:$E$1000,$B31,Consolidado!$AA$5:$AA$1000,J$5,Consolidado!$C$5:$C$1000,"Comité de Supervisión")),"00")&amp;IF(_xlfn.MAXIFS(Consolidado!$B$5:$B$1000,Consolidado!$E$5:$E$1000,$B31,Consolidado!$AA$5:$AA$1000,J$5,Consolidado!$C$5:$C$1000,"Comité de Supervisión")&lt;&gt;_xlfn.MINIFS(Consolidado!$B$5:$B$1000,Consolidado!$E$5:$E$1000,$B31,Consolidado!$AA$5:$AA$1000,J$5,Consolidado!$C$5:$C$1000,"Comité de Supervisión")," y "&amp;TEXT(DAY(_xlfn.MAXIFS(Consolidado!$B$5:$B$1000,Consolidado!$E$5:$E$1000,$B31,Consolidado!$AA$5:$AA$1000,J$5,Consolidado!$C$5:$C$1000,"Comité de Supervisión")),"00")&amp;"/"&amp;TEXT(MONTH(_xlfn.MAXIFS(Consolidado!$B$5:$B$1000,Consolidado!$E$5:$E$1000,$B31,Consolidado!$AA$5:$AA$1000,J$5,Consolidado!$C$5:$C$1000,"Comité de Supervisión")),"00"),""),""),IF(SUMIFS(Consolidado!$AD$5:$AD$1000,Consolidado!$E$5:$E$1000,$B31,Consolidado!$AA$5:$AA$1000,J$5,Consolidado!$C$5:$C$1000,"Consejo de Administración")&gt;0,"Consejo "&amp;TEXT(DAY(_xlfn.MINIFS(Consolidado!$B$5:$B$1000,Consolidado!$E$5:$E$1000,$B31,Consolidado!$AA$5:$AA$1000,J$5,Consolidado!$C$5:$C$1000,"Consejo de Administración")),"00")&amp;"/"&amp;TEXT(MONTH(_xlfn.MINIFS(Consolidado!$B$5:$B$1000,Consolidado!$E$5:$E$1000,$B31,Consolidado!$AA$5:$AA$1000,J$5,Consolidado!$C$5:$C$1000,"Consejo de Administración")),"00")&amp;IF(_xlfn.MAXIFS(Consolidado!$B$5:$B$1000,Consolidado!$E$5:$E$1000,$B31,Consolidado!$AA$5:$AA$1000,J$5,Consolidado!$C$5:$C$1000,"Consejo de Administración")&lt;&gt;_xlfn.MINIFS(Consolidado!$B$5:$B$1000,Consolidado!$E$5:$E$1000,$B31,Consolidado!$AA$5:$AA$1000,J$5,Consolidado!$C$5:$C$1000,"Consejo de Administración")," y "&amp;TEXT(DAY(_xlfn.MAXIFS(Consolidado!$B$5:$B$1000,Consolidado!$E$5:$E$1000,$B31,Consolidado!$AA$5:$AA$1000,J$5,Consolidado!$C$5:$C$1000,"Consejo de Administración")),"00")&amp;"/"&amp;TEXT(MONTH(_xlfn.MAXIFS(Consolidado!$B$5:$B$1000,Consolidado!$E$5:$E$1000,$B31,Consolidado!$AA$5:$AA$1000,J$5,Consolidado!$C$5:$C$1000,"Consejo de Administración")),"00"),""),""),IF(SUMIFS(Consolidado!$AD$5:$AD$1000,Consolidado!$E$5:$E$1000,$B31,Consolidado!$AA$5:$AA$1000,J$5,Consolidado!$C$5:$C$1000,"Otros")&gt;0,"Otros "&amp;TEXT(DAY(_xlfn.MINIFS(Consolidado!$B$5:$B$1000,Consolidado!$E$5:$E$1000,$B31,Consolidado!$AA$5:$AA$1000,J$5,Consolidado!$C$5:$C$1000,"Otros")),"00")&amp;"/"&amp;TEXT(MONTH(_xlfn.MINIFS(Consolidado!$B$5:$B$1000,Consolidado!$E$5:$E$1000,$B31,Consolidado!$AA$5:$AA$1000,J$5,Consolidado!$C$5:$C$1000,"Otros")),"00")&amp;IF(_xlfn.MAXIFS(Consolidado!$B$5:$B$1000,Consolidado!$E$5:$E$1000,$B31,Consolidado!$AA$5:$AA$1000,J$5,Consolidado!$C$5:$C$1000,"Otros")&lt;&gt;_xlfn.MINIFS(Consolidado!$B$5:$B$1000,Consolidado!$E$5:$E$1000,$B31,Consolidado!$AA$5:$AA$1000,J$5,Consolidado!$C$5:$C$1000,"Otros")," y "&amp;TEXT(DAY(_xlfn.MAXIFS(Consolidado!$B$5:$B$1000,Consolidado!$E$5:$E$1000,$B31,Consolidado!$AA$5:$AA$1000,J$5,Consolidado!$C$5:$C$1000,"Otros")),"00")&amp;"/"&amp;TEXT(MONTH(_xlfn.MAXIFS(Consolidado!$B$5:$B$1000,Consolidado!$E$5:$E$1000,$B31,Consolidado!$AA$5:$AA$1000,J$5,Consolidado!$C$5:$C$1000,"Otros")),"00"),""),""))</f>
        <v/>
      </c>
      <c r="K31" s="37" t="str">
        <f aca="false">_xlfn.TEXTJOIN(" +"&amp;CHAR(10),TRUE(),IF(SUMIFS(Consolidado!$AD$5:$AD$1000,Consolidado!$E$5:$E$1000,$B31,Consolidado!$AA$5:$AA$1000,K$5,Consolidado!$C$5:$C$1000,"Auditoría Interna")&gt;0,"Interna "&amp;TEXT(DAY(_xlfn.MINIFS(Consolidado!$B$5:$B$1000,Consolidado!$E$5:$E$1000,$B31,Consolidado!$AA$5:$AA$1000,K$5,Consolidado!$C$5:$C$1000,"Auditoría Interna")),"00")&amp;"/"&amp;TEXT(MONTH(_xlfn.MINIFS(Consolidado!$B$5:$B$1000,Consolidado!$E$5:$E$1000,$B31,Consolidado!$AA$5:$AA$1000,K$5,Consolidado!$C$5:$C$1000,"Auditoría Interna")),"00")&amp;IF(_xlfn.MAXIFS(Consolidado!$B$5:$B$1000,Consolidado!$E$5:$E$1000,$B31,Consolidado!$AA$5:$AA$1000,K$5,Consolidado!$C$5:$C$1000,"Auditoría Interna")&lt;&gt;_xlfn.MINIFS(Consolidado!$B$5:$B$1000,Consolidado!$E$5:$E$1000,$B31,Consolidado!$AA$5:$AA$1000,K$5,Consolidado!$C$5:$C$1000,"Auditoría Interna")," y "&amp;TEXT(DAY(_xlfn.MAXIFS(Consolidado!$B$5:$B$1000,Consolidado!$E$5:$E$1000,$B31,Consolidado!$AA$5:$AA$1000,K$5,Consolidado!$C$5:$C$1000,"Auditoría Interna")),"00")&amp;"/"&amp;TEXT(MONTH(_xlfn.MAXIFS(Consolidado!$B$5:$B$1000,Consolidado!$E$5:$E$1000,$B31,Consolidado!$AA$5:$AA$1000,K$5,Consolidado!$C$5:$C$1000,"Auditoría Interna")),"00"),""),""),IF(SUMIFS(Consolidado!$AD$5:$AD$1000,Consolidado!$E$5:$E$1000,$B31,Consolidado!$AA$5:$AA$1000,K$5,Consolidado!$C$5:$C$1000,"Auditoría Externa")&gt;0,"Externa "&amp;TEXT(DAY(_xlfn.MINIFS(Consolidado!$B$5:$B$1000,Consolidado!$E$5:$E$1000,$B31,Consolidado!$AA$5:$AA$1000,K$5,Consolidado!$C$5:$C$1000,"Auditoría Externa")),"00")&amp;"/"&amp;TEXT(MONTH(_xlfn.MINIFS(Consolidado!$B$5:$B$1000,Consolidado!$E$5:$E$1000,$B31,Consolidado!$AA$5:$AA$1000,K$5,Consolidado!$C$5:$C$1000,"Auditoría Externa")),"00")&amp;IF(_xlfn.MAXIFS(Consolidado!$B$5:$B$1000,Consolidado!$E$5:$E$1000,$B31,Consolidado!$AA$5:$AA$1000,K$5,Consolidado!$C$5:$C$1000,"Auditoría Externa")&lt;&gt;_xlfn.MINIFS(Consolidado!$B$5:$B$1000,Consolidado!$E$5:$E$1000,$B31,Consolidado!$AA$5:$AA$1000,K$5,Consolidado!$C$5:$C$1000,"Auditoría Externa")," y "&amp;TEXT(DAY(_xlfn.MAXIFS(Consolidado!$B$5:$B$1000,Consolidado!$E$5:$E$1000,$B31,Consolidado!$AA$5:$AA$1000,K$5,Consolidado!$C$5:$C$1000,"Auditoría Externa")),"00")&amp;"/"&amp;TEXT(MONTH(_xlfn.MAXIFS(Consolidado!$B$5:$B$1000,Consolidado!$E$5:$E$1000,$B31,Consolidado!$AA$5:$AA$1000,K$5,Consolidado!$C$5:$C$1000,"Auditoría Externa")),"00"),""),""),IF(SUMIFS(Consolidado!$AD$5:$AD$1000,Consolidado!$E$5:$E$1000,$B31,Consolidado!$AA$5:$AA$1000,K$5,Consolidado!$C$5:$C$1000,"SSF")&gt;0,"SSF "&amp;TEXT(DAY(_xlfn.MINIFS(Consolidado!$B$5:$B$1000,Consolidado!$E$5:$E$1000,$B31,Consolidado!$AA$5:$AA$1000,K$5,Consolidado!$C$5:$C$1000,"SSF")),"00")&amp;"/"&amp;TEXT(MONTH(_xlfn.MINIFS(Consolidado!$B$5:$B$1000,Consolidado!$E$5:$E$1000,$B31,Consolidado!$AA$5:$AA$1000,K$5,Consolidado!$C$5:$C$1000,"SSF")),"00")&amp;IF(_xlfn.MAXIFS(Consolidado!$B$5:$B$1000,Consolidado!$E$5:$E$1000,$B31,Consolidado!$AA$5:$AA$1000,K$5,Consolidado!$C$5:$C$1000,"SSF")&lt;&gt;_xlfn.MINIFS(Consolidado!$B$5:$B$1000,Consolidado!$E$5:$E$1000,$B31,Consolidado!$AA$5:$AA$1000,K$5,Consolidado!$C$5:$C$1000,"SSF")," y "&amp;TEXT(DAY(_xlfn.MAXIFS(Consolidado!$B$5:$B$1000,Consolidado!$E$5:$E$1000,$B31,Consolidado!$AA$5:$AA$1000,K$5,Consolidado!$C$5:$C$1000,"SSF")),"00")&amp;"/"&amp;TEXT(MONTH(_xlfn.MAXIFS(Consolidado!$B$5:$B$1000,Consolidado!$E$5:$E$1000,$B31,Consolidado!$AA$5:$AA$1000,K$5,Consolidado!$C$5:$C$1000,"SSF")),"00"),""),""),IF(SUMIFS(Consolidado!$AD$5:$AD$1000,Consolidado!$E$5:$E$1000,$B31,Consolidado!$AA$5:$AA$1000,K$5,Consolidado!$C$5:$C$1000,"Comité de Supervisión")&gt;0,"Comité Sup. "&amp;TEXT(DAY(_xlfn.MINIFS(Consolidado!$B$5:$B$1000,Consolidado!$E$5:$E$1000,$B31,Consolidado!$AA$5:$AA$1000,K$5,Consolidado!$C$5:$C$1000,"Comité de Supervisión")),"00")&amp;"/"&amp;TEXT(MONTH(_xlfn.MINIFS(Consolidado!$B$5:$B$1000,Consolidado!$E$5:$E$1000,$B31,Consolidado!$AA$5:$AA$1000,K$5,Consolidado!$C$5:$C$1000,"Comité de Supervisión")),"00")&amp;IF(_xlfn.MAXIFS(Consolidado!$B$5:$B$1000,Consolidado!$E$5:$E$1000,$B31,Consolidado!$AA$5:$AA$1000,K$5,Consolidado!$C$5:$C$1000,"Comité de Supervisión")&lt;&gt;_xlfn.MINIFS(Consolidado!$B$5:$B$1000,Consolidado!$E$5:$E$1000,$B31,Consolidado!$AA$5:$AA$1000,K$5,Consolidado!$C$5:$C$1000,"Comité de Supervisión")," y "&amp;TEXT(DAY(_xlfn.MAXIFS(Consolidado!$B$5:$B$1000,Consolidado!$E$5:$E$1000,$B31,Consolidado!$AA$5:$AA$1000,K$5,Consolidado!$C$5:$C$1000,"Comité de Supervisión")),"00")&amp;"/"&amp;TEXT(MONTH(_xlfn.MAXIFS(Consolidado!$B$5:$B$1000,Consolidado!$E$5:$E$1000,$B31,Consolidado!$AA$5:$AA$1000,K$5,Consolidado!$C$5:$C$1000,"Comité de Supervisión")),"00"),""),""),IF(SUMIFS(Consolidado!$AD$5:$AD$1000,Consolidado!$E$5:$E$1000,$B31,Consolidado!$AA$5:$AA$1000,K$5,Consolidado!$C$5:$C$1000,"Consejo de Administración")&gt;0,"Consejo "&amp;TEXT(DAY(_xlfn.MINIFS(Consolidado!$B$5:$B$1000,Consolidado!$E$5:$E$1000,$B31,Consolidado!$AA$5:$AA$1000,K$5,Consolidado!$C$5:$C$1000,"Consejo de Administración")),"00")&amp;"/"&amp;TEXT(MONTH(_xlfn.MINIFS(Consolidado!$B$5:$B$1000,Consolidado!$E$5:$E$1000,$B31,Consolidado!$AA$5:$AA$1000,K$5,Consolidado!$C$5:$C$1000,"Consejo de Administración")),"00")&amp;IF(_xlfn.MAXIFS(Consolidado!$B$5:$B$1000,Consolidado!$E$5:$E$1000,$B31,Consolidado!$AA$5:$AA$1000,K$5,Consolidado!$C$5:$C$1000,"Consejo de Administración")&lt;&gt;_xlfn.MINIFS(Consolidado!$B$5:$B$1000,Consolidado!$E$5:$E$1000,$B31,Consolidado!$AA$5:$AA$1000,K$5,Consolidado!$C$5:$C$1000,"Consejo de Administración")," y "&amp;TEXT(DAY(_xlfn.MAXIFS(Consolidado!$B$5:$B$1000,Consolidado!$E$5:$E$1000,$B31,Consolidado!$AA$5:$AA$1000,K$5,Consolidado!$C$5:$C$1000,"Consejo de Administración")),"00")&amp;"/"&amp;TEXT(MONTH(_xlfn.MAXIFS(Consolidado!$B$5:$B$1000,Consolidado!$E$5:$E$1000,$B31,Consolidado!$AA$5:$AA$1000,K$5,Consolidado!$C$5:$C$1000,"Consejo de Administración")),"00"),""),""),IF(SUMIFS(Consolidado!$AD$5:$AD$1000,Consolidado!$E$5:$E$1000,$B31,Consolidado!$AA$5:$AA$1000,K$5,Consolidado!$C$5:$C$1000,"Otros")&gt;0,"Otros "&amp;TEXT(DAY(_xlfn.MINIFS(Consolidado!$B$5:$B$1000,Consolidado!$E$5:$E$1000,$B31,Consolidado!$AA$5:$AA$1000,K$5,Consolidado!$C$5:$C$1000,"Otros")),"00")&amp;"/"&amp;TEXT(MONTH(_xlfn.MINIFS(Consolidado!$B$5:$B$1000,Consolidado!$E$5:$E$1000,$B31,Consolidado!$AA$5:$AA$1000,K$5,Consolidado!$C$5:$C$1000,"Otros")),"00")&amp;IF(_xlfn.MAXIFS(Consolidado!$B$5:$B$1000,Consolidado!$E$5:$E$1000,$B31,Consolidado!$AA$5:$AA$1000,K$5,Consolidado!$C$5:$C$1000,"Otros")&lt;&gt;_xlfn.MINIFS(Consolidado!$B$5:$B$1000,Consolidado!$E$5:$E$1000,$B31,Consolidado!$AA$5:$AA$1000,K$5,Consolidado!$C$5:$C$1000,"Otros")," y "&amp;TEXT(DAY(_xlfn.MAXIFS(Consolidado!$B$5:$B$1000,Consolidado!$E$5:$E$1000,$B31,Consolidado!$AA$5:$AA$1000,K$5,Consolidado!$C$5:$C$1000,"Otros")),"00")&amp;"/"&amp;TEXT(MONTH(_xlfn.MAXIFS(Consolidado!$B$5:$B$1000,Consolidado!$E$5:$E$1000,$B31,Consolidado!$AA$5:$AA$1000,K$5,Consolidado!$C$5:$C$1000,"Otros")),"00"),""),""))</f>
        <v/>
      </c>
      <c r="L31" s="37" t="str">
        <f aca="false">_xlfn.TEXTJOIN(" +"&amp;CHAR(10),TRUE(),IF(SUMIFS(Consolidado!$AD$5:$AD$1000,Consolidado!$E$5:$E$1000,$B31,Consolidado!$AA$5:$AA$1000,L$5,Consolidado!$C$5:$C$1000,"Auditoría Interna")&gt;0,"Interna "&amp;TEXT(DAY(_xlfn.MINIFS(Consolidado!$B$5:$B$1000,Consolidado!$E$5:$E$1000,$B31,Consolidado!$AA$5:$AA$1000,L$5,Consolidado!$C$5:$C$1000,"Auditoría Interna")),"00")&amp;"/"&amp;TEXT(MONTH(_xlfn.MINIFS(Consolidado!$B$5:$B$1000,Consolidado!$E$5:$E$1000,$B31,Consolidado!$AA$5:$AA$1000,L$5,Consolidado!$C$5:$C$1000,"Auditoría Interna")),"00")&amp;IF(_xlfn.MAXIFS(Consolidado!$B$5:$B$1000,Consolidado!$E$5:$E$1000,$B31,Consolidado!$AA$5:$AA$1000,L$5,Consolidado!$C$5:$C$1000,"Auditoría Interna")&lt;&gt;_xlfn.MINIFS(Consolidado!$B$5:$B$1000,Consolidado!$E$5:$E$1000,$B31,Consolidado!$AA$5:$AA$1000,L$5,Consolidado!$C$5:$C$1000,"Auditoría Interna")," y "&amp;TEXT(DAY(_xlfn.MAXIFS(Consolidado!$B$5:$B$1000,Consolidado!$E$5:$E$1000,$B31,Consolidado!$AA$5:$AA$1000,L$5,Consolidado!$C$5:$C$1000,"Auditoría Interna")),"00")&amp;"/"&amp;TEXT(MONTH(_xlfn.MAXIFS(Consolidado!$B$5:$B$1000,Consolidado!$E$5:$E$1000,$B31,Consolidado!$AA$5:$AA$1000,L$5,Consolidado!$C$5:$C$1000,"Auditoría Interna")),"00"),""),""),IF(SUMIFS(Consolidado!$AD$5:$AD$1000,Consolidado!$E$5:$E$1000,$B31,Consolidado!$AA$5:$AA$1000,L$5,Consolidado!$C$5:$C$1000,"Auditoría Externa")&gt;0,"Externa "&amp;TEXT(DAY(_xlfn.MINIFS(Consolidado!$B$5:$B$1000,Consolidado!$E$5:$E$1000,$B31,Consolidado!$AA$5:$AA$1000,L$5,Consolidado!$C$5:$C$1000,"Auditoría Externa")),"00")&amp;"/"&amp;TEXT(MONTH(_xlfn.MINIFS(Consolidado!$B$5:$B$1000,Consolidado!$E$5:$E$1000,$B31,Consolidado!$AA$5:$AA$1000,L$5,Consolidado!$C$5:$C$1000,"Auditoría Externa")),"00")&amp;IF(_xlfn.MAXIFS(Consolidado!$B$5:$B$1000,Consolidado!$E$5:$E$1000,$B31,Consolidado!$AA$5:$AA$1000,L$5,Consolidado!$C$5:$C$1000,"Auditoría Externa")&lt;&gt;_xlfn.MINIFS(Consolidado!$B$5:$B$1000,Consolidado!$E$5:$E$1000,$B31,Consolidado!$AA$5:$AA$1000,L$5,Consolidado!$C$5:$C$1000,"Auditoría Externa")," y "&amp;TEXT(DAY(_xlfn.MAXIFS(Consolidado!$B$5:$B$1000,Consolidado!$E$5:$E$1000,$B31,Consolidado!$AA$5:$AA$1000,L$5,Consolidado!$C$5:$C$1000,"Auditoría Externa")),"00")&amp;"/"&amp;TEXT(MONTH(_xlfn.MAXIFS(Consolidado!$B$5:$B$1000,Consolidado!$E$5:$E$1000,$B31,Consolidado!$AA$5:$AA$1000,L$5,Consolidado!$C$5:$C$1000,"Auditoría Externa")),"00"),""),""),IF(SUMIFS(Consolidado!$AD$5:$AD$1000,Consolidado!$E$5:$E$1000,$B31,Consolidado!$AA$5:$AA$1000,L$5,Consolidado!$C$5:$C$1000,"SSF")&gt;0,"SSF "&amp;TEXT(DAY(_xlfn.MINIFS(Consolidado!$B$5:$B$1000,Consolidado!$E$5:$E$1000,$B31,Consolidado!$AA$5:$AA$1000,L$5,Consolidado!$C$5:$C$1000,"SSF")),"00")&amp;"/"&amp;TEXT(MONTH(_xlfn.MINIFS(Consolidado!$B$5:$B$1000,Consolidado!$E$5:$E$1000,$B31,Consolidado!$AA$5:$AA$1000,L$5,Consolidado!$C$5:$C$1000,"SSF")),"00")&amp;IF(_xlfn.MAXIFS(Consolidado!$B$5:$B$1000,Consolidado!$E$5:$E$1000,$B31,Consolidado!$AA$5:$AA$1000,L$5,Consolidado!$C$5:$C$1000,"SSF")&lt;&gt;_xlfn.MINIFS(Consolidado!$B$5:$B$1000,Consolidado!$E$5:$E$1000,$B31,Consolidado!$AA$5:$AA$1000,L$5,Consolidado!$C$5:$C$1000,"SSF")," y "&amp;TEXT(DAY(_xlfn.MAXIFS(Consolidado!$B$5:$B$1000,Consolidado!$E$5:$E$1000,$B31,Consolidado!$AA$5:$AA$1000,L$5,Consolidado!$C$5:$C$1000,"SSF")),"00")&amp;"/"&amp;TEXT(MONTH(_xlfn.MAXIFS(Consolidado!$B$5:$B$1000,Consolidado!$E$5:$E$1000,$B31,Consolidado!$AA$5:$AA$1000,L$5,Consolidado!$C$5:$C$1000,"SSF")),"00"),""),""),IF(SUMIFS(Consolidado!$AD$5:$AD$1000,Consolidado!$E$5:$E$1000,$B31,Consolidado!$AA$5:$AA$1000,L$5,Consolidado!$C$5:$C$1000,"Comité de Supervisión")&gt;0,"Comité Sup. "&amp;TEXT(DAY(_xlfn.MINIFS(Consolidado!$B$5:$B$1000,Consolidado!$E$5:$E$1000,$B31,Consolidado!$AA$5:$AA$1000,L$5,Consolidado!$C$5:$C$1000,"Comité de Supervisión")),"00")&amp;"/"&amp;TEXT(MONTH(_xlfn.MINIFS(Consolidado!$B$5:$B$1000,Consolidado!$E$5:$E$1000,$B31,Consolidado!$AA$5:$AA$1000,L$5,Consolidado!$C$5:$C$1000,"Comité de Supervisión")),"00")&amp;IF(_xlfn.MAXIFS(Consolidado!$B$5:$B$1000,Consolidado!$E$5:$E$1000,$B31,Consolidado!$AA$5:$AA$1000,L$5,Consolidado!$C$5:$C$1000,"Comité de Supervisión")&lt;&gt;_xlfn.MINIFS(Consolidado!$B$5:$B$1000,Consolidado!$E$5:$E$1000,$B31,Consolidado!$AA$5:$AA$1000,L$5,Consolidado!$C$5:$C$1000,"Comité de Supervisión")," y "&amp;TEXT(DAY(_xlfn.MAXIFS(Consolidado!$B$5:$B$1000,Consolidado!$E$5:$E$1000,$B31,Consolidado!$AA$5:$AA$1000,L$5,Consolidado!$C$5:$C$1000,"Comité de Supervisión")),"00")&amp;"/"&amp;TEXT(MONTH(_xlfn.MAXIFS(Consolidado!$B$5:$B$1000,Consolidado!$E$5:$E$1000,$B31,Consolidado!$AA$5:$AA$1000,L$5,Consolidado!$C$5:$C$1000,"Comité de Supervisión")),"00"),""),""),IF(SUMIFS(Consolidado!$AD$5:$AD$1000,Consolidado!$E$5:$E$1000,$B31,Consolidado!$AA$5:$AA$1000,L$5,Consolidado!$C$5:$C$1000,"Consejo de Administración")&gt;0,"Consejo "&amp;TEXT(DAY(_xlfn.MINIFS(Consolidado!$B$5:$B$1000,Consolidado!$E$5:$E$1000,$B31,Consolidado!$AA$5:$AA$1000,L$5,Consolidado!$C$5:$C$1000,"Consejo de Administración")),"00")&amp;"/"&amp;TEXT(MONTH(_xlfn.MINIFS(Consolidado!$B$5:$B$1000,Consolidado!$E$5:$E$1000,$B31,Consolidado!$AA$5:$AA$1000,L$5,Consolidado!$C$5:$C$1000,"Consejo de Administración")),"00")&amp;IF(_xlfn.MAXIFS(Consolidado!$B$5:$B$1000,Consolidado!$E$5:$E$1000,$B31,Consolidado!$AA$5:$AA$1000,L$5,Consolidado!$C$5:$C$1000,"Consejo de Administración")&lt;&gt;_xlfn.MINIFS(Consolidado!$B$5:$B$1000,Consolidado!$E$5:$E$1000,$B31,Consolidado!$AA$5:$AA$1000,L$5,Consolidado!$C$5:$C$1000,"Consejo de Administración")," y "&amp;TEXT(DAY(_xlfn.MAXIFS(Consolidado!$B$5:$B$1000,Consolidado!$E$5:$E$1000,$B31,Consolidado!$AA$5:$AA$1000,L$5,Consolidado!$C$5:$C$1000,"Consejo de Administración")),"00")&amp;"/"&amp;TEXT(MONTH(_xlfn.MAXIFS(Consolidado!$B$5:$B$1000,Consolidado!$E$5:$E$1000,$B31,Consolidado!$AA$5:$AA$1000,L$5,Consolidado!$C$5:$C$1000,"Consejo de Administración")),"00"),""),""),IF(SUMIFS(Consolidado!$AD$5:$AD$1000,Consolidado!$E$5:$E$1000,$B31,Consolidado!$AA$5:$AA$1000,L$5,Consolidado!$C$5:$C$1000,"Otros")&gt;0,"Otros "&amp;TEXT(DAY(_xlfn.MINIFS(Consolidado!$B$5:$B$1000,Consolidado!$E$5:$E$1000,$B31,Consolidado!$AA$5:$AA$1000,L$5,Consolidado!$C$5:$C$1000,"Otros")),"00")&amp;"/"&amp;TEXT(MONTH(_xlfn.MINIFS(Consolidado!$B$5:$B$1000,Consolidado!$E$5:$E$1000,$B31,Consolidado!$AA$5:$AA$1000,L$5,Consolidado!$C$5:$C$1000,"Otros")),"00")&amp;IF(_xlfn.MAXIFS(Consolidado!$B$5:$B$1000,Consolidado!$E$5:$E$1000,$B31,Consolidado!$AA$5:$AA$1000,L$5,Consolidado!$C$5:$C$1000,"Otros")&lt;&gt;_xlfn.MINIFS(Consolidado!$B$5:$B$1000,Consolidado!$E$5:$E$1000,$B31,Consolidado!$AA$5:$AA$1000,L$5,Consolidado!$C$5:$C$1000,"Otros")," y "&amp;TEXT(DAY(_xlfn.MAXIFS(Consolidado!$B$5:$B$1000,Consolidado!$E$5:$E$1000,$B31,Consolidado!$AA$5:$AA$1000,L$5,Consolidado!$C$5:$C$1000,"Otros")),"00")&amp;"/"&amp;TEXT(MONTH(_xlfn.MAXIFS(Consolidado!$B$5:$B$1000,Consolidado!$E$5:$E$1000,$B31,Consolidado!$AA$5:$AA$1000,L$5,Consolidado!$C$5:$C$1000,"Otros")),"00"),""),""))</f>
        <v/>
      </c>
      <c r="M31" s="37" t="str">
        <f aca="false">_xlfn.TEXTJOIN(" +"&amp;CHAR(10),TRUE(),IF(SUMIFS(Consolidado!$AD$5:$AD$1000,Consolidado!$E$5:$E$1000,$B31,Consolidado!$AA$5:$AA$1000,M$5,Consolidado!$C$5:$C$1000,"Auditoría Interna")&gt;0,"Interna "&amp;TEXT(DAY(_xlfn.MINIFS(Consolidado!$B$5:$B$1000,Consolidado!$E$5:$E$1000,$B31,Consolidado!$AA$5:$AA$1000,M$5,Consolidado!$C$5:$C$1000,"Auditoría Interna")),"00")&amp;"/"&amp;TEXT(MONTH(_xlfn.MINIFS(Consolidado!$B$5:$B$1000,Consolidado!$E$5:$E$1000,$B31,Consolidado!$AA$5:$AA$1000,M$5,Consolidado!$C$5:$C$1000,"Auditoría Interna")),"00")&amp;IF(_xlfn.MAXIFS(Consolidado!$B$5:$B$1000,Consolidado!$E$5:$E$1000,$B31,Consolidado!$AA$5:$AA$1000,M$5,Consolidado!$C$5:$C$1000,"Auditoría Interna")&lt;&gt;_xlfn.MINIFS(Consolidado!$B$5:$B$1000,Consolidado!$E$5:$E$1000,$B31,Consolidado!$AA$5:$AA$1000,M$5,Consolidado!$C$5:$C$1000,"Auditoría Interna")," y "&amp;TEXT(DAY(_xlfn.MAXIFS(Consolidado!$B$5:$B$1000,Consolidado!$E$5:$E$1000,$B31,Consolidado!$AA$5:$AA$1000,M$5,Consolidado!$C$5:$C$1000,"Auditoría Interna")),"00")&amp;"/"&amp;TEXT(MONTH(_xlfn.MAXIFS(Consolidado!$B$5:$B$1000,Consolidado!$E$5:$E$1000,$B31,Consolidado!$AA$5:$AA$1000,M$5,Consolidado!$C$5:$C$1000,"Auditoría Interna")),"00"),""),""),IF(SUMIFS(Consolidado!$AD$5:$AD$1000,Consolidado!$E$5:$E$1000,$B31,Consolidado!$AA$5:$AA$1000,M$5,Consolidado!$C$5:$C$1000,"Auditoría Externa")&gt;0,"Externa "&amp;TEXT(DAY(_xlfn.MINIFS(Consolidado!$B$5:$B$1000,Consolidado!$E$5:$E$1000,$B31,Consolidado!$AA$5:$AA$1000,M$5,Consolidado!$C$5:$C$1000,"Auditoría Externa")),"00")&amp;"/"&amp;TEXT(MONTH(_xlfn.MINIFS(Consolidado!$B$5:$B$1000,Consolidado!$E$5:$E$1000,$B31,Consolidado!$AA$5:$AA$1000,M$5,Consolidado!$C$5:$C$1000,"Auditoría Externa")),"00")&amp;IF(_xlfn.MAXIFS(Consolidado!$B$5:$B$1000,Consolidado!$E$5:$E$1000,$B31,Consolidado!$AA$5:$AA$1000,M$5,Consolidado!$C$5:$C$1000,"Auditoría Externa")&lt;&gt;_xlfn.MINIFS(Consolidado!$B$5:$B$1000,Consolidado!$E$5:$E$1000,$B31,Consolidado!$AA$5:$AA$1000,M$5,Consolidado!$C$5:$C$1000,"Auditoría Externa")," y "&amp;TEXT(DAY(_xlfn.MAXIFS(Consolidado!$B$5:$B$1000,Consolidado!$E$5:$E$1000,$B31,Consolidado!$AA$5:$AA$1000,M$5,Consolidado!$C$5:$C$1000,"Auditoría Externa")),"00")&amp;"/"&amp;TEXT(MONTH(_xlfn.MAXIFS(Consolidado!$B$5:$B$1000,Consolidado!$E$5:$E$1000,$B31,Consolidado!$AA$5:$AA$1000,M$5,Consolidado!$C$5:$C$1000,"Auditoría Externa")),"00"),""),""),IF(SUMIFS(Consolidado!$AD$5:$AD$1000,Consolidado!$E$5:$E$1000,$B31,Consolidado!$AA$5:$AA$1000,M$5,Consolidado!$C$5:$C$1000,"SSF")&gt;0,"SSF "&amp;TEXT(DAY(_xlfn.MINIFS(Consolidado!$B$5:$B$1000,Consolidado!$E$5:$E$1000,$B31,Consolidado!$AA$5:$AA$1000,M$5,Consolidado!$C$5:$C$1000,"SSF")),"00")&amp;"/"&amp;TEXT(MONTH(_xlfn.MINIFS(Consolidado!$B$5:$B$1000,Consolidado!$E$5:$E$1000,$B31,Consolidado!$AA$5:$AA$1000,M$5,Consolidado!$C$5:$C$1000,"SSF")),"00")&amp;IF(_xlfn.MAXIFS(Consolidado!$B$5:$B$1000,Consolidado!$E$5:$E$1000,$B31,Consolidado!$AA$5:$AA$1000,M$5,Consolidado!$C$5:$C$1000,"SSF")&lt;&gt;_xlfn.MINIFS(Consolidado!$B$5:$B$1000,Consolidado!$E$5:$E$1000,$B31,Consolidado!$AA$5:$AA$1000,M$5,Consolidado!$C$5:$C$1000,"SSF")," y "&amp;TEXT(DAY(_xlfn.MAXIFS(Consolidado!$B$5:$B$1000,Consolidado!$E$5:$E$1000,$B31,Consolidado!$AA$5:$AA$1000,M$5,Consolidado!$C$5:$C$1000,"SSF")),"00")&amp;"/"&amp;TEXT(MONTH(_xlfn.MAXIFS(Consolidado!$B$5:$B$1000,Consolidado!$E$5:$E$1000,$B31,Consolidado!$AA$5:$AA$1000,M$5,Consolidado!$C$5:$C$1000,"SSF")),"00"),""),""),IF(SUMIFS(Consolidado!$AD$5:$AD$1000,Consolidado!$E$5:$E$1000,$B31,Consolidado!$AA$5:$AA$1000,M$5,Consolidado!$C$5:$C$1000,"Comité de Supervisión")&gt;0,"Comité Sup. "&amp;TEXT(DAY(_xlfn.MINIFS(Consolidado!$B$5:$B$1000,Consolidado!$E$5:$E$1000,$B31,Consolidado!$AA$5:$AA$1000,M$5,Consolidado!$C$5:$C$1000,"Comité de Supervisión")),"00")&amp;"/"&amp;TEXT(MONTH(_xlfn.MINIFS(Consolidado!$B$5:$B$1000,Consolidado!$E$5:$E$1000,$B31,Consolidado!$AA$5:$AA$1000,M$5,Consolidado!$C$5:$C$1000,"Comité de Supervisión")),"00")&amp;IF(_xlfn.MAXIFS(Consolidado!$B$5:$B$1000,Consolidado!$E$5:$E$1000,$B31,Consolidado!$AA$5:$AA$1000,M$5,Consolidado!$C$5:$C$1000,"Comité de Supervisión")&lt;&gt;_xlfn.MINIFS(Consolidado!$B$5:$B$1000,Consolidado!$E$5:$E$1000,$B31,Consolidado!$AA$5:$AA$1000,M$5,Consolidado!$C$5:$C$1000,"Comité de Supervisión")," y "&amp;TEXT(DAY(_xlfn.MAXIFS(Consolidado!$B$5:$B$1000,Consolidado!$E$5:$E$1000,$B31,Consolidado!$AA$5:$AA$1000,M$5,Consolidado!$C$5:$C$1000,"Comité de Supervisión")),"00")&amp;"/"&amp;TEXT(MONTH(_xlfn.MAXIFS(Consolidado!$B$5:$B$1000,Consolidado!$E$5:$E$1000,$B31,Consolidado!$AA$5:$AA$1000,M$5,Consolidado!$C$5:$C$1000,"Comité de Supervisión")),"00"),""),""),IF(SUMIFS(Consolidado!$AD$5:$AD$1000,Consolidado!$E$5:$E$1000,$B31,Consolidado!$AA$5:$AA$1000,M$5,Consolidado!$C$5:$C$1000,"Consejo de Administración")&gt;0,"Consejo "&amp;TEXT(DAY(_xlfn.MINIFS(Consolidado!$B$5:$B$1000,Consolidado!$E$5:$E$1000,$B31,Consolidado!$AA$5:$AA$1000,M$5,Consolidado!$C$5:$C$1000,"Consejo de Administración")),"00")&amp;"/"&amp;TEXT(MONTH(_xlfn.MINIFS(Consolidado!$B$5:$B$1000,Consolidado!$E$5:$E$1000,$B31,Consolidado!$AA$5:$AA$1000,M$5,Consolidado!$C$5:$C$1000,"Consejo de Administración")),"00")&amp;IF(_xlfn.MAXIFS(Consolidado!$B$5:$B$1000,Consolidado!$E$5:$E$1000,$B31,Consolidado!$AA$5:$AA$1000,M$5,Consolidado!$C$5:$C$1000,"Consejo de Administración")&lt;&gt;_xlfn.MINIFS(Consolidado!$B$5:$B$1000,Consolidado!$E$5:$E$1000,$B31,Consolidado!$AA$5:$AA$1000,M$5,Consolidado!$C$5:$C$1000,"Consejo de Administración")," y "&amp;TEXT(DAY(_xlfn.MAXIFS(Consolidado!$B$5:$B$1000,Consolidado!$E$5:$E$1000,$B31,Consolidado!$AA$5:$AA$1000,M$5,Consolidado!$C$5:$C$1000,"Consejo de Administración")),"00")&amp;"/"&amp;TEXT(MONTH(_xlfn.MAXIFS(Consolidado!$B$5:$B$1000,Consolidado!$E$5:$E$1000,$B31,Consolidado!$AA$5:$AA$1000,M$5,Consolidado!$C$5:$C$1000,"Consejo de Administración")),"00"),""),""),IF(SUMIFS(Consolidado!$AD$5:$AD$1000,Consolidado!$E$5:$E$1000,$B31,Consolidado!$AA$5:$AA$1000,M$5,Consolidado!$C$5:$C$1000,"Otros")&gt;0,"Otros "&amp;TEXT(DAY(_xlfn.MINIFS(Consolidado!$B$5:$B$1000,Consolidado!$E$5:$E$1000,$B31,Consolidado!$AA$5:$AA$1000,M$5,Consolidado!$C$5:$C$1000,"Otros")),"00")&amp;"/"&amp;TEXT(MONTH(_xlfn.MINIFS(Consolidado!$B$5:$B$1000,Consolidado!$E$5:$E$1000,$B31,Consolidado!$AA$5:$AA$1000,M$5,Consolidado!$C$5:$C$1000,"Otros")),"00")&amp;IF(_xlfn.MAXIFS(Consolidado!$B$5:$B$1000,Consolidado!$E$5:$E$1000,$B31,Consolidado!$AA$5:$AA$1000,M$5,Consolidado!$C$5:$C$1000,"Otros")&lt;&gt;_xlfn.MINIFS(Consolidado!$B$5:$B$1000,Consolidado!$E$5:$E$1000,$B31,Consolidado!$AA$5:$AA$1000,M$5,Consolidado!$C$5:$C$1000,"Otros")," y "&amp;TEXT(DAY(_xlfn.MAXIFS(Consolidado!$B$5:$B$1000,Consolidado!$E$5:$E$1000,$B31,Consolidado!$AA$5:$AA$1000,M$5,Consolidado!$C$5:$C$1000,"Otros")),"00")&amp;"/"&amp;TEXT(MONTH(_xlfn.MAXIFS(Consolidado!$B$5:$B$1000,Consolidado!$E$5:$E$1000,$B31,Consolidado!$AA$5:$AA$1000,M$5,Consolidado!$C$5:$C$1000,"Otros")),"00"),""),""))</f>
        <v/>
      </c>
      <c r="N31" s="37" t="str">
        <f aca="false">_xlfn.TEXTJOIN(" +"&amp;CHAR(10),TRUE(),IF(SUMIFS(Consolidado!$AD$5:$AD$1000,Consolidado!$E$5:$E$1000,$B31,Consolidado!$AA$5:$AA$1000,N$5,Consolidado!$C$5:$C$1000,"Auditoría Interna")&gt;0,"Interna "&amp;TEXT(DAY(_xlfn.MINIFS(Consolidado!$B$5:$B$1000,Consolidado!$E$5:$E$1000,$B31,Consolidado!$AA$5:$AA$1000,N$5,Consolidado!$C$5:$C$1000,"Auditoría Interna")),"00")&amp;"/"&amp;TEXT(MONTH(_xlfn.MINIFS(Consolidado!$B$5:$B$1000,Consolidado!$E$5:$E$1000,$B31,Consolidado!$AA$5:$AA$1000,N$5,Consolidado!$C$5:$C$1000,"Auditoría Interna")),"00")&amp;IF(_xlfn.MAXIFS(Consolidado!$B$5:$B$1000,Consolidado!$E$5:$E$1000,$B31,Consolidado!$AA$5:$AA$1000,N$5,Consolidado!$C$5:$C$1000,"Auditoría Interna")&lt;&gt;_xlfn.MINIFS(Consolidado!$B$5:$B$1000,Consolidado!$E$5:$E$1000,$B31,Consolidado!$AA$5:$AA$1000,N$5,Consolidado!$C$5:$C$1000,"Auditoría Interna")," y "&amp;TEXT(DAY(_xlfn.MAXIFS(Consolidado!$B$5:$B$1000,Consolidado!$E$5:$E$1000,$B31,Consolidado!$AA$5:$AA$1000,N$5,Consolidado!$C$5:$C$1000,"Auditoría Interna")),"00")&amp;"/"&amp;TEXT(MONTH(_xlfn.MAXIFS(Consolidado!$B$5:$B$1000,Consolidado!$E$5:$E$1000,$B31,Consolidado!$AA$5:$AA$1000,N$5,Consolidado!$C$5:$C$1000,"Auditoría Interna")),"00"),""),""),IF(SUMIFS(Consolidado!$AD$5:$AD$1000,Consolidado!$E$5:$E$1000,$B31,Consolidado!$AA$5:$AA$1000,N$5,Consolidado!$C$5:$C$1000,"Auditoría Externa")&gt;0,"Externa "&amp;TEXT(DAY(_xlfn.MINIFS(Consolidado!$B$5:$B$1000,Consolidado!$E$5:$E$1000,$B31,Consolidado!$AA$5:$AA$1000,N$5,Consolidado!$C$5:$C$1000,"Auditoría Externa")),"00")&amp;"/"&amp;TEXT(MONTH(_xlfn.MINIFS(Consolidado!$B$5:$B$1000,Consolidado!$E$5:$E$1000,$B31,Consolidado!$AA$5:$AA$1000,N$5,Consolidado!$C$5:$C$1000,"Auditoría Externa")),"00")&amp;IF(_xlfn.MAXIFS(Consolidado!$B$5:$B$1000,Consolidado!$E$5:$E$1000,$B31,Consolidado!$AA$5:$AA$1000,N$5,Consolidado!$C$5:$C$1000,"Auditoría Externa")&lt;&gt;_xlfn.MINIFS(Consolidado!$B$5:$B$1000,Consolidado!$E$5:$E$1000,$B31,Consolidado!$AA$5:$AA$1000,N$5,Consolidado!$C$5:$C$1000,"Auditoría Externa")," y "&amp;TEXT(DAY(_xlfn.MAXIFS(Consolidado!$B$5:$B$1000,Consolidado!$E$5:$E$1000,$B31,Consolidado!$AA$5:$AA$1000,N$5,Consolidado!$C$5:$C$1000,"Auditoría Externa")),"00")&amp;"/"&amp;TEXT(MONTH(_xlfn.MAXIFS(Consolidado!$B$5:$B$1000,Consolidado!$E$5:$E$1000,$B31,Consolidado!$AA$5:$AA$1000,N$5,Consolidado!$C$5:$C$1000,"Auditoría Externa")),"00"),""),""),IF(SUMIFS(Consolidado!$AD$5:$AD$1000,Consolidado!$E$5:$E$1000,$B31,Consolidado!$AA$5:$AA$1000,N$5,Consolidado!$C$5:$C$1000,"SSF")&gt;0,"SSF "&amp;TEXT(DAY(_xlfn.MINIFS(Consolidado!$B$5:$B$1000,Consolidado!$E$5:$E$1000,$B31,Consolidado!$AA$5:$AA$1000,N$5,Consolidado!$C$5:$C$1000,"SSF")),"00")&amp;"/"&amp;TEXT(MONTH(_xlfn.MINIFS(Consolidado!$B$5:$B$1000,Consolidado!$E$5:$E$1000,$B31,Consolidado!$AA$5:$AA$1000,N$5,Consolidado!$C$5:$C$1000,"SSF")),"00")&amp;IF(_xlfn.MAXIFS(Consolidado!$B$5:$B$1000,Consolidado!$E$5:$E$1000,$B31,Consolidado!$AA$5:$AA$1000,N$5,Consolidado!$C$5:$C$1000,"SSF")&lt;&gt;_xlfn.MINIFS(Consolidado!$B$5:$B$1000,Consolidado!$E$5:$E$1000,$B31,Consolidado!$AA$5:$AA$1000,N$5,Consolidado!$C$5:$C$1000,"SSF")," y "&amp;TEXT(DAY(_xlfn.MAXIFS(Consolidado!$B$5:$B$1000,Consolidado!$E$5:$E$1000,$B31,Consolidado!$AA$5:$AA$1000,N$5,Consolidado!$C$5:$C$1000,"SSF")),"00")&amp;"/"&amp;TEXT(MONTH(_xlfn.MAXIFS(Consolidado!$B$5:$B$1000,Consolidado!$E$5:$E$1000,$B31,Consolidado!$AA$5:$AA$1000,N$5,Consolidado!$C$5:$C$1000,"SSF")),"00"),""),""),IF(SUMIFS(Consolidado!$AD$5:$AD$1000,Consolidado!$E$5:$E$1000,$B31,Consolidado!$AA$5:$AA$1000,N$5,Consolidado!$C$5:$C$1000,"Comité de Supervisión")&gt;0,"Comité Sup. "&amp;TEXT(DAY(_xlfn.MINIFS(Consolidado!$B$5:$B$1000,Consolidado!$E$5:$E$1000,$B31,Consolidado!$AA$5:$AA$1000,N$5,Consolidado!$C$5:$C$1000,"Comité de Supervisión")),"00")&amp;"/"&amp;TEXT(MONTH(_xlfn.MINIFS(Consolidado!$B$5:$B$1000,Consolidado!$E$5:$E$1000,$B31,Consolidado!$AA$5:$AA$1000,N$5,Consolidado!$C$5:$C$1000,"Comité de Supervisión")),"00")&amp;IF(_xlfn.MAXIFS(Consolidado!$B$5:$B$1000,Consolidado!$E$5:$E$1000,$B31,Consolidado!$AA$5:$AA$1000,N$5,Consolidado!$C$5:$C$1000,"Comité de Supervisión")&lt;&gt;_xlfn.MINIFS(Consolidado!$B$5:$B$1000,Consolidado!$E$5:$E$1000,$B31,Consolidado!$AA$5:$AA$1000,N$5,Consolidado!$C$5:$C$1000,"Comité de Supervisión")," y "&amp;TEXT(DAY(_xlfn.MAXIFS(Consolidado!$B$5:$B$1000,Consolidado!$E$5:$E$1000,$B31,Consolidado!$AA$5:$AA$1000,N$5,Consolidado!$C$5:$C$1000,"Comité de Supervisión")),"00")&amp;"/"&amp;TEXT(MONTH(_xlfn.MAXIFS(Consolidado!$B$5:$B$1000,Consolidado!$E$5:$E$1000,$B31,Consolidado!$AA$5:$AA$1000,N$5,Consolidado!$C$5:$C$1000,"Comité de Supervisión")),"00"),""),""),IF(SUMIFS(Consolidado!$AD$5:$AD$1000,Consolidado!$E$5:$E$1000,$B31,Consolidado!$AA$5:$AA$1000,N$5,Consolidado!$C$5:$C$1000,"Consejo de Administración")&gt;0,"Consejo "&amp;TEXT(DAY(_xlfn.MINIFS(Consolidado!$B$5:$B$1000,Consolidado!$E$5:$E$1000,$B31,Consolidado!$AA$5:$AA$1000,N$5,Consolidado!$C$5:$C$1000,"Consejo de Administración")),"00")&amp;"/"&amp;TEXT(MONTH(_xlfn.MINIFS(Consolidado!$B$5:$B$1000,Consolidado!$E$5:$E$1000,$B31,Consolidado!$AA$5:$AA$1000,N$5,Consolidado!$C$5:$C$1000,"Consejo de Administración")),"00")&amp;IF(_xlfn.MAXIFS(Consolidado!$B$5:$B$1000,Consolidado!$E$5:$E$1000,$B31,Consolidado!$AA$5:$AA$1000,N$5,Consolidado!$C$5:$C$1000,"Consejo de Administración")&lt;&gt;_xlfn.MINIFS(Consolidado!$B$5:$B$1000,Consolidado!$E$5:$E$1000,$B31,Consolidado!$AA$5:$AA$1000,N$5,Consolidado!$C$5:$C$1000,"Consejo de Administración")," y "&amp;TEXT(DAY(_xlfn.MAXIFS(Consolidado!$B$5:$B$1000,Consolidado!$E$5:$E$1000,$B31,Consolidado!$AA$5:$AA$1000,N$5,Consolidado!$C$5:$C$1000,"Consejo de Administración")),"00")&amp;"/"&amp;TEXT(MONTH(_xlfn.MAXIFS(Consolidado!$B$5:$B$1000,Consolidado!$E$5:$E$1000,$B31,Consolidado!$AA$5:$AA$1000,N$5,Consolidado!$C$5:$C$1000,"Consejo de Administración")),"00"),""),""),IF(SUMIFS(Consolidado!$AD$5:$AD$1000,Consolidado!$E$5:$E$1000,$B31,Consolidado!$AA$5:$AA$1000,N$5,Consolidado!$C$5:$C$1000,"Otros")&gt;0,"Otros "&amp;TEXT(DAY(_xlfn.MINIFS(Consolidado!$B$5:$B$1000,Consolidado!$E$5:$E$1000,$B31,Consolidado!$AA$5:$AA$1000,N$5,Consolidado!$C$5:$C$1000,"Otros")),"00")&amp;"/"&amp;TEXT(MONTH(_xlfn.MINIFS(Consolidado!$B$5:$B$1000,Consolidado!$E$5:$E$1000,$B31,Consolidado!$AA$5:$AA$1000,N$5,Consolidado!$C$5:$C$1000,"Otros")),"00")&amp;IF(_xlfn.MAXIFS(Consolidado!$B$5:$B$1000,Consolidado!$E$5:$E$1000,$B31,Consolidado!$AA$5:$AA$1000,N$5,Consolidado!$C$5:$C$1000,"Otros")&lt;&gt;_xlfn.MINIFS(Consolidado!$B$5:$B$1000,Consolidado!$E$5:$E$1000,$B31,Consolidado!$AA$5:$AA$1000,N$5,Consolidado!$C$5:$C$1000,"Otros")," y "&amp;TEXT(DAY(_xlfn.MAXIFS(Consolidado!$B$5:$B$1000,Consolidado!$E$5:$E$1000,$B31,Consolidado!$AA$5:$AA$1000,N$5,Consolidado!$C$5:$C$1000,"Otros")),"00")&amp;"/"&amp;TEXT(MONTH(_xlfn.MAXIFS(Consolidado!$B$5:$B$1000,Consolidado!$E$5:$E$1000,$B31,Consolidado!$AA$5:$AA$1000,N$5,Consolidado!$C$5:$C$1000,"Otros")),"00"),""),""))</f>
        <v>SSF 21/08</v>
      </c>
      <c r="O31" s="37" t="str">
        <f aca="false">_xlfn.TEXTJOIN(" +"&amp;CHAR(10),TRUE(),IF(SUMIFS(Consolidado!$AD$5:$AD$1000,Consolidado!$E$5:$E$1000,$B31,Consolidado!$AA$5:$AA$1000,O$5,Consolidado!$C$5:$C$1000,"Auditoría Interna")&gt;0,"Interna "&amp;TEXT(DAY(_xlfn.MINIFS(Consolidado!$B$5:$B$1000,Consolidado!$E$5:$E$1000,$B31,Consolidado!$AA$5:$AA$1000,O$5,Consolidado!$C$5:$C$1000,"Auditoría Interna")),"00")&amp;"/"&amp;TEXT(MONTH(_xlfn.MINIFS(Consolidado!$B$5:$B$1000,Consolidado!$E$5:$E$1000,$B31,Consolidado!$AA$5:$AA$1000,O$5,Consolidado!$C$5:$C$1000,"Auditoría Interna")),"00")&amp;IF(_xlfn.MAXIFS(Consolidado!$B$5:$B$1000,Consolidado!$E$5:$E$1000,$B31,Consolidado!$AA$5:$AA$1000,O$5,Consolidado!$C$5:$C$1000,"Auditoría Interna")&lt;&gt;_xlfn.MINIFS(Consolidado!$B$5:$B$1000,Consolidado!$E$5:$E$1000,$B31,Consolidado!$AA$5:$AA$1000,O$5,Consolidado!$C$5:$C$1000,"Auditoría Interna")," y "&amp;TEXT(DAY(_xlfn.MAXIFS(Consolidado!$B$5:$B$1000,Consolidado!$E$5:$E$1000,$B31,Consolidado!$AA$5:$AA$1000,O$5,Consolidado!$C$5:$C$1000,"Auditoría Interna")),"00")&amp;"/"&amp;TEXT(MONTH(_xlfn.MAXIFS(Consolidado!$B$5:$B$1000,Consolidado!$E$5:$E$1000,$B31,Consolidado!$AA$5:$AA$1000,O$5,Consolidado!$C$5:$C$1000,"Auditoría Interna")),"00"),""),""),IF(SUMIFS(Consolidado!$AD$5:$AD$1000,Consolidado!$E$5:$E$1000,$B31,Consolidado!$AA$5:$AA$1000,O$5,Consolidado!$C$5:$C$1000,"Auditoría Externa")&gt;0,"Externa "&amp;TEXT(DAY(_xlfn.MINIFS(Consolidado!$B$5:$B$1000,Consolidado!$E$5:$E$1000,$B31,Consolidado!$AA$5:$AA$1000,O$5,Consolidado!$C$5:$C$1000,"Auditoría Externa")),"00")&amp;"/"&amp;TEXT(MONTH(_xlfn.MINIFS(Consolidado!$B$5:$B$1000,Consolidado!$E$5:$E$1000,$B31,Consolidado!$AA$5:$AA$1000,O$5,Consolidado!$C$5:$C$1000,"Auditoría Externa")),"00")&amp;IF(_xlfn.MAXIFS(Consolidado!$B$5:$B$1000,Consolidado!$E$5:$E$1000,$B31,Consolidado!$AA$5:$AA$1000,O$5,Consolidado!$C$5:$C$1000,"Auditoría Externa")&lt;&gt;_xlfn.MINIFS(Consolidado!$B$5:$B$1000,Consolidado!$E$5:$E$1000,$B31,Consolidado!$AA$5:$AA$1000,O$5,Consolidado!$C$5:$C$1000,"Auditoría Externa")," y "&amp;TEXT(DAY(_xlfn.MAXIFS(Consolidado!$B$5:$B$1000,Consolidado!$E$5:$E$1000,$B31,Consolidado!$AA$5:$AA$1000,O$5,Consolidado!$C$5:$C$1000,"Auditoría Externa")),"00")&amp;"/"&amp;TEXT(MONTH(_xlfn.MAXIFS(Consolidado!$B$5:$B$1000,Consolidado!$E$5:$E$1000,$B31,Consolidado!$AA$5:$AA$1000,O$5,Consolidado!$C$5:$C$1000,"Auditoría Externa")),"00"),""),""),IF(SUMIFS(Consolidado!$AD$5:$AD$1000,Consolidado!$E$5:$E$1000,$B31,Consolidado!$AA$5:$AA$1000,O$5,Consolidado!$C$5:$C$1000,"SSF")&gt;0,"SSF "&amp;TEXT(DAY(_xlfn.MINIFS(Consolidado!$B$5:$B$1000,Consolidado!$E$5:$E$1000,$B31,Consolidado!$AA$5:$AA$1000,O$5,Consolidado!$C$5:$C$1000,"SSF")),"00")&amp;"/"&amp;TEXT(MONTH(_xlfn.MINIFS(Consolidado!$B$5:$B$1000,Consolidado!$E$5:$E$1000,$B31,Consolidado!$AA$5:$AA$1000,O$5,Consolidado!$C$5:$C$1000,"SSF")),"00")&amp;IF(_xlfn.MAXIFS(Consolidado!$B$5:$B$1000,Consolidado!$E$5:$E$1000,$B31,Consolidado!$AA$5:$AA$1000,O$5,Consolidado!$C$5:$C$1000,"SSF")&lt;&gt;_xlfn.MINIFS(Consolidado!$B$5:$B$1000,Consolidado!$E$5:$E$1000,$B31,Consolidado!$AA$5:$AA$1000,O$5,Consolidado!$C$5:$C$1000,"SSF")," y "&amp;TEXT(DAY(_xlfn.MAXIFS(Consolidado!$B$5:$B$1000,Consolidado!$E$5:$E$1000,$B31,Consolidado!$AA$5:$AA$1000,O$5,Consolidado!$C$5:$C$1000,"SSF")),"00")&amp;"/"&amp;TEXT(MONTH(_xlfn.MAXIFS(Consolidado!$B$5:$B$1000,Consolidado!$E$5:$E$1000,$B31,Consolidado!$AA$5:$AA$1000,O$5,Consolidado!$C$5:$C$1000,"SSF")),"00"),""),""),IF(SUMIFS(Consolidado!$AD$5:$AD$1000,Consolidado!$E$5:$E$1000,$B31,Consolidado!$AA$5:$AA$1000,O$5,Consolidado!$C$5:$C$1000,"Comité de Supervisión")&gt;0,"Comité Sup. "&amp;TEXT(DAY(_xlfn.MINIFS(Consolidado!$B$5:$B$1000,Consolidado!$E$5:$E$1000,$B31,Consolidado!$AA$5:$AA$1000,O$5,Consolidado!$C$5:$C$1000,"Comité de Supervisión")),"00")&amp;"/"&amp;TEXT(MONTH(_xlfn.MINIFS(Consolidado!$B$5:$B$1000,Consolidado!$E$5:$E$1000,$B31,Consolidado!$AA$5:$AA$1000,O$5,Consolidado!$C$5:$C$1000,"Comité de Supervisión")),"00")&amp;IF(_xlfn.MAXIFS(Consolidado!$B$5:$B$1000,Consolidado!$E$5:$E$1000,$B31,Consolidado!$AA$5:$AA$1000,O$5,Consolidado!$C$5:$C$1000,"Comité de Supervisión")&lt;&gt;_xlfn.MINIFS(Consolidado!$B$5:$B$1000,Consolidado!$E$5:$E$1000,$B31,Consolidado!$AA$5:$AA$1000,O$5,Consolidado!$C$5:$C$1000,"Comité de Supervisión")," y "&amp;TEXT(DAY(_xlfn.MAXIFS(Consolidado!$B$5:$B$1000,Consolidado!$E$5:$E$1000,$B31,Consolidado!$AA$5:$AA$1000,O$5,Consolidado!$C$5:$C$1000,"Comité de Supervisión")),"00")&amp;"/"&amp;TEXT(MONTH(_xlfn.MAXIFS(Consolidado!$B$5:$B$1000,Consolidado!$E$5:$E$1000,$B31,Consolidado!$AA$5:$AA$1000,O$5,Consolidado!$C$5:$C$1000,"Comité de Supervisión")),"00"),""),""),IF(SUMIFS(Consolidado!$AD$5:$AD$1000,Consolidado!$E$5:$E$1000,$B31,Consolidado!$AA$5:$AA$1000,O$5,Consolidado!$C$5:$C$1000,"Consejo de Administración")&gt;0,"Consejo "&amp;TEXT(DAY(_xlfn.MINIFS(Consolidado!$B$5:$B$1000,Consolidado!$E$5:$E$1000,$B31,Consolidado!$AA$5:$AA$1000,O$5,Consolidado!$C$5:$C$1000,"Consejo de Administración")),"00")&amp;"/"&amp;TEXT(MONTH(_xlfn.MINIFS(Consolidado!$B$5:$B$1000,Consolidado!$E$5:$E$1000,$B31,Consolidado!$AA$5:$AA$1000,O$5,Consolidado!$C$5:$C$1000,"Consejo de Administración")),"00")&amp;IF(_xlfn.MAXIFS(Consolidado!$B$5:$B$1000,Consolidado!$E$5:$E$1000,$B31,Consolidado!$AA$5:$AA$1000,O$5,Consolidado!$C$5:$C$1000,"Consejo de Administración")&lt;&gt;_xlfn.MINIFS(Consolidado!$B$5:$B$1000,Consolidado!$E$5:$E$1000,$B31,Consolidado!$AA$5:$AA$1000,O$5,Consolidado!$C$5:$C$1000,"Consejo de Administración")," y "&amp;TEXT(DAY(_xlfn.MAXIFS(Consolidado!$B$5:$B$1000,Consolidado!$E$5:$E$1000,$B31,Consolidado!$AA$5:$AA$1000,O$5,Consolidado!$C$5:$C$1000,"Consejo de Administración")),"00")&amp;"/"&amp;TEXT(MONTH(_xlfn.MAXIFS(Consolidado!$B$5:$B$1000,Consolidado!$E$5:$E$1000,$B31,Consolidado!$AA$5:$AA$1000,O$5,Consolidado!$C$5:$C$1000,"Consejo de Administración")),"00"),""),""),IF(SUMIFS(Consolidado!$AD$5:$AD$1000,Consolidado!$E$5:$E$1000,$B31,Consolidado!$AA$5:$AA$1000,O$5,Consolidado!$C$5:$C$1000,"Otros")&gt;0,"Otros "&amp;TEXT(DAY(_xlfn.MINIFS(Consolidado!$B$5:$B$1000,Consolidado!$E$5:$E$1000,$B31,Consolidado!$AA$5:$AA$1000,O$5,Consolidado!$C$5:$C$1000,"Otros")),"00")&amp;"/"&amp;TEXT(MONTH(_xlfn.MINIFS(Consolidado!$B$5:$B$1000,Consolidado!$E$5:$E$1000,$B31,Consolidado!$AA$5:$AA$1000,O$5,Consolidado!$C$5:$C$1000,"Otros")),"00")&amp;IF(_xlfn.MAXIFS(Consolidado!$B$5:$B$1000,Consolidado!$E$5:$E$1000,$B31,Consolidado!$AA$5:$AA$1000,O$5,Consolidado!$C$5:$C$1000,"Otros")&lt;&gt;_xlfn.MINIFS(Consolidado!$B$5:$B$1000,Consolidado!$E$5:$E$1000,$B31,Consolidado!$AA$5:$AA$1000,O$5,Consolidado!$C$5:$C$1000,"Otros")," y "&amp;TEXT(DAY(_xlfn.MAXIFS(Consolidado!$B$5:$B$1000,Consolidado!$E$5:$E$1000,$B31,Consolidado!$AA$5:$AA$1000,O$5,Consolidado!$C$5:$C$1000,"Otros")),"00")&amp;"/"&amp;TEXT(MONTH(_xlfn.MAXIFS(Consolidado!$B$5:$B$1000,Consolidado!$E$5:$E$1000,$B31,Consolidado!$AA$5:$AA$1000,O$5,Consolidado!$C$5:$C$1000,"Otros")),"00"),""),""))</f>
        <v/>
      </c>
      <c r="P31" s="37" t="str">
        <f aca="false">_xlfn.TEXTJOIN(" +"&amp;CHAR(10),TRUE(),IF(SUMIFS(Consolidado!$AD$5:$AD$1000,Consolidado!$E$5:$E$1000,$B31,Consolidado!$AA$5:$AA$1000,P$5,Consolidado!$C$5:$C$1000,"Auditoría Interna")&gt;0,"Interna "&amp;TEXT(DAY(_xlfn.MINIFS(Consolidado!$B$5:$B$1000,Consolidado!$E$5:$E$1000,$B31,Consolidado!$AA$5:$AA$1000,P$5,Consolidado!$C$5:$C$1000,"Auditoría Interna")),"00")&amp;"/"&amp;TEXT(MONTH(_xlfn.MINIFS(Consolidado!$B$5:$B$1000,Consolidado!$E$5:$E$1000,$B31,Consolidado!$AA$5:$AA$1000,P$5,Consolidado!$C$5:$C$1000,"Auditoría Interna")),"00")&amp;IF(_xlfn.MAXIFS(Consolidado!$B$5:$B$1000,Consolidado!$E$5:$E$1000,$B31,Consolidado!$AA$5:$AA$1000,P$5,Consolidado!$C$5:$C$1000,"Auditoría Interna")&lt;&gt;_xlfn.MINIFS(Consolidado!$B$5:$B$1000,Consolidado!$E$5:$E$1000,$B31,Consolidado!$AA$5:$AA$1000,P$5,Consolidado!$C$5:$C$1000,"Auditoría Interna")," y "&amp;TEXT(DAY(_xlfn.MAXIFS(Consolidado!$B$5:$B$1000,Consolidado!$E$5:$E$1000,$B31,Consolidado!$AA$5:$AA$1000,P$5,Consolidado!$C$5:$C$1000,"Auditoría Interna")),"00")&amp;"/"&amp;TEXT(MONTH(_xlfn.MAXIFS(Consolidado!$B$5:$B$1000,Consolidado!$E$5:$E$1000,$B31,Consolidado!$AA$5:$AA$1000,P$5,Consolidado!$C$5:$C$1000,"Auditoría Interna")),"00"),""),""),IF(SUMIFS(Consolidado!$AD$5:$AD$1000,Consolidado!$E$5:$E$1000,$B31,Consolidado!$AA$5:$AA$1000,P$5,Consolidado!$C$5:$C$1000,"Auditoría Externa")&gt;0,"Externa "&amp;TEXT(DAY(_xlfn.MINIFS(Consolidado!$B$5:$B$1000,Consolidado!$E$5:$E$1000,$B31,Consolidado!$AA$5:$AA$1000,P$5,Consolidado!$C$5:$C$1000,"Auditoría Externa")),"00")&amp;"/"&amp;TEXT(MONTH(_xlfn.MINIFS(Consolidado!$B$5:$B$1000,Consolidado!$E$5:$E$1000,$B31,Consolidado!$AA$5:$AA$1000,P$5,Consolidado!$C$5:$C$1000,"Auditoría Externa")),"00")&amp;IF(_xlfn.MAXIFS(Consolidado!$B$5:$B$1000,Consolidado!$E$5:$E$1000,$B31,Consolidado!$AA$5:$AA$1000,P$5,Consolidado!$C$5:$C$1000,"Auditoría Externa")&lt;&gt;_xlfn.MINIFS(Consolidado!$B$5:$B$1000,Consolidado!$E$5:$E$1000,$B31,Consolidado!$AA$5:$AA$1000,P$5,Consolidado!$C$5:$C$1000,"Auditoría Externa")," y "&amp;TEXT(DAY(_xlfn.MAXIFS(Consolidado!$B$5:$B$1000,Consolidado!$E$5:$E$1000,$B31,Consolidado!$AA$5:$AA$1000,P$5,Consolidado!$C$5:$C$1000,"Auditoría Externa")),"00")&amp;"/"&amp;TEXT(MONTH(_xlfn.MAXIFS(Consolidado!$B$5:$B$1000,Consolidado!$E$5:$E$1000,$B31,Consolidado!$AA$5:$AA$1000,P$5,Consolidado!$C$5:$C$1000,"Auditoría Externa")),"00"),""),""),IF(SUMIFS(Consolidado!$AD$5:$AD$1000,Consolidado!$E$5:$E$1000,$B31,Consolidado!$AA$5:$AA$1000,P$5,Consolidado!$C$5:$C$1000,"SSF")&gt;0,"SSF "&amp;TEXT(DAY(_xlfn.MINIFS(Consolidado!$B$5:$B$1000,Consolidado!$E$5:$E$1000,$B31,Consolidado!$AA$5:$AA$1000,P$5,Consolidado!$C$5:$C$1000,"SSF")),"00")&amp;"/"&amp;TEXT(MONTH(_xlfn.MINIFS(Consolidado!$B$5:$B$1000,Consolidado!$E$5:$E$1000,$B31,Consolidado!$AA$5:$AA$1000,P$5,Consolidado!$C$5:$C$1000,"SSF")),"00")&amp;IF(_xlfn.MAXIFS(Consolidado!$B$5:$B$1000,Consolidado!$E$5:$E$1000,$B31,Consolidado!$AA$5:$AA$1000,P$5,Consolidado!$C$5:$C$1000,"SSF")&lt;&gt;_xlfn.MINIFS(Consolidado!$B$5:$B$1000,Consolidado!$E$5:$E$1000,$B31,Consolidado!$AA$5:$AA$1000,P$5,Consolidado!$C$5:$C$1000,"SSF")," y "&amp;TEXT(DAY(_xlfn.MAXIFS(Consolidado!$B$5:$B$1000,Consolidado!$E$5:$E$1000,$B31,Consolidado!$AA$5:$AA$1000,P$5,Consolidado!$C$5:$C$1000,"SSF")),"00")&amp;"/"&amp;TEXT(MONTH(_xlfn.MAXIFS(Consolidado!$B$5:$B$1000,Consolidado!$E$5:$E$1000,$B31,Consolidado!$AA$5:$AA$1000,P$5,Consolidado!$C$5:$C$1000,"SSF")),"00"),""),""),IF(SUMIFS(Consolidado!$AD$5:$AD$1000,Consolidado!$E$5:$E$1000,$B31,Consolidado!$AA$5:$AA$1000,P$5,Consolidado!$C$5:$C$1000,"Comité de Supervisión")&gt;0,"Comité Sup. "&amp;TEXT(DAY(_xlfn.MINIFS(Consolidado!$B$5:$B$1000,Consolidado!$E$5:$E$1000,$B31,Consolidado!$AA$5:$AA$1000,P$5,Consolidado!$C$5:$C$1000,"Comité de Supervisión")),"00")&amp;"/"&amp;TEXT(MONTH(_xlfn.MINIFS(Consolidado!$B$5:$B$1000,Consolidado!$E$5:$E$1000,$B31,Consolidado!$AA$5:$AA$1000,P$5,Consolidado!$C$5:$C$1000,"Comité de Supervisión")),"00")&amp;IF(_xlfn.MAXIFS(Consolidado!$B$5:$B$1000,Consolidado!$E$5:$E$1000,$B31,Consolidado!$AA$5:$AA$1000,P$5,Consolidado!$C$5:$C$1000,"Comité de Supervisión")&lt;&gt;_xlfn.MINIFS(Consolidado!$B$5:$B$1000,Consolidado!$E$5:$E$1000,$B31,Consolidado!$AA$5:$AA$1000,P$5,Consolidado!$C$5:$C$1000,"Comité de Supervisión")," y "&amp;TEXT(DAY(_xlfn.MAXIFS(Consolidado!$B$5:$B$1000,Consolidado!$E$5:$E$1000,$B31,Consolidado!$AA$5:$AA$1000,P$5,Consolidado!$C$5:$C$1000,"Comité de Supervisión")),"00")&amp;"/"&amp;TEXT(MONTH(_xlfn.MAXIFS(Consolidado!$B$5:$B$1000,Consolidado!$E$5:$E$1000,$B31,Consolidado!$AA$5:$AA$1000,P$5,Consolidado!$C$5:$C$1000,"Comité de Supervisión")),"00"),""),""),IF(SUMIFS(Consolidado!$AD$5:$AD$1000,Consolidado!$E$5:$E$1000,$B31,Consolidado!$AA$5:$AA$1000,P$5,Consolidado!$C$5:$C$1000,"Consejo de Administración")&gt;0,"Consejo "&amp;TEXT(DAY(_xlfn.MINIFS(Consolidado!$B$5:$B$1000,Consolidado!$E$5:$E$1000,$B31,Consolidado!$AA$5:$AA$1000,P$5,Consolidado!$C$5:$C$1000,"Consejo de Administración")),"00")&amp;"/"&amp;TEXT(MONTH(_xlfn.MINIFS(Consolidado!$B$5:$B$1000,Consolidado!$E$5:$E$1000,$B31,Consolidado!$AA$5:$AA$1000,P$5,Consolidado!$C$5:$C$1000,"Consejo de Administración")),"00")&amp;IF(_xlfn.MAXIFS(Consolidado!$B$5:$B$1000,Consolidado!$E$5:$E$1000,$B31,Consolidado!$AA$5:$AA$1000,P$5,Consolidado!$C$5:$C$1000,"Consejo de Administración")&lt;&gt;_xlfn.MINIFS(Consolidado!$B$5:$B$1000,Consolidado!$E$5:$E$1000,$B31,Consolidado!$AA$5:$AA$1000,P$5,Consolidado!$C$5:$C$1000,"Consejo de Administración")," y "&amp;TEXT(DAY(_xlfn.MAXIFS(Consolidado!$B$5:$B$1000,Consolidado!$E$5:$E$1000,$B31,Consolidado!$AA$5:$AA$1000,P$5,Consolidado!$C$5:$C$1000,"Consejo de Administración")),"00")&amp;"/"&amp;TEXT(MONTH(_xlfn.MAXIFS(Consolidado!$B$5:$B$1000,Consolidado!$E$5:$E$1000,$B31,Consolidado!$AA$5:$AA$1000,P$5,Consolidado!$C$5:$C$1000,"Consejo de Administración")),"00"),""),""),IF(SUMIFS(Consolidado!$AD$5:$AD$1000,Consolidado!$E$5:$E$1000,$B31,Consolidado!$AA$5:$AA$1000,P$5,Consolidado!$C$5:$C$1000,"Otros")&gt;0,"Otros "&amp;TEXT(DAY(_xlfn.MINIFS(Consolidado!$B$5:$B$1000,Consolidado!$E$5:$E$1000,$B31,Consolidado!$AA$5:$AA$1000,P$5,Consolidado!$C$5:$C$1000,"Otros")),"00")&amp;"/"&amp;TEXT(MONTH(_xlfn.MINIFS(Consolidado!$B$5:$B$1000,Consolidado!$E$5:$E$1000,$B31,Consolidado!$AA$5:$AA$1000,P$5,Consolidado!$C$5:$C$1000,"Otros")),"00")&amp;IF(_xlfn.MAXIFS(Consolidado!$B$5:$B$1000,Consolidado!$E$5:$E$1000,$B31,Consolidado!$AA$5:$AA$1000,P$5,Consolidado!$C$5:$C$1000,"Otros")&lt;&gt;_xlfn.MINIFS(Consolidado!$B$5:$B$1000,Consolidado!$E$5:$E$1000,$B31,Consolidado!$AA$5:$AA$1000,P$5,Consolidado!$C$5:$C$1000,"Otros")," y "&amp;TEXT(DAY(_xlfn.MAXIFS(Consolidado!$B$5:$B$1000,Consolidado!$E$5:$E$1000,$B31,Consolidado!$AA$5:$AA$1000,P$5,Consolidado!$C$5:$C$1000,"Otros")),"00")&amp;"/"&amp;TEXT(MONTH(_xlfn.MAXIFS(Consolidado!$B$5:$B$1000,Consolidado!$E$5:$E$1000,$B31,Consolidado!$AA$5:$AA$1000,P$5,Consolidado!$C$5:$C$1000,"Otros")),"00"),""),""))</f>
        <v/>
      </c>
      <c r="Q31" s="37" t="str">
        <f aca="false">_xlfn.TEXTJOIN(" +"&amp;CHAR(10),TRUE(),IF(SUMIFS(Consolidado!$AD$5:$AD$1000,Consolidado!$E$5:$E$1000,$B31,Consolidado!$AA$5:$AA$1000,Q$5,Consolidado!$C$5:$C$1000,"Auditoría Interna")&gt;0,"Interna "&amp;TEXT(DAY(_xlfn.MINIFS(Consolidado!$B$5:$B$1000,Consolidado!$E$5:$E$1000,$B31,Consolidado!$AA$5:$AA$1000,Q$5,Consolidado!$C$5:$C$1000,"Auditoría Interna")),"00")&amp;"/"&amp;TEXT(MONTH(_xlfn.MINIFS(Consolidado!$B$5:$B$1000,Consolidado!$E$5:$E$1000,$B31,Consolidado!$AA$5:$AA$1000,Q$5,Consolidado!$C$5:$C$1000,"Auditoría Interna")),"00")&amp;IF(_xlfn.MAXIFS(Consolidado!$B$5:$B$1000,Consolidado!$E$5:$E$1000,$B31,Consolidado!$AA$5:$AA$1000,Q$5,Consolidado!$C$5:$C$1000,"Auditoría Interna")&lt;&gt;_xlfn.MINIFS(Consolidado!$B$5:$B$1000,Consolidado!$E$5:$E$1000,$B31,Consolidado!$AA$5:$AA$1000,Q$5,Consolidado!$C$5:$C$1000,"Auditoría Interna")," y "&amp;TEXT(DAY(_xlfn.MAXIFS(Consolidado!$B$5:$B$1000,Consolidado!$E$5:$E$1000,$B31,Consolidado!$AA$5:$AA$1000,Q$5,Consolidado!$C$5:$C$1000,"Auditoría Interna")),"00")&amp;"/"&amp;TEXT(MONTH(_xlfn.MAXIFS(Consolidado!$B$5:$B$1000,Consolidado!$E$5:$E$1000,$B31,Consolidado!$AA$5:$AA$1000,Q$5,Consolidado!$C$5:$C$1000,"Auditoría Interna")),"00"),""),""),IF(SUMIFS(Consolidado!$AD$5:$AD$1000,Consolidado!$E$5:$E$1000,$B31,Consolidado!$AA$5:$AA$1000,Q$5,Consolidado!$C$5:$C$1000,"Auditoría Externa")&gt;0,"Externa "&amp;TEXT(DAY(_xlfn.MINIFS(Consolidado!$B$5:$B$1000,Consolidado!$E$5:$E$1000,$B31,Consolidado!$AA$5:$AA$1000,Q$5,Consolidado!$C$5:$C$1000,"Auditoría Externa")),"00")&amp;"/"&amp;TEXT(MONTH(_xlfn.MINIFS(Consolidado!$B$5:$B$1000,Consolidado!$E$5:$E$1000,$B31,Consolidado!$AA$5:$AA$1000,Q$5,Consolidado!$C$5:$C$1000,"Auditoría Externa")),"00")&amp;IF(_xlfn.MAXIFS(Consolidado!$B$5:$B$1000,Consolidado!$E$5:$E$1000,$B31,Consolidado!$AA$5:$AA$1000,Q$5,Consolidado!$C$5:$C$1000,"Auditoría Externa")&lt;&gt;_xlfn.MINIFS(Consolidado!$B$5:$B$1000,Consolidado!$E$5:$E$1000,$B31,Consolidado!$AA$5:$AA$1000,Q$5,Consolidado!$C$5:$C$1000,"Auditoría Externa")," y "&amp;TEXT(DAY(_xlfn.MAXIFS(Consolidado!$B$5:$B$1000,Consolidado!$E$5:$E$1000,$B31,Consolidado!$AA$5:$AA$1000,Q$5,Consolidado!$C$5:$C$1000,"Auditoría Externa")),"00")&amp;"/"&amp;TEXT(MONTH(_xlfn.MAXIFS(Consolidado!$B$5:$B$1000,Consolidado!$E$5:$E$1000,$B31,Consolidado!$AA$5:$AA$1000,Q$5,Consolidado!$C$5:$C$1000,"Auditoría Externa")),"00"),""),""),IF(SUMIFS(Consolidado!$AD$5:$AD$1000,Consolidado!$E$5:$E$1000,$B31,Consolidado!$AA$5:$AA$1000,Q$5,Consolidado!$C$5:$C$1000,"SSF")&gt;0,"SSF "&amp;TEXT(DAY(_xlfn.MINIFS(Consolidado!$B$5:$B$1000,Consolidado!$E$5:$E$1000,$B31,Consolidado!$AA$5:$AA$1000,Q$5,Consolidado!$C$5:$C$1000,"SSF")),"00")&amp;"/"&amp;TEXT(MONTH(_xlfn.MINIFS(Consolidado!$B$5:$B$1000,Consolidado!$E$5:$E$1000,$B31,Consolidado!$AA$5:$AA$1000,Q$5,Consolidado!$C$5:$C$1000,"SSF")),"00")&amp;IF(_xlfn.MAXIFS(Consolidado!$B$5:$B$1000,Consolidado!$E$5:$E$1000,$B31,Consolidado!$AA$5:$AA$1000,Q$5,Consolidado!$C$5:$C$1000,"SSF")&lt;&gt;_xlfn.MINIFS(Consolidado!$B$5:$B$1000,Consolidado!$E$5:$E$1000,$B31,Consolidado!$AA$5:$AA$1000,Q$5,Consolidado!$C$5:$C$1000,"SSF")," y "&amp;TEXT(DAY(_xlfn.MAXIFS(Consolidado!$B$5:$B$1000,Consolidado!$E$5:$E$1000,$B31,Consolidado!$AA$5:$AA$1000,Q$5,Consolidado!$C$5:$C$1000,"SSF")),"00")&amp;"/"&amp;TEXT(MONTH(_xlfn.MAXIFS(Consolidado!$B$5:$B$1000,Consolidado!$E$5:$E$1000,$B31,Consolidado!$AA$5:$AA$1000,Q$5,Consolidado!$C$5:$C$1000,"SSF")),"00"),""),""),IF(SUMIFS(Consolidado!$AD$5:$AD$1000,Consolidado!$E$5:$E$1000,$B31,Consolidado!$AA$5:$AA$1000,Q$5,Consolidado!$C$5:$C$1000,"Comité de Supervisión")&gt;0,"Comité Sup. "&amp;TEXT(DAY(_xlfn.MINIFS(Consolidado!$B$5:$B$1000,Consolidado!$E$5:$E$1000,$B31,Consolidado!$AA$5:$AA$1000,Q$5,Consolidado!$C$5:$C$1000,"Comité de Supervisión")),"00")&amp;"/"&amp;TEXT(MONTH(_xlfn.MINIFS(Consolidado!$B$5:$B$1000,Consolidado!$E$5:$E$1000,$B31,Consolidado!$AA$5:$AA$1000,Q$5,Consolidado!$C$5:$C$1000,"Comité de Supervisión")),"00")&amp;IF(_xlfn.MAXIFS(Consolidado!$B$5:$B$1000,Consolidado!$E$5:$E$1000,$B31,Consolidado!$AA$5:$AA$1000,Q$5,Consolidado!$C$5:$C$1000,"Comité de Supervisión")&lt;&gt;_xlfn.MINIFS(Consolidado!$B$5:$B$1000,Consolidado!$E$5:$E$1000,$B31,Consolidado!$AA$5:$AA$1000,Q$5,Consolidado!$C$5:$C$1000,"Comité de Supervisión")," y "&amp;TEXT(DAY(_xlfn.MAXIFS(Consolidado!$B$5:$B$1000,Consolidado!$E$5:$E$1000,$B31,Consolidado!$AA$5:$AA$1000,Q$5,Consolidado!$C$5:$C$1000,"Comité de Supervisión")),"00")&amp;"/"&amp;TEXT(MONTH(_xlfn.MAXIFS(Consolidado!$B$5:$B$1000,Consolidado!$E$5:$E$1000,$B31,Consolidado!$AA$5:$AA$1000,Q$5,Consolidado!$C$5:$C$1000,"Comité de Supervisión")),"00"),""),""),IF(SUMIFS(Consolidado!$AD$5:$AD$1000,Consolidado!$E$5:$E$1000,$B31,Consolidado!$AA$5:$AA$1000,Q$5,Consolidado!$C$5:$C$1000,"Consejo de Administración")&gt;0,"Consejo "&amp;TEXT(DAY(_xlfn.MINIFS(Consolidado!$B$5:$B$1000,Consolidado!$E$5:$E$1000,$B31,Consolidado!$AA$5:$AA$1000,Q$5,Consolidado!$C$5:$C$1000,"Consejo de Administración")),"00")&amp;"/"&amp;TEXT(MONTH(_xlfn.MINIFS(Consolidado!$B$5:$B$1000,Consolidado!$E$5:$E$1000,$B31,Consolidado!$AA$5:$AA$1000,Q$5,Consolidado!$C$5:$C$1000,"Consejo de Administración")),"00")&amp;IF(_xlfn.MAXIFS(Consolidado!$B$5:$B$1000,Consolidado!$E$5:$E$1000,$B31,Consolidado!$AA$5:$AA$1000,Q$5,Consolidado!$C$5:$C$1000,"Consejo de Administración")&lt;&gt;_xlfn.MINIFS(Consolidado!$B$5:$B$1000,Consolidado!$E$5:$E$1000,$B31,Consolidado!$AA$5:$AA$1000,Q$5,Consolidado!$C$5:$C$1000,"Consejo de Administración")," y "&amp;TEXT(DAY(_xlfn.MAXIFS(Consolidado!$B$5:$B$1000,Consolidado!$E$5:$E$1000,$B31,Consolidado!$AA$5:$AA$1000,Q$5,Consolidado!$C$5:$C$1000,"Consejo de Administración")),"00")&amp;"/"&amp;TEXT(MONTH(_xlfn.MAXIFS(Consolidado!$B$5:$B$1000,Consolidado!$E$5:$E$1000,$B31,Consolidado!$AA$5:$AA$1000,Q$5,Consolidado!$C$5:$C$1000,"Consejo de Administración")),"00"),""),""),IF(SUMIFS(Consolidado!$AD$5:$AD$1000,Consolidado!$E$5:$E$1000,$B31,Consolidado!$AA$5:$AA$1000,Q$5,Consolidado!$C$5:$C$1000,"Otros")&gt;0,"Otros "&amp;TEXT(DAY(_xlfn.MINIFS(Consolidado!$B$5:$B$1000,Consolidado!$E$5:$E$1000,$B31,Consolidado!$AA$5:$AA$1000,Q$5,Consolidado!$C$5:$C$1000,"Otros")),"00")&amp;"/"&amp;TEXT(MONTH(_xlfn.MINIFS(Consolidado!$B$5:$B$1000,Consolidado!$E$5:$E$1000,$B31,Consolidado!$AA$5:$AA$1000,Q$5,Consolidado!$C$5:$C$1000,"Otros")),"00")&amp;IF(_xlfn.MAXIFS(Consolidado!$B$5:$B$1000,Consolidado!$E$5:$E$1000,$B31,Consolidado!$AA$5:$AA$1000,Q$5,Consolidado!$C$5:$C$1000,"Otros")&lt;&gt;_xlfn.MINIFS(Consolidado!$B$5:$B$1000,Consolidado!$E$5:$E$1000,$B31,Consolidado!$AA$5:$AA$1000,Q$5,Consolidado!$C$5:$C$1000,"Otros")," y "&amp;TEXT(DAY(_xlfn.MAXIFS(Consolidado!$B$5:$B$1000,Consolidado!$E$5:$E$1000,$B31,Consolidado!$AA$5:$AA$1000,Q$5,Consolidado!$C$5:$C$1000,"Otros")),"00")&amp;"/"&amp;TEXT(MONTH(_xlfn.MAXIFS(Consolidado!$B$5:$B$1000,Consolidado!$E$5:$E$1000,$B31,Consolidado!$AA$5:$AA$1000,Q$5,Consolidado!$C$5:$C$1000,"Otros")),"00"),""),""))</f>
        <v/>
      </c>
      <c r="R31" s="37" t="str">
        <f aca="false">_xlfn.TEXTJOIN(" +"&amp;CHAR(10),TRUE(),IF(SUMIFS(Consolidado!$AD$5:$AD$1000,Consolidado!$E$5:$E$1000,$B31,Consolidado!$AA$5:$AA$1000,R$5,Consolidado!$C$5:$C$1000,"Auditoría Interna")&gt;0,"Interna "&amp;TEXT(DAY(_xlfn.MINIFS(Consolidado!$B$5:$B$1000,Consolidado!$E$5:$E$1000,$B31,Consolidado!$AA$5:$AA$1000,R$5,Consolidado!$C$5:$C$1000,"Auditoría Interna")),"00")&amp;"/"&amp;TEXT(MONTH(_xlfn.MINIFS(Consolidado!$B$5:$B$1000,Consolidado!$E$5:$E$1000,$B31,Consolidado!$AA$5:$AA$1000,R$5,Consolidado!$C$5:$C$1000,"Auditoría Interna")),"00")&amp;IF(_xlfn.MAXIFS(Consolidado!$B$5:$B$1000,Consolidado!$E$5:$E$1000,$B31,Consolidado!$AA$5:$AA$1000,R$5,Consolidado!$C$5:$C$1000,"Auditoría Interna")&lt;&gt;_xlfn.MINIFS(Consolidado!$B$5:$B$1000,Consolidado!$E$5:$E$1000,$B31,Consolidado!$AA$5:$AA$1000,R$5,Consolidado!$C$5:$C$1000,"Auditoría Interna")," y "&amp;TEXT(DAY(_xlfn.MAXIFS(Consolidado!$B$5:$B$1000,Consolidado!$E$5:$E$1000,$B31,Consolidado!$AA$5:$AA$1000,R$5,Consolidado!$C$5:$C$1000,"Auditoría Interna")),"00")&amp;"/"&amp;TEXT(MONTH(_xlfn.MAXIFS(Consolidado!$B$5:$B$1000,Consolidado!$E$5:$E$1000,$B31,Consolidado!$AA$5:$AA$1000,R$5,Consolidado!$C$5:$C$1000,"Auditoría Interna")),"00"),""),""),IF(SUMIFS(Consolidado!$AD$5:$AD$1000,Consolidado!$E$5:$E$1000,$B31,Consolidado!$AA$5:$AA$1000,R$5,Consolidado!$C$5:$C$1000,"Auditoría Externa")&gt;0,"Externa "&amp;TEXT(DAY(_xlfn.MINIFS(Consolidado!$B$5:$B$1000,Consolidado!$E$5:$E$1000,$B31,Consolidado!$AA$5:$AA$1000,R$5,Consolidado!$C$5:$C$1000,"Auditoría Externa")),"00")&amp;"/"&amp;TEXT(MONTH(_xlfn.MINIFS(Consolidado!$B$5:$B$1000,Consolidado!$E$5:$E$1000,$B31,Consolidado!$AA$5:$AA$1000,R$5,Consolidado!$C$5:$C$1000,"Auditoría Externa")),"00")&amp;IF(_xlfn.MAXIFS(Consolidado!$B$5:$B$1000,Consolidado!$E$5:$E$1000,$B31,Consolidado!$AA$5:$AA$1000,R$5,Consolidado!$C$5:$C$1000,"Auditoría Externa")&lt;&gt;_xlfn.MINIFS(Consolidado!$B$5:$B$1000,Consolidado!$E$5:$E$1000,$B31,Consolidado!$AA$5:$AA$1000,R$5,Consolidado!$C$5:$C$1000,"Auditoría Externa")," y "&amp;TEXT(DAY(_xlfn.MAXIFS(Consolidado!$B$5:$B$1000,Consolidado!$E$5:$E$1000,$B31,Consolidado!$AA$5:$AA$1000,R$5,Consolidado!$C$5:$C$1000,"Auditoría Externa")),"00")&amp;"/"&amp;TEXT(MONTH(_xlfn.MAXIFS(Consolidado!$B$5:$B$1000,Consolidado!$E$5:$E$1000,$B31,Consolidado!$AA$5:$AA$1000,R$5,Consolidado!$C$5:$C$1000,"Auditoría Externa")),"00"),""),""),IF(SUMIFS(Consolidado!$AD$5:$AD$1000,Consolidado!$E$5:$E$1000,$B31,Consolidado!$AA$5:$AA$1000,R$5,Consolidado!$C$5:$C$1000,"SSF")&gt;0,"SSF "&amp;TEXT(DAY(_xlfn.MINIFS(Consolidado!$B$5:$B$1000,Consolidado!$E$5:$E$1000,$B31,Consolidado!$AA$5:$AA$1000,R$5,Consolidado!$C$5:$C$1000,"SSF")),"00")&amp;"/"&amp;TEXT(MONTH(_xlfn.MINIFS(Consolidado!$B$5:$B$1000,Consolidado!$E$5:$E$1000,$B31,Consolidado!$AA$5:$AA$1000,R$5,Consolidado!$C$5:$C$1000,"SSF")),"00")&amp;IF(_xlfn.MAXIFS(Consolidado!$B$5:$B$1000,Consolidado!$E$5:$E$1000,$B31,Consolidado!$AA$5:$AA$1000,R$5,Consolidado!$C$5:$C$1000,"SSF")&lt;&gt;_xlfn.MINIFS(Consolidado!$B$5:$B$1000,Consolidado!$E$5:$E$1000,$B31,Consolidado!$AA$5:$AA$1000,R$5,Consolidado!$C$5:$C$1000,"SSF")," y "&amp;TEXT(DAY(_xlfn.MAXIFS(Consolidado!$B$5:$B$1000,Consolidado!$E$5:$E$1000,$B31,Consolidado!$AA$5:$AA$1000,R$5,Consolidado!$C$5:$C$1000,"SSF")),"00")&amp;"/"&amp;TEXT(MONTH(_xlfn.MAXIFS(Consolidado!$B$5:$B$1000,Consolidado!$E$5:$E$1000,$B31,Consolidado!$AA$5:$AA$1000,R$5,Consolidado!$C$5:$C$1000,"SSF")),"00"),""),""),IF(SUMIFS(Consolidado!$AD$5:$AD$1000,Consolidado!$E$5:$E$1000,$B31,Consolidado!$AA$5:$AA$1000,R$5,Consolidado!$C$5:$C$1000,"Comité de Supervisión")&gt;0,"Comité Sup. "&amp;TEXT(DAY(_xlfn.MINIFS(Consolidado!$B$5:$B$1000,Consolidado!$E$5:$E$1000,$B31,Consolidado!$AA$5:$AA$1000,R$5,Consolidado!$C$5:$C$1000,"Comité de Supervisión")),"00")&amp;"/"&amp;TEXT(MONTH(_xlfn.MINIFS(Consolidado!$B$5:$B$1000,Consolidado!$E$5:$E$1000,$B31,Consolidado!$AA$5:$AA$1000,R$5,Consolidado!$C$5:$C$1000,"Comité de Supervisión")),"00")&amp;IF(_xlfn.MAXIFS(Consolidado!$B$5:$B$1000,Consolidado!$E$5:$E$1000,$B31,Consolidado!$AA$5:$AA$1000,R$5,Consolidado!$C$5:$C$1000,"Comité de Supervisión")&lt;&gt;_xlfn.MINIFS(Consolidado!$B$5:$B$1000,Consolidado!$E$5:$E$1000,$B31,Consolidado!$AA$5:$AA$1000,R$5,Consolidado!$C$5:$C$1000,"Comité de Supervisión")," y "&amp;TEXT(DAY(_xlfn.MAXIFS(Consolidado!$B$5:$B$1000,Consolidado!$E$5:$E$1000,$B31,Consolidado!$AA$5:$AA$1000,R$5,Consolidado!$C$5:$C$1000,"Comité de Supervisión")),"00")&amp;"/"&amp;TEXT(MONTH(_xlfn.MAXIFS(Consolidado!$B$5:$B$1000,Consolidado!$E$5:$E$1000,$B31,Consolidado!$AA$5:$AA$1000,R$5,Consolidado!$C$5:$C$1000,"Comité de Supervisión")),"00"),""),""),IF(SUMIFS(Consolidado!$AD$5:$AD$1000,Consolidado!$E$5:$E$1000,$B31,Consolidado!$AA$5:$AA$1000,R$5,Consolidado!$C$5:$C$1000,"Consejo de Administración")&gt;0,"Consejo "&amp;TEXT(DAY(_xlfn.MINIFS(Consolidado!$B$5:$B$1000,Consolidado!$E$5:$E$1000,$B31,Consolidado!$AA$5:$AA$1000,R$5,Consolidado!$C$5:$C$1000,"Consejo de Administración")),"00")&amp;"/"&amp;TEXT(MONTH(_xlfn.MINIFS(Consolidado!$B$5:$B$1000,Consolidado!$E$5:$E$1000,$B31,Consolidado!$AA$5:$AA$1000,R$5,Consolidado!$C$5:$C$1000,"Consejo de Administración")),"00")&amp;IF(_xlfn.MAXIFS(Consolidado!$B$5:$B$1000,Consolidado!$E$5:$E$1000,$B31,Consolidado!$AA$5:$AA$1000,R$5,Consolidado!$C$5:$C$1000,"Consejo de Administración")&lt;&gt;_xlfn.MINIFS(Consolidado!$B$5:$B$1000,Consolidado!$E$5:$E$1000,$B31,Consolidado!$AA$5:$AA$1000,R$5,Consolidado!$C$5:$C$1000,"Consejo de Administración")," y "&amp;TEXT(DAY(_xlfn.MAXIFS(Consolidado!$B$5:$B$1000,Consolidado!$E$5:$E$1000,$B31,Consolidado!$AA$5:$AA$1000,R$5,Consolidado!$C$5:$C$1000,"Consejo de Administración")),"00")&amp;"/"&amp;TEXT(MONTH(_xlfn.MAXIFS(Consolidado!$B$5:$B$1000,Consolidado!$E$5:$E$1000,$B31,Consolidado!$AA$5:$AA$1000,R$5,Consolidado!$C$5:$C$1000,"Consejo de Administración")),"00"),""),""),IF(SUMIFS(Consolidado!$AD$5:$AD$1000,Consolidado!$E$5:$E$1000,$B31,Consolidado!$AA$5:$AA$1000,R$5,Consolidado!$C$5:$C$1000,"Otros")&gt;0,"Otros "&amp;TEXT(DAY(_xlfn.MINIFS(Consolidado!$B$5:$B$1000,Consolidado!$E$5:$E$1000,$B31,Consolidado!$AA$5:$AA$1000,R$5,Consolidado!$C$5:$C$1000,"Otros")),"00")&amp;"/"&amp;TEXT(MONTH(_xlfn.MINIFS(Consolidado!$B$5:$B$1000,Consolidado!$E$5:$E$1000,$B31,Consolidado!$AA$5:$AA$1000,R$5,Consolidado!$C$5:$C$1000,"Otros")),"00")&amp;IF(_xlfn.MAXIFS(Consolidado!$B$5:$B$1000,Consolidado!$E$5:$E$1000,$B31,Consolidado!$AA$5:$AA$1000,R$5,Consolidado!$C$5:$C$1000,"Otros")&lt;&gt;_xlfn.MINIFS(Consolidado!$B$5:$B$1000,Consolidado!$E$5:$E$1000,$B31,Consolidado!$AA$5:$AA$1000,R$5,Consolidado!$C$5:$C$1000,"Otros")," y "&amp;TEXT(DAY(_xlfn.MAXIFS(Consolidado!$B$5:$B$1000,Consolidado!$E$5:$E$1000,$B31,Consolidado!$AA$5:$AA$1000,R$5,Consolidado!$C$5:$C$1000,"Otros")),"00")&amp;"/"&amp;TEXT(MONTH(_xlfn.MAXIFS(Consolidado!$B$5:$B$1000,Consolidado!$E$5:$E$1000,$B31,Consolidado!$AA$5:$AA$1000,R$5,Consolidado!$C$5:$C$1000,"Otros")),"00"),""),""))</f>
        <v/>
      </c>
    </row>
    <row r="32" customFormat="false" ht="61.5" hidden="true" customHeight="true" outlineLevel="0" collapsed="false">
      <c r="A32" s="31" t="n">
        <v>27</v>
      </c>
      <c r="B32" s="32" t="str">
        <f aca="false">Catálogos!C28</f>
        <v>Informes y observaciones de la SSF</v>
      </c>
      <c r="C32" s="33" t="str">
        <f aca="false">Catálogos!D28</f>
        <v>Varias</v>
      </c>
      <c r="D32" s="17" t="n">
        <f aca="false">SUMIFS(Consolidado!$AD$5:$AD$1000,Consolidado!$E$5:$E$1000,B32,Consolidado!$H$5:$H$1000,$C$2)</f>
        <v>1</v>
      </c>
      <c r="E32" s="36" t="str">
        <f aca="false">IF(((SUMIFS(Consolidado!$AD$5:$AD$1000,Consolidado!$E$5:$E$1000,$B32,Consolidado!$C$5:$C$1000,"Auditoría Interna",Consolidado!$H$5:$H$1000,$C$2)&gt;0)+(SUMIFS(Consolidado!$AD$5:$AD$1000,Consolidado!$E$5:$E$1000,$B32,Consolidado!$C$5:$C$1000,"Auditoría Externa",Consolidado!$H$5:$H$1000,$C$2)&gt;0)+(SUMIFS(Consolidado!$AD$5:$AD$1000,Consolidado!$E$5:$E$1000,$B32,Consolidado!$C$5:$C$1000,"SSF",Consolidado!$H$5:$H$1000,$C$2)&gt;0)+(SUMIFS(Consolidado!$AD$5:$AD$1000,Consolidado!$E$5:$E$1000,$B32,Consolidado!$C$5:$C$1000,"Comité de Supervisión",Consolidado!$H$5:$H$1000,$C$2)&gt;0)+(SUMIFS(Consolidado!$AD$5:$AD$1000,Consolidado!$E$5:$E$1000,$B32,Consolidado!$C$5:$C$1000,"Consejo de Administración",Consolidado!$H$5:$H$1000,$C$2)&gt;0)+(SUMIFS(Consolidado!$AD$5:$AD$1000,Consolidado!$E$5:$E$1000,$B32,Consolidado!$C$5:$C$1000,"Otros",Consolidado!$H$5:$H$1000,$C$2)&gt;0))&gt;=2,"Sí","No")</f>
        <v>No</v>
      </c>
      <c r="F32" s="47" t="str">
        <f aca="false" t="array" ref="F32:F32">_xlfn.TEXTJOIN(CHAR(10),TRUE(),IF((Consolidado!$E$5:$E$1000=$B32)*(Consolidado!$H$5:$H$1000=$C$2),Consolidado!$AE$5:$AE$1000,""))</f>
        <v>Externa – 6 de Octubre 2026</v>
      </c>
      <c r="G32" s="37" t="str">
        <f aca="false">_xlfn.TEXTJOIN(" +"&amp;CHAR(10),TRUE(),IF(SUMIFS(Consolidado!$AD$5:$AD$1000,Consolidado!$E$5:$E$1000,$B32,Consolidado!$AA$5:$AA$1000,G$5,Consolidado!$C$5:$C$1000,"Auditoría Interna")&gt;0,"Interna "&amp;TEXT(DAY(_xlfn.MINIFS(Consolidado!$B$5:$B$1000,Consolidado!$E$5:$E$1000,$B32,Consolidado!$AA$5:$AA$1000,G$5,Consolidado!$C$5:$C$1000,"Auditoría Interna")),"00")&amp;"/"&amp;TEXT(MONTH(_xlfn.MINIFS(Consolidado!$B$5:$B$1000,Consolidado!$E$5:$E$1000,$B32,Consolidado!$AA$5:$AA$1000,G$5,Consolidado!$C$5:$C$1000,"Auditoría Interna")),"00")&amp;IF(_xlfn.MAXIFS(Consolidado!$B$5:$B$1000,Consolidado!$E$5:$E$1000,$B32,Consolidado!$AA$5:$AA$1000,G$5,Consolidado!$C$5:$C$1000,"Auditoría Interna")&lt;&gt;_xlfn.MINIFS(Consolidado!$B$5:$B$1000,Consolidado!$E$5:$E$1000,$B32,Consolidado!$AA$5:$AA$1000,G$5,Consolidado!$C$5:$C$1000,"Auditoría Interna")," y "&amp;TEXT(DAY(_xlfn.MAXIFS(Consolidado!$B$5:$B$1000,Consolidado!$E$5:$E$1000,$B32,Consolidado!$AA$5:$AA$1000,G$5,Consolidado!$C$5:$C$1000,"Auditoría Interna")),"00")&amp;"/"&amp;TEXT(MONTH(_xlfn.MAXIFS(Consolidado!$B$5:$B$1000,Consolidado!$E$5:$E$1000,$B32,Consolidado!$AA$5:$AA$1000,G$5,Consolidado!$C$5:$C$1000,"Auditoría Interna")),"00"),""),""),IF(SUMIFS(Consolidado!$AD$5:$AD$1000,Consolidado!$E$5:$E$1000,$B32,Consolidado!$AA$5:$AA$1000,G$5,Consolidado!$C$5:$C$1000,"Auditoría Externa")&gt;0,"Externa "&amp;TEXT(DAY(_xlfn.MINIFS(Consolidado!$B$5:$B$1000,Consolidado!$E$5:$E$1000,$B32,Consolidado!$AA$5:$AA$1000,G$5,Consolidado!$C$5:$C$1000,"Auditoría Externa")),"00")&amp;"/"&amp;TEXT(MONTH(_xlfn.MINIFS(Consolidado!$B$5:$B$1000,Consolidado!$E$5:$E$1000,$B32,Consolidado!$AA$5:$AA$1000,G$5,Consolidado!$C$5:$C$1000,"Auditoría Externa")),"00")&amp;IF(_xlfn.MAXIFS(Consolidado!$B$5:$B$1000,Consolidado!$E$5:$E$1000,$B32,Consolidado!$AA$5:$AA$1000,G$5,Consolidado!$C$5:$C$1000,"Auditoría Externa")&lt;&gt;_xlfn.MINIFS(Consolidado!$B$5:$B$1000,Consolidado!$E$5:$E$1000,$B32,Consolidado!$AA$5:$AA$1000,G$5,Consolidado!$C$5:$C$1000,"Auditoría Externa")," y "&amp;TEXT(DAY(_xlfn.MAXIFS(Consolidado!$B$5:$B$1000,Consolidado!$E$5:$E$1000,$B32,Consolidado!$AA$5:$AA$1000,G$5,Consolidado!$C$5:$C$1000,"Auditoría Externa")),"00")&amp;"/"&amp;TEXT(MONTH(_xlfn.MAXIFS(Consolidado!$B$5:$B$1000,Consolidado!$E$5:$E$1000,$B32,Consolidado!$AA$5:$AA$1000,G$5,Consolidado!$C$5:$C$1000,"Auditoría Externa")),"00"),""),""),IF(SUMIFS(Consolidado!$AD$5:$AD$1000,Consolidado!$E$5:$E$1000,$B32,Consolidado!$AA$5:$AA$1000,G$5,Consolidado!$C$5:$C$1000,"SSF")&gt;0,"SSF "&amp;TEXT(DAY(_xlfn.MINIFS(Consolidado!$B$5:$B$1000,Consolidado!$E$5:$E$1000,$B32,Consolidado!$AA$5:$AA$1000,G$5,Consolidado!$C$5:$C$1000,"SSF")),"00")&amp;"/"&amp;TEXT(MONTH(_xlfn.MINIFS(Consolidado!$B$5:$B$1000,Consolidado!$E$5:$E$1000,$B32,Consolidado!$AA$5:$AA$1000,G$5,Consolidado!$C$5:$C$1000,"SSF")),"00")&amp;IF(_xlfn.MAXIFS(Consolidado!$B$5:$B$1000,Consolidado!$E$5:$E$1000,$B32,Consolidado!$AA$5:$AA$1000,G$5,Consolidado!$C$5:$C$1000,"SSF")&lt;&gt;_xlfn.MINIFS(Consolidado!$B$5:$B$1000,Consolidado!$E$5:$E$1000,$B32,Consolidado!$AA$5:$AA$1000,G$5,Consolidado!$C$5:$C$1000,"SSF")," y "&amp;TEXT(DAY(_xlfn.MAXIFS(Consolidado!$B$5:$B$1000,Consolidado!$E$5:$E$1000,$B32,Consolidado!$AA$5:$AA$1000,G$5,Consolidado!$C$5:$C$1000,"SSF")),"00")&amp;"/"&amp;TEXT(MONTH(_xlfn.MAXIFS(Consolidado!$B$5:$B$1000,Consolidado!$E$5:$E$1000,$B32,Consolidado!$AA$5:$AA$1000,G$5,Consolidado!$C$5:$C$1000,"SSF")),"00"),""),""),IF(SUMIFS(Consolidado!$AD$5:$AD$1000,Consolidado!$E$5:$E$1000,$B32,Consolidado!$AA$5:$AA$1000,G$5,Consolidado!$C$5:$C$1000,"Comité de Supervisión")&gt;0,"Comité Sup. "&amp;TEXT(DAY(_xlfn.MINIFS(Consolidado!$B$5:$B$1000,Consolidado!$E$5:$E$1000,$B32,Consolidado!$AA$5:$AA$1000,G$5,Consolidado!$C$5:$C$1000,"Comité de Supervisión")),"00")&amp;"/"&amp;TEXT(MONTH(_xlfn.MINIFS(Consolidado!$B$5:$B$1000,Consolidado!$E$5:$E$1000,$B32,Consolidado!$AA$5:$AA$1000,G$5,Consolidado!$C$5:$C$1000,"Comité de Supervisión")),"00")&amp;IF(_xlfn.MAXIFS(Consolidado!$B$5:$B$1000,Consolidado!$E$5:$E$1000,$B32,Consolidado!$AA$5:$AA$1000,G$5,Consolidado!$C$5:$C$1000,"Comité de Supervisión")&lt;&gt;_xlfn.MINIFS(Consolidado!$B$5:$B$1000,Consolidado!$E$5:$E$1000,$B32,Consolidado!$AA$5:$AA$1000,G$5,Consolidado!$C$5:$C$1000,"Comité de Supervisión")," y "&amp;TEXT(DAY(_xlfn.MAXIFS(Consolidado!$B$5:$B$1000,Consolidado!$E$5:$E$1000,$B32,Consolidado!$AA$5:$AA$1000,G$5,Consolidado!$C$5:$C$1000,"Comité de Supervisión")),"00")&amp;"/"&amp;TEXT(MONTH(_xlfn.MAXIFS(Consolidado!$B$5:$B$1000,Consolidado!$E$5:$E$1000,$B32,Consolidado!$AA$5:$AA$1000,G$5,Consolidado!$C$5:$C$1000,"Comité de Supervisión")),"00"),""),""),IF(SUMIFS(Consolidado!$AD$5:$AD$1000,Consolidado!$E$5:$E$1000,$B32,Consolidado!$AA$5:$AA$1000,G$5,Consolidado!$C$5:$C$1000,"Consejo de Administración")&gt;0,"Consejo "&amp;TEXT(DAY(_xlfn.MINIFS(Consolidado!$B$5:$B$1000,Consolidado!$E$5:$E$1000,$B32,Consolidado!$AA$5:$AA$1000,G$5,Consolidado!$C$5:$C$1000,"Consejo de Administración")),"00")&amp;"/"&amp;TEXT(MONTH(_xlfn.MINIFS(Consolidado!$B$5:$B$1000,Consolidado!$E$5:$E$1000,$B32,Consolidado!$AA$5:$AA$1000,G$5,Consolidado!$C$5:$C$1000,"Consejo de Administración")),"00")&amp;IF(_xlfn.MAXIFS(Consolidado!$B$5:$B$1000,Consolidado!$E$5:$E$1000,$B32,Consolidado!$AA$5:$AA$1000,G$5,Consolidado!$C$5:$C$1000,"Consejo de Administración")&lt;&gt;_xlfn.MINIFS(Consolidado!$B$5:$B$1000,Consolidado!$E$5:$E$1000,$B32,Consolidado!$AA$5:$AA$1000,G$5,Consolidado!$C$5:$C$1000,"Consejo de Administración")," y "&amp;TEXT(DAY(_xlfn.MAXIFS(Consolidado!$B$5:$B$1000,Consolidado!$E$5:$E$1000,$B32,Consolidado!$AA$5:$AA$1000,G$5,Consolidado!$C$5:$C$1000,"Consejo de Administración")),"00")&amp;"/"&amp;TEXT(MONTH(_xlfn.MAXIFS(Consolidado!$B$5:$B$1000,Consolidado!$E$5:$E$1000,$B32,Consolidado!$AA$5:$AA$1000,G$5,Consolidado!$C$5:$C$1000,"Consejo de Administración")),"00"),""),""),IF(SUMIFS(Consolidado!$AD$5:$AD$1000,Consolidado!$E$5:$E$1000,$B32,Consolidado!$AA$5:$AA$1000,G$5,Consolidado!$C$5:$C$1000,"Otros")&gt;0,"Otros "&amp;TEXT(DAY(_xlfn.MINIFS(Consolidado!$B$5:$B$1000,Consolidado!$E$5:$E$1000,$B32,Consolidado!$AA$5:$AA$1000,G$5,Consolidado!$C$5:$C$1000,"Otros")),"00")&amp;"/"&amp;TEXT(MONTH(_xlfn.MINIFS(Consolidado!$B$5:$B$1000,Consolidado!$E$5:$E$1000,$B32,Consolidado!$AA$5:$AA$1000,G$5,Consolidado!$C$5:$C$1000,"Otros")),"00")&amp;IF(_xlfn.MAXIFS(Consolidado!$B$5:$B$1000,Consolidado!$E$5:$E$1000,$B32,Consolidado!$AA$5:$AA$1000,G$5,Consolidado!$C$5:$C$1000,"Otros")&lt;&gt;_xlfn.MINIFS(Consolidado!$B$5:$B$1000,Consolidado!$E$5:$E$1000,$B32,Consolidado!$AA$5:$AA$1000,G$5,Consolidado!$C$5:$C$1000,"Otros")," y "&amp;TEXT(DAY(_xlfn.MAXIFS(Consolidado!$B$5:$B$1000,Consolidado!$E$5:$E$1000,$B32,Consolidado!$AA$5:$AA$1000,G$5,Consolidado!$C$5:$C$1000,"Otros")),"00")&amp;"/"&amp;TEXT(MONTH(_xlfn.MAXIFS(Consolidado!$B$5:$B$1000,Consolidado!$E$5:$E$1000,$B32,Consolidado!$AA$5:$AA$1000,G$5,Consolidado!$C$5:$C$1000,"Otros")),"00"),""),""))</f>
        <v/>
      </c>
      <c r="H32" s="37" t="str">
        <f aca="false">_xlfn.TEXTJOIN(" +"&amp;CHAR(10),TRUE(),IF(SUMIFS(Consolidado!$AD$5:$AD$1000,Consolidado!$E$5:$E$1000,$B32,Consolidado!$AA$5:$AA$1000,H$5,Consolidado!$C$5:$C$1000,"Auditoría Interna")&gt;0,"Interna "&amp;TEXT(DAY(_xlfn.MINIFS(Consolidado!$B$5:$B$1000,Consolidado!$E$5:$E$1000,$B32,Consolidado!$AA$5:$AA$1000,H$5,Consolidado!$C$5:$C$1000,"Auditoría Interna")),"00")&amp;"/"&amp;TEXT(MONTH(_xlfn.MINIFS(Consolidado!$B$5:$B$1000,Consolidado!$E$5:$E$1000,$B32,Consolidado!$AA$5:$AA$1000,H$5,Consolidado!$C$5:$C$1000,"Auditoría Interna")),"00")&amp;IF(_xlfn.MAXIFS(Consolidado!$B$5:$B$1000,Consolidado!$E$5:$E$1000,$B32,Consolidado!$AA$5:$AA$1000,H$5,Consolidado!$C$5:$C$1000,"Auditoría Interna")&lt;&gt;_xlfn.MINIFS(Consolidado!$B$5:$B$1000,Consolidado!$E$5:$E$1000,$B32,Consolidado!$AA$5:$AA$1000,H$5,Consolidado!$C$5:$C$1000,"Auditoría Interna")," y "&amp;TEXT(DAY(_xlfn.MAXIFS(Consolidado!$B$5:$B$1000,Consolidado!$E$5:$E$1000,$B32,Consolidado!$AA$5:$AA$1000,H$5,Consolidado!$C$5:$C$1000,"Auditoría Interna")),"00")&amp;"/"&amp;TEXT(MONTH(_xlfn.MAXIFS(Consolidado!$B$5:$B$1000,Consolidado!$E$5:$E$1000,$B32,Consolidado!$AA$5:$AA$1000,H$5,Consolidado!$C$5:$C$1000,"Auditoría Interna")),"00"),""),""),IF(SUMIFS(Consolidado!$AD$5:$AD$1000,Consolidado!$E$5:$E$1000,$B32,Consolidado!$AA$5:$AA$1000,H$5,Consolidado!$C$5:$C$1000,"Auditoría Externa")&gt;0,"Externa "&amp;TEXT(DAY(_xlfn.MINIFS(Consolidado!$B$5:$B$1000,Consolidado!$E$5:$E$1000,$B32,Consolidado!$AA$5:$AA$1000,H$5,Consolidado!$C$5:$C$1000,"Auditoría Externa")),"00")&amp;"/"&amp;TEXT(MONTH(_xlfn.MINIFS(Consolidado!$B$5:$B$1000,Consolidado!$E$5:$E$1000,$B32,Consolidado!$AA$5:$AA$1000,H$5,Consolidado!$C$5:$C$1000,"Auditoría Externa")),"00")&amp;IF(_xlfn.MAXIFS(Consolidado!$B$5:$B$1000,Consolidado!$E$5:$E$1000,$B32,Consolidado!$AA$5:$AA$1000,H$5,Consolidado!$C$5:$C$1000,"Auditoría Externa")&lt;&gt;_xlfn.MINIFS(Consolidado!$B$5:$B$1000,Consolidado!$E$5:$E$1000,$B32,Consolidado!$AA$5:$AA$1000,H$5,Consolidado!$C$5:$C$1000,"Auditoría Externa")," y "&amp;TEXT(DAY(_xlfn.MAXIFS(Consolidado!$B$5:$B$1000,Consolidado!$E$5:$E$1000,$B32,Consolidado!$AA$5:$AA$1000,H$5,Consolidado!$C$5:$C$1000,"Auditoría Externa")),"00")&amp;"/"&amp;TEXT(MONTH(_xlfn.MAXIFS(Consolidado!$B$5:$B$1000,Consolidado!$E$5:$E$1000,$B32,Consolidado!$AA$5:$AA$1000,H$5,Consolidado!$C$5:$C$1000,"Auditoría Externa")),"00"),""),""),IF(SUMIFS(Consolidado!$AD$5:$AD$1000,Consolidado!$E$5:$E$1000,$B32,Consolidado!$AA$5:$AA$1000,H$5,Consolidado!$C$5:$C$1000,"SSF")&gt;0,"SSF "&amp;TEXT(DAY(_xlfn.MINIFS(Consolidado!$B$5:$B$1000,Consolidado!$E$5:$E$1000,$B32,Consolidado!$AA$5:$AA$1000,H$5,Consolidado!$C$5:$C$1000,"SSF")),"00")&amp;"/"&amp;TEXT(MONTH(_xlfn.MINIFS(Consolidado!$B$5:$B$1000,Consolidado!$E$5:$E$1000,$B32,Consolidado!$AA$5:$AA$1000,H$5,Consolidado!$C$5:$C$1000,"SSF")),"00")&amp;IF(_xlfn.MAXIFS(Consolidado!$B$5:$B$1000,Consolidado!$E$5:$E$1000,$B32,Consolidado!$AA$5:$AA$1000,H$5,Consolidado!$C$5:$C$1000,"SSF")&lt;&gt;_xlfn.MINIFS(Consolidado!$B$5:$B$1000,Consolidado!$E$5:$E$1000,$B32,Consolidado!$AA$5:$AA$1000,H$5,Consolidado!$C$5:$C$1000,"SSF")," y "&amp;TEXT(DAY(_xlfn.MAXIFS(Consolidado!$B$5:$B$1000,Consolidado!$E$5:$E$1000,$B32,Consolidado!$AA$5:$AA$1000,H$5,Consolidado!$C$5:$C$1000,"SSF")),"00")&amp;"/"&amp;TEXT(MONTH(_xlfn.MAXIFS(Consolidado!$B$5:$B$1000,Consolidado!$E$5:$E$1000,$B32,Consolidado!$AA$5:$AA$1000,H$5,Consolidado!$C$5:$C$1000,"SSF")),"00"),""),""),IF(SUMIFS(Consolidado!$AD$5:$AD$1000,Consolidado!$E$5:$E$1000,$B32,Consolidado!$AA$5:$AA$1000,H$5,Consolidado!$C$5:$C$1000,"Comité de Supervisión")&gt;0,"Comité Sup. "&amp;TEXT(DAY(_xlfn.MINIFS(Consolidado!$B$5:$B$1000,Consolidado!$E$5:$E$1000,$B32,Consolidado!$AA$5:$AA$1000,H$5,Consolidado!$C$5:$C$1000,"Comité de Supervisión")),"00")&amp;"/"&amp;TEXT(MONTH(_xlfn.MINIFS(Consolidado!$B$5:$B$1000,Consolidado!$E$5:$E$1000,$B32,Consolidado!$AA$5:$AA$1000,H$5,Consolidado!$C$5:$C$1000,"Comité de Supervisión")),"00")&amp;IF(_xlfn.MAXIFS(Consolidado!$B$5:$B$1000,Consolidado!$E$5:$E$1000,$B32,Consolidado!$AA$5:$AA$1000,H$5,Consolidado!$C$5:$C$1000,"Comité de Supervisión")&lt;&gt;_xlfn.MINIFS(Consolidado!$B$5:$B$1000,Consolidado!$E$5:$E$1000,$B32,Consolidado!$AA$5:$AA$1000,H$5,Consolidado!$C$5:$C$1000,"Comité de Supervisión")," y "&amp;TEXT(DAY(_xlfn.MAXIFS(Consolidado!$B$5:$B$1000,Consolidado!$E$5:$E$1000,$B32,Consolidado!$AA$5:$AA$1000,H$5,Consolidado!$C$5:$C$1000,"Comité de Supervisión")),"00")&amp;"/"&amp;TEXT(MONTH(_xlfn.MAXIFS(Consolidado!$B$5:$B$1000,Consolidado!$E$5:$E$1000,$B32,Consolidado!$AA$5:$AA$1000,H$5,Consolidado!$C$5:$C$1000,"Comité de Supervisión")),"00"),""),""),IF(SUMIFS(Consolidado!$AD$5:$AD$1000,Consolidado!$E$5:$E$1000,$B32,Consolidado!$AA$5:$AA$1000,H$5,Consolidado!$C$5:$C$1000,"Consejo de Administración")&gt;0,"Consejo "&amp;TEXT(DAY(_xlfn.MINIFS(Consolidado!$B$5:$B$1000,Consolidado!$E$5:$E$1000,$B32,Consolidado!$AA$5:$AA$1000,H$5,Consolidado!$C$5:$C$1000,"Consejo de Administración")),"00")&amp;"/"&amp;TEXT(MONTH(_xlfn.MINIFS(Consolidado!$B$5:$B$1000,Consolidado!$E$5:$E$1000,$B32,Consolidado!$AA$5:$AA$1000,H$5,Consolidado!$C$5:$C$1000,"Consejo de Administración")),"00")&amp;IF(_xlfn.MAXIFS(Consolidado!$B$5:$B$1000,Consolidado!$E$5:$E$1000,$B32,Consolidado!$AA$5:$AA$1000,H$5,Consolidado!$C$5:$C$1000,"Consejo de Administración")&lt;&gt;_xlfn.MINIFS(Consolidado!$B$5:$B$1000,Consolidado!$E$5:$E$1000,$B32,Consolidado!$AA$5:$AA$1000,H$5,Consolidado!$C$5:$C$1000,"Consejo de Administración")," y "&amp;TEXT(DAY(_xlfn.MAXIFS(Consolidado!$B$5:$B$1000,Consolidado!$E$5:$E$1000,$B32,Consolidado!$AA$5:$AA$1000,H$5,Consolidado!$C$5:$C$1000,"Consejo de Administración")),"00")&amp;"/"&amp;TEXT(MONTH(_xlfn.MAXIFS(Consolidado!$B$5:$B$1000,Consolidado!$E$5:$E$1000,$B32,Consolidado!$AA$5:$AA$1000,H$5,Consolidado!$C$5:$C$1000,"Consejo de Administración")),"00"),""),""),IF(SUMIFS(Consolidado!$AD$5:$AD$1000,Consolidado!$E$5:$E$1000,$B32,Consolidado!$AA$5:$AA$1000,H$5,Consolidado!$C$5:$C$1000,"Otros")&gt;0,"Otros "&amp;TEXT(DAY(_xlfn.MINIFS(Consolidado!$B$5:$B$1000,Consolidado!$E$5:$E$1000,$B32,Consolidado!$AA$5:$AA$1000,H$5,Consolidado!$C$5:$C$1000,"Otros")),"00")&amp;"/"&amp;TEXT(MONTH(_xlfn.MINIFS(Consolidado!$B$5:$B$1000,Consolidado!$E$5:$E$1000,$B32,Consolidado!$AA$5:$AA$1000,H$5,Consolidado!$C$5:$C$1000,"Otros")),"00")&amp;IF(_xlfn.MAXIFS(Consolidado!$B$5:$B$1000,Consolidado!$E$5:$E$1000,$B32,Consolidado!$AA$5:$AA$1000,H$5,Consolidado!$C$5:$C$1000,"Otros")&lt;&gt;_xlfn.MINIFS(Consolidado!$B$5:$B$1000,Consolidado!$E$5:$E$1000,$B32,Consolidado!$AA$5:$AA$1000,H$5,Consolidado!$C$5:$C$1000,"Otros")," y "&amp;TEXT(DAY(_xlfn.MAXIFS(Consolidado!$B$5:$B$1000,Consolidado!$E$5:$E$1000,$B32,Consolidado!$AA$5:$AA$1000,H$5,Consolidado!$C$5:$C$1000,"Otros")),"00")&amp;"/"&amp;TEXT(MONTH(_xlfn.MAXIFS(Consolidado!$B$5:$B$1000,Consolidado!$E$5:$E$1000,$B32,Consolidado!$AA$5:$AA$1000,H$5,Consolidado!$C$5:$C$1000,"Otros")),"00"),""),""))</f>
        <v/>
      </c>
      <c r="I32" s="37" t="str">
        <f aca="false">_xlfn.TEXTJOIN(" +"&amp;CHAR(10),TRUE(),IF(SUMIFS(Consolidado!$AD$5:$AD$1000,Consolidado!$E$5:$E$1000,$B32,Consolidado!$AA$5:$AA$1000,I$5,Consolidado!$C$5:$C$1000,"Auditoría Interna")&gt;0,"Interna "&amp;TEXT(DAY(_xlfn.MINIFS(Consolidado!$B$5:$B$1000,Consolidado!$E$5:$E$1000,$B32,Consolidado!$AA$5:$AA$1000,I$5,Consolidado!$C$5:$C$1000,"Auditoría Interna")),"00")&amp;"/"&amp;TEXT(MONTH(_xlfn.MINIFS(Consolidado!$B$5:$B$1000,Consolidado!$E$5:$E$1000,$B32,Consolidado!$AA$5:$AA$1000,I$5,Consolidado!$C$5:$C$1000,"Auditoría Interna")),"00")&amp;IF(_xlfn.MAXIFS(Consolidado!$B$5:$B$1000,Consolidado!$E$5:$E$1000,$B32,Consolidado!$AA$5:$AA$1000,I$5,Consolidado!$C$5:$C$1000,"Auditoría Interna")&lt;&gt;_xlfn.MINIFS(Consolidado!$B$5:$B$1000,Consolidado!$E$5:$E$1000,$B32,Consolidado!$AA$5:$AA$1000,I$5,Consolidado!$C$5:$C$1000,"Auditoría Interna")," y "&amp;TEXT(DAY(_xlfn.MAXIFS(Consolidado!$B$5:$B$1000,Consolidado!$E$5:$E$1000,$B32,Consolidado!$AA$5:$AA$1000,I$5,Consolidado!$C$5:$C$1000,"Auditoría Interna")),"00")&amp;"/"&amp;TEXT(MONTH(_xlfn.MAXIFS(Consolidado!$B$5:$B$1000,Consolidado!$E$5:$E$1000,$B32,Consolidado!$AA$5:$AA$1000,I$5,Consolidado!$C$5:$C$1000,"Auditoría Interna")),"00"),""),""),IF(SUMIFS(Consolidado!$AD$5:$AD$1000,Consolidado!$E$5:$E$1000,$B32,Consolidado!$AA$5:$AA$1000,I$5,Consolidado!$C$5:$C$1000,"Auditoría Externa")&gt;0,"Externa "&amp;TEXT(DAY(_xlfn.MINIFS(Consolidado!$B$5:$B$1000,Consolidado!$E$5:$E$1000,$B32,Consolidado!$AA$5:$AA$1000,I$5,Consolidado!$C$5:$C$1000,"Auditoría Externa")),"00")&amp;"/"&amp;TEXT(MONTH(_xlfn.MINIFS(Consolidado!$B$5:$B$1000,Consolidado!$E$5:$E$1000,$B32,Consolidado!$AA$5:$AA$1000,I$5,Consolidado!$C$5:$C$1000,"Auditoría Externa")),"00")&amp;IF(_xlfn.MAXIFS(Consolidado!$B$5:$B$1000,Consolidado!$E$5:$E$1000,$B32,Consolidado!$AA$5:$AA$1000,I$5,Consolidado!$C$5:$C$1000,"Auditoría Externa")&lt;&gt;_xlfn.MINIFS(Consolidado!$B$5:$B$1000,Consolidado!$E$5:$E$1000,$B32,Consolidado!$AA$5:$AA$1000,I$5,Consolidado!$C$5:$C$1000,"Auditoría Externa")," y "&amp;TEXT(DAY(_xlfn.MAXIFS(Consolidado!$B$5:$B$1000,Consolidado!$E$5:$E$1000,$B32,Consolidado!$AA$5:$AA$1000,I$5,Consolidado!$C$5:$C$1000,"Auditoría Externa")),"00")&amp;"/"&amp;TEXT(MONTH(_xlfn.MAXIFS(Consolidado!$B$5:$B$1000,Consolidado!$E$5:$E$1000,$B32,Consolidado!$AA$5:$AA$1000,I$5,Consolidado!$C$5:$C$1000,"Auditoría Externa")),"00"),""),""),IF(SUMIFS(Consolidado!$AD$5:$AD$1000,Consolidado!$E$5:$E$1000,$B32,Consolidado!$AA$5:$AA$1000,I$5,Consolidado!$C$5:$C$1000,"SSF")&gt;0,"SSF "&amp;TEXT(DAY(_xlfn.MINIFS(Consolidado!$B$5:$B$1000,Consolidado!$E$5:$E$1000,$B32,Consolidado!$AA$5:$AA$1000,I$5,Consolidado!$C$5:$C$1000,"SSF")),"00")&amp;"/"&amp;TEXT(MONTH(_xlfn.MINIFS(Consolidado!$B$5:$B$1000,Consolidado!$E$5:$E$1000,$B32,Consolidado!$AA$5:$AA$1000,I$5,Consolidado!$C$5:$C$1000,"SSF")),"00")&amp;IF(_xlfn.MAXIFS(Consolidado!$B$5:$B$1000,Consolidado!$E$5:$E$1000,$B32,Consolidado!$AA$5:$AA$1000,I$5,Consolidado!$C$5:$C$1000,"SSF")&lt;&gt;_xlfn.MINIFS(Consolidado!$B$5:$B$1000,Consolidado!$E$5:$E$1000,$B32,Consolidado!$AA$5:$AA$1000,I$5,Consolidado!$C$5:$C$1000,"SSF")," y "&amp;TEXT(DAY(_xlfn.MAXIFS(Consolidado!$B$5:$B$1000,Consolidado!$E$5:$E$1000,$B32,Consolidado!$AA$5:$AA$1000,I$5,Consolidado!$C$5:$C$1000,"SSF")),"00")&amp;"/"&amp;TEXT(MONTH(_xlfn.MAXIFS(Consolidado!$B$5:$B$1000,Consolidado!$E$5:$E$1000,$B32,Consolidado!$AA$5:$AA$1000,I$5,Consolidado!$C$5:$C$1000,"SSF")),"00"),""),""),IF(SUMIFS(Consolidado!$AD$5:$AD$1000,Consolidado!$E$5:$E$1000,$B32,Consolidado!$AA$5:$AA$1000,I$5,Consolidado!$C$5:$C$1000,"Comité de Supervisión")&gt;0,"Comité Sup. "&amp;TEXT(DAY(_xlfn.MINIFS(Consolidado!$B$5:$B$1000,Consolidado!$E$5:$E$1000,$B32,Consolidado!$AA$5:$AA$1000,I$5,Consolidado!$C$5:$C$1000,"Comité de Supervisión")),"00")&amp;"/"&amp;TEXT(MONTH(_xlfn.MINIFS(Consolidado!$B$5:$B$1000,Consolidado!$E$5:$E$1000,$B32,Consolidado!$AA$5:$AA$1000,I$5,Consolidado!$C$5:$C$1000,"Comité de Supervisión")),"00")&amp;IF(_xlfn.MAXIFS(Consolidado!$B$5:$B$1000,Consolidado!$E$5:$E$1000,$B32,Consolidado!$AA$5:$AA$1000,I$5,Consolidado!$C$5:$C$1000,"Comité de Supervisión")&lt;&gt;_xlfn.MINIFS(Consolidado!$B$5:$B$1000,Consolidado!$E$5:$E$1000,$B32,Consolidado!$AA$5:$AA$1000,I$5,Consolidado!$C$5:$C$1000,"Comité de Supervisión")," y "&amp;TEXT(DAY(_xlfn.MAXIFS(Consolidado!$B$5:$B$1000,Consolidado!$E$5:$E$1000,$B32,Consolidado!$AA$5:$AA$1000,I$5,Consolidado!$C$5:$C$1000,"Comité de Supervisión")),"00")&amp;"/"&amp;TEXT(MONTH(_xlfn.MAXIFS(Consolidado!$B$5:$B$1000,Consolidado!$E$5:$E$1000,$B32,Consolidado!$AA$5:$AA$1000,I$5,Consolidado!$C$5:$C$1000,"Comité de Supervisión")),"00"),""),""),IF(SUMIFS(Consolidado!$AD$5:$AD$1000,Consolidado!$E$5:$E$1000,$B32,Consolidado!$AA$5:$AA$1000,I$5,Consolidado!$C$5:$C$1000,"Consejo de Administración")&gt;0,"Consejo "&amp;TEXT(DAY(_xlfn.MINIFS(Consolidado!$B$5:$B$1000,Consolidado!$E$5:$E$1000,$B32,Consolidado!$AA$5:$AA$1000,I$5,Consolidado!$C$5:$C$1000,"Consejo de Administración")),"00")&amp;"/"&amp;TEXT(MONTH(_xlfn.MINIFS(Consolidado!$B$5:$B$1000,Consolidado!$E$5:$E$1000,$B32,Consolidado!$AA$5:$AA$1000,I$5,Consolidado!$C$5:$C$1000,"Consejo de Administración")),"00")&amp;IF(_xlfn.MAXIFS(Consolidado!$B$5:$B$1000,Consolidado!$E$5:$E$1000,$B32,Consolidado!$AA$5:$AA$1000,I$5,Consolidado!$C$5:$C$1000,"Consejo de Administración")&lt;&gt;_xlfn.MINIFS(Consolidado!$B$5:$B$1000,Consolidado!$E$5:$E$1000,$B32,Consolidado!$AA$5:$AA$1000,I$5,Consolidado!$C$5:$C$1000,"Consejo de Administración")," y "&amp;TEXT(DAY(_xlfn.MAXIFS(Consolidado!$B$5:$B$1000,Consolidado!$E$5:$E$1000,$B32,Consolidado!$AA$5:$AA$1000,I$5,Consolidado!$C$5:$C$1000,"Consejo de Administración")),"00")&amp;"/"&amp;TEXT(MONTH(_xlfn.MAXIFS(Consolidado!$B$5:$B$1000,Consolidado!$E$5:$E$1000,$B32,Consolidado!$AA$5:$AA$1000,I$5,Consolidado!$C$5:$C$1000,"Consejo de Administración")),"00"),""),""),IF(SUMIFS(Consolidado!$AD$5:$AD$1000,Consolidado!$E$5:$E$1000,$B32,Consolidado!$AA$5:$AA$1000,I$5,Consolidado!$C$5:$C$1000,"Otros")&gt;0,"Otros "&amp;TEXT(DAY(_xlfn.MINIFS(Consolidado!$B$5:$B$1000,Consolidado!$E$5:$E$1000,$B32,Consolidado!$AA$5:$AA$1000,I$5,Consolidado!$C$5:$C$1000,"Otros")),"00")&amp;"/"&amp;TEXT(MONTH(_xlfn.MINIFS(Consolidado!$B$5:$B$1000,Consolidado!$E$5:$E$1000,$B32,Consolidado!$AA$5:$AA$1000,I$5,Consolidado!$C$5:$C$1000,"Otros")),"00")&amp;IF(_xlfn.MAXIFS(Consolidado!$B$5:$B$1000,Consolidado!$E$5:$E$1000,$B32,Consolidado!$AA$5:$AA$1000,I$5,Consolidado!$C$5:$C$1000,"Otros")&lt;&gt;_xlfn.MINIFS(Consolidado!$B$5:$B$1000,Consolidado!$E$5:$E$1000,$B32,Consolidado!$AA$5:$AA$1000,I$5,Consolidado!$C$5:$C$1000,"Otros")," y "&amp;TEXT(DAY(_xlfn.MAXIFS(Consolidado!$B$5:$B$1000,Consolidado!$E$5:$E$1000,$B32,Consolidado!$AA$5:$AA$1000,I$5,Consolidado!$C$5:$C$1000,"Otros")),"00")&amp;"/"&amp;TEXT(MONTH(_xlfn.MAXIFS(Consolidado!$B$5:$B$1000,Consolidado!$E$5:$E$1000,$B32,Consolidado!$AA$5:$AA$1000,I$5,Consolidado!$C$5:$C$1000,"Otros")),"00"),""),""))</f>
        <v/>
      </c>
      <c r="J32" s="37" t="str">
        <f aca="false">_xlfn.TEXTJOIN(" +"&amp;CHAR(10),TRUE(),IF(SUMIFS(Consolidado!$AD$5:$AD$1000,Consolidado!$E$5:$E$1000,$B32,Consolidado!$AA$5:$AA$1000,J$5,Consolidado!$C$5:$C$1000,"Auditoría Interna")&gt;0,"Interna "&amp;TEXT(DAY(_xlfn.MINIFS(Consolidado!$B$5:$B$1000,Consolidado!$E$5:$E$1000,$B32,Consolidado!$AA$5:$AA$1000,J$5,Consolidado!$C$5:$C$1000,"Auditoría Interna")),"00")&amp;"/"&amp;TEXT(MONTH(_xlfn.MINIFS(Consolidado!$B$5:$B$1000,Consolidado!$E$5:$E$1000,$B32,Consolidado!$AA$5:$AA$1000,J$5,Consolidado!$C$5:$C$1000,"Auditoría Interna")),"00")&amp;IF(_xlfn.MAXIFS(Consolidado!$B$5:$B$1000,Consolidado!$E$5:$E$1000,$B32,Consolidado!$AA$5:$AA$1000,J$5,Consolidado!$C$5:$C$1000,"Auditoría Interna")&lt;&gt;_xlfn.MINIFS(Consolidado!$B$5:$B$1000,Consolidado!$E$5:$E$1000,$B32,Consolidado!$AA$5:$AA$1000,J$5,Consolidado!$C$5:$C$1000,"Auditoría Interna")," y "&amp;TEXT(DAY(_xlfn.MAXIFS(Consolidado!$B$5:$B$1000,Consolidado!$E$5:$E$1000,$B32,Consolidado!$AA$5:$AA$1000,J$5,Consolidado!$C$5:$C$1000,"Auditoría Interna")),"00")&amp;"/"&amp;TEXT(MONTH(_xlfn.MAXIFS(Consolidado!$B$5:$B$1000,Consolidado!$E$5:$E$1000,$B32,Consolidado!$AA$5:$AA$1000,J$5,Consolidado!$C$5:$C$1000,"Auditoría Interna")),"00"),""),""),IF(SUMIFS(Consolidado!$AD$5:$AD$1000,Consolidado!$E$5:$E$1000,$B32,Consolidado!$AA$5:$AA$1000,J$5,Consolidado!$C$5:$C$1000,"Auditoría Externa")&gt;0,"Externa "&amp;TEXT(DAY(_xlfn.MINIFS(Consolidado!$B$5:$B$1000,Consolidado!$E$5:$E$1000,$B32,Consolidado!$AA$5:$AA$1000,J$5,Consolidado!$C$5:$C$1000,"Auditoría Externa")),"00")&amp;"/"&amp;TEXT(MONTH(_xlfn.MINIFS(Consolidado!$B$5:$B$1000,Consolidado!$E$5:$E$1000,$B32,Consolidado!$AA$5:$AA$1000,J$5,Consolidado!$C$5:$C$1000,"Auditoría Externa")),"00")&amp;IF(_xlfn.MAXIFS(Consolidado!$B$5:$B$1000,Consolidado!$E$5:$E$1000,$B32,Consolidado!$AA$5:$AA$1000,J$5,Consolidado!$C$5:$C$1000,"Auditoría Externa")&lt;&gt;_xlfn.MINIFS(Consolidado!$B$5:$B$1000,Consolidado!$E$5:$E$1000,$B32,Consolidado!$AA$5:$AA$1000,J$5,Consolidado!$C$5:$C$1000,"Auditoría Externa")," y "&amp;TEXT(DAY(_xlfn.MAXIFS(Consolidado!$B$5:$B$1000,Consolidado!$E$5:$E$1000,$B32,Consolidado!$AA$5:$AA$1000,J$5,Consolidado!$C$5:$C$1000,"Auditoría Externa")),"00")&amp;"/"&amp;TEXT(MONTH(_xlfn.MAXIFS(Consolidado!$B$5:$B$1000,Consolidado!$E$5:$E$1000,$B32,Consolidado!$AA$5:$AA$1000,J$5,Consolidado!$C$5:$C$1000,"Auditoría Externa")),"00"),""),""),IF(SUMIFS(Consolidado!$AD$5:$AD$1000,Consolidado!$E$5:$E$1000,$B32,Consolidado!$AA$5:$AA$1000,J$5,Consolidado!$C$5:$C$1000,"SSF")&gt;0,"SSF "&amp;TEXT(DAY(_xlfn.MINIFS(Consolidado!$B$5:$B$1000,Consolidado!$E$5:$E$1000,$B32,Consolidado!$AA$5:$AA$1000,J$5,Consolidado!$C$5:$C$1000,"SSF")),"00")&amp;"/"&amp;TEXT(MONTH(_xlfn.MINIFS(Consolidado!$B$5:$B$1000,Consolidado!$E$5:$E$1000,$B32,Consolidado!$AA$5:$AA$1000,J$5,Consolidado!$C$5:$C$1000,"SSF")),"00")&amp;IF(_xlfn.MAXIFS(Consolidado!$B$5:$B$1000,Consolidado!$E$5:$E$1000,$B32,Consolidado!$AA$5:$AA$1000,J$5,Consolidado!$C$5:$C$1000,"SSF")&lt;&gt;_xlfn.MINIFS(Consolidado!$B$5:$B$1000,Consolidado!$E$5:$E$1000,$B32,Consolidado!$AA$5:$AA$1000,J$5,Consolidado!$C$5:$C$1000,"SSF")," y "&amp;TEXT(DAY(_xlfn.MAXIFS(Consolidado!$B$5:$B$1000,Consolidado!$E$5:$E$1000,$B32,Consolidado!$AA$5:$AA$1000,J$5,Consolidado!$C$5:$C$1000,"SSF")),"00")&amp;"/"&amp;TEXT(MONTH(_xlfn.MAXIFS(Consolidado!$B$5:$B$1000,Consolidado!$E$5:$E$1000,$B32,Consolidado!$AA$5:$AA$1000,J$5,Consolidado!$C$5:$C$1000,"SSF")),"00"),""),""),IF(SUMIFS(Consolidado!$AD$5:$AD$1000,Consolidado!$E$5:$E$1000,$B32,Consolidado!$AA$5:$AA$1000,J$5,Consolidado!$C$5:$C$1000,"Comité de Supervisión")&gt;0,"Comité Sup. "&amp;TEXT(DAY(_xlfn.MINIFS(Consolidado!$B$5:$B$1000,Consolidado!$E$5:$E$1000,$B32,Consolidado!$AA$5:$AA$1000,J$5,Consolidado!$C$5:$C$1000,"Comité de Supervisión")),"00")&amp;"/"&amp;TEXT(MONTH(_xlfn.MINIFS(Consolidado!$B$5:$B$1000,Consolidado!$E$5:$E$1000,$B32,Consolidado!$AA$5:$AA$1000,J$5,Consolidado!$C$5:$C$1000,"Comité de Supervisión")),"00")&amp;IF(_xlfn.MAXIFS(Consolidado!$B$5:$B$1000,Consolidado!$E$5:$E$1000,$B32,Consolidado!$AA$5:$AA$1000,J$5,Consolidado!$C$5:$C$1000,"Comité de Supervisión")&lt;&gt;_xlfn.MINIFS(Consolidado!$B$5:$B$1000,Consolidado!$E$5:$E$1000,$B32,Consolidado!$AA$5:$AA$1000,J$5,Consolidado!$C$5:$C$1000,"Comité de Supervisión")," y "&amp;TEXT(DAY(_xlfn.MAXIFS(Consolidado!$B$5:$B$1000,Consolidado!$E$5:$E$1000,$B32,Consolidado!$AA$5:$AA$1000,J$5,Consolidado!$C$5:$C$1000,"Comité de Supervisión")),"00")&amp;"/"&amp;TEXT(MONTH(_xlfn.MAXIFS(Consolidado!$B$5:$B$1000,Consolidado!$E$5:$E$1000,$B32,Consolidado!$AA$5:$AA$1000,J$5,Consolidado!$C$5:$C$1000,"Comité de Supervisión")),"00"),""),""),IF(SUMIFS(Consolidado!$AD$5:$AD$1000,Consolidado!$E$5:$E$1000,$B32,Consolidado!$AA$5:$AA$1000,J$5,Consolidado!$C$5:$C$1000,"Consejo de Administración")&gt;0,"Consejo "&amp;TEXT(DAY(_xlfn.MINIFS(Consolidado!$B$5:$B$1000,Consolidado!$E$5:$E$1000,$B32,Consolidado!$AA$5:$AA$1000,J$5,Consolidado!$C$5:$C$1000,"Consejo de Administración")),"00")&amp;"/"&amp;TEXT(MONTH(_xlfn.MINIFS(Consolidado!$B$5:$B$1000,Consolidado!$E$5:$E$1000,$B32,Consolidado!$AA$5:$AA$1000,J$5,Consolidado!$C$5:$C$1000,"Consejo de Administración")),"00")&amp;IF(_xlfn.MAXIFS(Consolidado!$B$5:$B$1000,Consolidado!$E$5:$E$1000,$B32,Consolidado!$AA$5:$AA$1000,J$5,Consolidado!$C$5:$C$1000,"Consejo de Administración")&lt;&gt;_xlfn.MINIFS(Consolidado!$B$5:$B$1000,Consolidado!$E$5:$E$1000,$B32,Consolidado!$AA$5:$AA$1000,J$5,Consolidado!$C$5:$C$1000,"Consejo de Administración")," y "&amp;TEXT(DAY(_xlfn.MAXIFS(Consolidado!$B$5:$B$1000,Consolidado!$E$5:$E$1000,$B32,Consolidado!$AA$5:$AA$1000,J$5,Consolidado!$C$5:$C$1000,"Consejo de Administración")),"00")&amp;"/"&amp;TEXT(MONTH(_xlfn.MAXIFS(Consolidado!$B$5:$B$1000,Consolidado!$E$5:$E$1000,$B32,Consolidado!$AA$5:$AA$1000,J$5,Consolidado!$C$5:$C$1000,"Consejo de Administración")),"00"),""),""),IF(SUMIFS(Consolidado!$AD$5:$AD$1000,Consolidado!$E$5:$E$1000,$B32,Consolidado!$AA$5:$AA$1000,J$5,Consolidado!$C$5:$C$1000,"Otros")&gt;0,"Otros "&amp;TEXT(DAY(_xlfn.MINIFS(Consolidado!$B$5:$B$1000,Consolidado!$E$5:$E$1000,$B32,Consolidado!$AA$5:$AA$1000,J$5,Consolidado!$C$5:$C$1000,"Otros")),"00")&amp;"/"&amp;TEXT(MONTH(_xlfn.MINIFS(Consolidado!$B$5:$B$1000,Consolidado!$E$5:$E$1000,$B32,Consolidado!$AA$5:$AA$1000,J$5,Consolidado!$C$5:$C$1000,"Otros")),"00")&amp;IF(_xlfn.MAXIFS(Consolidado!$B$5:$B$1000,Consolidado!$E$5:$E$1000,$B32,Consolidado!$AA$5:$AA$1000,J$5,Consolidado!$C$5:$C$1000,"Otros")&lt;&gt;_xlfn.MINIFS(Consolidado!$B$5:$B$1000,Consolidado!$E$5:$E$1000,$B32,Consolidado!$AA$5:$AA$1000,J$5,Consolidado!$C$5:$C$1000,"Otros")," y "&amp;TEXT(DAY(_xlfn.MAXIFS(Consolidado!$B$5:$B$1000,Consolidado!$E$5:$E$1000,$B32,Consolidado!$AA$5:$AA$1000,J$5,Consolidado!$C$5:$C$1000,"Otros")),"00")&amp;"/"&amp;TEXT(MONTH(_xlfn.MAXIFS(Consolidado!$B$5:$B$1000,Consolidado!$E$5:$E$1000,$B32,Consolidado!$AA$5:$AA$1000,J$5,Consolidado!$C$5:$C$1000,"Otros")),"00"),""),""))</f>
        <v/>
      </c>
      <c r="K32" s="37" t="str">
        <f aca="false">_xlfn.TEXTJOIN(" +"&amp;CHAR(10),TRUE(),IF(SUMIFS(Consolidado!$AD$5:$AD$1000,Consolidado!$E$5:$E$1000,$B32,Consolidado!$AA$5:$AA$1000,K$5,Consolidado!$C$5:$C$1000,"Auditoría Interna")&gt;0,"Interna "&amp;TEXT(DAY(_xlfn.MINIFS(Consolidado!$B$5:$B$1000,Consolidado!$E$5:$E$1000,$B32,Consolidado!$AA$5:$AA$1000,K$5,Consolidado!$C$5:$C$1000,"Auditoría Interna")),"00")&amp;"/"&amp;TEXT(MONTH(_xlfn.MINIFS(Consolidado!$B$5:$B$1000,Consolidado!$E$5:$E$1000,$B32,Consolidado!$AA$5:$AA$1000,K$5,Consolidado!$C$5:$C$1000,"Auditoría Interna")),"00")&amp;IF(_xlfn.MAXIFS(Consolidado!$B$5:$B$1000,Consolidado!$E$5:$E$1000,$B32,Consolidado!$AA$5:$AA$1000,K$5,Consolidado!$C$5:$C$1000,"Auditoría Interna")&lt;&gt;_xlfn.MINIFS(Consolidado!$B$5:$B$1000,Consolidado!$E$5:$E$1000,$B32,Consolidado!$AA$5:$AA$1000,K$5,Consolidado!$C$5:$C$1000,"Auditoría Interna")," y "&amp;TEXT(DAY(_xlfn.MAXIFS(Consolidado!$B$5:$B$1000,Consolidado!$E$5:$E$1000,$B32,Consolidado!$AA$5:$AA$1000,K$5,Consolidado!$C$5:$C$1000,"Auditoría Interna")),"00")&amp;"/"&amp;TEXT(MONTH(_xlfn.MAXIFS(Consolidado!$B$5:$B$1000,Consolidado!$E$5:$E$1000,$B32,Consolidado!$AA$5:$AA$1000,K$5,Consolidado!$C$5:$C$1000,"Auditoría Interna")),"00"),""),""),IF(SUMIFS(Consolidado!$AD$5:$AD$1000,Consolidado!$E$5:$E$1000,$B32,Consolidado!$AA$5:$AA$1000,K$5,Consolidado!$C$5:$C$1000,"Auditoría Externa")&gt;0,"Externa "&amp;TEXT(DAY(_xlfn.MINIFS(Consolidado!$B$5:$B$1000,Consolidado!$E$5:$E$1000,$B32,Consolidado!$AA$5:$AA$1000,K$5,Consolidado!$C$5:$C$1000,"Auditoría Externa")),"00")&amp;"/"&amp;TEXT(MONTH(_xlfn.MINIFS(Consolidado!$B$5:$B$1000,Consolidado!$E$5:$E$1000,$B32,Consolidado!$AA$5:$AA$1000,K$5,Consolidado!$C$5:$C$1000,"Auditoría Externa")),"00")&amp;IF(_xlfn.MAXIFS(Consolidado!$B$5:$B$1000,Consolidado!$E$5:$E$1000,$B32,Consolidado!$AA$5:$AA$1000,K$5,Consolidado!$C$5:$C$1000,"Auditoría Externa")&lt;&gt;_xlfn.MINIFS(Consolidado!$B$5:$B$1000,Consolidado!$E$5:$E$1000,$B32,Consolidado!$AA$5:$AA$1000,K$5,Consolidado!$C$5:$C$1000,"Auditoría Externa")," y "&amp;TEXT(DAY(_xlfn.MAXIFS(Consolidado!$B$5:$B$1000,Consolidado!$E$5:$E$1000,$B32,Consolidado!$AA$5:$AA$1000,K$5,Consolidado!$C$5:$C$1000,"Auditoría Externa")),"00")&amp;"/"&amp;TEXT(MONTH(_xlfn.MAXIFS(Consolidado!$B$5:$B$1000,Consolidado!$E$5:$E$1000,$B32,Consolidado!$AA$5:$AA$1000,K$5,Consolidado!$C$5:$C$1000,"Auditoría Externa")),"00"),""),""),IF(SUMIFS(Consolidado!$AD$5:$AD$1000,Consolidado!$E$5:$E$1000,$B32,Consolidado!$AA$5:$AA$1000,K$5,Consolidado!$C$5:$C$1000,"SSF")&gt;0,"SSF "&amp;TEXT(DAY(_xlfn.MINIFS(Consolidado!$B$5:$B$1000,Consolidado!$E$5:$E$1000,$B32,Consolidado!$AA$5:$AA$1000,K$5,Consolidado!$C$5:$C$1000,"SSF")),"00")&amp;"/"&amp;TEXT(MONTH(_xlfn.MINIFS(Consolidado!$B$5:$B$1000,Consolidado!$E$5:$E$1000,$B32,Consolidado!$AA$5:$AA$1000,K$5,Consolidado!$C$5:$C$1000,"SSF")),"00")&amp;IF(_xlfn.MAXIFS(Consolidado!$B$5:$B$1000,Consolidado!$E$5:$E$1000,$B32,Consolidado!$AA$5:$AA$1000,K$5,Consolidado!$C$5:$C$1000,"SSF")&lt;&gt;_xlfn.MINIFS(Consolidado!$B$5:$B$1000,Consolidado!$E$5:$E$1000,$B32,Consolidado!$AA$5:$AA$1000,K$5,Consolidado!$C$5:$C$1000,"SSF")," y "&amp;TEXT(DAY(_xlfn.MAXIFS(Consolidado!$B$5:$B$1000,Consolidado!$E$5:$E$1000,$B32,Consolidado!$AA$5:$AA$1000,K$5,Consolidado!$C$5:$C$1000,"SSF")),"00")&amp;"/"&amp;TEXT(MONTH(_xlfn.MAXIFS(Consolidado!$B$5:$B$1000,Consolidado!$E$5:$E$1000,$B32,Consolidado!$AA$5:$AA$1000,K$5,Consolidado!$C$5:$C$1000,"SSF")),"00"),""),""),IF(SUMIFS(Consolidado!$AD$5:$AD$1000,Consolidado!$E$5:$E$1000,$B32,Consolidado!$AA$5:$AA$1000,K$5,Consolidado!$C$5:$C$1000,"Comité de Supervisión")&gt;0,"Comité Sup. "&amp;TEXT(DAY(_xlfn.MINIFS(Consolidado!$B$5:$B$1000,Consolidado!$E$5:$E$1000,$B32,Consolidado!$AA$5:$AA$1000,K$5,Consolidado!$C$5:$C$1000,"Comité de Supervisión")),"00")&amp;"/"&amp;TEXT(MONTH(_xlfn.MINIFS(Consolidado!$B$5:$B$1000,Consolidado!$E$5:$E$1000,$B32,Consolidado!$AA$5:$AA$1000,K$5,Consolidado!$C$5:$C$1000,"Comité de Supervisión")),"00")&amp;IF(_xlfn.MAXIFS(Consolidado!$B$5:$B$1000,Consolidado!$E$5:$E$1000,$B32,Consolidado!$AA$5:$AA$1000,K$5,Consolidado!$C$5:$C$1000,"Comité de Supervisión")&lt;&gt;_xlfn.MINIFS(Consolidado!$B$5:$B$1000,Consolidado!$E$5:$E$1000,$B32,Consolidado!$AA$5:$AA$1000,K$5,Consolidado!$C$5:$C$1000,"Comité de Supervisión")," y "&amp;TEXT(DAY(_xlfn.MAXIFS(Consolidado!$B$5:$B$1000,Consolidado!$E$5:$E$1000,$B32,Consolidado!$AA$5:$AA$1000,K$5,Consolidado!$C$5:$C$1000,"Comité de Supervisión")),"00")&amp;"/"&amp;TEXT(MONTH(_xlfn.MAXIFS(Consolidado!$B$5:$B$1000,Consolidado!$E$5:$E$1000,$B32,Consolidado!$AA$5:$AA$1000,K$5,Consolidado!$C$5:$C$1000,"Comité de Supervisión")),"00"),""),""),IF(SUMIFS(Consolidado!$AD$5:$AD$1000,Consolidado!$E$5:$E$1000,$B32,Consolidado!$AA$5:$AA$1000,K$5,Consolidado!$C$5:$C$1000,"Consejo de Administración")&gt;0,"Consejo "&amp;TEXT(DAY(_xlfn.MINIFS(Consolidado!$B$5:$B$1000,Consolidado!$E$5:$E$1000,$B32,Consolidado!$AA$5:$AA$1000,K$5,Consolidado!$C$5:$C$1000,"Consejo de Administración")),"00")&amp;"/"&amp;TEXT(MONTH(_xlfn.MINIFS(Consolidado!$B$5:$B$1000,Consolidado!$E$5:$E$1000,$B32,Consolidado!$AA$5:$AA$1000,K$5,Consolidado!$C$5:$C$1000,"Consejo de Administración")),"00")&amp;IF(_xlfn.MAXIFS(Consolidado!$B$5:$B$1000,Consolidado!$E$5:$E$1000,$B32,Consolidado!$AA$5:$AA$1000,K$5,Consolidado!$C$5:$C$1000,"Consejo de Administración")&lt;&gt;_xlfn.MINIFS(Consolidado!$B$5:$B$1000,Consolidado!$E$5:$E$1000,$B32,Consolidado!$AA$5:$AA$1000,K$5,Consolidado!$C$5:$C$1000,"Consejo de Administración")," y "&amp;TEXT(DAY(_xlfn.MAXIFS(Consolidado!$B$5:$B$1000,Consolidado!$E$5:$E$1000,$B32,Consolidado!$AA$5:$AA$1000,K$5,Consolidado!$C$5:$C$1000,"Consejo de Administración")),"00")&amp;"/"&amp;TEXT(MONTH(_xlfn.MAXIFS(Consolidado!$B$5:$B$1000,Consolidado!$E$5:$E$1000,$B32,Consolidado!$AA$5:$AA$1000,K$5,Consolidado!$C$5:$C$1000,"Consejo de Administración")),"00"),""),""),IF(SUMIFS(Consolidado!$AD$5:$AD$1000,Consolidado!$E$5:$E$1000,$B32,Consolidado!$AA$5:$AA$1000,K$5,Consolidado!$C$5:$C$1000,"Otros")&gt;0,"Otros "&amp;TEXT(DAY(_xlfn.MINIFS(Consolidado!$B$5:$B$1000,Consolidado!$E$5:$E$1000,$B32,Consolidado!$AA$5:$AA$1000,K$5,Consolidado!$C$5:$C$1000,"Otros")),"00")&amp;"/"&amp;TEXT(MONTH(_xlfn.MINIFS(Consolidado!$B$5:$B$1000,Consolidado!$E$5:$E$1000,$B32,Consolidado!$AA$5:$AA$1000,K$5,Consolidado!$C$5:$C$1000,"Otros")),"00")&amp;IF(_xlfn.MAXIFS(Consolidado!$B$5:$B$1000,Consolidado!$E$5:$E$1000,$B32,Consolidado!$AA$5:$AA$1000,K$5,Consolidado!$C$5:$C$1000,"Otros")&lt;&gt;_xlfn.MINIFS(Consolidado!$B$5:$B$1000,Consolidado!$E$5:$E$1000,$B32,Consolidado!$AA$5:$AA$1000,K$5,Consolidado!$C$5:$C$1000,"Otros")," y "&amp;TEXT(DAY(_xlfn.MAXIFS(Consolidado!$B$5:$B$1000,Consolidado!$E$5:$E$1000,$B32,Consolidado!$AA$5:$AA$1000,K$5,Consolidado!$C$5:$C$1000,"Otros")),"00")&amp;"/"&amp;TEXT(MONTH(_xlfn.MAXIFS(Consolidado!$B$5:$B$1000,Consolidado!$E$5:$E$1000,$B32,Consolidado!$AA$5:$AA$1000,K$5,Consolidado!$C$5:$C$1000,"Otros")),"00"),""),""))</f>
        <v/>
      </c>
      <c r="L32" s="37" t="str">
        <f aca="false">_xlfn.TEXTJOIN(" +"&amp;CHAR(10),TRUE(),IF(SUMIFS(Consolidado!$AD$5:$AD$1000,Consolidado!$E$5:$E$1000,$B32,Consolidado!$AA$5:$AA$1000,L$5,Consolidado!$C$5:$C$1000,"Auditoría Interna")&gt;0,"Interna "&amp;TEXT(DAY(_xlfn.MINIFS(Consolidado!$B$5:$B$1000,Consolidado!$E$5:$E$1000,$B32,Consolidado!$AA$5:$AA$1000,L$5,Consolidado!$C$5:$C$1000,"Auditoría Interna")),"00")&amp;"/"&amp;TEXT(MONTH(_xlfn.MINIFS(Consolidado!$B$5:$B$1000,Consolidado!$E$5:$E$1000,$B32,Consolidado!$AA$5:$AA$1000,L$5,Consolidado!$C$5:$C$1000,"Auditoría Interna")),"00")&amp;IF(_xlfn.MAXIFS(Consolidado!$B$5:$B$1000,Consolidado!$E$5:$E$1000,$B32,Consolidado!$AA$5:$AA$1000,L$5,Consolidado!$C$5:$C$1000,"Auditoría Interna")&lt;&gt;_xlfn.MINIFS(Consolidado!$B$5:$B$1000,Consolidado!$E$5:$E$1000,$B32,Consolidado!$AA$5:$AA$1000,L$5,Consolidado!$C$5:$C$1000,"Auditoría Interna")," y "&amp;TEXT(DAY(_xlfn.MAXIFS(Consolidado!$B$5:$B$1000,Consolidado!$E$5:$E$1000,$B32,Consolidado!$AA$5:$AA$1000,L$5,Consolidado!$C$5:$C$1000,"Auditoría Interna")),"00")&amp;"/"&amp;TEXT(MONTH(_xlfn.MAXIFS(Consolidado!$B$5:$B$1000,Consolidado!$E$5:$E$1000,$B32,Consolidado!$AA$5:$AA$1000,L$5,Consolidado!$C$5:$C$1000,"Auditoría Interna")),"00"),""),""),IF(SUMIFS(Consolidado!$AD$5:$AD$1000,Consolidado!$E$5:$E$1000,$B32,Consolidado!$AA$5:$AA$1000,L$5,Consolidado!$C$5:$C$1000,"Auditoría Externa")&gt;0,"Externa "&amp;TEXT(DAY(_xlfn.MINIFS(Consolidado!$B$5:$B$1000,Consolidado!$E$5:$E$1000,$B32,Consolidado!$AA$5:$AA$1000,L$5,Consolidado!$C$5:$C$1000,"Auditoría Externa")),"00")&amp;"/"&amp;TEXT(MONTH(_xlfn.MINIFS(Consolidado!$B$5:$B$1000,Consolidado!$E$5:$E$1000,$B32,Consolidado!$AA$5:$AA$1000,L$5,Consolidado!$C$5:$C$1000,"Auditoría Externa")),"00")&amp;IF(_xlfn.MAXIFS(Consolidado!$B$5:$B$1000,Consolidado!$E$5:$E$1000,$B32,Consolidado!$AA$5:$AA$1000,L$5,Consolidado!$C$5:$C$1000,"Auditoría Externa")&lt;&gt;_xlfn.MINIFS(Consolidado!$B$5:$B$1000,Consolidado!$E$5:$E$1000,$B32,Consolidado!$AA$5:$AA$1000,L$5,Consolidado!$C$5:$C$1000,"Auditoría Externa")," y "&amp;TEXT(DAY(_xlfn.MAXIFS(Consolidado!$B$5:$B$1000,Consolidado!$E$5:$E$1000,$B32,Consolidado!$AA$5:$AA$1000,L$5,Consolidado!$C$5:$C$1000,"Auditoría Externa")),"00")&amp;"/"&amp;TEXT(MONTH(_xlfn.MAXIFS(Consolidado!$B$5:$B$1000,Consolidado!$E$5:$E$1000,$B32,Consolidado!$AA$5:$AA$1000,L$5,Consolidado!$C$5:$C$1000,"Auditoría Externa")),"00"),""),""),IF(SUMIFS(Consolidado!$AD$5:$AD$1000,Consolidado!$E$5:$E$1000,$B32,Consolidado!$AA$5:$AA$1000,L$5,Consolidado!$C$5:$C$1000,"SSF")&gt;0,"SSF "&amp;TEXT(DAY(_xlfn.MINIFS(Consolidado!$B$5:$B$1000,Consolidado!$E$5:$E$1000,$B32,Consolidado!$AA$5:$AA$1000,L$5,Consolidado!$C$5:$C$1000,"SSF")),"00")&amp;"/"&amp;TEXT(MONTH(_xlfn.MINIFS(Consolidado!$B$5:$B$1000,Consolidado!$E$5:$E$1000,$B32,Consolidado!$AA$5:$AA$1000,L$5,Consolidado!$C$5:$C$1000,"SSF")),"00")&amp;IF(_xlfn.MAXIFS(Consolidado!$B$5:$B$1000,Consolidado!$E$5:$E$1000,$B32,Consolidado!$AA$5:$AA$1000,L$5,Consolidado!$C$5:$C$1000,"SSF")&lt;&gt;_xlfn.MINIFS(Consolidado!$B$5:$B$1000,Consolidado!$E$5:$E$1000,$B32,Consolidado!$AA$5:$AA$1000,L$5,Consolidado!$C$5:$C$1000,"SSF")," y "&amp;TEXT(DAY(_xlfn.MAXIFS(Consolidado!$B$5:$B$1000,Consolidado!$E$5:$E$1000,$B32,Consolidado!$AA$5:$AA$1000,L$5,Consolidado!$C$5:$C$1000,"SSF")),"00")&amp;"/"&amp;TEXT(MONTH(_xlfn.MAXIFS(Consolidado!$B$5:$B$1000,Consolidado!$E$5:$E$1000,$B32,Consolidado!$AA$5:$AA$1000,L$5,Consolidado!$C$5:$C$1000,"SSF")),"00"),""),""),IF(SUMIFS(Consolidado!$AD$5:$AD$1000,Consolidado!$E$5:$E$1000,$B32,Consolidado!$AA$5:$AA$1000,L$5,Consolidado!$C$5:$C$1000,"Comité de Supervisión")&gt;0,"Comité Sup. "&amp;TEXT(DAY(_xlfn.MINIFS(Consolidado!$B$5:$B$1000,Consolidado!$E$5:$E$1000,$B32,Consolidado!$AA$5:$AA$1000,L$5,Consolidado!$C$5:$C$1000,"Comité de Supervisión")),"00")&amp;"/"&amp;TEXT(MONTH(_xlfn.MINIFS(Consolidado!$B$5:$B$1000,Consolidado!$E$5:$E$1000,$B32,Consolidado!$AA$5:$AA$1000,L$5,Consolidado!$C$5:$C$1000,"Comité de Supervisión")),"00")&amp;IF(_xlfn.MAXIFS(Consolidado!$B$5:$B$1000,Consolidado!$E$5:$E$1000,$B32,Consolidado!$AA$5:$AA$1000,L$5,Consolidado!$C$5:$C$1000,"Comité de Supervisión")&lt;&gt;_xlfn.MINIFS(Consolidado!$B$5:$B$1000,Consolidado!$E$5:$E$1000,$B32,Consolidado!$AA$5:$AA$1000,L$5,Consolidado!$C$5:$C$1000,"Comité de Supervisión")," y "&amp;TEXT(DAY(_xlfn.MAXIFS(Consolidado!$B$5:$B$1000,Consolidado!$E$5:$E$1000,$B32,Consolidado!$AA$5:$AA$1000,L$5,Consolidado!$C$5:$C$1000,"Comité de Supervisión")),"00")&amp;"/"&amp;TEXT(MONTH(_xlfn.MAXIFS(Consolidado!$B$5:$B$1000,Consolidado!$E$5:$E$1000,$B32,Consolidado!$AA$5:$AA$1000,L$5,Consolidado!$C$5:$C$1000,"Comité de Supervisión")),"00"),""),""),IF(SUMIFS(Consolidado!$AD$5:$AD$1000,Consolidado!$E$5:$E$1000,$B32,Consolidado!$AA$5:$AA$1000,L$5,Consolidado!$C$5:$C$1000,"Consejo de Administración")&gt;0,"Consejo "&amp;TEXT(DAY(_xlfn.MINIFS(Consolidado!$B$5:$B$1000,Consolidado!$E$5:$E$1000,$B32,Consolidado!$AA$5:$AA$1000,L$5,Consolidado!$C$5:$C$1000,"Consejo de Administración")),"00")&amp;"/"&amp;TEXT(MONTH(_xlfn.MINIFS(Consolidado!$B$5:$B$1000,Consolidado!$E$5:$E$1000,$B32,Consolidado!$AA$5:$AA$1000,L$5,Consolidado!$C$5:$C$1000,"Consejo de Administración")),"00")&amp;IF(_xlfn.MAXIFS(Consolidado!$B$5:$B$1000,Consolidado!$E$5:$E$1000,$B32,Consolidado!$AA$5:$AA$1000,L$5,Consolidado!$C$5:$C$1000,"Consejo de Administración")&lt;&gt;_xlfn.MINIFS(Consolidado!$B$5:$B$1000,Consolidado!$E$5:$E$1000,$B32,Consolidado!$AA$5:$AA$1000,L$5,Consolidado!$C$5:$C$1000,"Consejo de Administración")," y "&amp;TEXT(DAY(_xlfn.MAXIFS(Consolidado!$B$5:$B$1000,Consolidado!$E$5:$E$1000,$B32,Consolidado!$AA$5:$AA$1000,L$5,Consolidado!$C$5:$C$1000,"Consejo de Administración")),"00")&amp;"/"&amp;TEXT(MONTH(_xlfn.MAXIFS(Consolidado!$B$5:$B$1000,Consolidado!$E$5:$E$1000,$B32,Consolidado!$AA$5:$AA$1000,L$5,Consolidado!$C$5:$C$1000,"Consejo de Administración")),"00"),""),""),IF(SUMIFS(Consolidado!$AD$5:$AD$1000,Consolidado!$E$5:$E$1000,$B32,Consolidado!$AA$5:$AA$1000,L$5,Consolidado!$C$5:$C$1000,"Otros")&gt;0,"Otros "&amp;TEXT(DAY(_xlfn.MINIFS(Consolidado!$B$5:$B$1000,Consolidado!$E$5:$E$1000,$B32,Consolidado!$AA$5:$AA$1000,L$5,Consolidado!$C$5:$C$1000,"Otros")),"00")&amp;"/"&amp;TEXT(MONTH(_xlfn.MINIFS(Consolidado!$B$5:$B$1000,Consolidado!$E$5:$E$1000,$B32,Consolidado!$AA$5:$AA$1000,L$5,Consolidado!$C$5:$C$1000,"Otros")),"00")&amp;IF(_xlfn.MAXIFS(Consolidado!$B$5:$B$1000,Consolidado!$E$5:$E$1000,$B32,Consolidado!$AA$5:$AA$1000,L$5,Consolidado!$C$5:$C$1000,"Otros")&lt;&gt;_xlfn.MINIFS(Consolidado!$B$5:$B$1000,Consolidado!$E$5:$E$1000,$B32,Consolidado!$AA$5:$AA$1000,L$5,Consolidado!$C$5:$C$1000,"Otros")," y "&amp;TEXT(DAY(_xlfn.MAXIFS(Consolidado!$B$5:$B$1000,Consolidado!$E$5:$E$1000,$B32,Consolidado!$AA$5:$AA$1000,L$5,Consolidado!$C$5:$C$1000,"Otros")),"00")&amp;"/"&amp;TEXT(MONTH(_xlfn.MAXIFS(Consolidado!$B$5:$B$1000,Consolidado!$E$5:$E$1000,$B32,Consolidado!$AA$5:$AA$1000,L$5,Consolidado!$C$5:$C$1000,"Otros")),"00"),""),""))</f>
        <v/>
      </c>
      <c r="M32" s="37" t="str">
        <f aca="false">_xlfn.TEXTJOIN(" +"&amp;CHAR(10),TRUE(),IF(SUMIFS(Consolidado!$AD$5:$AD$1000,Consolidado!$E$5:$E$1000,$B32,Consolidado!$AA$5:$AA$1000,M$5,Consolidado!$C$5:$C$1000,"Auditoría Interna")&gt;0,"Interna "&amp;TEXT(DAY(_xlfn.MINIFS(Consolidado!$B$5:$B$1000,Consolidado!$E$5:$E$1000,$B32,Consolidado!$AA$5:$AA$1000,M$5,Consolidado!$C$5:$C$1000,"Auditoría Interna")),"00")&amp;"/"&amp;TEXT(MONTH(_xlfn.MINIFS(Consolidado!$B$5:$B$1000,Consolidado!$E$5:$E$1000,$B32,Consolidado!$AA$5:$AA$1000,M$5,Consolidado!$C$5:$C$1000,"Auditoría Interna")),"00")&amp;IF(_xlfn.MAXIFS(Consolidado!$B$5:$B$1000,Consolidado!$E$5:$E$1000,$B32,Consolidado!$AA$5:$AA$1000,M$5,Consolidado!$C$5:$C$1000,"Auditoría Interna")&lt;&gt;_xlfn.MINIFS(Consolidado!$B$5:$B$1000,Consolidado!$E$5:$E$1000,$B32,Consolidado!$AA$5:$AA$1000,M$5,Consolidado!$C$5:$C$1000,"Auditoría Interna")," y "&amp;TEXT(DAY(_xlfn.MAXIFS(Consolidado!$B$5:$B$1000,Consolidado!$E$5:$E$1000,$B32,Consolidado!$AA$5:$AA$1000,M$5,Consolidado!$C$5:$C$1000,"Auditoría Interna")),"00")&amp;"/"&amp;TEXT(MONTH(_xlfn.MAXIFS(Consolidado!$B$5:$B$1000,Consolidado!$E$5:$E$1000,$B32,Consolidado!$AA$5:$AA$1000,M$5,Consolidado!$C$5:$C$1000,"Auditoría Interna")),"00"),""),""),IF(SUMIFS(Consolidado!$AD$5:$AD$1000,Consolidado!$E$5:$E$1000,$B32,Consolidado!$AA$5:$AA$1000,M$5,Consolidado!$C$5:$C$1000,"Auditoría Externa")&gt;0,"Externa "&amp;TEXT(DAY(_xlfn.MINIFS(Consolidado!$B$5:$B$1000,Consolidado!$E$5:$E$1000,$B32,Consolidado!$AA$5:$AA$1000,M$5,Consolidado!$C$5:$C$1000,"Auditoría Externa")),"00")&amp;"/"&amp;TEXT(MONTH(_xlfn.MINIFS(Consolidado!$B$5:$B$1000,Consolidado!$E$5:$E$1000,$B32,Consolidado!$AA$5:$AA$1000,M$5,Consolidado!$C$5:$C$1000,"Auditoría Externa")),"00")&amp;IF(_xlfn.MAXIFS(Consolidado!$B$5:$B$1000,Consolidado!$E$5:$E$1000,$B32,Consolidado!$AA$5:$AA$1000,M$5,Consolidado!$C$5:$C$1000,"Auditoría Externa")&lt;&gt;_xlfn.MINIFS(Consolidado!$B$5:$B$1000,Consolidado!$E$5:$E$1000,$B32,Consolidado!$AA$5:$AA$1000,M$5,Consolidado!$C$5:$C$1000,"Auditoría Externa")," y "&amp;TEXT(DAY(_xlfn.MAXIFS(Consolidado!$B$5:$B$1000,Consolidado!$E$5:$E$1000,$B32,Consolidado!$AA$5:$AA$1000,M$5,Consolidado!$C$5:$C$1000,"Auditoría Externa")),"00")&amp;"/"&amp;TEXT(MONTH(_xlfn.MAXIFS(Consolidado!$B$5:$B$1000,Consolidado!$E$5:$E$1000,$B32,Consolidado!$AA$5:$AA$1000,M$5,Consolidado!$C$5:$C$1000,"Auditoría Externa")),"00"),""),""),IF(SUMIFS(Consolidado!$AD$5:$AD$1000,Consolidado!$E$5:$E$1000,$B32,Consolidado!$AA$5:$AA$1000,M$5,Consolidado!$C$5:$C$1000,"SSF")&gt;0,"SSF "&amp;TEXT(DAY(_xlfn.MINIFS(Consolidado!$B$5:$B$1000,Consolidado!$E$5:$E$1000,$B32,Consolidado!$AA$5:$AA$1000,M$5,Consolidado!$C$5:$C$1000,"SSF")),"00")&amp;"/"&amp;TEXT(MONTH(_xlfn.MINIFS(Consolidado!$B$5:$B$1000,Consolidado!$E$5:$E$1000,$B32,Consolidado!$AA$5:$AA$1000,M$5,Consolidado!$C$5:$C$1000,"SSF")),"00")&amp;IF(_xlfn.MAXIFS(Consolidado!$B$5:$B$1000,Consolidado!$E$5:$E$1000,$B32,Consolidado!$AA$5:$AA$1000,M$5,Consolidado!$C$5:$C$1000,"SSF")&lt;&gt;_xlfn.MINIFS(Consolidado!$B$5:$B$1000,Consolidado!$E$5:$E$1000,$B32,Consolidado!$AA$5:$AA$1000,M$5,Consolidado!$C$5:$C$1000,"SSF")," y "&amp;TEXT(DAY(_xlfn.MAXIFS(Consolidado!$B$5:$B$1000,Consolidado!$E$5:$E$1000,$B32,Consolidado!$AA$5:$AA$1000,M$5,Consolidado!$C$5:$C$1000,"SSF")),"00")&amp;"/"&amp;TEXT(MONTH(_xlfn.MAXIFS(Consolidado!$B$5:$B$1000,Consolidado!$E$5:$E$1000,$B32,Consolidado!$AA$5:$AA$1000,M$5,Consolidado!$C$5:$C$1000,"SSF")),"00"),""),""),IF(SUMIFS(Consolidado!$AD$5:$AD$1000,Consolidado!$E$5:$E$1000,$B32,Consolidado!$AA$5:$AA$1000,M$5,Consolidado!$C$5:$C$1000,"Comité de Supervisión")&gt;0,"Comité Sup. "&amp;TEXT(DAY(_xlfn.MINIFS(Consolidado!$B$5:$B$1000,Consolidado!$E$5:$E$1000,$B32,Consolidado!$AA$5:$AA$1000,M$5,Consolidado!$C$5:$C$1000,"Comité de Supervisión")),"00")&amp;"/"&amp;TEXT(MONTH(_xlfn.MINIFS(Consolidado!$B$5:$B$1000,Consolidado!$E$5:$E$1000,$B32,Consolidado!$AA$5:$AA$1000,M$5,Consolidado!$C$5:$C$1000,"Comité de Supervisión")),"00")&amp;IF(_xlfn.MAXIFS(Consolidado!$B$5:$B$1000,Consolidado!$E$5:$E$1000,$B32,Consolidado!$AA$5:$AA$1000,M$5,Consolidado!$C$5:$C$1000,"Comité de Supervisión")&lt;&gt;_xlfn.MINIFS(Consolidado!$B$5:$B$1000,Consolidado!$E$5:$E$1000,$B32,Consolidado!$AA$5:$AA$1000,M$5,Consolidado!$C$5:$C$1000,"Comité de Supervisión")," y "&amp;TEXT(DAY(_xlfn.MAXIFS(Consolidado!$B$5:$B$1000,Consolidado!$E$5:$E$1000,$B32,Consolidado!$AA$5:$AA$1000,M$5,Consolidado!$C$5:$C$1000,"Comité de Supervisión")),"00")&amp;"/"&amp;TEXT(MONTH(_xlfn.MAXIFS(Consolidado!$B$5:$B$1000,Consolidado!$E$5:$E$1000,$B32,Consolidado!$AA$5:$AA$1000,M$5,Consolidado!$C$5:$C$1000,"Comité de Supervisión")),"00"),""),""),IF(SUMIFS(Consolidado!$AD$5:$AD$1000,Consolidado!$E$5:$E$1000,$B32,Consolidado!$AA$5:$AA$1000,M$5,Consolidado!$C$5:$C$1000,"Consejo de Administración")&gt;0,"Consejo "&amp;TEXT(DAY(_xlfn.MINIFS(Consolidado!$B$5:$B$1000,Consolidado!$E$5:$E$1000,$B32,Consolidado!$AA$5:$AA$1000,M$5,Consolidado!$C$5:$C$1000,"Consejo de Administración")),"00")&amp;"/"&amp;TEXT(MONTH(_xlfn.MINIFS(Consolidado!$B$5:$B$1000,Consolidado!$E$5:$E$1000,$B32,Consolidado!$AA$5:$AA$1000,M$5,Consolidado!$C$5:$C$1000,"Consejo de Administración")),"00")&amp;IF(_xlfn.MAXIFS(Consolidado!$B$5:$B$1000,Consolidado!$E$5:$E$1000,$B32,Consolidado!$AA$5:$AA$1000,M$5,Consolidado!$C$5:$C$1000,"Consejo de Administración")&lt;&gt;_xlfn.MINIFS(Consolidado!$B$5:$B$1000,Consolidado!$E$5:$E$1000,$B32,Consolidado!$AA$5:$AA$1000,M$5,Consolidado!$C$5:$C$1000,"Consejo de Administración")," y "&amp;TEXT(DAY(_xlfn.MAXIFS(Consolidado!$B$5:$B$1000,Consolidado!$E$5:$E$1000,$B32,Consolidado!$AA$5:$AA$1000,M$5,Consolidado!$C$5:$C$1000,"Consejo de Administración")),"00")&amp;"/"&amp;TEXT(MONTH(_xlfn.MAXIFS(Consolidado!$B$5:$B$1000,Consolidado!$E$5:$E$1000,$B32,Consolidado!$AA$5:$AA$1000,M$5,Consolidado!$C$5:$C$1000,"Consejo de Administración")),"00"),""),""),IF(SUMIFS(Consolidado!$AD$5:$AD$1000,Consolidado!$E$5:$E$1000,$B32,Consolidado!$AA$5:$AA$1000,M$5,Consolidado!$C$5:$C$1000,"Otros")&gt;0,"Otros "&amp;TEXT(DAY(_xlfn.MINIFS(Consolidado!$B$5:$B$1000,Consolidado!$E$5:$E$1000,$B32,Consolidado!$AA$5:$AA$1000,M$5,Consolidado!$C$5:$C$1000,"Otros")),"00")&amp;"/"&amp;TEXT(MONTH(_xlfn.MINIFS(Consolidado!$B$5:$B$1000,Consolidado!$E$5:$E$1000,$B32,Consolidado!$AA$5:$AA$1000,M$5,Consolidado!$C$5:$C$1000,"Otros")),"00")&amp;IF(_xlfn.MAXIFS(Consolidado!$B$5:$B$1000,Consolidado!$E$5:$E$1000,$B32,Consolidado!$AA$5:$AA$1000,M$5,Consolidado!$C$5:$C$1000,"Otros")&lt;&gt;_xlfn.MINIFS(Consolidado!$B$5:$B$1000,Consolidado!$E$5:$E$1000,$B32,Consolidado!$AA$5:$AA$1000,M$5,Consolidado!$C$5:$C$1000,"Otros")," y "&amp;TEXT(DAY(_xlfn.MAXIFS(Consolidado!$B$5:$B$1000,Consolidado!$E$5:$E$1000,$B32,Consolidado!$AA$5:$AA$1000,M$5,Consolidado!$C$5:$C$1000,"Otros")),"00")&amp;"/"&amp;TEXT(MONTH(_xlfn.MAXIFS(Consolidado!$B$5:$B$1000,Consolidado!$E$5:$E$1000,$B32,Consolidado!$AA$5:$AA$1000,M$5,Consolidado!$C$5:$C$1000,"Otros")),"00"),""),""))</f>
        <v/>
      </c>
      <c r="N32" s="37" t="str">
        <f aca="false">_xlfn.TEXTJOIN(" +"&amp;CHAR(10),TRUE(),IF(SUMIFS(Consolidado!$AD$5:$AD$1000,Consolidado!$E$5:$E$1000,$B32,Consolidado!$AA$5:$AA$1000,N$5,Consolidado!$C$5:$C$1000,"Auditoría Interna")&gt;0,"Interna "&amp;TEXT(DAY(_xlfn.MINIFS(Consolidado!$B$5:$B$1000,Consolidado!$E$5:$E$1000,$B32,Consolidado!$AA$5:$AA$1000,N$5,Consolidado!$C$5:$C$1000,"Auditoría Interna")),"00")&amp;"/"&amp;TEXT(MONTH(_xlfn.MINIFS(Consolidado!$B$5:$B$1000,Consolidado!$E$5:$E$1000,$B32,Consolidado!$AA$5:$AA$1000,N$5,Consolidado!$C$5:$C$1000,"Auditoría Interna")),"00")&amp;IF(_xlfn.MAXIFS(Consolidado!$B$5:$B$1000,Consolidado!$E$5:$E$1000,$B32,Consolidado!$AA$5:$AA$1000,N$5,Consolidado!$C$5:$C$1000,"Auditoría Interna")&lt;&gt;_xlfn.MINIFS(Consolidado!$B$5:$B$1000,Consolidado!$E$5:$E$1000,$B32,Consolidado!$AA$5:$AA$1000,N$5,Consolidado!$C$5:$C$1000,"Auditoría Interna")," y "&amp;TEXT(DAY(_xlfn.MAXIFS(Consolidado!$B$5:$B$1000,Consolidado!$E$5:$E$1000,$B32,Consolidado!$AA$5:$AA$1000,N$5,Consolidado!$C$5:$C$1000,"Auditoría Interna")),"00")&amp;"/"&amp;TEXT(MONTH(_xlfn.MAXIFS(Consolidado!$B$5:$B$1000,Consolidado!$E$5:$E$1000,$B32,Consolidado!$AA$5:$AA$1000,N$5,Consolidado!$C$5:$C$1000,"Auditoría Interna")),"00"),""),""),IF(SUMIFS(Consolidado!$AD$5:$AD$1000,Consolidado!$E$5:$E$1000,$B32,Consolidado!$AA$5:$AA$1000,N$5,Consolidado!$C$5:$C$1000,"Auditoría Externa")&gt;0,"Externa "&amp;TEXT(DAY(_xlfn.MINIFS(Consolidado!$B$5:$B$1000,Consolidado!$E$5:$E$1000,$B32,Consolidado!$AA$5:$AA$1000,N$5,Consolidado!$C$5:$C$1000,"Auditoría Externa")),"00")&amp;"/"&amp;TEXT(MONTH(_xlfn.MINIFS(Consolidado!$B$5:$B$1000,Consolidado!$E$5:$E$1000,$B32,Consolidado!$AA$5:$AA$1000,N$5,Consolidado!$C$5:$C$1000,"Auditoría Externa")),"00")&amp;IF(_xlfn.MAXIFS(Consolidado!$B$5:$B$1000,Consolidado!$E$5:$E$1000,$B32,Consolidado!$AA$5:$AA$1000,N$5,Consolidado!$C$5:$C$1000,"Auditoría Externa")&lt;&gt;_xlfn.MINIFS(Consolidado!$B$5:$B$1000,Consolidado!$E$5:$E$1000,$B32,Consolidado!$AA$5:$AA$1000,N$5,Consolidado!$C$5:$C$1000,"Auditoría Externa")," y "&amp;TEXT(DAY(_xlfn.MAXIFS(Consolidado!$B$5:$B$1000,Consolidado!$E$5:$E$1000,$B32,Consolidado!$AA$5:$AA$1000,N$5,Consolidado!$C$5:$C$1000,"Auditoría Externa")),"00")&amp;"/"&amp;TEXT(MONTH(_xlfn.MAXIFS(Consolidado!$B$5:$B$1000,Consolidado!$E$5:$E$1000,$B32,Consolidado!$AA$5:$AA$1000,N$5,Consolidado!$C$5:$C$1000,"Auditoría Externa")),"00"),""),""),IF(SUMIFS(Consolidado!$AD$5:$AD$1000,Consolidado!$E$5:$E$1000,$B32,Consolidado!$AA$5:$AA$1000,N$5,Consolidado!$C$5:$C$1000,"SSF")&gt;0,"SSF "&amp;TEXT(DAY(_xlfn.MINIFS(Consolidado!$B$5:$B$1000,Consolidado!$E$5:$E$1000,$B32,Consolidado!$AA$5:$AA$1000,N$5,Consolidado!$C$5:$C$1000,"SSF")),"00")&amp;"/"&amp;TEXT(MONTH(_xlfn.MINIFS(Consolidado!$B$5:$B$1000,Consolidado!$E$5:$E$1000,$B32,Consolidado!$AA$5:$AA$1000,N$5,Consolidado!$C$5:$C$1000,"SSF")),"00")&amp;IF(_xlfn.MAXIFS(Consolidado!$B$5:$B$1000,Consolidado!$E$5:$E$1000,$B32,Consolidado!$AA$5:$AA$1000,N$5,Consolidado!$C$5:$C$1000,"SSF")&lt;&gt;_xlfn.MINIFS(Consolidado!$B$5:$B$1000,Consolidado!$E$5:$E$1000,$B32,Consolidado!$AA$5:$AA$1000,N$5,Consolidado!$C$5:$C$1000,"SSF")," y "&amp;TEXT(DAY(_xlfn.MAXIFS(Consolidado!$B$5:$B$1000,Consolidado!$E$5:$E$1000,$B32,Consolidado!$AA$5:$AA$1000,N$5,Consolidado!$C$5:$C$1000,"SSF")),"00")&amp;"/"&amp;TEXT(MONTH(_xlfn.MAXIFS(Consolidado!$B$5:$B$1000,Consolidado!$E$5:$E$1000,$B32,Consolidado!$AA$5:$AA$1000,N$5,Consolidado!$C$5:$C$1000,"SSF")),"00"),""),""),IF(SUMIFS(Consolidado!$AD$5:$AD$1000,Consolidado!$E$5:$E$1000,$B32,Consolidado!$AA$5:$AA$1000,N$5,Consolidado!$C$5:$C$1000,"Comité de Supervisión")&gt;0,"Comité Sup. "&amp;TEXT(DAY(_xlfn.MINIFS(Consolidado!$B$5:$B$1000,Consolidado!$E$5:$E$1000,$B32,Consolidado!$AA$5:$AA$1000,N$5,Consolidado!$C$5:$C$1000,"Comité de Supervisión")),"00")&amp;"/"&amp;TEXT(MONTH(_xlfn.MINIFS(Consolidado!$B$5:$B$1000,Consolidado!$E$5:$E$1000,$B32,Consolidado!$AA$5:$AA$1000,N$5,Consolidado!$C$5:$C$1000,"Comité de Supervisión")),"00")&amp;IF(_xlfn.MAXIFS(Consolidado!$B$5:$B$1000,Consolidado!$E$5:$E$1000,$B32,Consolidado!$AA$5:$AA$1000,N$5,Consolidado!$C$5:$C$1000,"Comité de Supervisión")&lt;&gt;_xlfn.MINIFS(Consolidado!$B$5:$B$1000,Consolidado!$E$5:$E$1000,$B32,Consolidado!$AA$5:$AA$1000,N$5,Consolidado!$C$5:$C$1000,"Comité de Supervisión")," y "&amp;TEXT(DAY(_xlfn.MAXIFS(Consolidado!$B$5:$B$1000,Consolidado!$E$5:$E$1000,$B32,Consolidado!$AA$5:$AA$1000,N$5,Consolidado!$C$5:$C$1000,"Comité de Supervisión")),"00")&amp;"/"&amp;TEXT(MONTH(_xlfn.MAXIFS(Consolidado!$B$5:$B$1000,Consolidado!$E$5:$E$1000,$B32,Consolidado!$AA$5:$AA$1000,N$5,Consolidado!$C$5:$C$1000,"Comité de Supervisión")),"00"),""),""),IF(SUMIFS(Consolidado!$AD$5:$AD$1000,Consolidado!$E$5:$E$1000,$B32,Consolidado!$AA$5:$AA$1000,N$5,Consolidado!$C$5:$C$1000,"Consejo de Administración")&gt;0,"Consejo "&amp;TEXT(DAY(_xlfn.MINIFS(Consolidado!$B$5:$B$1000,Consolidado!$E$5:$E$1000,$B32,Consolidado!$AA$5:$AA$1000,N$5,Consolidado!$C$5:$C$1000,"Consejo de Administración")),"00")&amp;"/"&amp;TEXT(MONTH(_xlfn.MINIFS(Consolidado!$B$5:$B$1000,Consolidado!$E$5:$E$1000,$B32,Consolidado!$AA$5:$AA$1000,N$5,Consolidado!$C$5:$C$1000,"Consejo de Administración")),"00")&amp;IF(_xlfn.MAXIFS(Consolidado!$B$5:$B$1000,Consolidado!$E$5:$E$1000,$B32,Consolidado!$AA$5:$AA$1000,N$5,Consolidado!$C$5:$C$1000,"Consejo de Administración")&lt;&gt;_xlfn.MINIFS(Consolidado!$B$5:$B$1000,Consolidado!$E$5:$E$1000,$B32,Consolidado!$AA$5:$AA$1000,N$5,Consolidado!$C$5:$C$1000,"Consejo de Administración")," y "&amp;TEXT(DAY(_xlfn.MAXIFS(Consolidado!$B$5:$B$1000,Consolidado!$E$5:$E$1000,$B32,Consolidado!$AA$5:$AA$1000,N$5,Consolidado!$C$5:$C$1000,"Consejo de Administración")),"00")&amp;"/"&amp;TEXT(MONTH(_xlfn.MAXIFS(Consolidado!$B$5:$B$1000,Consolidado!$E$5:$E$1000,$B32,Consolidado!$AA$5:$AA$1000,N$5,Consolidado!$C$5:$C$1000,"Consejo de Administración")),"00"),""),""),IF(SUMIFS(Consolidado!$AD$5:$AD$1000,Consolidado!$E$5:$E$1000,$B32,Consolidado!$AA$5:$AA$1000,N$5,Consolidado!$C$5:$C$1000,"Otros")&gt;0,"Otros "&amp;TEXT(DAY(_xlfn.MINIFS(Consolidado!$B$5:$B$1000,Consolidado!$E$5:$E$1000,$B32,Consolidado!$AA$5:$AA$1000,N$5,Consolidado!$C$5:$C$1000,"Otros")),"00")&amp;"/"&amp;TEXT(MONTH(_xlfn.MINIFS(Consolidado!$B$5:$B$1000,Consolidado!$E$5:$E$1000,$B32,Consolidado!$AA$5:$AA$1000,N$5,Consolidado!$C$5:$C$1000,"Otros")),"00")&amp;IF(_xlfn.MAXIFS(Consolidado!$B$5:$B$1000,Consolidado!$E$5:$E$1000,$B32,Consolidado!$AA$5:$AA$1000,N$5,Consolidado!$C$5:$C$1000,"Otros")&lt;&gt;_xlfn.MINIFS(Consolidado!$B$5:$B$1000,Consolidado!$E$5:$E$1000,$B32,Consolidado!$AA$5:$AA$1000,N$5,Consolidado!$C$5:$C$1000,"Otros")," y "&amp;TEXT(DAY(_xlfn.MAXIFS(Consolidado!$B$5:$B$1000,Consolidado!$E$5:$E$1000,$B32,Consolidado!$AA$5:$AA$1000,N$5,Consolidado!$C$5:$C$1000,"Otros")),"00")&amp;"/"&amp;TEXT(MONTH(_xlfn.MAXIFS(Consolidado!$B$5:$B$1000,Consolidado!$E$5:$E$1000,$B32,Consolidado!$AA$5:$AA$1000,N$5,Consolidado!$C$5:$C$1000,"Otros")),"00"),""),""))</f>
        <v/>
      </c>
      <c r="O32" s="37" t="str">
        <f aca="false">_xlfn.TEXTJOIN(" +"&amp;CHAR(10),TRUE(),IF(SUMIFS(Consolidado!$AD$5:$AD$1000,Consolidado!$E$5:$E$1000,$B32,Consolidado!$AA$5:$AA$1000,O$5,Consolidado!$C$5:$C$1000,"Auditoría Interna")&gt;0,"Interna "&amp;TEXT(DAY(_xlfn.MINIFS(Consolidado!$B$5:$B$1000,Consolidado!$E$5:$E$1000,$B32,Consolidado!$AA$5:$AA$1000,O$5,Consolidado!$C$5:$C$1000,"Auditoría Interna")),"00")&amp;"/"&amp;TEXT(MONTH(_xlfn.MINIFS(Consolidado!$B$5:$B$1000,Consolidado!$E$5:$E$1000,$B32,Consolidado!$AA$5:$AA$1000,O$5,Consolidado!$C$5:$C$1000,"Auditoría Interna")),"00")&amp;IF(_xlfn.MAXIFS(Consolidado!$B$5:$B$1000,Consolidado!$E$5:$E$1000,$B32,Consolidado!$AA$5:$AA$1000,O$5,Consolidado!$C$5:$C$1000,"Auditoría Interna")&lt;&gt;_xlfn.MINIFS(Consolidado!$B$5:$B$1000,Consolidado!$E$5:$E$1000,$B32,Consolidado!$AA$5:$AA$1000,O$5,Consolidado!$C$5:$C$1000,"Auditoría Interna")," y "&amp;TEXT(DAY(_xlfn.MAXIFS(Consolidado!$B$5:$B$1000,Consolidado!$E$5:$E$1000,$B32,Consolidado!$AA$5:$AA$1000,O$5,Consolidado!$C$5:$C$1000,"Auditoría Interna")),"00")&amp;"/"&amp;TEXT(MONTH(_xlfn.MAXIFS(Consolidado!$B$5:$B$1000,Consolidado!$E$5:$E$1000,$B32,Consolidado!$AA$5:$AA$1000,O$5,Consolidado!$C$5:$C$1000,"Auditoría Interna")),"00"),""),""),IF(SUMIFS(Consolidado!$AD$5:$AD$1000,Consolidado!$E$5:$E$1000,$B32,Consolidado!$AA$5:$AA$1000,O$5,Consolidado!$C$5:$C$1000,"Auditoría Externa")&gt;0,"Externa "&amp;TEXT(DAY(_xlfn.MINIFS(Consolidado!$B$5:$B$1000,Consolidado!$E$5:$E$1000,$B32,Consolidado!$AA$5:$AA$1000,O$5,Consolidado!$C$5:$C$1000,"Auditoría Externa")),"00")&amp;"/"&amp;TEXT(MONTH(_xlfn.MINIFS(Consolidado!$B$5:$B$1000,Consolidado!$E$5:$E$1000,$B32,Consolidado!$AA$5:$AA$1000,O$5,Consolidado!$C$5:$C$1000,"Auditoría Externa")),"00")&amp;IF(_xlfn.MAXIFS(Consolidado!$B$5:$B$1000,Consolidado!$E$5:$E$1000,$B32,Consolidado!$AA$5:$AA$1000,O$5,Consolidado!$C$5:$C$1000,"Auditoría Externa")&lt;&gt;_xlfn.MINIFS(Consolidado!$B$5:$B$1000,Consolidado!$E$5:$E$1000,$B32,Consolidado!$AA$5:$AA$1000,O$5,Consolidado!$C$5:$C$1000,"Auditoría Externa")," y "&amp;TEXT(DAY(_xlfn.MAXIFS(Consolidado!$B$5:$B$1000,Consolidado!$E$5:$E$1000,$B32,Consolidado!$AA$5:$AA$1000,O$5,Consolidado!$C$5:$C$1000,"Auditoría Externa")),"00")&amp;"/"&amp;TEXT(MONTH(_xlfn.MAXIFS(Consolidado!$B$5:$B$1000,Consolidado!$E$5:$E$1000,$B32,Consolidado!$AA$5:$AA$1000,O$5,Consolidado!$C$5:$C$1000,"Auditoría Externa")),"00"),""),""),IF(SUMIFS(Consolidado!$AD$5:$AD$1000,Consolidado!$E$5:$E$1000,$B32,Consolidado!$AA$5:$AA$1000,O$5,Consolidado!$C$5:$C$1000,"SSF")&gt;0,"SSF "&amp;TEXT(DAY(_xlfn.MINIFS(Consolidado!$B$5:$B$1000,Consolidado!$E$5:$E$1000,$B32,Consolidado!$AA$5:$AA$1000,O$5,Consolidado!$C$5:$C$1000,"SSF")),"00")&amp;"/"&amp;TEXT(MONTH(_xlfn.MINIFS(Consolidado!$B$5:$B$1000,Consolidado!$E$5:$E$1000,$B32,Consolidado!$AA$5:$AA$1000,O$5,Consolidado!$C$5:$C$1000,"SSF")),"00")&amp;IF(_xlfn.MAXIFS(Consolidado!$B$5:$B$1000,Consolidado!$E$5:$E$1000,$B32,Consolidado!$AA$5:$AA$1000,O$5,Consolidado!$C$5:$C$1000,"SSF")&lt;&gt;_xlfn.MINIFS(Consolidado!$B$5:$B$1000,Consolidado!$E$5:$E$1000,$B32,Consolidado!$AA$5:$AA$1000,O$5,Consolidado!$C$5:$C$1000,"SSF")," y "&amp;TEXT(DAY(_xlfn.MAXIFS(Consolidado!$B$5:$B$1000,Consolidado!$E$5:$E$1000,$B32,Consolidado!$AA$5:$AA$1000,O$5,Consolidado!$C$5:$C$1000,"SSF")),"00")&amp;"/"&amp;TEXT(MONTH(_xlfn.MAXIFS(Consolidado!$B$5:$B$1000,Consolidado!$E$5:$E$1000,$B32,Consolidado!$AA$5:$AA$1000,O$5,Consolidado!$C$5:$C$1000,"SSF")),"00"),""),""),IF(SUMIFS(Consolidado!$AD$5:$AD$1000,Consolidado!$E$5:$E$1000,$B32,Consolidado!$AA$5:$AA$1000,O$5,Consolidado!$C$5:$C$1000,"Comité de Supervisión")&gt;0,"Comité Sup. "&amp;TEXT(DAY(_xlfn.MINIFS(Consolidado!$B$5:$B$1000,Consolidado!$E$5:$E$1000,$B32,Consolidado!$AA$5:$AA$1000,O$5,Consolidado!$C$5:$C$1000,"Comité de Supervisión")),"00")&amp;"/"&amp;TEXT(MONTH(_xlfn.MINIFS(Consolidado!$B$5:$B$1000,Consolidado!$E$5:$E$1000,$B32,Consolidado!$AA$5:$AA$1000,O$5,Consolidado!$C$5:$C$1000,"Comité de Supervisión")),"00")&amp;IF(_xlfn.MAXIFS(Consolidado!$B$5:$B$1000,Consolidado!$E$5:$E$1000,$B32,Consolidado!$AA$5:$AA$1000,O$5,Consolidado!$C$5:$C$1000,"Comité de Supervisión")&lt;&gt;_xlfn.MINIFS(Consolidado!$B$5:$B$1000,Consolidado!$E$5:$E$1000,$B32,Consolidado!$AA$5:$AA$1000,O$5,Consolidado!$C$5:$C$1000,"Comité de Supervisión")," y "&amp;TEXT(DAY(_xlfn.MAXIFS(Consolidado!$B$5:$B$1000,Consolidado!$E$5:$E$1000,$B32,Consolidado!$AA$5:$AA$1000,O$5,Consolidado!$C$5:$C$1000,"Comité de Supervisión")),"00")&amp;"/"&amp;TEXT(MONTH(_xlfn.MAXIFS(Consolidado!$B$5:$B$1000,Consolidado!$E$5:$E$1000,$B32,Consolidado!$AA$5:$AA$1000,O$5,Consolidado!$C$5:$C$1000,"Comité de Supervisión")),"00"),""),""),IF(SUMIFS(Consolidado!$AD$5:$AD$1000,Consolidado!$E$5:$E$1000,$B32,Consolidado!$AA$5:$AA$1000,O$5,Consolidado!$C$5:$C$1000,"Consejo de Administración")&gt;0,"Consejo "&amp;TEXT(DAY(_xlfn.MINIFS(Consolidado!$B$5:$B$1000,Consolidado!$E$5:$E$1000,$B32,Consolidado!$AA$5:$AA$1000,O$5,Consolidado!$C$5:$C$1000,"Consejo de Administración")),"00")&amp;"/"&amp;TEXT(MONTH(_xlfn.MINIFS(Consolidado!$B$5:$B$1000,Consolidado!$E$5:$E$1000,$B32,Consolidado!$AA$5:$AA$1000,O$5,Consolidado!$C$5:$C$1000,"Consejo de Administración")),"00")&amp;IF(_xlfn.MAXIFS(Consolidado!$B$5:$B$1000,Consolidado!$E$5:$E$1000,$B32,Consolidado!$AA$5:$AA$1000,O$5,Consolidado!$C$5:$C$1000,"Consejo de Administración")&lt;&gt;_xlfn.MINIFS(Consolidado!$B$5:$B$1000,Consolidado!$E$5:$E$1000,$B32,Consolidado!$AA$5:$AA$1000,O$5,Consolidado!$C$5:$C$1000,"Consejo de Administración")," y "&amp;TEXT(DAY(_xlfn.MAXIFS(Consolidado!$B$5:$B$1000,Consolidado!$E$5:$E$1000,$B32,Consolidado!$AA$5:$AA$1000,O$5,Consolidado!$C$5:$C$1000,"Consejo de Administración")),"00")&amp;"/"&amp;TEXT(MONTH(_xlfn.MAXIFS(Consolidado!$B$5:$B$1000,Consolidado!$E$5:$E$1000,$B32,Consolidado!$AA$5:$AA$1000,O$5,Consolidado!$C$5:$C$1000,"Consejo de Administración")),"00"),""),""),IF(SUMIFS(Consolidado!$AD$5:$AD$1000,Consolidado!$E$5:$E$1000,$B32,Consolidado!$AA$5:$AA$1000,O$5,Consolidado!$C$5:$C$1000,"Otros")&gt;0,"Otros "&amp;TEXT(DAY(_xlfn.MINIFS(Consolidado!$B$5:$B$1000,Consolidado!$E$5:$E$1000,$B32,Consolidado!$AA$5:$AA$1000,O$5,Consolidado!$C$5:$C$1000,"Otros")),"00")&amp;"/"&amp;TEXT(MONTH(_xlfn.MINIFS(Consolidado!$B$5:$B$1000,Consolidado!$E$5:$E$1000,$B32,Consolidado!$AA$5:$AA$1000,O$5,Consolidado!$C$5:$C$1000,"Otros")),"00")&amp;IF(_xlfn.MAXIFS(Consolidado!$B$5:$B$1000,Consolidado!$E$5:$E$1000,$B32,Consolidado!$AA$5:$AA$1000,O$5,Consolidado!$C$5:$C$1000,"Otros")&lt;&gt;_xlfn.MINIFS(Consolidado!$B$5:$B$1000,Consolidado!$E$5:$E$1000,$B32,Consolidado!$AA$5:$AA$1000,O$5,Consolidado!$C$5:$C$1000,"Otros")," y "&amp;TEXT(DAY(_xlfn.MAXIFS(Consolidado!$B$5:$B$1000,Consolidado!$E$5:$E$1000,$B32,Consolidado!$AA$5:$AA$1000,O$5,Consolidado!$C$5:$C$1000,"Otros")),"00")&amp;"/"&amp;TEXT(MONTH(_xlfn.MAXIFS(Consolidado!$B$5:$B$1000,Consolidado!$E$5:$E$1000,$B32,Consolidado!$AA$5:$AA$1000,O$5,Consolidado!$C$5:$C$1000,"Otros")),"00"),""),""))</f>
        <v/>
      </c>
      <c r="P32" s="37" t="str">
        <f aca="false">_xlfn.TEXTJOIN(" +"&amp;CHAR(10),TRUE(),IF(SUMIFS(Consolidado!$AD$5:$AD$1000,Consolidado!$E$5:$E$1000,$B32,Consolidado!$AA$5:$AA$1000,P$5,Consolidado!$C$5:$C$1000,"Auditoría Interna")&gt;0,"Interna "&amp;TEXT(DAY(_xlfn.MINIFS(Consolidado!$B$5:$B$1000,Consolidado!$E$5:$E$1000,$B32,Consolidado!$AA$5:$AA$1000,P$5,Consolidado!$C$5:$C$1000,"Auditoría Interna")),"00")&amp;"/"&amp;TEXT(MONTH(_xlfn.MINIFS(Consolidado!$B$5:$B$1000,Consolidado!$E$5:$E$1000,$B32,Consolidado!$AA$5:$AA$1000,P$5,Consolidado!$C$5:$C$1000,"Auditoría Interna")),"00")&amp;IF(_xlfn.MAXIFS(Consolidado!$B$5:$B$1000,Consolidado!$E$5:$E$1000,$B32,Consolidado!$AA$5:$AA$1000,P$5,Consolidado!$C$5:$C$1000,"Auditoría Interna")&lt;&gt;_xlfn.MINIFS(Consolidado!$B$5:$B$1000,Consolidado!$E$5:$E$1000,$B32,Consolidado!$AA$5:$AA$1000,P$5,Consolidado!$C$5:$C$1000,"Auditoría Interna")," y "&amp;TEXT(DAY(_xlfn.MAXIFS(Consolidado!$B$5:$B$1000,Consolidado!$E$5:$E$1000,$B32,Consolidado!$AA$5:$AA$1000,P$5,Consolidado!$C$5:$C$1000,"Auditoría Interna")),"00")&amp;"/"&amp;TEXT(MONTH(_xlfn.MAXIFS(Consolidado!$B$5:$B$1000,Consolidado!$E$5:$E$1000,$B32,Consolidado!$AA$5:$AA$1000,P$5,Consolidado!$C$5:$C$1000,"Auditoría Interna")),"00"),""),""),IF(SUMIFS(Consolidado!$AD$5:$AD$1000,Consolidado!$E$5:$E$1000,$B32,Consolidado!$AA$5:$AA$1000,P$5,Consolidado!$C$5:$C$1000,"Auditoría Externa")&gt;0,"Externa "&amp;TEXT(DAY(_xlfn.MINIFS(Consolidado!$B$5:$B$1000,Consolidado!$E$5:$E$1000,$B32,Consolidado!$AA$5:$AA$1000,P$5,Consolidado!$C$5:$C$1000,"Auditoría Externa")),"00")&amp;"/"&amp;TEXT(MONTH(_xlfn.MINIFS(Consolidado!$B$5:$B$1000,Consolidado!$E$5:$E$1000,$B32,Consolidado!$AA$5:$AA$1000,P$5,Consolidado!$C$5:$C$1000,"Auditoría Externa")),"00")&amp;IF(_xlfn.MAXIFS(Consolidado!$B$5:$B$1000,Consolidado!$E$5:$E$1000,$B32,Consolidado!$AA$5:$AA$1000,P$5,Consolidado!$C$5:$C$1000,"Auditoría Externa")&lt;&gt;_xlfn.MINIFS(Consolidado!$B$5:$B$1000,Consolidado!$E$5:$E$1000,$B32,Consolidado!$AA$5:$AA$1000,P$5,Consolidado!$C$5:$C$1000,"Auditoría Externa")," y "&amp;TEXT(DAY(_xlfn.MAXIFS(Consolidado!$B$5:$B$1000,Consolidado!$E$5:$E$1000,$B32,Consolidado!$AA$5:$AA$1000,P$5,Consolidado!$C$5:$C$1000,"Auditoría Externa")),"00")&amp;"/"&amp;TEXT(MONTH(_xlfn.MAXIFS(Consolidado!$B$5:$B$1000,Consolidado!$E$5:$E$1000,$B32,Consolidado!$AA$5:$AA$1000,P$5,Consolidado!$C$5:$C$1000,"Auditoría Externa")),"00"),""),""),IF(SUMIFS(Consolidado!$AD$5:$AD$1000,Consolidado!$E$5:$E$1000,$B32,Consolidado!$AA$5:$AA$1000,P$5,Consolidado!$C$5:$C$1000,"SSF")&gt;0,"SSF "&amp;TEXT(DAY(_xlfn.MINIFS(Consolidado!$B$5:$B$1000,Consolidado!$E$5:$E$1000,$B32,Consolidado!$AA$5:$AA$1000,P$5,Consolidado!$C$5:$C$1000,"SSF")),"00")&amp;"/"&amp;TEXT(MONTH(_xlfn.MINIFS(Consolidado!$B$5:$B$1000,Consolidado!$E$5:$E$1000,$B32,Consolidado!$AA$5:$AA$1000,P$5,Consolidado!$C$5:$C$1000,"SSF")),"00")&amp;IF(_xlfn.MAXIFS(Consolidado!$B$5:$B$1000,Consolidado!$E$5:$E$1000,$B32,Consolidado!$AA$5:$AA$1000,P$5,Consolidado!$C$5:$C$1000,"SSF")&lt;&gt;_xlfn.MINIFS(Consolidado!$B$5:$B$1000,Consolidado!$E$5:$E$1000,$B32,Consolidado!$AA$5:$AA$1000,P$5,Consolidado!$C$5:$C$1000,"SSF")," y "&amp;TEXT(DAY(_xlfn.MAXIFS(Consolidado!$B$5:$B$1000,Consolidado!$E$5:$E$1000,$B32,Consolidado!$AA$5:$AA$1000,P$5,Consolidado!$C$5:$C$1000,"SSF")),"00")&amp;"/"&amp;TEXT(MONTH(_xlfn.MAXIFS(Consolidado!$B$5:$B$1000,Consolidado!$E$5:$E$1000,$B32,Consolidado!$AA$5:$AA$1000,P$5,Consolidado!$C$5:$C$1000,"SSF")),"00"),""),""),IF(SUMIFS(Consolidado!$AD$5:$AD$1000,Consolidado!$E$5:$E$1000,$B32,Consolidado!$AA$5:$AA$1000,P$5,Consolidado!$C$5:$C$1000,"Comité de Supervisión")&gt;0,"Comité Sup. "&amp;TEXT(DAY(_xlfn.MINIFS(Consolidado!$B$5:$B$1000,Consolidado!$E$5:$E$1000,$B32,Consolidado!$AA$5:$AA$1000,P$5,Consolidado!$C$5:$C$1000,"Comité de Supervisión")),"00")&amp;"/"&amp;TEXT(MONTH(_xlfn.MINIFS(Consolidado!$B$5:$B$1000,Consolidado!$E$5:$E$1000,$B32,Consolidado!$AA$5:$AA$1000,P$5,Consolidado!$C$5:$C$1000,"Comité de Supervisión")),"00")&amp;IF(_xlfn.MAXIFS(Consolidado!$B$5:$B$1000,Consolidado!$E$5:$E$1000,$B32,Consolidado!$AA$5:$AA$1000,P$5,Consolidado!$C$5:$C$1000,"Comité de Supervisión")&lt;&gt;_xlfn.MINIFS(Consolidado!$B$5:$B$1000,Consolidado!$E$5:$E$1000,$B32,Consolidado!$AA$5:$AA$1000,P$5,Consolidado!$C$5:$C$1000,"Comité de Supervisión")," y "&amp;TEXT(DAY(_xlfn.MAXIFS(Consolidado!$B$5:$B$1000,Consolidado!$E$5:$E$1000,$B32,Consolidado!$AA$5:$AA$1000,P$5,Consolidado!$C$5:$C$1000,"Comité de Supervisión")),"00")&amp;"/"&amp;TEXT(MONTH(_xlfn.MAXIFS(Consolidado!$B$5:$B$1000,Consolidado!$E$5:$E$1000,$B32,Consolidado!$AA$5:$AA$1000,P$5,Consolidado!$C$5:$C$1000,"Comité de Supervisión")),"00"),""),""),IF(SUMIFS(Consolidado!$AD$5:$AD$1000,Consolidado!$E$5:$E$1000,$B32,Consolidado!$AA$5:$AA$1000,P$5,Consolidado!$C$5:$C$1000,"Consejo de Administración")&gt;0,"Consejo "&amp;TEXT(DAY(_xlfn.MINIFS(Consolidado!$B$5:$B$1000,Consolidado!$E$5:$E$1000,$B32,Consolidado!$AA$5:$AA$1000,P$5,Consolidado!$C$5:$C$1000,"Consejo de Administración")),"00")&amp;"/"&amp;TEXT(MONTH(_xlfn.MINIFS(Consolidado!$B$5:$B$1000,Consolidado!$E$5:$E$1000,$B32,Consolidado!$AA$5:$AA$1000,P$5,Consolidado!$C$5:$C$1000,"Consejo de Administración")),"00")&amp;IF(_xlfn.MAXIFS(Consolidado!$B$5:$B$1000,Consolidado!$E$5:$E$1000,$B32,Consolidado!$AA$5:$AA$1000,P$5,Consolidado!$C$5:$C$1000,"Consejo de Administración")&lt;&gt;_xlfn.MINIFS(Consolidado!$B$5:$B$1000,Consolidado!$E$5:$E$1000,$B32,Consolidado!$AA$5:$AA$1000,P$5,Consolidado!$C$5:$C$1000,"Consejo de Administración")," y "&amp;TEXT(DAY(_xlfn.MAXIFS(Consolidado!$B$5:$B$1000,Consolidado!$E$5:$E$1000,$B32,Consolidado!$AA$5:$AA$1000,P$5,Consolidado!$C$5:$C$1000,"Consejo de Administración")),"00")&amp;"/"&amp;TEXT(MONTH(_xlfn.MAXIFS(Consolidado!$B$5:$B$1000,Consolidado!$E$5:$E$1000,$B32,Consolidado!$AA$5:$AA$1000,P$5,Consolidado!$C$5:$C$1000,"Consejo de Administración")),"00"),""),""),IF(SUMIFS(Consolidado!$AD$5:$AD$1000,Consolidado!$E$5:$E$1000,$B32,Consolidado!$AA$5:$AA$1000,P$5,Consolidado!$C$5:$C$1000,"Otros")&gt;0,"Otros "&amp;TEXT(DAY(_xlfn.MINIFS(Consolidado!$B$5:$B$1000,Consolidado!$E$5:$E$1000,$B32,Consolidado!$AA$5:$AA$1000,P$5,Consolidado!$C$5:$C$1000,"Otros")),"00")&amp;"/"&amp;TEXT(MONTH(_xlfn.MINIFS(Consolidado!$B$5:$B$1000,Consolidado!$E$5:$E$1000,$B32,Consolidado!$AA$5:$AA$1000,P$5,Consolidado!$C$5:$C$1000,"Otros")),"00")&amp;IF(_xlfn.MAXIFS(Consolidado!$B$5:$B$1000,Consolidado!$E$5:$E$1000,$B32,Consolidado!$AA$5:$AA$1000,P$5,Consolidado!$C$5:$C$1000,"Otros")&lt;&gt;_xlfn.MINIFS(Consolidado!$B$5:$B$1000,Consolidado!$E$5:$E$1000,$B32,Consolidado!$AA$5:$AA$1000,P$5,Consolidado!$C$5:$C$1000,"Otros")," y "&amp;TEXT(DAY(_xlfn.MAXIFS(Consolidado!$B$5:$B$1000,Consolidado!$E$5:$E$1000,$B32,Consolidado!$AA$5:$AA$1000,P$5,Consolidado!$C$5:$C$1000,"Otros")),"00")&amp;"/"&amp;TEXT(MONTH(_xlfn.MAXIFS(Consolidado!$B$5:$B$1000,Consolidado!$E$5:$E$1000,$B32,Consolidado!$AA$5:$AA$1000,P$5,Consolidado!$C$5:$C$1000,"Otros")),"00"),""),""))</f>
        <v>Externa 06/10</v>
      </c>
      <c r="Q32" s="37" t="str">
        <f aca="false">_xlfn.TEXTJOIN(" +"&amp;CHAR(10),TRUE(),IF(SUMIFS(Consolidado!$AD$5:$AD$1000,Consolidado!$E$5:$E$1000,$B32,Consolidado!$AA$5:$AA$1000,Q$5,Consolidado!$C$5:$C$1000,"Auditoría Interna")&gt;0,"Interna "&amp;TEXT(DAY(_xlfn.MINIFS(Consolidado!$B$5:$B$1000,Consolidado!$E$5:$E$1000,$B32,Consolidado!$AA$5:$AA$1000,Q$5,Consolidado!$C$5:$C$1000,"Auditoría Interna")),"00")&amp;"/"&amp;TEXT(MONTH(_xlfn.MINIFS(Consolidado!$B$5:$B$1000,Consolidado!$E$5:$E$1000,$B32,Consolidado!$AA$5:$AA$1000,Q$5,Consolidado!$C$5:$C$1000,"Auditoría Interna")),"00")&amp;IF(_xlfn.MAXIFS(Consolidado!$B$5:$B$1000,Consolidado!$E$5:$E$1000,$B32,Consolidado!$AA$5:$AA$1000,Q$5,Consolidado!$C$5:$C$1000,"Auditoría Interna")&lt;&gt;_xlfn.MINIFS(Consolidado!$B$5:$B$1000,Consolidado!$E$5:$E$1000,$B32,Consolidado!$AA$5:$AA$1000,Q$5,Consolidado!$C$5:$C$1000,"Auditoría Interna")," y "&amp;TEXT(DAY(_xlfn.MAXIFS(Consolidado!$B$5:$B$1000,Consolidado!$E$5:$E$1000,$B32,Consolidado!$AA$5:$AA$1000,Q$5,Consolidado!$C$5:$C$1000,"Auditoría Interna")),"00")&amp;"/"&amp;TEXT(MONTH(_xlfn.MAXIFS(Consolidado!$B$5:$B$1000,Consolidado!$E$5:$E$1000,$B32,Consolidado!$AA$5:$AA$1000,Q$5,Consolidado!$C$5:$C$1000,"Auditoría Interna")),"00"),""),""),IF(SUMIFS(Consolidado!$AD$5:$AD$1000,Consolidado!$E$5:$E$1000,$B32,Consolidado!$AA$5:$AA$1000,Q$5,Consolidado!$C$5:$C$1000,"Auditoría Externa")&gt;0,"Externa "&amp;TEXT(DAY(_xlfn.MINIFS(Consolidado!$B$5:$B$1000,Consolidado!$E$5:$E$1000,$B32,Consolidado!$AA$5:$AA$1000,Q$5,Consolidado!$C$5:$C$1000,"Auditoría Externa")),"00")&amp;"/"&amp;TEXT(MONTH(_xlfn.MINIFS(Consolidado!$B$5:$B$1000,Consolidado!$E$5:$E$1000,$B32,Consolidado!$AA$5:$AA$1000,Q$5,Consolidado!$C$5:$C$1000,"Auditoría Externa")),"00")&amp;IF(_xlfn.MAXIFS(Consolidado!$B$5:$B$1000,Consolidado!$E$5:$E$1000,$B32,Consolidado!$AA$5:$AA$1000,Q$5,Consolidado!$C$5:$C$1000,"Auditoría Externa")&lt;&gt;_xlfn.MINIFS(Consolidado!$B$5:$B$1000,Consolidado!$E$5:$E$1000,$B32,Consolidado!$AA$5:$AA$1000,Q$5,Consolidado!$C$5:$C$1000,"Auditoría Externa")," y "&amp;TEXT(DAY(_xlfn.MAXIFS(Consolidado!$B$5:$B$1000,Consolidado!$E$5:$E$1000,$B32,Consolidado!$AA$5:$AA$1000,Q$5,Consolidado!$C$5:$C$1000,"Auditoría Externa")),"00")&amp;"/"&amp;TEXT(MONTH(_xlfn.MAXIFS(Consolidado!$B$5:$B$1000,Consolidado!$E$5:$E$1000,$B32,Consolidado!$AA$5:$AA$1000,Q$5,Consolidado!$C$5:$C$1000,"Auditoría Externa")),"00"),""),""),IF(SUMIFS(Consolidado!$AD$5:$AD$1000,Consolidado!$E$5:$E$1000,$B32,Consolidado!$AA$5:$AA$1000,Q$5,Consolidado!$C$5:$C$1000,"SSF")&gt;0,"SSF "&amp;TEXT(DAY(_xlfn.MINIFS(Consolidado!$B$5:$B$1000,Consolidado!$E$5:$E$1000,$B32,Consolidado!$AA$5:$AA$1000,Q$5,Consolidado!$C$5:$C$1000,"SSF")),"00")&amp;"/"&amp;TEXT(MONTH(_xlfn.MINIFS(Consolidado!$B$5:$B$1000,Consolidado!$E$5:$E$1000,$B32,Consolidado!$AA$5:$AA$1000,Q$5,Consolidado!$C$5:$C$1000,"SSF")),"00")&amp;IF(_xlfn.MAXIFS(Consolidado!$B$5:$B$1000,Consolidado!$E$5:$E$1000,$B32,Consolidado!$AA$5:$AA$1000,Q$5,Consolidado!$C$5:$C$1000,"SSF")&lt;&gt;_xlfn.MINIFS(Consolidado!$B$5:$B$1000,Consolidado!$E$5:$E$1000,$B32,Consolidado!$AA$5:$AA$1000,Q$5,Consolidado!$C$5:$C$1000,"SSF")," y "&amp;TEXT(DAY(_xlfn.MAXIFS(Consolidado!$B$5:$B$1000,Consolidado!$E$5:$E$1000,$B32,Consolidado!$AA$5:$AA$1000,Q$5,Consolidado!$C$5:$C$1000,"SSF")),"00")&amp;"/"&amp;TEXT(MONTH(_xlfn.MAXIFS(Consolidado!$B$5:$B$1000,Consolidado!$E$5:$E$1000,$B32,Consolidado!$AA$5:$AA$1000,Q$5,Consolidado!$C$5:$C$1000,"SSF")),"00"),""),""),IF(SUMIFS(Consolidado!$AD$5:$AD$1000,Consolidado!$E$5:$E$1000,$B32,Consolidado!$AA$5:$AA$1000,Q$5,Consolidado!$C$5:$C$1000,"Comité de Supervisión")&gt;0,"Comité Sup. "&amp;TEXT(DAY(_xlfn.MINIFS(Consolidado!$B$5:$B$1000,Consolidado!$E$5:$E$1000,$B32,Consolidado!$AA$5:$AA$1000,Q$5,Consolidado!$C$5:$C$1000,"Comité de Supervisión")),"00")&amp;"/"&amp;TEXT(MONTH(_xlfn.MINIFS(Consolidado!$B$5:$B$1000,Consolidado!$E$5:$E$1000,$B32,Consolidado!$AA$5:$AA$1000,Q$5,Consolidado!$C$5:$C$1000,"Comité de Supervisión")),"00")&amp;IF(_xlfn.MAXIFS(Consolidado!$B$5:$B$1000,Consolidado!$E$5:$E$1000,$B32,Consolidado!$AA$5:$AA$1000,Q$5,Consolidado!$C$5:$C$1000,"Comité de Supervisión")&lt;&gt;_xlfn.MINIFS(Consolidado!$B$5:$B$1000,Consolidado!$E$5:$E$1000,$B32,Consolidado!$AA$5:$AA$1000,Q$5,Consolidado!$C$5:$C$1000,"Comité de Supervisión")," y "&amp;TEXT(DAY(_xlfn.MAXIFS(Consolidado!$B$5:$B$1000,Consolidado!$E$5:$E$1000,$B32,Consolidado!$AA$5:$AA$1000,Q$5,Consolidado!$C$5:$C$1000,"Comité de Supervisión")),"00")&amp;"/"&amp;TEXT(MONTH(_xlfn.MAXIFS(Consolidado!$B$5:$B$1000,Consolidado!$E$5:$E$1000,$B32,Consolidado!$AA$5:$AA$1000,Q$5,Consolidado!$C$5:$C$1000,"Comité de Supervisión")),"00"),""),""),IF(SUMIFS(Consolidado!$AD$5:$AD$1000,Consolidado!$E$5:$E$1000,$B32,Consolidado!$AA$5:$AA$1000,Q$5,Consolidado!$C$5:$C$1000,"Consejo de Administración")&gt;0,"Consejo "&amp;TEXT(DAY(_xlfn.MINIFS(Consolidado!$B$5:$B$1000,Consolidado!$E$5:$E$1000,$B32,Consolidado!$AA$5:$AA$1000,Q$5,Consolidado!$C$5:$C$1000,"Consejo de Administración")),"00")&amp;"/"&amp;TEXT(MONTH(_xlfn.MINIFS(Consolidado!$B$5:$B$1000,Consolidado!$E$5:$E$1000,$B32,Consolidado!$AA$5:$AA$1000,Q$5,Consolidado!$C$5:$C$1000,"Consejo de Administración")),"00")&amp;IF(_xlfn.MAXIFS(Consolidado!$B$5:$B$1000,Consolidado!$E$5:$E$1000,$B32,Consolidado!$AA$5:$AA$1000,Q$5,Consolidado!$C$5:$C$1000,"Consejo de Administración")&lt;&gt;_xlfn.MINIFS(Consolidado!$B$5:$B$1000,Consolidado!$E$5:$E$1000,$B32,Consolidado!$AA$5:$AA$1000,Q$5,Consolidado!$C$5:$C$1000,"Consejo de Administración")," y "&amp;TEXT(DAY(_xlfn.MAXIFS(Consolidado!$B$5:$B$1000,Consolidado!$E$5:$E$1000,$B32,Consolidado!$AA$5:$AA$1000,Q$5,Consolidado!$C$5:$C$1000,"Consejo de Administración")),"00")&amp;"/"&amp;TEXT(MONTH(_xlfn.MAXIFS(Consolidado!$B$5:$B$1000,Consolidado!$E$5:$E$1000,$B32,Consolidado!$AA$5:$AA$1000,Q$5,Consolidado!$C$5:$C$1000,"Consejo de Administración")),"00"),""),""),IF(SUMIFS(Consolidado!$AD$5:$AD$1000,Consolidado!$E$5:$E$1000,$B32,Consolidado!$AA$5:$AA$1000,Q$5,Consolidado!$C$5:$C$1000,"Otros")&gt;0,"Otros "&amp;TEXT(DAY(_xlfn.MINIFS(Consolidado!$B$5:$B$1000,Consolidado!$E$5:$E$1000,$B32,Consolidado!$AA$5:$AA$1000,Q$5,Consolidado!$C$5:$C$1000,"Otros")),"00")&amp;"/"&amp;TEXT(MONTH(_xlfn.MINIFS(Consolidado!$B$5:$B$1000,Consolidado!$E$5:$E$1000,$B32,Consolidado!$AA$5:$AA$1000,Q$5,Consolidado!$C$5:$C$1000,"Otros")),"00")&amp;IF(_xlfn.MAXIFS(Consolidado!$B$5:$B$1000,Consolidado!$E$5:$E$1000,$B32,Consolidado!$AA$5:$AA$1000,Q$5,Consolidado!$C$5:$C$1000,"Otros")&lt;&gt;_xlfn.MINIFS(Consolidado!$B$5:$B$1000,Consolidado!$E$5:$E$1000,$B32,Consolidado!$AA$5:$AA$1000,Q$5,Consolidado!$C$5:$C$1000,"Otros")," y "&amp;TEXT(DAY(_xlfn.MAXIFS(Consolidado!$B$5:$B$1000,Consolidado!$E$5:$E$1000,$B32,Consolidado!$AA$5:$AA$1000,Q$5,Consolidado!$C$5:$C$1000,"Otros")),"00")&amp;"/"&amp;TEXT(MONTH(_xlfn.MAXIFS(Consolidado!$B$5:$B$1000,Consolidado!$E$5:$E$1000,$B32,Consolidado!$AA$5:$AA$1000,Q$5,Consolidado!$C$5:$C$1000,"Otros")),"00"),""),""))</f>
        <v/>
      </c>
      <c r="R32" s="37" t="str">
        <f aca="false">_xlfn.TEXTJOIN(" +"&amp;CHAR(10),TRUE(),IF(SUMIFS(Consolidado!$AD$5:$AD$1000,Consolidado!$E$5:$E$1000,$B32,Consolidado!$AA$5:$AA$1000,R$5,Consolidado!$C$5:$C$1000,"Auditoría Interna")&gt;0,"Interna "&amp;TEXT(DAY(_xlfn.MINIFS(Consolidado!$B$5:$B$1000,Consolidado!$E$5:$E$1000,$B32,Consolidado!$AA$5:$AA$1000,R$5,Consolidado!$C$5:$C$1000,"Auditoría Interna")),"00")&amp;"/"&amp;TEXT(MONTH(_xlfn.MINIFS(Consolidado!$B$5:$B$1000,Consolidado!$E$5:$E$1000,$B32,Consolidado!$AA$5:$AA$1000,R$5,Consolidado!$C$5:$C$1000,"Auditoría Interna")),"00")&amp;IF(_xlfn.MAXIFS(Consolidado!$B$5:$B$1000,Consolidado!$E$5:$E$1000,$B32,Consolidado!$AA$5:$AA$1000,R$5,Consolidado!$C$5:$C$1000,"Auditoría Interna")&lt;&gt;_xlfn.MINIFS(Consolidado!$B$5:$B$1000,Consolidado!$E$5:$E$1000,$B32,Consolidado!$AA$5:$AA$1000,R$5,Consolidado!$C$5:$C$1000,"Auditoría Interna")," y "&amp;TEXT(DAY(_xlfn.MAXIFS(Consolidado!$B$5:$B$1000,Consolidado!$E$5:$E$1000,$B32,Consolidado!$AA$5:$AA$1000,R$5,Consolidado!$C$5:$C$1000,"Auditoría Interna")),"00")&amp;"/"&amp;TEXT(MONTH(_xlfn.MAXIFS(Consolidado!$B$5:$B$1000,Consolidado!$E$5:$E$1000,$B32,Consolidado!$AA$5:$AA$1000,R$5,Consolidado!$C$5:$C$1000,"Auditoría Interna")),"00"),""),""),IF(SUMIFS(Consolidado!$AD$5:$AD$1000,Consolidado!$E$5:$E$1000,$B32,Consolidado!$AA$5:$AA$1000,R$5,Consolidado!$C$5:$C$1000,"Auditoría Externa")&gt;0,"Externa "&amp;TEXT(DAY(_xlfn.MINIFS(Consolidado!$B$5:$B$1000,Consolidado!$E$5:$E$1000,$B32,Consolidado!$AA$5:$AA$1000,R$5,Consolidado!$C$5:$C$1000,"Auditoría Externa")),"00")&amp;"/"&amp;TEXT(MONTH(_xlfn.MINIFS(Consolidado!$B$5:$B$1000,Consolidado!$E$5:$E$1000,$B32,Consolidado!$AA$5:$AA$1000,R$5,Consolidado!$C$5:$C$1000,"Auditoría Externa")),"00")&amp;IF(_xlfn.MAXIFS(Consolidado!$B$5:$B$1000,Consolidado!$E$5:$E$1000,$B32,Consolidado!$AA$5:$AA$1000,R$5,Consolidado!$C$5:$C$1000,"Auditoría Externa")&lt;&gt;_xlfn.MINIFS(Consolidado!$B$5:$B$1000,Consolidado!$E$5:$E$1000,$B32,Consolidado!$AA$5:$AA$1000,R$5,Consolidado!$C$5:$C$1000,"Auditoría Externa")," y "&amp;TEXT(DAY(_xlfn.MAXIFS(Consolidado!$B$5:$B$1000,Consolidado!$E$5:$E$1000,$B32,Consolidado!$AA$5:$AA$1000,R$5,Consolidado!$C$5:$C$1000,"Auditoría Externa")),"00")&amp;"/"&amp;TEXT(MONTH(_xlfn.MAXIFS(Consolidado!$B$5:$B$1000,Consolidado!$E$5:$E$1000,$B32,Consolidado!$AA$5:$AA$1000,R$5,Consolidado!$C$5:$C$1000,"Auditoría Externa")),"00"),""),""),IF(SUMIFS(Consolidado!$AD$5:$AD$1000,Consolidado!$E$5:$E$1000,$B32,Consolidado!$AA$5:$AA$1000,R$5,Consolidado!$C$5:$C$1000,"SSF")&gt;0,"SSF "&amp;TEXT(DAY(_xlfn.MINIFS(Consolidado!$B$5:$B$1000,Consolidado!$E$5:$E$1000,$B32,Consolidado!$AA$5:$AA$1000,R$5,Consolidado!$C$5:$C$1000,"SSF")),"00")&amp;"/"&amp;TEXT(MONTH(_xlfn.MINIFS(Consolidado!$B$5:$B$1000,Consolidado!$E$5:$E$1000,$B32,Consolidado!$AA$5:$AA$1000,R$5,Consolidado!$C$5:$C$1000,"SSF")),"00")&amp;IF(_xlfn.MAXIFS(Consolidado!$B$5:$B$1000,Consolidado!$E$5:$E$1000,$B32,Consolidado!$AA$5:$AA$1000,R$5,Consolidado!$C$5:$C$1000,"SSF")&lt;&gt;_xlfn.MINIFS(Consolidado!$B$5:$B$1000,Consolidado!$E$5:$E$1000,$B32,Consolidado!$AA$5:$AA$1000,R$5,Consolidado!$C$5:$C$1000,"SSF")," y "&amp;TEXT(DAY(_xlfn.MAXIFS(Consolidado!$B$5:$B$1000,Consolidado!$E$5:$E$1000,$B32,Consolidado!$AA$5:$AA$1000,R$5,Consolidado!$C$5:$C$1000,"SSF")),"00")&amp;"/"&amp;TEXT(MONTH(_xlfn.MAXIFS(Consolidado!$B$5:$B$1000,Consolidado!$E$5:$E$1000,$B32,Consolidado!$AA$5:$AA$1000,R$5,Consolidado!$C$5:$C$1000,"SSF")),"00"),""),""),IF(SUMIFS(Consolidado!$AD$5:$AD$1000,Consolidado!$E$5:$E$1000,$B32,Consolidado!$AA$5:$AA$1000,R$5,Consolidado!$C$5:$C$1000,"Comité de Supervisión")&gt;0,"Comité Sup. "&amp;TEXT(DAY(_xlfn.MINIFS(Consolidado!$B$5:$B$1000,Consolidado!$E$5:$E$1000,$B32,Consolidado!$AA$5:$AA$1000,R$5,Consolidado!$C$5:$C$1000,"Comité de Supervisión")),"00")&amp;"/"&amp;TEXT(MONTH(_xlfn.MINIFS(Consolidado!$B$5:$B$1000,Consolidado!$E$5:$E$1000,$B32,Consolidado!$AA$5:$AA$1000,R$5,Consolidado!$C$5:$C$1000,"Comité de Supervisión")),"00")&amp;IF(_xlfn.MAXIFS(Consolidado!$B$5:$B$1000,Consolidado!$E$5:$E$1000,$B32,Consolidado!$AA$5:$AA$1000,R$5,Consolidado!$C$5:$C$1000,"Comité de Supervisión")&lt;&gt;_xlfn.MINIFS(Consolidado!$B$5:$B$1000,Consolidado!$E$5:$E$1000,$B32,Consolidado!$AA$5:$AA$1000,R$5,Consolidado!$C$5:$C$1000,"Comité de Supervisión")," y "&amp;TEXT(DAY(_xlfn.MAXIFS(Consolidado!$B$5:$B$1000,Consolidado!$E$5:$E$1000,$B32,Consolidado!$AA$5:$AA$1000,R$5,Consolidado!$C$5:$C$1000,"Comité de Supervisión")),"00")&amp;"/"&amp;TEXT(MONTH(_xlfn.MAXIFS(Consolidado!$B$5:$B$1000,Consolidado!$E$5:$E$1000,$B32,Consolidado!$AA$5:$AA$1000,R$5,Consolidado!$C$5:$C$1000,"Comité de Supervisión")),"00"),""),""),IF(SUMIFS(Consolidado!$AD$5:$AD$1000,Consolidado!$E$5:$E$1000,$B32,Consolidado!$AA$5:$AA$1000,R$5,Consolidado!$C$5:$C$1000,"Consejo de Administración")&gt;0,"Consejo "&amp;TEXT(DAY(_xlfn.MINIFS(Consolidado!$B$5:$B$1000,Consolidado!$E$5:$E$1000,$B32,Consolidado!$AA$5:$AA$1000,R$5,Consolidado!$C$5:$C$1000,"Consejo de Administración")),"00")&amp;"/"&amp;TEXT(MONTH(_xlfn.MINIFS(Consolidado!$B$5:$B$1000,Consolidado!$E$5:$E$1000,$B32,Consolidado!$AA$5:$AA$1000,R$5,Consolidado!$C$5:$C$1000,"Consejo de Administración")),"00")&amp;IF(_xlfn.MAXIFS(Consolidado!$B$5:$B$1000,Consolidado!$E$5:$E$1000,$B32,Consolidado!$AA$5:$AA$1000,R$5,Consolidado!$C$5:$C$1000,"Consejo de Administración")&lt;&gt;_xlfn.MINIFS(Consolidado!$B$5:$B$1000,Consolidado!$E$5:$E$1000,$B32,Consolidado!$AA$5:$AA$1000,R$5,Consolidado!$C$5:$C$1000,"Consejo de Administración")," y "&amp;TEXT(DAY(_xlfn.MAXIFS(Consolidado!$B$5:$B$1000,Consolidado!$E$5:$E$1000,$B32,Consolidado!$AA$5:$AA$1000,R$5,Consolidado!$C$5:$C$1000,"Consejo de Administración")),"00")&amp;"/"&amp;TEXT(MONTH(_xlfn.MAXIFS(Consolidado!$B$5:$B$1000,Consolidado!$E$5:$E$1000,$B32,Consolidado!$AA$5:$AA$1000,R$5,Consolidado!$C$5:$C$1000,"Consejo de Administración")),"00"),""),""),IF(SUMIFS(Consolidado!$AD$5:$AD$1000,Consolidado!$E$5:$E$1000,$B32,Consolidado!$AA$5:$AA$1000,R$5,Consolidado!$C$5:$C$1000,"Otros")&gt;0,"Otros "&amp;TEXT(DAY(_xlfn.MINIFS(Consolidado!$B$5:$B$1000,Consolidado!$E$5:$E$1000,$B32,Consolidado!$AA$5:$AA$1000,R$5,Consolidado!$C$5:$C$1000,"Otros")),"00")&amp;"/"&amp;TEXT(MONTH(_xlfn.MINIFS(Consolidado!$B$5:$B$1000,Consolidado!$E$5:$E$1000,$B32,Consolidado!$AA$5:$AA$1000,R$5,Consolidado!$C$5:$C$1000,"Otros")),"00")&amp;IF(_xlfn.MAXIFS(Consolidado!$B$5:$B$1000,Consolidado!$E$5:$E$1000,$B32,Consolidado!$AA$5:$AA$1000,R$5,Consolidado!$C$5:$C$1000,"Otros")&lt;&gt;_xlfn.MINIFS(Consolidado!$B$5:$B$1000,Consolidado!$E$5:$E$1000,$B32,Consolidado!$AA$5:$AA$1000,R$5,Consolidado!$C$5:$C$1000,"Otros")," y "&amp;TEXT(DAY(_xlfn.MAXIFS(Consolidado!$B$5:$B$1000,Consolidado!$E$5:$E$1000,$B32,Consolidado!$AA$5:$AA$1000,R$5,Consolidado!$C$5:$C$1000,"Otros")),"00")&amp;"/"&amp;TEXT(MONTH(_xlfn.MAXIFS(Consolidado!$B$5:$B$1000,Consolidado!$E$5:$E$1000,$B32,Consolidado!$AA$5:$AA$1000,R$5,Consolidado!$C$5:$C$1000,"Otros")),"00"),""),""))</f>
        <v/>
      </c>
    </row>
    <row r="33" customFormat="false" ht="61.5" hidden="true" customHeight="true" outlineLevel="0" collapsed="false">
      <c r="A33" s="31" t="n">
        <v>28</v>
      </c>
      <c r="B33" s="32" t="str">
        <f aca="false">Catálogos!C29</f>
        <v>Sostenibilidad e inclusión financiera</v>
      </c>
      <c r="C33" s="33" t="str">
        <f aca="false">Catálogos!D29</f>
        <v>Otros</v>
      </c>
      <c r="D33" s="17" t="n">
        <f aca="false">SUMIFS(Consolidado!$AD$5:$AD$1000,Consolidado!$E$5:$E$1000,B33,Consolidado!$H$5:$H$1000,$C$2)</f>
        <v>0</v>
      </c>
      <c r="E33" s="36" t="str">
        <f aca="false">IF(((SUMIFS(Consolidado!$AD$5:$AD$1000,Consolidado!$E$5:$E$1000,$B33,Consolidado!$C$5:$C$1000,"Auditoría Interna",Consolidado!$H$5:$H$1000,$C$2)&gt;0)+(SUMIFS(Consolidado!$AD$5:$AD$1000,Consolidado!$E$5:$E$1000,$B33,Consolidado!$C$5:$C$1000,"Auditoría Externa",Consolidado!$H$5:$H$1000,$C$2)&gt;0)+(SUMIFS(Consolidado!$AD$5:$AD$1000,Consolidado!$E$5:$E$1000,$B33,Consolidado!$C$5:$C$1000,"SSF",Consolidado!$H$5:$H$1000,$C$2)&gt;0)+(SUMIFS(Consolidado!$AD$5:$AD$1000,Consolidado!$E$5:$E$1000,$B33,Consolidado!$C$5:$C$1000,"Comité de Supervisión",Consolidado!$H$5:$H$1000,$C$2)&gt;0)+(SUMIFS(Consolidado!$AD$5:$AD$1000,Consolidado!$E$5:$E$1000,$B33,Consolidado!$C$5:$C$1000,"Consejo de Administración",Consolidado!$H$5:$H$1000,$C$2)&gt;0)+(SUMIFS(Consolidado!$AD$5:$AD$1000,Consolidado!$E$5:$E$1000,$B33,Consolidado!$C$5:$C$1000,"Otros",Consolidado!$H$5:$H$1000,$C$2)&gt;0))&gt;=2,"Sí","No")</f>
        <v>No</v>
      </c>
      <c r="F33" s="47" t="str">
        <f aca="false" t="array" ref="F33:F33">_xlfn.TEXTJOIN(CHAR(10),TRUE(),IF((Consolidado!$E$5:$E$1000=$B33)*(Consolidado!$H$5:$H$1000=$C$2),Consolidado!$AE$5:$AE$1000,""))</f>
        <v/>
      </c>
      <c r="G33" s="37" t="str">
        <f aca="false">_xlfn.TEXTJOIN(" +"&amp;CHAR(10),TRUE(),IF(SUMIFS(Consolidado!$AD$5:$AD$1000,Consolidado!$E$5:$E$1000,$B33,Consolidado!$AA$5:$AA$1000,G$5,Consolidado!$C$5:$C$1000,"Auditoría Interna")&gt;0,"Interna "&amp;TEXT(DAY(_xlfn.MINIFS(Consolidado!$B$5:$B$1000,Consolidado!$E$5:$E$1000,$B33,Consolidado!$AA$5:$AA$1000,G$5,Consolidado!$C$5:$C$1000,"Auditoría Interna")),"00")&amp;"/"&amp;TEXT(MONTH(_xlfn.MINIFS(Consolidado!$B$5:$B$1000,Consolidado!$E$5:$E$1000,$B33,Consolidado!$AA$5:$AA$1000,G$5,Consolidado!$C$5:$C$1000,"Auditoría Interna")),"00")&amp;IF(_xlfn.MAXIFS(Consolidado!$B$5:$B$1000,Consolidado!$E$5:$E$1000,$B33,Consolidado!$AA$5:$AA$1000,G$5,Consolidado!$C$5:$C$1000,"Auditoría Interna")&lt;&gt;_xlfn.MINIFS(Consolidado!$B$5:$B$1000,Consolidado!$E$5:$E$1000,$B33,Consolidado!$AA$5:$AA$1000,G$5,Consolidado!$C$5:$C$1000,"Auditoría Interna")," y "&amp;TEXT(DAY(_xlfn.MAXIFS(Consolidado!$B$5:$B$1000,Consolidado!$E$5:$E$1000,$B33,Consolidado!$AA$5:$AA$1000,G$5,Consolidado!$C$5:$C$1000,"Auditoría Interna")),"00")&amp;"/"&amp;TEXT(MONTH(_xlfn.MAXIFS(Consolidado!$B$5:$B$1000,Consolidado!$E$5:$E$1000,$B33,Consolidado!$AA$5:$AA$1000,G$5,Consolidado!$C$5:$C$1000,"Auditoría Interna")),"00"),""),""),IF(SUMIFS(Consolidado!$AD$5:$AD$1000,Consolidado!$E$5:$E$1000,$B33,Consolidado!$AA$5:$AA$1000,G$5,Consolidado!$C$5:$C$1000,"Auditoría Externa")&gt;0,"Externa "&amp;TEXT(DAY(_xlfn.MINIFS(Consolidado!$B$5:$B$1000,Consolidado!$E$5:$E$1000,$B33,Consolidado!$AA$5:$AA$1000,G$5,Consolidado!$C$5:$C$1000,"Auditoría Externa")),"00")&amp;"/"&amp;TEXT(MONTH(_xlfn.MINIFS(Consolidado!$B$5:$B$1000,Consolidado!$E$5:$E$1000,$B33,Consolidado!$AA$5:$AA$1000,G$5,Consolidado!$C$5:$C$1000,"Auditoría Externa")),"00")&amp;IF(_xlfn.MAXIFS(Consolidado!$B$5:$B$1000,Consolidado!$E$5:$E$1000,$B33,Consolidado!$AA$5:$AA$1000,G$5,Consolidado!$C$5:$C$1000,"Auditoría Externa")&lt;&gt;_xlfn.MINIFS(Consolidado!$B$5:$B$1000,Consolidado!$E$5:$E$1000,$B33,Consolidado!$AA$5:$AA$1000,G$5,Consolidado!$C$5:$C$1000,"Auditoría Externa")," y "&amp;TEXT(DAY(_xlfn.MAXIFS(Consolidado!$B$5:$B$1000,Consolidado!$E$5:$E$1000,$B33,Consolidado!$AA$5:$AA$1000,G$5,Consolidado!$C$5:$C$1000,"Auditoría Externa")),"00")&amp;"/"&amp;TEXT(MONTH(_xlfn.MAXIFS(Consolidado!$B$5:$B$1000,Consolidado!$E$5:$E$1000,$B33,Consolidado!$AA$5:$AA$1000,G$5,Consolidado!$C$5:$C$1000,"Auditoría Externa")),"00"),""),""),IF(SUMIFS(Consolidado!$AD$5:$AD$1000,Consolidado!$E$5:$E$1000,$B33,Consolidado!$AA$5:$AA$1000,G$5,Consolidado!$C$5:$C$1000,"SSF")&gt;0,"SSF "&amp;TEXT(DAY(_xlfn.MINIFS(Consolidado!$B$5:$B$1000,Consolidado!$E$5:$E$1000,$B33,Consolidado!$AA$5:$AA$1000,G$5,Consolidado!$C$5:$C$1000,"SSF")),"00")&amp;"/"&amp;TEXT(MONTH(_xlfn.MINIFS(Consolidado!$B$5:$B$1000,Consolidado!$E$5:$E$1000,$B33,Consolidado!$AA$5:$AA$1000,G$5,Consolidado!$C$5:$C$1000,"SSF")),"00")&amp;IF(_xlfn.MAXIFS(Consolidado!$B$5:$B$1000,Consolidado!$E$5:$E$1000,$B33,Consolidado!$AA$5:$AA$1000,G$5,Consolidado!$C$5:$C$1000,"SSF")&lt;&gt;_xlfn.MINIFS(Consolidado!$B$5:$B$1000,Consolidado!$E$5:$E$1000,$B33,Consolidado!$AA$5:$AA$1000,G$5,Consolidado!$C$5:$C$1000,"SSF")," y "&amp;TEXT(DAY(_xlfn.MAXIFS(Consolidado!$B$5:$B$1000,Consolidado!$E$5:$E$1000,$B33,Consolidado!$AA$5:$AA$1000,G$5,Consolidado!$C$5:$C$1000,"SSF")),"00")&amp;"/"&amp;TEXT(MONTH(_xlfn.MAXIFS(Consolidado!$B$5:$B$1000,Consolidado!$E$5:$E$1000,$B33,Consolidado!$AA$5:$AA$1000,G$5,Consolidado!$C$5:$C$1000,"SSF")),"00"),""),""),IF(SUMIFS(Consolidado!$AD$5:$AD$1000,Consolidado!$E$5:$E$1000,$B33,Consolidado!$AA$5:$AA$1000,G$5,Consolidado!$C$5:$C$1000,"Comité de Supervisión")&gt;0,"Comité Sup. "&amp;TEXT(DAY(_xlfn.MINIFS(Consolidado!$B$5:$B$1000,Consolidado!$E$5:$E$1000,$B33,Consolidado!$AA$5:$AA$1000,G$5,Consolidado!$C$5:$C$1000,"Comité de Supervisión")),"00")&amp;"/"&amp;TEXT(MONTH(_xlfn.MINIFS(Consolidado!$B$5:$B$1000,Consolidado!$E$5:$E$1000,$B33,Consolidado!$AA$5:$AA$1000,G$5,Consolidado!$C$5:$C$1000,"Comité de Supervisión")),"00")&amp;IF(_xlfn.MAXIFS(Consolidado!$B$5:$B$1000,Consolidado!$E$5:$E$1000,$B33,Consolidado!$AA$5:$AA$1000,G$5,Consolidado!$C$5:$C$1000,"Comité de Supervisión")&lt;&gt;_xlfn.MINIFS(Consolidado!$B$5:$B$1000,Consolidado!$E$5:$E$1000,$B33,Consolidado!$AA$5:$AA$1000,G$5,Consolidado!$C$5:$C$1000,"Comité de Supervisión")," y "&amp;TEXT(DAY(_xlfn.MAXIFS(Consolidado!$B$5:$B$1000,Consolidado!$E$5:$E$1000,$B33,Consolidado!$AA$5:$AA$1000,G$5,Consolidado!$C$5:$C$1000,"Comité de Supervisión")),"00")&amp;"/"&amp;TEXT(MONTH(_xlfn.MAXIFS(Consolidado!$B$5:$B$1000,Consolidado!$E$5:$E$1000,$B33,Consolidado!$AA$5:$AA$1000,G$5,Consolidado!$C$5:$C$1000,"Comité de Supervisión")),"00"),""),""),IF(SUMIFS(Consolidado!$AD$5:$AD$1000,Consolidado!$E$5:$E$1000,$B33,Consolidado!$AA$5:$AA$1000,G$5,Consolidado!$C$5:$C$1000,"Consejo de Administración")&gt;0,"Consejo "&amp;TEXT(DAY(_xlfn.MINIFS(Consolidado!$B$5:$B$1000,Consolidado!$E$5:$E$1000,$B33,Consolidado!$AA$5:$AA$1000,G$5,Consolidado!$C$5:$C$1000,"Consejo de Administración")),"00")&amp;"/"&amp;TEXT(MONTH(_xlfn.MINIFS(Consolidado!$B$5:$B$1000,Consolidado!$E$5:$E$1000,$B33,Consolidado!$AA$5:$AA$1000,G$5,Consolidado!$C$5:$C$1000,"Consejo de Administración")),"00")&amp;IF(_xlfn.MAXIFS(Consolidado!$B$5:$B$1000,Consolidado!$E$5:$E$1000,$B33,Consolidado!$AA$5:$AA$1000,G$5,Consolidado!$C$5:$C$1000,"Consejo de Administración")&lt;&gt;_xlfn.MINIFS(Consolidado!$B$5:$B$1000,Consolidado!$E$5:$E$1000,$B33,Consolidado!$AA$5:$AA$1000,G$5,Consolidado!$C$5:$C$1000,"Consejo de Administración")," y "&amp;TEXT(DAY(_xlfn.MAXIFS(Consolidado!$B$5:$B$1000,Consolidado!$E$5:$E$1000,$B33,Consolidado!$AA$5:$AA$1000,G$5,Consolidado!$C$5:$C$1000,"Consejo de Administración")),"00")&amp;"/"&amp;TEXT(MONTH(_xlfn.MAXIFS(Consolidado!$B$5:$B$1000,Consolidado!$E$5:$E$1000,$B33,Consolidado!$AA$5:$AA$1000,G$5,Consolidado!$C$5:$C$1000,"Consejo de Administración")),"00"),""),""),IF(SUMIFS(Consolidado!$AD$5:$AD$1000,Consolidado!$E$5:$E$1000,$B33,Consolidado!$AA$5:$AA$1000,G$5,Consolidado!$C$5:$C$1000,"Otros")&gt;0,"Otros "&amp;TEXT(DAY(_xlfn.MINIFS(Consolidado!$B$5:$B$1000,Consolidado!$E$5:$E$1000,$B33,Consolidado!$AA$5:$AA$1000,G$5,Consolidado!$C$5:$C$1000,"Otros")),"00")&amp;"/"&amp;TEXT(MONTH(_xlfn.MINIFS(Consolidado!$B$5:$B$1000,Consolidado!$E$5:$E$1000,$B33,Consolidado!$AA$5:$AA$1000,G$5,Consolidado!$C$5:$C$1000,"Otros")),"00")&amp;IF(_xlfn.MAXIFS(Consolidado!$B$5:$B$1000,Consolidado!$E$5:$E$1000,$B33,Consolidado!$AA$5:$AA$1000,G$5,Consolidado!$C$5:$C$1000,"Otros")&lt;&gt;_xlfn.MINIFS(Consolidado!$B$5:$B$1000,Consolidado!$E$5:$E$1000,$B33,Consolidado!$AA$5:$AA$1000,G$5,Consolidado!$C$5:$C$1000,"Otros")," y "&amp;TEXT(DAY(_xlfn.MAXIFS(Consolidado!$B$5:$B$1000,Consolidado!$E$5:$E$1000,$B33,Consolidado!$AA$5:$AA$1000,G$5,Consolidado!$C$5:$C$1000,"Otros")),"00")&amp;"/"&amp;TEXT(MONTH(_xlfn.MAXIFS(Consolidado!$B$5:$B$1000,Consolidado!$E$5:$E$1000,$B33,Consolidado!$AA$5:$AA$1000,G$5,Consolidado!$C$5:$C$1000,"Otros")),"00"),""),""))</f>
        <v/>
      </c>
      <c r="H33" s="37" t="str">
        <f aca="false">_xlfn.TEXTJOIN(" +"&amp;CHAR(10),TRUE(),IF(SUMIFS(Consolidado!$AD$5:$AD$1000,Consolidado!$E$5:$E$1000,$B33,Consolidado!$AA$5:$AA$1000,H$5,Consolidado!$C$5:$C$1000,"Auditoría Interna")&gt;0,"Interna "&amp;TEXT(DAY(_xlfn.MINIFS(Consolidado!$B$5:$B$1000,Consolidado!$E$5:$E$1000,$B33,Consolidado!$AA$5:$AA$1000,H$5,Consolidado!$C$5:$C$1000,"Auditoría Interna")),"00")&amp;"/"&amp;TEXT(MONTH(_xlfn.MINIFS(Consolidado!$B$5:$B$1000,Consolidado!$E$5:$E$1000,$B33,Consolidado!$AA$5:$AA$1000,H$5,Consolidado!$C$5:$C$1000,"Auditoría Interna")),"00")&amp;IF(_xlfn.MAXIFS(Consolidado!$B$5:$B$1000,Consolidado!$E$5:$E$1000,$B33,Consolidado!$AA$5:$AA$1000,H$5,Consolidado!$C$5:$C$1000,"Auditoría Interna")&lt;&gt;_xlfn.MINIFS(Consolidado!$B$5:$B$1000,Consolidado!$E$5:$E$1000,$B33,Consolidado!$AA$5:$AA$1000,H$5,Consolidado!$C$5:$C$1000,"Auditoría Interna")," y "&amp;TEXT(DAY(_xlfn.MAXIFS(Consolidado!$B$5:$B$1000,Consolidado!$E$5:$E$1000,$B33,Consolidado!$AA$5:$AA$1000,H$5,Consolidado!$C$5:$C$1000,"Auditoría Interna")),"00")&amp;"/"&amp;TEXT(MONTH(_xlfn.MAXIFS(Consolidado!$B$5:$B$1000,Consolidado!$E$5:$E$1000,$B33,Consolidado!$AA$5:$AA$1000,H$5,Consolidado!$C$5:$C$1000,"Auditoría Interna")),"00"),""),""),IF(SUMIFS(Consolidado!$AD$5:$AD$1000,Consolidado!$E$5:$E$1000,$B33,Consolidado!$AA$5:$AA$1000,H$5,Consolidado!$C$5:$C$1000,"Auditoría Externa")&gt;0,"Externa "&amp;TEXT(DAY(_xlfn.MINIFS(Consolidado!$B$5:$B$1000,Consolidado!$E$5:$E$1000,$B33,Consolidado!$AA$5:$AA$1000,H$5,Consolidado!$C$5:$C$1000,"Auditoría Externa")),"00")&amp;"/"&amp;TEXT(MONTH(_xlfn.MINIFS(Consolidado!$B$5:$B$1000,Consolidado!$E$5:$E$1000,$B33,Consolidado!$AA$5:$AA$1000,H$5,Consolidado!$C$5:$C$1000,"Auditoría Externa")),"00")&amp;IF(_xlfn.MAXIFS(Consolidado!$B$5:$B$1000,Consolidado!$E$5:$E$1000,$B33,Consolidado!$AA$5:$AA$1000,H$5,Consolidado!$C$5:$C$1000,"Auditoría Externa")&lt;&gt;_xlfn.MINIFS(Consolidado!$B$5:$B$1000,Consolidado!$E$5:$E$1000,$B33,Consolidado!$AA$5:$AA$1000,H$5,Consolidado!$C$5:$C$1000,"Auditoría Externa")," y "&amp;TEXT(DAY(_xlfn.MAXIFS(Consolidado!$B$5:$B$1000,Consolidado!$E$5:$E$1000,$B33,Consolidado!$AA$5:$AA$1000,H$5,Consolidado!$C$5:$C$1000,"Auditoría Externa")),"00")&amp;"/"&amp;TEXT(MONTH(_xlfn.MAXIFS(Consolidado!$B$5:$B$1000,Consolidado!$E$5:$E$1000,$B33,Consolidado!$AA$5:$AA$1000,H$5,Consolidado!$C$5:$C$1000,"Auditoría Externa")),"00"),""),""),IF(SUMIFS(Consolidado!$AD$5:$AD$1000,Consolidado!$E$5:$E$1000,$B33,Consolidado!$AA$5:$AA$1000,H$5,Consolidado!$C$5:$C$1000,"SSF")&gt;0,"SSF "&amp;TEXT(DAY(_xlfn.MINIFS(Consolidado!$B$5:$B$1000,Consolidado!$E$5:$E$1000,$B33,Consolidado!$AA$5:$AA$1000,H$5,Consolidado!$C$5:$C$1000,"SSF")),"00")&amp;"/"&amp;TEXT(MONTH(_xlfn.MINIFS(Consolidado!$B$5:$B$1000,Consolidado!$E$5:$E$1000,$B33,Consolidado!$AA$5:$AA$1000,H$5,Consolidado!$C$5:$C$1000,"SSF")),"00")&amp;IF(_xlfn.MAXIFS(Consolidado!$B$5:$B$1000,Consolidado!$E$5:$E$1000,$B33,Consolidado!$AA$5:$AA$1000,H$5,Consolidado!$C$5:$C$1000,"SSF")&lt;&gt;_xlfn.MINIFS(Consolidado!$B$5:$B$1000,Consolidado!$E$5:$E$1000,$B33,Consolidado!$AA$5:$AA$1000,H$5,Consolidado!$C$5:$C$1000,"SSF")," y "&amp;TEXT(DAY(_xlfn.MAXIFS(Consolidado!$B$5:$B$1000,Consolidado!$E$5:$E$1000,$B33,Consolidado!$AA$5:$AA$1000,H$5,Consolidado!$C$5:$C$1000,"SSF")),"00")&amp;"/"&amp;TEXT(MONTH(_xlfn.MAXIFS(Consolidado!$B$5:$B$1000,Consolidado!$E$5:$E$1000,$B33,Consolidado!$AA$5:$AA$1000,H$5,Consolidado!$C$5:$C$1000,"SSF")),"00"),""),""),IF(SUMIFS(Consolidado!$AD$5:$AD$1000,Consolidado!$E$5:$E$1000,$B33,Consolidado!$AA$5:$AA$1000,H$5,Consolidado!$C$5:$C$1000,"Comité de Supervisión")&gt;0,"Comité Sup. "&amp;TEXT(DAY(_xlfn.MINIFS(Consolidado!$B$5:$B$1000,Consolidado!$E$5:$E$1000,$B33,Consolidado!$AA$5:$AA$1000,H$5,Consolidado!$C$5:$C$1000,"Comité de Supervisión")),"00")&amp;"/"&amp;TEXT(MONTH(_xlfn.MINIFS(Consolidado!$B$5:$B$1000,Consolidado!$E$5:$E$1000,$B33,Consolidado!$AA$5:$AA$1000,H$5,Consolidado!$C$5:$C$1000,"Comité de Supervisión")),"00")&amp;IF(_xlfn.MAXIFS(Consolidado!$B$5:$B$1000,Consolidado!$E$5:$E$1000,$B33,Consolidado!$AA$5:$AA$1000,H$5,Consolidado!$C$5:$C$1000,"Comité de Supervisión")&lt;&gt;_xlfn.MINIFS(Consolidado!$B$5:$B$1000,Consolidado!$E$5:$E$1000,$B33,Consolidado!$AA$5:$AA$1000,H$5,Consolidado!$C$5:$C$1000,"Comité de Supervisión")," y "&amp;TEXT(DAY(_xlfn.MAXIFS(Consolidado!$B$5:$B$1000,Consolidado!$E$5:$E$1000,$B33,Consolidado!$AA$5:$AA$1000,H$5,Consolidado!$C$5:$C$1000,"Comité de Supervisión")),"00")&amp;"/"&amp;TEXT(MONTH(_xlfn.MAXIFS(Consolidado!$B$5:$B$1000,Consolidado!$E$5:$E$1000,$B33,Consolidado!$AA$5:$AA$1000,H$5,Consolidado!$C$5:$C$1000,"Comité de Supervisión")),"00"),""),""),IF(SUMIFS(Consolidado!$AD$5:$AD$1000,Consolidado!$E$5:$E$1000,$B33,Consolidado!$AA$5:$AA$1000,H$5,Consolidado!$C$5:$C$1000,"Consejo de Administración")&gt;0,"Consejo "&amp;TEXT(DAY(_xlfn.MINIFS(Consolidado!$B$5:$B$1000,Consolidado!$E$5:$E$1000,$B33,Consolidado!$AA$5:$AA$1000,H$5,Consolidado!$C$5:$C$1000,"Consejo de Administración")),"00")&amp;"/"&amp;TEXT(MONTH(_xlfn.MINIFS(Consolidado!$B$5:$B$1000,Consolidado!$E$5:$E$1000,$B33,Consolidado!$AA$5:$AA$1000,H$5,Consolidado!$C$5:$C$1000,"Consejo de Administración")),"00")&amp;IF(_xlfn.MAXIFS(Consolidado!$B$5:$B$1000,Consolidado!$E$5:$E$1000,$B33,Consolidado!$AA$5:$AA$1000,H$5,Consolidado!$C$5:$C$1000,"Consejo de Administración")&lt;&gt;_xlfn.MINIFS(Consolidado!$B$5:$B$1000,Consolidado!$E$5:$E$1000,$B33,Consolidado!$AA$5:$AA$1000,H$5,Consolidado!$C$5:$C$1000,"Consejo de Administración")," y "&amp;TEXT(DAY(_xlfn.MAXIFS(Consolidado!$B$5:$B$1000,Consolidado!$E$5:$E$1000,$B33,Consolidado!$AA$5:$AA$1000,H$5,Consolidado!$C$5:$C$1000,"Consejo de Administración")),"00")&amp;"/"&amp;TEXT(MONTH(_xlfn.MAXIFS(Consolidado!$B$5:$B$1000,Consolidado!$E$5:$E$1000,$B33,Consolidado!$AA$5:$AA$1000,H$5,Consolidado!$C$5:$C$1000,"Consejo de Administración")),"00"),""),""),IF(SUMIFS(Consolidado!$AD$5:$AD$1000,Consolidado!$E$5:$E$1000,$B33,Consolidado!$AA$5:$AA$1000,H$5,Consolidado!$C$5:$C$1000,"Otros")&gt;0,"Otros "&amp;TEXT(DAY(_xlfn.MINIFS(Consolidado!$B$5:$B$1000,Consolidado!$E$5:$E$1000,$B33,Consolidado!$AA$5:$AA$1000,H$5,Consolidado!$C$5:$C$1000,"Otros")),"00")&amp;"/"&amp;TEXT(MONTH(_xlfn.MINIFS(Consolidado!$B$5:$B$1000,Consolidado!$E$5:$E$1000,$B33,Consolidado!$AA$5:$AA$1000,H$5,Consolidado!$C$5:$C$1000,"Otros")),"00")&amp;IF(_xlfn.MAXIFS(Consolidado!$B$5:$B$1000,Consolidado!$E$5:$E$1000,$B33,Consolidado!$AA$5:$AA$1000,H$5,Consolidado!$C$5:$C$1000,"Otros")&lt;&gt;_xlfn.MINIFS(Consolidado!$B$5:$B$1000,Consolidado!$E$5:$E$1000,$B33,Consolidado!$AA$5:$AA$1000,H$5,Consolidado!$C$5:$C$1000,"Otros")," y "&amp;TEXT(DAY(_xlfn.MAXIFS(Consolidado!$B$5:$B$1000,Consolidado!$E$5:$E$1000,$B33,Consolidado!$AA$5:$AA$1000,H$5,Consolidado!$C$5:$C$1000,"Otros")),"00")&amp;"/"&amp;TEXT(MONTH(_xlfn.MAXIFS(Consolidado!$B$5:$B$1000,Consolidado!$E$5:$E$1000,$B33,Consolidado!$AA$5:$AA$1000,H$5,Consolidado!$C$5:$C$1000,"Otros")),"00"),""),""))</f>
        <v/>
      </c>
      <c r="I33" s="37" t="str">
        <f aca="false">_xlfn.TEXTJOIN(" +"&amp;CHAR(10),TRUE(),IF(SUMIFS(Consolidado!$AD$5:$AD$1000,Consolidado!$E$5:$E$1000,$B33,Consolidado!$AA$5:$AA$1000,I$5,Consolidado!$C$5:$C$1000,"Auditoría Interna")&gt;0,"Interna "&amp;TEXT(DAY(_xlfn.MINIFS(Consolidado!$B$5:$B$1000,Consolidado!$E$5:$E$1000,$B33,Consolidado!$AA$5:$AA$1000,I$5,Consolidado!$C$5:$C$1000,"Auditoría Interna")),"00")&amp;"/"&amp;TEXT(MONTH(_xlfn.MINIFS(Consolidado!$B$5:$B$1000,Consolidado!$E$5:$E$1000,$B33,Consolidado!$AA$5:$AA$1000,I$5,Consolidado!$C$5:$C$1000,"Auditoría Interna")),"00")&amp;IF(_xlfn.MAXIFS(Consolidado!$B$5:$B$1000,Consolidado!$E$5:$E$1000,$B33,Consolidado!$AA$5:$AA$1000,I$5,Consolidado!$C$5:$C$1000,"Auditoría Interna")&lt;&gt;_xlfn.MINIFS(Consolidado!$B$5:$B$1000,Consolidado!$E$5:$E$1000,$B33,Consolidado!$AA$5:$AA$1000,I$5,Consolidado!$C$5:$C$1000,"Auditoría Interna")," y "&amp;TEXT(DAY(_xlfn.MAXIFS(Consolidado!$B$5:$B$1000,Consolidado!$E$5:$E$1000,$B33,Consolidado!$AA$5:$AA$1000,I$5,Consolidado!$C$5:$C$1000,"Auditoría Interna")),"00")&amp;"/"&amp;TEXT(MONTH(_xlfn.MAXIFS(Consolidado!$B$5:$B$1000,Consolidado!$E$5:$E$1000,$B33,Consolidado!$AA$5:$AA$1000,I$5,Consolidado!$C$5:$C$1000,"Auditoría Interna")),"00"),""),""),IF(SUMIFS(Consolidado!$AD$5:$AD$1000,Consolidado!$E$5:$E$1000,$B33,Consolidado!$AA$5:$AA$1000,I$5,Consolidado!$C$5:$C$1000,"Auditoría Externa")&gt;0,"Externa "&amp;TEXT(DAY(_xlfn.MINIFS(Consolidado!$B$5:$B$1000,Consolidado!$E$5:$E$1000,$B33,Consolidado!$AA$5:$AA$1000,I$5,Consolidado!$C$5:$C$1000,"Auditoría Externa")),"00")&amp;"/"&amp;TEXT(MONTH(_xlfn.MINIFS(Consolidado!$B$5:$B$1000,Consolidado!$E$5:$E$1000,$B33,Consolidado!$AA$5:$AA$1000,I$5,Consolidado!$C$5:$C$1000,"Auditoría Externa")),"00")&amp;IF(_xlfn.MAXIFS(Consolidado!$B$5:$B$1000,Consolidado!$E$5:$E$1000,$B33,Consolidado!$AA$5:$AA$1000,I$5,Consolidado!$C$5:$C$1000,"Auditoría Externa")&lt;&gt;_xlfn.MINIFS(Consolidado!$B$5:$B$1000,Consolidado!$E$5:$E$1000,$B33,Consolidado!$AA$5:$AA$1000,I$5,Consolidado!$C$5:$C$1000,"Auditoría Externa")," y "&amp;TEXT(DAY(_xlfn.MAXIFS(Consolidado!$B$5:$B$1000,Consolidado!$E$5:$E$1000,$B33,Consolidado!$AA$5:$AA$1000,I$5,Consolidado!$C$5:$C$1000,"Auditoría Externa")),"00")&amp;"/"&amp;TEXT(MONTH(_xlfn.MAXIFS(Consolidado!$B$5:$B$1000,Consolidado!$E$5:$E$1000,$B33,Consolidado!$AA$5:$AA$1000,I$5,Consolidado!$C$5:$C$1000,"Auditoría Externa")),"00"),""),""),IF(SUMIFS(Consolidado!$AD$5:$AD$1000,Consolidado!$E$5:$E$1000,$B33,Consolidado!$AA$5:$AA$1000,I$5,Consolidado!$C$5:$C$1000,"SSF")&gt;0,"SSF "&amp;TEXT(DAY(_xlfn.MINIFS(Consolidado!$B$5:$B$1000,Consolidado!$E$5:$E$1000,$B33,Consolidado!$AA$5:$AA$1000,I$5,Consolidado!$C$5:$C$1000,"SSF")),"00")&amp;"/"&amp;TEXT(MONTH(_xlfn.MINIFS(Consolidado!$B$5:$B$1000,Consolidado!$E$5:$E$1000,$B33,Consolidado!$AA$5:$AA$1000,I$5,Consolidado!$C$5:$C$1000,"SSF")),"00")&amp;IF(_xlfn.MAXIFS(Consolidado!$B$5:$B$1000,Consolidado!$E$5:$E$1000,$B33,Consolidado!$AA$5:$AA$1000,I$5,Consolidado!$C$5:$C$1000,"SSF")&lt;&gt;_xlfn.MINIFS(Consolidado!$B$5:$B$1000,Consolidado!$E$5:$E$1000,$B33,Consolidado!$AA$5:$AA$1000,I$5,Consolidado!$C$5:$C$1000,"SSF")," y "&amp;TEXT(DAY(_xlfn.MAXIFS(Consolidado!$B$5:$B$1000,Consolidado!$E$5:$E$1000,$B33,Consolidado!$AA$5:$AA$1000,I$5,Consolidado!$C$5:$C$1000,"SSF")),"00")&amp;"/"&amp;TEXT(MONTH(_xlfn.MAXIFS(Consolidado!$B$5:$B$1000,Consolidado!$E$5:$E$1000,$B33,Consolidado!$AA$5:$AA$1000,I$5,Consolidado!$C$5:$C$1000,"SSF")),"00"),""),""),IF(SUMIFS(Consolidado!$AD$5:$AD$1000,Consolidado!$E$5:$E$1000,$B33,Consolidado!$AA$5:$AA$1000,I$5,Consolidado!$C$5:$C$1000,"Comité de Supervisión")&gt;0,"Comité Sup. "&amp;TEXT(DAY(_xlfn.MINIFS(Consolidado!$B$5:$B$1000,Consolidado!$E$5:$E$1000,$B33,Consolidado!$AA$5:$AA$1000,I$5,Consolidado!$C$5:$C$1000,"Comité de Supervisión")),"00")&amp;"/"&amp;TEXT(MONTH(_xlfn.MINIFS(Consolidado!$B$5:$B$1000,Consolidado!$E$5:$E$1000,$B33,Consolidado!$AA$5:$AA$1000,I$5,Consolidado!$C$5:$C$1000,"Comité de Supervisión")),"00")&amp;IF(_xlfn.MAXIFS(Consolidado!$B$5:$B$1000,Consolidado!$E$5:$E$1000,$B33,Consolidado!$AA$5:$AA$1000,I$5,Consolidado!$C$5:$C$1000,"Comité de Supervisión")&lt;&gt;_xlfn.MINIFS(Consolidado!$B$5:$B$1000,Consolidado!$E$5:$E$1000,$B33,Consolidado!$AA$5:$AA$1000,I$5,Consolidado!$C$5:$C$1000,"Comité de Supervisión")," y "&amp;TEXT(DAY(_xlfn.MAXIFS(Consolidado!$B$5:$B$1000,Consolidado!$E$5:$E$1000,$B33,Consolidado!$AA$5:$AA$1000,I$5,Consolidado!$C$5:$C$1000,"Comité de Supervisión")),"00")&amp;"/"&amp;TEXT(MONTH(_xlfn.MAXIFS(Consolidado!$B$5:$B$1000,Consolidado!$E$5:$E$1000,$B33,Consolidado!$AA$5:$AA$1000,I$5,Consolidado!$C$5:$C$1000,"Comité de Supervisión")),"00"),""),""),IF(SUMIFS(Consolidado!$AD$5:$AD$1000,Consolidado!$E$5:$E$1000,$B33,Consolidado!$AA$5:$AA$1000,I$5,Consolidado!$C$5:$C$1000,"Consejo de Administración")&gt;0,"Consejo "&amp;TEXT(DAY(_xlfn.MINIFS(Consolidado!$B$5:$B$1000,Consolidado!$E$5:$E$1000,$B33,Consolidado!$AA$5:$AA$1000,I$5,Consolidado!$C$5:$C$1000,"Consejo de Administración")),"00")&amp;"/"&amp;TEXT(MONTH(_xlfn.MINIFS(Consolidado!$B$5:$B$1000,Consolidado!$E$5:$E$1000,$B33,Consolidado!$AA$5:$AA$1000,I$5,Consolidado!$C$5:$C$1000,"Consejo de Administración")),"00")&amp;IF(_xlfn.MAXIFS(Consolidado!$B$5:$B$1000,Consolidado!$E$5:$E$1000,$B33,Consolidado!$AA$5:$AA$1000,I$5,Consolidado!$C$5:$C$1000,"Consejo de Administración")&lt;&gt;_xlfn.MINIFS(Consolidado!$B$5:$B$1000,Consolidado!$E$5:$E$1000,$B33,Consolidado!$AA$5:$AA$1000,I$5,Consolidado!$C$5:$C$1000,"Consejo de Administración")," y "&amp;TEXT(DAY(_xlfn.MAXIFS(Consolidado!$B$5:$B$1000,Consolidado!$E$5:$E$1000,$B33,Consolidado!$AA$5:$AA$1000,I$5,Consolidado!$C$5:$C$1000,"Consejo de Administración")),"00")&amp;"/"&amp;TEXT(MONTH(_xlfn.MAXIFS(Consolidado!$B$5:$B$1000,Consolidado!$E$5:$E$1000,$B33,Consolidado!$AA$5:$AA$1000,I$5,Consolidado!$C$5:$C$1000,"Consejo de Administración")),"00"),""),""),IF(SUMIFS(Consolidado!$AD$5:$AD$1000,Consolidado!$E$5:$E$1000,$B33,Consolidado!$AA$5:$AA$1000,I$5,Consolidado!$C$5:$C$1000,"Otros")&gt;0,"Otros "&amp;TEXT(DAY(_xlfn.MINIFS(Consolidado!$B$5:$B$1000,Consolidado!$E$5:$E$1000,$B33,Consolidado!$AA$5:$AA$1000,I$5,Consolidado!$C$5:$C$1000,"Otros")),"00")&amp;"/"&amp;TEXT(MONTH(_xlfn.MINIFS(Consolidado!$B$5:$B$1000,Consolidado!$E$5:$E$1000,$B33,Consolidado!$AA$5:$AA$1000,I$5,Consolidado!$C$5:$C$1000,"Otros")),"00")&amp;IF(_xlfn.MAXIFS(Consolidado!$B$5:$B$1000,Consolidado!$E$5:$E$1000,$B33,Consolidado!$AA$5:$AA$1000,I$5,Consolidado!$C$5:$C$1000,"Otros")&lt;&gt;_xlfn.MINIFS(Consolidado!$B$5:$B$1000,Consolidado!$E$5:$E$1000,$B33,Consolidado!$AA$5:$AA$1000,I$5,Consolidado!$C$5:$C$1000,"Otros")," y "&amp;TEXT(DAY(_xlfn.MAXIFS(Consolidado!$B$5:$B$1000,Consolidado!$E$5:$E$1000,$B33,Consolidado!$AA$5:$AA$1000,I$5,Consolidado!$C$5:$C$1000,"Otros")),"00")&amp;"/"&amp;TEXT(MONTH(_xlfn.MAXIFS(Consolidado!$B$5:$B$1000,Consolidado!$E$5:$E$1000,$B33,Consolidado!$AA$5:$AA$1000,I$5,Consolidado!$C$5:$C$1000,"Otros")),"00"),""),""))</f>
        <v/>
      </c>
      <c r="J33" s="37" t="str">
        <f aca="false">_xlfn.TEXTJOIN(" +"&amp;CHAR(10),TRUE(),IF(SUMIFS(Consolidado!$AD$5:$AD$1000,Consolidado!$E$5:$E$1000,$B33,Consolidado!$AA$5:$AA$1000,J$5,Consolidado!$C$5:$C$1000,"Auditoría Interna")&gt;0,"Interna "&amp;TEXT(DAY(_xlfn.MINIFS(Consolidado!$B$5:$B$1000,Consolidado!$E$5:$E$1000,$B33,Consolidado!$AA$5:$AA$1000,J$5,Consolidado!$C$5:$C$1000,"Auditoría Interna")),"00")&amp;"/"&amp;TEXT(MONTH(_xlfn.MINIFS(Consolidado!$B$5:$B$1000,Consolidado!$E$5:$E$1000,$B33,Consolidado!$AA$5:$AA$1000,J$5,Consolidado!$C$5:$C$1000,"Auditoría Interna")),"00")&amp;IF(_xlfn.MAXIFS(Consolidado!$B$5:$B$1000,Consolidado!$E$5:$E$1000,$B33,Consolidado!$AA$5:$AA$1000,J$5,Consolidado!$C$5:$C$1000,"Auditoría Interna")&lt;&gt;_xlfn.MINIFS(Consolidado!$B$5:$B$1000,Consolidado!$E$5:$E$1000,$B33,Consolidado!$AA$5:$AA$1000,J$5,Consolidado!$C$5:$C$1000,"Auditoría Interna")," y "&amp;TEXT(DAY(_xlfn.MAXIFS(Consolidado!$B$5:$B$1000,Consolidado!$E$5:$E$1000,$B33,Consolidado!$AA$5:$AA$1000,J$5,Consolidado!$C$5:$C$1000,"Auditoría Interna")),"00")&amp;"/"&amp;TEXT(MONTH(_xlfn.MAXIFS(Consolidado!$B$5:$B$1000,Consolidado!$E$5:$E$1000,$B33,Consolidado!$AA$5:$AA$1000,J$5,Consolidado!$C$5:$C$1000,"Auditoría Interna")),"00"),""),""),IF(SUMIFS(Consolidado!$AD$5:$AD$1000,Consolidado!$E$5:$E$1000,$B33,Consolidado!$AA$5:$AA$1000,J$5,Consolidado!$C$5:$C$1000,"Auditoría Externa")&gt;0,"Externa "&amp;TEXT(DAY(_xlfn.MINIFS(Consolidado!$B$5:$B$1000,Consolidado!$E$5:$E$1000,$B33,Consolidado!$AA$5:$AA$1000,J$5,Consolidado!$C$5:$C$1000,"Auditoría Externa")),"00")&amp;"/"&amp;TEXT(MONTH(_xlfn.MINIFS(Consolidado!$B$5:$B$1000,Consolidado!$E$5:$E$1000,$B33,Consolidado!$AA$5:$AA$1000,J$5,Consolidado!$C$5:$C$1000,"Auditoría Externa")),"00")&amp;IF(_xlfn.MAXIFS(Consolidado!$B$5:$B$1000,Consolidado!$E$5:$E$1000,$B33,Consolidado!$AA$5:$AA$1000,J$5,Consolidado!$C$5:$C$1000,"Auditoría Externa")&lt;&gt;_xlfn.MINIFS(Consolidado!$B$5:$B$1000,Consolidado!$E$5:$E$1000,$B33,Consolidado!$AA$5:$AA$1000,J$5,Consolidado!$C$5:$C$1000,"Auditoría Externa")," y "&amp;TEXT(DAY(_xlfn.MAXIFS(Consolidado!$B$5:$B$1000,Consolidado!$E$5:$E$1000,$B33,Consolidado!$AA$5:$AA$1000,J$5,Consolidado!$C$5:$C$1000,"Auditoría Externa")),"00")&amp;"/"&amp;TEXT(MONTH(_xlfn.MAXIFS(Consolidado!$B$5:$B$1000,Consolidado!$E$5:$E$1000,$B33,Consolidado!$AA$5:$AA$1000,J$5,Consolidado!$C$5:$C$1000,"Auditoría Externa")),"00"),""),""),IF(SUMIFS(Consolidado!$AD$5:$AD$1000,Consolidado!$E$5:$E$1000,$B33,Consolidado!$AA$5:$AA$1000,J$5,Consolidado!$C$5:$C$1000,"SSF")&gt;0,"SSF "&amp;TEXT(DAY(_xlfn.MINIFS(Consolidado!$B$5:$B$1000,Consolidado!$E$5:$E$1000,$B33,Consolidado!$AA$5:$AA$1000,J$5,Consolidado!$C$5:$C$1000,"SSF")),"00")&amp;"/"&amp;TEXT(MONTH(_xlfn.MINIFS(Consolidado!$B$5:$B$1000,Consolidado!$E$5:$E$1000,$B33,Consolidado!$AA$5:$AA$1000,J$5,Consolidado!$C$5:$C$1000,"SSF")),"00")&amp;IF(_xlfn.MAXIFS(Consolidado!$B$5:$B$1000,Consolidado!$E$5:$E$1000,$B33,Consolidado!$AA$5:$AA$1000,J$5,Consolidado!$C$5:$C$1000,"SSF")&lt;&gt;_xlfn.MINIFS(Consolidado!$B$5:$B$1000,Consolidado!$E$5:$E$1000,$B33,Consolidado!$AA$5:$AA$1000,J$5,Consolidado!$C$5:$C$1000,"SSF")," y "&amp;TEXT(DAY(_xlfn.MAXIFS(Consolidado!$B$5:$B$1000,Consolidado!$E$5:$E$1000,$B33,Consolidado!$AA$5:$AA$1000,J$5,Consolidado!$C$5:$C$1000,"SSF")),"00")&amp;"/"&amp;TEXT(MONTH(_xlfn.MAXIFS(Consolidado!$B$5:$B$1000,Consolidado!$E$5:$E$1000,$B33,Consolidado!$AA$5:$AA$1000,J$5,Consolidado!$C$5:$C$1000,"SSF")),"00"),""),""),IF(SUMIFS(Consolidado!$AD$5:$AD$1000,Consolidado!$E$5:$E$1000,$B33,Consolidado!$AA$5:$AA$1000,J$5,Consolidado!$C$5:$C$1000,"Comité de Supervisión")&gt;0,"Comité Sup. "&amp;TEXT(DAY(_xlfn.MINIFS(Consolidado!$B$5:$B$1000,Consolidado!$E$5:$E$1000,$B33,Consolidado!$AA$5:$AA$1000,J$5,Consolidado!$C$5:$C$1000,"Comité de Supervisión")),"00")&amp;"/"&amp;TEXT(MONTH(_xlfn.MINIFS(Consolidado!$B$5:$B$1000,Consolidado!$E$5:$E$1000,$B33,Consolidado!$AA$5:$AA$1000,J$5,Consolidado!$C$5:$C$1000,"Comité de Supervisión")),"00")&amp;IF(_xlfn.MAXIFS(Consolidado!$B$5:$B$1000,Consolidado!$E$5:$E$1000,$B33,Consolidado!$AA$5:$AA$1000,J$5,Consolidado!$C$5:$C$1000,"Comité de Supervisión")&lt;&gt;_xlfn.MINIFS(Consolidado!$B$5:$B$1000,Consolidado!$E$5:$E$1000,$B33,Consolidado!$AA$5:$AA$1000,J$5,Consolidado!$C$5:$C$1000,"Comité de Supervisión")," y "&amp;TEXT(DAY(_xlfn.MAXIFS(Consolidado!$B$5:$B$1000,Consolidado!$E$5:$E$1000,$B33,Consolidado!$AA$5:$AA$1000,J$5,Consolidado!$C$5:$C$1000,"Comité de Supervisión")),"00")&amp;"/"&amp;TEXT(MONTH(_xlfn.MAXIFS(Consolidado!$B$5:$B$1000,Consolidado!$E$5:$E$1000,$B33,Consolidado!$AA$5:$AA$1000,J$5,Consolidado!$C$5:$C$1000,"Comité de Supervisión")),"00"),""),""),IF(SUMIFS(Consolidado!$AD$5:$AD$1000,Consolidado!$E$5:$E$1000,$B33,Consolidado!$AA$5:$AA$1000,J$5,Consolidado!$C$5:$C$1000,"Consejo de Administración")&gt;0,"Consejo "&amp;TEXT(DAY(_xlfn.MINIFS(Consolidado!$B$5:$B$1000,Consolidado!$E$5:$E$1000,$B33,Consolidado!$AA$5:$AA$1000,J$5,Consolidado!$C$5:$C$1000,"Consejo de Administración")),"00")&amp;"/"&amp;TEXT(MONTH(_xlfn.MINIFS(Consolidado!$B$5:$B$1000,Consolidado!$E$5:$E$1000,$B33,Consolidado!$AA$5:$AA$1000,J$5,Consolidado!$C$5:$C$1000,"Consejo de Administración")),"00")&amp;IF(_xlfn.MAXIFS(Consolidado!$B$5:$B$1000,Consolidado!$E$5:$E$1000,$B33,Consolidado!$AA$5:$AA$1000,J$5,Consolidado!$C$5:$C$1000,"Consejo de Administración")&lt;&gt;_xlfn.MINIFS(Consolidado!$B$5:$B$1000,Consolidado!$E$5:$E$1000,$B33,Consolidado!$AA$5:$AA$1000,J$5,Consolidado!$C$5:$C$1000,"Consejo de Administración")," y "&amp;TEXT(DAY(_xlfn.MAXIFS(Consolidado!$B$5:$B$1000,Consolidado!$E$5:$E$1000,$B33,Consolidado!$AA$5:$AA$1000,J$5,Consolidado!$C$5:$C$1000,"Consejo de Administración")),"00")&amp;"/"&amp;TEXT(MONTH(_xlfn.MAXIFS(Consolidado!$B$5:$B$1000,Consolidado!$E$5:$E$1000,$B33,Consolidado!$AA$5:$AA$1000,J$5,Consolidado!$C$5:$C$1000,"Consejo de Administración")),"00"),""),""),IF(SUMIFS(Consolidado!$AD$5:$AD$1000,Consolidado!$E$5:$E$1000,$B33,Consolidado!$AA$5:$AA$1000,J$5,Consolidado!$C$5:$C$1000,"Otros")&gt;0,"Otros "&amp;TEXT(DAY(_xlfn.MINIFS(Consolidado!$B$5:$B$1000,Consolidado!$E$5:$E$1000,$B33,Consolidado!$AA$5:$AA$1000,J$5,Consolidado!$C$5:$C$1000,"Otros")),"00")&amp;"/"&amp;TEXT(MONTH(_xlfn.MINIFS(Consolidado!$B$5:$B$1000,Consolidado!$E$5:$E$1000,$B33,Consolidado!$AA$5:$AA$1000,J$5,Consolidado!$C$5:$C$1000,"Otros")),"00")&amp;IF(_xlfn.MAXIFS(Consolidado!$B$5:$B$1000,Consolidado!$E$5:$E$1000,$B33,Consolidado!$AA$5:$AA$1000,J$5,Consolidado!$C$5:$C$1000,"Otros")&lt;&gt;_xlfn.MINIFS(Consolidado!$B$5:$B$1000,Consolidado!$E$5:$E$1000,$B33,Consolidado!$AA$5:$AA$1000,J$5,Consolidado!$C$5:$C$1000,"Otros")," y "&amp;TEXT(DAY(_xlfn.MAXIFS(Consolidado!$B$5:$B$1000,Consolidado!$E$5:$E$1000,$B33,Consolidado!$AA$5:$AA$1000,J$5,Consolidado!$C$5:$C$1000,"Otros")),"00")&amp;"/"&amp;TEXT(MONTH(_xlfn.MAXIFS(Consolidado!$B$5:$B$1000,Consolidado!$E$5:$E$1000,$B33,Consolidado!$AA$5:$AA$1000,J$5,Consolidado!$C$5:$C$1000,"Otros")),"00"),""),""))</f>
        <v/>
      </c>
      <c r="K33" s="37" t="str">
        <f aca="false">_xlfn.TEXTJOIN(" +"&amp;CHAR(10),TRUE(),IF(SUMIFS(Consolidado!$AD$5:$AD$1000,Consolidado!$E$5:$E$1000,$B33,Consolidado!$AA$5:$AA$1000,K$5,Consolidado!$C$5:$C$1000,"Auditoría Interna")&gt;0,"Interna "&amp;TEXT(DAY(_xlfn.MINIFS(Consolidado!$B$5:$B$1000,Consolidado!$E$5:$E$1000,$B33,Consolidado!$AA$5:$AA$1000,K$5,Consolidado!$C$5:$C$1000,"Auditoría Interna")),"00")&amp;"/"&amp;TEXT(MONTH(_xlfn.MINIFS(Consolidado!$B$5:$B$1000,Consolidado!$E$5:$E$1000,$B33,Consolidado!$AA$5:$AA$1000,K$5,Consolidado!$C$5:$C$1000,"Auditoría Interna")),"00")&amp;IF(_xlfn.MAXIFS(Consolidado!$B$5:$B$1000,Consolidado!$E$5:$E$1000,$B33,Consolidado!$AA$5:$AA$1000,K$5,Consolidado!$C$5:$C$1000,"Auditoría Interna")&lt;&gt;_xlfn.MINIFS(Consolidado!$B$5:$B$1000,Consolidado!$E$5:$E$1000,$B33,Consolidado!$AA$5:$AA$1000,K$5,Consolidado!$C$5:$C$1000,"Auditoría Interna")," y "&amp;TEXT(DAY(_xlfn.MAXIFS(Consolidado!$B$5:$B$1000,Consolidado!$E$5:$E$1000,$B33,Consolidado!$AA$5:$AA$1000,K$5,Consolidado!$C$5:$C$1000,"Auditoría Interna")),"00")&amp;"/"&amp;TEXT(MONTH(_xlfn.MAXIFS(Consolidado!$B$5:$B$1000,Consolidado!$E$5:$E$1000,$B33,Consolidado!$AA$5:$AA$1000,K$5,Consolidado!$C$5:$C$1000,"Auditoría Interna")),"00"),""),""),IF(SUMIFS(Consolidado!$AD$5:$AD$1000,Consolidado!$E$5:$E$1000,$B33,Consolidado!$AA$5:$AA$1000,K$5,Consolidado!$C$5:$C$1000,"Auditoría Externa")&gt;0,"Externa "&amp;TEXT(DAY(_xlfn.MINIFS(Consolidado!$B$5:$B$1000,Consolidado!$E$5:$E$1000,$B33,Consolidado!$AA$5:$AA$1000,K$5,Consolidado!$C$5:$C$1000,"Auditoría Externa")),"00")&amp;"/"&amp;TEXT(MONTH(_xlfn.MINIFS(Consolidado!$B$5:$B$1000,Consolidado!$E$5:$E$1000,$B33,Consolidado!$AA$5:$AA$1000,K$5,Consolidado!$C$5:$C$1000,"Auditoría Externa")),"00")&amp;IF(_xlfn.MAXIFS(Consolidado!$B$5:$B$1000,Consolidado!$E$5:$E$1000,$B33,Consolidado!$AA$5:$AA$1000,K$5,Consolidado!$C$5:$C$1000,"Auditoría Externa")&lt;&gt;_xlfn.MINIFS(Consolidado!$B$5:$B$1000,Consolidado!$E$5:$E$1000,$B33,Consolidado!$AA$5:$AA$1000,K$5,Consolidado!$C$5:$C$1000,"Auditoría Externa")," y "&amp;TEXT(DAY(_xlfn.MAXIFS(Consolidado!$B$5:$B$1000,Consolidado!$E$5:$E$1000,$B33,Consolidado!$AA$5:$AA$1000,K$5,Consolidado!$C$5:$C$1000,"Auditoría Externa")),"00")&amp;"/"&amp;TEXT(MONTH(_xlfn.MAXIFS(Consolidado!$B$5:$B$1000,Consolidado!$E$5:$E$1000,$B33,Consolidado!$AA$5:$AA$1000,K$5,Consolidado!$C$5:$C$1000,"Auditoría Externa")),"00"),""),""),IF(SUMIFS(Consolidado!$AD$5:$AD$1000,Consolidado!$E$5:$E$1000,$B33,Consolidado!$AA$5:$AA$1000,K$5,Consolidado!$C$5:$C$1000,"SSF")&gt;0,"SSF "&amp;TEXT(DAY(_xlfn.MINIFS(Consolidado!$B$5:$B$1000,Consolidado!$E$5:$E$1000,$B33,Consolidado!$AA$5:$AA$1000,K$5,Consolidado!$C$5:$C$1000,"SSF")),"00")&amp;"/"&amp;TEXT(MONTH(_xlfn.MINIFS(Consolidado!$B$5:$B$1000,Consolidado!$E$5:$E$1000,$B33,Consolidado!$AA$5:$AA$1000,K$5,Consolidado!$C$5:$C$1000,"SSF")),"00")&amp;IF(_xlfn.MAXIFS(Consolidado!$B$5:$B$1000,Consolidado!$E$5:$E$1000,$B33,Consolidado!$AA$5:$AA$1000,K$5,Consolidado!$C$5:$C$1000,"SSF")&lt;&gt;_xlfn.MINIFS(Consolidado!$B$5:$B$1000,Consolidado!$E$5:$E$1000,$B33,Consolidado!$AA$5:$AA$1000,K$5,Consolidado!$C$5:$C$1000,"SSF")," y "&amp;TEXT(DAY(_xlfn.MAXIFS(Consolidado!$B$5:$B$1000,Consolidado!$E$5:$E$1000,$B33,Consolidado!$AA$5:$AA$1000,K$5,Consolidado!$C$5:$C$1000,"SSF")),"00")&amp;"/"&amp;TEXT(MONTH(_xlfn.MAXIFS(Consolidado!$B$5:$B$1000,Consolidado!$E$5:$E$1000,$B33,Consolidado!$AA$5:$AA$1000,K$5,Consolidado!$C$5:$C$1000,"SSF")),"00"),""),""),IF(SUMIFS(Consolidado!$AD$5:$AD$1000,Consolidado!$E$5:$E$1000,$B33,Consolidado!$AA$5:$AA$1000,K$5,Consolidado!$C$5:$C$1000,"Comité de Supervisión")&gt;0,"Comité Sup. "&amp;TEXT(DAY(_xlfn.MINIFS(Consolidado!$B$5:$B$1000,Consolidado!$E$5:$E$1000,$B33,Consolidado!$AA$5:$AA$1000,K$5,Consolidado!$C$5:$C$1000,"Comité de Supervisión")),"00")&amp;"/"&amp;TEXT(MONTH(_xlfn.MINIFS(Consolidado!$B$5:$B$1000,Consolidado!$E$5:$E$1000,$B33,Consolidado!$AA$5:$AA$1000,K$5,Consolidado!$C$5:$C$1000,"Comité de Supervisión")),"00")&amp;IF(_xlfn.MAXIFS(Consolidado!$B$5:$B$1000,Consolidado!$E$5:$E$1000,$B33,Consolidado!$AA$5:$AA$1000,K$5,Consolidado!$C$5:$C$1000,"Comité de Supervisión")&lt;&gt;_xlfn.MINIFS(Consolidado!$B$5:$B$1000,Consolidado!$E$5:$E$1000,$B33,Consolidado!$AA$5:$AA$1000,K$5,Consolidado!$C$5:$C$1000,"Comité de Supervisión")," y "&amp;TEXT(DAY(_xlfn.MAXIFS(Consolidado!$B$5:$B$1000,Consolidado!$E$5:$E$1000,$B33,Consolidado!$AA$5:$AA$1000,K$5,Consolidado!$C$5:$C$1000,"Comité de Supervisión")),"00")&amp;"/"&amp;TEXT(MONTH(_xlfn.MAXIFS(Consolidado!$B$5:$B$1000,Consolidado!$E$5:$E$1000,$B33,Consolidado!$AA$5:$AA$1000,K$5,Consolidado!$C$5:$C$1000,"Comité de Supervisión")),"00"),""),""),IF(SUMIFS(Consolidado!$AD$5:$AD$1000,Consolidado!$E$5:$E$1000,$B33,Consolidado!$AA$5:$AA$1000,K$5,Consolidado!$C$5:$C$1000,"Consejo de Administración")&gt;0,"Consejo "&amp;TEXT(DAY(_xlfn.MINIFS(Consolidado!$B$5:$B$1000,Consolidado!$E$5:$E$1000,$B33,Consolidado!$AA$5:$AA$1000,K$5,Consolidado!$C$5:$C$1000,"Consejo de Administración")),"00")&amp;"/"&amp;TEXT(MONTH(_xlfn.MINIFS(Consolidado!$B$5:$B$1000,Consolidado!$E$5:$E$1000,$B33,Consolidado!$AA$5:$AA$1000,K$5,Consolidado!$C$5:$C$1000,"Consejo de Administración")),"00")&amp;IF(_xlfn.MAXIFS(Consolidado!$B$5:$B$1000,Consolidado!$E$5:$E$1000,$B33,Consolidado!$AA$5:$AA$1000,K$5,Consolidado!$C$5:$C$1000,"Consejo de Administración")&lt;&gt;_xlfn.MINIFS(Consolidado!$B$5:$B$1000,Consolidado!$E$5:$E$1000,$B33,Consolidado!$AA$5:$AA$1000,K$5,Consolidado!$C$5:$C$1000,"Consejo de Administración")," y "&amp;TEXT(DAY(_xlfn.MAXIFS(Consolidado!$B$5:$B$1000,Consolidado!$E$5:$E$1000,$B33,Consolidado!$AA$5:$AA$1000,K$5,Consolidado!$C$5:$C$1000,"Consejo de Administración")),"00")&amp;"/"&amp;TEXT(MONTH(_xlfn.MAXIFS(Consolidado!$B$5:$B$1000,Consolidado!$E$5:$E$1000,$B33,Consolidado!$AA$5:$AA$1000,K$5,Consolidado!$C$5:$C$1000,"Consejo de Administración")),"00"),""),""),IF(SUMIFS(Consolidado!$AD$5:$AD$1000,Consolidado!$E$5:$E$1000,$B33,Consolidado!$AA$5:$AA$1000,K$5,Consolidado!$C$5:$C$1000,"Otros")&gt;0,"Otros "&amp;TEXT(DAY(_xlfn.MINIFS(Consolidado!$B$5:$B$1000,Consolidado!$E$5:$E$1000,$B33,Consolidado!$AA$5:$AA$1000,K$5,Consolidado!$C$5:$C$1000,"Otros")),"00")&amp;"/"&amp;TEXT(MONTH(_xlfn.MINIFS(Consolidado!$B$5:$B$1000,Consolidado!$E$5:$E$1000,$B33,Consolidado!$AA$5:$AA$1000,K$5,Consolidado!$C$5:$C$1000,"Otros")),"00")&amp;IF(_xlfn.MAXIFS(Consolidado!$B$5:$B$1000,Consolidado!$E$5:$E$1000,$B33,Consolidado!$AA$5:$AA$1000,K$5,Consolidado!$C$5:$C$1000,"Otros")&lt;&gt;_xlfn.MINIFS(Consolidado!$B$5:$B$1000,Consolidado!$E$5:$E$1000,$B33,Consolidado!$AA$5:$AA$1000,K$5,Consolidado!$C$5:$C$1000,"Otros")," y "&amp;TEXT(DAY(_xlfn.MAXIFS(Consolidado!$B$5:$B$1000,Consolidado!$E$5:$E$1000,$B33,Consolidado!$AA$5:$AA$1000,K$5,Consolidado!$C$5:$C$1000,"Otros")),"00")&amp;"/"&amp;TEXT(MONTH(_xlfn.MAXIFS(Consolidado!$B$5:$B$1000,Consolidado!$E$5:$E$1000,$B33,Consolidado!$AA$5:$AA$1000,K$5,Consolidado!$C$5:$C$1000,"Otros")),"00"),""),""))</f>
        <v/>
      </c>
      <c r="L33" s="37" t="str">
        <f aca="false">_xlfn.TEXTJOIN(" +"&amp;CHAR(10),TRUE(),IF(SUMIFS(Consolidado!$AD$5:$AD$1000,Consolidado!$E$5:$E$1000,$B33,Consolidado!$AA$5:$AA$1000,L$5,Consolidado!$C$5:$C$1000,"Auditoría Interna")&gt;0,"Interna "&amp;TEXT(DAY(_xlfn.MINIFS(Consolidado!$B$5:$B$1000,Consolidado!$E$5:$E$1000,$B33,Consolidado!$AA$5:$AA$1000,L$5,Consolidado!$C$5:$C$1000,"Auditoría Interna")),"00")&amp;"/"&amp;TEXT(MONTH(_xlfn.MINIFS(Consolidado!$B$5:$B$1000,Consolidado!$E$5:$E$1000,$B33,Consolidado!$AA$5:$AA$1000,L$5,Consolidado!$C$5:$C$1000,"Auditoría Interna")),"00")&amp;IF(_xlfn.MAXIFS(Consolidado!$B$5:$B$1000,Consolidado!$E$5:$E$1000,$B33,Consolidado!$AA$5:$AA$1000,L$5,Consolidado!$C$5:$C$1000,"Auditoría Interna")&lt;&gt;_xlfn.MINIFS(Consolidado!$B$5:$B$1000,Consolidado!$E$5:$E$1000,$B33,Consolidado!$AA$5:$AA$1000,L$5,Consolidado!$C$5:$C$1000,"Auditoría Interna")," y "&amp;TEXT(DAY(_xlfn.MAXIFS(Consolidado!$B$5:$B$1000,Consolidado!$E$5:$E$1000,$B33,Consolidado!$AA$5:$AA$1000,L$5,Consolidado!$C$5:$C$1000,"Auditoría Interna")),"00")&amp;"/"&amp;TEXT(MONTH(_xlfn.MAXIFS(Consolidado!$B$5:$B$1000,Consolidado!$E$5:$E$1000,$B33,Consolidado!$AA$5:$AA$1000,L$5,Consolidado!$C$5:$C$1000,"Auditoría Interna")),"00"),""),""),IF(SUMIFS(Consolidado!$AD$5:$AD$1000,Consolidado!$E$5:$E$1000,$B33,Consolidado!$AA$5:$AA$1000,L$5,Consolidado!$C$5:$C$1000,"Auditoría Externa")&gt;0,"Externa "&amp;TEXT(DAY(_xlfn.MINIFS(Consolidado!$B$5:$B$1000,Consolidado!$E$5:$E$1000,$B33,Consolidado!$AA$5:$AA$1000,L$5,Consolidado!$C$5:$C$1000,"Auditoría Externa")),"00")&amp;"/"&amp;TEXT(MONTH(_xlfn.MINIFS(Consolidado!$B$5:$B$1000,Consolidado!$E$5:$E$1000,$B33,Consolidado!$AA$5:$AA$1000,L$5,Consolidado!$C$5:$C$1000,"Auditoría Externa")),"00")&amp;IF(_xlfn.MAXIFS(Consolidado!$B$5:$B$1000,Consolidado!$E$5:$E$1000,$B33,Consolidado!$AA$5:$AA$1000,L$5,Consolidado!$C$5:$C$1000,"Auditoría Externa")&lt;&gt;_xlfn.MINIFS(Consolidado!$B$5:$B$1000,Consolidado!$E$5:$E$1000,$B33,Consolidado!$AA$5:$AA$1000,L$5,Consolidado!$C$5:$C$1000,"Auditoría Externa")," y "&amp;TEXT(DAY(_xlfn.MAXIFS(Consolidado!$B$5:$B$1000,Consolidado!$E$5:$E$1000,$B33,Consolidado!$AA$5:$AA$1000,L$5,Consolidado!$C$5:$C$1000,"Auditoría Externa")),"00")&amp;"/"&amp;TEXT(MONTH(_xlfn.MAXIFS(Consolidado!$B$5:$B$1000,Consolidado!$E$5:$E$1000,$B33,Consolidado!$AA$5:$AA$1000,L$5,Consolidado!$C$5:$C$1000,"Auditoría Externa")),"00"),""),""),IF(SUMIFS(Consolidado!$AD$5:$AD$1000,Consolidado!$E$5:$E$1000,$B33,Consolidado!$AA$5:$AA$1000,L$5,Consolidado!$C$5:$C$1000,"SSF")&gt;0,"SSF "&amp;TEXT(DAY(_xlfn.MINIFS(Consolidado!$B$5:$B$1000,Consolidado!$E$5:$E$1000,$B33,Consolidado!$AA$5:$AA$1000,L$5,Consolidado!$C$5:$C$1000,"SSF")),"00")&amp;"/"&amp;TEXT(MONTH(_xlfn.MINIFS(Consolidado!$B$5:$B$1000,Consolidado!$E$5:$E$1000,$B33,Consolidado!$AA$5:$AA$1000,L$5,Consolidado!$C$5:$C$1000,"SSF")),"00")&amp;IF(_xlfn.MAXIFS(Consolidado!$B$5:$B$1000,Consolidado!$E$5:$E$1000,$B33,Consolidado!$AA$5:$AA$1000,L$5,Consolidado!$C$5:$C$1000,"SSF")&lt;&gt;_xlfn.MINIFS(Consolidado!$B$5:$B$1000,Consolidado!$E$5:$E$1000,$B33,Consolidado!$AA$5:$AA$1000,L$5,Consolidado!$C$5:$C$1000,"SSF")," y "&amp;TEXT(DAY(_xlfn.MAXIFS(Consolidado!$B$5:$B$1000,Consolidado!$E$5:$E$1000,$B33,Consolidado!$AA$5:$AA$1000,L$5,Consolidado!$C$5:$C$1000,"SSF")),"00")&amp;"/"&amp;TEXT(MONTH(_xlfn.MAXIFS(Consolidado!$B$5:$B$1000,Consolidado!$E$5:$E$1000,$B33,Consolidado!$AA$5:$AA$1000,L$5,Consolidado!$C$5:$C$1000,"SSF")),"00"),""),""),IF(SUMIFS(Consolidado!$AD$5:$AD$1000,Consolidado!$E$5:$E$1000,$B33,Consolidado!$AA$5:$AA$1000,L$5,Consolidado!$C$5:$C$1000,"Comité de Supervisión")&gt;0,"Comité Sup. "&amp;TEXT(DAY(_xlfn.MINIFS(Consolidado!$B$5:$B$1000,Consolidado!$E$5:$E$1000,$B33,Consolidado!$AA$5:$AA$1000,L$5,Consolidado!$C$5:$C$1000,"Comité de Supervisión")),"00")&amp;"/"&amp;TEXT(MONTH(_xlfn.MINIFS(Consolidado!$B$5:$B$1000,Consolidado!$E$5:$E$1000,$B33,Consolidado!$AA$5:$AA$1000,L$5,Consolidado!$C$5:$C$1000,"Comité de Supervisión")),"00")&amp;IF(_xlfn.MAXIFS(Consolidado!$B$5:$B$1000,Consolidado!$E$5:$E$1000,$B33,Consolidado!$AA$5:$AA$1000,L$5,Consolidado!$C$5:$C$1000,"Comité de Supervisión")&lt;&gt;_xlfn.MINIFS(Consolidado!$B$5:$B$1000,Consolidado!$E$5:$E$1000,$B33,Consolidado!$AA$5:$AA$1000,L$5,Consolidado!$C$5:$C$1000,"Comité de Supervisión")," y "&amp;TEXT(DAY(_xlfn.MAXIFS(Consolidado!$B$5:$B$1000,Consolidado!$E$5:$E$1000,$B33,Consolidado!$AA$5:$AA$1000,L$5,Consolidado!$C$5:$C$1000,"Comité de Supervisión")),"00")&amp;"/"&amp;TEXT(MONTH(_xlfn.MAXIFS(Consolidado!$B$5:$B$1000,Consolidado!$E$5:$E$1000,$B33,Consolidado!$AA$5:$AA$1000,L$5,Consolidado!$C$5:$C$1000,"Comité de Supervisión")),"00"),""),""),IF(SUMIFS(Consolidado!$AD$5:$AD$1000,Consolidado!$E$5:$E$1000,$B33,Consolidado!$AA$5:$AA$1000,L$5,Consolidado!$C$5:$C$1000,"Consejo de Administración")&gt;0,"Consejo "&amp;TEXT(DAY(_xlfn.MINIFS(Consolidado!$B$5:$B$1000,Consolidado!$E$5:$E$1000,$B33,Consolidado!$AA$5:$AA$1000,L$5,Consolidado!$C$5:$C$1000,"Consejo de Administración")),"00")&amp;"/"&amp;TEXT(MONTH(_xlfn.MINIFS(Consolidado!$B$5:$B$1000,Consolidado!$E$5:$E$1000,$B33,Consolidado!$AA$5:$AA$1000,L$5,Consolidado!$C$5:$C$1000,"Consejo de Administración")),"00")&amp;IF(_xlfn.MAXIFS(Consolidado!$B$5:$B$1000,Consolidado!$E$5:$E$1000,$B33,Consolidado!$AA$5:$AA$1000,L$5,Consolidado!$C$5:$C$1000,"Consejo de Administración")&lt;&gt;_xlfn.MINIFS(Consolidado!$B$5:$B$1000,Consolidado!$E$5:$E$1000,$B33,Consolidado!$AA$5:$AA$1000,L$5,Consolidado!$C$5:$C$1000,"Consejo de Administración")," y "&amp;TEXT(DAY(_xlfn.MAXIFS(Consolidado!$B$5:$B$1000,Consolidado!$E$5:$E$1000,$B33,Consolidado!$AA$5:$AA$1000,L$5,Consolidado!$C$5:$C$1000,"Consejo de Administración")),"00")&amp;"/"&amp;TEXT(MONTH(_xlfn.MAXIFS(Consolidado!$B$5:$B$1000,Consolidado!$E$5:$E$1000,$B33,Consolidado!$AA$5:$AA$1000,L$5,Consolidado!$C$5:$C$1000,"Consejo de Administración")),"00"),""),""),IF(SUMIFS(Consolidado!$AD$5:$AD$1000,Consolidado!$E$5:$E$1000,$B33,Consolidado!$AA$5:$AA$1000,L$5,Consolidado!$C$5:$C$1000,"Otros")&gt;0,"Otros "&amp;TEXT(DAY(_xlfn.MINIFS(Consolidado!$B$5:$B$1000,Consolidado!$E$5:$E$1000,$B33,Consolidado!$AA$5:$AA$1000,L$5,Consolidado!$C$5:$C$1000,"Otros")),"00")&amp;"/"&amp;TEXT(MONTH(_xlfn.MINIFS(Consolidado!$B$5:$B$1000,Consolidado!$E$5:$E$1000,$B33,Consolidado!$AA$5:$AA$1000,L$5,Consolidado!$C$5:$C$1000,"Otros")),"00")&amp;IF(_xlfn.MAXIFS(Consolidado!$B$5:$B$1000,Consolidado!$E$5:$E$1000,$B33,Consolidado!$AA$5:$AA$1000,L$5,Consolidado!$C$5:$C$1000,"Otros")&lt;&gt;_xlfn.MINIFS(Consolidado!$B$5:$B$1000,Consolidado!$E$5:$E$1000,$B33,Consolidado!$AA$5:$AA$1000,L$5,Consolidado!$C$5:$C$1000,"Otros")," y "&amp;TEXT(DAY(_xlfn.MAXIFS(Consolidado!$B$5:$B$1000,Consolidado!$E$5:$E$1000,$B33,Consolidado!$AA$5:$AA$1000,L$5,Consolidado!$C$5:$C$1000,"Otros")),"00")&amp;"/"&amp;TEXT(MONTH(_xlfn.MAXIFS(Consolidado!$B$5:$B$1000,Consolidado!$E$5:$E$1000,$B33,Consolidado!$AA$5:$AA$1000,L$5,Consolidado!$C$5:$C$1000,"Otros")),"00"),""),""))</f>
        <v/>
      </c>
      <c r="M33" s="37" t="str">
        <f aca="false">_xlfn.TEXTJOIN(" +"&amp;CHAR(10),TRUE(),IF(SUMIFS(Consolidado!$AD$5:$AD$1000,Consolidado!$E$5:$E$1000,$B33,Consolidado!$AA$5:$AA$1000,M$5,Consolidado!$C$5:$C$1000,"Auditoría Interna")&gt;0,"Interna "&amp;TEXT(DAY(_xlfn.MINIFS(Consolidado!$B$5:$B$1000,Consolidado!$E$5:$E$1000,$B33,Consolidado!$AA$5:$AA$1000,M$5,Consolidado!$C$5:$C$1000,"Auditoría Interna")),"00")&amp;"/"&amp;TEXT(MONTH(_xlfn.MINIFS(Consolidado!$B$5:$B$1000,Consolidado!$E$5:$E$1000,$B33,Consolidado!$AA$5:$AA$1000,M$5,Consolidado!$C$5:$C$1000,"Auditoría Interna")),"00")&amp;IF(_xlfn.MAXIFS(Consolidado!$B$5:$B$1000,Consolidado!$E$5:$E$1000,$B33,Consolidado!$AA$5:$AA$1000,M$5,Consolidado!$C$5:$C$1000,"Auditoría Interna")&lt;&gt;_xlfn.MINIFS(Consolidado!$B$5:$B$1000,Consolidado!$E$5:$E$1000,$B33,Consolidado!$AA$5:$AA$1000,M$5,Consolidado!$C$5:$C$1000,"Auditoría Interna")," y "&amp;TEXT(DAY(_xlfn.MAXIFS(Consolidado!$B$5:$B$1000,Consolidado!$E$5:$E$1000,$B33,Consolidado!$AA$5:$AA$1000,M$5,Consolidado!$C$5:$C$1000,"Auditoría Interna")),"00")&amp;"/"&amp;TEXT(MONTH(_xlfn.MAXIFS(Consolidado!$B$5:$B$1000,Consolidado!$E$5:$E$1000,$B33,Consolidado!$AA$5:$AA$1000,M$5,Consolidado!$C$5:$C$1000,"Auditoría Interna")),"00"),""),""),IF(SUMIFS(Consolidado!$AD$5:$AD$1000,Consolidado!$E$5:$E$1000,$B33,Consolidado!$AA$5:$AA$1000,M$5,Consolidado!$C$5:$C$1000,"Auditoría Externa")&gt;0,"Externa "&amp;TEXT(DAY(_xlfn.MINIFS(Consolidado!$B$5:$B$1000,Consolidado!$E$5:$E$1000,$B33,Consolidado!$AA$5:$AA$1000,M$5,Consolidado!$C$5:$C$1000,"Auditoría Externa")),"00")&amp;"/"&amp;TEXT(MONTH(_xlfn.MINIFS(Consolidado!$B$5:$B$1000,Consolidado!$E$5:$E$1000,$B33,Consolidado!$AA$5:$AA$1000,M$5,Consolidado!$C$5:$C$1000,"Auditoría Externa")),"00")&amp;IF(_xlfn.MAXIFS(Consolidado!$B$5:$B$1000,Consolidado!$E$5:$E$1000,$B33,Consolidado!$AA$5:$AA$1000,M$5,Consolidado!$C$5:$C$1000,"Auditoría Externa")&lt;&gt;_xlfn.MINIFS(Consolidado!$B$5:$B$1000,Consolidado!$E$5:$E$1000,$B33,Consolidado!$AA$5:$AA$1000,M$5,Consolidado!$C$5:$C$1000,"Auditoría Externa")," y "&amp;TEXT(DAY(_xlfn.MAXIFS(Consolidado!$B$5:$B$1000,Consolidado!$E$5:$E$1000,$B33,Consolidado!$AA$5:$AA$1000,M$5,Consolidado!$C$5:$C$1000,"Auditoría Externa")),"00")&amp;"/"&amp;TEXT(MONTH(_xlfn.MAXIFS(Consolidado!$B$5:$B$1000,Consolidado!$E$5:$E$1000,$B33,Consolidado!$AA$5:$AA$1000,M$5,Consolidado!$C$5:$C$1000,"Auditoría Externa")),"00"),""),""),IF(SUMIFS(Consolidado!$AD$5:$AD$1000,Consolidado!$E$5:$E$1000,$B33,Consolidado!$AA$5:$AA$1000,M$5,Consolidado!$C$5:$C$1000,"SSF")&gt;0,"SSF "&amp;TEXT(DAY(_xlfn.MINIFS(Consolidado!$B$5:$B$1000,Consolidado!$E$5:$E$1000,$B33,Consolidado!$AA$5:$AA$1000,M$5,Consolidado!$C$5:$C$1000,"SSF")),"00")&amp;"/"&amp;TEXT(MONTH(_xlfn.MINIFS(Consolidado!$B$5:$B$1000,Consolidado!$E$5:$E$1000,$B33,Consolidado!$AA$5:$AA$1000,M$5,Consolidado!$C$5:$C$1000,"SSF")),"00")&amp;IF(_xlfn.MAXIFS(Consolidado!$B$5:$B$1000,Consolidado!$E$5:$E$1000,$B33,Consolidado!$AA$5:$AA$1000,M$5,Consolidado!$C$5:$C$1000,"SSF")&lt;&gt;_xlfn.MINIFS(Consolidado!$B$5:$B$1000,Consolidado!$E$5:$E$1000,$B33,Consolidado!$AA$5:$AA$1000,M$5,Consolidado!$C$5:$C$1000,"SSF")," y "&amp;TEXT(DAY(_xlfn.MAXIFS(Consolidado!$B$5:$B$1000,Consolidado!$E$5:$E$1000,$B33,Consolidado!$AA$5:$AA$1000,M$5,Consolidado!$C$5:$C$1000,"SSF")),"00")&amp;"/"&amp;TEXT(MONTH(_xlfn.MAXIFS(Consolidado!$B$5:$B$1000,Consolidado!$E$5:$E$1000,$B33,Consolidado!$AA$5:$AA$1000,M$5,Consolidado!$C$5:$C$1000,"SSF")),"00"),""),""),IF(SUMIFS(Consolidado!$AD$5:$AD$1000,Consolidado!$E$5:$E$1000,$B33,Consolidado!$AA$5:$AA$1000,M$5,Consolidado!$C$5:$C$1000,"Comité de Supervisión")&gt;0,"Comité Sup. "&amp;TEXT(DAY(_xlfn.MINIFS(Consolidado!$B$5:$B$1000,Consolidado!$E$5:$E$1000,$B33,Consolidado!$AA$5:$AA$1000,M$5,Consolidado!$C$5:$C$1000,"Comité de Supervisión")),"00")&amp;"/"&amp;TEXT(MONTH(_xlfn.MINIFS(Consolidado!$B$5:$B$1000,Consolidado!$E$5:$E$1000,$B33,Consolidado!$AA$5:$AA$1000,M$5,Consolidado!$C$5:$C$1000,"Comité de Supervisión")),"00")&amp;IF(_xlfn.MAXIFS(Consolidado!$B$5:$B$1000,Consolidado!$E$5:$E$1000,$B33,Consolidado!$AA$5:$AA$1000,M$5,Consolidado!$C$5:$C$1000,"Comité de Supervisión")&lt;&gt;_xlfn.MINIFS(Consolidado!$B$5:$B$1000,Consolidado!$E$5:$E$1000,$B33,Consolidado!$AA$5:$AA$1000,M$5,Consolidado!$C$5:$C$1000,"Comité de Supervisión")," y "&amp;TEXT(DAY(_xlfn.MAXIFS(Consolidado!$B$5:$B$1000,Consolidado!$E$5:$E$1000,$B33,Consolidado!$AA$5:$AA$1000,M$5,Consolidado!$C$5:$C$1000,"Comité de Supervisión")),"00")&amp;"/"&amp;TEXT(MONTH(_xlfn.MAXIFS(Consolidado!$B$5:$B$1000,Consolidado!$E$5:$E$1000,$B33,Consolidado!$AA$5:$AA$1000,M$5,Consolidado!$C$5:$C$1000,"Comité de Supervisión")),"00"),""),""),IF(SUMIFS(Consolidado!$AD$5:$AD$1000,Consolidado!$E$5:$E$1000,$B33,Consolidado!$AA$5:$AA$1000,M$5,Consolidado!$C$5:$C$1000,"Consejo de Administración")&gt;0,"Consejo "&amp;TEXT(DAY(_xlfn.MINIFS(Consolidado!$B$5:$B$1000,Consolidado!$E$5:$E$1000,$B33,Consolidado!$AA$5:$AA$1000,M$5,Consolidado!$C$5:$C$1000,"Consejo de Administración")),"00")&amp;"/"&amp;TEXT(MONTH(_xlfn.MINIFS(Consolidado!$B$5:$B$1000,Consolidado!$E$5:$E$1000,$B33,Consolidado!$AA$5:$AA$1000,M$5,Consolidado!$C$5:$C$1000,"Consejo de Administración")),"00")&amp;IF(_xlfn.MAXIFS(Consolidado!$B$5:$B$1000,Consolidado!$E$5:$E$1000,$B33,Consolidado!$AA$5:$AA$1000,M$5,Consolidado!$C$5:$C$1000,"Consejo de Administración")&lt;&gt;_xlfn.MINIFS(Consolidado!$B$5:$B$1000,Consolidado!$E$5:$E$1000,$B33,Consolidado!$AA$5:$AA$1000,M$5,Consolidado!$C$5:$C$1000,"Consejo de Administración")," y "&amp;TEXT(DAY(_xlfn.MAXIFS(Consolidado!$B$5:$B$1000,Consolidado!$E$5:$E$1000,$B33,Consolidado!$AA$5:$AA$1000,M$5,Consolidado!$C$5:$C$1000,"Consejo de Administración")),"00")&amp;"/"&amp;TEXT(MONTH(_xlfn.MAXIFS(Consolidado!$B$5:$B$1000,Consolidado!$E$5:$E$1000,$B33,Consolidado!$AA$5:$AA$1000,M$5,Consolidado!$C$5:$C$1000,"Consejo de Administración")),"00"),""),""),IF(SUMIFS(Consolidado!$AD$5:$AD$1000,Consolidado!$E$5:$E$1000,$B33,Consolidado!$AA$5:$AA$1000,M$5,Consolidado!$C$5:$C$1000,"Otros")&gt;0,"Otros "&amp;TEXT(DAY(_xlfn.MINIFS(Consolidado!$B$5:$B$1000,Consolidado!$E$5:$E$1000,$B33,Consolidado!$AA$5:$AA$1000,M$5,Consolidado!$C$5:$C$1000,"Otros")),"00")&amp;"/"&amp;TEXT(MONTH(_xlfn.MINIFS(Consolidado!$B$5:$B$1000,Consolidado!$E$5:$E$1000,$B33,Consolidado!$AA$5:$AA$1000,M$5,Consolidado!$C$5:$C$1000,"Otros")),"00")&amp;IF(_xlfn.MAXIFS(Consolidado!$B$5:$B$1000,Consolidado!$E$5:$E$1000,$B33,Consolidado!$AA$5:$AA$1000,M$5,Consolidado!$C$5:$C$1000,"Otros")&lt;&gt;_xlfn.MINIFS(Consolidado!$B$5:$B$1000,Consolidado!$E$5:$E$1000,$B33,Consolidado!$AA$5:$AA$1000,M$5,Consolidado!$C$5:$C$1000,"Otros")," y "&amp;TEXT(DAY(_xlfn.MAXIFS(Consolidado!$B$5:$B$1000,Consolidado!$E$5:$E$1000,$B33,Consolidado!$AA$5:$AA$1000,M$5,Consolidado!$C$5:$C$1000,"Otros")),"00")&amp;"/"&amp;TEXT(MONTH(_xlfn.MAXIFS(Consolidado!$B$5:$B$1000,Consolidado!$E$5:$E$1000,$B33,Consolidado!$AA$5:$AA$1000,M$5,Consolidado!$C$5:$C$1000,"Otros")),"00"),""),""))</f>
        <v/>
      </c>
      <c r="N33" s="37" t="str">
        <f aca="false">_xlfn.TEXTJOIN(" +"&amp;CHAR(10),TRUE(),IF(SUMIFS(Consolidado!$AD$5:$AD$1000,Consolidado!$E$5:$E$1000,$B33,Consolidado!$AA$5:$AA$1000,N$5,Consolidado!$C$5:$C$1000,"Auditoría Interna")&gt;0,"Interna "&amp;TEXT(DAY(_xlfn.MINIFS(Consolidado!$B$5:$B$1000,Consolidado!$E$5:$E$1000,$B33,Consolidado!$AA$5:$AA$1000,N$5,Consolidado!$C$5:$C$1000,"Auditoría Interna")),"00")&amp;"/"&amp;TEXT(MONTH(_xlfn.MINIFS(Consolidado!$B$5:$B$1000,Consolidado!$E$5:$E$1000,$B33,Consolidado!$AA$5:$AA$1000,N$5,Consolidado!$C$5:$C$1000,"Auditoría Interna")),"00")&amp;IF(_xlfn.MAXIFS(Consolidado!$B$5:$B$1000,Consolidado!$E$5:$E$1000,$B33,Consolidado!$AA$5:$AA$1000,N$5,Consolidado!$C$5:$C$1000,"Auditoría Interna")&lt;&gt;_xlfn.MINIFS(Consolidado!$B$5:$B$1000,Consolidado!$E$5:$E$1000,$B33,Consolidado!$AA$5:$AA$1000,N$5,Consolidado!$C$5:$C$1000,"Auditoría Interna")," y "&amp;TEXT(DAY(_xlfn.MAXIFS(Consolidado!$B$5:$B$1000,Consolidado!$E$5:$E$1000,$B33,Consolidado!$AA$5:$AA$1000,N$5,Consolidado!$C$5:$C$1000,"Auditoría Interna")),"00")&amp;"/"&amp;TEXT(MONTH(_xlfn.MAXIFS(Consolidado!$B$5:$B$1000,Consolidado!$E$5:$E$1000,$B33,Consolidado!$AA$5:$AA$1000,N$5,Consolidado!$C$5:$C$1000,"Auditoría Interna")),"00"),""),""),IF(SUMIFS(Consolidado!$AD$5:$AD$1000,Consolidado!$E$5:$E$1000,$B33,Consolidado!$AA$5:$AA$1000,N$5,Consolidado!$C$5:$C$1000,"Auditoría Externa")&gt;0,"Externa "&amp;TEXT(DAY(_xlfn.MINIFS(Consolidado!$B$5:$B$1000,Consolidado!$E$5:$E$1000,$B33,Consolidado!$AA$5:$AA$1000,N$5,Consolidado!$C$5:$C$1000,"Auditoría Externa")),"00")&amp;"/"&amp;TEXT(MONTH(_xlfn.MINIFS(Consolidado!$B$5:$B$1000,Consolidado!$E$5:$E$1000,$B33,Consolidado!$AA$5:$AA$1000,N$5,Consolidado!$C$5:$C$1000,"Auditoría Externa")),"00")&amp;IF(_xlfn.MAXIFS(Consolidado!$B$5:$B$1000,Consolidado!$E$5:$E$1000,$B33,Consolidado!$AA$5:$AA$1000,N$5,Consolidado!$C$5:$C$1000,"Auditoría Externa")&lt;&gt;_xlfn.MINIFS(Consolidado!$B$5:$B$1000,Consolidado!$E$5:$E$1000,$B33,Consolidado!$AA$5:$AA$1000,N$5,Consolidado!$C$5:$C$1000,"Auditoría Externa")," y "&amp;TEXT(DAY(_xlfn.MAXIFS(Consolidado!$B$5:$B$1000,Consolidado!$E$5:$E$1000,$B33,Consolidado!$AA$5:$AA$1000,N$5,Consolidado!$C$5:$C$1000,"Auditoría Externa")),"00")&amp;"/"&amp;TEXT(MONTH(_xlfn.MAXIFS(Consolidado!$B$5:$B$1000,Consolidado!$E$5:$E$1000,$B33,Consolidado!$AA$5:$AA$1000,N$5,Consolidado!$C$5:$C$1000,"Auditoría Externa")),"00"),""),""),IF(SUMIFS(Consolidado!$AD$5:$AD$1000,Consolidado!$E$5:$E$1000,$B33,Consolidado!$AA$5:$AA$1000,N$5,Consolidado!$C$5:$C$1000,"SSF")&gt;0,"SSF "&amp;TEXT(DAY(_xlfn.MINIFS(Consolidado!$B$5:$B$1000,Consolidado!$E$5:$E$1000,$B33,Consolidado!$AA$5:$AA$1000,N$5,Consolidado!$C$5:$C$1000,"SSF")),"00")&amp;"/"&amp;TEXT(MONTH(_xlfn.MINIFS(Consolidado!$B$5:$B$1000,Consolidado!$E$5:$E$1000,$B33,Consolidado!$AA$5:$AA$1000,N$5,Consolidado!$C$5:$C$1000,"SSF")),"00")&amp;IF(_xlfn.MAXIFS(Consolidado!$B$5:$B$1000,Consolidado!$E$5:$E$1000,$B33,Consolidado!$AA$5:$AA$1000,N$5,Consolidado!$C$5:$C$1000,"SSF")&lt;&gt;_xlfn.MINIFS(Consolidado!$B$5:$B$1000,Consolidado!$E$5:$E$1000,$B33,Consolidado!$AA$5:$AA$1000,N$5,Consolidado!$C$5:$C$1000,"SSF")," y "&amp;TEXT(DAY(_xlfn.MAXIFS(Consolidado!$B$5:$B$1000,Consolidado!$E$5:$E$1000,$B33,Consolidado!$AA$5:$AA$1000,N$5,Consolidado!$C$5:$C$1000,"SSF")),"00")&amp;"/"&amp;TEXT(MONTH(_xlfn.MAXIFS(Consolidado!$B$5:$B$1000,Consolidado!$E$5:$E$1000,$B33,Consolidado!$AA$5:$AA$1000,N$5,Consolidado!$C$5:$C$1000,"SSF")),"00"),""),""),IF(SUMIFS(Consolidado!$AD$5:$AD$1000,Consolidado!$E$5:$E$1000,$B33,Consolidado!$AA$5:$AA$1000,N$5,Consolidado!$C$5:$C$1000,"Comité de Supervisión")&gt;0,"Comité Sup. "&amp;TEXT(DAY(_xlfn.MINIFS(Consolidado!$B$5:$B$1000,Consolidado!$E$5:$E$1000,$B33,Consolidado!$AA$5:$AA$1000,N$5,Consolidado!$C$5:$C$1000,"Comité de Supervisión")),"00")&amp;"/"&amp;TEXT(MONTH(_xlfn.MINIFS(Consolidado!$B$5:$B$1000,Consolidado!$E$5:$E$1000,$B33,Consolidado!$AA$5:$AA$1000,N$5,Consolidado!$C$5:$C$1000,"Comité de Supervisión")),"00")&amp;IF(_xlfn.MAXIFS(Consolidado!$B$5:$B$1000,Consolidado!$E$5:$E$1000,$B33,Consolidado!$AA$5:$AA$1000,N$5,Consolidado!$C$5:$C$1000,"Comité de Supervisión")&lt;&gt;_xlfn.MINIFS(Consolidado!$B$5:$B$1000,Consolidado!$E$5:$E$1000,$B33,Consolidado!$AA$5:$AA$1000,N$5,Consolidado!$C$5:$C$1000,"Comité de Supervisión")," y "&amp;TEXT(DAY(_xlfn.MAXIFS(Consolidado!$B$5:$B$1000,Consolidado!$E$5:$E$1000,$B33,Consolidado!$AA$5:$AA$1000,N$5,Consolidado!$C$5:$C$1000,"Comité de Supervisión")),"00")&amp;"/"&amp;TEXT(MONTH(_xlfn.MAXIFS(Consolidado!$B$5:$B$1000,Consolidado!$E$5:$E$1000,$B33,Consolidado!$AA$5:$AA$1000,N$5,Consolidado!$C$5:$C$1000,"Comité de Supervisión")),"00"),""),""),IF(SUMIFS(Consolidado!$AD$5:$AD$1000,Consolidado!$E$5:$E$1000,$B33,Consolidado!$AA$5:$AA$1000,N$5,Consolidado!$C$5:$C$1000,"Consejo de Administración")&gt;0,"Consejo "&amp;TEXT(DAY(_xlfn.MINIFS(Consolidado!$B$5:$B$1000,Consolidado!$E$5:$E$1000,$B33,Consolidado!$AA$5:$AA$1000,N$5,Consolidado!$C$5:$C$1000,"Consejo de Administración")),"00")&amp;"/"&amp;TEXT(MONTH(_xlfn.MINIFS(Consolidado!$B$5:$B$1000,Consolidado!$E$5:$E$1000,$B33,Consolidado!$AA$5:$AA$1000,N$5,Consolidado!$C$5:$C$1000,"Consejo de Administración")),"00")&amp;IF(_xlfn.MAXIFS(Consolidado!$B$5:$B$1000,Consolidado!$E$5:$E$1000,$B33,Consolidado!$AA$5:$AA$1000,N$5,Consolidado!$C$5:$C$1000,"Consejo de Administración")&lt;&gt;_xlfn.MINIFS(Consolidado!$B$5:$B$1000,Consolidado!$E$5:$E$1000,$B33,Consolidado!$AA$5:$AA$1000,N$5,Consolidado!$C$5:$C$1000,"Consejo de Administración")," y "&amp;TEXT(DAY(_xlfn.MAXIFS(Consolidado!$B$5:$B$1000,Consolidado!$E$5:$E$1000,$B33,Consolidado!$AA$5:$AA$1000,N$5,Consolidado!$C$5:$C$1000,"Consejo de Administración")),"00")&amp;"/"&amp;TEXT(MONTH(_xlfn.MAXIFS(Consolidado!$B$5:$B$1000,Consolidado!$E$5:$E$1000,$B33,Consolidado!$AA$5:$AA$1000,N$5,Consolidado!$C$5:$C$1000,"Consejo de Administración")),"00"),""),""),IF(SUMIFS(Consolidado!$AD$5:$AD$1000,Consolidado!$E$5:$E$1000,$B33,Consolidado!$AA$5:$AA$1000,N$5,Consolidado!$C$5:$C$1000,"Otros")&gt;0,"Otros "&amp;TEXT(DAY(_xlfn.MINIFS(Consolidado!$B$5:$B$1000,Consolidado!$E$5:$E$1000,$B33,Consolidado!$AA$5:$AA$1000,N$5,Consolidado!$C$5:$C$1000,"Otros")),"00")&amp;"/"&amp;TEXT(MONTH(_xlfn.MINIFS(Consolidado!$B$5:$B$1000,Consolidado!$E$5:$E$1000,$B33,Consolidado!$AA$5:$AA$1000,N$5,Consolidado!$C$5:$C$1000,"Otros")),"00")&amp;IF(_xlfn.MAXIFS(Consolidado!$B$5:$B$1000,Consolidado!$E$5:$E$1000,$B33,Consolidado!$AA$5:$AA$1000,N$5,Consolidado!$C$5:$C$1000,"Otros")&lt;&gt;_xlfn.MINIFS(Consolidado!$B$5:$B$1000,Consolidado!$E$5:$E$1000,$B33,Consolidado!$AA$5:$AA$1000,N$5,Consolidado!$C$5:$C$1000,"Otros")," y "&amp;TEXT(DAY(_xlfn.MAXIFS(Consolidado!$B$5:$B$1000,Consolidado!$E$5:$E$1000,$B33,Consolidado!$AA$5:$AA$1000,N$5,Consolidado!$C$5:$C$1000,"Otros")),"00")&amp;"/"&amp;TEXT(MONTH(_xlfn.MAXIFS(Consolidado!$B$5:$B$1000,Consolidado!$E$5:$E$1000,$B33,Consolidado!$AA$5:$AA$1000,N$5,Consolidado!$C$5:$C$1000,"Otros")),"00"),""),""))</f>
        <v/>
      </c>
      <c r="O33" s="37" t="str">
        <f aca="false">_xlfn.TEXTJOIN(" +"&amp;CHAR(10),TRUE(),IF(SUMIFS(Consolidado!$AD$5:$AD$1000,Consolidado!$E$5:$E$1000,$B33,Consolidado!$AA$5:$AA$1000,O$5,Consolidado!$C$5:$C$1000,"Auditoría Interna")&gt;0,"Interna "&amp;TEXT(DAY(_xlfn.MINIFS(Consolidado!$B$5:$B$1000,Consolidado!$E$5:$E$1000,$B33,Consolidado!$AA$5:$AA$1000,O$5,Consolidado!$C$5:$C$1000,"Auditoría Interna")),"00")&amp;"/"&amp;TEXT(MONTH(_xlfn.MINIFS(Consolidado!$B$5:$B$1000,Consolidado!$E$5:$E$1000,$B33,Consolidado!$AA$5:$AA$1000,O$5,Consolidado!$C$5:$C$1000,"Auditoría Interna")),"00")&amp;IF(_xlfn.MAXIFS(Consolidado!$B$5:$B$1000,Consolidado!$E$5:$E$1000,$B33,Consolidado!$AA$5:$AA$1000,O$5,Consolidado!$C$5:$C$1000,"Auditoría Interna")&lt;&gt;_xlfn.MINIFS(Consolidado!$B$5:$B$1000,Consolidado!$E$5:$E$1000,$B33,Consolidado!$AA$5:$AA$1000,O$5,Consolidado!$C$5:$C$1000,"Auditoría Interna")," y "&amp;TEXT(DAY(_xlfn.MAXIFS(Consolidado!$B$5:$B$1000,Consolidado!$E$5:$E$1000,$B33,Consolidado!$AA$5:$AA$1000,O$5,Consolidado!$C$5:$C$1000,"Auditoría Interna")),"00")&amp;"/"&amp;TEXT(MONTH(_xlfn.MAXIFS(Consolidado!$B$5:$B$1000,Consolidado!$E$5:$E$1000,$B33,Consolidado!$AA$5:$AA$1000,O$5,Consolidado!$C$5:$C$1000,"Auditoría Interna")),"00"),""),""),IF(SUMIFS(Consolidado!$AD$5:$AD$1000,Consolidado!$E$5:$E$1000,$B33,Consolidado!$AA$5:$AA$1000,O$5,Consolidado!$C$5:$C$1000,"Auditoría Externa")&gt;0,"Externa "&amp;TEXT(DAY(_xlfn.MINIFS(Consolidado!$B$5:$B$1000,Consolidado!$E$5:$E$1000,$B33,Consolidado!$AA$5:$AA$1000,O$5,Consolidado!$C$5:$C$1000,"Auditoría Externa")),"00")&amp;"/"&amp;TEXT(MONTH(_xlfn.MINIFS(Consolidado!$B$5:$B$1000,Consolidado!$E$5:$E$1000,$B33,Consolidado!$AA$5:$AA$1000,O$5,Consolidado!$C$5:$C$1000,"Auditoría Externa")),"00")&amp;IF(_xlfn.MAXIFS(Consolidado!$B$5:$B$1000,Consolidado!$E$5:$E$1000,$B33,Consolidado!$AA$5:$AA$1000,O$5,Consolidado!$C$5:$C$1000,"Auditoría Externa")&lt;&gt;_xlfn.MINIFS(Consolidado!$B$5:$B$1000,Consolidado!$E$5:$E$1000,$B33,Consolidado!$AA$5:$AA$1000,O$5,Consolidado!$C$5:$C$1000,"Auditoría Externa")," y "&amp;TEXT(DAY(_xlfn.MAXIFS(Consolidado!$B$5:$B$1000,Consolidado!$E$5:$E$1000,$B33,Consolidado!$AA$5:$AA$1000,O$5,Consolidado!$C$5:$C$1000,"Auditoría Externa")),"00")&amp;"/"&amp;TEXT(MONTH(_xlfn.MAXIFS(Consolidado!$B$5:$B$1000,Consolidado!$E$5:$E$1000,$B33,Consolidado!$AA$5:$AA$1000,O$5,Consolidado!$C$5:$C$1000,"Auditoría Externa")),"00"),""),""),IF(SUMIFS(Consolidado!$AD$5:$AD$1000,Consolidado!$E$5:$E$1000,$B33,Consolidado!$AA$5:$AA$1000,O$5,Consolidado!$C$5:$C$1000,"SSF")&gt;0,"SSF "&amp;TEXT(DAY(_xlfn.MINIFS(Consolidado!$B$5:$B$1000,Consolidado!$E$5:$E$1000,$B33,Consolidado!$AA$5:$AA$1000,O$5,Consolidado!$C$5:$C$1000,"SSF")),"00")&amp;"/"&amp;TEXT(MONTH(_xlfn.MINIFS(Consolidado!$B$5:$B$1000,Consolidado!$E$5:$E$1000,$B33,Consolidado!$AA$5:$AA$1000,O$5,Consolidado!$C$5:$C$1000,"SSF")),"00")&amp;IF(_xlfn.MAXIFS(Consolidado!$B$5:$B$1000,Consolidado!$E$5:$E$1000,$B33,Consolidado!$AA$5:$AA$1000,O$5,Consolidado!$C$5:$C$1000,"SSF")&lt;&gt;_xlfn.MINIFS(Consolidado!$B$5:$B$1000,Consolidado!$E$5:$E$1000,$B33,Consolidado!$AA$5:$AA$1000,O$5,Consolidado!$C$5:$C$1000,"SSF")," y "&amp;TEXT(DAY(_xlfn.MAXIFS(Consolidado!$B$5:$B$1000,Consolidado!$E$5:$E$1000,$B33,Consolidado!$AA$5:$AA$1000,O$5,Consolidado!$C$5:$C$1000,"SSF")),"00")&amp;"/"&amp;TEXT(MONTH(_xlfn.MAXIFS(Consolidado!$B$5:$B$1000,Consolidado!$E$5:$E$1000,$B33,Consolidado!$AA$5:$AA$1000,O$5,Consolidado!$C$5:$C$1000,"SSF")),"00"),""),""),IF(SUMIFS(Consolidado!$AD$5:$AD$1000,Consolidado!$E$5:$E$1000,$B33,Consolidado!$AA$5:$AA$1000,O$5,Consolidado!$C$5:$C$1000,"Comité de Supervisión")&gt;0,"Comité Sup. "&amp;TEXT(DAY(_xlfn.MINIFS(Consolidado!$B$5:$B$1000,Consolidado!$E$5:$E$1000,$B33,Consolidado!$AA$5:$AA$1000,O$5,Consolidado!$C$5:$C$1000,"Comité de Supervisión")),"00")&amp;"/"&amp;TEXT(MONTH(_xlfn.MINIFS(Consolidado!$B$5:$B$1000,Consolidado!$E$5:$E$1000,$B33,Consolidado!$AA$5:$AA$1000,O$5,Consolidado!$C$5:$C$1000,"Comité de Supervisión")),"00")&amp;IF(_xlfn.MAXIFS(Consolidado!$B$5:$B$1000,Consolidado!$E$5:$E$1000,$B33,Consolidado!$AA$5:$AA$1000,O$5,Consolidado!$C$5:$C$1000,"Comité de Supervisión")&lt;&gt;_xlfn.MINIFS(Consolidado!$B$5:$B$1000,Consolidado!$E$5:$E$1000,$B33,Consolidado!$AA$5:$AA$1000,O$5,Consolidado!$C$5:$C$1000,"Comité de Supervisión")," y "&amp;TEXT(DAY(_xlfn.MAXIFS(Consolidado!$B$5:$B$1000,Consolidado!$E$5:$E$1000,$B33,Consolidado!$AA$5:$AA$1000,O$5,Consolidado!$C$5:$C$1000,"Comité de Supervisión")),"00")&amp;"/"&amp;TEXT(MONTH(_xlfn.MAXIFS(Consolidado!$B$5:$B$1000,Consolidado!$E$5:$E$1000,$B33,Consolidado!$AA$5:$AA$1000,O$5,Consolidado!$C$5:$C$1000,"Comité de Supervisión")),"00"),""),""),IF(SUMIFS(Consolidado!$AD$5:$AD$1000,Consolidado!$E$5:$E$1000,$B33,Consolidado!$AA$5:$AA$1000,O$5,Consolidado!$C$5:$C$1000,"Consejo de Administración")&gt;0,"Consejo "&amp;TEXT(DAY(_xlfn.MINIFS(Consolidado!$B$5:$B$1000,Consolidado!$E$5:$E$1000,$B33,Consolidado!$AA$5:$AA$1000,O$5,Consolidado!$C$5:$C$1000,"Consejo de Administración")),"00")&amp;"/"&amp;TEXT(MONTH(_xlfn.MINIFS(Consolidado!$B$5:$B$1000,Consolidado!$E$5:$E$1000,$B33,Consolidado!$AA$5:$AA$1000,O$5,Consolidado!$C$5:$C$1000,"Consejo de Administración")),"00")&amp;IF(_xlfn.MAXIFS(Consolidado!$B$5:$B$1000,Consolidado!$E$5:$E$1000,$B33,Consolidado!$AA$5:$AA$1000,O$5,Consolidado!$C$5:$C$1000,"Consejo de Administración")&lt;&gt;_xlfn.MINIFS(Consolidado!$B$5:$B$1000,Consolidado!$E$5:$E$1000,$B33,Consolidado!$AA$5:$AA$1000,O$5,Consolidado!$C$5:$C$1000,"Consejo de Administración")," y "&amp;TEXT(DAY(_xlfn.MAXIFS(Consolidado!$B$5:$B$1000,Consolidado!$E$5:$E$1000,$B33,Consolidado!$AA$5:$AA$1000,O$5,Consolidado!$C$5:$C$1000,"Consejo de Administración")),"00")&amp;"/"&amp;TEXT(MONTH(_xlfn.MAXIFS(Consolidado!$B$5:$B$1000,Consolidado!$E$5:$E$1000,$B33,Consolidado!$AA$5:$AA$1000,O$5,Consolidado!$C$5:$C$1000,"Consejo de Administración")),"00"),""),""),IF(SUMIFS(Consolidado!$AD$5:$AD$1000,Consolidado!$E$5:$E$1000,$B33,Consolidado!$AA$5:$AA$1000,O$5,Consolidado!$C$5:$C$1000,"Otros")&gt;0,"Otros "&amp;TEXT(DAY(_xlfn.MINIFS(Consolidado!$B$5:$B$1000,Consolidado!$E$5:$E$1000,$B33,Consolidado!$AA$5:$AA$1000,O$5,Consolidado!$C$5:$C$1000,"Otros")),"00")&amp;"/"&amp;TEXT(MONTH(_xlfn.MINIFS(Consolidado!$B$5:$B$1000,Consolidado!$E$5:$E$1000,$B33,Consolidado!$AA$5:$AA$1000,O$5,Consolidado!$C$5:$C$1000,"Otros")),"00")&amp;IF(_xlfn.MAXIFS(Consolidado!$B$5:$B$1000,Consolidado!$E$5:$E$1000,$B33,Consolidado!$AA$5:$AA$1000,O$5,Consolidado!$C$5:$C$1000,"Otros")&lt;&gt;_xlfn.MINIFS(Consolidado!$B$5:$B$1000,Consolidado!$E$5:$E$1000,$B33,Consolidado!$AA$5:$AA$1000,O$5,Consolidado!$C$5:$C$1000,"Otros")," y "&amp;TEXT(DAY(_xlfn.MAXIFS(Consolidado!$B$5:$B$1000,Consolidado!$E$5:$E$1000,$B33,Consolidado!$AA$5:$AA$1000,O$5,Consolidado!$C$5:$C$1000,"Otros")),"00")&amp;"/"&amp;TEXT(MONTH(_xlfn.MAXIFS(Consolidado!$B$5:$B$1000,Consolidado!$E$5:$E$1000,$B33,Consolidado!$AA$5:$AA$1000,O$5,Consolidado!$C$5:$C$1000,"Otros")),"00"),""),""))</f>
        <v/>
      </c>
      <c r="P33" s="37" t="str">
        <f aca="false">_xlfn.TEXTJOIN(" +"&amp;CHAR(10),TRUE(),IF(SUMIFS(Consolidado!$AD$5:$AD$1000,Consolidado!$E$5:$E$1000,$B33,Consolidado!$AA$5:$AA$1000,P$5,Consolidado!$C$5:$C$1000,"Auditoría Interna")&gt;0,"Interna "&amp;TEXT(DAY(_xlfn.MINIFS(Consolidado!$B$5:$B$1000,Consolidado!$E$5:$E$1000,$B33,Consolidado!$AA$5:$AA$1000,P$5,Consolidado!$C$5:$C$1000,"Auditoría Interna")),"00")&amp;"/"&amp;TEXT(MONTH(_xlfn.MINIFS(Consolidado!$B$5:$B$1000,Consolidado!$E$5:$E$1000,$B33,Consolidado!$AA$5:$AA$1000,P$5,Consolidado!$C$5:$C$1000,"Auditoría Interna")),"00")&amp;IF(_xlfn.MAXIFS(Consolidado!$B$5:$B$1000,Consolidado!$E$5:$E$1000,$B33,Consolidado!$AA$5:$AA$1000,P$5,Consolidado!$C$5:$C$1000,"Auditoría Interna")&lt;&gt;_xlfn.MINIFS(Consolidado!$B$5:$B$1000,Consolidado!$E$5:$E$1000,$B33,Consolidado!$AA$5:$AA$1000,P$5,Consolidado!$C$5:$C$1000,"Auditoría Interna")," y "&amp;TEXT(DAY(_xlfn.MAXIFS(Consolidado!$B$5:$B$1000,Consolidado!$E$5:$E$1000,$B33,Consolidado!$AA$5:$AA$1000,P$5,Consolidado!$C$5:$C$1000,"Auditoría Interna")),"00")&amp;"/"&amp;TEXT(MONTH(_xlfn.MAXIFS(Consolidado!$B$5:$B$1000,Consolidado!$E$5:$E$1000,$B33,Consolidado!$AA$5:$AA$1000,P$5,Consolidado!$C$5:$C$1000,"Auditoría Interna")),"00"),""),""),IF(SUMIFS(Consolidado!$AD$5:$AD$1000,Consolidado!$E$5:$E$1000,$B33,Consolidado!$AA$5:$AA$1000,P$5,Consolidado!$C$5:$C$1000,"Auditoría Externa")&gt;0,"Externa "&amp;TEXT(DAY(_xlfn.MINIFS(Consolidado!$B$5:$B$1000,Consolidado!$E$5:$E$1000,$B33,Consolidado!$AA$5:$AA$1000,P$5,Consolidado!$C$5:$C$1000,"Auditoría Externa")),"00")&amp;"/"&amp;TEXT(MONTH(_xlfn.MINIFS(Consolidado!$B$5:$B$1000,Consolidado!$E$5:$E$1000,$B33,Consolidado!$AA$5:$AA$1000,P$5,Consolidado!$C$5:$C$1000,"Auditoría Externa")),"00")&amp;IF(_xlfn.MAXIFS(Consolidado!$B$5:$B$1000,Consolidado!$E$5:$E$1000,$B33,Consolidado!$AA$5:$AA$1000,P$5,Consolidado!$C$5:$C$1000,"Auditoría Externa")&lt;&gt;_xlfn.MINIFS(Consolidado!$B$5:$B$1000,Consolidado!$E$5:$E$1000,$B33,Consolidado!$AA$5:$AA$1000,P$5,Consolidado!$C$5:$C$1000,"Auditoría Externa")," y "&amp;TEXT(DAY(_xlfn.MAXIFS(Consolidado!$B$5:$B$1000,Consolidado!$E$5:$E$1000,$B33,Consolidado!$AA$5:$AA$1000,P$5,Consolidado!$C$5:$C$1000,"Auditoría Externa")),"00")&amp;"/"&amp;TEXT(MONTH(_xlfn.MAXIFS(Consolidado!$B$5:$B$1000,Consolidado!$E$5:$E$1000,$B33,Consolidado!$AA$5:$AA$1000,P$5,Consolidado!$C$5:$C$1000,"Auditoría Externa")),"00"),""),""),IF(SUMIFS(Consolidado!$AD$5:$AD$1000,Consolidado!$E$5:$E$1000,$B33,Consolidado!$AA$5:$AA$1000,P$5,Consolidado!$C$5:$C$1000,"SSF")&gt;0,"SSF "&amp;TEXT(DAY(_xlfn.MINIFS(Consolidado!$B$5:$B$1000,Consolidado!$E$5:$E$1000,$B33,Consolidado!$AA$5:$AA$1000,P$5,Consolidado!$C$5:$C$1000,"SSF")),"00")&amp;"/"&amp;TEXT(MONTH(_xlfn.MINIFS(Consolidado!$B$5:$B$1000,Consolidado!$E$5:$E$1000,$B33,Consolidado!$AA$5:$AA$1000,P$5,Consolidado!$C$5:$C$1000,"SSF")),"00")&amp;IF(_xlfn.MAXIFS(Consolidado!$B$5:$B$1000,Consolidado!$E$5:$E$1000,$B33,Consolidado!$AA$5:$AA$1000,P$5,Consolidado!$C$5:$C$1000,"SSF")&lt;&gt;_xlfn.MINIFS(Consolidado!$B$5:$B$1000,Consolidado!$E$5:$E$1000,$B33,Consolidado!$AA$5:$AA$1000,P$5,Consolidado!$C$5:$C$1000,"SSF")," y "&amp;TEXT(DAY(_xlfn.MAXIFS(Consolidado!$B$5:$B$1000,Consolidado!$E$5:$E$1000,$B33,Consolidado!$AA$5:$AA$1000,P$5,Consolidado!$C$5:$C$1000,"SSF")),"00")&amp;"/"&amp;TEXT(MONTH(_xlfn.MAXIFS(Consolidado!$B$5:$B$1000,Consolidado!$E$5:$E$1000,$B33,Consolidado!$AA$5:$AA$1000,P$5,Consolidado!$C$5:$C$1000,"SSF")),"00"),""),""),IF(SUMIFS(Consolidado!$AD$5:$AD$1000,Consolidado!$E$5:$E$1000,$B33,Consolidado!$AA$5:$AA$1000,P$5,Consolidado!$C$5:$C$1000,"Comité de Supervisión")&gt;0,"Comité Sup. "&amp;TEXT(DAY(_xlfn.MINIFS(Consolidado!$B$5:$B$1000,Consolidado!$E$5:$E$1000,$B33,Consolidado!$AA$5:$AA$1000,P$5,Consolidado!$C$5:$C$1000,"Comité de Supervisión")),"00")&amp;"/"&amp;TEXT(MONTH(_xlfn.MINIFS(Consolidado!$B$5:$B$1000,Consolidado!$E$5:$E$1000,$B33,Consolidado!$AA$5:$AA$1000,P$5,Consolidado!$C$5:$C$1000,"Comité de Supervisión")),"00")&amp;IF(_xlfn.MAXIFS(Consolidado!$B$5:$B$1000,Consolidado!$E$5:$E$1000,$B33,Consolidado!$AA$5:$AA$1000,P$5,Consolidado!$C$5:$C$1000,"Comité de Supervisión")&lt;&gt;_xlfn.MINIFS(Consolidado!$B$5:$B$1000,Consolidado!$E$5:$E$1000,$B33,Consolidado!$AA$5:$AA$1000,P$5,Consolidado!$C$5:$C$1000,"Comité de Supervisión")," y "&amp;TEXT(DAY(_xlfn.MAXIFS(Consolidado!$B$5:$B$1000,Consolidado!$E$5:$E$1000,$B33,Consolidado!$AA$5:$AA$1000,P$5,Consolidado!$C$5:$C$1000,"Comité de Supervisión")),"00")&amp;"/"&amp;TEXT(MONTH(_xlfn.MAXIFS(Consolidado!$B$5:$B$1000,Consolidado!$E$5:$E$1000,$B33,Consolidado!$AA$5:$AA$1000,P$5,Consolidado!$C$5:$C$1000,"Comité de Supervisión")),"00"),""),""),IF(SUMIFS(Consolidado!$AD$5:$AD$1000,Consolidado!$E$5:$E$1000,$B33,Consolidado!$AA$5:$AA$1000,P$5,Consolidado!$C$5:$C$1000,"Consejo de Administración")&gt;0,"Consejo "&amp;TEXT(DAY(_xlfn.MINIFS(Consolidado!$B$5:$B$1000,Consolidado!$E$5:$E$1000,$B33,Consolidado!$AA$5:$AA$1000,P$5,Consolidado!$C$5:$C$1000,"Consejo de Administración")),"00")&amp;"/"&amp;TEXT(MONTH(_xlfn.MINIFS(Consolidado!$B$5:$B$1000,Consolidado!$E$5:$E$1000,$B33,Consolidado!$AA$5:$AA$1000,P$5,Consolidado!$C$5:$C$1000,"Consejo de Administración")),"00")&amp;IF(_xlfn.MAXIFS(Consolidado!$B$5:$B$1000,Consolidado!$E$5:$E$1000,$B33,Consolidado!$AA$5:$AA$1000,P$5,Consolidado!$C$5:$C$1000,"Consejo de Administración")&lt;&gt;_xlfn.MINIFS(Consolidado!$B$5:$B$1000,Consolidado!$E$5:$E$1000,$B33,Consolidado!$AA$5:$AA$1000,P$5,Consolidado!$C$5:$C$1000,"Consejo de Administración")," y "&amp;TEXT(DAY(_xlfn.MAXIFS(Consolidado!$B$5:$B$1000,Consolidado!$E$5:$E$1000,$B33,Consolidado!$AA$5:$AA$1000,P$5,Consolidado!$C$5:$C$1000,"Consejo de Administración")),"00")&amp;"/"&amp;TEXT(MONTH(_xlfn.MAXIFS(Consolidado!$B$5:$B$1000,Consolidado!$E$5:$E$1000,$B33,Consolidado!$AA$5:$AA$1000,P$5,Consolidado!$C$5:$C$1000,"Consejo de Administración")),"00"),""),""),IF(SUMIFS(Consolidado!$AD$5:$AD$1000,Consolidado!$E$5:$E$1000,$B33,Consolidado!$AA$5:$AA$1000,P$5,Consolidado!$C$5:$C$1000,"Otros")&gt;0,"Otros "&amp;TEXT(DAY(_xlfn.MINIFS(Consolidado!$B$5:$B$1000,Consolidado!$E$5:$E$1000,$B33,Consolidado!$AA$5:$AA$1000,P$5,Consolidado!$C$5:$C$1000,"Otros")),"00")&amp;"/"&amp;TEXT(MONTH(_xlfn.MINIFS(Consolidado!$B$5:$B$1000,Consolidado!$E$5:$E$1000,$B33,Consolidado!$AA$5:$AA$1000,P$5,Consolidado!$C$5:$C$1000,"Otros")),"00")&amp;IF(_xlfn.MAXIFS(Consolidado!$B$5:$B$1000,Consolidado!$E$5:$E$1000,$B33,Consolidado!$AA$5:$AA$1000,P$5,Consolidado!$C$5:$C$1000,"Otros")&lt;&gt;_xlfn.MINIFS(Consolidado!$B$5:$B$1000,Consolidado!$E$5:$E$1000,$B33,Consolidado!$AA$5:$AA$1000,P$5,Consolidado!$C$5:$C$1000,"Otros")," y "&amp;TEXT(DAY(_xlfn.MAXIFS(Consolidado!$B$5:$B$1000,Consolidado!$E$5:$E$1000,$B33,Consolidado!$AA$5:$AA$1000,P$5,Consolidado!$C$5:$C$1000,"Otros")),"00")&amp;"/"&amp;TEXT(MONTH(_xlfn.MAXIFS(Consolidado!$B$5:$B$1000,Consolidado!$E$5:$E$1000,$B33,Consolidado!$AA$5:$AA$1000,P$5,Consolidado!$C$5:$C$1000,"Otros")),"00"),""),""))</f>
        <v/>
      </c>
      <c r="Q33" s="37" t="str">
        <f aca="false">_xlfn.TEXTJOIN(" +"&amp;CHAR(10),TRUE(),IF(SUMIFS(Consolidado!$AD$5:$AD$1000,Consolidado!$E$5:$E$1000,$B33,Consolidado!$AA$5:$AA$1000,Q$5,Consolidado!$C$5:$C$1000,"Auditoría Interna")&gt;0,"Interna "&amp;TEXT(DAY(_xlfn.MINIFS(Consolidado!$B$5:$B$1000,Consolidado!$E$5:$E$1000,$B33,Consolidado!$AA$5:$AA$1000,Q$5,Consolidado!$C$5:$C$1000,"Auditoría Interna")),"00")&amp;"/"&amp;TEXT(MONTH(_xlfn.MINIFS(Consolidado!$B$5:$B$1000,Consolidado!$E$5:$E$1000,$B33,Consolidado!$AA$5:$AA$1000,Q$5,Consolidado!$C$5:$C$1000,"Auditoría Interna")),"00")&amp;IF(_xlfn.MAXIFS(Consolidado!$B$5:$B$1000,Consolidado!$E$5:$E$1000,$B33,Consolidado!$AA$5:$AA$1000,Q$5,Consolidado!$C$5:$C$1000,"Auditoría Interna")&lt;&gt;_xlfn.MINIFS(Consolidado!$B$5:$B$1000,Consolidado!$E$5:$E$1000,$B33,Consolidado!$AA$5:$AA$1000,Q$5,Consolidado!$C$5:$C$1000,"Auditoría Interna")," y "&amp;TEXT(DAY(_xlfn.MAXIFS(Consolidado!$B$5:$B$1000,Consolidado!$E$5:$E$1000,$B33,Consolidado!$AA$5:$AA$1000,Q$5,Consolidado!$C$5:$C$1000,"Auditoría Interna")),"00")&amp;"/"&amp;TEXT(MONTH(_xlfn.MAXIFS(Consolidado!$B$5:$B$1000,Consolidado!$E$5:$E$1000,$B33,Consolidado!$AA$5:$AA$1000,Q$5,Consolidado!$C$5:$C$1000,"Auditoría Interna")),"00"),""),""),IF(SUMIFS(Consolidado!$AD$5:$AD$1000,Consolidado!$E$5:$E$1000,$B33,Consolidado!$AA$5:$AA$1000,Q$5,Consolidado!$C$5:$C$1000,"Auditoría Externa")&gt;0,"Externa "&amp;TEXT(DAY(_xlfn.MINIFS(Consolidado!$B$5:$B$1000,Consolidado!$E$5:$E$1000,$B33,Consolidado!$AA$5:$AA$1000,Q$5,Consolidado!$C$5:$C$1000,"Auditoría Externa")),"00")&amp;"/"&amp;TEXT(MONTH(_xlfn.MINIFS(Consolidado!$B$5:$B$1000,Consolidado!$E$5:$E$1000,$B33,Consolidado!$AA$5:$AA$1000,Q$5,Consolidado!$C$5:$C$1000,"Auditoría Externa")),"00")&amp;IF(_xlfn.MAXIFS(Consolidado!$B$5:$B$1000,Consolidado!$E$5:$E$1000,$B33,Consolidado!$AA$5:$AA$1000,Q$5,Consolidado!$C$5:$C$1000,"Auditoría Externa")&lt;&gt;_xlfn.MINIFS(Consolidado!$B$5:$B$1000,Consolidado!$E$5:$E$1000,$B33,Consolidado!$AA$5:$AA$1000,Q$5,Consolidado!$C$5:$C$1000,"Auditoría Externa")," y "&amp;TEXT(DAY(_xlfn.MAXIFS(Consolidado!$B$5:$B$1000,Consolidado!$E$5:$E$1000,$B33,Consolidado!$AA$5:$AA$1000,Q$5,Consolidado!$C$5:$C$1000,"Auditoría Externa")),"00")&amp;"/"&amp;TEXT(MONTH(_xlfn.MAXIFS(Consolidado!$B$5:$B$1000,Consolidado!$E$5:$E$1000,$B33,Consolidado!$AA$5:$AA$1000,Q$5,Consolidado!$C$5:$C$1000,"Auditoría Externa")),"00"),""),""),IF(SUMIFS(Consolidado!$AD$5:$AD$1000,Consolidado!$E$5:$E$1000,$B33,Consolidado!$AA$5:$AA$1000,Q$5,Consolidado!$C$5:$C$1000,"SSF")&gt;0,"SSF "&amp;TEXT(DAY(_xlfn.MINIFS(Consolidado!$B$5:$B$1000,Consolidado!$E$5:$E$1000,$B33,Consolidado!$AA$5:$AA$1000,Q$5,Consolidado!$C$5:$C$1000,"SSF")),"00")&amp;"/"&amp;TEXT(MONTH(_xlfn.MINIFS(Consolidado!$B$5:$B$1000,Consolidado!$E$5:$E$1000,$B33,Consolidado!$AA$5:$AA$1000,Q$5,Consolidado!$C$5:$C$1000,"SSF")),"00")&amp;IF(_xlfn.MAXIFS(Consolidado!$B$5:$B$1000,Consolidado!$E$5:$E$1000,$B33,Consolidado!$AA$5:$AA$1000,Q$5,Consolidado!$C$5:$C$1000,"SSF")&lt;&gt;_xlfn.MINIFS(Consolidado!$B$5:$B$1000,Consolidado!$E$5:$E$1000,$B33,Consolidado!$AA$5:$AA$1000,Q$5,Consolidado!$C$5:$C$1000,"SSF")," y "&amp;TEXT(DAY(_xlfn.MAXIFS(Consolidado!$B$5:$B$1000,Consolidado!$E$5:$E$1000,$B33,Consolidado!$AA$5:$AA$1000,Q$5,Consolidado!$C$5:$C$1000,"SSF")),"00")&amp;"/"&amp;TEXT(MONTH(_xlfn.MAXIFS(Consolidado!$B$5:$B$1000,Consolidado!$E$5:$E$1000,$B33,Consolidado!$AA$5:$AA$1000,Q$5,Consolidado!$C$5:$C$1000,"SSF")),"00"),""),""),IF(SUMIFS(Consolidado!$AD$5:$AD$1000,Consolidado!$E$5:$E$1000,$B33,Consolidado!$AA$5:$AA$1000,Q$5,Consolidado!$C$5:$C$1000,"Comité de Supervisión")&gt;0,"Comité Sup. "&amp;TEXT(DAY(_xlfn.MINIFS(Consolidado!$B$5:$B$1000,Consolidado!$E$5:$E$1000,$B33,Consolidado!$AA$5:$AA$1000,Q$5,Consolidado!$C$5:$C$1000,"Comité de Supervisión")),"00")&amp;"/"&amp;TEXT(MONTH(_xlfn.MINIFS(Consolidado!$B$5:$B$1000,Consolidado!$E$5:$E$1000,$B33,Consolidado!$AA$5:$AA$1000,Q$5,Consolidado!$C$5:$C$1000,"Comité de Supervisión")),"00")&amp;IF(_xlfn.MAXIFS(Consolidado!$B$5:$B$1000,Consolidado!$E$5:$E$1000,$B33,Consolidado!$AA$5:$AA$1000,Q$5,Consolidado!$C$5:$C$1000,"Comité de Supervisión")&lt;&gt;_xlfn.MINIFS(Consolidado!$B$5:$B$1000,Consolidado!$E$5:$E$1000,$B33,Consolidado!$AA$5:$AA$1000,Q$5,Consolidado!$C$5:$C$1000,"Comité de Supervisión")," y "&amp;TEXT(DAY(_xlfn.MAXIFS(Consolidado!$B$5:$B$1000,Consolidado!$E$5:$E$1000,$B33,Consolidado!$AA$5:$AA$1000,Q$5,Consolidado!$C$5:$C$1000,"Comité de Supervisión")),"00")&amp;"/"&amp;TEXT(MONTH(_xlfn.MAXIFS(Consolidado!$B$5:$B$1000,Consolidado!$E$5:$E$1000,$B33,Consolidado!$AA$5:$AA$1000,Q$5,Consolidado!$C$5:$C$1000,"Comité de Supervisión")),"00"),""),""),IF(SUMIFS(Consolidado!$AD$5:$AD$1000,Consolidado!$E$5:$E$1000,$B33,Consolidado!$AA$5:$AA$1000,Q$5,Consolidado!$C$5:$C$1000,"Consejo de Administración")&gt;0,"Consejo "&amp;TEXT(DAY(_xlfn.MINIFS(Consolidado!$B$5:$B$1000,Consolidado!$E$5:$E$1000,$B33,Consolidado!$AA$5:$AA$1000,Q$5,Consolidado!$C$5:$C$1000,"Consejo de Administración")),"00")&amp;"/"&amp;TEXT(MONTH(_xlfn.MINIFS(Consolidado!$B$5:$B$1000,Consolidado!$E$5:$E$1000,$B33,Consolidado!$AA$5:$AA$1000,Q$5,Consolidado!$C$5:$C$1000,"Consejo de Administración")),"00")&amp;IF(_xlfn.MAXIFS(Consolidado!$B$5:$B$1000,Consolidado!$E$5:$E$1000,$B33,Consolidado!$AA$5:$AA$1000,Q$5,Consolidado!$C$5:$C$1000,"Consejo de Administración")&lt;&gt;_xlfn.MINIFS(Consolidado!$B$5:$B$1000,Consolidado!$E$5:$E$1000,$B33,Consolidado!$AA$5:$AA$1000,Q$5,Consolidado!$C$5:$C$1000,"Consejo de Administración")," y "&amp;TEXT(DAY(_xlfn.MAXIFS(Consolidado!$B$5:$B$1000,Consolidado!$E$5:$E$1000,$B33,Consolidado!$AA$5:$AA$1000,Q$5,Consolidado!$C$5:$C$1000,"Consejo de Administración")),"00")&amp;"/"&amp;TEXT(MONTH(_xlfn.MAXIFS(Consolidado!$B$5:$B$1000,Consolidado!$E$5:$E$1000,$B33,Consolidado!$AA$5:$AA$1000,Q$5,Consolidado!$C$5:$C$1000,"Consejo de Administración")),"00"),""),""),IF(SUMIFS(Consolidado!$AD$5:$AD$1000,Consolidado!$E$5:$E$1000,$B33,Consolidado!$AA$5:$AA$1000,Q$5,Consolidado!$C$5:$C$1000,"Otros")&gt;0,"Otros "&amp;TEXT(DAY(_xlfn.MINIFS(Consolidado!$B$5:$B$1000,Consolidado!$E$5:$E$1000,$B33,Consolidado!$AA$5:$AA$1000,Q$5,Consolidado!$C$5:$C$1000,"Otros")),"00")&amp;"/"&amp;TEXT(MONTH(_xlfn.MINIFS(Consolidado!$B$5:$B$1000,Consolidado!$E$5:$E$1000,$B33,Consolidado!$AA$5:$AA$1000,Q$5,Consolidado!$C$5:$C$1000,"Otros")),"00")&amp;IF(_xlfn.MAXIFS(Consolidado!$B$5:$B$1000,Consolidado!$E$5:$E$1000,$B33,Consolidado!$AA$5:$AA$1000,Q$5,Consolidado!$C$5:$C$1000,"Otros")&lt;&gt;_xlfn.MINIFS(Consolidado!$B$5:$B$1000,Consolidado!$E$5:$E$1000,$B33,Consolidado!$AA$5:$AA$1000,Q$5,Consolidado!$C$5:$C$1000,"Otros")," y "&amp;TEXT(DAY(_xlfn.MAXIFS(Consolidado!$B$5:$B$1000,Consolidado!$E$5:$E$1000,$B33,Consolidado!$AA$5:$AA$1000,Q$5,Consolidado!$C$5:$C$1000,"Otros")),"00")&amp;"/"&amp;TEXT(MONTH(_xlfn.MAXIFS(Consolidado!$B$5:$B$1000,Consolidado!$E$5:$E$1000,$B33,Consolidado!$AA$5:$AA$1000,Q$5,Consolidado!$C$5:$C$1000,"Otros")),"00"),""),""))</f>
        <v/>
      </c>
      <c r="R33" s="37" t="str">
        <f aca="false">_xlfn.TEXTJOIN(" +"&amp;CHAR(10),TRUE(),IF(SUMIFS(Consolidado!$AD$5:$AD$1000,Consolidado!$E$5:$E$1000,$B33,Consolidado!$AA$5:$AA$1000,R$5,Consolidado!$C$5:$C$1000,"Auditoría Interna")&gt;0,"Interna "&amp;TEXT(DAY(_xlfn.MINIFS(Consolidado!$B$5:$B$1000,Consolidado!$E$5:$E$1000,$B33,Consolidado!$AA$5:$AA$1000,R$5,Consolidado!$C$5:$C$1000,"Auditoría Interna")),"00")&amp;"/"&amp;TEXT(MONTH(_xlfn.MINIFS(Consolidado!$B$5:$B$1000,Consolidado!$E$5:$E$1000,$B33,Consolidado!$AA$5:$AA$1000,R$5,Consolidado!$C$5:$C$1000,"Auditoría Interna")),"00")&amp;IF(_xlfn.MAXIFS(Consolidado!$B$5:$B$1000,Consolidado!$E$5:$E$1000,$B33,Consolidado!$AA$5:$AA$1000,R$5,Consolidado!$C$5:$C$1000,"Auditoría Interna")&lt;&gt;_xlfn.MINIFS(Consolidado!$B$5:$B$1000,Consolidado!$E$5:$E$1000,$B33,Consolidado!$AA$5:$AA$1000,R$5,Consolidado!$C$5:$C$1000,"Auditoría Interna")," y "&amp;TEXT(DAY(_xlfn.MAXIFS(Consolidado!$B$5:$B$1000,Consolidado!$E$5:$E$1000,$B33,Consolidado!$AA$5:$AA$1000,R$5,Consolidado!$C$5:$C$1000,"Auditoría Interna")),"00")&amp;"/"&amp;TEXT(MONTH(_xlfn.MAXIFS(Consolidado!$B$5:$B$1000,Consolidado!$E$5:$E$1000,$B33,Consolidado!$AA$5:$AA$1000,R$5,Consolidado!$C$5:$C$1000,"Auditoría Interna")),"00"),""),""),IF(SUMIFS(Consolidado!$AD$5:$AD$1000,Consolidado!$E$5:$E$1000,$B33,Consolidado!$AA$5:$AA$1000,R$5,Consolidado!$C$5:$C$1000,"Auditoría Externa")&gt;0,"Externa "&amp;TEXT(DAY(_xlfn.MINIFS(Consolidado!$B$5:$B$1000,Consolidado!$E$5:$E$1000,$B33,Consolidado!$AA$5:$AA$1000,R$5,Consolidado!$C$5:$C$1000,"Auditoría Externa")),"00")&amp;"/"&amp;TEXT(MONTH(_xlfn.MINIFS(Consolidado!$B$5:$B$1000,Consolidado!$E$5:$E$1000,$B33,Consolidado!$AA$5:$AA$1000,R$5,Consolidado!$C$5:$C$1000,"Auditoría Externa")),"00")&amp;IF(_xlfn.MAXIFS(Consolidado!$B$5:$B$1000,Consolidado!$E$5:$E$1000,$B33,Consolidado!$AA$5:$AA$1000,R$5,Consolidado!$C$5:$C$1000,"Auditoría Externa")&lt;&gt;_xlfn.MINIFS(Consolidado!$B$5:$B$1000,Consolidado!$E$5:$E$1000,$B33,Consolidado!$AA$5:$AA$1000,R$5,Consolidado!$C$5:$C$1000,"Auditoría Externa")," y "&amp;TEXT(DAY(_xlfn.MAXIFS(Consolidado!$B$5:$B$1000,Consolidado!$E$5:$E$1000,$B33,Consolidado!$AA$5:$AA$1000,R$5,Consolidado!$C$5:$C$1000,"Auditoría Externa")),"00")&amp;"/"&amp;TEXT(MONTH(_xlfn.MAXIFS(Consolidado!$B$5:$B$1000,Consolidado!$E$5:$E$1000,$B33,Consolidado!$AA$5:$AA$1000,R$5,Consolidado!$C$5:$C$1000,"Auditoría Externa")),"00"),""),""),IF(SUMIFS(Consolidado!$AD$5:$AD$1000,Consolidado!$E$5:$E$1000,$B33,Consolidado!$AA$5:$AA$1000,R$5,Consolidado!$C$5:$C$1000,"SSF")&gt;0,"SSF "&amp;TEXT(DAY(_xlfn.MINIFS(Consolidado!$B$5:$B$1000,Consolidado!$E$5:$E$1000,$B33,Consolidado!$AA$5:$AA$1000,R$5,Consolidado!$C$5:$C$1000,"SSF")),"00")&amp;"/"&amp;TEXT(MONTH(_xlfn.MINIFS(Consolidado!$B$5:$B$1000,Consolidado!$E$5:$E$1000,$B33,Consolidado!$AA$5:$AA$1000,R$5,Consolidado!$C$5:$C$1000,"SSF")),"00")&amp;IF(_xlfn.MAXIFS(Consolidado!$B$5:$B$1000,Consolidado!$E$5:$E$1000,$B33,Consolidado!$AA$5:$AA$1000,R$5,Consolidado!$C$5:$C$1000,"SSF")&lt;&gt;_xlfn.MINIFS(Consolidado!$B$5:$B$1000,Consolidado!$E$5:$E$1000,$B33,Consolidado!$AA$5:$AA$1000,R$5,Consolidado!$C$5:$C$1000,"SSF")," y "&amp;TEXT(DAY(_xlfn.MAXIFS(Consolidado!$B$5:$B$1000,Consolidado!$E$5:$E$1000,$B33,Consolidado!$AA$5:$AA$1000,R$5,Consolidado!$C$5:$C$1000,"SSF")),"00")&amp;"/"&amp;TEXT(MONTH(_xlfn.MAXIFS(Consolidado!$B$5:$B$1000,Consolidado!$E$5:$E$1000,$B33,Consolidado!$AA$5:$AA$1000,R$5,Consolidado!$C$5:$C$1000,"SSF")),"00"),""),""),IF(SUMIFS(Consolidado!$AD$5:$AD$1000,Consolidado!$E$5:$E$1000,$B33,Consolidado!$AA$5:$AA$1000,R$5,Consolidado!$C$5:$C$1000,"Comité de Supervisión")&gt;0,"Comité Sup. "&amp;TEXT(DAY(_xlfn.MINIFS(Consolidado!$B$5:$B$1000,Consolidado!$E$5:$E$1000,$B33,Consolidado!$AA$5:$AA$1000,R$5,Consolidado!$C$5:$C$1000,"Comité de Supervisión")),"00")&amp;"/"&amp;TEXT(MONTH(_xlfn.MINIFS(Consolidado!$B$5:$B$1000,Consolidado!$E$5:$E$1000,$B33,Consolidado!$AA$5:$AA$1000,R$5,Consolidado!$C$5:$C$1000,"Comité de Supervisión")),"00")&amp;IF(_xlfn.MAXIFS(Consolidado!$B$5:$B$1000,Consolidado!$E$5:$E$1000,$B33,Consolidado!$AA$5:$AA$1000,R$5,Consolidado!$C$5:$C$1000,"Comité de Supervisión")&lt;&gt;_xlfn.MINIFS(Consolidado!$B$5:$B$1000,Consolidado!$E$5:$E$1000,$B33,Consolidado!$AA$5:$AA$1000,R$5,Consolidado!$C$5:$C$1000,"Comité de Supervisión")," y "&amp;TEXT(DAY(_xlfn.MAXIFS(Consolidado!$B$5:$B$1000,Consolidado!$E$5:$E$1000,$B33,Consolidado!$AA$5:$AA$1000,R$5,Consolidado!$C$5:$C$1000,"Comité de Supervisión")),"00")&amp;"/"&amp;TEXT(MONTH(_xlfn.MAXIFS(Consolidado!$B$5:$B$1000,Consolidado!$E$5:$E$1000,$B33,Consolidado!$AA$5:$AA$1000,R$5,Consolidado!$C$5:$C$1000,"Comité de Supervisión")),"00"),""),""),IF(SUMIFS(Consolidado!$AD$5:$AD$1000,Consolidado!$E$5:$E$1000,$B33,Consolidado!$AA$5:$AA$1000,R$5,Consolidado!$C$5:$C$1000,"Consejo de Administración")&gt;0,"Consejo "&amp;TEXT(DAY(_xlfn.MINIFS(Consolidado!$B$5:$B$1000,Consolidado!$E$5:$E$1000,$B33,Consolidado!$AA$5:$AA$1000,R$5,Consolidado!$C$5:$C$1000,"Consejo de Administración")),"00")&amp;"/"&amp;TEXT(MONTH(_xlfn.MINIFS(Consolidado!$B$5:$B$1000,Consolidado!$E$5:$E$1000,$B33,Consolidado!$AA$5:$AA$1000,R$5,Consolidado!$C$5:$C$1000,"Consejo de Administración")),"00")&amp;IF(_xlfn.MAXIFS(Consolidado!$B$5:$B$1000,Consolidado!$E$5:$E$1000,$B33,Consolidado!$AA$5:$AA$1000,R$5,Consolidado!$C$5:$C$1000,"Consejo de Administración")&lt;&gt;_xlfn.MINIFS(Consolidado!$B$5:$B$1000,Consolidado!$E$5:$E$1000,$B33,Consolidado!$AA$5:$AA$1000,R$5,Consolidado!$C$5:$C$1000,"Consejo de Administración")," y "&amp;TEXT(DAY(_xlfn.MAXIFS(Consolidado!$B$5:$B$1000,Consolidado!$E$5:$E$1000,$B33,Consolidado!$AA$5:$AA$1000,R$5,Consolidado!$C$5:$C$1000,"Consejo de Administración")),"00")&amp;"/"&amp;TEXT(MONTH(_xlfn.MAXIFS(Consolidado!$B$5:$B$1000,Consolidado!$E$5:$E$1000,$B33,Consolidado!$AA$5:$AA$1000,R$5,Consolidado!$C$5:$C$1000,"Consejo de Administración")),"00"),""),""),IF(SUMIFS(Consolidado!$AD$5:$AD$1000,Consolidado!$E$5:$E$1000,$B33,Consolidado!$AA$5:$AA$1000,R$5,Consolidado!$C$5:$C$1000,"Otros")&gt;0,"Otros "&amp;TEXT(DAY(_xlfn.MINIFS(Consolidado!$B$5:$B$1000,Consolidado!$E$5:$E$1000,$B33,Consolidado!$AA$5:$AA$1000,R$5,Consolidado!$C$5:$C$1000,"Otros")),"00")&amp;"/"&amp;TEXT(MONTH(_xlfn.MINIFS(Consolidado!$B$5:$B$1000,Consolidado!$E$5:$E$1000,$B33,Consolidado!$AA$5:$AA$1000,R$5,Consolidado!$C$5:$C$1000,"Otros")),"00")&amp;IF(_xlfn.MAXIFS(Consolidado!$B$5:$B$1000,Consolidado!$E$5:$E$1000,$B33,Consolidado!$AA$5:$AA$1000,R$5,Consolidado!$C$5:$C$1000,"Otros")&lt;&gt;_xlfn.MINIFS(Consolidado!$B$5:$B$1000,Consolidado!$E$5:$E$1000,$B33,Consolidado!$AA$5:$AA$1000,R$5,Consolidado!$C$5:$C$1000,"Otros")," y "&amp;TEXT(DAY(_xlfn.MAXIFS(Consolidado!$B$5:$B$1000,Consolidado!$E$5:$E$1000,$B33,Consolidado!$AA$5:$AA$1000,R$5,Consolidado!$C$5:$C$1000,"Otros")),"00")&amp;"/"&amp;TEXT(MONTH(_xlfn.MAXIFS(Consolidado!$B$5:$B$1000,Consolidado!$E$5:$E$1000,$B33,Consolidado!$AA$5:$AA$1000,R$5,Consolidado!$C$5:$C$1000,"Otros")),"00"),""),""))</f>
        <v/>
      </c>
    </row>
    <row r="34" customFormat="false" ht="61.5" hidden="true" customHeight="true" outlineLevel="0" collapsed="false">
      <c r="A34" s="31" t="n">
        <v>29</v>
      </c>
      <c r="B34" s="32" t="str">
        <f aca="false">Catálogos!C30</f>
        <v>Declaraciones juradas</v>
      </c>
      <c r="C34" s="33" t="str">
        <f aca="false">Catálogos!D30</f>
        <v>Ley Bancos Coop. Art. 15</v>
      </c>
      <c r="D34" s="17" t="n">
        <f aca="false">SUMIFS(Consolidado!$AD$5:$AD$1000,Consolidado!$E$5:$E$1000,B34,Consolidado!$H$5:$H$1000,$C$2)</f>
        <v>0</v>
      </c>
      <c r="E34" s="36" t="str">
        <f aca="false">IF(((SUMIFS(Consolidado!$AD$5:$AD$1000,Consolidado!$E$5:$E$1000,$B34,Consolidado!$C$5:$C$1000,"Auditoría Interna",Consolidado!$H$5:$H$1000,$C$2)&gt;0)+(SUMIFS(Consolidado!$AD$5:$AD$1000,Consolidado!$E$5:$E$1000,$B34,Consolidado!$C$5:$C$1000,"Auditoría Externa",Consolidado!$H$5:$H$1000,$C$2)&gt;0)+(SUMIFS(Consolidado!$AD$5:$AD$1000,Consolidado!$E$5:$E$1000,$B34,Consolidado!$C$5:$C$1000,"SSF",Consolidado!$H$5:$H$1000,$C$2)&gt;0)+(SUMIFS(Consolidado!$AD$5:$AD$1000,Consolidado!$E$5:$E$1000,$B34,Consolidado!$C$5:$C$1000,"Comité de Supervisión",Consolidado!$H$5:$H$1000,$C$2)&gt;0)+(SUMIFS(Consolidado!$AD$5:$AD$1000,Consolidado!$E$5:$E$1000,$B34,Consolidado!$C$5:$C$1000,"Consejo de Administración",Consolidado!$H$5:$H$1000,$C$2)&gt;0)+(SUMIFS(Consolidado!$AD$5:$AD$1000,Consolidado!$E$5:$E$1000,$B34,Consolidado!$C$5:$C$1000,"Otros",Consolidado!$H$5:$H$1000,$C$2)&gt;0))&gt;=2,"Sí","No")</f>
        <v>No</v>
      </c>
      <c r="F34" s="47" t="str">
        <f aca="false" t="array" ref="F34:F34">_xlfn.TEXTJOIN(CHAR(10),TRUE(),IF((Consolidado!$E$5:$E$1000=$B34)*(Consolidado!$H$5:$H$1000=$C$2),Consolidado!$AE$5:$AE$1000,""))</f>
        <v/>
      </c>
      <c r="G34" s="37" t="str">
        <f aca="false">_xlfn.TEXTJOIN(" +"&amp;CHAR(10),TRUE(),IF(SUMIFS(Consolidado!$AD$5:$AD$1000,Consolidado!$E$5:$E$1000,$B34,Consolidado!$AA$5:$AA$1000,G$5,Consolidado!$C$5:$C$1000,"Auditoría Interna")&gt;0,"Interna "&amp;TEXT(DAY(_xlfn.MINIFS(Consolidado!$B$5:$B$1000,Consolidado!$E$5:$E$1000,$B34,Consolidado!$AA$5:$AA$1000,G$5,Consolidado!$C$5:$C$1000,"Auditoría Interna")),"00")&amp;"/"&amp;TEXT(MONTH(_xlfn.MINIFS(Consolidado!$B$5:$B$1000,Consolidado!$E$5:$E$1000,$B34,Consolidado!$AA$5:$AA$1000,G$5,Consolidado!$C$5:$C$1000,"Auditoría Interna")),"00")&amp;IF(_xlfn.MAXIFS(Consolidado!$B$5:$B$1000,Consolidado!$E$5:$E$1000,$B34,Consolidado!$AA$5:$AA$1000,G$5,Consolidado!$C$5:$C$1000,"Auditoría Interna")&lt;&gt;_xlfn.MINIFS(Consolidado!$B$5:$B$1000,Consolidado!$E$5:$E$1000,$B34,Consolidado!$AA$5:$AA$1000,G$5,Consolidado!$C$5:$C$1000,"Auditoría Interna")," y "&amp;TEXT(DAY(_xlfn.MAXIFS(Consolidado!$B$5:$B$1000,Consolidado!$E$5:$E$1000,$B34,Consolidado!$AA$5:$AA$1000,G$5,Consolidado!$C$5:$C$1000,"Auditoría Interna")),"00")&amp;"/"&amp;TEXT(MONTH(_xlfn.MAXIFS(Consolidado!$B$5:$B$1000,Consolidado!$E$5:$E$1000,$B34,Consolidado!$AA$5:$AA$1000,G$5,Consolidado!$C$5:$C$1000,"Auditoría Interna")),"00"),""),""),IF(SUMIFS(Consolidado!$AD$5:$AD$1000,Consolidado!$E$5:$E$1000,$B34,Consolidado!$AA$5:$AA$1000,G$5,Consolidado!$C$5:$C$1000,"Auditoría Externa")&gt;0,"Externa "&amp;TEXT(DAY(_xlfn.MINIFS(Consolidado!$B$5:$B$1000,Consolidado!$E$5:$E$1000,$B34,Consolidado!$AA$5:$AA$1000,G$5,Consolidado!$C$5:$C$1000,"Auditoría Externa")),"00")&amp;"/"&amp;TEXT(MONTH(_xlfn.MINIFS(Consolidado!$B$5:$B$1000,Consolidado!$E$5:$E$1000,$B34,Consolidado!$AA$5:$AA$1000,G$5,Consolidado!$C$5:$C$1000,"Auditoría Externa")),"00")&amp;IF(_xlfn.MAXIFS(Consolidado!$B$5:$B$1000,Consolidado!$E$5:$E$1000,$B34,Consolidado!$AA$5:$AA$1000,G$5,Consolidado!$C$5:$C$1000,"Auditoría Externa")&lt;&gt;_xlfn.MINIFS(Consolidado!$B$5:$B$1000,Consolidado!$E$5:$E$1000,$B34,Consolidado!$AA$5:$AA$1000,G$5,Consolidado!$C$5:$C$1000,"Auditoría Externa")," y "&amp;TEXT(DAY(_xlfn.MAXIFS(Consolidado!$B$5:$B$1000,Consolidado!$E$5:$E$1000,$B34,Consolidado!$AA$5:$AA$1000,G$5,Consolidado!$C$5:$C$1000,"Auditoría Externa")),"00")&amp;"/"&amp;TEXT(MONTH(_xlfn.MAXIFS(Consolidado!$B$5:$B$1000,Consolidado!$E$5:$E$1000,$B34,Consolidado!$AA$5:$AA$1000,G$5,Consolidado!$C$5:$C$1000,"Auditoría Externa")),"00"),""),""),IF(SUMIFS(Consolidado!$AD$5:$AD$1000,Consolidado!$E$5:$E$1000,$B34,Consolidado!$AA$5:$AA$1000,G$5,Consolidado!$C$5:$C$1000,"SSF")&gt;0,"SSF "&amp;TEXT(DAY(_xlfn.MINIFS(Consolidado!$B$5:$B$1000,Consolidado!$E$5:$E$1000,$B34,Consolidado!$AA$5:$AA$1000,G$5,Consolidado!$C$5:$C$1000,"SSF")),"00")&amp;"/"&amp;TEXT(MONTH(_xlfn.MINIFS(Consolidado!$B$5:$B$1000,Consolidado!$E$5:$E$1000,$B34,Consolidado!$AA$5:$AA$1000,G$5,Consolidado!$C$5:$C$1000,"SSF")),"00")&amp;IF(_xlfn.MAXIFS(Consolidado!$B$5:$B$1000,Consolidado!$E$5:$E$1000,$B34,Consolidado!$AA$5:$AA$1000,G$5,Consolidado!$C$5:$C$1000,"SSF")&lt;&gt;_xlfn.MINIFS(Consolidado!$B$5:$B$1000,Consolidado!$E$5:$E$1000,$B34,Consolidado!$AA$5:$AA$1000,G$5,Consolidado!$C$5:$C$1000,"SSF")," y "&amp;TEXT(DAY(_xlfn.MAXIFS(Consolidado!$B$5:$B$1000,Consolidado!$E$5:$E$1000,$B34,Consolidado!$AA$5:$AA$1000,G$5,Consolidado!$C$5:$C$1000,"SSF")),"00")&amp;"/"&amp;TEXT(MONTH(_xlfn.MAXIFS(Consolidado!$B$5:$B$1000,Consolidado!$E$5:$E$1000,$B34,Consolidado!$AA$5:$AA$1000,G$5,Consolidado!$C$5:$C$1000,"SSF")),"00"),""),""),IF(SUMIFS(Consolidado!$AD$5:$AD$1000,Consolidado!$E$5:$E$1000,$B34,Consolidado!$AA$5:$AA$1000,G$5,Consolidado!$C$5:$C$1000,"Comité de Supervisión")&gt;0,"Comité Sup. "&amp;TEXT(DAY(_xlfn.MINIFS(Consolidado!$B$5:$B$1000,Consolidado!$E$5:$E$1000,$B34,Consolidado!$AA$5:$AA$1000,G$5,Consolidado!$C$5:$C$1000,"Comité de Supervisión")),"00")&amp;"/"&amp;TEXT(MONTH(_xlfn.MINIFS(Consolidado!$B$5:$B$1000,Consolidado!$E$5:$E$1000,$B34,Consolidado!$AA$5:$AA$1000,G$5,Consolidado!$C$5:$C$1000,"Comité de Supervisión")),"00")&amp;IF(_xlfn.MAXIFS(Consolidado!$B$5:$B$1000,Consolidado!$E$5:$E$1000,$B34,Consolidado!$AA$5:$AA$1000,G$5,Consolidado!$C$5:$C$1000,"Comité de Supervisión")&lt;&gt;_xlfn.MINIFS(Consolidado!$B$5:$B$1000,Consolidado!$E$5:$E$1000,$B34,Consolidado!$AA$5:$AA$1000,G$5,Consolidado!$C$5:$C$1000,"Comité de Supervisión")," y "&amp;TEXT(DAY(_xlfn.MAXIFS(Consolidado!$B$5:$B$1000,Consolidado!$E$5:$E$1000,$B34,Consolidado!$AA$5:$AA$1000,G$5,Consolidado!$C$5:$C$1000,"Comité de Supervisión")),"00")&amp;"/"&amp;TEXT(MONTH(_xlfn.MAXIFS(Consolidado!$B$5:$B$1000,Consolidado!$E$5:$E$1000,$B34,Consolidado!$AA$5:$AA$1000,G$5,Consolidado!$C$5:$C$1000,"Comité de Supervisión")),"00"),""),""),IF(SUMIFS(Consolidado!$AD$5:$AD$1000,Consolidado!$E$5:$E$1000,$B34,Consolidado!$AA$5:$AA$1000,G$5,Consolidado!$C$5:$C$1000,"Consejo de Administración")&gt;0,"Consejo "&amp;TEXT(DAY(_xlfn.MINIFS(Consolidado!$B$5:$B$1000,Consolidado!$E$5:$E$1000,$B34,Consolidado!$AA$5:$AA$1000,G$5,Consolidado!$C$5:$C$1000,"Consejo de Administración")),"00")&amp;"/"&amp;TEXT(MONTH(_xlfn.MINIFS(Consolidado!$B$5:$B$1000,Consolidado!$E$5:$E$1000,$B34,Consolidado!$AA$5:$AA$1000,G$5,Consolidado!$C$5:$C$1000,"Consejo de Administración")),"00")&amp;IF(_xlfn.MAXIFS(Consolidado!$B$5:$B$1000,Consolidado!$E$5:$E$1000,$B34,Consolidado!$AA$5:$AA$1000,G$5,Consolidado!$C$5:$C$1000,"Consejo de Administración")&lt;&gt;_xlfn.MINIFS(Consolidado!$B$5:$B$1000,Consolidado!$E$5:$E$1000,$B34,Consolidado!$AA$5:$AA$1000,G$5,Consolidado!$C$5:$C$1000,"Consejo de Administración")," y "&amp;TEXT(DAY(_xlfn.MAXIFS(Consolidado!$B$5:$B$1000,Consolidado!$E$5:$E$1000,$B34,Consolidado!$AA$5:$AA$1000,G$5,Consolidado!$C$5:$C$1000,"Consejo de Administración")),"00")&amp;"/"&amp;TEXT(MONTH(_xlfn.MAXIFS(Consolidado!$B$5:$B$1000,Consolidado!$E$5:$E$1000,$B34,Consolidado!$AA$5:$AA$1000,G$5,Consolidado!$C$5:$C$1000,"Consejo de Administración")),"00"),""),""),IF(SUMIFS(Consolidado!$AD$5:$AD$1000,Consolidado!$E$5:$E$1000,$B34,Consolidado!$AA$5:$AA$1000,G$5,Consolidado!$C$5:$C$1000,"Otros")&gt;0,"Otros "&amp;TEXT(DAY(_xlfn.MINIFS(Consolidado!$B$5:$B$1000,Consolidado!$E$5:$E$1000,$B34,Consolidado!$AA$5:$AA$1000,G$5,Consolidado!$C$5:$C$1000,"Otros")),"00")&amp;"/"&amp;TEXT(MONTH(_xlfn.MINIFS(Consolidado!$B$5:$B$1000,Consolidado!$E$5:$E$1000,$B34,Consolidado!$AA$5:$AA$1000,G$5,Consolidado!$C$5:$C$1000,"Otros")),"00")&amp;IF(_xlfn.MAXIFS(Consolidado!$B$5:$B$1000,Consolidado!$E$5:$E$1000,$B34,Consolidado!$AA$5:$AA$1000,G$5,Consolidado!$C$5:$C$1000,"Otros")&lt;&gt;_xlfn.MINIFS(Consolidado!$B$5:$B$1000,Consolidado!$E$5:$E$1000,$B34,Consolidado!$AA$5:$AA$1000,G$5,Consolidado!$C$5:$C$1000,"Otros")," y "&amp;TEXT(DAY(_xlfn.MAXIFS(Consolidado!$B$5:$B$1000,Consolidado!$E$5:$E$1000,$B34,Consolidado!$AA$5:$AA$1000,G$5,Consolidado!$C$5:$C$1000,"Otros")),"00")&amp;"/"&amp;TEXT(MONTH(_xlfn.MAXIFS(Consolidado!$B$5:$B$1000,Consolidado!$E$5:$E$1000,$B34,Consolidado!$AA$5:$AA$1000,G$5,Consolidado!$C$5:$C$1000,"Otros")),"00"),""),""))</f>
        <v/>
      </c>
      <c r="H34" s="37" t="str">
        <f aca="false">_xlfn.TEXTJOIN(" +"&amp;CHAR(10),TRUE(),IF(SUMIFS(Consolidado!$AD$5:$AD$1000,Consolidado!$E$5:$E$1000,$B34,Consolidado!$AA$5:$AA$1000,H$5,Consolidado!$C$5:$C$1000,"Auditoría Interna")&gt;0,"Interna "&amp;TEXT(DAY(_xlfn.MINIFS(Consolidado!$B$5:$B$1000,Consolidado!$E$5:$E$1000,$B34,Consolidado!$AA$5:$AA$1000,H$5,Consolidado!$C$5:$C$1000,"Auditoría Interna")),"00")&amp;"/"&amp;TEXT(MONTH(_xlfn.MINIFS(Consolidado!$B$5:$B$1000,Consolidado!$E$5:$E$1000,$B34,Consolidado!$AA$5:$AA$1000,H$5,Consolidado!$C$5:$C$1000,"Auditoría Interna")),"00")&amp;IF(_xlfn.MAXIFS(Consolidado!$B$5:$B$1000,Consolidado!$E$5:$E$1000,$B34,Consolidado!$AA$5:$AA$1000,H$5,Consolidado!$C$5:$C$1000,"Auditoría Interna")&lt;&gt;_xlfn.MINIFS(Consolidado!$B$5:$B$1000,Consolidado!$E$5:$E$1000,$B34,Consolidado!$AA$5:$AA$1000,H$5,Consolidado!$C$5:$C$1000,"Auditoría Interna")," y "&amp;TEXT(DAY(_xlfn.MAXIFS(Consolidado!$B$5:$B$1000,Consolidado!$E$5:$E$1000,$B34,Consolidado!$AA$5:$AA$1000,H$5,Consolidado!$C$5:$C$1000,"Auditoría Interna")),"00")&amp;"/"&amp;TEXT(MONTH(_xlfn.MAXIFS(Consolidado!$B$5:$B$1000,Consolidado!$E$5:$E$1000,$B34,Consolidado!$AA$5:$AA$1000,H$5,Consolidado!$C$5:$C$1000,"Auditoría Interna")),"00"),""),""),IF(SUMIFS(Consolidado!$AD$5:$AD$1000,Consolidado!$E$5:$E$1000,$B34,Consolidado!$AA$5:$AA$1000,H$5,Consolidado!$C$5:$C$1000,"Auditoría Externa")&gt;0,"Externa "&amp;TEXT(DAY(_xlfn.MINIFS(Consolidado!$B$5:$B$1000,Consolidado!$E$5:$E$1000,$B34,Consolidado!$AA$5:$AA$1000,H$5,Consolidado!$C$5:$C$1000,"Auditoría Externa")),"00")&amp;"/"&amp;TEXT(MONTH(_xlfn.MINIFS(Consolidado!$B$5:$B$1000,Consolidado!$E$5:$E$1000,$B34,Consolidado!$AA$5:$AA$1000,H$5,Consolidado!$C$5:$C$1000,"Auditoría Externa")),"00")&amp;IF(_xlfn.MAXIFS(Consolidado!$B$5:$B$1000,Consolidado!$E$5:$E$1000,$B34,Consolidado!$AA$5:$AA$1000,H$5,Consolidado!$C$5:$C$1000,"Auditoría Externa")&lt;&gt;_xlfn.MINIFS(Consolidado!$B$5:$B$1000,Consolidado!$E$5:$E$1000,$B34,Consolidado!$AA$5:$AA$1000,H$5,Consolidado!$C$5:$C$1000,"Auditoría Externa")," y "&amp;TEXT(DAY(_xlfn.MAXIFS(Consolidado!$B$5:$B$1000,Consolidado!$E$5:$E$1000,$B34,Consolidado!$AA$5:$AA$1000,H$5,Consolidado!$C$5:$C$1000,"Auditoría Externa")),"00")&amp;"/"&amp;TEXT(MONTH(_xlfn.MAXIFS(Consolidado!$B$5:$B$1000,Consolidado!$E$5:$E$1000,$B34,Consolidado!$AA$5:$AA$1000,H$5,Consolidado!$C$5:$C$1000,"Auditoría Externa")),"00"),""),""),IF(SUMIFS(Consolidado!$AD$5:$AD$1000,Consolidado!$E$5:$E$1000,$B34,Consolidado!$AA$5:$AA$1000,H$5,Consolidado!$C$5:$C$1000,"SSF")&gt;0,"SSF "&amp;TEXT(DAY(_xlfn.MINIFS(Consolidado!$B$5:$B$1000,Consolidado!$E$5:$E$1000,$B34,Consolidado!$AA$5:$AA$1000,H$5,Consolidado!$C$5:$C$1000,"SSF")),"00")&amp;"/"&amp;TEXT(MONTH(_xlfn.MINIFS(Consolidado!$B$5:$B$1000,Consolidado!$E$5:$E$1000,$B34,Consolidado!$AA$5:$AA$1000,H$5,Consolidado!$C$5:$C$1000,"SSF")),"00")&amp;IF(_xlfn.MAXIFS(Consolidado!$B$5:$B$1000,Consolidado!$E$5:$E$1000,$B34,Consolidado!$AA$5:$AA$1000,H$5,Consolidado!$C$5:$C$1000,"SSF")&lt;&gt;_xlfn.MINIFS(Consolidado!$B$5:$B$1000,Consolidado!$E$5:$E$1000,$B34,Consolidado!$AA$5:$AA$1000,H$5,Consolidado!$C$5:$C$1000,"SSF")," y "&amp;TEXT(DAY(_xlfn.MAXIFS(Consolidado!$B$5:$B$1000,Consolidado!$E$5:$E$1000,$B34,Consolidado!$AA$5:$AA$1000,H$5,Consolidado!$C$5:$C$1000,"SSF")),"00")&amp;"/"&amp;TEXT(MONTH(_xlfn.MAXIFS(Consolidado!$B$5:$B$1000,Consolidado!$E$5:$E$1000,$B34,Consolidado!$AA$5:$AA$1000,H$5,Consolidado!$C$5:$C$1000,"SSF")),"00"),""),""),IF(SUMIFS(Consolidado!$AD$5:$AD$1000,Consolidado!$E$5:$E$1000,$B34,Consolidado!$AA$5:$AA$1000,H$5,Consolidado!$C$5:$C$1000,"Comité de Supervisión")&gt;0,"Comité Sup. "&amp;TEXT(DAY(_xlfn.MINIFS(Consolidado!$B$5:$B$1000,Consolidado!$E$5:$E$1000,$B34,Consolidado!$AA$5:$AA$1000,H$5,Consolidado!$C$5:$C$1000,"Comité de Supervisión")),"00")&amp;"/"&amp;TEXT(MONTH(_xlfn.MINIFS(Consolidado!$B$5:$B$1000,Consolidado!$E$5:$E$1000,$B34,Consolidado!$AA$5:$AA$1000,H$5,Consolidado!$C$5:$C$1000,"Comité de Supervisión")),"00")&amp;IF(_xlfn.MAXIFS(Consolidado!$B$5:$B$1000,Consolidado!$E$5:$E$1000,$B34,Consolidado!$AA$5:$AA$1000,H$5,Consolidado!$C$5:$C$1000,"Comité de Supervisión")&lt;&gt;_xlfn.MINIFS(Consolidado!$B$5:$B$1000,Consolidado!$E$5:$E$1000,$B34,Consolidado!$AA$5:$AA$1000,H$5,Consolidado!$C$5:$C$1000,"Comité de Supervisión")," y "&amp;TEXT(DAY(_xlfn.MAXIFS(Consolidado!$B$5:$B$1000,Consolidado!$E$5:$E$1000,$B34,Consolidado!$AA$5:$AA$1000,H$5,Consolidado!$C$5:$C$1000,"Comité de Supervisión")),"00")&amp;"/"&amp;TEXT(MONTH(_xlfn.MAXIFS(Consolidado!$B$5:$B$1000,Consolidado!$E$5:$E$1000,$B34,Consolidado!$AA$5:$AA$1000,H$5,Consolidado!$C$5:$C$1000,"Comité de Supervisión")),"00"),""),""),IF(SUMIFS(Consolidado!$AD$5:$AD$1000,Consolidado!$E$5:$E$1000,$B34,Consolidado!$AA$5:$AA$1000,H$5,Consolidado!$C$5:$C$1000,"Consejo de Administración")&gt;0,"Consejo "&amp;TEXT(DAY(_xlfn.MINIFS(Consolidado!$B$5:$B$1000,Consolidado!$E$5:$E$1000,$B34,Consolidado!$AA$5:$AA$1000,H$5,Consolidado!$C$5:$C$1000,"Consejo de Administración")),"00")&amp;"/"&amp;TEXT(MONTH(_xlfn.MINIFS(Consolidado!$B$5:$B$1000,Consolidado!$E$5:$E$1000,$B34,Consolidado!$AA$5:$AA$1000,H$5,Consolidado!$C$5:$C$1000,"Consejo de Administración")),"00")&amp;IF(_xlfn.MAXIFS(Consolidado!$B$5:$B$1000,Consolidado!$E$5:$E$1000,$B34,Consolidado!$AA$5:$AA$1000,H$5,Consolidado!$C$5:$C$1000,"Consejo de Administración")&lt;&gt;_xlfn.MINIFS(Consolidado!$B$5:$B$1000,Consolidado!$E$5:$E$1000,$B34,Consolidado!$AA$5:$AA$1000,H$5,Consolidado!$C$5:$C$1000,"Consejo de Administración")," y "&amp;TEXT(DAY(_xlfn.MAXIFS(Consolidado!$B$5:$B$1000,Consolidado!$E$5:$E$1000,$B34,Consolidado!$AA$5:$AA$1000,H$5,Consolidado!$C$5:$C$1000,"Consejo de Administración")),"00")&amp;"/"&amp;TEXT(MONTH(_xlfn.MAXIFS(Consolidado!$B$5:$B$1000,Consolidado!$E$5:$E$1000,$B34,Consolidado!$AA$5:$AA$1000,H$5,Consolidado!$C$5:$C$1000,"Consejo de Administración")),"00"),""),""),IF(SUMIFS(Consolidado!$AD$5:$AD$1000,Consolidado!$E$5:$E$1000,$B34,Consolidado!$AA$5:$AA$1000,H$5,Consolidado!$C$5:$C$1000,"Otros")&gt;0,"Otros "&amp;TEXT(DAY(_xlfn.MINIFS(Consolidado!$B$5:$B$1000,Consolidado!$E$5:$E$1000,$B34,Consolidado!$AA$5:$AA$1000,H$5,Consolidado!$C$5:$C$1000,"Otros")),"00")&amp;"/"&amp;TEXT(MONTH(_xlfn.MINIFS(Consolidado!$B$5:$B$1000,Consolidado!$E$5:$E$1000,$B34,Consolidado!$AA$5:$AA$1000,H$5,Consolidado!$C$5:$C$1000,"Otros")),"00")&amp;IF(_xlfn.MAXIFS(Consolidado!$B$5:$B$1000,Consolidado!$E$5:$E$1000,$B34,Consolidado!$AA$5:$AA$1000,H$5,Consolidado!$C$5:$C$1000,"Otros")&lt;&gt;_xlfn.MINIFS(Consolidado!$B$5:$B$1000,Consolidado!$E$5:$E$1000,$B34,Consolidado!$AA$5:$AA$1000,H$5,Consolidado!$C$5:$C$1000,"Otros")," y "&amp;TEXT(DAY(_xlfn.MAXIFS(Consolidado!$B$5:$B$1000,Consolidado!$E$5:$E$1000,$B34,Consolidado!$AA$5:$AA$1000,H$5,Consolidado!$C$5:$C$1000,"Otros")),"00")&amp;"/"&amp;TEXT(MONTH(_xlfn.MAXIFS(Consolidado!$B$5:$B$1000,Consolidado!$E$5:$E$1000,$B34,Consolidado!$AA$5:$AA$1000,H$5,Consolidado!$C$5:$C$1000,"Otros")),"00"),""),""))</f>
        <v/>
      </c>
      <c r="I34" s="37" t="str">
        <f aca="false">_xlfn.TEXTJOIN(" +"&amp;CHAR(10),TRUE(),IF(SUMIFS(Consolidado!$AD$5:$AD$1000,Consolidado!$E$5:$E$1000,$B34,Consolidado!$AA$5:$AA$1000,I$5,Consolidado!$C$5:$C$1000,"Auditoría Interna")&gt;0,"Interna "&amp;TEXT(DAY(_xlfn.MINIFS(Consolidado!$B$5:$B$1000,Consolidado!$E$5:$E$1000,$B34,Consolidado!$AA$5:$AA$1000,I$5,Consolidado!$C$5:$C$1000,"Auditoría Interna")),"00")&amp;"/"&amp;TEXT(MONTH(_xlfn.MINIFS(Consolidado!$B$5:$B$1000,Consolidado!$E$5:$E$1000,$B34,Consolidado!$AA$5:$AA$1000,I$5,Consolidado!$C$5:$C$1000,"Auditoría Interna")),"00")&amp;IF(_xlfn.MAXIFS(Consolidado!$B$5:$B$1000,Consolidado!$E$5:$E$1000,$B34,Consolidado!$AA$5:$AA$1000,I$5,Consolidado!$C$5:$C$1000,"Auditoría Interna")&lt;&gt;_xlfn.MINIFS(Consolidado!$B$5:$B$1000,Consolidado!$E$5:$E$1000,$B34,Consolidado!$AA$5:$AA$1000,I$5,Consolidado!$C$5:$C$1000,"Auditoría Interna")," y "&amp;TEXT(DAY(_xlfn.MAXIFS(Consolidado!$B$5:$B$1000,Consolidado!$E$5:$E$1000,$B34,Consolidado!$AA$5:$AA$1000,I$5,Consolidado!$C$5:$C$1000,"Auditoría Interna")),"00")&amp;"/"&amp;TEXT(MONTH(_xlfn.MAXIFS(Consolidado!$B$5:$B$1000,Consolidado!$E$5:$E$1000,$B34,Consolidado!$AA$5:$AA$1000,I$5,Consolidado!$C$5:$C$1000,"Auditoría Interna")),"00"),""),""),IF(SUMIFS(Consolidado!$AD$5:$AD$1000,Consolidado!$E$5:$E$1000,$B34,Consolidado!$AA$5:$AA$1000,I$5,Consolidado!$C$5:$C$1000,"Auditoría Externa")&gt;0,"Externa "&amp;TEXT(DAY(_xlfn.MINIFS(Consolidado!$B$5:$B$1000,Consolidado!$E$5:$E$1000,$B34,Consolidado!$AA$5:$AA$1000,I$5,Consolidado!$C$5:$C$1000,"Auditoría Externa")),"00")&amp;"/"&amp;TEXT(MONTH(_xlfn.MINIFS(Consolidado!$B$5:$B$1000,Consolidado!$E$5:$E$1000,$B34,Consolidado!$AA$5:$AA$1000,I$5,Consolidado!$C$5:$C$1000,"Auditoría Externa")),"00")&amp;IF(_xlfn.MAXIFS(Consolidado!$B$5:$B$1000,Consolidado!$E$5:$E$1000,$B34,Consolidado!$AA$5:$AA$1000,I$5,Consolidado!$C$5:$C$1000,"Auditoría Externa")&lt;&gt;_xlfn.MINIFS(Consolidado!$B$5:$B$1000,Consolidado!$E$5:$E$1000,$B34,Consolidado!$AA$5:$AA$1000,I$5,Consolidado!$C$5:$C$1000,"Auditoría Externa")," y "&amp;TEXT(DAY(_xlfn.MAXIFS(Consolidado!$B$5:$B$1000,Consolidado!$E$5:$E$1000,$B34,Consolidado!$AA$5:$AA$1000,I$5,Consolidado!$C$5:$C$1000,"Auditoría Externa")),"00")&amp;"/"&amp;TEXT(MONTH(_xlfn.MAXIFS(Consolidado!$B$5:$B$1000,Consolidado!$E$5:$E$1000,$B34,Consolidado!$AA$5:$AA$1000,I$5,Consolidado!$C$5:$C$1000,"Auditoría Externa")),"00"),""),""),IF(SUMIFS(Consolidado!$AD$5:$AD$1000,Consolidado!$E$5:$E$1000,$B34,Consolidado!$AA$5:$AA$1000,I$5,Consolidado!$C$5:$C$1000,"SSF")&gt;0,"SSF "&amp;TEXT(DAY(_xlfn.MINIFS(Consolidado!$B$5:$B$1000,Consolidado!$E$5:$E$1000,$B34,Consolidado!$AA$5:$AA$1000,I$5,Consolidado!$C$5:$C$1000,"SSF")),"00")&amp;"/"&amp;TEXT(MONTH(_xlfn.MINIFS(Consolidado!$B$5:$B$1000,Consolidado!$E$5:$E$1000,$B34,Consolidado!$AA$5:$AA$1000,I$5,Consolidado!$C$5:$C$1000,"SSF")),"00")&amp;IF(_xlfn.MAXIFS(Consolidado!$B$5:$B$1000,Consolidado!$E$5:$E$1000,$B34,Consolidado!$AA$5:$AA$1000,I$5,Consolidado!$C$5:$C$1000,"SSF")&lt;&gt;_xlfn.MINIFS(Consolidado!$B$5:$B$1000,Consolidado!$E$5:$E$1000,$B34,Consolidado!$AA$5:$AA$1000,I$5,Consolidado!$C$5:$C$1000,"SSF")," y "&amp;TEXT(DAY(_xlfn.MAXIFS(Consolidado!$B$5:$B$1000,Consolidado!$E$5:$E$1000,$B34,Consolidado!$AA$5:$AA$1000,I$5,Consolidado!$C$5:$C$1000,"SSF")),"00")&amp;"/"&amp;TEXT(MONTH(_xlfn.MAXIFS(Consolidado!$B$5:$B$1000,Consolidado!$E$5:$E$1000,$B34,Consolidado!$AA$5:$AA$1000,I$5,Consolidado!$C$5:$C$1000,"SSF")),"00"),""),""),IF(SUMIFS(Consolidado!$AD$5:$AD$1000,Consolidado!$E$5:$E$1000,$B34,Consolidado!$AA$5:$AA$1000,I$5,Consolidado!$C$5:$C$1000,"Comité de Supervisión")&gt;0,"Comité Sup. "&amp;TEXT(DAY(_xlfn.MINIFS(Consolidado!$B$5:$B$1000,Consolidado!$E$5:$E$1000,$B34,Consolidado!$AA$5:$AA$1000,I$5,Consolidado!$C$5:$C$1000,"Comité de Supervisión")),"00")&amp;"/"&amp;TEXT(MONTH(_xlfn.MINIFS(Consolidado!$B$5:$B$1000,Consolidado!$E$5:$E$1000,$B34,Consolidado!$AA$5:$AA$1000,I$5,Consolidado!$C$5:$C$1000,"Comité de Supervisión")),"00")&amp;IF(_xlfn.MAXIFS(Consolidado!$B$5:$B$1000,Consolidado!$E$5:$E$1000,$B34,Consolidado!$AA$5:$AA$1000,I$5,Consolidado!$C$5:$C$1000,"Comité de Supervisión")&lt;&gt;_xlfn.MINIFS(Consolidado!$B$5:$B$1000,Consolidado!$E$5:$E$1000,$B34,Consolidado!$AA$5:$AA$1000,I$5,Consolidado!$C$5:$C$1000,"Comité de Supervisión")," y "&amp;TEXT(DAY(_xlfn.MAXIFS(Consolidado!$B$5:$B$1000,Consolidado!$E$5:$E$1000,$B34,Consolidado!$AA$5:$AA$1000,I$5,Consolidado!$C$5:$C$1000,"Comité de Supervisión")),"00")&amp;"/"&amp;TEXT(MONTH(_xlfn.MAXIFS(Consolidado!$B$5:$B$1000,Consolidado!$E$5:$E$1000,$B34,Consolidado!$AA$5:$AA$1000,I$5,Consolidado!$C$5:$C$1000,"Comité de Supervisión")),"00"),""),""),IF(SUMIFS(Consolidado!$AD$5:$AD$1000,Consolidado!$E$5:$E$1000,$B34,Consolidado!$AA$5:$AA$1000,I$5,Consolidado!$C$5:$C$1000,"Consejo de Administración")&gt;0,"Consejo "&amp;TEXT(DAY(_xlfn.MINIFS(Consolidado!$B$5:$B$1000,Consolidado!$E$5:$E$1000,$B34,Consolidado!$AA$5:$AA$1000,I$5,Consolidado!$C$5:$C$1000,"Consejo de Administración")),"00")&amp;"/"&amp;TEXT(MONTH(_xlfn.MINIFS(Consolidado!$B$5:$B$1000,Consolidado!$E$5:$E$1000,$B34,Consolidado!$AA$5:$AA$1000,I$5,Consolidado!$C$5:$C$1000,"Consejo de Administración")),"00")&amp;IF(_xlfn.MAXIFS(Consolidado!$B$5:$B$1000,Consolidado!$E$5:$E$1000,$B34,Consolidado!$AA$5:$AA$1000,I$5,Consolidado!$C$5:$C$1000,"Consejo de Administración")&lt;&gt;_xlfn.MINIFS(Consolidado!$B$5:$B$1000,Consolidado!$E$5:$E$1000,$B34,Consolidado!$AA$5:$AA$1000,I$5,Consolidado!$C$5:$C$1000,"Consejo de Administración")," y "&amp;TEXT(DAY(_xlfn.MAXIFS(Consolidado!$B$5:$B$1000,Consolidado!$E$5:$E$1000,$B34,Consolidado!$AA$5:$AA$1000,I$5,Consolidado!$C$5:$C$1000,"Consejo de Administración")),"00")&amp;"/"&amp;TEXT(MONTH(_xlfn.MAXIFS(Consolidado!$B$5:$B$1000,Consolidado!$E$5:$E$1000,$B34,Consolidado!$AA$5:$AA$1000,I$5,Consolidado!$C$5:$C$1000,"Consejo de Administración")),"00"),""),""),IF(SUMIFS(Consolidado!$AD$5:$AD$1000,Consolidado!$E$5:$E$1000,$B34,Consolidado!$AA$5:$AA$1000,I$5,Consolidado!$C$5:$C$1000,"Otros")&gt;0,"Otros "&amp;TEXT(DAY(_xlfn.MINIFS(Consolidado!$B$5:$B$1000,Consolidado!$E$5:$E$1000,$B34,Consolidado!$AA$5:$AA$1000,I$5,Consolidado!$C$5:$C$1000,"Otros")),"00")&amp;"/"&amp;TEXT(MONTH(_xlfn.MINIFS(Consolidado!$B$5:$B$1000,Consolidado!$E$5:$E$1000,$B34,Consolidado!$AA$5:$AA$1000,I$5,Consolidado!$C$5:$C$1000,"Otros")),"00")&amp;IF(_xlfn.MAXIFS(Consolidado!$B$5:$B$1000,Consolidado!$E$5:$E$1000,$B34,Consolidado!$AA$5:$AA$1000,I$5,Consolidado!$C$5:$C$1000,"Otros")&lt;&gt;_xlfn.MINIFS(Consolidado!$B$5:$B$1000,Consolidado!$E$5:$E$1000,$B34,Consolidado!$AA$5:$AA$1000,I$5,Consolidado!$C$5:$C$1000,"Otros")," y "&amp;TEXT(DAY(_xlfn.MAXIFS(Consolidado!$B$5:$B$1000,Consolidado!$E$5:$E$1000,$B34,Consolidado!$AA$5:$AA$1000,I$5,Consolidado!$C$5:$C$1000,"Otros")),"00")&amp;"/"&amp;TEXT(MONTH(_xlfn.MAXIFS(Consolidado!$B$5:$B$1000,Consolidado!$E$5:$E$1000,$B34,Consolidado!$AA$5:$AA$1000,I$5,Consolidado!$C$5:$C$1000,"Otros")),"00"),""),""))</f>
        <v/>
      </c>
      <c r="J34" s="37" t="str">
        <f aca="false">_xlfn.TEXTJOIN(" +"&amp;CHAR(10),TRUE(),IF(SUMIFS(Consolidado!$AD$5:$AD$1000,Consolidado!$E$5:$E$1000,$B34,Consolidado!$AA$5:$AA$1000,J$5,Consolidado!$C$5:$C$1000,"Auditoría Interna")&gt;0,"Interna "&amp;TEXT(DAY(_xlfn.MINIFS(Consolidado!$B$5:$B$1000,Consolidado!$E$5:$E$1000,$B34,Consolidado!$AA$5:$AA$1000,J$5,Consolidado!$C$5:$C$1000,"Auditoría Interna")),"00")&amp;"/"&amp;TEXT(MONTH(_xlfn.MINIFS(Consolidado!$B$5:$B$1000,Consolidado!$E$5:$E$1000,$B34,Consolidado!$AA$5:$AA$1000,J$5,Consolidado!$C$5:$C$1000,"Auditoría Interna")),"00")&amp;IF(_xlfn.MAXIFS(Consolidado!$B$5:$B$1000,Consolidado!$E$5:$E$1000,$B34,Consolidado!$AA$5:$AA$1000,J$5,Consolidado!$C$5:$C$1000,"Auditoría Interna")&lt;&gt;_xlfn.MINIFS(Consolidado!$B$5:$B$1000,Consolidado!$E$5:$E$1000,$B34,Consolidado!$AA$5:$AA$1000,J$5,Consolidado!$C$5:$C$1000,"Auditoría Interna")," y "&amp;TEXT(DAY(_xlfn.MAXIFS(Consolidado!$B$5:$B$1000,Consolidado!$E$5:$E$1000,$B34,Consolidado!$AA$5:$AA$1000,J$5,Consolidado!$C$5:$C$1000,"Auditoría Interna")),"00")&amp;"/"&amp;TEXT(MONTH(_xlfn.MAXIFS(Consolidado!$B$5:$B$1000,Consolidado!$E$5:$E$1000,$B34,Consolidado!$AA$5:$AA$1000,J$5,Consolidado!$C$5:$C$1000,"Auditoría Interna")),"00"),""),""),IF(SUMIFS(Consolidado!$AD$5:$AD$1000,Consolidado!$E$5:$E$1000,$B34,Consolidado!$AA$5:$AA$1000,J$5,Consolidado!$C$5:$C$1000,"Auditoría Externa")&gt;0,"Externa "&amp;TEXT(DAY(_xlfn.MINIFS(Consolidado!$B$5:$B$1000,Consolidado!$E$5:$E$1000,$B34,Consolidado!$AA$5:$AA$1000,J$5,Consolidado!$C$5:$C$1000,"Auditoría Externa")),"00")&amp;"/"&amp;TEXT(MONTH(_xlfn.MINIFS(Consolidado!$B$5:$B$1000,Consolidado!$E$5:$E$1000,$B34,Consolidado!$AA$5:$AA$1000,J$5,Consolidado!$C$5:$C$1000,"Auditoría Externa")),"00")&amp;IF(_xlfn.MAXIFS(Consolidado!$B$5:$B$1000,Consolidado!$E$5:$E$1000,$B34,Consolidado!$AA$5:$AA$1000,J$5,Consolidado!$C$5:$C$1000,"Auditoría Externa")&lt;&gt;_xlfn.MINIFS(Consolidado!$B$5:$B$1000,Consolidado!$E$5:$E$1000,$B34,Consolidado!$AA$5:$AA$1000,J$5,Consolidado!$C$5:$C$1000,"Auditoría Externa")," y "&amp;TEXT(DAY(_xlfn.MAXIFS(Consolidado!$B$5:$B$1000,Consolidado!$E$5:$E$1000,$B34,Consolidado!$AA$5:$AA$1000,J$5,Consolidado!$C$5:$C$1000,"Auditoría Externa")),"00")&amp;"/"&amp;TEXT(MONTH(_xlfn.MAXIFS(Consolidado!$B$5:$B$1000,Consolidado!$E$5:$E$1000,$B34,Consolidado!$AA$5:$AA$1000,J$5,Consolidado!$C$5:$C$1000,"Auditoría Externa")),"00"),""),""),IF(SUMIFS(Consolidado!$AD$5:$AD$1000,Consolidado!$E$5:$E$1000,$B34,Consolidado!$AA$5:$AA$1000,J$5,Consolidado!$C$5:$C$1000,"SSF")&gt;0,"SSF "&amp;TEXT(DAY(_xlfn.MINIFS(Consolidado!$B$5:$B$1000,Consolidado!$E$5:$E$1000,$B34,Consolidado!$AA$5:$AA$1000,J$5,Consolidado!$C$5:$C$1000,"SSF")),"00")&amp;"/"&amp;TEXT(MONTH(_xlfn.MINIFS(Consolidado!$B$5:$B$1000,Consolidado!$E$5:$E$1000,$B34,Consolidado!$AA$5:$AA$1000,J$5,Consolidado!$C$5:$C$1000,"SSF")),"00")&amp;IF(_xlfn.MAXIFS(Consolidado!$B$5:$B$1000,Consolidado!$E$5:$E$1000,$B34,Consolidado!$AA$5:$AA$1000,J$5,Consolidado!$C$5:$C$1000,"SSF")&lt;&gt;_xlfn.MINIFS(Consolidado!$B$5:$B$1000,Consolidado!$E$5:$E$1000,$B34,Consolidado!$AA$5:$AA$1000,J$5,Consolidado!$C$5:$C$1000,"SSF")," y "&amp;TEXT(DAY(_xlfn.MAXIFS(Consolidado!$B$5:$B$1000,Consolidado!$E$5:$E$1000,$B34,Consolidado!$AA$5:$AA$1000,J$5,Consolidado!$C$5:$C$1000,"SSF")),"00")&amp;"/"&amp;TEXT(MONTH(_xlfn.MAXIFS(Consolidado!$B$5:$B$1000,Consolidado!$E$5:$E$1000,$B34,Consolidado!$AA$5:$AA$1000,J$5,Consolidado!$C$5:$C$1000,"SSF")),"00"),""),""),IF(SUMIFS(Consolidado!$AD$5:$AD$1000,Consolidado!$E$5:$E$1000,$B34,Consolidado!$AA$5:$AA$1000,J$5,Consolidado!$C$5:$C$1000,"Comité de Supervisión")&gt;0,"Comité Sup. "&amp;TEXT(DAY(_xlfn.MINIFS(Consolidado!$B$5:$B$1000,Consolidado!$E$5:$E$1000,$B34,Consolidado!$AA$5:$AA$1000,J$5,Consolidado!$C$5:$C$1000,"Comité de Supervisión")),"00")&amp;"/"&amp;TEXT(MONTH(_xlfn.MINIFS(Consolidado!$B$5:$B$1000,Consolidado!$E$5:$E$1000,$B34,Consolidado!$AA$5:$AA$1000,J$5,Consolidado!$C$5:$C$1000,"Comité de Supervisión")),"00")&amp;IF(_xlfn.MAXIFS(Consolidado!$B$5:$B$1000,Consolidado!$E$5:$E$1000,$B34,Consolidado!$AA$5:$AA$1000,J$5,Consolidado!$C$5:$C$1000,"Comité de Supervisión")&lt;&gt;_xlfn.MINIFS(Consolidado!$B$5:$B$1000,Consolidado!$E$5:$E$1000,$B34,Consolidado!$AA$5:$AA$1000,J$5,Consolidado!$C$5:$C$1000,"Comité de Supervisión")," y "&amp;TEXT(DAY(_xlfn.MAXIFS(Consolidado!$B$5:$B$1000,Consolidado!$E$5:$E$1000,$B34,Consolidado!$AA$5:$AA$1000,J$5,Consolidado!$C$5:$C$1000,"Comité de Supervisión")),"00")&amp;"/"&amp;TEXT(MONTH(_xlfn.MAXIFS(Consolidado!$B$5:$B$1000,Consolidado!$E$5:$E$1000,$B34,Consolidado!$AA$5:$AA$1000,J$5,Consolidado!$C$5:$C$1000,"Comité de Supervisión")),"00"),""),""),IF(SUMIFS(Consolidado!$AD$5:$AD$1000,Consolidado!$E$5:$E$1000,$B34,Consolidado!$AA$5:$AA$1000,J$5,Consolidado!$C$5:$C$1000,"Consejo de Administración")&gt;0,"Consejo "&amp;TEXT(DAY(_xlfn.MINIFS(Consolidado!$B$5:$B$1000,Consolidado!$E$5:$E$1000,$B34,Consolidado!$AA$5:$AA$1000,J$5,Consolidado!$C$5:$C$1000,"Consejo de Administración")),"00")&amp;"/"&amp;TEXT(MONTH(_xlfn.MINIFS(Consolidado!$B$5:$B$1000,Consolidado!$E$5:$E$1000,$B34,Consolidado!$AA$5:$AA$1000,J$5,Consolidado!$C$5:$C$1000,"Consejo de Administración")),"00")&amp;IF(_xlfn.MAXIFS(Consolidado!$B$5:$B$1000,Consolidado!$E$5:$E$1000,$B34,Consolidado!$AA$5:$AA$1000,J$5,Consolidado!$C$5:$C$1000,"Consejo de Administración")&lt;&gt;_xlfn.MINIFS(Consolidado!$B$5:$B$1000,Consolidado!$E$5:$E$1000,$B34,Consolidado!$AA$5:$AA$1000,J$5,Consolidado!$C$5:$C$1000,"Consejo de Administración")," y "&amp;TEXT(DAY(_xlfn.MAXIFS(Consolidado!$B$5:$B$1000,Consolidado!$E$5:$E$1000,$B34,Consolidado!$AA$5:$AA$1000,J$5,Consolidado!$C$5:$C$1000,"Consejo de Administración")),"00")&amp;"/"&amp;TEXT(MONTH(_xlfn.MAXIFS(Consolidado!$B$5:$B$1000,Consolidado!$E$5:$E$1000,$B34,Consolidado!$AA$5:$AA$1000,J$5,Consolidado!$C$5:$C$1000,"Consejo de Administración")),"00"),""),""),IF(SUMIFS(Consolidado!$AD$5:$AD$1000,Consolidado!$E$5:$E$1000,$B34,Consolidado!$AA$5:$AA$1000,J$5,Consolidado!$C$5:$C$1000,"Otros")&gt;0,"Otros "&amp;TEXT(DAY(_xlfn.MINIFS(Consolidado!$B$5:$B$1000,Consolidado!$E$5:$E$1000,$B34,Consolidado!$AA$5:$AA$1000,J$5,Consolidado!$C$5:$C$1000,"Otros")),"00")&amp;"/"&amp;TEXT(MONTH(_xlfn.MINIFS(Consolidado!$B$5:$B$1000,Consolidado!$E$5:$E$1000,$B34,Consolidado!$AA$5:$AA$1000,J$5,Consolidado!$C$5:$C$1000,"Otros")),"00")&amp;IF(_xlfn.MAXIFS(Consolidado!$B$5:$B$1000,Consolidado!$E$5:$E$1000,$B34,Consolidado!$AA$5:$AA$1000,J$5,Consolidado!$C$5:$C$1000,"Otros")&lt;&gt;_xlfn.MINIFS(Consolidado!$B$5:$B$1000,Consolidado!$E$5:$E$1000,$B34,Consolidado!$AA$5:$AA$1000,J$5,Consolidado!$C$5:$C$1000,"Otros")," y "&amp;TEXT(DAY(_xlfn.MAXIFS(Consolidado!$B$5:$B$1000,Consolidado!$E$5:$E$1000,$B34,Consolidado!$AA$5:$AA$1000,J$5,Consolidado!$C$5:$C$1000,"Otros")),"00")&amp;"/"&amp;TEXT(MONTH(_xlfn.MAXIFS(Consolidado!$B$5:$B$1000,Consolidado!$E$5:$E$1000,$B34,Consolidado!$AA$5:$AA$1000,J$5,Consolidado!$C$5:$C$1000,"Otros")),"00"),""),""))</f>
        <v/>
      </c>
      <c r="K34" s="37" t="str">
        <f aca="false">_xlfn.TEXTJOIN(" +"&amp;CHAR(10),TRUE(),IF(SUMIFS(Consolidado!$AD$5:$AD$1000,Consolidado!$E$5:$E$1000,$B34,Consolidado!$AA$5:$AA$1000,K$5,Consolidado!$C$5:$C$1000,"Auditoría Interna")&gt;0,"Interna "&amp;TEXT(DAY(_xlfn.MINIFS(Consolidado!$B$5:$B$1000,Consolidado!$E$5:$E$1000,$B34,Consolidado!$AA$5:$AA$1000,K$5,Consolidado!$C$5:$C$1000,"Auditoría Interna")),"00")&amp;"/"&amp;TEXT(MONTH(_xlfn.MINIFS(Consolidado!$B$5:$B$1000,Consolidado!$E$5:$E$1000,$B34,Consolidado!$AA$5:$AA$1000,K$5,Consolidado!$C$5:$C$1000,"Auditoría Interna")),"00")&amp;IF(_xlfn.MAXIFS(Consolidado!$B$5:$B$1000,Consolidado!$E$5:$E$1000,$B34,Consolidado!$AA$5:$AA$1000,K$5,Consolidado!$C$5:$C$1000,"Auditoría Interna")&lt;&gt;_xlfn.MINIFS(Consolidado!$B$5:$B$1000,Consolidado!$E$5:$E$1000,$B34,Consolidado!$AA$5:$AA$1000,K$5,Consolidado!$C$5:$C$1000,"Auditoría Interna")," y "&amp;TEXT(DAY(_xlfn.MAXIFS(Consolidado!$B$5:$B$1000,Consolidado!$E$5:$E$1000,$B34,Consolidado!$AA$5:$AA$1000,K$5,Consolidado!$C$5:$C$1000,"Auditoría Interna")),"00")&amp;"/"&amp;TEXT(MONTH(_xlfn.MAXIFS(Consolidado!$B$5:$B$1000,Consolidado!$E$5:$E$1000,$B34,Consolidado!$AA$5:$AA$1000,K$5,Consolidado!$C$5:$C$1000,"Auditoría Interna")),"00"),""),""),IF(SUMIFS(Consolidado!$AD$5:$AD$1000,Consolidado!$E$5:$E$1000,$B34,Consolidado!$AA$5:$AA$1000,K$5,Consolidado!$C$5:$C$1000,"Auditoría Externa")&gt;0,"Externa "&amp;TEXT(DAY(_xlfn.MINIFS(Consolidado!$B$5:$B$1000,Consolidado!$E$5:$E$1000,$B34,Consolidado!$AA$5:$AA$1000,K$5,Consolidado!$C$5:$C$1000,"Auditoría Externa")),"00")&amp;"/"&amp;TEXT(MONTH(_xlfn.MINIFS(Consolidado!$B$5:$B$1000,Consolidado!$E$5:$E$1000,$B34,Consolidado!$AA$5:$AA$1000,K$5,Consolidado!$C$5:$C$1000,"Auditoría Externa")),"00")&amp;IF(_xlfn.MAXIFS(Consolidado!$B$5:$B$1000,Consolidado!$E$5:$E$1000,$B34,Consolidado!$AA$5:$AA$1000,K$5,Consolidado!$C$5:$C$1000,"Auditoría Externa")&lt;&gt;_xlfn.MINIFS(Consolidado!$B$5:$B$1000,Consolidado!$E$5:$E$1000,$B34,Consolidado!$AA$5:$AA$1000,K$5,Consolidado!$C$5:$C$1000,"Auditoría Externa")," y "&amp;TEXT(DAY(_xlfn.MAXIFS(Consolidado!$B$5:$B$1000,Consolidado!$E$5:$E$1000,$B34,Consolidado!$AA$5:$AA$1000,K$5,Consolidado!$C$5:$C$1000,"Auditoría Externa")),"00")&amp;"/"&amp;TEXT(MONTH(_xlfn.MAXIFS(Consolidado!$B$5:$B$1000,Consolidado!$E$5:$E$1000,$B34,Consolidado!$AA$5:$AA$1000,K$5,Consolidado!$C$5:$C$1000,"Auditoría Externa")),"00"),""),""),IF(SUMIFS(Consolidado!$AD$5:$AD$1000,Consolidado!$E$5:$E$1000,$B34,Consolidado!$AA$5:$AA$1000,K$5,Consolidado!$C$5:$C$1000,"SSF")&gt;0,"SSF "&amp;TEXT(DAY(_xlfn.MINIFS(Consolidado!$B$5:$B$1000,Consolidado!$E$5:$E$1000,$B34,Consolidado!$AA$5:$AA$1000,K$5,Consolidado!$C$5:$C$1000,"SSF")),"00")&amp;"/"&amp;TEXT(MONTH(_xlfn.MINIFS(Consolidado!$B$5:$B$1000,Consolidado!$E$5:$E$1000,$B34,Consolidado!$AA$5:$AA$1000,K$5,Consolidado!$C$5:$C$1000,"SSF")),"00")&amp;IF(_xlfn.MAXIFS(Consolidado!$B$5:$B$1000,Consolidado!$E$5:$E$1000,$B34,Consolidado!$AA$5:$AA$1000,K$5,Consolidado!$C$5:$C$1000,"SSF")&lt;&gt;_xlfn.MINIFS(Consolidado!$B$5:$B$1000,Consolidado!$E$5:$E$1000,$B34,Consolidado!$AA$5:$AA$1000,K$5,Consolidado!$C$5:$C$1000,"SSF")," y "&amp;TEXT(DAY(_xlfn.MAXIFS(Consolidado!$B$5:$B$1000,Consolidado!$E$5:$E$1000,$B34,Consolidado!$AA$5:$AA$1000,K$5,Consolidado!$C$5:$C$1000,"SSF")),"00")&amp;"/"&amp;TEXT(MONTH(_xlfn.MAXIFS(Consolidado!$B$5:$B$1000,Consolidado!$E$5:$E$1000,$B34,Consolidado!$AA$5:$AA$1000,K$5,Consolidado!$C$5:$C$1000,"SSF")),"00"),""),""),IF(SUMIFS(Consolidado!$AD$5:$AD$1000,Consolidado!$E$5:$E$1000,$B34,Consolidado!$AA$5:$AA$1000,K$5,Consolidado!$C$5:$C$1000,"Comité de Supervisión")&gt;0,"Comité Sup. "&amp;TEXT(DAY(_xlfn.MINIFS(Consolidado!$B$5:$B$1000,Consolidado!$E$5:$E$1000,$B34,Consolidado!$AA$5:$AA$1000,K$5,Consolidado!$C$5:$C$1000,"Comité de Supervisión")),"00")&amp;"/"&amp;TEXT(MONTH(_xlfn.MINIFS(Consolidado!$B$5:$B$1000,Consolidado!$E$5:$E$1000,$B34,Consolidado!$AA$5:$AA$1000,K$5,Consolidado!$C$5:$C$1000,"Comité de Supervisión")),"00")&amp;IF(_xlfn.MAXIFS(Consolidado!$B$5:$B$1000,Consolidado!$E$5:$E$1000,$B34,Consolidado!$AA$5:$AA$1000,K$5,Consolidado!$C$5:$C$1000,"Comité de Supervisión")&lt;&gt;_xlfn.MINIFS(Consolidado!$B$5:$B$1000,Consolidado!$E$5:$E$1000,$B34,Consolidado!$AA$5:$AA$1000,K$5,Consolidado!$C$5:$C$1000,"Comité de Supervisión")," y "&amp;TEXT(DAY(_xlfn.MAXIFS(Consolidado!$B$5:$B$1000,Consolidado!$E$5:$E$1000,$B34,Consolidado!$AA$5:$AA$1000,K$5,Consolidado!$C$5:$C$1000,"Comité de Supervisión")),"00")&amp;"/"&amp;TEXT(MONTH(_xlfn.MAXIFS(Consolidado!$B$5:$B$1000,Consolidado!$E$5:$E$1000,$B34,Consolidado!$AA$5:$AA$1000,K$5,Consolidado!$C$5:$C$1000,"Comité de Supervisión")),"00"),""),""),IF(SUMIFS(Consolidado!$AD$5:$AD$1000,Consolidado!$E$5:$E$1000,$B34,Consolidado!$AA$5:$AA$1000,K$5,Consolidado!$C$5:$C$1000,"Consejo de Administración")&gt;0,"Consejo "&amp;TEXT(DAY(_xlfn.MINIFS(Consolidado!$B$5:$B$1000,Consolidado!$E$5:$E$1000,$B34,Consolidado!$AA$5:$AA$1000,K$5,Consolidado!$C$5:$C$1000,"Consejo de Administración")),"00")&amp;"/"&amp;TEXT(MONTH(_xlfn.MINIFS(Consolidado!$B$5:$B$1000,Consolidado!$E$5:$E$1000,$B34,Consolidado!$AA$5:$AA$1000,K$5,Consolidado!$C$5:$C$1000,"Consejo de Administración")),"00")&amp;IF(_xlfn.MAXIFS(Consolidado!$B$5:$B$1000,Consolidado!$E$5:$E$1000,$B34,Consolidado!$AA$5:$AA$1000,K$5,Consolidado!$C$5:$C$1000,"Consejo de Administración")&lt;&gt;_xlfn.MINIFS(Consolidado!$B$5:$B$1000,Consolidado!$E$5:$E$1000,$B34,Consolidado!$AA$5:$AA$1000,K$5,Consolidado!$C$5:$C$1000,"Consejo de Administración")," y "&amp;TEXT(DAY(_xlfn.MAXIFS(Consolidado!$B$5:$B$1000,Consolidado!$E$5:$E$1000,$B34,Consolidado!$AA$5:$AA$1000,K$5,Consolidado!$C$5:$C$1000,"Consejo de Administración")),"00")&amp;"/"&amp;TEXT(MONTH(_xlfn.MAXIFS(Consolidado!$B$5:$B$1000,Consolidado!$E$5:$E$1000,$B34,Consolidado!$AA$5:$AA$1000,K$5,Consolidado!$C$5:$C$1000,"Consejo de Administración")),"00"),""),""),IF(SUMIFS(Consolidado!$AD$5:$AD$1000,Consolidado!$E$5:$E$1000,$B34,Consolidado!$AA$5:$AA$1000,K$5,Consolidado!$C$5:$C$1000,"Otros")&gt;0,"Otros "&amp;TEXT(DAY(_xlfn.MINIFS(Consolidado!$B$5:$B$1000,Consolidado!$E$5:$E$1000,$B34,Consolidado!$AA$5:$AA$1000,K$5,Consolidado!$C$5:$C$1000,"Otros")),"00")&amp;"/"&amp;TEXT(MONTH(_xlfn.MINIFS(Consolidado!$B$5:$B$1000,Consolidado!$E$5:$E$1000,$B34,Consolidado!$AA$5:$AA$1000,K$5,Consolidado!$C$5:$C$1000,"Otros")),"00")&amp;IF(_xlfn.MAXIFS(Consolidado!$B$5:$B$1000,Consolidado!$E$5:$E$1000,$B34,Consolidado!$AA$5:$AA$1000,K$5,Consolidado!$C$5:$C$1000,"Otros")&lt;&gt;_xlfn.MINIFS(Consolidado!$B$5:$B$1000,Consolidado!$E$5:$E$1000,$B34,Consolidado!$AA$5:$AA$1000,K$5,Consolidado!$C$5:$C$1000,"Otros")," y "&amp;TEXT(DAY(_xlfn.MAXIFS(Consolidado!$B$5:$B$1000,Consolidado!$E$5:$E$1000,$B34,Consolidado!$AA$5:$AA$1000,K$5,Consolidado!$C$5:$C$1000,"Otros")),"00")&amp;"/"&amp;TEXT(MONTH(_xlfn.MAXIFS(Consolidado!$B$5:$B$1000,Consolidado!$E$5:$E$1000,$B34,Consolidado!$AA$5:$AA$1000,K$5,Consolidado!$C$5:$C$1000,"Otros")),"00"),""),""))</f>
        <v/>
      </c>
      <c r="L34" s="37" t="str">
        <f aca="false">_xlfn.TEXTJOIN(" +"&amp;CHAR(10),TRUE(),IF(SUMIFS(Consolidado!$AD$5:$AD$1000,Consolidado!$E$5:$E$1000,$B34,Consolidado!$AA$5:$AA$1000,L$5,Consolidado!$C$5:$C$1000,"Auditoría Interna")&gt;0,"Interna "&amp;TEXT(DAY(_xlfn.MINIFS(Consolidado!$B$5:$B$1000,Consolidado!$E$5:$E$1000,$B34,Consolidado!$AA$5:$AA$1000,L$5,Consolidado!$C$5:$C$1000,"Auditoría Interna")),"00")&amp;"/"&amp;TEXT(MONTH(_xlfn.MINIFS(Consolidado!$B$5:$B$1000,Consolidado!$E$5:$E$1000,$B34,Consolidado!$AA$5:$AA$1000,L$5,Consolidado!$C$5:$C$1000,"Auditoría Interna")),"00")&amp;IF(_xlfn.MAXIFS(Consolidado!$B$5:$B$1000,Consolidado!$E$5:$E$1000,$B34,Consolidado!$AA$5:$AA$1000,L$5,Consolidado!$C$5:$C$1000,"Auditoría Interna")&lt;&gt;_xlfn.MINIFS(Consolidado!$B$5:$B$1000,Consolidado!$E$5:$E$1000,$B34,Consolidado!$AA$5:$AA$1000,L$5,Consolidado!$C$5:$C$1000,"Auditoría Interna")," y "&amp;TEXT(DAY(_xlfn.MAXIFS(Consolidado!$B$5:$B$1000,Consolidado!$E$5:$E$1000,$B34,Consolidado!$AA$5:$AA$1000,L$5,Consolidado!$C$5:$C$1000,"Auditoría Interna")),"00")&amp;"/"&amp;TEXT(MONTH(_xlfn.MAXIFS(Consolidado!$B$5:$B$1000,Consolidado!$E$5:$E$1000,$B34,Consolidado!$AA$5:$AA$1000,L$5,Consolidado!$C$5:$C$1000,"Auditoría Interna")),"00"),""),""),IF(SUMIFS(Consolidado!$AD$5:$AD$1000,Consolidado!$E$5:$E$1000,$B34,Consolidado!$AA$5:$AA$1000,L$5,Consolidado!$C$5:$C$1000,"Auditoría Externa")&gt;0,"Externa "&amp;TEXT(DAY(_xlfn.MINIFS(Consolidado!$B$5:$B$1000,Consolidado!$E$5:$E$1000,$B34,Consolidado!$AA$5:$AA$1000,L$5,Consolidado!$C$5:$C$1000,"Auditoría Externa")),"00")&amp;"/"&amp;TEXT(MONTH(_xlfn.MINIFS(Consolidado!$B$5:$B$1000,Consolidado!$E$5:$E$1000,$B34,Consolidado!$AA$5:$AA$1000,L$5,Consolidado!$C$5:$C$1000,"Auditoría Externa")),"00")&amp;IF(_xlfn.MAXIFS(Consolidado!$B$5:$B$1000,Consolidado!$E$5:$E$1000,$B34,Consolidado!$AA$5:$AA$1000,L$5,Consolidado!$C$5:$C$1000,"Auditoría Externa")&lt;&gt;_xlfn.MINIFS(Consolidado!$B$5:$B$1000,Consolidado!$E$5:$E$1000,$B34,Consolidado!$AA$5:$AA$1000,L$5,Consolidado!$C$5:$C$1000,"Auditoría Externa")," y "&amp;TEXT(DAY(_xlfn.MAXIFS(Consolidado!$B$5:$B$1000,Consolidado!$E$5:$E$1000,$B34,Consolidado!$AA$5:$AA$1000,L$5,Consolidado!$C$5:$C$1000,"Auditoría Externa")),"00")&amp;"/"&amp;TEXT(MONTH(_xlfn.MAXIFS(Consolidado!$B$5:$B$1000,Consolidado!$E$5:$E$1000,$B34,Consolidado!$AA$5:$AA$1000,L$5,Consolidado!$C$5:$C$1000,"Auditoría Externa")),"00"),""),""),IF(SUMIFS(Consolidado!$AD$5:$AD$1000,Consolidado!$E$5:$E$1000,$B34,Consolidado!$AA$5:$AA$1000,L$5,Consolidado!$C$5:$C$1000,"SSF")&gt;0,"SSF "&amp;TEXT(DAY(_xlfn.MINIFS(Consolidado!$B$5:$B$1000,Consolidado!$E$5:$E$1000,$B34,Consolidado!$AA$5:$AA$1000,L$5,Consolidado!$C$5:$C$1000,"SSF")),"00")&amp;"/"&amp;TEXT(MONTH(_xlfn.MINIFS(Consolidado!$B$5:$B$1000,Consolidado!$E$5:$E$1000,$B34,Consolidado!$AA$5:$AA$1000,L$5,Consolidado!$C$5:$C$1000,"SSF")),"00")&amp;IF(_xlfn.MAXIFS(Consolidado!$B$5:$B$1000,Consolidado!$E$5:$E$1000,$B34,Consolidado!$AA$5:$AA$1000,L$5,Consolidado!$C$5:$C$1000,"SSF")&lt;&gt;_xlfn.MINIFS(Consolidado!$B$5:$B$1000,Consolidado!$E$5:$E$1000,$B34,Consolidado!$AA$5:$AA$1000,L$5,Consolidado!$C$5:$C$1000,"SSF")," y "&amp;TEXT(DAY(_xlfn.MAXIFS(Consolidado!$B$5:$B$1000,Consolidado!$E$5:$E$1000,$B34,Consolidado!$AA$5:$AA$1000,L$5,Consolidado!$C$5:$C$1000,"SSF")),"00")&amp;"/"&amp;TEXT(MONTH(_xlfn.MAXIFS(Consolidado!$B$5:$B$1000,Consolidado!$E$5:$E$1000,$B34,Consolidado!$AA$5:$AA$1000,L$5,Consolidado!$C$5:$C$1000,"SSF")),"00"),""),""),IF(SUMIFS(Consolidado!$AD$5:$AD$1000,Consolidado!$E$5:$E$1000,$B34,Consolidado!$AA$5:$AA$1000,L$5,Consolidado!$C$5:$C$1000,"Comité de Supervisión")&gt;0,"Comité Sup. "&amp;TEXT(DAY(_xlfn.MINIFS(Consolidado!$B$5:$B$1000,Consolidado!$E$5:$E$1000,$B34,Consolidado!$AA$5:$AA$1000,L$5,Consolidado!$C$5:$C$1000,"Comité de Supervisión")),"00")&amp;"/"&amp;TEXT(MONTH(_xlfn.MINIFS(Consolidado!$B$5:$B$1000,Consolidado!$E$5:$E$1000,$B34,Consolidado!$AA$5:$AA$1000,L$5,Consolidado!$C$5:$C$1000,"Comité de Supervisión")),"00")&amp;IF(_xlfn.MAXIFS(Consolidado!$B$5:$B$1000,Consolidado!$E$5:$E$1000,$B34,Consolidado!$AA$5:$AA$1000,L$5,Consolidado!$C$5:$C$1000,"Comité de Supervisión")&lt;&gt;_xlfn.MINIFS(Consolidado!$B$5:$B$1000,Consolidado!$E$5:$E$1000,$B34,Consolidado!$AA$5:$AA$1000,L$5,Consolidado!$C$5:$C$1000,"Comité de Supervisión")," y "&amp;TEXT(DAY(_xlfn.MAXIFS(Consolidado!$B$5:$B$1000,Consolidado!$E$5:$E$1000,$B34,Consolidado!$AA$5:$AA$1000,L$5,Consolidado!$C$5:$C$1000,"Comité de Supervisión")),"00")&amp;"/"&amp;TEXT(MONTH(_xlfn.MAXIFS(Consolidado!$B$5:$B$1000,Consolidado!$E$5:$E$1000,$B34,Consolidado!$AA$5:$AA$1000,L$5,Consolidado!$C$5:$C$1000,"Comité de Supervisión")),"00"),""),""),IF(SUMIFS(Consolidado!$AD$5:$AD$1000,Consolidado!$E$5:$E$1000,$B34,Consolidado!$AA$5:$AA$1000,L$5,Consolidado!$C$5:$C$1000,"Consejo de Administración")&gt;0,"Consejo "&amp;TEXT(DAY(_xlfn.MINIFS(Consolidado!$B$5:$B$1000,Consolidado!$E$5:$E$1000,$B34,Consolidado!$AA$5:$AA$1000,L$5,Consolidado!$C$5:$C$1000,"Consejo de Administración")),"00")&amp;"/"&amp;TEXT(MONTH(_xlfn.MINIFS(Consolidado!$B$5:$B$1000,Consolidado!$E$5:$E$1000,$B34,Consolidado!$AA$5:$AA$1000,L$5,Consolidado!$C$5:$C$1000,"Consejo de Administración")),"00")&amp;IF(_xlfn.MAXIFS(Consolidado!$B$5:$B$1000,Consolidado!$E$5:$E$1000,$B34,Consolidado!$AA$5:$AA$1000,L$5,Consolidado!$C$5:$C$1000,"Consejo de Administración")&lt;&gt;_xlfn.MINIFS(Consolidado!$B$5:$B$1000,Consolidado!$E$5:$E$1000,$B34,Consolidado!$AA$5:$AA$1000,L$5,Consolidado!$C$5:$C$1000,"Consejo de Administración")," y "&amp;TEXT(DAY(_xlfn.MAXIFS(Consolidado!$B$5:$B$1000,Consolidado!$E$5:$E$1000,$B34,Consolidado!$AA$5:$AA$1000,L$5,Consolidado!$C$5:$C$1000,"Consejo de Administración")),"00")&amp;"/"&amp;TEXT(MONTH(_xlfn.MAXIFS(Consolidado!$B$5:$B$1000,Consolidado!$E$5:$E$1000,$B34,Consolidado!$AA$5:$AA$1000,L$5,Consolidado!$C$5:$C$1000,"Consejo de Administración")),"00"),""),""),IF(SUMIFS(Consolidado!$AD$5:$AD$1000,Consolidado!$E$5:$E$1000,$B34,Consolidado!$AA$5:$AA$1000,L$5,Consolidado!$C$5:$C$1000,"Otros")&gt;0,"Otros "&amp;TEXT(DAY(_xlfn.MINIFS(Consolidado!$B$5:$B$1000,Consolidado!$E$5:$E$1000,$B34,Consolidado!$AA$5:$AA$1000,L$5,Consolidado!$C$5:$C$1000,"Otros")),"00")&amp;"/"&amp;TEXT(MONTH(_xlfn.MINIFS(Consolidado!$B$5:$B$1000,Consolidado!$E$5:$E$1000,$B34,Consolidado!$AA$5:$AA$1000,L$5,Consolidado!$C$5:$C$1000,"Otros")),"00")&amp;IF(_xlfn.MAXIFS(Consolidado!$B$5:$B$1000,Consolidado!$E$5:$E$1000,$B34,Consolidado!$AA$5:$AA$1000,L$5,Consolidado!$C$5:$C$1000,"Otros")&lt;&gt;_xlfn.MINIFS(Consolidado!$B$5:$B$1000,Consolidado!$E$5:$E$1000,$B34,Consolidado!$AA$5:$AA$1000,L$5,Consolidado!$C$5:$C$1000,"Otros")," y "&amp;TEXT(DAY(_xlfn.MAXIFS(Consolidado!$B$5:$B$1000,Consolidado!$E$5:$E$1000,$B34,Consolidado!$AA$5:$AA$1000,L$5,Consolidado!$C$5:$C$1000,"Otros")),"00")&amp;"/"&amp;TEXT(MONTH(_xlfn.MAXIFS(Consolidado!$B$5:$B$1000,Consolidado!$E$5:$E$1000,$B34,Consolidado!$AA$5:$AA$1000,L$5,Consolidado!$C$5:$C$1000,"Otros")),"00"),""),""))</f>
        <v/>
      </c>
      <c r="M34" s="37" t="str">
        <f aca="false">_xlfn.TEXTJOIN(" +"&amp;CHAR(10),TRUE(),IF(SUMIFS(Consolidado!$AD$5:$AD$1000,Consolidado!$E$5:$E$1000,$B34,Consolidado!$AA$5:$AA$1000,M$5,Consolidado!$C$5:$C$1000,"Auditoría Interna")&gt;0,"Interna "&amp;TEXT(DAY(_xlfn.MINIFS(Consolidado!$B$5:$B$1000,Consolidado!$E$5:$E$1000,$B34,Consolidado!$AA$5:$AA$1000,M$5,Consolidado!$C$5:$C$1000,"Auditoría Interna")),"00")&amp;"/"&amp;TEXT(MONTH(_xlfn.MINIFS(Consolidado!$B$5:$B$1000,Consolidado!$E$5:$E$1000,$B34,Consolidado!$AA$5:$AA$1000,M$5,Consolidado!$C$5:$C$1000,"Auditoría Interna")),"00")&amp;IF(_xlfn.MAXIFS(Consolidado!$B$5:$B$1000,Consolidado!$E$5:$E$1000,$B34,Consolidado!$AA$5:$AA$1000,M$5,Consolidado!$C$5:$C$1000,"Auditoría Interna")&lt;&gt;_xlfn.MINIFS(Consolidado!$B$5:$B$1000,Consolidado!$E$5:$E$1000,$B34,Consolidado!$AA$5:$AA$1000,M$5,Consolidado!$C$5:$C$1000,"Auditoría Interna")," y "&amp;TEXT(DAY(_xlfn.MAXIFS(Consolidado!$B$5:$B$1000,Consolidado!$E$5:$E$1000,$B34,Consolidado!$AA$5:$AA$1000,M$5,Consolidado!$C$5:$C$1000,"Auditoría Interna")),"00")&amp;"/"&amp;TEXT(MONTH(_xlfn.MAXIFS(Consolidado!$B$5:$B$1000,Consolidado!$E$5:$E$1000,$B34,Consolidado!$AA$5:$AA$1000,M$5,Consolidado!$C$5:$C$1000,"Auditoría Interna")),"00"),""),""),IF(SUMIFS(Consolidado!$AD$5:$AD$1000,Consolidado!$E$5:$E$1000,$B34,Consolidado!$AA$5:$AA$1000,M$5,Consolidado!$C$5:$C$1000,"Auditoría Externa")&gt;0,"Externa "&amp;TEXT(DAY(_xlfn.MINIFS(Consolidado!$B$5:$B$1000,Consolidado!$E$5:$E$1000,$B34,Consolidado!$AA$5:$AA$1000,M$5,Consolidado!$C$5:$C$1000,"Auditoría Externa")),"00")&amp;"/"&amp;TEXT(MONTH(_xlfn.MINIFS(Consolidado!$B$5:$B$1000,Consolidado!$E$5:$E$1000,$B34,Consolidado!$AA$5:$AA$1000,M$5,Consolidado!$C$5:$C$1000,"Auditoría Externa")),"00")&amp;IF(_xlfn.MAXIFS(Consolidado!$B$5:$B$1000,Consolidado!$E$5:$E$1000,$B34,Consolidado!$AA$5:$AA$1000,M$5,Consolidado!$C$5:$C$1000,"Auditoría Externa")&lt;&gt;_xlfn.MINIFS(Consolidado!$B$5:$B$1000,Consolidado!$E$5:$E$1000,$B34,Consolidado!$AA$5:$AA$1000,M$5,Consolidado!$C$5:$C$1000,"Auditoría Externa")," y "&amp;TEXT(DAY(_xlfn.MAXIFS(Consolidado!$B$5:$B$1000,Consolidado!$E$5:$E$1000,$B34,Consolidado!$AA$5:$AA$1000,M$5,Consolidado!$C$5:$C$1000,"Auditoría Externa")),"00")&amp;"/"&amp;TEXT(MONTH(_xlfn.MAXIFS(Consolidado!$B$5:$B$1000,Consolidado!$E$5:$E$1000,$B34,Consolidado!$AA$5:$AA$1000,M$5,Consolidado!$C$5:$C$1000,"Auditoría Externa")),"00"),""),""),IF(SUMIFS(Consolidado!$AD$5:$AD$1000,Consolidado!$E$5:$E$1000,$B34,Consolidado!$AA$5:$AA$1000,M$5,Consolidado!$C$5:$C$1000,"SSF")&gt;0,"SSF "&amp;TEXT(DAY(_xlfn.MINIFS(Consolidado!$B$5:$B$1000,Consolidado!$E$5:$E$1000,$B34,Consolidado!$AA$5:$AA$1000,M$5,Consolidado!$C$5:$C$1000,"SSF")),"00")&amp;"/"&amp;TEXT(MONTH(_xlfn.MINIFS(Consolidado!$B$5:$B$1000,Consolidado!$E$5:$E$1000,$B34,Consolidado!$AA$5:$AA$1000,M$5,Consolidado!$C$5:$C$1000,"SSF")),"00")&amp;IF(_xlfn.MAXIFS(Consolidado!$B$5:$B$1000,Consolidado!$E$5:$E$1000,$B34,Consolidado!$AA$5:$AA$1000,M$5,Consolidado!$C$5:$C$1000,"SSF")&lt;&gt;_xlfn.MINIFS(Consolidado!$B$5:$B$1000,Consolidado!$E$5:$E$1000,$B34,Consolidado!$AA$5:$AA$1000,M$5,Consolidado!$C$5:$C$1000,"SSF")," y "&amp;TEXT(DAY(_xlfn.MAXIFS(Consolidado!$B$5:$B$1000,Consolidado!$E$5:$E$1000,$B34,Consolidado!$AA$5:$AA$1000,M$5,Consolidado!$C$5:$C$1000,"SSF")),"00")&amp;"/"&amp;TEXT(MONTH(_xlfn.MAXIFS(Consolidado!$B$5:$B$1000,Consolidado!$E$5:$E$1000,$B34,Consolidado!$AA$5:$AA$1000,M$5,Consolidado!$C$5:$C$1000,"SSF")),"00"),""),""),IF(SUMIFS(Consolidado!$AD$5:$AD$1000,Consolidado!$E$5:$E$1000,$B34,Consolidado!$AA$5:$AA$1000,M$5,Consolidado!$C$5:$C$1000,"Comité de Supervisión")&gt;0,"Comité Sup. "&amp;TEXT(DAY(_xlfn.MINIFS(Consolidado!$B$5:$B$1000,Consolidado!$E$5:$E$1000,$B34,Consolidado!$AA$5:$AA$1000,M$5,Consolidado!$C$5:$C$1000,"Comité de Supervisión")),"00")&amp;"/"&amp;TEXT(MONTH(_xlfn.MINIFS(Consolidado!$B$5:$B$1000,Consolidado!$E$5:$E$1000,$B34,Consolidado!$AA$5:$AA$1000,M$5,Consolidado!$C$5:$C$1000,"Comité de Supervisión")),"00")&amp;IF(_xlfn.MAXIFS(Consolidado!$B$5:$B$1000,Consolidado!$E$5:$E$1000,$B34,Consolidado!$AA$5:$AA$1000,M$5,Consolidado!$C$5:$C$1000,"Comité de Supervisión")&lt;&gt;_xlfn.MINIFS(Consolidado!$B$5:$B$1000,Consolidado!$E$5:$E$1000,$B34,Consolidado!$AA$5:$AA$1000,M$5,Consolidado!$C$5:$C$1000,"Comité de Supervisión")," y "&amp;TEXT(DAY(_xlfn.MAXIFS(Consolidado!$B$5:$B$1000,Consolidado!$E$5:$E$1000,$B34,Consolidado!$AA$5:$AA$1000,M$5,Consolidado!$C$5:$C$1000,"Comité de Supervisión")),"00")&amp;"/"&amp;TEXT(MONTH(_xlfn.MAXIFS(Consolidado!$B$5:$B$1000,Consolidado!$E$5:$E$1000,$B34,Consolidado!$AA$5:$AA$1000,M$5,Consolidado!$C$5:$C$1000,"Comité de Supervisión")),"00"),""),""),IF(SUMIFS(Consolidado!$AD$5:$AD$1000,Consolidado!$E$5:$E$1000,$B34,Consolidado!$AA$5:$AA$1000,M$5,Consolidado!$C$5:$C$1000,"Consejo de Administración")&gt;0,"Consejo "&amp;TEXT(DAY(_xlfn.MINIFS(Consolidado!$B$5:$B$1000,Consolidado!$E$5:$E$1000,$B34,Consolidado!$AA$5:$AA$1000,M$5,Consolidado!$C$5:$C$1000,"Consejo de Administración")),"00")&amp;"/"&amp;TEXT(MONTH(_xlfn.MINIFS(Consolidado!$B$5:$B$1000,Consolidado!$E$5:$E$1000,$B34,Consolidado!$AA$5:$AA$1000,M$5,Consolidado!$C$5:$C$1000,"Consejo de Administración")),"00")&amp;IF(_xlfn.MAXIFS(Consolidado!$B$5:$B$1000,Consolidado!$E$5:$E$1000,$B34,Consolidado!$AA$5:$AA$1000,M$5,Consolidado!$C$5:$C$1000,"Consejo de Administración")&lt;&gt;_xlfn.MINIFS(Consolidado!$B$5:$B$1000,Consolidado!$E$5:$E$1000,$B34,Consolidado!$AA$5:$AA$1000,M$5,Consolidado!$C$5:$C$1000,"Consejo de Administración")," y "&amp;TEXT(DAY(_xlfn.MAXIFS(Consolidado!$B$5:$B$1000,Consolidado!$E$5:$E$1000,$B34,Consolidado!$AA$5:$AA$1000,M$5,Consolidado!$C$5:$C$1000,"Consejo de Administración")),"00")&amp;"/"&amp;TEXT(MONTH(_xlfn.MAXIFS(Consolidado!$B$5:$B$1000,Consolidado!$E$5:$E$1000,$B34,Consolidado!$AA$5:$AA$1000,M$5,Consolidado!$C$5:$C$1000,"Consejo de Administración")),"00"),""),""),IF(SUMIFS(Consolidado!$AD$5:$AD$1000,Consolidado!$E$5:$E$1000,$B34,Consolidado!$AA$5:$AA$1000,M$5,Consolidado!$C$5:$C$1000,"Otros")&gt;0,"Otros "&amp;TEXT(DAY(_xlfn.MINIFS(Consolidado!$B$5:$B$1000,Consolidado!$E$5:$E$1000,$B34,Consolidado!$AA$5:$AA$1000,M$5,Consolidado!$C$5:$C$1000,"Otros")),"00")&amp;"/"&amp;TEXT(MONTH(_xlfn.MINIFS(Consolidado!$B$5:$B$1000,Consolidado!$E$5:$E$1000,$B34,Consolidado!$AA$5:$AA$1000,M$5,Consolidado!$C$5:$C$1000,"Otros")),"00")&amp;IF(_xlfn.MAXIFS(Consolidado!$B$5:$B$1000,Consolidado!$E$5:$E$1000,$B34,Consolidado!$AA$5:$AA$1000,M$5,Consolidado!$C$5:$C$1000,"Otros")&lt;&gt;_xlfn.MINIFS(Consolidado!$B$5:$B$1000,Consolidado!$E$5:$E$1000,$B34,Consolidado!$AA$5:$AA$1000,M$5,Consolidado!$C$5:$C$1000,"Otros")," y "&amp;TEXT(DAY(_xlfn.MAXIFS(Consolidado!$B$5:$B$1000,Consolidado!$E$5:$E$1000,$B34,Consolidado!$AA$5:$AA$1000,M$5,Consolidado!$C$5:$C$1000,"Otros")),"00")&amp;"/"&amp;TEXT(MONTH(_xlfn.MAXIFS(Consolidado!$B$5:$B$1000,Consolidado!$E$5:$E$1000,$B34,Consolidado!$AA$5:$AA$1000,M$5,Consolidado!$C$5:$C$1000,"Otros")),"00"),""),""))</f>
        <v/>
      </c>
      <c r="N34" s="37" t="str">
        <f aca="false">_xlfn.TEXTJOIN(" +"&amp;CHAR(10),TRUE(),IF(SUMIFS(Consolidado!$AD$5:$AD$1000,Consolidado!$E$5:$E$1000,$B34,Consolidado!$AA$5:$AA$1000,N$5,Consolidado!$C$5:$C$1000,"Auditoría Interna")&gt;0,"Interna "&amp;TEXT(DAY(_xlfn.MINIFS(Consolidado!$B$5:$B$1000,Consolidado!$E$5:$E$1000,$B34,Consolidado!$AA$5:$AA$1000,N$5,Consolidado!$C$5:$C$1000,"Auditoría Interna")),"00")&amp;"/"&amp;TEXT(MONTH(_xlfn.MINIFS(Consolidado!$B$5:$B$1000,Consolidado!$E$5:$E$1000,$B34,Consolidado!$AA$5:$AA$1000,N$5,Consolidado!$C$5:$C$1000,"Auditoría Interna")),"00")&amp;IF(_xlfn.MAXIFS(Consolidado!$B$5:$B$1000,Consolidado!$E$5:$E$1000,$B34,Consolidado!$AA$5:$AA$1000,N$5,Consolidado!$C$5:$C$1000,"Auditoría Interna")&lt;&gt;_xlfn.MINIFS(Consolidado!$B$5:$B$1000,Consolidado!$E$5:$E$1000,$B34,Consolidado!$AA$5:$AA$1000,N$5,Consolidado!$C$5:$C$1000,"Auditoría Interna")," y "&amp;TEXT(DAY(_xlfn.MAXIFS(Consolidado!$B$5:$B$1000,Consolidado!$E$5:$E$1000,$B34,Consolidado!$AA$5:$AA$1000,N$5,Consolidado!$C$5:$C$1000,"Auditoría Interna")),"00")&amp;"/"&amp;TEXT(MONTH(_xlfn.MAXIFS(Consolidado!$B$5:$B$1000,Consolidado!$E$5:$E$1000,$B34,Consolidado!$AA$5:$AA$1000,N$5,Consolidado!$C$5:$C$1000,"Auditoría Interna")),"00"),""),""),IF(SUMIFS(Consolidado!$AD$5:$AD$1000,Consolidado!$E$5:$E$1000,$B34,Consolidado!$AA$5:$AA$1000,N$5,Consolidado!$C$5:$C$1000,"Auditoría Externa")&gt;0,"Externa "&amp;TEXT(DAY(_xlfn.MINIFS(Consolidado!$B$5:$B$1000,Consolidado!$E$5:$E$1000,$B34,Consolidado!$AA$5:$AA$1000,N$5,Consolidado!$C$5:$C$1000,"Auditoría Externa")),"00")&amp;"/"&amp;TEXT(MONTH(_xlfn.MINIFS(Consolidado!$B$5:$B$1000,Consolidado!$E$5:$E$1000,$B34,Consolidado!$AA$5:$AA$1000,N$5,Consolidado!$C$5:$C$1000,"Auditoría Externa")),"00")&amp;IF(_xlfn.MAXIFS(Consolidado!$B$5:$B$1000,Consolidado!$E$5:$E$1000,$B34,Consolidado!$AA$5:$AA$1000,N$5,Consolidado!$C$5:$C$1000,"Auditoría Externa")&lt;&gt;_xlfn.MINIFS(Consolidado!$B$5:$B$1000,Consolidado!$E$5:$E$1000,$B34,Consolidado!$AA$5:$AA$1000,N$5,Consolidado!$C$5:$C$1000,"Auditoría Externa")," y "&amp;TEXT(DAY(_xlfn.MAXIFS(Consolidado!$B$5:$B$1000,Consolidado!$E$5:$E$1000,$B34,Consolidado!$AA$5:$AA$1000,N$5,Consolidado!$C$5:$C$1000,"Auditoría Externa")),"00")&amp;"/"&amp;TEXT(MONTH(_xlfn.MAXIFS(Consolidado!$B$5:$B$1000,Consolidado!$E$5:$E$1000,$B34,Consolidado!$AA$5:$AA$1000,N$5,Consolidado!$C$5:$C$1000,"Auditoría Externa")),"00"),""),""),IF(SUMIFS(Consolidado!$AD$5:$AD$1000,Consolidado!$E$5:$E$1000,$B34,Consolidado!$AA$5:$AA$1000,N$5,Consolidado!$C$5:$C$1000,"SSF")&gt;0,"SSF "&amp;TEXT(DAY(_xlfn.MINIFS(Consolidado!$B$5:$B$1000,Consolidado!$E$5:$E$1000,$B34,Consolidado!$AA$5:$AA$1000,N$5,Consolidado!$C$5:$C$1000,"SSF")),"00")&amp;"/"&amp;TEXT(MONTH(_xlfn.MINIFS(Consolidado!$B$5:$B$1000,Consolidado!$E$5:$E$1000,$B34,Consolidado!$AA$5:$AA$1000,N$5,Consolidado!$C$5:$C$1000,"SSF")),"00")&amp;IF(_xlfn.MAXIFS(Consolidado!$B$5:$B$1000,Consolidado!$E$5:$E$1000,$B34,Consolidado!$AA$5:$AA$1000,N$5,Consolidado!$C$5:$C$1000,"SSF")&lt;&gt;_xlfn.MINIFS(Consolidado!$B$5:$B$1000,Consolidado!$E$5:$E$1000,$B34,Consolidado!$AA$5:$AA$1000,N$5,Consolidado!$C$5:$C$1000,"SSF")," y "&amp;TEXT(DAY(_xlfn.MAXIFS(Consolidado!$B$5:$B$1000,Consolidado!$E$5:$E$1000,$B34,Consolidado!$AA$5:$AA$1000,N$5,Consolidado!$C$5:$C$1000,"SSF")),"00")&amp;"/"&amp;TEXT(MONTH(_xlfn.MAXIFS(Consolidado!$B$5:$B$1000,Consolidado!$E$5:$E$1000,$B34,Consolidado!$AA$5:$AA$1000,N$5,Consolidado!$C$5:$C$1000,"SSF")),"00"),""),""),IF(SUMIFS(Consolidado!$AD$5:$AD$1000,Consolidado!$E$5:$E$1000,$B34,Consolidado!$AA$5:$AA$1000,N$5,Consolidado!$C$5:$C$1000,"Comité de Supervisión")&gt;0,"Comité Sup. "&amp;TEXT(DAY(_xlfn.MINIFS(Consolidado!$B$5:$B$1000,Consolidado!$E$5:$E$1000,$B34,Consolidado!$AA$5:$AA$1000,N$5,Consolidado!$C$5:$C$1000,"Comité de Supervisión")),"00")&amp;"/"&amp;TEXT(MONTH(_xlfn.MINIFS(Consolidado!$B$5:$B$1000,Consolidado!$E$5:$E$1000,$B34,Consolidado!$AA$5:$AA$1000,N$5,Consolidado!$C$5:$C$1000,"Comité de Supervisión")),"00")&amp;IF(_xlfn.MAXIFS(Consolidado!$B$5:$B$1000,Consolidado!$E$5:$E$1000,$B34,Consolidado!$AA$5:$AA$1000,N$5,Consolidado!$C$5:$C$1000,"Comité de Supervisión")&lt;&gt;_xlfn.MINIFS(Consolidado!$B$5:$B$1000,Consolidado!$E$5:$E$1000,$B34,Consolidado!$AA$5:$AA$1000,N$5,Consolidado!$C$5:$C$1000,"Comité de Supervisión")," y "&amp;TEXT(DAY(_xlfn.MAXIFS(Consolidado!$B$5:$B$1000,Consolidado!$E$5:$E$1000,$B34,Consolidado!$AA$5:$AA$1000,N$5,Consolidado!$C$5:$C$1000,"Comité de Supervisión")),"00")&amp;"/"&amp;TEXT(MONTH(_xlfn.MAXIFS(Consolidado!$B$5:$B$1000,Consolidado!$E$5:$E$1000,$B34,Consolidado!$AA$5:$AA$1000,N$5,Consolidado!$C$5:$C$1000,"Comité de Supervisión")),"00"),""),""),IF(SUMIFS(Consolidado!$AD$5:$AD$1000,Consolidado!$E$5:$E$1000,$B34,Consolidado!$AA$5:$AA$1000,N$5,Consolidado!$C$5:$C$1000,"Consejo de Administración")&gt;0,"Consejo "&amp;TEXT(DAY(_xlfn.MINIFS(Consolidado!$B$5:$B$1000,Consolidado!$E$5:$E$1000,$B34,Consolidado!$AA$5:$AA$1000,N$5,Consolidado!$C$5:$C$1000,"Consejo de Administración")),"00")&amp;"/"&amp;TEXT(MONTH(_xlfn.MINIFS(Consolidado!$B$5:$B$1000,Consolidado!$E$5:$E$1000,$B34,Consolidado!$AA$5:$AA$1000,N$5,Consolidado!$C$5:$C$1000,"Consejo de Administración")),"00")&amp;IF(_xlfn.MAXIFS(Consolidado!$B$5:$B$1000,Consolidado!$E$5:$E$1000,$B34,Consolidado!$AA$5:$AA$1000,N$5,Consolidado!$C$5:$C$1000,"Consejo de Administración")&lt;&gt;_xlfn.MINIFS(Consolidado!$B$5:$B$1000,Consolidado!$E$5:$E$1000,$B34,Consolidado!$AA$5:$AA$1000,N$5,Consolidado!$C$5:$C$1000,"Consejo de Administración")," y "&amp;TEXT(DAY(_xlfn.MAXIFS(Consolidado!$B$5:$B$1000,Consolidado!$E$5:$E$1000,$B34,Consolidado!$AA$5:$AA$1000,N$5,Consolidado!$C$5:$C$1000,"Consejo de Administración")),"00")&amp;"/"&amp;TEXT(MONTH(_xlfn.MAXIFS(Consolidado!$B$5:$B$1000,Consolidado!$E$5:$E$1000,$B34,Consolidado!$AA$5:$AA$1000,N$5,Consolidado!$C$5:$C$1000,"Consejo de Administración")),"00"),""),""),IF(SUMIFS(Consolidado!$AD$5:$AD$1000,Consolidado!$E$5:$E$1000,$B34,Consolidado!$AA$5:$AA$1000,N$5,Consolidado!$C$5:$C$1000,"Otros")&gt;0,"Otros "&amp;TEXT(DAY(_xlfn.MINIFS(Consolidado!$B$5:$B$1000,Consolidado!$E$5:$E$1000,$B34,Consolidado!$AA$5:$AA$1000,N$5,Consolidado!$C$5:$C$1000,"Otros")),"00")&amp;"/"&amp;TEXT(MONTH(_xlfn.MINIFS(Consolidado!$B$5:$B$1000,Consolidado!$E$5:$E$1000,$B34,Consolidado!$AA$5:$AA$1000,N$5,Consolidado!$C$5:$C$1000,"Otros")),"00")&amp;IF(_xlfn.MAXIFS(Consolidado!$B$5:$B$1000,Consolidado!$E$5:$E$1000,$B34,Consolidado!$AA$5:$AA$1000,N$5,Consolidado!$C$5:$C$1000,"Otros")&lt;&gt;_xlfn.MINIFS(Consolidado!$B$5:$B$1000,Consolidado!$E$5:$E$1000,$B34,Consolidado!$AA$5:$AA$1000,N$5,Consolidado!$C$5:$C$1000,"Otros")," y "&amp;TEXT(DAY(_xlfn.MAXIFS(Consolidado!$B$5:$B$1000,Consolidado!$E$5:$E$1000,$B34,Consolidado!$AA$5:$AA$1000,N$5,Consolidado!$C$5:$C$1000,"Otros")),"00")&amp;"/"&amp;TEXT(MONTH(_xlfn.MAXIFS(Consolidado!$B$5:$B$1000,Consolidado!$E$5:$E$1000,$B34,Consolidado!$AA$5:$AA$1000,N$5,Consolidado!$C$5:$C$1000,"Otros")),"00"),""),""))</f>
        <v/>
      </c>
      <c r="O34" s="37" t="str">
        <f aca="false">_xlfn.TEXTJOIN(" +"&amp;CHAR(10),TRUE(),IF(SUMIFS(Consolidado!$AD$5:$AD$1000,Consolidado!$E$5:$E$1000,$B34,Consolidado!$AA$5:$AA$1000,O$5,Consolidado!$C$5:$C$1000,"Auditoría Interna")&gt;0,"Interna "&amp;TEXT(DAY(_xlfn.MINIFS(Consolidado!$B$5:$B$1000,Consolidado!$E$5:$E$1000,$B34,Consolidado!$AA$5:$AA$1000,O$5,Consolidado!$C$5:$C$1000,"Auditoría Interna")),"00")&amp;"/"&amp;TEXT(MONTH(_xlfn.MINIFS(Consolidado!$B$5:$B$1000,Consolidado!$E$5:$E$1000,$B34,Consolidado!$AA$5:$AA$1000,O$5,Consolidado!$C$5:$C$1000,"Auditoría Interna")),"00")&amp;IF(_xlfn.MAXIFS(Consolidado!$B$5:$B$1000,Consolidado!$E$5:$E$1000,$B34,Consolidado!$AA$5:$AA$1000,O$5,Consolidado!$C$5:$C$1000,"Auditoría Interna")&lt;&gt;_xlfn.MINIFS(Consolidado!$B$5:$B$1000,Consolidado!$E$5:$E$1000,$B34,Consolidado!$AA$5:$AA$1000,O$5,Consolidado!$C$5:$C$1000,"Auditoría Interna")," y "&amp;TEXT(DAY(_xlfn.MAXIFS(Consolidado!$B$5:$B$1000,Consolidado!$E$5:$E$1000,$B34,Consolidado!$AA$5:$AA$1000,O$5,Consolidado!$C$5:$C$1000,"Auditoría Interna")),"00")&amp;"/"&amp;TEXT(MONTH(_xlfn.MAXIFS(Consolidado!$B$5:$B$1000,Consolidado!$E$5:$E$1000,$B34,Consolidado!$AA$5:$AA$1000,O$5,Consolidado!$C$5:$C$1000,"Auditoría Interna")),"00"),""),""),IF(SUMIFS(Consolidado!$AD$5:$AD$1000,Consolidado!$E$5:$E$1000,$B34,Consolidado!$AA$5:$AA$1000,O$5,Consolidado!$C$5:$C$1000,"Auditoría Externa")&gt;0,"Externa "&amp;TEXT(DAY(_xlfn.MINIFS(Consolidado!$B$5:$B$1000,Consolidado!$E$5:$E$1000,$B34,Consolidado!$AA$5:$AA$1000,O$5,Consolidado!$C$5:$C$1000,"Auditoría Externa")),"00")&amp;"/"&amp;TEXT(MONTH(_xlfn.MINIFS(Consolidado!$B$5:$B$1000,Consolidado!$E$5:$E$1000,$B34,Consolidado!$AA$5:$AA$1000,O$5,Consolidado!$C$5:$C$1000,"Auditoría Externa")),"00")&amp;IF(_xlfn.MAXIFS(Consolidado!$B$5:$B$1000,Consolidado!$E$5:$E$1000,$B34,Consolidado!$AA$5:$AA$1000,O$5,Consolidado!$C$5:$C$1000,"Auditoría Externa")&lt;&gt;_xlfn.MINIFS(Consolidado!$B$5:$B$1000,Consolidado!$E$5:$E$1000,$B34,Consolidado!$AA$5:$AA$1000,O$5,Consolidado!$C$5:$C$1000,"Auditoría Externa")," y "&amp;TEXT(DAY(_xlfn.MAXIFS(Consolidado!$B$5:$B$1000,Consolidado!$E$5:$E$1000,$B34,Consolidado!$AA$5:$AA$1000,O$5,Consolidado!$C$5:$C$1000,"Auditoría Externa")),"00")&amp;"/"&amp;TEXT(MONTH(_xlfn.MAXIFS(Consolidado!$B$5:$B$1000,Consolidado!$E$5:$E$1000,$B34,Consolidado!$AA$5:$AA$1000,O$5,Consolidado!$C$5:$C$1000,"Auditoría Externa")),"00"),""),""),IF(SUMIFS(Consolidado!$AD$5:$AD$1000,Consolidado!$E$5:$E$1000,$B34,Consolidado!$AA$5:$AA$1000,O$5,Consolidado!$C$5:$C$1000,"SSF")&gt;0,"SSF "&amp;TEXT(DAY(_xlfn.MINIFS(Consolidado!$B$5:$B$1000,Consolidado!$E$5:$E$1000,$B34,Consolidado!$AA$5:$AA$1000,O$5,Consolidado!$C$5:$C$1000,"SSF")),"00")&amp;"/"&amp;TEXT(MONTH(_xlfn.MINIFS(Consolidado!$B$5:$B$1000,Consolidado!$E$5:$E$1000,$B34,Consolidado!$AA$5:$AA$1000,O$5,Consolidado!$C$5:$C$1000,"SSF")),"00")&amp;IF(_xlfn.MAXIFS(Consolidado!$B$5:$B$1000,Consolidado!$E$5:$E$1000,$B34,Consolidado!$AA$5:$AA$1000,O$5,Consolidado!$C$5:$C$1000,"SSF")&lt;&gt;_xlfn.MINIFS(Consolidado!$B$5:$B$1000,Consolidado!$E$5:$E$1000,$B34,Consolidado!$AA$5:$AA$1000,O$5,Consolidado!$C$5:$C$1000,"SSF")," y "&amp;TEXT(DAY(_xlfn.MAXIFS(Consolidado!$B$5:$B$1000,Consolidado!$E$5:$E$1000,$B34,Consolidado!$AA$5:$AA$1000,O$5,Consolidado!$C$5:$C$1000,"SSF")),"00")&amp;"/"&amp;TEXT(MONTH(_xlfn.MAXIFS(Consolidado!$B$5:$B$1000,Consolidado!$E$5:$E$1000,$B34,Consolidado!$AA$5:$AA$1000,O$5,Consolidado!$C$5:$C$1000,"SSF")),"00"),""),""),IF(SUMIFS(Consolidado!$AD$5:$AD$1000,Consolidado!$E$5:$E$1000,$B34,Consolidado!$AA$5:$AA$1000,O$5,Consolidado!$C$5:$C$1000,"Comité de Supervisión")&gt;0,"Comité Sup. "&amp;TEXT(DAY(_xlfn.MINIFS(Consolidado!$B$5:$B$1000,Consolidado!$E$5:$E$1000,$B34,Consolidado!$AA$5:$AA$1000,O$5,Consolidado!$C$5:$C$1000,"Comité de Supervisión")),"00")&amp;"/"&amp;TEXT(MONTH(_xlfn.MINIFS(Consolidado!$B$5:$B$1000,Consolidado!$E$5:$E$1000,$B34,Consolidado!$AA$5:$AA$1000,O$5,Consolidado!$C$5:$C$1000,"Comité de Supervisión")),"00")&amp;IF(_xlfn.MAXIFS(Consolidado!$B$5:$B$1000,Consolidado!$E$5:$E$1000,$B34,Consolidado!$AA$5:$AA$1000,O$5,Consolidado!$C$5:$C$1000,"Comité de Supervisión")&lt;&gt;_xlfn.MINIFS(Consolidado!$B$5:$B$1000,Consolidado!$E$5:$E$1000,$B34,Consolidado!$AA$5:$AA$1000,O$5,Consolidado!$C$5:$C$1000,"Comité de Supervisión")," y "&amp;TEXT(DAY(_xlfn.MAXIFS(Consolidado!$B$5:$B$1000,Consolidado!$E$5:$E$1000,$B34,Consolidado!$AA$5:$AA$1000,O$5,Consolidado!$C$5:$C$1000,"Comité de Supervisión")),"00")&amp;"/"&amp;TEXT(MONTH(_xlfn.MAXIFS(Consolidado!$B$5:$B$1000,Consolidado!$E$5:$E$1000,$B34,Consolidado!$AA$5:$AA$1000,O$5,Consolidado!$C$5:$C$1000,"Comité de Supervisión")),"00"),""),""),IF(SUMIFS(Consolidado!$AD$5:$AD$1000,Consolidado!$E$5:$E$1000,$B34,Consolidado!$AA$5:$AA$1000,O$5,Consolidado!$C$5:$C$1000,"Consejo de Administración")&gt;0,"Consejo "&amp;TEXT(DAY(_xlfn.MINIFS(Consolidado!$B$5:$B$1000,Consolidado!$E$5:$E$1000,$B34,Consolidado!$AA$5:$AA$1000,O$5,Consolidado!$C$5:$C$1000,"Consejo de Administración")),"00")&amp;"/"&amp;TEXT(MONTH(_xlfn.MINIFS(Consolidado!$B$5:$B$1000,Consolidado!$E$5:$E$1000,$B34,Consolidado!$AA$5:$AA$1000,O$5,Consolidado!$C$5:$C$1000,"Consejo de Administración")),"00")&amp;IF(_xlfn.MAXIFS(Consolidado!$B$5:$B$1000,Consolidado!$E$5:$E$1000,$B34,Consolidado!$AA$5:$AA$1000,O$5,Consolidado!$C$5:$C$1000,"Consejo de Administración")&lt;&gt;_xlfn.MINIFS(Consolidado!$B$5:$B$1000,Consolidado!$E$5:$E$1000,$B34,Consolidado!$AA$5:$AA$1000,O$5,Consolidado!$C$5:$C$1000,"Consejo de Administración")," y "&amp;TEXT(DAY(_xlfn.MAXIFS(Consolidado!$B$5:$B$1000,Consolidado!$E$5:$E$1000,$B34,Consolidado!$AA$5:$AA$1000,O$5,Consolidado!$C$5:$C$1000,"Consejo de Administración")),"00")&amp;"/"&amp;TEXT(MONTH(_xlfn.MAXIFS(Consolidado!$B$5:$B$1000,Consolidado!$E$5:$E$1000,$B34,Consolidado!$AA$5:$AA$1000,O$5,Consolidado!$C$5:$C$1000,"Consejo de Administración")),"00"),""),""),IF(SUMIFS(Consolidado!$AD$5:$AD$1000,Consolidado!$E$5:$E$1000,$B34,Consolidado!$AA$5:$AA$1000,O$5,Consolidado!$C$5:$C$1000,"Otros")&gt;0,"Otros "&amp;TEXT(DAY(_xlfn.MINIFS(Consolidado!$B$5:$B$1000,Consolidado!$E$5:$E$1000,$B34,Consolidado!$AA$5:$AA$1000,O$5,Consolidado!$C$5:$C$1000,"Otros")),"00")&amp;"/"&amp;TEXT(MONTH(_xlfn.MINIFS(Consolidado!$B$5:$B$1000,Consolidado!$E$5:$E$1000,$B34,Consolidado!$AA$5:$AA$1000,O$5,Consolidado!$C$5:$C$1000,"Otros")),"00")&amp;IF(_xlfn.MAXIFS(Consolidado!$B$5:$B$1000,Consolidado!$E$5:$E$1000,$B34,Consolidado!$AA$5:$AA$1000,O$5,Consolidado!$C$5:$C$1000,"Otros")&lt;&gt;_xlfn.MINIFS(Consolidado!$B$5:$B$1000,Consolidado!$E$5:$E$1000,$B34,Consolidado!$AA$5:$AA$1000,O$5,Consolidado!$C$5:$C$1000,"Otros")," y "&amp;TEXT(DAY(_xlfn.MAXIFS(Consolidado!$B$5:$B$1000,Consolidado!$E$5:$E$1000,$B34,Consolidado!$AA$5:$AA$1000,O$5,Consolidado!$C$5:$C$1000,"Otros")),"00")&amp;"/"&amp;TEXT(MONTH(_xlfn.MAXIFS(Consolidado!$B$5:$B$1000,Consolidado!$E$5:$E$1000,$B34,Consolidado!$AA$5:$AA$1000,O$5,Consolidado!$C$5:$C$1000,"Otros")),"00"),""),""))</f>
        <v/>
      </c>
      <c r="P34" s="37" t="str">
        <f aca="false">_xlfn.TEXTJOIN(" +"&amp;CHAR(10),TRUE(),IF(SUMIFS(Consolidado!$AD$5:$AD$1000,Consolidado!$E$5:$E$1000,$B34,Consolidado!$AA$5:$AA$1000,P$5,Consolidado!$C$5:$C$1000,"Auditoría Interna")&gt;0,"Interna "&amp;TEXT(DAY(_xlfn.MINIFS(Consolidado!$B$5:$B$1000,Consolidado!$E$5:$E$1000,$B34,Consolidado!$AA$5:$AA$1000,P$5,Consolidado!$C$5:$C$1000,"Auditoría Interna")),"00")&amp;"/"&amp;TEXT(MONTH(_xlfn.MINIFS(Consolidado!$B$5:$B$1000,Consolidado!$E$5:$E$1000,$B34,Consolidado!$AA$5:$AA$1000,P$5,Consolidado!$C$5:$C$1000,"Auditoría Interna")),"00")&amp;IF(_xlfn.MAXIFS(Consolidado!$B$5:$B$1000,Consolidado!$E$5:$E$1000,$B34,Consolidado!$AA$5:$AA$1000,P$5,Consolidado!$C$5:$C$1000,"Auditoría Interna")&lt;&gt;_xlfn.MINIFS(Consolidado!$B$5:$B$1000,Consolidado!$E$5:$E$1000,$B34,Consolidado!$AA$5:$AA$1000,P$5,Consolidado!$C$5:$C$1000,"Auditoría Interna")," y "&amp;TEXT(DAY(_xlfn.MAXIFS(Consolidado!$B$5:$B$1000,Consolidado!$E$5:$E$1000,$B34,Consolidado!$AA$5:$AA$1000,P$5,Consolidado!$C$5:$C$1000,"Auditoría Interna")),"00")&amp;"/"&amp;TEXT(MONTH(_xlfn.MAXIFS(Consolidado!$B$5:$B$1000,Consolidado!$E$5:$E$1000,$B34,Consolidado!$AA$5:$AA$1000,P$5,Consolidado!$C$5:$C$1000,"Auditoría Interna")),"00"),""),""),IF(SUMIFS(Consolidado!$AD$5:$AD$1000,Consolidado!$E$5:$E$1000,$B34,Consolidado!$AA$5:$AA$1000,P$5,Consolidado!$C$5:$C$1000,"Auditoría Externa")&gt;0,"Externa "&amp;TEXT(DAY(_xlfn.MINIFS(Consolidado!$B$5:$B$1000,Consolidado!$E$5:$E$1000,$B34,Consolidado!$AA$5:$AA$1000,P$5,Consolidado!$C$5:$C$1000,"Auditoría Externa")),"00")&amp;"/"&amp;TEXT(MONTH(_xlfn.MINIFS(Consolidado!$B$5:$B$1000,Consolidado!$E$5:$E$1000,$B34,Consolidado!$AA$5:$AA$1000,P$5,Consolidado!$C$5:$C$1000,"Auditoría Externa")),"00")&amp;IF(_xlfn.MAXIFS(Consolidado!$B$5:$B$1000,Consolidado!$E$5:$E$1000,$B34,Consolidado!$AA$5:$AA$1000,P$5,Consolidado!$C$5:$C$1000,"Auditoría Externa")&lt;&gt;_xlfn.MINIFS(Consolidado!$B$5:$B$1000,Consolidado!$E$5:$E$1000,$B34,Consolidado!$AA$5:$AA$1000,P$5,Consolidado!$C$5:$C$1000,"Auditoría Externa")," y "&amp;TEXT(DAY(_xlfn.MAXIFS(Consolidado!$B$5:$B$1000,Consolidado!$E$5:$E$1000,$B34,Consolidado!$AA$5:$AA$1000,P$5,Consolidado!$C$5:$C$1000,"Auditoría Externa")),"00")&amp;"/"&amp;TEXT(MONTH(_xlfn.MAXIFS(Consolidado!$B$5:$B$1000,Consolidado!$E$5:$E$1000,$B34,Consolidado!$AA$5:$AA$1000,P$5,Consolidado!$C$5:$C$1000,"Auditoría Externa")),"00"),""),""),IF(SUMIFS(Consolidado!$AD$5:$AD$1000,Consolidado!$E$5:$E$1000,$B34,Consolidado!$AA$5:$AA$1000,P$5,Consolidado!$C$5:$C$1000,"SSF")&gt;0,"SSF "&amp;TEXT(DAY(_xlfn.MINIFS(Consolidado!$B$5:$B$1000,Consolidado!$E$5:$E$1000,$B34,Consolidado!$AA$5:$AA$1000,P$5,Consolidado!$C$5:$C$1000,"SSF")),"00")&amp;"/"&amp;TEXT(MONTH(_xlfn.MINIFS(Consolidado!$B$5:$B$1000,Consolidado!$E$5:$E$1000,$B34,Consolidado!$AA$5:$AA$1000,P$5,Consolidado!$C$5:$C$1000,"SSF")),"00")&amp;IF(_xlfn.MAXIFS(Consolidado!$B$5:$B$1000,Consolidado!$E$5:$E$1000,$B34,Consolidado!$AA$5:$AA$1000,P$5,Consolidado!$C$5:$C$1000,"SSF")&lt;&gt;_xlfn.MINIFS(Consolidado!$B$5:$B$1000,Consolidado!$E$5:$E$1000,$B34,Consolidado!$AA$5:$AA$1000,P$5,Consolidado!$C$5:$C$1000,"SSF")," y "&amp;TEXT(DAY(_xlfn.MAXIFS(Consolidado!$B$5:$B$1000,Consolidado!$E$5:$E$1000,$B34,Consolidado!$AA$5:$AA$1000,P$5,Consolidado!$C$5:$C$1000,"SSF")),"00")&amp;"/"&amp;TEXT(MONTH(_xlfn.MAXIFS(Consolidado!$B$5:$B$1000,Consolidado!$E$5:$E$1000,$B34,Consolidado!$AA$5:$AA$1000,P$5,Consolidado!$C$5:$C$1000,"SSF")),"00"),""),""),IF(SUMIFS(Consolidado!$AD$5:$AD$1000,Consolidado!$E$5:$E$1000,$B34,Consolidado!$AA$5:$AA$1000,P$5,Consolidado!$C$5:$C$1000,"Comité de Supervisión")&gt;0,"Comité Sup. "&amp;TEXT(DAY(_xlfn.MINIFS(Consolidado!$B$5:$B$1000,Consolidado!$E$5:$E$1000,$B34,Consolidado!$AA$5:$AA$1000,P$5,Consolidado!$C$5:$C$1000,"Comité de Supervisión")),"00")&amp;"/"&amp;TEXT(MONTH(_xlfn.MINIFS(Consolidado!$B$5:$B$1000,Consolidado!$E$5:$E$1000,$B34,Consolidado!$AA$5:$AA$1000,P$5,Consolidado!$C$5:$C$1000,"Comité de Supervisión")),"00")&amp;IF(_xlfn.MAXIFS(Consolidado!$B$5:$B$1000,Consolidado!$E$5:$E$1000,$B34,Consolidado!$AA$5:$AA$1000,P$5,Consolidado!$C$5:$C$1000,"Comité de Supervisión")&lt;&gt;_xlfn.MINIFS(Consolidado!$B$5:$B$1000,Consolidado!$E$5:$E$1000,$B34,Consolidado!$AA$5:$AA$1000,P$5,Consolidado!$C$5:$C$1000,"Comité de Supervisión")," y "&amp;TEXT(DAY(_xlfn.MAXIFS(Consolidado!$B$5:$B$1000,Consolidado!$E$5:$E$1000,$B34,Consolidado!$AA$5:$AA$1000,P$5,Consolidado!$C$5:$C$1000,"Comité de Supervisión")),"00")&amp;"/"&amp;TEXT(MONTH(_xlfn.MAXIFS(Consolidado!$B$5:$B$1000,Consolidado!$E$5:$E$1000,$B34,Consolidado!$AA$5:$AA$1000,P$5,Consolidado!$C$5:$C$1000,"Comité de Supervisión")),"00"),""),""),IF(SUMIFS(Consolidado!$AD$5:$AD$1000,Consolidado!$E$5:$E$1000,$B34,Consolidado!$AA$5:$AA$1000,P$5,Consolidado!$C$5:$C$1000,"Consejo de Administración")&gt;0,"Consejo "&amp;TEXT(DAY(_xlfn.MINIFS(Consolidado!$B$5:$B$1000,Consolidado!$E$5:$E$1000,$B34,Consolidado!$AA$5:$AA$1000,P$5,Consolidado!$C$5:$C$1000,"Consejo de Administración")),"00")&amp;"/"&amp;TEXT(MONTH(_xlfn.MINIFS(Consolidado!$B$5:$B$1000,Consolidado!$E$5:$E$1000,$B34,Consolidado!$AA$5:$AA$1000,P$5,Consolidado!$C$5:$C$1000,"Consejo de Administración")),"00")&amp;IF(_xlfn.MAXIFS(Consolidado!$B$5:$B$1000,Consolidado!$E$5:$E$1000,$B34,Consolidado!$AA$5:$AA$1000,P$5,Consolidado!$C$5:$C$1000,"Consejo de Administración")&lt;&gt;_xlfn.MINIFS(Consolidado!$B$5:$B$1000,Consolidado!$E$5:$E$1000,$B34,Consolidado!$AA$5:$AA$1000,P$5,Consolidado!$C$5:$C$1000,"Consejo de Administración")," y "&amp;TEXT(DAY(_xlfn.MAXIFS(Consolidado!$B$5:$B$1000,Consolidado!$E$5:$E$1000,$B34,Consolidado!$AA$5:$AA$1000,P$5,Consolidado!$C$5:$C$1000,"Consejo de Administración")),"00")&amp;"/"&amp;TEXT(MONTH(_xlfn.MAXIFS(Consolidado!$B$5:$B$1000,Consolidado!$E$5:$E$1000,$B34,Consolidado!$AA$5:$AA$1000,P$5,Consolidado!$C$5:$C$1000,"Consejo de Administración")),"00"),""),""),IF(SUMIFS(Consolidado!$AD$5:$AD$1000,Consolidado!$E$5:$E$1000,$B34,Consolidado!$AA$5:$AA$1000,P$5,Consolidado!$C$5:$C$1000,"Otros")&gt;0,"Otros "&amp;TEXT(DAY(_xlfn.MINIFS(Consolidado!$B$5:$B$1000,Consolidado!$E$5:$E$1000,$B34,Consolidado!$AA$5:$AA$1000,P$5,Consolidado!$C$5:$C$1000,"Otros")),"00")&amp;"/"&amp;TEXT(MONTH(_xlfn.MINIFS(Consolidado!$B$5:$B$1000,Consolidado!$E$5:$E$1000,$B34,Consolidado!$AA$5:$AA$1000,P$5,Consolidado!$C$5:$C$1000,"Otros")),"00")&amp;IF(_xlfn.MAXIFS(Consolidado!$B$5:$B$1000,Consolidado!$E$5:$E$1000,$B34,Consolidado!$AA$5:$AA$1000,P$5,Consolidado!$C$5:$C$1000,"Otros")&lt;&gt;_xlfn.MINIFS(Consolidado!$B$5:$B$1000,Consolidado!$E$5:$E$1000,$B34,Consolidado!$AA$5:$AA$1000,P$5,Consolidado!$C$5:$C$1000,"Otros")," y "&amp;TEXT(DAY(_xlfn.MAXIFS(Consolidado!$B$5:$B$1000,Consolidado!$E$5:$E$1000,$B34,Consolidado!$AA$5:$AA$1000,P$5,Consolidado!$C$5:$C$1000,"Otros")),"00")&amp;"/"&amp;TEXT(MONTH(_xlfn.MAXIFS(Consolidado!$B$5:$B$1000,Consolidado!$E$5:$E$1000,$B34,Consolidado!$AA$5:$AA$1000,P$5,Consolidado!$C$5:$C$1000,"Otros")),"00"),""),""))</f>
        <v/>
      </c>
      <c r="Q34" s="37" t="str">
        <f aca="false">_xlfn.TEXTJOIN(" +"&amp;CHAR(10),TRUE(),IF(SUMIFS(Consolidado!$AD$5:$AD$1000,Consolidado!$E$5:$E$1000,$B34,Consolidado!$AA$5:$AA$1000,Q$5,Consolidado!$C$5:$C$1000,"Auditoría Interna")&gt;0,"Interna "&amp;TEXT(DAY(_xlfn.MINIFS(Consolidado!$B$5:$B$1000,Consolidado!$E$5:$E$1000,$B34,Consolidado!$AA$5:$AA$1000,Q$5,Consolidado!$C$5:$C$1000,"Auditoría Interna")),"00")&amp;"/"&amp;TEXT(MONTH(_xlfn.MINIFS(Consolidado!$B$5:$B$1000,Consolidado!$E$5:$E$1000,$B34,Consolidado!$AA$5:$AA$1000,Q$5,Consolidado!$C$5:$C$1000,"Auditoría Interna")),"00")&amp;IF(_xlfn.MAXIFS(Consolidado!$B$5:$B$1000,Consolidado!$E$5:$E$1000,$B34,Consolidado!$AA$5:$AA$1000,Q$5,Consolidado!$C$5:$C$1000,"Auditoría Interna")&lt;&gt;_xlfn.MINIFS(Consolidado!$B$5:$B$1000,Consolidado!$E$5:$E$1000,$B34,Consolidado!$AA$5:$AA$1000,Q$5,Consolidado!$C$5:$C$1000,"Auditoría Interna")," y "&amp;TEXT(DAY(_xlfn.MAXIFS(Consolidado!$B$5:$B$1000,Consolidado!$E$5:$E$1000,$B34,Consolidado!$AA$5:$AA$1000,Q$5,Consolidado!$C$5:$C$1000,"Auditoría Interna")),"00")&amp;"/"&amp;TEXT(MONTH(_xlfn.MAXIFS(Consolidado!$B$5:$B$1000,Consolidado!$E$5:$E$1000,$B34,Consolidado!$AA$5:$AA$1000,Q$5,Consolidado!$C$5:$C$1000,"Auditoría Interna")),"00"),""),""),IF(SUMIFS(Consolidado!$AD$5:$AD$1000,Consolidado!$E$5:$E$1000,$B34,Consolidado!$AA$5:$AA$1000,Q$5,Consolidado!$C$5:$C$1000,"Auditoría Externa")&gt;0,"Externa "&amp;TEXT(DAY(_xlfn.MINIFS(Consolidado!$B$5:$B$1000,Consolidado!$E$5:$E$1000,$B34,Consolidado!$AA$5:$AA$1000,Q$5,Consolidado!$C$5:$C$1000,"Auditoría Externa")),"00")&amp;"/"&amp;TEXT(MONTH(_xlfn.MINIFS(Consolidado!$B$5:$B$1000,Consolidado!$E$5:$E$1000,$B34,Consolidado!$AA$5:$AA$1000,Q$5,Consolidado!$C$5:$C$1000,"Auditoría Externa")),"00")&amp;IF(_xlfn.MAXIFS(Consolidado!$B$5:$B$1000,Consolidado!$E$5:$E$1000,$B34,Consolidado!$AA$5:$AA$1000,Q$5,Consolidado!$C$5:$C$1000,"Auditoría Externa")&lt;&gt;_xlfn.MINIFS(Consolidado!$B$5:$B$1000,Consolidado!$E$5:$E$1000,$B34,Consolidado!$AA$5:$AA$1000,Q$5,Consolidado!$C$5:$C$1000,"Auditoría Externa")," y "&amp;TEXT(DAY(_xlfn.MAXIFS(Consolidado!$B$5:$B$1000,Consolidado!$E$5:$E$1000,$B34,Consolidado!$AA$5:$AA$1000,Q$5,Consolidado!$C$5:$C$1000,"Auditoría Externa")),"00")&amp;"/"&amp;TEXT(MONTH(_xlfn.MAXIFS(Consolidado!$B$5:$B$1000,Consolidado!$E$5:$E$1000,$B34,Consolidado!$AA$5:$AA$1000,Q$5,Consolidado!$C$5:$C$1000,"Auditoría Externa")),"00"),""),""),IF(SUMIFS(Consolidado!$AD$5:$AD$1000,Consolidado!$E$5:$E$1000,$B34,Consolidado!$AA$5:$AA$1000,Q$5,Consolidado!$C$5:$C$1000,"SSF")&gt;0,"SSF "&amp;TEXT(DAY(_xlfn.MINIFS(Consolidado!$B$5:$B$1000,Consolidado!$E$5:$E$1000,$B34,Consolidado!$AA$5:$AA$1000,Q$5,Consolidado!$C$5:$C$1000,"SSF")),"00")&amp;"/"&amp;TEXT(MONTH(_xlfn.MINIFS(Consolidado!$B$5:$B$1000,Consolidado!$E$5:$E$1000,$B34,Consolidado!$AA$5:$AA$1000,Q$5,Consolidado!$C$5:$C$1000,"SSF")),"00")&amp;IF(_xlfn.MAXIFS(Consolidado!$B$5:$B$1000,Consolidado!$E$5:$E$1000,$B34,Consolidado!$AA$5:$AA$1000,Q$5,Consolidado!$C$5:$C$1000,"SSF")&lt;&gt;_xlfn.MINIFS(Consolidado!$B$5:$B$1000,Consolidado!$E$5:$E$1000,$B34,Consolidado!$AA$5:$AA$1000,Q$5,Consolidado!$C$5:$C$1000,"SSF")," y "&amp;TEXT(DAY(_xlfn.MAXIFS(Consolidado!$B$5:$B$1000,Consolidado!$E$5:$E$1000,$B34,Consolidado!$AA$5:$AA$1000,Q$5,Consolidado!$C$5:$C$1000,"SSF")),"00")&amp;"/"&amp;TEXT(MONTH(_xlfn.MAXIFS(Consolidado!$B$5:$B$1000,Consolidado!$E$5:$E$1000,$B34,Consolidado!$AA$5:$AA$1000,Q$5,Consolidado!$C$5:$C$1000,"SSF")),"00"),""),""),IF(SUMIFS(Consolidado!$AD$5:$AD$1000,Consolidado!$E$5:$E$1000,$B34,Consolidado!$AA$5:$AA$1000,Q$5,Consolidado!$C$5:$C$1000,"Comité de Supervisión")&gt;0,"Comité Sup. "&amp;TEXT(DAY(_xlfn.MINIFS(Consolidado!$B$5:$B$1000,Consolidado!$E$5:$E$1000,$B34,Consolidado!$AA$5:$AA$1000,Q$5,Consolidado!$C$5:$C$1000,"Comité de Supervisión")),"00")&amp;"/"&amp;TEXT(MONTH(_xlfn.MINIFS(Consolidado!$B$5:$B$1000,Consolidado!$E$5:$E$1000,$B34,Consolidado!$AA$5:$AA$1000,Q$5,Consolidado!$C$5:$C$1000,"Comité de Supervisión")),"00")&amp;IF(_xlfn.MAXIFS(Consolidado!$B$5:$B$1000,Consolidado!$E$5:$E$1000,$B34,Consolidado!$AA$5:$AA$1000,Q$5,Consolidado!$C$5:$C$1000,"Comité de Supervisión")&lt;&gt;_xlfn.MINIFS(Consolidado!$B$5:$B$1000,Consolidado!$E$5:$E$1000,$B34,Consolidado!$AA$5:$AA$1000,Q$5,Consolidado!$C$5:$C$1000,"Comité de Supervisión")," y "&amp;TEXT(DAY(_xlfn.MAXIFS(Consolidado!$B$5:$B$1000,Consolidado!$E$5:$E$1000,$B34,Consolidado!$AA$5:$AA$1000,Q$5,Consolidado!$C$5:$C$1000,"Comité de Supervisión")),"00")&amp;"/"&amp;TEXT(MONTH(_xlfn.MAXIFS(Consolidado!$B$5:$B$1000,Consolidado!$E$5:$E$1000,$B34,Consolidado!$AA$5:$AA$1000,Q$5,Consolidado!$C$5:$C$1000,"Comité de Supervisión")),"00"),""),""),IF(SUMIFS(Consolidado!$AD$5:$AD$1000,Consolidado!$E$5:$E$1000,$B34,Consolidado!$AA$5:$AA$1000,Q$5,Consolidado!$C$5:$C$1000,"Consejo de Administración")&gt;0,"Consejo "&amp;TEXT(DAY(_xlfn.MINIFS(Consolidado!$B$5:$B$1000,Consolidado!$E$5:$E$1000,$B34,Consolidado!$AA$5:$AA$1000,Q$5,Consolidado!$C$5:$C$1000,"Consejo de Administración")),"00")&amp;"/"&amp;TEXT(MONTH(_xlfn.MINIFS(Consolidado!$B$5:$B$1000,Consolidado!$E$5:$E$1000,$B34,Consolidado!$AA$5:$AA$1000,Q$5,Consolidado!$C$5:$C$1000,"Consejo de Administración")),"00")&amp;IF(_xlfn.MAXIFS(Consolidado!$B$5:$B$1000,Consolidado!$E$5:$E$1000,$B34,Consolidado!$AA$5:$AA$1000,Q$5,Consolidado!$C$5:$C$1000,"Consejo de Administración")&lt;&gt;_xlfn.MINIFS(Consolidado!$B$5:$B$1000,Consolidado!$E$5:$E$1000,$B34,Consolidado!$AA$5:$AA$1000,Q$5,Consolidado!$C$5:$C$1000,"Consejo de Administración")," y "&amp;TEXT(DAY(_xlfn.MAXIFS(Consolidado!$B$5:$B$1000,Consolidado!$E$5:$E$1000,$B34,Consolidado!$AA$5:$AA$1000,Q$5,Consolidado!$C$5:$C$1000,"Consejo de Administración")),"00")&amp;"/"&amp;TEXT(MONTH(_xlfn.MAXIFS(Consolidado!$B$5:$B$1000,Consolidado!$E$5:$E$1000,$B34,Consolidado!$AA$5:$AA$1000,Q$5,Consolidado!$C$5:$C$1000,"Consejo de Administración")),"00"),""),""),IF(SUMIFS(Consolidado!$AD$5:$AD$1000,Consolidado!$E$5:$E$1000,$B34,Consolidado!$AA$5:$AA$1000,Q$5,Consolidado!$C$5:$C$1000,"Otros")&gt;0,"Otros "&amp;TEXT(DAY(_xlfn.MINIFS(Consolidado!$B$5:$B$1000,Consolidado!$E$5:$E$1000,$B34,Consolidado!$AA$5:$AA$1000,Q$5,Consolidado!$C$5:$C$1000,"Otros")),"00")&amp;"/"&amp;TEXT(MONTH(_xlfn.MINIFS(Consolidado!$B$5:$B$1000,Consolidado!$E$5:$E$1000,$B34,Consolidado!$AA$5:$AA$1000,Q$5,Consolidado!$C$5:$C$1000,"Otros")),"00")&amp;IF(_xlfn.MAXIFS(Consolidado!$B$5:$B$1000,Consolidado!$E$5:$E$1000,$B34,Consolidado!$AA$5:$AA$1000,Q$5,Consolidado!$C$5:$C$1000,"Otros")&lt;&gt;_xlfn.MINIFS(Consolidado!$B$5:$B$1000,Consolidado!$E$5:$E$1000,$B34,Consolidado!$AA$5:$AA$1000,Q$5,Consolidado!$C$5:$C$1000,"Otros")," y "&amp;TEXT(DAY(_xlfn.MAXIFS(Consolidado!$B$5:$B$1000,Consolidado!$E$5:$E$1000,$B34,Consolidado!$AA$5:$AA$1000,Q$5,Consolidado!$C$5:$C$1000,"Otros")),"00")&amp;"/"&amp;TEXT(MONTH(_xlfn.MAXIFS(Consolidado!$B$5:$B$1000,Consolidado!$E$5:$E$1000,$B34,Consolidado!$AA$5:$AA$1000,Q$5,Consolidado!$C$5:$C$1000,"Otros")),"00"),""),""))</f>
        <v/>
      </c>
      <c r="R34" s="37" t="str">
        <f aca="false">_xlfn.TEXTJOIN(" +"&amp;CHAR(10),TRUE(),IF(SUMIFS(Consolidado!$AD$5:$AD$1000,Consolidado!$E$5:$E$1000,$B34,Consolidado!$AA$5:$AA$1000,R$5,Consolidado!$C$5:$C$1000,"Auditoría Interna")&gt;0,"Interna "&amp;TEXT(DAY(_xlfn.MINIFS(Consolidado!$B$5:$B$1000,Consolidado!$E$5:$E$1000,$B34,Consolidado!$AA$5:$AA$1000,R$5,Consolidado!$C$5:$C$1000,"Auditoría Interna")),"00")&amp;"/"&amp;TEXT(MONTH(_xlfn.MINIFS(Consolidado!$B$5:$B$1000,Consolidado!$E$5:$E$1000,$B34,Consolidado!$AA$5:$AA$1000,R$5,Consolidado!$C$5:$C$1000,"Auditoría Interna")),"00")&amp;IF(_xlfn.MAXIFS(Consolidado!$B$5:$B$1000,Consolidado!$E$5:$E$1000,$B34,Consolidado!$AA$5:$AA$1000,R$5,Consolidado!$C$5:$C$1000,"Auditoría Interna")&lt;&gt;_xlfn.MINIFS(Consolidado!$B$5:$B$1000,Consolidado!$E$5:$E$1000,$B34,Consolidado!$AA$5:$AA$1000,R$5,Consolidado!$C$5:$C$1000,"Auditoría Interna")," y "&amp;TEXT(DAY(_xlfn.MAXIFS(Consolidado!$B$5:$B$1000,Consolidado!$E$5:$E$1000,$B34,Consolidado!$AA$5:$AA$1000,R$5,Consolidado!$C$5:$C$1000,"Auditoría Interna")),"00")&amp;"/"&amp;TEXT(MONTH(_xlfn.MAXIFS(Consolidado!$B$5:$B$1000,Consolidado!$E$5:$E$1000,$B34,Consolidado!$AA$5:$AA$1000,R$5,Consolidado!$C$5:$C$1000,"Auditoría Interna")),"00"),""),""),IF(SUMIFS(Consolidado!$AD$5:$AD$1000,Consolidado!$E$5:$E$1000,$B34,Consolidado!$AA$5:$AA$1000,R$5,Consolidado!$C$5:$C$1000,"Auditoría Externa")&gt;0,"Externa "&amp;TEXT(DAY(_xlfn.MINIFS(Consolidado!$B$5:$B$1000,Consolidado!$E$5:$E$1000,$B34,Consolidado!$AA$5:$AA$1000,R$5,Consolidado!$C$5:$C$1000,"Auditoría Externa")),"00")&amp;"/"&amp;TEXT(MONTH(_xlfn.MINIFS(Consolidado!$B$5:$B$1000,Consolidado!$E$5:$E$1000,$B34,Consolidado!$AA$5:$AA$1000,R$5,Consolidado!$C$5:$C$1000,"Auditoría Externa")),"00")&amp;IF(_xlfn.MAXIFS(Consolidado!$B$5:$B$1000,Consolidado!$E$5:$E$1000,$B34,Consolidado!$AA$5:$AA$1000,R$5,Consolidado!$C$5:$C$1000,"Auditoría Externa")&lt;&gt;_xlfn.MINIFS(Consolidado!$B$5:$B$1000,Consolidado!$E$5:$E$1000,$B34,Consolidado!$AA$5:$AA$1000,R$5,Consolidado!$C$5:$C$1000,"Auditoría Externa")," y "&amp;TEXT(DAY(_xlfn.MAXIFS(Consolidado!$B$5:$B$1000,Consolidado!$E$5:$E$1000,$B34,Consolidado!$AA$5:$AA$1000,R$5,Consolidado!$C$5:$C$1000,"Auditoría Externa")),"00")&amp;"/"&amp;TEXT(MONTH(_xlfn.MAXIFS(Consolidado!$B$5:$B$1000,Consolidado!$E$5:$E$1000,$B34,Consolidado!$AA$5:$AA$1000,R$5,Consolidado!$C$5:$C$1000,"Auditoría Externa")),"00"),""),""),IF(SUMIFS(Consolidado!$AD$5:$AD$1000,Consolidado!$E$5:$E$1000,$B34,Consolidado!$AA$5:$AA$1000,R$5,Consolidado!$C$5:$C$1000,"SSF")&gt;0,"SSF "&amp;TEXT(DAY(_xlfn.MINIFS(Consolidado!$B$5:$B$1000,Consolidado!$E$5:$E$1000,$B34,Consolidado!$AA$5:$AA$1000,R$5,Consolidado!$C$5:$C$1000,"SSF")),"00")&amp;"/"&amp;TEXT(MONTH(_xlfn.MINIFS(Consolidado!$B$5:$B$1000,Consolidado!$E$5:$E$1000,$B34,Consolidado!$AA$5:$AA$1000,R$5,Consolidado!$C$5:$C$1000,"SSF")),"00")&amp;IF(_xlfn.MAXIFS(Consolidado!$B$5:$B$1000,Consolidado!$E$5:$E$1000,$B34,Consolidado!$AA$5:$AA$1000,R$5,Consolidado!$C$5:$C$1000,"SSF")&lt;&gt;_xlfn.MINIFS(Consolidado!$B$5:$B$1000,Consolidado!$E$5:$E$1000,$B34,Consolidado!$AA$5:$AA$1000,R$5,Consolidado!$C$5:$C$1000,"SSF")," y "&amp;TEXT(DAY(_xlfn.MAXIFS(Consolidado!$B$5:$B$1000,Consolidado!$E$5:$E$1000,$B34,Consolidado!$AA$5:$AA$1000,R$5,Consolidado!$C$5:$C$1000,"SSF")),"00")&amp;"/"&amp;TEXT(MONTH(_xlfn.MAXIFS(Consolidado!$B$5:$B$1000,Consolidado!$E$5:$E$1000,$B34,Consolidado!$AA$5:$AA$1000,R$5,Consolidado!$C$5:$C$1000,"SSF")),"00"),""),""),IF(SUMIFS(Consolidado!$AD$5:$AD$1000,Consolidado!$E$5:$E$1000,$B34,Consolidado!$AA$5:$AA$1000,R$5,Consolidado!$C$5:$C$1000,"Comité de Supervisión")&gt;0,"Comité Sup. "&amp;TEXT(DAY(_xlfn.MINIFS(Consolidado!$B$5:$B$1000,Consolidado!$E$5:$E$1000,$B34,Consolidado!$AA$5:$AA$1000,R$5,Consolidado!$C$5:$C$1000,"Comité de Supervisión")),"00")&amp;"/"&amp;TEXT(MONTH(_xlfn.MINIFS(Consolidado!$B$5:$B$1000,Consolidado!$E$5:$E$1000,$B34,Consolidado!$AA$5:$AA$1000,R$5,Consolidado!$C$5:$C$1000,"Comité de Supervisión")),"00")&amp;IF(_xlfn.MAXIFS(Consolidado!$B$5:$B$1000,Consolidado!$E$5:$E$1000,$B34,Consolidado!$AA$5:$AA$1000,R$5,Consolidado!$C$5:$C$1000,"Comité de Supervisión")&lt;&gt;_xlfn.MINIFS(Consolidado!$B$5:$B$1000,Consolidado!$E$5:$E$1000,$B34,Consolidado!$AA$5:$AA$1000,R$5,Consolidado!$C$5:$C$1000,"Comité de Supervisión")," y "&amp;TEXT(DAY(_xlfn.MAXIFS(Consolidado!$B$5:$B$1000,Consolidado!$E$5:$E$1000,$B34,Consolidado!$AA$5:$AA$1000,R$5,Consolidado!$C$5:$C$1000,"Comité de Supervisión")),"00")&amp;"/"&amp;TEXT(MONTH(_xlfn.MAXIFS(Consolidado!$B$5:$B$1000,Consolidado!$E$5:$E$1000,$B34,Consolidado!$AA$5:$AA$1000,R$5,Consolidado!$C$5:$C$1000,"Comité de Supervisión")),"00"),""),""),IF(SUMIFS(Consolidado!$AD$5:$AD$1000,Consolidado!$E$5:$E$1000,$B34,Consolidado!$AA$5:$AA$1000,R$5,Consolidado!$C$5:$C$1000,"Consejo de Administración")&gt;0,"Consejo "&amp;TEXT(DAY(_xlfn.MINIFS(Consolidado!$B$5:$B$1000,Consolidado!$E$5:$E$1000,$B34,Consolidado!$AA$5:$AA$1000,R$5,Consolidado!$C$5:$C$1000,"Consejo de Administración")),"00")&amp;"/"&amp;TEXT(MONTH(_xlfn.MINIFS(Consolidado!$B$5:$B$1000,Consolidado!$E$5:$E$1000,$B34,Consolidado!$AA$5:$AA$1000,R$5,Consolidado!$C$5:$C$1000,"Consejo de Administración")),"00")&amp;IF(_xlfn.MAXIFS(Consolidado!$B$5:$B$1000,Consolidado!$E$5:$E$1000,$B34,Consolidado!$AA$5:$AA$1000,R$5,Consolidado!$C$5:$C$1000,"Consejo de Administración")&lt;&gt;_xlfn.MINIFS(Consolidado!$B$5:$B$1000,Consolidado!$E$5:$E$1000,$B34,Consolidado!$AA$5:$AA$1000,R$5,Consolidado!$C$5:$C$1000,"Consejo de Administración")," y "&amp;TEXT(DAY(_xlfn.MAXIFS(Consolidado!$B$5:$B$1000,Consolidado!$E$5:$E$1000,$B34,Consolidado!$AA$5:$AA$1000,R$5,Consolidado!$C$5:$C$1000,"Consejo de Administración")),"00")&amp;"/"&amp;TEXT(MONTH(_xlfn.MAXIFS(Consolidado!$B$5:$B$1000,Consolidado!$E$5:$E$1000,$B34,Consolidado!$AA$5:$AA$1000,R$5,Consolidado!$C$5:$C$1000,"Consejo de Administración")),"00"),""),""),IF(SUMIFS(Consolidado!$AD$5:$AD$1000,Consolidado!$E$5:$E$1000,$B34,Consolidado!$AA$5:$AA$1000,R$5,Consolidado!$C$5:$C$1000,"Otros")&gt;0,"Otros "&amp;TEXT(DAY(_xlfn.MINIFS(Consolidado!$B$5:$B$1000,Consolidado!$E$5:$E$1000,$B34,Consolidado!$AA$5:$AA$1000,R$5,Consolidado!$C$5:$C$1000,"Otros")),"00")&amp;"/"&amp;TEXT(MONTH(_xlfn.MINIFS(Consolidado!$B$5:$B$1000,Consolidado!$E$5:$E$1000,$B34,Consolidado!$AA$5:$AA$1000,R$5,Consolidado!$C$5:$C$1000,"Otros")),"00")&amp;IF(_xlfn.MAXIFS(Consolidado!$B$5:$B$1000,Consolidado!$E$5:$E$1000,$B34,Consolidado!$AA$5:$AA$1000,R$5,Consolidado!$C$5:$C$1000,"Otros")&lt;&gt;_xlfn.MINIFS(Consolidado!$B$5:$B$1000,Consolidado!$E$5:$E$1000,$B34,Consolidado!$AA$5:$AA$1000,R$5,Consolidado!$C$5:$C$1000,"Otros")," y "&amp;TEXT(DAY(_xlfn.MAXIFS(Consolidado!$B$5:$B$1000,Consolidado!$E$5:$E$1000,$B34,Consolidado!$AA$5:$AA$1000,R$5,Consolidado!$C$5:$C$1000,"Otros")),"00")&amp;"/"&amp;TEXT(MONTH(_xlfn.MAXIFS(Consolidado!$B$5:$B$1000,Consolidado!$E$5:$E$1000,$B34,Consolidado!$AA$5:$AA$1000,R$5,Consolidado!$C$5:$C$1000,"Otros")),"00"),""),""))</f>
        <v/>
      </c>
    </row>
    <row r="35" customFormat="false" ht="61.5" hidden="true" customHeight="true" outlineLevel="0" collapsed="false">
      <c r="A35" s="31" t="n">
        <v>30</v>
      </c>
      <c r="B35" s="32" t="str">
        <f aca="false">Catálogos!C31</f>
        <v>Auditoría de sistemas / TI</v>
      </c>
      <c r="C35" s="33" t="str">
        <f aca="false">Catálogos!D31</f>
        <v>Por validar</v>
      </c>
      <c r="D35" s="17" t="n">
        <f aca="false">SUMIFS(Consolidado!$AD$5:$AD$1000,Consolidado!$E$5:$E$1000,B35,Consolidado!$H$5:$H$1000,$C$2)</f>
        <v>1</v>
      </c>
      <c r="E35" s="36" t="str">
        <f aca="false">IF(((SUMIFS(Consolidado!$AD$5:$AD$1000,Consolidado!$E$5:$E$1000,$B35,Consolidado!$C$5:$C$1000,"Auditoría Interna",Consolidado!$H$5:$H$1000,$C$2)&gt;0)+(SUMIFS(Consolidado!$AD$5:$AD$1000,Consolidado!$E$5:$E$1000,$B35,Consolidado!$C$5:$C$1000,"Auditoría Externa",Consolidado!$H$5:$H$1000,$C$2)&gt;0)+(SUMIFS(Consolidado!$AD$5:$AD$1000,Consolidado!$E$5:$E$1000,$B35,Consolidado!$C$5:$C$1000,"SSF",Consolidado!$H$5:$H$1000,$C$2)&gt;0)+(SUMIFS(Consolidado!$AD$5:$AD$1000,Consolidado!$E$5:$E$1000,$B35,Consolidado!$C$5:$C$1000,"Comité de Supervisión",Consolidado!$H$5:$H$1000,$C$2)&gt;0)+(SUMIFS(Consolidado!$AD$5:$AD$1000,Consolidado!$E$5:$E$1000,$B35,Consolidado!$C$5:$C$1000,"Consejo de Administración",Consolidado!$H$5:$H$1000,$C$2)&gt;0)+(SUMIFS(Consolidado!$AD$5:$AD$1000,Consolidado!$E$5:$E$1000,$B35,Consolidado!$C$5:$C$1000,"Otros",Consolidado!$H$5:$H$1000,$C$2)&gt;0))&gt;=2,"Sí","No")</f>
        <v>No</v>
      </c>
      <c r="F35" s="47" t="str">
        <f aca="false" t="array" ref="F35:F35">_xlfn.TEXTJOIN(CHAR(10),TRUE(),IF((Consolidado!$E$5:$E$1000=$B35)*(Consolidado!$H$5:$H$1000=$C$2),Consolidado!$AE$5:$AE$1000,""))</f>
        <v>Interna – 28 de Marzo 2026</v>
      </c>
      <c r="G35" s="37" t="str">
        <f aca="false">_xlfn.TEXTJOIN(" +"&amp;CHAR(10),TRUE(),IF(SUMIFS(Consolidado!$AD$5:$AD$1000,Consolidado!$E$5:$E$1000,$B35,Consolidado!$AA$5:$AA$1000,G$5,Consolidado!$C$5:$C$1000,"Auditoría Interna")&gt;0,"Interna "&amp;TEXT(DAY(_xlfn.MINIFS(Consolidado!$B$5:$B$1000,Consolidado!$E$5:$E$1000,$B35,Consolidado!$AA$5:$AA$1000,G$5,Consolidado!$C$5:$C$1000,"Auditoría Interna")),"00")&amp;"/"&amp;TEXT(MONTH(_xlfn.MINIFS(Consolidado!$B$5:$B$1000,Consolidado!$E$5:$E$1000,$B35,Consolidado!$AA$5:$AA$1000,G$5,Consolidado!$C$5:$C$1000,"Auditoría Interna")),"00")&amp;IF(_xlfn.MAXIFS(Consolidado!$B$5:$B$1000,Consolidado!$E$5:$E$1000,$B35,Consolidado!$AA$5:$AA$1000,G$5,Consolidado!$C$5:$C$1000,"Auditoría Interna")&lt;&gt;_xlfn.MINIFS(Consolidado!$B$5:$B$1000,Consolidado!$E$5:$E$1000,$B35,Consolidado!$AA$5:$AA$1000,G$5,Consolidado!$C$5:$C$1000,"Auditoría Interna")," y "&amp;TEXT(DAY(_xlfn.MAXIFS(Consolidado!$B$5:$B$1000,Consolidado!$E$5:$E$1000,$B35,Consolidado!$AA$5:$AA$1000,G$5,Consolidado!$C$5:$C$1000,"Auditoría Interna")),"00")&amp;"/"&amp;TEXT(MONTH(_xlfn.MAXIFS(Consolidado!$B$5:$B$1000,Consolidado!$E$5:$E$1000,$B35,Consolidado!$AA$5:$AA$1000,G$5,Consolidado!$C$5:$C$1000,"Auditoría Interna")),"00"),""),""),IF(SUMIFS(Consolidado!$AD$5:$AD$1000,Consolidado!$E$5:$E$1000,$B35,Consolidado!$AA$5:$AA$1000,G$5,Consolidado!$C$5:$C$1000,"Auditoría Externa")&gt;0,"Externa "&amp;TEXT(DAY(_xlfn.MINIFS(Consolidado!$B$5:$B$1000,Consolidado!$E$5:$E$1000,$B35,Consolidado!$AA$5:$AA$1000,G$5,Consolidado!$C$5:$C$1000,"Auditoría Externa")),"00")&amp;"/"&amp;TEXT(MONTH(_xlfn.MINIFS(Consolidado!$B$5:$B$1000,Consolidado!$E$5:$E$1000,$B35,Consolidado!$AA$5:$AA$1000,G$5,Consolidado!$C$5:$C$1000,"Auditoría Externa")),"00")&amp;IF(_xlfn.MAXIFS(Consolidado!$B$5:$B$1000,Consolidado!$E$5:$E$1000,$B35,Consolidado!$AA$5:$AA$1000,G$5,Consolidado!$C$5:$C$1000,"Auditoría Externa")&lt;&gt;_xlfn.MINIFS(Consolidado!$B$5:$B$1000,Consolidado!$E$5:$E$1000,$B35,Consolidado!$AA$5:$AA$1000,G$5,Consolidado!$C$5:$C$1000,"Auditoría Externa")," y "&amp;TEXT(DAY(_xlfn.MAXIFS(Consolidado!$B$5:$B$1000,Consolidado!$E$5:$E$1000,$B35,Consolidado!$AA$5:$AA$1000,G$5,Consolidado!$C$5:$C$1000,"Auditoría Externa")),"00")&amp;"/"&amp;TEXT(MONTH(_xlfn.MAXIFS(Consolidado!$B$5:$B$1000,Consolidado!$E$5:$E$1000,$B35,Consolidado!$AA$5:$AA$1000,G$5,Consolidado!$C$5:$C$1000,"Auditoría Externa")),"00"),""),""),IF(SUMIFS(Consolidado!$AD$5:$AD$1000,Consolidado!$E$5:$E$1000,$B35,Consolidado!$AA$5:$AA$1000,G$5,Consolidado!$C$5:$C$1000,"SSF")&gt;0,"SSF "&amp;TEXT(DAY(_xlfn.MINIFS(Consolidado!$B$5:$B$1000,Consolidado!$E$5:$E$1000,$B35,Consolidado!$AA$5:$AA$1000,G$5,Consolidado!$C$5:$C$1000,"SSF")),"00")&amp;"/"&amp;TEXT(MONTH(_xlfn.MINIFS(Consolidado!$B$5:$B$1000,Consolidado!$E$5:$E$1000,$B35,Consolidado!$AA$5:$AA$1000,G$5,Consolidado!$C$5:$C$1000,"SSF")),"00")&amp;IF(_xlfn.MAXIFS(Consolidado!$B$5:$B$1000,Consolidado!$E$5:$E$1000,$B35,Consolidado!$AA$5:$AA$1000,G$5,Consolidado!$C$5:$C$1000,"SSF")&lt;&gt;_xlfn.MINIFS(Consolidado!$B$5:$B$1000,Consolidado!$E$5:$E$1000,$B35,Consolidado!$AA$5:$AA$1000,G$5,Consolidado!$C$5:$C$1000,"SSF")," y "&amp;TEXT(DAY(_xlfn.MAXIFS(Consolidado!$B$5:$B$1000,Consolidado!$E$5:$E$1000,$B35,Consolidado!$AA$5:$AA$1000,G$5,Consolidado!$C$5:$C$1000,"SSF")),"00")&amp;"/"&amp;TEXT(MONTH(_xlfn.MAXIFS(Consolidado!$B$5:$B$1000,Consolidado!$E$5:$E$1000,$B35,Consolidado!$AA$5:$AA$1000,G$5,Consolidado!$C$5:$C$1000,"SSF")),"00"),""),""),IF(SUMIFS(Consolidado!$AD$5:$AD$1000,Consolidado!$E$5:$E$1000,$B35,Consolidado!$AA$5:$AA$1000,G$5,Consolidado!$C$5:$C$1000,"Comité de Supervisión")&gt;0,"Comité Sup. "&amp;TEXT(DAY(_xlfn.MINIFS(Consolidado!$B$5:$B$1000,Consolidado!$E$5:$E$1000,$B35,Consolidado!$AA$5:$AA$1000,G$5,Consolidado!$C$5:$C$1000,"Comité de Supervisión")),"00")&amp;"/"&amp;TEXT(MONTH(_xlfn.MINIFS(Consolidado!$B$5:$B$1000,Consolidado!$E$5:$E$1000,$B35,Consolidado!$AA$5:$AA$1000,G$5,Consolidado!$C$5:$C$1000,"Comité de Supervisión")),"00")&amp;IF(_xlfn.MAXIFS(Consolidado!$B$5:$B$1000,Consolidado!$E$5:$E$1000,$B35,Consolidado!$AA$5:$AA$1000,G$5,Consolidado!$C$5:$C$1000,"Comité de Supervisión")&lt;&gt;_xlfn.MINIFS(Consolidado!$B$5:$B$1000,Consolidado!$E$5:$E$1000,$B35,Consolidado!$AA$5:$AA$1000,G$5,Consolidado!$C$5:$C$1000,"Comité de Supervisión")," y "&amp;TEXT(DAY(_xlfn.MAXIFS(Consolidado!$B$5:$B$1000,Consolidado!$E$5:$E$1000,$B35,Consolidado!$AA$5:$AA$1000,G$5,Consolidado!$C$5:$C$1000,"Comité de Supervisión")),"00")&amp;"/"&amp;TEXT(MONTH(_xlfn.MAXIFS(Consolidado!$B$5:$B$1000,Consolidado!$E$5:$E$1000,$B35,Consolidado!$AA$5:$AA$1000,G$5,Consolidado!$C$5:$C$1000,"Comité de Supervisión")),"00"),""),""),IF(SUMIFS(Consolidado!$AD$5:$AD$1000,Consolidado!$E$5:$E$1000,$B35,Consolidado!$AA$5:$AA$1000,G$5,Consolidado!$C$5:$C$1000,"Consejo de Administración")&gt;0,"Consejo "&amp;TEXT(DAY(_xlfn.MINIFS(Consolidado!$B$5:$B$1000,Consolidado!$E$5:$E$1000,$B35,Consolidado!$AA$5:$AA$1000,G$5,Consolidado!$C$5:$C$1000,"Consejo de Administración")),"00")&amp;"/"&amp;TEXT(MONTH(_xlfn.MINIFS(Consolidado!$B$5:$B$1000,Consolidado!$E$5:$E$1000,$B35,Consolidado!$AA$5:$AA$1000,G$5,Consolidado!$C$5:$C$1000,"Consejo de Administración")),"00")&amp;IF(_xlfn.MAXIFS(Consolidado!$B$5:$B$1000,Consolidado!$E$5:$E$1000,$B35,Consolidado!$AA$5:$AA$1000,G$5,Consolidado!$C$5:$C$1000,"Consejo de Administración")&lt;&gt;_xlfn.MINIFS(Consolidado!$B$5:$B$1000,Consolidado!$E$5:$E$1000,$B35,Consolidado!$AA$5:$AA$1000,G$5,Consolidado!$C$5:$C$1000,"Consejo de Administración")," y "&amp;TEXT(DAY(_xlfn.MAXIFS(Consolidado!$B$5:$B$1000,Consolidado!$E$5:$E$1000,$B35,Consolidado!$AA$5:$AA$1000,G$5,Consolidado!$C$5:$C$1000,"Consejo de Administración")),"00")&amp;"/"&amp;TEXT(MONTH(_xlfn.MAXIFS(Consolidado!$B$5:$B$1000,Consolidado!$E$5:$E$1000,$B35,Consolidado!$AA$5:$AA$1000,G$5,Consolidado!$C$5:$C$1000,"Consejo de Administración")),"00"),""),""),IF(SUMIFS(Consolidado!$AD$5:$AD$1000,Consolidado!$E$5:$E$1000,$B35,Consolidado!$AA$5:$AA$1000,G$5,Consolidado!$C$5:$C$1000,"Otros")&gt;0,"Otros "&amp;TEXT(DAY(_xlfn.MINIFS(Consolidado!$B$5:$B$1000,Consolidado!$E$5:$E$1000,$B35,Consolidado!$AA$5:$AA$1000,G$5,Consolidado!$C$5:$C$1000,"Otros")),"00")&amp;"/"&amp;TEXT(MONTH(_xlfn.MINIFS(Consolidado!$B$5:$B$1000,Consolidado!$E$5:$E$1000,$B35,Consolidado!$AA$5:$AA$1000,G$5,Consolidado!$C$5:$C$1000,"Otros")),"00")&amp;IF(_xlfn.MAXIFS(Consolidado!$B$5:$B$1000,Consolidado!$E$5:$E$1000,$B35,Consolidado!$AA$5:$AA$1000,G$5,Consolidado!$C$5:$C$1000,"Otros")&lt;&gt;_xlfn.MINIFS(Consolidado!$B$5:$B$1000,Consolidado!$E$5:$E$1000,$B35,Consolidado!$AA$5:$AA$1000,G$5,Consolidado!$C$5:$C$1000,"Otros")," y "&amp;TEXT(DAY(_xlfn.MAXIFS(Consolidado!$B$5:$B$1000,Consolidado!$E$5:$E$1000,$B35,Consolidado!$AA$5:$AA$1000,G$5,Consolidado!$C$5:$C$1000,"Otros")),"00")&amp;"/"&amp;TEXT(MONTH(_xlfn.MAXIFS(Consolidado!$B$5:$B$1000,Consolidado!$E$5:$E$1000,$B35,Consolidado!$AA$5:$AA$1000,G$5,Consolidado!$C$5:$C$1000,"Otros")),"00"),""),""))</f>
        <v/>
      </c>
      <c r="H35" s="37" t="str">
        <f aca="false">_xlfn.TEXTJOIN(" +"&amp;CHAR(10),TRUE(),IF(SUMIFS(Consolidado!$AD$5:$AD$1000,Consolidado!$E$5:$E$1000,$B35,Consolidado!$AA$5:$AA$1000,H$5,Consolidado!$C$5:$C$1000,"Auditoría Interna")&gt;0,"Interna "&amp;TEXT(DAY(_xlfn.MINIFS(Consolidado!$B$5:$B$1000,Consolidado!$E$5:$E$1000,$B35,Consolidado!$AA$5:$AA$1000,H$5,Consolidado!$C$5:$C$1000,"Auditoría Interna")),"00")&amp;"/"&amp;TEXT(MONTH(_xlfn.MINIFS(Consolidado!$B$5:$B$1000,Consolidado!$E$5:$E$1000,$B35,Consolidado!$AA$5:$AA$1000,H$5,Consolidado!$C$5:$C$1000,"Auditoría Interna")),"00")&amp;IF(_xlfn.MAXIFS(Consolidado!$B$5:$B$1000,Consolidado!$E$5:$E$1000,$B35,Consolidado!$AA$5:$AA$1000,H$5,Consolidado!$C$5:$C$1000,"Auditoría Interna")&lt;&gt;_xlfn.MINIFS(Consolidado!$B$5:$B$1000,Consolidado!$E$5:$E$1000,$B35,Consolidado!$AA$5:$AA$1000,H$5,Consolidado!$C$5:$C$1000,"Auditoría Interna")," y "&amp;TEXT(DAY(_xlfn.MAXIFS(Consolidado!$B$5:$B$1000,Consolidado!$E$5:$E$1000,$B35,Consolidado!$AA$5:$AA$1000,H$5,Consolidado!$C$5:$C$1000,"Auditoría Interna")),"00")&amp;"/"&amp;TEXT(MONTH(_xlfn.MAXIFS(Consolidado!$B$5:$B$1000,Consolidado!$E$5:$E$1000,$B35,Consolidado!$AA$5:$AA$1000,H$5,Consolidado!$C$5:$C$1000,"Auditoría Interna")),"00"),""),""),IF(SUMIFS(Consolidado!$AD$5:$AD$1000,Consolidado!$E$5:$E$1000,$B35,Consolidado!$AA$5:$AA$1000,H$5,Consolidado!$C$5:$C$1000,"Auditoría Externa")&gt;0,"Externa "&amp;TEXT(DAY(_xlfn.MINIFS(Consolidado!$B$5:$B$1000,Consolidado!$E$5:$E$1000,$B35,Consolidado!$AA$5:$AA$1000,H$5,Consolidado!$C$5:$C$1000,"Auditoría Externa")),"00")&amp;"/"&amp;TEXT(MONTH(_xlfn.MINIFS(Consolidado!$B$5:$B$1000,Consolidado!$E$5:$E$1000,$B35,Consolidado!$AA$5:$AA$1000,H$5,Consolidado!$C$5:$C$1000,"Auditoría Externa")),"00")&amp;IF(_xlfn.MAXIFS(Consolidado!$B$5:$B$1000,Consolidado!$E$5:$E$1000,$B35,Consolidado!$AA$5:$AA$1000,H$5,Consolidado!$C$5:$C$1000,"Auditoría Externa")&lt;&gt;_xlfn.MINIFS(Consolidado!$B$5:$B$1000,Consolidado!$E$5:$E$1000,$B35,Consolidado!$AA$5:$AA$1000,H$5,Consolidado!$C$5:$C$1000,"Auditoría Externa")," y "&amp;TEXT(DAY(_xlfn.MAXIFS(Consolidado!$B$5:$B$1000,Consolidado!$E$5:$E$1000,$B35,Consolidado!$AA$5:$AA$1000,H$5,Consolidado!$C$5:$C$1000,"Auditoría Externa")),"00")&amp;"/"&amp;TEXT(MONTH(_xlfn.MAXIFS(Consolidado!$B$5:$B$1000,Consolidado!$E$5:$E$1000,$B35,Consolidado!$AA$5:$AA$1000,H$5,Consolidado!$C$5:$C$1000,"Auditoría Externa")),"00"),""),""),IF(SUMIFS(Consolidado!$AD$5:$AD$1000,Consolidado!$E$5:$E$1000,$B35,Consolidado!$AA$5:$AA$1000,H$5,Consolidado!$C$5:$C$1000,"SSF")&gt;0,"SSF "&amp;TEXT(DAY(_xlfn.MINIFS(Consolidado!$B$5:$B$1000,Consolidado!$E$5:$E$1000,$B35,Consolidado!$AA$5:$AA$1000,H$5,Consolidado!$C$5:$C$1000,"SSF")),"00")&amp;"/"&amp;TEXT(MONTH(_xlfn.MINIFS(Consolidado!$B$5:$B$1000,Consolidado!$E$5:$E$1000,$B35,Consolidado!$AA$5:$AA$1000,H$5,Consolidado!$C$5:$C$1000,"SSF")),"00")&amp;IF(_xlfn.MAXIFS(Consolidado!$B$5:$B$1000,Consolidado!$E$5:$E$1000,$B35,Consolidado!$AA$5:$AA$1000,H$5,Consolidado!$C$5:$C$1000,"SSF")&lt;&gt;_xlfn.MINIFS(Consolidado!$B$5:$B$1000,Consolidado!$E$5:$E$1000,$B35,Consolidado!$AA$5:$AA$1000,H$5,Consolidado!$C$5:$C$1000,"SSF")," y "&amp;TEXT(DAY(_xlfn.MAXIFS(Consolidado!$B$5:$B$1000,Consolidado!$E$5:$E$1000,$B35,Consolidado!$AA$5:$AA$1000,H$5,Consolidado!$C$5:$C$1000,"SSF")),"00")&amp;"/"&amp;TEXT(MONTH(_xlfn.MAXIFS(Consolidado!$B$5:$B$1000,Consolidado!$E$5:$E$1000,$B35,Consolidado!$AA$5:$AA$1000,H$5,Consolidado!$C$5:$C$1000,"SSF")),"00"),""),""),IF(SUMIFS(Consolidado!$AD$5:$AD$1000,Consolidado!$E$5:$E$1000,$B35,Consolidado!$AA$5:$AA$1000,H$5,Consolidado!$C$5:$C$1000,"Comité de Supervisión")&gt;0,"Comité Sup. "&amp;TEXT(DAY(_xlfn.MINIFS(Consolidado!$B$5:$B$1000,Consolidado!$E$5:$E$1000,$B35,Consolidado!$AA$5:$AA$1000,H$5,Consolidado!$C$5:$C$1000,"Comité de Supervisión")),"00")&amp;"/"&amp;TEXT(MONTH(_xlfn.MINIFS(Consolidado!$B$5:$B$1000,Consolidado!$E$5:$E$1000,$B35,Consolidado!$AA$5:$AA$1000,H$5,Consolidado!$C$5:$C$1000,"Comité de Supervisión")),"00")&amp;IF(_xlfn.MAXIFS(Consolidado!$B$5:$B$1000,Consolidado!$E$5:$E$1000,$B35,Consolidado!$AA$5:$AA$1000,H$5,Consolidado!$C$5:$C$1000,"Comité de Supervisión")&lt;&gt;_xlfn.MINIFS(Consolidado!$B$5:$B$1000,Consolidado!$E$5:$E$1000,$B35,Consolidado!$AA$5:$AA$1000,H$5,Consolidado!$C$5:$C$1000,"Comité de Supervisión")," y "&amp;TEXT(DAY(_xlfn.MAXIFS(Consolidado!$B$5:$B$1000,Consolidado!$E$5:$E$1000,$B35,Consolidado!$AA$5:$AA$1000,H$5,Consolidado!$C$5:$C$1000,"Comité de Supervisión")),"00")&amp;"/"&amp;TEXT(MONTH(_xlfn.MAXIFS(Consolidado!$B$5:$B$1000,Consolidado!$E$5:$E$1000,$B35,Consolidado!$AA$5:$AA$1000,H$5,Consolidado!$C$5:$C$1000,"Comité de Supervisión")),"00"),""),""),IF(SUMIFS(Consolidado!$AD$5:$AD$1000,Consolidado!$E$5:$E$1000,$B35,Consolidado!$AA$5:$AA$1000,H$5,Consolidado!$C$5:$C$1000,"Consejo de Administración")&gt;0,"Consejo "&amp;TEXT(DAY(_xlfn.MINIFS(Consolidado!$B$5:$B$1000,Consolidado!$E$5:$E$1000,$B35,Consolidado!$AA$5:$AA$1000,H$5,Consolidado!$C$5:$C$1000,"Consejo de Administración")),"00")&amp;"/"&amp;TEXT(MONTH(_xlfn.MINIFS(Consolidado!$B$5:$B$1000,Consolidado!$E$5:$E$1000,$B35,Consolidado!$AA$5:$AA$1000,H$5,Consolidado!$C$5:$C$1000,"Consejo de Administración")),"00")&amp;IF(_xlfn.MAXIFS(Consolidado!$B$5:$B$1000,Consolidado!$E$5:$E$1000,$B35,Consolidado!$AA$5:$AA$1000,H$5,Consolidado!$C$5:$C$1000,"Consejo de Administración")&lt;&gt;_xlfn.MINIFS(Consolidado!$B$5:$B$1000,Consolidado!$E$5:$E$1000,$B35,Consolidado!$AA$5:$AA$1000,H$5,Consolidado!$C$5:$C$1000,"Consejo de Administración")," y "&amp;TEXT(DAY(_xlfn.MAXIFS(Consolidado!$B$5:$B$1000,Consolidado!$E$5:$E$1000,$B35,Consolidado!$AA$5:$AA$1000,H$5,Consolidado!$C$5:$C$1000,"Consejo de Administración")),"00")&amp;"/"&amp;TEXT(MONTH(_xlfn.MAXIFS(Consolidado!$B$5:$B$1000,Consolidado!$E$5:$E$1000,$B35,Consolidado!$AA$5:$AA$1000,H$5,Consolidado!$C$5:$C$1000,"Consejo de Administración")),"00"),""),""),IF(SUMIFS(Consolidado!$AD$5:$AD$1000,Consolidado!$E$5:$E$1000,$B35,Consolidado!$AA$5:$AA$1000,H$5,Consolidado!$C$5:$C$1000,"Otros")&gt;0,"Otros "&amp;TEXT(DAY(_xlfn.MINIFS(Consolidado!$B$5:$B$1000,Consolidado!$E$5:$E$1000,$B35,Consolidado!$AA$5:$AA$1000,H$5,Consolidado!$C$5:$C$1000,"Otros")),"00")&amp;"/"&amp;TEXT(MONTH(_xlfn.MINIFS(Consolidado!$B$5:$B$1000,Consolidado!$E$5:$E$1000,$B35,Consolidado!$AA$5:$AA$1000,H$5,Consolidado!$C$5:$C$1000,"Otros")),"00")&amp;IF(_xlfn.MAXIFS(Consolidado!$B$5:$B$1000,Consolidado!$E$5:$E$1000,$B35,Consolidado!$AA$5:$AA$1000,H$5,Consolidado!$C$5:$C$1000,"Otros")&lt;&gt;_xlfn.MINIFS(Consolidado!$B$5:$B$1000,Consolidado!$E$5:$E$1000,$B35,Consolidado!$AA$5:$AA$1000,H$5,Consolidado!$C$5:$C$1000,"Otros")," y "&amp;TEXT(DAY(_xlfn.MAXIFS(Consolidado!$B$5:$B$1000,Consolidado!$E$5:$E$1000,$B35,Consolidado!$AA$5:$AA$1000,H$5,Consolidado!$C$5:$C$1000,"Otros")),"00")&amp;"/"&amp;TEXT(MONTH(_xlfn.MAXIFS(Consolidado!$B$5:$B$1000,Consolidado!$E$5:$E$1000,$B35,Consolidado!$AA$5:$AA$1000,H$5,Consolidado!$C$5:$C$1000,"Otros")),"00"),""),""))</f>
        <v/>
      </c>
      <c r="I35" s="37" t="str">
        <f aca="false">_xlfn.TEXTJOIN(" +"&amp;CHAR(10),TRUE(),IF(SUMIFS(Consolidado!$AD$5:$AD$1000,Consolidado!$E$5:$E$1000,$B35,Consolidado!$AA$5:$AA$1000,I$5,Consolidado!$C$5:$C$1000,"Auditoría Interna")&gt;0,"Interna "&amp;TEXT(DAY(_xlfn.MINIFS(Consolidado!$B$5:$B$1000,Consolidado!$E$5:$E$1000,$B35,Consolidado!$AA$5:$AA$1000,I$5,Consolidado!$C$5:$C$1000,"Auditoría Interna")),"00")&amp;"/"&amp;TEXT(MONTH(_xlfn.MINIFS(Consolidado!$B$5:$B$1000,Consolidado!$E$5:$E$1000,$B35,Consolidado!$AA$5:$AA$1000,I$5,Consolidado!$C$5:$C$1000,"Auditoría Interna")),"00")&amp;IF(_xlfn.MAXIFS(Consolidado!$B$5:$B$1000,Consolidado!$E$5:$E$1000,$B35,Consolidado!$AA$5:$AA$1000,I$5,Consolidado!$C$5:$C$1000,"Auditoría Interna")&lt;&gt;_xlfn.MINIFS(Consolidado!$B$5:$B$1000,Consolidado!$E$5:$E$1000,$B35,Consolidado!$AA$5:$AA$1000,I$5,Consolidado!$C$5:$C$1000,"Auditoría Interna")," y "&amp;TEXT(DAY(_xlfn.MAXIFS(Consolidado!$B$5:$B$1000,Consolidado!$E$5:$E$1000,$B35,Consolidado!$AA$5:$AA$1000,I$5,Consolidado!$C$5:$C$1000,"Auditoría Interna")),"00")&amp;"/"&amp;TEXT(MONTH(_xlfn.MAXIFS(Consolidado!$B$5:$B$1000,Consolidado!$E$5:$E$1000,$B35,Consolidado!$AA$5:$AA$1000,I$5,Consolidado!$C$5:$C$1000,"Auditoría Interna")),"00"),""),""),IF(SUMIFS(Consolidado!$AD$5:$AD$1000,Consolidado!$E$5:$E$1000,$B35,Consolidado!$AA$5:$AA$1000,I$5,Consolidado!$C$5:$C$1000,"Auditoría Externa")&gt;0,"Externa "&amp;TEXT(DAY(_xlfn.MINIFS(Consolidado!$B$5:$B$1000,Consolidado!$E$5:$E$1000,$B35,Consolidado!$AA$5:$AA$1000,I$5,Consolidado!$C$5:$C$1000,"Auditoría Externa")),"00")&amp;"/"&amp;TEXT(MONTH(_xlfn.MINIFS(Consolidado!$B$5:$B$1000,Consolidado!$E$5:$E$1000,$B35,Consolidado!$AA$5:$AA$1000,I$5,Consolidado!$C$5:$C$1000,"Auditoría Externa")),"00")&amp;IF(_xlfn.MAXIFS(Consolidado!$B$5:$B$1000,Consolidado!$E$5:$E$1000,$B35,Consolidado!$AA$5:$AA$1000,I$5,Consolidado!$C$5:$C$1000,"Auditoría Externa")&lt;&gt;_xlfn.MINIFS(Consolidado!$B$5:$B$1000,Consolidado!$E$5:$E$1000,$B35,Consolidado!$AA$5:$AA$1000,I$5,Consolidado!$C$5:$C$1000,"Auditoría Externa")," y "&amp;TEXT(DAY(_xlfn.MAXIFS(Consolidado!$B$5:$B$1000,Consolidado!$E$5:$E$1000,$B35,Consolidado!$AA$5:$AA$1000,I$5,Consolidado!$C$5:$C$1000,"Auditoría Externa")),"00")&amp;"/"&amp;TEXT(MONTH(_xlfn.MAXIFS(Consolidado!$B$5:$B$1000,Consolidado!$E$5:$E$1000,$B35,Consolidado!$AA$5:$AA$1000,I$5,Consolidado!$C$5:$C$1000,"Auditoría Externa")),"00"),""),""),IF(SUMIFS(Consolidado!$AD$5:$AD$1000,Consolidado!$E$5:$E$1000,$B35,Consolidado!$AA$5:$AA$1000,I$5,Consolidado!$C$5:$C$1000,"SSF")&gt;0,"SSF "&amp;TEXT(DAY(_xlfn.MINIFS(Consolidado!$B$5:$B$1000,Consolidado!$E$5:$E$1000,$B35,Consolidado!$AA$5:$AA$1000,I$5,Consolidado!$C$5:$C$1000,"SSF")),"00")&amp;"/"&amp;TEXT(MONTH(_xlfn.MINIFS(Consolidado!$B$5:$B$1000,Consolidado!$E$5:$E$1000,$B35,Consolidado!$AA$5:$AA$1000,I$5,Consolidado!$C$5:$C$1000,"SSF")),"00")&amp;IF(_xlfn.MAXIFS(Consolidado!$B$5:$B$1000,Consolidado!$E$5:$E$1000,$B35,Consolidado!$AA$5:$AA$1000,I$5,Consolidado!$C$5:$C$1000,"SSF")&lt;&gt;_xlfn.MINIFS(Consolidado!$B$5:$B$1000,Consolidado!$E$5:$E$1000,$B35,Consolidado!$AA$5:$AA$1000,I$5,Consolidado!$C$5:$C$1000,"SSF")," y "&amp;TEXT(DAY(_xlfn.MAXIFS(Consolidado!$B$5:$B$1000,Consolidado!$E$5:$E$1000,$B35,Consolidado!$AA$5:$AA$1000,I$5,Consolidado!$C$5:$C$1000,"SSF")),"00")&amp;"/"&amp;TEXT(MONTH(_xlfn.MAXIFS(Consolidado!$B$5:$B$1000,Consolidado!$E$5:$E$1000,$B35,Consolidado!$AA$5:$AA$1000,I$5,Consolidado!$C$5:$C$1000,"SSF")),"00"),""),""),IF(SUMIFS(Consolidado!$AD$5:$AD$1000,Consolidado!$E$5:$E$1000,$B35,Consolidado!$AA$5:$AA$1000,I$5,Consolidado!$C$5:$C$1000,"Comité de Supervisión")&gt;0,"Comité Sup. "&amp;TEXT(DAY(_xlfn.MINIFS(Consolidado!$B$5:$B$1000,Consolidado!$E$5:$E$1000,$B35,Consolidado!$AA$5:$AA$1000,I$5,Consolidado!$C$5:$C$1000,"Comité de Supervisión")),"00")&amp;"/"&amp;TEXT(MONTH(_xlfn.MINIFS(Consolidado!$B$5:$B$1000,Consolidado!$E$5:$E$1000,$B35,Consolidado!$AA$5:$AA$1000,I$5,Consolidado!$C$5:$C$1000,"Comité de Supervisión")),"00")&amp;IF(_xlfn.MAXIFS(Consolidado!$B$5:$B$1000,Consolidado!$E$5:$E$1000,$B35,Consolidado!$AA$5:$AA$1000,I$5,Consolidado!$C$5:$C$1000,"Comité de Supervisión")&lt;&gt;_xlfn.MINIFS(Consolidado!$B$5:$B$1000,Consolidado!$E$5:$E$1000,$B35,Consolidado!$AA$5:$AA$1000,I$5,Consolidado!$C$5:$C$1000,"Comité de Supervisión")," y "&amp;TEXT(DAY(_xlfn.MAXIFS(Consolidado!$B$5:$B$1000,Consolidado!$E$5:$E$1000,$B35,Consolidado!$AA$5:$AA$1000,I$5,Consolidado!$C$5:$C$1000,"Comité de Supervisión")),"00")&amp;"/"&amp;TEXT(MONTH(_xlfn.MAXIFS(Consolidado!$B$5:$B$1000,Consolidado!$E$5:$E$1000,$B35,Consolidado!$AA$5:$AA$1000,I$5,Consolidado!$C$5:$C$1000,"Comité de Supervisión")),"00"),""),""),IF(SUMIFS(Consolidado!$AD$5:$AD$1000,Consolidado!$E$5:$E$1000,$B35,Consolidado!$AA$5:$AA$1000,I$5,Consolidado!$C$5:$C$1000,"Consejo de Administración")&gt;0,"Consejo "&amp;TEXT(DAY(_xlfn.MINIFS(Consolidado!$B$5:$B$1000,Consolidado!$E$5:$E$1000,$B35,Consolidado!$AA$5:$AA$1000,I$5,Consolidado!$C$5:$C$1000,"Consejo de Administración")),"00")&amp;"/"&amp;TEXT(MONTH(_xlfn.MINIFS(Consolidado!$B$5:$B$1000,Consolidado!$E$5:$E$1000,$B35,Consolidado!$AA$5:$AA$1000,I$5,Consolidado!$C$5:$C$1000,"Consejo de Administración")),"00")&amp;IF(_xlfn.MAXIFS(Consolidado!$B$5:$B$1000,Consolidado!$E$5:$E$1000,$B35,Consolidado!$AA$5:$AA$1000,I$5,Consolidado!$C$5:$C$1000,"Consejo de Administración")&lt;&gt;_xlfn.MINIFS(Consolidado!$B$5:$B$1000,Consolidado!$E$5:$E$1000,$B35,Consolidado!$AA$5:$AA$1000,I$5,Consolidado!$C$5:$C$1000,"Consejo de Administración")," y "&amp;TEXT(DAY(_xlfn.MAXIFS(Consolidado!$B$5:$B$1000,Consolidado!$E$5:$E$1000,$B35,Consolidado!$AA$5:$AA$1000,I$5,Consolidado!$C$5:$C$1000,"Consejo de Administración")),"00")&amp;"/"&amp;TEXT(MONTH(_xlfn.MAXIFS(Consolidado!$B$5:$B$1000,Consolidado!$E$5:$E$1000,$B35,Consolidado!$AA$5:$AA$1000,I$5,Consolidado!$C$5:$C$1000,"Consejo de Administración")),"00"),""),""),IF(SUMIFS(Consolidado!$AD$5:$AD$1000,Consolidado!$E$5:$E$1000,$B35,Consolidado!$AA$5:$AA$1000,I$5,Consolidado!$C$5:$C$1000,"Otros")&gt;0,"Otros "&amp;TEXT(DAY(_xlfn.MINIFS(Consolidado!$B$5:$B$1000,Consolidado!$E$5:$E$1000,$B35,Consolidado!$AA$5:$AA$1000,I$5,Consolidado!$C$5:$C$1000,"Otros")),"00")&amp;"/"&amp;TEXT(MONTH(_xlfn.MINIFS(Consolidado!$B$5:$B$1000,Consolidado!$E$5:$E$1000,$B35,Consolidado!$AA$5:$AA$1000,I$5,Consolidado!$C$5:$C$1000,"Otros")),"00")&amp;IF(_xlfn.MAXIFS(Consolidado!$B$5:$B$1000,Consolidado!$E$5:$E$1000,$B35,Consolidado!$AA$5:$AA$1000,I$5,Consolidado!$C$5:$C$1000,"Otros")&lt;&gt;_xlfn.MINIFS(Consolidado!$B$5:$B$1000,Consolidado!$E$5:$E$1000,$B35,Consolidado!$AA$5:$AA$1000,I$5,Consolidado!$C$5:$C$1000,"Otros")," y "&amp;TEXT(DAY(_xlfn.MAXIFS(Consolidado!$B$5:$B$1000,Consolidado!$E$5:$E$1000,$B35,Consolidado!$AA$5:$AA$1000,I$5,Consolidado!$C$5:$C$1000,"Otros")),"00")&amp;"/"&amp;TEXT(MONTH(_xlfn.MAXIFS(Consolidado!$B$5:$B$1000,Consolidado!$E$5:$E$1000,$B35,Consolidado!$AA$5:$AA$1000,I$5,Consolidado!$C$5:$C$1000,"Otros")),"00"),""),""))</f>
        <v>Interna 28/03</v>
      </c>
      <c r="J35" s="37" t="str">
        <f aca="false">_xlfn.TEXTJOIN(" +"&amp;CHAR(10),TRUE(),IF(SUMIFS(Consolidado!$AD$5:$AD$1000,Consolidado!$E$5:$E$1000,$B35,Consolidado!$AA$5:$AA$1000,J$5,Consolidado!$C$5:$C$1000,"Auditoría Interna")&gt;0,"Interna "&amp;TEXT(DAY(_xlfn.MINIFS(Consolidado!$B$5:$B$1000,Consolidado!$E$5:$E$1000,$B35,Consolidado!$AA$5:$AA$1000,J$5,Consolidado!$C$5:$C$1000,"Auditoría Interna")),"00")&amp;"/"&amp;TEXT(MONTH(_xlfn.MINIFS(Consolidado!$B$5:$B$1000,Consolidado!$E$5:$E$1000,$B35,Consolidado!$AA$5:$AA$1000,J$5,Consolidado!$C$5:$C$1000,"Auditoría Interna")),"00")&amp;IF(_xlfn.MAXIFS(Consolidado!$B$5:$B$1000,Consolidado!$E$5:$E$1000,$B35,Consolidado!$AA$5:$AA$1000,J$5,Consolidado!$C$5:$C$1000,"Auditoría Interna")&lt;&gt;_xlfn.MINIFS(Consolidado!$B$5:$B$1000,Consolidado!$E$5:$E$1000,$B35,Consolidado!$AA$5:$AA$1000,J$5,Consolidado!$C$5:$C$1000,"Auditoría Interna")," y "&amp;TEXT(DAY(_xlfn.MAXIFS(Consolidado!$B$5:$B$1000,Consolidado!$E$5:$E$1000,$B35,Consolidado!$AA$5:$AA$1000,J$5,Consolidado!$C$5:$C$1000,"Auditoría Interna")),"00")&amp;"/"&amp;TEXT(MONTH(_xlfn.MAXIFS(Consolidado!$B$5:$B$1000,Consolidado!$E$5:$E$1000,$B35,Consolidado!$AA$5:$AA$1000,J$5,Consolidado!$C$5:$C$1000,"Auditoría Interna")),"00"),""),""),IF(SUMIFS(Consolidado!$AD$5:$AD$1000,Consolidado!$E$5:$E$1000,$B35,Consolidado!$AA$5:$AA$1000,J$5,Consolidado!$C$5:$C$1000,"Auditoría Externa")&gt;0,"Externa "&amp;TEXT(DAY(_xlfn.MINIFS(Consolidado!$B$5:$B$1000,Consolidado!$E$5:$E$1000,$B35,Consolidado!$AA$5:$AA$1000,J$5,Consolidado!$C$5:$C$1000,"Auditoría Externa")),"00")&amp;"/"&amp;TEXT(MONTH(_xlfn.MINIFS(Consolidado!$B$5:$B$1000,Consolidado!$E$5:$E$1000,$B35,Consolidado!$AA$5:$AA$1000,J$5,Consolidado!$C$5:$C$1000,"Auditoría Externa")),"00")&amp;IF(_xlfn.MAXIFS(Consolidado!$B$5:$B$1000,Consolidado!$E$5:$E$1000,$B35,Consolidado!$AA$5:$AA$1000,J$5,Consolidado!$C$5:$C$1000,"Auditoría Externa")&lt;&gt;_xlfn.MINIFS(Consolidado!$B$5:$B$1000,Consolidado!$E$5:$E$1000,$B35,Consolidado!$AA$5:$AA$1000,J$5,Consolidado!$C$5:$C$1000,"Auditoría Externa")," y "&amp;TEXT(DAY(_xlfn.MAXIFS(Consolidado!$B$5:$B$1000,Consolidado!$E$5:$E$1000,$B35,Consolidado!$AA$5:$AA$1000,J$5,Consolidado!$C$5:$C$1000,"Auditoría Externa")),"00")&amp;"/"&amp;TEXT(MONTH(_xlfn.MAXIFS(Consolidado!$B$5:$B$1000,Consolidado!$E$5:$E$1000,$B35,Consolidado!$AA$5:$AA$1000,J$5,Consolidado!$C$5:$C$1000,"Auditoría Externa")),"00"),""),""),IF(SUMIFS(Consolidado!$AD$5:$AD$1000,Consolidado!$E$5:$E$1000,$B35,Consolidado!$AA$5:$AA$1000,J$5,Consolidado!$C$5:$C$1000,"SSF")&gt;0,"SSF "&amp;TEXT(DAY(_xlfn.MINIFS(Consolidado!$B$5:$B$1000,Consolidado!$E$5:$E$1000,$B35,Consolidado!$AA$5:$AA$1000,J$5,Consolidado!$C$5:$C$1000,"SSF")),"00")&amp;"/"&amp;TEXT(MONTH(_xlfn.MINIFS(Consolidado!$B$5:$B$1000,Consolidado!$E$5:$E$1000,$B35,Consolidado!$AA$5:$AA$1000,J$5,Consolidado!$C$5:$C$1000,"SSF")),"00")&amp;IF(_xlfn.MAXIFS(Consolidado!$B$5:$B$1000,Consolidado!$E$5:$E$1000,$B35,Consolidado!$AA$5:$AA$1000,J$5,Consolidado!$C$5:$C$1000,"SSF")&lt;&gt;_xlfn.MINIFS(Consolidado!$B$5:$B$1000,Consolidado!$E$5:$E$1000,$B35,Consolidado!$AA$5:$AA$1000,J$5,Consolidado!$C$5:$C$1000,"SSF")," y "&amp;TEXT(DAY(_xlfn.MAXIFS(Consolidado!$B$5:$B$1000,Consolidado!$E$5:$E$1000,$B35,Consolidado!$AA$5:$AA$1000,J$5,Consolidado!$C$5:$C$1000,"SSF")),"00")&amp;"/"&amp;TEXT(MONTH(_xlfn.MAXIFS(Consolidado!$B$5:$B$1000,Consolidado!$E$5:$E$1000,$B35,Consolidado!$AA$5:$AA$1000,J$5,Consolidado!$C$5:$C$1000,"SSF")),"00"),""),""),IF(SUMIFS(Consolidado!$AD$5:$AD$1000,Consolidado!$E$5:$E$1000,$B35,Consolidado!$AA$5:$AA$1000,J$5,Consolidado!$C$5:$C$1000,"Comité de Supervisión")&gt;0,"Comité Sup. "&amp;TEXT(DAY(_xlfn.MINIFS(Consolidado!$B$5:$B$1000,Consolidado!$E$5:$E$1000,$B35,Consolidado!$AA$5:$AA$1000,J$5,Consolidado!$C$5:$C$1000,"Comité de Supervisión")),"00")&amp;"/"&amp;TEXT(MONTH(_xlfn.MINIFS(Consolidado!$B$5:$B$1000,Consolidado!$E$5:$E$1000,$B35,Consolidado!$AA$5:$AA$1000,J$5,Consolidado!$C$5:$C$1000,"Comité de Supervisión")),"00")&amp;IF(_xlfn.MAXIFS(Consolidado!$B$5:$B$1000,Consolidado!$E$5:$E$1000,$B35,Consolidado!$AA$5:$AA$1000,J$5,Consolidado!$C$5:$C$1000,"Comité de Supervisión")&lt;&gt;_xlfn.MINIFS(Consolidado!$B$5:$B$1000,Consolidado!$E$5:$E$1000,$B35,Consolidado!$AA$5:$AA$1000,J$5,Consolidado!$C$5:$C$1000,"Comité de Supervisión")," y "&amp;TEXT(DAY(_xlfn.MAXIFS(Consolidado!$B$5:$B$1000,Consolidado!$E$5:$E$1000,$B35,Consolidado!$AA$5:$AA$1000,J$5,Consolidado!$C$5:$C$1000,"Comité de Supervisión")),"00")&amp;"/"&amp;TEXT(MONTH(_xlfn.MAXIFS(Consolidado!$B$5:$B$1000,Consolidado!$E$5:$E$1000,$B35,Consolidado!$AA$5:$AA$1000,J$5,Consolidado!$C$5:$C$1000,"Comité de Supervisión")),"00"),""),""),IF(SUMIFS(Consolidado!$AD$5:$AD$1000,Consolidado!$E$5:$E$1000,$B35,Consolidado!$AA$5:$AA$1000,J$5,Consolidado!$C$5:$C$1000,"Consejo de Administración")&gt;0,"Consejo "&amp;TEXT(DAY(_xlfn.MINIFS(Consolidado!$B$5:$B$1000,Consolidado!$E$5:$E$1000,$B35,Consolidado!$AA$5:$AA$1000,J$5,Consolidado!$C$5:$C$1000,"Consejo de Administración")),"00")&amp;"/"&amp;TEXT(MONTH(_xlfn.MINIFS(Consolidado!$B$5:$B$1000,Consolidado!$E$5:$E$1000,$B35,Consolidado!$AA$5:$AA$1000,J$5,Consolidado!$C$5:$C$1000,"Consejo de Administración")),"00")&amp;IF(_xlfn.MAXIFS(Consolidado!$B$5:$B$1000,Consolidado!$E$5:$E$1000,$B35,Consolidado!$AA$5:$AA$1000,J$5,Consolidado!$C$5:$C$1000,"Consejo de Administración")&lt;&gt;_xlfn.MINIFS(Consolidado!$B$5:$B$1000,Consolidado!$E$5:$E$1000,$B35,Consolidado!$AA$5:$AA$1000,J$5,Consolidado!$C$5:$C$1000,"Consejo de Administración")," y "&amp;TEXT(DAY(_xlfn.MAXIFS(Consolidado!$B$5:$B$1000,Consolidado!$E$5:$E$1000,$B35,Consolidado!$AA$5:$AA$1000,J$5,Consolidado!$C$5:$C$1000,"Consejo de Administración")),"00")&amp;"/"&amp;TEXT(MONTH(_xlfn.MAXIFS(Consolidado!$B$5:$B$1000,Consolidado!$E$5:$E$1000,$B35,Consolidado!$AA$5:$AA$1000,J$5,Consolidado!$C$5:$C$1000,"Consejo de Administración")),"00"),""),""),IF(SUMIFS(Consolidado!$AD$5:$AD$1000,Consolidado!$E$5:$E$1000,$B35,Consolidado!$AA$5:$AA$1000,J$5,Consolidado!$C$5:$C$1000,"Otros")&gt;0,"Otros "&amp;TEXT(DAY(_xlfn.MINIFS(Consolidado!$B$5:$B$1000,Consolidado!$E$5:$E$1000,$B35,Consolidado!$AA$5:$AA$1000,J$5,Consolidado!$C$5:$C$1000,"Otros")),"00")&amp;"/"&amp;TEXT(MONTH(_xlfn.MINIFS(Consolidado!$B$5:$B$1000,Consolidado!$E$5:$E$1000,$B35,Consolidado!$AA$5:$AA$1000,J$5,Consolidado!$C$5:$C$1000,"Otros")),"00")&amp;IF(_xlfn.MAXIFS(Consolidado!$B$5:$B$1000,Consolidado!$E$5:$E$1000,$B35,Consolidado!$AA$5:$AA$1000,J$5,Consolidado!$C$5:$C$1000,"Otros")&lt;&gt;_xlfn.MINIFS(Consolidado!$B$5:$B$1000,Consolidado!$E$5:$E$1000,$B35,Consolidado!$AA$5:$AA$1000,J$5,Consolidado!$C$5:$C$1000,"Otros")," y "&amp;TEXT(DAY(_xlfn.MAXIFS(Consolidado!$B$5:$B$1000,Consolidado!$E$5:$E$1000,$B35,Consolidado!$AA$5:$AA$1000,J$5,Consolidado!$C$5:$C$1000,"Otros")),"00")&amp;"/"&amp;TEXT(MONTH(_xlfn.MAXIFS(Consolidado!$B$5:$B$1000,Consolidado!$E$5:$E$1000,$B35,Consolidado!$AA$5:$AA$1000,J$5,Consolidado!$C$5:$C$1000,"Otros")),"00"),""),""))</f>
        <v/>
      </c>
      <c r="K35" s="37" t="str">
        <f aca="false">_xlfn.TEXTJOIN(" +"&amp;CHAR(10),TRUE(),IF(SUMIFS(Consolidado!$AD$5:$AD$1000,Consolidado!$E$5:$E$1000,$B35,Consolidado!$AA$5:$AA$1000,K$5,Consolidado!$C$5:$C$1000,"Auditoría Interna")&gt;0,"Interna "&amp;TEXT(DAY(_xlfn.MINIFS(Consolidado!$B$5:$B$1000,Consolidado!$E$5:$E$1000,$B35,Consolidado!$AA$5:$AA$1000,K$5,Consolidado!$C$5:$C$1000,"Auditoría Interna")),"00")&amp;"/"&amp;TEXT(MONTH(_xlfn.MINIFS(Consolidado!$B$5:$B$1000,Consolidado!$E$5:$E$1000,$B35,Consolidado!$AA$5:$AA$1000,K$5,Consolidado!$C$5:$C$1000,"Auditoría Interna")),"00")&amp;IF(_xlfn.MAXIFS(Consolidado!$B$5:$B$1000,Consolidado!$E$5:$E$1000,$B35,Consolidado!$AA$5:$AA$1000,K$5,Consolidado!$C$5:$C$1000,"Auditoría Interna")&lt;&gt;_xlfn.MINIFS(Consolidado!$B$5:$B$1000,Consolidado!$E$5:$E$1000,$B35,Consolidado!$AA$5:$AA$1000,K$5,Consolidado!$C$5:$C$1000,"Auditoría Interna")," y "&amp;TEXT(DAY(_xlfn.MAXIFS(Consolidado!$B$5:$B$1000,Consolidado!$E$5:$E$1000,$B35,Consolidado!$AA$5:$AA$1000,K$5,Consolidado!$C$5:$C$1000,"Auditoría Interna")),"00")&amp;"/"&amp;TEXT(MONTH(_xlfn.MAXIFS(Consolidado!$B$5:$B$1000,Consolidado!$E$5:$E$1000,$B35,Consolidado!$AA$5:$AA$1000,K$5,Consolidado!$C$5:$C$1000,"Auditoría Interna")),"00"),""),""),IF(SUMIFS(Consolidado!$AD$5:$AD$1000,Consolidado!$E$5:$E$1000,$B35,Consolidado!$AA$5:$AA$1000,K$5,Consolidado!$C$5:$C$1000,"Auditoría Externa")&gt;0,"Externa "&amp;TEXT(DAY(_xlfn.MINIFS(Consolidado!$B$5:$B$1000,Consolidado!$E$5:$E$1000,$B35,Consolidado!$AA$5:$AA$1000,K$5,Consolidado!$C$5:$C$1000,"Auditoría Externa")),"00")&amp;"/"&amp;TEXT(MONTH(_xlfn.MINIFS(Consolidado!$B$5:$B$1000,Consolidado!$E$5:$E$1000,$B35,Consolidado!$AA$5:$AA$1000,K$5,Consolidado!$C$5:$C$1000,"Auditoría Externa")),"00")&amp;IF(_xlfn.MAXIFS(Consolidado!$B$5:$B$1000,Consolidado!$E$5:$E$1000,$B35,Consolidado!$AA$5:$AA$1000,K$5,Consolidado!$C$5:$C$1000,"Auditoría Externa")&lt;&gt;_xlfn.MINIFS(Consolidado!$B$5:$B$1000,Consolidado!$E$5:$E$1000,$B35,Consolidado!$AA$5:$AA$1000,K$5,Consolidado!$C$5:$C$1000,"Auditoría Externa")," y "&amp;TEXT(DAY(_xlfn.MAXIFS(Consolidado!$B$5:$B$1000,Consolidado!$E$5:$E$1000,$B35,Consolidado!$AA$5:$AA$1000,K$5,Consolidado!$C$5:$C$1000,"Auditoría Externa")),"00")&amp;"/"&amp;TEXT(MONTH(_xlfn.MAXIFS(Consolidado!$B$5:$B$1000,Consolidado!$E$5:$E$1000,$B35,Consolidado!$AA$5:$AA$1000,K$5,Consolidado!$C$5:$C$1000,"Auditoría Externa")),"00"),""),""),IF(SUMIFS(Consolidado!$AD$5:$AD$1000,Consolidado!$E$5:$E$1000,$B35,Consolidado!$AA$5:$AA$1000,K$5,Consolidado!$C$5:$C$1000,"SSF")&gt;0,"SSF "&amp;TEXT(DAY(_xlfn.MINIFS(Consolidado!$B$5:$B$1000,Consolidado!$E$5:$E$1000,$B35,Consolidado!$AA$5:$AA$1000,K$5,Consolidado!$C$5:$C$1000,"SSF")),"00")&amp;"/"&amp;TEXT(MONTH(_xlfn.MINIFS(Consolidado!$B$5:$B$1000,Consolidado!$E$5:$E$1000,$B35,Consolidado!$AA$5:$AA$1000,K$5,Consolidado!$C$5:$C$1000,"SSF")),"00")&amp;IF(_xlfn.MAXIFS(Consolidado!$B$5:$B$1000,Consolidado!$E$5:$E$1000,$B35,Consolidado!$AA$5:$AA$1000,K$5,Consolidado!$C$5:$C$1000,"SSF")&lt;&gt;_xlfn.MINIFS(Consolidado!$B$5:$B$1000,Consolidado!$E$5:$E$1000,$B35,Consolidado!$AA$5:$AA$1000,K$5,Consolidado!$C$5:$C$1000,"SSF")," y "&amp;TEXT(DAY(_xlfn.MAXIFS(Consolidado!$B$5:$B$1000,Consolidado!$E$5:$E$1000,$B35,Consolidado!$AA$5:$AA$1000,K$5,Consolidado!$C$5:$C$1000,"SSF")),"00")&amp;"/"&amp;TEXT(MONTH(_xlfn.MAXIFS(Consolidado!$B$5:$B$1000,Consolidado!$E$5:$E$1000,$B35,Consolidado!$AA$5:$AA$1000,K$5,Consolidado!$C$5:$C$1000,"SSF")),"00"),""),""),IF(SUMIFS(Consolidado!$AD$5:$AD$1000,Consolidado!$E$5:$E$1000,$B35,Consolidado!$AA$5:$AA$1000,K$5,Consolidado!$C$5:$C$1000,"Comité de Supervisión")&gt;0,"Comité Sup. "&amp;TEXT(DAY(_xlfn.MINIFS(Consolidado!$B$5:$B$1000,Consolidado!$E$5:$E$1000,$B35,Consolidado!$AA$5:$AA$1000,K$5,Consolidado!$C$5:$C$1000,"Comité de Supervisión")),"00")&amp;"/"&amp;TEXT(MONTH(_xlfn.MINIFS(Consolidado!$B$5:$B$1000,Consolidado!$E$5:$E$1000,$B35,Consolidado!$AA$5:$AA$1000,K$5,Consolidado!$C$5:$C$1000,"Comité de Supervisión")),"00")&amp;IF(_xlfn.MAXIFS(Consolidado!$B$5:$B$1000,Consolidado!$E$5:$E$1000,$B35,Consolidado!$AA$5:$AA$1000,K$5,Consolidado!$C$5:$C$1000,"Comité de Supervisión")&lt;&gt;_xlfn.MINIFS(Consolidado!$B$5:$B$1000,Consolidado!$E$5:$E$1000,$B35,Consolidado!$AA$5:$AA$1000,K$5,Consolidado!$C$5:$C$1000,"Comité de Supervisión")," y "&amp;TEXT(DAY(_xlfn.MAXIFS(Consolidado!$B$5:$B$1000,Consolidado!$E$5:$E$1000,$B35,Consolidado!$AA$5:$AA$1000,K$5,Consolidado!$C$5:$C$1000,"Comité de Supervisión")),"00")&amp;"/"&amp;TEXT(MONTH(_xlfn.MAXIFS(Consolidado!$B$5:$B$1000,Consolidado!$E$5:$E$1000,$B35,Consolidado!$AA$5:$AA$1000,K$5,Consolidado!$C$5:$C$1000,"Comité de Supervisión")),"00"),""),""),IF(SUMIFS(Consolidado!$AD$5:$AD$1000,Consolidado!$E$5:$E$1000,$B35,Consolidado!$AA$5:$AA$1000,K$5,Consolidado!$C$5:$C$1000,"Consejo de Administración")&gt;0,"Consejo "&amp;TEXT(DAY(_xlfn.MINIFS(Consolidado!$B$5:$B$1000,Consolidado!$E$5:$E$1000,$B35,Consolidado!$AA$5:$AA$1000,K$5,Consolidado!$C$5:$C$1000,"Consejo de Administración")),"00")&amp;"/"&amp;TEXT(MONTH(_xlfn.MINIFS(Consolidado!$B$5:$B$1000,Consolidado!$E$5:$E$1000,$B35,Consolidado!$AA$5:$AA$1000,K$5,Consolidado!$C$5:$C$1000,"Consejo de Administración")),"00")&amp;IF(_xlfn.MAXIFS(Consolidado!$B$5:$B$1000,Consolidado!$E$5:$E$1000,$B35,Consolidado!$AA$5:$AA$1000,K$5,Consolidado!$C$5:$C$1000,"Consejo de Administración")&lt;&gt;_xlfn.MINIFS(Consolidado!$B$5:$B$1000,Consolidado!$E$5:$E$1000,$B35,Consolidado!$AA$5:$AA$1000,K$5,Consolidado!$C$5:$C$1000,"Consejo de Administración")," y "&amp;TEXT(DAY(_xlfn.MAXIFS(Consolidado!$B$5:$B$1000,Consolidado!$E$5:$E$1000,$B35,Consolidado!$AA$5:$AA$1000,K$5,Consolidado!$C$5:$C$1000,"Consejo de Administración")),"00")&amp;"/"&amp;TEXT(MONTH(_xlfn.MAXIFS(Consolidado!$B$5:$B$1000,Consolidado!$E$5:$E$1000,$B35,Consolidado!$AA$5:$AA$1000,K$5,Consolidado!$C$5:$C$1000,"Consejo de Administración")),"00"),""),""),IF(SUMIFS(Consolidado!$AD$5:$AD$1000,Consolidado!$E$5:$E$1000,$B35,Consolidado!$AA$5:$AA$1000,K$5,Consolidado!$C$5:$C$1000,"Otros")&gt;0,"Otros "&amp;TEXT(DAY(_xlfn.MINIFS(Consolidado!$B$5:$B$1000,Consolidado!$E$5:$E$1000,$B35,Consolidado!$AA$5:$AA$1000,K$5,Consolidado!$C$5:$C$1000,"Otros")),"00")&amp;"/"&amp;TEXT(MONTH(_xlfn.MINIFS(Consolidado!$B$5:$B$1000,Consolidado!$E$5:$E$1000,$B35,Consolidado!$AA$5:$AA$1000,K$5,Consolidado!$C$5:$C$1000,"Otros")),"00")&amp;IF(_xlfn.MAXIFS(Consolidado!$B$5:$B$1000,Consolidado!$E$5:$E$1000,$B35,Consolidado!$AA$5:$AA$1000,K$5,Consolidado!$C$5:$C$1000,"Otros")&lt;&gt;_xlfn.MINIFS(Consolidado!$B$5:$B$1000,Consolidado!$E$5:$E$1000,$B35,Consolidado!$AA$5:$AA$1000,K$5,Consolidado!$C$5:$C$1000,"Otros")," y "&amp;TEXT(DAY(_xlfn.MAXIFS(Consolidado!$B$5:$B$1000,Consolidado!$E$5:$E$1000,$B35,Consolidado!$AA$5:$AA$1000,K$5,Consolidado!$C$5:$C$1000,"Otros")),"00")&amp;"/"&amp;TEXT(MONTH(_xlfn.MAXIFS(Consolidado!$B$5:$B$1000,Consolidado!$E$5:$E$1000,$B35,Consolidado!$AA$5:$AA$1000,K$5,Consolidado!$C$5:$C$1000,"Otros")),"00"),""),""))</f>
        <v/>
      </c>
      <c r="L35" s="37" t="str">
        <f aca="false">_xlfn.TEXTJOIN(" +"&amp;CHAR(10),TRUE(),IF(SUMIFS(Consolidado!$AD$5:$AD$1000,Consolidado!$E$5:$E$1000,$B35,Consolidado!$AA$5:$AA$1000,L$5,Consolidado!$C$5:$C$1000,"Auditoría Interna")&gt;0,"Interna "&amp;TEXT(DAY(_xlfn.MINIFS(Consolidado!$B$5:$B$1000,Consolidado!$E$5:$E$1000,$B35,Consolidado!$AA$5:$AA$1000,L$5,Consolidado!$C$5:$C$1000,"Auditoría Interna")),"00")&amp;"/"&amp;TEXT(MONTH(_xlfn.MINIFS(Consolidado!$B$5:$B$1000,Consolidado!$E$5:$E$1000,$B35,Consolidado!$AA$5:$AA$1000,L$5,Consolidado!$C$5:$C$1000,"Auditoría Interna")),"00")&amp;IF(_xlfn.MAXIFS(Consolidado!$B$5:$B$1000,Consolidado!$E$5:$E$1000,$B35,Consolidado!$AA$5:$AA$1000,L$5,Consolidado!$C$5:$C$1000,"Auditoría Interna")&lt;&gt;_xlfn.MINIFS(Consolidado!$B$5:$B$1000,Consolidado!$E$5:$E$1000,$B35,Consolidado!$AA$5:$AA$1000,L$5,Consolidado!$C$5:$C$1000,"Auditoría Interna")," y "&amp;TEXT(DAY(_xlfn.MAXIFS(Consolidado!$B$5:$B$1000,Consolidado!$E$5:$E$1000,$B35,Consolidado!$AA$5:$AA$1000,L$5,Consolidado!$C$5:$C$1000,"Auditoría Interna")),"00")&amp;"/"&amp;TEXT(MONTH(_xlfn.MAXIFS(Consolidado!$B$5:$B$1000,Consolidado!$E$5:$E$1000,$B35,Consolidado!$AA$5:$AA$1000,L$5,Consolidado!$C$5:$C$1000,"Auditoría Interna")),"00"),""),""),IF(SUMIFS(Consolidado!$AD$5:$AD$1000,Consolidado!$E$5:$E$1000,$B35,Consolidado!$AA$5:$AA$1000,L$5,Consolidado!$C$5:$C$1000,"Auditoría Externa")&gt;0,"Externa "&amp;TEXT(DAY(_xlfn.MINIFS(Consolidado!$B$5:$B$1000,Consolidado!$E$5:$E$1000,$B35,Consolidado!$AA$5:$AA$1000,L$5,Consolidado!$C$5:$C$1000,"Auditoría Externa")),"00")&amp;"/"&amp;TEXT(MONTH(_xlfn.MINIFS(Consolidado!$B$5:$B$1000,Consolidado!$E$5:$E$1000,$B35,Consolidado!$AA$5:$AA$1000,L$5,Consolidado!$C$5:$C$1000,"Auditoría Externa")),"00")&amp;IF(_xlfn.MAXIFS(Consolidado!$B$5:$B$1000,Consolidado!$E$5:$E$1000,$B35,Consolidado!$AA$5:$AA$1000,L$5,Consolidado!$C$5:$C$1000,"Auditoría Externa")&lt;&gt;_xlfn.MINIFS(Consolidado!$B$5:$B$1000,Consolidado!$E$5:$E$1000,$B35,Consolidado!$AA$5:$AA$1000,L$5,Consolidado!$C$5:$C$1000,"Auditoría Externa")," y "&amp;TEXT(DAY(_xlfn.MAXIFS(Consolidado!$B$5:$B$1000,Consolidado!$E$5:$E$1000,$B35,Consolidado!$AA$5:$AA$1000,L$5,Consolidado!$C$5:$C$1000,"Auditoría Externa")),"00")&amp;"/"&amp;TEXT(MONTH(_xlfn.MAXIFS(Consolidado!$B$5:$B$1000,Consolidado!$E$5:$E$1000,$B35,Consolidado!$AA$5:$AA$1000,L$5,Consolidado!$C$5:$C$1000,"Auditoría Externa")),"00"),""),""),IF(SUMIFS(Consolidado!$AD$5:$AD$1000,Consolidado!$E$5:$E$1000,$B35,Consolidado!$AA$5:$AA$1000,L$5,Consolidado!$C$5:$C$1000,"SSF")&gt;0,"SSF "&amp;TEXT(DAY(_xlfn.MINIFS(Consolidado!$B$5:$B$1000,Consolidado!$E$5:$E$1000,$B35,Consolidado!$AA$5:$AA$1000,L$5,Consolidado!$C$5:$C$1000,"SSF")),"00")&amp;"/"&amp;TEXT(MONTH(_xlfn.MINIFS(Consolidado!$B$5:$B$1000,Consolidado!$E$5:$E$1000,$B35,Consolidado!$AA$5:$AA$1000,L$5,Consolidado!$C$5:$C$1000,"SSF")),"00")&amp;IF(_xlfn.MAXIFS(Consolidado!$B$5:$B$1000,Consolidado!$E$5:$E$1000,$B35,Consolidado!$AA$5:$AA$1000,L$5,Consolidado!$C$5:$C$1000,"SSF")&lt;&gt;_xlfn.MINIFS(Consolidado!$B$5:$B$1000,Consolidado!$E$5:$E$1000,$B35,Consolidado!$AA$5:$AA$1000,L$5,Consolidado!$C$5:$C$1000,"SSF")," y "&amp;TEXT(DAY(_xlfn.MAXIFS(Consolidado!$B$5:$B$1000,Consolidado!$E$5:$E$1000,$B35,Consolidado!$AA$5:$AA$1000,L$5,Consolidado!$C$5:$C$1000,"SSF")),"00")&amp;"/"&amp;TEXT(MONTH(_xlfn.MAXIFS(Consolidado!$B$5:$B$1000,Consolidado!$E$5:$E$1000,$B35,Consolidado!$AA$5:$AA$1000,L$5,Consolidado!$C$5:$C$1000,"SSF")),"00"),""),""),IF(SUMIFS(Consolidado!$AD$5:$AD$1000,Consolidado!$E$5:$E$1000,$B35,Consolidado!$AA$5:$AA$1000,L$5,Consolidado!$C$5:$C$1000,"Comité de Supervisión")&gt;0,"Comité Sup. "&amp;TEXT(DAY(_xlfn.MINIFS(Consolidado!$B$5:$B$1000,Consolidado!$E$5:$E$1000,$B35,Consolidado!$AA$5:$AA$1000,L$5,Consolidado!$C$5:$C$1000,"Comité de Supervisión")),"00")&amp;"/"&amp;TEXT(MONTH(_xlfn.MINIFS(Consolidado!$B$5:$B$1000,Consolidado!$E$5:$E$1000,$B35,Consolidado!$AA$5:$AA$1000,L$5,Consolidado!$C$5:$C$1000,"Comité de Supervisión")),"00")&amp;IF(_xlfn.MAXIFS(Consolidado!$B$5:$B$1000,Consolidado!$E$5:$E$1000,$B35,Consolidado!$AA$5:$AA$1000,L$5,Consolidado!$C$5:$C$1000,"Comité de Supervisión")&lt;&gt;_xlfn.MINIFS(Consolidado!$B$5:$B$1000,Consolidado!$E$5:$E$1000,$B35,Consolidado!$AA$5:$AA$1000,L$5,Consolidado!$C$5:$C$1000,"Comité de Supervisión")," y "&amp;TEXT(DAY(_xlfn.MAXIFS(Consolidado!$B$5:$B$1000,Consolidado!$E$5:$E$1000,$B35,Consolidado!$AA$5:$AA$1000,L$5,Consolidado!$C$5:$C$1000,"Comité de Supervisión")),"00")&amp;"/"&amp;TEXT(MONTH(_xlfn.MAXIFS(Consolidado!$B$5:$B$1000,Consolidado!$E$5:$E$1000,$B35,Consolidado!$AA$5:$AA$1000,L$5,Consolidado!$C$5:$C$1000,"Comité de Supervisión")),"00"),""),""),IF(SUMIFS(Consolidado!$AD$5:$AD$1000,Consolidado!$E$5:$E$1000,$B35,Consolidado!$AA$5:$AA$1000,L$5,Consolidado!$C$5:$C$1000,"Consejo de Administración")&gt;0,"Consejo "&amp;TEXT(DAY(_xlfn.MINIFS(Consolidado!$B$5:$B$1000,Consolidado!$E$5:$E$1000,$B35,Consolidado!$AA$5:$AA$1000,L$5,Consolidado!$C$5:$C$1000,"Consejo de Administración")),"00")&amp;"/"&amp;TEXT(MONTH(_xlfn.MINIFS(Consolidado!$B$5:$B$1000,Consolidado!$E$5:$E$1000,$B35,Consolidado!$AA$5:$AA$1000,L$5,Consolidado!$C$5:$C$1000,"Consejo de Administración")),"00")&amp;IF(_xlfn.MAXIFS(Consolidado!$B$5:$B$1000,Consolidado!$E$5:$E$1000,$B35,Consolidado!$AA$5:$AA$1000,L$5,Consolidado!$C$5:$C$1000,"Consejo de Administración")&lt;&gt;_xlfn.MINIFS(Consolidado!$B$5:$B$1000,Consolidado!$E$5:$E$1000,$B35,Consolidado!$AA$5:$AA$1000,L$5,Consolidado!$C$5:$C$1000,"Consejo de Administración")," y "&amp;TEXT(DAY(_xlfn.MAXIFS(Consolidado!$B$5:$B$1000,Consolidado!$E$5:$E$1000,$B35,Consolidado!$AA$5:$AA$1000,L$5,Consolidado!$C$5:$C$1000,"Consejo de Administración")),"00")&amp;"/"&amp;TEXT(MONTH(_xlfn.MAXIFS(Consolidado!$B$5:$B$1000,Consolidado!$E$5:$E$1000,$B35,Consolidado!$AA$5:$AA$1000,L$5,Consolidado!$C$5:$C$1000,"Consejo de Administración")),"00"),""),""),IF(SUMIFS(Consolidado!$AD$5:$AD$1000,Consolidado!$E$5:$E$1000,$B35,Consolidado!$AA$5:$AA$1000,L$5,Consolidado!$C$5:$C$1000,"Otros")&gt;0,"Otros "&amp;TEXT(DAY(_xlfn.MINIFS(Consolidado!$B$5:$B$1000,Consolidado!$E$5:$E$1000,$B35,Consolidado!$AA$5:$AA$1000,L$5,Consolidado!$C$5:$C$1000,"Otros")),"00")&amp;"/"&amp;TEXT(MONTH(_xlfn.MINIFS(Consolidado!$B$5:$B$1000,Consolidado!$E$5:$E$1000,$B35,Consolidado!$AA$5:$AA$1000,L$5,Consolidado!$C$5:$C$1000,"Otros")),"00")&amp;IF(_xlfn.MAXIFS(Consolidado!$B$5:$B$1000,Consolidado!$E$5:$E$1000,$B35,Consolidado!$AA$5:$AA$1000,L$5,Consolidado!$C$5:$C$1000,"Otros")&lt;&gt;_xlfn.MINIFS(Consolidado!$B$5:$B$1000,Consolidado!$E$5:$E$1000,$B35,Consolidado!$AA$5:$AA$1000,L$5,Consolidado!$C$5:$C$1000,"Otros")," y "&amp;TEXT(DAY(_xlfn.MAXIFS(Consolidado!$B$5:$B$1000,Consolidado!$E$5:$E$1000,$B35,Consolidado!$AA$5:$AA$1000,L$5,Consolidado!$C$5:$C$1000,"Otros")),"00")&amp;"/"&amp;TEXT(MONTH(_xlfn.MAXIFS(Consolidado!$B$5:$B$1000,Consolidado!$E$5:$E$1000,$B35,Consolidado!$AA$5:$AA$1000,L$5,Consolidado!$C$5:$C$1000,"Otros")),"00"),""),""))</f>
        <v/>
      </c>
      <c r="M35" s="37" t="str">
        <f aca="false">_xlfn.TEXTJOIN(" +"&amp;CHAR(10),TRUE(),IF(SUMIFS(Consolidado!$AD$5:$AD$1000,Consolidado!$E$5:$E$1000,$B35,Consolidado!$AA$5:$AA$1000,M$5,Consolidado!$C$5:$C$1000,"Auditoría Interna")&gt;0,"Interna "&amp;TEXT(DAY(_xlfn.MINIFS(Consolidado!$B$5:$B$1000,Consolidado!$E$5:$E$1000,$B35,Consolidado!$AA$5:$AA$1000,M$5,Consolidado!$C$5:$C$1000,"Auditoría Interna")),"00")&amp;"/"&amp;TEXT(MONTH(_xlfn.MINIFS(Consolidado!$B$5:$B$1000,Consolidado!$E$5:$E$1000,$B35,Consolidado!$AA$5:$AA$1000,M$5,Consolidado!$C$5:$C$1000,"Auditoría Interna")),"00")&amp;IF(_xlfn.MAXIFS(Consolidado!$B$5:$B$1000,Consolidado!$E$5:$E$1000,$B35,Consolidado!$AA$5:$AA$1000,M$5,Consolidado!$C$5:$C$1000,"Auditoría Interna")&lt;&gt;_xlfn.MINIFS(Consolidado!$B$5:$B$1000,Consolidado!$E$5:$E$1000,$B35,Consolidado!$AA$5:$AA$1000,M$5,Consolidado!$C$5:$C$1000,"Auditoría Interna")," y "&amp;TEXT(DAY(_xlfn.MAXIFS(Consolidado!$B$5:$B$1000,Consolidado!$E$5:$E$1000,$B35,Consolidado!$AA$5:$AA$1000,M$5,Consolidado!$C$5:$C$1000,"Auditoría Interna")),"00")&amp;"/"&amp;TEXT(MONTH(_xlfn.MAXIFS(Consolidado!$B$5:$B$1000,Consolidado!$E$5:$E$1000,$B35,Consolidado!$AA$5:$AA$1000,M$5,Consolidado!$C$5:$C$1000,"Auditoría Interna")),"00"),""),""),IF(SUMIFS(Consolidado!$AD$5:$AD$1000,Consolidado!$E$5:$E$1000,$B35,Consolidado!$AA$5:$AA$1000,M$5,Consolidado!$C$5:$C$1000,"Auditoría Externa")&gt;0,"Externa "&amp;TEXT(DAY(_xlfn.MINIFS(Consolidado!$B$5:$B$1000,Consolidado!$E$5:$E$1000,$B35,Consolidado!$AA$5:$AA$1000,M$5,Consolidado!$C$5:$C$1000,"Auditoría Externa")),"00")&amp;"/"&amp;TEXT(MONTH(_xlfn.MINIFS(Consolidado!$B$5:$B$1000,Consolidado!$E$5:$E$1000,$B35,Consolidado!$AA$5:$AA$1000,M$5,Consolidado!$C$5:$C$1000,"Auditoría Externa")),"00")&amp;IF(_xlfn.MAXIFS(Consolidado!$B$5:$B$1000,Consolidado!$E$5:$E$1000,$B35,Consolidado!$AA$5:$AA$1000,M$5,Consolidado!$C$5:$C$1000,"Auditoría Externa")&lt;&gt;_xlfn.MINIFS(Consolidado!$B$5:$B$1000,Consolidado!$E$5:$E$1000,$B35,Consolidado!$AA$5:$AA$1000,M$5,Consolidado!$C$5:$C$1000,"Auditoría Externa")," y "&amp;TEXT(DAY(_xlfn.MAXIFS(Consolidado!$B$5:$B$1000,Consolidado!$E$5:$E$1000,$B35,Consolidado!$AA$5:$AA$1000,M$5,Consolidado!$C$5:$C$1000,"Auditoría Externa")),"00")&amp;"/"&amp;TEXT(MONTH(_xlfn.MAXIFS(Consolidado!$B$5:$B$1000,Consolidado!$E$5:$E$1000,$B35,Consolidado!$AA$5:$AA$1000,M$5,Consolidado!$C$5:$C$1000,"Auditoría Externa")),"00"),""),""),IF(SUMIFS(Consolidado!$AD$5:$AD$1000,Consolidado!$E$5:$E$1000,$B35,Consolidado!$AA$5:$AA$1000,M$5,Consolidado!$C$5:$C$1000,"SSF")&gt;0,"SSF "&amp;TEXT(DAY(_xlfn.MINIFS(Consolidado!$B$5:$B$1000,Consolidado!$E$5:$E$1000,$B35,Consolidado!$AA$5:$AA$1000,M$5,Consolidado!$C$5:$C$1000,"SSF")),"00")&amp;"/"&amp;TEXT(MONTH(_xlfn.MINIFS(Consolidado!$B$5:$B$1000,Consolidado!$E$5:$E$1000,$B35,Consolidado!$AA$5:$AA$1000,M$5,Consolidado!$C$5:$C$1000,"SSF")),"00")&amp;IF(_xlfn.MAXIFS(Consolidado!$B$5:$B$1000,Consolidado!$E$5:$E$1000,$B35,Consolidado!$AA$5:$AA$1000,M$5,Consolidado!$C$5:$C$1000,"SSF")&lt;&gt;_xlfn.MINIFS(Consolidado!$B$5:$B$1000,Consolidado!$E$5:$E$1000,$B35,Consolidado!$AA$5:$AA$1000,M$5,Consolidado!$C$5:$C$1000,"SSF")," y "&amp;TEXT(DAY(_xlfn.MAXIFS(Consolidado!$B$5:$B$1000,Consolidado!$E$5:$E$1000,$B35,Consolidado!$AA$5:$AA$1000,M$5,Consolidado!$C$5:$C$1000,"SSF")),"00")&amp;"/"&amp;TEXT(MONTH(_xlfn.MAXIFS(Consolidado!$B$5:$B$1000,Consolidado!$E$5:$E$1000,$B35,Consolidado!$AA$5:$AA$1000,M$5,Consolidado!$C$5:$C$1000,"SSF")),"00"),""),""),IF(SUMIFS(Consolidado!$AD$5:$AD$1000,Consolidado!$E$5:$E$1000,$B35,Consolidado!$AA$5:$AA$1000,M$5,Consolidado!$C$5:$C$1000,"Comité de Supervisión")&gt;0,"Comité Sup. "&amp;TEXT(DAY(_xlfn.MINIFS(Consolidado!$B$5:$B$1000,Consolidado!$E$5:$E$1000,$B35,Consolidado!$AA$5:$AA$1000,M$5,Consolidado!$C$5:$C$1000,"Comité de Supervisión")),"00")&amp;"/"&amp;TEXT(MONTH(_xlfn.MINIFS(Consolidado!$B$5:$B$1000,Consolidado!$E$5:$E$1000,$B35,Consolidado!$AA$5:$AA$1000,M$5,Consolidado!$C$5:$C$1000,"Comité de Supervisión")),"00")&amp;IF(_xlfn.MAXIFS(Consolidado!$B$5:$B$1000,Consolidado!$E$5:$E$1000,$B35,Consolidado!$AA$5:$AA$1000,M$5,Consolidado!$C$5:$C$1000,"Comité de Supervisión")&lt;&gt;_xlfn.MINIFS(Consolidado!$B$5:$B$1000,Consolidado!$E$5:$E$1000,$B35,Consolidado!$AA$5:$AA$1000,M$5,Consolidado!$C$5:$C$1000,"Comité de Supervisión")," y "&amp;TEXT(DAY(_xlfn.MAXIFS(Consolidado!$B$5:$B$1000,Consolidado!$E$5:$E$1000,$B35,Consolidado!$AA$5:$AA$1000,M$5,Consolidado!$C$5:$C$1000,"Comité de Supervisión")),"00")&amp;"/"&amp;TEXT(MONTH(_xlfn.MAXIFS(Consolidado!$B$5:$B$1000,Consolidado!$E$5:$E$1000,$B35,Consolidado!$AA$5:$AA$1000,M$5,Consolidado!$C$5:$C$1000,"Comité de Supervisión")),"00"),""),""),IF(SUMIFS(Consolidado!$AD$5:$AD$1000,Consolidado!$E$5:$E$1000,$B35,Consolidado!$AA$5:$AA$1000,M$5,Consolidado!$C$5:$C$1000,"Consejo de Administración")&gt;0,"Consejo "&amp;TEXT(DAY(_xlfn.MINIFS(Consolidado!$B$5:$B$1000,Consolidado!$E$5:$E$1000,$B35,Consolidado!$AA$5:$AA$1000,M$5,Consolidado!$C$5:$C$1000,"Consejo de Administración")),"00")&amp;"/"&amp;TEXT(MONTH(_xlfn.MINIFS(Consolidado!$B$5:$B$1000,Consolidado!$E$5:$E$1000,$B35,Consolidado!$AA$5:$AA$1000,M$5,Consolidado!$C$5:$C$1000,"Consejo de Administración")),"00")&amp;IF(_xlfn.MAXIFS(Consolidado!$B$5:$B$1000,Consolidado!$E$5:$E$1000,$B35,Consolidado!$AA$5:$AA$1000,M$5,Consolidado!$C$5:$C$1000,"Consejo de Administración")&lt;&gt;_xlfn.MINIFS(Consolidado!$B$5:$B$1000,Consolidado!$E$5:$E$1000,$B35,Consolidado!$AA$5:$AA$1000,M$5,Consolidado!$C$5:$C$1000,"Consejo de Administración")," y "&amp;TEXT(DAY(_xlfn.MAXIFS(Consolidado!$B$5:$B$1000,Consolidado!$E$5:$E$1000,$B35,Consolidado!$AA$5:$AA$1000,M$5,Consolidado!$C$5:$C$1000,"Consejo de Administración")),"00")&amp;"/"&amp;TEXT(MONTH(_xlfn.MAXIFS(Consolidado!$B$5:$B$1000,Consolidado!$E$5:$E$1000,$B35,Consolidado!$AA$5:$AA$1000,M$5,Consolidado!$C$5:$C$1000,"Consejo de Administración")),"00"),""),""),IF(SUMIFS(Consolidado!$AD$5:$AD$1000,Consolidado!$E$5:$E$1000,$B35,Consolidado!$AA$5:$AA$1000,M$5,Consolidado!$C$5:$C$1000,"Otros")&gt;0,"Otros "&amp;TEXT(DAY(_xlfn.MINIFS(Consolidado!$B$5:$B$1000,Consolidado!$E$5:$E$1000,$B35,Consolidado!$AA$5:$AA$1000,M$5,Consolidado!$C$5:$C$1000,"Otros")),"00")&amp;"/"&amp;TEXT(MONTH(_xlfn.MINIFS(Consolidado!$B$5:$B$1000,Consolidado!$E$5:$E$1000,$B35,Consolidado!$AA$5:$AA$1000,M$5,Consolidado!$C$5:$C$1000,"Otros")),"00")&amp;IF(_xlfn.MAXIFS(Consolidado!$B$5:$B$1000,Consolidado!$E$5:$E$1000,$B35,Consolidado!$AA$5:$AA$1000,M$5,Consolidado!$C$5:$C$1000,"Otros")&lt;&gt;_xlfn.MINIFS(Consolidado!$B$5:$B$1000,Consolidado!$E$5:$E$1000,$B35,Consolidado!$AA$5:$AA$1000,M$5,Consolidado!$C$5:$C$1000,"Otros")," y "&amp;TEXT(DAY(_xlfn.MAXIFS(Consolidado!$B$5:$B$1000,Consolidado!$E$5:$E$1000,$B35,Consolidado!$AA$5:$AA$1000,M$5,Consolidado!$C$5:$C$1000,"Otros")),"00")&amp;"/"&amp;TEXT(MONTH(_xlfn.MAXIFS(Consolidado!$B$5:$B$1000,Consolidado!$E$5:$E$1000,$B35,Consolidado!$AA$5:$AA$1000,M$5,Consolidado!$C$5:$C$1000,"Otros")),"00"),""),""))</f>
        <v/>
      </c>
      <c r="N35" s="37" t="str">
        <f aca="false">_xlfn.TEXTJOIN(" +"&amp;CHAR(10),TRUE(),IF(SUMIFS(Consolidado!$AD$5:$AD$1000,Consolidado!$E$5:$E$1000,$B35,Consolidado!$AA$5:$AA$1000,N$5,Consolidado!$C$5:$C$1000,"Auditoría Interna")&gt;0,"Interna "&amp;TEXT(DAY(_xlfn.MINIFS(Consolidado!$B$5:$B$1000,Consolidado!$E$5:$E$1000,$B35,Consolidado!$AA$5:$AA$1000,N$5,Consolidado!$C$5:$C$1000,"Auditoría Interna")),"00")&amp;"/"&amp;TEXT(MONTH(_xlfn.MINIFS(Consolidado!$B$5:$B$1000,Consolidado!$E$5:$E$1000,$B35,Consolidado!$AA$5:$AA$1000,N$5,Consolidado!$C$5:$C$1000,"Auditoría Interna")),"00")&amp;IF(_xlfn.MAXIFS(Consolidado!$B$5:$B$1000,Consolidado!$E$5:$E$1000,$B35,Consolidado!$AA$5:$AA$1000,N$5,Consolidado!$C$5:$C$1000,"Auditoría Interna")&lt;&gt;_xlfn.MINIFS(Consolidado!$B$5:$B$1000,Consolidado!$E$5:$E$1000,$B35,Consolidado!$AA$5:$AA$1000,N$5,Consolidado!$C$5:$C$1000,"Auditoría Interna")," y "&amp;TEXT(DAY(_xlfn.MAXIFS(Consolidado!$B$5:$B$1000,Consolidado!$E$5:$E$1000,$B35,Consolidado!$AA$5:$AA$1000,N$5,Consolidado!$C$5:$C$1000,"Auditoría Interna")),"00")&amp;"/"&amp;TEXT(MONTH(_xlfn.MAXIFS(Consolidado!$B$5:$B$1000,Consolidado!$E$5:$E$1000,$B35,Consolidado!$AA$5:$AA$1000,N$5,Consolidado!$C$5:$C$1000,"Auditoría Interna")),"00"),""),""),IF(SUMIFS(Consolidado!$AD$5:$AD$1000,Consolidado!$E$5:$E$1000,$B35,Consolidado!$AA$5:$AA$1000,N$5,Consolidado!$C$5:$C$1000,"Auditoría Externa")&gt;0,"Externa "&amp;TEXT(DAY(_xlfn.MINIFS(Consolidado!$B$5:$B$1000,Consolidado!$E$5:$E$1000,$B35,Consolidado!$AA$5:$AA$1000,N$5,Consolidado!$C$5:$C$1000,"Auditoría Externa")),"00")&amp;"/"&amp;TEXT(MONTH(_xlfn.MINIFS(Consolidado!$B$5:$B$1000,Consolidado!$E$5:$E$1000,$B35,Consolidado!$AA$5:$AA$1000,N$5,Consolidado!$C$5:$C$1000,"Auditoría Externa")),"00")&amp;IF(_xlfn.MAXIFS(Consolidado!$B$5:$B$1000,Consolidado!$E$5:$E$1000,$B35,Consolidado!$AA$5:$AA$1000,N$5,Consolidado!$C$5:$C$1000,"Auditoría Externa")&lt;&gt;_xlfn.MINIFS(Consolidado!$B$5:$B$1000,Consolidado!$E$5:$E$1000,$B35,Consolidado!$AA$5:$AA$1000,N$5,Consolidado!$C$5:$C$1000,"Auditoría Externa")," y "&amp;TEXT(DAY(_xlfn.MAXIFS(Consolidado!$B$5:$B$1000,Consolidado!$E$5:$E$1000,$B35,Consolidado!$AA$5:$AA$1000,N$5,Consolidado!$C$5:$C$1000,"Auditoría Externa")),"00")&amp;"/"&amp;TEXT(MONTH(_xlfn.MAXIFS(Consolidado!$B$5:$B$1000,Consolidado!$E$5:$E$1000,$B35,Consolidado!$AA$5:$AA$1000,N$5,Consolidado!$C$5:$C$1000,"Auditoría Externa")),"00"),""),""),IF(SUMIFS(Consolidado!$AD$5:$AD$1000,Consolidado!$E$5:$E$1000,$B35,Consolidado!$AA$5:$AA$1000,N$5,Consolidado!$C$5:$C$1000,"SSF")&gt;0,"SSF "&amp;TEXT(DAY(_xlfn.MINIFS(Consolidado!$B$5:$B$1000,Consolidado!$E$5:$E$1000,$B35,Consolidado!$AA$5:$AA$1000,N$5,Consolidado!$C$5:$C$1000,"SSF")),"00")&amp;"/"&amp;TEXT(MONTH(_xlfn.MINIFS(Consolidado!$B$5:$B$1000,Consolidado!$E$5:$E$1000,$B35,Consolidado!$AA$5:$AA$1000,N$5,Consolidado!$C$5:$C$1000,"SSF")),"00")&amp;IF(_xlfn.MAXIFS(Consolidado!$B$5:$B$1000,Consolidado!$E$5:$E$1000,$B35,Consolidado!$AA$5:$AA$1000,N$5,Consolidado!$C$5:$C$1000,"SSF")&lt;&gt;_xlfn.MINIFS(Consolidado!$B$5:$B$1000,Consolidado!$E$5:$E$1000,$B35,Consolidado!$AA$5:$AA$1000,N$5,Consolidado!$C$5:$C$1000,"SSF")," y "&amp;TEXT(DAY(_xlfn.MAXIFS(Consolidado!$B$5:$B$1000,Consolidado!$E$5:$E$1000,$B35,Consolidado!$AA$5:$AA$1000,N$5,Consolidado!$C$5:$C$1000,"SSF")),"00")&amp;"/"&amp;TEXT(MONTH(_xlfn.MAXIFS(Consolidado!$B$5:$B$1000,Consolidado!$E$5:$E$1000,$B35,Consolidado!$AA$5:$AA$1000,N$5,Consolidado!$C$5:$C$1000,"SSF")),"00"),""),""),IF(SUMIFS(Consolidado!$AD$5:$AD$1000,Consolidado!$E$5:$E$1000,$B35,Consolidado!$AA$5:$AA$1000,N$5,Consolidado!$C$5:$C$1000,"Comité de Supervisión")&gt;0,"Comité Sup. "&amp;TEXT(DAY(_xlfn.MINIFS(Consolidado!$B$5:$B$1000,Consolidado!$E$5:$E$1000,$B35,Consolidado!$AA$5:$AA$1000,N$5,Consolidado!$C$5:$C$1000,"Comité de Supervisión")),"00")&amp;"/"&amp;TEXT(MONTH(_xlfn.MINIFS(Consolidado!$B$5:$B$1000,Consolidado!$E$5:$E$1000,$B35,Consolidado!$AA$5:$AA$1000,N$5,Consolidado!$C$5:$C$1000,"Comité de Supervisión")),"00")&amp;IF(_xlfn.MAXIFS(Consolidado!$B$5:$B$1000,Consolidado!$E$5:$E$1000,$B35,Consolidado!$AA$5:$AA$1000,N$5,Consolidado!$C$5:$C$1000,"Comité de Supervisión")&lt;&gt;_xlfn.MINIFS(Consolidado!$B$5:$B$1000,Consolidado!$E$5:$E$1000,$B35,Consolidado!$AA$5:$AA$1000,N$5,Consolidado!$C$5:$C$1000,"Comité de Supervisión")," y "&amp;TEXT(DAY(_xlfn.MAXIFS(Consolidado!$B$5:$B$1000,Consolidado!$E$5:$E$1000,$B35,Consolidado!$AA$5:$AA$1000,N$5,Consolidado!$C$5:$C$1000,"Comité de Supervisión")),"00")&amp;"/"&amp;TEXT(MONTH(_xlfn.MAXIFS(Consolidado!$B$5:$B$1000,Consolidado!$E$5:$E$1000,$B35,Consolidado!$AA$5:$AA$1000,N$5,Consolidado!$C$5:$C$1000,"Comité de Supervisión")),"00"),""),""),IF(SUMIFS(Consolidado!$AD$5:$AD$1000,Consolidado!$E$5:$E$1000,$B35,Consolidado!$AA$5:$AA$1000,N$5,Consolidado!$C$5:$C$1000,"Consejo de Administración")&gt;0,"Consejo "&amp;TEXT(DAY(_xlfn.MINIFS(Consolidado!$B$5:$B$1000,Consolidado!$E$5:$E$1000,$B35,Consolidado!$AA$5:$AA$1000,N$5,Consolidado!$C$5:$C$1000,"Consejo de Administración")),"00")&amp;"/"&amp;TEXT(MONTH(_xlfn.MINIFS(Consolidado!$B$5:$B$1000,Consolidado!$E$5:$E$1000,$B35,Consolidado!$AA$5:$AA$1000,N$5,Consolidado!$C$5:$C$1000,"Consejo de Administración")),"00")&amp;IF(_xlfn.MAXIFS(Consolidado!$B$5:$B$1000,Consolidado!$E$5:$E$1000,$B35,Consolidado!$AA$5:$AA$1000,N$5,Consolidado!$C$5:$C$1000,"Consejo de Administración")&lt;&gt;_xlfn.MINIFS(Consolidado!$B$5:$B$1000,Consolidado!$E$5:$E$1000,$B35,Consolidado!$AA$5:$AA$1000,N$5,Consolidado!$C$5:$C$1000,"Consejo de Administración")," y "&amp;TEXT(DAY(_xlfn.MAXIFS(Consolidado!$B$5:$B$1000,Consolidado!$E$5:$E$1000,$B35,Consolidado!$AA$5:$AA$1000,N$5,Consolidado!$C$5:$C$1000,"Consejo de Administración")),"00")&amp;"/"&amp;TEXT(MONTH(_xlfn.MAXIFS(Consolidado!$B$5:$B$1000,Consolidado!$E$5:$E$1000,$B35,Consolidado!$AA$5:$AA$1000,N$5,Consolidado!$C$5:$C$1000,"Consejo de Administración")),"00"),""),""),IF(SUMIFS(Consolidado!$AD$5:$AD$1000,Consolidado!$E$5:$E$1000,$B35,Consolidado!$AA$5:$AA$1000,N$5,Consolidado!$C$5:$C$1000,"Otros")&gt;0,"Otros "&amp;TEXT(DAY(_xlfn.MINIFS(Consolidado!$B$5:$B$1000,Consolidado!$E$5:$E$1000,$B35,Consolidado!$AA$5:$AA$1000,N$5,Consolidado!$C$5:$C$1000,"Otros")),"00")&amp;"/"&amp;TEXT(MONTH(_xlfn.MINIFS(Consolidado!$B$5:$B$1000,Consolidado!$E$5:$E$1000,$B35,Consolidado!$AA$5:$AA$1000,N$5,Consolidado!$C$5:$C$1000,"Otros")),"00")&amp;IF(_xlfn.MAXIFS(Consolidado!$B$5:$B$1000,Consolidado!$E$5:$E$1000,$B35,Consolidado!$AA$5:$AA$1000,N$5,Consolidado!$C$5:$C$1000,"Otros")&lt;&gt;_xlfn.MINIFS(Consolidado!$B$5:$B$1000,Consolidado!$E$5:$E$1000,$B35,Consolidado!$AA$5:$AA$1000,N$5,Consolidado!$C$5:$C$1000,"Otros")," y "&amp;TEXT(DAY(_xlfn.MAXIFS(Consolidado!$B$5:$B$1000,Consolidado!$E$5:$E$1000,$B35,Consolidado!$AA$5:$AA$1000,N$5,Consolidado!$C$5:$C$1000,"Otros")),"00")&amp;"/"&amp;TEXT(MONTH(_xlfn.MAXIFS(Consolidado!$B$5:$B$1000,Consolidado!$E$5:$E$1000,$B35,Consolidado!$AA$5:$AA$1000,N$5,Consolidado!$C$5:$C$1000,"Otros")),"00"),""),""))</f>
        <v/>
      </c>
      <c r="O35" s="37" t="str">
        <f aca="false">_xlfn.TEXTJOIN(" +"&amp;CHAR(10),TRUE(),IF(SUMIFS(Consolidado!$AD$5:$AD$1000,Consolidado!$E$5:$E$1000,$B35,Consolidado!$AA$5:$AA$1000,O$5,Consolidado!$C$5:$C$1000,"Auditoría Interna")&gt;0,"Interna "&amp;TEXT(DAY(_xlfn.MINIFS(Consolidado!$B$5:$B$1000,Consolidado!$E$5:$E$1000,$B35,Consolidado!$AA$5:$AA$1000,O$5,Consolidado!$C$5:$C$1000,"Auditoría Interna")),"00")&amp;"/"&amp;TEXT(MONTH(_xlfn.MINIFS(Consolidado!$B$5:$B$1000,Consolidado!$E$5:$E$1000,$B35,Consolidado!$AA$5:$AA$1000,O$5,Consolidado!$C$5:$C$1000,"Auditoría Interna")),"00")&amp;IF(_xlfn.MAXIFS(Consolidado!$B$5:$B$1000,Consolidado!$E$5:$E$1000,$B35,Consolidado!$AA$5:$AA$1000,O$5,Consolidado!$C$5:$C$1000,"Auditoría Interna")&lt;&gt;_xlfn.MINIFS(Consolidado!$B$5:$B$1000,Consolidado!$E$5:$E$1000,$B35,Consolidado!$AA$5:$AA$1000,O$5,Consolidado!$C$5:$C$1000,"Auditoría Interna")," y "&amp;TEXT(DAY(_xlfn.MAXIFS(Consolidado!$B$5:$B$1000,Consolidado!$E$5:$E$1000,$B35,Consolidado!$AA$5:$AA$1000,O$5,Consolidado!$C$5:$C$1000,"Auditoría Interna")),"00")&amp;"/"&amp;TEXT(MONTH(_xlfn.MAXIFS(Consolidado!$B$5:$B$1000,Consolidado!$E$5:$E$1000,$B35,Consolidado!$AA$5:$AA$1000,O$5,Consolidado!$C$5:$C$1000,"Auditoría Interna")),"00"),""),""),IF(SUMIFS(Consolidado!$AD$5:$AD$1000,Consolidado!$E$5:$E$1000,$B35,Consolidado!$AA$5:$AA$1000,O$5,Consolidado!$C$5:$C$1000,"Auditoría Externa")&gt;0,"Externa "&amp;TEXT(DAY(_xlfn.MINIFS(Consolidado!$B$5:$B$1000,Consolidado!$E$5:$E$1000,$B35,Consolidado!$AA$5:$AA$1000,O$5,Consolidado!$C$5:$C$1000,"Auditoría Externa")),"00")&amp;"/"&amp;TEXT(MONTH(_xlfn.MINIFS(Consolidado!$B$5:$B$1000,Consolidado!$E$5:$E$1000,$B35,Consolidado!$AA$5:$AA$1000,O$5,Consolidado!$C$5:$C$1000,"Auditoría Externa")),"00")&amp;IF(_xlfn.MAXIFS(Consolidado!$B$5:$B$1000,Consolidado!$E$5:$E$1000,$B35,Consolidado!$AA$5:$AA$1000,O$5,Consolidado!$C$5:$C$1000,"Auditoría Externa")&lt;&gt;_xlfn.MINIFS(Consolidado!$B$5:$B$1000,Consolidado!$E$5:$E$1000,$B35,Consolidado!$AA$5:$AA$1000,O$5,Consolidado!$C$5:$C$1000,"Auditoría Externa")," y "&amp;TEXT(DAY(_xlfn.MAXIFS(Consolidado!$B$5:$B$1000,Consolidado!$E$5:$E$1000,$B35,Consolidado!$AA$5:$AA$1000,O$5,Consolidado!$C$5:$C$1000,"Auditoría Externa")),"00")&amp;"/"&amp;TEXT(MONTH(_xlfn.MAXIFS(Consolidado!$B$5:$B$1000,Consolidado!$E$5:$E$1000,$B35,Consolidado!$AA$5:$AA$1000,O$5,Consolidado!$C$5:$C$1000,"Auditoría Externa")),"00"),""),""),IF(SUMIFS(Consolidado!$AD$5:$AD$1000,Consolidado!$E$5:$E$1000,$B35,Consolidado!$AA$5:$AA$1000,O$5,Consolidado!$C$5:$C$1000,"SSF")&gt;0,"SSF "&amp;TEXT(DAY(_xlfn.MINIFS(Consolidado!$B$5:$B$1000,Consolidado!$E$5:$E$1000,$B35,Consolidado!$AA$5:$AA$1000,O$5,Consolidado!$C$5:$C$1000,"SSF")),"00")&amp;"/"&amp;TEXT(MONTH(_xlfn.MINIFS(Consolidado!$B$5:$B$1000,Consolidado!$E$5:$E$1000,$B35,Consolidado!$AA$5:$AA$1000,O$5,Consolidado!$C$5:$C$1000,"SSF")),"00")&amp;IF(_xlfn.MAXIFS(Consolidado!$B$5:$B$1000,Consolidado!$E$5:$E$1000,$B35,Consolidado!$AA$5:$AA$1000,O$5,Consolidado!$C$5:$C$1000,"SSF")&lt;&gt;_xlfn.MINIFS(Consolidado!$B$5:$B$1000,Consolidado!$E$5:$E$1000,$B35,Consolidado!$AA$5:$AA$1000,O$5,Consolidado!$C$5:$C$1000,"SSF")," y "&amp;TEXT(DAY(_xlfn.MAXIFS(Consolidado!$B$5:$B$1000,Consolidado!$E$5:$E$1000,$B35,Consolidado!$AA$5:$AA$1000,O$5,Consolidado!$C$5:$C$1000,"SSF")),"00")&amp;"/"&amp;TEXT(MONTH(_xlfn.MAXIFS(Consolidado!$B$5:$B$1000,Consolidado!$E$5:$E$1000,$B35,Consolidado!$AA$5:$AA$1000,O$5,Consolidado!$C$5:$C$1000,"SSF")),"00"),""),""),IF(SUMIFS(Consolidado!$AD$5:$AD$1000,Consolidado!$E$5:$E$1000,$B35,Consolidado!$AA$5:$AA$1000,O$5,Consolidado!$C$5:$C$1000,"Comité de Supervisión")&gt;0,"Comité Sup. "&amp;TEXT(DAY(_xlfn.MINIFS(Consolidado!$B$5:$B$1000,Consolidado!$E$5:$E$1000,$B35,Consolidado!$AA$5:$AA$1000,O$5,Consolidado!$C$5:$C$1000,"Comité de Supervisión")),"00")&amp;"/"&amp;TEXT(MONTH(_xlfn.MINIFS(Consolidado!$B$5:$B$1000,Consolidado!$E$5:$E$1000,$B35,Consolidado!$AA$5:$AA$1000,O$5,Consolidado!$C$5:$C$1000,"Comité de Supervisión")),"00")&amp;IF(_xlfn.MAXIFS(Consolidado!$B$5:$B$1000,Consolidado!$E$5:$E$1000,$B35,Consolidado!$AA$5:$AA$1000,O$5,Consolidado!$C$5:$C$1000,"Comité de Supervisión")&lt;&gt;_xlfn.MINIFS(Consolidado!$B$5:$B$1000,Consolidado!$E$5:$E$1000,$B35,Consolidado!$AA$5:$AA$1000,O$5,Consolidado!$C$5:$C$1000,"Comité de Supervisión")," y "&amp;TEXT(DAY(_xlfn.MAXIFS(Consolidado!$B$5:$B$1000,Consolidado!$E$5:$E$1000,$B35,Consolidado!$AA$5:$AA$1000,O$5,Consolidado!$C$5:$C$1000,"Comité de Supervisión")),"00")&amp;"/"&amp;TEXT(MONTH(_xlfn.MAXIFS(Consolidado!$B$5:$B$1000,Consolidado!$E$5:$E$1000,$B35,Consolidado!$AA$5:$AA$1000,O$5,Consolidado!$C$5:$C$1000,"Comité de Supervisión")),"00"),""),""),IF(SUMIFS(Consolidado!$AD$5:$AD$1000,Consolidado!$E$5:$E$1000,$B35,Consolidado!$AA$5:$AA$1000,O$5,Consolidado!$C$5:$C$1000,"Consejo de Administración")&gt;0,"Consejo "&amp;TEXT(DAY(_xlfn.MINIFS(Consolidado!$B$5:$B$1000,Consolidado!$E$5:$E$1000,$B35,Consolidado!$AA$5:$AA$1000,O$5,Consolidado!$C$5:$C$1000,"Consejo de Administración")),"00")&amp;"/"&amp;TEXT(MONTH(_xlfn.MINIFS(Consolidado!$B$5:$B$1000,Consolidado!$E$5:$E$1000,$B35,Consolidado!$AA$5:$AA$1000,O$5,Consolidado!$C$5:$C$1000,"Consejo de Administración")),"00")&amp;IF(_xlfn.MAXIFS(Consolidado!$B$5:$B$1000,Consolidado!$E$5:$E$1000,$B35,Consolidado!$AA$5:$AA$1000,O$5,Consolidado!$C$5:$C$1000,"Consejo de Administración")&lt;&gt;_xlfn.MINIFS(Consolidado!$B$5:$B$1000,Consolidado!$E$5:$E$1000,$B35,Consolidado!$AA$5:$AA$1000,O$5,Consolidado!$C$5:$C$1000,"Consejo de Administración")," y "&amp;TEXT(DAY(_xlfn.MAXIFS(Consolidado!$B$5:$B$1000,Consolidado!$E$5:$E$1000,$B35,Consolidado!$AA$5:$AA$1000,O$5,Consolidado!$C$5:$C$1000,"Consejo de Administración")),"00")&amp;"/"&amp;TEXT(MONTH(_xlfn.MAXIFS(Consolidado!$B$5:$B$1000,Consolidado!$E$5:$E$1000,$B35,Consolidado!$AA$5:$AA$1000,O$5,Consolidado!$C$5:$C$1000,"Consejo de Administración")),"00"),""),""),IF(SUMIFS(Consolidado!$AD$5:$AD$1000,Consolidado!$E$5:$E$1000,$B35,Consolidado!$AA$5:$AA$1000,O$5,Consolidado!$C$5:$C$1000,"Otros")&gt;0,"Otros "&amp;TEXT(DAY(_xlfn.MINIFS(Consolidado!$B$5:$B$1000,Consolidado!$E$5:$E$1000,$B35,Consolidado!$AA$5:$AA$1000,O$5,Consolidado!$C$5:$C$1000,"Otros")),"00")&amp;"/"&amp;TEXT(MONTH(_xlfn.MINIFS(Consolidado!$B$5:$B$1000,Consolidado!$E$5:$E$1000,$B35,Consolidado!$AA$5:$AA$1000,O$5,Consolidado!$C$5:$C$1000,"Otros")),"00")&amp;IF(_xlfn.MAXIFS(Consolidado!$B$5:$B$1000,Consolidado!$E$5:$E$1000,$B35,Consolidado!$AA$5:$AA$1000,O$5,Consolidado!$C$5:$C$1000,"Otros")&lt;&gt;_xlfn.MINIFS(Consolidado!$B$5:$B$1000,Consolidado!$E$5:$E$1000,$B35,Consolidado!$AA$5:$AA$1000,O$5,Consolidado!$C$5:$C$1000,"Otros")," y "&amp;TEXT(DAY(_xlfn.MAXIFS(Consolidado!$B$5:$B$1000,Consolidado!$E$5:$E$1000,$B35,Consolidado!$AA$5:$AA$1000,O$5,Consolidado!$C$5:$C$1000,"Otros")),"00")&amp;"/"&amp;TEXT(MONTH(_xlfn.MAXIFS(Consolidado!$B$5:$B$1000,Consolidado!$E$5:$E$1000,$B35,Consolidado!$AA$5:$AA$1000,O$5,Consolidado!$C$5:$C$1000,"Otros")),"00"),""),""))</f>
        <v/>
      </c>
      <c r="P35" s="37" t="str">
        <f aca="false">_xlfn.TEXTJOIN(" +"&amp;CHAR(10),TRUE(),IF(SUMIFS(Consolidado!$AD$5:$AD$1000,Consolidado!$E$5:$E$1000,$B35,Consolidado!$AA$5:$AA$1000,P$5,Consolidado!$C$5:$C$1000,"Auditoría Interna")&gt;0,"Interna "&amp;TEXT(DAY(_xlfn.MINIFS(Consolidado!$B$5:$B$1000,Consolidado!$E$5:$E$1000,$B35,Consolidado!$AA$5:$AA$1000,P$5,Consolidado!$C$5:$C$1000,"Auditoría Interna")),"00")&amp;"/"&amp;TEXT(MONTH(_xlfn.MINIFS(Consolidado!$B$5:$B$1000,Consolidado!$E$5:$E$1000,$B35,Consolidado!$AA$5:$AA$1000,P$5,Consolidado!$C$5:$C$1000,"Auditoría Interna")),"00")&amp;IF(_xlfn.MAXIFS(Consolidado!$B$5:$B$1000,Consolidado!$E$5:$E$1000,$B35,Consolidado!$AA$5:$AA$1000,P$5,Consolidado!$C$5:$C$1000,"Auditoría Interna")&lt;&gt;_xlfn.MINIFS(Consolidado!$B$5:$B$1000,Consolidado!$E$5:$E$1000,$B35,Consolidado!$AA$5:$AA$1000,P$5,Consolidado!$C$5:$C$1000,"Auditoría Interna")," y "&amp;TEXT(DAY(_xlfn.MAXIFS(Consolidado!$B$5:$B$1000,Consolidado!$E$5:$E$1000,$B35,Consolidado!$AA$5:$AA$1000,P$5,Consolidado!$C$5:$C$1000,"Auditoría Interna")),"00")&amp;"/"&amp;TEXT(MONTH(_xlfn.MAXIFS(Consolidado!$B$5:$B$1000,Consolidado!$E$5:$E$1000,$B35,Consolidado!$AA$5:$AA$1000,P$5,Consolidado!$C$5:$C$1000,"Auditoría Interna")),"00"),""),""),IF(SUMIFS(Consolidado!$AD$5:$AD$1000,Consolidado!$E$5:$E$1000,$B35,Consolidado!$AA$5:$AA$1000,P$5,Consolidado!$C$5:$C$1000,"Auditoría Externa")&gt;0,"Externa "&amp;TEXT(DAY(_xlfn.MINIFS(Consolidado!$B$5:$B$1000,Consolidado!$E$5:$E$1000,$B35,Consolidado!$AA$5:$AA$1000,P$5,Consolidado!$C$5:$C$1000,"Auditoría Externa")),"00")&amp;"/"&amp;TEXT(MONTH(_xlfn.MINIFS(Consolidado!$B$5:$B$1000,Consolidado!$E$5:$E$1000,$B35,Consolidado!$AA$5:$AA$1000,P$5,Consolidado!$C$5:$C$1000,"Auditoría Externa")),"00")&amp;IF(_xlfn.MAXIFS(Consolidado!$B$5:$B$1000,Consolidado!$E$5:$E$1000,$B35,Consolidado!$AA$5:$AA$1000,P$5,Consolidado!$C$5:$C$1000,"Auditoría Externa")&lt;&gt;_xlfn.MINIFS(Consolidado!$B$5:$B$1000,Consolidado!$E$5:$E$1000,$B35,Consolidado!$AA$5:$AA$1000,P$5,Consolidado!$C$5:$C$1000,"Auditoría Externa")," y "&amp;TEXT(DAY(_xlfn.MAXIFS(Consolidado!$B$5:$B$1000,Consolidado!$E$5:$E$1000,$B35,Consolidado!$AA$5:$AA$1000,P$5,Consolidado!$C$5:$C$1000,"Auditoría Externa")),"00")&amp;"/"&amp;TEXT(MONTH(_xlfn.MAXIFS(Consolidado!$B$5:$B$1000,Consolidado!$E$5:$E$1000,$B35,Consolidado!$AA$5:$AA$1000,P$5,Consolidado!$C$5:$C$1000,"Auditoría Externa")),"00"),""),""),IF(SUMIFS(Consolidado!$AD$5:$AD$1000,Consolidado!$E$5:$E$1000,$B35,Consolidado!$AA$5:$AA$1000,P$5,Consolidado!$C$5:$C$1000,"SSF")&gt;0,"SSF "&amp;TEXT(DAY(_xlfn.MINIFS(Consolidado!$B$5:$B$1000,Consolidado!$E$5:$E$1000,$B35,Consolidado!$AA$5:$AA$1000,P$5,Consolidado!$C$5:$C$1000,"SSF")),"00")&amp;"/"&amp;TEXT(MONTH(_xlfn.MINIFS(Consolidado!$B$5:$B$1000,Consolidado!$E$5:$E$1000,$B35,Consolidado!$AA$5:$AA$1000,P$5,Consolidado!$C$5:$C$1000,"SSF")),"00")&amp;IF(_xlfn.MAXIFS(Consolidado!$B$5:$B$1000,Consolidado!$E$5:$E$1000,$B35,Consolidado!$AA$5:$AA$1000,P$5,Consolidado!$C$5:$C$1000,"SSF")&lt;&gt;_xlfn.MINIFS(Consolidado!$B$5:$B$1000,Consolidado!$E$5:$E$1000,$B35,Consolidado!$AA$5:$AA$1000,P$5,Consolidado!$C$5:$C$1000,"SSF")," y "&amp;TEXT(DAY(_xlfn.MAXIFS(Consolidado!$B$5:$B$1000,Consolidado!$E$5:$E$1000,$B35,Consolidado!$AA$5:$AA$1000,P$5,Consolidado!$C$5:$C$1000,"SSF")),"00")&amp;"/"&amp;TEXT(MONTH(_xlfn.MAXIFS(Consolidado!$B$5:$B$1000,Consolidado!$E$5:$E$1000,$B35,Consolidado!$AA$5:$AA$1000,P$5,Consolidado!$C$5:$C$1000,"SSF")),"00"),""),""),IF(SUMIFS(Consolidado!$AD$5:$AD$1000,Consolidado!$E$5:$E$1000,$B35,Consolidado!$AA$5:$AA$1000,P$5,Consolidado!$C$5:$C$1000,"Comité de Supervisión")&gt;0,"Comité Sup. "&amp;TEXT(DAY(_xlfn.MINIFS(Consolidado!$B$5:$B$1000,Consolidado!$E$5:$E$1000,$B35,Consolidado!$AA$5:$AA$1000,P$5,Consolidado!$C$5:$C$1000,"Comité de Supervisión")),"00")&amp;"/"&amp;TEXT(MONTH(_xlfn.MINIFS(Consolidado!$B$5:$B$1000,Consolidado!$E$5:$E$1000,$B35,Consolidado!$AA$5:$AA$1000,P$5,Consolidado!$C$5:$C$1000,"Comité de Supervisión")),"00")&amp;IF(_xlfn.MAXIFS(Consolidado!$B$5:$B$1000,Consolidado!$E$5:$E$1000,$B35,Consolidado!$AA$5:$AA$1000,P$5,Consolidado!$C$5:$C$1000,"Comité de Supervisión")&lt;&gt;_xlfn.MINIFS(Consolidado!$B$5:$B$1000,Consolidado!$E$5:$E$1000,$B35,Consolidado!$AA$5:$AA$1000,P$5,Consolidado!$C$5:$C$1000,"Comité de Supervisión")," y "&amp;TEXT(DAY(_xlfn.MAXIFS(Consolidado!$B$5:$B$1000,Consolidado!$E$5:$E$1000,$B35,Consolidado!$AA$5:$AA$1000,P$5,Consolidado!$C$5:$C$1000,"Comité de Supervisión")),"00")&amp;"/"&amp;TEXT(MONTH(_xlfn.MAXIFS(Consolidado!$B$5:$B$1000,Consolidado!$E$5:$E$1000,$B35,Consolidado!$AA$5:$AA$1000,P$5,Consolidado!$C$5:$C$1000,"Comité de Supervisión")),"00"),""),""),IF(SUMIFS(Consolidado!$AD$5:$AD$1000,Consolidado!$E$5:$E$1000,$B35,Consolidado!$AA$5:$AA$1000,P$5,Consolidado!$C$5:$C$1000,"Consejo de Administración")&gt;0,"Consejo "&amp;TEXT(DAY(_xlfn.MINIFS(Consolidado!$B$5:$B$1000,Consolidado!$E$5:$E$1000,$B35,Consolidado!$AA$5:$AA$1000,P$5,Consolidado!$C$5:$C$1000,"Consejo de Administración")),"00")&amp;"/"&amp;TEXT(MONTH(_xlfn.MINIFS(Consolidado!$B$5:$B$1000,Consolidado!$E$5:$E$1000,$B35,Consolidado!$AA$5:$AA$1000,P$5,Consolidado!$C$5:$C$1000,"Consejo de Administración")),"00")&amp;IF(_xlfn.MAXIFS(Consolidado!$B$5:$B$1000,Consolidado!$E$5:$E$1000,$B35,Consolidado!$AA$5:$AA$1000,P$5,Consolidado!$C$5:$C$1000,"Consejo de Administración")&lt;&gt;_xlfn.MINIFS(Consolidado!$B$5:$B$1000,Consolidado!$E$5:$E$1000,$B35,Consolidado!$AA$5:$AA$1000,P$5,Consolidado!$C$5:$C$1000,"Consejo de Administración")," y "&amp;TEXT(DAY(_xlfn.MAXIFS(Consolidado!$B$5:$B$1000,Consolidado!$E$5:$E$1000,$B35,Consolidado!$AA$5:$AA$1000,P$5,Consolidado!$C$5:$C$1000,"Consejo de Administración")),"00")&amp;"/"&amp;TEXT(MONTH(_xlfn.MAXIFS(Consolidado!$B$5:$B$1000,Consolidado!$E$5:$E$1000,$B35,Consolidado!$AA$5:$AA$1000,P$5,Consolidado!$C$5:$C$1000,"Consejo de Administración")),"00"),""),""),IF(SUMIFS(Consolidado!$AD$5:$AD$1000,Consolidado!$E$5:$E$1000,$B35,Consolidado!$AA$5:$AA$1000,P$5,Consolidado!$C$5:$C$1000,"Otros")&gt;0,"Otros "&amp;TEXT(DAY(_xlfn.MINIFS(Consolidado!$B$5:$B$1000,Consolidado!$E$5:$E$1000,$B35,Consolidado!$AA$5:$AA$1000,P$5,Consolidado!$C$5:$C$1000,"Otros")),"00")&amp;"/"&amp;TEXT(MONTH(_xlfn.MINIFS(Consolidado!$B$5:$B$1000,Consolidado!$E$5:$E$1000,$B35,Consolidado!$AA$5:$AA$1000,P$5,Consolidado!$C$5:$C$1000,"Otros")),"00")&amp;IF(_xlfn.MAXIFS(Consolidado!$B$5:$B$1000,Consolidado!$E$5:$E$1000,$B35,Consolidado!$AA$5:$AA$1000,P$5,Consolidado!$C$5:$C$1000,"Otros")&lt;&gt;_xlfn.MINIFS(Consolidado!$B$5:$B$1000,Consolidado!$E$5:$E$1000,$B35,Consolidado!$AA$5:$AA$1000,P$5,Consolidado!$C$5:$C$1000,"Otros")," y "&amp;TEXT(DAY(_xlfn.MAXIFS(Consolidado!$B$5:$B$1000,Consolidado!$E$5:$E$1000,$B35,Consolidado!$AA$5:$AA$1000,P$5,Consolidado!$C$5:$C$1000,"Otros")),"00")&amp;"/"&amp;TEXT(MONTH(_xlfn.MAXIFS(Consolidado!$B$5:$B$1000,Consolidado!$E$5:$E$1000,$B35,Consolidado!$AA$5:$AA$1000,P$5,Consolidado!$C$5:$C$1000,"Otros")),"00"),""),""))</f>
        <v/>
      </c>
      <c r="Q35" s="37" t="str">
        <f aca="false">_xlfn.TEXTJOIN(" +"&amp;CHAR(10),TRUE(),IF(SUMIFS(Consolidado!$AD$5:$AD$1000,Consolidado!$E$5:$E$1000,$B35,Consolidado!$AA$5:$AA$1000,Q$5,Consolidado!$C$5:$C$1000,"Auditoría Interna")&gt;0,"Interna "&amp;TEXT(DAY(_xlfn.MINIFS(Consolidado!$B$5:$B$1000,Consolidado!$E$5:$E$1000,$B35,Consolidado!$AA$5:$AA$1000,Q$5,Consolidado!$C$5:$C$1000,"Auditoría Interna")),"00")&amp;"/"&amp;TEXT(MONTH(_xlfn.MINIFS(Consolidado!$B$5:$B$1000,Consolidado!$E$5:$E$1000,$B35,Consolidado!$AA$5:$AA$1000,Q$5,Consolidado!$C$5:$C$1000,"Auditoría Interna")),"00")&amp;IF(_xlfn.MAXIFS(Consolidado!$B$5:$B$1000,Consolidado!$E$5:$E$1000,$B35,Consolidado!$AA$5:$AA$1000,Q$5,Consolidado!$C$5:$C$1000,"Auditoría Interna")&lt;&gt;_xlfn.MINIFS(Consolidado!$B$5:$B$1000,Consolidado!$E$5:$E$1000,$B35,Consolidado!$AA$5:$AA$1000,Q$5,Consolidado!$C$5:$C$1000,"Auditoría Interna")," y "&amp;TEXT(DAY(_xlfn.MAXIFS(Consolidado!$B$5:$B$1000,Consolidado!$E$5:$E$1000,$B35,Consolidado!$AA$5:$AA$1000,Q$5,Consolidado!$C$5:$C$1000,"Auditoría Interna")),"00")&amp;"/"&amp;TEXT(MONTH(_xlfn.MAXIFS(Consolidado!$B$5:$B$1000,Consolidado!$E$5:$E$1000,$B35,Consolidado!$AA$5:$AA$1000,Q$5,Consolidado!$C$5:$C$1000,"Auditoría Interna")),"00"),""),""),IF(SUMIFS(Consolidado!$AD$5:$AD$1000,Consolidado!$E$5:$E$1000,$B35,Consolidado!$AA$5:$AA$1000,Q$5,Consolidado!$C$5:$C$1000,"Auditoría Externa")&gt;0,"Externa "&amp;TEXT(DAY(_xlfn.MINIFS(Consolidado!$B$5:$B$1000,Consolidado!$E$5:$E$1000,$B35,Consolidado!$AA$5:$AA$1000,Q$5,Consolidado!$C$5:$C$1000,"Auditoría Externa")),"00")&amp;"/"&amp;TEXT(MONTH(_xlfn.MINIFS(Consolidado!$B$5:$B$1000,Consolidado!$E$5:$E$1000,$B35,Consolidado!$AA$5:$AA$1000,Q$5,Consolidado!$C$5:$C$1000,"Auditoría Externa")),"00")&amp;IF(_xlfn.MAXIFS(Consolidado!$B$5:$B$1000,Consolidado!$E$5:$E$1000,$B35,Consolidado!$AA$5:$AA$1000,Q$5,Consolidado!$C$5:$C$1000,"Auditoría Externa")&lt;&gt;_xlfn.MINIFS(Consolidado!$B$5:$B$1000,Consolidado!$E$5:$E$1000,$B35,Consolidado!$AA$5:$AA$1000,Q$5,Consolidado!$C$5:$C$1000,"Auditoría Externa")," y "&amp;TEXT(DAY(_xlfn.MAXIFS(Consolidado!$B$5:$B$1000,Consolidado!$E$5:$E$1000,$B35,Consolidado!$AA$5:$AA$1000,Q$5,Consolidado!$C$5:$C$1000,"Auditoría Externa")),"00")&amp;"/"&amp;TEXT(MONTH(_xlfn.MAXIFS(Consolidado!$B$5:$B$1000,Consolidado!$E$5:$E$1000,$B35,Consolidado!$AA$5:$AA$1000,Q$5,Consolidado!$C$5:$C$1000,"Auditoría Externa")),"00"),""),""),IF(SUMIFS(Consolidado!$AD$5:$AD$1000,Consolidado!$E$5:$E$1000,$B35,Consolidado!$AA$5:$AA$1000,Q$5,Consolidado!$C$5:$C$1000,"SSF")&gt;0,"SSF "&amp;TEXT(DAY(_xlfn.MINIFS(Consolidado!$B$5:$B$1000,Consolidado!$E$5:$E$1000,$B35,Consolidado!$AA$5:$AA$1000,Q$5,Consolidado!$C$5:$C$1000,"SSF")),"00")&amp;"/"&amp;TEXT(MONTH(_xlfn.MINIFS(Consolidado!$B$5:$B$1000,Consolidado!$E$5:$E$1000,$B35,Consolidado!$AA$5:$AA$1000,Q$5,Consolidado!$C$5:$C$1000,"SSF")),"00")&amp;IF(_xlfn.MAXIFS(Consolidado!$B$5:$B$1000,Consolidado!$E$5:$E$1000,$B35,Consolidado!$AA$5:$AA$1000,Q$5,Consolidado!$C$5:$C$1000,"SSF")&lt;&gt;_xlfn.MINIFS(Consolidado!$B$5:$B$1000,Consolidado!$E$5:$E$1000,$B35,Consolidado!$AA$5:$AA$1000,Q$5,Consolidado!$C$5:$C$1000,"SSF")," y "&amp;TEXT(DAY(_xlfn.MAXIFS(Consolidado!$B$5:$B$1000,Consolidado!$E$5:$E$1000,$B35,Consolidado!$AA$5:$AA$1000,Q$5,Consolidado!$C$5:$C$1000,"SSF")),"00")&amp;"/"&amp;TEXT(MONTH(_xlfn.MAXIFS(Consolidado!$B$5:$B$1000,Consolidado!$E$5:$E$1000,$B35,Consolidado!$AA$5:$AA$1000,Q$5,Consolidado!$C$5:$C$1000,"SSF")),"00"),""),""),IF(SUMIFS(Consolidado!$AD$5:$AD$1000,Consolidado!$E$5:$E$1000,$B35,Consolidado!$AA$5:$AA$1000,Q$5,Consolidado!$C$5:$C$1000,"Comité de Supervisión")&gt;0,"Comité Sup. "&amp;TEXT(DAY(_xlfn.MINIFS(Consolidado!$B$5:$B$1000,Consolidado!$E$5:$E$1000,$B35,Consolidado!$AA$5:$AA$1000,Q$5,Consolidado!$C$5:$C$1000,"Comité de Supervisión")),"00")&amp;"/"&amp;TEXT(MONTH(_xlfn.MINIFS(Consolidado!$B$5:$B$1000,Consolidado!$E$5:$E$1000,$B35,Consolidado!$AA$5:$AA$1000,Q$5,Consolidado!$C$5:$C$1000,"Comité de Supervisión")),"00")&amp;IF(_xlfn.MAXIFS(Consolidado!$B$5:$B$1000,Consolidado!$E$5:$E$1000,$B35,Consolidado!$AA$5:$AA$1000,Q$5,Consolidado!$C$5:$C$1000,"Comité de Supervisión")&lt;&gt;_xlfn.MINIFS(Consolidado!$B$5:$B$1000,Consolidado!$E$5:$E$1000,$B35,Consolidado!$AA$5:$AA$1000,Q$5,Consolidado!$C$5:$C$1000,"Comité de Supervisión")," y "&amp;TEXT(DAY(_xlfn.MAXIFS(Consolidado!$B$5:$B$1000,Consolidado!$E$5:$E$1000,$B35,Consolidado!$AA$5:$AA$1000,Q$5,Consolidado!$C$5:$C$1000,"Comité de Supervisión")),"00")&amp;"/"&amp;TEXT(MONTH(_xlfn.MAXIFS(Consolidado!$B$5:$B$1000,Consolidado!$E$5:$E$1000,$B35,Consolidado!$AA$5:$AA$1000,Q$5,Consolidado!$C$5:$C$1000,"Comité de Supervisión")),"00"),""),""),IF(SUMIFS(Consolidado!$AD$5:$AD$1000,Consolidado!$E$5:$E$1000,$B35,Consolidado!$AA$5:$AA$1000,Q$5,Consolidado!$C$5:$C$1000,"Consejo de Administración")&gt;0,"Consejo "&amp;TEXT(DAY(_xlfn.MINIFS(Consolidado!$B$5:$B$1000,Consolidado!$E$5:$E$1000,$B35,Consolidado!$AA$5:$AA$1000,Q$5,Consolidado!$C$5:$C$1000,"Consejo de Administración")),"00")&amp;"/"&amp;TEXT(MONTH(_xlfn.MINIFS(Consolidado!$B$5:$B$1000,Consolidado!$E$5:$E$1000,$B35,Consolidado!$AA$5:$AA$1000,Q$5,Consolidado!$C$5:$C$1000,"Consejo de Administración")),"00")&amp;IF(_xlfn.MAXIFS(Consolidado!$B$5:$B$1000,Consolidado!$E$5:$E$1000,$B35,Consolidado!$AA$5:$AA$1000,Q$5,Consolidado!$C$5:$C$1000,"Consejo de Administración")&lt;&gt;_xlfn.MINIFS(Consolidado!$B$5:$B$1000,Consolidado!$E$5:$E$1000,$B35,Consolidado!$AA$5:$AA$1000,Q$5,Consolidado!$C$5:$C$1000,"Consejo de Administración")," y "&amp;TEXT(DAY(_xlfn.MAXIFS(Consolidado!$B$5:$B$1000,Consolidado!$E$5:$E$1000,$B35,Consolidado!$AA$5:$AA$1000,Q$5,Consolidado!$C$5:$C$1000,"Consejo de Administración")),"00")&amp;"/"&amp;TEXT(MONTH(_xlfn.MAXIFS(Consolidado!$B$5:$B$1000,Consolidado!$E$5:$E$1000,$B35,Consolidado!$AA$5:$AA$1000,Q$5,Consolidado!$C$5:$C$1000,"Consejo de Administración")),"00"),""),""),IF(SUMIFS(Consolidado!$AD$5:$AD$1000,Consolidado!$E$5:$E$1000,$B35,Consolidado!$AA$5:$AA$1000,Q$5,Consolidado!$C$5:$C$1000,"Otros")&gt;0,"Otros "&amp;TEXT(DAY(_xlfn.MINIFS(Consolidado!$B$5:$B$1000,Consolidado!$E$5:$E$1000,$B35,Consolidado!$AA$5:$AA$1000,Q$5,Consolidado!$C$5:$C$1000,"Otros")),"00")&amp;"/"&amp;TEXT(MONTH(_xlfn.MINIFS(Consolidado!$B$5:$B$1000,Consolidado!$E$5:$E$1000,$B35,Consolidado!$AA$5:$AA$1000,Q$5,Consolidado!$C$5:$C$1000,"Otros")),"00")&amp;IF(_xlfn.MAXIFS(Consolidado!$B$5:$B$1000,Consolidado!$E$5:$E$1000,$B35,Consolidado!$AA$5:$AA$1000,Q$5,Consolidado!$C$5:$C$1000,"Otros")&lt;&gt;_xlfn.MINIFS(Consolidado!$B$5:$B$1000,Consolidado!$E$5:$E$1000,$B35,Consolidado!$AA$5:$AA$1000,Q$5,Consolidado!$C$5:$C$1000,"Otros")," y "&amp;TEXT(DAY(_xlfn.MAXIFS(Consolidado!$B$5:$B$1000,Consolidado!$E$5:$E$1000,$B35,Consolidado!$AA$5:$AA$1000,Q$5,Consolidado!$C$5:$C$1000,"Otros")),"00")&amp;"/"&amp;TEXT(MONTH(_xlfn.MAXIFS(Consolidado!$B$5:$B$1000,Consolidado!$E$5:$E$1000,$B35,Consolidado!$AA$5:$AA$1000,Q$5,Consolidado!$C$5:$C$1000,"Otros")),"00"),""),""))</f>
        <v/>
      </c>
      <c r="R35" s="37" t="str">
        <f aca="false">_xlfn.TEXTJOIN(" +"&amp;CHAR(10),TRUE(),IF(SUMIFS(Consolidado!$AD$5:$AD$1000,Consolidado!$E$5:$E$1000,$B35,Consolidado!$AA$5:$AA$1000,R$5,Consolidado!$C$5:$C$1000,"Auditoría Interna")&gt;0,"Interna "&amp;TEXT(DAY(_xlfn.MINIFS(Consolidado!$B$5:$B$1000,Consolidado!$E$5:$E$1000,$B35,Consolidado!$AA$5:$AA$1000,R$5,Consolidado!$C$5:$C$1000,"Auditoría Interna")),"00")&amp;"/"&amp;TEXT(MONTH(_xlfn.MINIFS(Consolidado!$B$5:$B$1000,Consolidado!$E$5:$E$1000,$B35,Consolidado!$AA$5:$AA$1000,R$5,Consolidado!$C$5:$C$1000,"Auditoría Interna")),"00")&amp;IF(_xlfn.MAXIFS(Consolidado!$B$5:$B$1000,Consolidado!$E$5:$E$1000,$B35,Consolidado!$AA$5:$AA$1000,R$5,Consolidado!$C$5:$C$1000,"Auditoría Interna")&lt;&gt;_xlfn.MINIFS(Consolidado!$B$5:$B$1000,Consolidado!$E$5:$E$1000,$B35,Consolidado!$AA$5:$AA$1000,R$5,Consolidado!$C$5:$C$1000,"Auditoría Interna")," y "&amp;TEXT(DAY(_xlfn.MAXIFS(Consolidado!$B$5:$B$1000,Consolidado!$E$5:$E$1000,$B35,Consolidado!$AA$5:$AA$1000,R$5,Consolidado!$C$5:$C$1000,"Auditoría Interna")),"00")&amp;"/"&amp;TEXT(MONTH(_xlfn.MAXIFS(Consolidado!$B$5:$B$1000,Consolidado!$E$5:$E$1000,$B35,Consolidado!$AA$5:$AA$1000,R$5,Consolidado!$C$5:$C$1000,"Auditoría Interna")),"00"),""),""),IF(SUMIFS(Consolidado!$AD$5:$AD$1000,Consolidado!$E$5:$E$1000,$B35,Consolidado!$AA$5:$AA$1000,R$5,Consolidado!$C$5:$C$1000,"Auditoría Externa")&gt;0,"Externa "&amp;TEXT(DAY(_xlfn.MINIFS(Consolidado!$B$5:$B$1000,Consolidado!$E$5:$E$1000,$B35,Consolidado!$AA$5:$AA$1000,R$5,Consolidado!$C$5:$C$1000,"Auditoría Externa")),"00")&amp;"/"&amp;TEXT(MONTH(_xlfn.MINIFS(Consolidado!$B$5:$B$1000,Consolidado!$E$5:$E$1000,$B35,Consolidado!$AA$5:$AA$1000,R$5,Consolidado!$C$5:$C$1000,"Auditoría Externa")),"00")&amp;IF(_xlfn.MAXIFS(Consolidado!$B$5:$B$1000,Consolidado!$E$5:$E$1000,$B35,Consolidado!$AA$5:$AA$1000,R$5,Consolidado!$C$5:$C$1000,"Auditoría Externa")&lt;&gt;_xlfn.MINIFS(Consolidado!$B$5:$B$1000,Consolidado!$E$5:$E$1000,$B35,Consolidado!$AA$5:$AA$1000,R$5,Consolidado!$C$5:$C$1000,"Auditoría Externa")," y "&amp;TEXT(DAY(_xlfn.MAXIFS(Consolidado!$B$5:$B$1000,Consolidado!$E$5:$E$1000,$B35,Consolidado!$AA$5:$AA$1000,R$5,Consolidado!$C$5:$C$1000,"Auditoría Externa")),"00")&amp;"/"&amp;TEXT(MONTH(_xlfn.MAXIFS(Consolidado!$B$5:$B$1000,Consolidado!$E$5:$E$1000,$B35,Consolidado!$AA$5:$AA$1000,R$5,Consolidado!$C$5:$C$1000,"Auditoría Externa")),"00"),""),""),IF(SUMIFS(Consolidado!$AD$5:$AD$1000,Consolidado!$E$5:$E$1000,$B35,Consolidado!$AA$5:$AA$1000,R$5,Consolidado!$C$5:$C$1000,"SSF")&gt;0,"SSF "&amp;TEXT(DAY(_xlfn.MINIFS(Consolidado!$B$5:$B$1000,Consolidado!$E$5:$E$1000,$B35,Consolidado!$AA$5:$AA$1000,R$5,Consolidado!$C$5:$C$1000,"SSF")),"00")&amp;"/"&amp;TEXT(MONTH(_xlfn.MINIFS(Consolidado!$B$5:$B$1000,Consolidado!$E$5:$E$1000,$B35,Consolidado!$AA$5:$AA$1000,R$5,Consolidado!$C$5:$C$1000,"SSF")),"00")&amp;IF(_xlfn.MAXIFS(Consolidado!$B$5:$B$1000,Consolidado!$E$5:$E$1000,$B35,Consolidado!$AA$5:$AA$1000,R$5,Consolidado!$C$5:$C$1000,"SSF")&lt;&gt;_xlfn.MINIFS(Consolidado!$B$5:$B$1000,Consolidado!$E$5:$E$1000,$B35,Consolidado!$AA$5:$AA$1000,R$5,Consolidado!$C$5:$C$1000,"SSF")," y "&amp;TEXT(DAY(_xlfn.MAXIFS(Consolidado!$B$5:$B$1000,Consolidado!$E$5:$E$1000,$B35,Consolidado!$AA$5:$AA$1000,R$5,Consolidado!$C$5:$C$1000,"SSF")),"00")&amp;"/"&amp;TEXT(MONTH(_xlfn.MAXIFS(Consolidado!$B$5:$B$1000,Consolidado!$E$5:$E$1000,$B35,Consolidado!$AA$5:$AA$1000,R$5,Consolidado!$C$5:$C$1000,"SSF")),"00"),""),""),IF(SUMIFS(Consolidado!$AD$5:$AD$1000,Consolidado!$E$5:$E$1000,$B35,Consolidado!$AA$5:$AA$1000,R$5,Consolidado!$C$5:$C$1000,"Comité de Supervisión")&gt;0,"Comité Sup. "&amp;TEXT(DAY(_xlfn.MINIFS(Consolidado!$B$5:$B$1000,Consolidado!$E$5:$E$1000,$B35,Consolidado!$AA$5:$AA$1000,R$5,Consolidado!$C$5:$C$1000,"Comité de Supervisión")),"00")&amp;"/"&amp;TEXT(MONTH(_xlfn.MINIFS(Consolidado!$B$5:$B$1000,Consolidado!$E$5:$E$1000,$B35,Consolidado!$AA$5:$AA$1000,R$5,Consolidado!$C$5:$C$1000,"Comité de Supervisión")),"00")&amp;IF(_xlfn.MAXIFS(Consolidado!$B$5:$B$1000,Consolidado!$E$5:$E$1000,$B35,Consolidado!$AA$5:$AA$1000,R$5,Consolidado!$C$5:$C$1000,"Comité de Supervisión")&lt;&gt;_xlfn.MINIFS(Consolidado!$B$5:$B$1000,Consolidado!$E$5:$E$1000,$B35,Consolidado!$AA$5:$AA$1000,R$5,Consolidado!$C$5:$C$1000,"Comité de Supervisión")," y "&amp;TEXT(DAY(_xlfn.MAXIFS(Consolidado!$B$5:$B$1000,Consolidado!$E$5:$E$1000,$B35,Consolidado!$AA$5:$AA$1000,R$5,Consolidado!$C$5:$C$1000,"Comité de Supervisión")),"00")&amp;"/"&amp;TEXT(MONTH(_xlfn.MAXIFS(Consolidado!$B$5:$B$1000,Consolidado!$E$5:$E$1000,$B35,Consolidado!$AA$5:$AA$1000,R$5,Consolidado!$C$5:$C$1000,"Comité de Supervisión")),"00"),""),""),IF(SUMIFS(Consolidado!$AD$5:$AD$1000,Consolidado!$E$5:$E$1000,$B35,Consolidado!$AA$5:$AA$1000,R$5,Consolidado!$C$5:$C$1000,"Consejo de Administración")&gt;0,"Consejo "&amp;TEXT(DAY(_xlfn.MINIFS(Consolidado!$B$5:$B$1000,Consolidado!$E$5:$E$1000,$B35,Consolidado!$AA$5:$AA$1000,R$5,Consolidado!$C$5:$C$1000,"Consejo de Administración")),"00")&amp;"/"&amp;TEXT(MONTH(_xlfn.MINIFS(Consolidado!$B$5:$B$1000,Consolidado!$E$5:$E$1000,$B35,Consolidado!$AA$5:$AA$1000,R$5,Consolidado!$C$5:$C$1000,"Consejo de Administración")),"00")&amp;IF(_xlfn.MAXIFS(Consolidado!$B$5:$B$1000,Consolidado!$E$5:$E$1000,$B35,Consolidado!$AA$5:$AA$1000,R$5,Consolidado!$C$5:$C$1000,"Consejo de Administración")&lt;&gt;_xlfn.MINIFS(Consolidado!$B$5:$B$1000,Consolidado!$E$5:$E$1000,$B35,Consolidado!$AA$5:$AA$1000,R$5,Consolidado!$C$5:$C$1000,"Consejo de Administración")," y "&amp;TEXT(DAY(_xlfn.MAXIFS(Consolidado!$B$5:$B$1000,Consolidado!$E$5:$E$1000,$B35,Consolidado!$AA$5:$AA$1000,R$5,Consolidado!$C$5:$C$1000,"Consejo de Administración")),"00")&amp;"/"&amp;TEXT(MONTH(_xlfn.MAXIFS(Consolidado!$B$5:$B$1000,Consolidado!$E$5:$E$1000,$B35,Consolidado!$AA$5:$AA$1000,R$5,Consolidado!$C$5:$C$1000,"Consejo de Administración")),"00"),""),""),IF(SUMIFS(Consolidado!$AD$5:$AD$1000,Consolidado!$E$5:$E$1000,$B35,Consolidado!$AA$5:$AA$1000,R$5,Consolidado!$C$5:$C$1000,"Otros")&gt;0,"Otros "&amp;TEXT(DAY(_xlfn.MINIFS(Consolidado!$B$5:$B$1000,Consolidado!$E$5:$E$1000,$B35,Consolidado!$AA$5:$AA$1000,R$5,Consolidado!$C$5:$C$1000,"Otros")),"00")&amp;"/"&amp;TEXT(MONTH(_xlfn.MINIFS(Consolidado!$B$5:$B$1000,Consolidado!$E$5:$E$1000,$B35,Consolidado!$AA$5:$AA$1000,R$5,Consolidado!$C$5:$C$1000,"Otros")),"00")&amp;IF(_xlfn.MAXIFS(Consolidado!$B$5:$B$1000,Consolidado!$E$5:$E$1000,$B35,Consolidado!$AA$5:$AA$1000,R$5,Consolidado!$C$5:$C$1000,"Otros")&lt;&gt;_xlfn.MINIFS(Consolidado!$B$5:$B$1000,Consolidado!$E$5:$E$1000,$B35,Consolidado!$AA$5:$AA$1000,R$5,Consolidado!$C$5:$C$1000,"Otros")," y "&amp;TEXT(DAY(_xlfn.MAXIFS(Consolidado!$B$5:$B$1000,Consolidado!$E$5:$E$1000,$B35,Consolidado!$AA$5:$AA$1000,R$5,Consolidado!$C$5:$C$1000,"Otros")),"00")&amp;"/"&amp;TEXT(MONTH(_xlfn.MAXIFS(Consolidado!$B$5:$B$1000,Consolidado!$E$5:$E$1000,$B35,Consolidado!$AA$5:$AA$1000,R$5,Consolidado!$C$5:$C$1000,"Otros")),"00"),""),""))</f>
        <v/>
      </c>
    </row>
    <row r="37" customFormat="false" ht="15" hidden="false" customHeight="false" outlineLevel="0" collapsed="false">
      <c r="B37" s="48" t="s">
        <v>69</v>
      </c>
    </row>
    <row r="38" customFormat="false" ht="15" hidden="false" customHeight="false" outlineLevel="0" collapsed="false">
      <c r="B38" s="49" t="s">
        <v>42</v>
      </c>
    </row>
    <row r="39" customFormat="false" ht="15" hidden="false" customHeight="false" outlineLevel="0" collapsed="false">
      <c r="B39" s="50" t="s">
        <v>43</v>
      </c>
    </row>
    <row r="40" customFormat="false" ht="15" hidden="false" customHeight="false" outlineLevel="0" collapsed="false">
      <c r="B40" s="51" t="s">
        <v>25</v>
      </c>
    </row>
    <row r="41" customFormat="false" ht="15" hidden="false" customHeight="false" outlineLevel="0" collapsed="false">
      <c r="B41" s="52" t="s">
        <v>70</v>
      </c>
    </row>
    <row r="42" customFormat="false" ht="15" hidden="false" customHeight="false" outlineLevel="0" collapsed="false">
      <c r="B42" s="7" t="s">
        <v>71</v>
      </c>
    </row>
  </sheetData>
  <autoFilter ref="A4:R35">
    <filterColumn colId="4">
      <filters>
        <filter val="Sí"/>
      </filters>
    </filterColumn>
  </autoFilter>
  <mergeCells count="8">
    <mergeCell ref="D2:R2"/>
    <mergeCell ref="A3:A4"/>
    <mergeCell ref="B3:B4"/>
    <mergeCell ref="C3:C4"/>
    <mergeCell ref="D3:D4"/>
    <mergeCell ref="E3:E4"/>
    <mergeCell ref="F3:F4"/>
    <mergeCell ref="G3:R3"/>
  </mergeCells>
  <conditionalFormatting sqref="G6:R35">
    <cfRule type="expression" priority="2" aboveAverage="0" equalAverage="0" bottom="0" percent="0" rank="0" text="" dxfId="0">
      <formula>ISNUMBER(SEARCH("+",G6))</formula>
    </cfRule>
    <cfRule type="expression" priority="3" aboveAverage="0" equalAverage="0" bottom="0" percent="0" rank="0" text="" dxfId="1">
      <formula>LEFT(G6,7)="Interna"</formula>
    </cfRule>
    <cfRule type="expression" priority="4" aboveAverage="0" equalAverage="0" bottom="0" percent="0" rank="0" text="" dxfId="2">
      <formula>LEFT(G6,7)="Externa"</formula>
    </cfRule>
    <cfRule type="expression" priority="5" aboveAverage="0" equalAverage="0" bottom="0" percent="0" rank="0" text="" dxfId="3">
      <formula>LEFT(G6,3)="SSF"</formula>
    </cfRule>
    <cfRule type="expression" priority="6" aboveAverage="0" equalAverage="0" bottom="0" percent="0" rank="0" text="" dxfId="4">
      <formula>LEN(G6)&gt;0</formula>
    </cfRule>
  </conditionalFormatting>
  <conditionalFormatting sqref="E6:E35">
    <cfRule type="expression" priority="7" aboveAverage="0" equalAverage="0" bottom="0" percent="0" rank="0" text="" dxfId="20">
      <formula>E6="Sí"</formula>
    </cfRule>
  </conditionalFormatting>
  <conditionalFormatting sqref="B6:B35">
    <cfRule type="expression" priority="8" aboveAverage="0" equalAverage="0" bottom="0" percent="0" rank="0" text="" dxfId="7">
      <formula>E6="Sí"</formula>
    </cfRule>
  </conditionalFormatting>
  <conditionalFormatting sqref="A6:F35">
    <cfRule type="expression" priority="9" aboveAverage="0" equalAverage="0" bottom="0" percent="0" rank="0" text="" dxfId="6">
      <formula>$D6=0</formula>
    </cfRule>
  </conditionalFormatting>
  <dataValidations count="1">
    <dataValidation allowBlank="false" errorStyle="stop" operator="between" showDropDown="false" showErrorMessage="false" showInputMessage="false" sqref="C2" type="list">
      <formula1>"2024,2025,2026,2027,2028"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3" min="2" style="0" width="18"/>
    <col collapsed="false" customWidth="true" hidden="false" outlineLevel="0" max="4" min="4" style="0" width="12"/>
    <col collapsed="false" customWidth="true" hidden="false" outlineLevel="0" max="5" min="5" style="0" width="6"/>
    <col collapsed="false" customWidth="true" hidden="false" outlineLevel="0" max="6" min="6" style="0" width="7"/>
    <col collapsed="false" customWidth="true" hidden="false" outlineLevel="0" max="7" min="7" style="0" width="24"/>
    <col collapsed="false" customWidth="true" hidden="false" outlineLevel="0" max="8" min="8" style="0" width="70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2" min="11" style="0" width="14"/>
    <col collapsed="false" customWidth="true" hidden="false" outlineLevel="0" max="13" min="13" style="0" width="9"/>
  </cols>
  <sheetData>
    <row r="1" customFormat="false" ht="17.35" hidden="false" customHeight="false" outlineLevel="0" collapsed="false">
      <c r="A1" s="43" t="s">
        <v>72</v>
      </c>
    </row>
    <row r="2" customFormat="false" ht="15" hidden="false" customHeight="false" outlineLevel="0" collapsed="false">
      <c r="A2" s="7" t="s">
        <v>73</v>
      </c>
    </row>
    <row r="3" customFormat="false" ht="23.85" hidden="false" customHeight="true" outlineLevel="0" collapsed="false">
      <c r="B3" s="53" t="s">
        <v>74</v>
      </c>
      <c r="C3" s="54" t="n">
        <v>34</v>
      </c>
      <c r="K3" s="9" t="s">
        <v>75</v>
      </c>
      <c r="L3" s="9"/>
      <c r="M3" s="9"/>
    </row>
    <row r="4" customFormat="false" ht="15" hidden="false" customHeight="false" outlineLevel="0" collapsed="false">
      <c r="B4" s="53" t="s">
        <v>76</v>
      </c>
      <c r="C4" s="55" t="str">
        <f aca="false">IFERROR(INDEX(Consolidado!$C$5:$C$1000,MATCH($C$3,Consolidado!$A$5:$A$1000,0)),"")</f>
        <v>SSF</v>
      </c>
      <c r="D4" s="55"/>
      <c r="E4" s="55"/>
      <c r="F4" s="55"/>
      <c r="G4" s="55"/>
      <c r="H4" s="55"/>
      <c r="I4" s="55"/>
      <c r="K4" s="18" t="s">
        <v>42</v>
      </c>
      <c r="L4" s="18"/>
      <c r="M4" s="17" t="n">
        <f aca="false">IF($C$5="",0,SUMIFS(Consolidado!$AD$5:$AD$1000,Consolidado!$E$5:$E$1000,$C$5,Consolidado!$C$5:$C$1000,"Auditoría Interna"))</f>
        <v>1</v>
      </c>
    </row>
    <row r="5" customFormat="false" ht="15" hidden="false" customHeight="false" outlineLevel="0" collapsed="false">
      <c r="B5" s="53" t="s">
        <v>41</v>
      </c>
      <c r="C5" s="56" t="str">
        <f aca="false">IFERROR(INDEX(Consolidado!$E$5:$E$1000,MATCH($C$3,Consolidado!$A$5:$A$1000,0)),"")</f>
        <v>Gobierno Corporativo</v>
      </c>
      <c r="D5" s="56"/>
      <c r="E5" s="56"/>
      <c r="F5" s="56"/>
      <c r="G5" s="56"/>
      <c r="H5" s="56"/>
      <c r="I5" s="56"/>
      <c r="K5" s="18" t="s">
        <v>43</v>
      </c>
      <c r="L5" s="18"/>
      <c r="M5" s="17" t="n">
        <f aca="false">IF($C$5="",0,SUMIFS(Consolidado!$AD$5:$AD$1000,Consolidado!$E$5:$E$1000,$C$5,Consolidado!$C$5:$C$1000,"Auditoría Externa"))</f>
        <v>0</v>
      </c>
    </row>
    <row r="6" customFormat="false" ht="15" hidden="false" customHeight="false" outlineLevel="0" collapsed="false">
      <c r="B6" s="53" t="s">
        <v>77</v>
      </c>
      <c r="C6" s="57" t="n">
        <f aca="false">IFERROR(INDEX(Consolidado!$B$5:$B$1000,MATCH($C$3,Consolidado!$A$5:$A$1000,0)),"")</f>
        <v>46255</v>
      </c>
      <c r="D6" s="57"/>
      <c r="E6" s="57"/>
      <c r="F6" s="57"/>
      <c r="G6" s="57"/>
      <c r="H6" s="57"/>
      <c r="I6" s="57"/>
      <c r="K6" s="18" t="s">
        <v>25</v>
      </c>
      <c r="L6" s="18"/>
      <c r="M6" s="17" t="n">
        <f aca="false">IF($C$5="",0,SUMIFS(Consolidado!$AD$5:$AD$1000,Consolidado!$E$5:$E$1000,$C$5,Consolidado!$C$5:$C$1000,"SSF"))</f>
        <v>2</v>
      </c>
    </row>
    <row r="7" customFormat="false" ht="15" hidden="false" customHeight="false" outlineLevel="0" collapsed="false">
      <c r="B7" s="53" t="s">
        <v>24</v>
      </c>
      <c r="C7" s="55" t="str">
        <f aca="false">IFERROR(INDEX(Consolidado!$D$5:$D$1000,MATCH($C$3,Consolidado!$A$5:$A$1000,0)),"")</f>
        <v>NRP-17</v>
      </c>
      <c r="D7" s="55"/>
      <c r="E7" s="55"/>
      <c r="F7" s="55"/>
      <c r="G7" s="55"/>
      <c r="H7" s="55"/>
      <c r="I7" s="55"/>
      <c r="K7" s="18" t="s">
        <v>78</v>
      </c>
      <c r="L7" s="18"/>
      <c r="M7" s="17" t="n">
        <f aca="false">IF($C$5="",0,SUMIFS(Consolidado!$AD$5:$AD$1000,Consolidado!$E$5:$E$1000,$C$5,Consolidado!$C$5:$C$1000,"Comité de Supervisión"))</f>
        <v>0</v>
      </c>
    </row>
    <row r="8" customFormat="false" ht="48" hidden="false" customHeight="true" outlineLevel="0" collapsed="false">
      <c r="B8" s="53" t="s">
        <v>79</v>
      </c>
      <c r="C8" s="55" t="str">
        <f aca="false">IFERROR(INDEX(Consolidado!$F$5:$F$1000,MATCH($C$3,Consolidado!$A$5:$A$1000,0)),"")</f>
        <v>Visita de supervisión ampliada para evaluar el Gobierno Corporativo. SABAO-BCS-BC-18432</v>
      </c>
      <c r="D8" s="55"/>
      <c r="E8" s="55"/>
      <c r="F8" s="55"/>
      <c r="G8" s="55"/>
      <c r="H8" s="55"/>
      <c r="I8" s="55"/>
      <c r="K8" s="18" t="s">
        <v>80</v>
      </c>
      <c r="L8" s="18"/>
      <c r="M8" s="17" t="n">
        <f aca="false">IF($C$5="",0,SUMIFS(Consolidado!$AD$5:$AD$1000,Consolidado!$E$5:$E$1000,$C$5,Consolidado!$C$5:$C$1000,"Consejo de Administración"))</f>
        <v>0</v>
      </c>
    </row>
    <row r="9" customFormat="false" ht="15" hidden="false" customHeight="false" outlineLevel="0" collapsed="false">
      <c r="K9" s="18" t="s">
        <v>81</v>
      </c>
      <c r="L9" s="18"/>
      <c r="M9" s="17" t="n">
        <f aca="false">IF($C$5="",0,SUMIFS(Consolidado!$AD$5:$AD$1000,Consolidado!$E$5:$E$1000,$C$5,Consolidado!$C$5:$C$1000,"Otros"))</f>
        <v>0</v>
      </c>
    </row>
    <row r="10" customFormat="false" ht="15" hidden="false" customHeight="false" outlineLevel="0" collapsed="false">
      <c r="K10" s="16" t="s">
        <v>45</v>
      </c>
      <c r="L10" s="16"/>
      <c r="M10" s="17" t="n">
        <f aca="false">SUM(M4:M9)</f>
        <v>3</v>
      </c>
    </row>
    <row r="11" customFormat="false" ht="15" hidden="false" customHeight="false" outlineLevel="0" collapsed="false">
      <c r="K11" s="16" t="s">
        <v>82</v>
      </c>
      <c r="L11" s="16"/>
      <c r="M11" s="17" t="n">
        <f aca="false">IFERROR(INDEX(Consolidado!$W$5:$W$1000,MATCH($C$3,Consolidado!$A$5:$A$1000,0)),"")</f>
        <v>1</v>
      </c>
    </row>
    <row r="13" customFormat="false" ht="23.85" hidden="false" customHeight="false" outlineLevel="0" collapsed="false">
      <c r="A13" s="9" t="s">
        <v>83</v>
      </c>
      <c r="B13" s="9" t="s">
        <v>22</v>
      </c>
      <c r="C13" s="9" t="s">
        <v>76</v>
      </c>
      <c r="D13" s="9" t="s">
        <v>84</v>
      </c>
      <c r="E13" s="9" t="s">
        <v>85</v>
      </c>
      <c r="F13" s="9" t="s">
        <v>86</v>
      </c>
      <c r="G13" s="9" t="s">
        <v>87</v>
      </c>
      <c r="H13" s="9" t="s">
        <v>88</v>
      </c>
      <c r="I13" s="9" t="s">
        <v>24</v>
      </c>
    </row>
    <row r="14" customFormat="false" ht="23.85" hidden="false" customHeight="false" outlineLevel="0" collapsed="false">
      <c r="A14" s="58" t="n">
        <f aca="false">IF(B14="","",1)</f>
        <v>1</v>
      </c>
      <c r="B14" s="58" t="n">
        <f aca="false">IFERROR(INDEX(Consolidado!$A$5:$A$1000,MATCH(1,Consolidado!$AB$5:$AB$1000,0)),"")</f>
        <v>8</v>
      </c>
      <c r="C14" s="58" t="str">
        <f aca="false">IFERROR(INDEX(Consolidado!$C$5:$C$1000,MATCH(1,Consolidado!$AB$5:$AB$1000,0))&amp;"","")</f>
        <v>SSF</v>
      </c>
      <c r="D14" s="59" t="n">
        <f aca="false">IFERROR(INDEX(Consolidado!$B$5:$B$1000,MATCH(1,Consolidado!$AB$5:$AB$1000,0)),"")</f>
        <v>45796</v>
      </c>
      <c r="E14" s="58" t="str">
        <f aca="false">IF(OR(D14="",D14=0),"",CHOOSE(MONTH(D14),"Ene","Feb","Mar","Abr","May","Jun","Jul","Ago","Sep","Oct","Nov","Dic"))</f>
        <v>May</v>
      </c>
      <c r="F14" s="58" t="n">
        <f aca="false">IF(OR(D14="",D14=0),"",YEAR(D14))</f>
        <v>2025</v>
      </c>
      <c r="G14" s="58" t="str">
        <f aca="false">IF(B14="","",IF(OR(B14=$C$3,AND(C14=$C$4,D14=$C$6)),"◄ SELECCIONADO",IF(OR(D14="",D14=0,$C$6="",$C$6=0),"Sin fecha",IF(AND(YEAR(D14)=YEAR($C$6),MONTH(D14)=MONTH($C$6)),"MISMO MES",ABS((YEAR(D14)-YEAR($C$6))*12+MONTH(D14)-MONTH($C$6))&amp;" meses "&amp;IF(D14&lt;$C$6,"antes","después")))))</f>
        <v>15 meses antes</v>
      </c>
      <c r="H14" s="60" t="str">
        <f aca="false">IFERROR(INDEX(Consolidado!$X$5:$X$1000,MATCH(1,Consolidado!$AB$5:$AB$1000,0))&amp;": "&amp;INDEX(Consolidado!$F$5:$F$1000,MATCH(1,Consolidado!$AB$5:$AB$1000,0)),"")</f>
        <v>Resumen visita presencialSSF: Visita de supervision ampliada para evaluar el Gobierno Corporativo SABAO- BCS- BC-9337</v>
      </c>
      <c r="I14" s="61" t="str">
        <f aca="false">IFERROR(INDEX(Consolidado!$D$5:$D$1000,MATCH(1,Consolidado!$AB$5:$AB$1000,0))&amp;"","")</f>
        <v>NRP-17</v>
      </c>
    </row>
    <row r="15" customFormat="false" ht="23.85" hidden="false" customHeight="false" outlineLevel="0" collapsed="false">
      <c r="A15" s="58" t="n">
        <f aca="false">IF(B15="","",2)</f>
        <v>2</v>
      </c>
      <c r="B15" s="58" t="n">
        <f aca="false">IFERROR(INDEX(Consolidado!$A$5:$A$1000,MATCH(2,Consolidado!$AB$5:$AB$1000,0)),"")</f>
        <v>34</v>
      </c>
      <c r="C15" s="58" t="str">
        <f aca="false">IFERROR(INDEX(Consolidado!$C$5:$C$1000,MATCH(2,Consolidado!$AB$5:$AB$1000,0))&amp;"","")</f>
        <v>SSF</v>
      </c>
      <c r="D15" s="59" t="n">
        <f aca="false">IFERROR(INDEX(Consolidado!$B$5:$B$1000,MATCH(2,Consolidado!$AB$5:$AB$1000,0)),"")</f>
        <v>46255</v>
      </c>
      <c r="E15" s="58" t="str">
        <f aca="false">IF(OR(D15="",D15=0),"",CHOOSE(MONTH(D15),"Ene","Feb","Mar","Abr","May","Jun","Jul","Ago","Sep","Oct","Nov","Dic"))</f>
        <v>Ago</v>
      </c>
      <c r="F15" s="58" t="n">
        <f aca="false">IF(OR(D15="",D15=0),"",YEAR(D15))</f>
        <v>2026</v>
      </c>
      <c r="G15" s="58" t="str">
        <f aca="false">IF(B15="","",IF(OR(B15=$C$3,AND(C15=$C$4,D15=$C$6)),"◄ SELECCIONADO",IF(OR(D15="",D15=0,$C$6="",$C$6=0),"Sin fecha",IF(AND(YEAR(D15)=YEAR($C$6),MONTH(D15)=MONTH($C$6)),"MISMO MES",ABS((YEAR(D15)-YEAR($C$6))*12+MONTH(D15)-MONTH($C$6))&amp;" meses "&amp;IF(D15&lt;$C$6,"antes","después")))))</f>
        <v>◄ SELECCIONADO</v>
      </c>
      <c r="H15" s="60" t="str">
        <f aca="false">IFERROR(INDEX(Consolidado!$X$5:$X$1000,MATCH(2,Consolidado!$AB$5:$AB$1000,0))&amp;": "&amp;INDEX(Consolidado!$F$5:$F$1000,MATCH(2,Consolidado!$AB$5:$AB$1000,0)),"")</f>
        <v>Resumen visita presencialSSF: Visita de supervisión ampliada para evaluar el Gobierno Corporativo. SABAO-BCS-BC-18432</v>
      </c>
      <c r="I15" s="61" t="str">
        <f aca="false">IFERROR(INDEX(Consolidado!$D$5:$D$1000,MATCH(2,Consolidado!$AB$5:$AB$1000,0))&amp;"","")</f>
        <v>NRP-17</v>
      </c>
    </row>
    <row r="16" customFormat="false" ht="23.85" hidden="false" customHeight="false" outlineLevel="0" collapsed="false">
      <c r="A16" s="58" t="n">
        <f aca="false">IF(B16="","",3)</f>
        <v>3</v>
      </c>
      <c r="B16" s="58" t="n">
        <f aca="false">IFERROR(INDEX(Consolidado!$A$5:$A$1000,MATCH(3,Consolidado!$AB$5:$AB$1000,0)),"")</f>
        <v>45</v>
      </c>
      <c r="C16" s="58" t="str">
        <f aca="false">IFERROR(INDEX(Consolidado!$C$5:$C$1000,MATCH(3,Consolidado!$AB$5:$AB$1000,0))&amp;"","")</f>
        <v>Auditoría Interna</v>
      </c>
      <c r="D16" s="59" t="n">
        <f aca="false">IFERROR(INDEX(Consolidado!$B$5:$B$1000,MATCH(3,Consolidado!$AB$5:$AB$1000,0)),"")</f>
        <v>46256</v>
      </c>
      <c r="E16" s="58" t="str">
        <f aca="false">IF(OR(D16="",D16=0),"",CHOOSE(MONTH(D16),"Ene","Feb","Mar","Abr","May","Jun","Jul","Ago","Sep","Oct","Nov","Dic"))</f>
        <v>Ago</v>
      </c>
      <c r="F16" s="58" t="n">
        <f aca="false">IF(OR(D16="",D16=0),"",YEAR(D16))</f>
        <v>2026</v>
      </c>
      <c r="G16" s="58" t="str">
        <f aca="false">IF(B16="","",IF(OR(B16=$C$3,AND(C16=$C$4,D16=$C$6)),"◄ SELECCIONADO",IF(OR(D16="",D16=0,$C$6="",$C$6=0),"Sin fecha",IF(AND(YEAR(D16)=YEAR($C$6),MONTH(D16)=MONTH($C$6)),"MISMO MES",ABS((YEAR(D16)-YEAR($C$6))*12+MONTH(D16)-MONTH($C$6))&amp;" meses "&amp;IF(D16&lt;$C$6,"antes","después")))))</f>
        <v>MISMO MES</v>
      </c>
      <c r="H16" s="60" t="str">
        <f aca="false">IFERROR(INDEX(Consolidado!$X$5:$X$1000,MATCH(3,Consolidado!$AB$5:$AB$1000,0))&amp;": "&amp;INDEX(Consolidado!$F$5:$F$1000,MATCH(3,Consolidado!$AB$5:$AB$1000,0)),"")</f>
        <v>Auditoria interna 2: Informe anual de gobierno corporativo remisión y recepción de la SSF (ejecución de enero a marzo 2026)</v>
      </c>
      <c r="I16" s="61" t="str">
        <f aca="false">IFERROR(INDEX(Consolidado!$D$5:$D$1000,MATCH(3,Consolidado!$AB$5:$AB$1000,0))&amp;"","")</f>
        <v>NRP-17</v>
      </c>
    </row>
    <row r="17" customFormat="false" ht="15" hidden="false" customHeight="false" outlineLevel="0" collapsed="false">
      <c r="A17" s="58" t="str">
        <f aca="false">IF(B17="","",4)</f>
        <v/>
      </c>
      <c r="B17" s="58" t="str">
        <f aca="false">IFERROR(INDEX(Consolidado!$A$5:$A$1000,MATCH(4,Consolidado!$AB$5:$AB$1000,0)),"")</f>
        <v/>
      </c>
      <c r="C17" s="58" t="str">
        <f aca="false">IFERROR(INDEX(Consolidado!$C$5:$C$1000,MATCH(4,Consolidado!$AB$5:$AB$1000,0))&amp;"","")</f>
        <v/>
      </c>
      <c r="D17" s="59" t="str">
        <f aca="false">IFERROR(INDEX(Consolidado!$B$5:$B$1000,MATCH(4,Consolidado!$AB$5:$AB$1000,0)),"")</f>
        <v/>
      </c>
      <c r="E17" s="58" t="str">
        <f aca="false">IF(OR(D17="",D17=0),"",CHOOSE(MONTH(D17),"Ene","Feb","Mar","Abr","May","Jun","Jul","Ago","Sep","Oct","Nov","Dic"))</f>
        <v/>
      </c>
      <c r="F17" s="58" t="str">
        <f aca="false">IF(OR(D17="",D17=0),"",YEAR(D17))</f>
        <v/>
      </c>
      <c r="G17" s="58" t="str">
        <f aca="false">IF(B17="","",IF(OR(B17=$C$3,AND(C17=$C$4,D17=$C$6)),"◄ SELECCIONADO",IF(OR(D17="",D17=0,$C$6="",$C$6=0),"Sin fecha",IF(AND(YEAR(D17)=YEAR($C$6),MONTH(D17)=MONTH($C$6)),"MISMO MES",ABS((YEAR(D17)-YEAR($C$6))*12+MONTH(D17)-MONTH($C$6))&amp;" meses "&amp;IF(D17&lt;$C$6,"antes","después")))))</f>
        <v/>
      </c>
      <c r="H17" s="60" t="str">
        <f aca="false">IFERROR(INDEX(Consolidado!$X$5:$X$1000,MATCH(4,Consolidado!$AB$5:$AB$1000,0))&amp;": "&amp;INDEX(Consolidado!$F$5:$F$1000,MATCH(4,Consolidado!$AB$5:$AB$1000,0)),"")</f>
        <v/>
      </c>
      <c r="I17" s="61" t="str">
        <f aca="false">IFERROR(INDEX(Consolidado!$D$5:$D$1000,MATCH(4,Consolidado!$AB$5:$AB$1000,0))&amp;"","")</f>
        <v/>
      </c>
    </row>
    <row r="18" customFormat="false" ht="15" hidden="false" customHeight="false" outlineLevel="0" collapsed="false">
      <c r="A18" s="58" t="str">
        <f aca="false">IF(B18="","",5)</f>
        <v/>
      </c>
      <c r="B18" s="58" t="str">
        <f aca="false">IFERROR(INDEX(Consolidado!$A$5:$A$1000,MATCH(5,Consolidado!$AB$5:$AB$1000,0)),"")</f>
        <v/>
      </c>
      <c r="C18" s="58" t="str">
        <f aca="false">IFERROR(INDEX(Consolidado!$C$5:$C$1000,MATCH(5,Consolidado!$AB$5:$AB$1000,0))&amp;"","")</f>
        <v/>
      </c>
      <c r="D18" s="59" t="str">
        <f aca="false">IFERROR(INDEX(Consolidado!$B$5:$B$1000,MATCH(5,Consolidado!$AB$5:$AB$1000,0)),"")</f>
        <v/>
      </c>
      <c r="E18" s="58" t="str">
        <f aca="false">IF(OR(D18="",D18=0),"",CHOOSE(MONTH(D18),"Ene","Feb","Mar","Abr","May","Jun","Jul","Ago","Sep","Oct","Nov","Dic"))</f>
        <v/>
      </c>
      <c r="F18" s="58" t="str">
        <f aca="false">IF(OR(D18="",D18=0),"",YEAR(D18))</f>
        <v/>
      </c>
      <c r="G18" s="58" t="str">
        <f aca="false">IF(B18="","",IF(OR(B18=$C$3,AND(C18=$C$4,D18=$C$6)),"◄ SELECCIONADO",IF(OR(D18="",D18=0,$C$6="",$C$6=0),"Sin fecha",IF(AND(YEAR(D18)=YEAR($C$6),MONTH(D18)=MONTH($C$6)),"MISMO MES",ABS((YEAR(D18)-YEAR($C$6))*12+MONTH(D18)-MONTH($C$6))&amp;" meses "&amp;IF(D18&lt;$C$6,"antes","después")))))</f>
        <v/>
      </c>
      <c r="H18" s="60" t="str">
        <f aca="false">IFERROR(INDEX(Consolidado!$X$5:$X$1000,MATCH(5,Consolidado!$AB$5:$AB$1000,0))&amp;": "&amp;INDEX(Consolidado!$F$5:$F$1000,MATCH(5,Consolidado!$AB$5:$AB$1000,0)),"")</f>
        <v/>
      </c>
      <c r="I18" s="61" t="str">
        <f aca="false">IFERROR(INDEX(Consolidado!$D$5:$D$1000,MATCH(5,Consolidado!$AB$5:$AB$1000,0))&amp;"","")</f>
        <v/>
      </c>
    </row>
    <row r="19" customFormat="false" ht="15" hidden="false" customHeight="false" outlineLevel="0" collapsed="false">
      <c r="A19" s="58" t="str">
        <f aca="false">IF(B19="","",6)</f>
        <v/>
      </c>
      <c r="B19" s="58" t="str">
        <f aca="false">IFERROR(INDEX(Consolidado!$A$5:$A$1000,MATCH(6,Consolidado!$AB$5:$AB$1000,0)),"")</f>
        <v/>
      </c>
      <c r="C19" s="58" t="str">
        <f aca="false">IFERROR(INDEX(Consolidado!$C$5:$C$1000,MATCH(6,Consolidado!$AB$5:$AB$1000,0))&amp;"","")</f>
        <v/>
      </c>
      <c r="D19" s="59" t="str">
        <f aca="false">IFERROR(INDEX(Consolidado!$B$5:$B$1000,MATCH(6,Consolidado!$AB$5:$AB$1000,0)),"")</f>
        <v/>
      </c>
      <c r="E19" s="58" t="str">
        <f aca="false">IF(OR(D19="",D19=0),"",CHOOSE(MONTH(D19),"Ene","Feb","Mar","Abr","May","Jun","Jul","Ago","Sep","Oct","Nov","Dic"))</f>
        <v/>
      </c>
      <c r="F19" s="58" t="str">
        <f aca="false">IF(OR(D19="",D19=0),"",YEAR(D19))</f>
        <v/>
      </c>
      <c r="G19" s="58" t="str">
        <f aca="false">IF(B19="","",IF(OR(B19=$C$3,AND(C19=$C$4,D19=$C$6)),"◄ SELECCIONADO",IF(OR(D19="",D19=0,$C$6="",$C$6=0),"Sin fecha",IF(AND(YEAR(D19)=YEAR($C$6),MONTH(D19)=MONTH($C$6)),"MISMO MES",ABS((YEAR(D19)-YEAR($C$6))*12+MONTH(D19)-MONTH($C$6))&amp;" meses "&amp;IF(D19&lt;$C$6,"antes","después")))))</f>
        <v/>
      </c>
      <c r="H19" s="60" t="str">
        <f aca="false">IFERROR(INDEX(Consolidado!$X$5:$X$1000,MATCH(6,Consolidado!$AB$5:$AB$1000,0))&amp;": "&amp;INDEX(Consolidado!$F$5:$F$1000,MATCH(6,Consolidado!$AB$5:$AB$1000,0)),"")</f>
        <v/>
      </c>
      <c r="I19" s="61" t="str">
        <f aca="false">IFERROR(INDEX(Consolidado!$D$5:$D$1000,MATCH(6,Consolidado!$AB$5:$AB$1000,0))&amp;"","")</f>
        <v/>
      </c>
    </row>
    <row r="20" customFormat="false" ht="15" hidden="false" customHeight="false" outlineLevel="0" collapsed="false">
      <c r="A20" s="58" t="str">
        <f aca="false">IF(B20="","",7)</f>
        <v/>
      </c>
      <c r="B20" s="58" t="str">
        <f aca="false">IFERROR(INDEX(Consolidado!$A$5:$A$1000,MATCH(7,Consolidado!$AB$5:$AB$1000,0)),"")</f>
        <v/>
      </c>
      <c r="C20" s="58" t="str">
        <f aca="false">IFERROR(INDEX(Consolidado!$C$5:$C$1000,MATCH(7,Consolidado!$AB$5:$AB$1000,0))&amp;"","")</f>
        <v/>
      </c>
      <c r="D20" s="59" t="str">
        <f aca="false">IFERROR(INDEX(Consolidado!$B$5:$B$1000,MATCH(7,Consolidado!$AB$5:$AB$1000,0)),"")</f>
        <v/>
      </c>
      <c r="E20" s="58" t="str">
        <f aca="false">IF(OR(D20="",D20=0),"",CHOOSE(MONTH(D20),"Ene","Feb","Mar","Abr","May","Jun","Jul","Ago","Sep","Oct","Nov","Dic"))</f>
        <v/>
      </c>
      <c r="F20" s="58" t="str">
        <f aca="false">IF(OR(D20="",D20=0),"",YEAR(D20))</f>
        <v/>
      </c>
      <c r="G20" s="58" t="str">
        <f aca="false">IF(B20="","",IF(OR(B20=$C$3,AND(C20=$C$4,D20=$C$6)),"◄ SELECCIONADO",IF(OR(D20="",D20=0,$C$6="",$C$6=0),"Sin fecha",IF(AND(YEAR(D20)=YEAR($C$6),MONTH(D20)=MONTH($C$6)),"MISMO MES",ABS((YEAR(D20)-YEAR($C$6))*12+MONTH(D20)-MONTH($C$6))&amp;" meses "&amp;IF(D20&lt;$C$6,"antes","después")))))</f>
        <v/>
      </c>
      <c r="H20" s="60" t="str">
        <f aca="false">IFERROR(INDEX(Consolidado!$X$5:$X$1000,MATCH(7,Consolidado!$AB$5:$AB$1000,0))&amp;": "&amp;INDEX(Consolidado!$F$5:$F$1000,MATCH(7,Consolidado!$AB$5:$AB$1000,0)),"")</f>
        <v/>
      </c>
      <c r="I20" s="61" t="str">
        <f aca="false">IFERROR(INDEX(Consolidado!$D$5:$D$1000,MATCH(7,Consolidado!$AB$5:$AB$1000,0))&amp;"","")</f>
        <v/>
      </c>
    </row>
    <row r="21" customFormat="false" ht="15" hidden="false" customHeight="false" outlineLevel="0" collapsed="false">
      <c r="A21" s="58" t="str">
        <f aca="false">IF(B21="","",8)</f>
        <v/>
      </c>
      <c r="B21" s="58" t="str">
        <f aca="false">IFERROR(INDEX(Consolidado!$A$5:$A$1000,MATCH(8,Consolidado!$AB$5:$AB$1000,0)),"")</f>
        <v/>
      </c>
      <c r="C21" s="58" t="str">
        <f aca="false">IFERROR(INDEX(Consolidado!$C$5:$C$1000,MATCH(8,Consolidado!$AB$5:$AB$1000,0))&amp;"","")</f>
        <v/>
      </c>
      <c r="D21" s="59" t="str">
        <f aca="false">IFERROR(INDEX(Consolidado!$B$5:$B$1000,MATCH(8,Consolidado!$AB$5:$AB$1000,0)),"")</f>
        <v/>
      </c>
      <c r="E21" s="58" t="str">
        <f aca="false">IF(OR(D21="",D21=0),"",CHOOSE(MONTH(D21),"Ene","Feb","Mar","Abr","May","Jun","Jul","Ago","Sep","Oct","Nov","Dic"))</f>
        <v/>
      </c>
      <c r="F21" s="58" t="str">
        <f aca="false">IF(OR(D21="",D21=0),"",YEAR(D21))</f>
        <v/>
      </c>
      <c r="G21" s="58" t="str">
        <f aca="false">IF(B21="","",IF(OR(B21=$C$3,AND(C21=$C$4,D21=$C$6)),"◄ SELECCIONADO",IF(OR(D21="",D21=0,$C$6="",$C$6=0),"Sin fecha",IF(AND(YEAR(D21)=YEAR($C$6),MONTH(D21)=MONTH($C$6)),"MISMO MES",ABS((YEAR(D21)-YEAR($C$6))*12+MONTH(D21)-MONTH($C$6))&amp;" meses "&amp;IF(D21&lt;$C$6,"antes","después")))))</f>
        <v/>
      </c>
      <c r="H21" s="60" t="str">
        <f aca="false">IFERROR(INDEX(Consolidado!$X$5:$X$1000,MATCH(8,Consolidado!$AB$5:$AB$1000,0))&amp;": "&amp;INDEX(Consolidado!$F$5:$F$1000,MATCH(8,Consolidado!$AB$5:$AB$1000,0)),"")</f>
        <v/>
      </c>
      <c r="I21" s="61" t="str">
        <f aca="false">IFERROR(INDEX(Consolidado!$D$5:$D$1000,MATCH(8,Consolidado!$AB$5:$AB$1000,0))&amp;"","")</f>
        <v/>
      </c>
    </row>
    <row r="22" customFormat="false" ht="15" hidden="false" customHeight="false" outlineLevel="0" collapsed="false">
      <c r="A22" s="58" t="str">
        <f aca="false">IF(B22="","",9)</f>
        <v/>
      </c>
      <c r="B22" s="58" t="str">
        <f aca="false">IFERROR(INDEX(Consolidado!$A$5:$A$1000,MATCH(9,Consolidado!$AB$5:$AB$1000,0)),"")</f>
        <v/>
      </c>
      <c r="C22" s="58" t="str">
        <f aca="false">IFERROR(INDEX(Consolidado!$C$5:$C$1000,MATCH(9,Consolidado!$AB$5:$AB$1000,0))&amp;"","")</f>
        <v/>
      </c>
      <c r="D22" s="59" t="str">
        <f aca="false">IFERROR(INDEX(Consolidado!$B$5:$B$1000,MATCH(9,Consolidado!$AB$5:$AB$1000,0)),"")</f>
        <v/>
      </c>
      <c r="E22" s="58" t="str">
        <f aca="false">IF(OR(D22="",D22=0),"",CHOOSE(MONTH(D22),"Ene","Feb","Mar","Abr","May","Jun","Jul","Ago","Sep","Oct","Nov","Dic"))</f>
        <v/>
      </c>
      <c r="F22" s="58" t="str">
        <f aca="false">IF(OR(D22="",D22=0),"",YEAR(D22))</f>
        <v/>
      </c>
      <c r="G22" s="58" t="str">
        <f aca="false">IF(B22="","",IF(OR(B22=$C$3,AND(C22=$C$4,D22=$C$6)),"◄ SELECCIONADO",IF(OR(D22="",D22=0,$C$6="",$C$6=0),"Sin fecha",IF(AND(YEAR(D22)=YEAR($C$6),MONTH(D22)=MONTH($C$6)),"MISMO MES",ABS((YEAR(D22)-YEAR($C$6))*12+MONTH(D22)-MONTH($C$6))&amp;" meses "&amp;IF(D22&lt;$C$6,"antes","después")))))</f>
        <v/>
      </c>
      <c r="H22" s="60" t="str">
        <f aca="false">IFERROR(INDEX(Consolidado!$X$5:$X$1000,MATCH(9,Consolidado!$AB$5:$AB$1000,0))&amp;": "&amp;INDEX(Consolidado!$F$5:$F$1000,MATCH(9,Consolidado!$AB$5:$AB$1000,0)),"")</f>
        <v/>
      </c>
      <c r="I22" s="61" t="str">
        <f aca="false">IFERROR(INDEX(Consolidado!$D$5:$D$1000,MATCH(9,Consolidado!$AB$5:$AB$1000,0))&amp;"","")</f>
        <v/>
      </c>
    </row>
    <row r="23" customFormat="false" ht="15" hidden="false" customHeight="false" outlineLevel="0" collapsed="false">
      <c r="A23" s="58" t="str">
        <f aca="false">IF(B23="","",10)</f>
        <v/>
      </c>
      <c r="B23" s="58" t="str">
        <f aca="false">IFERROR(INDEX(Consolidado!$A$5:$A$1000,MATCH(10,Consolidado!$AB$5:$AB$1000,0)),"")</f>
        <v/>
      </c>
      <c r="C23" s="58" t="str">
        <f aca="false">IFERROR(INDEX(Consolidado!$C$5:$C$1000,MATCH(10,Consolidado!$AB$5:$AB$1000,0))&amp;"","")</f>
        <v/>
      </c>
      <c r="D23" s="59" t="str">
        <f aca="false">IFERROR(INDEX(Consolidado!$B$5:$B$1000,MATCH(10,Consolidado!$AB$5:$AB$1000,0)),"")</f>
        <v/>
      </c>
      <c r="E23" s="58" t="str">
        <f aca="false">IF(OR(D23="",D23=0),"",CHOOSE(MONTH(D23),"Ene","Feb","Mar","Abr","May","Jun","Jul","Ago","Sep","Oct","Nov","Dic"))</f>
        <v/>
      </c>
      <c r="F23" s="58" t="str">
        <f aca="false">IF(OR(D23="",D23=0),"",YEAR(D23))</f>
        <v/>
      </c>
      <c r="G23" s="58" t="str">
        <f aca="false">IF(B23="","",IF(OR(B23=$C$3,AND(C23=$C$4,D23=$C$6)),"◄ SELECCIONADO",IF(OR(D23="",D23=0,$C$6="",$C$6=0),"Sin fecha",IF(AND(YEAR(D23)=YEAR($C$6),MONTH(D23)=MONTH($C$6)),"MISMO MES",ABS((YEAR(D23)-YEAR($C$6))*12+MONTH(D23)-MONTH($C$6))&amp;" meses "&amp;IF(D23&lt;$C$6,"antes","después")))))</f>
        <v/>
      </c>
      <c r="H23" s="60" t="str">
        <f aca="false">IFERROR(INDEX(Consolidado!$X$5:$X$1000,MATCH(10,Consolidado!$AB$5:$AB$1000,0))&amp;": "&amp;INDEX(Consolidado!$F$5:$F$1000,MATCH(10,Consolidado!$AB$5:$AB$1000,0)),"")</f>
        <v/>
      </c>
      <c r="I23" s="61" t="str">
        <f aca="false">IFERROR(INDEX(Consolidado!$D$5:$D$1000,MATCH(10,Consolidado!$AB$5:$AB$1000,0))&amp;"","")</f>
        <v/>
      </c>
    </row>
    <row r="24" customFormat="false" ht="15" hidden="false" customHeight="false" outlineLevel="0" collapsed="false">
      <c r="A24" s="58" t="str">
        <f aca="false">IF(B24="","",11)</f>
        <v/>
      </c>
      <c r="B24" s="58" t="str">
        <f aca="false">IFERROR(INDEX(Consolidado!$A$5:$A$1000,MATCH(11,Consolidado!$AB$5:$AB$1000,0)),"")</f>
        <v/>
      </c>
      <c r="C24" s="58" t="str">
        <f aca="false">IFERROR(INDEX(Consolidado!$C$5:$C$1000,MATCH(11,Consolidado!$AB$5:$AB$1000,0))&amp;"","")</f>
        <v/>
      </c>
      <c r="D24" s="59" t="str">
        <f aca="false">IFERROR(INDEX(Consolidado!$B$5:$B$1000,MATCH(11,Consolidado!$AB$5:$AB$1000,0)),"")</f>
        <v/>
      </c>
      <c r="E24" s="58" t="str">
        <f aca="false">IF(OR(D24="",D24=0),"",CHOOSE(MONTH(D24),"Ene","Feb","Mar","Abr","May","Jun","Jul","Ago","Sep","Oct","Nov","Dic"))</f>
        <v/>
      </c>
      <c r="F24" s="58" t="str">
        <f aca="false">IF(OR(D24="",D24=0),"",YEAR(D24))</f>
        <v/>
      </c>
      <c r="G24" s="58" t="str">
        <f aca="false">IF(B24="","",IF(OR(B24=$C$3,AND(C24=$C$4,D24=$C$6)),"◄ SELECCIONADO",IF(OR(D24="",D24=0,$C$6="",$C$6=0),"Sin fecha",IF(AND(YEAR(D24)=YEAR($C$6),MONTH(D24)=MONTH($C$6)),"MISMO MES",ABS((YEAR(D24)-YEAR($C$6))*12+MONTH(D24)-MONTH($C$6))&amp;" meses "&amp;IF(D24&lt;$C$6,"antes","después")))))</f>
        <v/>
      </c>
      <c r="H24" s="60" t="str">
        <f aca="false">IFERROR(INDEX(Consolidado!$X$5:$X$1000,MATCH(11,Consolidado!$AB$5:$AB$1000,0))&amp;": "&amp;INDEX(Consolidado!$F$5:$F$1000,MATCH(11,Consolidado!$AB$5:$AB$1000,0)),"")</f>
        <v/>
      </c>
      <c r="I24" s="61" t="str">
        <f aca="false">IFERROR(INDEX(Consolidado!$D$5:$D$1000,MATCH(11,Consolidado!$AB$5:$AB$1000,0))&amp;"","")</f>
        <v/>
      </c>
    </row>
    <row r="25" customFormat="false" ht="15" hidden="false" customHeight="false" outlineLevel="0" collapsed="false">
      <c r="A25" s="58" t="str">
        <f aca="false">IF(B25="","",12)</f>
        <v/>
      </c>
      <c r="B25" s="58" t="str">
        <f aca="false">IFERROR(INDEX(Consolidado!$A$5:$A$1000,MATCH(12,Consolidado!$AB$5:$AB$1000,0)),"")</f>
        <v/>
      </c>
      <c r="C25" s="58" t="str">
        <f aca="false">IFERROR(INDEX(Consolidado!$C$5:$C$1000,MATCH(12,Consolidado!$AB$5:$AB$1000,0))&amp;"","")</f>
        <v/>
      </c>
      <c r="D25" s="59" t="str">
        <f aca="false">IFERROR(INDEX(Consolidado!$B$5:$B$1000,MATCH(12,Consolidado!$AB$5:$AB$1000,0)),"")</f>
        <v/>
      </c>
      <c r="E25" s="58" t="str">
        <f aca="false">IF(OR(D25="",D25=0),"",CHOOSE(MONTH(D25),"Ene","Feb","Mar","Abr","May","Jun","Jul","Ago","Sep","Oct","Nov","Dic"))</f>
        <v/>
      </c>
      <c r="F25" s="58" t="str">
        <f aca="false">IF(OR(D25="",D25=0),"",YEAR(D25))</f>
        <v/>
      </c>
      <c r="G25" s="58" t="str">
        <f aca="false">IF(B25="","",IF(OR(B25=$C$3,AND(C25=$C$4,D25=$C$6)),"◄ SELECCIONADO",IF(OR(D25="",D25=0,$C$6="",$C$6=0),"Sin fecha",IF(AND(YEAR(D25)=YEAR($C$6),MONTH(D25)=MONTH($C$6)),"MISMO MES",ABS((YEAR(D25)-YEAR($C$6))*12+MONTH(D25)-MONTH($C$6))&amp;" meses "&amp;IF(D25&lt;$C$6,"antes","después")))))</f>
        <v/>
      </c>
      <c r="H25" s="60" t="str">
        <f aca="false">IFERROR(INDEX(Consolidado!$X$5:$X$1000,MATCH(12,Consolidado!$AB$5:$AB$1000,0))&amp;": "&amp;INDEX(Consolidado!$F$5:$F$1000,MATCH(12,Consolidado!$AB$5:$AB$1000,0)),"")</f>
        <v/>
      </c>
      <c r="I25" s="61" t="str">
        <f aca="false">IFERROR(INDEX(Consolidado!$D$5:$D$1000,MATCH(12,Consolidado!$AB$5:$AB$1000,0))&amp;"","")</f>
        <v/>
      </c>
    </row>
    <row r="26" customFormat="false" ht="15" hidden="false" customHeight="false" outlineLevel="0" collapsed="false">
      <c r="A26" s="58" t="str">
        <f aca="false">IF(B26="","",13)</f>
        <v/>
      </c>
      <c r="B26" s="58" t="str">
        <f aca="false">IFERROR(INDEX(Consolidado!$A$5:$A$1000,MATCH(13,Consolidado!$AB$5:$AB$1000,0)),"")</f>
        <v/>
      </c>
      <c r="C26" s="58" t="str">
        <f aca="false">IFERROR(INDEX(Consolidado!$C$5:$C$1000,MATCH(13,Consolidado!$AB$5:$AB$1000,0))&amp;"","")</f>
        <v/>
      </c>
      <c r="D26" s="59" t="str">
        <f aca="false">IFERROR(INDEX(Consolidado!$B$5:$B$1000,MATCH(13,Consolidado!$AB$5:$AB$1000,0)),"")</f>
        <v/>
      </c>
      <c r="E26" s="58" t="str">
        <f aca="false">IF(OR(D26="",D26=0),"",CHOOSE(MONTH(D26),"Ene","Feb","Mar","Abr","May","Jun","Jul","Ago","Sep","Oct","Nov","Dic"))</f>
        <v/>
      </c>
      <c r="F26" s="58" t="str">
        <f aca="false">IF(OR(D26="",D26=0),"",YEAR(D26))</f>
        <v/>
      </c>
      <c r="G26" s="58" t="str">
        <f aca="false">IF(B26="","",IF(OR(B26=$C$3,AND(C26=$C$4,D26=$C$6)),"◄ SELECCIONADO",IF(OR(D26="",D26=0,$C$6="",$C$6=0),"Sin fecha",IF(AND(YEAR(D26)=YEAR($C$6),MONTH(D26)=MONTH($C$6)),"MISMO MES",ABS((YEAR(D26)-YEAR($C$6))*12+MONTH(D26)-MONTH($C$6))&amp;" meses "&amp;IF(D26&lt;$C$6,"antes","después")))))</f>
        <v/>
      </c>
      <c r="H26" s="60" t="str">
        <f aca="false">IFERROR(INDEX(Consolidado!$X$5:$X$1000,MATCH(13,Consolidado!$AB$5:$AB$1000,0))&amp;": "&amp;INDEX(Consolidado!$F$5:$F$1000,MATCH(13,Consolidado!$AB$5:$AB$1000,0)),"")</f>
        <v/>
      </c>
      <c r="I26" s="61" t="str">
        <f aca="false">IFERROR(INDEX(Consolidado!$D$5:$D$1000,MATCH(13,Consolidado!$AB$5:$AB$1000,0))&amp;"","")</f>
        <v/>
      </c>
    </row>
    <row r="27" customFormat="false" ht="15" hidden="false" customHeight="false" outlineLevel="0" collapsed="false">
      <c r="A27" s="58" t="str">
        <f aca="false">IF(B27="","",14)</f>
        <v/>
      </c>
      <c r="B27" s="58" t="str">
        <f aca="false">IFERROR(INDEX(Consolidado!$A$5:$A$1000,MATCH(14,Consolidado!$AB$5:$AB$1000,0)),"")</f>
        <v/>
      </c>
      <c r="C27" s="58" t="str">
        <f aca="false">IFERROR(INDEX(Consolidado!$C$5:$C$1000,MATCH(14,Consolidado!$AB$5:$AB$1000,0))&amp;"","")</f>
        <v/>
      </c>
      <c r="D27" s="59" t="str">
        <f aca="false">IFERROR(INDEX(Consolidado!$B$5:$B$1000,MATCH(14,Consolidado!$AB$5:$AB$1000,0)),"")</f>
        <v/>
      </c>
      <c r="E27" s="58" t="str">
        <f aca="false">IF(OR(D27="",D27=0),"",CHOOSE(MONTH(D27),"Ene","Feb","Mar","Abr","May","Jun","Jul","Ago","Sep","Oct","Nov","Dic"))</f>
        <v/>
      </c>
      <c r="F27" s="58" t="str">
        <f aca="false">IF(OR(D27="",D27=0),"",YEAR(D27))</f>
        <v/>
      </c>
      <c r="G27" s="58" t="str">
        <f aca="false">IF(B27="","",IF(OR(B27=$C$3,AND(C27=$C$4,D27=$C$6)),"◄ SELECCIONADO",IF(OR(D27="",D27=0,$C$6="",$C$6=0),"Sin fecha",IF(AND(YEAR(D27)=YEAR($C$6),MONTH(D27)=MONTH($C$6)),"MISMO MES",ABS((YEAR(D27)-YEAR($C$6))*12+MONTH(D27)-MONTH($C$6))&amp;" meses "&amp;IF(D27&lt;$C$6,"antes","después")))))</f>
        <v/>
      </c>
      <c r="H27" s="60" t="str">
        <f aca="false">IFERROR(INDEX(Consolidado!$X$5:$X$1000,MATCH(14,Consolidado!$AB$5:$AB$1000,0))&amp;": "&amp;INDEX(Consolidado!$F$5:$F$1000,MATCH(14,Consolidado!$AB$5:$AB$1000,0)),"")</f>
        <v/>
      </c>
      <c r="I27" s="61" t="str">
        <f aca="false">IFERROR(INDEX(Consolidado!$D$5:$D$1000,MATCH(14,Consolidado!$AB$5:$AB$1000,0))&amp;"","")</f>
        <v/>
      </c>
    </row>
    <row r="28" customFormat="false" ht="15" hidden="false" customHeight="false" outlineLevel="0" collapsed="false">
      <c r="A28" s="58" t="str">
        <f aca="false">IF(B28="","",15)</f>
        <v/>
      </c>
      <c r="B28" s="58" t="str">
        <f aca="false">IFERROR(INDEX(Consolidado!$A$5:$A$1000,MATCH(15,Consolidado!$AB$5:$AB$1000,0)),"")</f>
        <v/>
      </c>
      <c r="C28" s="58" t="str">
        <f aca="false">IFERROR(INDEX(Consolidado!$C$5:$C$1000,MATCH(15,Consolidado!$AB$5:$AB$1000,0))&amp;"","")</f>
        <v/>
      </c>
      <c r="D28" s="59" t="str">
        <f aca="false">IFERROR(INDEX(Consolidado!$B$5:$B$1000,MATCH(15,Consolidado!$AB$5:$AB$1000,0)),"")</f>
        <v/>
      </c>
      <c r="E28" s="58" t="str">
        <f aca="false">IF(OR(D28="",D28=0),"",CHOOSE(MONTH(D28),"Ene","Feb","Mar","Abr","May","Jun","Jul","Ago","Sep","Oct","Nov","Dic"))</f>
        <v/>
      </c>
      <c r="F28" s="58" t="str">
        <f aca="false">IF(OR(D28="",D28=0),"",YEAR(D28))</f>
        <v/>
      </c>
      <c r="G28" s="58" t="str">
        <f aca="false">IF(B28="","",IF(OR(B28=$C$3,AND(C28=$C$4,D28=$C$6)),"◄ SELECCIONADO",IF(OR(D28="",D28=0,$C$6="",$C$6=0),"Sin fecha",IF(AND(YEAR(D28)=YEAR($C$6),MONTH(D28)=MONTH($C$6)),"MISMO MES",ABS((YEAR(D28)-YEAR($C$6))*12+MONTH(D28)-MONTH($C$6))&amp;" meses "&amp;IF(D28&lt;$C$6,"antes","después")))))</f>
        <v/>
      </c>
      <c r="H28" s="60" t="str">
        <f aca="false">IFERROR(INDEX(Consolidado!$X$5:$X$1000,MATCH(15,Consolidado!$AB$5:$AB$1000,0))&amp;": "&amp;INDEX(Consolidado!$F$5:$F$1000,MATCH(15,Consolidado!$AB$5:$AB$1000,0)),"")</f>
        <v/>
      </c>
      <c r="I28" s="61" t="str">
        <f aca="false">IFERROR(INDEX(Consolidado!$D$5:$D$1000,MATCH(15,Consolidado!$AB$5:$AB$1000,0))&amp;"","")</f>
        <v/>
      </c>
    </row>
    <row r="29" customFormat="false" ht="15" hidden="false" customHeight="false" outlineLevel="0" collapsed="false">
      <c r="A29" s="58" t="str">
        <f aca="false">IF(B29="","",16)</f>
        <v/>
      </c>
      <c r="B29" s="58" t="str">
        <f aca="false">IFERROR(INDEX(Consolidado!$A$5:$A$1000,MATCH(16,Consolidado!$AB$5:$AB$1000,0)),"")</f>
        <v/>
      </c>
      <c r="C29" s="58" t="str">
        <f aca="false">IFERROR(INDEX(Consolidado!$C$5:$C$1000,MATCH(16,Consolidado!$AB$5:$AB$1000,0))&amp;"","")</f>
        <v/>
      </c>
      <c r="D29" s="59" t="str">
        <f aca="false">IFERROR(INDEX(Consolidado!$B$5:$B$1000,MATCH(16,Consolidado!$AB$5:$AB$1000,0)),"")</f>
        <v/>
      </c>
      <c r="E29" s="58" t="str">
        <f aca="false">IF(OR(D29="",D29=0),"",CHOOSE(MONTH(D29),"Ene","Feb","Mar","Abr","May","Jun","Jul","Ago","Sep","Oct","Nov","Dic"))</f>
        <v/>
      </c>
      <c r="F29" s="58" t="str">
        <f aca="false">IF(OR(D29="",D29=0),"",YEAR(D29))</f>
        <v/>
      </c>
      <c r="G29" s="58" t="str">
        <f aca="false">IF(B29="","",IF(OR(B29=$C$3,AND(C29=$C$4,D29=$C$6)),"◄ SELECCIONADO",IF(OR(D29="",D29=0,$C$6="",$C$6=0),"Sin fecha",IF(AND(YEAR(D29)=YEAR($C$6),MONTH(D29)=MONTH($C$6)),"MISMO MES",ABS((YEAR(D29)-YEAR($C$6))*12+MONTH(D29)-MONTH($C$6))&amp;" meses "&amp;IF(D29&lt;$C$6,"antes","después")))))</f>
        <v/>
      </c>
      <c r="H29" s="60" t="str">
        <f aca="false">IFERROR(INDEX(Consolidado!$X$5:$X$1000,MATCH(16,Consolidado!$AB$5:$AB$1000,0))&amp;": "&amp;INDEX(Consolidado!$F$5:$F$1000,MATCH(16,Consolidado!$AB$5:$AB$1000,0)),"")</f>
        <v/>
      </c>
      <c r="I29" s="61" t="str">
        <f aca="false">IFERROR(INDEX(Consolidado!$D$5:$D$1000,MATCH(16,Consolidado!$AB$5:$AB$1000,0))&amp;"","")</f>
        <v/>
      </c>
    </row>
    <row r="30" customFormat="false" ht="15" hidden="false" customHeight="false" outlineLevel="0" collapsed="false">
      <c r="A30" s="58" t="str">
        <f aca="false">IF(B30="","",17)</f>
        <v/>
      </c>
      <c r="B30" s="58" t="str">
        <f aca="false">IFERROR(INDEX(Consolidado!$A$5:$A$1000,MATCH(17,Consolidado!$AB$5:$AB$1000,0)),"")</f>
        <v/>
      </c>
      <c r="C30" s="58" t="str">
        <f aca="false">IFERROR(INDEX(Consolidado!$C$5:$C$1000,MATCH(17,Consolidado!$AB$5:$AB$1000,0))&amp;"","")</f>
        <v/>
      </c>
      <c r="D30" s="59" t="str">
        <f aca="false">IFERROR(INDEX(Consolidado!$B$5:$B$1000,MATCH(17,Consolidado!$AB$5:$AB$1000,0)),"")</f>
        <v/>
      </c>
      <c r="E30" s="58" t="str">
        <f aca="false">IF(OR(D30="",D30=0),"",CHOOSE(MONTH(D30),"Ene","Feb","Mar","Abr","May","Jun","Jul","Ago","Sep","Oct","Nov","Dic"))</f>
        <v/>
      </c>
      <c r="F30" s="58" t="str">
        <f aca="false">IF(OR(D30="",D30=0),"",YEAR(D30))</f>
        <v/>
      </c>
      <c r="G30" s="58" t="str">
        <f aca="false">IF(B30="","",IF(OR(B30=$C$3,AND(C30=$C$4,D30=$C$6)),"◄ SELECCIONADO",IF(OR(D30="",D30=0,$C$6="",$C$6=0),"Sin fecha",IF(AND(YEAR(D30)=YEAR($C$6),MONTH(D30)=MONTH($C$6)),"MISMO MES",ABS((YEAR(D30)-YEAR($C$6))*12+MONTH(D30)-MONTH($C$6))&amp;" meses "&amp;IF(D30&lt;$C$6,"antes","después")))))</f>
        <v/>
      </c>
      <c r="H30" s="60" t="str">
        <f aca="false">IFERROR(INDEX(Consolidado!$X$5:$X$1000,MATCH(17,Consolidado!$AB$5:$AB$1000,0))&amp;": "&amp;INDEX(Consolidado!$F$5:$F$1000,MATCH(17,Consolidado!$AB$5:$AB$1000,0)),"")</f>
        <v/>
      </c>
      <c r="I30" s="61" t="str">
        <f aca="false">IFERROR(INDEX(Consolidado!$D$5:$D$1000,MATCH(17,Consolidado!$AB$5:$AB$1000,0))&amp;"","")</f>
        <v/>
      </c>
    </row>
    <row r="31" customFormat="false" ht="15" hidden="false" customHeight="false" outlineLevel="0" collapsed="false">
      <c r="A31" s="58" t="str">
        <f aca="false">IF(B31="","",18)</f>
        <v/>
      </c>
      <c r="B31" s="58" t="str">
        <f aca="false">IFERROR(INDEX(Consolidado!$A$5:$A$1000,MATCH(18,Consolidado!$AB$5:$AB$1000,0)),"")</f>
        <v/>
      </c>
      <c r="C31" s="58" t="str">
        <f aca="false">IFERROR(INDEX(Consolidado!$C$5:$C$1000,MATCH(18,Consolidado!$AB$5:$AB$1000,0))&amp;"","")</f>
        <v/>
      </c>
      <c r="D31" s="59" t="str">
        <f aca="false">IFERROR(INDEX(Consolidado!$B$5:$B$1000,MATCH(18,Consolidado!$AB$5:$AB$1000,0)),"")</f>
        <v/>
      </c>
      <c r="E31" s="58" t="str">
        <f aca="false">IF(OR(D31="",D31=0),"",CHOOSE(MONTH(D31),"Ene","Feb","Mar","Abr","May","Jun","Jul","Ago","Sep","Oct","Nov","Dic"))</f>
        <v/>
      </c>
      <c r="F31" s="58" t="str">
        <f aca="false">IF(OR(D31="",D31=0),"",YEAR(D31))</f>
        <v/>
      </c>
      <c r="G31" s="58" t="str">
        <f aca="false">IF(B31="","",IF(OR(B31=$C$3,AND(C31=$C$4,D31=$C$6)),"◄ SELECCIONADO",IF(OR(D31="",D31=0,$C$6="",$C$6=0),"Sin fecha",IF(AND(YEAR(D31)=YEAR($C$6),MONTH(D31)=MONTH($C$6)),"MISMO MES",ABS((YEAR(D31)-YEAR($C$6))*12+MONTH(D31)-MONTH($C$6))&amp;" meses "&amp;IF(D31&lt;$C$6,"antes","después")))))</f>
        <v/>
      </c>
      <c r="H31" s="60" t="str">
        <f aca="false">IFERROR(INDEX(Consolidado!$X$5:$X$1000,MATCH(18,Consolidado!$AB$5:$AB$1000,0))&amp;": "&amp;INDEX(Consolidado!$F$5:$F$1000,MATCH(18,Consolidado!$AB$5:$AB$1000,0)),"")</f>
        <v/>
      </c>
      <c r="I31" s="61" t="str">
        <f aca="false">IFERROR(INDEX(Consolidado!$D$5:$D$1000,MATCH(18,Consolidado!$AB$5:$AB$1000,0))&amp;"","")</f>
        <v/>
      </c>
    </row>
    <row r="32" customFormat="false" ht="15" hidden="false" customHeight="false" outlineLevel="0" collapsed="false">
      <c r="A32" s="58" t="str">
        <f aca="false">IF(B32="","",19)</f>
        <v/>
      </c>
      <c r="B32" s="58" t="str">
        <f aca="false">IFERROR(INDEX(Consolidado!$A$5:$A$1000,MATCH(19,Consolidado!$AB$5:$AB$1000,0)),"")</f>
        <v/>
      </c>
      <c r="C32" s="58" t="str">
        <f aca="false">IFERROR(INDEX(Consolidado!$C$5:$C$1000,MATCH(19,Consolidado!$AB$5:$AB$1000,0))&amp;"","")</f>
        <v/>
      </c>
      <c r="D32" s="59" t="str">
        <f aca="false">IFERROR(INDEX(Consolidado!$B$5:$B$1000,MATCH(19,Consolidado!$AB$5:$AB$1000,0)),"")</f>
        <v/>
      </c>
      <c r="E32" s="58" t="str">
        <f aca="false">IF(OR(D32="",D32=0),"",CHOOSE(MONTH(D32),"Ene","Feb","Mar","Abr","May","Jun","Jul","Ago","Sep","Oct","Nov","Dic"))</f>
        <v/>
      </c>
      <c r="F32" s="58" t="str">
        <f aca="false">IF(OR(D32="",D32=0),"",YEAR(D32))</f>
        <v/>
      </c>
      <c r="G32" s="58" t="str">
        <f aca="false">IF(B32="","",IF(OR(B32=$C$3,AND(C32=$C$4,D32=$C$6)),"◄ SELECCIONADO",IF(OR(D32="",D32=0,$C$6="",$C$6=0),"Sin fecha",IF(AND(YEAR(D32)=YEAR($C$6),MONTH(D32)=MONTH($C$6)),"MISMO MES",ABS((YEAR(D32)-YEAR($C$6))*12+MONTH(D32)-MONTH($C$6))&amp;" meses "&amp;IF(D32&lt;$C$6,"antes","después")))))</f>
        <v/>
      </c>
      <c r="H32" s="60" t="str">
        <f aca="false">IFERROR(INDEX(Consolidado!$X$5:$X$1000,MATCH(19,Consolidado!$AB$5:$AB$1000,0))&amp;": "&amp;INDEX(Consolidado!$F$5:$F$1000,MATCH(19,Consolidado!$AB$5:$AB$1000,0)),"")</f>
        <v/>
      </c>
      <c r="I32" s="61" t="str">
        <f aca="false">IFERROR(INDEX(Consolidado!$D$5:$D$1000,MATCH(19,Consolidado!$AB$5:$AB$1000,0))&amp;"","")</f>
        <v/>
      </c>
    </row>
    <row r="33" customFormat="false" ht="15" hidden="false" customHeight="false" outlineLevel="0" collapsed="false">
      <c r="A33" s="58" t="str">
        <f aca="false">IF(B33="","",20)</f>
        <v/>
      </c>
      <c r="B33" s="58" t="str">
        <f aca="false">IFERROR(INDEX(Consolidado!$A$5:$A$1000,MATCH(20,Consolidado!$AB$5:$AB$1000,0)),"")</f>
        <v/>
      </c>
      <c r="C33" s="58" t="str">
        <f aca="false">IFERROR(INDEX(Consolidado!$C$5:$C$1000,MATCH(20,Consolidado!$AB$5:$AB$1000,0))&amp;"","")</f>
        <v/>
      </c>
      <c r="D33" s="59" t="str">
        <f aca="false">IFERROR(INDEX(Consolidado!$B$5:$B$1000,MATCH(20,Consolidado!$AB$5:$AB$1000,0)),"")</f>
        <v/>
      </c>
      <c r="E33" s="58" t="str">
        <f aca="false">IF(OR(D33="",D33=0),"",CHOOSE(MONTH(D33),"Ene","Feb","Mar","Abr","May","Jun","Jul","Ago","Sep","Oct","Nov","Dic"))</f>
        <v/>
      </c>
      <c r="F33" s="58" t="str">
        <f aca="false">IF(OR(D33="",D33=0),"",YEAR(D33))</f>
        <v/>
      </c>
      <c r="G33" s="58" t="str">
        <f aca="false">IF(B33="","",IF(OR(B33=$C$3,AND(C33=$C$4,D33=$C$6)),"◄ SELECCIONADO",IF(OR(D33="",D33=0,$C$6="",$C$6=0),"Sin fecha",IF(AND(YEAR(D33)=YEAR($C$6),MONTH(D33)=MONTH($C$6)),"MISMO MES",ABS((YEAR(D33)-YEAR($C$6))*12+MONTH(D33)-MONTH($C$6))&amp;" meses "&amp;IF(D33&lt;$C$6,"antes","después")))))</f>
        <v/>
      </c>
      <c r="H33" s="60" t="str">
        <f aca="false">IFERROR(INDEX(Consolidado!$X$5:$X$1000,MATCH(20,Consolidado!$AB$5:$AB$1000,0))&amp;": "&amp;INDEX(Consolidado!$F$5:$F$1000,MATCH(20,Consolidado!$AB$5:$AB$1000,0)),"")</f>
        <v/>
      </c>
      <c r="I33" s="61" t="str">
        <f aca="false">IFERROR(INDEX(Consolidado!$D$5:$D$1000,MATCH(20,Consolidado!$AB$5:$AB$1000,0))&amp;"","")</f>
        <v/>
      </c>
    </row>
    <row r="34" customFormat="false" ht="15" hidden="false" customHeight="false" outlineLevel="0" collapsed="false">
      <c r="A34" s="58" t="str">
        <f aca="false">IF(B34="","",21)</f>
        <v/>
      </c>
      <c r="B34" s="58" t="str">
        <f aca="false">IFERROR(INDEX(Consolidado!$A$5:$A$1000,MATCH(21,Consolidado!$AB$5:$AB$1000,0)),"")</f>
        <v/>
      </c>
      <c r="C34" s="58" t="str">
        <f aca="false">IFERROR(INDEX(Consolidado!$C$5:$C$1000,MATCH(21,Consolidado!$AB$5:$AB$1000,0))&amp;"","")</f>
        <v/>
      </c>
      <c r="D34" s="59" t="str">
        <f aca="false">IFERROR(INDEX(Consolidado!$B$5:$B$1000,MATCH(21,Consolidado!$AB$5:$AB$1000,0)),"")</f>
        <v/>
      </c>
      <c r="E34" s="58" t="str">
        <f aca="false">IF(OR(D34="",D34=0),"",CHOOSE(MONTH(D34),"Ene","Feb","Mar","Abr","May","Jun","Jul","Ago","Sep","Oct","Nov","Dic"))</f>
        <v/>
      </c>
      <c r="F34" s="58" t="str">
        <f aca="false">IF(OR(D34="",D34=0),"",YEAR(D34))</f>
        <v/>
      </c>
      <c r="G34" s="58" t="str">
        <f aca="false">IF(B34="","",IF(OR(B34=$C$3,AND(C34=$C$4,D34=$C$6)),"◄ SELECCIONADO",IF(OR(D34="",D34=0,$C$6="",$C$6=0),"Sin fecha",IF(AND(YEAR(D34)=YEAR($C$6),MONTH(D34)=MONTH($C$6)),"MISMO MES",ABS((YEAR(D34)-YEAR($C$6))*12+MONTH(D34)-MONTH($C$6))&amp;" meses "&amp;IF(D34&lt;$C$6,"antes","después")))))</f>
        <v/>
      </c>
      <c r="H34" s="60" t="str">
        <f aca="false">IFERROR(INDEX(Consolidado!$X$5:$X$1000,MATCH(21,Consolidado!$AB$5:$AB$1000,0))&amp;": "&amp;INDEX(Consolidado!$F$5:$F$1000,MATCH(21,Consolidado!$AB$5:$AB$1000,0)),"")</f>
        <v/>
      </c>
      <c r="I34" s="61" t="str">
        <f aca="false">IFERROR(INDEX(Consolidado!$D$5:$D$1000,MATCH(21,Consolidado!$AB$5:$AB$1000,0))&amp;"","")</f>
        <v/>
      </c>
    </row>
    <row r="35" customFormat="false" ht="15" hidden="false" customHeight="false" outlineLevel="0" collapsed="false">
      <c r="A35" s="58" t="str">
        <f aca="false">IF(B35="","",22)</f>
        <v/>
      </c>
      <c r="B35" s="58" t="str">
        <f aca="false">IFERROR(INDEX(Consolidado!$A$5:$A$1000,MATCH(22,Consolidado!$AB$5:$AB$1000,0)),"")</f>
        <v/>
      </c>
      <c r="C35" s="58" t="str">
        <f aca="false">IFERROR(INDEX(Consolidado!$C$5:$C$1000,MATCH(22,Consolidado!$AB$5:$AB$1000,0))&amp;"","")</f>
        <v/>
      </c>
      <c r="D35" s="59" t="str">
        <f aca="false">IFERROR(INDEX(Consolidado!$B$5:$B$1000,MATCH(22,Consolidado!$AB$5:$AB$1000,0)),"")</f>
        <v/>
      </c>
      <c r="E35" s="58" t="str">
        <f aca="false">IF(OR(D35="",D35=0),"",CHOOSE(MONTH(D35),"Ene","Feb","Mar","Abr","May","Jun","Jul","Ago","Sep","Oct","Nov","Dic"))</f>
        <v/>
      </c>
      <c r="F35" s="58" t="str">
        <f aca="false">IF(OR(D35="",D35=0),"",YEAR(D35))</f>
        <v/>
      </c>
      <c r="G35" s="58" t="str">
        <f aca="false">IF(B35="","",IF(OR(B35=$C$3,AND(C35=$C$4,D35=$C$6)),"◄ SELECCIONADO",IF(OR(D35="",D35=0,$C$6="",$C$6=0),"Sin fecha",IF(AND(YEAR(D35)=YEAR($C$6),MONTH(D35)=MONTH($C$6)),"MISMO MES",ABS((YEAR(D35)-YEAR($C$6))*12+MONTH(D35)-MONTH($C$6))&amp;" meses "&amp;IF(D35&lt;$C$6,"antes","después")))))</f>
        <v/>
      </c>
      <c r="H35" s="60" t="str">
        <f aca="false">IFERROR(INDEX(Consolidado!$X$5:$X$1000,MATCH(22,Consolidado!$AB$5:$AB$1000,0))&amp;": "&amp;INDEX(Consolidado!$F$5:$F$1000,MATCH(22,Consolidado!$AB$5:$AB$1000,0)),"")</f>
        <v/>
      </c>
      <c r="I35" s="61" t="str">
        <f aca="false">IFERROR(INDEX(Consolidado!$D$5:$D$1000,MATCH(22,Consolidado!$AB$5:$AB$1000,0))&amp;"","")</f>
        <v/>
      </c>
    </row>
    <row r="36" customFormat="false" ht="15" hidden="false" customHeight="false" outlineLevel="0" collapsed="false">
      <c r="A36" s="58" t="str">
        <f aca="false">IF(B36="","",23)</f>
        <v/>
      </c>
      <c r="B36" s="58" t="str">
        <f aca="false">IFERROR(INDEX(Consolidado!$A$5:$A$1000,MATCH(23,Consolidado!$AB$5:$AB$1000,0)),"")</f>
        <v/>
      </c>
      <c r="C36" s="58" t="str">
        <f aca="false">IFERROR(INDEX(Consolidado!$C$5:$C$1000,MATCH(23,Consolidado!$AB$5:$AB$1000,0))&amp;"","")</f>
        <v/>
      </c>
      <c r="D36" s="59" t="str">
        <f aca="false">IFERROR(INDEX(Consolidado!$B$5:$B$1000,MATCH(23,Consolidado!$AB$5:$AB$1000,0)),"")</f>
        <v/>
      </c>
      <c r="E36" s="58" t="str">
        <f aca="false">IF(OR(D36="",D36=0),"",CHOOSE(MONTH(D36),"Ene","Feb","Mar","Abr","May","Jun","Jul","Ago","Sep","Oct","Nov","Dic"))</f>
        <v/>
      </c>
      <c r="F36" s="58" t="str">
        <f aca="false">IF(OR(D36="",D36=0),"",YEAR(D36))</f>
        <v/>
      </c>
      <c r="G36" s="58" t="str">
        <f aca="false">IF(B36="","",IF(OR(B36=$C$3,AND(C36=$C$4,D36=$C$6)),"◄ SELECCIONADO",IF(OR(D36="",D36=0,$C$6="",$C$6=0),"Sin fecha",IF(AND(YEAR(D36)=YEAR($C$6),MONTH(D36)=MONTH($C$6)),"MISMO MES",ABS((YEAR(D36)-YEAR($C$6))*12+MONTH(D36)-MONTH($C$6))&amp;" meses "&amp;IF(D36&lt;$C$6,"antes","después")))))</f>
        <v/>
      </c>
      <c r="H36" s="60" t="str">
        <f aca="false">IFERROR(INDEX(Consolidado!$X$5:$X$1000,MATCH(23,Consolidado!$AB$5:$AB$1000,0))&amp;": "&amp;INDEX(Consolidado!$F$5:$F$1000,MATCH(23,Consolidado!$AB$5:$AB$1000,0)),"")</f>
        <v/>
      </c>
      <c r="I36" s="61" t="str">
        <f aca="false">IFERROR(INDEX(Consolidado!$D$5:$D$1000,MATCH(23,Consolidado!$AB$5:$AB$1000,0))&amp;"","")</f>
        <v/>
      </c>
    </row>
    <row r="37" customFormat="false" ht="15" hidden="false" customHeight="false" outlineLevel="0" collapsed="false">
      <c r="A37" s="58" t="str">
        <f aca="false">IF(B37="","",24)</f>
        <v/>
      </c>
      <c r="B37" s="58" t="str">
        <f aca="false">IFERROR(INDEX(Consolidado!$A$5:$A$1000,MATCH(24,Consolidado!$AB$5:$AB$1000,0)),"")</f>
        <v/>
      </c>
      <c r="C37" s="58" t="str">
        <f aca="false">IFERROR(INDEX(Consolidado!$C$5:$C$1000,MATCH(24,Consolidado!$AB$5:$AB$1000,0))&amp;"","")</f>
        <v/>
      </c>
      <c r="D37" s="59" t="str">
        <f aca="false">IFERROR(INDEX(Consolidado!$B$5:$B$1000,MATCH(24,Consolidado!$AB$5:$AB$1000,0)),"")</f>
        <v/>
      </c>
      <c r="E37" s="58" t="str">
        <f aca="false">IF(OR(D37="",D37=0),"",CHOOSE(MONTH(D37),"Ene","Feb","Mar","Abr","May","Jun","Jul","Ago","Sep","Oct","Nov","Dic"))</f>
        <v/>
      </c>
      <c r="F37" s="58" t="str">
        <f aca="false">IF(OR(D37="",D37=0),"",YEAR(D37))</f>
        <v/>
      </c>
      <c r="G37" s="58" t="str">
        <f aca="false">IF(B37="","",IF(OR(B37=$C$3,AND(C37=$C$4,D37=$C$6)),"◄ SELECCIONADO",IF(OR(D37="",D37=0,$C$6="",$C$6=0),"Sin fecha",IF(AND(YEAR(D37)=YEAR($C$6),MONTH(D37)=MONTH($C$6)),"MISMO MES",ABS((YEAR(D37)-YEAR($C$6))*12+MONTH(D37)-MONTH($C$6))&amp;" meses "&amp;IF(D37&lt;$C$6,"antes","después")))))</f>
        <v/>
      </c>
      <c r="H37" s="60" t="str">
        <f aca="false">IFERROR(INDEX(Consolidado!$X$5:$X$1000,MATCH(24,Consolidado!$AB$5:$AB$1000,0))&amp;": "&amp;INDEX(Consolidado!$F$5:$F$1000,MATCH(24,Consolidado!$AB$5:$AB$1000,0)),"")</f>
        <v/>
      </c>
      <c r="I37" s="61" t="str">
        <f aca="false">IFERROR(INDEX(Consolidado!$D$5:$D$1000,MATCH(24,Consolidado!$AB$5:$AB$1000,0))&amp;"","")</f>
        <v/>
      </c>
    </row>
    <row r="38" customFormat="false" ht="15" hidden="false" customHeight="false" outlineLevel="0" collapsed="false">
      <c r="A38" s="58" t="str">
        <f aca="false">IF(B38="","",25)</f>
        <v/>
      </c>
      <c r="B38" s="58" t="str">
        <f aca="false">IFERROR(INDEX(Consolidado!$A$5:$A$1000,MATCH(25,Consolidado!$AB$5:$AB$1000,0)),"")</f>
        <v/>
      </c>
      <c r="C38" s="58" t="str">
        <f aca="false">IFERROR(INDEX(Consolidado!$C$5:$C$1000,MATCH(25,Consolidado!$AB$5:$AB$1000,0))&amp;"","")</f>
        <v/>
      </c>
      <c r="D38" s="59" t="str">
        <f aca="false">IFERROR(INDEX(Consolidado!$B$5:$B$1000,MATCH(25,Consolidado!$AB$5:$AB$1000,0)),"")</f>
        <v/>
      </c>
      <c r="E38" s="58" t="str">
        <f aca="false">IF(OR(D38="",D38=0),"",CHOOSE(MONTH(D38),"Ene","Feb","Mar","Abr","May","Jun","Jul","Ago","Sep","Oct","Nov","Dic"))</f>
        <v/>
      </c>
      <c r="F38" s="58" t="str">
        <f aca="false">IF(OR(D38="",D38=0),"",YEAR(D38))</f>
        <v/>
      </c>
      <c r="G38" s="58" t="str">
        <f aca="false">IF(B38="","",IF(OR(B38=$C$3,AND(C38=$C$4,D38=$C$6)),"◄ SELECCIONADO",IF(OR(D38="",D38=0,$C$6="",$C$6=0),"Sin fecha",IF(AND(YEAR(D38)=YEAR($C$6),MONTH(D38)=MONTH($C$6)),"MISMO MES",ABS((YEAR(D38)-YEAR($C$6))*12+MONTH(D38)-MONTH($C$6))&amp;" meses "&amp;IF(D38&lt;$C$6,"antes","después")))))</f>
        <v/>
      </c>
      <c r="H38" s="60" t="str">
        <f aca="false">IFERROR(INDEX(Consolidado!$X$5:$X$1000,MATCH(25,Consolidado!$AB$5:$AB$1000,0))&amp;": "&amp;INDEX(Consolidado!$F$5:$F$1000,MATCH(25,Consolidado!$AB$5:$AB$1000,0)),"")</f>
        <v/>
      </c>
      <c r="I38" s="61" t="str">
        <f aca="false">IFERROR(INDEX(Consolidado!$D$5:$D$1000,MATCH(25,Consolidado!$AB$5:$AB$1000,0))&amp;"","")</f>
        <v/>
      </c>
    </row>
    <row r="39" customFormat="false" ht="15" hidden="false" customHeight="false" outlineLevel="0" collapsed="false">
      <c r="A39" s="58" t="str">
        <f aca="false">IF(B39="","",26)</f>
        <v/>
      </c>
      <c r="B39" s="58" t="str">
        <f aca="false">IFERROR(INDEX(Consolidado!$A$5:$A$1000,MATCH(26,Consolidado!$AB$5:$AB$1000,0)),"")</f>
        <v/>
      </c>
      <c r="C39" s="58" t="str">
        <f aca="false">IFERROR(INDEX(Consolidado!$C$5:$C$1000,MATCH(26,Consolidado!$AB$5:$AB$1000,0))&amp;"","")</f>
        <v/>
      </c>
      <c r="D39" s="59" t="str">
        <f aca="false">IFERROR(INDEX(Consolidado!$B$5:$B$1000,MATCH(26,Consolidado!$AB$5:$AB$1000,0)),"")</f>
        <v/>
      </c>
      <c r="E39" s="58" t="str">
        <f aca="false">IF(OR(D39="",D39=0),"",CHOOSE(MONTH(D39),"Ene","Feb","Mar","Abr","May","Jun","Jul","Ago","Sep","Oct","Nov","Dic"))</f>
        <v/>
      </c>
      <c r="F39" s="58" t="str">
        <f aca="false">IF(OR(D39="",D39=0),"",YEAR(D39))</f>
        <v/>
      </c>
      <c r="G39" s="58" t="str">
        <f aca="false">IF(B39="","",IF(OR(B39=$C$3,AND(C39=$C$4,D39=$C$6)),"◄ SELECCIONADO",IF(OR(D39="",D39=0,$C$6="",$C$6=0),"Sin fecha",IF(AND(YEAR(D39)=YEAR($C$6),MONTH(D39)=MONTH($C$6)),"MISMO MES",ABS((YEAR(D39)-YEAR($C$6))*12+MONTH(D39)-MONTH($C$6))&amp;" meses "&amp;IF(D39&lt;$C$6,"antes","después")))))</f>
        <v/>
      </c>
      <c r="H39" s="60" t="str">
        <f aca="false">IFERROR(INDEX(Consolidado!$X$5:$X$1000,MATCH(26,Consolidado!$AB$5:$AB$1000,0))&amp;": "&amp;INDEX(Consolidado!$F$5:$F$1000,MATCH(26,Consolidado!$AB$5:$AB$1000,0)),"")</f>
        <v/>
      </c>
      <c r="I39" s="61" t="str">
        <f aca="false">IFERROR(INDEX(Consolidado!$D$5:$D$1000,MATCH(26,Consolidado!$AB$5:$AB$1000,0))&amp;"","")</f>
        <v/>
      </c>
    </row>
    <row r="40" customFormat="false" ht="15" hidden="false" customHeight="false" outlineLevel="0" collapsed="false">
      <c r="A40" s="58" t="str">
        <f aca="false">IF(B40="","",27)</f>
        <v/>
      </c>
      <c r="B40" s="58" t="str">
        <f aca="false">IFERROR(INDEX(Consolidado!$A$5:$A$1000,MATCH(27,Consolidado!$AB$5:$AB$1000,0)),"")</f>
        <v/>
      </c>
      <c r="C40" s="58" t="str">
        <f aca="false">IFERROR(INDEX(Consolidado!$C$5:$C$1000,MATCH(27,Consolidado!$AB$5:$AB$1000,0))&amp;"","")</f>
        <v/>
      </c>
      <c r="D40" s="59" t="str">
        <f aca="false">IFERROR(INDEX(Consolidado!$B$5:$B$1000,MATCH(27,Consolidado!$AB$5:$AB$1000,0)),"")</f>
        <v/>
      </c>
      <c r="E40" s="58" t="str">
        <f aca="false">IF(OR(D40="",D40=0),"",CHOOSE(MONTH(D40),"Ene","Feb","Mar","Abr","May","Jun","Jul","Ago","Sep","Oct","Nov","Dic"))</f>
        <v/>
      </c>
      <c r="F40" s="58" t="str">
        <f aca="false">IF(OR(D40="",D40=0),"",YEAR(D40))</f>
        <v/>
      </c>
      <c r="G40" s="58" t="str">
        <f aca="false">IF(B40="","",IF(OR(B40=$C$3,AND(C40=$C$4,D40=$C$6)),"◄ SELECCIONADO",IF(OR(D40="",D40=0,$C$6="",$C$6=0),"Sin fecha",IF(AND(YEAR(D40)=YEAR($C$6),MONTH(D40)=MONTH($C$6)),"MISMO MES",ABS((YEAR(D40)-YEAR($C$6))*12+MONTH(D40)-MONTH($C$6))&amp;" meses "&amp;IF(D40&lt;$C$6,"antes","después")))))</f>
        <v/>
      </c>
      <c r="H40" s="60" t="str">
        <f aca="false">IFERROR(INDEX(Consolidado!$X$5:$X$1000,MATCH(27,Consolidado!$AB$5:$AB$1000,0))&amp;": "&amp;INDEX(Consolidado!$F$5:$F$1000,MATCH(27,Consolidado!$AB$5:$AB$1000,0)),"")</f>
        <v/>
      </c>
      <c r="I40" s="61" t="str">
        <f aca="false">IFERROR(INDEX(Consolidado!$D$5:$D$1000,MATCH(27,Consolidado!$AB$5:$AB$1000,0))&amp;"","")</f>
        <v/>
      </c>
    </row>
    <row r="41" customFormat="false" ht="15" hidden="false" customHeight="false" outlineLevel="0" collapsed="false">
      <c r="A41" s="58" t="str">
        <f aca="false">IF(B41="","",28)</f>
        <v/>
      </c>
      <c r="B41" s="58" t="str">
        <f aca="false">IFERROR(INDEX(Consolidado!$A$5:$A$1000,MATCH(28,Consolidado!$AB$5:$AB$1000,0)),"")</f>
        <v/>
      </c>
      <c r="C41" s="58" t="str">
        <f aca="false">IFERROR(INDEX(Consolidado!$C$5:$C$1000,MATCH(28,Consolidado!$AB$5:$AB$1000,0))&amp;"","")</f>
        <v/>
      </c>
      <c r="D41" s="59" t="str">
        <f aca="false">IFERROR(INDEX(Consolidado!$B$5:$B$1000,MATCH(28,Consolidado!$AB$5:$AB$1000,0)),"")</f>
        <v/>
      </c>
      <c r="E41" s="58" t="str">
        <f aca="false">IF(OR(D41="",D41=0),"",CHOOSE(MONTH(D41),"Ene","Feb","Mar","Abr","May","Jun","Jul","Ago","Sep","Oct","Nov","Dic"))</f>
        <v/>
      </c>
      <c r="F41" s="58" t="str">
        <f aca="false">IF(OR(D41="",D41=0),"",YEAR(D41))</f>
        <v/>
      </c>
      <c r="G41" s="58" t="str">
        <f aca="false">IF(B41="","",IF(OR(B41=$C$3,AND(C41=$C$4,D41=$C$6)),"◄ SELECCIONADO",IF(OR(D41="",D41=0,$C$6="",$C$6=0),"Sin fecha",IF(AND(YEAR(D41)=YEAR($C$6),MONTH(D41)=MONTH($C$6)),"MISMO MES",ABS((YEAR(D41)-YEAR($C$6))*12+MONTH(D41)-MONTH($C$6))&amp;" meses "&amp;IF(D41&lt;$C$6,"antes","después")))))</f>
        <v/>
      </c>
      <c r="H41" s="60" t="str">
        <f aca="false">IFERROR(INDEX(Consolidado!$X$5:$X$1000,MATCH(28,Consolidado!$AB$5:$AB$1000,0))&amp;": "&amp;INDEX(Consolidado!$F$5:$F$1000,MATCH(28,Consolidado!$AB$5:$AB$1000,0)),"")</f>
        <v/>
      </c>
      <c r="I41" s="61" t="str">
        <f aca="false">IFERROR(INDEX(Consolidado!$D$5:$D$1000,MATCH(28,Consolidado!$AB$5:$AB$1000,0))&amp;"","")</f>
        <v/>
      </c>
    </row>
    <row r="42" customFormat="false" ht="15" hidden="false" customHeight="false" outlineLevel="0" collapsed="false">
      <c r="A42" s="58" t="str">
        <f aca="false">IF(B42="","",29)</f>
        <v/>
      </c>
      <c r="B42" s="58" t="str">
        <f aca="false">IFERROR(INDEX(Consolidado!$A$5:$A$1000,MATCH(29,Consolidado!$AB$5:$AB$1000,0)),"")</f>
        <v/>
      </c>
      <c r="C42" s="58" t="str">
        <f aca="false">IFERROR(INDEX(Consolidado!$C$5:$C$1000,MATCH(29,Consolidado!$AB$5:$AB$1000,0))&amp;"","")</f>
        <v/>
      </c>
      <c r="D42" s="59" t="str">
        <f aca="false">IFERROR(INDEX(Consolidado!$B$5:$B$1000,MATCH(29,Consolidado!$AB$5:$AB$1000,0)),"")</f>
        <v/>
      </c>
      <c r="E42" s="58" t="str">
        <f aca="false">IF(OR(D42="",D42=0),"",CHOOSE(MONTH(D42),"Ene","Feb","Mar","Abr","May","Jun","Jul","Ago","Sep","Oct","Nov","Dic"))</f>
        <v/>
      </c>
      <c r="F42" s="58" t="str">
        <f aca="false">IF(OR(D42="",D42=0),"",YEAR(D42))</f>
        <v/>
      </c>
      <c r="G42" s="58" t="str">
        <f aca="false">IF(B42="","",IF(OR(B42=$C$3,AND(C42=$C$4,D42=$C$6)),"◄ SELECCIONADO",IF(OR(D42="",D42=0,$C$6="",$C$6=0),"Sin fecha",IF(AND(YEAR(D42)=YEAR($C$6),MONTH(D42)=MONTH($C$6)),"MISMO MES",ABS((YEAR(D42)-YEAR($C$6))*12+MONTH(D42)-MONTH($C$6))&amp;" meses "&amp;IF(D42&lt;$C$6,"antes","después")))))</f>
        <v/>
      </c>
      <c r="H42" s="60" t="str">
        <f aca="false">IFERROR(INDEX(Consolidado!$X$5:$X$1000,MATCH(29,Consolidado!$AB$5:$AB$1000,0))&amp;": "&amp;INDEX(Consolidado!$F$5:$F$1000,MATCH(29,Consolidado!$AB$5:$AB$1000,0)),"")</f>
        <v/>
      </c>
      <c r="I42" s="61" t="str">
        <f aca="false">IFERROR(INDEX(Consolidado!$D$5:$D$1000,MATCH(29,Consolidado!$AB$5:$AB$1000,0))&amp;"","")</f>
        <v/>
      </c>
    </row>
    <row r="43" customFormat="false" ht="15" hidden="false" customHeight="false" outlineLevel="0" collapsed="false">
      <c r="A43" s="58" t="str">
        <f aca="false">IF(B43="","",30)</f>
        <v/>
      </c>
      <c r="B43" s="58" t="str">
        <f aca="false">IFERROR(INDEX(Consolidado!$A$5:$A$1000,MATCH(30,Consolidado!$AB$5:$AB$1000,0)),"")</f>
        <v/>
      </c>
      <c r="C43" s="58" t="str">
        <f aca="false">IFERROR(INDEX(Consolidado!$C$5:$C$1000,MATCH(30,Consolidado!$AB$5:$AB$1000,0))&amp;"","")</f>
        <v/>
      </c>
      <c r="D43" s="59" t="str">
        <f aca="false">IFERROR(INDEX(Consolidado!$B$5:$B$1000,MATCH(30,Consolidado!$AB$5:$AB$1000,0)),"")</f>
        <v/>
      </c>
      <c r="E43" s="58" t="str">
        <f aca="false">IF(OR(D43="",D43=0),"",CHOOSE(MONTH(D43),"Ene","Feb","Mar","Abr","May","Jun","Jul","Ago","Sep","Oct","Nov","Dic"))</f>
        <v/>
      </c>
      <c r="F43" s="58" t="str">
        <f aca="false">IF(OR(D43="",D43=0),"",YEAR(D43))</f>
        <v/>
      </c>
      <c r="G43" s="58" t="str">
        <f aca="false">IF(B43="","",IF(OR(B43=$C$3,AND(C43=$C$4,D43=$C$6)),"◄ SELECCIONADO",IF(OR(D43="",D43=0,$C$6="",$C$6=0),"Sin fecha",IF(AND(YEAR(D43)=YEAR($C$6),MONTH(D43)=MONTH($C$6)),"MISMO MES",ABS((YEAR(D43)-YEAR($C$6))*12+MONTH(D43)-MONTH($C$6))&amp;" meses "&amp;IF(D43&lt;$C$6,"antes","después")))))</f>
        <v/>
      </c>
      <c r="H43" s="60" t="str">
        <f aca="false">IFERROR(INDEX(Consolidado!$X$5:$X$1000,MATCH(30,Consolidado!$AB$5:$AB$1000,0))&amp;": "&amp;INDEX(Consolidado!$F$5:$F$1000,MATCH(30,Consolidado!$AB$5:$AB$1000,0)),"")</f>
        <v/>
      </c>
      <c r="I43" s="61" t="str">
        <f aca="false">IFERROR(INDEX(Consolidado!$D$5:$D$1000,MATCH(30,Consolidado!$AB$5:$AB$1000,0))&amp;"","")</f>
        <v/>
      </c>
    </row>
    <row r="44" customFormat="false" ht="15" hidden="false" customHeight="false" outlineLevel="0" collapsed="false">
      <c r="A44" s="58" t="str">
        <f aca="false">IF(B44="","",31)</f>
        <v/>
      </c>
      <c r="B44" s="58" t="str">
        <f aca="false">IFERROR(INDEX(Consolidado!$A$5:$A$1000,MATCH(31,Consolidado!$AB$5:$AB$1000,0)),"")</f>
        <v/>
      </c>
      <c r="C44" s="58" t="str">
        <f aca="false">IFERROR(INDEX(Consolidado!$C$5:$C$1000,MATCH(31,Consolidado!$AB$5:$AB$1000,0))&amp;"","")</f>
        <v/>
      </c>
      <c r="D44" s="59" t="str">
        <f aca="false">IFERROR(INDEX(Consolidado!$B$5:$B$1000,MATCH(31,Consolidado!$AB$5:$AB$1000,0)),"")</f>
        <v/>
      </c>
      <c r="E44" s="58" t="str">
        <f aca="false">IF(OR(D44="",D44=0),"",CHOOSE(MONTH(D44),"Ene","Feb","Mar","Abr","May","Jun","Jul","Ago","Sep","Oct","Nov","Dic"))</f>
        <v/>
      </c>
      <c r="F44" s="58" t="str">
        <f aca="false">IF(OR(D44="",D44=0),"",YEAR(D44))</f>
        <v/>
      </c>
      <c r="G44" s="58" t="str">
        <f aca="false">IF(B44="","",IF(OR(B44=$C$3,AND(C44=$C$4,D44=$C$6)),"◄ SELECCIONADO",IF(OR(D44="",D44=0,$C$6="",$C$6=0),"Sin fecha",IF(AND(YEAR(D44)=YEAR($C$6),MONTH(D44)=MONTH($C$6)),"MISMO MES",ABS((YEAR(D44)-YEAR($C$6))*12+MONTH(D44)-MONTH($C$6))&amp;" meses "&amp;IF(D44&lt;$C$6,"antes","después")))))</f>
        <v/>
      </c>
      <c r="H44" s="60" t="str">
        <f aca="false">IFERROR(INDEX(Consolidado!$X$5:$X$1000,MATCH(31,Consolidado!$AB$5:$AB$1000,0))&amp;": "&amp;INDEX(Consolidado!$F$5:$F$1000,MATCH(31,Consolidado!$AB$5:$AB$1000,0)),"")</f>
        <v/>
      </c>
      <c r="I44" s="61" t="str">
        <f aca="false">IFERROR(INDEX(Consolidado!$D$5:$D$1000,MATCH(31,Consolidado!$AB$5:$AB$1000,0))&amp;"","")</f>
        <v/>
      </c>
    </row>
    <row r="45" customFormat="false" ht="15" hidden="false" customHeight="false" outlineLevel="0" collapsed="false">
      <c r="A45" s="58" t="str">
        <f aca="false">IF(B45="","",32)</f>
        <v/>
      </c>
      <c r="B45" s="58" t="str">
        <f aca="false">IFERROR(INDEX(Consolidado!$A$5:$A$1000,MATCH(32,Consolidado!$AB$5:$AB$1000,0)),"")</f>
        <v/>
      </c>
      <c r="C45" s="58" t="str">
        <f aca="false">IFERROR(INDEX(Consolidado!$C$5:$C$1000,MATCH(32,Consolidado!$AB$5:$AB$1000,0))&amp;"","")</f>
        <v/>
      </c>
      <c r="D45" s="59" t="str">
        <f aca="false">IFERROR(INDEX(Consolidado!$B$5:$B$1000,MATCH(32,Consolidado!$AB$5:$AB$1000,0)),"")</f>
        <v/>
      </c>
      <c r="E45" s="58" t="str">
        <f aca="false">IF(OR(D45="",D45=0),"",CHOOSE(MONTH(D45),"Ene","Feb","Mar","Abr","May","Jun","Jul","Ago","Sep","Oct","Nov","Dic"))</f>
        <v/>
      </c>
      <c r="F45" s="58" t="str">
        <f aca="false">IF(OR(D45="",D45=0),"",YEAR(D45))</f>
        <v/>
      </c>
      <c r="G45" s="58" t="str">
        <f aca="false">IF(B45="","",IF(OR(B45=$C$3,AND(C45=$C$4,D45=$C$6)),"◄ SELECCIONADO",IF(OR(D45="",D45=0,$C$6="",$C$6=0),"Sin fecha",IF(AND(YEAR(D45)=YEAR($C$6),MONTH(D45)=MONTH($C$6)),"MISMO MES",ABS((YEAR(D45)-YEAR($C$6))*12+MONTH(D45)-MONTH($C$6))&amp;" meses "&amp;IF(D45&lt;$C$6,"antes","después")))))</f>
        <v/>
      </c>
      <c r="H45" s="60" t="str">
        <f aca="false">IFERROR(INDEX(Consolidado!$X$5:$X$1000,MATCH(32,Consolidado!$AB$5:$AB$1000,0))&amp;": "&amp;INDEX(Consolidado!$F$5:$F$1000,MATCH(32,Consolidado!$AB$5:$AB$1000,0)),"")</f>
        <v/>
      </c>
      <c r="I45" s="61" t="str">
        <f aca="false">IFERROR(INDEX(Consolidado!$D$5:$D$1000,MATCH(32,Consolidado!$AB$5:$AB$1000,0))&amp;"","")</f>
        <v/>
      </c>
    </row>
    <row r="46" customFormat="false" ht="15" hidden="false" customHeight="false" outlineLevel="0" collapsed="false">
      <c r="A46" s="58" t="str">
        <f aca="false">IF(B46="","",33)</f>
        <v/>
      </c>
      <c r="B46" s="58" t="str">
        <f aca="false">IFERROR(INDEX(Consolidado!$A$5:$A$1000,MATCH(33,Consolidado!$AB$5:$AB$1000,0)),"")</f>
        <v/>
      </c>
      <c r="C46" s="58" t="str">
        <f aca="false">IFERROR(INDEX(Consolidado!$C$5:$C$1000,MATCH(33,Consolidado!$AB$5:$AB$1000,0))&amp;"","")</f>
        <v/>
      </c>
      <c r="D46" s="59" t="str">
        <f aca="false">IFERROR(INDEX(Consolidado!$B$5:$B$1000,MATCH(33,Consolidado!$AB$5:$AB$1000,0)),"")</f>
        <v/>
      </c>
      <c r="E46" s="58" t="str">
        <f aca="false">IF(OR(D46="",D46=0),"",CHOOSE(MONTH(D46),"Ene","Feb","Mar","Abr","May","Jun","Jul","Ago","Sep","Oct","Nov","Dic"))</f>
        <v/>
      </c>
      <c r="F46" s="58" t="str">
        <f aca="false">IF(OR(D46="",D46=0),"",YEAR(D46))</f>
        <v/>
      </c>
      <c r="G46" s="58" t="str">
        <f aca="false">IF(B46="","",IF(OR(B46=$C$3,AND(C46=$C$4,D46=$C$6)),"◄ SELECCIONADO",IF(OR(D46="",D46=0,$C$6="",$C$6=0),"Sin fecha",IF(AND(YEAR(D46)=YEAR($C$6),MONTH(D46)=MONTH($C$6)),"MISMO MES",ABS((YEAR(D46)-YEAR($C$6))*12+MONTH(D46)-MONTH($C$6))&amp;" meses "&amp;IF(D46&lt;$C$6,"antes","después")))))</f>
        <v/>
      </c>
      <c r="H46" s="60" t="str">
        <f aca="false">IFERROR(INDEX(Consolidado!$X$5:$X$1000,MATCH(33,Consolidado!$AB$5:$AB$1000,0))&amp;": "&amp;INDEX(Consolidado!$F$5:$F$1000,MATCH(33,Consolidado!$AB$5:$AB$1000,0)),"")</f>
        <v/>
      </c>
      <c r="I46" s="61" t="str">
        <f aca="false">IFERROR(INDEX(Consolidado!$D$5:$D$1000,MATCH(33,Consolidado!$AB$5:$AB$1000,0))&amp;"","")</f>
        <v/>
      </c>
    </row>
    <row r="47" customFormat="false" ht="15" hidden="false" customHeight="false" outlineLevel="0" collapsed="false">
      <c r="A47" s="58" t="str">
        <f aca="false">IF(B47="","",34)</f>
        <v/>
      </c>
      <c r="B47" s="58" t="str">
        <f aca="false">IFERROR(INDEX(Consolidado!$A$5:$A$1000,MATCH(34,Consolidado!$AB$5:$AB$1000,0)),"")</f>
        <v/>
      </c>
      <c r="C47" s="58" t="str">
        <f aca="false">IFERROR(INDEX(Consolidado!$C$5:$C$1000,MATCH(34,Consolidado!$AB$5:$AB$1000,0))&amp;"","")</f>
        <v/>
      </c>
      <c r="D47" s="59" t="str">
        <f aca="false">IFERROR(INDEX(Consolidado!$B$5:$B$1000,MATCH(34,Consolidado!$AB$5:$AB$1000,0)),"")</f>
        <v/>
      </c>
      <c r="E47" s="58" t="str">
        <f aca="false">IF(OR(D47="",D47=0),"",CHOOSE(MONTH(D47),"Ene","Feb","Mar","Abr","May","Jun","Jul","Ago","Sep","Oct","Nov","Dic"))</f>
        <v/>
      </c>
      <c r="F47" s="58" t="str">
        <f aca="false">IF(OR(D47="",D47=0),"",YEAR(D47))</f>
        <v/>
      </c>
      <c r="G47" s="58" t="str">
        <f aca="false">IF(B47="","",IF(OR(B47=$C$3,AND(C47=$C$4,D47=$C$6)),"◄ SELECCIONADO",IF(OR(D47="",D47=0,$C$6="",$C$6=0),"Sin fecha",IF(AND(YEAR(D47)=YEAR($C$6),MONTH(D47)=MONTH($C$6)),"MISMO MES",ABS((YEAR(D47)-YEAR($C$6))*12+MONTH(D47)-MONTH($C$6))&amp;" meses "&amp;IF(D47&lt;$C$6,"antes","después")))))</f>
        <v/>
      </c>
      <c r="H47" s="60" t="str">
        <f aca="false">IFERROR(INDEX(Consolidado!$X$5:$X$1000,MATCH(34,Consolidado!$AB$5:$AB$1000,0))&amp;": "&amp;INDEX(Consolidado!$F$5:$F$1000,MATCH(34,Consolidado!$AB$5:$AB$1000,0)),"")</f>
        <v/>
      </c>
      <c r="I47" s="61" t="str">
        <f aca="false">IFERROR(INDEX(Consolidado!$D$5:$D$1000,MATCH(34,Consolidado!$AB$5:$AB$1000,0))&amp;"","")</f>
        <v/>
      </c>
    </row>
    <row r="48" customFormat="false" ht="15" hidden="false" customHeight="false" outlineLevel="0" collapsed="false">
      <c r="A48" s="58" t="str">
        <f aca="false">IF(B48="","",35)</f>
        <v/>
      </c>
      <c r="B48" s="58" t="str">
        <f aca="false">IFERROR(INDEX(Consolidado!$A$5:$A$1000,MATCH(35,Consolidado!$AB$5:$AB$1000,0)),"")</f>
        <v/>
      </c>
      <c r="C48" s="58" t="str">
        <f aca="false">IFERROR(INDEX(Consolidado!$C$5:$C$1000,MATCH(35,Consolidado!$AB$5:$AB$1000,0))&amp;"","")</f>
        <v/>
      </c>
      <c r="D48" s="59" t="str">
        <f aca="false">IFERROR(INDEX(Consolidado!$B$5:$B$1000,MATCH(35,Consolidado!$AB$5:$AB$1000,0)),"")</f>
        <v/>
      </c>
      <c r="E48" s="58" t="str">
        <f aca="false">IF(OR(D48="",D48=0),"",CHOOSE(MONTH(D48),"Ene","Feb","Mar","Abr","May","Jun","Jul","Ago","Sep","Oct","Nov","Dic"))</f>
        <v/>
      </c>
      <c r="F48" s="58" t="str">
        <f aca="false">IF(OR(D48="",D48=0),"",YEAR(D48))</f>
        <v/>
      </c>
      <c r="G48" s="58" t="str">
        <f aca="false">IF(B48="","",IF(OR(B48=$C$3,AND(C48=$C$4,D48=$C$6)),"◄ SELECCIONADO",IF(OR(D48="",D48=0,$C$6="",$C$6=0),"Sin fecha",IF(AND(YEAR(D48)=YEAR($C$6),MONTH(D48)=MONTH($C$6)),"MISMO MES",ABS((YEAR(D48)-YEAR($C$6))*12+MONTH(D48)-MONTH($C$6))&amp;" meses "&amp;IF(D48&lt;$C$6,"antes","después")))))</f>
        <v/>
      </c>
      <c r="H48" s="60" t="str">
        <f aca="false">IFERROR(INDEX(Consolidado!$X$5:$X$1000,MATCH(35,Consolidado!$AB$5:$AB$1000,0))&amp;": "&amp;INDEX(Consolidado!$F$5:$F$1000,MATCH(35,Consolidado!$AB$5:$AB$1000,0)),"")</f>
        <v/>
      </c>
      <c r="I48" s="61" t="str">
        <f aca="false">IFERROR(INDEX(Consolidado!$D$5:$D$1000,MATCH(35,Consolidado!$AB$5:$AB$1000,0))&amp;"","")</f>
        <v/>
      </c>
    </row>
    <row r="49" customFormat="false" ht="15" hidden="false" customHeight="false" outlineLevel="0" collapsed="false">
      <c r="A49" s="58" t="str">
        <f aca="false">IF(B49="","",36)</f>
        <v/>
      </c>
      <c r="B49" s="58" t="str">
        <f aca="false">IFERROR(INDEX(Consolidado!$A$5:$A$1000,MATCH(36,Consolidado!$AB$5:$AB$1000,0)),"")</f>
        <v/>
      </c>
      <c r="C49" s="58" t="str">
        <f aca="false">IFERROR(INDEX(Consolidado!$C$5:$C$1000,MATCH(36,Consolidado!$AB$5:$AB$1000,0))&amp;"","")</f>
        <v/>
      </c>
      <c r="D49" s="59" t="str">
        <f aca="false">IFERROR(INDEX(Consolidado!$B$5:$B$1000,MATCH(36,Consolidado!$AB$5:$AB$1000,0)),"")</f>
        <v/>
      </c>
      <c r="E49" s="58" t="str">
        <f aca="false">IF(OR(D49="",D49=0),"",CHOOSE(MONTH(D49),"Ene","Feb","Mar","Abr","May","Jun","Jul","Ago","Sep","Oct","Nov","Dic"))</f>
        <v/>
      </c>
      <c r="F49" s="58" t="str">
        <f aca="false">IF(OR(D49="",D49=0),"",YEAR(D49))</f>
        <v/>
      </c>
      <c r="G49" s="58" t="str">
        <f aca="false">IF(B49="","",IF(OR(B49=$C$3,AND(C49=$C$4,D49=$C$6)),"◄ SELECCIONADO",IF(OR(D49="",D49=0,$C$6="",$C$6=0),"Sin fecha",IF(AND(YEAR(D49)=YEAR($C$6),MONTH(D49)=MONTH($C$6)),"MISMO MES",ABS((YEAR(D49)-YEAR($C$6))*12+MONTH(D49)-MONTH($C$6))&amp;" meses "&amp;IF(D49&lt;$C$6,"antes","después")))))</f>
        <v/>
      </c>
      <c r="H49" s="60" t="str">
        <f aca="false">IFERROR(INDEX(Consolidado!$X$5:$X$1000,MATCH(36,Consolidado!$AB$5:$AB$1000,0))&amp;": "&amp;INDEX(Consolidado!$F$5:$F$1000,MATCH(36,Consolidado!$AB$5:$AB$1000,0)),"")</f>
        <v/>
      </c>
      <c r="I49" s="61" t="str">
        <f aca="false">IFERROR(INDEX(Consolidado!$D$5:$D$1000,MATCH(36,Consolidado!$AB$5:$AB$1000,0))&amp;"","")</f>
        <v/>
      </c>
    </row>
    <row r="50" customFormat="false" ht="15" hidden="false" customHeight="false" outlineLevel="0" collapsed="false">
      <c r="A50" s="58" t="str">
        <f aca="false">IF(B50="","",37)</f>
        <v/>
      </c>
      <c r="B50" s="58" t="str">
        <f aca="false">IFERROR(INDEX(Consolidado!$A$5:$A$1000,MATCH(37,Consolidado!$AB$5:$AB$1000,0)),"")</f>
        <v/>
      </c>
      <c r="C50" s="58" t="str">
        <f aca="false">IFERROR(INDEX(Consolidado!$C$5:$C$1000,MATCH(37,Consolidado!$AB$5:$AB$1000,0))&amp;"","")</f>
        <v/>
      </c>
      <c r="D50" s="59" t="str">
        <f aca="false">IFERROR(INDEX(Consolidado!$B$5:$B$1000,MATCH(37,Consolidado!$AB$5:$AB$1000,0)),"")</f>
        <v/>
      </c>
      <c r="E50" s="58" t="str">
        <f aca="false">IF(OR(D50="",D50=0),"",CHOOSE(MONTH(D50),"Ene","Feb","Mar","Abr","May","Jun","Jul","Ago","Sep","Oct","Nov","Dic"))</f>
        <v/>
      </c>
      <c r="F50" s="58" t="str">
        <f aca="false">IF(OR(D50="",D50=0),"",YEAR(D50))</f>
        <v/>
      </c>
      <c r="G50" s="58" t="str">
        <f aca="false">IF(B50="","",IF(OR(B50=$C$3,AND(C50=$C$4,D50=$C$6)),"◄ SELECCIONADO",IF(OR(D50="",D50=0,$C$6="",$C$6=0),"Sin fecha",IF(AND(YEAR(D50)=YEAR($C$6),MONTH(D50)=MONTH($C$6)),"MISMO MES",ABS((YEAR(D50)-YEAR($C$6))*12+MONTH(D50)-MONTH($C$6))&amp;" meses "&amp;IF(D50&lt;$C$6,"antes","después")))))</f>
        <v/>
      </c>
      <c r="H50" s="60" t="str">
        <f aca="false">IFERROR(INDEX(Consolidado!$X$5:$X$1000,MATCH(37,Consolidado!$AB$5:$AB$1000,0))&amp;": "&amp;INDEX(Consolidado!$F$5:$F$1000,MATCH(37,Consolidado!$AB$5:$AB$1000,0)),"")</f>
        <v/>
      </c>
      <c r="I50" s="61" t="str">
        <f aca="false">IFERROR(INDEX(Consolidado!$D$5:$D$1000,MATCH(37,Consolidado!$AB$5:$AB$1000,0))&amp;"","")</f>
        <v/>
      </c>
    </row>
    <row r="51" customFormat="false" ht="15" hidden="false" customHeight="false" outlineLevel="0" collapsed="false">
      <c r="A51" s="58" t="str">
        <f aca="false">IF(B51="","",38)</f>
        <v/>
      </c>
      <c r="B51" s="58" t="str">
        <f aca="false">IFERROR(INDEX(Consolidado!$A$5:$A$1000,MATCH(38,Consolidado!$AB$5:$AB$1000,0)),"")</f>
        <v/>
      </c>
      <c r="C51" s="58" t="str">
        <f aca="false">IFERROR(INDEX(Consolidado!$C$5:$C$1000,MATCH(38,Consolidado!$AB$5:$AB$1000,0))&amp;"","")</f>
        <v/>
      </c>
      <c r="D51" s="59" t="str">
        <f aca="false">IFERROR(INDEX(Consolidado!$B$5:$B$1000,MATCH(38,Consolidado!$AB$5:$AB$1000,0)),"")</f>
        <v/>
      </c>
      <c r="E51" s="58" t="str">
        <f aca="false">IF(OR(D51="",D51=0),"",CHOOSE(MONTH(D51),"Ene","Feb","Mar","Abr","May","Jun","Jul","Ago","Sep","Oct","Nov","Dic"))</f>
        <v/>
      </c>
      <c r="F51" s="58" t="str">
        <f aca="false">IF(OR(D51="",D51=0),"",YEAR(D51))</f>
        <v/>
      </c>
      <c r="G51" s="58" t="str">
        <f aca="false">IF(B51="","",IF(OR(B51=$C$3,AND(C51=$C$4,D51=$C$6)),"◄ SELECCIONADO",IF(OR(D51="",D51=0,$C$6="",$C$6=0),"Sin fecha",IF(AND(YEAR(D51)=YEAR($C$6),MONTH(D51)=MONTH($C$6)),"MISMO MES",ABS((YEAR(D51)-YEAR($C$6))*12+MONTH(D51)-MONTH($C$6))&amp;" meses "&amp;IF(D51&lt;$C$6,"antes","después")))))</f>
        <v/>
      </c>
      <c r="H51" s="60" t="str">
        <f aca="false">IFERROR(INDEX(Consolidado!$X$5:$X$1000,MATCH(38,Consolidado!$AB$5:$AB$1000,0))&amp;": "&amp;INDEX(Consolidado!$F$5:$F$1000,MATCH(38,Consolidado!$AB$5:$AB$1000,0)),"")</f>
        <v/>
      </c>
      <c r="I51" s="61" t="str">
        <f aca="false">IFERROR(INDEX(Consolidado!$D$5:$D$1000,MATCH(38,Consolidado!$AB$5:$AB$1000,0))&amp;"","")</f>
        <v/>
      </c>
    </row>
    <row r="52" customFormat="false" ht="15" hidden="false" customHeight="false" outlineLevel="0" collapsed="false">
      <c r="A52" s="58" t="str">
        <f aca="false">IF(B52="","",39)</f>
        <v/>
      </c>
      <c r="B52" s="58" t="str">
        <f aca="false">IFERROR(INDEX(Consolidado!$A$5:$A$1000,MATCH(39,Consolidado!$AB$5:$AB$1000,0)),"")</f>
        <v/>
      </c>
      <c r="C52" s="58" t="str">
        <f aca="false">IFERROR(INDEX(Consolidado!$C$5:$C$1000,MATCH(39,Consolidado!$AB$5:$AB$1000,0))&amp;"","")</f>
        <v/>
      </c>
      <c r="D52" s="59" t="str">
        <f aca="false">IFERROR(INDEX(Consolidado!$B$5:$B$1000,MATCH(39,Consolidado!$AB$5:$AB$1000,0)),"")</f>
        <v/>
      </c>
      <c r="E52" s="58" t="str">
        <f aca="false">IF(OR(D52="",D52=0),"",CHOOSE(MONTH(D52),"Ene","Feb","Mar","Abr","May","Jun","Jul","Ago","Sep","Oct","Nov","Dic"))</f>
        <v/>
      </c>
      <c r="F52" s="58" t="str">
        <f aca="false">IF(OR(D52="",D52=0),"",YEAR(D52))</f>
        <v/>
      </c>
      <c r="G52" s="58" t="str">
        <f aca="false">IF(B52="","",IF(OR(B52=$C$3,AND(C52=$C$4,D52=$C$6)),"◄ SELECCIONADO",IF(OR(D52="",D52=0,$C$6="",$C$6=0),"Sin fecha",IF(AND(YEAR(D52)=YEAR($C$6),MONTH(D52)=MONTH($C$6)),"MISMO MES",ABS((YEAR(D52)-YEAR($C$6))*12+MONTH(D52)-MONTH($C$6))&amp;" meses "&amp;IF(D52&lt;$C$6,"antes","después")))))</f>
        <v/>
      </c>
      <c r="H52" s="60" t="str">
        <f aca="false">IFERROR(INDEX(Consolidado!$X$5:$X$1000,MATCH(39,Consolidado!$AB$5:$AB$1000,0))&amp;": "&amp;INDEX(Consolidado!$F$5:$F$1000,MATCH(39,Consolidado!$AB$5:$AB$1000,0)),"")</f>
        <v/>
      </c>
      <c r="I52" s="61" t="str">
        <f aca="false">IFERROR(INDEX(Consolidado!$D$5:$D$1000,MATCH(39,Consolidado!$AB$5:$AB$1000,0))&amp;"","")</f>
        <v/>
      </c>
    </row>
    <row r="53" customFormat="false" ht="15" hidden="false" customHeight="false" outlineLevel="0" collapsed="false">
      <c r="A53" s="58" t="str">
        <f aca="false">IF(B53="","",40)</f>
        <v/>
      </c>
      <c r="B53" s="58" t="str">
        <f aca="false">IFERROR(INDEX(Consolidado!$A$5:$A$1000,MATCH(40,Consolidado!$AB$5:$AB$1000,0)),"")</f>
        <v/>
      </c>
      <c r="C53" s="58" t="str">
        <f aca="false">IFERROR(INDEX(Consolidado!$C$5:$C$1000,MATCH(40,Consolidado!$AB$5:$AB$1000,0))&amp;"","")</f>
        <v/>
      </c>
      <c r="D53" s="59" t="str">
        <f aca="false">IFERROR(INDEX(Consolidado!$B$5:$B$1000,MATCH(40,Consolidado!$AB$5:$AB$1000,0)),"")</f>
        <v/>
      </c>
      <c r="E53" s="58" t="str">
        <f aca="false">IF(OR(D53="",D53=0),"",CHOOSE(MONTH(D53),"Ene","Feb","Mar","Abr","May","Jun","Jul","Ago","Sep","Oct","Nov","Dic"))</f>
        <v/>
      </c>
      <c r="F53" s="58" t="str">
        <f aca="false">IF(OR(D53="",D53=0),"",YEAR(D53))</f>
        <v/>
      </c>
      <c r="G53" s="58" t="str">
        <f aca="false">IF(B53="","",IF(OR(B53=$C$3,AND(C53=$C$4,D53=$C$6)),"◄ SELECCIONADO",IF(OR(D53="",D53=0,$C$6="",$C$6=0),"Sin fecha",IF(AND(YEAR(D53)=YEAR($C$6),MONTH(D53)=MONTH($C$6)),"MISMO MES",ABS((YEAR(D53)-YEAR($C$6))*12+MONTH(D53)-MONTH($C$6))&amp;" meses "&amp;IF(D53&lt;$C$6,"antes","después")))))</f>
        <v/>
      </c>
      <c r="H53" s="60" t="str">
        <f aca="false">IFERROR(INDEX(Consolidado!$X$5:$X$1000,MATCH(40,Consolidado!$AB$5:$AB$1000,0))&amp;": "&amp;INDEX(Consolidado!$F$5:$F$1000,MATCH(40,Consolidado!$AB$5:$AB$1000,0)),"")</f>
        <v/>
      </c>
      <c r="I53" s="61" t="str">
        <f aca="false">IFERROR(INDEX(Consolidado!$D$5:$D$1000,MATCH(40,Consolidado!$AB$5:$AB$1000,0))&amp;"","")</f>
        <v/>
      </c>
    </row>
    <row r="54" customFormat="false" ht="15" hidden="false" customHeight="false" outlineLevel="0" collapsed="false">
      <c r="A54" s="58" t="str">
        <f aca="false">IF(B54="","",41)</f>
        <v/>
      </c>
      <c r="B54" s="58" t="str">
        <f aca="false">IFERROR(INDEX(Consolidado!$A$5:$A$1000,MATCH(41,Consolidado!$AB$5:$AB$1000,0)),"")</f>
        <v/>
      </c>
      <c r="C54" s="58" t="str">
        <f aca="false">IFERROR(INDEX(Consolidado!$C$5:$C$1000,MATCH(41,Consolidado!$AB$5:$AB$1000,0))&amp;"","")</f>
        <v/>
      </c>
      <c r="D54" s="59" t="str">
        <f aca="false">IFERROR(INDEX(Consolidado!$B$5:$B$1000,MATCH(41,Consolidado!$AB$5:$AB$1000,0)),"")</f>
        <v/>
      </c>
      <c r="E54" s="58" t="str">
        <f aca="false">IF(OR(D54="",D54=0),"",CHOOSE(MONTH(D54),"Ene","Feb","Mar","Abr","May","Jun","Jul","Ago","Sep","Oct","Nov","Dic"))</f>
        <v/>
      </c>
      <c r="F54" s="58" t="str">
        <f aca="false">IF(OR(D54="",D54=0),"",YEAR(D54))</f>
        <v/>
      </c>
      <c r="G54" s="58" t="str">
        <f aca="false">IF(B54="","",IF(OR(B54=$C$3,AND(C54=$C$4,D54=$C$6)),"◄ SELECCIONADO",IF(OR(D54="",D54=0,$C$6="",$C$6=0),"Sin fecha",IF(AND(YEAR(D54)=YEAR($C$6),MONTH(D54)=MONTH($C$6)),"MISMO MES",ABS((YEAR(D54)-YEAR($C$6))*12+MONTH(D54)-MONTH($C$6))&amp;" meses "&amp;IF(D54&lt;$C$6,"antes","después")))))</f>
        <v/>
      </c>
      <c r="H54" s="60" t="str">
        <f aca="false">IFERROR(INDEX(Consolidado!$X$5:$X$1000,MATCH(41,Consolidado!$AB$5:$AB$1000,0))&amp;": "&amp;INDEX(Consolidado!$F$5:$F$1000,MATCH(41,Consolidado!$AB$5:$AB$1000,0)),"")</f>
        <v/>
      </c>
      <c r="I54" s="61" t="str">
        <f aca="false">IFERROR(INDEX(Consolidado!$D$5:$D$1000,MATCH(41,Consolidado!$AB$5:$AB$1000,0))&amp;"","")</f>
        <v/>
      </c>
    </row>
    <row r="55" customFormat="false" ht="15" hidden="false" customHeight="false" outlineLevel="0" collapsed="false">
      <c r="A55" s="58" t="str">
        <f aca="false">IF(B55="","",42)</f>
        <v/>
      </c>
      <c r="B55" s="58" t="str">
        <f aca="false">IFERROR(INDEX(Consolidado!$A$5:$A$1000,MATCH(42,Consolidado!$AB$5:$AB$1000,0)),"")</f>
        <v/>
      </c>
      <c r="C55" s="58" t="str">
        <f aca="false">IFERROR(INDEX(Consolidado!$C$5:$C$1000,MATCH(42,Consolidado!$AB$5:$AB$1000,0))&amp;"","")</f>
        <v/>
      </c>
      <c r="D55" s="59" t="str">
        <f aca="false">IFERROR(INDEX(Consolidado!$B$5:$B$1000,MATCH(42,Consolidado!$AB$5:$AB$1000,0)),"")</f>
        <v/>
      </c>
      <c r="E55" s="58" t="str">
        <f aca="false">IF(OR(D55="",D55=0),"",CHOOSE(MONTH(D55),"Ene","Feb","Mar","Abr","May","Jun","Jul","Ago","Sep","Oct","Nov","Dic"))</f>
        <v/>
      </c>
      <c r="F55" s="58" t="str">
        <f aca="false">IF(OR(D55="",D55=0),"",YEAR(D55))</f>
        <v/>
      </c>
      <c r="G55" s="58" t="str">
        <f aca="false">IF(B55="","",IF(OR(B55=$C$3,AND(C55=$C$4,D55=$C$6)),"◄ SELECCIONADO",IF(OR(D55="",D55=0,$C$6="",$C$6=0),"Sin fecha",IF(AND(YEAR(D55)=YEAR($C$6),MONTH(D55)=MONTH($C$6)),"MISMO MES",ABS((YEAR(D55)-YEAR($C$6))*12+MONTH(D55)-MONTH($C$6))&amp;" meses "&amp;IF(D55&lt;$C$6,"antes","después")))))</f>
        <v/>
      </c>
      <c r="H55" s="60" t="str">
        <f aca="false">IFERROR(INDEX(Consolidado!$X$5:$X$1000,MATCH(42,Consolidado!$AB$5:$AB$1000,0))&amp;": "&amp;INDEX(Consolidado!$F$5:$F$1000,MATCH(42,Consolidado!$AB$5:$AB$1000,0)),"")</f>
        <v/>
      </c>
      <c r="I55" s="61" t="str">
        <f aca="false">IFERROR(INDEX(Consolidado!$D$5:$D$1000,MATCH(42,Consolidado!$AB$5:$AB$1000,0))&amp;"","")</f>
        <v/>
      </c>
    </row>
    <row r="56" customFormat="false" ht="15" hidden="false" customHeight="false" outlineLevel="0" collapsed="false">
      <c r="A56" s="58" t="str">
        <f aca="false">IF(B56="","",43)</f>
        <v/>
      </c>
      <c r="B56" s="58" t="str">
        <f aca="false">IFERROR(INDEX(Consolidado!$A$5:$A$1000,MATCH(43,Consolidado!$AB$5:$AB$1000,0)),"")</f>
        <v/>
      </c>
      <c r="C56" s="58" t="str">
        <f aca="false">IFERROR(INDEX(Consolidado!$C$5:$C$1000,MATCH(43,Consolidado!$AB$5:$AB$1000,0))&amp;"","")</f>
        <v/>
      </c>
      <c r="D56" s="59" t="str">
        <f aca="false">IFERROR(INDEX(Consolidado!$B$5:$B$1000,MATCH(43,Consolidado!$AB$5:$AB$1000,0)),"")</f>
        <v/>
      </c>
      <c r="E56" s="58" t="str">
        <f aca="false">IF(OR(D56="",D56=0),"",CHOOSE(MONTH(D56),"Ene","Feb","Mar","Abr","May","Jun","Jul","Ago","Sep","Oct","Nov","Dic"))</f>
        <v/>
      </c>
      <c r="F56" s="58" t="str">
        <f aca="false">IF(OR(D56="",D56=0),"",YEAR(D56))</f>
        <v/>
      </c>
      <c r="G56" s="58" t="str">
        <f aca="false">IF(B56="","",IF(OR(B56=$C$3,AND(C56=$C$4,D56=$C$6)),"◄ SELECCIONADO",IF(OR(D56="",D56=0,$C$6="",$C$6=0),"Sin fecha",IF(AND(YEAR(D56)=YEAR($C$6),MONTH(D56)=MONTH($C$6)),"MISMO MES",ABS((YEAR(D56)-YEAR($C$6))*12+MONTH(D56)-MONTH($C$6))&amp;" meses "&amp;IF(D56&lt;$C$6,"antes","después")))))</f>
        <v/>
      </c>
      <c r="H56" s="60" t="str">
        <f aca="false">IFERROR(INDEX(Consolidado!$X$5:$X$1000,MATCH(43,Consolidado!$AB$5:$AB$1000,0))&amp;": "&amp;INDEX(Consolidado!$F$5:$F$1000,MATCH(43,Consolidado!$AB$5:$AB$1000,0)),"")</f>
        <v/>
      </c>
      <c r="I56" s="61" t="str">
        <f aca="false">IFERROR(INDEX(Consolidado!$D$5:$D$1000,MATCH(43,Consolidado!$AB$5:$AB$1000,0))&amp;"","")</f>
        <v/>
      </c>
    </row>
    <row r="57" customFormat="false" ht="15" hidden="false" customHeight="false" outlineLevel="0" collapsed="false">
      <c r="A57" s="58" t="str">
        <f aca="false">IF(B57="","",44)</f>
        <v/>
      </c>
      <c r="B57" s="58" t="str">
        <f aca="false">IFERROR(INDEX(Consolidado!$A$5:$A$1000,MATCH(44,Consolidado!$AB$5:$AB$1000,0)),"")</f>
        <v/>
      </c>
      <c r="C57" s="58" t="str">
        <f aca="false">IFERROR(INDEX(Consolidado!$C$5:$C$1000,MATCH(44,Consolidado!$AB$5:$AB$1000,0))&amp;"","")</f>
        <v/>
      </c>
      <c r="D57" s="59" t="str">
        <f aca="false">IFERROR(INDEX(Consolidado!$B$5:$B$1000,MATCH(44,Consolidado!$AB$5:$AB$1000,0)),"")</f>
        <v/>
      </c>
      <c r="E57" s="58" t="str">
        <f aca="false">IF(OR(D57="",D57=0),"",CHOOSE(MONTH(D57),"Ene","Feb","Mar","Abr","May","Jun","Jul","Ago","Sep","Oct","Nov","Dic"))</f>
        <v/>
      </c>
      <c r="F57" s="58" t="str">
        <f aca="false">IF(OR(D57="",D57=0),"",YEAR(D57))</f>
        <v/>
      </c>
      <c r="G57" s="58" t="str">
        <f aca="false">IF(B57="","",IF(OR(B57=$C$3,AND(C57=$C$4,D57=$C$6)),"◄ SELECCIONADO",IF(OR(D57="",D57=0,$C$6="",$C$6=0),"Sin fecha",IF(AND(YEAR(D57)=YEAR($C$6),MONTH(D57)=MONTH($C$6)),"MISMO MES",ABS((YEAR(D57)-YEAR($C$6))*12+MONTH(D57)-MONTH($C$6))&amp;" meses "&amp;IF(D57&lt;$C$6,"antes","después")))))</f>
        <v/>
      </c>
      <c r="H57" s="60" t="str">
        <f aca="false">IFERROR(INDEX(Consolidado!$X$5:$X$1000,MATCH(44,Consolidado!$AB$5:$AB$1000,0))&amp;": "&amp;INDEX(Consolidado!$F$5:$F$1000,MATCH(44,Consolidado!$AB$5:$AB$1000,0)),"")</f>
        <v/>
      </c>
      <c r="I57" s="61" t="str">
        <f aca="false">IFERROR(INDEX(Consolidado!$D$5:$D$1000,MATCH(44,Consolidado!$AB$5:$AB$1000,0))&amp;"","")</f>
        <v/>
      </c>
    </row>
    <row r="58" customFormat="false" ht="15" hidden="false" customHeight="false" outlineLevel="0" collapsed="false">
      <c r="A58" s="58" t="str">
        <f aca="false">IF(B58="","",45)</f>
        <v/>
      </c>
      <c r="B58" s="58" t="str">
        <f aca="false">IFERROR(INDEX(Consolidado!$A$5:$A$1000,MATCH(45,Consolidado!$AB$5:$AB$1000,0)),"")</f>
        <v/>
      </c>
      <c r="C58" s="58" t="str">
        <f aca="false">IFERROR(INDEX(Consolidado!$C$5:$C$1000,MATCH(45,Consolidado!$AB$5:$AB$1000,0))&amp;"","")</f>
        <v/>
      </c>
      <c r="D58" s="59" t="str">
        <f aca="false">IFERROR(INDEX(Consolidado!$B$5:$B$1000,MATCH(45,Consolidado!$AB$5:$AB$1000,0)),"")</f>
        <v/>
      </c>
      <c r="E58" s="58" t="str">
        <f aca="false">IF(OR(D58="",D58=0),"",CHOOSE(MONTH(D58),"Ene","Feb","Mar","Abr","May","Jun","Jul","Ago","Sep","Oct","Nov","Dic"))</f>
        <v/>
      </c>
      <c r="F58" s="58" t="str">
        <f aca="false">IF(OR(D58="",D58=0),"",YEAR(D58))</f>
        <v/>
      </c>
      <c r="G58" s="58" t="str">
        <f aca="false">IF(B58="","",IF(OR(B58=$C$3,AND(C58=$C$4,D58=$C$6)),"◄ SELECCIONADO",IF(OR(D58="",D58=0,$C$6="",$C$6=0),"Sin fecha",IF(AND(YEAR(D58)=YEAR($C$6),MONTH(D58)=MONTH($C$6)),"MISMO MES",ABS((YEAR(D58)-YEAR($C$6))*12+MONTH(D58)-MONTH($C$6))&amp;" meses "&amp;IF(D58&lt;$C$6,"antes","después")))))</f>
        <v/>
      </c>
      <c r="H58" s="60" t="str">
        <f aca="false">IFERROR(INDEX(Consolidado!$X$5:$X$1000,MATCH(45,Consolidado!$AB$5:$AB$1000,0))&amp;": "&amp;INDEX(Consolidado!$F$5:$F$1000,MATCH(45,Consolidado!$AB$5:$AB$1000,0)),"")</f>
        <v/>
      </c>
      <c r="I58" s="61" t="str">
        <f aca="false">IFERROR(INDEX(Consolidado!$D$5:$D$1000,MATCH(45,Consolidado!$AB$5:$AB$1000,0))&amp;"","")</f>
        <v/>
      </c>
    </row>
    <row r="59" customFormat="false" ht="15" hidden="false" customHeight="false" outlineLevel="0" collapsed="false">
      <c r="A59" s="58" t="str">
        <f aca="false">IF(B59="","",46)</f>
        <v/>
      </c>
      <c r="B59" s="58" t="str">
        <f aca="false">IFERROR(INDEX(Consolidado!$A$5:$A$1000,MATCH(46,Consolidado!$AB$5:$AB$1000,0)),"")</f>
        <v/>
      </c>
      <c r="C59" s="58" t="str">
        <f aca="false">IFERROR(INDEX(Consolidado!$C$5:$C$1000,MATCH(46,Consolidado!$AB$5:$AB$1000,0))&amp;"","")</f>
        <v/>
      </c>
      <c r="D59" s="59" t="str">
        <f aca="false">IFERROR(INDEX(Consolidado!$B$5:$B$1000,MATCH(46,Consolidado!$AB$5:$AB$1000,0)),"")</f>
        <v/>
      </c>
      <c r="E59" s="58" t="str">
        <f aca="false">IF(OR(D59="",D59=0),"",CHOOSE(MONTH(D59),"Ene","Feb","Mar","Abr","May","Jun","Jul","Ago","Sep","Oct","Nov","Dic"))</f>
        <v/>
      </c>
      <c r="F59" s="58" t="str">
        <f aca="false">IF(OR(D59="",D59=0),"",YEAR(D59))</f>
        <v/>
      </c>
      <c r="G59" s="58" t="str">
        <f aca="false">IF(B59="","",IF(OR(B59=$C$3,AND(C59=$C$4,D59=$C$6)),"◄ SELECCIONADO",IF(OR(D59="",D59=0,$C$6="",$C$6=0),"Sin fecha",IF(AND(YEAR(D59)=YEAR($C$6),MONTH(D59)=MONTH($C$6)),"MISMO MES",ABS((YEAR(D59)-YEAR($C$6))*12+MONTH(D59)-MONTH($C$6))&amp;" meses "&amp;IF(D59&lt;$C$6,"antes","después")))))</f>
        <v/>
      </c>
      <c r="H59" s="60" t="str">
        <f aca="false">IFERROR(INDEX(Consolidado!$X$5:$X$1000,MATCH(46,Consolidado!$AB$5:$AB$1000,0))&amp;": "&amp;INDEX(Consolidado!$F$5:$F$1000,MATCH(46,Consolidado!$AB$5:$AB$1000,0)),"")</f>
        <v/>
      </c>
      <c r="I59" s="61" t="str">
        <f aca="false">IFERROR(INDEX(Consolidado!$D$5:$D$1000,MATCH(46,Consolidado!$AB$5:$AB$1000,0))&amp;"","")</f>
        <v/>
      </c>
    </row>
    <row r="60" customFormat="false" ht="15" hidden="false" customHeight="false" outlineLevel="0" collapsed="false">
      <c r="A60" s="58" t="str">
        <f aca="false">IF(B60="","",47)</f>
        <v/>
      </c>
      <c r="B60" s="58" t="str">
        <f aca="false">IFERROR(INDEX(Consolidado!$A$5:$A$1000,MATCH(47,Consolidado!$AB$5:$AB$1000,0)),"")</f>
        <v/>
      </c>
      <c r="C60" s="58" t="str">
        <f aca="false">IFERROR(INDEX(Consolidado!$C$5:$C$1000,MATCH(47,Consolidado!$AB$5:$AB$1000,0))&amp;"","")</f>
        <v/>
      </c>
      <c r="D60" s="59" t="str">
        <f aca="false">IFERROR(INDEX(Consolidado!$B$5:$B$1000,MATCH(47,Consolidado!$AB$5:$AB$1000,0)),"")</f>
        <v/>
      </c>
      <c r="E60" s="58" t="str">
        <f aca="false">IF(OR(D60="",D60=0),"",CHOOSE(MONTH(D60),"Ene","Feb","Mar","Abr","May","Jun","Jul","Ago","Sep","Oct","Nov","Dic"))</f>
        <v/>
      </c>
      <c r="F60" s="58" t="str">
        <f aca="false">IF(OR(D60="",D60=0),"",YEAR(D60))</f>
        <v/>
      </c>
      <c r="G60" s="58" t="str">
        <f aca="false">IF(B60="","",IF(OR(B60=$C$3,AND(C60=$C$4,D60=$C$6)),"◄ SELECCIONADO",IF(OR(D60="",D60=0,$C$6="",$C$6=0),"Sin fecha",IF(AND(YEAR(D60)=YEAR($C$6),MONTH(D60)=MONTH($C$6)),"MISMO MES",ABS((YEAR(D60)-YEAR($C$6))*12+MONTH(D60)-MONTH($C$6))&amp;" meses "&amp;IF(D60&lt;$C$6,"antes","después")))))</f>
        <v/>
      </c>
      <c r="H60" s="60" t="str">
        <f aca="false">IFERROR(INDEX(Consolidado!$X$5:$X$1000,MATCH(47,Consolidado!$AB$5:$AB$1000,0))&amp;": "&amp;INDEX(Consolidado!$F$5:$F$1000,MATCH(47,Consolidado!$AB$5:$AB$1000,0)),"")</f>
        <v/>
      </c>
      <c r="I60" s="61" t="str">
        <f aca="false">IFERROR(INDEX(Consolidado!$D$5:$D$1000,MATCH(47,Consolidado!$AB$5:$AB$1000,0))&amp;"","")</f>
        <v/>
      </c>
    </row>
    <row r="61" customFormat="false" ht="15" hidden="false" customHeight="false" outlineLevel="0" collapsed="false">
      <c r="A61" s="58" t="str">
        <f aca="false">IF(B61="","",48)</f>
        <v/>
      </c>
      <c r="B61" s="58" t="str">
        <f aca="false">IFERROR(INDEX(Consolidado!$A$5:$A$1000,MATCH(48,Consolidado!$AB$5:$AB$1000,0)),"")</f>
        <v/>
      </c>
      <c r="C61" s="58" t="str">
        <f aca="false">IFERROR(INDEX(Consolidado!$C$5:$C$1000,MATCH(48,Consolidado!$AB$5:$AB$1000,0))&amp;"","")</f>
        <v/>
      </c>
      <c r="D61" s="59" t="str">
        <f aca="false">IFERROR(INDEX(Consolidado!$B$5:$B$1000,MATCH(48,Consolidado!$AB$5:$AB$1000,0)),"")</f>
        <v/>
      </c>
      <c r="E61" s="58" t="str">
        <f aca="false">IF(OR(D61="",D61=0),"",CHOOSE(MONTH(D61),"Ene","Feb","Mar","Abr","May","Jun","Jul","Ago","Sep","Oct","Nov","Dic"))</f>
        <v/>
      </c>
      <c r="F61" s="58" t="str">
        <f aca="false">IF(OR(D61="",D61=0),"",YEAR(D61))</f>
        <v/>
      </c>
      <c r="G61" s="58" t="str">
        <f aca="false">IF(B61="","",IF(OR(B61=$C$3,AND(C61=$C$4,D61=$C$6)),"◄ SELECCIONADO",IF(OR(D61="",D61=0,$C$6="",$C$6=0),"Sin fecha",IF(AND(YEAR(D61)=YEAR($C$6),MONTH(D61)=MONTH($C$6)),"MISMO MES",ABS((YEAR(D61)-YEAR($C$6))*12+MONTH(D61)-MONTH($C$6))&amp;" meses "&amp;IF(D61&lt;$C$6,"antes","después")))))</f>
        <v/>
      </c>
      <c r="H61" s="60" t="str">
        <f aca="false">IFERROR(INDEX(Consolidado!$X$5:$X$1000,MATCH(48,Consolidado!$AB$5:$AB$1000,0))&amp;": "&amp;INDEX(Consolidado!$F$5:$F$1000,MATCH(48,Consolidado!$AB$5:$AB$1000,0)),"")</f>
        <v/>
      </c>
      <c r="I61" s="61" t="str">
        <f aca="false">IFERROR(INDEX(Consolidado!$D$5:$D$1000,MATCH(48,Consolidado!$AB$5:$AB$1000,0))&amp;"","")</f>
        <v/>
      </c>
    </row>
    <row r="62" customFormat="false" ht="15" hidden="false" customHeight="false" outlineLevel="0" collapsed="false">
      <c r="A62" s="58" t="str">
        <f aca="false">IF(B62="","",49)</f>
        <v/>
      </c>
      <c r="B62" s="58" t="str">
        <f aca="false">IFERROR(INDEX(Consolidado!$A$5:$A$1000,MATCH(49,Consolidado!$AB$5:$AB$1000,0)),"")</f>
        <v/>
      </c>
      <c r="C62" s="58" t="str">
        <f aca="false">IFERROR(INDEX(Consolidado!$C$5:$C$1000,MATCH(49,Consolidado!$AB$5:$AB$1000,0))&amp;"","")</f>
        <v/>
      </c>
      <c r="D62" s="59" t="str">
        <f aca="false">IFERROR(INDEX(Consolidado!$B$5:$B$1000,MATCH(49,Consolidado!$AB$5:$AB$1000,0)),"")</f>
        <v/>
      </c>
      <c r="E62" s="58" t="str">
        <f aca="false">IF(OR(D62="",D62=0),"",CHOOSE(MONTH(D62),"Ene","Feb","Mar","Abr","May","Jun","Jul","Ago","Sep","Oct","Nov","Dic"))</f>
        <v/>
      </c>
      <c r="F62" s="58" t="str">
        <f aca="false">IF(OR(D62="",D62=0),"",YEAR(D62))</f>
        <v/>
      </c>
      <c r="G62" s="58" t="str">
        <f aca="false">IF(B62="","",IF(OR(B62=$C$3,AND(C62=$C$4,D62=$C$6)),"◄ SELECCIONADO",IF(OR(D62="",D62=0,$C$6="",$C$6=0),"Sin fecha",IF(AND(YEAR(D62)=YEAR($C$6),MONTH(D62)=MONTH($C$6)),"MISMO MES",ABS((YEAR(D62)-YEAR($C$6))*12+MONTH(D62)-MONTH($C$6))&amp;" meses "&amp;IF(D62&lt;$C$6,"antes","después")))))</f>
        <v/>
      </c>
      <c r="H62" s="60" t="str">
        <f aca="false">IFERROR(INDEX(Consolidado!$X$5:$X$1000,MATCH(49,Consolidado!$AB$5:$AB$1000,0))&amp;": "&amp;INDEX(Consolidado!$F$5:$F$1000,MATCH(49,Consolidado!$AB$5:$AB$1000,0)),"")</f>
        <v/>
      </c>
      <c r="I62" s="61" t="str">
        <f aca="false">IFERROR(INDEX(Consolidado!$D$5:$D$1000,MATCH(49,Consolidado!$AB$5:$AB$1000,0))&amp;"","")</f>
        <v/>
      </c>
    </row>
    <row r="63" customFormat="false" ht="15" hidden="false" customHeight="false" outlineLevel="0" collapsed="false">
      <c r="A63" s="58" t="str">
        <f aca="false">IF(B63="","",50)</f>
        <v/>
      </c>
      <c r="B63" s="58" t="str">
        <f aca="false">IFERROR(INDEX(Consolidado!$A$5:$A$1000,MATCH(50,Consolidado!$AB$5:$AB$1000,0)),"")</f>
        <v/>
      </c>
      <c r="C63" s="58" t="str">
        <f aca="false">IFERROR(INDEX(Consolidado!$C$5:$C$1000,MATCH(50,Consolidado!$AB$5:$AB$1000,0))&amp;"","")</f>
        <v/>
      </c>
      <c r="D63" s="59" t="str">
        <f aca="false">IFERROR(INDEX(Consolidado!$B$5:$B$1000,MATCH(50,Consolidado!$AB$5:$AB$1000,0)),"")</f>
        <v/>
      </c>
      <c r="E63" s="58" t="str">
        <f aca="false">IF(OR(D63="",D63=0),"",CHOOSE(MONTH(D63),"Ene","Feb","Mar","Abr","May","Jun","Jul","Ago","Sep","Oct","Nov","Dic"))</f>
        <v/>
      </c>
      <c r="F63" s="58" t="str">
        <f aca="false">IF(OR(D63="",D63=0),"",YEAR(D63))</f>
        <v/>
      </c>
      <c r="G63" s="58" t="str">
        <f aca="false">IF(B63="","",IF(OR(B63=$C$3,AND(C63=$C$4,D63=$C$6)),"◄ SELECCIONADO",IF(OR(D63="",D63=0,$C$6="",$C$6=0),"Sin fecha",IF(AND(YEAR(D63)=YEAR($C$6),MONTH(D63)=MONTH($C$6)),"MISMO MES",ABS((YEAR(D63)-YEAR($C$6))*12+MONTH(D63)-MONTH($C$6))&amp;" meses "&amp;IF(D63&lt;$C$6,"antes","después")))))</f>
        <v/>
      </c>
      <c r="H63" s="60" t="str">
        <f aca="false">IFERROR(INDEX(Consolidado!$X$5:$X$1000,MATCH(50,Consolidado!$AB$5:$AB$1000,0))&amp;": "&amp;INDEX(Consolidado!$F$5:$F$1000,MATCH(50,Consolidado!$AB$5:$AB$1000,0)),"")</f>
        <v/>
      </c>
      <c r="I63" s="61" t="str">
        <f aca="false">IFERROR(INDEX(Consolidado!$D$5:$D$1000,MATCH(50,Consolidado!$AB$5:$AB$1000,0))&amp;"","")</f>
        <v/>
      </c>
    </row>
    <row r="64" customFormat="false" ht="15" hidden="false" customHeight="false" outlineLevel="0" collapsed="false">
      <c r="A64" s="58" t="str">
        <f aca="false">IF(B64="","",51)</f>
        <v/>
      </c>
      <c r="B64" s="58" t="str">
        <f aca="false">IFERROR(INDEX(Consolidado!$A$5:$A$1000,MATCH(51,Consolidado!$AB$5:$AB$1000,0)),"")</f>
        <v/>
      </c>
      <c r="C64" s="58" t="str">
        <f aca="false">IFERROR(INDEX(Consolidado!$C$5:$C$1000,MATCH(51,Consolidado!$AB$5:$AB$1000,0))&amp;"","")</f>
        <v/>
      </c>
      <c r="D64" s="59" t="str">
        <f aca="false">IFERROR(INDEX(Consolidado!$B$5:$B$1000,MATCH(51,Consolidado!$AB$5:$AB$1000,0)),"")</f>
        <v/>
      </c>
      <c r="E64" s="58" t="str">
        <f aca="false">IF(OR(D64="",D64=0),"",CHOOSE(MONTH(D64),"Ene","Feb","Mar","Abr","May","Jun","Jul","Ago","Sep","Oct","Nov","Dic"))</f>
        <v/>
      </c>
      <c r="F64" s="58" t="str">
        <f aca="false">IF(OR(D64="",D64=0),"",YEAR(D64))</f>
        <v/>
      </c>
      <c r="G64" s="58" t="str">
        <f aca="false">IF(B64="","",IF(OR(B64=$C$3,AND(C64=$C$4,D64=$C$6)),"◄ SELECCIONADO",IF(OR(D64="",D64=0,$C$6="",$C$6=0),"Sin fecha",IF(AND(YEAR(D64)=YEAR($C$6),MONTH(D64)=MONTH($C$6)),"MISMO MES",ABS((YEAR(D64)-YEAR($C$6))*12+MONTH(D64)-MONTH($C$6))&amp;" meses "&amp;IF(D64&lt;$C$6,"antes","después")))))</f>
        <v/>
      </c>
      <c r="H64" s="60" t="str">
        <f aca="false">IFERROR(INDEX(Consolidado!$X$5:$X$1000,MATCH(51,Consolidado!$AB$5:$AB$1000,0))&amp;": "&amp;INDEX(Consolidado!$F$5:$F$1000,MATCH(51,Consolidado!$AB$5:$AB$1000,0)),"")</f>
        <v/>
      </c>
      <c r="I64" s="61" t="str">
        <f aca="false">IFERROR(INDEX(Consolidado!$D$5:$D$1000,MATCH(51,Consolidado!$AB$5:$AB$1000,0))&amp;"","")</f>
        <v/>
      </c>
    </row>
    <row r="65" customFormat="false" ht="15" hidden="false" customHeight="false" outlineLevel="0" collapsed="false">
      <c r="A65" s="58" t="str">
        <f aca="false">IF(B65="","",52)</f>
        <v/>
      </c>
      <c r="B65" s="58" t="str">
        <f aca="false">IFERROR(INDEX(Consolidado!$A$5:$A$1000,MATCH(52,Consolidado!$AB$5:$AB$1000,0)),"")</f>
        <v/>
      </c>
      <c r="C65" s="58" t="str">
        <f aca="false">IFERROR(INDEX(Consolidado!$C$5:$C$1000,MATCH(52,Consolidado!$AB$5:$AB$1000,0))&amp;"","")</f>
        <v/>
      </c>
      <c r="D65" s="59" t="str">
        <f aca="false">IFERROR(INDEX(Consolidado!$B$5:$B$1000,MATCH(52,Consolidado!$AB$5:$AB$1000,0)),"")</f>
        <v/>
      </c>
      <c r="E65" s="58" t="str">
        <f aca="false">IF(OR(D65="",D65=0),"",CHOOSE(MONTH(D65),"Ene","Feb","Mar","Abr","May","Jun","Jul","Ago","Sep","Oct","Nov","Dic"))</f>
        <v/>
      </c>
      <c r="F65" s="58" t="str">
        <f aca="false">IF(OR(D65="",D65=0),"",YEAR(D65))</f>
        <v/>
      </c>
      <c r="G65" s="58" t="str">
        <f aca="false">IF(B65="","",IF(OR(B65=$C$3,AND(C65=$C$4,D65=$C$6)),"◄ SELECCIONADO",IF(OR(D65="",D65=0,$C$6="",$C$6=0),"Sin fecha",IF(AND(YEAR(D65)=YEAR($C$6),MONTH(D65)=MONTH($C$6)),"MISMO MES",ABS((YEAR(D65)-YEAR($C$6))*12+MONTH(D65)-MONTH($C$6))&amp;" meses "&amp;IF(D65&lt;$C$6,"antes","después")))))</f>
        <v/>
      </c>
      <c r="H65" s="60" t="str">
        <f aca="false">IFERROR(INDEX(Consolidado!$X$5:$X$1000,MATCH(52,Consolidado!$AB$5:$AB$1000,0))&amp;": "&amp;INDEX(Consolidado!$F$5:$F$1000,MATCH(52,Consolidado!$AB$5:$AB$1000,0)),"")</f>
        <v/>
      </c>
      <c r="I65" s="61" t="str">
        <f aca="false">IFERROR(INDEX(Consolidado!$D$5:$D$1000,MATCH(52,Consolidado!$AB$5:$AB$1000,0))&amp;"","")</f>
        <v/>
      </c>
    </row>
    <row r="66" customFormat="false" ht="15" hidden="false" customHeight="false" outlineLevel="0" collapsed="false">
      <c r="A66" s="58" t="str">
        <f aca="false">IF(B66="","",53)</f>
        <v/>
      </c>
      <c r="B66" s="58" t="str">
        <f aca="false">IFERROR(INDEX(Consolidado!$A$5:$A$1000,MATCH(53,Consolidado!$AB$5:$AB$1000,0)),"")</f>
        <v/>
      </c>
      <c r="C66" s="58" t="str">
        <f aca="false">IFERROR(INDEX(Consolidado!$C$5:$C$1000,MATCH(53,Consolidado!$AB$5:$AB$1000,0))&amp;"","")</f>
        <v/>
      </c>
      <c r="D66" s="59" t="str">
        <f aca="false">IFERROR(INDEX(Consolidado!$B$5:$B$1000,MATCH(53,Consolidado!$AB$5:$AB$1000,0)),"")</f>
        <v/>
      </c>
      <c r="E66" s="58" t="str">
        <f aca="false">IF(OR(D66="",D66=0),"",CHOOSE(MONTH(D66),"Ene","Feb","Mar","Abr","May","Jun","Jul","Ago","Sep","Oct","Nov","Dic"))</f>
        <v/>
      </c>
      <c r="F66" s="58" t="str">
        <f aca="false">IF(OR(D66="",D66=0),"",YEAR(D66))</f>
        <v/>
      </c>
      <c r="G66" s="58" t="str">
        <f aca="false">IF(B66="","",IF(OR(B66=$C$3,AND(C66=$C$4,D66=$C$6)),"◄ SELECCIONADO",IF(OR(D66="",D66=0,$C$6="",$C$6=0),"Sin fecha",IF(AND(YEAR(D66)=YEAR($C$6),MONTH(D66)=MONTH($C$6)),"MISMO MES",ABS((YEAR(D66)-YEAR($C$6))*12+MONTH(D66)-MONTH($C$6))&amp;" meses "&amp;IF(D66&lt;$C$6,"antes","después")))))</f>
        <v/>
      </c>
      <c r="H66" s="60" t="str">
        <f aca="false">IFERROR(INDEX(Consolidado!$X$5:$X$1000,MATCH(53,Consolidado!$AB$5:$AB$1000,0))&amp;": "&amp;INDEX(Consolidado!$F$5:$F$1000,MATCH(53,Consolidado!$AB$5:$AB$1000,0)),"")</f>
        <v/>
      </c>
      <c r="I66" s="61" t="str">
        <f aca="false">IFERROR(INDEX(Consolidado!$D$5:$D$1000,MATCH(53,Consolidado!$AB$5:$AB$1000,0))&amp;"","")</f>
        <v/>
      </c>
    </row>
    <row r="67" customFormat="false" ht="15" hidden="false" customHeight="false" outlineLevel="0" collapsed="false">
      <c r="A67" s="58" t="str">
        <f aca="false">IF(B67="","",54)</f>
        <v/>
      </c>
      <c r="B67" s="58" t="str">
        <f aca="false">IFERROR(INDEX(Consolidado!$A$5:$A$1000,MATCH(54,Consolidado!$AB$5:$AB$1000,0)),"")</f>
        <v/>
      </c>
      <c r="C67" s="58" t="str">
        <f aca="false">IFERROR(INDEX(Consolidado!$C$5:$C$1000,MATCH(54,Consolidado!$AB$5:$AB$1000,0))&amp;"","")</f>
        <v/>
      </c>
      <c r="D67" s="59" t="str">
        <f aca="false">IFERROR(INDEX(Consolidado!$B$5:$B$1000,MATCH(54,Consolidado!$AB$5:$AB$1000,0)),"")</f>
        <v/>
      </c>
      <c r="E67" s="58" t="str">
        <f aca="false">IF(OR(D67="",D67=0),"",CHOOSE(MONTH(D67),"Ene","Feb","Mar","Abr","May","Jun","Jul","Ago","Sep","Oct","Nov","Dic"))</f>
        <v/>
      </c>
      <c r="F67" s="58" t="str">
        <f aca="false">IF(OR(D67="",D67=0),"",YEAR(D67))</f>
        <v/>
      </c>
      <c r="G67" s="58" t="str">
        <f aca="false">IF(B67="","",IF(OR(B67=$C$3,AND(C67=$C$4,D67=$C$6)),"◄ SELECCIONADO",IF(OR(D67="",D67=0,$C$6="",$C$6=0),"Sin fecha",IF(AND(YEAR(D67)=YEAR($C$6),MONTH(D67)=MONTH($C$6)),"MISMO MES",ABS((YEAR(D67)-YEAR($C$6))*12+MONTH(D67)-MONTH($C$6))&amp;" meses "&amp;IF(D67&lt;$C$6,"antes","después")))))</f>
        <v/>
      </c>
      <c r="H67" s="60" t="str">
        <f aca="false">IFERROR(INDEX(Consolidado!$X$5:$X$1000,MATCH(54,Consolidado!$AB$5:$AB$1000,0))&amp;": "&amp;INDEX(Consolidado!$F$5:$F$1000,MATCH(54,Consolidado!$AB$5:$AB$1000,0)),"")</f>
        <v/>
      </c>
      <c r="I67" s="61" t="str">
        <f aca="false">IFERROR(INDEX(Consolidado!$D$5:$D$1000,MATCH(54,Consolidado!$AB$5:$AB$1000,0))&amp;"","")</f>
        <v/>
      </c>
    </row>
    <row r="68" customFormat="false" ht="15" hidden="false" customHeight="false" outlineLevel="0" collapsed="false">
      <c r="A68" s="58" t="str">
        <f aca="false">IF(B68="","",55)</f>
        <v/>
      </c>
      <c r="B68" s="58" t="str">
        <f aca="false">IFERROR(INDEX(Consolidado!$A$5:$A$1000,MATCH(55,Consolidado!$AB$5:$AB$1000,0)),"")</f>
        <v/>
      </c>
      <c r="C68" s="58" t="str">
        <f aca="false">IFERROR(INDEX(Consolidado!$C$5:$C$1000,MATCH(55,Consolidado!$AB$5:$AB$1000,0))&amp;"","")</f>
        <v/>
      </c>
      <c r="D68" s="59" t="str">
        <f aca="false">IFERROR(INDEX(Consolidado!$B$5:$B$1000,MATCH(55,Consolidado!$AB$5:$AB$1000,0)),"")</f>
        <v/>
      </c>
      <c r="E68" s="58" t="str">
        <f aca="false">IF(OR(D68="",D68=0),"",CHOOSE(MONTH(D68),"Ene","Feb","Mar","Abr","May","Jun","Jul","Ago","Sep","Oct","Nov","Dic"))</f>
        <v/>
      </c>
      <c r="F68" s="58" t="str">
        <f aca="false">IF(OR(D68="",D68=0),"",YEAR(D68))</f>
        <v/>
      </c>
      <c r="G68" s="58" t="str">
        <f aca="false">IF(B68="","",IF(OR(B68=$C$3,AND(C68=$C$4,D68=$C$6)),"◄ SELECCIONADO",IF(OR(D68="",D68=0,$C$6="",$C$6=0),"Sin fecha",IF(AND(YEAR(D68)=YEAR($C$6),MONTH(D68)=MONTH($C$6)),"MISMO MES",ABS((YEAR(D68)-YEAR($C$6))*12+MONTH(D68)-MONTH($C$6))&amp;" meses "&amp;IF(D68&lt;$C$6,"antes","después")))))</f>
        <v/>
      </c>
      <c r="H68" s="60" t="str">
        <f aca="false">IFERROR(INDEX(Consolidado!$X$5:$X$1000,MATCH(55,Consolidado!$AB$5:$AB$1000,0))&amp;": "&amp;INDEX(Consolidado!$F$5:$F$1000,MATCH(55,Consolidado!$AB$5:$AB$1000,0)),"")</f>
        <v/>
      </c>
      <c r="I68" s="61" t="str">
        <f aca="false">IFERROR(INDEX(Consolidado!$D$5:$D$1000,MATCH(55,Consolidado!$AB$5:$AB$1000,0))&amp;"","")</f>
        <v/>
      </c>
    </row>
    <row r="69" customFormat="false" ht="15" hidden="false" customHeight="false" outlineLevel="0" collapsed="false">
      <c r="A69" s="58" t="str">
        <f aca="false">IF(B69="","",56)</f>
        <v/>
      </c>
      <c r="B69" s="58" t="str">
        <f aca="false">IFERROR(INDEX(Consolidado!$A$5:$A$1000,MATCH(56,Consolidado!$AB$5:$AB$1000,0)),"")</f>
        <v/>
      </c>
      <c r="C69" s="58" t="str">
        <f aca="false">IFERROR(INDEX(Consolidado!$C$5:$C$1000,MATCH(56,Consolidado!$AB$5:$AB$1000,0))&amp;"","")</f>
        <v/>
      </c>
      <c r="D69" s="59" t="str">
        <f aca="false">IFERROR(INDEX(Consolidado!$B$5:$B$1000,MATCH(56,Consolidado!$AB$5:$AB$1000,0)),"")</f>
        <v/>
      </c>
      <c r="E69" s="58" t="str">
        <f aca="false">IF(OR(D69="",D69=0),"",CHOOSE(MONTH(D69),"Ene","Feb","Mar","Abr","May","Jun","Jul","Ago","Sep","Oct","Nov","Dic"))</f>
        <v/>
      </c>
      <c r="F69" s="58" t="str">
        <f aca="false">IF(OR(D69="",D69=0),"",YEAR(D69))</f>
        <v/>
      </c>
      <c r="G69" s="58" t="str">
        <f aca="false">IF(B69="","",IF(OR(B69=$C$3,AND(C69=$C$4,D69=$C$6)),"◄ SELECCIONADO",IF(OR(D69="",D69=0,$C$6="",$C$6=0),"Sin fecha",IF(AND(YEAR(D69)=YEAR($C$6),MONTH(D69)=MONTH($C$6)),"MISMO MES",ABS((YEAR(D69)-YEAR($C$6))*12+MONTH(D69)-MONTH($C$6))&amp;" meses "&amp;IF(D69&lt;$C$6,"antes","después")))))</f>
        <v/>
      </c>
      <c r="H69" s="60" t="str">
        <f aca="false">IFERROR(INDEX(Consolidado!$X$5:$X$1000,MATCH(56,Consolidado!$AB$5:$AB$1000,0))&amp;": "&amp;INDEX(Consolidado!$F$5:$F$1000,MATCH(56,Consolidado!$AB$5:$AB$1000,0)),"")</f>
        <v/>
      </c>
      <c r="I69" s="61" t="str">
        <f aca="false">IFERROR(INDEX(Consolidado!$D$5:$D$1000,MATCH(56,Consolidado!$AB$5:$AB$1000,0))&amp;"","")</f>
        <v/>
      </c>
    </row>
    <row r="70" customFormat="false" ht="15" hidden="false" customHeight="false" outlineLevel="0" collapsed="false">
      <c r="A70" s="58" t="str">
        <f aca="false">IF(B70="","",57)</f>
        <v/>
      </c>
      <c r="B70" s="58" t="str">
        <f aca="false">IFERROR(INDEX(Consolidado!$A$5:$A$1000,MATCH(57,Consolidado!$AB$5:$AB$1000,0)),"")</f>
        <v/>
      </c>
      <c r="C70" s="58" t="str">
        <f aca="false">IFERROR(INDEX(Consolidado!$C$5:$C$1000,MATCH(57,Consolidado!$AB$5:$AB$1000,0))&amp;"","")</f>
        <v/>
      </c>
      <c r="D70" s="59" t="str">
        <f aca="false">IFERROR(INDEX(Consolidado!$B$5:$B$1000,MATCH(57,Consolidado!$AB$5:$AB$1000,0)),"")</f>
        <v/>
      </c>
      <c r="E70" s="58" t="str">
        <f aca="false">IF(OR(D70="",D70=0),"",CHOOSE(MONTH(D70),"Ene","Feb","Mar","Abr","May","Jun","Jul","Ago","Sep","Oct","Nov","Dic"))</f>
        <v/>
      </c>
      <c r="F70" s="58" t="str">
        <f aca="false">IF(OR(D70="",D70=0),"",YEAR(D70))</f>
        <v/>
      </c>
      <c r="G70" s="58" t="str">
        <f aca="false">IF(B70="","",IF(OR(B70=$C$3,AND(C70=$C$4,D70=$C$6)),"◄ SELECCIONADO",IF(OR(D70="",D70=0,$C$6="",$C$6=0),"Sin fecha",IF(AND(YEAR(D70)=YEAR($C$6),MONTH(D70)=MONTH($C$6)),"MISMO MES",ABS((YEAR(D70)-YEAR($C$6))*12+MONTH(D70)-MONTH($C$6))&amp;" meses "&amp;IF(D70&lt;$C$6,"antes","después")))))</f>
        <v/>
      </c>
      <c r="H70" s="60" t="str">
        <f aca="false">IFERROR(INDEX(Consolidado!$X$5:$X$1000,MATCH(57,Consolidado!$AB$5:$AB$1000,0))&amp;": "&amp;INDEX(Consolidado!$F$5:$F$1000,MATCH(57,Consolidado!$AB$5:$AB$1000,0)),"")</f>
        <v/>
      </c>
      <c r="I70" s="61" t="str">
        <f aca="false">IFERROR(INDEX(Consolidado!$D$5:$D$1000,MATCH(57,Consolidado!$AB$5:$AB$1000,0))&amp;"","")</f>
        <v/>
      </c>
    </row>
    <row r="71" customFormat="false" ht="15" hidden="false" customHeight="false" outlineLevel="0" collapsed="false">
      <c r="A71" s="58" t="str">
        <f aca="false">IF(B71="","",58)</f>
        <v/>
      </c>
      <c r="B71" s="58" t="str">
        <f aca="false">IFERROR(INDEX(Consolidado!$A$5:$A$1000,MATCH(58,Consolidado!$AB$5:$AB$1000,0)),"")</f>
        <v/>
      </c>
      <c r="C71" s="58" t="str">
        <f aca="false">IFERROR(INDEX(Consolidado!$C$5:$C$1000,MATCH(58,Consolidado!$AB$5:$AB$1000,0))&amp;"","")</f>
        <v/>
      </c>
      <c r="D71" s="59" t="str">
        <f aca="false">IFERROR(INDEX(Consolidado!$B$5:$B$1000,MATCH(58,Consolidado!$AB$5:$AB$1000,0)),"")</f>
        <v/>
      </c>
      <c r="E71" s="58" t="str">
        <f aca="false">IF(OR(D71="",D71=0),"",CHOOSE(MONTH(D71),"Ene","Feb","Mar","Abr","May","Jun","Jul","Ago","Sep","Oct","Nov","Dic"))</f>
        <v/>
      </c>
      <c r="F71" s="58" t="str">
        <f aca="false">IF(OR(D71="",D71=0),"",YEAR(D71))</f>
        <v/>
      </c>
      <c r="G71" s="58" t="str">
        <f aca="false">IF(B71="","",IF(OR(B71=$C$3,AND(C71=$C$4,D71=$C$6)),"◄ SELECCIONADO",IF(OR(D71="",D71=0,$C$6="",$C$6=0),"Sin fecha",IF(AND(YEAR(D71)=YEAR($C$6),MONTH(D71)=MONTH($C$6)),"MISMO MES",ABS((YEAR(D71)-YEAR($C$6))*12+MONTH(D71)-MONTH($C$6))&amp;" meses "&amp;IF(D71&lt;$C$6,"antes","después")))))</f>
        <v/>
      </c>
      <c r="H71" s="60" t="str">
        <f aca="false">IFERROR(INDEX(Consolidado!$X$5:$X$1000,MATCH(58,Consolidado!$AB$5:$AB$1000,0))&amp;": "&amp;INDEX(Consolidado!$F$5:$F$1000,MATCH(58,Consolidado!$AB$5:$AB$1000,0)),"")</f>
        <v/>
      </c>
      <c r="I71" s="61" t="str">
        <f aca="false">IFERROR(INDEX(Consolidado!$D$5:$D$1000,MATCH(58,Consolidado!$AB$5:$AB$1000,0))&amp;"","")</f>
        <v/>
      </c>
    </row>
    <row r="72" customFormat="false" ht="15" hidden="false" customHeight="false" outlineLevel="0" collapsed="false">
      <c r="A72" s="58" t="str">
        <f aca="false">IF(B72="","",59)</f>
        <v/>
      </c>
      <c r="B72" s="58" t="str">
        <f aca="false">IFERROR(INDEX(Consolidado!$A$5:$A$1000,MATCH(59,Consolidado!$AB$5:$AB$1000,0)),"")</f>
        <v/>
      </c>
      <c r="C72" s="58" t="str">
        <f aca="false">IFERROR(INDEX(Consolidado!$C$5:$C$1000,MATCH(59,Consolidado!$AB$5:$AB$1000,0))&amp;"","")</f>
        <v/>
      </c>
      <c r="D72" s="59" t="str">
        <f aca="false">IFERROR(INDEX(Consolidado!$B$5:$B$1000,MATCH(59,Consolidado!$AB$5:$AB$1000,0)),"")</f>
        <v/>
      </c>
      <c r="E72" s="58" t="str">
        <f aca="false">IF(OR(D72="",D72=0),"",CHOOSE(MONTH(D72),"Ene","Feb","Mar","Abr","May","Jun","Jul","Ago","Sep","Oct","Nov","Dic"))</f>
        <v/>
      </c>
      <c r="F72" s="58" t="str">
        <f aca="false">IF(OR(D72="",D72=0),"",YEAR(D72))</f>
        <v/>
      </c>
      <c r="G72" s="58" t="str">
        <f aca="false">IF(B72="","",IF(OR(B72=$C$3,AND(C72=$C$4,D72=$C$6)),"◄ SELECCIONADO",IF(OR(D72="",D72=0,$C$6="",$C$6=0),"Sin fecha",IF(AND(YEAR(D72)=YEAR($C$6),MONTH(D72)=MONTH($C$6)),"MISMO MES",ABS((YEAR(D72)-YEAR($C$6))*12+MONTH(D72)-MONTH($C$6))&amp;" meses "&amp;IF(D72&lt;$C$6,"antes","después")))))</f>
        <v/>
      </c>
      <c r="H72" s="60" t="str">
        <f aca="false">IFERROR(INDEX(Consolidado!$X$5:$X$1000,MATCH(59,Consolidado!$AB$5:$AB$1000,0))&amp;": "&amp;INDEX(Consolidado!$F$5:$F$1000,MATCH(59,Consolidado!$AB$5:$AB$1000,0)),"")</f>
        <v/>
      </c>
      <c r="I72" s="61" t="str">
        <f aca="false">IFERROR(INDEX(Consolidado!$D$5:$D$1000,MATCH(59,Consolidado!$AB$5:$AB$1000,0))&amp;"","")</f>
        <v/>
      </c>
    </row>
    <row r="73" customFormat="false" ht="15" hidden="false" customHeight="false" outlineLevel="0" collapsed="false">
      <c r="A73" s="58" t="str">
        <f aca="false">IF(B73="","",60)</f>
        <v/>
      </c>
      <c r="B73" s="58" t="str">
        <f aca="false">IFERROR(INDEX(Consolidado!$A$5:$A$1000,MATCH(60,Consolidado!$AB$5:$AB$1000,0)),"")</f>
        <v/>
      </c>
      <c r="C73" s="58" t="str">
        <f aca="false">IFERROR(INDEX(Consolidado!$C$5:$C$1000,MATCH(60,Consolidado!$AB$5:$AB$1000,0))&amp;"","")</f>
        <v/>
      </c>
      <c r="D73" s="59" t="str">
        <f aca="false">IFERROR(INDEX(Consolidado!$B$5:$B$1000,MATCH(60,Consolidado!$AB$5:$AB$1000,0)),"")</f>
        <v/>
      </c>
      <c r="E73" s="58" t="str">
        <f aca="false">IF(OR(D73="",D73=0),"",CHOOSE(MONTH(D73),"Ene","Feb","Mar","Abr","May","Jun","Jul","Ago","Sep","Oct","Nov","Dic"))</f>
        <v/>
      </c>
      <c r="F73" s="58" t="str">
        <f aca="false">IF(OR(D73="",D73=0),"",YEAR(D73))</f>
        <v/>
      </c>
      <c r="G73" s="58" t="str">
        <f aca="false">IF(B73="","",IF(OR(B73=$C$3,AND(C73=$C$4,D73=$C$6)),"◄ SELECCIONADO",IF(OR(D73="",D73=0,$C$6="",$C$6=0),"Sin fecha",IF(AND(YEAR(D73)=YEAR($C$6),MONTH(D73)=MONTH($C$6)),"MISMO MES",ABS((YEAR(D73)-YEAR($C$6))*12+MONTH(D73)-MONTH($C$6))&amp;" meses "&amp;IF(D73&lt;$C$6,"antes","después")))))</f>
        <v/>
      </c>
      <c r="H73" s="60" t="str">
        <f aca="false">IFERROR(INDEX(Consolidado!$X$5:$X$1000,MATCH(60,Consolidado!$AB$5:$AB$1000,0))&amp;": "&amp;INDEX(Consolidado!$F$5:$F$1000,MATCH(60,Consolidado!$AB$5:$AB$1000,0)),"")</f>
        <v/>
      </c>
      <c r="I73" s="61" t="str">
        <f aca="false">IFERROR(INDEX(Consolidado!$D$5:$D$1000,MATCH(60,Consolidado!$AB$5:$AB$1000,0))&amp;"","")</f>
        <v/>
      </c>
    </row>
    <row r="74" customFormat="false" ht="15" hidden="false" customHeight="false" outlineLevel="0" collapsed="false">
      <c r="A74" s="58" t="str">
        <f aca="false">IF(B74="","",61)</f>
        <v/>
      </c>
      <c r="B74" s="58" t="str">
        <f aca="false">IFERROR(INDEX(Consolidado!$A$5:$A$1000,MATCH(61,Consolidado!$AB$5:$AB$1000,0)),"")</f>
        <v/>
      </c>
      <c r="C74" s="58" t="str">
        <f aca="false">IFERROR(INDEX(Consolidado!$C$5:$C$1000,MATCH(61,Consolidado!$AB$5:$AB$1000,0))&amp;"","")</f>
        <v/>
      </c>
      <c r="D74" s="59" t="str">
        <f aca="false">IFERROR(INDEX(Consolidado!$B$5:$B$1000,MATCH(61,Consolidado!$AB$5:$AB$1000,0)),"")</f>
        <v/>
      </c>
      <c r="E74" s="58" t="str">
        <f aca="false">IF(OR(D74="",D74=0),"",CHOOSE(MONTH(D74),"Ene","Feb","Mar","Abr","May","Jun","Jul","Ago","Sep","Oct","Nov","Dic"))</f>
        <v/>
      </c>
      <c r="F74" s="58" t="str">
        <f aca="false">IF(OR(D74="",D74=0),"",YEAR(D74))</f>
        <v/>
      </c>
      <c r="G74" s="58" t="str">
        <f aca="false">IF(B74="","",IF(OR(B74=$C$3,AND(C74=$C$4,D74=$C$6)),"◄ SELECCIONADO",IF(OR(D74="",D74=0,$C$6="",$C$6=0),"Sin fecha",IF(AND(YEAR(D74)=YEAR($C$6),MONTH(D74)=MONTH($C$6)),"MISMO MES",ABS((YEAR(D74)-YEAR($C$6))*12+MONTH(D74)-MONTH($C$6))&amp;" meses "&amp;IF(D74&lt;$C$6,"antes","después")))))</f>
        <v/>
      </c>
      <c r="H74" s="60" t="str">
        <f aca="false">IFERROR(INDEX(Consolidado!$X$5:$X$1000,MATCH(61,Consolidado!$AB$5:$AB$1000,0))&amp;": "&amp;INDEX(Consolidado!$F$5:$F$1000,MATCH(61,Consolidado!$AB$5:$AB$1000,0)),"")</f>
        <v/>
      </c>
      <c r="I74" s="61" t="str">
        <f aca="false">IFERROR(INDEX(Consolidado!$D$5:$D$1000,MATCH(61,Consolidado!$AB$5:$AB$1000,0))&amp;"","")</f>
        <v/>
      </c>
    </row>
    <row r="75" customFormat="false" ht="15" hidden="false" customHeight="false" outlineLevel="0" collapsed="false">
      <c r="A75" s="58" t="str">
        <f aca="false">IF(B75="","",62)</f>
        <v/>
      </c>
      <c r="B75" s="58" t="str">
        <f aca="false">IFERROR(INDEX(Consolidado!$A$5:$A$1000,MATCH(62,Consolidado!$AB$5:$AB$1000,0)),"")</f>
        <v/>
      </c>
      <c r="C75" s="58" t="str">
        <f aca="false">IFERROR(INDEX(Consolidado!$C$5:$C$1000,MATCH(62,Consolidado!$AB$5:$AB$1000,0))&amp;"","")</f>
        <v/>
      </c>
      <c r="D75" s="59" t="str">
        <f aca="false">IFERROR(INDEX(Consolidado!$B$5:$B$1000,MATCH(62,Consolidado!$AB$5:$AB$1000,0)),"")</f>
        <v/>
      </c>
      <c r="E75" s="58" t="str">
        <f aca="false">IF(OR(D75="",D75=0),"",CHOOSE(MONTH(D75),"Ene","Feb","Mar","Abr","May","Jun","Jul","Ago","Sep","Oct","Nov","Dic"))</f>
        <v/>
      </c>
      <c r="F75" s="58" t="str">
        <f aca="false">IF(OR(D75="",D75=0),"",YEAR(D75))</f>
        <v/>
      </c>
      <c r="G75" s="58" t="str">
        <f aca="false">IF(B75="","",IF(OR(B75=$C$3,AND(C75=$C$4,D75=$C$6)),"◄ SELECCIONADO",IF(OR(D75="",D75=0,$C$6="",$C$6=0),"Sin fecha",IF(AND(YEAR(D75)=YEAR($C$6),MONTH(D75)=MONTH($C$6)),"MISMO MES",ABS((YEAR(D75)-YEAR($C$6))*12+MONTH(D75)-MONTH($C$6))&amp;" meses "&amp;IF(D75&lt;$C$6,"antes","después")))))</f>
        <v/>
      </c>
      <c r="H75" s="60" t="str">
        <f aca="false">IFERROR(INDEX(Consolidado!$X$5:$X$1000,MATCH(62,Consolidado!$AB$5:$AB$1000,0))&amp;": "&amp;INDEX(Consolidado!$F$5:$F$1000,MATCH(62,Consolidado!$AB$5:$AB$1000,0)),"")</f>
        <v/>
      </c>
      <c r="I75" s="61" t="str">
        <f aca="false">IFERROR(INDEX(Consolidado!$D$5:$D$1000,MATCH(62,Consolidado!$AB$5:$AB$1000,0))&amp;"","")</f>
        <v/>
      </c>
    </row>
    <row r="76" customFormat="false" ht="15" hidden="false" customHeight="false" outlineLevel="0" collapsed="false">
      <c r="A76" s="58" t="str">
        <f aca="false">IF(B76="","",63)</f>
        <v/>
      </c>
      <c r="B76" s="58" t="str">
        <f aca="false">IFERROR(INDEX(Consolidado!$A$5:$A$1000,MATCH(63,Consolidado!$AB$5:$AB$1000,0)),"")</f>
        <v/>
      </c>
      <c r="C76" s="58" t="str">
        <f aca="false">IFERROR(INDEX(Consolidado!$C$5:$C$1000,MATCH(63,Consolidado!$AB$5:$AB$1000,0))&amp;"","")</f>
        <v/>
      </c>
      <c r="D76" s="59" t="str">
        <f aca="false">IFERROR(INDEX(Consolidado!$B$5:$B$1000,MATCH(63,Consolidado!$AB$5:$AB$1000,0)),"")</f>
        <v/>
      </c>
      <c r="E76" s="58" t="str">
        <f aca="false">IF(OR(D76="",D76=0),"",CHOOSE(MONTH(D76),"Ene","Feb","Mar","Abr","May","Jun","Jul","Ago","Sep","Oct","Nov","Dic"))</f>
        <v/>
      </c>
      <c r="F76" s="58" t="str">
        <f aca="false">IF(OR(D76="",D76=0),"",YEAR(D76))</f>
        <v/>
      </c>
      <c r="G76" s="58" t="str">
        <f aca="false">IF(B76="","",IF(OR(B76=$C$3,AND(C76=$C$4,D76=$C$6)),"◄ SELECCIONADO",IF(OR(D76="",D76=0,$C$6="",$C$6=0),"Sin fecha",IF(AND(YEAR(D76)=YEAR($C$6),MONTH(D76)=MONTH($C$6)),"MISMO MES",ABS((YEAR(D76)-YEAR($C$6))*12+MONTH(D76)-MONTH($C$6))&amp;" meses "&amp;IF(D76&lt;$C$6,"antes","después")))))</f>
        <v/>
      </c>
      <c r="H76" s="60" t="str">
        <f aca="false">IFERROR(INDEX(Consolidado!$X$5:$X$1000,MATCH(63,Consolidado!$AB$5:$AB$1000,0))&amp;": "&amp;INDEX(Consolidado!$F$5:$F$1000,MATCH(63,Consolidado!$AB$5:$AB$1000,0)),"")</f>
        <v/>
      </c>
      <c r="I76" s="61" t="str">
        <f aca="false">IFERROR(INDEX(Consolidado!$D$5:$D$1000,MATCH(63,Consolidado!$AB$5:$AB$1000,0))&amp;"","")</f>
        <v/>
      </c>
    </row>
    <row r="77" customFormat="false" ht="15" hidden="false" customHeight="false" outlineLevel="0" collapsed="false">
      <c r="A77" s="58" t="str">
        <f aca="false">IF(B77="","",64)</f>
        <v/>
      </c>
      <c r="B77" s="58" t="str">
        <f aca="false">IFERROR(INDEX(Consolidado!$A$5:$A$1000,MATCH(64,Consolidado!$AB$5:$AB$1000,0)),"")</f>
        <v/>
      </c>
      <c r="C77" s="58" t="str">
        <f aca="false">IFERROR(INDEX(Consolidado!$C$5:$C$1000,MATCH(64,Consolidado!$AB$5:$AB$1000,0))&amp;"","")</f>
        <v/>
      </c>
      <c r="D77" s="59" t="str">
        <f aca="false">IFERROR(INDEX(Consolidado!$B$5:$B$1000,MATCH(64,Consolidado!$AB$5:$AB$1000,0)),"")</f>
        <v/>
      </c>
      <c r="E77" s="58" t="str">
        <f aca="false">IF(OR(D77="",D77=0),"",CHOOSE(MONTH(D77),"Ene","Feb","Mar","Abr","May","Jun","Jul","Ago","Sep","Oct","Nov","Dic"))</f>
        <v/>
      </c>
      <c r="F77" s="58" t="str">
        <f aca="false">IF(OR(D77="",D77=0),"",YEAR(D77))</f>
        <v/>
      </c>
      <c r="G77" s="58" t="str">
        <f aca="false">IF(B77="","",IF(OR(B77=$C$3,AND(C77=$C$4,D77=$C$6)),"◄ SELECCIONADO",IF(OR(D77="",D77=0,$C$6="",$C$6=0),"Sin fecha",IF(AND(YEAR(D77)=YEAR($C$6),MONTH(D77)=MONTH($C$6)),"MISMO MES",ABS((YEAR(D77)-YEAR($C$6))*12+MONTH(D77)-MONTH($C$6))&amp;" meses "&amp;IF(D77&lt;$C$6,"antes","después")))))</f>
        <v/>
      </c>
      <c r="H77" s="60" t="str">
        <f aca="false">IFERROR(INDEX(Consolidado!$X$5:$X$1000,MATCH(64,Consolidado!$AB$5:$AB$1000,0))&amp;": "&amp;INDEX(Consolidado!$F$5:$F$1000,MATCH(64,Consolidado!$AB$5:$AB$1000,0)),"")</f>
        <v/>
      </c>
      <c r="I77" s="61" t="str">
        <f aca="false">IFERROR(INDEX(Consolidado!$D$5:$D$1000,MATCH(64,Consolidado!$AB$5:$AB$1000,0))&amp;"","")</f>
        <v/>
      </c>
    </row>
    <row r="78" customFormat="false" ht="15" hidden="false" customHeight="false" outlineLevel="0" collapsed="false">
      <c r="A78" s="58" t="str">
        <f aca="false">IF(B78="","",65)</f>
        <v/>
      </c>
      <c r="B78" s="58" t="str">
        <f aca="false">IFERROR(INDEX(Consolidado!$A$5:$A$1000,MATCH(65,Consolidado!$AB$5:$AB$1000,0)),"")</f>
        <v/>
      </c>
      <c r="C78" s="58" t="str">
        <f aca="false">IFERROR(INDEX(Consolidado!$C$5:$C$1000,MATCH(65,Consolidado!$AB$5:$AB$1000,0))&amp;"","")</f>
        <v/>
      </c>
      <c r="D78" s="59" t="str">
        <f aca="false">IFERROR(INDEX(Consolidado!$B$5:$B$1000,MATCH(65,Consolidado!$AB$5:$AB$1000,0)),"")</f>
        <v/>
      </c>
      <c r="E78" s="58" t="str">
        <f aca="false">IF(OR(D78="",D78=0),"",CHOOSE(MONTH(D78),"Ene","Feb","Mar","Abr","May","Jun","Jul","Ago","Sep","Oct","Nov","Dic"))</f>
        <v/>
      </c>
      <c r="F78" s="58" t="str">
        <f aca="false">IF(OR(D78="",D78=0),"",YEAR(D78))</f>
        <v/>
      </c>
      <c r="G78" s="58" t="str">
        <f aca="false">IF(B78="","",IF(OR(B78=$C$3,AND(C78=$C$4,D78=$C$6)),"◄ SELECCIONADO",IF(OR(D78="",D78=0,$C$6="",$C$6=0),"Sin fecha",IF(AND(YEAR(D78)=YEAR($C$6),MONTH(D78)=MONTH($C$6)),"MISMO MES",ABS((YEAR(D78)-YEAR($C$6))*12+MONTH(D78)-MONTH($C$6))&amp;" meses "&amp;IF(D78&lt;$C$6,"antes","después")))))</f>
        <v/>
      </c>
      <c r="H78" s="60" t="str">
        <f aca="false">IFERROR(INDEX(Consolidado!$X$5:$X$1000,MATCH(65,Consolidado!$AB$5:$AB$1000,0))&amp;": "&amp;INDEX(Consolidado!$F$5:$F$1000,MATCH(65,Consolidado!$AB$5:$AB$1000,0)),"")</f>
        <v/>
      </c>
      <c r="I78" s="61" t="str">
        <f aca="false">IFERROR(INDEX(Consolidado!$D$5:$D$1000,MATCH(65,Consolidado!$AB$5:$AB$1000,0))&amp;"","")</f>
        <v/>
      </c>
    </row>
    <row r="79" customFormat="false" ht="15" hidden="false" customHeight="false" outlineLevel="0" collapsed="false">
      <c r="A79" s="58" t="str">
        <f aca="false">IF(B79="","",66)</f>
        <v/>
      </c>
      <c r="B79" s="58" t="str">
        <f aca="false">IFERROR(INDEX(Consolidado!$A$5:$A$1000,MATCH(66,Consolidado!$AB$5:$AB$1000,0)),"")</f>
        <v/>
      </c>
      <c r="C79" s="58" t="str">
        <f aca="false">IFERROR(INDEX(Consolidado!$C$5:$C$1000,MATCH(66,Consolidado!$AB$5:$AB$1000,0))&amp;"","")</f>
        <v/>
      </c>
      <c r="D79" s="59" t="str">
        <f aca="false">IFERROR(INDEX(Consolidado!$B$5:$B$1000,MATCH(66,Consolidado!$AB$5:$AB$1000,0)),"")</f>
        <v/>
      </c>
      <c r="E79" s="58" t="str">
        <f aca="false">IF(OR(D79="",D79=0),"",CHOOSE(MONTH(D79),"Ene","Feb","Mar","Abr","May","Jun","Jul","Ago","Sep","Oct","Nov","Dic"))</f>
        <v/>
      </c>
      <c r="F79" s="58" t="str">
        <f aca="false">IF(OR(D79="",D79=0),"",YEAR(D79))</f>
        <v/>
      </c>
      <c r="G79" s="58" t="str">
        <f aca="false">IF(B79="","",IF(OR(B79=$C$3,AND(C79=$C$4,D79=$C$6)),"◄ SELECCIONADO",IF(OR(D79="",D79=0,$C$6="",$C$6=0),"Sin fecha",IF(AND(YEAR(D79)=YEAR($C$6),MONTH(D79)=MONTH($C$6)),"MISMO MES",ABS((YEAR(D79)-YEAR($C$6))*12+MONTH(D79)-MONTH($C$6))&amp;" meses "&amp;IF(D79&lt;$C$6,"antes","después")))))</f>
        <v/>
      </c>
      <c r="H79" s="60" t="str">
        <f aca="false">IFERROR(INDEX(Consolidado!$X$5:$X$1000,MATCH(66,Consolidado!$AB$5:$AB$1000,0))&amp;": "&amp;INDEX(Consolidado!$F$5:$F$1000,MATCH(66,Consolidado!$AB$5:$AB$1000,0)),"")</f>
        <v/>
      </c>
      <c r="I79" s="61" t="str">
        <f aca="false">IFERROR(INDEX(Consolidado!$D$5:$D$1000,MATCH(66,Consolidado!$AB$5:$AB$1000,0))&amp;"","")</f>
        <v/>
      </c>
    </row>
    <row r="80" customFormat="false" ht="15" hidden="false" customHeight="false" outlineLevel="0" collapsed="false">
      <c r="A80" s="58" t="str">
        <f aca="false">IF(B80="","",67)</f>
        <v/>
      </c>
      <c r="B80" s="58" t="str">
        <f aca="false">IFERROR(INDEX(Consolidado!$A$5:$A$1000,MATCH(67,Consolidado!$AB$5:$AB$1000,0)),"")</f>
        <v/>
      </c>
      <c r="C80" s="58" t="str">
        <f aca="false">IFERROR(INDEX(Consolidado!$C$5:$C$1000,MATCH(67,Consolidado!$AB$5:$AB$1000,0))&amp;"","")</f>
        <v/>
      </c>
      <c r="D80" s="59" t="str">
        <f aca="false">IFERROR(INDEX(Consolidado!$B$5:$B$1000,MATCH(67,Consolidado!$AB$5:$AB$1000,0)),"")</f>
        <v/>
      </c>
      <c r="E80" s="58" t="str">
        <f aca="false">IF(OR(D80="",D80=0),"",CHOOSE(MONTH(D80),"Ene","Feb","Mar","Abr","May","Jun","Jul","Ago","Sep","Oct","Nov","Dic"))</f>
        <v/>
      </c>
      <c r="F80" s="58" t="str">
        <f aca="false">IF(OR(D80="",D80=0),"",YEAR(D80))</f>
        <v/>
      </c>
      <c r="G80" s="58" t="str">
        <f aca="false">IF(B80="","",IF(OR(B80=$C$3,AND(C80=$C$4,D80=$C$6)),"◄ SELECCIONADO",IF(OR(D80="",D80=0,$C$6="",$C$6=0),"Sin fecha",IF(AND(YEAR(D80)=YEAR($C$6),MONTH(D80)=MONTH($C$6)),"MISMO MES",ABS((YEAR(D80)-YEAR($C$6))*12+MONTH(D80)-MONTH($C$6))&amp;" meses "&amp;IF(D80&lt;$C$6,"antes","después")))))</f>
        <v/>
      </c>
      <c r="H80" s="60" t="str">
        <f aca="false">IFERROR(INDEX(Consolidado!$X$5:$X$1000,MATCH(67,Consolidado!$AB$5:$AB$1000,0))&amp;": "&amp;INDEX(Consolidado!$F$5:$F$1000,MATCH(67,Consolidado!$AB$5:$AB$1000,0)),"")</f>
        <v/>
      </c>
      <c r="I80" s="61" t="str">
        <f aca="false">IFERROR(INDEX(Consolidado!$D$5:$D$1000,MATCH(67,Consolidado!$AB$5:$AB$1000,0))&amp;"","")</f>
        <v/>
      </c>
    </row>
    <row r="81" customFormat="false" ht="15" hidden="false" customHeight="false" outlineLevel="0" collapsed="false">
      <c r="A81" s="58" t="str">
        <f aca="false">IF(B81="","",68)</f>
        <v/>
      </c>
      <c r="B81" s="58" t="str">
        <f aca="false">IFERROR(INDEX(Consolidado!$A$5:$A$1000,MATCH(68,Consolidado!$AB$5:$AB$1000,0)),"")</f>
        <v/>
      </c>
      <c r="C81" s="58" t="str">
        <f aca="false">IFERROR(INDEX(Consolidado!$C$5:$C$1000,MATCH(68,Consolidado!$AB$5:$AB$1000,0))&amp;"","")</f>
        <v/>
      </c>
      <c r="D81" s="59" t="str">
        <f aca="false">IFERROR(INDEX(Consolidado!$B$5:$B$1000,MATCH(68,Consolidado!$AB$5:$AB$1000,0)),"")</f>
        <v/>
      </c>
      <c r="E81" s="58" t="str">
        <f aca="false">IF(OR(D81="",D81=0),"",CHOOSE(MONTH(D81),"Ene","Feb","Mar","Abr","May","Jun","Jul","Ago","Sep","Oct","Nov","Dic"))</f>
        <v/>
      </c>
      <c r="F81" s="58" t="str">
        <f aca="false">IF(OR(D81="",D81=0),"",YEAR(D81))</f>
        <v/>
      </c>
      <c r="G81" s="58" t="str">
        <f aca="false">IF(B81="","",IF(OR(B81=$C$3,AND(C81=$C$4,D81=$C$6)),"◄ SELECCIONADO",IF(OR(D81="",D81=0,$C$6="",$C$6=0),"Sin fecha",IF(AND(YEAR(D81)=YEAR($C$6),MONTH(D81)=MONTH($C$6)),"MISMO MES",ABS((YEAR(D81)-YEAR($C$6))*12+MONTH(D81)-MONTH($C$6))&amp;" meses "&amp;IF(D81&lt;$C$6,"antes","después")))))</f>
        <v/>
      </c>
      <c r="H81" s="60" t="str">
        <f aca="false">IFERROR(INDEX(Consolidado!$X$5:$X$1000,MATCH(68,Consolidado!$AB$5:$AB$1000,0))&amp;": "&amp;INDEX(Consolidado!$F$5:$F$1000,MATCH(68,Consolidado!$AB$5:$AB$1000,0)),"")</f>
        <v/>
      </c>
      <c r="I81" s="61" t="str">
        <f aca="false">IFERROR(INDEX(Consolidado!$D$5:$D$1000,MATCH(68,Consolidado!$AB$5:$AB$1000,0))&amp;"","")</f>
        <v/>
      </c>
    </row>
    <row r="82" customFormat="false" ht="15" hidden="false" customHeight="false" outlineLevel="0" collapsed="false">
      <c r="A82" s="58" t="str">
        <f aca="false">IF(B82="","",69)</f>
        <v/>
      </c>
      <c r="B82" s="58" t="str">
        <f aca="false">IFERROR(INDEX(Consolidado!$A$5:$A$1000,MATCH(69,Consolidado!$AB$5:$AB$1000,0)),"")</f>
        <v/>
      </c>
      <c r="C82" s="58" t="str">
        <f aca="false">IFERROR(INDEX(Consolidado!$C$5:$C$1000,MATCH(69,Consolidado!$AB$5:$AB$1000,0))&amp;"","")</f>
        <v/>
      </c>
      <c r="D82" s="59" t="str">
        <f aca="false">IFERROR(INDEX(Consolidado!$B$5:$B$1000,MATCH(69,Consolidado!$AB$5:$AB$1000,0)),"")</f>
        <v/>
      </c>
      <c r="E82" s="58" t="str">
        <f aca="false">IF(OR(D82="",D82=0),"",CHOOSE(MONTH(D82),"Ene","Feb","Mar","Abr","May","Jun","Jul","Ago","Sep","Oct","Nov","Dic"))</f>
        <v/>
      </c>
      <c r="F82" s="58" t="str">
        <f aca="false">IF(OR(D82="",D82=0),"",YEAR(D82))</f>
        <v/>
      </c>
      <c r="G82" s="58" t="str">
        <f aca="false">IF(B82="","",IF(OR(B82=$C$3,AND(C82=$C$4,D82=$C$6)),"◄ SELECCIONADO",IF(OR(D82="",D82=0,$C$6="",$C$6=0),"Sin fecha",IF(AND(YEAR(D82)=YEAR($C$6),MONTH(D82)=MONTH($C$6)),"MISMO MES",ABS((YEAR(D82)-YEAR($C$6))*12+MONTH(D82)-MONTH($C$6))&amp;" meses "&amp;IF(D82&lt;$C$6,"antes","después")))))</f>
        <v/>
      </c>
      <c r="H82" s="60" t="str">
        <f aca="false">IFERROR(INDEX(Consolidado!$X$5:$X$1000,MATCH(69,Consolidado!$AB$5:$AB$1000,0))&amp;": "&amp;INDEX(Consolidado!$F$5:$F$1000,MATCH(69,Consolidado!$AB$5:$AB$1000,0)),"")</f>
        <v/>
      </c>
      <c r="I82" s="61" t="str">
        <f aca="false">IFERROR(INDEX(Consolidado!$D$5:$D$1000,MATCH(69,Consolidado!$AB$5:$AB$1000,0))&amp;"","")</f>
        <v/>
      </c>
    </row>
    <row r="83" customFormat="false" ht="15" hidden="false" customHeight="false" outlineLevel="0" collapsed="false">
      <c r="A83" s="58" t="str">
        <f aca="false">IF(B83="","",70)</f>
        <v/>
      </c>
      <c r="B83" s="58" t="str">
        <f aca="false">IFERROR(INDEX(Consolidado!$A$5:$A$1000,MATCH(70,Consolidado!$AB$5:$AB$1000,0)),"")</f>
        <v/>
      </c>
      <c r="C83" s="58" t="str">
        <f aca="false">IFERROR(INDEX(Consolidado!$C$5:$C$1000,MATCH(70,Consolidado!$AB$5:$AB$1000,0))&amp;"","")</f>
        <v/>
      </c>
      <c r="D83" s="59" t="str">
        <f aca="false">IFERROR(INDEX(Consolidado!$B$5:$B$1000,MATCH(70,Consolidado!$AB$5:$AB$1000,0)),"")</f>
        <v/>
      </c>
      <c r="E83" s="58" t="str">
        <f aca="false">IF(OR(D83="",D83=0),"",CHOOSE(MONTH(D83),"Ene","Feb","Mar","Abr","May","Jun","Jul","Ago","Sep","Oct","Nov","Dic"))</f>
        <v/>
      </c>
      <c r="F83" s="58" t="str">
        <f aca="false">IF(OR(D83="",D83=0),"",YEAR(D83))</f>
        <v/>
      </c>
      <c r="G83" s="58" t="str">
        <f aca="false">IF(B83="","",IF(OR(B83=$C$3,AND(C83=$C$4,D83=$C$6)),"◄ SELECCIONADO",IF(OR(D83="",D83=0,$C$6="",$C$6=0),"Sin fecha",IF(AND(YEAR(D83)=YEAR($C$6),MONTH(D83)=MONTH($C$6)),"MISMO MES",ABS((YEAR(D83)-YEAR($C$6))*12+MONTH(D83)-MONTH($C$6))&amp;" meses "&amp;IF(D83&lt;$C$6,"antes","después")))))</f>
        <v/>
      </c>
      <c r="H83" s="60" t="str">
        <f aca="false">IFERROR(INDEX(Consolidado!$X$5:$X$1000,MATCH(70,Consolidado!$AB$5:$AB$1000,0))&amp;": "&amp;INDEX(Consolidado!$F$5:$F$1000,MATCH(70,Consolidado!$AB$5:$AB$1000,0)),"")</f>
        <v/>
      </c>
      <c r="I83" s="61" t="str">
        <f aca="false">IFERROR(INDEX(Consolidado!$D$5:$D$1000,MATCH(70,Consolidado!$AB$5:$AB$1000,0))&amp;"","")</f>
        <v/>
      </c>
    </row>
    <row r="84" customFormat="false" ht="15" hidden="false" customHeight="false" outlineLevel="0" collapsed="false">
      <c r="A84" s="58" t="str">
        <f aca="false">IF(B84="","",71)</f>
        <v/>
      </c>
      <c r="B84" s="58" t="str">
        <f aca="false">IFERROR(INDEX(Consolidado!$A$5:$A$1000,MATCH(71,Consolidado!$AB$5:$AB$1000,0)),"")</f>
        <v/>
      </c>
      <c r="C84" s="58" t="str">
        <f aca="false">IFERROR(INDEX(Consolidado!$C$5:$C$1000,MATCH(71,Consolidado!$AB$5:$AB$1000,0))&amp;"","")</f>
        <v/>
      </c>
      <c r="D84" s="59" t="str">
        <f aca="false">IFERROR(INDEX(Consolidado!$B$5:$B$1000,MATCH(71,Consolidado!$AB$5:$AB$1000,0)),"")</f>
        <v/>
      </c>
      <c r="E84" s="58" t="str">
        <f aca="false">IF(OR(D84="",D84=0),"",CHOOSE(MONTH(D84),"Ene","Feb","Mar","Abr","May","Jun","Jul","Ago","Sep","Oct","Nov","Dic"))</f>
        <v/>
      </c>
      <c r="F84" s="58" t="str">
        <f aca="false">IF(OR(D84="",D84=0),"",YEAR(D84))</f>
        <v/>
      </c>
      <c r="G84" s="58" t="str">
        <f aca="false">IF(B84="","",IF(OR(B84=$C$3,AND(C84=$C$4,D84=$C$6)),"◄ SELECCIONADO",IF(OR(D84="",D84=0,$C$6="",$C$6=0),"Sin fecha",IF(AND(YEAR(D84)=YEAR($C$6),MONTH(D84)=MONTH($C$6)),"MISMO MES",ABS((YEAR(D84)-YEAR($C$6))*12+MONTH(D84)-MONTH($C$6))&amp;" meses "&amp;IF(D84&lt;$C$6,"antes","después")))))</f>
        <v/>
      </c>
      <c r="H84" s="60" t="str">
        <f aca="false">IFERROR(INDEX(Consolidado!$X$5:$X$1000,MATCH(71,Consolidado!$AB$5:$AB$1000,0))&amp;": "&amp;INDEX(Consolidado!$F$5:$F$1000,MATCH(71,Consolidado!$AB$5:$AB$1000,0)),"")</f>
        <v/>
      </c>
      <c r="I84" s="61" t="str">
        <f aca="false">IFERROR(INDEX(Consolidado!$D$5:$D$1000,MATCH(71,Consolidado!$AB$5:$AB$1000,0))&amp;"","")</f>
        <v/>
      </c>
    </row>
    <row r="85" customFormat="false" ht="15" hidden="false" customHeight="false" outlineLevel="0" collapsed="false">
      <c r="A85" s="58" t="str">
        <f aca="false">IF(B85="","",72)</f>
        <v/>
      </c>
      <c r="B85" s="58" t="str">
        <f aca="false">IFERROR(INDEX(Consolidado!$A$5:$A$1000,MATCH(72,Consolidado!$AB$5:$AB$1000,0)),"")</f>
        <v/>
      </c>
      <c r="C85" s="58" t="str">
        <f aca="false">IFERROR(INDEX(Consolidado!$C$5:$C$1000,MATCH(72,Consolidado!$AB$5:$AB$1000,0))&amp;"","")</f>
        <v/>
      </c>
      <c r="D85" s="59" t="str">
        <f aca="false">IFERROR(INDEX(Consolidado!$B$5:$B$1000,MATCH(72,Consolidado!$AB$5:$AB$1000,0)),"")</f>
        <v/>
      </c>
      <c r="E85" s="58" t="str">
        <f aca="false">IF(OR(D85="",D85=0),"",CHOOSE(MONTH(D85),"Ene","Feb","Mar","Abr","May","Jun","Jul","Ago","Sep","Oct","Nov","Dic"))</f>
        <v/>
      </c>
      <c r="F85" s="58" t="str">
        <f aca="false">IF(OR(D85="",D85=0),"",YEAR(D85))</f>
        <v/>
      </c>
      <c r="G85" s="58" t="str">
        <f aca="false">IF(B85="","",IF(OR(B85=$C$3,AND(C85=$C$4,D85=$C$6)),"◄ SELECCIONADO",IF(OR(D85="",D85=0,$C$6="",$C$6=0),"Sin fecha",IF(AND(YEAR(D85)=YEAR($C$6),MONTH(D85)=MONTH($C$6)),"MISMO MES",ABS((YEAR(D85)-YEAR($C$6))*12+MONTH(D85)-MONTH($C$6))&amp;" meses "&amp;IF(D85&lt;$C$6,"antes","después")))))</f>
        <v/>
      </c>
      <c r="H85" s="60" t="str">
        <f aca="false">IFERROR(INDEX(Consolidado!$X$5:$X$1000,MATCH(72,Consolidado!$AB$5:$AB$1000,0))&amp;": "&amp;INDEX(Consolidado!$F$5:$F$1000,MATCH(72,Consolidado!$AB$5:$AB$1000,0)),"")</f>
        <v/>
      </c>
      <c r="I85" s="61" t="str">
        <f aca="false">IFERROR(INDEX(Consolidado!$D$5:$D$1000,MATCH(72,Consolidado!$AB$5:$AB$1000,0))&amp;"","")</f>
        <v/>
      </c>
    </row>
    <row r="86" customFormat="false" ht="15" hidden="false" customHeight="false" outlineLevel="0" collapsed="false">
      <c r="A86" s="58" t="str">
        <f aca="false">IF(B86="","",73)</f>
        <v/>
      </c>
      <c r="B86" s="58" t="str">
        <f aca="false">IFERROR(INDEX(Consolidado!$A$5:$A$1000,MATCH(73,Consolidado!$AB$5:$AB$1000,0)),"")</f>
        <v/>
      </c>
      <c r="C86" s="58" t="str">
        <f aca="false">IFERROR(INDEX(Consolidado!$C$5:$C$1000,MATCH(73,Consolidado!$AB$5:$AB$1000,0))&amp;"","")</f>
        <v/>
      </c>
      <c r="D86" s="59" t="str">
        <f aca="false">IFERROR(INDEX(Consolidado!$B$5:$B$1000,MATCH(73,Consolidado!$AB$5:$AB$1000,0)),"")</f>
        <v/>
      </c>
      <c r="E86" s="58" t="str">
        <f aca="false">IF(OR(D86="",D86=0),"",CHOOSE(MONTH(D86),"Ene","Feb","Mar","Abr","May","Jun","Jul","Ago","Sep","Oct","Nov","Dic"))</f>
        <v/>
      </c>
      <c r="F86" s="58" t="str">
        <f aca="false">IF(OR(D86="",D86=0),"",YEAR(D86))</f>
        <v/>
      </c>
      <c r="G86" s="58" t="str">
        <f aca="false">IF(B86="","",IF(OR(B86=$C$3,AND(C86=$C$4,D86=$C$6)),"◄ SELECCIONADO",IF(OR(D86="",D86=0,$C$6="",$C$6=0),"Sin fecha",IF(AND(YEAR(D86)=YEAR($C$6),MONTH(D86)=MONTH($C$6)),"MISMO MES",ABS((YEAR(D86)-YEAR($C$6))*12+MONTH(D86)-MONTH($C$6))&amp;" meses "&amp;IF(D86&lt;$C$6,"antes","después")))))</f>
        <v/>
      </c>
      <c r="H86" s="60" t="str">
        <f aca="false">IFERROR(INDEX(Consolidado!$X$5:$X$1000,MATCH(73,Consolidado!$AB$5:$AB$1000,0))&amp;": "&amp;INDEX(Consolidado!$F$5:$F$1000,MATCH(73,Consolidado!$AB$5:$AB$1000,0)),"")</f>
        <v/>
      </c>
      <c r="I86" s="61" t="str">
        <f aca="false">IFERROR(INDEX(Consolidado!$D$5:$D$1000,MATCH(73,Consolidado!$AB$5:$AB$1000,0))&amp;"","")</f>
        <v/>
      </c>
    </row>
    <row r="87" customFormat="false" ht="15" hidden="false" customHeight="false" outlineLevel="0" collapsed="false">
      <c r="A87" s="58" t="str">
        <f aca="false">IF(B87="","",74)</f>
        <v/>
      </c>
      <c r="B87" s="58" t="str">
        <f aca="false">IFERROR(INDEX(Consolidado!$A$5:$A$1000,MATCH(74,Consolidado!$AB$5:$AB$1000,0)),"")</f>
        <v/>
      </c>
      <c r="C87" s="58" t="str">
        <f aca="false">IFERROR(INDEX(Consolidado!$C$5:$C$1000,MATCH(74,Consolidado!$AB$5:$AB$1000,0))&amp;"","")</f>
        <v/>
      </c>
      <c r="D87" s="59" t="str">
        <f aca="false">IFERROR(INDEX(Consolidado!$B$5:$B$1000,MATCH(74,Consolidado!$AB$5:$AB$1000,0)),"")</f>
        <v/>
      </c>
      <c r="E87" s="58" t="str">
        <f aca="false">IF(OR(D87="",D87=0),"",CHOOSE(MONTH(D87),"Ene","Feb","Mar","Abr","May","Jun","Jul","Ago","Sep","Oct","Nov","Dic"))</f>
        <v/>
      </c>
      <c r="F87" s="58" t="str">
        <f aca="false">IF(OR(D87="",D87=0),"",YEAR(D87))</f>
        <v/>
      </c>
      <c r="G87" s="58" t="str">
        <f aca="false">IF(B87="","",IF(OR(B87=$C$3,AND(C87=$C$4,D87=$C$6)),"◄ SELECCIONADO",IF(OR(D87="",D87=0,$C$6="",$C$6=0),"Sin fecha",IF(AND(YEAR(D87)=YEAR($C$6),MONTH(D87)=MONTH($C$6)),"MISMO MES",ABS((YEAR(D87)-YEAR($C$6))*12+MONTH(D87)-MONTH($C$6))&amp;" meses "&amp;IF(D87&lt;$C$6,"antes","después")))))</f>
        <v/>
      </c>
      <c r="H87" s="60" t="str">
        <f aca="false">IFERROR(INDEX(Consolidado!$X$5:$X$1000,MATCH(74,Consolidado!$AB$5:$AB$1000,0))&amp;": "&amp;INDEX(Consolidado!$F$5:$F$1000,MATCH(74,Consolidado!$AB$5:$AB$1000,0)),"")</f>
        <v/>
      </c>
      <c r="I87" s="61" t="str">
        <f aca="false">IFERROR(INDEX(Consolidado!$D$5:$D$1000,MATCH(74,Consolidado!$AB$5:$AB$1000,0))&amp;"","")</f>
        <v/>
      </c>
    </row>
    <row r="88" customFormat="false" ht="15" hidden="false" customHeight="false" outlineLevel="0" collapsed="false">
      <c r="A88" s="58" t="str">
        <f aca="false">IF(B88="","",75)</f>
        <v/>
      </c>
      <c r="B88" s="58" t="str">
        <f aca="false">IFERROR(INDEX(Consolidado!$A$5:$A$1000,MATCH(75,Consolidado!$AB$5:$AB$1000,0)),"")</f>
        <v/>
      </c>
      <c r="C88" s="58" t="str">
        <f aca="false">IFERROR(INDEX(Consolidado!$C$5:$C$1000,MATCH(75,Consolidado!$AB$5:$AB$1000,0))&amp;"","")</f>
        <v/>
      </c>
      <c r="D88" s="59" t="str">
        <f aca="false">IFERROR(INDEX(Consolidado!$B$5:$B$1000,MATCH(75,Consolidado!$AB$5:$AB$1000,0)),"")</f>
        <v/>
      </c>
      <c r="E88" s="58" t="str">
        <f aca="false">IF(OR(D88="",D88=0),"",CHOOSE(MONTH(D88),"Ene","Feb","Mar","Abr","May","Jun","Jul","Ago","Sep","Oct","Nov","Dic"))</f>
        <v/>
      </c>
      <c r="F88" s="58" t="str">
        <f aca="false">IF(OR(D88="",D88=0),"",YEAR(D88))</f>
        <v/>
      </c>
      <c r="G88" s="58" t="str">
        <f aca="false">IF(B88="","",IF(OR(B88=$C$3,AND(C88=$C$4,D88=$C$6)),"◄ SELECCIONADO",IF(OR(D88="",D88=0,$C$6="",$C$6=0),"Sin fecha",IF(AND(YEAR(D88)=YEAR($C$6),MONTH(D88)=MONTH($C$6)),"MISMO MES",ABS((YEAR(D88)-YEAR($C$6))*12+MONTH(D88)-MONTH($C$6))&amp;" meses "&amp;IF(D88&lt;$C$6,"antes","después")))))</f>
        <v/>
      </c>
      <c r="H88" s="60" t="str">
        <f aca="false">IFERROR(INDEX(Consolidado!$X$5:$X$1000,MATCH(75,Consolidado!$AB$5:$AB$1000,0))&amp;": "&amp;INDEX(Consolidado!$F$5:$F$1000,MATCH(75,Consolidado!$AB$5:$AB$1000,0)),"")</f>
        <v/>
      </c>
      <c r="I88" s="61" t="str">
        <f aca="false">IFERROR(INDEX(Consolidado!$D$5:$D$1000,MATCH(75,Consolidado!$AB$5:$AB$1000,0))&amp;"","")</f>
        <v/>
      </c>
    </row>
    <row r="89" customFormat="false" ht="15" hidden="false" customHeight="false" outlineLevel="0" collapsed="false">
      <c r="A89" s="58" t="str">
        <f aca="false">IF(B89="","",76)</f>
        <v/>
      </c>
      <c r="B89" s="58" t="str">
        <f aca="false">IFERROR(INDEX(Consolidado!$A$5:$A$1000,MATCH(76,Consolidado!$AB$5:$AB$1000,0)),"")</f>
        <v/>
      </c>
      <c r="C89" s="58" t="str">
        <f aca="false">IFERROR(INDEX(Consolidado!$C$5:$C$1000,MATCH(76,Consolidado!$AB$5:$AB$1000,0))&amp;"","")</f>
        <v/>
      </c>
      <c r="D89" s="59" t="str">
        <f aca="false">IFERROR(INDEX(Consolidado!$B$5:$B$1000,MATCH(76,Consolidado!$AB$5:$AB$1000,0)),"")</f>
        <v/>
      </c>
      <c r="E89" s="58" t="str">
        <f aca="false">IF(OR(D89="",D89=0),"",CHOOSE(MONTH(D89),"Ene","Feb","Mar","Abr","May","Jun","Jul","Ago","Sep","Oct","Nov","Dic"))</f>
        <v/>
      </c>
      <c r="F89" s="58" t="str">
        <f aca="false">IF(OR(D89="",D89=0),"",YEAR(D89))</f>
        <v/>
      </c>
      <c r="G89" s="58" t="str">
        <f aca="false">IF(B89="","",IF(OR(B89=$C$3,AND(C89=$C$4,D89=$C$6)),"◄ SELECCIONADO",IF(OR(D89="",D89=0,$C$6="",$C$6=0),"Sin fecha",IF(AND(YEAR(D89)=YEAR($C$6),MONTH(D89)=MONTH($C$6)),"MISMO MES",ABS((YEAR(D89)-YEAR($C$6))*12+MONTH(D89)-MONTH($C$6))&amp;" meses "&amp;IF(D89&lt;$C$6,"antes","después")))))</f>
        <v/>
      </c>
      <c r="H89" s="60" t="str">
        <f aca="false">IFERROR(INDEX(Consolidado!$X$5:$X$1000,MATCH(76,Consolidado!$AB$5:$AB$1000,0))&amp;": "&amp;INDEX(Consolidado!$F$5:$F$1000,MATCH(76,Consolidado!$AB$5:$AB$1000,0)),"")</f>
        <v/>
      </c>
      <c r="I89" s="61" t="str">
        <f aca="false">IFERROR(INDEX(Consolidado!$D$5:$D$1000,MATCH(76,Consolidado!$AB$5:$AB$1000,0))&amp;"","")</f>
        <v/>
      </c>
    </row>
    <row r="90" customFormat="false" ht="15" hidden="false" customHeight="false" outlineLevel="0" collapsed="false">
      <c r="A90" s="58" t="str">
        <f aca="false">IF(B90="","",77)</f>
        <v/>
      </c>
      <c r="B90" s="58" t="str">
        <f aca="false">IFERROR(INDEX(Consolidado!$A$5:$A$1000,MATCH(77,Consolidado!$AB$5:$AB$1000,0)),"")</f>
        <v/>
      </c>
      <c r="C90" s="58" t="str">
        <f aca="false">IFERROR(INDEX(Consolidado!$C$5:$C$1000,MATCH(77,Consolidado!$AB$5:$AB$1000,0))&amp;"","")</f>
        <v/>
      </c>
      <c r="D90" s="59" t="str">
        <f aca="false">IFERROR(INDEX(Consolidado!$B$5:$B$1000,MATCH(77,Consolidado!$AB$5:$AB$1000,0)),"")</f>
        <v/>
      </c>
      <c r="E90" s="58" t="str">
        <f aca="false">IF(OR(D90="",D90=0),"",CHOOSE(MONTH(D90),"Ene","Feb","Mar","Abr","May","Jun","Jul","Ago","Sep","Oct","Nov","Dic"))</f>
        <v/>
      </c>
      <c r="F90" s="58" t="str">
        <f aca="false">IF(OR(D90="",D90=0),"",YEAR(D90))</f>
        <v/>
      </c>
      <c r="G90" s="58" t="str">
        <f aca="false">IF(B90="","",IF(OR(B90=$C$3,AND(C90=$C$4,D90=$C$6)),"◄ SELECCIONADO",IF(OR(D90="",D90=0,$C$6="",$C$6=0),"Sin fecha",IF(AND(YEAR(D90)=YEAR($C$6),MONTH(D90)=MONTH($C$6)),"MISMO MES",ABS((YEAR(D90)-YEAR($C$6))*12+MONTH(D90)-MONTH($C$6))&amp;" meses "&amp;IF(D90&lt;$C$6,"antes","después")))))</f>
        <v/>
      </c>
      <c r="H90" s="60" t="str">
        <f aca="false">IFERROR(INDEX(Consolidado!$X$5:$X$1000,MATCH(77,Consolidado!$AB$5:$AB$1000,0))&amp;": "&amp;INDEX(Consolidado!$F$5:$F$1000,MATCH(77,Consolidado!$AB$5:$AB$1000,0)),"")</f>
        <v/>
      </c>
      <c r="I90" s="61" t="str">
        <f aca="false">IFERROR(INDEX(Consolidado!$D$5:$D$1000,MATCH(77,Consolidado!$AB$5:$AB$1000,0))&amp;"","")</f>
        <v/>
      </c>
    </row>
    <row r="91" customFormat="false" ht="15" hidden="false" customHeight="false" outlineLevel="0" collapsed="false">
      <c r="A91" s="58" t="str">
        <f aca="false">IF(B91="","",78)</f>
        <v/>
      </c>
      <c r="B91" s="58" t="str">
        <f aca="false">IFERROR(INDEX(Consolidado!$A$5:$A$1000,MATCH(78,Consolidado!$AB$5:$AB$1000,0)),"")</f>
        <v/>
      </c>
      <c r="C91" s="58" t="str">
        <f aca="false">IFERROR(INDEX(Consolidado!$C$5:$C$1000,MATCH(78,Consolidado!$AB$5:$AB$1000,0))&amp;"","")</f>
        <v/>
      </c>
      <c r="D91" s="59" t="str">
        <f aca="false">IFERROR(INDEX(Consolidado!$B$5:$B$1000,MATCH(78,Consolidado!$AB$5:$AB$1000,0)),"")</f>
        <v/>
      </c>
      <c r="E91" s="58" t="str">
        <f aca="false">IF(OR(D91="",D91=0),"",CHOOSE(MONTH(D91),"Ene","Feb","Mar","Abr","May","Jun","Jul","Ago","Sep","Oct","Nov","Dic"))</f>
        <v/>
      </c>
      <c r="F91" s="58" t="str">
        <f aca="false">IF(OR(D91="",D91=0),"",YEAR(D91))</f>
        <v/>
      </c>
      <c r="G91" s="58" t="str">
        <f aca="false">IF(B91="","",IF(OR(B91=$C$3,AND(C91=$C$4,D91=$C$6)),"◄ SELECCIONADO",IF(OR(D91="",D91=0,$C$6="",$C$6=0),"Sin fecha",IF(AND(YEAR(D91)=YEAR($C$6),MONTH(D91)=MONTH($C$6)),"MISMO MES",ABS((YEAR(D91)-YEAR($C$6))*12+MONTH(D91)-MONTH($C$6))&amp;" meses "&amp;IF(D91&lt;$C$6,"antes","después")))))</f>
        <v/>
      </c>
      <c r="H91" s="60" t="str">
        <f aca="false">IFERROR(INDEX(Consolidado!$X$5:$X$1000,MATCH(78,Consolidado!$AB$5:$AB$1000,0))&amp;": "&amp;INDEX(Consolidado!$F$5:$F$1000,MATCH(78,Consolidado!$AB$5:$AB$1000,0)),"")</f>
        <v/>
      </c>
      <c r="I91" s="61" t="str">
        <f aca="false">IFERROR(INDEX(Consolidado!$D$5:$D$1000,MATCH(78,Consolidado!$AB$5:$AB$1000,0))&amp;"","")</f>
        <v/>
      </c>
    </row>
    <row r="92" customFormat="false" ht="15" hidden="false" customHeight="false" outlineLevel="0" collapsed="false">
      <c r="A92" s="58" t="str">
        <f aca="false">IF(B92="","",79)</f>
        <v/>
      </c>
      <c r="B92" s="58" t="str">
        <f aca="false">IFERROR(INDEX(Consolidado!$A$5:$A$1000,MATCH(79,Consolidado!$AB$5:$AB$1000,0)),"")</f>
        <v/>
      </c>
      <c r="C92" s="58" t="str">
        <f aca="false">IFERROR(INDEX(Consolidado!$C$5:$C$1000,MATCH(79,Consolidado!$AB$5:$AB$1000,0))&amp;"","")</f>
        <v/>
      </c>
      <c r="D92" s="59" t="str">
        <f aca="false">IFERROR(INDEX(Consolidado!$B$5:$B$1000,MATCH(79,Consolidado!$AB$5:$AB$1000,0)),"")</f>
        <v/>
      </c>
      <c r="E92" s="58" t="str">
        <f aca="false">IF(OR(D92="",D92=0),"",CHOOSE(MONTH(D92),"Ene","Feb","Mar","Abr","May","Jun","Jul","Ago","Sep","Oct","Nov","Dic"))</f>
        <v/>
      </c>
      <c r="F92" s="58" t="str">
        <f aca="false">IF(OR(D92="",D92=0),"",YEAR(D92))</f>
        <v/>
      </c>
      <c r="G92" s="58" t="str">
        <f aca="false">IF(B92="","",IF(OR(B92=$C$3,AND(C92=$C$4,D92=$C$6)),"◄ SELECCIONADO",IF(OR(D92="",D92=0,$C$6="",$C$6=0),"Sin fecha",IF(AND(YEAR(D92)=YEAR($C$6),MONTH(D92)=MONTH($C$6)),"MISMO MES",ABS((YEAR(D92)-YEAR($C$6))*12+MONTH(D92)-MONTH($C$6))&amp;" meses "&amp;IF(D92&lt;$C$6,"antes","después")))))</f>
        <v/>
      </c>
      <c r="H92" s="60" t="str">
        <f aca="false">IFERROR(INDEX(Consolidado!$X$5:$X$1000,MATCH(79,Consolidado!$AB$5:$AB$1000,0))&amp;": "&amp;INDEX(Consolidado!$F$5:$F$1000,MATCH(79,Consolidado!$AB$5:$AB$1000,0)),"")</f>
        <v/>
      </c>
      <c r="I92" s="61" t="str">
        <f aca="false">IFERROR(INDEX(Consolidado!$D$5:$D$1000,MATCH(79,Consolidado!$AB$5:$AB$1000,0))&amp;"","")</f>
        <v/>
      </c>
    </row>
    <row r="93" customFormat="false" ht="15" hidden="false" customHeight="false" outlineLevel="0" collapsed="false">
      <c r="A93" s="58" t="str">
        <f aca="false">IF(B93="","",80)</f>
        <v/>
      </c>
      <c r="B93" s="58" t="str">
        <f aca="false">IFERROR(INDEX(Consolidado!$A$5:$A$1000,MATCH(80,Consolidado!$AB$5:$AB$1000,0)),"")</f>
        <v/>
      </c>
      <c r="C93" s="58" t="str">
        <f aca="false">IFERROR(INDEX(Consolidado!$C$5:$C$1000,MATCH(80,Consolidado!$AB$5:$AB$1000,0))&amp;"","")</f>
        <v/>
      </c>
      <c r="D93" s="59" t="str">
        <f aca="false">IFERROR(INDEX(Consolidado!$B$5:$B$1000,MATCH(80,Consolidado!$AB$5:$AB$1000,0)),"")</f>
        <v/>
      </c>
      <c r="E93" s="58" t="str">
        <f aca="false">IF(OR(D93="",D93=0),"",CHOOSE(MONTH(D93),"Ene","Feb","Mar","Abr","May","Jun","Jul","Ago","Sep","Oct","Nov","Dic"))</f>
        <v/>
      </c>
      <c r="F93" s="58" t="str">
        <f aca="false">IF(OR(D93="",D93=0),"",YEAR(D93))</f>
        <v/>
      </c>
      <c r="G93" s="58" t="str">
        <f aca="false">IF(B93="","",IF(OR(B93=$C$3,AND(C93=$C$4,D93=$C$6)),"◄ SELECCIONADO",IF(OR(D93="",D93=0,$C$6="",$C$6=0),"Sin fecha",IF(AND(YEAR(D93)=YEAR($C$6),MONTH(D93)=MONTH($C$6)),"MISMO MES",ABS((YEAR(D93)-YEAR($C$6))*12+MONTH(D93)-MONTH($C$6))&amp;" meses "&amp;IF(D93&lt;$C$6,"antes","después")))))</f>
        <v/>
      </c>
      <c r="H93" s="60" t="str">
        <f aca="false">IFERROR(INDEX(Consolidado!$X$5:$X$1000,MATCH(80,Consolidado!$AB$5:$AB$1000,0))&amp;": "&amp;INDEX(Consolidado!$F$5:$F$1000,MATCH(80,Consolidado!$AB$5:$AB$1000,0)),"")</f>
        <v/>
      </c>
      <c r="I93" s="61" t="str">
        <f aca="false">IFERROR(INDEX(Consolidado!$D$5:$D$1000,MATCH(80,Consolidado!$AB$5:$AB$1000,0))&amp;"","")</f>
        <v/>
      </c>
    </row>
  </sheetData>
  <mergeCells count="14">
    <mergeCell ref="K3:M3"/>
    <mergeCell ref="C4:I4"/>
    <mergeCell ref="K4:L4"/>
    <mergeCell ref="C5:I5"/>
    <mergeCell ref="K5:L5"/>
    <mergeCell ref="C6:I6"/>
    <mergeCell ref="K6:L6"/>
    <mergeCell ref="C7:I7"/>
    <mergeCell ref="K7:L7"/>
    <mergeCell ref="C8:I8"/>
    <mergeCell ref="K8:L8"/>
    <mergeCell ref="K9:L9"/>
    <mergeCell ref="K10:L10"/>
    <mergeCell ref="K11:L11"/>
  </mergeCells>
  <conditionalFormatting sqref="M11">
    <cfRule type="expression" priority="2" aboveAverage="0" equalAverage="0" bottom="0" percent="0" rank="0" text="" dxfId="21">
      <formula>AND(ISNUMBER(M11),M11&gt;0)</formula>
    </cfRule>
  </conditionalFormatting>
  <conditionalFormatting sqref="A14:I93">
    <cfRule type="expression" priority="3" aboveAverage="0" equalAverage="0" bottom="0" percent="0" rank="0" text="" dxfId="21">
      <formula>$G14="MISMO MES"</formula>
    </cfRule>
    <cfRule type="expression" priority="4" aboveAverage="0" equalAverage="0" bottom="0" percent="0" rank="0" text="" dxfId="22">
      <formula>$G14="◄ SELECCIONADO"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30"/>
    <col collapsed="false" customWidth="true" hidden="false" outlineLevel="0" max="6" min="6" style="0" width="60"/>
    <col collapsed="false" customWidth="true" hidden="false" outlineLevel="0" max="7" min="7" style="0" width="14"/>
    <col collapsed="false" customWidth="true" hidden="false" outlineLevel="0" max="8" min="8" style="0" width="7"/>
    <col collapsed="false" customWidth="true" hidden="false" outlineLevel="0" max="20" min="9" style="0" width="5"/>
    <col collapsed="false" customWidth="true" hidden="false" outlineLevel="0" max="21" min="21" style="0" width="9"/>
    <col collapsed="false" customWidth="true" hidden="false" outlineLevel="0" max="22" min="22" style="0" width="20"/>
    <col collapsed="false" customWidth="true" hidden="false" outlineLevel="0" max="23" min="23" style="0" width="13"/>
    <col collapsed="false" customWidth="true" hidden="false" outlineLevel="0" max="24" min="24" style="0" width="22"/>
    <col collapsed="false" customWidth="true" hidden="false" outlineLevel="0" max="25" min="25" style="0" width="9"/>
    <col collapsed="false" customWidth="true" hidden="false" outlineLevel="0" max="26" min="26" style="0" width="40"/>
    <col collapsed="false" customWidth="true" hidden="false" outlineLevel="0" max="28" min="27" style="0" width="8"/>
    <col collapsed="false" customWidth="true" hidden="false" outlineLevel="0" max="29" min="29" style="0" width="10"/>
    <col collapsed="false" customWidth="true" hidden="false" outlineLevel="0" max="30" min="30" style="0" width="8"/>
    <col collapsed="false" customWidth="true" hidden="false" outlineLevel="0" max="31" min="31" style="0" width="22"/>
    <col collapsed="false" customWidth="true" hidden="false" outlineLevel="0" max="32" min="32" style="0" width="8"/>
  </cols>
  <sheetData>
    <row r="1" customFormat="false" ht="17.35" hidden="false" customHeight="false" outlineLevel="0" collapsed="false">
      <c r="A1" s="43" t="s">
        <v>89</v>
      </c>
    </row>
    <row r="2" customFormat="false" ht="42" hidden="false" customHeight="true" outlineLevel="0" collapsed="false">
      <c r="A2" s="44" t="s">
        <v>90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</row>
    <row r="3" customFormat="false" ht="24" hidden="false" customHeight="true" outlineLevel="0" collapsed="false">
      <c r="A3" s="62" t="s">
        <v>91</v>
      </c>
      <c r="B3" s="63" t="s">
        <v>92</v>
      </c>
      <c r="C3" s="64" t="n">
        <v>46023</v>
      </c>
      <c r="D3" s="63" t="s">
        <v>93</v>
      </c>
      <c r="E3" s="64" t="n">
        <v>46387</v>
      </c>
      <c r="F3" s="65" t="str">
        <f aca="false">IF(AND($C$3="",$E$3=""),"Escriba una fecha Desde y/o Hasta para buscar",COUNTIF($G$5:$G$1000,"Sí")&amp;" requerimiento(s) entre "&amp;IF($C$3="","el inicio",TEXT(DAY($C$3),"00")&amp;"/"&amp;TEXT(MONTH($C$3),"00")&amp;"/"&amp;YEAR($C$3))&amp;" y "&amp;IF($E$3="","hoy",TEXT(DAY($E$3),"00")&amp;"/"&amp;TEXT(MONTH($E$3),"00")&amp;"/"&amp;YEAR($E$3))&amp;"  →  filtre la columna G = Sí")</f>
        <v>79 requerimiento(s) entre 01/01/2026 y 31/12/2026  →  filtre la columna G = Sí</v>
      </c>
    </row>
    <row r="4" customFormat="false" ht="42" hidden="false" customHeight="true" outlineLevel="0" collapsed="false">
      <c r="A4" s="9" t="s">
        <v>22</v>
      </c>
      <c r="B4" s="9" t="s">
        <v>94</v>
      </c>
      <c r="C4" s="9" t="s">
        <v>76</v>
      </c>
      <c r="D4" s="9" t="s">
        <v>24</v>
      </c>
      <c r="E4" s="9" t="s">
        <v>95</v>
      </c>
      <c r="F4" s="9" t="s">
        <v>79</v>
      </c>
      <c r="G4" s="66" t="s">
        <v>96</v>
      </c>
      <c r="H4" s="9" t="s">
        <v>86</v>
      </c>
      <c r="I4" s="9" t="s">
        <v>29</v>
      </c>
      <c r="J4" s="9" t="s">
        <v>30</v>
      </c>
      <c r="K4" s="9" t="s">
        <v>31</v>
      </c>
      <c r="L4" s="9" t="s">
        <v>32</v>
      </c>
      <c r="M4" s="9" t="s">
        <v>33</v>
      </c>
      <c r="N4" s="9" t="s">
        <v>34</v>
      </c>
      <c r="O4" s="9" t="s">
        <v>35</v>
      </c>
      <c r="P4" s="9" t="s">
        <v>36</v>
      </c>
      <c r="Q4" s="9" t="s">
        <v>37</v>
      </c>
      <c r="R4" s="9" t="s">
        <v>38</v>
      </c>
      <c r="S4" s="9" t="s">
        <v>39</v>
      </c>
      <c r="T4" s="9" t="s">
        <v>40</v>
      </c>
      <c r="U4" s="9" t="s">
        <v>97</v>
      </c>
      <c r="V4" s="9" t="s">
        <v>98</v>
      </c>
      <c r="W4" s="9" t="s">
        <v>99</v>
      </c>
      <c r="X4" s="9" t="s">
        <v>100</v>
      </c>
      <c r="Y4" s="9" t="s">
        <v>101</v>
      </c>
      <c r="Z4" s="9" t="s">
        <v>102</v>
      </c>
      <c r="AA4" s="9" t="s">
        <v>103</v>
      </c>
      <c r="AB4" s="9" t="s">
        <v>104</v>
      </c>
      <c r="AC4" s="9" t="s">
        <v>105</v>
      </c>
      <c r="AD4" s="9" t="s">
        <v>106</v>
      </c>
      <c r="AE4" s="9" t="s">
        <v>107</v>
      </c>
      <c r="AF4" s="9" t="s">
        <v>108</v>
      </c>
    </row>
    <row r="5" customFormat="false" ht="45" hidden="false" customHeight="true" outlineLevel="0" collapsed="false">
      <c r="A5" s="31" t="n">
        <v>1</v>
      </c>
      <c r="B5" s="67" t="n">
        <v>45408</v>
      </c>
      <c r="C5" s="68" t="s">
        <v>25</v>
      </c>
      <c r="D5" s="68" t="s">
        <v>109</v>
      </c>
      <c r="E5" s="69" t="s">
        <v>110</v>
      </c>
      <c r="F5" s="69" t="s">
        <v>111</v>
      </c>
      <c r="G5" s="70" t="str">
        <f aca="false">IF(OR(E5="",AND($C$3="",$E$3="")),"",IF(B5="","Sin fecha",IF(AND(OR($C$3="",B5&gt;=$C$3),OR($E$3="",B5&lt;=$E$3)),"Sí","No")))</f>
        <v>No</v>
      </c>
      <c r="H5" s="58" t="n">
        <f aca="false">IF(B5="","",YEAR(B5))</f>
        <v>2024</v>
      </c>
      <c r="I5" s="70" t="str">
        <f aca="false">IF(B5="","",IF(MONTH(B5)=1,"X",""))</f>
        <v/>
      </c>
      <c r="J5" s="70" t="str">
        <f aca="false">IF(B5="","",IF(MONTH(B5)=2,"X",""))</f>
        <v/>
      </c>
      <c r="K5" s="70" t="str">
        <f aca="false">IF(B5="","",IF(MONTH(B5)=3,"X",""))</f>
        <v/>
      </c>
      <c r="L5" s="70" t="str">
        <f aca="false">IF(B5="","",IF(MONTH(B5)=4,"X",""))</f>
        <v>X</v>
      </c>
      <c r="M5" s="70" t="str">
        <f aca="false">IF(B5="","",IF(MONTH(B5)=5,"X",""))</f>
        <v/>
      </c>
      <c r="N5" s="70" t="str">
        <f aca="false">IF(B5="","",IF(MONTH(B5)=6,"X",""))</f>
        <v/>
      </c>
      <c r="O5" s="70" t="str">
        <f aca="false">IF(B5="","",IF(MONTH(B5)=7,"X",""))</f>
        <v/>
      </c>
      <c r="P5" s="70" t="str">
        <f aca="false">IF(B5="","",IF(MONTH(B5)=8,"X",""))</f>
        <v/>
      </c>
      <c r="Q5" s="70" t="str">
        <f aca="false">IF(B5="","",IF(MONTH(B5)=9,"X",""))</f>
        <v/>
      </c>
      <c r="R5" s="70" t="str">
        <f aca="false">IF(B5="","",IF(MONTH(B5)=10,"X",""))</f>
        <v/>
      </c>
      <c r="S5" s="70" t="str">
        <f aca="false">IF(B5="","",IF(MONTH(B5)=11,"X",""))</f>
        <v/>
      </c>
      <c r="T5" s="70" t="str">
        <f aca="false">IF(B5="","",IF(MONTH(B5)=12,"X",""))</f>
        <v/>
      </c>
      <c r="U5" s="58" t="n">
        <f aca="false">IF(E5="","",SUMIF($E$5:$E$1000,E5,$AD$5:$AD$1000))</f>
        <v>2</v>
      </c>
      <c r="V5" s="71" t="str">
        <f aca="false">IF(E5="","",_xlfn.TEXTJOIN(" + ",TRUE(),IF(COUNTIFS($E$5:$E$1000,E5,$C$5:$C$1000,"Auditoría Interna")&gt;0,"Interna",""),IF(COUNTIFS($E$5:$E$1000,E5,$C$5:$C$1000,"Auditoría Externa")&gt;0,"Externa",""),IF(COUNTIFS($E$5:$E$1000,E5,$C$5:$C$1000,"SSF")&gt;0,"SSF",""),IF(COUNTIFS($E$5:$E$1000,E5,$C$5:$C$1000,"Comité de Supervisión")&gt;0,"Comité Sup.",""),IF(COUNTIFS($E$5:$E$1000,E5,$C$5:$C$1000,"Consejo de Administración")&gt;0,"Consejo",""),IF(COUNTIFS($E$5:$E$1000,E5,$C$5:$C$1000,"Otros")&gt;0,"Otros","")))</f>
        <v>SSF</v>
      </c>
      <c r="W5" s="58" t="n">
        <f aca="false">IF(E5="","",SUMIFS($AD$5:$AD$1000,$E$5:$E$1000,E5,$AA$5:$AA$1000,AA5,$C$5:$C$1000,"&lt;&gt;"&amp;C5))</f>
        <v>0</v>
      </c>
      <c r="X5" s="18" t="s">
        <v>112</v>
      </c>
      <c r="Y5" s="31" t="n">
        <v>1</v>
      </c>
      <c r="Z5" s="13" t="s">
        <v>113</v>
      </c>
      <c r="AA5" s="38" t="n">
        <f aca="false">IF(B5="","",YEAR(B5)*100+MONTH(B5))</f>
        <v>202404</v>
      </c>
      <c r="AB5" s="38" t="str">
        <f aca="false">IF(AND(E5&lt;&gt;"",E5=Cruce!$C$5,AD5=1),COUNTIFS($E$5:E5,E5,$AD$5:AD5,1),"")</f>
        <v/>
      </c>
      <c r="AC5" s="38" t="str">
        <f aca="false">IF(E5="","",C5&amp;"|"&amp;X5&amp;"|"&amp;IF(B5="","s/f",TEXT(B5,"yyyymmdd"))&amp;IF(OR(C5="SSF",X5="Visitas Auditoría Interna"),"|"&amp;Y5,""))</f>
        <v>SSF|Resumen visita presencialSSF|20240426|1</v>
      </c>
      <c r="AD5" s="38" t="n">
        <f aca="false">IF(E5="",0,IF(COUNTIFS($E$5:E5,E5,$AC$5:AC5,AC5)=1,1,0))</f>
        <v>1</v>
      </c>
      <c r="AE5" s="38" t="str">
        <f aca="false">IF(OR(E5="",AD5&lt;&gt;1),"",SUBSTITUTE(SUBSTITUTE(C5,"Auditoría ",""),"Consejo de Administración","Consejo")&amp;" – "&amp;IF(B5="","(sin fecha)",DAY(B5)&amp;" de "&amp;CHOOSE(MONTH(B5),"Enero","Febrero","Marzo","Abril","Mayo","Junio","Julio","Agosto","Septiembre","Octubre","Noviembre","Diciembre")&amp;" "&amp;YEAR(B5)))</f>
        <v>SSF – 26 de Abril 2024</v>
      </c>
      <c r="AF5" s="38" t="n">
        <f aca="false">IF(E5="",0,IF(COUNTIF($AC$5:AC5,AC5)=1,1,0))</f>
        <v>1</v>
      </c>
    </row>
    <row r="6" customFormat="false" ht="45" hidden="false" customHeight="true" outlineLevel="0" collapsed="false">
      <c r="A6" s="31" t="n">
        <v>2</v>
      </c>
      <c r="B6" s="67" t="n">
        <v>45674</v>
      </c>
      <c r="C6" s="68" t="s">
        <v>25</v>
      </c>
      <c r="D6" s="68" t="s">
        <v>114</v>
      </c>
      <c r="E6" s="69" t="s">
        <v>115</v>
      </c>
      <c r="F6" s="69" t="s">
        <v>116</v>
      </c>
      <c r="G6" s="70" t="str">
        <f aca="false">IF(OR(E6="",AND($C$3="",$E$3="")),"",IF(B6="","Sin fecha",IF(AND(OR($C$3="",B6&gt;=$C$3),OR($E$3="",B6&lt;=$E$3)),"Sí","No")))</f>
        <v>No</v>
      </c>
      <c r="H6" s="58" t="n">
        <f aca="false">IF(B6="","",YEAR(B6))</f>
        <v>2025</v>
      </c>
      <c r="I6" s="70" t="str">
        <f aca="false">IF(B6="","",IF(MONTH(B6)=1,"X",""))</f>
        <v>X</v>
      </c>
      <c r="J6" s="70" t="str">
        <f aca="false">IF(B6="","",IF(MONTH(B6)=2,"X",""))</f>
        <v/>
      </c>
      <c r="K6" s="70" t="str">
        <f aca="false">IF(B6="","",IF(MONTH(B6)=3,"X",""))</f>
        <v/>
      </c>
      <c r="L6" s="70" t="str">
        <f aca="false">IF(B6="","",IF(MONTH(B6)=4,"X",""))</f>
        <v/>
      </c>
      <c r="M6" s="70" t="str">
        <f aca="false">IF(B6="","",IF(MONTH(B6)=5,"X",""))</f>
        <v/>
      </c>
      <c r="N6" s="70" t="str">
        <f aca="false">IF(B6="","",IF(MONTH(B6)=6,"X",""))</f>
        <v/>
      </c>
      <c r="O6" s="70" t="str">
        <f aca="false">IF(B6="","",IF(MONTH(B6)=7,"X",""))</f>
        <v/>
      </c>
      <c r="P6" s="70" t="str">
        <f aca="false">IF(B6="","",IF(MONTH(B6)=8,"X",""))</f>
        <v/>
      </c>
      <c r="Q6" s="70" t="str">
        <f aca="false">IF(B6="","",IF(MONTH(B6)=9,"X",""))</f>
        <v/>
      </c>
      <c r="R6" s="70" t="str">
        <f aca="false">IF(B6="","",IF(MONTH(B6)=10,"X",""))</f>
        <v/>
      </c>
      <c r="S6" s="70" t="str">
        <f aca="false">IF(B6="","",IF(MONTH(B6)=11,"X",""))</f>
        <v/>
      </c>
      <c r="T6" s="70" t="str">
        <f aca="false">IF(B6="","",IF(MONTH(B6)=12,"X",""))</f>
        <v/>
      </c>
      <c r="U6" s="58" t="n">
        <f aca="false">IF(E6="","",SUMIF($E$5:$E$1000,E6,$AD$5:$AD$1000))</f>
        <v>5</v>
      </c>
      <c r="V6" s="71" t="str">
        <f aca="false">IF(E6="","",_xlfn.TEXTJOIN(" + ",TRUE(),IF(COUNTIFS($E$5:$E$1000,E6,$C$5:$C$1000,"Auditoría Interna")&gt;0,"Interna",""),IF(COUNTIFS($E$5:$E$1000,E6,$C$5:$C$1000,"Auditoría Externa")&gt;0,"Externa",""),IF(COUNTIFS($E$5:$E$1000,E6,$C$5:$C$1000,"SSF")&gt;0,"SSF",""),IF(COUNTIFS($E$5:$E$1000,E6,$C$5:$C$1000,"Comité de Supervisión")&gt;0,"Comité Sup.",""),IF(COUNTIFS($E$5:$E$1000,E6,$C$5:$C$1000,"Consejo de Administración")&gt;0,"Consejo",""),IF(COUNTIFS($E$5:$E$1000,E6,$C$5:$C$1000,"Otros")&gt;0,"Otros","")))</f>
        <v>Interna + Externa + SSF</v>
      </c>
      <c r="W6" s="58" t="n">
        <f aca="false">IF(E6="","",SUMIFS($AD$5:$AD$1000,$E$5:$E$1000,E6,$AA$5:$AA$1000,AA6,$C$5:$C$1000,"&lt;&gt;"&amp;C6))</f>
        <v>0</v>
      </c>
      <c r="X6" s="18" t="s">
        <v>112</v>
      </c>
      <c r="Y6" s="31" t="n">
        <v>1</v>
      </c>
      <c r="Z6" s="13" t="s">
        <v>117</v>
      </c>
      <c r="AA6" s="38" t="n">
        <f aca="false">IF(B6="","",YEAR(B6)*100+MONTH(B6))</f>
        <v>202501</v>
      </c>
      <c r="AB6" s="38" t="str">
        <f aca="false">IF(AND(E6&lt;&gt;"",E6=Cruce!$C$5,AD6=1),COUNTIFS($E$5:E6,E6,$AD$5:AD6,1),"")</f>
        <v/>
      </c>
      <c r="AC6" s="38" t="str">
        <f aca="false">IF(E6="","",C6&amp;"|"&amp;X6&amp;"|"&amp;IF(B6="","s/f",TEXT(B6,"yyyymmdd"))&amp;IF(OR(C6="SSF",X6="Visitas Auditoría Interna"),"|"&amp;Y6,""))</f>
        <v>SSF|Resumen visita presencialSSF|20250117|1</v>
      </c>
      <c r="AD6" s="38" t="n">
        <f aca="false">IF(E6="",0,IF(COUNTIFS($E$5:E6,E6,$AC$5:AC6,AC6)=1,1,0))</f>
        <v>1</v>
      </c>
      <c r="AE6" s="38" t="str">
        <f aca="false">IF(OR(E6="",AD6&lt;&gt;1),"",SUBSTITUTE(SUBSTITUTE(C6,"Auditoría ",""),"Consejo de Administración","Consejo")&amp;" – "&amp;IF(B6="","(sin fecha)",DAY(B6)&amp;" de "&amp;CHOOSE(MONTH(B6),"Enero","Febrero","Marzo","Abril","Mayo","Junio","Julio","Agosto","Septiembre","Octubre","Noviembre","Diciembre")&amp;" "&amp;YEAR(B6)))</f>
        <v>SSF – 17 de Enero 2025</v>
      </c>
      <c r="AF6" s="38" t="n">
        <f aca="false">IF(E6="",0,IF(COUNTIF($AC$5:AC6,AC6)=1,1,0))</f>
        <v>1</v>
      </c>
    </row>
    <row r="7" customFormat="false" ht="45" hidden="false" customHeight="true" outlineLevel="0" collapsed="false">
      <c r="A7" s="31" t="n">
        <v>3</v>
      </c>
      <c r="B7" s="67" t="n">
        <v>45699</v>
      </c>
      <c r="C7" s="68" t="s">
        <v>25</v>
      </c>
      <c r="D7" s="68" t="s">
        <v>118</v>
      </c>
      <c r="E7" s="69" t="s">
        <v>119</v>
      </c>
      <c r="F7" s="69" t="s">
        <v>120</v>
      </c>
      <c r="G7" s="70" t="str">
        <f aca="false">IF(OR(E7="",AND($C$3="",$E$3="")),"",IF(B7="","Sin fecha",IF(AND(OR($C$3="",B7&gt;=$C$3),OR($E$3="",B7&lt;=$E$3)),"Sí","No")))</f>
        <v>No</v>
      </c>
      <c r="H7" s="58" t="n">
        <f aca="false">IF(B7="","",YEAR(B7))</f>
        <v>2025</v>
      </c>
      <c r="I7" s="70" t="str">
        <f aca="false">IF(B7="","",IF(MONTH(B7)=1,"X",""))</f>
        <v/>
      </c>
      <c r="J7" s="70" t="str">
        <f aca="false">IF(B7="","",IF(MONTH(B7)=2,"X",""))</f>
        <v>X</v>
      </c>
      <c r="K7" s="70" t="str">
        <f aca="false">IF(B7="","",IF(MONTH(B7)=3,"X",""))</f>
        <v/>
      </c>
      <c r="L7" s="70" t="str">
        <f aca="false">IF(B7="","",IF(MONTH(B7)=4,"X",""))</f>
        <v/>
      </c>
      <c r="M7" s="70" t="str">
        <f aca="false">IF(B7="","",IF(MONTH(B7)=5,"X",""))</f>
        <v/>
      </c>
      <c r="N7" s="70" t="str">
        <f aca="false">IF(B7="","",IF(MONTH(B7)=6,"X",""))</f>
        <v/>
      </c>
      <c r="O7" s="70" t="str">
        <f aca="false">IF(B7="","",IF(MONTH(B7)=7,"X",""))</f>
        <v/>
      </c>
      <c r="P7" s="70" t="str">
        <f aca="false">IF(B7="","",IF(MONTH(B7)=8,"X",""))</f>
        <v/>
      </c>
      <c r="Q7" s="70" t="str">
        <f aca="false">IF(B7="","",IF(MONTH(B7)=9,"X",""))</f>
        <v/>
      </c>
      <c r="R7" s="70" t="str">
        <f aca="false">IF(B7="","",IF(MONTH(B7)=10,"X",""))</f>
        <v/>
      </c>
      <c r="S7" s="70" t="str">
        <f aca="false">IF(B7="","",IF(MONTH(B7)=11,"X",""))</f>
        <v/>
      </c>
      <c r="T7" s="70" t="str">
        <f aca="false">IF(B7="","",IF(MONTH(B7)=12,"X",""))</f>
        <v/>
      </c>
      <c r="U7" s="58" t="n">
        <f aca="false">IF(E7="","",SUMIF($E$5:$E$1000,E7,$AD$5:$AD$1000))</f>
        <v>1</v>
      </c>
      <c r="V7" s="71" t="str">
        <f aca="false">IF(E7="","",_xlfn.TEXTJOIN(" + ",TRUE(),IF(COUNTIFS($E$5:$E$1000,E7,$C$5:$C$1000,"Auditoría Interna")&gt;0,"Interna",""),IF(COUNTIFS($E$5:$E$1000,E7,$C$5:$C$1000,"Auditoría Externa")&gt;0,"Externa",""),IF(COUNTIFS($E$5:$E$1000,E7,$C$5:$C$1000,"SSF")&gt;0,"SSF",""),IF(COUNTIFS($E$5:$E$1000,E7,$C$5:$C$1000,"Comité de Supervisión")&gt;0,"Comité Sup.",""),IF(COUNTIFS($E$5:$E$1000,E7,$C$5:$C$1000,"Consejo de Administración")&gt;0,"Consejo",""),IF(COUNTIFS($E$5:$E$1000,E7,$C$5:$C$1000,"Otros")&gt;0,"Otros","")))</f>
        <v>SSF</v>
      </c>
      <c r="W7" s="58" t="n">
        <f aca="false">IF(E7="","",SUMIFS($AD$5:$AD$1000,$E$5:$E$1000,E7,$AA$5:$AA$1000,AA7,$C$5:$C$1000,"&lt;&gt;"&amp;C7))</f>
        <v>0</v>
      </c>
      <c r="X7" s="18" t="s">
        <v>112</v>
      </c>
      <c r="Y7" s="31" t="n">
        <v>2</v>
      </c>
      <c r="Z7" s="13" t="s">
        <v>121</v>
      </c>
      <c r="AA7" s="38" t="n">
        <f aca="false">IF(B7="","",YEAR(B7)*100+MONTH(B7))</f>
        <v>202502</v>
      </c>
      <c r="AB7" s="38" t="str">
        <f aca="false">IF(AND(E7&lt;&gt;"",E7=Cruce!$C$5,AD7=1),COUNTIFS($E$5:E7,E7,$AD$5:AD7,1),"")</f>
        <v/>
      </c>
      <c r="AC7" s="38" t="str">
        <f aca="false">IF(E7="","",C7&amp;"|"&amp;X7&amp;"|"&amp;IF(B7="","s/f",TEXT(B7,"yyyymmdd"))&amp;IF(OR(C7="SSF",X7="Visitas Auditoría Interna"),"|"&amp;Y7,""))</f>
        <v>SSF|Resumen visita presencialSSF|20250211|2</v>
      </c>
      <c r="AD7" s="38" t="n">
        <f aca="false">IF(E7="",0,IF(COUNTIFS($E$5:E7,E7,$AC$5:AC7,AC7)=1,1,0))</f>
        <v>1</v>
      </c>
      <c r="AE7" s="38" t="str">
        <f aca="false">IF(OR(E7="",AD7&lt;&gt;1),"",SUBSTITUTE(SUBSTITUTE(C7,"Auditoría ",""),"Consejo de Administración","Consejo")&amp;" – "&amp;IF(B7="","(sin fecha)",DAY(B7)&amp;" de "&amp;CHOOSE(MONTH(B7),"Enero","Febrero","Marzo","Abril","Mayo","Junio","Julio","Agosto","Septiembre","Octubre","Noviembre","Diciembre")&amp;" "&amp;YEAR(B7)))</f>
        <v>SSF – 11 de Febrero 2025</v>
      </c>
      <c r="AF7" s="38" t="n">
        <f aca="false">IF(E7="",0,IF(COUNTIF($AC$5:AC7,AC7)=1,1,0))</f>
        <v>1</v>
      </c>
    </row>
    <row r="8" customFormat="false" ht="45" hidden="false" customHeight="true" outlineLevel="0" collapsed="false">
      <c r="A8" s="31" t="n">
        <v>4</v>
      </c>
      <c r="B8" s="67" t="n">
        <v>45734</v>
      </c>
      <c r="C8" s="68" t="s">
        <v>25</v>
      </c>
      <c r="D8" s="68" t="s">
        <v>122</v>
      </c>
      <c r="E8" s="69" t="s">
        <v>123</v>
      </c>
      <c r="F8" s="69" t="s">
        <v>124</v>
      </c>
      <c r="G8" s="70" t="str">
        <f aca="false">IF(OR(E8="",AND($C$3="",$E$3="")),"",IF(B8="","Sin fecha",IF(AND(OR($C$3="",B8&gt;=$C$3),OR($E$3="",B8&lt;=$E$3)),"Sí","No")))</f>
        <v>No</v>
      </c>
      <c r="H8" s="58" t="n">
        <f aca="false">IF(B8="","",YEAR(B8))</f>
        <v>2025</v>
      </c>
      <c r="I8" s="70" t="str">
        <f aca="false">IF(B8="","",IF(MONTH(B8)=1,"X",""))</f>
        <v/>
      </c>
      <c r="J8" s="70" t="str">
        <f aca="false">IF(B8="","",IF(MONTH(B8)=2,"X",""))</f>
        <v/>
      </c>
      <c r="K8" s="70" t="str">
        <f aca="false">IF(B8="","",IF(MONTH(B8)=3,"X",""))</f>
        <v>X</v>
      </c>
      <c r="L8" s="70" t="str">
        <f aca="false">IF(B8="","",IF(MONTH(B8)=4,"X",""))</f>
        <v/>
      </c>
      <c r="M8" s="70" t="str">
        <f aca="false">IF(B8="","",IF(MONTH(B8)=5,"X",""))</f>
        <v/>
      </c>
      <c r="N8" s="70" t="str">
        <f aca="false">IF(B8="","",IF(MONTH(B8)=6,"X",""))</f>
        <v/>
      </c>
      <c r="O8" s="70" t="str">
        <f aca="false">IF(B8="","",IF(MONTH(B8)=7,"X",""))</f>
        <v/>
      </c>
      <c r="P8" s="70" t="str">
        <f aca="false">IF(B8="","",IF(MONTH(B8)=8,"X",""))</f>
        <v/>
      </c>
      <c r="Q8" s="70" t="str">
        <f aca="false">IF(B8="","",IF(MONTH(B8)=9,"X",""))</f>
        <v/>
      </c>
      <c r="R8" s="70" t="str">
        <f aca="false">IF(B8="","",IF(MONTH(B8)=10,"X",""))</f>
        <v/>
      </c>
      <c r="S8" s="70" t="str">
        <f aca="false">IF(B8="","",IF(MONTH(B8)=11,"X",""))</f>
        <v/>
      </c>
      <c r="T8" s="70" t="str">
        <f aca="false">IF(B8="","",IF(MONTH(B8)=12,"X",""))</f>
        <v/>
      </c>
      <c r="U8" s="58" t="n">
        <f aca="false">IF(E8="","",SUMIF($E$5:$E$1000,E8,$AD$5:$AD$1000))</f>
        <v>4</v>
      </c>
      <c r="V8" s="71" t="str">
        <f aca="false">IF(E8="","",_xlfn.TEXTJOIN(" + ",TRUE(),IF(COUNTIFS($E$5:$E$1000,E8,$C$5:$C$1000,"Auditoría Interna")&gt;0,"Interna",""),IF(COUNTIFS($E$5:$E$1000,E8,$C$5:$C$1000,"Auditoría Externa")&gt;0,"Externa",""),IF(COUNTIFS($E$5:$E$1000,E8,$C$5:$C$1000,"SSF")&gt;0,"SSF",""),IF(COUNTIFS($E$5:$E$1000,E8,$C$5:$C$1000,"Comité de Supervisión")&gt;0,"Comité Sup.",""),IF(COUNTIFS($E$5:$E$1000,E8,$C$5:$C$1000,"Consejo de Administración")&gt;0,"Consejo",""),IF(COUNTIFS($E$5:$E$1000,E8,$C$5:$C$1000,"Otros")&gt;0,"Otros","")))</f>
        <v>SSF</v>
      </c>
      <c r="W8" s="58" t="n">
        <f aca="false">IF(E8="","",SUMIFS($AD$5:$AD$1000,$E$5:$E$1000,E8,$AA$5:$AA$1000,AA8,$C$5:$C$1000,"&lt;&gt;"&amp;C8))</f>
        <v>0</v>
      </c>
      <c r="X8" s="18" t="s">
        <v>112</v>
      </c>
      <c r="Y8" s="31" t="n">
        <v>3</v>
      </c>
      <c r="Z8" s="13" t="s">
        <v>125</v>
      </c>
      <c r="AA8" s="38" t="n">
        <f aca="false">IF(B8="","",YEAR(B8)*100+MONTH(B8))</f>
        <v>202503</v>
      </c>
      <c r="AB8" s="38" t="str">
        <f aca="false">IF(AND(E8&lt;&gt;"",E8=Cruce!$C$5,AD8=1),COUNTIFS($E$5:E8,E8,$AD$5:AD8,1),"")</f>
        <v/>
      </c>
      <c r="AC8" s="38" t="str">
        <f aca="false">IF(E8="","",C8&amp;"|"&amp;X8&amp;"|"&amp;IF(B8="","s/f",TEXT(B8,"yyyymmdd"))&amp;IF(OR(C8="SSF",X8="Visitas Auditoría Interna"),"|"&amp;Y8,""))</f>
        <v>SSF|Resumen visita presencialSSF|20250318|3</v>
      </c>
      <c r="AD8" s="38" t="n">
        <f aca="false">IF(E8="",0,IF(COUNTIFS($E$5:E8,E8,$AC$5:AC8,AC8)=1,1,0))</f>
        <v>1</v>
      </c>
      <c r="AE8" s="38" t="str">
        <f aca="false">IF(OR(E8="",AD8&lt;&gt;1),"",SUBSTITUTE(SUBSTITUTE(C8,"Auditoría ",""),"Consejo de Administración","Consejo")&amp;" – "&amp;IF(B8="","(sin fecha)",DAY(B8)&amp;" de "&amp;CHOOSE(MONTH(B8),"Enero","Febrero","Marzo","Abril","Mayo","Junio","Julio","Agosto","Septiembre","Octubre","Noviembre","Diciembre")&amp;" "&amp;YEAR(B8)))</f>
        <v>SSF – 18 de Marzo 2025</v>
      </c>
      <c r="AF8" s="38" t="n">
        <f aca="false">IF(E8="",0,IF(COUNTIF($AC$5:AC8,AC8)=1,1,0))</f>
        <v>1</v>
      </c>
    </row>
    <row r="9" customFormat="false" ht="45" hidden="false" customHeight="true" outlineLevel="0" collapsed="false">
      <c r="A9" s="31" t="n">
        <v>5</v>
      </c>
      <c r="B9" s="67" t="n">
        <v>45749</v>
      </c>
      <c r="C9" s="68" t="s">
        <v>25</v>
      </c>
      <c r="D9" s="68" t="s">
        <v>126</v>
      </c>
      <c r="E9" s="69" t="s">
        <v>127</v>
      </c>
      <c r="F9" s="69" t="s">
        <v>128</v>
      </c>
      <c r="G9" s="70" t="str">
        <f aca="false">IF(OR(E9="",AND($C$3="",$E$3="")),"",IF(B9="","Sin fecha",IF(AND(OR($C$3="",B9&gt;=$C$3),OR($E$3="",B9&lt;=$E$3)),"Sí","No")))</f>
        <v>No</v>
      </c>
      <c r="H9" s="58" t="n">
        <f aca="false">IF(B9="","",YEAR(B9))</f>
        <v>2025</v>
      </c>
      <c r="I9" s="70" t="str">
        <f aca="false">IF(B9="","",IF(MONTH(B9)=1,"X",""))</f>
        <v/>
      </c>
      <c r="J9" s="70" t="str">
        <f aca="false">IF(B9="","",IF(MONTH(B9)=2,"X",""))</f>
        <v/>
      </c>
      <c r="K9" s="70" t="str">
        <f aca="false">IF(B9="","",IF(MONTH(B9)=3,"X",""))</f>
        <v/>
      </c>
      <c r="L9" s="70" t="str">
        <f aca="false">IF(B9="","",IF(MONTH(B9)=4,"X",""))</f>
        <v>X</v>
      </c>
      <c r="M9" s="70" t="str">
        <f aca="false">IF(B9="","",IF(MONTH(B9)=5,"X",""))</f>
        <v/>
      </c>
      <c r="N9" s="70" t="str">
        <f aca="false">IF(B9="","",IF(MONTH(B9)=6,"X",""))</f>
        <v/>
      </c>
      <c r="O9" s="70" t="str">
        <f aca="false">IF(B9="","",IF(MONTH(B9)=7,"X",""))</f>
        <v/>
      </c>
      <c r="P9" s="70" t="str">
        <f aca="false">IF(B9="","",IF(MONTH(B9)=8,"X",""))</f>
        <v/>
      </c>
      <c r="Q9" s="70" t="str">
        <f aca="false">IF(B9="","",IF(MONTH(B9)=9,"X",""))</f>
        <v/>
      </c>
      <c r="R9" s="70" t="str">
        <f aca="false">IF(B9="","",IF(MONTH(B9)=10,"X",""))</f>
        <v/>
      </c>
      <c r="S9" s="70" t="str">
        <f aca="false">IF(B9="","",IF(MONTH(B9)=11,"X",""))</f>
        <v/>
      </c>
      <c r="T9" s="70" t="str">
        <f aca="false">IF(B9="","",IF(MONTH(B9)=12,"X",""))</f>
        <v/>
      </c>
      <c r="U9" s="58" t="n">
        <f aca="false">IF(E9="","",SUMIF($E$5:$E$1000,E9,$AD$5:$AD$1000))</f>
        <v>3</v>
      </c>
      <c r="V9" s="71" t="str">
        <f aca="false">IF(E9="","",_xlfn.TEXTJOIN(" + ",TRUE(),IF(COUNTIFS($E$5:$E$1000,E9,$C$5:$C$1000,"Auditoría Interna")&gt;0,"Interna",""),IF(COUNTIFS($E$5:$E$1000,E9,$C$5:$C$1000,"Auditoría Externa")&gt;0,"Externa",""),IF(COUNTIFS($E$5:$E$1000,E9,$C$5:$C$1000,"SSF")&gt;0,"SSF",""),IF(COUNTIFS($E$5:$E$1000,E9,$C$5:$C$1000,"Comité de Supervisión")&gt;0,"Comité Sup.",""),IF(COUNTIFS($E$5:$E$1000,E9,$C$5:$C$1000,"Consejo de Administración")&gt;0,"Consejo",""),IF(COUNTIFS($E$5:$E$1000,E9,$C$5:$C$1000,"Otros")&gt;0,"Otros","")))</f>
        <v>Interna + SSF</v>
      </c>
      <c r="W9" s="58" t="n">
        <f aca="false">IF(E9="","",SUMIFS($AD$5:$AD$1000,$E$5:$E$1000,E9,$AA$5:$AA$1000,AA9,$C$5:$C$1000,"&lt;&gt;"&amp;C9))</f>
        <v>0</v>
      </c>
      <c r="X9" s="18" t="s">
        <v>112</v>
      </c>
      <c r="Y9" s="31" t="n">
        <v>4</v>
      </c>
      <c r="Z9" s="13" t="s">
        <v>129</v>
      </c>
      <c r="AA9" s="38" t="n">
        <f aca="false">IF(B9="","",YEAR(B9)*100+MONTH(B9))</f>
        <v>202504</v>
      </c>
      <c r="AB9" s="38" t="str">
        <f aca="false">IF(AND(E9&lt;&gt;"",E9=Cruce!$C$5,AD9=1),COUNTIFS($E$5:E9,E9,$AD$5:AD9,1),"")</f>
        <v/>
      </c>
      <c r="AC9" s="38" t="str">
        <f aca="false">IF(E9="","",C9&amp;"|"&amp;X9&amp;"|"&amp;IF(B9="","s/f",TEXT(B9,"yyyymmdd"))&amp;IF(OR(C9="SSF",X9="Visitas Auditoría Interna"),"|"&amp;Y9,""))</f>
        <v>SSF|Resumen visita presencialSSF|20250402|4</v>
      </c>
      <c r="AD9" s="38" t="n">
        <f aca="false">IF(E9="",0,IF(COUNTIFS($E$5:E9,E9,$AC$5:AC9,AC9)=1,1,0))</f>
        <v>1</v>
      </c>
      <c r="AE9" s="38" t="str">
        <f aca="false">IF(OR(E9="",AD9&lt;&gt;1),"",SUBSTITUTE(SUBSTITUTE(C9,"Auditoría ",""),"Consejo de Administración","Consejo")&amp;" – "&amp;IF(B9="","(sin fecha)",DAY(B9)&amp;" de "&amp;CHOOSE(MONTH(B9),"Enero","Febrero","Marzo","Abril","Mayo","Junio","Julio","Agosto","Septiembre","Octubre","Noviembre","Diciembre")&amp;" "&amp;YEAR(B9)))</f>
        <v>SSF – 2 de Abril 2025</v>
      </c>
      <c r="AF9" s="38" t="n">
        <f aca="false">IF(E9="",0,IF(COUNTIF($AC$5:AC9,AC9)=1,1,0))</f>
        <v>1</v>
      </c>
    </row>
    <row r="10" customFormat="false" ht="45" hidden="false" customHeight="true" outlineLevel="0" collapsed="false">
      <c r="A10" s="31" t="n">
        <v>6</v>
      </c>
      <c r="B10" s="67" t="n">
        <v>45754</v>
      </c>
      <c r="C10" s="68" t="s">
        <v>25</v>
      </c>
      <c r="D10" s="68" t="s">
        <v>130</v>
      </c>
      <c r="E10" s="69" t="s">
        <v>131</v>
      </c>
      <c r="F10" s="69" t="s">
        <v>132</v>
      </c>
      <c r="G10" s="70" t="str">
        <f aca="false">IF(OR(E10="",AND($C$3="",$E$3="")),"",IF(B10="","Sin fecha",IF(AND(OR($C$3="",B10&gt;=$C$3),OR($E$3="",B10&lt;=$E$3)),"Sí","No")))</f>
        <v>No</v>
      </c>
      <c r="H10" s="58" t="n">
        <f aca="false">IF(B10="","",YEAR(B10))</f>
        <v>2025</v>
      </c>
      <c r="I10" s="70" t="str">
        <f aca="false">IF(B10="","",IF(MONTH(B10)=1,"X",""))</f>
        <v/>
      </c>
      <c r="J10" s="70" t="str">
        <f aca="false">IF(B10="","",IF(MONTH(B10)=2,"X",""))</f>
        <v/>
      </c>
      <c r="K10" s="70" t="str">
        <f aca="false">IF(B10="","",IF(MONTH(B10)=3,"X",""))</f>
        <v/>
      </c>
      <c r="L10" s="70" t="str">
        <f aca="false">IF(B10="","",IF(MONTH(B10)=4,"X",""))</f>
        <v>X</v>
      </c>
      <c r="M10" s="70" t="str">
        <f aca="false">IF(B10="","",IF(MONTH(B10)=5,"X",""))</f>
        <v/>
      </c>
      <c r="N10" s="70" t="str">
        <f aca="false">IF(B10="","",IF(MONTH(B10)=6,"X",""))</f>
        <v/>
      </c>
      <c r="O10" s="70" t="str">
        <f aca="false">IF(B10="","",IF(MONTH(B10)=7,"X",""))</f>
        <v/>
      </c>
      <c r="P10" s="70" t="str">
        <f aca="false">IF(B10="","",IF(MONTH(B10)=8,"X",""))</f>
        <v/>
      </c>
      <c r="Q10" s="70" t="str">
        <f aca="false">IF(B10="","",IF(MONTH(B10)=9,"X",""))</f>
        <v/>
      </c>
      <c r="R10" s="70" t="str">
        <f aca="false">IF(B10="","",IF(MONTH(B10)=10,"X",""))</f>
        <v/>
      </c>
      <c r="S10" s="70" t="str">
        <f aca="false">IF(B10="","",IF(MONTH(B10)=11,"X",""))</f>
        <v/>
      </c>
      <c r="T10" s="70" t="str">
        <f aca="false">IF(B10="","",IF(MONTH(B10)=12,"X",""))</f>
        <v/>
      </c>
      <c r="U10" s="58" t="n">
        <f aca="false">IF(E10="","",SUMIF($E$5:$E$1000,E10,$AD$5:$AD$1000))</f>
        <v>2</v>
      </c>
      <c r="V10" s="71" t="str">
        <f aca="false">IF(E10="","",_xlfn.TEXTJOIN(" + ",TRUE(),IF(COUNTIFS($E$5:$E$1000,E10,$C$5:$C$1000,"Auditoría Interna")&gt;0,"Interna",""),IF(COUNTIFS($E$5:$E$1000,E10,$C$5:$C$1000,"Auditoría Externa")&gt;0,"Externa",""),IF(COUNTIFS($E$5:$E$1000,E10,$C$5:$C$1000,"SSF")&gt;0,"SSF",""),IF(COUNTIFS($E$5:$E$1000,E10,$C$5:$C$1000,"Comité de Supervisión")&gt;0,"Comité Sup.",""),IF(COUNTIFS($E$5:$E$1000,E10,$C$5:$C$1000,"Consejo de Administración")&gt;0,"Consejo",""),IF(COUNTIFS($E$5:$E$1000,E10,$C$5:$C$1000,"Otros")&gt;0,"Otros","")))</f>
        <v>Interna + SSF</v>
      </c>
      <c r="W10" s="58" t="n">
        <f aca="false">IF(E10="","",SUMIFS($AD$5:$AD$1000,$E$5:$E$1000,E10,$AA$5:$AA$1000,AA10,$C$5:$C$1000,"&lt;&gt;"&amp;C10))</f>
        <v>0</v>
      </c>
      <c r="X10" s="18" t="s">
        <v>112</v>
      </c>
      <c r="Y10" s="31" t="n">
        <v>5</v>
      </c>
      <c r="Z10" s="13" t="s">
        <v>133</v>
      </c>
      <c r="AA10" s="38" t="n">
        <f aca="false">IF(B10="","",YEAR(B10)*100+MONTH(B10))</f>
        <v>202504</v>
      </c>
      <c r="AB10" s="38" t="str">
        <f aca="false">IF(AND(E10&lt;&gt;"",E10=Cruce!$C$5,AD10=1),COUNTIFS($E$5:E10,E10,$AD$5:AD10,1),"")</f>
        <v/>
      </c>
      <c r="AC10" s="38" t="str">
        <f aca="false">IF(E10="","",C10&amp;"|"&amp;X10&amp;"|"&amp;IF(B10="","s/f",TEXT(B10,"yyyymmdd"))&amp;IF(OR(C10="SSF",X10="Visitas Auditoría Interna"),"|"&amp;Y10,""))</f>
        <v>SSF|Resumen visita presencialSSF|20250407|5</v>
      </c>
      <c r="AD10" s="38" t="n">
        <f aca="false">IF(E10="",0,IF(COUNTIFS($E$5:E10,E10,$AC$5:AC10,AC10)=1,1,0))</f>
        <v>1</v>
      </c>
      <c r="AE10" s="38" t="str">
        <f aca="false">IF(OR(E10="",AD10&lt;&gt;1),"",SUBSTITUTE(SUBSTITUTE(C10,"Auditoría ",""),"Consejo de Administración","Consejo")&amp;" – "&amp;IF(B10="","(sin fecha)",DAY(B10)&amp;" de "&amp;CHOOSE(MONTH(B10),"Enero","Febrero","Marzo","Abril","Mayo","Junio","Julio","Agosto","Septiembre","Octubre","Noviembre","Diciembre")&amp;" "&amp;YEAR(B10)))</f>
        <v>SSF – 7 de Abril 2025</v>
      </c>
      <c r="AF10" s="38" t="n">
        <f aca="false">IF(E10="",0,IF(COUNTIF($AC$5:AC10,AC10)=1,1,0))</f>
        <v>1</v>
      </c>
    </row>
    <row r="11" customFormat="false" ht="45" hidden="false" customHeight="true" outlineLevel="0" collapsed="false">
      <c r="A11" s="31" t="n">
        <v>7</v>
      </c>
      <c r="B11" s="67" t="n">
        <v>45775</v>
      </c>
      <c r="C11" s="68" t="s">
        <v>25</v>
      </c>
      <c r="D11" s="68" t="s">
        <v>134</v>
      </c>
      <c r="E11" s="69" t="s">
        <v>135</v>
      </c>
      <c r="F11" s="69" t="s">
        <v>136</v>
      </c>
      <c r="G11" s="70" t="str">
        <f aca="false">IF(OR(E11="",AND($C$3="",$E$3="")),"",IF(B11="","Sin fecha",IF(AND(OR($C$3="",B11&gt;=$C$3),OR($E$3="",B11&lt;=$E$3)),"Sí","No")))</f>
        <v>No</v>
      </c>
      <c r="H11" s="58" t="n">
        <f aca="false">IF(B11="","",YEAR(B11))</f>
        <v>2025</v>
      </c>
      <c r="I11" s="70" t="str">
        <f aca="false">IF(B11="","",IF(MONTH(B11)=1,"X",""))</f>
        <v/>
      </c>
      <c r="J11" s="70" t="str">
        <f aca="false">IF(B11="","",IF(MONTH(B11)=2,"X",""))</f>
        <v/>
      </c>
      <c r="K11" s="70" t="str">
        <f aca="false">IF(B11="","",IF(MONTH(B11)=3,"X",""))</f>
        <v/>
      </c>
      <c r="L11" s="70" t="str">
        <f aca="false">IF(B11="","",IF(MONTH(B11)=4,"X",""))</f>
        <v>X</v>
      </c>
      <c r="M11" s="70" t="str">
        <f aca="false">IF(B11="","",IF(MONTH(B11)=5,"X",""))</f>
        <v/>
      </c>
      <c r="N11" s="70" t="str">
        <f aca="false">IF(B11="","",IF(MONTH(B11)=6,"X",""))</f>
        <v/>
      </c>
      <c r="O11" s="70" t="str">
        <f aca="false">IF(B11="","",IF(MONTH(B11)=7,"X",""))</f>
        <v/>
      </c>
      <c r="P11" s="70" t="str">
        <f aca="false">IF(B11="","",IF(MONTH(B11)=8,"X",""))</f>
        <v/>
      </c>
      <c r="Q11" s="70" t="str">
        <f aca="false">IF(B11="","",IF(MONTH(B11)=9,"X",""))</f>
        <v/>
      </c>
      <c r="R11" s="70" t="str">
        <f aca="false">IF(B11="","",IF(MONTH(B11)=10,"X",""))</f>
        <v/>
      </c>
      <c r="S11" s="70" t="str">
        <f aca="false">IF(B11="","",IF(MONTH(B11)=11,"X",""))</f>
        <v/>
      </c>
      <c r="T11" s="70" t="str">
        <f aca="false">IF(B11="","",IF(MONTH(B11)=12,"X",""))</f>
        <v/>
      </c>
      <c r="U11" s="58" t="n">
        <f aca="false">IF(E11="","",SUMIF($E$5:$E$1000,E11,$AD$5:$AD$1000))</f>
        <v>2</v>
      </c>
      <c r="V11" s="71" t="str">
        <f aca="false">IF(E11="","",_xlfn.TEXTJOIN(" + ",TRUE(),IF(COUNTIFS($E$5:$E$1000,E11,$C$5:$C$1000,"Auditoría Interna")&gt;0,"Interna",""),IF(COUNTIFS($E$5:$E$1000,E11,$C$5:$C$1000,"Auditoría Externa")&gt;0,"Externa",""),IF(COUNTIFS($E$5:$E$1000,E11,$C$5:$C$1000,"SSF")&gt;0,"SSF",""),IF(COUNTIFS($E$5:$E$1000,E11,$C$5:$C$1000,"Comité de Supervisión")&gt;0,"Comité Sup.",""),IF(COUNTIFS($E$5:$E$1000,E11,$C$5:$C$1000,"Consejo de Administración")&gt;0,"Consejo",""),IF(COUNTIFS($E$5:$E$1000,E11,$C$5:$C$1000,"Otros")&gt;0,"Otros","")))</f>
        <v>SSF</v>
      </c>
      <c r="W11" s="58" t="n">
        <f aca="false">IF(E11="","",SUMIFS($AD$5:$AD$1000,$E$5:$E$1000,E11,$AA$5:$AA$1000,AA11,$C$5:$C$1000,"&lt;&gt;"&amp;C11))</f>
        <v>0</v>
      </c>
      <c r="X11" s="18" t="s">
        <v>112</v>
      </c>
      <c r="Y11" s="31" t="n">
        <v>6</v>
      </c>
      <c r="Z11" s="13" t="s">
        <v>137</v>
      </c>
      <c r="AA11" s="38" t="n">
        <f aca="false">IF(B11="","",YEAR(B11)*100+MONTH(B11))</f>
        <v>202504</v>
      </c>
      <c r="AB11" s="38" t="str">
        <f aca="false">IF(AND(E11&lt;&gt;"",E11=Cruce!$C$5,AD11=1),COUNTIFS($E$5:E11,E11,$AD$5:AD11,1),"")</f>
        <v/>
      </c>
      <c r="AC11" s="38" t="str">
        <f aca="false">IF(E11="","",C11&amp;"|"&amp;X11&amp;"|"&amp;IF(B11="","s/f",TEXT(B11,"yyyymmdd"))&amp;IF(OR(C11="SSF",X11="Visitas Auditoría Interna"),"|"&amp;Y11,""))</f>
        <v>SSF|Resumen visita presencialSSF|20250428|6</v>
      </c>
      <c r="AD11" s="38" t="n">
        <f aca="false">IF(E11="",0,IF(COUNTIFS($E$5:E11,E11,$AC$5:AC11,AC11)=1,1,0))</f>
        <v>1</v>
      </c>
      <c r="AE11" s="38" t="str">
        <f aca="false">IF(OR(E11="",AD11&lt;&gt;1),"",SUBSTITUTE(SUBSTITUTE(C11,"Auditoría ",""),"Consejo de Administración","Consejo")&amp;" – "&amp;IF(B11="","(sin fecha)",DAY(B11)&amp;" de "&amp;CHOOSE(MONTH(B11),"Enero","Febrero","Marzo","Abril","Mayo","Junio","Julio","Agosto","Septiembre","Octubre","Noviembre","Diciembre")&amp;" "&amp;YEAR(B11)))</f>
        <v>SSF – 28 de Abril 2025</v>
      </c>
      <c r="AF11" s="38" t="n">
        <f aca="false">IF(E11="",0,IF(COUNTIF($AC$5:AC11,AC11)=1,1,0))</f>
        <v>1</v>
      </c>
    </row>
    <row r="12" customFormat="false" ht="45" hidden="false" customHeight="true" outlineLevel="0" collapsed="false">
      <c r="A12" s="31" t="n">
        <v>8</v>
      </c>
      <c r="B12" s="67" t="n">
        <v>45796</v>
      </c>
      <c r="C12" s="68" t="s">
        <v>25</v>
      </c>
      <c r="D12" s="68" t="s">
        <v>138</v>
      </c>
      <c r="E12" s="69" t="s">
        <v>139</v>
      </c>
      <c r="F12" s="69" t="s">
        <v>140</v>
      </c>
      <c r="G12" s="70" t="str">
        <f aca="false">IF(OR(E12="",AND($C$3="",$E$3="")),"",IF(B12="","Sin fecha",IF(AND(OR($C$3="",B12&gt;=$C$3),OR($E$3="",B12&lt;=$E$3)),"Sí","No")))</f>
        <v>No</v>
      </c>
      <c r="H12" s="58" t="n">
        <f aca="false">IF(B12="","",YEAR(B12))</f>
        <v>2025</v>
      </c>
      <c r="I12" s="70" t="str">
        <f aca="false">IF(B12="","",IF(MONTH(B12)=1,"X",""))</f>
        <v/>
      </c>
      <c r="J12" s="70" t="str">
        <f aca="false">IF(B12="","",IF(MONTH(B12)=2,"X",""))</f>
        <v/>
      </c>
      <c r="K12" s="70" t="str">
        <f aca="false">IF(B12="","",IF(MONTH(B12)=3,"X",""))</f>
        <v/>
      </c>
      <c r="L12" s="70" t="str">
        <f aca="false">IF(B12="","",IF(MONTH(B12)=4,"X",""))</f>
        <v/>
      </c>
      <c r="M12" s="70" t="str">
        <f aca="false">IF(B12="","",IF(MONTH(B12)=5,"X",""))</f>
        <v>X</v>
      </c>
      <c r="N12" s="70" t="str">
        <f aca="false">IF(B12="","",IF(MONTH(B12)=6,"X",""))</f>
        <v/>
      </c>
      <c r="O12" s="70" t="str">
        <f aca="false">IF(B12="","",IF(MONTH(B12)=7,"X",""))</f>
        <v/>
      </c>
      <c r="P12" s="70" t="str">
        <f aca="false">IF(B12="","",IF(MONTH(B12)=8,"X",""))</f>
        <v/>
      </c>
      <c r="Q12" s="70" t="str">
        <f aca="false">IF(B12="","",IF(MONTH(B12)=9,"X",""))</f>
        <v/>
      </c>
      <c r="R12" s="70" t="str">
        <f aca="false">IF(B12="","",IF(MONTH(B12)=10,"X",""))</f>
        <v/>
      </c>
      <c r="S12" s="70" t="str">
        <f aca="false">IF(B12="","",IF(MONTH(B12)=11,"X",""))</f>
        <v/>
      </c>
      <c r="T12" s="70" t="str">
        <f aca="false">IF(B12="","",IF(MONTH(B12)=12,"X",""))</f>
        <v/>
      </c>
      <c r="U12" s="58" t="n">
        <f aca="false">IF(E12="","",SUMIF($E$5:$E$1000,E12,$AD$5:$AD$1000))</f>
        <v>3</v>
      </c>
      <c r="V12" s="71" t="str">
        <f aca="false">IF(E12="","",_xlfn.TEXTJOIN(" + ",TRUE(),IF(COUNTIFS($E$5:$E$1000,E12,$C$5:$C$1000,"Auditoría Interna")&gt;0,"Interna",""),IF(COUNTIFS($E$5:$E$1000,E12,$C$5:$C$1000,"Auditoría Externa")&gt;0,"Externa",""),IF(COUNTIFS($E$5:$E$1000,E12,$C$5:$C$1000,"SSF")&gt;0,"SSF",""),IF(COUNTIFS($E$5:$E$1000,E12,$C$5:$C$1000,"Comité de Supervisión")&gt;0,"Comité Sup.",""),IF(COUNTIFS($E$5:$E$1000,E12,$C$5:$C$1000,"Consejo de Administración")&gt;0,"Consejo",""),IF(COUNTIFS($E$5:$E$1000,E12,$C$5:$C$1000,"Otros")&gt;0,"Otros","")))</f>
        <v>Interna + SSF</v>
      </c>
      <c r="W12" s="58" t="n">
        <f aca="false">IF(E12="","",SUMIFS($AD$5:$AD$1000,$E$5:$E$1000,E12,$AA$5:$AA$1000,AA12,$C$5:$C$1000,"&lt;&gt;"&amp;C12))</f>
        <v>0</v>
      </c>
      <c r="X12" s="18" t="s">
        <v>112</v>
      </c>
      <c r="Y12" s="31" t="n">
        <v>7</v>
      </c>
      <c r="Z12" s="13" t="s">
        <v>141</v>
      </c>
      <c r="AA12" s="38" t="n">
        <f aca="false">IF(B12="","",YEAR(B12)*100+MONTH(B12))</f>
        <v>202505</v>
      </c>
      <c r="AB12" s="38" t="n">
        <f aca="false">IF(AND(E12&lt;&gt;"",E12=Cruce!$C$5,AD12=1),COUNTIFS($E$5:E12,E12,$AD$5:AD12,1),"")</f>
        <v>1</v>
      </c>
      <c r="AC12" s="38" t="str">
        <f aca="false">IF(E12="","",C12&amp;"|"&amp;X12&amp;"|"&amp;IF(B12="","s/f",TEXT(B12,"yyyymmdd"))&amp;IF(OR(C12="SSF",X12="Visitas Auditoría Interna"),"|"&amp;Y12,""))</f>
        <v>SSF|Resumen visita presencialSSF|20250519|7</v>
      </c>
      <c r="AD12" s="38" t="n">
        <f aca="false">IF(E12="",0,IF(COUNTIFS($E$5:E12,E12,$AC$5:AC12,AC12)=1,1,0))</f>
        <v>1</v>
      </c>
      <c r="AE12" s="38" t="str">
        <f aca="false">IF(OR(E12="",AD12&lt;&gt;1),"",SUBSTITUTE(SUBSTITUTE(C12,"Auditoría ",""),"Consejo de Administración","Consejo")&amp;" – "&amp;IF(B12="","(sin fecha)",DAY(B12)&amp;" de "&amp;CHOOSE(MONTH(B12),"Enero","Febrero","Marzo","Abril","Mayo","Junio","Julio","Agosto","Septiembre","Octubre","Noviembre","Diciembre")&amp;" "&amp;YEAR(B12)))</f>
        <v>SSF – 19 de Mayo 2025</v>
      </c>
      <c r="AF12" s="38" t="n">
        <f aca="false">IF(E12="",0,IF(COUNTIF($AC$5:AC12,AC12)=1,1,0))</f>
        <v>1</v>
      </c>
    </row>
    <row r="13" customFormat="false" ht="45" hidden="false" customHeight="true" outlineLevel="0" collapsed="false">
      <c r="A13" s="31" t="n">
        <v>9</v>
      </c>
      <c r="B13" s="67" t="n">
        <v>45807</v>
      </c>
      <c r="C13" s="68" t="s">
        <v>25</v>
      </c>
      <c r="D13" s="68" t="s">
        <v>142</v>
      </c>
      <c r="E13" s="69" t="s">
        <v>143</v>
      </c>
      <c r="F13" s="69" t="s">
        <v>144</v>
      </c>
      <c r="G13" s="70" t="str">
        <f aca="false">IF(OR(E13="",AND($C$3="",$E$3="")),"",IF(B13="","Sin fecha",IF(AND(OR($C$3="",B13&gt;=$C$3),OR($E$3="",B13&lt;=$E$3)),"Sí","No")))</f>
        <v>No</v>
      </c>
      <c r="H13" s="58" t="n">
        <f aca="false">IF(B13="","",YEAR(B13))</f>
        <v>2025</v>
      </c>
      <c r="I13" s="70" t="str">
        <f aca="false">IF(B13="","",IF(MONTH(B13)=1,"X",""))</f>
        <v/>
      </c>
      <c r="J13" s="70" t="str">
        <f aca="false">IF(B13="","",IF(MONTH(B13)=2,"X",""))</f>
        <v/>
      </c>
      <c r="K13" s="70" t="str">
        <f aca="false">IF(B13="","",IF(MONTH(B13)=3,"X",""))</f>
        <v/>
      </c>
      <c r="L13" s="70" t="str">
        <f aca="false">IF(B13="","",IF(MONTH(B13)=4,"X",""))</f>
        <v/>
      </c>
      <c r="M13" s="70" t="str">
        <f aca="false">IF(B13="","",IF(MONTH(B13)=5,"X",""))</f>
        <v>X</v>
      </c>
      <c r="N13" s="70" t="str">
        <f aca="false">IF(B13="","",IF(MONTH(B13)=6,"X",""))</f>
        <v/>
      </c>
      <c r="O13" s="70" t="str">
        <f aca="false">IF(B13="","",IF(MONTH(B13)=7,"X",""))</f>
        <v/>
      </c>
      <c r="P13" s="70" t="str">
        <f aca="false">IF(B13="","",IF(MONTH(B13)=8,"X",""))</f>
        <v/>
      </c>
      <c r="Q13" s="70" t="str">
        <f aca="false">IF(B13="","",IF(MONTH(B13)=9,"X",""))</f>
        <v/>
      </c>
      <c r="R13" s="70" t="str">
        <f aca="false">IF(B13="","",IF(MONTH(B13)=10,"X",""))</f>
        <v/>
      </c>
      <c r="S13" s="70" t="str">
        <f aca="false">IF(B13="","",IF(MONTH(B13)=11,"X",""))</f>
        <v/>
      </c>
      <c r="T13" s="70" t="str">
        <f aca="false">IF(B13="","",IF(MONTH(B13)=12,"X",""))</f>
        <v/>
      </c>
      <c r="U13" s="58" t="n">
        <f aca="false">IF(E13="","",SUMIF($E$5:$E$1000,E13,$AD$5:$AD$1000))</f>
        <v>4</v>
      </c>
      <c r="V13" s="71" t="str">
        <f aca="false">IF(E13="","",_xlfn.TEXTJOIN(" + ",TRUE(),IF(COUNTIFS($E$5:$E$1000,E13,$C$5:$C$1000,"Auditoría Interna")&gt;0,"Interna",""),IF(COUNTIFS($E$5:$E$1000,E13,$C$5:$C$1000,"Auditoría Externa")&gt;0,"Externa",""),IF(COUNTIFS($E$5:$E$1000,E13,$C$5:$C$1000,"SSF")&gt;0,"SSF",""),IF(COUNTIFS($E$5:$E$1000,E13,$C$5:$C$1000,"Comité de Supervisión")&gt;0,"Comité Sup.",""),IF(COUNTIFS($E$5:$E$1000,E13,$C$5:$C$1000,"Consejo de Administración")&gt;0,"Consejo",""),IF(COUNTIFS($E$5:$E$1000,E13,$C$5:$C$1000,"Otros")&gt;0,"Otros","")))</f>
        <v>Interna + Externa + SSF</v>
      </c>
      <c r="W13" s="58" t="n">
        <f aca="false">IF(E13="","",SUMIFS($AD$5:$AD$1000,$E$5:$E$1000,E13,$AA$5:$AA$1000,AA13,$C$5:$C$1000,"&lt;&gt;"&amp;C13))</f>
        <v>0</v>
      </c>
      <c r="X13" s="18" t="s">
        <v>112</v>
      </c>
      <c r="Y13" s="31" t="n">
        <v>8</v>
      </c>
      <c r="Z13" s="13" t="s">
        <v>145</v>
      </c>
      <c r="AA13" s="38" t="n">
        <f aca="false">IF(B13="","",YEAR(B13)*100+MONTH(B13))</f>
        <v>202505</v>
      </c>
      <c r="AB13" s="38" t="str">
        <f aca="false">IF(AND(E13&lt;&gt;"",E13=Cruce!$C$5,AD13=1),COUNTIFS($E$5:E13,E13,$AD$5:AD13,1),"")</f>
        <v/>
      </c>
      <c r="AC13" s="38" t="str">
        <f aca="false">IF(E13="","",C13&amp;"|"&amp;X13&amp;"|"&amp;IF(B13="","s/f",TEXT(B13,"yyyymmdd"))&amp;IF(OR(C13="SSF",X13="Visitas Auditoría Interna"),"|"&amp;Y13,""))</f>
        <v>SSF|Resumen visita presencialSSF|20250530|8</v>
      </c>
      <c r="AD13" s="38" t="n">
        <f aca="false">IF(E13="",0,IF(COUNTIFS($E$5:E13,E13,$AC$5:AC13,AC13)=1,1,0))</f>
        <v>1</v>
      </c>
      <c r="AE13" s="38" t="str">
        <f aca="false">IF(OR(E13="",AD13&lt;&gt;1),"",SUBSTITUTE(SUBSTITUTE(C13,"Auditoría ",""),"Consejo de Administración","Consejo")&amp;" – "&amp;IF(B13="","(sin fecha)",DAY(B13)&amp;" de "&amp;CHOOSE(MONTH(B13),"Enero","Febrero","Marzo","Abril","Mayo","Junio","Julio","Agosto","Septiembre","Octubre","Noviembre","Diciembre")&amp;" "&amp;YEAR(B13)))</f>
        <v>SSF – 30 de Mayo 2025</v>
      </c>
      <c r="AF13" s="38" t="n">
        <f aca="false">IF(E13="",0,IF(COUNTIF($AC$5:AC13,AC13)=1,1,0))</f>
        <v>1</v>
      </c>
    </row>
    <row r="14" customFormat="false" ht="45" hidden="false" customHeight="true" outlineLevel="0" collapsed="false">
      <c r="A14" s="31" t="n">
        <v>10</v>
      </c>
      <c r="B14" s="67" t="n">
        <v>45820</v>
      </c>
      <c r="C14" s="68" t="s">
        <v>25</v>
      </c>
      <c r="D14" s="68" t="s">
        <v>146</v>
      </c>
      <c r="E14" s="69" t="s">
        <v>147</v>
      </c>
      <c r="F14" s="69" t="s">
        <v>148</v>
      </c>
      <c r="G14" s="70" t="str">
        <f aca="false">IF(OR(E14="",AND($C$3="",$E$3="")),"",IF(B14="","Sin fecha",IF(AND(OR($C$3="",B14&gt;=$C$3),OR($E$3="",B14&lt;=$E$3)),"Sí","No")))</f>
        <v>No</v>
      </c>
      <c r="H14" s="58" t="n">
        <f aca="false">IF(B14="","",YEAR(B14))</f>
        <v>2025</v>
      </c>
      <c r="I14" s="70" t="str">
        <f aca="false">IF(B14="","",IF(MONTH(B14)=1,"X",""))</f>
        <v/>
      </c>
      <c r="J14" s="70" t="str">
        <f aca="false">IF(B14="","",IF(MONTH(B14)=2,"X",""))</f>
        <v/>
      </c>
      <c r="K14" s="70" t="str">
        <f aca="false">IF(B14="","",IF(MONTH(B14)=3,"X",""))</f>
        <v/>
      </c>
      <c r="L14" s="70" t="str">
        <f aca="false">IF(B14="","",IF(MONTH(B14)=4,"X",""))</f>
        <v/>
      </c>
      <c r="M14" s="70" t="str">
        <f aca="false">IF(B14="","",IF(MONTH(B14)=5,"X",""))</f>
        <v/>
      </c>
      <c r="N14" s="70" t="str">
        <f aca="false">IF(B14="","",IF(MONTH(B14)=6,"X",""))</f>
        <v>X</v>
      </c>
      <c r="O14" s="70" t="str">
        <f aca="false">IF(B14="","",IF(MONTH(B14)=7,"X",""))</f>
        <v/>
      </c>
      <c r="P14" s="70" t="str">
        <f aca="false">IF(B14="","",IF(MONTH(B14)=8,"X",""))</f>
        <v/>
      </c>
      <c r="Q14" s="70" t="str">
        <f aca="false">IF(B14="","",IF(MONTH(B14)=9,"X",""))</f>
        <v/>
      </c>
      <c r="R14" s="70" t="str">
        <f aca="false">IF(B14="","",IF(MONTH(B14)=10,"X",""))</f>
        <v/>
      </c>
      <c r="S14" s="70" t="str">
        <f aca="false">IF(B14="","",IF(MONTH(B14)=11,"X",""))</f>
        <v/>
      </c>
      <c r="T14" s="70" t="str">
        <f aca="false">IF(B14="","",IF(MONTH(B14)=12,"X",""))</f>
        <v/>
      </c>
      <c r="U14" s="58" t="n">
        <f aca="false">IF(E14="","",SUMIF($E$5:$E$1000,E14,$AD$5:$AD$1000))</f>
        <v>1</v>
      </c>
      <c r="V14" s="71" t="str">
        <f aca="false">IF(E14="","",_xlfn.TEXTJOIN(" + ",TRUE(),IF(COUNTIFS($E$5:$E$1000,E14,$C$5:$C$1000,"Auditoría Interna")&gt;0,"Interna",""),IF(COUNTIFS($E$5:$E$1000,E14,$C$5:$C$1000,"Auditoría Externa")&gt;0,"Externa",""),IF(COUNTIFS($E$5:$E$1000,E14,$C$5:$C$1000,"SSF")&gt;0,"SSF",""),IF(COUNTIFS($E$5:$E$1000,E14,$C$5:$C$1000,"Comité de Supervisión")&gt;0,"Comité Sup.",""),IF(COUNTIFS($E$5:$E$1000,E14,$C$5:$C$1000,"Consejo de Administración")&gt;0,"Consejo",""),IF(COUNTIFS($E$5:$E$1000,E14,$C$5:$C$1000,"Otros")&gt;0,"Otros","")))</f>
        <v>SSF</v>
      </c>
      <c r="W14" s="58" t="n">
        <f aca="false">IF(E14="","",SUMIFS($AD$5:$AD$1000,$E$5:$E$1000,E14,$AA$5:$AA$1000,AA14,$C$5:$C$1000,"&lt;&gt;"&amp;C14))</f>
        <v>0</v>
      </c>
      <c r="X14" s="18" t="s">
        <v>112</v>
      </c>
      <c r="Y14" s="31" t="n">
        <v>9</v>
      </c>
      <c r="Z14" s="13" t="s">
        <v>149</v>
      </c>
      <c r="AA14" s="38" t="n">
        <f aca="false">IF(B14="","",YEAR(B14)*100+MONTH(B14))</f>
        <v>202506</v>
      </c>
      <c r="AB14" s="38" t="str">
        <f aca="false">IF(AND(E14&lt;&gt;"",E14=Cruce!$C$5,AD14=1),COUNTIFS($E$5:E14,E14,$AD$5:AD14,1),"")</f>
        <v/>
      </c>
      <c r="AC14" s="38" t="str">
        <f aca="false">IF(E14="","",C14&amp;"|"&amp;X14&amp;"|"&amp;IF(B14="","s/f",TEXT(B14,"yyyymmdd"))&amp;IF(OR(C14="SSF",X14="Visitas Auditoría Interna"),"|"&amp;Y14,""))</f>
        <v>SSF|Resumen visita presencialSSF|20250612|9</v>
      </c>
      <c r="AD14" s="38" t="n">
        <f aca="false">IF(E14="",0,IF(COUNTIFS($E$5:E14,E14,$AC$5:AC14,AC14)=1,1,0))</f>
        <v>1</v>
      </c>
      <c r="AE14" s="38" t="str">
        <f aca="false">IF(OR(E14="",AD14&lt;&gt;1),"",SUBSTITUTE(SUBSTITUTE(C14,"Auditoría ",""),"Consejo de Administración","Consejo")&amp;" – "&amp;IF(B14="","(sin fecha)",DAY(B14)&amp;" de "&amp;CHOOSE(MONTH(B14),"Enero","Febrero","Marzo","Abril","Mayo","Junio","Julio","Agosto","Septiembre","Octubre","Noviembre","Diciembre")&amp;" "&amp;YEAR(B14)))</f>
        <v>SSF – 12 de Junio 2025</v>
      </c>
      <c r="AF14" s="38" t="n">
        <f aca="false">IF(E14="",0,IF(COUNTIF($AC$5:AC14,AC14)=1,1,0))</f>
        <v>1</v>
      </c>
    </row>
    <row r="15" customFormat="false" ht="45" hidden="false" customHeight="true" outlineLevel="0" collapsed="false">
      <c r="A15" s="31" t="n">
        <v>11</v>
      </c>
      <c r="B15" s="67" t="n">
        <v>45855</v>
      </c>
      <c r="C15" s="68" t="s">
        <v>25</v>
      </c>
      <c r="D15" s="68" t="s">
        <v>150</v>
      </c>
      <c r="E15" s="69" t="s">
        <v>151</v>
      </c>
      <c r="F15" s="69" t="s">
        <v>152</v>
      </c>
      <c r="G15" s="70" t="str">
        <f aca="false">IF(OR(E15="",AND($C$3="",$E$3="")),"",IF(B15="","Sin fecha",IF(AND(OR($C$3="",B15&gt;=$C$3),OR($E$3="",B15&lt;=$E$3)),"Sí","No")))</f>
        <v>No</v>
      </c>
      <c r="H15" s="58" t="n">
        <f aca="false">IF(B15="","",YEAR(B15))</f>
        <v>2025</v>
      </c>
      <c r="I15" s="70" t="str">
        <f aca="false">IF(B15="","",IF(MONTH(B15)=1,"X",""))</f>
        <v/>
      </c>
      <c r="J15" s="70" t="str">
        <f aca="false">IF(B15="","",IF(MONTH(B15)=2,"X",""))</f>
        <v/>
      </c>
      <c r="K15" s="70" t="str">
        <f aca="false">IF(B15="","",IF(MONTH(B15)=3,"X",""))</f>
        <v/>
      </c>
      <c r="L15" s="70" t="str">
        <f aca="false">IF(B15="","",IF(MONTH(B15)=4,"X",""))</f>
        <v/>
      </c>
      <c r="M15" s="70" t="str">
        <f aca="false">IF(B15="","",IF(MONTH(B15)=5,"X",""))</f>
        <v/>
      </c>
      <c r="N15" s="70" t="str">
        <f aca="false">IF(B15="","",IF(MONTH(B15)=6,"X",""))</f>
        <v/>
      </c>
      <c r="O15" s="70" t="str">
        <f aca="false">IF(B15="","",IF(MONTH(B15)=7,"X",""))</f>
        <v>X</v>
      </c>
      <c r="P15" s="70" t="str">
        <f aca="false">IF(B15="","",IF(MONTH(B15)=8,"X",""))</f>
        <v/>
      </c>
      <c r="Q15" s="70" t="str">
        <f aca="false">IF(B15="","",IF(MONTH(B15)=9,"X",""))</f>
        <v/>
      </c>
      <c r="R15" s="70" t="str">
        <f aca="false">IF(B15="","",IF(MONTH(B15)=10,"X",""))</f>
        <v/>
      </c>
      <c r="S15" s="70" t="str">
        <f aca="false">IF(B15="","",IF(MONTH(B15)=11,"X",""))</f>
        <v/>
      </c>
      <c r="T15" s="70" t="str">
        <f aca="false">IF(B15="","",IF(MONTH(B15)=12,"X",""))</f>
        <v/>
      </c>
      <c r="U15" s="58" t="n">
        <f aca="false">IF(E15="","",SUMIF($E$5:$E$1000,E15,$AD$5:$AD$1000))</f>
        <v>1</v>
      </c>
      <c r="V15" s="71" t="str">
        <f aca="false">IF(E15="","",_xlfn.TEXTJOIN(" + ",TRUE(),IF(COUNTIFS($E$5:$E$1000,E15,$C$5:$C$1000,"Auditoría Interna")&gt;0,"Interna",""),IF(COUNTIFS($E$5:$E$1000,E15,$C$5:$C$1000,"Auditoría Externa")&gt;0,"Externa",""),IF(COUNTIFS($E$5:$E$1000,E15,$C$5:$C$1000,"SSF")&gt;0,"SSF",""),IF(COUNTIFS($E$5:$E$1000,E15,$C$5:$C$1000,"Comité de Supervisión")&gt;0,"Comité Sup.",""),IF(COUNTIFS($E$5:$E$1000,E15,$C$5:$C$1000,"Consejo de Administración")&gt;0,"Consejo",""),IF(COUNTIFS($E$5:$E$1000,E15,$C$5:$C$1000,"Otros")&gt;0,"Otros","")))</f>
        <v>SSF</v>
      </c>
      <c r="W15" s="58" t="n">
        <f aca="false">IF(E15="","",SUMIFS($AD$5:$AD$1000,$E$5:$E$1000,E15,$AA$5:$AA$1000,AA15,$C$5:$C$1000,"&lt;&gt;"&amp;C15))</f>
        <v>0</v>
      </c>
      <c r="X15" s="18" t="s">
        <v>112</v>
      </c>
      <c r="Y15" s="31" t="n">
        <v>10</v>
      </c>
      <c r="Z15" s="13"/>
      <c r="AA15" s="38" t="n">
        <f aca="false">IF(B15="","",YEAR(B15)*100+MONTH(B15))</f>
        <v>202507</v>
      </c>
      <c r="AB15" s="38" t="str">
        <f aca="false">IF(AND(E15&lt;&gt;"",E15=Cruce!$C$5,AD15=1),COUNTIFS($E$5:E15,E15,$AD$5:AD15,1),"")</f>
        <v/>
      </c>
      <c r="AC15" s="38" t="str">
        <f aca="false">IF(E15="","",C15&amp;"|"&amp;X15&amp;"|"&amp;IF(B15="","s/f",TEXT(B15,"yyyymmdd"))&amp;IF(OR(C15="SSF",X15="Visitas Auditoría Interna"),"|"&amp;Y15,""))</f>
        <v>SSF|Resumen visita presencialSSF|20250717|10</v>
      </c>
      <c r="AD15" s="38" t="n">
        <f aca="false">IF(E15="",0,IF(COUNTIFS($E$5:E15,E15,$AC$5:AC15,AC15)=1,1,0))</f>
        <v>1</v>
      </c>
      <c r="AE15" s="38" t="str">
        <f aca="false">IF(OR(E15="",AD15&lt;&gt;1),"",SUBSTITUTE(SUBSTITUTE(C15,"Auditoría ",""),"Consejo de Administración","Consejo")&amp;" – "&amp;IF(B15="","(sin fecha)",DAY(B15)&amp;" de "&amp;CHOOSE(MONTH(B15),"Enero","Febrero","Marzo","Abril","Mayo","Junio","Julio","Agosto","Septiembre","Octubre","Noviembre","Diciembre")&amp;" "&amp;YEAR(B15)))</f>
        <v>SSF – 17 de Julio 2025</v>
      </c>
      <c r="AF15" s="38" t="n">
        <f aca="false">IF(E15="",0,IF(COUNTIF($AC$5:AC15,AC15)=1,1,0))</f>
        <v>1</v>
      </c>
    </row>
    <row r="16" customFormat="false" ht="45" hidden="false" customHeight="true" outlineLevel="0" collapsed="false">
      <c r="A16" s="31" t="n">
        <v>12</v>
      </c>
      <c r="B16" s="67" t="n">
        <v>45894</v>
      </c>
      <c r="C16" s="68" t="s">
        <v>25</v>
      </c>
      <c r="D16" s="68" t="s">
        <v>114</v>
      </c>
      <c r="E16" s="69" t="s">
        <v>115</v>
      </c>
      <c r="F16" s="69" t="s">
        <v>153</v>
      </c>
      <c r="G16" s="70" t="str">
        <f aca="false">IF(OR(E16="",AND($C$3="",$E$3="")),"",IF(B16="","Sin fecha",IF(AND(OR($C$3="",B16&gt;=$C$3),OR($E$3="",B16&lt;=$E$3)),"Sí","No")))</f>
        <v>No</v>
      </c>
      <c r="H16" s="58" t="n">
        <f aca="false">IF(B16="","",YEAR(B16))</f>
        <v>2025</v>
      </c>
      <c r="I16" s="70" t="str">
        <f aca="false">IF(B16="","",IF(MONTH(B16)=1,"X",""))</f>
        <v/>
      </c>
      <c r="J16" s="70" t="str">
        <f aca="false">IF(B16="","",IF(MONTH(B16)=2,"X",""))</f>
        <v/>
      </c>
      <c r="K16" s="70" t="str">
        <f aca="false">IF(B16="","",IF(MONTH(B16)=3,"X",""))</f>
        <v/>
      </c>
      <c r="L16" s="70" t="str">
        <f aca="false">IF(B16="","",IF(MONTH(B16)=4,"X",""))</f>
        <v/>
      </c>
      <c r="M16" s="70" t="str">
        <f aca="false">IF(B16="","",IF(MONTH(B16)=5,"X",""))</f>
        <v/>
      </c>
      <c r="N16" s="70" t="str">
        <f aca="false">IF(B16="","",IF(MONTH(B16)=6,"X",""))</f>
        <v/>
      </c>
      <c r="O16" s="70" t="str">
        <f aca="false">IF(B16="","",IF(MONTH(B16)=7,"X",""))</f>
        <v/>
      </c>
      <c r="P16" s="70" t="str">
        <f aca="false">IF(B16="","",IF(MONTH(B16)=8,"X",""))</f>
        <v>X</v>
      </c>
      <c r="Q16" s="70" t="str">
        <f aca="false">IF(B16="","",IF(MONTH(B16)=9,"X",""))</f>
        <v/>
      </c>
      <c r="R16" s="70" t="str">
        <f aca="false">IF(B16="","",IF(MONTH(B16)=10,"X",""))</f>
        <v/>
      </c>
      <c r="S16" s="70" t="str">
        <f aca="false">IF(B16="","",IF(MONTH(B16)=11,"X",""))</f>
        <v/>
      </c>
      <c r="T16" s="70" t="str">
        <f aca="false">IF(B16="","",IF(MONTH(B16)=12,"X",""))</f>
        <v/>
      </c>
      <c r="U16" s="58" t="n">
        <f aca="false">IF(E16="","",SUMIF($E$5:$E$1000,E16,$AD$5:$AD$1000))</f>
        <v>5</v>
      </c>
      <c r="V16" s="71" t="str">
        <f aca="false">IF(E16="","",_xlfn.TEXTJOIN(" + ",TRUE(),IF(COUNTIFS($E$5:$E$1000,E16,$C$5:$C$1000,"Auditoría Interna")&gt;0,"Interna",""),IF(COUNTIFS($E$5:$E$1000,E16,$C$5:$C$1000,"Auditoría Externa")&gt;0,"Externa",""),IF(COUNTIFS($E$5:$E$1000,E16,$C$5:$C$1000,"SSF")&gt;0,"SSF",""),IF(COUNTIFS($E$5:$E$1000,E16,$C$5:$C$1000,"Comité de Supervisión")&gt;0,"Comité Sup.",""),IF(COUNTIFS($E$5:$E$1000,E16,$C$5:$C$1000,"Consejo de Administración")&gt;0,"Consejo",""),IF(COUNTIFS($E$5:$E$1000,E16,$C$5:$C$1000,"Otros")&gt;0,"Otros","")))</f>
        <v>Interna + Externa + SSF</v>
      </c>
      <c r="W16" s="58" t="n">
        <f aca="false">IF(E16="","",SUMIFS($AD$5:$AD$1000,$E$5:$E$1000,E16,$AA$5:$AA$1000,AA16,$C$5:$C$1000,"&lt;&gt;"&amp;C16))</f>
        <v>0</v>
      </c>
      <c r="X16" s="18" t="s">
        <v>112</v>
      </c>
      <c r="Y16" s="31" t="n">
        <v>11</v>
      </c>
      <c r="Z16" s="13" t="s">
        <v>154</v>
      </c>
      <c r="AA16" s="38" t="n">
        <f aca="false">IF(B16="","",YEAR(B16)*100+MONTH(B16))</f>
        <v>202508</v>
      </c>
      <c r="AB16" s="38" t="str">
        <f aca="false">IF(AND(E16&lt;&gt;"",E16=Cruce!$C$5,AD16=1),COUNTIFS($E$5:E16,E16,$AD$5:AD16,1),"")</f>
        <v/>
      </c>
      <c r="AC16" s="38" t="str">
        <f aca="false">IF(E16="","",C16&amp;"|"&amp;X16&amp;"|"&amp;IF(B16="","s/f",TEXT(B16,"yyyymmdd"))&amp;IF(OR(C16="SSF",X16="Visitas Auditoría Interna"),"|"&amp;Y16,""))</f>
        <v>SSF|Resumen visita presencialSSF|20250825|11</v>
      </c>
      <c r="AD16" s="38" t="n">
        <f aca="false">IF(E16="",0,IF(COUNTIFS($E$5:E16,E16,$AC$5:AC16,AC16)=1,1,0))</f>
        <v>1</v>
      </c>
      <c r="AE16" s="38" t="str">
        <f aca="false">IF(OR(E16="",AD16&lt;&gt;1),"",SUBSTITUTE(SUBSTITUTE(C16,"Auditoría ",""),"Consejo de Administración","Consejo")&amp;" – "&amp;IF(B16="","(sin fecha)",DAY(B16)&amp;" de "&amp;CHOOSE(MONTH(B16),"Enero","Febrero","Marzo","Abril","Mayo","Junio","Julio","Agosto","Septiembre","Octubre","Noviembre","Diciembre")&amp;" "&amp;YEAR(B16)))</f>
        <v>SSF – 25 de Agosto 2025</v>
      </c>
      <c r="AF16" s="38" t="n">
        <f aca="false">IF(E16="",0,IF(COUNTIF($AC$5:AC16,AC16)=1,1,0))</f>
        <v>1</v>
      </c>
    </row>
    <row r="17" customFormat="false" ht="45" hidden="false" customHeight="true" outlineLevel="0" collapsed="false">
      <c r="A17" s="31" t="n">
        <v>13</v>
      </c>
      <c r="B17" s="67" t="n">
        <v>45939</v>
      </c>
      <c r="C17" s="68" t="s">
        <v>25</v>
      </c>
      <c r="D17" s="68" t="s">
        <v>81</v>
      </c>
      <c r="E17" s="69" t="s">
        <v>155</v>
      </c>
      <c r="F17" s="69" t="s">
        <v>156</v>
      </c>
      <c r="G17" s="70" t="str">
        <f aca="false">IF(OR(E17="",AND($C$3="",$E$3="")),"",IF(B17="","Sin fecha",IF(AND(OR($C$3="",B17&gt;=$C$3),OR($E$3="",B17&lt;=$E$3)),"Sí","No")))</f>
        <v>No</v>
      </c>
      <c r="H17" s="58" t="n">
        <f aca="false">IF(B17="","",YEAR(B17))</f>
        <v>2025</v>
      </c>
      <c r="I17" s="70" t="str">
        <f aca="false">IF(B17="","",IF(MONTH(B17)=1,"X",""))</f>
        <v/>
      </c>
      <c r="J17" s="70" t="str">
        <f aca="false">IF(B17="","",IF(MONTH(B17)=2,"X",""))</f>
        <v/>
      </c>
      <c r="K17" s="70" t="str">
        <f aca="false">IF(B17="","",IF(MONTH(B17)=3,"X",""))</f>
        <v/>
      </c>
      <c r="L17" s="70" t="str">
        <f aca="false">IF(B17="","",IF(MONTH(B17)=4,"X",""))</f>
        <v/>
      </c>
      <c r="M17" s="70" t="str">
        <f aca="false">IF(B17="","",IF(MONTH(B17)=5,"X",""))</f>
        <v/>
      </c>
      <c r="N17" s="70" t="str">
        <f aca="false">IF(B17="","",IF(MONTH(B17)=6,"X",""))</f>
        <v/>
      </c>
      <c r="O17" s="70" t="str">
        <f aca="false">IF(B17="","",IF(MONTH(B17)=7,"X",""))</f>
        <v/>
      </c>
      <c r="P17" s="70" t="str">
        <f aca="false">IF(B17="","",IF(MONTH(B17)=8,"X",""))</f>
        <v/>
      </c>
      <c r="Q17" s="70" t="str">
        <f aca="false">IF(B17="","",IF(MONTH(B17)=9,"X",""))</f>
        <v/>
      </c>
      <c r="R17" s="70" t="str">
        <f aca="false">IF(B17="","",IF(MONTH(B17)=10,"X",""))</f>
        <v>X</v>
      </c>
      <c r="S17" s="70" t="str">
        <f aca="false">IF(B17="","",IF(MONTH(B17)=11,"X",""))</f>
        <v/>
      </c>
      <c r="T17" s="70" t="str">
        <f aca="false">IF(B17="","",IF(MONTH(B17)=12,"X",""))</f>
        <v/>
      </c>
      <c r="U17" s="58" t="n">
        <f aca="false">IF(E17="","",SUMIF($E$5:$E$1000,E17,$AD$5:$AD$1000))</f>
        <v>1</v>
      </c>
      <c r="V17" s="71" t="str">
        <f aca="false">IF(E17="","",_xlfn.TEXTJOIN(" + ",TRUE(),IF(COUNTIFS($E$5:$E$1000,E17,$C$5:$C$1000,"Auditoría Interna")&gt;0,"Interna",""),IF(COUNTIFS($E$5:$E$1000,E17,$C$5:$C$1000,"Auditoría Externa")&gt;0,"Externa",""),IF(COUNTIFS($E$5:$E$1000,E17,$C$5:$C$1000,"SSF")&gt;0,"SSF",""),IF(COUNTIFS($E$5:$E$1000,E17,$C$5:$C$1000,"Comité de Supervisión")&gt;0,"Comité Sup.",""),IF(COUNTIFS($E$5:$E$1000,E17,$C$5:$C$1000,"Consejo de Administración")&gt;0,"Consejo",""),IF(COUNTIFS($E$5:$E$1000,E17,$C$5:$C$1000,"Otros")&gt;0,"Otros","")))</f>
        <v>SSF</v>
      </c>
      <c r="W17" s="58" t="n">
        <f aca="false">IF(E17="","",SUMIFS($AD$5:$AD$1000,$E$5:$E$1000,E17,$AA$5:$AA$1000,AA17,$C$5:$C$1000,"&lt;&gt;"&amp;C17))</f>
        <v>0</v>
      </c>
      <c r="X17" s="18" t="s">
        <v>112</v>
      </c>
      <c r="Y17" s="31" t="n">
        <v>14</v>
      </c>
      <c r="Z17" s="13" t="s">
        <v>157</v>
      </c>
      <c r="AA17" s="38" t="n">
        <f aca="false">IF(B17="","",YEAR(B17)*100+MONTH(B17))</f>
        <v>202510</v>
      </c>
      <c r="AB17" s="38" t="str">
        <f aca="false">IF(AND(E17&lt;&gt;"",E17=Cruce!$C$5,AD17=1),COUNTIFS($E$5:E17,E17,$AD$5:AD17,1),"")</f>
        <v/>
      </c>
      <c r="AC17" s="38" t="str">
        <f aca="false">IF(E17="","",C17&amp;"|"&amp;X17&amp;"|"&amp;IF(B17="","s/f",TEXT(B17,"yyyymmdd"))&amp;IF(OR(C17="SSF",X17="Visitas Auditoría Interna"),"|"&amp;Y17,""))</f>
        <v>SSF|Resumen visita presencialSSF|20251009|14</v>
      </c>
      <c r="AD17" s="38" t="n">
        <f aca="false">IF(E17="",0,IF(COUNTIFS($E$5:E17,E17,$AC$5:AC17,AC17)=1,1,0))</f>
        <v>1</v>
      </c>
      <c r="AE17" s="38" t="str">
        <f aca="false">IF(OR(E17="",AD17&lt;&gt;1),"",SUBSTITUTE(SUBSTITUTE(C17,"Auditoría ",""),"Consejo de Administración","Consejo")&amp;" – "&amp;IF(B17="","(sin fecha)",DAY(B17)&amp;" de "&amp;CHOOSE(MONTH(B17),"Enero","Febrero","Marzo","Abril","Mayo","Junio","Julio","Agosto","Septiembre","Octubre","Noviembre","Diciembre")&amp;" "&amp;YEAR(B17)))</f>
        <v>SSF – 9 de Octubre 2025</v>
      </c>
      <c r="AF17" s="38" t="n">
        <f aca="false">IF(E17="",0,IF(COUNTIF($AC$5:AC17,AC17)=1,1,0))</f>
        <v>1</v>
      </c>
    </row>
    <row r="18" customFormat="false" ht="45" hidden="false" customHeight="true" outlineLevel="0" collapsed="false">
      <c r="A18" s="31" t="n">
        <v>14</v>
      </c>
      <c r="B18" s="67" t="n">
        <v>45957</v>
      </c>
      <c r="C18" s="68" t="s">
        <v>25</v>
      </c>
      <c r="D18" s="68" t="s">
        <v>122</v>
      </c>
      <c r="E18" s="69" t="s">
        <v>123</v>
      </c>
      <c r="F18" s="69" t="s">
        <v>158</v>
      </c>
      <c r="G18" s="70" t="str">
        <f aca="false">IF(OR(E18="",AND($C$3="",$E$3="")),"",IF(B18="","Sin fecha",IF(AND(OR($C$3="",B18&gt;=$C$3),OR($E$3="",B18&lt;=$E$3)),"Sí","No")))</f>
        <v>No</v>
      </c>
      <c r="H18" s="58" t="n">
        <f aca="false">IF(B18="","",YEAR(B18))</f>
        <v>2025</v>
      </c>
      <c r="I18" s="70" t="str">
        <f aca="false">IF(B18="","",IF(MONTH(B18)=1,"X",""))</f>
        <v/>
      </c>
      <c r="J18" s="70" t="str">
        <f aca="false">IF(B18="","",IF(MONTH(B18)=2,"X",""))</f>
        <v/>
      </c>
      <c r="K18" s="70" t="str">
        <f aca="false">IF(B18="","",IF(MONTH(B18)=3,"X",""))</f>
        <v/>
      </c>
      <c r="L18" s="70" t="str">
        <f aca="false">IF(B18="","",IF(MONTH(B18)=4,"X",""))</f>
        <v/>
      </c>
      <c r="M18" s="70" t="str">
        <f aca="false">IF(B18="","",IF(MONTH(B18)=5,"X",""))</f>
        <v/>
      </c>
      <c r="N18" s="70" t="str">
        <f aca="false">IF(B18="","",IF(MONTH(B18)=6,"X",""))</f>
        <v/>
      </c>
      <c r="O18" s="70" t="str">
        <f aca="false">IF(B18="","",IF(MONTH(B18)=7,"X",""))</f>
        <v/>
      </c>
      <c r="P18" s="70" t="str">
        <f aca="false">IF(B18="","",IF(MONTH(B18)=8,"X",""))</f>
        <v/>
      </c>
      <c r="Q18" s="70" t="str">
        <f aca="false">IF(B18="","",IF(MONTH(B18)=9,"X",""))</f>
        <v/>
      </c>
      <c r="R18" s="70" t="str">
        <f aca="false">IF(B18="","",IF(MONTH(B18)=10,"X",""))</f>
        <v>X</v>
      </c>
      <c r="S18" s="70" t="str">
        <f aca="false">IF(B18="","",IF(MONTH(B18)=11,"X",""))</f>
        <v/>
      </c>
      <c r="T18" s="70" t="str">
        <f aca="false">IF(B18="","",IF(MONTH(B18)=12,"X",""))</f>
        <v/>
      </c>
      <c r="U18" s="58" t="n">
        <f aca="false">IF(E18="","",SUMIF($E$5:$E$1000,E18,$AD$5:$AD$1000))</f>
        <v>4</v>
      </c>
      <c r="V18" s="71" t="str">
        <f aca="false">IF(E18="","",_xlfn.TEXTJOIN(" + ",TRUE(),IF(COUNTIFS($E$5:$E$1000,E18,$C$5:$C$1000,"Auditoría Interna")&gt;0,"Interna",""),IF(COUNTIFS($E$5:$E$1000,E18,$C$5:$C$1000,"Auditoría Externa")&gt;0,"Externa",""),IF(COUNTIFS($E$5:$E$1000,E18,$C$5:$C$1000,"SSF")&gt;0,"SSF",""),IF(COUNTIFS($E$5:$E$1000,E18,$C$5:$C$1000,"Comité de Supervisión")&gt;0,"Comité Sup.",""),IF(COUNTIFS($E$5:$E$1000,E18,$C$5:$C$1000,"Consejo de Administración")&gt;0,"Consejo",""),IF(COUNTIFS($E$5:$E$1000,E18,$C$5:$C$1000,"Otros")&gt;0,"Otros","")))</f>
        <v>SSF</v>
      </c>
      <c r="W18" s="58" t="n">
        <f aca="false">IF(E18="","",SUMIFS($AD$5:$AD$1000,$E$5:$E$1000,E18,$AA$5:$AA$1000,AA18,$C$5:$C$1000,"&lt;&gt;"&amp;C18))</f>
        <v>0</v>
      </c>
      <c r="X18" s="18" t="s">
        <v>112</v>
      </c>
      <c r="Y18" s="31" t="n">
        <v>13</v>
      </c>
      <c r="Z18" s="13" t="s">
        <v>159</v>
      </c>
      <c r="AA18" s="38" t="n">
        <f aca="false">IF(B18="","",YEAR(B18)*100+MONTH(B18))</f>
        <v>202510</v>
      </c>
      <c r="AB18" s="38" t="str">
        <f aca="false">IF(AND(E18&lt;&gt;"",E18=Cruce!$C$5,AD18=1),COUNTIFS($E$5:E18,E18,$AD$5:AD18,1),"")</f>
        <v/>
      </c>
      <c r="AC18" s="38" t="str">
        <f aca="false">IF(E18="","",C18&amp;"|"&amp;X18&amp;"|"&amp;IF(B18="","s/f",TEXT(B18,"yyyymmdd"))&amp;IF(OR(C18="SSF",X18="Visitas Auditoría Interna"),"|"&amp;Y18,""))</f>
        <v>SSF|Resumen visita presencialSSF|20251027|13</v>
      </c>
      <c r="AD18" s="38" t="n">
        <f aca="false">IF(E18="",0,IF(COUNTIFS($E$5:E18,E18,$AC$5:AC18,AC18)=1,1,0))</f>
        <v>1</v>
      </c>
      <c r="AE18" s="38" t="str">
        <f aca="false">IF(OR(E18="",AD18&lt;&gt;1),"",SUBSTITUTE(SUBSTITUTE(C18,"Auditoría ",""),"Consejo de Administración","Consejo")&amp;" – "&amp;IF(B18="","(sin fecha)",DAY(B18)&amp;" de "&amp;CHOOSE(MONTH(B18),"Enero","Febrero","Marzo","Abril","Mayo","Junio","Julio","Agosto","Septiembre","Octubre","Noviembre","Diciembre")&amp;" "&amp;YEAR(B18)))</f>
        <v>SSF – 27 de Octubre 2025</v>
      </c>
      <c r="AF18" s="38" t="n">
        <f aca="false">IF(E18="",0,IF(COUNTIF($AC$5:AC18,AC18)=1,1,0))</f>
        <v>1</v>
      </c>
    </row>
    <row r="19" customFormat="false" ht="45" hidden="false" customHeight="true" outlineLevel="0" collapsed="false">
      <c r="A19" s="31" t="n">
        <v>15</v>
      </c>
      <c r="B19" s="67" t="n">
        <v>46041</v>
      </c>
      <c r="C19" s="68" t="s">
        <v>25</v>
      </c>
      <c r="D19" s="68" t="s">
        <v>109</v>
      </c>
      <c r="E19" s="69" t="s">
        <v>110</v>
      </c>
      <c r="F19" s="69" t="s">
        <v>160</v>
      </c>
      <c r="G19" s="70" t="str">
        <f aca="false">IF(OR(E19="",AND($C$3="",$E$3="")),"",IF(B19="","Sin fecha",IF(AND(OR($C$3="",B19&gt;=$C$3),OR($E$3="",B19&lt;=$E$3)),"Sí","No")))</f>
        <v>Sí</v>
      </c>
      <c r="H19" s="58" t="n">
        <f aca="false">IF(B19="","",YEAR(B19))</f>
        <v>2026</v>
      </c>
      <c r="I19" s="70" t="str">
        <f aca="false">IF(B19="","",IF(MONTH(B19)=1,"X",""))</f>
        <v>X</v>
      </c>
      <c r="J19" s="70" t="str">
        <f aca="false">IF(B19="","",IF(MONTH(B19)=2,"X",""))</f>
        <v/>
      </c>
      <c r="K19" s="70" t="str">
        <f aca="false">IF(B19="","",IF(MONTH(B19)=3,"X",""))</f>
        <v/>
      </c>
      <c r="L19" s="70" t="str">
        <f aca="false">IF(B19="","",IF(MONTH(B19)=4,"X",""))</f>
        <v/>
      </c>
      <c r="M19" s="70" t="str">
        <f aca="false">IF(B19="","",IF(MONTH(B19)=5,"X",""))</f>
        <v/>
      </c>
      <c r="N19" s="70" t="str">
        <f aca="false">IF(B19="","",IF(MONTH(B19)=6,"X",""))</f>
        <v/>
      </c>
      <c r="O19" s="70" t="str">
        <f aca="false">IF(B19="","",IF(MONTH(B19)=7,"X",""))</f>
        <v/>
      </c>
      <c r="P19" s="70" t="str">
        <f aca="false">IF(B19="","",IF(MONTH(B19)=8,"X",""))</f>
        <v/>
      </c>
      <c r="Q19" s="70" t="str">
        <f aca="false">IF(B19="","",IF(MONTH(B19)=9,"X",""))</f>
        <v/>
      </c>
      <c r="R19" s="70" t="str">
        <f aca="false">IF(B19="","",IF(MONTH(B19)=10,"X",""))</f>
        <v/>
      </c>
      <c r="S19" s="70" t="str">
        <f aca="false">IF(B19="","",IF(MONTH(B19)=11,"X",""))</f>
        <v/>
      </c>
      <c r="T19" s="70" t="str">
        <f aca="false">IF(B19="","",IF(MONTH(B19)=12,"X",""))</f>
        <v/>
      </c>
      <c r="U19" s="58" t="n">
        <f aca="false">IF(E19="","",SUMIF($E$5:$E$1000,E19,$AD$5:$AD$1000))</f>
        <v>2</v>
      </c>
      <c r="V19" s="71" t="str">
        <f aca="false">IF(E19="","",_xlfn.TEXTJOIN(" + ",TRUE(),IF(COUNTIFS($E$5:$E$1000,E19,$C$5:$C$1000,"Auditoría Interna")&gt;0,"Interna",""),IF(COUNTIFS($E$5:$E$1000,E19,$C$5:$C$1000,"Auditoría Externa")&gt;0,"Externa",""),IF(COUNTIFS($E$5:$E$1000,E19,$C$5:$C$1000,"SSF")&gt;0,"SSF",""),IF(COUNTIFS($E$5:$E$1000,E19,$C$5:$C$1000,"Comité de Supervisión")&gt;0,"Comité Sup.",""),IF(COUNTIFS($E$5:$E$1000,E19,$C$5:$C$1000,"Consejo de Administración")&gt;0,"Consejo",""),IF(COUNTIFS($E$5:$E$1000,E19,$C$5:$C$1000,"Otros")&gt;0,"Otros","")))</f>
        <v>SSF</v>
      </c>
      <c r="W19" s="58" t="n">
        <f aca="false">IF(E19="","",SUMIFS($AD$5:$AD$1000,$E$5:$E$1000,E19,$AA$5:$AA$1000,AA19,$C$5:$C$1000,"&lt;&gt;"&amp;C19))</f>
        <v>0</v>
      </c>
      <c r="X19" s="18" t="s">
        <v>112</v>
      </c>
      <c r="Y19" s="31" t="n">
        <v>15</v>
      </c>
      <c r="Z19" s="13" t="s">
        <v>161</v>
      </c>
      <c r="AA19" s="38" t="n">
        <f aca="false">IF(B19="","",YEAR(B19)*100+MONTH(B19))</f>
        <v>202601</v>
      </c>
      <c r="AB19" s="38" t="str">
        <f aca="false">IF(AND(E19&lt;&gt;"",E19=Cruce!$C$5,AD19=1),COUNTIFS($E$5:E19,E19,$AD$5:AD19,1),"")</f>
        <v/>
      </c>
      <c r="AC19" s="38" t="str">
        <f aca="false">IF(E19="","",C19&amp;"|"&amp;X19&amp;"|"&amp;IF(B19="","s/f",TEXT(B19,"yyyymmdd"))&amp;IF(OR(C19="SSF",X19="Visitas Auditoría Interna"),"|"&amp;Y19,""))</f>
        <v>SSF|Resumen visita presencialSSF|20260119|15</v>
      </c>
      <c r="AD19" s="38" t="n">
        <f aca="false">IF(E19="",0,IF(COUNTIFS($E$5:E19,E19,$AC$5:AC19,AC19)=1,1,0))</f>
        <v>1</v>
      </c>
      <c r="AE19" s="38" t="str">
        <f aca="false">IF(OR(E19="",AD19&lt;&gt;1),"",SUBSTITUTE(SUBSTITUTE(C19,"Auditoría ",""),"Consejo de Administración","Consejo")&amp;" – "&amp;IF(B19="","(sin fecha)",DAY(B19)&amp;" de "&amp;CHOOSE(MONTH(B19),"Enero","Febrero","Marzo","Abril","Mayo","Junio","Julio","Agosto","Septiembre","Octubre","Noviembre","Diciembre")&amp;" "&amp;YEAR(B19)))</f>
        <v>SSF – 19 de Enero 2026</v>
      </c>
      <c r="AF19" s="38" t="n">
        <f aca="false">IF(E19="",0,IF(COUNTIF($AC$5:AC19,AC19)=1,1,0))</f>
        <v>1</v>
      </c>
    </row>
    <row r="20" customFormat="false" ht="45" hidden="false" customHeight="true" outlineLevel="0" collapsed="false">
      <c r="A20" s="31" t="n">
        <v>16</v>
      </c>
      <c r="B20" s="67" t="n">
        <v>46055</v>
      </c>
      <c r="C20" s="68" t="s">
        <v>25</v>
      </c>
      <c r="D20" s="68" t="s">
        <v>162</v>
      </c>
      <c r="E20" s="69" t="s">
        <v>163</v>
      </c>
      <c r="F20" s="69" t="s">
        <v>164</v>
      </c>
      <c r="G20" s="70" t="str">
        <f aca="false">IF(OR(E20="",AND($C$3="",$E$3="")),"",IF(B20="","Sin fecha",IF(AND(OR($C$3="",B20&gt;=$C$3),OR($E$3="",B20&lt;=$E$3)),"Sí","No")))</f>
        <v>Sí</v>
      </c>
      <c r="H20" s="58" t="n">
        <f aca="false">IF(B20="","",YEAR(B20))</f>
        <v>2026</v>
      </c>
      <c r="I20" s="70" t="str">
        <f aca="false">IF(B20="","",IF(MONTH(B20)=1,"X",""))</f>
        <v/>
      </c>
      <c r="J20" s="70" t="str">
        <f aca="false">IF(B20="","",IF(MONTH(B20)=2,"X",""))</f>
        <v>X</v>
      </c>
      <c r="K20" s="70" t="str">
        <f aca="false">IF(B20="","",IF(MONTH(B20)=3,"X",""))</f>
        <v/>
      </c>
      <c r="L20" s="70" t="str">
        <f aca="false">IF(B20="","",IF(MONTH(B20)=4,"X",""))</f>
        <v/>
      </c>
      <c r="M20" s="70" t="str">
        <f aca="false">IF(B20="","",IF(MONTH(B20)=5,"X",""))</f>
        <v/>
      </c>
      <c r="N20" s="70" t="str">
        <f aca="false">IF(B20="","",IF(MONTH(B20)=6,"X",""))</f>
        <v/>
      </c>
      <c r="O20" s="70" t="str">
        <f aca="false">IF(B20="","",IF(MONTH(B20)=7,"X",""))</f>
        <v/>
      </c>
      <c r="P20" s="70" t="str">
        <f aca="false">IF(B20="","",IF(MONTH(B20)=8,"X",""))</f>
        <v/>
      </c>
      <c r="Q20" s="70" t="str">
        <f aca="false">IF(B20="","",IF(MONTH(B20)=9,"X",""))</f>
        <v/>
      </c>
      <c r="R20" s="70" t="str">
        <f aca="false">IF(B20="","",IF(MONTH(B20)=10,"X",""))</f>
        <v/>
      </c>
      <c r="S20" s="70" t="str">
        <f aca="false">IF(B20="","",IF(MONTH(B20)=11,"X",""))</f>
        <v/>
      </c>
      <c r="T20" s="70" t="str">
        <f aca="false">IF(B20="","",IF(MONTH(B20)=12,"X",""))</f>
        <v/>
      </c>
      <c r="U20" s="58" t="n">
        <f aca="false">IF(E20="","",SUMIF($E$5:$E$1000,E20,$AD$5:$AD$1000))</f>
        <v>2</v>
      </c>
      <c r="V20" s="71" t="str">
        <f aca="false">IF(E20="","",_xlfn.TEXTJOIN(" + ",TRUE(),IF(COUNTIFS($E$5:$E$1000,E20,$C$5:$C$1000,"Auditoría Interna")&gt;0,"Interna",""),IF(COUNTIFS($E$5:$E$1000,E20,$C$5:$C$1000,"Auditoría Externa")&gt;0,"Externa",""),IF(COUNTIFS($E$5:$E$1000,E20,$C$5:$C$1000,"SSF")&gt;0,"SSF",""),IF(COUNTIFS($E$5:$E$1000,E20,$C$5:$C$1000,"Comité de Supervisión")&gt;0,"Comité Sup.",""),IF(COUNTIFS($E$5:$E$1000,E20,$C$5:$C$1000,"Consejo de Administración")&gt;0,"Consejo",""),IF(COUNTIFS($E$5:$E$1000,E20,$C$5:$C$1000,"Otros")&gt;0,"Otros","")))</f>
        <v>SSF</v>
      </c>
      <c r="W20" s="58" t="n">
        <f aca="false">IF(E20="","",SUMIFS($AD$5:$AD$1000,$E$5:$E$1000,E20,$AA$5:$AA$1000,AA20,$C$5:$C$1000,"&lt;&gt;"&amp;C20))</f>
        <v>0</v>
      </c>
      <c r="X20" s="18" t="s">
        <v>112</v>
      </c>
      <c r="Y20" s="31" t="n">
        <v>18</v>
      </c>
      <c r="Z20" s="13" t="s">
        <v>165</v>
      </c>
      <c r="AA20" s="38" t="n">
        <f aca="false">IF(B20="","",YEAR(B20)*100+MONTH(B20))</f>
        <v>202602</v>
      </c>
      <c r="AB20" s="38" t="str">
        <f aca="false">IF(AND(E20&lt;&gt;"",E20=Cruce!$C$5,AD20=1),COUNTIFS($E$5:E20,E20,$AD$5:AD20,1),"")</f>
        <v/>
      </c>
      <c r="AC20" s="38" t="str">
        <f aca="false">IF(E20="","",C20&amp;"|"&amp;X20&amp;"|"&amp;IF(B20="","s/f",TEXT(B20,"yyyymmdd"))&amp;IF(OR(C20="SSF",X20="Visitas Auditoría Interna"),"|"&amp;Y20,""))</f>
        <v>SSF|Resumen visita presencialSSF|20260202|18</v>
      </c>
      <c r="AD20" s="38" t="n">
        <f aca="false">IF(E20="",0,IF(COUNTIFS($E$5:E20,E20,$AC$5:AC20,AC20)=1,1,0))</f>
        <v>1</v>
      </c>
      <c r="AE20" s="38" t="str">
        <f aca="false">IF(OR(E20="",AD20&lt;&gt;1),"",SUBSTITUTE(SUBSTITUTE(C20,"Auditoría ",""),"Consejo de Administración","Consejo")&amp;" – "&amp;IF(B20="","(sin fecha)",DAY(B20)&amp;" de "&amp;CHOOSE(MONTH(B20),"Enero","Febrero","Marzo","Abril","Mayo","Junio","Julio","Agosto","Septiembre","Octubre","Noviembre","Diciembre")&amp;" "&amp;YEAR(B20)))</f>
        <v>SSF – 2 de Febrero 2026</v>
      </c>
      <c r="AF20" s="38" t="n">
        <f aca="false">IF(E20="",0,IF(COUNTIF($AC$5:AC20,AC20)=1,1,0))</f>
        <v>1</v>
      </c>
    </row>
    <row r="21" customFormat="false" ht="45" hidden="false" customHeight="true" outlineLevel="0" collapsed="false">
      <c r="A21" s="31" t="n">
        <v>17</v>
      </c>
      <c r="B21" s="67" t="n">
        <v>46056</v>
      </c>
      <c r="C21" s="68" t="s">
        <v>25</v>
      </c>
      <c r="D21" s="68" t="s">
        <v>134</v>
      </c>
      <c r="E21" s="69" t="s">
        <v>135</v>
      </c>
      <c r="F21" s="69" t="s">
        <v>166</v>
      </c>
      <c r="G21" s="70" t="str">
        <f aca="false">IF(OR(E21="",AND($C$3="",$E$3="")),"",IF(B21="","Sin fecha",IF(AND(OR($C$3="",B21&gt;=$C$3),OR($E$3="",B21&lt;=$E$3)),"Sí","No")))</f>
        <v>Sí</v>
      </c>
      <c r="H21" s="58" t="n">
        <f aca="false">IF(B21="","",YEAR(B21))</f>
        <v>2026</v>
      </c>
      <c r="I21" s="70" t="str">
        <f aca="false">IF(B21="","",IF(MONTH(B21)=1,"X",""))</f>
        <v/>
      </c>
      <c r="J21" s="70" t="str">
        <f aca="false">IF(B21="","",IF(MONTH(B21)=2,"X",""))</f>
        <v>X</v>
      </c>
      <c r="K21" s="70" t="str">
        <f aca="false">IF(B21="","",IF(MONTH(B21)=3,"X",""))</f>
        <v/>
      </c>
      <c r="L21" s="70" t="str">
        <f aca="false">IF(B21="","",IF(MONTH(B21)=4,"X",""))</f>
        <v/>
      </c>
      <c r="M21" s="70" t="str">
        <f aca="false">IF(B21="","",IF(MONTH(B21)=5,"X",""))</f>
        <v/>
      </c>
      <c r="N21" s="70" t="str">
        <f aca="false">IF(B21="","",IF(MONTH(B21)=6,"X",""))</f>
        <v/>
      </c>
      <c r="O21" s="70" t="str">
        <f aca="false">IF(B21="","",IF(MONTH(B21)=7,"X",""))</f>
        <v/>
      </c>
      <c r="P21" s="70" t="str">
        <f aca="false">IF(B21="","",IF(MONTH(B21)=8,"X",""))</f>
        <v/>
      </c>
      <c r="Q21" s="70" t="str">
        <f aca="false">IF(B21="","",IF(MONTH(B21)=9,"X",""))</f>
        <v/>
      </c>
      <c r="R21" s="70" t="str">
        <f aca="false">IF(B21="","",IF(MONTH(B21)=10,"X",""))</f>
        <v/>
      </c>
      <c r="S21" s="70" t="str">
        <f aca="false">IF(B21="","",IF(MONTH(B21)=11,"X",""))</f>
        <v/>
      </c>
      <c r="T21" s="70" t="str">
        <f aca="false">IF(B21="","",IF(MONTH(B21)=12,"X",""))</f>
        <v/>
      </c>
      <c r="U21" s="58" t="n">
        <f aca="false">IF(E21="","",SUMIF($E$5:$E$1000,E21,$AD$5:$AD$1000))</f>
        <v>2</v>
      </c>
      <c r="V21" s="71" t="str">
        <f aca="false">IF(E21="","",_xlfn.TEXTJOIN(" + ",TRUE(),IF(COUNTIFS($E$5:$E$1000,E21,$C$5:$C$1000,"Auditoría Interna")&gt;0,"Interna",""),IF(COUNTIFS($E$5:$E$1000,E21,$C$5:$C$1000,"Auditoría Externa")&gt;0,"Externa",""),IF(COUNTIFS($E$5:$E$1000,E21,$C$5:$C$1000,"SSF")&gt;0,"SSF",""),IF(COUNTIFS($E$5:$E$1000,E21,$C$5:$C$1000,"Comité de Supervisión")&gt;0,"Comité Sup.",""),IF(COUNTIFS($E$5:$E$1000,E21,$C$5:$C$1000,"Consejo de Administración")&gt;0,"Consejo",""),IF(COUNTIFS($E$5:$E$1000,E21,$C$5:$C$1000,"Otros")&gt;0,"Otros","")))</f>
        <v>SSF</v>
      </c>
      <c r="W21" s="58" t="n">
        <f aca="false">IF(E21="","",SUMIFS($AD$5:$AD$1000,$E$5:$E$1000,E21,$AA$5:$AA$1000,AA21,$C$5:$C$1000,"&lt;&gt;"&amp;C21))</f>
        <v>0</v>
      </c>
      <c r="X21" s="18" t="s">
        <v>112</v>
      </c>
      <c r="Y21" s="31" t="n">
        <v>16</v>
      </c>
      <c r="Z21" s="13" t="s">
        <v>167</v>
      </c>
      <c r="AA21" s="38" t="n">
        <f aca="false">IF(B21="","",YEAR(B21)*100+MONTH(B21))</f>
        <v>202602</v>
      </c>
      <c r="AB21" s="38" t="str">
        <f aca="false">IF(AND(E21&lt;&gt;"",E21=Cruce!$C$5,AD21=1),COUNTIFS($E$5:E21,E21,$AD$5:AD21,1),"")</f>
        <v/>
      </c>
      <c r="AC21" s="38" t="str">
        <f aca="false">IF(E21="","",C21&amp;"|"&amp;X21&amp;"|"&amp;IF(B21="","s/f",TEXT(B21,"yyyymmdd"))&amp;IF(OR(C21="SSF",X21="Visitas Auditoría Interna"),"|"&amp;Y21,""))</f>
        <v>SSF|Resumen visita presencialSSF|20260203|16</v>
      </c>
      <c r="AD21" s="38" t="n">
        <f aca="false">IF(E21="",0,IF(COUNTIFS($E$5:E21,E21,$AC$5:AC21,AC21)=1,1,0))</f>
        <v>1</v>
      </c>
      <c r="AE21" s="38" t="str">
        <f aca="false">IF(OR(E21="",AD21&lt;&gt;1),"",SUBSTITUTE(SUBSTITUTE(C21,"Auditoría ",""),"Consejo de Administración","Consejo")&amp;" – "&amp;IF(B21="","(sin fecha)",DAY(B21)&amp;" de "&amp;CHOOSE(MONTH(B21),"Enero","Febrero","Marzo","Abril","Mayo","Junio","Julio","Agosto","Septiembre","Octubre","Noviembre","Diciembre")&amp;" "&amp;YEAR(B21)))</f>
        <v>SSF – 3 de Febrero 2026</v>
      </c>
      <c r="AF21" s="38" t="n">
        <f aca="false">IF(E21="",0,IF(COUNTIF($AC$5:AC21,AC21)=1,1,0))</f>
        <v>1</v>
      </c>
    </row>
    <row r="22" customFormat="false" ht="45" hidden="false" customHeight="true" outlineLevel="0" collapsed="false">
      <c r="A22" s="31" t="n">
        <v>18</v>
      </c>
      <c r="B22" s="67" t="n">
        <v>46109</v>
      </c>
      <c r="C22" s="68" t="s">
        <v>13</v>
      </c>
      <c r="D22" s="68" t="s">
        <v>168</v>
      </c>
      <c r="E22" s="69" t="s">
        <v>169</v>
      </c>
      <c r="F22" s="69" t="s">
        <v>170</v>
      </c>
      <c r="G22" s="70" t="str">
        <f aca="false">IF(OR(E22="",AND($C$3="",$E$3="")),"",IF(B22="","Sin fecha",IF(AND(OR($C$3="",B22&gt;=$C$3),OR($E$3="",B22&lt;=$E$3)),"Sí","No")))</f>
        <v>Sí</v>
      </c>
      <c r="H22" s="58" t="n">
        <f aca="false">IF(B22="","",YEAR(B22))</f>
        <v>2026</v>
      </c>
      <c r="I22" s="70" t="str">
        <f aca="false">IF(B22="","",IF(MONTH(B22)=1,"X",""))</f>
        <v/>
      </c>
      <c r="J22" s="70" t="str">
        <f aca="false">IF(B22="","",IF(MONTH(B22)=2,"X",""))</f>
        <v/>
      </c>
      <c r="K22" s="70" t="str">
        <f aca="false">IF(B22="","",IF(MONTH(B22)=3,"X",""))</f>
        <v>X</v>
      </c>
      <c r="L22" s="70" t="str">
        <f aca="false">IF(B22="","",IF(MONTH(B22)=4,"X",""))</f>
        <v/>
      </c>
      <c r="M22" s="70" t="str">
        <f aca="false">IF(B22="","",IF(MONTH(B22)=5,"X",""))</f>
        <v/>
      </c>
      <c r="N22" s="70" t="str">
        <f aca="false">IF(B22="","",IF(MONTH(B22)=6,"X",""))</f>
        <v/>
      </c>
      <c r="O22" s="70" t="str">
        <f aca="false">IF(B22="","",IF(MONTH(B22)=7,"X",""))</f>
        <v/>
      </c>
      <c r="P22" s="70" t="str">
        <f aca="false">IF(B22="","",IF(MONTH(B22)=8,"X",""))</f>
        <v/>
      </c>
      <c r="Q22" s="70" t="str">
        <f aca="false">IF(B22="","",IF(MONTH(B22)=9,"X",""))</f>
        <v/>
      </c>
      <c r="R22" s="70" t="str">
        <f aca="false">IF(B22="","",IF(MONTH(B22)=10,"X",""))</f>
        <v/>
      </c>
      <c r="S22" s="70" t="str">
        <f aca="false">IF(B22="","",IF(MONTH(B22)=11,"X",""))</f>
        <v/>
      </c>
      <c r="T22" s="70" t="str">
        <f aca="false">IF(B22="","",IF(MONTH(B22)=12,"X",""))</f>
        <v/>
      </c>
      <c r="U22" s="58" t="n">
        <f aca="false">IF(E22="","",SUMIF($E$5:$E$1000,E22,$AD$5:$AD$1000))</f>
        <v>1</v>
      </c>
      <c r="V22" s="71" t="str">
        <f aca="false">IF(E22="","",_xlfn.TEXTJOIN(" + ",TRUE(),IF(COUNTIFS($E$5:$E$1000,E22,$C$5:$C$1000,"Auditoría Interna")&gt;0,"Interna",""),IF(COUNTIFS($E$5:$E$1000,E22,$C$5:$C$1000,"Auditoría Externa")&gt;0,"Externa",""),IF(COUNTIFS($E$5:$E$1000,E22,$C$5:$C$1000,"SSF")&gt;0,"SSF",""),IF(COUNTIFS($E$5:$E$1000,E22,$C$5:$C$1000,"Comité de Supervisión")&gt;0,"Comité Sup.",""),IF(COUNTIFS($E$5:$E$1000,E22,$C$5:$C$1000,"Consejo de Administración")&gt;0,"Consejo",""),IF(COUNTIFS($E$5:$E$1000,E22,$C$5:$C$1000,"Otros")&gt;0,"Otros","")))</f>
        <v>Interna</v>
      </c>
      <c r="W22" s="58" t="n">
        <f aca="false">IF(E22="","",SUMIFS($AD$5:$AD$1000,$E$5:$E$1000,E22,$AA$5:$AA$1000,AA22,$C$5:$C$1000,"&lt;&gt;"&amp;C22))</f>
        <v>0</v>
      </c>
      <c r="X22" s="18" t="s">
        <v>171</v>
      </c>
      <c r="Y22" s="31" t="n">
        <v>1</v>
      </c>
      <c r="Z22" s="13"/>
      <c r="AA22" s="38" t="n">
        <f aca="false">IF(B22="","",YEAR(B22)*100+MONTH(B22))</f>
        <v>202603</v>
      </c>
      <c r="AB22" s="38" t="str">
        <f aca="false">IF(AND(E22&lt;&gt;"",E22=Cruce!$C$5,AD22=1),COUNTIFS($E$5:E22,E22,$AD$5:AD22,1),"")</f>
        <v/>
      </c>
      <c r="AC22" s="38" t="str">
        <f aca="false">IF(E22="","",C22&amp;"|"&amp;X22&amp;"|"&amp;IF(B22="","s/f",TEXT(B22,"yyyymmdd"))&amp;IF(OR(C22="SSF",X22="Visitas Auditoría Interna"),"|"&amp;Y22,""))</f>
        <v>Auditoría Interna|Visitas Auditoría Interna|20260328|1</v>
      </c>
      <c r="AD22" s="38" t="n">
        <f aca="false">IF(E22="",0,IF(COUNTIFS($E$5:E22,E22,$AC$5:AC22,AC22)=1,1,0))</f>
        <v>1</v>
      </c>
      <c r="AE22" s="38" t="str">
        <f aca="false">IF(OR(E22="",AD22&lt;&gt;1),"",SUBSTITUTE(SUBSTITUTE(C22,"Auditoría ",""),"Consejo de Administración","Consejo")&amp;" – "&amp;IF(B22="","(sin fecha)",DAY(B22)&amp;" de "&amp;CHOOSE(MONTH(B22),"Enero","Febrero","Marzo","Abril","Mayo","Junio","Julio","Agosto","Septiembre","Octubre","Noviembre","Diciembre")&amp;" "&amp;YEAR(B22)))</f>
        <v>Interna – 28 de Marzo 2026</v>
      </c>
      <c r="AF22" s="38" t="n">
        <f aca="false">IF(E22="",0,IF(COUNTIF($AC$5:AC22,AC22)=1,1,0))</f>
        <v>1</v>
      </c>
    </row>
    <row r="23" customFormat="false" ht="45" hidden="false" customHeight="true" outlineLevel="0" collapsed="false">
      <c r="A23" s="31" t="n">
        <v>19</v>
      </c>
      <c r="B23" s="67" t="n">
        <v>46148</v>
      </c>
      <c r="C23" s="68" t="s">
        <v>13</v>
      </c>
      <c r="D23" s="68" t="s">
        <v>122</v>
      </c>
      <c r="E23" s="69" t="s">
        <v>172</v>
      </c>
      <c r="F23" s="69" t="s">
        <v>173</v>
      </c>
      <c r="G23" s="70" t="str">
        <f aca="false">IF(OR(E23="",AND($C$3="",$E$3="")),"",IF(B23="","Sin fecha",IF(AND(OR($C$3="",B23&gt;=$C$3),OR($E$3="",B23&lt;=$E$3)),"Sí","No")))</f>
        <v>Sí</v>
      </c>
      <c r="H23" s="58" t="n">
        <f aca="false">IF(B23="","",YEAR(B23))</f>
        <v>2026</v>
      </c>
      <c r="I23" s="70" t="str">
        <f aca="false">IF(B23="","",IF(MONTH(B23)=1,"X",""))</f>
        <v/>
      </c>
      <c r="J23" s="70" t="str">
        <f aca="false">IF(B23="","",IF(MONTH(B23)=2,"X",""))</f>
        <v/>
      </c>
      <c r="K23" s="70" t="str">
        <f aca="false">IF(B23="","",IF(MONTH(B23)=3,"X",""))</f>
        <v/>
      </c>
      <c r="L23" s="70" t="str">
        <f aca="false">IF(B23="","",IF(MONTH(B23)=4,"X",""))</f>
        <v/>
      </c>
      <c r="M23" s="70" t="str">
        <f aca="false">IF(B23="","",IF(MONTH(B23)=5,"X",""))</f>
        <v>X</v>
      </c>
      <c r="N23" s="70" t="str">
        <f aca="false">IF(B23="","",IF(MONTH(B23)=6,"X",""))</f>
        <v/>
      </c>
      <c r="O23" s="70" t="str">
        <f aca="false">IF(B23="","",IF(MONTH(B23)=7,"X",""))</f>
        <v/>
      </c>
      <c r="P23" s="70" t="str">
        <f aca="false">IF(B23="","",IF(MONTH(B23)=8,"X",""))</f>
        <v/>
      </c>
      <c r="Q23" s="70" t="str">
        <f aca="false">IF(B23="","",IF(MONTH(B23)=9,"X",""))</f>
        <v/>
      </c>
      <c r="R23" s="70" t="str">
        <f aca="false">IF(B23="","",IF(MONTH(B23)=10,"X",""))</f>
        <v/>
      </c>
      <c r="S23" s="70" t="str">
        <f aca="false">IF(B23="","",IF(MONTH(B23)=11,"X",""))</f>
        <v/>
      </c>
      <c r="T23" s="70" t="str">
        <f aca="false">IF(B23="","",IF(MONTH(B23)=12,"X",""))</f>
        <v/>
      </c>
      <c r="U23" s="58" t="n">
        <f aca="false">IF(E23="","",SUMIF($E$5:$E$1000,E23,$AD$5:$AD$1000))</f>
        <v>2</v>
      </c>
      <c r="V23" s="71" t="str">
        <f aca="false">IF(E23="","",_xlfn.TEXTJOIN(" + ",TRUE(),IF(COUNTIFS($E$5:$E$1000,E23,$C$5:$C$1000,"Auditoría Interna")&gt;0,"Interna",""),IF(COUNTIFS($E$5:$E$1000,E23,$C$5:$C$1000,"Auditoría Externa")&gt;0,"Externa",""),IF(COUNTIFS($E$5:$E$1000,E23,$C$5:$C$1000,"SSF")&gt;0,"SSF",""),IF(COUNTIFS($E$5:$E$1000,E23,$C$5:$C$1000,"Comité de Supervisión")&gt;0,"Comité Sup.",""),IF(COUNTIFS($E$5:$E$1000,E23,$C$5:$C$1000,"Consejo de Administración")&gt;0,"Consejo",""),IF(COUNTIFS($E$5:$E$1000,E23,$C$5:$C$1000,"Otros")&gt;0,"Otros","")))</f>
        <v>Interna</v>
      </c>
      <c r="W23" s="58" t="n">
        <f aca="false">IF(E23="","",SUMIFS($AD$5:$AD$1000,$E$5:$E$1000,E23,$AA$5:$AA$1000,AA23,$C$5:$C$1000,"&lt;&gt;"&amp;C23))</f>
        <v>0</v>
      </c>
      <c r="X23" s="18" t="s">
        <v>174</v>
      </c>
      <c r="Y23" s="31" t="n">
        <v>1</v>
      </c>
      <c r="Z23" s="13"/>
      <c r="AA23" s="38" t="n">
        <f aca="false">IF(B23="","",YEAR(B23)*100+MONTH(B23))</f>
        <v>202605</v>
      </c>
      <c r="AB23" s="38" t="str">
        <f aca="false">IF(AND(E23&lt;&gt;"",E23=Cruce!$C$5,AD23=1),COUNTIFS($E$5:E23,E23,$AD$5:AD23,1),"")</f>
        <v/>
      </c>
      <c r="AC23" s="38" t="str">
        <f aca="false">IF(E23="","",C23&amp;"|"&amp;X23&amp;"|"&amp;IF(B23="","s/f",TEXT(B23,"yyyymmdd"))&amp;IF(OR(C23="SSF",X23="Visitas Auditoría Interna"),"|"&amp;Y23,""))</f>
        <v>Auditoría Interna|Auditoria interna 1|20260506</v>
      </c>
      <c r="AD23" s="38" t="n">
        <f aca="false">IF(E23="",0,IF(COUNTIFS($E$5:E23,E23,$AC$5:AC23,AC23)=1,1,0))</f>
        <v>1</v>
      </c>
      <c r="AE23" s="38" t="str">
        <f aca="false">IF(OR(E23="",AD23&lt;&gt;1),"",SUBSTITUTE(SUBSTITUTE(C23,"Auditoría ",""),"Consejo de Administración","Consejo")&amp;" – "&amp;IF(B23="","(sin fecha)",DAY(B23)&amp;" de "&amp;CHOOSE(MONTH(B23),"Enero","Febrero","Marzo","Abril","Mayo","Junio","Julio","Agosto","Septiembre","Octubre","Noviembre","Diciembre")&amp;" "&amp;YEAR(B23)))</f>
        <v>Interna – 6 de Mayo 2026</v>
      </c>
      <c r="AF23" s="38" t="n">
        <f aca="false">IF(E23="",0,IF(COUNTIF($AC$5:AC23,AC23)=1,1,0))</f>
        <v>1</v>
      </c>
    </row>
    <row r="24" customFormat="false" ht="45" hidden="false" customHeight="true" outlineLevel="0" collapsed="false">
      <c r="A24" s="31" t="n">
        <v>20</v>
      </c>
      <c r="B24" s="67" t="n">
        <v>46148</v>
      </c>
      <c r="C24" s="68" t="s">
        <v>13</v>
      </c>
      <c r="D24" s="68" t="s">
        <v>114</v>
      </c>
      <c r="E24" s="69" t="s">
        <v>175</v>
      </c>
      <c r="F24" s="69" t="s">
        <v>176</v>
      </c>
      <c r="G24" s="70" t="str">
        <f aca="false">IF(OR(E24="",AND($C$3="",$E$3="")),"",IF(B24="","Sin fecha",IF(AND(OR($C$3="",B24&gt;=$C$3),OR($E$3="",B24&lt;=$E$3)),"Sí","No")))</f>
        <v>Sí</v>
      </c>
      <c r="H24" s="58" t="n">
        <f aca="false">IF(B24="","",YEAR(B24))</f>
        <v>2026</v>
      </c>
      <c r="I24" s="70" t="str">
        <f aca="false">IF(B24="","",IF(MONTH(B24)=1,"X",""))</f>
        <v/>
      </c>
      <c r="J24" s="70" t="str">
        <f aca="false">IF(B24="","",IF(MONTH(B24)=2,"X",""))</f>
        <v/>
      </c>
      <c r="K24" s="70" t="str">
        <f aca="false">IF(B24="","",IF(MONTH(B24)=3,"X",""))</f>
        <v/>
      </c>
      <c r="L24" s="70" t="str">
        <f aca="false">IF(B24="","",IF(MONTH(B24)=4,"X",""))</f>
        <v/>
      </c>
      <c r="M24" s="70" t="str">
        <f aca="false">IF(B24="","",IF(MONTH(B24)=5,"X",""))</f>
        <v>X</v>
      </c>
      <c r="N24" s="70" t="str">
        <f aca="false">IF(B24="","",IF(MONTH(B24)=6,"X",""))</f>
        <v/>
      </c>
      <c r="O24" s="70" t="str">
        <f aca="false">IF(B24="","",IF(MONTH(B24)=7,"X",""))</f>
        <v/>
      </c>
      <c r="P24" s="70" t="str">
        <f aca="false">IF(B24="","",IF(MONTH(B24)=8,"X",""))</f>
        <v/>
      </c>
      <c r="Q24" s="70" t="str">
        <f aca="false">IF(B24="","",IF(MONTH(B24)=9,"X",""))</f>
        <v/>
      </c>
      <c r="R24" s="70" t="str">
        <f aca="false">IF(B24="","",IF(MONTH(B24)=10,"X",""))</f>
        <v/>
      </c>
      <c r="S24" s="70" t="str">
        <f aca="false">IF(B24="","",IF(MONTH(B24)=11,"X",""))</f>
        <v/>
      </c>
      <c r="T24" s="70" t="str">
        <f aca="false">IF(B24="","",IF(MONTH(B24)=12,"X",""))</f>
        <v/>
      </c>
      <c r="U24" s="58" t="n">
        <f aca="false">IF(E24="","",SUMIF($E$5:$E$1000,E24,$AD$5:$AD$1000))</f>
        <v>1</v>
      </c>
      <c r="V24" s="71" t="str">
        <f aca="false">IF(E24="","",_xlfn.TEXTJOIN(" + ",TRUE(),IF(COUNTIFS($E$5:$E$1000,E24,$C$5:$C$1000,"Auditoría Interna")&gt;0,"Interna",""),IF(COUNTIFS($E$5:$E$1000,E24,$C$5:$C$1000,"Auditoría Externa")&gt;0,"Externa",""),IF(COUNTIFS($E$5:$E$1000,E24,$C$5:$C$1000,"SSF")&gt;0,"SSF",""),IF(COUNTIFS($E$5:$E$1000,E24,$C$5:$C$1000,"Comité de Supervisión")&gt;0,"Comité Sup.",""),IF(COUNTIFS($E$5:$E$1000,E24,$C$5:$C$1000,"Consejo de Administración")&gt;0,"Consejo",""),IF(COUNTIFS($E$5:$E$1000,E24,$C$5:$C$1000,"Otros")&gt;0,"Otros","")))</f>
        <v>Interna</v>
      </c>
      <c r="W24" s="58" t="n">
        <f aca="false">IF(E24="","",SUMIFS($AD$5:$AD$1000,$E$5:$E$1000,E24,$AA$5:$AA$1000,AA24,$C$5:$C$1000,"&lt;&gt;"&amp;C24))</f>
        <v>0</v>
      </c>
      <c r="X24" s="18" t="s">
        <v>174</v>
      </c>
      <c r="Y24" s="31" t="n">
        <v>2</v>
      </c>
      <c r="Z24" s="13"/>
      <c r="AA24" s="38" t="n">
        <f aca="false">IF(B24="","",YEAR(B24)*100+MONTH(B24))</f>
        <v>202605</v>
      </c>
      <c r="AB24" s="38" t="str">
        <f aca="false">IF(AND(E24&lt;&gt;"",E24=Cruce!$C$5,AD24=1),COUNTIFS($E$5:E24,E24,$AD$5:AD24,1),"")</f>
        <v/>
      </c>
      <c r="AC24" s="38" t="str">
        <f aca="false">IF(E24="","",C24&amp;"|"&amp;X24&amp;"|"&amp;IF(B24="","s/f",TEXT(B24,"yyyymmdd"))&amp;IF(OR(C24="SSF",X24="Visitas Auditoría Interna"),"|"&amp;Y24,""))</f>
        <v>Auditoría Interna|Auditoria interna 1|20260506</v>
      </c>
      <c r="AD24" s="38" t="n">
        <f aca="false">IF(E24="",0,IF(COUNTIFS($E$5:E24,E24,$AC$5:AC24,AC24)=1,1,0))</f>
        <v>1</v>
      </c>
      <c r="AE24" s="38" t="str">
        <f aca="false">IF(OR(E24="",AD24&lt;&gt;1),"",SUBSTITUTE(SUBSTITUTE(C24,"Auditoría ",""),"Consejo de Administración","Consejo")&amp;" – "&amp;IF(B24="","(sin fecha)",DAY(B24)&amp;" de "&amp;CHOOSE(MONTH(B24),"Enero","Febrero","Marzo","Abril","Mayo","Junio","Julio","Agosto","Septiembre","Octubre","Noviembre","Diciembre")&amp;" "&amp;YEAR(B24)))</f>
        <v>Interna – 6 de Mayo 2026</v>
      </c>
      <c r="AF24" s="38" t="n">
        <f aca="false">IF(E24="",0,IF(COUNTIF($AC$5:AC24,AC24)=1,1,0))</f>
        <v>0</v>
      </c>
    </row>
    <row r="25" customFormat="false" ht="45" hidden="false" customHeight="true" outlineLevel="0" collapsed="false">
      <c r="A25" s="31" t="n">
        <v>21</v>
      </c>
      <c r="B25" s="67" t="n">
        <v>46148</v>
      </c>
      <c r="C25" s="68" t="s">
        <v>13</v>
      </c>
      <c r="D25" s="68" t="s">
        <v>114</v>
      </c>
      <c r="E25" s="69" t="s">
        <v>177</v>
      </c>
      <c r="F25" s="69" t="s">
        <v>178</v>
      </c>
      <c r="G25" s="70" t="str">
        <f aca="false">IF(OR(E25="",AND($C$3="",$E$3="")),"",IF(B25="","Sin fecha",IF(AND(OR($C$3="",B25&gt;=$C$3),OR($E$3="",B25&lt;=$E$3)),"Sí","No")))</f>
        <v>Sí</v>
      </c>
      <c r="H25" s="58" t="n">
        <f aca="false">IF(B25="","",YEAR(B25))</f>
        <v>2026</v>
      </c>
      <c r="I25" s="70" t="str">
        <f aca="false">IF(B25="","",IF(MONTH(B25)=1,"X",""))</f>
        <v/>
      </c>
      <c r="J25" s="70" t="str">
        <f aca="false">IF(B25="","",IF(MONTH(B25)=2,"X",""))</f>
        <v/>
      </c>
      <c r="K25" s="70" t="str">
        <f aca="false">IF(B25="","",IF(MONTH(B25)=3,"X",""))</f>
        <v/>
      </c>
      <c r="L25" s="70" t="str">
        <f aca="false">IF(B25="","",IF(MONTH(B25)=4,"X",""))</f>
        <v/>
      </c>
      <c r="M25" s="70" t="str">
        <f aca="false">IF(B25="","",IF(MONTH(B25)=5,"X",""))</f>
        <v>X</v>
      </c>
      <c r="N25" s="70" t="str">
        <f aca="false">IF(B25="","",IF(MONTH(B25)=6,"X",""))</f>
        <v/>
      </c>
      <c r="O25" s="70" t="str">
        <f aca="false">IF(B25="","",IF(MONTH(B25)=7,"X",""))</f>
        <v/>
      </c>
      <c r="P25" s="70" t="str">
        <f aca="false">IF(B25="","",IF(MONTH(B25)=8,"X",""))</f>
        <v/>
      </c>
      <c r="Q25" s="70" t="str">
        <f aca="false">IF(B25="","",IF(MONTH(B25)=9,"X",""))</f>
        <v/>
      </c>
      <c r="R25" s="70" t="str">
        <f aca="false">IF(B25="","",IF(MONTH(B25)=10,"X",""))</f>
        <v/>
      </c>
      <c r="S25" s="70" t="str">
        <f aca="false">IF(B25="","",IF(MONTH(B25)=11,"X",""))</f>
        <v/>
      </c>
      <c r="T25" s="70" t="str">
        <f aca="false">IF(B25="","",IF(MONTH(B25)=12,"X",""))</f>
        <v/>
      </c>
      <c r="U25" s="58" t="n">
        <f aca="false">IF(E25="","",SUMIF($E$5:$E$1000,E25,$AD$5:$AD$1000))</f>
        <v>2</v>
      </c>
      <c r="V25" s="71" t="str">
        <f aca="false">IF(E25="","",_xlfn.TEXTJOIN(" + ",TRUE(),IF(COUNTIFS($E$5:$E$1000,E25,$C$5:$C$1000,"Auditoría Interna")&gt;0,"Interna",""),IF(COUNTIFS($E$5:$E$1000,E25,$C$5:$C$1000,"Auditoría Externa")&gt;0,"Externa",""),IF(COUNTIFS($E$5:$E$1000,E25,$C$5:$C$1000,"SSF")&gt;0,"SSF",""),IF(COUNTIFS($E$5:$E$1000,E25,$C$5:$C$1000,"Comité de Supervisión")&gt;0,"Comité Sup.",""),IF(COUNTIFS($E$5:$E$1000,E25,$C$5:$C$1000,"Consejo de Administración")&gt;0,"Consejo",""),IF(COUNTIFS($E$5:$E$1000,E25,$C$5:$C$1000,"Otros")&gt;0,"Otros","")))</f>
        <v>Interna + Externa</v>
      </c>
      <c r="W25" s="58" t="n">
        <f aca="false">IF(E25="","",SUMIFS($AD$5:$AD$1000,$E$5:$E$1000,E25,$AA$5:$AA$1000,AA25,$C$5:$C$1000,"&lt;&gt;"&amp;C25))</f>
        <v>0</v>
      </c>
      <c r="X25" s="18" t="s">
        <v>174</v>
      </c>
      <c r="Y25" s="31" t="n">
        <v>3</v>
      </c>
      <c r="Z25" s="13"/>
      <c r="AA25" s="38" t="n">
        <f aca="false">IF(B25="","",YEAR(B25)*100+MONTH(B25))</f>
        <v>202605</v>
      </c>
      <c r="AB25" s="38" t="str">
        <f aca="false">IF(AND(E25&lt;&gt;"",E25=Cruce!$C$5,AD25=1),COUNTIFS($E$5:E25,E25,$AD$5:AD25,1),"")</f>
        <v/>
      </c>
      <c r="AC25" s="38" t="str">
        <f aca="false">IF(E25="","",C25&amp;"|"&amp;X25&amp;"|"&amp;IF(B25="","s/f",TEXT(B25,"yyyymmdd"))&amp;IF(OR(C25="SSF",X25="Visitas Auditoría Interna"),"|"&amp;Y25,""))</f>
        <v>Auditoría Interna|Auditoria interna 1|20260506</v>
      </c>
      <c r="AD25" s="38" t="n">
        <f aca="false">IF(E25="",0,IF(COUNTIFS($E$5:E25,E25,$AC$5:AC25,AC25)=1,1,0))</f>
        <v>1</v>
      </c>
      <c r="AE25" s="38" t="str">
        <f aca="false">IF(OR(E25="",AD25&lt;&gt;1),"",SUBSTITUTE(SUBSTITUTE(C25,"Auditoría ",""),"Consejo de Administración","Consejo")&amp;" – "&amp;IF(B25="","(sin fecha)",DAY(B25)&amp;" de "&amp;CHOOSE(MONTH(B25),"Enero","Febrero","Marzo","Abril","Mayo","Junio","Julio","Agosto","Septiembre","Octubre","Noviembre","Diciembre")&amp;" "&amp;YEAR(B25)))</f>
        <v>Interna – 6 de Mayo 2026</v>
      </c>
      <c r="AF25" s="38" t="n">
        <f aca="false">IF(E25="",0,IF(COUNTIF($AC$5:AC25,AC25)=1,1,0))</f>
        <v>0</v>
      </c>
    </row>
    <row r="26" customFormat="false" ht="45" hidden="false" customHeight="true" outlineLevel="0" collapsed="false">
      <c r="A26" s="31" t="n">
        <v>22</v>
      </c>
      <c r="B26" s="67" t="n">
        <v>46148</v>
      </c>
      <c r="C26" s="68" t="s">
        <v>13</v>
      </c>
      <c r="D26" s="68" t="s">
        <v>179</v>
      </c>
      <c r="E26" s="69" t="s">
        <v>180</v>
      </c>
      <c r="F26" s="69" t="s">
        <v>181</v>
      </c>
      <c r="G26" s="70" t="str">
        <f aca="false">IF(OR(E26="",AND($C$3="",$E$3="")),"",IF(B26="","Sin fecha",IF(AND(OR($C$3="",B26&gt;=$C$3),OR($E$3="",B26&lt;=$E$3)),"Sí","No")))</f>
        <v>Sí</v>
      </c>
      <c r="H26" s="58" t="n">
        <f aca="false">IF(B26="","",YEAR(B26))</f>
        <v>2026</v>
      </c>
      <c r="I26" s="70" t="str">
        <f aca="false">IF(B26="","",IF(MONTH(B26)=1,"X",""))</f>
        <v/>
      </c>
      <c r="J26" s="70" t="str">
        <f aca="false">IF(B26="","",IF(MONTH(B26)=2,"X",""))</f>
        <v/>
      </c>
      <c r="K26" s="70" t="str">
        <f aca="false">IF(B26="","",IF(MONTH(B26)=3,"X",""))</f>
        <v/>
      </c>
      <c r="L26" s="70" t="str">
        <f aca="false">IF(B26="","",IF(MONTH(B26)=4,"X",""))</f>
        <v/>
      </c>
      <c r="M26" s="70" t="str">
        <f aca="false">IF(B26="","",IF(MONTH(B26)=5,"X",""))</f>
        <v>X</v>
      </c>
      <c r="N26" s="70" t="str">
        <f aca="false">IF(B26="","",IF(MONTH(B26)=6,"X",""))</f>
        <v/>
      </c>
      <c r="O26" s="70" t="str">
        <f aca="false">IF(B26="","",IF(MONTH(B26)=7,"X",""))</f>
        <v/>
      </c>
      <c r="P26" s="70" t="str">
        <f aca="false">IF(B26="","",IF(MONTH(B26)=8,"X",""))</f>
        <v/>
      </c>
      <c r="Q26" s="70" t="str">
        <f aca="false">IF(B26="","",IF(MONTH(B26)=9,"X",""))</f>
        <v/>
      </c>
      <c r="R26" s="70" t="str">
        <f aca="false">IF(B26="","",IF(MONTH(B26)=10,"X",""))</f>
        <v/>
      </c>
      <c r="S26" s="70" t="str">
        <f aca="false">IF(B26="","",IF(MONTH(B26)=11,"X",""))</f>
        <v/>
      </c>
      <c r="T26" s="70" t="str">
        <f aca="false">IF(B26="","",IF(MONTH(B26)=12,"X",""))</f>
        <v/>
      </c>
      <c r="U26" s="58" t="n">
        <f aca="false">IF(E26="","",SUMIF($E$5:$E$1000,E26,$AD$5:$AD$1000))</f>
        <v>1</v>
      </c>
      <c r="V26" s="71" t="str">
        <f aca="false">IF(E26="","",_xlfn.TEXTJOIN(" + ",TRUE(),IF(COUNTIFS($E$5:$E$1000,E26,$C$5:$C$1000,"Auditoría Interna")&gt;0,"Interna",""),IF(COUNTIFS($E$5:$E$1000,E26,$C$5:$C$1000,"Auditoría Externa")&gt;0,"Externa",""),IF(COUNTIFS($E$5:$E$1000,E26,$C$5:$C$1000,"SSF")&gt;0,"SSF",""),IF(COUNTIFS($E$5:$E$1000,E26,$C$5:$C$1000,"Comité de Supervisión")&gt;0,"Comité Sup.",""),IF(COUNTIFS($E$5:$E$1000,E26,$C$5:$C$1000,"Consejo de Administración")&gt;0,"Consejo",""),IF(COUNTIFS($E$5:$E$1000,E26,$C$5:$C$1000,"Otros")&gt;0,"Otros","")))</f>
        <v>Interna</v>
      </c>
      <c r="W26" s="58" t="n">
        <f aca="false">IF(E26="","",SUMIFS($AD$5:$AD$1000,$E$5:$E$1000,E26,$AA$5:$AA$1000,AA26,$C$5:$C$1000,"&lt;&gt;"&amp;C26))</f>
        <v>0</v>
      </c>
      <c r="X26" s="18" t="s">
        <v>174</v>
      </c>
      <c r="Y26" s="31" t="n">
        <v>4</v>
      </c>
      <c r="Z26" s="13"/>
      <c r="AA26" s="38" t="n">
        <f aca="false">IF(B26="","",YEAR(B26)*100+MONTH(B26))</f>
        <v>202605</v>
      </c>
      <c r="AB26" s="38" t="str">
        <f aca="false">IF(AND(E26&lt;&gt;"",E26=Cruce!$C$5,AD26=1),COUNTIFS($E$5:E26,E26,$AD$5:AD26,1),"")</f>
        <v/>
      </c>
      <c r="AC26" s="38" t="str">
        <f aca="false">IF(E26="","",C26&amp;"|"&amp;X26&amp;"|"&amp;IF(B26="","s/f",TEXT(B26,"yyyymmdd"))&amp;IF(OR(C26="SSF",X26="Visitas Auditoría Interna"),"|"&amp;Y26,""))</f>
        <v>Auditoría Interna|Auditoria interna 1|20260506</v>
      </c>
      <c r="AD26" s="38" t="n">
        <f aca="false">IF(E26="",0,IF(COUNTIFS($E$5:E26,E26,$AC$5:AC26,AC26)=1,1,0))</f>
        <v>1</v>
      </c>
      <c r="AE26" s="38" t="str">
        <f aca="false">IF(OR(E26="",AD26&lt;&gt;1),"",SUBSTITUTE(SUBSTITUTE(C26,"Auditoría ",""),"Consejo de Administración","Consejo")&amp;" – "&amp;IF(B26="","(sin fecha)",DAY(B26)&amp;" de "&amp;CHOOSE(MONTH(B26),"Enero","Febrero","Marzo","Abril","Mayo","Junio","Julio","Agosto","Septiembre","Octubre","Noviembre","Diciembre")&amp;" "&amp;YEAR(B26)))</f>
        <v>Interna – 6 de Mayo 2026</v>
      </c>
      <c r="AF26" s="38" t="n">
        <f aca="false">IF(E26="",0,IF(COUNTIF($AC$5:AC26,AC26)=1,1,0))</f>
        <v>0</v>
      </c>
    </row>
    <row r="27" customFormat="false" ht="45" hidden="false" customHeight="true" outlineLevel="0" collapsed="false">
      <c r="A27" s="31" t="n">
        <v>23</v>
      </c>
      <c r="B27" s="67" t="n">
        <v>46148</v>
      </c>
      <c r="C27" s="68" t="s">
        <v>13</v>
      </c>
      <c r="D27" s="68" t="s">
        <v>122</v>
      </c>
      <c r="E27" s="69" t="s">
        <v>182</v>
      </c>
      <c r="F27" s="69" t="s">
        <v>183</v>
      </c>
      <c r="G27" s="70" t="str">
        <f aca="false">IF(OR(E27="",AND($C$3="",$E$3="")),"",IF(B27="","Sin fecha",IF(AND(OR($C$3="",B27&gt;=$C$3),OR($E$3="",B27&lt;=$E$3)),"Sí","No")))</f>
        <v>Sí</v>
      </c>
      <c r="H27" s="58" t="n">
        <f aca="false">IF(B27="","",YEAR(B27))</f>
        <v>2026</v>
      </c>
      <c r="I27" s="70" t="str">
        <f aca="false">IF(B27="","",IF(MONTH(B27)=1,"X",""))</f>
        <v/>
      </c>
      <c r="J27" s="70" t="str">
        <f aca="false">IF(B27="","",IF(MONTH(B27)=2,"X",""))</f>
        <v/>
      </c>
      <c r="K27" s="70" t="str">
        <f aca="false">IF(B27="","",IF(MONTH(B27)=3,"X",""))</f>
        <v/>
      </c>
      <c r="L27" s="70" t="str">
        <f aca="false">IF(B27="","",IF(MONTH(B27)=4,"X",""))</f>
        <v/>
      </c>
      <c r="M27" s="70" t="str">
        <f aca="false">IF(B27="","",IF(MONTH(B27)=5,"X",""))</f>
        <v>X</v>
      </c>
      <c r="N27" s="70" t="str">
        <f aca="false">IF(B27="","",IF(MONTH(B27)=6,"X",""))</f>
        <v/>
      </c>
      <c r="O27" s="70" t="str">
        <f aca="false">IF(B27="","",IF(MONTH(B27)=7,"X",""))</f>
        <v/>
      </c>
      <c r="P27" s="70" t="str">
        <f aca="false">IF(B27="","",IF(MONTH(B27)=8,"X",""))</f>
        <v/>
      </c>
      <c r="Q27" s="70" t="str">
        <f aca="false">IF(B27="","",IF(MONTH(B27)=9,"X",""))</f>
        <v/>
      </c>
      <c r="R27" s="70" t="str">
        <f aca="false">IF(B27="","",IF(MONTH(B27)=10,"X",""))</f>
        <v/>
      </c>
      <c r="S27" s="70" t="str">
        <f aca="false">IF(B27="","",IF(MONTH(B27)=11,"X",""))</f>
        <v/>
      </c>
      <c r="T27" s="70" t="str">
        <f aca="false">IF(B27="","",IF(MONTH(B27)=12,"X",""))</f>
        <v/>
      </c>
      <c r="U27" s="58" t="n">
        <f aca="false">IF(E27="","",SUMIF($E$5:$E$1000,E27,$AD$5:$AD$1000))</f>
        <v>2</v>
      </c>
      <c r="V27" s="71" t="str">
        <f aca="false">IF(E27="","",_xlfn.TEXTJOIN(" + ",TRUE(),IF(COUNTIFS($E$5:$E$1000,E27,$C$5:$C$1000,"Auditoría Interna")&gt;0,"Interna",""),IF(COUNTIFS($E$5:$E$1000,E27,$C$5:$C$1000,"Auditoría Externa")&gt;0,"Externa",""),IF(COUNTIFS($E$5:$E$1000,E27,$C$5:$C$1000,"SSF")&gt;0,"SSF",""),IF(COUNTIFS($E$5:$E$1000,E27,$C$5:$C$1000,"Comité de Supervisión")&gt;0,"Comité Sup.",""),IF(COUNTIFS($E$5:$E$1000,E27,$C$5:$C$1000,"Consejo de Administración")&gt;0,"Consejo",""),IF(COUNTIFS($E$5:$E$1000,E27,$C$5:$C$1000,"Otros")&gt;0,"Otros","")))</f>
        <v>Interna</v>
      </c>
      <c r="W27" s="58" t="n">
        <f aca="false">IF(E27="","",SUMIFS($AD$5:$AD$1000,$E$5:$E$1000,E27,$AA$5:$AA$1000,AA27,$C$5:$C$1000,"&lt;&gt;"&amp;C27))</f>
        <v>0</v>
      </c>
      <c r="X27" s="18" t="s">
        <v>174</v>
      </c>
      <c r="Y27" s="31" t="n">
        <v>5</v>
      </c>
      <c r="Z27" s="13"/>
      <c r="AA27" s="38" t="n">
        <f aca="false">IF(B27="","",YEAR(B27)*100+MONTH(B27))</f>
        <v>202605</v>
      </c>
      <c r="AB27" s="38" t="str">
        <f aca="false">IF(AND(E27&lt;&gt;"",E27=Cruce!$C$5,AD27=1),COUNTIFS($E$5:E27,E27,$AD$5:AD27,1),"")</f>
        <v/>
      </c>
      <c r="AC27" s="38" t="str">
        <f aca="false">IF(E27="","",C27&amp;"|"&amp;X27&amp;"|"&amp;IF(B27="","s/f",TEXT(B27,"yyyymmdd"))&amp;IF(OR(C27="SSF",X27="Visitas Auditoría Interna"),"|"&amp;Y27,""))</f>
        <v>Auditoría Interna|Auditoria interna 1|20260506</v>
      </c>
      <c r="AD27" s="38" t="n">
        <f aca="false">IF(E27="",0,IF(COUNTIFS($E$5:E27,E27,$AC$5:AC27,AC27)=1,1,0))</f>
        <v>1</v>
      </c>
      <c r="AE27" s="38" t="str">
        <f aca="false">IF(OR(E27="",AD27&lt;&gt;1),"",SUBSTITUTE(SUBSTITUTE(C27,"Auditoría ",""),"Consejo de Administración","Consejo")&amp;" – "&amp;IF(B27="","(sin fecha)",DAY(B27)&amp;" de "&amp;CHOOSE(MONTH(B27),"Enero","Febrero","Marzo","Abril","Mayo","Junio","Julio","Agosto","Septiembre","Octubre","Noviembre","Diciembre")&amp;" "&amp;YEAR(B27)))</f>
        <v>Interna – 6 de Mayo 2026</v>
      </c>
      <c r="AF27" s="38" t="n">
        <f aca="false">IF(E27="",0,IF(COUNTIF($AC$5:AC27,AC27)=1,1,0))</f>
        <v>0</v>
      </c>
    </row>
    <row r="28" customFormat="false" ht="45" hidden="false" customHeight="true" outlineLevel="0" collapsed="false">
      <c r="A28" s="31" t="n">
        <v>24</v>
      </c>
      <c r="B28" s="67" t="n">
        <v>46148</v>
      </c>
      <c r="C28" s="68" t="s">
        <v>13</v>
      </c>
      <c r="D28" s="68" t="s">
        <v>114</v>
      </c>
      <c r="E28" s="69" t="s">
        <v>115</v>
      </c>
      <c r="F28" s="69" t="s">
        <v>184</v>
      </c>
      <c r="G28" s="70" t="str">
        <f aca="false">IF(OR(E28="",AND($C$3="",$E$3="")),"",IF(B28="","Sin fecha",IF(AND(OR($C$3="",B28&gt;=$C$3),OR($E$3="",B28&lt;=$E$3)),"Sí","No")))</f>
        <v>Sí</v>
      </c>
      <c r="H28" s="58" t="n">
        <f aca="false">IF(B28="","",YEAR(B28))</f>
        <v>2026</v>
      </c>
      <c r="I28" s="70" t="str">
        <f aca="false">IF(B28="","",IF(MONTH(B28)=1,"X",""))</f>
        <v/>
      </c>
      <c r="J28" s="70" t="str">
        <f aca="false">IF(B28="","",IF(MONTH(B28)=2,"X",""))</f>
        <v/>
      </c>
      <c r="K28" s="70" t="str">
        <f aca="false">IF(B28="","",IF(MONTH(B28)=3,"X",""))</f>
        <v/>
      </c>
      <c r="L28" s="70" t="str">
        <f aca="false">IF(B28="","",IF(MONTH(B28)=4,"X",""))</f>
        <v/>
      </c>
      <c r="M28" s="70" t="str">
        <f aca="false">IF(B28="","",IF(MONTH(B28)=5,"X",""))</f>
        <v>X</v>
      </c>
      <c r="N28" s="70" t="str">
        <f aca="false">IF(B28="","",IF(MONTH(B28)=6,"X",""))</f>
        <v/>
      </c>
      <c r="O28" s="70" t="str">
        <f aca="false">IF(B28="","",IF(MONTH(B28)=7,"X",""))</f>
        <v/>
      </c>
      <c r="P28" s="70" t="str">
        <f aca="false">IF(B28="","",IF(MONTH(B28)=8,"X",""))</f>
        <v/>
      </c>
      <c r="Q28" s="70" t="str">
        <f aca="false">IF(B28="","",IF(MONTH(B28)=9,"X",""))</f>
        <v/>
      </c>
      <c r="R28" s="70" t="str">
        <f aca="false">IF(B28="","",IF(MONTH(B28)=10,"X",""))</f>
        <v/>
      </c>
      <c r="S28" s="70" t="str">
        <f aca="false">IF(B28="","",IF(MONTH(B28)=11,"X",""))</f>
        <v/>
      </c>
      <c r="T28" s="70" t="str">
        <f aca="false">IF(B28="","",IF(MONTH(B28)=12,"X",""))</f>
        <v/>
      </c>
      <c r="U28" s="58" t="n">
        <f aca="false">IF(E28="","",SUMIF($E$5:$E$1000,E28,$AD$5:$AD$1000))</f>
        <v>5</v>
      </c>
      <c r="V28" s="71" t="str">
        <f aca="false">IF(E28="","",_xlfn.TEXTJOIN(" + ",TRUE(),IF(COUNTIFS($E$5:$E$1000,E28,$C$5:$C$1000,"Auditoría Interna")&gt;0,"Interna",""),IF(COUNTIFS($E$5:$E$1000,E28,$C$5:$C$1000,"Auditoría Externa")&gt;0,"Externa",""),IF(COUNTIFS($E$5:$E$1000,E28,$C$5:$C$1000,"SSF")&gt;0,"SSF",""),IF(COUNTIFS($E$5:$E$1000,E28,$C$5:$C$1000,"Comité de Supervisión")&gt;0,"Comité Sup.",""),IF(COUNTIFS($E$5:$E$1000,E28,$C$5:$C$1000,"Consejo de Administración")&gt;0,"Consejo",""),IF(COUNTIFS($E$5:$E$1000,E28,$C$5:$C$1000,"Otros")&gt;0,"Otros","")))</f>
        <v>Interna + Externa + SSF</v>
      </c>
      <c r="W28" s="58" t="n">
        <f aca="false">IF(E28="","",SUMIFS($AD$5:$AD$1000,$E$5:$E$1000,E28,$AA$5:$AA$1000,AA28,$C$5:$C$1000,"&lt;&gt;"&amp;C28))</f>
        <v>0</v>
      </c>
      <c r="X28" s="18" t="s">
        <v>174</v>
      </c>
      <c r="Y28" s="31" t="n">
        <v>6</v>
      </c>
      <c r="Z28" s="13"/>
      <c r="AA28" s="38" t="n">
        <f aca="false">IF(B28="","",YEAR(B28)*100+MONTH(B28))</f>
        <v>202605</v>
      </c>
      <c r="AB28" s="38" t="str">
        <f aca="false">IF(AND(E28&lt;&gt;"",E28=Cruce!$C$5,AD28=1),COUNTIFS($E$5:E28,E28,$AD$5:AD28,1),"")</f>
        <v/>
      </c>
      <c r="AC28" s="38" t="str">
        <f aca="false">IF(E28="","",C28&amp;"|"&amp;X28&amp;"|"&amp;IF(B28="","s/f",TEXT(B28,"yyyymmdd"))&amp;IF(OR(C28="SSF",X28="Visitas Auditoría Interna"),"|"&amp;Y28,""))</f>
        <v>Auditoría Interna|Auditoria interna 1|20260506</v>
      </c>
      <c r="AD28" s="38" t="n">
        <f aca="false">IF(E28="",0,IF(COUNTIFS($E$5:E28,E28,$AC$5:AC28,AC28)=1,1,0))</f>
        <v>1</v>
      </c>
      <c r="AE28" s="38" t="str">
        <f aca="false">IF(OR(E28="",AD28&lt;&gt;1),"",SUBSTITUTE(SUBSTITUTE(C28,"Auditoría ",""),"Consejo de Administración","Consejo")&amp;" – "&amp;IF(B28="","(sin fecha)",DAY(B28)&amp;" de "&amp;CHOOSE(MONTH(B28),"Enero","Febrero","Marzo","Abril","Mayo","Junio","Julio","Agosto","Septiembre","Octubre","Noviembre","Diciembre")&amp;" "&amp;YEAR(B28)))</f>
        <v>Interna – 6 de Mayo 2026</v>
      </c>
      <c r="AF28" s="38" t="n">
        <f aca="false">IF(E28="",0,IF(COUNTIF($AC$5:AC28,AC28)=1,1,0))</f>
        <v>0</v>
      </c>
    </row>
    <row r="29" customFormat="false" ht="45" hidden="false" customHeight="true" outlineLevel="0" collapsed="false">
      <c r="A29" s="31" t="n">
        <v>25</v>
      </c>
      <c r="B29" s="67" t="n">
        <v>46148</v>
      </c>
      <c r="C29" s="68" t="s">
        <v>13</v>
      </c>
      <c r="D29" s="68" t="s">
        <v>185</v>
      </c>
      <c r="E29" s="69" t="s">
        <v>186</v>
      </c>
      <c r="F29" s="69" t="s">
        <v>187</v>
      </c>
      <c r="G29" s="70" t="str">
        <f aca="false">IF(OR(E29="",AND($C$3="",$E$3="")),"",IF(B29="","Sin fecha",IF(AND(OR($C$3="",B29&gt;=$C$3),OR($E$3="",B29&lt;=$E$3)),"Sí","No")))</f>
        <v>Sí</v>
      </c>
      <c r="H29" s="58" t="n">
        <f aca="false">IF(B29="","",YEAR(B29))</f>
        <v>2026</v>
      </c>
      <c r="I29" s="70" t="str">
        <f aca="false">IF(B29="","",IF(MONTH(B29)=1,"X",""))</f>
        <v/>
      </c>
      <c r="J29" s="70" t="str">
        <f aca="false">IF(B29="","",IF(MONTH(B29)=2,"X",""))</f>
        <v/>
      </c>
      <c r="K29" s="70" t="str">
        <f aca="false">IF(B29="","",IF(MONTH(B29)=3,"X",""))</f>
        <v/>
      </c>
      <c r="L29" s="70" t="str">
        <f aca="false">IF(B29="","",IF(MONTH(B29)=4,"X",""))</f>
        <v/>
      </c>
      <c r="M29" s="70" t="str">
        <f aca="false">IF(B29="","",IF(MONTH(B29)=5,"X",""))</f>
        <v>X</v>
      </c>
      <c r="N29" s="70" t="str">
        <f aca="false">IF(B29="","",IF(MONTH(B29)=6,"X",""))</f>
        <v/>
      </c>
      <c r="O29" s="70" t="str">
        <f aca="false">IF(B29="","",IF(MONTH(B29)=7,"X",""))</f>
        <v/>
      </c>
      <c r="P29" s="70" t="str">
        <f aca="false">IF(B29="","",IF(MONTH(B29)=8,"X",""))</f>
        <v/>
      </c>
      <c r="Q29" s="70" t="str">
        <f aca="false">IF(B29="","",IF(MONTH(B29)=9,"X",""))</f>
        <v/>
      </c>
      <c r="R29" s="70" t="str">
        <f aca="false">IF(B29="","",IF(MONTH(B29)=10,"X",""))</f>
        <v/>
      </c>
      <c r="S29" s="70" t="str">
        <f aca="false">IF(B29="","",IF(MONTH(B29)=11,"X",""))</f>
        <v/>
      </c>
      <c r="T29" s="70" t="str">
        <f aca="false">IF(B29="","",IF(MONTH(B29)=12,"X",""))</f>
        <v/>
      </c>
      <c r="U29" s="58" t="n">
        <f aca="false">IF(E29="","",SUMIF($E$5:$E$1000,E29,$AD$5:$AD$1000))</f>
        <v>2</v>
      </c>
      <c r="V29" s="71" t="str">
        <f aca="false">IF(E29="","",_xlfn.TEXTJOIN(" + ",TRUE(),IF(COUNTIFS($E$5:$E$1000,E29,$C$5:$C$1000,"Auditoría Interna")&gt;0,"Interna",""),IF(COUNTIFS($E$5:$E$1000,E29,$C$5:$C$1000,"Auditoría Externa")&gt;0,"Externa",""),IF(COUNTIFS($E$5:$E$1000,E29,$C$5:$C$1000,"SSF")&gt;0,"SSF",""),IF(COUNTIFS($E$5:$E$1000,E29,$C$5:$C$1000,"Comité de Supervisión")&gt;0,"Comité Sup.",""),IF(COUNTIFS($E$5:$E$1000,E29,$C$5:$C$1000,"Consejo de Administración")&gt;0,"Consejo",""),IF(COUNTIFS($E$5:$E$1000,E29,$C$5:$C$1000,"Otros")&gt;0,"Otros","")))</f>
        <v>Interna + Externa</v>
      </c>
      <c r="W29" s="58" t="n">
        <f aca="false">IF(E29="","",SUMIFS($AD$5:$AD$1000,$E$5:$E$1000,E29,$AA$5:$AA$1000,AA29,$C$5:$C$1000,"&lt;&gt;"&amp;C29))</f>
        <v>0</v>
      </c>
      <c r="X29" s="18" t="s">
        <v>174</v>
      </c>
      <c r="Y29" s="31" t="n">
        <v>7</v>
      </c>
      <c r="Z29" s="13"/>
      <c r="AA29" s="38" t="n">
        <f aca="false">IF(B29="","",YEAR(B29)*100+MONTH(B29))</f>
        <v>202605</v>
      </c>
      <c r="AB29" s="38" t="str">
        <f aca="false">IF(AND(E29&lt;&gt;"",E29=Cruce!$C$5,AD29=1),COUNTIFS($E$5:E29,E29,$AD$5:AD29,1),"")</f>
        <v/>
      </c>
      <c r="AC29" s="38" t="str">
        <f aca="false">IF(E29="","",C29&amp;"|"&amp;X29&amp;"|"&amp;IF(B29="","s/f",TEXT(B29,"yyyymmdd"))&amp;IF(OR(C29="SSF",X29="Visitas Auditoría Interna"),"|"&amp;Y29,""))</f>
        <v>Auditoría Interna|Auditoria interna 1|20260506</v>
      </c>
      <c r="AD29" s="38" t="n">
        <f aca="false">IF(E29="",0,IF(COUNTIFS($E$5:E29,E29,$AC$5:AC29,AC29)=1,1,0))</f>
        <v>1</v>
      </c>
      <c r="AE29" s="38" t="str">
        <f aca="false">IF(OR(E29="",AD29&lt;&gt;1),"",SUBSTITUTE(SUBSTITUTE(C29,"Auditoría ",""),"Consejo de Administración","Consejo")&amp;" – "&amp;IF(B29="","(sin fecha)",DAY(B29)&amp;" de "&amp;CHOOSE(MONTH(B29),"Enero","Febrero","Marzo","Abril","Mayo","Junio","Julio","Agosto","Septiembre","Octubre","Noviembre","Diciembre")&amp;" "&amp;YEAR(B29)))</f>
        <v>Interna – 6 de Mayo 2026</v>
      </c>
      <c r="AF29" s="38" t="n">
        <f aca="false">IF(E29="",0,IF(COUNTIF($AC$5:AC29,AC29)=1,1,0))</f>
        <v>0</v>
      </c>
    </row>
    <row r="30" customFormat="false" ht="45" hidden="false" customHeight="true" outlineLevel="0" collapsed="false">
      <c r="A30" s="31" t="n">
        <v>26</v>
      </c>
      <c r="B30" s="67" t="n">
        <v>46148</v>
      </c>
      <c r="C30" s="68" t="s">
        <v>13</v>
      </c>
      <c r="D30" s="68" t="s">
        <v>168</v>
      </c>
      <c r="E30" s="69" t="s">
        <v>186</v>
      </c>
      <c r="F30" s="69" t="s">
        <v>188</v>
      </c>
      <c r="G30" s="70" t="str">
        <f aca="false">IF(OR(E30="",AND($C$3="",$E$3="")),"",IF(B30="","Sin fecha",IF(AND(OR($C$3="",B30&gt;=$C$3),OR($E$3="",B30&lt;=$E$3)),"Sí","No")))</f>
        <v>Sí</v>
      </c>
      <c r="H30" s="58" t="n">
        <f aca="false">IF(B30="","",YEAR(B30))</f>
        <v>2026</v>
      </c>
      <c r="I30" s="70" t="str">
        <f aca="false">IF(B30="","",IF(MONTH(B30)=1,"X",""))</f>
        <v/>
      </c>
      <c r="J30" s="70" t="str">
        <f aca="false">IF(B30="","",IF(MONTH(B30)=2,"X",""))</f>
        <v/>
      </c>
      <c r="K30" s="70" t="str">
        <f aca="false">IF(B30="","",IF(MONTH(B30)=3,"X",""))</f>
        <v/>
      </c>
      <c r="L30" s="70" t="str">
        <f aca="false">IF(B30="","",IF(MONTH(B30)=4,"X",""))</f>
        <v/>
      </c>
      <c r="M30" s="70" t="str">
        <f aca="false">IF(B30="","",IF(MONTH(B30)=5,"X",""))</f>
        <v>X</v>
      </c>
      <c r="N30" s="70" t="str">
        <f aca="false">IF(B30="","",IF(MONTH(B30)=6,"X",""))</f>
        <v/>
      </c>
      <c r="O30" s="70" t="str">
        <f aca="false">IF(B30="","",IF(MONTH(B30)=7,"X",""))</f>
        <v/>
      </c>
      <c r="P30" s="70" t="str">
        <f aca="false">IF(B30="","",IF(MONTH(B30)=8,"X",""))</f>
        <v/>
      </c>
      <c r="Q30" s="70" t="str">
        <f aca="false">IF(B30="","",IF(MONTH(B30)=9,"X",""))</f>
        <v/>
      </c>
      <c r="R30" s="70" t="str">
        <f aca="false">IF(B30="","",IF(MONTH(B30)=10,"X",""))</f>
        <v/>
      </c>
      <c r="S30" s="70" t="str">
        <f aca="false">IF(B30="","",IF(MONTH(B30)=11,"X",""))</f>
        <v/>
      </c>
      <c r="T30" s="70" t="str">
        <f aca="false">IF(B30="","",IF(MONTH(B30)=12,"X",""))</f>
        <v/>
      </c>
      <c r="U30" s="58" t="n">
        <f aca="false">IF(E30="","",SUMIF($E$5:$E$1000,E30,$AD$5:$AD$1000))</f>
        <v>2</v>
      </c>
      <c r="V30" s="71" t="str">
        <f aca="false">IF(E30="","",_xlfn.TEXTJOIN(" + ",TRUE(),IF(COUNTIFS($E$5:$E$1000,E30,$C$5:$C$1000,"Auditoría Interna")&gt;0,"Interna",""),IF(COUNTIFS($E$5:$E$1000,E30,$C$5:$C$1000,"Auditoría Externa")&gt;0,"Externa",""),IF(COUNTIFS($E$5:$E$1000,E30,$C$5:$C$1000,"SSF")&gt;0,"SSF",""),IF(COUNTIFS($E$5:$E$1000,E30,$C$5:$C$1000,"Comité de Supervisión")&gt;0,"Comité Sup.",""),IF(COUNTIFS($E$5:$E$1000,E30,$C$5:$C$1000,"Consejo de Administración")&gt;0,"Consejo",""),IF(COUNTIFS($E$5:$E$1000,E30,$C$5:$C$1000,"Otros")&gt;0,"Otros","")))</f>
        <v>Interna + Externa</v>
      </c>
      <c r="W30" s="58" t="n">
        <f aca="false">IF(E30="","",SUMIFS($AD$5:$AD$1000,$E$5:$E$1000,E30,$AA$5:$AA$1000,AA30,$C$5:$C$1000,"&lt;&gt;"&amp;C30))</f>
        <v>0</v>
      </c>
      <c r="X30" s="18" t="s">
        <v>174</v>
      </c>
      <c r="Y30" s="31" t="n">
        <v>8</v>
      </c>
      <c r="Z30" s="13"/>
      <c r="AA30" s="38" t="n">
        <f aca="false">IF(B30="","",YEAR(B30)*100+MONTH(B30))</f>
        <v>202605</v>
      </c>
      <c r="AB30" s="38" t="str">
        <f aca="false">IF(AND(E30&lt;&gt;"",E30=Cruce!$C$5,AD30=1),COUNTIFS($E$5:E30,E30,$AD$5:AD30,1),"")</f>
        <v/>
      </c>
      <c r="AC30" s="38" t="str">
        <f aca="false">IF(E30="","",C30&amp;"|"&amp;X30&amp;"|"&amp;IF(B30="","s/f",TEXT(B30,"yyyymmdd"))&amp;IF(OR(C30="SSF",X30="Visitas Auditoría Interna"),"|"&amp;Y30,""))</f>
        <v>Auditoría Interna|Auditoria interna 1|20260506</v>
      </c>
      <c r="AD30" s="38" t="n">
        <f aca="false">IF(E30="",0,IF(COUNTIFS($E$5:E30,E30,$AC$5:AC30,AC30)=1,1,0))</f>
        <v>0</v>
      </c>
      <c r="AE30" s="38" t="str">
        <f aca="false">IF(OR(E30="",AD30&lt;&gt;1),"",SUBSTITUTE(SUBSTITUTE(C30,"Auditoría ",""),"Consejo de Administración","Consejo")&amp;" – "&amp;IF(B30="","(sin fecha)",DAY(B30)&amp;" de "&amp;CHOOSE(MONTH(B30),"Enero","Febrero","Marzo","Abril","Mayo","Junio","Julio","Agosto","Septiembre","Octubre","Noviembre","Diciembre")&amp;" "&amp;YEAR(B30)))</f>
        <v/>
      </c>
      <c r="AF30" s="38" t="n">
        <f aca="false">IF(E30="",0,IF(COUNTIF($AC$5:AC30,AC30)=1,1,0))</f>
        <v>0</v>
      </c>
    </row>
    <row r="31" customFormat="false" ht="45" hidden="false" customHeight="true" outlineLevel="0" collapsed="false">
      <c r="A31" s="31" t="n">
        <v>27</v>
      </c>
      <c r="B31" s="67" t="n">
        <v>46148</v>
      </c>
      <c r="C31" s="68" t="s">
        <v>13</v>
      </c>
      <c r="D31" s="68" t="s">
        <v>122</v>
      </c>
      <c r="E31" s="69" t="s">
        <v>189</v>
      </c>
      <c r="F31" s="69" t="s">
        <v>190</v>
      </c>
      <c r="G31" s="70" t="str">
        <f aca="false">IF(OR(E31="",AND($C$3="",$E$3="")),"",IF(B31="","Sin fecha",IF(AND(OR($C$3="",B31&gt;=$C$3),OR($E$3="",B31&lt;=$E$3)),"Sí","No")))</f>
        <v>Sí</v>
      </c>
      <c r="H31" s="58" t="n">
        <f aca="false">IF(B31="","",YEAR(B31))</f>
        <v>2026</v>
      </c>
      <c r="I31" s="70" t="str">
        <f aca="false">IF(B31="","",IF(MONTH(B31)=1,"X",""))</f>
        <v/>
      </c>
      <c r="J31" s="70" t="str">
        <f aca="false">IF(B31="","",IF(MONTH(B31)=2,"X",""))</f>
        <v/>
      </c>
      <c r="K31" s="70" t="str">
        <f aca="false">IF(B31="","",IF(MONTH(B31)=3,"X",""))</f>
        <v/>
      </c>
      <c r="L31" s="70" t="str">
        <f aca="false">IF(B31="","",IF(MONTH(B31)=4,"X",""))</f>
        <v/>
      </c>
      <c r="M31" s="70" t="str">
        <f aca="false">IF(B31="","",IF(MONTH(B31)=5,"X",""))</f>
        <v>X</v>
      </c>
      <c r="N31" s="70" t="str">
        <f aca="false">IF(B31="","",IF(MONTH(B31)=6,"X",""))</f>
        <v/>
      </c>
      <c r="O31" s="70" t="str">
        <f aca="false">IF(B31="","",IF(MONTH(B31)=7,"X",""))</f>
        <v/>
      </c>
      <c r="P31" s="70" t="str">
        <f aca="false">IF(B31="","",IF(MONTH(B31)=8,"X",""))</f>
        <v/>
      </c>
      <c r="Q31" s="70" t="str">
        <f aca="false">IF(B31="","",IF(MONTH(B31)=9,"X",""))</f>
        <v/>
      </c>
      <c r="R31" s="70" t="str">
        <f aca="false">IF(B31="","",IF(MONTH(B31)=10,"X",""))</f>
        <v/>
      </c>
      <c r="S31" s="70" t="str">
        <f aca="false">IF(B31="","",IF(MONTH(B31)=11,"X",""))</f>
        <v/>
      </c>
      <c r="T31" s="70" t="str">
        <f aca="false">IF(B31="","",IF(MONTH(B31)=12,"X",""))</f>
        <v/>
      </c>
      <c r="U31" s="58" t="n">
        <f aca="false">IF(E31="","",SUMIF($E$5:$E$1000,E31,$AD$5:$AD$1000))</f>
        <v>4</v>
      </c>
      <c r="V31" s="71" t="str">
        <f aca="false">IF(E31="","",_xlfn.TEXTJOIN(" + ",TRUE(),IF(COUNTIFS($E$5:$E$1000,E31,$C$5:$C$1000,"Auditoría Interna")&gt;0,"Interna",""),IF(COUNTIFS($E$5:$E$1000,E31,$C$5:$C$1000,"Auditoría Externa")&gt;0,"Externa",""),IF(COUNTIFS($E$5:$E$1000,E31,$C$5:$C$1000,"SSF")&gt;0,"SSF",""),IF(COUNTIFS($E$5:$E$1000,E31,$C$5:$C$1000,"Comité de Supervisión")&gt;0,"Comité Sup.",""),IF(COUNTIFS($E$5:$E$1000,E31,$C$5:$C$1000,"Consejo de Administración")&gt;0,"Consejo",""),IF(COUNTIFS($E$5:$E$1000,E31,$C$5:$C$1000,"Otros")&gt;0,"Otros","")))</f>
        <v>Interna + Externa</v>
      </c>
      <c r="W31" s="58" t="n">
        <f aca="false">IF(E31="","",SUMIFS($AD$5:$AD$1000,$E$5:$E$1000,E31,$AA$5:$AA$1000,AA31,$C$5:$C$1000,"&lt;&gt;"&amp;C31))</f>
        <v>0</v>
      </c>
      <c r="X31" s="18" t="s">
        <v>174</v>
      </c>
      <c r="Y31" s="31" t="n">
        <v>9</v>
      </c>
      <c r="Z31" s="13"/>
      <c r="AA31" s="38" t="n">
        <f aca="false">IF(B31="","",YEAR(B31)*100+MONTH(B31))</f>
        <v>202605</v>
      </c>
      <c r="AB31" s="38" t="str">
        <f aca="false">IF(AND(E31&lt;&gt;"",E31=Cruce!$C$5,AD31=1),COUNTIFS($E$5:E31,E31,$AD$5:AD31,1),"")</f>
        <v/>
      </c>
      <c r="AC31" s="38" t="str">
        <f aca="false">IF(E31="","",C31&amp;"|"&amp;X31&amp;"|"&amp;IF(B31="","s/f",TEXT(B31,"yyyymmdd"))&amp;IF(OR(C31="SSF",X31="Visitas Auditoría Interna"),"|"&amp;Y31,""))</f>
        <v>Auditoría Interna|Auditoria interna 1|20260506</v>
      </c>
      <c r="AD31" s="38" t="n">
        <f aca="false">IF(E31="",0,IF(COUNTIFS($E$5:E31,E31,$AC$5:AC31,AC31)=1,1,0))</f>
        <v>1</v>
      </c>
      <c r="AE31" s="38" t="str">
        <f aca="false">IF(OR(E31="",AD31&lt;&gt;1),"",SUBSTITUTE(SUBSTITUTE(C31,"Auditoría ",""),"Consejo de Administración","Consejo")&amp;" – "&amp;IF(B31="","(sin fecha)",DAY(B31)&amp;" de "&amp;CHOOSE(MONTH(B31),"Enero","Febrero","Marzo","Abril","Mayo","Junio","Julio","Agosto","Septiembre","Octubre","Noviembre","Diciembre")&amp;" "&amp;YEAR(B31)))</f>
        <v>Interna – 6 de Mayo 2026</v>
      </c>
      <c r="AF31" s="38" t="n">
        <f aca="false">IF(E31="",0,IF(COUNTIF($AC$5:AC31,AC31)=1,1,0))</f>
        <v>0</v>
      </c>
    </row>
    <row r="32" customFormat="false" ht="45" hidden="false" customHeight="true" outlineLevel="0" collapsed="false">
      <c r="A32" s="31" t="n">
        <v>28</v>
      </c>
      <c r="B32" s="67" t="n">
        <v>46148</v>
      </c>
      <c r="C32" s="68" t="s">
        <v>13</v>
      </c>
      <c r="D32" s="68" t="s">
        <v>126</v>
      </c>
      <c r="E32" s="69" t="s">
        <v>127</v>
      </c>
      <c r="F32" s="69" t="s">
        <v>191</v>
      </c>
      <c r="G32" s="70" t="str">
        <f aca="false">IF(OR(E32="",AND($C$3="",$E$3="")),"",IF(B32="","Sin fecha",IF(AND(OR($C$3="",B32&gt;=$C$3),OR($E$3="",B32&lt;=$E$3)),"Sí","No")))</f>
        <v>Sí</v>
      </c>
      <c r="H32" s="58" t="n">
        <f aca="false">IF(B32="","",YEAR(B32))</f>
        <v>2026</v>
      </c>
      <c r="I32" s="70" t="str">
        <f aca="false">IF(B32="","",IF(MONTH(B32)=1,"X",""))</f>
        <v/>
      </c>
      <c r="J32" s="70" t="str">
        <f aca="false">IF(B32="","",IF(MONTH(B32)=2,"X",""))</f>
        <v/>
      </c>
      <c r="K32" s="70" t="str">
        <f aca="false">IF(B32="","",IF(MONTH(B32)=3,"X",""))</f>
        <v/>
      </c>
      <c r="L32" s="70" t="str">
        <f aca="false">IF(B32="","",IF(MONTH(B32)=4,"X",""))</f>
        <v/>
      </c>
      <c r="M32" s="70" t="str">
        <f aca="false">IF(B32="","",IF(MONTH(B32)=5,"X",""))</f>
        <v>X</v>
      </c>
      <c r="N32" s="70" t="str">
        <f aca="false">IF(B32="","",IF(MONTH(B32)=6,"X",""))</f>
        <v/>
      </c>
      <c r="O32" s="70" t="str">
        <f aca="false">IF(B32="","",IF(MONTH(B32)=7,"X",""))</f>
        <v/>
      </c>
      <c r="P32" s="70" t="str">
        <f aca="false">IF(B32="","",IF(MONTH(B32)=8,"X",""))</f>
        <v/>
      </c>
      <c r="Q32" s="70" t="str">
        <f aca="false">IF(B32="","",IF(MONTH(B32)=9,"X",""))</f>
        <v/>
      </c>
      <c r="R32" s="70" t="str">
        <f aca="false">IF(B32="","",IF(MONTH(B32)=10,"X",""))</f>
        <v/>
      </c>
      <c r="S32" s="70" t="str">
        <f aca="false">IF(B32="","",IF(MONTH(B32)=11,"X",""))</f>
        <v/>
      </c>
      <c r="T32" s="70" t="str">
        <f aca="false">IF(B32="","",IF(MONTH(B32)=12,"X",""))</f>
        <v/>
      </c>
      <c r="U32" s="58" t="n">
        <f aca="false">IF(E32="","",SUMIF($E$5:$E$1000,E32,$AD$5:$AD$1000))</f>
        <v>3</v>
      </c>
      <c r="V32" s="71" t="str">
        <f aca="false">IF(E32="","",_xlfn.TEXTJOIN(" + ",TRUE(),IF(COUNTIFS($E$5:$E$1000,E32,$C$5:$C$1000,"Auditoría Interna")&gt;0,"Interna",""),IF(COUNTIFS($E$5:$E$1000,E32,$C$5:$C$1000,"Auditoría Externa")&gt;0,"Externa",""),IF(COUNTIFS($E$5:$E$1000,E32,$C$5:$C$1000,"SSF")&gt;0,"SSF",""),IF(COUNTIFS($E$5:$E$1000,E32,$C$5:$C$1000,"Comité de Supervisión")&gt;0,"Comité Sup.",""),IF(COUNTIFS($E$5:$E$1000,E32,$C$5:$C$1000,"Consejo de Administración")&gt;0,"Consejo",""),IF(COUNTIFS($E$5:$E$1000,E32,$C$5:$C$1000,"Otros")&gt;0,"Otros","")))</f>
        <v>Interna + SSF</v>
      </c>
      <c r="W32" s="58" t="n">
        <f aca="false">IF(E32="","",SUMIFS($AD$5:$AD$1000,$E$5:$E$1000,E32,$AA$5:$AA$1000,AA32,$C$5:$C$1000,"&lt;&gt;"&amp;C32))</f>
        <v>0</v>
      </c>
      <c r="X32" s="18" t="s">
        <v>174</v>
      </c>
      <c r="Y32" s="31" t="n">
        <v>10</v>
      </c>
      <c r="Z32" s="13"/>
      <c r="AA32" s="38" t="n">
        <f aca="false">IF(B32="","",YEAR(B32)*100+MONTH(B32))</f>
        <v>202605</v>
      </c>
      <c r="AB32" s="38" t="str">
        <f aca="false">IF(AND(E32&lt;&gt;"",E32=Cruce!$C$5,AD32=1),COUNTIFS($E$5:E32,E32,$AD$5:AD32,1),"")</f>
        <v/>
      </c>
      <c r="AC32" s="38" t="str">
        <f aca="false">IF(E32="","",C32&amp;"|"&amp;X32&amp;"|"&amp;IF(B32="","s/f",TEXT(B32,"yyyymmdd"))&amp;IF(OR(C32="SSF",X32="Visitas Auditoría Interna"),"|"&amp;Y32,""))</f>
        <v>Auditoría Interna|Auditoria interna 1|20260506</v>
      </c>
      <c r="AD32" s="38" t="n">
        <f aca="false">IF(E32="",0,IF(COUNTIFS($E$5:E32,E32,$AC$5:AC32,AC32)=1,1,0))</f>
        <v>1</v>
      </c>
      <c r="AE32" s="38" t="str">
        <f aca="false">IF(OR(E32="",AD32&lt;&gt;1),"",SUBSTITUTE(SUBSTITUTE(C32,"Auditoría ",""),"Consejo de Administración","Consejo")&amp;" – "&amp;IF(B32="","(sin fecha)",DAY(B32)&amp;" de "&amp;CHOOSE(MONTH(B32),"Enero","Febrero","Marzo","Abril","Mayo","Junio","Julio","Agosto","Septiembre","Octubre","Noviembre","Diciembre")&amp;" "&amp;YEAR(B32)))</f>
        <v>Interna – 6 de Mayo 2026</v>
      </c>
      <c r="AF32" s="38" t="n">
        <f aca="false">IF(E32="",0,IF(COUNTIF($AC$5:AC32,AC32)=1,1,0))</f>
        <v>0</v>
      </c>
    </row>
    <row r="33" customFormat="false" ht="45" hidden="false" customHeight="true" outlineLevel="0" collapsed="false">
      <c r="A33" s="31" t="n">
        <v>29</v>
      </c>
      <c r="B33" s="67" t="n">
        <v>46160</v>
      </c>
      <c r="C33" s="68" t="s">
        <v>13</v>
      </c>
      <c r="D33" s="68" t="s">
        <v>192</v>
      </c>
      <c r="E33" s="69" t="s">
        <v>143</v>
      </c>
      <c r="F33" s="69" t="s">
        <v>193</v>
      </c>
      <c r="G33" s="70" t="str">
        <f aca="false">IF(OR(E33="",AND($C$3="",$E$3="")),"",IF(B33="","Sin fecha",IF(AND(OR($C$3="",B33&gt;=$C$3),OR($E$3="",B33&lt;=$E$3)),"Sí","No")))</f>
        <v>Sí</v>
      </c>
      <c r="H33" s="58" t="n">
        <f aca="false">IF(B33="","",YEAR(B33))</f>
        <v>2026</v>
      </c>
      <c r="I33" s="70" t="str">
        <f aca="false">IF(B33="","",IF(MONTH(B33)=1,"X",""))</f>
        <v/>
      </c>
      <c r="J33" s="70" t="str">
        <f aca="false">IF(B33="","",IF(MONTH(B33)=2,"X",""))</f>
        <v/>
      </c>
      <c r="K33" s="70" t="str">
        <f aca="false">IF(B33="","",IF(MONTH(B33)=3,"X",""))</f>
        <v/>
      </c>
      <c r="L33" s="70" t="str">
        <f aca="false">IF(B33="","",IF(MONTH(B33)=4,"X",""))</f>
        <v/>
      </c>
      <c r="M33" s="70" t="str">
        <f aca="false">IF(B33="","",IF(MONTH(B33)=5,"X",""))</f>
        <v>X</v>
      </c>
      <c r="N33" s="70" t="str">
        <f aca="false">IF(B33="","",IF(MONTH(B33)=6,"X",""))</f>
        <v/>
      </c>
      <c r="O33" s="70" t="str">
        <f aca="false">IF(B33="","",IF(MONTH(B33)=7,"X",""))</f>
        <v/>
      </c>
      <c r="P33" s="70" t="str">
        <f aca="false">IF(B33="","",IF(MONTH(B33)=8,"X",""))</f>
        <v/>
      </c>
      <c r="Q33" s="70" t="str">
        <f aca="false">IF(B33="","",IF(MONTH(B33)=9,"X",""))</f>
        <v/>
      </c>
      <c r="R33" s="70" t="str">
        <f aca="false">IF(B33="","",IF(MONTH(B33)=10,"X",""))</f>
        <v/>
      </c>
      <c r="S33" s="70" t="str">
        <f aca="false">IF(B33="","",IF(MONTH(B33)=11,"X",""))</f>
        <v/>
      </c>
      <c r="T33" s="70" t="str">
        <f aca="false">IF(B33="","",IF(MONTH(B33)=12,"X",""))</f>
        <v/>
      </c>
      <c r="U33" s="58" t="n">
        <f aca="false">IF(E33="","",SUMIF($E$5:$E$1000,E33,$AD$5:$AD$1000))</f>
        <v>4</v>
      </c>
      <c r="V33" s="71" t="str">
        <f aca="false">IF(E33="","",_xlfn.TEXTJOIN(" + ",TRUE(),IF(COUNTIFS($E$5:$E$1000,E33,$C$5:$C$1000,"Auditoría Interna")&gt;0,"Interna",""),IF(COUNTIFS($E$5:$E$1000,E33,$C$5:$C$1000,"Auditoría Externa")&gt;0,"Externa",""),IF(COUNTIFS($E$5:$E$1000,E33,$C$5:$C$1000,"SSF")&gt;0,"SSF",""),IF(COUNTIFS($E$5:$E$1000,E33,$C$5:$C$1000,"Comité de Supervisión")&gt;0,"Comité Sup.",""),IF(COUNTIFS($E$5:$E$1000,E33,$C$5:$C$1000,"Consejo de Administración")&gt;0,"Consejo",""),IF(COUNTIFS($E$5:$E$1000,E33,$C$5:$C$1000,"Otros")&gt;0,"Otros","")))</f>
        <v>Interna + Externa + SSF</v>
      </c>
      <c r="W33" s="58" t="n">
        <f aca="false">IF(E33="","",SUMIFS($AD$5:$AD$1000,$E$5:$E$1000,E33,$AA$5:$AA$1000,AA33,$C$5:$C$1000,"&lt;&gt;"&amp;C33))</f>
        <v>0</v>
      </c>
      <c r="X33" s="18" t="s">
        <v>171</v>
      </c>
      <c r="Y33" s="31" t="n">
        <v>3</v>
      </c>
      <c r="Z33" s="13"/>
      <c r="AA33" s="38" t="n">
        <f aca="false">IF(B33="","",YEAR(B33)*100+MONTH(B33))</f>
        <v>202605</v>
      </c>
      <c r="AB33" s="38" t="str">
        <f aca="false">IF(AND(E33&lt;&gt;"",E33=Cruce!$C$5,AD33=1),COUNTIFS($E$5:E33,E33,$AD$5:AD33,1),"")</f>
        <v/>
      </c>
      <c r="AC33" s="38" t="str">
        <f aca="false">IF(E33="","",C33&amp;"|"&amp;X33&amp;"|"&amp;IF(B33="","s/f",TEXT(B33,"yyyymmdd"))&amp;IF(OR(C33="SSF",X33="Visitas Auditoría Interna"),"|"&amp;Y33,""))</f>
        <v>Auditoría Interna|Visitas Auditoría Interna|20260518|3</v>
      </c>
      <c r="AD33" s="38" t="n">
        <f aca="false">IF(E33="",0,IF(COUNTIFS($E$5:E33,E33,$AC$5:AC33,AC33)=1,1,0))</f>
        <v>1</v>
      </c>
      <c r="AE33" s="38" t="str">
        <f aca="false">IF(OR(E33="",AD33&lt;&gt;1),"",SUBSTITUTE(SUBSTITUTE(C33,"Auditoría ",""),"Consejo de Administración","Consejo")&amp;" – "&amp;IF(B33="","(sin fecha)",DAY(B33)&amp;" de "&amp;CHOOSE(MONTH(B33),"Enero","Febrero","Marzo","Abril","Mayo","Junio","Julio","Agosto","Septiembre","Octubre","Noviembre","Diciembre")&amp;" "&amp;YEAR(B33)))</f>
        <v>Interna – 18 de Mayo 2026</v>
      </c>
      <c r="AF33" s="38" t="n">
        <f aca="false">IF(E33="",0,IF(COUNTIF($AC$5:AC33,AC33)=1,1,0))</f>
        <v>1</v>
      </c>
    </row>
    <row r="34" customFormat="false" ht="45" hidden="false" customHeight="true" outlineLevel="0" collapsed="false">
      <c r="A34" s="31" t="n">
        <v>30</v>
      </c>
      <c r="B34" s="67" t="n">
        <v>46197</v>
      </c>
      <c r="C34" s="68" t="s">
        <v>13</v>
      </c>
      <c r="D34" s="68" t="s">
        <v>114</v>
      </c>
      <c r="E34" s="69" t="s">
        <v>115</v>
      </c>
      <c r="F34" s="69" t="s">
        <v>194</v>
      </c>
      <c r="G34" s="70" t="str">
        <f aca="false">IF(OR(E34="",AND($C$3="",$E$3="")),"",IF(B34="","Sin fecha",IF(AND(OR($C$3="",B34&gt;=$C$3),OR($E$3="",B34&lt;=$E$3)),"Sí","No")))</f>
        <v>Sí</v>
      </c>
      <c r="H34" s="58" t="n">
        <f aca="false">IF(B34="","",YEAR(B34))</f>
        <v>2026</v>
      </c>
      <c r="I34" s="70" t="str">
        <f aca="false">IF(B34="","",IF(MONTH(B34)=1,"X",""))</f>
        <v/>
      </c>
      <c r="J34" s="70" t="str">
        <f aca="false">IF(B34="","",IF(MONTH(B34)=2,"X",""))</f>
        <v/>
      </c>
      <c r="K34" s="70" t="str">
        <f aca="false">IF(B34="","",IF(MONTH(B34)=3,"X",""))</f>
        <v/>
      </c>
      <c r="L34" s="70" t="str">
        <f aca="false">IF(B34="","",IF(MONTH(B34)=4,"X",""))</f>
        <v/>
      </c>
      <c r="M34" s="70" t="str">
        <f aca="false">IF(B34="","",IF(MONTH(B34)=5,"X",""))</f>
        <v/>
      </c>
      <c r="N34" s="70" t="str">
        <f aca="false">IF(B34="","",IF(MONTH(B34)=6,"X",""))</f>
        <v>X</v>
      </c>
      <c r="O34" s="70" t="str">
        <f aca="false">IF(B34="","",IF(MONTH(B34)=7,"X",""))</f>
        <v/>
      </c>
      <c r="P34" s="70" t="str">
        <f aca="false">IF(B34="","",IF(MONTH(B34)=8,"X",""))</f>
        <v/>
      </c>
      <c r="Q34" s="70" t="str">
        <f aca="false">IF(B34="","",IF(MONTH(B34)=9,"X",""))</f>
        <v/>
      </c>
      <c r="R34" s="70" t="str">
        <f aca="false">IF(B34="","",IF(MONTH(B34)=10,"X",""))</f>
        <v/>
      </c>
      <c r="S34" s="70" t="str">
        <f aca="false">IF(B34="","",IF(MONTH(B34)=11,"X",""))</f>
        <v/>
      </c>
      <c r="T34" s="70" t="str">
        <f aca="false">IF(B34="","",IF(MONTH(B34)=12,"X",""))</f>
        <v/>
      </c>
      <c r="U34" s="58" t="n">
        <f aca="false">IF(E34="","",SUMIF($E$5:$E$1000,E34,$AD$5:$AD$1000))</f>
        <v>5</v>
      </c>
      <c r="V34" s="71" t="str">
        <f aca="false">IF(E34="","",_xlfn.TEXTJOIN(" + ",TRUE(),IF(COUNTIFS($E$5:$E$1000,E34,$C$5:$C$1000,"Auditoría Interna")&gt;0,"Interna",""),IF(COUNTIFS($E$5:$E$1000,E34,$C$5:$C$1000,"Auditoría Externa")&gt;0,"Externa",""),IF(COUNTIFS($E$5:$E$1000,E34,$C$5:$C$1000,"SSF")&gt;0,"SSF",""),IF(COUNTIFS($E$5:$E$1000,E34,$C$5:$C$1000,"Comité de Supervisión")&gt;0,"Comité Sup.",""),IF(COUNTIFS($E$5:$E$1000,E34,$C$5:$C$1000,"Consejo de Administración")&gt;0,"Consejo",""),IF(COUNTIFS($E$5:$E$1000,E34,$C$5:$C$1000,"Otros")&gt;0,"Otros","")))</f>
        <v>Interna + Externa + SSF</v>
      </c>
      <c r="W34" s="58" t="n">
        <f aca="false">IF(E34="","",SUMIFS($AD$5:$AD$1000,$E$5:$E$1000,E34,$AA$5:$AA$1000,AA34,$C$5:$C$1000,"&lt;&gt;"&amp;C34))</f>
        <v>0</v>
      </c>
      <c r="X34" s="18" t="s">
        <v>171</v>
      </c>
      <c r="Y34" s="31" t="n">
        <v>4</v>
      </c>
      <c r="Z34" s="13"/>
      <c r="AA34" s="38" t="n">
        <f aca="false">IF(B34="","",YEAR(B34)*100+MONTH(B34))</f>
        <v>202606</v>
      </c>
      <c r="AB34" s="38" t="str">
        <f aca="false">IF(AND(E34&lt;&gt;"",E34=Cruce!$C$5,AD34=1),COUNTIFS($E$5:E34,E34,$AD$5:AD34,1),"")</f>
        <v/>
      </c>
      <c r="AC34" s="38" t="str">
        <f aca="false">IF(E34="","",C34&amp;"|"&amp;X34&amp;"|"&amp;IF(B34="","s/f",TEXT(B34,"yyyymmdd"))&amp;IF(OR(C34="SSF",X34="Visitas Auditoría Interna"),"|"&amp;Y34,""))</f>
        <v>Auditoría Interna|Visitas Auditoría Interna|20260624|4</v>
      </c>
      <c r="AD34" s="38" t="n">
        <f aca="false">IF(E34="",0,IF(COUNTIFS($E$5:E34,E34,$AC$5:AC34,AC34)=1,1,0))</f>
        <v>1</v>
      </c>
      <c r="AE34" s="38" t="str">
        <f aca="false">IF(OR(E34="",AD34&lt;&gt;1),"",SUBSTITUTE(SUBSTITUTE(C34,"Auditoría ",""),"Consejo de Administración","Consejo")&amp;" – "&amp;IF(B34="","(sin fecha)",DAY(B34)&amp;" de "&amp;CHOOSE(MONTH(B34),"Enero","Febrero","Marzo","Abril","Mayo","Junio","Julio","Agosto","Septiembre","Octubre","Noviembre","Diciembre")&amp;" "&amp;YEAR(B34)))</f>
        <v>Interna – 24 de Junio 2026</v>
      </c>
      <c r="AF34" s="38" t="n">
        <f aca="false">IF(E34="",0,IF(COUNTIF($AC$5:AC34,AC34)=1,1,0))</f>
        <v>1</v>
      </c>
    </row>
    <row r="35" customFormat="false" ht="45" hidden="false" customHeight="true" outlineLevel="0" collapsed="false">
      <c r="A35" s="31" t="n">
        <v>31</v>
      </c>
      <c r="B35" s="67" t="n">
        <v>46197</v>
      </c>
      <c r="C35" s="68" t="s">
        <v>13</v>
      </c>
      <c r="D35" s="68" t="s">
        <v>126</v>
      </c>
      <c r="E35" s="69" t="s">
        <v>127</v>
      </c>
      <c r="F35" s="69" t="s">
        <v>195</v>
      </c>
      <c r="G35" s="70" t="str">
        <f aca="false">IF(OR(E35="",AND($C$3="",$E$3="")),"",IF(B35="","Sin fecha",IF(AND(OR($C$3="",B35&gt;=$C$3),OR($E$3="",B35&lt;=$E$3)),"Sí","No")))</f>
        <v>Sí</v>
      </c>
      <c r="H35" s="58" t="n">
        <f aca="false">IF(B35="","",YEAR(B35))</f>
        <v>2026</v>
      </c>
      <c r="I35" s="70" t="str">
        <f aca="false">IF(B35="","",IF(MONTH(B35)=1,"X",""))</f>
        <v/>
      </c>
      <c r="J35" s="70" t="str">
        <f aca="false">IF(B35="","",IF(MONTH(B35)=2,"X",""))</f>
        <v/>
      </c>
      <c r="K35" s="70" t="str">
        <f aca="false">IF(B35="","",IF(MONTH(B35)=3,"X",""))</f>
        <v/>
      </c>
      <c r="L35" s="70" t="str">
        <f aca="false">IF(B35="","",IF(MONTH(B35)=4,"X",""))</f>
        <v/>
      </c>
      <c r="M35" s="70" t="str">
        <f aca="false">IF(B35="","",IF(MONTH(B35)=5,"X",""))</f>
        <v/>
      </c>
      <c r="N35" s="70" t="str">
        <f aca="false">IF(B35="","",IF(MONTH(B35)=6,"X",""))</f>
        <v>X</v>
      </c>
      <c r="O35" s="70" t="str">
        <f aca="false">IF(B35="","",IF(MONTH(B35)=7,"X",""))</f>
        <v/>
      </c>
      <c r="P35" s="70" t="str">
        <f aca="false">IF(B35="","",IF(MONTH(B35)=8,"X",""))</f>
        <v/>
      </c>
      <c r="Q35" s="70" t="str">
        <f aca="false">IF(B35="","",IF(MONTH(B35)=9,"X",""))</f>
        <v/>
      </c>
      <c r="R35" s="70" t="str">
        <f aca="false">IF(B35="","",IF(MONTH(B35)=10,"X",""))</f>
        <v/>
      </c>
      <c r="S35" s="70" t="str">
        <f aca="false">IF(B35="","",IF(MONTH(B35)=11,"X",""))</f>
        <v/>
      </c>
      <c r="T35" s="70" t="str">
        <f aca="false">IF(B35="","",IF(MONTH(B35)=12,"X",""))</f>
        <v/>
      </c>
      <c r="U35" s="58" t="n">
        <f aca="false">IF(E35="","",SUMIF($E$5:$E$1000,E35,$AD$5:$AD$1000))</f>
        <v>3</v>
      </c>
      <c r="V35" s="71" t="str">
        <f aca="false">IF(E35="","",_xlfn.TEXTJOIN(" + ",TRUE(),IF(COUNTIFS($E$5:$E$1000,E35,$C$5:$C$1000,"Auditoría Interna")&gt;0,"Interna",""),IF(COUNTIFS($E$5:$E$1000,E35,$C$5:$C$1000,"Auditoría Externa")&gt;0,"Externa",""),IF(COUNTIFS($E$5:$E$1000,E35,$C$5:$C$1000,"SSF")&gt;0,"SSF",""),IF(COUNTIFS($E$5:$E$1000,E35,$C$5:$C$1000,"Comité de Supervisión")&gt;0,"Comité Sup.",""),IF(COUNTIFS($E$5:$E$1000,E35,$C$5:$C$1000,"Consejo de Administración")&gt;0,"Consejo",""),IF(COUNTIFS($E$5:$E$1000,E35,$C$5:$C$1000,"Otros")&gt;0,"Otros","")))</f>
        <v>Interna + SSF</v>
      </c>
      <c r="W35" s="58" t="n">
        <f aca="false">IF(E35="","",SUMIFS($AD$5:$AD$1000,$E$5:$E$1000,E35,$AA$5:$AA$1000,AA35,$C$5:$C$1000,"&lt;&gt;"&amp;C35))</f>
        <v>0</v>
      </c>
      <c r="X35" s="18" t="s">
        <v>171</v>
      </c>
      <c r="Y35" s="31" t="n">
        <v>5</v>
      </c>
      <c r="Z35" s="13"/>
      <c r="AA35" s="38" t="n">
        <f aca="false">IF(B35="","",YEAR(B35)*100+MONTH(B35))</f>
        <v>202606</v>
      </c>
      <c r="AB35" s="38" t="str">
        <f aca="false">IF(AND(E35&lt;&gt;"",E35=Cruce!$C$5,AD35=1),COUNTIFS($E$5:E35,E35,$AD$5:AD35,1),"")</f>
        <v/>
      </c>
      <c r="AC35" s="38" t="str">
        <f aca="false">IF(E35="","",C35&amp;"|"&amp;X35&amp;"|"&amp;IF(B35="","s/f",TEXT(B35,"yyyymmdd"))&amp;IF(OR(C35="SSF",X35="Visitas Auditoría Interna"),"|"&amp;Y35,""))</f>
        <v>Auditoría Interna|Visitas Auditoría Interna|20260624|5</v>
      </c>
      <c r="AD35" s="38" t="n">
        <f aca="false">IF(E35="",0,IF(COUNTIFS($E$5:E35,E35,$AC$5:AC35,AC35)=1,1,0))</f>
        <v>1</v>
      </c>
      <c r="AE35" s="38" t="str">
        <f aca="false">IF(OR(E35="",AD35&lt;&gt;1),"",SUBSTITUTE(SUBSTITUTE(C35,"Auditoría ",""),"Consejo de Administración","Consejo")&amp;" – "&amp;IF(B35="","(sin fecha)",DAY(B35)&amp;" de "&amp;CHOOSE(MONTH(B35),"Enero","Febrero","Marzo","Abril","Mayo","Junio","Julio","Agosto","Septiembre","Octubre","Noviembre","Diciembre")&amp;" "&amp;YEAR(B35)))</f>
        <v>Interna – 24 de Junio 2026</v>
      </c>
      <c r="AF35" s="38" t="n">
        <f aca="false">IF(E35="",0,IF(COUNTIF($AC$5:AC35,AC35)=1,1,0))</f>
        <v>1</v>
      </c>
    </row>
    <row r="36" customFormat="false" ht="45" hidden="false" customHeight="true" outlineLevel="0" collapsed="false">
      <c r="A36" s="31" t="n">
        <v>32</v>
      </c>
      <c r="B36" s="67" t="n">
        <v>46217</v>
      </c>
      <c r="C36" s="68" t="s">
        <v>25</v>
      </c>
      <c r="D36" s="68" t="s">
        <v>122</v>
      </c>
      <c r="E36" s="69" t="s">
        <v>123</v>
      </c>
      <c r="F36" s="69" t="s">
        <v>196</v>
      </c>
      <c r="G36" s="70" t="str">
        <f aca="false">IF(OR(E36="",AND($C$3="",$E$3="")),"",IF(B36="","Sin fecha",IF(AND(OR($C$3="",B36&gt;=$C$3),OR($E$3="",B36&lt;=$E$3)),"Sí","No")))</f>
        <v>Sí</v>
      </c>
      <c r="H36" s="58" t="n">
        <f aca="false">IF(B36="","",YEAR(B36))</f>
        <v>2026</v>
      </c>
      <c r="I36" s="70" t="str">
        <f aca="false">IF(B36="","",IF(MONTH(B36)=1,"X",""))</f>
        <v/>
      </c>
      <c r="J36" s="70" t="str">
        <f aca="false">IF(B36="","",IF(MONTH(B36)=2,"X",""))</f>
        <v/>
      </c>
      <c r="K36" s="70" t="str">
        <f aca="false">IF(B36="","",IF(MONTH(B36)=3,"X",""))</f>
        <v/>
      </c>
      <c r="L36" s="70" t="str">
        <f aca="false">IF(B36="","",IF(MONTH(B36)=4,"X",""))</f>
        <v/>
      </c>
      <c r="M36" s="70" t="str">
        <f aca="false">IF(B36="","",IF(MONTH(B36)=5,"X",""))</f>
        <v/>
      </c>
      <c r="N36" s="70" t="str">
        <f aca="false">IF(B36="","",IF(MONTH(B36)=6,"X",""))</f>
        <v/>
      </c>
      <c r="O36" s="70" t="str">
        <f aca="false">IF(B36="","",IF(MONTH(B36)=7,"X",""))</f>
        <v>X</v>
      </c>
      <c r="P36" s="70" t="str">
        <f aca="false">IF(B36="","",IF(MONTH(B36)=8,"X",""))</f>
        <v/>
      </c>
      <c r="Q36" s="70" t="str">
        <f aca="false">IF(B36="","",IF(MONTH(B36)=9,"X",""))</f>
        <v/>
      </c>
      <c r="R36" s="70" t="str">
        <f aca="false">IF(B36="","",IF(MONTH(B36)=10,"X",""))</f>
        <v/>
      </c>
      <c r="S36" s="70" t="str">
        <f aca="false">IF(B36="","",IF(MONTH(B36)=11,"X",""))</f>
        <v/>
      </c>
      <c r="T36" s="70" t="str">
        <f aca="false">IF(B36="","",IF(MONTH(B36)=12,"X",""))</f>
        <v/>
      </c>
      <c r="U36" s="58" t="n">
        <f aca="false">IF(E36="","",SUMIF($E$5:$E$1000,E36,$AD$5:$AD$1000))</f>
        <v>4</v>
      </c>
      <c r="V36" s="71" t="str">
        <f aca="false">IF(E36="","",_xlfn.TEXTJOIN(" + ",TRUE(),IF(COUNTIFS($E$5:$E$1000,E36,$C$5:$C$1000,"Auditoría Interna")&gt;0,"Interna",""),IF(COUNTIFS($E$5:$E$1000,E36,$C$5:$C$1000,"Auditoría Externa")&gt;0,"Externa",""),IF(COUNTIFS($E$5:$E$1000,E36,$C$5:$C$1000,"SSF")&gt;0,"SSF",""),IF(COUNTIFS($E$5:$E$1000,E36,$C$5:$C$1000,"Comité de Supervisión")&gt;0,"Comité Sup.",""),IF(COUNTIFS($E$5:$E$1000,E36,$C$5:$C$1000,"Consejo de Administración")&gt;0,"Consejo",""),IF(COUNTIFS($E$5:$E$1000,E36,$C$5:$C$1000,"Otros")&gt;0,"Otros","")))</f>
        <v>SSF</v>
      </c>
      <c r="W36" s="58" t="n">
        <f aca="false">IF(E36="","",SUMIFS($AD$5:$AD$1000,$E$5:$E$1000,E36,$AA$5:$AA$1000,AA36,$C$5:$C$1000,"&lt;&gt;"&amp;C36))</f>
        <v>0</v>
      </c>
      <c r="X36" s="18" t="s">
        <v>112</v>
      </c>
      <c r="Y36" s="31" t="n">
        <v>20</v>
      </c>
      <c r="Z36" s="13" t="s">
        <v>197</v>
      </c>
      <c r="AA36" s="38" t="n">
        <f aca="false">IF(B36="","",YEAR(B36)*100+MONTH(B36))</f>
        <v>202607</v>
      </c>
      <c r="AB36" s="38" t="str">
        <f aca="false">IF(AND(E36&lt;&gt;"",E36=Cruce!$C$5,AD36=1),COUNTIFS($E$5:E36,E36,$AD$5:AD36,1),"")</f>
        <v/>
      </c>
      <c r="AC36" s="38" t="str">
        <f aca="false">IF(E36="","",C36&amp;"|"&amp;X36&amp;"|"&amp;IF(B36="","s/f",TEXT(B36,"yyyymmdd"))&amp;IF(OR(C36="SSF",X36="Visitas Auditoría Interna"),"|"&amp;Y36,""))</f>
        <v>SSF|Resumen visita presencialSSF|20260714|20</v>
      </c>
      <c r="AD36" s="38" t="n">
        <f aca="false">IF(E36="",0,IF(COUNTIFS($E$5:E36,E36,$AC$5:AC36,AC36)=1,1,0))</f>
        <v>1</v>
      </c>
      <c r="AE36" s="38" t="str">
        <f aca="false">IF(OR(E36="",AD36&lt;&gt;1),"",SUBSTITUTE(SUBSTITUTE(C36,"Auditoría ",""),"Consejo de Administración","Consejo")&amp;" – "&amp;IF(B36="","(sin fecha)",DAY(B36)&amp;" de "&amp;CHOOSE(MONTH(B36),"Enero","Febrero","Marzo","Abril","Mayo","Junio","Julio","Agosto","Septiembre","Octubre","Noviembre","Diciembre")&amp;" "&amp;YEAR(B36)))</f>
        <v>SSF – 14 de Julio 2026</v>
      </c>
      <c r="AF36" s="38" t="n">
        <f aca="false">IF(E36="",0,IF(COUNTIF($AC$5:AC36,AC36)=1,1,0))</f>
        <v>1</v>
      </c>
    </row>
    <row r="37" customFormat="false" ht="45" hidden="false" customHeight="true" outlineLevel="0" collapsed="false">
      <c r="A37" s="31" t="n">
        <v>33</v>
      </c>
      <c r="B37" s="67" t="n">
        <v>46255</v>
      </c>
      <c r="C37" s="68" t="s">
        <v>25</v>
      </c>
      <c r="D37" s="68" t="s">
        <v>198</v>
      </c>
      <c r="E37" s="69" t="s">
        <v>199</v>
      </c>
      <c r="F37" s="69" t="s">
        <v>200</v>
      </c>
      <c r="G37" s="70" t="str">
        <f aca="false">IF(OR(E37="",AND($C$3="",$E$3="")),"",IF(B37="","Sin fecha",IF(AND(OR($C$3="",B37&gt;=$C$3),OR($E$3="",B37&lt;=$E$3)),"Sí","No")))</f>
        <v>Sí</v>
      </c>
      <c r="H37" s="58" t="n">
        <f aca="false">IF(B37="","",YEAR(B37))</f>
        <v>2026</v>
      </c>
      <c r="I37" s="70" t="str">
        <f aca="false">IF(B37="","",IF(MONTH(B37)=1,"X",""))</f>
        <v/>
      </c>
      <c r="J37" s="70" t="str">
        <f aca="false">IF(B37="","",IF(MONTH(B37)=2,"X",""))</f>
        <v/>
      </c>
      <c r="K37" s="70" t="str">
        <f aca="false">IF(B37="","",IF(MONTH(B37)=3,"X",""))</f>
        <v/>
      </c>
      <c r="L37" s="70" t="str">
        <f aca="false">IF(B37="","",IF(MONTH(B37)=4,"X",""))</f>
        <v/>
      </c>
      <c r="M37" s="70" t="str">
        <f aca="false">IF(B37="","",IF(MONTH(B37)=5,"X",""))</f>
        <v/>
      </c>
      <c r="N37" s="70" t="str">
        <f aca="false">IF(B37="","",IF(MONTH(B37)=6,"X",""))</f>
        <v/>
      </c>
      <c r="O37" s="70" t="str">
        <f aca="false">IF(B37="","",IF(MONTH(B37)=7,"X",""))</f>
        <v/>
      </c>
      <c r="P37" s="70" t="str">
        <f aca="false">IF(B37="","",IF(MONTH(B37)=8,"X",""))</f>
        <v>X</v>
      </c>
      <c r="Q37" s="70" t="str">
        <f aca="false">IF(B37="","",IF(MONTH(B37)=9,"X",""))</f>
        <v/>
      </c>
      <c r="R37" s="70" t="str">
        <f aca="false">IF(B37="","",IF(MONTH(B37)=10,"X",""))</f>
        <v/>
      </c>
      <c r="S37" s="70" t="str">
        <f aca="false">IF(B37="","",IF(MONTH(B37)=11,"X",""))</f>
        <v/>
      </c>
      <c r="T37" s="70" t="str">
        <f aca="false">IF(B37="","",IF(MONTH(B37)=12,"X",""))</f>
        <v/>
      </c>
      <c r="U37" s="58" t="n">
        <f aca="false">IF(E37="","",SUMIF($E$5:$E$1000,E37,$AD$5:$AD$1000))</f>
        <v>1</v>
      </c>
      <c r="V37" s="71" t="str">
        <f aca="false">IF(E37="","",_xlfn.TEXTJOIN(" + ",TRUE(),IF(COUNTIFS($E$5:$E$1000,E37,$C$5:$C$1000,"Auditoría Interna")&gt;0,"Interna",""),IF(COUNTIFS($E$5:$E$1000,E37,$C$5:$C$1000,"Auditoría Externa")&gt;0,"Externa",""),IF(COUNTIFS($E$5:$E$1000,E37,$C$5:$C$1000,"SSF")&gt;0,"SSF",""),IF(COUNTIFS($E$5:$E$1000,E37,$C$5:$C$1000,"Comité de Supervisión")&gt;0,"Comité Sup.",""),IF(COUNTIFS($E$5:$E$1000,E37,$C$5:$C$1000,"Consejo de Administración")&gt;0,"Consejo",""),IF(COUNTIFS($E$5:$E$1000,E37,$C$5:$C$1000,"Otros")&gt;0,"Otros","")))</f>
        <v>SSF</v>
      </c>
      <c r="W37" s="58" t="n">
        <f aca="false">IF(E37="","",SUMIFS($AD$5:$AD$1000,$E$5:$E$1000,E37,$AA$5:$AA$1000,AA37,$C$5:$C$1000,"&lt;&gt;"&amp;C37))</f>
        <v>0</v>
      </c>
      <c r="X37" s="18" t="s">
        <v>112</v>
      </c>
      <c r="Y37" s="31" t="n">
        <v>24</v>
      </c>
      <c r="Z37" s="13" t="s">
        <v>201</v>
      </c>
      <c r="AA37" s="38" t="n">
        <f aca="false">IF(B37="","",YEAR(B37)*100+MONTH(B37))</f>
        <v>202608</v>
      </c>
      <c r="AB37" s="38" t="str">
        <f aca="false">IF(AND(E37&lt;&gt;"",E37=Cruce!$C$5,AD37=1),COUNTIFS($E$5:E37,E37,$AD$5:AD37,1),"")</f>
        <v/>
      </c>
      <c r="AC37" s="38" t="str">
        <f aca="false">IF(E37="","",C37&amp;"|"&amp;X37&amp;"|"&amp;IF(B37="","s/f",TEXT(B37,"yyyymmdd"))&amp;IF(OR(C37="SSF",X37="Visitas Auditoría Interna"),"|"&amp;Y37,""))</f>
        <v>SSF|Resumen visita presencialSSF|20260821|24</v>
      </c>
      <c r="AD37" s="38" t="n">
        <f aca="false">IF(E37="",0,IF(COUNTIFS($E$5:E37,E37,$AC$5:AC37,AC37)=1,1,0))</f>
        <v>1</v>
      </c>
      <c r="AE37" s="38" t="str">
        <f aca="false">IF(OR(E37="",AD37&lt;&gt;1),"",SUBSTITUTE(SUBSTITUTE(C37,"Auditoría ",""),"Consejo de Administración","Consejo")&amp;" – "&amp;IF(B37="","(sin fecha)",DAY(B37)&amp;" de "&amp;CHOOSE(MONTH(B37),"Enero","Febrero","Marzo","Abril","Mayo","Junio","Julio","Agosto","Septiembre","Octubre","Noviembre","Diciembre")&amp;" "&amp;YEAR(B37)))</f>
        <v>SSF – 21 de Agosto 2026</v>
      </c>
      <c r="AF37" s="38" t="n">
        <f aca="false">IF(E37="",0,IF(COUNTIF($AC$5:AC37,AC37)=1,1,0))</f>
        <v>1</v>
      </c>
    </row>
    <row r="38" customFormat="false" ht="45" hidden="false" customHeight="true" outlineLevel="0" collapsed="false">
      <c r="A38" s="31" t="n">
        <v>34</v>
      </c>
      <c r="B38" s="67" t="n">
        <v>46255</v>
      </c>
      <c r="C38" s="68" t="s">
        <v>25</v>
      </c>
      <c r="D38" s="68" t="s">
        <v>138</v>
      </c>
      <c r="E38" s="69" t="s">
        <v>139</v>
      </c>
      <c r="F38" s="69" t="s">
        <v>202</v>
      </c>
      <c r="G38" s="70" t="str">
        <f aca="false">IF(OR(E38="",AND($C$3="",$E$3="")),"",IF(B38="","Sin fecha",IF(AND(OR($C$3="",B38&gt;=$C$3),OR($E$3="",B38&lt;=$E$3)),"Sí","No")))</f>
        <v>Sí</v>
      </c>
      <c r="H38" s="58" t="n">
        <f aca="false">IF(B38="","",YEAR(B38))</f>
        <v>2026</v>
      </c>
      <c r="I38" s="70" t="str">
        <f aca="false">IF(B38="","",IF(MONTH(B38)=1,"X",""))</f>
        <v/>
      </c>
      <c r="J38" s="70" t="str">
        <f aca="false">IF(B38="","",IF(MONTH(B38)=2,"X",""))</f>
        <v/>
      </c>
      <c r="K38" s="70" t="str">
        <f aca="false">IF(B38="","",IF(MONTH(B38)=3,"X",""))</f>
        <v/>
      </c>
      <c r="L38" s="70" t="str">
        <f aca="false">IF(B38="","",IF(MONTH(B38)=4,"X",""))</f>
        <v/>
      </c>
      <c r="M38" s="70" t="str">
        <f aca="false">IF(B38="","",IF(MONTH(B38)=5,"X",""))</f>
        <v/>
      </c>
      <c r="N38" s="70" t="str">
        <f aca="false">IF(B38="","",IF(MONTH(B38)=6,"X",""))</f>
        <v/>
      </c>
      <c r="O38" s="70" t="str">
        <f aca="false">IF(B38="","",IF(MONTH(B38)=7,"X",""))</f>
        <v/>
      </c>
      <c r="P38" s="70" t="str">
        <f aca="false">IF(B38="","",IF(MONTH(B38)=8,"X",""))</f>
        <v>X</v>
      </c>
      <c r="Q38" s="70" t="str">
        <f aca="false">IF(B38="","",IF(MONTH(B38)=9,"X",""))</f>
        <v/>
      </c>
      <c r="R38" s="70" t="str">
        <f aca="false">IF(B38="","",IF(MONTH(B38)=10,"X",""))</f>
        <v/>
      </c>
      <c r="S38" s="70" t="str">
        <f aca="false">IF(B38="","",IF(MONTH(B38)=11,"X",""))</f>
        <v/>
      </c>
      <c r="T38" s="70" t="str">
        <f aca="false">IF(B38="","",IF(MONTH(B38)=12,"X",""))</f>
        <v/>
      </c>
      <c r="U38" s="58" t="n">
        <f aca="false">IF(E38="","",SUMIF($E$5:$E$1000,E38,$AD$5:$AD$1000))</f>
        <v>3</v>
      </c>
      <c r="V38" s="71" t="str">
        <f aca="false">IF(E38="","",_xlfn.TEXTJOIN(" + ",TRUE(),IF(COUNTIFS($E$5:$E$1000,E38,$C$5:$C$1000,"Auditoría Interna")&gt;0,"Interna",""),IF(COUNTIFS($E$5:$E$1000,E38,$C$5:$C$1000,"Auditoría Externa")&gt;0,"Externa",""),IF(COUNTIFS($E$5:$E$1000,E38,$C$5:$C$1000,"SSF")&gt;0,"SSF",""),IF(COUNTIFS($E$5:$E$1000,E38,$C$5:$C$1000,"Comité de Supervisión")&gt;0,"Comité Sup.",""),IF(COUNTIFS($E$5:$E$1000,E38,$C$5:$C$1000,"Consejo de Administración")&gt;0,"Consejo",""),IF(COUNTIFS($E$5:$E$1000,E38,$C$5:$C$1000,"Otros")&gt;0,"Otros","")))</f>
        <v>Interna + SSF</v>
      </c>
      <c r="W38" s="58" t="n">
        <f aca="false">IF(E38="","",SUMIFS($AD$5:$AD$1000,$E$5:$E$1000,E38,$AA$5:$AA$1000,AA38,$C$5:$C$1000,"&lt;&gt;"&amp;C38))</f>
        <v>1</v>
      </c>
      <c r="X38" s="18" t="s">
        <v>112</v>
      </c>
      <c r="Y38" s="31" t="n">
        <v>25</v>
      </c>
      <c r="Z38" s="13" t="s">
        <v>203</v>
      </c>
      <c r="AA38" s="38" t="n">
        <f aca="false">IF(B38="","",YEAR(B38)*100+MONTH(B38))</f>
        <v>202608</v>
      </c>
      <c r="AB38" s="38" t="n">
        <f aca="false">IF(AND(E38&lt;&gt;"",E38=Cruce!$C$5,AD38=1),COUNTIFS($E$5:E38,E38,$AD$5:AD38,1),"")</f>
        <v>2</v>
      </c>
      <c r="AC38" s="38" t="str">
        <f aca="false">IF(E38="","",C38&amp;"|"&amp;X38&amp;"|"&amp;IF(B38="","s/f",TEXT(B38,"yyyymmdd"))&amp;IF(OR(C38="SSF",X38="Visitas Auditoría Interna"),"|"&amp;Y38,""))</f>
        <v>SSF|Resumen visita presencialSSF|20260821|25</v>
      </c>
      <c r="AD38" s="38" t="n">
        <f aca="false">IF(E38="",0,IF(COUNTIFS($E$5:E38,E38,$AC$5:AC38,AC38)=1,1,0))</f>
        <v>1</v>
      </c>
      <c r="AE38" s="38" t="str">
        <f aca="false">IF(OR(E38="",AD38&lt;&gt;1),"",SUBSTITUTE(SUBSTITUTE(C38,"Auditoría ",""),"Consejo de Administración","Consejo")&amp;" – "&amp;IF(B38="","(sin fecha)",DAY(B38)&amp;" de "&amp;CHOOSE(MONTH(B38),"Enero","Febrero","Marzo","Abril","Mayo","Junio","Julio","Agosto","Septiembre","Octubre","Noviembre","Diciembre")&amp;" "&amp;YEAR(B38)))</f>
        <v>SSF – 21 de Agosto 2026</v>
      </c>
      <c r="AF38" s="38" t="n">
        <f aca="false">IF(E38="",0,IF(COUNTIF($AC$5:AC38,AC38)=1,1,0))</f>
        <v>1</v>
      </c>
    </row>
    <row r="39" customFormat="false" ht="45" hidden="false" customHeight="true" outlineLevel="0" collapsed="false">
      <c r="A39" s="31" t="n">
        <v>35</v>
      </c>
      <c r="B39" s="67" t="n">
        <v>46256</v>
      </c>
      <c r="C39" s="68" t="s">
        <v>13</v>
      </c>
      <c r="D39" s="68" t="s">
        <v>122</v>
      </c>
      <c r="E39" s="69" t="s">
        <v>172</v>
      </c>
      <c r="F39" s="69" t="s">
        <v>204</v>
      </c>
      <c r="G39" s="70" t="str">
        <f aca="false">IF(OR(E39="",AND($C$3="",$E$3="")),"",IF(B39="","Sin fecha",IF(AND(OR($C$3="",B39&gt;=$C$3),OR($E$3="",B39&lt;=$E$3)),"Sí","No")))</f>
        <v>Sí</v>
      </c>
      <c r="H39" s="58" t="n">
        <f aca="false">IF(B39="","",YEAR(B39))</f>
        <v>2026</v>
      </c>
      <c r="I39" s="70" t="str">
        <f aca="false">IF(B39="","",IF(MONTH(B39)=1,"X",""))</f>
        <v/>
      </c>
      <c r="J39" s="70" t="str">
        <f aca="false">IF(B39="","",IF(MONTH(B39)=2,"X",""))</f>
        <v/>
      </c>
      <c r="K39" s="70" t="str">
        <f aca="false">IF(B39="","",IF(MONTH(B39)=3,"X",""))</f>
        <v/>
      </c>
      <c r="L39" s="70" t="str">
        <f aca="false">IF(B39="","",IF(MONTH(B39)=4,"X",""))</f>
        <v/>
      </c>
      <c r="M39" s="70" t="str">
        <f aca="false">IF(B39="","",IF(MONTH(B39)=5,"X",""))</f>
        <v/>
      </c>
      <c r="N39" s="70" t="str">
        <f aca="false">IF(B39="","",IF(MONTH(B39)=6,"X",""))</f>
        <v/>
      </c>
      <c r="O39" s="70" t="str">
        <f aca="false">IF(B39="","",IF(MONTH(B39)=7,"X",""))</f>
        <v/>
      </c>
      <c r="P39" s="70" t="str">
        <f aca="false">IF(B39="","",IF(MONTH(B39)=8,"X",""))</f>
        <v>X</v>
      </c>
      <c r="Q39" s="70" t="str">
        <f aca="false">IF(B39="","",IF(MONTH(B39)=9,"X",""))</f>
        <v/>
      </c>
      <c r="R39" s="70" t="str">
        <f aca="false">IF(B39="","",IF(MONTH(B39)=10,"X",""))</f>
        <v/>
      </c>
      <c r="S39" s="70" t="str">
        <f aca="false">IF(B39="","",IF(MONTH(B39)=11,"X",""))</f>
        <v/>
      </c>
      <c r="T39" s="70" t="str">
        <f aca="false">IF(B39="","",IF(MONTH(B39)=12,"X",""))</f>
        <v/>
      </c>
      <c r="U39" s="58" t="n">
        <f aca="false">IF(E39="","",SUMIF($E$5:$E$1000,E39,$AD$5:$AD$1000))</f>
        <v>2</v>
      </c>
      <c r="V39" s="71" t="str">
        <f aca="false">IF(E39="","",_xlfn.TEXTJOIN(" + ",TRUE(),IF(COUNTIFS($E$5:$E$1000,E39,$C$5:$C$1000,"Auditoría Interna")&gt;0,"Interna",""),IF(COUNTIFS($E$5:$E$1000,E39,$C$5:$C$1000,"Auditoría Externa")&gt;0,"Externa",""),IF(COUNTIFS($E$5:$E$1000,E39,$C$5:$C$1000,"SSF")&gt;0,"SSF",""),IF(COUNTIFS($E$5:$E$1000,E39,$C$5:$C$1000,"Comité de Supervisión")&gt;0,"Comité Sup.",""),IF(COUNTIFS($E$5:$E$1000,E39,$C$5:$C$1000,"Consejo de Administración")&gt;0,"Consejo",""),IF(COUNTIFS($E$5:$E$1000,E39,$C$5:$C$1000,"Otros")&gt;0,"Otros","")))</f>
        <v>Interna</v>
      </c>
      <c r="W39" s="58" t="n">
        <f aca="false">IF(E39="","",SUMIFS($AD$5:$AD$1000,$E$5:$E$1000,E39,$AA$5:$AA$1000,AA39,$C$5:$C$1000,"&lt;&gt;"&amp;C39))</f>
        <v>0</v>
      </c>
      <c r="X39" s="18" t="s">
        <v>205</v>
      </c>
      <c r="Y39" s="31" t="n">
        <v>1</v>
      </c>
      <c r="Z39" s="13"/>
      <c r="AA39" s="38" t="n">
        <f aca="false">IF(B39="","",YEAR(B39)*100+MONTH(B39))</f>
        <v>202608</v>
      </c>
      <c r="AB39" s="38" t="str">
        <f aca="false">IF(AND(E39&lt;&gt;"",E39=Cruce!$C$5,AD39=1),COUNTIFS($E$5:E39,E39,$AD$5:AD39,1),"")</f>
        <v/>
      </c>
      <c r="AC39" s="38" t="str">
        <f aca="false">IF(E39="","",C39&amp;"|"&amp;X39&amp;"|"&amp;IF(B39="","s/f",TEXT(B39,"yyyymmdd"))&amp;IF(OR(C39="SSF",X39="Visitas Auditoría Interna"),"|"&amp;Y39,""))</f>
        <v>Auditoría Interna|Auditoria interna 2|20260822</v>
      </c>
      <c r="AD39" s="38" t="n">
        <f aca="false">IF(E39="",0,IF(COUNTIFS($E$5:E39,E39,$AC$5:AC39,AC39)=1,1,0))</f>
        <v>1</v>
      </c>
      <c r="AE39" s="38" t="str">
        <f aca="false">IF(OR(E39="",AD39&lt;&gt;1),"",SUBSTITUTE(SUBSTITUTE(C39,"Auditoría ",""),"Consejo de Administración","Consejo")&amp;" – "&amp;IF(B39="","(sin fecha)",DAY(B39)&amp;" de "&amp;CHOOSE(MONTH(B39),"Enero","Febrero","Marzo","Abril","Mayo","Junio","Julio","Agosto","Septiembre","Octubre","Noviembre","Diciembre")&amp;" "&amp;YEAR(B39)))</f>
        <v>Interna – 22 de Agosto 2026</v>
      </c>
      <c r="AF39" s="38" t="n">
        <f aca="false">IF(E39="",0,IF(COUNTIF($AC$5:AC39,AC39)=1,1,0))</f>
        <v>1</v>
      </c>
    </row>
    <row r="40" customFormat="false" ht="45" hidden="false" customHeight="true" outlineLevel="0" collapsed="false">
      <c r="A40" s="31" t="n">
        <v>36</v>
      </c>
      <c r="B40" s="67" t="n">
        <v>46256</v>
      </c>
      <c r="C40" s="68" t="s">
        <v>13</v>
      </c>
      <c r="D40" s="68" t="s">
        <v>122</v>
      </c>
      <c r="E40" s="69" t="s">
        <v>182</v>
      </c>
      <c r="F40" s="69" t="s">
        <v>206</v>
      </c>
      <c r="G40" s="70" t="str">
        <f aca="false">IF(OR(E40="",AND($C$3="",$E$3="")),"",IF(B40="","Sin fecha",IF(AND(OR($C$3="",B40&gt;=$C$3),OR($E$3="",B40&lt;=$E$3)),"Sí","No")))</f>
        <v>Sí</v>
      </c>
      <c r="H40" s="58" t="n">
        <f aca="false">IF(B40="","",YEAR(B40))</f>
        <v>2026</v>
      </c>
      <c r="I40" s="70" t="str">
        <f aca="false">IF(B40="","",IF(MONTH(B40)=1,"X",""))</f>
        <v/>
      </c>
      <c r="J40" s="70" t="str">
        <f aca="false">IF(B40="","",IF(MONTH(B40)=2,"X",""))</f>
        <v/>
      </c>
      <c r="K40" s="70" t="str">
        <f aca="false">IF(B40="","",IF(MONTH(B40)=3,"X",""))</f>
        <v/>
      </c>
      <c r="L40" s="70" t="str">
        <f aca="false">IF(B40="","",IF(MONTH(B40)=4,"X",""))</f>
        <v/>
      </c>
      <c r="M40" s="70" t="str">
        <f aca="false">IF(B40="","",IF(MONTH(B40)=5,"X",""))</f>
        <v/>
      </c>
      <c r="N40" s="70" t="str">
        <f aca="false">IF(B40="","",IF(MONTH(B40)=6,"X",""))</f>
        <v/>
      </c>
      <c r="O40" s="70" t="str">
        <f aca="false">IF(B40="","",IF(MONTH(B40)=7,"X",""))</f>
        <v/>
      </c>
      <c r="P40" s="70" t="str">
        <f aca="false">IF(B40="","",IF(MONTH(B40)=8,"X",""))</f>
        <v>X</v>
      </c>
      <c r="Q40" s="70" t="str">
        <f aca="false">IF(B40="","",IF(MONTH(B40)=9,"X",""))</f>
        <v/>
      </c>
      <c r="R40" s="70" t="str">
        <f aca="false">IF(B40="","",IF(MONTH(B40)=10,"X",""))</f>
        <v/>
      </c>
      <c r="S40" s="70" t="str">
        <f aca="false">IF(B40="","",IF(MONTH(B40)=11,"X",""))</f>
        <v/>
      </c>
      <c r="T40" s="70" t="str">
        <f aca="false">IF(B40="","",IF(MONTH(B40)=12,"X",""))</f>
        <v/>
      </c>
      <c r="U40" s="58" t="n">
        <f aca="false">IF(E40="","",SUMIF($E$5:$E$1000,E40,$AD$5:$AD$1000))</f>
        <v>2</v>
      </c>
      <c r="V40" s="71" t="str">
        <f aca="false">IF(E40="","",_xlfn.TEXTJOIN(" + ",TRUE(),IF(COUNTIFS($E$5:$E$1000,E40,$C$5:$C$1000,"Auditoría Interna")&gt;0,"Interna",""),IF(COUNTIFS($E$5:$E$1000,E40,$C$5:$C$1000,"Auditoría Externa")&gt;0,"Externa",""),IF(COUNTIFS($E$5:$E$1000,E40,$C$5:$C$1000,"SSF")&gt;0,"SSF",""),IF(COUNTIFS($E$5:$E$1000,E40,$C$5:$C$1000,"Comité de Supervisión")&gt;0,"Comité Sup.",""),IF(COUNTIFS($E$5:$E$1000,E40,$C$5:$C$1000,"Consejo de Administración")&gt;0,"Consejo",""),IF(COUNTIFS($E$5:$E$1000,E40,$C$5:$C$1000,"Otros")&gt;0,"Otros","")))</f>
        <v>Interna</v>
      </c>
      <c r="W40" s="58" t="n">
        <f aca="false">IF(E40="","",SUMIFS($AD$5:$AD$1000,$E$5:$E$1000,E40,$AA$5:$AA$1000,AA40,$C$5:$C$1000,"&lt;&gt;"&amp;C40))</f>
        <v>0</v>
      </c>
      <c r="X40" s="18" t="s">
        <v>205</v>
      </c>
      <c r="Y40" s="31" t="n">
        <v>2</v>
      </c>
      <c r="Z40" s="13"/>
      <c r="AA40" s="38" t="n">
        <f aca="false">IF(B40="","",YEAR(B40)*100+MONTH(B40))</f>
        <v>202608</v>
      </c>
      <c r="AB40" s="38" t="str">
        <f aca="false">IF(AND(E40&lt;&gt;"",E40=Cruce!$C$5,AD40=1),COUNTIFS($E$5:E40,E40,$AD$5:AD40,1),"")</f>
        <v/>
      </c>
      <c r="AC40" s="38" t="str">
        <f aca="false">IF(E40="","",C40&amp;"|"&amp;X40&amp;"|"&amp;IF(B40="","s/f",TEXT(B40,"yyyymmdd"))&amp;IF(OR(C40="SSF",X40="Visitas Auditoría Interna"),"|"&amp;Y40,""))</f>
        <v>Auditoría Interna|Auditoria interna 2|20260822</v>
      </c>
      <c r="AD40" s="38" t="n">
        <f aca="false">IF(E40="",0,IF(COUNTIFS($E$5:E40,E40,$AC$5:AC40,AC40)=1,1,0))</f>
        <v>1</v>
      </c>
      <c r="AE40" s="38" t="str">
        <f aca="false">IF(OR(E40="",AD40&lt;&gt;1),"",SUBSTITUTE(SUBSTITUTE(C40,"Auditoría ",""),"Consejo de Administración","Consejo")&amp;" – "&amp;IF(B40="","(sin fecha)",DAY(B40)&amp;" de "&amp;CHOOSE(MONTH(B40),"Enero","Febrero","Marzo","Abril","Mayo","Junio","Julio","Agosto","Septiembre","Octubre","Noviembre","Diciembre")&amp;" "&amp;YEAR(B40)))</f>
        <v>Interna – 22 de Agosto 2026</v>
      </c>
      <c r="AF40" s="38" t="n">
        <f aca="false">IF(E40="",0,IF(COUNTIF($AC$5:AC40,AC40)=1,1,0))</f>
        <v>0</v>
      </c>
    </row>
    <row r="41" customFormat="false" ht="45" hidden="false" customHeight="true" outlineLevel="0" collapsed="false">
      <c r="A41" s="31" t="n">
        <v>37</v>
      </c>
      <c r="B41" s="67" t="n">
        <v>46256</v>
      </c>
      <c r="C41" s="68" t="s">
        <v>13</v>
      </c>
      <c r="D41" s="68" t="s">
        <v>122</v>
      </c>
      <c r="E41" s="69" t="s">
        <v>189</v>
      </c>
      <c r="F41" s="69" t="s">
        <v>207</v>
      </c>
      <c r="G41" s="70" t="str">
        <f aca="false">IF(OR(E41="",AND($C$3="",$E$3="")),"",IF(B41="","Sin fecha",IF(AND(OR($C$3="",B41&gt;=$C$3),OR($E$3="",B41&lt;=$E$3)),"Sí","No")))</f>
        <v>Sí</v>
      </c>
      <c r="H41" s="58" t="n">
        <f aca="false">IF(B41="","",YEAR(B41))</f>
        <v>2026</v>
      </c>
      <c r="I41" s="70" t="str">
        <f aca="false">IF(B41="","",IF(MONTH(B41)=1,"X",""))</f>
        <v/>
      </c>
      <c r="J41" s="70" t="str">
        <f aca="false">IF(B41="","",IF(MONTH(B41)=2,"X",""))</f>
        <v/>
      </c>
      <c r="K41" s="70" t="str">
        <f aca="false">IF(B41="","",IF(MONTH(B41)=3,"X",""))</f>
        <v/>
      </c>
      <c r="L41" s="70" t="str">
        <f aca="false">IF(B41="","",IF(MONTH(B41)=4,"X",""))</f>
        <v/>
      </c>
      <c r="M41" s="70" t="str">
        <f aca="false">IF(B41="","",IF(MONTH(B41)=5,"X",""))</f>
        <v/>
      </c>
      <c r="N41" s="70" t="str">
        <f aca="false">IF(B41="","",IF(MONTH(B41)=6,"X",""))</f>
        <v/>
      </c>
      <c r="O41" s="70" t="str">
        <f aca="false">IF(B41="","",IF(MONTH(B41)=7,"X",""))</f>
        <v/>
      </c>
      <c r="P41" s="70" t="str">
        <f aca="false">IF(B41="","",IF(MONTH(B41)=8,"X",""))</f>
        <v>X</v>
      </c>
      <c r="Q41" s="70" t="str">
        <f aca="false">IF(B41="","",IF(MONTH(B41)=9,"X",""))</f>
        <v/>
      </c>
      <c r="R41" s="70" t="str">
        <f aca="false">IF(B41="","",IF(MONTH(B41)=10,"X",""))</f>
        <v/>
      </c>
      <c r="S41" s="70" t="str">
        <f aca="false">IF(B41="","",IF(MONTH(B41)=11,"X",""))</f>
        <v/>
      </c>
      <c r="T41" s="70" t="str">
        <f aca="false">IF(B41="","",IF(MONTH(B41)=12,"X",""))</f>
        <v/>
      </c>
      <c r="U41" s="58" t="n">
        <f aca="false">IF(E41="","",SUMIF($E$5:$E$1000,E41,$AD$5:$AD$1000))</f>
        <v>4</v>
      </c>
      <c r="V41" s="71" t="str">
        <f aca="false">IF(E41="","",_xlfn.TEXTJOIN(" + ",TRUE(),IF(COUNTIFS($E$5:$E$1000,E41,$C$5:$C$1000,"Auditoría Interna")&gt;0,"Interna",""),IF(COUNTIFS($E$5:$E$1000,E41,$C$5:$C$1000,"Auditoría Externa")&gt;0,"Externa",""),IF(COUNTIFS($E$5:$E$1000,E41,$C$5:$C$1000,"SSF")&gt;0,"SSF",""),IF(COUNTIFS($E$5:$E$1000,E41,$C$5:$C$1000,"Comité de Supervisión")&gt;0,"Comité Sup.",""),IF(COUNTIFS($E$5:$E$1000,E41,$C$5:$C$1000,"Consejo de Administración")&gt;0,"Consejo",""),IF(COUNTIFS($E$5:$E$1000,E41,$C$5:$C$1000,"Otros")&gt;0,"Otros","")))</f>
        <v>Interna + Externa</v>
      </c>
      <c r="W41" s="58" t="n">
        <f aca="false">IF(E41="","",SUMIFS($AD$5:$AD$1000,$E$5:$E$1000,E41,$AA$5:$AA$1000,AA41,$C$5:$C$1000,"&lt;&gt;"&amp;C41))</f>
        <v>0</v>
      </c>
      <c r="X41" s="18" t="s">
        <v>205</v>
      </c>
      <c r="Y41" s="31" t="n">
        <v>3</v>
      </c>
      <c r="Z41" s="13"/>
      <c r="AA41" s="38" t="n">
        <f aca="false">IF(B41="","",YEAR(B41)*100+MONTH(B41))</f>
        <v>202608</v>
      </c>
      <c r="AB41" s="38" t="str">
        <f aca="false">IF(AND(E41&lt;&gt;"",E41=Cruce!$C$5,AD41=1),COUNTIFS($E$5:E41,E41,$AD$5:AD41,1),"")</f>
        <v/>
      </c>
      <c r="AC41" s="38" t="str">
        <f aca="false">IF(E41="","",C41&amp;"|"&amp;X41&amp;"|"&amp;IF(B41="","s/f",TEXT(B41,"yyyymmdd"))&amp;IF(OR(C41="SSF",X41="Visitas Auditoría Interna"),"|"&amp;Y41,""))</f>
        <v>Auditoría Interna|Auditoria interna 2|20260822</v>
      </c>
      <c r="AD41" s="38" t="n">
        <f aca="false">IF(E41="",0,IF(COUNTIFS($E$5:E41,E41,$AC$5:AC41,AC41)=1,1,0))</f>
        <v>1</v>
      </c>
      <c r="AE41" s="38" t="str">
        <f aca="false">IF(OR(E41="",AD41&lt;&gt;1),"",SUBSTITUTE(SUBSTITUTE(C41,"Auditoría ",""),"Consejo de Administración","Consejo")&amp;" – "&amp;IF(B41="","(sin fecha)",DAY(B41)&amp;" de "&amp;CHOOSE(MONTH(B41),"Enero","Febrero","Marzo","Abril","Mayo","Junio","Julio","Agosto","Septiembre","Octubre","Noviembre","Diciembre")&amp;" "&amp;YEAR(B41)))</f>
        <v>Interna – 22 de Agosto 2026</v>
      </c>
      <c r="AF41" s="38" t="n">
        <f aca="false">IF(E41="",0,IF(COUNTIF($AC$5:AC41,AC41)=1,1,0))</f>
        <v>0</v>
      </c>
    </row>
    <row r="42" customFormat="false" ht="45" hidden="false" customHeight="true" outlineLevel="0" collapsed="false">
      <c r="A42" s="31" t="n">
        <v>38</v>
      </c>
      <c r="B42" s="67" t="n">
        <v>46256</v>
      </c>
      <c r="C42" s="68" t="s">
        <v>13</v>
      </c>
      <c r="D42" s="68" t="s">
        <v>122</v>
      </c>
      <c r="E42" s="69" t="s">
        <v>189</v>
      </c>
      <c r="F42" s="69" t="s">
        <v>208</v>
      </c>
      <c r="G42" s="70" t="str">
        <f aca="false">IF(OR(E42="",AND($C$3="",$E$3="")),"",IF(B42="","Sin fecha",IF(AND(OR($C$3="",B42&gt;=$C$3),OR($E$3="",B42&lt;=$E$3)),"Sí","No")))</f>
        <v>Sí</v>
      </c>
      <c r="H42" s="58" t="n">
        <f aca="false">IF(B42="","",YEAR(B42))</f>
        <v>2026</v>
      </c>
      <c r="I42" s="70" t="str">
        <f aca="false">IF(B42="","",IF(MONTH(B42)=1,"X",""))</f>
        <v/>
      </c>
      <c r="J42" s="70" t="str">
        <f aca="false">IF(B42="","",IF(MONTH(B42)=2,"X",""))</f>
        <v/>
      </c>
      <c r="K42" s="70" t="str">
        <f aca="false">IF(B42="","",IF(MONTH(B42)=3,"X",""))</f>
        <v/>
      </c>
      <c r="L42" s="70" t="str">
        <f aca="false">IF(B42="","",IF(MONTH(B42)=4,"X",""))</f>
        <v/>
      </c>
      <c r="M42" s="70" t="str">
        <f aca="false">IF(B42="","",IF(MONTH(B42)=5,"X",""))</f>
        <v/>
      </c>
      <c r="N42" s="70" t="str">
        <f aca="false">IF(B42="","",IF(MONTH(B42)=6,"X",""))</f>
        <v/>
      </c>
      <c r="O42" s="70" t="str">
        <f aca="false">IF(B42="","",IF(MONTH(B42)=7,"X",""))</f>
        <v/>
      </c>
      <c r="P42" s="70" t="str">
        <f aca="false">IF(B42="","",IF(MONTH(B42)=8,"X",""))</f>
        <v>X</v>
      </c>
      <c r="Q42" s="70" t="str">
        <f aca="false">IF(B42="","",IF(MONTH(B42)=9,"X",""))</f>
        <v/>
      </c>
      <c r="R42" s="70" t="str">
        <f aca="false">IF(B42="","",IF(MONTH(B42)=10,"X",""))</f>
        <v/>
      </c>
      <c r="S42" s="70" t="str">
        <f aca="false">IF(B42="","",IF(MONTH(B42)=11,"X",""))</f>
        <v/>
      </c>
      <c r="T42" s="70" t="str">
        <f aca="false">IF(B42="","",IF(MONTH(B42)=12,"X",""))</f>
        <v/>
      </c>
      <c r="U42" s="58" t="n">
        <f aca="false">IF(E42="","",SUMIF($E$5:$E$1000,E42,$AD$5:$AD$1000))</f>
        <v>4</v>
      </c>
      <c r="V42" s="71" t="str">
        <f aca="false">IF(E42="","",_xlfn.TEXTJOIN(" + ",TRUE(),IF(COUNTIFS($E$5:$E$1000,E42,$C$5:$C$1000,"Auditoría Interna")&gt;0,"Interna",""),IF(COUNTIFS($E$5:$E$1000,E42,$C$5:$C$1000,"Auditoría Externa")&gt;0,"Externa",""),IF(COUNTIFS($E$5:$E$1000,E42,$C$5:$C$1000,"SSF")&gt;0,"SSF",""),IF(COUNTIFS($E$5:$E$1000,E42,$C$5:$C$1000,"Comité de Supervisión")&gt;0,"Comité Sup.",""),IF(COUNTIFS($E$5:$E$1000,E42,$C$5:$C$1000,"Consejo de Administración")&gt;0,"Consejo",""),IF(COUNTIFS($E$5:$E$1000,E42,$C$5:$C$1000,"Otros")&gt;0,"Otros","")))</f>
        <v>Interna + Externa</v>
      </c>
      <c r="W42" s="58" t="n">
        <f aca="false">IF(E42="","",SUMIFS($AD$5:$AD$1000,$E$5:$E$1000,E42,$AA$5:$AA$1000,AA42,$C$5:$C$1000,"&lt;&gt;"&amp;C42))</f>
        <v>0</v>
      </c>
      <c r="X42" s="18" t="s">
        <v>205</v>
      </c>
      <c r="Y42" s="31" t="n">
        <v>4</v>
      </c>
      <c r="Z42" s="13"/>
      <c r="AA42" s="38" t="n">
        <f aca="false">IF(B42="","",YEAR(B42)*100+MONTH(B42))</f>
        <v>202608</v>
      </c>
      <c r="AB42" s="38" t="str">
        <f aca="false">IF(AND(E42&lt;&gt;"",E42=Cruce!$C$5,AD42=1),COUNTIFS($E$5:E42,E42,$AD$5:AD42,1),"")</f>
        <v/>
      </c>
      <c r="AC42" s="38" t="str">
        <f aca="false">IF(E42="","",C42&amp;"|"&amp;X42&amp;"|"&amp;IF(B42="","s/f",TEXT(B42,"yyyymmdd"))&amp;IF(OR(C42="SSF",X42="Visitas Auditoría Interna"),"|"&amp;Y42,""))</f>
        <v>Auditoría Interna|Auditoria interna 2|20260822</v>
      </c>
      <c r="AD42" s="38" t="n">
        <f aca="false">IF(E42="",0,IF(COUNTIFS($E$5:E42,E42,$AC$5:AC42,AC42)=1,1,0))</f>
        <v>0</v>
      </c>
      <c r="AE42" s="38" t="str">
        <f aca="false">IF(OR(E42="",AD42&lt;&gt;1),"",SUBSTITUTE(SUBSTITUTE(C42,"Auditoría ",""),"Consejo de Administración","Consejo")&amp;" – "&amp;IF(B42="","(sin fecha)",DAY(B42)&amp;" de "&amp;CHOOSE(MONTH(B42),"Enero","Febrero","Marzo","Abril","Mayo","Junio","Julio","Agosto","Septiembre","Octubre","Noviembre","Diciembre")&amp;" "&amp;YEAR(B42)))</f>
        <v/>
      </c>
      <c r="AF42" s="38" t="n">
        <f aca="false">IF(E42="",0,IF(COUNTIF($AC$5:AC42,AC42)=1,1,0))</f>
        <v>0</v>
      </c>
    </row>
    <row r="43" customFormat="false" ht="45" hidden="false" customHeight="true" outlineLevel="0" collapsed="false">
      <c r="A43" s="31" t="n">
        <v>39</v>
      </c>
      <c r="B43" s="67" t="n">
        <v>46256</v>
      </c>
      <c r="C43" s="68" t="s">
        <v>13</v>
      </c>
      <c r="D43" s="68" t="s">
        <v>122</v>
      </c>
      <c r="E43" s="69" t="s">
        <v>209</v>
      </c>
      <c r="F43" s="69" t="s">
        <v>210</v>
      </c>
      <c r="G43" s="70" t="str">
        <f aca="false">IF(OR(E43="",AND($C$3="",$E$3="")),"",IF(B43="","Sin fecha",IF(AND(OR($C$3="",B43&gt;=$C$3),OR($E$3="",B43&lt;=$E$3)),"Sí","No")))</f>
        <v>Sí</v>
      </c>
      <c r="H43" s="58" t="n">
        <f aca="false">IF(B43="","",YEAR(B43))</f>
        <v>2026</v>
      </c>
      <c r="I43" s="70" t="str">
        <f aca="false">IF(B43="","",IF(MONTH(B43)=1,"X",""))</f>
        <v/>
      </c>
      <c r="J43" s="70" t="str">
        <f aca="false">IF(B43="","",IF(MONTH(B43)=2,"X",""))</f>
        <v/>
      </c>
      <c r="K43" s="70" t="str">
        <f aca="false">IF(B43="","",IF(MONTH(B43)=3,"X",""))</f>
        <v/>
      </c>
      <c r="L43" s="70" t="str">
        <f aca="false">IF(B43="","",IF(MONTH(B43)=4,"X",""))</f>
        <v/>
      </c>
      <c r="M43" s="70" t="str">
        <f aca="false">IF(B43="","",IF(MONTH(B43)=5,"X",""))</f>
        <v/>
      </c>
      <c r="N43" s="70" t="str">
        <f aca="false">IF(B43="","",IF(MONTH(B43)=6,"X",""))</f>
        <v/>
      </c>
      <c r="O43" s="70" t="str">
        <f aca="false">IF(B43="","",IF(MONTH(B43)=7,"X",""))</f>
        <v/>
      </c>
      <c r="P43" s="70" t="str">
        <f aca="false">IF(B43="","",IF(MONTH(B43)=8,"X",""))</f>
        <v>X</v>
      </c>
      <c r="Q43" s="70" t="str">
        <f aca="false">IF(B43="","",IF(MONTH(B43)=9,"X",""))</f>
        <v/>
      </c>
      <c r="R43" s="70" t="str">
        <f aca="false">IF(B43="","",IF(MONTH(B43)=10,"X",""))</f>
        <v/>
      </c>
      <c r="S43" s="70" t="str">
        <f aca="false">IF(B43="","",IF(MONTH(B43)=11,"X",""))</f>
        <v/>
      </c>
      <c r="T43" s="70" t="str">
        <f aca="false">IF(B43="","",IF(MONTH(B43)=12,"X",""))</f>
        <v/>
      </c>
      <c r="U43" s="58" t="n">
        <f aca="false">IF(E43="","",SUMIF($E$5:$E$1000,E43,$AD$5:$AD$1000))</f>
        <v>1</v>
      </c>
      <c r="V43" s="71" t="str">
        <f aca="false">IF(E43="","",_xlfn.TEXTJOIN(" + ",TRUE(),IF(COUNTIFS($E$5:$E$1000,E43,$C$5:$C$1000,"Auditoría Interna")&gt;0,"Interna",""),IF(COUNTIFS($E$5:$E$1000,E43,$C$5:$C$1000,"Auditoría Externa")&gt;0,"Externa",""),IF(COUNTIFS($E$5:$E$1000,E43,$C$5:$C$1000,"SSF")&gt;0,"SSF",""),IF(COUNTIFS($E$5:$E$1000,E43,$C$5:$C$1000,"Comité de Supervisión")&gt;0,"Comité Sup.",""),IF(COUNTIFS($E$5:$E$1000,E43,$C$5:$C$1000,"Consejo de Administración")&gt;0,"Consejo",""),IF(COUNTIFS($E$5:$E$1000,E43,$C$5:$C$1000,"Otros")&gt;0,"Otros","")))</f>
        <v>Interna</v>
      </c>
      <c r="W43" s="58" t="n">
        <f aca="false">IF(E43="","",SUMIFS($AD$5:$AD$1000,$E$5:$E$1000,E43,$AA$5:$AA$1000,AA43,$C$5:$C$1000,"&lt;&gt;"&amp;C43))</f>
        <v>0</v>
      </c>
      <c r="X43" s="18" t="s">
        <v>205</v>
      </c>
      <c r="Y43" s="31" t="n">
        <v>5</v>
      </c>
      <c r="Z43" s="13"/>
      <c r="AA43" s="38" t="n">
        <f aca="false">IF(B43="","",YEAR(B43)*100+MONTH(B43))</f>
        <v>202608</v>
      </c>
      <c r="AB43" s="38" t="str">
        <f aca="false">IF(AND(E43&lt;&gt;"",E43=Cruce!$C$5,AD43=1),COUNTIFS($E$5:E43,E43,$AD$5:AD43,1),"")</f>
        <v/>
      </c>
      <c r="AC43" s="38" t="str">
        <f aca="false">IF(E43="","",C43&amp;"|"&amp;X43&amp;"|"&amp;IF(B43="","s/f",TEXT(B43,"yyyymmdd"))&amp;IF(OR(C43="SSF",X43="Visitas Auditoría Interna"),"|"&amp;Y43,""))</f>
        <v>Auditoría Interna|Auditoria interna 2|20260822</v>
      </c>
      <c r="AD43" s="38" t="n">
        <f aca="false">IF(E43="",0,IF(COUNTIFS($E$5:E43,E43,$AC$5:AC43,AC43)=1,1,0))</f>
        <v>1</v>
      </c>
      <c r="AE43" s="38" t="str">
        <f aca="false">IF(OR(E43="",AD43&lt;&gt;1),"",SUBSTITUTE(SUBSTITUTE(C43,"Auditoría ",""),"Consejo de Administración","Consejo")&amp;" – "&amp;IF(B43="","(sin fecha)",DAY(B43)&amp;" de "&amp;CHOOSE(MONTH(B43),"Enero","Febrero","Marzo","Abril","Mayo","Junio","Julio","Agosto","Septiembre","Octubre","Noviembre","Diciembre")&amp;" "&amp;YEAR(B43)))</f>
        <v>Interna – 22 de Agosto 2026</v>
      </c>
      <c r="AF43" s="38" t="n">
        <f aca="false">IF(E43="",0,IF(COUNTIF($AC$5:AC43,AC43)=1,1,0))</f>
        <v>0</v>
      </c>
    </row>
    <row r="44" customFormat="false" ht="45" hidden="false" customHeight="true" outlineLevel="0" collapsed="false">
      <c r="A44" s="31" t="n">
        <v>40</v>
      </c>
      <c r="B44" s="67" t="n">
        <v>46256</v>
      </c>
      <c r="C44" s="68" t="s">
        <v>13</v>
      </c>
      <c r="D44" s="68" t="s">
        <v>211</v>
      </c>
      <c r="E44" s="69" t="s">
        <v>182</v>
      </c>
      <c r="F44" s="69" t="s">
        <v>212</v>
      </c>
      <c r="G44" s="70" t="str">
        <f aca="false">IF(OR(E44="",AND($C$3="",$E$3="")),"",IF(B44="","Sin fecha",IF(AND(OR($C$3="",B44&gt;=$C$3),OR($E$3="",B44&lt;=$E$3)),"Sí","No")))</f>
        <v>Sí</v>
      </c>
      <c r="H44" s="58" t="n">
        <f aca="false">IF(B44="","",YEAR(B44))</f>
        <v>2026</v>
      </c>
      <c r="I44" s="70" t="str">
        <f aca="false">IF(B44="","",IF(MONTH(B44)=1,"X",""))</f>
        <v/>
      </c>
      <c r="J44" s="70" t="str">
        <f aca="false">IF(B44="","",IF(MONTH(B44)=2,"X",""))</f>
        <v/>
      </c>
      <c r="K44" s="70" t="str">
        <f aca="false">IF(B44="","",IF(MONTH(B44)=3,"X",""))</f>
        <v/>
      </c>
      <c r="L44" s="70" t="str">
        <f aca="false">IF(B44="","",IF(MONTH(B44)=4,"X",""))</f>
        <v/>
      </c>
      <c r="M44" s="70" t="str">
        <f aca="false">IF(B44="","",IF(MONTH(B44)=5,"X",""))</f>
        <v/>
      </c>
      <c r="N44" s="70" t="str">
        <f aca="false">IF(B44="","",IF(MONTH(B44)=6,"X",""))</f>
        <v/>
      </c>
      <c r="O44" s="70" t="str">
        <f aca="false">IF(B44="","",IF(MONTH(B44)=7,"X",""))</f>
        <v/>
      </c>
      <c r="P44" s="70" t="str">
        <f aca="false">IF(B44="","",IF(MONTH(B44)=8,"X",""))</f>
        <v>X</v>
      </c>
      <c r="Q44" s="70" t="str">
        <f aca="false">IF(B44="","",IF(MONTH(B44)=9,"X",""))</f>
        <v/>
      </c>
      <c r="R44" s="70" t="str">
        <f aca="false">IF(B44="","",IF(MONTH(B44)=10,"X",""))</f>
        <v/>
      </c>
      <c r="S44" s="70" t="str">
        <f aca="false">IF(B44="","",IF(MONTH(B44)=11,"X",""))</f>
        <v/>
      </c>
      <c r="T44" s="70" t="str">
        <f aca="false">IF(B44="","",IF(MONTH(B44)=12,"X",""))</f>
        <v/>
      </c>
      <c r="U44" s="58" t="n">
        <f aca="false">IF(E44="","",SUMIF($E$5:$E$1000,E44,$AD$5:$AD$1000))</f>
        <v>2</v>
      </c>
      <c r="V44" s="71" t="str">
        <f aca="false">IF(E44="","",_xlfn.TEXTJOIN(" + ",TRUE(),IF(COUNTIFS($E$5:$E$1000,E44,$C$5:$C$1000,"Auditoría Interna")&gt;0,"Interna",""),IF(COUNTIFS($E$5:$E$1000,E44,$C$5:$C$1000,"Auditoría Externa")&gt;0,"Externa",""),IF(COUNTIFS($E$5:$E$1000,E44,$C$5:$C$1000,"SSF")&gt;0,"SSF",""),IF(COUNTIFS($E$5:$E$1000,E44,$C$5:$C$1000,"Comité de Supervisión")&gt;0,"Comité Sup.",""),IF(COUNTIFS($E$5:$E$1000,E44,$C$5:$C$1000,"Consejo de Administración")&gt;0,"Consejo",""),IF(COUNTIFS($E$5:$E$1000,E44,$C$5:$C$1000,"Otros")&gt;0,"Otros","")))</f>
        <v>Interna</v>
      </c>
      <c r="W44" s="58" t="n">
        <f aca="false">IF(E44="","",SUMIFS($AD$5:$AD$1000,$E$5:$E$1000,E44,$AA$5:$AA$1000,AA44,$C$5:$C$1000,"&lt;&gt;"&amp;C44))</f>
        <v>0</v>
      </c>
      <c r="X44" s="18" t="s">
        <v>205</v>
      </c>
      <c r="Y44" s="31" t="n">
        <v>6</v>
      </c>
      <c r="Z44" s="13"/>
      <c r="AA44" s="38" t="n">
        <f aca="false">IF(B44="","",YEAR(B44)*100+MONTH(B44))</f>
        <v>202608</v>
      </c>
      <c r="AB44" s="38" t="str">
        <f aca="false">IF(AND(E44&lt;&gt;"",E44=Cruce!$C$5,AD44=1),COUNTIFS($E$5:E44,E44,$AD$5:AD44,1),"")</f>
        <v/>
      </c>
      <c r="AC44" s="38" t="str">
        <f aca="false">IF(E44="","",C44&amp;"|"&amp;X44&amp;"|"&amp;IF(B44="","s/f",TEXT(B44,"yyyymmdd"))&amp;IF(OR(C44="SSF",X44="Visitas Auditoría Interna"),"|"&amp;Y44,""))</f>
        <v>Auditoría Interna|Auditoria interna 2|20260822</v>
      </c>
      <c r="AD44" s="38" t="n">
        <f aca="false">IF(E44="",0,IF(COUNTIFS($E$5:E44,E44,$AC$5:AC44,AC44)=1,1,0))</f>
        <v>0</v>
      </c>
      <c r="AE44" s="38" t="str">
        <f aca="false">IF(OR(E44="",AD44&lt;&gt;1),"",SUBSTITUTE(SUBSTITUTE(C44,"Auditoría ",""),"Consejo de Administración","Consejo")&amp;" – "&amp;IF(B44="","(sin fecha)",DAY(B44)&amp;" de "&amp;CHOOSE(MONTH(B44),"Enero","Febrero","Marzo","Abril","Mayo","Junio","Julio","Agosto","Septiembre","Octubre","Noviembre","Diciembre")&amp;" "&amp;YEAR(B44)))</f>
        <v/>
      </c>
      <c r="AF44" s="38" t="n">
        <f aca="false">IF(E44="",0,IF(COUNTIF($AC$5:AC44,AC44)=1,1,0))</f>
        <v>0</v>
      </c>
    </row>
    <row r="45" customFormat="false" ht="45" hidden="false" customHeight="true" outlineLevel="0" collapsed="false">
      <c r="A45" s="31" t="n">
        <v>41</v>
      </c>
      <c r="B45" s="67" t="n">
        <v>46256</v>
      </c>
      <c r="C45" s="68" t="s">
        <v>13</v>
      </c>
      <c r="D45" s="68" t="s">
        <v>122</v>
      </c>
      <c r="E45" s="69" t="s">
        <v>209</v>
      </c>
      <c r="F45" s="69" t="s">
        <v>213</v>
      </c>
      <c r="G45" s="70" t="str">
        <f aca="false">IF(OR(E45="",AND($C$3="",$E$3="")),"",IF(B45="","Sin fecha",IF(AND(OR($C$3="",B45&gt;=$C$3),OR($E$3="",B45&lt;=$E$3)),"Sí","No")))</f>
        <v>Sí</v>
      </c>
      <c r="H45" s="58" t="n">
        <f aca="false">IF(B45="","",YEAR(B45))</f>
        <v>2026</v>
      </c>
      <c r="I45" s="70" t="str">
        <f aca="false">IF(B45="","",IF(MONTH(B45)=1,"X",""))</f>
        <v/>
      </c>
      <c r="J45" s="70" t="str">
        <f aca="false">IF(B45="","",IF(MONTH(B45)=2,"X",""))</f>
        <v/>
      </c>
      <c r="K45" s="70" t="str">
        <f aca="false">IF(B45="","",IF(MONTH(B45)=3,"X",""))</f>
        <v/>
      </c>
      <c r="L45" s="70" t="str">
        <f aca="false">IF(B45="","",IF(MONTH(B45)=4,"X",""))</f>
        <v/>
      </c>
      <c r="M45" s="70" t="str">
        <f aca="false">IF(B45="","",IF(MONTH(B45)=5,"X",""))</f>
        <v/>
      </c>
      <c r="N45" s="70" t="str">
        <f aca="false">IF(B45="","",IF(MONTH(B45)=6,"X",""))</f>
        <v/>
      </c>
      <c r="O45" s="70" t="str">
        <f aca="false">IF(B45="","",IF(MONTH(B45)=7,"X",""))</f>
        <v/>
      </c>
      <c r="P45" s="70" t="str">
        <f aca="false">IF(B45="","",IF(MONTH(B45)=8,"X",""))</f>
        <v>X</v>
      </c>
      <c r="Q45" s="70" t="str">
        <f aca="false">IF(B45="","",IF(MONTH(B45)=9,"X",""))</f>
        <v/>
      </c>
      <c r="R45" s="70" t="str">
        <f aca="false">IF(B45="","",IF(MONTH(B45)=10,"X",""))</f>
        <v/>
      </c>
      <c r="S45" s="70" t="str">
        <f aca="false">IF(B45="","",IF(MONTH(B45)=11,"X",""))</f>
        <v/>
      </c>
      <c r="T45" s="70" t="str">
        <f aca="false">IF(B45="","",IF(MONTH(B45)=12,"X",""))</f>
        <v/>
      </c>
      <c r="U45" s="58" t="n">
        <f aca="false">IF(E45="","",SUMIF($E$5:$E$1000,E45,$AD$5:$AD$1000))</f>
        <v>1</v>
      </c>
      <c r="V45" s="71" t="str">
        <f aca="false">IF(E45="","",_xlfn.TEXTJOIN(" + ",TRUE(),IF(COUNTIFS($E$5:$E$1000,E45,$C$5:$C$1000,"Auditoría Interna")&gt;0,"Interna",""),IF(COUNTIFS($E$5:$E$1000,E45,$C$5:$C$1000,"Auditoría Externa")&gt;0,"Externa",""),IF(COUNTIFS($E$5:$E$1000,E45,$C$5:$C$1000,"SSF")&gt;0,"SSF",""),IF(COUNTIFS($E$5:$E$1000,E45,$C$5:$C$1000,"Comité de Supervisión")&gt;0,"Comité Sup.",""),IF(COUNTIFS($E$5:$E$1000,E45,$C$5:$C$1000,"Consejo de Administración")&gt;0,"Consejo",""),IF(COUNTIFS($E$5:$E$1000,E45,$C$5:$C$1000,"Otros")&gt;0,"Otros","")))</f>
        <v>Interna</v>
      </c>
      <c r="W45" s="58" t="n">
        <f aca="false">IF(E45="","",SUMIFS($AD$5:$AD$1000,$E$5:$E$1000,E45,$AA$5:$AA$1000,AA45,$C$5:$C$1000,"&lt;&gt;"&amp;C45))</f>
        <v>0</v>
      </c>
      <c r="X45" s="18" t="s">
        <v>205</v>
      </c>
      <c r="Y45" s="31" t="n">
        <v>7</v>
      </c>
      <c r="Z45" s="13"/>
      <c r="AA45" s="38" t="n">
        <f aca="false">IF(B45="","",YEAR(B45)*100+MONTH(B45))</f>
        <v>202608</v>
      </c>
      <c r="AB45" s="38" t="str">
        <f aca="false">IF(AND(E45&lt;&gt;"",E45=Cruce!$C$5,AD45=1),COUNTIFS($E$5:E45,E45,$AD$5:AD45,1),"")</f>
        <v/>
      </c>
      <c r="AC45" s="38" t="str">
        <f aca="false">IF(E45="","",C45&amp;"|"&amp;X45&amp;"|"&amp;IF(B45="","s/f",TEXT(B45,"yyyymmdd"))&amp;IF(OR(C45="SSF",X45="Visitas Auditoría Interna"),"|"&amp;Y45,""))</f>
        <v>Auditoría Interna|Auditoria interna 2|20260822</v>
      </c>
      <c r="AD45" s="38" t="n">
        <f aca="false">IF(E45="",0,IF(COUNTIFS($E$5:E45,E45,$AC$5:AC45,AC45)=1,1,0))</f>
        <v>0</v>
      </c>
      <c r="AE45" s="38" t="str">
        <f aca="false">IF(OR(E45="",AD45&lt;&gt;1),"",SUBSTITUTE(SUBSTITUTE(C45,"Auditoría ",""),"Consejo de Administración","Consejo")&amp;" – "&amp;IF(B45="","(sin fecha)",DAY(B45)&amp;" de "&amp;CHOOSE(MONTH(B45),"Enero","Febrero","Marzo","Abril","Mayo","Junio","Julio","Agosto","Septiembre","Octubre","Noviembre","Diciembre")&amp;" "&amp;YEAR(B45)))</f>
        <v/>
      </c>
      <c r="AF45" s="38" t="n">
        <f aca="false">IF(E45="",0,IF(COUNTIF($AC$5:AC45,AC45)=1,1,0))</f>
        <v>0</v>
      </c>
    </row>
    <row r="46" customFormat="false" ht="45" hidden="false" customHeight="true" outlineLevel="0" collapsed="false">
      <c r="A46" s="31" t="n">
        <v>42</v>
      </c>
      <c r="B46" s="67" t="n">
        <v>46256</v>
      </c>
      <c r="C46" s="68" t="s">
        <v>13</v>
      </c>
      <c r="D46" s="68" t="s">
        <v>122</v>
      </c>
      <c r="E46" s="69" t="s">
        <v>214</v>
      </c>
      <c r="F46" s="69" t="s">
        <v>215</v>
      </c>
      <c r="G46" s="70" t="str">
        <f aca="false">IF(OR(E46="",AND($C$3="",$E$3="")),"",IF(B46="","Sin fecha",IF(AND(OR($C$3="",B46&gt;=$C$3),OR($E$3="",B46&lt;=$E$3)),"Sí","No")))</f>
        <v>Sí</v>
      </c>
      <c r="H46" s="58" t="n">
        <f aca="false">IF(B46="","",YEAR(B46))</f>
        <v>2026</v>
      </c>
      <c r="I46" s="70" t="str">
        <f aca="false">IF(B46="","",IF(MONTH(B46)=1,"X",""))</f>
        <v/>
      </c>
      <c r="J46" s="70" t="str">
        <f aca="false">IF(B46="","",IF(MONTH(B46)=2,"X",""))</f>
        <v/>
      </c>
      <c r="K46" s="70" t="str">
        <f aca="false">IF(B46="","",IF(MONTH(B46)=3,"X",""))</f>
        <v/>
      </c>
      <c r="L46" s="70" t="str">
        <f aca="false">IF(B46="","",IF(MONTH(B46)=4,"X",""))</f>
        <v/>
      </c>
      <c r="M46" s="70" t="str">
        <f aca="false">IF(B46="","",IF(MONTH(B46)=5,"X",""))</f>
        <v/>
      </c>
      <c r="N46" s="70" t="str">
        <f aca="false">IF(B46="","",IF(MONTH(B46)=6,"X",""))</f>
        <v/>
      </c>
      <c r="O46" s="70" t="str">
        <f aca="false">IF(B46="","",IF(MONTH(B46)=7,"X",""))</f>
        <v/>
      </c>
      <c r="P46" s="70" t="str">
        <f aca="false">IF(B46="","",IF(MONTH(B46)=8,"X",""))</f>
        <v>X</v>
      </c>
      <c r="Q46" s="70" t="str">
        <f aca="false">IF(B46="","",IF(MONTH(B46)=9,"X",""))</f>
        <v/>
      </c>
      <c r="R46" s="70" t="str">
        <f aca="false">IF(B46="","",IF(MONTH(B46)=10,"X",""))</f>
        <v/>
      </c>
      <c r="S46" s="70" t="str">
        <f aca="false">IF(B46="","",IF(MONTH(B46)=11,"X",""))</f>
        <v/>
      </c>
      <c r="T46" s="70" t="str">
        <f aca="false">IF(B46="","",IF(MONTH(B46)=12,"X",""))</f>
        <v/>
      </c>
      <c r="U46" s="58" t="n">
        <f aca="false">IF(E46="","",SUMIF($E$5:$E$1000,E46,$AD$5:$AD$1000))</f>
        <v>1</v>
      </c>
      <c r="V46" s="71" t="str">
        <f aca="false">IF(E46="","",_xlfn.TEXTJOIN(" + ",TRUE(),IF(COUNTIFS($E$5:$E$1000,E46,$C$5:$C$1000,"Auditoría Interna")&gt;0,"Interna",""),IF(COUNTIFS($E$5:$E$1000,E46,$C$5:$C$1000,"Auditoría Externa")&gt;0,"Externa",""),IF(COUNTIFS($E$5:$E$1000,E46,$C$5:$C$1000,"SSF")&gt;0,"SSF",""),IF(COUNTIFS($E$5:$E$1000,E46,$C$5:$C$1000,"Comité de Supervisión")&gt;0,"Comité Sup.",""),IF(COUNTIFS($E$5:$E$1000,E46,$C$5:$C$1000,"Consejo de Administración")&gt;0,"Consejo",""),IF(COUNTIFS($E$5:$E$1000,E46,$C$5:$C$1000,"Otros")&gt;0,"Otros","")))</f>
        <v>Interna</v>
      </c>
      <c r="W46" s="58" t="n">
        <f aca="false">IF(E46="","",SUMIFS($AD$5:$AD$1000,$E$5:$E$1000,E46,$AA$5:$AA$1000,AA46,$C$5:$C$1000,"&lt;&gt;"&amp;C46))</f>
        <v>0</v>
      </c>
      <c r="X46" s="18" t="s">
        <v>205</v>
      </c>
      <c r="Y46" s="31" t="n">
        <v>8</v>
      </c>
      <c r="Z46" s="13"/>
      <c r="AA46" s="38" t="n">
        <f aca="false">IF(B46="","",YEAR(B46)*100+MONTH(B46))</f>
        <v>202608</v>
      </c>
      <c r="AB46" s="38" t="str">
        <f aca="false">IF(AND(E46&lt;&gt;"",E46=Cruce!$C$5,AD46=1),COUNTIFS($E$5:E46,E46,$AD$5:AD46,1),"")</f>
        <v/>
      </c>
      <c r="AC46" s="38" t="str">
        <f aca="false">IF(E46="","",C46&amp;"|"&amp;X46&amp;"|"&amp;IF(B46="","s/f",TEXT(B46,"yyyymmdd"))&amp;IF(OR(C46="SSF",X46="Visitas Auditoría Interna"),"|"&amp;Y46,""))</f>
        <v>Auditoría Interna|Auditoria interna 2|20260822</v>
      </c>
      <c r="AD46" s="38" t="n">
        <f aca="false">IF(E46="",0,IF(COUNTIFS($E$5:E46,E46,$AC$5:AC46,AC46)=1,1,0))</f>
        <v>1</v>
      </c>
      <c r="AE46" s="38" t="str">
        <f aca="false">IF(OR(E46="",AD46&lt;&gt;1),"",SUBSTITUTE(SUBSTITUTE(C46,"Auditoría ",""),"Consejo de Administración","Consejo")&amp;" – "&amp;IF(B46="","(sin fecha)",DAY(B46)&amp;" de "&amp;CHOOSE(MONTH(B46),"Enero","Febrero","Marzo","Abril","Mayo","Junio","Julio","Agosto","Septiembre","Octubre","Noviembre","Diciembre")&amp;" "&amp;YEAR(B46)))</f>
        <v>Interna – 22 de Agosto 2026</v>
      </c>
      <c r="AF46" s="38" t="n">
        <f aca="false">IF(E46="",0,IF(COUNTIF($AC$5:AC46,AC46)=1,1,0))</f>
        <v>0</v>
      </c>
    </row>
    <row r="47" customFormat="false" ht="45" hidden="false" customHeight="true" outlineLevel="0" collapsed="false">
      <c r="A47" s="31" t="n">
        <v>43</v>
      </c>
      <c r="B47" s="67" t="n">
        <v>46256</v>
      </c>
      <c r="C47" s="68" t="s">
        <v>13</v>
      </c>
      <c r="D47" s="68" t="s">
        <v>122</v>
      </c>
      <c r="E47" s="69" t="s">
        <v>182</v>
      </c>
      <c r="F47" s="69" t="s">
        <v>216</v>
      </c>
      <c r="G47" s="70" t="str">
        <f aca="false">IF(OR(E47="",AND($C$3="",$E$3="")),"",IF(B47="","Sin fecha",IF(AND(OR($C$3="",B47&gt;=$C$3),OR($E$3="",B47&lt;=$E$3)),"Sí","No")))</f>
        <v>Sí</v>
      </c>
      <c r="H47" s="58" t="n">
        <f aca="false">IF(B47="","",YEAR(B47))</f>
        <v>2026</v>
      </c>
      <c r="I47" s="70" t="str">
        <f aca="false">IF(B47="","",IF(MONTH(B47)=1,"X",""))</f>
        <v/>
      </c>
      <c r="J47" s="70" t="str">
        <f aca="false">IF(B47="","",IF(MONTH(B47)=2,"X",""))</f>
        <v/>
      </c>
      <c r="K47" s="70" t="str">
        <f aca="false">IF(B47="","",IF(MONTH(B47)=3,"X",""))</f>
        <v/>
      </c>
      <c r="L47" s="70" t="str">
        <f aca="false">IF(B47="","",IF(MONTH(B47)=4,"X",""))</f>
        <v/>
      </c>
      <c r="M47" s="70" t="str">
        <f aca="false">IF(B47="","",IF(MONTH(B47)=5,"X",""))</f>
        <v/>
      </c>
      <c r="N47" s="70" t="str">
        <f aca="false">IF(B47="","",IF(MONTH(B47)=6,"X",""))</f>
        <v/>
      </c>
      <c r="O47" s="70" t="str">
        <f aca="false">IF(B47="","",IF(MONTH(B47)=7,"X",""))</f>
        <v/>
      </c>
      <c r="P47" s="70" t="str">
        <f aca="false">IF(B47="","",IF(MONTH(B47)=8,"X",""))</f>
        <v>X</v>
      </c>
      <c r="Q47" s="70" t="str">
        <f aca="false">IF(B47="","",IF(MONTH(B47)=9,"X",""))</f>
        <v/>
      </c>
      <c r="R47" s="70" t="str">
        <f aca="false">IF(B47="","",IF(MONTH(B47)=10,"X",""))</f>
        <v/>
      </c>
      <c r="S47" s="70" t="str">
        <f aca="false">IF(B47="","",IF(MONTH(B47)=11,"X",""))</f>
        <v/>
      </c>
      <c r="T47" s="70" t="str">
        <f aca="false">IF(B47="","",IF(MONTH(B47)=12,"X",""))</f>
        <v/>
      </c>
      <c r="U47" s="58" t="n">
        <f aca="false">IF(E47="","",SUMIF($E$5:$E$1000,E47,$AD$5:$AD$1000))</f>
        <v>2</v>
      </c>
      <c r="V47" s="71" t="str">
        <f aca="false">IF(E47="","",_xlfn.TEXTJOIN(" + ",TRUE(),IF(COUNTIFS($E$5:$E$1000,E47,$C$5:$C$1000,"Auditoría Interna")&gt;0,"Interna",""),IF(COUNTIFS($E$5:$E$1000,E47,$C$5:$C$1000,"Auditoría Externa")&gt;0,"Externa",""),IF(COUNTIFS($E$5:$E$1000,E47,$C$5:$C$1000,"SSF")&gt;0,"SSF",""),IF(COUNTIFS($E$5:$E$1000,E47,$C$5:$C$1000,"Comité de Supervisión")&gt;0,"Comité Sup.",""),IF(COUNTIFS($E$5:$E$1000,E47,$C$5:$C$1000,"Consejo de Administración")&gt;0,"Consejo",""),IF(COUNTIFS($E$5:$E$1000,E47,$C$5:$C$1000,"Otros")&gt;0,"Otros","")))</f>
        <v>Interna</v>
      </c>
      <c r="W47" s="58" t="n">
        <f aca="false">IF(E47="","",SUMIFS($AD$5:$AD$1000,$E$5:$E$1000,E47,$AA$5:$AA$1000,AA47,$C$5:$C$1000,"&lt;&gt;"&amp;C47))</f>
        <v>0</v>
      </c>
      <c r="X47" s="18" t="s">
        <v>205</v>
      </c>
      <c r="Y47" s="31" t="n">
        <v>9</v>
      </c>
      <c r="Z47" s="13"/>
      <c r="AA47" s="38" t="n">
        <f aca="false">IF(B47="","",YEAR(B47)*100+MONTH(B47))</f>
        <v>202608</v>
      </c>
      <c r="AB47" s="38" t="str">
        <f aca="false">IF(AND(E47&lt;&gt;"",E47=Cruce!$C$5,AD47=1),COUNTIFS($E$5:E47,E47,$AD$5:AD47,1),"")</f>
        <v/>
      </c>
      <c r="AC47" s="38" t="str">
        <f aca="false">IF(E47="","",C47&amp;"|"&amp;X47&amp;"|"&amp;IF(B47="","s/f",TEXT(B47,"yyyymmdd"))&amp;IF(OR(C47="SSF",X47="Visitas Auditoría Interna"),"|"&amp;Y47,""))</f>
        <v>Auditoría Interna|Auditoria interna 2|20260822</v>
      </c>
      <c r="AD47" s="38" t="n">
        <f aca="false">IF(E47="",0,IF(COUNTIFS($E$5:E47,E47,$AC$5:AC47,AC47)=1,1,0))</f>
        <v>0</v>
      </c>
      <c r="AE47" s="38" t="str">
        <f aca="false">IF(OR(E47="",AD47&lt;&gt;1),"",SUBSTITUTE(SUBSTITUTE(C47,"Auditoría ",""),"Consejo de Administración","Consejo")&amp;" – "&amp;IF(B47="","(sin fecha)",DAY(B47)&amp;" de "&amp;CHOOSE(MONTH(B47),"Enero","Febrero","Marzo","Abril","Mayo","Junio","Julio","Agosto","Septiembre","Octubre","Noviembre","Diciembre")&amp;" "&amp;YEAR(B47)))</f>
        <v/>
      </c>
      <c r="AF47" s="38" t="n">
        <f aca="false">IF(E47="",0,IF(COUNTIF($AC$5:AC47,AC47)=1,1,0))</f>
        <v>0</v>
      </c>
    </row>
    <row r="48" customFormat="false" ht="45" hidden="false" customHeight="true" outlineLevel="0" collapsed="false">
      <c r="A48" s="31" t="n">
        <v>44</v>
      </c>
      <c r="B48" s="67" t="n">
        <v>46256</v>
      </c>
      <c r="C48" s="68" t="s">
        <v>13</v>
      </c>
      <c r="D48" s="68" t="s">
        <v>122</v>
      </c>
      <c r="E48" s="69" t="s">
        <v>182</v>
      </c>
      <c r="F48" s="69" t="s">
        <v>217</v>
      </c>
      <c r="G48" s="70" t="str">
        <f aca="false">IF(OR(E48="",AND($C$3="",$E$3="")),"",IF(B48="","Sin fecha",IF(AND(OR($C$3="",B48&gt;=$C$3),OR($E$3="",B48&lt;=$E$3)),"Sí","No")))</f>
        <v>Sí</v>
      </c>
      <c r="H48" s="58" t="n">
        <f aca="false">IF(B48="","",YEAR(B48))</f>
        <v>2026</v>
      </c>
      <c r="I48" s="70" t="str">
        <f aca="false">IF(B48="","",IF(MONTH(B48)=1,"X",""))</f>
        <v/>
      </c>
      <c r="J48" s="70" t="str">
        <f aca="false">IF(B48="","",IF(MONTH(B48)=2,"X",""))</f>
        <v/>
      </c>
      <c r="K48" s="70" t="str">
        <f aca="false">IF(B48="","",IF(MONTH(B48)=3,"X",""))</f>
        <v/>
      </c>
      <c r="L48" s="70" t="str">
        <f aca="false">IF(B48="","",IF(MONTH(B48)=4,"X",""))</f>
        <v/>
      </c>
      <c r="M48" s="70" t="str">
        <f aca="false">IF(B48="","",IF(MONTH(B48)=5,"X",""))</f>
        <v/>
      </c>
      <c r="N48" s="70" t="str">
        <f aca="false">IF(B48="","",IF(MONTH(B48)=6,"X",""))</f>
        <v/>
      </c>
      <c r="O48" s="70" t="str">
        <f aca="false">IF(B48="","",IF(MONTH(B48)=7,"X",""))</f>
        <v/>
      </c>
      <c r="P48" s="70" t="str">
        <f aca="false">IF(B48="","",IF(MONTH(B48)=8,"X",""))</f>
        <v>X</v>
      </c>
      <c r="Q48" s="70" t="str">
        <f aca="false">IF(B48="","",IF(MONTH(B48)=9,"X",""))</f>
        <v/>
      </c>
      <c r="R48" s="70" t="str">
        <f aca="false">IF(B48="","",IF(MONTH(B48)=10,"X",""))</f>
        <v/>
      </c>
      <c r="S48" s="70" t="str">
        <f aca="false">IF(B48="","",IF(MONTH(B48)=11,"X",""))</f>
        <v/>
      </c>
      <c r="T48" s="70" t="str">
        <f aca="false">IF(B48="","",IF(MONTH(B48)=12,"X",""))</f>
        <v/>
      </c>
      <c r="U48" s="58" t="n">
        <f aca="false">IF(E48="","",SUMIF($E$5:$E$1000,E48,$AD$5:$AD$1000))</f>
        <v>2</v>
      </c>
      <c r="V48" s="71" t="str">
        <f aca="false">IF(E48="","",_xlfn.TEXTJOIN(" + ",TRUE(),IF(COUNTIFS($E$5:$E$1000,E48,$C$5:$C$1000,"Auditoría Interna")&gt;0,"Interna",""),IF(COUNTIFS($E$5:$E$1000,E48,$C$5:$C$1000,"Auditoría Externa")&gt;0,"Externa",""),IF(COUNTIFS($E$5:$E$1000,E48,$C$5:$C$1000,"SSF")&gt;0,"SSF",""),IF(COUNTIFS($E$5:$E$1000,E48,$C$5:$C$1000,"Comité de Supervisión")&gt;0,"Comité Sup.",""),IF(COUNTIFS($E$5:$E$1000,E48,$C$5:$C$1000,"Consejo de Administración")&gt;0,"Consejo",""),IF(COUNTIFS($E$5:$E$1000,E48,$C$5:$C$1000,"Otros")&gt;0,"Otros","")))</f>
        <v>Interna</v>
      </c>
      <c r="W48" s="58" t="n">
        <f aca="false">IF(E48="","",SUMIFS($AD$5:$AD$1000,$E$5:$E$1000,E48,$AA$5:$AA$1000,AA48,$C$5:$C$1000,"&lt;&gt;"&amp;C48))</f>
        <v>0</v>
      </c>
      <c r="X48" s="18" t="s">
        <v>205</v>
      </c>
      <c r="Y48" s="31" t="n">
        <v>10</v>
      </c>
      <c r="Z48" s="13"/>
      <c r="AA48" s="38" t="n">
        <f aca="false">IF(B48="","",YEAR(B48)*100+MONTH(B48))</f>
        <v>202608</v>
      </c>
      <c r="AB48" s="38" t="str">
        <f aca="false">IF(AND(E48&lt;&gt;"",E48=Cruce!$C$5,AD48=1),COUNTIFS($E$5:E48,E48,$AD$5:AD48,1),"")</f>
        <v/>
      </c>
      <c r="AC48" s="38" t="str">
        <f aca="false">IF(E48="","",C48&amp;"|"&amp;X48&amp;"|"&amp;IF(B48="","s/f",TEXT(B48,"yyyymmdd"))&amp;IF(OR(C48="SSF",X48="Visitas Auditoría Interna"),"|"&amp;Y48,""))</f>
        <v>Auditoría Interna|Auditoria interna 2|20260822</v>
      </c>
      <c r="AD48" s="38" t="n">
        <f aca="false">IF(E48="",0,IF(COUNTIFS($E$5:E48,E48,$AC$5:AC48,AC48)=1,1,0))</f>
        <v>0</v>
      </c>
      <c r="AE48" s="38" t="str">
        <f aca="false">IF(OR(E48="",AD48&lt;&gt;1),"",SUBSTITUTE(SUBSTITUTE(C48,"Auditoría ",""),"Consejo de Administración","Consejo")&amp;" – "&amp;IF(B48="","(sin fecha)",DAY(B48)&amp;" de "&amp;CHOOSE(MONTH(B48),"Enero","Febrero","Marzo","Abril","Mayo","Junio","Julio","Agosto","Septiembre","Octubre","Noviembre","Diciembre")&amp;" "&amp;YEAR(B48)))</f>
        <v/>
      </c>
      <c r="AF48" s="38" t="n">
        <f aca="false">IF(E48="",0,IF(COUNTIF($AC$5:AC48,AC48)=1,1,0))</f>
        <v>0</v>
      </c>
    </row>
    <row r="49" customFormat="false" ht="45" hidden="false" customHeight="true" outlineLevel="0" collapsed="false">
      <c r="A49" s="31" t="n">
        <v>45</v>
      </c>
      <c r="B49" s="67" t="n">
        <v>46256</v>
      </c>
      <c r="C49" s="68" t="s">
        <v>13</v>
      </c>
      <c r="D49" s="68" t="s">
        <v>138</v>
      </c>
      <c r="E49" s="69" t="s">
        <v>139</v>
      </c>
      <c r="F49" s="69" t="s">
        <v>218</v>
      </c>
      <c r="G49" s="70" t="str">
        <f aca="false">IF(OR(E49="",AND($C$3="",$E$3="")),"",IF(B49="","Sin fecha",IF(AND(OR($C$3="",B49&gt;=$C$3),OR($E$3="",B49&lt;=$E$3)),"Sí","No")))</f>
        <v>Sí</v>
      </c>
      <c r="H49" s="58" t="n">
        <f aca="false">IF(B49="","",YEAR(B49))</f>
        <v>2026</v>
      </c>
      <c r="I49" s="70" t="str">
        <f aca="false">IF(B49="","",IF(MONTH(B49)=1,"X",""))</f>
        <v/>
      </c>
      <c r="J49" s="70" t="str">
        <f aca="false">IF(B49="","",IF(MONTH(B49)=2,"X",""))</f>
        <v/>
      </c>
      <c r="K49" s="70" t="str">
        <f aca="false">IF(B49="","",IF(MONTH(B49)=3,"X",""))</f>
        <v/>
      </c>
      <c r="L49" s="70" t="str">
        <f aca="false">IF(B49="","",IF(MONTH(B49)=4,"X",""))</f>
        <v/>
      </c>
      <c r="M49" s="70" t="str">
        <f aca="false">IF(B49="","",IF(MONTH(B49)=5,"X",""))</f>
        <v/>
      </c>
      <c r="N49" s="70" t="str">
        <f aca="false">IF(B49="","",IF(MONTH(B49)=6,"X",""))</f>
        <v/>
      </c>
      <c r="O49" s="70" t="str">
        <f aca="false">IF(B49="","",IF(MONTH(B49)=7,"X",""))</f>
        <v/>
      </c>
      <c r="P49" s="70" t="str">
        <f aca="false">IF(B49="","",IF(MONTH(B49)=8,"X",""))</f>
        <v>X</v>
      </c>
      <c r="Q49" s="70" t="str">
        <f aca="false">IF(B49="","",IF(MONTH(B49)=9,"X",""))</f>
        <v/>
      </c>
      <c r="R49" s="70" t="str">
        <f aca="false">IF(B49="","",IF(MONTH(B49)=10,"X",""))</f>
        <v/>
      </c>
      <c r="S49" s="70" t="str">
        <f aca="false">IF(B49="","",IF(MONTH(B49)=11,"X",""))</f>
        <v/>
      </c>
      <c r="T49" s="70" t="str">
        <f aca="false">IF(B49="","",IF(MONTH(B49)=12,"X",""))</f>
        <v/>
      </c>
      <c r="U49" s="58" t="n">
        <f aca="false">IF(E49="","",SUMIF($E$5:$E$1000,E49,$AD$5:$AD$1000))</f>
        <v>3</v>
      </c>
      <c r="V49" s="71" t="str">
        <f aca="false">IF(E49="","",_xlfn.TEXTJOIN(" + ",TRUE(),IF(COUNTIFS($E$5:$E$1000,E49,$C$5:$C$1000,"Auditoría Interna")&gt;0,"Interna",""),IF(COUNTIFS($E$5:$E$1000,E49,$C$5:$C$1000,"Auditoría Externa")&gt;0,"Externa",""),IF(COUNTIFS($E$5:$E$1000,E49,$C$5:$C$1000,"SSF")&gt;0,"SSF",""),IF(COUNTIFS($E$5:$E$1000,E49,$C$5:$C$1000,"Comité de Supervisión")&gt;0,"Comité Sup.",""),IF(COUNTIFS($E$5:$E$1000,E49,$C$5:$C$1000,"Consejo de Administración")&gt;0,"Consejo",""),IF(COUNTIFS($E$5:$E$1000,E49,$C$5:$C$1000,"Otros")&gt;0,"Otros","")))</f>
        <v>Interna + SSF</v>
      </c>
      <c r="W49" s="58" t="n">
        <f aca="false">IF(E49="","",SUMIFS($AD$5:$AD$1000,$E$5:$E$1000,E49,$AA$5:$AA$1000,AA49,$C$5:$C$1000,"&lt;&gt;"&amp;C49))</f>
        <v>1</v>
      </c>
      <c r="X49" s="18" t="s">
        <v>205</v>
      </c>
      <c r="Y49" s="31" t="n">
        <v>11</v>
      </c>
      <c r="Z49" s="13"/>
      <c r="AA49" s="38" t="n">
        <f aca="false">IF(B49="","",YEAR(B49)*100+MONTH(B49))</f>
        <v>202608</v>
      </c>
      <c r="AB49" s="38" t="n">
        <f aca="false">IF(AND(E49&lt;&gt;"",E49=Cruce!$C$5,AD49=1),COUNTIFS($E$5:E49,E49,$AD$5:AD49,1),"")</f>
        <v>3</v>
      </c>
      <c r="AC49" s="38" t="str">
        <f aca="false">IF(E49="","",C49&amp;"|"&amp;X49&amp;"|"&amp;IF(B49="","s/f",TEXT(B49,"yyyymmdd"))&amp;IF(OR(C49="SSF",X49="Visitas Auditoría Interna"),"|"&amp;Y49,""))</f>
        <v>Auditoría Interna|Auditoria interna 2|20260822</v>
      </c>
      <c r="AD49" s="38" t="n">
        <f aca="false">IF(E49="",0,IF(COUNTIFS($E$5:E49,E49,$AC$5:AC49,AC49)=1,1,0))</f>
        <v>1</v>
      </c>
      <c r="AE49" s="38" t="str">
        <f aca="false">IF(OR(E49="",AD49&lt;&gt;1),"",SUBSTITUTE(SUBSTITUTE(C49,"Auditoría ",""),"Consejo de Administración","Consejo")&amp;" – "&amp;IF(B49="","(sin fecha)",DAY(B49)&amp;" de "&amp;CHOOSE(MONTH(B49),"Enero","Febrero","Marzo","Abril","Mayo","Junio","Julio","Agosto","Septiembre","Octubre","Noviembre","Diciembre")&amp;" "&amp;YEAR(B49)))</f>
        <v>Interna – 22 de Agosto 2026</v>
      </c>
      <c r="AF49" s="38" t="n">
        <f aca="false">IF(E49="",0,IF(COUNTIF($AC$5:AC49,AC49)=1,1,0))</f>
        <v>0</v>
      </c>
    </row>
    <row r="50" customFormat="false" ht="45" hidden="false" customHeight="true" outlineLevel="0" collapsed="false">
      <c r="A50" s="31" t="n">
        <v>46</v>
      </c>
      <c r="B50" s="67" t="n">
        <v>46256</v>
      </c>
      <c r="C50" s="68" t="s">
        <v>13</v>
      </c>
      <c r="D50" s="68" t="s">
        <v>138</v>
      </c>
      <c r="E50" s="69" t="s">
        <v>139</v>
      </c>
      <c r="F50" s="69" t="s">
        <v>219</v>
      </c>
      <c r="G50" s="70" t="str">
        <f aca="false">IF(OR(E50="",AND($C$3="",$E$3="")),"",IF(B50="","Sin fecha",IF(AND(OR($C$3="",B50&gt;=$C$3),OR($E$3="",B50&lt;=$E$3)),"Sí","No")))</f>
        <v>Sí</v>
      </c>
      <c r="H50" s="58" t="n">
        <f aca="false">IF(B50="","",YEAR(B50))</f>
        <v>2026</v>
      </c>
      <c r="I50" s="70" t="str">
        <f aca="false">IF(B50="","",IF(MONTH(B50)=1,"X",""))</f>
        <v/>
      </c>
      <c r="J50" s="70" t="str">
        <f aca="false">IF(B50="","",IF(MONTH(B50)=2,"X",""))</f>
        <v/>
      </c>
      <c r="K50" s="70" t="str">
        <f aca="false">IF(B50="","",IF(MONTH(B50)=3,"X",""))</f>
        <v/>
      </c>
      <c r="L50" s="70" t="str">
        <f aca="false">IF(B50="","",IF(MONTH(B50)=4,"X",""))</f>
        <v/>
      </c>
      <c r="M50" s="70" t="str">
        <f aca="false">IF(B50="","",IF(MONTH(B50)=5,"X",""))</f>
        <v/>
      </c>
      <c r="N50" s="70" t="str">
        <f aca="false">IF(B50="","",IF(MONTH(B50)=6,"X",""))</f>
        <v/>
      </c>
      <c r="O50" s="70" t="str">
        <f aca="false">IF(B50="","",IF(MONTH(B50)=7,"X",""))</f>
        <v/>
      </c>
      <c r="P50" s="70" t="str">
        <f aca="false">IF(B50="","",IF(MONTH(B50)=8,"X",""))</f>
        <v>X</v>
      </c>
      <c r="Q50" s="70" t="str">
        <f aca="false">IF(B50="","",IF(MONTH(B50)=9,"X",""))</f>
        <v/>
      </c>
      <c r="R50" s="70" t="str">
        <f aca="false">IF(B50="","",IF(MONTH(B50)=10,"X",""))</f>
        <v/>
      </c>
      <c r="S50" s="70" t="str">
        <f aca="false">IF(B50="","",IF(MONTH(B50)=11,"X",""))</f>
        <v/>
      </c>
      <c r="T50" s="70" t="str">
        <f aca="false">IF(B50="","",IF(MONTH(B50)=12,"X",""))</f>
        <v/>
      </c>
      <c r="U50" s="58" t="n">
        <f aca="false">IF(E50="","",SUMIF($E$5:$E$1000,E50,$AD$5:$AD$1000))</f>
        <v>3</v>
      </c>
      <c r="V50" s="71" t="str">
        <f aca="false">IF(E50="","",_xlfn.TEXTJOIN(" + ",TRUE(),IF(COUNTIFS($E$5:$E$1000,E50,$C$5:$C$1000,"Auditoría Interna")&gt;0,"Interna",""),IF(COUNTIFS($E$5:$E$1000,E50,$C$5:$C$1000,"Auditoría Externa")&gt;0,"Externa",""),IF(COUNTIFS($E$5:$E$1000,E50,$C$5:$C$1000,"SSF")&gt;0,"SSF",""),IF(COUNTIFS($E$5:$E$1000,E50,$C$5:$C$1000,"Comité de Supervisión")&gt;0,"Comité Sup.",""),IF(COUNTIFS($E$5:$E$1000,E50,$C$5:$C$1000,"Consejo de Administración")&gt;0,"Consejo",""),IF(COUNTIFS($E$5:$E$1000,E50,$C$5:$C$1000,"Otros")&gt;0,"Otros","")))</f>
        <v>Interna + SSF</v>
      </c>
      <c r="W50" s="58" t="n">
        <f aca="false">IF(E50="","",SUMIFS($AD$5:$AD$1000,$E$5:$E$1000,E50,$AA$5:$AA$1000,AA50,$C$5:$C$1000,"&lt;&gt;"&amp;C50))</f>
        <v>1</v>
      </c>
      <c r="X50" s="18" t="s">
        <v>205</v>
      </c>
      <c r="Y50" s="31" t="n">
        <v>12</v>
      </c>
      <c r="Z50" s="13"/>
      <c r="AA50" s="38" t="n">
        <f aca="false">IF(B50="","",YEAR(B50)*100+MONTH(B50))</f>
        <v>202608</v>
      </c>
      <c r="AB50" s="38" t="str">
        <f aca="false">IF(AND(E50&lt;&gt;"",E50=Cruce!$C$5,AD50=1),COUNTIFS($E$5:E50,E50,$AD$5:AD50,1),"")</f>
        <v/>
      </c>
      <c r="AC50" s="38" t="str">
        <f aca="false">IF(E50="","",C50&amp;"|"&amp;X50&amp;"|"&amp;IF(B50="","s/f",TEXT(B50,"yyyymmdd"))&amp;IF(OR(C50="SSF",X50="Visitas Auditoría Interna"),"|"&amp;Y50,""))</f>
        <v>Auditoría Interna|Auditoria interna 2|20260822</v>
      </c>
      <c r="AD50" s="38" t="n">
        <f aca="false">IF(E50="",0,IF(COUNTIFS($E$5:E50,E50,$AC$5:AC50,AC50)=1,1,0))</f>
        <v>0</v>
      </c>
      <c r="AE50" s="38" t="str">
        <f aca="false">IF(OR(E50="",AD50&lt;&gt;1),"",SUBSTITUTE(SUBSTITUTE(C50,"Auditoría ",""),"Consejo de Administración","Consejo")&amp;" – "&amp;IF(B50="","(sin fecha)",DAY(B50)&amp;" de "&amp;CHOOSE(MONTH(B50),"Enero","Febrero","Marzo","Abril","Mayo","Junio","Julio","Agosto","Septiembre","Octubre","Noviembre","Diciembre")&amp;" "&amp;YEAR(B50)))</f>
        <v/>
      </c>
      <c r="AF50" s="38" t="n">
        <f aca="false">IF(E50="",0,IF(COUNTIF($AC$5:AC50,AC50)=1,1,0))</f>
        <v>0</v>
      </c>
    </row>
    <row r="51" customFormat="false" ht="45" hidden="false" customHeight="true" outlineLevel="0" collapsed="false">
      <c r="A51" s="31" t="n">
        <v>47</v>
      </c>
      <c r="B51" s="67" t="n">
        <v>46256</v>
      </c>
      <c r="C51" s="68" t="s">
        <v>13</v>
      </c>
      <c r="D51" s="68" t="s">
        <v>138</v>
      </c>
      <c r="E51" s="69" t="s">
        <v>139</v>
      </c>
      <c r="F51" s="69" t="s">
        <v>220</v>
      </c>
      <c r="G51" s="70" t="str">
        <f aca="false">IF(OR(E51="",AND($C$3="",$E$3="")),"",IF(B51="","Sin fecha",IF(AND(OR($C$3="",B51&gt;=$C$3),OR($E$3="",B51&lt;=$E$3)),"Sí","No")))</f>
        <v>Sí</v>
      </c>
      <c r="H51" s="58" t="n">
        <f aca="false">IF(B51="","",YEAR(B51))</f>
        <v>2026</v>
      </c>
      <c r="I51" s="70" t="str">
        <f aca="false">IF(B51="","",IF(MONTH(B51)=1,"X",""))</f>
        <v/>
      </c>
      <c r="J51" s="70" t="str">
        <f aca="false">IF(B51="","",IF(MONTH(B51)=2,"X",""))</f>
        <v/>
      </c>
      <c r="K51" s="70" t="str">
        <f aca="false">IF(B51="","",IF(MONTH(B51)=3,"X",""))</f>
        <v/>
      </c>
      <c r="L51" s="70" t="str">
        <f aca="false">IF(B51="","",IF(MONTH(B51)=4,"X",""))</f>
        <v/>
      </c>
      <c r="M51" s="70" t="str">
        <f aca="false">IF(B51="","",IF(MONTH(B51)=5,"X",""))</f>
        <v/>
      </c>
      <c r="N51" s="70" t="str">
        <f aca="false">IF(B51="","",IF(MONTH(B51)=6,"X",""))</f>
        <v/>
      </c>
      <c r="O51" s="70" t="str">
        <f aca="false">IF(B51="","",IF(MONTH(B51)=7,"X",""))</f>
        <v/>
      </c>
      <c r="P51" s="70" t="str">
        <f aca="false">IF(B51="","",IF(MONTH(B51)=8,"X",""))</f>
        <v>X</v>
      </c>
      <c r="Q51" s="70" t="str">
        <f aca="false">IF(B51="","",IF(MONTH(B51)=9,"X",""))</f>
        <v/>
      </c>
      <c r="R51" s="70" t="str">
        <f aca="false">IF(B51="","",IF(MONTH(B51)=10,"X",""))</f>
        <v/>
      </c>
      <c r="S51" s="70" t="str">
        <f aca="false">IF(B51="","",IF(MONTH(B51)=11,"X",""))</f>
        <v/>
      </c>
      <c r="T51" s="70" t="str">
        <f aca="false">IF(B51="","",IF(MONTH(B51)=12,"X",""))</f>
        <v/>
      </c>
      <c r="U51" s="58" t="n">
        <f aca="false">IF(E51="","",SUMIF($E$5:$E$1000,E51,$AD$5:$AD$1000))</f>
        <v>3</v>
      </c>
      <c r="V51" s="71" t="str">
        <f aca="false">IF(E51="","",_xlfn.TEXTJOIN(" + ",TRUE(),IF(COUNTIFS($E$5:$E$1000,E51,$C$5:$C$1000,"Auditoría Interna")&gt;0,"Interna",""),IF(COUNTIFS($E$5:$E$1000,E51,$C$5:$C$1000,"Auditoría Externa")&gt;0,"Externa",""),IF(COUNTIFS($E$5:$E$1000,E51,$C$5:$C$1000,"SSF")&gt;0,"SSF",""),IF(COUNTIFS($E$5:$E$1000,E51,$C$5:$C$1000,"Comité de Supervisión")&gt;0,"Comité Sup.",""),IF(COUNTIFS($E$5:$E$1000,E51,$C$5:$C$1000,"Consejo de Administración")&gt;0,"Consejo",""),IF(COUNTIFS($E$5:$E$1000,E51,$C$5:$C$1000,"Otros")&gt;0,"Otros","")))</f>
        <v>Interna + SSF</v>
      </c>
      <c r="W51" s="58" t="n">
        <f aca="false">IF(E51="","",SUMIFS($AD$5:$AD$1000,$E$5:$E$1000,E51,$AA$5:$AA$1000,AA51,$C$5:$C$1000,"&lt;&gt;"&amp;C51))</f>
        <v>1</v>
      </c>
      <c r="X51" s="18" t="s">
        <v>205</v>
      </c>
      <c r="Y51" s="31" t="n">
        <v>13</v>
      </c>
      <c r="Z51" s="13"/>
      <c r="AA51" s="38" t="n">
        <f aca="false">IF(B51="","",YEAR(B51)*100+MONTH(B51))</f>
        <v>202608</v>
      </c>
      <c r="AB51" s="38" t="str">
        <f aca="false">IF(AND(E51&lt;&gt;"",E51=Cruce!$C$5,AD51=1),COUNTIFS($E$5:E51,E51,$AD$5:AD51,1),"")</f>
        <v/>
      </c>
      <c r="AC51" s="38" t="str">
        <f aca="false">IF(E51="","",C51&amp;"|"&amp;X51&amp;"|"&amp;IF(B51="","s/f",TEXT(B51,"yyyymmdd"))&amp;IF(OR(C51="SSF",X51="Visitas Auditoría Interna"),"|"&amp;Y51,""))</f>
        <v>Auditoría Interna|Auditoria interna 2|20260822</v>
      </c>
      <c r="AD51" s="38" t="n">
        <f aca="false">IF(E51="",0,IF(COUNTIFS($E$5:E51,E51,$AC$5:AC51,AC51)=1,1,0))</f>
        <v>0</v>
      </c>
      <c r="AE51" s="38" t="str">
        <f aca="false">IF(OR(E51="",AD51&lt;&gt;1),"",SUBSTITUTE(SUBSTITUTE(C51,"Auditoría ",""),"Consejo de Administración","Consejo")&amp;" – "&amp;IF(B51="","(sin fecha)",DAY(B51)&amp;" de "&amp;CHOOSE(MONTH(B51),"Enero","Febrero","Marzo","Abril","Mayo","Junio","Julio","Agosto","Septiembre","Octubre","Noviembre","Diciembre")&amp;" "&amp;YEAR(B51)))</f>
        <v/>
      </c>
      <c r="AF51" s="38" t="n">
        <f aca="false">IF(E51="",0,IF(COUNTIF($AC$5:AC51,AC51)=1,1,0))</f>
        <v>0</v>
      </c>
    </row>
    <row r="52" customFormat="false" ht="45" hidden="false" customHeight="true" outlineLevel="0" collapsed="false">
      <c r="A52" s="31" t="n">
        <v>48</v>
      </c>
      <c r="B52" s="67" t="n">
        <v>46256</v>
      </c>
      <c r="C52" s="68" t="s">
        <v>13</v>
      </c>
      <c r="D52" s="68" t="s">
        <v>138</v>
      </c>
      <c r="E52" s="69" t="s">
        <v>139</v>
      </c>
      <c r="F52" s="69" t="s">
        <v>221</v>
      </c>
      <c r="G52" s="70" t="str">
        <f aca="false">IF(OR(E52="",AND($C$3="",$E$3="")),"",IF(B52="","Sin fecha",IF(AND(OR($C$3="",B52&gt;=$C$3),OR($E$3="",B52&lt;=$E$3)),"Sí","No")))</f>
        <v>Sí</v>
      </c>
      <c r="H52" s="58" t="n">
        <f aca="false">IF(B52="","",YEAR(B52))</f>
        <v>2026</v>
      </c>
      <c r="I52" s="70" t="str">
        <f aca="false">IF(B52="","",IF(MONTH(B52)=1,"X",""))</f>
        <v/>
      </c>
      <c r="J52" s="70" t="str">
        <f aca="false">IF(B52="","",IF(MONTH(B52)=2,"X",""))</f>
        <v/>
      </c>
      <c r="K52" s="70" t="str">
        <f aca="false">IF(B52="","",IF(MONTH(B52)=3,"X",""))</f>
        <v/>
      </c>
      <c r="L52" s="70" t="str">
        <f aca="false">IF(B52="","",IF(MONTH(B52)=4,"X",""))</f>
        <v/>
      </c>
      <c r="M52" s="70" t="str">
        <f aca="false">IF(B52="","",IF(MONTH(B52)=5,"X",""))</f>
        <v/>
      </c>
      <c r="N52" s="70" t="str">
        <f aca="false">IF(B52="","",IF(MONTH(B52)=6,"X",""))</f>
        <v/>
      </c>
      <c r="O52" s="70" t="str">
        <f aca="false">IF(B52="","",IF(MONTH(B52)=7,"X",""))</f>
        <v/>
      </c>
      <c r="P52" s="70" t="str">
        <f aca="false">IF(B52="","",IF(MONTH(B52)=8,"X",""))</f>
        <v>X</v>
      </c>
      <c r="Q52" s="70" t="str">
        <f aca="false">IF(B52="","",IF(MONTH(B52)=9,"X",""))</f>
        <v/>
      </c>
      <c r="R52" s="70" t="str">
        <f aca="false">IF(B52="","",IF(MONTH(B52)=10,"X",""))</f>
        <v/>
      </c>
      <c r="S52" s="70" t="str">
        <f aca="false">IF(B52="","",IF(MONTH(B52)=11,"X",""))</f>
        <v/>
      </c>
      <c r="T52" s="70" t="str">
        <f aca="false">IF(B52="","",IF(MONTH(B52)=12,"X",""))</f>
        <v/>
      </c>
      <c r="U52" s="58" t="n">
        <f aca="false">IF(E52="","",SUMIF($E$5:$E$1000,E52,$AD$5:$AD$1000))</f>
        <v>3</v>
      </c>
      <c r="V52" s="71" t="str">
        <f aca="false">IF(E52="","",_xlfn.TEXTJOIN(" + ",TRUE(),IF(COUNTIFS($E$5:$E$1000,E52,$C$5:$C$1000,"Auditoría Interna")&gt;0,"Interna",""),IF(COUNTIFS($E$5:$E$1000,E52,$C$5:$C$1000,"Auditoría Externa")&gt;0,"Externa",""),IF(COUNTIFS($E$5:$E$1000,E52,$C$5:$C$1000,"SSF")&gt;0,"SSF",""),IF(COUNTIFS($E$5:$E$1000,E52,$C$5:$C$1000,"Comité de Supervisión")&gt;0,"Comité Sup.",""),IF(COUNTIFS($E$5:$E$1000,E52,$C$5:$C$1000,"Consejo de Administración")&gt;0,"Consejo",""),IF(COUNTIFS($E$5:$E$1000,E52,$C$5:$C$1000,"Otros")&gt;0,"Otros","")))</f>
        <v>Interna + SSF</v>
      </c>
      <c r="W52" s="58" t="n">
        <f aca="false">IF(E52="","",SUMIFS($AD$5:$AD$1000,$E$5:$E$1000,E52,$AA$5:$AA$1000,AA52,$C$5:$C$1000,"&lt;&gt;"&amp;C52))</f>
        <v>1</v>
      </c>
      <c r="X52" s="18" t="s">
        <v>205</v>
      </c>
      <c r="Y52" s="31" t="n">
        <v>14</v>
      </c>
      <c r="Z52" s="13"/>
      <c r="AA52" s="38" t="n">
        <f aca="false">IF(B52="","",YEAR(B52)*100+MONTH(B52))</f>
        <v>202608</v>
      </c>
      <c r="AB52" s="38" t="str">
        <f aca="false">IF(AND(E52&lt;&gt;"",E52=Cruce!$C$5,AD52=1),COUNTIFS($E$5:E52,E52,$AD$5:AD52,1),"")</f>
        <v/>
      </c>
      <c r="AC52" s="38" t="str">
        <f aca="false">IF(E52="","",C52&amp;"|"&amp;X52&amp;"|"&amp;IF(B52="","s/f",TEXT(B52,"yyyymmdd"))&amp;IF(OR(C52="SSF",X52="Visitas Auditoría Interna"),"|"&amp;Y52,""))</f>
        <v>Auditoría Interna|Auditoria interna 2|20260822</v>
      </c>
      <c r="AD52" s="38" t="n">
        <f aca="false">IF(E52="",0,IF(COUNTIFS($E$5:E52,E52,$AC$5:AC52,AC52)=1,1,0))</f>
        <v>0</v>
      </c>
      <c r="AE52" s="38" t="str">
        <f aca="false">IF(OR(E52="",AD52&lt;&gt;1),"",SUBSTITUTE(SUBSTITUTE(C52,"Auditoría ",""),"Consejo de Administración","Consejo")&amp;" – "&amp;IF(B52="","(sin fecha)",DAY(B52)&amp;" de "&amp;CHOOSE(MONTH(B52),"Enero","Febrero","Marzo","Abril","Mayo","Junio","Julio","Agosto","Septiembre","Octubre","Noviembre","Diciembre")&amp;" "&amp;YEAR(B52)))</f>
        <v/>
      </c>
      <c r="AF52" s="38" t="n">
        <f aca="false">IF(E52="",0,IF(COUNTIF($AC$5:AC52,AC52)=1,1,0))</f>
        <v>0</v>
      </c>
    </row>
    <row r="53" customFormat="false" ht="45" hidden="false" customHeight="true" outlineLevel="0" collapsed="false">
      <c r="A53" s="31" t="n">
        <v>49</v>
      </c>
      <c r="B53" s="67" t="n">
        <v>46256</v>
      </c>
      <c r="C53" s="68" t="s">
        <v>13</v>
      </c>
      <c r="D53" s="68" t="s">
        <v>138</v>
      </c>
      <c r="E53" s="69" t="s">
        <v>139</v>
      </c>
      <c r="F53" s="69" t="s">
        <v>222</v>
      </c>
      <c r="G53" s="70" t="str">
        <f aca="false">IF(OR(E53="",AND($C$3="",$E$3="")),"",IF(B53="","Sin fecha",IF(AND(OR($C$3="",B53&gt;=$C$3),OR($E$3="",B53&lt;=$E$3)),"Sí","No")))</f>
        <v>Sí</v>
      </c>
      <c r="H53" s="58" t="n">
        <f aca="false">IF(B53="","",YEAR(B53))</f>
        <v>2026</v>
      </c>
      <c r="I53" s="70" t="str">
        <f aca="false">IF(B53="","",IF(MONTH(B53)=1,"X",""))</f>
        <v/>
      </c>
      <c r="J53" s="70" t="str">
        <f aca="false">IF(B53="","",IF(MONTH(B53)=2,"X",""))</f>
        <v/>
      </c>
      <c r="K53" s="70" t="str">
        <f aca="false">IF(B53="","",IF(MONTH(B53)=3,"X",""))</f>
        <v/>
      </c>
      <c r="L53" s="70" t="str">
        <f aca="false">IF(B53="","",IF(MONTH(B53)=4,"X",""))</f>
        <v/>
      </c>
      <c r="M53" s="70" t="str">
        <f aca="false">IF(B53="","",IF(MONTH(B53)=5,"X",""))</f>
        <v/>
      </c>
      <c r="N53" s="70" t="str">
        <f aca="false">IF(B53="","",IF(MONTH(B53)=6,"X",""))</f>
        <v/>
      </c>
      <c r="O53" s="70" t="str">
        <f aca="false">IF(B53="","",IF(MONTH(B53)=7,"X",""))</f>
        <v/>
      </c>
      <c r="P53" s="70" t="str">
        <f aca="false">IF(B53="","",IF(MONTH(B53)=8,"X",""))</f>
        <v>X</v>
      </c>
      <c r="Q53" s="70" t="str">
        <f aca="false">IF(B53="","",IF(MONTH(B53)=9,"X",""))</f>
        <v/>
      </c>
      <c r="R53" s="70" t="str">
        <f aca="false">IF(B53="","",IF(MONTH(B53)=10,"X",""))</f>
        <v/>
      </c>
      <c r="S53" s="70" t="str">
        <f aca="false">IF(B53="","",IF(MONTH(B53)=11,"X",""))</f>
        <v/>
      </c>
      <c r="T53" s="70" t="str">
        <f aca="false">IF(B53="","",IF(MONTH(B53)=12,"X",""))</f>
        <v/>
      </c>
      <c r="U53" s="58" t="n">
        <f aca="false">IF(E53="","",SUMIF($E$5:$E$1000,E53,$AD$5:$AD$1000))</f>
        <v>3</v>
      </c>
      <c r="V53" s="71" t="str">
        <f aca="false">IF(E53="","",_xlfn.TEXTJOIN(" + ",TRUE(),IF(COUNTIFS($E$5:$E$1000,E53,$C$5:$C$1000,"Auditoría Interna")&gt;0,"Interna",""),IF(COUNTIFS($E$5:$E$1000,E53,$C$5:$C$1000,"Auditoría Externa")&gt;0,"Externa",""),IF(COUNTIFS($E$5:$E$1000,E53,$C$5:$C$1000,"SSF")&gt;0,"SSF",""),IF(COUNTIFS($E$5:$E$1000,E53,$C$5:$C$1000,"Comité de Supervisión")&gt;0,"Comité Sup.",""),IF(COUNTIFS($E$5:$E$1000,E53,$C$5:$C$1000,"Consejo de Administración")&gt;0,"Consejo",""),IF(COUNTIFS($E$5:$E$1000,E53,$C$5:$C$1000,"Otros")&gt;0,"Otros","")))</f>
        <v>Interna + SSF</v>
      </c>
      <c r="W53" s="58" t="n">
        <f aca="false">IF(E53="","",SUMIFS($AD$5:$AD$1000,$E$5:$E$1000,E53,$AA$5:$AA$1000,AA53,$C$5:$C$1000,"&lt;&gt;"&amp;C53))</f>
        <v>1</v>
      </c>
      <c r="X53" s="18" t="s">
        <v>205</v>
      </c>
      <c r="Y53" s="31" t="n">
        <v>15</v>
      </c>
      <c r="Z53" s="13"/>
      <c r="AA53" s="38" t="n">
        <f aca="false">IF(B53="","",YEAR(B53)*100+MONTH(B53))</f>
        <v>202608</v>
      </c>
      <c r="AB53" s="38" t="str">
        <f aca="false">IF(AND(E53&lt;&gt;"",E53=Cruce!$C$5,AD53=1),COUNTIFS($E$5:E53,E53,$AD$5:AD53,1),"")</f>
        <v/>
      </c>
      <c r="AC53" s="38" t="str">
        <f aca="false">IF(E53="","",C53&amp;"|"&amp;X53&amp;"|"&amp;IF(B53="","s/f",TEXT(B53,"yyyymmdd"))&amp;IF(OR(C53="SSF",X53="Visitas Auditoría Interna"),"|"&amp;Y53,""))</f>
        <v>Auditoría Interna|Auditoria interna 2|20260822</v>
      </c>
      <c r="AD53" s="38" t="n">
        <f aca="false">IF(E53="",0,IF(COUNTIFS($E$5:E53,E53,$AC$5:AC53,AC53)=1,1,0))</f>
        <v>0</v>
      </c>
      <c r="AE53" s="38" t="str">
        <f aca="false">IF(OR(E53="",AD53&lt;&gt;1),"",SUBSTITUTE(SUBSTITUTE(C53,"Auditoría ",""),"Consejo de Administración","Consejo")&amp;" – "&amp;IF(B53="","(sin fecha)",DAY(B53)&amp;" de "&amp;CHOOSE(MONTH(B53),"Enero","Febrero","Marzo","Abril","Mayo","Junio","Julio","Agosto","Septiembre","Octubre","Noviembre","Diciembre")&amp;" "&amp;YEAR(B53)))</f>
        <v/>
      </c>
      <c r="AF53" s="38" t="n">
        <f aca="false">IF(E53="",0,IF(COUNTIF($AC$5:AC53,AC53)=1,1,0))</f>
        <v>0</v>
      </c>
    </row>
    <row r="54" customFormat="false" ht="45" hidden="false" customHeight="true" outlineLevel="0" collapsed="false">
      <c r="A54" s="31" t="n">
        <v>50</v>
      </c>
      <c r="B54" s="67" t="n">
        <v>46256</v>
      </c>
      <c r="C54" s="68" t="s">
        <v>13</v>
      </c>
      <c r="D54" s="68" t="s">
        <v>130</v>
      </c>
      <c r="E54" s="69" t="s">
        <v>131</v>
      </c>
      <c r="F54" s="69" t="s">
        <v>223</v>
      </c>
      <c r="G54" s="70" t="str">
        <f aca="false">IF(OR(E54="",AND($C$3="",$E$3="")),"",IF(B54="","Sin fecha",IF(AND(OR($C$3="",B54&gt;=$C$3),OR($E$3="",B54&lt;=$E$3)),"Sí","No")))</f>
        <v>Sí</v>
      </c>
      <c r="H54" s="58" t="n">
        <f aca="false">IF(B54="","",YEAR(B54))</f>
        <v>2026</v>
      </c>
      <c r="I54" s="70" t="str">
        <f aca="false">IF(B54="","",IF(MONTH(B54)=1,"X",""))</f>
        <v/>
      </c>
      <c r="J54" s="70" t="str">
        <f aca="false">IF(B54="","",IF(MONTH(B54)=2,"X",""))</f>
        <v/>
      </c>
      <c r="K54" s="70" t="str">
        <f aca="false">IF(B54="","",IF(MONTH(B54)=3,"X",""))</f>
        <v/>
      </c>
      <c r="L54" s="70" t="str">
        <f aca="false">IF(B54="","",IF(MONTH(B54)=4,"X",""))</f>
        <v/>
      </c>
      <c r="M54" s="70" t="str">
        <f aca="false">IF(B54="","",IF(MONTH(B54)=5,"X",""))</f>
        <v/>
      </c>
      <c r="N54" s="70" t="str">
        <f aca="false">IF(B54="","",IF(MONTH(B54)=6,"X",""))</f>
        <v/>
      </c>
      <c r="O54" s="70" t="str">
        <f aca="false">IF(B54="","",IF(MONTH(B54)=7,"X",""))</f>
        <v/>
      </c>
      <c r="P54" s="70" t="str">
        <f aca="false">IF(B54="","",IF(MONTH(B54)=8,"X",""))</f>
        <v>X</v>
      </c>
      <c r="Q54" s="70" t="str">
        <f aca="false">IF(B54="","",IF(MONTH(B54)=9,"X",""))</f>
        <v/>
      </c>
      <c r="R54" s="70" t="str">
        <f aca="false">IF(B54="","",IF(MONTH(B54)=10,"X",""))</f>
        <v/>
      </c>
      <c r="S54" s="70" t="str">
        <f aca="false">IF(B54="","",IF(MONTH(B54)=11,"X",""))</f>
        <v/>
      </c>
      <c r="T54" s="70" t="str">
        <f aca="false">IF(B54="","",IF(MONTH(B54)=12,"X",""))</f>
        <v/>
      </c>
      <c r="U54" s="58" t="n">
        <f aca="false">IF(E54="","",SUMIF($E$5:$E$1000,E54,$AD$5:$AD$1000))</f>
        <v>2</v>
      </c>
      <c r="V54" s="71" t="str">
        <f aca="false">IF(E54="","",_xlfn.TEXTJOIN(" + ",TRUE(),IF(COUNTIFS($E$5:$E$1000,E54,$C$5:$C$1000,"Auditoría Interna")&gt;0,"Interna",""),IF(COUNTIFS($E$5:$E$1000,E54,$C$5:$C$1000,"Auditoría Externa")&gt;0,"Externa",""),IF(COUNTIFS($E$5:$E$1000,E54,$C$5:$C$1000,"SSF")&gt;0,"SSF",""),IF(COUNTIFS($E$5:$E$1000,E54,$C$5:$C$1000,"Comité de Supervisión")&gt;0,"Comité Sup.",""),IF(COUNTIFS($E$5:$E$1000,E54,$C$5:$C$1000,"Consejo de Administración")&gt;0,"Consejo",""),IF(COUNTIFS($E$5:$E$1000,E54,$C$5:$C$1000,"Otros")&gt;0,"Otros","")))</f>
        <v>Interna + SSF</v>
      </c>
      <c r="W54" s="58" t="n">
        <f aca="false">IF(E54="","",SUMIFS($AD$5:$AD$1000,$E$5:$E$1000,E54,$AA$5:$AA$1000,AA54,$C$5:$C$1000,"&lt;&gt;"&amp;C54))</f>
        <v>0</v>
      </c>
      <c r="X54" s="18" t="s">
        <v>205</v>
      </c>
      <c r="Y54" s="31" t="n">
        <v>16</v>
      </c>
      <c r="Z54" s="13"/>
      <c r="AA54" s="38" t="n">
        <f aca="false">IF(B54="","",YEAR(B54)*100+MONTH(B54))</f>
        <v>202608</v>
      </c>
      <c r="AB54" s="38" t="str">
        <f aca="false">IF(AND(E54&lt;&gt;"",E54=Cruce!$C$5,AD54=1),COUNTIFS($E$5:E54,E54,$AD$5:AD54,1),"")</f>
        <v/>
      </c>
      <c r="AC54" s="38" t="str">
        <f aca="false">IF(E54="","",C54&amp;"|"&amp;X54&amp;"|"&amp;IF(B54="","s/f",TEXT(B54,"yyyymmdd"))&amp;IF(OR(C54="SSF",X54="Visitas Auditoría Interna"),"|"&amp;Y54,""))</f>
        <v>Auditoría Interna|Auditoria interna 2|20260822</v>
      </c>
      <c r="AD54" s="38" t="n">
        <f aca="false">IF(E54="",0,IF(COUNTIFS($E$5:E54,E54,$AC$5:AC54,AC54)=1,1,0))</f>
        <v>1</v>
      </c>
      <c r="AE54" s="38" t="str">
        <f aca="false">IF(OR(E54="",AD54&lt;&gt;1),"",SUBSTITUTE(SUBSTITUTE(C54,"Auditoría ",""),"Consejo de Administración","Consejo")&amp;" – "&amp;IF(B54="","(sin fecha)",DAY(B54)&amp;" de "&amp;CHOOSE(MONTH(B54),"Enero","Febrero","Marzo","Abril","Mayo","Junio","Julio","Agosto","Septiembre","Octubre","Noviembre","Diciembre")&amp;" "&amp;YEAR(B54)))</f>
        <v>Interna – 22 de Agosto 2026</v>
      </c>
      <c r="AF54" s="38" t="n">
        <f aca="false">IF(E54="",0,IF(COUNTIF($AC$5:AC54,AC54)=1,1,0))</f>
        <v>0</v>
      </c>
    </row>
    <row r="55" customFormat="false" ht="45" hidden="false" customHeight="true" outlineLevel="0" collapsed="false">
      <c r="A55" s="31" t="n">
        <v>51</v>
      </c>
      <c r="B55" s="67" t="n">
        <v>46256</v>
      </c>
      <c r="C55" s="68" t="s">
        <v>13</v>
      </c>
      <c r="D55" s="68" t="s">
        <v>130</v>
      </c>
      <c r="E55" s="69" t="s">
        <v>131</v>
      </c>
      <c r="F55" s="69" t="s">
        <v>224</v>
      </c>
      <c r="G55" s="70" t="str">
        <f aca="false">IF(OR(E55="",AND($C$3="",$E$3="")),"",IF(B55="","Sin fecha",IF(AND(OR($C$3="",B55&gt;=$C$3),OR($E$3="",B55&lt;=$E$3)),"Sí","No")))</f>
        <v>Sí</v>
      </c>
      <c r="H55" s="58" t="n">
        <f aca="false">IF(B55="","",YEAR(B55))</f>
        <v>2026</v>
      </c>
      <c r="I55" s="70" t="str">
        <f aca="false">IF(B55="","",IF(MONTH(B55)=1,"X",""))</f>
        <v/>
      </c>
      <c r="J55" s="70" t="str">
        <f aca="false">IF(B55="","",IF(MONTH(B55)=2,"X",""))</f>
        <v/>
      </c>
      <c r="K55" s="70" t="str">
        <f aca="false">IF(B55="","",IF(MONTH(B55)=3,"X",""))</f>
        <v/>
      </c>
      <c r="L55" s="70" t="str">
        <f aca="false">IF(B55="","",IF(MONTH(B55)=4,"X",""))</f>
        <v/>
      </c>
      <c r="M55" s="70" t="str">
        <f aca="false">IF(B55="","",IF(MONTH(B55)=5,"X",""))</f>
        <v/>
      </c>
      <c r="N55" s="70" t="str">
        <f aca="false">IF(B55="","",IF(MONTH(B55)=6,"X",""))</f>
        <v/>
      </c>
      <c r="O55" s="70" t="str">
        <f aca="false">IF(B55="","",IF(MONTH(B55)=7,"X",""))</f>
        <v/>
      </c>
      <c r="P55" s="70" t="str">
        <f aca="false">IF(B55="","",IF(MONTH(B55)=8,"X",""))</f>
        <v>X</v>
      </c>
      <c r="Q55" s="70" t="str">
        <f aca="false">IF(B55="","",IF(MONTH(B55)=9,"X",""))</f>
        <v/>
      </c>
      <c r="R55" s="70" t="str">
        <f aca="false">IF(B55="","",IF(MONTH(B55)=10,"X",""))</f>
        <v/>
      </c>
      <c r="S55" s="70" t="str">
        <f aca="false">IF(B55="","",IF(MONTH(B55)=11,"X",""))</f>
        <v/>
      </c>
      <c r="T55" s="70" t="str">
        <f aca="false">IF(B55="","",IF(MONTH(B55)=12,"X",""))</f>
        <v/>
      </c>
      <c r="U55" s="58" t="n">
        <f aca="false">IF(E55="","",SUMIF($E$5:$E$1000,E55,$AD$5:$AD$1000))</f>
        <v>2</v>
      </c>
      <c r="V55" s="71" t="str">
        <f aca="false">IF(E55="","",_xlfn.TEXTJOIN(" + ",TRUE(),IF(COUNTIFS($E$5:$E$1000,E55,$C$5:$C$1000,"Auditoría Interna")&gt;0,"Interna",""),IF(COUNTIFS($E$5:$E$1000,E55,$C$5:$C$1000,"Auditoría Externa")&gt;0,"Externa",""),IF(COUNTIFS($E$5:$E$1000,E55,$C$5:$C$1000,"SSF")&gt;0,"SSF",""),IF(COUNTIFS($E$5:$E$1000,E55,$C$5:$C$1000,"Comité de Supervisión")&gt;0,"Comité Sup.",""),IF(COUNTIFS($E$5:$E$1000,E55,$C$5:$C$1000,"Consejo de Administración")&gt;0,"Consejo",""),IF(COUNTIFS($E$5:$E$1000,E55,$C$5:$C$1000,"Otros")&gt;0,"Otros","")))</f>
        <v>Interna + SSF</v>
      </c>
      <c r="W55" s="58" t="n">
        <f aca="false">IF(E55="","",SUMIFS($AD$5:$AD$1000,$E$5:$E$1000,E55,$AA$5:$AA$1000,AA55,$C$5:$C$1000,"&lt;&gt;"&amp;C55))</f>
        <v>0</v>
      </c>
      <c r="X55" s="18" t="s">
        <v>205</v>
      </c>
      <c r="Y55" s="31" t="n">
        <v>17</v>
      </c>
      <c r="Z55" s="13"/>
      <c r="AA55" s="38" t="n">
        <f aca="false">IF(B55="","",YEAR(B55)*100+MONTH(B55))</f>
        <v>202608</v>
      </c>
      <c r="AB55" s="38" t="str">
        <f aca="false">IF(AND(E55&lt;&gt;"",E55=Cruce!$C$5,AD55=1),COUNTIFS($E$5:E55,E55,$AD$5:AD55,1),"")</f>
        <v/>
      </c>
      <c r="AC55" s="38" t="str">
        <f aca="false">IF(E55="","",C55&amp;"|"&amp;X55&amp;"|"&amp;IF(B55="","s/f",TEXT(B55,"yyyymmdd"))&amp;IF(OR(C55="SSF",X55="Visitas Auditoría Interna"),"|"&amp;Y55,""))</f>
        <v>Auditoría Interna|Auditoria interna 2|20260822</v>
      </c>
      <c r="AD55" s="38" t="n">
        <f aca="false">IF(E55="",0,IF(COUNTIFS($E$5:E55,E55,$AC$5:AC55,AC55)=1,1,0))</f>
        <v>0</v>
      </c>
      <c r="AE55" s="38" t="str">
        <f aca="false">IF(OR(E55="",AD55&lt;&gt;1),"",SUBSTITUTE(SUBSTITUTE(C55,"Auditoría ",""),"Consejo de Administración","Consejo")&amp;" – "&amp;IF(B55="","(sin fecha)",DAY(B55)&amp;" de "&amp;CHOOSE(MONTH(B55),"Enero","Febrero","Marzo","Abril","Mayo","Junio","Julio","Agosto","Septiembre","Octubre","Noviembre","Diciembre")&amp;" "&amp;YEAR(B55)))</f>
        <v/>
      </c>
      <c r="AF55" s="38" t="n">
        <f aca="false">IF(E55="",0,IF(COUNTIF($AC$5:AC55,AC55)=1,1,0))</f>
        <v>0</v>
      </c>
    </row>
    <row r="56" customFormat="false" ht="45" hidden="false" customHeight="true" outlineLevel="0" collapsed="false">
      <c r="A56" s="31" t="n">
        <v>52</v>
      </c>
      <c r="B56" s="67" t="n">
        <v>46256</v>
      </c>
      <c r="C56" s="68" t="s">
        <v>13</v>
      </c>
      <c r="D56" s="68" t="s">
        <v>122</v>
      </c>
      <c r="E56" s="69" t="s">
        <v>172</v>
      </c>
      <c r="F56" s="69" t="s">
        <v>225</v>
      </c>
      <c r="G56" s="70" t="str">
        <f aca="false">IF(OR(E56="",AND($C$3="",$E$3="")),"",IF(B56="","Sin fecha",IF(AND(OR($C$3="",B56&gt;=$C$3),OR($E$3="",B56&lt;=$E$3)),"Sí","No")))</f>
        <v>Sí</v>
      </c>
      <c r="H56" s="58" t="n">
        <f aca="false">IF(B56="","",YEAR(B56))</f>
        <v>2026</v>
      </c>
      <c r="I56" s="70" t="str">
        <f aca="false">IF(B56="","",IF(MONTH(B56)=1,"X",""))</f>
        <v/>
      </c>
      <c r="J56" s="70" t="str">
        <f aca="false">IF(B56="","",IF(MONTH(B56)=2,"X",""))</f>
        <v/>
      </c>
      <c r="K56" s="70" t="str">
        <f aca="false">IF(B56="","",IF(MONTH(B56)=3,"X",""))</f>
        <v/>
      </c>
      <c r="L56" s="70" t="str">
        <f aca="false">IF(B56="","",IF(MONTH(B56)=4,"X",""))</f>
        <v/>
      </c>
      <c r="M56" s="70" t="str">
        <f aca="false">IF(B56="","",IF(MONTH(B56)=5,"X",""))</f>
        <v/>
      </c>
      <c r="N56" s="70" t="str">
        <f aca="false">IF(B56="","",IF(MONTH(B56)=6,"X",""))</f>
        <v/>
      </c>
      <c r="O56" s="70" t="str">
        <f aca="false">IF(B56="","",IF(MONTH(B56)=7,"X",""))</f>
        <v/>
      </c>
      <c r="P56" s="70" t="str">
        <f aca="false">IF(B56="","",IF(MONTH(B56)=8,"X",""))</f>
        <v>X</v>
      </c>
      <c r="Q56" s="70" t="str">
        <f aca="false">IF(B56="","",IF(MONTH(B56)=9,"X",""))</f>
        <v/>
      </c>
      <c r="R56" s="70" t="str">
        <f aca="false">IF(B56="","",IF(MONTH(B56)=10,"X",""))</f>
        <v/>
      </c>
      <c r="S56" s="70" t="str">
        <f aca="false">IF(B56="","",IF(MONTH(B56)=11,"X",""))</f>
        <v/>
      </c>
      <c r="T56" s="70" t="str">
        <f aca="false">IF(B56="","",IF(MONTH(B56)=12,"X",""))</f>
        <v/>
      </c>
      <c r="U56" s="58" t="n">
        <f aca="false">IF(E56="","",SUMIF($E$5:$E$1000,E56,$AD$5:$AD$1000))</f>
        <v>2</v>
      </c>
      <c r="V56" s="71" t="str">
        <f aca="false">IF(E56="","",_xlfn.TEXTJOIN(" + ",TRUE(),IF(COUNTIFS($E$5:$E$1000,E56,$C$5:$C$1000,"Auditoría Interna")&gt;0,"Interna",""),IF(COUNTIFS($E$5:$E$1000,E56,$C$5:$C$1000,"Auditoría Externa")&gt;0,"Externa",""),IF(COUNTIFS($E$5:$E$1000,E56,$C$5:$C$1000,"SSF")&gt;0,"SSF",""),IF(COUNTIFS($E$5:$E$1000,E56,$C$5:$C$1000,"Comité de Supervisión")&gt;0,"Comité Sup.",""),IF(COUNTIFS($E$5:$E$1000,E56,$C$5:$C$1000,"Consejo de Administración")&gt;0,"Consejo",""),IF(COUNTIFS($E$5:$E$1000,E56,$C$5:$C$1000,"Otros")&gt;0,"Otros","")))</f>
        <v>Interna</v>
      </c>
      <c r="W56" s="58" t="n">
        <f aca="false">IF(E56="","",SUMIFS($AD$5:$AD$1000,$E$5:$E$1000,E56,$AA$5:$AA$1000,AA56,$C$5:$C$1000,"&lt;&gt;"&amp;C56))</f>
        <v>0</v>
      </c>
      <c r="X56" s="18" t="s">
        <v>205</v>
      </c>
      <c r="Y56" s="31" t="n">
        <v>18</v>
      </c>
      <c r="Z56" s="13"/>
      <c r="AA56" s="38" t="n">
        <f aca="false">IF(B56="","",YEAR(B56)*100+MONTH(B56))</f>
        <v>202608</v>
      </c>
      <c r="AB56" s="38" t="str">
        <f aca="false">IF(AND(E56&lt;&gt;"",E56=Cruce!$C$5,AD56=1),COUNTIFS($E$5:E56,E56,$AD$5:AD56,1),"")</f>
        <v/>
      </c>
      <c r="AC56" s="38" t="str">
        <f aca="false">IF(E56="","",C56&amp;"|"&amp;X56&amp;"|"&amp;IF(B56="","s/f",TEXT(B56,"yyyymmdd"))&amp;IF(OR(C56="SSF",X56="Visitas Auditoría Interna"),"|"&amp;Y56,""))</f>
        <v>Auditoría Interna|Auditoria interna 2|20260822</v>
      </c>
      <c r="AD56" s="38" t="n">
        <f aca="false">IF(E56="",0,IF(COUNTIFS($E$5:E56,E56,$AC$5:AC56,AC56)=1,1,0))</f>
        <v>0</v>
      </c>
      <c r="AE56" s="38" t="str">
        <f aca="false">IF(OR(E56="",AD56&lt;&gt;1),"",SUBSTITUTE(SUBSTITUTE(C56,"Auditoría ",""),"Consejo de Administración","Consejo")&amp;" – "&amp;IF(B56="","(sin fecha)",DAY(B56)&amp;" de "&amp;CHOOSE(MONTH(B56),"Enero","Febrero","Marzo","Abril","Mayo","Junio","Julio","Agosto","Septiembre","Octubre","Noviembre","Diciembre")&amp;" "&amp;YEAR(B56)))</f>
        <v/>
      </c>
      <c r="AF56" s="38" t="n">
        <f aca="false">IF(E56="",0,IF(COUNTIF($AC$5:AC56,AC56)=1,1,0))</f>
        <v>0</v>
      </c>
    </row>
    <row r="57" customFormat="false" ht="45" hidden="false" customHeight="true" outlineLevel="0" collapsed="false">
      <c r="A57" s="31" t="n">
        <v>53</v>
      </c>
      <c r="B57" s="67" t="n">
        <v>46256</v>
      </c>
      <c r="C57" s="68" t="s">
        <v>13</v>
      </c>
      <c r="D57" s="68" t="s">
        <v>122</v>
      </c>
      <c r="E57" s="69" t="s">
        <v>172</v>
      </c>
      <c r="F57" s="69" t="s">
        <v>226</v>
      </c>
      <c r="G57" s="70" t="str">
        <f aca="false">IF(OR(E57="",AND($C$3="",$E$3="")),"",IF(B57="","Sin fecha",IF(AND(OR($C$3="",B57&gt;=$C$3),OR($E$3="",B57&lt;=$E$3)),"Sí","No")))</f>
        <v>Sí</v>
      </c>
      <c r="H57" s="58" t="n">
        <f aca="false">IF(B57="","",YEAR(B57))</f>
        <v>2026</v>
      </c>
      <c r="I57" s="70" t="str">
        <f aca="false">IF(B57="","",IF(MONTH(B57)=1,"X",""))</f>
        <v/>
      </c>
      <c r="J57" s="70" t="str">
        <f aca="false">IF(B57="","",IF(MONTH(B57)=2,"X",""))</f>
        <v/>
      </c>
      <c r="K57" s="70" t="str">
        <f aca="false">IF(B57="","",IF(MONTH(B57)=3,"X",""))</f>
        <v/>
      </c>
      <c r="L57" s="70" t="str">
        <f aca="false">IF(B57="","",IF(MONTH(B57)=4,"X",""))</f>
        <v/>
      </c>
      <c r="M57" s="70" t="str">
        <f aca="false">IF(B57="","",IF(MONTH(B57)=5,"X",""))</f>
        <v/>
      </c>
      <c r="N57" s="70" t="str">
        <f aca="false">IF(B57="","",IF(MONTH(B57)=6,"X",""))</f>
        <v/>
      </c>
      <c r="O57" s="70" t="str">
        <f aca="false">IF(B57="","",IF(MONTH(B57)=7,"X",""))</f>
        <v/>
      </c>
      <c r="P57" s="70" t="str">
        <f aca="false">IF(B57="","",IF(MONTH(B57)=8,"X",""))</f>
        <v>X</v>
      </c>
      <c r="Q57" s="70" t="str">
        <f aca="false">IF(B57="","",IF(MONTH(B57)=9,"X",""))</f>
        <v/>
      </c>
      <c r="R57" s="70" t="str">
        <f aca="false">IF(B57="","",IF(MONTH(B57)=10,"X",""))</f>
        <v/>
      </c>
      <c r="S57" s="70" t="str">
        <f aca="false">IF(B57="","",IF(MONTH(B57)=11,"X",""))</f>
        <v/>
      </c>
      <c r="T57" s="70" t="str">
        <f aca="false">IF(B57="","",IF(MONTH(B57)=12,"X",""))</f>
        <v/>
      </c>
      <c r="U57" s="58" t="n">
        <f aca="false">IF(E57="","",SUMIF($E$5:$E$1000,E57,$AD$5:$AD$1000))</f>
        <v>2</v>
      </c>
      <c r="V57" s="71" t="str">
        <f aca="false">IF(E57="","",_xlfn.TEXTJOIN(" + ",TRUE(),IF(COUNTIFS($E$5:$E$1000,E57,$C$5:$C$1000,"Auditoría Interna")&gt;0,"Interna",""),IF(COUNTIFS($E$5:$E$1000,E57,$C$5:$C$1000,"Auditoría Externa")&gt;0,"Externa",""),IF(COUNTIFS($E$5:$E$1000,E57,$C$5:$C$1000,"SSF")&gt;0,"SSF",""),IF(COUNTIFS($E$5:$E$1000,E57,$C$5:$C$1000,"Comité de Supervisión")&gt;0,"Comité Sup.",""),IF(COUNTIFS($E$5:$E$1000,E57,$C$5:$C$1000,"Consejo de Administración")&gt;0,"Consejo",""),IF(COUNTIFS($E$5:$E$1000,E57,$C$5:$C$1000,"Otros")&gt;0,"Otros","")))</f>
        <v>Interna</v>
      </c>
      <c r="W57" s="58" t="n">
        <f aca="false">IF(E57="","",SUMIFS($AD$5:$AD$1000,$E$5:$E$1000,E57,$AA$5:$AA$1000,AA57,$C$5:$C$1000,"&lt;&gt;"&amp;C57))</f>
        <v>0</v>
      </c>
      <c r="X57" s="18" t="s">
        <v>205</v>
      </c>
      <c r="Y57" s="31" t="n">
        <v>19</v>
      </c>
      <c r="Z57" s="13"/>
      <c r="AA57" s="38" t="n">
        <f aca="false">IF(B57="","",YEAR(B57)*100+MONTH(B57))</f>
        <v>202608</v>
      </c>
      <c r="AB57" s="38" t="str">
        <f aca="false">IF(AND(E57&lt;&gt;"",E57=Cruce!$C$5,AD57=1),COUNTIFS($E$5:E57,E57,$AD$5:AD57,1),"")</f>
        <v/>
      </c>
      <c r="AC57" s="38" t="str">
        <f aca="false">IF(E57="","",C57&amp;"|"&amp;X57&amp;"|"&amp;IF(B57="","s/f",TEXT(B57,"yyyymmdd"))&amp;IF(OR(C57="SSF",X57="Visitas Auditoría Interna"),"|"&amp;Y57,""))</f>
        <v>Auditoría Interna|Auditoria interna 2|20260822</v>
      </c>
      <c r="AD57" s="38" t="n">
        <f aca="false">IF(E57="",0,IF(COUNTIFS($E$5:E57,E57,$AC$5:AC57,AC57)=1,1,0))</f>
        <v>0</v>
      </c>
      <c r="AE57" s="38" t="str">
        <f aca="false">IF(OR(E57="",AD57&lt;&gt;1),"",SUBSTITUTE(SUBSTITUTE(C57,"Auditoría ",""),"Consejo de Administración","Consejo")&amp;" – "&amp;IF(B57="","(sin fecha)",DAY(B57)&amp;" de "&amp;CHOOSE(MONTH(B57),"Enero","Febrero","Marzo","Abril","Mayo","Junio","Julio","Agosto","Septiembre","Octubre","Noviembre","Diciembre")&amp;" "&amp;YEAR(B57)))</f>
        <v/>
      </c>
      <c r="AF57" s="38" t="n">
        <f aca="false">IF(E57="",0,IF(COUNTIF($AC$5:AC57,AC57)=1,1,0))</f>
        <v>0</v>
      </c>
    </row>
    <row r="58" customFormat="false" ht="45" hidden="false" customHeight="true" outlineLevel="0" collapsed="false">
      <c r="A58" s="31" t="n">
        <v>54</v>
      </c>
      <c r="B58" s="67" t="n">
        <v>46256</v>
      </c>
      <c r="C58" s="68" t="s">
        <v>13</v>
      </c>
      <c r="D58" s="68" t="s">
        <v>122</v>
      </c>
      <c r="E58" s="69" t="s">
        <v>172</v>
      </c>
      <c r="F58" s="69" t="s">
        <v>227</v>
      </c>
      <c r="G58" s="70" t="str">
        <f aca="false">IF(OR(E58="",AND($C$3="",$E$3="")),"",IF(B58="","Sin fecha",IF(AND(OR($C$3="",B58&gt;=$C$3),OR($E$3="",B58&lt;=$E$3)),"Sí","No")))</f>
        <v>Sí</v>
      </c>
      <c r="H58" s="58" t="n">
        <f aca="false">IF(B58="","",YEAR(B58))</f>
        <v>2026</v>
      </c>
      <c r="I58" s="70" t="str">
        <f aca="false">IF(B58="","",IF(MONTH(B58)=1,"X",""))</f>
        <v/>
      </c>
      <c r="J58" s="70" t="str">
        <f aca="false">IF(B58="","",IF(MONTH(B58)=2,"X",""))</f>
        <v/>
      </c>
      <c r="K58" s="70" t="str">
        <f aca="false">IF(B58="","",IF(MONTH(B58)=3,"X",""))</f>
        <v/>
      </c>
      <c r="L58" s="70" t="str">
        <f aca="false">IF(B58="","",IF(MONTH(B58)=4,"X",""))</f>
        <v/>
      </c>
      <c r="M58" s="70" t="str">
        <f aca="false">IF(B58="","",IF(MONTH(B58)=5,"X",""))</f>
        <v/>
      </c>
      <c r="N58" s="70" t="str">
        <f aca="false">IF(B58="","",IF(MONTH(B58)=6,"X",""))</f>
        <v/>
      </c>
      <c r="O58" s="70" t="str">
        <f aca="false">IF(B58="","",IF(MONTH(B58)=7,"X",""))</f>
        <v/>
      </c>
      <c r="P58" s="70" t="str">
        <f aca="false">IF(B58="","",IF(MONTH(B58)=8,"X",""))</f>
        <v>X</v>
      </c>
      <c r="Q58" s="70" t="str">
        <f aca="false">IF(B58="","",IF(MONTH(B58)=9,"X",""))</f>
        <v/>
      </c>
      <c r="R58" s="70" t="str">
        <f aca="false">IF(B58="","",IF(MONTH(B58)=10,"X",""))</f>
        <v/>
      </c>
      <c r="S58" s="70" t="str">
        <f aca="false">IF(B58="","",IF(MONTH(B58)=11,"X",""))</f>
        <v/>
      </c>
      <c r="T58" s="70" t="str">
        <f aca="false">IF(B58="","",IF(MONTH(B58)=12,"X",""))</f>
        <v/>
      </c>
      <c r="U58" s="58" t="n">
        <f aca="false">IF(E58="","",SUMIF($E$5:$E$1000,E58,$AD$5:$AD$1000))</f>
        <v>2</v>
      </c>
      <c r="V58" s="71" t="str">
        <f aca="false">IF(E58="","",_xlfn.TEXTJOIN(" + ",TRUE(),IF(COUNTIFS($E$5:$E$1000,E58,$C$5:$C$1000,"Auditoría Interna")&gt;0,"Interna",""),IF(COUNTIFS($E$5:$E$1000,E58,$C$5:$C$1000,"Auditoría Externa")&gt;0,"Externa",""),IF(COUNTIFS($E$5:$E$1000,E58,$C$5:$C$1000,"SSF")&gt;0,"SSF",""),IF(COUNTIFS($E$5:$E$1000,E58,$C$5:$C$1000,"Comité de Supervisión")&gt;0,"Comité Sup.",""),IF(COUNTIFS($E$5:$E$1000,E58,$C$5:$C$1000,"Consejo de Administración")&gt;0,"Consejo",""),IF(COUNTIFS($E$5:$E$1000,E58,$C$5:$C$1000,"Otros")&gt;0,"Otros","")))</f>
        <v>Interna</v>
      </c>
      <c r="W58" s="58" t="n">
        <f aca="false">IF(E58="","",SUMIFS($AD$5:$AD$1000,$E$5:$E$1000,E58,$AA$5:$AA$1000,AA58,$C$5:$C$1000,"&lt;&gt;"&amp;C58))</f>
        <v>0</v>
      </c>
      <c r="X58" s="18" t="s">
        <v>205</v>
      </c>
      <c r="Y58" s="31" t="n">
        <v>20</v>
      </c>
      <c r="Z58" s="13"/>
      <c r="AA58" s="38" t="n">
        <f aca="false">IF(B58="","",YEAR(B58)*100+MONTH(B58))</f>
        <v>202608</v>
      </c>
      <c r="AB58" s="38" t="str">
        <f aca="false">IF(AND(E58&lt;&gt;"",E58=Cruce!$C$5,AD58=1),COUNTIFS($E$5:E58,E58,$AD$5:AD58,1),"")</f>
        <v/>
      </c>
      <c r="AC58" s="38" t="str">
        <f aca="false">IF(E58="","",C58&amp;"|"&amp;X58&amp;"|"&amp;IF(B58="","s/f",TEXT(B58,"yyyymmdd"))&amp;IF(OR(C58="SSF",X58="Visitas Auditoría Interna"),"|"&amp;Y58,""))</f>
        <v>Auditoría Interna|Auditoria interna 2|20260822</v>
      </c>
      <c r="AD58" s="38" t="n">
        <f aca="false">IF(E58="",0,IF(COUNTIFS($E$5:E58,E58,$AC$5:AC58,AC58)=1,1,0))</f>
        <v>0</v>
      </c>
      <c r="AE58" s="38" t="str">
        <f aca="false">IF(OR(E58="",AD58&lt;&gt;1),"",SUBSTITUTE(SUBSTITUTE(C58,"Auditoría ",""),"Consejo de Administración","Consejo")&amp;" – "&amp;IF(B58="","(sin fecha)",DAY(B58)&amp;" de "&amp;CHOOSE(MONTH(B58),"Enero","Febrero","Marzo","Abril","Mayo","Junio","Julio","Agosto","Septiembre","Octubre","Noviembre","Diciembre")&amp;" "&amp;YEAR(B58)))</f>
        <v/>
      </c>
      <c r="AF58" s="38" t="n">
        <f aca="false">IF(E58="",0,IF(COUNTIF($AC$5:AC58,AC58)=1,1,0))</f>
        <v>0</v>
      </c>
    </row>
    <row r="59" customFormat="false" ht="45" hidden="false" customHeight="true" outlineLevel="0" collapsed="false">
      <c r="A59" s="31" t="n">
        <v>55</v>
      </c>
      <c r="B59" s="67" t="n">
        <v>46256</v>
      </c>
      <c r="C59" s="68" t="s">
        <v>13</v>
      </c>
      <c r="D59" s="68" t="s">
        <v>122</v>
      </c>
      <c r="E59" s="69" t="s">
        <v>172</v>
      </c>
      <c r="F59" s="69" t="s">
        <v>228</v>
      </c>
      <c r="G59" s="70" t="str">
        <f aca="false">IF(OR(E59="",AND($C$3="",$E$3="")),"",IF(B59="","Sin fecha",IF(AND(OR($C$3="",B59&gt;=$C$3),OR($E$3="",B59&lt;=$E$3)),"Sí","No")))</f>
        <v>Sí</v>
      </c>
      <c r="H59" s="58" t="n">
        <f aca="false">IF(B59="","",YEAR(B59))</f>
        <v>2026</v>
      </c>
      <c r="I59" s="70" t="str">
        <f aca="false">IF(B59="","",IF(MONTH(B59)=1,"X",""))</f>
        <v/>
      </c>
      <c r="J59" s="70" t="str">
        <f aca="false">IF(B59="","",IF(MONTH(B59)=2,"X",""))</f>
        <v/>
      </c>
      <c r="K59" s="70" t="str">
        <f aca="false">IF(B59="","",IF(MONTH(B59)=3,"X",""))</f>
        <v/>
      </c>
      <c r="L59" s="70" t="str">
        <f aca="false">IF(B59="","",IF(MONTH(B59)=4,"X",""))</f>
        <v/>
      </c>
      <c r="M59" s="70" t="str">
        <f aca="false">IF(B59="","",IF(MONTH(B59)=5,"X",""))</f>
        <v/>
      </c>
      <c r="N59" s="70" t="str">
        <f aca="false">IF(B59="","",IF(MONTH(B59)=6,"X",""))</f>
        <v/>
      </c>
      <c r="O59" s="70" t="str">
        <f aca="false">IF(B59="","",IF(MONTH(B59)=7,"X",""))</f>
        <v/>
      </c>
      <c r="P59" s="70" t="str">
        <f aca="false">IF(B59="","",IF(MONTH(B59)=8,"X",""))</f>
        <v>X</v>
      </c>
      <c r="Q59" s="70" t="str">
        <f aca="false">IF(B59="","",IF(MONTH(B59)=9,"X",""))</f>
        <v/>
      </c>
      <c r="R59" s="70" t="str">
        <f aca="false">IF(B59="","",IF(MONTH(B59)=10,"X",""))</f>
        <v/>
      </c>
      <c r="S59" s="70" t="str">
        <f aca="false">IF(B59="","",IF(MONTH(B59)=11,"X",""))</f>
        <v/>
      </c>
      <c r="T59" s="70" t="str">
        <f aca="false">IF(B59="","",IF(MONTH(B59)=12,"X",""))</f>
        <v/>
      </c>
      <c r="U59" s="58" t="n">
        <f aca="false">IF(E59="","",SUMIF($E$5:$E$1000,E59,$AD$5:$AD$1000))</f>
        <v>2</v>
      </c>
      <c r="V59" s="71" t="str">
        <f aca="false">IF(E59="","",_xlfn.TEXTJOIN(" + ",TRUE(),IF(COUNTIFS($E$5:$E$1000,E59,$C$5:$C$1000,"Auditoría Interna")&gt;0,"Interna",""),IF(COUNTIFS($E$5:$E$1000,E59,$C$5:$C$1000,"Auditoría Externa")&gt;0,"Externa",""),IF(COUNTIFS($E$5:$E$1000,E59,$C$5:$C$1000,"SSF")&gt;0,"SSF",""),IF(COUNTIFS($E$5:$E$1000,E59,$C$5:$C$1000,"Comité de Supervisión")&gt;0,"Comité Sup.",""),IF(COUNTIFS($E$5:$E$1000,E59,$C$5:$C$1000,"Consejo de Administración")&gt;0,"Consejo",""),IF(COUNTIFS($E$5:$E$1000,E59,$C$5:$C$1000,"Otros")&gt;0,"Otros","")))</f>
        <v>Interna</v>
      </c>
      <c r="W59" s="58" t="n">
        <f aca="false">IF(E59="","",SUMIFS($AD$5:$AD$1000,$E$5:$E$1000,E59,$AA$5:$AA$1000,AA59,$C$5:$C$1000,"&lt;&gt;"&amp;C59))</f>
        <v>0</v>
      </c>
      <c r="X59" s="18" t="s">
        <v>205</v>
      </c>
      <c r="Y59" s="31" t="n">
        <v>21</v>
      </c>
      <c r="Z59" s="13"/>
      <c r="AA59" s="38" t="n">
        <f aca="false">IF(B59="","",YEAR(B59)*100+MONTH(B59))</f>
        <v>202608</v>
      </c>
      <c r="AB59" s="38" t="str">
        <f aca="false">IF(AND(E59&lt;&gt;"",E59=Cruce!$C$5,AD59=1),COUNTIFS($E$5:E59,E59,$AD$5:AD59,1),"")</f>
        <v/>
      </c>
      <c r="AC59" s="38" t="str">
        <f aca="false">IF(E59="","",C59&amp;"|"&amp;X59&amp;"|"&amp;IF(B59="","s/f",TEXT(B59,"yyyymmdd"))&amp;IF(OR(C59="SSF",X59="Visitas Auditoría Interna"),"|"&amp;Y59,""))</f>
        <v>Auditoría Interna|Auditoria interna 2|20260822</v>
      </c>
      <c r="AD59" s="38" t="n">
        <f aca="false">IF(E59="",0,IF(COUNTIFS($E$5:E59,E59,$AC$5:AC59,AC59)=1,1,0))</f>
        <v>0</v>
      </c>
      <c r="AE59" s="38" t="str">
        <f aca="false">IF(OR(E59="",AD59&lt;&gt;1),"",SUBSTITUTE(SUBSTITUTE(C59,"Auditoría ",""),"Consejo de Administración","Consejo")&amp;" – "&amp;IF(B59="","(sin fecha)",DAY(B59)&amp;" de "&amp;CHOOSE(MONTH(B59),"Enero","Febrero","Marzo","Abril","Mayo","Junio","Julio","Agosto","Septiembre","Octubre","Noviembre","Diciembre")&amp;" "&amp;YEAR(B59)))</f>
        <v/>
      </c>
      <c r="AF59" s="38" t="n">
        <f aca="false">IF(E59="",0,IF(COUNTIF($AC$5:AC59,AC59)=1,1,0))</f>
        <v>0</v>
      </c>
    </row>
    <row r="60" customFormat="false" ht="45" hidden="false" customHeight="true" outlineLevel="0" collapsed="false">
      <c r="A60" s="31" t="n">
        <v>56</v>
      </c>
      <c r="B60" s="67" t="n">
        <v>46256</v>
      </c>
      <c r="C60" s="68" t="s">
        <v>13</v>
      </c>
      <c r="D60" s="68" t="s">
        <v>122</v>
      </c>
      <c r="E60" s="69" t="s">
        <v>172</v>
      </c>
      <c r="F60" s="69" t="s">
        <v>229</v>
      </c>
      <c r="G60" s="70" t="str">
        <f aca="false">IF(OR(E60="",AND($C$3="",$E$3="")),"",IF(B60="","Sin fecha",IF(AND(OR($C$3="",B60&gt;=$C$3),OR($E$3="",B60&lt;=$E$3)),"Sí","No")))</f>
        <v>Sí</v>
      </c>
      <c r="H60" s="58" t="n">
        <f aca="false">IF(B60="","",YEAR(B60))</f>
        <v>2026</v>
      </c>
      <c r="I60" s="70" t="str">
        <f aca="false">IF(B60="","",IF(MONTH(B60)=1,"X",""))</f>
        <v/>
      </c>
      <c r="J60" s="70" t="str">
        <f aca="false">IF(B60="","",IF(MONTH(B60)=2,"X",""))</f>
        <v/>
      </c>
      <c r="K60" s="70" t="str">
        <f aca="false">IF(B60="","",IF(MONTH(B60)=3,"X",""))</f>
        <v/>
      </c>
      <c r="L60" s="70" t="str">
        <f aca="false">IF(B60="","",IF(MONTH(B60)=4,"X",""))</f>
        <v/>
      </c>
      <c r="M60" s="70" t="str">
        <f aca="false">IF(B60="","",IF(MONTH(B60)=5,"X",""))</f>
        <v/>
      </c>
      <c r="N60" s="70" t="str">
        <f aca="false">IF(B60="","",IF(MONTH(B60)=6,"X",""))</f>
        <v/>
      </c>
      <c r="O60" s="70" t="str">
        <f aca="false">IF(B60="","",IF(MONTH(B60)=7,"X",""))</f>
        <v/>
      </c>
      <c r="P60" s="70" t="str">
        <f aca="false">IF(B60="","",IF(MONTH(B60)=8,"X",""))</f>
        <v>X</v>
      </c>
      <c r="Q60" s="70" t="str">
        <f aca="false">IF(B60="","",IF(MONTH(B60)=9,"X",""))</f>
        <v/>
      </c>
      <c r="R60" s="70" t="str">
        <f aca="false">IF(B60="","",IF(MONTH(B60)=10,"X",""))</f>
        <v/>
      </c>
      <c r="S60" s="70" t="str">
        <f aca="false">IF(B60="","",IF(MONTH(B60)=11,"X",""))</f>
        <v/>
      </c>
      <c r="T60" s="70" t="str">
        <f aca="false">IF(B60="","",IF(MONTH(B60)=12,"X",""))</f>
        <v/>
      </c>
      <c r="U60" s="58" t="n">
        <f aca="false">IF(E60="","",SUMIF($E$5:$E$1000,E60,$AD$5:$AD$1000))</f>
        <v>2</v>
      </c>
      <c r="V60" s="71" t="str">
        <f aca="false">IF(E60="","",_xlfn.TEXTJOIN(" + ",TRUE(),IF(COUNTIFS($E$5:$E$1000,E60,$C$5:$C$1000,"Auditoría Interna")&gt;0,"Interna",""),IF(COUNTIFS($E$5:$E$1000,E60,$C$5:$C$1000,"Auditoría Externa")&gt;0,"Externa",""),IF(COUNTIFS($E$5:$E$1000,E60,$C$5:$C$1000,"SSF")&gt;0,"SSF",""),IF(COUNTIFS($E$5:$E$1000,E60,$C$5:$C$1000,"Comité de Supervisión")&gt;0,"Comité Sup.",""),IF(COUNTIFS($E$5:$E$1000,E60,$C$5:$C$1000,"Consejo de Administración")&gt;0,"Consejo",""),IF(COUNTIFS($E$5:$E$1000,E60,$C$5:$C$1000,"Otros")&gt;0,"Otros","")))</f>
        <v>Interna</v>
      </c>
      <c r="W60" s="58" t="n">
        <f aca="false">IF(E60="","",SUMIFS($AD$5:$AD$1000,$E$5:$E$1000,E60,$AA$5:$AA$1000,AA60,$C$5:$C$1000,"&lt;&gt;"&amp;C60))</f>
        <v>0</v>
      </c>
      <c r="X60" s="18" t="s">
        <v>205</v>
      </c>
      <c r="Y60" s="31" t="n">
        <v>22</v>
      </c>
      <c r="Z60" s="13"/>
      <c r="AA60" s="38" t="n">
        <f aca="false">IF(B60="","",YEAR(B60)*100+MONTH(B60))</f>
        <v>202608</v>
      </c>
      <c r="AB60" s="38" t="str">
        <f aca="false">IF(AND(E60&lt;&gt;"",E60=Cruce!$C$5,AD60=1),COUNTIFS($E$5:E60,E60,$AD$5:AD60,1),"")</f>
        <v/>
      </c>
      <c r="AC60" s="38" t="str">
        <f aca="false">IF(E60="","",C60&amp;"|"&amp;X60&amp;"|"&amp;IF(B60="","s/f",TEXT(B60,"yyyymmdd"))&amp;IF(OR(C60="SSF",X60="Visitas Auditoría Interna"),"|"&amp;Y60,""))</f>
        <v>Auditoría Interna|Auditoria interna 2|20260822</v>
      </c>
      <c r="AD60" s="38" t="n">
        <f aca="false">IF(E60="",0,IF(COUNTIFS($E$5:E60,E60,$AC$5:AC60,AC60)=1,1,0))</f>
        <v>0</v>
      </c>
      <c r="AE60" s="38" t="str">
        <f aca="false">IF(OR(E60="",AD60&lt;&gt;1),"",SUBSTITUTE(SUBSTITUTE(C60,"Auditoría ",""),"Consejo de Administración","Consejo")&amp;" – "&amp;IF(B60="","(sin fecha)",DAY(B60)&amp;" de "&amp;CHOOSE(MONTH(B60),"Enero","Febrero","Marzo","Abril","Mayo","Junio","Julio","Agosto","Septiembre","Octubre","Noviembre","Diciembre")&amp;" "&amp;YEAR(B60)))</f>
        <v/>
      </c>
      <c r="AF60" s="38" t="n">
        <f aca="false">IF(E60="",0,IF(COUNTIF($AC$5:AC60,AC60)=1,1,0))</f>
        <v>0</v>
      </c>
    </row>
    <row r="61" customFormat="false" ht="45" hidden="false" customHeight="true" outlineLevel="0" collapsed="false">
      <c r="A61" s="31" t="n">
        <v>57</v>
      </c>
      <c r="B61" s="67" t="n">
        <v>46256</v>
      </c>
      <c r="C61" s="68" t="s">
        <v>13</v>
      </c>
      <c r="D61" s="68" t="s">
        <v>138</v>
      </c>
      <c r="E61" s="69" t="s">
        <v>139</v>
      </c>
      <c r="F61" s="69" t="s">
        <v>230</v>
      </c>
      <c r="G61" s="70" t="str">
        <f aca="false">IF(OR(E61="",AND($C$3="",$E$3="")),"",IF(B61="","Sin fecha",IF(AND(OR($C$3="",B61&gt;=$C$3),OR($E$3="",B61&lt;=$E$3)),"Sí","No")))</f>
        <v>Sí</v>
      </c>
      <c r="H61" s="58" t="n">
        <f aca="false">IF(B61="","",YEAR(B61))</f>
        <v>2026</v>
      </c>
      <c r="I61" s="70" t="str">
        <f aca="false">IF(B61="","",IF(MONTH(B61)=1,"X",""))</f>
        <v/>
      </c>
      <c r="J61" s="70" t="str">
        <f aca="false">IF(B61="","",IF(MONTH(B61)=2,"X",""))</f>
        <v/>
      </c>
      <c r="K61" s="70" t="str">
        <f aca="false">IF(B61="","",IF(MONTH(B61)=3,"X",""))</f>
        <v/>
      </c>
      <c r="L61" s="70" t="str">
        <f aca="false">IF(B61="","",IF(MONTH(B61)=4,"X",""))</f>
        <v/>
      </c>
      <c r="M61" s="70" t="str">
        <f aca="false">IF(B61="","",IF(MONTH(B61)=5,"X",""))</f>
        <v/>
      </c>
      <c r="N61" s="70" t="str">
        <f aca="false">IF(B61="","",IF(MONTH(B61)=6,"X",""))</f>
        <v/>
      </c>
      <c r="O61" s="70" t="str">
        <f aca="false">IF(B61="","",IF(MONTH(B61)=7,"X",""))</f>
        <v/>
      </c>
      <c r="P61" s="70" t="str">
        <f aca="false">IF(B61="","",IF(MONTH(B61)=8,"X",""))</f>
        <v>X</v>
      </c>
      <c r="Q61" s="70" t="str">
        <f aca="false">IF(B61="","",IF(MONTH(B61)=9,"X",""))</f>
        <v/>
      </c>
      <c r="R61" s="70" t="str">
        <f aca="false">IF(B61="","",IF(MONTH(B61)=10,"X",""))</f>
        <v/>
      </c>
      <c r="S61" s="70" t="str">
        <f aca="false">IF(B61="","",IF(MONTH(B61)=11,"X",""))</f>
        <v/>
      </c>
      <c r="T61" s="70" t="str">
        <f aca="false">IF(B61="","",IF(MONTH(B61)=12,"X",""))</f>
        <v/>
      </c>
      <c r="U61" s="58" t="n">
        <f aca="false">IF(E61="","",SUMIF($E$5:$E$1000,E61,$AD$5:$AD$1000))</f>
        <v>3</v>
      </c>
      <c r="V61" s="71" t="str">
        <f aca="false">IF(E61="","",_xlfn.TEXTJOIN(" + ",TRUE(),IF(COUNTIFS($E$5:$E$1000,E61,$C$5:$C$1000,"Auditoría Interna")&gt;0,"Interna",""),IF(COUNTIFS($E$5:$E$1000,E61,$C$5:$C$1000,"Auditoría Externa")&gt;0,"Externa",""),IF(COUNTIFS($E$5:$E$1000,E61,$C$5:$C$1000,"SSF")&gt;0,"SSF",""),IF(COUNTIFS($E$5:$E$1000,E61,$C$5:$C$1000,"Comité de Supervisión")&gt;0,"Comité Sup.",""),IF(COUNTIFS($E$5:$E$1000,E61,$C$5:$C$1000,"Consejo de Administración")&gt;0,"Consejo",""),IF(COUNTIFS($E$5:$E$1000,E61,$C$5:$C$1000,"Otros")&gt;0,"Otros","")))</f>
        <v>Interna + SSF</v>
      </c>
      <c r="W61" s="58" t="n">
        <f aca="false">IF(E61="","",SUMIFS($AD$5:$AD$1000,$E$5:$E$1000,E61,$AA$5:$AA$1000,AA61,$C$5:$C$1000,"&lt;&gt;"&amp;C61))</f>
        <v>1</v>
      </c>
      <c r="X61" s="18" t="s">
        <v>205</v>
      </c>
      <c r="Y61" s="31" t="n">
        <v>23</v>
      </c>
      <c r="Z61" s="13"/>
      <c r="AA61" s="38" t="n">
        <f aca="false">IF(B61="","",YEAR(B61)*100+MONTH(B61))</f>
        <v>202608</v>
      </c>
      <c r="AB61" s="38" t="str">
        <f aca="false">IF(AND(E61&lt;&gt;"",E61=Cruce!$C$5,AD61=1),COUNTIFS($E$5:E61,E61,$AD$5:AD61,1),"")</f>
        <v/>
      </c>
      <c r="AC61" s="38" t="str">
        <f aca="false">IF(E61="","",C61&amp;"|"&amp;X61&amp;"|"&amp;IF(B61="","s/f",TEXT(B61,"yyyymmdd"))&amp;IF(OR(C61="SSF",X61="Visitas Auditoría Interna"),"|"&amp;Y61,""))</f>
        <v>Auditoría Interna|Auditoria interna 2|20260822</v>
      </c>
      <c r="AD61" s="38" t="n">
        <f aca="false">IF(E61="",0,IF(COUNTIFS($E$5:E61,E61,$AC$5:AC61,AC61)=1,1,0))</f>
        <v>0</v>
      </c>
      <c r="AE61" s="38" t="str">
        <f aca="false">IF(OR(E61="",AD61&lt;&gt;1),"",SUBSTITUTE(SUBSTITUTE(C61,"Auditoría ",""),"Consejo de Administración","Consejo")&amp;" – "&amp;IF(B61="","(sin fecha)",DAY(B61)&amp;" de "&amp;CHOOSE(MONTH(B61),"Enero","Febrero","Marzo","Abril","Mayo","Junio","Julio","Agosto","Septiembre","Octubre","Noviembre","Diciembre")&amp;" "&amp;YEAR(B61)))</f>
        <v/>
      </c>
      <c r="AF61" s="38" t="n">
        <f aca="false">IF(E61="",0,IF(COUNTIF($AC$5:AC61,AC61)=1,1,0))</f>
        <v>0</v>
      </c>
    </row>
    <row r="62" customFormat="false" ht="45" hidden="false" customHeight="true" outlineLevel="0" collapsed="false">
      <c r="A62" s="31" t="n">
        <v>58</v>
      </c>
      <c r="B62" s="67" t="n">
        <v>46272</v>
      </c>
      <c r="C62" s="68" t="s">
        <v>25</v>
      </c>
      <c r="D62" s="68" t="s">
        <v>162</v>
      </c>
      <c r="E62" s="69" t="s">
        <v>163</v>
      </c>
      <c r="F62" s="69" t="s">
        <v>231</v>
      </c>
      <c r="G62" s="70" t="str">
        <f aca="false">IF(OR(E62="",AND($C$3="",$E$3="")),"",IF(B62="","Sin fecha",IF(AND(OR($C$3="",B62&gt;=$C$3),OR($E$3="",B62&lt;=$E$3)),"Sí","No")))</f>
        <v>Sí</v>
      </c>
      <c r="H62" s="58" t="n">
        <f aca="false">IF(B62="","",YEAR(B62))</f>
        <v>2026</v>
      </c>
      <c r="I62" s="70" t="str">
        <f aca="false">IF(B62="","",IF(MONTH(B62)=1,"X",""))</f>
        <v/>
      </c>
      <c r="J62" s="70" t="str">
        <f aca="false">IF(B62="","",IF(MONTH(B62)=2,"X",""))</f>
        <v/>
      </c>
      <c r="K62" s="70" t="str">
        <f aca="false">IF(B62="","",IF(MONTH(B62)=3,"X",""))</f>
        <v/>
      </c>
      <c r="L62" s="70" t="str">
        <f aca="false">IF(B62="","",IF(MONTH(B62)=4,"X",""))</f>
        <v/>
      </c>
      <c r="M62" s="70" t="str">
        <f aca="false">IF(B62="","",IF(MONTH(B62)=5,"X",""))</f>
        <v/>
      </c>
      <c r="N62" s="70" t="str">
        <f aca="false">IF(B62="","",IF(MONTH(B62)=6,"X",""))</f>
        <v/>
      </c>
      <c r="O62" s="70" t="str">
        <f aca="false">IF(B62="","",IF(MONTH(B62)=7,"X",""))</f>
        <v/>
      </c>
      <c r="P62" s="70" t="str">
        <f aca="false">IF(B62="","",IF(MONTH(B62)=8,"X",""))</f>
        <v/>
      </c>
      <c r="Q62" s="70" t="str">
        <f aca="false">IF(B62="","",IF(MONTH(B62)=9,"X",""))</f>
        <v>X</v>
      </c>
      <c r="R62" s="70" t="str">
        <f aca="false">IF(B62="","",IF(MONTH(B62)=10,"X",""))</f>
        <v/>
      </c>
      <c r="S62" s="70" t="str">
        <f aca="false">IF(B62="","",IF(MONTH(B62)=11,"X",""))</f>
        <v/>
      </c>
      <c r="T62" s="70" t="str">
        <f aca="false">IF(B62="","",IF(MONTH(B62)=12,"X",""))</f>
        <v/>
      </c>
      <c r="U62" s="58" t="n">
        <f aca="false">IF(E62="","",SUMIF($E$5:$E$1000,E62,$AD$5:$AD$1000))</f>
        <v>2</v>
      </c>
      <c r="V62" s="71" t="str">
        <f aca="false">IF(E62="","",_xlfn.TEXTJOIN(" + ",TRUE(),IF(COUNTIFS($E$5:$E$1000,E62,$C$5:$C$1000,"Auditoría Interna")&gt;0,"Interna",""),IF(COUNTIFS($E$5:$E$1000,E62,$C$5:$C$1000,"Auditoría Externa")&gt;0,"Externa",""),IF(COUNTIFS($E$5:$E$1000,E62,$C$5:$C$1000,"SSF")&gt;0,"SSF",""),IF(COUNTIFS($E$5:$E$1000,E62,$C$5:$C$1000,"Comité de Supervisión")&gt;0,"Comité Sup.",""),IF(COUNTIFS($E$5:$E$1000,E62,$C$5:$C$1000,"Consejo de Administración")&gt;0,"Consejo",""),IF(COUNTIFS($E$5:$E$1000,E62,$C$5:$C$1000,"Otros")&gt;0,"Otros","")))</f>
        <v>SSF</v>
      </c>
      <c r="W62" s="58" t="n">
        <f aca="false">IF(E62="","",SUMIFS($AD$5:$AD$1000,$E$5:$E$1000,E62,$AA$5:$AA$1000,AA62,$C$5:$C$1000,"&lt;&gt;"&amp;C62))</f>
        <v>0</v>
      </c>
      <c r="X62" s="18" t="s">
        <v>112</v>
      </c>
      <c r="Y62" s="31" t="n">
        <v>27</v>
      </c>
      <c r="Z62" s="13" t="s">
        <v>232</v>
      </c>
      <c r="AA62" s="38" t="n">
        <f aca="false">IF(B62="","",YEAR(B62)*100+MONTH(B62))</f>
        <v>202609</v>
      </c>
      <c r="AB62" s="38" t="str">
        <f aca="false">IF(AND(E62&lt;&gt;"",E62=Cruce!$C$5,AD62=1),COUNTIFS($E$5:E62,E62,$AD$5:AD62,1),"")</f>
        <v/>
      </c>
      <c r="AC62" s="38" t="str">
        <f aca="false">IF(E62="","",C62&amp;"|"&amp;X62&amp;"|"&amp;IF(B62="","s/f",TEXT(B62,"yyyymmdd"))&amp;IF(OR(C62="SSF",X62="Visitas Auditoría Interna"),"|"&amp;Y62,""))</f>
        <v>SSF|Resumen visita presencialSSF|20260907|27</v>
      </c>
      <c r="AD62" s="38" t="n">
        <f aca="false">IF(E62="",0,IF(COUNTIFS($E$5:E62,E62,$AC$5:AC62,AC62)=1,1,0))</f>
        <v>1</v>
      </c>
      <c r="AE62" s="38" t="str">
        <f aca="false">IF(OR(E62="",AD62&lt;&gt;1),"",SUBSTITUTE(SUBSTITUTE(C62,"Auditoría ",""),"Consejo de Administración","Consejo")&amp;" – "&amp;IF(B62="","(sin fecha)",DAY(B62)&amp;" de "&amp;CHOOSE(MONTH(B62),"Enero","Febrero","Marzo","Abril","Mayo","Junio","Julio","Agosto","Septiembre","Octubre","Noviembre","Diciembre")&amp;" "&amp;YEAR(B62)))</f>
        <v>SSF – 7 de Septiembre 2026</v>
      </c>
      <c r="AF62" s="38" t="n">
        <f aca="false">IF(E62="",0,IF(COUNTIF($AC$5:AC62,AC62)=1,1,0))</f>
        <v>1</v>
      </c>
    </row>
    <row r="63" customFormat="false" ht="45" hidden="false" customHeight="true" outlineLevel="0" collapsed="false">
      <c r="A63" s="31" t="n">
        <v>59</v>
      </c>
      <c r="B63" s="67" t="n">
        <v>46301</v>
      </c>
      <c r="C63" s="68" t="s">
        <v>14</v>
      </c>
      <c r="D63" s="68" t="s">
        <v>168</v>
      </c>
      <c r="E63" s="69" t="s">
        <v>233</v>
      </c>
      <c r="F63" s="69" t="s">
        <v>234</v>
      </c>
      <c r="G63" s="70" t="str">
        <f aca="false">IF(OR(E63="",AND($C$3="",$E$3="")),"",IF(B63="","Sin fecha",IF(AND(OR($C$3="",B63&gt;=$C$3),OR($E$3="",B63&lt;=$E$3)),"Sí","No")))</f>
        <v>Sí</v>
      </c>
      <c r="H63" s="58" t="n">
        <f aca="false">IF(B63="","",YEAR(B63))</f>
        <v>2026</v>
      </c>
      <c r="I63" s="70" t="str">
        <f aca="false">IF(B63="","",IF(MONTH(B63)=1,"X",""))</f>
        <v/>
      </c>
      <c r="J63" s="70" t="str">
        <f aca="false">IF(B63="","",IF(MONTH(B63)=2,"X",""))</f>
        <v/>
      </c>
      <c r="K63" s="70" t="str">
        <f aca="false">IF(B63="","",IF(MONTH(B63)=3,"X",""))</f>
        <v/>
      </c>
      <c r="L63" s="70" t="str">
        <f aca="false">IF(B63="","",IF(MONTH(B63)=4,"X",""))</f>
        <v/>
      </c>
      <c r="M63" s="70" t="str">
        <f aca="false">IF(B63="","",IF(MONTH(B63)=5,"X",""))</f>
        <v/>
      </c>
      <c r="N63" s="70" t="str">
        <f aca="false">IF(B63="","",IF(MONTH(B63)=6,"X",""))</f>
        <v/>
      </c>
      <c r="O63" s="70" t="str">
        <f aca="false">IF(B63="","",IF(MONTH(B63)=7,"X",""))</f>
        <v/>
      </c>
      <c r="P63" s="70" t="str">
        <f aca="false">IF(B63="","",IF(MONTH(B63)=8,"X",""))</f>
        <v/>
      </c>
      <c r="Q63" s="70" t="str">
        <f aca="false">IF(B63="","",IF(MONTH(B63)=9,"X",""))</f>
        <v/>
      </c>
      <c r="R63" s="70" t="str">
        <f aca="false">IF(B63="","",IF(MONTH(B63)=10,"X",""))</f>
        <v>X</v>
      </c>
      <c r="S63" s="70" t="str">
        <f aca="false">IF(B63="","",IF(MONTH(B63)=11,"X",""))</f>
        <v/>
      </c>
      <c r="T63" s="70" t="str">
        <f aca="false">IF(B63="","",IF(MONTH(B63)=12,"X",""))</f>
        <v/>
      </c>
      <c r="U63" s="58" t="n">
        <f aca="false">IF(E63="","",SUMIF($E$5:$E$1000,E63,$AD$5:$AD$1000))</f>
        <v>1</v>
      </c>
      <c r="V63" s="71" t="str">
        <f aca="false">IF(E63="","",_xlfn.TEXTJOIN(" + ",TRUE(),IF(COUNTIFS($E$5:$E$1000,E63,$C$5:$C$1000,"Auditoría Interna")&gt;0,"Interna",""),IF(COUNTIFS($E$5:$E$1000,E63,$C$5:$C$1000,"Auditoría Externa")&gt;0,"Externa",""),IF(COUNTIFS($E$5:$E$1000,E63,$C$5:$C$1000,"SSF")&gt;0,"SSF",""),IF(COUNTIFS($E$5:$E$1000,E63,$C$5:$C$1000,"Comité de Supervisión")&gt;0,"Comité Sup.",""),IF(COUNTIFS($E$5:$E$1000,E63,$C$5:$C$1000,"Consejo de Administración")&gt;0,"Consejo",""),IF(COUNTIFS($E$5:$E$1000,E63,$C$5:$C$1000,"Otros")&gt;0,"Otros","")))</f>
        <v>Externa</v>
      </c>
      <c r="W63" s="58" t="n">
        <f aca="false">IF(E63="","",SUMIFS($AD$5:$AD$1000,$E$5:$E$1000,E63,$AA$5:$AA$1000,AA63,$C$5:$C$1000,"&lt;&gt;"&amp;C63))</f>
        <v>0</v>
      </c>
      <c r="X63" s="18" t="s">
        <v>235</v>
      </c>
      <c r="Y63" s="31" t="n">
        <v>1</v>
      </c>
      <c r="Z63" s="13"/>
      <c r="AA63" s="38" t="n">
        <f aca="false">IF(B63="","",YEAR(B63)*100+MONTH(B63))</f>
        <v>202610</v>
      </c>
      <c r="AB63" s="38" t="str">
        <f aca="false">IF(AND(E63&lt;&gt;"",E63=Cruce!$C$5,AD63=1),COUNTIFS($E$5:E63,E63,$AD$5:AD63,1),"")</f>
        <v/>
      </c>
      <c r="AC63" s="38" t="str">
        <f aca="false">IF(E63="","",C63&amp;"|"&amp;X63&amp;"|"&amp;IF(B63="","s/f",TEXT(B63,"yyyymmdd"))&amp;IF(OR(C63="SSF",X63="Visitas Auditoría Interna"),"|"&amp;Y63,""))</f>
        <v>Auditoría Externa|Audtoria Externa|20261006</v>
      </c>
      <c r="AD63" s="38" t="n">
        <f aca="false">IF(E63="",0,IF(COUNTIFS($E$5:E63,E63,$AC$5:AC63,AC63)=1,1,0))</f>
        <v>1</v>
      </c>
      <c r="AE63" s="38" t="str">
        <f aca="false">IF(OR(E63="",AD63&lt;&gt;1),"",SUBSTITUTE(SUBSTITUTE(C63,"Auditoría ",""),"Consejo de Administración","Consejo")&amp;" – "&amp;IF(B63="","(sin fecha)",DAY(B63)&amp;" de "&amp;CHOOSE(MONTH(B63),"Enero","Febrero","Marzo","Abril","Mayo","Junio","Julio","Agosto","Septiembre","Octubre","Noviembre","Diciembre")&amp;" "&amp;YEAR(B63)))</f>
        <v>Externa – 6 de Octubre 2026</v>
      </c>
      <c r="AF63" s="38" t="n">
        <f aca="false">IF(E63="",0,IF(COUNTIF($AC$5:AC63,AC63)=1,1,0))</f>
        <v>1</v>
      </c>
    </row>
    <row r="64" customFormat="false" ht="45" hidden="false" customHeight="true" outlineLevel="0" collapsed="false">
      <c r="A64" s="31" t="n">
        <v>60</v>
      </c>
      <c r="B64" s="67" t="n">
        <v>46301</v>
      </c>
      <c r="C64" s="68" t="s">
        <v>14</v>
      </c>
      <c r="D64" s="68" t="s">
        <v>114</v>
      </c>
      <c r="E64" s="69" t="s">
        <v>186</v>
      </c>
      <c r="F64" s="69" t="s">
        <v>236</v>
      </c>
      <c r="G64" s="70" t="str">
        <f aca="false">IF(OR(E64="",AND($C$3="",$E$3="")),"",IF(B64="","Sin fecha",IF(AND(OR($C$3="",B64&gt;=$C$3),OR($E$3="",B64&lt;=$E$3)),"Sí","No")))</f>
        <v>Sí</v>
      </c>
      <c r="H64" s="58" t="n">
        <f aca="false">IF(B64="","",YEAR(B64))</f>
        <v>2026</v>
      </c>
      <c r="I64" s="70" t="str">
        <f aca="false">IF(B64="","",IF(MONTH(B64)=1,"X",""))</f>
        <v/>
      </c>
      <c r="J64" s="70" t="str">
        <f aca="false">IF(B64="","",IF(MONTH(B64)=2,"X",""))</f>
        <v/>
      </c>
      <c r="K64" s="70" t="str">
        <f aca="false">IF(B64="","",IF(MONTH(B64)=3,"X",""))</f>
        <v/>
      </c>
      <c r="L64" s="70" t="str">
        <f aca="false">IF(B64="","",IF(MONTH(B64)=4,"X",""))</f>
        <v/>
      </c>
      <c r="M64" s="70" t="str">
        <f aca="false">IF(B64="","",IF(MONTH(B64)=5,"X",""))</f>
        <v/>
      </c>
      <c r="N64" s="70" t="str">
        <f aca="false">IF(B64="","",IF(MONTH(B64)=6,"X",""))</f>
        <v/>
      </c>
      <c r="O64" s="70" t="str">
        <f aca="false">IF(B64="","",IF(MONTH(B64)=7,"X",""))</f>
        <v/>
      </c>
      <c r="P64" s="70" t="str">
        <f aca="false">IF(B64="","",IF(MONTH(B64)=8,"X",""))</f>
        <v/>
      </c>
      <c r="Q64" s="70" t="str">
        <f aca="false">IF(B64="","",IF(MONTH(B64)=9,"X",""))</f>
        <v/>
      </c>
      <c r="R64" s="70" t="str">
        <f aca="false">IF(B64="","",IF(MONTH(B64)=10,"X",""))</f>
        <v>X</v>
      </c>
      <c r="S64" s="70" t="str">
        <f aca="false">IF(B64="","",IF(MONTH(B64)=11,"X",""))</f>
        <v/>
      </c>
      <c r="T64" s="70" t="str">
        <f aca="false">IF(B64="","",IF(MONTH(B64)=12,"X",""))</f>
        <v/>
      </c>
      <c r="U64" s="58" t="n">
        <f aca="false">IF(E64="","",SUMIF($E$5:$E$1000,E64,$AD$5:$AD$1000))</f>
        <v>2</v>
      </c>
      <c r="V64" s="71" t="str">
        <f aca="false">IF(E64="","",_xlfn.TEXTJOIN(" + ",TRUE(),IF(COUNTIFS($E$5:$E$1000,E64,$C$5:$C$1000,"Auditoría Interna")&gt;0,"Interna",""),IF(COUNTIFS($E$5:$E$1000,E64,$C$5:$C$1000,"Auditoría Externa")&gt;0,"Externa",""),IF(COUNTIFS($E$5:$E$1000,E64,$C$5:$C$1000,"SSF")&gt;0,"SSF",""),IF(COUNTIFS($E$5:$E$1000,E64,$C$5:$C$1000,"Comité de Supervisión")&gt;0,"Comité Sup.",""),IF(COUNTIFS($E$5:$E$1000,E64,$C$5:$C$1000,"Consejo de Administración")&gt;0,"Consejo",""),IF(COUNTIFS($E$5:$E$1000,E64,$C$5:$C$1000,"Otros")&gt;0,"Otros","")))</f>
        <v>Interna + Externa</v>
      </c>
      <c r="W64" s="58" t="n">
        <f aca="false">IF(E64="","",SUMIFS($AD$5:$AD$1000,$E$5:$E$1000,E64,$AA$5:$AA$1000,AA64,$C$5:$C$1000,"&lt;&gt;"&amp;C64))</f>
        <v>0</v>
      </c>
      <c r="X64" s="18" t="s">
        <v>235</v>
      </c>
      <c r="Y64" s="31" t="n">
        <v>2</v>
      </c>
      <c r="Z64" s="13"/>
      <c r="AA64" s="38" t="n">
        <f aca="false">IF(B64="","",YEAR(B64)*100+MONTH(B64))</f>
        <v>202610</v>
      </c>
      <c r="AB64" s="38" t="str">
        <f aca="false">IF(AND(E64&lt;&gt;"",E64=Cruce!$C$5,AD64=1),COUNTIFS($E$5:E64,E64,$AD$5:AD64,1),"")</f>
        <v/>
      </c>
      <c r="AC64" s="38" t="str">
        <f aca="false">IF(E64="","",C64&amp;"|"&amp;X64&amp;"|"&amp;IF(B64="","s/f",TEXT(B64,"yyyymmdd"))&amp;IF(OR(C64="SSF",X64="Visitas Auditoría Interna"),"|"&amp;Y64,""))</f>
        <v>Auditoría Externa|Audtoria Externa|20261006</v>
      </c>
      <c r="AD64" s="38" t="n">
        <f aca="false">IF(E64="",0,IF(COUNTIFS($E$5:E64,E64,$AC$5:AC64,AC64)=1,1,0))</f>
        <v>1</v>
      </c>
      <c r="AE64" s="38" t="str">
        <f aca="false">IF(OR(E64="",AD64&lt;&gt;1),"",SUBSTITUTE(SUBSTITUTE(C64,"Auditoría ",""),"Consejo de Administración","Consejo")&amp;" – "&amp;IF(B64="","(sin fecha)",DAY(B64)&amp;" de "&amp;CHOOSE(MONTH(B64),"Enero","Febrero","Marzo","Abril","Mayo","Junio","Julio","Agosto","Septiembre","Octubre","Noviembre","Diciembre")&amp;" "&amp;YEAR(B64)))</f>
        <v>Externa – 6 de Octubre 2026</v>
      </c>
      <c r="AF64" s="38" t="n">
        <f aca="false">IF(E64="",0,IF(COUNTIF($AC$5:AC64,AC64)=1,1,0))</f>
        <v>0</v>
      </c>
    </row>
    <row r="65" customFormat="false" ht="45" hidden="false" customHeight="true" outlineLevel="0" collapsed="false">
      <c r="A65" s="31" t="n">
        <v>61</v>
      </c>
      <c r="B65" s="67" t="n">
        <v>46301</v>
      </c>
      <c r="C65" s="68" t="s">
        <v>14</v>
      </c>
      <c r="D65" s="68" t="s">
        <v>179</v>
      </c>
      <c r="E65" s="69" t="s">
        <v>237</v>
      </c>
      <c r="F65" s="69" t="s">
        <v>238</v>
      </c>
      <c r="G65" s="70" t="str">
        <f aca="false">IF(OR(E65="",AND($C$3="",$E$3="")),"",IF(B65="","Sin fecha",IF(AND(OR($C$3="",B65&gt;=$C$3),OR($E$3="",B65&lt;=$E$3)),"Sí","No")))</f>
        <v>Sí</v>
      </c>
      <c r="H65" s="58" t="n">
        <f aca="false">IF(B65="","",YEAR(B65))</f>
        <v>2026</v>
      </c>
      <c r="I65" s="70" t="str">
        <f aca="false">IF(B65="","",IF(MONTH(B65)=1,"X",""))</f>
        <v/>
      </c>
      <c r="J65" s="70" t="str">
        <f aca="false">IF(B65="","",IF(MONTH(B65)=2,"X",""))</f>
        <v/>
      </c>
      <c r="K65" s="70" t="str">
        <f aca="false">IF(B65="","",IF(MONTH(B65)=3,"X",""))</f>
        <v/>
      </c>
      <c r="L65" s="70" t="str">
        <f aca="false">IF(B65="","",IF(MONTH(B65)=4,"X",""))</f>
        <v/>
      </c>
      <c r="M65" s="70" t="str">
        <f aca="false">IF(B65="","",IF(MONTH(B65)=5,"X",""))</f>
        <v/>
      </c>
      <c r="N65" s="70" t="str">
        <f aca="false">IF(B65="","",IF(MONTH(B65)=6,"X",""))</f>
        <v/>
      </c>
      <c r="O65" s="70" t="str">
        <f aca="false">IF(B65="","",IF(MONTH(B65)=7,"X",""))</f>
        <v/>
      </c>
      <c r="P65" s="70" t="str">
        <f aca="false">IF(B65="","",IF(MONTH(B65)=8,"X",""))</f>
        <v/>
      </c>
      <c r="Q65" s="70" t="str">
        <f aca="false">IF(B65="","",IF(MONTH(B65)=9,"X",""))</f>
        <v/>
      </c>
      <c r="R65" s="70" t="str">
        <f aca="false">IF(B65="","",IF(MONTH(B65)=10,"X",""))</f>
        <v>X</v>
      </c>
      <c r="S65" s="70" t="str">
        <f aca="false">IF(B65="","",IF(MONTH(B65)=11,"X",""))</f>
        <v/>
      </c>
      <c r="T65" s="70" t="str">
        <f aca="false">IF(B65="","",IF(MONTH(B65)=12,"X",""))</f>
        <v/>
      </c>
      <c r="U65" s="58" t="n">
        <f aca="false">IF(E65="","",SUMIF($E$5:$E$1000,E65,$AD$5:$AD$1000))</f>
        <v>1</v>
      </c>
      <c r="V65" s="71" t="str">
        <f aca="false">IF(E65="","",_xlfn.TEXTJOIN(" + ",TRUE(),IF(COUNTIFS($E$5:$E$1000,E65,$C$5:$C$1000,"Auditoría Interna")&gt;0,"Interna",""),IF(COUNTIFS($E$5:$E$1000,E65,$C$5:$C$1000,"Auditoría Externa")&gt;0,"Externa",""),IF(COUNTIFS($E$5:$E$1000,E65,$C$5:$C$1000,"SSF")&gt;0,"SSF",""),IF(COUNTIFS($E$5:$E$1000,E65,$C$5:$C$1000,"Comité de Supervisión")&gt;0,"Comité Sup.",""),IF(COUNTIFS($E$5:$E$1000,E65,$C$5:$C$1000,"Consejo de Administración")&gt;0,"Consejo",""),IF(COUNTIFS($E$5:$E$1000,E65,$C$5:$C$1000,"Otros")&gt;0,"Otros","")))</f>
        <v>Externa</v>
      </c>
      <c r="W65" s="58" t="n">
        <f aca="false">IF(E65="","",SUMIFS($AD$5:$AD$1000,$E$5:$E$1000,E65,$AA$5:$AA$1000,AA65,$C$5:$C$1000,"&lt;&gt;"&amp;C65))</f>
        <v>0</v>
      </c>
      <c r="X65" s="18" t="s">
        <v>235</v>
      </c>
      <c r="Y65" s="31" t="n">
        <v>3</v>
      </c>
      <c r="Z65" s="13"/>
      <c r="AA65" s="38" t="n">
        <f aca="false">IF(B65="","",YEAR(B65)*100+MONTH(B65))</f>
        <v>202610</v>
      </c>
      <c r="AB65" s="38" t="str">
        <f aca="false">IF(AND(E65&lt;&gt;"",E65=Cruce!$C$5,AD65=1),COUNTIFS($E$5:E65,E65,$AD$5:AD65,1),"")</f>
        <v/>
      </c>
      <c r="AC65" s="38" t="str">
        <f aca="false">IF(E65="","",C65&amp;"|"&amp;X65&amp;"|"&amp;IF(B65="","s/f",TEXT(B65,"yyyymmdd"))&amp;IF(OR(C65="SSF",X65="Visitas Auditoría Interna"),"|"&amp;Y65,""))</f>
        <v>Auditoría Externa|Audtoria Externa|20261006</v>
      </c>
      <c r="AD65" s="38" t="n">
        <f aca="false">IF(E65="",0,IF(COUNTIFS($E$5:E65,E65,$AC$5:AC65,AC65)=1,1,0))</f>
        <v>1</v>
      </c>
      <c r="AE65" s="38" t="str">
        <f aca="false">IF(OR(E65="",AD65&lt;&gt;1),"",SUBSTITUTE(SUBSTITUTE(C65,"Auditoría ",""),"Consejo de Administración","Consejo")&amp;" – "&amp;IF(B65="","(sin fecha)",DAY(B65)&amp;" de "&amp;CHOOSE(MONTH(B65),"Enero","Febrero","Marzo","Abril","Mayo","Junio","Julio","Agosto","Septiembre","Octubre","Noviembre","Diciembre")&amp;" "&amp;YEAR(B65)))</f>
        <v>Externa – 6 de Octubre 2026</v>
      </c>
      <c r="AF65" s="38" t="n">
        <f aca="false">IF(E65="",0,IF(COUNTIF($AC$5:AC65,AC65)=1,1,0))</f>
        <v>0</v>
      </c>
    </row>
    <row r="66" customFormat="false" ht="45" hidden="false" customHeight="true" outlineLevel="0" collapsed="false">
      <c r="A66" s="31" t="n">
        <v>62</v>
      </c>
      <c r="B66" s="67" t="n">
        <v>46301</v>
      </c>
      <c r="C66" s="68" t="s">
        <v>14</v>
      </c>
      <c r="D66" s="68" t="s">
        <v>114</v>
      </c>
      <c r="E66" s="69" t="s">
        <v>177</v>
      </c>
      <c r="F66" s="69" t="s">
        <v>239</v>
      </c>
      <c r="G66" s="70" t="str">
        <f aca="false">IF(OR(E66="",AND($C$3="",$E$3="")),"",IF(B66="","Sin fecha",IF(AND(OR($C$3="",B66&gt;=$C$3),OR($E$3="",B66&lt;=$E$3)),"Sí","No")))</f>
        <v>Sí</v>
      </c>
      <c r="H66" s="58" t="n">
        <f aca="false">IF(B66="","",YEAR(B66))</f>
        <v>2026</v>
      </c>
      <c r="I66" s="70" t="str">
        <f aca="false">IF(B66="","",IF(MONTH(B66)=1,"X",""))</f>
        <v/>
      </c>
      <c r="J66" s="70" t="str">
        <f aca="false">IF(B66="","",IF(MONTH(B66)=2,"X",""))</f>
        <v/>
      </c>
      <c r="K66" s="70" t="str">
        <f aca="false">IF(B66="","",IF(MONTH(B66)=3,"X",""))</f>
        <v/>
      </c>
      <c r="L66" s="70" t="str">
        <f aca="false">IF(B66="","",IF(MONTH(B66)=4,"X",""))</f>
        <v/>
      </c>
      <c r="M66" s="70" t="str">
        <f aca="false">IF(B66="","",IF(MONTH(B66)=5,"X",""))</f>
        <v/>
      </c>
      <c r="N66" s="70" t="str">
        <f aca="false">IF(B66="","",IF(MONTH(B66)=6,"X",""))</f>
        <v/>
      </c>
      <c r="O66" s="70" t="str">
        <f aca="false">IF(B66="","",IF(MONTH(B66)=7,"X",""))</f>
        <v/>
      </c>
      <c r="P66" s="70" t="str">
        <f aca="false">IF(B66="","",IF(MONTH(B66)=8,"X",""))</f>
        <v/>
      </c>
      <c r="Q66" s="70" t="str">
        <f aca="false">IF(B66="","",IF(MONTH(B66)=9,"X",""))</f>
        <v/>
      </c>
      <c r="R66" s="70" t="str">
        <f aca="false">IF(B66="","",IF(MONTH(B66)=10,"X",""))</f>
        <v>X</v>
      </c>
      <c r="S66" s="70" t="str">
        <f aca="false">IF(B66="","",IF(MONTH(B66)=11,"X",""))</f>
        <v/>
      </c>
      <c r="T66" s="70" t="str">
        <f aca="false">IF(B66="","",IF(MONTH(B66)=12,"X",""))</f>
        <v/>
      </c>
      <c r="U66" s="58" t="n">
        <f aca="false">IF(E66="","",SUMIF($E$5:$E$1000,E66,$AD$5:$AD$1000))</f>
        <v>2</v>
      </c>
      <c r="V66" s="71" t="str">
        <f aca="false">IF(E66="","",_xlfn.TEXTJOIN(" + ",TRUE(),IF(COUNTIFS($E$5:$E$1000,E66,$C$5:$C$1000,"Auditoría Interna")&gt;0,"Interna",""),IF(COUNTIFS($E$5:$E$1000,E66,$C$5:$C$1000,"Auditoría Externa")&gt;0,"Externa",""),IF(COUNTIFS($E$5:$E$1000,E66,$C$5:$C$1000,"SSF")&gt;0,"SSF",""),IF(COUNTIFS($E$5:$E$1000,E66,$C$5:$C$1000,"Comité de Supervisión")&gt;0,"Comité Sup.",""),IF(COUNTIFS($E$5:$E$1000,E66,$C$5:$C$1000,"Consejo de Administración")&gt;0,"Consejo",""),IF(COUNTIFS($E$5:$E$1000,E66,$C$5:$C$1000,"Otros")&gt;0,"Otros","")))</f>
        <v>Interna + Externa</v>
      </c>
      <c r="W66" s="58" t="n">
        <f aca="false">IF(E66="","",SUMIFS($AD$5:$AD$1000,$E$5:$E$1000,E66,$AA$5:$AA$1000,AA66,$C$5:$C$1000,"&lt;&gt;"&amp;C66))</f>
        <v>0</v>
      </c>
      <c r="X66" s="18" t="s">
        <v>235</v>
      </c>
      <c r="Y66" s="31" t="n">
        <v>4</v>
      </c>
      <c r="Z66" s="13"/>
      <c r="AA66" s="38" t="n">
        <f aca="false">IF(B66="","",YEAR(B66)*100+MONTH(B66))</f>
        <v>202610</v>
      </c>
      <c r="AB66" s="38" t="str">
        <f aca="false">IF(AND(E66&lt;&gt;"",E66=Cruce!$C$5,AD66=1),COUNTIFS($E$5:E66,E66,$AD$5:AD66,1),"")</f>
        <v/>
      </c>
      <c r="AC66" s="38" t="str">
        <f aca="false">IF(E66="","",C66&amp;"|"&amp;X66&amp;"|"&amp;IF(B66="","s/f",TEXT(B66,"yyyymmdd"))&amp;IF(OR(C66="SSF",X66="Visitas Auditoría Interna"),"|"&amp;Y66,""))</f>
        <v>Auditoría Externa|Audtoria Externa|20261006</v>
      </c>
      <c r="AD66" s="38" t="n">
        <f aca="false">IF(E66="",0,IF(COUNTIFS($E$5:E66,E66,$AC$5:AC66,AC66)=1,1,0))</f>
        <v>1</v>
      </c>
      <c r="AE66" s="38" t="str">
        <f aca="false">IF(OR(E66="",AD66&lt;&gt;1),"",SUBSTITUTE(SUBSTITUTE(C66,"Auditoría ",""),"Consejo de Administración","Consejo")&amp;" – "&amp;IF(B66="","(sin fecha)",DAY(B66)&amp;" de "&amp;CHOOSE(MONTH(B66),"Enero","Febrero","Marzo","Abril","Mayo","Junio","Julio","Agosto","Septiembre","Octubre","Noviembre","Diciembre")&amp;" "&amp;YEAR(B66)))</f>
        <v>Externa – 6 de Octubre 2026</v>
      </c>
      <c r="AF66" s="38" t="n">
        <f aca="false">IF(E66="",0,IF(COUNTIF($AC$5:AC66,AC66)=1,1,0))</f>
        <v>0</v>
      </c>
    </row>
    <row r="67" customFormat="false" ht="45" hidden="false" customHeight="true" outlineLevel="0" collapsed="false">
      <c r="A67" s="31" t="n">
        <v>63</v>
      </c>
      <c r="B67" s="67" t="n">
        <v>46301</v>
      </c>
      <c r="C67" s="68" t="s">
        <v>14</v>
      </c>
      <c r="D67" s="68" t="s">
        <v>240</v>
      </c>
      <c r="E67" s="69" t="s">
        <v>143</v>
      </c>
      <c r="F67" s="69" t="s">
        <v>241</v>
      </c>
      <c r="G67" s="70" t="str">
        <f aca="false">IF(OR(E67="",AND($C$3="",$E$3="")),"",IF(B67="","Sin fecha",IF(AND(OR($C$3="",B67&gt;=$C$3),OR($E$3="",B67&lt;=$E$3)),"Sí","No")))</f>
        <v>Sí</v>
      </c>
      <c r="H67" s="58" t="n">
        <f aca="false">IF(B67="","",YEAR(B67))</f>
        <v>2026</v>
      </c>
      <c r="I67" s="70" t="str">
        <f aca="false">IF(B67="","",IF(MONTH(B67)=1,"X",""))</f>
        <v/>
      </c>
      <c r="J67" s="70" t="str">
        <f aca="false">IF(B67="","",IF(MONTH(B67)=2,"X",""))</f>
        <v/>
      </c>
      <c r="K67" s="70" t="str">
        <f aca="false">IF(B67="","",IF(MONTH(B67)=3,"X",""))</f>
        <v/>
      </c>
      <c r="L67" s="70" t="str">
        <f aca="false">IF(B67="","",IF(MONTH(B67)=4,"X",""))</f>
        <v/>
      </c>
      <c r="M67" s="70" t="str">
        <f aca="false">IF(B67="","",IF(MONTH(B67)=5,"X",""))</f>
        <v/>
      </c>
      <c r="N67" s="70" t="str">
        <f aca="false">IF(B67="","",IF(MONTH(B67)=6,"X",""))</f>
        <v/>
      </c>
      <c r="O67" s="70" t="str">
        <f aca="false">IF(B67="","",IF(MONTH(B67)=7,"X",""))</f>
        <v/>
      </c>
      <c r="P67" s="70" t="str">
        <f aca="false">IF(B67="","",IF(MONTH(B67)=8,"X",""))</f>
        <v/>
      </c>
      <c r="Q67" s="70" t="str">
        <f aca="false">IF(B67="","",IF(MONTH(B67)=9,"X",""))</f>
        <v/>
      </c>
      <c r="R67" s="70" t="str">
        <f aca="false">IF(B67="","",IF(MONTH(B67)=10,"X",""))</f>
        <v>X</v>
      </c>
      <c r="S67" s="70" t="str">
        <f aca="false">IF(B67="","",IF(MONTH(B67)=11,"X",""))</f>
        <v/>
      </c>
      <c r="T67" s="70" t="str">
        <f aca="false">IF(B67="","",IF(MONTH(B67)=12,"X",""))</f>
        <v/>
      </c>
      <c r="U67" s="58" t="n">
        <f aca="false">IF(E67="","",SUMIF($E$5:$E$1000,E67,$AD$5:$AD$1000))</f>
        <v>4</v>
      </c>
      <c r="V67" s="71" t="str">
        <f aca="false">IF(E67="","",_xlfn.TEXTJOIN(" + ",TRUE(),IF(COUNTIFS($E$5:$E$1000,E67,$C$5:$C$1000,"Auditoría Interna")&gt;0,"Interna",""),IF(COUNTIFS($E$5:$E$1000,E67,$C$5:$C$1000,"Auditoría Externa")&gt;0,"Externa",""),IF(COUNTIFS($E$5:$E$1000,E67,$C$5:$C$1000,"SSF")&gt;0,"SSF",""),IF(COUNTIFS($E$5:$E$1000,E67,$C$5:$C$1000,"Comité de Supervisión")&gt;0,"Comité Sup.",""),IF(COUNTIFS($E$5:$E$1000,E67,$C$5:$C$1000,"Consejo de Administración")&gt;0,"Consejo",""),IF(COUNTIFS($E$5:$E$1000,E67,$C$5:$C$1000,"Otros")&gt;0,"Otros","")))</f>
        <v>Interna + Externa + SSF</v>
      </c>
      <c r="W67" s="58" t="n">
        <f aca="false">IF(E67="","",SUMIFS($AD$5:$AD$1000,$E$5:$E$1000,E67,$AA$5:$AA$1000,AA67,$C$5:$C$1000,"&lt;&gt;"&amp;C67))</f>
        <v>1</v>
      </c>
      <c r="X67" s="18" t="s">
        <v>235</v>
      </c>
      <c r="Y67" s="31" t="n">
        <v>5</v>
      </c>
      <c r="Z67" s="13"/>
      <c r="AA67" s="38" t="n">
        <f aca="false">IF(B67="","",YEAR(B67)*100+MONTH(B67))</f>
        <v>202610</v>
      </c>
      <c r="AB67" s="38" t="str">
        <f aca="false">IF(AND(E67&lt;&gt;"",E67=Cruce!$C$5,AD67=1),COUNTIFS($E$5:E67,E67,$AD$5:AD67,1),"")</f>
        <v/>
      </c>
      <c r="AC67" s="38" t="str">
        <f aca="false">IF(E67="","",C67&amp;"|"&amp;X67&amp;"|"&amp;IF(B67="","s/f",TEXT(B67,"yyyymmdd"))&amp;IF(OR(C67="SSF",X67="Visitas Auditoría Interna"),"|"&amp;Y67,""))</f>
        <v>Auditoría Externa|Audtoria Externa|20261006</v>
      </c>
      <c r="AD67" s="38" t="n">
        <f aca="false">IF(E67="",0,IF(COUNTIFS($E$5:E67,E67,$AC$5:AC67,AC67)=1,1,0))</f>
        <v>1</v>
      </c>
      <c r="AE67" s="38" t="str">
        <f aca="false">IF(OR(E67="",AD67&lt;&gt;1),"",SUBSTITUTE(SUBSTITUTE(C67,"Auditoría ",""),"Consejo de Administración","Consejo")&amp;" – "&amp;IF(B67="","(sin fecha)",DAY(B67)&amp;" de "&amp;CHOOSE(MONTH(B67),"Enero","Febrero","Marzo","Abril","Mayo","Junio","Julio","Agosto","Septiembre","Octubre","Noviembre","Diciembre")&amp;" "&amp;YEAR(B67)))</f>
        <v>Externa – 6 de Octubre 2026</v>
      </c>
      <c r="AF67" s="38" t="n">
        <f aca="false">IF(E67="",0,IF(COUNTIF($AC$5:AC67,AC67)=1,1,0))</f>
        <v>0</v>
      </c>
    </row>
    <row r="68" customFormat="false" ht="45" hidden="false" customHeight="true" outlineLevel="0" collapsed="false">
      <c r="A68" s="31" t="n">
        <v>64</v>
      </c>
      <c r="B68" s="67" t="n">
        <v>46301</v>
      </c>
      <c r="C68" s="68" t="s">
        <v>14</v>
      </c>
      <c r="D68" s="68" t="s">
        <v>242</v>
      </c>
      <c r="E68" s="69" t="s">
        <v>243</v>
      </c>
      <c r="F68" s="69" t="s">
        <v>244</v>
      </c>
      <c r="G68" s="70" t="str">
        <f aca="false">IF(OR(E68="",AND($C$3="",$E$3="")),"",IF(B68="","Sin fecha",IF(AND(OR($C$3="",B68&gt;=$C$3),OR($E$3="",B68&lt;=$E$3)),"Sí","No")))</f>
        <v>Sí</v>
      </c>
      <c r="H68" s="58" t="n">
        <f aca="false">IF(B68="","",YEAR(B68))</f>
        <v>2026</v>
      </c>
      <c r="I68" s="70" t="str">
        <f aca="false">IF(B68="","",IF(MONTH(B68)=1,"X",""))</f>
        <v/>
      </c>
      <c r="J68" s="70" t="str">
        <f aca="false">IF(B68="","",IF(MONTH(B68)=2,"X",""))</f>
        <v/>
      </c>
      <c r="K68" s="70" t="str">
        <f aca="false">IF(B68="","",IF(MONTH(B68)=3,"X",""))</f>
        <v/>
      </c>
      <c r="L68" s="70" t="str">
        <f aca="false">IF(B68="","",IF(MONTH(B68)=4,"X",""))</f>
        <v/>
      </c>
      <c r="M68" s="70" t="str">
        <f aca="false">IF(B68="","",IF(MONTH(B68)=5,"X",""))</f>
        <v/>
      </c>
      <c r="N68" s="70" t="str">
        <f aca="false">IF(B68="","",IF(MONTH(B68)=6,"X",""))</f>
        <v/>
      </c>
      <c r="O68" s="70" t="str">
        <f aca="false">IF(B68="","",IF(MONTH(B68)=7,"X",""))</f>
        <v/>
      </c>
      <c r="P68" s="70" t="str">
        <f aca="false">IF(B68="","",IF(MONTH(B68)=8,"X",""))</f>
        <v/>
      </c>
      <c r="Q68" s="70" t="str">
        <f aca="false">IF(B68="","",IF(MONTH(B68)=9,"X",""))</f>
        <v/>
      </c>
      <c r="R68" s="70" t="str">
        <f aca="false">IF(B68="","",IF(MONTH(B68)=10,"X",""))</f>
        <v>X</v>
      </c>
      <c r="S68" s="70" t="str">
        <f aca="false">IF(B68="","",IF(MONTH(B68)=11,"X",""))</f>
        <v/>
      </c>
      <c r="T68" s="70" t="str">
        <f aca="false">IF(B68="","",IF(MONTH(B68)=12,"X",""))</f>
        <v/>
      </c>
      <c r="U68" s="58" t="n">
        <f aca="false">IF(E68="","",SUMIF($E$5:$E$1000,E68,$AD$5:$AD$1000))</f>
        <v>1</v>
      </c>
      <c r="V68" s="71" t="str">
        <f aca="false">IF(E68="","",_xlfn.TEXTJOIN(" + ",TRUE(),IF(COUNTIFS($E$5:$E$1000,E68,$C$5:$C$1000,"Auditoría Interna")&gt;0,"Interna",""),IF(COUNTIFS($E$5:$E$1000,E68,$C$5:$C$1000,"Auditoría Externa")&gt;0,"Externa",""),IF(COUNTIFS($E$5:$E$1000,E68,$C$5:$C$1000,"SSF")&gt;0,"SSF",""),IF(COUNTIFS($E$5:$E$1000,E68,$C$5:$C$1000,"Comité de Supervisión")&gt;0,"Comité Sup.",""),IF(COUNTIFS($E$5:$E$1000,E68,$C$5:$C$1000,"Consejo de Administración")&gt;0,"Consejo",""),IF(COUNTIFS($E$5:$E$1000,E68,$C$5:$C$1000,"Otros")&gt;0,"Otros","")))</f>
        <v>Externa</v>
      </c>
      <c r="W68" s="58" t="n">
        <f aca="false">IF(E68="","",SUMIFS($AD$5:$AD$1000,$E$5:$E$1000,E68,$AA$5:$AA$1000,AA68,$C$5:$C$1000,"&lt;&gt;"&amp;C68))</f>
        <v>0</v>
      </c>
      <c r="X68" s="18" t="s">
        <v>235</v>
      </c>
      <c r="Y68" s="31" t="n">
        <v>6</v>
      </c>
      <c r="Z68" s="13"/>
      <c r="AA68" s="38" t="n">
        <f aca="false">IF(B68="","",YEAR(B68)*100+MONTH(B68))</f>
        <v>202610</v>
      </c>
      <c r="AB68" s="38" t="str">
        <f aca="false">IF(AND(E68&lt;&gt;"",E68=Cruce!$C$5,AD68=1),COUNTIFS($E$5:E68,E68,$AD$5:AD68,1),"")</f>
        <v/>
      </c>
      <c r="AC68" s="38" t="str">
        <f aca="false">IF(E68="","",C68&amp;"|"&amp;X68&amp;"|"&amp;IF(B68="","s/f",TEXT(B68,"yyyymmdd"))&amp;IF(OR(C68="SSF",X68="Visitas Auditoría Interna"),"|"&amp;Y68,""))</f>
        <v>Auditoría Externa|Audtoria Externa|20261006</v>
      </c>
      <c r="AD68" s="38" t="n">
        <f aca="false">IF(E68="",0,IF(COUNTIFS($E$5:E68,E68,$AC$5:AC68,AC68)=1,1,0))</f>
        <v>1</v>
      </c>
      <c r="AE68" s="38" t="str">
        <f aca="false">IF(OR(E68="",AD68&lt;&gt;1),"",SUBSTITUTE(SUBSTITUTE(C68,"Auditoría ",""),"Consejo de Administración","Consejo")&amp;" – "&amp;IF(B68="","(sin fecha)",DAY(B68)&amp;" de "&amp;CHOOSE(MONTH(B68),"Enero","Febrero","Marzo","Abril","Mayo","Junio","Julio","Agosto","Septiembre","Octubre","Noviembre","Diciembre")&amp;" "&amp;YEAR(B68)))</f>
        <v>Externa – 6 de Octubre 2026</v>
      </c>
      <c r="AF68" s="38" t="n">
        <f aca="false">IF(E68="",0,IF(COUNTIF($AC$5:AC68,AC68)=1,1,0))</f>
        <v>0</v>
      </c>
    </row>
    <row r="69" customFormat="false" ht="45" hidden="false" customHeight="true" outlineLevel="0" collapsed="false">
      <c r="A69" s="31" t="n">
        <v>65</v>
      </c>
      <c r="B69" s="67" t="n">
        <v>46301</v>
      </c>
      <c r="C69" s="68" t="s">
        <v>14</v>
      </c>
      <c r="D69" s="68" t="s">
        <v>245</v>
      </c>
      <c r="E69" s="69" t="s">
        <v>246</v>
      </c>
      <c r="F69" s="69" t="s">
        <v>247</v>
      </c>
      <c r="G69" s="70" t="str">
        <f aca="false">IF(OR(E69="",AND($C$3="",$E$3="")),"",IF(B69="","Sin fecha",IF(AND(OR($C$3="",B69&gt;=$C$3),OR($E$3="",B69&lt;=$E$3)),"Sí","No")))</f>
        <v>Sí</v>
      </c>
      <c r="H69" s="58" t="n">
        <f aca="false">IF(B69="","",YEAR(B69))</f>
        <v>2026</v>
      </c>
      <c r="I69" s="70" t="str">
        <f aca="false">IF(B69="","",IF(MONTH(B69)=1,"X",""))</f>
        <v/>
      </c>
      <c r="J69" s="70" t="str">
        <f aca="false">IF(B69="","",IF(MONTH(B69)=2,"X",""))</f>
        <v/>
      </c>
      <c r="K69" s="70" t="str">
        <f aca="false">IF(B69="","",IF(MONTH(B69)=3,"X",""))</f>
        <v/>
      </c>
      <c r="L69" s="70" t="str">
        <f aca="false">IF(B69="","",IF(MONTH(B69)=4,"X",""))</f>
        <v/>
      </c>
      <c r="M69" s="70" t="str">
        <f aca="false">IF(B69="","",IF(MONTH(B69)=5,"X",""))</f>
        <v/>
      </c>
      <c r="N69" s="70" t="str">
        <f aca="false">IF(B69="","",IF(MONTH(B69)=6,"X",""))</f>
        <v/>
      </c>
      <c r="O69" s="70" t="str">
        <f aca="false">IF(B69="","",IF(MONTH(B69)=7,"X",""))</f>
        <v/>
      </c>
      <c r="P69" s="70" t="str">
        <f aca="false">IF(B69="","",IF(MONTH(B69)=8,"X",""))</f>
        <v/>
      </c>
      <c r="Q69" s="70" t="str">
        <f aca="false">IF(B69="","",IF(MONTH(B69)=9,"X",""))</f>
        <v/>
      </c>
      <c r="R69" s="70" t="str">
        <f aca="false">IF(B69="","",IF(MONTH(B69)=10,"X",""))</f>
        <v>X</v>
      </c>
      <c r="S69" s="70" t="str">
        <f aca="false">IF(B69="","",IF(MONTH(B69)=11,"X",""))</f>
        <v/>
      </c>
      <c r="T69" s="70" t="str">
        <f aca="false">IF(B69="","",IF(MONTH(B69)=12,"X",""))</f>
        <v/>
      </c>
      <c r="U69" s="58" t="n">
        <f aca="false">IF(E69="","",SUMIF($E$5:$E$1000,E69,$AD$5:$AD$1000))</f>
        <v>1</v>
      </c>
      <c r="V69" s="71" t="str">
        <f aca="false">IF(E69="","",_xlfn.TEXTJOIN(" + ",TRUE(),IF(COUNTIFS($E$5:$E$1000,E69,$C$5:$C$1000,"Auditoría Interna")&gt;0,"Interna",""),IF(COUNTIFS($E$5:$E$1000,E69,$C$5:$C$1000,"Auditoría Externa")&gt;0,"Externa",""),IF(COUNTIFS($E$5:$E$1000,E69,$C$5:$C$1000,"SSF")&gt;0,"SSF",""),IF(COUNTIFS($E$5:$E$1000,E69,$C$5:$C$1000,"Comité de Supervisión")&gt;0,"Comité Sup.",""),IF(COUNTIFS($E$5:$E$1000,E69,$C$5:$C$1000,"Consejo de Administración")&gt;0,"Consejo",""),IF(COUNTIFS($E$5:$E$1000,E69,$C$5:$C$1000,"Otros")&gt;0,"Otros","")))</f>
        <v>Externa</v>
      </c>
      <c r="W69" s="58" t="n">
        <f aca="false">IF(E69="","",SUMIFS($AD$5:$AD$1000,$E$5:$E$1000,E69,$AA$5:$AA$1000,AA69,$C$5:$C$1000,"&lt;&gt;"&amp;C69))</f>
        <v>0</v>
      </c>
      <c r="X69" s="18" t="s">
        <v>235</v>
      </c>
      <c r="Y69" s="31" t="n">
        <v>7</v>
      </c>
      <c r="Z69" s="13"/>
      <c r="AA69" s="38" t="n">
        <f aca="false">IF(B69="","",YEAR(B69)*100+MONTH(B69))</f>
        <v>202610</v>
      </c>
      <c r="AB69" s="38" t="str">
        <f aca="false">IF(AND(E69&lt;&gt;"",E69=Cruce!$C$5,AD69=1),COUNTIFS($E$5:E69,E69,$AD$5:AD69,1),"")</f>
        <v/>
      </c>
      <c r="AC69" s="38" t="str">
        <f aca="false">IF(E69="","",C69&amp;"|"&amp;X69&amp;"|"&amp;IF(B69="","s/f",TEXT(B69,"yyyymmdd"))&amp;IF(OR(C69="SSF",X69="Visitas Auditoría Interna"),"|"&amp;Y69,""))</f>
        <v>Auditoría Externa|Audtoria Externa|20261006</v>
      </c>
      <c r="AD69" s="38" t="n">
        <f aca="false">IF(E69="",0,IF(COUNTIFS($E$5:E69,E69,$AC$5:AC69,AC69)=1,1,0))</f>
        <v>1</v>
      </c>
      <c r="AE69" s="38" t="str">
        <f aca="false">IF(OR(E69="",AD69&lt;&gt;1),"",SUBSTITUTE(SUBSTITUTE(C69,"Auditoría ",""),"Consejo de Administración","Consejo")&amp;" – "&amp;IF(B69="","(sin fecha)",DAY(B69)&amp;" de "&amp;CHOOSE(MONTH(B69),"Enero","Febrero","Marzo","Abril","Mayo","Junio","Julio","Agosto","Septiembre","Octubre","Noviembre","Diciembre")&amp;" "&amp;YEAR(B69)))</f>
        <v>Externa – 6 de Octubre 2026</v>
      </c>
      <c r="AF69" s="38" t="n">
        <f aca="false">IF(E69="",0,IF(COUNTIF($AC$5:AC69,AC69)=1,1,0))</f>
        <v>0</v>
      </c>
    </row>
    <row r="70" customFormat="false" ht="45" hidden="false" customHeight="true" outlineLevel="0" collapsed="false">
      <c r="A70" s="31" t="n">
        <v>66</v>
      </c>
      <c r="B70" s="67" t="n">
        <v>46301</v>
      </c>
      <c r="C70" s="68" t="s">
        <v>14</v>
      </c>
      <c r="D70" s="68" t="s">
        <v>248</v>
      </c>
      <c r="E70" s="69" t="s">
        <v>249</v>
      </c>
      <c r="F70" s="69" t="s">
        <v>250</v>
      </c>
      <c r="G70" s="70" t="str">
        <f aca="false">IF(OR(E70="",AND($C$3="",$E$3="")),"",IF(B70="","Sin fecha",IF(AND(OR($C$3="",B70&gt;=$C$3),OR($E$3="",B70&lt;=$E$3)),"Sí","No")))</f>
        <v>Sí</v>
      </c>
      <c r="H70" s="58" t="n">
        <f aca="false">IF(B70="","",YEAR(B70))</f>
        <v>2026</v>
      </c>
      <c r="I70" s="70" t="str">
        <f aca="false">IF(B70="","",IF(MONTH(B70)=1,"X",""))</f>
        <v/>
      </c>
      <c r="J70" s="70" t="str">
        <f aca="false">IF(B70="","",IF(MONTH(B70)=2,"X",""))</f>
        <v/>
      </c>
      <c r="K70" s="70" t="str">
        <f aca="false">IF(B70="","",IF(MONTH(B70)=3,"X",""))</f>
        <v/>
      </c>
      <c r="L70" s="70" t="str">
        <f aca="false">IF(B70="","",IF(MONTH(B70)=4,"X",""))</f>
        <v/>
      </c>
      <c r="M70" s="70" t="str">
        <f aca="false">IF(B70="","",IF(MONTH(B70)=5,"X",""))</f>
        <v/>
      </c>
      <c r="N70" s="70" t="str">
        <f aca="false">IF(B70="","",IF(MONTH(B70)=6,"X",""))</f>
        <v/>
      </c>
      <c r="O70" s="70" t="str">
        <f aca="false">IF(B70="","",IF(MONTH(B70)=7,"X",""))</f>
        <v/>
      </c>
      <c r="P70" s="70" t="str">
        <f aca="false">IF(B70="","",IF(MONTH(B70)=8,"X",""))</f>
        <v/>
      </c>
      <c r="Q70" s="70" t="str">
        <f aca="false">IF(B70="","",IF(MONTH(B70)=9,"X",""))</f>
        <v/>
      </c>
      <c r="R70" s="70" t="str">
        <f aca="false">IF(B70="","",IF(MONTH(B70)=10,"X",""))</f>
        <v>X</v>
      </c>
      <c r="S70" s="70" t="str">
        <f aca="false">IF(B70="","",IF(MONTH(B70)=11,"X",""))</f>
        <v/>
      </c>
      <c r="T70" s="70" t="str">
        <f aca="false">IF(B70="","",IF(MONTH(B70)=12,"X",""))</f>
        <v/>
      </c>
      <c r="U70" s="58" t="n">
        <f aca="false">IF(E70="","",SUMIF($E$5:$E$1000,E70,$AD$5:$AD$1000))</f>
        <v>1</v>
      </c>
      <c r="V70" s="71" t="str">
        <f aca="false">IF(E70="","",_xlfn.TEXTJOIN(" + ",TRUE(),IF(COUNTIFS($E$5:$E$1000,E70,$C$5:$C$1000,"Auditoría Interna")&gt;0,"Interna",""),IF(COUNTIFS($E$5:$E$1000,E70,$C$5:$C$1000,"Auditoría Externa")&gt;0,"Externa",""),IF(COUNTIFS($E$5:$E$1000,E70,$C$5:$C$1000,"SSF")&gt;0,"SSF",""),IF(COUNTIFS($E$5:$E$1000,E70,$C$5:$C$1000,"Comité de Supervisión")&gt;0,"Comité Sup.",""),IF(COUNTIFS($E$5:$E$1000,E70,$C$5:$C$1000,"Consejo de Administración")&gt;0,"Consejo",""),IF(COUNTIFS($E$5:$E$1000,E70,$C$5:$C$1000,"Otros")&gt;0,"Otros","")))</f>
        <v>Externa</v>
      </c>
      <c r="W70" s="58" t="n">
        <f aca="false">IF(E70="","",SUMIFS($AD$5:$AD$1000,$E$5:$E$1000,E70,$AA$5:$AA$1000,AA70,$C$5:$C$1000,"&lt;&gt;"&amp;C70))</f>
        <v>0</v>
      </c>
      <c r="X70" s="18" t="s">
        <v>235</v>
      </c>
      <c r="Y70" s="31" t="n">
        <v>8</v>
      </c>
      <c r="Z70" s="13"/>
      <c r="AA70" s="38" t="n">
        <f aca="false">IF(B70="","",YEAR(B70)*100+MONTH(B70))</f>
        <v>202610</v>
      </c>
      <c r="AB70" s="38" t="str">
        <f aca="false">IF(AND(E70&lt;&gt;"",E70=Cruce!$C$5,AD70=1),COUNTIFS($E$5:E70,E70,$AD$5:AD70,1),"")</f>
        <v/>
      </c>
      <c r="AC70" s="38" t="str">
        <f aca="false">IF(E70="","",C70&amp;"|"&amp;X70&amp;"|"&amp;IF(B70="","s/f",TEXT(B70,"yyyymmdd"))&amp;IF(OR(C70="SSF",X70="Visitas Auditoría Interna"),"|"&amp;Y70,""))</f>
        <v>Auditoría Externa|Audtoria Externa|20261006</v>
      </c>
      <c r="AD70" s="38" t="n">
        <f aca="false">IF(E70="",0,IF(COUNTIFS($E$5:E70,E70,$AC$5:AC70,AC70)=1,1,0))</f>
        <v>1</v>
      </c>
      <c r="AE70" s="38" t="str">
        <f aca="false">IF(OR(E70="",AD70&lt;&gt;1),"",SUBSTITUTE(SUBSTITUTE(C70,"Auditoría ",""),"Consejo de Administración","Consejo")&amp;" – "&amp;IF(B70="","(sin fecha)",DAY(B70)&amp;" de "&amp;CHOOSE(MONTH(B70),"Enero","Febrero","Marzo","Abril","Mayo","Junio","Julio","Agosto","Septiembre","Octubre","Noviembre","Diciembre")&amp;" "&amp;YEAR(B70)))</f>
        <v>Externa – 6 de Octubre 2026</v>
      </c>
      <c r="AF70" s="38" t="n">
        <f aca="false">IF(E70="",0,IF(COUNTIF($AC$5:AC70,AC70)=1,1,0))</f>
        <v>0</v>
      </c>
    </row>
    <row r="71" customFormat="false" ht="45" hidden="false" customHeight="true" outlineLevel="0" collapsed="false">
      <c r="A71" s="31" t="n">
        <v>67</v>
      </c>
      <c r="B71" s="67" t="n">
        <v>46301</v>
      </c>
      <c r="C71" s="68" t="s">
        <v>14</v>
      </c>
      <c r="D71" s="68" t="s">
        <v>179</v>
      </c>
      <c r="E71" s="69" t="s">
        <v>237</v>
      </c>
      <c r="F71" s="69" t="s">
        <v>251</v>
      </c>
      <c r="G71" s="70" t="str">
        <f aca="false">IF(OR(E71="",AND($C$3="",$E$3="")),"",IF(B71="","Sin fecha",IF(AND(OR($C$3="",B71&gt;=$C$3),OR($E$3="",B71&lt;=$E$3)),"Sí","No")))</f>
        <v>Sí</v>
      </c>
      <c r="H71" s="58" t="n">
        <f aca="false">IF(B71="","",YEAR(B71))</f>
        <v>2026</v>
      </c>
      <c r="I71" s="70" t="str">
        <f aca="false">IF(B71="","",IF(MONTH(B71)=1,"X",""))</f>
        <v/>
      </c>
      <c r="J71" s="70" t="str">
        <f aca="false">IF(B71="","",IF(MONTH(B71)=2,"X",""))</f>
        <v/>
      </c>
      <c r="K71" s="70" t="str">
        <f aca="false">IF(B71="","",IF(MONTH(B71)=3,"X",""))</f>
        <v/>
      </c>
      <c r="L71" s="70" t="str">
        <f aca="false">IF(B71="","",IF(MONTH(B71)=4,"X",""))</f>
        <v/>
      </c>
      <c r="M71" s="70" t="str">
        <f aca="false">IF(B71="","",IF(MONTH(B71)=5,"X",""))</f>
        <v/>
      </c>
      <c r="N71" s="70" t="str">
        <f aca="false">IF(B71="","",IF(MONTH(B71)=6,"X",""))</f>
        <v/>
      </c>
      <c r="O71" s="70" t="str">
        <f aca="false">IF(B71="","",IF(MONTH(B71)=7,"X",""))</f>
        <v/>
      </c>
      <c r="P71" s="70" t="str">
        <f aca="false">IF(B71="","",IF(MONTH(B71)=8,"X",""))</f>
        <v/>
      </c>
      <c r="Q71" s="70" t="str">
        <f aca="false">IF(B71="","",IF(MONTH(B71)=9,"X",""))</f>
        <v/>
      </c>
      <c r="R71" s="70" t="str">
        <f aca="false">IF(B71="","",IF(MONTH(B71)=10,"X",""))</f>
        <v>X</v>
      </c>
      <c r="S71" s="70" t="str">
        <f aca="false">IF(B71="","",IF(MONTH(B71)=11,"X",""))</f>
        <v/>
      </c>
      <c r="T71" s="70" t="str">
        <f aca="false">IF(B71="","",IF(MONTH(B71)=12,"X",""))</f>
        <v/>
      </c>
      <c r="U71" s="58" t="n">
        <f aca="false">IF(E71="","",SUMIF($E$5:$E$1000,E71,$AD$5:$AD$1000))</f>
        <v>1</v>
      </c>
      <c r="V71" s="71" t="str">
        <f aca="false">IF(E71="","",_xlfn.TEXTJOIN(" + ",TRUE(),IF(COUNTIFS($E$5:$E$1000,E71,$C$5:$C$1000,"Auditoría Interna")&gt;0,"Interna",""),IF(COUNTIFS($E$5:$E$1000,E71,$C$5:$C$1000,"Auditoría Externa")&gt;0,"Externa",""),IF(COUNTIFS($E$5:$E$1000,E71,$C$5:$C$1000,"SSF")&gt;0,"SSF",""),IF(COUNTIFS($E$5:$E$1000,E71,$C$5:$C$1000,"Comité de Supervisión")&gt;0,"Comité Sup.",""),IF(COUNTIFS($E$5:$E$1000,E71,$C$5:$C$1000,"Consejo de Administración")&gt;0,"Consejo",""),IF(COUNTIFS($E$5:$E$1000,E71,$C$5:$C$1000,"Otros")&gt;0,"Otros","")))</f>
        <v>Externa</v>
      </c>
      <c r="W71" s="58" t="n">
        <f aca="false">IF(E71="","",SUMIFS($AD$5:$AD$1000,$E$5:$E$1000,E71,$AA$5:$AA$1000,AA71,$C$5:$C$1000,"&lt;&gt;"&amp;C71))</f>
        <v>0</v>
      </c>
      <c r="X71" s="18" t="s">
        <v>235</v>
      </c>
      <c r="Y71" s="31" t="n">
        <v>9</v>
      </c>
      <c r="Z71" s="13"/>
      <c r="AA71" s="38" t="n">
        <f aca="false">IF(B71="","",YEAR(B71)*100+MONTH(B71))</f>
        <v>202610</v>
      </c>
      <c r="AB71" s="38" t="str">
        <f aca="false">IF(AND(E71&lt;&gt;"",E71=Cruce!$C$5,AD71=1),COUNTIFS($E$5:E71,E71,$AD$5:AD71,1),"")</f>
        <v/>
      </c>
      <c r="AC71" s="38" t="str">
        <f aca="false">IF(E71="","",C71&amp;"|"&amp;X71&amp;"|"&amp;IF(B71="","s/f",TEXT(B71,"yyyymmdd"))&amp;IF(OR(C71="SSF",X71="Visitas Auditoría Interna"),"|"&amp;Y71,""))</f>
        <v>Auditoría Externa|Audtoria Externa|20261006</v>
      </c>
      <c r="AD71" s="38" t="n">
        <f aca="false">IF(E71="",0,IF(COUNTIFS($E$5:E71,E71,$AC$5:AC71,AC71)=1,1,0))</f>
        <v>0</v>
      </c>
      <c r="AE71" s="38" t="str">
        <f aca="false">IF(OR(E71="",AD71&lt;&gt;1),"",SUBSTITUTE(SUBSTITUTE(C71,"Auditoría ",""),"Consejo de Administración","Consejo")&amp;" – "&amp;IF(B71="","(sin fecha)",DAY(B71)&amp;" de "&amp;CHOOSE(MONTH(B71),"Enero","Febrero","Marzo","Abril","Mayo","Junio","Julio","Agosto","Septiembre","Octubre","Noviembre","Diciembre")&amp;" "&amp;YEAR(B71)))</f>
        <v/>
      </c>
      <c r="AF71" s="38" t="n">
        <f aca="false">IF(E71="",0,IF(COUNTIF($AC$5:AC71,AC71)=1,1,0))</f>
        <v>0</v>
      </c>
    </row>
    <row r="72" customFormat="false" ht="45" hidden="false" customHeight="true" outlineLevel="0" collapsed="false">
      <c r="A72" s="31" t="n">
        <v>68</v>
      </c>
      <c r="B72" s="67" t="n">
        <v>46301</v>
      </c>
      <c r="C72" s="68" t="s">
        <v>14</v>
      </c>
      <c r="D72" s="68" t="s">
        <v>179</v>
      </c>
      <c r="E72" s="69" t="s">
        <v>237</v>
      </c>
      <c r="F72" s="69" t="s">
        <v>252</v>
      </c>
      <c r="G72" s="70" t="str">
        <f aca="false">IF(OR(E72="",AND($C$3="",$E$3="")),"",IF(B72="","Sin fecha",IF(AND(OR($C$3="",B72&gt;=$C$3),OR($E$3="",B72&lt;=$E$3)),"Sí","No")))</f>
        <v>Sí</v>
      </c>
      <c r="H72" s="58" t="n">
        <f aca="false">IF(B72="","",YEAR(B72))</f>
        <v>2026</v>
      </c>
      <c r="I72" s="70" t="str">
        <f aca="false">IF(B72="","",IF(MONTH(B72)=1,"X",""))</f>
        <v/>
      </c>
      <c r="J72" s="70" t="str">
        <f aca="false">IF(B72="","",IF(MONTH(B72)=2,"X",""))</f>
        <v/>
      </c>
      <c r="K72" s="70" t="str">
        <f aca="false">IF(B72="","",IF(MONTH(B72)=3,"X",""))</f>
        <v/>
      </c>
      <c r="L72" s="70" t="str">
        <f aca="false">IF(B72="","",IF(MONTH(B72)=4,"X",""))</f>
        <v/>
      </c>
      <c r="M72" s="70" t="str">
        <f aca="false">IF(B72="","",IF(MONTH(B72)=5,"X",""))</f>
        <v/>
      </c>
      <c r="N72" s="70" t="str">
        <f aca="false">IF(B72="","",IF(MONTH(B72)=6,"X",""))</f>
        <v/>
      </c>
      <c r="O72" s="70" t="str">
        <f aca="false">IF(B72="","",IF(MONTH(B72)=7,"X",""))</f>
        <v/>
      </c>
      <c r="P72" s="70" t="str">
        <f aca="false">IF(B72="","",IF(MONTH(B72)=8,"X",""))</f>
        <v/>
      </c>
      <c r="Q72" s="70" t="str">
        <f aca="false">IF(B72="","",IF(MONTH(B72)=9,"X",""))</f>
        <v/>
      </c>
      <c r="R72" s="70" t="str">
        <f aca="false">IF(B72="","",IF(MONTH(B72)=10,"X",""))</f>
        <v>X</v>
      </c>
      <c r="S72" s="70" t="str">
        <f aca="false">IF(B72="","",IF(MONTH(B72)=11,"X",""))</f>
        <v/>
      </c>
      <c r="T72" s="70" t="str">
        <f aca="false">IF(B72="","",IF(MONTH(B72)=12,"X",""))</f>
        <v/>
      </c>
      <c r="U72" s="58" t="n">
        <f aca="false">IF(E72="","",SUMIF($E$5:$E$1000,E72,$AD$5:$AD$1000))</f>
        <v>1</v>
      </c>
      <c r="V72" s="71" t="str">
        <f aca="false">IF(E72="","",_xlfn.TEXTJOIN(" + ",TRUE(),IF(COUNTIFS($E$5:$E$1000,E72,$C$5:$C$1000,"Auditoría Interna")&gt;0,"Interna",""),IF(COUNTIFS($E$5:$E$1000,E72,$C$5:$C$1000,"Auditoría Externa")&gt;0,"Externa",""),IF(COUNTIFS($E$5:$E$1000,E72,$C$5:$C$1000,"SSF")&gt;0,"SSF",""),IF(COUNTIFS($E$5:$E$1000,E72,$C$5:$C$1000,"Comité de Supervisión")&gt;0,"Comité Sup.",""),IF(COUNTIFS($E$5:$E$1000,E72,$C$5:$C$1000,"Consejo de Administración")&gt;0,"Consejo",""),IF(COUNTIFS($E$5:$E$1000,E72,$C$5:$C$1000,"Otros")&gt;0,"Otros","")))</f>
        <v>Externa</v>
      </c>
      <c r="W72" s="58" t="n">
        <f aca="false">IF(E72="","",SUMIFS($AD$5:$AD$1000,$E$5:$E$1000,E72,$AA$5:$AA$1000,AA72,$C$5:$C$1000,"&lt;&gt;"&amp;C72))</f>
        <v>0</v>
      </c>
      <c r="X72" s="18" t="s">
        <v>235</v>
      </c>
      <c r="Y72" s="31" t="n">
        <v>10</v>
      </c>
      <c r="Z72" s="13"/>
      <c r="AA72" s="38" t="n">
        <f aca="false">IF(B72="","",YEAR(B72)*100+MONTH(B72))</f>
        <v>202610</v>
      </c>
      <c r="AB72" s="38" t="str">
        <f aca="false">IF(AND(E72&lt;&gt;"",E72=Cruce!$C$5,AD72=1),COUNTIFS($E$5:E72,E72,$AD$5:AD72,1),"")</f>
        <v/>
      </c>
      <c r="AC72" s="38" t="str">
        <f aca="false">IF(E72="","",C72&amp;"|"&amp;X72&amp;"|"&amp;IF(B72="","s/f",TEXT(B72,"yyyymmdd"))&amp;IF(OR(C72="SSF",X72="Visitas Auditoría Interna"),"|"&amp;Y72,""))</f>
        <v>Auditoría Externa|Audtoria Externa|20261006</v>
      </c>
      <c r="AD72" s="38" t="n">
        <f aca="false">IF(E72="",0,IF(COUNTIFS($E$5:E72,E72,$AC$5:AC72,AC72)=1,1,0))</f>
        <v>0</v>
      </c>
      <c r="AE72" s="38" t="str">
        <f aca="false">IF(OR(E72="",AD72&lt;&gt;1),"",SUBSTITUTE(SUBSTITUTE(C72,"Auditoría ",""),"Consejo de Administración","Consejo")&amp;" – "&amp;IF(B72="","(sin fecha)",DAY(B72)&amp;" de "&amp;CHOOSE(MONTH(B72),"Enero","Febrero","Marzo","Abril","Mayo","Junio","Julio","Agosto","Septiembre","Octubre","Noviembre","Diciembre")&amp;" "&amp;YEAR(B72)))</f>
        <v/>
      </c>
      <c r="AF72" s="38" t="n">
        <f aca="false">IF(E72="",0,IF(COUNTIF($AC$5:AC72,AC72)=1,1,0))</f>
        <v>0</v>
      </c>
    </row>
    <row r="73" customFormat="false" ht="45" hidden="false" customHeight="true" outlineLevel="0" collapsed="false">
      <c r="A73" s="31" t="n">
        <v>69</v>
      </c>
      <c r="B73" s="67" t="n">
        <v>46301</v>
      </c>
      <c r="C73" s="68" t="s">
        <v>14</v>
      </c>
      <c r="D73" s="68" t="s">
        <v>122</v>
      </c>
      <c r="E73" s="69" t="s">
        <v>189</v>
      </c>
      <c r="F73" s="69" t="s">
        <v>253</v>
      </c>
      <c r="G73" s="70" t="str">
        <f aca="false">IF(OR(E73="",AND($C$3="",$E$3="")),"",IF(B73="","Sin fecha",IF(AND(OR($C$3="",B73&gt;=$C$3),OR($E$3="",B73&lt;=$E$3)),"Sí","No")))</f>
        <v>Sí</v>
      </c>
      <c r="H73" s="58" t="n">
        <f aca="false">IF(B73="","",YEAR(B73))</f>
        <v>2026</v>
      </c>
      <c r="I73" s="70" t="str">
        <f aca="false">IF(B73="","",IF(MONTH(B73)=1,"X",""))</f>
        <v/>
      </c>
      <c r="J73" s="70" t="str">
        <f aca="false">IF(B73="","",IF(MONTH(B73)=2,"X",""))</f>
        <v/>
      </c>
      <c r="K73" s="70" t="str">
        <f aca="false">IF(B73="","",IF(MONTH(B73)=3,"X",""))</f>
        <v/>
      </c>
      <c r="L73" s="70" t="str">
        <f aca="false">IF(B73="","",IF(MONTH(B73)=4,"X",""))</f>
        <v/>
      </c>
      <c r="M73" s="70" t="str">
        <f aca="false">IF(B73="","",IF(MONTH(B73)=5,"X",""))</f>
        <v/>
      </c>
      <c r="N73" s="70" t="str">
        <f aca="false">IF(B73="","",IF(MONTH(B73)=6,"X",""))</f>
        <v/>
      </c>
      <c r="O73" s="70" t="str">
        <f aca="false">IF(B73="","",IF(MONTH(B73)=7,"X",""))</f>
        <v/>
      </c>
      <c r="P73" s="70" t="str">
        <f aca="false">IF(B73="","",IF(MONTH(B73)=8,"X",""))</f>
        <v/>
      </c>
      <c r="Q73" s="70" t="str">
        <f aca="false">IF(B73="","",IF(MONTH(B73)=9,"X",""))</f>
        <v/>
      </c>
      <c r="R73" s="70" t="str">
        <f aca="false">IF(B73="","",IF(MONTH(B73)=10,"X",""))</f>
        <v>X</v>
      </c>
      <c r="S73" s="70" t="str">
        <f aca="false">IF(B73="","",IF(MONTH(B73)=11,"X",""))</f>
        <v/>
      </c>
      <c r="T73" s="70" t="str">
        <f aca="false">IF(B73="","",IF(MONTH(B73)=12,"X",""))</f>
        <v/>
      </c>
      <c r="U73" s="58" t="n">
        <f aca="false">IF(E73="","",SUMIF($E$5:$E$1000,E73,$AD$5:$AD$1000))</f>
        <v>4</v>
      </c>
      <c r="V73" s="71" t="str">
        <f aca="false">IF(E73="","",_xlfn.TEXTJOIN(" + ",TRUE(),IF(COUNTIFS($E$5:$E$1000,E73,$C$5:$C$1000,"Auditoría Interna")&gt;0,"Interna",""),IF(COUNTIFS($E$5:$E$1000,E73,$C$5:$C$1000,"Auditoría Externa")&gt;0,"Externa",""),IF(COUNTIFS($E$5:$E$1000,E73,$C$5:$C$1000,"SSF")&gt;0,"SSF",""),IF(COUNTIFS($E$5:$E$1000,E73,$C$5:$C$1000,"Comité de Supervisión")&gt;0,"Comité Sup.",""),IF(COUNTIFS($E$5:$E$1000,E73,$C$5:$C$1000,"Consejo de Administración")&gt;0,"Consejo",""),IF(COUNTIFS($E$5:$E$1000,E73,$C$5:$C$1000,"Otros")&gt;0,"Otros","")))</f>
        <v>Interna + Externa</v>
      </c>
      <c r="W73" s="58" t="n">
        <f aca="false">IF(E73="","",SUMIFS($AD$5:$AD$1000,$E$5:$E$1000,E73,$AA$5:$AA$1000,AA73,$C$5:$C$1000,"&lt;&gt;"&amp;C73))</f>
        <v>1</v>
      </c>
      <c r="X73" s="18" t="s">
        <v>235</v>
      </c>
      <c r="Y73" s="31" t="n">
        <v>11</v>
      </c>
      <c r="Z73" s="13"/>
      <c r="AA73" s="38" t="n">
        <f aca="false">IF(B73="","",YEAR(B73)*100+MONTH(B73))</f>
        <v>202610</v>
      </c>
      <c r="AB73" s="38" t="str">
        <f aca="false">IF(AND(E73&lt;&gt;"",E73=Cruce!$C$5,AD73=1),COUNTIFS($E$5:E73,E73,$AD$5:AD73,1),"")</f>
        <v/>
      </c>
      <c r="AC73" s="38" t="str">
        <f aca="false">IF(E73="","",C73&amp;"|"&amp;X73&amp;"|"&amp;IF(B73="","s/f",TEXT(B73,"yyyymmdd"))&amp;IF(OR(C73="SSF",X73="Visitas Auditoría Interna"),"|"&amp;Y73,""))</f>
        <v>Auditoría Externa|Audtoria Externa|20261006</v>
      </c>
      <c r="AD73" s="38" t="n">
        <f aca="false">IF(E73="",0,IF(COUNTIFS($E$5:E73,E73,$AC$5:AC73,AC73)=1,1,0))</f>
        <v>1</v>
      </c>
      <c r="AE73" s="38" t="str">
        <f aca="false">IF(OR(E73="",AD73&lt;&gt;1),"",SUBSTITUTE(SUBSTITUTE(C73,"Auditoría ",""),"Consejo de Administración","Consejo")&amp;" – "&amp;IF(B73="","(sin fecha)",DAY(B73)&amp;" de "&amp;CHOOSE(MONTH(B73),"Enero","Febrero","Marzo","Abril","Mayo","Junio","Julio","Agosto","Septiembre","Octubre","Noviembre","Diciembre")&amp;" "&amp;YEAR(B73)))</f>
        <v>Externa – 6 de Octubre 2026</v>
      </c>
      <c r="AF73" s="38" t="n">
        <f aca="false">IF(E73="",0,IF(COUNTIF($AC$5:AC73,AC73)=1,1,0))</f>
        <v>0</v>
      </c>
    </row>
    <row r="74" customFormat="false" ht="45" hidden="false" customHeight="true" outlineLevel="0" collapsed="false">
      <c r="A74" s="31" t="n">
        <v>70</v>
      </c>
      <c r="B74" s="67" t="n">
        <v>46301</v>
      </c>
      <c r="C74" s="68" t="s">
        <v>14</v>
      </c>
      <c r="D74" s="68" t="s">
        <v>114</v>
      </c>
      <c r="E74" s="69" t="s">
        <v>115</v>
      </c>
      <c r="F74" s="69" t="s">
        <v>254</v>
      </c>
      <c r="G74" s="70" t="str">
        <f aca="false">IF(OR(E74="",AND($C$3="",$E$3="")),"",IF(B74="","Sin fecha",IF(AND(OR($C$3="",B74&gt;=$C$3),OR($E$3="",B74&lt;=$E$3)),"Sí","No")))</f>
        <v>Sí</v>
      </c>
      <c r="H74" s="58" t="n">
        <f aca="false">IF(B74="","",YEAR(B74))</f>
        <v>2026</v>
      </c>
      <c r="I74" s="70" t="str">
        <f aca="false">IF(B74="","",IF(MONTH(B74)=1,"X",""))</f>
        <v/>
      </c>
      <c r="J74" s="70" t="str">
        <f aca="false">IF(B74="","",IF(MONTH(B74)=2,"X",""))</f>
        <v/>
      </c>
      <c r="K74" s="70" t="str">
        <f aca="false">IF(B74="","",IF(MONTH(B74)=3,"X",""))</f>
        <v/>
      </c>
      <c r="L74" s="70" t="str">
        <f aca="false">IF(B74="","",IF(MONTH(B74)=4,"X",""))</f>
        <v/>
      </c>
      <c r="M74" s="70" t="str">
        <f aca="false">IF(B74="","",IF(MONTH(B74)=5,"X",""))</f>
        <v/>
      </c>
      <c r="N74" s="70" t="str">
        <f aca="false">IF(B74="","",IF(MONTH(B74)=6,"X",""))</f>
        <v/>
      </c>
      <c r="O74" s="70" t="str">
        <f aca="false">IF(B74="","",IF(MONTH(B74)=7,"X",""))</f>
        <v/>
      </c>
      <c r="P74" s="70" t="str">
        <f aca="false">IF(B74="","",IF(MONTH(B74)=8,"X",""))</f>
        <v/>
      </c>
      <c r="Q74" s="70" t="str">
        <f aca="false">IF(B74="","",IF(MONTH(B74)=9,"X",""))</f>
        <v/>
      </c>
      <c r="R74" s="70" t="str">
        <f aca="false">IF(B74="","",IF(MONTH(B74)=10,"X",""))</f>
        <v>X</v>
      </c>
      <c r="S74" s="70" t="str">
        <f aca="false">IF(B74="","",IF(MONTH(B74)=11,"X",""))</f>
        <v/>
      </c>
      <c r="T74" s="70" t="str">
        <f aca="false">IF(B74="","",IF(MONTH(B74)=12,"X",""))</f>
        <v/>
      </c>
      <c r="U74" s="58" t="n">
        <f aca="false">IF(E74="","",SUMIF($E$5:$E$1000,E74,$AD$5:$AD$1000))</f>
        <v>5</v>
      </c>
      <c r="V74" s="71" t="str">
        <f aca="false">IF(E74="","",_xlfn.TEXTJOIN(" + ",TRUE(),IF(COUNTIFS($E$5:$E$1000,E74,$C$5:$C$1000,"Auditoría Interna")&gt;0,"Interna",""),IF(COUNTIFS($E$5:$E$1000,E74,$C$5:$C$1000,"Auditoría Externa")&gt;0,"Externa",""),IF(COUNTIFS($E$5:$E$1000,E74,$C$5:$C$1000,"SSF")&gt;0,"SSF",""),IF(COUNTIFS($E$5:$E$1000,E74,$C$5:$C$1000,"Comité de Supervisión")&gt;0,"Comité Sup.",""),IF(COUNTIFS($E$5:$E$1000,E74,$C$5:$C$1000,"Consejo de Administración")&gt;0,"Consejo",""),IF(COUNTIFS($E$5:$E$1000,E74,$C$5:$C$1000,"Otros")&gt;0,"Otros","")))</f>
        <v>Interna + Externa + SSF</v>
      </c>
      <c r="W74" s="58" t="n">
        <f aca="false">IF(E74="","",SUMIFS($AD$5:$AD$1000,$E$5:$E$1000,E74,$AA$5:$AA$1000,AA74,$C$5:$C$1000,"&lt;&gt;"&amp;C74))</f>
        <v>0</v>
      </c>
      <c r="X74" s="18" t="s">
        <v>235</v>
      </c>
      <c r="Y74" s="31" t="n">
        <v>12</v>
      </c>
      <c r="Z74" s="13"/>
      <c r="AA74" s="38" t="n">
        <f aca="false">IF(B74="","",YEAR(B74)*100+MONTH(B74))</f>
        <v>202610</v>
      </c>
      <c r="AB74" s="38" t="str">
        <f aca="false">IF(AND(E74&lt;&gt;"",E74=Cruce!$C$5,AD74=1),COUNTIFS($E$5:E74,E74,$AD$5:AD74,1),"")</f>
        <v/>
      </c>
      <c r="AC74" s="38" t="str">
        <f aca="false">IF(E74="","",C74&amp;"|"&amp;X74&amp;"|"&amp;IF(B74="","s/f",TEXT(B74,"yyyymmdd"))&amp;IF(OR(C74="SSF",X74="Visitas Auditoría Interna"),"|"&amp;Y74,""))</f>
        <v>Auditoría Externa|Audtoria Externa|20261006</v>
      </c>
      <c r="AD74" s="38" t="n">
        <f aca="false">IF(E74="",0,IF(COUNTIFS($E$5:E74,E74,$AC$5:AC74,AC74)=1,1,0))</f>
        <v>1</v>
      </c>
      <c r="AE74" s="38" t="str">
        <f aca="false">IF(OR(E74="",AD74&lt;&gt;1),"",SUBSTITUTE(SUBSTITUTE(C74,"Auditoría ",""),"Consejo de Administración","Consejo")&amp;" – "&amp;IF(B74="","(sin fecha)",DAY(B74)&amp;" de "&amp;CHOOSE(MONTH(B74),"Enero","Febrero","Marzo","Abril","Mayo","Junio","Julio","Agosto","Septiembre","Octubre","Noviembre","Diciembre")&amp;" "&amp;YEAR(B74)))</f>
        <v>Externa – 6 de Octubre 2026</v>
      </c>
      <c r="AF74" s="38" t="n">
        <f aca="false">IF(E74="",0,IF(COUNTIF($AC$5:AC74,AC74)=1,1,0))</f>
        <v>0</v>
      </c>
    </row>
    <row r="75" customFormat="false" ht="45" hidden="false" customHeight="true" outlineLevel="0" collapsed="false">
      <c r="A75" s="31" t="n">
        <v>71</v>
      </c>
      <c r="B75" s="67" t="n">
        <v>46301</v>
      </c>
      <c r="C75" s="68" t="s">
        <v>14</v>
      </c>
      <c r="D75" s="68" t="s">
        <v>114</v>
      </c>
      <c r="E75" s="69" t="s">
        <v>115</v>
      </c>
      <c r="F75" s="69" t="s">
        <v>255</v>
      </c>
      <c r="G75" s="70" t="str">
        <f aca="false">IF(OR(E75="",AND($C$3="",$E$3="")),"",IF(B75="","Sin fecha",IF(AND(OR($C$3="",B75&gt;=$C$3),OR($E$3="",B75&lt;=$E$3)),"Sí","No")))</f>
        <v>Sí</v>
      </c>
      <c r="H75" s="58" t="n">
        <f aca="false">IF(B75="","",YEAR(B75))</f>
        <v>2026</v>
      </c>
      <c r="I75" s="70" t="str">
        <f aca="false">IF(B75="","",IF(MONTH(B75)=1,"X",""))</f>
        <v/>
      </c>
      <c r="J75" s="70" t="str">
        <f aca="false">IF(B75="","",IF(MONTH(B75)=2,"X",""))</f>
        <v/>
      </c>
      <c r="K75" s="70" t="str">
        <f aca="false">IF(B75="","",IF(MONTH(B75)=3,"X",""))</f>
        <v/>
      </c>
      <c r="L75" s="70" t="str">
        <f aca="false">IF(B75="","",IF(MONTH(B75)=4,"X",""))</f>
        <v/>
      </c>
      <c r="M75" s="70" t="str">
        <f aca="false">IF(B75="","",IF(MONTH(B75)=5,"X",""))</f>
        <v/>
      </c>
      <c r="N75" s="70" t="str">
        <f aca="false">IF(B75="","",IF(MONTH(B75)=6,"X",""))</f>
        <v/>
      </c>
      <c r="O75" s="70" t="str">
        <f aca="false">IF(B75="","",IF(MONTH(B75)=7,"X",""))</f>
        <v/>
      </c>
      <c r="P75" s="70" t="str">
        <f aca="false">IF(B75="","",IF(MONTH(B75)=8,"X",""))</f>
        <v/>
      </c>
      <c r="Q75" s="70" t="str">
        <f aca="false">IF(B75="","",IF(MONTH(B75)=9,"X",""))</f>
        <v/>
      </c>
      <c r="R75" s="70" t="str">
        <f aca="false">IF(B75="","",IF(MONTH(B75)=10,"X",""))</f>
        <v>X</v>
      </c>
      <c r="S75" s="70" t="str">
        <f aca="false">IF(B75="","",IF(MONTH(B75)=11,"X",""))</f>
        <v/>
      </c>
      <c r="T75" s="70" t="str">
        <f aca="false">IF(B75="","",IF(MONTH(B75)=12,"X",""))</f>
        <v/>
      </c>
      <c r="U75" s="58" t="n">
        <f aca="false">IF(E75="","",SUMIF($E$5:$E$1000,E75,$AD$5:$AD$1000))</f>
        <v>5</v>
      </c>
      <c r="V75" s="71" t="str">
        <f aca="false">IF(E75="","",_xlfn.TEXTJOIN(" + ",TRUE(),IF(COUNTIFS($E$5:$E$1000,E75,$C$5:$C$1000,"Auditoría Interna")&gt;0,"Interna",""),IF(COUNTIFS($E$5:$E$1000,E75,$C$5:$C$1000,"Auditoría Externa")&gt;0,"Externa",""),IF(COUNTIFS($E$5:$E$1000,E75,$C$5:$C$1000,"SSF")&gt;0,"SSF",""),IF(COUNTIFS($E$5:$E$1000,E75,$C$5:$C$1000,"Comité de Supervisión")&gt;0,"Comité Sup.",""),IF(COUNTIFS($E$5:$E$1000,E75,$C$5:$C$1000,"Consejo de Administración")&gt;0,"Consejo",""),IF(COUNTIFS($E$5:$E$1000,E75,$C$5:$C$1000,"Otros")&gt;0,"Otros","")))</f>
        <v>Interna + Externa + SSF</v>
      </c>
      <c r="W75" s="58" t="n">
        <f aca="false">IF(E75="","",SUMIFS($AD$5:$AD$1000,$E$5:$E$1000,E75,$AA$5:$AA$1000,AA75,$C$5:$C$1000,"&lt;&gt;"&amp;C75))</f>
        <v>0</v>
      </c>
      <c r="X75" s="18" t="s">
        <v>235</v>
      </c>
      <c r="Y75" s="31" t="n">
        <v>13</v>
      </c>
      <c r="Z75" s="13"/>
      <c r="AA75" s="38" t="n">
        <f aca="false">IF(B75="","",YEAR(B75)*100+MONTH(B75))</f>
        <v>202610</v>
      </c>
      <c r="AB75" s="38" t="str">
        <f aca="false">IF(AND(E75&lt;&gt;"",E75=Cruce!$C$5,AD75=1),COUNTIFS($E$5:E75,E75,$AD$5:AD75,1),"")</f>
        <v/>
      </c>
      <c r="AC75" s="38" t="str">
        <f aca="false">IF(E75="","",C75&amp;"|"&amp;X75&amp;"|"&amp;IF(B75="","s/f",TEXT(B75,"yyyymmdd"))&amp;IF(OR(C75="SSF",X75="Visitas Auditoría Interna"),"|"&amp;Y75,""))</f>
        <v>Auditoría Externa|Audtoria Externa|20261006</v>
      </c>
      <c r="AD75" s="38" t="n">
        <f aca="false">IF(E75="",0,IF(COUNTIFS($E$5:E75,E75,$AC$5:AC75,AC75)=1,1,0))</f>
        <v>0</v>
      </c>
      <c r="AE75" s="38" t="str">
        <f aca="false">IF(OR(E75="",AD75&lt;&gt;1),"",SUBSTITUTE(SUBSTITUTE(C75,"Auditoría ",""),"Consejo de Administración","Consejo")&amp;" – "&amp;IF(B75="","(sin fecha)",DAY(B75)&amp;" de "&amp;CHOOSE(MONTH(B75),"Enero","Febrero","Marzo","Abril","Mayo","Junio","Julio","Agosto","Septiembre","Octubre","Noviembre","Diciembre")&amp;" "&amp;YEAR(B75)))</f>
        <v/>
      </c>
      <c r="AF75" s="38" t="n">
        <f aca="false">IF(E75="",0,IF(COUNTIF($AC$5:AC75,AC75)=1,1,0))</f>
        <v>0</v>
      </c>
    </row>
    <row r="76" customFormat="false" ht="45" hidden="false" customHeight="true" outlineLevel="0" collapsed="false">
      <c r="A76" s="31" t="n">
        <v>72</v>
      </c>
      <c r="B76" s="67" t="n">
        <v>46301</v>
      </c>
      <c r="C76" s="68" t="s">
        <v>14</v>
      </c>
      <c r="D76" s="68" t="s">
        <v>114</v>
      </c>
      <c r="E76" s="69" t="s">
        <v>177</v>
      </c>
      <c r="F76" s="69" t="s">
        <v>256</v>
      </c>
      <c r="G76" s="70" t="str">
        <f aca="false">IF(OR(E76="",AND($C$3="",$E$3="")),"",IF(B76="","Sin fecha",IF(AND(OR($C$3="",B76&gt;=$C$3),OR($E$3="",B76&lt;=$E$3)),"Sí","No")))</f>
        <v>Sí</v>
      </c>
      <c r="H76" s="58" t="n">
        <f aca="false">IF(B76="","",YEAR(B76))</f>
        <v>2026</v>
      </c>
      <c r="I76" s="70" t="str">
        <f aca="false">IF(B76="","",IF(MONTH(B76)=1,"X",""))</f>
        <v/>
      </c>
      <c r="J76" s="70" t="str">
        <f aca="false">IF(B76="","",IF(MONTH(B76)=2,"X",""))</f>
        <v/>
      </c>
      <c r="K76" s="70" t="str">
        <f aca="false">IF(B76="","",IF(MONTH(B76)=3,"X",""))</f>
        <v/>
      </c>
      <c r="L76" s="70" t="str">
        <f aca="false">IF(B76="","",IF(MONTH(B76)=4,"X",""))</f>
        <v/>
      </c>
      <c r="M76" s="70" t="str">
        <f aca="false">IF(B76="","",IF(MONTH(B76)=5,"X",""))</f>
        <v/>
      </c>
      <c r="N76" s="70" t="str">
        <f aca="false">IF(B76="","",IF(MONTH(B76)=6,"X",""))</f>
        <v/>
      </c>
      <c r="O76" s="70" t="str">
        <f aca="false">IF(B76="","",IF(MONTH(B76)=7,"X",""))</f>
        <v/>
      </c>
      <c r="P76" s="70" t="str">
        <f aca="false">IF(B76="","",IF(MONTH(B76)=8,"X",""))</f>
        <v/>
      </c>
      <c r="Q76" s="70" t="str">
        <f aca="false">IF(B76="","",IF(MONTH(B76)=9,"X",""))</f>
        <v/>
      </c>
      <c r="R76" s="70" t="str">
        <f aca="false">IF(B76="","",IF(MONTH(B76)=10,"X",""))</f>
        <v>X</v>
      </c>
      <c r="S76" s="70" t="str">
        <f aca="false">IF(B76="","",IF(MONTH(B76)=11,"X",""))</f>
        <v/>
      </c>
      <c r="T76" s="70" t="str">
        <f aca="false">IF(B76="","",IF(MONTH(B76)=12,"X",""))</f>
        <v/>
      </c>
      <c r="U76" s="58" t="n">
        <f aca="false">IF(E76="","",SUMIF($E$5:$E$1000,E76,$AD$5:$AD$1000))</f>
        <v>2</v>
      </c>
      <c r="V76" s="71" t="str">
        <f aca="false">IF(E76="","",_xlfn.TEXTJOIN(" + ",TRUE(),IF(COUNTIFS($E$5:$E$1000,E76,$C$5:$C$1000,"Auditoría Interna")&gt;0,"Interna",""),IF(COUNTIFS($E$5:$E$1000,E76,$C$5:$C$1000,"Auditoría Externa")&gt;0,"Externa",""),IF(COUNTIFS($E$5:$E$1000,E76,$C$5:$C$1000,"SSF")&gt;0,"SSF",""),IF(COUNTIFS($E$5:$E$1000,E76,$C$5:$C$1000,"Comité de Supervisión")&gt;0,"Comité Sup.",""),IF(COUNTIFS($E$5:$E$1000,E76,$C$5:$C$1000,"Consejo de Administración")&gt;0,"Consejo",""),IF(COUNTIFS($E$5:$E$1000,E76,$C$5:$C$1000,"Otros")&gt;0,"Otros","")))</f>
        <v>Interna + Externa</v>
      </c>
      <c r="W76" s="58" t="n">
        <f aca="false">IF(E76="","",SUMIFS($AD$5:$AD$1000,$E$5:$E$1000,E76,$AA$5:$AA$1000,AA76,$C$5:$C$1000,"&lt;&gt;"&amp;C76))</f>
        <v>0</v>
      </c>
      <c r="X76" s="18" t="s">
        <v>235</v>
      </c>
      <c r="Y76" s="31" t="n">
        <v>14</v>
      </c>
      <c r="Z76" s="13"/>
      <c r="AA76" s="38" t="n">
        <f aca="false">IF(B76="","",YEAR(B76)*100+MONTH(B76))</f>
        <v>202610</v>
      </c>
      <c r="AB76" s="38" t="str">
        <f aca="false">IF(AND(E76&lt;&gt;"",E76=Cruce!$C$5,AD76=1),COUNTIFS($E$5:E76,E76,$AD$5:AD76,1),"")</f>
        <v/>
      </c>
      <c r="AC76" s="38" t="str">
        <f aca="false">IF(E76="","",C76&amp;"|"&amp;X76&amp;"|"&amp;IF(B76="","s/f",TEXT(B76,"yyyymmdd"))&amp;IF(OR(C76="SSF",X76="Visitas Auditoría Interna"),"|"&amp;Y76,""))</f>
        <v>Auditoría Externa|Audtoria Externa|20261006</v>
      </c>
      <c r="AD76" s="38" t="n">
        <f aca="false">IF(E76="",0,IF(COUNTIFS($E$5:E76,E76,$AC$5:AC76,AC76)=1,1,0))</f>
        <v>0</v>
      </c>
      <c r="AE76" s="38" t="str">
        <f aca="false">IF(OR(E76="",AD76&lt;&gt;1),"",SUBSTITUTE(SUBSTITUTE(C76,"Auditoría ",""),"Consejo de Administración","Consejo")&amp;" – "&amp;IF(B76="","(sin fecha)",DAY(B76)&amp;" de "&amp;CHOOSE(MONTH(B76),"Enero","Febrero","Marzo","Abril","Mayo","Junio","Julio","Agosto","Septiembre","Octubre","Noviembre","Diciembre")&amp;" "&amp;YEAR(B76)))</f>
        <v/>
      </c>
      <c r="AF76" s="38" t="n">
        <f aca="false">IF(E76="",0,IF(COUNTIF($AC$5:AC76,AC76)=1,1,0))</f>
        <v>0</v>
      </c>
    </row>
    <row r="77" customFormat="false" ht="45" hidden="false" customHeight="true" outlineLevel="0" collapsed="false">
      <c r="A77" s="31" t="n">
        <v>73</v>
      </c>
      <c r="B77" s="67" t="n">
        <v>46301</v>
      </c>
      <c r="C77" s="68" t="s">
        <v>14</v>
      </c>
      <c r="D77" s="68" t="s">
        <v>114</v>
      </c>
      <c r="E77" s="69" t="s">
        <v>115</v>
      </c>
      <c r="F77" s="69" t="s">
        <v>257</v>
      </c>
      <c r="G77" s="70" t="str">
        <f aca="false">IF(OR(E77="",AND($C$3="",$E$3="")),"",IF(B77="","Sin fecha",IF(AND(OR($C$3="",B77&gt;=$C$3),OR($E$3="",B77&lt;=$E$3)),"Sí","No")))</f>
        <v>Sí</v>
      </c>
      <c r="H77" s="58" t="n">
        <f aca="false">IF(B77="","",YEAR(B77))</f>
        <v>2026</v>
      </c>
      <c r="I77" s="70" t="str">
        <f aca="false">IF(B77="","",IF(MONTH(B77)=1,"X",""))</f>
        <v/>
      </c>
      <c r="J77" s="70" t="str">
        <f aca="false">IF(B77="","",IF(MONTH(B77)=2,"X",""))</f>
        <v/>
      </c>
      <c r="K77" s="70" t="str">
        <f aca="false">IF(B77="","",IF(MONTH(B77)=3,"X",""))</f>
        <v/>
      </c>
      <c r="L77" s="70" t="str">
        <f aca="false">IF(B77="","",IF(MONTH(B77)=4,"X",""))</f>
        <v/>
      </c>
      <c r="M77" s="70" t="str">
        <f aca="false">IF(B77="","",IF(MONTH(B77)=5,"X",""))</f>
        <v/>
      </c>
      <c r="N77" s="70" t="str">
        <f aca="false">IF(B77="","",IF(MONTH(B77)=6,"X",""))</f>
        <v/>
      </c>
      <c r="O77" s="70" t="str">
        <f aca="false">IF(B77="","",IF(MONTH(B77)=7,"X",""))</f>
        <v/>
      </c>
      <c r="P77" s="70" t="str">
        <f aca="false">IF(B77="","",IF(MONTH(B77)=8,"X",""))</f>
        <v/>
      </c>
      <c r="Q77" s="70" t="str">
        <f aca="false">IF(B77="","",IF(MONTH(B77)=9,"X",""))</f>
        <v/>
      </c>
      <c r="R77" s="70" t="str">
        <f aca="false">IF(B77="","",IF(MONTH(B77)=10,"X",""))</f>
        <v>X</v>
      </c>
      <c r="S77" s="70" t="str">
        <f aca="false">IF(B77="","",IF(MONTH(B77)=11,"X",""))</f>
        <v/>
      </c>
      <c r="T77" s="70" t="str">
        <f aca="false">IF(B77="","",IF(MONTH(B77)=12,"X",""))</f>
        <v/>
      </c>
      <c r="U77" s="58" t="n">
        <f aca="false">IF(E77="","",SUMIF($E$5:$E$1000,E77,$AD$5:$AD$1000))</f>
        <v>5</v>
      </c>
      <c r="V77" s="71" t="str">
        <f aca="false">IF(E77="","",_xlfn.TEXTJOIN(" + ",TRUE(),IF(COUNTIFS($E$5:$E$1000,E77,$C$5:$C$1000,"Auditoría Interna")&gt;0,"Interna",""),IF(COUNTIFS($E$5:$E$1000,E77,$C$5:$C$1000,"Auditoría Externa")&gt;0,"Externa",""),IF(COUNTIFS($E$5:$E$1000,E77,$C$5:$C$1000,"SSF")&gt;0,"SSF",""),IF(COUNTIFS($E$5:$E$1000,E77,$C$5:$C$1000,"Comité de Supervisión")&gt;0,"Comité Sup.",""),IF(COUNTIFS($E$5:$E$1000,E77,$C$5:$C$1000,"Consejo de Administración")&gt;0,"Consejo",""),IF(COUNTIFS($E$5:$E$1000,E77,$C$5:$C$1000,"Otros")&gt;0,"Otros","")))</f>
        <v>Interna + Externa + SSF</v>
      </c>
      <c r="W77" s="58" t="n">
        <f aca="false">IF(E77="","",SUMIFS($AD$5:$AD$1000,$E$5:$E$1000,E77,$AA$5:$AA$1000,AA77,$C$5:$C$1000,"&lt;&gt;"&amp;C77))</f>
        <v>0</v>
      </c>
      <c r="X77" s="18" t="s">
        <v>235</v>
      </c>
      <c r="Y77" s="31" t="n">
        <v>15</v>
      </c>
      <c r="Z77" s="13"/>
      <c r="AA77" s="38" t="n">
        <f aca="false">IF(B77="","",YEAR(B77)*100+MONTH(B77))</f>
        <v>202610</v>
      </c>
      <c r="AB77" s="38" t="str">
        <f aca="false">IF(AND(E77&lt;&gt;"",E77=Cruce!$C$5,AD77=1),COUNTIFS($E$5:E77,E77,$AD$5:AD77,1),"")</f>
        <v/>
      </c>
      <c r="AC77" s="38" t="str">
        <f aca="false">IF(E77="","",C77&amp;"|"&amp;X77&amp;"|"&amp;IF(B77="","s/f",TEXT(B77,"yyyymmdd"))&amp;IF(OR(C77="SSF",X77="Visitas Auditoría Interna"),"|"&amp;Y77,""))</f>
        <v>Auditoría Externa|Audtoria Externa|20261006</v>
      </c>
      <c r="AD77" s="38" t="n">
        <f aca="false">IF(E77="",0,IF(COUNTIFS($E$5:E77,E77,$AC$5:AC77,AC77)=1,1,0))</f>
        <v>0</v>
      </c>
      <c r="AE77" s="38" t="str">
        <f aca="false">IF(OR(E77="",AD77&lt;&gt;1),"",SUBSTITUTE(SUBSTITUTE(C77,"Auditoría ",""),"Consejo de Administración","Consejo")&amp;" – "&amp;IF(B77="","(sin fecha)",DAY(B77)&amp;" de "&amp;CHOOSE(MONTH(B77),"Enero","Febrero","Marzo","Abril","Mayo","Junio","Julio","Agosto","Septiembre","Octubre","Noviembre","Diciembre")&amp;" "&amp;YEAR(B77)))</f>
        <v/>
      </c>
      <c r="AF77" s="38" t="n">
        <f aca="false">IF(E77="",0,IF(COUNTIF($AC$5:AC77,AC77)=1,1,0))</f>
        <v>0</v>
      </c>
    </row>
    <row r="78" customFormat="false" ht="45" hidden="false" customHeight="true" outlineLevel="0" collapsed="false">
      <c r="A78" s="31" t="n">
        <v>74</v>
      </c>
      <c r="B78" s="67" t="n">
        <v>46304</v>
      </c>
      <c r="C78" s="68" t="s">
        <v>25</v>
      </c>
      <c r="D78" s="68" t="s">
        <v>122</v>
      </c>
      <c r="E78" s="69" t="s">
        <v>123</v>
      </c>
      <c r="F78" s="69" t="s">
        <v>258</v>
      </c>
      <c r="G78" s="70" t="str">
        <f aca="false">IF(OR(E78="",AND($C$3="",$E$3="")),"",IF(B78="","Sin fecha",IF(AND(OR($C$3="",B78&gt;=$C$3),OR($E$3="",B78&lt;=$E$3)),"Sí","No")))</f>
        <v>Sí</v>
      </c>
      <c r="H78" s="58" t="n">
        <f aca="false">IF(B78="","",YEAR(B78))</f>
        <v>2026</v>
      </c>
      <c r="I78" s="70" t="str">
        <f aca="false">IF(B78="","",IF(MONTH(B78)=1,"X",""))</f>
        <v/>
      </c>
      <c r="J78" s="70" t="str">
        <f aca="false">IF(B78="","",IF(MONTH(B78)=2,"X",""))</f>
        <v/>
      </c>
      <c r="K78" s="70" t="str">
        <f aca="false">IF(B78="","",IF(MONTH(B78)=3,"X",""))</f>
        <v/>
      </c>
      <c r="L78" s="70" t="str">
        <f aca="false">IF(B78="","",IF(MONTH(B78)=4,"X",""))</f>
        <v/>
      </c>
      <c r="M78" s="70" t="str">
        <f aca="false">IF(B78="","",IF(MONTH(B78)=5,"X",""))</f>
        <v/>
      </c>
      <c r="N78" s="70" t="str">
        <f aca="false">IF(B78="","",IF(MONTH(B78)=6,"X",""))</f>
        <v/>
      </c>
      <c r="O78" s="70" t="str">
        <f aca="false">IF(B78="","",IF(MONTH(B78)=7,"X",""))</f>
        <v/>
      </c>
      <c r="P78" s="70" t="str">
        <f aca="false">IF(B78="","",IF(MONTH(B78)=8,"X",""))</f>
        <v/>
      </c>
      <c r="Q78" s="70" t="str">
        <f aca="false">IF(B78="","",IF(MONTH(B78)=9,"X",""))</f>
        <v/>
      </c>
      <c r="R78" s="70" t="str">
        <f aca="false">IF(B78="","",IF(MONTH(B78)=10,"X",""))</f>
        <v>X</v>
      </c>
      <c r="S78" s="70" t="str">
        <f aca="false">IF(B78="","",IF(MONTH(B78)=11,"X",""))</f>
        <v/>
      </c>
      <c r="T78" s="70" t="str">
        <f aca="false">IF(B78="","",IF(MONTH(B78)=12,"X",""))</f>
        <v/>
      </c>
      <c r="U78" s="58" t="n">
        <f aca="false">IF(E78="","",SUMIF($E$5:$E$1000,E78,$AD$5:$AD$1000))</f>
        <v>4</v>
      </c>
      <c r="V78" s="71" t="str">
        <f aca="false">IF(E78="","",_xlfn.TEXTJOIN(" + ",TRUE(),IF(COUNTIFS($E$5:$E$1000,E78,$C$5:$C$1000,"Auditoría Interna")&gt;0,"Interna",""),IF(COUNTIFS($E$5:$E$1000,E78,$C$5:$C$1000,"Auditoría Externa")&gt;0,"Externa",""),IF(COUNTIFS($E$5:$E$1000,E78,$C$5:$C$1000,"SSF")&gt;0,"SSF",""),IF(COUNTIFS($E$5:$E$1000,E78,$C$5:$C$1000,"Comité de Supervisión")&gt;0,"Comité Sup.",""),IF(COUNTIFS($E$5:$E$1000,E78,$C$5:$C$1000,"Consejo de Administración")&gt;0,"Consejo",""),IF(COUNTIFS($E$5:$E$1000,E78,$C$5:$C$1000,"Otros")&gt;0,"Otros","")))</f>
        <v>SSF</v>
      </c>
      <c r="W78" s="58" t="n">
        <f aca="false">IF(E78="","",SUMIFS($AD$5:$AD$1000,$E$5:$E$1000,E78,$AA$5:$AA$1000,AA78,$C$5:$C$1000,"&lt;&gt;"&amp;C78))</f>
        <v>0</v>
      </c>
      <c r="X78" s="18" t="s">
        <v>112</v>
      </c>
      <c r="Y78" s="31" t="n">
        <v>28</v>
      </c>
      <c r="Z78" s="13" t="s">
        <v>259</v>
      </c>
      <c r="AA78" s="38" t="n">
        <f aca="false">IF(B78="","",YEAR(B78)*100+MONTH(B78))</f>
        <v>202610</v>
      </c>
      <c r="AB78" s="38" t="str">
        <f aca="false">IF(AND(E78&lt;&gt;"",E78=Cruce!$C$5,AD78=1),COUNTIFS($E$5:E78,E78,$AD$5:AD78,1),"")</f>
        <v/>
      </c>
      <c r="AC78" s="38" t="str">
        <f aca="false">IF(E78="","",C78&amp;"|"&amp;X78&amp;"|"&amp;IF(B78="","s/f",TEXT(B78,"yyyymmdd"))&amp;IF(OR(C78="SSF",X78="Visitas Auditoría Interna"),"|"&amp;Y78,""))</f>
        <v>SSF|Resumen visita presencialSSF|20261009|28</v>
      </c>
      <c r="AD78" s="38" t="n">
        <f aca="false">IF(E78="",0,IF(COUNTIFS($E$5:E78,E78,$AC$5:AC78,AC78)=1,1,0))</f>
        <v>1</v>
      </c>
      <c r="AE78" s="38" t="str">
        <f aca="false">IF(OR(E78="",AD78&lt;&gt;1),"",SUBSTITUTE(SUBSTITUTE(C78,"Auditoría ",""),"Consejo de Administración","Consejo")&amp;" – "&amp;IF(B78="","(sin fecha)",DAY(B78)&amp;" de "&amp;CHOOSE(MONTH(B78),"Enero","Febrero","Marzo","Abril","Mayo","Junio","Julio","Agosto","Septiembre","Octubre","Noviembre","Diciembre")&amp;" "&amp;YEAR(B78)))</f>
        <v>SSF – 9 de Octubre 2026</v>
      </c>
      <c r="AF78" s="38" t="n">
        <f aca="false">IF(E78="",0,IF(COUNTIF($AC$5:AC78,AC78)=1,1,0))</f>
        <v>1</v>
      </c>
    </row>
    <row r="79" customFormat="false" ht="45" hidden="false" customHeight="true" outlineLevel="0" collapsed="false">
      <c r="A79" s="31" t="n">
        <v>75</v>
      </c>
      <c r="B79" s="67" t="n">
        <v>46311</v>
      </c>
      <c r="C79" s="68" t="s">
        <v>13</v>
      </c>
      <c r="D79" s="68" t="s">
        <v>240</v>
      </c>
      <c r="E79" s="69" t="s">
        <v>189</v>
      </c>
      <c r="F79" s="69" t="s">
        <v>260</v>
      </c>
      <c r="G79" s="70" t="str">
        <f aca="false">IF(OR(E79="",AND($C$3="",$E$3="")),"",IF(B79="","Sin fecha",IF(AND(OR($C$3="",B79&gt;=$C$3),OR($E$3="",B79&lt;=$E$3)),"Sí","No")))</f>
        <v>Sí</v>
      </c>
      <c r="H79" s="58" t="n">
        <f aca="false">IF(B79="","",YEAR(B79))</f>
        <v>2026</v>
      </c>
      <c r="I79" s="70" t="str">
        <f aca="false">IF(B79="","",IF(MONTH(B79)=1,"X",""))</f>
        <v/>
      </c>
      <c r="J79" s="70" t="str">
        <f aca="false">IF(B79="","",IF(MONTH(B79)=2,"X",""))</f>
        <v/>
      </c>
      <c r="K79" s="70" t="str">
        <f aca="false">IF(B79="","",IF(MONTH(B79)=3,"X",""))</f>
        <v/>
      </c>
      <c r="L79" s="70" t="str">
        <f aca="false">IF(B79="","",IF(MONTH(B79)=4,"X",""))</f>
        <v/>
      </c>
      <c r="M79" s="70" t="str">
        <f aca="false">IF(B79="","",IF(MONTH(B79)=5,"X",""))</f>
        <v/>
      </c>
      <c r="N79" s="70" t="str">
        <f aca="false">IF(B79="","",IF(MONTH(B79)=6,"X",""))</f>
        <v/>
      </c>
      <c r="O79" s="70" t="str">
        <f aca="false">IF(B79="","",IF(MONTH(B79)=7,"X",""))</f>
        <v/>
      </c>
      <c r="P79" s="70" t="str">
        <f aca="false">IF(B79="","",IF(MONTH(B79)=8,"X",""))</f>
        <v/>
      </c>
      <c r="Q79" s="70" t="str">
        <f aca="false">IF(B79="","",IF(MONTH(B79)=9,"X",""))</f>
        <v/>
      </c>
      <c r="R79" s="70" t="str">
        <f aca="false">IF(B79="","",IF(MONTH(B79)=10,"X",""))</f>
        <v>X</v>
      </c>
      <c r="S79" s="70" t="str">
        <f aca="false">IF(B79="","",IF(MONTH(B79)=11,"X",""))</f>
        <v/>
      </c>
      <c r="T79" s="70" t="str">
        <f aca="false">IF(B79="","",IF(MONTH(B79)=12,"X",""))</f>
        <v/>
      </c>
      <c r="U79" s="58" t="n">
        <f aca="false">IF(E79="","",SUMIF($E$5:$E$1000,E79,$AD$5:$AD$1000))</f>
        <v>4</v>
      </c>
      <c r="V79" s="71" t="str">
        <f aca="false">IF(E79="","",_xlfn.TEXTJOIN(" + ",TRUE(),IF(COUNTIFS($E$5:$E$1000,E79,$C$5:$C$1000,"Auditoría Interna")&gt;0,"Interna",""),IF(COUNTIFS($E$5:$E$1000,E79,$C$5:$C$1000,"Auditoría Externa")&gt;0,"Externa",""),IF(COUNTIFS($E$5:$E$1000,E79,$C$5:$C$1000,"SSF")&gt;0,"SSF",""),IF(COUNTIFS($E$5:$E$1000,E79,$C$5:$C$1000,"Comité de Supervisión")&gt;0,"Comité Sup.",""),IF(COUNTIFS($E$5:$E$1000,E79,$C$5:$C$1000,"Consejo de Administración")&gt;0,"Consejo",""),IF(COUNTIFS($E$5:$E$1000,E79,$C$5:$C$1000,"Otros")&gt;0,"Otros","")))</f>
        <v>Interna + Externa</v>
      </c>
      <c r="W79" s="58" t="n">
        <f aca="false">IF(E79="","",SUMIFS($AD$5:$AD$1000,$E$5:$E$1000,E79,$AA$5:$AA$1000,AA79,$C$5:$C$1000,"&lt;&gt;"&amp;C79))</f>
        <v>1</v>
      </c>
      <c r="X79" s="18" t="s">
        <v>261</v>
      </c>
      <c r="Y79" s="31" t="n">
        <v>1</v>
      </c>
      <c r="Z79" s="13"/>
      <c r="AA79" s="38" t="n">
        <f aca="false">IF(B79="","",YEAR(B79)*100+MONTH(B79))</f>
        <v>202610</v>
      </c>
      <c r="AB79" s="38" t="str">
        <f aca="false">IF(AND(E79&lt;&gt;"",E79=Cruce!$C$5,AD79=1),COUNTIFS($E$5:E79,E79,$AD$5:AD79,1),"")</f>
        <v/>
      </c>
      <c r="AC79" s="38" t="str">
        <f aca="false">IF(E79="","",C79&amp;"|"&amp;X79&amp;"|"&amp;IF(B79="","s/f",TEXT(B79,"yyyymmdd"))&amp;IF(OR(C79="SSF",X79="Visitas Auditoría Interna"),"|"&amp;Y79,""))</f>
        <v>Auditoría Interna|Auditoria interna 3|20261016</v>
      </c>
      <c r="AD79" s="38" t="n">
        <f aca="false">IF(E79="",0,IF(COUNTIFS($E$5:E79,E79,$AC$5:AC79,AC79)=1,1,0))</f>
        <v>1</v>
      </c>
      <c r="AE79" s="38" t="str">
        <f aca="false">IF(OR(E79="",AD79&lt;&gt;1),"",SUBSTITUTE(SUBSTITUTE(C79,"Auditoría ",""),"Consejo de Administración","Consejo")&amp;" – "&amp;IF(B79="","(sin fecha)",DAY(B79)&amp;" de "&amp;CHOOSE(MONTH(B79),"Enero","Febrero","Marzo","Abril","Mayo","Junio","Julio","Agosto","Septiembre","Octubre","Noviembre","Diciembre")&amp;" "&amp;YEAR(B79)))</f>
        <v>Interna – 16 de Octubre 2026</v>
      </c>
      <c r="AF79" s="38" t="n">
        <f aca="false">IF(E79="",0,IF(COUNTIF($AC$5:AC79,AC79)=1,1,0))</f>
        <v>1</v>
      </c>
    </row>
    <row r="80" customFormat="false" ht="45" hidden="false" customHeight="true" outlineLevel="0" collapsed="false">
      <c r="A80" s="31" t="n">
        <v>76</v>
      </c>
      <c r="B80" s="67" t="n">
        <v>46311</v>
      </c>
      <c r="C80" s="68" t="s">
        <v>13</v>
      </c>
      <c r="D80" s="68" t="s">
        <v>240</v>
      </c>
      <c r="E80" s="69" t="s">
        <v>143</v>
      </c>
      <c r="F80" s="69" t="s">
        <v>262</v>
      </c>
      <c r="G80" s="70" t="str">
        <f aca="false">IF(OR(E80="",AND($C$3="",$E$3="")),"",IF(B80="","Sin fecha",IF(AND(OR($C$3="",B80&gt;=$C$3),OR($E$3="",B80&lt;=$E$3)),"Sí","No")))</f>
        <v>Sí</v>
      </c>
      <c r="H80" s="58" t="n">
        <f aca="false">IF(B80="","",YEAR(B80))</f>
        <v>2026</v>
      </c>
      <c r="I80" s="70" t="str">
        <f aca="false">IF(B80="","",IF(MONTH(B80)=1,"X",""))</f>
        <v/>
      </c>
      <c r="J80" s="70" t="str">
        <f aca="false">IF(B80="","",IF(MONTH(B80)=2,"X",""))</f>
        <v/>
      </c>
      <c r="K80" s="70" t="str">
        <f aca="false">IF(B80="","",IF(MONTH(B80)=3,"X",""))</f>
        <v/>
      </c>
      <c r="L80" s="70" t="str">
        <f aca="false">IF(B80="","",IF(MONTH(B80)=4,"X",""))</f>
        <v/>
      </c>
      <c r="M80" s="70" t="str">
        <f aca="false">IF(B80="","",IF(MONTH(B80)=5,"X",""))</f>
        <v/>
      </c>
      <c r="N80" s="70" t="str">
        <f aca="false">IF(B80="","",IF(MONTH(B80)=6,"X",""))</f>
        <v/>
      </c>
      <c r="O80" s="70" t="str">
        <f aca="false">IF(B80="","",IF(MONTH(B80)=7,"X",""))</f>
        <v/>
      </c>
      <c r="P80" s="70" t="str">
        <f aca="false">IF(B80="","",IF(MONTH(B80)=8,"X",""))</f>
        <v/>
      </c>
      <c r="Q80" s="70" t="str">
        <f aca="false">IF(B80="","",IF(MONTH(B80)=9,"X",""))</f>
        <v/>
      </c>
      <c r="R80" s="70" t="str">
        <f aca="false">IF(B80="","",IF(MONTH(B80)=10,"X",""))</f>
        <v>X</v>
      </c>
      <c r="S80" s="70" t="str">
        <f aca="false">IF(B80="","",IF(MONTH(B80)=11,"X",""))</f>
        <v/>
      </c>
      <c r="T80" s="70" t="str">
        <f aca="false">IF(B80="","",IF(MONTH(B80)=12,"X",""))</f>
        <v/>
      </c>
      <c r="U80" s="58" t="n">
        <f aca="false">IF(E80="","",SUMIF($E$5:$E$1000,E80,$AD$5:$AD$1000))</f>
        <v>4</v>
      </c>
      <c r="V80" s="71" t="str">
        <f aca="false">IF(E80="","",_xlfn.TEXTJOIN(" + ",TRUE(),IF(COUNTIFS($E$5:$E$1000,E80,$C$5:$C$1000,"Auditoría Interna")&gt;0,"Interna",""),IF(COUNTIFS($E$5:$E$1000,E80,$C$5:$C$1000,"Auditoría Externa")&gt;0,"Externa",""),IF(COUNTIFS($E$5:$E$1000,E80,$C$5:$C$1000,"SSF")&gt;0,"SSF",""),IF(COUNTIFS($E$5:$E$1000,E80,$C$5:$C$1000,"Comité de Supervisión")&gt;0,"Comité Sup.",""),IF(COUNTIFS($E$5:$E$1000,E80,$C$5:$C$1000,"Consejo de Administración")&gt;0,"Consejo",""),IF(COUNTIFS($E$5:$E$1000,E80,$C$5:$C$1000,"Otros")&gt;0,"Otros","")))</f>
        <v>Interna + Externa + SSF</v>
      </c>
      <c r="W80" s="58" t="n">
        <f aca="false">IF(E80="","",SUMIFS($AD$5:$AD$1000,$E$5:$E$1000,E80,$AA$5:$AA$1000,AA80,$C$5:$C$1000,"&lt;&gt;"&amp;C80))</f>
        <v>1</v>
      </c>
      <c r="X80" s="18" t="s">
        <v>261</v>
      </c>
      <c r="Y80" s="31" t="n">
        <v>2</v>
      </c>
      <c r="Z80" s="13"/>
      <c r="AA80" s="38" t="n">
        <f aca="false">IF(B80="","",YEAR(B80)*100+MONTH(B80))</f>
        <v>202610</v>
      </c>
      <c r="AB80" s="38" t="str">
        <f aca="false">IF(AND(E80&lt;&gt;"",E80=Cruce!$C$5,AD80=1),COUNTIFS($E$5:E80,E80,$AD$5:AD80,1),"")</f>
        <v/>
      </c>
      <c r="AC80" s="38" t="str">
        <f aca="false">IF(E80="","",C80&amp;"|"&amp;X80&amp;"|"&amp;IF(B80="","s/f",TEXT(B80,"yyyymmdd"))&amp;IF(OR(C80="SSF",X80="Visitas Auditoría Interna"),"|"&amp;Y80,""))</f>
        <v>Auditoría Interna|Auditoria interna 3|20261016</v>
      </c>
      <c r="AD80" s="38" t="n">
        <f aca="false">IF(E80="",0,IF(COUNTIFS($E$5:E80,E80,$AC$5:AC80,AC80)=1,1,0))</f>
        <v>1</v>
      </c>
      <c r="AE80" s="38" t="str">
        <f aca="false">IF(OR(E80="",AD80&lt;&gt;1),"",SUBSTITUTE(SUBSTITUTE(C80,"Auditoría ",""),"Consejo de Administración","Consejo")&amp;" – "&amp;IF(B80="","(sin fecha)",DAY(B80)&amp;" de "&amp;CHOOSE(MONTH(B80),"Enero","Febrero","Marzo","Abril","Mayo","Junio","Julio","Agosto","Septiembre","Octubre","Noviembre","Diciembre")&amp;" "&amp;YEAR(B80)))</f>
        <v>Interna – 16 de Octubre 2026</v>
      </c>
      <c r="AF80" s="38" t="n">
        <f aca="false">IF(E80="",0,IF(COUNTIF($AC$5:AC80,AC80)=1,1,0))</f>
        <v>0</v>
      </c>
    </row>
    <row r="81" customFormat="false" ht="45" hidden="false" customHeight="true" outlineLevel="0" collapsed="false">
      <c r="A81" s="31" t="n">
        <v>77</v>
      </c>
      <c r="B81" s="67" t="n">
        <v>46311</v>
      </c>
      <c r="C81" s="68" t="s">
        <v>13</v>
      </c>
      <c r="D81" s="68" t="s">
        <v>240</v>
      </c>
      <c r="E81" s="69" t="s">
        <v>143</v>
      </c>
      <c r="F81" s="69" t="s">
        <v>263</v>
      </c>
      <c r="G81" s="70" t="str">
        <f aca="false">IF(OR(E81="",AND($C$3="",$E$3="")),"",IF(B81="","Sin fecha",IF(AND(OR($C$3="",B81&gt;=$C$3),OR($E$3="",B81&lt;=$E$3)),"Sí","No")))</f>
        <v>Sí</v>
      </c>
      <c r="H81" s="58" t="n">
        <f aca="false">IF(B81="","",YEAR(B81))</f>
        <v>2026</v>
      </c>
      <c r="I81" s="70" t="str">
        <f aca="false">IF(B81="","",IF(MONTH(B81)=1,"X",""))</f>
        <v/>
      </c>
      <c r="J81" s="70" t="str">
        <f aca="false">IF(B81="","",IF(MONTH(B81)=2,"X",""))</f>
        <v/>
      </c>
      <c r="K81" s="70" t="str">
        <f aca="false">IF(B81="","",IF(MONTH(B81)=3,"X",""))</f>
        <v/>
      </c>
      <c r="L81" s="70" t="str">
        <f aca="false">IF(B81="","",IF(MONTH(B81)=4,"X",""))</f>
        <v/>
      </c>
      <c r="M81" s="70" t="str">
        <f aca="false">IF(B81="","",IF(MONTH(B81)=5,"X",""))</f>
        <v/>
      </c>
      <c r="N81" s="70" t="str">
        <f aca="false">IF(B81="","",IF(MONTH(B81)=6,"X",""))</f>
        <v/>
      </c>
      <c r="O81" s="70" t="str">
        <f aca="false">IF(B81="","",IF(MONTH(B81)=7,"X",""))</f>
        <v/>
      </c>
      <c r="P81" s="70" t="str">
        <f aca="false">IF(B81="","",IF(MONTH(B81)=8,"X",""))</f>
        <v/>
      </c>
      <c r="Q81" s="70" t="str">
        <f aca="false">IF(B81="","",IF(MONTH(B81)=9,"X",""))</f>
        <v/>
      </c>
      <c r="R81" s="70" t="str">
        <f aca="false">IF(B81="","",IF(MONTH(B81)=10,"X",""))</f>
        <v>X</v>
      </c>
      <c r="S81" s="70" t="str">
        <f aca="false">IF(B81="","",IF(MONTH(B81)=11,"X",""))</f>
        <v/>
      </c>
      <c r="T81" s="70" t="str">
        <f aca="false">IF(B81="","",IF(MONTH(B81)=12,"X",""))</f>
        <v/>
      </c>
      <c r="U81" s="58" t="n">
        <f aca="false">IF(E81="","",SUMIF($E$5:$E$1000,E81,$AD$5:$AD$1000))</f>
        <v>4</v>
      </c>
      <c r="V81" s="71" t="str">
        <f aca="false">IF(E81="","",_xlfn.TEXTJOIN(" + ",TRUE(),IF(COUNTIFS($E$5:$E$1000,E81,$C$5:$C$1000,"Auditoría Interna")&gt;0,"Interna",""),IF(COUNTIFS($E$5:$E$1000,E81,$C$5:$C$1000,"Auditoría Externa")&gt;0,"Externa",""),IF(COUNTIFS($E$5:$E$1000,E81,$C$5:$C$1000,"SSF")&gt;0,"SSF",""),IF(COUNTIFS($E$5:$E$1000,E81,$C$5:$C$1000,"Comité de Supervisión")&gt;0,"Comité Sup.",""),IF(COUNTIFS($E$5:$E$1000,E81,$C$5:$C$1000,"Consejo de Administración")&gt;0,"Consejo",""),IF(COUNTIFS($E$5:$E$1000,E81,$C$5:$C$1000,"Otros")&gt;0,"Otros","")))</f>
        <v>Interna + Externa + SSF</v>
      </c>
      <c r="W81" s="58" t="n">
        <f aca="false">IF(E81="","",SUMIFS($AD$5:$AD$1000,$E$5:$E$1000,E81,$AA$5:$AA$1000,AA81,$C$5:$C$1000,"&lt;&gt;"&amp;C81))</f>
        <v>1</v>
      </c>
      <c r="X81" s="18" t="s">
        <v>261</v>
      </c>
      <c r="Y81" s="31" t="n">
        <v>3</v>
      </c>
      <c r="Z81" s="13"/>
      <c r="AA81" s="38" t="n">
        <f aca="false">IF(B81="","",YEAR(B81)*100+MONTH(B81))</f>
        <v>202610</v>
      </c>
      <c r="AB81" s="38" t="str">
        <f aca="false">IF(AND(E81&lt;&gt;"",E81=Cruce!$C$5,AD81=1),COUNTIFS($E$5:E81,E81,$AD$5:AD81,1),"")</f>
        <v/>
      </c>
      <c r="AC81" s="38" t="str">
        <f aca="false">IF(E81="","",C81&amp;"|"&amp;X81&amp;"|"&amp;IF(B81="","s/f",TEXT(B81,"yyyymmdd"))&amp;IF(OR(C81="SSF",X81="Visitas Auditoría Interna"),"|"&amp;Y81,""))</f>
        <v>Auditoría Interna|Auditoria interna 3|20261016</v>
      </c>
      <c r="AD81" s="38" t="n">
        <f aca="false">IF(E81="",0,IF(COUNTIFS($E$5:E81,E81,$AC$5:AC81,AC81)=1,1,0))</f>
        <v>0</v>
      </c>
      <c r="AE81" s="38" t="str">
        <f aca="false">IF(OR(E81="",AD81&lt;&gt;1),"",SUBSTITUTE(SUBSTITUTE(C81,"Auditoría ",""),"Consejo de Administración","Consejo")&amp;" – "&amp;IF(B81="","(sin fecha)",DAY(B81)&amp;" de "&amp;CHOOSE(MONTH(B81),"Enero","Febrero","Marzo","Abril","Mayo","Junio","Julio","Agosto","Septiembre","Octubre","Noviembre","Diciembre")&amp;" "&amp;YEAR(B81)))</f>
        <v/>
      </c>
      <c r="AF81" s="38" t="n">
        <f aca="false">IF(E81="",0,IF(COUNTIF($AC$5:AC81,AC81)=1,1,0))</f>
        <v>0</v>
      </c>
    </row>
    <row r="82" customFormat="false" ht="45" hidden="false" customHeight="true" outlineLevel="0" collapsed="false">
      <c r="A82" s="31" t="n">
        <v>78</v>
      </c>
      <c r="B82" s="67" t="n">
        <v>46311</v>
      </c>
      <c r="C82" s="68" t="s">
        <v>13</v>
      </c>
      <c r="D82" s="68" t="s">
        <v>240</v>
      </c>
      <c r="E82" s="69" t="s">
        <v>143</v>
      </c>
      <c r="F82" s="69" t="s">
        <v>264</v>
      </c>
      <c r="G82" s="70" t="str">
        <f aca="false">IF(OR(E82="",AND($C$3="",$E$3="")),"",IF(B82="","Sin fecha",IF(AND(OR($C$3="",B82&gt;=$C$3),OR($E$3="",B82&lt;=$E$3)),"Sí","No")))</f>
        <v>Sí</v>
      </c>
      <c r="H82" s="58" t="n">
        <f aca="false">IF(B82="","",YEAR(B82))</f>
        <v>2026</v>
      </c>
      <c r="I82" s="70" t="str">
        <f aca="false">IF(B82="","",IF(MONTH(B82)=1,"X",""))</f>
        <v/>
      </c>
      <c r="J82" s="70" t="str">
        <f aca="false">IF(B82="","",IF(MONTH(B82)=2,"X",""))</f>
        <v/>
      </c>
      <c r="K82" s="70" t="str">
        <f aca="false">IF(B82="","",IF(MONTH(B82)=3,"X",""))</f>
        <v/>
      </c>
      <c r="L82" s="70" t="str">
        <f aca="false">IF(B82="","",IF(MONTH(B82)=4,"X",""))</f>
        <v/>
      </c>
      <c r="M82" s="70" t="str">
        <f aca="false">IF(B82="","",IF(MONTH(B82)=5,"X",""))</f>
        <v/>
      </c>
      <c r="N82" s="70" t="str">
        <f aca="false">IF(B82="","",IF(MONTH(B82)=6,"X",""))</f>
        <v/>
      </c>
      <c r="O82" s="70" t="str">
        <f aca="false">IF(B82="","",IF(MONTH(B82)=7,"X",""))</f>
        <v/>
      </c>
      <c r="P82" s="70" t="str">
        <f aca="false">IF(B82="","",IF(MONTH(B82)=8,"X",""))</f>
        <v/>
      </c>
      <c r="Q82" s="70" t="str">
        <f aca="false">IF(B82="","",IF(MONTH(B82)=9,"X",""))</f>
        <v/>
      </c>
      <c r="R82" s="70" t="str">
        <f aca="false">IF(B82="","",IF(MONTH(B82)=10,"X",""))</f>
        <v>X</v>
      </c>
      <c r="S82" s="70" t="str">
        <f aca="false">IF(B82="","",IF(MONTH(B82)=11,"X",""))</f>
        <v/>
      </c>
      <c r="T82" s="70" t="str">
        <f aca="false">IF(B82="","",IF(MONTH(B82)=12,"X",""))</f>
        <v/>
      </c>
      <c r="U82" s="58" t="n">
        <f aca="false">IF(E82="","",SUMIF($E$5:$E$1000,E82,$AD$5:$AD$1000))</f>
        <v>4</v>
      </c>
      <c r="V82" s="71" t="str">
        <f aca="false">IF(E82="","",_xlfn.TEXTJOIN(" + ",TRUE(),IF(COUNTIFS($E$5:$E$1000,E82,$C$5:$C$1000,"Auditoría Interna")&gt;0,"Interna",""),IF(COUNTIFS($E$5:$E$1000,E82,$C$5:$C$1000,"Auditoría Externa")&gt;0,"Externa",""),IF(COUNTIFS($E$5:$E$1000,E82,$C$5:$C$1000,"SSF")&gt;0,"SSF",""),IF(COUNTIFS($E$5:$E$1000,E82,$C$5:$C$1000,"Comité de Supervisión")&gt;0,"Comité Sup.",""),IF(COUNTIFS($E$5:$E$1000,E82,$C$5:$C$1000,"Consejo de Administración")&gt;0,"Consejo",""),IF(COUNTIFS($E$5:$E$1000,E82,$C$5:$C$1000,"Otros")&gt;0,"Otros","")))</f>
        <v>Interna + Externa + SSF</v>
      </c>
      <c r="W82" s="58" t="n">
        <f aca="false">IF(E82="","",SUMIFS($AD$5:$AD$1000,$E$5:$E$1000,E82,$AA$5:$AA$1000,AA82,$C$5:$C$1000,"&lt;&gt;"&amp;C82))</f>
        <v>1</v>
      </c>
      <c r="X82" s="18" t="s">
        <v>261</v>
      </c>
      <c r="Y82" s="31" t="n">
        <v>4</v>
      </c>
      <c r="Z82" s="13"/>
      <c r="AA82" s="38" t="n">
        <f aca="false">IF(B82="","",YEAR(B82)*100+MONTH(B82))</f>
        <v>202610</v>
      </c>
      <c r="AB82" s="38" t="str">
        <f aca="false">IF(AND(E82&lt;&gt;"",E82=Cruce!$C$5,AD82=1),COUNTIFS($E$5:E82,E82,$AD$5:AD82,1),"")</f>
        <v/>
      </c>
      <c r="AC82" s="38" t="str">
        <f aca="false">IF(E82="","",C82&amp;"|"&amp;X82&amp;"|"&amp;IF(B82="","s/f",TEXT(B82,"yyyymmdd"))&amp;IF(OR(C82="SSF",X82="Visitas Auditoría Interna"),"|"&amp;Y82,""))</f>
        <v>Auditoría Interna|Auditoria interna 3|20261016</v>
      </c>
      <c r="AD82" s="38" t="n">
        <f aca="false">IF(E82="",0,IF(COUNTIFS($E$5:E82,E82,$AC$5:AC82,AC82)=1,1,0))</f>
        <v>0</v>
      </c>
      <c r="AE82" s="38" t="str">
        <f aca="false">IF(OR(E82="",AD82&lt;&gt;1),"",SUBSTITUTE(SUBSTITUTE(C82,"Auditoría ",""),"Consejo de Administración","Consejo")&amp;" – "&amp;IF(B82="","(sin fecha)",DAY(B82)&amp;" de "&amp;CHOOSE(MONTH(B82),"Enero","Febrero","Marzo","Abril","Mayo","Junio","Julio","Agosto","Septiembre","Octubre","Noviembre","Diciembre")&amp;" "&amp;YEAR(B82)))</f>
        <v/>
      </c>
      <c r="AF82" s="38" t="n">
        <f aca="false">IF(E82="",0,IF(COUNTIF($AC$5:AC82,AC82)=1,1,0))</f>
        <v>0</v>
      </c>
    </row>
    <row r="83" customFormat="false" ht="45" hidden="false" customHeight="true" outlineLevel="0" collapsed="false">
      <c r="A83" s="31" t="n">
        <v>79</v>
      </c>
      <c r="B83" s="67" t="n">
        <v>46311</v>
      </c>
      <c r="C83" s="68" t="s">
        <v>13</v>
      </c>
      <c r="D83" s="68" t="s">
        <v>240</v>
      </c>
      <c r="E83" s="69" t="s">
        <v>143</v>
      </c>
      <c r="F83" s="69" t="s">
        <v>265</v>
      </c>
      <c r="G83" s="70" t="str">
        <f aca="false">IF(OR(E83="",AND($C$3="",$E$3="")),"",IF(B83="","Sin fecha",IF(AND(OR($C$3="",B83&gt;=$C$3),OR($E$3="",B83&lt;=$E$3)),"Sí","No")))</f>
        <v>Sí</v>
      </c>
      <c r="H83" s="58" t="n">
        <f aca="false">IF(B83="","",YEAR(B83))</f>
        <v>2026</v>
      </c>
      <c r="I83" s="70" t="str">
        <f aca="false">IF(B83="","",IF(MONTH(B83)=1,"X",""))</f>
        <v/>
      </c>
      <c r="J83" s="70" t="str">
        <f aca="false">IF(B83="","",IF(MONTH(B83)=2,"X",""))</f>
        <v/>
      </c>
      <c r="K83" s="70" t="str">
        <f aca="false">IF(B83="","",IF(MONTH(B83)=3,"X",""))</f>
        <v/>
      </c>
      <c r="L83" s="70" t="str">
        <f aca="false">IF(B83="","",IF(MONTH(B83)=4,"X",""))</f>
        <v/>
      </c>
      <c r="M83" s="70" t="str">
        <f aca="false">IF(B83="","",IF(MONTH(B83)=5,"X",""))</f>
        <v/>
      </c>
      <c r="N83" s="70" t="str">
        <f aca="false">IF(B83="","",IF(MONTH(B83)=6,"X",""))</f>
        <v/>
      </c>
      <c r="O83" s="70" t="str">
        <f aca="false">IF(B83="","",IF(MONTH(B83)=7,"X",""))</f>
        <v/>
      </c>
      <c r="P83" s="70" t="str">
        <f aca="false">IF(B83="","",IF(MONTH(B83)=8,"X",""))</f>
        <v/>
      </c>
      <c r="Q83" s="70" t="str">
        <f aca="false">IF(B83="","",IF(MONTH(B83)=9,"X",""))</f>
        <v/>
      </c>
      <c r="R83" s="70" t="str">
        <f aca="false">IF(B83="","",IF(MONTH(B83)=10,"X",""))</f>
        <v>X</v>
      </c>
      <c r="S83" s="70" t="str">
        <f aca="false">IF(B83="","",IF(MONTH(B83)=11,"X",""))</f>
        <v/>
      </c>
      <c r="T83" s="70" t="str">
        <f aca="false">IF(B83="","",IF(MONTH(B83)=12,"X",""))</f>
        <v/>
      </c>
      <c r="U83" s="58" t="n">
        <f aca="false">IF(E83="","",SUMIF($E$5:$E$1000,E83,$AD$5:$AD$1000))</f>
        <v>4</v>
      </c>
      <c r="V83" s="71" t="str">
        <f aca="false">IF(E83="","",_xlfn.TEXTJOIN(" + ",TRUE(),IF(COUNTIFS($E$5:$E$1000,E83,$C$5:$C$1000,"Auditoría Interna")&gt;0,"Interna",""),IF(COUNTIFS($E$5:$E$1000,E83,$C$5:$C$1000,"Auditoría Externa")&gt;0,"Externa",""),IF(COUNTIFS($E$5:$E$1000,E83,$C$5:$C$1000,"SSF")&gt;0,"SSF",""),IF(COUNTIFS($E$5:$E$1000,E83,$C$5:$C$1000,"Comité de Supervisión")&gt;0,"Comité Sup.",""),IF(COUNTIFS($E$5:$E$1000,E83,$C$5:$C$1000,"Consejo de Administración")&gt;0,"Consejo",""),IF(COUNTIFS($E$5:$E$1000,E83,$C$5:$C$1000,"Otros")&gt;0,"Otros","")))</f>
        <v>Interna + Externa + SSF</v>
      </c>
      <c r="W83" s="58" t="n">
        <f aca="false">IF(E83="","",SUMIFS($AD$5:$AD$1000,$E$5:$E$1000,E83,$AA$5:$AA$1000,AA83,$C$5:$C$1000,"&lt;&gt;"&amp;C83))</f>
        <v>1</v>
      </c>
      <c r="X83" s="18" t="s">
        <v>261</v>
      </c>
      <c r="Y83" s="31" t="n">
        <v>5</v>
      </c>
      <c r="Z83" s="13"/>
      <c r="AA83" s="38" t="n">
        <f aca="false">IF(B83="","",YEAR(B83)*100+MONTH(B83))</f>
        <v>202610</v>
      </c>
      <c r="AB83" s="38" t="str">
        <f aca="false">IF(AND(E83&lt;&gt;"",E83=Cruce!$C$5,AD83=1),COUNTIFS($E$5:E83,E83,$AD$5:AD83,1),"")</f>
        <v/>
      </c>
      <c r="AC83" s="38" t="str">
        <f aca="false">IF(E83="","",C83&amp;"|"&amp;X83&amp;"|"&amp;IF(B83="","s/f",TEXT(B83,"yyyymmdd"))&amp;IF(OR(C83="SSF",X83="Visitas Auditoría Interna"),"|"&amp;Y83,""))</f>
        <v>Auditoría Interna|Auditoria interna 3|20261016</v>
      </c>
      <c r="AD83" s="38" t="n">
        <f aca="false">IF(E83="",0,IF(COUNTIFS($E$5:E83,E83,$AC$5:AC83,AC83)=1,1,0))</f>
        <v>0</v>
      </c>
      <c r="AE83" s="38" t="str">
        <f aca="false">IF(OR(E83="",AD83&lt;&gt;1),"",SUBSTITUTE(SUBSTITUTE(C83,"Auditoría ",""),"Consejo de Administración","Consejo")&amp;" – "&amp;IF(B83="","(sin fecha)",DAY(B83)&amp;" de "&amp;CHOOSE(MONTH(B83),"Enero","Febrero","Marzo","Abril","Mayo","Junio","Julio","Agosto","Septiembre","Octubre","Noviembre","Diciembre")&amp;" "&amp;YEAR(B83)))</f>
        <v/>
      </c>
      <c r="AF83" s="38" t="n">
        <f aca="false">IF(E83="",0,IF(COUNTIF($AC$5:AC83,AC83)=1,1,0))</f>
        <v>0</v>
      </c>
    </row>
    <row r="84" customFormat="false" ht="45" hidden="false" customHeight="true" outlineLevel="0" collapsed="false">
      <c r="A84" s="31" t="n">
        <v>80</v>
      </c>
      <c r="B84" s="67" t="n">
        <v>46311</v>
      </c>
      <c r="C84" s="68" t="s">
        <v>13</v>
      </c>
      <c r="D84" s="68" t="s">
        <v>240</v>
      </c>
      <c r="E84" s="69" t="s">
        <v>143</v>
      </c>
      <c r="F84" s="69" t="s">
        <v>266</v>
      </c>
      <c r="G84" s="70" t="str">
        <f aca="false">IF(OR(E84="",AND($C$3="",$E$3="")),"",IF(B84="","Sin fecha",IF(AND(OR($C$3="",B84&gt;=$C$3),OR($E$3="",B84&lt;=$E$3)),"Sí","No")))</f>
        <v>Sí</v>
      </c>
      <c r="H84" s="58" t="n">
        <f aca="false">IF(B84="","",YEAR(B84))</f>
        <v>2026</v>
      </c>
      <c r="I84" s="70" t="str">
        <f aca="false">IF(B84="","",IF(MONTH(B84)=1,"X",""))</f>
        <v/>
      </c>
      <c r="J84" s="70" t="str">
        <f aca="false">IF(B84="","",IF(MONTH(B84)=2,"X",""))</f>
        <v/>
      </c>
      <c r="K84" s="70" t="str">
        <f aca="false">IF(B84="","",IF(MONTH(B84)=3,"X",""))</f>
        <v/>
      </c>
      <c r="L84" s="70" t="str">
        <f aca="false">IF(B84="","",IF(MONTH(B84)=4,"X",""))</f>
        <v/>
      </c>
      <c r="M84" s="70" t="str">
        <f aca="false">IF(B84="","",IF(MONTH(B84)=5,"X",""))</f>
        <v/>
      </c>
      <c r="N84" s="70" t="str">
        <f aca="false">IF(B84="","",IF(MONTH(B84)=6,"X",""))</f>
        <v/>
      </c>
      <c r="O84" s="70" t="str">
        <f aca="false">IF(B84="","",IF(MONTH(B84)=7,"X",""))</f>
        <v/>
      </c>
      <c r="P84" s="70" t="str">
        <f aca="false">IF(B84="","",IF(MONTH(B84)=8,"X",""))</f>
        <v/>
      </c>
      <c r="Q84" s="70" t="str">
        <f aca="false">IF(B84="","",IF(MONTH(B84)=9,"X",""))</f>
        <v/>
      </c>
      <c r="R84" s="70" t="str">
        <f aca="false">IF(B84="","",IF(MONTH(B84)=10,"X",""))</f>
        <v>X</v>
      </c>
      <c r="S84" s="70" t="str">
        <f aca="false">IF(B84="","",IF(MONTH(B84)=11,"X",""))</f>
        <v/>
      </c>
      <c r="T84" s="70" t="str">
        <f aca="false">IF(B84="","",IF(MONTH(B84)=12,"X",""))</f>
        <v/>
      </c>
      <c r="U84" s="58" t="n">
        <f aca="false">IF(E84="","",SUMIF($E$5:$E$1000,E84,$AD$5:$AD$1000))</f>
        <v>4</v>
      </c>
      <c r="V84" s="71" t="str">
        <f aca="false">IF(E84="","",_xlfn.TEXTJOIN(" + ",TRUE(),IF(COUNTIFS($E$5:$E$1000,E84,$C$5:$C$1000,"Auditoría Interna")&gt;0,"Interna",""),IF(COUNTIFS($E$5:$E$1000,E84,$C$5:$C$1000,"Auditoría Externa")&gt;0,"Externa",""),IF(COUNTIFS($E$5:$E$1000,E84,$C$5:$C$1000,"SSF")&gt;0,"SSF",""),IF(COUNTIFS($E$5:$E$1000,E84,$C$5:$C$1000,"Comité de Supervisión")&gt;0,"Comité Sup.",""),IF(COUNTIFS($E$5:$E$1000,E84,$C$5:$C$1000,"Consejo de Administración")&gt;0,"Consejo",""),IF(COUNTIFS($E$5:$E$1000,E84,$C$5:$C$1000,"Otros")&gt;0,"Otros","")))</f>
        <v>Interna + Externa + SSF</v>
      </c>
      <c r="W84" s="58" t="n">
        <f aca="false">IF(E84="","",SUMIFS($AD$5:$AD$1000,$E$5:$E$1000,E84,$AA$5:$AA$1000,AA84,$C$5:$C$1000,"&lt;&gt;"&amp;C84))</f>
        <v>1</v>
      </c>
      <c r="X84" s="18" t="s">
        <v>261</v>
      </c>
      <c r="Y84" s="31" t="n">
        <v>6</v>
      </c>
      <c r="Z84" s="13"/>
      <c r="AA84" s="38" t="n">
        <f aca="false">IF(B84="","",YEAR(B84)*100+MONTH(B84))</f>
        <v>202610</v>
      </c>
      <c r="AB84" s="38" t="str">
        <f aca="false">IF(AND(E84&lt;&gt;"",E84=Cruce!$C$5,AD84=1),COUNTIFS($E$5:E84,E84,$AD$5:AD84,1),"")</f>
        <v/>
      </c>
      <c r="AC84" s="38" t="str">
        <f aca="false">IF(E84="","",C84&amp;"|"&amp;X84&amp;"|"&amp;IF(B84="","s/f",TEXT(B84,"yyyymmdd"))&amp;IF(OR(C84="SSF",X84="Visitas Auditoría Interna"),"|"&amp;Y84,""))</f>
        <v>Auditoría Interna|Auditoria interna 3|20261016</v>
      </c>
      <c r="AD84" s="38" t="n">
        <f aca="false">IF(E84="",0,IF(COUNTIFS($E$5:E84,E84,$AC$5:AC84,AC84)=1,1,0))</f>
        <v>0</v>
      </c>
      <c r="AE84" s="38" t="str">
        <f aca="false">IF(OR(E84="",AD84&lt;&gt;1),"",SUBSTITUTE(SUBSTITUTE(C84,"Auditoría ",""),"Consejo de Administración","Consejo")&amp;" – "&amp;IF(B84="","(sin fecha)",DAY(B84)&amp;" de "&amp;CHOOSE(MONTH(B84),"Enero","Febrero","Marzo","Abril","Mayo","Junio","Julio","Agosto","Septiembre","Octubre","Noviembre","Diciembre")&amp;" "&amp;YEAR(B84)))</f>
        <v/>
      </c>
      <c r="AF84" s="38" t="n">
        <f aca="false">IF(E84="",0,IF(COUNTIF($AC$5:AC84,AC84)=1,1,0))</f>
        <v>0</v>
      </c>
    </row>
    <row r="85" customFormat="false" ht="45" hidden="false" customHeight="true" outlineLevel="0" collapsed="false">
      <c r="A85" s="31" t="n">
        <v>81</v>
      </c>
      <c r="B85" s="67" t="n">
        <v>46311</v>
      </c>
      <c r="C85" s="68" t="s">
        <v>13</v>
      </c>
      <c r="D85" s="68" t="s">
        <v>240</v>
      </c>
      <c r="E85" s="69" t="s">
        <v>143</v>
      </c>
      <c r="F85" s="69" t="s">
        <v>267</v>
      </c>
      <c r="G85" s="70" t="str">
        <f aca="false">IF(OR(E85="",AND($C$3="",$E$3="")),"",IF(B85="","Sin fecha",IF(AND(OR($C$3="",B85&gt;=$C$3),OR($E$3="",B85&lt;=$E$3)),"Sí","No")))</f>
        <v>Sí</v>
      </c>
      <c r="H85" s="58" t="n">
        <f aca="false">IF(B85="","",YEAR(B85))</f>
        <v>2026</v>
      </c>
      <c r="I85" s="70" t="str">
        <f aca="false">IF(B85="","",IF(MONTH(B85)=1,"X",""))</f>
        <v/>
      </c>
      <c r="J85" s="70" t="str">
        <f aca="false">IF(B85="","",IF(MONTH(B85)=2,"X",""))</f>
        <v/>
      </c>
      <c r="K85" s="70" t="str">
        <f aca="false">IF(B85="","",IF(MONTH(B85)=3,"X",""))</f>
        <v/>
      </c>
      <c r="L85" s="70" t="str">
        <f aca="false">IF(B85="","",IF(MONTH(B85)=4,"X",""))</f>
        <v/>
      </c>
      <c r="M85" s="70" t="str">
        <f aca="false">IF(B85="","",IF(MONTH(B85)=5,"X",""))</f>
        <v/>
      </c>
      <c r="N85" s="70" t="str">
        <f aca="false">IF(B85="","",IF(MONTH(B85)=6,"X",""))</f>
        <v/>
      </c>
      <c r="O85" s="70" t="str">
        <f aca="false">IF(B85="","",IF(MONTH(B85)=7,"X",""))</f>
        <v/>
      </c>
      <c r="P85" s="70" t="str">
        <f aca="false">IF(B85="","",IF(MONTH(B85)=8,"X",""))</f>
        <v/>
      </c>
      <c r="Q85" s="70" t="str">
        <f aca="false">IF(B85="","",IF(MONTH(B85)=9,"X",""))</f>
        <v/>
      </c>
      <c r="R85" s="70" t="str">
        <f aca="false">IF(B85="","",IF(MONTH(B85)=10,"X",""))</f>
        <v>X</v>
      </c>
      <c r="S85" s="70" t="str">
        <f aca="false">IF(B85="","",IF(MONTH(B85)=11,"X",""))</f>
        <v/>
      </c>
      <c r="T85" s="70" t="str">
        <f aca="false">IF(B85="","",IF(MONTH(B85)=12,"X",""))</f>
        <v/>
      </c>
      <c r="U85" s="58" t="n">
        <f aca="false">IF(E85="","",SUMIF($E$5:$E$1000,E85,$AD$5:$AD$1000))</f>
        <v>4</v>
      </c>
      <c r="V85" s="71" t="str">
        <f aca="false">IF(E85="","",_xlfn.TEXTJOIN(" + ",TRUE(),IF(COUNTIFS($E$5:$E$1000,E85,$C$5:$C$1000,"Auditoría Interna")&gt;0,"Interna",""),IF(COUNTIFS($E$5:$E$1000,E85,$C$5:$C$1000,"Auditoría Externa")&gt;0,"Externa",""),IF(COUNTIFS($E$5:$E$1000,E85,$C$5:$C$1000,"SSF")&gt;0,"SSF",""),IF(COUNTIFS($E$5:$E$1000,E85,$C$5:$C$1000,"Comité de Supervisión")&gt;0,"Comité Sup.",""),IF(COUNTIFS($E$5:$E$1000,E85,$C$5:$C$1000,"Consejo de Administración")&gt;0,"Consejo",""),IF(COUNTIFS($E$5:$E$1000,E85,$C$5:$C$1000,"Otros")&gt;0,"Otros","")))</f>
        <v>Interna + Externa + SSF</v>
      </c>
      <c r="W85" s="58" t="n">
        <f aca="false">IF(E85="","",SUMIFS($AD$5:$AD$1000,$E$5:$E$1000,E85,$AA$5:$AA$1000,AA85,$C$5:$C$1000,"&lt;&gt;"&amp;C85))</f>
        <v>1</v>
      </c>
      <c r="X85" s="18" t="s">
        <v>261</v>
      </c>
      <c r="Y85" s="31" t="n">
        <v>7</v>
      </c>
      <c r="Z85" s="13"/>
      <c r="AA85" s="38" t="n">
        <f aca="false">IF(B85="","",YEAR(B85)*100+MONTH(B85))</f>
        <v>202610</v>
      </c>
      <c r="AB85" s="38" t="str">
        <f aca="false">IF(AND(E85&lt;&gt;"",E85=Cruce!$C$5,AD85=1),COUNTIFS($E$5:E85,E85,$AD$5:AD85,1),"")</f>
        <v/>
      </c>
      <c r="AC85" s="38" t="str">
        <f aca="false">IF(E85="","",C85&amp;"|"&amp;X85&amp;"|"&amp;IF(B85="","s/f",TEXT(B85,"yyyymmdd"))&amp;IF(OR(C85="SSF",X85="Visitas Auditoría Interna"),"|"&amp;Y85,""))</f>
        <v>Auditoría Interna|Auditoria interna 3|20261016</v>
      </c>
      <c r="AD85" s="38" t="n">
        <f aca="false">IF(E85="",0,IF(COUNTIFS($E$5:E85,E85,$AC$5:AC85,AC85)=1,1,0))</f>
        <v>0</v>
      </c>
      <c r="AE85" s="38" t="str">
        <f aca="false">IF(OR(E85="",AD85&lt;&gt;1),"",SUBSTITUTE(SUBSTITUTE(C85,"Auditoría ",""),"Consejo de Administración","Consejo")&amp;" – "&amp;IF(B85="","(sin fecha)",DAY(B85)&amp;" de "&amp;CHOOSE(MONTH(B85),"Enero","Febrero","Marzo","Abril","Mayo","Junio","Julio","Agosto","Septiembre","Octubre","Noviembre","Diciembre")&amp;" "&amp;YEAR(B85)))</f>
        <v/>
      </c>
      <c r="AF85" s="38" t="n">
        <f aca="false">IF(E85="",0,IF(COUNTIF($AC$5:AC85,AC85)=1,1,0))</f>
        <v>0</v>
      </c>
    </row>
    <row r="86" customFormat="false" ht="45" hidden="false" customHeight="true" outlineLevel="0" collapsed="false">
      <c r="A86" s="31" t="n">
        <v>82</v>
      </c>
      <c r="B86" s="67" t="n">
        <v>46311</v>
      </c>
      <c r="C86" s="68" t="s">
        <v>13</v>
      </c>
      <c r="D86" s="68" t="s">
        <v>240</v>
      </c>
      <c r="E86" s="69" t="s">
        <v>143</v>
      </c>
      <c r="F86" s="69" t="s">
        <v>268</v>
      </c>
      <c r="G86" s="70" t="str">
        <f aca="false">IF(OR(E86="",AND($C$3="",$E$3="")),"",IF(B86="","Sin fecha",IF(AND(OR($C$3="",B86&gt;=$C$3),OR($E$3="",B86&lt;=$E$3)),"Sí","No")))</f>
        <v>Sí</v>
      </c>
      <c r="H86" s="58" t="n">
        <f aca="false">IF(B86="","",YEAR(B86))</f>
        <v>2026</v>
      </c>
      <c r="I86" s="70" t="str">
        <f aca="false">IF(B86="","",IF(MONTH(B86)=1,"X",""))</f>
        <v/>
      </c>
      <c r="J86" s="70" t="str">
        <f aca="false">IF(B86="","",IF(MONTH(B86)=2,"X",""))</f>
        <v/>
      </c>
      <c r="K86" s="70" t="str">
        <f aca="false">IF(B86="","",IF(MONTH(B86)=3,"X",""))</f>
        <v/>
      </c>
      <c r="L86" s="70" t="str">
        <f aca="false">IF(B86="","",IF(MONTH(B86)=4,"X",""))</f>
        <v/>
      </c>
      <c r="M86" s="70" t="str">
        <f aca="false">IF(B86="","",IF(MONTH(B86)=5,"X",""))</f>
        <v/>
      </c>
      <c r="N86" s="70" t="str">
        <f aca="false">IF(B86="","",IF(MONTH(B86)=6,"X",""))</f>
        <v/>
      </c>
      <c r="O86" s="70" t="str">
        <f aca="false">IF(B86="","",IF(MONTH(B86)=7,"X",""))</f>
        <v/>
      </c>
      <c r="P86" s="70" t="str">
        <f aca="false">IF(B86="","",IF(MONTH(B86)=8,"X",""))</f>
        <v/>
      </c>
      <c r="Q86" s="70" t="str">
        <f aca="false">IF(B86="","",IF(MONTH(B86)=9,"X",""))</f>
        <v/>
      </c>
      <c r="R86" s="70" t="str">
        <f aca="false">IF(B86="","",IF(MONTH(B86)=10,"X",""))</f>
        <v>X</v>
      </c>
      <c r="S86" s="70" t="str">
        <f aca="false">IF(B86="","",IF(MONTH(B86)=11,"X",""))</f>
        <v/>
      </c>
      <c r="T86" s="70" t="str">
        <f aca="false">IF(B86="","",IF(MONTH(B86)=12,"X",""))</f>
        <v/>
      </c>
      <c r="U86" s="58" t="n">
        <f aca="false">IF(E86="","",SUMIF($E$5:$E$1000,E86,$AD$5:$AD$1000))</f>
        <v>4</v>
      </c>
      <c r="V86" s="71" t="str">
        <f aca="false">IF(E86="","",_xlfn.TEXTJOIN(" + ",TRUE(),IF(COUNTIFS($E$5:$E$1000,E86,$C$5:$C$1000,"Auditoría Interna")&gt;0,"Interna",""),IF(COUNTIFS($E$5:$E$1000,E86,$C$5:$C$1000,"Auditoría Externa")&gt;0,"Externa",""),IF(COUNTIFS($E$5:$E$1000,E86,$C$5:$C$1000,"SSF")&gt;0,"SSF",""),IF(COUNTIFS($E$5:$E$1000,E86,$C$5:$C$1000,"Comité de Supervisión")&gt;0,"Comité Sup.",""),IF(COUNTIFS($E$5:$E$1000,E86,$C$5:$C$1000,"Consejo de Administración")&gt;0,"Consejo",""),IF(COUNTIFS($E$5:$E$1000,E86,$C$5:$C$1000,"Otros")&gt;0,"Otros","")))</f>
        <v>Interna + Externa + SSF</v>
      </c>
      <c r="W86" s="58" t="n">
        <f aca="false">IF(E86="","",SUMIFS($AD$5:$AD$1000,$E$5:$E$1000,E86,$AA$5:$AA$1000,AA86,$C$5:$C$1000,"&lt;&gt;"&amp;C86))</f>
        <v>1</v>
      </c>
      <c r="X86" s="18" t="s">
        <v>261</v>
      </c>
      <c r="Y86" s="31" t="n">
        <v>8</v>
      </c>
      <c r="Z86" s="13"/>
      <c r="AA86" s="38" t="n">
        <f aca="false">IF(B86="","",YEAR(B86)*100+MONTH(B86))</f>
        <v>202610</v>
      </c>
      <c r="AB86" s="38" t="str">
        <f aca="false">IF(AND(E86&lt;&gt;"",E86=Cruce!$C$5,AD86=1),COUNTIFS($E$5:E86,E86,$AD$5:AD86,1),"")</f>
        <v/>
      </c>
      <c r="AC86" s="38" t="str">
        <f aca="false">IF(E86="","",C86&amp;"|"&amp;X86&amp;"|"&amp;IF(B86="","s/f",TEXT(B86,"yyyymmdd"))&amp;IF(OR(C86="SSF",X86="Visitas Auditoría Interna"),"|"&amp;Y86,""))</f>
        <v>Auditoría Interna|Auditoria interna 3|20261016</v>
      </c>
      <c r="AD86" s="38" t="n">
        <f aca="false">IF(E86="",0,IF(COUNTIFS($E$5:E86,E86,$AC$5:AC86,AC86)=1,1,0))</f>
        <v>0</v>
      </c>
      <c r="AE86" s="38" t="str">
        <f aca="false">IF(OR(E86="",AD86&lt;&gt;1),"",SUBSTITUTE(SUBSTITUTE(C86,"Auditoría ",""),"Consejo de Administración","Consejo")&amp;" – "&amp;IF(B86="","(sin fecha)",DAY(B86)&amp;" de "&amp;CHOOSE(MONTH(B86),"Enero","Febrero","Marzo","Abril","Mayo","Junio","Julio","Agosto","Septiembre","Octubre","Noviembre","Diciembre")&amp;" "&amp;YEAR(B86)))</f>
        <v/>
      </c>
      <c r="AF86" s="38" t="n">
        <f aca="false">IF(E86="",0,IF(COUNTIF($AC$5:AC86,AC86)=1,1,0))</f>
        <v>0</v>
      </c>
    </row>
    <row r="87" customFormat="false" ht="45" hidden="false" customHeight="true" outlineLevel="0" collapsed="false">
      <c r="A87" s="31" t="n">
        <v>83</v>
      </c>
      <c r="B87" s="67" t="n">
        <v>46311</v>
      </c>
      <c r="C87" s="68" t="s">
        <v>13</v>
      </c>
      <c r="D87" s="68" t="s">
        <v>240</v>
      </c>
      <c r="E87" s="69" t="s">
        <v>143</v>
      </c>
      <c r="F87" s="69" t="s">
        <v>269</v>
      </c>
      <c r="G87" s="70" t="str">
        <f aca="false">IF(OR(E87="",AND($C$3="",$E$3="")),"",IF(B87="","Sin fecha",IF(AND(OR($C$3="",B87&gt;=$C$3),OR($E$3="",B87&lt;=$E$3)),"Sí","No")))</f>
        <v>Sí</v>
      </c>
      <c r="H87" s="58" t="n">
        <f aca="false">IF(B87="","",YEAR(B87))</f>
        <v>2026</v>
      </c>
      <c r="I87" s="70" t="str">
        <f aca="false">IF(B87="","",IF(MONTH(B87)=1,"X",""))</f>
        <v/>
      </c>
      <c r="J87" s="70" t="str">
        <f aca="false">IF(B87="","",IF(MONTH(B87)=2,"X",""))</f>
        <v/>
      </c>
      <c r="K87" s="70" t="str">
        <f aca="false">IF(B87="","",IF(MONTH(B87)=3,"X",""))</f>
        <v/>
      </c>
      <c r="L87" s="70" t="str">
        <f aca="false">IF(B87="","",IF(MONTH(B87)=4,"X",""))</f>
        <v/>
      </c>
      <c r="M87" s="70" t="str">
        <f aca="false">IF(B87="","",IF(MONTH(B87)=5,"X",""))</f>
        <v/>
      </c>
      <c r="N87" s="70" t="str">
        <f aca="false">IF(B87="","",IF(MONTH(B87)=6,"X",""))</f>
        <v/>
      </c>
      <c r="O87" s="70" t="str">
        <f aca="false">IF(B87="","",IF(MONTH(B87)=7,"X",""))</f>
        <v/>
      </c>
      <c r="P87" s="70" t="str">
        <f aca="false">IF(B87="","",IF(MONTH(B87)=8,"X",""))</f>
        <v/>
      </c>
      <c r="Q87" s="70" t="str">
        <f aca="false">IF(B87="","",IF(MONTH(B87)=9,"X",""))</f>
        <v/>
      </c>
      <c r="R87" s="70" t="str">
        <f aca="false">IF(B87="","",IF(MONTH(B87)=10,"X",""))</f>
        <v>X</v>
      </c>
      <c r="S87" s="70" t="str">
        <f aca="false">IF(B87="","",IF(MONTH(B87)=11,"X",""))</f>
        <v/>
      </c>
      <c r="T87" s="70" t="str">
        <f aca="false">IF(B87="","",IF(MONTH(B87)=12,"X",""))</f>
        <v/>
      </c>
      <c r="U87" s="58" t="n">
        <f aca="false">IF(E87="","",SUMIF($E$5:$E$1000,E87,$AD$5:$AD$1000))</f>
        <v>4</v>
      </c>
      <c r="V87" s="71" t="str">
        <f aca="false">IF(E87="","",_xlfn.TEXTJOIN(" + ",TRUE(),IF(COUNTIFS($E$5:$E$1000,E87,$C$5:$C$1000,"Auditoría Interna")&gt;0,"Interna",""),IF(COUNTIFS($E$5:$E$1000,E87,$C$5:$C$1000,"Auditoría Externa")&gt;0,"Externa",""),IF(COUNTIFS($E$5:$E$1000,E87,$C$5:$C$1000,"SSF")&gt;0,"SSF",""),IF(COUNTIFS($E$5:$E$1000,E87,$C$5:$C$1000,"Comité de Supervisión")&gt;0,"Comité Sup.",""),IF(COUNTIFS($E$5:$E$1000,E87,$C$5:$C$1000,"Consejo de Administración")&gt;0,"Consejo",""),IF(COUNTIFS($E$5:$E$1000,E87,$C$5:$C$1000,"Otros")&gt;0,"Otros","")))</f>
        <v>Interna + Externa + SSF</v>
      </c>
      <c r="W87" s="58" t="n">
        <f aca="false">IF(E87="","",SUMIFS($AD$5:$AD$1000,$E$5:$E$1000,E87,$AA$5:$AA$1000,AA87,$C$5:$C$1000,"&lt;&gt;"&amp;C87))</f>
        <v>1</v>
      </c>
      <c r="X87" s="18" t="s">
        <v>261</v>
      </c>
      <c r="Y87" s="31" t="n">
        <v>9</v>
      </c>
      <c r="Z87" s="13"/>
      <c r="AA87" s="38" t="n">
        <f aca="false">IF(B87="","",YEAR(B87)*100+MONTH(B87))</f>
        <v>202610</v>
      </c>
      <c r="AB87" s="38" t="str">
        <f aca="false">IF(AND(E87&lt;&gt;"",E87=Cruce!$C$5,AD87=1),COUNTIFS($E$5:E87,E87,$AD$5:AD87,1),"")</f>
        <v/>
      </c>
      <c r="AC87" s="38" t="str">
        <f aca="false">IF(E87="","",C87&amp;"|"&amp;X87&amp;"|"&amp;IF(B87="","s/f",TEXT(B87,"yyyymmdd"))&amp;IF(OR(C87="SSF",X87="Visitas Auditoría Interna"),"|"&amp;Y87,""))</f>
        <v>Auditoría Interna|Auditoria interna 3|20261016</v>
      </c>
      <c r="AD87" s="38" t="n">
        <f aca="false">IF(E87="",0,IF(COUNTIFS($E$5:E87,E87,$AC$5:AC87,AC87)=1,1,0))</f>
        <v>0</v>
      </c>
      <c r="AE87" s="38" t="str">
        <f aca="false">IF(OR(E87="",AD87&lt;&gt;1),"",SUBSTITUTE(SUBSTITUTE(C87,"Auditoría ",""),"Consejo de Administración","Consejo")&amp;" – "&amp;IF(B87="","(sin fecha)",DAY(B87)&amp;" de "&amp;CHOOSE(MONTH(B87),"Enero","Febrero","Marzo","Abril","Mayo","Junio","Julio","Agosto","Septiembre","Octubre","Noviembre","Diciembre")&amp;" "&amp;YEAR(B87)))</f>
        <v/>
      </c>
      <c r="AF87" s="38" t="n">
        <f aca="false">IF(E87="",0,IF(COUNTIF($AC$5:AC87,AC87)=1,1,0))</f>
        <v>0</v>
      </c>
    </row>
    <row r="88" customFormat="false" ht="45" hidden="false" customHeight="true" outlineLevel="0" collapsed="false">
      <c r="A88" s="31" t="n">
        <v>84</v>
      </c>
      <c r="B88" s="67" t="n">
        <v>46311</v>
      </c>
      <c r="C88" s="68" t="s">
        <v>13</v>
      </c>
      <c r="D88" s="68" t="s">
        <v>240</v>
      </c>
      <c r="E88" s="69" t="s">
        <v>143</v>
      </c>
      <c r="F88" s="69" t="s">
        <v>270</v>
      </c>
      <c r="G88" s="70" t="str">
        <f aca="false">IF(OR(E88="",AND($C$3="",$E$3="")),"",IF(B88="","Sin fecha",IF(AND(OR($C$3="",B88&gt;=$C$3),OR($E$3="",B88&lt;=$E$3)),"Sí","No")))</f>
        <v>Sí</v>
      </c>
      <c r="H88" s="58" t="n">
        <f aca="false">IF(B88="","",YEAR(B88))</f>
        <v>2026</v>
      </c>
      <c r="I88" s="70" t="str">
        <f aca="false">IF(B88="","",IF(MONTH(B88)=1,"X",""))</f>
        <v/>
      </c>
      <c r="J88" s="70" t="str">
        <f aca="false">IF(B88="","",IF(MONTH(B88)=2,"X",""))</f>
        <v/>
      </c>
      <c r="K88" s="70" t="str">
        <f aca="false">IF(B88="","",IF(MONTH(B88)=3,"X",""))</f>
        <v/>
      </c>
      <c r="L88" s="70" t="str">
        <f aca="false">IF(B88="","",IF(MONTH(B88)=4,"X",""))</f>
        <v/>
      </c>
      <c r="M88" s="70" t="str">
        <f aca="false">IF(B88="","",IF(MONTH(B88)=5,"X",""))</f>
        <v/>
      </c>
      <c r="N88" s="70" t="str">
        <f aca="false">IF(B88="","",IF(MONTH(B88)=6,"X",""))</f>
        <v/>
      </c>
      <c r="O88" s="70" t="str">
        <f aca="false">IF(B88="","",IF(MONTH(B88)=7,"X",""))</f>
        <v/>
      </c>
      <c r="P88" s="70" t="str">
        <f aca="false">IF(B88="","",IF(MONTH(B88)=8,"X",""))</f>
        <v/>
      </c>
      <c r="Q88" s="70" t="str">
        <f aca="false">IF(B88="","",IF(MONTH(B88)=9,"X",""))</f>
        <v/>
      </c>
      <c r="R88" s="70" t="str">
        <f aca="false">IF(B88="","",IF(MONTH(B88)=10,"X",""))</f>
        <v>X</v>
      </c>
      <c r="S88" s="70" t="str">
        <f aca="false">IF(B88="","",IF(MONTH(B88)=11,"X",""))</f>
        <v/>
      </c>
      <c r="T88" s="70" t="str">
        <f aca="false">IF(B88="","",IF(MONTH(B88)=12,"X",""))</f>
        <v/>
      </c>
      <c r="U88" s="58" t="n">
        <f aca="false">IF(E88="","",SUMIF($E$5:$E$1000,E88,$AD$5:$AD$1000))</f>
        <v>4</v>
      </c>
      <c r="V88" s="71" t="str">
        <f aca="false">IF(E88="","",_xlfn.TEXTJOIN(" + ",TRUE(),IF(COUNTIFS($E$5:$E$1000,E88,$C$5:$C$1000,"Auditoría Interna")&gt;0,"Interna",""),IF(COUNTIFS($E$5:$E$1000,E88,$C$5:$C$1000,"Auditoría Externa")&gt;0,"Externa",""),IF(COUNTIFS($E$5:$E$1000,E88,$C$5:$C$1000,"SSF")&gt;0,"SSF",""),IF(COUNTIFS($E$5:$E$1000,E88,$C$5:$C$1000,"Comité de Supervisión")&gt;0,"Comité Sup.",""),IF(COUNTIFS($E$5:$E$1000,E88,$C$5:$C$1000,"Consejo de Administración")&gt;0,"Consejo",""),IF(COUNTIFS($E$5:$E$1000,E88,$C$5:$C$1000,"Otros")&gt;0,"Otros","")))</f>
        <v>Interna + Externa + SSF</v>
      </c>
      <c r="W88" s="58" t="n">
        <f aca="false">IF(E88="","",SUMIFS($AD$5:$AD$1000,$E$5:$E$1000,E88,$AA$5:$AA$1000,AA88,$C$5:$C$1000,"&lt;&gt;"&amp;C88))</f>
        <v>1</v>
      </c>
      <c r="X88" s="18" t="s">
        <v>261</v>
      </c>
      <c r="Y88" s="31" t="n">
        <v>10</v>
      </c>
      <c r="Z88" s="13"/>
      <c r="AA88" s="38" t="n">
        <f aca="false">IF(B88="","",YEAR(B88)*100+MONTH(B88))</f>
        <v>202610</v>
      </c>
      <c r="AB88" s="38" t="str">
        <f aca="false">IF(AND(E88&lt;&gt;"",E88=Cruce!$C$5,AD88=1),COUNTIFS($E$5:E88,E88,$AD$5:AD88,1),"")</f>
        <v/>
      </c>
      <c r="AC88" s="38" t="str">
        <f aca="false">IF(E88="","",C88&amp;"|"&amp;X88&amp;"|"&amp;IF(B88="","s/f",TEXT(B88,"yyyymmdd"))&amp;IF(OR(C88="SSF",X88="Visitas Auditoría Interna"),"|"&amp;Y88,""))</f>
        <v>Auditoría Interna|Auditoria interna 3|20261016</v>
      </c>
      <c r="AD88" s="38" t="n">
        <f aca="false">IF(E88="",0,IF(COUNTIFS($E$5:E88,E88,$AC$5:AC88,AC88)=1,1,0))</f>
        <v>0</v>
      </c>
      <c r="AE88" s="38" t="str">
        <f aca="false">IF(OR(E88="",AD88&lt;&gt;1),"",SUBSTITUTE(SUBSTITUTE(C88,"Auditoría ",""),"Consejo de Administración","Consejo")&amp;" – "&amp;IF(B88="","(sin fecha)",DAY(B88)&amp;" de "&amp;CHOOSE(MONTH(B88),"Enero","Febrero","Marzo","Abril","Mayo","Junio","Julio","Agosto","Septiembre","Octubre","Noviembre","Diciembre")&amp;" "&amp;YEAR(B88)))</f>
        <v/>
      </c>
      <c r="AF88" s="38" t="n">
        <f aca="false">IF(E88="",0,IF(COUNTIF($AC$5:AC88,AC88)=1,1,0))</f>
        <v>0</v>
      </c>
    </row>
    <row r="89" customFormat="false" ht="45" hidden="false" customHeight="true" outlineLevel="0" collapsed="false">
      <c r="A89" s="31" t="n">
        <v>85</v>
      </c>
      <c r="B89" s="67" t="n">
        <v>46311</v>
      </c>
      <c r="C89" s="68" t="s">
        <v>13</v>
      </c>
      <c r="D89" s="68" t="s">
        <v>240</v>
      </c>
      <c r="E89" s="69" t="s">
        <v>143</v>
      </c>
      <c r="F89" s="69" t="s">
        <v>271</v>
      </c>
      <c r="G89" s="70" t="str">
        <f aca="false">IF(OR(E89="",AND($C$3="",$E$3="")),"",IF(B89="","Sin fecha",IF(AND(OR($C$3="",B89&gt;=$C$3),OR($E$3="",B89&lt;=$E$3)),"Sí","No")))</f>
        <v>Sí</v>
      </c>
      <c r="H89" s="58" t="n">
        <f aca="false">IF(B89="","",YEAR(B89))</f>
        <v>2026</v>
      </c>
      <c r="I89" s="70" t="str">
        <f aca="false">IF(B89="","",IF(MONTH(B89)=1,"X",""))</f>
        <v/>
      </c>
      <c r="J89" s="70" t="str">
        <f aca="false">IF(B89="","",IF(MONTH(B89)=2,"X",""))</f>
        <v/>
      </c>
      <c r="K89" s="70" t="str">
        <f aca="false">IF(B89="","",IF(MONTH(B89)=3,"X",""))</f>
        <v/>
      </c>
      <c r="L89" s="70" t="str">
        <f aca="false">IF(B89="","",IF(MONTH(B89)=4,"X",""))</f>
        <v/>
      </c>
      <c r="M89" s="70" t="str">
        <f aca="false">IF(B89="","",IF(MONTH(B89)=5,"X",""))</f>
        <v/>
      </c>
      <c r="N89" s="70" t="str">
        <f aca="false">IF(B89="","",IF(MONTH(B89)=6,"X",""))</f>
        <v/>
      </c>
      <c r="O89" s="70" t="str">
        <f aca="false">IF(B89="","",IF(MONTH(B89)=7,"X",""))</f>
        <v/>
      </c>
      <c r="P89" s="70" t="str">
        <f aca="false">IF(B89="","",IF(MONTH(B89)=8,"X",""))</f>
        <v/>
      </c>
      <c r="Q89" s="70" t="str">
        <f aca="false">IF(B89="","",IF(MONTH(B89)=9,"X",""))</f>
        <v/>
      </c>
      <c r="R89" s="70" t="str">
        <f aca="false">IF(B89="","",IF(MONTH(B89)=10,"X",""))</f>
        <v>X</v>
      </c>
      <c r="S89" s="70" t="str">
        <f aca="false">IF(B89="","",IF(MONTH(B89)=11,"X",""))</f>
        <v/>
      </c>
      <c r="T89" s="70" t="str">
        <f aca="false">IF(B89="","",IF(MONTH(B89)=12,"X",""))</f>
        <v/>
      </c>
      <c r="U89" s="58" t="n">
        <f aca="false">IF(E89="","",SUMIF($E$5:$E$1000,E89,$AD$5:$AD$1000))</f>
        <v>4</v>
      </c>
      <c r="V89" s="71" t="str">
        <f aca="false">IF(E89="","",_xlfn.TEXTJOIN(" + ",TRUE(),IF(COUNTIFS($E$5:$E$1000,E89,$C$5:$C$1000,"Auditoría Interna")&gt;0,"Interna",""),IF(COUNTIFS($E$5:$E$1000,E89,$C$5:$C$1000,"Auditoría Externa")&gt;0,"Externa",""),IF(COUNTIFS($E$5:$E$1000,E89,$C$5:$C$1000,"SSF")&gt;0,"SSF",""),IF(COUNTIFS($E$5:$E$1000,E89,$C$5:$C$1000,"Comité de Supervisión")&gt;0,"Comité Sup.",""),IF(COUNTIFS($E$5:$E$1000,E89,$C$5:$C$1000,"Consejo de Administración")&gt;0,"Consejo",""),IF(COUNTIFS($E$5:$E$1000,E89,$C$5:$C$1000,"Otros")&gt;0,"Otros","")))</f>
        <v>Interna + Externa + SSF</v>
      </c>
      <c r="W89" s="58" t="n">
        <f aca="false">IF(E89="","",SUMIFS($AD$5:$AD$1000,$E$5:$E$1000,E89,$AA$5:$AA$1000,AA89,$C$5:$C$1000,"&lt;&gt;"&amp;C89))</f>
        <v>1</v>
      </c>
      <c r="X89" s="18" t="s">
        <v>261</v>
      </c>
      <c r="Y89" s="31" t="n">
        <v>11</v>
      </c>
      <c r="Z89" s="13"/>
      <c r="AA89" s="38" t="n">
        <f aca="false">IF(B89="","",YEAR(B89)*100+MONTH(B89))</f>
        <v>202610</v>
      </c>
      <c r="AB89" s="38" t="str">
        <f aca="false">IF(AND(E89&lt;&gt;"",E89=Cruce!$C$5,AD89=1),COUNTIFS($E$5:E89,E89,$AD$5:AD89,1),"")</f>
        <v/>
      </c>
      <c r="AC89" s="38" t="str">
        <f aca="false">IF(E89="","",C89&amp;"|"&amp;X89&amp;"|"&amp;IF(B89="","s/f",TEXT(B89,"yyyymmdd"))&amp;IF(OR(C89="SSF",X89="Visitas Auditoría Interna"),"|"&amp;Y89,""))</f>
        <v>Auditoría Interna|Auditoria interna 3|20261016</v>
      </c>
      <c r="AD89" s="38" t="n">
        <f aca="false">IF(E89="",0,IF(COUNTIFS($E$5:E89,E89,$AC$5:AC89,AC89)=1,1,0))</f>
        <v>0</v>
      </c>
      <c r="AE89" s="38" t="str">
        <f aca="false">IF(OR(E89="",AD89&lt;&gt;1),"",SUBSTITUTE(SUBSTITUTE(C89,"Auditoría ",""),"Consejo de Administración","Consejo")&amp;" – "&amp;IF(B89="","(sin fecha)",DAY(B89)&amp;" de "&amp;CHOOSE(MONTH(B89),"Enero","Febrero","Marzo","Abril","Mayo","Junio","Julio","Agosto","Septiembre","Octubre","Noviembre","Diciembre")&amp;" "&amp;YEAR(B89)))</f>
        <v/>
      </c>
      <c r="AF89" s="38" t="n">
        <f aca="false">IF(E89="",0,IF(COUNTIF($AC$5:AC89,AC89)=1,1,0))</f>
        <v>0</v>
      </c>
    </row>
    <row r="90" customFormat="false" ht="45" hidden="false" customHeight="true" outlineLevel="0" collapsed="false">
      <c r="A90" s="31" t="n">
        <v>86</v>
      </c>
      <c r="B90" s="67" t="n">
        <v>46311</v>
      </c>
      <c r="C90" s="68" t="s">
        <v>13</v>
      </c>
      <c r="D90" s="68" t="s">
        <v>240</v>
      </c>
      <c r="E90" s="69" t="s">
        <v>143</v>
      </c>
      <c r="F90" s="69" t="s">
        <v>272</v>
      </c>
      <c r="G90" s="70" t="str">
        <f aca="false">IF(OR(E90="",AND($C$3="",$E$3="")),"",IF(B90="","Sin fecha",IF(AND(OR($C$3="",B90&gt;=$C$3),OR($E$3="",B90&lt;=$E$3)),"Sí","No")))</f>
        <v>Sí</v>
      </c>
      <c r="H90" s="58" t="n">
        <f aca="false">IF(B90="","",YEAR(B90))</f>
        <v>2026</v>
      </c>
      <c r="I90" s="70" t="str">
        <f aca="false">IF(B90="","",IF(MONTH(B90)=1,"X",""))</f>
        <v/>
      </c>
      <c r="J90" s="70" t="str">
        <f aca="false">IF(B90="","",IF(MONTH(B90)=2,"X",""))</f>
        <v/>
      </c>
      <c r="K90" s="70" t="str">
        <f aca="false">IF(B90="","",IF(MONTH(B90)=3,"X",""))</f>
        <v/>
      </c>
      <c r="L90" s="70" t="str">
        <f aca="false">IF(B90="","",IF(MONTH(B90)=4,"X",""))</f>
        <v/>
      </c>
      <c r="M90" s="70" t="str">
        <f aca="false">IF(B90="","",IF(MONTH(B90)=5,"X",""))</f>
        <v/>
      </c>
      <c r="N90" s="70" t="str">
        <f aca="false">IF(B90="","",IF(MONTH(B90)=6,"X",""))</f>
        <v/>
      </c>
      <c r="O90" s="70" t="str">
        <f aca="false">IF(B90="","",IF(MONTH(B90)=7,"X",""))</f>
        <v/>
      </c>
      <c r="P90" s="70" t="str">
        <f aca="false">IF(B90="","",IF(MONTH(B90)=8,"X",""))</f>
        <v/>
      </c>
      <c r="Q90" s="70" t="str">
        <f aca="false">IF(B90="","",IF(MONTH(B90)=9,"X",""))</f>
        <v/>
      </c>
      <c r="R90" s="70" t="str">
        <f aca="false">IF(B90="","",IF(MONTH(B90)=10,"X",""))</f>
        <v>X</v>
      </c>
      <c r="S90" s="70" t="str">
        <f aca="false">IF(B90="","",IF(MONTH(B90)=11,"X",""))</f>
        <v/>
      </c>
      <c r="T90" s="70" t="str">
        <f aca="false">IF(B90="","",IF(MONTH(B90)=12,"X",""))</f>
        <v/>
      </c>
      <c r="U90" s="58" t="n">
        <f aca="false">IF(E90="","",SUMIF($E$5:$E$1000,E90,$AD$5:$AD$1000))</f>
        <v>4</v>
      </c>
      <c r="V90" s="71" t="str">
        <f aca="false">IF(E90="","",_xlfn.TEXTJOIN(" + ",TRUE(),IF(COUNTIFS($E$5:$E$1000,E90,$C$5:$C$1000,"Auditoría Interna")&gt;0,"Interna",""),IF(COUNTIFS($E$5:$E$1000,E90,$C$5:$C$1000,"Auditoría Externa")&gt;0,"Externa",""),IF(COUNTIFS($E$5:$E$1000,E90,$C$5:$C$1000,"SSF")&gt;0,"SSF",""),IF(COUNTIFS($E$5:$E$1000,E90,$C$5:$C$1000,"Comité de Supervisión")&gt;0,"Comité Sup.",""),IF(COUNTIFS($E$5:$E$1000,E90,$C$5:$C$1000,"Consejo de Administración")&gt;0,"Consejo",""),IF(COUNTIFS($E$5:$E$1000,E90,$C$5:$C$1000,"Otros")&gt;0,"Otros","")))</f>
        <v>Interna + Externa + SSF</v>
      </c>
      <c r="W90" s="58" t="n">
        <f aca="false">IF(E90="","",SUMIFS($AD$5:$AD$1000,$E$5:$E$1000,E90,$AA$5:$AA$1000,AA90,$C$5:$C$1000,"&lt;&gt;"&amp;C90))</f>
        <v>1</v>
      </c>
      <c r="X90" s="18" t="s">
        <v>261</v>
      </c>
      <c r="Y90" s="31" t="n">
        <v>12</v>
      </c>
      <c r="Z90" s="13"/>
      <c r="AA90" s="38" t="n">
        <f aca="false">IF(B90="","",YEAR(B90)*100+MONTH(B90))</f>
        <v>202610</v>
      </c>
      <c r="AB90" s="38" t="str">
        <f aca="false">IF(AND(E90&lt;&gt;"",E90=Cruce!$C$5,AD90=1),COUNTIFS($E$5:E90,E90,$AD$5:AD90,1),"")</f>
        <v/>
      </c>
      <c r="AC90" s="38" t="str">
        <f aca="false">IF(E90="","",C90&amp;"|"&amp;X90&amp;"|"&amp;IF(B90="","s/f",TEXT(B90,"yyyymmdd"))&amp;IF(OR(C90="SSF",X90="Visitas Auditoría Interna"),"|"&amp;Y90,""))</f>
        <v>Auditoría Interna|Auditoria interna 3|20261016</v>
      </c>
      <c r="AD90" s="38" t="n">
        <f aca="false">IF(E90="",0,IF(COUNTIFS($E$5:E90,E90,$AC$5:AC90,AC90)=1,1,0))</f>
        <v>0</v>
      </c>
      <c r="AE90" s="38" t="str">
        <f aca="false">IF(OR(E90="",AD90&lt;&gt;1),"",SUBSTITUTE(SUBSTITUTE(C90,"Auditoría ",""),"Consejo de Administración","Consejo")&amp;" – "&amp;IF(B90="","(sin fecha)",DAY(B90)&amp;" de "&amp;CHOOSE(MONTH(B90),"Enero","Febrero","Marzo","Abril","Mayo","Junio","Julio","Agosto","Septiembre","Octubre","Noviembre","Diciembre")&amp;" "&amp;YEAR(B90)))</f>
        <v/>
      </c>
      <c r="AF90" s="38" t="n">
        <f aca="false">IF(E90="",0,IF(COUNTIF($AC$5:AC90,AC90)=1,1,0))</f>
        <v>0</v>
      </c>
    </row>
    <row r="91" customFormat="false" ht="45" hidden="false" customHeight="true" outlineLevel="0" collapsed="false">
      <c r="A91" s="31" t="n">
        <v>87</v>
      </c>
      <c r="B91" s="67" t="n">
        <v>46311</v>
      </c>
      <c r="C91" s="68" t="s">
        <v>13</v>
      </c>
      <c r="D91" s="68" t="s">
        <v>240</v>
      </c>
      <c r="E91" s="69" t="s">
        <v>143</v>
      </c>
      <c r="F91" s="69" t="s">
        <v>273</v>
      </c>
      <c r="G91" s="70" t="str">
        <f aca="false">IF(OR(E91="",AND($C$3="",$E$3="")),"",IF(B91="","Sin fecha",IF(AND(OR($C$3="",B91&gt;=$C$3),OR($E$3="",B91&lt;=$E$3)),"Sí","No")))</f>
        <v>Sí</v>
      </c>
      <c r="H91" s="58" t="n">
        <f aca="false">IF(B91="","",YEAR(B91))</f>
        <v>2026</v>
      </c>
      <c r="I91" s="70" t="str">
        <f aca="false">IF(B91="","",IF(MONTH(B91)=1,"X",""))</f>
        <v/>
      </c>
      <c r="J91" s="70" t="str">
        <f aca="false">IF(B91="","",IF(MONTH(B91)=2,"X",""))</f>
        <v/>
      </c>
      <c r="K91" s="70" t="str">
        <f aca="false">IF(B91="","",IF(MONTH(B91)=3,"X",""))</f>
        <v/>
      </c>
      <c r="L91" s="70" t="str">
        <f aca="false">IF(B91="","",IF(MONTH(B91)=4,"X",""))</f>
        <v/>
      </c>
      <c r="M91" s="70" t="str">
        <f aca="false">IF(B91="","",IF(MONTH(B91)=5,"X",""))</f>
        <v/>
      </c>
      <c r="N91" s="70" t="str">
        <f aca="false">IF(B91="","",IF(MONTH(B91)=6,"X",""))</f>
        <v/>
      </c>
      <c r="O91" s="70" t="str">
        <f aca="false">IF(B91="","",IF(MONTH(B91)=7,"X",""))</f>
        <v/>
      </c>
      <c r="P91" s="70" t="str">
        <f aca="false">IF(B91="","",IF(MONTH(B91)=8,"X",""))</f>
        <v/>
      </c>
      <c r="Q91" s="70" t="str">
        <f aca="false">IF(B91="","",IF(MONTH(B91)=9,"X",""))</f>
        <v/>
      </c>
      <c r="R91" s="70" t="str">
        <f aca="false">IF(B91="","",IF(MONTH(B91)=10,"X",""))</f>
        <v>X</v>
      </c>
      <c r="S91" s="70" t="str">
        <f aca="false">IF(B91="","",IF(MONTH(B91)=11,"X",""))</f>
        <v/>
      </c>
      <c r="T91" s="70" t="str">
        <f aca="false">IF(B91="","",IF(MONTH(B91)=12,"X",""))</f>
        <v/>
      </c>
      <c r="U91" s="58" t="n">
        <f aca="false">IF(E91="","",SUMIF($E$5:$E$1000,E91,$AD$5:$AD$1000))</f>
        <v>4</v>
      </c>
      <c r="V91" s="71" t="str">
        <f aca="false">IF(E91="","",_xlfn.TEXTJOIN(" + ",TRUE(),IF(COUNTIFS($E$5:$E$1000,E91,$C$5:$C$1000,"Auditoría Interna")&gt;0,"Interna",""),IF(COUNTIFS($E$5:$E$1000,E91,$C$5:$C$1000,"Auditoría Externa")&gt;0,"Externa",""),IF(COUNTIFS($E$5:$E$1000,E91,$C$5:$C$1000,"SSF")&gt;0,"SSF",""),IF(COUNTIFS($E$5:$E$1000,E91,$C$5:$C$1000,"Comité de Supervisión")&gt;0,"Comité Sup.",""),IF(COUNTIFS($E$5:$E$1000,E91,$C$5:$C$1000,"Consejo de Administración")&gt;0,"Consejo",""),IF(COUNTIFS($E$5:$E$1000,E91,$C$5:$C$1000,"Otros")&gt;0,"Otros","")))</f>
        <v>Interna + Externa + SSF</v>
      </c>
      <c r="W91" s="58" t="n">
        <f aca="false">IF(E91="","",SUMIFS($AD$5:$AD$1000,$E$5:$E$1000,E91,$AA$5:$AA$1000,AA91,$C$5:$C$1000,"&lt;&gt;"&amp;C91))</f>
        <v>1</v>
      </c>
      <c r="X91" s="18" t="s">
        <v>261</v>
      </c>
      <c r="Y91" s="31" t="n">
        <v>13</v>
      </c>
      <c r="Z91" s="13"/>
      <c r="AA91" s="38" t="n">
        <f aca="false">IF(B91="","",YEAR(B91)*100+MONTH(B91))</f>
        <v>202610</v>
      </c>
      <c r="AB91" s="38" t="str">
        <f aca="false">IF(AND(E91&lt;&gt;"",E91=Cruce!$C$5,AD91=1),COUNTIFS($E$5:E91,E91,$AD$5:AD91,1),"")</f>
        <v/>
      </c>
      <c r="AC91" s="38" t="str">
        <f aca="false">IF(E91="","",C91&amp;"|"&amp;X91&amp;"|"&amp;IF(B91="","s/f",TEXT(B91,"yyyymmdd"))&amp;IF(OR(C91="SSF",X91="Visitas Auditoría Interna"),"|"&amp;Y91,""))</f>
        <v>Auditoría Interna|Auditoria interna 3|20261016</v>
      </c>
      <c r="AD91" s="38" t="n">
        <f aca="false">IF(E91="",0,IF(COUNTIFS($E$5:E91,E91,$AC$5:AC91,AC91)=1,1,0))</f>
        <v>0</v>
      </c>
      <c r="AE91" s="38" t="str">
        <f aca="false">IF(OR(E91="",AD91&lt;&gt;1),"",SUBSTITUTE(SUBSTITUTE(C91,"Auditoría ",""),"Consejo de Administración","Consejo")&amp;" – "&amp;IF(B91="","(sin fecha)",DAY(B91)&amp;" de "&amp;CHOOSE(MONTH(B91),"Enero","Febrero","Marzo","Abril","Mayo","Junio","Julio","Agosto","Septiembre","Octubre","Noviembre","Diciembre")&amp;" "&amp;YEAR(B91)))</f>
        <v/>
      </c>
      <c r="AF91" s="38" t="n">
        <f aca="false">IF(E91="",0,IF(COUNTIF($AC$5:AC91,AC91)=1,1,0))</f>
        <v>0</v>
      </c>
    </row>
    <row r="92" customFormat="false" ht="45" hidden="false" customHeight="true" outlineLevel="0" collapsed="false">
      <c r="A92" s="31" t="n">
        <v>88</v>
      </c>
      <c r="B92" s="67" t="n">
        <v>46311</v>
      </c>
      <c r="C92" s="68" t="s">
        <v>13</v>
      </c>
      <c r="D92" s="68" t="s">
        <v>240</v>
      </c>
      <c r="E92" s="69" t="s">
        <v>143</v>
      </c>
      <c r="F92" s="69" t="s">
        <v>274</v>
      </c>
      <c r="G92" s="70" t="str">
        <f aca="false">IF(OR(E92="",AND($C$3="",$E$3="")),"",IF(B92="","Sin fecha",IF(AND(OR($C$3="",B92&gt;=$C$3),OR($E$3="",B92&lt;=$E$3)),"Sí","No")))</f>
        <v>Sí</v>
      </c>
      <c r="H92" s="58" t="n">
        <f aca="false">IF(B92="","",YEAR(B92))</f>
        <v>2026</v>
      </c>
      <c r="I92" s="70" t="str">
        <f aca="false">IF(B92="","",IF(MONTH(B92)=1,"X",""))</f>
        <v/>
      </c>
      <c r="J92" s="70" t="str">
        <f aca="false">IF(B92="","",IF(MONTH(B92)=2,"X",""))</f>
        <v/>
      </c>
      <c r="K92" s="70" t="str">
        <f aca="false">IF(B92="","",IF(MONTH(B92)=3,"X",""))</f>
        <v/>
      </c>
      <c r="L92" s="70" t="str">
        <f aca="false">IF(B92="","",IF(MONTH(B92)=4,"X",""))</f>
        <v/>
      </c>
      <c r="M92" s="70" t="str">
        <f aca="false">IF(B92="","",IF(MONTH(B92)=5,"X",""))</f>
        <v/>
      </c>
      <c r="N92" s="70" t="str">
        <f aca="false">IF(B92="","",IF(MONTH(B92)=6,"X",""))</f>
        <v/>
      </c>
      <c r="O92" s="70" t="str">
        <f aca="false">IF(B92="","",IF(MONTH(B92)=7,"X",""))</f>
        <v/>
      </c>
      <c r="P92" s="70" t="str">
        <f aca="false">IF(B92="","",IF(MONTH(B92)=8,"X",""))</f>
        <v/>
      </c>
      <c r="Q92" s="70" t="str">
        <f aca="false">IF(B92="","",IF(MONTH(B92)=9,"X",""))</f>
        <v/>
      </c>
      <c r="R92" s="70" t="str">
        <f aca="false">IF(B92="","",IF(MONTH(B92)=10,"X",""))</f>
        <v>X</v>
      </c>
      <c r="S92" s="70" t="str">
        <f aca="false">IF(B92="","",IF(MONTH(B92)=11,"X",""))</f>
        <v/>
      </c>
      <c r="T92" s="70" t="str">
        <f aca="false">IF(B92="","",IF(MONTH(B92)=12,"X",""))</f>
        <v/>
      </c>
      <c r="U92" s="58" t="n">
        <f aca="false">IF(E92="","",SUMIF($E$5:$E$1000,E92,$AD$5:$AD$1000))</f>
        <v>4</v>
      </c>
      <c r="V92" s="71" t="str">
        <f aca="false">IF(E92="","",_xlfn.TEXTJOIN(" + ",TRUE(),IF(COUNTIFS($E$5:$E$1000,E92,$C$5:$C$1000,"Auditoría Interna")&gt;0,"Interna",""),IF(COUNTIFS($E$5:$E$1000,E92,$C$5:$C$1000,"Auditoría Externa")&gt;0,"Externa",""),IF(COUNTIFS($E$5:$E$1000,E92,$C$5:$C$1000,"SSF")&gt;0,"SSF",""),IF(COUNTIFS($E$5:$E$1000,E92,$C$5:$C$1000,"Comité de Supervisión")&gt;0,"Comité Sup.",""),IF(COUNTIFS($E$5:$E$1000,E92,$C$5:$C$1000,"Consejo de Administración")&gt;0,"Consejo",""),IF(COUNTIFS($E$5:$E$1000,E92,$C$5:$C$1000,"Otros")&gt;0,"Otros","")))</f>
        <v>Interna + Externa + SSF</v>
      </c>
      <c r="W92" s="58" t="n">
        <f aca="false">IF(E92="","",SUMIFS($AD$5:$AD$1000,$E$5:$E$1000,E92,$AA$5:$AA$1000,AA92,$C$5:$C$1000,"&lt;&gt;"&amp;C92))</f>
        <v>1</v>
      </c>
      <c r="X92" s="18" t="s">
        <v>261</v>
      </c>
      <c r="Y92" s="31" t="n">
        <v>14</v>
      </c>
      <c r="Z92" s="13"/>
      <c r="AA92" s="38" t="n">
        <f aca="false">IF(B92="","",YEAR(B92)*100+MONTH(B92))</f>
        <v>202610</v>
      </c>
      <c r="AB92" s="38" t="str">
        <f aca="false">IF(AND(E92&lt;&gt;"",E92=Cruce!$C$5,AD92=1),COUNTIFS($E$5:E92,E92,$AD$5:AD92,1),"")</f>
        <v/>
      </c>
      <c r="AC92" s="38" t="str">
        <f aca="false">IF(E92="","",C92&amp;"|"&amp;X92&amp;"|"&amp;IF(B92="","s/f",TEXT(B92,"yyyymmdd"))&amp;IF(OR(C92="SSF",X92="Visitas Auditoría Interna"),"|"&amp;Y92,""))</f>
        <v>Auditoría Interna|Auditoria interna 3|20261016</v>
      </c>
      <c r="AD92" s="38" t="n">
        <f aca="false">IF(E92="",0,IF(COUNTIFS($E$5:E92,E92,$AC$5:AC92,AC92)=1,1,0))</f>
        <v>0</v>
      </c>
      <c r="AE92" s="38" t="str">
        <f aca="false">IF(OR(E92="",AD92&lt;&gt;1),"",SUBSTITUTE(SUBSTITUTE(C92,"Auditoría ",""),"Consejo de Administración","Consejo")&amp;" – "&amp;IF(B92="","(sin fecha)",DAY(B92)&amp;" de "&amp;CHOOSE(MONTH(B92),"Enero","Febrero","Marzo","Abril","Mayo","Junio","Julio","Agosto","Septiembre","Octubre","Noviembre","Diciembre")&amp;" "&amp;YEAR(B92)))</f>
        <v/>
      </c>
      <c r="AF92" s="38" t="n">
        <f aca="false">IF(E92="",0,IF(COUNTIF($AC$5:AC92,AC92)=1,1,0))</f>
        <v>0</v>
      </c>
    </row>
    <row r="93" customFormat="false" ht="45" hidden="false" customHeight="true" outlineLevel="0" collapsed="false">
      <c r="A93" s="31" t="n">
        <v>89</v>
      </c>
      <c r="B93" s="67" t="n">
        <v>46311</v>
      </c>
      <c r="C93" s="68" t="s">
        <v>13</v>
      </c>
      <c r="D93" s="68" t="s">
        <v>240</v>
      </c>
      <c r="E93" s="69" t="s">
        <v>143</v>
      </c>
      <c r="F93" s="69" t="s">
        <v>275</v>
      </c>
      <c r="G93" s="70" t="str">
        <f aca="false">IF(OR(E93="",AND($C$3="",$E$3="")),"",IF(B93="","Sin fecha",IF(AND(OR($C$3="",B93&gt;=$C$3),OR($E$3="",B93&lt;=$E$3)),"Sí","No")))</f>
        <v>Sí</v>
      </c>
      <c r="H93" s="58" t="n">
        <f aca="false">IF(B93="","",YEAR(B93))</f>
        <v>2026</v>
      </c>
      <c r="I93" s="70" t="str">
        <f aca="false">IF(B93="","",IF(MONTH(B93)=1,"X",""))</f>
        <v/>
      </c>
      <c r="J93" s="70" t="str">
        <f aca="false">IF(B93="","",IF(MONTH(B93)=2,"X",""))</f>
        <v/>
      </c>
      <c r="K93" s="70" t="str">
        <f aca="false">IF(B93="","",IF(MONTH(B93)=3,"X",""))</f>
        <v/>
      </c>
      <c r="L93" s="70" t="str">
        <f aca="false">IF(B93="","",IF(MONTH(B93)=4,"X",""))</f>
        <v/>
      </c>
      <c r="M93" s="70" t="str">
        <f aca="false">IF(B93="","",IF(MONTH(B93)=5,"X",""))</f>
        <v/>
      </c>
      <c r="N93" s="70" t="str">
        <f aca="false">IF(B93="","",IF(MONTH(B93)=6,"X",""))</f>
        <v/>
      </c>
      <c r="O93" s="70" t="str">
        <f aca="false">IF(B93="","",IF(MONTH(B93)=7,"X",""))</f>
        <v/>
      </c>
      <c r="P93" s="70" t="str">
        <f aca="false">IF(B93="","",IF(MONTH(B93)=8,"X",""))</f>
        <v/>
      </c>
      <c r="Q93" s="70" t="str">
        <f aca="false">IF(B93="","",IF(MONTH(B93)=9,"X",""))</f>
        <v/>
      </c>
      <c r="R93" s="70" t="str">
        <f aca="false">IF(B93="","",IF(MONTH(B93)=10,"X",""))</f>
        <v>X</v>
      </c>
      <c r="S93" s="70" t="str">
        <f aca="false">IF(B93="","",IF(MONTH(B93)=11,"X",""))</f>
        <v/>
      </c>
      <c r="T93" s="70" t="str">
        <f aca="false">IF(B93="","",IF(MONTH(B93)=12,"X",""))</f>
        <v/>
      </c>
      <c r="U93" s="58" t="n">
        <f aca="false">IF(E93="","",SUMIF($E$5:$E$1000,E93,$AD$5:$AD$1000))</f>
        <v>4</v>
      </c>
      <c r="V93" s="71" t="str">
        <f aca="false">IF(E93="","",_xlfn.TEXTJOIN(" + ",TRUE(),IF(COUNTIFS($E$5:$E$1000,E93,$C$5:$C$1000,"Auditoría Interna")&gt;0,"Interna",""),IF(COUNTIFS($E$5:$E$1000,E93,$C$5:$C$1000,"Auditoría Externa")&gt;0,"Externa",""),IF(COUNTIFS($E$5:$E$1000,E93,$C$5:$C$1000,"SSF")&gt;0,"SSF",""),IF(COUNTIFS($E$5:$E$1000,E93,$C$5:$C$1000,"Comité de Supervisión")&gt;0,"Comité Sup.",""),IF(COUNTIFS($E$5:$E$1000,E93,$C$5:$C$1000,"Consejo de Administración")&gt;0,"Consejo",""),IF(COUNTIFS($E$5:$E$1000,E93,$C$5:$C$1000,"Otros")&gt;0,"Otros","")))</f>
        <v>Interna + Externa + SSF</v>
      </c>
      <c r="W93" s="58" t="n">
        <f aca="false">IF(E93="","",SUMIFS($AD$5:$AD$1000,$E$5:$E$1000,E93,$AA$5:$AA$1000,AA93,$C$5:$C$1000,"&lt;&gt;"&amp;C93))</f>
        <v>1</v>
      </c>
      <c r="X93" s="18" t="s">
        <v>261</v>
      </c>
      <c r="Y93" s="31" t="n">
        <v>15</v>
      </c>
      <c r="Z93" s="13"/>
      <c r="AA93" s="38" t="n">
        <f aca="false">IF(B93="","",YEAR(B93)*100+MONTH(B93))</f>
        <v>202610</v>
      </c>
      <c r="AB93" s="38" t="str">
        <f aca="false">IF(AND(E93&lt;&gt;"",E93=Cruce!$C$5,AD93=1),COUNTIFS($E$5:E93,E93,$AD$5:AD93,1),"")</f>
        <v/>
      </c>
      <c r="AC93" s="38" t="str">
        <f aca="false">IF(E93="","",C93&amp;"|"&amp;X93&amp;"|"&amp;IF(B93="","s/f",TEXT(B93,"yyyymmdd"))&amp;IF(OR(C93="SSF",X93="Visitas Auditoría Interna"),"|"&amp;Y93,""))</f>
        <v>Auditoría Interna|Auditoria interna 3|20261016</v>
      </c>
      <c r="AD93" s="38" t="n">
        <f aca="false">IF(E93="",0,IF(COUNTIFS($E$5:E93,E93,$AC$5:AC93,AC93)=1,1,0))</f>
        <v>0</v>
      </c>
      <c r="AE93" s="38" t="str">
        <f aca="false">IF(OR(E93="",AD93&lt;&gt;1),"",SUBSTITUTE(SUBSTITUTE(C93,"Auditoría ",""),"Consejo de Administración","Consejo")&amp;" – "&amp;IF(B93="","(sin fecha)",DAY(B93)&amp;" de "&amp;CHOOSE(MONTH(B93),"Enero","Febrero","Marzo","Abril","Mayo","Junio","Julio","Agosto","Septiembre","Octubre","Noviembre","Diciembre")&amp;" "&amp;YEAR(B93)))</f>
        <v/>
      </c>
      <c r="AF93" s="38" t="n">
        <f aca="false">IF(E93="",0,IF(COUNTIF($AC$5:AC93,AC93)=1,1,0))</f>
        <v>0</v>
      </c>
    </row>
    <row r="94" customFormat="false" ht="45" hidden="false" customHeight="true" outlineLevel="0" collapsed="false">
      <c r="A94" s="31" t="n">
        <v>90</v>
      </c>
      <c r="B94" s="67" t="n">
        <v>46311</v>
      </c>
      <c r="C94" s="68" t="s">
        <v>13</v>
      </c>
      <c r="D94" s="68" t="s">
        <v>240</v>
      </c>
      <c r="E94" s="69" t="s">
        <v>143</v>
      </c>
      <c r="F94" s="69" t="s">
        <v>276</v>
      </c>
      <c r="G94" s="70" t="str">
        <f aca="false">IF(OR(E94="",AND($C$3="",$E$3="")),"",IF(B94="","Sin fecha",IF(AND(OR($C$3="",B94&gt;=$C$3),OR($E$3="",B94&lt;=$E$3)),"Sí","No")))</f>
        <v>Sí</v>
      </c>
      <c r="H94" s="58" t="n">
        <f aca="false">IF(B94="","",YEAR(B94))</f>
        <v>2026</v>
      </c>
      <c r="I94" s="70" t="str">
        <f aca="false">IF(B94="","",IF(MONTH(B94)=1,"X",""))</f>
        <v/>
      </c>
      <c r="J94" s="70" t="str">
        <f aca="false">IF(B94="","",IF(MONTH(B94)=2,"X",""))</f>
        <v/>
      </c>
      <c r="K94" s="70" t="str">
        <f aca="false">IF(B94="","",IF(MONTH(B94)=3,"X",""))</f>
        <v/>
      </c>
      <c r="L94" s="70" t="str">
        <f aca="false">IF(B94="","",IF(MONTH(B94)=4,"X",""))</f>
        <v/>
      </c>
      <c r="M94" s="70" t="str">
        <f aca="false">IF(B94="","",IF(MONTH(B94)=5,"X",""))</f>
        <v/>
      </c>
      <c r="N94" s="70" t="str">
        <f aca="false">IF(B94="","",IF(MONTH(B94)=6,"X",""))</f>
        <v/>
      </c>
      <c r="O94" s="70" t="str">
        <f aca="false">IF(B94="","",IF(MONTH(B94)=7,"X",""))</f>
        <v/>
      </c>
      <c r="P94" s="70" t="str">
        <f aca="false">IF(B94="","",IF(MONTH(B94)=8,"X",""))</f>
        <v/>
      </c>
      <c r="Q94" s="70" t="str">
        <f aca="false">IF(B94="","",IF(MONTH(B94)=9,"X",""))</f>
        <v/>
      </c>
      <c r="R94" s="70" t="str">
        <f aca="false">IF(B94="","",IF(MONTH(B94)=10,"X",""))</f>
        <v>X</v>
      </c>
      <c r="S94" s="70" t="str">
        <f aca="false">IF(B94="","",IF(MONTH(B94)=11,"X",""))</f>
        <v/>
      </c>
      <c r="T94" s="70" t="str">
        <f aca="false">IF(B94="","",IF(MONTH(B94)=12,"X",""))</f>
        <v/>
      </c>
      <c r="U94" s="58" t="n">
        <f aca="false">IF(E94="","",SUMIF($E$5:$E$1000,E94,$AD$5:$AD$1000))</f>
        <v>4</v>
      </c>
      <c r="V94" s="71" t="str">
        <f aca="false">IF(E94="","",_xlfn.TEXTJOIN(" + ",TRUE(),IF(COUNTIFS($E$5:$E$1000,E94,$C$5:$C$1000,"Auditoría Interna")&gt;0,"Interna",""),IF(COUNTIFS($E$5:$E$1000,E94,$C$5:$C$1000,"Auditoría Externa")&gt;0,"Externa",""),IF(COUNTIFS($E$5:$E$1000,E94,$C$5:$C$1000,"SSF")&gt;0,"SSF",""),IF(COUNTIFS($E$5:$E$1000,E94,$C$5:$C$1000,"Comité de Supervisión")&gt;0,"Comité Sup.",""),IF(COUNTIFS($E$5:$E$1000,E94,$C$5:$C$1000,"Consejo de Administración")&gt;0,"Consejo",""),IF(COUNTIFS($E$5:$E$1000,E94,$C$5:$C$1000,"Otros")&gt;0,"Otros","")))</f>
        <v>Interna + Externa + SSF</v>
      </c>
      <c r="W94" s="58" t="n">
        <f aca="false">IF(E94="","",SUMIFS($AD$5:$AD$1000,$E$5:$E$1000,E94,$AA$5:$AA$1000,AA94,$C$5:$C$1000,"&lt;&gt;"&amp;C94))</f>
        <v>1</v>
      </c>
      <c r="X94" s="18" t="s">
        <v>261</v>
      </c>
      <c r="Y94" s="31" t="n">
        <v>16</v>
      </c>
      <c r="Z94" s="13"/>
      <c r="AA94" s="38" t="n">
        <f aca="false">IF(B94="","",YEAR(B94)*100+MONTH(B94))</f>
        <v>202610</v>
      </c>
      <c r="AB94" s="38" t="str">
        <f aca="false">IF(AND(E94&lt;&gt;"",E94=Cruce!$C$5,AD94=1),COUNTIFS($E$5:E94,E94,$AD$5:AD94,1),"")</f>
        <v/>
      </c>
      <c r="AC94" s="38" t="str">
        <f aca="false">IF(E94="","",C94&amp;"|"&amp;X94&amp;"|"&amp;IF(B94="","s/f",TEXT(B94,"yyyymmdd"))&amp;IF(OR(C94="SSF",X94="Visitas Auditoría Interna"),"|"&amp;Y94,""))</f>
        <v>Auditoría Interna|Auditoria interna 3|20261016</v>
      </c>
      <c r="AD94" s="38" t="n">
        <f aca="false">IF(E94="",0,IF(COUNTIFS($E$5:E94,E94,$AC$5:AC94,AC94)=1,1,0))</f>
        <v>0</v>
      </c>
      <c r="AE94" s="38" t="str">
        <f aca="false">IF(OR(E94="",AD94&lt;&gt;1),"",SUBSTITUTE(SUBSTITUTE(C94,"Auditoría ",""),"Consejo de Administración","Consejo")&amp;" – "&amp;IF(B94="","(sin fecha)",DAY(B94)&amp;" de "&amp;CHOOSE(MONTH(B94),"Enero","Febrero","Marzo","Abril","Mayo","Junio","Julio","Agosto","Septiembre","Octubre","Noviembre","Diciembre")&amp;" "&amp;YEAR(B94)))</f>
        <v/>
      </c>
      <c r="AF94" s="38" t="n">
        <f aca="false">IF(E94="",0,IF(COUNTIF($AC$5:AC94,AC94)=1,1,0))</f>
        <v>0</v>
      </c>
    </row>
    <row r="95" customFormat="false" ht="45" hidden="false" customHeight="true" outlineLevel="0" collapsed="false">
      <c r="A95" s="31" t="n">
        <v>91</v>
      </c>
      <c r="B95" s="67" t="n">
        <v>46311</v>
      </c>
      <c r="C95" s="68" t="s">
        <v>13</v>
      </c>
      <c r="D95" s="68" t="s">
        <v>240</v>
      </c>
      <c r="E95" s="69" t="s">
        <v>143</v>
      </c>
      <c r="F95" s="69" t="s">
        <v>277</v>
      </c>
      <c r="G95" s="70" t="str">
        <f aca="false">IF(OR(E95="",AND($C$3="",$E$3="")),"",IF(B95="","Sin fecha",IF(AND(OR($C$3="",B95&gt;=$C$3),OR($E$3="",B95&lt;=$E$3)),"Sí","No")))</f>
        <v>Sí</v>
      </c>
      <c r="H95" s="58" t="n">
        <f aca="false">IF(B95="","",YEAR(B95))</f>
        <v>2026</v>
      </c>
      <c r="I95" s="70" t="str">
        <f aca="false">IF(B95="","",IF(MONTH(B95)=1,"X",""))</f>
        <v/>
      </c>
      <c r="J95" s="70" t="str">
        <f aca="false">IF(B95="","",IF(MONTH(B95)=2,"X",""))</f>
        <v/>
      </c>
      <c r="K95" s="70" t="str">
        <f aca="false">IF(B95="","",IF(MONTH(B95)=3,"X",""))</f>
        <v/>
      </c>
      <c r="L95" s="70" t="str">
        <f aca="false">IF(B95="","",IF(MONTH(B95)=4,"X",""))</f>
        <v/>
      </c>
      <c r="M95" s="70" t="str">
        <f aca="false">IF(B95="","",IF(MONTH(B95)=5,"X",""))</f>
        <v/>
      </c>
      <c r="N95" s="70" t="str">
        <f aca="false">IF(B95="","",IF(MONTH(B95)=6,"X",""))</f>
        <v/>
      </c>
      <c r="O95" s="70" t="str">
        <f aca="false">IF(B95="","",IF(MONTH(B95)=7,"X",""))</f>
        <v/>
      </c>
      <c r="P95" s="70" t="str">
        <f aca="false">IF(B95="","",IF(MONTH(B95)=8,"X",""))</f>
        <v/>
      </c>
      <c r="Q95" s="70" t="str">
        <f aca="false">IF(B95="","",IF(MONTH(B95)=9,"X",""))</f>
        <v/>
      </c>
      <c r="R95" s="70" t="str">
        <f aca="false">IF(B95="","",IF(MONTH(B95)=10,"X",""))</f>
        <v>X</v>
      </c>
      <c r="S95" s="70" t="str">
        <f aca="false">IF(B95="","",IF(MONTH(B95)=11,"X",""))</f>
        <v/>
      </c>
      <c r="T95" s="70" t="str">
        <f aca="false">IF(B95="","",IF(MONTH(B95)=12,"X",""))</f>
        <v/>
      </c>
      <c r="U95" s="58" t="n">
        <f aca="false">IF(E95="","",SUMIF($E$5:$E$1000,E95,$AD$5:$AD$1000))</f>
        <v>4</v>
      </c>
      <c r="V95" s="71" t="str">
        <f aca="false">IF(E95="","",_xlfn.TEXTJOIN(" + ",TRUE(),IF(COUNTIFS($E$5:$E$1000,E95,$C$5:$C$1000,"Auditoría Interna")&gt;0,"Interna",""),IF(COUNTIFS($E$5:$E$1000,E95,$C$5:$C$1000,"Auditoría Externa")&gt;0,"Externa",""),IF(COUNTIFS($E$5:$E$1000,E95,$C$5:$C$1000,"SSF")&gt;0,"SSF",""),IF(COUNTIFS($E$5:$E$1000,E95,$C$5:$C$1000,"Comité de Supervisión")&gt;0,"Comité Sup.",""),IF(COUNTIFS($E$5:$E$1000,E95,$C$5:$C$1000,"Consejo de Administración")&gt;0,"Consejo",""),IF(COUNTIFS($E$5:$E$1000,E95,$C$5:$C$1000,"Otros")&gt;0,"Otros","")))</f>
        <v>Interna + Externa + SSF</v>
      </c>
      <c r="W95" s="58" t="n">
        <f aca="false">IF(E95="","",SUMIFS($AD$5:$AD$1000,$E$5:$E$1000,E95,$AA$5:$AA$1000,AA95,$C$5:$C$1000,"&lt;&gt;"&amp;C95))</f>
        <v>1</v>
      </c>
      <c r="X95" s="18" t="s">
        <v>261</v>
      </c>
      <c r="Y95" s="31" t="n">
        <v>17</v>
      </c>
      <c r="Z95" s="13"/>
      <c r="AA95" s="38" t="n">
        <f aca="false">IF(B95="","",YEAR(B95)*100+MONTH(B95))</f>
        <v>202610</v>
      </c>
      <c r="AB95" s="38" t="str">
        <f aca="false">IF(AND(E95&lt;&gt;"",E95=Cruce!$C$5,AD95=1),COUNTIFS($E$5:E95,E95,$AD$5:AD95,1),"")</f>
        <v/>
      </c>
      <c r="AC95" s="38" t="str">
        <f aca="false">IF(E95="","",C95&amp;"|"&amp;X95&amp;"|"&amp;IF(B95="","s/f",TEXT(B95,"yyyymmdd"))&amp;IF(OR(C95="SSF",X95="Visitas Auditoría Interna"),"|"&amp;Y95,""))</f>
        <v>Auditoría Interna|Auditoria interna 3|20261016</v>
      </c>
      <c r="AD95" s="38" t="n">
        <f aca="false">IF(E95="",0,IF(COUNTIFS($E$5:E95,E95,$AC$5:AC95,AC95)=1,1,0))</f>
        <v>0</v>
      </c>
      <c r="AE95" s="38" t="str">
        <f aca="false">IF(OR(E95="",AD95&lt;&gt;1),"",SUBSTITUTE(SUBSTITUTE(C95,"Auditoría ",""),"Consejo de Administración","Consejo")&amp;" – "&amp;IF(B95="","(sin fecha)",DAY(B95)&amp;" de "&amp;CHOOSE(MONTH(B95),"Enero","Febrero","Marzo","Abril","Mayo","Junio","Julio","Agosto","Septiembre","Octubre","Noviembre","Diciembre")&amp;" "&amp;YEAR(B95)))</f>
        <v/>
      </c>
      <c r="AF95" s="38" t="n">
        <f aca="false">IF(E95="",0,IF(COUNTIF($AC$5:AC95,AC95)=1,1,0))</f>
        <v>0</v>
      </c>
    </row>
    <row r="96" customFormat="false" ht="45" hidden="false" customHeight="true" outlineLevel="0" collapsed="false">
      <c r="A96" s="31" t="n">
        <v>92</v>
      </c>
      <c r="B96" s="67" t="n">
        <v>46311</v>
      </c>
      <c r="C96" s="68" t="s">
        <v>13</v>
      </c>
      <c r="D96" s="68" t="s">
        <v>240</v>
      </c>
      <c r="E96" s="69" t="s">
        <v>143</v>
      </c>
      <c r="F96" s="69" t="s">
        <v>278</v>
      </c>
      <c r="G96" s="70" t="str">
        <f aca="false">IF(OR(E96="",AND($C$3="",$E$3="")),"",IF(B96="","Sin fecha",IF(AND(OR($C$3="",B96&gt;=$C$3),OR($E$3="",B96&lt;=$E$3)),"Sí","No")))</f>
        <v>Sí</v>
      </c>
      <c r="H96" s="58" t="n">
        <f aca="false">IF(B96="","",YEAR(B96))</f>
        <v>2026</v>
      </c>
      <c r="I96" s="70" t="str">
        <f aca="false">IF(B96="","",IF(MONTH(B96)=1,"X",""))</f>
        <v/>
      </c>
      <c r="J96" s="70" t="str">
        <f aca="false">IF(B96="","",IF(MONTH(B96)=2,"X",""))</f>
        <v/>
      </c>
      <c r="K96" s="70" t="str">
        <f aca="false">IF(B96="","",IF(MONTH(B96)=3,"X",""))</f>
        <v/>
      </c>
      <c r="L96" s="70" t="str">
        <f aca="false">IF(B96="","",IF(MONTH(B96)=4,"X",""))</f>
        <v/>
      </c>
      <c r="M96" s="70" t="str">
        <f aca="false">IF(B96="","",IF(MONTH(B96)=5,"X",""))</f>
        <v/>
      </c>
      <c r="N96" s="70" t="str">
        <f aca="false">IF(B96="","",IF(MONTH(B96)=6,"X",""))</f>
        <v/>
      </c>
      <c r="O96" s="70" t="str">
        <f aca="false">IF(B96="","",IF(MONTH(B96)=7,"X",""))</f>
        <v/>
      </c>
      <c r="P96" s="70" t="str">
        <f aca="false">IF(B96="","",IF(MONTH(B96)=8,"X",""))</f>
        <v/>
      </c>
      <c r="Q96" s="70" t="str">
        <f aca="false">IF(B96="","",IF(MONTH(B96)=9,"X",""))</f>
        <v/>
      </c>
      <c r="R96" s="70" t="str">
        <f aca="false">IF(B96="","",IF(MONTH(B96)=10,"X",""))</f>
        <v>X</v>
      </c>
      <c r="S96" s="70" t="str">
        <f aca="false">IF(B96="","",IF(MONTH(B96)=11,"X",""))</f>
        <v/>
      </c>
      <c r="T96" s="70" t="str">
        <f aca="false">IF(B96="","",IF(MONTH(B96)=12,"X",""))</f>
        <v/>
      </c>
      <c r="U96" s="58" t="n">
        <f aca="false">IF(E96="","",SUMIF($E$5:$E$1000,E96,$AD$5:$AD$1000))</f>
        <v>4</v>
      </c>
      <c r="V96" s="71" t="str">
        <f aca="false">IF(E96="","",_xlfn.TEXTJOIN(" + ",TRUE(),IF(COUNTIFS($E$5:$E$1000,E96,$C$5:$C$1000,"Auditoría Interna")&gt;0,"Interna",""),IF(COUNTIFS($E$5:$E$1000,E96,$C$5:$C$1000,"Auditoría Externa")&gt;0,"Externa",""),IF(COUNTIFS($E$5:$E$1000,E96,$C$5:$C$1000,"SSF")&gt;0,"SSF",""),IF(COUNTIFS($E$5:$E$1000,E96,$C$5:$C$1000,"Comité de Supervisión")&gt;0,"Comité Sup.",""),IF(COUNTIFS($E$5:$E$1000,E96,$C$5:$C$1000,"Consejo de Administración")&gt;0,"Consejo",""),IF(COUNTIFS($E$5:$E$1000,E96,$C$5:$C$1000,"Otros")&gt;0,"Otros","")))</f>
        <v>Interna + Externa + SSF</v>
      </c>
      <c r="W96" s="58" t="n">
        <f aca="false">IF(E96="","",SUMIFS($AD$5:$AD$1000,$E$5:$E$1000,E96,$AA$5:$AA$1000,AA96,$C$5:$C$1000,"&lt;&gt;"&amp;C96))</f>
        <v>1</v>
      </c>
      <c r="X96" s="18" t="s">
        <v>261</v>
      </c>
      <c r="Y96" s="31" t="n">
        <v>18</v>
      </c>
      <c r="Z96" s="13"/>
      <c r="AA96" s="38" t="n">
        <f aca="false">IF(B96="","",YEAR(B96)*100+MONTH(B96))</f>
        <v>202610</v>
      </c>
      <c r="AB96" s="38" t="str">
        <f aca="false">IF(AND(E96&lt;&gt;"",E96=Cruce!$C$5,AD96=1),COUNTIFS($E$5:E96,E96,$AD$5:AD96,1),"")</f>
        <v/>
      </c>
      <c r="AC96" s="38" t="str">
        <f aca="false">IF(E96="","",C96&amp;"|"&amp;X96&amp;"|"&amp;IF(B96="","s/f",TEXT(B96,"yyyymmdd"))&amp;IF(OR(C96="SSF",X96="Visitas Auditoría Interna"),"|"&amp;Y96,""))</f>
        <v>Auditoría Interna|Auditoria interna 3|20261016</v>
      </c>
      <c r="AD96" s="38" t="n">
        <f aca="false">IF(E96="",0,IF(COUNTIFS($E$5:E96,E96,$AC$5:AC96,AC96)=1,1,0))</f>
        <v>0</v>
      </c>
      <c r="AE96" s="38" t="str">
        <f aca="false">IF(OR(E96="",AD96&lt;&gt;1),"",SUBSTITUTE(SUBSTITUTE(C96,"Auditoría ",""),"Consejo de Administración","Consejo")&amp;" – "&amp;IF(B96="","(sin fecha)",DAY(B96)&amp;" de "&amp;CHOOSE(MONTH(B96),"Enero","Febrero","Marzo","Abril","Mayo","Junio","Julio","Agosto","Septiembre","Octubre","Noviembre","Diciembre")&amp;" "&amp;YEAR(B96)))</f>
        <v/>
      </c>
      <c r="AF96" s="38" t="n">
        <f aca="false">IF(E96="",0,IF(COUNTIF($AC$5:AC96,AC96)=1,1,0))</f>
        <v>0</v>
      </c>
    </row>
    <row r="97" customFormat="false" ht="45" hidden="false" customHeight="true" outlineLevel="0" collapsed="false">
      <c r="A97" s="31" t="n">
        <v>93</v>
      </c>
      <c r="B97" s="67" t="n">
        <v>46311</v>
      </c>
      <c r="C97" s="68" t="s">
        <v>13</v>
      </c>
      <c r="D97" s="68" t="s">
        <v>240</v>
      </c>
      <c r="E97" s="69" t="s">
        <v>143</v>
      </c>
      <c r="F97" s="69" t="s">
        <v>279</v>
      </c>
      <c r="G97" s="70" t="str">
        <f aca="false">IF(OR(E97="",AND($C$3="",$E$3="")),"",IF(B97="","Sin fecha",IF(AND(OR($C$3="",B97&gt;=$C$3),OR($E$3="",B97&lt;=$E$3)),"Sí","No")))</f>
        <v>Sí</v>
      </c>
      <c r="H97" s="58" t="n">
        <f aca="false">IF(B97="","",YEAR(B97))</f>
        <v>2026</v>
      </c>
      <c r="I97" s="70" t="str">
        <f aca="false">IF(B97="","",IF(MONTH(B97)=1,"X",""))</f>
        <v/>
      </c>
      <c r="J97" s="70" t="str">
        <f aca="false">IF(B97="","",IF(MONTH(B97)=2,"X",""))</f>
        <v/>
      </c>
      <c r="K97" s="70" t="str">
        <f aca="false">IF(B97="","",IF(MONTH(B97)=3,"X",""))</f>
        <v/>
      </c>
      <c r="L97" s="70" t="str">
        <f aca="false">IF(B97="","",IF(MONTH(B97)=4,"X",""))</f>
        <v/>
      </c>
      <c r="M97" s="70" t="str">
        <f aca="false">IF(B97="","",IF(MONTH(B97)=5,"X",""))</f>
        <v/>
      </c>
      <c r="N97" s="70" t="str">
        <f aca="false">IF(B97="","",IF(MONTH(B97)=6,"X",""))</f>
        <v/>
      </c>
      <c r="O97" s="70" t="str">
        <f aca="false">IF(B97="","",IF(MONTH(B97)=7,"X",""))</f>
        <v/>
      </c>
      <c r="P97" s="70" t="str">
        <f aca="false">IF(B97="","",IF(MONTH(B97)=8,"X",""))</f>
        <v/>
      </c>
      <c r="Q97" s="70" t="str">
        <f aca="false">IF(B97="","",IF(MONTH(B97)=9,"X",""))</f>
        <v/>
      </c>
      <c r="R97" s="70" t="str">
        <f aca="false">IF(B97="","",IF(MONTH(B97)=10,"X",""))</f>
        <v>X</v>
      </c>
      <c r="S97" s="70" t="str">
        <f aca="false">IF(B97="","",IF(MONTH(B97)=11,"X",""))</f>
        <v/>
      </c>
      <c r="T97" s="70" t="str">
        <f aca="false">IF(B97="","",IF(MONTH(B97)=12,"X",""))</f>
        <v/>
      </c>
      <c r="U97" s="58" t="n">
        <f aca="false">IF(E97="","",SUMIF($E$5:$E$1000,E97,$AD$5:$AD$1000))</f>
        <v>4</v>
      </c>
      <c r="V97" s="71" t="str">
        <f aca="false">IF(E97="","",_xlfn.TEXTJOIN(" + ",TRUE(),IF(COUNTIFS($E$5:$E$1000,E97,$C$5:$C$1000,"Auditoría Interna")&gt;0,"Interna",""),IF(COUNTIFS($E$5:$E$1000,E97,$C$5:$C$1000,"Auditoría Externa")&gt;0,"Externa",""),IF(COUNTIFS($E$5:$E$1000,E97,$C$5:$C$1000,"SSF")&gt;0,"SSF",""),IF(COUNTIFS($E$5:$E$1000,E97,$C$5:$C$1000,"Comité de Supervisión")&gt;0,"Comité Sup.",""),IF(COUNTIFS($E$5:$E$1000,E97,$C$5:$C$1000,"Consejo de Administración")&gt;0,"Consejo",""),IF(COUNTIFS($E$5:$E$1000,E97,$C$5:$C$1000,"Otros")&gt;0,"Otros","")))</f>
        <v>Interna + Externa + SSF</v>
      </c>
      <c r="W97" s="58" t="n">
        <f aca="false">IF(E97="","",SUMIFS($AD$5:$AD$1000,$E$5:$E$1000,E97,$AA$5:$AA$1000,AA97,$C$5:$C$1000,"&lt;&gt;"&amp;C97))</f>
        <v>1</v>
      </c>
      <c r="X97" s="18" t="s">
        <v>261</v>
      </c>
      <c r="Y97" s="31" t="n">
        <v>19</v>
      </c>
      <c r="Z97" s="13"/>
      <c r="AA97" s="38" t="n">
        <f aca="false">IF(B97="","",YEAR(B97)*100+MONTH(B97))</f>
        <v>202610</v>
      </c>
      <c r="AB97" s="38" t="str">
        <f aca="false">IF(AND(E97&lt;&gt;"",E97=Cruce!$C$5,AD97=1),COUNTIFS($E$5:E97,E97,$AD$5:AD97,1),"")</f>
        <v/>
      </c>
      <c r="AC97" s="38" t="str">
        <f aca="false">IF(E97="","",C97&amp;"|"&amp;X97&amp;"|"&amp;IF(B97="","s/f",TEXT(B97,"yyyymmdd"))&amp;IF(OR(C97="SSF",X97="Visitas Auditoría Interna"),"|"&amp;Y97,""))</f>
        <v>Auditoría Interna|Auditoria interna 3|20261016</v>
      </c>
      <c r="AD97" s="38" t="n">
        <f aca="false">IF(E97="",0,IF(COUNTIFS($E$5:E97,E97,$AC$5:AC97,AC97)=1,1,0))</f>
        <v>0</v>
      </c>
      <c r="AE97" s="38" t="str">
        <f aca="false">IF(OR(E97="",AD97&lt;&gt;1),"",SUBSTITUTE(SUBSTITUTE(C97,"Auditoría ",""),"Consejo de Administración","Consejo")&amp;" – "&amp;IF(B97="","(sin fecha)",DAY(B97)&amp;" de "&amp;CHOOSE(MONTH(B97),"Enero","Febrero","Marzo","Abril","Mayo","Junio","Julio","Agosto","Septiembre","Octubre","Noviembre","Diciembre")&amp;" "&amp;YEAR(B97)))</f>
        <v/>
      </c>
      <c r="AF97" s="38" t="n">
        <f aca="false">IF(E97="",0,IF(COUNTIF($AC$5:AC97,AC97)=1,1,0))</f>
        <v>0</v>
      </c>
    </row>
    <row r="98" customFormat="false" ht="45" hidden="false" customHeight="true" outlineLevel="0" collapsed="false">
      <c r="A98" s="31" t="n">
        <v>94</v>
      </c>
      <c r="B98" s="67"/>
      <c r="C98" s="68" t="s">
        <v>25</v>
      </c>
      <c r="D98" s="68" t="s">
        <v>280</v>
      </c>
      <c r="E98" s="69" t="s">
        <v>281</v>
      </c>
      <c r="F98" s="69" t="s">
        <v>282</v>
      </c>
      <c r="G98" s="70" t="str">
        <f aca="false">IF(OR(E98="",AND($C$3="",$E$3="")),"",IF(B98="","Sin fecha",IF(AND(OR($C$3="",B98&gt;=$C$3),OR($E$3="",B98&lt;=$E$3)),"Sí","No")))</f>
        <v>Sin fecha</v>
      </c>
      <c r="H98" s="58" t="str">
        <f aca="false">IF(B98="","",YEAR(B98))</f>
        <v/>
      </c>
      <c r="I98" s="70" t="str">
        <f aca="false">IF(B98="","",IF(MONTH(B98)=1,"X",""))</f>
        <v/>
      </c>
      <c r="J98" s="70" t="str">
        <f aca="false">IF(B98="","",IF(MONTH(B98)=2,"X",""))</f>
        <v/>
      </c>
      <c r="K98" s="70" t="str">
        <f aca="false">IF(B98="","",IF(MONTH(B98)=3,"X",""))</f>
        <v/>
      </c>
      <c r="L98" s="70" t="str">
        <f aca="false">IF(B98="","",IF(MONTH(B98)=4,"X",""))</f>
        <v/>
      </c>
      <c r="M98" s="70" t="str">
        <f aca="false">IF(B98="","",IF(MONTH(B98)=5,"X",""))</f>
        <v/>
      </c>
      <c r="N98" s="70" t="str">
        <f aca="false">IF(B98="","",IF(MONTH(B98)=6,"X",""))</f>
        <v/>
      </c>
      <c r="O98" s="70" t="str">
        <f aca="false">IF(B98="","",IF(MONTH(B98)=7,"X",""))</f>
        <v/>
      </c>
      <c r="P98" s="70" t="str">
        <f aca="false">IF(B98="","",IF(MONTH(B98)=8,"X",""))</f>
        <v/>
      </c>
      <c r="Q98" s="70" t="str">
        <f aca="false">IF(B98="","",IF(MONTH(B98)=9,"X",""))</f>
        <v/>
      </c>
      <c r="R98" s="70" t="str">
        <f aca="false">IF(B98="","",IF(MONTH(B98)=10,"X",""))</f>
        <v/>
      </c>
      <c r="S98" s="70" t="str">
        <f aca="false">IF(B98="","",IF(MONTH(B98)=11,"X",""))</f>
        <v/>
      </c>
      <c r="T98" s="70" t="str">
        <f aca="false">IF(B98="","",IF(MONTH(B98)=12,"X",""))</f>
        <v/>
      </c>
      <c r="U98" s="58" t="n">
        <f aca="false">IF(E98="","",SUMIF($E$5:$E$1000,E98,$AD$5:$AD$1000))</f>
        <v>1</v>
      </c>
      <c r="V98" s="71" t="str">
        <f aca="false">IF(E98="","",_xlfn.TEXTJOIN(" + ",TRUE(),IF(COUNTIFS($E$5:$E$1000,E98,$C$5:$C$1000,"Auditoría Interna")&gt;0,"Interna",""),IF(COUNTIFS($E$5:$E$1000,E98,$C$5:$C$1000,"Auditoría Externa")&gt;0,"Externa",""),IF(COUNTIFS($E$5:$E$1000,E98,$C$5:$C$1000,"SSF")&gt;0,"SSF",""),IF(COUNTIFS($E$5:$E$1000,E98,$C$5:$C$1000,"Comité de Supervisión")&gt;0,"Comité Sup.",""),IF(COUNTIFS($E$5:$E$1000,E98,$C$5:$C$1000,"Consejo de Administración")&gt;0,"Consejo",""),IF(COUNTIFS($E$5:$E$1000,E98,$C$5:$C$1000,"Otros")&gt;0,"Otros","")))</f>
        <v>SSF</v>
      </c>
      <c r="W98" s="58" t="n">
        <f aca="false">IF(E98="","",SUMIFS($AD$5:$AD$1000,$E$5:$E$1000,E98,$AA$5:$AA$1000,AA98,$C$5:$C$1000,"&lt;&gt;"&amp;C98))</f>
        <v>0</v>
      </c>
      <c r="X98" s="18" t="s">
        <v>112</v>
      </c>
      <c r="Y98" s="31" t="n">
        <v>12</v>
      </c>
      <c r="Z98" s="13" t="s">
        <v>283</v>
      </c>
      <c r="AA98" s="38" t="str">
        <f aca="false">IF(B98="","",YEAR(B98)*100+MONTH(B98))</f>
        <v/>
      </c>
      <c r="AB98" s="38" t="str">
        <f aca="false">IF(AND(E98&lt;&gt;"",E98=Cruce!$C$5,AD98=1),COUNTIFS($E$5:E98,E98,$AD$5:AD98,1),"")</f>
        <v/>
      </c>
      <c r="AC98" s="38" t="str">
        <f aca="false">IF(E98="","",C98&amp;"|"&amp;X98&amp;"|"&amp;IF(B98="","s/f",TEXT(B98,"yyyymmdd"))&amp;IF(OR(C98="SSF",X98="Visitas Auditoría Interna"),"|"&amp;Y98,""))</f>
        <v>SSF|Resumen visita presencialSSF|s/f|12</v>
      </c>
      <c r="AD98" s="38" t="n">
        <f aca="false">IF(E98="",0,IF(COUNTIFS($E$5:E98,E98,$AC$5:AC98,AC98)=1,1,0))</f>
        <v>1</v>
      </c>
      <c r="AE98" s="38" t="str">
        <f aca="false">IF(OR(E98="",AD98&lt;&gt;1),"",SUBSTITUTE(SUBSTITUTE(C98,"Auditoría ",""),"Consejo de Administración","Consejo")&amp;" – "&amp;IF(B98="","(sin fecha)",DAY(B98)&amp;" de "&amp;CHOOSE(MONTH(B98),"Enero","Febrero","Marzo","Abril","Mayo","Junio","Julio","Agosto","Septiembre","Octubre","Noviembre","Diciembre")&amp;" "&amp;YEAR(B98)))</f>
        <v>SSF – (sin fecha)</v>
      </c>
      <c r="AF98" s="38" t="n">
        <f aca="false">IF(E98="",0,IF(COUNTIF($AC$5:AC98,AC98)=1,1,0))</f>
        <v>1</v>
      </c>
    </row>
    <row r="99" customFormat="false" ht="15" hidden="false" customHeight="false" outlineLevel="0" collapsed="false">
      <c r="A99" s="68"/>
      <c r="B99" s="67"/>
      <c r="C99" s="68"/>
      <c r="D99" s="68"/>
      <c r="E99" s="69"/>
      <c r="F99" s="69"/>
      <c r="G99" s="70" t="str">
        <f aca="false">IF(OR(E99="",AND($C$3="",$E$3="")),"",IF(B99="","Sin fecha",IF(AND(OR($C$3="",B99&gt;=$C$3),OR($E$3="",B99&lt;=$E$3)),"Sí","No")))</f>
        <v/>
      </c>
      <c r="H99" s="58" t="str">
        <f aca="false">IF(B99="","",YEAR(B99))</f>
        <v/>
      </c>
      <c r="I99" s="70" t="str">
        <f aca="false">IF(B99="","",IF(MONTH(B99)=1,"X",""))</f>
        <v/>
      </c>
      <c r="J99" s="70" t="str">
        <f aca="false">IF(B99="","",IF(MONTH(B99)=2,"X",""))</f>
        <v/>
      </c>
      <c r="K99" s="70" t="str">
        <f aca="false">IF(B99="","",IF(MONTH(B99)=3,"X",""))</f>
        <v/>
      </c>
      <c r="L99" s="70" t="str">
        <f aca="false">IF(B99="","",IF(MONTH(B99)=4,"X",""))</f>
        <v/>
      </c>
      <c r="M99" s="70" t="str">
        <f aca="false">IF(B99="","",IF(MONTH(B99)=5,"X",""))</f>
        <v/>
      </c>
      <c r="N99" s="70" t="str">
        <f aca="false">IF(B99="","",IF(MONTH(B99)=6,"X",""))</f>
        <v/>
      </c>
      <c r="O99" s="70" t="str">
        <f aca="false">IF(B99="","",IF(MONTH(B99)=7,"X",""))</f>
        <v/>
      </c>
      <c r="P99" s="70" t="str">
        <f aca="false">IF(B99="","",IF(MONTH(B99)=8,"X",""))</f>
        <v/>
      </c>
      <c r="Q99" s="70" t="str">
        <f aca="false">IF(B99="","",IF(MONTH(B99)=9,"X",""))</f>
        <v/>
      </c>
      <c r="R99" s="70" t="str">
        <f aca="false">IF(B99="","",IF(MONTH(B99)=10,"X",""))</f>
        <v/>
      </c>
      <c r="S99" s="70" t="str">
        <f aca="false">IF(B99="","",IF(MONTH(B99)=11,"X",""))</f>
        <v/>
      </c>
      <c r="T99" s="70" t="str">
        <f aca="false">IF(B99="","",IF(MONTH(B99)=12,"X",""))</f>
        <v/>
      </c>
      <c r="U99" s="58" t="str">
        <f aca="false">IF(E99="","",SUMIF($E$5:$E$1000,E99,$AD$5:$AD$1000))</f>
        <v/>
      </c>
      <c r="V99" s="71" t="str">
        <f aca="false">IF(E99="","",_xlfn.TEXTJOIN(" + ",TRUE(),IF(COUNTIFS($E$5:$E$1000,E99,$C$5:$C$1000,"Auditoría Interna")&gt;0,"Interna",""),IF(COUNTIFS($E$5:$E$1000,E99,$C$5:$C$1000,"Auditoría Externa")&gt;0,"Externa",""),IF(COUNTIFS($E$5:$E$1000,E99,$C$5:$C$1000,"SSF")&gt;0,"SSF",""),IF(COUNTIFS($E$5:$E$1000,E99,$C$5:$C$1000,"Comité de Supervisión")&gt;0,"Comité Sup.",""),IF(COUNTIFS($E$5:$E$1000,E99,$C$5:$C$1000,"Consejo de Administración")&gt;0,"Consejo",""),IF(COUNTIFS($E$5:$E$1000,E99,$C$5:$C$1000,"Otros")&gt;0,"Otros","")))</f>
        <v/>
      </c>
      <c r="W99" s="58" t="str">
        <f aca="false">IF(E99="","",SUMIFS($AD$5:$AD$1000,$E$5:$E$1000,E99,$AA$5:$AA$1000,AA99,$C$5:$C$1000,"&lt;&gt;"&amp;C99))</f>
        <v/>
      </c>
      <c r="X99" s="72"/>
      <c r="Y99" s="68"/>
      <c r="Z99" s="72"/>
      <c r="AA99" s="38" t="str">
        <f aca="false">IF(B99="","",YEAR(B99)*100+MONTH(B99))</f>
        <v/>
      </c>
      <c r="AB99" s="38" t="str">
        <f aca="false">IF(AND(E99&lt;&gt;"",E99=Cruce!$C$5,AD99=1),COUNTIFS($E$5:E99,E99,$AD$5:AD99,1),"")</f>
        <v/>
      </c>
      <c r="AC99" s="38" t="str">
        <f aca="false">IF(E99="","",C99&amp;"|"&amp;X99&amp;"|"&amp;IF(B99="","s/f",TEXT(B99,"yyyymmdd"))&amp;IF(OR(C99="SSF",X99="Visitas Auditoría Interna"),"|"&amp;Y99,""))</f>
        <v/>
      </c>
      <c r="AD99" s="38" t="n">
        <f aca="false">IF(E99="",0,IF(COUNTIFS($E$5:E99,E99,$AC$5:AC99,AC99)=1,1,0))</f>
        <v>0</v>
      </c>
      <c r="AE99" s="38" t="str">
        <f aca="false">IF(OR(E99="",AD99&lt;&gt;1),"",SUBSTITUTE(SUBSTITUTE(C99,"Auditoría ",""),"Consejo de Administración","Consejo")&amp;" – "&amp;IF(B99="","(sin fecha)",DAY(B99)&amp;" de "&amp;CHOOSE(MONTH(B99),"Enero","Febrero","Marzo","Abril","Mayo","Junio","Julio","Agosto","Septiembre","Octubre","Noviembre","Diciembre")&amp;" "&amp;YEAR(B99)))</f>
        <v/>
      </c>
      <c r="AF99" s="38" t="n">
        <f aca="false">IF(E99="",0,IF(COUNTIF($AC$5:AC99,AC99)=1,1,0))</f>
        <v>0</v>
      </c>
    </row>
    <row r="100" customFormat="false" ht="15" hidden="false" customHeight="false" outlineLevel="0" collapsed="false">
      <c r="A100" s="68"/>
      <c r="B100" s="67"/>
      <c r="C100" s="68"/>
      <c r="D100" s="68"/>
      <c r="E100" s="69"/>
      <c r="F100" s="69"/>
      <c r="G100" s="70" t="str">
        <f aca="false">IF(OR(E100="",AND($C$3="",$E$3="")),"",IF(B100="","Sin fecha",IF(AND(OR($C$3="",B100&gt;=$C$3),OR($E$3="",B100&lt;=$E$3)),"Sí","No")))</f>
        <v/>
      </c>
      <c r="H100" s="58" t="str">
        <f aca="false">IF(B100="","",YEAR(B100))</f>
        <v/>
      </c>
      <c r="I100" s="70" t="str">
        <f aca="false">IF(B100="","",IF(MONTH(B100)=1,"X",""))</f>
        <v/>
      </c>
      <c r="J100" s="70" t="str">
        <f aca="false">IF(B100="","",IF(MONTH(B100)=2,"X",""))</f>
        <v/>
      </c>
      <c r="K100" s="70" t="str">
        <f aca="false">IF(B100="","",IF(MONTH(B100)=3,"X",""))</f>
        <v/>
      </c>
      <c r="L100" s="70" t="str">
        <f aca="false">IF(B100="","",IF(MONTH(B100)=4,"X",""))</f>
        <v/>
      </c>
      <c r="M100" s="70" t="str">
        <f aca="false">IF(B100="","",IF(MONTH(B100)=5,"X",""))</f>
        <v/>
      </c>
      <c r="N100" s="70" t="str">
        <f aca="false">IF(B100="","",IF(MONTH(B100)=6,"X",""))</f>
        <v/>
      </c>
      <c r="O100" s="70" t="str">
        <f aca="false">IF(B100="","",IF(MONTH(B100)=7,"X",""))</f>
        <v/>
      </c>
      <c r="P100" s="70" t="str">
        <f aca="false">IF(B100="","",IF(MONTH(B100)=8,"X",""))</f>
        <v/>
      </c>
      <c r="Q100" s="70" t="str">
        <f aca="false">IF(B100="","",IF(MONTH(B100)=9,"X",""))</f>
        <v/>
      </c>
      <c r="R100" s="70" t="str">
        <f aca="false">IF(B100="","",IF(MONTH(B100)=10,"X",""))</f>
        <v/>
      </c>
      <c r="S100" s="70" t="str">
        <f aca="false">IF(B100="","",IF(MONTH(B100)=11,"X",""))</f>
        <v/>
      </c>
      <c r="T100" s="70" t="str">
        <f aca="false">IF(B100="","",IF(MONTH(B100)=12,"X",""))</f>
        <v/>
      </c>
      <c r="U100" s="58" t="str">
        <f aca="false">IF(E100="","",SUMIF($E$5:$E$1000,E100,$AD$5:$AD$1000))</f>
        <v/>
      </c>
      <c r="V100" s="71" t="str">
        <f aca="false">IF(E100="","",_xlfn.TEXTJOIN(" + ",TRUE(),IF(COUNTIFS($E$5:$E$1000,E100,$C$5:$C$1000,"Auditoría Interna")&gt;0,"Interna",""),IF(COUNTIFS($E$5:$E$1000,E100,$C$5:$C$1000,"Auditoría Externa")&gt;0,"Externa",""),IF(COUNTIFS($E$5:$E$1000,E100,$C$5:$C$1000,"SSF")&gt;0,"SSF",""),IF(COUNTIFS($E$5:$E$1000,E100,$C$5:$C$1000,"Comité de Supervisión")&gt;0,"Comité Sup.",""),IF(COUNTIFS($E$5:$E$1000,E100,$C$5:$C$1000,"Consejo de Administración")&gt;0,"Consejo",""),IF(COUNTIFS($E$5:$E$1000,E100,$C$5:$C$1000,"Otros")&gt;0,"Otros","")))</f>
        <v/>
      </c>
      <c r="W100" s="58" t="str">
        <f aca="false">IF(E100="","",SUMIFS($AD$5:$AD$1000,$E$5:$E$1000,E100,$AA$5:$AA$1000,AA100,$C$5:$C$1000,"&lt;&gt;"&amp;C100))</f>
        <v/>
      </c>
      <c r="X100" s="72"/>
      <c r="Y100" s="68"/>
      <c r="Z100" s="72"/>
      <c r="AA100" s="38" t="str">
        <f aca="false">IF(B100="","",YEAR(B100)*100+MONTH(B100))</f>
        <v/>
      </c>
      <c r="AB100" s="38" t="str">
        <f aca="false">IF(AND(E100&lt;&gt;"",E100=Cruce!$C$5,AD100=1),COUNTIFS($E$5:E100,E100,$AD$5:AD100,1),"")</f>
        <v/>
      </c>
      <c r="AC100" s="38" t="str">
        <f aca="false">IF(E100="","",C100&amp;"|"&amp;X100&amp;"|"&amp;IF(B100="","s/f",TEXT(B100,"yyyymmdd"))&amp;IF(OR(C100="SSF",X100="Visitas Auditoría Interna"),"|"&amp;Y100,""))</f>
        <v/>
      </c>
      <c r="AD100" s="38" t="n">
        <f aca="false">IF(E100="",0,IF(COUNTIFS($E$5:E100,E100,$AC$5:AC100,AC100)=1,1,0))</f>
        <v>0</v>
      </c>
      <c r="AE100" s="38" t="str">
        <f aca="false">IF(OR(E100="",AD100&lt;&gt;1),"",SUBSTITUTE(SUBSTITUTE(C100,"Auditoría ",""),"Consejo de Administración","Consejo")&amp;" – "&amp;IF(B100="","(sin fecha)",DAY(B100)&amp;" de "&amp;CHOOSE(MONTH(B100),"Enero","Febrero","Marzo","Abril","Mayo","Junio","Julio","Agosto","Septiembre","Octubre","Noviembre","Diciembre")&amp;" "&amp;YEAR(B100)))</f>
        <v/>
      </c>
      <c r="AF100" s="38" t="n">
        <f aca="false">IF(E100="",0,IF(COUNTIF($AC$5:AC100,AC100)=1,1,0))</f>
        <v>0</v>
      </c>
    </row>
    <row r="101" customFormat="false" ht="15" hidden="false" customHeight="false" outlineLevel="0" collapsed="false">
      <c r="A101" s="68"/>
      <c r="B101" s="67"/>
      <c r="C101" s="68"/>
      <c r="D101" s="68"/>
      <c r="E101" s="69"/>
      <c r="F101" s="69"/>
      <c r="G101" s="70" t="str">
        <f aca="false">IF(OR(E101="",AND($C$3="",$E$3="")),"",IF(B101="","Sin fecha",IF(AND(OR($C$3="",B101&gt;=$C$3),OR($E$3="",B101&lt;=$E$3)),"Sí","No")))</f>
        <v/>
      </c>
      <c r="H101" s="58" t="str">
        <f aca="false">IF(B101="","",YEAR(B101))</f>
        <v/>
      </c>
      <c r="I101" s="70" t="str">
        <f aca="false">IF(B101="","",IF(MONTH(B101)=1,"X",""))</f>
        <v/>
      </c>
      <c r="J101" s="70" t="str">
        <f aca="false">IF(B101="","",IF(MONTH(B101)=2,"X",""))</f>
        <v/>
      </c>
      <c r="K101" s="70" t="str">
        <f aca="false">IF(B101="","",IF(MONTH(B101)=3,"X",""))</f>
        <v/>
      </c>
      <c r="L101" s="70" t="str">
        <f aca="false">IF(B101="","",IF(MONTH(B101)=4,"X",""))</f>
        <v/>
      </c>
      <c r="M101" s="70" t="str">
        <f aca="false">IF(B101="","",IF(MONTH(B101)=5,"X",""))</f>
        <v/>
      </c>
      <c r="N101" s="70" t="str">
        <f aca="false">IF(B101="","",IF(MONTH(B101)=6,"X",""))</f>
        <v/>
      </c>
      <c r="O101" s="70" t="str">
        <f aca="false">IF(B101="","",IF(MONTH(B101)=7,"X",""))</f>
        <v/>
      </c>
      <c r="P101" s="70" t="str">
        <f aca="false">IF(B101="","",IF(MONTH(B101)=8,"X",""))</f>
        <v/>
      </c>
      <c r="Q101" s="70" t="str">
        <f aca="false">IF(B101="","",IF(MONTH(B101)=9,"X",""))</f>
        <v/>
      </c>
      <c r="R101" s="70" t="str">
        <f aca="false">IF(B101="","",IF(MONTH(B101)=10,"X",""))</f>
        <v/>
      </c>
      <c r="S101" s="70" t="str">
        <f aca="false">IF(B101="","",IF(MONTH(B101)=11,"X",""))</f>
        <v/>
      </c>
      <c r="T101" s="70" t="str">
        <f aca="false">IF(B101="","",IF(MONTH(B101)=12,"X",""))</f>
        <v/>
      </c>
      <c r="U101" s="58" t="str">
        <f aca="false">IF(E101="","",SUMIF($E$5:$E$1000,E101,$AD$5:$AD$1000))</f>
        <v/>
      </c>
      <c r="V101" s="71" t="str">
        <f aca="false">IF(E101="","",_xlfn.TEXTJOIN(" + ",TRUE(),IF(COUNTIFS($E$5:$E$1000,E101,$C$5:$C$1000,"Auditoría Interna")&gt;0,"Interna",""),IF(COUNTIFS($E$5:$E$1000,E101,$C$5:$C$1000,"Auditoría Externa")&gt;0,"Externa",""),IF(COUNTIFS($E$5:$E$1000,E101,$C$5:$C$1000,"SSF")&gt;0,"SSF",""),IF(COUNTIFS($E$5:$E$1000,E101,$C$5:$C$1000,"Comité de Supervisión")&gt;0,"Comité Sup.",""),IF(COUNTIFS($E$5:$E$1000,E101,$C$5:$C$1000,"Consejo de Administración")&gt;0,"Consejo",""),IF(COUNTIFS($E$5:$E$1000,E101,$C$5:$C$1000,"Otros")&gt;0,"Otros","")))</f>
        <v/>
      </c>
      <c r="W101" s="58" t="str">
        <f aca="false">IF(E101="","",SUMIFS($AD$5:$AD$1000,$E$5:$E$1000,E101,$AA$5:$AA$1000,AA101,$C$5:$C$1000,"&lt;&gt;"&amp;C101))</f>
        <v/>
      </c>
      <c r="X101" s="72"/>
      <c r="Y101" s="68"/>
      <c r="Z101" s="72"/>
      <c r="AA101" s="38" t="str">
        <f aca="false">IF(B101="","",YEAR(B101)*100+MONTH(B101))</f>
        <v/>
      </c>
      <c r="AB101" s="38" t="str">
        <f aca="false">IF(AND(E101&lt;&gt;"",E101=Cruce!$C$5,AD101=1),COUNTIFS($E$5:E101,E101,$AD$5:AD101,1),"")</f>
        <v/>
      </c>
      <c r="AC101" s="38" t="str">
        <f aca="false">IF(E101="","",C101&amp;"|"&amp;X101&amp;"|"&amp;IF(B101="","s/f",TEXT(B101,"yyyymmdd"))&amp;IF(OR(C101="SSF",X101="Visitas Auditoría Interna"),"|"&amp;Y101,""))</f>
        <v/>
      </c>
      <c r="AD101" s="38" t="n">
        <f aca="false">IF(E101="",0,IF(COUNTIFS($E$5:E101,E101,$AC$5:AC101,AC101)=1,1,0))</f>
        <v>0</v>
      </c>
      <c r="AE101" s="38" t="str">
        <f aca="false">IF(OR(E101="",AD101&lt;&gt;1),"",SUBSTITUTE(SUBSTITUTE(C101,"Auditoría ",""),"Consejo de Administración","Consejo")&amp;" – "&amp;IF(B101="","(sin fecha)",DAY(B101)&amp;" de "&amp;CHOOSE(MONTH(B101),"Enero","Febrero","Marzo","Abril","Mayo","Junio","Julio","Agosto","Septiembre","Octubre","Noviembre","Diciembre")&amp;" "&amp;YEAR(B101)))</f>
        <v/>
      </c>
      <c r="AF101" s="38" t="n">
        <f aca="false">IF(E101="",0,IF(COUNTIF($AC$5:AC101,AC101)=1,1,0))</f>
        <v>0</v>
      </c>
    </row>
    <row r="102" customFormat="false" ht="15" hidden="false" customHeight="false" outlineLevel="0" collapsed="false">
      <c r="A102" s="68"/>
      <c r="B102" s="67"/>
      <c r="C102" s="68"/>
      <c r="D102" s="68"/>
      <c r="E102" s="69"/>
      <c r="F102" s="69"/>
      <c r="G102" s="70" t="str">
        <f aca="false">IF(OR(E102="",AND($C$3="",$E$3="")),"",IF(B102="","Sin fecha",IF(AND(OR($C$3="",B102&gt;=$C$3),OR($E$3="",B102&lt;=$E$3)),"Sí","No")))</f>
        <v/>
      </c>
      <c r="H102" s="58" t="str">
        <f aca="false">IF(B102="","",YEAR(B102))</f>
        <v/>
      </c>
      <c r="I102" s="70" t="str">
        <f aca="false">IF(B102="","",IF(MONTH(B102)=1,"X",""))</f>
        <v/>
      </c>
      <c r="J102" s="70" t="str">
        <f aca="false">IF(B102="","",IF(MONTH(B102)=2,"X",""))</f>
        <v/>
      </c>
      <c r="K102" s="70" t="str">
        <f aca="false">IF(B102="","",IF(MONTH(B102)=3,"X",""))</f>
        <v/>
      </c>
      <c r="L102" s="70" t="str">
        <f aca="false">IF(B102="","",IF(MONTH(B102)=4,"X",""))</f>
        <v/>
      </c>
      <c r="M102" s="70" t="str">
        <f aca="false">IF(B102="","",IF(MONTH(B102)=5,"X",""))</f>
        <v/>
      </c>
      <c r="N102" s="70" t="str">
        <f aca="false">IF(B102="","",IF(MONTH(B102)=6,"X",""))</f>
        <v/>
      </c>
      <c r="O102" s="70" t="str">
        <f aca="false">IF(B102="","",IF(MONTH(B102)=7,"X",""))</f>
        <v/>
      </c>
      <c r="P102" s="70" t="str">
        <f aca="false">IF(B102="","",IF(MONTH(B102)=8,"X",""))</f>
        <v/>
      </c>
      <c r="Q102" s="70" t="str">
        <f aca="false">IF(B102="","",IF(MONTH(B102)=9,"X",""))</f>
        <v/>
      </c>
      <c r="R102" s="70" t="str">
        <f aca="false">IF(B102="","",IF(MONTH(B102)=10,"X",""))</f>
        <v/>
      </c>
      <c r="S102" s="70" t="str">
        <f aca="false">IF(B102="","",IF(MONTH(B102)=11,"X",""))</f>
        <v/>
      </c>
      <c r="T102" s="70" t="str">
        <f aca="false">IF(B102="","",IF(MONTH(B102)=12,"X",""))</f>
        <v/>
      </c>
      <c r="U102" s="58" t="str">
        <f aca="false">IF(E102="","",SUMIF($E$5:$E$1000,E102,$AD$5:$AD$1000))</f>
        <v/>
      </c>
      <c r="V102" s="71" t="str">
        <f aca="false">IF(E102="","",_xlfn.TEXTJOIN(" + ",TRUE(),IF(COUNTIFS($E$5:$E$1000,E102,$C$5:$C$1000,"Auditoría Interna")&gt;0,"Interna",""),IF(COUNTIFS($E$5:$E$1000,E102,$C$5:$C$1000,"Auditoría Externa")&gt;0,"Externa",""),IF(COUNTIFS($E$5:$E$1000,E102,$C$5:$C$1000,"SSF")&gt;0,"SSF",""),IF(COUNTIFS($E$5:$E$1000,E102,$C$5:$C$1000,"Comité de Supervisión")&gt;0,"Comité Sup.",""),IF(COUNTIFS($E$5:$E$1000,E102,$C$5:$C$1000,"Consejo de Administración")&gt;0,"Consejo",""),IF(COUNTIFS($E$5:$E$1000,E102,$C$5:$C$1000,"Otros")&gt;0,"Otros","")))</f>
        <v/>
      </c>
      <c r="W102" s="58" t="str">
        <f aca="false">IF(E102="","",SUMIFS($AD$5:$AD$1000,$E$5:$E$1000,E102,$AA$5:$AA$1000,AA102,$C$5:$C$1000,"&lt;&gt;"&amp;C102))</f>
        <v/>
      </c>
      <c r="X102" s="72"/>
      <c r="Y102" s="68"/>
      <c r="Z102" s="72"/>
      <c r="AA102" s="38" t="str">
        <f aca="false">IF(B102="","",YEAR(B102)*100+MONTH(B102))</f>
        <v/>
      </c>
      <c r="AB102" s="38" t="str">
        <f aca="false">IF(AND(E102&lt;&gt;"",E102=Cruce!$C$5,AD102=1),COUNTIFS($E$5:E102,E102,$AD$5:AD102,1),"")</f>
        <v/>
      </c>
      <c r="AC102" s="38" t="str">
        <f aca="false">IF(E102="","",C102&amp;"|"&amp;X102&amp;"|"&amp;IF(B102="","s/f",TEXT(B102,"yyyymmdd"))&amp;IF(OR(C102="SSF",X102="Visitas Auditoría Interna"),"|"&amp;Y102,""))</f>
        <v/>
      </c>
      <c r="AD102" s="38" t="n">
        <f aca="false">IF(E102="",0,IF(COUNTIFS($E$5:E102,E102,$AC$5:AC102,AC102)=1,1,0))</f>
        <v>0</v>
      </c>
      <c r="AE102" s="38" t="str">
        <f aca="false">IF(OR(E102="",AD102&lt;&gt;1),"",SUBSTITUTE(SUBSTITUTE(C102,"Auditoría ",""),"Consejo de Administración","Consejo")&amp;" – "&amp;IF(B102="","(sin fecha)",DAY(B102)&amp;" de "&amp;CHOOSE(MONTH(B102),"Enero","Febrero","Marzo","Abril","Mayo","Junio","Julio","Agosto","Septiembre","Octubre","Noviembre","Diciembre")&amp;" "&amp;YEAR(B102)))</f>
        <v/>
      </c>
      <c r="AF102" s="38" t="n">
        <f aca="false">IF(E102="",0,IF(COUNTIF($AC$5:AC102,AC102)=1,1,0))</f>
        <v>0</v>
      </c>
    </row>
    <row r="103" customFormat="false" ht="15" hidden="false" customHeight="false" outlineLevel="0" collapsed="false">
      <c r="A103" s="68"/>
      <c r="B103" s="67"/>
      <c r="C103" s="68"/>
      <c r="D103" s="68"/>
      <c r="E103" s="69"/>
      <c r="F103" s="69"/>
      <c r="G103" s="70" t="str">
        <f aca="false">IF(OR(E103="",AND($C$3="",$E$3="")),"",IF(B103="","Sin fecha",IF(AND(OR($C$3="",B103&gt;=$C$3),OR($E$3="",B103&lt;=$E$3)),"Sí","No")))</f>
        <v/>
      </c>
      <c r="H103" s="58" t="str">
        <f aca="false">IF(B103="","",YEAR(B103))</f>
        <v/>
      </c>
      <c r="I103" s="70" t="str">
        <f aca="false">IF(B103="","",IF(MONTH(B103)=1,"X",""))</f>
        <v/>
      </c>
      <c r="J103" s="70" t="str">
        <f aca="false">IF(B103="","",IF(MONTH(B103)=2,"X",""))</f>
        <v/>
      </c>
      <c r="K103" s="70" t="str">
        <f aca="false">IF(B103="","",IF(MONTH(B103)=3,"X",""))</f>
        <v/>
      </c>
      <c r="L103" s="70" t="str">
        <f aca="false">IF(B103="","",IF(MONTH(B103)=4,"X",""))</f>
        <v/>
      </c>
      <c r="M103" s="70" t="str">
        <f aca="false">IF(B103="","",IF(MONTH(B103)=5,"X",""))</f>
        <v/>
      </c>
      <c r="N103" s="70" t="str">
        <f aca="false">IF(B103="","",IF(MONTH(B103)=6,"X",""))</f>
        <v/>
      </c>
      <c r="O103" s="70" t="str">
        <f aca="false">IF(B103="","",IF(MONTH(B103)=7,"X",""))</f>
        <v/>
      </c>
      <c r="P103" s="70" t="str">
        <f aca="false">IF(B103="","",IF(MONTH(B103)=8,"X",""))</f>
        <v/>
      </c>
      <c r="Q103" s="70" t="str">
        <f aca="false">IF(B103="","",IF(MONTH(B103)=9,"X",""))</f>
        <v/>
      </c>
      <c r="R103" s="70" t="str">
        <f aca="false">IF(B103="","",IF(MONTH(B103)=10,"X",""))</f>
        <v/>
      </c>
      <c r="S103" s="70" t="str">
        <f aca="false">IF(B103="","",IF(MONTH(B103)=11,"X",""))</f>
        <v/>
      </c>
      <c r="T103" s="70" t="str">
        <f aca="false">IF(B103="","",IF(MONTH(B103)=12,"X",""))</f>
        <v/>
      </c>
      <c r="U103" s="58" t="str">
        <f aca="false">IF(E103="","",SUMIF($E$5:$E$1000,E103,$AD$5:$AD$1000))</f>
        <v/>
      </c>
      <c r="V103" s="71" t="str">
        <f aca="false">IF(E103="","",_xlfn.TEXTJOIN(" + ",TRUE(),IF(COUNTIFS($E$5:$E$1000,E103,$C$5:$C$1000,"Auditoría Interna")&gt;0,"Interna",""),IF(COUNTIFS($E$5:$E$1000,E103,$C$5:$C$1000,"Auditoría Externa")&gt;0,"Externa",""),IF(COUNTIFS($E$5:$E$1000,E103,$C$5:$C$1000,"SSF")&gt;0,"SSF",""),IF(COUNTIFS($E$5:$E$1000,E103,$C$5:$C$1000,"Comité de Supervisión")&gt;0,"Comité Sup.",""),IF(COUNTIFS($E$5:$E$1000,E103,$C$5:$C$1000,"Consejo de Administración")&gt;0,"Consejo",""),IF(COUNTIFS($E$5:$E$1000,E103,$C$5:$C$1000,"Otros")&gt;0,"Otros","")))</f>
        <v/>
      </c>
      <c r="W103" s="58" t="str">
        <f aca="false">IF(E103="","",SUMIFS($AD$5:$AD$1000,$E$5:$E$1000,E103,$AA$5:$AA$1000,AA103,$C$5:$C$1000,"&lt;&gt;"&amp;C103))</f>
        <v/>
      </c>
      <c r="X103" s="72"/>
      <c r="Y103" s="68"/>
      <c r="Z103" s="72"/>
      <c r="AA103" s="38" t="str">
        <f aca="false">IF(B103="","",YEAR(B103)*100+MONTH(B103))</f>
        <v/>
      </c>
      <c r="AB103" s="38" t="str">
        <f aca="false">IF(AND(E103&lt;&gt;"",E103=Cruce!$C$5,AD103=1),COUNTIFS($E$5:E103,E103,$AD$5:AD103,1),"")</f>
        <v/>
      </c>
      <c r="AC103" s="38" t="str">
        <f aca="false">IF(E103="","",C103&amp;"|"&amp;X103&amp;"|"&amp;IF(B103="","s/f",TEXT(B103,"yyyymmdd"))&amp;IF(OR(C103="SSF",X103="Visitas Auditoría Interna"),"|"&amp;Y103,""))</f>
        <v/>
      </c>
      <c r="AD103" s="38" t="n">
        <f aca="false">IF(E103="",0,IF(COUNTIFS($E$5:E103,E103,$AC$5:AC103,AC103)=1,1,0))</f>
        <v>0</v>
      </c>
      <c r="AE103" s="38" t="str">
        <f aca="false">IF(OR(E103="",AD103&lt;&gt;1),"",SUBSTITUTE(SUBSTITUTE(C103,"Auditoría ",""),"Consejo de Administración","Consejo")&amp;" – "&amp;IF(B103="","(sin fecha)",DAY(B103)&amp;" de "&amp;CHOOSE(MONTH(B103),"Enero","Febrero","Marzo","Abril","Mayo","Junio","Julio","Agosto","Septiembre","Octubre","Noviembre","Diciembre")&amp;" "&amp;YEAR(B103)))</f>
        <v/>
      </c>
      <c r="AF103" s="38" t="n">
        <f aca="false">IF(E103="",0,IF(COUNTIF($AC$5:AC103,AC103)=1,1,0))</f>
        <v>0</v>
      </c>
    </row>
    <row r="104" customFormat="false" ht="15" hidden="false" customHeight="false" outlineLevel="0" collapsed="false">
      <c r="A104" s="68"/>
      <c r="B104" s="67"/>
      <c r="C104" s="68"/>
      <c r="D104" s="68"/>
      <c r="E104" s="69"/>
      <c r="F104" s="69"/>
      <c r="G104" s="70" t="str">
        <f aca="false">IF(OR(E104="",AND($C$3="",$E$3="")),"",IF(B104="","Sin fecha",IF(AND(OR($C$3="",B104&gt;=$C$3),OR($E$3="",B104&lt;=$E$3)),"Sí","No")))</f>
        <v/>
      </c>
      <c r="H104" s="58" t="str">
        <f aca="false">IF(B104="","",YEAR(B104))</f>
        <v/>
      </c>
      <c r="I104" s="70" t="str">
        <f aca="false">IF(B104="","",IF(MONTH(B104)=1,"X",""))</f>
        <v/>
      </c>
      <c r="J104" s="70" t="str">
        <f aca="false">IF(B104="","",IF(MONTH(B104)=2,"X",""))</f>
        <v/>
      </c>
      <c r="K104" s="70" t="str">
        <f aca="false">IF(B104="","",IF(MONTH(B104)=3,"X",""))</f>
        <v/>
      </c>
      <c r="L104" s="70" t="str">
        <f aca="false">IF(B104="","",IF(MONTH(B104)=4,"X",""))</f>
        <v/>
      </c>
      <c r="M104" s="70" t="str">
        <f aca="false">IF(B104="","",IF(MONTH(B104)=5,"X",""))</f>
        <v/>
      </c>
      <c r="N104" s="70" t="str">
        <f aca="false">IF(B104="","",IF(MONTH(B104)=6,"X",""))</f>
        <v/>
      </c>
      <c r="O104" s="70" t="str">
        <f aca="false">IF(B104="","",IF(MONTH(B104)=7,"X",""))</f>
        <v/>
      </c>
      <c r="P104" s="70" t="str">
        <f aca="false">IF(B104="","",IF(MONTH(B104)=8,"X",""))</f>
        <v/>
      </c>
      <c r="Q104" s="70" t="str">
        <f aca="false">IF(B104="","",IF(MONTH(B104)=9,"X",""))</f>
        <v/>
      </c>
      <c r="R104" s="70" t="str">
        <f aca="false">IF(B104="","",IF(MONTH(B104)=10,"X",""))</f>
        <v/>
      </c>
      <c r="S104" s="70" t="str">
        <f aca="false">IF(B104="","",IF(MONTH(B104)=11,"X",""))</f>
        <v/>
      </c>
      <c r="T104" s="70" t="str">
        <f aca="false">IF(B104="","",IF(MONTH(B104)=12,"X",""))</f>
        <v/>
      </c>
      <c r="U104" s="58" t="str">
        <f aca="false">IF(E104="","",SUMIF($E$5:$E$1000,E104,$AD$5:$AD$1000))</f>
        <v/>
      </c>
      <c r="V104" s="71" t="str">
        <f aca="false">IF(E104="","",_xlfn.TEXTJOIN(" + ",TRUE(),IF(COUNTIFS($E$5:$E$1000,E104,$C$5:$C$1000,"Auditoría Interna")&gt;0,"Interna",""),IF(COUNTIFS($E$5:$E$1000,E104,$C$5:$C$1000,"Auditoría Externa")&gt;0,"Externa",""),IF(COUNTIFS($E$5:$E$1000,E104,$C$5:$C$1000,"SSF")&gt;0,"SSF",""),IF(COUNTIFS($E$5:$E$1000,E104,$C$5:$C$1000,"Comité de Supervisión")&gt;0,"Comité Sup.",""),IF(COUNTIFS($E$5:$E$1000,E104,$C$5:$C$1000,"Consejo de Administración")&gt;0,"Consejo",""),IF(COUNTIFS($E$5:$E$1000,E104,$C$5:$C$1000,"Otros")&gt;0,"Otros","")))</f>
        <v/>
      </c>
      <c r="W104" s="58" t="str">
        <f aca="false">IF(E104="","",SUMIFS($AD$5:$AD$1000,$E$5:$E$1000,E104,$AA$5:$AA$1000,AA104,$C$5:$C$1000,"&lt;&gt;"&amp;C104))</f>
        <v/>
      </c>
      <c r="X104" s="72"/>
      <c r="Y104" s="68"/>
      <c r="Z104" s="72"/>
      <c r="AA104" s="38" t="str">
        <f aca="false">IF(B104="","",YEAR(B104)*100+MONTH(B104))</f>
        <v/>
      </c>
      <c r="AB104" s="38" t="str">
        <f aca="false">IF(AND(E104&lt;&gt;"",E104=Cruce!$C$5,AD104=1),COUNTIFS($E$5:E104,E104,$AD$5:AD104,1),"")</f>
        <v/>
      </c>
      <c r="AC104" s="38" t="str">
        <f aca="false">IF(E104="","",C104&amp;"|"&amp;X104&amp;"|"&amp;IF(B104="","s/f",TEXT(B104,"yyyymmdd"))&amp;IF(OR(C104="SSF",X104="Visitas Auditoría Interna"),"|"&amp;Y104,""))</f>
        <v/>
      </c>
      <c r="AD104" s="38" t="n">
        <f aca="false">IF(E104="",0,IF(COUNTIFS($E$5:E104,E104,$AC$5:AC104,AC104)=1,1,0))</f>
        <v>0</v>
      </c>
      <c r="AE104" s="38" t="str">
        <f aca="false">IF(OR(E104="",AD104&lt;&gt;1),"",SUBSTITUTE(SUBSTITUTE(C104,"Auditoría ",""),"Consejo de Administración","Consejo")&amp;" – "&amp;IF(B104="","(sin fecha)",DAY(B104)&amp;" de "&amp;CHOOSE(MONTH(B104),"Enero","Febrero","Marzo","Abril","Mayo","Junio","Julio","Agosto","Septiembre","Octubre","Noviembre","Diciembre")&amp;" "&amp;YEAR(B104)))</f>
        <v/>
      </c>
      <c r="AF104" s="38" t="n">
        <f aca="false">IF(E104="",0,IF(COUNTIF($AC$5:AC104,AC104)=1,1,0))</f>
        <v>0</v>
      </c>
    </row>
    <row r="105" customFormat="false" ht="15" hidden="false" customHeight="false" outlineLevel="0" collapsed="false">
      <c r="A105" s="68"/>
      <c r="B105" s="67"/>
      <c r="C105" s="68"/>
      <c r="D105" s="68"/>
      <c r="E105" s="69"/>
      <c r="F105" s="69"/>
      <c r="G105" s="70" t="str">
        <f aca="false">IF(OR(E105="",AND($C$3="",$E$3="")),"",IF(B105="","Sin fecha",IF(AND(OR($C$3="",B105&gt;=$C$3),OR($E$3="",B105&lt;=$E$3)),"Sí","No")))</f>
        <v/>
      </c>
      <c r="H105" s="58" t="str">
        <f aca="false">IF(B105="","",YEAR(B105))</f>
        <v/>
      </c>
      <c r="I105" s="70" t="str">
        <f aca="false">IF(B105="","",IF(MONTH(B105)=1,"X",""))</f>
        <v/>
      </c>
      <c r="J105" s="70" t="str">
        <f aca="false">IF(B105="","",IF(MONTH(B105)=2,"X",""))</f>
        <v/>
      </c>
      <c r="K105" s="70" t="str">
        <f aca="false">IF(B105="","",IF(MONTH(B105)=3,"X",""))</f>
        <v/>
      </c>
      <c r="L105" s="70" t="str">
        <f aca="false">IF(B105="","",IF(MONTH(B105)=4,"X",""))</f>
        <v/>
      </c>
      <c r="M105" s="70" t="str">
        <f aca="false">IF(B105="","",IF(MONTH(B105)=5,"X",""))</f>
        <v/>
      </c>
      <c r="N105" s="70" t="str">
        <f aca="false">IF(B105="","",IF(MONTH(B105)=6,"X",""))</f>
        <v/>
      </c>
      <c r="O105" s="70" t="str">
        <f aca="false">IF(B105="","",IF(MONTH(B105)=7,"X",""))</f>
        <v/>
      </c>
      <c r="P105" s="70" t="str">
        <f aca="false">IF(B105="","",IF(MONTH(B105)=8,"X",""))</f>
        <v/>
      </c>
      <c r="Q105" s="70" t="str">
        <f aca="false">IF(B105="","",IF(MONTH(B105)=9,"X",""))</f>
        <v/>
      </c>
      <c r="R105" s="70" t="str">
        <f aca="false">IF(B105="","",IF(MONTH(B105)=10,"X",""))</f>
        <v/>
      </c>
      <c r="S105" s="70" t="str">
        <f aca="false">IF(B105="","",IF(MONTH(B105)=11,"X",""))</f>
        <v/>
      </c>
      <c r="T105" s="70" t="str">
        <f aca="false">IF(B105="","",IF(MONTH(B105)=12,"X",""))</f>
        <v/>
      </c>
      <c r="U105" s="58" t="str">
        <f aca="false">IF(E105="","",SUMIF($E$5:$E$1000,E105,$AD$5:$AD$1000))</f>
        <v/>
      </c>
      <c r="V105" s="71" t="str">
        <f aca="false">IF(E105="","",_xlfn.TEXTJOIN(" + ",TRUE(),IF(COUNTIFS($E$5:$E$1000,E105,$C$5:$C$1000,"Auditoría Interna")&gt;0,"Interna",""),IF(COUNTIFS($E$5:$E$1000,E105,$C$5:$C$1000,"Auditoría Externa")&gt;0,"Externa",""),IF(COUNTIFS($E$5:$E$1000,E105,$C$5:$C$1000,"SSF")&gt;0,"SSF",""),IF(COUNTIFS($E$5:$E$1000,E105,$C$5:$C$1000,"Comité de Supervisión")&gt;0,"Comité Sup.",""),IF(COUNTIFS($E$5:$E$1000,E105,$C$5:$C$1000,"Consejo de Administración")&gt;0,"Consejo",""),IF(COUNTIFS($E$5:$E$1000,E105,$C$5:$C$1000,"Otros")&gt;0,"Otros","")))</f>
        <v/>
      </c>
      <c r="W105" s="58" t="str">
        <f aca="false">IF(E105="","",SUMIFS($AD$5:$AD$1000,$E$5:$E$1000,E105,$AA$5:$AA$1000,AA105,$C$5:$C$1000,"&lt;&gt;"&amp;C105))</f>
        <v/>
      </c>
      <c r="X105" s="72"/>
      <c r="Y105" s="68"/>
      <c r="Z105" s="72"/>
      <c r="AA105" s="38" t="str">
        <f aca="false">IF(B105="","",YEAR(B105)*100+MONTH(B105))</f>
        <v/>
      </c>
      <c r="AB105" s="38" t="str">
        <f aca="false">IF(AND(E105&lt;&gt;"",E105=Cruce!$C$5,AD105=1),COUNTIFS($E$5:E105,E105,$AD$5:AD105,1),"")</f>
        <v/>
      </c>
      <c r="AC105" s="38" t="str">
        <f aca="false">IF(E105="","",C105&amp;"|"&amp;X105&amp;"|"&amp;IF(B105="","s/f",TEXT(B105,"yyyymmdd"))&amp;IF(OR(C105="SSF",X105="Visitas Auditoría Interna"),"|"&amp;Y105,""))</f>
        <v/>
      </c>
      <c r="AD105" s="38" t="n">
        <f aca="false">IF(E105="",0,IF(COUNTIFS($E$5:E105,E105,$AC$5:AC105,AC105)=1,1,0))</f>
        <v>0</v>
      </c>
      <c r="AE105" s="38" t="str">
        <f aca="false">IF(OR(E105="",AD105&lt;&gt;1),"",SUBSTITUTE(SUBSTITUTE(C105,"Auditoría ",""),"Consejo de Administración","Consejo")&amp;" – "&amp;IF(B105="","(sin fecha)",DAY(B105)&amp;" de "&amp;CHOOSE(MONTH(B105),"Enero","Febrero","Marzo","Abril","Mayo","Junio","Julio","Agosto","Septiembre","Octubre","Noviembre","Diciembre")&amp;" "&amp;YEAR(B105)))</f>
        <v/>
      </c>
      <c r="AF105" s="38" t="n">
        <f aca="false">IF(E105="",0,IF(COUNTIF($AC$5:AC105,AC105)=1,1,0))</f>
        <v>0</v>
      </c>
    </row>
    <row r="106" customFormat="false" ht="15" hidden="false" customHeight="false" outlineLevel="0" collapsed="false">
      <c r="A106" s="68"/>
      <c r="B106" s="67"/>
      <c r="C106" s="68"/>
      <c r="D106" s="68"/>
      <c r="E106" s="69"/>
      <c r="F106" s="69"/>
      <c r="G106" s="70" t="str">
        <f aca="false">IF(OR(E106="",AND($C$3="",$E$3="")),"",IF(B106="","Sin fecha",IF(AND(OR($C$3="",B106&gt;=$C$3),OR($E$3="",B106&lt;=$E$3)),"Sí","No")))</f>
        <v/>
      </c>
      <c r="H106" s="58" t="str">
        <f aca="false">IF(B106="","",YEAR(B106))</f>
        <v/>
      </c>
      <c r="I106" s="70" t="str">
        <f aca="false">IF(B106="","",IF(MONTH(B106)=1,"X",""))</f>
        <v/>
      </c>
      <c r="J106" s="70" t="str">
        <f aca="false">IF(B106="","",IF(MONTH(B106)=2,"X",""))</f>
        <v/>
      </c>
      <c r="K106" s="70" t="str">
        <f aca="false">IF(B106="","",IF(MONTH(B106)=3,"X",""))</f>
        <v/>
      </c>
      <c r="L106" s="70" t="str">
        <f aca="false">IF(B106="","",IF(MONTH(B106)=4,"X",""))</f>
        <v/>
      </c>
      <c r="M106" s="70" t="str">
        <f aca="false">IF(B106="","",IF(MONTH(B106)=5,"X",""))</f>
        <v/>
      </c>
      <c r="N106" s="70" t="str">
        <f aca="false">IF(B106="","",IF(MONTH(B106)=6,"X",""))</f>
        <v/>
      </c>
      <c r="O106" s="70" t="str">
        <f aca="false">IF(B106="","",IF(MONTH(B106)=7,"X",""))</f>
        <v/>
      </c>
      <c r="P106" s="70" t="str">
        <f aca="false">IF(B106="","",IF(MONTH(B106)=8,"X",""))</f>
        <v/>
      </c>
      <c r="Q106" s="70" t="str">
        <f aca="false">IF(B106="","",IF(MONTH(B106)=9,"X",""))</f>
        <v/>
      </c>
      <c r="R106" s="70" t="str">
        <f aca="false">IF(B106="","",IF(MONTH(B106)=10,"X",""))</f>
        <v/>
      </c>
      <c r="S106" s="70" t="str">
        <f aca="false">IF(B106="","",IF(MONTH(B106)=11,"X",""))</f>
        <v/>
      </c>
      <c r="T106" s="70" t="str">
        <f aca="false">IF(B106="","",IF(MONTH(B106)=12,"X",""))</f>
        <v/>
      </c>
      <c r="U106" s="58" t="str">
        <f aca="false">IF(E106="","",SUMIF($E$5:$E$1000,E106,$AD$5:$AD$1000))</f>
        <v/>
      </c>
      <c r="V106" s="71" t="str">
        <f aca="false">IF(E106="","",_xlfn.TEXTJOIN(" + ",TRUE(),IF(COUNTIFS($E$5:$E$1000,E106,$C$5:$C$1000,"Auditoría Interna")&gt;0,"Interna",""),IF(COUNTIFS($E$5:$E$1000,E106,$C$5:$C$1000,"Auditoría Externa")&gt;0,"Externa",""),IF(COUNTIFS($E$5:$E$1000,E106,$C$5:$C$1000,"SSF")&gt;0,"SSF",""),IF(COUNTIFS($E$5:$E$1000,E106,$C$5:$C$1000,"Comité de Supervisión")&gt;0,"Comité Sup.",""),IF(COUNTIFS($E$5:$E$1000,E106,$C$5:$C$1000,"Consejo de Administración")&gt;0,"Consejo",""),IF(COUNTIFS($E$5:$E$1000,E106,$C$5:$C$1000,"Otros")&gt;0,"Otros","")))</f>
        <v/>
      </c>
      <c r="W106" s="58" t="str">
        <f aca="false">IF(E106="","",SUMIFS($AD$5:$AD$1000,$E$5:$E$1000,E106,$AA$5:$AA$1000,AA106,$C$5:$C$1000,"&lt;&gt;"&amp;C106))</f>
        <v/>
      </c>
      <c r="X106" s="72"/>
      <c r="Y106" s="68"/>
      <c r="Z106" s="72"/>
      <c r="AA106" s="38" t="str">
        <f aca="false">IF(B106="","",YEAR(B106)*100+MONTH(B106))</f>
        <v/>
      </c>
      <c r="AB106" s="38" t="str">
        <f aca="false">IF(AND(E106&lt;&gt;"",E106=Cruce!$C$5,AD106=1),COUNTIFS($E$5:E106,E106,$AD$5:AD106,1),"")</f>
        <v/>
      </c>
      <c r="AC106" s="38" t="str">
        <f aca="false">IF(E106="","",C106&amp;"|"&amp;X106&amp;"|"&amp;IF(B106="","s/f",TEXT(B106,"yyyymmdd"))&amp;IF(OR(C106="SSF",X106="Visitas Auditoría Interna"),"|"&amp;Y106,""))</f>
        <v/>
      </c>
      <c r="AD106" s="38" t="n">
        <f aca="false">IF(E106="",0,IF(COUNTIFS($E$5:E106,E106,$AC$5:AC106,AC106)=1,1,0))</f>
        <v>0</v>
      </c>
      <c r="AE106" s="38" t="str">
        <f aca="false">IF(OR(E106="",AD106&lt;&gt;1),"",SUBSTITUTE(SUBSTITUTE(C106,"Auditoría ",""),"Consejo de Administración","Consejo")&amp;" – "&amp;IF(B106="","(sin fecha)",DAY(B106)&amp;" de "&amp;CHOOSE(MONTH(B106),"Enero","Febrero","Marzo","Abril","Mayo","Junio","Julio","Agosto","Septiembre","Octubre","Noviembre","Diciembre")&amp;" "&amp;YEAR(B106)))</f>
        <v/>
      </c>
      <c r="AF106" s="38" t="n">
        <f aca="false">IF(E106="",0,IF(COUNTIF($AC$5:AC106,AC106)=1,1,0))</f>
        <v>0</v>
      </c>
    </row>
    <row r="107" customFormat="false" ht="15" hidden="false" customHeight="false" outlineLevel="0" collapsed="false">
      <c r="A107" s="68"/>
      <c r="B107" s="67"/>
      <c r="C107" s="68"/>
      <c r="D107" s="68"/>
      <c r="E107" s="69"/>
      <c r="F107" s="69"/>
      <c r="G107" s="70" t="str">
        <f aca="false">IF(OR(E107="",AND($C$3="",$E$3="")),"",IF(B107="","Sin fecha",IF(AND(OR($C$3="",B107&gt;=$C$3),OR($E$3="",B107&lt;=$E$3)),"Sí","No")))</f>
        <v/>
      </c>
      <c r="H107" s="58" t="str">
        <f aca="false">IF(B107="","",YEAR(B107))</f>
        <v/>
      </c>
      <c r="I107" s="70" t="str">
        <f aca="false">IF(B107="","",IF(MONTH(B107)=1,"X",""))</f>
        <v/>
      </c>
      <c r="J107" s="70" t="str">
        <f aca="false">IF(B107="","",IF(MONTH(B107)=2,"X",""))</f>
        <v/>
      </c>
      <c r="K107" s="70" t="str">
        <f aca="false">IF(B107="","",IF(MONTH(B107)=3,"X",""))</f>
        <v/>
      </c>
      <c r="L107" s="70" t="str">
        <f aca="false">IF(B107="","",IF(MONTH(B107)=4,"X",""))</f>
        <v/>
      </c>
      <c r="M107" s="70" t="str">
        <f aca="false">IF(B107="","",IF(MONTH(B107)=5,"X",""))</f>
        <v/>
      </c>
      <c r="N107" s="70" t="str">
        <f aca="false">IF(B107="","",IF(MONTH(B107)=6,"X",""))</f>
        <v/>
      </c>
      <c r="O107" s="70" t="str">
        <f aca="false">IF(B107="","",IF(MONTH(B107)=7,"X",""))</f>
        <v/>
      </c>
      <c r="P107" s="70" t="str">
        <f aca="false">IF(B107="","",IF(MONTH(B107)=8,"X",""))</f>
        <v/>
      </c>
      <c r="Q107" s="70" t="str">
        <f aca="false">IF(B107="","",IF(MONTH(B107)=9,"X",""))</f>
        <v/>
      </c>
      <c r="R107" s="70" t="str">
        <f aca="false">IF(B107="","",IF(MONTH(B107)=10,"X",""))</f>
        <v/>
      </c>
      <c r="S107" s="70" t="str">
        <f aca="false">IF(B107="","",IF(MONTH(B107)=11,"X",""))</f>
        <v/>
      </c>
      <c r="T107" s="70" t="str">
        <f aca="false">IF(B107="","",IF(MONTH(B107)=12,"X",""))</f>
        <v/>
      </c>
      <c r="U107" s="58" t="str">
        <f aca="false">IF(E107="","",SUMIF($E$5:$E$1000,E107,$AD$5:$AD$1000))</f>
        <v/>
      </c>
      <c r="V107" s="71" t="str">
        <f aca="false">IF(E107="","",_xlfn.TEXTJOIN(" + ",TRUE(),IF(COUNTIFS($E$5:$E$1000,E107,$C$5:$C$1000,"Auditoría Interna")&gt;0,"Interna",""),IF(COUNTIFS($E$5:$E$1000,E107,$C$5:$C$1000,"Auditoría Externa")&gt;0,"Externa",""),IF(COUNTIFS($E$5:$E$1000,E107,$C$5:$C$1000,"SSF")&gt;0,"SSF",""),IF(COUNTIFS($E$5:$E$1000,E107,$C$5:$C$1000,"Comité de Supervisión")&gt;0,"Comité Sup.",""),IF(COUNTIFS($E$5:$E$1000,E107,$C$5:$C$1000,"Consejo de Administración")&gt;0,"Consejo",""),IF(COUNTIFS($E$5:$E$1000,E107,$C$5:$C$1000,"Otros")&gt;0,"Otros","")))</f>
        <v/>
      </c>
      <c r="W107" s="58" t="str">
        <f aca="false">IF(E107="","",SUMIFS($AD$5:$AD$1000,$E$5:$E$1000,E107,$AA$5:$AA$1000,AA107,$C$5:$C$1000,"&lt;&gt;"&amp;C107))</f>
        <v/>
      </c>
      <c r="X107" s="72"/>
      <c r="Y107" s="68"/>
      <c r="Z107" s="72"/>
      <c r="AA107" s="38" t="str">
        <f aca="false">IF(B107="","",YEAR(B107)*100+MONTH(B107))</f>
        <v/>
      </c>
      <c r="AB107" s="38" t="str">
        <f aca="false">IF(AND(E107&lt;&gt;"",E107=Cruce!$C$5,AD107=1),COUNTIFS($E$5:E107,E107,$AD$5:AD107,1),"")</f>
        <v/>
      </c>
      <c r="AC107" s="38" t="str">
        <f aca="false">IF(E107="","",C107&amp;"|"&amp;X107&amp;"|"&amp;IF(B107="","s/f",TEXT(B107,"yyyymmdd"))&amp;IF(OR(C107="SSF",X107="Visitas Auditoría Interna"),"|"&amp;Y107,""))</f>
        <v/>
      </c>
      <c r="AD107" s="38" t="n">
        <f aca="false">IF(E107="",0,IF(COUNTIFS($E$5:E107,E107,$AC$5:AC107,AC107)=1,1,0))</f>
        <v>0</v>
      </c>
      <c r="AE107" s="38" t="str">
        <f aca="false">IF(OR(E107="",AD107&lt;&gt;1),"",SUBSTITUTE(SUBSTITUTE(C107,"Auditoría ",""),"Consejo de Administración","Consejo")&amp;" – "&amp;IF(B107="","(sin fecha)",DAY(B107)&amp;" de "&amp;CHOOSE(MONTH(B107),"Enero","Febrero","Marzo","Abril","Mayo","Junio","Julio","Agosto","Septiembre","Octubre","Noviembre","Diciembre")&amp;" "&amp;YEAR(B107)))</f>
        <v/>
      </c>
      <c r="AF107" s="38" t="n">
        <f aca="false">IF(E107="",0,IF(COUNTIF($AC$5:AC107,AC107)=1,1,0))</f>
        <v>0</v>
      </c>
    </row>
    <row r="108" customFormat="false" ht="15" hidden="false" customHeight="false" outlineLevel="0" collapsed="false">
      <c r="A108" s="68"/>
      <c r="B108" s="67"/>
      <c r="C108" s="68"/>
      <c r="D108" s="68"/>
      <c r="E108" s="69"/>
      <c r="F108" s="69"/>
      <c r="G108" s="70" t="str">
        <f aca="false">IF(OR(E108="",AND($C$3="",$E$3="")),"",IF(B108="","Sin fecha",IF(AND(OR($C$3="",B108&gt;=$C$3),OR($E$3="",B108&lt;=$E$3)),"Sí","No")))</f>
        <v/>
      </c>
      <c r="H108" s="58" t="str">
        <f aca="false">IF(B108="","",YEAR(B108))</f>
        <v/>
      </c>
      <c r="I108" s="70" t="str">
        <f aca="false">IF(B108="","",IF(MONTH(B108)=1,"X",""))</f>
        <v/>
      </c>
      <c r="J108" s="70" t="str">
        <f aca="false">IF(B108="","",IF(MONTH(B108)=2,"X",""))</f>
        <v/>
      </c>
      <c r="K108" s="70" t="str">
        <f aca="false">IF(B108="","",IF(MONTH(B108)=3,"X",""))</f>
        <v/>
      </c>
      <c r="L108" s="70" t="str">
        <f aca="false">IF(B108="","",IF(MONTH(B108)=4,"X",""))</f>
        <v/>
      </c>
      <c r="M108" s="70" t="str">
        <f aca="false">IF(B108="","",IF(MONTH(B108)=5,"X",""))</f>
        <v/>
      </c>
      <c r="N108" s="70" t="str">
        <f aca="false">IF(B108="","",IF(MONTH(B108)=6,"X",""))</f>
        <v/>
      </c>
      <c r="O108" s="70" t="str">
        <f aca="false">IF(B108="","",IF(MONTH(B108)=7,"X",""))</f>
        <v/>
      </c>
      <c r="P108" s="70" t="str">
        <f aca="false">IF(B108="","",IF(MONTH(B108)=8,"X",""))</f>
        <v/>
      </c>
      <c r="Q108" s="70" t="str">
        <f aca="false">IF(B108="","",IF(MONTH(B108)=9,"X",""))</f>
        <v/>
      </c>
      <c r="R108" s="70" t="str">
        <f aca="false">IF(B108="","",IF(MONTH(B108)=10,"X",""))</f>
        <v/>
      </c>
      <c r="S108" s="70" t="str">
        <f aca="false">IF(B108="","",IF(MONTH(B108)=11,"X",""))</f>
        <v/>
      </c>
      <c r="T108" s="70" t="str">
        <f aca="false">IF(B108="","",IF(MONTH(B108)=12,"X",""))</f>
        <v/>
      </c>
      <c r="U108" s="58" t="str">
        <f aca="false">IF(E108="","",SUMIF($E$5:$E$1000,E108,$AD$5:$AD$1000))</f>
        <v/>
      </c>
      <c r="V108" s="71" t="str">
        <f aca="false">IF(E108="","",_xlfn.TEXTJOIN(" + ",TRUE(),IF(COUNTIFS($E$5:$E$1000,E108,$C$5:$C$1000,"Auditoría Interna")&gt;0,"Interna",""),IF(COUNTIFS($E$5:$E$1000,E108,$C$5:$C$1000,"Auditoría Externa")&gt;0,"Externa",""),IF(COUNTIFS($E$5:$E$1000,E108,$C$5:$C$1000,"SSF")&gt;0,"SSF",""),IF(COUNTIFS($E$5:$E$1000,E108,$C$5:$C$1000,"Comité de Supervisión")&gt;0,"Comité Sup.",""),IF(COUNTIFS($E$5:$E$1000,E108,$C$5:$C$1000,"Consejo de Administración")&gt;0,"Consejo",""),IF(COUNTIFS($E$5:$E$1000,E108,$C$5:$C$1000,"Otros")&gt;0,"Otros","")))</f>
        <v/>
      </c>
      <c r="W108" s="58" t="str">
        <f aca="false">IF(E108="","",SUMIFS($AD$5:$AD$1000,$E$5:$E$1000,E108,$AA$5:$AA$1000,AA108,$C$5:$C$1000,"&lt;&gt;"&amp;C108))</f>
        <v/>
      </c>
      <c r="X108" s="72"/>
      <c r="Y108" s="68"/>
      <c r="Z108" s="72"/>
      <c r="AA108" s="38" t="str">
        <f aca="false">IF(B108="","",YEAR(B108)*100+MONTH(B108))</f>
        <v/>
      </c>
      <c r="AB108" s="38" t="str">
        <f aca="false">IF(AND(E108&lt;&gt;"",E108=Cruce!$C$5,AD108=1),COUNTIFS($E$5:E108,E108,$AD$5:AD108,1),"")</f>
        <v/>
      </c>
      <c r="AC108" s="38" t="str">
        <f aca="false">IF(E108="","",C108&amp;"|"&amp;X108&amp;"|"&amp;IF(B108="","s/f",TEXT(B108,"yyyymmdd"))&amp;IF(OR(C108="SSF",X108="Visitas Auditoría Interna"),"|"&amp;Y108,""))</f>
        <v/>
      </c>
      <c r="AD108" s="38" t="n">
        <f aca="false">IF(E108="",0,IF(COUNTIFS($E$5:E108,E108,$AC$5:AC108,AC108)=1,1,0))</f>
        <v>0</v>
      </c>
      <c r="AE108" s="38" t="str">
        <f aca="false">IF(OR(E108="",AD108&lt;&gt;1),"",SUBSTITUTE(SUBSTITUTE(C108,"Auditoría ",""),"Consejo de Administración","Consejo")&amp;" – "&amp;IF(B108="","(sin fecha)",DAY(B108)&amp;" de "&amp;CHOOSE(MONTH(B108),"Enero","Febrero","Marzo","Abril","Mayo","Junio","Julio","Agosto","Septiembre","Octubre","Noviembre","Diciembre")&amp;" "&amp;YEAR(B108)))</f>
        <v/>
      </c>
      <c r="AF108" s="38" t="n">
        <f aca="false">IF(E108="",0,IF(COUNTIF($AC$5:AC108,AC108)=1,1,0))</f>
        <v>0</v>
      </c>
    </row>
    <row r="109" customFormat="false" ht="15" hidden="false" customHeight="false" outlineLevel="0" collapsed="false">
      <c r="A109" s="68"/>
      <c r="B109" s="67"/>
      <c r="C109" s="68"/>
      <c r="D109" s="68"/>
      <c r="E109" s="69"/>
      <c r="F109" s="69"/>
      <c r="G109" s="70" t="str">
        <f aca="false">IF(OR(E109="",AND($C$3="",$E$3="")),"",IF(B109="","Sin fecha",IF(AND(OR($C$3="",B109&gt;=$C$3),OR($E$3="",B109&lt;=$E$3)),"Sí","No")))</f>
        <v/>
      </c>
      <c r="H109" s="58" t="str">
        <f aca="false">IF(B109="","",YEAR(B109))</f>
        <v/>
      </c>
      <c r="I109" s="70" t="str">
        <f aca="false">IF(B109="","",IF(MONTH(B109)=1,"X",""))</f>
        <v/>
      </c>
      <c r="J109" s="70" t="str">
        <f aca="false">IF(B109="","",IF(MONTH(B109)=2,"X",""))</f>
        <v/>
      </c>
      <c r="K109" s="70" t="str">
        <f aca="false">IF(B109="","",IF(MONTH(B109)=3,"X",""))</f>
        <v/>
      </c>
      <c r="L109" s="70" t="str">
        <f aca="false">IF(B109="","",IF(MONTH(B109)=4,"X",""))</f>
        <v/>
      </c>
      <c r="M109" s="70" t="str">
        <f aca="false">IF(B109="","",IF(MONTH(B109)=5,"X",""))</f>
        <v/>
      </c>
      <c r="N109" s="70" t="str">
        <f aca="false">IF(B109="","",IF(MONTH(B109)=6,"X",""))</f>
        <v/>
      </c>
      <c r="O109" s="70" t="str">
        <f aca="false">IF(B109="","",IF(MONTH(B109)=7,"X",""))</f>
        <v/>
      </c>
      <c r="P109" s="70" t="str">
        <f aca="false">IF(B109="","",IF(MONTH(B109)=8,"X",""))</f>
        <v/>
      </c>
      <c r="Q109" s="70" t="str">
        <f aca="false">IF(B109="","",IF(MONTH(B109)=9,"X",""))</f>
        <v/>
      </c>
      <c r="R109" s="70" t="str">
        <f aca="false">IF(B109="","",IF(MONTH(B109)=10,"X",""))</f>
        <v/>
      </c>
      <c r="S109" s="70" t="str">
        <f aca="false">IF(B109="","",IF(MONTH(B109)=11,"X",""))</f>
        <v/>
      </c>
      <c r="T109" s="70" t="str">
        <f aca="false">IF(B109="","",IF(MONTH(B109)=12,"X",""))</f>
        <v/>
      </c>
      <c r="U109" s="58" t="str">
        <f aca="false">IF(E109="","",SUMIF($E$5:$E$1000,E109,$AD$5:$AD$1000))</f>
        <v/>
      </c>
      <c r="V109" s="71" t="str">
        <f aca="false">IF(E109="","",_xlfn.TEXTJOIN(" + ",TRUE(),IF(COUNTIFS($E$5:$E$1000,E109,$C$5:$C$1000,"Auditoría Interna")&gt;0,"Interna",""),IF(COUNTIFS($E$5:$E$1000,E109,$C$5:$C$1000,"Auditoría Externa")&gt;0,"Externa",""),IF(COUNTIFS($E$5:$E$1000,E109,$C$5:$C$1000,"SSF")&gt;0,"SSF",""),IF(COUNTIFS($E$5:$E$1000,E109,$C$5:$C$1000,"Comité de Supervisión")&gt;0,"Comité Sup.",""),IF(COUNTIFS($E$5:$E$1000,E109,$C$5:$C$1000,"Consejo de Administración")&gt;0,"Consejo",""),IF(COUNTIFS($E$5:$E$1000,E109,$C$5:$C$1000,"Otros")&gt;0,"Otros","")))</f>
        <v/>
      </c>
      <c r="W109" s="58" t="str">
        <f aca="false">IF(E109="","",SUMIFS($AD$5:$AD$1000,$E$5:$E$1000,E109,$AA$5:$AA$1000,AA109,$C$5:$C$1000,"&lt;&gt;"&amp;C109))</f>
        <v/>
      </c>
      <c r="X109" s="72"/>
      <c r="Y109" s="68"/>
      <c r="Z109" s="72"/>
      <c r="AA109" s="38" t="str">
        <f aca="false">IF(B109="","",YEAR(B109)*100+MONTH(B109))</f>
        <v/>
      </c>
      <c r="AB109" s="38" t="str">
        <f aca="false">IF(AND(E109&lt;&gt;"",E109=Cruce!$C$5,AD109=1),COUNTIFS($E$5:E109,E109,$AD$5:AD109,1),"")</f>
        <v/>
      </c>
      <c r="AC109" s="38" t="str">
        <f aca="false">IF(E109="","",C109&amp;"|"&amp;X109&amp;"|"&amp;IF(B109="","s/f",TEXT(B109,"yyyymmdd"))&amp;IF(OR(C109="SSF",X109="Visitas Auditoría Interna"),"|"&amp;Y109,""))</f>
        <v/>
      </c>
      <c r="AD109" s="38" t="n">
        <f aca="false">IF(E109="",0,IF(COUNTIFS($E$5:E109,E109,$AC$5:AC109,AC109)=1,1,0))</f>
        <v>0</v>
      </c>
      <c r="AE109" s="38" t="str">
        <f aca="false">IF(OR(E109="",AD109&lt;&gt;1),"",SUBSTITUTE(SUBSTITUTE(C109,"Auditoría ",""),"Consejo de Administración","Consejo")&amp;" – "&amp;IF(B109="","(sin fecha)",DAY(B109)&amp;" de "&amp;CHOOSE(MONTH(B109),"Enero","Febrero","Marzo","Abril","Mayo","Junio","Julio","Agosto","Septiembre","Octubre","Noviembre","Diciembre")&amp;" "&amp;YEAR(B109)))</f>
        <v/>
      </c>
      <c r="AF109" s="38" t="n">
        <f aca="false">IF(E109="",0,IF(COUNTIF($AC$5:AC109,AC109)=1,1,0))</f>
        <v>0</v>
      </c>
    </row>
    <row r="110" customFormat="false" ht="15" hidden="false" customHeight="false" outlineLevel="0" collapsed="false">
      <c r="A110" s="68"/>
      <c r="B110" s="67"/>
      <c r="C110" s="68"/>
      <c r="D110" s="68"/>
      <c r="E110" s="69"/>
      <c r="F110" s="69"/>
      <c r="G110" s="70" t="str">
        <f aca="false">IF(OR(E110="",AND($C$3="",$E$3="")),"",IF(B110="","Sin fecha",IF(AND(OR($C$3="",B110&gt;=$C$3),OR($E$3="",B110&lt;=$E$3)),"Sí","No")))</f>
        <v/>
      </c>
      <c r="H110" s="58" t="str">
        <f aca="false">IF(B110="","",YEAR(B110))</f>
        <v/>
      </c>
      <c r="I110" s="70" t="str">
        <f aca="false">IF(B110="","",IF(MONTH(B110)=1,"X",""))</f>
        <v/>
      </c>
      <c r="J110" s="70" t="str">
        <f aca="false">IF(B110="","",IF(MONTH(B110)=2,"X",""))</f>
        <v/>
      </c>
      <c r="K110" s="70" t="str">
        <f aca="false">IF(B110="","",IF(MONTH(B110)=3,"X",""))</f>
        <v/>
      </c>
      <c r="L110" s="70" t="str">
        <f aca="false">IF(B110="","",IF(MONTH(B110)=4,"X",""))</f>
        <v/>
      </c>
      <c r="M110" s="70" t="str">
        <f aca="false">IF(B110="","",IF(MONTH(B110)=5,"X",""))</f>
        <v/>
      </c>
      <c r="N110" s="70" t="str">
        <f aca="false">IF(B110="","",IF(MONTH(B110)=6,"X",""))</f>
        <v/>
      </c>
      <c r="O110" s="70" t="str">
        <f aca="false">IF(B110="","",IF(MONTH(B110)=7,"X",""))</f>
        <v/>
      </c>
      <c r="P110" s="70" t="str">
        <f aca="false">IF(B110="","",IF(MONTH(B110)=8,"X",""))</f>
        <v/>
      </c>
      <c r="Q110" s="70" t="str">
        <f aca="false">IF(B110="","",IF(MONTH(B110)=9,"X",""))</f>
        <v/>
      </c>
      <c r="R110" s="70" t="str">
        <f aca="false">IF(B110="","",IF(MONTH(B110)=10,"X",""))</f>
        <v/>
      </c>
      <c r="S110" s="70" t="str">
        <f aca="false">IF(B110="","",IF(MONTH(B110)=11,"X",""))</f>
        <v/>
      </c>
      <c r="T110" s="70" t="str">
        <f aca="false">IF(B110="","",IF(MONTH(B110)=12,"X",""))</f>
        <v/>
      </c>
      <c r="U110" s="58" t="str">
        <f aca="false">IF(E110="","",SUMIF($E$5:$E$1000,E110,$AD$5:$AD$1000))</f>
        <v/>
      </c>
      <c r="V110" s="71" t="str">
        <f aca="false">IF(E110="","",_xlfn.TEXTJOIN(" + ",TRUE(),IF(COUNTIFS($E$5:$E$1000,E110,$C$5:$C$1000,"Auditoría Interna")&gt;0,"Interna",""),IF(COUNTIFS($E$5:$E$1000,E110,$C$5:$C$1000,"Auditoría Externa")&gt;0,"Externa",""),IF(COUNTIFS($E$5:$E$1000,E110,$C$5:$C$1000,"SSF")&gt;0,"SSF",""),IF(COUNTIFS($E$5:$E$1000,E110,$C$5:$C$1000,"Comité de Supervisión")&gt;0,"Comité Sup.",""),IF(COUNTIFS($E$5:$E$1000,E110,$C$5:$C$1000,"Consejo de Administración")&gt;0,"Consejo",""),IF(COUNTIFS($E$5:$E$1000,E110,$C$5:$C$1000,"Otros")&gt;0,"Otros","")))</f>
        <v/>
      </c>
      <c r="W110" s="58" t="str">
        <f aca="false">IF(E110="","",SUMIFS($AD$5:$AD$1000,$E$5:$E$1000,E110,$AA$5:$AA$1000,AA110,$C$5:$C$1000,"&lt;&gt;"&amp;C110))</f>
        <v/>
      </c>
      <c r="X110" s="72"/>
      <c r="Y110" s="68"/>
      <c r="Z110" s="72"/>
      <c r="AA110" s="38" t="str">
        <f aca="false">IF(B110="","",YEAR(B110)*100+MONTH(B110))</f>
        <v/>
      </c>
      <c r="AB110" s="38" t="str">
        <f aca="false">IF(AND(E110&lt;&gt;"",E110=Cruce!$C$5,AD110=1),COUNTIFS($E$5:E110,E110,$AD$5:AD110,1),"")</f>
        <v/>
      </c>
      <c r="AC110" s="38" t="str">
        <f aca="false">IF(E110="","",C110&amp;"|"&amp;X110&amp;"|"&amp;IF(B110="","s/f",TEXT(B110,"yyyymmdd"))&amp;IF(OR(C110="SSF",X110="Visitas Auditoría Interna"),"|"&amp;Y110,""))</f>
        <v/>
      </c>
      <c r="AD110" s="38" t="n">
        <f aca="false">IF(E110="",0,IF(COUNTIFS($E$5:E110,E110,$AC$5:AC110,AC110)=1,1,0))</f>
        <v>0</v>
      </c>
      <c r="AE110" s="38" t="str">
        <f aca="false">IF(OR(E110="",AD110&lt;&gt;1),"",SUBSTITUTE(SUBSTITUTE(C110,"Auditoría ",""),"Consejo de Administración","Consejo")&amp;" – "&amp;IF(B110="","(sin fecha)",DAY(B110)&amp;" de "&amp;CHOOSE(MONTH(B110),"Enero","Febrero","Marzo","Abril","Mayo","Junio","Julio","Agosto","Septiembre","Octubre","Noviembre","Diciembre")&amp;" "&amp;YEAR(B110)))</f>
        <v/>
      </c>
      <c r="AF110" s="38" t="n">
        <f aca="false">IF(E110="",0,IF(COUNTIF($AC$5:AC110,AC110)=1,1,0))</f>
        <v>0</v>
      </c>
    </row>
    <row r="111" customFormat="false" ht="15" hidden="false" customHeight="false" outlineLevel="0" collapsed="false">
      <c r="A111" s="68"/>
      <c r="B111" s="67"/>
      <c r="C111" s="68"/>
      <c r="D111" s="68"/>
      <c r="E111" s="69"/>
      <c r="F111" s="69"/>
      <c r="G111" s="70" t="str">
        <f aca="false">IF(OR(E111="",AND($C$3="",$E$3="")),"",IF(B111="","Sin fecha",IF(AND(OR($C$3="",B111&gt;=$C$3),OR($E$3="",B111&lt;=$E$3)),"Sí","No")))</f>
        <v/>
      </c>
      <c r="H111" s="58" t="str">
        <f aca="false">IF(B111="","",YEAR(B111))</f>
        <v/>
      </c>
      <c r="I111" s="70" t="str">
        <f aca="false">IF(B111="","",IF(MONTH(B111)=1,"X",""))</f>
        <v/>
      </c>
      <c r="J111" s="70" t="str">
        <f aca="false">IF(B111="","",IF(MONTH(B111)=2,"X",""))</f>
        <v/>
      </c>
      <c r="K111" s="70" t="str">
        <f aca="false">IF(B111="","",IF(MONTH(B111)=3,"X",""))</f>
        <v/>
      </c>
      <c r="L111" s="70" t="str">
        <f aca="false">IF(B111="","",IF(MONTH(B111)=4,"X",""))</f>
        <v/>
      </c>
      <c r="M111" s="70" t="str">
        <f aca="false">IF(B111="","",IF(MONTH(B111)=5,"X",""))</f>
        <v/>
      </c>
      <c r="N111" s="70" t="str">
        <f aca="false">IF(B111="","",IF(MONTH(B111)=6,"X",""))</f>
        <v/>
      </c>
      <c r="O111" s="70" t="str">
        <f aca="false">IF(B111="","",IF(MONTH(B111)=7,"X",""))</f>
        <v/>
      </c>
      <c r="P111" s="70" t="str">
        <f aca="false">IF(B111="","",IF(MONTH(B111)=8,"X",""))</f>
        <v/>
      </c>
      <c r="Q111" s="70" t="str">
        <f aca="false">IF(B111="","",IF(MONTH(B111)=9,"X",""))</f>
        <v/>
      </c>
      <c r="R111" s="70" t="str">
        <f aca="false">IF(B111="","",IF(MONTH(B111)=10,"X",""))</f>
        <v/>
      </c>
      <c r="S111" s="70" t="str">
        <f aca="false">IF(B111="","",IF(MONTH(B111)=11,"X",""))</f>
        <v/>
      </c>
      <c r="T111" s="70" t="str">
        <f aca="false">IF(B111="","",IF(MONTH(B111)=12,"X",""))</f>
        <v/>
      </c>
      <c r="U111" s="58" t="str">
        <f aca="false">IF(E111="","",SUMIF($E$5:$E$1000,E111,$AD$5:$AD$1000))</f>
        <v/>
      </c>
      <c r="V111" s="71" t="str">
        <f aca="false">IF(E111="","",_xlfn.TEXTJOIN(" + ",TRUE(),IF(COUNTIFS($E$5:$E$1000,E111,$C$5:$C$1000,"Auditoría Interna")&gt;0,"Interna",""),IF(COUNTIFS($E$5:$E$1000,E111,$C$5:$C$1000,"Auditoría Externa")&gt;0,"Externa",""),IF(COUNTIFS($E$5:$E$1000,E111,$C$5:$C$1000,"SSF")&gt;0,"SSF",""),IF(COUNTIFS($E$5:$E$1000,E111,$C$5:$C$1000,"Comité de Supervisión")&gt;0,"Comité Sup.",""),IF(COUNTIFS($E$5:$E$1000,E111,$C$5:$C$1000,"Consejo de Administración")&gt;0,"Consejo",""),IF(COUNTIFS($E$5:$E$1000,E111,$C$5:$C$1000,"Otros")&gt;0,"Otros","")))</f>
        <v/>
      </c>
      <c r="W111" s="58" t="str">
        <f aca="false">IF(E111="","",SUMIFS($AD$5:$AD$1000,$E$5:$E$1000,E111,$AA$5:$AA$1000,AA111,$C$5:$C$1000,"&lt;&gt;"&amp;C111))</f>
        <v/>
      </c>
      <c r="X111" s="72"/>
      <c r="Y111" s="68"/>
      <c r="Z111" s="72"/>
      <c r="AA111" s="38" t="str">
        <f aca="false">IF(B111="","",YEAR(B111)*100+MONTH(B111))</f>
        <v/>
      </c>
      <c r="AB111" s="38" t="str">
        <f aca="false">IF(AND(E111&lt;&gt;"",E111=Cruce!$C$5,AD111=1),COUNTIFS($E$5:E111,E111,$AD$5:AD111,1),"")</f>
        <v/>
      </c>
      <c r="AC111" s="38" t="str">
        <f aca="false">IF(E111="","",C111&amp;"|"&amp;X111&amp;"|"&amp;IF(B111="","s/f",TEXT(B111,"yyyymmdd"))&amp;IF(OR(C111="SSF",X111="Visitas Auditoría Interna"),"|"&amp;Y111,""))</f>
        <v/>
      </c>
      <c r="AD111" s="38" t="n">
        <f aca="false">IF(E111="",0,IF(COUNTIFS($E$5:E111,E111,$AC$5:AC111,AC111)=1,1,0))</f>
        <v>0</v>
      </c>
      <c r="AE111" s="38" t="str">
        <f aca="false">IF(OR(E111="",AD111&lt;&gt;1),"",SUBSTITUTE(SUBSTITUTE(C111,"Auditoría ",""),"Consejo de Administración","Consejo")&amp;" – "&amp;IF(B111="","(sin fecha)",DAY(B111)&amp;" de "&amp;CHOOSE(MONTH(B111),"Enero","Febrero","Marzo","Abril","Mayo","Junio","Julio","Agosto","Septiembre","Octubre","Noviembre","Diciembre")&amp;" "&amp;YEAR(B111)))</f>
        <v/>
      </c>
      <c r="AF111" s="38" t="n">
        <f aca="false">IF(E111="",0,IF(COUNTIF($AC$5:AC111,AC111)=1,1,0))</f>
        <v>0</v>
      </c>
    </row>
    <row r="112" customFormat="false" ht="15" hidden="false" customHeight="false" outlineLevel="0" collapsed="false">
      <c r="A112" s="68"/>
      <c r="B112" s="67"/>
      <c r="C112" s="68"/>
      <c r="D112" s="68"/>
      <c r="E112" s="69"/>
      <c r="F112" s="69"/>
      <c r="G112" s="70" t="str">
        <f aca="false">IF(OR(E112="",AND($C$3="",$E$3="")),"",IF(B112="","Sin fecha",IF(AND(OR($C$3="",B112&gt;=$C$3),OR($E$3="",B112&lt;=$E$3)),"Sí","No")))</f>
        <v/>
      </c>
      <c r="H112" s="58" t="str">
        <f aca="false">IF(B112="","",YEAR(B112))</f>
        <v/>
      </c>
      <c r="I112" s="70" t="str">
        <f aca="false">IF(B112="","",IF(MONTH(B112)=1,"X",""))</f>
        <v/>
      </c>
      <c r="J112" s="70" t="str">
        <f aca="false">IF(B112="","",IF(MONTH(B112)=2,"X",""))</f>
        <v/>
      </c>
      <c r="K112" s="70" t="str">
        <f aca="false">IF(B112="","",IF(MONTH(B112)=3,"X",""))</f>
        <v/>
      </c>
      <c r="L112" s="70" t="str">
        <f aca="false">IF(B112="","",IF(MONTH(B112)=4,"X",""))</f>
        <v/>
      </c>
      <c r="M112" s="70" t="str">
        <f aca="false">IF(B112="","",IF(MONTH(B112)=5,"X",""))</f>
        <v/>
      </c>
      <c r="N112" s="70" t="str">
        <f aca="false">IF(B112="","",IF(MONTH(B112)=6,"X",""))</f>
        <v/>
      </c>
      <c r="O112" s="70" t="str">
        <f aca="false">IF(B112="","",IF(MONTH(B112)=7,"X",""))</f>
        <v/>
      </c>
      <c r="P112" s="70" t="str">
        <f aca="false">IF(B112="","",IF(MONTH(B112)=8,"X",""))</f>
        <v/>
      </c>
      <c r="Q112" s="70" t="str">
        <f aca="false">IF(B112="","",IF(MONTH(B112)=9,"X",""))</f>
        <v/>
      </c>
      <c r="R112" s="70" t="str">
        <f aca="false">IF(B112="","",IF(MONTH(B112)=10,"X",""))</f>
        <v/>
      </c>
      <c r="S112" s="70" t="str">
        <f aca="false">IF(B112="","",IF(MONTH(B112)=11,"X",""))</f>
        <v/>
      </c>
      <c r="T112" s="70" t="str">
        <f aca="false">IF(B112="","",IF(MONTH(B112)=12,"X",""))</f>
        <v/>
      </c>
      <c r="U112" s="58" t="str">
        <f aca="false">IF(E112="","",SUMIF($E$5:$E$1000,E112,$AD$5:$AD$1000))</f>
        <v/>
      </c>
      <c r="V112" s="71" t="str">
        <f aca="false">IF(E112="","",_xlfn.TEXTJOIN(" + ",TRUE(),IF(COUNTIFS($E$5:$E$1000,E112,$C$5:$C$1000,"Auditoría Interna")&gt;0,"Interna",""),IF(COUNTIFS($E$5:$E$1000,E112,$C$5:$C$1000,"Auditoría Externa")&gt;0,"Externa",""),IF(COUNTIFS($E$5:$E$1000,E112,$C$5:$C$1000,"SSF")&gt;0,"SSF",""),IF(COUNTIFS($E$5:$E$1000,E112,$C$5:$C$1000,"Comité de Supervisión")&gt;0,"Comité Sup.",""),IF(COUNTIFS($E$5:$E$1000,E112,$C$5:$C$1000,"Consejo de Administración")&gt;0,"Consejo",""),IF(COUNTIFS($E$5:$E$1000,E112,$C$5:$C$1000,"Otros")&gt;0,"Otros","")))</f>
        <v/>
      </c>
      <c r="W112" s="58" t="str">
        <f aca="false">IF(E112="","",SUMIFS($AD$5:$AD$1000,$E$5:$E$1000,E112,$AA$5:$AA$1000,AA112,$C$5:$C$1000,"&lt;&gt;"&amp;C112))</f>
        <v/>
      </c>
      <c r="X112" s="72"/>
      <c r="Y112" s="68"/>
      <c r="Z112" s="72"/>
      <c r="AA112" s="38" t="str">
        <f aca="false">IF(B112="","",YEAR(B112)*100+MONTH(B112))</f>
        <v/>
      </c>
      <c r="AB112" s="38" t="str">
        <f aca="false">IF(AND(E112&lt;&gt;"",E112=Cruce!$C$5,AD112=1),COUNTIFS($E$5:E112,E112,$AD$5:AD112,1),"")</f>
        <v/>
      </c>
      <c r="AC112" s="38" t="str">
        <f aca="false">IF(E112="","",C112&amp;"|"&amp;X112&amp;"|"&amp;IF(B112="","s/f",TEXT(B112,"yyyymmdd"))&amp;IF(OR(C112="SSF",X112="Visitas Auditoría Interna"),"|"&amp;Y112,""))</f>
        <v/>
      </c>
      <c r="AD112" s="38" t="n">
        <f aca="false">IF(E112="",0,IF(COUNTIFS($E$5:E112,E112,$AC$5:AC112,AC112)=1,1,0))</f>
        <v>0</v>
      </c>
      <c r="AE112" s="38" t="str">
        <f aca="false">IF(OR(E112="",AD112&lt;&gt;1),"",SUBSTITUTE(SUBSTITUTE(C112,"Auditoría ",""),"Consejo de Administración","Consejo")&amp;" – "&amp;IF(B112="","(sin fecha)",DAY(B112)&amp;" de "&amp;CHOOSE(MONTH(B112),"Enero","Febrero","Marzo","Abril","Mayo","Junio","Julio","Agosto","Septiembre","Octubre","Noviembre","Diciembre")&amp;" "&amp;YEAR(B112)))</f>
        <v/>
      </c>
      <c r="AF112" s="38" t="n">
        <f aca="false">IF(E112="",0,IF(COUNTIF($AC$5:AC112,AC112)=1,1,0))</f>
        <v>0</v>
      </c>
    </row>
    <row r="113" customFormat="false" ht="15" hidden="false" customHeight="false" outlineLevel="0" collapsed="false">
      <c r="A113" s="68"/>
      <c r="B113" s="67"/>
      <c r="C113" s="68"/>
      <c r="D113" s="68"/>
      <c r="E113" s="69"/>
      <c r="F113" s="69"/>
      <c r="G113" s="70" t="str">
        <f aca="false">IF(OR(E113="",AND($C$3="",$E$3="")),"",IF(B113="","Sin fecha",IF(AND(OR($C$3="",B113&gt;=$C$3),OR($E$3="",B113&lt;=$E$3)),"Sí","No")))</f>
        <v/>
      </c>
      <c r="H113" s="58" t="str">
        <f aca="false">IF(B113="","",YEAR(B113))</f>
        <v/>
      </c>
      <c r="I113" s="70" t="str">
        <f aca="false">IF(B113="","",IF(MONTH(B113)=1,"X",""))</f>
        <v/>
      </c>
      <c r="J113" s="70" t="str">
        <f aca="false">IF(B113="","",IF(MONTH(B113)=2,"X",""))</f>
        <v/>
      </c>
      <c r="K113" s="70" t="str">
        <f aca="false">IF(B113="","",IF(MONTH(B113)=3,"X",""))</f>
        <v/>
      </c>
      <c r="L113" s="70" t="str">
        <f aca="false">IF(B113="","",IF(MONTH(B113)=4,"X",""))</f>
        <v/>
      </c>
      <c r="M113" s="70" t="str">
        <f aca="false">IF(B113="","",IF(MONTH(B113)=5,"X",""))</f>
        <v/>
      </c>
      <c r="N113" s="70" t="str">
        <f aca="false">IF(B113="","",IF(MONTH(B113)=6,"X",""))</f>
        <v/>
      </c>
      <c r="O113" s="70" t="str">
        <f aca="false">IF(B113="","",IF(MONTH(B113)=7,"X",""))</f>
        <v/>
      </c>
      <c r="P113" s="70" t="str">
        <f aca="false">IF(B113="","",IF(MONTH(B113)=8,"X",""))</f>
        <v/>
      </c>
      <c r="Q113" s="70" t="str">
        <f aca="false">IF(B113="","",IF(MONTH(B113)=9,"X",""))</f>
        <v/>
      </c>
      <c r="R113" s="70" t="str">
        <f aca="false">IF(B113="","",IF(MONTH(B113)=10,"X",""))</f>
        <v/>
      </c>
      <c r="S113" s="70" t="str">
        <f aca="false">IF(B113="","",IF(MONTH(B113)=11,"X",""))</f>
        <v/>
      </c>
      <c r="T113" s="70" t="str">
        <f aca="false">IF(B113="","",IF(MONTH(B113)=12,"X",""))</f>
        <v/>
      </c>
      <c r="U113" s="58" t="str">
        <f aca="false">IF(E113="","",SUMIF($E$5:$E$1000,E113,$AD$5:$AD$1000))</f>
        <v/>
      </c>
      <c r="V113" s="71" t="str">
        <f aca="false">IF(E113="","",_xlfn.TEXTJOIN(" + ",TRUE(),IF(COUNTIFS($E$5:$E$1000,E113,$C$5:$C$1000,"Auditoría Interna")&gt;0,"Interna",""),IF(COUNTIFS($E$5:$E$1000,E113,$C$5:$C$1000,"Auditoría Externa")&gt;0,"Externa",""),IF(COUNTIFS($E$5:$E$1000,E113,$C$5:$C$1000,"SSF")&gt;0,"SSF",""),IF(COUNTIFS($E$5:$E$1000,E113,$C$5:$C$1000,"Comité de Supervisión")&gt;0,"Comité Sup.",""),IF(COUNTIFS($E$5:$E$1000,E113,$C$5:$C$1000,"Consejo de Administración")&gt;0,"Consejo",""),IF(COUNTIFS($E$5:$E$1000,E113,$C$5:$C$1000,"Otros")&gt;0,"Otros","")))</f>
        <v/>
      </c>
      <c r="W113" s="58" t="str">
        <f aca="false">IF(E113="","",SUMIFS($AD$5:$AD$1000,$E$5:$E$1000,E113,$AA$5:$AA$1000,AA113,$C$5:$C$1000,"&lt;&gt;"&amp;C113))</f>
        <v/>
      </c>
      <c r="X113" s="72"/>
      <c r="Y113" s="68"/>
      <c r="Z113" s="72"/>
      <c r="AA113" s="38" t="str">
        <f aca="false">IF(B113="","",YEAR(B113)*100+MONTH(B113))</f>
        <v/>
      </c>
      <c r="AB113" s="38" t="str">
        <f aca="false">IF(AND(E113&lt;&gt;"",E113=Cruce!$C$5,AD113=1),COUNTIFS($E$5:E113,E113,$AD$5:AD113,1),"")</f>
        <v/>
      </c>
      <c r="AC113" s="38" t="str">
        <f aca="false">IF(E113="","",C113&amp;"|"&amp;X113&amp;"|"&amp;IF(B113="","s/f",TEXT(B113,"yyyymmdd"))&amp;IF(OR(C113="SSF",X113="Visitas Auditoría Interna"),"|"&amp;Y113,""))</f>
        <v/>
      </c>
      <c r="AD113" s="38" t="n">
        <f aca="false">IF(E113="",0,IF(COUNTIFS($E$5:E113,E113,$AC$5:AC113,AC113)=1,1,0))</f>
        <v>0</v>
      </c>
      <c r="AE113" s="38" t="str">
        <f aca="false">IF(OR(E113="",AD113&lt;&gt;1),"",SUBSTITUTE(SUBSTITUTE(C113,"Auditoría ",""),"Consejo de Administración","Consejo")&amp;" – "&amp;IF(B113="","(sin fecha)",DAY(B113)&amp;" de "&amp;CHOOSE(MONTH(B113),"Enero","Febrero","Marzo","Abril","Mayo","Junio","Julio","Agosto","Septiembre","Octubre","Noviembre","Diciembre")&amp;" "&amp;YEAR(B113)))</f>
        <v/>
      </c>
      <c r="AF113" s="38" t="n">
        <f aca="false">IF(E113="",0,IF(COUNTIF($AC$5:AC113,AC113)=1,1,0))</f>
        <v>0</v>
      </c>
    </row>
    <row r="114" customFormat="false" ht="15" hidden="false" customHeight="false" outlineLevel="0" collapsed="false">
      <c r="A114" s="68"/>
      <c r="B114" s="67"/>
      <c r="C114" s="68"/>
      <c r="D114" s="68"/>
      <c r="E114" s="69"/>
      <c r="F114" s="69"/>
      <c r="G114" s="70" t="str">
        <f aca="false">IF(OR(E114="",AND($C$3="",$E$3="")),"",IF(B114="","Sin fecha",IF(AND(OR($C$3="",B114&gt;=$C$3),OR($E$3="",B114&lt;=$E$3)),"Sí","No")))</f>
        <v/>
      </c>
      <c r="H114" s="58" t="str">
        <f aca="false">IF(B114="","",YEAR(B114))</f>
        <v/>
      </c>
      <c r="I114" s="70" t="str">
        <f aca="false">IF(B114="","",IF(MONTH(B114)=1,"X",""))</f>
        <v/>
      </c>
      <c r="J114" s="70" t="str">
        <f aca="false">IF(B114="","",IF(MONTH(B114)=2,"X",""))</f>
        <v/>
      </c>
      <c r="K114" s="70" t="str">
        <f aca="false">IF(B114="","",IF(MONTH(B114)=3,"X",""))</f>
        <v/>
      </c>
      <c r="L114" s="70" t="str">
        <f aca="false">IF(B114="","",IF(MONTH(B114)=4,"X",""))</f>
        <v/>
      </c>
      <c r="M114" s="70" t="str">
        <f aca="false">IF(B114="","",IF(MONTH(B114)=5,"X",""))</f>
        <v/>
      </c>
      <c r="N114" s="70" t="str">
        <f aca="false">IF(B114="","",IF(MONTH(B114)=6,"X",""))</f>
        <v/>
      </c>
      <c r="O114" s="70" t="str">
        <f aca="false">IF(B114="","",IF(MONTH(B114)=7,"X",""))</f>
        <v/>
      </c>
      <c r="P114" s="70" t="str">
        <f aca="false">IF(B114="","",IF(MONTH(B114)=8,"X",""))</f>
        <v/>
      </c>
      <c r="Q114" s="70" t="str">
        <f aca="false">IF(B114="","",IF(MONTH(B114)=9,"X",""))</f>
        <v/>
      </c>
      <c r="R114" s="70" t="str">
        <f aca="false">IF(B114="","",IF(MONTH(B114)=10,"X",""))</f>
        <v/>
      </c>
      <c r="S114" s="70" t="str">
        <f aca="false">IF(B114="","",IF(MONTH(B114)=11,"X",""))</f>
        <v/>
      </c>
      <c r="T114" s="70" t="str">
        <f aca="false">IF(B114="","",IF(MONTH(B114)=12,"X",""))</f>
        <v/>
      </c>
      <c r="U114" s="58" t="str">
        <f aca="false">IF(E114="","",SUMIF($E$5:$E$1000,E114,$AD$5:$AD$1000))</f>
        <v/>
      </c>
      <c r="V114" s="71" t="str">
        <f aca="false">IF(E114="","",_xlfn.TEXTJOIN(" + ",TRUE(),IF(COUNTIFS($E$5:$E$1000,E114,$C$5:$C$1000,"Auditoría Interna")&gt;0,"Interna",""),IF(COUNTIFS($E$5:$E$1000,E114,$C$5:$C$1000,"Auditoría Externa")&gt;0,"Externa",""),IF(COUNTIFS($E$5:$E$1000,E114,$C$5:$C$1000,"SSF")&gt;0,"SSF",""),IF(COUNTIFS($E$5:$E$1000,E114,$C$5:$C$1000,"Comité de Supervisión")&gt;0,"Comité Sup.",""),IF(COUNTIFS($E$5:$E$1000,E114,$C$5:$C$1000,"Consejo de Administración")&gt;0,"Consejo",""),IF(COUNTIFS($E$5:$E$1000,E114,$C$5:$C$1000,"Otros")&gt;0,"Otros","")))</f>
        <v/>
      </c>
      <c r="W114" s="58" t="str">
        <f aca="false">IF(E114="","",SUMIFS($AD$5:$AD$1000,$E$5:$E$1000,E114,$AA$5:$AA$1000,AA114,$C$5:$C$1000,"&lt;&gt;"&amp;C114))</f>
        <v/>
      </c>
      <c r="X114" s="72"/>
      <c r="Y114" s="68"/>
      <c r="Z114" s="72"/>
      <c r="AA114" s="38" t="str">
        <f aca="false">IF(B114="","",YEAR(B114)*100+MONTH(B114))</f>
        <v/>
      </c>
      <c r="AB114" s="38" t="str">
        <f aca="false">IF(AND(E114&lt;&gt;"",E114=Cruce!$C$5,AD114=1),COUNTIFS($E$5:E114,E114,$AD$5:AD114,1),"")</f>
        <v/>
      </c>
      <c r="AC114" s="38" t="str">
        <f aca="false">IF(E114="","",C114&amp;"|"&amp;X114&amp;"|"&amp;IF(B114="","s/f",TEXT(B114,"yyyymmdd"))&amp;IF(OR(C114="SSF",X114="Visitas Auditoría Interna"),"|"&amp;Y114,""))</f>
        <v/>
      </c>
      <c r="AD114" s="38" t="n">
        <f aca="false">IF(E114="",0,IF(COUNTIFS($E$5:E114,E114,$AC$5:AC114,AC114)=1,1,0))</f>
        <v>0</v>
      </c>
      <c r="AE114" s="38" t="str">
        <f aca="false">IF(OR(E114="",AD114&lt;&gt;1),"",SUBSTITUTE(SUBSTITUTE(C114,"Auditoría ",""),"Consejo de Administración","Consejo")&amp;" – "&amp;IF(B114="","(sin fecha)",DAY(B114)&amp;" de "&amp;CHOOSE(MONTH(B114),"Enero","Febrero","Marzo","Abril","Mayo","Junio","Julio","Agosto","Septiembre","Octubre","Noviembre","Diciembre")&amp;" "&amp;YEAR(B114)))</f>
        <v/>
      </c>
      <c r="AF114" s="38" t="n">
        <f aca="false">IF(E114="",0,IF(COUNTIF($AC$5:AC114,AC114)=1,1,0))</f>
        <v>0</v>
      </c>
    </row>
    <row r="115" customFormat="false" ht="15" hidden="false" customHeight="false" outlineLevel="0" collapsed="false">
      <c r="A115" s="68"/>
      <c r="B115" s="67"/>
      <c r="C115" s="68"/>
      <c r="D115" s="68"/>
      <c r="E115" s="69"/>
      <c r="F115" s="69"/>
      <c r="G115" s="70" t="str">
        <f aca="false">IF(OR(E115="",AND($C$3="",$E$3="")),"",IF(B115="","Sin fecha",IF(AND(OR($C$3="",B115&gt;=$C$3),OR($E$3="",B115&lt;=$E$3)),"Sí","No")))</f>
        <v/>
      </c>
      <c r="H115" s="58" t="str">
        <f aca="false">IF(B115="","",YEAR(B115))</f>
        <v/>
      </c>
      <c r="I115" s="70" t="str">
        <f aca="false">IF(B115="","",IF(MONTH(B115)=1,"X",""))</f>
        <v/>
      </c>
      <c r="J115" s="70" t="str">
        <f aca="false">IF(B115="","",IF(MONTH(B115)=2,"X",""))</f>
        <v/>
      </c>
      <c r="K115" s="70" t="str">
        <f aca="false">IF(B115="","",IF(MONTH(B115)=3,"X",""))</f>
        <v/>
      </c>
      <c r="L115" s="70" t="str">
        <f aca="false">IF(B115="","",IF(MONTH(B115)=4,"X",""))</f>
        <v/>
      </c>
      <c r="M115" s="70" t="str">
        <f aca="false">IF(B115="","",IF(MONTH(B115)=5,"X",""))</f>
        <v/>
      </c>
      <c r="N115" s="70" t="str">
        <f aca="false">IF(B115="","",IF(MONTH(B115)=6,"X",""))</f>
        <v/>
      </c>
      <c r="O115" s="70" t="str">
        <f aca="false">IF(B115="","",IF(MONTH(B115)=7,"X",""))</f>
        <v/>
      </c>
      <c r="P115" s="70" t="str">
        <f aca="false">IF(B115="","",IF(MONTH(B115)=8,"X",""))</f>
        <v/>
      </c>
      <c r="Q115" s="70" t="str">
        <f aca="false">IF(B115="","",IF(MONTH(B115)=9,"X",""))</f>
        <v/>
      </c>
      <c r="R115" s="70" t="str">
        <f aca="false">IF(B115="","",IF(MONTH(B115)=10,"X",""))</f>
        <v/>
      </c>
      <c r="S115" s="70" t="str">
        <f aca="false">IF(B115="","",IF(MONTH(B115)=11,"X",""))</f>
        <v/>
      </c>
      <c r="T115" s="70" t="str">
        <f aca="false">IF(B115="","",IF(MONTH(B115)=12,"X",""))</f>
        <v/>
      </c>
      <c r="U115" s="58" t="str">
        <f aca="false">IF(E115="","",SUMIF($E$5:$E$1000,E115,$AD$5:$AD$1000))</f>
        <v/>
      </c>
      <c r="V115" s="71" t="str">
        <f aca="false">IF(E115="","",_xlfn.TEXTJOIN(" + ",TRUE(),IF(COUNTIFS($E$5:$E$1000,E115,$C$5:$C$1000,"Auditoría Interna")&gt;0,"Interna",""),IF(COUNTIFS($E$5:$E$1000,E115,$C$5:$C$1000,"Auditoría Externa")&gt;0,"Externa",""),IF(COUNTIFS($E$5:$E$1000,E115,$C$5:$C$1000,"SSF")&gt;0,"SSF",""),IF(COUNTIFS($E$5:$E$1000,E115,$C$5:$C$1000,"Comité de Supervisión")&gt;0,"Comité Sup.",""),IF(COUNTIFS($E$5:$E$1000,E115,$C$5:$C$1000,"Consejo de Administración")&gt;0,"Consejo",""),IF(COUNTIFS($E$5:$E$1000,E115,$C$5:$C$1000,"Otros")&gt;0,"Otros","")))</f>
        <v/>
      </c>
      <c r="W115" s="58" t="str">
        <f aca="false">IF(E115="","",SUMIFS($AD$5:$AD$1000,$E$5:$E$1000,E115,$AA$5:$AA$1000,AA115,$C$5:$C$1000,"&lt;&gt;"&amp;C115))</f>
        <v/>
      </c>
      <c r="X115" s="72"/>
      <c r="Y115" s="68"/>
      <c r="Z115" s="72"/>
      <c r="AA115" s="38" t="str">
        <f aca="false">IF(B115="","",YEAR(B115)*100+MONTH(B115))</f>
        <v/>
      </c>
      <c r="AB115" s="38" t="str">
        <f aca="false">IF(AND(E115&lt;&gt;"",E115=Cruce!$C$5,AD115=1),COUNTIFS($E$5:E115,E115,$AD$5:AD115,1),"")</f>
        <v/>
      </c>
      <c r="AC115" s="38" t="str">
        <f aca="false">IF(E115="","",C115&amp;"|"&amp;X115&amp;"|"&amp;IF(B115="","s/f",TEXT(B115,"yyyymmdd"))&amp;IF(OR(C115="SSF",X115="Visitas Auditoría Interna"),"|"&amp;Y115,""))</f>
        <v/>
      </c>
      <c r="AD115" s="38" t="n">
        <f aca="false">IF(E115="",0,IF(COUNTIFS($E$5:E115,E115,$AC$5:AC115,AC115)=1,1,0))</f>
        <v>0</v>
      </c>
      <c r="AE115" s="38" t="str">
        <f aca="false">IF(OR(E115="",AD115&lt;&gt;1),"",SUBSTITUTE(SUBSTITUTE(C115,"Auditoría ",""),"Consejo de Administración","Consejo")&amp;" – "&amp;IF(B115="","(sin fecha)",DAY(B115)&amp;" de "&amp;CHOOSE(MONTH(B115),"Enero","Febrero","Marzo","Abril","Mayo","Junio","Julio","Agosto","Septiembre","Octubre","Noviembre","Diciembre")&amp;" "&amp;YEAR(B115)))</f>
        <v/>
      </c>
      <c r="AF115" s="38" t="n">
        <f aca="false">IF(E115="",0,IF(COUNTIF($AC$5:AC115,AC115)=1,1,0))</f>
        <v>0</v>
      </c>
    </row>
    <row r="116" customFormat="false" ht="15" hidden="false" customHeight="false" outlineLevel="0" collapsed="false">
      <c r="A116" s="68"/>
      <c r="B116" s="67"/>
      <c r="C116" s="68"/>
      <c r="D116" s="68"/>
      <c r="E116" s="69"/>
      <c r="F116" s="69"/>
      <c r="G116" s="70" t="str">
        <f aca="false">IF(OR(E116="",AND($C$3="",$E$3="")),"",IF(B116="","Sin fecha",IF(AND(OR($C$3="",B116&gt;=$C$3),OR($E$3="",B116&lt;=$E$3)),"Sí","No")))</f>
        <v/>
      </c>
      <c r="H116" s="58" t="str">
        <f aca="false">IF(B116="","",YEAR(B116))</f>
        <v/>
      </c>
      <c r="I116" s="70" t="str">
        <f aca="false">IF(B116="","",IF(MONTH(B116)=1,"X",""))</f>
        <v/>
      </c>
      <c r="J116" s="70" t="str">
        <f aca="false">IF(B116="","",IF(MONTH(B116)=2,"X",""))</f>
        <v/>
      </c>
      <c r="K116" s="70" t="str">
        <f aca="false">IF(B116="","",IF(MONTH(B116)=3,"X",""))</f>
        <v/>
      </c>
      <c r="L116" s="70" t="str">
        <f aca="false">IF(B116="","",IF(MONTH(B116)=4,"X",""))</f>
        <v/>
      </c>
      <c r="M116" s="70" t="str">
        <f aca="false">IF(B116="","",IF(MONTH(B116)=5,"X",""))</f>
        <v/>
      </c>
      <c r="N116" s="70" t="str">
        <f aca="false">IF(B116="","",IF(MONTH(B116)=6,"X",""))</f>
        <v/>
      </c>
      <c r="O116" s="70" t="str">
        <f aca="false">IF(B116="","",IF(MONTH(B116)=7,"X",""))</f>
        <v/>
      </c>
      <c r="P116" s="70" t="str">
        <f aca="false">IF(B116="","",IF(MONTH(B116)=8,"X",""))</f>
        <v/>
      </c>
      <c r="Q116" s="70" t="str">
        <f aca="false">IF(B116="","",IF(MONTH(B116)=9,"X",""))</f>
        <v/>
      </c>
      <c r="R116" s="70" t="str">
        <f aca="false">IF(B116="","",IF(MONTH(B116)=10,"X",""))</f>
        <v/>
      </c>
      <c r="S116" s="70" t="str">
        <f aca="false">IF(B116="","",IF(MONTH(B116)=11,"X",""))</f>
        <v/>
      </c>
      <c r="T116" s="70" t="str">
        <f aca="false">IF(B116="","",IF(MONTH(B116)=12,"X",""))</f>
        <v/>
      </c>
      <c r="U116" s="58" t="str">
        <f aca="false">IF(E116="","",SUMIF($E$5:$E$1000,E116,$AD$5:$AD$1000))</f>
        <v/>
      </c>
      <c r="V116" s="71" t="str">
        <f aca="false">IF(E116="","",_xlfn.TEXTJOIN(" + ",TRUE(),IF(COUNTIFS($E$5:$E$1000,E116,$C$5:$C$1000,"Auditoría Interna")&gt;0,"Interna",""),IF(COUNTIFS($E$5:$E$1000,E116,$C$5:$C$1000,"Auditoría Externa")&gt;0,"Externa",""),IF(COUNTIFS($E$5:$E$1000,E116,$C$5:$C$1000,"SSF")&gt;0,"SSF",""),IF(COUNTIFS($E$5:$E$1000,E116,$C$5:$C$1000,"Comité de Supervisión")&gt;0,"Comité Sup.",""),IF(COUNTIFS($E$5:$E$1000,E116,$C$5:$C$1000,"Consejo de Administración")&gt;0,"Consejo",""),IF(COUNTIFS($E$5:$E$1000,E116,$C$5:$C$1000,"Otros")&gt;0,"Otros","")))</f>
        <v/>
      </c>
      <c r="W116" s="58" t="str">
        <f aca="false">IF(E116="","",SUMIFS($AD$5:$AD$1000,$E$5:$E$1000,E116,$AA$5:$AA$1000,AA116,$C$5:$C$1000,"&lt;&gt;"&amp;C116))</f>
        <v/>
      </c>
      <c r="X116" s="72"/>
      <c r="Y116" s="68"/>
      <c r="Z116" s="72"/>
      <c r="AA116" s="38" t="str">
        <f aca="false">IF(B116="","",YEAR(B116)*100+MONTH(B116))</f>
        <v/>
      </c>
      <c r="AB116" s="38" t="str">
        <f aca="false">IF(AND(E116&lt;&gt;"",E116=Cruce!$C$5,AD116=1),COUNTIFS($E$5:E116,E116,$AD$5:AD116,1),"")</f>
        <v/>
      </c>
      <c r="AC116" s="38" t="str">
        <f aca="false">IF(E116="","",C116&amp;"|"&amp;X116&amp;"|"&amp;IF(B116="","s/f",TEXT(B116,"yyyymmdd"))&amp;IF(OR(C116="SSF",X116="Visitas Auditoría Interna"),"|"&amp;Y116,""))</f>
        <v/>
      </c>
      <c r="AD116" s="38" t="n">
        <f aca="false">IF(E116="",0,IF(COUNTIFS($E$5:E116,E116,$AC$5:AC116,AC116)=1,1,0))</f>
        <v>0</v>
      </c>
      <c r="AE116" s="38" t="str">
        <f aca="false">IF(OR(E116="",AD116&lt;&gt;1),"",SUBSTITUTE(SUBSTITUTE(C116,"Auditoría ",""),"Consejo de Administración","Consejo")&amp;" – "&amp;IF(B116="","(sin fecha)",DAY(B116)&amp;" de "&amp;CHOOSE(MONTH(B116),"Enero","Febrero","Marzo","Abril","Mayo","Junio","Julio","Agosto","Septiembre","Octubre","Noviembre","Diciembre")&amp;" "&amp;YEAR(B116)))</f>
        <v/>
      </c>
      <c r="AF116" s="38" t="n">
        <f aca="false">IF(E116="",0,IF(COUNTIF($AC$5:AC116,AC116)=1,1,0))</f>
        <v>0</v>
      </c>
    </row>
    <row r="117" customFormat="false" ht="15" hidden="false" customHeight="false" outlineLevel="0" collapsed="false">
      <c r="A117" s="68"/>
      <c r="B117" s="67"/>
      <c r="C117" s="68"/>
      <c r="D117" s="68"/>
      <c r="E117" s="69"/>
      <c r="F117" s="69"/>
      <c r="G117" s="70" t="str">
        <f aca="false">IF(OR(E117="",AND($C$3="",$E$3="")),"",IF(B117="","Sin fecha",IF(AND(OR($C$3="",B117&gt;=$C$3),OR($E$3="",B117&lt;=$E$3)),"Sí","No")))</f>
        <v/>
      </c>
      <c r="H117" s="58" t="str">
        <f aca="false">IF(B117="","",YEAR(B117))</f>
        <v/>
      </c>
      <c r="I117" s="70" t="str">
        <f aca="false">IF(B117="","",IF(MONTH(B117)=1,"X",""))</f>
        <v/>
      </c>
      <c r="J117" s="70" t="str">
        <f aca="false">IF(B117="","",IF(MONTH(B117)=2,"X",""))</f>
        <v/>
      </c>
      <c r="K117" s="70" t="str">
        <f aca="false">IF(B117="","",IF(MONTH(B117)=3,"X",""))</f>
        <v/>
      </c>
      <c r="L117" s="70" t="str">
        <f aca="false">IF(B117="","",IF(MONTH(B117)=4,"X",""))</f>
        <v/>
      </c>
      <c r="M117" s="70" t="str">
        <f aca="false">IF(B117="","",IF(MONTH(B117)=5,"X",""))</f>
        <v/>
      </c>
      <c r="N117" s="70" t="str">
        <f aca="false">IF(B117="","",IF(MONTH(B117)=6,"X",""))</f>
        <v/>
      </c>
      <c r="O117" s="70" t="str">
        <f aca="false">IF(B117="","",IF(MONTH(B117)=7,"X",""))</f>
        <v/>
      </c>
      <c r="P117" s="70" t="str">
        <f aca="false">IF(B117="","",IF(MONTH(B117)=8,"X",""))</f>
        <v/>
      </c>
      <c r="Q117" s="70" t="str">
        <f aca="false">IF(B117="","",IF(MONTH(B117)=9,"X",""))</f>
        <v/>
      </c>
      <c r="R117" s="70" t="str">
        <f aca="false">IF(B117="","",IF(MONTH(B117)=10,"X",""))</f>
        <v/>
      </c>
      <c r="S117" s="70" t="str">
        <f aca="false">IF(B117="","",IF(MONTH(B117)=11,"X",""))</f>
        <v/>
      </c>
      <c r="T117" s="70" t="str">
        <f aca="false">IF(B117="","",IF(MONTH(B117)=12,"X",""))</f>
        <v/>
      </c>
      <c r="U117" s="58" t="str">
        <f aca="false">IF(E117="","",SUMIF($E$5:$E$1000,E117,$AD$5:$AD$1000))</f>
        <v/>
      </c>
      <c r="V117" s="71" t="str">
        <f aca="false">IF(E117="","",_xlfn.TEXTJOIN(" + ",TRUE(),IF(COUNTIFS($E$5:$E$1000,E117,$C$5:$C$1000,"Auditoría Interna")&gt;0,"Interna",""),IF(COUNTIFS($E$5:$E$1000,E117,$C$5:$C$1000,"Auditoría Externa")&gt;0,"Externa",""),IF(COUNTIFS($E$5:$E$1000,E117,$C$5:$C$1000,"SSF")&gt;0,"SSF",""),IF(COUNTIFS($E$5:$E$1000,E117,$C$5:$C$1000,"Comité de Supervisión")&gt;0,"Comité Sup.",""),IF(COUNTIFS($E$5:$E$1000,E117,$C$5:$C$1000,"Consejo de Administración")&gt;0,"Consejo",""),IF(COUNTIFS($E$5:$E$1000,E117,$C$5:$C$1000,"Otros")&gt;0,"Otros","")))</f>
        <v/>
      </c>
      <c r="W117" s="58" t="str">
        <f aca="false">IF(E117="","",SUMIFS($AD$5:$AD$1000,$E$5:$E$1000,E117,$AA$5:$AA$1000,AA117,$C$5:$C$1000,"&lt;&gt;"&amp;C117))</f>
        <v/>
      </c>
      <c r="X117" s="72"/>
      <c r="Y117" s="68"/>
      <c r="Z117" s="72"/>
      <c r="AA117" s="38" t="str">
        <f aca="false">IF(B117="","",YEAR(B117)*100+MONTH(B117))</f>
        <v/>
      </c>
      <c r="AB117" s="38" t="str">
        <f aca="false">IF(AND(E117&lt;&gt;"",E117=Cruce!$C$5,AD117=1),COUNTIFS($E$5:E117,E117,$AD$5:AD117,1),"")</f>
        <v/>
      </c>
      <c r="AC117" s="38" t="str">
        <f aca="false">IF(E117="","",C117&amp;"|"&amp;X117&amp;"|"&amp;IF(B117="","s/f",TEXT(B117,"yyyymmdd"))&amp;IF(OR(C117="SSF",X117="Visitas Auditoría Interna"),"|"&amp;Y117,""))</f>
        <v/>
      </c>
      <c r="AD117" s="38" t="n">
        <f aca="false">IF(E117="",0,IF(COUNTIFS($E$5:E117,E117,$AC$5:AC117,AC117)=1,1,0))</f>
        <v>0</v>
      </c>
      <c r="AE117" s="38" t="str">
        <f aca="false">IF(OR(E117="",AD117&lt;&gt;1),"",SUBSTITUTE(SUBSTITUTE(C117,"Auditoría ",""),"Consejo de Administración","Consejo")&amp;" – "&amp;IF(B117="","(sin fecha)",DAY(B117)&amp;" de "&amp;CHOOSE(MONTH(B117),"Enero","Febrero","Marzo","Abril","Mayo","Junio","Julio","Agosto","Septiembre","Octubre","Noviembre","Diciembre")&amp;" "&amp;YEAR(B117)))</f>
        <v/>
      </c>
      <c r="AF117" s="38" t="n">
        <f aca="false">IF(E117="",0,IF(COUNTIF($AC$5:AC117,AC117)=1,1,0))</f>
        <v>0</v>
      </c>
    </row>
    <row r="118" customFormat="false" ht="15" hidden="false" customHeight="false" outlineLevel="0" collapsed="false">
      <c r="A118" s="68"/>
      <c r="B118" s="67"/>
      <c r="C118" s="68"/>
      <c r="D118" s="68"/>
      <c r="E118" s="69"/>
      <c r="F118" s="69"/>
      <c r="G118" s="70" t="str">
        <f aca="false">IF(OR(E118="",AND($C$3="",$E$3="")),"",IF(B118="","Sin fecha",IF(AND(OR($C$3="",B118&gt;=$C$3),OR($E$3="",B118&lt;=$E$3)),"Sí","No")))</f>
        <v/>
      </c>
      <c r="H118" s="58" t="str">
        <f aca="false">IF(B118="","",YEAR(B118))</f>
        <v/>
      </c>
      <c r="I118" s="70" t="str">
        <f aca="false">IF(B118="","",IF(MONTH(B118)=1,"X",""))</f>
        <v/>
      </c>
      <c r="J118" s="70" t="str">
        <f aca="false">IF(B118="","",IF(MONTH(B118)=2,"X",""))</f>
        <v/>
      </c>
      <c r="K118" s="70" t="str">
        <f aca="false">IF(B118="","",IF(MONTH(B118)=3,"X",""))</f>
        <v/>
      </c>
      <c r="L118" s="70" t="str">
        <f aca="false">IF(B118="","",IF(MONTH(B118)=4,"X",""))</f>
        <v/>
      </c>
      <c r="M118" s="70" t="str">
        <f aca="false">IF(B118="","",IF(MONTH(B118)=5,"X",""))</f>
        <v/>
      </c>
      <c r="N118" s="70" t="str">
        <f aca="false">IF(B118="","",IF(MONTH(B118)=6,"X",""))</f>
        <v/>
      </c>
      <c r="O118" s="70" t="str">
        <f aca="false">IF(B118="","",IF(MONTH(B118)=7,"X",""))</f>
        <v/>
      </c>
      <c r="P118" s="70" t="str">
        <f aca="false">IF(B118="","",IF(MONTH(B118)=8,"X",""))</f>
        <v/>
      </c>
      <c r="Q118" s="70" t="str">
        <f aca="false">IF(B118="","",IF(MONTH(B118)=9,"X",""))</f>
        <v/>
      </c>
      <c r="R118" s="70" t="str">
        <f aca="false">IF(B118="","",IF(MONTH(B118)=10,"X",""))</f>
        <v/>
      </c>
      <c r="S118" s="70" t="str">
        <f aca="false">IF(B118="","",IF(MONTH(B118)=11,"X",""))</f>
        <v/>
      </c>
      <c r="T118" s="70" t="str">
        <f aca="false">IF(B118="","",IF(MONTH(B118)=12,"X",""))</f>
        <v/>
      </c>
      <c r="U118" s="58" t="str">
        <f aca="false">IF(E118="","",SUMIF($E$5:$E$1000,E118,$AD$5:$AD$1000))</f>
        <v/>
      </c>
      <c r="V118" s="71" t="str">
        <f aca="false">IF(E118="","",_xlfn.TEXTJOIN(" + ",TRUE(),IF(COUNTIFS($E$5:$E$1000,E118,$C$5:$C$1000,"Auditoría Interna")&gt;0,"Interna",""),IF(COUNTIFS($E$5:$E$1000,E118,$C$5:$C$1000,"Auditoría Externa")&gt;0,"Externa",""),IF(COUNTIFS($E$5:$E$1000,E118,$C$5:$C$1000,"SSF")&gt;0,"SSF",""),IF(COUNTIFS($E$5:$E$1000,E118,$C$5:$C$1000,"Comité de Supervisión")&gt;0,"Comité Sup.",""),IF(COUNTIFS($E$5:$E$1000,E118,$C$5:$C$1000,"Consejo de Administración")&gt;0,"Consejo",""),IF(COUNTIFS($E$5:$E$1000,E118,$C$5:$C$1000,"Otros")&gt;0,"Otros","")))</f>
        <v/>
      </c>
      <c r="W118" s="58" t="str">
        <f aca="false">IF(E118="","",SUMIFS($AD$5:$AD$1000,$E$5:$E$1000,E118,$AA$5:$AA$1000,AA118,$C$5:$C$1000,"&lt;&gt;"&amp;C118))</f>
        <v/>
      </c>
      <c r="X118" s="72"/>
      <c r="Y118" s="68"/>
      <c r="Z118" s="72"/>
      <c r="AA118" s="38" t="str">
        <f aca="false">IF(B118="","",YEAR(B118)*100+MONTH(B118))</f>
        <v/>
      </c>
      <c r="AB118" s="38" t="str">
        <f aca="false">IF(AND(E118&lt;&gt;"",E118=Cruce!$C$5,AD118=1),COUNTIFS($E$5:E118,E118,$AD$5:AD118,1),"")</f>
        <v/>
      </c>
      <c r="AC118" s="38" t="str">
        <f aca="false">IF(E118="","",C118&amp;"|"&amp;X118&amp;"|"&amp;IF(B118="","s/f",TEXT(B118,"yyyymmdd"))&amp;IF(OR(C118="SSF",X118="Visitas Auditoría Interna"),"|"&amp;Y118,""))</f>
        <v/>
      </c>
      <c r="AD118" s="38" t="n">
        <f aca="false">IF(E118="",0,IF(COUNTIFS($E$5:E118,E118,$AC$5:AC118,AC118)=1,1,0))</f>
        <v>0</v>
      </c>
      <c r="AE118" s="38" t="str">
        <f aca="false">IF(OR(E118="",AD118&lt;&gt;1),"",SUBSTITUTE(SUBSTITUTE(C118,"Auditoría ",""),"Consejo de Administración","Consejo")&amp;" – "&amp;IF(B118="","(sin fecha)",DAY(B118)&amp;" de "&amp;CHOOSE(MONTH(B118),"Enero","Febrero","Marzo","Abril","Mayo","Junio","Julio","Agosto","Septiembre","Octubre","Noviembre","Diciembre")&amp;" "&amp;YEAR(B118)))</f>
        <v/>
      </c>
      <c r="AF118" s="38" t="n">
        <f aca="false">IF(E118="",0,IF(COUNTIF($AC$5:AC118,AC118)=1,1,0))</f>
        <v>0</v>
      </c>
    </row>
    <row r="119" customFormat="false" ht="15" hidden="false" customHeight="false" outlineLevel="0" collapsed="false">
      <c r="A119" s="68"/>
      <c r="B119" s="67"/>
      <c r="C119" s="68"/>
      <c r="D119" s="68"/>
      <c r="E119" s="69"/>
      <c r="F119" s="69"/>
      <c r="G119" s="70" t="str">
        <f aca="false">IF(OR(E119="",AND($C$3="",$E$3="")),"",IF(B119="","Sin fecha",IF(AND(OR($C$3="",B119&gt;=$C$3),OR($E$3="",B119&lt;=$E$3)),"Sí","No")))</f>
        <v/>
      </c>
      <c r="H119" s="58" t="str">
        <f aca="false">IF(B119="","",YEAR(B119))</f>
        <v/>
      </c>
      <c r="I119" s="70" t="str">
        <f aca="false">IF(B119="","",IF(MONTH(B119)=1,"X",""))</f>
        <v/>
      </c>
      <c r="J119" s="70" t="str">
        <f aca="false">IF(B119="","",IF(MONTH(B119)=2,"X",""))</f>
        <v/>
      </c>
      <c r="K119" s="70" t="str">
        <f aca="false">IF(B119="","",IF(MONTH(B119)=3,"X",""))</f>
        <v/>
      </c>
      <c r="L119" s="70" t="str">
        <f aca="false">IF(B119="","",IF(MONTH(B119)=4,"X",""))</f>
        <v/>
      </c>
      <c r="M119" s="70" t="str">
        <f aca="false">IF(B119="","",IF(MONTH(B119)=5,"X",""))</f>
        <v/>
      </c>
      <c r="N119" s="70" t="str">
        <f aca="false">IF(B119="","",IF(MONTH(B119)=6,"X",""))</f>
        <v/>
      </c>
      <c r="O119" s="70" t="str">
        <f aca="false">IF(B119="","",IF(MONTH(B119)=7,"X",""))</f>
        <v/>
      </c>
      <c r="P119" s="70" t="str">
        <f aca="false">IF(B119="","",IF(MONTH(B119)=8,"X",""))</f>
        <v/>
      </c>
      <c r="Q119" s="70" t="str">
        <f aca="false">IF(B119="","",IF(MONTH(B119)=9,"X",""))</f>
        <v/>
      </c>
      <c r="R119" s="70" t="str">
        <f aca="false">IF(B119="","",IF(MONTH(B119)=10,"X",""))</f>
        <v/>
      </c>
      <c r="S119" s="70" t="str">
        <f aca="false">IF(B119="","",IF(MONTH(B119)=11,"X",""))</f>
        <v/>
      </c>
      <c r="T119" s="70" t="str">
        <f aca="false">IF(B119="","",IF(MONTH(B119)=12,"X",""))</f>
        <v/>
      </c>
      <c r="U119" s="58" t="str">
        <f aca="false">IF(E119="","",SUMIF($E$5:$E$1000,E119,$AD$5:$AD$1000))</f>
        <v/>
      </c>
      <c r="V119" s="71" t="str">
        <f aca="false">IF(E119="","",_xlfn.TEXTJOIN(" + ",TRUE(),IF(COUNTIFS($E$5:$E$1000,E119,$C$5:$C$1000,"Auditoría Interna")&gt;0,"Interna",""),IF(COUNTIFS($E$5:$E$1000,E119,$C$5:$C$1000,"Auditoría Externa")&gt;0,"Externa",""),IF(COUNTIFS($E$5:$E$1000,E119,$C$5:$C$1000,"SSF")&gt;0,"SSF",""),IF(COUNTIFS($E$5:$E$1000,E119,$C$5:$C$1000,"Comité de Supervisión")&gt;0,"Comité Sup.",""),IF(COUNTIFS($E$5:$E$1000,E119,$C$5:$C$1000,"Consejo de Administración")&gt;0,"Consejo",""),IF(COUNTIFS($E$5:$E$1000,E119,$C$5:$C$1000,"Otros")&gt;0,"Otros","")))</f>
        <v/>
      </c>
      <c r="W119" s="58" t="str">
        <f aca="false">IF(E119="","",SUMIFS($AD$5:$AD$1000,$E$5:$E$1000,E119,$AA$5:$AA$1000,AA119,$C$5:$C$1000,"&lt;&gt;"&amp;C119))</f>
        <v/>
      </c>
      <c r="X119" s="72"/>
      <c r="Y119" s="68"/>
      <c r="Z119" s="72"/>
      <c r="AA119" s="38" t="str">
        <f aca="false">IF(B119="","",YEAR(B119)*100+MONTH(B119))</f>
        <v/>
      </c>
      <c r="AB119" s="38" t="str">
        <f aca="false">IF(AND(E119&lt;&gt;"",E119=Cruce!$C$5,AD119=1),COUNTIFS($E$5:E119,E119,$AD$5:AD119,1),"")</f>
        <v/>
      </c>
      <c r="AC119" s="38" t="str">
        <f aca="false">IF(E119="","",C119&amp;"|"&amp;X119&amp;"|"&amp;IF(B119="","s/f",TEXT(B119,"yyyymmdd"))&amp;IF(OR(C119="SSF",X119="Visitas Auditoría Interna"),"|"&amp;Y119,""))</f>
        <v/>
      </c>
      <c r="AD119" s="38" t="n">
        <f aca="false">IF(E119="",0,IF(COUNTIFS($E$5:E119,E119,$AC$5:AC119,AC119)=1,1,0))</f>
        <v>0</v>
      </c>
      <c r="AE119" s="38" t="str">
        <f aca="false">IF(OR(E119="",AD119&lt;&gt;1),"",SUBSTITUTE(SUBSTITUTE(C119,"Auditoría ",""),"Consejo de Administración","Consejo")&amp;" – "&amp;IF(B119="","(sin fecha)",DAY(B119)&amp;" de "&amp;CHOOSE(MONTH(B119),"Enero","Febrero","Marzo","Abril","Mayo","Junio","Julio","Agosto","Septiembre","Octubre","Noviembre","Diciembre")&amp;" "&amp;YEAR(B119)))</f>
        <v/>
      </c>
      <c r="AF119" s="38" t="n">
        <f aca="false">IF(E119="",0,IF(COUNTIF($AC$5:AC119,AC119)=1,1,0))</f>
        <v>0</v>
      </c>
    </row>
    <row r="120" customFormat="false" ht="15" hidden="false" customHeight="false" outlineLevel="0" collapsed="false">
      <c r="A120" s="68"/>
      <c r="B120" s="67"/>
      <c r="C120" s="68"/>
      <c r="D120" s="68"/>
      <c r="E120" s="69"/>
      <c r="F120" s="69"/>
      <c r="G120" s="70" t="str">
        <f aca="false">IF(OR(E120="",AND($C$3="",$E$3="")),"",IF(B120="","Sin fecha",IF(AND(OR($C$3="",B120&gt;=$C$3),OR($E$3="",B120&lt;=$E$3)),"Sí","No")))</f>
        <v/>
      </c>
      <c r="H120" s="58" t="str">
        <f aca="false">IF(B120="","",YEAR(B120))</f>
        <v/>
      </c>
      <c r="I120" s="70" t="str">
        <f aca="false">IF(B120="","",IF(MONTH(B120)=1,"X",""))</f>
        <v/>
      </c>
      <c r="J120" s="70" t="str">
        <f aca="false">IF(B120="","",IF(MONTH(B120)=2,"X",""))</f>
        <v/>
      </c>
      <c r="K120" s="70" t="str">
        <f aca="false">IF(B120="","",IF(MONTH(B120)=3,"X",""))</f>
        <v/>
      </c>
      <c r="L120" s="70" t="str">
        <f aca="false">IF(B120="","",IF(MONTH(B120)=4,"X",""))</f>
        <v/>
      </c>
      <c r="M120" s="70" t="str">
        <f aca="false">IF(B120="","",IF(MONTH(B120)=5,"X",""))</f>
        <v/>
      </c>
      <c r="N120" s="70" t="str">
        <f aca="false">IF(B120="","",IF(MONTH(B120)=6,"X",""))</f>
        <v/>
      </c>
      <c r="O120" s="70" t="str">
        <f aca="false">IF(B120="","",IF(MONTH(B120)=7,"X",""))</f>
        <v/>
      </c>
      <c r="P120" s="70" t="str">
        <f aca="false">IF(B120="","",IF(MONTH(B120)=8,"X",""))</f>
        <v/>
      </c>
      <c r="Q120" s="70" t="str">
        <f aca="false">IF(B120="","",IF(MONTH(B120)=9,"X",""))</f>
        <v/>
      </c>
      <c r="R120" s="70" t="str">
        <f aca="false">IF(B120="","",IF(MONTH(B120)=10,"X",""))</f>
        <v/>
      </c>
      <c r="S120" s="70" t="str">
        <f aca="false">IF(B120="","",IF(MONTH(B120)=11,"X",""))</f>
        <v/>
      </c>
      <c r="T120" s="70" t="str">
        <f aca="false">IF(B120="","",IF(MONTH(B120)=12,"X",""))</f>
        <v/>
      </c>
      <c r="U120" s="58" t="str">
        <f aca="false">IF(E120="","",SUMIF($E$5:$E$1000,E120,$AD$5:$AD$1000))</f>
        <v/>
      </c>
      <c r="V120" s="71" t="str">
        <f aca="false">IF(E120="","",_xlfn.TEXTJOIN(" + ",TRUE(),IF(COUNTIFS($E$5:$E$1000,E120,$C$5:$C$1000,"Auditoría Interna")&gt;0,"Interna",""),IF(COUNTIFS($E$5:$E$1000,E120,$C$5:$C$1000,"Auditoría Externa")&gt;0,"Externa",""),IF(COUNTIFS($E$5:$E$1000,E120,$C$5:$C$1000,"SSF")&gt;0,"SSF",""),IF(COUNTIFS($E$5:$E$1000,E120,$C$5:$C$1000,"Comité de Supervisión")&gt;0,"Comité Sup.",""),IF(COUNTIFS($E$5:$E$1000,E120,$C$5:$C$1000,"Consejo de Administración")&gt;0,"Consejo",""),IF(COUNTIFS($E$5:$E$1000,E120,$C$5:$C$1000,"Otros")&gt;0,"Otros","")))</f>
        <v/>
      </c>
      <c r="W120" s="58" t="str">
        <f aca="false">IF(E120="","",SUMIFS($AD$5:$AD$1000,$E$5:$E$1000,E120,$AA$5:$AA$1000,AA120,$C$5:$C$1000,"&lt;&gt;"&amp;C120))</f>
        <v/>
      </c>
      <c r="X120" s="72"/>
      <c r="Y120" s="68"/>
      <c r="Z120" s="72"/>
      <c r="AA120" s="38" t="str">
        <f aca="false">IF(B120="","",YEAR(B120)*100+MONTH(B120))</f>
        <v/>
      </c>
      <c r="AB120" s="38" t="str">
        <f aca="false">IF(AND(E120&lt;&gt;"",E120=Cruce!$C$5,AD120=1),COUNTIFS($E$5:E120,E120,$AD$5:AD120,1),"")</f>
        <v/>
      </c>
      <c r="AC120" s="38" t="str">
        <f aca="false">IF(E120="","",C120&amp;"|"&amp;X120&amp;"|"&amp;IF(B120="","s/f",TEXT(B120,"yyyymmdd"))&amp;IF(OR(C120="SSF",X120="Visitas Auditoría Interna"),"|"&amp;Y120,""))</f>
        <v/>
      </c>
      <c r="AD120" s="38" t="n">
        <f aca="false">IF(E120="",0,IF(COUNTIFS($E$5:E120,E120,$AC$5:AC120,AC120)=1,1,0))</f>
        <v>0</v>
      </c>
      <c r="AE120" s="38" t="str">
        <f aca="false">IF(OR(E120="",AD120&lt;&gt;1),"",SUBSTITUTE(SUBSTITUTE(C120,"Auditoría ",""),"Consejo de Administración","Consejo")&amp;" – "&amp;IF(B120="","(sin fecha)",DAY(B120)&amp;" de "&amp;CHOOSE(MONTH(B120),"Enero","Febrero","Marzo","Abril","Mayo","Junio","Julio","Agosto","Septiembre","Octubre","Noviembre","Diciembre")&amp;" "&amp;YEAR(B120)))</f>
        <v/>
      </c>
      <c r="AF120" s="38" t="n">
        <f aca="false">IF(E120="",0,IF(COUNTIF($AC$5:AC120,AC120)=1,1,0))</f>
        <v>0</v>
      </c>
    </row>
    <row r="121" customFormat="false" ht="15" hidden="false" customHeight="false" outlineLevel="0" collapsed="false">
      <c r="A121" s="68"/>
      <c r="B121" s="67"/>
      <c r="C121" s="68"/>
      <c r="D121" s="68"/>
      <c r="E121" s="69"/>
      <c r="F121" s="69"/>
      <c r="G121" s="70" t="str">
        <f aca="false">IF(OR(E121="",AND($C$3="",$E$3="")),"",IF(B121="","Sin fecha",IF(AND(OR($C$3="",B121&gt;=$C$3),OR($E$3="",B121&lt;=$E$3)),"Sí","No")))</f>
        <v/>
      </c>
      <c r="H121" s="58" t="str">
        <f aca="false">IF(B121="","",YEAR(B121))</f>
        <v/>
      </c>
      <c r="I121" s="70" t="str">
        <f aca="false">IF(B121="","",IF(MONTH(B121)=1,"X",""))</f>
        <v/>
      </c>
      <c r="J121" s="70" t="str">
        <f aca="false">IF(B121="","",IF(MONTH(B121)=2,"X",""))</f>
        <v/>
      </c>
      <c r="K121" s="70" t="str">
        <f aca="false">IF(B121="","",IF(MONTH(B121)=3,"X",""))</f>
        <v/>
      </c>
      <c r="L121" s="70" t="str">
        <f aca="false">IF(B121="","",IF(MONTH(B121)=4,"X",""))</f>
        <v/>
      </c>
      <c r="M121" s="70" t="str">
        <f aca="false">IF(B121="","",IF(MONTH(B121)=5,"X",""))</f>
        <v/>
      </c>
      <c r="N121" s="70" t="str">
        <f aca="false">IF(B121="","",IF(MONTH(B121)=6,"X",""))</f>
        <v/>
      </c>
      <c r="O121" s="70" t="str">
        <f aca="false">IF(B121="","",IF(MONTH(B121)=7,"X",""))</f>
        <v/>
      </c>
      <c r="P121" s="70" t="str">
        <f aca="false">IF(B121="","",IF(MONTH(B121)=8,"X",""))</f>
        <v/>
      </c>
      <c r="Q121" s="70" t="str">
        <f aca="false">IF(B121="","",IF(MONTH(B121)=9,"X",""))</f>
        <v/>
      </c>
      <c r="R121" s="70" t="str">
        <f aca="false">IF(B121="","",IF(MONTH(B121)=10,"X",""))</f>
        <v/>
      </c>
      <c r="S121" s="70" t="str">
        <f aca="false">IF(B121="","",IF(MONTH(B121)=11,"X",""))</f>
        <v/>
      </c>
      <c r="T121" s="70" t="str">
        <f aca="false">IF(B121="","",IF(MONTH(B121)=12,"X",""))</f>
        <v/>
      </c>
      <c r="U121" s="58" t="str">
        <f aca="false">IF(E121="","",SUMIF($E$5:$E$1000,E121,$AD$5:$AD$1000))</f>
        <v/>
      </c>
      <c r="V121" s="71" t="str">
        <f aca="false">IF(E121="","",_xlfn.TEXTJOIN(" + ",TRUE(),IF(COUNTIFS($E$5:$E$1000,E121,$C$5:$C$1000,"Auditoría Interna")&gt;0,"Interna",""),IF(COUNTIFS($E$5:$E$1000,E121,$C$5:$C$1000,"Auditoría Externa")&gt;0,"Externa",""),IF(COUNTIFS($E$5:$E$1000,E121,$C$5:$C$1000,"SSF")&gt;0,"SSF",""),IF(COUNTIFS($E$5:$E$1000,E121,$C$5:$C$1000,"Comité de Supervisión")&gt;0,"Comité Sup.",""),IF(COUNTIFS($E$5:$E$1000,E121,$C$5:$C$1000,"Consejo de Administración")&gt;0,"Consejo",""),IF(COUNTIFS($E$5:$E$1000,E121,$C$5:$C$1000,"Otros")&gt;0,"Otros","")))</f>
        <v/>
      </c>
      <c r="W121" s="58" t="str">
        <f aca="false">IF(E121="","",SUMIFS($AD$5:$AD$1000,$E$5:$E$1000,E121,$AA$5:$AA$1000,AA121,$C$5:$C$1000,"&lt;&gt;"&amp;C121))</f>
        <v/>
      </c>
      <c r="X121" s="72"/>
      <c r="Y121" s="68"/>
      <c r="Z121" s="72"/>
      <c r="AA121" s="38" t="str">
        <f aca="false">IF(B121="","",YEAR(B121)*100+MONTH(B121))</f>
        <v/>
      </c>
      <c r="AB121" s="38" t="str">
        <f aca="false">IF(AND(E121&lt;&gt;"",E121=Cruce!$C$5,AD121=1),COUNTIFS($E$5:E121,E121,$AD$5:AD121,1),"")</f>
        <v/>
      </c>
      <c r="AC121" s="38" t="str">
        <f aca="false">IF(E121="","",C121&amp;"|"&amp;X121&amp;"|"&amp;IF(B121="","s/f",TEXT(B121,"yyyymmdd"))&amp;IF(OR(C121="SSF",X121="Visitas Auditoría Interna"),"|"&amp;Y121,""))</f>
        <v/>
      </c>
      <c r="AD121" s="38" t="n">
        <f aca="false">IF(E121="",0,IF(COUNTIFS($E$5:E121,E121,$AC$5:AC121,AC121)=1,1,0))</f>
        <v>0</v>
      </c>
      <c r="AE121" s="38" t="str">
        <f aca="false">IF(OR(E121="",AD121&lt;&gt;1),"",SUBSTITUTE(SUBSTITUTE(C121,"Auditoría ",""),"Consejo de Administración","Consejo")&amp;" – "&amp;IF(B121="","(sin fecha)",DAY(B121)&amp;" de "&amp;CHOOSE(MONTH(B121),"Enero","Febrero","Marzo","Abril","Mayo","Junio","Julio","Agosto","Septiembre","Octubre","Noviembre","Diciembre")&amp;" "&amp;YEAR(B121)))</f>
        <v/>
      </c>
      <c r="AF121" s="38" t="n">
        <f aca="false">IF(E121="",0,IF(COUNTIF($AC$5:AC121,AC121)=1,1,0))</f>
        <v>0</v>
      </c>
    </row>
    <row r="122" customFormat="false" ht="15" hidden="false" customHeight="false" outlineLevel="0" collapsed="false">
      <c r="A122" s="68"/>
      <c r="B122" s="67"/>
      <c r="C122" s="68"/>
      <c r="D122" s="68"/>
      <c r="E122" s="69"/>
      <c r="F122" s="69"/>
      <c r="G122" s="70" t="str">
        <f aca="false">IF(OR(E122="",AND($C$3="",$E$3="")),"",IF(B122="","Sin fecha",IF(AND(OR($C$3="",B122&gt;=$C$3),OR($E$3="",B122&lt;=$E$3)),"Sí","No")))</f>
        <v/>
      </c>
      <c r="H122" s="58" t="str">
        <f aca="false">IF(B122="","",YEAR(B122))</f>
        <v/>
      </c>
      <c r="I122" s="70" t="str">
        <f aca="false">IF(B122="","",IF(MONTH(B122)=1,"X",""))</f>
        <v/>
      </c>
      <c r="J122" s="70" t="str">
        <f aca="false">IF(B122="","",IF(MONTH(B122)=2,"X",""))</f>
        <v/>
      </c>
      <c r="K122" s="70" t="str">
        <f aca="false">IF(B122="","",IF(MONTH(B122)=3,"X",""))</f>
        <v/>
      </c>
      <c r="L122" s="70" t="str">
        <f aca="false">IF(B122="","",IF(MONTH(B122)=4,"X",""))</f>
        <v/>
      </c>
      <c r="M122" s="70" t="str">
        <f aca="false">IF(B122="","",IF(MONTH(B122)=5,"X",""))</f>
        <v/>
      </c>
      <c r="N122" s="70" t="str">
        <f aca="false">IF(B122="","",IF(MONTH(B122)=6,"X",""))</f>
        <v/>
      </c>
      <c r="O122" s="70" t="str">
        <f aca="false">IF(B122="","",IF(MONTH(B122)=7,"X",""))</f>
        <v/>
      </c>
      <c r="P122" s="70" t="str">
        <f aca="false">IF(B122="","",IF(MONTH(B122)=8,"X",""))</f>
        <v/>
      </c>
      <c r="Q122" s="70" t="str">
        <f aca="false">IF(B122="","",IF(MONTH(B122)=9,"X",""))</f>
        <v/>
      </c>
      <c r="R122" s="70" t="str">
        <f aca="false">IF(B122="","",IF(MONTH(B122)=10,"X",""))</f>
        <v/>
      </c>
      <c r="S122" s="70" t="str">
        <f aca="false">IF(B122="","",IF(MONTH(B122)=11,"X",""))</f>
        <v/>
      </c>
      <c r="T122" s="70" t="str">
        <f aca="false">IF(B122="","",IF(MONTH(B122)=12,"X",""))</f>
        <v/>
      </c>
      <c r="U122" s="58" t="str">
        <f aca="false">IF(E122="","",SUMIF($E$5:$E$1000,E122,$AD$5:$AD$1000))</f>
        <v/>
      </c>
      <c r="V122" s="71" t="str">
        <f aca="false">IF(E122="","",_xlfn.TEXTJOIN(" + ",TRUE(),IF(COUNTIFS($E$5:$E$1000,E122,$C$5:$C$1000,"Auditoría Interna")&gt;0,"Interna",""),IF(COUNTIFS($E$5:$E$1000,E122,$C$5:$C$1000,"Auditoría Externa")&gt;0,"Externa",""),IF(COUNTIFS($E$5:$E$1000,E122,$C$5:$C$1000,"SSF")&gt;0,"SSF",""),IF(COUNTIFS($E$5:$E$1000,E122,$C$5:$C$1000,"Comité de Supervisión")&gt;0,"Comité Sup.",""),IF(COUNTIFS($E$5:$E$1000,E122,$C$5:$C$1000,"Consejo de Administración")&gt;0,"Consejo",""),IF(COUNTIFS($E$5:$E$1000,E122,$C$5:$C$1000,"Otros")&gt;0,"Otros","")))</f>
        <v/>
      </c>
      <c r="W122" s="58" t="str">
        <f aca="false">IF(E122="","",SUMIFS($AD$5:$AD$1000,$E$5:$E$1000,E122,$AA$5:$AA$1000,AA122,$C$5:$C$1000,"&lt;&gt;"&amp;C122))</f>
        <v/>
      </c>
      <c r="X122" s="72"/>
      <c r="Y122" s="68"/>
      <c r="Z122" s="72"/>
      <c r="AA122" s="38" t="str">
        <f aca="false">IF(B122="","",YEAR(B122)*100+MONTH(B122))</f>
        <v/>
      </c>
      <c r="AB122" s="38" t="str">
        <f aca="false">IF(AND(E122&lt;&gt;"",E122=Cruce!$C$5,AD122=1),COUNTIFS($E$5:E122,E122,$AD$5:AD122,1),"")</f>
        <v/>
      </c>
      <c r="AC122" s="38" t="str">
        <f aca="false">IF(E122="","",C122&amp;"|"&amp;X122&amp;"|"&amp;IF(B122="","s/f",TEXT(B122,"yyyymmdd"))&amp;IF(OR(C122="SSF",X122="Visitas Auditoría Interna"),"|"&amp;Y122,""))</f>
        <v/>
      </c>
      <c r="AD122" s="38" t="n">
        <f aca="false">IF(E122="",0,IF(COUNTIFS($E$5:E122,E122,$AC$5:AC122,AC122)=1,1,0))</f>
        <v>0</v>
      </c>
      <c r="AE122" s="38" t="str">
        <f aca="false">IF(OR(E122="",AD122&lt;&gt;1),"",SUBSTITUTE(SUBSTITUTE(C122,"Auditoría ",""),"Consejo de Administración","Consejo")&amp;" – "&amp;IF(B122="","(sin fecha)",DAY(B122)&amp;" de "&amp;CHOOSE(MONTH(B122),"Enero","Febrero","Marzo","Abril","Mayo","Junio","Julio","Agosto","Septiembre","Octubre","Noviembre","Diciembre")&amp;" "&amp;YEAR(B122)))</f>
        <v/>
      </c>
      <c r="AF122" s="38" t="n">
        <f aca="false">IF(E122="",0,IF(COUNTIF($AC$5:AC122,AC122)=1,1,0))</f>
        <v>0</v>
      </c>
    </row>
    <row r="123" customFormat="false" ht="15" hidden="false" customHeight="false" outlineLevel="0" collapsed="false">
      <c r="A123" s="68"/>
      <c r="B123" s="67"/>
      <c r="C123" s="68"/>
      <c r="D123" s="68"/>
      <c r="E123" s="69"/>
      <c r="F123" s="69"/>
      <c r="G123" s="70" t="str">
        <f aca="false">IF(OR(E123="",AND($C$3="",$E$3="")),"",IF(B123="","Sin fecha",IF(AND(OR($C$3="",B123&gt;=$C$3),OR($E$3="",B123&lt;=$E$3)),"Sí","No")))</f>
        <v/>
      </c>
      <c r="H123" s="58" t="str">
        <f aca="false">IF(B123="","",YEAR(B123))</f>
        <v/>
      </c>
      <c r="I123" s="70" t="str">
        <f aca="false">IF(B123="","",IF(MONTH(B123)=1,"X",""))</f>
        <v/>
      </c>
      <c r="J123" s="70" t="str">
        <f aca="false">IF(B123="","",IF(MONTH(B123)=2,"X",""))</f>
        <v/>
      </c>
      <c r="K123" s="70" t="str">
        <f aca="false">IF(B123="","",IF(MONTH(B123)=3,"X",""))</f>
        <v/>
      </c>
      <c r="L123" s="70" t="str">
        <f aca="false">IF(B123="","",IF(MONTH(B123)=4,"X",""))</f>
        <v/>
      </c>
      <c r="M123" s="70" t="str">
        <f aca="false">IF(B123="","",IF(MONTH(B123)=5,"X",""))</f>
        <v/>
      </c>
      <c r="N123" s="70" t="str">
        <f aca="false">IF(B123="","",IF(MONTH(B123)=6,"X",""))</f>
        <v/>
      </c>
      <c r="O123" s="70" t="str">
        <f aca="false">IF(B123="","",IF(MONTH(B123)=7,"X",""))</f>
        <v/>
      </c>
      <c r="P123" s="70" t="str">
        <f aca="false">IF(B123="","",IF(MONTH(B123)=8,"X",""))</f>
        <v/>
      </c>
      <c r="Q123" s="70" t="str">
        <f aca="false">IF(B123="","",IF(MONTH(B123)=9,"X",""))</f>
        <v/>
      </c>
      <c r="R123" s="70" t="str">
        <f aca="false">IF(B123="","",IF(MONTH(B123)=10,"X",""))</f>
        <v/>
      </c>
      <c r="S123" s="70" t="str">
        <f aca="false">IF(B123="","",IF(MONTH(B123)=11,"X",""))</f>
        <v/>
      </c>
      <c r="T123" s="70" t="str">
        <f aca="false">IF(B123="","",IF(MONTH(B123)=12,"X",""))</f>
        <v/>
      </c>
      <c r="U123" s="58" t="str">
        <f aca="false">IF(E123="","",SUMIF($E$5:$E$1000,E123,$AD$5:$AD$1000))</f>
        <v/>
      </c>
      <c r="V123" s="71" t="str">
        <f aca="false">IF(E123="","",_xlfn.TEXTJOIN(" + ",TRUE(),IF(COUNTIFS($E$5:$E$1000,E123,$C$5:$C$1000,"Auditoría Interna")&gt;0,"Interna",""),IF(COUNTIFS($E$5:$E$1000,E123,$C$5:$C$1000,"Auditoría Externa")&gt;0,"Externa",""),IF(COUNTIFS($E$5:$E$1000,E123,$C$5:$C$1000,"SSF")&gt;0,"SSF",""),IF(COUNTIFS($E$5:$E$1000,E123,$C$5:$C$1000,"Comité de Supervisión")&gt;0,"Comité Sup.",""),IF(COUNTIFS($E$5:$E$1000,E123,$C$5:$C$1000,"Consejo de Administración")&gt;0,"Consejo",""),IF(COUNTIFS($E$5:$E$1000,E123,$C$5:$C$1000,"Otros")&gt;0,"Otros","")))</f>
        <v/>
      </c>
      <c r="W123" s="58" t="str">
        <f aca="false">IF(E123="","",SUMIFS($AD$5:$AD$1000,$E$5:$E$1000,E123,$AA$5:$AA$1000,AA123,$C$5:$C$1000,"&lt;&gt;"&amp;C123))</f>
        <v/>
      </c>
      <c r="X123" s="72"/>
      <c r="Y123" s="68"/>
      <c r="Z123" s="72"/>
      <c r="AA123" s="38" t="str">
        <f aca="false">IF(B123="","",YEAR(B123)*100+MONTH(B123))</f>
        <v/>
      </c>
      <c r="AB123" s="38" t="str">
        <f aca="false">IF(AND(E123&lt;&gt;"",E123=Cruce!$C$5,AD123=1),COUNTIFS($E$5:E123,E123,$AD$5:AD123,1),"")</f>
        <v/>
      </c>
      <c r="AC123" s="38" t="str">
        <f aca="false">IF(E123="","",C123&amp;"|"&amp;X123&amp;"|"&amp;IF(B123="","s/f",TEXT(B123,"yyyymmdd"))&amp;IF(OR(C123="SSF",X123="Visitas Auditoría Interna"),"|"&amp;Y123,""))</f>
        <v/>
      </c>
      <c r="AD123" s="38" t="n">
        <f aca="false">IF(E123="",0,IF(COUNTIFS($E$5:E123,E123,$AC$5:AC123,AC123)=1,1,0))</f>
        <v>0</v>
      </c>
      <c r="AE123" s="38" t="str">
        <f aca="false">IF(OR(E123="",AD123&lt;&gt;1),"",SUBSTITUTE(SUBSTITUTE(C123,"Auditoría ",""),"Consejo de Administración","Consejo")&amp;" – "&amp;IF(B123="","(sin fecha)",DAY(B123)&amp;" de "&amp;CHOOSE(MONTH(B123),"Enero","Febrero","Marzo","Abril","Mayo","Junio","Julio","Agosto","Septiembre","Octubre","Noviembre","Diciembre")&amp;" "&amp;YEAR(B123)))</f>
        <v/>
      </c>
      <c r="AF123" s="38" t="n">
        <f aca="false">IF(E123="",0,IF(COUNTIF($AC$5:AC123,AC123)=1,1,0))</f>
        <v>0</v>
      </c>
    </row>
    <row r="124" customFormat="false" ht="15" hidden="false" customHeight="false" outlineLevel="0" collapsed="false">
      <c r="A124" s="68"/>
      <c r="B124" s="67"/>
      <c r="C124" s="68"/>
      <c r="D124" s="68"/>
      <c r="E124" s="69"/>
      <c r="F124" s="69"/>
      <c r="G124" s="70" t="str">
        <f aca="false">IF(OR(E124="",AND($C$3="",$E$3="")),"",IF(B124="","Sin fecha",IF(AND(OR($C$3="",B124&gt;=$C$3),OR($E$3="",B124&lt;=$E$3)),"Sí","No")))</f>
        <v/>
      </c>
      <c r="H124" s="58" t="str">
        <f aca="false">IF(B124="","",YEAR(B124))</f>
        <v/>
      </c>
      <c r="I124" s="70" t="str">
        <f aca="false">IF(B124="","",IF(MONTH(B124)=1,"X",""))</f>
        <v/>
      </c>
      <c r="J124" s="70" t="str">
        <f aca="false">IF(B124="","",IF(MONTH(B124)=2,"X",""))</f>
        <v/>
      </c>
      <c r="K124" s="70" t="str">
        <f aca="false">IF(B124="","",IF(MONTH(B124)=3,"X",""))</f>
        <v/>
      </c>
      <c r="L124" s="70" t="str">
        <f aca="false">IF(B124="","",IF(MONTH(B124)=4,"X",""))</f>
        <v/>
      </c>
      <c r="M124" s="70" t="str">
        <f aca="false">IF(B124="","",IF(MONTH(B124)=5,"X",""))</f>
        <v/>
      </c>
      <c r="N124" s="70" t="str">
        <f aca="false">IF(B124="","",IF(MONTH(B124)=6,"X",""))</f>
        <v/>
      </c>
      <c r="O124" s="70" t="str">
        <f aca="false">IF(B124="","",IF(MONTH(B124)=7,"X",""))</f>
        <v/>
      </c>
      <c r="P124" s="70" t="str">
        <f aca="false">IF(B124="","",IF(MONTH(B124)=8,"X",""))</f>
        <v/>
      </c>
      <c r="Q124" s="70" t="str">
        <f aca="false">IF(B124="","",IF(MONTH(B124)=9,"X",""))</f>
        <v/>
      </c>
      <c r="R124" s="70" t="str">
        <f aca="false">IF(B124="","",IF(MONTH(B124)=10,"X",""))</f>
        <v/>
      </c>
      <c r="S124" s="70" t="str">
        <f aca="false">IF(B124="","",IF(MONTH(B124)=11,"X",""))</f>
        <v/>
      </c>
      <c r="T124" s="70" t="str">
        <f aca="false">IF(B124="","",IF(MONTH(B124)=12,"X",""))</f>
        <v/>
      </c>
      <c r="U124" s="58" t="str">
        <f aca="false">IF(E124="","",SUMIF($E$5:$E$1000,E124,$AD$5:$AD$1000))</f>
        <v/>
      </c>
      <c r="V124" s="71" t="str">
        <f aca="false">IF(E124="","",_xlfn.TEXTJOIN(" + ",TRUE(),IF(COUNTIFS($E$5:$E$1000,E124,$C$5:$C$1000,"Auditoría Interna")&gt;0,"Interna",""),IF(COUNTIFS($E$5:$E$1000,E124,$C$5:$C$1000,"Auditoría Externa")&gt;0,"Externa",""),IF(COUNTIFS($E$5:$E$1000,E124,$C$5:$C$1000,"SSF")&gt;0,"SSF",""),IF(COUNTIFS($E$5:$E$1000,E124,$C$5:$C$1000,"Comité de Supervisión")&gt;0,"Comité Sup.",""),IF(COUNTIFS($E$5:$E$1000,E124,$C$5:$C$1000,"Consejo de Administración")&gt;0,"Consejo",""),IF(COUNTIFS($E$5:$E$1000,E124,$C$5:$C$1000,"Otros")&gt;0,"Otros","")))</f>
        <v/>
      </c>
      <c r="W124" s="58" t="str">
        <f aca="false">IF(E124="","",SUMIFS($AD$5:$AD$1000,$E$5:$E$1000,E124,$AA$5:$AA$1000,AA124,$C$5:$C$1000,"&lt;&gt;"&amp;C124))</f>
        <v/>
      </c>
      <c r="X124" s="72"/>
      <c r="Y124" s="68"/>
      <c r="Z124" s="72"/>
      <c r="AA124" s="38" t="str">
        <f aca="false">IF(B124="","",YEAR(B124)*100+MONTH(B124))</f>
        <v/>
      </c>
      <c r="AB124" s="38" t="str">
        <f aca="false">IF(AND(E124&lt;&gt;"",E124=Cruce!$C$5,AD124=1),COUNTIFS($E$5:E124,E124,$AD$5:AD124,1),"")</f>
        <v/>
      </c>
      <c r="AC124" s="38" t="str">
        <f aca="false">IF(E124="","",C124&amp;"|"&amp;X124&amp;"|"&amp;IF(B124="","s/f",TEXT(B124,"yyyymmdd"))&amp;IF(OR(C124="SSF",X124="Visitas Auditoría Interna"),"|"&amp;Y124,""))</f>
        <v/>
      </c>
      <c r="AD124" s="38" t="n">
        <f aca="false">IF(E124="",0,IF(COUNTIFS($E$5:E124,E124,$AC$5:AC124,AC124)=1,1,0))</f>
        <v>0</v>
      </c>
      <c r="AE124" s="38" t="str">
        <f aca="false">IF(OR(E124="",AD124&lt;&gt;1),"",SUBSTITUTE(SUBSTITUTE(C124,"Auditoría ",""),"Consejo de Administración","Consejo")&amp;" – "&amp;IF(B124="","(sin fecha)",DAY(B124)&amp;" de "&amp;CHOOSE(MONTH(B124),"Enero","Febrero","Marzo","Abril","Mayo","Junio","Julio","Agosto","Septiembre","Octubre","Noviembre","Diciembre")&amp;" "&amp;YEAR(B124)))</f>
        <v/>
      </c>
      <c r="AF124" s="38" t="n">
        <f aca="false">IF(E124="",0,IF(COUNTIF($AC$5:AC124,AC124)=1,1,0))</f>
        <v>0</v>
      </c>
    </row>
    <row r="125" customFormat="false" ht="15" hidden="false" customHeight="false" outlineLevel="0" collapsed="false">
      <c r="A125" s="68"/>
      <c r="B125" s="67"/>
      <c r="C125" s="68"/>
      <c r="D125" s="68"/>
      <c r="E125" s="69"/>
      <c r="F125" s="69"/>
      <c r="G125" s="70" t="str">
        <f aca="false">IF(OR(E125="",AND($C$3="",$E$3="")),"",IF(B125="","Sin fecha",IF(AND(OR($C$3="",B125&gt;=$C$3),OR($E$3="",B125&lt;=$E$3)),"Sí","No")))</f>
        <v/>
      </c>
      <c r="H125" s="58" t="str">
        <f aca="false">IF(B125="","",YEAR(B125))</f>
        <v/>
      </c>
      <c r="I125" s="70" t="str">
        <f aca="false">IF(B125="","",IF(MONTH(B125)=1,"X",""))</f>
        <v/>
      </c>
      <c r="J125" s="70" t="str">
        <f aca="false">IF(B125="","",IF(MONTH(B125)=2,"X",""))</f>
        <v/>
      </c>
      <c r="K125" s="70" t="str">
        <f aca="false">IF(B125="","",IF(MONTH(B125)=3,"X",""))</f>
        <v/>
      </c>
      <c r="L125" s="70" t="str">
        <f aca="false">IF(B125="","",IF(MONTH(B125)=4,"X",""))</f>
        <v/>
      </c>
      <c r="M125" s="70" t="str">
        <f aca="false">IF(B125="","",IF(MONTH(B125)=5,"X",""))</f>
        <v/>
      </c>
      <c r="N125" s="70" t="str">
        <f aca="false">IF(B125="","",IF(MONTH(B125)=6,"X",""))</f>
        <v/>
      </c>
      <c r="O125" s="70" t="str">
        <f aca="false">IF(B125="","",IF(MONTH(B125)=7,"X",""))</f>
        <v/>
      </c>
      <c r="P125" s="70" t="str">
        <f aca="false">IF(B125="","",IF(MONTH(B125)=8,"X",""))</f>
        <v/>
      </c>
      <c r="Q125" s="70" t="str">
        <f aca="false">IF(B125="","",IF(MONTH(B125)=9,"X",""))</f>
        <v/>
      </c>
      <c r="R125" s="70" t="str">
        <f aca="false">IF(B125="","",IF(MONTH(B125)=10,"X",""))</f>
        <v/>
      </c>
      <c r="S125" s="70" t="str">
        <f aca="false">IF(B125="","",IF(MONTH(B125)=11,"X",""))</f>
        <v/>
      </c>
      <c r="T125" s="70" t="str">
        <f aca="false">IF(B125="","",IF(MONTH(B125)=12,"X",""))</f>
        <v/>
      </c>
      <c r="U125" s="58" t="str">
        <f aca="false">IF(E125="","",SUMIF($E$5:$E$1000,E125,$AD$5:$AD$1000))</f>
        <v/>
      </c>
      <c r="V125" s="71" t="str">
        <f aca="false">IF(E125="","",_xlfn.TEXTJOIN(" + ",TRUE(),IF(COUNTIFS($E$5:$E$1000,E125,$C$5:$C$1000,"Auditoría Interna")&gt;0,"Interna",""),IF(COUNTIFS($E$5:$E$1000,E125,$C$5:$C$1000,"Auditoría Externa")&gt;0,"Externa",""),IF(COUNTIFS($E$5:$E$1000,E125,$C$5:$C$1000,"SSF")&gt;0,"SSF",""),IF(COUNTIFS($E$5:$E$1000,E125,$C$5:$C$1000,"Comité de Supervisión")&gt;0,"Comité Sup.",""),IF(COUNTIFS($E$5:$E$1000,E125,$C$5:$C$1000,"Consejo de Administración")&gt;0,"Consejo",""),IF(COUNTIFS($E$5:$E$1000,E125,$C$5:$C$1000,"Otros")&gt;0,"Otros","")))</f>
        <v/>
      </c>
      <c r="W125" s="58" t="str">
        <f aca="false">IF(E125="","",SUMIFS($AD$5:$AD$1000,$E$5:$E$1000,E125,$AA$5:$AA$1000,AA125,$C$5:$C$1000,"&lt;&gt;"&amp;C125))</f>
        <v/>
      </c>
      <c r="X125" s="72"/>
      <c r="Y125" s="68"/>
      <c r="Z125" s="72"/>
      <c r="AA125" s="38" t="str">
        <f aca="false">IF(B125="","",YEAR(B125)*100+MONTH(B125))</f>
        <v/>
      </c>
      <c r="AB125" s="38" t="str">
        <f aca="false">IF(AND(E125&lt;&gt;"",E125=Cruce!$C$5,AD125=1),COUNTIFS($E$5:E125,E125,$AD$5:AD125,1),"")</f>
        <v/>
      </c>
      <c r="AC125" s="38" t="str">
        <f aca="false">IF(E125="","",C125&amp;"|"&amp;X125&amp;"|"&amp;IF(B125="","s/f",TEXT(B125,"yyyymmdd"))&amp;IF(OR(C125="SSF",X125="Visitas Auditoría Interna"),"|"&amp;Y125,""))</f>
        <v/>
      </c>
      <c r="AD125" s="38" t="n">
        <f aca="false">IF(E125="",0,IF(COUNTIFS($E$5:E125,E125,$AC$5:AC125,AC125)=1,1,0))</f>
        <v>0</v>
      </c>
      <c r="AE125" s="38" t="str">
        <f aca="false">IF(OR(E125="",AD125&lt;&gt;1),"",SUBSTITUTE(SUBSTITUTE(C125,"Auditoría ",""),"Consejo de Administración","Consejo")&amp;" – "&amp;IF(B125="","(sin fecha)",DAY(B125)&amp;" de "&amp;CHOOSE(MONTH(B125),"Enero","Febrero","Marzo","Abril","Mayo","Junio","Julio","Agosto","Septiembre","Octubre","Noviembre","Diciembre")&amp;" "&amp;YEAR(B125)))</f>
        <v/>
      </c>
      <c r="AF125" s="38" t="n">
        <f aca="false">IF(E125="",0,IF(COUNTIF($AC$5:AC125,AC125)=1,1,0))</f>
        <v>0</v>
      </c>
    </row>
    <row r="126" customFormat="false" ht="15" hidden="false" customHeight="false" outlineLevel="0" collapsed="false">
      <c r="A126" s="68"/>
      <c r="B126" s="67"/>
      <c r="C126" s="68"/>
      <c r="D126" s="68"/>
      <c r="E126" s="69"/>
      <c r="F126" s="69"/>
      <c r="G126" s="70" t="str">
        <f aca="false">IF(OR(E126="",AND($C$3="",$E$3="")),"",IF(B126="","Sin fecha",IF(AND(OR($C$3="",B126&gt;=$C$3),OR($E$3="",B126&lt;=$E$3)),"Sí","No")))</f>
        <v/>
      </c>
      <c r="H126" s="58" t="str">
        <f aca="false">IF(B126="","",YEAR(B126))</f>
        <v/>
      </c>
      <c r="I126" s="70" t="str">
        <f aca="false">IF(B126="","",IF(MONTH(B126)=1,"X",""))</f>
        <v/>
      </c>
      <c r="J126" s="70" t="str">
        <f aca="false">IF(B126="","",IF(MONTH(B126)=2,"X",""))</f>
        <v/>
      </c>
      <c r="K126" s="70" t="str">
        <f aca="false">IF(B126="","",IF(MONTH(B126)=3,"X",""))</f>
        <v/>
      </c>
      <c r="L126" s="70" t="str">
        <f aca="false">IF(B126="","",IF(MONTH(B126)=4,"X",""))</f>
        <v/>
      </c>
      <c r="M126" s="70" t="str">
        <f aca="false">IF(B126="","",IF(MONTH(B126)=5,"X",""))</f>
        <v/>
      </c>
      <c r="N126" s="70" t="str">
        <f aca="false">IF(B126="","",IF(MONTH(B126)=6,"X",""))</f>
        <v/>
      </c>
      <c r="O126" s="70" t="str">
        <f aca="false">IF(B126="","",IF(MONTH(B126)=7,"X",""))</f>
        <v/>
      </c>
      <c r="P126" s="70" t="str">
        <f aca="false">IF(B126="","",IF(MONTH(B126)=8,"X",""))</f>
        <v/>
      </c>
      <c r="Q126" s="70" t="str">
        <f aca="false">IF(B126="","",IF(MONTH(B126)=9,"X",""))</f>
        <v/>
      </c>
      <c r="R126" s="70" t="str">
        <f aca="false">IF(B126="","",IF(MONTH(B126)=10,"X",""))</f>
        <v/>
      </c>
      <c r="S126" s="70" t="str">
        <f aca="false">IF(B126="","",IF(MONTH(B126)=11,"X",""))</f>
        <v/>
      </c>
      <c r="T126" s="70" t="str">
        <f aca="false">IF(B126="","",IF(MONTH(B126)=12,"X",""))</f>
        <v/>
      </c>
      <c r="U126" s="58" t="str">
        <f aca="false">IF(E126="","",SUMIF($E$5:$E$1000,E126,$AD$5:$AD$1000))</f>
        <v/>
      </c>
      <c r="V126" s="71" t="str">
        <f aca="false">IF(E126="","",_xlfn.TEXTJOIN(" + ",TRUE(),IF(COUNTIFS($E$5:$E$1000,E126,$C$5:$C$1000,"Auditoría Interna")&gt;0,"Interna",""),IF(COUNTIFS($E$5:$E$1000,E126,$C$5:$C$1000,"Auditoría Externa")&gt;0,"Externa",""),IF(COUNTIFS($E$5:$E$1000,E126,$C$5:$C$1000,"SSF")&gt;0,"SSF",""),IF(COUNTIFS($E$5:$E$1000,E126,$C$5:$C$1000,"Comité de Supervisión")&gt;0,"Comité Sup.",""),IF(COUNTIFS($E$5:$E$1000,E126,$C$5:$C$1000,"Consejo de Administración")&gt;0,"Consejo",""),IF(COUNTIFS($E$5:$E$1000,E126,$C$5:$C$1000,"Otros")&gt;0,"Otros","")))</f>
        <v/>
      </c>
      <c r="W126" s="58" t="str">
        <f aca="false">IF(E126="","",SUMIFS($AD$5:$AD$1000,$E$5:$E$1000,E126,$AA$5:$AA$1000,AA126,$C$5:$C$1000,"&lt;&gt;"&amp;C126))</f>
        <v/>
      </c>
      <c r="X126" s="72"/>
      <c r="Y126" s="68"/>
      <c r="Z126" s="72"/>
      <c r="AA126" s="38" t="str">
        <f aca="false">IF(B126="","",YEAR(B126)*100+MONTH(B126))</f>
        <v/>
      </c>
      <c r="AB126" s="38" t="str">
        <f aca="false">IF(AND(E126&lt;&gt;"",E126=Cruce!$C$5,AD126=1),COUNTIFS($E$5:E126,E126,$AD$5:AD126,1),"")</f>
        <v/>
      </c>
      <c r="AC126" s="38" t="str">
        <f aca="false">IF(E126="","",C126&amp;"|"&amp;X126&amp;"|"&amp;IF(B126="","s/f",TEXT(B126,"yyyymmdd"))&amp;IF(OR(C126="SSF",X126="Visitas Auditoría Interna"),"|"&amp;Y126,""))</f>
        <v/>
      </c>
      <c r="AD126" s="38" t="n">
        <f aca="false">IF(E126="",0,IF(COUNTIFS($E$5:E126,E126,$AC$5:AC126,AC126)=1,1,0))</f>
        <v>0</v>
      </c>
      <c r="AE126" s="38" t="str">
        <f aca="false">IF(OR(E126="",AD126&lt;&gt;1),"",SUBSTITUTE(SUBSTITUTE(C126,"Auditoría ",""),"Consejo de Administración","Consejo")&amp;" – "&amp;IF(B126="","(sin fecha)",DAY(B126)&amp;" de "&amp;CHOOSE(MONTH(B126),"Enero","Febrero","Marzo","Abril","Mayo","Junio","Julio","Agosto","Septiembre","Octubre","Noviembre","Diciembre")&amp;" "&amp;YEAR(B126)))</f>
        <v/>
      </c>
      <c r="AF126" s="38" t="n">
        <f aca="false">IF(E126="",0,IF(COUNTIF($AC$5:AC126,AC126)=1,1,0))</f>
        <v>0</v>
      </c>
    </row>
    <row r="127" customFormat="false" ht="15" hidden="false" customHeight="false" outlineLevel="0" collapsed="false">
      <c r="A127" s="68"/>
      <c r="B127" s="67"/>
      <c r="C127" s="68"/>
      <c r="D127" s="68"/>
      <c r="E127" s="69"/>
      <c r="F127" s="69"/>
      <c r="G127" s="70" t="str">
        <f aca="false">IF(OR(E127="",AND($C$3="",$E$3="")),"",IF(B127="","Sin fecha",IF(AND(OR($C$3="",B127&gt;=$C$3),OR($E$3="",B127&lt;=$E$3)),"Sí","No")))</f>
        <v/>
      </c>
      <c r="H127" s="58" t="str">
        <f aca="false">IF(B127="","",YEAR(B127))</f>
        <v/>
      </c>
      <c r="I127" s="70" t="str">
        <f aca="false">IF(B127="","",IF(MONTH(B127)=1,"X",""))</f>
        <v/>
      </c>
      <c r="J127" s="70" t="str">
        <f aca="false">IF(B127="","",IF(MONTH(B127)=2,"X",""))</f>
        <v/>
      </c>
      <c r="K127" s="70" t="str">
        <f aca="false">IF(B127="","",IF(MONTH(B127)=3,"X",""))</f>
        <v/>
      </c>
      <c r="L127" s="70" t="str">
        <f aca="false">IF(B127="","",IF(MONTH(B127)=4,"X",""))</f>
        <v/>
      </c>
      <c r="M127" s="70" t="str">
        <f aca="false">IF(B127="","",IF(MONTH(B127)=5,"X",""))</f>
        <v/>
      </c>
      <c r="N127" s="70" t="str">
        <f aca="false">IF(B127="","",IF(MONTH(B127)=6,"X",""))</f>
        <v/>
      </c>
      <c r="O127" s="70" t="str">
        <f aca="false">IF(B127="","",IF(MONTH(B127)=7,"X",""))</f>
        <v/>
      </c>
      <c r="P127" s="70" t="str">
        <f aca="false">IF(B127="","",IF(MONTH(B127)=8,"X",""))</f>
        <v/>
      </c>
      <c r="Q127" s="70" t="str">
        <f aca="false">IF(B127="","",IF(MONTH(B127)=9,"X",""))</f>
        <v/>
      </c>
      <c r="R127" s="70" t="str">
        <f aca="false">IF(B127="","",IF(MONTH(B127)=10,"X",""))</f>
        <v/>
      </c>
      <c r="S127" s="70" t="str">
        <f aca="false">IF(B127="","",IF(MONTH(B127)=11,"X",""))</f>
        <v/>
      </c>
      <c r="T127" s="70" t="str">
        <f aca="false">IF(B127="","",IF(MONTH(B127)=12,"X",""))</f>
        <v/>
      </c>
      <c r="U127" s="58" t="str">
        <f aca="false">IF(E127="","",SUMIF($E$5:$E$1000,E127,$AD$5:$AD$1000))</f>
        <v/>
      </c>
      <c r="V127" s="71" t="str">
        <f aca="false">IF(E127="","",_xlfn.TEXTJOIN(" + ",TRUE(),IF(COUNTIFS($E$5:$E$1000,E127,$C$5:$C$1000,"Auditoría Interna")&gt;0,"Interna",""),IF(COUNTIFS($E$5:$E$1000,E127,$C$5:$C$1000,"Auditoría Externa")&gt;0,"Externa",""),IF(COUNTIFS($E$5:$E$1000,E127,$C$5:$C$1000,"SSF")&gt;0,"SSF",""),IF(COUNTIFS($E$5:$E$1000,E127,$C$5:$C$1000,"Comité de Supervisión")&gt;0,"Comité Sup.",""),IF(COUNTIFS($E$5:$E$1000,E127,$C$5:$C$1000,"Consejo de Administración")&gt;0,"Consejo",""),IF(COUNTIFS($E$5:$E$1000,E127,$C$5:$C$1000,"Otros")&gt;0,"Otros","")))</f>
        <v/>
      </c>
      <c r="W127" s="58" t="str">
        <f aca="false">IF(E127="","",SUMIFS($AD$5:$AD$1000,$E$5:$E$1000,E127,$AA$5:$AA$1000,AA127,$C$5:$C$1000,"&lt;&gt;"&amp;C127))</f>
        <v/>
      </c>
      <c r="X127" s="72"/>
      <c r="Y127" s="68"/>
      <c r="Z127" s="72"/>
      <c r="AA127" s="38" t="str">
        <f aca="false">IF(B127="","",YEAR(B127)*100+MONTH(B127))</f>
        <v/>
      </c>
      <c r="AB127" s="38" t="str">
        <f aca="false">IF(AND(E127&lt;&gt;"",E127=Cruce!$C$5,AD127=1),COUNTIFS($E$5:E127,E127,$AD$5:AD127,1),"")</f>
        <v/>
      </c>
      <c r="AC127" s="38" t="str">
        <f aca="false">IF(E127="","",C127&amp;"|"&amp;X127&amp;"|"&amp;IF(B127="","s/f",TEXT(B127,"yyyymmdd"))&amp;IF(OR(C127="SSF",X127="Visitas Auditoría Interna"),"|"&amp;Y127,""))</f>
        <v/>
      </c>
      <c r="AD127" s="38" t="n">
        <f aca="false">IF(E127="",0,IF(COUNTIFS($E$5:E127,E127,$AC$5:AC127,AC127)=1,1,0))</f>
        <v>0</v>
      </c>
      <c r="AE127" s="38" t="str">
        <f aca="false">IF(OR(E127="",AD127&lt;&gt;1),"",SUBSTITUTE(SUBSTITUTE(C127,"Auditoría ",""),"Consejo de Administración","Consejo")&amp;" – "&amp;IF(B127="","(sin fecha)",DAY(B127)&amp;" de "&amp;CHOOSE(MONTH(B127),"Enero","Febrero","Marzo","Abril","Mayo","Junio","Julio","Agosto","Septiembre","Octubre","Noviembre","Diciembre")&amp;" "&amp;YEAR(B127)))</f>
        <v/>
      </c>
      <c r="AF127" s="38" t="n">
        <f aca="false">IF(E127="",0,IF(COUNTIF($AC$5:AC127,AC127)=1,1,0))</f>
        <v>0</v>
      </c>
    </row>
    <row r="128" customFormat="false" ht="15" hidden="false" customHeight="false" outlineLevel="0" collapsed="false">
      <c r="A128" s="68"/>
      <c r="B128" s="67"/>
      <c r="C128" s="68"/>
      <c r="D128" s="68"/>
      <c r="E128" s="69"/>
      <c r="F128" s="69"/>
      <c r="G128" s="70" t="str">
        <f aca="false">IF(OR(E128="",AND($C$3="",$E$3="")),"",IF(B128="","Sin fecha",IF(AND(OR($C$3="",B128&gt;=$C$3),OR($E$3="",B128&lt;=$E$3)),"Sí","No")))</f>
        <v/>
      </c>
      <c r="H128" s="58" t="str">
        <f aca="false">IF(B128="","",YEAR(B128))</f>
        <v/>
      </c>
      <c r="I128" s="70" t="str">
        <f aca="false">IF(B128="","",IF(MONTH(B128)=1,"X",""))</f>
        <v/>
      </c>
      <c r="J128" s="70" t="str">
        <f aca="false">IF(B128="","",IF(MONTH(B128)=2,"X",""))</f>
        <v/>
      </c>
      <c r="K128" s="70" t="str">
        <f aca="false">IF(B128="","",IF(MONTH(B128)=3,"X",""))</f>
        <v/>
      </c>
      <c r="L128" s="70" t="str">
        <f aca="false">IF(B128="","",IF(MONTH(B128)=4,"X",""))</f>
        <v/>
      </c>
      <c r="M128" s="70" t="str">
        <f aca="false">IF(B128="","",IF(MONTH(B128)=5,"X",""))</f>
        <v/>
      </c>
      <c r="N128" s="70" t="str">
        <f aca="false">IF(B128="","",IF(MONTH(B128)=6,"X",""))</f>
        <v/>
      </c>
      <c r="O128" s="70" t="str">
        <f aca="false">IF(B128="","",IF(MONTH(B128)=7,"X",""))</f>
        <v/>
      </c>
      <c r="P128" s="70" t="str">
        <f aca="false">IF(B128="","",IF(MONTH(B128)=8,"X",""))</f>
        <v/>
      </c>
      <c r="Q128" s="70" t="str">
        <f aca="false">IF(B128="","",IF(MONTH(B128)=9,"X",""))</f>
        <v/>
      </c>
      <c r="R128" s="70" t="str">
        <f aca="false">IF(B128="","",IF(MONTH(B128)=10,"X",""))</f>
        <v/>
      </c>
      <c r="S128" s="70" t="str">
        <f aca="false">IF(B128="","",IF(MONTH(B128)=11,"X",""))</f>
        <v/>
      </c>
      <c r="T128" s="70" t="str">
        <f aca="false">IF(B128="","",IF(MONTH(B128)=12,"X",""))</f>
        <v/>
      </c>
      <c r="U128" s="58" t="str">
        <f aca="false">IF(E128="","",SUMIF($E$5:$E$1000,E128,$AD$5:$AD$1000))</f>
        <v/>
      </c>
      <c r="V128" s="71" t="str">
        <f aca="false">IF(E128="","",_xlfn.TEXTJOIN(" + ",TRUE(),IF(COUNTIFS($E$5:$E$1000,E128,$C$5:$C$1000,"Auditoría Interna")&gt;0,"Interna",""),IF(COUNTIFS($E$5:$E$1000,E128,$C$5:$C$1000,"Auditoría Externa")&gt;0,"Externa",""),IF(COUNTIFS($E$5:$E$1000,E128,$C$5:$C$1000,"SSF")&gt;0,"SSF",""),IF(COUNTIFS($E$5:$E$1000,E128,$C$5:$C$1000,"Comité de Supervisión")&gt;0,"Comité Sup.",""),IF(COUNTIFS($E$5:$E$1000,E128,$C$5:$C$1000,"Consejo de Administración")&gt;0,"Consejo",""),IF(COUNTIFS($E$5:$E$1000,E128,$C$5:$C$1000,"Otros")&gt;0,"Otros","")))</f>
        <v/>
      </c>
      <c r="W128" s="58" t="str">
        <f aca="false">IF(E128="","",SUMIFS($AD$5:$AD$1000,$E$5:$E$1000,E128,$AA$5:$AA$1000,AA128,$C$5:$C$1000,"&lt;&gt;"&amp;C128))</f>
        <v/>
      </c>
      <c r="X128" s="72"/>
      <c r="Y128" s="68"/>
      <c r="Z128" s="72"/>
      <c r="AA128" s="38" t="str">
        <f aca="false">IF(B128="","",YEAR(B128)*100+MONTH(B128))</f>
        <v/>
      </c>
      <c r="AB128" s="38" t="str">
        <f aca="false">IF(AND(E128&lt;&gt;"",E128=Cruce!$C$5,AD128=1),COUNTIFS($E$5:E128,E128,$AD$5:AD128,1),"")</f>
        <v/>
      </c>
      <c r="AC128" s="38" t="str">
        <f aca="false">IF(E128="","",C128&amp;"|"&amp;X128&amp;"|"&amp;IF(B128="","s/f",TEXT(B128,"yyyymmdd"))&amp;IF(OR(C128="SSF",X128="Visitas Auditoría Interna"),"|"&amp;Y128,""))</f>
        <v/>
      </c>
      <c r="AD128" s="38" t="n">
        <f aca="false">IF(E128="",0,IF(COUNTIFS($E$5:E128,E128,$AC$5:AC128,AC128)=1,1,0))</f>
        <v>0</v>
      </c>
      <c r="AE128" s="38" t="str">
        <f aca="false">IF(OR(E128="",AD128&lt;&gt;1),"",SUBSTITUTE(SUBSTITUTE(C128,"Auditoría ",""),"Consejo de Administración","Consejo")&amp;" – "&amp;IF(B128="","(sin fecha)",DAY(B128)&amp;" de "&amp;CHOOSE(MONTH(B128),"Enero","Febrero","Marzo","Abril","Mayo","Junio","Julio","Agosto","Septiembre","Octubre","Noviembre","Diciembre")&amp;" "&amp;YEAR(B128)))</f>
        <v/>
      </c>
      <c r="AF128" s="38" t="n">
        <f aca="false">IF(E128="",0,IF(COUNTIF($AC$5:AC128,AC128)=1,1,0))</f>
        <v>0</v>
      </c>
    </row>
    <row r="129" customFormat="false" ht="15" hidden="false" customHeight="false" outlineLevel="0" collapsed="false">
      <c r="A129" s="68"/>
      <c r="B129" s="67"/>
      <c r="C129" s="68"/>
      <c r="D129" s="68"/>
      <c r="E129" s="69"/>
      <c r="F129" s="69"/>
      <c r="G129" s="70" t="str">
        <f aca="false">IF(OR(E129="",AND($C$3="",$E$3="")),"",IF(B129="","Sin fecha",IF(AND(OR($C$3="",B129&gt;=$C$3),OR($E$3="",B129&lt;=$E$3)),"Sí","No")))</f>
        <v/>
      </c>
      <c r="H129" s="58" t="str">
        <f aca="false">IF(B129="","",YEAR(B129))</f>
        <v/>
      </c>
      <c r="I129" s="70" t="str">
        <f aca="false">IF(B129="","",IF(MONTH(B129)=1,"X",""))</f>
        <v/>
      </c>
      <c r="J129" s="70" t="str">
        <f aca="false">IF(B129="","",IF(MONTH(B129)=2,"X",""))</f>
        <v/>
      </c>
      <c r="K129" s="70" t="str">
        <f aca="false">IF(B129="","",IF(MONTH(B129)=3,"X",""))</f>
        <v/>
      </c>
      <c r="L129" s="70" t="str">
        <f aca="false">IF(B129="","",IF(MONTH(B129)=4,"X",""))</f>
        <v/>
      </c>
      <c r="M129" s="70" t="str">
        <f aca="false">IF(B129="","",IF(MONTH(B129)=5,"X",""))</f>
        <v/>
      </c>
      <c r="N129" s="70" t="str">
        <f aca="false">IF(B129="","",IF(MONTH(B129)=6,"X",""))</f>
        <v/>
      </c>
      <c r="O129" s="70" t="str">
        <f aca="false">IF(B129="","",IF(MONTH(B129)=7,"X",""))</f>
        <v/>
      </c>
      <c r="P129" s="70" t="str">
        <f aca="false">IF(B129="","",IF(MONTH(B129)=8,"X",""))</f>
        <v/>
      </c>
      <c r="Q129" s="70" t="str">
        <f aca="false">IF(B129="","",IF(MONTH(B129)=9,"X",""))</f>
        <v/>
      </c>
      <c r="R129" s="70" t="str">
        <f aca="false">IF(B129="","",IF(MONTH(B129)=10,"X",""))</f>
        <v/>
      </c>
      <c r="S129" s="70" t="str">
        <f aca="false">IF(B129="","",IF(MONTH(B129)=11,"X",""))</f>
        <v/>
      </c>
      <c r="T129" s="70" t="str">
        <f aca="false">IF(B129="","",IF(MONTH(B129)=12,"X",""))</f>
        <v/>
      </c>
      <c r="U129" s="58" t="str">
        <f aca="false">IF(E129="","",SUMIF($E$5:$E$1000,E129,$AD$5:$AD$1000))</f>
        <v/>
      </c>
      <c r="V129" s="71" t="str">
        <f aca="false">IF(E129="","",_xlfn.TEXTJOIN(" + ",TRUE(),IF(COUNTIFS($E$5:$E$1000,E129,$C$5:$C$1000,"Auditoría Interna")&gt;0,"Interna",""),IF(COUNTIFS($E$5:$E$1000,E129,$C$5:$C$1000,"Auditoría Externa")&gt;0,"Externa",""),IF(COUNTIFS($E$5:$E$1000,E129,$C$5:$C$1000,"SSF")&gt;0,"SSF",""),IF(COUNTIFS($E$5:$E$1000,E129,$C$5:$C$1000,"Comité de Supervisión")&gt;0,"Comité Sup.",""),IF(COUNTIFS($E$5:$E$1000,E129,$C$5:$C$1000,"Consejo de Administración")&gt;0,"Consejo",""),IF(COUNTIFS($E$5:$E$1000,E129,$C$5:$C$1000,"Otros")&gt;0,"Otros","")))</f>
        <v/>
      </c>
      <c r="W129" s="58" t="str">
        <f aca="false">IF(E129="","",SUMIFS($AD$5:$AD$1000,$E$5:$E$1000,E129,$AA$5:$AA$1000,AA129,$C$5:$C$1000,"&lt;&gt;"&amp;C129))</f>
        <v/>
      </c>
      <c r="X129" s="72"/>
      <c r="Y129" s="68"/>
      <c r="Z129" s="72"/>
      <c r="AA129" s="38" t="str">
        <f aca="false">IF(B129="","",YEAR(B129)*100+MONTH(B129))</f>
        <v/>
      </c>
      <c r="AB129" s="38" t="str">
        <f aca="false">IF(AND(E129&lt;&gt;"",E129=Cruce!$C$5,AD129=1),COUNTIFS($E$5:E129,E129,$AD$5:AD129,1),"")</f>
        <v/>
      </c>
      <c r="AC129" s="38" t="str">
        <f aca="false">IF(E129="","",C129&amp;"|"&amp;X129&amp;"|"&amp;IF(B129="","s/f",TEXT(B129,"yyyymmdd"))&amp;IF(OR(C129="SSF",X129="Visitas Auditoría Interna"),"|"&amp;Y129,""))</f>
        <v/>
      </c>
      <c r="AD129" s="38" t="n">
        <f aca="false">IF(E129="",0,IF(COUNTIFS($E$5:E129,E129,$AC$5:AC129,AC129)=1,1,0))</f>
        <v>0</v>
      </c>
      <c r="AE129" s="38" t="str">
        <f aca="false">IF(OR(E129="",AD129&lt;&gt;1),"",SUBSTITUTE(SUBSTITUTE(C129,"Auditoría ",""),"Consejo de Administración","Consejo")&amp;" – "&amp;IF(B129="","(sin fecha)",DAY(B129)&amp;" de "&amp;CHOOSE(MONTH(B129),"Enero","Febrero","Marzo","Abril","Mayo","Junio","Julio","Agosto","Septiembre","Octubre","Noviembre","Diciembre")&amp;" "&amp;YEAR(B129)))</f>
        <v/>
      </c>
      <c r="AF129" s="38" t="n">
        <f aca="false">IF(E129="",0,IF(COUNTIF($AC$5:AC129,AC129)=1,1,0))</f>
        <v>0</v>
      </c>
    </row>
    <row r="130" customFormat="false" ht="15" hidden="false" customHeight="false" outlineLevel="0" collapsed="false">
      <c r="A130" s="68"/>
      <c r="B130" s="67"/>
      <c r="C130" s="68"/>
      <c r="D130" s="68"/>
      <c r="E130" s="69"/>
      <c r="F130" s="69"/>
      <c r="G130" s="70" t="str">
        <f aca="false">IF(OR(E130="",AND($C$3="",$E$3="")),"",IF(B130="","Sin fecha",IF(AND(OR($C$3="",B130&gt;=$C$3),OR($E$3="",B130&lt;=$E$3)),"Sí","No")))</f>
        <v/>
      </c>
      <c r="H130" s="58" t="str">
        <f aca="false">IF(B130="","",YEAR(B130))</f>
        <v/>
      </c>
      <c r="I130" s="70" t="str">
        <f aca="false">IF(B130="","",IF(MONTH(B130)=1,"X",""))</f>
        <v/>
      </c>
      <c r="J130" s="70" t="str">
        <f aca="false">IF(B130="","",IF(MONTH(B130)=2,"X",""))</f>
        <v/>
      </c>
      <c r="K130" s="70" t="str">
        <f aca="false">IF(B130="","",IF(MONTH(B130)=3,"X",""))</f>
        <v/>
      </c>
      <c r="L130" s="70" t="str">
        <f aca="false">IF(B130="","",IF(MONTH(B130)=4,"X",""))</f>
        <v/>
      </c>
      <c r="M130" s="70" t="str">
        <f aca="false">IF(B130="","",IF(MONTH(B130)=5,"X",""))</f>
        <v/>
      </c>
      <c r="N130" s="70" t="str">
        <f aca="false">IF(B130="","",IF(MONTH(B130)=6,"X",""))</f>
        <v/>
      </c>
      <c r="O130" s="70" t="str">
        <f aca="false">IF(B130="","",IF(MONTH(B130)=7,"X",""))</f>
        <v/>
      </c>
      <c r="P130" s="70" t="str">
        <f aca="false">IF(B130="","",IF(MONTH(B130)=8,"X",""))</f>
        <v/>
      </c>
      <c r="Q130" s="70" t="str">
        <f aca="false">IF(B130="","",IF(MONTH(B130)=9,"X",""))</f>
        <v/>
      </c>
      <c r="R130" s="70" t="str">
        <f aca="false">IF(B130="","",IF(MONTH(B130)=10,"X",""))</f>
        <v/>
      </c>
      <c r="S130" s="70" t="str">
        <f aca="false">IF(B130="","",IF(MONTH(B130)=11,"X",""))</f>
        <v/>
      </c>
      <c r="T130" s="70" t="str">
        <f aca="false">IF(B130="","",IF(MONTH(B130)=12,"X",""))</f>
        <v/>
      </c>
      <c r="U130" s="58" t="str">
        <f aca="false">IF(E130="","",SUMIF($E$5:$E$1000,E130,$AD$5:$AD$1000))</f>
        <v/>
      </c>
      <c r="V130" s="71" t="str">
        <f aca="false">IF(E130="","",_xlfn.TEXTJOIN(" + ",TRUE(),IF(COUNTIFS($E$5:$E$1000,E130,$C$5:$C$1000,"Auditoría Interna")&gt;0,"Interna",""),IF(COUNTIFS($E$5:$E$1000,E130,$C$5:$C$1000,"Auditoría Externa")&gt;0,"Externa",""),IF(COUNTIFS($E$5:$E$1000,E130,$C$5:$C$1000,"SSF")&gt;0,"SSF",""),IF(COUNTIFS($E$5:$E$1000,E130,$C$5:$C$1000,"Comité de Supervisión")&gt;0,"Comité Sup.",""),IF(COUNTIFS($E$5:$E$1000,E130,$C$5:$C$1000,"Consejo de Administración")&gt;0,"Consejo",""),IF(COUNTIFS($E$5:$E$1000,E130,$C$5:$C$1000,"Otros")&gt;0,"Otros","")))</f>
        <v/>
      </c>
      <c r="W130" s="58" t="str">
        <f aca="false">IF(E130="","",SUMIFS($AD$5:$AD$1000,$E$5:$E$1000,E130,$AA$5:$AA$1000,AA130,$C$5:$C$1000,"&lt;&gt;"&amp;C130))</f>
        <v/>
      </c>
      <c r="X130" s="72"/>
      <c r="Y130" s="68"/>
      <c r="Z130" s="72"/>
      <c r="AA130" s="38" t="str">
        <f aca="false">IF(B130="","",YEAR(B130)*100+MONTH(B130))</f>
        <v/>
      </c>
      <c r="AB130" s="38" t="str">
        <f aca="false">IF(AND(E130&lt;&gt;"",E130=Cruce!$C$5,AD130=1),COUNTIFS($E$5:E130,E130,$AD$5:AD130,1),"")</f>
        <v/>
      </c>
      <c r="AC130" s="38" t="str">
        <f aca="false">IF(E130="","",C130&amp;"|"&amp;X130&amp;"|"&amp;IF(B130="","s/f",TEXT(B130,"yyyymmdd"))&amp;IF(OR(C130="SSF",X130="Visitas Auditoría Interna"),"|"&amp;Y130,""))</f>
        <v/>
      </c>
      <c r="AD130" s="38" t="n">
        <f aca="false">IF(E130="",0,IF(COUNTIFS($E$5:E130,E130,$AC$5:AC130,AC130)=1,1,0))</f>
        <v>0</v>
      </c>
      <c r="AE130" s="38" t="str">
        <f aca="false">IF(OR(E130="",AD130&lt;&gt;1),"",SUBSTITUTE(SUBSTITUTE(C130,"Auditoría ",""),"Consejo de Administración","Consejo")&amp;" – "&amp;IF(B130="","(sin fecha)",DAY(B130)&amp;" de "&amp;CHOOSE(MONTH(B130),"Enero","Febrero","Marzo","Abril","Mayo","Junio","Julio","Agosto","Septiembre","Octubre","Noviembre","Diciembre")&amp;" "&amp;YEAR(B130)))</f>
        <v/>
      </c>
      <c r="AF130" s="38" t="n">
        <f aca="false">IF(E130="",0,IF(COUNTIF($AC$5:AC130,AC130)=1,1,0))</f>
        <v>0</v>
      </c>
    </row>
    <row r="131" customFormat="false" ht="15" hidden="false" customHeight="false" outlineLevel="0" collapsed="false">
      <c r="A131" s="68"/>
      <c r="B131" s="67"/>
      <c r="C131" s="68"/>
      <c r="D131" s="68"/>
      <c r="E131" s="69"/>
      <c r="F131" s="69"/>
      <c r="G131" s="70" t="str">
        <f aca="false">IF(OR(E131="",AND($C$3="",$E$3="")),"",IF(B131="","Sin fecha",IF(AND(OR($C$3="",B131&gt;=$C$3),OR($E$3="",B131&lt;=$E$3)),"Sí","No")))</f>
        <v/>
      </c>
      <c r="H131" s="58" t="str">
        <f aca="false">IF(B131="","",YEAR(B131))</f>
        <v/>
      </c>
      <c r="I131" s="70" t="str">
        <f aca="false">IF(B131="","",IF(MONTH(B131)=1,"X",""))</f>
        <v/>
      </c>
      <c r="J131" s="70" t="str">
        <f aca="false">IF(B131="","",IF(MONTH(B131)=2,"X",""))</f>
        <v/>
      </c>
      <c r="K131" s="70" t="str">
        <f aca="false">IF(B131="","",IF(MONTH(B131)=3,"X",""))</f>
        <v/>
      </c>
      <c r="L131" s="70" t="str">
        <f aca="false">IF(B131="","",IF(MONTH(B131)=4,"X",""))</f>
        <v/>
      </c>
      <c r="M131" s="70" t="str">
        <f aca="false">IF(B131="","",IF(MONTH(B131)=5,"X",""))</f>
        <v/>
      </c>
      <c r="N131" s="70" t="str">
        <f aca="false">IF(B131="","",IF(MONTH(B131)=6,"X",""))</f>
        <v/>
      </c>
      <c r="O131" s="70" t="str">
        <f aca="false">IF(B131="","",IF(MONTH(B131)=7,"X",""))</f>
        <v/>
      </c>
      <c r="P131" s="70" t="str">
        <f aca="false">IF(B131="","",IF(MONTH(B131)=8,"X",""))</f>
        <v/>
      </c>
      <c r="Q131" s="70" t="str">
        <f aca="false">IF(B131="","",IF(MONTH(B131)=9,"X",""))</f>
        <v/>
      </c>
      <c r="R131" s="70" t="str">
        <f aca="false">IF(B131="","",IF(MONTH(B131)=10,"X",""))</f>
        <v/>
      </c>
      <c r="S131" s="70" t="str">
        <f aca="false">IF(B131="","",IF(MONTH(B131)=11,"X",""))</f>
        <v/>
      </c>
      <c r="T131" s="70" t="str">
        <f aca="false">IF(B131="","",IF(MONTH(B131)=12,"X",""))</f>
        <v/>
      </c>
      <c r="U131" s="58" t="str">
        <f aca="false">IF(E131="","",SUMIF($E$5:$E$1000,E131,$AD$5:$AD$1000))</f>
        <v/>
      </c>
      <c r="V131" s="71" t="str">
        <f aca="false">IF(E131="","",_xlfn.TEXTJOIN(" + ",TRUE(),IF(COUNTIFS($E$5:$E$1000,E131,$C$5:$C$1000,"Auditoría Interna")&gt;0,"Interna",""),IF(COUNTIFS($E$5:$E$1000,E131,$C$5:$C$1000,"Auditoría Externa")&gt;0,"Externa",""),IF(COUNTIFS($E$5:$E$1000,E131,$C$5:$C$1000,"SSF")&gt;0,"SSF",""),IF(COUNTIFS($E$5:$E$1000,E131,$C$5:$C$1000,"Comité de Supervisión")&gt;0,"Comité Sup.",""),IF(COUNTIFS($E$5:$E$1000,E131,$C$5:$C$1000,"Consejo de Administración")&gt;0,"Consejo",""),IF(COUNTIFS($E$5:$E$1000,E131,$C$5:$C$1000,"Otros")&gt;0,"Otros","")))</f>
        <v/>
      </c>
      <c r="W131" s="58" t="str">
        <f aca="false">IF(E131="","",SUMIFS($AD$5:$AD$1000,$E$5:$E$1000,E131,$AA$5:$AA$1000,AA131,$C$5:$C$1000,"&lt;&gt;"&amp;C131))</f>
        <v/>
      </c>
      <c r="X131" s="72"/>
      <c r="Y131" s="68"/>
      <c r="Z131" s="72"/>
      <c r="AA131" s="38" t="str">
        <f aca="false">IF(B131="","",YEAR(B131)*100+MONTH(B131))</f>
        <v/>
      </c>
      <c r="AB131" s="38" t="str">
        <f aca="false">IF(AND(E131&lt;&gt;"",E131=Cruce!$C$5,AD131=1),COUNTIFS($E$5:E131,E131,$AD$5:AD131,1),"")</f>
        <v/>
      </c>
      <c r="AC131" s="38" t="str">
        <f aca="false">IF(E131="","",C131&amp;"|"&amp;X131&amp;"|"&amp;IF(B131="","s/f",TEXT(B131,"yyyymmdd"))&amp;IF(OR(C131="SSF",X131="Visitas Auditoría Interna"),"|"&amp;Y131,""))</f>
        <v/>
      </c>
      <c r="AD131" s="38" t="n">
        <f aca="false">IF(E131="",0,IF(COUNTIFS($E$5:E131,E131,$AC$5:AC131,AC131)=1,1,0))</f>
        <v>0</v>
      </c>
      <c r="AE131" s="38" t="str">
        <f aca="false">IF(OR(E131="",AD131&lt;&gt;1),"",SUBSTITUTE(SUBSTITUTE(C131,"Auditoría ",""),"Consejo de Administración","Consejo")&amp;" – "&amp;IF(B131="","(sin fecha)",DAY(B131)&amp;" de "&amp;CHOOSE(MONTH(B131),"Enero","Febrero","Marzo","Abril","Mayo","Junio","Julio","Agosto","Septiembre","Octubre","Noviembre","Diciembre")&amp;" "&amp;YEAR(B131)))</f>
        <v/>
      </c>
      <c r="AF131" s="38" t="n">
        <f aca="false">IF(E131="",0,IF(COUNTIF($AC$5:AC131,AC131)=1,1,0))</f>
        <v>0</v>
      </c>
    </row>
    <row r="132" customFormat="false" ht="15" hidden="false" customHeight="false" outlineLevel="0" collapsed="false">
      <c r="A132" s="68"/>
      <c r="B132" s="67"/>
      <c r="C132" s="68"/>
      <c r="D132" s="68"/>
      <c r="E132" s="69"/>
      <c r="F132" s="69"/>
      <c r="G132" s="70" t="str">
        <f aca="false">IF(OR(E132="",AND($C$3="",$E$3="")),"",IF(B132="","Sin fecha",IF(AND(OR($C$3="",B132&gt;=$C$3),OR($E$3="",B132&lt;=$E$3)),"Sí","No")))</f>
        <v/>
      </c>
      <c r="H132" s="58" t="str">
        <f aca="false">IF(B132="","",YEAR(B132))</f>
        <v/>
      </c>
      <c r="I132" s="70" t="str">
        <f aca="false">IF(B132="","",IF(MONTH(B132)=1,"X",""))</f>
        <v/>
      </c>
      <c r="J132" s="70" t="str">
        <f aca="false">IF(B132="","",IF(MONTH(B132)=2,"X",""))</f>
        <v/>
      </c>
      <c r="K132" s="70" t="str">
        <f aca="false">IF(B132="","",IF(MONTH(B132)=3,"X",""))</f>
        <v/>
      </c>
      <c r="L132" s="70" t="str">
        <f aca="false">IF(B132="","",IF(MONTH(B132)=4,"X",""))</f>
        <v/>
      </c>
      <c r="M132" s="70" t="str">
        <f aca="false">IF(B132="","",IF(MONTH(B132)=5,"X",""))</f>
        <v/>
      </c>
      <c r="N132" s="70" t="str">
        <f aca="false">IF(B132="","",IF(MONTH(B132)=6,"X",""))</f>
        <v/>
      </c>
      <c r="O132" s="70" t="str">
        <f aca="false">IF(B132="","",IF(MONTH(B132)=7,"X",""))</f>
        <v/>
      </c>
      <c r="P132" s="70" t="str">
        <f aca="false">IF(B132="","",IF(MONTH(B132)=8,"X",""))</f>
        <v/>
      </c>
      <c r="Q132" s="70" t="str">
        <f aca="false">IF(B132="","",IF(MONTH(B132)=9,"X",""))</f>
        <v/>
      </c>
      <c r="R132" s="70" t="str">
        <f aca="false">IF(B132="","",IF(MONTH(B132)=10,"X",""))</f>
        <v/>
      </c>
      <c r="S132" s="70" t="str">
        <f aca="false">IF(B132="","",IF(MONTH(B132)=11,"X",""))</f>
        <v/>
      </c>
      <c r="T132" s="70" t="str">
        <f aca="false">IF(B132="","",IF(MONTH(B132)=12,"X",""))</f>
        <v/>
      </c>
      <c r="U132" s="58" t="str">
        <f aca="false">IF(E132="","",SUMIF($E$5:$E$1000,E132,$AD$5:$AD$1000))</f>
        <v/>
      </c>
      <c r="V132" s="71" t="str">
        <f aca="false">IF(E132="","",_xlfn.TEXTJOIN(" + ",TRUE(),IF(COUNTIFS($E$5:$E$1000,E132,$C$5:$C$1000,"Auditoría Interna")&gt;0,"Interna",""),IF(COUNTIFS($E$5:$E$1000,E132,$C$5:$C$1000,"Auditoría Externa")&gt;0,"Externa",""),IF(COUNTIFS($E$5:$E$1000,E132,$C$5:$C$1000,"SSF")&gt;0,"SSF",""),IF(COUNTIFS($E$5:$E$1000,E132,$C$5:$C$1000,"Comité de Supervisión")&gt;0,"Comité Sup.",""),IF(COUNTIFS($E$5:$E$1000,E132,$C$5:$C$1000,"Consejo de Administración")&gt;0,"Consejo",""),IF(COUNTIFS($E$5:$E$1000,E132,$C$5:$C$1000,"Otros")&gt;0,"Otros","")))</f>
        <v/>
      </c>
      <c r="W132" s="58" t="str">
        <f aca="false">IF(E132="","",SUMIFS($AD$5:$AD$1000,$E$5:$E$1000,E132,$AA$5:$AA$1000,AA132,$C$5:$C$1000,"&lt;&gt;"&amp;C132))</f>
        <v/>
      </c>
      <c r="X132" s="72"/>
      <c r="Y132" s="68"/>
      <c r="Z132" s="72"/>
      <c r="AA132" s="38" t="str">
        <f aca="false">IF(B132="","",YEAR(B132)*100+MONTH(B132))</f>
        <v/>
      </c>
      <c r="AB132" s="38" t="str">
        <f aca="false">IF(AND(E132&lt;&gt;"",E132=Cruce!$C$5,AD132=1),COUNTIFS($E$5:E132,E132,$AD$5:AD132,1),"")</f>
        <v/>
      </c>
      <c r="AC132" s="38" t="str">
        <f aca="false">IF(E132="","",C132&amp;"|"&amp;X132&amp;"|"&amp;IF(B132="","s/f",TEXT(B132,"yyyymmdd"))&amp;IF(OR(C132="SSF",X132="Visitas Auditoría Interna"),"|"&amp;Y132,""))</f>
        <v/>
      </c>
      <c r="AD132" s="38" t="n">
        <f aca="false">IF(E132="",0,IF(COUNTIFS($E$5:E132,E132,$AC$5:AC132,AC132)=1,1,0))</f>
        <v>0</v>
      </c>
      <c r="AE132" s="38" t="str">
        <f aca="false">IF(OR(E132="",AD132&lt;&gt;1),"",SUBSTITUTE(SUBSTITUTE(C132,"Auditoría ",""),"Consejo de Administración","Consejo")&amp;" – "&amp;IF(B132="","(sin fecha)",DAY(B132)&amp;" de "&amp;CHOOSE(MONTH(B132),"Enero","Febrero","Marzo","Abril","Mayo","Junio","Julio","Agosto","Septiembre","Octubre","Noviembre","Diciembre")&amp;" "&amp;YEAR(B132)))</f>
        <v/>
      </c>
      <c r="AF132" s="38" t="n">
        <f aca="false">IF(E132="",0,IF(COUNTIF($AC$5:AC132,AC132)=1,1,0))</f>
        <v>0</v>
      </c>
    </row>
    <row r="133" customFormat="false" ht="15" hidden="false" customHeight="false" outlineLevel="0" collapsed="false">
      <c r="A133" s="68"/>
      <c r="B133" s="67"/>
      <c r="C133" s="68"/>
      <c r="D133" s="68"/>
      <c r="E133" s="69"/>
      <c r="F133" s="69"/>
      <c r="G133" s="70" t="str">
        <f aca="false">IF(OR(E133="",AND($C$3="",$E$3="")),"",IF(B133="","Sin fecha",IF(AND(OR($C$3="",B133&gt;=$C$3),OR($E$3="",B133&lt;=$E$3)),"Sí","No")))</f>
        <v/>
      </c>
      <c r="H133" s="58" t="str">
        <f aca="false">IF(B133="","",YEAR(B133))</f>
        <v/>
      </c>
      <c r="I133" s="70" t="str">
        <f aca="false">IF(B133="","",IF(MONTH(B133)=1,"X",""))</f>
        <v/>
      </c>
      <c r="J133" s="70" t="str">
        <f aca="false">IF(B133="","",IF(MONTH(B133)=2,"X",""))</f>
        <v/>
      </c>
      <c r="K133" s="70" t="str">
        <f aca="false">IF(B133="","",IF(MONTH(B133)=3,"X",""))</f>
        <v/>
      </c>
      <c r="L133" s="70" t="str">
        <f aca="false">IF(B133="","",IF(MONTH(B133)=4,"X",""))</f>
        <v/>
      </c>
      <c r="M133" s="70" t="str">
        <f aca="false">IF(B133="","",IF(MONTH(B133)=5,"X",""))</f>
        <v/>
      </c>
      <c r="N133" s="70" t="str">
        <f aca="false">IF(B133="","",IF(MONTH(B133)=6,"X",""))</f>
        <v/>
      </c>
      <c r="O133" s="70" t="str">
        <f aca="false">IF(B133="","",IF(MONTH(B133)=7,"X",""))</f>
        <v/>
      </c>
      <c r="P133" s="70" t="str">
        <f aca="false">IF(B133="","",IF(MONTH(B133)=8,"X",""))</f>
        <v/>
      </c>
      <c r="Q133" s="70" t="str">
        <f aca="false">IF(B133="","",IF(MONTH(B133)=9,"X",""))</f>
        <v/>
      </c>
      <c r="R133" s="70" t="str">
        <f aca="false">IF(B133="","",IF(MONTH(B133)=10,"X",""))</f>
        <v/>
      </c>
      <c r="S133" s="70" t="str">
        <f aca="false">IF(B133="","",IF(MONTH(B133)=11,"X",""))</f>
        <v/>
      </c>
      <c r="T133" s="70" t="str">
        <f aca="false">IF(B133="","",IF(MONTH(B133)=12,"X",""))</f>
        <v/>
      </c>
      <c r="U133" s="58" t="str">
        <f aca="false">IF(E133="","",SUMIF($E$5:$E$1000,E133,$AD$5:$AD$1000))</f>
        <v/>
      </c>
      <c r="V133" s="71" t="str">
        <f aca="false">IF(E133="","",_xlfn.TEXTJOIN(" + ",TRUE(),IF(COUNTIFS($E$5:$E$1000,E133,$C$5:$C$1000,"Auditoría Interna")&gt;0,"Interna",""),IF(COUNTIFS($E$5:$E$1000,E133,$C$5:$C$1000,"Auditoría Externa")&gt;0,"Externa",""),IF(COUNTIFS($E$5:$E$1000,E133,$C$5:$C$1000,"SSF")&gt;0,"SSF",""),IF(COUNTIFS($E$5:$E$1000,E133,$C$5:$C$1000,"Comité de Supervisión")&gt;0,"Comité Sup.",""),IF(COUNTIFS($E$5:$E$1000,E133,$C$5:$C$1000,"Consejo de Administración")&gt;0,"Consejo",""),IF(COUNTIFS($E$5:$E$1000,E133,$C$5:$C$1000,"Otros")&gt;0,"Otros","")))</f>
        <v/>
      </c>
      <c r="W133" s="58" t="str">
        <f aca="false">IF(E133="","",SUMIFS($AD$5:$AD$1000,$E$5:$E$1000,E133,$AA$5:$AA$1000,AA133,$C$5:$C$1000,"&lt;&gt;"&amp;C133))</f>
        <v/>
      </c>
      <c r="X133" s="72"/>
      <c r="Y133" s="68"/>
      <c r="Z133" s="72"/>
      <c r="AA133" s="38" t="str">
        <f aca="false">IF(B133="","",YEAR(B133)*100+MONTH(B133))</f>
        <v/>
      </c>
      <c r="AB133" s="38" t="str">
        <f aca="false">IF(AND(E133&lt;&gt;"",E133=Cruce!$C$5,AD133=1),COUNTIFS($E$5:E133,E133,$AD$5:AD133,1),"")</f>
        <v/>
      </c>
      <c r="AC133" s="38" t="str">
        <f aca="false">IF(E133="","",C133&amp;"|"&amp;X133&amp;"|"&amp;IF(B133="","s/f",TEXT(B133,"yyyymmdd"))&amp;IF(OR(C133="SSF",X133="Visitas Auditoría Interna"),"|"&amp;Y133,""))</f>
        <v/>
      </c>
      <c r="AD133" s="38" t="n">
        <f aca="false">IF(E133="",0,IF(COUNTIFS($E$5:E133,E133,$AC$5:AC133,AC133)=1,1,0))</f>
        <v>0</v>
      </c>
      <c r="AE133" s="38" t="str">
        <f aca="false">IF(OR(E133="",AD133&lt;&gt;1),"",SUBSTITUTE(SUBSTITUTE(C133,"Auditoría ",""),"Consejo de Administración","Consejo")&amp;" – "&amp;IF(B133="","(sin fecha)",DAY(B133)&amp;" de "&amp;CHOOSE(MONTH(B133),"Enero","Febrero","Marzo","Abril","Mayo","Junio","Julio","Agosto","Septiembre","Octubre","Noviembre","Diciembre")&amp;" "&amp;YEAR(B133)))</f>
        <v/>
      </c>
      <c r="AF133" s="38" t="n">
        <f aca="false">IF(E133="",0,IF(COUNTIF($AC$5:AC133,AC133)=1,1,0))</f>
        <v>0</v>
      </c>
    </row>
    <row r="134" customFormat="false" ht="15" hidden="false" customHeight="false" outlineLevel="0" collapsed="false">
      <c r="A134" s="68"/>
      <c r="B134" s="67"/>
      <c r="C134" s="68"/>
      <c r="D134" s="68"/>
      <c r="E134" s="69"/>
      <c r="F134" s="69"/>
      <c r="G134" s="70" t="str">
        <f aca="false">IF(OR(E134="",AND($C$3="",$E$3="")),"",IF(B134="","Sin fecha",IF(AND(OR($C$3="",B134&gt;=$C$3),OR($E$3="",B134&lt;=$E$3)),"Sí","No")))</f>
        <v/>
      </c>
      <c r="H134" s="58" t="str">
        <f aca="false">IF(B134="","",YEAR(B134))</f>
        <v/>
      </c>
      <c r="I134" s="70" t="str">
        <f aca="false">IF(B134="","",IF(MONTH(B134)=1,"X",""))</f>
        <v/>
      </c>
      <c r="J134" s="70" t="str">
        <f aca="false">IF(B134="","",IF(MONTH(B134)=2,"X",""))</f>
        <v/>
      </c>
      <c r="K134" s="70" t="str">
        <f aca="false">IF(B134="","",IF(MONTH(B134)=3,"X",""))</f>
        <v/>
      </c>
      <c r="L134" s="70" t="str">
        <f aca="false">IF(B134="","",IF(MONTH(B134)=4,"X",""))</f>
        <v/>
      </c>
      <c r="M134" s="70" t="str">
        <f aca="false">IF(B134="","",IF(MONTH(B134)=5,"X",""))</f>
        <v/>
      </c>
      <c r="N134" s="70" t="str">
        <f aca="false">IF(B134="","",IF(MONTH(B134)=6,"X",""))</f>
        <v/>
      </c>
      <c r="O134" s="70" t="str">
        <f aca="false">IF(B134="","",IF(MONTH(B134)=7,"X",""))</f>
        <v/>
      </c>
      <c r="P134" s="70" t="str">
        <f aca="false">IF(B134="","",IF(MONTH(B134)=8,"X",""))</f>
        <v/>
      </c>
      <c r="Q134" s="70" t="str">
        <f aca="false">IF(B134="","",IF(MONTH(B134)=9,"X",""))</f>
        <v/>
      </c>
      <c r="R134" s="70" t="str">
        <f aca="false">IF(B134="","",IF(MONTH(B134)=10,"X",""))</f>
        <v/>
      </c>
      <c r="S134" s="70" t="str">
        <f aca="false">IF(B134="","",IF(MONTH(B134)=11,"X",""))</f>
        <v/>
      </c>
      <c r="T134" s="70" t="str">
        <f aca="false">IF(B134="","",IF(MONTH(B134)=12,"X",""))</f>
        <v/>
      </c>
      <c r="U134" s="58" t="str">
        <f aca="false">IF(E134="","",SUMIF($E$5:$E$1000,E134,$AD$5:$AD$1000))</f>
        <v/>
      </c>
      <c r="V134" s="71" t="str">
        <f aca="false">IF(E134="","",_xlfn.TEXTJOIN(" + ",TRUE(),IF(COUNTIFS($E$5:$E$1000,E134,$C$5:$C$1000,"Auditoría Interna")&gt;0,"Interna",""),IF(COUNTIFS($E$5:$E$1000,E134,$C$5:$C$1000,"Auditoría Externa")&gt;0,"Externa",""),IF(COUNTIFS($E$5:$E$1000,E134,$C$5:$C$1000,"SSF")&gt;0,"SSF",""),IF(COUNTIFS($E$5:$E$1000,E134,$C$5:$C$1000,"Comité de Supervisión")&gt;0,"Comité Sup.",""),IF(COUNTIFS($E$5:$E$1000,E134,$C$5:$C$1000,"Consejo de Administración")&gt;0,"Consejo",""),IF(COUNTIFS($E$5:$E$1000,E134,$C$5:$C$1000,"Otros")&gt;0,"Otros","")))</f>
        <v/>
      </c>
      <c r="W134" s="58" t="str">
        <f aca="false">IF(E134="","",SUMIFS($AD$5:$AD$1000,$E$5:$E$1000,E134,$AA$5:$AA$1000,AA134,$C$5:$C$1000,"&lt;&gt;"&amp;C134))</f>
        <v/>
      </c>
      <c r="X134" s="72"/>
      <c r="Y134" s="68"/>
      <c r="Z134" s="72"/>
      <c r="AA134" s="38" t="str">
        <f aca="false">IF(B134="","",YEAR(B134)*100+MONTH(B134))</f>
        <v/>
      </c>
      <c r="AB134" s="38" t="str">
        <f aca="false">IF(AND(E134&lt;&gt;"",E134=Cruce!$C$5,AD134=1),COUNTIFS($E$5:E134,E134,$AD$5:AD134,1),"")</f>
        <v/>
      </c>
      <c r="AC134" s="38" t="str">
        <f aca="false">IF(E134="","",C134&amp;"|"&amp;X134&amp;"|"&amp;IF(B134="","s/f",TEXT(B134,"yyyymmdd"))&amp;IF(OR(C134="SSF",X134="Visitas Auditoría Interna"),"|"&amp;Y134,""))</f>
        <v/>
      </c>
      <c r="AD134" s="38" t="n">
        <f aca="false">IF(E134="",0,IF(COUNTIFS($E$5:E134,E134,$AC$5:AC134,AC134)=1,1,0))</f>
        <v>0</v>
      </c>
      <c r="AE134" s="38" t="str">
        <f aca="false">IF(OR(E134="",AD134&lt;&gt;1),"",SUBSTITUTE(SUBSTITUTE(C134,"Auditoría ",""),"Consejo de Administración","Consejo")&amp;" – "&amp;IF(B134="","(sin fecha)",DAY(B134)&amp;" de "&amp;CHOOSE(MONTH(B134),"Enero","Febrero","Marzo","Abril","Mayo","Junio","Julio","Agosto","Septiembre","Octubre","Noviembre","Diciembre")&amp;" "&amp;YEAR(B134)))</f>
        <v/>
      </c>
      <c r="AF134" s="38" t="n">
        <f aca="false">IF(E134="",0,IF(COUNTIF($AC$5:AC134,AC134)=1,1,0))</f>
        <v>0</v>
      </c>
    </row>
    <row r="135" customFormat="false" ht="15" hidden="false" customHeight="false" outlineLevel="0" collapsed="false">
      <c r="A135" s="68"/>
      <c r="B135" s="67"/>
      <c r="C135" s="68"/>
      <c r="D135" s="68"/>
      <c r="E135" s="69"/>
      <c r="F135" s="69"/>
      <c r="G135" s="70" t="str">
        <f aca="false">IF(OR(E135="",AND($C$3="",$E$3="")),"",IF(B135="","Sin fecha",IF(AND(OR($C$3="",B135&gt;=$C$3),OR($E$3="",B135&lt;=$E$3)),"Sí","No")))</f>
        <v/>
      </c>
      <c r="H135" s="58" t="str">
        <f aca="false">IF(B135="","",YEAR(B135))</f>
        <v/>
      </c>
      <c r="I135" s="70" t="str">
        <f aca="false">IF(B135="","",IF(MONTH(B135)=1,"X",""))</f>
        <v/>
      </c>
      <c r="J135" s="70" t="str">
        <f aca="false">IF(B135="","",IF(MONTH(B135)=2,"X",""))</f>
        <v/>
      </c>
      <c r="K135" s="70" t="str">
        <f aca="false">IF(B135="","",IF(MONTH(B135)=3,"X",""))</f>
        <v/>
      </c>
      <c r="L135" s="70" t="str">
        <f aca="false">IF(B135="","",IF(MONTH(B135)=4,"X",""))</f>
        <v/>
      </c>
      <c r="M135" s="70" t="str">
        <f aca="false">IF(B135="","",IF(MONTH(B135)=5,"X",""))</f>
        <v/>
      </c>
      <c r="N135" s="70" t="str">
        <f aca="false">IF(B135="","",IF(MONTH(B135)=6,"X",""))</f>
        <v/>
      </c>
      <c r="O135" s="70" t="str">
        <f aca="false">IF(B135="","",IF(MONTH(B135)=7,"X",""))</f>
        <v/>
      </c>
      <c r="P135" s="70" t="str">
        <f aca="false">IF(B135="","",IF(MONTH(B135)=8,"X",""))</f>
        <v/>
      </c>
      <c r="Q135" s="70" t="str">
        <f aca="false">IF(B135="","",IF(MONTH(B135)=9,"X",""))</f>
        <v/>
      </c>
      <c r="R135" s="70" t="str">
        <f aca="false">IF(B135="","",IF(MONTH(B135)=10,"X",""))</f>
        <v/>
      </c>
      <c r="S135" s="70" t="str">
        <f aca="false">IF(B135="","",IF(MONTH(B135)=11,"X",""))</f>
        <v/>
      </c>
      <c r="T135" s="70" t="str">
        <f aca="false">IF(B135="","",IF(MONTH(B135)=12,"X",""))</f>
        <v/>
      </c>
      <c r="U135" s="58" t="str">
        <f aca="false">IF(E135="","",SUMIF($E$5:$E$1000,E135,$AD$5:$AD$1000))</f>
        <v/>
      </c>
      <c r="V135" s="71" t="str">
        <f aca="false">IF(E135="","",_xlfn.TEXTJOIN(" + ",TRUE(),IF(COUNTIFS($E$5:$E$1000,E135,$C$5:$C$1000,"Auditoría Interna")&gt;0,"Interna",""),IF(COUNTIFS($E$5:$E$1000,E135,$C$5:$C$1000,"Auditoría Externa")&gt;0,"Externa",""),IF(COUNTIFS($E$5:$E$1000,E135,$C$5:$C$1000,"SSF")&gt;0,"SSF",""),IF(COUNTIFS($E$5:$E$1000,E135,$C$5:$C$1000,"Comité de Supervisión")&gt;0,"Comité Sup.",""),IF(COUNTIFS($E$5:$E$1000,E135,$C$5:$C$1000,"Consejo de Administración")&gt;0,"Consejo",""),IF(COUNTIFS($E$5:$E$1000,E135,$C$5:$C$1000,"Otros")&gt;0,"Otros","")))</f>
        <v/>
      </c>
      <c r="W135" s="58" t="str">
        <f aca="false">IF(E135="","",SUMIFS($AD$5:$AD$1000,$E$5:$E$1000,E135,$AA$5:$AA$1000,AA135,$C$5:$C$1000,"&lt;&gt;"&amp;C135))</f>
        <v/>
      </c>
      <c r="X135" s="72"/>
      <c r="Y135" s="68"/>
      <c r="Z135" s="72"/>
      <c r="AA135" s="38" t="str">
        <f aca="false">IF(B135="","",YEAR(B135)*100+MONTH(B135))</f>
        <v/>
      </c>
      <c r="AB135" s="38" t="str">
        <f aca="false">IF(AND(E135&lt;&gt;"",E135=Cruce!$C$5,AD135=1),COUNTIFS($E$5:E135,E135,$AD$5:AD135,1),"")</f>
        <v/>
      </c>
      <c r="AC135" s="38" t="str">
        <f aca="false">IF(E135="","",C135&amp;"|"&amp;X135&amp;"|"&amp;IF(B135="","s/f",TEXT(B135,"yyyymmdd"))&amp;IF(OR(C135="SSF",X135="Visitas Auditoría Interna"),"|"&amp;Y135,""))</f>
        <v/>
      </c>
      <c r="AD135" s="38" t="n">
        <f aca="false">IF(E135="",0,IF(COUNTIFS($E$5:E135,E135,$AC$5:AC135,AC135)=1,1,0))</f>
        <v>0</v>
      </c>
      <c r="AE135" s="38" t="str">
        <f aca="false">IF(OR(E135="",AD135&lt;&gt;1),"",SUBSTITUTE(SUBSTITUTE(C135,"Auditoría ",""),"Consejo de Administración","Consejo")&amp;" – "&amp;IF(B135="","(sin fecha)",DAY(B135)&amp;" de "&amp;CHOOSE(MONTH(B135),"Enero","Febrero","Marzo","Abril","Mayo","Junio","Julio","Agosto","Septiembre","Octubre","Noviembre","Diciembre")&amp;" "&amp;YEAR(B135)))</f>
        <v/>
      </c>
      <c r="AF135" s="38" t="n">
        <f aca="false">IF(E135="",0,IF(COUNTIF($AC$5:AC135,AC135)=1,1,0))</f>
        <v>0</v>
      </c>
    </row>
    <row r="136" customFormat="false" ht="15" hidden="false" customHeight="false" outlineLevel="0" collapsed="false">
      <c r="A136" s="68"/>
      <c r="B136" s="67"/>
      <c r="C136" s="68"/>
      <c r="D136" s="68"/>
      <c r="E136" s="69"/>
      <c r="F136" s="69"/>
      <c r="G136" s="70" t="str">
        <f aca="false">IF(OR(E136="",AND($C$3="",$E$3="")),"",IF(B136="","Sin fecha",IF(AND(OR($C$3="",B136&gt;=$C$3),OR($E$3="",B136&lt;=$E$3)),"Sí","No")))</f>
        <v/>
      </c>
      <c r="H136" s="58" t="str">
        <f aca="false">IF(B136="","",YEAR(B136))</f>
        <v/>
      </c>
      <c r="I136" s="70" t="str">
        <f aca="false">IF(B136="","",IF(MONTH(B136)=1,"X",""))</f>
        <v/>
      </c>
      <c r="J136" s="70" t="str">
        <f aca="false">IF(B136="","",IF(MONTH(B136)=2,"X",""))</f>
        <v/>
      </c>
      <c r="K136" s="70" t="str">
        <f aca="false">IF(B136="","",IF(MONTH(B136)=3,"X",""))</f>
        <v/>
      </c>
      <c r="L136" s="70" t="str">
        <f aca="false">IF(B136="","",IF(MONTH(B136)=4,"X",""))</f>
        <v/>
      </c>
      <c r="M136" s="70" t="str">
        <f aca="false">IF(B136="","",IF(MONTH(B136)=5,"X",""))</f>
        <v/>
      </c>
      <c r="N136" s="70" t="str">
        <f aca="false">IF(B136="","",IF(MONTH(B136)=6,"X",""))</f>
        <v/>
      </c>
      <c r="O136" s="70" t="str">
        <f aca="false">IF(B136="","",IF(MONTH(B136)=7,"X",""))</f>
        <v/>
      </c>
      <c r="P136" s="70" t="str">
        <f aca="false">IF(B136="","",IF(MONTH(B136)=8,"X",""))</f>
        <v/>
      </c>
      <c r="Q136" s="70" t="str">
        <f aca="false">IF(B136="","",IF(MONTH(B136)=9,"X",""))</f>
        <v/>
      </c>
      <c r="R136" s="70" t="str">
        <f aca="false">IF(B136="","",IF(MONTH(B136)=10,"X",""))</f>
        <v/>
      </c>
      <c r="S136" s="70" t="str">
        <f aca="false">IF(B136="","",IF(MONTH(B136)=11,"X",""))</f>
        <v/>
      </c>
      <c r="T136" s="70" t="str">
        <f aca="false">IF(B136="","",IF(MONTH(B136)=12,"X",""))</f>
        <v/>
      </c>
      <c r="U136" s="58" t="str">
        <f aca="false">IF(E136="","",SUMIF($E$5:$E$1000,E136,$AD$5:$AD$1000))</f>
        <v/>
      </c>
      <c r="V136" s="71" t="str">
        <f aca="false">IF(E136="","",_xlfn.TEXTJOIN(" + ",TRUE(),IF(COUNTIFS($E$5:$E$1000,E136,$C$5:$C$1000,"Auditoría Interna")&gt;0,"Interna",""),IF(COUNTIFS($E$5:$E$1000,E136,$C$5:$C$1000,"Auditoría Externa")&gt;0,"Externa",""),IF(COUNTIFS($E$5:$E$1000,E136,$C$5:$C$1000,"SSF")&gt;0,"SSF",""),IF(COUNTIFS($E$5:$E$1000,E136,$C$5:$C$1000,"Comité de Supervisión")&gt;0,"Comité Sup.",""),IF(COUNTIFS($E$5:$E$1000,E136,$C$5:$C$1000,"Consejo de Administración")&gt;0,"Consejo",""),IF(COUNTIFS($E$5:$E$1000,E136,$C$5:$C$1000,"Otros")&gt;0,"Otros","")))</f>
        <v/>
      </c>
      <c r="W136" s="58" t="str">
        <f aca="false">IF(E136="","",SUMIFS($AD$5:$AD$1000,$E$5:$E$1000,E136,$AA$5:$AA$1000,AA136,$C$5:$C$1000,"&lt;&gt;"&amp;C136))</f>
        <v/>
      </c>
      <c r="X136" s="72"/>
      <c r="Y136" s="68"/>
      <c r="Z136" s="72"/>
      <c r="AA136" s="38" t="str">
        <f aca="false">IF(B136="","",YEAR(B136)*100+MONTH(B136))</f>
        <v/>
      </c>
      <c r="AB136" s="38" t="str">
        <f aca="false">IF(AND(E136&lt;&gt;"",E136=Cruce!$C$5,AD136=1),COUNTIFS($E$5:E136,E136,$AD$5:AD136,1),"")</f>
        <v/>
      </c>
      <c r="AC136" s="38" t="str">
        <f aca="false">IF(E136="","",C136&amp;"|"&amp;X136&amp;"|"&amp;IF(B136="","s/f",TEXT(B136,"yyyymmdd"))&amp;IF(OR(C136="SSF",X136="Visitas Auditoría Interna"),"|"&amp;Y136,""))</f>
        <v/>
      </c>
      <c r="AD136" s="38" t="n">
        <f aca="false">IF(E136="",0,IF(COUNTIFS($E$5:E136,E136,$AC$5:AC136,AC136)=1,1,0))</f>
        <v>0</v>
      </c>
      <c r="AE136" s="38" t="str">
        <f aca="false">IF(OR(E136="",AD136&lt;&gt;1),"",SUBSTITUTE(SUBSTITUTE(C136,"Auditoría ",""),"Consejo de Administración","Consejo")&amp;" – "&amp;IF(B136="","(sin fecha)",DAY(B136)&amp;" de "&amp;CHOOSE(MONTH(B136),"Enero","Febrero","Marzo","Abril","Mayo","Junio","Julio","Agosto","Septiembre","Octubre","Noviembre","Diciembre")&amp;" "&amp;YEAR(B136)))</f>
        <v/>
      </c>
      <c r="AF136" s="38" t="n">
        <f aca="false">IF(E136="",0,IF(COUNTIF($AC$5:AC136,AC136)=1,1,0))</f>
        <v>0</v>
      </c>
    </row>
    <row r="137" customFormat="false" ht="15" hidden="false" customHeight="false" outlineLevel="0" collapsed="false">
      <c r="A137" s="68"/>
      <c r="B137" s="67"/>
      <c r="C137" s="68"/>
      <c r="D137" s="68"/>
      <c r="E137" s="69"/>
      <c r="F137" s="69"/>
      <c r="G137" s="70" t="str">
        <f aca="false">IF(OR(E137="",AND($C$3="",$E$3="")),"",IF(B137="","Sin fecha",IF(AND(OR($C$3="",B137&gt;=$C$3),OR($E$3="",B137&lt;=$E$3)),"Sí","No")))</f>
        <v/>
      </c>
      <c r="H137" s="58" t="str">
        <f aca="false">IF(B137="","",YEAR(B137))</f>
        <v/>
      </c>
      <c r="I137" s="70" t="str">
        <f aca="false">IF(B137="","",IF(MONTH(B137)=1,"X",""))</f>
        <v/>
      </c>
      <c r="J137" s="70" t="str">
        <f aca="false">IF(B137="","",IF(MONTH(B137)=2,"X",""))</f>
        <v/>
      </c>
      <c r="K137" s="70" t="str">
        <f aca="false">IF(B137="","",IF(MONTH(B137)=3,"X",""))</f>
        <v/>
      </c>
      <c r="L137" s="70" t="str">
        <f aca="false">IF(B137="","",IF(MONTH(B137)=4,"X",""))</f>
        <v/>
      </c>
      <c r="M137" s="70" t="str">
        <f aca="false">IF(B137="","",IF(MONTH(B137)=5,"X",""))</f>
        <v/>
      </c>
      <c r="N137" s="70" t="str">
        <f aca="false">IF(B137="","",IF(MONTH(B137)=6,"X",""))</f>
        <v/>
      </c>
      <c r="O137" s="70" t="str">
        <f aca="false">IF(B137="","",IF(MONTH(B137)=7,"X",""))</f>
        <v/>
      </c>
      <c r="P137" s="70" t="str">
        <f aca="false">IF(B137="","",IF(MONTH(B137)=8,"X",""))</f>
        <v/>
      </c>
      <c r="Q137" s="70" t="str">
        <f aca="false">IF(B137="","",IF(MONTH(B137)=9,"X",""))</f>
        <v/>
      </c>
      <c r="R137" s="70" t="str">
        <f aca="false">IF(B137="","",IF(MONTH(B137)=10,"X",""))</f>
        <v/>
      </c>
      <c r="S137" s="70" t="str">
        <f aca="false">IF(B137="","",IF(MONTH(B137)=11,"X",""))</f>
        <v/>
      </c>
      <c r="T137" s="70" t="str">
        <f aca="false">IF(B137="","",IF(MONTH(B137)=12,"X",""))</f>
        <v/>
      </c>
      <c r="U137" s="58" t="str">
        <f aca="false">IF(E137="","",SUMIF($E$5:$E$1000,E137,$AD$5:$AD$1000))</f>
        <v/>
      </c>
      <c r="V137" s="71" t="str">
        <f aca="false">IF(E137="","",_xlfn.TEXTJOIN(" + ",TRUE(),IF(COUNTIFS($E$5:$E$1000,E137,$C$5:$C$1000,"Auditoría Interna")&gt;0,"Interna",""),IF(COUNTIFS($E$5:$E$1000,E137,$C$5:$C$1000,"Auditoría Externa")&gt;0,"Externa",""),IF(COUNTIFS($E$5:$E$1000,E137,$C$5:$C$1000,"SSF")&gt;0,"SSF",""),IF(COUNTIFS($E$5:$E$1000,E137,$C$5:$C$1000,"Comité de Supervisión")&gt;0,"Comité Sup.",""),IF(COUNTIFS($E$5:$E$1000,E137,$C$5:$C$1000,"Consejo de Administración")&gt;0,"Consejo",""),IF(COUNTIFS($E$5:$E$1000,E137,$C$5:$C$1000,"Otros")&gt;0,"Otros","")))</f>
        <v/>
      </c>
      <c r="W137" s="58" t="str">
        <f aca="false">IF(E137="","",SUMIFS($AD$5:$AD$1000,$E$5:$E$1000,E137,$AA$5:$AA$1000,AA137,$C$5:$C$1000,"&lt;&gt;"&amp;C137))</f>
        <v/>
      </c>
      <c r="X137" s="72"/>
      <c r="Y137" s="68"/>
      <c r="Z137" s="72"/>
      <c r="AA137" s="38" t="str">
        <f aca="false">IF(B137="","",YEAR(B137)*100+MONTH(B137))</f>
        <v/>
      </c>
      <c r="AB137" s="38" t="str">
        <f aca="false">IF(AND(E137&lt;&gt;"",E137=Cruce!$C$5,AD137=1),COUNTIFS($E$5:E137,E137,$AD$5:AD137,1),"")</f>
        <v/>
      </c>
      <c r="AC137" s="38" t="str">
        <f aca="false">IF(E137="","",C137&amp;"|"&amp;X137&amp;"|"&amp;IF(B137="","s/f",TEXT(B137,"yyyymmdd"))&amp;IF(OR(C137="SSF",X137="Visitas Auditoría Interna"),"|"&amp;Y137,""))</f>
        <v/>
      </c>
      <c r="AD137" s="38" t="n">
        <f aca="false">IF(E137="",0,IF(COUNTIFS($E$5:E137,E137,$AC$5:AC137,AC137)=1,1,0))</f>
        <v>0</v>
      </c>
      <c r="AE137" s="38" t="str">
        <f aca="false">IF(OR(E137="",AD137&lt;&gt;1),"",SUBSTITUTE(SUBSTITUTE(C137,"Auditoría ",""),"Consejo de Administración","Consejo")&amp;" – "&amp;IF(B137="","(sin fecha)",DAY(B137)&amp;" de "&amp;CHOOSE(MONTH(B137),"Enero","Febrero","Marzo","Abril","Mayo","Junio","Julio","Agosto","Septiembre","Octubre","Noviembre","Diciembre")&amp;" "&amp;YEAR(B137)))</f>
        <v/>
      </c>
      <c r="AF137" s="38" t="n">
        <f aca="false">IF(E137="",0,IF(COUNTIF($AC$5:AC137,AC137)=1,1,0))</f>
        <v>0</v>
      </c>
    </row>
    <row r="138" customFormat="false" ht="15" hidden="false" customHeight="false" outlineLevel="0" collapsed="false">
      <c r="A138" s="68"/>
      <c r="B138" s="67"/>
      <c r="C138" s="68"/>
      <c r="D138" s="68"/>
      <c r="E138" s="69"/>
      <c r="F138" s="69"/>
      <c r="G138" s="70" t="str">
        <f aca="false">IF(OR(E138="",AND($C$3="",$E$3="")),"",IF(B138="","Sin fecha",IF(AND(OR($C$3="",B138&gt;=$C$3),OR($E$3="",B138&lt;=$E$3)),"Sí","No")))</f>
        <v/>
      </c>
      <c r="H138" s="58" t="str">
        <f aca="false">IF(B138="","",YEAR(B138))</f>
        <v/>
      </c>
      <c r="I138" s="70" t="str">
        <f aca="false">IF(B138="","",IF(MONTH(B138)=1,"X",""))</f>
        <v/>
      </c>
      <c r="J138" s="70" t="str">
        <f aca="false">IF(B138="","",IF(MONTH(B138)=2,"X",""))</f>
        <v/>
      </c>
      <c r="K138" s="70" t="str">
        <f aca="false">IF(B138="","",IF(MONTH(B138)=3,"X",""))</f>
        <v/>
      </c>
      <c r="L138" s="70" t="str">
        <f aca="false">IF(B138="","",IF(MONTH(B138)=4,"X",""))</f>
        <v/>
      </c>
      <c r="M138" s="70" t="str">
        <f aca="false">IF(B138="","",IF(MONTH(B138)=5,"X",""))</f>
        <v/>
      </c>
      <c r="N138" s="70" t="str">
        <f aca="false">IF(B138="","",IF(MONTH(B138)=6,"X",""))</f>
        <v/>
      </c>
      <c r="O138" s="70" t="str">
        <f aca="false">IF(B138="","",IF(MONTH(B138)=7,"X",""))</f>
        <v/>
      </c>
      <c r="P138" s="70" t="str">
        <f aca="false">IF(B138="","",IF(MONTH(B138)=8,"X",""))</f>
        <v/>
      </c>
      <c r="Q138" s="70" t="str">
        <f aca="false">IF(B138="","",IF(MONTH(B138)=9,"X",""))</f>
        <v/>
      </c>
      <c r="R138" s="70" t="str">
        <f aca="false">IF(B138="","",IF(MONTH(B138)=10,"X",""))</f>
        <v/>
      </c>
      <c r="S138" s="70" t="str">
        <f aca="false">IF(B138="","",IF(MONTH(B138)=11,"X",""))</f>
        <v/>
      </c>
      <c r="T138" s="70" t="str">
        <f aca="false">IF(B138="","",IF(MONTH(B138)=12,"X",""))</f>
        <v/>
      </c>
      <c r="U138" s="58" t="str">
        <f aca="false">IF(E138="","",SUMIF($E$5:$E$1000,E138,$AD$5:$AD$1000))</f>
        <v/>
      </c>
      <c r="V138" s="71" t="str">
        <f aca="false">IF(E138="","",_xlfn.TEXTJOIN(" + ",TRUE(),IF(COUNTIFS($E$5:$E$1000,E138,$C$5:$C$1000,"Auditoría Interna")&gt;0,"Interna",""),IF(COUNTIFS($E$5:$E$1000,E138,$C$5:$C$1000,"Auditoría Externa")&gt;0,"Externa",""),IF(COUNTIFS($E$5:$E$1000,E138,$C$5:$C$1000,"SSF")&gt;0,"SSF",""),IF(COUNTIFS($E$5:$E$1000,E138,$C$5:$C$1000,"Comité de Supervisión")&gt;0,"Comité Sup.",""),IF(COUNTIFS($E$5:$E$1000,E138,$C$5:$C$1000,"Consejo de Administración")&gt;0,"Consejo",""),IF(COUNTIFS($E$5:$E$1000,E138,$C$5:$C$1000,"Otros")&gt;0,"Otros","")))</f>
        <v/>
      </c>
      <c r="W138" s="58" t="str">
        <f aca="false">IF(E138="","",SUMIFS($AD$5:$AD$1000,$E$5:$E$1000,E138,$AA$5:$AA$1000,AA138,$C$5:$C$1000,"&lt;&gt;"&amp;C138))</f>
        <v/>
      </c>
      <c r="X138" s="72"/>
      <c r="Y138" s="68"/>
      <c r="Z138" s="72"/>
      <c r="AA138" s="38" t="str">
        <f aca="false">IF(B138="","",YEAR(B138)*100+MONTH(B138))</f>
        <v/>
      </c>
      <c r="AB138" s="38" t="str">
        <f aca="false">IF(AND(E138&lt;&gt;"",E138=Cruce!$C$5,AD138=1),COUNTIFS($E$5:E138,E138,$AD$5:AD138,1),"")</f>
        <v/>
      </c>
      <c r="AC138" s="38" t="str">
        <f aca="false">IF(E138="","",C138&amp;"|"&amp;X138&amp;"|"&amp;IF(B138="","s/f",TEXT(B138,"yyyymmdd"))&amp;IF(OR(C138="SSF",X138="Visitas Auditoría Interna"),"|"&amp;Y138,""))</f>
        <v/>
      </c>
      <c r="AD138" s="38" t="n">
        <f aca="false">IF(E138="",0,IF(COUNTIFS($E$5:E138,E138,$AC$5:AC138,AC138)=1,1,0))</f>
        <v>0</v>
      </c>
      <c r="AE138" s="38" t="str">
        <f aca="false">IF(OR(E138="",AD138&lt;&gt;1),"",SUBSTITUTE(SUBSTITUTE(C138,"Auditoría ",""),"Consejo de Administración","Consejo")&amp;" – "&amp;IF(B138="","(sin fecha)",DAY(B138)&amp;" de "&amp;CHOOSE(MONTH(B138),"Enero","Febrero","Marzo","Abril","Mayo","Junio","Julio","Agosto","Septiembre","Octubre","Noviembre","Diciembre")&amp;" "&amp;YEAR(B138)))</f>
        <v/>
      </c>
      <c r="AF138" s="38" t="n">
        <f aca="false">IF(E138="",0,IF(COUNTIF($AC$5:AC138,AC138)=1,1,0))</f>
        <v>0</v>
      </c>
    </row>
    <row r="139" customFormat="false" ht="15" hidden="false" customHeight="false" outlineLevel="0" collapsed="false">
      <c r="A139" s="68"/>
      <c r="B139" s="67"/>
      <c r="C139" s="68"/>
      <c r="D139" s="68"/>
      <c r="E139" s="69"/>
      <c r="F139" s="69"/>
      <c r="G139" s="70" t="str">
        <f aca="false">IF(OR(E139="",AND($C$3="",$E$3="")),"",IF(B139="","Sin fecha",IF(AND(OR($C$3="",B139&gt;=$C$3),OR($E$3="",B139&lt;=$E$3)),"Sí","No")))</f>
        <v/>
      </c>
      <c r="H139" s="58" t="str">
        <f aca="false">IF(B139="","",YEAR(B139))</f>
        <v/>
      </c>
      <c r="I139" s="70" t="str">
        <f aca="false">IF(B139="","",IF(MONTH(B139)=1,"X",""))</f>
        <v/>
      </c>
      <c r="J139" s="70" t="str">
        <f aca="false">IF(B139="","",IF(MONTH(B139)=2,"X",""))</f>
        <v/>
      </c>
      <c r="K139" s="70" t="str">
        <f aca="false">IF(B139="","",IF(MONTH(B139)=3,"X",""))</f>
        <v/>
      </c>
      <c r="L139" s="70" t="str">
        <f aca="false">IF(B139="","",IF(MONTH(B139)=4,"X",""))</f>
        <v/>
      </c>
      <c r="M139" s="70" t="str">
        <f aca="false">IF(B139="","",IF(MONTH(B139)=5,"X",""))</f>
        <v/>
      </c>
      <c r="N139" s="70" t="str">
        <f aca="false">IF(B139="","",IF(MONTH(B139)=6,"X",""))</f>
        <v/>
      </c>
      <c r="O139" s="70" t="str">
        <f aca="false">IF(B139="","",IF(MONTH(B139)=7,"X",""))</f>
        <v/>
      </c>
      <c r="P139" s="70" t="str">
        <f aca="false">IF(B139="","",IF(MONTH(B139)=8,"X",""))</f>
        <v/>
      </c>
      <c r="Q139" s="70" t="str">
        <f aca="false">IF(B139="","",IF(MONTH(B139)=9,"X",""))</f>
        <v/>
      </c>
      <c r="R139" s="70" t="str">
        <f aca="false">IF(B139="","",IF(MONTH(B139)=10,"X",""))</f>
        <v/>
      </c>
      <c r="S139" s="70" t="str">
        <f aca="false">IF(B139="","",IF(MONTH(B139)=11,"X",""))</f>
        <v/>
      </c>
      <c r="T139" s="70" t="str">
        <f aca="false">IF(B139="","",IF(MONTH(B139)=12,"X",""))</f>
        <v/>
      </c>
      <c r="U139" s="58" t="str">
        <f aca="false">IF(E139="","",SUMIF($E$5:$E$1000,E139,$AD$5:$AD$1000))</f>
        <v/>
      </c>
      <c r="V139" s="71" t="str">
        <f aca="false">IF(E139="","",_xlfn.TEXTJOIN(" + ",TRUE(),IF(COUNTIFS($E$5:$E$1000,E139,$C$5:$C$1000,"Auditoría Interna")&gt;0,"Interna",""),IF(COUNTIFS($E$5:$E$1000,E139,$C$5:$C$1000,"Auditoría Externa")&gt;0,"Externa",""),IF(COUNTIFS($E$5:$E$1000,E139,$C$5:$C$1000,"SSF")&gt;0,"SSF",""),IF(COUNTIFS($E$5:$E$1000,E139,$C$5:$C$1000,"Comité de Supervisión")&gt;0,"Comité Sup.",""),IF(COUNTIFS($E$5:$E$1000,E139,$C$5:$C$1000,"Consejo de Administración")&gt;0,"Consejo",""),IF(COUNTIFS($E$5:$E$1000,E139,$C$5:$C$1000,"Otros")&gt;0,"Otros","")))</f>
        <v/>
      </c>
      <c r="W139" s="58" t="str">
        <f aca="false">IF(E139="","",SUMIFS($AD$5:$AD$1000,$E$5:$E$1000,E139,$AA$5:$AA$1000,AA139,$C$5:$C$1000,"&lt;&gt;"&amp;C139))</f>
        <v/>
      </c>
      <c r="X139" s="72"/>
      <c r="Y139" s="68"/>
      <c r="Z139" s="72"/>
      <c r="AA139" s="38" t="str">
        <f aca="false">IF(B139="","",YEAR(B139)*100+MONTH(B139))</f>
        <v/>
      </c>
      <c r="AB139" s="38" t="str">
        <f aca="false">IF(AND(E139&lt;&gt;"",E139=Cruce!$C$5,AD139=1),COUNTIFS($E$5:E139,E139,$AD$5:AD139,1),"")</f>
        <v/>
      </c>
      <c r="AC139" s="38" t="str">
        <f aca="false">IF(E139="","",C139&amp;"|"&amp;X139&amp;"|"&amp;IF(B139="","s/f",TEXT(B139,"yyyymmdd"))&amp;IF(OR(C139="SSF",X139="Visitas Auditoría Interna"),"|"&amp;Y139,""))</f>
        <v/>
      </c>
      <c r="AD139" s="38" t="n">
        <f aca="false">IF(E139="",0,IF(COUNTIFS($E$5:E139,E139,$AC$5:AC139,AC139)=1,1,0))</f>
        <v>0</v>
      </c>
      <c r="AE139" s="38" t="str">
        <f aca="false">IF(OR(E139="",AD139&lt;&gt;1),"",SUBSTITUTE(SUBSTITUTE(C139,"Auditoría ",""),"Consejo de Administración","Consejo")&amp;" – "&amp;IF(B139="","(sin fecha)",DAY(B139)&amp;" de "&amp;CHOOSE(MONTH(B139),"Enero","Febrero","Marzo","Abril","Mayo","Junio","Julio","Agosto","Septiembre","Octubre","Noviembre","Diciembre")&amp;" "&amp;YEAR(B139)))</f>
        <v/>
      </c>
      <c r="AF139" s="38" t="n">
        <f aca="false">IF(E139="",0,IF(COUNTIF($AC$5:AC139,AC139)=1,1,0))</f>
        <v>0</v>
      </c>
    </row>
    <row r="140" customFormat="false" ht="15" hidden="false" customHeight="false" outlineLevel="0" collapsed="false">
      <c r="A140" s="68"/>
      <c r="B140" s="67"/>
      <c r="C140" s="68"/>
      <c r="D140" s="68"/>
      <c r="E140" s="69"/>
      <c r="F140" s="69"/>
      <c r="G140" s="70" t="str">
        <f aca="false">IF(OR(E140="",AND($C$3="",$E$3="")),"",IF(B140="","Sin fecha",IF(AND(OR($C$3="",B140&gt;=$C$3),OR($E$3="",B140&lt;=$E$3)),"Sí","No")))</f>
        <v/>
      </c>
      <c r="H140" s="58" t="str">
        <f aca="false">IF(B140="","",YEAR(B140))</f>
        <v/>
      </c>
      <c r="I140" s="70" t="str">
        <f aca="false">IF(B140="","",IF(MONTH(B140)=1,"X",""))</f>
        <v/>
      </c>
      <c r="J140" s="70" t="str">
        <f aca="false">IF(B140="","",IF(MONTH(B140)=2,"X",""))</f>
        <v/>
      </c>
      <c r="K140" s="70" t="str">
        <f aca="false">IF(B140="","",IF(MONTH(B140)=3,"X",""))</f>
        <v/>
      </c>
      <c r="L140" s="70" t="str">
        <f aca="false">IF(B140="","",IF(MONTH(B140)=4,"X",""))</f>
        <v/>
      </c>
      <c r="M140" s="70" t="str">
        <f aca="false">IF(B140="","",IF(MONTH(B140)=5,"X",""))</f>
        <v/>
      </c>
      <c r="N140" s="70" t="str">
        <f aca="false">IF(B140="","",IF(MONTH(B140)=6,"X",""))</f>
        <v/>
      </c>
      <c r="O140" s="70" t="str">
        <f aca="false">IF(B140="","",IF(MONTH(B140)=7,"X",""))</f>
        <v/>
      </c>
      <c r="P140" s="70" t="str">
        <f aca="false">IF(B140="","",IF(MONTH(B140)=8,"X",""))</f>
        <v/>
      </c>
      <c r="Q140" s="70" t="str">
        <f aca="false">IF(B140="","",IF(MONTH(B140)=9,"X",""))</f>
        <v/>
      </c>
      <c r="R140" s="70" t="str">
        <f aca="false">IF(B140="","",IF(MONTH(B140)=10,"X",""))</f>
        <v/>
      </c>
      <c r="S140" s="70" t="str">
        <f aca="false">IF(B140="","",IF(MONTH(B140)=11,"X",""))</f>
        <v/>
      </c>
      <c r="T140" s="70" t="str">
        <f aca="false">IF(B140="","",IF(MONTH(B140)=12,"X",""))</f>
        <v/>
      </c>
      <c r="U140" s="58" t="str">
        <f aca="false">IF(E140="","",SUMIF($E$5:$E$1000,E140,$AD$5:$AD$1000))</f>
        <v/>
      </c>
      <c r="V140" s="71" t="str">
        <f aca="false">IF(E140="","",_xlfn.TEXTJOIN(" + ",TRUE(),IF(COUNTIFS($E$5:$E$1000,E140,$C$5:$C$1000,"Auditoría Interna")&gt;0,"Interna",""),IF(COUNTIFS($E$5:$E$1000,E140,$C$5:$C$1000,"Auditoría Externa")&gt;0,"Externa",""),IF(COUNTIFS($E$5:$E$1000,E140,$C$5:$C$1000,"SSF")&gt;0,"SSF",""),IF(COUNTIFS($E$5:$E$1000,E140,$C$5:$C$1000,"Comité de Supervisión")&gt;0,"Comité Sup.",""),IF(COUNTIFS($E$5:$E$1000,E140,$C$5:$C$1000,"Consejo de Administración")&gt;0,"Consejo",""),IF(COUNTIFS($E$5:$E$1000,E140,$C$5:$C$1000,"Otros")&gt;0,"Otros","")))</f>
        <v/>
      </c>
      <c r="W140" s="58" t="str">
        <f aca="false">IF(E140="","",SUMIFS($AD$5:$AD$1000,$E$5:$E$1000,E140,$AA$5:$AA$1000,AA140,$C$5:$C$1000,"&lt;&gt;"&amp;C140))</f>
        <v/>
      </c>
      <c r="X140" s="72"/>
      <c r="Y140" s="68"/>
      <c r="Z140" s="72"/>
      <c r="AA140" s="38" t="str">
        <f aca="false">IF(B140="","",YEAR(B140)*100+MONTH(B140))</f>
        <v/>
      </c>
      <c r="AB140" s="38" t="str">
        <f aca="false">IF(AND(E140&lt;&gt;"",E140=Cruce!$C$5,AD140=1),COUNTIFS($E$5:E140,E140,$AD$5:AD140,1),"")</f>
        <v/>
      </c>
      <c r="AC140" s="38" t="str">
        <f aca="false">IF(E140="","",C140&amp;"|"&amp;X140&amp;"|"&amp;IF(B140="","s/f",TEXT(B140,"yyyymmdd"))&amp;IF(OR(C140="SSF",X140="Visitas Auditoría Interna"),"|"&amp;Y140,""))</f>
        <v/>
      </c>
      <c r="AD140" s="38" t="n">
        <f aca="false">IF(E140="",0,IF(COUNTIFS($E$5:E140,E140,$AC$5:AC140,AC140)=1,1,0))</f>
        <v>0</v>
      </c>
      <c r="AE140" s="38" t="str">
        <f aca="false">IF(OR(E140="",AD140&lt;&gt;1),"",SUBSTITUTE(SUBSTITUTE(C140,"Auditoría ",""),"Consejo de Administración","Consejo")&amp;" – "&amp;IF(B140="","(sin fecha)",DAY(B140)&amp;" de "&amp;CHOOSE(MONTH(B140),"Enero","Febrero","Marzo","Abril","Mayo","Junio","Julio","Agosto","Septiembre","Octubre","Noviembre","Diciembre")&amp;" "&amp;YEAR(B140)))</f>
        <v/>
      </c>
      <c r="AF140" s="38" t="n">
        <f aca="false">IF(E140="",0,IF(COUNTIF($AC$5:AC140,AC140)=1,1,0))</f>
        <v>0</v>
      </c>
    </row>
    <row r="141" customFormat="false" ht="15" hidden="false" customHeight="false" outlineLevel="0" collapsed="false">
      <c r="A141" s="68"/>
      <c r="B141" s="67"/>
      <c r="C141" s="68"/>
      <c r="D141" s="68"/>
      <c r="E141" s="69"/>
      <c r="F141" s="69"/>
      <c r="G141" s="70" t="str">
        <f aca="false">IF(OR(E141="",AND($C$3="",$E$3="")),"",IF(B141="","Sin fecha",IF(AND(OR($C$3="",B141&gt;=$C$3),OR($E$3="",B141&lt;=$E$3)),"Sí","No")))</f>
        <v/>
      </c>
      <c r="H141" s="58" t="str">
        <f aca="false">IF(B141="","",YEAR(B141))</f>
        <v/>
      </c>
      <c r="I141" s="70" t="str">
        <f aca="false">IF(B141="","",IF(MONTH(B141)=1,"X",""))</f>
        <v/>
      </c>
      <c r="J141" s="70" t="str">
        <f aca="false">IF(B141="","",IF(MONTH(B141)=2,"X",""))</f>
        <v/>
      </c>
      <c r="K141" s="70" t="str">
        <f aca="false">IF(B141="","",IF(MONTH(B141)=3,"X",""))</f>
        <v/>
      </c>
      <c r="L141" s="70" t="str">
        <f aca="false">IF(B141="","",IF(MONTH(B141)=4,"X",""))</f>
        <v/>
      </c>
      <c r="M141" s="70" t="str">
        <f aca="false">IF(B141="","",IF(MONTH(B141)=5,"X",""))</f>
        <v/>
      </c>
      <c r="N141" s="70" t="str">
        <f aca="false">IF(B141="","",IF(MONTH(B141)=6,"X",""))</f>
        <v/>
      </c>
      <c r="O141" s="70" t="str">
        <f aca="false">IF(B141="","",IF(MONTH(B141)=7,"X",""))</f>
        <v/>
      </c>
      <c r="P141" s="70" t="str">
        <f aca="false">IF(B141="","",IF(MONTH(B141)=8,"X",""))</f>
        <v/>
      </c>
      <c r="Q141" s="70" t="str">
        <f aca="false">IF(B141="","",IF(MONTH(B141)=9,"X",""))</f>
        <v/>
      </c>
      <c r="R141" s="70" t="str">
        <f aca="false">IF(B141="","",IF(MONTH(B141)=10,"X",""))</f>
        <v/>
      </c>
      <c r="S141" s="70" t="str">
        <f aca="false">IF(B141="","",IF(MONTH(B141)=11,"X",""))</f>
        <v/>
      </c>
      <c r="T141" s="70" t="str">
        <f aca="false">IF(B141="","",IF(MONTH(B141)=12,"X",""))</f>
        <v/>
      </c>
      <c r="U141" s="58" t="str">
        <f aca="false">IF(E141="","",SUMIF($E$5:$E$1000,E141,$AD$5:$AD$1000))</f>
        <v/>
      </c>
      <c r="V141" s="71" t="str">
        <f aca="false">IF(E141="","",_xlfn.TEXTJOIN(" + ",TRUE(),IF(COUNTIFS($E$5:$E$1000,E141,$C$5:$C$1000,"Auditoría Interna")&gt;0,"Interna",""),IF(COUNTIFS($E$5:$E$1000,E141,$C$5:$C$1000,"Auditoría Externa")&gt;0,"Externa",""),IF(COUNTIFS($E$5:$E$1000,E141,$C$5:$C$1000,"SSF")&gt;0,"SSF",""),IF(COUNTIFS($E$5:$E$1000,E141,$C$5:$C$1000,"Comité de Supervisión")&gt;0,"Comité Sup.",""),IF(COUNTIFS($E$5:$E$1000,E141,$C$5:$C$1000,"Consejo de Administración")&gt;0,"Consejo",""),IF(COUNTIFS($E$5:$E$1000,E141,$C$5:$C$1000,"Otros")&gt;0,"Otros","")))</f>
        <v/>
      </c>
      <c r="W141" s="58" t="str">
        <f aca="false">IF(E141="","",SUMIFS($AD$5:$AD$1000,$E$5:$E$1000,E141,$AA$5:$AA$1000,AA141,$C$5:$C$1000,"&lt;&gt;"&amp;C141))</f>
        <v/>
      </c>
      <c r="X141" s="72"/>
      <c r="Y141" s="68"/>
      <c r="Z141" s="72"/>
      <c r="AA141" s="38" t="str">
        <f aca="false">IF(B141="","",YEAR(B141)*100+MONTH(B141))</f>
        <v/>
      </c>
      <c r="AB141" s="38" t="str">
        <f aca="false">IF(AND(E141&lt;&gt;"",E141=Cruce!$C$5,AD141=1),COUNTIFS($E$5:E141,E141,$AD$5:AD141,1),"")</f>
        <v/>
      </c>
      <c r="AC141" s="38" t="str">
        <f aca="false">IF(E141="","",C141&amp;"|"&amp;X141&amp;"|"&amp;IF(B141="","s/f",TEXT(B141,"yyyymmdd"))&amp;IF(OR(C141="SSF",X141="Visitas Auditoría Interna"),"|"&amp;Y141,""))</f>
        <v/>
      </c>
      <c r="AD141" s="38" t="n">
        <f aca="false">IF(E141="",0,IF(COUNTIFS($E$5:E141,E141,$AC$5:AC141,AC141)=1,1,0))</f>
        <v>0</v>
      </c>
      <c r="AE141" s="38" t="str">
        <f aca="false">IF(OR(E141="",AD141&lt;&gt;1),"",SUBSTITUTE(SUBSTITUTE(C141,"Auditoría ",""),"Consejo de Administración","Consejo")&amp;" – "&amp;IF(B141="","(sin fecha)",DAY(B141)&amp;" de "&amp;CHOOSE(MONTH(B141),"Enero","Febrero","Marzo","Abril","Mayo","Junio","Julio","Agosto","Septiembre","Octubre","Noviembre","Diciembre")&amp;" "&amp;YEAR(B141)))</f>
        <v/>
      </c>
      <c r="AF141" s="38" t="n">
        <f aca="false">IF(E141="",0,IF(COUNTIF($AC$5:AC141,AC141)=1,1,0))</f>
        <v>0</v>
      </c>
    </row>
    <row r="142" customFormat="false" ht="15" hidden="false" customHeight="false" outlineLevel="0" collapsed="false">
      <c r="A142" s="68"/>
      <c r="B142" s="67"/>
      <c r="C142" s="68"/>
      <c r="D142" s="68"/>
      <c r="E142" s="69"/>
      <c r="F142" s="69"/>
      <c r="G142" s="70" t="str">
        <f aca="false">IF(OR(E142="",AND($C$3="",$E$3="")),"",IF(B142="","Sin fecha",IF(AND(OR($C$3="",B142&gt;=$C$3),OR($E$3="",B142&lt;=$E$3)),"Sí","No")))</f>
        <v/>
      </c>
      <c r="H142" s="58" t="str">
        <f aca="false">IF(B142="","",YEAR(B142))</f>
        <v/>
      </c>
      <c r="I142" s="70" t="str">
        <f aca="false">IF(B142="","",IF(MONTH(B142)=1,"X",""))</f>
        <v/>
      </c>
      <c r="J142" s="70" t="str">
        <f aca="false">IF(B142="","",IF(MONTH(B142)=2,"X",""))</f>
        <v/>
      </c>
      <c r="K142" s="70" t="str">
        <f aca="false">IF(B142="","",IF(MONTH(B142)=3,"X",""))</f>
        <v/>
      </c>
      <c r="L142" s="70" t="str">
        <f aca="false">IF(B142="","",IF(MONTH(B142)=4,"X",""))</f>
        <v/>
      </c>
      <c r="M142" s="70" t="str">
        <f aca="false">IF(B142="","",IF(MONTH(B142)=5,"X",""))</f>
        <v/>
      </c>
      <c r="N142" s="70" t="str">
        <f aca="false">IF(B142="","",IF(MONTH(B142)=6,"X",""))</f>
        <v/>
      </c>
      <c r="O142" s="70" t="str">
        <f aca="false">IF(B142="","",IF(MONTH(B142)=7,"X",""))</f>
        <v/>
      </c>
      <c r="P142" s="70" t="str">
        <f aca="false">IF(B142="","",IF(MONTH(B142)=8,"X",""))</f>
        <v/>
      </c>
      <c r="Q142" s="70" t="str">
        <f aca="false">IF(B142="","",IF(MONTH(B142)=9,"X",""))</f>
        <v/>
      </c>
      <c r="R142" s="70" t="str">
        <f aca="false">IF(B142="","",IF(MONTH(B142)=10,"X",""))</f>
        <v/>
      </c>
      <c r="S142" s="70" t="str">
        <f aca="false">IF(B142="","",IF(MONTH(B142)=11,"X",""))</f>
        <v/>
      </c>
      <c r="T142" s="70" t="str">
        <f aca="false">IF(B142="","",IF(MONTH(B142)=12,"X",""))</f>
        <v/>
      </c>
      <c r="U142" s="58" t="str">
        <f aca="false">IF(E142="","",SUMIF($E$5:$E$1000,E142,$AD$5:$AD$1000))</f>
        <v/>
      </c>
      <c r="V142" s="71" t="str">
        <f aca="false">IF(E142="","",_xlfn.TEXTJOIN(" + ",TRUE(),IF(COUNTIFS($E$5:$E$1000,E142,$C$5:$C$1000,"Auditoría Interna")&gt;0,"Interna",""),IF(COUNTIFS($E$5:$E$1000,E142,$C$5:$C$1000,"Auditoría Externa")&gt;0,"Externa",""),IF(COUNTIFS($E$5:$E$1000,E142,$C$5:$C$1000,"SSF")&gt;0,"SSF",""),IF(COUNTIFS($E$5:$E$1000,E142,$C$5:$C$1000,"Comité de Supervisión")&gt;0,"Comité Sup.",""),IF(COUNTIFS($E$5:$E$1000,E142,$C$5:$C$1000,"Consejo de Administración")&gt;0,"Consejo",""),IF(COUNTIFS($E$5:$E$1000,E142,$C$5:$C$1000,"Otros")&gt;0,"Otros","")))</f>
        <v/>
      </c>
      <c r="W142" s="58" t="str">
        <f aca="false">IF(E142="","",SUMIFS($AD$5:$AD$1000,$E$5:$E$1000,E142,$AA$5:$AA$1000,AA142,$C$5:$C$1000,"&lt;&gt;"&amp;C142))</f>
        <v/>
      </c>
      <c r="X142" s="72"/>
      <c r="Y142" s="68"/>
      <c r="Z142" s="72"/>
      <c r="AA142" s="38" t="str">
        <f aca="false">IF(B142="","",YEAR(B142)*100+MONTH(B142))</f>
        <v/>
      </c>
      <c r="AB142" s="38" t="str">
        <f aca="false">IF(AND(E142&lt;&gt;"",E142=Cruce!$C$5,AD142=1),COUNTIFS($E$5:E142,E142,$AD$5:AD142,1),"")</f>
        <v/>
      </c>
      <c r="AC142" s="38" t="str">
        <f aca="false">IF(E142="","",C142&amp;"|"&amp;X142&amp;"|"&amp;IF(B142="","s/f",TEXT(B142,"yyyymmdd"))&amp;IF(OR(C142="SSF",X142="Visitas Auditoría Interna"),"|"&amp;Y142,""))</f>
        <v/>
      </c>
      <c r="AD142" s="38" t="n">
        <f aca="false">IF(E142="",0,IF(COUNTIFS($E$5:E142,E142,$AC$5:AC142,AC142)=1,1,0))</f>
        <v>0</v>
      </c>
      <c r="AE142" s="38" t="str">
        <f aca="false">IF(OR(E142="",AD142&lt;&gt;1),"",SUBSTITUTE(SUBSTITUTE(C142,"Auditoría ",""),"Consejo de Administración","Consejo")&amp;" – "&amp;IF(B142="","(sin fecha)",DAY(B142)&amp;" de "&amp;CHOOSE(MONTH(B142),"Enero","Febrero","Marzo","Abril","Mayo","Junio","Julio","Agosto","Septiembre","Octubre","Noviembre","Diciembre")&amp;" "&amp;YEAR(B142)))</f>
        <v/>
      </c>
      <c r="AF142" s="38" t="n">
        <f aca="false">IF(E142="",0,IF(COUNTIF($AC$5:AC142,AC142)=1,1,0))</f>
        <v>0</v>
      </c>
    </row>
    <row r="143" customFormat="false" ht="15" hidden="false" customHeight="false" outlineLevel="0" collapsed="false">
      <c r="A143" s="68"/>
      <c r="B143" s="67"/>
      <c r="C143" s="68"/>
      <c r="D143" s="68"/>
      <c r="E143" s="69"/>
      <c r="F143" s="69"/>
      <c r="G143" s="70" t="str">
        <f aca="false">IF(OR(E143="",AND($C$3="",$E$3="")),"",IF(B143="","Sin fecha",IF(AND(OR($C$3="",B143&gt;=$C$3),OR($E$3="",B143&lt;=$E$3)),"Sí","No")))</f>
        <v/>
      </c>
      <c r="H143" s="58" t="str">
        <f aca="false">IF(B143="","",YEAR(B143))</f>
        <v/>
      </c>
      <c r="I143" s="70" t="str">
        <f aca="false">IF(B143="","",IF(MONTH(B143)=1,"X",""))</f>
        <v/>
      </c>
      <c r="J143" s="70" t="str">
        <f aca="false">IF(B143="","",IF(MONTH(B143)=2,"X",""))</f>
        <v/>
      </c>
      <c r="K143" s="70" t="str">
        <f aca="false">IF(B143="","",IF(MONTH(B143)=3,"X",""))</f>
        <v/>
      </c>
      <c r="L143" s="70" t="str">
        <f aca="false">IF(B143="","",IF(MONTH(B143)=4,"X",""))</f>
        <v/>
      </c>
      <c r="M143" s="70" t="str">
        <f aca="false">IF(B143="","",IF(MONTH(B143)=5,"X",""))</f>
        <v/>
      </c>
      <c r="N143" s="70" t="str">
        <f aca="false">IF(B143="","",IF(MONTH(B143)=6,"X",""))</f>
        <v/>
      </c>
      <c r="O143" s="70" t="str">
        <f aca="false">IF(B143="","",IF(MONTH(B143)=7,"X",""))</f>
        <v/>
      </c>
      <c r="P143" s="70" t="str">
        <f aca="false">IF(B143="","",IF(MONTH(B143)=8,"X",""))</f>
        <v/>
      </c>
      <c r="Q143" s="70" t="str">
        <f aca="false">IF(B143="","",IF(MONTH(B143)=9,"X",""))</f>
        <v/>
      </c>
      <c r="R143" s="70" t="str">
        <f aca="false">IF(B143="","",IF(MONTH(B143)=10,"X",""))</f>
        <v/>
      </c>
      <c r="S143" s="70" t="str">
        <f aca="false">IF(B143="","",IF(MONTH(B143)=11,"X",""))</f>
        <v/>
      </c>
      <c r="T143" s="70" t="str">
        <f aca="false">IF(B143="","",IF(MONTH(B143)=12,"X",""))</f>
        <v/>
      </c>
      <c r="U143" s="58" t="str">
        <f aca="false">IF(E143="","",SUMIF($E$5:$E$1000,E143,$AD$5:$AD$1000))</f>
        <v/>
      </c>
      <c r="V143" s="71" t="str">
        <f aca="false">IF(E143="","",_xlfn.TEXTJOIN(" + ",TRUE(),IF(COUNTIFS($E$5:$E$1000,E143,$C$5:$C$1000,"Auditoría Interna")&gt;0,"Interna",""),IF(COUNTIFS($E$5:$E$1000,E143,$C$5:$C$1000,"Auditoría Externa")&gt;0,"Externa",""),IF(COUNTIFS($E$5:$E$1000,E143,$C$5:$C$1000,"SSF")&gt;0,"SSF",""),IF(COUNTIFS($E$5:$E$1000,E143,$C$5:$C$1000,"Comité de Supervisión")&gt;0,"Comité Sup.",""),IF(COUNTIFS($E$5:$E$1000,E143,$C$5:$C$1000,"Consejo de Administración")&gt;0,"Consejo",""),IF(COUNTIFS($E$5:$E$1000,E143,$C$5:$C$1000,"Otros")&gt;0,"Otros","")))</f>
        <v/>
      </c>
      <c r="W143" s="58" t="str">
        <f aca="false">IF(E143="","",SUMIFS($AD$5:$AD$1000,$E$5:$E$1000,E143,$AA$5:$AA$1000,AA143,$C$5:$C$1000,"&lt;&gt;"&amp;C143))</f>
        <v/>
      </c>
      <c r="X143" s="72"/>
      <c r="Y143" s="68"/>
      <c r="Z143" s="72"/>
      <c r="AA143" s="38" t="str">
        <f aca="false">IF(B143="","",YEAR(B143)*100+MONTH(B143))</f>
        <v/>
      </c>
      <c r="AB143" s="38" t="str">
        <f aca="false">IF(AND(E143&lt;&gt;"",E143=Cruce!$C$5,AD143=1),COUNTIFS($E$5:E143,E143,$AD$5:AD143,1),"")</f>
        <v/>
      </c>
      <c r="AC143" s="38" t="str">
        <f aca="false">IF(E143="","",C143&amp;"|"&amp;X143&amp;"|"&amp;IF(B143="","s/f",TEXT(B143,"yyyymmdd"))&amp;IF(OR(C143="SSF",X143="Visitas Auditoría Interna"),"|"&amp;Y143,""))</f>
        <v/>
      </c>
      <c r="AD143" s="38" t="n">
        <f aca="false">IF(E143="",0,IF(COUNTIFS($E$5:E143,E143,$AC$5:AC143,AC143)=1,1,0))</f>
        <v>0</v>
      </c>
      <c r="AE143" s="38" t="str">
        <f aca="false">IF(OR(E143="",AD143&lt;&gt;1),"",SUBSTITUTE(SUBSTITUTE(C143,"Auditoría ",""),"Consejo de Administración","Consejo")&amp;" – "&amp;IF(B143="","(sin fecha)",DAY(B143)&amp;" de "&amp;CHOOSE(MONTH(B143),"Enero","Febrero","Marzo","Abril","Mayo","Junio","Julio","Agosto","Septiembre","Octubre","Noviembre","Diciembre")&amp;" "&amp;YEAR(B143)))</f>
        <v/>
      </c>
      <c r="AF143" s="38" t="n">
        <f aca="false">IF(E143="",0,IF(COUNTIF($AC$5:AC143,AC143)=1,1,0))</f>
        <v>0</v>
      </c>
    </row>
    <row r="144" customFormat="false" ht="15" hidden="false" customHeight="false" outlineLevel="0" collapsed="false">
      <c r="A144" s="68"/>
      <c r="B144" s="67"/>
      <c r="C144" s="68"/>
      <c r="D144" s="68"/>
      <c r="E144" s="69"/>
      <c r="F144" s="69"/>
      <c r="G144" s="70" t="str">
        <f aca="false">IF(OR(E144="",AND($C$3="",$E$3="")),"",IF(B144="","Sin fecha",IF(AND(OR($C$3="",B144&gt;=$C$3),OR($E$3="",B144&lt;=$E$3)),"Sí","No")))</f>
        <v/>
      </c>
      <c r="H144" s="58" t="str">
        <f aca="false">IF(B144="","",YEAR(B144))</f>
        <v/>
      </c>
      <c r="I144" s="70" t="str">
        <f aca="false">IF(B144="","",IF(MONTH(B144)=1,"X",""))</f>
        <v/>
      </c>
      <c r="J144" s="70" t="str">
        <f aca="false">IF(B144="","",IF(MONTH(B144)=2,"X",""))</f>
        <v/>
      </c>
      <c r="K144" s="70" t="str">
        <f aca="false">IF(B144="","",IF(MONTH(B144)=3,"X",""))</f>
        <v/>
      </c>
      <c r="L144" s="70" t="str">
        <f aca="false">IF(B144="","",IF(MONTH(B144)=4,"X",""))</f>
        <v/>
      </c>
      <c r="M144" s="70" t="str">
        <f aca="false">IF(B144="","",IF(MONTH(B144)=5,"X",""))</f>
        <v/>
      </c>
      <c r="N144" s="70" t="str">
        <f aca="false">IF(B144="","",IF(MONTH(B144)=6,"X",""))</f>
        <v/>
      </c>
      <c r="O144" s="70" t="str">
        <f aca="false">IF(B144="","",IF(MONTH(B144)=7,"X",""))</f>
        <v/>
      </c>
      <c r="P144" s="70" t="str">
        <f aca="false">IF(B144="","",IF(MONTH(B144)=8,"X",""))</f>
        <v/>
      </c>
      <c r="Q144" s="70" t="str">
        <f aca="false">IF(B144="","",IF(MONTH(B144)=9,"X",""))</f>
        <v/>
      </c>
      <c r="R144" s="70" t="str">
        <f aca="false">IF(B144="","",IF(MONTH(B144)=10,"X",""))</f>
        <v/>
      </c>
      <c r="S144" s="70" t="str">
        <f aca="false">IF(B144="","",IF(MONTH(B144)=11,"X",""))</f>
        <v/>
      </c>
      <c r="T144" s="70" t="str">
        <f aca="false">IF(B144="","",IF(MONTH(B144)=12,"X",""))</f>
        <v/>
      </c>
      <c r="U144" s="58" t="str">
        <f aca="false">IF(E144="","",SUMIF($E$5:$E$1000,E144,$AD$5:$AD$1000))</f>
        <v/>
      </c>
      <c r="V144" s="71" t="str">
        <f aca="false">IF(E144="","",_xlfn.TEXTJOIN(" + ",TRUE(),IF(COUNTIFS($E$5:$E$1000,E144,$C$5:$C$1000,"Auditoría Interna")&gt;0,"Interna",""),IF(COUNTIFS($E$5:$E$1000,E144,$C$5:$C$1000,"Auditoría Externa")&gt;0,"Externa",""),IF(COUNTIFS($E$5:$E$1000,E144,$C$5:$C$1000,"SSF")&gt;0,"SSF",""),IF(COUNTIFS($E$5:$E$1000,E144,$C$5:$C$1000,"Comité de Supervisión")&gt;0,"Comité Sup.",""),IF(COUNTIFS($E$5:$E$1000,E144,$C$5:$C$1000,"Consejo de Administración")&gt;0,"Consejo",""),IF(COUNTIFS($E$5:$E$1000,E144,$C$5:$C$1000,"Otros")&gt;0,"Otros","")))</f>
        <v/>
      </c>
      <c r="W144" s="58" t="str">
        <f aca="false">IF(E144="","",SUMIFS($AD$5:$AD$1000,$E$5:$E$1000,E144,$AA$5:$AA$1000,AA144,$C$5:$C$1000,"&lt;&gt;"&amp;C144))</f>
        <v/>
      </c>
      <c r="X144" s="72"/>
      <c r="Y144" s="68"/>
      <c r="Z144" s="72"/>
      <c r="AA144" s="38" t="str">
        <f aca="false">IF(B144="","",YEAR(B144)*100+MONTH(B144))</f>
        <v/>
      </c>
      <c r="AB144" s="38" t="str">
        <f aca="false">IF(AND(E144&lt;&gt;"",E144=Cruce!$C$5,AD144=1),COUNTIFS($E$5:E144,E144,$AD$5:AD144,1),"")</f>
        <v/>
      </c>
      <c r="AC144" s="38" t="str">
        <f aca="false">IF(E144="","",C144&amp;"|"&amp;X144&amp;"|"&amp;IF(B144="","s/f",TEXT(B144,"yyyymmdd"))&amp;IF(OR(C144="SSF",X144="Visitas Auditoría Interna"),"|"&amp;Y144,""))</f>
        <v/>
      </c>
      <c r="AD144" s="38" t="n">
        <f aca="false">IF(E144="",0,IF(COUNTIFS($E$5:E144,E144,$AC$5:AC144,AC144)=1,1,0))</f>
        <v>0</v>
      </c>
      <c r="AE144" s="38" t="str">
        <f aca="false">IF(OR(E144="",AD144&lt;&gt;1),"",SUBSTITUTE(SUBSTITUTE(C144,"Auditoría ",""),"Consejo de Administración","Consejo")&amp;" – "&amp;IF(B144="","(sin fecha)",DAY(B144)&amp;" de "&amp;CHOOSE(MONTH(B144),"Enero","Febrero","Marzo","Abril","Mayo","Junio","Julio","Agosto","Septiembre","Octubre","Noviembre","Diciembre")&amp;" "&amp;YEAR(B144)))</f>
        <v/>
      </c>
      <c r="AF144" s="38" t="n">
        <f aca="false">IF(E144="",0,IF(COUNTIF($AC$5:AC144,AC144)=1,1,0))</f>
        <v>0</v>
      </c>
    </row>
    <row r="145" customFormat="false" ht="15" hidden="false" customHeight="false" outlineLevel="0" collapsed="false">
      <c r="A145" s="68"/>
      <c r="B145" s="67"/>
      <c r="C145" s="68"/>
      <c r="D145" s="68"/>
      <c r="E145" s="69"/>
      <c r="F145" s="69"/>
      <c r="G145" s="70" t="str">
        <f aca="false">IF(OR(E145="",AND($C$3="",$E$3="")),"",IF(B145="","Sin fecha",IF(AND(OR($C$3="",B145&gt;=$C$3),OR($E$3="",B145&lt;=$E$3)),"Sí","No")))</f>
        <v/>
      </c>
      <c r="H145" s="58" t="str">
        <f aca="false">IF(B145="","",YEAR(B145))</f>
        <v/>
      </c>
      <c r="I145" s="70" t="str">
        <f aca="false">IF(B145="","",IF(MONTH(B145)=1,"X",""))</f>
        <v/>
      </c>
      <c r="J145" s="70" t="str">
        <f aca="false">IF(B145="","",IF(MONTH(B145)=2,"X",""))</f>
        <v/>
      </c>
      <c r="K145" s="70" t="str">
        <f aca="false">IF(B145="","",IF(MONTH(B145)=3,"X",""))</f>
        <v/>
      </c>
      <c r="L145" s="70" t="str">
        <f aca="false">IF(B145="","",IF(MONTH(B145)=4,"X",""))</f>
        <v/>
      </c>
      <c r="M145" s="70" t="str">
        <f aca="false">IF(B145="","",IF(MONTH(B145)=5,"X",""))</f>
        <v/>
      </c>
      <c r="N145" s="70" t="str">
        <f aca="false">IF(B145="","",IF(MONTH(B145)=6,"X",""))</f>
        <v/>
      </c>
      <c r="O145" s="70" t="str">
        <f aca="false">IF(B145="","",IF(MONTH(B145)=7,"X",""))</f>
        <v/>
      </c>
      <c r="P145" s="70" t="str">
        <f aca="false">IF(B145="","",IF(MONTH(B145)=8,"X",""))</f>
        <v/>
      </c>
      <c r="Q145" s="70" t="str">
        <f aca="false">IF(B145="","",IF(MONTH(B145)=9,"X",""))</f>
        <v/>
      </c>
      <c r="R145" s="70" t="str">
        <f aca="false">IF(B145="","",IF(MONTH(B145)=10,"X",""))</f>
        <v/>
      </c>
      <c r="S145" s="70" t="str">
        <f aca="false">IF(B145="","",IF(MONTH(B145)=11,"X",""))</f>
        <v/>
      </c>
      <c r="T145" s="70" t="str">
        <f aca="false">IF(B145="","",IF(MONTH(B145)=12,"X",""))</f>
        <v/>
      </c>
      <c r="U145" s="58" t="str">
        <f aca="false">IF(E145="","",SUMIF($E$5:$E$1000,E145,$AD$5:$AD$1000))</f>
        <v/>
      </c>
      <c r="V145" s="71" t="str">
        <f aca="false">IF(E145="","",_xlfn.TEXTJOIN(" + ",TRUE(),IF(COUNTIFS($E$5:$E$1000,E145,$C$5:$C$1000,"Auditoría Interna")&gt;0,"Interna",""),IF(COUNTIFS($E$5:$E$1000,E145,$C$5:$C$1000,"Auditoría Externa")&gt;0,"Externa",""),IF(COUNTIFS($E$5:$E$1000,E145,$C$5:$C$1000,"SSF")&gt;0,"SSF",""),IF(COUNTIFS($E$5:$E$1000,E145,$C$5:$C$1000,"Comité de Supervisión")&gt;0,"Comité Sup.",""),IF(COUNTIFS($E$5:$E$1000,E145,$C$5:$C$1000,"Consejo de Administración")&gt;0,"Consejo",""),IF(COUNTIFS($E$5:$E$1000,E145,$C$5:$C$1000,"Otros")&gt;0,"Otros","")))</f>
        <v/>
      </c>
      <c r="W145" s="58" t="str">
        <f aca="false">IF(E145="","",SUMIFS($AD$5:$AD$1000,$E$5:$E$1000,E145,$AA$5:$AA$1000,AA145,$C$5:$C$1000,"&lt;&gt;"&amp;C145))</f>
        <v/>
      </c>
      <c r="X145" s="72"/>
      <c r="Y145" s="68"/>
      <c r="Z145" s="72"/>
      <c r="AA145" s="38" t="str">
        <f aca="false">IF(B145="","",YEAR(B145)*100+MONTH(B145))</f>
        <v/>
      </c>
      <c r="AB145" s="38" t="str">
        <f aca="false">IF(AND(E145&lt;&gt;"",E145=Cruce!$C$5,AD145=1),COUNTIFS($E$5:E145,E145,$AD$5:AD145,1),"")</f>
        <v/>
      </c>
      <c r="AC145" s="38" t="str">
        <f aca="false">IF(E145="","",C145&amp;"|"&amp;X145&amp;"|"&amp;IF(B145="","s/f",TEXT(B145,"yyyymmdd"))&amp;IF(OR(C145="SSF",X145="Visitas Auditoría Interna"),"|"&amp;Y145,""))</f>
        <v/>
      </c>
      <c r="AD145" s="38" t="n">
        <f aca="false">IF(E145="",0,IF(COUNTIFS($E$5:E145,E145,$AC$5:AC145,AC145)=1,1,0))</f>
        <v>0</v>
      </c>
      <c r="AE145" s="38" t="str">
        <f aca="false">IF(OR(E145="",AD145&lt;&gt;1),"",SUBSTITUTE(SUBSTITUTE(C145,"Auditoría ",""),"Consejo de Administración","Consejo")&amp;" – "&amp;IF(B145="","(sin fecha)",DAY(B145)&amp;" de "&amp;CHOOSE(MONTH(B145),"Enero","Febrero","Marzo","Abril","Mayo","Junio","Julio","Agosto","Septiembre","Octubre","Noviembre","Diciembre")&amp;" "&amp;YEAR(B145)))</f>
        <v/>
      </c>
      <c r="AF145" s="38" t="n">
        <f aca="false">IF(E145="",0,IF(COUNTIF($AC$5:AC145,AC145)=1,1,0))</f>
        <v>0</v>
      </c>
    </row>
    <row r="146" customFormat="false" ht="15" hidden="false" customHeight="false" outlineLevel="0" collapsed="false">
      <c r="A146" s="68"/>
      <c r="B146" s="67"/>
      <c r="C146" s="68"/>
      <c r="D146" s="68"/>
      <c r="E146" s="69"/>
      <c r="F146" s="69"/>
      <c r="G146" s="70" t="str">
        <f aca="false">IF(OR(E146="",AND($C$3="",$E$3="")),"",IF(B146="","Sin fecha",IF(AND(OR($C$3="",B146&gt;=$C$3),OR($E$3="",B146&lt;=$E$3)),"Sí","No")))</f>
        <v/>
      </c>
      <c r="H146" s="58" t="str">
        <f aca="false">IF(B146="","",YEAR(B146))</f>
        <v/>
      </c>
      <c r="I146" s="70" t="str">
        <f aca="false">IF(B146="","",IF(MONTH(B146)=1,"X",""))</f>
        <v/>
      </c>
      <c r="J146" s="70" t="str">
        <f aca="false">IF(B146="","",IF(MONTH(B146)=2,"X",""))</f>
        <v/>
      </c>
      <c r="K146" s="70" t="str">
        <f aca="false">IF(B146="","",IF(MONTH(B146)=3,"X",""))</f>
        <v/>
      </c>
      <c r="L146" s="70" t="str">
        <f aca="false">IF(B146="","",IF(MONTH(B146)=4,"X",""))</f>
        <v/>
      </c>
      <c r="M146" s="70" t="str">
        <f aca="false">IF(B146="","",IF(MONTH(B146)=5,"X",""))</f>
        <v/>
      </c>
      <c r="N146" s="70" t="str">
        <f aca="false">IF(B146="","",IF(MONTH(B146)=6,"X",""))</f>
        <v/>
      </c>
      <c r="O146" s="70" t="str">
        <f aca="false">IF(B146="","",IF(MONTH(B146)=7,"X",""))</f>
        <v/>
      </c>
      <c r="P146" s="70" t="str">
        <f aca="false">IF(B146="","",IF(MONTH(B146)=8,"X",""))</f>
        <v/>
      </c>
      <c r="Q146" s="70" t="str">
        <f aca="false">IF(B146="","",IF(MONTH(B146)=9,"X",""))</f>
        <v/>
      </c>
      <c r="R146" s="70" t="str">
        <f aca="false">IF(B146="","",IF(MONTH(B146)=10,"X",""))</f>
        <v/>
      </c>
      <c r="S146" s="70" t="str">
        <f aca="false">IF(B146="","",IF(MONTH(B146)=11,"X",""))</f>
        <v/>
      </c>
      <c r="T146" s="70" t="str">
        <f aca="false">IF(B146="","",IF(MONTH(B146)=12,"X",""))</f>
        <v/>
      </c>
      <c r="U146" s="58" t="str">
        <f aca="false">IF(E146="","",SUMIF($E$5:$E$1000,E146,$AD$5:$AD$1000))</f>
        <v/>
      </c>
      <c r="V146" s="71" t="str">
        <f aca="false">IF(E146="","",_xlfn.TEXTJOIN(" + ",TRUE(),IF(COUNTIFS($E$5:$E$1000,E146,$C$5:$C$1000,"Auditoría Interna")&gt;0,"Interna",""),IF(COUNTIFS($E$5:$E$1000,E146,$C$5:$C$1000,"Auditoría Externa")&gt;0,"Externa",""),IF(COUNTIFS($E$5:$E$1000,E146,$C$5:$C$1000,"SSF")&gt;0,"SSF",""),IF(COUNTIFS($E$5:$E$1000,E146,$C$5:$C$1000,"Comité de Supervisión")&gt;0,"Comité Sup.",""),IF(COUNTIFS($E$5:$E$1000,E146,$C$5:$C$1000,"Consejo de Administración")&gt;0,"Consejo",""),IF(COUNTIFS($E$5:$E$1000,E146,$C$5:$C$1000,"Otros")&gt;0,"Otros","")))</f>
        <v/>
      </c>
      <c r="W146" s="58" t="str">
        <f aca="false">IF(E146="","",SUMIFS($AD$5:$AD$1000,$E$5:$E$1000,E146,$AA$5:$AA$1000,AA146,$C$5:$C$1000,"&lt;&gt;"&amp;C146))</f>
        <v/>
      </c>
      <c r="X146" s="72"/>
      <c r="Y146" s="68"/>
      <c r="Z146" s="72"/>
      <c r="AA146" s="38" t="str">
        <f aca="false">IF(B146="","",YEAR(B146)*100+MONTH(B146))</f>
        <v/>
      </c>
      <c r="AB146" s="38" t="str">
        <f aca="false">IF(AND(E146&lt;&gt;"",E146=Cruce!$C$5,AD146=1),COUNTIFS($E$5:E146,E146,$AD$5:AD146,1),"")</f>
        <v/>
      </c>
      <c r="AC146" s="38" t="str">
        <f aca="false">IF(E146="","",C146&amp;"|"&amp;X146&amp;"|"&amp;IF(B146="","s/f",TEXT(B146,"yyyymmdd"))&amp;IF(OR(C146="SSF",X146="Visitas Auditoría Interna"),"|"&amp;Y146,""))</f>
        <v/>
      </c>
      <c r="AD146" s="38" t="n">
        <f aca="false">IF(E146="",0,IF(COUNTIFS($E$5:E146,E146,$AC$5:AC146,AC146)=1,1,0))</f>
        <v>0</v>
      </c>
      <c r="AE146" s="38" t="str">
        <f aca="false">IF(OR(E146="",AD146&lt;&gt;1),"",SUBSTITUTE(SUBSTITUTE(C146,"Auditoría ",""),"Consejo de Administración","Consejo")&amp;" – "&amp;IF(B146="","(sin fecha)",DAY(B146)&amp;" de "&amp;CHOOSE(MONTH(B146),"Enero","Febrero","Marzo","Abril","Mayo","Junio","Julio","Agosto","Septiembre","Octubre","Noviembre","Diciembre")&amp;" "&amp;YEAR(B146)))</f>
        <v/>
      </c>
      <c r="AF146" s="38" t="n">
        <f aca="false">IF(E146="",0,IF(COUNTIF($AC$5:AC146,AC146)=1,1,0))</f>
        <v>0</v>
      </c>
    </row>
    <row r="147" customFormat="false" ht="15" hidden="false" customHeight="false" outlineLevel="0" collapsed="false">
      <c r="A147" s="68"/>
      <c r="B147" s="67"/>
      <c r="C147" s="68"/>
      <c r="D147" s="68"/>
      <c r="E147" s="69"/>
      <c r="F147" s="69"/>
      <c r="G147" s="70" t="str">
        <f aca="false">IF(OR(E147="",AND($C$3="",$E$3="")),"",IF(B147="","Sin fecha",IF(AND(OR($C$3="",B147&gt;=$C$3),OR($E$3="",B147&lt;=$E$3)),"Sí","No")))</f>
        <v/>
      </c>
      <c r="H147" s="58" t="str">
        <f aca="false">IF(B147="","",YEAR(B147))</f>
        <v/>
      </c>
      <c r="I147" s="70" t="str">
        <f aca="false">IF(B147="","",IF(MONTH(B147)=1,"X",""))</f>
        <v/>
      </c>
      <c r="J147" s="70" t="str">
        <f aca="false">IF(B147="","",IF(MONTH(B147)=2,"X",""))</f>
        <v/>
      </c>
      <c r="K147" s="70" t="str">
        <f aca="false">IF(B147="","",IF(MONTH(B147)=3,"X",""))</f>
        <v/>
      </c>
      <c r="L147" s="70" t="str">
        <f aca="false">IF(B147="","",IF(MONTH(B147)=4,"X",""))</f>
        <v/>
      </c>
      <c r="M147" s="70" t="str">
        <f aca="false">IF(B147="","",IF(MONTH(B147)=5,"X",""))</f>
        <v/>
      </c>
      <c r="N147" s="70" t="str">
        <f aca="false">IF(B147="","",IF(MONTH(B147)=6,"X",""))</f>
        <v/>
      </c>
      <c r="O147" s="70" t="str">
        <f aca="false">IF(B147="","",IF(MONTH(B147)=7,"X",""))</f>
        <v/>
      </c>
      <c r="P147" s="70" t="str">
        <f aca="false">IF(B147="","",IF(MONTH(B147)=8,"X",""))</f>
        <v/>
      </c>
      <c r="Q147" s="70" t="str">
        <f aca="false">IF(B147="","",IF(MONTH(B147)=9,"X",""))</f>
        <v/>
      </c>
      <c r="R147" s="70" t="str">
        <f aca="false">IF(B147="","",IF(MONTH(B147)=10,"X",""))</f>
        <v/>
      </c>
      <c r="S147" s="70" t="str">
        <f aca="false">IF(B147="","",IF(MONTH(B147)=11,"X",""))</f>
        <v/>
      </c>
      <c r="T147" s="70" t="str">
        <f aca="false">IF(B147="","",IF(MONTH(B147)=12,"X",""))</f>
        <v/>
      </c>
      <c r="U147" s="58" t="str">
        <f aca="false">IF(E147="","",SUMIF($E$5:$E$1000,E147,$AD$5:$AD$1000))</f>
        <v/>
      </c>
      <c r="V147" s="71" t="str">
        <f aca="false">IF(E147="","",_xlfn.TEXTJOIN(" + ",TRUE(),IF(COUNTIFS($E$5:$E$1000,E147,$C$5:$C$1000,"Auditoría Interna")&gt;0,"Interna",""),IF(COUNTIFS($E$5:$E$1000,E147,$C$5:$C$1000,"Auditoría Externa")&gt;0,"Externa",""),IF(COUNTIFS($E$5:$E$1000,E147,$C$5:$C$1000,"SSF")&gt;0,"SSF",""),IF(COUNTIFS($E$5:$E$1000,E147,$C$5:$C$1000,"Comité de Supervisión")&gt;0,"Comité Sup.",""),IF(COUNTIFS($E$5:$E$1000,E147,$C$5:$C$1000,"Consejo de Administración")&gt;0,"Consejo",""),IF(COUNTIFS($E$5:$E$1000,E147,$C$5:$C$1000,"Otros")&gt;0,"Otros","")))</f>
        <v/>
      </c>
      <c r="W147" s="58" t="str">
        <f aca="false">IF(E147="","",SUMIFS($AD$5:$AD$1000,$E$5:$E$1000,E147,$AA$5:$AA$1000,AA147,$C$5:$C$1000,"&lt;&gt;"&amp;C147))</f>
        <v/>
      </c>
      <c r="X147" s="72"/>
      <c r="Y147" s="68"/>
      <c r="Z147" s="72"/>
      <c r="AA147" s="38" t="str">
        <f aca="false">IF(B147="","",YEAR(B147)*100+MONTH(B147))</f>
        <v/>
      </c>
      <c r="AB147" s="38" t="str">
        <f aca="false">IF(AND(E147&lt;&gt;"",E147=Cruce!$C$5,AD147=1),COUNTIFS($E$5:E147,E147,$AD$5:AD147,1),"")</f>
        <v/>
      </c>
      <c r="AC147" s="38" t="str">
        <f aca="false">IF(E147="","",C147&amp;"|"&amp;X147&amp;"|"&amp;IF(B147="","s/f",TEXT(B147,"yyyymmdd"))&amp;IF(OR(C147="SSF",X147="Visitas Auditoría Interna"),"|"&amp;Y147,""))</f>
        <v/>
      </c>
      <c r="AD147" s="38" t="n">
        <f aca="false">IF(E147="",0,IF(COUNTIFS($E$5:E147,E147,$AC$5:AC147,AC147)=1,1,0))</f>
        <v>0</v>
      </c>
      <c r="AE147" s="38" t="str">
        <f aca="false">IF(OR(E147="",AD147&lt;&gt;1),"",SUBSTITUTE(SUBSTITUTE(C147,"Auditoría ",""),"Consejo de Administración","Consejo")&amp;" – "&amp;IF(B147="","(sin fecha)",DAY(B147)&amp;" de "&amp;CHOOSE(MONTH(B147),"Enero","Febrero","Marzo","Abril","Mayo","Junio","Julio","Agosto","Septiembre","Octubre","Noviembre","Diciembre")&amp;" "&amp;YEAR(B147)))</f>
        <v/>
      </c>
      <c r="AF147" s="38" t="n">
        <f aca="false">IF(E147="",0,IF(COUNTIF($AC$5:AC147,AC147)=1,1,0))</f>
        <v>0</v>
      </c>
    </row>
    <row r="148" customFormat="false" ht="15" hidden="false" customHeight="false" outlineLevel="0" collapsed="false">
      <c r="A148" s="68"/>
      <c r="B148" s="67"/>
      <c r="C148" s="68"/>
      <c r="D148" s="68"/>
      <c r="E148" s="69"/>
      <c r="F148" s="69"/>
      <c r="G148" s="70" t="str">
        <f aca="false">IF(OR(E148="",AND($C$3="",$E$3="")),"",IF(B148="","Sin fecha",IF(AND(OR($C$3="",B148&gt;=$C$3),OR($E$3="",B148&lt;=$E$3)),"Sí","No")))</f>
        <v/>
      </c>
      <c r="H148" s="58" t="str">
        <f aca="false">IF(B148="","",YEAR(B148))</f>
        <v/>
      </c>
      <c r="I148" s="70" t="str">
        <f aca="false">IF(B148="","",IF(MONTH(B148)=1,"X",""))</f>
        <v/>
      </c>
      <c r="J148" s="70" t="str">
        <f aca="false">IF(B148="","",IF(MONTH(B148)=2,"X",""))</f>
        <v/>
      </c>
      <c r="K148" s="70" t="str">
        <f aca="false">IF(B148="","",IF(MONTH(B148)=3,"X",""))</f>
        <v/>
      </c>
      <c r="L148" s="70" t="str">
        <f aca="false">IF(B148="","",IF(MONTH(B148)=4,"X",""))</f>
        <v/>
      </c>
      <c r="M148" s="70" t="str">
        <f aca="false">IF(B148="","",IF(MONTH(B148)=5,"X",""))</f>
        <v/>
      </c>
      <c r="N148" s="70" t="str">
        <f aca="false">IF(B148="","",IF(MONTH(B148)=6,"X",""))</f>
        <v/>
      </c>
      <c r="O148" s="70" t="str">
        <f aca="false">IF(B148="","",IF(MONTH(B148)=7,"X",""))</f>
        <v/>
      </c>
      <c r="P148" s="70" t="str">
        <f aca="false">IF(B148="","",IF(MONTH(B148)=8,"X",""))</f>
        <v/>
      </c>
      <c r="Q148" s="70" t="str">
        <f aca="false">IF(B148="","",IF(MONTH(B148)=9,"X",""))</f>
        <v/>
      </c>
      <c r="R148" s="70" t="str">
        <f aca="false">IF(B148="","",IF(MONTH(B148)=10,"X",""))</f>
        <v/>
      </c>
      <c r="S148" s="70" t="str">
        <f aca="false">IF(B148="","",IF(MONTH(B148)=11,"X",""))</f>
        <v/>
      </c>
      <c r="T148" s="70" t="str">
        <f aca="false">IF(B148="","",IF(MONTH(B148)=12,"X",""))</f>
        <v/>
      </c>
      <c r="U148" s="58" t="str">
        <f aca="false">IF(E148="","",SUMIF($E$5:$E$1000,E148,$AD$5:$AD$1000))</f>
        <v/>
      </c>
      <c r="V148" s="71" t="str">
        <f aca="false">IF(E148="","",_xlfn.TEXTJOIN(" + ",TRUE(),IF(COUNTIFS($E$5:$E$1000,E148,$C$5:$C$1000,"Auditoría Interna")&gt;0,"Interna",""),IF(COUNTIFS($E$5:$E$1000,E148,$C$5:$C$1000,"Auditoría Externa")&gt;0,"Externa",""),IF(COUNTIFS($E$5:$E$1000,E148,$C$5:$C$1000,"SSF")&gt;0,"SSF",""),IF(COUNTIFS($E$5:$E$1000,E148,$C$5:$C$1000,"Comité de Supervisión")&gt;0,"Comité Sup.",""),IF(COUNTIFS($E$5:$E$1000,E148,$C$5:$C$1000,"Consejo de Administración")&gt;0,"Consejo",""),IF(COUNTIFS($E$5:$E$1000,E148,$C$5:$C$1000,"Otros")&gt;0,"Otros","")))</f>
        <v/>
      </c>
      <c r="W148" s="58" t="str">
        <f aca="false">IF(E148="","",SUMIFS($AD$5:$AD$1000,$E$5:$E$1000,E148,$AA$5:$AA$1000,AA148,$C$5:$C$1000,"&lt;&gt;"&amp;C148))</f>
        <v/>
      </c>
      <c r="X148" s="72"/>
      <c r="Y148" s="68"/>
      <c r="Z148" s="72"/>
      <c r="AA148" s="38" t="str">
        <f aca="false">IF(B148="","",YEAR(B148)*100+MONTH(B148))</f>
        <v/>
      </c>
      <c r="AB148" s="38" t="str">
        <f aca="false">IF(AND(E148&lt;&gt;"",E148=Cruce!$C$5,AD148=1),COUNTIFS($E$5:E148,E148,$AD$5:AD148,1),"")</f>
        <v/>
      </c>
      <c r="AC148" s="38" t="str">
        <f aca="false">IF(E148="","",C148&amp;"|"&amp;X148&amp;"|"&amp;IF(B148="","s/f",TEXT(B148,"yyyymmdd"))&amp;IF(OR(C148="SSF",X148="Visitas Auditoría Interna"),"|"&amp;Y148,""))</f>
        <v/>
      </c>
      <c r="AD148" s="38" t="n">
        <f aca="false">IF(E148="",0,IF(COUNTIFS($E$5:E148,E148,$AC$5:AC148,AC148)=1,1,0))</f>
        <v>0</v>
      </c>
      <c r="AE148" s="38" t="str">
        <f aca="false">IF(OR(E148="",AD148&lt;&gt;1),"",SUBSTITUTE(SUBSTITUTE(C148,"Auditoría ",""),"Consejo de Administración","Consejo")&amp;" – "&amp;IF(B148="","(sin fecha)",DAY(B148)&amp;" de "&amp;CHOOSE(MONTH(B148),"Enero","Febrero","Marzo","Abril","Mayo","Junio","Julio","Agosto","Septiembre","Octubre","Noviembre","Diciembre")&amp;" "&amp;YEAR(B148)))</f>
        <v/>
      </c>
      <c r="AF148" s="38" t="n">
        <f aca="false">IF(E148="",0,IF(COUNTIF($AC$5:AC148,AC148)=1,1,0))</f>
        <v>0</v>
      </c>
    </row>
    <row r="149" customFormat="false" ht="15" hidden="false" customHeight="false" outlineLevel="0" collapsed="false">
      <c r="A149" s="68"/>
      <c r="B149" s="67"/>
      <c r="C149" s="68"/>
      <c r="D149" s="68"/>
      <c r="E149" s="69"/>
      <c r="F149" s="69"/>
      <c r="G149" s="70" t="str">
        <f aca="false">IF(OR(E149="",AND($C$3="",$E$3="")),"",IF(B149="","Sin fecha",IF(AND(OR($C$3="",B149&gt;=$C$3),OR($E$3="",B149&lt;=$E$3)),"Sí","No")))</f>
        <v/>
      </c>
      <c r="H149" s="58" t="str">
        <f aca="false">IF(B149="","",YEAR(B149))</f>
        <v/>
      </c>
      <c r="I149" s="70" t="str">
        <f aca="false">IF(B149="","",IF(MONTH(B149)=1,"X",""))</f>
        <v/>
      </c>
      <c r="J149" s="70" t="str">
        <f aca="false">IF(B149="","",IF(MONTH(B149)=2,"X",""))</f>
        <v/>
      </c>
      <c r="K149" s="70" t="str">
        <f aca="false">IF(B149="","",IF(MONTH(B149)=3,"X",""))</f>
        <v/>
      </c>
      <c r="L149" s="70" t="str">
        <f aca="false">IF(B149="","",IF(MONTH(B149)=4,"X",""))</f>
        <v/>
      </c>
      <c r="M149" s="70" t="str">
        <f aca="false">IF(B149="","",IF(MONTH(B149)=5,"X",""))</f>
        <v/>
      </c>
      <c r="N149" s="70" t="str">
        <f aca="false">IF(B149="","",IF(MONTH(B149)=6,"X",""))</f>
        <v/>
      </c>
      <c r="O149" s="70" t="str">
        <f aca="false">IF(B149="","",IF(MONTH(B149)=7,"X",""))</f>
        <v/>
      </c>
      <c r="P149" s="70" t="str">
        <f aca="false">IF(B149="","",IF(MONTH(B149)=8,"X",""))</f>
        <v/>
      </c>
      <c r="Q149" s="70" t="str">
        <f aca="false">IF(B149="","",IF(MONTH(B149)=9,"X",""))</f>
        <v/>
      </c>
      <c r="R149" s="70" t="str">
        <f aca="false">IF(B149="","",IF(MONTH(B149)=10,"X",""))</f>
        <v/>
      </c>
      <c r="S149" s="70" t="str">
        <f aca="false">IF(B149="","",IF(MONTH(B149)=11,"X",""))</f>
        <v/>
      </c>
      <c r="T149" s="70" t="str">
        <f aca="false">IF(B149="","",IF(MONTH(B149)=12,"X",""))</f>
        <v/>
      </c>
      <c r="U149" s="58" t="str">
        <f aca="false">IF(E149="","",SUMIF($E$5:$E$1000,E149,$AD$5:$AD$1000))</f>
        <v/>
      </c>
      <c r="V149" s="71" t="str">
        <f aca="false">IF(E149="","",_xlfn.TEXTJOIN(" + ",TRUE(),IF(COUNTIFS($E$5:$E$1000,E149,$C$5:$C$1000,"Auditoría Interna")&gt;0,"Interna",""),IF(COUNTIFS($E$5:$E$1000,E149,$C$5:$C$1000,"Auditoría Externa")&gt;0,"Externa",""),IF(COUNTIFS($E$5:$E$1000,E149,$C$5:$C$1000,"SSF")&gt;0,"SSF",""),IF(COUNTIFS($E$5:$E$1000,E149,$C$5:$C$1000,"Comité de Supervisión")&gt;0,"Comité Sup.",""),IF(COUNTIFS($E$5:$E$1000,E149,$C$5:$C$1000,"Consejo de Administración")&gt;0,"Consejo",""),IF(COUNTIFS($E$5:$E$1000,E149,$C$5:$C$1000,"Otros")&gt;0,"Otros","")))</f>
        <v/>
      </c>
      <c r="W149" s="58" t="str">
        <f aca="false">IF(E149="","",SUMIFS($AD$5:$AD$1000,$E$5:$E$1000,E149,$AA$5:$AA$1000,AA149,$C$5:$C$1000,"&lt;&gt;"&amp;C149))</f>
        <v/>
      </c>
      <c r="X149" s="72"/>
      <c r="Y149" s="68"/>
      <c r="Z149" s="72"/>
      <c r="AA149" s="38" t="str">
        <f aca="false">IF(B149="","",YEAR(B149)*100+MONTH(B149))</f>
        <v/>
      </c>
      <c r="AB149" s="38" t="str">
        <f aca="false">IF(AND(E149&lt;&gt;"",E149=Cruce!$C$5,AD149=1),COUNTIFS($E$5:E149,E149,$AD$5:AD149,1),"")</f>
        <v/>
      </c>
      <c r="AC149" s="38" t="str">
        <f aca="false">IF(E149="","",C149&amp;"|"&amp;X149&amp;"|"&amp;IF(B149="","s/f",TEXT(B149,"yyyymmdd"))&amp;IF(OR(C149="SSF",X149="Visitas Auditoría Interna"),"|"&amp;Y149,""))</f>
        <v/>
      </c>
      <c r="AD149" s="38" t="n">
        <f aca="false">IF(E149="",0,IF(COUNTIFS($E$5:E149,E149,$AC$5:AC149,AC149)=1,1,0))</f>
        <v>0</v>
      </c>
      <c r="AE149" s="38" t="str">
        <f aca="false">IF(OR(E149="",AD149&lt;&gt;1),"",SUBSTITUTE(SUBSTITUTE(C149,"Auditoría ",""),"Consejo de Administración","Consejo")&amp;" – "&amp;IF(B149="","(sin fecha)",DAY(B149)&amp;" de "&amp;CHOOSE(MONTH(B149),"Enero","Febrero","Marzo","Abril","Mayo","Junio","Julio","Agosto","Septiembre","Octubre","Noviembre","Diciembre")&amp;" "&amp;YEAR(B149)))</f>
        <v/>
      </c>
      <c r="AF149" s="38" t="n">
        <f aca="false">IF(E149="",0,IF(COUNTIF($AC$5:AC149,AC149)=1,1,0))</f>
        <v>0</v>
      </c>
    </row>
    <row r="150" customFormat="false" ht="15" hidden="false" customHeight="false" outlineLevel="0" collapsed="false">
      <c r="A150" s="68"/>
      <c r="B150" s="67"/>
      <c r="C150" s="68"/>
      <c r="D150" s="68"/>
      <c r="E150" s="69"/>
      <c r="F150" s="69"/>
      <c r="G150" s="70" t="str">
        <f aca="false">IF(OR(E150="",AND($C$3="",$E$3="")),"",IF(B150="","Sin fecha",IF(AND(OR($C$3="",B150&gt;=$C$3),OR($E$3="",B150&lt;=$E$3)),"Sí","No")))</f>
        <v/>
      </c>
      <c r="H150" s="58" t="str">
        <f aca="false">IF(B150="","",YEAR(B150))</f>
        <v/>
      </c>
      <c r="I150" s="70" t="str">
        <f aca="false">IF(B150="","",IF(MONTH(B150)=1,"X",""))</f>
        <v/>
      </c>
      <c r="J150" s="70" t="str">
        <f aca="false">IF(B150="","",IF(MONTH(B150)=2,"X",""))</f>
        <v/>
      </c>
      <c r="K150" s="70" t="str">
        <f aca="false">IF(B150="","",IF(MONTH(B150)=3,"X",""))</f>
        <v/>
      </c>
      <c r="L150" s="70" t="str">
        <f aca="false">IF(B150="","",IF(MONTH(B150)=4,"X",""))</f>
        <v/>
      </c>
      <c r="M150" s="70" t="str">
        <f aca="false">IF(B150="","",IF(MONTH(B150)=5,"X",""))</f>
        <v/>
      </c>
      <c r="N150" s="70" t="str">
        <f aca="false">IF(B150="","",IF(MONTH(B150)=6,"X",""))</f>
        <v/>
      </c>
      <c r="O150" s="70" t="str">
        <f aca="false">IF(B150="","",IF(MONTH(B150)=7,"X",""))</f>
        <v/>
      </c>
      <c r="P150" s="70" t="str">
        <f aca="false">IF(B150="","",IF(MONTH(B150)=8,"X",""))</f>
        <v/>
      </c>
      <c r="Q150" s="70" t="str">
        <f aca="false">IF(B150="","",IF(MONTH(B150)=9,"X",""))</f>
        <v/>
      </c>
      <c r="R150" s="70" t="str">
        <f aca="false">IF(B150="","",IF(MONTH(B150)=10,"X",""))</f>
        <v/>
      </c>
      <c r="S150" s="70" t="str">
        <f aca="false">IF(B150="","",IF(MONTH(B150)=11,"X",""))</f>
        <v/>
      </c>
      <c r="T150" s="70" t="str">
        <f aca="false">IF(B150="","",IF(MONTH(B150)=12,"X",""))</f>
        <v/>
      </c>
      <c r="U150" s="58" t="str">
        <f aca="false">IF(E150="","",SUMIF($E$5:$E$1000,E150,$AD$5:$AD$1000))</f>
        <v/>
      </c>
      <c r="V150" s="71" t="str">
        <f aca="false">IF(E150="","",_xlfn.TEXTJOIN(" + ",TRUE(),IF(COUNTIFS($E$5:$E$1000,E150,$C$5:$C$1000,"Auditoría Interna")&gt;0,"Interna",""),IF(COUNTIFS($E$5:$E$1000,E150,$C$5:$C$1000,"Auditoría Externa")&gt;0,"Externa",""),IF(COUNTIFS($E$5:$E$1000,E150,$C$5:$C$1000,"SSF")&gt;0,"SSF",""),IF(COUNTIFS($E$5:$E$1000,E150,$C$5:$C$1000,"Comité de Supervisión")&gt;0,"Comité Sup.",""),IF(COUNTIFS($E$5:$E$1000,E150,$C$5:$C$1000,"Consejo de Administración")&gt;0,"Consejo",""),IF(COUNTIFS($E$5:$E$1000,E150,$C$5:$C$1000,"Otros")&gt;0,"Otros","")))</f>
        <v/>
      </c>
      <c r="W150" s="58" t="str">
        <f aca="false">IF(E150="","",SUMIFS($AD$5:$AD$1000,$E$5:$E$1000,E150,$AA$5:$AA$1000,AA150,$C$5:$C$1000,"&lt;&gt;"&amp;C150))</f>
        <v/>
      </c>
      <c r="X150" s="72"/>
      <c r="Y150" s="68"/>
      <c r="Z150" s="72"/>
      <c r="AA150" s="38" t="str">
        <f aca="false">IF(B150="","",YEAR(B150)*100+MONTH(B150))</f>
        <v/>
      </c>
      <c r="AB150" s="38" t="str">
        <f aca="false">IF(AND(E150&lt;&gt;"",E150=Cruce!$C$5,AD150=1),COUNTIFS($E$5:E150,E150,$AD$5:AD150,1),"")</f>
        <v/>
      </c>
      <c r="AC150" s="38" t="str">
        <f aca="false">IF(E150="","",C150&amp;"|"&amp;X150&amp;"|"&amp;IF(B150="","s/f",TEXT(B150,"yyyymmdd"))&amp;IF(OR(C150="SSF",X150="Visitas Auditoría Interna"),"|"&amp;Y150,""))</f>
        <v/>
      </c>
      <c r="AD150" s="38" t="n">
        <f aca="false">IF(E150="",0,IF(COUNTIFS($E$5:E150,E150,$AC$5:AC150,AC150)=1,1,0))</f>
        <v>0</v>
      </c>
      <c r="AE150" s="38" t="str">
        <f aca="false">IF(OR(E150="",AD150&lt;&gt;1),"",SUBSTITUTE(SUBSTITUTE(C150,"Auditoría ",""),"Consejo de Administración","Consejo")&amp;" – "&amp;IF(B150="","(sin fecha)",DAY(B150)&amp;" de "&amp;CHOOSE(MONTH(B150),"Enero","Febrero","Marzo","Abril","Mayo","Junio","Julio","Agosto","Septiembre","Octubre","Noviembre","Diciembre")&amp;" "&amp;YEAR(B150)))</f>
        <v/>
      </c>
      <c r="AF150" s="38" t="n">
        <f aca="false">IF(E150="",0,IF(COUNTIF($AC$5:AC150,AC150)=1,1,0))</f>
        <v>0</v>
      </c>
    </row>
    <row r="151" customFormat="false" ht="15" hidden="false" customHeight="false" outlineLevel="0" collapsed="false">
      <c r="A151" s="68"/>
      <c r="B151" s="67"/>
      <c r="C151" s="68"/>
      <c r="D151" s="68"/>
      <c r="E151" s="69"/>
      <c r="F151" s="69"/>
      <c r="G151" s="70" t="str">
        <f aca="false">IF(OR(E151="",AND($C$3="",$E$3="")),"",IF(B151="","Sin fecha",IF(AND(OR($C$3="",B151&gt;=$C$3),OR($E$3="",B151&lt;=$E$3)),"Sí","No")))</f>
        <v/>
      </c>
      <c r="H151" s="58" t="str">
        <f aca="false">IF(B151="","",YEAR(B151))</f>
        <v/>
      </c>
      <c r="I151" s="70" t="str">
        <f aca="false">IF(B151="","",IF(MONTH(B151)=1,"X",""))</f>
        <v/>
      </c>
      <c r="J151" s="70" t="str">
        <f aca="false">IF(B151="","",IF(MONTH(B151)=2,"X",""))</f>
        <v/>
      </c>
      <c r="K151" s="70" t="str">
        <f aca="false">IF(B151="","",IF(MONTH(B151)=3,"X",""))</f>
        <v/>
      </c>
      <c r="L151" s="70" t="str">
        <f aca="false">IF(B151="","",IF(MONTH(B151)=4,"X",""))</f>
        <v/>
      </c>
      <c r="M151" s="70" t="str">
        <f aca="false">IF(B151="","",IF(MONTH(B151)=5,"X",""))</f>
        <v/>
      </c>
      <c r="N151" s="70" t="str">
        <f aca="false">IF(B151="","",IF(MONTH(B151)=6,"X",""))</f>
        <v/>
      </c>
      <c r="O151" s="70" t="str">
        <f aca="false">IF(B151="","",IF(MONTH(B151)=7,"X",""))</f>
        <v/>
      </c>
      <c r="P151" s="70" t="str">
        <f aca="false">IF(B151="","",IF(MONTH(B151)=8,"X",""))</f>
        <v/>
      </c>
      <c r="Q151" s="70" t="str">
        <f aca="false">IF(B151="","",IF(MONTH(B151)=9,"X",""))</f>
        <v/>
      </c>
      <c r="R151" s="70" t="str">
        <f aca="false">IF(B151="","",IF(MONTH(B151)=10,"X",""))</f>
        <v/>
      </c>
      <c r="S151" s="70" t="str">
        <f aca="false">IF(B151="","",IF(MONTH(B151)=11,"X",""))</f>
        <v/>
      </c>
      <c r="T151" s="70" t="str">
        <f aca="false">IF(B151="","",IF(MONTH(B151)=12,"X",""))</f>
        <v/>
      </c>
      <c r="U151" s="58" t="str">
        <f aca="false">IF(E151="","",SUMIF($E$5:$E$1000,E151,$AD$5:$AD$1000))</f>
        <v/>
      </c>
      <c r="V151" s="71" t="str">
        <f aca="false">IF(E151="","",_xlfn.TEXTJOIN(" + ",TRUE(),IF(COUNTIFS($E$5:$E$1000,E151,$C$5:$C$1000,"Auditoría Interna")&gt;0,"Interna",""),IF(COUNTIFS($E$5:$E$1000,E151,$C$5:$C$1000,"Auditoría Externa")&gt;0,"Externa",""),IF(COUNTIFS($E$5:$E$1000,E151,$C$5:$C$1000,"SSF")&gt;0,"SSF",""),IF(COUNTIFS($E$5:$E$1000,E151,$C$5:$C$1000,"Comité de Supervisión")&gt;0,"Comité Sup.",""),IF(COUNTIFS($E$5:$E$1000,E151,$C$5:$C$1000,"Consejo de Administración")&gt;0,"Consejo",""),IF(COUNTIFS($E$5:$E$1000,E151,$C$5:$C$1000,"Otros")&gt;0,"Otros","")))</f>
        <v/>
      </c>
      <c r="W151" s="58" t="str">
        <f aca="false">IF(E151="","",SUMIFS($AD$5:$AD$1000,$E$5:$E$1000,E151,$AA$5:$AA$1000,AA151,$C$5:$C$1000,"&lt;&gt;"&amp;C151))</f>
        <v/>
      </c>
      <c r="X151" s="72"/>
      <c r="Y151" s="68"/>
      <c r="Z151" s="72"/>
      <c r="AA151" s="38" t="str">
        <f aca="false">IF(B151="","",YEAR(B151)*100+MONTH(B151))</f>
        <v/>
      </c>
      <c r="AB151" s="38" t="str">
        <f aca="false">IF(AND(E151&lt;&gt;"",E151=Cruce!$C$5,AD151=1),COUNTIFS($E$5:E151,E151,$AD$5:AD151,1),"")</f>
        <v/>
      </c>
      <c r="AC151" s="38" t="str">
        <f aca="false">IF(E151="","",C151&amp;"|"&amp;X151&amp;"|"&amp;IF(B151="","s/f",TEXT(B151,"yyyymmdd"))&amp;IF(OR(C151="SSF",X151="Visitas Auditoría Interna"),"|"&amp;Y151,""))</f>
        <v/>
      </c>
      <c r="AD151" s="38" t="n">
        <f aca="false">IF(E151="",0,IF(COUNTIFS($E$5:E151,E151,$AC$5:AC151,AC151)=1,1,0))</f>
        <v>0</v>
      </c>
      <c r="AE151" s="38" t="str">
        <f aca="false">IF(OR(E151="",AD151&lt;&gt;1),"",SUBSTITUTE(SUBSTITUTE(C151,"Auditoría ",""),"Consejo de Administración","Consejo")&amp;" – "&amp;IF(B151="","(sin fecha)",DAY(B151)&amp;" de "&amp;CHOOSE(MONTH(B151),"Enero","Febrero","Marzo","Abril","Mayo","Junio","Julio","Agosto","Septiembre","Octubre","Noviembre","Diciembre")&amp;" "&amp;YEAR(B151)))</f>
        <v/>
      </c>
      <c r="AF151" s="38" t="n">
        <f aca="false">IF(E151="",0,IF(COUNTIF($AC$5:AC151,AC151)=1,1,0))</f>
        <v>0</v>
      </c>
    </row>
    <row r="152" customFormat="false" ht="15" hidden="false" customHeight="false" outlineLevel="0" collapsed="false">
      <c r="A152" s="68"/>
      <c r="B152" s="67"/>
      <c r="C152" s="68"/>
      <c r="D152" s="68"/>
      <c r="E152" s="69"/>
      <c r="F152" s="69"/>
      <c r="G152" s="70" t="str">
        <f aca="false">IF(OR(E152="",AND($C$3="",$E$3="")),"",IF(B152="","Sin fecha",IF(AND(OR($C$3="",B152&gt;=$C$3),OR($E$3="",B152&lt;=$E$3)),"Sí","No")))</f>
        <v/>
      </c>
      <c r="H152" s="58" t="str">
        <f aca="false">IF(B152="","",YEAR(B152))</f>
        <v/>
      </c>
      <c r="I152" s="70" t="str">
        <f aca="false">IF(B152="","",IF(MONTH(B152)=1,"X",""))</f>
        <v/>
      </c>
      <c r="J152" s="70" t="str">
        <f aca="false">IF(B152="","",IF(MONTH(B152)=2,"X",""))</f>
        <v/>
      </c>
      <c r="K152" s="70" t="str">
        <f aca="false">IF(B152="","",IF(MONTH(B152)=3,"X",""))</f>
        <v/>
      </c>
      <c r="L152" s="70" t="str">
        <f aca="false">IF(B152="","",IF(MONTH(B152)=4,"X",""))</f>
        <v/>
      </c>
      <c r="M152" s="70" t="str">
        <f aca="false">IF(B152="","",IF(MONTH(B152)=5,"X",""))</f>
        <v/>
      </c>
      <c r="N152" s="70" t="str">
        <f aca="false">IF(B152="","",IF(MONTH(B152)=6,"X",""))</f>
        <v/>
      </c>
      <c r="O152" s="70" t="str">
        <f aca="false">IF(B152="","",IF(MONTH(B152)=7,"X",""))</f>
        <v/>
      </c>
      <c r="P152" s="70" t="str">
        <f aca="false">IF(B152="","",IF(MONTH(B152)=8,"X",""))</f>
        <v/>
      </c>
      <c r="Q152" s="70" t="str">
        <f aca="false">IF(B152="","",IF(MONTH(B152)=9,"X",""))</f>
        <v/>
      </c>
      <c r="R152" s="70" t="str">
        <f aca="false">IF(B152="","",IF(MONTH(B152)=10,"X",""))</f>
        <v/>
      </c>
      <c r="S152" s="70" t="str">
        <f aca="false">IF(B152="","",IF(MONTH(B152)=11,"X",""))</f>
        <v/>
      </c>
      <c r="T152" s="70" t="str">
        <f aca="false">IF(B152="","",IF(MONTH(B152)=12,"X",""))</f>
        <v/>
      </c>
      <c r="U152" s="58" t="str">
        <f aca="false">IF(E152="","",SUMIF($E$5:$E$1000,E152,$AD$5:$AD$1000))</f>
        <v/>
      </c>
      <c r="V152" s="71" t="str">
        <f aca="false">IF(E152="","",_xlfn.TEXTJOIN(" + ",TRUE(),IF(COUNTIFS($E$5:$E$1000,E152,$C$5:$C$1000,"Auditoría Interna")&gt;0,"Interna",""),IF(COUNTIFS($E$5:$E$1000,E152,$C$5:$C$1000,"Auditoría Externa")&gt;0,"Externa",""),IF(COUNTIFS($E$5:$E$1000,E152,$C$5:$C$1000,"SSF")&gt;0,"SSF",""),IF(COUNTIFS($E$5:$E$1000,E152,$C$5:$C$1000,"Comité de Supervisión")&gt;0,"Comité Sup.",""),IF(COUNTIFS($E$5:$E$1000,E152,$C$5:$C$1000,"Consejo de Administración")&gt;0,"Consejo",""),IF(COUNTIFS($E$5:$E$1000,E152,$C$5:$C$1000,"Otros")&gt;0,"Otros","")))</f>
        <v/>
      </c>
      <c r="W152" s="58" t="str">
        <f aca="false">IF(E152="","",SUMIFS($AD$5:$AD$1000,$E$5:$E$1000,E152,$AA$5:$AA$1000,AA152,$C$5:$C$1000,"&lt;&gt;"&amp;C152))</f>
        <v/>
      </c>
      <c r="X152" s="72"/>
      <c r="Y152" s="68"/>
      <c r="Z152" s="72"/>
      <c r="AA152" s="38" t="str">
        <f aca="false">IF(B152="","",YEAR(B152)*100+MONTH(B152))</f>
        <v/>
      </c>
      <c r="AB152" s="38" t="str">
        <f aca="false">IF(AND(E152&lt;&gt;"",E152=Cruce!$C$5,AD152=1),COUNTIFS($E$5:E152,E152,$AD$5:AD152,1),"")</f>
        <v/>
      </c>
      <c r="AC152" s="38" t="str">
        <f aca="false">IF(E152="","",C152&amp;"|"&amp;X152&amp;"|"&amp;IF(B152="","s/f",TEXT(B152,"yyyymmdd"))&amp;IF(OR(C152="SSF",X152="Visitas Auditoría Interna"),"|"&amp;Y152,""))</f>
        <v/>
      </c>
      <c r="AD152" s="38" t="n">
        <f aca="false">IF(E152="",0,IF(COUNTIFS($E$5:E152,E152,$AC$5:AC152,AC152)=1,1,0))</f>
        <v>0</v>
      </c>
      <c r="AE152" s="38" t="str">
        <f aca="false">IF(OR(E152="",AD152&lt;&gt;1),"",SUBSTITUTE(SUBSTITUTE(C152,"Auditoría ",""),"Consejo de Administración","Consejo")&amp;" – "&amp;IF(B152="","(sin fecha)",DAY(B152)&amp;" de "&amp;CHOOSE(MONTH(B152),"Enero","Febrero","Marzo","Abril","Mayo","Junio","Julio","Agosto","Septiembre","Octubre","Noviembre","Diciembre")&amp;" "&amp;YEAR(B152)))</f>
        <v/>
      </c>
      <c r="AF152" s="38" t="n">
        <f aca="false">IF(E152="",0,IF(COUNTIF($AC$5:AC152,AC152)=1,1,0))</f>
        <v>0</v>
      </c>
    </row>
    <row r="153" customFormat="false" ht="15" hidden="false" customHeight="false" outlineLevel="0" collapsed="false">
      <c r="A153" s="68"/>
      <c r="B153" s="67"/>
      <c r="C153" s="68"/>
      <c r="D153" s="68"/>
      <c r="E153" s="69"/>
      <c r="F153" s="69"/>
      <c r="G153" s="70" t="str">
        <f aca="false">IF(OR(E153="",AND($C$3="",$E$3="")),"",IF(B153="","Sin fecha",IF(AND(OR($C$3="",B153&gt;=$C$3),OR($E$3="",B153&lt;=$E$3)),"Sí","No")))</f>
        <v/>
      </c>
      <c r="H153" s="58" t="str">
        <f aca="false">IF(B153="","",YEAR(B153))</f>
        <v/>
      </c>
      <c r="I153" s="70" t="str">
        <f aca="false">IF(B153="","",IF(MONTH(B153)=1,"X",""))</f>
        <v/>
      </c>
      <c r="J153" s="70" t="str">
        <f aca="false">IF(B153="","",IF(MONTH(B153)=2,"X",""))</f>
        <v/>
      </c>
      <c r="K153" s="70" t="str">
        <f aca="false">IF(B153="","",IF(MONTH(B153)=3,"X",""))</f>
        <v/>
      </c>
      <c r="L153" s="70" t="str">
        <f aca="false">IF(B153="","",IF(MONTH(B153)=4,"X",""))</f>
        <v/>
      </c>
      <c r="M153" s="70" t="str">
        <f aca="false">IF(B153="","",IF(MONTH(B153)=5,"X",""))</f>
        <v/>
      </c>
      <c r="N153" s="70" t="str">
        <f aca="false">IF(B153="","",IF(MONTH(B153)=6,"X",""))</f>
        <v/>
      </c>
      <c r="O153" s="70" t="str">
        <f aca="false">IF(B153="","",IF(MONTH(B153)=7,"X",""))</f>
        <v/>
      </c>
      <c r="P153" s="70" t="str">
        <f aca="false">IF(B153="","",IF(MONTH(B153)=8,"X",""))</f>
        <v/>
      </c>
      <c r="Q153" s="70" t="str">
        <f aca="false">IF(B153="","",IF(MONTH(B153)=9,"X",""))</f>
        <v/>
      </c>
      <c r="R153" s="70" t="str">
        <f aca="false">IF(B153="","",IF(MONTH(B153)=10,"X",""))</f>
        <v/>
      </c>
      <c r="S153" s="70" t="str">
        <f aca="false">IF(B153="","",IF(MONTH(B153)=11,"X",""))</f>
        <v/>
      </c>
      <c r="T153" s="70" t="str">
        <f aca="false">IF(B153="","",IF(MONTH(B153)=12,"X",""))</f>
        <v/>
      </c>
      <c r="U153" s="58" t="str">
        <f aca="false">IF(E153="","",SUMIF($E$5:$E$1000,E153,$AD$5:$AD$1000))</f>
        <v/>
      </c>
      <c r="V153" s="71" t="str">
        <f aca="false">IF(E153="","",_xlfn.TEXTJOIN(" + ",TRUE(),IF(COUNTIFS($E$5:$E$1000,E153,$C$5:$C$1000,"Auditoría Interna")&gt;0,"Interna",""),IF(COUNTIFS($E$5:$E$1000,E153,$C$5:$C$1000,"Auditoría Externa")&gt;0,"Externa",""),IF(COUNTIFS($E$5:$E$1000,E153,$C$5:$C$1000,"SSF")&gt;0,"SSF",""),IF(COUNTIFS($E$5:$E$1000,E153,$C$5:$C$1000,"Comité de Supervisión")&gt;0,"Comité Sup.",""),IF(COUNTIFS($E$5:$E$1000,E153,$C$5:$C$1000,"Consejo de Administración")&gt;0,"Consejo",""),IF(COUNTIFS($E$5:$E$1000,E153,$C$5:$C$1000,"Otros")&gt;0,"Otros","")))</f>
        <v/>
      </c>
      <c r="W153" s="58" t="str">
        <f aca="false">IF(E153="","",SUMIFS($AD$5:$AD$1000,$E$5:$E$1000,E153,$AA$5:$AA$1000,AA153,$C$5:$C$1000,"&lt;&gt;"&amp;C153))</f>
        <v/>
      </c>
      <c r="X153" s="72"/>
      <c r="Y153" s="68"/>
      <c r="Z153" s="72"/>
      <c r="AA153" s="38" t="str">
        <f aca="false">IF(B153="","",YEAR(B153)*100+MONTH(B153))</f>
        <v/>
      </c>
      <c r="AB153" s="38" t="str">
        <f aca="false">IF(AND(E153&lt;&gt;"",E153=Cruce!$C$5,AD153=1),COUNTIFS($E$5:E153,E153,$AD$5:AD153,1),"")</f>
        <v/>
      </c>
      <c r="AC153" s="38" t="str">
        <f aca="false">IF(E153="","",C153&amp;"|"&amp;X153&amp;"|"&amp;IF(B153="","s/f",TEXT(B153,"yyyymmdd"))&amp;IF(OR(C153="SSF",X153="Visitas Auditoría Interna"),"|"&amp;Y153,""))</f>
        <v/>
      </c>
      <c r="AD153" s="38" t="n">
        <f aca="false">IF(E153="",0,IF(COUNTIFS($E$5:E153,E153,$AC$5:AC153,AC153)=1,1,0))</f>
        <v>0</v>
      </c>
      <c r="AE153" s="38" t="str">
        <f aca="false">IF(OR(E153="",AD153&lt;&gt;1),"",SUBSTITUTE(SUBSTITUTE(C153,"Auditoría ",""),"Consejo de Administración","Consejo")&amp;" – "&amp;IF(B153="","(sin fecha)",DAY(B153)&amp;" de "&amp;CHOOSE(MONTH(B153),"Enero","Febrero","Marzo","Abril","Mayo","Junio","Julio","Agosto","Septiembre","Octubre","Noviembre","Diciembre")&amp;" "&amp;YEAR(B153)))</f>
        <v/>
      </c>
      <c r="AF153" s="38" t="n">
        <f aca="false">IF(E153="",0,IF(COUNTIF($AC$5:AC153,AC153)=1,1,0))</f>
        <v>0</v>
      </c>
    </row>
    <row r="154" customFormat="false" ht="15" hidden="false" customHeight="false" outlineLevel="0" collapsed="false">
      <c r="A154" s="68"/>
      <c r="B154" s="67"/>
      <c r="C154" s="68"/>
      <c r="D154" s="68"/>
      <c r="E154" s="69"/>
      <c r="F154" s="69"/>
      <c r="G154" s="70" t="str">
        <f aca="false">IF(OR(E154="",AND($C$3="",$E$3="")),"",IF(B154="","Sin fecha",IF(AND(OR($C$3="",B154&gt;=$C$3),OR($E$3="",B154&lt;=$E$3)),"Sí","No")))</f>
        <v/>
      </c>
      <c r="H154" s="58" t="str">
        <f aca="false">IF(B154="","",YEAR(B154))</f>
        <v/>
      </c>
      <c r="I154" s="70" t="str">
        <f aca="false">IF(B154="","",IF(MONTH(B154)=1,"X",""))</f>
        <v/>
      </c>
      <c r="J154" s="70" t="str">
        <f aca="false">IF(B154="","",IF(MONTH(B154)=2,"X",""))</f>
        <v/>
      </c>
      <c r="K154" s="70" t="str">
        <f aca="false">IF(B154="","",IF(MONTH(B154)=3,"X",""))</f>
        <v/>
      </c>
      <c r="L154" s="70" t="str">
        <f aca="false">IF(B154="","",IF(MONTH(B154)=4,"X",""))</f>
        <v/>
      </c>
      <c r="M154" s="70" t="str">
        <f aca="false">IF(B154="","",IF(MONTH(B154)=5,"X",""))</f>
        <v/>
      </c>
      <c r="N154" s="70" t="str">
        <f aca="false">IF(B154="","",IF(MONTH(B154)=6,"X",""))</f>
        <v/>
      </c>
      <c r="O154" s="70" t="str">
        <f aca="false">IF(B154="","",IF(MONTH(B154)=7,"X",""))</f>
        <v/>
      </c>
      <c r="P154" s="70" t="str">
        <f aca="false">IF(B154="","",IF(MONTH(B154)=8,"X",""))</f>
        <v/>
      </c>
      <c r="Q154" s="70" t="str">
        <f aca="false">IF(B154="","",IF(MONTH(B154)=9,"X",""))</f>
        <v/>
      </c>
      <c r="R154" s="70" t="str">
        <f aca="false">IF(B154="","",IF(MONTH(B154)=10,"X",""))</f>
        <v/>
      </c>
      <c r="S154" s="70" t="str">
        <f aca="false">IF(B154="","",IF(MONTH(B154)=11,"X",""))</f>
        <v/>
      </c>
      <c r="T154" s="70" t="str">
        <f aca="false">IF(B154="","",IF(MONTH(B154)=12,"X",""))</f>
        <v/>
      </c>
      <c r="U154" s="58" t="str">
        <f aca="false">IF(E154="","",SUMIF($E$5:$E$1000,E154,$AD$5:$AD$1000))</f>
        <v/>
      </c>
      <c r="V154" s="71" t="str">
        <f aca="false">IF(E154="","",_xlfn.TEXTJOIN(" + ",TRUE(),IF(COUNTIFS($E$5:$E$1000,E154,$C$5:$C$1000,"Auditoría Interna")&gt;0,"Interna",""),IF(COUNTIFS($E$5:$E$1000,E154,$C$5:$C$1000,"Auditoría Externa")&gt;0,"Externa",""),IF(COUNTIFS($E$5:$E$1000,E154,$C$5:$C$1000,"SSF")&gt;0,"SSF",""),IF(COUNTIFS($E$5:$E$1000,E154,$C$5:$C$1000,"Comité de Supervisión")&gt;0,"Comité Sup.",""),IF(COUNTIFS($E$5:$E$1000,E154,$C$5:$C$1000,"Consejo de Administración")&gt;0,"Consejo",""),IF(COUNTIFS($E$5:$E$1000,E154,$C$5:$C$1000,"Otros")&gt;0,"Otros","")))</f>
        <v/>
      </c>
      <c r="W154" s="58" t="str">
        <f aca="false">IF(E154="","",SUMIFS($AD$5:$AD$1000,$E$5:$E$1000,E154,$AA$5:$AA$1000,AA154,$C$5:$C$1000,"&lt;&gt;"&amp;C154))</f>
        <v/>
      </c>
      <c r="X154" s="72"/>
      <c r="Y154" s="68"/>
      <c r="Z154" s="72"/>
      <c r="AA154" s="38" t="str">
        <f aca="false">IF(B154="","",YEAR(B154)*100+MONTH(B154))</f>
        <v/>
      </c>
      <c r="AB154" s="38" t="str">
        <f aca="false">IF(AND(E154&lt;&gt;"",E154=Cruce!$C$5,AD154=1),COUNTIFS($E$5:E154,E154,$AD$5:AD154,1),"")</f>
        <v/>
      </c>
      <c r="AC154" s="38" t="str">
        <f aca="false">IF(E154="","",C154&amp;"|"&amp;X154&amp;"|"&amp;IF(B154="","s/f",TEXT(B154,"yyyymmdd"))&amp;IF(OR(C154="SSF",X154="Visitas Auditoría Interna"),"|"&amp;Y154,""))</f>
        <v/>
      </c>
      <c r="AD154" s="38" t="n">
        <f aca="false">IF(E154="",0,IF(COUNTIFS($E$5:E154,E154,$AC$5:AC154,AC154)=1,1,0))</f>
        <v>0</v>
      </c>
      <c r="AE154" s="38" t="str">
        <f aca="false">IF(OR(E154="",AD154&lt;&gt;1),"",SUBSTITUTE(SUBSTITUTE(C154,"Auditoría ",""),"Consejo de Administración","Consejo")&amp;" – "&amp;IF(B154="","(sin fecha)",DAY(B154)&amp;" de "&amp;CHOOSE(MONTH(B154),"Enero","Febrero","Marzo","Abril","Mayo","Junio","Julio","Agosto","Septiembre","Octubre","Noviembre","Diciembre")&amp;" "&amp;YEAR(B154)))</f>
        <v/>
      </c>
      <c r="AF154" s="38" t="n">
        <f aca="false">IF(E154="",0,IF(COUNTIF($AC$5:AC154,AC154)=1,1,0))</f>
        <v>0</v>
      </c>
    </row>
    <row r="155" customFormat="false" ht="15" hidden="false" customHeight="false" outlineLevel="0" collapsed="false">
      <c r="A155" s="68"/>
      <c r="B155" s="67"/>
      <c r="C155" s="68"/>
      <c r="D155" s="68"/>
      <c r="E155" s="69"/>
      <c r="F155" s="69"/>
      <c r="G155" s="70" t="str">
        <f aca="false">IF(OR(E155="",AND($C$3="",$E$3="")),"",IF(B155="","Sin fecha",IF(AND(OR($C$3="",B155&gt;=$C$3),OR($E$3="",B155&lt;=$E$3)),"Sí","No")))</f>
        <v/>
      </c>
      <c r="H155" s="58" t="str">
        <f aca="false">IF(B155="","",YEAR(B155))</f>
        <v/>
      </c>
      <c r="I155" s="70" t="str">
        <f aca="false">IF(B155="","",IF(MONTH(B155)=1,"X",""))</f>
        <v/>
      </c>
      <c r="J155" s="70" t="str">
        <f aca="false">IF(B155="","",IF(MONTH(B155)=2,"X",""))</f>
        <v/>
      </c>
      <c r="K155" s="70" t="str">
        <f aca="false">IF(B155="","",IF(MONTH(B155)=3,"X",""))</f>
        <v/>
      </c>
      <c r="L155" s="70" t="str">
        <f aca="false">IF(B155="","",IF(MONTH(B155)=4,"X",""))</f>
        <v/>
      </c>
      <c r="M155" s="70" t="str">
        <f aca="false">IF(B155="","",IF(MONTH(B155)=5,"X",""))</f>
        <v/>
      </c>
      <c r="N155" s="70" t="str">
        <f aca="false">IF(B155="","",IF(MONTH(B155)=6,"X",""))</f>
        <v/>
      </c>
      <c r="O155" s="70" t="str">
        <f aca="false">IF(B155="","",IF(MONTH(B155)=7,"X",""))</f>
        <v/>
      </c>
      <c r="P155" s="70" t="str">
        <f aca="false">IF(B155="","",IF(MONTH(B155)=8,"X",""))</f>
        <v/>
      </c>
      <c r="Q155" s="70" t="str">
        <f aca="false">IF(B155="","",IF(MONTH(B155)=9,"X",""))</f>
        <v/>
      </c>
      <c r="R155" s="70" t="str">
        <f aca="false">IF(B155="","",IF(MONTH(B155)=10,"X",""))</f>
        <v/>
      </c>
      <c r="S155" s="70" t="str">
        <f aca="false">IF(B155="","",IF(MONTH(B155)=11,"X",""))</f>
        <v/>
      </c>
      <c r="T155" s="70" t="str">
        <f aca="false">IF(B155="","",IF(MONTH(B155)=12,"X",""))</f>
        <v/>
      </c>
      <c r="U155" s="58" t="str">
        <f aca="false">IF(E155="","",SUMIF($E$5:$E$1000,E155,$AD$5:$AD$1000))</f>
        <v/>
      </c>
      <c r="V155" s="71" t="str">
        <f aca="false">IF(E155="","",_xlfn.TEXTJOIN(" + ",TRUE(),IF(COUNTIFS($E$5:$E$1000,E155,$C$5:$C$1000,"Auditoría Interna")&gt;0,"Interna",""),IF(COUNTIFS($E$5:$E$1000,E155,$C$5:$C$1000,"Auditoría Externa")&gt;0,"Externa",""),IF(COUNTIFS($E$5:$E$1000,E155,$C$5:$C$1000,"SSF")&gt;0,"SSF",""),IF(COUNTIFS($E$5:$E$1000,E155,$C$5:$C$1000,"Comité de Supervisión")&gt;0,"Comité Sup.",""),IF(COUNTIFS($E$5:$E$1000,E155,$C$5:$C$1000,"Consejo de Administración")&gt;0,"Consejo",""),IF(COUNTIFS($E$5:$E$1000,E155,$C$5:$C$1000,"Otros")&gt;0,"Otros","")))</f>
        <v/>
      </c>
      <c r="W155" s="58" t="str">
        <f aca="false">IF(E155="","",SUMIFS($AD$5:$AD$1000,$E$5:$E$1000,E155,$AA$5:$AA$1000,AA155,$C$5:$C$1000,"&lt;&gt;"&amp;C155))</f>
        <v/>
      </c>
      <c r="X155" s="72"/>
      <c r="Y155" s="68"/>
      <c r="Z155" s="72"/>
      <c r="AA155" s="38" t="str">
        <f aca="false">IF(B155="","",YEAR(B155)*100+MONTH(B155))</f>
        <v/>
      </c>
      <c r="AB155" s="38" t="str">
        <f aca="false">IF(AND(E155&lt;&gt;"",E155=Cruce!$C$5,AD155=1),COUNTIFS($E$5:E155,E155,$AD$5:AD155,1),"")</f>
        <v/>
      </c>
      <c r="AC155" s="38" t="str">
        <f aca="false">IF(E155="","",C155&amp;"|"&amp;X155&amp;"|"&amp;IF(B155="","s/f",TEXT(B155,"yyyymmdd"))&amp;IF(OR(C155="SSF",X155="Visitas Auditoría Interna"),"|"&amp;Y155,""))</f>
        <v/>
      </c>
      <c r="AD155" s="38" t="n">
        <f aca="false">IF(E155="",0,IF(COUNTIFS($E$5:E155,E155,$AC$5:AC155,AC155)=1,1,0))</f>
        <v>0</v>
      </c>
      <c r="AE155" s="38" t="str">
        <f aca="false">IF(OR(E155="",AD155&lt;&gt;1),"",SUBSTITUTE(SUBSTITUTE(C155,"Auditoría ",""),"Consejo de Administración","Consejo")&amp;" – "&amp;IF(B155="","(sin fecha)",DAY(B155)&amp;" de "&amp;CHOOSE(MONTH(B155),"Enero","Febrero","Marzo","Abril","Mayo","Junio","Julio","Agosto","Septiembre","Octubre","Noviembre","Diciembre")&amp;" "&amp;YEAR(B155)))</f>
        <v/>
      </c>
      <c r="AF155" s="38" t="n">
        <f aca="false">IF(E155="",0,IF(COUNTIF($AC$5:AC155,AC155)=1,1,0))</f>
        <v>0</v>
      </c>
    </row>
    <row r="156" customFormat="false" ht="15" hidden="false" customHeight="false" outlineLevel="0" collapsed="false">
      <c r="A156" s="68"/>
      <c r="B156" s="67"/>
      <c r="C156" s="68"/>
      <c r="D156" s="68"/>
      <c r="E156" s="69"/>
      <c r="F156" s="69"/>
      <c r="G156" s="70" t="str">
        <f aca="false">IF(OR(E156="",AND($C$3="",$E$3="")),"",IF(B156="","Sin fecha",IF(AND(OR($C$3="",B156&gt;=$C$3),OR($E$3="",B156&lt;=$E$3)),"Sí","No")))</f>
        <v/>
      </c>
      <c r="H156" s="58" t="str">
        <f aca="false">IF(B156="","",YEAR(B156))</f>
        <v/>
      </c>
      <c r="I156" s="70" t="str">
        <f aca="false">IF(B156="","",IF(MONTH(B156)=1,"X",""))</f>
        <v/>
      </c>
      <c r="J156" s="70" t="str">
        <f aca="false">IF(B156="","",IF(MONTH(B156)=2,"X",""))</f>
        <v/>
      </c>
      <c r="K156" s="70" t="str">
        <f aca="false">IF(B156="","",IF(MONTH(B156)=3,"X",""))</f>
        <v/>
      </c>
      <c r="L156" s="70" t="str">
        <f aca="false">IF(B156="","",IF(MONTH(B156)=4,"X",""))</f>
        <v/>
      </c>
      <c r="M156" s="70" t="str">
        <f aca="false">IF(B156="","",IF(MONTH(B156)=5,"X",""))</f>
        <v/>
      </c>
      <c r="N156" s="70" t="str">
        <f aca="false">IF(B156="","",IF(MONTH(B156)=6,"X",""))</f>
        <v/>
      </c>
      <c r="O156" s="70" t="str">
        <f aca="false">IF(B156="","",IF(MONTH(B156)=7,"X",""))</f>
        <v/>
      </c>
      <c r="P156" s="70" t="str">
        <f aca="false">IF(B156="","",IF(MONTH(B156)=8,"X",""))</f>
        <v/>
      </c>
      <c r="Q156" s="70" t="str">
        <f aca="false">IF(B156="","",IF(MONTH(B156)=9,"X",""))</f>
        <v/>
      </c>
      <c r="R156" s="70" t="str">
        <f aca="false">IF(B156="","",IF(MONTH(B156)=10,"X",""))</f>
        <v/>
      </c>
      <c r="S156" s="70" t="str">
        <f aca="false">IF(B156="","",IF(MONTH(B156)=11,"X",""))</f>
        <v/>
      </c>
      <c r="T156" s="70" t="str">
        <f aca="false">IF(B156="","",IF(MONTH(B156)=12,"X",""))</f>
        <v/>
      </c>
      <c r="U156" s="58" t="str">
        <f aca="false">IF(E156="","",SUMIF($E$5:$E$1000,E156,$AD$5:$AD$1000))</f>
        <v/>
      </c>
      <c r="V156" s="71" t="str">
        <f aca="false">IF(E156="","",_xlfn.TEXTJOIN(" + ",TRUE(),IF(COUNTIFS($E$5:$E$1000,E156,$C$5:$C$1000,"Auditoría Interna")&gt;0,"Interna",""),IF(COUNTIFS($E$5:$E$1000,E156,$C$5:$C$1000,"Auditoría Externa")&gt;0,"Externa",""),IF(COUNTIFS($E$5:$E$1000,E156,$C$5:$C$1000,"SSF")&gt;0,"SSF",""),IF(COUNTIFS($E$5:$E$1000,E156,$C$5:$C$1000,"Comité de Supervisión")&gt;0,"Comité Sup.",""),IF(COUNTIFS($E$5:$E$1000,E156,$C$5:$C$1000,"Consejo de Administración")&gt;0,"Consejo",""),IF(COUNTIFS($E$5:$E$1000,E156,$C$5:$C$1000,"Otros")&gt;0,"Otros","")))</f>
        <v/>
      </c>
      <c r="W156" s="58" t="str">
        <f aca="false">IF(E156="","",SUMIFS($AD$5:$AD$1000,$E$5:$E$1000,E156,$AA$5:$AA$1000,AA156,$C$5:$C$1000,"&lt;&gt;"&amp;C156))</f>
        <v/>
      </c>
      <c r="X156" s="72"/>
      <c r="Y156" s="68"/>
      <c r="Z156" s="72"/>
      <c r="AA156" s="38" t="str">
        <f aca="false">IF(B156="","",YEAR(B156)*100+MONTH(B156))</f>
        <v/>
      </c>
      <c r="AB156" s="38" t="str">
        <f aca="false">IF(AND(E156&lt;&gt;"",E156=Cruce!$C$5,AD156=1),COUNTIFS($E$5:E156,E156,$AD$5:AD156,1),"")</f>
        <v/>
      </c>
      <c r="AC156" s="38" t="str">
        <f aca="false">IF(E156="","",C156&amp;"|"&amp;X156&amp;"|"&amp;IF(B156="","s/f",TEXT(B156,"yyyymmdd"))&amp;IF(OR(C156="SSF",X156="Visitas Auditoría Interna"),"|"&amp;Y156,""))</f>
        <v/>
      </c>
      <c r="AD156" s="38" t="n">
        <f aca="false">IF(E156="",0,IF(COUNTIFS($E$5:E156,E156,$AC$5:AC156,AC156)=1,1,0))</f>
        <v>0</v>
      </c>
      <c r="AE156" s="38" t="str">
        <f aca="false">IF(OR(E156="",AD156&lt;&gt;1),"",SUBSTITUTE(SUBSTITUTE(C156,"Auditoría ",""),"Consejo de Administración","Consejo")&amp;" – "&amp;IF(B156="","(sin fecha)",DAY(B156)&amp;" de "&amp;CHOOSE(MONTH(B156),"Enero","Febrero","Marzo","Abril","Mayo","Junio","Julio","Agosto","Septiembre","Octubre","Noviembre","Diciembre")&amp;" "&amp;YEAR(B156)))</f>
        <v/>
      </c>
      <c r="AF156" s="38" t="n">
        <f aca="false">IF(E156="",0,IF(COUNTIF($AC$5:AC156,AC156)=1,1,0))</f>
        <v>0</v>
      </c>
    </row>
    <row r="157" customFormat="false" ht="15" hidden="false" customHeight="false" outlineLevel="0" collapsed="false">
      <c r="A157" s="68"/>
      <c r="B157" s="67"/>
      <c r="C157" s="68"/>
      <c r="D157" s="68"/>
      <c r="E157" s="69"/>
      <c r="F157" s="69"/>
      <c r="G157" s="70" t="str">
        <f aca="false">IF(OR(E157="",AND($C$3="",$E$3="")),"",IF(B157="","Sin fecha",IF(AND(OR($C$3="",B157&gt;=$C$3),OR($E$3="",B157&lt;=$E$3)),"Sí","No")))</f>
        <v/>
      </c>
      <c r="H157" s="58" t="str">
        <f aca="false">IF(B157="","",YEAR(B157))</f>
        <v/>
      </c>
      <c r="I157" s="70" t="str">
        <f aca="false">IF(B157="","",IF(MONTH(B157)=1,"X",""))</f>
        <v/>
      </c>
      <c r="J157" s="70" t="str">
        <f aca="false">IF(B157="","",IF(MONTH(B157)=2,"X",""))</f>
        <v/>
      </c>
      <c r="K157" s="70" t="str">
        <f aca="false">IF(B157="","",IF(MONTH(B157)=3,"X",""))</f>
        <v/>
      </c>
      <c r="L157" s="70" t="str">
        <f aca="false">IF(B157="","",IF(MONTH(B157)=4,"X",""))</f>
        <v/>
      </c>
      <c r="M157" s="70" t="str">
        <f aca="false">IF(B157="","",IF(MONTH(B157)=5,"X",""))</f>
        <v/>
      </c>
      <c r="N157" s="70" t="str">
        <f aca="false">IF(B157="","",IF(MONTH(B157)=6,"X",""))</f>
        <v/>
      </c>
      <c r="O157" s="70" t="str">
        <f aca="false">IF(B157="","",IF(MONTH(B157)=7,"X",""))</f>
        <v/>
      </c>
      <c r="P157" s="70" t="str">
        <f aca="false">IF(B157="","",IF(MONTH(B157)=8,"X",""))</f>
        <v/>
      </c>
      <c r="Q157" s="70" t="str">
        <f aca="false">IF(B157="","",IF(MONTH(B157)=9,"X",""))</f>
        <v/>
      </c>
      <c r="R157" s="70" t="str">
        <f aca="false">IF(B157="","",IF(MONTH(B157)=10,"X",""))</f>
        <v/>
      </c>
      <c r="S157" s="70" t="str">
        <f aca="false">IF(B157="","",IF(MONTH(B157)=11,"X",""))</f>
        <v/>
      </c>
      <c r="T157" s="70" t="str">
        <f aca="false">IF(B157="","",IF(MONTH(B157)=12,"X",""))</f>
        <v/>
      </c>
      <c r="U157" s="58" t="str">
        <f aca="false">IF(E157="","",SUMIF($E$5:$E$1000,E157,$AD$5:$AD$1000))</f>
        <v/>
      </c>
      <c r="V157" s="71" t="str">
        <f aca="false">IF(E157="","",_xlfn.TEXTJOIN(" + ",TRUE(),IF(COUNTIFS($E$5:$E$1000,E157,$C$5:$C$1000,"Auditoría Interna")&gt;0,"Interna",""),IF(COUNTIFS($E$5:$E$1000,E157,$C$5:$C$1000,"Auditoría Externa")&gt;0,"Externa",""),IF(COUNTIFS($E$5:$E$1000,E157,$C$5:$C$1000,"SSF")&gt;0,"SSF",""),IF(COUNTIFS($E$5:$E$1000,E157,$C$5:$C$1000,"Comité de Supervisión")&gt;0,"Comité Sup.",""),IF(COUNTIFS($E$5:$E$1000,E157,$C$5:$C$1000,"Consejo de Administración")&gt;0,"Consejo",""),IF(COUNTIFS($E$5:$E$1000,E157,$C$5:$C$1000,"Otros")&gt;0,"Otros","")))</f>
        <v/>
      </c>
      <c r="W157" s="58" t="str">
        <f aca="false">IF(E157="","",SUMIFS($AD$5:$AD$1000,$E$5:$E$1000,E157,$AA$5:$AA$1000,AA157,$C$5:$C$1000,"&lt;&gt;"&amp;C157))</f>
        <v/>
      </c>
      <c r="X157" s="72"/>
      <c r="Y157" s="68"/>
      <c r="Z157" s="72"/>
      <c r="AA157" s="38" t="str">
        <f aca="false">IF(B157="","",YEAR(B157)*100+MONTH(B157))</f>
        <v/>
      </c>
      <c r="AB157" s="38" t="str">
        <f aca="false">IF(AND(E157&lt;&gt;"",E157=Cruce!$C$5,AD157=1),COUNTIFS($E$5:E157,E157,$AD$5:AD157,1),"")</f>
        <v/>
      </c>
      <c r="AC157" s="38" t="str">
        <f aca="false">IF(E157="","",C157&amp;"|"&amp;X157&amp;"|"&amp;IF(B157="","s/f",TEXT(B157,"yyyymmdd"))&amp;IF(OR(C157="SSF",X157="Visitas Auditoría Interna"),"|"&amp;Y157,""))</f>
        <v/>
      </c>
      <c r="AD157" s="38" t="n">
        <f aca="false">IF(E157="",0,IF(COUNTIFS($E$5:E157,E157,$AC$5:AC157,AC157)=1,1,0))</f>
        <v>0</v>
      </c>
      <c r="AE157" s="38" t="str">
        <f aca="false">IF(OR(E157="",AD157&lt;&gt;1),"",SUBSTITUTE(SUBSTITUTE(C157,"Auditoría ",""),"Consejo de Administración","Consejo")&amp;" – "&amp;IF(B157="","(sin fecha)",DAY(B157)&amp;" de "&amp;CHOOSE(MONTH(B157),"Enero","Febrero","Marzo","Abril","Mayo","Junio","Julio","Agosto","Septiembre","Octubre","Noviembre","Diciembre")&amp;" "&amp;YEAR(B157)))</f>
        <v/>
      </c>
      <c r="AF157" s="38" t="n">
        <f aca="false">IF(E157="",0,IF(COUNTIF($AC$5:AC157,AC157)=1,1,0))</f>
        <v>0</v>
      </c>
    </row>
    <row r="158" customFormat="false" ht="15" hidden="false" customHeight="false" outlineLevel="0" collapsed="false">
      <c r="A158" s="68"/>
      <c r="B158" s="67"/>
      <c r="C158" s="68"/>
      <c r="D158" s="68"/>
      <c r="E158" s="69"/>
      <c r="F158" s="69"/>
      <c r="G158" s="70" t="str">
        <f aca="false">IF(OR(E158="",AND($C$3="",$E$3="")),"",IF(B158="","Sin fecha",IF(AND(OR($C$3="",B158&gt;=$C$3),OR($E$3="",B158&lt;=$E$3)),"Sí","No")))</f>
        <v/>
      </c>
      <c r="H158" s="58" t="str">
        <f aca="false">IF(B158="","",YEAR(B158))</f>
        <v/>
      </c>
      <c r="I158" s="70" t="str">
        <f aca="false">IF(B158="","",IF(MONTH(B158)=1,"X",""))</f>
        <v/>
      </c>
      <c r="J158" s="70" t="str">
        <f aca="false">IF(B158="","",IF(MONTH(B158)=2,"X",""))</f>
        <v/>
      </c>
      <c r="K158" s="70" t="str">
        <f aca="false">IF(B158="","",IF(MONTH(B158)=3,"X",""))</f>
        <v/>
      </c>
      <c r="L158" s="70" t="str">
        <f aca="false">IF(B158="","",IF(MONTH(B158)=4,"X",""))</f>
        <v/>
      </c>
      <c r="M158" s="70" t="str">
        <f aca="false">IF(B158="","",IF(MONTH(B158)=5,"X",""))</f>
        <v/>
      </c>
      <c r="N158" s="70" t="str">
        <f aca="false">IF(B158="","",IF(MONTH(B158)=6,"X",""))</f>
        <v/>
      </c>
      <c r="O158" s="70" t="str">
        <f aca="false">IF(B158="","",IF(MONTH(B158)=7,"X",""))</f>
        <v/>
      </c>
      <c r="P158" s="70" t="str">
        <f aca="false">IF(B158="","",IF(MONTH(B158)=8,"X",""))</f>
        <v/>
      </c>
      <c r="Q158" s="70" t="str">
        <f aca="false">IF(B158="","",IF(MONTH(B158)=9,"X",""))</f>
        <v/>
      </c>
      <c r="R158" s="70" t="str">
        <f aca="false">IF(B158="","",IF(MONTH(B158)=10,"X",""))</f>
        <v/>
      </c>
      <c r="S158" s="70" t="str">
        <f aca="false">IF(B158="","",IF(MONTH(B158)=11,"X",""))</f>
        <v/>
      </c>
      <c r="T158" s="70" t="str">
        <f aca="false">IF(B158="","",IF(MONTH(B158)=12,"X",""))</f>
        <v/>
      </c>
      <c r="U158" s="58" t="str">
        <f aca="false">IF(E158="","",SUMIF($E$5:$E$1000,E158,$AD$5:$AD$1000))</f>
        <v/>
      </c>
      <c r="V158" s="71" t="str">
        <f aca="false">IF(E158="","",_xlfn.TEXTJOIN(" + ",TRUE(),IF(COUNTIFS($E$5:$E$1000,E158,$C$5:$C$1000,"Auditoría Interna")&gt;0,"Interna",""),IF(COUNTIFS($E$5:$E$1000,E158,$C$5:$C$1000,"Auditoría Externa")&gt;0,"Externa",""),IF(COUNTIFS($E$5:$E$1000,E158,$C$5:$C$1000,"SSF")&gt;0,"SSF",""),IF(COUNTIFS($E$5:$E$1000,E158,$C$5:$C$1000,"Comité de Supervisión")&gt;0,"Comité Sup.",""),IF(COUNTIFS($E$5:$E$1000,E158,$C$5:$C$1000,"Consejo de Administración")&gt;0,"Consejo",""),IF(COUNTIFS($E$5:$E$1000,E158,$C$5:$C$1000,"Otros")&gt;0,"Otros","")))</f>
        <v/>
      </c>
      <c r="W158" s="58" t="str">
        <f aca="false">IF(E158="","",SUMIFS($AD$5:$AD$1000,$E$5:$E$1000,E158,$AA$5:$AA$1000,AA158,$C$5:$C$1000,"&lt;&gt;"&amp;C158))</f>
        <v/>
      </c>
      <c r="X158" s="72"/>
      <c r="Y158" s="68"/>
      <c r="Z158" s="72"/>
      <c r="AA158" s="38" t="str">
        <f aca="false">IF(B158="","",YEAR(B158)*100+MONTH(B158))</f>
        <v/>
      </c>
      <c r="AB158" s="38" t="str">
        <f aca="false">IF(AND(E158&lt;&gt;"",E158=Cruce!$C$5,AD158=1),COUNTIFS($E$5:E158,E158,$AD$5:AD158,1),"")</f>
        <v/>
      </c>
      <c r="AC158" s="38" t="str">
        <f aca="false">IF(E158="","",C158&amp;"|"&amp;X158&amp;"|"&amp;IF(B158="","s/f",TEXT(B158,"yyyymmdd"))&amp;IF(OR(C158="SSF",X158="Visitas Auditoría Interna"),"|"&amp;Y158,""))</f>
        <v/>
      </c>
      <c r="AD158" s="38" t="n">
        <f aca="false">IF(E158="",0,IF(COUNTIFS($E$5:E158,E158,$AC$5:AC158,AC158)=1,1,0))</f>
        <v>0</v>
      </c>
      <c r="AE158" s="38" t="str">
        <f aca="false">IF(OR(E158="",AD158&lt;&gt;1),"",SUBSTITUTE(SUBSTITUTE(C158,"Auditoría ",""),"Consejo de Administración","Consejo")&amp;" – "&amp;IF(B158="","(sin fecha)",DAY(B158)&amp;" de "&amp;CHOOSE(MONTH(B158),"Enero","Febrero","Marzo","Abril","Mayo","Junio","Julio","Agosto","Septiembre","Octubre","Noviembre","Diciembre")&amp;" "&amp;YEAR(B158)))</f>
        <v/>
      </c>
      <c r="AF158" s="38" t="n">
        <f aca="false">IF(E158="",0,IF(COUNTIF($AC$5:AC158,AC158)=1,1,0))</f>
        <v>0</v>
      </c>
    </row>
    <row r="159" customFormat="false" ht="15" hidden="false" customHeight="false" outlineLevel="0" collapsed="false">
      <c r="A159" s="68"/>
      <c r="B159" s="67"/>
      <c r="C159" s="68"/>
      <c r="D159" s="68"/>
      <c r="E159" s="69"/>
      <c r="F159" s="69"/>
      <c r="G159" s="70" t="str">
        <f aca="false">IF(OR(E159="",AND($C$3="",$E$3="")),"",IF(B159="","Sin fecha",IF(AND(OR($C$3="",B159&gt;=$C$3),OR($E$3="",B159&lt;=$E$3)),"Sí","No")))</f>
        <v/>
      </c>
      <c r="H159" s="58" t="str">
        <f aca="false">IF(B159="","",YEAR(B159))</f>
        <v/>
      </c>
      <c r="I159" s="70" t="str">
        <f aca="false">IF(B159="","",IF(MONTH(B159)=1,"X",""))</f>
        <v/>
      </c>
      <c r="J159" s="70" t="str">
        <f aca="false">IF(B159="","",IF(MONTH(B159)=2,"X",""))</f>
        <v/>
      </c>
      <c r="K159" s="70" t="str">
        <f aca="false">IF(B159="","",IF(MONTH(B159)=3,"X",""))</f>
        <v/>
      </c>
      <c r="L159" s="70" t="str">
        <f aca="false">IF(B159="","",IF(MONTH(B159)=4,"X",""))</f>
        <v/>
      </c>
      <c r="M159" s="70" t="str">
        <f aca="false">IF(B159="","",IF(MONTH(B159)=5,"X",""))</f>
        <v/>
      </c>
      <c r="N159" s="70" t="str">
        <f aca="false">IF(B159="","",IF(MONTH(B159)=6,"X",""))</f>
        <v/>
      </c>
      <c r="O159" s="70" t="str">
        <f aca="false">IF(B159="","",IF(MONTH(B159)=7,"X",""))</f>
        <v/>
      </c>
      <c r="P159" s="70" t="str">
        <f aca="false">IF(B159="","",IF(MONTH(B159)=8,"X",""))</f>
        <v/>
      </c>
      <c r="Q159" s="70" t="str">
        <f aca="false">IF(B159="","",IF(MONTH(B159)=9,"X",""))</f>
        <v/>
      </c>
      <c r="R159" s="70" t="str">
        <f aca="false">IF(B159="","",IF(MONTH(B159)=10,"X",""))</f>
        <v/>
      </c>
      <c r="S159" s="70" t="str">
        <f aca="false">IF(B159="","",IF(MONTH(B159)=11,"X",""))</f>
        <v/>
      </c>
      <c r="T159" s="70" t="str">
        <f aca="false">IF(B159="","",IF(MONTH(B159)=12,"X",""))</f>
        <v/>
      </c>
      <c r="U159" s="58" t="str">
        <f aca="false">IF(E159="","",SUMIF($E$5:$E$1000,E159,$AD$5:$AD$1000))</f>
        <v/>
      </c>
      <c r="V159" s="71" t="str">
        <f aca="false">IF(E159="","",_xlfn.TEXTJOIN(" + ",TRUE(),IF(COUNTIFS($E$5:$E$1000,E159,$C$5:$C$1000,"Auditoría Interna")&gt;0,"Interna",""),IF(COUNTIFS($E$5:$E$1000,E159,$C$5:$C$1000,"Auditoría Externa")&gt;0,"Externa",""),IF(COUNTIFS($E$5:$E$1000,E159,$C$5:$C$1000,"SSF")&gt;0,"SSF",""),IF(COUNTIFS($E$5:$E$1000,E159,$C$5:$C$1000,"Comité de Supervisión")&gt;0,"Comité Sup.",""),IF(COUNTIFS($E$5:$E$1000,E159,$C$5:$C$1000,"Consejo de Administración")&gt;0,"Consejo",""),IF(COUNTIFS($E$5:$E$1000,E159,$C$5:$C$1000,"Otros")&gt;0,"Otros","")))</f>
        <v/>
      </c>
      <c r="W159" s="58" t="str">
        <f aca="false">IF(E159="","",SUMIFS($AD$5:$AD$1000,$E$5:$E$1000,E159,$AA$5:$AA$1000,AA159,$C$5:$C$1000,"&lt;&gt;"&amp;C159))</f>
        <v/>
      </c>
      <c r="X159" s="72"/>
      <c r="Y159" s="68"/>
      <c r="Z159" s="72"/>
      <c r="AA159" s="38" t="str">
        <f aca="false">IF(B159="","",YEAR(B159)*100+MONTH(B159))</f>
        <v/>
      </c>
      <c r="AB159" s="38" t="str">
        <f aca="false">IF(AND(E159&lt;&gt;"",E159=Cruce!$C$5,AD159=1),COUNTIFS($E$5:E159,E159,$AD$5:AD159,1),"")</f>
        <v/>
      </c>
      <c r="AC159" s="38" t="str">
        <f aca="false">IF(E159="","",C159&amp;"|"&amp;X159&amp;"|"&amp;IF(B159="","s/f",TEXT(B159,"yyyymmdd"))&amp;IF(OR(C159="SSF",X159="Visitas Auditoría Interna"),"|"&amp;Y159,""))</f>
        <v/>
      </c>
      <c r="AD159" s="38" t="n">
        <f aca="false">IF(E159="",0,IF(COUNTIFS($E$5:E159,E159,$AC$5:AC159,AC159)=1,1,0))</f>
        <v>0</v>
      </c>
      <c r="AE159" s="38" t="str">
        <f aca="false">IF(OR(E159="",AD159&lt;&gt;1),"",SUBSTITUTE(SUBSTITUTE(C159,"Auditoría ",""),"Consejo de Administración","Consejo")&amp;" – "&amp;IF(B159="","(sin fecha)",DAY(B159)&amp;" de "&amp;CHOOSE(MONTH(B159),"Enero","Febrero","Marzo","Abril","Mayo","Junio","Julio","Agosto","Septiembre","Octubre","Noviembre","Diciembre")&amp;" "&amp;YEAR(B159)))</f>
        <v/>
      </c>
      <c r="AF159" s="38" t="n">
        <f aca="false">IF(E159="",0,IF(COUNTIF($AC$5:AC159,AC159)=1,1,0))</f>
        <v>0</v>
      </c>
    </row>
    <row r="160" customFormat="false" ht="15" hidden="false" customHeight="false" outlineLevel="0" collapsed="false">
      <c r="A160" s="68"/>
      <c r="B160" s="67"/>
      <c r="C160" s="68"/>
      <c r="D160" s="68"/>
      <c r="E160" s="69"/>
      <c r="F160" s="69"/>
      <c r="G160" s="70" t="str">
        <f aca="false">IF(OR(E160="",AND($C$3="",$E$3="")),"",IF(B160="","Sin fecha",IF(AND(OR($C$3="",B160&gt;=$C$3),OR($E$3="",B160&lt;=$E$3)),"Sí","No")))</f>
        <v/>
      </c>
      <c r="H160" s="58" t="str">
        <f aca="false">IF(B160="","",YEAR(B160))</f>
        <v/>
      </c>
      <c r="I160" s="70" t="str">
        <f aca="false">IF(B160="","",IF(MONTH(B160)=1,"X",""))</f>
        <v/>
      </c>
      <c r="J160" s="70" t="str">
        <f aca="false">IF(B160="","",IF(MONTH(B160)=2,"X",""))</f>
        <v/>
      </c>
      <c r="K160" s="70" t="str">
        <f aca="false">IF(B160="","",IF(MONTH(B160)=3,"X",""))</f>
        <v/>
      </c>
      <c r="L160" s="70" t="str">
        <f aca="false">IF(B160="","",IF(MONTH(B160)=4,"X",""))</f>
        <v/>
      </c>
      <c r="M160" s="70" t="str">
        <f aca="false">IF(B160="","",IF(MONTH(B160)=5,"X",""))</f>
        <v/>
      </c>
      <c r="N160" s="70" t="str">
        <f aca="false">IF(B160="","",IF(MONTH(B160)=6,"X",""))</f>
        <v/>
      </c>
      <c r="O160" s="70" t="str">
        <f aca="false">IF(B160="","",IF(MONTH(B160)=7,"X",""))</f>
        <v/>
      </c>
      <c r="P160" s="70" t="str">
        <f aca="false">IF(B160="","",IF(MONTH(B160)=8,"X",""))</f>
        <v/>
      </c>
      <c r="Q160" s="70" t="str">
        <f aca="false">IF(B160="","",IF(MONTH(B160)=9,"X",""))</f>
        <v/>
      </c>
      <c r="R160" s="70" t="str">
        <f aca="false">IF(B160="","",IF(MONTH(B160)=10,"X",""))</f>
        <v/>
      </c>
      <c r="S160" s="70" t="str">
        <f aca="false">IF(B160="","",IF(MONTH(B160)=11,"X",""))</f>
        <v/>
      </c>
      <c r="T160" s="70" t="str">
        <f aca="false">IF(B160="","",IF(MONTH(B160)=12,"X",""))</f>
        <v/>
      </c>
      <c r="U160" s="58" t="str">
        <f aca="false">IF(E160="","",SUMIF($E$5:$E$1000,E160,$AD$5:$AD$1000))</f>
        <v/>
      </c>
      <c r="V160" s="71" t="str">
        <f aca="false">IF(E160="","",_xlfn.TEXTJOIN(" + ",TRUE(),IF(COUNTIFS($E$5:$E$1000,E160,$C$5:$C$1000,"Auditoría Interna")&gt;0,"Interna",""),IF(COUNTIFS($E$5:$E$1000,E160,$C$5:$C$1000,"Auditoría Externa")&gt;0,"Externa",""),IF(COUNTIFS($E$5:$E$1000,E160,$C$5:$C$1000,"SSF")&gt;0,"SSF",""),IF(COUNTIFS($E$5:$E$1000,E160,$C$5:$C$1000,"Comité de Supervisión")&gt;0,"Comité Sup.",""),IF(COUNTIFS($E$5:$E$1000,E160,$C$5:$C$1000,"Consejo de Administración")&gt;0,"Consejo",""),IF(COUNTIFS($E$5:$E$1000,E160,$C$5:$C$1000,"Otros")&gt;0,"Otros","")))</f>
        <v/>
      </c>
      <c r="W160" s="58" t="str">
        <f aca="false">IF(E160="","",SUMIFS($AD$5:$AD$1000,$E$5:$E$1000,E160,$AA$5:$AA$1000,AA160,$C$5:$C$1000,"&lt;&gt;"&amp;C160))</f>
        <v/>
      </c>
      <c r="X160" s="72"/>
      <c r="Y160" s="68"/>
      <c r="Z160" s="72"/>
      <c r="AA160" s="38" t="str">
        <f aca="false">IF(B160="","",YEAR(B160)*100+MONTH(B160))</f>
        <v/>
      </c>
      <c r="AB160" s="38" t="str">
        <f aca="false">IF(AND(E160&lt;&gt;"",E160=Cruce!$C$5,AD160=1),COUNTIFS($E$5:E160,E160,$AD$5:AD160,1),"")</f>
        <v/>
      </c>
      <c r="AC160" s="38" t="str">
        <f aca="false">IF(E160="","",C160&amp;"|"&amp;X160&amp;"|"&amp;IF(B160="","s/f",TEXT(B160,"yyyymmdd"))&amp;IF(OR(C160="SSF",X160="Visitas Auditoría Interna"),"|"&amp;Y160,""))</f>
        <v/>
      </c>
      <c r="AD160" s="38" t="n">
        <f aca="false">IF(E160="",0,IF(COUNTIFS($E$5:E160,E160,$AC$5:AC160,AC160)=1,1,0))</f>
        <v>0</v>
      </c>
      <c r="AE160" s="38" t="str">
        <f aca="false">IF(OR(E160="",AD160&lt;&gt;1),"",SUBSTITUTE(SUBSTITUTE(C160,"Auditoría ",""),"Consejo de Administración","Consejo")&amp;" – "&amp;IF(B160="","(sin fecha)",DAY(B160)&amp;" de "&amp;CHOOSE(MONTH(B160),"Enero","Febrero","Marzo","Abril","Mayo","Junio","Julio","Agosto","Septiembre","Octubre","Noviembre","Diciembre")&amp;" "&amp;YEAR(B160)))</f>
        <v/>
      </c>
      <c r="AF160" s="38" t="n">
        <f aca="false">IF(E160="",0,IF(COUNTIF($AC$5:AC160,AC160)=1,1,0))</f>
        <v>0</v>
      </c>
    </row>
    <row r="161" customFormat="false" ht="15" hidden="false" customHeight="false" outlineLevel="0" collapsed="false">
      <c r="A161" s="68"/>
      <c r="B161" s="67"/>
      <c r="C161" s="68"/>
      <c r="D161" s="68"/>
      <c r="E161" s="69"/>
      <c r="F161" s="69"/>
      <c r="G161" s="70" t="str">
        <f aca="false">IF(OR(E161="",AND($C$3="",$E$3="")),"",IF(B161="","Sin fecha",IF(AND(OR($C$3="",B161&gt;=$C$3),OR($E$3="",B161&lt;=$E$3)),"Sí","No")))</f>
        <v/>
      </c>
      <c r="H161" s="58" t="str">
        <f aca="false">IF(B161="","",YEAR(B161))</f>
        <v/>
      </c>
      <c r="I161" s="70" t="str">
        <f aca="false">IF(B161="","",IF(MONTH(B161)=1,"X",""))</f>
        <v/>
      </c>
      <c r="J161" s="70" t="str">
        <f aca="false">IF(B161="","",IF(MONTH(B161)=2,"X",""))</f>
        <v/>
      </c>
      <c r="K161" s="70" t="str">
        <f aca="false">IF(B161="","",IF(MONTH(B161)=3,"X",""))</f>
        <v/>
      </c>
      <c r="L161" s="70" t="str">
        <f aca="false">IF(B161="","",IF(MONTH(B161)=4,"X",""))</f>
        <v/>
      </c>
      <c r="M161" s="70" t="str">
        <f aca="false">IF(B161="","",IF(MONTH(B161)=5,"X",""))</f>
        <v/>
      </c>
      <c r="N161" s="70" t="str">
        <f aca="false">IF(B161="","",IF(MONTH(B161)=6,"X",""))</f>
        <v/>
      </c>
      <c r="O161" s="70" t="str">
        <f aca="false">IF(B161="","",IF(MONTH(B161)=7,"X",""))</f>
        <v/>
      </c>
      <c r="P161" s="70" t="str">
        <f aca="false">IF(B161="","",IF(MONTH(B161)=8,"X",""))</f>
        <v/>
      </c>
      <c r="Q161" s="70" t="str">
        <f aca="false">IF(B161="","",IF(MONTH(B161)=9,"X",""))</f>
        <v/>
      </c>
      <c r="R161" s="70" t="str">
        <f aca="false">IF(B161="","",IF(MONTH(B161)=10,"X",""))</f>
        <v/>
      </c>
      <c r="S161" s="70" t="str">
        <f aca="false">IF(B161="","",IF(MONTH(B161)=11,"X",""))</f>
        <v/>
      </c>
      <c r="T161" s="70" t="str">
        <f aca="false">IF(B161="","",IF(MONTH(B161)=12,"X",""))</f>
        <v/>
      </c>
      <c r="U161" s="58" t="str">
        <f aca="false">IF(E161="","",SUMIF($E$5:$E$1000,E161,$AD$5:$AD$1000))</f>
        <v/>
      </c>
      <c r="V161" s="71" t="str">
        <f aca="false">IF(E161="","",_xlfn.TEXTJOIN(" + ",TRUE(),IF(COUNTIFS($E$5:$E$1000,E161,$C$5:$C$1000,"Auditoría Interna")&gt;0,"Interna",""),IF(COUNTIFS($E$5:$E$1000,E161,$C$5:$C$1000,"Auditoría Externa")&gt;0,"Externa",""),IF(COUNTIFS($E$5:$E$1000,E161,$C$5:$C$1000,"SSF")&gt;0,"SSF",""),IF(COUNTIFS($E$5:$E$1000,E161,$C$5:$C$1000,"Comité de Supervisión")&gt;0,"Comité Sup.",""),IF(COUNTIFS($E$5:$E$1000,E161,$C$5:$C$1000,"Consejo de Administración")&gt;0,"Consejo",""),IF(COUNTIFS($E$5:$E$1000,E161,$C$5:$C$1000,"Otros")&gt;0,"Otros","")))</f>
        <v/>
      </c>
      <c r="W161" s="58" t="str">
        <f aca="false">IF(E161="","",SUMIFS($AD$5:$AD$1000,$E$5:$E$1000,E161,$AA$5:$AA$1000,AA161,$C$5:$C$1000,"&lt;&gt;"&amp;C161))</f>
        <v/>
      </c>
      <c r="X161" s="72"/>
      <c r="Y161" s="68"/>
      <c r="Z161" s="72"/>
      <c r="AA161" s="38" t="str">
        <f aca="false">IF(B161="","",YEAR(B161)*100+MONTH(B161))</f>
        <v/>
      </c>
      <c r="AB161" s="38" t="str">
        <f aca="false">IF(AND(E161&lt;&gt;"",E161=Cruce!$C$5,AD161=1),COUNTIFS($E$5:E161,E161,$AD$5:AD161,1),"")</f>
        <v/>
      </c>
      <c r="AC161" s="38" t="str">
        <f aca="false">IF(E161="","",C161&amp;"|"&amp;X161&amp;"|"&amp;IF(B161="","s/f",TEXT(B161,"yyyymmdd"))&amp;IF(OR(C161="SSF",X161="Visitas Auditoría Interna"),"|"&amp;Y161,""))</f>
        <v/>
      </c>
      <c r="AD161" s="38" t="n">
        <f aca="false">IF(E161="",0,IF(COUNTIFS($E$5:E161,E161,$AC$5:AC161,AC161)=1,1,0))</f>
        <v>0</v>
      </c>
      <c r="AE161" s="38" t="str">
        <f aca="false">IF(OR(E161="",AD161&lt;&gt;1),"",SUBSTITUTE(SUBSTITUTE(C161,"Auditoría ",""),"Consejo de Administración","Consejo")&amp;" – "&amp;IF(B161="","(sin fecha)",DAY(B161)&amp;" de "&amp;CHOOSE(MONTH(B161),"Enero","Febrero","Marzo","Abril","Mayo","Junio","Julio","Agosto","Septiembre","Octubre","Noviembre","Diciembre")&amp;" "&amp;YEAR(B161)))</f>
        <v/>
      </c>
      <c r="AF161" s="38" t="n">
        <f aca="false">IF(E161="",0,IF(COUNTIF($AC$5:AC161,AC161)=1,1,0))</f>
        <v>0</v>
      </c>
    </row>
    <row r="162" customFormat="false" ht="15" hidden="false" customHeight="false" outlineLevel="0" collapsed="false">
      <c r="A162" s="68"/>
      <c r="B162" s="67"/>
      <c r="C162" s="68"/>
      <c r="D162" s="68"/>
      <c r="E162" s="69"/>
      <c r="F162" s="69"/>
      <c r="G162" s="70" t="str">
        <f aca="false">IF(OR(E162="",AND($C$3="",$E$3="")),"",IF(B162="","Sin fecha",IF(AND(OR($C$3="",B162&gt;=$C$3),OR($E$3="",B162&lt;=$E$3)),"Sí","No")))</f>
        <v/>
      </c>
      <c r="H162" s="58" t="str">
        <f aca="false">IF(B162="","",YEAR(B162))</f>
        <v/>
      </c>
      <c r="I162" s="70" t="str">
        <f aca="false">IF(B162="","",IF(MONTH(B162)=1,"X",""))</f>
        <v/>
      </c>
      <c r="J162" s="70" t="str">
        <f aca="false">IF(B162="","",IF(MONTH(B162)=2,"X",""))</f>
        <v/>
      </c>
      <c r="K162" s="70" t="str">
        <f aca="false">IF(B162="","",IF(MONTH(B162)=3,"X",""))</f>
        <v/>
      </c>
      <c r="L162" s="70" t="str">
        <f aca="false">IF(B162="","",IF(MONTH(B162)=4,"X",""))</f>
        <v/>
      </c>
      <c r="M162" s="70" t="str">
        <f aca="false">IF(B162="","",IF(MONTH(B162)=5,"X",""))</f>
        <v/>
      </c>
      <c r="N162" s="70" t="str">
        <f aca="false">IF(B162="","",IF(MONTH(B162)=6,"X",""))</f>
        <v/>
      </c>
      <c r="O162" s="70" t="str">
        <f aca="false">IF(B162="","",IF(MONTH(B162)=7,"X",""))</f>
        <v/>
      </c>
      <c r="P162" s="70" t="str">
        <f aca="false">IF(B162="","",IF(MONTH(B162)=8,"X",""))</f>
        <v/>
      </c>
      <c r="Q162" s="70" t="str">
        <f aca="false">IF(B162="","",IF(MONTH(B162)=9,"X",""))</f>
        <v/>
      </c>
      <c r="R162" s="70" t="str">
        <f aca="false">IF(B162="","",IF(MONTH(B162)=10,"X",""))</f>
        <v/>
      </c>
      <c r="S162" s="70" t="str">
        <f aca="false">IF(B162="","",IF(MONTH(B162)=11,"X",""))</f>
        <v/>
      </c>
      <c r="T162" s="70" t="str">
        <f aca="false">IF(B162="","",IF(MONTH(B162)=12,"X",""))</f>
        <v/>
      </c>
      <c r="U162" s="58" t="str">
        <f aca="false">IF(E162="","",SUMIF($E$5:$E$1000,E162,$AD$5:$AD$1000))</f>
        <v/>
      </c>
      <c r="V162" s="71" t="str">
        <f aca="false">IF(E162="","",_xlfn.TEXTJOIN(" + ",TRUE(),IF(COUNTIFS($E$5:$E$1000,E162,$C$5:$C$1000,"Auditoría Interna")&gt;0,"Interna",""),IF(COUNTIFS($E$5:$E$1000,E162,$C$5:$C$1000,"Auditoría Externa")&gt;0,"Externa",""),IF(COUNTIFS($E$5:$E$1000,E162,$C$5:$C$1000,"SSF")&gt;0,"SSF",""),IF(COUNTIFS($E$5:$E$1000,E162,$C$5:$C$1000,"Comité de Supervisión")&gt;0,"Comité Sup.",""),IF(COUNTIFS($E$5:$E$1000,E162,$C$5:$C$1000,"Consejo de Administración")&gt;0,"Consejo",""),IF(COUNTIFS($E$5:$E$1000,E162,$C$5:$C$1000,"Otros")&gt;0,"Otros","")))</f>
        <v/>
      </c>
      <c r="W162" s="58" t="str">
        <f aca="false">IF(E162="","",SUMIFS($AD$5:$AD$1000,$E$5:$E$1000,E162,$AA$5:$AA$1000,AA162,$C$5:$C$1000,"&lt;&gt;"&amp;C162))</f>
        <v/>
      </c>
      <c r="X162" s="72"/>
      <c r="Y162" s="68"/>
      <c r="Z162" s="72"/>
      <c r="AA162" s="38" t="str">
        <f aca="false">IF(B162="","",YEAR(B162)*100+MONTH(B162))</f>
        <v/>
      </c>
      <c r="AB162" s="38" t="str">
        <f aca="false">IF(AND(E162&lt;&gt;"",E162=Cruce!$C$5,AD162=1),COUNTIFS($E$5:E162,E162,$AD$5:AD162,1),"")</f>
        <v/>
      </c>
      <c r="AC162" s="38" t="str">
        <f aca="false">IF(E162="","",C162&amp;"|"&amp;X162&amp;"|"&amp;IF(B162="","s/f",TEXT(B162,"yyyymmdd"))&amp;IF(OR(C162="SSF",X162="Visitas Auditoría Interna"),"|"&amp;Y162,""))</f>
        <v/>
      </c>
      <c r="AD162" s="38" t="n">
        <f aca="false">IF(E162="",0,IF(COUNTIFS($E$5:E162,E162,$AC$5:AC162,AC162)=1,1,0))</f>
        <v>0</v>
      </c>
      <c r="AE162" s="38" t="str">
        <f aca="false">IF(OR(E162="",AD162&lt;&gt;1),"",SUBSTITUTE(SUBSTITUTE(C162,"Auditoría ",""),"Consejo de Administración","Consejo")&amp;" – "&amp;IF(B162="","(sin fecha)",DAY(B162)&amp;" de "&amp;CHOOSE(MONTH(B162),"Enero","Febrero","Marzo","Abril","Mayo","Junio","Julio","Agosto","Septiembre","Octubre","Noviembre","Diciembre")&amp;" "&amp;YEAR(B162)))</f>
        <v/>
      </c>
      <c r="AF162" s="38" t="n">
        <f aca="false">IF(E162="",0,IF(COUNTIF($AC$5:AC162,AC162)=1,1,0))</f>
        <v>0</v>
      </c>
    </row>
    <row r="163" customFormat="false" ht="15" hidden="false" customHeight="false" outlineLevel="0" collapsed="false">
      <c r="A163" s="68"/>
      <c r="B163" s="67"/>
      <c r="C163" s="68"/>
      <c r="D163" s="68"/>
      <c r="E163" s="69"/>
      <c r="F163" s="69"/>
      <c r="G163" s="70" t="str">
        <f aca="false">IF(OR(E163="",AND($C$3="",$E$3="")),"",IF(B163="","Sin fecha",IF(AND(OR($C$3="",B163&gt;=$C$3),OR($E$3="",B163&lt;=$E$3)),"Sí","No")))</f>
        <v/>
      </c>
      <c r="H163" s="58" t="str">
        <f aca="false">IF(B163="","",YEAR(B163))</f>
        <v/>
      </c>
      <c r="I163" s="70" t="str">
        <f aca="false">IF(B163="","",IF(MONTH(B163)=1,"X",""))</f>
        <v/>
      </c>
      <c r="J163" s="70" t="str">
        <f aca="false">IF(B163="","",IF(MONTH(B163)=2,"X",""))</f>
        <v/>
      </c>
      <c r="K163" s="70" t="str">
        <f aca="false">IF(B163="","",IF(MONTH(B163)=3,"X",""))</f>
        <v/>
      </c>
      <c r="L163" s="70" t="str">
        <f aca="false">IF(B163="","",IF(MONTH(B163)=4,"X",""))</f>
        <v/>
      </c>
      <c r="M163" s="70" t="str">
        <f aca="false">IF(B163="","",IF(MONTH(B163)=5,"X",""))</f>
        <v/>
      </c>
      <c r="N163" s="70" t="str">
        <f aca="false">IF(B163="","",IF(MONTH(B163)=6,"X",""))</f>
        <v/>
      </c>
      <c r="O163" s="70" t="str">
        <f aca="false">IF(B163="","",IF(MONTH(B163)=7,"X",""))</f>
        <v/>
      </c>
      <c r="P163" s="70" t="str">
        <f aca="false">IF(B163="","",IF(MONTH(B163)=8,"X",""))</f>
        <v/>
      </c>
      <c r="Q163" s="70" t="str">
        <f aca="false">IF(B163="","",IF(MONTH(B163)=9,"X",""))</f>
        <v/>
      </c>
      <c r="R163" s="70" t="str">
        <f aca="false">IF(B163="","",IF(MONTH(B163)=10,"X",""))</f>
        <v/>
      </c>
      <c r="S163" s="70" t="str">
        <f aca="false">IF(B163="","",IF(MONTH(B163)=11,"X",""))</f>
        <v/>
      </c>
      <c r="T163" s="70" t="str">
        <f aca="false">IF(B163="","",IF(MONTH(B163)=12,"X",""))</f>
        <v/>
      </c>
      <c r="U163" s="58" t="str">
        <f aca="false">IF(E163="","",SUMIF($E$5:$E$1000,E163,$AD$5:$AD$1000))</f>
        <v/>
      </c>
      <c r="V163" s="71" t="str">
        <f aca="false">IF(E163="","",_xlfn.TEXTJOIN(" + ",TRUE(),IF(COUNTIFS($E$5:$E$1000,E163,$C$5:$C$1000,"Auditoría Interna")&gt;0,"Interna",""),IF(COUNTIFS($E$5:$E$1000,E163,$C$5:$C$1000,"Auditoría Externa")&gt;0,"Externa",""),IF(COUNTIFS($E$5:$E$1000,E163,$C$5:$C$1000,"SSF")&gt;0,"SSF",""),IF(COUNTIFS($E$5:$E$1000,E163,$C$5:$C$1000,"Comité de Supervisión")&gt;0,"Comité Sup.",""),IF(COUNTIFS($E$5:$E$1000,E163,$C$5:$C$1000,"Consejo de Administración")&gt;0,"Consejo",""),IF(COUNTIFS($E$5:$E$1000,E163,$C$5:$C$1000,"Otros")&gt;0,"Otros","")))</f>
        <v/>
      </c>
      <c r="W163" s="58" t="str">
        <f aca="false">IF(E163="","",SUMIFS($AD$5:$AD$1000,$E$5:$E$1000,E163,$AA$5:$AA$1000,AA163,$C$5:$C$1000,"&lt;&gt;"&amp;C163))</f>
        <v/>
      </c>
      <c r="X163" s="72"/>
      <c r="Y163" s="68"/>
      <c r="Z163" s="72"/>
      <c r="AA163" s="38" t="str">
        <f aca="false">IF(B163="","",YEAR(B163)*100+MONTH(B163))</f>
        <v/>
      </c>
      <c r="AB163" s="38" t="str">
        <f aca="false">IF(AND(E163&lt;&gt;"",E163=Cruce!$C$5,AD163=1),COUNTIFS($E$5:E163,E163,$AD$5:AD163,1),"")</f>
        <v/>
      </c>
      <c r="AC163" s="38" t="str">
        <f aca="false">IF(E163="","",C163&amp;"|"&amp;X163&amp;"|"&amp;IF(B163="","s/f",TEXT(B163,"yyyymmdd"))&amp;IF(OR(C163="SSF",X163="Visitas Auditoría Interna"),"|"&amp;Y163,""))</f>
        <v/>
      </c>
      <c r="AD163" s="38" t="n">
        <f aca="false">IF(E163="",0,IF(COUNTIFS($E$5:E163,E163,$AC$5:AC163,AC163)=1,1,0))</f>
        <v>0</v>
      </c>
      <c r="AE163" s="38" t="str">
        <f aca="false">IF(OR(E163="",AD163&lt;&gt;1),"",SUBSTITUTE(SUBSTITUTE(C163,"Auditoría ",""),"Consejo de Administración","Consejo")&amp;" – "&amp;IF(B163="","(sin fecha)",DAY(B163)&amp;" de "&amp;CHOOSE(MONTH(B163),"Enero","Febrero","Marzo","Abril","Mayo","Junio","Julio","Agosto","Septiembre","Octubre","Noviembre","Diciembre")&amp;" "&amp;YEAR(B163)))</f>
        <v/>
      </c>
      <c r="AF163" s="38" t="n">
        <f aca="false">IF(E163="",0,IF(COUNTIF($AC$5:AC163,AC163)=1,1,0))</f>
        <v>0</v>
      </c>
    </row>
    <row r="164" customFormat="false" ht="15" hidden="false" customHeight="false" outlineLevel="0" collapsed="false">
      <c r="A164" s="68"/>
      <c r="B164" s="67"/>
      <c r="C164" s="68"/>
      <c r="D164" s="68"/>
      <c r="E164" s="69"/>
      <c r="F164" s="69"/>
      <c r="G164" s="70" t="str">
        <f aca="false">IF(OR(E164="",AND($C$3="",$E$3="")),"",IF(B164="","Sin fecha",IF(AND(OR($C$3="",B164&gt;=$C$3),OR($E$3="",B164&lt;=$E$3)),"Sí","No")))</f>
        <v/>
      </c>
      <c r="H164" s="58" t="str">
        <f aca="false">IF(B164="","",YEAR(B164))</f>
        <v/>
      </c>
      <c r="I164" s="70" t="str">
        <f aca="false">IF(B164="","",IF(MONTH(B164)=1,"X",""))</f>
        <v/>
      </c>
      <c r="J164" s="70" t="str">
        <f aca="false">IF(B164="","",IF(MONTH(B164)=2,"X",""))</f>
        <v/>
      </c>
      <c r="K164" s="70" t="str">
        <f aca="false">IF(B164="","",IF(MONTH(B164)=3,"X",""))</f>
        <v/>
      </c>
      <c r="L164" s="70" t="str">
        <f aca="false">IF(B164="","",IF(MONTH(B164)=4,"X",""))</f>
        <v/>
      </c>
      <c r="M164" s="70" t="str">
        <f aca="false">IF(B164="","",IF(MONTH(B164)=5,"X",""))</f>
        <v/>
      </c>
      <c r="N164" s="70" t="str">
        <f aca="false">IF(B164="","",IF(MONTH(B164)=6,"X",""))</f>
        <v/>
      </c>
      <c r="O164" s="70" t="str">
        <f aca="false">IF(B164="","",IF(MONTH(B164)=7,"X",""))</f>
        <v/>
      </c>
      <c r="P164" s="70" t="str">
        <f aca="false">IF(B164="","",IF(MONTH(B164)=8,"X",""))</f>
        <v/>
      </c>
      <c r="Q164" s="70" t="str">
        <f aca="false">IF(B164="","",IF(MONTH(B164)=9,"X",""))</f>
        <v/>
      </c>
      <c r="R164" s="70" t="str">
        <f aca="false">IF(B164="","",IF(MONTH(B164)=10,"X",""))</f>
        <v/>
      </c>
      <c r="S164" s="70" t="str">
        <f aca="false">IF(B164="","",IF(MONTH(B164)=11,"X",""))</f>
        <v/>
      </c>
      <c r="T164" s="70" t="str">
        <f aca="false">IF(B164="","",IF(MONTH(B164)=12,"X",""))</f>
        <v/>
      </c>
      <c r="U164" s="58" t="str">
        <f aca="false">IF(E164="","",SUMIF($E$5:$E$1000,E164,$AD$5:$AD$1000))</f>
        <v/>
      </c>
      <c r="V164" s="71" t="str">
        <f aca="false">IF(E164="","",_xlfn.TEXTJOIN(" + ",TRUE(),IF(COUNTIFS($E$5:$E$1000,E164,$C$5:$C$1000,"Auditoría Interna")&gt;0,"Interna",""),IF(COUNTIFS($E$5:$E$1000,E164,$C$5:$C$1000,"Auditoría Externa")&gt;0,"Externa",""),IF(COUNTIFS($E$5:$E$1000,E164,$C$5:$C$1000,"SSF")&gt;0,"SSF",""),IF(COUNTIFS($E$5:$E$1000,E164,$C$5:$C$1000,"Comité de Supervisión")&gt;0,"Comité Sup.",""),IF(COUNTIFS($E$5:$E$1000,E164,$C$5:$C$1000,"Consejo de Administración")&gt;0,"Consejo",""),IF(COUNTIFS($E$5:$E$1000,E164,$C$5:$C$1000,"Otros")&gt;0,"Otros","")))</f>
        <v/>
      </c>
      <c r="W164" s="58" t="str">
        <f aca="false">IF(E164="","",SUMIFS($AD$5:$AD$1000,$E$5:$E$1000,E164,$AA$5:$AA$1000,AA164,$C$5:$C$1000,"&lt;&gt;"&amp;C164))</f>
        <v/>
      </c>
      <c r="X164" s="72"/>
      <c r="Y164" s="68"/>
      <c r="Z164" s="72"/>
      <c r="AA164" s="38" t="str">
        <f aca="false">IF(B164="","",YEAR(B164)*100+MONTH(B164))</f>
        <v/>
      </c>
      <c r="AB164" s="38" t="str">
        <f aca="false">IF(AND(E164&lt;&gt;"",E164=Cruce!$C$5,AD164=1),COUNTIFS($E$5:E164,E164,$AD$5:AD164,1),"")</f>
        <v/>
      </c>
      <c r="AC164" s="38" t="str">
        <f aca="false">IF(E164="","",C164&amp;"|"&amp;X164&amp;"|"&amp;IF(B164="","s/f",TEXT(B164,"yyyymmdd"))&amp;IF(OR(C164="SSF",X164="Visitas Auditoría Interna"),"|"&amp;Y164,""))</f>
        <v/>
      </c>
      <c r="AD164" s="38" t="n">
        <f aca="false">IF(E164="",0,IF(COUNTIFS($E$5:E164,E164,$AC$5:AC164,AC164)=1,1,0))</f>
        <v>0</v>
      </c>
      <c r="AE164" s="38" t="str">
        <f aca="false">IF(OR(E164="",AD164&lt;&gt;1),"",SUBSTITUTE(SUBSTITUTE(C164,"Auditoría ",""),"Consejo de Administración","Consejo")&amp;" – "&amp;IF(B164="","(sin fecha)",DAY(B164)&amp;" de "&amp;CHOOSE(MONTH(B164),"Enero","Febrero","Marzo","Abril","Mayo","Junio","Julio","Agosto","Septiembre","Octubre","Noviembre","Diciembre")&amp;" "&amp;YEAR(B164)))</f>
        <v/>
      </c>
      <c r="AF164" s="38" t="n">
        <f aca="false">IF(E164="",0,IF(COUNTIF($AC$5:AC164,AC164)=1,1,0))</f>
        <v>0</v>
      </c>
    </row>
    <row r="165" customFormat="false" ht="15" hidden="false" customHeight="false" outlineLevel="0" collapsed="false">
      <c r="A165" s="68"/>
      <c r="B165" s="67"/>
      <c r="C165" s="68"/>
      <c r="D165" s="68"/>
      <c r="E165" s="69"/>
      <c r="F165" s="69"/>
      <c r="G165" s="70" t="str">
        <f aca="false">IF(OR(E165="",AND($C$3="",$E$3="")),"",IF(B165="","Sin fecha",IF(AND(OR($C$3="",B165&gt;=$C$3),OR($E$3="",B165&lt;=$E$3)),"Sí","No")))</f>
        <v/>
      </c>
      <c r="H165" s="58" t="str">
        <f aca="false">IF(B165="","",YEAR(B165))</f>
        <v/>
      </c>
      <c r="I165" s="70" t="str">
        <f aca="false">IF(B165="","",IF(MONTH(B165)=1,"X",""))</f>
        <v/>
      </c>
      <c r="J165" s="70" t="str">
        <f aca="false">IF(B165="","",IF(MONTH(B165)=2,"X",""))</f>
        <v/>
      </c>
      <c r="K165" s="70" t="str">
        <f aca="false">IF(B165="","",IF(MONTH(B165)=3,"X",""))</f>
        <v/>
      </c>
      <c r="L165" s="70" t="str">
        <f aca="false">IF(B165="","",IF(MONTH(B165)=4,"X",""))</f>
        <v/>
      </c>
      <c r="M165" s="70" t="str">
        <f aca="false">IF(B165="","",IF(MONTH(B165)=5,"X",""))</f>
        <v/>
      </c>
      <c r="N165" s="70" t="str">
        <f aca="false">IF(B165="","",IF(MONTH(B165)=6,"X",""))</f>
        <v/>
      </c>
      <c r="O165" s="70" t="str">
        <f aca="false">IF(B165="","",IF(MONTH(B165)=7,"X",""))</f>
        <v/>
      </c>
      <c r="P165" s="70" t="str">
        <f aca="false">IF(B165="","",IF(MONTH(B165)=8,"X",""))</f>
        <v/>
      </c>
      <c r="Q165" s="70" t="str">
        <f aca="false">IF(B165="","",IF(MONTH(B165)=9,"X",""))</f>
        <v/>
      </c>
      <c r="R165" s="70" t="str">
        <f aca="false">IF(B165="","",IF(MONTH(B165)=10,"X",""))</f>
        <v/>
      </c>
      <c r="S165" s="70" t="str">
        <f aca="false">IF(B165="","",IF(MONTH(B165)=11,"X",""))</f>
        <v/>
      </c>
      <c r="T165" s="70" t="str">
        <f aca="false">IF(B165="","",IF(MONTH(B165)=12,"X",""))</f>
        <v/>
      </c>
      <c r="U165" s="58" t="str">
        <f aca="false">IF(E165="","",SUMIF($E$5:$E$1000,E165,$AD$5:$AD$1000))</f>
        <v/>
      </c>
      <c r="V165" s="71" t="str">
        <f aca="false">IF(E165="","",_xlfn.TEXTJOIN(" + ",TRUE(),IF(COUNTIFS($E$5:$E$1000,E165,$C$5:$C$1000,"Auditoría Interna")&gt;0,"Interna",""),IF(COUNTIFS($E$5:$E$1000,E165,$C$5:$C$1000,"Auditoría Externa")&gt;0,"Externa",""),IF(COUNTIFS($E$5:$E$1000,E165,$C$5:$C$1000,"SSF")&gt;0,"SSF",""),IF(COUNTIFS($E$5:$E$1000,E165,$C$5:$C$1000,"Comité de Supervisión")&gt;0,"Comité Sup.",""),IF(COUNTIFS($E$5:$E$1000,E165,$C$5:$C$1000,"Consejo de Administración")&gt;0,"Consejo",""),IF(COUNTIFS($E$5:$E$1000,E165,$C$5:$C$1000,"Otros")&gt;0,"Otros","")))</f>
        <v/>
      </c>
      <c r="W165" s="58" t="str">
        <f aca="false">IF(E165="","",SUMIFS($AD$5:$AD$1000,$E$5:$E$1000,E165,$AA$5:$AA$1000,AA165,$C$5:$C$1000,"&lt;&gt;"&amp;C165))</f>
        <v/>
      </c>
      <c r="X165" s="72"/>
      <c r="Y165" s="68"/>
      <c r="Z165" s="72"/>
      <c r="AA165" s="38" t="str">
        <f aca="false">IF(B165="","",YEAR(B165)*100+MONTH(B165))</f>
        <v/>
      </c>
      <c r="AB165" s="38" t="str">
        <f aca="false">IF(AND(E165&lt;&gt;"",E165=Cruce!$C$5,AD165=1),COUNTIFS($E$5:E165,E165,$AD$5:AD165,1),"")</f>
        <v/>
      </c>
      <c r="AC165" s="38" t="str">
        <f aca="false">IF(E165="","",C165&amp;"|"&amp;X165&amp;"|"&amp;IF(B165="","s/f",TEXT(B165,"yyyymmdd"))&amp;IF(OR(C165="SSF",X165="Visitas Auditoría Interna"),"|"&amp;Y165,""))</f>
        <v/>
      </c>
      <c r="AD165" s="38" t="n">
        <f aca="false">IF(E165="",0,IF(COUNTIFS($E$5:E165,E165,$AC$5:AC165,AC165)=1,1,0))</f>
        <v>0</v>
      </c>
      <c r="AE165" s="38" t="str">
        <f aca="false">IF(OR(E165="",AD165&lt;&gt;1),"",SUBSTITUTE(SUBSTITUTE(C165,"Auditoría ",""),"Consejo de Administración","Consejo")&amp;" – "&amp;IF(B165="","(sin fecha)",DAY(B165)&amp;" de "&amp;CHOOSE(MONTH(B165),"Enero","Febrero","Marzo","Abril","Mayo","Junio","Julio","Agosto","Septiembre","Octubre","Noviembre","Diciembre")&amp;" "&amp;YEAR(B165)))</f>
        <v/>
      </c>
      <c r="AF165" s="38" t="n">
        <f aca="false">IF(E165="",0,IF(COUNTIF($AC$5:AC165,AC165)=1,1,0))</f>
        <v>0</v>
      </c>
    </row>
    <row r="166" customFormat="false" ht="15" hidden="false" customHeight="false" outlineLevel="0" collapsed="false">
      <c r="A166" s="68"/>
      <c r="B166" s="67"/>
      <c r="C166" s="68"/>
      <c r="D166" s="68"/>
      <c r="E166" s="69"/>
      <c r="F166" s="69"/>
      <c r="G166" s="70" t="str">
        <f aca="false">IF(OR(E166="",AND($C$3="",$E$3="")),"",IF(B166="","Sin fecha",IF(AND(OR($C$3="",B166&gt;=$C$3),OR($E$3="",B166&lt;=$E$3)),"Sí","No")))</f>
        <v/>
      </c>
      <c r="H166" s="58" t="str">
        <f aca="false">IF(B166="","",YEAR(B166))</f>
        <v/>
      </c>
      <c r="I166" s="70" t="str">
        <f aca="false">IF(B166="","",IF(MONTH(B166)=1,"X",""))</f>
        <v/>
      </c>
      <c r="J166" s="70" t="str">
        <f aca="false">IF(B166="","",IF(MONTH(B166)=2,"X",""))</f>
        <v/>
      </c>
      <c r="K166" s="70" t="str">
        <f aca="false">IF(B166="","",IF(MONTH(B166)=3,"X",""))</f>
        <v/>
      </c>
      <c r="L166" s="70" t="str">
        <f aca="false">IF(B166="","",IF(MONTH(B166)=4,"X",""))</f>
        <v/>
      </c>
      <c r="M166" s="70" t="str">
        <f aca="false">IF(B166="","",IF(MONTH(B166)=5,"X",""))</f>
        <v/>
      </c>
      <c r="N166" s="70" t="str">
        <f aca="false">IF(B166="","",IF(MONTH(B166)=6,"X",""))</f>
        <v/>
      </c>
      <c r="O166" s="70" t="str">
        <f aca="false">IF(B166="","",IF(MONTH(B166)=7,"X",""))</f>
        <v/>
      </c>
      <c r="P166" s="70" t="str">
        <f aca="false">IF(B166="","",IF(MONTH(B166)=8,"X",""))</f>
        <v/>
      </c>
      <c r="Q166" s="70" t="str">
        <f aca="false">IF(B166="","",IF(MONTH(B166)=9,"X",""))</f>
        <v/>
      </c>
      <c r="R166" s="70" t="str">
        <f aca="false">IF(B166="","",IF(MONTH(B166)=10,"X",""))</f>
        <v/>
      </c>
      <c r="S166" s="70" t="str">
        <f aca="false">IF(B166="","",IF(MONTH(B166)=11,"X",""))</f>
        <v/>
      </c>
      <c r="T166" s="70" t="str">
        <f aca="false">IF(B166="","",IF(MONTH(B166)=12,"X",""))</f>
        <v/>
      </c>
      <c r="U166" s="58" t="str">
        <f aca="false">IF(E166="","",SUMIF($E$5:$E$1000,E166,$AD$5:$AD$1000))</f>
        <v/>
      </c>
      <c r="V166" s="71" t="str">
        <f aca="false">IF(E166="","",_xlfn.TEXTJOIN(" + ",TRUE(),IF(COUNTIFS($E$5:$E$1000,E166,$C$5:$C$1000,"Auditoría Interna")&gt;0,"Interna",""),IF(COUNTIFS($E$5:$E$1000,E166,$C$5:$C$1000,"Auditoría Externa")&gt;0,"Externa",""),IF(COUNTIFS($E$5:$E$1000,E166,$C$5:$C$1000,"SSF")&gt;0,"SSF",""),IF(COUNTIFS($E$5:$E$1000,E166,$C$5:$C$1000,"Comité de Supervisión")&gt;0,"Comité Sup.",""),IF(COUNTIFS($E$5:$E$1000,E166,$C$5:$C$1000,"Consejo de Administración")&gt;0,"Consejo",""),IF(COUNTIFS($E$5:$E$1000,E166,$C$5:$C$1000,"Otros")&gt;0,"Otros","")))</f>
        <v/>
      </c>
      <c r="W166" s="58" t="str">
        <f aca="false">IF(E166="","",SUMIFS($AD$5:$AD$1000,$E$5:$E$1000,E166,$AA$5:$AA$1000,AA166,$C$5:$C$1000,"&lt;&gt;"&amp;C166))</f>
        <v/>
      </c>
      <c r="X166" s="72"/>
      <c r="Y166" s="68"/>
      <c r="Z166" s="72"/>
      <c r="AA166" s="38" t="str">
        <f aca="false">IF(B166="","",YEAR(B166)*100+MONTH(B166))</f>
        <v/>
      </c>
      <c r="AB166" s="38" t="str">
        <f aca="false">IF(AND(E166&lt;&gt;"",E166=Cruce!$C$5,AD166=1),COUNTIFS($E$5:E166,E166,$AD$5:AD166,1),"")</f>
        <v/>
      </c>
      <c r="AC166" s="38" t="str">
        <f aca="false">IF(E166="","",C166&amp;"|"&amp;X166&amp;"|"&amp;IF(B166="","s/f",TEXT(B166,"yyyymmdd"))&amp;IF(OR(C166="SSF",X166="Visitas Auditoría Interna"),"|"&amp;Y166,""))</f>
        <v/>
      </c>
      <c r="AD166" s="38" t="n">
        <f aca="false">IF(E166="",0,IF(COUNTIFS($E$5:E166,E166,$AC$5:AC166,AC166)=1,1,0))</f>
        <v>0</v>
      </c>
      <c r="AE166" s="38" t="str">
        <f aca="false">IF(OR(E166="",AD166&lt;&gt;1),"",SUBSTITUTE(SUBSTITUTE(C166,"Auditoría ",""),"Consejo de Administración","Consejo")&amp;" – "&amp;IF(B166="","(sin fecha)",DAY(B166)&amp;" de "&amp;CHOOSE(MONTH(B166),"Enero","Febrero","Marzo","Abril","Mayo","Junio","Julio","Agosto","Septiembre","Octubre","Noviembre","Diciembre")&amp;" "&amp;YEAR(B166)))</f>
        <v/>
      </c>
      <c r="AF166" s="38" t="n">
        <f aca="false">IF(E166="",0,IF(COUNTIF($AC$5:AC166,AC166)=1,1,0))</f>
        <v>0</v>
      </c>
    </row>
    <row r="167" customFormat="false" ht="15" hidden="false" customHeight="false" outlineLevel="0" collapsed="false">
      <c r="A167" s="68"/>
      <c r="B167" s="67"/>
      <c r="C167" s="68"/>
      <c r="D167" s="68"/>
      <c r="E167" s="69"/>
      <c r="F167" s="69"/>
      <c r="G167" s="70" t="str">
        <f aca="false">IF(OR(E167="",AND($C$3="",$E$3="")),"",IF(B167="","Sin fecha",IF(AND(OR($C$3="",B167&gt;=$C$3),OR($E$3="",B167&lt;=$E$3)),"Sí","No")))</f>
        <v/>
      </c>
      <c r="H167" s="58" t="str">
        <f aca="false">IF(B167="","",YEAR(B167))</f>
        <v/>
      </c>
      <c r="I167" s="70" t="str">
        <f aca="false">IF(B167="","",IF(MONTH(B167)=1,"X",""))</f>
        <v/>
      </c>
      <c r="J167" s="70" t="str">
        <f aca="false">IF(B167="","",IF(MONTH(B167)=2,"X",""))</f>
        <v/>
      </c>
      <c r="K167" s="70" t="str">
        <f aca="false">IF(B167="","",IF(MONTH(B167)=3,"X",""))</f>
        <v/>
      </c>
      <c r="L167" s="70" t="str">
        <f aca="false">IF(B167="","",IF(MONTH(B167)=4,"X",""))</f>
        <v/>
      </c>
      <c r="M167" s="70" t="str">
        <f aca="false">IF(B167="","",IF(MONTH(B167)=5,"X",""))</f>
        <v/>
      </c>
      <c r="N167" s="70" t="str">
        <f aca="false">IF(B167="","",IF(MONTH(B167)=6,"X",""))</f>
        <v/>
      </c>
      <c r="O167" s="70" t="str">
        <f aca="false">IF(B167="","",IF(MONTH(B167)=7,"X",""))</f>
        <v/>
      </c>
      <c r="P167" s="70" t="str">
        <f aca="false">IF(B167="","",IF(MONTH(B167)=8,"X",""))</f>
        <v/>
      </c>
      <c r="Q167" s="70" t="str">
        <f aca="false">IF(B167="","",IF(MONTH(B167)=9,"X",""))</f>
        <v/>
      </c>
      <c r="R167" s="70" t="str">
        <f aca="false">IF(B167="","",IF(MONTH(B167)=10,"X",""))</f>
        <v/>
      </c>
      <c r="S167" s="70" t="str">
        <f aca="false">IF(B167="","",IF(MONTH(B167)=11,"X",""))</f>
        <v/>
      </c>
      <c r="T167" s="70" t="str">
        <f aca="false">IF(B167="","",IF(MONTH(B167)=12,"X",""))</f>
        <v/>
      </c>
      <c r="U167" s="58" t="str">
        <f aca="false">IF(E167="","",SUMIF($E$5:$E$1000,E167,$AD$5:$AD$1000))</f>
        <v/>
      </c>
      <c r="V167" s="71" t="str">
        <f aca="false">IF(E167="","",_xlfn.TEXTJOIN(" + ",TRUE(),IF(COUNTIFS($E$5:$E$1000,E167,$C$5:$C$1000,"Auditoría Interna")&gt;0,"Interna",""),IF(COUNTIFS($E$5:$E$1000,E167,$C$5:$C$1000,"Auditoría Externa")&gt;0,"Externa",""),IF(COUNTIFS($E$5:$E$1000,E167,$C$5:$C$1000,"SSF")&gt;0,"SSF",""),IF(COUNTIFS($E$5:$E$1000,E167,$C$5:$C$1000,"Comité de Supervisión")&gt;0,"Comité Sup.",""),IF(COUNTIFS($E$5:$E$1000,E167,$C$5:$C$1000,"Consejo de Administración")&gt;0,"Consejo",""),IF(COUNTIFS($E$5:$E$1000,E167,$C$5:$C$1000,"Otros")&gt;0,"Otros","")))</f>
        <v/>
      </c>
      <c r="W167" s="58" t="str">
        <f aca="false">IF(E167="","",SUMIFS($AD$5:$AD$1000,$E$5:$E$1000,E167,$AA$5:$AA$1000,AA167,$C$5:$C$1000,"&lt;&gt;"&amp;C167))</f>
        <v/>
      </c>
      <c r="X167" s="72"/>
      <c r="Y167" s="68"/>
      <c r="Z167" s="72"/>
      <c r="AA167" s="38" t="str">
        <f aca="false">IF(B167="","",YEAR(B167)*100+MONTH(B167))</f>
        <v/>
      </c>
      <c r="AB167" s="38" t="str">
        <f aca="false">IF(AND(E167&lt;&gt;"",E167=Cruce!$C$5,AD167=1),COUNTIFS($E$5:E167,E167,$AD$5:AD167,1),"")</f>
        <v/>
      </c>
      <c r="AC167" s="38" t="str">
        <f aca="false">IF(E167="","",C167&amp;"|"&amp;X167&amp;"|"&amp;IF(B167="","s/f",TEXT(B167,"yyyymmdd"))&amp;IF(OR(C167="SSF",X167="Visitas Auditoría Interna"),"|"&amp;Y167,""))</f>
        <v/>
      </c>
      <c r="AD167" s="38" t="n">
        <f aca="false">IF(E167="",0,IF(COUNTIFS($E$5:E167,E167,$AC$5:AC167,AC167)=1,1,0))</f>
        <v>0</v>
      </c>
      <c r="AE167" s="38" t="str">
        <f aca="false">IF(OR(E167="",AD167&lt;&gt;1),"",SUBSTITUTE(SUBSTITUTE(C167,"Auditoría ",""),"Consejo de Administración","Consejo")&amp;" – "&amp;IF(B167="","(sin fecha)",DAY(B167)&amp;" de "&amp;CHOOSE(MONTH(B167),"Enero","Febrero","Marzo","Abril","Mayo","Junio","Julio","Agosto","Septiembre","Octubre","Noviembre","Diciembre")&amp;" "&amp;YEAR(B167)))</f>
        <v/>
      </c>
      <c r="AF167" s="38" t="n">
        <f aca="false">IF(E167="",0,IF(COUNTIF($AC$5:AC167,AC167)=1,1,0))</f>
        <v>0</v>
      </c>
    </row>
    <row r="168" customFormat="false" ht="15" hidden="false" customHeight="false" outlineLevel="0" collapsed="false">
      <c r="A168" s="68"/>
      <c r="B168" s="67"/>
      <c r="C168" s="68"/>
      <c r="D168" s="68"/>
      <c r="E168" s="69"/>
      <c r="F168" s="69"/>
      <c r="G168" s="70" t="str">
        <f aca="false">IF(OR(E168="",AND($C$3="",$E$3="")),"",IF(B168="","Sin fecha",IF(AND(OR($C$3="",B168&gt;=$C$3),OR($E$3="",B168&lt;=$E$3)),"Sí","No")))</f>
        <v/>
      </c>
      <c r="H168" s="58" t="str">
        <f aca="false">IF(B168="","",YEAR(B168))</f>
        <v/>
      </c>
      <c r="I168" s="70" t="str">
        <f aca="false">IF(B168="","",IF(MONTH(B168)=1,"X",""))</f>
        <v/>
      </c>
      <c r="J168" s="70" t="str">
        <f aca="false">IF(B168="","",IF(MONTH(B168)=2,"X",""))</f>
        <v/>
      </c>
      <c r="K168" s="70" t="str">
        <f aca="false">IF(B168="","",IF(MONTH(B168)=3,"X",""))</f>
        <v/>
      </c>
      <c r="L168" s="70" t="str">
        <f aca="false">IF(B168="","",IF(MONTH(B168)=4,"X",""))</f>
        <v/>
      </c>
      <c r="M168" s="70" t="str">
        <f aca="false">IF(B168="","",IF(MONTH(B168)=5,"X",""))</f>
        <v/>
      </c>
      <c r="N168" s="70" t="str">
        <f aca="false">IF(B168="","",IF(MONTH(B168)=6,"X",""))</f>
        <v/>
      </c>
      <c r="O168" s="70" t="str">
        <f aca="false">IF(B168="","",IF(MONTH(B168)=7,"X",""))</f>
        <v/>
      </c>
      <c r="P168" s="70" t="str">
        <f aca="false">IF(B168="","",IF(MONTH(B168)=8,"X",""))</f>
        <v/>
      </c>
      <c r="Q168" s="70" t="str">
        <f aca="false">IF(B168="","",IF(MONTH(B168)=9,"X",""))</f>
        <v/>
      </c>
      <c r="R168" s="70" t="str">
        <f aca="false">IF(B168="","",IF(MONTH(B168)=10,"X",""))</f>
        <v/>
      </c>
      <c r="S168" s="70" t="str">
        <f aca="false">IF(B168="","",IF(MONTH(B168)=11,"X",""))</f>
        <v/>
      </c>
      <c r="T168" s="70" t="str">
        <f aca="false">IF(B168="","",IF(MONTH(B168)=12,"X",""))</f>
        <v/>
      </c>
      <c r="U168" s="58" t="str">
        <f aca="false">IF(E168="","",SUMIF($E$5:$E$1000,E168,$AD$5:$AD$1000))</f>
        <v/>
      </c>
      <c r="V168" s="71" t="str">
        <f aca="false">IF(E168="","",_xlfn.TEXTJOIN(" + ",TRUE(),IF(COUNTIFS($E$5:$E$1000,E168,$C$5:$C$1000,"Auditoría Interna")&gt;0,"Interna",""),IF(COUNTIFS($E$5:$E$1000,E168,$C$5:$C$1000,"Auditoría Externa")&gt;0,"Externa",""),IF(COUNTIFS($E$5:$E$1000,E168,$C$5:$C$1000,"SSF")&gt;0,"SSF",""),IF(COUNTIFS($E$5:$E$1000,E168,$C$5:$C$1000,"Comité de Supervisión")&gt;0,"Comité Sup.",""),IF(COUNTIFS($E$5:$E$1000,E168,$C$5:$C$1000,"Consejo de Administración")&gt;0,"Consejo",""),IF(COUNTIFS($E$5:$E$1000,E168,$C$5:$C$1000,"Otros")&gt;0,"Otros","")))</f>
        <v/>
      </c>
      <c r="W168" s="58" t="str">
        <f aca="false">IF(E168="","",SUMIFS($AD$5:$AD$1000,$E$5:$E$1000,E168,$AA$5:$AA$1000,AA168,$C$5:$C$1000,"&lt;&gt;"&amp;C168))</f>
        <v/>
      </c>
      <c r="X168" s="72"/>
      <c r="Y168" s="68"/>
      <c r="Z168" s="72"/>
      <c r="AA168" s="38" t="str">
        <f aca="false">IF(B168="","",YEAR(B168)*100+MONTH(B168))</f>
        <v/>
      </c>
      <c r="AB168" s="38" t="str">
        <f aca="false">IF(AND(E168&lt;&gt;"",E168=Cruce!$C$5,AD168=1),COUNTIFS($E$5:E168,E168,$AD$5:AD168,1),"")</f>
        <v/>
      </c>
      <c r="AC168" s="38" t="str">
        <f aca="false">IF(E168="","",C168&amp;"|"&amp;X168&amp;"|"&amp;IF(B168="","s/f",TEXT(B168,"yyyymmdd"))&amp;IF(OR(C168="SSF",X168="Visitas Auditoría Interna"),"|"&amp;Y168,""))</f>
        <v/>
      </c>
      <c r="AD168" s="38" t="n">
        <f aca="false">IF(E168="",0,IF(COUNTIFS($E$5:E168,E168,$AC$5:AC168,AC168)=1,1,0))</f>
        <v>0</v>
      </c>
      <c r="AE168" s="38" t="str">
        <f aca="false">IF(OR(E168="",AD168&lt;&gt;1),"",SUBSTITUTE(SUBSTITUTE(C168,"Auditoría ",""),"Consejo de Administración","Consejo")&amp;" – "&amp;IF(B168="","(sin fecha)",DAY(B168)&amp;" de "&amp;CHOOSE(MONTH(B168),"Enero","Febrero","Marzo","Abril","Mayo","Junio","Julio","Agosto","Septiembre","Octubre","Noviembre","Diciembre")&amp;" "&amp;YEAR(B168)))</f>
        <v/>
      </c>
      <c r="AF168" s="38" t="n">
        <f aca="false">IF(E168="",0,IF(COUNTIF($AC$5:AC168,AC168)=1,1,0))</f>
        <v>0</v>
      </c>
    </row>
    <row r="169" customFormat="false" ht="15" hidden="false" customHeight="false" outlineLevel="0" collapsed="false">
      <c r="A169" s="68"/>
      <c r="B169" s="67"/>
      <c r="C169" s="68"/>
      <c r="D169" s="68"/>
      <c r="E169" s="69"/>
      <c r="F169" s="69"/>
      <c r="G169" s="70" t="str">
        <f aca="false">IF(OR(E169="",AND($C$3="",$E$3="")),"",IF(B169="","Sin fecha",IF(AND(OR($C$3="",B169&gt;=$C$3),OR($E$3="",B169&lt;=$E$3)),"Sí","No")))</f>
        <v/>
      </c>
      <c r="H169" s="58" t="str">
        <f aca="false">IF(B169="","",YEAR(B169))</f>
        <v/>
      </c>
      <c r="I169" s="70" t="str">
        <f aca="false">IF(B169="","",IF(MONTH(B169)=1,"X",""))</f>
        <v/>
      </c>
      <c r="J169" s="70" t="str">
        <f aca="false">IF(B169="","",IF(MONTH(B169)=2,"X",""))</f>
        <v/>
      </c>
      <c r="K169" s="70" t="str">
        <f aca="false">IF(B169="","",IF(MONTH(B169)=3,"X",""))</f>
        <v/>
      </c>
      <c r="L169" s="70" t="str">
        <f aca="false">IF(B169="","",IF(MONTH(B169)=4,"X",""))</f>
        <v/>
      </c>
      <c r="M169" s="70" t="str">
        <f aca="false">IF(B169="","",IF(MONTH(B169)=5,"X",""))</f>
        <v/>
      </c>
      <c r="N169" s="70" t="str">
        <f aca="false">IF(B169="","",IF(MONTH(B169)=6,"X",""))</f>
        <v/>
      </c>
      <c r="O169" s="70" t="str">
        <f aca="false">IF(B169="","",IF(MONTH(B169)=7,"X",""))</f>
        <v/>
      </c>
      <c r="P169" s="70" t="str">
        <f aca="false">IF(B169="","",IF(MONTH(B169)=8,"X",""))</f>
        <v/>
      </c>
      <c r="Q169" s="70" t="str">
        <f aca="false">IF(B169="","",IF(MONTH(B169)=9,"X",""))</f>
        <v/>
      </c>
      <c r="R169" s="70" t="str">
        <f aca="false">IF(B169="","",IF(MONTH(B169)=10,"X",""))</f>
        <v/>
      </c>
      <c r="S169" s="70" t="str">
        <f aca="false">IF(B169="","",IF(MONTH(B169)=11,"X",""))</f>
        <v/>
      </c>
      <c r="T169" s="70" t="str">
        <f aca="false">IF(B169="","",IF(MONTH(B169)=12,"X",""))</f>
        <v/>
      </c>
      <c r="U169" s="58" t="str">
        <f aca="false">IF(E169="","",SUMIF($E$5:$E$1000,E169,$AD$5:$AD$1000))</f>
        <v/>
      </c>
      <c r="V169" s="71" t="str">
        <f aca="false">IF(E169="","",_xlfn.TEXTJOIN(" + ",TRUE(),IF(COUNTIFS($E$5:$E$1000,E169,$C$5:$C$1000,"Auditoría Interna")&gt;0,"Interna",""),IF(COUNTIFS($E$5:$E$1000,E169,$C$5:$C$1000,"Auditoría Externa")&gt;0,"Externa",""),IF(COUNTIFS($E$5:$E$1000,E169,$C$5:$C$1000,"SSF")&gt;0,"SSF",""),IF(COUNTIFS($E$5:$E$1000,E169,$C$5:$C$1000,"Comité de Supervisión")&gt;0,"Comité Sup.",""),IF(COUNTIFS($E$5:$E$1000,E169,$C$5:$C$1000,"Consejo de Administración")&gt;0,"Consejo",""),IF(COUNTIFS($E$5:$E$1000,E169,$C$5:$C$1000,"Otros")&gt;0,"Otros","")))</f>
        <v/>
      </c>
      <c r="W169" s="58" t="str">
        <f aca="false">IF(E169="","",SUMIFS($AD$5:$AD$1000,$E$5:$E$1000,E169,$AA$5:$AA$1000,AA169,$C$5:$C$1000,"&lt;&gt;"&amp;C169))</f>
        <v/>
      </c>
      <c r="X169" s="72"/>
      <c r="Y169" s="68"/>
      <c r="Z169" s="72"/>
      <c r="AA169" s="38" t="str">
        <f aca="false">IF(B169="","",YEAR(B169)*100+MONTH(B169))</f>
        <v/>
      </c>
      <c r="AB169" s="38" t="str">
        <f aca="false">IF(AND(E169&lt;&gt;"",E169=Cruce!$C$5,AD169=1),COUNTIFS($E$5:E169,E169,$AD$5:AD169,1),"")</f>
        <v/>
      </c>
      <c r="AC169" s="38" t="str">
        <f aca="false">IF(E169="","",C169&amp;"|"&amp;X169&amp;"|"&amp;IF(B169="","s/f",TEXT(B169,"yyyymmdd"))&amp;IF(OR(C169="SSF",X169="Visitas Auditoría Interna"),"|"&amp;Y169,""))</f>
        <v/>
      </c>
      <c r="AD169" s="38" t="n">
        <f aca="false">IF(E169="",0,IF(COUNTIFS($E$5:E169,E169,$AC$5:AC169,AC169)=1,1,0))</f>
        <v>0</v>
      </c>
      <c r="AE169" s="38" t="str">
        <f aca="false">IF(OR(E169="",AD169&lt;&gt;1),"",SUBSTITUTE(SUBSTITUTE(C169,"Auditoría ",""),"Consejo de Administración","Consejo")&amp;" – "&amp;IF(B169="","(sin fecha)",DAY(B169)&amp;" de "&amp;CHOOSE(MONTH(B169),"Enero","Febrero","Marzo","Abril","Mayo","Junio","Julio","Agosto","Septiembre","Octubre","Noviembre","Diciembre")&amp;" "&amp;YEAR(B169)))</f>
        <v/>
      </c>
      <c r="AF169" s="38" t="n">
        <f aca="false">IF(E169="",0,IF(COUNTIF($AC$5:AC169,AC169)=1,1,0))</f>
        <v>0</v>
      </c>
    </row>
    <row r="170" customFormat="false" ht="15" hidden="false" customHeight="false" outlineLevel="0" collapsed="false">
      <c r="A170" s="68"/>
      <c r="B170" s="67"/>
      <c r="C170" s="68"/>
      <c r="D170" s="68"/>
      <c r="E170" s="69"/>
      <c r="F170" s="69"/>
      <c r="G170" s="70" t="str">
        <f aca="false">IF(OR(E170="",AND($C$3="",$E$3="")),"",IF(B170="","Sin fecha",IF(AND(OR($C$3="",B170&gt;=$C$3),OR($E$3="",B170&lt;=$E$3)),"Sí","No")))</f>
        <v/>
      </c>
      <c r="H170" s="58" t="str">
        <f aca="false">IF(B170="","",YEAR(B170))</f>
        <v/>
      </c>
      <c r="I170" s="70" t="str">
        <f aca="false">IF(B170="","",IF(MONTH(B170)=1,"X",""))</f>
        <v/>
      </c>
      <c r="J170" s="70" t="str">
        <f aca="false">IF(B170="","",IF(MONTH(B170)=2,"X",""))</f>
        <v/>
      </c>
      <c r="K170" s="70" t="str">
        <f aca="false">IF(B170="","",IF(MONTH(B170)=3,"X",""))</f>
        <v/>
      </c>
      <c r="L170" s="70" t="str">
        <f aca="false">IF(B170="","",IF(MONTH(B170)=4,"X",""))</f>
        <v/>
      </c>
      <c r="M170" s="70" t="str">
        <f aca="false">IF(B170="","",IF(MONTH(B170)=5,"X",""))</f>
        <v/>
      </c>
      <c r="N170" s="70" t="str">
        <f aca="false">IF(B170="","",IF(MONTH(B170)=6,"X",""))</f>
        <v/>
      </c>
      <c r="O170" s="70" t="str">
        <f aca="false">IF(B170="","",IF(MONTH(B170)=7,"X",""))</f>
        <v/>
      </c>
      <c r="P170" s="70" t="str">
        <f aca="false">IF(B170="","",IF(MONTH(B170)=8,"X",""))</f>
        <v/>
      </c>
      <c r="Q170" s="70" t="str">
        <f aca="false">IF(B170="","",IF(MONTH(B170)=9,"X",""))</f>
        <v/>
      </c>
      <c r="R170" s="70" t="str">
        <f aca="false">IF(B170="","",IF(MONTH(B170)=10,"X",""))</f>
        <v/>
      </c>
      <c r="S170" s="70" t="str">
        <f aca="false">IF(B170="","",IF(MONTH(B170)=11,"X",""))</f>
        <v/>
      </c>
      <c r="T170" s="70" t="str">
        <f aca="false">IF(B170="","",IF(MONTH(B170)=12,"X",""))</f>
        <v/>
      </c>
      <c r="U170" s="58" t="str">
        <f aca="false">IF(E170="","",SUMIF($E$5:$E$1000,E170,$AD$5:$AD$1000))</f>
        <v/>
      </c>
      <c r="V170" s="71" t="str">
        <f aca="false">IF(E170="","",_xlfn.TEXTJOIN(" + ",TRUE(),IF(COUNTIFS($E$5:$E$1000,E170,$C$5:$C$1000,"Auditoría Interna")&gt;0,"Interna",""),IF(COUNTIFS($E$5:$E$1000,E170,$C$5:$C$1000,"Auditoría Externa")&gt;0,"Externa",""),IF(COUNTIFS($E$5:$E$1000,E170,$C$5:$C$1000,"SSF")&gt;0,"SSF",""),IF(COUNTIFS($E$5:$E$1000,E170,$C$5:$C$1000,"Comité de Supervisión")&gt;0,"Comité Sup.",""),IF(COUNTIFS($E$5:$E$1000,E170,$C$5:$C$1000,"Consejo de Administración")&gt;0,"Consejo",""),IF(COUNTIFS($E$5:$E$1000,E170,$C$5:$C$1000,"Otros")&gt;0,"Otros","")))</f>
        <v/>
      </c>
      <c r="W170" s="58" t="str">
        <f aca="false">IF(E170="","",SUMIFS($AD$5:$AD$1000,$E$5:$E$1000,E170,$AA$5:$AA$1000,AA170,$C$5:$C$1000,"&lt;&gt;"&amp;C170))</f>
        <v/>
      </c>
      <c r="X170" s="72"/>
      <c r="Y170" s="68"/>
      <c r="Z170" s="72"/>
      <c r="AA170" s="38" t="str">
        <f aca="false">IF(B170="","",YEAR(B170)*100+MONTH(B170))</f>
        <v/>
      </c>
      <c r="AB170" s="38" t="str">
        <f aca="false">IF(AND(E170&lt;&gt;"",E170=Cruce!$C$5,AD170=1),COUNTIFS($E$5:E170,E170,$AD$5:AD170,1),"")</f>
        <v/>
      </c>
      <c r="AC170" s="38" t="str">
        <f aca="false">IF(E170="","",C170&amp;"|"&amp;X170&amp;"|"&amp;IF(B170="","s/f",TEXT(B170,"yyyymmdd"))&amp;IF(OR(C170="SSF",X170="Visitas Auditoría Interna"),"|"&amp;Y170,""))</f>
        <v/>
      </c>
      <c r="AD170" s="38" t="n">
        <f aca="false">IF(E170="",0,IF(COUNTIFS($E$5:E170,E170,$AC$5:AC170,AC170)=1,1,0))</f>
        <v>0</v>
      </c>
      <c r="AE170" s="38" t="str">
        <f aca="false">IF(OR(E170="",AD170&lt;&gt;1),"",SUBSTITUTE(SUBSTITUTE(C170,"Auditoría ",""),"Consejo de Administración","Consejo")&amp;" – "&amp;IF(B170="","(sin fecha)",DAY(B170)&amp;" de "&amp;CHOOSE(MONTH(B170),"Enero","Febrero","Marzo","Abril","Mayo","Junio","Julio","Agosto","Septiembre","Octubre","Noviembre","Diciembre")&amp;" "&amp;YEAR(B170)))</f>
        <v/>
      </c>
      <c r="AF170" s="38" t="n">
        <f aca="false">IF(E170="",0,IF(COUNTIF($AC$5:AC170,AC170)=1,1,0))</f>
        <v>0</v>
      </c>
    </row>
    <row r="171" customFormat="false" ht="15" hidden="false" customHeight="false" outlineLevel="0" collapsed="false">
      <c r="A171" s="68"/>
      <c r="B171" s="67"/>
      <c r="C171" s="68"/>
      <c r="D171" s="68"/>
      <c r="E171" s="69"/>
      <c r="F171" s="69"/>
      <c r="G171" s="70" t="str">
        <f aca="false">IF(OR(E171="",AND($C$3="",$E$3="")),"",IF(B171="","Sin fecha",IF(AND(OR($C$3="",B171&gt;=$C$3),OR($E$3="",B171&lt;=$E$3)),"Sí","No")))</f>
        <v/>
      </c>
      <c r="H171" s="58" t="str">
        <f aca="false">IF(B171="","",YEAR(B171))</f>
        <v/>
      </c>
      <c r="I171" s="70" t="str">
        <f aca="false">IF(B171="","",IF(MONTH(B171)=1,"X",""))</f>
        <v/>
      </c>
      <c r="J171" s="70" t="str">
        <f aca="false">IF(B171="","",IF(MONTH(B171)=2,"X",""))</f>
        <v/>
      </c>
      <c r="K171" s="70" t="str">
        <f aca="false">IF(B171="","",IF(MONTH(B171)=3,"X",""))</f>
        <v/>
      </c>
      <c r="L171" s="70" t="str">
        <f aca="false">IF(B171="","",IF(MONTH(B171)=4,"X",""))</f>
        <v/>
      </c>
      <c r="M171" s="70" t="str">
        <f aca="false">IF(B171="","",IF(MONTH(B171)=5,"X",""))</f>
        <v/>
      </c>
      <c r="N171" s="70" t="str">
        <f aca="false">IF(B171="","",IF(MONTH(B171)=6,"X",""))</f>
        <v/>
      </c>
      <c r="O171" s="70" t="str">
        <f aca="false">IF(B171="","",IF(MONTH(B171)=7,"X",""))</f>
        <v/>
      </c>
      <c r="P171" s="70" t="str">
        <f aca="false">IF(B171="","",IF(MONTH(B171)=8,"X",""))</f>
        <v/>
      </c>
      <c r="Q171" s="70" t="str">
        <f aca="false">IF(B171="","",IF(MONTH(B171)=9,"X",""))</f>
        <v/>
      </c>
      <c r="R171" s="70" t="str">
        <f aca="false">IF(B171="","",IF(MONTH(B171)=10,"X",""))</f>
        <v/>
      </c>
      <c r="S171" s="70" t="str">
        <f aca="false">IF(B171="","",IF(MONTH(B171)=11,"X",""))</f>
        <v/>
      </c>
      <c r="T171" s="70" t="str">
        <f aca="false">IF(B171="","",IF(MONTH(B171)=12,"X",""))</f>
        <v/>
      </c>
      <c r="U171" s="58" t="str">
        <f aca="false">IF(E171="","",SUMIF($E$5:$E$1000,E171,$AD$5:$AD$1000))</f>
        <v/>
      </c>
      <c r="V171" s="71" t="str">
        <f aca="false">IF(E171="","",_xlfn.TEXTJOIN(" + ",TRUE(),IF(COUNTIFS($E$5:$E$1000,E171,$C$5:$C$1000,"Auditoría Interna")&gt;0,"Interna",""),IF(COUNTIFS($E$5:$E$1000,E171,$C$5:$C$1000,"Auditoría Externa")&gt;0,"Externa",""),IF(COUNTIFS($E$5:$E$1000,E171,$C$5:$C$1000,"SSF")&gt;0,"SSF",""),IF(COUNTIFS($E$5:$E$1000,E171,$C$5:$C$1000,"Comité de Supervisión")&gt;0,"Comité Sup.",""),IF(COUNTIFS($E$5:$E$1000,E171,$C$5:$C$1000,"Consejo de Administración")&gt;0,"Consejo",""),IF(COUNTIFS($E$5:$E$1000,E171,$C$5:$C$1000,"Otros")&gt;0,"Otros","")))</f>
        <v/>
      </c>
      <c r="W171" s="58" t="str">
        <f aca="false">IF(E171="","",SUMIFS($AD$5:$AD$1000,$E$5:$E$1000,E171,$AA$5:$AA$1000,AA171,$C$5:$C$1000,"&lt;&gt;"&amp;C171))</f>
        <v/>
      </c>
      <c r="X171" s="72"/>
      <c r="Y171" s="68"/>
      <c r="Z171" s="72"/>
      <c r="AA171" s="38" t="str">
        <f aca="false">IF(B171="","",YEAR(B171)*100+MONTH(B171))</f>
        <v/>
      </c>
      <c r="AB171" s="38" t="str">
        <f aca="false">IF(AND(E171&lt;&gt;"",E171=Cruce!$C$5,AD171=1),COUNTIFS($E$5:E171,E171,$AD$5:AD171,1),"")</f>
        <v/>
      </c>
      <c r="AC171" s="38" t="str">
        <f aca="false">IF(E171="","",C171&amp;"|"&amp;X171&amp;"|"&amp;IF(B171="","s/f",TEXT(B171,"yyyymmdd"))&amp;IF(OR(C171="SSF",X171="Visitas Auditoría Interna"),"|"&amp;Y171,""))</f>
        <v/>
      </c>
      <c r="AD171" s="38" t="n">
        <f aca="false">IF(E171="",0,IF(COUNTIFS($E$5:E171,E171,$AC$5:AC171,AC171)=1,1,0))</f>
        <v>0</v>
      </c>
      <c r="AE171" s="38" t="str">
        <f aca="false">IF(OR(E171="",AD171&lt;&gt;1),"",SUBSTITUTE(SUBSTITUTE(C171,"Auditoría ",""),"Consejo de Administración","Consejo")&amp;" – "&amp;IF(B171="","(sin fecha)",DAY(B171)&amp;" de "&amp;CHOOSE(MONTH(B171),"Enero","Febrero","Marzo","Abril","Mayo","Junio","Julio","Agosto","Septiembre","Octubre","Noviembre","Diciembre")&amp;" "&amp;YEAR(B171)))</f>
        <v/>
      </c>
      <c r="AF171" s="38" t="n">
        <f aca="false">IF(E171="",0,IF(COUNTIF($AC$5:AC171,AC171)=1,1,0))</f>
        <v>0</v>
      </c>
    </row>
    <row r="172" customFormat="false" ht="15" hidden="false" customHeight="false" outlineLevel="0" collapsed="false">
      <c r="A172" s="68"/>
      <c r="B172" s="67"/>
      <c r="C172" s="68"/>
      <c r="D172" s="68"/>
      <c r="E172" s="69"/>
      <c r="F172" s="69"/>
      <c r="G172" s="70" t="str">
        <f aca="false">IF(OR(E172="",AND($C$3="",$E$3="")),"",IF(B172="","Sin fecha",IF(AND(OR($C$3="",B172&gt;=$C$3),OR($E$3="",B172&lt;=$E$3)),"Sí","No")))</f>
        <v/>
      </c>
      <c r="H172" s="58" t="str">
        <f aca="false">IF(B172="","",YEAR(B172))</f>
        <v/>
      </c>
      <c r="I172" s="70" t="str">
        <f aca="false">IF(B172="","",IF(MONTH(B172)=1,"X",""))</f>
        <v/>
      </c>
      <c r="J172" s="70" t="str">
        <f aca="false">IF(B172="","",IF(MONTH(B172)=2,"X",""))</f>
        <v/>
      </c>
      <c r="K172" s="70" t="str">
        <f aca="false">IF(B172="","",IF(MONTH(B172)=3,"X",""))</f>
        <v/>
      </c>
      <c r="L172" s="70" t="str">
        <f aca="false">IF(B172="","",IF(MONTH(B172)=4,"X",""))</f>
        <v/>
      </c>
      <c r="M172" s="70" t="str">
        <f aca="false">IF(B172="","",IF(MONTH(B172)=5,"X",""))</f>
        <v/>
      </c>
      <c r="N172" s="70" t="str">
        <f aca="false">IF(B172="","",IF(MONTH(B172)=6,"X",""))</f>
        <v/>
      </c>
      <c r="O172" s="70" t="str">
        <f aca="false">IF(B172="","",IF(MONTH(B172)=7,"X",""))</f>
        <v/>
      </c>
      <c r="P172" s="70" t="str">
        <f aca="false">IF(B172="","",IF(MONTH(B172)=8,"X",""))</f>
        <v/>
      </c>
      <c r="Q172" s="70" t="str">
        <f aca="false">IF(B172="","",IF(MONTH(B172)=9,"X",""))</f>
        <v/>
      </c>
      <c r="R172" s="70" t="str">
        <f aca="false">IF(B172="","",IF(MONTH(B172)=10,"X",""))</f>
        <v/>
      </c>
      <c r="S172" s="70" t="str">
        <f aca="false">IF(B172="","",IF(MONTH(B172)=11,"X",""))</f>
        <v/>
      </c>
      <c r="T172" s="70" t="str">
        <f aca="false">IF(B172="","",IF(MONTH(B172)=12,"X",""))</f>
        <v/>
      </c>
      <c r="U172" s="58" t="str">
        <f aca="false">IF(E172="","",SUMIF($E$5:$E$1000,E172,$AD$5:$AD$1000))</f>
        <v/>
      </c>
      <c r="V172" s="71" t="str">
        <f aca="false">IF(E172="","",_xlfn.TEXTJOIN(" + ",TRUE(),IF(COUNTIFS($E$5:$E$1000,E172,$C$5:$C$1000,"Auditoría Interna")&gt;0,"Interna",""),IF(COUNTIFS($E$5:$E$1000,E172,$C$5:$C$1000,"Auditoría Externa")&gt;0,"Externa",""),IF(COUNTIFS($E$5:$E$1000,E172,$C$5:$C$1000,"SSF")&gt;0,"SSF",""),IF(COUNTIFS($E$5:$E$1000,E172,$C$5:$C$1000,"Comité de Supervisión")&gt;0,"Comité Sup.",""),IF(COUNTIFS($E$5:$E$1000,E172,$C$5:$C$1000,"Consejo de Administración")&gt;0,"Consejo",""),IF(COUNTIFS($E$5:$E$1000,E172,$C$5:$C$1000,"Otros")&gt;0,"Otros","")))</f>
        <v/>
      </c>
      <c r="W172" s="58" t="str">
        <f aca="false">IF(E172="","",SUMIFS($AD$5:$AD$1000,$E$5:$E$1000,E172,$AA$5:$AA$1000,AA172,$C$5:$C$1000,"&lt;&gt;"&amp;C172))</f>
        <v/>
      </c>
      <c r="X172" s="72"/>
      <c r="Y172" s="68"/>
      <c r="Z172" s="72"/>
      <c r="AA172" s="38" t="str">
        <f aca="false">IF(B172="","",YEAR(B172)*100+MONTH(B172))</f>
        <v/>
      </c>
      <c r="AB172" s="38" t="str">
        <f aca="false">IF(AND(E172&lt;&gt;"",E172=Cruce!$C$5,AD172=1),COUNTIFS($E$5:E172,E172,$AD$5:AD172,1),"")</f>
        <v/>
      </c>
      <c r="AC172" s="38" t="str">
        <f aca="false">IF(E172="","",C172&amp;"|"&amp;X172&amp;"|"&amp;IF(B172="","s/f",TEXT(B172,"yyyymmdd"))&amp;IF(OR(C172="SSF",X172="Visitas Auditoría Interna"),"|"&amp;Y172,""))</f>
        <v/>
      </c>
      <c r="AD172" s="38" t="n">
        <f aca="false">IF(E172="",0,IF(COUNTIFS($E$5:E172,E172,$AC$5:AC172,AC172)=1,1,0))</f>
        <v>0</v>
      </c>
      <c r="AE172" s="38" t="str">
        <f aca="false">IF(OR(E172="",AD172&lt;&gt;1),"",SUBSTITUTE(SUBSTITUTE(C172,"Auditoría ",""),"Consejo de Administración","Consejo")&amp;" – "&amp;IF(B172="","(sin fecha)",DAY(B172)&amp;" de "&amp;CHOOSE(MONTH(B172),"Enero","Febrero","Marzo","Abril","Mayo","Junio","Julio","Agosto","Septiembre","Octubre","Noviembre","Diciembre")&amp;" "&amp;YEAR(B172)))</f>
        <v/>
      </c>
      <c r="AF172" s="38" t="n">
        <f aca="false">IF(E172="",0,IF(COUNTIF($AC$5:AC172,AC172)=1,1,0))</f>
        <v>0</v>
      </c>
    </row>
    <row r="173" customFormat="false" ht="15" hidden="false" customHeight="false" outlineLevel="0" collapsed="false">
      <c r="A173" s="68"/>
      <c r="B173" s="67"/>
      <c r="C173" s="68"/>
      <c r="D173" s="68"/>
      <c r="E173" s="69"/>
      <c r="F173" s="69"/>
      <c r="G173" s="70" t="str">
        <f aca="false">IF(OR(E173="",AND($C$3="",$E$3="")),"",IF(B173="","Sin fecha",IF(AND(OR($C$3="",B173&gt;=$C$3),OR($E$3="",B173&lt;=$E$3)),"Sí","No")))</f>
        <v/>
      </c>
      <c r="H173" s="58" t="str">
        <f aca="false">IF(B173="","",YEAR(B173))</f>
        <v/>
      </c>
      <c r="I173" s="70" t="str">
        <f aca="false">IF(B173="","",IF(MONTH(B173)=1,"X",""))</f>
        <v/>
      </c>
      <c r="J173" s="70" t="str">
        <f aca="false">IF(B173="","",IF(MONTH(B173)=2,"X",""))</f>
        <v/>
      </c>
      <c r="K173" s="70" t="str">
        <f aca="false">IF(B173="","",IF(MONTH(B173)=3,"X",""))</f>
        <v/>
      </c>
      <c r="L173" s="70" t="str">
        <f aca="false">IF(B173="","",IF(MONTH(B173)=4,"X",""))</f>
        <v/>
      </c>
      <c r="M173" s="70" t="str">
        <f aca="false">IF(B173="","",IF(MONTH(B173)=5,"X",""))</f>
        <v/>
      </c>
      <c r="N173" s="70" t="str">
        <f aca="false">IF(B173="","",IF(MONTH(B173)=6,"X",""))</f>
        <v/>
      </c>
      <c r="O173" s="70" t="str">
        <f aca="false">IF(B173="","",IF(MONTH(B173)=7,"X",""))</f>
        <v/>
      </c>
      <c r="P173" s="70" t="str">
        <f aca="false">IF(B173="","",IF(MONTH(B173)=8,"X",""))</f>
        <v/>
      </c>
      <c r="Q173" s="70" t="str">
        <f aca="false">IF(B173="","",IF(MONTH(B173)=9,"X",""))</f>
        <v/>
      </c>
      <c r="R173" s="70" t="str">
        <f aca="false">IF(B173="","",IF(MONTH(B173)=10,"X",""))</f>
        <v/>
      </c>
      <c r="S173" s="70" t="str">
        <f aca="false">IF(B173="","",IF(MONTH(B173)=11,"X",""))</f>
        <v/>
      </c>
      <c r="T173" s="70" t="str">
        <f aca="false">IF(B173="","",IF(MONTH(B173)=12,"X",""))</f>
        <v/>
      </c>
      <c r="U173" s="58" t="str">
        <f aca="false">IF(E173="","",SUMIF($E$5:$E$1000,E173,$AD$5:$AD$1000))</f>
        <v/>
      </c>
      <c r="V173" s="71" t="str">
        <f aca="false">IF(E173="","",_xlfn.TEXTJOIN(" + ",TRUE(),IF(COUNTIFS($E$5:$E$1000,E173,$C$5:$C$1000,"Auditoría Interna")&gt;0,"Interna",""),IF(COUNTIFS($E$5:$E$1000,E173,$C$5:$C$1000,"Auditoría Externa")&gt;0,"Externa",""),IF(COUNTIFS($E$5:$E$1000,E173,$C$5:$C$1000,"SSF")&gt;0,"SSF",""),IF(COUNTIFS($E$5:$E$1000,E173,$C$5:$C$1000,"Comité de Supervisión")&gt;0,"Comité Sup.",""),IF(COUNTIFS($E$5:$E$1000,E173,$C$5:$C$1000,"Consejo de Administración")&gt;0,"Consejo",""),IF(COUNTIFS($E$5:$E$1000,E173,$C$5:$C$1000,"Otros")&gt;0,"Otros","")))</f>
        <v/>
      </c>
      <c r="W173" s="58" t="str">
        <f aca="false">IF(E173="","",SUMIFS($AD$5:$AD$1000,$E$5:$E$1000,E173,$AA$5:$AA$1000,AA173,$C$5:$C$1000,"&lt;&gt;"&amp;C173))</f>
        <v/>
      </c>
      <c r="X173" s="72"/>
      <c r="Y173" s="68"/>
      <c r="Z173" s="72"/>
      <c r="AA173" s="38" t="str">
        <f aca="false">IF(B173="","",YEAR(B173)*100+MONTH(B173))</f>
        <v/>
      </c>
      <c r="AB173" s="38" t="str">
        <f aca="false">IF(AND(E173&lt;&gt;"",E173=Cruce!$C$5,AD173=1),COUNTIFS($E$5:E173,E173,$AD$5:AD173,1),"")</f>
        <v/>
      </c>
      <c r="AC173" s="38" t="str">
        <f aca="false">IF(E173="","",C173&amp;"|"&amp;X173&amp;"|"&amp;IF(B173="","s/f",TEXT(B173,"yyyymmdd"))&amp;IF(OR(C173="SSF",X173="Visitas Auditoría Interna"),"|"&amp;Y173,""))</f>
        <v/>
      </c>
      <c r="AD173" s="38" t="n">
        <f aca="false">IF(E173="",0,IF(COUNTIFS($E$5:E173,E173,$AC$5:AC173,AC173)=1,1,0))</f>
        <v>0</v>
      </c>
      <c r="AE173" s="38" t="str">
        <f aca="false">IF(OR(E173="",AD173&lt;&gt;1),"",SUBSTITUTE(SUBSTITUTE(C173,"Auditoría ",""),"Consejo de Administración","Consejo")&amp;" – "&amp;IF(B173="","(sin fecha)",DAY(B173)&amp;" de "&amp;CHOOSE(MONTH(B173),"Enero","Febrero","Marzo","Abril","Mayo","Junio","Julio","Agosto","Septiembre","Octubre","Noviembre","Diciembre")&amp;" "&amp;YEAR(B173)))</f>
        <v/>
      </c>
      <c r="AF173" s="38" t="n">
        <f aca="false">IF(E173="",0,IF(COUNTIF($AC$5:AC173,AC173)=1,1,0))</f>
        <v>0</v>
      </c>
    </row>
    <row r="174" customFormat="false" ht="15" hidden="false" customHeight="false" outlineLevel="0" collapsed="false">
      <c r="A174" s="68"/>
      <c r="B174" s="67"/>
      <c r="C174" s="68"/>
      <c r="D174" s="68"/>
      <c r="E174" s="69"/>
      <c r="F174" s="69"/>
      <c r="G174" s="70" t="str">
        <f aca="false">IF(OR(E174="",AND($C$3="",$E$3="")),"",IF(B174="","Sin fecha",IF(AND(OR($C$3="",B174&gt;=$C$3),OR($E$3="",B174&lt;=$E$3)),"Sí","No")))</f>
        <v/>
      </c>
      <c r="H174" s="58" t="str">
        <f aca="false">IF(B174="","",YEAR(B174))</f>
        <v/>
      </c>
      <c r="I174" s="70" t="str">
        <f aca="false">IF(B174="","",IF(MONTH(B174)=1,"X",""))</f>
        <v/>
      </c>
      <c r="J174" s="70" t="str">
        <f aca="false">IF(B174="","",IF(MONTH(B174)=2,"X",""))</f>
        <v/>
      </c>
      <c r="K174" s="70" t="str">
        <f aca="false">IF(B174="","",IF(MONTH(B174)=3,"X",""))</f>
        <v/>
      </c>
      <c r="L174" s="70" t="str">
        <f aca="false">IF(B174="","",IF(MONTH(B174)=4,"X",""))</f>
        <v/>
      </c>
      <c r="M174" s="70" t="str">
        <f aca="false">IF(B174="","",IF(MONTH(B174)=5,"X",""))</f>
        <v/>
      </c>
      <c r="N174" s="70" t="str">
        <f aca="false">IF(B174="","",IF(MONTH(B174)=6,"X",""))</f>
        <v/>
      </c>
      <c r="O174" s="70" t="str">
        <f aca="false">IF(B174="","",IF(MONTH(B174)=7,"X",""))</f>
        <v/>
      </c>
      <c r="P174" s="70" t="str">
        <f aca="false">IF(B174="","",IF(MONTH(B174)=8,"X",""))</f>
        <v/>
      </c>
      <c r="Q174" s="70" t="str">
        <f aca="false">IF(B174="","",IF(MONTH(B174)=9,"X",""))</f>
        <v/>
      </c>
      <c r="R174" s="70" t="str">
        <f aca="false">IF(B174="","",IF(MONTH(B174)=10,"X",""))</f>
        <v/>
      </c>
      <c r="S174" s="70" t="str">
        <f aca="false">IF(B174="","",IF(MONTH(B174)=11,"X",""))</f>
        <v/>
      </c>
      <c r="T174" s="70" t="str">
        <f aca="false">IF(B174="","",IF(MONTH(B174)=12,"X",""))</f>
        <v/>
      </c>
      <c r="U174" s="58" t="str">
        <f aca="false">IF(E174="","",SUMIF($E$5:$E$1000,E174,$AD$5:$AD$1000))</f>
        <v/>
      </c>
      <c r="V174" s="71" t="str">
        <f aca="false">IF(E174="","",_xlfn.TEXTJOIN(" + ",TRUE(),IF(COUNTIFS($E$5:$E$1000,E174,$C$5:$C$1000,"Auditoría Interna")&gt;0,"Interna",""),IF(COUNTIFS($E$5:$E$1000,E174,$C$5:$C$1000,"Auditoría Externa")&gt;0,"Externa",""),IF(COUNTIFS($E$5:$E$1000,E174,$C$5:$C$1000,"SSF")&gt;0,"SSF",""),IF(COUNTIFS($E$5:$E$1000,E174,$C$5:$C$1000,"Comité de Supervisión")&gt;0,"Comité Sup.",""),IF(COUNTIFS($E$5:$E$1000,E174,$C$5:$C$1000,"Consejo de Administración")&gt;0,"Consejo",""),IF(COUNTIFS($E$5:$E$1000,E174,$C$5:$C$1000,"Otros")&gt;0,"Otros","")))</f>
        <v/>
      </c>
      <c r="W174" s="58" t="str">
        <f aca="false">IF(E174="","",SUMIFS($AD$5:$AD$1000,$E$5:$E$1000,E174,$AA$5:$AA$1000,AA174,$C$5:$C$1000,"&lt;&gt;"&amp;C174))</f>
        <v/>
      </c>
      <c r="X174" s="72"/>
      <c r="Y174" s="68"/>
      <c r="Z174" s="72"/>
      <c r="AA174" s="38" t="str">
        <f aca="false">IF(B174="","",YEAR(B174)*100+MONTH(B174))</f>
        <v/>
      </c>
      <c r="AB174" s="38" t="str">
        <f aca="false">IF(AND(E174&lt;&gt;"",E174=Cruce!$C$5,AD174=1),COUNTIFS($E$5:E174,E174,$AD$5:AD174,1),"")</f>
        <v/>
      </c>
      <c r="AC174" s="38" t="str">
        <f aca="false">IF(E174="","",C174&amp;"|"&amp;X174&amp;"|"&amp;IF(B174="","s/f",TEXT(B174,"yyyymmdd"))&amp;IF(OR(C174="SSF",X174="Visitas Auditoría Interna"),"|"&amp;Y174,""))</f>
        <v/>
      </c>
      <c r="AD174" s="38" t="n">
        <f aca="false">IF(E174="",0,IF(COUNTIFS($E$5:E174,E174,$AC$5:AC174,AC174)=1,1,0))</f>
        <v>0</v>
      </c>
      <c r="AE174" s="38" t="str">
        <f aca="false">IF(OR(E174="",AD174&lt;&gt;1),"",SUBSTITUTE(SUBSTITUTE(C174,"Auditoría ",""),"Consejo de Administración","Consejo")&amp;" – "&amp;IF(B174="","(sin fecha)",DAY(B174)&amp;" de "&amp;CHOOSE(MONTH(B174),"Enero","Febrero","Marzo","Abril","Mayo","Junio","Julio","Agosto","Septiembre","Octubre","Noviembre","Diciembre")&amp;" "&amp;YEAR(B174)))</f>
        <v/>
      </c>
      <c r="AF174" s="38" t="n">
        <f aca="false">IF(E174="",0,IF(COUNTIF($AC$5:AC174,AC174)=1,1,0))</f>
        <v>0</v>
      </c>
    </row>
    <row r="175" customFormat="false" ht="15" hidden="false" customHeight="false" outlineLevel="0" collapsed="false">
      <c r="A175" s="68"/>
      <c r="B175" s="67"/>
      <c r="C175" s="68"/>
      <c r="D175" s="68"/>
      <c r="E175" s="69"/>
      <c r="F175" s="69"/>
      <c r="G175" s="70" t="str">
        <f aca="false">IF(OR(E175="",AND($C$3="",$E$3="")),"",IF(B175="","Sin fecha",IF(AND(OR($C$3="",B175&gt;=$C$3),OR($E$3="",B175&lt;=$E$3)),"Sí","No")))</f>
        <v/>
      </c>
      <c r="H175" s="58" t="str">
        <f aca="false">IF(B175="","",YEAR(B175))</f>
        <v/>
      </c>
      <c r="I175" s="70" t="str">
        <f aca="false">IF(B175="","",IF(MONTH(B175)=1,"X",""))</f>
        <v/>
      </c>
      <c r="J175" s="70" t="str">
        <f aca="false">IF(B175="","",IF(MONTH(B175)=2,"X",""))</f>
        <v/>
      </c>
      <c r="K175" s="70" t="str">
        <f aca="false">IF(B175="","",IF(MONTH(B175)=3,"X",""))</f>
        <v/>
      </c>
      <c r="L175" s="70" t="str">
        <f aca="false">IF(B175="","",IF(MONTH(B175)=4,"X",""))</f>
        <v/>
      </c>
      <c r="M175" s="70" t="str">
        <f aca="false">IF(B175="","",IF(MONTH(B175)=5,"X",""))</f>
        <v/>
      </c>
      <c r="N175" s="70" t="str">
        <f aca="false">IF(B175="","",IF(MONTH(B175)=6,"X",""))</f>
        <v/>
      </c>
      <c r="O175" s="70" t="str">
        <f aca="false">IF(B175="","",IF(MONTH(B175)=7,"X",""))</f>
        <v/>
      </c>
      <c r="P175" s="70" t="str">
        <f aca="false">IF(B175="","",IF(MONTH(B175)=8,"X",""))</f>
        <v/>
      </c>
      <c r="Q175" s="70" t="str">
        <f aca="false">IF(B175="","",IF(MONTH(B175)=9,"X",""))</f>
        <v/>
      </c>
      <c r="R175" s="70" t="str">
        <f aca="false">IF(B175="","",IF(MONTH(B175)=10,"X",""))</f>
        <v/>
      </c>
      <c r="S175" s="70" t="str">
        <f aca="false">IF(B175="","",IF(MONTH(B175)=11,"X",""))</f>
        <v/>
      </c>
      <c r="T175" s="70" t="str">
        <f aca="false">IF(B175="","",IF(MONTH(B175)=12,"X",""))</f>
        <v/>
      </c>
      <c r="U175" s="58" t="str">
        <f aca="false">IF(E175="","",SUMIF($E$5:$E$1000,E175,$AD$5:$AD$1000))</f>
        <v/>
      </c>
      <c r="V175" s="71" t="str">
        <f aca="false">IF(E175="","",_xlfn.TEXTJOIN(" + ",TRUE(),IF(COUNTIFS($E$5:$E$1000,E175,$C$5:$C$1000,"Auditoría Interna")&gt;0,"Interna",""),IF(COUNTIFS($E$5:$E$1000,E175,$C$5:$C$1000,"Auditoría Externa")&gt;0,"Externa",""),IF(COUNTIFS($E$5:$E$1000,E175,$C$5:$C$1000,"SSF")&gt;0,"SSF",""),IF(COUNTIFS($E$5:$E$1000,E175,$C$5:$C$1000,"Comité de Supervisión")&gt;0,"Comité Sup.",""),IF(COUNTIFS($E$5:$E$1000,E175,$C$5:$C$1000,"Consejo de Administración")&gt;0,"Consejo",""),IF(COUNTIFS($E$5:$E$1000,E175,$C$5:$C$1000,"Otros")&gt;0,"Otros","")))</f>
        <v/>
      </c>
      <c r="W175" s="58" t="str">
        <f aca="false">IF(E175="","",SUMIFS($AD$5:$AD$1000,$E$5:$E$1000,E175,$AA$5:$AA$1000,AA175,$C$5:$C$1000,"&lt;&gt;"&amp;C175))</f>
        <v/>
      </c>
      <c r="X175" s="72"/>
      <c r="Y175" s="68"/>
      <c r="Z175" s="72"/>
      <c r="AA175" s="38" t="str">
        <f aca="false">IF(B175="","",YEAR(B175)*100+MONTH(B175))</f>
        <v/>
      </c>
      <c r="AB175" s="38" t="str">
        <f aca="false">IF(AND(E175&lt;&gt;"",E175=Cruce!$C$5,AD175=1),COUNTIFS($E$5:E175,E175,$AD$5:AD175,1),"")</f>
        <v/>
      </c>
      <c r="AC175" s="38" t="str">
        <f aca="false">IF(E175="","",C175&amp;"|"&amp;X175&amp;"|"&amp;IF(B175="","s/f",TEXT(B175,"yyyymmdd"))&amp;IF(OR(C175="SSF",X175="Visitas Auditoría Interna"),"|"&amp;Y175,""))</f>
        <v/>
      </c>
      <c r="AD175" s="38" t="n">
        <f aca="false">IF(E175="",0,IF(COUNTIFS($E$5:E175,E175,$AC$5:AC175,AC175)=1,1,0))</f>
        <v>0</v>
      </c>
      <c r="AE175" s="38" t="str">
        <f aca="false">IF(OR(E175="",AD175&lt;&gt;1),"",SUBSTITUTE(SUBSTITUTE(C175,"Auditoría ",""),"Consejo de Administración","Consejo")&amp;" – "&amp;IF(B175="","(sin fecha)",DAY(B175)&amp;" de "&amp;CHOOSE(MONTH(B175),"Enero","Febrero","Marzo","Abril","Mayo","Junio","Julio","Agosto","Septiembre","Octubre","Noviembre","Diciembre")&amp;" "&amp;YEAR(B175)))</f>
        <v/>
      </c>
      <c r="AF175" s="38" t="n">
        <f aca="false">IF(E175="",0,IF(COUNTIF($AC$5:AC175,AC175)=1,1,0))</f>
        <v>0</v>
      </c>
    </row>
    <row r="176" customFormat="false" ht="15" hidden="false" customHeight="false" outlineLevel="0" collapsed="false">
      <c r="A176" s="68"/>
      <c r="B176" s="67"/>
      <c r="C176" s="68"/>
      <c r="D176" s="68"/>
      <c r="E176" s="69"/>
      <c r="F176" s="69"/>
      <c r="G176" s="70" t="str">
        <f aca="false">IF(OR(E176="",AND($C$3="",$E$3="")),"",IF(B176="","Sin fecha",IF(AND(OR($C$3="",B176&gt;=$C$3),OR($E$3="",B176&lt;=$E$3)),"Sí","No")))</f>
        <v/>
      </c>
      <c r="H176" s="58" t="str">
        <f aca="false">IF(B176="","",YEAR(B176))</f>
        <v/>
      </c>
      <c r="I176" s="70" t="str">
        <f aca="false">IF(B176="","",IF(MONTH(B176)=1,"X",""))</f>
        <v/>
      </c>
      <c r="J176" s="70" t="str">
        <f aca="false">IF(B176="","",IF(MONTH(B176)=2,"X",""))</f>
        <v/>
      </c>
      <c r="K176" s="70" t="str">
        <f aca="false">IF(B176="","",IF(MONTH(B176)=3,"X",""))</f>
        <v/>
      </c>
      <c r="L176" s="70" t="str">
        <f aca="false">IF(B176="","",IF(MONTH(B176)=4,"X",""))</f>
        <v/>
      </c>
      <c r="M176" s="70" t="str">
        <f aca="false">IF(B176="","",IF(MONTH(B176)=5,"X",""))</f>
        <v/>
      </c>
      <c r="N176" s="70" t="str">
        <f aca="false">IF(B176="","",IF(MONTH(B176)=6,"X",""))</f>
        <v/>
      </c>
      <c r="O176" s="70" t="str">
        <f aca="false">IF(B176="","",IF(MONTH(B176)=7,"X",""))</f>
        <v/>
      </c>
      <c r="P176" s="70" t="str">
        <f aca="false">IF(B176="","",IF(MONTH(B176)=8,"X",""))</f>
        <v/>
      </c>
      <c r="Q176" s="70" t="str">
        <f aca="false">IF(B176="","",IF(MONTH(B176)=9,"X",""))</f>
        <v/>
      </c>
      <c r="R176" s="70" t="str">
        <f aca="false">IF(B176="","",IF(MONTH(B176)=10,"X",""))</f>
        <v/>
      </c>
      <c r="S176" s="70" t="str">
        <f aca="false">IF(B176="","",IF(MONTH(B176)=11,"X",""))</f>
        <v/>
      </c>
      <c r="T176" s="70" t="str">
        <f aca="false">IF(B176="","",IF(MONTH(B176)=12,"X",""))</f>
        <v/>
      </c>
      <c r="U176" s="58" t="str">
        <f aca="false">IF(E176="","",SUMIF($E$5:$E$1000,E176,$AD$5:$AD$1000))</f>
        <v/>
      </c>
      <c r="V176" s="71" t="str">
        <f aca="false">IF(E176="","",_xlfn.TEXTJOIN(" + ",TRUE(),IF(COUNTIFS($E$5:$E$1000,E176,$C$5:$C$1000,"Auditoría Interna")&gt;0,"Interna",""),IF(COUNTIFS($E$5:$E$1000,E176,$C$5:$C$1000,"Auditoría Externa")&gt;0,"Externa",""),IF(COUNTIFS($E$5:$E$1000,E176,$C$5:$C$1000,"SSF")&gt;0,"SSF",""),IF(COUNTIFS($E$5:$E$1000,E176,$C$5:$C$1000,"Comité de Supervisión")&gt;0,"Comité Sup.",""),IF(COUNTIFS($E$5:$E$1000,E176,$C$5:$C$1000,"Consejo de Administración")&gt;0,"Consejo",""),IF(COUNTIFS($E$5:$E$1000,E176,$C$5:$C$1000,"Otros")&gt;0,"Otros","")))</f>
        <v/>
      </c>
      <c r="W176" s="58" t="str">
        <f aca="false">IF(E176="","",SUMIFS($AD$5:$AD$1000,$E$5:$E$1000,E176,$AA$5:$AA$1000,AA176,$C$5:$C$1000,"&lt;&gt;"&amp;C176))</f>
        <v/>
      </c>
      <c r="X176" s="72"/>
      <c r="Y176" s="68"/>
      <c r="Z176" s="72"/>
      <c r="AA176" s="38" t="str">
        <f aca="false">IF(B176="","",YEAR(B176)*100+MONTH(B176))</f>
        <v/>
      </c>
      <c r="AB176" s="38" t="str">
        <f aca="false">IF(AND(E176&lt;&gt;"",E176=Cruce!$C$5,AD176=1),COUNTIFS($E$5:E176,E176,$AD$5:AD176,1),"")</f>
        <v/>
      </c>
      <c r="AC176" s="38" t="str">
        <f aca="false">IF(E176="","",C176&amp;"|"&amp;X176&amp;"|"&amp;IF(B176="","s/f",TEXT(B176,"yyyymmdd"))&amp;IF(OR(C176="SSF",X176="Visitas Auditoría Interna"),"|"&amp;Y176,""))</f>
        <v/>
      </c>
      <c r="AD176" s="38" t="n">
        <f aca="false">IF(E176="",0,IF(COUNTIFS($E$5:E176,E176,$AC$5:AC176,AC176)=1,1,0))</f>
        <v>0</v>
      </c>
      <c r="AE176" s="38" t="str">
        <f aca="false">IF(OR(E176="",AD176&lt;&gt;1),"",SUBSTITUTE(SUBSTITUTE(C176,"Auditoría ",""),"Consejo de Administración","Consejo")&amp;" – "&amp;IF(B176="","(sin fecha)",DAY(B176)&amp;" de "&amp;CHOOSE(MONTH(B176),"Enero","Febrero","Marzo","Abril","Mayo","Junio","Julio","Agosto","Septiembre","Octubre","Noviembre","Diciembre")&amp;" "&amp;YEAR(B176)))</f>
        <v/>
      </c>
      <c r="AF176" s="38" t="n">
        <f aca="false">IF(E176="",0,IF(COUNTIF($AC$5:AC176,AC176)=1,1,0))</f>
        <v>0</v>
      </c>
    </row>
    <row r="177" customFormat="false" ht="15" hidden="false" customHeight="false" outlineLevel="0" collapsed="false">
      <c r="A177" s="68"/>
      <c r="B177" s="67"/>
      <c r="C177" s="68"/>
      <c r="D177" s="68"/>
      <c r="E177" s="69"/>
      <c r="F177" s="69"/>
      <c r="G177" s="70" t="str">
        <f aca="false">IF(OR(E177="",AND($C$3="",$E$3="")),"",IF(B177="","Sin fecha",IF(AND(OR($C$3="",B177&gt;=$C$3),OR($E$3="",B177&lt;=$E$3)),"Sí","No")))</f>
        <v/>
      </c>
      <c r="H177" s="58" t="str">
        <f aca="false">IF(B177="","",YEAR(B177))</f>
        <v/>
      </c>
      <c r="I177" s="70" t="str">
        <f aca="false">IF(B177="","",IF(MONTH(B177)=1,"X",""))</f>
        <v/>
      </c>
      <c r="J177" s="70" t="str">
        <f aca="false">IF(B177="","",IF(MONTH(B177)=2,"X",""))</f>
        <v/>
      </c>
      <c r="K177" s="70" t="str">
        <f aca="false">IF(B177="","",IF(MONTH(B177)=3,"X",""))</f>
        <v/>
      </c>
      <c r="L177" s="70" t="str">
        <f aca="false">IF(B177="","",IF(MONTH(B177)=4,"X",""))</f>
        <v/>
      </c>
      <c r="M177" s="70" t="str">
        <f aca="false">IF(B177="","",IF(MONTH(B177)=5,"X",""))</f>
        <v/>
      </c>
      <c r="N177" s="70" t="str">
        <f aca="false">IF(B177="","",IF(MONTH(B177)=6,"X",""))</f>
        <v/>
      </c>
      <c r="O177" s="70" t="str">
        <f aca="false">IF(B177="","",IF(MONTH(B177)=7,"X",""))</f>
        <v/>
      </c>
      <c r="P177" s="70" t="str">
        <f aca="false">IF(B177="","",IF(MONTH(B177)=8,"X",""))</f>
        <v/>
      </c>
      <c r="Q177" s="70" t="str">
        <f aca="false">IF(B177="","",IF(MONTH(B177)=9,"X",""))</f>
        <v/>
      </c>
      <c r="R177" s="70" t="str">
        <f aca="false">IF(B177="","",IF(MONTH(B177)=10,"X",""))</f>
        <v/>
      </c>
      <c r="S177" s="70" t="str">
        <f aca="false">IF(B177="","",IF(MONTH(B177)=11,"X",""))</f>
        <v/>
      </c>
      <c r="T177" s="70" t="str">
        <f aca="false">IF(B177="","",IF(MONTH(B177)=12,"X",""))</f>
        <v/>
      </c>
      <c r="U177" s="58" t="str">
        <f aca="false">IF(E177="","",SUMIF($E$5:$E$1000,E177,$AD$5:$AD$1000))</f>
        <v/>
      </c>
      <c r="V177" s="71" t="str">
        <f aca="false">IF(E177="","",_xlfn.TEXTJOIN(" + ",TRUE(),IF(COUNTIFS($E$5:$E$1000,E177,$C$5:$C$1000,"Auditoría Interna")&gt;0,"Interna",""),IF(COUNTIFS($E$5:$E$1000,E177,$C$5:$C$1000,"Auditoría Externa")&gt;0,"Externa",""),IF(COUNTIFS($E$5:$E$1000,E177,$C$5:$C$1000,"SSF")&gt;0,"SSF",""),IF(COUNTIFS($E$5:$E$1000,E177,$C$5:$C$1000,"Comité de Supervisión")&gt;0,"Comité Sup.",""),IF(COUNTIFS($E$5:$E$1000,E177,$C$5:$C$1000,"Consejo de Administración")&gt;0,"Consejo",""),IF(COUNTIFS($E$5:$E$1000,E177,$C$5:$C$1000,"Otros")&gt;0,"Otros","")))</f>
        <v/>
      </c>
      <c r="W177" s="58" t="str">
        <f aca="false">IF(E177="","",SUMIFS($AD$5:$AD$1000,$E$5:$E$1000,E177,$AA$5:$AA$1000,AA177,$C$5:$C$1000,"&lt;&gt;"&amp;C177))</f>
        <v/>
      </c>
      <c r="X177" s="72"/>
      <c r="Y177" s="68"/>
      <c r="Z177" s="72"/>
      <c r="AA177" s="38" t="str">
        <f aca="false">IF(B177="","",YEAR(B177)*100+MONTH(B177))</f>
        <v/>
      </c>
      <c r="AB177" s="38" t="str">
        <f aca="false">IF(AND(E177&lt;&gt;"",E177=Cruce!$C$5,AD177=1),COUNTIFS($E$5:E177,E177,$AD$5:AD177,1),"")</f>
        <v/>
      </c>
      <c r="AC177" s="38" t="str">
        <f aca="false">IF(E177="","",C177&amp;"|"&amp;X177&amp;"|"&amp;IF(B177="","s/f",TEXT(B177,"yyyymmdd"))&amp;IF(OR(C177="SSF",X177="Visitas Auditoría Interna"),"|"&amp;Y177,""))</f>
        <v/>
      </c>
      <c r="AD177" s="38" t="n">
        <f aca="false">IF(E177="",0,IF(COUNTIFS($E$5:E177,E177,$AC$5:AC177,AC177)=1,1,0))</f>
        <v>0</v>
      </c>
      <c r="AE177" s="38" t="str">
        <f aca="false">IF(OR(E177="",AD177&lt;&gt;1),"",SUBSTITUTE(SUBSTITUTE(C177,"Auditoría ",""),"Consejo de Administración","Consejo")&amp;" – "&amp;IF(B177="","(sin fecha)",DAY(B177)&amp;" de "&amp;CHOOSE(MONTH(B177),"Enero","Febrero","Marzo","Abril","Mayo","Junio","Julio","Agosto","Septiembre","Octubre","Noviembre","Diciembre")&amp;" "&amp;YEAR(B177)))</f>
        <v/>
      </c>
      <c r="AF177" s="38" t="n">
        <f aca="false">IF(E177="",0,IF(COUNTIF($AC$5:AC177,AC177)=1,1,0))</f>
        <v>0</v>
      </c>
    </row>
    <row r="178" customFormat="false" ht="15" hidden="false" customHeight="false" outlineLevel="0" collapsed="false">
      <c r="A178" s="68"/>
      <c r="B178" s="67"/>
      <c r="C178" s="68"/>
      <c r="D178" s="68"/>
      <c r="E178" s="69"/>
      <c r="F178" s="69"/>
      <c r="G178" s="70" t="str">
        <f aca="false">IF(OR(E178="",AND($C$3="",$E$3="")),"",IF(B178="","Sin fecha",IF(AND(OR($C$3="",B178&gt;=$C$3),OR($E$3="",B178&lt;=$E$3)),"Sí","No")))</f>
        <v/>
      </c>
      <c r="H178" s="58" t="str">
        <f aca="false">IF(B178="","",YEAR(B178))</f>
        <v/>
      </c>
      <c r="I178" s="70" t="str">
        <f aca="false">IF(B178="","",IF(MONTH(B178)=1,"X",""))</f>
        <v/>
      </c>
      <c r="J178" s="70" t="str">
        <f aca="false">IF(B178="","",IF(MONTH(B178)=2,"X",""))</f>
        <v/>
      </c>
      <c r="K178" s="70" t="str">
        <f aca="false">IF(B178="","",IF(MONTH(B178)=3,"X",""))</f>
        <v/>
      </c>
      <c r="L178" s="70" t="str">
        <f aca="false">IF(B178="","",IF(MONTH(B178)=4,"X",""))</f>
        <v/>
      </c>
      <c r="M178" s="70" t="str">
        <f aca="false">IF(B178="","",IF(MONTH(B178)=5,"X",""))</f>
        <v/>
      </c>
      <c r="N178" s="70" t="str">
        <f aca="false">IF(B178="","",IF(MONTH(B178)=6,"X",""))</f>
        <v/>
      </c>
      <c r="O178" s="70" t="str">
        <f aca="false">IF(B178="","",IF(MONTH(B178)=7,"X",""))</f>
        <v/>
      </c>
      <c r="P178" s="70" t="str">
        <f aca="false">IF(B178="","",IF(MONTH(B178)=8,"X",""))</f>
        <v/>
      </c>
      <c r="Q178" s="70" t="str">
        <f aca="false">IF(B178="","",IF(MONTH(B178)=9,"X",""))</f>
        <v/>
      </c>
      <c r="R178" s="70" t="str">
        <f aca="false">IF(B178="","",IF(MONTH(B178)=10,"X",""))</f>
        <v/>
      </c>
      <c r="S178" s="70" t="str">
        <f aca="false">IF(B178="","",IF(MONTH(B178)=11,"X",""))</f>
        <v/>
      </c>
      <c r="T178" s="70" t="str">
        <f aca="false">IF(B178="","",IF(MONTH(B178)=12,"X",""))</f>
        <v/>
      </c>
      <c r="U178" s="58" t="str">
        <f aca="false">IF(E178="","",SUMIF($E$5:$E$1000,E178,$AD$5:$AD$1000))</f>
        <v/>
      </c>
      <c r="V178" s="71" t="str">
        <f aca="false">IF(E178="","",_xlfn.TEXTJOIN(" + ",TRUE(),IF(COUNTIFS($E$5:$E$1000,E178,$C$5:$C$1000,"Auditoría Interna")&gt;0,"Interna",""),IF(COUNTIFS($E$5:$E$1000,E178,$C$5:$C$1000,"Auditoría Externa")&gt;0,"Externa",""),IF(COUNTIFS($E$5:$E$1000,E178,$C$5:$C$1000,"SSF")&gt;0,"SSF",""),IF(COUNTIFS($E$5:$E$1000,E178,$C$5:$C$1000,"Comité de Supervisión")&gt;0,"Comité Sup.",""),IF(COUNTIFS($E$5:$E$1000,E178,$C$5:$C$1000,"Consejo de Administración")&gt;0,"Consejo",""),IF(COUNTIFS($E$5:$E$1000,E178,$C$5:$C$1000,"Otros")&gt;0,"Otros","")))</f>
        <v/>
      </c>
      <c r="W178" s="58" t="str">
        <f aca="false">IF(E178="","",SUMIFS($AD$5:$AD$1000,$E$5:$E$1000,E178,$AA$5:$AA$1000,AA178,$C$5:$C$1000,"&lt;&gt;"&amp;C178))</f>
        <v/>
      </c>
      <c r="X178" s="72"/>
      <c r="Y178" s="68"/>
      <c r="Z178" s="72"/>
      <c r="AA178" s="38" t="str">
        <f aca="false">IF(B178="","",YEAR(B178)*100+MONTH(B178))</f>
        <v/>
      </c>
      <c r="AB178" s="38" t="str">
        <f aca="false">IF(AND(E178&lt;&gt;"",E178=Cruce!$C$5,AD178=1),COUNTIFS($E$5:E178,E178,$AD$5:AD178,1),"")</f>
        <v/>
      </c>
      <c r="AC178" s="38" t="str">
        <f aca="false">IF(E178="","",C178&amp;"|"&amp;X178&amp;"|"&amp;IF(B178="","s/f",TEXT(B178,"yyyymmdd"))&amp;IF(OR(C178="SSF",X178="Visitas Auditoría Interna"),"|"&amp;Y178,""))</f>
        <v/>
      </c>
      <c r="AD178" s="38" t="n">
        <f aca="false">IF(E178="",0,IF(COUNTIFS($E$5:E178,E178,$AC$5:AC178,AC178)=1,1,0))</f>
        <v>0</v>
      </c>
      <c r="AE178" s="38" t="str">
        <f aca="false">IF(OR(E178="",AD178&lt;&gt;1),"",SUBSTITUTE(SUBSTITUTE(C178,"Auditoría ",""),"Consejo de Administración","Consejo")&amp;" – "&amp;IF(B178="","(sin fecha)",DAY(B178)&amp;" de "&amp;CHOOSE(MONTH(B178),"Enero","Febrero","Marzo","Abril","Mayo","Junio","Julio","Agosto","Septiembre","Octubre","Noviembre","Diciembre")&amp;" "&amp;YEAR(B178)))</f>
        <v/>
      </c>
      <c r="AF178" s="38" t="n">
        <f aca="false">IF(E178="",0,IF(COUNTIF($AC$5:AC178,AC178)=1,1,0))</f>
        <v>0</v>
      </c>
    </row>
    <row r="179" customFormat="false" ht="15" hidden="false" customHeight="false" outlineLevel="0" collapsed="false">
      <c r="A179" s="68"/>
      <c r="B179" s="67"/>
      <c r="C179" s="68"/>
      <c r="D179" s="68"/>
      <c r="E179" s="69"/>
      <c r="F179" s="69"/>
      <c r="G179" s="70" t="str">
        <f aca="false">IF(OR(E179="",AND($C$3="",$E$3="")),"",IF(B179="","Sin fecha",IF(AND(OR($C$3="",B179&gt;=$C$3),OR($E$3="",B179&lt;=$E$3)),"Sí","No")))</f>
        <v/>
      </c>
      <c r="H179" s="58" t="str">
        <f aca="false">IF(B179="","",YEAR(B179))</f>
        <v/>
      </c>
      <c r="I179" s="70" t="str">
        <f aca="false">IF(B179="","",IF(MONTH(B179)=1,"X",""))</f>
        <v/>
      </c>
      <c r="J179" s="70" t="str">
        <f aca="false">IF(B179="","",IF(MONTH(B179)=2,"X",""))</f>
        <v/>
      </c>
      <c r="K179" s="70" t="str">
        <f aca="false">IF(B179="","",IF(MONTH(B179)=3,"X",""))</f>
        <v/>
      </c>
      <c r="L179" s="70" t="str">
        <f aca="false">IF(B179="","",IF(MONTH(B179)=4,"X",""))</f>
        <v/>
      </c>
      <c r="M179" s="70" t="str">
        <f aca="false">IF(B179="","",IF(MONTH(B179)=5,"X",""))</f>
        <v/>
      </c>
      <c r="N179" s="70" t="str">
        <f aca="false">IF(B179="","",IF(MONTH(B179)=6,"X",""))</f>
        <v/>
      </c>
      <c r="O179" s="70" t="str">
        <f aca="false">IF(B179="","",IF(MONTH(B179)=7,"X",""))</f>
        <v/>
      </c>
      <c r="P179" s="70" t="str">
        <f aca="false">IF(B179="","",IF(MONTH(B179)=8,"X",""))</f>
        <v/>
      </c>
      <c r="Q179" s="70" t="str">
        <f aca="false">IF(B179="","",IF(MONTH(B179)=9,"X",""))</f>
        <v/>
      </c>
      <c r="R179" s="70" t="str">
        <f aca="false">IF(B179="","",IF(MONTH(B179)=10,"X",""))</f>
        <v/>
      </c>
      <c r="S179" s="70" t="str">
        <f aca="false">IF(B179="","",IF(MONTH(B179)=11,"X",""))</f>
        <v/>
      </c>
      <c r="T179" s="70" t="str">
        <f aca="false">IF(B179="","",IF(MONTH(B179)=12,"X",""))</f>
        <v/>
      </c>
      <c r="U179" s="58" t="str">
        <f aca="false">IF(E179="","",SUMIF($E$5:$E$1000,E179,$AD$5:$AD$1000))</f>
        <v/>
      </c>
      <c r="V179" s="71" t="str">
        <f aca="false">IF(E179="","",_xlfn.TEXTJOIN(" + ",TRUE(),IF(COUNTIFS($E$5:$E$1000,E179,$C$5:$C$1000,"Auditoría Interna")&gt;0,"Interna",""),IF(COUNTIFS($E$5:$E$1000,E179,$C$5:$C$1000,"Auditoría Externa")&gt;0,"Externa",""),IF(COUNTIFS($E$5:$E$1000,E179,$C$5:$C$1000,"SSF")&gt;0,"SSF",""),IF(COUNTIFS($E$5:$E$1000,E179,$C$5:$C$1000,"Comité de Supervisión")&gt;0,"Comité Sup.",""),IF(COUNTIFS($E$5:$E$1000,E179,$C$5:$C$1000,"Consejo de Administración")&gt;0,"Consejo",""),IF(COUNTIFS($E$5:$E$1000,E179,$C$5:$C$1000,"Otros")&gt;0,"Otros","")))</f>
        <v/>
      </c>
      <c r="W179" s="58" t="str">
        <f aca="false">IF(E179="","",SUMIFS($AD$5:$AD$1000,$E$5:$E$1000,E179,$AA$5:$AA$1000,AA179,$C$5:$C$1000,"&lt;&gt;"&amp;C179))</f>
        <v/>
      </c>
      <c r="X179" s="72"/>
      <c r="Y179" s="68"/>
      <c r="Z179" s="72"/>
      <c r="AA179" s="38" t="str">
        <f aca="false">IF(B179="","",YEAR(B179)*100+MONTH(B179))</f>
        <v/>
      </c>
      <c r="AB179" s="38" t="str">
        <f aca="false">IF(AND(E179&lt;&gt;"",E179=Cruce!$C$5,AD179=1),COUNTIFS($E$5:E179,E179,$AD$5:AD179,1),"")</f>
        <v/>
      </c>
      <c r="AC179" s="38" t="str">
        <f aca="false">IF(E179="","",C179&amp;"|"&amp;X179&amp;"|"&amp;IF(B179="","s/f",TEXT(B179,"yyyymmdd"))&amp;IF(OR(C179="SSF",X179="Visitas Auditoría Interna"),"|"&amp;Y179,""))</f>
        <v/>
      </c>
      <c r="AD179" s="38" t="n">
        <f aca="false">IF(E179="",0,IF(COUNTIFS($E$5:E179,E179,$AC$5:AC179,AC179)=1,1,0))</f>
        <v>0</v>
      </c>
      <c r="AE179" s="38" t="str">
        <f aca="false">IF(OR(E179="",AD179&lt;&gt;1),"",SUBSTITUTE(SUBSTITUTE(C179,"Auditoría ",""),"Consejo de Administración","Consejo")&amp;" – "&amp;IF(B179="","(sin fecha)",DAY(B179)&amp;" de "&amp;CHOOSE(MONTH(B179),"Enero","Febrero","Marzo","Abril","Mayo","Junio","Julio","Agosto","Septiembre","Octubre","Noviembre","Diciembre")&amp;" "&amp;YEAR(B179)))</f>
        <v/>
      </c>
      <c r="AF179" s="38" t="n">
        <f aca="false">IF(E179="",0,IF(COUNTIF($AC$5:AC179,AC179)=1,1,0))</f>
        <v>0</v>
      </c>
    </row>
    <row r="180" customFormat="false" ht="15" hidden="false" customHeight="false" outlineLevel="0" collapsed="false">
      <c r="A180" s="68"/>
      <c r="B180" s="67"/>
      <c r="C180" s="68"/>
      <c r="D180" s="68"/>
      <c r="E180" s="69"/>
      <c r="F180" s="69"/>
      <c r="G180" s="70" t="str">
        <f aca="false">IF(OR(E180="",AND($C$3="",$E$3="")),"",IF(B180="","Sin fecha",IF(AND(OR($C$3="",B180&gt;=$C$3),OR($E$3="",B180&lt;=$E$3)),"Sí","No")))</f>
        <v/>
      </c>
      <c r="H180" s="58" t="str">
        <f aca="false">IF(B180="","",YEAR(B180))</f>
        <v/>
      </c>
      <c r="I180" s="70" t="str">
        <f aca="false">IF(B180="","",IF(MONTH(B180)=1,"X",""))</f>
        <v/>
      </c>
      <c r="J180" s="70" t="str">
        <f aca="false">IF(B180="","",IF(MONTH(B180)=2,"X",""))</f>
        <v/>
      </c>
      <c r="K180" s="70" t="str">
        <f aca="false">IF(B180="","",IF(MONTH(B180)=3,"X",""))</f>
        <v/>
      </c>
      <c r="L180" s="70" t="str">
        <f aca="false">IF(B180="","",IF(MONTH(B180)=4,"X",""))</f>
        <v/>
      </c>
      <c r="M180" s="70" t="str">
        <f aca="false">IF(B180="","",IF(MONTH(B180)=5,"X",""))</f>
        <v/>
      </c>
      <c r="N180" s="70" t="str">
        <f aca="false">IF(B180="","",IF(MONTH(B180)=6,"X",""))</f>
        <v/>
      </c>
      <c r="O180" s="70" t="str">
        <f aca="false">IF(B180="","",IF(MONTH(B180)=7,"X",""))</f>
        <v/>
      </c>
      <c r="P180" s="70" t="str">
        <f aca="false">IF(B180="","",IF(MONTH(B180)=8,"X",""))</f>
        <v/>
      </c>
      <c r="Q180" s="70" t="str">
        <f aca="false">IF(B180="","",IF(MONTH(B180)=9,"X",""))</f>
        <v/>
      </c>
      <c r="R180" s="70" t="str">
        <f aca="false">IF(B180="","",IF(MONTH(B180)=10,"X",""))</f>
        <v/>
      </c>
      <c r="S180" s="70" t="str">
        <f aca="false">IF(B180="","",IF(MONTH(B180)=11,"X",""))</f>
        <v/>
      </c>
      <c r="T180" s="70" t="str">
        <f aca="false">IF(B180="","",IF(MONTH(B180)=12,"X",""))</f>
        <v/>
      </c>
      <c r="U180" s="58" t="str">
        <f aca="false">IF(E180="","",SUMIF($E$5:$E$1000,E180,$AD$5:$AD$1000))</f>
        <v/>
      </c>
      <c r="V180" s="71" t="str">
        <f aca="false">IF(E180="","",_xlfn.TEXTJOIN(" + ",TRUE(),IF(COUNTIFS($E$5:$E$1000,E180,$C$5:$C$1000,"Auditoría Interna")&gt;0,"Interna",""),IF(COUNTIFS($E$5:$E$1000,E180,$C$5:$C$1000,"Auditoría Externa")&gt;0,"Externa",""),IF(COUNTIFS($E$5:$E$1000,E180,$C$5:$C$1000,"SSF")&gt;0,"SSF",""),IF(COUNTIFS($E$5:$E$1000,E180,$C$5:$C$1000,"Comité de Supervisión")&gt;0,"Comité Sup.",""),IF(COUNTIFS($E$5:$E$1000,E180,$C$5:$C$1000,"Consejo de Administración")&gt;0,"Consejo",""),IF(COUNTIFS($E$5:$E$1000,E180,$C$5:$C$1000,"Otros")&gt;0,"Otros","")))</f>
        <v/>
      </c>
      <c r="W180" s="58" t="str">
        <f aca="false">IF(E180="","",SUMIFS($AD$5:$AD$1000,$E$5:$E$1000,E180,$AA$5:$AA$1000,AA180,$C$5:$C$1000,"&lt;&gt;"&amp;C180))</f>
        <v/>
      </c>
      <c r="X180" s="72"/>
      <c r="Y180" s="68"/>
      <c r="Z180" s="72"/>
      <c r="AA180" s="38" t="str">
        <f aca="false">IF(B180="","",YEAR(B180)*100+MONTH(B180))</f>
        <v/>
      </c>
      <c r="AB180" s="38" t="str">
        <f aca="false">IF(AND(E180&lt;&gt;"",E180=Cruce!$C$5,AD180=1),COUNTIFS($E$5:E180,E180,$AD$5:AD180,1),"")</f>
        <v/>
      </c>
      <c r="AC180" s="38" t="str">
        <f aca="false">IF(E180="","",C180&amp;"|"&amp;X180&amp;"|"&amp;IF(B180="","s/f",TEXT(B180,"yyyymmdd"))&amp;IF(OR(C180="SSF",X180="Visitas Auditoría Interna"),"|"&amp;Y180,""))</f>
        <v/>
      </c>
      <c r="AD180" s="38" t="n">
        <f aca="false">IF(E180="",0,IF(COUNTIFS($E$5:E180,E180,$AC$5:AC180,AC180)=1,1,0))</f>
        <v>0</v>
      </c>
      <c r="AE180" s="38" t="str">
        <f aca="false">IF(OR(E180="",AD180&lt;&gt;1),"",SUBSTITUTE(SUBSTITUTE(C180,"Auditoría ",""),"Consejo de Administración","Consejo")&amp;" – "&amp;IF(B180="","(sin fecha)",DAY(B180)&amp;" de "&amp;CHOOSE(MONTH(B180),"Enero","Febrero","Marzo","Abril","Mayo","Junio","Julio","Agosto","Septiembre","Octubre","Noviembre","Diciembre")&amp;" "&amp;YEAR(B180)))</f>
        <v/>
      </c>
      <c r="AF180" s="38" t="n">
        <f aca="false">IF(E180="",0,IF(COUNTIF($AC$5:AC180,AC180)=1,1,0))</f>
        <v>0</v>
      </c>
    </row>
    <row r="181" customFormat="false" ht="15" hidden="false" customHeight="false" outlineLevel="0" collapsed="false">
      <c r="A181" s="68"/>
      <c r="B181" s="67"/>
      <c r="C181" s="68"/>
      <c r="D181" s="68"/>
      <c r="E181" s="69"/>
      <c r="F181" s="69"/>
      <c r="G181" s="70" t="str">
        <f aca="false">IF(OR(E181="",AND($C$3="",$E$3="")),"",IF(B181="","Sin fecha",IF(AND(OR($C$3="",B181&gt;=$C$3),OR($E$3="",B181&lt;=$E$3)),"Sí","No")))</f>
        <v/>
      </c>
      <c r="H181" s="58" t="str">
        <f aca="false">IF(B181="","",YEAR(B181))</f>
        <v/>
      </c>
      <c r="I181" s="70" t="str">
        <f aca="false">IF(B181="","",IF(MONTH(B181)=1,"X",""))</f>
        <v/>
      </c>
      <c r="J181" s="70" t="str">
        <f aca="false">IF(B181="","",IF(MONTH(B181)=2,"X",""))</f>
        <v/>
      </c>
      <c r="K181" s="70" t="str">
        <f aca="false">IF(B181="","",IF(MONTH(B181)=3,"X",""))</f>
        <v/>
      </c>
      <c r="L181" s="70" t="str">
        <f aca="false">IF(B181="","",IF(MONTH(B181)=4,"X",""))</f>
        <v/>
      </c>
      <c r="M181" s="70" t="str">
        <f aca="false">IF(B181="","",IF(MONTH(B181)=5,"X",""))</f>
        <v/>
      </c>
      <c r="N181" s="70" t="str">
        <f aca="false">IF(B181="","",IF(MONTH(B181)=6,"X",""))</f>
        <v/>
      </c>
      <c r="O181" s="70" t="str">
        <f aca="false">IF(B181="","",IF(MONTH(B181)=7,"X",""))</f>
        <v/>
      </c>
      <c r="P181" s="70" t="str">
        <f aca="false">IF(B181="","",IF(MONTH(B181)=8,"X",""))</f>
        <v/>
      </c>
      <c r="Q181" s="70" t="str">
        <f aca="false">IF(B181="","",IF(MONTH(B181)=9,"X",""))</f>
        <v/>
      </c>
      <c r="R181" s="70" t="str">
        <f aca="false">IF(B181="","",IF(MONTH(B181)=10,"X",""))</f>
        <v/>
      </c>
      <c r="S181" s="70" t="str">
        <f aca="false">IF(B181="","",IF(MONTH(B181)=11,"X",""))</f>
        <v/>
      </c>
      <c r="T181" s="70" t="str">
        <f aca="false">IF(B181="","",IF(MONTH(B181)=12,"X",""))</f>
        <v/>
      </c>
      <c r="U181" s="58" t="str">
        <f aca="false">IF(E181="","",SUMIF($E$5:$E$1000,E181,$AD$5:$AD$1000))</f>
        <v/>
      </c>
      <c r="V181" s="71" t="str">
        <f aca="false">IF(E181="","",_xlfn.TEXTJOIN(" + ",TRUE(),IF(COUNTIFS($E$5:$E$1000,E181,$C$5:$C$1000,"Auditoría Interna")&gt;0,"Interna",""),IF(COUNTIFS($E$5:$E$1000,E181,$C$5:$C$1000,"Auditoría Externa")&gt;0,"Externa",""),IF(COUNTIFS($E$5:$E$1000,E181,$C$5:$C$1000,"SSF")&gt;0,"SSF",""),IF(COUNTIFS($E$5:$E$1000,E181,$C$5:$C$1000,"Comité de Supervisión")&gt;0,"Comité Sup.",""),IF(COUNTIFS($E$5:$E$1000,E181,$C$5:$C$1000,"Consejo de Administración")&gt;0,"Consejo",""),IF(COUNTIFS($E$5:$E$1000,E181,$C$5:$C$1000,"Otros")&gt;0,"Otros","")))</f>
        <v/>
      </c>
      <c r="W181" s="58" t="str">
        <f aca="false">IF(E181="","",SUMIFS($AD$5:$AD$1000,$E$5:$E$1000,E181,$AA$5:$AA$1000,AA181,$C$5:$C$1000,"&lt;&gt;"&amp;C181))</f>
        <v/>
      </c>
      <c r="X181" s="72"/>
      <c r="Y181" s="68"/>
      <c r="Z181" s="72"/>
      <c r="AA181" s="38" t="str">
        <f aca="false">IF(B181="","",YEAR(B181)*100+MONTH(B181))</f>
        <v/>
      </c>
      <c r="AB181" s="38" t="str">
        <f aca="false">IF(AND(E181&lt;&gt;"",E181=Cruce!$C$5,AD181=1),COUNTIFS($E$5:E181,E181,$AD$5:AD181,1),"")</f>
        <v/>
      </c>
      <c r="AC181" s="38" t="str">
        <f aca="false">IF(E181="","",C181&amp;"|"&amp;X181&amp;"|"&amp;IF(B181="","s/f",TEXT(B181,"yyyymmdd"))&amp;IF(OR(C181="SSF",X181="Visitas Auditoría Interna"),"|"&amp;Y181,""))</f>
        <v/>
      </c>
      <c r="AD181" s="38" t="n">
        <f aca="false">IF(E181="",0,IF(COUNTIFS($E$5:E181,E181,$AC$5:AC181,AC181)=1,1,0))</f>
        <v>0</v>
      </c>
      <c r="AE181" s="38" t="str">
        <f aca="false">IF(OR(E181="",AD181&lt;&gt;1),"",SUBSTITUTE(SUBSTITUTE(C181,"Auditoría ",""),"Consejo de Administración","Consejo")&amp;" – "&amp;IF(B181="","(sin fecha)",DAY(B181)&amp;" de "&amp;CHOOSE(MONTH(B181),"Enero","Febrero","Marzo","Abril","Mayo","Junio","Julio","Agosto","Septiembre","Octubre","Noviembre","Diciembre")&amp;" "&amp;YEAR(B181)))</f>
        <v/>
      </c>
      <c r="AF181" s="38" t="n">
        <f aca="false">IF(E181="",0,IF(COUNTIF($AC$5:AC181,AC181)=1,1,0))</f>
        <v>0</v>
      </c>
    </row>
    <row r="182" customFormat="false" ht="15" hidden="false" customHeight="false" outlineLevel="0" collapsed="false">
      <c r="A182" s="68"/>
      <c r="B182" s="67"/>
      <c r="C182" s="68"/>
      <c r="D182" s="68"/>
      <c r="E182" s="69"/>
      <c r="F182" s="69"/>
      <c r="G182" s="70" t="str">
        <f aca="false">IF(OR(E182="",AND($C$3="",$E$3="")),"",IF(B182="","Sin fecha",IF(AND(OR($C$3="",B182&gt;=$C$3),OR($E$3="",B182&lt;=$E$3)),"Sí","No")))</f>
        <v/>
      </c>
      <c r="H182" s="58" t="str">
        <f aca="false">IF(B182="","",YEAR(B182))</f>
        <v/>
      </c>
      <c r="I182" s="70" t="str">
        <f aca="false">IF(B182="","",IF(MONTH(B182)=1,"X",""))</f>
        <v/>
      </c>
      <c r="J182" s="70" t="str">
        <f aca="false">IF(B182="","",IF(MONTH(B182)=2,"X",""))</f>
        <v/>
      </c>
      <c r="K182" s="70" t="str">
        <f aca="false">IF(B182="","",IF(MONTH(B182)=3,"X",""))</f>
        <v/>
      </c>
      <c r="L182" s="70" t="str">
        <f aca="false">IF(B182="","",IF(MONTH(B182)=4,"X",""))</f>
        <v/>
      </c>
      <c r="M182" s="70" t="str">
        <f aca="false">IF(B182="","",IF(MONTH(B182)=5,"X",""))</f>
        <v/>
      </c>
      <c r="N182" s="70" t="str">
        <f aca="false">IF(B182="","",IF(MONTH(B182)=6,"X",""))</f>
        <v/>
      </c>
      <c r="O182" s="70" t="str">
        <f aca="false">IF(B182="","",IF(MONTH(B182)=7,"X",""))</f>
        <v/>
      </c>
      <c r="P182" s="70" t="str">
        <f aca="false">IF(B182="","",IF(MONTH(B182)=8,"X",""))</f>
        <v/>
      </c>
      <c r="Q182" s="70" t="str">
        <f aca="false">IF(B182="","",IF(MONTH(B182)=9,"X",""))</f>
        <v/>
      </c>
      <c r="R182" s="70" t="str">
        <f aca="false">IF(B182="","",IF(MONTH(B182)=10,"X",""))</f>
        <v/>
      </c>
      <c r="S182" s="70" t="str">
        <f aca="false">IF(B182="","",IF(MONTH(B182)=11,"X",""))</f>
        <v/>
      </c>
      <c r="T182" s="70" t="str">
        <f aca="false">IF(B182="","",IF(MONTH(B182)=12,"X",""))</f>
        <v/>
      </c>
      <c r="U182" s="58" t="str">
        <f aca="false">IF(E182="","",SUMIF($E$5:$E$1000,E182,$AD$5:$AD$1000))</f>
        <v/>
      </c>
      <c r="V182" s="71" t="str">
        <f aca="false">IF(E182="","",_xlfn.TEXTJOIN(" + ",TRUE(),IF(COUNTIFS($E$5:$E$1000,E182,$C$5:$C$1000,"Auditoría Interna")&gt;0,"Interna",""),IF(COUNTIFS($E$5:$E$1000,E182,$C$5:$C$1000,"Auditoría Externa")&gt;0,"Externa",""),IF(COUNTIFS($E$5:$E$1000,E182,$C$5:$C$1000,"SSF")&gt;0,"SSF",""),IF(COUNTIFS($E$5:$E$1000,E182,$C$5:$C$1000,"Comité de Supervisión")&gt;0,"Comité Sup.",""),IF(COUNTIFS($E$5:$E$1000,E182,$C$5:$C$1000,"Consejo de Administración")&gt;0,"Consejo",""),IF(COUNTIFS($E$5:$E$1000,E182,$C$5:$C$1000,"Otros")&gt;0,"Otros","")))</f>
        <v/>
      </c>
      <c r="W182" s="58" t="str">
        <f aca="false">IF(E182="","",SUMIFS($AD$5:$AD$1000,$E$5:$E$1000,E182,$AA$5:$AA$1000,AA182,$C$5:$C$1000,"&lt;&gt;"&amp;C182))</f>
        <v/>
      </c>
      <c r="X182" s="72"/>
      <c r="Y182" s="68"/>
      <c r="Z182" s="72"/>
      <c r="AA182" s="38" t="str">
        <f aca="false">IF(B182="","",YEAR(B182)*100+MONTH(B182))</f>
        <v/>
      </c>
      <c r="AB182" s="38" t="str">
        <f aca="false">IF(AND(E182&lt;&gt;"",E182=Cruce!$C$5,AD182=1),COUNTIFS($E$5:E182,E182,$AD$5:AD182,1),"")</f>
        <v/>
      </c>
      <c r="AC182" s="38" t="str">
        <f aca="false">IF(E182="","",C182&amp;"|"&amp;X182&amp;"|"&amp;IF(B182="","s/f",TEXT(B182,"yyyymmdd"))&amp;IF(OR(C182="SSF",X182="Visitas Auditoría Interna"),"|"&amp;Y182,""))</f>
        <v/>
      </c>
      <c r="AD182" s="38" t="n">
        <f aca="false">IF(E182="",0,IF(COUNTIFS($E$5:E182,E182,$AC$5:AC182,AC182)=1,1,0))</f>
        <v>0</v>
      </c>
      <c r="AE182" s="38" t="str">
        <f aca="false">IF(OR(E182="",AD182&lt;&gt;1),"",SUBSTITUTE(SUBSTITUTE(C182,"Auditoría ",""),"Consejo de Administración","Consejo")&amp;" – "&amp;IF(B182="","(sin fecha)",DAY(B182)&amp;" de "&amp;CHOOSE(MONTH(B182),"Enero","Febrero","Marzo","Abril","Mayo","Junio","Julio","Agosto","Septiembre","Octubre","Noviembre","Diciembre")&amp;" "&amp;YEAR(B182)))</f>
        <v/>
      </c>
      <c r="AF182" s="38" t="n">
        <f aca="false">IF(E182="",0,IF(COUNTIF($AC$5:AC182,AC182)=1,1,0))</f>
        <v>0</v>
      </c>
    </row>
    <row r="183" customFormat="false" ht="15" hidden="false" customHeight="false" outlineLevel="0" collapsed="false">
      <c r="A183" s="68"/>
      <c r="B183" s="67"/>
      <c r="C183" s="68"/>
      <c r="D183" s="68"/>
      <c r="E183" s="69"/>
      <c r="F183" s="69"/>
      <c r="G183" s="70" t="str">
        <f aca="false">IF(OR(E183="",AND($C$3="",$E$3="")),"",IF(B183="","Sin fecha",IF(AND(OR($C$3="",B183&gt;=$C$3),OR($E$3="",B183&lt;=$E$3)),"Sí","No")))</f>
        <v/>
      </c>
      <c r="H183" s="58" t="str">
        <f aca="false">IF(B183="","",YEAR(B183))</f>
        <v/>
      </c>
      <c r="I183" s="70" t="str">
        <f aca="false">IF(B183="","",IF(MONTH(B183)=1,"X",""))</f>
        <v/>
      </c>
      <c r="J183" s="70" t="str">
        <f aca="false">IF(B183="","",IF(MONTH(B183)=2,"X",""))</f>
        <v/>
      </c>
      <c r="K183" s="70" t="str">
        <f aca="false">IF(B183="","",IF(MONTH(B183)=3,"X",""))</f>
        <v/>
      </c>
      <c r="L183" s="70" t="str">
        <f aca="false">IF(B183="","",IF(MONTH(B183)=4,"X",""))</f>
        <v/>
      </c>
      <c r="M183" s="70" t="str">
        <f aca="false">IF(B183="","",IF(MONTH(B183)=5,"X",""))</f>
        <v/>
      </c>
      <c r="N183" s="70" t="str">
        <f aca="false">IF(B183="","",IF(MONTH(B183)=6,"X",""))</f>
        <v/>
      </c>
      <c r="O183" s="70" t="str">
        <f aca="false">IF(B183="","",IF(MONTH(B183)=7,"X",""))</f>
        <v/>
      </c>
      <c r="P183" s="70" t="str">
        <f aca="false">IF(B183="","",IF(MONTH(B183)=8,"X",""))</f>
        <v/>
      </c>
      <c r="Q183" s="70" t="str">
        <f aca="false">IF(B183="","",IF(MONTH(B183)=9,"X",""))</f>
        <v/>
      </c>
      <c r="R183" s="70" t="str">
        <f aca="false">IF(B183="","",IF(MONTH(B183)=10,"X",""))</f>
        <v/>
      </c>
      <c r="S183" s="70" t="str">
        <f aca="false">IF(B183="","",IF(MONTH(B183)=11,"X",""))</f>
        <v/>
      </c>
      <c r="T183" s="70" t="str">
        <f aca="false">IF(B183="","",IF(MONTH(B183)=12,"X",""))</f>
        <v/>
      </c>
      <c r="U183" s="58" t="str">
        <f aca="false">IF(E183="","",SUMIF($E$5:$E$1000,E183,$AD$5:$AD$1000))</f>
        <v/>
      </c>
      <c r="V183" s="71" t="str">
        <f aca="false">IF(E183="","",_xlfn.TEXTJOIN(" + ",TRUE(),IF(COUNTIFS($E$5:$E$1000,E183,$C$5:$C$1000,"Auditoría Interna")&gt;0,"Interna",""),IF(COUNTIFS($E$5:$E$1000,E183,$C$5:$C$1000,"Auditoría Externa")&gt;0,"Externa",""),IF(COUNTIFS($E$5:$E$1000,E183,$C$5:$C$1000,"SSF")&gt;0,"SSF",""),IF(COUNTIFS($E$5:$E$1000,E183,$C$5:$C$1000,"Comité de Supervisión")&gt;0,"Comité Sup.",""),IF(COUNTIFS($E$5:$E$1000,E183,$C$5:$C$1000,"Consejo de Administración")&gt;0,"Consejo",""),IF(COUNTIFS($E$5:$E$1000,E183,$C$5:$C$1000,"Otros")&gt;0,"Otros","")))</f>
        <v/>
      </c>
      <c r="W183" s="58" t="str">
        <f aca="false">IF(E183="","",SUMIFS($AD$5:$AD$1000,$E$5:$E$1000,E183,$AA$5:$AA$1000,AA183,$C$5:$C$1000,"&lt;&gt;"&amp;C183))</f>
        <v/>
      </c>
      <c r="X183" s="72"/>
      <c r="Y183" s="68"/>
      <c r="Z183" s="72"/>
      <c r="AA183" s="38" t="str">
        <f aca="false">IF(B183="","",YEAR(B183)*100+MONTH(B183))</f>
        <v/>
      </c>
      <c r="AB183" s="38" t="str">
        <f aca="false">IF(AND(E183&lt;&gt;"",E183=Cruce!$C$5,AD183=1),COUNTIFS($E$5:E183,E183,$AD$5:AD183,1),"")</f>
        <v/>
      </c>
      <c r="AC183" s="38" t="str">
        <f aca="false">IF(E183="","",C183&amp;"|"&amp;X183&amp;"|"&amp;IF(B183="","s/f",TEXT(B183,"yyyymmdd"))&amp;IF(OR(C183="SSF",X183="Visitas Auditoría Interna"),"|"&amp;Y183,""))</f>
        <v/>
      </c>
      <c r="AD183" s="38" t="n">
        <f aca="false">IF(E183="",0,IF(COUNTIFS($E$5:E183,E183,$AC$5:AC183,AC183)=1,1,0))</f>
        <v>0</v>
      </c>
      <c r="AE183" s="38" t="str">
        <f aca="false">IF(OR(E183="",AD183&lt;&gt;1),"",SUBSTITUTE(SUBSTITUTE(C183,"Auditoría ",""),"Consejo de Administración","Consejo")&amp;" – "&amp;IF(B183="","(sin fecha)",DAY(B183)&amp;" de "&amp;CHOOSE(MONTH(B183),"Enero","Febrero","Marzo","Abril","Mayo","Junio","Julio","Agosto","Septiembre","Octubre","Noviembre","Diciembre")&amp;" "&amp;YEAR(B183)))</f>
        <v/>
      </c>
      <c r="AF183" s="38" t="n">
        <f aca="false">IF(E183="",0,IF(COUNTIF($AC$5:AC183,AC183)=1,1,0))</f>
        <v>0</v>
      </c>
    </row>
    <row r="184" customFormat="false" ht="15" hidden="false" customHeight="false" outlineLevel="0" collapsed="false">
      <c r="A184" s="68"/>
      <c r="B184" s="67"/>
      <c r="C184" s="68"/>
      <c r="D184" s="68"/>
      <c r="E184" s="69"/>
      <c r="F184" s="69"/>
      <c r="G184" s="70" t="str">
        <f aca="false">IF(OR(E184="",AND($C$3="",$E$3="")),"",IF(B184="","Sin fecha",IF(AND(OR($C$3="",B184&gt;=$C$3),OR($E$3="",B184&lt;=$E$3)),"Sí","No")))</f>
        <v/>
      </c>
      <c r="H184" s="58" t="str">
        <f aca="false">IF(B184="","",YEAR(B184))</f>
        <v/>
      </c>
      <c r="I184" s="70" t="str">
        <f aca="false">IF(B184="","",IF(MONTH(B184)=1,"X",""))</f>
        <v/>
      </c>
      <c r="J184" s="70" t="str">
        <f aca="false">IF(B184="","",IF(MONTH(B184)=2,"X",""))</f>
        <v/>
      </c>
      <c r="K184" s="70" t="str">
        <f aca="false">IF(B184="","",IF(MONTH(B184)=3,"X",""))</f>
        <v/>
      </c>
      <c r="L184" s="70" t="str">
        <f aca="false">IF(B184="","",IF(MONTH(B184)=4,"X",""))</f>
        <v/>
      </c>
      <c r="M184" s="70" t="str">
        <f aca="false">IF(B184="","",IF(MONTH(B184)=5,"X",""))</f>
        <v/>
      </c>
      <c r="N184" s="70" t="str">
        <f aca="false">IF(B184="","",IF(MONTH(B184)=6,"X",""))</f>
        <v/>
      </c>
      <c r="O184" s="70" t="str">
        <f aca="false">IF(B184="","",IF(MONTH(B184)=7,"X",""))</f>
        <v/>
      </c>
      <c r="P184" s="70" t="str">
        <f aca="false">IF(B184="","",IF(MONTH(B184)=8,"X",""))</f>
        <v/>
      </c>
      <c r="Q184" s="70" t="str">
        <f aca="false">IF(B184="","",IF(MONTH(B184)=9,"X",""))</f>
        <v/>
      </c>
      <c r="R184" s="70" t="str">
        <f aca="false">IF(B184="","",IF(MONTH(B184)=10,"X",""))</f>
        <v/>
      </c>
      <c r="S184" s="70" t="str">
        <f aca="false">IF(B184="","",IF(MONTH(B184)=11,"X",""))</f>
        <v/>
      </c>
      <c r="T184" s="70" t="str">
        <f aca="false">IF(B184="","",IF(MONTH(B184)=12,"X",""))</f>
        <v/>
      </c>
      <c r="U184" s="58" t="str">
        <f aca="false">IF(E184="","",SUMIF($E$5:$E$1000,E184,$AD$5:$AD$1000))</f>
        <v/>
      </c>
      <c r="V184" s="71" t="str">
        <f aca="false">IF(E184="","",_xlfn.TEXTJOIN(" + ",TRUE(),IF(COUNTIFS($E$5:$E$1000,E184,$C$5:$C$1000,"Auditoría Interna")&gt;0,"Interna",""),IF(COUNTIFS($E$5:$E$1000,E184,$C$5:$C$1000,"Auditoría Externa")&gt;0,"Externa",""),IF(COUNTIFS($E$5:$E$1000,E184,$C$5:$C$1000,"SSF")&gt;0,"SSF",""),IF(COUNTIFS($E$5:$E$1000,E184,$C$5:$C$1000,"Comité de Supervisión")&gt;0,"Comité Sup.",""),IF(COUNTIFS($E$5:$E$1000,E184,$C$5:$C$1000,"Consejo de Administración")&gt;0,"Consejo",""),IF(COUNTIFS($E$5:$E$1000,E184,$C$5:$C$1000,"Otros")&gt;0,"Otros","")))</f>
        <v/>
      </c>
      <c r="W184" s="58" t="str">
        <f aca="false">IF(E184="","",SUMIFS($AD$5:$AD$1000,$E$5:$E$1000,E184,$AA$5:$AA$1000,AA184,$C$5:$C$1000,"&lt;&gt;"&amp;C184))</f>
        <v/>
      </c>
      <c r="X184" s="72"/>
      <c r="Y184" s="68"/>
      <c r="Z184" s="72"/>
      <c r="AA184" s="38" t="str">
        <f aca="false">IF(B184="","",YEAR(B184)*100+MONTH(B184))</f>
        <v/>
      </c>
      <c r="AB184" s="38" t="str">
        <f aca="false">IF(AND(E184&lt;&gt;"",E184=Cruce!$C$5,AD184=1),COUNTIFS($E$5:E184,E184,$AD$5:AD184,1),"")</f>
        <v/>
      </c>
      <c r="AC184" s="38" t="str">
        <f aca="false">IF(E184="","",C184&amp;"|"&amp;X184&amp;"|"&amp;IF(B184="","s/f",TEXT(B184,"yyyymmdd"))&amp;IF(OR(C184="SSF",X184="Visitas Auditoría Interna"),"|"&amp;Y184,""))</f>
        <v/>
      </c>
      <c r="AD184" s="38" t="n">
        <f aca="false">IF(E184="",0,IF(COUNTIFS($E$5:E184,E184,$AC$5:AC184,AC184)=1,1,0))</f>
        <v>0</v>
      </c>
      <c r="AE184" s="38" t="str">
        <f aca="false">IF(OR(E184="",AD184&lt;&gt;1),"",SUBSTITUTE(SUBSTITUTE(C184,"Auditoría ",""),"Consejo de Administración","Consejo")&amp;" – "&amp;IF(B184="","(sin fecha)",DAY(B184)&amp;" de "&amp;CHOOSE(MONTH(B184),"Enero","Febrero","Marzo","Abril","Mayo","Junio","Julio","Agosto","Septiembre","Octubre","Noviembre","Diciembre")&amp;" "&amp;YEAR(B184)))</f>
        <v/>
      </c>
      <c r="AF184" s="38" t="n">
        <f aca="false">IF(E184="",0,IF(COUNTIF($AC$5:AC184,AC184)=1,1,0))</f>
        <v>0</v>
      </c>
    </row>
    <row r="185" customFormat="false" ht="15" hidden="false" customHeight="false" outlineLevel="0" collapsed="false">
      <c r="A185" s="68"/>
      <c r="B185" s="67"/>
      <c r="C185" s="68"/>
      <c r="D185" s="68"/>
      <c r="E185" s="69"/>
      <c r="F185" s="69"/>
      <c r="G185" s="70" t="str">
        <f aca="false">IF(OR(E185="",AND($C$3="",$E$3="")),"",IF(B185="","Sin fecha",IF(AND(OR($C$3="",B185&gt;=$C$3),OR($E$3="",B185&lt;=$E$3)),"Sí","No")))</f>
        <v/>
      </c>
      <c r="H185" s="58" t="str">
        <f aca="false">IF(B185="","",YEAR(B185))</f>
        <v/>
      </c>
      <c r="I185" s="70" t="str">
        <f aca="false">IF(B185="","",IF(MONTH(B185)=1,"X",""))</f>
        <v/>
      </c>
      <c r="J185" s="70" t="str">
        <f aca="false">IF(B185="","",IF(MONTH(B185)=2,"X",""))</f>
        <v/>
      </c>
      <c r="K185" s="70" t="str">
        <f aca="false">IF(B185="","",IF(MONTH(B185)=3,"X",""))</f>
        <v/>
      </c>
      <c r="L185" s="70" t="str">
        <f aca="false">IF(B185="","",IF(MONTH(B185)=4,"X",""))</f>
        <v/>
      </c>
      <c r="M185" s="70" t="str">
        <f aca="false">IF(B185="","",IF(MONTH(B185)=5,"X",""))</f>
        <v/>
      </c>
      <c r="N185" s="70" t="str">
        <f aca="false">IF(B185="","",IF(MONTH(B185)=6,"X",""))</f>
        <v/>
      </c>
      <c r="O185" s="70" t="str">
        <f aca="false">IF(B185="","",IF(MONTH(B185)=7,"X",""))</f>
        <v/>
      </c>
      <c r="P185" s="70" t="str">
        <f aca="false">IF(B185="","",IF(MONTH(B185)=8,"X",""))</f>
        <v/>
      </c>
      <c r="Q185" s="70" t="str">
        <f aca="false">IF(B185="","",IF(MONTH(B185)=9,"X",""))</f>
        <v/>
      </c>
      <c r="R185" s="70" t="str">
        <f aca="false">IF(B185="","",IF(MONTH(B185)=10,"X",""))</f>
        <v/>
      </c>
      <c r="S185" s="70" t="str">
        <f aca="false">IF(B185="","",IF(MONTH(B185)=11,"X",""))</f>
        <v/>
      </c>
      <c r="T185" s="70" t="str">
        <f aca="false">IF(B185="","",IF(MONTH(B185)=12,"X",""))</f>
        <v/>
      </c>
      <c r="U185" s="58" t="str">
        <f aca="false">IF(E185="","",SUMIF($E$5:$E$1000,E185,$AD$5:$AD$1000))</f>
        <v/>
      </c>
      <c r="V185" s="71" t="str">
        <f aca="false">IF(E185="","",_xlfn.TEXTJOIN(" + ",TRUE(),IF(COUNTIFS($E$5:$E$1000,E185,$C$5:$C$1000,"Auditoría Interna")&gt;0,"Interna",""),IF(COUNTIFS($E$5:$E$1000,E185,$C$5:$C$1000,"Auditoría Externa")&gt;0,"Externa",""),IF(COUNTIFS($E$5:$E$1000,E185,$C$5:$C$1000,"SSF")&gt;0,"SSF",""),IF(COUNTIFS($E$5:$E$1000,E185,$C$5:$C$1000,"Comité de Supervisión")&gt;0,"Comité Sup.",""),IF(COUNTIFS($E$5:$E$1000,E185,$C$5:$C$1000,"Consejo de Administración")&gt;0,"Consejo",""),IF(COUNTIFS($E$5:$E$1000,E185,$C$5:$C$1000,"Otros")&gt;0,"Otros","")))</f>
        <v/>
      </c>
      <c r="W185" s="58" t="str">
        <f aca="false">IF(E185="","",SUMIFS($AD$5:$AD$1000,$E$5:$E$1000,E185,$AA$5:$AA$1000,AA185,$C$5:$C$1000,"&lt;&gt;"&amp;C185))</f>
        <v/>
      </c>
      <c r="X185" s="72"/>
      <c r="Y185" s="68"/>
      <c r="Z185" s="72"/>
      <c r="AA185" s="38" t="str">
        <f aca="false">IF(B185="","",YEAR(B185)*100+MONTH(B185))</f>
        <v/>
      </c>
      <c r="AB185" s="38" t="str">
        <f aca="false">IF(AND(E185&lt;&gt;"",E185=Cruce!$C$5,AD185=1),COUNTIFS($E$5:E185,E185,$AD$5:AD185,1),"")</f>
        <v/>
      </c>
      <c r="AC185" s="38" t="str">
        <f aca="false">IF(E185="","",C185&amp;"|"&amp;X185&amp;"|"&amp;IF(B185="","s/f",TEXT(B185,"yyyymmdd"))&amp;IF(OR(C185="SSF",X185="Visitas Auditoría Interna"),"|"&amp;Y185,""))</f>
        <v/>
      </c>
      <c r="AD185" s="38" t="n">
        <f aca="false">IF(E185="",0,IF(COUNTIFS($E$5:E185,E185,$AC$5:AC185,AC185)=1,1,0))</f>
        <v>0</v>
      </c>
      <c r="AE185" s="38" t="str">
        <f aca="false">IF(OR(E185="",AD185&lt;&gt;1),"",SUBSTITUTE(SUBSTITUTE(C185,"Auditoría ",""),"Consejo de Administración","Consejo")&amp;" – "&amp;IF(B185="","(sin fecha)",DAY(B185)&amp;" de "&amp;CHOOSE(MONTH(B185),"Enero","Febrero","Marzo","Abril","Mayo","Junio","Julio","Agosto","Septiembre","Octubre","Noviembre","Diciembre")&amp;" "&amp;YEAR(B185)))</f>
        <v/>
      </c>
      <c r="AF185" s="38" t="n">
        <f aca="false">IF(E185="",0,IF(COUNTIF($AC$5:AC185,AC185)=1,1,0))</f>
        <v>0</v>
      </c>
    </row>
    <row r="186" customFormat="false" ht="15" hidden="false" customHeight="false" outlineLevel="0" collapsed="false">
      <c r="A186" s="68"/>
      <c r="B186" s="67"/>
      <c r="C186" s="68"/>
      <c r="D186" s="68"/>
      <c r="E186" s="69"/>
      <c r="F186" s="69"/>
      <c r="G186" s="70" t="str">
        <f aca="false">IF(OR(E186="",AND($C$3="",$E$3="")),"",IF(B186="","Sin fecha",IF(AND(OR($C$3="",B186&gt;=$C$3),OR($E$3="",B186&lt;=$E$3)),"Sí","No")))</f>
        <v/>
      </c>
      <c r="H186" s="58" t="str">
        <f aca="false">IF(B186="","",YEAR(B186))</f>
        <v/>
      </c>
      <c r="I186" s="70" t="str">
        <f aca="false">IF(B186="","",IF(MONTH(B186)=1,"X",""))</f>
        <v/>
      </c>
      <c r="J186" s="70" t="str">
        <f aca="false">IF(B186="","",IF(MONTH(B186)=2,"X",""))</f>
        <v/>
      </c>
      <c r="K186" s="70" t="str">
        <f aca="false">IF(B186="","",IF(MONTH(B186)=3,"X",""))</f>
        <v/>
      </c>
      <c r="L186" s="70" t="str">
        <f aca="false">IF(B186="","",IF(MONTH(B186)=4,"X",""))</f>
        <v/>
      </c>
      <c r="M186" s="70" t="str">
        <f aca="false">IF(B186="","",IF(MONTH(B186)=5,"X",""))</f>
        <v/>
      </c>
      <c r="N186" s="70" t="str">
        <f aca="false">IF(B186="","",IF(MONTH(B186)=6,"X",""))</f>
        <v/>
      </c>
      <c r="O186" s="70" t="str">
        <f aca="false">IF(B186="","",IF(MONTH(B186)=7,"X",""))</f>
        <v/>
      </c>
      <c r="P186" s="70" t="str">
        <f aca="false">IF(B186="","",IF(MONTH(B186)=8,"X",""))</f>
        <v/>
      </c>
      <c r="Q186" s="70" t="str">
        <f aca="false">IF(B186="","",IF(MONTH(B186)=9,"X",""))</f>
        <v/>
      </c>
      <c r="R186" s="70" t="str">
        <f aca="false">IF(B186="","",IF(MONTH(B186)=10,"X",""))</f>
        <v/>
      </c>
      <c r="S186" s="70" t="str">
        <f aca="false">IF(B186="","",IF(MONTH(B186)=11,"X",""))</f>
        <v/>
      </c>
      <c r="T186" s="70" t="str">
        <f aca="false">IF(B186="","",IF(MONTH(B186)=12,"X",""))</f>
        <v/>
      </c>
      <c r="U186" s="58" t="str">
        <f aca="false">IF(E186="","",SUMIF($E$5:$E$1000,E186,$AD$5:$AD$1000))</f>
        <v/>
      </c>
      <c r="V186" s="71" t="str">
        <f aca="false">IF(E186="","",_xlfn.TEXTJOIN(" + ",TRUE(),IF(COUNTIFS($E$5:$E$1000,E186,$C$5:$C$1000,"Auditoría Interna")&gt;0,"Interna",""),IF(COUNTIFS($E$5:$E$1000,E186,$C$5:$C$1000,"Auditoría Externa")&gt;0,"Externa",""),IF(COUNTIFS($E$5:$E$1000,E186,$C$5:$C$1000,"SSF")&gt;0,"SSF",""),IF(COUNTIFS($E$5:$E$1000,E186,$C$5:$C$1000,"Comité de Supervisión")&gt;0,"Comité Sup.",""),IF(COUNTIFS($E$5:$E$1000,E186,$C$5:$C$1000,"Consejo de Administración")&gt;0,"Consejo",""),IF(COUNTIFS($E$5:$E$1000,E186,$C$5:$C$1000,"Otros")&gt;0,"Otros","")))</f>
        <v/>
      </c>
      <c r="W186" s="58" t="str">
        <f aca="false">IF(E186="","",SUMIFS($AD$5:$AD$1000,$E$5:$E$1000,E186,$AA$5:$AA$1000,AA186,$C$5:$C$1000,"&lt;&gt;"&amp;C186))</f>
        <v/>
      </c>
      <c r="X186" s="72"/>
      <c r="Y186" s="68"/>
      <c r="Z186" s="72"/>
      <c r="AA186" s="38" t="str">
        <f aca="false">IF(B186="","",YEAR(B186)*100+MONTH(B186))</f>
        <v/>
      </c>
      <c r="AB186" s="38" t="str">
        <f aca="false">IF(AND(E186&lt;&gt;"",E186=Cruce!$C$5,AD186=1),COUNTIFS($E$5:E186,E186,$AD$5:AD186,1),"")</f>
        <v/>
      </c>
      <c r="AC186" s="38" t="str">
        <f aca="false">IF(E186="","",C186&amp;"|"&amp;X186&amp;"|"&amp;IF(B186="","s/f",TEXT(B186,"yyyymmdd"))&amp;IF(OR(C186="SSF",X186="Visitas Auditoría Interna"),"|"&amp;Y186,""))</f>
        <v/>
      </c>
      <c r="AD186" s="38" t="n">
        <f aca="false">IF(E186="",0,IF(COUNTIFS($E$5:E186,E186,$AC$5:AC186,AC186)=1,1,0))</f>
        <v>0</v>
      </c>
      <c r="AE186" s="38" t="str">
        <f aca="false">IF(OR(E186="",AD186&lt;&gt;1),"",SUBSTITUTE(SUBSTITUTE(C186,"Auditoría ",""),"Consejo de Administración","Consejo")&amp;" – "&amp;IF(B186="","(sin fecha)",DAY(B186)&amp;" de "&amp;CHOOSE(MONTH(B186),"Enero","Febrero","Marzo","Abril","Mayo","Junio","Julio","Agosto","Septiembre","Octubre","Noviembre","Diciembre")&amp;" "&amp;YEAR(B186)))</f>
        <v/>
      </c>
      <c r="AF186" s="38" t="n">
        <f aca="false">IF(E186="",0,IF(COUNTIF($AC$5:AC186,AC186)=1,1,0))</f>
        <v>0</v>
      </c>
    </row>
    <row r="187" customFormat="false" ht="15" hidden="false" customHeight="false" outlineLevel="0" collapsed="false">
      <c r="A187" s="68"/>
      <c r="B187" s="67"/>
      <c r="C187" s="68"/>
      <c r="D187" s="68"/>
      <c r="E187" s="69"/>
      <c r="F187" s="69"/>
      <c r="G187" s="70" t="str">
        <f aca="false">IF(OR(E187="",AND($C$3="",$E$3="")),"",IF(B187="","Sin fecha",IF(AND(OR($C$3="",B187&gt;=$C$3),OR($E$3="",B187&lt;=$E$3)),"Sí","No")))</f>
        <v/>
      </c>
      <c r="H187" s="58" t="str">
        <f aca="false">IF(B187="","",YEAR(B187))</f>
        <v/>
      </c>
      <c r="I187" s="70" t="str">
        <f aca="false">IF(B187="","",IF(MONTH(B187)=1,"X",""))</f>
        <v/>
      </c>
      <c r="J187" s="70" t="str">
        <f aca="false">IF(B187="","",IF(MONTH(B187)=2,"X",""))</f>
        <v/>
      </c>
      <c r="K187" s="70" t="str">
        <f aca="false">IF(B187="","",IF(MONTH(B187)=3,"X",""))</f>
        <v/>
      </c>
      <c r="L187" s="70" t="str">
        <f aca="false">IF(B187="","",IF(MONTH(B187)=4,"X",""))</f>
        <v/>
      </c>
      <c r="M187" s="70" t="str">
        <f aca="false">IF(B187="","",IF(MONTH(B187)=5,"X",""))</f>
        <v/>
      </c>
      <c r="N187" s="70" t="str">
        <f aca="false">IF(B187="","",IF(MONTH(B187)=6,"X",""))</f>
        <v/>
      </c>
      <c r="O187" s="70" t="str">
        <f aca="false">IF(B187="","",IF(MONTH(B187)=7,"X",""))</f>
        <v/>
      </c>
      <c r="P187" s="70" t="str">
        <f aca="false">IF(B187="","",IF(MONTH(B187)=8,"X",""))</f>
        <v/>
      </c>
      <c r="Q187" s="70" t="str">
        <f aca="false">IF(B187="","",IF(MONTH(B187)=9,"X",""))</f>
        <v/>
      </c>
      <c r="R187" s="70" t="str">
        <f aca="false">IF(B187="","",IF(MONTH(B187)=10,"X",""))</f>
        <v/>
      </c>
      <c r="S187" s="70" t="str">
        <f aca="false">IF(B187="","",IF(MONTH(B187)=11,"X",""))</f>
        <v/>
      </c>
      <c r="T187" s="70" t="str">
        <f aca="false">IF(B187="","",IF(MONTH(B187)=12,"X",""))</f>
        <v/>
      </c>
      <c r="U187" s="58" t="str">
        <f aca="false">IF(E187="","",SUMIF($E$5:$E$1000,E187,$AD$5:$AD$1000))</f>
        <v/>
      </c>
      <c r="V187" s="71" t="str">
        <f aca="false">IF(E187="","",_xlfn.TEXTJOIN(" + ",TRUE(),IF(COUNTIFS($E$5:$E$1000,E187,$C$5:$C$1000,"Auditoría Interna")&gt;0,"Interna",""),IF(COUNTIFS($E$5:$E$1000,E187,$C$5:$C$1000,"Auditoría Externa")&gt;0,"Externa",""),IF(COUNTIFS($E$5:$E$1000,E187,$C$5:$C$1000,"SSF")&gt;0,"SSF",""),IF(COUNTIFS($E$5:$E$1000,E187,$C$5:$C$1000,"Comité de Supervisión")&gt;0,"Comité Sup.",""),IF(COUNTIFS($E$5:$E$1000,E187,$C$5:$C$1000,"Consejo de Administración")&gt;0,"Consejo",""),IF(COUNTIFS($E$5:$E$1000,E187,$C$5:$C$1000,"Otros")&gt;0,"Otros","")))</f>
        <v/>
      </c>
      <c r="W187" s="58" t="str">
        <f aca="false">IF(E187="","",SUMIFS($AD$5:$AD$1000,$E$5:$E$1000,E187,$AA$5:$AA$1000,AA187,$C$5:$C$1000,"&lt;&gt;"&amp;C187))</f>
        <v/>
      </c>
      <c r="X187" s="72"/>
      <c r="Y187" s="68"/>
      <c r="Z187" s="72"/>
      <c r="AA187" s="38" t="str">
        <f aca="false">IF(B187="","",YEAR(B187)*100+MONTH(B187))</f>
        <v/>
      </c>
      <c r="AB187" s="38" t="str">
        <f aca="false">IF(AND(E187&lt;&gt;"",E187=Cruce!$C$5,AD187=1),COUNTIFS($E$5:E187,E187,$AD$5:AD187,1),"")</f>
        <v/>
      </c>
      <c r="AC187" s="38" t="str">
        <f aca="false">IF(E187="","",C187&amp;"|"&amp;X187&amp;"|"&amp;IF(B187="","s/f",TEXT(B187,"yyyymmdd"))&amp;IF(OR(C187="SSF",X187="Visitas Auditoría Interna"),"|"&amp;Y187,""))</f>
        <v/>
      </c>
      <c r="AD187" s="38" t="n">
        <f aca="false">IF(E187="",0,IF(COUNTIFS($E$5:E187,E187,$AC$5:AC187,AC187)=1,1,0))</f>
        <v>0</v>
      </c>
      <c r="AE187" s="38" t="str">
        <f aca="false">IF(OR(E187="",AD187&lt;&gt;1),"",SUBSTITUTE(SUBSTITUTE(C187,"Auditoría ",""),"Consejo de Administración","Consejo")&amp;" – "&amp;IF(B187="","(sin fecha)",DAY(B187)&amp;" de "&amp;CHOOSE(MONTH(B187),"Enero","Febrero","Marzo","Abril","Mayo","Junio","Julio","Agosto","Septiembre","Octubre","Noviembre","Diciembre")&amp;" "&amp;YEAR(B187)))</f>
        <v/>
      </c>
      <c r="AF187" s="38" t="n">
        <f aca="false">IF(E187="",0,IF(COUNTIF($AC$5:AC187,AC187)=1,1,0))</f>
        <v>0</v>
      </c>
    </row>
    <row r="188" customFormat="false" ht="15" hidden="false" customHeight="false" outlineLevel="0" collapsed="false">
      <c r="A188" s="68"/>
      <c r="B188" s="67"/>
      <c r="C188" s="68"/>
      <c r="D188" s="68"/>
      <c r="E188" s="69"/>
      <c r="F188" s="69"/>
      <c r="G188" s="70" t="str">
        <f aca="false">IF(OR(E188="",AND($C$3="",$E$3="")),"",IF(B188="","Sin fecha",IF(AND(OR($C$3="",B188&gt;=$C$3),OR($E$3="",B188&lt;=$E$3)),"Sí","No")))</f>
        <v/>
      </c>
      <c r="H188" s="58" t="str">
        <f aca="false">IF(B188="","",YEAR(B188))</f>
        <v/>
      </c>
      <c r="I188" s="70" t="str">
        <f aca="false">IF(B188="","",IF(MONTH(B188)=1,"X",""))</f>
        <v/>
      </c>
      <c r="J188" s="70" t="str">
        <f aca="false">IF(B188="","",IF(MONTH(B188)=2,"X",""))</f>
        <v/>
      </c>
      <c r="K188" s="70" t="str">
        <f aca="false">IF(B188="","",IF(MONTH(B188)=3,"X",""))</f>
        <v/>
      </c>
      <c r="L188" s="70" t="str">
        <f aca="false">IF(B188="","",IF(MONTH(B188)=4,"X",""))</f>
        <v/>
      </c>
      <c r="M188" s="70" t="str">
        <f aca="false">IF(B188="","",IF(MONTH(B188)=5,"X",""))</f>
        <v/>
      </c>
      <c r="N188" s="70" t="str">
        <f aca="false">IF(B188="","",IF(MONTH(B188)=6,"X",""))</f>
        <v/>
      </c>
      <c r="O188" s="70" t="str">
        <f aca="false">IF(B188="","",IF(MONTH(B188)=7,"X",""))</f>
        <v/>
      </c>
      <c r="P188" s="70" t="str">
        <f aca="false">IF(B188="","",IF(MONTH(B188)=8,"X",""))</f>
        <v/>
      </c>
      <c r="Q188" s="70" t="str">
        <f aca="false">IF(B188="","",IF(MONTH(B188)=9,"X",""))</f>
        <v/>
      </c>
      <c r="R188" s="70" t="str">
        <f aca="false">IF(B188="","",IF(MONTH(B188)=10,"X",""))</f>
        <v/>
      </c>
      <c r="S188" s="70" t="str">
        <f aca="false">IF(B188="","",IF(MONTH(B188)=11,"X",""))</f>
        <v/>
      </c>
      <c r="T188" s="70" t="str">
        <f aca="false">IF(B188="","",IF(MONTH(B188)=12,"X",""))</f>
        <v/>
      </c>
      <c r="U188" s="58" t="str">
        <f aca="false">IF(E188="","",SUMIF($E$5:$E$1000,E188,$AD$5:$AD$1000))</f>
        <v/>
      </c>
      <c r="V188" s="71" t="str">
        <f aca="false">IF(E188="","",_xlfn.TEXTJOIN(" + ",TRUE(),IF(COUNTIFS($E$5:$E$1000,E188,$C$5:$C$1000,"Auditoría Interna")&gt;0,"Interna",""),IF(COUNTIFS($E$5:$E$1000,E188,$C$5:$C$1000,"Auditoría Externa")&gt;0,"Externa",""),IF(COUNTIFS($E$5:$E$1000,E188,$C$5:$C$1000,"SSF")&gt;0,"SSF",""),IF(COUNTIFS($E$5:$E$1000,E188,$C$5:$C$1000,"Comité de Supervisión")&gt;0,"Comité Sup.",""),IF(COUNTIFS($E$5:$E$1000,E188,$C$5:$C$1000,"Consejo de Administración")&gt;0,"Consejo",""),IF(COUNTIFS($E$5:$E$1000,E188,$C$5:$C$1000,"Otros")&gt;0,"Otros","")))</f>
        <v/>
      </c>
      <c r="W188" s="58" t="str">
        <f aca="false">IF(E188="","",SUMIFS($AD$5:$AD$1000,$E$5:$E$1000,E188,$AA$5:$AA$1000,AA188,$C$5:$C$1000,"&lt;&gt;"&amp;C188))</f>
        <v/>
      </c>
      <c r="X188" s="72"/>
      <c r="Y188" s="68"/>
      <c r="Z188" s="72"/>
      <c r="AA188" s="38" t="str">
        <f aca="false">IF(B188="","",YEAR(B188)*100+MONTH(B188))</f>
        <v/>
      </c>
      <c r="AB188" s="38" t="str">
        <f aca="false">IF(AND(E188&lt;&gt;"",E188=Cruce!$C$5,AD188=1),COUNTIFS($E$5:E188,E188,$AD$5:AD188,1),"")</f>
        <v/>
      </c>
      <c r="AC188" s="38" t="str">
        <f aca="false">IF(E188="","",C188&amp;"|"&amp;X188&amp;"|"&amp;IF(B188="","s/f",TEXT(B188,"yyyymmdd"))&amp;IF(OR(C188="SSF",X188="Visitas Auditoría Interna"),"|"&amp;Y188,""))</f>
        <v/>
      </c>
      <c r="AD188" s="38" t="n">
        <f aca="false">IF(E188="",0,IF(COUNTIFS($E$5:E188,E188,$AC$5:AC188,AC188)=1,1,0))</f>
        <v>0</v>
      </c>
      <c r="AE188" s="38" t="str">
        <f aca="false">IF(OR(E188="",AD188&lt;&gt;1),"",SUBSTITUTE(SUBSTITUTE(C188,"Auditoría ",""),"Consejo de Administración","Consejo")&amp;" – "&amp;IF(B188="","(sin fecha)",DAY(B188)&amp;" de "&amp;CHOOSE(MONTH(B188),"Enero","Febrero","Marzo","Abril","Mayo","Junio","Julio","Agosto","Septiembre","Octubre","Noviembre","Diciembre")&amp;" "&amp;YEAR(B188)))</f>
        <v/>
      </c>
      <c r="AF188" s="38" t="n">
        <f aca="false">IF(E188="",0,IF(COUNTIF($AC$5:AC188,AC188)=1,1,0))</f>
        <v>0</v>
      </c>
    </row>
    <row r="189" customFormat="false" ht="15" hidden="false" customHeight="false" outlineLevel="0" collapsed="false">
      <c r="A189" s="68"/>
      <c r="B189" s="67"/>
      <c r="C189" s="68"/>
      <c r="D189" s="68"/>
      <c r="E189" s="69"/>
      <c r="F189" s="69"/>
      <c r="G189" s="70" t="str">
        <f aca="false">IF(OR(E189="",AND($C$3="",$E$3="")),"",IF(B189="","Sin fecha",IF(AND(OR($C$3="",B189&gt;=$C$3),OR($E$3="",B189&lt;=$E$3)),"Sí","No")))</f>
        <v/>
      </c>
      <c r="H189" s="58" t="str">
        <f aca="false">IF(B189="","",YEAR(B189))</f>
        <v/>
      </c>
      <c r="I189" s="70" t="str">
        <f aca="false">IF(B189="","",IF(MONTH(B189)=1,"X",""))</f>
        <v/>
      </c>
      <c r="J189" s="70" t="str">
        <f aca="false">IF(B189="","",IF(MONTH(B189)=2,"X",""))</f>
        <v/>
      </c>
      <c r="K189" s="70" t="str">
        <f aca="false">IF(B189="","",IF(MONTH(B189)=3,"X",""))</f>
        <v/>
      </c>
      <c r="L189" s="70" t="str">
        <f aca="false">IF(B189="","",IF(MONTH(B189)=4,"X",""))</f>
        <v/>
      </c>
      <c r="M189" s="70" t="str">
        <f aca="false">IF(B189="","",IF(MONTH(B189)=5,"X",""))</f>
        <v/>
      </c>
      <c r="N189" s="70" t="str">
        <f aca="false">IF(B189="","",IF(MONTH(B189)=6,"X",""))</f>
        <v/>
      </c>
      <c r="O189" s="70" t="str">
        <f aca="false">IF(B189="","",IF(MONTH(B189)=7,"X",""))</f>
        <v/>
      </c>
      <c r="P189" s="70" t="str">
        <f aca="false">IF(B189="","",IF(MONTH(B189)=8,"X",""))</f>
        <v/>
      </c>
      <c r="Q189" s="70" t="str">
        <f aca="false">IF(B189="","",IF(MONTH(B189)=9,"X",""))</f>
        <v/>
      </c>
      <c r="R189" s="70" t="str">
        <f aca="false">IF(B189="","",IF(MONTH(B189)=10,"X",""))</f>
        <v/>
      </c>
      <c r="S189" s="70" t="str">
        <f aca="false">IF(B189="","",IF(MONTH(B189)=11,"X",""))</f>
        <v/>
      </c>
      <c r="T189" s="70" t="str">
        <f aca="false">IF(B189="","",IF(MONTH(B189)=12,"X",""))</f>
        <v/>
      </c>
      <c r="U189" s="58" t="str">
        <f aca="false">IF(E189="","",SUMIF($E$5:$E$1000,E189,$AD$5:$AD$1000))</f>
        <v/>
      </c>
      <c r="V189" s="71" t="str">
        <f aca="false">IF(E189="","",_xlfn.TEXTJOIN(" + ",TRUE(),IF(COUNTIFS($E$5:$E$1000,E189,$C$5:$C$1000,"Auditoría Interna")&gt;0,"Interna",""),IF(COUNTIFS($E$5:$E$1000,E189,$C$5:$C$1000,"Auditoría Externa")&gt;0,"Externa",""),IF(COUNTIFS($E$5:$E$1000,E189,$C$5:$C$1000,"SSF")&gt;0,"SSF",""),IF(COUNTIFS($E$5:$E$1000,E189,$C$5:$C$1000,"Comité de Supervisión")&gt;0,"Comité Sup.",""),IF(COUNTIFS($E$5:$E$1000,E189,$C$5:$C$1000,"Consejo de Administración")&gt;0,"Consejo",""),IF(COUNTIFS($E$5:$E$1000,E189,$C$5:$C$1000,"Otros")&gt;0,"Otros","")))</f>
        <v/>
      </c>
      <c r="W189" s="58" t="str">
        <f aca="false">IF(E189="","",SUMIFS($AD$5:$AD$1000,$E$5:$E$1000,E189,$AA$5:$AA$1000,AA189,$C$5:$C$1000,"&lt;&gt;"&amp;C189))</f>
        <v/>
      </c>
      <c r="X189" s="72"/>
      <c r="Y189" s="68"/>
      <c r="Z189" s="72"/>
      <c r="AA189" s="38" t="str">
        <f aca="false">IF(B189="","",YEAR(B189)*100+MONTH(B189))</f>
        <v/>
      </c>
      <c r="AB189" s="38" t="str">
        <f aca="false">IF(AND(E189&lt;&gt;"",E189=Cruce!$C$5,AD189=1),COUNTIFS($E$5:E189,E189,$AD$5:AD189,1),"")</f>
        <v/>
      </c>
      <c r="AC189" s="38" t="str">
        <f aca="false">IF(E189="","",C189&amp;"|"&amp;X189&amp;"|"&amp;IF(B189="","s/f",TEXT(B189,"yyyymmdd"))&amp;IF(OR(C189="SSF",X189="Visitas Auditoría Interna"),"|"&amp;Y189,""))</f>
        <v/>
      </c>
      <c r="AD189" s="38" t="n">
        <f aca="false">IF(E189="",0,IF(COUNTIFS($E$5:E189,E189,$AC$5:AC189,AC189)=1,1,0))</f>
        <v>0</v>
      </c>
      <c r="AE189" s="38" t="str">
        <f aca="false">IF(OR(E189="",AD189&lt;&gt;1),"",SUBSTITUTE(SUBSTITUTE(C189,"Auditoría ",""),"Consejo de Administración","Consejo")&amp;" – "&amp;IF(B189="","(sin fecha)",DAY(B189)&amp;" de "&amp;CHOOSE(MONTH(B189),"Enero","Febrero","Marzo","Abril","Mayo","Junio","Julio","Agosto","Septiembre","Octubre","Noviembre","Diciembre")&amp;" "&amp;YEAR(B189)))</f>
        <v/>
      </c>
      <c r="AF189" s="38" t="n">
        <f aca="false">IF(E189="",0,IF(COUNTIF($AC$5:AC189,AC189)=1,1,0))</f>
        <v>0</v>
      </c>
    </row>
    <row r="190" customFormat="false" ht="15" hidden="false" customHeight="false" outlineLevel="0" collapsed="false">
      <c r="A190" s="68"/>
      <c r="B190" s="67"/>
      <c r="C190" s="68"/>
      <c r="D190" s="68"/>
      <c r="E190" s="69"/>
      <c r="F190" s="69"/>
      <c r="G190" s="70" t="str">
        <f aca="false">IF(OR(E190="",AND($C$3="",$E$3="")),"",IF(B190="","Sin fecha",IF(AND(OR($C$3="",B190&gt;=$C$3),OR($E$3="",B190&lt;=$E$3)),"Sí","No")))</f>
        <v/>
      </c>
      <c r="H190" s="58" t="str">
        <f aca="false">IF(B190="","",YEAR(B190))</f>
        <v/>
      </c>
      <c r="I190" s="70" t="str">
        <f aca="false">IF(B190="","",IF(MONTH(B190)=1,"X",""))</f>
        <v/>
      </c>
      <c r="J190" s="70" t="str">
        <f aca="false">IF(B190="","",IF(MONTH(B190)=2,"X",""))</f>
        <v/>
      </c>
      <c r="K190" s="70" t="str">
        <f aca="false">IF(B190="","",IF(MONTH(B190)=3,"X",""))</f>
        <v/>
      </c>
      <c r="L190" s="70" t="str">
        <f aca="false">IF(B190="","",IF(MONTH(B190)=4,"X",""))</f>
        <v/>
      </c>
      <c r="M190" s="70" t="str">
        <f aca="false">IF(B190="","",IF(MONTH(B190)=5,"X",""))</f>
        <v/>
      </c>
      <c r="N190" s="70" t="str">
        <f aca="false">IF(B190="","",IF(MONTH(B190)=6,"X",""))</f>
        <v/>
      </c>
      <c r="O190" s="70" t="str">
        <f aca="false">IF(B190="","",IF(MONTH(B190)=7,"X",""))</f>
        <v/>
      </c>
      <c r="P190" s="70" t="str">
        <f aca="false">IF(B190="","",IF(MONTH(B190)=8,"X",""))</f>
        <v/>
      </c>
      <c r="Q190" s="70" t="str">
        <f aca="false">IF(B190="","",IF(MONTH(B190)=9,"X",""))</f>
        <v/>
      </c>
      <c r="R190" s="70" t="str">
        <f aca="false">IF(B190="","",IF(MONTH(B190)=10,"X",""))</f>
        <v/>
      </c>
      <c r="S190" s="70" t="str">
        <f aca="false">IF(B190="","",IF(MONTH(B190)=11,"X",""))</f>
        <v/>
      </c>
      <c r="T190" s="70" t="str">
        <f aca="false">IF(B190="","",IF(MONTH(B190)=12,"X",""))</f>
        <v/>
      </c>
      <c r="U190" s="58" t="str">
        <f aca="false">IF(E190="","",SUMIF($E$5:$E$1000,E190,$AD$5:$AD$1000))</f>
        <v/>
      </c>
      <c r="V190" s="71" t="str">
        <f aca="false">IF(E190="","",_xlfn.TEXTJOIN(" + ",TRUE(),IF(COUNTIFS($E$5:$E$1000,E190,$C$5:$C$1000,"Auditoría Interna")&gt;0,"Interna",""),IF(COUNTIFS($E$5:$E$1000,E190,$C$5:$C$1000,"Auditoría Externa")&gt;0,"Externa",""),IF(COUNTIFS($E$5:$E$1000,E190,$C$5:$C$1000,"SSF")&gt;0,"SSF",""),IF(COUNTIFS($E$5:$E$1000,E190,$C$5:$C$1000,"Comité de Supervisión")&gt;0,"Comité Sup.",""),IF(COUNTIFS($E$5:$E$1000,E190,$C$5:$C$1000,"Consejo de Administración")&gt;0,"Consejo",""),IF(COUNTIFS($E$5:$E$1000,E190,$C$5:$C$1000,"Otros")&gt;0,"Otros","")))</f>
        <v/>
      </c>
      <c r="W190" s="58" t="str">
        <f aca="false">IF(E190="","",SUMIFS($AD$5:$AD$1000,$E$5:$E$1000,E190,$AA$5:$AA$1000,AA190,$C$5:$C$1000,"&lt;&gt;"&amp;C190))</f>
        <v/>
      </c>
      <c r="X190" s="72"/>
      <c r="Y190" s="68"/>
      <c r="Z190" s="72"/>
      <c r="AA190" s="38" t="str">
        <f aca="false">IF(B190="","",YEAR(B190)*100+MONTH(B190))</f>
        <v/>
      </c>
      <c r="AB190" s="38" t="str">
        <f aca="false">IF(AND(E190&lt;&gt;"",E190=Cruce!$C$5,AD190=1),COUNTIFS($E$5:E190,E190,$AD$5:AD190,1),"")</f>
        <v/>
      </c>
      <c r="AC190" s="38" t="str">
        <f aca="false">IF(E190="","",C190&amp;"|"&amp;X190&amp;"|"&amp;IF(B190="","s/f",TEXT(B190,"yyyymmdd"))&amp;IF(OR(C190="SSF",X190="Visitas Auditoría Interna"),"|"&amp;Y190,""))</f>
        <v/>
      </c>
      <c r="AD190" s="38" t="n">
        <f aca="false">IF(E190="",0,IF(COUNTIFS($E$5:E190,E190,$AC$5:AC190,AC190)=1,1,0))</f>
        <v>0</v>
      </c>
      <c r="AE190" s="38" t="str">
        <f aca="false">IF(OR(E190="",AD190&lt;&gt;1),"",SUBSTITUTE(SUBSTITUTE(C190,"Auditoría ",""),"Consejo de Administración","Consejo")&amp;" – "&amp;IF(B190="","(sin fecha)",DAY(B190)&amp;" de "&amp;CHOOSE(MONTH(B190),"Enero","Febrero","Marzo","Abril","Mayo","Junio","Julio","Agosto","Septiembre","Octubre","Noviembre","Diciembre")&amp;" "&amp;YEAR(B190)))</f>
        <v/>
      </c>
      <c r="AF190" s="38" t="n">
        <f aca="false">IF(E190="",0,IF(COUNTIF($AC$5:AC190,AC190)=1,1,0))</f>
        <v>0</v>
      </c>
    </row>
    <row r="191" customFormat="false" ht="15" hidden="false" customHeight="false" outlineLevel="0" collapsed="false">
      <c r="A191" s="68"/>
      <c r="B191" s="67"/>
      <c r="C191" s="68"/>
      <c r="D191" s="68"/>
      <c r="E191" s="69"/>
      <c r="F191" s="69"/>
      <c r="G191" s="70" t="str">
        <f aca="false">IF(OR(E191="",AND($C$3="",$E$3="")),"",IF(B191="","Sin fecha",IF(AND(OR($C$3="",B191&gt;=$C$3),OR($E$3="",B191&lt;=$E$3)),"Sí","No")))</f>
        <v/>
      </c>
      <c r="H191" s="58" t="str">
        <f aca="false">IF(B191="","",YEAR(B191))</f>
        <v/>
      </c>
      <c r="I191" s="70" t="str">
        <f aca="false">IF(B191="","",IF(MONTH(B191)=1,"X",""))</f>
        <v/>
      </c>
      <c r="J191" s="70" t="str">
        <f aca="false">IF(B191="","",IF(MONTH(B191)=2,"X",""))</f>
        <v/>
      </c>
      <c r="K191" s="70" t="str">
        <f aca="false">IF(B191="","",IF(MONTH(B191)=3,"X",""))</f>
        <v/>
      </c>
      <c r="L191" s="70" t="str">
        <f aca="false">IF(B191="","",IF(MONTH(B191)=4,"X",""))</f>
        <v/>
      </c>
      <c r="M191" s="70" t="str">
        <f aca="false">IF(B191="","",IF(MONTH(B191)=5,"X",""))</f>
        <v/>
      </c>
      <c r="N191" s="70" t="str">
        <f aca="false">IF(B191="","",IF(MONTH(B191)=6,"X",""))</f>
        <v/>
      </c>
      <c r="O191" s="70" t="str">
        <f aca="false">IF(B191="","",IF(MONTH(B191)=7,"X",""))</f>
        <v/>
      </c>
      <c r="P191" s="70" t="str">
        <f aca="false">IF(B191="","",IF(MONTH(B191)=8,"X",""))</f>
        <v/>
      </c>
      <c r="Q191" s="70" t="str">
        <f aca="false">IF(B191="","",IF(MONTH(B191)=9,"X",""))</f>
        <v/>
      </c>
      <c r="R191" s="70" t="str">
        <f aca="false">IF(B191="","",IF(MONTH(B191)=10,"X",""))</f>
        <v/>
      </c>
      <c r="S191" s="70" t="str">
        <f aca="false">IF(B191="","",IF(MONTH(B191)=11,"X",""))</f>
        <v/>
      </c>
      <c r="T191" s="70" t="str">
        <f aca="false">IF(B191="","",IF(MONTH(B191)=12,"X",""))</f>
        <v/>
      </c>
      <c r="U191" s="58" t="str">
        <f aca="false">IF(E191="","",SUMIF($E$5:$E$1000,E191,$AD$5:$AD$1000))</f>
        <v/>
      </c>
      <c r="V191" s="71" t="str">
        <f aca="false">IF(E191="","",_xlfn.TEXTJOIN(" + ",TRUE(),IF(COUNTIFS($E$5:$E$1000,E191,$C$5:$C$1000,"Auditoría Interna")&gt;0,"Interna",""),IF(COUNTIFS($E$5:$E$1000,E191,$C$5:$C$1000,"Auditoría Externa")&gt;0,"Externa",""),IF(COUNTIFS($E$5:$E$1000,E191,$C$5:$C$1000,"SSF")&gt;0,"SSF",""),IF(COUNTIFS($E$5:$E$1000,E191,$C$5:$C$1000,"Comité de Supervisión")&gt;0,"Comité Sup.",""),IF(COUNTIFS($E$5:$E$1000,E191,$C$5:$C$1000,"Consejo de Administración")&gt;0,"Consejo",""),IF(COUNTIFS($E$5:$E$1000,E191,$C$5:$C$1000,"Otros")&gt;0,"Otros","")))</f>
        <v/>
      </c>
      <c r="W191" s="58" t="str">
        <f aca="false">IF(E191="","",SUMIFS($AD$5:$AD$1000,$E$5:$E$1000,E191,$AA$5:$AA$1000,AA191,$C$5:$C$1000,"&lt;&gt;"&amp;C191))</f>
        <v/>
      </c>
      <c r="X191" s="72"/>
      <c r="Y191" s="68"/>
      <c r="Z191" s="72"/>
      <c r="AA191" s="38" t="str">
        <f aca="false">IF(B191="","",YEAR(B191)*100+MONTH(B191))</f>
        <v/>
      </c>
      <c r="AB191" s="38" t="str">
        <f aca="false">IF(AND(E191&lt;&gt;"",E191=Cruce!$C$5,AD191=1),COUNTIFS($E$5:E191,E191,$AD$5:AD191,1),"")</f>
        <v/>
      </c>
      <c r="AC191" s="38" t="str">
        <f aca="false">IF(E191="","",C191&amp;"|"&amp;X191&amp;"|"&amp;IF(B191="","s/f",TEXT(B191,"yyyymmdd"))&amp;IF(OR(C191="SSF",X191="Visitas Auditoría Interna"),"|"&amp;Y191,""))</f>
        <v/>
      </c>
      <c r="AD191" s="38" t="n">
        <f aca="false">IF(E191="",0,IF(COUNTIFS($E$5:E191,E191,$AC$5:AC191,AC191)=1,1,0))</f>
        <v>0</v>
      </c>
      <c r="AE191" s="38" t="str">
        <f aca="false">IF(OR(E191="",AD191&lt;&gt;1),"",SUBSTITUTE(SUBSTITUTE(C191,"Auditoría ",""),"Consejo de Administración","Consejo")&amp;" – "&amp;IF(B191="","(sin fecha)",DAY(B191)&amp;" de "&amp;CHOOSE(MONTH(B191),"Enero","Febrero","Marzo","Abril","Mayo","Junio","Julio","Agosto","Septiembre","Octubre","Noviembre","Diciembre")&amp;" "&amp;YEAR(B191)))</f>
        <v/>
      </c>
      <c r="AF191" s="38" t="n">
        <f aca="false">IF(E191="",0,IF(COUNTIF($AC$5:AC191,AC191)=1,1,0))</f>
        <v>0</v>
      </c>
    </row>
    <row r="192" customFormat="false" ht="15" hidden="false" customHeight="false" outlineLevel="0" collapsed="false">
      <c r="A192" s="68"/>
      <c r="B192" s="67"/>
      <c r="C192" s="68"/>
      <c r="D192" s="68"/>
      <c r="E192" s="69"/>
      <c r="F192" s="69"/>
      <c r="G192" s="70" t="str">
        <f aca="false">IF(OR(E192="",AND($C$3="",$E$3="")),"",IF(B192="","Sin fecha",IF(AND(OR($C$3="",B192&gt;=$C$3),OR($E$3="",B192&lt;=$E$3)),"Sí","No")))</f>
        <v/>
      </c>
      <c r="H192" s="58" t="str">
        <f aca="false">IF(B192="","",YEAR(B192))</f>
        <v/>
      </c>
      <c r="I192" s="70" t="str">
        <f aca="false">IF(B192="","",IF(MONTH(B192)=1,"X",""))</f>
        <v/>
      </c>
      <c r="J192" s="70" t="str">
        <f aca="false">IF(B192="","",IF(MONTH(B192)=2,"X",""))</f>
        <v/>
      </c>
      <c r="K192" s="70" t="str">
        <f aca="false">IF(B192="","",IF(MONTH(B192)=3,"X",""))</f>
        <v/>
      </c>
      <c r="L192" s="70" t="str">
        <f aca="false">IF(B192="","",IF(MONTH(B192)=4,"X",""))</f>
        <v/>
      </c>
      <c r="M192" s="70" t="str">
        <f aca="false">IF(B192="","",IF(MONTH(B192)=5,"X",""))</f>
        <v/>
      </c>
      <c r="N192" s="70" t="str">
        <f aca="false">IF(B192="","",IF(MONTH(B192)=6,"X",""))</f>
        <v/>
      </c>
      <c r="O192" s="70" t="str">
        <f aca="false">IF(B192="","",IF(MONTH(B192)=7,"X",""))</f>
        <v/>
      </c>
      <c r="P192" s="70" t="str">
        <f aca="false">IF(B192="","",IF(MONTH(B192)=8,"X",""))</f>
        <v/>
      </c>
      <c r="Q192" s="70" t="str">
        <f aca="false">IF(B192="","",IF(MONTH(B192)=9,"X",""))</f>
        <v/>
      </c>
      <c r="R192" s="70" t="str">
        <f aca="false">IF(B192="","",IF(MONTH(B192)=10,"X",""))</f>
        <v/>
      </c>
      <c r="S192" s="70" t="str">
        <f aca="false">IF(B192="","",IF(MONTH(B192)=11,"X",""))</f>
        <v/>
      </c>
      <c r="T192" s="70" t="str">
        <f aca="false">IF(B192="","",IF(MONTH(B192)=12,"X",""))</f>
        <v/>
      </c>
      <c r="U192" s="58" t="str">
        <f aca="false">IF(E192="","",SUMIF($E$5:$E$1000,E192,$AD$5:$AD$1000))</f>
        <v/>
      </c>
      <c r="V192" s="71" t="str">
        <f aca="false">IF(E192="","",_xlfn.TEXTJOIN(" + ",TRUE(),IF(COUNTIFS($E$5:$E$1000,E192,$C$5:$C$1000,"Auditoría Interna")&gt;0,"Interna",""),IF(COUNTIFS($E$5:$E$1000,E192,$C$5:$C$1000,"Auditoría Externa")&gt;0,"Externa",""),IF(COUNTIFS($E$5:$E$1000,E192,$C$5:$C$1000,"SSF")&gt;0,"SSF",""),IF(COUNTIFS($E$5:$E$1000,E192,$C$5:$C$1000,"Comité de Supervisión")&gt;0,"Comité Sup.",""),IF(COUNTIFS($E$5:$E$1000,E192,$C$5:$C$1000,"Consejo de Administración")&gt;0,"Consejo",""),IF(COUNTIFS($E$5:$E$1000,E192,$C$5:$C$1000,"Otros")&gt;0,"Otros","")))</f>
        <v/>
      </c>
      <c r="W192" s="58" t="str">
        <f aca="false">IF(E192="","",SUMIFS($AD$5:$AD$1000,$E$5:$E$1000,E192,$AA$5:$AA$1000,AA192,$C$5:$C$1000,"&lt;&gt;"&amp;C192))</f>
        <v/>
      </c>
      <c r="X192" s="72"/>
      <c r="Y192" s="68"/>
      <c r="Z192" s="72"/>
      <c r="AA192" s="38" t="str">
        <f aca="false">IF(B192="","",YEAR(B192)*100+MONTH(B192))</f>
        <v/>
      </c>
      <c r="AB192" s="38" t="str">
        <f aca="false">IF(AND(E192&lt;&gt;"",E192=Cruce!$C$5,AD192=1),COUNTIFS($E$5:E192,E192,$AD$5:AD192,1),"")</f>
        <v/>
      </c>
      <c r="AC192" s="38" t="str">
        <f aca="false">IF(E192="","",C192&amp;"|"&amp;X192&amp;"|"&amp;IF(B192="","s/f",TEXT(B192,"yyyymmdd"))&amp;IF(OR(C192="SSF",X192="Visitas Auditoría Interna"),"|"&amp;Y192,""))</f>
        <v/>
      </c>
      <c r="AD192" s="38" t="n">
        <f aca="false">IF(E192="",0,IF(COUNTIFS($E$5:E192,E192,$AC$5:AC192,AC192)=1,1,0))</f>
        <v>0</v>
      </c>
      <c r="AE192" s="38" t="str">
        <f aca="false">IF(OR(E192="",AD192&lt;&gt;1),"",SUBSTITUTE(SUBSTITUTE(C192,"Auditoría ",""),"Consejo de Administración","Consejo")&amp;" – "&amp;IF(B192="","(sin fecha)",DAY(B192)&amp;" de "&amp;CHOOSE(MONTH(B192),"Enero","Febrero","Marzo","Abril","Mayo","Junio","Julio","Agosto","Septiembre","Octubre","Noviembre","Diciembre")&amp;" "&amp;YEAR(B192)))</f>
        <v/>
      </c>
      <c r="AF192" s="38" t="n">
        <f aca="false">IF(E192="",0,IF(COUNTIF($AC$5:AC192,AC192)=1,1,0))</f>
        <v>0</v>
      </c>
    </row>
    <row r="193" customFormat="false" ht="15" hidden="false" customHeight="false" outlineLevel="0" collapsed="false">
      <c r="A193" s="68"/>
      <c r="B193" s="67"/>
      <c r="C193" s="68"/>
      <c r="D193" s="68"/>
      <c r="E193" s="69"/>
      <c r="F193" s="69"/>
      <c r="G193" s="70" t="str">
        <f aca="false">IF(OR(E193="",AND($C$3="",$E$3="")),"",IF(B193="","Sin fecha",IF(AND(OR($C$3="",B193&gt;=$C$3),OR($E$3="",B193&lt;=$E$3)),"Sí","No")))</f>
        <v/>
      </c>
      <c r="H193" s="58" t="str">
        <f aca="false">IF(B193="","",YEAR(B193))</f>
        <v/>
      </c>
      <c r="I193" s="70" t="str">
        <f aca="false">IF(B193="","",IF(MONTH(B193)=1,"X",""))</f>
        <v/>
      </c>
      <c r="J193" s="70" t="str">
        <f aca="false">IF(B193="","",IF(MONTH(B193)=2,"X",""))</f>
        <v/>
      </c>
      <c r="K193" s="70" t="str">
        <f aca="false">IF(B193="","",IF(MONTH(B193)=3,"X",""))</f>
        <v/>
      </c>
      <c r="L193" s="70" t="str">
        <f aca="false">IF(B193="","",IF(MONTH(B193)=4,"X",""))</f>
        <v/>
      </c>
      <c r="M193" s="70" t="str">
        <f aca="false">IF(B193="","",IF(MONTH(B193)=5,"X",""))</f>
        <v/>
      </c>
      <c r="N193" s="70" t="str">
        <f aca="false">IF(B193="","",IF(MONTH(B193)=6,"X",""))</f>
        <v/>
      </c>
      <c r="O193" s="70" t="str">
        <f aca="false">IF(B193="","",IF(MONTH(B193)=7,"X",""))</f>
        <v/>
      </c>
      <c r="P193" s="70" t="str">
        <f aca="false">IF(B193="","",IF(MONTH(B193)=8,"X",""))</f>
        <v/>
      </c>
      <c r="Q193" s="70" t="str">
        <f aca="false">IF(B193="","",IF(MONTH(B193)=9,"X",""))</f>
        <v/>
      </c>
      <c r="R193" s="70" t="str">
        <f aca="false">IF(B193="","",IF(MONTH(B193)=10,"X",""))</f>
        <v/>
      </c>
      <c r="S193" s="70" t="str">
        <f aca="false">IF(B193="","",IF(MONTH(B193)=11,"X",""))</f>
        <v/>
      </c>
      <c r="T193" s="70" t="str">
        <f aca="false">IF(B193="","",IF(MONTH(B193)=12,"X",""))</f>
        <v/>
      </c>
      <c r="U193" s="58" t="str">
        <f aca="false">IF(E193="","",SUMIF($E$5:$E$1000,E193,$AD$5:$AD$1000))</f>
        <v/>
      </c>
      <c r="V193" s="71" t="str">
        <f aca="false">IF(E193="","",_xlfn.TEXTJOIN(" + ",TRUE(),IF(COUNTIFS($E$5:$E$1000,E193,$C$5:$C$1000,"Auditoría Interna")&gt;0,"Interna",""),IF(COUNTIFS($E$5:$E$1000,E193,$C$5:$C$1000,"Auditoría Externa")&gt;0,"Externa",""),IF(COUNTIFS($E$5:$E$1000,E193,$C$5:$C$1000,"SSF")&gt;0,"SSF",""),IF(COUNTIFS($E$5:$E$1000,E193,$C$5:$C$1000,"Comité de Supervisión")&gt;0,"Comité Sup.",""),IF(COUNTIFS($E$5:$E$1000,E193,$C$5:$C$1000,"Consejo de Administración")&gt;0,"Consejo",""),IF(COUNTIFS($E$5:$E$1000,E193,$C$5:$C$1000,"Otros")&gt;0,"Otros","")))</f>
        <v/>
      </c>
      <c r="W193" s="58" t="str">
        <f aca="false">IF(E193="","",SUMIFS($AD$5:$AD$1000,$E$5:$E$1000,E193,$AA$5:$AA$1000,AA193,$C$5:$C$1000,"&lt;&gt;"&amp;C193))</f>
        <v/>
      </c>
      <c r="X193" s="72"/>
      <c r="Y193" s="68"/>
      <c r="Z193" s="72"/>
      <c r="AA193" s="38" t="str">
        <f aca="false">IF(B193="","",YEAR(B193)*100+MONTH(B193))</f>
        <v/>
      </c>
      <c r="AB193" s="38" t="str">
        <f aca="false">IF(AND(E193&lt;&gt;"",E193=Cruce!$C$5,AD193=1),COUNTIFS($E$5:E193,E193,$AD$5:AD193,1),"")</f>
        <v/>
      </c>
      <c r="AC193" s="38" t="str">
        <f aca="false">IF(E193="","",C193&amp;"|"&amp;X193&amp;"|"&amp;IF(B193="","s/f",TEXT(B193,"yyyymmdd"))&amp;IF(OR(C193="SSF",X193="Visitas Auditoría Interna"),"|"&amp;Y193,""))</f>
        <v/>
      </c>
      <c r="AD193" s="38" t="n">
        <f aca="false">IF(E193="",0,IF(COUNTIFS($E$5:E193,E193,$AC$5:AC193,AC193)=1,1,0))</f>
        <v>0</v>
      </c>
      <c r="AE193" s="38" t="str">
        <f aca="false">IF(OR(E193="",AD193&lt;&gt;1),"",SUBSTITUTE(SUBSTITUTE(C193,"Auditoría ",""),"Consejo de Administración","Consejo")&amp;" – "&amp;IF(B193="","(sin fecha)",DAY(B193)&amp;" de "&amp;CHOOSE(MONTH(B193),"Enero","Febrero","Marzo","Abril","Mayo","Junio","Julio","Agosto","Septiembre","Octubre","Noviembre","Diciembre")&amp;" "&amp;YEAR(B193)))</f>
        <v/>
      </c>
      <c r="AF193" s="38" t="n">
        <f aca="false">IF(E193="",0,IF(COUNTIF($AC$5:AC193,AC193)=1,1,0))</f>
        <v>0</v>
      </c>
    </row>
    <row r="194" customFormat="false" ht="15" hidden="false" customHeight="false" outlineLevel="0" collapsed="false">
      <c r="A194" s="68"/>
      <c r="B194" s="67"/>
      <c r="C194" s="68"/>
      <c r="D194" s="68"/>
      <c r="E194" s="69"/>
      <c r="F194" s="69"/>
      <c r="G194" s="70" t="str">
        <f aca="false">IF(OR(E194="",AND($C$3="",$E$3="")),"",IF(B194="","Sin fecha",IF(AND(OR($C$3="",B194&gt;=$C$3),OR($E$3="",B194&lt;=$E$3)),"Sí","No")))</f>
        <v/>
      </c>
      <c r="H194" s="58" t="str">
        <f aca="false">IF(B194="","",YEAR(B194))</f>
        <v/>
      </c>
      <c r="I194" s="70" t="str">
        <f aca="false">IF(B194="","",IF(MONTH(B194)=1,"X",""))</f>
        <v/>
      </c>
      <c r="J194" s="70" t="str">
        <f aca="false">IF(B194="","",IF(MONTH(B194)=2,"X",""))</f>
        <v/>
      </c>
      <c r="K194" s="70" t="str">
        <f aca="false">IF(B194="","",IF(MONTH(B194)=3,"X",""))</f>
        <v/>
      </c>
      <c r="L194" s="70" t="str">
        <f aca="false">IF(B194="","",IF(MONTH(B194)=4,"X",""))</f>
        <v/>
      </c>
      <c r="M194" s="70" t="str">
        <f aca="false">IF(B194="","",IF(MONTH(B194)=5,"X",""))</f>
        <v/>
      </c>
      <c r="N194" s="70" t="str">
        <f aca="false">IF(B194="","",IF(MONTH(B194)=6,"X",""))</f>
        <v/>
      </c>
      <c r="O194" s="70" t="str">
        <f aca="false">IF(B194="","",IF(MONTH(B194)=7,"X",""))</f>
        <v/>
      </c>
      <c r="P194" s="70" t="str">
        <f aca="false">IF(B194="","",IF(MONTH(B194)=8,"X",""))</f>
        <v/>
      </c>
      <c r="Q194" s="70" t="str">
        <f aca="false">IF(B194="","",IF(MONTH(B194)=9,"X",""))</f>
        <v/>
      </c>
      <c r="R194" s="70" t="str">
        <f aca="false">IF(B194="","",IF(MONTH(B194)=10,"X",""))</f>
        <v/>
      </c>
      <c r="S194" s="70" t="str">
        <f aca="false">IF(B194="","",IF(MONTH(B194)=11,"X",""))</f>
        <v/>
      </c>
      <c r="T194" s="70" t="str">
        <f aca="false">IF(B194="","",IF(MONTH(B194)=12,"X",""))</f>
        <v/>
      </c>
      <c r="U194" s="58" t="str">
        <f aca="false">IF(E194="","",SUMIF($E$5:$E$1000,E194,$AD$5:$AD$1000))</f>
        <v/>
      </c>
      <c r="V194" s="71" t="str">
        <f aca="false">IF(E194="","",_xlfn.TEXTJOIN(" + ",TRUE(),IF(COUNTIFS($E$5:$E$1000,E194,$C$5:$C$1000,"Auditoría Interna")&gt;0,"Interna",""),IF(COUNTIFS($E$5:$E$1000,E194,$C$5:$C$1000,"Auditoría Externa")&gt;0,"Externa",""),IF(COUNTIFS($E$5:$E$1000,E194,$C$5:$C$1000,"SSF")&gt;0,"SSF",""),IF(COUNTIFS($E$5:$E$1000,E194,$C$5:$C$1000,"Comité de Supervisión")&gt;0,"Comité Sup.",""),IF(COUNTIFS($E$5:$E$1000,E194,$C$5:$C$1000,"Consejo de Administración")&gt;0,"Consejo",""),IF(COUNTIFS($E$5:$E$1000,E194,$C$5:$C$1000,"Otros")&gt;0,"Otros","")))</f>
        <v/>
      </c>
      <c r="W194" s="58" t="str">
        <f aca="false">IF(E194="","",SUMIFS($AD$5:$AD$1000,$E$5:$E$1000,E194,$AA$5:$AA$1000,AA194,$C$5:$C$1000,"&lt;&gt;"&amp;C194))</f>
        <v/>
      </c>
      <c r="X194" s="72"/>
      <c r="Y194" s="68"/>
      <c r="Z194" s="72"/>
      <c r="AA194" s="38" t="str">
        <f aca="false">IF(B194="","",YEAR(B194)*100+MONTH(B194))</f>
        <v/>
      </c>
      <c r="AB194" s="38" t="str">
        <f aca="false">IF(AND(E194&lt;&gt;"",E194=Cruce!$C$5,AD194=1),COUNTIFS($E$5:E194,E194,$AD$5:AD194,1),"")</f>
        <v/>
      </c>
      <c r="AC194" s="38" t="str">
        <f aca="false">IF(E194="","",C194&amp;"|"&amp;X194&amp;"|"&amp;IF(B194="","s/f",TEXT(B194,"yyyymmdd"))&amp;IF(OR(C194="SSF",X194="Visitas Auditoría Interna"),"|"&amp;Y194,""))</f>
        <v/>
      </c>
      <c r="AD194" s="38" t="n">
        <f aca="false">IF(E194="",0,IF(COUNTIFS($E$5:E194,E194,$AC$5:AC194,AC194)=1,1,0))</f>
        <v>0</v>
      </c>
      <c r="AE194" s="38" t="str">
        <f aca="false">IF(OR(E194="",AD194&lt;&gt;1),"",SUBSTITUTE(SUBSTITUTE(C194,"Auditoría ",""),"Consejo de Administración","Consejo")&amp;" – "&amp;IF(B194="","(sin fecha)",DAY(B194)&amp;" de "&amp;CHOOSE(MONTH(B194),"Enero","Febrero","Marzo","Abril","Mayo","Junio","Julio","Agosto","Septiembre","Octubre","Noviembre","Diciembre")&amp;" "&amp;YEAR(B194)))</f>
        <v/>
      </c>
      <c r="AF194" s="38" t="n">
        <f aca="false">IF(E194="",0,IF(COUNTIF($AC$5:AC194,AC194)=1,1,0))</f>
        <v>0</v>
      </c>
    </row>
    <row r="195" customFormat="false" ht="15" hidden="false" customHeight="false" outlineLevel="0" collapsed="false">
      <c r="A195" s="68"/>
      <c r="B195" s="67"/>
      <c r="C195" s="68"/>
      <c r="D195" s="68"/>
      <c r="E195" s="69"/>
      <c r="F195" s="69"/>
      <c r="G195" s="70" t="str">
        <f aca="false">IF(OR(E195="",AND($C$3="",$E$3="")),"",IF(B195="","Sin fecha",IF(AND(OR($C$3="",B195&gt;=$C$3),OR($E$3="",B195&lt;=$E$3)),"Sí","No")))</f>
        <v/>
      </c>
      <c r="H195" s="58" t="str">
        <f aca="false">IF(B195="","",YEAR(B195))</f>
        <v/>
      </c>
      <c r="I195" s="70" t="str">
        <f aca="false">IF(B195="","",IF(MONTH(B195)=1,"X",""))</f>
        <v/>
      </c>
      <c r="J195" s="70" t="str">
        <f aca="false">IF(B195="","",IF(MONTH(B195)=2,"X",""))</f>
        <v/>
      </c>
      <c r="K195" s="70" t="str">
        <f aca="false">IF(B195="","",IF(MONTH(B195)=3,"X",""))</f>
        <v/>
      </c>
      <c r="L195" s="70" t="str">
        <f aca="false">IF(B195="","",IF(MONTH(B195)=4,"X",""))</f>
        <v/>
      </c>
      <c r="M195" s="70" t="str">
        <f aca="false">IF(B195="","",IF(MONTH(B195)=5,"X",""))</f>
        <v/>
      </c>
      <c r="N195" s="70" t="str">
        <f aca="false">IF(B195="","",IF(MONTH(B195)=6,"X",""))</f>
        <v/>
      </c>
      <c r="O195" s="70" t="str">
        <f aca="false">IF(B195="","",IF(MONTH(B195)=7,"X",""))</f>
        <v/>
      </c>
      <c r="P195" s="70" t="str">
        <f aca="false">IF(B195="","",IF(MONTH(B195)=8,"X",""))</f>
        <v/>
      </c>
      <c r="Q195" s="70" t="str">
        <f aca="false">IF(B195="","",IF(MONTH(B195)=9,"X",""))</f>
        <v/>
      </c>
      <c r="R195" s="70" t="str">
        <f aca="false">IF(B195="","",IF(MONTH(B195)=10,"X",""))</f>
        <v/>
      </c>
      <c r="S195" s="70" t="str">
        <f aca="false">IF(B195="","",IF(MONTH(B195)=11,"X",""))</f>
        <v/>
      </c>
      <c r="T195" s="70" t="str">
        <f aca="false">IF(B195="","",IF(MONTH(B195)=12,"X",""))</f>
        <v/>
      </c>
      <c r="U195" s="58" t="str">
        <f aca="false">IF(E195="","",SUMIF($E$5:$E$1000,E195,$AD$5:$AD$1000))</f>
        <v/>
      </c>
      <c r="V195" s="71" t="str">
        <f aca="false">IF(E195="","",_xlfn.TEXTJOIN(" + ",TRUE(),IF(COUNTIFS($E$5:$E$1000,E195,$C$5:$C$1000,"Auditoría Interna")&gt;0,"Interna",""),IF(COUNTIFS($E$5:$E$1000,E195,$C$5:$C$1000,"Auditoría Externa")&gt;0,"Externa",""),IF(COUNTIFS($E$5:$E$1000,E195,$C$5:$C$1000,"SSF")&gt;0,"SSF",""),IF(COUNTIFS($E$5:$E$1000,E195,$C$5:$C$1000,"Comité de Supervisión")&gt;0,"Comité Sup.",""),IF(COUNTIFS($E$5:$E$1000,E195,$C$5:$C$1000,"Consejo de Administración")&gt;0,"Consejo",""),IF(COUNTIFS($E$5:$E$1000,E195,$C$5:$C$1000,"Otros")&gt;0,"Otros","")))</f>
        <v/>
      </c>
      <c r="W195" s="58" t="str">
        <f aca="false">IF(E195="","",SUMIFS($AD$5:$AD$1000,$E$5:$E$1000,E195,$AA$5:$AA$1000,AA195,$C$5:$C$1000,"&lt;&gt;"&amp;C195))</f>
        <v/>
      </c>
      <c r="X195" s="72"/>
      <c r="Y195" s="68"/>
      <c r="Z195" s="72"/>
      <c r="AA195" s="38" t="str">
        <f aca="false">IF(B195="","",YEAR(B195)*100+MONTH(B195))</f>
        <v/>
      </c>
      <c r="AB195" s="38" t="str">
        <f aca="false">IF(AND(E195&lt;&gt;"",E195=Cruce!$C$5,AD195=1),COUNTIFS($E$5:E195,E195,$AD$5:AD195,1),"")</f>
        <v/>
      </c>
      <c r="AC195" s="38" t="str">
        <f aca="false">IF(E195="","",C195&amp;"|"&amp;X195&amp;"|"&amp;IF(B195="","s/f",TEXT(B195,"yyyymmdd"))&amp;IF(OR(C195="SSF",X195="Visitas Auditoría Interna"),"|"&amp;Y195,""))</f>
        <v/>
      </c>
      <c r="AD195" s="38" t="n">
        <f aca="false">IF(E195="",0,IF(COUNTIFS($E$5:E195,E195,$AC$5:AC195,AC195)=1,1,0))</f>
        <v>0</v>
      </c>
      <c r="AE195" s="38" t="str">
        <f aca="false">IF(OR(E195="",AD195&lt;&gt;1),"",SUBSTITUTE(SUBSTITUTE(C195,"Auditoría ",""),"Consejo de Administración","Consejo")&amp;" – "&amp;IF(B195="","(sin fecha)",DAY(B195)&amp;" de "&amp;CHOOSE(MONTH(B195),"Enero","Febrero","Marzo","Abril","Mayo","Junio","Julio","Agosto","Septiembre","Octubre","Noviembre","Diciembre")&amp;" "&amp;YEAR(B195)))</f>
        <v/>
      </c>
      <c r="AF195" s="38" t="n">
        <f aca="false">IF(E195="",0,IF(COUNTIF($AC$5:AC195,AC195)=1,1,0))</f>
        <v>0</v>
      </c>
    </row>
    <row r="196" customFormat="false" ht="15" hidden="false" customHeight="false" outlineLevel="0" collapsed="false">
      <c r="A196" s="68"/>
      <c r="B196" s="67"/>
      <c r="C196" s="68"/>
      <c r="D196" s="68"/>
      <c r="E196" s="69"/>
      <c r="F196" s="69"/>
      <c r="G196" s="70" t="str">
        <f aca="false">IF(OR(E196="",AND($C$3="",$E$3="")),"",IF(B196="","Sin fecha",IF(AND(OR($C$3="",B196&gt;=$C$3),OR($E$3="",B196&lt;=$E$3)),"Sí","No")))</f>
        <v/>
      </c>
      <c r="H196" s="58" t="str">
        <f aca="false">IF(B196="","",YEAR(B196))</f>
        <v/>
      </c>
      <c r="I196" s="70" t="str">
        <f aca="false">IF(B196="","",IF(MONTH(B196)=1,"X",""))</f>
        <v/>
      </c>
      <c r="J196" s="70" t="str">
        <f aca="false">IF(B196="","",IF(MONTH(B196)=2,"X",""))</f>
        <v/>
      </c>
      <c r="K196" s="70" t="str">
        <f aca="false">IF(B196="","",IF(MONTH(B196)=3,"X",""))</f>
        <v/>
      </c>
      <c r="L196" s="70" t="str">
        <f aca="false">IF(B196="","",IF(MONTH(B196)=4,"X",""))</f>
        <v/>
      </c>
      <c r="M196" s="70" t="str">
        <f aca="false">IF(B196="","",IF(MONTH(B196)=5,"X",""))</f>
        <v/>
      </c>
      <c r="N196" s="70" t="str">
        <f aca="false">IF(B196="","",IF(MONTH(B196)=6,"X",""))</f>
        <v/>
      </c>
      <c r="O196" s="70" t="str">
        <f aca="false">IF(B196="","",IF(MONTH(B196)=7,"X",""))</f>
        <v/>
      </c>
      <c r="P196" s="70" t="str">
        <f aca="false">IF(B196="","",IF(MONTH(B196)=8,"X",""))</f>
        <v/>
      </c>
      <c r="Q196" s="70" t="str">
        <f aca="false">IF(B196="","",IF(MONTH(B196)=9,"X",""))</f>
        <v/>
      </c>
      <c r="R196" s="70" t="str">
        <f aca="false">IF(B196="","",IF(MONTH(B196)=10,"X",""))</f>
        <v/>
      </c>
      <c r="S196" s="70" t="str">
        <f aca="false">IF(B196="","",IF(MONTH(B196)=11,"X",""))</f>
        <v/>
      </c>
      <c r="T196" s="70" t="str">
        <f aca="false">IF(B196="","",IF(MONTH(B196)=12,"X",""))</f>
        <v/>
      </c>
      <c r="U196" s="58" t="str">
        <f aca="false">IF(E196="","",SUMIF($E$5:$E$1000,E196,$AD$5:$AD$1000))</f>
        <v/>
      </c>
      <c r="V196" s="71" t="str">
        <f aca="false">IF(E196="","",_xlfn.TEXTJOIN(" + ",TRUE(),IF(COUNTIFS($E$5:$E$1000,E196,$C$5:$C$1000,"Auditoría Interna")&gt;0,"Interna",""),IF(COUNTIFS($E$5:$E$1000,E196,$C$5:$C$1000,"Auditoría Externa")&gt;0,"Externa",""),IF(COUNTIFS($E$5:$E$1000,E196,$C$5:$C$1000,"SSF")&gt;0,"SSF",""),IF(COUNTIFS($E$5:$E$1000,E196,$C$5:$C$1000,"Comité de Supervisión")&gt;0,"Comité Sup.",""),IF(COUNTIFS($E$5:$E$1000,E196,$C$5:$C$1000,"Consejo de Administración")&gt;0,"Consejo",""),IF(COUNTIFS($E$5:$E$1000,E196,$C$5:$C$1000,"Otros")&gt;0,"Otros","")))</f>
        <v/>
      </c>
      <c r="W196" s="58" t="str">
        <f aca="false">IF(E196="","",SUMIFS($AD$5:$AD$1000,$E$5:$E$1000,E196,$AA$5:$AA$1000,AA196,$C$5:$C$1000,"&lt;&gt;"&amp;C196))</f>
        <v/>
      </c>
      <c r="X196" s="72"/>
      <c r="Y196" s="68"/>
      <c r="Z196" s="72"/>
      <c r="AA196" s="38" t="str">
        <f aca="false">IF(B196="","",YEAR(B196)*100+MONTH(B196))</f>
        <v/>
      </c>
      <c r="AB196" s="38" t="str">
        <f aca="false">IF(AND(E196&lt;&gt;"",E196=Cruce!$C$5,AD196=1),COUNTIFS($E$5:E196,E196,$AD$5:AD196,1),"")</f>
        <v/>
      </c>
      <c r="AC196" s="38" t="str">
        <f aca="false">IF(E196="","",C196&amp;"|"&amp;X196&amp;"|"&amp;IF(B196="","s/f",TEXT(B196,"yyyymmdd"))&amp;IF(OR(C196="SSF",X196="Visitas Auditoría Interna"),"|"&amp;Y196,""))</f>
        <v/>
      </c>
      <c r="AD196" s="38" t="n">
        <f aca="false">IF(E196="",0,IF(COUNTIFS($E$5:E196,E196,$AC$5:AC196,AC196)=1,1,0))</f>
        <v>0</v>
      </c>
      <c r="AE196" s="38" t="str">
        <f aca="false">IF(OR(E196="",AD196&lt;&gt;1),"",SUBSTITUTE(SUBSTITUTE(C196,"Auditoría ",""),"Consejo de Administración","Consejo")&amp;" – "&amp;IF(B196="","(sin fecha)",DAY(B196)&amp;" de "&amp;CHOOSE(MONTH(B196),"Enero","Febrero","Marzo","Abril","Mayo","Junio","Julio","Agosto","Septiembre","Octubre","Noviembre","Diciembre")&amp;" "&amp;YEAR(B196)))</f>
        <v/>
      </c>
      <c r="AF196" s="38" t="n">
        <f aca="false">IF(E196="",0,IF(COUNTIF($AC$5:AC196,AC196)=1,1,0))</f>
        <v>0</v>
      </c>
    </row>
    <row r="197" customFormat="false" ht="15" hidden="false" customHeight="false" outlineLevel="0" collapsed="false">
      <c r="A197" s="68"/>
      <c r="B197" s="67"/>
      <c r="C197" s="68"/>
      <c r="D197" s="68"/>
      <c r="E197" s="69"/>
      <c r="F197" s="69"/>
      <c r="G197" s="70" t="str">
        <f aca="false">IF(OR(E197="",AND($C$3="",$E$3="")),"",IF(B197="","Sin fecha",IF(AND(OR($C$3="",B197&gt;=$C$3),OR($E$3="",B197&lt;=$E$3)),"Sí","No")))</f>
        <v/>
      </c>
      <c r="H197" s="58" t="str">
        <f aca="false">IF(B197="","",YEAR(B197))</f>
        <v/>
      </c>
      <c r="I197" s="70" t="str">
        <f aca="false">IF(B197="","",IF(MONTH(B197)=1,"X",""))</f>
        <v/>
      </c>
      <c r="J197" s="70" t="str">
        <f aca="false">IF(B197="","",IF(MONTH(B197)=2,"X",""))</f>
        <v/>
      </c>
      <c r="K197" s="70" t="str">
        <f aca="false">IF(B197="","",IF(MONTH(B197)=3,"X",""))</f>
        <v/>
      </c>
      <c r="L197" s="70" t="str">
        <f aca="false">IF(B197="","",IF(MONTH(B197)=4,"X",""))</f>
        <v/>
      </c>
      <c r="M197" s="70" t="str">
        <f aca="false">IF(B197="","",IF(MONTH(B197)=5,"X",""))</f>
        <v/>
      </c>
      <c r="N197" s="70" t="str">
        <f aca="false">IF(B197="","",IF(MONTH(B197)=6,"X",""))</f>
        <v/>
      </c>
      <c r="O197" s="70" t="str">
        <f aca="false">IF(B197="","",IF(MONTH(B197)=7,"X",""))</f>
        <v/>
      </c>
      <c r="P197" s="70" t="str">
        <f aca="false">IF(B197="","",IF(MONTH(B197)=8,"X",""))</f>
        <v/>
      </c>
      <c r="Q197" s="70" t="str">
        <f aca="false">IF(B197="","",IF(MONTH(B197)=9,"X",""))</f>
        <v/>
      </c>
      <c r="R197" s="70" t="str">
        <f aca="false">IF(B197="","",IF(MONTH(B197)=10,"X",""))</f>
        <v/>
      </c>
      <c r="S197" s="70" t="str">
        <f aca="false">IF(B197="","",IF(MONTH(B197)=11,"X",""))</f>
        <v/>
      </c>
      <c r="T197" s="70" t="str">
        <f aca="false">IF(B197="","",IF(MONTH(B197)=12,"X",""))</f>
        <v/>
      </c>
      <c r="U197" s="58" t="str">
        <f aca="false">IF(E197="","",SUMIF($E$5:$E$1000,E197,$AD$5:$AD$1000))</f>
        <v/>
      </c>
      <c r="V197" s="71" t="str">
        <f aca="false">IF(E197="","",_xlfn.TEXTJOIN(" + ",TRUE(),IF(COUNTIFS($E$5:$E$1000,E197,$C$5:$C$1000,"Auditoría Interna")&gt;0,"Interna",""),IF(COUNTIFS($E$5:$E$1000,E197,$C$5:$C$1000,"Auditoría Externa")&gt;0,"Externa",""),IF(COUNTIFS($E$5:$E$1000,E197,$C$5:$C$1000,"SSF")&gt;0,"SSF",""),IF(COUNTIFS($E$5:$E$1000,E197,$C$5:$C$1000,"Comité de Supervisión")&gt;0,"Comité Sup.",""),IF(COUNTIFS($E$5:$E$1000,E197,$C$5:$C$1000,"Consejo de Administración")&gt;0,"Consejo",""),IF(COUNTIFS($E$5:$E$1000,E197,$C$5:$C$1000,"Otros")&gt;0,"Otros","")))</f>
        <v/>
      </c>
      <c r="W197" s="58" t="str">
        <f aca="false">IF(E197="","",SUMIFS($AD$5:$AD$1000,$E$5:$E$1000,E197,$AA$5:$AA$1000,AA197,$C$5:$C$1000,"&lt;&gt;"&amp;C197))</f>
        <v/>
      </c>
      <c r="X197" s="72"/>
      <c r="Y197" s="68"/>
      <c r="Z197" s="72"/>
      <c r="AA197" s="38" t="str">
        <f aca="false">IF(B197="","",YEAR(B197)*100+MONTH(B197))</f>
        <v/>
      </c>
      <c r="AB197" s="38" t="str">
        <f aca="false">IF(AND(E197&lt;&gt;"",E197=Cruce!$C$5,AD197=1),COUNTIFS($E$5:E197,E197,$AD$5:AD197,1),"")</f>
        <v/>
      </c>
      <c r="AC197" s="38" t="str">
        <f aca="false">IF(E197="","",C197&amp;"|"&amp;X197&amp;"|"&amp;IF(B197="","s/f",TEXT(B197,"yyyymmdd"))&amp;IF(OR(C197="SSF",X197="Visitas Auditoría Interna"),"|"&amp;Y197,""))</f>
        <v/>
      </c>
      <c r="AD197" s="38" t="n">
        <f aca="false">IF(E197="",0,IF(COUNTIFS($E$5:E197,E197,$AC$5:AC197,AC197)=1,1,0))</f>
        <v>0</v>
      </c>
      <c r="AE197" s="38" t="str">
        <f aca="false">IF(OR(E197="",AD197&lt;&gt;1),"",SUBSTITUTE(SUBSTITUTE(C197,"Auditoría ",""),"Consejo de Administración","Consejo")&amp;" – "&amp;IF(B197="","(sin fecha)",DAY(B197)&amp;" de "&amp;CHOOSE(MONTH(B197),"Enero","Febrero","Marzo","Abril","Mayo","Junio","Julio","Agosto","Septiembre","Octubre","Noviembre","Diciembre")&amp;" "&amp;YEAR(B197)))</f>
        <v/>
      </c>
      <c r="AF197" s="38" t="n">
        <f aca="false">IF(E197="",0,IF(COUNTIF($AC$5:AC197,AC197)=1,1,0))</f>
        <v>0</v>
      </c>
    </row>
    <row r="198" customFormat="false" ht="15" hidden="false" customHeight="false" outlineLevel="0" collapsed="false">
      <c r="A198" s="68"/>
      <c r="B198" s="67"/>
      <c r="C198" s="68"/>
      <c r="D198" s="68"/>
      <c r="E198" s="69"/>
      <c r="F198" s="69"/>
      <c r="G198" s="70" t="str">
        <f aca="false">IF(OR(E198="",AND($C$3="",$E$3="")),"",IF(B198="","Sin fecha",IF(AND(OR($C$3="",B198&gt;=$C$3),OR($E$3="",B198&lt;=$E$3)),"Sí","No")))</f>
        <v/>
      </c>
      <c r="H198" s="58" t="str">
        <f aca="false">IF(B198="","",YEAR(B198))</f>
        <v/>
      </c>
      <c r="I198" s="70" t="str">
        <f aca="false">IF(B198="","",IF(MONTH(B198)=1,"X",""))</f>
        <v/>
      </c>
      <c r="J198" s="70" t="str">
        <f aca="false">IF(B198="","",IF(MONTH(B198)=2,"X",""))</f>
        <v/>
      </c>
      <c r="K198" s="70" t="str">
        <f aca="false">IF(B198="","",IF(MONTH(B198)=3,"X",""))</f>
        <v/>
      </c>
      <c r="L198" s="70" t="str">
        <f aca="false">IF(B198="","",IF(MONTH(B198)=4,"X",""))</f>
        <v/>
      </c>
      <c r="M198" s="70" t="str">
        <f aca="false">IF(B198="","",IF(MONTH(B198)=5,"X",""))</f>
        <v/>
      </c>
      <c r="N198" s="70" t="str">
        <f aca="false">IF(B198="","",IF(MONTH(B198)=6,"X",""))</f>
        <v/>
      </c>
      <c r="O198" s="70" t="str">
        <f aca="false">IF(B198="","",IF(MONTH(B198)=7,"X",""))</f>
        <v/>
      </c>
      <c r="P198" s="70" t="str">
        <f aca="false">IF(B198="","",IF(MONTH(B198)=8,"X",""))</f>
        <v/>
      </c>
      <c r="Q198" s="70" t="str">
        <f aca="false">IF(B198="","",IF(MONTH(B198)=9,"X",""))</f>
        <v/>
      </c>
      <c r="R198" s="70" t="str">
        <f aca="false">IF(B198="","",IF(MONTH(B198)=10,"X",""))</f>
        <v/>
      </c>
      <c r="S198" s="70" t="str">
        <f aca="false">IF(B198="","",IF(MONTH(B198)=11,"X",""))</f>
        <v/>
      </c>
      <c r="T198" s="70" t="str">
        <f aca="false">IF(B198="","",IF(MONTH(B198)=12,"X",""))</f>
        <v/>
      </c>
      <c r="U198" s="58" t="str">
        <f aca="false">IF(E198="","",SUMIF($E$5:$E$1000,E198,$AD$5:$AD$1000))</f>
        <v/>
      </c>
      <c r="V198" s="71" t="str">
        <f aca="false">IF(E198="","",_xlfn.TEXTJOIN(" + ",TRUE(),IF(COUNTIFS($E$5:$E$1000,E198,$C$5:$C$1000,"Auditoría Interna")&gt;0,"Interna",""),IF(COUNTIFS($E$5:$E$1000,E198,$C$5:$C$1000,"Auditoría Externa")&gt;0,"Externa",""),IF(COUNTIFS($E$5:$E$1000,E198,$C$5:$C$1000,"SSF")&gt;0,"SSF",""),IF(COUNTIFS($E$5:$E$1000,E198,$C$5:$C$1000,"Comité de Supervisión")&gt;0,"Comité Sup.",""),IF(COUNTIFS($E$5:$E$1000,E198,$C$5:$C$1000,"Consejo de Administración")&gt;0,"Consejo",""),IF(COUNTIFS($E$5:$E$1000,E198,$C$5:$C$1000,"Otros")&gt;0,"Otros","")))</f>
        <v/>
      </c>
      <c r="W198" s="58" t="str">
        <f aca="false">IF(E198="","",SUMIFS($AD$5:$AD$1000,$E$5:$E$1000,E198,$AA$5:$AA$1000,AA198,$C$5:$C$1000,"&lt;&gt;"&amp;C198))</f>
        <v/>
      </c>
      <c r="X198" s="72"/>
      <c r="Y198" s="68"/>
      <c r="Z198" s="72"/>
      <c r="AA198" s="38" t="str">
        <f aca="false">IF(B198="","",YEAR(B198)*100+MONTH(B198))</f>
        <v/>
      </c>
      <c r="AB198" s="38" t="str">
        <f aca="false">IF(AND(E198&lt;&gt;"",E198=Cruce!$C$5,AD198=1),COUNTIFS($E$5:E198,E198,$AD$5:AD198,1),"")</f>
        <v/>
      </c>
      <c r="AC198" s="38" t="str">
        <f aca="false">IF(E198="","",C198&amp;"|"&amp;X198&amp;"|"&amp;IF(B198="","s/f",TEXT(B198,"yyyymmdd"))&amp;IF(OR(C198="SSF",X198="Visitas Auditoría Interna"),"|"&amp;Y198,""))</f>
        <v/>
      </c>
      <c r="AD198" s="38" t="n">
        <f aca="false">IF(E198="",0,IF(COUNTIFS($E$5:E198,E198,$AC$5:AC198,AC198)=1,1,0))</f>
        <v>0</v>
      </c>
      <c r="AE198" s="38" t="str">
        <f aca="false">IF(OR(E198="",AD198&lt;&gt;1),"",SUBSTITUTE(SUBSTITUTE(C198,"Auditoría ",""),"Consejo de Administración","Consejo")&amp;" – "&amp;IF(B198="","(sin fecha)",DAY(B198)&amp;" de "&amp;CHOOSE(MONTH(B198),"Enero","Febrero","Marzo","Abril","Mayo","Junio","Julio","Agosto","Septiembre","Octubre","Noviembre","Diciembre")&amp;" "&amp;YEAR(B198)))</f>
        <v/>
      </c>
      <c r="AF198" s="38" t="n">
        <f aca="false">IF(E198="",0,IF(COUNTIF($AC$5:AC198,AC198)=1,1,0))</f>
        <v>0</v>
      </c>
    </row>
    <row r="199" customFormat="false" ht="15" hidden="false" customHeight="false" outlineLevel="0" collapsed="false">
      <c r="A199" s="68"/>
      <c r="B199" s="67"/>
      <c r="C199" s="68"/>
      <c r="D199" s="68"/>
      <c r="E199" s="69"/>
      <c r="F199" s="69"/>
      <c r="G199" s="70" t="str">
        <f aca="false">IF(OR(E199="",AND($C$3="",$E$3="")),"",IF(B199="","Sin fecha",IF(AND(OR($C$3="",B199&gt;=$C$3),OR($E$3="",B199&lt;=$E$3)),"Sí","No")))</f>
        <v/>
      </c>
      <c r="H199" s="58" t="str">
        <f aca="false">IF(B199="","",YEAR(B199))</f>
        <v/>
      </c>
      <c r="I199" s="70" t="str">
        <f aca="false">IF(B199="","",IF(MONTH(B199)=1,"X",""))</f>
        <v/>
      </c>
      <c r="J199" s="70" t="str">
        <f aca="false">IF(B199="","",IF(MONTH(B199)=2,"X",""))</f>
        <v/>
      </c>
      <c r="K199" s="70" t="str">
        <f aca="false">IF(B199="","",IF(MONTH(B199)=3,"X",""))</f>
        <v/>
      </c>
      <c r="L199" s="70" t="str">
        <f aca="false">IF(B199="","",IF(MONTH(B199)=4,"X",""))</f>
        <v/>
      </c>
      <c r="M199" s="70" t="str">
        <f aca="false">IF(B199="","",IF(MONTH(B199)=5,"X",""))</f>
        <v/>
      </c>
      <c r="N199" s="70" t="str">
        <f aca="false">IF(B199="","",IF(MONTH(B199)=6,"X",""))</f>
        <v/>
      </c>
      <c r="O199" s="70" t="str">
        <f aca="false">IF(B199="","",IF(MONTH(B199)=7,"X",""))</f>
        <v/>
      </c>
      <c r="P199" s="70" t="str">
        <f aca="false">IF(B199="","",IF(MONTH(B199)=8,"X",""))</f>
        <v/>
      </c>
      <c r="Q199" s="70" t="str">
        <f aca="false">IF(B199="","",IF(MONTH(B199)=9,"X",""))</f>
        <v/>
      </c>
      <c r="R199" s="70" t="str">
        <f aca="false">IF(B199="","",IF(MONTH(B199)=10,"X",""))</f>
        <v/>
      </c>
      <c r="S199" s="70" t="str">
        <f aca="false">IF(B199="","",IF(MONTH(B199)=11,"X",""))</f>
        <v/>
      </c>
      <c r="T199" s="70" t="str">
        <f aca="false">IF(B199="","",IF(MONTH(B199)=12,"X",""))</f>
        <v/>
      </c>
      <c r="U199" s="58" t="str">
        <f aca="false">IF(E199="","",SUMIF($E$5:$E$1000,E199,$AD$5:$AD$1000))</f>
        <v/>
      </c>
      <c r="V199" s="71" t="str">
        <f aca="false">IF(E199="","",_xlfn.TEXTJOIN(" + ",TRUE(),IF(COUNTIFS($E$5:$E$1000,E199,$C$5:$C$1000,"Auditoría Interna")&gt;0,"Interna",""),IF(COUNTIFS($E$5:$E$1000,E199,$C$5:$C$1000,"Auditoría Externa")&gt;0,"Externa",""),IF(COUNTIFS($E$5:$E$1000,E199,$C$5:$C$1000,"SSF")&gt;0,"SSF",""),IF(COUNTIFS($E$5:$E$1000,E199,$C$5:$C$1000,"Comité de Supervisión")&gt;0,"Comité Sup.",""),IF(COUNTIFS($E$5:$E$1000,E199,$C$5:$C$1000,"Consejo de Administración")&gt;0,"Consejo",""),IF(COUNTIFS($E$5:$E$1000,E199,$C$5:$C$1000,"Otros")&gt;0,"Otros","")))</f>
        <v/>
      </c>
      <c r="W199" s="58" t="str">
        <f aca="false">IF(E199="","",SUMIFS($AD$5:$AD$1000,$E$5:$E$1000,E199,$AA$5:$AA$1000,AA199,$C$5:$C$1000,"&lt;&gt;"&amp;C199))</f>
        <v/>
      </c>
      <c r="X199" s="72"/>
      <c r="Y199" s="68"/>
      <c r="Z199" s="72"/>
      <c r="AA199" s="38" t="str">
        <f aca="false">IF(B199="","",YEAR(B199)*100+MONTH(B199))</f>
        <v/>
      </c>
      <c r="AB199" s="38" t="str">
        <f aca="false">IF(AND(E199&lt;&gt;"",E199=Cruce!$C$5,AD199=1),COUNTIFS($E$5:E199,E199,$AD$5:AD199,1),"")</f>
        <v/>
      </c>
      <c r="AC199" s="38" t="str">
        <f aca="false">IF(E199="","",C199&amp;"|"&amp;X199&amp;"|"&amp;IF(B199="","s/f",TEXT(B199,"yyyymmdd"))&amp;IF(OR(C199="SSF",X199="Visitas Auditoría Interna"),"|"&amp;Y199,""))</f>
        <v/>
      </c>
      <c r="AD199" s="38" t="n">
        <f aca="false">IF(E199="",0,IF(COUNTIFS($E$5:E199,E199,$AC$5:AC199,AC199)=1,1,0))</f>
        <v>0</v>
      </c>
      <c r="AE199" s="38" t="str">
        <f aca="false">IF(OR(E199="",AD199&lt;&gt;1),"",SUBSTITUTE(SUBSTITUTE(C199,"Auditoría ",""),"Consejo de Administración","Consejo")&amp;" – "&amp;IF(B199="","(sin fecha)",DAY(B199)&amp;" de "&amp;CHOOSE(MONTH(B199),"Enero","Febrero","Marzo","Abril","Mayo","Junio","Julio","Agosto","Septiembre","Octubre","Noviembre","Diciembre")&amp;" "&amp;YEAR(B199)))</f>
        <v/>
      </c>
      <c r="AF199" s="38" t="n">
        <f aca="false">IF(E199="",0,IF(COUNTIF($AC$5:AC199,AC199)=1,1,0))</f>
        <v>0</v>
      </c>
    </row>
    <row r="200" customFormat="false" ht="15" hidden="false" customHeight="false" outlineLevel="0" collapsed="false">
      <c r="A200" s="68"/>
      <c r="B200" s="67"/>
      <c r="C200" s="68"/>
      <c r="D200" s="68"/>
      <c r="E200" s="69"/>
      <c r="F200" s="69"/>
      <c r="G200" s="70" t="str">
        <f aca="false">IF(OR(E200="",AND($C$3="",$E$3="")),"",IF(B200="","Sin fecha",IF(AND(OR($C$3="",B200&gt;=$C$3),OR($E$3="",B200&lt;=$E$3)),"Sí","No")))</f>
        <v/>
      </c>
      <c r="H200" s="58" t="str">
        <f aca="false">IF(B200="","",YEAR(B200))</f>
        <v/>
      </c>
      <c r="I200" s="70" t="str">
        <f aca="false">IF(B200="","",IF(MONTH(B200)=1,"X",""))</f>
        <v/>
      </c>
      <c r="J200" s="70" t="str">
        <f aca="false">IF(B200="","",IF(MONTH(B200)=2,"X",""))</f>
        <v/>
      </c>
      <c r="K200" s="70" t="str">
        <f aca="false">IF(B200="","",IF(MONTH(B200)=3,"X",""))</f>
        <v/>
      </c>
      <c r="L200" s="70" t="str">
        <f aca="false">IF(B200="","",IF(MONTH(B200)=4,"X",""))</f>
        <v/>
      </c>
      <c r="M200" s="70" t="str">
        <f aca="false">IF(B200="","",IF(MONTH(B200)=5,"X",""))</f>
        <v/>
      </c>
      <c r="N200" s="70" t="str">
        <f aca="false">IF(B200="","",IF(MONTH(B200)=6,"X",""))</f>
        <v/>
      </c>
      <c r="O200" s="70" t="str">
        <f aca="false">IF(B200="","",IF(MONTH(B200)=7,"X",""))</f>
        <v/>
      </c>
      <c r="P200" s="70" t="str">
        <f aca="false">IF(B200="","",IF(MONTH(B200)=8,"X",""))</f>
        <v/>
      </c>
      <c r="Q200" s="70" t="str">
        <f aca="false">IF(B200="","",IF(MONTH(B200)=9,"X",""))</f>
        <v/>
      </c>
      <c r="R200" s="70" t="str">
        <f aca="false">IF(B200="","",IF(MONTH(B200)=10,"X",""))</f>
        <v/>
      </c>
      <c r="S200" s="70" t="str">
        <f aca="false">IF(B200="","",IF(MONTH(B200)=11,"X",""))</f>
        <v/>
      </c>
      <c r="T200" s="70" t="str">
        <f aca="false">IF(B200="","",IF(MONTH(B200)=12,"X",""))</f>
        <v/>
      </c>
      <c r="U200" s="58" t="str">
        <f aca="false">IF(E200="","",SUMIF($E$5:$E$1000,E200,$AD$5:$AD$1000))</f>
        <v/>
      </c>
      <c r="V200" s="71" t="str">
        <f aca="false">IF(E200="","",_xlfn.TEXTJOIN(" + ",TRUE(),IF(COUNTIFS($E$5:$E$1000,E200,$C$5:$C$1000,"Auditoría Interna")&gt;0,"Interna",""),IF(COUNTIFS($E$5:$E$1000,E200,$C$5:$C$1000,"Auditoría Externa")&gt;0,"Externa",""),IF(COUNTIFS($E$5:$E$1000,E200,$C$5:$C$1000,"SSF")&gt;0,"SSF",""),IF(COUNTIFS($E$5:$E$1000,E200,$C$5:$C$1000,"Comité de Supervisión")&gt;0,"Comité Sup.",""),IF(COUNTIFS($E$5:$E$1000,E200,$C$5:$C$1000,"Consejo de Administración")&gt;0,"Consejo",""),IF(COUNTIFS($E$5:$E$1000,E200,$C$5:$C$1000,"Otros")&gt;0,"Otros","")))</f>
        <v/>
      </c>
      <c r="W200" s="58" t="str">
        <f aca="false">IF(E200="","",SUMIFS($AD$5:$AD$1000,$E$5:$E$1000,E200,$AA$5:$AA$1000,AA200,$C$5:$C$1000,"&lt;&gt;"&amp;C200))</f>
        <v/>
      </c>
      <c r="X200" s="72"/>
      <c r="Y200" s="68"/>
      <c r="Z200" s="72"/>
      <c r="AA200" s="38" t="str">
        <f aca="false">IF(B200="","",YEAR(B200)*100+MONTH(B200))</f>
        <v/>
      </c>
      <c r="AB200" s="38" t="str">
        <f aca="false">IF(AND(E200&lt;&gt;"",E200=Cruce!$C$5,AD200=1),COUNTIFS($E$5:E200,E200,$AD$5:AD200,1),"")</f>
        <v/>
      </c>
      <c r="AC200" s="38" t="str">
        <f aca="false">IF(E200="","",C200&amp;"|"&amp;X200&amp;"|"&amp;IF(B200="","s/f",TEXT(B200,"yyyymmdd"))&amp;IF(OR(C200="SSF",X200="Visitas Auditoría Interna"),"|"&amp;Y200,""))</f>
        <v/>
      </c>
      <c r="AD200" s="38" t="n">
        <f aca="false">IF(E200="",0,IF(COUNTIFS($E$5:E200,E200,$AC$5:AC200,AC200)=1,1,0))</f>
        <v>0</v>
      </c>
      <c r="AE200" s="38" t="str">
        <f aca="false">IF(OR(E200="",AD200&lt;&gt;1),"",SUBSTITUTE(SUBSTITUTE(C200,"Auditoría ",""),"Consejo de Administración","Consejo")&amp;" – "&amp;IF(B200="","(sin fecha)",DAY(B200)&amp;" de "&amp;CHOOSE(MONTH(B200),"Enero","Febrero","Marzo","Abril","Mayo","Junio","Julio","Agosto","Septiembre","Octubre","Noviembre","Diciembre")&amp;" "&amp;YEAR(B200)))</f>
        <v/>
      </c>
      <c r="AF200" s="38" t="n">
        <f aca="false">IF(E200="",0,IF(COUNTIF($AC$5:AC200,AC200)=1,1,0))</f>
        <v>0</v>
      </c>
    </row>
    <row r="201" customFormat="false" ht="15" hidden="false" customHeight="false" outlineLevel="0" collapsed="false">
      <c r="A201" s="68"/>
      <c r="B201" s="67"/>
      <c r="C201" s="68"/>
      <c r="D201" s="68"/>
      <c r="E201" s="69"/>
      <c r="F201" s="69"/>
      <c r="G201" s="70" t="str">
        <f aca="false">IF(OR(E201="",AND($C$3="",$E$3="")),"",IF(B201="","Sin fecha",IF(AND(OR($C$3="",B201&gt;=$C$3),OR($E$3="",B201&lt;=$E$3)),"Sí","No")))</f>
        <v/>
      </c>
      <c r="H201" s="58" t="str">
        <f aca="false">IF(B201="","",YEAR(B201))</f>
        <v/>
      </c>
      <c r="I201" s="70" t="str">
        <f aca="false">IF(B201="","",IF(MONTH(B201)=1,"X",""))</f>
        <v/>
      </c>
      <c r="J201" s="70" t="str">
        <f aca="false">IF(B201="","",IF(MONTH(B201)=2,"X",""))</f>
        <v/>
      </c>
      <c r="K201" s="70" t="str">
        <f aca="false">IF(B201="","",IF(MONTH(B201)=3,"X",""))</f>
        <v/>
      </c>
      <c r="L201" s="70" t="str">
        <f aca="false">IF(B201="","",IF(MONTH(B201)=4,"X",""))</f>
        <v/>
      </c>
      <c r="M201" s="70" t="str">
        <f aca="false">IF(B201="","",IF(MONTH(B201)=5,"X",""))</f>
        <v/>
      </c>
      <c r="N201" s="70" t="str">
        <f aca="false">IF(B201="","",IF(MONTH(B201)=6,"X",""))</f>
        <v/>
      </c>
      <c r="O201" s="70" t="str">
        <f aca="false">IF(B201="","",IF(MONTH(B201)=7,"X",""))</f>
        <v/>
      </c>
      <c r="P201" s="70" t="str">
        <f aca="false">IF(B201="","",IF(MONTH(B201)=8,"X",""))</f>
        <v/>
      </c>
      <c r="Q201" s="70" t="str">
        <f aca="false">IF(B201="","",IF(MONTH(B201)=9,"X",""))</f>
        <v/>
      </c>
      <c r="R201" s="70" t="str">
        <f aca="false">IF(B201="","",IF(MONTH(B201)=10,"X",""))</f>
        <v/>
      </c>
      <c r="S201" s="70" t="str">
        <f aca="false">IF(B201="","",IF(MONTH(B201)=11,"X",""))</f>
        <v/>
      </c>
      <c r="T201" s="70" t="str">
        <f aca="false">IF(B201="","",IF(MONTH(B201)=12,"X",""))</f>
        <v/>
      </c>
      <c r="U201" s="58" t="str">
        <f aca="false">IF(E201="","",SUMIF($E$5:$E$1000,E201,$AD$5:$AD$1000))</f>
        <v/>
      </c>
      <c r="V201" s="71" t="str">
        <f aca="false">IF(E201="","",_xlfn.TEXTJOIN(" + ",TRUE(),IF(COUNTIFS($E$5:$E$1000,E201,$C$5:$C$1000,"Auditoría Interna")&gt;0,"Interna",""),IF(COUNTIFS($E$5:$E$1000,E201,$C$5:$C$1000,"Auditoría Externa")&gt;0,"Externa",""),IF(COUNTIFS($E$5:$E$1000,E201,$C$5:$C$1000,"SSF")&gt;0,"SSF",""),IF(COUNTIFS($E$5:$E$1000,E201,$C$5:$C$1000,"Comité de Supervisión")&gt;0,"Comité Sup.",""),IF(COUNTIFS($E$5:$E$1000,E201,$C$5:$C$1000,"Consejo de Administración")&gt;0,"Consejo",""),IF(COUNTIFS($E$5:$E$1000,E201,$C$5:$C$1000,"Otros")&gt;0,"Otros","")))</f>
        <v/>
      </c>
      <c r="W201" s="58" t="str">
        <f aca="false">IF(E201="","",SUMIFS($AD$5:$AD$1000,$E$5:$E$1000,E201,$AA$5:$AA$1000,AA201,$C$5:$C$1000,"&lt;&gt;"&amp;C201))</f>
        <v/>
      </c>
      <c r="X201" s="72"/>
      <c r="Y201" s="68"/>
      <c r="Z201" s="72"/>
      <c r="AA201" s="38" t="str">
        <f aca="false">IF(B201="","",YEAR(B201)*100+MONTH(B201))</f>
        <v/>
      </c>
      <c r="AB201" s="38" t="str">
        <f aca="false">IF(AND(E201&lt;&gt;"",E201=Cruce!$C$5,AD201=1),COUNTIFS($E$5:E201,E201,$AD$5:AD201,1),"")</f>
        <v/>
      </c>
      <c r="AC201" s="38" t="str">
        <f aca="false">IF(E201="","",C201&amp;"|"&amp;X201&amp;"|"&amp;IF(B201="","s/f",TEXT(B201,"yyyymmdd"))&amp;IF(OR(C201="SSF",X201="Visitas Auditoría Interna"),"|"&amp;Y201,""))</f>
        <v/>
      </c>
      <c r="AD201" s="38" t="n">
        <f aca="false">IF(E201="",0,IF(COUNTIFS($E$5:E201,E201,$AC$5:AC201,AC201)=1,1,0))</f>
        <v>0</v>
      </c>
      <c r="AE201" s="38" t="str">
        <f aca="false">IF(OR(E201="",AD201&lt;&gt;1),"",SUBSTITUTE(SUBSTITUTE(C201,"Auditoría ",""),"Consejo de Administración","Consejo")&amp;" – "&amp;IF(B201="","(sin fecha)",DAY(B201)&amp;" de "&amp;CHOOSE(MONTH(B201),"Enero","Febrero","Marzo","Abril","Mayo","Junio","Julio","Agosto","Septiembre","Octubre","Noviembre","Diciembre")&amp;" "&amp;YEAR(B201)))</f>
        <v/>
      </c>
      <c r="AF201" s="38" t="n">
        <f aca="false">IF(E201="",0,IF(COUNTIF($AC$5:AC201,AC201)=1,1,0))</f>
        <v>0</v>
      </c>
    </row>
    <row r="202" customFormat="false" ht="15" hidden="false" customHeight="false" outlineLevel="0" collapsed="false">
      <c r="A202" s="68"/>
      <c r="B202" s="67"/>
      <c r="C202" s="68"/>
      <c r="D202" s="68"/>
      <c r="E202" s="69"/>
      <c r="F202" s="69"/>
      <c r="G202" s="70" t="str">
        <f aca="false">IF(OR(E202="",AND($C$3="",$E$3="")),"",IF(B202="","Sin fecha",IF(AND(OR($C$3="",B202&gt;=$C$3),OR($E$3="",B202&lt;=$E$3)),"Sí","No")))</f>
        <v/>
      </c>
      <c r="H202" s="58" t="str">
        <f aca="false">IF(B202="","",YEAR(B202))</f>
        <v/>
      </c>
      <c r="I202" s="70" t="str">
        <f aca="false">IF(B202="","",IF(MONTH(B202)=1,"X",""))</f>
        <v/>
      </c>
      <c r="J202" s="70" t="str">
        <f aca="false">IF(B202="","",IF(MONTH(B202)=2,"X",""))</f>
        <v/>
      </c>
      <c r="K202" s="70" t="str">
        <f aca="false">IF(B202="","",IF(MONTH(B202)=3,"X",""))</f>
        <v/>
      </c>
      <c r="L202" s="70" t="str">
        <f aca="false">IF(B202="","",IF(MONTH(B202)=4,"X",""))</f>
        <v/>
      </c>
      <c r="M202" s="70" t="str">
        <f aca="false">IF(B202="","",IF(MONTH(B202)=5,"X",""))</f>
        <v/>
      </c>
      <c r="N202" s="70" t="str">
        <f aca="false">IF(B202="","",IF(MONTH(B202)=6,"X",""))</f>
        <v/>
      </c>
      <c r="O202" s="70" t="str">
        <f aca="false">IF(B202="","",IF(MONTH(B202)=7,"X",""))</f>
        <v/>
      </c>
      <c r="P202" s="70" t="str">
        <f aca="false">IF(B202="","",IF(MONTH(B202)=8,"X",""))</f>
        <v/>
      </c>
      <c r="Q202" s="70" t="str">
        <f aca="false">IF(B202="","",IF(MONTH(B202)=9,"X",""))</f>
        <v/>
      </c>
      <c r="R202" s="70" t="str">
        <f aca="false">IF(B202="","",IF(MONTH(B202)=10,"X",""))</f>
        <v/>
      </c>
      <c r="S202" s="70" t="str">
        <f aca="false">IF(B202="","",IF(MONTH(B202)=11,"X",""))</f>
        <v/>
      </c>
      <c r="T202" s="70" t="str">
        <f aca="false">IF(B202="","",IF(MONTH(B202)=12,"X",""))</f>
        <v/>
      </c>
      <c r="U202" s="58" t="str">
        <f aca="false">IF(E202="","",SUMIF($E$5:$E$1000,E202,$AD$5:$AD$1000))</f>
        <v/>
      </c>
      <c r="V202" s="71" t="str">
        <f aca="false">IF(E202="","",_xlfn.TEXTJOIN(" + ",TRUE(),IF(COUNTIFS($E$5:$E$1000,E202,$C$5:$C$1000,"Auditoría Interna")&gt;0,"Interna",""),IF(COUNTIFS($E$5:$E$1000,E202,$C$5:$C$1000,"Auditoría Externa")&gt;0,"Externa",""),IF(COUNTIFS($E$5:$E$1000,E202,$C$5:$C$1000,"SSF")&gt;0,"SSF",""),IF(COUNTIFS($E$5:$E$1000,E202,$C$5:$C$1000,"Comité de Supervisión")&gt;0,"Comité Sup.",""),IF(COUNTIFS($E$5:$E$1000,E202,$C$5:$C$1000,"Consejo de Administración")&gt;0,"Consejo",""),IF(COUNTIFS($E$5:$E$1000,E202,$C$5:$C$1000,"Otros")&gt;0,"Otros","")))</f>
        <v/>
      </c>
      <c r="W202" s="58" t="str">
        <f aca="false">IF(E202="","",SUMIFS($AD$5:$AD$1000,$E$5:$E$1000,E202,$AA$5:$AA$1000,AA202,$C$5:$C$1000,"&lt;&gt;"&amp;C202))</f>
        <v/>
      </c>
      <c r="X202" s="72"/>
      <c r="Y202" s="68"/>
      <c r="Z202" s="72"/>
      <c r="AA202" s="38" t="str">
        <f aca="false">IF(B202="","",YEAR(B202)*100+MONTH(B202))</f>
        <v/>
      </c>
      <c r="AB202" s="38" t="str">
        <f aca="false">IF(AND(E202&lt;&gt;"",E202=Cruce!$C$5,AD202=1),COUNTIFS($E$5:E202,E202,$AD$5:AD202,1),"")</f>
        <v/>
      </c>
      <c r="AC202" s="38" t="str">
        <f aca="false">IF(E202="","",C202&amp;"|"&amp;X202&amp;"|"&amp;IF(B202="","s/f",TEXT(B202,"yyyymmdd"))&amp;IF(OR(C202="SSF",X202="Visitas Auditoría Interna"),"|"&amp;Y202,""))</f>
        <v/>
      </c>
      <c r="AD202" s="38" t="n">
        <f aca="false">IF(E202="",0,IF(COUNTIFS($E$5:E202,E202,$AC$5:AC202,AC202)=1,1,0))</f>
        <v>0</v>
      </c>
      <c r="AE202" s="38" t="str">
        <f aca="false">IF(OR(E202="",AD202&lt;&gt;1),"",SUBSTITUTE(SUBSTITUTE(C202,"Auditoría ",""),"Consejo de Administración","Consejo")&amp;" – "&amp;IF(B202="","(sin fecha)",DAY(B202)&amp;" de "&amp;CHOOSE(MONTH(B202),"Enero","Febrero","Marzo","Abril","Mayo","Junio","Julio","Agosto","Septiembre","Octubre","Noviembre","Diciembre")&amp;" "&amp;YEAR(B202)))</f>
        <v/>
      </c>
      <c r="AF202" s="38" t="n">
        <f aca="false">IF(E202="",0,IF(COUNTIF($AC$5:AC202,AC202)=1,1,0))</f>
        <v>0</v>
      </c>
    </row>
    <row r="203" customFormat="false" ht="15" hidden="false" customHeight="false" outlineLevel="0" collapsed="false">
      <c r="A203" s="68"/>
      <c r="B203" s="67"/>
      <c r="C203" s="68"/>
      <c r="D203" s="68"/>
      <c r="E203" s="69"/>
      <c r="F203" s="69"/>
      <c r="G203" s="70" t="str">
        <f aca="false">IF(OR(E203="",AND($C$3="",$E$3="")),"",IF(B203="","Sin fecha",IF(AND(OR($C$3="",B203&gt;=$C$3),OR($E$3="",B203&lt;=$E$3)),"Sí","No")))</f>
        <v/>
      </c>
      <c r="H203" s="58" t="str">
        <f aca="false">IF(B203="","",YEAR(B203))</f>
        <v/>
      </c>
      <c r="I203" s="70" t="str">
        <f aca="false">IF(B203="","",IF(MONTH(B203)=1,"X",""))</f>
        <v/>
      </c>
      <c r="J203" s="70" t="str">
        <f aca="false">IF(B203="","",IF(MONTH(B203)=2,"X",""))</f>
        <v/>
      </c>
      <c r="K203" s="70" t="str">
        <f aca="false">IF(B203="","",IF(MONTH(B203)=3,"X",""))</f>
        <v/>
      </c>
      <c r="L203" s="70" t="str">
        <f aca="false">IF(B203="","",IF(MONTH(B203)=4,"X",""))</f>
        <v/>
      </c>
      <c r="M203" s="70" t="str">
        <f aca="false">IF(B203="","",IF(MONTH(B203)=5,"X",""))</f>
        <v/>
      </c>
      <c r="N203" s="70" t="str">
        <f aca="false">IF(B203="","",IF(MONTH(B203)=6,"X",""))</f>
        <v/>
      </c>
      <c r="O203" s="70" t="str">
        <f aca="false">IF(B203="","",IF(MONTH(B203)=7,"X",""))</f>
        <v/>
      </c>
      <c r="P203" s="70" t="str">
        <f aca="false">IF(B203="","",IF(MONTH(B203)=8,"X",""))</f>
        <v/>
      </c>
      <c r="Q203" s="70" t="str">
        <f aca="false">IF(B203="","",IF(MONTH(B203)=9,"X",""))</f>
        <v/>
      </c>
      <c r="R203" s="70" t="str">
        <f aca="false">IF(B203="","",IF(MONTH(B203)=10,"X",""))</f>
        <v/>
      </c>
      <c r="S203" s="70" t="str">
        <f aca="false">IF(B203="","",IF(MONTH(B203)=11,"X",""))</f>
        <v/>
      </c>
      <c r="T203" s="70" t="str">
        <f aca="false">IF(B203="","",IF(MONTH(B203)=12,"X",""))</f>
        <v/>
      </c>
      <c r="U203" s="58" t="str">
        <f aca="false">IF(E203="","",SUMIF($E$5:$E$1000,E203,$AD$5:$AD$1000))</f>
        <v/>
      </c>
      <c r="V203" s="71" t="str">
        <f aca="false">IF(E203="","",_xlfn.TEXTJOIN(" + ",TRUE(),IF(COUNTIFS($E$5:$E$1000,E203,$C$5:$C$1000,"Auditoría Interna")&gt;0,"Interna",""),IF(COUNTIFS($E$5:$E$1000,E203,$C$5:$C$1000,"Auditoría Externa")&gt;0,"Externa",""),IF(COUNTIFS($E$5:$E$1000,E203,$C$5:$C$1000,"SSF")&gt;0,"SSF",""),IF(COUNTIFS($E$5:$E$1000,E203,$C$5:$C$1000,"Comité de Supervisión")&gt;0,"Comité Sup.",""),IF(COUNTIFS($E$5:$E$1000,E203,$C$5:$C$1000,"Consejo de Administración")&gt;0,"Consejo",""),IF(COUNTIFS($E$5:$E$1000,E203,$C$5:$C$1000,"Otros")&gt;0,"Otros","")))</f>
        <v/>
      </c>
      <c r="W203" s="58" t="str">
        <f aca="false">IF(E203="","",SUMIFS($AD$5:$AD$1000,$E$5:$E$1000,E203,$AA$5:$AA$1000,AA203,$C$5:$C$1000,"&lt;&gt;"&amp;C203))</f>
        <v/>
      </c>
      <c r="X203" s="72"/>
      <c r="Y203" s="68"/>
      <c r="Z203" s="72"/>
      <c r="AA203" s="38" t="str">
        <f aca="false">IF(B203="","",YEAR(B203)*100+MONTH(B203))</f>
        <v/>
      </c>
      <c r="AB203" s="38" t="str">
        <f aca="false">IF(AND(E203&lt;&gt;"",E203=Cruce!$C$5,AD203=1),COUNTIFS($E$5:E203,E203,$AD$5:AD203,1),"")</f>
        <v/>
      </c>
      <c r="AC203" s="38" t="str">
        <f aca="false">IF(E203="","",C203&amp;"|"&amp;X203&amp;"|"&amp;IF(B203="","s/f",TEXT(B203,"yyyymmdd"))&amp;IF(OR(C203="SSF",X203="Visitas Auditoría Interna"),"|"&amp;Y203,""))</f>
        <v/>
      </c>
      <c r="AD203" s="38" t="n">
        <f aca="false">IF(E203="",0,IF(COUNTIFS($E$5:E203,E203,$AC$5:AC203,AC203)=1,1,0))</f>
        <v>0</v>
      </c>
      <c r="AE203" s="38" t="str">
        <f aca="false">IF(OR(E203="",AD203&lt;&gt;1),"",SUBSTITUTE(SUBSTITUTE(C203,"Auditoría ",""),"Consejo de Administración","Consejo")&amp;" – "&amp;IF(B203="","(sin fecha)",DAY(B203)&amp;" de "&amp;CHOOSE(MONTH(B203),"Enero","Febrero","Marzo","Abril","Mayo","Junio","Julio","Agosto","Septiembre","Octubre","Noviembre","Diciembre")&amp;" "&amp;YEAR(B203)))</f>
        <v/>
      </c>
      <c r="AF203" s="38" t="n">
        <f aca="false">IF(E203="",0,IF(COUNTIF($AC$5:AC203,AC203)=1,1,0))</f>
        <v>0</v>
      </c>
    </row>
    <row r="204" customFormat="false" ht="15" hidden="false" customHeight="false" outlineLevel="0" collapsed="false">
      <c r="A204" s="68"/>
      <c r="B204" s="67"/>
      <c r="C204" s="68"/>
      <c r="D204" s="68"/>
      <c r="E204" s="69"/>
      <c r="F204" s="69"/>
      <c r="G204" s="70" t="str">
        <f aca="false">IF(OR(E204="",AND($C$3="",$E$3="")),"",IF(B204="","Sin fecha",IF(AND(OR($C$3="",B204&gt;=$C$3),OR($E$3="",B204&lt;=$E$3)),"Sí","No")))</f>
        <v/>
      </c>
      <c r="H204" s="58" t="str">
        <f aca="false">IF(B204="","",YEAR(B204))</f>
        <v/>
      </c>
      <c r="I204" s="70" t="str">
        <f aca="false">IF(B204="","",IF(MONTH(B204)=1,"X",""))</f>
        <v/>
      </c>
      <c r="J204" s="70" t="str">
        <f aca="false">IF(B204="","",IF(MONTH(B204)=2,"X",""))</f>
        <v/>
      </c>
      <c r="K204" s="70" t="str">
        <f aca="false">IF(B204="","",IF(MONTH(B204)=3,"X",""))</f>
        <v/>
      </c>
      <c r="L204" s="70" t="str">
        <f aca="false">IF(B204="","",IF(MONTH(B204)=4,"X",""))</f>
        <v/>
      </c>
      <c r="M204" s="70" t="str">
        <f aca="false">IF(B204="","",IF(MONTH(B204)=5,"X",""))</f>
        <v/>
      </c>
      <c r="N204" s="70" t="str">
        <f aca="false">IF(B204="","",IF(MONTH(B204)=6,"X",""))</f>
        <v/>
      </c>
      <c r="O204" s="70" t="str">
        <f aca="false">IF(B204="","",IF(MONTH(B204)=7,"X",""))</f>
        <v/>
      </c>
      <c r="P204" s="70" t="str">
        <f aca="false">IF(B204="","",IF(MONTH(B204)=8,"X",""))</f>
        <v/>
      </c>
      <c r="Q204" s="70" t="str">
        <f aca="false">IF(B204="","",IF(MONTH(B204)=9,"X",""))</f>
        <v/>
      </c>
      <c r="R204" s="70" t="str">
        <f aca="false">IF(B204="","",IF(MONTH(B204)=10,"X",""))</f>
        <v/>
      </c>
      <c r="S204" s="70" t="str">
        <f aca="false">IF(B204="","",IF(MONTH(B204)=11,"X",""))</f>
        <v/>
      </c>
      <c r="T204" s="70" t="str">
        <f aca="false">IF(B204="","",IF(MONTH(B204)=12,"X",""))</f>
        <v/>
      </c>
      <c r="U204" s="58" t="str">
        <f aca="false">IF(E204="","",SUMIF($E$5:$E$1000,E204,$AD$5:$AD$1000))</f>
        <v/>
      </c>
      <c r="V204" s="71" t="str">
        <f aca="false">IF(E204="","",_xlfn.TEXTJOIN(" + ",TRUE(),IF(COUNTIFS($E$5:$E$1000,E204,$C$5:$C$1000,"Auditoría Interna")&gt;0,"Interna",""),IF(COUNTIFS($E$5:$E$1000,E204,$C$5:$C$1000,"Auditoría Externa")&gt;0,"Externa",""),IF(COUNTIFS($E$5:$E$1000,E204,$C$5:$C$1000,"SSF")&gt;0,"SSF",""),IF(COUNTIFS($E$5:$E$1000,E204,$C$5:$C$1000,"Comité de Supervisión")&gt;0,"Comité Sup.",""),IF(COUNTIFS($E$5:$E$1000,E204,$C$5:$C$1000,"Consejo de Administración")&gt;0,"Consejo",""),IF(COUNTIFS($E$5:$E$1000,E204,$C$5:$C$1000,"Otros")&gt;0,"Otros","")))</f>
        <v/>
      </c>
      <c r="W204" s="58" t="str">
        <f aca="false">IF(E204="","",SUMIFS($AD$5:$AD$1000,$E$5:$E$1000,E204,$AA$5:$AA$1000,AA204,$C$5:$C$1000,"&lt;&gt;"&amp;C204))</f>
        <v/>
      </c>
      <c r="X204" s="72"/>
      <c r="Y204" s="68"/>
      <c r="Z204" s="72"/>
      <c r="AA204" s="38" t="str">
        <f aca="false">IF(B204="","",YEAR(B204)*100+MONTH(B204))</f>
        <v/>
      </c>
      <c r="AB204" s="38" t="str">
        <f aca="false">IF(AND(E204&lt;&gt;"",E204=Cruce!$C$5,AD204=1),COUNTIFS($E$5:E204,E204,$AD$5:AD204,1),"")</f>
        <v/>
      </c>
      <c r="AC204" s="38" t="str">
        <f aca="false">IF(E204="","",C204&amp;"|"&amp;X204&amp;"|"&amp;IF(B204="","s/f",TEXT(B204,"yyyymmdd"))&amp;IF(OR(C204="SSF",X204="Visitas Auditoría Interna"),"|"&amp;Y204,""))</f>
        <v/>
      </c>
      <c r="AD204" s="38" t="n">
        <f aca="false">IF(E204="",0,IF(COUNTIFS($E$5:E204,E204,$AC$5:AC204,AC204)=1,1,0))</f>
        <v>0</v>
      </c>
      <c r="AE204" s="38" t="str">
        <f aca="false">IF(OR(E204="",AD204&lt;&gt;1),"",SUBSTITUTE(SUBSTITUTE(C204,"Auditoría ",""),"Consejo de Administración","Consejo")&amp;" – "&amp;IF(B204="","(sin fecha)",DAY(B204)&amp;" de "&amp;CHOOSE(MONTH(B204),"Enero","Febrero","Marzo","Abril","Mayo","Junio","Julio","Agosto","Septiembre","Octubre","Noviembre","Diciembre")&amp;" "&amp;YEAR(B204)))</f>
        <v/>
      </c>
      <c r="AF204" s="38" t="n">
        <f aca="false">IF(E204="",0,IF(COUNTIF($AC$5:AC204,AC204)=1,1,0))</f>
        <v>0</v>
      </c>
    </row>
    <row r="205" customFormat="false" ht="15" hidden="false" customHeight="false" outlineLevel="0" collapsed="false">
      <c r="A205" s="68"/>
      <c r="B205" s="67"/>
      <c r="C205" s="68"/>
      <c r="D205" s="68"/>
      <c r="E205" s="69"/>
      <c r="F205" s="69"/>
      <c r="G205" s="70" t="str">
        <f aca="false">IF(OR(E205="",AND($C$3="",$E$3="")),"",IF(B205="","Sin fecha",IF(AND(OR($C$3="",B205&gt;=$C$3),OR($E$3="",B205&lt;=$E$3)),"Sí","No")))</f>
        <v/>
      </c>
      <c r="H205" s="58" t="str">
        <f aca="false">IF(B205="","",YEAR(B205))</f>
        <v/>
      </c>
      <c r="I205" s="70" t="str">
        <f aca="false">IF(B205="","",IF(MONTH(B205)=1,"X",""))</f>
        <v/>
      </c>
      <c r="J205" s="70" t="str">
        <f aca="false">IF(B205="","",IF(MONTH(B205)=2,"X",""))</f>
        <v/>
      </c>
      <c r="K205" s="70" t="str">
        <f aca="false">IF(B205="","",IF(MONTH(B205)=3,"X",""))</f>
        <v/>
      </c>
      <c r="L205" s="70" t="str">
        <f aca="false">IF(B205="","",IF(MONTH(B205)=4,"X",""))</f>
        <v/>
      </c>
      <c r="M205" s="70" t="str">
        <f aca="false">IF(B205="","",IF(MONTH(B205)=5,"X",""))</f>
        <v/>
      </c>
      <c r="N205" s="70" t="str">
        <f aca="false">IF(B205="","",IF(MONTH(B205)=6,"X",""))</f>
        <v/>
      </c>
      <c r="O205" s="70" t="str">
        <f aca="false">IF(B205="","",IF(MONTH(B205)=7,"X",""))</f>
        <v/>
      </c>
      <c r="P205" s="70" t="str">
        <f aca="false">IF(B205="","",IF(MONTH(B205)=8,"X",""))</f>
        <v/>
      </c>
      <c r="Q205" s="70" t="str">
        <f aca="false">IF(B205="","",IF(MONTH(B205)=9,"X",""))</f>
        <v/>
      </c>
      <c r="R205" s="70" t="str">
        <f aca="false">IF(B205="","",IF(MONTH(B205)=10,"X",""))</f>
        <v/>
      </c>
      <c r="S205" s="70" t="str">
        <f aca="false">IF(B205="","",IF(MONTH(B205)=11,"X",""))</f>
        <v/>
      </c>
      <c r="T205" s="70" t="str">
        <f aca="false">IF(B205="","",IF(MONTH(B205)=12,"X",""))</f>
        <v/>
      </c>
      <c r="U205" s="58" t="str">
        <f aca="false">IF(E205="","",SUMIF($E$5:$E$1000,E205,$AD$5:$AD$1000))</f>
        <v/>
      </c>
      <c r="V205" s="71" t="str">
        <f aca="false">IF(E205="","",_xlfn.TEXTJOIN(" + ",TRUE(),IF(COUNTIFS($E$5:$E$1000,E205,$C$5:$C$1000,"Auditoría Interna")&gt;0,"Interna",""),IF(COUNTIFS($E$5:$E$1000,E205,$C$5:$C$1000,"Auditoría Externa")&gt;0,"Externa",""),IF(COUNTIFS($E$5:$E$1000,E205,$C$5:$C$1000,"SSF")&gt;0,"SSF",""),IF(COUNTIFS($E$5:$E$1000,E205,$C$5:$C$1000,"Comité de Supervisión")&gt;0,"Comité Sup.",""),IF(COUNTIFS($E$5:$E$1000,E205,$C$5:$C$1000,"Consejo de Administración")&gt;0,"Consejo",""),IF(COUNTIFS($E$5:$E$1000,E205,$C$5:$C$1000,"Otros")&gt;0,"Otros","")))</f>
        <v/>
      </c>
      <c r="W205" s="58" t="str">
        <f aca="false">IF(E205="","",SUMIFS($AD$5:$AD$1000,$E$5:$E$1000,E205,$AA$5:$AA$1000,AA205,$C$5:$C$1000,"&lt;&gt;"&amp;C205))</f>
        <v/>
      </c>
      <c r="X205" s="72"/>
      <c r="Y205" s="68"/>
      <c r="Z205" s="72"/>
      <c r="AA205" s="38" t="str">
        <f aca="false">IF(B205="","",YEAR(B205)*100+MONTH(B205))</f>
        <v/>
      </c>
      <c r="AB205" s="38" t="str">
        <f aca="false">IF(AND(E205&lt;&gt;"",E205=Cruce!$C$5,AD205=1),COUNTIFS($E$5:E205,E205,$AD$5:AD205,1),"")</f>
        <v/>
      </c>
      <c r="AC205" s="38" t="str">
        <f aca="false">IF(E205="","",C205&amp;"|"&amp;X205&amp;"|"&amp;IF(B205="","s/f",TEXT(B205,"yyyymmdd"))&amp;IF(OR(C205="SSF",X205="Visitas Auditoría Interna"),"|"&amp;Y205,""))</f>
        <v/>
      </c>
      <c r="AD205" s="38" t="n">
        <f aca="false">IF(E205="",0,IF(COUNTIFS($E$5:E205,E205,$AC$5:AC205,AC205)=1,1,0))</f>
        <v>0</v>
      </c>
      <c r="AE205" s="38" t="str">
        <f aca="false">IF(OR(E205="",AD205&lt;&gt;1),"",SUBSTITUTE(SUBSTITUTE(C205,"Auditoría ",""),"Consejo de Administración","Consejo")&amp;" – "&amp;IF(B205="","(sin fecha)",DAY(B205)&amp;" de "&amp;CHOOSE(MONTH(B205),"Enero","Febrero","Marzo","Abril","Mayo","Junio","Julio","Agosto","Septiembre","Octubre","Noviembre","Diciembre")&amp;" "&amp;YEAR(B205)))</f>
        <v/>
      </c>
      <c r="AF205" s="38" t="n">
        <f aca="false">IF(E205="",0,IF(COUNTIF($AC$5:AC205,AC205)=1,1,0))</f>
        <v>0</v>
      </c>
    </row>
    <row r="206" customFormat="false" ht="15" hidden="false" customHeight="false" outlineLevel="0" collapsed="false">
      <c r="A206" s="68"/>
      <c r="B206" s="67"/>
      <c r="C206" s="68"/>
      <c r="D206" s="68"/>
      <c r="E206" s="69"/>
      <c r="F206" s="69"/>
      <c r="G206" s="70" t="str">
        <f aca="false">IF(OR(E206="",AND($C$3="",$E$3="")),"",IF(B206="","Sin fecha",IF(AND(OR($C$3="",B206&gt;=$C$3),OR($E$3="",B206&lt;=$E$3)),"Sí","No")))</f>
        <v/>
      </c>
      <c r="H206" s="58" t="str">
        <f aca="false">IF(B206="","",YEAR(B206))</f>
        <v/>
      </c>
      <c r="I206" s="70" t="str">
        <f aca="false">IF(B206="","",IF(MONTH(B206)=1,"X",""))</f>
        <v/>
      </c>
      <c r="J206" s="70" t="str">
        <f aca="false">IF(B206="","",IF(MONTH(B206)=2,"X",""))</f>
        <v/>
      </c>
      <c r="K206" s="70" t="str">
        <f aca="false">IF(B206="","",IF(MONTH(B206)=3,"X",""))</f>
        <v/>
      </c>
      <c r="L206" s="70" t="str">
        <f aca="false">IF(B206="","",IF(MONTH(B206)=4,"X",""))</f>
        <v/>
      </c>
      <c r="M206" s="70" t="str">
        <f aca="false">IF(B206="","",IF(MONTH(B206)=5,"X",""))</f>
        <v/>
      </c>
      <c r="N206" s="70" t="str">
        <f aca="false">IF(B206="","",IF(MONTH(B206)=6,"X",""))</f>
        <v/>
      </c>
      <c r="O206" s="70" t="str">
        <f aca="false">IF(B206="","",IF(MONTH(B206)=7,"X",""))</f>
        <v/>
      </c>
      <c r="P206" s="70" t="str">
        <f aca="false">IF(B206="","",IF(MONTH(B206)=8,"X",""))</f>
        <v/>
      </c>
      <c r="Q206" s="70" t="str">
        <f aca="false">IF(B206="","",IF(MONTH(B206)=9,"X",""))</f>
        <v/>
      </c>
      <c r="R206" s="70" t="str">
        <f aca="false">IF(B206="","",IF(MONTH(B206)=10,"X",""))</f>
        <v/>
      </c>
      <c r="S206" s="70" t="str">
        <f aca="false">IF(B206="","",IF(MONTH(B206)=11,"X",""))</f>
        <v/>
      </c>
      <c r="T206" s="70" t="str">
        <f aca="false">IF(B206="","",IF(MONTH(B206)=12,"X",""))</f>
        <v/>
      </c>
      <c r="U206" s="58" t="str">
        <f aca="false">IF(E206="","",SUMIF($E$5:$E$1000,E206,$AD$5:$AD$1000))</f>
        <v/>
      </c>
      <c r="V206" s="71" t="str">
        <f aca="false">IF(E206="","",_xlfn.TEXTJOIN(" + ",TRUE(),IF(COUNTIFS($E$5:$E$1000,E206,$C$5:$C$1000,"Auditoría Interna")&gt;0,"Interna",""),IF(COUNTIFS($E$5:$E$1000,E206,$C$5:$C$1000,"Auditoría Externa")&gt;0,"Externa",""),IF(COUNTIFS($E$5:$E$1000,E206,$C$5:$C$1000,"SSF")&gt;0,"SSF",""),IF(COUNTIFS($E$5:$E$1000,E206,$C$5:$C$1000,"Comité de Supervisión")&gt;0,"Comité Sup.",""),IF(COUNTIFS($E$5:$E$1000,E206,$C$5:$C$1000,"Consejo de Administración")&gt;0,"Consejo",""),IF(COUNTIFS($E$5:$E$1000,E206,$C$5:$C$1000,"Otros")&gt;0,"Otros","")))</f>
        <v/>
      </c>
      <c r="W206" s="58" t="str">
        <f aca="false">IF(E206="","",SUMIFS($AD$5:$AD$1000,$E$5:$E$1000,E206,$AA$5:$AA$1000,AA206,$C$5:$C$1000,"&lt;&gt;"&amp;C206))</f>
        <v/>
      </c>
      <c r="X206" s="72"/>
      <c r="Y206" s="68"/>
      <c r="Z206" s="72"/>
      <c r="AA206" s="38" t="str">
        <f aca="false">IF(B206="","",YEAR(B206)*100+MONTH(B206))</f>
        <v/>
      </c>
      <c r="AB206" s="38" t="str">
        <f aca="false">IF(AND(E206&lt;&gt;"",E206=Cruce!$C$5,AD206=1),COUNTIFS($E$5:E206,E206,$AD$5:AD206,1),"")</f>
        <v/>
      </c>
      <c r="AC206" s="38" t="str">
        <f aca="false">IF(E206="","",C206&amp;"|"&amp;X206&amp;"|"&amp;IF(B206="","s/f",TEXT(B206,"yyyymmdd"))&amp;IF(OR(C206="SSF",X206="Visitas Auditoría Interna"),"|"&amp;Y206,""))</f>
        <v/>
      </c>
      <c r="AD206" s="38" t="n">
        <f aca="false">IF(E206="",0,IF(COUNTIFS($E$5:E206,E206,$AC$5:AC206,AC206)=1,1,0))</f>
        <v>0</v>
      </c>
      <c r="AE206" s="38" t="str">
        <f aca="false">IF(OR(E206="",AD206&lt;&gt;1),"",SUBSTITUTE(SUBSTITUTE(C206,"Auditoría ",""),"Consejo de Administración","Consejo")&amp;" – "&amp;IF(B206="","(sin fecha)",DAY(B206)&amp;" de "&amp;CHOOSE(MONTH(B206),"Enero","Febrero","Marzo","Abril","Mayo","Junio","Julio","Agosto","Septiembre","Octubre","Noviembre","Diciembre")&amp;" "&amp;YEAR(B206)))</f>
        <v/>
      </c>
      <c r="AF206" s="38" t="n">
        <f aca="false">IF(E206="",0,IF(COUNTIF($AC$5:AC206,AC206)=1,1,0))</f>
        <v>0</v>
      </c>
    </row>
    <row r="207" customFormat="false" ht="15" hidden="false" customHeight="false" outlineLevel="0" collapsed="false">
      <c r="A207" s="68"/>
      <c r="B207" s="67"/>
      <c r="C207" s="68"/>
      <c r="D207" s="68"/>
      <c r="E207" s="69"/>
      <c r="F207" s="69"/>
      <c r="G207" s="70" t="str">
        <f aca="false">IF(OR(E207="",AND($C$3="",$E$3="")),"",IF(B207="","Sin fecha",IF(AND(OR($C$3="",B207&gt;=$C$3),OR($E$3="",B207&lt;=$E$3)),"Sí","No")))</f>
        <v/>
      </c>
      <c r="H207" s="58" t="str">
        <f aca="false">IF(B207="","",YEAR(B207))</f>
        <v/>
      </c>
      <c r="I207" s="70" t="str">
        <f aca="false">IF(B207="","",IF(MONTH(B207)=1,"X",""))</f>
        <v/>
      </c>
      <c r="J207" s="70" t="str">
        <f aca="false">IF(B207="","",IF(MONTH(B207)=2,"X",""))</f>
        <v/>
      </c>
      <c r="K207" s="70" t="str">
        <f aca="false">IF(B207="","",IF(MONTH(B207)=3,"X",""))</f>
        <v/>
      </c>
      <c r="L207" s="70" t="str">
        <f aca="false">IF(B207="","",IF(MONTH(B207)=4,"X",""))</f>
        <v/>
      </c>
      <c r="M207" s="70" t="str">
        <f aca="false">IF(B207="","",IF(MONTH(B207)=5,"X",""))</f>
        <v/>
      </c>
      <c r="N207" s="70" t="str">
        <f aca="false">IF(B207="","",IF(MONTH(B207)=6,"X",""))</f>
        <v/>
      </c>
      <c r="O207" s="70" t="str">
        <f aca="false">IF(B207="","",IF(MONTH(B207)=7,"X",""))</f>
        <v/>
      </c>
      <c r="P207" s="70" t="str">
        <f aca="false">IF(B207="","",IF(MONTH(B207)=8,"X",""))</f>
        <v/>
      </c>
      <c r="Q207" s="70" t="str">
        <f aca="false">IF(B207="","",IF(MONTH(B207)=9,"X",""))</f>
        <v/>
      </c>
      <c r="R207" s="70" t="str">
        <f aca="false">IF(B207="","",IF(MONTH(B207)=10,"X",""))</f>
        <v/>
      </c>
      <c r="S207" s="70" t="str">
        <f aca="false">IF(B207="","",IF(MONTH(B207)=11,"X",""))</f>
        <v/>
      </c>
      <c r="T207" s="70" t="str">
        <f aca="false">IF(B207="","",IF(MONTH(B207)=12,"X",""))</f>
        <v/>
      </c>
      <c r="U207" s="58" t="str">
        <f aca="false">IF(E207="","",SUMIF($E$5:$E$1000,E207,$AD$5:$AD$1000))</f>
        <v/>
      </c>
      <c r="V207" s="71" t="str">
        <f aca="false">IF(E207="","",_xlfn.TEXTJOIN(" + ",TRUE(),IF(COUNTIFS($E$5:$E$1000,E207,$C$5:$C$1000,"Auditoría Interna")&gt;0,"Interna",""),IF(COUNTIFS($E$5:$E$1000,E207,$C$5:$C$1000,"Auditoría Externa")&gt;0,"Externa",""),IF(COUNTIFS($E$5:$E$1000,E207,$C$5:$C$1000,"SSF")&gt;0,"SSF",""),IF(COUNTIFS($E$5:$E$1000,E207,$C$5:$C$1000,"Comité de Supervisión")&gt;0,"Comité Sup.",""),IF(COUNTIFS($E$5:$E$1000,E207,$C$5:$C$1000,"Consejo de Administración")&gt;0,"Consejo",""),IF(COUNTIFS($E$5:$E$1000,E207,$C$5:$C$1000,"Otros")&gt;0,"Otros","")))</f>
        <v/>
      </c>
      <c r="W207" s="58" t="str">
        <f aca="false">IF(E207="","",SUMIFS($AD$5:$AD$1000,$E$5:$E$1000,E207,$AA$5:$AA$1000,AA207,$C$5:$C$1000,"&lt;&gt;"&amp;C207))</f>
        <v/>
      </c>
      <c r="X207" s="72"/>
      <c r="Y207" s="68"/>
      <c r="Z207" s="72"/>
      <c r="AA207" s="38" t="str">
        <f aca="false">IF(B207="","",YEAR(B207)*100+MONTH(B207))</f>
        <v/>
      </c>
      <c r="AB207" s="38" t="str">
        <f aca="false">IF(AND(E207&lt;&gt;"",E207=Cruce!$C$5,AD207=1),COUNTIFS($E$5:E207,E207,$AD$5:AD207,1),"")</f>
        <v/>
      </c>
      <c r="AC207" s="38" t="str">
        <f aca="false">IF(E207="","",C207&amp;"|"&amp;X207&amp;"|"&amp;IF(B207="","s/f",TEXT(B207,"yyyymmdd"))&amp;IF(OR(C207="SSF",X207="Visitas Auditoría Interna"),"|"&amp;Y207,""))</f>
        <v/>
      </c>
      <c r="AD207" s="38" t="n">
        <f aca="false">IF(E207="",0,IF(COUNTIFS($E$5:E207,E207,$AC$5:AC207,AC207)=1,1,0))</f>
        <v>0</v>
      </c>
      <c r="AE207" s="38" t="str">
        <f aca="false">IF(OR(E207="",AD207&lt;&gt;1),"",SUBSTITUTE(SUBSTITUTE(C207,"Auditoría ",""),"Consejo de Administración","Consejo")&amp;" – "&amp;IF(B207="","(sin fecha)",DAY(B207)&amp;" de "&amp;CHOOSE(MONTH(B207),"Enero","Febrero","Marzo","Abril","Mayo","Junio","Julio","Agosto","Septiembre","Octubre","Noviembre","Diciembre")&amp;" "&amp;YEAR(B207)))</f>
        <v/>
      </c>
      <c r="AF207" s="38" t="n">
        <f aca="false">IF(E207="",0,IF(COUNTIF($AC$5:AC207,AC207)=1,1,0))</f>
        <v>0</v>
      </c>
    </row>
    <row r="208" customFormat="false" ht="15" hidden="false" customHeight="false" outlineLevel="0" collapsed="false">
      <c r="A208" s="68"/>
      <c r="B208" s="67"/>
      <c r="C208" s="68"/>
      <c r="D208" s="68"/>
      <c r="E208" s="69"/>
      <c r="F208" s="69"/>
      <c r="G208" s="70" t="str">
        <f aca="false">IF(OR(E208="",AND($C$3="",$E$3="")),"",IF(B208="","Sin fecha",IF(AND(OR($C$3="",B208&gt;=$C$3),OR($E$3="",B208&lt;=$E$3)),"Sí","No")))</f>
        <v/>
      </c>
      <c r="H208" s="58" t="str">
        <f aca="false">IF(B208="","",YEAR(B208))</f>
        <v/>
      </c>
      <c r="I208" s="70" t="str">
        <f aca="false">IF(B208="","",IF(MONTH(B208)=1,"X",""))</f>
        <v/>
      </c>
      <c r="J208" s="70" t="str">
        <f aca="false">IF(B208="","",IF(MONTH(B208)=2,"X",""))</f>
        <v/>
      </c>
      <c r="K208" s="70" t="str">
        <f aca="false">IF(B208="","",IF(MONTH(B208)=3,"X",""))</f>
        <v/>
      </c>
      <c r="L208" s="70" t="str">
        <f aca="false">IF(B208="","",IF(MONTH(B208)=4,"X",""))</f>
        <v/>
      </c>
      <c r="M208" s="70" t="str">
        <f aca="false">IF(B208="","",IF(MONTH(B208)=5,"X",""))</f>
        <v/>
      </c>
      <c r="N208" s="70" t="str">
        <f aca="false">IF(B208="","",IF(MONTH(B208)=6,"X",""))</f>
        <v/>
      </c>
      <c r="O208" s="70" t="str">
        <f aca="false">IF(B208="","",IF(MONTH(B208)=7,"X",""))</f>
        <v/>
      </c>
      <c r="P208" s="70" t="str">
        <f aca="false">IF(B208="","",IF(MONTH(B208)=8,"X",""))</f>
        <v/>
      </c>
      <c r="Q208" s="70" t="str">
        <f aca="false">IF(B208="","",IF(MONTH(B208)=9,"X",""))</f>
        <v/>
      </c>
      <c r="R208" s="70" t="str">
        <f aca="false">IF(B208="","",IF(MONTH(B208)=10,"X",""))</f>
        <v/>
      </c>
      <c r="S208" s="70" t="str">
        <f aca="false">IF(B208="","",IF(MONTH(B208)=11,"X",""))</f>
        <v/>
      </c>
      <c r="T208" s="70" t="str">
        <f aca="false">IF(B208="","",IF(MONTH(B208)=12,"X",""))</f>
        <v/>
      </c>
      <c r="U208" s="58" t="str">
        <f aca="false">IF(E208="","",SUMIF($E$5:$E$1000,E208,$AD$5:$AD$1000))</f>
        <v/>
      </c>
      <c r="V208" s="71" t="str">
        <f aca="false">IF(E208="","",_xlfn.TEXTJOIN(" + ",TRUE(),IF(COUNTIFS($E$5:$E$1000,E208,$C$5:$C$1000,"Auditoría Interna")&gt;0,"Interna",""),IF(COUNTIFS($E$5:$E$1000,E208,$C$5:$C$1000,"Auditoría Externa")&gt;0,"Externa",""),IF(COUNTIFS($E$5:$E$1000,E208,$C$5:$C$1000,"SSF")&gt;0,"SSF",""),IF(COUNTIFS($E$5:$E$1000,E208,$C$5:$C$1000,"Comité de Supervisión")&gt;0,"Comité Sup.",""),IF(COUNTIFS($E$5:$E$1000,E208,$C$5:$C$1000,"Consejo de Administración")&gt;0,"Consejo",""),IF(COUNTIFS($E$5:$E$1000,E208,$C$5:$C$1000,"Otros")&gt;0,"Otros","")))</f>
        <v/>
      </c>
      <c r="W208" s="58" t="str">
        <f aca="false">IF(E208="","",SUMIFS($AD$5:$AD$1000,$E$5:$E$1000,E208,$AA$5:$AA$1000,AA208,$C$5:$C$1000,"&lt;&gt;"&amp;C208))</f>
        <v/>
      </c>
      <c r="X208" s="72"/>
      <c r="Y208" s="68"/>
      <c r="Z208" s="72"/>
      <c r="AA208" s="38" t="str">
        <f aca="false">IF(B208="","",YEAR(B208)*100+MONTH(B208))</f>
        <v/>
      </c>
      <c r="AB208" s="38" t="str">
        <f aca="false">IF(AND(E208&lt;&gt;"",E208=Cruce!$C$5,AD208=1),COUNTIFS($E$5:E208,E208,$AD$5:AD208,1),"")</f>
        <v/>
      </c>
      <c r="AC208" s="38" t="str">
        <f aca="false">IF(E208="","",C208&amp;"|"&amp;X208&amp;"|"&amp;IF(B208="","s/f",TEXT(B208,"yyyymmdd"))&amp;IF(OR(C208="SSF",X208="Visitas Auditoría Interna"),"|"&amp;Y208,""))</f>
        <v/>
      </c>
      <c r="AD208" s="38" t="n">
        <f aca="false">IF(E208="",0,IF(COUNTIFS($E$5:E208,E208,$AC$5:AC208,AC208)=1,1,0))</f>
        <v>0</v>
      </c>
      <c r="AE208" s="38" t="str">
        <f aca="false">IF(OR(E208="",AD208&lt;&gt;1),"",SUBSTITUTE(SUBSTITUTE(C208,"Auditoría ",""),"Consejo de Administración","Consejo")&amp;" – "&amp;IF(B208="","(sin fecha)",DAY(B208)&amp;" de "&amp;CHOOSE(MONTH(B208),"Enero","Febrero","Marzo","Abril","Mayo","Junio","Julio","Agosto","Septiembre","Octubre","Noviembre","Diciembre")&amp;" "&amp;YEAR(B208)))</f>
        <v/>
      </c>
      <c r="AF208" s="38" t="n">
        <f aca="false">IF(E208="",0,IF(COUNTIF($AC$5:AC208,AC208)=1,1,0))</f>
        <v>0</v>
      </c>
    </row>
    <row r="209" customFormat="false" ht="15" hidden="false" customHeight="false" outlineLevel="0" collapsed="false">
      <c r="A209" s="68"/>
      <c r="B209" s="67"/>
      <c r="C209" s="68"/>
      <c r="D209" s="68"/>
      <c r="E209" s="69"/>
      <c r="F209" s="69"/>
      <c r="G209" s="70" t="str">
        <f aca="false">IF(OR(E209="",AND($C$3="",$E$3="")),"",IF(B209="","Sin fecha",IF(AND(OR($C$3="",B209&gt;=$C$3),OR($E$3="",B209&lt;=$E$3)),"Sí","No")))</f>
        <v/>
      </c>
      <c r="H209" s="58" t="str">
        <f aca="false">IF(B209="","",YEAR(B209))</f>
        <v/>
      </c>
      <c r="I209" s="70" t="str">
        <f aca="false">IF(B209="","",IF(MONTH(B209)=1,"X",""))</f>
        <v/>
      </c>
      <c r="J209" s="70" t="str">
        <f aca="false">IF(B209="","",IF(MONTH(B209)=2,"X",""))</f>
        <v/>
      </c>
      <c r="K209" s="70" t="str">
        <f aca="false">IF(B209="","",IF(MONTH(B209)=3,"X",""))</f>
        <v/>
      </c>
      <c r="L209" s="70" t="str">
        <f aca="false">IF(B209="","",IF(MONTH(B209)=4,"X",""))</f>
        <v/>
      </c>
      <c r="M209" s="70" t="str">
        <f aca="false">IF(B209="","",IF(MONTH(B209)=5,"X",""))</f>
        <v/>
      </c>
      <c r="N209" s="70" t="str">
        <f aca="false">IF(B209="","",IF(MONTH(B209)=6,"X",""))</f>
        <v/>
      </c>
      <c r="O209" s="70" t="str">
        <f aca="false">IF(B209="","",IF(MONTH(B209)=7,"X",""))</f>
        <v/>
      </c>
      <c r="P209" s="70" t="str">
        <f aca="false">IF(B209="","",IF(MONTH(B209)=8,"X",""))</f>
        <v/>
      </c>
      <c r="Q209" s="70" t="str">
        <f aca="false">IF(B209="","",IF(MONTH(B209)=9,"X",""))</f>
        <v/>
      </c>
      <c r="R209" s="70" t="str">
        <f aca="false">IF(B209="","",IF(MONTH(B209)=10,"X",""))</f>
        <v/>
      </c>
      <c r="S209" s="70" t="str">
        <f aca="false">IF(B209="","",IF(MONTH(B209)=11,"X",""))</f>
        <v/>
      </c>
      <c r="T209" s="70" t="str">
        <f aca="false">IF(B209="","",IF(MONTH(B209)=12,"X",""))</f>
        <v/>
      </c>
      <c r="U209" s="58" t="str">
        <f aca="false">IF(E209="","",SUMIF($E$5:$E$1000,E209,$AD$5:$AD$1000))</f>
        <v/>
      </c>
      <c r="V209" s="71" t="str">
        <f aca="false">IF(E209="","",_xlfn.TEXTJOIN(" + ",TRUE(),IF(COUNTIFS($E$5:$E$1000,E209,$C$5:$C$1000,"Auditoría Interna")&gt;0,"Interna",""),IF(COUNTIFS($E$5:$E$1000,E209,$C$5:$C$1000,"Auditoría Externa")&gt;0,"Externa",""),IF(COUNTIFS($E$5:$E$1000,E209,$C$5:$C$1000,"SSF")&gt;0,"SSF",""),IF(COUNTIFS($E$5:$E$1000,E209,$C$5:$C$1000,"Comité de Supervisión")&gt;0,"Comité Sup.",""),IF(COUNTIFS($E$5:$E$1000,E209,$C$5:$C$1000,"Consejo de Administración")&gt;0,"Consejo",""),IF(COUNTIFS($E$5:$E$1000,E209,$C$5:$C$1000,"Otros")&gt;0,"Otros","")))</f>
        <v/>
      </c>
      <c r="W209" s="58" t="str">
        <f aca="false">IF(E209="","",SUMIFS($AD$5:$AD$1000,$E$5:$E$1000,E209,$AA$5:$AA$1000,AA209,$C$5:$C$1000,"&lt;&gt;"&amp;C209))</f>
        <v/>
      </c>
      <c r="X209" s="72"/>
      <c r="Y209" s="68"/>
      <c r="Z209" s="72"/>
      <c r="AA209" s="38" t="str">
        <f aca="false">IF(B209="","",YEAR(B209)*100+MONTH(B209))</f>
        <v/>
      </c>
      <c r="AB209" s="38" t="str">
        <f aca="false">IF(AND(E209&lt;&gt;"",E209=Cruce!$C$5,AD209=1),COUNTIFS($E$5:E209,E209,$AD$5:AD209,1),"")</f>
        <v/>
      </c>
      <c r="AC209" s="38" t="str">
        <f aca="false">IF(E209="","",C209&amp;"|"&amp;X209&amp;"|"&amp;IF(B209="","s/f",TEXT(B209,"yyyymmdd"))&amp;IF(OR(C209="SSF",X209="Visitas Auditoría Interna"),"|"&amp;Y209,""))</f>
        <v/>
      </c>
      <c r="AD209" s="38" t="n">
        <f aca="false">IF(E209="",0,IF(COUNTIFS($E$5:E209,E209,$AC$5:AC209,AC209)=1,1,0))</f>
        <v>0</v>
      </c>
      <c r="AE209" s="38" t="str">
        <f aca="false">IF(OR(E209="",AD209&lt;&gt;1),"",SUBSTITUTE(SUBSTITUTE(C209,"Auditoría ",""),"Consejo de Administración","Consejo")&amp;" – "&amp;IF(B209="","(sin fecha)",DAY(B209)&amp;" de "&amp;CHOOSE(MONTH(B209),"Enero","Febrero","Marzo","Abril","Mayo","Junio","Julio","Agosto","Septiembre","Octubre","Noviembre","Diciembre")&amp;" "&amp;YEAR(B209)))</f>
        <v/>
      </c>
      <c r="AF209" s="38" t="n">
        <f aca="false">IF(E209="",0,IF(COUNTIF($AC$5:AC209,AC209)=1,1,0))</f>
        <v>0</v>
      </c>
    </row>
    <row r="210" customFormat="false" ht="15" hidden="false" customHeight="false" outlineLevel="0" collapsed="false">
      <c r="A210" s="68"/>
      <c r="B210" s="67"/>
      <c r="C210" s="68"/>
      <c r="D210" s="68"/>
      <c r="E210" s="69"/>
      <c r="F210" s="69"/>
      <c r="G210" s="70" t="str">
        <f aca="false">IF(OR(E210="",AND($C$3="",$E$3="")),"",IF(B210="","Sin fecha",IF(AND(OR($C$3="",B210&gt;=$C$3),OR($E$3="",B210&lt;=$E$3)),"Sí","No")))</f>
        <v/>
      </c>
      <c r="H210" s="58" t="str">
        <f aca="false">IF(B210="","",YEAR(B210))</f>
        <v/>
      </c>
      <c r="I210" s="70" t="str">
        <f aca="false">IF(B210="","",IF(MONTH(B210)=1,"X",""))</f>
        <v/>
      </c>
      <c r="J210" s="70" t="str">
        <f aca="false">IF(B210="","",IF(MONTH(B210)=2,"X",""))</f>
        <v/>
      </c>
      <c r="K210" s="70" t="str">
        <f aca="false">IF(B210="","",IF(MONTH(B210)=3,"X",""))</f>
        <v/>
      </c>
      <c r="L210" s="70" t="str">
        <f aca="false">IF(B210="","",IF(MONTH(B210)=4,"X",""))</f>
        <v/>
      </c>
      <c r="M210" s="70" t="str">
        <f aca="false">IF(B210="","",IF(MONTH(B210)=5,"X",""))</f>
        <v/>
      </c>
      <c r="N210" s="70" t="str">
        <f aca="false">IF(B210="","",IF(MONTH(B210)=6,"X",""))</f>
        <v/>
      </c>
      <c r="O210" s="70" t="str">
        <f aca="false">IF(B210="","",IF(MONTH(B210)=7,"X",""))</f>
        <v/>
      </c>
      <c r="P210" s="70" t="str">
        <f aca="false">IF(B210="","",IF(MONTH(B210)=8,"X",""))</f>
        <v/>
      </c>
      <c r="Q210" s="70" t="str">
        <f aca="false">IF(B210="","",IF(MONTH(B210)=9,"X",""))</f>
        <v/>
      </c>
      <c r="R210" s="70" t="str">
        <f aca="false">IF(B210="","",IF(MONTH(B210)=10,"X",""))</f>
        <v/>
      </c>
      <c r="S210" s="70" t="str">
        <f aca="false">IF(B210="","",IF(MONTH(B210)=11,"X",""))</f>
        <v/>
      </c>
      <c r="T210" s="70" t="str">
        <f aca="false">IF(B210="","",IF(MONTH(B210)=12,"X",""))</f>
        <v/>
      </c>
      <c r="U210" s="58" t="str">
        <f aca="false">IF(E210="","",SUMIF($E$5:$E$1000,E210,$AD$5:$AD$1000))</f>
        <v/>
      </c>
      <c r="V210" s="71" t="str">
        <f aca="false">IF(E210="","",_xlfn.TEXTJOIN(" + ",TRUE(),IF(COUNTIFS($E$5:$E$1000,E210,$C$5:$C$1000,"Auditoría Interna")&gt;0,"Interna",""),IF(COUNTIFS($E$5:$E$1000,E210,$C$5:$C$1000,"Auditoría Externa")&gt;0,"Externa",""),IF(COUNTIFS($E$5:$E$1000,E210,$C$5:$C$1000,"SSF")&gt;0,"SSF",""),IF(COUNTIFS($E$5:$E$1000,E210,$C$5:$C$1000,"Comité de Supervisión")&gt;0,"Comité Sup.",""),IF(COUNTIFS($E$5:$E$1000,E210,$C$5:$C$1000,"Consejo de Administración")&gt;0,"Consejo",""),IF(COUNTIFS($E$5:$E$1000,E210,$C$5:$C$1000,"Otros")&gt;0,"Otros","")))</f>
        <v/>
      </c>
      <c r="W210" s="58" t="str">
        <f aca="false">IF(E210="","",SUMIFS($AD$5:$AD$1000,$E$5:$E$1000,E210,$AA$5:$AA$1000,AA210,$C$5:$C$1000,"&lt;&gt;"&amp;C210))</f>
        <v/>
      </c>
      <c r="X210" s="72"/>
      <c r="Y210" s="68"/>
      <c r="Z210" s="72"/>
      <c r="AA210" s="38" t="str">
        <f aca="false">IF(B210="","",YEAR(B210)*100+MONTH(B210))</f>
        <v/>
      </c>
      <c r="AB210" s="38" t="str">
        <f aca="false">IF(AND(E210&lt;&gt;"",E210=Cruce!$C$5,AD210=1),COUNTIFS($E$5:E210,E210,$AD$5:AD210,1),"")</f>
        <v/>
      </c>
      <c r="AC210" s="38" t="str">
        <f aca="false">IF(E210="","",C210&amp;"|"&amp;X210&amp;"|"&amp;IF(B210="","s/f",TEXT(B210,"yyyymmdd"))&amp;IF(OR(C210="SSF",X210="Visitas Auditoría Interna"),"|"&amp;Y210,""))</f>
        <v/>
      </c>
      <c r="AD210" s="38" t="n">
        <f aca="false">IF(E210="",0,IF(COUNTIFS($E$5:E210,E210,$AC$5:AC210,AC210)=1,1,0))</f>
        <v>0</v>
      </c>
      <c r="AE210" s="38" t="str">
        <f aca="false">IF(OR(E210="",AD210&lt;&gt;1),"",SUBSTITUTE(SUBSTITUTE(C210,"Auditoría ",""),"Consejo de Administración","Consejo")&amp;" – "&amp;IF(B210="","(sin fecha)",DAY(B210)&amp;" de "&amp;CHOOSE(MONTH(B210),"Enero","Febrero","Marzo","Abril","Mayo","Junio","Julio","Agosto","Septiembre","Octubre","Noviembre","Diciembre")&amp;" "&amp;YEAR(B210)))</f>
        <v/>
      </c>
      <c r="AF210" s="38" t="n">
        <f aca="false">IF(E210="",0,IF(COUNTIF($AC$5:AC210,AC210)=1,1,0))</f>
        <v>0</v>
      </c>
    </row>
    <row r="211" customFormat="false" ht="15" hidden="false" customHeight="false" outlineLevel="0" collapsed="false">
      <c r="A211" s="68"/>
      <c r="B211" s="67"/>
      <c r="C211" s="68"/>
      <c r="D211" s="68"/>
      <c r="E211" s="69"/>
      <c r="F211" s="69"/>
      <c r="G211" s="70" t="str">
        <f aca="false">IF(OR(E211="",AND($C$3="",$E$3="")),"",IF(B211="","Sin fecha",IF(AND(OR($C$3="",B211&gt;=$C$3),OR($E$3="",B211&lt;=$E$3)),"Sí","No")))</f>
        <v/>
      </c>
      <c r="H211" s="58" t="str">
        <f aca="false">IF(B211="","",YEAR(B211))</f>
        <v/>
      </c>
      <c r="I211" s="70" t="str">
        <f aca="false">IF(B211="","",IF(MONTH(B211)=1,"X",""))</f>
        <v/>
      </c>
      <c r="J211" s="70" t="str">
        <f aca="false">IF(B211="","",IF(MONTH(B211)=2,"X",""))</f>
        <v/>
      </c>
      <c r="K211" s="70" t="str">
        <f aca="false">IF(B211="","",IF(MONTH(B211)=3,"X",""))</f>
        <v/>
      </c>
      <c r="L211" s="70" t="str">
        <f aca="false">IF(B211="","",IF(MONTH(B211)=4,"X",""))</f>
        <v/>
      </c>
      <c r="M211" s="70" t="str">
        <f aca="false">IF(B211="","",IF(MONTH(B211)=5,"X",""))</f>
        <v/>
      </c>
      <c r="N211" s="70" t="str">
        <f aca="false">IF(B211="","",IF(MONTH(B211)=6,"X",""))</f>
        <v/>
      </c>
      <c r="O211" s="70" t="str">
        <f aca="false">IF(B211="","",IF(MONTH(B211)=7,"X",""))</f>
        <v/>
      </c>
      <c r="P211" s="70" t="str">
        <f aca="false">IF(B211="","",IF(MONTH(B211)=8,"X",""))</f>
        <v/>
      </c>
      <c r="Q211" s="70" t="str">
        <f aca="false">IF(B211="","",IF(MONTH(B211)=9,"X",""))</f>
        <v/>
      </c>
      <c r="R211" s="70" t="str">
        <f aca="false">IF(B211="","",IF(MONTH(B211)=10,"X",""))</f>
        <v/>
      </c>
      <c r="S211" s="70" t="str">
        <f aca="false">IF(B211="","",IF(MONTH(B211)=11,"X",""))</f>
        <v/>
      </c>
      <c r="T211" s="70" t="str">
        <f aca="false">IF(B211="","",IF(MONTH(B211)=12,"X",""))</f>
        <v/>
      </c>
      <c r="U211" s="58" t="str">
        <f aca="false">IF(E211="","",SUMIF($E$5:$E$1000,E211,$AD$5:$AD$1000))</f>
        <v/>
      </c>
      <c r="V211" s="71" t="str">
        <f aca="false">IF(E211="","",_xlfn.TEXTJOIN(" + ",TRUE(),IF(COUNTIFS($E$5:$E$1000,E211,$C$5:$C$1000,"Auditoría Interna")&gt;0,"Interna",""),IF(COUNTIFS($E$5:$E$1000,E211,$C$5:$C$1000,"Auditoría Externa")&gt;0,"Externa",""),IF(COUNTIFS($E$5:$E$1000,E211,$C$5:$C$1000,"SSF")&gt;0,"SSF",""),IF(COUNTIFS($E$5:$E$1000,E211,$C$5:$C$1000,"Comité de Supervisión")&gt;0,"Comité Sup.",""),IF(COUNTIFS($E$5:$E$1000,E211,$C$5:$C$1000,"Consejo de Administración")&gt;0,"Consejo",""),IF(COUNTIFS($E$5:$E$1000,E211,$C$5:$C$1000,"Otros")&gt;0,"Otros","")))</f>
        <v/>
      </c>
      <c r="W211" s="58" t="str">
        <f aca="false">IF(E211="","",SUMIFS($AD$5:$AD$1000,$E$5:$E$1000,E211,$AA$5:$AA$1000,AA211,$C$5:$C$1000,"&lt;&gt;"&amp;C211))</f>
        <v/>
      </c>
      <c r="X211" s="72"/>
      <c r="Y211" s="68"/>
      <c r="Z211" s="72"/>
      <c r="AA211" s="38" t="str">
        <f aca="false">IF(B211="","",YEAR(B211)*100+MONTH(B211))</f>
        <v/>
      </c>
      <c r="AB211" s="38" t="str">
        <f aca="false">IF(AND(E211&lt;&gt;"",E211=Cruce!$C$5,AD211=1),COUNTIFS($E$5:E211,E211,$AD$5:AD211,1),"")</f>
        <v/>
      </c>
      <c r="AC211" s="38" t="str">
        <f aca="false">IF(E211="","",C211&amp;"|"&amp;X211&amp;"|"&amp;IF(B211="","s/f",TEXT(B211,"yyyymmdd"))&amp;IF(OR(C211="SSF",X211="Visitas Auditoría Interna"),"|"&amp;Y211,""))</f>
        <v/>
      </c>
      <c r="AD211" s="38" t="n">
        <f aca="false">IF(E211="",0,IF(COUNTIFS($E$5:E211,E211,$AC$5:AC211,AC211)=1,1,0))</f>
        <v>0</v>
      </c>
      <c r="AE211" s="38" t="str">
        <f aca="false">IF(OR(E211="",AD211&lt;&gt;1),"",SUBSTITUTE(SUBSTITUTE(C211,"Auditoría ",""),"Consejo de Administración","Consejo")&amp;" – "&amp;IF(B211="","(sin fecha)",DAY(B211)&amp;" de "&amp;CHOOSE(MONTH(B211),"Enero","Febrero","Marzo","Abril","Mayo","Junio","Julio","Agosto","Septiembre","Octubre","Noviembre","Diciembre")&amp;" "&amp;YEAR(B211)))</f>
        <v/>
      </c>
      <c r="AF211" s="38" t="n">
        <f aca="false">IF(E211="",0,IF(COUNTIF($AC$5:AC211,AC211)=1,1,0))</f>
        <v>0</v>
      </c>
    </row>
    <row r="212" customFormat="false" ht="15" hidden="false" customHeight="false" outlineLevel="0" collapsed="false">
      <c r="A212" s="68"/>
      <c r="B212" s="67"/>
      <c r="C212" s="68"/>
      <c r="D212" s="68"/>
      <c r="E212" s="69"/>
      <c r="F212" s="69"/>
      <c r="G212" s="70" t="str">
        <f aca="false">IF(OR(E212="",AND($C$3="",$E$3="")),"",IF(B212="","Sin fecha",IF(AND(OR($C$3="",B212&gt;=$C$3),OR($E$3="",B212&lt;=$E$3)),"Sí","No")))</f>
        <v/>
      </c>
      <c r="H212" s="58" t="str">
        <f aca="false">IF(B212="","",YEAR(B212))</f>
        <v/>
      </c>
      <c r="I212" s="70" t="str">
        <f aca="false">IF(B212="","",IF(MONTH(B212)=1,"X",""))</f>
        <v/>
      </c>
      <c r="J212" s="70" t="str">
        <f aca="false">IF(B212="","",IF(MONTH(B212)=2,"X",""))</f>
        <v/>
      </c>
      <c r="K212" s="70" t="str">
        <f aca="false">IF(B212="","",IF(MONTH(B212)=3,"X",""))</f>
        <v/>
      </c>
      <c r="L212" s="70" t="str">
        <f aca="false">IF(B212="","",IF(MONTH(B212)=4,"X",""))</f>
        <v/>
      </c>
      <c r="M212" s="70" t="str">
        <f aca="false">IF(B212="","",IF(MONTH(B212)=5,"X",""))</f>
        <v/>
      </c>
      <c r="N212" s="70" t="str">
        <f aca="false">IF(B212="","",IF(MONTH(B212)=6,"X",""))</f>
        <v/>
      </c>
      <c r="O212" s="70" t="str">
        <f aca="false">IF(B212="","",IF(MONTH(B212)=7,"X",""))</f>
        <v/>
      </c>
      <c r="P212" s="70" t="str">
        <f aca="false">IF(B212="","",IF(MONTH(B212)=8,"X",""))</f>
        <v/>
      </c>
      <c r="Q212" s="70" t="str">
        <f aca="false">IF(B212="","",IF(MONTH(B212)=9,"X",""))</f>
        <v/>
      </c>
      <c r="R212" s="70" t="str">
        <f aca="false">IF(B212="","",IF(MONTH(B212)=10,"X",""))</f>
        <v/>
      </c>
      <c r="S212" s="70" t="str">
        <f aca="false">IF(B212="","",IF(MONTH(B212)=11,"X",""))</f>
        <v/>
      </c>
      <c r="T212" s="70" t="str">
        <f aca="false">IF(B212="","",IF(MONTH(B212)=12,"X",""))</f>
        <v/>
      </c>
      <c r="U212" s="58" t="str">
        <f aca="false">IF(E212="","",SUMIF($E$5:$E$1000,E212,$AD$5:$AD$1000))</f>
        <v/>
      </c>
      <c r="V212" s="71" t="str">
        <f aca="false">IF(E212="","",_xlfn.TEXTJOIN(" + ",TRUE(),IF(COUNTIFS($E$5:$E$1000,E212,$C$5:$C$1000,"Auditoría Interna")&gt;0,"Interna",""),IF(COUNTIFS($E$5:$E$1000,E212,$C$5:$C$1000,"Auditoría Externa")&gt;0,"Externa",""),IF(COUNTIFS($E$5:$E$1000,E212,$C$5:$C$1000,"SSF")&gt;0,"SSF",""),IF(COUNTIFS($E$5:$E$1000,E212,$C$5:$C$1000,"Comité de Supervisión")&gt;0,"Comité Sup.",""),IF(COUNTIFS($E$5:$E$1000,E212,$C$5:$C$1000,"Consejo de Administración")&gt;0,"Consejo",""),IF(COUNTIFS($E$5:$E$1000,E212,$C$5:$C$1000,"Otros")&gt;0,"Otros","")))</f>
        <v/>
      </c>
      <c r="W212" s="58" t="str">
        <f aca="false">IF(E212="","",SUMIFS($AD$5:$AD$1000,$E$5:$E$1000,E212,$AA$5:$AA$1000,AA212,$C$5:$C$1000,"&lt;&gt;"&amp;C212))</f>
        <v/>
      </c>
      <c r="X212" s="72"/>
      <c r="Y212" s="68"/>
      <c r="Z212" s="72"/>
      <c r="AA212" s="38" t="str">
        <f aca="false">IF(B212="","",YEAR(B212)*100+MONTH(B212))</f>
        <v/>
      </c>
      <c r="AB212" s="38" t="str">
        <f aca="false">IF(AND(E212&lt;&gt;"",E212=Cruce!$C$5,AD212=1),COUNTIFS($E$5:E212,E212,$AD$5:AD212,1),"")</f>
        <v/>
      </c>
      <c r="AC212" s="38" t="str">
        <f aca="false">IF(E212="","",C212&amp;"|"&amp;X212&amp;"|"&amp;IF(B212="","s/f",TEXT(B212,"yyyymmdd"))&amp;IF(OR(C212="SSF",X212="Visitas Auditoría Interna"),"|"&amp;Y212,""))</f>
        <v/>
      </c>
      <c r="AD212" s="38" t="n">
        <f aca="false">IF(E212="",0,IF(COUNTIFS($E$5:E212,E212,$AC$5:AC212,AC212)=1,1,0))</f>
        <v>0</v>
      </c>
      <c r="AE212" s="38" t="str">
        <f aca="false">IF(OR(E212="",AD212&lt;&gt;1),"",SUBSTITUTE(SUBSTITUTE(C212,"Auditoría ",""),"Consejo de Administración","Consejo")&amp;" – "&amp;IF(B212="","(sin fecha)",DAY(B212)&amp;" de "&amp;CHOOSE(MONTH(B212),"Enero","Febrero","Marzo","Abril","Mayo","Junio","Julio","Agosto","Septiembre","Octubre","Noviembre","Diciembre")&amp;" "&amp;YEAR(B212)))</f>
        <v/>
      </c>
      <c r="AF212" s="38" t="n">
        <f aca="false">IF(E212="",0,IF(COUNTIF($AC$5:AC212,AC212)=1,1,0))</f>
        <v>0</v>
      </c>
    </row>
    <row r="213" customFormat="false" ht="15" hidden="false" customHeight="false" outlineLevel="0" collapsed="false">
      <c r="A213" s="68"/>
      <c r="B213" s="67"/>
      <c r="C213" s="68"/>
      <c r="D213" s="68"/>
      <c r="E213" s="69"/>
      <c r="F213" s="69"/>
      <c r="G213" s="70" t="str">
        <f aca="false">IF(OR(E213="",AND($C$3="",$E$3="")),"",IF(B213="","Sin fecha",IF(AND(OR($C$3="",B213&gt;=$C$3),OR($E$3="",B213&lt;=$E$3)),"Sí","No")))</f>
        <v/>
      </c>
      <c r="H213" s="58" t="str">
        <f aca="false">IF(B213="","",YEAR(B213))</f>
        <v/>
      </c>
      <c r="I213" s="70" t="str">
        <f aca="false">IF(B213="","",IF(MONTH(B213)=1,"X",""))</f>
        <v/>
      </c>
      <c r="J213" s="70" t="str">
        <f aca="false">IF(B213="","",IF(MONTH(B213)=2,"X",""))</f>
        <v/>
      </c>
      <c r="K213" s="70" t="str">
        <f aca="false">IF(B213="","",IF(MONTH(B213)=3,"X",""))</f>
        <v/>
      </c>
      <c r="L213" s="70" t="str">
        <f aca="false">IF(B213="","",IF(MONTH(B213)=4,"X",""))</f>
        <v/>
      </c>
      <c r="M213" s="70" t="str">
        <f aca="false">IF(B213="","",IF(MONTH(B213)=5,"X",""))</f>
        <v/>
      </c>
      <c r="N213" s="70" t="str">
        <f aca="false">IF(B213="","",IF(MONTH(B213)=6,"X",""))</f>
        <v/>
      </c>
      <c r="O213" s="70" t="str">
        <f aca="false">IF(B213="","",IF(MONTH(B213)=7,"X",""))</f>
        <v/>
      </c>
      <c r="P213" s="70" t="str">
        <f aca="false">IF(B213="","",IF(MONTH(B213)=8,"X",""))</f>
        <v/>
      </c>
      <c r="Q213" s="70" t="str">
        <f aca="false">IF(B213="","",IF(MONTH(B213)=9,"X",""))</f>
        <v/>
      </c>
      <c r="R213" s="70" t="str">
        <f aca="false">IF(B213="","",IF(MONTH(B213)=10,"X",""))</f>
        <v/>
      </c>
      <c r="S213" s="70" t="str">
        <f aca="false">IF(B213="","",IF(MONTH(B213)=11,"X",""))</f>
        <v/>
      </c>
      <c r="T213" s="70" t="str">
        <f aca="false">IF(B213="","",IF(MONTH(B213)=12,"X",""))</f>
        <v/>
      </c>
      <c r="U213" s="58" t="str">
        <f aca="false">IF(E213="","",SUMIF($E$5:$E$1000,E213,$AD$5:$AD$1000))</f>
        <v/>
      </c>
      <c r="V213" s="71" t="str">
        <f aca="false">IF(E213="","",_xlfn.TEXTJOIN(" + ",TRUE(),IF(COUNTIFS($E$5:$E$1000,E213,$C$5:$C$1000,"Auditoría Interna")&gt;0,"Interna",""),IF(COUNTIFS($E$5:$E$1000,E213,$C$5:$C$1000,"Auditoría Externa")&gt;0,"Externa",""),IF(COUNTIFS($E$5:$E$1000,E213,$C$5:$C$1000,"SSF")&gt;0,"SSF",""),IF(COUNTIFS($E$5:$E$1000,E213,$C$5:$C$1000,"Comité de Supervisión")&gt;0,"Comité Sup.",""),IF(COUNTIFS($E$5:$E$1000,E213,$C$5:$C$1000,"Consejo de Administración")&gt;0,"Consejo",""),IF(COUNTIFS($E$5:$E$1000,E213,$C$5:$C$1000,"Otros")&gt;0,"Otros","")))</f>
        <v/>
      </c>
      <c r="W213" s="58" t="str">
        <f aca="false">IF(E213="","",SUMIFS($AD$5:$AD$1000,$E$5:$E$1000,E213,$AA$5:$AA$1000,AA213,$C$5:$C$1000,"&lt;&gt;"&amp;C213))</f>
        <v/>
      </c>
      <c r="X213" s="72"/>
      <c r="Y213" s="68"/>
      <c r="Z213" s="72"/>
      <c r="AA213" s="38" t="str">
        <f aca="false">IF(B213="","",YEAR(B213)*100+MONTH(B213))</f>
        <v/>
      </c>
      <c r="AB213" s="38" t="str">
        <f aca="false">IF(AND(E213&lt;&gt;"",E213=Cruce!$C$5,AD213=1),COUNTIFS($E$5:E213,E213,$AD$5:AD213,1),"")</f>
        <v/>
      </c>
      <c r="AC213" s="38" t="str">
        <f aca="false">IF(E213="","",C213&amp;"|"&amp;X213&amp;"|"&amp;IF(B213="","s/f",TEXT(B213,"yyyymmdd"))&amp;IF(OR(C213="SSF",X213="Visitas Auditoría Interna"),"|"&amp;Y213,""))</f>
        <v/>
      </c>
      <c r="AD213" s="38" t="n">
        <f aca="false">IF(E213="",0,IF(COUNTIFS($E$5:E213,E213,$AC$5:AC213,AC213)=1,1,0))</f>
        <v>0</v>
      </c>
      <c r="AE213" s="38" t="str">
        <f aca="false">IF(OR(E213="",AD213&lt;&gt;1),"",SUBSTITUTE(SUBSTITUTE(C213,"Auditoría ",""),"Consejo de Administración","Consejo")&amp;" – "&amp;IF(B213="","(sin fecha)",DAY(B213)&amp;" de "&amp;CHOOSE(MONTH(B213),"Enero","Febrero","Marzo","Abril","Mayo","Junio","Julio","Agosto","Septiembre","Octubre","Noviembre","Diciembre")&amp;" "&amp;YEAR(B213)))</f>
        <v/>
      </c>
      <c r="AF213" s="38" t="n">
        <f aca="false">IF(E213="",0,IF(COUNTIF($AC$5:AC213,AC213)=1,1,0))</f>
        <v>0</v>
      </c>
    </row>
    <row r="214" customFormat="false" ht="15" hidden="false" customHeight="false" outlineLevel="0" collapsed="false">
      <c r="A214" s="68"/>
      <c r="B214" s="67"/>
      <c r="C214" s="68"/>
      <c r="D214" s="68"/>
      <c r="E214" s="69"/>
      <c r="F214" s="69"/>
      <c r="G214" s="70" t="str">
        <f aca="false">IF(OR(E214="",AND($C$3="",$E$3="")),"",IF(B214="","Sin fecha",IF(AND(OR($C$3="",B214&gt;=$C$3),OR($E$3="",B214&lt;=$E$3)),"Sí","No")))</f>
        <v/>
      </c>
      <c r="H214" s="58" t="str">
        <f aca="false">IF(B214="","",YEAR(B214))</f>
        <v/>
      </c>
      <c r="I214" s="70" t="str">
        <f aca="false">IF(B214="","",IF(MONTH(B214)=1,"X",""))</f>
        <v/>
      </c>
      <c r="J214" s="70" t="str">
        <f aca="false">IF(B214="","",IF(MONTH(B214)=2,"X",""))</f>
        <v/>
      </c>
      <c r="K214" s="70" t="str">
        <f aca="false">IF(B214="","",IF(MONTH(B214)=3,"X",""))</f>
        <v/>
      </c>
      <c r="L214" s="70" t="str">
        <f aca="false">IF(B214="","",IF(MONTH(B214)=4,"X",""))</f>
        <v/>
      </c>
      <c r="M214" s="70" t="str">
        <f aca="false">IF(B214="","",IF(MONTH(B214)=5,"X",""))</f>
        <v/>
      </c>
      <c r="N214" s="70" t="str">
        <f aca="false">IF(B214="","",IF(MONTH(B214)=6,"X",""))</f>
        <v/>
      </c>
      <c r="O214" s="70" t="str">
        <f aca="false">IF(B214="","",IF(MONTH(B214)=7,"X",""))</f>
        <v/>
      </c>
      <c r="P214" s="70" t="str">
        <f aca="false">IF(B214="","",IF(MONTH(B214)=8,"X",""))</f>
        <v/>
      </c>
      <c r="Q214" s="70" t="str">
        <f aca="false">IF(B214="","",IF(MONTH(B214)=9,"X",""))</f>
        <v/>
      </c>
      <c r="R214" s="70" t="str">
        <f aca="false">IF(B214="","",IF(MONTH(B214)=10,"X",""))</f>
        <v/>
      </c>
      <c r="S214" s="70" t="str">
        <f aca="false">IF(B214="","",IF(MONTH(B214)=11,"X",""))</f>
        <v/>
      </c>
      <c r="T214" s="70" t="str">
        <f aca="false">IF(B214="","",IF(MONTH(B214)=12,"X",""))</f>
        <v/>
      </c>
      <c r="U214" s="58" t="str">
        <f aca="false">IF(E214="","",SUMIF($E$5:$E$1000,E214,$AD$5:$AD$1000))</f>
        <v/>
      </c>
      <c r="V214" s="71" t="str">
        <f aca="false">IF(E214="","",_xlfn.TEXTJOIN(" + ",TRUE(),IF(COUNTIFS($E$5:$E$1000,E214,$C$5:$C$1000,"Auditoría Interna")&gt;0,"Interna",""),IF(COUNTIFS($E$5:$E$1000,E214,$C$5:$C$1000,"Auditoría Externa")&gt;0,"Externa",""),IF(COUNTIFS($E$5:$E$1000,E214,$C$5:$C$1000,"SSF")&gt;0,"SSF",""),IF(COUNTIFS($E$5:$E$1000,E214,$C$5:$C$1000,"Comité de Supervisión")&gt;0,"Comité Sup.",""),IF(COUNTIFS($E$5:$E$1000,E214,$C$5:$C$1000,"Consejo de Administración")&gt;0,"Consejo",""),IF(COUNTIFS($E$5:$E$1000,E214,$C$5:$C$1000,"Otros")&gt;0,"Otros","")))</f>
        <v/>
      </c>
      <c r="W214" s="58" t="str">
        <f aca="false">IF(E214="","",SUMIFS($AD$5:$AD$1000,$E$5:$E$1000,E214,$AA$5:$AA$1000,AA214,$C$5:$C$1000,"&lt;&gt;"&amp;C214))</f>
        <v/>
      </c>
      <c r="X214" s="72"/>
      <c r="Y214" s="68"/>
      <c r="Z214" s="72"/>
      <c r="AA214" s="38" t="str">
        <f aca="false">IF(B214="","",YEAR(B214)*100+MONTH(B214))</f>
        <v/>
      </c>
      <c r="AB214" s="38" t="str">
        <f aca="false">IF(AND(E214&lt;&gt;"",E214=Cruce!$C$5,AD214=1),COUNTIFS($E$5:E214,E214,$AD$5:AD214,1),"")</f>
        <v/>
      </c>
      <c r="AC214" s="38" t="str">
        <f aca="false">IF(E214="","",C214&amp;"|"&amp;X214&amp;"|"&amp;IF(B214="","s/f",TEXT(B214,"yyyymmdd"))&amp;IF(OR(C214="SSF",X214="Visitas Auditoría Interna"),"|"&amp;Y214,""))</f>
        <v/>
      </c>
      <c r="AD214" s="38" t="n">
        <f aca="false">IF(E214="",0,IF(COUNTIFS($E$5:E214,E214,$AC$5:AC214,AC214)=1,1,0))</f>
        <v>0</v>
      </c>
      <c r="AE214" s="38" t="str">
        <f aca="false">IF(OR(E214="",AD214&lt;&gt;1),"",SUBSTITUTE(SUBSTITUTE(C214,"Auditoría ",""),"Consejo de Administración","Consejo")&amp;" – "&amp;IF(B214="","(sin fecha)",DAY(B214)&amp;" de "&amp;CHOOSE(MONTH(B214),"Enero","Febrero","Marzo","Abril","Mayo","Junio","Julio","Agosto","Septiembre","Octubre","Noviembre","Diciembre")&amp;" "&amp;YEAR(B214)))</f>
        <v/>
      </c>
      <c r="AF214" s="38" t="n">
        <f aca="false">IF(E214="",0,IF(COUNTIF($AC$5:AC214,AC214)=1,1,0))</f>
        <v>0</v>
      </c>
    </row>
    <row r="215" customFormat="false" ht="15" hidden="false" customHeight="false" outlineLevel="0" collapsed="false">
      <c r="A215" s="68"/>
      <c r="B215" s="67"/>
      <c r="C215" s="68"/>
      <c r="D215" s="68"/>
      <c r="E215" s="69"/>
      <c r="F215" s="69"/>
      <c r="G215" s="70" t="str">
        <f aca="false">IF(OR(E215="",AND($C$3="",$E$3="")),"",IF(B215="","Sin fecha",IF(AND(OR($C$3="",B215&gt;=$C$3),OR($E$3="",B215&lt;=$E$3)),"Sí","No")))</f>
        <v/>
      </c>
      <c r="H215" s="58" t="str">
        <f aca="false">IF(B215="","",YEAR(B215))</f>
        <v/>
      </c>
      <c r="I215" s="70" t="str">
        <f aca="false">IF(B215="","",IF(MONTH(B215)=1,"X",""))</f>
        <v/>
      </c>
      <c r="J215" s="70" t="str">
        <f aca="false">IF(B215="","",IF(MONTH(B215)=2,"X",""))</f>
        <v/>
      </c>
      <c r="K215" s="70" t="str">
        <f aca="false">IF(B215="","",IF(MONTH(B215)=3,"X",""))</f>
        <v/>
      </c>
      <c r="L215" s="70" t="str">
        <f aca="false">IF(B215="","",IF(MONTH(B215)=4,"X",""))</f>
        <v/>
      </c>
      <c r="M215" s="70" t="str">
        <f aca="false">IF(B215="","",IF(MONTH(B215)=5,"X",""))</f>
        <v/>
      </c>
      <c r="N215" s="70" t="str">
        <f aca="false">IF(B215="","",IF(MONTH(B215)=6,"X",""))</f>
        <v/>
      </c>
      <c r="O215" s="70" t="str">
        <f aca="false">IF(B215="","",IF(MONTH(B215)=7,"X",""))</f>
        <v/>
      </c>
      <c r="P215" s="70" t="str">
        <f aca="false">IF(B215="","",IF(MONTH(B215)=8,"X",""))</f>
        <v/>
      </c>
      <c r="Q215" s="70" t="str">
        <f aca="false">IF(B215="","",IF(MONTH(B215)=9,"X",""))</f>
        <v/>
      </c>
      <c r="R215" s="70" t="str">
        <f aca="false">IF(B215="","",IF(MONTH(B215)=10,"X",""))</f>
        <v/>
      </c>
      <c r="S215" s="70" t="str">
        <f aca="false">IF(B215="","",IF(MONTH(B215)=11,"X",""))</f>
        <v/>
      </c>
      <c r="T215" s="70" t="str">
        <f aca="false">IF(B215="","",IF(MONTH(B215)=12,"X",""))</f>
        <v/>
      </c>
      <c r="U215" s="58" t="str">
        <f aca="false">IF(E215="","",SUMIF($E$5:$E$1000,E215,$AD$5:$AD$1000))</f>
        <v/>
      </c>
      <c r="V215" s="71" t="str">
        <f aca="false">IF(E215="","",_xlfn.TEXTJOIN(" + ",TRUE(),IF(COUNTIFS($E$5:$E$1000,E215,$C$5:$C$1000,"Auditoría Interna")&gt;0,"Interna",""),IF(COUNTIFS($E$5:$E$1000,E215,$C$5:$C$1000,"Auditoría Externa")&gt;0,"Externa",""),IF(COUNTIFS($E$5:$E$1000,E215,$C$5:$C$1000,"SSF")&gt;0,"SSF",""),IF(COUNTIFS($E$5:$E$1000,E215,$C$5:$C$1000,"Comité de Supervisión")&gt;0,"Comité Sup.",""),IF(COUNTIFS($E$5:$E$1000,E215,$C$5:$C$1000,"Consejo de Administración")&gt;0,"Consejo",""),IF(COUNTIFS($E$5:$E$1000,E215,$C$5:$C$1000,"Otros")&gt;0,"Otros","")))</f>
        <v/>
      </c>
      <c r="W215" s="58" t="str">
        <f aca="false">IF(E215="","",SUMIFS($AD$5:$AD$1000,$E$5:$E$1000,E215,$AA$5:$AA$1000,AA215,$C$5:$C$1000,"&lt;&gt;"&amp;C215))</f>
        <v/>
      </c>
      <c r="X215" s="72"/>
      <c r="Y215" s="68"/>
      <c r="Z215" s="72"/>
      <c r="AA215" s="38" t="str">
        <f aca="false">IF(B215="","",YEAR(B215)*100+MONTH(B215))</f>
        <v/>
      </c>
      <c r="AB215" s="38" t="str">
        <f aca="false">IF(AND(E215&lt;&gt;"",E215=Cruce!$C$5,AD215=1),COUNTIFS($E$5:E215,E215,$AD$5:AD215,1),"")</f>
        <v/>
      </c>
      <c r="AC215" s="38" t="str">
        <f aca="false">IF(E215="","",C215&amp;"|"&amp;X215&amp;"|"&amp;IF(B215="","s/f",TEXT(B215,"yyyymmdd"))&amp;IF(OR(C215="SSF",X215="Visitas Auditoría Interna"),"|"&amp;Y215,""))</f>
        <v/>
      </c>
      <c r="AD215" s="38" t="n">
        <f aca="false">IF(E215="",0,IF(COUNTIFS($E$5:E215,E215,$AC$5:AC215,AC215)=1,1,0))</f>
        <v>0</v>
      </c>
      <c r="AE215" s="38" t="str">
        <f aca="false">IF(OR(E215="",AD215&lt;&gt;1),"",SUBSTITUTE(SUBSTITUTE(C215,"Auditoría ",""),"Consejo de Administración","Consejo")&amp;" – "&amp;IF(B215="","(sin fecha)",DAY(B215)&amp;" de "&amp;CHOOSE(MONTH(B215),"Enero","Febrero","Marzo","Abril","Mayo","Junio","Julio","Agosto","Septiembre","Octubre","Noviembre","Diciembre")&amp;" "&amp;YEAR(B215)))</f>
        <v/>
      </c>
      <c r="AF215" s="38" t="n">
        <f aca="false">IF(E215="",0,IF(COUNTIF($AC$5:AC215,AC215)=1,1,0))</f>
        <v>0</v>
      </c>
    </row>
    <row r="216" customFormat="false" ht="15" hidden="false" customHeight="false" outlineLevel="0" collapsed="false">
      <c r="A216" s="68"/>
      <c r="B216" s="67"/>
      <c r="C216" s="68"/>
      <c r="D216" s="68"/>
      <c r="E216" s="69"/>
      <c r="F216" s="69"/>
      <c r="G216" s="70" t="str">
        <f aca="false">IF(OR(E216="",AND($C$3="",$E$3="")),"",IF(B216="","Sin fecha",IF(AND(OR($C$3="",B216&gt;=$C$3),OR($E$3="",B216&lt;=$E$3)),"Sí","No")))</f>
        <v/>
      </c>
      <c r="H216" s="58" t="str">
        <f aca="false">IF(B216="","",YEAR(B216))</f>
        <v/>
      </c>
      <c r="I216" s="70" t="str">
        <f aca="false">IF(B216="","",IF(MONTH(B216)=1,"X",""))</f>
        <v/>
      </c>
      <c r="J216" s="70" t="str">
        <f aca="false">IF(B216="","",IF(MONTH(B216)=2,"X",""))</f>
        <v/>
      </c>
      <c r="K216" s="70" t="str">
        <f aca="false">IF(B216="","",IF(MONTH(B216)=3,"X",""))</f>
        <v/>
      </c>
      <c r="L216" s="70" t="str">
        <f aca="false">IF(B216="","",IF(MONTH(B216)=4,"X",""))</f>
        <v/>
      </c>
      <c r="M216" s="70" t="str">
        <f aca="false">IF(B216="","",IF(MONTH(B216)=5,"X",""))</f>
        <v/>
      </c>
      <c r="N216" s="70" t="str">
        <f aca="false">IF(B216="","",IF(MONTH(B216)=6,"X",""))</f>
        <v/>
      </c>
      <c r="O216" s="70" t="str">
        <f aca="false">IF(B216="","",IF(MONTH(B216)=7,"X",""))</f>
        <v/>
      </c>
      <c r="P216" s="70" t="str">
        <f aca="false">IF(B216="","",IF(MONTH(B216)=8,"X",""))</f>
        <v/>
      </c>
      <c r="Q216" s="70" t="str">
        <f aca="false">IF(B216="","",IF(MONTH(B216)=9,"X",""))</f>
        <v/>
      </c>
      <c r="R216" s="70" t="str">
        <f aca="false">IF(B216="","",IF(MONTH(B216)=10,"X",""))</f>
        <v/>
      </c>
      <c r="S216" s="70" t="str">
        <f aca="false">IF(B216="","",IF(MONTH(B216)=11,"X",""))</f>
        <v/>
      </c>
      <c r="T216" s="70" t="str">
        <f aca="false">IF(B216="","",IF(MONTH(B216)=12,"X",""))</f>
        <v/>
      </c>
      <c r="U216" s="58" t="str">
        <f aca="false">IF(E216="","",SUMIF($E$5:$E$1000,E216,$AD$5:$AD$1000))</f>
        <v/>
      </c>
      <c r="V216" s="71" t="str">
        <f aca="false">IF(E216="","",_xlfn.TEXTJOIN(" + ",TRUE(),IF(COUNTIFS($E$5:$E$1000,E216,$C$5:$C$1000,"Auditoría Interna")&gt;0,"Interna",""),IF(COUNTIFS($E$5:$E$1000,E216,$C$5:$C$1000,"Auditoría Externa")&gt;0,"Externa",""),IF(COUNTIFS($E$5:$E$1000,E216,$C$5:$C$1000,"SSF")&gt;0,"SSF",""),IF(COUNTIFS($E$5:$E$1000,E216,$C$5:$C$1000,"Comité de Supervisión")&gt;0,"Comité Sup.",""),IF(COUNTIFS($E$5:$E$1000,E216,$C$5:$C$1000,"Consejo de Administración")&gt;0,"Consejo",""),IF(COUNTIFS($E$5:$E$1000,E216,$C$5:$C$1000,"Otros")&gt;0,"Otros","")))</f>
        <v/>
      </c>
      <c r="W216" s="58" t="str">
        <f aca="false">IF(E216="","",SUMIFS($AD$5:$AD$1000,$E$5:$E$1000,E216,$AA$5:$AA$1000,AA216,$C$5:$C$1000,"&lt;&gt;"&amp;C216))</f>
        <v/>
      </c>
      <c r="X216" s="72"/>
      <c r="Y216" s="68"/>
      <c r="Z216" s="72"/>
      <c r="AA216" s="38" t="str">
        <f aca="false">IF(B216="","",YEAR(B216)*100+MONTH(B216))</f>
        <v/>
      </c>
      <c r="AB216" s="38" t="str">
        <f aca="false">IF(AND(E216&lt;&gt;"",E216=Cruce!$C$5,AD216=1),COUNTIFS($E$5:E216,E216,$AD$5:AD216,1),"")</f>
        <v/>
      </c>
      <c r="AC216" s="38" t="str">
        <f aca="false">IF(E216="","",C216&amp;"|"&amp;X216&amp;"|"&amp;IF(B216="","s/f",TEXT(B216,"yyyymmdd"))&amp;IF(OR(C216="SSF",X216="Visitas Auditoría Interna"),"|"&amp;Y216,""))</f>
        <v/>
      </c>
      <c r="AD216" s="38" t="n">
        <f aca="false">IF(E216="",0,IF(COUNTIFS($E$5:E216,E216,$AC$5:AC216,AC216)=1,1,0))</f>
        <v>0</v>
      </c>
      <c r="AE216" s="38" t="str">
        <f aca="false">IF(OR(E216="",AD216&lt;&gt;1),"",SUBSTITUTE(SUBSTITUTE(C216,"Auditoría ",""),"Consejo de Administración","Consejo")&amp;" – "&amp;IF(B216="","(sin fecha)",DAY(B216)&amp;" de "&amp;CHOOSE(MONTH(B216),"Enero","Febrero","Marzo","Abril","Mayo","Junio","Julio","Agosto","Septiembre","Octubre","Noviembre","Diciembre")&amp;" "&amp;YEAR(B216)))</f>
        <v/>
      </c>
      <c r="AF216" s="38" t="n">
        <f aca="false">IF(E216="",0,IF(COUNTIF($AC$5:AC216,AC216)=1,1,0))</f>
        <v>0</v>
      </c>
    </row>
    <row r="217" customFormat="false" ht="15" hidden="false" customHeight="false" outlineLevel="0" collapsed="false">
      <c r="A217" s="68"/>
      <c r="B217" s="67"/>
      <c r="C217" s="68"/>
      <c r="D217" s="68"/>
      <c r="E217" s="69"/>
      <c r="F217" s="69"/>
      <c r="G217" s="70" t="str">
        <f aca="false">IF(OR(E217="",AND($C$3="",$E$3="")),"",IF(B217="","Sin fecha",IF(AND(OR($C$3="",B217&gt;=$C$3),OR($E$3="",B217&lt;=$E$3)),"Sí","No")))</f>
        <v/>
      </c>
      <c r="H217" s="58" t="str">
        <f aca="false">IF(B217="","",YEAR(B217))</f>
        <v/>
      </c>
      <c r="I217" s="70" t="str">
        <f aca="false">IF(B217="","",IF(MONTH(B217)=1,"X",""))</f>
        <v/>
      </c>
      <c r="J217" s="70" t="str">
        <f aca="false">IF(B217="","",IF(MONTH(B217)=2,"X",""))</f>
        <v/>
      </c>
      <c r="K217" s="70" t="str">
        <f aca="false">IF(B217="","",IF(MONTH(B217)=3,"X",""))</f>
        <v/>
      </c>
      <c r="L217" s="70" t="str">
        <f aca="false">IF(B217="","",IF(MONTH(B217)=4,"X",""))</f>
        <v/>
      </c>
      <c r="M217" s="70" t="str">
        <f aca="false">IF(B217="","",IF(MONTH(B217)=5,"X",""))</f>
        <v/>
      </c>
      <c r="N217" s="70" t="str">
        <f aca="false">IF(B217="","",IF(MONTH(B217)=6,"X",""))</f>
        <v/>
      </c>
      <c r="O217" s="70" t="str">
        <f aca="false">IF(B217="","",IF(MONTH(B217)=7,"X",""))</f>
        <v/>
      </c>
      <c r="P217" s="70" t="str">
        <f aca="false">IF(B217="","",IF(MONTH(B217)=8,"X",""))</f>
        <v/>
      </c>
      <c r="Q217" s="70" t="str">
        <f aca="false">IF(B217="","",IF(MONTH(B217)=9,"X",""))</f>
        <v/>
      </c>
      <c r="R217" s="70" t="str">
        <f aca="false">IF(B217="","",IF(MONTH(B217)=10,"X",""))</f>
        <v/>
      </c>
      <c r="S217" s="70" t="str">
        <f aca="false">IF(B217="","",IF(MONTH(B217)=11,"X",""))</f>
        <v/>
      </c>
      <c r="T217" s="70" t="str">
        <f aca="false">IF(B217="","",IF(MONTH(B217)=12,"X",""))</f>
        <v/>
      </c>
      <c r="U217" s="58" t="str">
        <f aca="false">IF(E217="","",SUMIF($E$5:$E$1000,E217,$AD$5:$AD$1000))</f>
        <v/>
      </c>
      <c r="V217" s="71" t="str">
        <f aca="false">IF(E217="","",_xlfn.TEXTJOIN(" + ",TRUE(),IF(COUNTIFS($E$5:$E$1000,E217,$C$5:$C$1000,"Auditoría Interna")&gt;0,"Interna",""),IF(COUNTIFS($E$5:$E$1000,E217,$C$5:$C$1000,"Auditoría Externa")&gt;0,"Externa",""),IF(COUNTIFS($E$5:$E$1000,E217,$C$5:$C$1000,"SSF")&gt;0,"SSF",""),IF(COUNTIFS($E$5:$E$1000,E217,$C$5:$C$1000,"Comité de Supervisión")&gt;0,"Comité Sup.",""),IF(COUNTIFS($E$5:$E$1000,E217,$C$5:$C$1000,"Consejo de Administración")&gt;0,"Consejo",""),IF(COUNTIFS($E$5:$E$1000,E217,$C$5:$C$1000,"Otros")&gt;0,"Otros","")))</f>
        <v/>
      </c>
      <c r="W217" s="58" t="str">
        <f aca="false">IF(E217="","",SUMIFS($AD$5:$AD$1000,$E$5:$E$1000,E217,$AA$5:$AA$1000,AA217,$C$5:$C$1000,"&lt;&gt;"&amp;C217))</f>
        <v/>
      </c>
      <c r="X217" s="72"/>
      <c r="Y217" s="68"/>
      <c r="Z217" s="72"/>
      <c r="AA217" s="38" t="str">
        <f aca="false">IF(B217="","",YEAR(B217)*100+MONTH(B217))</f>
        <v/>
      </c>
      <c r="AB217" s="38" t="str">
        <f aca="false">IF(AND(E217&lt;&gt;"",E217=Cruce!$C$5,AD217=1),COUNTIFS($E$5:E217,E217,$AD$5:AD217,1),"")</f>
        <v/>
      </c>
      <c r="AC217" s="38" t="str">
        <f aca="false">IF(E217="","",C217&amp;"|"&amp;X217&amp;"|"&amp;IF(B217="","s/f",TEXT(B217,"yyyymmdd"))&amp;IF(OR(C217="SSF",X217="Visitas Auditoría Interna"),"|"&amp;Y217,""))</f>
        <v/>
      </c>
      <c r="AD217" s="38" t="n">
        <f aca="false">IF(E217="",0,IF(COUNTIFS($E$5:E217,E217,$AC$5:AC217,AC217)=1,1,0))</f>
        <v>0</v>
      </c>
      <c r="AE217" s="38" t="str">
        <f aca="false">IF(OR(E217="",AD217&lt;&gt;1),"",SUBSTITUTE(SUBSTITUTE(C217,"Auditoría ",""),"Consejo de Administración","Consejo")&amp;" – "&amp;IF(B217="","(sin fecha)",DAY(B217)&amp;" de "&amp;CHOOSE(MONTH(B217),"Enero","Febrero","Marzo","Abril","Mayo","Junio","Julio","Agosto","Septiembre","Octubre","Noviembre","Diciembre")&amp;" "&amp;YEAR(B217)))</f>
        <v/>
      </c>
      <c r="AF217" s="38" t="n">
        <f aca="false">IF(E217="",0,IF(COUNTIF($AC$5:AC217,AC217)=1,1,0))</f>
        <v>0</v>
      </c>
    </row>
    <row r="218" customFormat="false" ht="15" hidden="false" customHeight="false" outlineLevel="0" collapsed="false">
      <c r="A218" s="68"/>
      <c r="B218" s="67"/>
      <c r="C218" s="68"/>
      <c r="D218" s="68"/>
      <c r="E218" s="69"/>
      <c r="F218" s="69"/>
      <c r="G218" s="70" t="str">
        <f aca="false">IF(OR(E218="",AND($C$3="",$E$3="")),"",IF(B218="","Sin fecha",IF(AND(OR($C$3="",B218&gt;=$C$3),OR($E$3="",B218&lt;=$E$3)),"Sí","No")))</f>
        <v/>
      </c>
      <c r="H218" s="58" t="str">
        <f aca="false">IF(B218="","",YEAR(B218))</f>
        <v/>
      </c>
      <c r="I218" s="70" t="str">
        <f aca="false">IF(B218="","",IF(MONTH(B218)=1,"X",""))</f>
        <v/>
      </c>
      <c r="J218" s="70" t="str">
        <f aca="false">IF(B218="","",IF(MONTH(B218)=2,"X",""))</f>
        <v/>
      </c>
      <c r="K218" s="70" t="str">
        <f aca="false">IF(B218="","",IF(MONTH(B218)=3,"X",""))</f>
        <v/>
      </c>
      <c r="L218" s="70" t="str">
        <f aca="false">IF(B218="","",IF(MONTH(B218)=4,"X",""))</f>
        <v/>
      </c>
      <c r="M218" s="70" t="str">
        <f aca="false">IF(B218="","",IF(MONTH(B218)=5,"X",""))</f>
        <v/>
      </c>
      <c r="N218" s="70" t="str">
        <f aca="false">IF(B218="","",IF(MONTH(B218)=6,"X",""))</f>
        <v/>
      </c>
      <c r="O218" s="70" t="str">
        <f aca="false">IF(B218="","",IF(MONTH(B218)=7,"X",""))</f>
        <v/>
      </c>
      <c r="P218" s="70" t="str">
        <f aca="false">IF(B218="","",IF(MONTH(B218)=8,"X",""))</f>
        <v/>
      </c>
      <c r="Q218" s="70" t="str">
        <f aca="false">IF(B218="","",IF(MONTH(B218)=9,"X",""))</f>
        <v/>
      </c>
      <c r="R218" s="70" t="str">
        <f aca="false">IF(B218="","",IF(MONTH(B218)=10,"X",""))</f>
        <v/>
      </c>
      <c r="S218" s="70" t="str">
        <f aca="false">IF(B218="","",IF(MONTH(B218)=11,"X",""))</f>
        <v/>
      </c>
      <c r="T218" s="70" t="str">
        <f aca="false">IF(B218="","",IF(MONTH(B218)=12,"X",""))</f>
        <v/>
      </c>
      <c r="U218" s="58" t="str">
        <f aca="false">IF(E218="","",SUMIF($E$5:$E$1000,E218,$AD$5:$AD$1000))</f>
        <v/>
      </c>
      <c r="V218" s="71" t="str">
        <f aca="false">IF(E218="","",_xlfn.TEXTJOIN(" + ",TRUE(),IF(COUNTIFS($E$5:$E$1000,E218,$C$5:$C$1000,"Auditoría Interna")&gt;0,"Interna",""),IF(COUNTIFS($E$5:$E$1000,E218,$C$5:$C$1000,"Auditoría Externa")&gt;0,"Externa",""),IF(COUNTIFS($E$5:$E$1000,E218,$C$5:$C$1000,"SSF")&gt;0,"SSF",""),IF(COUNTIFS($E$5:$E$1000,E218,$C$5:$C$1000,"Comité de Supervisión")&gt;0,"Comité Sup.",""),IF(COUNTIFS($E$5:$E$1000,E218,$C$5:$C$1000,"Consejo de Administración")&gt;0,"Consejo",""),IF(COUNTIFS($E$5:$E$1000,E218,$C$5:$C$1000,"Otros")&gt;0,"Otros","")))</f>
        <v/>
      </c>
      <c r="W218" s="58" t="str">
        <f aca="false">IF(E218="","",SUMIFS($AD$5:$AD$1000,$E$5:$E$1000,E218,$AA$5:$AA$1000,AA218,$C$5:$C$1000,"&lt;&gt;"&amp;C218))</f>
        <v/>
      </c>
      <c r="X218" s="72"/>
      <c r="Y218" s="68"/>
      <c r="Z218" s="72"/>
      <c r="AA218" s="38" t="str">
        <f aca="false">IF(B218="","",YEAR(B218)*100+MONTH(B218))</f>
        <v/>
      </c>
      <c r="AB218" s="38" t="str">
        <f aca="false">IF(AND(E218&lt;&gt;"",E218=Cruce!$C$5,AD218=1),COUNTIFS($E$5:E218,E218,$AD$5:AD218,1),"")</f>
        <v/>
      </c>
      <c r="AC218" s="38" t="str">
        <f aca="false">IF(E218="","",C218&amp;"|"&amp;X218&amp;"|"&amp;IF(B218="","s/f",TEXT(B218,"yyyymmdd"))&amp;IF(OR(C218="SSF",X218="Visitas Auditoría Interna"),"|"&amp;Y218,""))</f>
        <v/>
      </c>
      <c r="AD218" s="38" t="n">
        <f aca="false">IF(E218="",0,IF(COUNTIFS($E$5:E218,E218,$AC$5:AC218,AC218)=1,1,0))</f>
        <v>0</v>
      </c>
      <c r="AE218" s="38" t="str">
        <f aca="false">IF(OR(E218="",AD218&lt;&gt;1),"",SUBSTITUTE(SUBSTITUTE(C218,"Auditoría ",""),"Consejo de Administración","Consejo")&amp;" – "&amp;IF(B218="","(sin fecha)",DAY(B218)&amp;" de "&amp;CHOOSE(MONTH(B218),"Enero","Febrero","Marzo","Abril","Mayo","Junio","Julio","Agosto","Septiembre","Octubre","Noviembre","Diciembre")&amp;" "&amp;YEAR(B218)))</f>
        <v/>
      </c>
      <c r="AF218" s="38" t="n">
        <f aca="false">IF(E218="",0,IF(COUNTIF($AC$5:AC218,AC218)=1,1,0))</f>
        <v>0</v>
      </c>
    </row>
    <row r="219" customFormat="false" ht="15" hidden="false" customHeight="false" outlineLevel="0" collapsed="false">
      <c r="A219" s="68"/>
      <c r="B219" s="67"/>
      <c r="C219" s="68"/>
      <c r="D219" s="68"/>
      <c r="E219" s="69"/>
      <c r="F219" s="69"/>
      <c r="G219" s="70" t="str">
        <f aca="false">IF(OR(E219="",AND($C$3="",$E$3="")),"",IF(B219="","Sin fecha",IF(AND(OR($C$3="",B219&gt;=$C$3),OR($E$3="",B219&lt;=$E$3)),"Sí","No")))</f>
        <v/>
      </c>
      <c r="H219" s="58" t="str">
        <f aca="false">IF(B219="","",YEAR(B219))</f>
        <v/>
      </c>
      <c r="I219" s="70" t="str">
        <f aca="false">IF(B219="","",IF(MONTH(B219)=1,"X",""))</f>
        <v/>
      </c>
      <c r="J219" s="70" t="str">
        <f aca="false">IF(B219="","",IF(MONTH(B219)=2,"X",""))</f>
        <v/>
      </c>
      <c r="K219" s="70" t="str">
        <f aca="false">IF(B219="","",IF(MONTH(B219)=3,"X",""))</f>
        <v/>
      </c>
      <c r="L219" s="70" t="str">
        <f aca="false">IF(B219="","",IF(MONTH(B219)=4,"X",""))</f>
        <v/>
      </c>
      <c r="M219" s="70" t="str">
        <f aca="false">IF(B219="","",IF(MONTH(B219)=5,"X",""))</f>
        <v/>
      </c>
      <c r="N219" s="70" t="str">
        <f aca="false">IF(B219="","",IF(MONTH(B219)=6,"X",""))</f>
        <v/>
      </c>
      <c r="O219" s="70" t="str">
        <f aca="false">IF(B219="","",IF(MONTH(B219)=7,"X",""))</f>
        <v/>
      </c>
      <c r="P219" s="70" t="str">
        <f aca="false">IF(B219="","",IF(MONTH(B219)=8,"X",""))</f>
        <v/>
      </c>
      <c r="Q219" s="70" t="str">
        <f aca="false">IF(B219="","",IF(MONTH(B219)=9,"X",""))</f>
        <v/>
      </c>
      <c r="R219" s="70" t="str">
        <f aca="false">IF(B219="","",IF(MONTH(B219)=10,"X",""))</f>
        <v/>
      </c>
      <c r="S219" s="70" t="str">
        <f aca="false">IF(B219="","",IF(MONTH(B219)=11,"X",""))</f>
        <v/>
      </c>
      <c r="T219" s="70" t="str">
        <f aca="false">IF(B219="","",IF(MONTH(B219)=12,"X",""))</f>
        <v/>
      </c>
      <c r="U219" s="58" t="str">
        <f aca="false">IF(E219="","",SUMIF($E$5:$E$1000,E219,$AD$5:$AD$1000))</f>
        <v/>
      </c>
      <c r="V219" s="71" t="str">
        <f aca="false">IF(E219="","",_xlfn.TEXTJOIN(" + ",TRUE(),IF(COUNTIFS($E$5:$E$1000,E219,$C$5:$C$1000,"Auditoría Interna")&gt;0,"Interna",""),IF(COUNTIFS($E$5:$E$1000,E219,$C$5:$C$1000,"Auditoría Externa")&gt;0,"Externa",""),IF(COUNTIFS($E$5:$E$1000,E219,$C$5:$C$1000,"SSF")&gt;0,"SSF",""),IF(COUNTIFS($E$5:$E$1000,E219,$C$5:$C$1000,"Comité de Supervisión")&gt;0,"Comité Sup.",""),IF(COUNTIFS($E$5:$E$1000,E219,$C$5:$C$1000,"Consejo de Administración")&gt;0,"Consejo",""),IF(COUNTIFS($E$5:$E$1000,E219,$C$5:$C$1000,"Otros")&gt;0,"Otros","")))</f>
        <v/>
      </c>
      <c r="W219" s="58" t="str">
        <f aca="false">IF(E219="","",SUMIFS($AD$5:$AD$1000,$E$5:$E$1000,E219,$AA$5:$AA$1000,AA219,$C$5:$C$1000,"&lt;&gt;"&amp;C219))</f>
        <v/>
      </c>
      <c r="X219" s="72"/>
      <c r="Y219" s="68"/>
      <c r="Z219" s="72"/>
      <c r="AA219" s="38" t="str">
        <f aca="false">IF(B219="","",YEAR(B219)*100+MONTH(B219))</f>
        <v/>
      </c>
      <c r="AB219" s="38" t="str">
        <f aca="false">IF(AND(E219&lt;&gt;"",E219=Cruce!$C$5,AD219=1),COUNTIFS($E$5:E219,E219,$AD$5:AD219,1),"")</f>
        <v/>
      </c>
      <c r="AC219" s="38" t="str">
        <f aca="false">IF(E219="","",C219&amp;"|"&amp;X219&amp;"|"&amp;IF(B219="","s/f",TEXT(B219,"yyyymmdd"))&amp;IF(OR(C219="SSF",X219="Visitas Auditoría Interna"),"|"&amp;Y219,""))</f>
        <v/>
      </c>
      <c r="AD219" s="38" t="n">
        <f aca="false">IF(E219="",0,IF(COUNTIFS($E$5:E219,E219,$AC$5:AC219,AC219)=1,1,0))</f>
        <v>0</v>
      </c>
      <c r="AE219" s="38" t="str">
        <f aca="false">IF(OR(E219="",AD219&lt;&gt;1),"",SUBSTITUTE(SUBSTITUTE(C219,"Auditoría ",""),"Consejo de Administración","Consejo")&amp;" – "&amp;IF(B219="","(sin fecha)",DAY(B219)&amp;" de "&amp;CHOOSE(MONTH(B219),"Enero","Febrero","Marzo","Abril","Mayo","Junio","Julio","Agosto","Septiembre","Octubre","Noviembre","Diciembre")&amp;" "&amp;YEAR(B219)))</f>
        <v/>
      </c>
      <c r="AF219" s="38" t="n">
        <f aca="false">IF(E219="",0,IF(COUNTIF($AC$5:AC219,AC219)=1,1,0))</f>
        <v>0</v>
      </c>
    </row>
    <row r="220" customFormat="false" ht="15" hidden="false" customHeight="false" outlineLevel="0" collapsed="false">
      <c r="A220" s="68"/>
      <c r="B220" s="67"/>
      <c r="C220" s="68"/>
      <c r="D220" s="68"/>
      <c r="E220" s="69"/>
      <c r="F220" s="69"/>
      <c r="G220" s="70" t="str">
        <f aca="false">IF(OR(E220="",AND($C$3="",$E$3="")),"",IF(B220="","Sin fecha",IF(AND(OR($C$3="",B220&gt;=$C$3),OR($E$3="",B220&lt;=$E$3)),"Sí","No")))</f>
        <v/>
      </c>
      <c r="H220" s="58" t="str">
        <f aca="false">IF(B220="","",YEAR(B220))</f>
        <v/>
      </c>
      <c r="I220" s="70" t="str">
        <f aca="false">IF(B220="","",IF(MONTH(B220)=1,"X",""))</f>
        <v/>
      </c>
      <c r="J220" s="70" t="str">
        <f aca="false">IF(B220="","",IF(MONTH(B220)=2,"X",""))</f>
        <v/>
      </c>
      <c r="K220" s="70" t="str">
        <f aca="false">IF(B220="","",IF(MONTH(B220)=3,"X",""))</f>
        <v/>
      </c>
      <c r="L220" s="70" t="str">
        <f aca="false">IF(B220="","",IF(MONTH(B220)=4,"X",""))</f>
        <v/>
      </c>
      <c r="M220" s="70" t="str">
        <f aca="false">IF(B220="","",IF(MONTH(B220)=5,"X",""))</f>
        <v/>
      </c>
      <c r="N220" s="70" t="str">
        <f aca="false">IF(B220="","",IF(MONTH(B220)=6,"X",""))</f>
        <v/>
      </c>
      <c r="O220" s="70" t="str">
        <f aca="false">IF(B220="","",IF(MONTH(B220)=7,"X",""))</f>
        <v/>
      </c>
      <c r="P220" s="70" t="str">
        <f aca="false">IF(B220="","",IF(MONTH(B220)=8,"X",""))</f>
        <v/>
      </c>
      <c r="Q220" s="70" t="str">
        <f aca="false">IF(B220="","",IF(MONTH(B220)=9,"X",""))</f>
        <v/>
      </c>
      <c r="R220" s="70" t="str">
        <f aca="false">IF(B220="","",IF(MONTH(B220)=10,"X",""))</f>
        <v/>
      </c>
      <c r="S220" s="70" t="str">
        <f aca="false">IF(B220="","",IF(MONTH(B220)=11,"X",""))</f>
        <v/>
      </c>
      <c r="T220" s="70" t="str">
        <f aca="false">IF(B220="","",IF(MONTH(B220)=12,"X",""))</f>
        <v/>
      </c>
      <c r="U220" s="58" t="str">
        <f aca="false">IF(E220="","",SUMIF($E$5:$E$1000,E220,$AD$5:$AD$1000))</f>
        <v/>
      </c>
      <c r="V220" s="71" t="str">
        <f aca="false">IF(E220="","",_xlfn.TEXTJOIN(" + ",TRUE(),IF(COUNTIFS($E$5:$E$1000,E220,$C$5:$C$1000,"Auditoría Interna")&gt;0,"Interna",""),IF(COUNTIFS($E$5:$E$1000,E220,$C$5:$C$1000,"Auditoría Externa")&gt;0,"Externa",""),IF(COUNTIFS($E$5:$E$1000,E220,$C$5:$C$1000,"SSF")&gt;0,"SSF",""),IF(COUNTIFS($E$5:$E$1000,E220,$C$5:$C$1000,"Comité de Supervisión")&gt;0,"Comité Sup.",""),IF(COUNTIFS($E$5:$E$1000,E220,$C$5:$C$1000,"Consejo de Administración")&gt;0,"Consejo",""),IF(COUNTIFS($E$5:$E$1000,E220,$C$5:$C$1000,"Otros")&gt;0,"Otros","")))</f>
        <v/>
      </c>
      <c r="W220" s="58" t="str">
        <f aca="false">IF(E220="","",SUMIFS($AD$5:$AD$1000,$E$5:$E$1000,E220,$AA$5:$AA$1000,AA220,$C$5:$C$1000,"&lt;&gt;"&amp;C220))</f>
        <v/>
      </c>
      <c r="X220" s="72"/>
      <c r="Y220" s="68"/>
      <c r="Z220" s="72"/>
      <c r="AA220" s="38" t="str">
        <f aca="false">IF(B220="","",YEAR(B220)*100+MONTH(B220))</f>
        <v/>
      </c>
      <c r="AB220" s="38" t="str">
        <f aca="false">IF(AND(E220&lt;&gt;"",E220=Cruce!$C$5,AD220=1),COUNTIFS($E$5:E220,E220,$AD$5:AD220,1),"")</f>
        <v/>
      </c>
      <c r="AC220" s="38" t="str">
        <f aca="false">IF(E220="","",C220&amp;"|"&amp;X220&amp;"|"&amp;IF(B220="","s/f",TEXT(B220,"yyyymmdd"))&amp;IF(OR(C220="SSF",X220="Visitas Auditoría Interna"),"|"&amp;Y220,""))</f>
        <v/>
      </c>
      <c r="AD220" s="38" t="n">
        <f aca="false">IF(E220="",0,IF(COUNTIFS($E$5:E220,E220,$AC$5:AC220,AC220)=1,1,0))</f>
        <v>0</v>
      </c>
      <c r="AE220" s="38" t="str">
        <f aca="false">IF(OR(E220="",AD220&lt;&gt;1),"",SUBSTITUTE(SUBSTITUTE(C220,"Auditoría ",""),"Consejo de Administración","Consejo")&amp;" – "&amp;IF(B220="","(sin fecha)",DAY(B220)&amp;" de "&amp;CHOOSE(MONTH(B220),"Enero","Febrero","Marzo","Abril","Mayo","Junio","Julio","Agosto","Septiembre","Octubre","Noviembre","Diciembre")&amp;" "&amp;YEAR(B220)))</f>
        <v/>
      </c>
      <c r="AF220" s="38" t="n">
        <f aca="false">IF(E220="",0,IF(COUNTIF($AC$5:AC220,AC220)=1,1,0))</f>
        <v>0</v>
      </c>
    </row>
    <row r="221" customFormat="false" ht="15" hidden="false" customHeight="false" outlineLevel="0" collapsed="false">
      <c r="A221" s="68"/>
      <c r="B221" s="67"/>
      <c r="C221" s="68"/>
      <c r="D221" s="68"/>
      <c r="E221" s="69"/>
      <c r="F221" s="69"/>
      <c r="G221" s="70" t="str">
        <f aca="false">IF(OR(E221="",AND($C$3="",$E$3="")),"",IF(B221="","Sin fecha",IF(AND(OR($C$3="",B221&gt;=$C$3),OR($E$3="",B221&lt;=$E$3)),"Sí","No")))</f>
        <v/>
      </c>
      <c r="H221" s="58" t="str">
        <f aca="false">IF(B221="","",YEAR(B221))</f>
        <v/>
      </c>
      <c r="I221" s="70" t="str">
        <f aca="false">IF(B221="","",IF(MONTH(B221)=1,"X",""))</f>
        <v/>
      </c>
      <c r="J221" s="70" t="str">
        <f aca="false">IF(B221="","",IF(MONTH(B221)=2,"X",""))</f>
        <v/>
      </c>
      <c r="K221" s="70" t="str">
        <f aca="false">IF(B221="","",IF(MONTH(B221)=3,"X",""))</f>
        <v/>
      </c>
      <c r="L221" s="70" t="str">
        <f aca="false">IF(B221="","",IF(MONTH(B221)=4,"X",""))</f>
        <v/>
      </c>
      <c r="M221" s="70" t="str">
        <f aca="false">IF(B221="","",IF(MONTH(B221)=5,"X",""))</f>
        <v/>
      </c>
      <c r="N221" s="70" t="str">
        <f aca="false">IF(B221="","",IF(MONTH(B221)=6,"X",""))</f>
        <v/>
      </c>
      <c r="O221" s="70" t="str">
        <f aca="false">IF(B221="","",IF(MONTH(B221)=7,"X",""))</f>
        <v/>
      </c>
      <c r="P221" s="70" t="str">
        <f aca="false">IF(B221="","",IF(MONTH(B221)=8,"X",""))</f>
        <v/>
      </c>
      <c r="Q221" s="70" t="str">
        <f aca="false">IF(B221="","",IF(MONTH(B221)=9,"X",""))</f>
        <v/>
      </c>
      <c r="R221" s="70" t="str">
        <f aca="false">IF(B221="","",IF(MONTH(B221)=10,"X",""))</f>
        <v/>
      </c>
      <c r="S221" s="70" t="str">
        <f aca="false">IF(B221="","",IF(MONTH(B221)=11,"X",""))</f>
        <v/>
      </c>
      <c r="T221" s="70" t="str">
        <f aca="false">IF(B221="","",IF(MONTH(B221)=12,"X",""))</f>
        <v/>
      </c>
      <c r="U221" s="58" t="str">
        <f aca="false">IF(E221="","",SUMIF($E$5:$E$1000,E221,$AD$5:$AD$1000))</f>
        <v/>
      </c>
      <c r="V221" s="71" t="str">
        <f aca="false">IF(E221="","",_xlfn.TEXTJOIN(" + ",TRUE(),IF(COUNTIFS($E$5:$E$1000,E221,$C$5:$C$1000,"Auditoría Interna")&gt;0,"Interna",""),IF(COUNTIFS($E$5:$E$1000,E221,$C$5:$C$1000,"Auditoría Externa")&gt;0,"Externa",""),IF(COUNTIFS($E$5:$E$1000,E221,$C$5:$C$1000,"SSF")&gt;0,"SSF",""),IF(COUNTIFS($E$5:$E$1000,E221,$C$5:$C$1000,"Comité de Supervisión")&gt;0,"Comité Sup.",""),IF(COUNTIFS($E$5:$E$1000,E221,$C$5:$C$1000,"Consejo de Administración")&gt;0,"Consejo",""),IF(COUNTIFS($E$5:$E$1000,E221,$C$5:$C$1000,"Otros")&gt;0,"Otros","")))</f>
        <v/>
      </c>
      <c r="W221" s="58" t="str">
        <f aca="false">IF(E221="","",SUMIFS($AD$5:$AD$1000,$E$5:$E$1000,E221,$AA$5:$AA$1000,AA221,$C$5:$C$1000,"&lt;&gt;"&amp;C221))</f>
        <v/>
      </c>
      <c r="X221" s="72"/>
      <c r="Y221" s="68"/>
      <c r="Z221" s="72"/>
      <c r="AA221" s="38" t="str">
        <f aca="false">IF(B221="","",YEAR(B221)*100+MONTH(B221))</f>
        <v/>
      </c>
      <c r="AB221" s="38" t="str">
        <f aca="false">IF(AND(E221&lt;&gt;"",E221=Cruce!$C$5,AD221=1),COUNTIFS($E$5:E221,E221,$AD$5:AD221,1),"")</f>
        <v/>
      </c>
      <c r="AC221" s="38" t="str">
        <f aca="false">IF(E221="","",C221&amp;"|"&amp;X221&amp;"|"&amp;IF(B221="","s/f",TEXT(B221,"yyyymmdd"))&amp;IF(OR(C221="SSF",X221="Visitas Auditoría Interna"),"|"&amp;Y221,""))</f>
        <v/>
      </c>
      <c r="AD221" s="38" t="n">
        <f aca="false">IF(E221="",0,IF(COUNTIFS($E$5:E221,E221,$AC$5:AC221,AC221)=1,1,0))</f>
        <v>0</v>
      </c>
      <c r="AE221" s="38" t="str">
        <f aca="false">IF(OR(E221="",AD221&lt;&gt;1),"",SUBSTITUTE(SUBSTITUTE(C221,"Auditoría ",""),"Consejo de Administración","Consejo")&amp;" – "&amp;IF(B221="","(sin fecha)",DAY(B221)&amp;" de "&amp;CHOOSE(MONTH(B221),"Enero","Febrero","Marzo","Abril","Mayo","Junio","Julio","Agosto","Septiembre","Octubre","Noviembre","Diciembre")&amp;" "&amp;YEAR(B221)))</f>
        <v/>
      </c>
      <c r="AF221" s="38" t="n">
        <f aca="false">IF(E221="",0,IF(COUNTIF($AC$5:AC221,AC221)=1,1,0))</f>
        <v>0</v>
      </c>
    </row>
    <row r="222" customFormat="false" ht="15" hidden="false" customHeight="false" outlineLevel="0" collapsed="false">
      <c r="A222" s="68"/>
      <c r="B222" s="67"/>
      <c r="C222" s="68"/>
      <c r="D222" s="68"/>
      <c r="E222" s="69"/>
      <c r="F222" s="69"/>
      <c r="G222" s="70" t="str">
        <f aca="false">IF(OR(E222="",AND($C$3="",$E$3="")),"",IF(B222="","Sin fecha",IF(AND(OR($C$3="",B222&gt;=$C$3),OR($E$3="",B222&lt;=$E$3)),"Sí","No")))</f>
        <v/>
      </c>
      <c r="H222" s="58" t="str">
        <f aca="false">IF(B222="","",YEAR(B222))</f>
        <v/>
      </c>
      <c r="I222" s="70" t="str">
        <f aca="false">IF(B222="","",IF(MONTH(B222)=1,"X",""))</f>
        <v/>
      </c>
      <c r="J222" s="70" t="str">
        <f aca="false">IF(B222="","",IF(MONTH(B222)=2,"X",""))</f>
        <v/>
      </c>
      <c r="K222" s="70" t="str">
        <f aca="false">IF(B222="","",IF(MONTH(B222)=3,"X",""))</f>
        <v/>
      </c>
      <c r="L222" s="70" t="str">
        <f aca="false">IF(B222="","",IF(MONTH(B222)=4,"X",""))</f>
        <v/>
      </c>
      <c r="M222" s="70" t="str">
        <f aca="false">IF(B222="","",IF(MONTH(B222)=5,"X",""))</f>
        <v/>
      </c>
      <c r="N222" s="70" t="str">
        <f aca="false">IF(B222="","",IF(MONTH(B222)=6,"X",""))</f>
        <v/>
      </c>
      <c r="O222" s="70" t="str">
        <f aca="false">IF(B222="","",IF(MONTH(B222)=7,"X",""))</f>
        <v/>
      </c>
      <c r="P222" s="70" t="str">
        <f aca="false">IF(B222="","",IF(MONTH(B222)=8,"X",""))</f>
        <v/>
      </c>
      <c r="Q222" s="70" t="str">
        <f aca="false">IF(B222="","",IF(MONTH(B222)=9,"X",""))</f>
        <v/>
      </c>
      <c r="R222" s="70" t="str">
        <f aca="false">IF(B222="","",IF(MONTH(B222)=10,"X",""))</f>
        <v/>
      </c>
      <c r="S222" s="70" t="str">
        <f aca="false">IF(B222="","",IF(MONTH(B222)=11,"X",""))</f>
        <v/>
      </c>
      <c r="T222" s="70" t="str">
        <f aca="false">IF(B222="","",IF(MONTH(B222)=12,"X",""))</f>
        <v/>
      </c>
      <c r="U222" s="58" t="str">
        <f aca="false">IF(E222="","",SUMIF($E$5:$E$1000,E222,$AD$5:$AD$1000))</f>
        <v/>
      </c>
      <c r="V222" s="71" t="str">
        <f aca="false">IF(E222="","",_xlfn.TEXTJOIN(" + ",TRUE(),IF(COUNTIFS($E$5:$E$1000,E222,$C$5:$C$1000,"Auditoría Interna")&gt;0,"Interna",""),IF(COUNTIFS($E$5:$E$1000,E222,$C$5:$C$1000,"Auditoría Externa")&gt;0,"Externa",""),IF(COUNTIFS($E$5:$E$1000,E222,$C$5:$C$1000,"SSF")&gt;0,"SSF",""),IF(COUNTIFS($E$5:$E$1000,E222,$C$5:$C$1000,"Comité de Supervisión")&gt;0,"Comité Sup.",""),IF(COUNTIFS($E$5:$E$1000,E222,$C$5:$C$1000,"Consejo de Administración")&gt;0,"Consejo",""),IF(COUNTIFS($E$5:$E$1000,E222,$C$5:$C$1000,"Otros")&gt;0,"Otros","")))</f>
        <v/>
      </c>
      <c r="W222" s="58" t="str">
        <f aca="false">IF(E222="","",SUMIFS($AD$5:$AD$1000,$E$5:$E$1000,E222,$AA$5:$AA$1000,AA222,$C$5:$C$1000,"&lt;&gt;"&amp;C222))</f>
        <v/>
      </c>
      <c r="X222" s="72"/>
      <c r="Y222" s="68"/>
      <c r="Z222" s="72"/>
      <c r="AA222" s="38" t="str">
        <f aca="false">IF(B222="","",YEAR(B222)*100+MONTH(B222))</f>
        <v/>
      </c>
      <c r="AB222" s="38" t="str">
        <f aca="false">IF(AND(E222&lt;&gt;"",E222=Cruce!$C$5,AD222=1),COUNTIFS($E$5:E222,E222,$AD$5:AD222,1),"")</f>
        <v/>
      </c>
      <c r="AC222" s="38" t="str">
        <f aca="false">IF(E222="","",C222&amp;"|"&amp;X222&amp;"|"&amp;IF(B222="","s/f",TEXT(B222,"yyyymmdd"))&amp;IF(OR(C222="SSF",X222="Visitas Auditoría Interna"),"|"&amp;Y222,""))</f>
        <v/>
      </c>
      <c r="AD222" s="38" t="n">
        <f aca="false">IF(E222="",0,IF(COUNTIFS($E$5:E222,E222,$AC$5:AC222,AC222)=1,1,0))</f>
        <v>0</v>
      </c>
      <c r="AE222" s="38" t="str">
        <f aca="false">IF(OR(E222="",AD222&lt;&gt;1),"",SUBSTITUTE(SUBSTITUTE(C222,"Auditoría ",""),"Consejo de Administración","Consejo")&amp;" – "&amp;IF(B222="","(sin fecha)",DAY(B222)&amp;" de "&amp;CHOOSE(MONTH(B222),"Enero","Febrero","Marzo","Abril","Mayo","Junio","Julio","Agosto","Septiembre","Octubre","Noviembre","Diciembre")&amp;" "&amp;YEAR(B222)))</f>
        <v/>
      </c>
      <c r="AF222" s="38" t="n">
        <f aca="false">IF(E222="",0,IF(COUNTIF($AC$5:AC222,AC222)=1,1,0))</f>
        <v>0</v>
      </c>
    </row>
    <row r="223" customFormat="false" ht="15" hidden="false" customHeight="false" outlineLevel="0" collapsed="false">
      <c r="A223" s="68"/>
      <c r="B223" s="67"/>
      <c r="C223" s="68"/>
      <c r="D223" s="68"/>
      <c r="E223" s="69"/>
      <c r="F223" s="69"/>
      <c r="G223" s="70" t="str">
        <f aca="false">IF(OR(E223="",AND($C$3="",$E$3="")),"",IF(B223="","Sin fecha",IF(AND(OR($C$3="",B223&gt;=$C$3),OR($E$3="",B223&lt;=$E$3)),"Sí","No")))</f>
        <v/>
      </c>
      <c r="H223" s="58" t="str">
        <f aca="false">IF(B223="","",YEAR(B223))</f>
        <v/>
      </c>
      <c r="I223" s="70" t="str">
        <f aca="false">IF(B223="","",IF(MONTH(B223)=1,"X",""))</f>
        <v/>
      </c>
      <c r="J223" s="70" t="str">
        <f aca="false">IF(B223="","",IF(MONTH(B223)=2,"X",""))</f>
        <v/>
      </c>
      <c r="K223" s="70" t="str">
        <f aca="false">IF(B223="","",IF(MONTH(B223)=3,"X",""))</f>
        <v/>
      </c>
      <c r="L223" s="70" t="str">
        <f aca="false">IF(B223="","",IF(MONTH(B223)=4,"X",""))</f>
        <v/>
      </c>
      <c r="M223" s="70" t="str">
        <f aca="false">IF(B223="","",IF(MONTH(B223)=5,"X",""))</f>
        <v/>
      </c>
      <c r="N223" s="70" t="str">
        <f aca="false">IF(B223="","",IF(MONTH(B223)=6,"X",""))</f>
        <v/>
      </c>
      <c r="O223" s="70" t="str">
        <f aca="false">IF(B223="","",IF(MONTH(B223)=7,"X",""))</f>
        <v/>
      </c>
      <c r="P223" s="70" t="str">
        <f aca="false">IF(B223="","",IF(MONTH(B223)=8,"X",""))</f>
        <v/>
      </c>
      <c r="Q223" s="70" t="str">
        <f aca="false">IF(B223="","",IF(MONTH(B223)=9,"X",""))</f>
        <v/>
      </c>
      <c r="R223" s="70" t="str">
        <f aca="false">IF(B223="","",IF(MONTH(B223)=10,"X",""))</f>
        <v/>
      </c>
      <c r="S223" s="70" t="str">
        <f aca="false">IF(B223="","",IF(MONTH(B223)=11,"X",""))</f>
        <v/>
      </c>
      <c r="T223" s="70" t="str">
        <f aca="false">IF(B223="","",IF(MONTH(B223)=12,"X",""))</f>
        <v/>
      </c>
      <c r="U223" s="58" t="str">
        <f aca="false">IF(E223="","",SUMIF($E$5:$E$1000,E223,$AD$5:$AD$1000))</f>
        <v/>
      </c>
      <c r="V223" s="71" t="str">
        <f aca="false">IF(E223="","",_xlfn.TEXTJOIN(" + ",TRUE(),IF(COUNTIFS($E$5:$E$1000,E223,$C$5:$C$1000,"Auditoría Interna")&gt;0,"Interna",""),IF(COUNTIFS($E$5:$E$1000,E223,$C$5:$C$1000,"Auditoría Externa")&gt;0,"Externa",""),IF(COUNTIFS($E$5:$E$1000,E223,$C$5:$C$1000,"SSF")&gt;0,"SSF",""),IF(COUNTIFS($E$5:$E$1000,E223,$C$5:$C$1000,"Comité de Supervisión")&gt;0,"Comité Sup.",""),IF(COUNTIFS($E$5:$E$1000,E223,$C$5:$C$1000,"Consejo de Administración")&gt;0,"Consejo",""),IF(COUNTIFS($E$5:$E$1000,E223,$C$5:$C$1000,"Otros")&gt;0,"Otros","")))</f>
        <v/>
      </c>
      <c r="W223" s="58" t="str">
        <f aca="false">IF(E223="","",SUMIFS($AD$5:$AD$1000,$E$5:$E$1000,E223,$AA$5:$AA$1000,AA223,$C$5:$C$1000,"&lt;&gt;"&amp;C223))</f>
        <v/>
      </c>
      <c r="X223" s="72"/>
      <c r="Y223" s="68"/>
      <c r="Z223" s="72"/>
      <c r="AA223" s="38" t="str">
        <f aca="false">IF(B223="","",YEAR(B223)*100+MONTH(B223))</f>
        <v/>
      </c>
      <c r="AB223" s="38" t="str">
        <f aca="false">IF(AND(E223&lt;&gt;"",E223=Cruce!$C$5,AD223=1),COUNTIFS($E$5:E223,E223,$AD$5:AD223,1),"")</f>
        <v/>
      </c>
      <c r="AC223" s="38" t="str">
        <f aca="false">IF(E223="","",C223&amp;"|"&amp;X223&amp;"|"&amp;IF(B223="","s/f",TEXT(B223,"yyyymmdd"))&amp;IF(OR(C223="SSF",X223="Visitas Auditoría Interna"),"|"&amp;Y223,""))</f>
        <v/>
      </c>
      <c r="AD223" s="38" t="n">
        <f aca="false">IF(E223="",0,IF(COUNTIFS($E$5:E223,E223,$AC$5:AC223,AC223)=1,1,0))</f>
        <v>0</v>
      </c>
      <c r="AE223" s="38" t="str">
        <f aca="false">IF(OR(E223="",AD223&lt;&gt;1),"",SUBSTITUTE(SUBSTITUTE(C223,"Auditoría ",""),"Consejo de Administración","Consejo")&amp;" – "&amp;IF(B223="","(sin fecha)",DAY(B223)&amp;" de "&amp;CHOOSE(MONTH(B223),"Enero","Febrero","Marzo","Abril","Mayo","Junio","Julio","Agosto","Septiembre","Octubre","Noviembre","Diciembre")&amp;" "&amp;YEAR(B223)))</f>
        <v/>
      </c>
      <c r="AF223" s="38" t="n">
        <f aca="false">IF(E223="",0,IF(COUNTIF($AC$5:AC223,AC223)=1,1,0))</f>
        <v>0</v>
      </c>
    </row>
    <row r="224" customFormat="false" ht="15" hidden="false" customHeight="false" outlineLevel="0" collapsed="false">
      <c r="A224" s="68"/>
      <c r="B224" s="67"/>
      <c r="C224" s="68"/>
      <c r="D224" s="68"/>
      <c r="E224" s="69"/>
      <c r="F224" s="69"/>
      <c r="G224" s="70" t="str">
        <f aca="false">IF(OR(E224="",AND($C$3="",$E$3="")),"",IF(B224="","Sin fecha",IF(AND(OR($C$3="",B224&gt;=$C$3),OR($E$3="",B224&lt;=$E$3)),"Sí","No")))</f>
        <v/>
      </c>
      <c r="H224" s="58" t="str">
        <f aca="false">IF(B224="","",YEAR(B224))</f>
        <v/>
      </c>
      <c r="I224" s="70" t="str">
        <f aca="false">IF(B224="","",IF(MONTH(B224)=1,"X",""))</f>
        <v/>
      </c>
      <c r="J224" s="70" t="str">
        <f aca="false">IF(B224="","",IF(MONTH(B224)=2,"X",""))</f>
        <v/>
      </c>
      <c r="K224" s="70" t="str">
        <f aca="false">IF(B224="","",IF(MONTH(B224)=3,"X",""))</f>
        <v/>
      </c>
      <c r="L224" s="70" t="str">
        <f aca="false">IF(B224="","",IF(MONTH(B224)=4,"X",""))</f>
        <v/>
      </c>
      <c r="M224" s="70" t="str">
        <f aca="false">IF(B224="","",IF(MONTH(B224)=5,"X",""))</f>
        <v/>
      </c>
      <c r="N224" s="70" t="str">
        <f aca="false">IF(B224="","",IF(MONTH(B224)=6,"X",""))</f>
        <v/>
      </c>
      <c r="O224" s="70" t="str">
        <f aca="false">IF(B224="","",IF(MONTH(B224)=7,"X",""))</f>
        <v/>
      </c>
      <c r="P224" s="70" t="str">
        <f aca="false">IF(B224="","",IF(MONTH(B224)=8,"X",""))</f>
        <v/>
      </c>
      <c r="Q224" s="70" t="str">
        <f aca="false">IF(B224="","",IF(MONTH(B224)=9,"X",""))</f>
        <v/>
      </c>
      <c r="R224" s="70" t="str">
        <f aca="false">IF(B224="","",IF(MONTH(B224)=10,"X",""))</f>
        <v/>
      </c>
      <c r="S224" s="70" t="str">
        <f aca="false">IF(B224="","",IF(MONTH(B224)=11,"X",""))</f>
        <v/>
      </c>
      <c r="T224" s="70" t="str">
        <f aca="false">IF(B224="","",IF(MONTH(B224)=12,"X",""))</f>
        <v/>
      </c>
      <c r="U224" s="58" t="str">
        <f aca="false">IF(E224="","",SUMIF($E$5:$E$1000,E224,$AD$5:$AD$1000))</f>
        <v/>
      </c>
      <c r="V224" s="71" t="str">
        <f aca="false">IF(E224="","",_xlfn.TEXTJOIN(" + ",TRUE(),IF(COUNTIFS($E$5:$E$1000,E224,$C$5:$C$1000,"Auditoría Interna")&gt;0,"Interna",""),IF(COUNTIFS($E$5:$E$1000,E224,$C$5:$C$1000,"Auditoría Externa")&gt;0,"Externa",""),IF(COUNTIFS($E$5:$E$1000,E224,$C$5:$C$1000,"SSF")&gt;0,"SSF",""),IF(COUNTIFS($E$5:$E$1000,E224,$C$5:$C$1000,"Comité de Supervisión")&gt;0,"Comité Sup.",""),IF(COUNTIFS($E$5:$E$1000,E224,$C$5:$C$1000,"Consejo de Administración")&gt;0,"Consejo",""),IF(COUNTIFS($E$5:$E$1000,E224,$C$5:$C$1000,"Otros")&gt;0,"Otros","")))</f>
        <v/>
      </c>
      <c r="W224" s="58" t="str">
        <f aca="false">IF(E224="","",SUMIFS($AD$5:$AD$1000,$E$5:$E$1000,E224,$AA$5:$AA$1000,AA224,$C$5:$C$1000,"&lt;&gt;"&amp;C224))</f>
        <v/>
      </c>
      <c r="X224" s="72"/>
      <c r="Y224" s="68"/>
      <c r="Z224" s="72"/>
      <c r="AA224" s="38" t="str">
        <f aca="false">IF(B224="","",YEAR(B224)*100+MONTH(B224))</f>
        <v/>
      </c>
      <c r="AB224" s="38" t="str">
        <f aca="false">IF(AND(E224&lt;&gt;"",E224=Cruce!$C$5,AD224=1),COUNTIFS($E$5:E224,E224,$AD$5:AD224,1),"")</f>
        <v/>
      </c>
      <c r="AC224" s="38" t="str">
        <f aca="false">IF(E224="","",C224&amp;"|"&amp;X224&amp;"|"&amp;IF(B224="","s/f",TEXT(B224,"yyyymmdd"))&amp;IF(OR(C224="SSF",X224="Visitas Auditoría Interna"),"|"&amp;Y224,""))</f>
        <v/>
      </c>
      <c r="AD224" s="38" t="n">
        <f aca="false">IF(E224="",0,IF(COUNTIFS($E$5:E224,E224,$AC$5:AC224,AC224)=1,1,0))</f>
        <v>0</v>
      </c>
      <c r="AE224" s="38" t="str">
        <f aca="false">IF(OR(E224="",AD224&lt;&gt;1),"",SUBSTITUTE(SUBSTITUTE(C224,"Auditoría ",""),"Consejo de Administración","Consejo")&amp;" – "&amp;IF(B224="","(sin fecha)",DAY(B224)&amp;" de "&amp;CHOOSE(MONTH(B224),"Enero","Febrero","Marzo","Abril","Mayo","Junio","Julio","Agosto","Septiembre","Octubre","Noviembre","Diciembre")&amp;" "&amp;YEAR(B224)))</f>
        <v/>
      </c>
      <c r="AF224" s="38" t="n">
        <f aca="false">IF(E224="",0,IF(COUNTIF($AC$5:AC224,AC224)=1,1,0))</f>
        <v>0</v>
      </c>
    </row>
    <row r="225" customFormat="false" ht="15" hidden="false" customHeight="false" outlineLevel="0" collapsed="false">
      <c r="A225" s="68"/>
      <c r="B225" s="67"/>
      <c r="C225" s="68"/>
      <c r="D225" s="68"/>
      <c r="E225" s="69"/>
      <c r="F225" s="69"/>
      <c r="G225" s="70" t="str">
        <f aca="false">IF(OR(E225="",AND($C$3="",$E$3="")),"",IF(B225="","Sin fecha",IF(AND(OR($C$3="",B225&gt;=$C$3),OR($E$3="",B225&lt;=$E$3)),"Sí","No")))</f>
        <v/>
      </c>
      <c r="H225" s="58" t="str">
        <f aca="false">IF(B225="","",YEAR(B225))</f>
        <v/>
      </c>
      <c r="I225" s="70" t="str">
        <f aca="false">IF(B225="","",IF(MONTH(B225)=1,"X",""))</f>
        <v/>
      </c>
      <c r="J225" s="70" t="str">
        <f aca="false">IF(B225="","",IF(MONTH(B225)=2,"X",""))</f>
        <v/>
      </c>
      <c r="K225" s="70" t="str">
        <f aca="false">IF(B225="","",IF(MONTH(B225)=3,"X",""))</f>
        <v/>
      </c>
      <c r="L225" s="70" t="str">
        <f aca="false">IF(B225="","",IF(MONTH(B225)=4,"X",""))</f>
        <v/>
      </c>
      <c r="M225" s="70" t="str">
        <f aca="false">IF(B225="","",IF(MONTH(B225)=5,"X",""))</f>
        <v/>
      </c>
      <c r="N225" s="70" t="str">
        <f aca="false">IF(B225="","",IF(MONTH(B225)=6,"X",""))</f>
        <v/>
      </c>
      <c r="O225" s="70" t="str">
        <f aca="false">IF(B225="","",IF(MONTH(B225)=7,"X",""))</f>
        <v/>
      </c>
      <c r="P225" s="70" t="str">
        <f aca="false">IF(B225="","",IF(MONTH(B225)=8,"X",""))</f>
        <v/>
      </c>
      <c r="Q225" s="70" t="str">
        <f aca="false">IF(B225="","",IF(MONTH(B225)=9,"X",""))</f>
        <v/>
      </c>
      <c r="R225" s="70" t="str">
        <f aca="false">IF(B225="","",IF(MONTH(B225)=10,"X",""))</f>
        <v/>
      </c>
      <c r="S225" s="70" t="str">
        <f aca="false">IF(B225="","",IF(MONTH(B225)=11,"X",""))</f>
        <v/>
      </c>
      <c r="T225" s="70" t="str">
        <f aca="false">IF(B225="","",IF(MONTH(B225)=12,"X",""))</f>
        <v/>
      </c>
      <c r="U225" s="58" t="str">
        <f aca="false">IF(E225="","",SUMIF($E$5:$E$1000,E225,$AD$5:$AD$1000))</f>
        <v/>
      </c>
      <c r="V225" s="71" t="str">
        <f aca="false">IF(E225="","",_xlfn.TEXTJOIN(" + ",TRUE(),IF(COUNTIFS($E$5:$E$1000,E225,$C$5:$C$1000,"Auditoría Interna")&gt;0,"Interna",""),IF(COUNTIFS($E$5:$E$1000,E225,$C$5:$C$1000,"Auditoría Externa")&gt;0,"Externa",""),IF(COUNTIFS($E$5:$E$1000,E225,$C$5:$C$1000,"SSF")&gt;0,"SSF",""),IF(COUNTIFS($E$5:$E$1000,E225,$C$5:$C$1000,"Comité de Supervisión")&gt;0,"Comité Sup.",""),IF(COUNTIFS($E$5:$E$1000,E225,$C$5:$C$1000,"Consejo de Administración")&gt;0,"Consejo",""),IF(COUNTIFS($E$5:$E$1000,E225,$C$5:$C$1000,"Otros")&gt;0,"Otros","")))</f>
        <v/>
      </c>
      <c r="W225" s="58" t="str">
        <f aca="false">IF(E225="","",SUMIFS($AD$5:$AD$1000,$E$5:$E$1000,E225,$AA$5:$AA$1000,AA225,$C$5:$C$1000,"&lt;&gt;"&amp;C225))</f>
        <v/>
      </c>
      <c r="X225" s="72"/>
      <c r="Y225" s="68"/>
      <c r="Z225" s="72"/>
      <c r="AA225" s="38" t="str">
        <f aca="false">IF(B225="","",YEAR(B225)*100+MONTH(B225))</f>
        <v/>
      </c>
      <c r="AB225" s="38" t="str">
        <f aca="false">IF(AND(E225&lt;&gt;"",E225=Cruce!$C$5,AD225=1),COUNTIFS($E$5:E225,E225,$AD$5:AD225,1),"")</f>
        <v/>
      </c>
      <c r="AC225" s="38" t="str">
        <f aca="false">IF(E225="","",C225&amp;"|"&amp;X225&amp;"|"&amp;IF(B225="","s/f",TEXT(B225,"yyyymmdd"))&amp;IF(OR(C225="SSF",X225="Visitas Auditoría Interna"),"|"&amp;Y225,""))</f>
        <v/>
      </c>
      <c r="AD225" s="38" t="n">
        <f aca="false">IF(E225="",0,IF(COUNTIFS($E$5:E225,E225,$AC$5:AC225,AC225)=1,1,0))</f>
        <v>0</v>
      </c>
      <c r="AE225" s="38" t="str">
        <f aca="false">IF(OR(E225="",AD225&lt;&gt;1),"",SUBSTITUTE(SUBSTITUTE(C225,"Auditoría ",""),"Consejo de Administración","Consejo")&amp;" – "&amp;IF(B225="","(sin fecha)",DAY(B225)&amp;" de "&amp;CHOOSE(MONTH(B225),"Enero","Febrero","Marzo","Abril","Mayo","Junio","Julio","Agosto","Septiembre","Octubre","Noviembre","Diciembre")&amp;" "&amp;YEAR(B225)))</f>
        <v/>
      </c>
      <c r="AF225" s="38" t="n">
        <f aca="false">IF(E225="",0,IF(COUNTIF($AC$5:AC225,AC225)=1,1,0))</f>
        <v>0</v>
      </c>
    </row>
    <row r="226" customFormat="false" ht="15" hidden="false" customHeight="false" outlineLevel="0" collapsed="false">
      <c r="A226" s="68"/>
      <c r="B226" s="67"/>
      <c r="C226" s="68"/>
      <c r="D226" s="68"/>
      <c r="E226" s="69"/>
      <c r="F226" s="69"/>
      <c r="G226" s="70" t="str">
        <f aca="false">IF(OR(E226="",AND($C$3="",$E$3="")),"",IF(B226="","Sin fecha",IF(AND(OR($C$3="",B226&gt;=$C$3),OR($E$3="",B226&lt;=$E$3)),"Sí","No")))</f>
        <v/>
      </c>
      <c r="H226" s="58" t="str">
        <f aca="false">IF(B226="","",YEAR(B226))</f>
        <v/>
      </c>
      <c r="I226" s="70" t="str">
        <f aca="false">IF(B226="","",IF(MONTH(B226)=1,"X",""))</f>
        <v/>
      </c>
      <c r="J226" s="70" t="str">
        <f aca="false">IF(B226="","",IF(MONTH(B226)=2,"X",""))</f>
        <v/>
      </c>
      <c r="K226" s="70" t="str">
        <f aca="false">IF(B226="","",IF(MONTH(B226)=3,"X",""))</f>
        <v/>
      </c>
      <c r="L226" s="70" t="str">
        <f aca="false">IF(B226="","",IF(MONTH(B226)=4,"X",""))</f>
        <v/>
      </c>
      <c r="M226" s="70" t="str">
        <f aca="false">IF(B226="","",IF(MONTH(B226)=5,"X",""))</f>
        <v/>
      </c>
      <c r="N226" s="70" t="str">
        <f aca="false">IF(B226="","",IF(MONTH(B226)=6,"X",""))</f>
        <v/>
      </c>
      <c r="O226" s="70" t="str">
        <f aca="false">IF(B226="","",IF(MONTH(B226)=7,"X",""))</f>
        <v/>
      </c>
      <c r="P226" s="70" t="str">
        <f aca="false">IF(B226="","",IF(MONTH(B226)=8,"X",""))</f>
        <v/>
      </c>
      <c r="Q226" s="70" t="str">
        <f aca="false">IF(B226="","",IF(MONTH(B226)=9,"X",""))</f>
        <v/>
      </c>
      <c r="R226" s="70" t="str">
        <f aca="false">IF(B226="","",IF(MONTH(B226)=10,"X",""))</f>
        <v/>
      </c>
      <c r="S226" s="70" t="str">
        <f aca="false">IF(B226="","",IF(MONTH(B226)=11,"X",""))</f>
        <v/>
      </c>
      <c r="T226" s="70" t="str">
        <f aca="false">IF(B226="","",IF(MONTH(B226)=12,"X",""))</f>
        <v/>
      </c>
      <c r="U226" s="58" t="str">
        <f aca="false">IF(E226="","",SUMIF($E$5:$E$1000,E226,$AD$5:$AD$1000))</f>
        <v/>
      </c>
      <c r="V226" s="71" t="str">
        <f aca="false">IF(E226="","",_xlfn.TEXTJOIN(" + ",TRUE(),IF(COUNTIFS($E$5:$E$1000,E226,$C$5:$C$1000,"Auditoría Interna")&gt;0,"Interna",""),IF(COUNTIFS($E$5:$E$1000,E226,$C$5:$C$1000,"Auditoría Externa")&gt;0,"Externa",""),IF(COUNTIFS($E$5:$E$1000,E226,$C$5:$C$1000,"SSF")&gt;0,"SSF",""),IF(COUNTIFS($E$5:$E$1000,E226,$C$5:$C$1000,"Comité de Supervisión")&gt;0,"Comité Sup.",""),IF(COUNTIFS($E$5:$E$1000,E226,$C$5:$C$1000,"Consejo de Administración")&gt;0,"Consejo",""),IF(COUNTIFS($E$5:$E$1000,E226,$C$5:$C$1000,"Otros")&gt;0,"Otros","")))</f>
        <v/>
      </c>
      <c r="W226" s="58" t="str">
        <f aca="false">IF(E226="","",SUMIFS($AD$5:$AD$1000,$E$5:$E$1000,E226,$AA$5:$AA$1000,AA226,$C$5:$C$1000,"&lt;&gt;"&amp;C226))</f>
        <v/>
      </c>
      <c r="X226" s="72"/>
      <c r="Y226" s="68"/>
      <c r="Z226" s="72"/>
      <c r="AA226" s="38" t="str">
        <f aca="false">IF(B226="","",YEAR(B226)*100+MONTH(B226))</f>
        <v/>
      </c>
      <c r="AB226" s="38" t="str">
        <f aca="false">IF(AND(E226&lt;&gt;"",E226=Cruce!$C$5,AD226=1),COUNTIFS($E$5:E226,E226,$AD$5:AD226,1),"")</f>
        <v/>
      </c>
      <c r="AC226" s="38" t="str">
        <f aca="false">IF(E226="","",C226&amp;"|"&amp;X226&amp;"|"&amp;IF(B226="","s/f",TEXT(B226,"yyyymmdd"))&amp;IF(OR(C226="SSF",X226="Visitas Auditoría Interna"),"|"&amp;Y226,""))</f>
        <v/>
      </c>
      <c r="AD226" s="38" t="n">
        <f aca="false">IF(E226="",0,IF(COUNTIFS($E$5:E226,E226,$AC$5:AC226,AC226)=1,1,0))</f>
        <v>0</v>
      </c>
      <c r="AE226" s="38" t="str">
        <f aca="false">IF(OR(E226="",AD226&lt;&gt;1),"",SUBSTITUTE(SUBSTITUTE(C226,"Auditoría ",""),"Consejo de Administración","Consejo")&amp;" – "&amp;IF(B226="","(sin fecha)",DAY(B226)&amp;" de "&amp;CHOOSE(MONTH(B226),"Enero","Febrero","Marzo","Abril","Mayo","Junio","Julio","Agosto","Septiembre","Octubre","Noviembre","Diciembre")&amp;" "&amp;YEAR(B226)))</f>
        <v/>
      </c>
      <c r="AF226" s="38" t="n">
        <f aca="false">IF(E226="",0,IF(COUNTIF($AC$5:AC226,AC226)=1,1,0))</f>
        <v>0</v>
      </c>
    </row>
    <row r="227" customFormat="false" ht="15" hidden="false" customHeight="false" outlineLevel="0" collapsed="false">
      <c r="A227" s="68"/>
      <c r="B227" s="67"/>
      <c r="C227" s="68"/>
      <c r="D227" s="68"/>
      <c r="E227" s="69"/>
      <c r="F227" s="69"/>
      <c r="G227" s="70" t="str">
        <f aca="false">IF(OR(E227="",AND($C$3="",$E$3="")),"",IF(B227="","Sin fecha",IF(AND(OR($C$3="",B227&gt;=$C$3),OR($E$3="",B227&lt;=$E$3)),"Sí","No")))</f>
        <v/>
      </c>
      <c r="H227" s="58" t="str">
        <f aca="false">IF(B227="","",YEAR(B227))</f>
        <v/>
      </c>
      <c r="I227" s="70" t="str">
        <f aca="false">IF(B227="","",IF(MONTH(B227)=1,"X",""))</f>
        <v/>
      </c>
      <c r="J227" s="70" t="str">
        <f aca="false">IF(B227="","",IF(MONTH(B227)=2,"X",""))</f>
        <v/>
      </c>
      <c r="K227" s="70" t="str">
        <f aca="false">IF(B227="","",IF(MONTH(B227)=3,"X",""))</f>
        <v/>
      </c>
      <c r="L227" s="70" t="str">
        <f aca="false">IF(B227="","",IF(MONTH(B227)=4,"X",""))</f>
        <v/>
      </c>
      <c r="M227" s="70" t="str">
        <f aca="false">IF(B227="","",IF(MONTH(B227)=5,"X",""))</f>
        <v/>
      </c>
      <c r="N227" s="70" t="str">
        <f aca="false">IF(B227="","",IF(MONTH(B227)=6,"X",""))</f>
        <v/>
      </c>
      <c r="O227" s="70" t="str">
        <f aca="false">IF(B227="","",IF(MONTH(B227)=7,"X",""))</f>
        <v/>
      </c>
      <c r="P227" s="70" t="str">
        <f aca="false">IF(B227="","",IF(MONTH(B227)=8,"X",""))</f>
        <v/>
      </c>
      <c r="Q227" s="70" t="str">
        <f aca="false">IF(B227="","",IF(MONTH(B227)=9,"X",""))</f>
        <v/>
      </c>
      <c r="R227" s="70" t="str">
        <f aca="false">IF(B227="","",IF(MONTH(B227)=10,"X",""))</f>
        <v/>
      </c>
      <c r="S227" s="70" t="str">
        <f aca="false">IF(B227="","",IF(MONTH(B227)=11,"X",""))</f>
        <v/>
      </c>
      <c r="T227" s="70" t="str">
        <f aca="false">IF(B227="","",IF(MONTH(B227)=12,"X",""))</f>
        <v/>
      </c>
      <c r="U227" s="58" t="str">
        <f aca="false">IF(E227="","",SUMIF($E$5:$E$1000,E227,$AD$5:$AD$1000))</f>
        <v/>
      </c>
      <c r="V227" s="71" t="str">
        <f aca="false">IF(E227="","",_xlfn.TEXTJOIN(" + ",TRUE(),IF(COUNTIFS($E$5:$E$1000,E227,$C$5:$C$1000,"Auditoría Interna")&gt;0,"Interna",""),IF(COUNTIFS($E$5:$E$1000,E227,$C$5:$C$1000,"Auditoría Externa")&gt;0,"Externa",""),IF(COUNTIFS($E$5:$E$1000,E227,$C$5:$C$1000,"SSF")&gt;0,"SSF",""),IF(COUNTIFS($E$5:$E$1000,E227,$C$5:$C$1000,"Comité de Supervisión")&gt;0,"Comité Sup.",""),IF(COUNTIFS($E$5:$E$1000,E227,$C$5:$C$1000,"Consejo de Administración")&gt;0,"Consejo",""),IF(COUNTIFS($E$5:$E$1000,E227,$C$5:$C$1000,"Otros")&gt;0,"Otros","")))</f>
        <v/>
      </c>
      <c r="W227" s="58" t="str">
        <f aca="false">IF(E227="","",SUMIFS($AD$5:$AD$1000,$E$5:$E$1000,E227,$AA$5:$AA$1000,AA227,$C$5:$C$1000,"&lt;&gt;"&amp;C227))</f>
        <v/>
      </c>
      <c r="X227" s="72"/>
      <c r="Y227" s="68"/>
      <c r="Z227" s="72"/>
      <c r="AA227" s="38" t="str">
        <f aca="false">IF(B227="","",YEAR(B227)*100+MONTH(B227))</f>
        <v/>
      </c>
      <c r="AB227" s="38" t="str">
        <f aca="false">IF(AND(E227&lt;&gt;"",E227=Cruce!$C$5,AD227=1),COUNTIFS($E$5:E227,E227,$AD$5:AD227,1),"")</f>
        <v/>
      </c>
      <c r="AC227" s="38" t="str">
        <f aca="false">IF(E227="","",C227&amp;"|"&amp;X227&amp;"|"&amp;IF(B227="","s/f",TEXT(B227,"yyyymmdd"))&amp;IF(OR(C227="SSF",X227="Visitas Auditoría Interna"),"|"&amp;Y227,""))</f>
        <v/>
      </c>
      <c r="AD227" s="38" t="n">
        <f aca="false">IF(E227="",0,IF(COUNTIFS($E$5:E227,E227,$AC$5:AC227,AC227)=1,1,0))</f>
        <v>0</v>
      </c>
      <c r="AE227" s="38" t="str">
        <f aca="false">IF(OR(E227="",AD227&lt;&gt;1),"",SUBSTITUTE(SUBSTITUTE(C227,"Auditoría ",""),"Consejo de Administración","Consejo")&amp;" – "&amp;IF(B227="","(sin fecha)",DAY(B227)&amp;" de "&amp;CHOOSE(MONTH(B227),"Enero","Febrero","Marzo","Abril","Mayo","Junio","Julio","Agosto","Septiembre","Octubre","Noviembre","Diciembre")&amp;" "&amp;YEAR(B227)))</f>
        <v/>
      </c>
      <c r="AF227" s="38" t="n">
        <f aca="false">IF(E227="",0,IF(COUNTIF($AC$5:AC227,AC227)=1,1,0))</f>
        <v>0</v>
      </c>
    </row>
    <row r="228" customFormat="false" ht="15" hidden="false" customHeight="false" outlineLevel="0" collapsed="false">
      <c r="A228" s="68"/>
      <c r="B228" s="67"/>
      <c r="C228" s="68"/>
      <c r="D228" s="68"/>
      <c r="E228" s="69"/>
      <c r="F228" s="69"/>
      <c r="G228" s="70" t="str">
        <f aca="false">IF(OR(E228="",AND($C$3="",$E$3="")),"",IF(B228="","Sin fecha",IF(AND(OR($C$3="",B228&gt;=$C$3),OR($E$3="",B228&lt;=$E$3)),"Sí","No")))</f>
        <v/>
      </c>
      <c r="H228" s="58" t="str">
        <f aca="false">IF(B228="","",YEAR(B228))</f>
        <v/>
      </c>
      <c r="I228" s="70" t="str">
        <f aca="false">IF(B228="","",IF(MONTH(B228)=1,"X",""))</f>
        <v/>
      </c>
      <c r="J228" s="70" t="str">
        <f aca="false">IF(B228="","",IF(MONTH(B228)=2,"X",""))</f>
        <v/>
      </c>
      <c r="K228" s="70" t="str">
        <f aca="false">IF(B228="","",IF(MONTH(B228)=3,"X",""))</f>
        <v/>
      </c>
      <c r="L228" s="70" t="str">
        <f aca="false">IF(B228="","",IF(MONTH(B228)=4,"X",""))</f>
        <v/>
      </c>
      <c r="M228" s="70" t="str">
        <f aca="false">IF(B228="","",IF(MONTH(B228)=5,"X",""))</f>
        <v/>
      </c>
      <c r="N228" s="70" t="str">
        <f aca="false">IF(B228="","",IF(MONTH(B228)=6,"X",""))</f>
        <v/>
      </c>
      <c r="O228" s="70" t="str">
        <f aca="false">IF(B228="","",IF(MONTH(B228)=7,"X",""))</f>
        <v/>
      </c>
      <c r="P228" s="70" t="str">
        <f aca="false">IF(B228="","",IF(MONTH(B228)=8,"X",""))</f>
        <v/>
      </c>
      <c r="Q228" s="70" t="str">
        <f aca="false">IF(B228="","",IF(MONTH(B228)=9,"X",""))</f>
        <v/>
      </c>
      <c r="R228" s="70" t="str">
        <f aca="false">IF(B228="","",IF(MONTH(B228)=10,"X",""))</f>
        <v/>
      </c>
      <c r="S228" s="70" t="str">
        <f aca="false">IF(B228="","",IF(MONTH(B228)=11,"X",""))</f>
        <v/>
      </c>
      <c r="T228" s="70" t="str">
        <f aca="false">IF(B228="","",IF(MONTH(B228)=12,"X",""))</f>
        <v/>
      </c>
      <c r="U228" s="58" t="str">
        <f aca="false">IF(E228="","",SUMIF($E$5:$E$1000,E228,$AD$5:$AD$1000))</f>
        <v/>
      </c>
      <c r="V228" s="71" t="str">
        <f aca="false">IF(E228="","",_xlfn.TEXTJOIN(" + ",TRUE(),IF(COUNTIFS($E$5:$E$1000,E228,$C$5:$C$1000,"Auditoría Interna")&gt;0,"Interna",""),IF(COUNTIFS($E$5:$E$1000,E228,$C$5:$C$1000,"Auditoría Externa")&gt;0,"Externa",""),IF(COUNTIFS($E$5:$E$1000,E228,$C$5:$C$1000,"SSF")&gt;0,"SSF",""),IF(COUNTIFS($E$5:$E$1000,E228,$C$5:$C$1000,"Comité de Supervisión")&gt;0,"Comité Sup.",""),IF(COUNTIFS($E$5:$E$1000,E228,$C$5:$C$1000,"Consejo de Administración")&gt;0,"Consejo",""),IF(COUNTIFS($E$5:$E$1000,E228,$C$5:$C$1000,"Otros")&gt;0,"Otros","")))</f>
        <v/>
      </c>
      <c r="W228" s="58" t="str">
        <f aca="false">IF(E228="","",SUMIFS($AD$5:$AD$1000,$E$5:$E$1000,E228,$AA$5:$AA$1000,AA228,$C$5:$C$1000,"&lt;&gt;"&amp;C228))</f>
        <v/>
      </c>
      <c r="X228" s="72"/>
      <c r="Y228" s="68"/>
      <c r="Z228" s="72"/>
      <c r="AA228" s="38" t="str">
        <f aca="false">IF(B228="","",YEAR(B228)*100+MONTH(B228))</f>
        <v/>
      </c>
      <c r="AB228" s="38" t="str">
        <f aca="false">IF(AND(E228&lt;&gt;"",E228=Cruce!$C$5,AD228=1),COUNTIFS($E$5:E228,E228,$AD$5:AD228,1),"")</f>
        <v/>
      </c>
      <c r="AC228" s="38" t="str">
        <f aca="false">IF(E228="","",C228&amp;"|"&amp;X228&amp;"|"&amp;IF(B228="","s/f",TEXT(B228,"yyyymmdd"))&amp;IF(OR(C228="SSF",X228="Visitas Auditoría Interna"),"|"&amp;Y228,""))</f>
        <v/>
      </c>
      <c r="AD228" s="38" t="n">
        <f aca="false">IF(E228="",0,IF(COUNTIFS($E$5:E228,E228,$AC$5:AC228,AC228)=1,1,0))</f>
        <v>0</v>
      </c>
      <c r="AE228" s="38" t="str">
        <f aca="false">IF(OR(E228="",AD228&lt;&gt;1),"",SUBSTITUTE(SUBSTITUTE(C228,"Auditoría ",""),"Consejo de Administración","Consejo")&amp;" – "&amp;IF(B228="","(sin fecha)",DAY(B228)&amp;" de "&amp;CHOOSE(MONTH(B228),"Enero","Febrero","Marzo","Abril","Mayo","Junio","Julio","Agosto","Septiembre","Octubre","Noviembre","Diciembre")&amp;" "&amp;YEAR(B228)))</f>
        <v/>
      </c>
      <c r="AF228" s="38" t="n">
        <f aca="false">IF(E228="",0,IF(COUNTIF($AC$5:AC228,AC228)=1,1,0))</f>
        <v>0</v>
      </c>
    </row>
    <row r="229" customFormat="false" ht="15" hidden="false" customHeight="false" outlineLevel="0" collapsed="false">
      <c r="A229" s="68"/>
      <c r="B229" s="67"/>
      <c r="C229" s="68"/>
      <c r="D229" s="68"/>
      <c r="E229" s="69"/>
      <c r="F229" s="69"/>
      <c r="G229" s="70" t="str">
        <f aca="false">IF(OR(E229="",AND($C$3="",$E$3="")),"",IF(B229="","Sin fecha",IF(AND(OR($C$3="",B229&gt;=$C$3),OR($E$3="",B229&lt;=$E$3)),"Sí","No")))</f>
        <v/>
      </c>
      <c r="H229" s="58" t="str">
        <f aca="false">IF(B229="","",YEAR(B229))</f>
        <v/>
      </c>
      <c r="I229" s="70" t="str">
        <f aca="false">IF(B229="","",IF(MONTH(B229)=1,"X",""))</f>
        <v/>
      </c>
      <c r="J229" s="70" t="str">
        <f aca="false">IF(B229="","",IF(MONTH(B229)=2,"X",""))</f>
        <v/>
      </c>
      <c r="K229" s="70" t="str">
        <f aca="false">IF(B229="","",IF(MONTH(B229)=3,"X",""))</f>
        <v/>
      </c>
      <c r="L229" s="70" t="str">
        <f aca="false">IF(B229="","",IF(MONTH(B229)=4,"X",""))</f>
        <v/>
      </c>
      <c r="M229" s="70" t="str">
        <f aca="false">IF(B229="","",IF(MONTH(B229)=5,"X",""))</f>
        <v/>
      </c>
      <c r="N229" s="70" t="str">
        <f aca="false">IF(B229="","",IF(MONTH(B229)=6,"X",""))</f>
        <v/>
      </c>
      <c r="O229" s="70" t="str">
        <f aca="false">IF(B229="","",IF(MONTH(B229)=7,"X",""))</f>
        <v/>
      </c>
      <c r="P229" s="70" t="str">
        <f aca="false">IF(B229="","",IF(MONTH(B229)=8,"X",""))</f>
        <v/>
      </c>
      <c r="Q229" s="70" t="str">
        <f aca="false">IF(B229="","",IF(MONTH(B229)=9,"X",""))</f>
        <v/>
      </c>
      <c r="R229" s="70" t="str">
        <f aca="false">IF(B229="","",IF(MONTH(B229)=10,"X",""))</f>
        <v/>
      </c>
      <c r="S229" s="70" t="str">
        <f aca="false">IF(B229="","",IF(MONTH(B229)=11,"X",""))</f>
        <v/>
      </c>
      <c r="T229" s="70" t="str">
        <f aca="false">IF(B229="","",IF(MONTH(B229)=12,"X",""))</f>
        <v/>
      </c>
      <c r="U229" s="58" t="str">
        <f aca="false">IF(E229="","",SUMIF($E$5:$E$1000,E229,$AD$5:$AD$1000))</f>
        <v/>
      </c>
      <c r="V229" s="71" t="str">
        <f aca="false">IF(E229="","",_xlfn.TEXTJOIN(" + ",TRUE(),IF(COUNTIFS($E$5:$E$1000,E229,$C$5:$C$1000,"Auditoría Interna")&gt;0,"Interna",""),IF(COUNTIFS($E$5:$E$1000,E229,$C$5:$C$1000,"Auditoría Externa")&gt;0,"Externa",""),IF(COUNTIFS($E$5:$E$1000,E229,$C$5:$C$1000,"SSF")&gt;0,"SSF",""),IF(COUNTIFS($E$5:$E$1000,E229,$C$5:$C$1000,"Comité de Supervisión")&gt;0,"Comité Sup.",""),IF(COUNTIFS($E$5:$E$1000,E229,$C$5:$C$1000,"Consejo de Administración")&gt;0,"Consejo",""),IF(COUNTIFS($E$5:$E$1000,E229,$C$5:$C$1000,"Otros")&gt;0,"Otros","")))</f>
        <v/>
      </c>
      <c r="W229" s="58" t="str">
        <f aca="false">IF(E229="","",SUMIFS($AD$5:$AD$1000,$E$5:$E$1000,E229,$AA$5:$AA$1000,AA229,$C$5:$C$1000,"&lt;&gt;"&amp;C229))</f>
        <v/>
      </c>
      <c r="X229" s="72"/>
      <c r="Y229" s="68"/>
      <c r="Z229" s="72"/>
      <c r="AA229" s="38" t="str">
        <f aca="false">IF(B229="","",YEAR(B229)*100+MONTH(B229))</f>
        <v/>
      </c>
      <c r="AB229" s="38" t="str">
        <f aca="false">IF(AND(E229&lt;&gt;"",E229=Cruce!$C$5,AD229=1),COUNTIFS($E$5:E229,E229,$AD$5:AD229,1),"")</f>
        <v/>
      </c>
      <c r="AC229" s="38" t="str">
        <f aca="false">IF(E229="","",C229&amp;"|"&amp;X229&amp;"|"&amp;IF(B229="","s/f",TEXT(B229,"yyyymmdd"))&amp;IF(OR(C229="SSF",X229="Visitas Auditoría Interna"),"|"&amp;Y229,""))</f>
        <v/>
      </c>
      <c r="AD229" s="38" t="n">
        <f aca="false">IF(E229="",0,IF(COUNTIFS($E$5:E229,E229,$AC$5:AC229,AC229)=1,1,0))</f>
        <v>0</v>
      </c>
      <c r="AE229" s="38" t="str">
        <f aca="false">IF(OR(E229="",AD229&lt;&gt;1),"",SUBSTITUTE(SUBSTITUTE(C229,"Auditoría ",""),"Consejo de Administración","Consejo")&amp;" – "&amp;IF(B229="","(sin fecha)",DAY(B229)&amp;" de "&amp;CHOOSE(MONTH(B229),"Enero","Febrero","Marzo","Abril","Mayo","Junio","Julio","Agosto","Septiembre","Octubre","Noviembre","Diciembre")&amp;" "&amp;YEAR(B229)))</f>
        <v/>
      </c>
      <c r="AF229" s="38" t="n">
        <f aca="false">IF(E229="",0,IF(COUNTIF($AC$5:AC229,AC229)=1,1,0))</f>
        <v>0</v>
      </c>
    </row>
    <row r="230" customFormat="false" ht="15" hidden="false" customHeight="false" outlineLevel="0" collapsed="false">
      <c r="A230" s="68"/>
      <c r="B230" s="67"/>
      <c r="C230" s="68"/>
      <c r="D230" s="68"/>
      <c r="E230" s="69"/>
      <c r="F230" s="69"/>
      <c r="G230" s="70" t="str">
        <f aca="false">IF(OR(E230="",AND($C$3="",$E$3="")),"",IF(B230="","Sin fecha",IF(AND(OR($C$3="",B230&gt;=$C$3),OR($E$3="",B230&lt;=$E$3)),"Sí","No")))</f>
        <v/>
      </c>
      <c r="H230" s="58" t="str">
        <f aca="false">IF(B230="","",YEAR(B230))</f>
        <v/>
      </c>
      <c r="I230" s="70" t="str">
        <f aca="false">IF(B230="","",IF(MONTH(B230)=1,"X",""))</f>
        <v/>
      </c>
      <c r="J230" s="70" t="str">
        <f aca="false">IF(B230="","",IF(MONTH(B230)=2,"X",""))</f>
        <v/>
      </c>
      <c r="K230" s="70" t="str">
        <f aca="false">IF(B230="","",IF(MONTH(B230)=3,"X",""))</f>
        <v/>
      </c>
      <c r="L230" s="70" t="str">
        <f aca="false">IF(B230="","",IF(MONTH(B230)=4,"X",""))</f>
        <v/>
      </c>
      <c r="M230" s="70" t="str">
        <f aca="false">IF(B230="","",IF(MONTH(B230)=5,"X",""))</f>
        <v/>
      </c>
      <c r="N230" s="70" t="str">
        <f aca="false">IF(B230="","",IF(MONTH(B230)=6,"X",""))</f>
        <v/>
      </c>
      <c r="O230" s="70" t="str">
        <f aca="false">IF(B230="","",IF(MONTH(B230)=7,"X",""))</f>
        <v/>
      </c>
      <c r="P230" s="70" t="str">
        <f aca="false">IF(B230="","",IF(MONTH(B230)=8,"X",""))</f>
        <v/>
      </c>
      <c r="Q230" s="70" t="str">
        <f aca="false">IF(B230="","",IF(MONTH(B230)=9,"X",""))</f>
        <v/>
      </c>
      <c r="R230" s="70" t="str">
        <f aca="false">IF(B230="","",IF(MONTH(B230)=10,"X",""))</f>
        <v/>
      </c>
      <c r="S230" s="70" t="str">
        <f aca="false">IF(B230="","",IF(MONTH(B230)=11,"X",""))</f>
        <v/>
      </c>
      <c r="T230" s="70" t="str">
        <f aca="false">IF(B230="","",IF(MONTH(B230)=12,"X",""))</f>
        <v/>
      </c>
      <c r="U230" s="58" t="str">
        <f aca="false">IF(E230="","",SUMIF($E$5:$E$1000,E230,$AD$5:$AD$1000))</f>
        <v/>
      </c>
      <c r="V230" s="71" t="str">
        <f aca="false">IF(E230="","",_xlfn.TEXTJOIN(" + ",TRUE(),IF(COUNTIFS($E$5:$E$1000,E230,$C$5:$C$1000,"Auditoría Interna")&gt;0,"Interna",""),IF(COUNTIFS($E$5:$E$1000,E230,$C$5:$C$1000,"Auditoría Externa")&gt;0,"Externa",""),IF(COUNTIFS($E$5:$E$1000,E230,$C$5:$C$1000,"SSF")&gt;0,"SSF",""),IF(COUNTIFS($E$5:$E$1000,E230,$C$5:$C$1000,"Comité de Supervisión")&gt;0,"Comité Sup.",""),IF(COUNTIFS($E$5:$E$1000,E230,$C$5:$C$1000,"Consejo de Administración")&gt;0,"Consejo",""),IF(COUNTIFS($E$5:$E$1000,E230,$C$5:$C$1000,"Otros")&gt;0,"Otros","")))</f>
        <v/>
      </c>
      <c r="W230" s="58" t="str">
        <f aca="false">IF(E230="","",SUMIFS($AD$5:$AD$1000,$E$5:$E$1000,E230,$AA$5:$AA$1000,AA230,$C$5:$C$1000,"&lt;&gt;"&amp;C230))</f>
        <v/>
      </c>
      <c r="X230" s="72"/>
      <c r="Y230" s="68"/>
      <c r="Z230" s="72"/>
      <c r="AA230" s="38" t="str">
        <f aca="false">IF(B230="","",YEAR(B230)*100+MONTH(B230))</f>
        <v/>
      </c>
      <c r="AB230" s="38" t="str">
        <f aca="false">IF(AND(E230&lt;&gt;"",E230=Cruce!$C$5,AD230=1),COUNTIFS($E$5:E230,E230,$AD$5:AD230,1),"")</f>
        <v/>
      </c>
      <c r="AC230" s="38" t="str">
        <f aca="false">IF(E230="","",C230&amp;"|"&amp;X230&amp;"|"&amp;IF(B230="","s/f",TEXT(B230,"yyyymmdd"))&amp;IF(OR(C230="SSF",X230="Visitas Auditoría Interna"),"|"&amp;Y230,""))</f>
        <v/>
      </c>
      <c r="AD230" s="38" t="n">
        <f aca="false">IF(E230="",0,IF(COUNTIFS($E$5:E230,E230,$AC$5:AC230,AC230)=1,1,0))</f>
        <v>0</v>
      </c>
      <c r="AE230" s="38" t="str">
        <f aca="false">IF(OR(E230="",AD230&lt;&gt;1),"",SUBSTITUTE(SUBSTITUTE(C230,"Auditoría ",""),"Consejo de Administración","Consejo")&amp;" – "&amp;IF(B230="","(sin fecha)",DAY(B230)&amp;" de "&amp;CHOOSE(MONTH(B230),"Enero","Febrero","Marzo","Abril","Mayo","Junio","Julio","Agosto","Septiembre","Octubre","Noviembre","Diciembre")&amp;" "&amp;YEAR(B230)))</f>
        <v/>
      </c>
      <c r="AF230" s="38" t="n">
        <f aca="false">IF(E230="",0,IF(COUNTIF($AC$5:AC230,AC230)=1,1,0))</f>
        <v>0</v>
      </c>
    </row>
    <row r="231" customFormat="false" ht="15" hidden="false" customHeight="false" outlineLevel="0" collapsed="false">
      <c r="A231" s="68"/>
      <c r="B231" s="67"/>
      <c r="C231" s="68"/>
      <c r="D231" s="68"/>
      <c r="E231" s="69"/>
      <c r="F231" s="69"/>
      <c r="G231" s="70" t="str">
        <f aca="false">IF(OR(E231="",AND($C$3="",$E$3="")),"",IF(B231="","Sin fecha",IF(AND(OR($C$3="",B231&gt;=$C$3),OR($E$3="",B231&lt;=$E$3)),"Sí","No")))</f>
        <v/>
      </c>
      <c r="H231" s="58" t="str">
        <f aca="false">IF(B231="","",YEAR(B231))</f>
        <v/>
      </c>
      <c r="I231" s="70" t="str">
        <f aca="false">IF(B231="","",IF(MONTH(B231)=1,"X",""))</f>
        <v/>
      </c>
      <c r="J231" s="70" t="str">
        <f aca="false">IF(B231="","",IF(MONTH(B231)=2,"X",""))</f>
        <v/>
      </c>
      <c r="K231" s="70" t="str">
        <f aca="false">IF(B231="","",IF(MONTH(B231)=3,"X",""))</f>
        <v/>
      </c>
      <c r="L231" s="70" t="str">
        <f aca="false">IF(B231="","",IF(MONTH(B231)=4,"X",""))</f>
        <v/>
      </c>
      <c r="M231" s="70" t="str">
        <f aca="false">IF(B231="","",IF(MONTH(B231)=5,"X",""))</f>
        <v/>
      </c>
      <c r="N231" s="70" t="str">
        <f aca="false">IF(B231="","",IF(MONTH(B231)=6,"X",""))</f>
        <v/>
      </c>
      <c r="O231" s="70" t="str">
        <f aca="false">IF(B231="","",IF(MONTH(B231)=7,"X",""))</f>
        <v/>
      </c>
      <c r="P231" s="70" t="str">
        <f aca="false">IF(B231="","",IF(MONTH(B231)=8,"X",""))</f>
        <v/>
      </c>
      <c r="Q231" s="70" t="str">
        <f aca="false">IF(B231="","",IF(MONTH(B231)=9,"X",""))</f>
        <v/>
      </c>
      <c r="R231" s="70" t="str">
        <f aca="false">IF(B231="","",IF(MONTH(B231)=10,"X",""))</f>
        <v/>
      </c>
      <c r="S231" s="70" t="str">
        <f aca="false">IF(B231="","",IF(MONTH(B231)=11,"X",""))</f>
        <v/>
      </c>
      <c r="T231" s="70" t="str">
        <f aca="false">IF(B231="","",IF(MONTH(B231)=12,"X",""))</f>
        <v/>
      </c>
      <c r="U231" s="58" t="str">
        <f aca="false">IF(E231="","",SUMIF($E$5:$E$1000,E231,$AD$5:$AD$1000))</f>
        <v/>
      </c>
      <c r="V231" s="71" t="str">
        <f aca="false">IF(E231="","",_xlfn.TEXTJOIN(" + ",TRUE(),IF(COUNTIFS($E$5:$E$1000,E231,$C$5:$C$1000,"Auditoría Interna")&gt;0,"Interna",""),IF(COUNTIFS($E$5:$E$1000,E231,$C$5:$C$1000,"Auditoría Externa")&gt;0,"Externa",""),IF(COUNTIFS($E$5:$E$1000,E231,$C$5:$C$1000,"SSF")&gt;0,"SSF",""),IF(COUNTIFS($E$5:$E$1000,E231,$C$5:$C$1000,"Comité de Supervisión")&gt;0,"Comité Sup.",""),IF(COUNTIFS($E$5:$E$1000,E231,$C$5:$C$1000,"Consejo de Administración")&gt;0,"Consejo",""),IF(COUNTIFS($E$5:$E$1000,E231,$C$5:$C$1000,"Otros")&gt;0,"Otros","")))</f>
        <v/>
      </c>
      <c r="W231" s="58" t="str">
        <f aca="false">IF(E231="","",SUMIFS($AD$5:$AD$1000,$E$5:$E$1000,E231,$AA$5:$AA$1000,AA231,$C$5:$C$1000,"&lt;&gt;"&amp;C231))</f>
        <v/>
      </c>
      <c r="X231" s="72"/>
      <c r="Y231" s="68"/>
      <c r="Z231" s="72"/>
      <c r="AA231" s="38" t="str">
        <f aca="false">IF(B231="","",YEAR(B231)*100+MONTH(B231))</f>
        <v/>
      </c>
      <c r="AB231" s="38" t="str">
        <f aca="false">IF(AND(E231&lt;&gt;"",E231=Cruce!$C$5,AD231=1),COUNTIFS($E$5:E231,E231,$AD$5:AD231,1),"")</f>
        <v/>
      </c>
      <c r="AC231" s="38" t="str">
        <f aca="false">IF(E231="","",C231&amp;"|"&amp;X231&amp;"|"&amp;IF(B231="","s/f",TEXT(B231,"yyyymmdd"))&amp;IF(OR(C231="SSF",X231="Visitas Auditoría Interna"),"|"&amp;Y231,""))</f>
        <v/>
      </c>
      <c r="AD231" s="38" t="n">
        <f aca="false">IF(E231="",0,IF(COUNTIFS($E$5:E231,E231,$AC$5:AC231,AC231)=1,1,0))</f>
        <v>0</v>
      </c>
      <c r="AE231" s="38" t="str">
        <f aca="false">IF(OR(E231="",AD231&lt;&gt;1),"",SUBSTITUTE(SUBSTITUTE(C231,"Auditoría ",""),"Consejo de Administración","Consejo")&amp;" – "&amp;IF(B231="","(sin fecha)",DAY(B231)&amp;" de "&amp;CHOOSE(MONTH(B231),"Enero","Febrero","Marzo","Abril","Mayo","Junio","Julio","Agosto","Septiembre","Octubre","Noviembre","Diciembre")&amp;" "&amp;YEAR(B231)))</f>
        <v/>
      </c>
      <c r="AF231" s="38" t="n">
        <f aca="false">IF(E231="",0,IF(COUNTIF($AC$5:AC231,AC231)=1,1,0))</f>
        <v>0</v>
      </c>
    </row>
    <row r="232" customFormat="false" ht="15" hidden="false" customHeight="false" outlineLevel="0" collapsed="false">
      <c r="A232" s="68"/>
      <c r="B232" s="67"/>
      <c r="C232" s="68"/>
      <c r="D232" s="68"/>
      <c r="E232" s="69"/>
      <c r="F232" s="69"/>
      <c r="G232" s="70" t="str">
        <f aca="false">IF(OR(E232="",AND($C$3="",$E$3="")),"",IF(B232="","Sin fecha",IF(AND(OR($C$3="",B232&gt;=$C$3),OR($E$3="",B232&lt;=$E$3)),"Sí","No")))</f>
        <v/>
      </c>
      <c r="H232" s="58" t="str">
        <f aca="false">IF(B232="","",YEAR(B232))</f>
        <v/>
      </c>
      <c r="I232" s="70" t="str">
        <f aca="false">IF(B232="","",IF(MONTH(B232)=1,"X",""))</f>
        <v/>
      </c>
      <c r="J232" s="70" t="str">
        <f aca="false">IF(B232="","",IF(MONTH(B232)=2,"X",""))</f>
        <v/>
      </c>
      <c r="K232" s="70" t="str">
        <f aca="false">IF(B232="","",IF(MONTH(B232)=3,"X",""))</f>
        <v/>
      </c>
      <c r="L232" s="70" t="str">
        <f aca="false">IF(B232="","",IF(MONTH(B232)=4,"X",""))</f>
        <v/>
      </c>
      <c r="M232" s="70" t="str">
        <f aca="false">IF(B232="","",IF(MONTH(B232)=5,"X",""))</f>
        <v/>
      </c>
      <c r="N232" s="70" t="str">
        <f aca="false">IF(B232="","",IF(MONTH(B232)=6,"X",""))</f>
        <v/>
      </c>
      <c r="O232" s="70" t="str">
        <f aca="false">IF(B232="","",IF(MONTH(B232)=7,"X",""))</f>
        <v/>
      </c>
      <c r="P232" s="70" t="str">
        <f aca="false">IF(B232="","",IF(MONTH(B232)=8,"X",""))</f>
        <v/>
      </c>
      <c r="Q232" s="70" t="str">
        <f aca="false">IF(B232="","",IF(MONTH(B232)=9,"X",""))</f>
        <v/>
      </c>
      <c r="R232" s="70" t="str">
        <f aca="false">IF(B232="","",IF(MONTH(B232)=10,"X",""))</f>
        <v/>
      </c>
      <c r="S232" s="70" t="str">
        <f aca="false">IF(B232="","",IF(MONTH(B232)=11,"X",""))</f>
        <v/>
      </c>
      <c r="T232" s="70" t="str">
        <f aca="false">IF(B232="","",IF(MONTH(B232)=12,"X",""))</f>
        <v/>
      </c>
      <c r="U232" s="58" t="str">
        <f aca="false">IF(E232="","",SUMIF($E$5:$E$1000,E232,$AD$5:$AD$1000))</f>
        <v/>
      </c>
      <c r="V232" s="71" t="str">
        <f aca="false">IF(E232="","",_xlfn.TEXTJOIN(" + ",TRUE(),IF(COUNTIFS($E$5:$E$1000,E232,$C$5:$C$1000,"Auditoría Interna")&gt;0,"Interna",""),IF(COUNTIFS($E$5:$E$1000,E232,$C$5:$C$1000,"Auditoría Externa")&gt;0,"Externa",""),IF(COUNTIFS($E$5:$E$1000,E232,$C$5:$C$1000,"SSF")&gt;0,"SSF",""),IF(COUNTIFS($E$5:$E$1000,E232,$C$5:$C$1000,"Comité de Supervisión")&gt;0,"Comité Sup.",""),IF(COUNTIFS($E$5:$E$1000,E232,$C$5:$C$1000,"Consejo de Administración")&gt;0,"Consejo",""),IF(COUNTIFS($E$5:$E$1000,E232,$C$5:$C$1000,"Otros")&gt;0,"Otros","")))</f>
        <v/>
      </c>
      <c r="W232" s="58" t="str">
        <f aca="false">IF(E232="","",SUMIFS($AD$5:$AD$1000,$E$5:$E$1000,E232,$AA$5:$AA$1000,AA232,$C$5:$C$1000,"&lt;&gt;"&amp;C232))</f>
        <v/>
      </c>
      <c r="X232" s="72"/>
      <c r="Y232" s="68"/>
      <c r="Z232" s="72"/>
      <c r="AA232" s="38" t="str">
        <f aca="false">IF(B232="","",YEAR(B232)*100+MONTH(B232))</f>
        <v/>
      </c>
      <c r="AB232" s="38" t="str">
        <f aca="false">IF(AND(E232&lt;&gt;"",E232=Cruce!$C$5,AD232=1),COUNTIFS($E$5:E232,E232,$AD$5:AD232,1),"")</f>
        <v/>
      </c>
      <c r="AC232" s="38" t="str">
        <f aca="false">IF(E232="","",C232&amp;"|"&amp;X232&amp;"|"&amp;IF(B232="","s/f",TEXT(B232,"yyyymmdd"))&amp;IF(OR(C232="SSF",X232="Visitas Auditoría Interna"),"|"&amp;Y232,""))</f>
        <v/>
      </c>
      <c r="AD232" s="38" t="n">
        <f aca="false">IF(E232="",0,IF(COUNTIFS($E$5:E232,E232,$AC$5:AC232,AC232)=1,1,0))</f>
        <v>0</v>
      </c>
      <c r="AE232" s="38" t="str">
        <f aca="false">IF(OR(E232="",AD232&lt;&gt;1),"",SUBSTITUTE(SUBSTITUTE(C232,"Auditoría ",""),"Consejo de Administración","Consejo")&amp;" – "&amp;IF(B232="","(sin fecha)",DAY(B232)&amp;" de "&amp;CHOOSE(MONTH(B232),"Enero","Febrero","Marzo","Abril","Mayo","Junio","Julio","Agosto","Septiembre","Octubre","Noviembre","Diciembre")&amp;" "&amp;YEAR(B232)))</f>
        <v/>
      </c>
      <c r="AF232" s="38" t="n">
        <f aca="false">IF(E232="",0,IF(COUNTIF($AC$5:AC232,AC232)=1,1,0))</f>
        <v>0</v>
      </c>
    </row>
    <row r="233" customFormat="false" ht="15" hidden="false" customHeight="false" outlineLevel="0" collapsed="false">
      <c r="A233" s="68"/>
      <c r="B233" s="67"/>
      <c r="C233" s="68"/>
      <c r="D233" s="68"/>
      <c r="E233" s="69"/>
      <c r="F233" s="69"/>
      <c r="G233" s="70" t="str">
        <f aca="false">IF(OR(E233="",AND($C$3="",$E$3="")),"",IF(B233="","Sin fecha",IF(AND(OR($C$3="",B233&gt;=$C$3),OR($E$3="",B233&lt;=$E$3)),"Sí","No")))</f>
        <v/>
      </c>
      <c r="H233" s="58" t="str">
        <f aca="false">IF(B233="","",YEAR(B233))</f>
        <v/>
      </c>
      <c r="I233" s="70" t="str">
        <f aca="false">IF(B233="","",IF(MONTH(B233)=1,"X",""))</f>
        <v/>
      </c>
      <c r="J233" s="70" t="str">
        <f aca="false">IF(B233="","",IF(MONTH(B233)=2,"X",""))</f>
        <v/>
      </c>
      <c r="K233" s="70" t="str">
        <f aca="false">IF(B233="","",IF(MONTH(B233)=3,"X",""))</f>
        <v/>
      </c>
      <c r="L233" s="70" t="str">
        <f aca="false">IF(B233="","",IF(MONTH(B233)=4,"X",""))</f>
        <v/>
      </c>
      <c r="M233" s="70" t="str">
        <f aca="false">IF(B233="","",IF(MONTH(B233)=5,"X",""))</f>
        <v/>
      </c>
      <c r="N233" s="70" t="str">
        <f aca="false">IF(B233="","",IF(MONTH(B233)=6,"X",""))</f>
        <v/>
      </c>
      <c r="O233" s="70" t="str">
        <f aca="false">IF(B233="","",IF(MONTH(B233)=7,"X",""))</f>
        <v/>
      </c>
      <c r="P233" s="70" t="str">
        <f aca="false">IF(B233="","",IF(MONTH(B233)=8,"X",""))</f>
        <v/>
      </c>
      <c r="Q233" s="70" t="str">
        <f aca="false">IF(B233="","",IF(MONTH(B233)=9,"X",""))</f>
        <v/>
      </c>
      <c r="R233" s="70" t="str">
        <f aca="false">IF(B233="","",IF(MONTH(B233)=10,"X",""))</f>
        <v/>
      </c>
      <c r="S233" s="70" t="str">
        <f aca="false">IF(B233="","",IF(MONTH(B233)=11,"X",""))</f>
        <v/>
      </c>
      <c r="T233" s="70" t="str">
        <f aca="false">IF(B233="","",IF(MONTH(B233)=12,"X",""))</f>
        <v/>
      </c>
      <c r="U233" s="58" t="str">
        <f aca="false">IF(E233="","",SUMIF($E$5:$E$1000,E233,$AD$5:$AD$1000))</f>
        <v/>
      </c>
      <c r="V233" s="71" t="str">
        <f aca="false">IF(E233="","",_xlfn.TEXTJOIN(" + ",TRUE(),IF(COUNTIFS($E$5:$E$1000,E233,$C$5:$C$1000,"Auditoría Interna")&gt;0,"Interna",""),IF(COUNTIFS($E$5:$E$1000,E233,$C$5:$C$1000,"Auditoría Externa")&gt;0,"Externa",""),IF(COUNTIFS($E$5:$E$1000,E233,$C$5:$C$1000,"SSF")&gt;0,"SSF",""),IF(COUNTIFS($E$5:$E$1000,E233,$C$5:$C$1000,"Comité de Supervisión")&gt;0,"Comité Sup.",""),IF(COUNTIFS($E$5:$E$1000,E233,$C$5:$C$1000,"Consejo de Administración")&gt;0,"Consejo",""),IF(COUNTIFS($E$5:$E$1000,E233,$C$5:$C$1000,"Otros")&gt;0,"Otros","")))</f>
        <v/>
      </c>
      <c r="W233" s="58" t="str">
        <f aca="false">IF(E233="","",SUMIFS($AD$5:$AD$1000,$E$5:$E$1000,E233,$AA$5:$AA$1000,AA233,$C$5:$C$1000,"&lt;&gt;"&amp;C233))</f>
        <v/>
      </c>
      <c r="X233" s="72"/>
      <c r="Y233" s="68"/>
      <c r="Z233" s="72"/>
      <c r="AA233" s="38" t="str">
        <f aca="false">IF(B233="","",YEAR(B233)*100+MONTH(B233))</f>
        <v/>
      </c>
      <c r="AB233" s="38" t="str">
        <f aca="false">IF(AND(E233&lt;&gt;"",E233=Cruce!$C$5,AD233=1),COUNTIFS($E$5:E233,E233,$AD$5:AD233,1),"")</f>
        <v/>
      </c>
      <c r="AC233" s="38" t="str">
        <f aca="false">IF(E233="","",C233&amp;"|"&amp;X233&amp;"|"&amp;IF(B233="","s/f",TEXT(B233,"yyyymmdd"))&amp;IF(OR(C233="SSF",X233="Visitas Auditoría Interna"),"|"&amp;Y233,""))</f>
        <v/>
      </c>
      <c r="AD233" s="38" t="n">
        <f aca="false">IF(E233="",0,IF(COUNTIFS($E$5:E233,E233,$AC$5:AC233,AC233)=1,1,0))</f>
        <v>0</v>
      </c>
      <c r="AE233" s="38" t="str">
        <f aca="false">IF(OR(E233="",AD233&lt;&gt;1),"",SUBSTITUTE(SUBSTITUTE(C233,"Auditoría ",""),"Consejo de Administración","Consejo")&amp;" – "&amp;IF(B233="","(sin fecha)",DAY(B233)&amp;" de "&amp;CHOOSE(MONTH(B233),"Enero","Febrero","Marzo","Abril","Mayo","Junio","Julio","Agosto","Septiembre","Octubre","Noviembre","Diciembre")&amp;" "&amp;YEAR(B233)))</f>
        <v/>
      </c>
      <c r="AF233" s="38" t="n">
        <f aca="false">IF(E233="",0,IF(COUNTIF($AC$5:AC233,AC233)=1,1,0))</f>
        <v>0</v>
      </c>
    </row>
    <row r="234" customFormat="false" ht="15" hidden="false" customHeight="false" outlineLevel="0" collapsed="false">
      <c r="A234" s="68"/>
      <c r="B234" s="67"/>
      <c r="C234" s="68"/>
      <c r="D234" s="68"/>
      <c r="E234" s="69"/>
      <c r="F234" s="69"/>
      <c r="G234" s="70" t="str">
        <f aca="false">IF(OR(E234="",AND($C$3="",$E$3="")),"",IF(B234="","Sin fecha",IF(AND(OR($C$3="",B234&gt;=$C$3),OR($E$3="",B234&lt;=$E$3)),"Sí","No")))</f>
        <v/>
      </c>
      <c r="H234" s="58" t="str">
        <f aca="false">IF(B234="","",YEAR(B234))</f>
        <v/>
      </c>
      <c r="I234" s="70" t="str">
        <f aca="false">IF(B234="","",IF(MONTH(B234)=1,"X",""))</f>
        <v/>
      </c>
      <c r="J234" s="70" t="str">
        <f aca="false">IF(B234="","",IF(MONTH(B234)=2,"X",""))</f>
        <v/>
      </c>
      <c r="K234" s="70" t="str">
        <f aca="false">IF(B234="","",IF(MONTH(B234)=3,"X",""))</f>
        <v/>
      </c>
      <c r="L234" s="70" t="str">
        <f aca="false">IF(B234="","",IF(MONTH(B234)=4,"X",""))</f>
        <v/>
      </c>
      <c r="M234" s="70" t="str">
        <f aca="false">IF(B234="","",IF(MONTH(B234)=5,"X",""))</f>
        <v/>
      </c>
      <c r="N234" s="70" t="str">
        <f aca="false">IF(B234="","",IF(MONTH(B234)=6,"X",""))</f>
        <v/>
      </c>
      <c r="O234" s="70" t="str">
        <f aca="false">IF(B234="","",IF(MONTH(B234)=7,"X",""))</f>
        <v/>
      </c>
      <c r="P234" s="70" t="str">
        <f aca="false">IF(B234="","",IF(MONTH(B234)=8,"X",""))</f>
        <v/>
      </c>
      <c r="Q234" s="70" t="str">
        <f aca="false">IF(B234="","",IF(MONTH(B234)=9,"X",""))</f>
        <v/>
      </c>
      <c r="R234" s="70" t="str">
        <f aca="false">IF(B234="","",IF(MONTH(B234)=10,"X",""))</f>
        <v/>
      </c>
      <c r="S234" s="70" t="str">
        <f aca="false">IF(B234="","",IF(MONTH(B234)=11,"X",""))</f>
        <v/>
      </c>
      <c r="T234" s="70" t="str">
        <f aca="false">IF(B234="","",IF(MONTH(B234)=12,"X",""))</f>
        <v/>
      </c>
      <c r="U234" s="58" t="str">
        <f aca="false">IF(E234="","",SUMIF($E$5:$E$1000,E234,$AD$5:$AD$1000))</f>
        <v/>
      </c>
      <c r="V234" s="71" t="str">
        <f aca="false">IF(E234="","",_xlfn.TEXTJOIN(" + ",TRUE(),IF(COUNTIFS($E$5:$E$1000,E234,$C$5:$C$1000,"Auditoría Interna")&gt;0,"Interna",""),IF(COUNTIFS($E$5:$E$1000,E234,$C$5:$C$1000,"Auditoría Externa")&gt;0,"Externa",""),IF(COUNTIFS($E$5:$E$1000,E234,$C$5:$C$1000,"SSF")&gt;0,"SSF",""),IF(COUNTIFS($E$5:$E$1000,E234,$C$5:$C$1000,"Comité de Supervisión")&gt;0,"Comité Sup.",""),IF(COUNTIFS($E$5:$E$1000,E234,$C$5:$C$1000,"Consejo de Administración")&gt;0,"Consejo",""),IF(COUNTIFS($E$5:$E$1000,E234,$C$5:$C$1000,"Otros")&gt;0,"Otros","")))</f>
        <v/>
      </c>
      <c r="W234" s="58" t="str">
        <f aca="false">IF(E234="","",SUMIFS($AD$5:$AD$1000,$E$5:$E$1000,E234,$AA$5:$AA$1000,AA234,$C$5:$C$1000,"&lt;&gt;"&amp;C234))</f>
        <v/>
      </c>
      <c r="X234" s="72"/>
      <c r="Y234" s="68"/>
      <c r="Z234" s="72"/>
      <c r="AA234" s="38" t="str">
        <f aca="false">IF(B234="","",YEAR(B234)*100+MONTH(B234))</f>
        <v/>
      </c>
      <c r="AB234" s="38" t="str">
        <f aca="false">IF(AND(E234&lt;&gt;"",E234=Cruce!$C$5,AD234=1),COUNTIFS($E$5:E234,E234,$AD$5:AD234,1),"")</f>
        <v/>
      </c>
      <c r="AC234" s="38" t="str">
        <f aca="false">IF(E234="","",C234&amp;"|"&amp;X234&amp;"|"&amp;IF(B234="","s/f",TEXT(B234,"yyyymmdd"))&amp;IF(OR(C234="SSF",X234="Visitas Auditoría Interna"),"|"&amp;Y234,""))</f>
        <v/>
      </c>
      <c r="AD234" s="38" t="n">
        <f aca="false">IF(E234="",0,IF(COUNTIFS($E$5:E234,E234,$AC$5:AC234,AC234)=1,1,0))</f>
        <v>0</v>
      </c>
      <c r="AE234" s="38" t="str">
        <f aca="false">IF(OR(E234="",AD234&lt;&gt;1),"",SUBSTITUTE(SUBSTITUTE(C234,"Auditoría ",""),"Consejo de Administración","Consejo")&amp;" – "&amp;IF(B234="","(sin fecha)",DAY(B234)&amp;" de "&amp;CHOOSE(MONTH(B234),"Enero","Febrero","Marzo","Abril","Mayo","Junio","Julio","Agosto","Septiembre","Octubre","Noviembre","Diciembre")&amp;" "&amp;YEAR(B234)))</f>
        <v/>
      </c>
      <c r="AF234" s="38" t="n">
        <f aca="false">IF(E234="",0,IF(COUNTIF($AC$5:AC234,AC234)=1,1,0))</f>
        <v>0</v>
      </c>
    </row>
    <row r="235" customFormat="false" ht="15" hidden="false" customHeight="false" outlineLevel="0" collapsed="false">
      <c r="A235" s="68"/>
      <c r="B235" s="67"/>
      <c r="C235" s="68"/>
      <c r="D235" s="68"/>
      <c r="E235" s="69"/>
      <c r="F235" s="69"/>
      <c r="G235" s="70" t="str">
        <f aca="false">IF(OR(E235="",AND($C$3="",$E$3="")),"",IF(B235="","Sin fecha",IF(AND(OR($C$3="",B235&gt;=$C$3),OR($E$3="",B235&lt;=$E$3)),"Sí","No")))</f>
        <v/>
      </c>
      <c r="H235" s="58" t="str">
        <f aca="false">IF(B235="","",YEAR(B235))</f>
        <v/>
      </c>
      <c r="I235" s="70" t="str">
        <f aca="false">IF(B235="","",IF(MONTH(B235)=1,"X",""))</f>
        <v/>
      </c>
      <c r="J235" s="70" t="str">
        <f aca="false">IF(B235="","",IF(MONTH(B235)=2,"X",""))</f>
        <v/>
      </c>
      <c r="K235" s="70" t="str">
        <f aca="false">IF(B235="","",IF(MONTH(B235)=3,"X",""))</f>
        <v/>
      </c>
      <c r="L235" s="70" t="str">
        <f aca="false">IF(B235="","",IF(MONTH(B235)=4,"X",""))</f>
        <v/>
      </c>
      <c r="M235" s="70" t="str">
        <f aca="false">IF(B235="","",IF(MONTH(B235)=5,"X",""))</f>
        <v/>
      </c>
      <c r="N235" s="70" t="str">
        <f aca="false">IF(B235="","",IF(MONTH(B235)=6,"X",""))</f>
        <v/>
      </c>
      <c r="O235" s="70" t="str">
        <f aca="false">IF(B235="","",IF(MONTH(B235)=7,"X",""))</f>
        <v/>
      </c>
      <c r="P235" s="70" t="str">
        <f aca="false">IF(B235="","",IF(MONTH(B235)=8,"X",""))</f>
        <v/>
      </c>
      <c r="Q235" s="70" t="str">
        <f aca="false">IF(B235="","",IF(MONTH(B235)=9,"X",""))</f>
        <v/>
      </c>
      <c r="R235" s="70" t="str">
        <f aca="false">IF(B235="","",IF(MONTH(B235)=10,"X",""))</f>
        <v/>
      </c>
      <c r="S235" s="70" t="str">
        <f aca="false">IF(B235="","",IF(MONTH(B235)=11,"X",""))</f>
        <v/>
      </c>
      <c r="T235" s="70" t="str">
        <f aca="false">IF(B235="","",IF(MONTH(B235)=12,"X",""))</f>
        <v/>
      </c>
      <c r="U235" s="58" t="str">
        <f aca="false">IF(E235="","",SUMIF($E$5:$E$1000,E235,$AD$5:$AD$1000))</f>
        <v/>
      </c>
      <c r="V235" s="71" t="str">
        <f aca="false">IF(E235="","",_xlfn.TEXTJOIN(" + ",TRUE(),IF(COUNTIFS($E$5:$E$1000,E235,$C$5:$C$1000,"Auditoría Interna")&gt;0,"Interna",""),IF(COUNTIFS($E$5:$E$1000,E235,$C$5:$C$1000,"Auditoría Externa")&gt;0,"Externa",""),IF(COUNTIFS($E$5:$E$1000,E235,$C$5:$C$1000,"SSF")&gt;0,"SSF",""),IF(COUNTIFS($E$5:$E$1000,E235,$C$5:$C$1000,"Comité de Supervisión")&gt;0,"Comité Sup.",""),IF(COUNTIFS($E$5:$E$1000,E235,$C$5:$C$1000,"Consejo de Administración")&gt;0,"Consejo",""),IF(COUNTIFS($E$5:$E$1000,E235,$C$5:$C$1000,"Otros")&gt;0,"Otros","")))</f>
        <v/>
      </c>
      <c r="W235" s="58" t="str">
        <f aca="false">IF(E235="","",SUMIFS($AD$5:$AD$1000,$E$5:$E$1000,E235,$AA$5:$AA$1000,AA235,$C$5:$C$1000,"&lt;&gt;"&amp;C235))</f>
        <v/>
      </c>
      <c r="X235" s="72"/>
      <c r="Y235" s="68"/>
      <c r="Z235" s="72"/>
      <c r="AA235" s="38" t="str">
        <f aca="false">IF(B235="","",YEAR(B235)*100+MONTH(B235))</f>
        <v/>
      </c>
      <c r="AB235" s="38" t="str">
        <f aca="false">IF(AND(E235&lt;&gt;"",E235=Cruce!$C$5,AD235=1),COUNTIFS($E$5:E235,E235,$AD$5:AD235,1),"")</f>
        <v/>
      </c>
      <c r="AC235" s="38" t="str">
        <f aca="false">IF(E235="","",C235&amp;"|"&amp;X235&amp;"|"&amp;IF(B235="","s/f",TEXT(B235,"yyyymmdd"))&amp;IF(OR(C235="SSF",X235="Visitas Auditoría Interna"),"|"&amp;Y235,""))</f>
        <v/>
      </c>
      <c r="AD235" s="38" t="n">
        <f aca="false">IF(E235="",0,IF(COUNTIFS($E$5:E235,E235,$AC$5:AC235,AC235)=1,1,0))</f>
        <v>0</v>
      </c>
      <c r="AE235" s="38" t="str">
        <f aca="false">IF(OR(E235="",AD235&lt;&gt;1),"",SUBSTITUTE(SUBSTITUTE(C235,"Auditoría ",""),"Consejo de Administración","Consejo")&amp;" – "&amp;IF(B235="","(sin fecha)",DAY(B235)&amp;" de "&amp;CHOOSE(MONTH(B235),"Enero","Febrero","Marzo","Abril","Mayo","Junio","Julio","Agosto","Septiembre","Octubre","Noviembre","Diciembre")&amp;" "&amp;YEAR(B235)))</f>
        <v/>
      </c>
      <c r="AF235" s="38" t="n">
        <f aca="false">IF(E235="",0,IF(COUNTIF($AC$5:AC235,AC235)=1,1,0))</f>
        <v>0</v>
      </c>
    </row>
    <row r="236" customFormat="false" ht="15" hidden="false" customHeight="false" outlineLevel="0" collapsed="false">
      <c r="A236" s="68"/>
      <c r="B236" s="67"/>
      <c r="C236" s="68"/>
      <c r="D236" s="68"/>
      <c r="E236" s="69"/>
      <c r="F236" s="69"/>
      <c r="G236" s="70" t="str">
        <f aca="false">IF(OR(E236="",AND($C$3="",$E$3="")),"",IF(B236="","Sin fecha",IF(AND(OR($C$3="",B236&gt;=$C$3),OR($E$3="",B236&lt;=$E$3)),"Sí","No")))</f>
        <v/>
      </c>
      <c r="H236" s="58" t="str">
        <f aca="false">IF(B236="","",YEAR(B236))</f>
        <v/>
      </c>
      <c r="I236" s="70" t="str">
        <f aca="false">IF(B236="","",IF(MONTH(B236)=1,"X",""))</f>
        <v/>
      </c>
      <c r="J236" s="70" t="str">
        <f aca="false">IF(B236="","",IF(MONTH(B236)=2,"X",""))</f>
        <v/>
      </c>
      <c r="K236" s="70" t="str">
        <f aca="false">IF(B236="","",IF(MONTH(B236)=3,"X",""))</f>
        <v/>
      </c>
      <c r="L236" s="70" t="str">
        <f aca="false">IF(B236="","",IF(MONTH(B236)=4,"X",""))</f>
        <v/>
      </c>
      <c r="M236" s="70" t="str">
        <f aca="false">IF(B236="","",IF(MONTH(B236)=5,"X",""))</f>
        <v/>
      </c>
      <c r="N236" s="70" t="str">
        <f aca="false">IF(B236="","",IF(MONTH(B236)=6,"X",""))</f>
        <v/>
      </c>
      <c r="O236" s="70" t="str">
        <f aca="false">IF(B236="","",IF(MONTH(B236)=7,"X",""))</f>
        <v/>
      </c>
      <c r="P236" s="70" t="str">
        <f aca="false">IF(B236="","",IF(MONTH(B236)=8,"X",""))</f>
        <v/>
      </c>
      <c r="Q236" s="70" t="str">
        <f aca="false">IF(B236="","",IF(MONTH(B236)=9,"X",""))</f>
        <v/>
      </c>
      <c r="R236" s="70" t="str">
        <f aca="false">IF(B236="","",IF(MONTH(B236)=10,"X",""))</f>
        <v/>
      </c>
      <c r="S236" s="70" t="str">
        <f aca="false">IF(B236="","",IF(MONTH(B236)=11,"X",""))</f>
        <v/>
      </c>
      <c r="T236" s="70" t="str">
        <f aca="false">IF(B236="","",IF(MONTH(B236)=12,"X",""))</f>
        <v/>
      </c>
      <c r="U236" s="58" t="str">
        <f aca="false">IF(E236="","",SUMIF($E$5:$E$1000,E236,$AD$5:$AD$1000))</f>
        <v/>
      </c>
      <c r="V236" s="71" t="str">
        <f aca="false">IF(E236="","",_xlfn.TEXTJOIN(" + ",TRUE(),IF(COUNTIFS($E$5:$E$1000,E236,$C$5:$C$1000,"Auditoría Interna")&gt;0,"Interna",""),IF(COUNTIFS($E$5:$E$1000,E236,$C$5:$C$1000,"Auditoría Externa")&gt;0,"Externa",""),IF(COUNTIFS($E$5:$E$1000,E236,$C$5:$C$1000,"SSF")&gt;0,"SSF",""),IF(COUNTIFS($E$5:$E$1000,E236,$C$5:$C$1000,"Comité de Supervisión")&gt;0,"Comité Sup.",""),IF(COUNTIFS($E$5:$E$1000,E236,$C$5:$C$1000,"Consejo de Administración")&gt;0,"Consejo",""),IF(COUNTIFS($E$5:$E$1000,E236,$C$5:$C$1000,"Otros")&gt;0,"Otros","")))</f>
        <v/>
      </c>
      <c r="W236" s="58" t="str">
        <f aca="false">IF(E236="","",SUMIFS($AD$5:$AD$1000,$E$5:$E$1000,E236,$AA$5:$AA$1000,AA236,$C$5:$C$1000,"&lt;&gt;"&amp;C236))</f>
        <v/>
      </c>
      <c r="X236" s="72"/>
      <c r="Y236" s="68"/>
      <c r="Z236" s="72"/>
      <c r="AA236" s="38" t="str">
        <f aca="false">IF(B236="","",YEAR(B236)*100+MONTH(B236))</f>
        <v/>
      </c>
      <c r="AB236" s="38" t="str">
        <f aca="false">IF(AND(E236&lt;&gt;"",E236=Cruce!$C$5,AD236=1),COUNTIFS($E$5:E236,E236,$AD$5:AD236,1),"")</f>
        <v/>
      </c>
      <c r="AC236" s="38" t="str">
        <f aca="false">IF(E236="","",C236&amp;"|"&amp;X236&amp;"|"&amp;IF(B236="","s/f",TEXT(B236,"yyyymmdd"))&amp;IF(OR(C236="SSF",X236="Visitas Auditoría Interna"),"|"&amp;Y236,""))</f>
        <v/>
      </c>
      <c r="AD236" s="38" t="n">
        <f aca="false">IF(E236="",0,IF(COUNTIFS($E$5:E236,E236,$AC$5:AC236,AC236)=1,1,0))</f>
        <v>0</v>
      </c>
      <c r="AE236" s="38" t="str">
        <f aca="false">IF(OR(E236="",AD236&lt;&gt;1),"",SUBSTITUTE(SUBSTITUTE(C236,"Auditoría ",""),"Consejo de Administración","Consejo")&amp;" – "&amp;IF(B236="","(sin fecha)",DAY(B236)&amp;" de "&amp;CHOOSE(MONTH(B236),"Enero","Febrero","Marzo","Abril","Mayo","Junio","Julio","Agosto","Septiembre","Octubre","Noviembre","Diciembre")&amp;" "&amp;YEAR(B236)))</f>
        <v/>
      </c>
      <c r="AF236" s="38" t="n">
        <f aca="false">IF(E236="",0,IF(COUNTIF($AC$5:AC236,AC236)=1,1,0))</f>
        <v>0</v>
      </c>
    </row>
    <row r="237" customFormat="false" ht="15" hidden="false" customHeight="false" outlineLevel="0" collapsed="false">
      <c r="A237" s="68"/>
      <c r="B237" s="67"/>
      <c r="C237" s="68"/>
      <c r="D237" s="68"/>
      <c r="E237" s="69"/>
      <c r="F237" s="69"/>
      <c r="G237" s="70" t="str">
        <f aca="false">IF(OR(E237="",AND($C$3="",$E$3="")),"",IF(B237="","Sin fecha",IF(AND(OR($C$3="",B237&gt;=$C$3),OR($E$3="",B237&lt;=$E$3)),"Sí","No")))</f>
        <v/>
      </c>
      <c r="H237" s="58" t="str">
        <f aca="false">IF(B237="","",YEAR(B237))</f>
        <v/>
      </c>
      <c r="I237" s="70" t="str">
        <f aca="false">IF(B237="","",IF(MONTH(B237)=1,"X",""))</f>
        <v/>
      </c>
      <c r="J237" s="70" t="str">
        <f aca="false">IF(B237="","",IF(MONTH(B237)=2,"X",""))</f>
        <v/>
      </c>
      <c r="K237" s="70" t="str">
        <f aca="false">IF(B237="","",IF(MONTH(B237)=3,"X",""))</f>
        <v/>
      </c>
      <c r="L237" s="70" t="str">
        <f aca="false">IF(B237="","",IF(MONTH(B237)=4,"X",""))</f>
        <v/>
      </c>
      <c r="M237" s="70" t="str">
        <f aca="false">IF(B237="","",IF(MONTH(B237)=5,"X",""))</f>
        <v/>
      </c>
      <c r="N237" s="70" t="str">
        <f aca="false">IF(B237="","",IF(MONTH(B237)=6,"X",""))</f>
        <v/>
      </c>
      <c r="O237" s="70" t="str">
        <f aca="false">IF(B237="","",IF(MONTH(B237)=7,"X",""))</f>
        <v/>
      </c>
      <c r="P237" s="70" t="str">
        <f aca="false">IF(B237="","",IF(MONTH(B237)=8,"X",""))</f>
        <v/>
      </c>
      <c r="Q237" s="70" t="str">
        <f aca="false">IF(B237="","",IF(MONTH(B237)=9,"X",""))</f>
        <v/>
      </c>
      <c r="R237" s="70" t="str">
        <f aca="false">IF(B237="","",IF(MONTH(B237)=10,"X",""))</f>
        <v/>
      </c>
      <c r="S237" s="70" t="str">
        <f aca="false">IF(B237="","",IF(MONTH(B237)=11,"X",""))</f>
        <v/>
      </c>
      <c r="T237" s="70" t="str">
        <f aca="false">IF(B237="","",IF(MONTH(B237)=12,"X",""))</f>
        <v/>
      </c>
      <c r="U237" s="58" t="str">
        <f aca="false">IF(E237="","",SUMIF($E$5:$E$1000,E237,$AD$5:$AD$1000))</f>
        <v/>
      </c>
      <c r="V237" s="71" t="str">
        <f aca="false">IF(E237="","",_xlfn.TEXTJOIN(" + ",TRUE(),IF(COUNTIFS($E$5:$E$1000,E237,$C$5:$C$1000,"Auditoría Interna")&gt;0,"Interna",""),IF(COUNTIFS($E$5:$E$1000,E237,$C$5:$C$1000,"Auditoría Externa")&gt;0,"Externa",""),IF(COUNTIFS($E$5:$E$1000,E237,$C$5:$C$1000,"SSF")&gt;0,"SSF",""),IF(COUNTIFS($E$5:$E$1000,E237,$C$5:$C$1000,"Comité de Supervisión")&gt;0,"Comité Sup.",""),IF(COUNTIFS($E$5:$E$1000,E237,$C$5:$C$1000,"Consejo de Administración")&gt;0,"Consejo",""),IF(COUNTIFS($E$5:$E$1000,E237,$C$5:$C$1000,"Otros")&gt;0,"Otros","")))</f>
        <v/>
      </c>
      <c r="W237" s="58" t="str">
        <f aca="false">IF(E237="","",SUMIFS($AD$5:$AD$1000,$E$5:$E$1000,E237,$AA$5:$AA$1000,AA237,$C$5:$C$1000,"&lt;&gt;"&amp;C237))</f>
        <v/>
      </c>
      <c r="X237" s="72"/>
      <c r="Y237" s="68"/>
      <c r="Z237" s="72"/>
      <c r="AA237" s="38" t="str">
        <f aca="false">IF(B237="","",YEAR(B237)*100+MONTH(B237))</f>
        <v/>
      </c>
      <c r="AB237" s="38" t="str">
        <f aca="false">IF(AND(E237&lt;&gt;"",E237=Cruce!$C$5,AD237=1),COUNTIFS($E$5:E237,E237,$AD$5:AD237,1),"")</f>
        <v/>
      </c>
      <c r="AC237" s="38" t="str">
        <f aca="false">IF(E237="","",C237&amp;"|"&amp;X237&amp;"|"&amp;IF(B237="","s/f",TEXT(B237,"yyyymmdd"))&amp;IF(OR(C237="SSF",X237="Visitas Auditoría Interna"),"|"&amp;Y237,""))</f>
        <v/>
      </c>
      <c r="AD237" s="38" t="n">
        <f aca="false">IF(E237="",0,IF(COUNTIFS($E$5:E237,E237,$AC$5:AC237,AC237)=1,1,0))</f>
        <v>0</v>
      </c>
      <c r="AE237" s="38" t="str">
        <f aca="false">IF(OR(E237="",AD237&lt;&gt;1),"",SUBSTITUTE(SUBSTITUTE(C237,"Auditoría ",""),"Consejo de Administración","Consejo")&amp;" – "&amp;IF(B237="","(sin fecha)",DAY(B237)&amp;" de "&amp;CHOOSE(MONTH(B237),"Enero","Febrero","Marzo","Abril","Mayo","Junio","Julio","Agosto","Septiembre","Octubre","Noviembre","Diciembre")&amp;" "&amp;YEAR(B237)))</f>
        <v/>
      </c>
      <c r="AF237" s="38" t="n">
        <f aca="false">IF(E237="",0,IF(COUNTIF($AC$5:AC237,AC237)=1,1,0))</f>
        <v>0</v>
      </c>
    </row>
    <row r="238" customFormat="false" ht="15" hidden="false" customHeight="false" outlineLevel="0" collapsed="false">
      <c r="A238" s="68"/>
      <c r="B238" s="67"/>
      <c r="C238" s="68"/>
      <c r="D238" s="68"/>
      <c r="E238" s="69"/>
      <c r="F238" s="69"/>
      <c r="G238" s="70" t="str">
        <f aca="false">IF(OR(E238="",AND($C$3="",$E$3="")),"",IF(B238="","Sin fecha",IF(AND(OR($C$3="",B238&gt;=$C$3),OR($E$3="",B238&lt;=$E$3)),"Sí","No")))</f>
        <v/>
      </c>
      <c r="H238" s="58" t="str">
        <f aca="false">IF(B238="","",YEAR(B238))</f>
        <v/>
      </c>
      <c r="I238" s="70" t="str">
        <f aca="false">IF(B238="","",IF(MONTH(B238)=1,"X",""))</f>
        <v/>
      </c>
      <c r="J238" s="70" t="str">
        <f aca="false">IF(B238="","",IF(MONTH(B238)=2,"X",""))</f>
        <v/>
      </c>
      <c r="K238" s="70" t="str">
        <f aca="false">IF(B238="","",IF(MONTH(B238)=3,"X",""))</f>
        <v/>
      </c>
      <c r="L238" s="70" t="str">
        <f aca="false">IF(B238="","",IF(MONTH(B238)=4,"X",""))</f>
        <v/>
      </c>
      <c r="M238" s="70" t="str">
        <f aca="false">IF(B238="","",IF(MONTH(B238)=5,"X",""))</f>
        <v/>
      </c>
      <c r="N238" s="70" t="str">
        <f aca="false">IF(B238="","",IF(MONTH(B238)=6,"X",""))</f>
        <v/>
      </c>
      <c r="O238" s="70" t="str">
        <f aca="false">IF(B238="","",IF(MONTH(B238)=7,"X",""))</f>
        <v/>
      </c>
      <c r="P238" s="70" t="str">
        <f aca="false">IF(B238="","",IF(MONTH(B238)=8,"X",""))</f>
        <v/>
      </c>
      <c r="Q238" s="70" t="str">
        <f aca="false">IF(B238="","",IF(MONTH(B238)=9,"X",""))</f>
        <v/>
      </c>
      <c r="R238" s="70" t="str">
        <f aca="false">IF(B238="","",IF(MONTH(B238)=10,"X",""))</f>
        <v/>
      </c>
      <c r="S238" s="70" t="str">
        <f aca="false">IF(B238="","",IF(MONTH(B238)=11,"X",""))</f>
        <v/>
      </c>
      <c r="T238" s="70" t="str">
        <f aca="false">IF(B238="","",IF(MONTH(B238)=12,"X",""))</f>
        <v/>
      </c>
      <c r="U238" s="58" t="str">
        <f aca="false">IF(E238="","",SUMIF($E$5:$E$1000,E238,$AD$5:$AD$1000))</f>
        <v/>
      </c>
      <c r="V238" s="71" t="str">
        <f aca="false">IF(E238="","",_xlfn.TEXTJOIN(" + ",TRUE(),IF(COUNTIFS($E$5:$E$1000,E238,$C$5:$C$1000,"Auditoría Interna")&gt;0,"Interna",""),IF(COUNTIFS($E$5:$E$1000,E238,$C$5:$C$1000,"Auditoría Externa")&gt;0,"Externa",""),IF(COUNTIFS($E$5:$E$1000,E238,$C$5:$C$1000,"SSF")&gt;0,"SSF",""),IF(COUNTIFS($E$5:$E$1000,E238,$C$5:$C$1000,"Comité de Supervisión")&gt;0,"Comité Sup.",""),IF(COUNTIFS($E$5:$E$1000,E238,$C$5:$C$1000,"Consejo de Administración")&gt;0,"Consejo",""),IF(COUNTIFS($E$5:$E$1000,E238,$C$5:$C$1000,"Otros")&gt;0,"Otros","")))</f>
        <v/>
      </c>
      <c r="W238" s="58" t="str">
        <f aca="false">IF(E238="","",SUMIFS($AD$5:$AD$1000,$E$5:$E$1000,E238,$AA$5:$AA$1000,AA238,$C$5:$C$1000,"&lt;&gt;"&amp;C238))</f>
        <v/>
      </c>
      <c r="X238" s="72"/>
      <c r="Y238" s="68"/>
      <c r="Z238" s="72"/>
      <c r="AA238" s="38" t="str">
        <f aca="false">IF(B238="","",YEAR(B238)*100+MONTH(B238))</f>
        <v/>
      </c>
      <c r="AB238" s="38" t="str">
        <f aca="false">IF(AND(E238&lt;&gt;"",E238=Cruce!$C$5,AD238=1),COUNTIFS($E$5:E238,E238,$AD$5:AD238,1),"")</f>
        <v/>
      </c>
      <c r="AC238" s="38" t="str">
        <f aca="false">IF(E238="","",C238&amp;"|"&amp;X238&amp;"|"&amp;IF(B238="","s/f",TEXT(B238,"yyyymmdd"))&amp;IF(OR(C238="SSF",X238="Visitas Auditoría Interna"),"|"&amp;Y238,""))</f>
        <v/>
      </c>
      <c r="AD238" s="38" t="n">
        <f aca="false">IF(E238="",0,IF(COUNTIFS($E$5:E238,E238,$AC$5:AC238,AC238)=1,1,0))</f>
        <v>0</v>
      </c>
      <c r="AE238" s="38" t="str">
        <f aca="false">IF(OR(E238="",AD238&lt;&gt;1),"",SUBSTITUTE(SUBSTITUTE(C238,"Auditoría ",""),"Consejo de Administración","Consejo")&amp;" – "&amp;IF(B238="","(sin fecha)",DAY(B238)&amp;" de "&amp;CHOOSE(MONTH(B238),"Enero","Febrero","Marzo","Abril","Mayo","Junio","Julio","Agosto","Septiembre","Octubre","Noviembre","Diciembre")&amp;" "&amp;YEAR(B238)))</f>
        <v/>
      </c>
      <c r="AF238" s="38" t="n">
        <f aca="false">IF(E238="",0,IF(COUNTIF($AC$5:AC238,AC238)=1,1,0))</f>
        <v>0</v>
      </c>
    </row>
    <row r="239" customFormat="false" ht="15" hidden="false" customHeight="false" outlineLevel="0" collapsed="false">
      <c r="A239" s="68"/>
      <c r="B239" s="67"/>
      <c r="C239" s="68"/>
      <c r="D239" s="68"/>
      <c r="E239" s="69"/>
      <c r="F239" s="69"/>
      <c r="G239" s="70" t="str">
        <f aca="false">IF(OR(E239="",AND($C$3="",$E$3="")),"",IF(B239="","Sin fecha",IF(AND(OR($C$3="",B239&gt;=$C$3),OR($E$3="",B239&lt;=$E$3)),"Sí","No")))</f>
        <v/>
      </c>
      <c r="H239" s="58" t="str">
        <f aca="false">IF(B239="","",YEAR(B239))</f>
        <v/>
      </c>
      <c r="I239" s="70" t="str">
        <f aca="false">IF(B239="","",IF(MONTH(B239)=1,"X",""))</f>
        <v/>
      </c>
      <c r="J239" s="70" t="str">
        <f aca="false">IF(B239="","",IF(MONTH(B239)=2,"X",""))</f>
        <v/>
      </c>
      <c r="K239" s="70" t="str">
        <f aca="false">IF(B239="","",IF(MONTH(B239)=3,"X",""))</f>
        <v/>
      </c>
      <c r="L239" s="70" t="str">
        <f aca="false">IF(B239="","",IF(MONTH(B239)=4,"X",""))</f>
        <v/>
      </c>
      <c r="M239" s="70" t="str">
        <f aca="false">IF(B239="","",IF(MONTH(B239)=5,"X",""))</f>
        <v/>
      </c>
      <c r="N239" s="70" t="str">
        <f aca="false">IF(B239="","",IF(MONTH(B239)=6,"X",""))</f>
        <v/>
      </c>
      <c r="O239" s="70" t="str">
        <f aca="false">IF(B239="","",IF(MONTH(B239)=7,"X",""))</f>
        <v/>
      </c>
      <c r="P239" s="70" t="str">
        <f aca="false">IF(B239="","",IF(MONTH(B239)=8,"X",""))</f>
        <v/>
      </c>
      <c r="Q239" s="70" t="str">
        <f aca="false">IF(B239="","",IF(MONTH(B239)=9,"X",""))</f>
        <v/>
      </c>
      <c r="R239" s="70" t="str">
        <f aca="false">IF(B239="","",IF(MONTH(B239)=10,"X",""))</f>
        <v/>
      </c>
      <c r="S239" s="70" t="str">
        <f aca="false">IF(B239="","",IF(MONTH(B239)=11,"X",""))</f>
        <v/>
      </c>
      <c r="T239" s="70" t="str">
        <f aca="false">IF(B239="","",IF(MONTH(B239)=12,"X",""))</f>
        <v/>
      </c>
      <c r="U239" s="58" t="str">
        <f aca="false">IF(E239="","",SUMIF($E$5:$E$1000,E239,$AD$5:$AD$1000))</f>
        <v/>
      </c>
      <c r="V239" s="71" t="str">
        <f aca="false">IF(E239="","",_xlfn.TEXTJOIN(" + ",TRUE(),IF(COUNTIFS($E$5:$E$1000,E239,$C$5:$C$1000,"Auditoría Interna")&gt;0,"Interna",""),IF(COUNTIFS($E$5:$E$1000,E239,$C$5:$C$1000,"Auditoría Externa")&gt;0,"Externa",""),IF(COUNTIFS($E$5:$E$1000,E239,$C$5:$C$1000,"SSF")&gt;0,"SSF",""),IF(COUNTIFS($E$5:$E$1000,E239,$C$5:$C$1000,"Comité de Supervisión")&gt;0,"Comité Sup.",""),IF(COUNTIFS($E$5:$E$1000,E239,$C$5:$C$1000,"Consejo de Administración")&gt;0,"Consejo",""),IF(COUNTIFS($E$5:$E$1000,E239,$C$5:$C$1000,"Otros")&gt;0,"Otros","")))</f>
        <v/>
      </c>
      <c r="W239" s="58" t="str">
        <f aca="false">IF(E239="","",SUMIFS($AD$5:$AD$1000,$E$5:$E$1000,E239,$AA$5:$AA$1000,AA239,$C$5:$C$1000,"&lt;&gt;"&amp;C239))</f>
        <v/>
      </c>
      <c r="X239" s="72"/>
      <c r="Y239" s="68"/>
      <c r="Z239" s="72"/>
      <c r="AA239" s="38" t="str">
        <f aca="false">IF(B239="","",YEAR(B239)*100+MONTH(B239))</f>
        <v/>
      </c>
      <c r="AB239" s="38" t="str">
        <f aca="false">IF(AND(E239&lt;&gt;"",E239=Cruce!$C$5,AD239=1),COUNTIFS($E$5:E239,E239,$AD$5:AD239,1),"")</f>
        <v/>
      </c>
      <c r="AC239" s="38" t="str">
        <f aca="false">IF(E239="","",C239&amp;"|"&amp;X239&amp;"|"&amp;IF(B239="","s/f",TEXT(B239,"yyyymmdd"))&amp;IF(OR(C239="SSF",X239="Visitas Auditoría Interna"),"|"&amp;Y239,""))</f>
        <v/>
      </c>
      <c r="AD239" s="38" t="n">
        <f aca="false">IF(E239="",0,IF(COUNTIFS($E$5:E239,E239,$AC$5:AC239,AC239)=1,1,0))</f>
        <v>0</v>
      </c>
      <c r="AE239" s="38" t="str">
        <f aca="false">IF(OR(E239="",AD239&lt;&gt;1),"",SUBSTITUTE(SUBSTITUTE(C239,"Auditoría ",""),"Consejo de Administración","Consejo")&amp;" – "&amp;IF(B239="","(sin fecha)",DAY(B239)&amp;" de "&amp;CHOOSE(MONTH(B239),"Enero","Febrero","Marzo","Abril","Mayo","Junio","Julio","Agosto","Septiembre","Octubre","Noviembre","Diciembre")&amp;" "&amp;YEAR(B239)))</f>
        <v/>
      </c>
      <c r="AF239" s="38" t="n">
        <f aca="false">IF(E239="",0,IF(COUNTIF($AC$5:AC239,AC239)=1,1,0))</f>
        <v>0</v>
      </c>
    </row>
    <row r="240" customFormat="false" ht="15" hidden="false" customHeight="false" outlineLevel="0" collapsed="false">
      <c r="A240" s="68"/>
      <c r="B240" s="67"/>
      <c r="C240" s="68"/>
      <c r="D240" s="68"/>
      <c r="E240" s="69"/>
      <c r="F240" s="69"/>
      <c r="G240" s="70" t="str">
        <f aca="false">IF(OR(E240="",AND($C$3="",$E$3="")),"",IF(B240="","Sin fecha",IF(AND(OR($C$3="",B240&gt;=$C$3),OR($E$3="",B240&lt;=$E$3)),"Sí","No")))</f>
        <v/>
      </c>
      <c r="H240" s="58" t="str">
        <f aca="false">IF(B240="","",YEAR(B240))</f>
        <v/>
      </c>
      <c r="I240" s="70" t="str">
        <f aca="false">IF(B240="","",IF(MONTH(B240)=1,"X",""))</f>
        <v/>
      </c>
      <c r="J240" s="70" t="str">
        <f aca="false">IF(B240="","",IF(MONTH(B240)=2,"X",""))</f>
        <v/>
      </c>
      <c r="K240" s="70" t="str">
        <f aca="false">IF(B240="","",IF(MONTH(B240)=3,"X",""))</f>
        <v/>
      </c>
      <c r="L240" s="70" t="str">
        <f aca="false">IF(B240="","",IF(MONTH(B240)=4,"X",""))</f>
        <v/>
      </c>
      <c r="M240" s="70" t="str">
        <f aca="false">IF(B240="","",IF(MONTH(B240)=5,"X",""))</f>
        <v/>
      </c>
      <c r="N240" s="70" t="str">
        <f aca="false">IF(B240="","",IF(MONTH(B240)=6,"X",""))</f>
        <v/>
      </c>
      <c r="O240" s="70" t="str">
        <f aca="false">IF(B240="","",IF(MONTH(B240)=7,"X",""))</f>
        <v/>
      </c>
      <c r="P240" s="70" t="str">
        <f aca="false">IF(B240="","",IF(MONTH(B240)=8,"X",""))</f>
        <v/>
      </c>
      <c r="Q240" s="70" t="str">
        <f aca="false">IF(B240="","",IF(MONTH(B240)=9,"X",""))</f>
        <v/>
      </c>
      <c r="R240" s="70" t="str">
        <f aca="false">IF(B240="","",IF(MONTH(B240)=10,"X",""))</f>
        <v/>
      </c>
      <c r="S240" s="70" t="str">
        <f aca="false">IF(B240="","",IF(MONTH(B240)=11,"X",""))</f>
        <v/>
      </c>
      <c r="T240" s="70" t="str">
        <f aca="false">IF(B240="","",IF(MONTH(B240)=12,"X",""))</f>
        <v/>
      </c>
      <c r="U240" s="58" t="str">
        <f aca="false">IF(E240="","",SUMIF($E$5:$E$1000,E240,$AD$5:$AD$1000))</f>
        <v/>
      </c>
      <c r="V240" s="71" t="str">
        <f aca="false">IF(E240="","",_xlfn.TEXTJOIN(" + ",TRUE(),IF(COUNTIFS($E$5:$E$1000,E240,$C$5:$C$1000,"Auditoría Interna")&gt;0,"Interna",""),IF(COUNTIFS($E$5:$E$1000,E240,$C$5:$C$1000,"Auditoría Externa")&gt;0,"Externa",""),IF(COUNTIFS($E$5:$E$1000,E240,$C$5:$C$1000,"SSF")&gt;0,"SSF",""),IF(COUNTIFS($E$5:$E$1000,E240,$C$5:$C$1000,"Comité de Supervisión")&gt;0,"Comité Sup.",""),IF(COUNTIFS($E$5:$E$1000,E240,$C$5:$C$1000,"Consejo de Administración")&gt;0,"Consejo",""),IF(COUNTIFS($E$5:$E$1000,E240,$C$5:$C$1000,"Otros")&gt;0,"Otros","")))</f>
        <v/>
      </c>
      <c r="W240" s="58" t="str">
        <f aca="false">IF(E240="","",SUMIFS($AD$5:$AD$1000,$E$5:$E$1000,E240,$AA$5:$AA$1000,AA240,$C$5:$C$1000,"&lt;&gt;"&amp;C240))</f>
        <v/>
      </c>
      <c r="X240" s="72"/>
      <c r="Y240" s="68"/>
      <c r="Z240" s="72"/>
      <c r="AA240" s="38" t="str">
        <f aca="false">IF(B240="","",YEAR(B240)*100+MONTH(B240))</f>
        <v/>
      </c>
      <c r="AB240" s="38" t="str">
        <f aca="false">IF(AND(E240&lt;&gt;"",E240=Cruce!$C$5,AD240=1),COUNTIFS($E$5:E240,E240,$AD$5:AD240,1),"")</f>
        <v/>
      </c>
      <c r="AC240" s="38" t="str">
        <f aca="false">IF(E240="","",C240&amp;"|"&amp;X240&amp;"|"&amp;IF(B240="","s/f",TEXT(B240,"yyyymmdd"))&amp;IF(OR(C240="SSF",X240="Visitas Auditoría Interna"),"|"&amp;Y240,""))</f>
        <v/>
      </c>
      <c r="AD240" s="38" t="n">
        <f aca="false">IF(E240="",0,IF(COUNTIFS($E$5:E240,E240,$AC$5:AC240,AC240)=1,1,0))</f>
        <v>0</v>
      </c>
      <c r="AE240" s="38" t="str">
        <f aca="false">IF(OR(E240="",AD240&lt;&gt;1),"",SUBSTITUTE(SUBSTITUTE(C240,"Auditoría ",""),"Consejo de Administración","Consejo")&amp;" – "&amp;IF(B240="","(sin fecha)",DAY(B240)&amp;" de "&amp;CHOOSE(MONTH(B240),"Enero","Febrero","Marzo","Abril","Mayo","Junio","Julio","Agosto","Septiembre","Octubre","Noviembre","Diciembre")&amp;" "&amp;YEAR(B240)))</f>
        <v/>
      </c>
      <c r="AF240" s="38" t="n">
        <f aca="false">IF(E240="",0,IF(COUNTIF($AC$5:AC240,AC240)=1,1,0))</f>
        <v>0</v>
      </c>
    </row>
    <row r="241" customFormat="false" ht="15" hidden="false" customHeight="false" outlineLevel="0" collapsed="false">
      <c r="A241" s="68"/>
      <c r="B241" s="67"/>
      <c r="C241" s="68"/>
      <c r="D241" s="68"/>
      <c r="E241" s="69"/>
      <c r="F241" s="69"/>
      <c r="G241" s="70" t="str">
        <f aca="false">IF(OR(E241="",AND($C$3="",$E$3="")),"",IF(B241="","Sin fecha",IF(AND(OR($C$3="",B241&gt;=$C$3),OR($E$3="",B241&lt;=$E$3)),"Sí","No")))</f>
        <v/>
      </c>
      <c r="H241" s="58" t="str">
        <f aca="false">IF(B241="","",YEAR(B241))</f>
        <v/>
      </c>
      <c r="I241" s="70" t="str">
        <f aca="false">IF(B241="","",IF(MONTH(B241)=1,"X",""))</f>
        <v/>
      </c>
      <c r="J241" s="70" t="str">
        <f aca="false">IF(B241="","",IF(MONTH(B241)=2,"X",""))</f>
        <v/>
      </c>
      <c r="K241" s="70" t="str">
        <f aca="false">IF(B241="","",IF(MONTH(B241)=3,"X",""))</f>
        <v/>
      </c>
      <c r="L241" s="70" t="str">
        <f aca="false">IF(B241="","",IF(MONTH(B241)=4,"X",""))</f>
        <v/>
      </c>
      <c r="M241" s="70" t="str">
        <f aca="false">IF(B241="","",IF(MONTH(B241)=5,"X",""))</f>
        <v/>
      </c>
      <c r="N241" s="70" t="str">
        <f aca="false">IF(B241="","",IF(MONTH(B241)=6,"X",""))</f>
        <v/>
      </c>
      <c r="O241" s="70" t="str">
        <f aca="false">IF(B241="","",IF(MONTH(B241)=7,"X",""))</f>
        <v/>
      </c>
      <c r="P241" s="70" t="str">
        <f aca="false">IF(B241="","",IF(MONTH(B241)=8,"X",""))</f>
        <v/>
      </c>
      <c r="Q241" s="70" t="str">
        <f aca="false">IF(B241="","",IF(MONTH(B241)=9,"X",""))</f>
        <v/>
      </c>
      <c r="R241" s="70" t="str">
        <f aca="false">IF(B241="","",IF(MONTH(B241)=10,"X",""))</f>
        <v/>
      </c>
      <c r="S241" s="70" t="str">
        <f aca="false">IF(B241="","",IF(MONTH(B241)=11,"X",""))</f>
        <v/>
      </c>
      <c r="T241" s="70" t="str">
        <f aca="false">IF(B241="","",IF(MONTH(B241)=12,"X",""))</f>
        <v/>
      </c>
      <c r="U241" s="58" t="str">
        <f aca="false">IF(E241="","",SUMIF($E$5:$E$1000,E241,$AD$5:$AD$1000))</f>
        <v/>
      </c>
      <c r="V241" s="71" t="str">
        <f aca="false">IF(E241="","",_xlfn.TEXTJOIN(" + ",TRUE(),IF(COUNTIFS($E$5:$E$1000,E241,$C$5:$C$1000,"Auditoría Interna")&gt;0,"Interna",""),IF(COUNTIFS($E$5:$E$1000,E241,$C$5:$C$1000,"Auditoría Externa")&gt;0,"Externa",""),IF(COUNTIFS($E$5:$E$1000,E241,$C$5:$C$1000,"SSF")&gt;0,"SSF",""),IF(COUNTIFS($E$5:$E$1000,E241,$C$5:$C$1000,"Comité de Supervisión")&gt;0,"Comité Sup.",""),IF(COUNTIFS($E$5:$E$1000,E241,$C$5:$C$1000,"Consejo de Administración")&gt;0,"Consejo",""),IF(COUNTIFS($E$5:$E$1000,E241,$C$5:$C$1000,"Otros")&gt;0,"Otros","")))</f>
        <v/>
      </c>
      <c r="W241" s="58" t="str">
        <f aca="false">IF(E241="","",SUMIFS($AD$5:$AD$1000,$E$5:$E$1000,E241,$AA$5:$AA$1000,AA241,$C$5:$C$1000,"&lt;&gt;"&amp;C241))</f>
        <v/>
      </c>
      <c r="X241" s="72"/>
      <c r="Y241" s="68"/>
      <c r="Z241" s="72"/>
      <c r="AA241" s="38" t="str">
        <f aca="false">IF(B241="","",YEAR(B241)*100+MONTH(B241))</f>
        <v/>
      </c>
      <c r="AB241" s="38" t="str">
        <f aca="false">IF(AND(E241&lt;&gt;"",E241=Cruce!$C$5,AD241=1),COUNTIFS($E$5:E241,E241,$AD$5:AD241,1),"")</f>
        <v/>
      </c>
      <c r="AC241" s="38" t="str">
        <f aca="false">IF(E241="","",C241&amp;"|"&amp;X241&amp;"|"&amp;IF(B241="","s/f",TEXT(B241,"yyyymmdd"))&amp;IF(OR(C241="SSF",X241="Visitas Auditoría Interna"),"|"&amp;Y241,""))</f>
        <v/>
      </c>
      <c r="AD241" s="38" t="n">
        <f aca="false">IF(E241="",0,IF(COUNTIFS($E$5:E241,E241,$AC$5:AC241,AC241)=1,1,0))</f>
        <v>0</v>
      </c>
      <c r="AE241" s="38" t="str">
        <f aca="false">IF(OR(E241="",AD241&lt;&gt;1),"",SUBSTITUTE(SUBSTITUTE(C241,"Auditoría ",""),"Consejo de Administración","Consejo")&amp;" – "&amp;IF(B241="","(sin fecha)",DAY(B241)&amp;" de "&amp;CHOOSE(MONTH(B241),"Enero","Febrero","Marzo","Abril","Mayo","Junio","Julio","Agosto","Septiembre","Octubre","Noviembre","Diciembre")&amp;" "&amp;YEAR(B241)))</f>
        <v/>
      </c>
      <c r="AF241" s="38" t="n">
        <f aca="false">IF(E241="",0,IF(COUNTIF($AC$5:AC241,AC241)=1,1,0))</f>
        <v>0</v>
      </c>
    </row>
    <row r="242" customFormat="false" ht="15" hidden="false" customHeight="false" outlineLevel="0" collapsed="false">
      <c r="A242" s="68"/>
      <c r="B242" s="67"/>
      <c r="C242" s="68"/>
      <c r="D242" s="68"/>
      <c r="E242" s="69"/>
      <c r="F242" s="69"/>
      <c r="G242" s="70" t="str">
        <f aca="false">IF(OR(E242="",AND($C$3="",$E$3="")),"",IF(B242="","Sin fecha",IF(AND(OR($C$3="",B242&gt;=$C$3),OR($E$3="",B242&lt;=$E$3)),"Sí","No")))</f>
        <v/>
      </c>
      <c r="H242" s="58" t="str">
        <f aca="false">IF(B242="","",YEAR(B242))</f>
        <v/>
      </c>
      <c r="I242" s="70" t="str">
        <f aca="false">IF(B242="","",IF(MONTH(B242)=1,"X",""))</f>
        <v/>
      </c>
      <c r="J242" s="70" t="str">
        <f aca="false">IF(B242="","",IF(MONTH(B242)=2,"X",""))</f>
        <v/>
      </c>
      <c r="K242" s="70" t="str">
        <f aca="false">IF(B242="","",IF(MONTH(B242)=3,"X",""))</f>
        <v/>
      </c>
      <c r="L242" s="70" t="str">
        <f aca="false">IF(B242="","",IF(MONTH(B242)=4,"X",""))</f>
        <v/>
      </c>
      <c r="M242" s="70" t="str">
        <f aca="false">IF(B242="","",IF(MONTH(B242)=5,"X",""))</f>
        <v/>
      </c>
      <c r="N242" s="70" t="str">
        <f aca="false">IF(B242="","",IF(MONTH(B242)=6,"X",""))</f>
        <v/>
      </c>
      <c r="O242" s="70" t="str">
        <f aca="false">IF(B242="","",IF(MONTH(B242)=7,"X",""))</f>
        <v/>
      </c>
      <c r="P242" s="70" t="str">
        <f aca="false">IF(B242="","",IF(MONTH(B242)=8,"X",""))</f>
        <v/>
      </c>
      <c r="Q242" s="70" t="str">
        <f aca="false">IF(B242="","",IF(MONTH(B242)=9,"X",""))</f>
        <v/>
      </c>
      <c r="R242" s="70" t="str">
        <f aca="false">IF(B242="","",IF(MONTH(B242)=10,"X",""))</f>
        <v/>
      </c>
      <c r="S242" s="70" t="str">
        <f aca="false">IF(B242="","",IF(MONTH(B242)=11,"X",""))</f>
        <v/>
      </c>
      <c r="T242" s="70" t="str">
        <f aca="false">IF(B242="","",IF(MONTH(B242)=12,"X",""))</f>
        <v/>
      </c>
      <c r="U242" s="58" t="str">
        <f aca="false">IF(E242="","",SUMIF($E$5:$E$1000,E242,$AD$5:$AD$1000))</f>
        <v/>
      </c>
      <c r="V242" s="71" t="str">
        <f aca="false">IF(E242="","",_xlfn.TEXTJOIN(" + ",TRUE(),IF(COUNTIFS($E$5:$E$1000,E242,$C$5:$C$1000,"Auditoría Interna")&gt;0,"Interna",""),IF(COUNTIFS($E$5:$E$1000,E242,$C$5:$C$1000,"Auditoría Externa")&gt;0,"Externa",""),IF(COUNTIFS($E$5:$E$1000,E242,$C$5:$C$1000,"SSF")&gt;0,"SSF",""),IF(COUNTIFS($E$5:$E$1000,E242,$C$5:$C$1000,"Comité de Supervisión")&gt;0,"Comité Sup.",""),IF(COUNTIFS($E$5:$E$1000,E242,$C$5:$C$1000,"Consejo de Administración")&gt;0,"Consejo",""),IF(COUNTIFS($E$5:$E$1000,E242,$C$5:$C$1000,"Otros")&gt;0,"Otros","")))</f>
        <v/>
      </c>
      <c r="W242" s="58" t="str">
        <f aca="false">IF(E242="","",SUMIFS($AD$5:$AD$1000,$E$5:$E$1000,E242,$AA$5:$AA$1000,AA242,$C$5:$C$1000,"&lt;&gt;"&amp;C242))</f>
        <v/>
      </c>
      <c r="X242" s="72"/>
      <c r="Y242" s="68"/>
      <c r="Z242" s="72"/>
      <c r="AA242" s="38" t="str">
        <f aca="false">IF(B242="","",YEAR(B242)*100+MONTH(B242))</f>
        <v/>
      </c>
      <c r="AB242" s="38" t="str">
        <f aca="false">IF(AND(E242&lt;&gt;"",E242=Cruce!$C$5,AD242=1),COUNTIFS($E$5:E242,E242,$AD$5:AD242,1),"")</f>
        <v/>
      </c>
      <c r="AC242" s="38" t="str">
        <f aca="false">IF(E242="","",C242&amp;"|"&amp;X242&amp;"|"&amp;IF(B242="","s/f",TEXT(B242,"yyyymmdd"))&amp;IF(OR(C242="SSF",X242="Visitas Auditoría Interna"),"|"&amp;Y242,""))</f>
        <v/>
      </c>
      <c r="AD242" s="38" t="n">
        <f aca="false">IF(E242="",0,IF(COUNTIFS($E$5:E242,E242,$AC$5:AC242,AC242)=1,1,0))</f>
        <v>0</v>
      </c>
      <c r="AE242" s="38" t="str">
        <f aca="false">IF(OR(E242="",AD242&lt;&gt;1),"",SUBSTITUTE(SUBSTITUTE(C242,"Auditoría ",""),"Consejo de Administración","Consejo")&amp;" – "&amp;IF(B242="","(sin fecha)",DAY(B242)&amp;" de "&amp;CHOOSE(MONTH(B242),"Enero","Febrero","Marzo","Abril","Mayo","Junio","Julio","Agosto","Septiembre","Octubre","Noviembre","Diciembre")&amp;" "&amp;YEAR(B242)))</f>
        <v/>
      </c>
      <c r="AF242" s="38" t="n">
        <f aca="false">IF(E242="",0,IF(COUNTIF($AC$5:AC242,AC242)=1,1,0))</f>
        <v>0</v>
      </c>
    </row>
    <row r="243" customFormat="false" ht="15" hidden="false" customHeight="false" outlineLevel="0" collapsed="false">
      <c r="A243" s="68"/>
      <c r="B243" s="67"/>
      <c r="C243" s="68"/>
      <c r="D243" s="68"/>
      <c r="E243" s="69"/>
      <c r="F243" s="69"/>
      <c r="G243" s="70" t="str">
        <f aca="false">IF(OR(E243="",AND($C$3="",$E$3="")),"",IF(B243="","Sin fecha",IF(AND(OR($C$3="",B243&gt;=$C$3),OR($E$3="",B243&lt;=$E$3)),"Sí","No")))</f>
        <v/>
      </c>
      <c r="H243" s="58" t="str">
        <f aca="false">IF(B243="","",YEAR(B243))</f>
        <v/>
      </c>
      <c r="I243" s="70" t="str">
        <f aca="false">IF(B243="","",IF(MONTH(B243)=1,"X",""))</f>
        <v/>
      </c>
      <c r="J243" s="70" t="str">
        <f aca="false">IF(B243="","",IF(MONTH(B243)=2,"X",""))</f>
        <v/>
      </c>
      <c r="K243" s="70" t="str">
        <f aca="false">IF(B243="","",IF(MONTH(B243)=3,"X",""))</f>
        <v/>
      </c>
      <c r="L243" s="70" t="str">
        <f aca="false">IF(B243="","",IF(MONTH(B243)=4,"X",""))</f>
        <v/>
      </c>
      <c r="M243" s="70" t="str">
        <f aca="false">IF(B243="","",IF(MONTH(B243)=5,"X",""))</f>
        <v/>
      </c>
      <c r="N243" s="70" t="str">
        <f aca="false">IF(B243="","",IF(MONTH(B243)=6,"X",""))</f>
        <v/>
      </c>
      <c r="O243" s="70" t="str">
        <f aca="false">IF(B243="","",IF(MONTH(B243)=7,"X",""))</f>
        <v/>
      </c>
      <c r="P243" s="70" t="str">
        <f aca="false">IF(B243="","",IF(MONTH(B243)=8,"X",""))</f>
        <v/>
      </c>
      <c r="Q243" s="70" t="str">
        <f aca="false">IF(B243="","",IF(MONTH(B243)=9,"X",""))</f>
        <v/>
      </c>
      <c r="R243" s="70" t="str">
        <f aca="false">IF(B243="","",IF(MONTH(B243)=10,"X",""))</f>
        <v/>
      </c>
      <c r="S243" s="70" t="str">
        <f aca="false">IF(B243="","",IF(MONTH(B243)=11,"X",""))</f>
        <v/>
      </c>
      <c r="T243" s="70" t="str">
        <f aca="false">IF(B243="","",IF(MONTH(B243)=12,"X",""))</f>
        <v/>
      </c>
      <c r="U243" s="58" t="str">
        <f aca="false">IF(E243="","",SUMIF($E$5:$E$1000,E243,$AD$5:$AD$1000))</f>
        <v/>
      </c>
      <c r="V243" s="71" t="str">
        <f aca="false">IF(E243="","",_xlfn.TEXTJOIN(" + ",TRUE(),IF(COUNTIFS($E$5:$E$1000,E243,$C$5:$C$1000,"Auditoría Interna")&gt;0,"Interna",""),IF(COUNTIFS($E$5:$E$1000,E243,$C$5:$C$1000,"Auditoría Externa")&gt;0,"Externa",""),IF(COUNTIFS($E$5:$E$1000,E243,$C$5:$C$1000,"SSF")&gt;0,"SSF",""),IF(COUNTIFS($E$5:$E$1000,E243,$C$5:$C$1000,"Comité de Supervisión")&gt;0,"Comité Sup.",""),IF(COUNTIFS($E$5:$E$1000,E243,$C$5:$C$1000,"Consejo de Administración")&gt;0,"Consejo",""),IF(COUNTIFS($E$5:$E$1000,E243,$C$5:$C$1000,"Otros")&gt;0,"Otros","")))</f>
        <v/>
      </c>
      <c r="W243" s="58" t="str">
        <f aca="false">IF(E243="","",SUMIFS($AD$5:$AD$1000,$E$5:$E$1000,E243,$AA$5:$AA$1000,AA243,$C$5:$C$1000,"&lt;&gt;"&amp;C243))</f>
        <v/>
      </c>
      <c r="X243" s="72"/>
      <c r="Y243" s="68"/>
      <c r="Z243" s="72"/>
      <c r="AA243" s="38" t="str">
        <f aca="false">IF(B243="","",YEAR(B243)*100+MONTH(B243))</f>
        <v/>
      </c>
      <c r="AB243" s="38" t="str">
        <f aca="false">IF(AND(E243&lt;&gt;"",E243=Cruce!$C$5,AD243=1),COUNTIFS($E$5:E243,E243,$AD$5:AD243,1),"")</f>
        <v/>
      </c>
      <c r="AC243" s="38" t="str">
        <f aca="false">IF(E243="","",C243&amp;"|"&amp;X243&amp;"|"&amp;IF(B243="","s/f",TEXT(B243,"yyyymmdd"))&amp;IF(OR(C243="SSF",X243="Visitas Auditoría Interna"),"|"&amp;Y243,""))</f>
        <v/>
      </c>
      <c r="AD243" s="38" t="n">
        <f aca="false">IF(E243="",0,IF(COUNTIFS($E$5:E243,E243,$AC$5:AC243,AC243)=1,1,0))</f>
        <v>0</v>
      </c>
      <c r="AE243" s="38" t="str">
        <f aca="false">IF(OR(E243="",AD243&lt;&gt;1),"",SUBSTITUTE(SUBSTITUTE(C243,"Auditoría ",""),"Consejo de Administración","Consejo")&amp;" – "&amp;IF(B243="","(sin fecha)",DAY(B243)&amp;" de "&amp;CHOOSE(MONTH(B243),"Enero","Febrero","Marzo","Abril","Mayo","Junio","Julio","Agosto","Septiembre","Octubre","Noviembre","Diciembre")&amp;" "&amp;YEAR(B243)))</f>
        <v/>
      </c>
      <c r="AF243" s="38" t="n">
        <f aca="false">IF(E243="",0,IF(COUNTIF($AC$5:AC243,AC243)=1,1,0))</f>
        <v>0</v>
      </c>
    </row>
    <row r="244" customFormat="false" ht="15" hidden="false" customHeight="false" outlineLevel="0" collapsed="false">
      <c r="A244" s="68"/>
      <c r="B244" s="67"/>
      <c r="C244" s="68"/>
      <c r="D244" s="68"/>
      <c r="E244" s="69"/>
      <c r="F244" s="69"/>
      <c r="G244" s="70" t="str">
        <f aca="false">IF(OR(E244="",AND($C$3="",$E$3="")),"",IF(B244="","Sin fecha",IF(AND(OR($C$3="",B244&gt;=$C$3),OR($E$3="",B244&lt;=$E$3)),"Sí","No")))</f>
        <v/>
      </c>
      <c r="H244" s="58" t="str">
        <f aca="false">IF(B244="","",YEAR(B244))</f>
        <v/>
      </c>
      <c r="I244" s="70" t="str">
        <f aca="false">IF(B244="","",IF(MONTH(B244)=1,"X",""))</f>
        <v/>
      </c>
      <c r="J244" s="70" t="str">
        <f aca="false">IF(B244="","",IF(MONTH(B244)=2,"X",""))</f>
        <v/>
      </c>
      <c r="K244" s="70" t="str">
        <f aca="false">IF(B244="","",IF(MONTH(B244)=3,"X",""))</f>
        <v/>
      </c>
      <c r="L244" s="70" t="str">
        <f aca="false">IF(B244="","",IF(MONTH(B244)=4,"X",""))</f>
        <v/>
      </c>
      <c r="M244" s="70" t="str">
        <f aca="false">IF(B244="","",IF(MONTH(B244)=5,"X",""))</f>
        <v/>
      </c>
      <c r="N244" s="70" t="str">
        <f aca="false">IF(B244="","",IF(MONTH(B244)=6,"X",""))</f>
        <v/>
      </c>
      <c r="O244" s="70" t="str">
        <f aca="false">IF(B244="","",IF(MONTH(B244)=7,"X",""))</f>
        <v/>
      </c>
      <c r="P244" s="70" t="str">
        <f aca="false">IF(B244="","",IF(MONTH(B244)=8,"X",""))</f>
        <v/>
      </c>
      <c r="Q244" s="70" t="str">
        <f aca="false">IF(B244="","",IF(MONTH(B244)=9,"X",""))</f>
        <v/>
      </c>
      <c r="R244" s="70" t="str">
        <f aca="false">IF(B244="","",IF(MONTH(B244)=10,"X",""))</f>
        <v/>
      </c>
      <c r="S244" s="70" t="str">
        <f aca="false">IF(B244="","",IF(MONTH(B244)=11,"X",""))</f>
        <v/>
      </c>
      <c r="T244" s="70" t="str">
        <f aca="false">IF(B244="","",IF(MONTH(B244)=12,"X",""))</f>
        <v/>
      </c>
      <c r="U244" s="58" t="str">
        <f aca="false">IF(E244="","",SUMIF($E$5:$E$1000,E244,$AD$5:$AD$1000))</f>
        <v/>
      </c>
      <c r="V244" s="71" t="str">
        <f aca="false">IF(E244="","",_xlfn.TEXTJOIN(" + ",TRUE(),IF(COUNTIFS($E$5:$E$1000,E244,$C$5:$C$1000,"Auditoría Interna")&gt;0,"Interna",""),IF(COUNTIFS($E$5:$E$1000,E244,$C$5:$C$1000,"Auditoría Externa")&gt;0,"Externa",""),IF(COUNTIFS($E$5:$E$1000,E244,$C$5:$C$1000,"SSF")&gt;0,"SSF",""),IF(COUNTIFS($E$5:$E$1000,E244,$C$5:$C$1000,"Comité de Supervisión")&gt;0,"Comité Sup.",""),IF(COUNTIFS($E$5:$E$1000,E244,$C$5:$C$1000,"Consejo de Administración")&gt;0,"Consejo",""),IF(COUNTIFS($E$5:$E$1000,E244,$C$5:$C$1000,"Otros")&gt;0,"Otros","")))</f>
        <v/>
      </c>
      <c r="W244" s="58" t="str">
        <f aca="false">IF(E244="","",SUMIFS($AD$5:$AD$1000,$E$5:$E$1000,E244,$AA$5:$AA$1000,AA244,$C$5:$C$1000,"&lt;&gt;"&amp;C244))</f>
        <v/>
      </c>
      <c r="X244" s="72"/>
      <c r="Y244" s="68"/>
      <c r="Z244" s="72"/>
      <c r="AA244" s="38" t="str">
        <f aca="false">IF(B244="","",YEAR(B244)*100+MONTH(B244))</f>
        <v/>
      </c>
      <c r="AB244" s="38" t="str">
        <f aca="false">IF(AND(E244&lt;&gt;"",E244=Cruce!$C$5,AD244=1),COUNTIFS($E$5:E244,E244,$AD$5:AD244,1),"")</f>
        <v/>
      </c>
      <c r="AC244" s="38" t="str">
        <f aca="false">IF(E244="","",C244&amp;"|"&amp;X244&amp;"|"&amp;IF(B244="","s/f",TEXT(B244,"yyyymmdd"))&amp;IF(OR(C244="SSF",X244="Visitas Auditoría Interna"),"|"&amp;Y244,""))</f>
        <v/>
      </c>
      <c r="AD244" s="38" t="n">
        <f aca="false">IF(E244="",0,IF(COUNTIFS($E$5:E244,E244,$AC$5:AC244,AC244)=1,1,0))</f>
        <v>0</v>
      </c>
      <c r="AE244" s="38" t="str">
        <f aca="false">IF(OR(E244="",AD244&lt;&gt;1),"",SUBSTITUTE(SUBSTITUTE(C244,"Auditoría ",""),"Consejo de Administración","Consejo")&amp;" – "&amp;IF(B244="","(sin fecha)",DAY(B244)&amp;" de "&amp;CHOOSE(MONTH(B244),"Enero","Febrero","Marzo","Abril","Mayo","Junio","Julio","Agosto","Septiembre","Octubre","Noviembre","Diciembre")&amp;" "&amp;YEAR(B244)))</f>
        <v/>
      </c>
      <c r="AF244" s="38" t="n">
        <f aca="false">IF(E244="",0,IF(COUNTIF($AC$5:AC244,AC244)=1,1,0))</f>
        <v>0</v>
      </c>
    </row>
    <row r="245" customFormat="false" ht="15" hidden="false" customHeight="false" outlineLevel="0" collapsed="false">
      <c r="A245" s="68"/>
      <c r="B245" s="67"/>
      <c r="C245" s="68"/>
      <c r="D245" s="68"/>
      <c r="E245" s="69"/>
      <c r="F245" s="69"/>
      <c r="G245" s="70" t="str">
        <f aca="false">IF(OR(E245="",AND($C$3="",$E$3="")),"",IF(B245="","Sin fecha",IF(AND(OR($C$3="",B245&gt;=$C$3),OR($E$3="",B245&lt;=$E$3)),"Sí","No")))</f>
        <v/>
      </c>
      <c r="H245" s="58" t="str">
        <f aca="false">IF(B245="","",YEAR(B245))</f>
        <v/>
      </c>
      <c r="I245" s="70" t="str">
        <f aca="false">IF(B245="","",IF(MONTH(B245)=1,"X",""))</f>
        <v/>
      </c>
      <c r="J245" s="70" t="str">
        <f aca="false">IF(B245="","",IF(MONTH(B245)=2,"X",""))</f>
        <v/>
      </c>
      <c r="K245" s="70" t="str">
        <f aca="false">IF(B245="","",IF(MONTH(B245)=3,"X",""))</f>
        <v/>
      </c>
      <c r="L245" s="70" t="str">
        <f aca="false">IF(B245="","",IF(MONTH(B245)=4,"X",""))</f>
        <v/>
      </c>
      <c r="M245" s="70" t="str">
        <f aca="false">IF(B245="","",IF(MONTH(B245)=5,"X",""))</f>
        <v/>
      </c>
      <c r="N245" s="70" t="str">
        <f aca="false">IF(B245="","",IF(MONTH(B245)=6,"X",""))</f>
        <v/>
      </c>
      <c r="O245" s="70" t="str">
        <f aca="false">IF(B245="","",IF(MONTH(B245)=7,"X",""))</f>
        <v/>
      </c>
      <c r="P245" s="70" t="str">
        <f aca="false">IF(B245="","",IF(MONTH(B245)=8,"X",""))</f>
        <v/>
      </c>
      <c r="Q245" s="70" t="str">
        <f aca="false">IF(B245="","",IF(MONTH(B245)=9,"X",""))</f>
        <v/>
      </c>
      <c r="R245" s="70" t="str">
        <f aca="false">IF(B245="","",IF(MONTH(B245)=10,"X",""))</f>
        <v/>
      </c>
      <c r="S245" s="70" t="str">
        <f aca="false">IF(B245="","",IF(MONTH(B245)=11,"X",""))</f>
        <v/>
      </c>
      <c r="T245" s="70" t="str">
        <f aca="false">IF(B245="","",IF(MONTH(B245)=12,"X",""))</f>
        <v/>
      </c>
      <c r="U245" s="58" t="str">
        <f aca="false">IF(E245="","",SUMIF($E$5:$E$1000,E245,$AD$5:$AD$1000))</f>
        <v/>
      </c>
      <c r="V245" s="71" t="str">
        <f aca="false">IF(E245="","",_xlfn.TEXTJOIN(" + ",TRUE(),IF(COUNTIFS($E$5:$E$1000,E245,$C$5:$C$1000,"Auditoría Interna")&gt;0,"Interna",""),IF(COUNTIFS($E$5:$E$1000,E245,$C$5:$C$1000,"Auditoría Externa")&gt;0,"Externa",""),IF(COUNTIFS($E$5:$E$1000,E245,$C$5:$C$1000,"SSF")&gt;0,"SSF",""),IF(COUNTIFS($E$5:$E$1000,E245,$C$5:$C$1000,"Comité de Supervisión")&gt;0,"Comité Sup.",""),IF(COUNTIFS($E$5:$E$1000,E245,$C$5:$C$1000,"Consejo de Administración")&gt;0,"Consejo",""),IF(COUNTIFS($E$5:$E$1000,E245,$C$5:$C$1000,"Otros")&gt;0,"Otros","")))</f>
        <v/>
      </c>
      <c r="W245" s="58" t="str">
        <f aca="false">IF(E245="","",SUMIFS($AD$5:$AD$1000,$E$5:$E$1000,E245,$AA$5:$AA$1000,AA245,$C$5:$C$1000,"&lt;&gt;"&amp;C245))</f>
        <v/>
      </c>
      <c r="X245" s="72"/>
      <c r="Y245" s="68"/>
      <c r="Z245" s="72"/>
      <c r="AA245" s="38" t="str">
        <f aca="false">IF(B245="","",YEAR(B245)*100+MONTH(B245))</f>
        <v/>
      </c>
      <c r="AB245" s="38" t="str">
        <f aca="false">IF(AND(E245&lt;&gt;"",E245=Cruce!$C$5,AD245=1),COUNTIFS($E$5:E245,E245,$AD$5:AD245,1),"")</f>
        <v/>
      </c>
      <c r="AC245" s="38" t="str">
        <f aca="false">IF(E245="","",C245&amp;"|"&amp;X245&amp;"|"&amp;IF(B245="","s/f",TEXT(B245,"yyyymmdd"))&amp;IF(OR(C245="SSF",X245="Visitas Auditoría Interna"),"|"&amp;Y245,""))</f>
        <v/>
      </c>
      <c r="AD245" s="38" t="n">
        <f aca="false">IF(E245="",0,IF(COUNTIFS($E$5:E245,E245,$AC$5:AC245,AC245)=1,1,0))</f>
        <v>0</v>
      </c>
      <c r="AE245" s="38" t="str">
        <f aca="false">IF(OR(E245="",AD245&lt;&gt;1),"",SUBSTITUTE(SUBSTITUTE(C245,"Auditoría ",""),"Consejo de Administración","Consejo")&amp;" – "&amp;IF(B245="","(sin fecha)",DAY(B245)&amp;" de "&amp;CHOOSE(MONTH(B245),"Enero","Febrero","Marzo","Abril","Mayo","Junio","Julio","Agosto","Septiembre","Octubre","Noviembre","Diciembre")&amp;" "&amp;YEAR(B245)))</f>
        <v/>
      </c>
      <c r="AF245" s="38" t="n">
        <f aca="false">IF(E245="",0,IF(COUNTIF($AC$5:AC245,AC245)=1,1,0))</f>
        <v>0</v>
      </c>
    </row>
    <row r="246" customFormat="false" ht="15" hidden="false" customHeight="false" outlineLevel="0" collapsed="false">
      <c r="A246" s="68"/>
      <c r="B246" s="67"/>
      <c r="C246" s="68"/>
      <c r="D246" s="68"/>
      <c r="E246" s="69"/>
      <c r="F246" s="69"/>
      <c r="G246" s="70" t="str">
        <f aca="false">IF(OR(E246="",AND($C$3="",$E$3="")),"",IF(B246="","Sin fecha",IF(AND(OR($C$3="",B246&gt;=$C$3),OR($E$3="",B246&lt;=$E$3)),"Sí","No")))</f>
        <v/>
      </c>
      <c r="H246" s="58" t="str">
        <f aca="false">IF(B246="","",YEAR(B246))</f>
        <v/>
      </c>
      <c r="I246" s="70" t="str">
        <f aca="false">IF(B246="","",IF(MONTH(B246)=1,"X",""))</f>
        <v/>
      </c>
      <c r="J246" s="70" t="str">
        <f aca="false">IF(B246="","",IF(MONTH(B246)=2,"X",""))</f>
        <v/>
      </c>
      <c r="K246" s="70" t="str">
        <f aca="false">IF(B246="","",IF(MONTH(B246)=3,"X",""))</f>
        <v/>
      </c>
      <c r="L246" s="70" t="str">
        <f aca="false">IF(B246="","",IF(MONTH(B246)=4,"X",""))</f>
        <v/>
      </c>
      <c r="M246" s="70" t="str">
        <f aca="false">IF(B246="","",IF(MONTH(B246)=5,"X",""))</f>
        <v/>
      </c>
      <c r="N246" s="70" t="str">
        <f aca="false">IF(B246="","",IF(MONTH(B246)=6,"X",""))</f>
        <v/>
      </c>
      <c r="O246" s="70" t="str">
        <f aca="false">IF(B246="","",IF(MONTH(B246)=7,"X",""))</f>
        <v/>
      </c>
      <c r="P246" s="70" t="str">
        <f aca="false">IF(B246="","",IF(MONTH(B246)=8,"X",""))</f>
        <v/>
      </c>
      <c r="Q246" s="70" t="str">
        <f aca="false">IF(B246="","",IF(MONTH(B246)=9,"X",""))</f>
        <v/>
      </c>
      <c r="R246" s="70" t="str">
        <f aca="false">IF(B246="","",IF(MONTH(B246)=10,"X",""))</f>
        <v/>
      </c>
      <c r="S246" s="70" t="str">
        <f aca="false">IF(B246="","",IF(MONTH(B246)=11,"X",""))</f>
        <v/>
      </c>
      <c r="T246" s="70" t="str">
        <f aca="false">IF(B246="","",IF(MONTH(B246)=12,"X",""))</f>
        <v/>
      </c>
      <c r="U246" s="58" t="str">
        <f aca="false">IF(E246="","",SUMIF($E$5:$E$1000,E246,$AD$5:$AD$1000))</f>
        <v/>
      </c>
      <c r="V246" s="71" t="str">
        <f aca="false">IF(E246="","",_xlfn.TEXTJOIN(" + ",TRUE(),IF(COUNTIFS($E$5:$E$1000,E246,$C$5:$C$1000,"Auditoría Interna")&gt;0,"Interna",""),IF(COUNTIFS($E$5:$E$1000,E246,$C$5:$C$1000,"Auditoría Externa")&gt;0,"Externa",""),IF(COUNTIFS($E$5:$E$1000,E246,$C$5:$C$1000,"SSF")&gt;0,"SSF",""),IF(COUNTIFS($E$5:$E$1000,E246,$C$5:$C$1000,"Comité de Supervisión")&gt;0,"Comité Sup.",""),IF(COUNTIFS($E$5:$E$1000,E246,$C$5:$C$1000,"Consejo de Administración")&gt;0,"Consejo",""),IF(COUNTIFS($E$5:$E$1000,E246,$C$5:$C$1000,"Otros")&gt;0,"Otros","")))</f>
        <v/>
      </c>
      <c r="W246" s="58" t="str">
        <f aca="false">IF(E246="","",SUMIFS($AD$5:$AD$1000,$E$5:$E$1000,E246,$AA$5:$AA$1000,AA246,$C$5:$C$1000,"&lt;&gt;"&amp;C246))</f>
        <v/>
      </c>
      <c r="X246" s="72"/>
      <c r="Y246" s="68"/>
      <c r="Z246" s="72"/>
      <c r="AA246" s="38" t="str">
        <f aca="false">IF(B246="","",YEAR(B246)*100+MONTH(B246))</f>
        <v/>
      </c>
      <c r="AB246" s="38" t="str">
        <f aca="false">IF(AND(E246&lt;&gt;"",E246=Cruce!$C$5,AD246=1),COUNTIFS($E$5:E246,E246,$AD$5:AD246,1),"")</f>
        <v/>
      </c>
      <c r="AC246" s="38" t="str">
        <f aca="false">IF(E246="","",C246&amp;"|"&amp;X246&amp;"|"&amp;IF(B246="","s/f",TEXT(B246,"yyyymmdd"))&amp;IF(OR(C246="SSF",X246="Visitas Auditoría Interna"),"|"&amp;Y246,""))</f>
        <v/>
      </c>
      <c r="AD246" s="38" t="n">
        <f aca="false">IF(E246="",0,IF(COUNTIFS($E$5:E246,E246,$AC$5:AC246,AC246)=1,1,0))</f>
        <v>0</v>
      </c>
      <c r="AE246" s="38" t="str">
        <f aca="false">IF(OR(E246="",AD246&lt;&gt;1),"",SUBSTITUTE(SUBSTITUTE(C246,"Auditoría ",""),"Consejo de Administración","Consejo")&amp;" – "&amp;IF(B246="","(sin fecha)",DAY(B246)&amp;" de "&amp;CHOOSE(MONTH(B246),"Enero","Febrero","Marzo","Abril","Mayo","Junio","Julio","Agosto","Septiembre","Octubre","Noviembre","Diciembre")&amp;" "&amp;YEAR(B246)))</f>
        <v/>
      </c>
      <c r="AF246" s="38" t="n">
        <f aca="false">IF(E246="",0,IF(COUNTIF($AC$5:AC246,AC246)=1,1,0))</f>
        <v>0</v>
      </c>
    </row>
    <row r="247" customFormat="false" ht="15" hidden="false" customHeight="false" outlineLevel="0" collapsed="false">
      <c r="A247" s="68"/>
      <c r="B247" s="67"/>
      <c r="C247" s="68"/>
      <c r="D247" s="68"/>
      <c r="E247" s="69"/>
      <c r="F247" s="69"/>
      <c r="G247" s="70" t="str">
        <f aca="false">IF(OR(E247="",AND($C$3="",$E$3="")),"",IF(B247="","Sin fecha",IF(AND(OR($C$3="",B247&gt;=$C$3),OR($E$3="",B247&lt;=$E$3)),"Sí","No")))</f>
        <v/>
      </c>
      <c r="H247" s="58" t="str">
        <f aca="false">IF(B247="","",YEAR(B247))</f>
        <v/>
      </c>
      <c r="I247" s="70" t="str">
        <f aca="false">IF(B247="","",IF(MONTH(B247)=1,"X",""))</f>
        <v/>
      </c>
      <c r="J247" s="70" t="str">
        <f aca="false">IF(B247="","",IF(MONTH(B247)=2,"X",""))</f>
        <v/>
      </c>
      <c r="K247" s="70" t="str">
        <f aca="false">IF(B247="","",IF(MONTH(B247)=3,"X",""))</f>
        <v/>
      </c>
      <c r="L247" s="70" t="str">
        <f aca="false">IF(B247="","",IF(MONTH(B247)=4,"X",""))</f>
        <v/>
      </c>
      <c r="M247" s="70" t="str">
        <f aca="false">IF(B247="","",IF(MONTH(B247)=5,"X",""))</f>
        <v/>
      </c>
      <c r="N247" s="70" t="str">
        <f aca="false">IF(B247="","",IF(MONTH(B247)=6,"X",""))</f>
        <v/>
      </c>
      <c r="O247" s="70" t="str">
        <f aca="false">IF(B247="","",IF(MONTH(B247)=7,"X",""))</f>
        <v/>
      </c>
      <c r="P247" s="70" t="str">
        <f aca="false">IF(B247="","",IF(MONTH(B247)=8,"X",""))</f>
        <v/>
      </c>
      <c r="Q247" s="70" t="str">
        <f aca="false">IF(B247="","",IF(MONTH(B247)=9,"X",""))</f>
        <v/>
      </c>
      <c r="R247" s="70" t="str">
        <f aca="false">IF(B247="","",IF(MONTH(B247)=10,"X",""))</f>
        <v/>
      </c>
      <c r="S247" s="70" t="str">
        <f aca="false">IF(B247="","",IF(MONTH(B247)=11,"X",""))</f>
        <v/>
      </c>
      <c r="T247" s="70" t="str">
        <f aca="false">IF(B247="","",IF(MONTH(B247)=12,"X",""))</f>
        <v/>
      </c>
      <c r="U247" s="58" t="str">
        <f aca="false">IF(E247="","",SUMIF($E$5:$E$1000,E247,$AD$5:$AD$1000))</f>
        <v/>
      </c>
      <c r="V247" s="71" t="str">
        <f aca="false">IF(E247="","",_xlfn.TEXTJOIN(" + ",TRUE(),IF(COUNTIFS($E$5:$E$1000,E247,$C$5:$C$1000,"Auditoría Interna")&gt;0,"Interna",""),IF(COUNTIFS($E$5:$E$1000,E247,$C$5:$C$1000,"Auditoría Externa")&gt;0,"Externa",""),IF(COUNTIFS($E$5:$E$1000,E247,$C$5:$C$1000,"SSF")&gt;0,"SSF",""),IF(COUNTIFS($E$5:$E$1000,E247,$C$5:$C$1000,"Comité de Supervisión")&gt;0,"Comité Sup.",""),IF(COUNTIFS($E$5:$E$1000,E247,$C$5:$C$1000,"Consejo de Administración")&gt;0,"Consejo",""),IF(COUNTIFS($E$5:$E$1000,E247,$C$5:$C$1000,"Otros")&gt;0,"Otros","")))</f>
        <v/>
      </c>
      <c r="W247" s="58" t="str">
        <f aca="false">IF(E247="","",SUMIFS($AD$5:$AD$1000,$E$5:$E$1000,E247,$AA$5:$AA$1000,AA247,$C$5:$C$1000,"&lt;&gt;"&amp;C247))</f>
        <v/>
      </c>
      <c r="X247" s="72"/>
      <c r="Y247" s="68"/>
      <c r="Z247" s="72"/>
      <c r="AA247" s="38" t="str">
        <f aca="false">IF(B247="","",YEAR(B247)*100+MONTH(B247))</f>
        <v/>
      </c>
      <c r="AB247" s="38" t="str">
        <f aca="false">IF(AND(E247&lt;&gt;"",E247=Cruce!$C$5,AD247=1),COUNTIFS($E$5:E247,E247,$AD$5:AD247,1),"")</f>
        <v/>
      </c>
      <c r="AC247" s="38" t="str">
        <f aca="false">IF(E247="","",C247&amp;"|"&amp;X247&amp;"|"&amp;IF(B247="","s/f",TEXT(B247,"yyyymmdd"))&amp;IF(OR(C247="SSF",X247="Visitas Auditoría Interna"),"|"&amp;Y247,""))</f>
        <v/>
      </c>
      <c r="AD247" s="38" t="n">
        <f aca="false">IF(E247="",0,IF(COUNTIFS($E$5:E247,E247,$AC$5:AC247,AC247)=1,1,0))</f>
        <v>0</v>
      </c>
      <c r="AE247" s="38" t="str">
        <f aca="false">IF(OR(E247="",AD247&lt;&gt;1),"",SUBSTITUTE(SUBSTITUTE(C247,"Auditoría ",""),"Consejo de Administración","Consejo")&amp;" – "&amp;IF(B247="","(sin fecha)",DAY(B247)&amp;" de "&amp;CHOOSE(MONTH(B247),"Enero","Febrero","Marzo","Abril","Mayo","Junio","Julio","Agosto","Septiembre","Octubre","Noviembre","Diciembre")&amp;" "&amp;YEAR(B247)))</f>
        <v/>
      </c>
      <c r="AF247" s="38" t="n">
        <f aca="false">IF(E247="",0,IF(COUNTIF($AC$5:AC247,AC247)=1,1,0))</f>
        <v>0</v>
      </c>
    </row>
    <row r="248" customFormat="false" ht="15" hidden="false" customHeight="false" outlineLevel="0" collapsed="false">
      <c r="A248" s="68"/>
      <c r="B248" s="67"/>
      <c r="C248" s="68"/>
      <c r="D248" s="68"/>
      <c r="E248" s="69"/>
      <c r="F248" s="69"/>
      <c r="G248" s="70" t="str">
        <f aca="false">IF(OR(E248="",AND($C$3="",$E$3="")),"",IF(B248="","Sin fecha",IF(AND(OR($C$3="",B248&gt;=$C$3),OR($E$3="",B248&lt;=$E$3)),"Sí","No")))</f>
        <v/>
      </c>
      <c r="H248" s="58" t="str">
        <f aca="false">IF(B248="","",YEAR(B248))</f>
        <v/>
      </c>
      <c r="I248" s="70" t="str">
        <f aca="false">IF(B248="","",IF(MONTH(B248)=1,"X",""))</f>
        <v/>
      </c>
      <c r="J248" s="70" t="str">
        <f aca="false">IF(B248="","",IF(MONTH(B248)=2,"X",""))</f>
        <v/>
      </c>
      <c r="K248" s="70" t="str">
        <f aca="false">IF(B248="","",IF(MONTH(B248)=3,"X",""))</f>
        <v/>
      </c>
      <c r="L248" s="70" t="str">
        <f aca="false">IF(B248="","",IF(MONTH(B248)=4,"X",""))</f>
        <v/>
      </c>
      <c r="M248" s="70" t="str">
        <f aca="false">IF(B248="","",IF(MONTH(B248)=5,"X",""))</f>
        <v/>
      </c>
      <c r="N248" s="70" t="str">
        <f aca="false">IF(B248="","",IF(MONTH(B248)=6,"X",""))</f>
        <v/>
      </c>
      <c r="O248" s="70" t="str">
        <f aca="false">IF(B248="","",IF(MONTH(B248)=7,"X",""))</f>
        <v/>
      </c>
      <c r="P248" s="70" t="str">
        <f aca="false">IF(B248="","",IF(MONTH(B248)=8,"X",""))</f>
        <v/>
      </c>
      <c r="Q248" s="70" t="str">
        <f aca="false">IF(B248="","",IF(MONTH(B248)=9,"X",""))</f>
        <v/>
      </c>
      <c r="R248" s="70" t="str">
        <f aca="false">IF(B248="","",IF(MONTH(B248)=10,"X",""))</f>
        <v/>
      </c>
      <c r="S248" s="70" t="str">
        <f aca="false">IF(B248="","",IF(MONTH(B248)=11,"X",""))</f>
        <v/>
      </c>
      <c r="T248" s="70" t="str">
        <f aca="false">IF(B248="","",IF(MONTH(B248)=12,"X",""))</f>
        <v/>
      </c>
      <c r="U248" s="58" t="str">
        <f aca="false">IF(E248="","",SUMIF($E$5:$E$1000,E248,$AD$5:$AD$1000))</f>
        <v/>
      </c>
      <c r="V248" s="71" t="str">
        <f aca="false">IF(E248="","",_xlfn.TEXTJOIN(" + ",TRUE(),IF(COUNTIFS($E$5:$E$1000,E248,$C$5:$C$1000,"Auditoría Interna")&gt;0,"Interna",""),IF(COUNTIFS($E$5:$E$1000,E248,$C$5:$C$1000,"Auditoría Externa")&gt;0,"Externa",""),IF(COUNTIFS($E$5:$E$1000,E248,$C$5:$C$1000,"SSF")&gt;0,"SSF",""),IF(COUNTIFS($E$5:$E$1000,E248,$C$5:$C$1000,"Comité de Supervisión")&gt;0,"Comité Sup.",""),IF(COUNTIFS($E$5:$E$1000,E248,$C$5:$C$1000,"Consejo de Administración")&gt;0,"Consejo",""),IF(COUNTIFS($E$5:$E$1000,E248,$C$5:$C$1000,"Otros")&gt;0,"Otros","")))</f>
        <v/>
      </c>
      <c r="W248" s="58" t="str">
        <f aca="false">IF(E248="","",SUMIFS($AD$5:$AD$1000,$E$5:$E$1000,E248,$AA$5:$AA$1000,AA248,$C$5:$C$1000,"&lt;&gt;"&amp;C248))</f>
        <v/>
      </c>
      <c r="X248" s="72"/>
      <c r="Y248" s="68"/>
      <c r="Z248" s="72"/>
      <c r="AA248" s="38" t="str">
        <f aca="false">IF(B248="","",YEAR(B248)*100+MONTH(B248))</f>
        <v/>
      </c>
      <c r="AB248" s="38" t="str">
        <f aca="false">IF(AND(E248&lt;&gt;"",E248=Cruce!$C$5,AD248=1),COUNTIFS($E$5:E248,E248,$AD$5:AD248,1),"")</f>
        <v/>
      </c>
      <c r="AC248" s="38" t="str">
        <f aca="false">IF(E248="","",C248&amp;"|"&amp;X248&amp;"|"&amp;IF(B248="","s/f",TEXT(B248,"yyyymmdd"))&amp;IF(OR(C248="SSF",X248="Visitas Auditoría Interna"),"|"&amp;Y248,""))</f>
        <v/>
      </c>
      <c r="AD248" s="38" t="n">
        <f aca="false">IF(E248="",0,IF(COUNTIFS($E$5:E248,E248,$AC$5:AC248,AC248)=1,1,0))</f>
        <v>0</v>
      </c>
      <c r="AE248" s="38" t="str">
        <f aca="false">IF(OR(E248="",AD248&lt;&gt;1),"",SUBSTITUTE(SUBSTITUTE(C248,"Auditoría ",""),"Consejo de Administración","Consejo")&amp;" – "&amp;IF(B248="","(sin fecha)",DAY(B248)&amp;" de "&amp;CHOOSE(MONTH(B248),"Enero","Febrero","Marzo","Abril","Mayo","Junio","Julio","Agosto","Septiembre","Octubre","Noviembre","Diciembre")&amp;" "&amp;YEAR(B248)))</f>
        <v/>
      </c>
      <c r="AF248" s="38" t="n">
        <f aca="false">IF(E248="",0,IF(COUNTIF($AC$5:AC248,AC248)=1,1,0))</f>
        <v>0</v>
      </c>
    </row>
    <row r="249" customFormat="false" ht="15" hidden="false" customHeight="false" outlineLevel="0" collapsed="false">
      <c r="A249" s="68"/>
      <c r="B249" s="67"/>
      <c r="C249" s="68"/>
      <c r="D249" s="68"/>
      <c r="E249" s="69"/>
      <c r="F249" s="69"/>
      <c r="G249" s="70" t="str">
        <f aca="false">IF(OR(E249="",AND($C$3="",$E$3="")),"",IF(B249="","Sin fecha",IF(AND(OR($C$3="",B249&gt;=$C$3),OR($E$3="",B249&lt;=$E$3)),"Sí","No")))</f>
        <v/>
      </c>
      <c r="H249" s="58" t="str">
        <f aca="false">IF(B249="","",YEAR(B249))</f>
        <v/>
      </c>
      <c r="I249" s="70" t="str">
        <f aca="false">IF(B249="","",IF(MONTH(B249)=1,"X",""))</f>
        <v/>
      </c>
      <c r="J249" s="70" t="str">
        <f aca="false">IF(B249="","",IF(MONTH(B249)=2,"X",""))</f>
        <v/>
      </c>
      <c r="K249" s="70" t="str">
        <f aca="false">IF(B249="","",IF(MONTH(B249)=3,"X",""))</f>
        <v/>
      </c>
      <c r="L249" s="70" t="str">
        <f aca="false">IF(B249="","",IF(MONTH(B249)=4,"X",""))</f>
        <v/>
      </c>
      <c r="M249" s="70" t="str">
        <f aca="false">IF(B249="","",IF(MONTH(B249)=5,"X",""))</f>
        <v/>
      </c>
      <c r="N249" s="70" t="str">
        <f aca="false">IF(B249="","",IF(MONTH(B249)=6,"X",""))</f>
        <v/>
      </c>
      <c r="O249" s="70" t="str">
        <f aca="false">IF(B249="","",IF(MONTH(B249)=7,"X",""))</f>
        <v/>
      </c>
      <c r="P249" s="70" t="str">
        <f aca="false">IF(B249="","",IF(MONTH(B249)=8,"X",""))</f>
        <v/>
      </c>
      <c r="Q249" s="70" t="str">
        <f aca="false">IF(B249="","",IF(MONTH(B249)=9,"X",""))</f>
        <v/>
      </c>
      <c r="R249" s="70" t="str">
        <f aca="false">IF(B249="","",IF(MONTH(B249)=10,"X",""))</f>
        <v/>
      </c>
      <c r="S249" s="70" t="str">
        <f aca="false">IF(B249="","",IF(MONTH(B249)=11,"X",""))</f>
        <v/>
      </c>
      <c r="T249" s="70" t="str">
        <f aca="false">IF(B249="","",IF(MONTH(B249)=12,"X",""))</f>
        <v/>
      </c>
      <c r="U249" s="58" t="str">
        <f aca="false">IF(E249="","",SUMIF($E$5:$E$1000,E249,$AD$5:$AD$1000))</f>
        <v/>
      </c>
      <c r="V249" s="71" t="str">
        <f aca="false">IF(E249="","",_xlfn.TEXTJOIN(" + ",TRUE(),IF(COUNTIFS($E$5:$E$1000,E249,$C$5:$C$1000,"Auditoría Interna")&gt;0,"Interna",""),IF(COUNTIFS($E$5:$E$1000,E249,$C$5:$C$1000,"Auditoría Externa")&gt;0,"Externa",""),IF(COUNTIFS($E$5:$E$1000,E249,$C$5:$C$1000,"SSF")&gt;0,"SSF",""),IF(COUNTIFS($E$5:$E$1000,E249,$C$5:$C$1000,"Comité de Supervisión")&gt;0,"Comité Sup.",""),IF(COUNTIFS($E$5:$E$1000,E249,$C$5:$C$1000,"Consejo de Administración")&gt;0,"Consejo",""),IF(COUNTIFS($E$5:$E$1000,E249,$C$5:$C$1000,"Otros")&gt;0,"Otros","")))</f>
        <v/>
      </c>
      <c r="W249" s="58" t="str">
        <f aca="false">IF(E249="","",SUMIFS($AD$5:$AD$1000,$E$5:$E$1000,E249,$AA$5:$AA$1000,AA249,$C$5:$C$1000,"&lt;&gt;"&amp;C249))</f>
        <v/>
      </c>
      <c r="X249" s="72"/>
      <c r="Y249" s="68"/>
      <c r="Z249" s="72"/>
      <c r="AA249" s="38" t="str">
        <f aca="false">IF(B249="","",YEAR(B249)*100+MONTH(B249))</f>
        <v/>
      </c>
      <c r="AB249" s="38" t="str">
        <f aca="false">IF(AND(E249&lt;&gt;"",E249=Cruce!$C$5,AD249=1),COUNTIFS($E$5:E249,E249,$AD$5:AD249,1),"")</f>
        <v/>
      </c>
      <c r="AC249" s="38" t="str">
        <f aca="false">IF(E249="","",C249&amp;"|"&amp;X249&amp;"|"&amp;IF(B249="","s/f",TEXT(B249,"yyyymmdd"))&amp;IF(OR(C249="SSF",X249="Visitas Auditoría Interna"),"|"&amp;Y249,""))</f>
        <v/>
      </c>
      <c r="AD249" s="38" t="n">
        <f aca="false">IF(E249="",0,IF(COUNTIFS($E$5:E249,E249,$AC$5:AC249,AC249)=1,1,0))</f>
        <v>0</v>
      </c>
      <c r="AE249" s="38" t="str">
        <f aca="false">IF(OR(E249="",AD249&lt;&gt;1),"",SUBSTITUTE(SUBSTITUTE(C249,"Auditoría ",""),"Consejo de Administración","Consejo")&amp;" – "&amp;IF(B249="","(sin fecha)",DAY(B249)&amp;" de "&amp;CHOOSE(MONTH(B249),"Enero","Febrero","Marzo","Abril","Mayo","Junio","Julio","Agosto","Septiembre","Octubre","Noviembre","Diciembre")&amp;" "&amp;YEAR(B249)))</f>
        <v/>
      </c>
      <c r="AF249" s="38" t="n">
        <f aca="false">IF(E249="",0,IF(COUNTIF($AC$5:AC249,AC249)=1,1,0))</f>
        <v>0</v>
      </c>
    </row>
    <row r="250" customFormat="false" ht="15" hidden="false" customHeight="false" outlineLevel="0" collapsed="false">
      <c r="A250" s="68"/>
      <c r="B250" s="67"/>
      <c r="C250" s="68"/>
      <c r="D250" s="68"/>
      <c r="E250" s="69"/>
      <c r="F250" s="69"/>
      <c r="G250" s="70" t="str">
        <f aca="false">IF(OR(E250="",AND($C$3="",$E$3="")),"",IF(B250="","Sin fecha",IF(AND(OR($C$3="",B250&gt;=$C$3),OR($E$3="",B250&lt;=$E$3)),"Sí","No")))</f>
        <v/>
      </c>
      <c r="H250" s="58" t="str">
        <f aca="false">IF(B250="","",YEAR(B250))</f>
        <v/>
      </c>
      <c r="I250" s="70" t="str">
        <f aca="false">IF(B250="","",IF(MONTH(B250)=1,"X",""))</f>
        <v/>
      </c>
      <c r="J250" s="70" t="str">
        <f aca="false">IF(B250="","",IF(MONTH(B250)=2,"X",""))</f>
        <v/>
      </c>
      <c r="K250" s="70" t="str">
        <f aca="false">IF(B250="","",IF(MONTH(B250)=3,"X",""))</f>
        <v/>
      </c>
      <c r="L250" s="70" t="str">
        <f aca="false">IF(B250="","",IF(MONTH(B250)=4,"X",""))</f>
        <v/>
      </c>
      <c r="M250" s="70" t="str">
        <f aca="false">IF(B250="","",IF(MONTH(B250)=5,"X",""))</f>
        <v/>
      </c>
      <c r="N250" s="70" t="str">
        <f aca="false">IF(B250="","",IF(MONTH(B250)=6,"X",""))</f>
        <v/>
      </c>
      <c r="O250" s="70" t="str">
        <f aca="false">IF(B250="","",IF(MONTH(B250)=7,"X",""))</f>
        <v/>
      </c>
      <c r="P250" s="70" t="str">
        <f aca="false">IF(B250="","",IF(MONTH(B250)=8,"X",""))</f>
        <v/>
      </c>
      <c r="Q250" s="70" t="str">
        <f aca="false">IF(B250="","",IF(MONTH(B250)=9,"X",""))</f>
        <v/>
      </c>
      <c r="R250" s="70" t="str">
        <f aca="false">IF(B250="","",IF(MONTH(B250)=10,"X",""))</f>
        <v/>
      </c>
      <c r="S250" s="70" t="str">
        <f aca="false">IF(B250="","",IF(MONTH(B250)=11,"X",""))</f>
        <v/>
      </c>
      <c r="T250" s="70" t="str">
        <f aca="false">IF(B250="","",IF(MONTH(B250)=12,"X",""))</f>
        <v/>
      </c>
      <c r="U250" s="58" t="str">
        <f aca="false">IF(E250="","",SUMIF($E$5:$E$1000,E250,$AD$5:$AD$1000))</f>
        <v/>
      </c>
      <c r="V250" s="71" t="str">
        <f aca="false">IF(E250="","",_xlfn.TEXTJOIN(" + ",TRUE(),IF(COUNTIFS($E$5:$E$1000,E250,$C$5:$C$1000,"Auditoría Interna")&gt;0,"Interna",""),IF(COUNTIFS($E$5:$E$1000,E250,$C$5:$C$1000,"Auditoría Externa")&gt;0,"Externa",""),IF(COUNTIFS($E$5:$E$1000,E250,$C$5:$C$1000,"SSF")&gt;0,"SSF",""),IF(COUNTIFS($E$5:$E$1000,E250,$C$5:$C$1000,"Comité de Supervisión")&gt;0,"Comité Sup.",""),IF(COUNTIFS($E$5:$E$1000,E250,$C$5:$C$1000,"Consejo de Administración")&gt;0,"Consejo",""),IF(COUNTIFS($E$5:$E$1000,E250,$C$5:$C$1000,"Otros")&gt;0,"Otros","")))</f>
        <v/>
      </c>
      <c r="W250" s="58" t="str">
        <f aca="false">IF(E250="","",SUMIFS($AD$5:$AD$1000,$E$5:$E$1000,E250,$AA$5:$AA$1000,AA250,$C$5:$C$1000,"&lt;&gt;"&amp;C250))</f>
        <v/>
      </c>
      <c r="X250" s="72"/>
      <c r="Y250" s="68"/>
      <c r="Z250" s="72"/>
      <c r="AA250" s="38" t="str">
        <f aca="false">IF(B250="","",YEAR(B250)*100+MONTH(B250))</f>
        <v/>
      </c>
      <c r="AB250" s="38" t="str">
        <f aca="false">IF(AND(E250&lt;&gt;"",E250=Cruce!$C$5,AD250=1),COUNTIFS($E$5:E250,E250,$AD$5:AD250,1),"")</f>
        <v/>
      </c>
      <c r="AC250" s="38" t="str">
        <f aca="false">IF(E250="","",C250&amp;"|"&amp;X250&amp;"|"&amp;IF(B250="","s/f",TEXT(B250,"yyyymmdd"))&amp;IF(OR(C250="SSF",X250="Visitas Auditoría Interna"),"|"&amp;Y250,""))</f>
        <v/>
      </c>
      <c r="AD250" s="38" t="n">
        <f aca="false">IF(E250="",0,IF(COUNTIFS($E$5:E250,E250,$AC$5:AC250,AC250)=1,1,0))</f>
        <v>0</v>
      </c>
      <c r="AE250" s="38" t="str">
        <f aca="false">IF(OR(E250="",AD250&lt;&gt;1),"",SUBSTITUTE(SUBSTITUTE(C250,"Auditoría ",""),"Consejo de Administración","Consejo")&amp;" – "&amp;IF(B250="","(sin fecha)",DAY(B250)&amp;" de "&amp;CHOOSE(MONTH(B250),"Enero","Febrero","Marzo","Abril","Mayo","Junio","Julio","Agosto","Septiembre","Octubre","Noviembre","Diciembre")&amp;" "&amp;YEAR(B250)))</f>
        <v/>
      </c>
      <c r="AF250" s="38" t="n">
        <f aca="false">IF(E250="",0,IF(COUNTIF($AC$5:AC250,AC250)=1,1,0))</f>
        <v>0</v>
      </c>
    </row>
    <row r="251" customFormat="false" ht="15" hidden="false" customHeight="false" outlineLevel="0" collapsed="false">
      <c r="A251" s="68"/>
      <c r="B251" s="67"/>
      <c r="C251" s="68"/>
      <c r="D251" s="68"/>
      <c r="E251" s="69"/>
      <c r="F251" s="69"/>
      <c r="G251" s="70" t="str">
        <f aca="false">IF(OR(E251="",AND($C$3="",$E$3="")),"",IF(B251="","Sin fecha",IF(AND(OR($C$3="",B251&gt;=$C$3),OR($E$3="",B251&lt;=$E$3)),"Sí","No")))</f>
        <v/>
      </c>
      <c r="H251" s="58" t="str">
        <f aca="false">IF(B251="","",YEAR(B251))</f>
        <v/>
      </c>
      <c r="I251" s="70" t="str">
        <f aca="false">IF(B251="","",IF(MONTH(B251)=1,"X",""))</f>
        <v/>
      </c>
      <c r="J251" s="70" t="str">
        <f aca="false">IF(B251="","",IF(MONTH(B251)=2,"X",""))</f>
        <v/>
      </c>
      <c r="K251" s="70" t="str">
        <f aca="false">IF(B251="","",IF(MONTH(B251)=3,"X",""))</f>
        <v/>
      </c>
      <c r="L251" s="70" t="str">
        <f aca="false">IF(B251="","",IF(MONTH(B251)=4,"X",""))</f>
        <v/>
      </c>
      <c r="M251" s="70" t="str">
        <f aca="false">IF(B251="","",IF(MONTH(B251)=5,"X",""))</f>
        <v/>
      </c>
      <c r="N251" s="70" t="str">
        <f aca="false">IF(B251="","",IF(MONTH(B251)=6,"X",""))</f>
        <v/>
      </c>
      <c r="O251" s="70" t="str">
        <f aca="false">IF(B251="","",IF(MONTH(B251)=7,"X",""))</f>
        <v/>
      </c>
      <c r="P251" s="70" t="str">
        <f aca="false">IF(B251="","",IF(MONTH(B251)=8,"X",""))</f>
        <v/>
      </c>
      <c r="Q251" s="70" t="str">
        <f aca="false">IF(B251="","",IF(MONTH(B251)=9,"X",""))</f>
        <v/>
      </c>
      <c r="R251" s="70" t="str">
        <f aca="false">IF(B251="","",IF(MONTH(B251)=10,"X",""))</f>
        <v/>
      </c>
      <c r="S251" s="70" t="str">
        <f aca="false">IF(B251="","",IF(MONTH(B251)=11,"X",""))</f>
        <v/>
      </c>
      <c r="T251" s="70" t="str">
        <f aca="false">IF(B251="","",IF(MONTH(B251)=12,"X",""))</f>
        <v/>
      </c>
      <c r="U251" s="58" t="str">
        <f aca="false">IF(E251="","",SUMIF($E$5:$E$1000,E251,$AD$5:$AD$1000))</f>
        <v/>
      </c>
      <c r="V251" s="71" t="str">
        <f aca="false">IF(E251="","",_xlfn.TEXTJOIN(" + ",TRUE(),IF(COUNTIFS($E$5:$E$1000,E251,$C$5:$C$1000,"Auditoría Interna")&gt;0,"Interna",""),IF(COUNTIFS($E$5:$E$1000,E251,$C$5:$C$1000,"Auditoría Externa")&gt;0,"Externa",""),IF(COUNTIFS($E$5:$E$1000,E251,$C$5:$C$1000,"SSF")&gt;0,"SSF",""),IF(COUNTIFS($E$5:$E$1000,E251,$C$5:$C$1000,"Comité de Supervisión")&gt;0,"Comité Sup.",""),IF(COUNTIFS($E$5:$E$1000,E251,$C$5:$C$1000,"Consejo de Administración")&gt;0,"Consejo",""),IF(COUNTIFS($E$5:$E$1000,E251,$C$5:$C$1000,"Otros")&gt;0,"Otros","")))</f>
        <v/>
      </c>
      <c r="W251" s="58" t="str">
        <f aca="false">IF(E251="","",SUMIFS($AD$5:$AD$1000,$E$5:$E$1000,E251,$AA$5:$AA$1000,AA251,$C$5:$C$1000,"&lt;&gt;"&amp;C251))</f>
        <v/>
      </c>
      <c r="X251" s="72"/>
      <c r="Y251" s="68"/>
      <c r="Z251" s="72"/>
      <c r="AA251" s="38" t="str">
        <f aca="false">IF(B251="","",YEAR(B251)*100+MONTH(B251))</f>
        <v/>
      </c>
      <c r="AB251" s="38" t="str">
        <f aca="false">IF(AND(E251&lt;&gt;"",E251=Cruce!$C$5,AD251=1),COUNTIFS($E$5:E251,E251,$AD$5:AD251,1),"")</f>
        <v/>
      </c>
      <c r="AC251" s="38" t="str">
        <f aca="false">IF(E251="","",C251&amp;"|"&amp;X251&amp;"|"&amp;IF(B251="","s/f",TEXT(B251,"yyyymmdd"))&amp;IF(OR(C251="SSF",X251="Visitas Auditoría Interna"),"|"&amp;Y251,""))</f>
        <v/>
      </c>
      <c r="AD251" s="38" t="n">
        <f aca="false">IF(E251="",0,IF(COUNTIFS($E$5:E251,E251,$AC$5:AC251,AC251)=1,1,0))</f>
        <v>0</v>
      </c>
      <c r="AE251" s="38" t="str">
        <f aca="false">IF(OR(E251="",AD251&lt;&gt;1),"",SUBSTITUTE(SUBSTITUTE(C251,"Auditoría ",""),"Consejo de Administración","Consejo")&amp;" – "&amp;IF(B251="","(sin fecha)",DAY(B251)&amp;" de "&amp;CHOOSE(MONTH(B251),"Enero","Febrero","Marzo","Abril","Mayo","Junio","Julio","Agosto","Septiembre","Octubre","Noviembre","Diciembre")&amp;" "&amp;YEAR(B251)))</f>
        <v/>
      </c>
      <c r="AF251" s="38" t="n">
        <f aca="false">IF(E251="",0,IF(COUNTIF($AC$5:AC251,AC251)=1,1,0))</f>
        <v>0</v>
      </c>
    </row>
    <row r="252" customFormat="false" ht="15" hidden="false" customHeight="false" outlineLevel="0" collapsed="false">
      <c r="A252" s="68"/>
      <c r="B252" s="67"/>
      <c r="C252" s="68"/>
      <c r="D252" s="68"/>
      <c r="E252" s="69"/>
      <c r="F252" s="69"/>
      <c r="G252" s="70" t="str">
        <f aca="false">IF(OR(E252="",AND($C$3="",$E$3="")),"",IF(B252="","Sin fecha",IF(AND(OR($C$3="",B252&gt;=$C$3),OR($E$3="",B252&lt;=$E$3)),"Sí","No")))</f>
        <v/>
      </c>
      <c r="H252" s="58" t="str">
        <f aca="false">IF(B252="","",YEAR(B252))</f>
        <v/>
      </c>
      <c r="I252" s="70" t="str">
        <f aca="false">IF(B252="","",IF(MONTH(B252)=1,"X",""))</f>
        <v/>
      </c>
      <c r="J252" s="70" t="str">
        <f aca="false">IF(B252="","",IF(MONTH(B252)=2,"X",""))</f>
        <v/>
      </c>
      <c r="K252" s="70" t="str">
        <f aca="false">IF(B252="","",IF(MONTH(B252)=3,"X",""))</f>
        <v/>
      </c>
      <c r="L252" s="70" t="str">
        <f aca="false">IF(B252="","",IF(MONTH(B252)=4,"X",""))</f>
        <v/>
      </c>
      <c r="M252" s="70" t="str">
        <f aca="false">IF(B252="","",IF(MONTH(B252)=5,"X",""))</f>
        <v/>
      </c>
      <c r="N252" s="70" t="str">
        <f aca="false">IF(B252="","",IF(MONTH(B252)=6,"X",""))</f>
        <v/>
      </c>
      <c r="O252" s="70" t="str">
        <f aca="false">IF(B252="","",IF(MONTH(B252)=7,"X",""))</f>
        <v/>
      </c>
      <c r="P252" s="70" t="str">
        <f aca="false">IF(B252="","",IF(MONTH(B252)=8,"X",""))</f>
        <v/>
      </c>
      <c r="Q252" s="70" t="str">
        <f aca="false">IF(B252="","",IF(MONTH(B252)=9,"X",""))</f>
        <v/>
      </c>
      <c r="R252" s="70" t="str">
        <f aca="false">IF(B252="","",IF(MONTH(B252)=10,"X",""))</f>
        <v/>
      </c>
      <c r="S252" s="70" t="str">
        <f aca="false">IF(B252="","",IF(MONTH(B252)=11,"X",""))</f>
        <v/>
      </c>
      <c r="T252" s="70" t="str">
        <f aca="false">IF(B252="","",IF(MONTH(B252)=12,"X",""))</f>
        <v/>
      </c>
      <c r="U252" s="58" t="str">
        <f aca="false">IF(E252="","",SUMIF($E$5:$E$1000,E252,$AD$5:$AD$1000))</f>
        <v/>
      </c>
      <c r="V252" s="71" t="str">
        <f aca="false">IF(E252="","",_xlfn.TEXTJOIN(" + ",TRUE(),IF(COUNTIFS($E$5:$E$1000,E252,$C$5:$C$1000,"Auditoría Interna")&gt;0,"Interna",""),IF(COUNTIFS($E$5:$E$1000,E252,$C$5:$C$1000,"Auditoría Externa")&gt;0,"Externa",""),IF(COUNTIFS($E$5:$E$1000,E252,$C$5:$C$1000,"SSF")&gt;0,"SSF",""),IF(COUNTIFS($E$5:$E$1000,E252,$C$5:$C$1000,"Comité de Supervisión")&gt;0,"Comité Sup.",""),IF(COUNTIFS($E$5:$E$1000,E252,$C$5:$C$1000,"Consejo de Administración")&gt;0,"Consejo",""),IF(COUNTIFS($E$5:$E$1000,E252,$C$5:$C$1000,"Otros")&gt;0,"Otros","")))</f>
        <v/>
      </c>
      <c r="W252" s="58" t="str">
        <f aca="false">IF(E252="","",SUMIFS($AD$5:$AD$1000,$E$5:$E$1000,E252,$AA$5:$AA$1000,AA252,$C$5:$C$1000,"&lt;&gt;"&amp;C252))</f>
        <v/>
      </c>
      <c r="X252" s="72"/>
      <c r="Y252" s="68"/>
      <c r="Z252" s="72"/>
      <c r="AA252" s="38" t="str">
        <f aca="false">IF(B252="","",YEAR(B252)*100+MONTH(B252))</f>
        <v/>
      </c>
      <c r="AB252" s="38" t="str">
        <f aca="false">IF(AND(E252&lt;&gt;"",E252=Cruce!$C$5,AD252=1),COUNTIFS($E$5:E252,E252,$AD$5:AD252,1),"")</f>
        <v/>
      </c>
      <c r="AC252" s="38" t="str">
        <f aca="false">IF(E252="","",C252&amp;"|"&amp;X252&amp;"|"&amp;IF(B252="","s/f",TEXT(B252,"yyyymmdd"))&amp;IF(OR(C252="SSF",X252="Visitas Auditoría Interna"),"|"&amp;Y252,""))</f>
        <v/>
      </c>
      <c r="AD252" s="38" t="n">
        <f aca="false">IF(E252="",0,IF(COUNTIFS($E$5:E252,E252,$AC$5:AC252,AC252)=1,1,0))</f>
        <v>0</v>
      </c>
      <c r="AE252" s="38" t="str">
        <f aca="false">IF(OR(E252="",AD252&lt;&gt;1),"",SUBSTITUTE(SUBSTITUTE(C252,"Auditoría ",""),"Consejo de Administración","Consejo")&amp;" – "&amp;IF(B252="","(sin fecha)",DAY(B252)&amp;" de "&amp;CHOOSE(MONTH(B252),"Enero","Febrero","Marzo","Abril","Mayo","Junio","Julio","Agosto","Septiembre","Octubre","Noviembre","Diciembre")&amp;" "&amp;YEAR(B252)))</f>
        <v/>
      </c>
      <c r="AF252" s="38" t="n">
        <f aca="false">IF(E252="",0,IF(COUNTIF($AC$5:AC252,AC252)=1,1,0))</f>
        <v>0</v>
      </c>
    </row>
    <row r="253" customFormat="false" ht="15" hidden="false" customHeight="false" outlineLevel="0" collapsed="false">
      <c r="A253" s="68"/>
      <c r="B253" s="67"/>
      <c r="C253" s="68"/>
      <c r="D253" s="68"/>
      <c r="E253" s="69"/>
      <c r="F253" s="69"/>
      <c r="G253" s="70" t="str">
        <f aca="false">IF(OR(E253="",AND($C$3="",$E$3="")),"",IF(B253="","Sin fecha",IF(AND(OR($C$3="",B253&gt;=$C$3),OR($E$3="",B253&lt;=$E$3)),"Sí","No")))</f>
        <v/>
      </c>
      <c r="H253" s="58" t="str">
        <f aca="false">IF(B253="","",YEAR(B253))</f>
        <v/>
      </c>
      <c r="I253" s="70" t="str">
        <f aca="false">IF(B253="","",IF(MONTH(B253)=1,"X",""))</f>
        <v/>
      </c>
      <c r="J253" s="70" t="str">
        <f aca="false">IF(B253="","",IF(MONTH(B253)=2,"X",""))</f>
        <v/>
      </c>
      <c r="K253" s="70" t="str">
        <f aca="false">IF(B253="","",IF(MONTH(B253)=3,"X",""))</f>
        <v/>
      </c>
      <c r="L253" s="70" t="str">
        <f aca="false">IF(B253="","",IF(MONTH(B253)=4,"X",""))</f>
        <v/>
      </c>
      <c r="M253" s="70" t="str">
        <f aca="false">IF(B253="","",IF(MONTH(B253)=5,"X",""))</f>
        <v/>
      </c>
      <c r="N253" s="70" t="str">
        <f aca="false">IF(B253="","",IF(MONTH(B253)=6,"X",""))</f>
        <v/>
      </c>
      <c r="O253" s="70" t="str">
        <f aca="false">IF(B253="","",IF(MONTH(B253)=7,"X",""))</f>
        <v/>
      </c>
      <c r="P253" s="70" t="str">
        <f aca="false">IF(B253="","",IF(MONTH(B253)=8,"X",""))</f>
        <v/>
      </c>
      <c r="Q253" s="70" t="str">
        <f aca="false">IF(B253="","",IF(MONTH(B253)=9,"X",""))</f>
        <v/>
      </c>
      <c r="R253" s="70" t="str">
        <f aca="false">IF(B253="","",IF(MONTH(B253)=10,"X",""))</f>
        <v/>
      </c>
      <c r="S253" s="70" t="str">
        <f aca="false">IF(B253="","",IF(MONTH(B253)=11,"X",""))</f>
        <v/>
      </c>
      <c r="T253" s="70" t="str">
        <f aca="false">IF(B253="","",IF(MONTH(B253)=12,"X",""))</f>
        <v/>
      </c>
      <c r="U253" s="58" t="str">
        <f aca="false">IF(E253="","",SUMIF($E$5:$E$1000,E253,$AD$5:$AD$1000))</f>
        <v/>
      </c>
      <c r="V253" s="71" t="str">
        <f aca="false">IF(E253="","",_xlfn.TEXTJOIN(" + ",TRUE(),IF(COUNTIFS($E$5:$E$1000,E253,$C$5:$C$1000,"Auditoría Interna")&gt;0,"Interna",""),IF(COUNTIFS($E$5:$E$1000,E253,$C$5:$C$1000,"Auditoría Externa")&gt;0,"Externa",""),IF(COUNTIFS($E$5:$E$1000,E253,$C$5:$C$1000,"SSF")&gt;0,"SSF",""),IF(COUNTIFS($E$5:$E$1000,E253,$C$5:$C$1000,"Comité de Supervisión")&gt;0,"Comité Sup.",""),IF(COUNTIFS($E$5:$E$1000,E253,$C$5:$C$1000,"Consejo de Administración")&gt;0,"Consejo",""),IF(COUNTIFS($E$5:$E$1000,E253,$C$5:$C$1000,"Otros")&gt;0,"Otros","")))</f>
        <v/>
      </c>
      <c r="W253" s="58" t="str">
        <f aca="false">IF(E253="","",SUMIFS($AD$5:$AD$1000,$E$5:$E$1000,E253,$AA$5:$AA$1000,AA253,$C$5:$C$1000,"&lt;&gt;"&amp;C253))</f>
        <v/>
      </c>
      <c r="X253" s="72"/>
      <c r="Y253" s="68"/>
      <c r="Z253" s="72"/>
      <c r="AA253" s="38" t="str">
        <f aca="false">IF(B253="","",YEAR(B253)*100+MONTH(B253))</f>
        <v/>
      </c>
      <c r="AB253" s="38" t="str">
        <f aca="false">IF(AND(E253&lt;&gt;"",E253=Cruce!$C$5,AD253=1),COUNTIFS($E$5:E253,E253,$AD$5:AD253,1),"")</f>
        <v/>
      </c>
      <c r="AC253" s="38" t="str">
        <f aca="false">IF(E253="","",C253&amp;"|"&amp;X253&amp;"|"&amp;IF(B253="","s/f",TEXT(B253,"yyyymmdd"))&amp;IF(OR(C253="SSF",X253="Visitas Auditoría Interna"),"|"&amp;Y253,""))</f>
        <v/>
      </c>
      <c r="AD253" s="38" t="n">
        <f aca="false">IF(E253="",0,IF(COUNTIFS($E$5:E253,E253,$AC$5:AC253,AC253)=1,1,0))</f>
        <v>0</v>
      </c>
      <c r="AE253" s="38" t="str">
        <f aca="false">IF(OR(E253="",AD253&lt;&gt;1),"",SUBSTITUTE(SUBSTITUTE(C253,"Auditoría ",""),"Consejo de Administración","Consejo")&amp;" – "&amp;IF(B253="","(sin fecha)",DAY(B253)&amp;" de "&amp;CHOOSE(MONTH(B253),"Enero","Febrero","Marzo","Abril","Mayo","Junio","Julio","Agosto","Septiembre","Octubre","Noviembre","Diciembre")&amp;" "&amp;YEAR(B253)))</f>
        <v/>
      </c>
      <c r="AF253" s="38" t="n">
        <f aca="false">IF(E253="",0,IF(COUNTIF($AC$5:AC253,AC253)=1,1,0))</f>
        <v>0</v>
      </c>
    </row>
    <row r="254" customFormat="false" ht="15" hidden="false" customHeight="false" outlineLevel="0" collapsed="false">
      <c r="A254" s="68"/>
      <c r="B254" s="67"/>
      <c r="C254" s="68"/>
      <c r="D254" s="68"/>
      <c r="E254" s="69"/>
      <c r="F254" s="69"/>
      <c r="G254" s="70" t="str">
        <f aca="false">IF(OR(E254="",AND($C$3="",$E$3="")),"",IF(B254="","Sin fecha",IF(AND(OR($C$3="",B254&gt;=$C$3),OR($E$3="",B254&lt;=$E$3)),"Sí","No")))</f>
        <v/>
      </c>
      <c r="H254" s="58" t="str">
        <f aca="false">IF(B254="","",YEAR(B254))</f>
        <v/>
      </c>
      <c r="I254" s="70" t="str">
        <f aca="false">IF(B254="","",IF(MONTH(B254)=1,"X",""))</f>
        <v/>
      </c>
      <c r="J254" s="70" t="str">
        <f aca="false">IF(B254="","",IF(MONTH(B254)=2,"X",""))</f>
        <v/>
      </c>
      <c r="K254" s="70" t="str">
        <f aca="false">IF(B254="","",IF(MONTH(B254)=3,"X",""))</f>
        <v/>
      </c>
      <c r="L254" s="70" t="str">
        <f aca="false">IF(B254="","",IF(MONTH(B254)=4,"X",""))</f>
        <v/>
      </c>
      <c r="M254" s="70" t="str">
        <f aca="false">IF(B254="","",IF(MONTH(B254)=5,"X",""))</f>
        <v/>
      </c>
      <c r="N254" s="70" t="str">
        <f aca="false">IF(B254="","",IF(MONTH(B254)=6,"X",""))</f>
        <v/>
      </c>
      <c r="O254" s="70" t="str">
        <f aca="false">IF(B254="","",IF(MONTH(B254)=7,"X",""))</f>
        <v/>
      </c>
      <c r="P254" s="70" t="str">
        <f aca="false">IF(B254="","",IF(MONTH(B254)=8,"X",""))</f>
        <v/>
      </c>
      <c r="Q254" s="70" t="str">
        <f aca="false">IF(B254="","",IF(MONTH(B254)=9,"X",""))</f>
        <v/>
      </c>
      <c r="R254" s="70" t="str">
        <f aca="false">IF(B254="","",IF(MONTH(B254)=10,"X",""))</f>
        <v/>
      </c>
      <c r="S254" s="70" t="str">
        <f aca="false">IF(B254="","",IF(MONTH(B254)=11,"X",""))</f>
        <v/>
      </c>
      <c r="T254" s="70" t="str">
        <f aca="false">IF(B254="","",IF(MONTH(B254)=12,"X",""))</f>
        <v/>
      </c>
      <c r="U254" s="58" t="str">
        <f aca="false">IF(E254="","",SUMIF($E$5:$E$1000,E254,$AD$5:$AD$1000))</f>
        <v/>
      </c>
      <c r="V254" s="71" t="str">
        <f aca="false">IF(E254="","",_xlfn.TEXTJOIN(" + ",TRUE(),IF(COUNTIFS($E$5:$E$1000,E254,$C$5:$C$1000,"Auditoría Interna")&gt;0,"Interna",""),IF(COUNTIFS($E$5:$E$1000,E254,$C$5:$C$1000,"Auditoría Externa")&gt;0,"Externa",""),IF(COUNTIFS($E$5:$E$1000,E254,$C$5:$C$1000,"SSF")&gt;0,"SSF",""),IF(COUNTIFS($E$5:$E$1000,E254,$C$5:$C$1000,"Comité de Supervisión")&gt;0,"Comité Sup.",""),IF(COUNTIFS($E$5:$E$1000,E254,$C$5:$C$1000,"Consejo de Administración")&gt;0,"Consejo",""),IF(COUNTIFS($E$5:$E$1000,E254,$C$5:$C$1000,"Otros")&gt;0,"Otros","")))</f>
        <v/>
      </c>
      <c r="W254" s="58" t="str">
        <f aca="false">IF(E254="","",SUMIFS($AD$5:$AD$1000,$E$5:$E$1000,E254,$AA$5:$AA$1000,AA254,$C$5:$C$1000,"&lt;&gt;"&amp;C254))</f>
        <v/>
      </c>
      <c r="X254" s="72"/>
      <c r="Y254" s="68"/>
      <c r="Z254" s="72"/>
      <c r="AA254" s="38" t="str">
        <f aca="false">IF(B254="","",YEAR(B254)*100+MONTH(B254))</f>
        <v/>
      </c>
      <c r="AB254" s="38" t="str">
        <f aca="false">IF(AND(E254&lt;&gt;"",E254=Cruce!$C$5,AD254=1),COUNTIFS($E$5:E254,E254,$AD$5:AD254,1),"")</f>
        <v/>
      </c>
      <c r="AC254" s="38" t="str">
        <f aca="false">IF(E254="","",C254&amp;"|"&amp;X254&amp;"|"&amp;IF(B254="","s/f",TEXT(B254,"yyyymmdd"))&amp;IF(OR(C254="SSF",X254="Visitas Auditoría Interna"),"|"&amp;Y254,""))</f>
        <v/>
      </c>
      <c r="AD254" s="38" t="n">
        <f aca="false">IF(E254="",0,IF(COUNTIFS($E$5:E254,E254,$AC$5:AC254,AC254)=1,1,0))</f>
        <v>0</v>
      </c>
      <c r="AE254" s="38" t="str">
        <f aca="false">IF(OR(E254="",AD254&lt;&gt;1),"",SUBSTITUTE(SUBSTITUTE(C254,"Auditoría ",""),"Consejo de Administración","Consejo")&amp;" – "&amp;IF(B254="","(sin fecha)",DAY(B254)&amp;" de "&amp;CHOOSE(MONTH(B254),"Enero","Febrero","Marzo","Abril","Mayo","Junio","Julio","Agosto","Septiembre","Octubre","Noviembre","Diciembre")&amp;" "&amp;YEAR(B254)))</f>
        <v/>
      </c>
      <c r="AF254" s="38" t="n">
        <f aca="false">IF(E254="",0,IF(COUNTIF($AC$5:AC254,AC254)=1,1,0))</f>
        <v>0</v>
      </c>
    </row>
    <row r="255" customFormat="false" ht="15" hidden="false" customHeight="false" outlineLevel="0" collapsed="false">
      <c r="A255" s="68"/>
      <c r="B255" s="67"/>
      <c r="C255" s="68"/>
      <c r="D255" s="68"/>
      <c r="E255" s="69"/>
      <c r="F255" s="69"/>
      <c r="G255" s="70" t="str">
        <f aca="false">IF(OR(E255="",AND($C$3="",$E$3="")),"",IF(B255="","Sin fecha",IF(AND(OR($C$3="",B255&gt;=$C$3),OR($E$3="",B255&lt;=$E$3)),"Sí","No")))</f>
        <v/>
      </c>
      <c r="H255" s="58" t="str">
        <f aca="false">IF(B255="","",YEAR(B255))</f>
        <v/>
      </c>
      <c r="I255" s="70" t="str">
        <f aca="false">IF(B255="","",IF(MONTH(B255)=1,"X",""))</f>
        <v/>
      </c>
      <c r="J255" s="70" t="str">
        <f aca="false">IF(B255="","",IF(MONTH(B255)=2,"X",""))</f>
        <v/>
      </c>
      <c r="K255" s="70" t="str">
        <f aca="false">IF(B255="","",IF(MONTH(B255)=3,"X",""))</f>
        <v/>
      </c>
      <c r="L255" s="70" t="str">
        <f aca="false">IF(B255="","",IF(MONTH(B255)=4,"X",""))</f>
        <v/>
      </c>
      <c r="M255" s="70" t="str">
        <f aca="false">IF(B255="","",IF(MONTH(B255)=5,"X",""))</f>
        <v/>
      </c>
      <c r="N255" s="70" t="str">
        <f aca="false">IF(B255="","",IF(MONTH(B255)=6,"X",""))</f>
        <v/>
      </c>
      <c r="O255" s="70" t="str">
        <f aca="false">IF(B255="","",IF(MONTH(B255)=7,"X",""))</f>
        <v/>
      </c>
      <c r="P255" s="70" t="str">
        <f aca="false">IF(B255="","",IF(MONTH(B255)=8,"X",""))</f>
        <v/>
      </c>
      <c r="Q255" s="70" t="str">
        <f aca="false">IF(B255="","",IF(MONTH(B255)=9,"X",""))</f>
        <v/>
      </c>
      <c r="R255" s="70" t="str">
        <f aca="false">IF(B255="","",IF(MONTH(B255)=10,"X",""))</f>
        <v/>
      </c>
      <c r="S255" s="70" t="str">
        <f aca="false">IF(B255="","",IF(MONTH(B255)=11,"X",""))</f>
        <v/>
      </c>
      <c r="T255" s="70" t="str">
        <f aca="false">IF(B255="","",IF(MONTH(B255)=12,"X",""))</f>
        <v/>
      </c>
      <c r="U255" s="58" t="str">
        <f aca="false">IF(E255="","",SUMIF($E$5:$E$1000,E255,$AD$5:$AD$1000))</f>
        <v/>
      </c>
      <c r="V255" s="71" t="str">
        <f aca="false">IF(E255="","",_xlfn.TEXTJOIN(" + ",TRUE(),IF(COUNTIFS($E$5:$E$1000,E255,$C$5:$C$1000,"Auditoría Interna")&gt;0,"Interna",""),IF(COUNTIFS($E$5:$E$1000,E255,$C$5:$C$1000,"Auditoría Externa")&gt;0,"Externa",""),IF(COUNTIFS($E$5:$E$1000,E255,$C$5:$C$1000,"SSF")&gt;0,"SSF",""),IF(COUNTIFS($E$5:$E$1000,E255,$C$5:$C$1000,"Comité de Supervisión")&gt;0,"Comité Sup.",""),IF(COUNTIFS($E$5:$E$1000,E255,$C$5:$C$1000,"Consejo de Administración")&gt;0,"Consejo",""),IF(COUNTIFS($E$5:$E$1000,E255,$C$5:$C$1000,"Otros")&gt;0,"Otros","")))</f>
        <v/>
      </c>
      <c r="W255" s="58" t="str">
        <f aca="false">IF(E255="","",SUMIFS($AD$5:$AD$1000,$E$5:$E$1000,E255,$AA$5:$AA$1000,AA255,$C$5:$C$1000,"&lt;&gt;"&amp;C255))</f>
        <v/>
      </c>
      <c r="X255" s="72"/>
      <c r="Y255" s="68"/>
      <c r="Z255" s="72"/>
      <c r="AA255" s="38" t="str">
        <f aca="false">IF(B255="","",YEAR(B255)*100+MONTH(B255))</f>
        <v/>
      </c>
      <c r="AB255" s="38" t="str">
        <f aca="false">IF(AND(E255&lt;&gt;"",E255=Cruce!$C$5,AD255=1),COUNTIFS($E$5:E255,E255,$AD$5:AD255,1),"")</f>
        <v/>
      </c>
      <c r="AC255" s="38" t="str">
        <f aca="false">IF(E255="","",C255&amp;"|"&amp;X255&amp;"|"&amp;IF(B255="","s/f",TEXT(B255,"yyyymmdd"))&amp;IF(OR(C255="SSF",X255="Visitas Auditoría Interna"),"|"&amp;Y255,""))</f>
        <v/>
      </c>
      <c r="AD255" s="38" t="n">
        <f aca="false">IF(E255="",0,IF(COUNTIFS($E$5:E255,E255,$AC$5:AC255,AC255)=1,1,0))</f>
        <v>0</v>
      </c>
      <c r="AE255" s="38" t="str">
        <f aca="false">IF(OR(E255="",AD255&lt;&gt;1),"",SUBSTITUTE(SUBSTITUTE(C255,"Auditoría ",""),"Consejo de Administración","Consejo")&amp;" – "&amp;IF(B255="","(sin fecha)",DAY(B255)&amp;" de "&amp;CHOOSE(MONTH(B255),"Enero","Febrero","Marzo","Abril","Mayo","Junio","Julio","Agosto","Septiembre","Octubre","Noviembre","Diciembre")&amp;" "&amp;YEAR(B255)))</f>
        <v/>
      </c>
      <c r="AF255" s="38" t="n">
        <f aca="false">IF(E255="",0,IF(COUNTIF($AC$5:AC255,AC255)=1,1,0))</f>
        <v>0</v>
      </c>
    </row>
    <row r="256" customFormat="false" ht="15" hidden="false" customHeight="false" outlineLevel="0" collapsed="false">
      <c r="A256" s="68"/>
      <c r="B256" s="67"/>
      <c r="C256" s="68"/>
      <c r="D256" s="68"/>
      <c r="E256" s="69"/>
      <c r="F256" s="69"/>
      <c r="G256" s="70" t="str">
        <f aca="false">IF(OR(E256="",AND($C$3="",$E$3="")),"",IF(B256="","Sin fecha",IF(AND(OR($C$3="",B256&gt;=$C$3),OR($E$3="",B256&lt;=$E$3)),"Sí","No")))</f>
        <v/>
      </c>
      <c r="H256" s="58" t="str">
        <f aca="false">IF(B256="","",YEAR(B256))</f>
        <v/>
      </c>
      <c r="I256" s="70" t="str">
        <f aca="false">IF(B256="","",IF(MONTH(B256)=1,"X",""))</f>
        <v/>
      </c>
      <c r="J256" s="70" t="str">
        <f aca="false">IF(B256="","",IF(MONTH(B256)=2,"X",""))</f>
        <v/>
      </c>
      <c r="K256" s="70" t="str">
        <f aca="false">IF(B256="","",IF(MONTH(B256)=3,"X",""))</f>
        <v/>
      </c>
      <c r="L256" s="70" t="str">
        <f aca="false">IF(B256="","",IF(MONTH(B256)=4,"X",""))</f>
        <v/>
      </c>
      <c r="M256" s="70" t="str">
        <f aca="false">IF(B256="","",IF(MONTH(B256)=5,"X",""))</f>
        <v/>
      </c>
      <c r="N256" s="70" t="str">
        <f aca="false">IF(B256="","",IF(MONTH(B256)=6,"X",""))</f>
        <v/>
      </c>
      <c r="O256" s="70" t="str">
        <f aca="false">IF(B256="","",IF(MONTH(B256)=7,"X",""))</f>
        <v/>
      </c>
      <c r="P256" s="70" t="str">
        <f aca="false">IF(B256="","",IF(MONTH(B256)=8,"X",""))</f>
        <v/>
      </c>
      <c r="Q256" s="70" t="str">
        <f aca="false">IF(B256="","",IF(MONTH(B256)=9,"X",""))</f>
        <v/>
      </c>
      <c r="R256" s="70" t="str">
        <f aca="false">IF(B256="","",IF(MONTH(B256)=10,"X",""))</f>
        <v/>
      </c>
      <c r="S256" s="70" t="str">
        <f aca="false">IF(B256="","",IF(MONTH(B256)=11,"X",""))</f>
        <v/>
      </c>
      <c r="T256" s="70" t="str">
        <f aca="false">IF(B256="","",IF(MONTH(B256)=12,"X",""))</f>
        <v/>
      </c>
      <c r="U256" s="58" t="str">
        <f aca="false">IF(E256="","",SUMIF($E$5:$E$1000,E256,$AD$5:$AD$1000))</f>
        <v/>
      </c>
      <c r="V256" s="71" t="str">
        <f aca="false">IF(E256="","",_xlfn.TEXTJOIN(" + ",TRUE(),IF(COUNTIFS($E$5:$E$1000,E256,$C$5:$C$1000,"Auditoría Interna")&gt;0,"Interna",""),IF(COUNTIFS($E$5:$E$1000,E256,$C$5:$C$1000,"Auditoría Externa")&gt;0,"Externa",""),IF(COUNTIFS($E$5:$E$1000,E256,$C$5:$C$1000,"SSF")&gt;0,"SSF",""),IF(COUNTIFS($E$5:$E$1000,E256,$C$5:$C$1000,"Comité de Supervisión")&gt;0,"Comité Sup.",""),IF(COUNTIFS($E$5:$E$1000,E256,$C$5:$C$1000,"Consejo de Administración")&gt;0,"Consejo",""),IF(COUNTIFS($E$5:$E$1000,E256,$C$5:$C$1000,"Otros")&gt;0,"Otros","")))</f>
        <v/>
      </c>
      <c r="W256" s="58" t="str">
        <f aca="false">IF(E256="","",SUMIFS($AD$5:$AD$1000,$E$5:$E$1000,E256,$AA$5:$AA$1000,AA256,$C$5:$C$1000,"&lt;&gt;"&amp;C256))</f>
        <v/>
      </c>
      <c r="X256" s="72"/>
      <c r="Y256" s="68"/>
      <c r="Z256" s="72"/>
      <c r="AA256" s="38" t="str">
        <f aca="false">IF(B256="","",YEAR(B256)*100+MONTH(B256))</f>
        <v/>
      </c>
      <c r="AB256" s="38" t="str">
        <f aca="false">IF(AND(E256&lt;&gt;"",E256=Cruce!$C$5,AD256=1),COUNTIFS($E$5:E256,E256,$AD$5:AD256,1),"")</f>
        <v/>
      </c>
      <c r="AC256" s="38" t="str">
        <f aca="false">IF(E256="","",C256&amp;"|"&amp;X256&amp;"|"&amp;IF(B256="","s/f",TEXT(B256,"yyyymmdd"))&amp;IF(OR(C256="SSF",X256="Visitas Auditoría Interna"),"|"&amp;Y256,""))</f>
        <v/>
      </c>
      <c r="AD256" s="38" t="n">
        <f aca="false">IF(E256="",0,IF(COUNTIFS($E$5:E256,E256,$AC$5:AC256,AC256)=1,1,0))</f>
        <v>0</v>
      </c>
      <c r="AE256" s="38" t="str">
        <f aca="false">IF(OR(E256="",AD256&lt;&gt;1),"",SUBSTITUTE(SUBSTITUTE(C256,"Auditoría ",""),"Consejo de Administración","Consejo")&amp;" – "&amp;IF(B256="","(sin fecha)",DAY(B256)&amp;" de "&amp;CHOOSE(MONTH(B256),"Enero","Febrero","Marzo","Abril","Mayo","Junio","Julio","Agosto","Septiembre","Octubre","Noviembre","Diciembre")&amp;" "&amp;YEAR(B256)))</f>
        <v/>
      </c>
      <c r="AF256" s="38" t="n">
        <f aca="false">IF(E256="",0,IF(COUNTIF($AC$5:AC256,AC256)=1,1,0))</f>
        <v>0</v>
      </c>
    </row>
    <row r="257" customFormat="false" ht="15" hidden="false" customHeight="false" outlineLevel="0" collapsed="false">
      <c r="A257" s="68"/>
      <c r="B257" s="67"/>
      <c r="C257" s="68"/>
      <c r="D257" s="68"/>
      <c r="E257" s="69"/>
      <c r="F257" s="69"/>
      <c r="G257" s="70" t="str">
        <f aca="false">IF(OR(E257="",AND($C$3="",$E$3="")),"",IF(B257="","Sin fecha",IF(AND(OR($C$3="",B257&gt;=$C$3),OR($E$3="",B257&lt;=$E$3)),"Sí","No")))</f>
        <v/>
      </c>
      <c r="H257" s="58" t="str">
        <f aca="false">IF(B257="","",YEAR(B257))</f>
        <v/>
      </c>
      <c r="I257" s="70" t="str">
        <f aca="false">IF(B257="","",IF(MONTH(B257)=1,"X",""))</f>
        <v/>
      </c>
      <c r="J257" s="70" t="str">
        <f aca="false">IF(B257="","",IF(MONTH(B257)=2,"X",""))</f>
        <v/>
      </c>
      <c r="K257" s="70" t="str">
        <f aca="false">IF(B257="","",IF(MONTH(B257)=3,"X",""))</f>
        <v/>
      </c>
      <c r="L257" s="70" t="str">
        <f aca="false">IF(B257="","",IF(MONTH(B257)=4,"X",""))</f>
        <v/>
      </c>
      <c r="M257" s="70" t="str">
        <f aca="false">IF(B257="","",IF(MONTH(B257)=5,"X",""))</f>
        <v/>
      </c>
      <c r="N257" s="70" t="str">
        <f aca="false">IF(B257="","",IF(MONTH(B257)=6,"X",""))</f>
        <v/>
      </c>
      <c r="O257" s="70" t="str">
        <f aca="false">IF(B257="","",IF(MONTH(B257)=7,"X",""))</f>
        <v/>
      </c>
      <c r="P257" s="70" t="str">
        <f aca="false">IF(B257="","",IF(MONTH(B257)=8,"X",""))</f>
        <v/>
      </c>
      <c r="Q257" s="70" t="str">
        <f aca="false">IF(B257="","",IF(MONTH(B257)=9,"X",""))</f>
        <v/>
      </c>
      <c r="R257" s="70" t="str">
        <f aca="false">IF(B257="","",IF(MONTH(B257)=10,"X",""))</f>
        <v/>
      </c>
      <c r="S257" s="70" t="str">
        <f aca="false">IF(B257="","",IF(MONTH(B257)=11,"X",""))</f>
        <v/>
      </c>
      <c r="T257" s="70" t="str">
        <f aca="false">IF(B257="","",IF(MONTH(B257)=12,"X",""))</f>
        <v/>
      </c>
      <c r="U257" s="58" t="str">
        <f aca="false">IF(E257="","",SUMIF($E$5:$E$1000,E257,$AD$5:$AD$1000))</f>
        <v/>
      </c>
      <c r="V257" s="71" t="str">
        <f aca="false">IF(E257="","",_xlfn.TEXTJOIN(" + ",TRUE(),IF(COUNTIFS($E$5:$E$1000,E257,$C$5:$C$1000,"Auditoría Interna")&gt;0,"Interna",""),IF(COUNTIFS($E$5:$E$1000,E257,$C$5:$C$1000,"Auditoría Externa")&gt;0,"Externa",""),IF(COUNTIFS($E$5:$E$1000,E257,$C$5:$C$1000,"SSF")&gt;0,"SSF",""),IF(COUNTIFS($E$5:$E$1000,E257,$C$5:$C$1000,"Comité de Supervisión")&gt;0,"Comité Sup.",""),IF(COUNTIFS($E$5:$E$1000,E257,$C$5:$C$1000,"Consejo de Administración")&gt;0,"Consejo",""),IF(COUNTIFS($E$5:$E$1000,E257,$C$5:$C$1000,"Otros")&gt;0,"Otros","")))</f>
        <v/>
      </c>
      <c r="W257" s="58" t="str">
        <f aca="false">IF(E257="","",SUMIFS($AD$5:$AD$1000,$E$5:$E$1000,E257,$AA$5:$AA$1000,AA257,$C$5:$C$1000,"&lt;&gt;"&amp;C257))</f>
        <v/>
      </c>
      <c r="X257" s="72"/>
      <c r="Y257" s="68"/>
      <c r="Z257" s="72"/>
      <c r="AA257" s="38" t="str">
        <f aca="false">IF(B257="","",YEAR(B257)*100+MONTH(B257))</f>
        <v/>
      </c>
      <c r="AB257" s="38" t="str">
        <f aca="false">IF(AND(E257&lt;&gt;"",E257=Cruce!$C$5,AD257=1),COUNTIFS($E$5:E257,E257,$AD$5:AD257,1),"")</f>
        <v/>
      </c>
      <c r="AC257" s="38" t="str">
        <f aca="false">IF(E257="","",C257&amp;"|"&amp;X257&amp;"|"&amp;IF(B257="","s/f",TEXT(B257,"yyyymmdd"))&amp;IF(OR(C257="SSF",X257="Visitas Auditoría Interna"),"|"&amp;Y257,""))</f>
        <v/>
      </c>
      <c r="AD257" s="38" t="n">
        <f aca="false">IF(E257="",0,IF(COUNTIFS($E$5:E257,E257,$AC$5:AC257,AC257)=1,1,0))</f>
        <v>0</v>
      </c>
      <c r="AE257" s="38" t="str">
        <f aca="false">IF(OR(E257="",AD257&lt;&gt;1),"",SUBSTITUTE(SUBSTITUTE(C257,"Auditoría ",""),"Consejo de Administración","Consejo")&amp;" – "&amp;IF(B257="","(sin fecha)",DAY(B257)&amp;" de "&amp;CHOOSE(MONTH(B257),"Enero","Febrero","Marzo","Abril","Mayo","Junio","Julio","Agosto","Septiembre","Octubre","Noviembre","Diciembre")&amp;" "&amp;YEAR(B257)))</f>
        <v/>
      </c>
      <c r="AF257" s="38" t="n">
        <f aca="false">IF(E257="",0,IF(COUNTIF($AC$5:AC257,AC257)=1,1,0))</f>
        <v>0</v>
      </c>
    </row>
    <row r="258" customFormat="false" ht="15" hidden="false" customHeight="false" outlineLevel="0" collapsed="false">
      <c r="A258" s="68"/>
      <c r="B258" s="67"/>
      <c r="C258" s="68"/>
      <c r="D258" s="68"/>
      <c r="E258" s="69"/>
      <c r="F258" s="69"/>
      <c r="G258" s="70" t="str">
        <f aca="false">IF(OR(E258="",AND($C$3="",$E$3="")),"",IF(B258="","Sin fecha",IF(AND(OR($C$3="",B258&gt;=$C$3),OR($E$3="",B258&lt;=$E$3)),"Sí","No")))</f>
        <v/>
      </c>
      <c r="H258" s="58" t="str">
        <f aca="false">IF(B258="","",YEAR(B258))</f>
        <v/>
      </c>
      <c r="I258" s="70" t="str">
        <f aca="false">IF(B258="","",IF(MONTH(B258)=1,"X",""))</f>
        <v/>
      </c>
      <c r="J258" s="70" t="str">
        <f aca="false">IF(B258="","",IF(MONTH(B258)=2,"X",""))</f>
        <v/>
      </c>
      <c r="K258" s="70" t="str">
        <f aca="false">IF(B258="","",IF(MONTH(B258)=3,"X",""))</f>
        <v/>
      </c>
      <c r="L258" s="70" t="str">
        <f aca="false">IF(B258="","",IF(MONTH(B258)=4,"X",""))</f>
        <v/>
      </c>
      <c r="M258" s="70" t="str">
        <f aca="false">IF(B258="","",IF(MONTH(B258)=5,"X",""))</f>
        <v/>
      </c>
      <c r="N258" s="70" t="str">
        <f aca="false">IF(B258="","",IF(MONTH(B258)=6,"X",""))</f>
        <v/>
      </c>
      <c r="O258" s="70" t="str">
        <f aca="false">IF(B258="","",IF(MONTH(B258)=7,"X",""))</f>
        <v/>
      </c>
      <c r="P258" s="70" t="str">
        <f aca="false">IF(B258="","",IF(MONTH(B258)=8,"X",""))</f>
        <v/>
      </c>
      <c r="Q258" s="70" t="str">
        <f aca="false">IF(B258="","",IF(MONTH(B258)=9,"X",""))</f>
        <v/>
      </c>
      <c r="R258" s="70" t="str">
        <f aca="false">IF(B258="","",IF(MONTH(B258)=10,"X",""))</f>
        <v/>
      </c>
      <c r="S258" s="70" t="str">
        <f aca="false">IF(B258="","",IF(MONTH(B258)=11,"X",""))</f>
        <v/>
      </c>
      <c r="T258" s="70" t="str">
        <f aca="false">IF(B258="","",IF(MONTH(B258)=12,"X",""))</f>
        <v/>
      </c>
      <c r="U258" s="58" t="str">
        <f aca="false">IF(E258="","",SUMIF($E$5:$E$1000,E258,$AD$5:$AD$1000))</f>
        <v/>
      </c>
      <c r="V258" s="71" t="str">
        <f aca="false">IF(E258="","",_xlfn.TEXTJOIN(" + ",TRUE(),IF(COUNTIFS($E$5:$E$1000,E258,$C$5:$C$1000,"Auditoría Interna")&gt;0,"Interna",""),IF(COUNTIFS($E$5:$E$1000,E258,$C$5:$C$1000,"Auditoría Externa")&gt;0,"Externa",""),IF(COUNTIFS($E$5:$E$1000,E258,$C$5:$C$1000,"SSF")&gt;0,"SSF",""),IF(COUNTIFS($E$5:$E$1000,E258,$C$5:$C$1000,"Comité de Supervisión")&gt;0,"Comité Sup.",""),IF(COUNTIFS($E$5:$E$1000,E258,$C$5:$C$1000,"Consejo de Administración")&gt;0,"Consejo",""),IF(COUNTIFS($E$5:$E$1000,E258,$C$5:$C$1000,"Otros")&gt;0,"Otros","")))</f>
        <v/>
      </c>
      <c r="W258" s="58" t="str">
        <f aca="false">IF(E258="","",SUMIFS($AD$5:$AD$1000,$E$5:$E$1000,E258,$AA$5:$AA$1000,AA258,$C$5:$C$1000,"&lt;&gt;"&amp;C258))</f>
        <v/>
      </c>
      <c r="X258" s="72"/>
      <c r="Y258" s="68"/>
      <c r="Z258" s="72"/>
      <c r="AA258" s="38" t="str">
        <f aca="false">IF(B258="","",YEAR(B258)*100+MONTH(B258))</f>
        <v/>
      </c>
      <c r="AB258" s="38" t="str">
        <f aca="false">IF(AND(E258&lt;&gt;"",E258=Cruce!$C$5,AD258=1),COUNTIFS($E$5:E258,E258,$AD$5:AD258,1),"")</f>
        <v/>
      </c>
      <c r="AC258" s="38" t="str">
        <f aca="false">IF(E258="","",C258&amp;"|"&amp;X258&amp;"|"&amp;IF(B258="","s/f",TEXT(B258,"yyyymmdd"))&amp;IF(OR(C258="SSF",X258="Visitas Auditoría Interna"),"|"&amp;Y258,""))</f>
        <v/>
      </c>
      <c r="AD258" s="38" t="n">
        <f aca="false">IF(E258="",0,IF(COUNTIFS($E$5:E258,E258,$AC$5:AC258,AC258)=1,1,0))</f>
        <v>0</v>
      </c>
      <c r="AE258" s="38" t="str">
        <f aca="false">IF(OR(E258="",AD258&lt;&gt;1),"",SUBSTITUTE(SUBSTITUTE(C258,"Auditoría ",""),"Consejo de Administración","Consejo")&amp;" – "&amp;IF(B258="","(sin fecha)",DAY(B258)&amp;" de "&amp;CHOOSE(MONTH(B258),"Enero","Febrero","Marzo","Abril","Mayo","Junio","Julio","Agosto","Septiembre","Octubre","Noviembre","Diciembre")&amp;" "&amp;YEAR(B258)))</f>
        <v/>
      </c>
      <c r="AF258" s="38" t="n">
        <f aca="false">IF(E258="",0,IF(COUNTIF($AC$5:AC258,AC258)=1,1,0))</f>
        <v>0</v>
      </c>
    </row>
    <row r="259" customFormat="false" ht="15" hidden="false" customHeight="false" outlineLevel="0" collapsed="false">
      <c r="A259" s="68"/>
      <c r="B259" s="67"/>
      <c r="C259" s="68"/>
      <c r="D259" s="68"/>
      <c r="E259" s="69"/>
      <c r="F259" s="69"/>
      <c r="G259" s="70" t="str">
        <f aca="false">IF(OR(E259="",AND($C$3="",$E$3="")),"",IF(B259="","Sin fecha",IF(AND(OR($C$3="",B259&gt;=$C$3),OR($E$3="",B259&lt;=$E$3)),"Sí","No")))</f>
        <v/>
      </c>
      <c r="H259" s="58" t="str">
        <f aca="false">IF(B259="","",YEAR(B259))</f>
        <v/>
      </c>
      <c r="I259" s="70" t="str">
        <f aca="false">IF(B259="","",IF(MONTH(B259)=1,"X",""))</f>
        <v/>
      </c>
      <c r="J259" s="70" t="str">
        <f aca="false">IF(B259="","",IF(MONTH(B259)=2,"X",""))</f>
        <v/>
      </c>
      <c r="K259" s="70" t="str">
        <f aca="false">IF(B259="","",IF(MONTH(B259)=3,"X",""))</f>
        <v/>
      </c>
      <c r="L259" s="70" t="str">
        <f aca="false">IF(B259="","",IF(MONTH(B259)=4,"X",""))</f>
        <v/>
      </c>
      <c r="M259" s="70" t="str">
        <f aca="false">IF(B259="","",IF(MONTH(B259)=5,"X",""))</f>
        <v/>
      </c>
      <c r="N259" s="70" t="str">
        <f aca="false">IF(B259="","",IF(MONTH(B259)=6,"X",""))</f>
        <v/>
      </c>
      <c r="O259" s="70" t="str">
        <f aca="false">IF(B259="","",IF(MONTH(B259)=7,"X",""))</f>
        <v/>
      </c>
      <c r="P259" s="70" t="str">
        <f aca="false">IF(B259="","",IF(MONTH(B259)=8,"X",""))</f>
        <v/>
      </c>
      <c r="Q259" s="70" t="str">
        <f aca="false">IF(B259="","",IF(MONTH(B259)=9,"X",""))</f>
        <v/>
      </c>
      <c r="R259" s="70" t="str">
        <f aca="false">IF(B259="","",IF(MONTH(B259)=10,"X",""))</f>
        <v/>
      </c>
      <c r="S259" s="70" t="str">
        <f aca="false">IF(B259="","",IF(MONTH(B259)=11,"X",""))</f>
        <v/>
      </c>
      <c r="T259" s="70" t="str">
        <f aca="false">IF(B259="","",IF(MONTH(B259)=12,"X",""))</f>
        <v/>
      </c>
      <c r="U259" s="58" t="str">
        <f aca="false">IF(E259="","",SUMIF($E$5:$E$1000,E259,$AD$5:$AD$1000))</f>
        <v/>
      </c>
      <c r="V259" s="71" t="str">
        <f aca="false">IF(E259="","",_xlfn.TEXTJOIN(" + ",TRUE(),IF(COUNTIFS($E$5:$E$1000,E259,$C$5:$C$1000,"Auditoría Interna")&gt;0,"Interna",""),IF(COUNTIFS($E$5:$E$1000,E259,$C$5:$C$1000,"Auditoría Externa")&gt;0,"Externa",""),IF(COUNTIFS($E$5:$E$1000,E259,$C$5:$C$1000,"SSF")&gt;0,"SSF",""),IF(COUNTIFS($E$5:$E$1000,E259,$C$5:$C$1000,"Comité de Supervisión")&gt;0,"Comité Sup.",""),IF(COUNTIFS($E$5:$E$1000,E259,$C$5:$C$1000,"Consejo de Administración")&gt;0,"Consejo",""),IF(COUNTIFS($E$5:$E$1000,E259,$C$5:$C$1000,"Otros")&gt;0,"Otros","")))</f>
        <v/>
      </c>
      <c r="W259" s="58" t="str">
        <f aca="false">IF(E259="","",SUMIFS($AD$5:$AD$1000,$E$5:$E$1000,E259,$AA$5:$AA$1000,AA259,$C$5:$C$1000,"&lt;&gt;"&amp;C259))</f>
        <v/>
      </c>
      <c r="X259" s="72"/>
      <c r="Y259" s="68"/>
      <c r="Z259" s="72"/>
      <c r="AA259" s="38" t="str">
        <f aca="false">IF(B259="","",YEAR(B259)*100+MONTH(B259))</f>
        <v/>
      </c>
      <c r="AB259" s="38" t="str">
        <f aca="false">IF(AND(E259&lt;&gt;"",E259=Cruce!$C$5,AD259=1),COUNTIFS($E$5:E259,E259,$AD$5:AD259,1),"")</f>
        <v/>
      </c>
      <c r="AC259" s="38" t="str">
        <f aca="false">IF(E259="","",C259&amp;"|"&amp;X259&amp;"|"&amp;IF(B259="","s/f",TEXT(B259,"yyyymmdd"))&amp;IF(OR(C259="SSF",X259="Visitas Auditoría Interna"),"|"&amp;Y259,""))</f>
        <v/>
      </c>
      <c r="AD259" s="38" t="n">
        <f aca="false">IF(E259="",0,IF(COUNTIFS($E$5:E259,E259,$AC$5:AC259,AC259)=1,1,0))</f>
        <v>0</v>
      </c>
      <c r="AE259" s="38" t="str">
        <f aca="false">IF(OR(E259="",AD259&lt;&gt;1),"",SUBSTITUTE(SUBSTITUTE(C259,"Auditoría ",""),"Consejo de Administración","Consejo")&amp;" – "&amp;IF(B259="","(sin fecha)",DAY(B259)&amp;" de "&amp;CHOOSE(MONTH(B259),"Enero","Febrero","Marzo","Abril","Mayo","Junio","Julio","Agosto","Septiembre","Octubre","Noviembre","Diciembre")&amp;" "&amp;YEAR(B259)))</f>
        <v/>
      </c>
      <c r="AF259" s="38" t="n">
        <f aca="false">IF(E259="",0,IF(COUNTIF($AC$5:AC259,AC259)=1,1,0))</f>
        <v>0</v>
      </c>
    </row>
    <row r="260" customFormat="false" ht="15" hidden="false" customHeight="false" outlineLevel="0" collapsed="false">
      <c r="A260" s="68"/>
      <c r="B260" s="67"/>
      <c r="C260" s="68"/>
      <c r="D260" s="68"/>
      <c r="E260" s="69"/>
      <c r="F260" s="69"/>
      <c r="G260" s="70" t="str">
        <f aca="false">IF(OR(E260="",AND($C$3="",$E$3="")),"",IF(B260="","Sin fecha",IF(AND(OR($C$3="",B260&gt;=$C$3),OR($E$3="",B260&lt;=$E$3)),"Sí","No")))</f>
        <v/>
      </c>
      <c r="H260" s="58" t="str">
        <f aca="false">IF(B260="","",YEAR(B260))</f>
        <v/>
      </c>
      <c r="I260" s="70" t="str">
        <f aca="false">IF(B260="","",IF(MONTH(B260)=1,"X",""))</f>
        <v/>
      </c>
      <c r="J260" s="70" t="str">
        <f aca="false">IF(B260="","",IF(MONTH(B260)=2,"X",""))</f>
        <v/>
      </c>
      <c r="K260" s="70" t="str">
        <f aca="false">IF(B260="","",IF(MONTH(B260)=3,"X",""))</f>
        <v/>
      </c>
      <c r="L260" s="70" t="str">
        <f aca="false">IF(B260="","",IF(MONTH(B260)=4,"X",""))</f>
        <v/>
      </c>
      <c r="M260" s="70" t="str">
        <f aca="false">IF(B260="","",IF(MONTH(B260)=5,"X",""))</f>
        <v/>
      </c>
      <c r="N260" s="70" t="str">
        <f aca="false">IF(B260="","",IF(MONTH(B260)=6,"X",""))</f>
        <v/>
      </c>
      <c r="O260" s="70" t="str">
        <f aca="false">IF(B260="","",IF(MONTH(B260)=7,"X",""))</f>
        <v/>
      </c>
      <c r="P260" s="70" t="str">
        <f aca="false">IF(B260="","",IF(MONTH(B260)=8,"X",""))</f>
        <v/>
      </c>
      <c r="Q260" s="70" t="str">
        <f aca="false">IF(B260="","",IF(MONTH(B260)=9,"X",""))</f>
        <v/>
      </c>
      <c r="R260" s="70" t="str">
        <f aca="false">IF(B260="","",IF(MONTH(B260)=10,"X",""))</f>
        <v/>
      </c>
      <c r="S260" s="70" t="str">
        <f aca="false">IF(B260="","",IF(MONTH(B260)=11,"X",""))</f>
        <v/>
      </c>
      <c r="T260" s="70" t="str">
        <f aca="false">IF(B260="","",IF(MONTH(B260)=12,"X",""))</f>
        <v/>
      </c>
      <c r="U260" s="58" t="str">
        <f aca="false">IF(E260="","",SUMIF($E$5:$E$1000,E260,$AD$5:$AD$1000))</f>
        <v/>
      </c>
      <c r="V260" s="71" t="str">
        <f aca="false">IF(E260="","",_xlfn.TEXTJOIN(" + ",TRUE(),IF(COUNTIFS($E$5:$E$1000,E260,$C$5:$C$1000,"Auditoría Interna")&gt;0,"Interna",""),IF(COUNTIFS($E$5:$E$1000,E260,$C$5:$C$1000,"Auditoría Externa")&gt;0,"Externa",""),IF(COUNTIFS($E$5:$E$1000,E260,$C$5:$C$1000,"SSF")&gt;0,"SSF",""),IF(COUNTIFS($E$5:$E$1000,E260,$C$5:$C$1000,"Comité de Supervisión")&gt;0,"Comité Sup.",""),IF(COUNTIFS($E$5:$E$1000,E260,$C$5:$C$1000,"Consejo de Administración")&gt;0,"Consejo",""),IF(COUNTIFS($E$5:$E$1000,E260,$C$5:$C$1000,"Otros")&gt;0,"Otros","")))</f>
        <v/>
      </c>
      <c r="W260" s="58" t="str">
        <f aca="false">IF(E260="","",SUMIFS($AD$5:$AD$1000,$E$5:$E$1000,E260,$AA$5:$AA$1000,AA260,$C$5:$C$1000,"&lt;&gt;"&amp;C260))</f>
        <v/>
      </c>
      <c r="X260" s="72"/>
      <c r="Y260" s="68"/>
      <c r="Z260" s="72"/>
      <c r="AA260" s="38" t="str">
        <f aca="false">IF(B260="","",YEAR(B260)*100+MONTH(B260))</f>
        <v/>
      </c>
      <c r="AB260" s="38" t="str">
        <f aca="false">IF(AND(E260&lt;&gt;"",E260=Cruce!$C$5,AD260=1),COUNTIFS($E$5:E260,E260,$AD$5:AD260,1),"")</f>
        <v/>
      </c>
      <c r="AC260" s="38" t="str">
        <f aca="false">IF(E260="","",C260&amp;"|"&amp;X260&amp;"|"&amp;IF(B260="","s/f",TEXT(B260,"yyyymmdd"))&amp;IF(OR(C260="SSF",X260="Visitas Auditoría Interna"),"|"&amp;Y260,""))</f>
        <v/>
      </c>
      <c r="AD260" s="38" t="n">
        <f aca="false">IF(E260="",0,IF(COUNTIFS($E$5:E260,E260,$AC$5:AC260,AC260)=1,1,0))</f>
        <v>0</v>
      </c>
      <c r="AE260" s="38" t="str">
        <f aca="false">IF(OR(E260="",AD260&lt;&gt;1),"",SUBSTITUTE(SUBSTITUTE(C260,"Auditoría ",""),"Consejo de Administración","Consejo")&amp;" – "&amp;IF(B260="","(sin fecha)",DAY(B260)&amp;" de "&amp;CHOOSE(MONTH(B260),"Enero","Febrero","Marzo","Abril","Mayo","Junio","Julio","Agosto","Septiembre","Octubre","Noviembre","Diciembre")&amp;" "&amp;YEAR(B260)))</f>
        <v/>
      </c>
      <c r="AF260" s="38" t="n">
        <f aca="false">IF(E260="",0,IF(COUNTIF($AC$5:AC260,AC260)=1,1,0))</f>
        <v>0</v>
      </c>
    </row>
    <row r="261" customFormat="false" ht="15" hidden="false" customHeight="false" outlineLevel="0" collapsed="false">
      <c r="A261" s="68"/>
      <c r="B261" s="67"/>
      <c r="C261" s="68"/>
      <c r="D261" s="68"/>
      <c r="E261" s="69"/>
      <c r="F261" s="69"/>
      <c r="G261" s="70" t="str">
        <f aca="false">IF(OR(E261="",AND($C$3="",$E$3="")),"",IF(B261="","Sin fecha",IF(AND(OR($C$3="",B261&gt;=$C$3),OR($E$3="",B261&lt;=$E$3)),"Sí","No")))</f>
        <v/>
      </c>
      <c r="H261" s="58" t="str">
        <f aca="false">IF(B261="","",YEAR(B261))</f>
        <v/>
      </c>
      <c r="I261" s="70" t="str">
        <f aca="false">IF(B261="","",IF(MONTH(B261)=1,"X",""))</f>
        <v/>
      </c>
      <c r="J261" s="70" t="str">
        <f aca="false">IF(B261="","",IF(MONTH(B261)=2,"X",""))</f>
        <v/>
      </c>
      <c r="K261" s="70" t="str">
        <f aca="false">IF(B261="","",IF(MONTH(B261)=3,"X",""))</f>
        <v/>
      </c>
      <c r="L261" s="70" t="str">
        <f aca="false">IF(B261="","",IF(MONTH(B261)=4,"X",""))</f>
        <v/>
      </c>
      <c r="M261" s="70" t="str">
        <f aca="false">IF(B261="","",IF(MONTH(B261)=5,"X",""))</f>
        <v/>
      </c>
      <c r="N261" s="70" t="str">
        <f aca="false">IF(B261="","",IF(MONTH(B261)=6,"X",""))</f>
        <v/>
      </c>
      <c r="O261" s="70" t="str">
        <f aca="false">IF(B261="","",IF(MONTH(B261)=7,"X",""))</f>
        <v/>
      </c>
      <c r="P261" s="70" t="str">
        <f aca="false">IF(B261="","",IF(MONTH(B261)=8,"X",""))</f>
        <v/>
      </c>
      <c r="Q261" s="70" t="str">
        <f aca="false">IF(B261="","",IF(MONTH(B261)=9,"X",""))</f>
        <v/>
      </c>
      <c r="R261" s="70" t="str">
        <f aca="false">IF(B261="","",IF(MONTH(B261)=10,"X",""))</f>
        <v/>
      </c>
      <c r="S261" s="70" t="str">
        <f aca="false">IF(B261="","",IF(MONTH(B261)=11,"X",""))</f>
        <v/>
      </c>
      <c r="T261" s="70" t="str">
        <f aca="false">IF(B261="","",IF(MONTH(B261)=12,"X",""))</f>
        <v/>
      </c>
      <c r="U261" s="58" t="str">
        <f aca="false">IF(E261="","",SUMIF($E$5:$E$1000,E261,$AD$5:$AD$1000))</f>
        <v/>
      </c>
      <c r="V261" s="71" t="str">
        <f aca="false">IF(E261="","",_xlfn.TEXTJOIN(" + ",TRUE(),IF(COUNTIFS($E$5:$E$1000,E261,$C$5:$C$1000,"Auditoría Interna")&gt;0,"Interna",""),IF(COUNTIFS($E$5:$E$1000,E261,$C$5:$C$1000,"Auditoría Externa")&gt;0,"Externa",""),IF(COUNTIFS($E$5:$E$1000,E261,$C$5:$C$1000,"SSF")&gt;0,"SSF",""),IF(COUNTIFS($E$5:$E$1000,E261,$C$5:$C$1000,"Comité de Supervisión")&gt;0,"Comité Sup.",""),IF(COUNTIFS($E$5:$E$1000,E261,$C$5:$C$1000,"Consejo de Administración")&gt;0,"Consejo",""),IF(COUNTIFS($E$5:$E$1000,E261,$C$5:$C$1000,"Otros")&gt;0,"Otros","")))</f>
        <v/>
      </c>
      <c r="W261" s="58" t="str">
        <f aca="false">IF(E261="","",SUMIFS($AD$5:$AD$1000,$E$5:$E$1000,E261,$AA$5:$AA$1000,AA261,$C$5:$C$1000,"&lt;&gt;"&amp;C261))</f>
        <v/>
      </c>
      <c r="X261" s="72"/>
      <c r="Y261" s="68"/>
      <c r="Z261" s="72"/>
      <c r="AA261" s="38" t="str">
        <f aca="false">IF(B261="","",YEAR(B261)*100+MONTH(B261))</f>
        <v/>
      </c>
      <c r="AB261" s="38" t="str">
        <f aca="false">IF(AND(E261&lt;&gt;"",E261=Cruce!$C$5,AD261=1),COUNTIFS($E$5:E261,E261,$AD$5:AD261,1),"")</f>
        <v/>
      </c>
      <c r="AC261" s="38" t="str">
        <f aca="false">IF(E261="","",C261&amp;"|"&amp;X261&amp;"|"&amp;IF(B261="","s/f",TEXT(B261,"yyyymmdd"))&amp;IF(OR(C261="SSF",X261="Visitas Auditoría Interna"),"|"&amp;Y261,""))</f>
        <v/>
      </c>
      <c r="AD261" s="38" t="n">
        <f aca="false">IF(E261="",0,IF(COUNTIFS($E$5:E261,E261,$AC$5:AC261,AC261)=1,1,0))</f>
        <v>0</v>
      </c>
      <c r="AE261" s="38" t="str">
        <f aca="false">IF(OR(E261="",AD261&lt;&gt;1),"",SUBSTITUTE(SUBSTITUTE(C261,"Auditoría ",""),"Consejo de Administración","Consejo")&amp;" – "&amp;IF(B261="","(sin fecha)",DAY(B261)&amp;" de "&amp;CHOOSE(MONTH(B261),"Enero","Febrero","Marzo","Abril","Mayo","Junio","Julio","Agosto","Septiembre","Octubre","Noviembre","Diciembre")&amp;" "&amp;YEAR(B261)))</f>
        <v/>
      </c>
      <c r="AF261" s="38" t="n">
        <f aca="false">IF(E261="",0,IF(COUNTIF($AC$5:AC261,AC261)=1,1,0))</f>
        <v>0</v>
      </c>
    </row>
    <row r="262" customFormat="false" ht="15" hidden="false" customHeight="false" outlineLevel="0" collapsed="false">
      <c r="A262" s="68"/>
      <c r="B262" s="67"/>
      <c r="C262" s="68"/>
      <c r="D262" s="68"/>
      <c r="E262" s="69"/>
      <c r="F262" s="69"/>
      <c r="G262" s="70" t="str">
        <f aca="false">IF(OR(E262="",AND($C$3="",$E$3="")),"",IF(B262="","Sin fecha",IF(AND(OR($C$3="",B262&gt;=$C$3),OR($E$3="",B262&lt;=$E$3)),"Sí","No")))</f>
        <v/>
      </c>
      <c r="H262" s="58" t="str">
        <f aca="false">IF(B262="","",YEAR(B262))</f>
        <v/>
      </c>
      <c r="I262" s="70" t="str">
        <f aca="false">IF(B262="","",IF(MONTH(B262)=1,"X",""))</f>
        <v/>
      </c>
      <c r="J262" s="70" t="str">
        <f aca="false">IF(B262="","",IF(MONTH(B262)=2,"X",""))</f>
        <v/>
      </c>
      <c r="K262" s="70" t="str">
        <f aca="false">IF(B262="","",IF(MONTH(B262)=3,"X",""))</f>
        <v/>
      </c>
      <c r="L262" s="70" t="str">
        <f aca="false">IF(B262="","",IF(MONTH(B262)=4,"X",""))</f>
        <v/>
      </c>
      <c r="M262" s="70" t="str">
        <f aca="false">IF(B262="","",IF(MONTH(B262)=5,"X",""))</f>
        <v/>
      </c>
      <c r="N262" s="70" t="str">
        <f aca="false">IF(B262="","",IF(MONTH(B262)=6,"X",""))</f>
        <v/>
      </c>
      <c r="O262" s="70" t="str">
        <f aca="false">IF(B262="","",IF(MONTH(B262)=7,"X",""))</f>
        <v/>
      </c>
      <c r="P262" s="70" t="str">
        <f aca="false">IF(B262="","",IF(MONTH(B262)=8,"X",""))</f>
        <v/>
      </c>
      <c r="Q262" s="70" t="str">
        <f aca="false">IF(B262="","",IF(MONTH(B262)=9,"X",""))</f>
        <v/>
      </c>
      <c r="R262" s="70" t="str">
        <f aca="false">IF(B262="","",IF(MONTH(B262)=10,"X",""))</f>
        <v/>
      </c>
      <c r="S262" s="70" t="str">
        <f aca="false">IF(B262="","",IF(MONTH(B262)=11,"X",""))</f>
        <v/>
      </c>
      <c r="T262" s="70" t="str">
        <f aca="false">IF(B262="","",IF(MONTH(B262)=12,"X",""))</f>
        <v/>
      </c>
      <c r="U262" s="58" t="str">
        <f aca="false">IF(E262="","",SUMIF($E$5:$E$1000,E262,$AD$5:$AD$1000))</f>
        <v/>
      </c>
      <c r="V262" s="71" t="str">
        <f aca="false">IF(E262="","",_xlfn.TEXTJOIN(" + ",TRUE(),IF(COUNTIFS($E$5:$E$1000,E262,$C$5:$C$1000,"Auditoría Interna")&gt;0,"Interna",""),IF(COUNTIFS($E$5:$E$1000,E262,$C$5:$C$1000,"Auditoría Externa")&gt;0,"Externa",""),IF(COUNTIFS($E$5:$E$1000,E262,$C$5:$C$1000,"SSF")&gt;0,"SSF",""),IF(COUNTIFS($E$5:$E$1000,E262,$C$5:$C$1000,"Comité de Supervisión")&gt;0,"Comité Sup.",""),IF(COUNTIFS($E$5:$E$1000,E262,$C$5:$C$1000,"Consejo de Administración")&gt;0,"Consejo",""),IF(COUNTIFS($E$5:$E$1000,E262,$C$5:$C$1000,"Otros")&gt;0,"Otros","")))</f>
        <v/>
      </c>
      <c r="W262" s="58" t="str">
        <f aca="false">IF(E262="","",SUMIFS($AD$5:$AD$1000,$E$5:$E$1000,E262,$AA$5:$AA$1000,AA262,$C$5:$C$1000,"&lt;&gt;"&amp;C262))</f>
        <v/>
      </c>
      <c r="X262" s="72"/>
      <c r="Y262" s="68"/>
      <c r="Z262" s="72"/>
      <c r="AA262" s="38" t="str">
        <f aca="false">IF(B262="","",YEAR(B262)*100+MONTH(B262))</f>
        <v/>
      </c>
      <c r="AB262" s="38" t="str">
        <f aca="false">IF(AND(E262&lt;&gt;"",E262=Cruce!$C$5,AD262=1),COUNTIFS($E$5:E262,E262,$AD$5:AD262,1),"")</f>
        <v/>
      </c>
      <c r="AC262" s="38" t="str">
        <f aca="false">IF(E262="","",C262&amp;"|"&amp;X262&amp;"|"&amp;IF(B262="","s/f",TEXT(B262,"yyyymmdd"))&amp;IF(OR(C262="SSF",X262="Visitas Auditoría Interna"),"|"&amp;Y262,""))</f>
        <v/>
      </c>
      <c r="AD262" s="38" t="n">
        <f aca="false">IF(E262="",0,IF(COUNTIFS($E$5:E262,E262,$AC$5:AC262,AC262)=1,1,0))</f>
        <v>0</v>
      </c>
      <c r="AE262" s="38" t="str">
        <f aca="false">IF(OR(E262="",AD262&lt;&gt;1),"",SUBSTITUTE(SUBSTITUTE(C262,"Auditoría ",""),"Consejo de Administración","Consejo")&amp;" – "&amp;IF(B262="","(sin fecha)",DAY(B262)&amp;" de "&amp;CHOOSE(MONTH(B262),"Enero","Febrero","Marzo","Abril","Mayo","Junio","Julio","Agosto","Septiembre","Octubre","Noviembre","Diciembre")&amp;" "&amp;YEAR(B262)))</f>
        <v/>
      </c>
      <c r="AF262" s="38" t="n">
        <f aca="false">IF(E262="",0,IF(COUNTIF($AC$5:AC262,AC262)=1,1,0))</f>
        <v>0</v>
      </c>
    </row>
    <row r="263" customFormat="false" ht="15" hidden="false" customHeight="false" outlineLevel="0" collapsed="false">
      <c r="A263" s="68"/>
      <c r="B263" s="67"/>
      <c r="C263" s="68"/>
      <c r="D263" s="68"/>
      <c r="E263" s="69"/>
      <c r="F263" s="69"/>
      <c r="G263" s="70" t="str">
        <f aca="false">IF(OR(E263="",AND($C$3="",$E$3="")),"",IF(B263="","Sin fecha",IF(AND(OR($C$3="",B263&gt;=$C$3),OR($E$3="",B263&lt;=$E$3)),"Sí","No")))</f>
        <v/>
      </c>
      <c r="H263" s="58" t="str">
        <f aca="false">IF(B263="","",YEAR(B263))</f>
        <v/>
      </c>
      <c r="I263" s="70" t="str">
        <f aca="false">IF(B263="","",IF(MONTH(B263)=1,"X",""))</f>
        <v/>
      </c>
      <c r="J263" s="70" t="str">
        <f aca="false">IF(B263="","",IF(MONTH(B263)=2,"X",""))</f>
        <v/>
      </c>
      <c r="K263" s="70" t="str">
        <f aca="false">IF(B263="","",IF(MONTH(B263)=3,"X",""))</f>
        <v/>
      </c>
      <c r="L263" s="70" t="str">
        <f aca="false">IF(B263="","",IF(MONTH(B263)=4,"X",""))</f>
        <v/>
      </c>
      <c r="M263" s="70" t="str">
        <f aca="false">IF(B263="","",IF(MONTH(B263)=5,"X",""))</f>
        <v/>
      </c>
      <c r="N263" s="70" t="str">
        <f aca="false">IF(B263="","",IF(MONTH(B263)=6,"X",""))</f>
        <v/>
      </c>
      <c r="O263" s="70" t="str">
        <f aca="false">IF(B263="","",IF(MONTH(B263)=7,"X",""))</f>
        <v/>
      </c>
      <c r="P263" s="70" t="str">
        <f aca="false">IF(B263="","",IF(MONTH(B263)=8,"X",""))</f>
        <v/>
      </c>
      <c r="Q263" s="70" t="str">
        <f aca="false">IF(B263="","",IF(MONTH(B263)=9,"X",""))</f>
        <v/>
      </c>
      <c r="R263" s="70" t="str">
        <f aca="false">IF(B263="","",IF(MONTH(B263)=10,"X",""))</f>
        <v/>
      </c>
      <c r="S263" s="70" t="str">
        <f aca="false">IF(B263="","",IF(MONTH(B263)=11,"X",""))</f>
        <v/>
      </c>
      <c r="T263" s="70" t="str">
        <f aca="false">IF(B263="","",IF(MONTH(B263)=12,"X",""))</f>
        <v/>
      </c>
      <c r="U263" s="58" t="str">
        <f aca="false">IF(E263="","",SUMIF($E$5:$E$1000,E263,$AD$5:$AD$1000))</f>
        <v/>
      </c>
      <c r="V263" s="71" t="str">
        <f aca="false">IF(E263="","",_xlfn.TEXTJOIN(" + ",TRUE(),IF(COUNTIFS($E$5:$E$1000,E263,$C$5:$C$1000,"Auditoría Interna")&gt;0,"Interna",""),IF(COUNTIFS($E$5:$E$1000,E263,$C$5:$C$1000,"Auditoría Externa")&gt;0,"Externa",""),IF(COUNTIFS($E$5:$E$1000,E263,$C$5:$C$1000,"SSF")&gt;0,"SSF",""),IF(COUNTIFS($E$5:$E$1000,E263,$C$5:$C$1000,"Comité de Supervisión")&gt;0,"Comité Sup.",""),IF(COUNTIFS($E$5:$E$1000,E263,$C$5:$C$1000,"Consejo de Administración")&gt;0,"Consejo",""),IF(COUNTIFS($E$5:$E$1000,E263,$C$5:$C$1000,"Otros")&gt;0,"Otros","")))</f>
        <v/>
      </c>
      <c r="W263" s="58" t="str">
        <f aca="false">IF(E263="","",SUMIFS($AD$5:$AD$1000,$E$5:$E$1000,E263,$AA$5:$AA$1000,AA263,$C$5:$C$1000,"&lt;&gt;"&amp;C263))</f>
        <v/>
      </c>
      <c r="X263" s="72"/>
      <c r="Y263" s="68"/>
      <c r="Z263" s="72"/>
      <c r="AA263" s="38" t="str">
        <f aca="false">IF(B263="","",YEAR(B263)*100+MONTH(B263))</f>
        <v/>
      </c>
      <c r="AB263" s="38" t="str">
        <f aca="false">IF(AND(E263&lt;&gt;"",E263=Cruce!$C$5,AD263=1),COUNTIFS($E$5:E263,E263,$AD$5:AD263,1),"")</f>
        <v/>
      </c>
      <c r="AC263" s="38" t="str">
        <f aca="false">IF(E263="","",C263&amp;"|"&amp;X263&amp;"|"&amp;IF(B263="","s/f",TEXT(B263,"yyyymmdd"))&amp;IF(OR(C263="SSF",X263="Visitas Auditoría Interna"),"|"&amp;Y263,""))</f>
        <v/>
      </c>
      <c r="AD263" s="38" t="n">
        <f aca="false">IF(E263="",0,IF(COUNTIFS($E$5:E263,E263,$AC$5:AC263,AC263)=1,1,0))</f>
        <v>0</v>
      </c>
      <c r="AE263" s="38" t="str">
        <f aca="false">IF(OR(E263="",AD263&lt;&gt;1),"",SUBSTITUTE(SUBSTITUTE(C263,"Auditoría ",""),"Consejo de Administración","Consejo")&amp;" – "&amp;IF(B263="","(sin fecha)",DAY(B263)&amp;" de "&amp;CHOOSE(MONTH(B263),"Enero","Febrero","Marzo","Abril","Mayo","Junio","Julio","Agosto","Septiembre","Octubre","Noviembre","Diciembre")&amp;" "&amp;YEAR(B263)))</f>
        <v/>
      </c>
      <c r="AF263" s="38" t="n">
        <f aca="false">IF(E263="",0,IF(COUNTIF($AC$5:AC263,AC263)=1,1,0))</f>
        <v>0</v>
      </c>
    </row>
    <row r="264" customFormat="false" ht="15" hidden="false" customHeight="false" outlineLevel="0" collapsed="false">
      <c r="A264" s="68"/>
      <c r="B264" s="67"/>
      <c r="C264" s="68"/>
      <c r="D264" s="68"/>
      <c r="E264" s="69"/>
      <c r="F264" s="69"/>
      <c r="G264" s="70" t="str">
        <f aca="false">IF(OR(E264="",AND($C$3="",$E$3="")),"",IF(B264="","Sin fecha",IF(AND(OR($C$3="",B264&gt;=$C$3),OR($E$3="",B264&lt;=$E$3)),"Sí","No")))</f>
        <v/>
      </c>
      <c r="H264" s="58" t="str">
        <f aca="false">IF(B264="","",YEAR(B264))</f>
        <v/>
      </c>
      <c r="I264" s="70" t="str">
        <f aca="false">IF(B264="","",IF(MONTH(B264)=1,"X",""))</f>
        <v/>
      </c>
      <c r="J264" s="70" t="str">
        <f aca="false">IF(B264="","",IF(MONTH(B264)=2,"X",""))</f>
        <v/>
      </c>
      <c r="K264" s="70" t="str">
        <f aca="false">IF(B264="","",IF(MONTH(B264)=3,"X",""))</f>
        <v/>
      </c>
      <c r="L264" s="70" t="str">
        <f aca="false">IF(B264="","",IF(MONTH(B264)=4,"X",""))</f>
        <v/>
      </c>
      <c r="M264" s="70" t="str">
        <f aca="false">IF(B264="","",IF(MONTH(B264)=5,"X",""))</f>
        <v/>
      </c>
      <c r="N264" s="70" t="str">
        <f aca="false">IF(B264="","",IF(MONTH(B264)=6,"X",""))</f>
        <v/>
      </c>
      <c r="O264" s="70" t="str">
        <f aca="false">IF(B264="","",IF(MONTH(B264)=7,"X",""))</f>
        <v/>
      </c>
      <c r="P264" s="70" t="str">
        <f aca="false">IF(B264="","",IF(MONTH(B264)=8,"X",""))</f>
        <v/>
      </c>
      <c r="Q264" s="70" t="str">
        <f aca="false">IF(B264="","",IF(MONTH(B264)=9,"X",""))</f>
        <v/>
      </c>
      <c r="R264" s="70" t="str">
        <f aca="false">IF(B264="","",IF(MONTH(B264)=10,"X",""))</f>
        <v/>
      </c>
      <c r="S264" s="70" t="str">
        <f aca="false">IF(B264="","",IF(MONTH(B264)=11,"X",""))</f>
        <v/>
      </c>
      <c r="T264" s="70" t="str">
        <f aca="false">IF(B264="","",IF(MONTH(B264)=12,"X",""))</f>
        <v/>
      </c>
      <c r="U264" s="58" t="str">
        <f aca="false">IF(E264="","",SUMIF($E$5:$E$1000,E264,$AD$5:$AD$1000))</f>
        <v/>
      </c>
      <c r="V264" s="71" t="str">
        <f aca="false">IF(E264="","",_xlfn.TEXTJOIN(" + ",TRUE(),IF(COUNTIFS($E$5:$E$1000,E264,$C$5:$C$1000,"Auditoría Interna")&gt;0,"Interna",""),IF(COUNTIFS($E$5:$E$1000,E264,$C$5:$C$1000,"Auditoría Externa")&gt;0,"Externa",""),IF(COUNTIFS($E$5:$E$1000,E264,$C$5:$C$1000,"SSF")&gt;0,"SSF",""),IF(COUNTIFS($E$5:$E$1000,E264,$C$5:$C$1000,"Comité de Supervisión")&gt;0,"Comité Sup.",""),IF(COUNTIFS($E$5:$E$1000,E264,$C$5:$C$1000,"Consejo de Administración")&gt;0,"Consejo",""),IF(COUNTIFS($E$5:$E$1000,E264,$C$5:$C$1000,"Otros")&gt;0,"Otros","")))</f>
        <v/>
      </c>
      <c r="W264" s="58" t="str">
        <f aca="false">IF(E264="","",SUMIFS($AD$5:$AD$1000,$E$5:$E$1000,E264,$AA$5:$AA$1000,AA264,$C$5:$C$1000,"&lt;&gt;"&amp;C264))</f>
        <v/>
      </c>
      <c r="X264" s="72"/>
      <c r="Y264" s="68"/>
      <c r="Z264" s="72"/>
      <c r="AA264" s="38" t="str">
        <f aca="false">IF(B264="","",YEAR(B264)*100+MONTH(B264))</f>
        <v/>
      </c>
      <c r="AB264" s="38" t="str">
        <f aca="false">IF(AND(E264&lt;&gt;"",E264=Cruce!$C$5,AD264=1),COUNTIFS($E$5:E264,E264,$AD$5:AD264,1),"")</f>
        <v/>
      </c>
      <c r="AC264" s="38" t="str">
        <f aca="false">IF(E264="","",C264&amp;"|"&amp;X264&amp;"|"&amp;IF(B264="","s/f",TEXT(B264,"yyyymmdd"))&amp;IF(OR(C264="SSF",X264="Visitas Auditoría Interna"),"|"&amp;Y264,""))</f>
        <v/>
      </c>
      <c r="AD264" s="38" t="n">
        <f aca="false">IF(E264="",0,IF(COUNTIFS($E$5:E264,E264,$AC$5:AC264,AC264)=1,1,0))</f>
        <v>0</v>
      </c>
      <c r="AE264" s="38" t="str">
        <f aca="false">IF(OR(E264="",AD264&lt;&gt;1),"",SUBSTITUTE(SUBSTITUTE(C264,"Auditoría ",""),"Consejo de Administración","Consejo")&amp;" – "&amp;IF(B264="","(sin fecha)",DAY(B264)&amp;" de "&amp;CHOOSE(MONTH(B264),"Enero","Febrero","Marzo","Abril","Mayo","Junio","Julio","Agosto","Septiembre","Octubre","Noviembre","Diciembre")&amp;" "&amp;YEAR(B264)))</f>
        <v/>
      </c>
      <c r="AF264" s="38" t="n">
        <f aca="false">IF(E264="",0,IF(COUNTIF($AC$5:AC264,AC264)=1,1,0))</f>
        <v>0</v>
      </c>
    </row>
    <row r="265" customFormat="false" ht="15" hidden="false" customHeight="false" outlineLevel="0" collapsed="false">
      <c r="A265" s="68"/>
      <c r="B265" s="67"/>
      <c r="C265" s="68"/>
      <c r="D265" s="68"/>
      <c r="E265" s="69"/>
      <c r="F265" s="69"/>
      <c r="G265" s="70" t="str">
        <f aca="false">IF(OR(E265="",AND($C$3="",$E$3="")),"",IF(B265="","Sin fecha",IF(AND(OR($C$3="",B265&gt;=$C$3),OR($E$3="",B265&lt;=$E$3)),"Sí","No")))</f>
        <v/>
      </c>
      <c r="H265" s="58" t="str">
        <f aca="false">IF(B265="","",YEAR(B265))</f>
        <v/>
      </c>
      <c r="I265" s="70" t="str">
        <f aca="false">IF(B265="","",IF(MONTH(B265)=1,"X",""))</f>
        <v/>
      </c>
      <c r="J265" s="70" t="str">
        <f aca="false">IF(B265="","",IF(MONTH(B265)=2,"X",""))</f>
        <v/>
      </c>
      <c r="K265" s="70" t="str">
        <f aca="false">IF(B265="","",IF(MONTH(B265)=3,"X",""))</f>
        <v/>
      </c>
      <c r="L265" s="70" t="str">
        <f aca="false">IF(B265="","",IF(MONTH(B265)=4,"X",""))</f>
        <v/>
      </c>
      <c r="M265" s="70" t="str">
        <f aca="false">IF(B265="","",IF(MONTH(B265)=5,"X",""))</f>
        <v/>
      </c>
      <c r="N265" s="70" t="str">
        <f aca="false">IF(B265="","",IF(MONTH(B265)=6,"X",""))</f>
        <v/>
      </c>
      <c r="O265" s="70" t="str">
        <f aca="false">IF(B265="","",IF(MONTH(B265)=7,"X",""))</f>
        <v/>
      </c>
      <c r="P265" s="70" t="str">
        <f aca="false">IF(B265="","",IF(MONTH(B265)=8,"X",""))</f>
        <v/>
      </c>
      <c r="Q265" s="70" t="str">
        <f aca="false">IF(B265="","",IF(MONTH(B265)=9,"X",""))</f>
        <v/>
      </c>
      <c r="R265" s="70" t="str">
        <f aca="false">IF(B265="","",IF(MONTH(B265)=10,"X",""))</f>
        <v/>
      </c>
      <c r="S265" s="70" t="str">
        <f aca="false">IF(B265="","",IF(MONTH(B265)=11,"X",""))</f>
        <v/>
      </c>
      <c r="T265" s="70" t="str">
        <f aca="false">IF(B265="","",IF(MONTH(B265)=12,"X",""))</f>
        <v/>
      </c>
      <c r="U265" s="58" t="str">
        <f aca="false">IF(E265="","",SUMIF($E$5:$E$1000,E265,$AD$5:$AD$1000))</f>
        <v/>
      </c>
      <c r="V265" s="71" t="str">
        <f aca="false">IF(E265="","",_xlfn.TEXTJOIN(" + ",TRUE(),IF(COUNTIFS($E$5:$E$1000,E265,$C$5:$C$1000,"Auditoría Interna")&gt;0,"Interna",""),IF(COUNTIFS($E$5:$E$1000,E265,$C$5:$C$1000,"Auditoría Externa")&gt;0,"Externa",""),IF(COUNTIFS($E$5:$E$1000,E265,$C$5:$C$1000,"SSF")&gt;0,"SSF",""),IF(COUNTIFS($E$5:$E$1000,E265,$C$5:$C$1000,"Comité de Supervisión")&gt;0,"Comité Sup.",""),IF(COUNTIFS($E$5:$E$1000,E265,$C$5:$C$1000,"Consejo de Administración")&gt;0,"Consejo",""),IF(COUNTIFS($E$5:$E$1000,E265,$C$5:$C$1000,"Otros")&gt;0,"Otros","")))</f>
        <v/>
      </c>
      <c r="W265" s="58" t="str">
        <f aca="false">IF(E265="","",SUMIFS($AD$5:$AD$1000,$E$5:$E$1000,E265,$AA$5:$AA$1000,AA265,$C$5:$C$1000,"&lt;&gt;"&amp;C265))</f>
        <v/>
      </c>
      <c r="X265" s="72"/>
      <c r="Y265" s="68"/>
      <c r="Z265" s="72"/>
      <c r="AA265" s="38" t="str">
        <f aca="false">IF(B265="","",YEAR(B265)*100+MONTH(B265))</f>
        <v/>
      </c>
      <c r="AB265" s="38" t="str">
        <f aca="false">IF(AND(E265&lt;&gt;"",E265=Cruce!$C$5,AD265=1),COUNTIFS($E$5:E265,E265,$AD$5:AD265,1),"")</f>
        <v/>
      </c>
      <c r="AC265" s="38" t="str">
        <f aca="false">IF(E265="","",C265&amp;"|"&amp;X265&amp;"|"&amp;IF(B265="","s/f",TEXT(B265,"yyyymmdd"))&amp;IF(OR(C265="SSF",X265="Visitas Auditoría Interna"),"|"&amp;Y265,""))</f>
        <v/>
      </c>
      <c r="AD265" s="38" t="n">
        <f aca="false">IF(E265="",0,IF(COUNTIFS($E$5:E265,E265,$AC$5:AC265,AC265)=1,1,0))</f>
        <v>0</v>
      </c>
      <c r="AE265" s="38" t="str">
        <f aca="false">IF(OR(E265="",AD265&lt;&gt;1),"",SUBSTITUTE(SUBSTITUTE(C265,"Auditoría ",""),"Consejo de Administración","Consejo")&amp;" – "&amp;IF(B265="","(sin fecha)",DAY(B265)&amp;" de "&amp;CHOOSE(MONTH(B265),"Enero","Febrero","Marzo","Abril","Mayo","Junio","Julio","Agosto","Septiembre","Octubre","Noviembre","Diciembre")&amp;" "&amp;YEAR(B265)))</f>
        <v/>
      </c>
      <c r="AF265" s="38" t="n">
        <f aca="false">IF(E265="",0,IF(COUNTIF($AC$5:AC265,AC265)=1,1,0))</f>
        <v>0</v>
      </c>
    </row>
    <row r="266" customFormat="false" ht="15" hidden="false" customHeight="false" outlineLevel="0" collapsed="false">
      <c r="A266" s="68"/>
      <c r="B266" s="67"/>
      <c r="C266" s="68"/>
      <c r="D266" s="68"/>
      <c r="E266" s="69"/>
      <c r="F266" s="69"/>
      <c r="G266" s="70" t="str">
        <f aca="false">IF(OR(E266="",AND($C$3="",$E$3="")),"",IF(B266="","Sin fecha",IF(AND(OR($C$3="",B266&gt;=$C$3),OR($E$3="",B266&lt;=$E$3)),"Sí","No")))</f>
        <v/>
      </c>
      <c r="H266" s="58" t="str">
        <f aca="false">IF(B266="","",YEAR(B266))</f>
        <v/>
      </c>
      <c r="I266" s="70" t="str">
        <f aca="false">IF(B266="","",IF(MONTH(B266)=1,"X",""))</f>
        <v/>
      </c>
      <c r="J266" s="70" t="str">
        <f aca="false">IF(B266="","",IF(MONTH(B266)=2,"X",""))</f>
        <v/>
      </c>
      <c r="K266" s="70" t="str">
        <f aca="false">IF(B266="","",IF(MONTH(B266)=3,"X",""))</f>
        <v/>
      </c>
      <c r="L266" s="70" t="str">
        <f aca="false">IF(B266="","",IF(MONTH(B266)=4,"X",""))</f>
        <v/>
      </c>
      <c r="M266" s="70" t="str">
        <f aca="false">IF(B266="","",IF(MONTH(B266)=5,"X",""))</f>
        <v/>
      </c>
      <c r="N266" s="70" t="str">
        <f aca="false">IF(B266="","",IF(MONTH(B266)=6,"X",""))</f>
        <v/>
      </c>
      <c r="O266" s="70" t="str">
        <f aca="false">IF(B266="","",IF(MONTH(B266)=7,"X",""))</f>
        <v/>
      </c>
      <c r="P266" s="70" t="str">
        <f aca="false">IF(B266="","",IF(MONTH(B266)=8,"X",""))</f>
        <v/>
      </c>
      <c r="Q266" s="70" t="str">
        <f aca="false">IF(B266="","",IF(MONTH(B266)=9,"X",""))</f>
        <v/>
      </c>
      <c r="R266" s="70" t="str">
        <f aca="false">IF(B266="","",IF(MONTH(B266)=10,"X",""))</f>
        <v/>
      </c>
      <c r="S266" s="70" t="str">
        <f aca="false">IF(B266="","",IF(MONTH(B266)=11,"X",""))</f>
        <v/>
      </c>
      <c r="T266" s="70" t="str">
        <f aca="false">IF(B266="","",IF(MONTH(B266)=12,"X",""))</f>
        <v/>
      </c>
      <c r="U266" s="58" t="str">
        <f aca="false">IF(E266="","",SUMIF($E$5:$E$1000,E266,$AD$5:$AD$1000))</f>
        <v/>
      </c>
      <c r="V266" s="71" t="str">
        <f aca="false">IF(E266="","",_xlfn.TEXTJOIN(" + ",TRUE(),IF(COUNTIFS($E$5:$E$1000,E266,$C$5:$C$1000,"Auditoría Interna")&gt;0,"Interna",""),IF(COUNTIFS($E$5:$E$1000,E266,$C$5:$C$1000,"Auditoría Externa")&gt;0,"Externa",""),IF(COUNTIFS($E$5:$E$1000,E266,$C$5:$C$1000,"SSF")&gt;0,"SSF",""),IF(COUNTIFS($E$5:$E$1000,E266,$C$5:$C$1000,"Comité de Supervisión")&gt;0,"Comité Sup.",""),IF(COUNTIFS($E$5:$E$1000,E266,$C$5:$C$1000,"Consejo de Administración")&gt;0,"Consejo",""),IF(COUNTIFS($E$5:$E$1000,E266,$C$5:$C$1000,"Otros")&gt;0,"Otros","")))</f>
        <v/>
      </c>
      <c r="W266" s="58" t="str">
        <f aca="false">IF(E266="","",SUMIFS($AD$5:$AD$1000,$E$5:$E$1000,E266,$AA$5:$AA$1000,AA266,$C$5:$C$1000,"&lt;&gt;"&amp;C266))</f>
        <v/>
      </c>
      <c r="X266" s="72"/>
      <c r="Y266" s="68"/>
      <c r="Z266" s="72"/>
      <c r="AA266" s="38" t="str">
        <f aca="false">IF(B266="","",YEAR(B266)*100+MONTH(B266))</f>
        <v/>
      </c>
      <c r="AB266" s="38" t="str">
        <f aca="false">IF(AND(E266&lt;&gt;"",E266=Cruce!$C$5,AD266=1),COUNTIFS($E$5:E266,E266,$AD$5:AD266,1),"")</f>
        <v/>
      </c>
      <c r="AC266" s="38" t="str">
        <f aca="false">IF(E266="","",C266&amp;"|"&amp;X266&amp;"|"&amp;IF(B266="","s/f",TEXT(B266,"yyyymmdd"))&amp;IF(OR(C266="SSF",X266="Visitas Auditoría Interna"),"|"&amp;Y266,""))</f>
        <v/>
      </c>
      <c r="AD266" s="38" t="n">
        <f aca="false">IF(E266="",0,IF(COUNTIFS($E$5:E266,E266,$AC$5:AC266,AC266)=1,1,0))</f>
        <v>0</v>
      </c>
      <c r="AE266" s="38" t="str">
        <f aca="false">IF(OR(E266="",AD266&lt;&gt;1),"",SUBSTITUTE(SUBSTITUTE(C266,"Auditoría ",""),"Consejo de Administración","Consejo")&amp;" – "&amp;IF(B266="","(sin fecha)",DAY(B266)&amp;" de "&amp;CHOOSE(MONTH(B266),"Enero","Febrero","Marzo","Abril","Mayo","Junio","Julio","Agosto","Septiembre","Octubre","Noviembre","Diciembre")&amp;" "&amp;YEAR(B266)))</f>
        <v/>
      </c>
      <c r="AF266" s="38" t="n">
        <f aca="false">IF(E266="",0,IF(COUNTIF($AC$5:AC266,AC266)=1,1,0))</f>
        <v>0</v>
      </c>
    </row>
    <row r="267" customFormat="false" ht="15" hidden="false" customHeight="false" outlineLevel="0" collapsed="false">
      <c r="A267" s="68"/>
      <c r="B267" s="67"/>
      <c r="C267" s="68"/>
      <c r="D267" s="68"/>
      <c r="E267" s="69"/>
      <c r="F267" s="69"/>
      <c r="G267" s="70" t="str">
        <f aca="false">IF(OR(E267="",AND($C$3="",$E$3="")),"",IF(B267="","Sin fecha",IF(AND(OR($C$3="",B267&gt;=$C$3),OR($E$3="",B267&lt;=$E$3)),"Sí","No")))</f>
        <v/>
      </c>
      <c r="H267" s="58" t="str">
        <f aca="false">IF(B267="","",YEAR(B267))</f>
        <v/>
      </c>
      <c r="I267" s="70" t="str">
        <f aca="false">IF(B267="","",IF(MONTH(B267)=1,"X",""))</f>
        <v/>
      </c>
      <c r="J267" s="70" t="str">
        <f aca="false">IF(B267="","",IF(MONTH(B267)=2,"X",""))</f>
        <v/>
      </c>
      <c r="K267" s="70" t="str">
        <f aca="false">IF(B267="","",IF(MONTH(B267)=3,"X",""))</f>
        <v/>
      </c>
      <c r="L267" s="70" t="str">
        <f aca="false">IF(B267="","",IF(MONTH(B267)=4,"X",""))</f>
        <v/>
      </c>
      <c r="M267" s="70" t="str">
        <f aca="false">IF(B267="","",IF(MONTH(B267)=5,"X",""))</f>
        <v/>
      </c>
      <c r="N267" s="70" t="str">
        <f aca="false">IF(B267="","",IF(MONTH(B267)=6,"X",""))</f>
        <v/>
      </c>
      <c r="O267" s="70" t="str">
        <f aca="false">IF(B267="","",IF(MONTH(B267)=7,"X",""))</f>
        <v/>
      </c>
      <c r="P267" s="70" t="str">
        <f aca="false">IF(B267="","",IF(MONTH(B267)=8,"X",""))</f>
        <v/>
      </c>
      <c r="Q267" s="70" t="str">
        <f aca="false">IF(B267="","",IF(MONTH(B267)=9,"X",""))</f>
        <v/>
      </c>
      <c r="R267" s="70" t="str">
        <f aca="false">IF(B267="","",IF(MONTH(B267)=10,"X",""))</f>
        <v/>
      </c>
      <c r="S267" s="70" t="str">
        <f aca="false">IF(B267="","",IF(MONTH(B267)=11,"X",""))</f>
        <v/>
      </c>
      <c r="T267" s="70" t="str">
        <f aca="false">IF(B267="","",IF(MONTH(B267)=12,"X",""))</f>
        <v/>
      </c>
      <c r="U267" s="58" t="str">
        <f aca="false">IF(E267="","",SUMIF($E$5:$E$1000,E267,$AD$5:$AD$1000))</f>
        <v/>
      </c>
      <c r="V267" s="71" t="str">
        <f aca="false">IF(E267="","",_xlfn.TEXTJOIN(" + ",TRUE(),IF(COUNTIFS($E$5:$E$1000,E267,$C$5:$C$1000,"Auditoría Interna")&gt;0,"Interna",""),IF(COUNTIFS($E$5:$E$1000,E267,$C$5:$C$1000,"Auditoría Externa")&gt;0,"Externa",""),IF(COUNTIFS($E$5:$E$1000,E267,$C$5:$C$1000,"SSF")&gt;0,"SSF",""),IF(COUNTIFS($E$5:$E$1000,E267,$C$5:$C$1000,"Comité de Supervisión")&gt;0,"Comité Sup.",""),IF(COUNTIFS($E$5:$E$1000,E267,$C$5:$C$1000,"Consejo de Administración")&gt;0,"Consejo",""),IF(COUNTIFS($E$5:$E$1000,E267,$C$5:$C$1000,"Otros")&gt;0,"Otros","")))</f>
        <v/>
      </c>
      <c r="W267" s="58" t="str">
        <f aca="false">IF(E267="","",SUMIFS($AD$5:$AD$1000,$E$5:$E$1000,E267,$AA$5:$AA$1000,AA267,$C$5:$C$1000,"&lt;&gt;"&amp;C267))</f>
        <v/>
      </c>
      <c r="X267" s="72"/>
      <c r="Y267" s="68"/>
      <c r="Z267" s="72"/>
      <c r="AA267" s="38" t="str">
        <f aca="false">IF(B267="","",YEAR(B267)*100+MONTH(B267))</f>
        <v/>
      </c>
      <c r="AB267" s="38" t="str">
        <f aca="false">IF(AND(E267&lt;&gt;"",E267=Cruce!$C$5,AD267=1),COUNTIFS($E$5:E267,E267,$AD$5:AD267,1),"")</f>
        <v/>
      </c>
      <c r="AC267" s="38" t="str">
        <f aca="false">IF(E267="","",C267&amp;"|"&amp;X267&amp;"|"&amp;IF(B267="","s/f",TEXT(B267,"yyyymmdd"))&amp;IF(OR(C267="SSF",X267="Visitas Auditoría Interna"),"|"&amp;Y267,""))</f>
        <v/>
      </c>
      <c r="AD267" s="38" t="n">
        <f aca="false">IF(E267="",0,IF(COUNTIFS($E$5:E267,E267,$AC$5:AC267,AC267)=1,1,0))</f>
        <v>0</v>
      </c>
      <c r="AE267" s="38" t="str">
        <f aca="false">IF(OR(E267="",AD267&lt;&gt;1),"",SUBSTITUTE(SUBSTITUTE(C267,"Auditoría ",""),"Consejo de Administración","Consejo")&amp;" – "&amp;IF(B267="","(sin fecha)",DAY(B267)&amp;" de "&amp;CHOOSE(MONTH(B267),"Enero","Febrero","Marzo","Abril","Mayo","Junio","Julio","Agosto","Septiembre","Octubre","Noviembre","Diciembre")&amp;" "&amp;YEAR(B267)))</f>
        <v/>
      </c>
      <c r="AF267" s="38" t="n">
        <f aca="false">IF(E267="",0,IF(COUNTIF($AC$5:AC267,AC267)=1,1,0))</f>
        <v>0</v>
      </c>
    </row>
    <row r="268" customFormat="false" ht="15" hidden="false" customHeight="false" outlineLevel="0" collapsed="false">
      <c r="A268" s="68"/>
      <c r="B268" s="67"/>
      <c r="C268" s="68"/>
      <c r="D268" s="68"/>
      <c r="E268" s="69"/>
      <c r="F268" s="69"/>
      <c r="G268" s="70" t="str">
        <f aca="false">IF(OR(E268="",AND($C$3="",$E$3="")),"",IF(B268="","Sin fecha",IF(AND(OR($C$3="",B268&gt;=$C$3),OR($E$3="",B268&lt;=$E$3)),"Sí","No")))</f>
        <v/>
      </c>
      <c r="H268" s="58" t="str">
        <f aca="false">IF(B268="","",YEAR(B268))</f>
        <v/>
      </c>
      <c r="I268" s="70" t="str">
        <f aca="false">IF(B268="","",IF(MONTH(B268)=1,"X",""))</f>
        <v/>
      </c>
      <c r="J268" s="70" t="str">
        <f aca="false">IF(B268="","",IF(MONTH(B268)=2,"X",""))</f>
        <v/>
      </c>
      <c r="K268" s="70" t="str">
        <f aca="false">IF(B268="","",IF(MONTH(B268)=3,"X",""))</f>
        <v/>
      </c>
      <c r="L268" s="70" t="str">
        <f aca="false">IF(B268="","",IF(MONTH(B268)=4,"X",""))</f>
        <v/>
      </c>
      <c r="M268" s="70" t="str">
        <f aca="false">IF(B268="","",IF(MONTH(B268)=5,"X",""))</f>
        <v/>
      </c>
      <c r="N268" s="70" t="str">
        <f aca="false">IF(B268="","",IF(MONTH(B268)=6,"X",""))</f>
        <v/>
      </c>
      <c r="O268" s="70" t="str">
        <f aca="false">IF(B268="","",IF(MONTH(B268)=7,"X",""))</f>
        <v/>
      </c>
      <c r="P268" s="70" t="str">
        <f aca="false">IF(B268="","",IF(MONTH(B268)=8,"X",""))</f>
        <v/>
      </c>
      <c r="Q268" s="70" t="str">
        <f aca="false">IF(B268="","",IF(MONTH(B268)=9,"X",""))</f>
        <v/>
      </c>
      <c r="R268" s="70" t="str">
        <f aca="false">IF(B268="","",IF(MONTH(B268)=10,"X",""))</f>
        <v/>
      </c>
      <c r="S268" s="70" t="str">
        <f aca="false">IF(B268="","",IF(MONTH(B268)=11,"X",""))</f>
        <v/>
      </c>
      <c r="T268" s="70" t="str">
        <f aca="false">IF(B268="","",IF(MONTH(B268)=12,"X",""))</f>
        <v/>
      </c>
      <c r="U268" s="58" t="str">
        <f aca="false">IF(E268="","",SUMIF($E$5:$E$1000,E268,$AD$5:$AD$1000))</f>
        <v/>
      </c>
      <c r="V268" s="71" t="str">
        <f aca="false">IF(E268="","",_xlfn.TEXTJOIN(" + ",TRUE(),IF(COUNTIFS($E$5:$E$1000,E268,$C$5:$C$1000,"Auditoría Interna")&gt;0,"Interna",""),IF(COUNTIFS($E$5:$E$1000,E268,$C$5:$C$1000,"Auditoría Externa")&gt;0,"Externa",""),IF(COUNTIFS($E$5:$E$1000,E268,$C$5:$C$1000,"SSF")&gt;0,"SSF",""),IF(COUNTIFS($E$5:$E$1000,E268,$C$5:$C$1000,"Comité de Supervisión")&gt;0,"Comité Sup.",""),IF(COUNTIFS($E$5:$E$1000,E268,$C$5:$C$1000,"Consejo de Administración")&gt;0,"Consejo",""),IF(COUNTIFS($E$5:$E$1000,E268,$C$5:$C$1000,"Otros")&gt;0,"Otros","")))</f>
        <v/>
      </c>
      <c r="W268" s="58" t="str">
        <f aca="false">IF(E268="","",SUMIFS($AD$5:$AD$1000,$E$5:$E$1000,E268,$AA$5:$AA$1000,AA268,$C$5:$C$1000,"&lt;&gt;"&amp;C268))</f>
        <v/>
      </c>
      <c r="X268" s="72"/>
      <c r="Y268" s="68"/>
      <c r="Z268" s="72"/>
      <c r="AA268" s="38" t="str">
        <f aca="false">IF(B268="","",YEAR(B268)*100+MONTH(B268))</f>
        <v/>
      </c>
      <c r="AB268" s="38" t="str">
        <f aca="false">IF(AND(E268&lt;&gt;"",E268=Cruce!$C$5,AD268=1),COUNTIFS($E$5:E268,E268,$AD$5:AD268,1),"")</f>
        <v/>
      </c>
      <c r="AC268" s="38" t="str">
        <f aca="false">IF(E268="","",C268&amp;"|"&amp;X268&amp;"|"&amp;IF(B268="","s/f",TEXT(B268,"yyyymmdd"))&amp;IF(OR(C268="SSF",X268="Visitas Auditoría Interna"),"|"&amp;Y268,""))</f>
        <v/>
      </c>
      <c r="AD268" s="38" t="n">
        <f aca="false">IF(E268="",0,IF(COUNTIFS($E$5:E268,E268,$AC$5:AC268,AC268)=1,1,0))</f>
        <v>0</v>
      </c>
      <c r="AE268" s="38" t="str">
        <f aca="false">IF(OR(E268="",AD268&lt;&gt;1),"",SUBSTITUTE(SUBSTITUTE(C268,"Auditoría ",""),"Consejo de Administración","Consejo")&amp;" – "&amp;IF(B268="","(sin fecha)",DAY(B268)&amp;" de "&amp;CHOOSE(MONTH(B268),"Enero","Febrero","Marzo","Abril","Mayo","Junio","Julio","Agosto","Septiembre","Octubre","Noviembre","Diciembre")&amp;" "&amp;YEAR(B268)))</f>
        <v/>
      </c>
      <c r="AF268" s="38" t="n">
        <f aca="false">IF(E268="",0,IF(COUNTIF($AC$5:AC268,AC268)=1,1,0))</f>
        <v>0</v>
      </c>
    </row>
    <row r="269" customFormat="false" ht="15" hidden="false" customHeight="false" outlineLevel="0" collapsed="false">
      <c r="A269" s="68"/>
      <c r="B269" s="67"/>
      <c r="C269" s="68"/>
      <c r="D269" s="68"/>
      <c r="E269" s="69"/>
      <c r="F269" s="69"/>
      <c r="G269" s="70" t="str">
        <f aca="false">IF(OR(E269="",AND($C$3="",$E$3="")),"",IF(B269="","Sin fecha",IF(AND(OR($C$3="",B269&gt;=$C$3),OR($E$3="",B269&lt;=$E$3)),"Sí","No")))</f>
        <v/>
      </c>
      <c r="H269" s="58" t="str">
        <f aca="false">IF(B269="","",YEAR(B269))</f>
        <v/>
      </c>
      <c r="I269" s="70" t="str">
        <f aca="false">IF(B269="","",IF(MONTH(B269)=1,"X",""))</f>
        <v/>
      </c>
      <c r="J269" s="70" t="str">
        <f aca="false">IF(B269="","",IF(MONTH(B269)=2,"X",""))</f>
        <v/>
      </c>
      <c r="K269" s="70" t="str">
        <f aca="false">IF(B269="","",IF(MONTH(B269)=3,"X",""))</f>
        <v/>
      </c>
      <c r="L269" s="70" t="str">
        <f aca="false">IF(B269="","",IF(MONTH(B269)=4,"X",""))</f>
        <v/>
      </c>
      <c r="M269" s="70" t="str">
        <f aca="false">IF(B269="","",IF(MONTH(B269)=5,"X",""))</f>
        <v/>
      </c>
      <c r="N269" s="70" t="str">
        <f aca="false">IF(B269="","",IF(MONTH(B269)=6,"X",""))</f>
        <v/>
      </c>
      <c r="O269" s="70" t="str">
        <f aca="false">IF(B269="","",IF(MONTH(B269)=7,"X",""))</f>
        <v/>
      </c>
      <c r="P269" s="70" t="str">
        <f aca="false">IF(B269="","",IF(MONTH(B269)=8,"X",""))</f>
        <v/>
      </c>
      <c r="Q269" s="70" t="str">
        <f aca="false">IF(B269="","",IF(MONTH(B269)=9,"X",""))</f>
        <v/>
      </c>
      <c r="R269" s="70" t="str">
        <f aca="false">IF(B269="","",IF(MONTH(B269)=10,"X",""))</f>
        <v/>
      </c>
      <c r="S269" s="70" t="str">
        <f aca="false">IF(B269="","",IF(MONTH(B269)=11,"X",""))</f>
        <v/>
      </c>
      <c r="T269" s="70" t="str">
        <f aca="false">IF(B269="","",IF(MONTH(B269)=12,"X",""))</f>
        <v/>
      </c>
      <c r="U269" s="58" t="str">
        <f aca="false">IF(E269="","",SUMIF($E$5:$E$1000,E269,$AD$5:$AD$1000))</f>
        <v/>
      </c>
      <c r="V269" s="71" t="str">
        <f aca="false">IF(E269="","",_xlfn.TEXTJOIN(" + ",TRUE(),IF(COUNTIFS($E$5:$E$1000,E269,$C$5:$C$1000,"Auditoría Interna")&gt;0,"Interna",""),IF(COUNTIFS($E$5:$E$1000,E269,$C$5:$C$1000,"Auditoría Externa")&gt;0,"Externa",""),IF(COUNTIFS($E$5:$E$1000,E269,$C$5:$C$1000,"SSF")&gt;0,"SSF",""),IF(COUNTIFS($E$5:$E$1000,E269,$C$5:$C$1000,"Comité de Supervisión")&gt;0,"Comité Sup.",""),IF(COUNTIFS($E$5:$E$1000,E269,$C$5:$C$1000,"Consejo de Administración")&gt;0,"Consejo",""),IF(COUNTIFS($E$5:$E$1000,E269,$C$5:$C$1000,"Otros")&gt;0,"Otros","")))</f>
        <v/>
      </c>
      <c r="W269" s="58" t="str">
        <f aca="false">IF(E269="","",SUMIFS($AD$5:$AD$1000,$E$5:$E$1000,E269,$AA$5:$AA$1000,AA269,$C$5:$C$1000,"&lt;&gt;"&amp;C269))</f>
        <v/>
      </c>
      <c r="X269" s="72"/>
      <c r="Y269" s="68"/>
      <c r="Z269" s="72"/>
      <c r="AA269" s="38" t="str">
        <f aca="false">IF(B269="","",YEAR(B269)*100+MONTH(B269))</f>
        <v/>
      </c>
      <c r="AB269" s="38" t="str">
        <f aca="false">IF(AND(E269&lt;&gt;"",E269=Cruce!$C$5,AD269=1),COUNTIFS($E$5:E269,E269,$AD$5:AD269,1),"")</f>
        <v/>
      </c>
      <c r="AC269" s="38" t="str">
        <f aca="false">IF(E269="","",C269&amp;"|"&amp;X269&amp;"|"&amp;IF(B269="","s/f",TEXT(B269,"yyyymmdd"))&amp;IF(OR(C269="SSF",X269="Visitas Auditoría Interna"),"|"&amp;Y269,""))</f>
        <v/>
      </c>
      <c r="AD269" s="38" t="n">
        <f aca="false">IF(E269="",0,IF(COUNTIFS($E$5:E269,E269,$AC$5:AC269,AC269)=1,1,0))</f>
        <v>0</v>
      </c>
      <c r="AE269" s="38" t="str">
        <f aca="false">IF(OR(E269="",AD269&lt;&gt;1),"",SUBSTITUTE(SUBSTITUTE(C269,"Auditoría ",""),"Consejo de Administración","Consejo")&amp;" – "&amp;IF(B269="","(sin fecha)",DAY(B269)&amp;" de "&amp;CHOOSE(MONTH(B269),"Enero","Febrero","Marzo","Abril","Mayo","Junio","Julio","Agosto","Septiembre","Octubre","Noviembre","Diciembre")&amp;" "&amp;YEAR(B269)))</f>
        <v/>
      </c>
      <c r="AF269" s="38" t="n">
        <f aca="false">IF(E269="",0,IF(COUNTIF($AC$5:AC269,AC269)=1,1,0))</f>
        <v>0</v>
      </c>
    </row>
    <row r="270" customFormat="false" ht="15" hidden="false" customHeight="false" outlineLevel="0" collapsed="false">
      <c r="A270" s="68"/>
      <c r="B270" s="67"/>
      <c r="C270" s="68"/>
      <c r="D270" s="68"/>
      <c r="E270" s="69"/>
      <c r="F270" s="69"/>
      <c r="G270" s="70" t="str">
        <f aca="false">IF(OR(E270="",AND($C$3="",$E$3="")),"",IF(B270="","Sin fecha",IF(AND(OR($C$3="",B270&gt;=$C$3),OR($E$3="",B270&lt;=$E$3)),"Sí","No")))</f>
        <v/>
      </c>
      <c r="H270" s="58" t="str">
        <f aca="false">IF(B270="","",YEAR(B270))</f>
        <v/>
      </c>
      <c r="I270" s="70" t="str">
        <f aca="false">IF(B270="","",IF(MONTH(B270)=1,"X",""))</f>
        <v/>
      </c>
      <c r="J270" s="70" t="str">
        <f aca="false">IF(B270="","",IF(MONTH(B270)=2,"X",""))</f>
        <v/>
      </c>
      <c r="K270" s="70" t="str">
        <f aca="false">IF(B270="","",IF(MONTH(B270)=3,"X",""))</f>
        <v/>
      </c>
      <c r="L270" s="70" t="str">
        <f aca="false">IF(B270="","",IF(MONTH(B270)=4,"X",""))</f>
        <v/>
      </c>
      <c r="M270" s="70" t="str">
        <f aca="false">IF(B270="","",IF(MONTH(B270)=5,"X",""))</f>
        <v/>
      </c>
      <c r="N270" s="70" t="str">
        <f aca="false">IF(B270="","",IF(MONTH(B270)=6,"X",""))</f>
        <v/>
      </c>
      <c r="O270" s="70" t="str">
        <f aca="false">IF(B270="","",IF(MONTH(B270)=7,"X",""))</f>
        <v/>
      </c>
      <c r="P270" s="70" t="str">
        <f aca="false">IF(B270="","",IF(MONTH(B270)=8,"X",""))</f>
        <v/>
      </c>
      <c r="Q270" s="70" t="str">
        <f aca="false">IF(B270="","",IF(MONTH(B270)=9,"X",""))</f>
        <v/>
      </c>
      <c r="R270" s="70" t="str">
        <f aca="false">IF(B270="","",IF(MONTH(B270)=10,"X",""))</f>
        <v/>
      </c>
      <c r="S270" s="70" t="str">
        <f aca="false">IF(B270="","",IF(MONTH(B270)=11,"X",""))</f>
        <v/>
      </c>
      <c r="T270" s="70" t="str">
        <f aca="false">IF(B270="","",IF(MONTH(B270)=12,"X",""))</f>
        <v/>
      </c>
      <c r="U270" s="58" t="str">
        <f aca="false">IF(E270="","",SUMIF($E$5:$E$1000,E270,$AD$5:$AD$1000))</f>
        <v/>
      </c>
      <c r="V270" s="71" t="str">
        <f aca="false">IF(E270="","",_xlfn.TEXTJOIN(" + ",TRUE(),IF(COUNTIFS($E$5:$E$1000,E270,$C$5:$C$1000,"Auditoría Interna")&gt;0,"Interna",""),IF(COUNTIFS($E$5:$E$1000,E270,$C$5:$C$1000,"Auditoría Externa")&gt;0,"Externa",""),IF(COUNTIFS($E$5:$E$1000,E270,$C$5:$C$1000,"SSF")&gt;0,"SSF",""),IF(COUNTIFS($E$5:$E$1000,E270,$C$5:$C$1000,"Comité de Supervisión")&gt;0,"Comité Sup.",""),IF(COUNTIFS($E$5:$E$1000,E270,$C$5:$C$1000,"Consejo de Administración")&gt;0,"Consejo",""),IF(COUNTIFS($E$5:$E$1000,E270,$C$5:$C$1000,"Otros")&gt;0,"Otros","")))</f>
        <v/>
      </c>
      <c r="W270" s="58" t="str">
        <f aca="false">IF(E270="","",SUMIFS($AD$5:$AD$1000,$E$5:$E$1000,E270,$AA$5:$AA$1000,AA270,$C$5:$C$1000,"&lt;&gt;"&amp;C270))</f>
        <v/>
      </c>
      <c r="X270" s="72"/>
      <c r="Y270" s="68"/>
      <c r="Z270" s="72"/>
      <c r="AA270" s="38" t="str">
        <f aca="false">IF(B270="","",YEAR(B270)*100+MONTH(B270))</f>
        <v/>
      </c>
      <c r="AB270" s="38" t="str">
        <f aca="false">IF(AND(E270&lt;&gt;"",E270=Cruce!$C$5,AD270=1),COUNTIFS($E$5:E270,E270,$AD$5:AD270,1),"")</f>
        <v/>
      </c>
      <c r="AC270" s="38" t="str">
        <f aca="false">IF(E270="","",C270&amp;"|"&amp;X270&amp;"|"&amp;IF(B270="","s/f",TEXT(B270,"yyyymmdd"))&amp;IF(OR(C270="SSF",X270="Visitas Auditoría Interna"),"|"&amp;Y270,""))</f>
        <v/>
      </c>
      <c r="AD270" s="38" t="n">
        <f aca="false">IF(E270="",0,IF(COUNTIFS($E$5:E270,E270,$AC$5:AC270,AC270)=1,1,0))</f>
        <v>0</v>
      </c>
      <c r="AE270" s="38" t="str">
        <f aca="false">IF(OR(E270="",AD270&lt;&gt;1),"",SUBSTITUTE(SUBSTITUTE(C270,"Auditoría ",""),"Consejo de Administración","Consejo")&amp;" – "&amp;IF(B270="","(sin fecha)",DAY(B270)&amp;" de "&amp;CHOOSE(MONTH(B270),"Enero","Febrero","Marzo","Abril","Mayo","Junio","Julio","Agosto","Septiembre","Octubre","Noviembre","Diciembre")&amp;" "&amp;YEAR(B270)))</f>
        <v/>
      </c>
      <c r="AF270" s="38" t="n">
        <f aca="false">IF(E270="",0,IF(COUNTIF($AC$5:AC270,AC270)=1,1,0))</f>
        <v>0</v>
      </c>
    </row>
    <row r="271" customFormat="false" ht="15" hidden="false" customHeight="false" outlineLevel="0" collapsed="false">
      <c r="A271" s="68"/>
      <c r="B271" s="67"/>
      <c r="C271" s="68"/>
      <c r="D271" s="68"/>
      <c r="E271" s="69"/>
      <c r="F271" s="69"/>
      <c r="G271" s="70" t="str">
        <f aca="false">IF(OR(E271="",AND($C$3="",$E$3="")),"",IF(B271="","Sin fecha",IF(AND(OR($C$3="",B271&gt;=$C$3),OR($E$3="",B271&lt;=$E$3)),"Sí","No")))</f>
        <v/>
      </c>
      <c r="H271" s="58" t="str">
        <f aca="false">IF(B271="","",YEAR(B271))</f>
        <v/>
      </c>
      <c r="I271" s="70" t="str">
        <f aca="false">IF(B271="","",IF(MONTH(B271)=1,"X",""))</f>
        <v/>
      </c>
      <c r="J271" s="70" t="str">
        <f aca="false">IF(B271="","",IF(MONTH(B271)=2,"X",""))</f>
        <v/>
      </c>
      <c r="K271" s="70" t="str">
        <f aca="false">IF(B271="","",IF(MONTH(B271)=3,"X",""))</f>
        <v/>
      </c>
      <c r="L271" s="70" t="str">
        <f aca="false">IF(B271="","",IF(MONTH(B271)=4,"X",""))</f>
        <v/>
      </c>
      <c r="M271" s="70" t="str">
        <f aca="false">IF(B271="","",IF(MONTH(B271)=5,"X",""))</f>
        <v/>
      </c>
      <c r="N271" s="70" t="str">
        <f aca="false">IF(B271="","",IF(MONTH(B271)=6,"X",""))</f>
        <v/>
      </c>
      <c r="O271" s="70" t="str">
        <f aca="false">IF(B271="","",IF(MONTH(B271)=7,"X",""))</f>
        <v/>
      </c>
      <c r="P271" s="70" t="str">
        <f aca="false">IF(B271="","",IF(MONTH(B271)=8,"X",""))</f>
        <v/>
      </c>
      <c r="Q271" s="70" t="str">
        <f aca="false">IF(B271="","",IF(MONTH(B271)=9,"X",""))</f>
        <v/>
      </c>
      <c r="R271" s="70" t="str">
        <f aca="false">IF(B271="","",IF(MONTH(B271)=10,"X",""))</f>
        <v/>
      </c>
      <c r="S271" s="70" t="str">
        <f aca="false">IF(B271="","",IF(MONTH(B271)=11,"X",""))</f>
        <v/>
      </c>
      <c r="T271" s="70" t="str">
        <f aca="false">IF(B271="","",IF(MONTH(B271)=12,"X",""))</f>
        <v/>
      </c>
      <c r="U271" s="58" t="str">
        <f aca="false">IF(E271="","",SUMIF($E$5:$E$1000,E271,$AD$5:$AD$1000))</f>
        <v/>
      </c>
      <c r="V271" s="71" t="str">
        <f aca="false">IF(E271="","",_xlfn.TEXTJOIN(" + ",TRUE(),IF(COUNTIFS($E$5:$E$1000,E271,$C$5:$C$1000,"Auditoría Interna")&gt;0,"Interna",""),IF(COUNTIFS($E$5:$E$1000,E271,$C$5:$C$1000,"Auditoría Externa")&gt;0,"Externa",""),IF(COUNTIFS($E$5:$E$1000,E271,$C$5:$C$1000,"SSF")&gt;0,"SSF",""),IF(COUNTIFS($E$5:$E$1000,E271,$C$5:$C$1000,"Comité de Supervisión")&gt;0,"Comité Sup.",""),IF(COUNTIFS($E$5:$E$1000,E271,$C$5:$C$1000,"Consejo de Administración")&gt;0,"Consejo",""),IF(COUNTIFS($E$5:$E$1000,E271,$C$5:$C$1000,"Otros")&gt;0,"Otros","")))</f>
        <v/>
      </c>
      <c r="W271" s="58" t="str">
        <f aca="false">IF(E271="","",SUMIFS($AD$5:$AD$1000,$E$5:$E$1000,E271,$AA$5:$AA$1000,AA271,$C$5:$C$1000,"&lt;&gt;"&amp;C271))</f>
        <v/>
      </c>
      <c r="X271" s="72"/>
      <c r="Y271" s="68"/>
      <c r="Z271" s="72"/>
      <c r="AA271" s="38" t="str">
        <f aca="false">IF(B271="","",YEAR(B271)*100+MONTH(B271))</f>
        <v/>
      </c>
      <c r="AB271" s="38" t="str">
        <f aca="false">IF(AND(E271&lt;&gt;"",E271=Cruce!$C$5,AD271=1),COUNTIFS($E$5:E271,E271,$AD$5:AD271,1),"")</f>
        <v/>
      </c>
      <c r="AC271" s="38" t="str">
        <f aca="false">IF(E271="","",C271&amp;"|"&amp;X271&amp;"|"&amp;IF(B271="","s/f",TEXT(B271,"yyyymmdd"))&amp;IF(OR(C271="SSF",X271="Visitas Auditoría Interna"),"|"&amp;Y271,""))</f>
        <v/>
      </c>
      <c r="AD271" s="38" t="n">
        <f aca="false">IF(E271="",0,IF(COUNTIFS($E$5:E271,E271,$AC$5:AC271,AC271)=1,1,0))</f>
        <v>0</v>
      </c>
      <c r="AE271" s="38" t="str">
        <f aca="false">IF(OR(E271="",AD271&lt;&gt;1),"",SUBSTITUTE(SUBSTITUTE(C271,"Auditoría ",""),"Consejo de Administración","Consejo")&amp;" – "&amp;IF(B271="","(sin fecha)",DAY(B271)&amp;" de "&amp;CHOOSE(MONTH(B271),"Enero","Febrero","Marzo","Abril","Mayo","Junio","Julio","Agosto","Septiembre","Octubre","Noviembre","Diciembre")&amp;" "&amp;YEAR(B271)))</f>
        <v/>
      </c>
      <c r="AF271" s="38" t="n">
        <f aca="false">IF(E271="",0,IF(COUNTIF($AC$5:AC271,AC271)=1,1,0))</f>
        <v>0</v>
      </c>
    </row>
    <row r="272" customFormat="false" ht="15" hidden="false" customHeight="false" outlineLevel="0" collapsed="false">
      <c r="A272" s="68"/>
      <c r="B272" s="67"/>
      <c r="C272" s="68"/>
      <c r="D272" s="68"/>
      <c r="E272" s="69"/>
      <c r="F272" s="69"/>
      <c r="G272" s="70" t="str">
        <f aca="false">IF(OR(E272="",AND($C$3="",$E$3="")),"",IF(B272="","Sin fecha",IF(AND(OR($C$3="",B272&gt;=$C$3),OR($E$3="",B272&lt;=$E$3)),"Sí","No")))</f>
        <v/>
      </c>
      <c r="H272" s="58" t="str">
        <f aca="false">IF(B272="","",YEAR(B272))</f>
        <v/>
      </c>
      <c r="I272" s="70" t="str">
        <f aca="false">IF(B272="","",IF(MONTH(B272)=1,"X",""))</f>
        <v/>
      </c>
      <c r="J272" s="70" t="str">
        <f aca="false">IF(B272="","",IF(MONTH(B272)=2,"X",""))</f>
        <v/>
      </c>
      <c r="K272" s="70" t="str">
        <f aca="false">IF(B272="","",IF(MONTH(B272)=3,"X",""))</f>
        <v/>
      </c>
      <c r="L272" s="70" t="str">
        <f aca="false">IF(B272="","",IF(MONTH(B272)=4,"X",""))</f>
        <v/>
      </c>
      <c r="M272" s="70" t="str">
        <f aca="false">IF(B272="","",IF(MONTH(B272)=5,"X",""))</f>
        <v/>
      </c>
      <c r="N272" s="70" t="str">
        <f aca="false">IF(B272="","",IF(MONTH(B272)=6,"X",""))</f>
        <v/>
      </c>
      <c r="O272" s="70" t="str">
        <f aca="false">IF(B272="","",IF(MONTH(B272)=7,"X",""))</f>
        <v/>
      </c>
      <c r="P272" s="70" t="str">
        <f aca="false">IF(B272="","",IF(MONTH(B272)=8,"X",""))</f>
        <v/>
      </c>
      <c r="Q272" s="70" t="str">
        <f aca="false">IF(B272="","",IF(MONTH(B272)=9,"X",""))</f>
        <v/>
      </c>
      <c r="R272" s="70" t="str">
        <f aca="false">IF(B272="","",IF(MONTH(B272)=10,"X",""))</f>
        <v/>
      </c>
      <c r="S272" s="70" t="str">
        <f aca="false">IF(B272="","",IF(MONTH(B272)=11,"X",""))</f>
        <v/>
      </c>
      <c r="T272" s="70" t="str">
        <f aca="false">IF(B272="","",IF(MONTH(B272)=12,"X",""))</f>
        <v/>
      </c>
      <c r="U272" s="58" t="str">
        <f aca="false">IF(E272="","",SUMIF($E$5:$E$1000,E272,$AD$5:$AD$1000))</f>
        <v/>
      </c>
      <c r="V272" s="71" t="str">
        <f aca="false">IF(E272="","",_xlfn.TEXTJOIN(" + ",TRUE(),IF(COUNTIFS($E$5:$E$1000,E272,$C$5:$C$1000,"Auditoría Interna")&gt;0,"Interna",""),IF(COUNTIFS($E$5:$E$1000,E272,$C$5:$C$1000,"Auditoría Externa")&gt;0,"Externa",""),IF(COUNTIFS($E$5:$E$1000,E272,$C$5:$C$1000,"SSF")&gt;0,"SSF",""),IF(COUNTIFS($E$5:$E$1000,E272,$C$5:$C$1000,"Comité de Supervisión")&gt;0,"Comité Sup.",""),IF(COUNTIFS($E$5:$E$1000,E272,$C$5:$C$1000,"Consejo de Administración")&gt;0,"Consejo",""),IF(COUNTIFS($E$5:$E$1000,E272,$C$5:$C$1000,"Otros")&gt;0,"Otros","")))</f>
        <v/>
      </c>
      <c r="W272" s="58" t="str">
        <f aca="false">IF(E272="","",SUMIFS($AD$5:$AD$1000,$E$5:$E$1000,E272,$AA$5:$AA$1000,AA272,$C$5:$C$1000,"&lt;&gt;"&amp;C272))</f>
        <v/>
      </c>
      <c r="X272" s="72"/>
      <c r="Y272" s="68"/>
      <c r="Z272" s="72"/>
      <c r="AA272" s="38" t="str">
        <f aca="false">IF(B272="","",YEAR(B272)*100+MONTH(B272))</f>
        <v/>
      </c>
      <c r="AB272" s="38" t="str">
        <f aca="false">IF(AND(E272&lt;&gt;"",E272=Cruce!$C$5,AD272=1),COUNTIFS($E$5:E272,E272,$AD$5:AD272,1),"")</f>
        <v/>
      </c>
      <c r="AC272" s="38" t="str">
        <f aca="false">IF(E272="","",C272&amp;"|"&amp;X272&amp;"|"&amp;IF(B272="","s/f",TEXT(B272,"yyyymmdd"))&amp;IF(OR(C272="SSF",X272="Visitas Auditoría Interna"),"|"&amp;Y272,""))</f>
        <v/>
      </c>
      <c r="AD272" s="38" t="n">
        <f aca="false">IF(E272="",0,IF(COUNTIFS($E$5:E272,E272,$AC$5:AC272,AC272)=1,1,0))</f>
        <v>0</v>
      </c>
      <c r="AE272" s="38" t="str">
        <f aca="false">IF(OR(E272="",AD272&lt;&gt;1),"",SUBSTITUTE(SUBSTITUTE(C272,"Auditoría ",""),"Consejo de Administración","Consejo")&amp;" – "&amp;IF(B272="","(sin fecha)",DAY(B272)&amp;" de "&amp;CHOOSE(MONTH(B272),"Enero","Febrero","Marzo","Abril","Mayo","Junio","Julio","Agosto","Septiembre","Octubre","Noviembre","Diciembre")&amp;" "&amp;YEAR(B272)))</f>
        <v/>
      </c>
      <c r="AF272" s="38" t="n">
        <f aca="false">IF(E272="",0,IF(COUNTIF($AC$5:AC272,AC272)=1,1,0))</f>
        <v>0</v>
      </c>
    </row>
    <row r="273" customFormat="false" ht="15" hidden="false" customHeight="false" outlineLevel="0" collapsed="false">
      <c r="A273" s="68"/>
      <c r="B273" s="67"/>
      <c r="C273" s="68"/>
      <c r="D273" s="68"/>
      <c r="E273" s="69"/>
      <c r="F273" s="69"/>
      <c r="G273" s="70" t="str">
        <f aca="false">IF(OR(E273="",AND($C$3="",$E$3="")),"",IF(B273="","Sin fecha",IF(AND(OR($C$3="",B273&gt;=$C$3),OR($E$3="",B273&lt;=$E$3)),"Sí","No")))</f>
        <v/>
      </c>
      <c r="H273" s="58" t="str">
        <f aca="false">IF(B273="","",YEAR(B273))</f>
        <v/>
      </c>
      <c r="I273" s="70" t="str">
        <f aca="false">IF(B273="","",IF(MONTH(B273)=1,"X",""))</f>
        <v/>
      </c>
      <c r="J273" s="70" t="str">
        <f aca="false">IF(B273="","",IF(MONTH(B273)=2,"X",""))</f>
        <v/>
      </c>
      <c r="K273" s="70" t="str">
        <f aca="false">IF(B273="","",IF(MONTH(B273)=3,"X",""))</f>
        <v/>
      </c>
      <c r="L273" s="70" t="str">
        <f aca="false">IF(B273="","",IF(MONTH(B273)=4,"X",""))</f>
        <v/>
      </c>
      <c r="M273" s="70" t="str">
        <f aca="false">IF(B273="","",IF(MONTH(B273)=5,"X",""))</f>
        <v/>
      </c>
      <c r="N273" s="70" t="str">
        <f aca="false">IF(B273="","",IF(MONTH(B273)=6,"X",""))</f>
        <v/>
      </c>
      <c r="O273" s="70" t="str">
        <f aca="false">IF(B273="","",IF(MONTH(B273)=7,"X",""))</f>
        <v/>
      </c>
      <c r="P273" s="70" t="str">
        <f aca="false">IF(B273="","",IF(MONTH(B273)=8,"X",""))</f>
        <v/>
      </c>
      <c r="Q273" s="70" t="str">
        <f aca="false">IF(B273="","",IF(MONTH(B273)=9,"X",""))</f>
        <v/>
      </c>
      <c r="R273" s="70" t="str">
        <f aca="false">IF(B273="","",IF(MONTH(B273)=10,"X",""))</f>
        <v/>
      </c>
      <c r="S273" s="70" t="str">
        <f aca="false">IF(B273="","",IF(MONTH(B273)=11,"X",""))</f>
        <v/>
      </c>
      <c r="T273" s="70" t="str">
        <f aca="false">IF(B273="","",IF(MONTH(B273)=12,"X",""))</f>
        <v/>
      </c>
      <c r="U273" s="58" t="str">
        <f aca="false">IF(E273="","",SUMIF($E$5:$E$1000,E273,$AD$5:$AD$1000))</f>
        <v/>
      </c>
      <c r="V273" s="71" t="str">
        <f aca="false">IF(E273="","",_xlfn.TEXTJOIN(" + ",TRUE(),IF(COUNTIFS($E$5:$E$1000,E273,$C$5:$C$1000,"Auditoría Interna")&gt;0,"Interna",""),IF(COUNTIFS($E$5:$E$1000,E273,$C$5:$C$1000,"Auditoría Externa")&gt;0,"Externa",""),IF(COUNTIFS($E$5:$E$1000,E273,$C$5:$C$1000,"SSF")&gt;0,"SSF",""),IF(COUNTIFS($E$5:$E$1000,E273,$C$5:$C$1000,"Comité de Supervisión")&gt;0,"Comité Sup.",""),IF(COUNTIFS($E$5:$E$1000,E273,$C$5:$C$1000,"Consejo de Administración")&gt;0,"Consejo",""),IF(COUNTIFS($E$5:$E$1000,E273,$C$5:$C$1000,"Otros")&gt;0,"Otros","")))</f>
        <v/>
      </c>
      <c r="W273" s="58" t="str">
        <f aca="false">IF(E273="","",SUMIFS($AD$5:$AD$1000,$E$5:$E$1000,E273,$AA$5:$AA$1000,AA273,$C$5:$C$1000,"&lt;&gt;"&amp;C273))</f>
        <v/>
      </c>
      <c r="X273" s="72"/>
      <c r="Y273" s="68"/>
      <c r="Z273" s="72"/>
      <c r="AA273" s="38" t="str">
        <f aca="false">IF(B273="","",YEAR(B273)*100+MONTH(B273))</f>
        <v/>
      </c>
      <c r="AB273" s="38" t="str">
        <f aca="false">IF(AND(E273&lt;&gt;"",E273=Cruce!$C$5,AD273=1),COUNTIFS($E$5:E273,E273,$AD$5:AD273,1),"")</f>
        <v/>
      </c>
      <c r="AC273" s="38" t="str">
        <f aca="false">IF(E273="","",C273&amp;"|"&amp;X273&amp;"|"&amp;IF(B273="","s/f",TEXT(B273,"yyyymmdd"))&amp;IF(OR(C273="SSF",X273="Visitas Auditoría Interna"),"|"&amp;Y273,""))</f>
        <v/>
      </c>
      <c r="AD273" s="38" t="n">
        <f aca="false">IF(E273="",0,IF(COUNTIFS($E$5:E273,E273,$AC$5:AC273,AC273)=1,1,0))</f>
        <v>0</v>
      </c>
      <c r="AE273" s="38" t="str">
        <f aca="false">IF(OR(E273="",AD273&lt;&gt;1),"",SUBSTITUTE(SUBSTITUTE(C273,"Auditoría ",""),"Consejo de Administración","Consejo")&amp;" – "&amp;IF(B273="","(sin fecha)",DAY(B273)&amp;" de "&amp;CHOOSE(MONTH(B273),"Enero","Febrero","Marzo","Abril","Mayo","Junio","Julio","Agosto","Septiembre","Octubre","Noviembre","Diciembre")&amp;" "&amp;YEAR(B273)))</f>
        <v/>
      </c>
      <c r="AF273" s="38" t="n">
        <f aca="false">IF(E273="",0,IF(COUNTIF($AC$5:AC273,AC273)=1,1,0))</f>
        <v>0</v>
      </c>
    </row>
    <row r="274" customFormat="false" ht="15" hidden="false" customHeight="false" outlineLevel="0" collapsed="false">
      <c r="A274" s="68"/>
      <c r="B274" s="67"/>
      <c r="C274" s="68"/>
      <c r="D274" s="68"/>
      <c r="E274" s="69"/>
      <c r="F274" s="69"/>
      <c r="G274" s="70" t="str">
        <f aca="false">IF(OR(E274="",AND($C$3="",$E$3="")),"",IF(B274="","Sin fecha",IF(AND(OR($C$3="",B274&gt;=$C$3),OR($E$3="",B274&lt;=$E$3)),"Sí","No")))</f>
        <v/>
      </c>
      <c r="H274" s="58" t="str">
        <f aca="false">IF(B274="","",YEAR(B274))</f>
        <v/>
      </c>
      <c r="I274" s="70" t="str">
        <f aca="false">IF(B274="","",IF(MONTH(B274)=1,"X",""))</f>
        <v/>
      </c>
      <c r="J274" s="70" t="str">
        <f aca="false">IF(B274="","",IF(MONTH(B274)=2,"X",""))</f>
        <v/>
      </c>
      <c r="K274" s="70" t="str">
        <f aca="false">IF(B274="","",IF(MONTH(B274)=3,"X",""))</f>
        <v/>
      </c>
      <c r="L274" s="70" t="str">
        <f aca="false">IF(B274="","",IF(MONTH(B274)=4,"X",""))</f>
        <v/>
      </c>
      <c r="M274" s="70" t="str">
        <f aca="false">IF(B274="","",IF(MONTH(B274)=5,"X",""))</f>
        <v/>
      </c>
      <c r="N274" s="70" t="str">
        <f aca="false">IF(B274="","",IF(MONTH(B274)=6,"X",""))</f>
        <v/>
      </c>
      <c r="O274" s="70" t="str">
        <f aca="false">IF(B274="","",IF(MONTH(B274)=7,"X",""))</f>
        <v/>
      </c>
      <c r="P274" s="70" t="str">
        <f aca="false">IF(B274="","",IF(MONTH(B274)=8,"X",""))</f>
        <v/>
      </c>
      <c r="Q274" s="70" t="str">
        <f aca="false">IF(B274="","",IF(MONTH(B274)=9,"X",""))</f>
        <v/>
      </c>
      <c r="R274" s="70" t="str">
        <f aca="false">IF(B274="","",IF(MONTH(B274)=10,"X",""))</f>
        <v/>
      </c>
      <c r="S274" s="70" t="str">
        <f aca="false">IF(B274="","",IF(MONTH(B274)=11,"X",""))</f>
        <v/>
      </c>
      <c r="T274" s="70" t="str">
        <f aca="false">IF(B274="","",IF(MONTH(B274)=12,"X",""))</f>
        <v/>
      </c>
      <c r="U274" s="58" t="str">
        <f aca="false">IF(E274="","",SUMIF($E$5:$E$1000,E274,$AD$5:$AD$1000))</f>
        <v/>
      </c>
      <c r="V274" s="71" t="str">
        <f aca="false">IF(E274="","",_xlfn.TEXTJOIN(" + ",TRUE(),IF(COUNTIFS($E$5:$E$1000,E274,$C$5:$C$1000,"Auditoría Interna")&gt;0,"Interna",""),IF(COUNTIFS($E$5:$E$1000,E274,$C$5:$C$1000,"Auditoría Externa")&gt;0,"Externa",""),IF(COUNTIFS($E$5:$E$1000,E274,$C$5:$C$1000,"SSF")&gt;0,"SSF",""),IF(COUNTIFS($E$5:$E$1000,E274,$C$5:$C$1000,"Comité de Supervisión")&gt;0,"Comité Sup.",""),IF(COUNTIFS($E$5:$E$1000,E274,$C$5:$C$1000,"Consejo de Administración")&gt;0,"Consejo",""),IF(COUNTIFS($E$5:$E$1000,E274,$C$5:$C$1000,"Otros")&gt;0,"Otros","")))</f>
        <v/>
      </c>
      <c r="W274" s="58" t="str">
        <f aca="false">IF(E274="","",SUMIFS($AD$5:$AD$1000,$E$5:$E$1000,E274,$AA$5:$AA$1000,AA274,$C$5:$C$1000,"&lt;&gt;"&amp;C274))</f>
        <v/>
      </c>
      <c r="X274" s="72"/>
      <c r="Y274" s="68"/>
      <c r="Z274" s="72"/>
      <c r="AA274" s="38" t="str">
        <f aca="false">IF(B274="","",YEAR(B274)*100+MONTH(B274))</f>
        <v/>
      </c>
      <c r="AB274" s="38" t="str">
        <f aca="false">IF(AND(E274&lt;&gt;"",E274=Cruce!$C$5,AD274=1),COUNTIFS($E$5:E274,E274,$AD$5:AD274,1),"")</f>
        <v/>
      </c>
      <c r="AC274" s="38" t="str">
        <f aca="false">IF(E274="","",C274&amp;"|"&amp;X274&amp;"|"&amp;IF(B274="","s/f",TEXT(B274,"yyyymmdd"))&amp;IF(OR(C274="SSF",X274="Visitas Auditoría Interna"),"|"&amp;Y274,""))</f>
        <v/>
      </c>
      <c r="AD274" s="38" t="n">
        <f aca="false">IF(E274="",0,IF(COUNTIFS($E$5:E274,E274,$AC$5:AC274,AC274)=1,1,0))</f>
        <v>0</v>
      </c>
      <c r="AE274" s="38" t="str">
        <f aca="false">IF(OR(E274="",AD274&lt;&gt;1),"",SUBSTITUTE(SUBSTITUTE(C274,"Auditoría ",""),"Consejo de Administración","Consejo")&amp;" – "&amp;IF(B274="","(sin fecha)",DAY(B274)&amp;" de "&amp;CHOOSE(MONTH(B274),"Enero","Febrero","Marzo","Abril","Mayo","Junio","Julio","Agosto","Septiembre","Octubre","Noviembre","Diciembre")&amp;" "&amp;YEAR(B274)))</f>
        <v/>
      </c>
      <c r="AF274" s="38" t="n">
        <f aca="false">IF(E274="",0,IF(COUNTIF($AC$5:AC274,AC274)=1,1,0))</f>
        <v>0</v>
      </c>
    </row>
    <row r="275" customFormat="false" ht="15" hidden="false" customHeight="false" outlineLevel="0" collapsed="false">
      <c r="A275" s="68"/>
      <c r="B275" s="67"/>
      <c r="C275" s="68"/>
      <c r="D275" s="68"/>
      <c r="E275" s="69"/>
      <c r="F275" s="69"/>
      <c r="G275" s="70" t="str">
        <f aca="false">IF(OR(E275="",AND($C$3="",$E$3="")),"",IF(B275="","Sin fecha",IF(AND(OR($C$3="",B275&gt;=$C$3),OR($E$3="",B275&lt;=$E$3)),"Sí","No")))</f>
        <v/>
      </c>
      <c r="H275" s="58" t="str">
        <f aca="false">IF(B275="","",YEAR(B275))</f>
        <v/>
      </c>
      <c r="I275" s="70" t="str">
        <f aca="false">IF(B275="","",IF(MONTH(B275)=1,"X",""))</f>
        <v/>
      </c>
      <c r="J275" s="70" t="str">
        <f aca="false">IF(B275="","",IF(MONTH(B275)=2,"X",""))</f>
        <v/>
      </c>
      <c r="K275" s="70" t="str">
        <f aca="false">IF(B275="","",IF(MONTH(B275)=3,"X",""))</f>
        <v/>
      </c>
      <c r="L275" s="70" t="str">
        <f aca="false">IF(B275="","",IF(MONTH(B275)=4,"X",""))</f>
        <v/>
      </c>
      <c r="M275" s="70" t="str">
        <f aca="false">IF(B275="","",IF(MONTH(B275)=5,"X",""))</f>
        <v/>
      </c>
      <c r="N275" s="70" t="str">
        <f aca="false">IF(B275="","",IF(MONTH(B275)=6,"X",""))</f>
        <v/>
      </c>
      <c r="O275" s="70" t="str">
        <f aca="false">IF(B275="","",IF(MONTH(B275)=7,"X",""))</f>
        <v/>
      </c>
      <c r="P275" s="70" t="str">
        <f aca="false">IF(B275="","",IF(MONTH(B275)=8,"X",""))</f>
        <v/>
      </c>
      <c r="Q275" s="70" t="str">
        <f aca="false">IF(B275="","",IF(MONTH(B275)=9,"X",""))</f>
        <v/>
      </c>
      <c r="R275" s="70" t="str">
        <f aca="false">IF(B275="","",IF(MONTH(B275)=10,"X",""))</f>
        <v/>
      </c>
      <c r="S275" s="70" t="str">
        <f aca="false">IF(B275="","",IF(MONTH(B275)=11,"X",""))</f>
        <v/>
      </c>
      <c r="T275" s="70" t="str">
        <f aca="false">IF(B275="","",IF(MONTH(B275)=12,"X",""))</f>
        <v/>
      </c>
      <c r="U275" s="58" t="str">
        <f aca="false">IF(E275="","",SUMIF($E$5:$E$1000,E275,$AD$5:$AD$1000))</f>
        <v/>
      </c>
      <c r="V275" s="71" t="str">
        <f aca="false">IF(E275="","",_xlfn.TEXTJOIN(" + ",TRUE(),IF(COUNTIFS($E$5:$E$1000,E275,$C$5:$C$1000,"Auditoría Interna")&gt;0,"Interna",""),IF(COUNTIFS($E$5:$E$1000,E275,$C$5:$C$1000,"Auditoría Externa")&gt;0,"Externa",""),IF(COUNTIFS($E$5:$E$1000,E275,$C$5:$C$1000,"SSF")&gt;0,"SSF",""),IF(COUNTIFS($E$5:$E$1000,E275,$C$5:$C$1000,"Comité de Supervisión")&gt;0,"Comité Sup.",""),IF(COUNTIFS($E$5:$E$1000,E275,$C$5:$C$1000,"Consejo de Administración")&gt;0,"Consejo",""),IF(COUNTIFS($E$5:$E$1000,E275,$C$5:$C$1000,"Otros")&gt;0,"Otros","")))</f>
        <v/>
      </c>
      <c r="W275" s="58" t="str">
        <f aca="false">IF(E275="","",SUMIFS($AD$5:$AD$1000,$E$5:$E$1000,E275,$AA$5:$AA$1000,AA275,$C$5:$C$1000,"&lt;&gt;"&amp;C275))</f>
        <v/>
      </c>
      <c r="X275" s="72"/>
      <c r="Y275" s="68"/>
      <c r="Z275" s="72"/>
      <c r="AA275" s="38" t="str">
        <f aca="false">IF(B275="","",YEAR(B275)*100+MONTH(B275))</f>
        <v/>
      </c>
      <c r="AB275" s="38" t="str">
        <f aca="false">IF(AND(E275&lt;&gt;"",E275=Cruce!$C$5,AD275=1),COUNTIFS($E$5:E275,E275,$AD$5:AD275,1),"")</f>
        <v/>
      </c>
      <c r="AC275" s="38" t="str">
        <f aca="false">IF(E275="","",C275&amp;"|"&amp;X275&amp;"|"&amp;IF(B275="","s/f",TEXT(B275,"yyyymmdd"))&amp;IF(OR(C275="SSF",X275="Visitas Auditoría Interna"),"|"&amp;Y275,""))</f>
        <v/>
      </c>
      <c r="AD275" s="38" t="n">
        <f aca="false">IF(E275="",0,IF(COUNTIFS($E$5:E275,E275,$AC$5:AC275,AC275)=1,1,0))</f>
        <v>0</v>
      </c>
      <c r="AE275" s="38" t="str">
        <f aca="false">IF(OR(E275="",AD275&lt;&gt;1),"",SUBSTITUTE(SUBSTITUTE(C275,"Auditoría ",""),"Consejo de Administración","Consejo")&amp;" – "&amp;IF(B275="","(sin fecha)",DAY(B275)&amp;" de "&amp;CHOOSE(MONTH(B275),"Enero","Febrero","Marzo","Abril","Mayo","Junio","Julio","Agosto","Septiembre","Octubre","Noviembre","Diciembre")&amp;" "&amp;YEAR(B275)))</f>
        <v/>
      </c>
      <c r="AF275" s="38" t="n">
        <f aca="false">IF(E275="",0,IF(COUNTIF($AC$5:AC275,AC275)=1,1,0))</f>
        <v>0</v>
      </c>
    </row>
    <row r="276" customFormat="false" ht="15" hidden="false" customHeight="false" outlineLevel="0" collapsed="false">
      <c r="A276" s="68"/>
      <c r="B276" s="67"/>
      <c r="C276" s="68"/>
      <c r="D276" s="68"/>
      <c r="E276" s="69"/>
      <c r="F276" s="69"/>
      <c r="G276" s="70" t="str">
        <f aca="false">IF(OR(E276="",AND($C$3="",$E$3="")),"",IF(B276="","Sin fecha",IF(AND(OR($C$3="",B276&gt;=$C$3),OR($E$3="",B276&lt;=$E$3)),"Sí","No")))</f>
        <v/>
      </c>
      <c r="H276" s="58" t="str">
        <f aca="false">IF(B276="","",YEAR(B276))</f>
        <v/>
      </c>
      <c r="I276" s="70" t="str">
        <f aca="false">IF(B276="","",IF(MONTH(B276)=1,"X",""))</f>
        <v/>
      </c>
      <c r="J276" s="70" t="str">
        <f aca="false">IF(B276="","",IF(MONTH(B276)=2,"X",""))</f>
        <v/>
      </c>
      <c r="K276" s="70" t="str">
        <f aca="false">IF(B276="","",IF(MONTH(B276)=3,"X",""))</f>
        <v/>
      </c>
      <c r="L276" s="70" t="str">
        <f aca="false">IF(B276="","",IF(MONTH(B276)=4,"X",""))</f>
        <v/>
      </c>
      <c r="M276" s="70" t="str">
        <f aca="false">IF(B276="","",IF(MONTH(B276)=5,"X",""))</f>
        <v/>
      </c>
      <c r="N276" s="70" t="str">
        <f aca="false">IF(B276="","",IF(MONTH(B276)=6,"X",""))</f>
        <v/>
      </c>
      <c r="O276" s="70" t="str">
        <f aca="false">IF(B276="","",IF(MONTH(B276)=7,"X",""))</f>
        <v/>
      </c>
      <c r="P276" s="70" t="str">
        <f aca="false">IF(B276="","",IF(MONTH(B276)=8,"X",""))</f>
        <v/>
      </c>
      <c r="Q276" s="70" t="str">
        <f aca="false">IF(B276="","",IF(MONTH(B276)=9,"X",""))</f>
        <v/>
      </c>
      <c r="R276" s="70" t="str">
        <f aca="false">IF(B276="","",IF(MONTH(B276)=10,"X",""))</f>
        <v/>
      </c>
      <c r="S276" s="70" t="str">
        <f aca="false">IF(B276="","",IF(MONTH(B276)=11,"X",""))</f>
        <v/>
      </c>
      <c r="T276" s="70" t="str">
        <f aca="false">IF(B276="","",IF(MONTH(B276)=12,"X",""))</f>
        <v/>
      </c>
      <c r="U276" s="58" t="str">
        <f aca="false">IF(E276="","",SUMIF($E$5:$E$1000,E276,$AD$5:$AD$1000))</f>
        <v/>
      </c>
      <c r="V276" s="71" t="str">
        <f aca="false">IF(E276="","",_xlfn.TEXTJOIN(" + ",TRUE(),IF(COUNTIFS($E$5:$E$1000,E276,$C$5:$C$1000,"Auditoría Interna")&gt;0,"Interna",""),IF(COUNTIFS($E$5:$E$1000,E276,$C$5:$C$1000,"Auditoría Externa")&gt;0,"Externa",""),IF(COUNTIFS($E$5:$E$1000,E276,$C$5:$C$1000,"SSF")&gt;0,"SSF",""),IF(COUNTIFS($E$5:$E$1000,E276,$C$5:$C$1000,"Comité de Supervisión")&gt;0,"Comité Sup.",""),IF(COUNTIFS($E$5:$E$1000,E276,$C$5:$C$1000,"Consejo de Administración")&gt;0,"Consejo",""),IF(COUNTIFS($E$5:$E$1000,E276,$C$5:$C$1000,"Otros")&gt;0,"Otros","")))</f>
        <v/>
      </c>
      <c r="W276" s="58" t="str">
        <f aca="false">IF(E276="","",SUMIFS($AD$5:$AD$1000,$E$5:$E$1000,E276,$AA$5:$AA$1000,AA276,$C$5:$C$1000,"&lt;&gt;"&amp;C276))</f>
        <v/>
      </c>
      <c r="X276" s="72"/>
      <c r="Y276" s="68"/>
      <c r="Z276" s="72"/>
      <c r="AA276" s="38" t="str">
        <f aca="false">IF(B276="","",YEAR(B276)*100+MONTH(B276))</f>
        <v/>
      </c>
      <c r="AB276" s="38" t="str">
        <f aca="false">IF(AND(E276&lt;&gt;"",E276=Cruce!$C$5,AD276=1),COUNTIFS($E$5:E276,E276,$AD$5:AD276,1),"")</f>
        <v/>
      </c>
      <c r="AC276" s="38" t="str">
        <f aca="false">IF(E276="","",C276&amp;"|"&amp;X276&amp;"|"&amp;IF(B276="","s/f",TEXT(B276,"yyyymmdd"))&amp;IF(OR(C276="SSF",X276="Visitas Auditoría Interna"),"|"&amp;Y276,""))</f>
        <v/>
      </c>
      <c r="AD276" s="38" t="n">
        <f aca="false">IF(E276="",0,IF(COUNTIFS($E$5:E276,E276,$AC$5:AC276,AC276)=1,1,0))</f>
        <v>0</v>
      </c>
      <c r="AE276" s="38" t="str">
        <f aca="false">IF(OR(E276="",AD276&lt;&gt;1),"",SUBSTITUTE(SUBSTITUTE(C276,"Auditoría ",""),"Consejo de Administración","Consejo")&amp;" – "&amp;IF(B276="","(sin fecha)",DAY(B276)&amp;" de "&amp;CHOOSE(MONTH(B276),"Enero","Febrero","Marzo","Abril","Mayo","Junio","Julio","Agosto","Septiembre","Octubre","Noviembre","Diciembre")&amp;" "&amp;YEAR(B276)))</f>
        <v/>
      </c>
      <c r="AF276" s="38" t="n">
        <f aca="false">IF(E276="",0,IF(COUNTIF($AC$5:AC276,AC276)=1,1,0))</f>
        <v>0</v>
      </c>
    </row>
    <row r="277" customFormat="false" ht="15" hidden="false" customHeight="false" outlineLevel="0" collapsed="false">
      <c r="A277" s="68"/>
      <c r="B277" s="67"/>
      <c r="C277" s="68"/>
      <c r="D277" s="68"/>
      <c r="E277" s="69"/>
      <c r="F277" s="69"/>
      <c r="G277" s="70" t="str">
        <f aca="false">IF(OR(E277="",AND($C$3="",$E$3="")),"",IF(B277="","Sin fecha",IF(AND(OR($C$3="",B277&gt;=$C$3),OR($E$3="",B277&lt;=$E$3)),"Sí","No")))</f>
        <v/>
      </c>
      <c r="H277" s="58" t="str">
        <f aca="false">IF(B277="","",YEAR(B277))</f>
        <v/>
      </c>
      <c r="I277" s="70" t="str">
        <f aca="false">IF(B277="","",IF(MONTH(B277)=1,"X",""))</f>
        <v/>
      </c>
      <c r="J277" s="70" t="str">
        <f aca="false">IF(B277="","",IF(MONTH(B277)=2,"X",""))</f>
        <v/>
      </c>
      <c r="K277" s="70" t="str">
        <f aca="false">IF(B277="","",IF(MONTH(B277)=3,"X",""))</f>
        <v/>
      </c>
      <c r="L277" s="70" t="str">
        <f aca="false">IF(B277="","",IF(MONTH(B277)=4,"X",""))</f>
        <v/>
      </c>
      <c r="M277" s="70" t="str">
        <f aca="false">IF(B277="","",IF(MONTH(B277)=5,"X",""))</f>
        <v/>
      </c>
      <c r="N277" s="70" t="str">
        <f aca="false">IF(B277="","",IF(MONTH(B277)=6,"X",""))</f>
        <v/>
      </c>
      <c r="O277" s="70" t="str">
        <f aca="false">IF(B277="","",IF(MONTH(B277)=7,"X",""))</f>
        <v/>
      </c>
      <c r="P277" s="70" t="str">
        <f aca="false">IF(B277="","",IF(MONTH(B277)=8,"X",""))</f>
        <v/>
      </c>
      <c r="Q277" s="70" t="str">
        <f aca="false">IF(B277="","",IF(MONTH(B277)=9,"X",""))</f>
        <v/>
      </c>
      <c r="R277" s="70" t="str">
        <f aca="false">IF(B277="","",IF(MONTH(B277)=10,"X",""))</f>
        <v/>
      </c>
      <c r="S277" s="70" t="str">
        <f aca="false">IF(B277="","",IF(MONTH(B277)=11,"X",""))</f>
        <v/>
      </c>
      <c r="T277" s="70" t="str">
        <f aca="false">IF(B277="","",IF(MONTH(B277)=12,"X",""))</f>
        <v/>
      </c>
      <c r="U277" s="58" t="str">
        <f aca="false">IF(E277="","",SUMIF($E$5:$E$1000,E277,$AD$5:$AD$1000))</f>
        <v/>
      </c>
      <c r="V277" s="71" t="str">
        <f aca="false">IF(E277="","",_xlfn.TEXTJOIN(" + ",TRUE(),IF(COUNTIFS($E$5:$E$1000,E277,$C$5:$C$1000,"Auditoría Interna")&gt;0,"Interna",""),IF(COUNTIFS($E$5:$E$1000,E277,$C$5:$C$1000,"Auditoría Externa")&gt;0,"Externa",""),IF(COUNTIFS($E$5:$E$1000,E277,$C$5:$C$1000,"SSF")&gt;0,"SSF",""),IF(COUNTIFS($E$5:$E$1000,E277,$C$5:$C$1000,"Comité de Supervisión")&gt;0,"Comité Sup.",""),IF(COUNTIFS($E$5:$E$1000,E277,$C$5:$C$1000,"Consejo de Administración")&gt;0,"Consejo",""),IF(COUNTIFS($E$5:$E$1000,E277,$C$5:$C$1000,"Otros")&gt;0,"Otros","")))</f>
        <v/>
      </c>
      <c r="W277" s="58" t="str">
        <f aca="false">IF(E277="","",SUMIFS($AD$5:$AD$1000,$E$5:$E$1000,E277,$AA$5:$AA$1000,AA277,$C$5:$C$1000,"&lt;&gt;"&amp;C277))</f>
        <v/>
      </c>
      <c r="X277" s="72"/>
      <c r="Y277" s="68"/>
      <c r="Z277" s="72"/>
      <c r="AA277" s="38" t="str">
        <f aca="false">IF(B277="","",YEAR(B277)*100+MONTH(B277))</f>
        <v/>
      </c>
      <c r="AB277" s="38" t="str">
        <f aca="false">IF(AND(E277&lt;&gt;"",E277=Cruce!$C$5,AD277=1),COUNTIFS($E$5:E277,E277,$AD$5:AD277,1),"")</f>
        <v/>
      </c>
      <c r="AC277" s="38" t="str">
        <f aca="false">IF(E277="","",C277&amp;"|"&amp;X277&amp;"|"&amp;IF(B277="","s/f",TEXT(B277,"yyyymmdd"))&amp;IF(OR(C277="SSF",X277="Visitas Auditoría Interna"),"|"&amp;Y277,""))</f>
        <v/>
      </c>
      <c r="AD277" s="38" t="n">
        <f aca="false">IF(E277="",0,IF(COUNTIFS($E$5:E277,E277,$AC$5:AC277,AC277)=1,1,0))</f>
        <v>0</v>
      </c>
      <c r="AE277" s="38" t="str">
        <f aca="false">IF(OR(E277="",AD277&lt;&gt;1),"",SUBSTITUTE(SUBSTITUTE(C277,"Auditoría ",""),"Consejo de Administración","Consejo")&amp;" – "&amp;IF(B277="","(sin fecha)",DAY(B277)&amp;" de "&amp;CHOOSE(MONTH(B277),"Enero","Febrero","Marzo","Abril","Mayo","Junio","Julio","Agosto","Septiembre","Octubre","Noviembre","Diciembre")&amp;" "&amp;YEAR(B277)))</f>
        <v/>
      </c>
      <c r="AF277" s="38" t="n">
        <f aca="false">IF(E277="",0,IF(COUNTIF($AC$5:AC277,AC277)=1,1,0))</f>
        <v>0</v>
      </c>
    </row>
    <row r="278" customFormat="false" ht="15" hidden="false" customHeight="false" outlineLevel="0" collapsed="false">
      <c r="A278" s="68"/>
      <c r="B278" s="67"/>
      <c r="C278" s="68"/>
      <c r="D278" s="68"/>
      <c r="E278" s="69"/>
      <c r="F278" s="69"/>
      <c r="G278" s="70" t="str">
        <f aca="false">IF(OR(E278="",AND($C$3="",$E$3="")),"",IF(B278="","Sin fecha",IF(AND(OR($C$3="",B278&gt;=$C$3),OR($E$3="",B278&lt;=$E$3)),"Sí","No")))</f>
        <v/>
      </c>
      <c r="H278" s="58" t="str">
        <f aca="false">IF(B278="","",YEAR(B278))</f>
        <v/>
      </c>
      <c r="I278" s="70" t="str">
        <f aca="false">IF(B278="","",IF(MONTH(B278)=1,"X",""))</f>
        <v/>
      </c>
      <c r="J278" s="70" t="str">
        <f aca="false">IF(B278="","",IF(MONTH(B278)=2,"X",""))</f>
        <v/>
      </c>
      <c r="K278" s="70" t="str">
        <f aca="false">IF(B278="","",IF(MONTH(B278)=3,"X",""))</f>
        <v/>
      </c>
      <c r="L278" s="70" t="str">
        <f aca="false">IF(B278="","",IF(MONTH(B278)=4,"X",""))</f>
        <v/>
      </c>
      <c r="M278" s="70" t="str">
        <f aca="false">IF(B278="","",IF(MONTH(B278)=5,"X",""))</f>
        <v/>
      </c>
      <c r="N278" s="70" t="str">
        <f aca="false">IF(B278="","",IF(MONTH(B278)=6,"X",""))</f>
        <v/>
      </c>
      <c r="O278" s="70" t="str">
        <f aca="false">IF(B278="","",IF(MONTH(B278)=7,"X",""))</f>
        <v/>
      </c>
      <c r="P278" s="70" t="str">
        <f aca="false">IF(B278="","",IF(MONTH(B278)=8,"X",""))</f>
        <v/>
      </c>
      <c r="Q278" s="70" t="str">
        <f aca="false">IF(B278="","",IF(MONTH(B278)=9,"X",""))</f>
        <v/>
      </c>
      <c r="R278" s="70" t="str">
        <f aca="false">IF(B278="","",IF(MONTH(B278)=10,"X",""))</f>
        <v/>
      </c>
      <c r="S278" s="70" t="str">
        <f aca="false">IF(B278="","",IF(MONTH(B278)=11,"X",""))</f>
        <v/>
      </c>
      <c r="T278" s="70" t="str">
        <f aca="false">IF(B278="","",IF(MONTH(B278)=12,"X",""))</f>
        <v/>
      </c>
      <c r="U278" s="58" t="str">
        <f aca="false">IF(E278="","",SUMIF($E$5:$E$1000,E278,$AD$5:$AD$1000))</f>
        <v/>
      </c>
      <c r="V278" s="71" t="str">
        <f aca="false">IF(E278="","",_xlfn.TEXTJOIN(" + ",TRUE(),IF(COUNTIFS($E$5:$E$1000,E278,$C$5:$C$1000,"Auditoría Interna")&gt;0,"Interna",""),IF(COUNTIFS($E$5:$E$1000,E278,$C$5:$C$1000,"Auditoría Externa")&gt;0,"Externa",""),IF(COUNTIFS($E$5:$E$1000,E278,$C$5:$C$1000,"SSF")&gt;0,"SSF",""),IF(COUNTIFS($E$5:$E$1000,E278,$C$5:$C$1000,"Comité de Supervisión")&gt;0,"Comité Sup.",""),IF(COUNTIFS($E$5:$E$1000,E278,$C$5:$C$1000,"Consejo de Administración")&gt;0,"Consejo",""),IF(COUNTIFS($E$5:$E$1000,E278,$C$5:$C$1000,"Otros")&gt;0,"Otros","")))</f>
        <v/>
      </c>
      <c r="W278" s="58" t="str">
        <f aca="false">IF(E278="","",SUMIFS($AD$5:$AD$1000,$E$5:$E$1000,E278,$AA$5:$AA$1000,AA278,$C$5:$C$1000,"&lt;&gt;"&amp;C278))</f>
        <v/>
      </c>
      <c r="X278" s="72"/>
      <c r="Y278" s="68"/>
      <c r="Z278" s="72"/>
      <c r="AA278" s="38" t="str">
        <f aca="false">IF(B278="","",YEAR(B278)*100+MONTH(B278))</f>
        <v/>
      </c>
      <c r="AB278" s="38" t="str">
        <f aca="false">IF(AND(E278&lt;&gt;"",E278=Cruce!$C$5,AD278=1),COUNTIFS($E$5:E278,E278,$AD$5:AD278,1),"")</f>
        <v/>
      </c>
      <c r="AC278" s="38" t="str">
        <f aca="false">IF(E278="","",C278&amp;"|"&amp;X278&amp;"|"&amp;IF(B278="","s/f",TEXT(B278,"yyyymmdd"))&amp;IF(OR(C278="SSF",X278="Visitas Auditoría Interna"),"|"&amp;Y278,""))</f>
        <v/>
      </c>
      <c r="AD278" s="38" t="n">
        <f aca="false">IF(E278="",0,IF(COUNTIFS($E$5:E278,E278,$AC$5:AC278,AC278)=1,1,0))</f>
        <v>0</v>
      </c>
      <c r="AE278" s="38" t="str">
        <f aca="false">IF(OR(E278="",AD278&lt;&gt;1),"",SUBSTITUTE(SUBSTITUTE(C278,"Auditoría ",""),"Consejo de Administración","Consejo")&amp;" – "&amp;IF(B278="","(sin fecha)",DAY(B278)&amp;" de "&amp;CHOOSE(MONTH(B278),"Enero","Febrero","Marzo","Abril","Mayo","Junio","Julio","Agosto","Septiembre","Octubre","Noviembre","Diciembre")&amp;" "&amp;YEAR(B278)))</f>
        <v/>
      </c>
      <c r="AF278" s="38" t="n">
        <f aca="false">IF(E278="",0,IF(COUNTIF($AC$5:AC278,AC278)=1,1,0))</f>
        <v>0</v>
      </c>
    </row>
    <row r="279" customFormat="false" ht="15" hidden="false" customHeight="false" outlineLevel="0" collapsed="false">
      <c r="A279" s="68"/>
      <c r="B279" s="67"/>
      <c r="C279" s="68"/>
      <c r="D279" s="68"/>
      <c r="E279" s="69"/>
      <c r="F279" s="69"/>
      <c r="G279" s="70" t="str">
        <f aca="false">IF(OR(E279="",AND($C$3="",$E$3="")),"",IF(B279="","Sin fecha",IF(AND(OR($C$3="",B279&gt;=$C$3),OR($E$3="",B279&lt;=$E$3)),"Sí","No")))</f>
        <v/>
      </c>
      <c r="H279" s="58" t="str">
        <f aca="false">IF(B279="","",YEAR(B279))</f>
        <v/>
      </c>
      <c r="I279" s="70" t="str">
        <f aca="false">IF(B279="","",IF(MONTH(B279)=1,"X",""))</f>
        <v/>
      </c>
      <c r="J279" s="70" t="str">
        <f aca="false">IF(B279="","",IF(MONTH(B279)=2,"X",""))</f>
        <v/>
      </c>
      <c r="K279" s="70" t="str">
        <f aca="false">IF(B279="","",IF(MONTH(B279)=3,"X",""))</f>
        <v/>
      </c>
      <c r="L279" s="70" t="str">
        <f aca="false">IF(B279="","",IF(MONTH(B279)=4,"X",""))</f>
        <v/>
      </c>
      <c r="M279" s="70" t="str">
        <f aca="false">IF(B279="","",IF(MONTH(B279)=5,"X",""))</f>
        <v/>
      </c>
      <c r="N279" s="70" t="str">
        <f aca="false">IF(B279="","",IF(MONTH(B279)=6,"X",""))</f>
        <v/>
      </c>
      <c r="O279" s="70" t="str">
        <f aca="false">IF(B279="","",IF(MONTH(B279)=7,"X",""))</f>
        <v/>
      </c>
      <c r="P279" s="70" t="str">
        <f aca="false">IF(B279="","",IF(MONTH(B279)=8,"X",""))</f>
        <v/>
      </c>
      <c r="Q279" s="70" t="str">
        <f aca="false">IF(B279="","",IF(MONTH(B279)=9,"X",""))</f>
        <v/>
      </c>
      <c r="R279" s="70" t="str">
        <f aca="false">IF(B279="","",IF(MONTH(B279)=10,"X",""))</f>
        <v/>
      </c>
      <c r="S279" s="70" t="str">
        <f aca="false">IF(B279="","",IF(MONTH(B279)=11,"X",""))</f>
        <v/>
      </c>
      <c r="T279" s="70" t="str">
        <f aca="false">IF(B279="","",IF(MONTH(B279)=12,"X",""))</f>
        <v/>
      </c>
      <c r="U279" s="58" t="str">
        <f aca="false">IF(E279="","",SUMIF($E$5:$E$1000,E279,$AD$5:$AD$1000))</f>
        <v/>
      </c>
      <c r="V279" s="71" t="str">
        <f aca="false">IF(E279="","",_xlfn.TEXTJOIN(" + ",TRUE(),IF(COUNTIFS($E$5:$E$1000,E279,$C$5:$C$1000,"Auditoría Interna")&gt;0,"Interna",""),IF(COUNTIFS($E$5:$E$1000,E279,$C$5:$C$1000,"Auditoría Externa")&gt;0,"Externa",""),IF(COUNTIFS($E$5:$E$1000,E279,$C$5:$C$1000,"SSF")&gt;0,"SSF",""),IF(COUNTIFS($E$5:$E$1000,E279,$C$5:$C$1000,"Comité de Supervisión")&gt;0,"Comité Sup.",""),IF(COUNTIFS($E$5:$E$1000,E279,$C$5:$C$1000,"Consejo de Administración")&gt;0,"Consejo",""),IF(COUNTIFS($E$5:$E$1000,E279,$C$5:$C$1000,"Otros")&gt;0,"Otros","")))</f>
        <v/>
      </c>
      <c r="W279" s="58" t="str">
        <f aca="false">IF(E279="","",SUMIFS($AD$5:$AD$1000,$E$5:$E$1000,E279,$AA$5:$AA$1000,AA279,$C$5:$C$1000,"&lt;&gt;"&amp;C279))</f>
        <v/>
      </c>
      <c r="X279" s="72"/>
      <c r="Y279" s="68"/>
      <c r="Z279" s="72"/>
      <c r="AA279" s="38" t="str">
        <f aca="false">IF(B279="","",YEAR(B279)*100+MONTH(B279))</f>
        <v/>
      </c>
      <c r="AB279" s="38" t="str">
        <f aca="false">IF(AND(E279&lt;&gt;"",E279=Cruce!$C$5,AD279=1),COUNTIFS($E$5:E279,E279,$AD$5:AD279,1),"")</f>
        <v/>
      </c>
      <c r="AC279" s="38" t="str">
        <f aca="false">IF(E279="","",C279&amp;"|"&amp;X279&amp;"|"&amp;IF(B279="","s/f",TEXT(B279,"yyyymmdd"))&amp;IF(OR(C279="SSF",X279="Visitas Auditoría Interna"),"|"&amp;Y279,""))</f>
        <v/>
      </c>
      <c r="AD279" s="38" t="n">
        <f aca="false">IF(E279="",0,IF(COUNTIFS($E$5:E279,E279,$AC$5:AC279,AC279)=1,1,0))</f>
        <v>0</v>
      </c>
      <c r="AE279" s="38" t="str">
        <f aca="false">IF(OR(E279="",AD279&lt;&gt;1),"",SUBSTITUTE(SUBSTITUTE(C279,"Auditoría ",""),"Consejo de Administración","Consejo")&amp;" – "&amp;IF(B279="","(sin fecha)",DAY(B279)&amp;" de "&amp;CHOOSE(MONTH(B279),"Enero","Febrero","Marzo","Abril","Mayo","Junio","Julio","Agosto","Septiembre","Octubre","Noviembre","Diciembre")&amp;" "&amp;YEAR(B279)))</f>
        <v/>
      </c>
      <c r="AF279" s="38" t="n">
        <f aca="false">IF(E279="",0,IF(COUNTIF($AC$5:AC279,AC279)=1,1,0))</f>
        <v>0</v>
      </c>
    </row>
    <row r="280" customFormat="false" ht="15" hidden="false" customHeight="false" outlineLevel="0" collapsed="false">
      <c r="A280" s="68"/>
      <c r="B280" s="67"/>
      <c r="C280" s="68"/>
      <c r="D280" s="68"/>
      <c r="E280" s="69"/>
      <c r="F280" s="69"/>
      <c r="G280" s="70" t="str">
        <f aca="false">IF(OR(E280="",AND($C$3="",$E$3="")),"",IF(B280="","Sin fecha",IF(AND(OR($C$3="",B280&gt;=$C$3),OR($E$3="",B280&lt;=$E$3)),"Sí","No")))</f>
        <v/>
      </c>
      <c r="H280" s="58" t="str">
        <f aca="false">IF(B280="","",YEAR(B280))</f>
        <v/>
      </c>
      <c r="I280" s="70" t="str">
        <f aca="false">IF(B280="","",IF(MONTH(B280)=1,"X",""))</f>
        <v/>
      </c>
      <c r="J280" s="70" t="str">
        <f aca="false">IF(B280="","",IF(MONTH(B280)=2,"X",""))</f>
        <v/>
      </c>
      <c r="K280" s="70" t="str">
        <f aca="false">IF(B280="","",IF(MONTH(B280)=3,"X",""))</f>
        <v/>
      </c>
      <c r="L280" s="70" t="str">
        <f aca="false">IF(B280="","",IF(MONTH(B280)=4,"X",""))</f>
        <v/>
      </c>
      <c r="M280" s="70" t="str">
        <f aca="false">IF(B280="","",IF(MONTH(B280)=5,"X",""))</f>
        <v/>
      </c>
      <c r="N280" s="70" t="str">
        <f aca="false">IF(B280="","",IF(MONTH(B280)=6,"X",""))</f>
        <v/>
      </c>
      <c r="O280" s="70" t="str">
        <f aca="false">IF(B280="","",IF(MONTH(B280)=7,"X",""))</f>
        <v/>
      </c>
      <c r="P280" s="70" t="str">
        <f aca="false">IF(B280="","",IF(MONTH(B280)=8,"X",""))</f>
        <v/>
      </c>
      <c r="Q280" s="70" t="str">
        <f aca="false">IF(B280="","",IF(MONTH(B280)=9,"X",""))</f>
        <v/>
      </c>
      <c r="R280" s="70" t="str">
        <f aca="false">IF(B280="","",IF(MONTH(B280)=10,"X",""))</f>
        <v/>
      </c>
      <c r="S280" s="70" t="str">
        <f aca="false">IF(B280="","",IF(MONTH(B280)=11,"X",""))</f>
        <v/>
      </c>
      <c r="T280" s="70" t="str">
        <f aca="false">IF(B280="","",IF(MONTH(B280)=12,"X",""))</f>
        <v/>
      </c>
      <c r="U280" s="58" t="str">
        <f aca="false">IF(E280="","",SUMIF($E$5:$E$1000,E280,$AD$5:$AD$1000))</f>
        <v/>
      </c>
      <c r="V280" s="71" t="str">
        <f aca="false">IF(E280="","",_xlfn.TEXTJOIN(" + ",TRUE(),IF(COUNTIFS($E$5:$E$1000,E280,$C$5:$C$1000,"Auditoría Interna")&gt;0,"Interna",""),IF(COUNTIFS($E$5:$E$1000,E280,$C$5:$C$1000,"Auditoría Externa")&gt;0,"Externa",""),IF(COUNTIFS($E$5:$E$1000,E280,$C$5:$C$1000,"SSF")&gt;0,"SSF",""),IF(COUNTIFS($E$5:$E$1000,E280,$C$5:$C$1000,"Comité de Supervisión")&gt;0,"Comité Sup.",""),IF(COUNTIFS($E$5:$E$1000,E280,$C$5:$C$1000,"Consejo de Administración")&gt;0,"Consejo",""),IF(COUNTIFS($E$5:$E$1000,E280,$C$5:$C$1000,"Otros")&gt;0,"Otros","")))</f>
        <v/>
      </c>
      <c r="W280" s="58" t="str">
        <f aca="false">IF(E280="","",SUMIFS($AD$5:$AD$1000,$E$5:$E$1000,E280,$AA$5:$AA$1000,AA280,$C$5:$C$1000,"&lt;&gt;"&amp;C280))</f>
        <v/>
      </c>
      <c r="X280" s="72"/>
      <c r="Y280" s="68"/>
      <c r="Z280" s="72"/>
      <c r="AA280" s="38" t="str">
        <f aca="false">IF(B280="","",YEAR(B280)*100+MONTH(B280))</f>
        <v/>
      </c>
      <c r="AB280" s="38" t="str">
        <f aca="false">IF(AND(E280&lt;&gt;"",E280=Cruce!$C$5,AD280=1),COUNTIFS($E$5:E280,E280,$AD$5:AD280,1),"")</f>
        <v/>
      </c>
      <c r="AC280" s="38" t="str">
        <f aca="false">IF(E280="","",C280&amp;"|"&amp;X280&amp;"|"&amp;IF(B280="","s/f",TEXT(B280,"yyyymmdd"))&amp;IF(OR(C280="SSF",X280="Visitas Auditoría Interna"),"|"&amp;Y280,""))</f>
        <v/>
      </c>
      <c r="AD280" s="38" t="n">
        <f aca="false">IF(E280="",0,IF(COUNTIFS($E$5:E280,E280,$AC$5:AC280,AC280)=1,1,0))</f>
        <v>0</v>
      </c>
      <c r="AE280" s="38" t="str">
        <f aca="false">IF(OR(E280="",AD280&lt;&gt;1),"",SUBSTITUTE(SUBSTITUTE(C280,"Auditoría ",""),"Consejo de Administración","Consejo")&amp;" – "&amp;IF(B280="","(sin fecha)",DAY(B280)&amp;" de "&amp;CHOOSE(MONTH(B280),"Enero","Febrero","Marzo","Abril","Mayo","Junio","Julio","Agosto","Septiembre","Octubre","Noviembre","Diciembre")&amp;" "&amp;YEAR(B280)))</f>
        <v/>
      </c>
      <c r="AF280" s="38" t="n">
        <f aca="false">IF(E280="",0,IF(COUNTIF($AC$5:AC280,AC280)=1,1,0))</f>
        <v>0</v>
      </c>
    </row>
    <row r="281" customFormat="false" ht="15" hidden="false" customHeight="false" outlineLevel="0" collapsed="false">
      <c r="A281" s="68"/>
      <c r="B281" s="67"/>
      <c r="C281" s="68"/>
      <c r="D281" s="68"/>
      <c r="E281" s="69"/>
      <c r="F281" s="69"/>
      <c r="G281" s="70" t="str">
        <f aca="false">IF(OR(E281="",AND($C$3="",$E$3="")),"",IF(B281="","Sin fecha",IF(AND(OR($C$3="",B281&gt;=$C$3),OR($E$3="",B281&lt;=$E$3)),"Sí","No")))</f>
        <v/>
      </c>
      <c r="H281" s="58" t="str">
        <f aca="false">IF(B281="","",YEAR(B281))</f>
        <v/>
      </c>
      <c r="I281" s="70" t="str">
        <f aca="false">IF(B281="","",IF(MONTH(B281)=1,"X",""))</f>
        <v/>
      </c>
      <c r="J281" s="70" t="str">
        <f aca="false">IF(B281="","",IF(MONTH(B281)=2,"X",""))</f>
        <v/>
      </c>
      <c r="K281" s="70" t="str">
        <f aca="false">IF(B281="","",IF(MONTH(B281)=3,"X",""))</f>
        <v/>
      </c>
      <c r="L281" s="70" t="str">
        <f aca="false">IF(B281="","",IF(MONTH(B281)=4,"X",""))</f>
        <v/>
      </c>
      <c r="M281" s="70" t="str">
        <f aca="false">IF(B281="","",IF(MONTH(B281)=5,"X",""))</f>
        <v/>
      </c>
      <c r="N281" s="70" t="str">
        <f aca="false">IF(B281="","",IF(MONTH(B281)=6,"X",""))</f>
        <v/>
      </c>
      <c r="O281" s="70" t="str">
        <f aca="false">IF(B281="","",IF(MONTH(B281)=7,"X",""))</f>
        <v/>
      </c>
      <c r="P281" s="70" t="str">
        <f aca="false">IF(B281="","",IF(MONTH(B281)=8,"X",""))</f>
        <v/>
      </c>
      <c r="Q281" s="70" t="str">
        <f aca="false">IF(B281="","",IF(MONTH(B281)=9,"X",""))</f>
        <v/>
      </c>
      <c r="R281" s="70" t="str">
        <f aca="false">IF(B281="","",IF(MONTH(B281)=10,"X",""))</f>
        <v/>
      </c>
      <c r="S281" s="70" t="str">
        <f aca="false">IF(B281="","",IF(MONTH(B281)=11,"X",""))</f>
        <v/>
      </c>
      <c r="T281" s="70" t="str">
        <f aca="false">IF(B281="","",IF(MONTH(B281)=12,"X",""))</f>
        <v/>
      </c>
      <c r="U281" s="58" t="str">
        <f aca="false">IF(E281="","",SUMIF($E$5:$E$1000,E281,$AD$5:$AD$1000))</f>
        <v/>
      </c>
      <c r="V281" s="71" t="str">
        <f aca="false">IF(E281="","",_xlfn.TEXTJOIN(" + ",TRUE(),IF(COUNTIFS($E$5:$E$1000,E281,$C$5:$C$1000,"Auditoría Interna")&gt;0,"Interna",""),IF(COUNTIFS($E$5:$E$1000,E281,$C$5:$C$1000,"Auditoría Externa")&gt;0,"Externa",""),IF(COUNTIFS($E$5:$E$1000,E281,$C$5:$C$1000,"SSF")&gt;0,"SSF",""),IF(COUNTIFS($E$5:$E$1000,E281,$C$5:$C$1000,"Comité de Supervisión")&gt;0,"Comité Sup.",""),IF(COUNTIFS($E$5:$E$1000,E281,$C$5:$C$1000,"Consejo de Administración")&gt;0,"Consejo",""),IF(COUNTIFS($E$5:$E$1000,E281,$C$5:$C$1000,"Otros")&gt;0,"Otros","")))</f>
        <v/>
      </c>
      <c r="W281" s="58" t="str">
        <f aca="false">IF(E281="","",SUMIFS($AD$5:$AD$1000,$E$5:$E$1000,E281,$AA$5:$AA$1000,AA281,$C$5:$C$1000,"&lt;&gt;"&amp;C281))</f>
        <v/>
      </c>
      <c r="X281" s="72"/>
      <c r="Y281" s="68"/>
      <c r="Z281" s="72"/>
      <c r="AA281" s="38" t="str">
        <f aca="false">IF(B281="","",YEAR(B281)*100+MONTH(B281))</f>
        <v/>
      </c>
      <c r="AB281" s="38" t="str">
        <f aca="false">IF(AND(E281&lt;&gt;"",E281=Cruce!$C$5,AD281=1),COUNTIFS($E$5:E281,E281,$AD$5:AD281,1),"")</f>
        <v/>
      </c>
      <c r="AC281" s="38" t="str">
        <f aca="false">IF(E281="","",C281&amp;"|"&amp;X281&amp;"|"&amp;IF(B281="","s/f",TEXT(B281,"yyyymmdd"))&amp;IF(OR(C281="SSF",X281="Visitas Auditoría Interna"),"|"&amp;Y281,""))</f>
        <v/>
      </c>
      <c r="AD281" s="38" t="n">
        <f aca="false">IF(E281="",0,IF(COUNTIFS($E$5:E281,E281,$AC$5:AC281,AC281)=1,1,0))</f>
        <v>0</v>
      </c>
      <c r="AE281" s="38" t="str">
        <f aca="false">IF(OR(E281="",AD281&lt;&gt;1),"",SUBSTITUTE(SUBSTITUTE(C281,"Auditoría ",""),"Consejo de Administración","Consejo")&amp;" – "&amp;IF(B281="","(sin fecha)",DAY(B281)&amp;" de "&amp;CHOOSE(MONTH(B281),"Enero","Febrero","Marzo","Abril","Mayo","Junio","Julio","Agosto","Septiembre","Octubre","Noviembre","Diciembre")&amp;" "&amp;YEAR(B281)))</f>
        <v/>
      </c>
      <c r="AF281" s="38" t="n">
        <f aca="false">IF(E281="",0,IF(COUNTIF($AC$5:AC281,AC281)=1,1,0))</f>
        <v>0</v>
      </c>
    </row>
    <row r="282" customFormat="false" ht="15" hidden="false" customHeight="false" outlineLevel="0" collapsed="false">
      <c r="A282" s="68"/>
      <c r="B282" s="67"/>
      <c r="C282" s="68"/>
      <c r="D282" s="68"/>
      <c r="E282" s="69"/>
      <c r="F282" s="69"/>
      <c r="G282" s="70" t="str">
        <f aca="false">IF(OR(E282="",AND($C$3="",$E$3="")),"",IF(B282="","Sin fecha",IF(AND(OR($C$3="",B282&gt;=$C$3),OR($E$3="",B282&lt;=$E$3)),"Sí","No")))</f>
        <v/>
      </c>
      <c r="H282" s="58" t="str">
        <f aca="false">IF(B282="","",YEAR(B282))</f>
        <v/>
      </c>
      <c r="I282" s="70" t="str">
        <f aca="false">IF(B282="","",IF(MONTH(B282)=1,"X",""))</f>
        <v/>
      </c>
      <c r="J282" s="70" t="str">
        <f aca="false">IF(B282="","",IF(MONTH(B282)=2,"X",""))</f>
        <v/>
      </c>
      <c r="K282" s="70" t="str">
        <f aca="false">IF(B282="","",IF(MONTH(B282)=3,"X",""))</f>
        <v/>
      </c>
      <c r="L282" s="70" t="str">
        <f aca="false">IF(B282="","",IF(MONTH(B282)=4,"X",""))</f>
        <v/>
      </c>
      <c r="M282" s="70" t="str">
        <f aca="false">IF(B282="","",IF(MONTH(B282)=5,"X",""))</f>
        <v/>
      </c>
      <c r="N282" s="70" t="str">
        <f aca="false">IF(B282="","",IF(MONTH(B282)=6,"X",""))</f>
        <v/>
      </c>
      <c r="O282" s="70" t="str">
        <f aca="false">IF(B282="","",IF(MONTH(B282)=7,"X",""))</f>
        <v/>
      </c>
      <c r="P282" s="70" t="str">
        <f aca="false">IF(B282="","",IF(MONTH(B282)=8,"X",""))</f>
        <v/>
      </c>
      <c r="Q282" s="70" t="str">
        <f aca="false">IF(B282="","",IF(MONTH(B282)=9,"X",""))</f>
        <v/>
      </c>
      <c r="R282" s="70" t="str">
        <f aca="false">IF(B282="","",IF(MONTH(B282)=10,"X",""))</f>
        <v/>
      </c>
      <c r="S282" s="70" t="str">
        <f aca="false">IF(B282="","",IF(MONTH(B282)=11,"X",""))</f>
        <v/>
      </c>
      <c r="T282" s="70" t="str">
        <f aca="false">IF(B282="","",IF(MONTH(B282)=12,"X",""))</f>
        <v/>
      </c>
      <c r="U282" s="58" t="str">
        <f aca="false">IF(E282="","",SUMIF($E$5:$E$1000,E282,$AD$5:$AD$1000))</f>
        <v/>
      </c>
      <c r="V282" s="71" t="str">
        <f aca="false">IF(E282="","",_xlfn.TEXTJOIN(" + ",TRUE(),IF(COUNTIFS($E$5:$E$1000,E282,$C$5:$C$1000,"Auditoría Interna")&gt;0,"Interna",""),IF(COUNTIFS($E$5:$E$1000,E282,$C$5:$C$1000,"Auditoría Externa")&gt;0,"Externa",""),IF(COUNTIFS($E$5:$E$1000,E282,$C$5:$C$1000,"SSF")&gt;0,"SSF",""),IF(COUNTIFS($E$5:$E$1000,E282,$C$5:$C$1000,"Comité de Supervisión")&gt;0,"Comité Sup.",""),IF(COUNTIFS($E$5:$E$1000,E282,$C$5:$C$1000,"Consejo de Administración")&gt;0,"Consejo",""),IF(COUNTIFS($E$5:$E$1000,E282,$C$5:$C$1000,"Otros")&gt;0,"Otros","")))</f>
        <v/>
      </c>
      <c r="W282" s="58" t="str">
        <f aca="false">IF(E282="","",SUMIFS($AD$5:$AD$1000,$E$5:$E$1000,E282,$AA$5:$AA$1000,AA282,$C$5:$C$1000,"&lt;&gt;"&amp;C282))</f>
        <v/>
      </c>
      <c r="X282" s="72"/>
      <c r="Y282" s="68"/>
      <c r="Z282" s="72"/>
      <c r="AA282" s="38" t="str">
        <f aca="false">IF(B282="","",YEAR(B282)*100+MONTH(B282))</f>
        <v/>
      </c>
      <c r="AB282" s="38" t="str">
        <f aca="false">IF(AND(E282&lt;&gt;"",E282=Cruce!$C$5,AD282=1),COUNTIFS($E$5:E282,E282,$AD$5:AD282,1),"")</f>
        <v/>
      </c>
      <c r="AC282" s="38" t="str">
        <f aca="false">IF(E282="","",C282&amp;"|"&amp;X282&amp;"|"&amp;IF(B282="","s/f",TEXT(B282,"yyyymmdd"))&amp;IF(OR(C282="SSF",X282="Visitas Auditoría Interna"),"|"&amp;Y282,""))</f>
        <v/>
      </c>
      <c r="AD282" s="38" t="n">
        <f aca="false">IF(E282="",0,IF(COUNTIFS($E$5:E282,E282,$AC$5:AC282,AC282)=1,1,0))</f>
        <v>0</v>
      </c>
      <c r="AE282" s="38" t="str">
        <f aca="false">IF(OR(E282="",AD282&lt;&gt;1),"",SUBSTITUTE(SUBSTITUTE(C282,"Auditoría ",""),"Consejo de Administración","Consejo")&amp;" – "&amp;IF(B282="","(sin fecha)",DAY(B282)&amp;" de "&amp;CHOOSE(MONTH(B282),"Enero","Febrero","Marzo","Abril","Mayo","Junio","Julio","Agosto","Septiembre","Octubre","Noviembre","Diciembre")&amp;" "&amp;YEAR(B282)))</f>
        <v/>
      </c>
      <c r="AF282" s="38" t="n">
        <f aca="false">IF(E282="",0,IF(COUNTIF($AC$5:AC282,AC282)=1,1,0))</f>
        <v>0</v>
      </c>
    </row>
    <row r="283" customFormat="false" ht="15" hidden="false" customHeight="false" outlineLevel="0" collapsed="false">
      <c r="A283" s="68"/>
      <c r="B283" s="67"/>
      <c r="C283" s="68"/>
      <c r="D283" s="68"/>
      <c r="E283" s="69"/>
      <c r="F283" s="69"/>
      <c r="G283" s="70" t="str">
        <f aca="false">IF(OR(E283="",AND($C$3="",$E$3="")),"",IF(B283="","Sin fecha",IF(AND(OR($C$3="",B283&gt;=$C$3),OR($E$3="",B283&lt;=$E$3)),"Sí","No")))</f>
        <v/>
      </c>
      <c r="H283" s="58" t="str">
        <f aca="false">IF(B283="","",YEAR(B283))</f>
        <v/>
      </c>
      <c r="I283" s="70" t="str">
        <f aca="false">IF(B283="","",IF(MONTH(B283)=1,"X",""))</f>
        <v/>
      </c>
      <c r="J283" s="70" t="str">
        <f aca="false">IF(B283="","",IF(MONTH(B283)=2,"X",""))</f>
        <v/>
      </c>
      <c r="K283" s="70" t="str">
        <f aca="false">IF(B283="","",IF(MONTH(B283)=3,"X",""))</f>
        <v/>
      </c>
      <c r="L283" s="70" t="str">
        <f aca="false">IF(B283="","",IF(MONTH(B283)=4,"X",""))</f>
        <v/>
      </c>
      <c r="M283" s="70" t="str">
        <f aca="false">IF(B283="","",IF(MONTH(B283)=5,"X",""))</f>
        <v/>
      </c>
      <c r="N283" s="70" t="str">
        <f aca="false">IF(B283="","",IF(MONTH(B283)=6,"X",""))</f>
        <v/>
      </c>
      <c r="O283" s="70" t="str">
        <f aca="false">IF(B283="","",IF(MONTH(B283)=7,"X",""))</f>
        <v/>
      </c>
      <c r="P283" s="70" t="str">
        <f aca="false">IF(B283="","",IF(MONTH(B283)=8,"X",""))</f>
        <v/>
      </c>
      <c r="Q283" s="70" t="str">
        <f aca="false">IF(B283="","",IF(MONTH(B283)=9,"X",""))</f>
        <v/>
      </c>
      <c r="R283" s="70" t="str">
        <f aca="false">IF(B283="","",IF(MONTH(B283)=10,"X",""))</f>
        <v/>
      </c>
      <c r="S283" s="70" t="str">
        <f aca="false">IF(B283="","",IF(MONTH(B283)=11,"X",""))</f>
        <v/>
      </c>
      <c r="T283" s="70" t="str">
        <f aca="false">IF(B283="","",IF(MONTH(B283)=12,"X",""))</f>
        <v/>
      </c>
      <c r="U283" s="58" t="str">
        <f aca="false">IF(E283="","",SUMIF($E$5:$E$1000,E283,$AD$5:$AD$1000))</f>
        <v/>
      </c>
      <c r="V283" s="71" t="str">
        <f aca="false">IF(E283="","",_xlfn.TEXTJOIN(" + ",TRUE(),IF(COUNTIFS($E$5:$E$1000,E283,$C$5:$C$1000,"Auditoría Interna")&gt;0,"Interna",""),IF(COUNTIFS($E$5:$E$1000,E283,$C$5:$C$1000,"Auditoría Externa")&gt;0,"Externa",""),IF(COUNTIFS($E$5:$E$1000,E283,$C$5:$C$1000,"SSF")&gt;0,"SSF",""),IF(COUNTIFS($E$5:$E$1000,E283,$C$5:$C$1000,"Comité de Supervisión")&gt;0,"Comité Sup.",""),IF(COUNTIFS($E$5:$E$1000,E283,$C$5:$C$1000,"Consejo de Administración")&gt;0,"Consejo",""),IF(COUNTIFS($E$5:$E$1000,E283,$C$5:$C$1000,"Otros")&gt;0,"Otros","")))</f>
        <v/>
      </c>
      <c r="W283" s="58" t="str">
        <f aca="false">IF(E283="","",SUMIFS($AD$5:$AD$1000,$E$5:$E$1000,E283,$AA$5:$AA$1000,AA283,$C$5:$C$1000,"&lt;&gt;"&amp;C283))</f>
        <v/>
      </c>
      <c r="X283" s="72"/>
      <c r="Y283" s="68"/>
      <c r="Z283" s="72"/>
      <c r="AA283" s="38" t="str">
        <f aca="false">IF(B283="","",YEAR(B283)*100+MONTH(B283))</f>
        <v/>
      </c>
      <c r="AB283" s="38" t="str">
        <f aca="false">IF(AND(E283&lt;&gt;"",E283=Cruce!$C$5,AD283=1),COUNTIFS($E$5:E283,E283,$AD$5:AD283,1),"")</f>
        <v/>
      </c>
      <c r="AC283" s="38" t="str">
        <f aca="false">IF(E283="","",C283&amp;"|"&amp;X283&amp;"|"&amp;IF(B283="","s/f",TEXT(B283,"yyyymmdd"))&amp;IF(OR(C283="SSF",X283="Visitas Auditoría Interna"),"|"&amp;Y283,""))</f>
        <v/>
      </c>
      <c r="AD283" s="38" t="n">
        <f aca="false">IF(E283="",0,IF(COUNTIFS($E$5:E283,E283,$AC$5:AC283,AC283)=1,1,0))</f>
        <v>0</v>
      </c>
      <c r="AE283" s="38" t="str">
        <f aca="false">IF(OR(E283="",AD283&lt;&gt;1),"",SUBSTITUTE(SUBSTITUTE(C283,"Auditoría ",""),"Consejo de Administración","Consejo")&amp;" – "&amp;IF(B283="","(sin fecha)",DAY(B283)&amp;" de "&amp;CHOOSE(MONTH(B283),"Enero","Febrero","Marzo","Abril","Mayo","Junio","Julio","Agosto","Septiembre","Octubre","Noviembre","Diciembre")&amp;" "&amp;YEAR(B283)))</f>
        <v/>
      </c>
      <c r="AF283" s="38" t="n">
        <f aca="false">IF(E283="",0,IF(COUNTIF($AC$5:AC283,AC283)=1,1,0))</f>
        <v>0</v>
      </c>
    </row>
    <row r="284" customFormat="false" ht="15" hidden="false" customHeight="false" outlineLevel="0" collapsed="false">
      <c r="A284" s="68"/>
      <c r="B284" s="67"/>
      <c r="C284" s="68"/>
      <c r="D284" s="68"/>
      <c r="E284" s="69"/>
      <c r="F284" s="69"/>
      <c r="G284" s="70" t="str">
        <f aca="false">IF(OR(E284="",AND($C$3="",$E$3="")),"",IF(B284="","Sin fecha",IF(AND(OR($C$3="",B284&gt;=$C$3),OR($E$3="",B284&lt;=$E$3)),"Sí","No")))</f>
        <v/>
      </c>
      <c r="H284" s="58" t="str">
        <f aca="false">IF(B284="","",YEAR(B284))</f>
        <v/>
      </c>
      <c r="I284" s="70" t="str">
        <f aca="false">IF(B284="","",IF(MONTH(B284)=1,"X",""))</f>
        <v/>
      </c>
      <c r="J284" s="70" t="str">
        <f aca="false">IF(B284="","",IF(MONTH(B284)=2,"X",""))</f>
        <v/>
      </c>
      <c r="K284" s="70" t="str">
        <f aca="false">IF(B284="","",IF(MONTH(B284)=3,"X",""))</f>
        <v/>
      </c>
      <c r="L284" s="70" t="str">
        <f aca="false">IF(B284="","",IF(MONTH(B284)=4,"X",""))</f>
        <v/>
      </c>
      <c r="M284" s="70" t="str">
        <f aca="false">IF(B284="","",IF(MONTH(B284)=5,"X",""))</f>
        <v/>
      </c>
      <c r="N284" s="70" t="str">
        <f aca="false">IF(B284="","",IF(MONTH(B284)=6,"X",""))</f>
        <v/>
      </c>
      <c r="O284" s="70" t="str">
        <f aca="false">IF(B284="","",IF(MONTH(B284)=7,"X",""))</f>
        <v/>
      </c>
      <c r="P284" s="70" t="str">
        <f aca="false">IF(B284="","",IF(MONTH(B284)=8,"X",""))</f>
        <v/>
      </c>
      <c r="Q284" s="70" t="str">
        <f aca="false">IF(B284="","",IF(MONTH(B284)=9,"X",""))</f>
        <v/>
      </c>
      <c r="R284" s="70" t="str">
        <f aca="false">IF(B284="","",IF(MONTH(B284)=10,"X",""))</f>
        <v/>
      </c>
      <c r="S284" s="70" t="str">
        <f aca="false">IF(B284="","",IF(MONTH(B284)=11,"X",""))</f>
        <v/>
      </c>
      <c r="T284" s="70" t="str">
        <f aca="false">IF(B284="","",IF(MONTH(B284)=12,"X",""))</f>
        <v/>
      </c>
      <c r="U284" s="58" t="str">
        <f aca="false">IF(E284="","",SUMIF($E$5:$E$1000,E284,$AD$5:$AD$1000))</f>
        <v/>
      </c>
      <c r="V284" s="71" t="str">
        <f aca="false">IF(E284="","",_xlfn.TEXTJOIN(" + ",TRUE(),IF(COUNTIFS($E$5:$E$1000,E284,$C$5:$C$1000,"Auditoría Interna")&gt;0,"Interna",""),IF(COUNTIFS($E$5:$E$1000,E284,$C$5:$C$1000,"Auditoría Externa")&gt;0,"Externa",""),IF(COUNTIFS($E$5:$E$1000,E284,$C$5:$C$1000,"SSF")&gt;0,"SSF",""),IF(COUNTIFS($E$5:$E$1000,E284,$C$5:$C$1000,"Comité de Supervisión")&gt;0,"Comité Sup.",""),IF(COUNTIFS($E$5:$E$1000,E284,$C$5:$C$1000,"Consejo de Administración")&gt;0,"Consejo",""),IF(COUNTIFS($E$5:$E$1000,E284,$C$5:$C$1000,"Otros")&gt;0,"Otros","")))</f>
        <v/>
      </c>
      <c r="W284" s="58" t="str">
        <f aca="false">IF(E284="","",SUMIFS($AD$5:$AD$1000,$E$5:$E$1000,E284,$AA$5:$AA$1000,AA284,$C$5:$C$1000,"&lt;&gt;"&amp;C284))</f>
        <v/>
      </c>
      <c r="X284" s="72"/>
      <c r="Y284" s="68"/>
      <c r="Z284" s="72"/>
      <c r="AA284" s="38" t="str">
        <f aca="false">IF(B284="","",YEAR(B284)*100+MONTH(B284))</f>
        <v/>
      </c>
      <c r="AB284" s="38" t="str">
        <f aca="false">IF(AND(E284&lt;&gt;"",E284=Cruce!$C$5,AD284=1),COUNTIFS($E$5:E284,E284,$AD$5:AD284,1),"")</f>
        <v/>
      </c>
      <c r="AC284" s="38" t="str">
        <f aca="false">IF(E284="","",C284&amp;"|"&amp;X284&amp;"|"&amp;IF(B284="","s/f",TEXT(B284,"yyyymmdd"))&amp;IF(OR(C284="SSF",X284="Visitas Auditoría Interna"),"|"&amp;Y284,""))</f>
        <v/>
      </c>
      <c r="AD284" s="38" t="n">
        <f aca="false">IF(E284="",0,IF(COUNTIFS($E$5:E284,E284,$AC$5:AC284,AC284)=1,1,0))</f>
        <v>0</v>
      </c>
      <c r="AE284" s="38" t="str">
        <f aca="false">IF(OR(E284="",AD284&lt;&gt;1),"",SUBSTITUTE(SUBSTITUTE(C284,"Auditoría ",""),"Consejo de Administración","Consejo")&amp;" – "&amp;IF(B284="","(sin fecha)",DAY(B284)&amp;" de "&amp;CHOOSE(MONTH(B284),"Enero","Febrero","Marzo","Abril","Mayo","Junio","Julio","Agosto","Septiembre","Octubre","Noviembre","Diciembre")&amp;" "&amp;YEAR(B284)))</f>
        <v/>
      </c>
      <c r="AF284" s="38" t="n">
        <f aca="false">IF(E284="",0,IF(COUNTIF($AC$5:AC284,AC284)=1,1,0))</f>
        <v>0</v>
      </c>
    </row>
    <row r="285" customFormat="false" ht="15" hidden="false" customHeight="false" outlineLevel="0" collapsed="false">
      <c r="A285" s="68"/>
      <c r="B285" s="67"/>
      <c r="C285" s="68"/>
      <c r="D285" s="68"/>
      <c r="E285" s="69"/>
      <c r="F285" s="69"/>
      <c r="G285" s="70" t="str">
        <f aca="false">IF(OR(E285="",AND($C$3="",$E$3="")),"",IF(B285="","Sin fecha",IF(AND(OR($C$3="",B285&gt;=$C$3),OR($E$3="",B285&lt;=$E$3)),"Sí","No")))</f>
        <v/>
      </c>
      <c r="H285" s="58" t="str">
        <f aca="false">IF(B285="","",YEAR(B285))</f>
        <v/>
      </c>
      <c r="I285" s="70" t="str">
        <f aca="false">IF(B285="","",IF(MONTH(B285)=1,"X",""))</f>
        <v/>
      </c>
      <c r="J285" s="70" t="str">
        <f aca="false">IF(B285="","",IF(MONTH(B285)=2,"X",""))</f>
        <v/>
      </c>
      <c r="K285" s="70" t="str">
        <f aca="false">IF(B285="","",IF(MONTH(B285)=3,"X",""))</f>
        <v/>
      </c>
      <c r="L285" s="70" t="str">
        <f aca="false">IF(B285="","",IF(MONTH(B285)=4,"X",""))</f>
        <v/>
      </c>
      <c r="M285" s="70" t="str">
        <f aca="false">IF(B285="","",IF(MONTH(B285)=5,"X",""))</f>
        <v/>
      </c>
      <c r="N285" s="70" t="str">
        <f aca="false">IF(B285="","",IF(MONTH(B285)=6,"X",""))</f>
        <v/>
      </c>
      <c r="O285" s="70" t="str">
        <f aca="false">IF(B285="","",IF(MONTH(B285)=7,"X",""))</f>
        <v/>
      </c>
      <c r="P285" s="70" t="str">
        <f aca="false">IF(B285="","",IF(MONTH(B285)=8,"X",""))</f>
        <v/>
      </c>
      <c r="Q285" s="70" t="str">
        <f aca="false">IF(B285="","",IF(MONTH(B285)=9,"X",""))</f>
        <v/>
      </c>
      <c r="R285" s="70" t="str">
        <f aca="false">IF(B285="","",IF(MONTH(B285)=10,"X",""))</f>
        <v/>
      </c>
      <c r="S285" s="70" t="str">
        <f aca="false">IF(B285="","",IF(MONTH(B285)=11,"X",""))</f>
        <v/>
      </c>
      <c r="T285" s="70" t="str">
        <f aca="false">IF(B285="","",IF(MONTH(B285)=12,"X",""))</f>
        <v/>
      </c>
      <c r="U285" s="58" t="str">
        <f aca="false">IF(E285="","",SUMIF($E$5:$E$1000,E285,$AD$5:$AD$1000))</f>
        <v/>
      </c>
      <c r="V285" s="71" t="str">
        <f aca="false">IF(E285="","",_xlfn.TEXTJOIN(" + ",TRUE(),IF(COUNTIFS($E$5:$E$1000,E285,$C$5:$C$1000,"Auditoría Interna")&gt;0,"Interna",""),IF(COUNTIFS($E$5:$E$1000,E285,$C$5:$C$1000,"Auditoría Externa")&gt;0,"Externa",""),IF(COUNTIFS($E$5:$E$1000,E285,$C$5:$C$1000,"SSF")&gt;0,"SSF",""),IF(COUNTIFS($E$5:$E$1000,E285,$C$5:$C$1000,"Comité de Supervisión")&gt;0,"Comité Sup.",""),IF(COUNTIFS($E$5:$E$1000,E285,$C$5:$C$1000,"Consejo de Administración")&gt;0,"Consejo",""),IF(COUNTIFS($E$5:$E$1000,E285,$C$5:$C$1000,"Otros")&gt;0,"Otros","")))</f>
        <v/>
      </c>
      <c r="W285" s="58" t="str">
        <f aca="false">IF(E285="","",SUMIFS($AD$5:$AD$1000,$E$5:$E$1000,E285,$AA$5:$AA$1000,AA285,$C$5:$C$1000,"&lt;&gt;"&amp;C285))</f>
        <v/>
      </c>
      <c r="X285" s="72"/>
      <c r="Y285" s="68"/>
      <c r="Z285" s="72"/>
      <c r="AA285" s="38" t="str">
        <f aca="false">IF(B285="","",YEAR(B285)*100+MONTH(B285))</f>
        <v/>
      </c>
      <c r="AB285" s="38" t="str">
        <f aca="false">IF(AND(E285&lt;&gt;"",E285=Cruce!$C$5,AD285=1),COUNTIFS($E$5:E285,E285,$AD$5:AD285,1),"")</f>
        <v/>
      </c>
      <c r="AC285" s="38" t="str">
        <f aca="false">IF(E285="","",C285&amp;"|"&amp;X285&amp;"|"&amp;IF(B285="","s/f",TEXT(B285,"yyyymmdd"))&amp;IF(OR(C285="SSF",X285="Visitas Auditoría Interna"),"|"&amp;Y285,""))</f>
        <v/>
      </c>
      <c r="AD285" s="38" t="n">
        <f aca="false">IF(E285="",0,IF(COUNTIFS($E$5:E285,E285,$AC$5:AC285,AC285)=1,1,0))</f>
        <v>0</v>
      </c>
      <c r="AE285" s="38" t="str">
        <f aca="false">IF(OR(E285="",AD285&lt;&gt;1),"",SUBSTITUTE(SUBSTITUTE(C285,"Auditoría ",""),"Consejo de Administración","Consejo")&amp;" – "&amp;IF(B285="","(sin fecha)",DAY(B285)&amp;" de "&amp;CHOOSE(MONTH(B285),"Enero","Febrero","Marzo","Abril","Mayo","Junio","Julio","Agosto","Septiembre","Octubre","Noviembre","Diciembre")&amp;" "&amp;YEAR(B285)))</f>
        <v/>
      </c>
      <c r="AF285" s="38" t="n">
        <f aca="false">IF(E285="",0,IF(COUNTIF($AC$5:AC285,AC285)=1,1,0))</f>
        <v>0</v>
      </c>
    </row>
    <row r="286" customFormat="false" ht="15" hidden="false" customHeight="false" outlineLevel="0" collapsed="false">
      <c r="A286" s="68"/>
      <c r="B286" s="67"/>
      <c r="C286" s="68"/>
      <c r="D286" s="68"/>
      <c r="E286" s="69"/>
      <c r="F286" s="69"/>
      <c r="G286" s="70" t="str">
        <f aca="false">IF(OR(E286="",AND($C$3="",$E$3="")),"",IF(B286="","Sin fecha",IF(AND(OR($C$3="",B286&gt;=$C$3),OR($E$3="",B286&lt;=$E$3)),"Sí","No")))</f>
        <v/>
      </c>
      <c r="H286" s="58" t="str">
        <f aca="false">IF(B286="","",YEAR(B286))</f>
        <v/>
      </c>
      <c r="I286" s="70" t="str">
        <f aca="false">IF(B286="","",IF(MONTH(B286)=1,"X",""))</f>
        <v/>
      </c>
      <c r="J286" s="70" t="str">
        <f aca="false">IF(B286="","",IF(MONTH(B286)=2,"X",""))</f>
        <v/>
      </c>
      <c r="K286" s="70" t="str">
        <f aca="false">IF(B286="","",IF(MONTH(B286)=3,"X",""))</f>
        <v/>
      </c>
      <c r="L286" s="70" t="str">
        <f aca="false">IF(B286="","",IF(MONTH(B286)=4,"X",""))</f>
        <v/>
      </c>
      <c r="M286" s="70" t="str">
        <f aca="false">IF(B286="","",IF(MONTH(B286)=5,"X",""))</f>
        <v/>
      </c>
      <c r="N286" s="70" t="str">
        <f aca="false">IF(B286="","",IF(MONTH(B286)=6,"X",""))</f>
        <v/>
      </c>
      <c r="O286" s="70" t="str">
        <f aca="false">IF(B286="","",IF(MONTH(B286)=7,"X",""))</f>
        <v/>
      </c>
      <c r="P286" s="70" t="str">
        <f aca="false">IF(B286="","",IF(MONTH(B286)=8,"X",""))</f>
        <v/>
      </c>
      <c r="Q286" s="70" t="str">
        <f aca="false">IF(B286="","",IF(MONTH(B286)=9,"X",""))</f>
        <v/>
      </c>
      <c r="R286" s="70" t="str">
        <f aca="false">IF(B286="","",IF(MONTH(B286)=10,"X",""))</f>
        <v/>
      </c>
      <c r="S286" s="70" t="str">
        <f aca="false">IF(B286="","",IF(MONTH(B286)=11,"X",""))</f>
        <v/>
      </c>
      <c r="T286" s="70" t="str">
        <f aca="false">IF(B286="","",IF(MONTH(B286)=12,"X",""))</f>
        <v/>
      </c>
      <c r="U286" s="58" t="str">
        <f aca="false">IF(E286="","",SUMIF($E$5:$E$1000,E286,$AD$5:$AD$1000))</f>
        <v/>
      </c>
      <c r="V286" s="71" t="str">
        <f aca="false">IF(E286="","",_xlfn.TEXTJOIN(" + ",TRUE(),IF(COUNTIFS($E$5:$E$1000,E286,$C$5:$C$1000,"Auditoría Interna")&gt;0,"Interna",""),IF(COUNTIFS($E$5:$E$1000,E286,$C$5:$C$1000,"Auditoría Externa")&gt;0,"Externa",""),IF(COUNTIFS($E$5:$E$1000,E286,$C$5:$C$1000,"SSF")&gt;0,"SSF",""),IF(COUNTIFS($E$5:$E$1000,E286,$C$5:$C$1000,"Comité de Supervisión")&gt;0,"Comité Sup.",""),IF(COUNTIFS($E$5:$E$1000,E286,$C$5:$C$1000,"Consejo de Administración")&gt;0,"Consejo",""),IF(COUNTIFS($E$5:$E$1000,E286,$C$5:$C$1000,"Otros")&gt;0,"Otros","")))</f>
        <v/>
      </c>
      <c r="W286" s="58" t="str">
        <f aca="false">IF(E286="","",SUMIFS($AD$5:$AD$1000,$E$5:$E$1000,E286,$AA$5:$AA$1000,AA286,$C$5:$C$1000,"&lt;&gt;"&amp;C286))</f>
        <v/>
      </c>
      <c r="X286" s="72"/>
      <c r="Y286" s="68"/>
      <c r="Z286" s="72"/>
      <c r="AA286" s="38" t="str">
        <f aca="false">IF(B286="","",YEAR(B286)*100+MONTH(B286))</f>
        <v/>
      </c>
      <c r="AB286" s="38" t="str">
        <f aca="false">IF(AND(E286&lt;&gt;"",E286=Cruce!$C$5,AD286=1),COUNTIFS($E$5:E286,E286,$AD$5:AD286,1),"")</f>
        <v/>
      </c>
      <c r="AC286" s="38" t="str">
        <f aca="false">IF(E286="","",C286&amp;"|"&amp;X286&amp;"|"&amp;IF(B286="","s/f",TEXT(B286,"yyyymmdd"))&amp;IF(OR(C286="SSF",X286="Visitas Auditoría Interna"),"|"&amp;Y286,""))</f>
        <v/>
      </c>
      <c r="AD286" s="38" t="n">
        <f aca="false">IF(E286="",0,IF(COUNTIFS($E$5:E286,E286,$AC$5:AC286,AC286)=1,1,0))</f>
        <v>0</v>
      </c>
      <c r="AE286" s="38" t="str">
        <f aca="false">IF(OR(E286="",AD286&lt;&gt;1),"",SUBSTITUTE(SUBSTITUTE(C286,"Auditoría ",""),"Consejo de Administración","Consejo")&amp;" – "&amp;IF(B286="","(sin fecha)",DAY(B286)&amp;" de "&amp;CHOOSE(MONTH(B286),"Enero","Febrero","Marzo","Abril","Mayo","Junio","Julio","Agosto","Septiembre","Octubre","Noviembre","Diciembre")&amp;" "&amp;YEAR(B286)))</f>
        <v/>
      </c>
      <c r="AF286" s="38" t="n">
        <f aca="false">IF(E286="",0,IF(COUNTIF($AC$5:AC286,AC286)=1,1,0))</f>
        <v>0</v>
      </c>
    </row>
    <row r="287" customFormat="false" ht="15" hidden="false" customHeight="false" outlineLevel="0" collapsed="false">
      <c r="A287" s="68"/>
      <c r="B287" s="67"/>
      <c r="C287" s="68"/>
      <c r="D287" s="68"/>
      <c r="E287" s="69"/>
      <c r="F287" s="69"/>
      <c r="G287" s="70" t="str">
        <f aca="false">IF(OR(E287="",AND($C$3="",$E$3="")),"",IF(B287="","Sin fecha",IF(AND(OR($C$3="",B287&gt;=$C$3),OR($E$3="",B287&lt;=$E$3)),"Sí","No")))</f>
        <v/>
      </c>
      <c r="H287" s="58" t="str">
        <f aca="false">IF(B287="","",YEAR(B287))</f>
        <v/>
      </c>
      <c r="I287" s="70" t="str">
        <f aca="false">IF(B287="","",IF(MONTH(B287)=1,"X",""))</f>
        <v/>
      </c>
      <c r="J287" s="70" t="str">
        <f aca="false">IF(B287="","",IF(MONTH(B287)=2,"X",""))</f>
        <v/>
      </c>
      <c r="K287" s="70" t="str">
        <f aca="false">IF(B287="","",IF(MONTH(B287)=3,"X",""))</f>
        <v/>
      </c>
      <c r="L287" s="70" t="str">
        <f aca="false">IF(B287="","",IF(MONTH(B287)=4,"X",""))</f>
        <v/>
      </c>
      <c r="M287" s="70" t="str">
        <f aca="false">IF(B287="","",IF(MONTH(B287)=5,"X",""))</f>
        <v/>
      </c>
      <c r="N287" s="70" t="str">
        <f aca="false">IF(B287="","",IF(MONTH(B287)=6,"X",""))</f>
        <v/>
      </c>
      <c r="O287" s="70" t="str">
        <f aca="false">IF(B287="","",IF(MONTH(B287)=7,"X",""))</f>
        <v/>
      </c>
      <c r="P287" s="70" t="str">
        <f aca="false">IF(B287="","",IF(MONTH(B287)=8,"X",""))</f>
        <v/>
      </c>
      <c r="Q287" s="70" t="str">
        <f aca="false">IF(B287="","",IF(MONTH(B287)=9,"X",""))</f>
        <v/>
      </c>
      <c r="R287" s="70" t="str">
        <f aca="false">IF(B287="","",IF(MONTH(B287)=10,"X",""))</f>
        <v/>
      </c>
      <c r="S287" s="70" t="str">
        <f aca="false">IF(B287="","",IF(MONTH(B287)=11,"X",""))</f>
        <v/>
      </c>
      <c r="T287" s="70" t="str">
        <f aca="false">IF(B287="","",IF(MONTH(B287)=12,"X",""))</f>
        <v/>
      </c>
      <c r="U287" s="58" t="str">
        <f aca="false">IF(E287="","",SUMIF($E$5:$E$1000,E287,$AD$5:$AD$1000))</f>
        <v/>
      </c>
      <c r="V287" s="71" t="str">
        <f aca="false">IF(E287="","",_xlfn.TEXTJOIN(" + ",TRUE(),IF(COUNTIFS($E$5:$E$1000,E287,$C$5:$C$1000,"Auditoría Interna")&gt;0,"Interna",""),IF(COUNTIFS($E$5:$E$1000,E287,$C$5:$C$1000,"Auditoría Externa")&gt;0,"Externa",""),IF(COUNTIFS($E$5:$E$1000,E287,$C$5:$C$1000,"SSF")&gt;0,"SSF",""),IF(COUNTIFS($E$5:$E$1000,E287,$C$5:$C$1000,"Comité de Supervisión")&gt;0,"Comité Sup.",""),IF(COUNTIFS($E$5:$E$1000,E287,$C$5:$C$1000,"Consejo de Administración")&gt;0,"Consejo",""),IF(COUNTIFS($E$5:$E$1000,E287,$C$5:$C$1000,"Otros")&gt;0,"Otros","")))</f>
        <v/>
      </c>
      <c r="W287" s="58" t="str">
        <f aca="false">IF(E287="","",SUMIFS($AD$5:$AD$1000,$E$5:$E$1000,E287,$AA$5:$AA$1000,AA287,$C$5:$C$1000,"&lt;&gt;"&amp;C287))</f>
        <v/>
      </c>
      <c r="X287" s="72"/>
      <c r="Y287" s="68"/>
      <c r="Z287" s="72"/>
      <c r="AA287" s="38" t="str">
        <f aca="false">IF(B287="","",YEAR(B287)*100+MONTH(B287))</f>
        <v/>
      </c>
      <c r="AB287" s="38" t="str">
        <f aca="false">IF(AND(E287&lt;&gt;"",E287=Cruce!$C$5,AD287=1),COUNTIFS($E$5:E287,E287,$AD$5:AD287,1),"")</f>
        <v/>
      </c>
      <c r="AC287" s="38" t="str">
        <f aca="false">IF(E287="","",C287&amp;"|"&amp;X287&amp;"|"&amp;IF(B287="","s/f",TEXT(B287,"yyyymmdd"))&amp;IF(OR(C287="SSF",X287="Visitas Auditoría Interna"),"|"&amp;Y287,""))</f>
        <v/>
      </c>
      <c r="AD287" s="38" t="n">
        <f aca="false">IF(E287="",0,IF(COUNTIFS($E$5:E287,E287,$AC$5:AC287,AC287)=1,1,0))</f>
        <v>0</v>
      </c>
      <c r="AE287" s="38" t="str">
        <f aca="false">IF(OR(E287="",AD287&lt;&gt;1),"",SUBSTITUTE(SUBSTITUTE(C287,"Auditoría ",""),"Consejo de Administración","Consejo")&amp;" – "&amp;IF(B287="","(sin fecha)",DAY(B287)&amp;" de "&amp;CHOOSE(MONTH(B287),"Enero","Febrero","Marzo","Abril","Mayo","Junio","Julio","Agosto","Septiembre","Octubre","Noviembre","Diciembre")&amp;" "&amp;YEAR(B287)))</f>
        <v/>
      </c>
      <c r="AF287" s="38" t="n">
        <f aca="false">IF(E287="",0,IF(COUNTIF($AC$5:AC287,AC287)=1,1,0))</f>
        <v>0</v>
      </c>
    </row>
    <row r="288" customFormat="false" ht="15" hidden="false" customHeight="false" outlineLevel="0" collapsed="false">
      <c r="A288" s="68"/>
      <c r="B288" s="67"/>
      <c r="C288" s="68"/>
      <c r="D288" s="68"/>
      <c r="E288" s="69"/>
      <c r="F288" s="69"/>
      <c r="G288" s="70" t="str">
        <f aca="false">IF(OR(E288="",AND($C$3="",$E$3="")),"",IF(B288="","Sin fecha",IF(AND(OR($C$3="",B288&gt;=$C$3),OR($E$3="",B288&lt;=$E$3)),"Sí","No")))</f>
        <v/>
      </c>
      <c r="H288" s="58" t="str">
        <f aca="false">IF(B288="","",YEAR(B288))</f>
        <v/>
      </c>
      <c r="I288" s="70" t="str">
        <f aca="false">IF(B288="","",IF(MONTH(B288)=1,"X",""))</f>
        <v/>
      </c>
      <c r="J288" s="70" t="str">
        <f aca="false">IF(B288="","",IF(MONTH(B288)=2,"X",""))</f>
        <v/>
      </c>
      <c r="K288" s="70" t="str">
        <f aca="false">IF(B288="","",IF(MONTH(B288)=3,"X",""))</f>
        <v/>
      </c>
      <c r="L288" s="70" t="str">
        <f aca="false">IF(B288="","",IF(MONTH(B288)=4,"X",""))</f>
        <v/>
      </c>
      <c r="M288" s="70" t="str">
        <f aca="false">IF(B288="","",IF(MONTH(B288)=5,"X",""))</f>
        <v/>
      </c>
      <c r="N288" s="70" t="str">
        <f aca="false">IF(B288="","",IF(MONTH(B288)=6,"X",""))</f>
        <v/>
      </c>
      <c r="O288" s="70" t="str">
        <f aca="false">IF(B288="","",IF(MONTH(B288)=7,"X",""))</f>
        <v/>
      </c>
      <c r="P288" s="70" t="str">
        <f aca="false">IF(B288="","",IF(MONTH(B288)=8,"X",""))</f>
        <v/>
      </c>
      <c r="Q288" s="70" t="str">
        <f aca="false">IF(B288="","",IF(MONTH(B288)=9,"X",""))</f>
        <v/>
      </c>
      <c r="R288" s="70" t="str">
        <f aca="false">IF(B288="","",IF(MONTH(B288)=10,"X",""))</f>
        <v/>
      </c>
      <c r="S288" s="70" t="str">
        <f aca="false">IF(B288="","",IF(MONTH(B288)=11,"X",""))</f>
        <v/>
      </c>
      <c r="T288" s="70" t="str">
        <f aca="false">IF(B288="","",IF(MONTH(B288)=12,"X",""))</f>
        <v/>
      </c>
      <c r="U288" s="58" t="str">
        <f aca="false">IF(E288="","",SUMIF($E$5:$E$1000,E288,$AD$5:$AD$1000))</f>
        <v/>
      </c>
      <c r="V288" s="71" t="str">
        <f aca="false">IF(E288="","",_xlfn.TEXTJOIN(" + ",TRUE(),IF(COUNTIFS($E$5:$E$1000,E288,$C$5:$C$1000,"Auditoría Interna")&gt;0,"Interna",""),IF(COUNTIFS($E$5:$E$1000,E288,$C$5:$C$1000,"Auditoría Externa")&gt;0,"Externa",""),IF(COUNTIFS($E$5:$E$1000,E288,$C$5:$C$1000,"SSF")&gt;0,"SSF",""),IF(COUNTIFS($E$5:$E$1000,E288,$C$5:$C$1000,"Comité de Supervisión")&gt;0,"Comité Sup.",""),IF(COUNTIFS($E$5:$E$1000,E288,$C$5:$C$1000,"Consejo de Administración")&gt;0,"Consejo",""),IF(COUNTIFS($E$5:$E$1000,E288,$C$5:$C$1000,"Otros")&gt;0,"Otros","")))</f>
        <v/>
      </c>
      <c r="W288" s="58" t="str">
        <f aca="false">IF(E288="","",SUMIFS($AD$5:$AD$1000,$E$5:$E$1000,E288,$AA$5:$AA$1000,AA288,$C$5:$C$1000,"&lt;&gt;"&amp;C288))</f>
        <v/>
      </c>
      <c r="X288" s="72"/>
      <c r="Y288" s="68"/>
      <c r="Z288" s="72"/>
      <c r="AA288" s="38" t="str">
        <f aca="false">IF(B288="","",YEAR(B288)*100+MONTH(B288))</f>
        <v/>
      </c>
      <c r="AB288" s="38" t="str">
        <f aca="false">IF(AND(E288&lt;&gt;"",E288=Cruce!$C$5,AD288=1),COUNTIFS($E$5:E288,E288,$AD$5:AD288,1),"")</f>
        <v/>
      </c>
      <c r="AC288" s="38" t="str">
        <f aca="false">IF(E288="","",C288&amp;"|"&amp;X288&amp;"|"&amp;IF(B288="","s/f",TEXT(B288,"yyyymmdd"))&amp;IF(OR(C288="SSF",X288="Visitas Auditoría Interna"),"|"&amp;Y288,""))</f>
        <v/>
      </c>
      <c r="AD288" s="38" t="n">
        <f aca="false">IF(E288="",0,IF(COUNTIFS($E$5:E288,E288,$AC$5:AC288,AC288)=1,1,0))</f>
        <v>0</v>
      </c>
      <c r="AE288" s="38" t="str">
        <f aca="false">IF(OR(E288="",AD288&lt;&gt;1),"",SUBSTITUTE(SUBSTITUTE(C288,"Auditoría ",""),"Consejo de Administración","Consejo")&amp;" – "&amp;IF(B288="","(sin fecha)",DAY(B288)&amp;" de "&amp;CHOOSE(MONTH(B288),"Enero","Febrero","Marzo","Abril","Mayo","Junio","Julio","Agosto","Septiembre","Octubre","Noviembre","Diciembre")&amp;" "&amp;YEAR(B288)))</f>
        <v/>
      </c>
      <c r="AF288" s="38" t="n">
        <f aca="false">IF(E288="",0,IF(COUNTIF($AC$5:AC288,AC288)=1,1,0))</f>
        <v>0</v>
      </c>
    </row>
    <row r="289" customFormat="false" ht="15" hidden="false" customHeight="false" outlineLevel="0" collapsed="false">
      <c r="A289" s="68"/>
      <c r="B289" s="67"/>
      <c r="C289" s="68"/>
      <c r="D289" s="68"/>
      <c r="E289" s="69"/>
      <c r="F289" s="69"/>
      <c r="G289" s="70" t="str">
        <f aca="false">IF(OR(E289="",AND($C$3="",$E$3="")),"",IF(B289="","Sin fecha",IF(AND(OR($C$3="",B289&gt;=$C$3),OR($E$3="",B289&lt;=$E$3)),"Sí","No")))</f>
        <v/>
      </c>
      <c r="H289" s="58" t="str">
        <f aca="false">IF(B289="","",YEAR(B289))</f>
        <v/>
      </c>
      <c r="I289" s="70" t="str">
        <f aca="false">IF(B289="","",IF(MONTH(B289)=1,"X",""))</f>
        <v/>
      </c>
      <c r="J289" s="70" t="str">
        <f aca="false">IF(B289="","",IF(MONTH(B289)=2,"X",""))</f>
        <v/>
      </c>
      <c r="K289" s="70" t="str">
        <f aca="false">IF(B289="","",IF(MONTH(B289)=3,"X",""))</f>
        <v/>
      </c>
      <c r="L289" s="70" t="str">
        <f aca="false">IF(B289="","",IF(MONTH(B289)=4,"X",""))</f>
        <v/>
      </c>
      <c r="M289" s="70" t="str">
        <f aca="false">IF(B289="","",IF(MONTH(B289)=5,"X",""))</f>
        <v/>
      </c>
      <c r="N289" s="70" t="str">
        <f aca="false">IF(B289="","",IF(MONTH(B289)=6,"X",""))</f>
        <v/>
      </c>
      <c r="O289" s="70" t="str">
        <f aca="false">IF(B289="","",IF(MONTH(B289)=7,"X",""))</f>
        <v/>
      </c>
      <c r="P289" s="70" t="str">
        <f aca="false">IF(B289="","",IF(MONTH(B289)=8,"X",""))</f>
        <v/>
      </c>
      <c r="Q289" s="70" t="str">
        <f aca="false">IF(B289="","",IF(MONTH(B289)=9,"X",""))</f>
        <v/>
      </c>
      <c r="R289" s="70" t="str">
        <f aca="false">IF(B289="","",IF(MONTH(B289)=10,"X",""))</f>
        <v/>
      </c>
      <c r="S289" s="70" t="str">
        <f aca="false">IF(B289="","",IF(MONTH(B289)=11,"X",""))</f>
        <v/>
      </c>
      <c r="T289" s="70" t="str">
        <f aca="false">IF(B289="","",IF(MONTH(B289)=12,"X",""))</f>
        <v/>
      </c>
      <c r="U289" s="58" t="str">
        <f aca="false">IF(E289="","",SUMIF($E$5:$E$1000,E289,$AD$5:$AD$1000))</f>
        <v/>
      </c>
      <c r="V289" s="71" t="str">
        <f aca="false">IF(E289="","",_xlfn.TEXTJOIN(" + ",TRUE(),IF(COUNTIFS($E$5:$E$1000,E289,$C$5:$C$1000,"Auditoría Interna")&gt;0,"Interna",""),IF(COUNTIFS($E$5:$E$1000,E289,$C$5:$C$1000,"Auditoría Externa")&gt;0,"Externa",""),IF(COUNTIFS($E$5:$E$1000,E289,$C$5:$C$1000,"SSF")&gt;0,"SSF",""),IF(COUNTIFS($E$5:$E$1000,E289,$C$5:$C$1000,"Comité de Supervisión")&gt;0,"Comité Sup.",""),IF(COUNTIFS($E$5:$E$1000,E289,$C$5:$C$1000,"Consejo de Administración")&gt;0,"Consejo",""),IF(COUNTIFS($E$5:$E$1000,E289,$C$5:$C$1000,"Otros")&gt;0,"Otros","")))</f>
        <v/>
      </c>
      <c r="W289" s="58" t="str">
        <f aca="false">IF(E289="","",SUMIFS($AD$5:$AD$1000,$E$5:$E$1000,E289,$AA$5:$AA$1000,AA289,$C$5:$C$1000,"&lt;&gt;"&amp;C289))</f>
        <v/>
      </c>
      <c r="X289" s="72"/>
      <c r="Y289" s="68"/>
      <c r="Z289" s="72"/>
      <c r="AA289" s="38" t="str">
        <f aca="false">IF(B289="","",YEAR(B289)*100+MONTH(B289))</f>
        <v/>
      </c>
      <c r="AB289" s="38" t="str">
        <f aca="false">IF(AND(E289&lt;&gt;"",E289=Cruce!$C$5,AD289=1),COUNTIFS($E$5:E289,E289,$AD$5:AD289,1),"")</f>
        <v/>
      </c>
      <c r="AC289" s="38" t="str">
        <f aca="false">IF(E289="","",C289&amp;"|"&amp;X289&amp;"|"&amp;IF(B289="","s/f",TEXT(B289,"yyyymmdd"))&amp;IF(OR(C289="SSF",X289="Visitas Auditoría Interna"),"|"&amp;Y289,""))</f>
        <v/>
      </c>
      <c r="AD289" s="38" t="n">
        <f aca="false">IF(E289="",0,IF(COUNTIFS($E$5:E289,E289,$AC$5:AC289,AC289)=1,1,0))</f>
        <v>0</v>
      </c>
      <c r="AE289" s="38" t="str">
        <f aca="false">IF(OR(E289="",AD289&lt;&gt;1),"",SUBSTITUTE(SUBSTITUTE(C289,"Auditoría ",""),"Consejo de Administración","Consejo")&amp;" – "&amp;IF(B289="","(sin fecha)",DAY(B289)&amp;" de "&amp;CHOOSE(MONTH(B289),"Enero","Febrero","Marzo","Abril","Mayo","Junio","Julio","Agosto","Septiembre","Octubre","Noviembre","Diciembre")&amp;" "&amp;YEAR(B289)))</f>
        <v/>
      </c>
      <c r="AF289" s="38" t="n">
        <f aca="false">IF(E289="",0,IF(COUNTIF($AC$5:AC289,AC289)=1,1,0))</f>
        <v>0</v>
      </c>
    </row>
    <row r="290" customFormat="false" ht="15" hidden="false" customHeight="false" outlineLevel="0" collapsed="false">
      <c r="A290" s="68"/>
      <c r="B290" s="67"/>
      <c r="C290" s="68"/>
      <c r="D290" s="68"/>
      <c r="E290" s="69"/>
      <c r="F290" s="69"/>
      <c r="G290" s="70" t="str">
        <f aca="false">IF(OR(E290="",AND($C$3="",$E$3="")),"",IF(B290="","Sin fecha",IF(AND(OR($C$3="",B290&gt;=$C$3),OR($E$3="",B290&lt;=$E$3)),"Sí","No")))</f>
        <v/>
      </c>
      <c r="H290" s="58" t="str">
        <f aca="false">IF(B290="","",YEAR(B290))</f>
        <v/>
      </c>
      <c r="I290" s="70" t="str">
        <f aca="false">IF(B290="","",IF(MONTH(B290)=1,"X",""))</f>
        <v/>
      </c>
      <c r="J290" s="70" t="str">
        <f aca="false">IF(B290="","",IF(MONTH(B290)=2,"X",""))</f>
        <v/>
      </c>
      <c r="K290" s="70" t="str">
        <f aca="false">IF(B290="","",IF(MONTH(B290)=3,"X",""))</f>
        <v/>
      </c>
      <c r="L290" s="70" t="str">
        <f aca="false">IF(B290="","",IF(MONTH(B290)=4,"X",""))</f>
        <v/>
      </c>
      <c r="M290" s="70" t="str">
        <f aca="false">IF(B290="","",IF(MONTH(B290)=5,"X",""))</f>
        <v/>
      </c>
      <c r="N290" s="70" t="str">
        <f aca="false">IF(B290="","",IF(MONTH(B290)=6,"X",""))</f>
        <v/>
      </c>
      <c r="O290" s="70" t="str">
        <f aca="false">IF(B290="","",IF(MONTH(B290)=7,"X",""))</f>
        <v/>
      </c>
      <c r="P290" s="70" t="str">
        <f aca="false">IF(B290="","",IF(MONTH(B290)=8,"X",""))</f>
        <v/>
      </c>
      <c r="Q290" s="70" t="str">
        <f aca="false">IF(B290="","",IF(MONTH(B290)=9,"X",""))</f>
        <v/>
      </c>
      <c r="R290" s="70" t="str">
        <f aca="false">IF(B290="","",IF(MONTH(B290)=10,"X",""))</f>
        <v/>
      </c>
      <c r="S290" s="70" t="str">
        <f aca="false">IF(B290="","",IF(MONTH(B290)=11,"X",""))</f>
        <v/>
      </c>
      <c r="T290" s="70" t="str">
        <f aca="false">IF(B290="","",IF(MONTH(B290)=12,"X",""))</f>
        <v/>
      </c>
      <c r="U290" s="58" t="str">
        <f aca="false">IF(E290="","",SUMIF($E$5:$E$1000,E290,$AD$5:$AD$1000))</f>
        <v/>
      </c>
      <c r="V290" s="71" t="str">
        <f aca="false">IF(E290="","",_xlfn.TEXTJOIN(" + ",TRUE(),IF(COUNTIFS($E$5:$E$1000,E290,$C$5:$C$1000,"Auditoría Interna")&gt;0,"Interna",""),IF(COUNTIFS($E$5:$E$1000,E290,$C$5:$C$1000,"Auditoría Externa")&gt;0,"Externa",""),IF(COUNTIFS($E$5:$E$1000,E290,$C$5:$C$1000,"SSF")&gt;0,"SSF",""),IF(COUNTIFS($E$5:$E$1000,E290,$C$5:$C$1000,"Comité de Supervisión")&gt;0,"Comité Sup.",""),IF(COUNTIFS($E$5:$E$1000,E290,$C$5:$C$1000,"Consejo de Administración")&gt;0,"Consejo",""),IF(COUNTIFS($E$5:$E$1000,E290,$C$5:$C$1000,"Otros")&gt;0,"Otros","")))</f>
        <v/>
      </c>
      <c r="W290" s="58" t="str">
        <f aca="false">IF(E290="","",SUMIFS($AD$5:$AD$1000,$E$5:$E$1000,E290,$AA$5:$AA$1000,AA290,$C$5:$C$1000,"&lt;&gt;"&amp;C290))</f>
        <v/>
      </c>
      <c r="X290" s="72"/>
      <c r="Y290" s="68"/>
      <c r="Z290" s="72"/>
      <c r="AA290" s="38" t="str">
        <f aca="false">IF(B290="","",YEAR(B290)*100+MONTH(B290))</f>
        <v/>
      </c>
      <c r="AB290" s="38" t="str">
        <f aca="false">IF(AND(E290&lt;&gt;"",E290=Cruce!$C$5,AD290=1),COUNTIFS($E$5:E290,E290,$AD$5:AD290,1),"")</f>
        <v/>
      </c>
      <c r="AC290" s="38" t="str">
        <f aca="false">IF(E290="","",C290&amp;"|"&amp;X290&amp;"|"&amp;IF(B290="","s/f",TEXT(B290,"yyyymmdd"))&amp;IF(OR(C290="SSF",X290="Visitas Auditoría Interna"),"|"&amp;Y290,""))</f>
        <v/>
      </c>
      <c r="AD290" s="38" t="n">
        <f aca="false">IF(E290="",0,IF(COUNTIFS($E$5:E290,E290,$AC$5:AC290,AC290)=1,1,0))</f>
        <v>0</v>
      </c>
      <c r="AE290" s="38" t="str">
        <f aca="false">IF(OR(E290="",AD290&lt;&gt;1),"",SUBSTITUTE(SUBSTITUTE(C290,"Auditoría ",""),"Consejo de Administración","Consejo")&amp;" – "&amp;IF(B290="","(sin fecha)",DAY(B290)&amp;" de "&amp;CHOOSE(MONTH(B290),"Enero","Febrero","Marzo","Abril","Mayo","Junio","Julio","Agosto","Septiembre","Octubre","Noviembre","Diciembre")&amp;" "&amp;YEAR(B290)))</f>
        <v/>
      </c>
      <c r="AF290" s="38" t="n">
        <f aca="false">IF(E290="",0,IF(COUNTIF($AC$5:AC290,AC290)=1,1,0))</f>
        <v>0</v>
      </c>
    </row>
    <row r="291" customFormat="false" ht="15" hidden="false" customHeight="false" outlineLevel="0" collapsed="false">
      <c r="A291" s="68"/>
      <c r="B291" s="67"/>
      <c r="C291" s="68"/>
      <c r="D291" s="68"/>
      <c r="E291" s="69"/>
      <c r="F291" s="69"/>
      <c r="G291" s="70" t="str">
        <f aca="false">IF(OR(E291="",AND($C$3="",$E$3="")),"",IF(B291="","Sin fecha",IF(AND(OR($C$3="",B291&gt;=$C$3),OR($E$3="",B291&lt;=$E$3)),"Sí","No")))</f>
        <v/>
      </c>
      <c r="H291" s="58" t="str">
        <f aca="false">IF(B291="","",YEAR(B291))</f>
        <v/>
      </c>
      <c r="I291" s="70" t="str">
        <f aca="false">IF(B291="","",IF(MONTH(B291)=1,"X",""))</f>
        <v/>
      </c>
      <c r="J291" s="70" t="str">
        <f aca="false">IF(B291="","",IF(MONTH(B291)=2,"X",""))</f>
        <v/>
      </c>
      <c r="K291" s="70" t="str">
        <f aca="false">IF(B291="","",IF(MONTH(B291)=3,"X",""))</f>
        <v/>
      </c>
      <c r="L291" s="70" t="str">
        <f aca="false">IF(B291="","",IF(MONTH(B291)=4,"X",""))</f>
        <v/>
      </c>
      <c r="M291" s="70" t="str">
        <f aca="false">IF(B291="","",IF(MONTH(B291)=5,"X",""))</f>
        <v/>
      </c>
      <c r="N291" s="70" t="str">
        <f aca="false">IF(B291="","",IF(MONTH(B291)=6,"X",""))</f>
        <v/>
      </c>
      <c r="O291" s="70" t="str">
        <f aca="false">IF(B291="","",IF(MONTH(B291)=7,"X",""))</f>
        <v/>
      </c>
      <c r="P291" s="70" t="str">
        <f aca="false">IF(B291="","",IF(MONTH(B291)=8,"X",""))</f>
        <v/>
      </c>
      <c r="Q291" s="70" t="str">
        <f aca="false">IF(B291="","",IF(MONTH(B291)=9,"X",""))</f>
        <v/>
      </c>
      <c r="R291" s="70" t="str">
        <f aca="false">IF(B291="","",IF(MONTH(B291)=10,"X",""))</f>
        <v/>
      </c>
      <c r="S291" s="70" t="str">
        <f aca="false">IF(B291="","",IF(MONTH(B291)=11,"X",""))</f>
        <v/>
      </c>
      <c r="T291" s="70" t="str">
        <f aca="false">IF(B291="","",IF(MONTH(B291)=12,"X",""))</f>
        <v/>
      </c>
      <c r="U291" s="58" t="str">
        <f aca="false">IF(E291="","",SUMIF($E$5:$E$1000,E291,$AD$5:$AD$1000))</f>
        <v/>
      </c>
      <c r="V291" s="71" t="str">
        <f aca="false">IF(E291="","",_xlfn.TEXTJOIN(" + ",TRUE(),IF(COUNTIFS($E$5:$E$1000,E291,$C$5:$C$1000,"Auditoría Interna")&gt;0,"Interna",""),IF(COUNTIFS($E$5:$E$1000,E291,$C$5:$C$1000,"Auditoría Externa")&gt;0,"Externa",""),IF(COUNTIFS($E$5:$E$1000,E291,$C$5:$C$1000,"SSF")&gt;0,"SSF",""),IF(COUNTIFS($E$5:$E$1000,E291,$C$5:$C$1000,"Comité de Supervisión")&gt;0,"Comité Sup.",""),IF(COUNTIFS($E$5:$E$1000,E291,$C$5:$C$1000,"Consejo de Administración")&gt;0,"Consejo",""),IF(COUNTIFS($E$5:$E$1000,E291,$C$5:$C$1000,"Otros")&gt;0,"Otros","")))</f>
        <v/>
      </c>
      <c r="W291" s="58" t="str">
        <f aca="false">IF(E291="","",SUMIFS($AD$5:$AD$1000,$E$5:$E$1000,E291,$AA$5:$AA$1000,AA291,$C$5:$C$1000,"&lt;&gt;"&amp;C291))</f>
        <v/>
      </c>
      <c r="X291" s="72"/>
      <c r="Y291" s="68"/>
      <c r="Z291" s="72"/>
      <c r="AA291" s="38" t="str">
        <f aca="false">IF(B291="","",YEAR(B291)*100+MONTH(B291))</f>
        <v/>
      </c>
      <c r="AB291" s="38" t="str">
        <f aca="false">IF(AND(E291&lt;&gt;"",E291=Cruce!$C$5,AD291=1),COUNTIFS($E$5:E291,E291,$AD$5:AD291,1),"")</f>
        <v/>
      </c>
      <c r="AC291" s="38" t="str">
        <f aca="false">IF(E291="","",C291&amp;"|"&amp;X291&amp;"|"&amp;IF(B291="","s/f",TEXT(B291,"yyyymmdd"))&amp;IF(OR(C291="SSF",X291="Visitas Auditoría Interna"),"|"&amp;Y291,""))</f>
        <v/>
      </c>
      <c r="AD291" s="38" t="n">
        <f aca="false">IF(E291="",0,IF(COUNTIFS($E$5:E291,E291,$AC$5:AC291,AC291)=1,1,0))</f>
        <v>0</v>
      </c>
      <c r="AE291" s="38" t="str">
        <f aca="false">IF(OR(E291="",AD291&lt;&gt;1),"",SUBSTITUTE(SUBSTITUTE(C291,"Auditoría ",""),"Consejo de Administración","Consejo")&amp;" – "&amp;IF(B291="","(sin fecha)",DAY(B291)&amp;" de "&amp;CHOOSE(MONTH(B291),"Enero","Febrero","Marzo","Abril","Mayo","Junio","Julio","Agosto","Septiembre","Octubre","Noviembre","Diciembre")&amp;" "&amp;YEAR(B291)))</f>
        <v/>
      </c>
      <c r="AF291" s="38" t="n">
        <f aca="false">IF(E291="",0,IF(COUNTIF($AC$5:AC291,AC291)=1,1,0))</f>
        <v>0</v>
      </c>
    </row>
    <row r="292" customFormat="false" ht="15" hidden="false" customHeight="false" outlineLevel="0" collapsed="false">
      <c r="A292" s="68"/>
      <c r="B292" s="67"/>
      <c r="C292" s="68"/>
      <c r="D292" s="68"/>
      <c r="E292" s="69"/>
      <c r="F292" s="69"/>
      <c r="G292" s="70" t="str">
        <f aca="false">IF(OR(E292="",AND($C$3="",$E$3="")),"",IF(B292="","Sin fecha",IF(AND(OR($C$3="",B292&gt;=$C$3),OR($E$3="",B292&lt;=$E$3)),"Sí","No")))</f>
        <v/>
      </c>
      <c r="H292" s="58" t="str">
        <f aca="false">IF(B292="","",YEAR(B292))</f>
        <v/>
      </c>
      <c r="I292" s="70" t="str">
        <f aca="false">IF(B292="","",IF(MONTH(B292)=1,"X",""))</f>
        <v/>
      </c>
      <c r="J292" s="70" t="str">
        <f aca="false">IF(B292="","",IF(MONTH(B292)=2,"X",""))</f>
        <v/>
      </c>
      <c r="K292" s="70" t="str">
        <f aca="false">IF(B292="","",IF(MONTH(B292)=3,"X",""))</f>
        <v/>
      </c>
      <c r="L292" s="70" t="str">
        <f aca="false">IF(B292="","",IF(MONTH(B292)=4,"X",""))</f>
        <v/>
      </c>
      <c r="M292" s="70" t="str">
        <f aca="false">IF(B292="","",IF(MONTH(B292)=5,"X",""))</f>
        <v/>
      </c>
      <c r="N292" s="70" t="str">
        <f aca="false">IF(B292="","",IF(MONTH(B292)=6,"X",""))</f>
        <v/>
      </c>
      <c r="O292" s="70" t="str">
        <f aca="false">IF(B292="","",IF(MONTH(B292)=7,"X",""))</f>
        <v/>
      </c>
      <c r="P292" s="70" t="str">
        <f aca="false">IF(B292="","",IF(MONTH(B292)=8,"X",""))</f>
        <v/>
      </c>
      <c r="Q292" s="70" t="str">
        <f aca="false">IF(B292="","",IF(MONTH(B292)=9,"X",""))</f>
        <v/>
      </c>
      <c r="R292" s="70" t="str">
        <f aca="false">IF(B292="","",IF(MONTH(B292)=10,"X",""))</f>
        <v/>
      </c>
      <c r="S292" s="70" t="str">
        <f aca="false">IF(B292="","",IF(MONTH(B292)=11,"X",""))</f>
        <v/>
      </c>
      <c r="T292" s="70" t="str">
        <f aca="false">IF(B292="","",IF(MONTH(B292)=12,"X",""))</f>
        <v/>
      </c>
      <c r="U292" s="58" t="str">
        <f aca="false">IF(E292="","",SUMIF($E$5:$E$1000,E292,$AD$5:$AD$1000))</f>
        <v/>
      </c>
      <c r="V292" s="71" t="str">
        <f aca="false">IF(E292="","",_xlfn.TEXTJOIN(" + ",TRUE(),IF(COUNTIFS($E$5:$E$1000,E292,$C$5:$C$1000,"Auditoría Interna")&gt;0,"Interna",""),IF(COUNTIFS($E$5:$E$1000,E292,$C$5:$C$1000,"Auditoría Externa")&gt;0,"Externa",""),IF(COUNTIFS($E$5:$E$1000,E292,$C$5:$C$1000,"SSF")&gt;0,"SSF",""),IF(COUNTIFS($E$5:$E$1000,E292,$C$5:$C$1000,"Comité de Supervisión")&gt;0,"Comité Sup.",""),IF(COUNTIFS($E$5:$E$1000,E292,$C$5:$C$1000,"Consejo de Administración")&gt;0,"Consejo",""),IF(COUNTIFS($E$5:$E$1000,E292,$C$5:$C$1000,"Otros")&gt;0,"Otros","")))</f>
        <v/>
      </c>
      <c r="W292" s="58" t="str">
        <f aca="false">IF(E292="","",SUMIFS($AD$5:$AD$1000,$E$5:$E$1000,E292,$AA$5:$AA$1000,AA292,$C$5:$C$1000,"&lt;&gt;"&amp;C292))</f>
        <v/>
      </c>
      <c r="X292" s="72"/>
      <c r="Y292" s="68"/>
      <c r="Z292" s="72"/>
      <c r="AA292" s="38" t="str">
        <f aca="false">IF(B292="","",YEAR(B292)*100+MONTH(B292))</f>
        <v/>
      </c>
      <c r="AB292" s="38" t="str">
        <f aca="false">IF(AND(E292&lt;&gt;"",E292=Cruce!$C$5,AD292=1),COUNTIFS($E$5:E292,E292,$AD$5:AD292,1),"")</f>
        <v/>
      </c>
      <c r="AC292" s="38" t="str">
        <f aca="false">IF(E292="","",C292&amp;"|"&amp;X292&amp;"|"&amp;IF(B292="","s/f",TEXT(B292,"yyyymmdd"))&amp;IF(OR(C292="SSF",X292="Visitas Auditoría Interna"),"|"&amp;Y292,""))</f>
        <v/>
      </c>
      <c r="AD292" s="38" t="n">
        <f aca="false">IF(E292="",0,IF(COUNTIFS($E$5:E292,E292,$AC$5:AC292,AC292)=1,1,0))</f>
        <v>0</v>
      </c>
      <c r="AE292" s="38" t="str">
        <f aca="false">IF(OR(E292="",AD292&lt;&gt;1),"",SUBSTITUTE(SUBSTITUTE(C292,"Auditoría ",""),"Consejo de Administración","Consejo")&amp;" – "&amp;IF(B292="","(sin fecha)",DAY(B292)&amp;" de "&amp;CHOOSE(MONTH(B292),"Enero","Febrero","Marzo","Abril","Mayo","Junio","Julio","Agosto","Septiembre","Octubre","Noviembre","Diciembre")&amp;" "&amp;YEAR(B292)))</f>
        <v/>
      </c>
      <c r="AF292" s="38" t="n">
        <f aca="false">IF(E292="",0,IF(COUNTIF($AC$5:AC292,AC292)=1,1,0))</f>
        <v>0</v>
      </c>
    </row>
    <row r="293" customFormat="false" ht="15" hidden="false" customHeight="false" outlineLevel="0" collapsed="false">
      <c r="A293" s="68"/>
      <c r="B293" s="67"/>
      <c r="C293" s="68"/>
      <c r="D293" s="68"/>
      <c r="E293" s="69"/>
      <c r="F293" s="69"/>
      <c r="G293" s="70" t="str">
        <f aca="false">IF(OR(E293="",AND($C$3="",$E$3="")),"",IF(B293="","Sin fecha",IF(AND(OR($C$3="",B293&gt;=$C$3),OR($E$3="",B293&lt;=$E$3)),"Sí","No")))</f>
        <v/>
      </c>
      <c r="H293" s="58" t="str">
        <f aca="false">IF(B293="","",YEAR(B293))</f>
        <v/>
      </c>
      <c r="I293" s="70" t="str">
        <f aca="false">IF(B293="","",IF(MONTH(B293)=1,"X",""))</f>
        <v/>
      </c>
      <c r="J293" s="70" t="str">
        <f aca="false">IF(B293="","",IF(MONTH(B293)=2,"X",""))</f>
        <v/>
      </c>
      <c r="K293" s="70" t="str">
        <f aca="false">IF(B293="","",IF(MONTH(B293)=3,"X",""))</f>
        <v/>
      </c>
      <c r="L293" s="70" t="str">
        <f aca="false">IF(B293="","",IF(MONTH(B293)=4,"X",""))</f>
        <v/>
      </c>
      <c r="M293" s="70" t="str">
        <f aca="false">IF(B293="","",IF(MONTH(B293)=5,"X",""))</f>
        <v/>
      </c>
      <c r="N293" s="70" t="str">
        <f aca="false">IF(B293="","",IF(MONTH(B293)=6,"X",""))</f>
        <v/>
      </c>
      <c r="O293" s="70" t="str">
        <f aca="false">IF(B293="","",IF(MONTH(B293)=7,"X",""))</f>
        <v/>
      </c>
      <c r="P293" s="70" t="str">
        <f aca="false">IF(B293="","",IF(MONTH(B293)=8,"X",""))</f>
        <v/>
      </c>
      <c r="Q293" s="70" t="str">
        <f aca="false">IF(B293="","",IF(MONTH(B293)=9,"X",""))</f>
        <v/>
      </c>
      <c r="R293" s="70" t="str">
        <f aca="false">IF(B293="","",IF(MONTH(B293)=10,"X",""))</f>
        <v/>
      </c>
      <c r="S293" s="70" t="str">
        <f aca="false">IF(B293="","",IF(MONTH(B293)=11,"X",""))</f>
        <v/>
      </c>
      <c r="T293" s="70" t="str">
        <f aca="false">IF(B293="","",IF(MONTH(B293)=12,"X",""))</f>
        <v/>
      </c>
      <c r="U293" s="58" t="str">
        <f aca="false">IF(E293="","",SUMIF($E$5:$E$1000,E293,$AD$5:$AD$1000))</f>
        <v/>
      </c>
      <c r="V293" s="71" t="str">
        <f aca="false">IF(E293="","",_xlfn.TEXTJOIN(" + ",TRUE(),IF(COUNTIFS($E$5:$E$1000,E293,$C$5:$C$1000,"Auditoría Interna")&gt;0,"Interna",""),IF(COUNTIFS($E$5:$E$1000,E293,$C$5:$C$1000,"Auditoría Externa")&gt;0,"Externa",""),IF(COUNTIFS($E$5:$E$1000,E293,$C$5:$C$1000,"SSF")&gt;0,"SSF",""),IF(COUNTIFS($E$5:$E$1000,E293,$C$5:$C$1000,"Comité de Supervisión")&gt;0,"Comité Sup.",""),IF(COUNTIFS($E$5:$E$1000,E293,$C$5:$C$1000,"Consejo de Administración")&gt;0,"Consejo",""),IF(COUNTIFS($E$5:$E$1000,E293,$C$5:$C$1000,"Otros")&gt;0,"Otros","")))</f>
        <v/>
      </c>
      <c r="W293" s="58" t="str">
        <f aca="false">IF(E293="","",SUMIFS($AD$5:$AD$1000,$E$5:$E$1000,E293,$AA$5:$AA$1000,AA293,$C$5:$C$1000,"&lt;&gt;"&amp;C293))</f>
        <v/>
      </c>
      <c r="X293" s="72"/>
      <c r="Y293" s="68"/>
      <c r="Z293" s="72"/>
      <c r="AA293" s="38" t="str">
        <f aca="false">IF(B293="","",YEAR(B293)*100+MONTH(B293))</f>
        <v/>
      </c>
      <c r="AB293" s="38" t="str">
        <f aca="false">IF(AND(E293&lt;&gt;"",E293=Cruce!$C$5,AD293=1),COUNTIFS($E$5:E293,E293,$AD$5:AD293,1),"")</f>
        <v/>
      </c>
      <c r="AC293" s="38" t="str">
        <f aca="false">IF(E293="","",C293&amp;"|"&amp;X293&amp;"|"&amp;IF(B293="","s/f",TEXT(B293,"yyyymmdd"))&amp;IF(OR(C293="SSF",X293="Visitas Auditoría Interna"),"|"&amp;Y293,""))</f>
        <v/>
      </c>
      <c r="AD293" s="38" t="n">
        <f aca="false">IF(E293="",0,IF(COUNTIFS($E$5:E293,E293,$AC$5:AC293,AC293)=1,1,0))</f>
        <v>0</v>
      </c>
      <c r="AE293" s="38" t="str">
        <f aca="false">IF(OR(E293="",AD293&lt;&gt;1),"",SUBSTITUTE(SUBSTITUTE(C293,"Auditoría ",""),"Consejo de Administración","Consejo")&amp;" – "&amp;IF(B293="","(sin fecha)",DAY(B293)&amp;" de "&amp;CHOOSE(MONTH(B293),"Enero","Febrero","Marzo","Abril","Mayo","Junio","Julio","Agosto","Septiembre","Octubre","Noviembre","Diciembre")&amp;" "&amp;YEAR(B293)))</f>
        <v/>
      </c>
      <c r="AF293" s="38" t="n">
        <f aca="false">IF(E293="",0,IF(COUNTIF($AC$5:AC293,AC293)=1,1,0))</f>
        <v>0</v>
      </c>
    </row>
    <row r="294" customFormat="false" ht="15" hidden="false" customHeight="false" outlineLevel="0" collapsed="false">
      <c r="A294" s="68"/>
      <c r="B294" s="67"/>
      <c r="C294" s="68"/>
      <c r="D294" s="68"/>
      <c r="E294" s="69"/>
      <c r="F294" s="69"/>
      <c r="G294" s="70" t="str">
        <f aca="false">IF(OR(E294="",AND($C$3="",$E$3="")),"",IF(B294="","Sin fecha",IF(AND(OR($C$3="",B294&gt;=$C$3),OR($E$3="",B294&lt;=$E$3)),"Sí","No")))</f>
        <v/>
      </c>
      <c r="H294" s="58" t="str">
        <f aca="false">IF(B294="","",YEAR(B294))</f>
        <v/>
      </c>
      <c r="I294" s="70" t="str">
        <f aca="false">IF(B294="","",IF(MONTH(B294)=1,"X",""))</f>
        <v/>
      </c>
      <c r="J294" s="70" t="str">
        <f aca="false">IF(B294="","",IF(MONTH(B294)=2,"X",""))</f>
        <v/>
      </c>
      <c r="K294" s="70" t="str">
        <f aca="false">IF(B294="","",IF(MONTH(B294)=3,"X",""))</f>
        <v/>
      </c>
      <c r="L294" s="70" t="str">
        <f aca="false">IF(B294="","",IF(MONTH(B294)=4,"X",""))</f>
        <v/>
      </c>
      <c r="M294" s="70" t="str">
        <f aca="false">IF(B294="","",IF(MONTH(B294)=5,"X",""))</f>
        <v/>
      </c>
      <c r="N294" s="70" t="str">
        <f aca="false">IF(B294="","",IF(MONTH(B294)=6,"X",""))</f>
        <v/>
      </c>
      <c r="O294" s="70" t="str">
        <f aca="false">IF(B294="","",IF(MONTH(B294)=7,"X",""))</f>
        <v/>
      </c>
      <c r="P294" s="70" t="str">
        <f aca="false">IF(B294="","",IF(MONTH(B294)=8,"X",""))</f>
        <v/>
      </c>
      <c r="Q294" s="70" t="str">
        <f aca="false">IF(B294="","",IF(MONTH(B294)=9,"X",""))</f>
        <v/>
      </c>
      <c r="R294" s="70" t="str">
        <f aca="false">IF(B294="","",IF(MONTH(B294)=10,"X",""))</f>
        <v/>
      </c>
      <c r="S294" s="70" t="str">
        <f aca="false">IF(B294="","",IF(MONTH(B294)=11,"X",""))</f>
        <v/>
      </c>
      <c r="T294" s="70" t="str">
        <f aca="false">IF(B294="","",IF(MONTH(B294)=12,"X",""))</f>
        <v/>
      </c>
      <c r="U294" s="58" t="str">
        <f aca="false">IF(E294="","",SUMIF($E$5:$E$1000,E294,$AD$5:$AD$1000))</f>
        <v/>
      </c>
      <c r="V294" s="71" t="str">
        <f aca="false">IF(E294="","",_xlfn.TEXTJOIN(" + ",TRUE(),IF(COUNTIFS($E$5:$E$1000,E294,$C$5:$C$1000,"Auditoría Interna")&gt;0,"Interna",""),IF(COUNTIFS($E$5:$E$1000,E294,$C$5:$C$1000,"Auditoría Externa")&gt;0,"Externa",""),IF(COUNTIFS($E$5:$E$1000,E294,$C$5:$C$1000,"SSF")&gt;0,"SSF",""),IF(COUNTIFS($E$5:$E$1000,E294,$C$5:$C$1000,"Comité de Supervisión")&gt;0,"Comité Sup.",""),IF(COUNTIFS($E$5:$E$1000,E294,$C$5:$C$1000,"Consejo de Administración")&gt;0,"Consejo",""),IF(COUNTIFS($E$5:$E$1000,E294,$C$5:$C$1000,"Otros")&gt;0,"Otros","")))</f>
        <v/>
      </c>
      <c r="W294" s="58" t="str">
        <f aca="false">IF(E294="","",SUMIFS($AD$5:$AD$1000,$E$5:$E$1000,E294,$AA$5:$AA$1000,AA294,$C$5:$C$1000,"&lt;&gt;"&amp;C294))</f>
        <v/>
      </c>
      <c r="X294" s="72"/>
      <c r="Y294" s="68"/>
      <c r="Z294" s="72"/>
      <c r="AA294" s="38" t="str">
        <f aca="false">IF(B294="","",YEAR(B294)*100+MONTH(B294))</f>
        <v/>
      </c>
      <c r="AB294" s="38" t="str">
        <f aca="false">IF(AND(E294&lt;&gt;"",E294=Cruce!$C$5,AD294=1),COUNTIFS($E$5:E294,E294,$AD$5:AD294,1),"")</f>
        <v/>
      </c>
      <c r="AC294" s="38" t="str">
        <f aca="false">IF(E294="","",C294&amp;"|"&amp;X294&amp;"|"&amp;IF(B294="","s/f",TEXT(B294,"yyyymmdd"))&amp;IF(OR(C294="SSF",X294="Visitas Auditoría Interna"),"|"&amp;Y294,""))</f>
        <v/>
      </c>
      <c r="AD294" s="38" t="n">
        <f aca="false">IF(E294="",0,IF(COUNTIFS($E$5:E294,E294,$AC$5:AC294,AC294)=1,1,0))</f>
        <v>0</v>
      </c>
      <c r="AE294" s="38" t="str">
        <f aca="false">IF(OR(E294="",AD294&lt;&gt;1),"",SUBSTITUTE(SUBSTITUTE(C294,"Auditoría ",""),"Consejo de Administración","Consejo")&amp;" – "&amp;IF(B294="","(sin fecha)",DAY(B294)&amp;" de "&amp;CHOOSE(MONTH(B294),"Enero","Febrero","Marzo","Abril","Mayo","Junio","Julio","Agosto","Septiembre","Octubre","Noviembre","Diciembre")&amp;" "&amp;YEAR(B294)))</f>
        <v/>
      </c>
      <c r="AF294" s="38" t="n">
        <f aca="false">IF(E294="",0,IF(COUNTIF($AC$5:AC294,AC294)=1,1,0))</f>
        <v>0</v>
      </c>
    </row>
    <row r="295" customFormat="false" ht="15" hidden="false" customHeight="false" outlineLevel="0" collapsed="false">
      <c r="A295" s="68"/>
      <c r="B295" s="67"/>
      <c r="C295" s="68"/>
      <c r="D295" s="68"/>
      <c r="E295" s="69"/>
      <c r="F295" s="69"/>
      <c r="G295" s="70" t="str">
        <f aca="false">IF(OR(E295="",AND($C$3="",$E$3="")),"",IF(B295="","Sin fecha",IF(AND(OR($C$3="",B295&gt;=$C$3),OR($E$3="",B295&lt;=$E$3)),"Sí","No")))</f>
        <v/>
      </c>
      <c r="H295" s="58" t="str">
        <f aca="false">IF(B295="","",YEAR(B295))</f>
        <v/>
      </c>
      <c r="I295" s="70" t="str">
        <f aca="false">IF(B295="","",IF(MONTH(B295)=1,"X",""))</f>
        <v/>
      </c>
      <c r="J295" s="70" t="str">
        <f aca="false">IF(B295="","",IF(MONTH(B295)=2,"X",""))</f>
        <v/>
      </c>
      <c r="K295" s="70" t="str">
        <f aca="false">IF(B295="","",IF(MONTH(B295)=3,"X",""))</f>
        <v/>
      </c>
      <c r="L295" s="70" t="str">
        <f aca="false">IF(B295="","",IF(MONTH(B295)=4,"X",""))</f>
        <v/>
      </c>
      <c r="M295" s="70" t="str">
        <f aca="false">IF(B295="","",IF(MONTH(B295)=5,"X",""))</f>
        <v/>
      </c>
      <c r="N295" s="70" t="str">
        <f aca="false">IF(B295="","",IF(MONTH(B295)=6,"X",""))</f>
        <v/>
      </c>
      <c r="O295" s="70" t="str">
        <f aca="false">IF(B295="","",IF(MONTH(B295)=7,"X",""))</f>
        <v/>
      </c>
      <c r="P295" s="70" t="str">
        <f aca="false">IF(B295="","",IF(MONTH(B295)=8,"X",""))</f>
        <v/>
      </c>
      <c r="Q295" s="70" t="str">
        <f aca="false">IF(B295="","",IF(MONTH(B295)=9,"X",""))</f>
        <v/>
      </c>
      <c r="R295" s="70" t="str">
        <f aca="false">IF(B295="","",IF(MONTH(B295)=10,"X",""))</f>
        <v/>
      </c>
      <c r="S295" s="70" t="str">
        <f aca="false">IF(B295="","",IF(MONTH(B295)=11,"X",""))</f>
        <v/>
      </c>
      <c r="T295" s="70" t="str">
        <f aca="false">IF(B295="","",IF(MONTH(B295)=12,"X",""))</f>
        <v/>
      </c>
      <c r="U295" s="58" t="str">
        <f aca="false">IF(E295="","",SUMIF($E$5:$E$1000,E295,$AD$5:$AD$1000))</f>
        <v/>
      </c>
      <c r="V295" s="71" t="str">
        <f aca="false">IF(E295="","",_xlfn.TEXTJOIN(" + ",TRUE(),IF(COUNTIFS($E$5:$E$1000,E295,$C$5:$C$1000,"Auditoría Interna")&gt;0,"Interna",""),IF(COUNTIFS($E$5:$E$1000,E295,$C$5:$C$1000,"Auditoría Externa")&gt;0,"Externa",""),IF(COUNTIFS($E$5:$E$1000,E295,$C$5:$C$1000,"SSF")&gt;0,"SSF",""),IF(COUNTIFS($E$5:$E$1000,E295,$C$5:$C$1000,"Comité de Supervisión")&gt;0,"Comité Sup.",""),IF(COUNTIFS($E$5:$E$1000,E295,$C$5:$C$1000,"Consejo de Administración")&gt;0,"Consejo",""),IF(COUNTIFS($E$5:$E$1000,E295,$C$5:$C$1000,"Otros")&gt;0,"Otros","")))</f>
        <v/>
      </c>
      <c r="W295" s="58" t="str">
        <f aca="false">IF(E295="","",SUMIFS($AD$5:$AD$1000,$E$5:$E$1000,E295,$AA$5:$AA$1000,AA295,$C$5:$C$1000,"&lt;&gt;"&amp;C295))</f>
        <v/>
      </c>
      <c r="X295" s="72"/>
      <c r="Y295" s="68"/>
      <c r="Z295" s="72"/>
      <c r="AA295" s="38" t="str">
        <f aca="false">IF(B295="","",YEAR(B295)*100+MONTH(B295))</f>
        <v/>
      </c>
      <c r="AB295" s="38" t="str">
        <f aca="false">IF(AND(E295&lt;&gt;"",E295=Cruce!$C$5,AD295=1),COUNTIFS($E$5:E295,E295,$AD$5:AD295,1),"")</f>
        <v/>
      </c>
      <c r="AC295" s="38" t="str">
        <f aca="false">IF(E295="","",C295&amp;"|"&amp;X295&amp;"|"&amp;IF(B295="","s/f",TEXT(B295,"yyyymmdd"))&amp;IF(OR(C295="SSF",X295="Visitas Auditoría Interna"),"|"&amp;Y295,""))</f>
        <v/>
      </c>
      <c r="AD295" s="38" t="n">
        <f aca="false">IF(E295="",0,IF(COUNTIFS($E$5:E295,E295,$AC$5:AC295,AC295)=1,1,0))</f>
        <v>0</v>
      </c>
      <c r="AE295" s="38" t="str">
        <f aca="false">IF(OR(E295="",AD295&lt;&gt;1),"",SUBSTITUTE(SUBSTITUTE(C295,"Auditoría ",""),"Consejo de Administración","Consejo")&amp;" – "&amp;IF(B295="","(sin fecha)",DAY(B295)&amp;" de "&amp;CHOOSE(MONTH(B295),"Enero","Febrero","Marzo","Abril","Mayo","Junio","Julio","Agosto","Septiembre","Octubre","Noviembre","Diciembre")&amp;" "&amp;YEAR(B295)))</f>
        <v/>
      </c>
      <c r="AF295" s="38" t="n">
        <f aca="false">IF(E295="",0,IF(COUNTIF($AC$5:AC295,AC295)=1,1,0))</f>
        <v>0</v>
      </c>
    </row>
    <row r="296" customFormat="false" ht="15" hidden="false" customHeight="false" outlineLevel="0" collapsed="false">
      <c r="A296" s="68"/>
      <c r="B296" s="67"/>
      <c r="C296" s="68"/>
      <c r="D296" s="68"/>
      <c r="E296" s="69"/>
      <c r="F296" s="69"/>
      <c r="G296" s="70" t="str">
        <f aca="false">IF(OR(E296="",AND($C$3="",$E$3="")),"",IF(B296="","Sin fecha",IF(AND(OR($C$3="",B296&gt;=$C$3),OR($E$3="",B296&lt;=$E$3)),"Sí","No")))</f>
        <v/>
      </c>
      <c r="H296" s="58" t="str">
        <f aca="false">IF(B296="","",YEAR(B296))</f>
        <v/>
      </c>
      <c r="I296" s="70" t="str">
        <f aca="false">IF(B296="","",IF(MONTH(B296)=1,"X",""))</f>
        <v/>
      </c>
      <c r="J296" s="70" t="str">
        <f aca="false">IF(B296="","",IF(MONTH(B296)=2,"X",""))</f>
        <v/>
      </c>
      <c r="K296" s="70" t="str">
        <f aca="false">IF(B296="","",IF(MONTH(B296)=3,"X",""))</f>
        <v/>
      </c>
      <c r="L296" s="70" t="str">
        <f aca="false">IF(B296="","",IF(MONTH(B296)=4,"X",""))</f>
        <v/>
      </c>
      <c r="M296" s="70" t="str">
        <f aca="false">IF(B296="","",IF(MONTH(B296)=5,"X",""))</f>
        <v/>
      </c>
      <c r="N296" s="70" t="str">
        <f aca="false">IF(B296="","",IF(MONTH(B296)=6,"X",""))</f>
        <v/>
      </c>
      <c r="O296" s="70" t="str">
        <f aca="false">IF(B296="","",IF(MONTH(B296)=7,"X",""))</f>
        <v/>
      </c>
      <c r="P296" s="70" t="str">
        <f aca="false">IF(B296="","",IF(MONTH(B296)=8,"X",""))</f>
        <v/>
      </c>
      <c r="Q296" s="70" t="str">
        <f aca="false">IF(B296="","",IF(MONTH(B296)=9,"X",""))</f>
        <v/>
      </c>
      <c r="R296" s="70" t="str">
        <f aca="false">IF(B296="","",IF(MONTH(B296)=10,"X",""))</f>
        <v/>
      </c>
      <c r="S296" s="70" t="str">
        <f aca="false">IF(B296="","",IF(MONTH(B296)=11,"X",""))</f>
        <v/>
      </c>
      <c r="T296" s="70" t="str">
        <f aca="false">IF(B296="","",IF(MONTH(B296)=12,"X",""))</f>
        <v/>
      </c>
      <c r="U296" s="58" t="str">
        <f aca="false">IF(E296="","",SUMIF($E$5:$E$1000,E296,$AD$5:$AD$1000))</f>
        <v/>
      </c>
      <c r="V296" s="71" t="str">
        <f aca="false">IF(E296="","",_xlfn.TEXTJOIN(" + ",TRUE(),IF(COUNTIFS($E$5:$E$1000,E296,$C$5:$C$1000,"Auditoría Interna")&gt;0,"Interna",""),IF(COUNTIFS($E$5:$E$1000,E296,$C$5:$C$1000,"Auditoría Externa")&gt;0,"Externa",""),IF(COUNTIFS($E$5:$E$1000,E296,$C$5:$C$1000,"SSF")&gt;0,"SSF",""),IF(COUNTIFS($E$5:$E$1000,E296,$C$5:$C$1000,"Comité de Supervisión")&gt;0,"Comité Sup.",""),IF(COUNTIFS($E$5:$E$1000,E296,$C$5:$C$1000,"Consejo de Administración")&gt;0,"Consejo",""),IF(COUNTIFS($E$5:$E$1000,E296,$C$5:$C$1000,"Otros")&gt;0,"Otros","")))</f>
        <v/>
      </c>
      <c r="W296" s="58" t="str">
        <f aca="false">IF(E296="","",SUMIFS($AD$5:$AD$1000,$E$5:$E$1000,E296,$AA$5:$AA$1000,AA296,$C$5:$C$1000,"&lt;&gt;"&amp;C296))</f>
        <v/>
      </c>
      <c r="X296" s="72"/>
      <c r="Y296" s="68"/>
      <c r="Z296" s="72"/>
      <c r="AA296" s="38" t="str">
        <f aca="false">IF(B296="","",YEAR(B296)*100+MONTH(B296))</f>
        <v/>
      </c>
      <c r="AB296" s="38" t="str">
        <f aca="false">IF(AND(E296&lt;&gt;"",E296=Cruce!$C$5,AD296=1),COUNTIFS($E$5:E296,E296,$AD$5:AD296,1),"")</f>
        <v/>
      </c>
      <c r="AC296" s="38" t="str">
        <f aca="false">IF(E296="","",C296&amp;"|"&amp;X296&amp;"|"&amp;IF(B296="","s/f",TEXT(B296,"yyyymmdd"))&amp;IF(OR(C296="SSF",X296="Visitas Auditoría Interna"),"|"&amp;Y296,""))</f>
        <v/>
      </c>
      <c r="AD296" s="38" t="n">
        <f aca="false">IF(E296="",0,IF(COUNTIFS($E$5:E296,E296,$AC$5:AC296,AC296)=1,1,0))</f>
        <v>0</v>
      </c>
      <c r="AE296" s="38" t="str">
        <f aca="false">IF(OR(E296="",AD296&lt;&gt;1),"",SUBSTITUTE(SUBSTITUTE(C296,"Auditoría ",""),"Consejo de Administración","Consejo")&amp;" – "&amp;IF(B296="","(sin fecha)",DAY(B296)&amp;" de "&amp;CHOOSE(MONTH(B296),"Enero","Febrero","Marzo","Abril","Mayo","Junio","Julio","Agosto","Septiembre","Octubre","Noviembre","Diciembre")&amp;" "&amp;YEAR(B296)))</f>
        <v/>
      </c>
      <c r="AF296" s="38" t="n">
        <f aca="false">IF(E296="",0,IF(COUNTIF($AC$5:AC296,AC296)=1,1,0))</f>
        <v>0</v>
      </c>
    </row>
    <row r="297" customFormat="false" ht="15" hidden="false" customHeight="false" outlineLevel="0" collapsed="false">
      <c r="A297" s="68"/>
      <c r="B297" s="67"/>
      <c r="C297" s="68"/>
      <c r="D297" s="68"/>
      <c r="E297" s="69"/>
      <c r="F297" s="69"/>
      <c r="G297" s="70" t="str">
        <f aca="false">IF(OR(E297="",AND($C$3="",$E$3="")),"",IF(B297="","Sin fecha",IF(AND(OR($C$3="",B297&gt;=$C$3),OR($E$3="",B297&lt;=$E$3)),"Sí","No")))</f>
        <v/>
      </c>
      <c r="H297" s="58" t="str">
        <f aca="false">IF(B297="","",YEAR(B297))</f>
        <v/>
      </c>
      <c r="I297" s="70" t="str">
        <f aca="false">IF(B297="","",IF(MONTH(B297)=1,"X",""))</f>
        <v/>
      </c>
      <c r="J297" s="70" t="str">
        <f aca="false">IF(B297="","",IF(MONTH(B297)=2,"X",""))</f>
        <v/>
      </c>
      <c r="K297" s="70" t="str">
        <f aca="false">IF(B297="","",IF(MONTH(B297)=3,"X",""))</f>
        <v/>
      </c>
      <c r="L297" s="70" t="str">
        <f aca="false">IF(B297="","",IF(MONTH(B297)=4,"X",""))</f>
        <v/>
      </c>
      <c r="M297" s="70" t="str">
        <f aca="false">IF(B297="","",IF(MONTH(B297)=5,"X",""))</f>
        <v/>
      </c>
      <c r="N297" s="70" t="str">
        <f aca="false">IF(B297="","",IF(MONTH(B297)=6,"X",""))</f>
        <v/>
      </c>
      <c r="O297" s="70" t="str">
        <f aca="false">IF(B297="","",IF(MONTH(B297)=7,"X",""))</f>
        <v/>
      </c>
      <c r="P297" s="70" t="str">
        <f aca="false">IF(B297="","",IF(MONTH(B297)=8,"X",""))</f>
        <v/>
      </c>
      <c r="Q297" s="70" t="str">
        <f aca="false">IF(B297="","",IF(MONTH(B297)=9,"X",""))</f>
        <v/>
      </c>
      <c r="R297" s="70" t="str">
        <f aca="false">IF(B297="","",IF(MONTH(B297)=10,"X",""))</f>
        <v/>
      </c>
      <c r="S297" s="70" t="str">
        <f aca="false">IF(B297="","",IF(MONTH(B297)=11,"X",""))</f>
        <v/>
      </c>
      <c r="T297" s="70" t="str">
        <f aca="false">IF(B297="","",IF(MONTH(B297)=12,"X",""))</f>
        <v/>
      </c>
      <c r="U297" s="58" t="str">
        <f aca="false">IF(E297="","",SUMIF($E$5:$E$1000,E297,$AD$5:$AD$1000))</f>
        <v/>
      </c>
      <c r="V297" s="71" t="str">
        <f aca="false">IF(E297="","",_xlfn.TEXTJOIN(" + ",TRUE(),IF(COUNTIFS($E$5:$E$1000,E297,$C$5:$C$1000,"Auditoría Interna")&gt;0,"Interna",""),IF(COUNTIFS($E$5:$E$1000,E297,$C$5:$C$1000,"Auditoría Externa")&gt;0,"Externa",""),IF(COUNTIFS($E$5:$E$1000,E297,$C$5:$C$1000,"SSF")&gt;0,"SSF",""),IF(COUNTIFS($E$5:$E$1000,E297,$C$5:$C$1000,"Comité de Supervisión")&gt;0,"Comité Sup.",""),IF(COUNTIFS($E$5:$E$1000,E297,$C$5:$C$1000,"Consejo de Administración")&gt;0,"Consejo",""),IF(COUNTIFS($E$5:$E$1000,E297,$C$5:$C$1000,"Otros")&gt;0,"Otros","")))</f>
        <v/>
      </c>
      <c r="W297" s="58" t="str">
        <f aca="false">IF(E297="","",SUMIFS($AD$5:$AD$1000,$E$5:$E$1000,E297,$AA$5:$AA$1000,AA297,$C$5:$C$1000,"&lt;&gt;"&amp;C297))</f>
        <v/>
      </c>
      <c r="X297" s="72"/>
      <c r="Y297" s="68"/>
      <c r="Z297" s="72"/>
      <c r="AA297" s="38" t="str">
        <f aca="false">IF(B297="","",YEAR(B297)*100+MONTH(B297))</f>
        <v/>
      </c>
      <c r="AB297" s="38" t="str">
        <f aca="false">IF(AND(E297&lt;&gt;"",E297=Cruce!$C$5,AD297=1),COUNTIFS($E$5:E297,E297,$AD$5:AD297,1),"")</f>
        <v/>
      </c>
      <c r="AC297" s="38" t="str">
        <f aca="false">IF(E297="","",C297&amp;"|"&amp;X297&amp;"|"&amp;IF(B297="","s/f",TEXT(B297,"yyyymmdd"))&amp;IF(OR(C297="SSF",X297="Visitas Auditoría Interna"),"|"&amp;Y297,""))</f>
        <v/>
      </c>
      <c r="AD297" s="38" t="n">
        <f aca="false">IF(E297="",0,IF(COUNTIFS($E$5:E297,E297,$AC$5:AC297,AC297)=1,1,0))</f>
        <v>0</v>
      </c>
      <c r="AE297" s="38" t="str">
        <f aca="false">IF(OR(E297="",AD297&lt;&gt;1),"",SUBSTITUTE(SUBSTITUTE(C297,"Auditoría ",""),"Consejo de Administración","Consejo")&amp;" – "&amp;IF(B297="","(sin fecha)",DAY(B297)&amp;" de "&amp;CHOOSE(MONTH(B297),"Enero","Febrero","Marzo","Abril","Mayo","Junio","Julio","Agosto","Septiembre","Octubre","Noviembre","Diciembre")&amp;" "&amp;YEAR(B297)))</f>
        <v/>
      </c>
      <c r="AF297" s="38" t="n">
        <f aca="false">IF(E297="",0,IF(COUNTIF($AC$5:AC297,AC297)=1,1,0))</f>
        <v>0</v>
      </c>
    </row>
    <row r="298" customFormat="false" ht="15" hidden="false" customHeight="false" outlineLevel="0" collapsed="false">
      <c r="A298" s="68"/>
      <c r="B298" s="67"/>
      <c r="C298" s="68"/>
      <c r="D298" s="68"/>
      <c r="E298" s="69"/>
      <c r="F298" s="69"/>
      <c r="G298" s="70" t="str">
        <f aca="false">IF(OR(E298="",AND($C$3="",$E$3="")),"",IF(B298="","Sin fecha",IF(AND(OR($C$3="",B298&gt;=$C$3),OR($E$3="",B298&lt;=$E$3)),"Sí","No")))</f>
        <v/>
      </c>
      <c r="H298" s="58" t="str">
        <f aca="false">IF(B298="","",YEAR(B298))</f>
        <v/>
      </c>
      <c r="I298" s="70" t="str">
        <f aca="false">IF(B298="","",IF(MONTH(B298)=1,"X",""))</f>
        <v/>
      </c>
      <c r="J298" s="70" t="str">
        <f aca="false">IF(B298="","",IF(MONTH(B298)=2,"X",""))</f>
        <v/>
      </c>
      <c r="K298" s="70" t="str">
        <f aca="false">IF(B298="","",IF(MONTH(B298)=3,"X",""))</f>
        <v/>
      </c>
      <c r="L298" s="70" t="str">
        <f aca="false">IF(B298="","",IF(MONTH(B298)=4,"X",""))</f>
        <v/>
      </c>
      <c r="M298" s="70" t="str">
        <f aca="false">IF(B298="","",IF(MONTH(B298)=5,"X",""))</f>
        <v/>
      </c>
      <c r="N298" s="70" t="str">
        <f aca="false">IF(B298="","",IF(MONTH(B298)=6,"X",""))</f>
        <v/>
      </c>
      <c r="O298" s="70" t="str">
        <f aca="false">IF(B298="","",IF(MONTH(B298)=7,"X",""))</f>
        <v/>
      </c>
      <c r="P298" s="70" t="str">
        <f aca="false">IF(B298="","",IF(MONTH(B298)=8,"X",""))</f>
        <v/>
      </c>
      <c r="Q298" s="70" t="str">
        <f aca="false">IF(B298="","",IF(MONTH(B298)=9,"X",""))</f>
        <v/>
      </c>
      <c r="R298" s="70" t="str">
        <f aca="false">IF(B298="","",IF(MONTH(B298)=10,"X",""))</f>
        <v/>
      </c>
      <c r="S298" s="70" t="str">
        <f aca="false">IF(B298="","",IF(MONTH(B298)=11,"X",""))</f>
        <v/>
      </c>
      <c r="T298" s="70" t="str">
        <f aca="false">IF(B298="","",IF(MONTH(B298)=12,"X",""))</f>
        <v/>
      </c>
      <c r="U298" s="58" t="str">
        <f aca="false">IF(E298="","",SUMIF($E$5:$E$1000,E298,$AD$5:$AD$1000))</f>
        <v/>
      </c>
      <c r="V298" s="71" t="str">
        <f aca="false">IF(E298="","",_xlfn.TEXTJOIN(" + ",TRUE(),IF(COUNTIFS($E$5:$E$1000,E298,$C$5:$C$1000,"Auditoría Interna")&gt;0,"Interna",""),IF(COUNTIFS($E$5:$E$1000,E298,$C$5:$C$1000,"Auditoría Externa")&gt;0,"Externa",""),IF(COUNTIFS($E$5:$E$1000,E298,$C$5:$C$1000,"SSF")&gt;0,"SSF",""),IF(COUNTIFS($E$5:$E$1000,E298,$C$5:$C$1000,"Comité de Supervisión")&gt;0,"Comité Sup.",""),IF(COUNTIFS($E$5:$E$1000,E298,$C$5:$C$1000,"Consejo de Administración")&gt;0,"Consejo",""),IF(COUNTIFS($E$5:$E$1000,E298,$C$5:$C$1000,"Otros")&gt;0,"Otros","")))</f>
        <v/>
      </c>
      <c r="W298" s="58" t="str">
        <f aca="false">IF(E298="","",SUMIFS($AD$5:$AD$1000,$E$5:$E$1000,E298,$AA$5:$AA$1000,AA298,$C$5:$C$1000,"&lt;&gt;"&amp;C298))</f>
        <v/>
      </c>
      <c r="X298" s="72"/>
      <c r="Y298" s="68"/>
      <c r="Z298" s="72"/>
      <c r="AA298" s="38" t="str">
        <f aca="false">IF(B298="","",YEAR(B298)*100+MONTH(B298))</f>
        <v/>
      </c>
      <c r="AB298" s="38" t="str">
        <f aca="false">IF(AND(E298&lt;&gt;"",E298=Cruce!$C$5,AD298=1),COUNTIFS($E$5:E298,E298,$AD$5:AD298,1),"")</f>
        <v/>
      </c>
      <c r="AC298" s="38" t="str">
        <f aca="false">IF(E298="","",C298&amp;"|"&amp;X298&amp;"|"&amp;IF(B298="","s/f",TEXT(B298,"yyyymmdd"))&amp;IF(OR(C298="SSF",X298="Visitas Auditoría Interna"),"|"&amp;Y298,""))</f>
        <v/>
      </c>
      <c r="AD298" s="38" t="n">
        <f aca="false">IF(E298="",0,IF(COUNTIFS($E$5:E298,E298,$AC$5:AC298,AC298)=1,1,0))</f>
        <v>0</v>
      </c>
      <c r="AE298" s="38" t="str">
        <f aca="false">IF(OR(E298="",AD298&lt;&gt;1),"",SUBSTITUTE(SUBSTITUTE(C298,"Auditoría ",""),"Consejo de Administración","Consejo")&amp;" – "&amp;IF(B298="","(sin fecha)",DAY(B298)&amp;" de "&amp;CHOOSE(MONTH(B298),"Enero","Febrero","Marzo","Abril","Mayo","Junio","Julio","Agosto","Septiembre","Octubre","Noviembre","Diciembre")&amp;" "&amp;YEAR(B298)))</f>
        <v/>
      </c>
      <c r="AF298" s="38" t="n">
        <f aca="false">IF(E298="",0,IF(COUNTIF($AC$5:AC298,AC298)=1,1,0))</f>
        <v>0</v>
      </c>
    </row>
    <row r="299" customFormat="false" ht="15" hidden="false" customHeight="false" outlineLevel="0" collapsed="false">
      <c r="A299" s="68"/>
      <c r="B299" s="67"/>
      <c r="C299" s="68"/>
      <c r="D299" s="68"/>
      <c r="E299" s="69"/>
      <c r="F299" s="69"/>
      <c r="G299" s="70" t="str">
        <f aca="false">IF(OR(E299="",AND($C$3="",$E$3="")),"",IF(B299="","Sin fecha",IF(AND(OR($C$3="",B299&gt;=$C$3),OR($E$3="",B299&lt;=$E$3)),"Sí","No")))</f>
        <v/>
      </c>
      <c r="H299" s="58" t="str">
        <f aca="false">IF(B299="","",YEAR(B299))</f>
        <v/>
      </c>
      <c r="I299" s="70" t="str">
        <f aca="false">IF(B299="","",IF(MONTH(B299)=1,"X",""))</f>
        <v/>
      </c>
      <c r="J299" s="70" t="str">
        <f aca="false">IF(B299="","",IF(MONTH(B299)=2,"X",""))</f>
        <v/>
      </c>
      <c r="K299" s="70" t="str">
        <f aca="false">IF(B299="","",IF(MONTH(B299)=3,"X",""))</f>
        <v/>
      </c>
      <c r="L299" s="70" t="str">
        <f aca="false">IF(B299="","",IF(MONTH(B299)=4,"X",""))</f>
        <v/>
      </c>
      <c r="M299" s="70" t="str">
        <f aca="false">IF(B299="","",IF(MONTH(B299)=5,"X",""))</f>
        <v/>
      </c>
      <c r="N299" s="70" t="str">
        <f aca="false">IF(B299="","",IF(MONTH(B299)=6,"X",""))</f>
        <v/>
      </c>
      <c r="O299" s="70" t="str">
        <f aca="false">IF(B299="","",IF(MONTH(B299)=7,"X",""))</f>
        <v/>
      </c>
      <c r="P299" s="70" t="str">
        <f aca="false">IF(B299="","",IF(MONTH(B299)=8,"X",""))</f>
        <v/>
      </c>
      <c r="Q299" s="70" t="str">
        <f aca="false">IF(B299="","",IF(MONTH(B299)=9,"X",""))</f>
        <v/>
      </c>
      <c r="R299" s="70" t="str">
        <f aca="false">IF(B299="","",IF(MONTH(B299)=10,"X",""))</f>
        <v/>
      </c>
      <c r="S299" s="70" t="str">
        <f aca="false">IF(B299="","",IF(MONTH(B299)=11,"X",""))</f>
        <v/>
      </c>
      <c r="T299" s="70" t="str">
        <f aca="false">IF(B299="","",IF(MONTH(B299)=12,"X",""))</f>
        <v/>
      </c>
      <c r="U299" s="58" t="str">
        <f aca="false">IF(E299="","",SUMIF($E$5:$E$1000,E299,$AD$5:$AD$1000))</f>
        <v/>
      </c>
      <c r="V299" s="71" t="str">
        <f aca="false">IF(E299="","",_xlfn.TEXTJOIN(" + ",TRUE(),IF(COUNTIFS($E$5:$E$1000,E299,$C$5:$C$1000,"Auditoría Interna")&gt;0,"Interna",""),IF(COUNTIFS($E$5:$E$1000,E299,$C$5:$C$1000,"Auditoría Externa")&gt;0,"Externa",""),IF(COUNTIFS($E$5:$E$1000,E299,$C$5:$C$1000,"SSF")&gt;0,"SSF",""),IF(COUNTIFS($E$5:$E$1000,E299,$C$5:$C$1000,"Comité de Supervisión")&gt;0,"Comité Sup.",""),IF(COUNTIFS($E$5:$E$1000,E299,$C$5:$C$1000,"Consejo de Administración")&gt;0,"Consejo",""),IF(COUNTIFS($E$5:$E$1000,E299,$C$5:$C$1000,"Otros")&gt;0,"Otros","")))</f>
        <v/>
      </c>
      <c r="W299" s="58" t="str">
        <f aca="false">IF(E299="","",SUMIFS($AD$5:$AD$1000,$E$5:$E$1000,E299,$AA$5:$AA$1000,AA299,$C$5:$C$1000,"&lt;&gt;"&amp;C299))</f>
        <v/>
      </c>
      <c r="X299" s="72"/>
      <c r="Y299" s="68"/>
      <c r="Z299" s="72"/>
      <c r="AA299" s="38" t="str">
        <f aca="false">IF(B299="","",YEAR(B299)*100+MONTH(B299))</f>
        <v/>
      </c>
      <c r="AB299" s="38" t="str">
        <f aca="false">IF(AND(E299&lt;&gt;"",E299=Cruce!$C$5,AD299=1),COUNTIFS($E$5:E299,E299,$AD$5:AD299,1),"")</f>
        <v/>
      </c>
      <c r="AC299" s="38" t="str">
        <f aca="false">IF(E299="","",C299&amp;"|"&amp;X299&amp;"|"&amp;IF(B299="","s/f",TEXT(B299,"yyyymmdd"))&amp;IF(OR(C299="SSF",X299="Visitas Auditoría Interna"),"|"&amp;Y299,""))</f>
        <v/>
      </c>
      <c r="AD299" s="38" t="n">
        <f aca="false">IF(E299="",0,IF(COUNTIFS($E$5:E299,E299,$AC$5:AC299,AC299)=1,1,0))</f>
        <v>0</v>
      </c>
      <c r="AE299" s="38" t="str">
        <f aca="false">IF(OR(E299="",AD299&lt;&gt;1),"",SUBSTITUTE(SUBSTITUTE(C299,"Auditoría ",""),"Consejo de Administración","Consejo")&amp;" – "&amp;IF(B299="","(sin fecha)",DAY(B299)&amp;" de "&amp;CHOOSE(MONTH(B299),"Enero","Febrero","Marzo","Abril","Mayo","Junio","Julio","Agosto","Septiembre","Octubre","Noviembre","Diciembre")&amp;" "&amp;YEAR(B299)))</f>
        <v/>
      </c>
      <c r="AF299" s="38" t="n">
        <f aca="false">IF(E299="",0,IF(COUNTIF($AC$5:AC299,AC299)=1,1,0))</f>
        <v>0</v>
      </c>
    </row>
    <row r="300" customFormat="false" ht="15" hidden="false" customHeight="false" outlineLevel="0" collapsed="false">
      <c r="A300" s="68"/>
      <c r="B300" s="67"/>
      <c r="C300" s="68"/>
      <c r="D300" s="68"/>
      <c r="E300" s="69"/>
      <c r="F300" s="69"/>
      <c r="G300" s="70" t="str">
        <f aca="false">IF(OR(E300="",AND($C$3="",$E$3="")),"",IF(B300="","Sin fecha",IF(AND(OR($C$3="",B300&gt;=$C$3),OR($E$3="",B300&lt;=$E$3)),"Sí","No")))</f>
        <v/>
      </c>
      <c r="H300" s="58" t="str">
        <f aca="false">IF(B300="","",YEAR(B300))</f>
        <v/>
      </c>
      <c r="I300" s="70" t="str">
        <f aca="false">IF(B300="","",IF(MONTH(B300)=1,"X",""))</f>
        <v/>
      </c>
      <c r="J300" s="70" t="str">
        <f aca="false">IF(B300="","",IF(MONTH(B300)=2,"X",""))</f>
        <v/>
      </c>
      <c r="K300" s="70" t="str">
        <f aca="false">IF(B300="","",IF(MONTH(B300)=3,"X",""))</f>
        <v/>
      </c>
      <c r="L300" s="70" t="str">
        <f aca="false">IF(B300="","",IF(MONTH(B300)=4,"X",""))</f>
        <v/>
      </c>
      <c r="M300" s="70" t="str">
        <f aca="false">IF(B300="","",IF(MONTH(B300)=5,"X",""))</f>
        <v/>
      </c>
      <c r="N300" s="70" t="str">
        <f aca="false">IF(B300="","",IF(MONTH(B300)=6,"X",""))</f>
        <v/>
      </c>
      <c r="O300" s="70" t="str">
        <f aca="false">IF(B300="","",IF(MONTH(B300)=7,"X",""))</f>
        <v/>
      </c>
      <c r="P300" s="70" t="str">
        <f aca="false">IF(B300="","",IF(MONTH(B300)=8,"X",""))</f>
        <v/>
      </c>
      <c r="Q300" s="70" t="str">
        <f aca="false">IF(B300="","",IF(MONTH(B300)=9,"X",""))</f>
        <v/>
      </c>
      <c r="R300" s="70" t="str">
        <f aca="false">IF(B300="","",IF(MONTH(B300)=10,"X",""))</f>
        <v/>
      </c>
      <c r="S300" s="70" t="str">
        <f aca="false">IF(B300="","",IF(MONTH(B300)=11,"X",""))</f>
        <v/>
      </c>
      <c r="T300" s="70" t="str">
        <f aca="false">IF(B300="","",IF(MONTH(B300)=12,"X",""))</f>
        <v/>
      </c>
      <c r="U300" s="58" t="str">
        <f aca="false">IF(E300="","",SUMIF($E$5:$E$1000,E300,$AD$5:$AD$1000))</f>
        <v/>
      </c>
      <c r="V300" s="71" t="str">
        <f aca="false">IF(E300="","",_xlfn.TEXTJOIN(" + ",TRUE(),IF(COUNTIFS($E$5:$E$1000,E300,$C$5:$C$1000,"Auditoría Interna")&gt;0,"Interna",""),IF(COUNTIFS($E$5:$E$1000,E300,$C$5:$C$1000,"Auditoría Externa")&gt;0,"Externa",""),IF(COUNTIFS($E$5:$E$1000,E300,$C$5:$C$1000,"SSF")&gt;0,"SSF",""),IF(COUNTIFS($E$5:$E$1000,E300,$C$5:$C$1000,"Comité de Supervisión")&gt;0,"Comité Sup.",""),IF(COUNTIFS($E$5:$E$1000,E300,$C$5:$C$1000,"Consejo de Administración")&gt;0,"Consejo",""),IF(COUNTIFS($E$5:$E$1000,E300,$C$5:$C$1000,"Otros")&gt;0,"Otros","")))</f>
        <v/>
      </c>
      <c r="W300" s="58" t="str">
        <f aca="false">IF(E300="","",SUMIFS($AD$5:$AD$1000,$E$5:$E$1000,E300,$AA$5:$AA$1000,AA300,$C$5:$C$1000,"&lt;&gt;"&amp;C300))</f>
        <v/>
      </c>
      <c r="X300" s="72"/>
      <c r="Y300" s="68"/>
      <c r="Z300" s="72"/>
      <c r="AA300" s="38" t="str">
        <f aca="false">IF(B300="","",YEAR(B300)*100+MONTH(B300))</f>
        <v/>
      </c>
      <c r="AB300" s="38" t="str">
        <f aca="false">IF(AND(E300&lt;&gt;"",E300=Cruce!$C$5,AD300=1),COUNTIFS($E$5:E300,E300,$AD$5:AD300,1),"")</f>
        <v/>
      </c>
      <c r="AC300" s="38" t="str">
        <f aca="false">IF(E300="","",C300&amp;"|"&amp;X300&amp;"|"&amp;IF(B300="","s/f",TEXT(B300,"yyyymmdd"))&amp;IF(OR(C300="SSF",X300="Visitas Auditoría Interna"),"|"&amp;Y300,""))</f>
        <v/>
      </c>
      <c r="AD300" s="38" t="n">
        <f aca="false">IF(E300="",0,IF(COUNTIFS($E$5:E300,E300,$AC$5:AC300,AC300)=1,1,0))</f>
        <v>0</v>
      </c>
      <c r="AE300" s="38" t="str">
        <f aca="false">IF(OR(E300="",AD300&lt;&gt;1),"",SUBSTITUTE(SUBSTITUTE(C300,"Auditoría ",""),"Consejo de Administración","Consejo")&amp;" – "&amp;IF(B300="","(sin fecha)",DAY(B300)&amp;" de "&amp;CHOOSE(MONTH(B300),"Enero","Febrero","Marzo","Abril","Mayo","Junio","Julio","Agosto","Septiembre","Octubre","Noviembre","Diciembre")&amp;" "&amp;YEAR(B300)))</f>
        <v/>
      </c>
      <c r="AF300" s="38" t="n">
        <f aca="false">IF(E300="",0,IF(COUNTIF($AC$5:AC300,AC300)=1,1,0))</f>
        <v>0</v>
      </c>
    </row>
    <row r="301" customFormat="false" ht="15" hidden="false" customHeight="false" outlineLevel="0" collapsed="false">
      <c r="A301" s="68"/>
      <c r="B301" s="67"/>
      <c r="C301" s="68"/>
      <c r="D301" s="68"/>
      <c r="E301" s="69"/>
      <c r="F301" s="69"/>
      <c r="G301" s="70" t="str">
        <f aca="false">IF(OR(E301="",AND($C$3="",$E$3="")),"",IF(B301="","Sin fecha",IF(AND(OR($C$3="",B301&gt;=$C$3),OR($E$3="",B301&lt;=$E$3)),"Sí","No")))</f>
        <v/>
      </c>
      <c r="H301" s="58" t="str">
        <f aca="false">IF(B301="","",YEAR(B301))</f>
        <v/>
      </c>
      <c r="I301" s="70" t="str">
        <f aca="false">IF(B301="","",IF(MONTH(B301)=1,"X",""))</f>
        <v/>
      </c>
      <c r="J301" s="70" t="str">
        <f aca="false">IF(B301="","",IF(MONTH(B301)=2,"X",""))</f>
        <v/>
      </c>
      <c r="K301" s="70" t="str">
        <f aca="false">IF(B301="","",IF(MONTH(B301)=3,"X",""))</f>
        <v/>
      </c>
      <c r="L301" s="70" t="str">
        <f aca="false">IF(B301="","",IF(MONTH(B301)=4,"X",""))</f>
        <v/>
      </c>
      <c r="M301" s="70" t="str">
        <f aca="false">IF(B301="","",IF(MONTH(B301)=5,"X",""))</f>
        <v/>
      </c>
      <c r="N301" s="70" t="str">
        <f aca="false">IF(B301="","",IF(MONTH(B301)=6,"X",""))</f>
        <v/>
      </c>
      <c r="O301" s="70" t="str">
        <f aca="false">IF(B301="","",IF(MONTH(B301)=7,"X",""))</f>
        <v/>
      </c>
      <c r="P301" s="70" t="str">
        <f aca="false">IF(B301="","",IF(MONTH(B301)=8,"X",""))</f>
        <v/>
      </c>
      <c r="Q301" s="70" t="str">
        <f aca="false">IF(B301="","",IF(MONTH(B301)=9,"X",""))</f>
        <v/>
      </c>
      <c r="R301" s="70" t="str">
        <f aca="false">IF(B301="","",IF(MONTH(B301)=10,"X",""))</f>
        <v/>
      </c>
      <c r="S301" s="70" t="str">
        <f aca="false">IF(B301="","",IF(MONTH(B301)=11,"X",""))</f>
        <v/>
      </c>
      <c r="T301" s="70" t="str">
        <f aca="false">IF(B301="","",IF(MONTH(B301)=12,"X",""))</f>
        <v/>
      </c>
      <c r="U301" s="58" t="str">
        <f aca="false">IF(E301="","",SUMIF($E$5:$E$1000,E301,$AD$5:$AD$1000))</f>
        <v/>
      </c>
      <c r="V301" s="71" t="str">
        <f aca="false">IF(E301="","",_xlfn.TEXTJOIN(" + ",TRUE(),IF(COUNTIFS($E$5:$E$1000,E301,$C$5:$C$1000,"Auditoría Interna")&gt;0,"Interna",""),IF(COUNTIFS($E$5:$E$1000,E301,$C$5:$C$1000,"Auditoría Externa")&gt;0,"Externa",""),IF(COUNTIFS($E$5:$E$1000,E301,$C$5:$C$1000,"SSF")&gt;0,"SSF",""),IF(COUNTIFS($E$5:$E$1000,E301,$C$5:$C$1000,"Comité de Supervisión")&gt;0,"Comité Sup.",""),IF(COUNTIFS($E$5:$E$1000,E301,$C$5:$C$1000,"Consejo de Administración")&gt;0,"Consejo",""),IF(COUNTIFS($E$5:$E$1000,E301,$C$5:$C$1000,"Otros")&gt;0,"Otros","")))</f>
        <v/>
      </c>
      <c r="W301" s="58" t="str">
        <f aca="false">IF(E301="","",SUMIFS($AD$5:$AD$1000,$E$5:$E$1000,E301,$AA$5:$AA$1000,AA301,$C$5:$C$1000,"&lt;&gt;"&amp;C301))</f>
        <v/>
      </c>
      <c r="X301" s="72"/>
      <c r="Y301" s="68"/>
      <c r="Z301" s="72"/>
      <c r="AA301" s="38" t="str">
        <f aca="false">IF(B301="","",YEAR(B301)*100+MONTH(B301))</f>
        <v/>
      </c>
      <c r="AB301" s="38" t="str">
        <f aca="false">IF(AND(E301&lt;&gt;"",E301=Cruce!$C$5,AD301=1),COUNTIFS($E$5:E301,E301,$AD$5:AD301,1),"")</f>
        <v/>
      </c>
      <c r="AC301" s="38" t="str">
        <f aca="false">IF(E301="","",C301&amp;"|"&amp;X301&amp;"|"&amp;IF(B301="","s/f",TEXT(B301,"yyyymmdd"))&amp;IF(OR(C301="SSF",X301="Visitas Auditoría Interna"),"|"&amp;Y301,""))</f>
        <v/>
      </c>
      <c r="AD301" s="38" t="n">
        <f aca="false">IF(E301="",0,IF(COUNTIFS($E$5:E301,E301,$AC$5:AC301,AC301)=1,1,0))</f>
        <v>0</v>
      </c>
      <c r="AE301" s="38" t="str">
        <f aca="false">IF(OR(E301="",AD301&lt;&gt;1),"",SUBSTITUTE(SUBSTITUTE(C301,"Auditoría ",""),"Consejo de Administración","Consejo")&amp;" – "&amp;IF(B301="","(sin fecha)",DAY(B301)&amp;" de "&amp;CHOOSE(MONTH(B301),"Enero","Febrero","Marzo","Abril","Mayo","Junio","Julio","Agosto","Septiembre","Octubre","Noviembre","Diciembre")&amp;" "&amp;YEAR(B301)))</f>
        <v/>
      </c>
      <c r="AF301" s="38" t="n">
        <f aca="false">IF(E301="",0,IF(COUNTIF($AC$5:AC301,AC301)=1,1,0))</f>
        <v>0</v>
      </c>
    </row>
    <row r="302" customFormat="false" ht="15" hidden="false" customHeight="false" outlineLevel="0" collapsed="false">
      <c r="A302" s="68"/>
      <c r="B302" s="67"/>
      <c r="C302" s="68"/>
      <c r="D302" s="68"/>
      <c r="E302" s="69"/>
      <c r="F302" s="69"/>
      <c r="G302" s="70" t="str">
        <f aca="false">IF(OR(E302="",AND($C$3="",$E$3="")),"",IF(B302="","Sin fecha",IF(AND(OR($C$3="",B302&gt;=$C$3),OR($E$3="",B302&lt;=$E$3)),"Sí","No")))</f>
        <v/>
      </c>
      <c r="H302" s="58" t="str">
        <f aca="false">IF(B302="","",YEAR(B302))</f>
        <v/>
      </c>
      <c r="I302" s="70" t="str">
        <f aca="false">IF(B302="","",IF(MONTH(B302)=1,"X",""))</f>
        <v/>
      </c>
      <c r="J302" s="70" t="str">
        <f aca="false">IF(B302="","",IF(MONTH(B302)=2,"X",""))</f>
        <v/>
      </c>
      <c r="K302" s="70" t="str">
        <f aca="false">IF(B302="","",IF(MONTH(B302)=3,"X",""))</f>
        <v/>
      </c>
      <c r="L302" s="70" t="str">
        <f aca="false">IF(B302="","",IF(MONTH(B302)=4,"X",""))</f>
        <v/>
      </c>
      <c r="M302" s="70" t="str">
        <f aca="false">IF(B302="","",IF(MONTH(B302)=5,"X",""))</f>
        <v/>
      </c>
      <c r="N302" s="70" t="str">
        <f aca="false">IF(B302="","",IF(MONTH(B302)=6,"X",""))</f>
        <v/>
      </c>
      <c r="O302" s="70" t="str">
        <f aca="false">IF(B302="","",IF(MONTH(B302)=7,"X",""))</f>
        <v/>
      </c>
      <c r="P302" s="70" t="str">
        <f aca="false">IF(B302="","",IF(MONTH(B302)=8,"X",""))</f>
        <v/>
      </c>
      <c r="Q302" s="70" t="str">
        <f aca="false">IF(B302="","",IF(MONTH(B302)=9,"X",""))</f>
        <v/>
      </c>
      <c r="R302" s="70" t="str">
        <f aca="false">IF(B302="","",IF(MONTH(B302)=10,"X",""))</f>
        <v/>
      </c>
      <c r="S302" s="70" t="str">
        <f aca="false">IF(B302="","",IF(MONTH(B302)=11,"X",""))</f>
        <v/>
      </c>
      <c r="T302" s="70" t="str">
        <f aca="false">IF(B302="","",IF(MONTH(B302)=12,"X",""))</f>
        <v/>
      </c>
      <c r="U302" s="58" t="str">
        <f aca="false">IF(E302="","",SUMIF($E$5:$E$1000,E302,$AD$5:$AD$1000))</f>
        <v/>
      </c>
      <c r="V302" s="71" t="str">
        <f aca="false">IF(E302="","",_xlfn.TEXTJOIN(" + ",TRUE(),IF(COUNTIFS($E$5:$E$1000,E302,$C$5:$C$1000,"Auditoría Interna")&gt;0,"Interna",""),IF(COUNTIFS($E$5:$E$1000,E302,$C$5:$C$1000,"Auditoría Externa")&gt;0,"Externa",""),IF(COUNTIFS($E$5:$E$1000,E302,$C$5:$C$1000,"SSF")&gt;0,"SSF",""),IF(COUNTIFS($E$5:$E$1000,E302,$C$5:$C$1000,"Comité de Supervisión")&gt;0,"Comité Sup.",""),IF(COUNTIFS($E$5:$E$1000,E302,$C$5:$C$1000,"Consejo de Administración")&gt;0,"Consejo",""),IF(COUNTIFS($E$5:$E$1000,E302,$C$5:$C$1000,"Otros")&gt;0,"Otros","")))</f>
        <v/>
      </c>
      <c r="W302" s="58" t="str">
        <f aca="false">IF(E302="","",SUMIFS($AD$5:$AD$1000,$E$5:$E$1000,E302,$AA$5:$AA$1000,AA302,$C$5:$C$1000,"&lt;&gt;"&amp;C302))</f>
        <v/>
      </c>
      <c r="X302" s="72"/>
      <c r="Y302" s="68"/>
      <c r="Z302" s="72"/>
      <c r="AA302" s="38" t="str">
        <f aca="false">IF(B302="","",YEAR(B302)*100+MONTH(B302))</f>
        <v/>
      </c>
      <c r="AB302" s="38" t="str">
        <f aca="false">IF(AND(E302&lt;&gt;"",E302=Cruce!$C$5,AD302=1),COUNTIFS($E$5:E302,E302,$AD$5:AD302,1),"")</f>
        <v/>
      </c>
      <c r="AC302" s="38" t="str">
        <f aca="false">IF(E302="","",C302&amp;"|"&amp;X302&amp;"|"&amp;IF(B302="","s/f",TEXT(B302,"yyyymmdd"))&amp;IF(OR(C302="SSF",X302="Visitas Auditoría Interna"),"|"&amp;Y302,""))</f>
        <v/>
      </c>
      <c r="AD302" s="38" t="n">
        <f aca="false">IF(E302="",0,IF(COUNTIFS($E$5:E302,E302,$AC$5:AC302,AC302)=1,1,0))</f>
        <v>0</v>
      </c>
      <c r="AE302" s="38" t="str">
        <f aca="false">IF(OR(E302="",AD302&lt;&gt;1),"",SUBSTITUTE(SUBSTITUTE(C302,"Auditoría ",""),"Consejo de Administración","Consejo")&amp;" – "&amp;IF(B302="","(sin fecha)",DAY(B302)&amp;" de "&amp;CHOOSE(MONTH(B302),"Enero","Febrero","Marzo","Abril","Mayo","Junio","Julio","Agosto","Septiembre","Octubre","Noviembre","Diciembre")&amp;" "&amp;YEAR(B302)))</f>
        <v/>
      </c>
      <c r="AF302" s="38" t="n">
        <f aca="false">IF(E302="",0,IF(COUNTIF($AC$5:AC302,AC302)=1,1,0))</f>
        <v>0</v>
      </c>
    </row>
    <row r="303" customFormat="false" ht="15" hidden="false" customHeight="false" outlineLevel="0" collapsed="false">
      <c r="A303" s="68"/>
      <c r="B303" s="67"/>
      <c r="C303" s="68"/>
      <c r="D303" s="68"/>
      <c r="E303" s="69"/>
      <c r="F303" s="69"/>
      <c r="G303" s="70" t="str">
        <f aca="false">IF(OR(E303="",AND($C$3="",$E$3="")),"",IF(B303="","Sin fecha",IF(AND(OR($C$3="",B303&gt;=$C$3),OR($E$3="",B303&lt;=$E$3)),"Sí","No")))</f>
        <v/>
      </c>
      <c r="H303" s="58" t="str">
        <f aca="false">IF(B303="","",YEAR(B303))</f>
        <v/>
      </c>
      <c r="I303" s="70" t="str">
        <f aca="false">IF(B303="","",IF(MONTH(B303)=1,"X",""))</f>
        <v/>
      </c>
      <c r="J303" s="70" t="str">
        <f aca="false">IF(B303="","",IF(MONTH(B303)=2,"X",""))</f>
        <v/>
      </c>
      <c r="K303" s="70" t="str">
        <f aca="false">IF(B303="","",IF(MONTH(B303)=3,"X",""))</f>
        <v/>
      </c>
      <c r="L303" s="70" t="str">
        <f aca="false">IF(B303="","",IF(MONTH(B303)=4,"X",""))</f>
        <v/>
      </c>
      <c r="M303" s="70" t="str">
        <f aca="false">IF(B303="","",IF(MONTH(B303)=5,"X",""))</f>
        <v/>
      </c>
      <c r="N303" s="70" t="str">
        <f aca="false">IF(B303="","",IF(MONTH(B303)=6,"X",""))</f>
        <v/>
      </c>
      <c r="O303" s="70" t="str">
        <f aca="false">IF(B303="","",IF(MONTH(B303)=7,"X",""))</f>
        <v/>
      </c>
      <c r="P303" s="70" t="str">
        <f aca="false">IF(B303="","",IF(MONTH(B303)=8,"X",""))</f>
        <v/>
      </c>
      <c r="Q303" s="70" t="str">
        <f aca="false">IF(B303="","",IF(MONTH(B303)=9,"X",""))</f>
        <v/>
      </c>
      <c r="R303" s="70" t="str">
        <f aca="false">IF(B303="","",IF(MONTH(B303)=10,"X",""))</f>
        <v/>
      </c>
      <c r="S303" s="70" t="str">
        <f aca="false">IF(B303="","",IF(MONTH(B303)=11,"X",""))</f>
        <v/>
      </c>
      <c r="T303" s="70" t="str">
        <f aca="false">IF(B303="","",IF(MONTH(B303)=12,"X",""))</f>
        <v/>
      </c>
      <c r="U303" s="58" t="str">
        <f aca="false">IF(E303="","",SUMIF($E$5:$E$1000,E303,$AD$5:$AD$1000))</f>
        <v/>
      </c>
      <c r="V303" s="71" t="str">
        <f aca="false">IF(E303="","",_xlfn.TEXTJOIN(" + ",TRUE(),IF(COUNTIFS($E$5:$E$1000,E303,$C$5:$C$1000,"Auditoría Interna")&gt;0,"Interna",""),IF(COUNTIFS($E$5:$E$1000,E303,$C$5:$C$1000,"Auditoría Externa")&gt;0,"Externa",""),IF(COUNTIFS($E$5:$E$1000,E303,$C$5:$C$1000,"SSF")&gt;0,"SSF",""),IF(COUNTIFS($E$5:$E$1000,E303,$C$5:$C$1000,"Comité de Supervisión")&gt;0,"Comité Sup.",""),IF(COUNTIFS($E$5:$E$1000,E303,$C$5:$C$1000,"Consejo de Administración")&gt;0,"Consejo",""),IF(COUNTIFS($E$5:$E$1000,E303,$C$5:$C$1000,"Otros")&gt;0,"Otros","")))</f>
        <v/>
      </c>
      <c r="W303" s="58" t="str">
        <f aca="false">IF(E303="","",SUMIFS($AD$5:$AD$1000,$E$5:$E$1000,E303,$AA$5:$AA$1000,AA303,$C$5:$C$1000,"&lt;&gt;"&amp;C303))</f>
        <v/>
      </c>
      <c r="X303" s="72"/>
      <c r="Y303" s="68"/>
      <c r="Z303" s="72"/>
      <c r="AA303" s="38" t="str">
        <f aca="false">IF(B303="","",YEAR(B303)*100+MONTH(B303))</f>
        <v/>
      </c>
      <c r="AB303" s="38" t="str">
        <f aca="false">IF(AND(E303&lt;&gt;"",E303=Cruce!$C$5,AD303=1),COUNTIFS($E$5:E303,E303,$AD$5:AD303,1),"")</f>
        <v/>
      </c>
      <c r="AC303" s="38" t="str">
        <f aca="false">IF(E303="","",C303&amp;"|"&amp;X303&amp;"|"&amp;IF(B303="","s/f",TEXT(B303,"yyyymmdd"))&amp;IF(OR(C303="SSF",X303="Visitas Auditoría Interna"),"|"&amp;Y303,""))</f>
        <v/>
      </c>
      <c r="AD303" s="38" t="n">
        <f aca="false">IF(E303="",0,IF(COUNTIFS($E$5:E303,E303,$AC$5:AC303,AC303)=1,1,0))</f>
        <v>0</v>
      </c>
      <c r="AE303" s="38" t="str">
        <f aca="false">IF(OR(E303="",AD303&lt;&gt;1),"",SUBSTITUTE(SUBSTITUTE(C303,"Auditoría ",""),"Consejo de Administración","Consejo")&amp;" – "&amp;IF(B303="","(sin fecha)",DAY(B303)&amp;" de "&amp;CHOOSE(MONTH(B303),"Enero","Febrero","Marzo","Abril","Mayo","Junio","Julio","Agosto","Septiembre","Octubre","Noviembre","Diciembre")&amp;" "&amp;YEAR(B303)))</f>
        <v/>
      </c>
      <c r="AF303" s="38" t="n">
        <f aca="false">IF(E303="",0,IF(COUNTIF($AC$5:AC303,AC303)=1,1,0))</f>
        <v>0</v>
      </c>
    </row>
    <row r="304" customFormat="false" ht="15" hidden="false" customHeight="false" outlineLevel="0" collapsed="false">
      <c r="A304" s="68"/>
      <c r="B304" s="67"/>
      <c r="C304" s="68"/>
      <c r="D304" s="68"/>
      <c r="E304" s="69"/>
      <c r="F304" s="69"/>
      <c r="G304" s="70" t="str">
        <f aca="false">IF(OR(E304="",AND($C$3="",$E$3="")),"",IF(B304="","Sin fecha",IF(AND(OR($C$3="",B304&gt;=$C$3),OR($E$3="",B304&lt;=$E$3)),"Sí","No")))</f>
        <v/>
      </c>
      <c r="H304" s="58" t="str">
        <f aca="false">IF(B304="","",YEAR(B304))</f>
        <v/>
      </c>
      <c r="I304" s="70" t="str">
        <f aca="false">IF(B304="","",IF(MONTH(B304)=1,"X",""))</f>
        <v/>
      </c>
      <c r="J304" s="70" t="str">
        <f aca="false">IF(B304="","",IF(MONTH(B304)=2,"X",""))</f>
        <v/>
      </c>
      <c r="K304" s="70" t="str">
        <f aca="false">IF(B304="","",IF(MONTH(B304)=3,"X",""))</f>
        <v/>
      </c>
      <c r="L304" s="70" t="str">
        <f aca="false">IF(B304="","",IF(MONTH(B304)=4,"X",""))</f>
        <v/>
      </c>
      <c r="M304" s="70" t="str">
        <f aca="false">IF(B304="","",IF(MONTH(B304)=5,"X",""))</f>
        <v/>
      </c>
      <c r="N304" s="70" t="str">
        <f aca="false">IF(B304="","",IF(MONTH(B304)=6,"X",""))</f>
        <v/>
      </c>
      <c r="O304" s="70" t="str">
        <f aca="false">IF(B304="","",IF(MONTH(B304)=7,"X",""))</f>
        <v/>
      </c>
      <c r="P304" s="70" t="str">
        <f aca="false">IF(B304="","",IF(MONTH(B304)=8,"X",""))</f>
        <v/>
      </c>
      <c r="Q304" s="70" t="str">
        <f aca="false">IF(B304="","",IF(MONTH(B304)=9,"X",""))</f>
        <v/>
      </c>
      <c r="R304" s="70" t="str">
        <f aca="false">IF(B304="","",IF(MONTH(B304)=10,"X",""))</f>
        <v/>
      </c>
      <c r="S304" s="70" t="str">
        <f aca="false">IF(B304="","",IF(MONTH(B304)=11,"X",""))</f>
        <v/>
      </c>
      <c r="T304" s="70" t="str">
        <f aca="false">IF(B304="","",IF(MONTH(B304)=12,"X",""))</f>
        <v/>
      </c>
      <c r="U304" s="58" t="str">
        <f aca="false">IF(E304="","",SUMIF($E$5:$E$1000,E304,$AD$5:$AD$1000))</f>
        <v/>
      </c>
      <c r="V304" s="71" t="str">
        <f aca="false">IF(E304="","",_xlfn.TEXTJOIN(" + ",TRUE(),IF(COUNTIFS($E$5:$E$1000,E304,$C$5:$C$1000,"Auditoría Interna")&gt;0,"Interna",""),IF(COUNTIFS($E$5:$E$1000,E304,$C$5:$C$1000,"Auditoría Externa")&gt;0,"Externa",""),IF(COUNTIFS($E$5:$E$1000,E304,$C$5:$C$1000,"SSF")&gt;0,"SSF",""),IF(COUNTIFS($E$5:$E$1000,E304,$C$5:$C$1000,"Comité de Supervisión")&gt;0,"Comité Sup.",""),IF(COUNTIFS($E$5:$E$1000,E304,$C$5:$C$1000,"Consejo de Administración")&gt;0,"Consejo",""),IF(COUNTIFS($E$5:$E$1000,E304,$C$5:$C$1000,"Otros")&gt;0,"Otros","")))</f>
        <v/>
      </c>
      <c r="W304" s="58" t="str">
        <f aca="false">IF(E304="","",SUMIFS($AD$5:$AD$1000,$E$5:$E$1000,E304,$AA$5:$AA$1000,AA304,$C$5:$C$1000,"&lt;&gt;"&amp;C304))</f>
        <v/>
      </c>
      <c r="X304" s="72"/>
      <c r="Y304" s="68"/>
      <c r="Z304" s="72"/>
      <c r="AA304" s="38" t="str">
        <f aca="false">IF(B304="","",YEAR(B304)*100+MONTH(B304))</f>
        <v/>
      </c>
      <c r="AB304" s="38" t="str">
        <f aca="false">IF(AND(E304&lt;&gt;"",E304=Cruce!$C$5,AD304=1),COUNTIFS($E$5:E304,E304,$AD$5:AD304,1),"")</f>
        <v/>
      </c>
      <c r="AC304" s="38" t="str">
        <f aca="false">IF(E304="","",C304&amp;"|"&amp;X304&amp;"|"&amp;IF(B304="","s/f",TEXT(B304,"yyyymmdd"))&amp;IF(OR(C304="SSF",X304="Visitas Auditoría Interna"),"|"&amp;Y304,""))</f>
        <v/>
      </c>
      <c r="AD304" s="38" t="n">
        <f aca="false">IF(E304="",0,IF(COUNTIFS($E$5:E304,E304,$AC$5:AC304,AC304)=1,1,0))</f>
        <v>0</v>
      </c>
      <c r="AE304" s="38" t="str">
        <f aca="false">IF(OR(E304="",AD304&lt;&gt;1),"",SUBSTITUTE(SUBSTITUTE(C304,"Auditoría ",""),"Consejo de Administración","Consejo")&amp;" – "&amp;IF(B304="","(sin fecha)",DAY(B304)&amp;" de "&amp;CHOOSE(MONTH(B304),"Enero","Febrero","Marzo","Abril","Mayo","Junio","Julio","Agosto","Septiembre","Octubre","Noviembre","Diciembre")&amp;" "&amp;YEAR(B304)))</f>
        <v/>
      </c>
      <c r="AF304" s="38" t="n">
        <f aca="false">IF(E304="",0,IF(COUNTIF($AC$5:AC304,AC304)=1,1,0))</f>
        <v>0</v>
      </c>
    </row>
    <row r="305" customFormat="false" ht="15" hidden="false" customHeight="false" outlineLevel="0" collapsed="false">
      <c r="A305" s="68"/>
      <c r="B305" s="67"/>
      <c r="C305" s="68"/>
      <c r="D305" s="68"/>
      <c r="E305" s="69"/>
      <c r="F305" s="69"/>
      <c r="G305" s="70" t="str">
        <f aca="false">IF(OR(E305="",AND($C$3="",$E$3="")),"",IF(B305="","Sin fecha",IF(AND(OR($C$3="",B305&gt;=$C$3),OR($E$3="",B305&lt;=$E$3)),"Sí","No")))</f>
        <v/>
      </c>
      <c r="H305" s="58" t="str">
        <f aca="false">IF(B305="","",YEAR(B305))</f>
        <v/>
      </c>
      <c r="I305" s="70" t="str">
        <f aca="false">IF(B305="","",IF(MONTH(B305)=1,"X",""))</f>
        <v/>
      </c>
      <c r="J305" s="70" t="str">
        <f aca="false">IF(B305="","",IF(MONTH(B305)=2,"X",""))</f>
        <v/>
      </c>
      <c r="K305" s="70" t="str">
        <f aca="false">IF(B305="","",IF(MONTH(B305)=3,"X",""))</f>
        <v/>
      </c>
      <c r="L305" s="70" t="str">
        <f aca="false">IF(B305="","",IF(MONTH(B305)=4,"X",""))</f>
        <v/>
      </c>
      <c r="M305" s="70" t="str">
        <f aca="false">IF(B305="","",IF(MONTH(B305)=5,"X",""))</f>
        <v/>
      </c>
      <c r="N305" s="70" t="str">
        <f aca="false">IF(B305="","",IF(MONTH(B305)=6,"X",""))</f>
        <v/>
      </c>
      <c r="O305" s="70" t="str">
        <f aca="false">IF(B305="","",IF(MONTH(B305)=7,"X",""))</f>
        <v/>
      </c>
      <c r="P305" s="70" t="str">
        <f aca="false">IF(B305="","",IF(MONTH(B305)=8,"X",""))</f>
        <v/>
      </c>
      <c r="Q305" s="70" t="str">
        <f aca="false">IF(B305="","",IF(MONTH(B305)=9,"X",""))</f>
        <v/>
      </c>
      <c r="R305" s="70" t="str">
        <f aca="false">IF(B305="","",IF(MONTH(B305)=10,"X",""))</f>
        <v/>
      </c>
      <c r="S305" s="70" t="str">
        <f aca="false">IF(B305="","",IF(MONTH(B305)=11,"X",""))</f>
        <v/>
      </c>
      <c r="T305" s="70" t="str">
        <f aca="false">IF(B305="","",IF(MONTH(B305)=12,"X",""))</f>
        <v/>
      </c>
      <c r="U305" s="58" t="str">
        <f aca="false">IF(E305="","",SUMIF($E$5:$E$1000,E305,$AD$5:$AD$1000))</f>
        <v/>
      </c>
      <c r="V305" s="71" t="str">
        <f aca="false">IF(E305="","",_xlfn.TEXTJOIN(" + ",TRUE(),IF(COUNTIFS($E$5:$E$1000,E305,$C$5:$C$1000,"Auditoría Interna")&gt;0,"Interna",""),IF(COUNTIFS($E$5:$E$1000,E305,$C$5:$C$1000,"Auditoría Externa")&gt;0,"Externa",""),IF(COUNTIFS($E$5:$E$1000,E305,$C$5:$C$1000,"SSF")&gt;0,"SSF",""),IF(COUNTIFS($E$5:$E$1000,E305,$C$5:$C$1000,"Comité de Supervisión")&gt;0,"Comité Sup.",""),IF(COUNTIFS($E$5:$E$1000,E305,$C$5:$C$1000,"Consejo de Administración")&gt;0,"Consejo",""),IF(COUNTIFS($E$5:$E$1000,E305,$C$5:$C$1000,"Otros")&gt;0,"Otros","")))</f>
        <v/>
      </c>
      <c r="W305" s="58" t="str">
        <f aca="false">IF(E305="","",SUMIFS($AD$5:$AD$1000,$E$5:$E$1000,E305,$AA$5:$AA$1000,AA305,$C$5:$C$1000,"&lt;&gt;"&amp;C305))</f>
        <v/>
      </c>
      <c r="X305" s="72"/>
      <c r="Y305" s="68"/>
      <c r="Z305" s="72"/>
      <c r="AA305" s="38" t="str">
        <f aca="false">IF(B305="","",YEAR(B305)*100+MONTH(B305))</f>
        <v/>
      </c>
      <c r="AB305" s="38" t="str">
        <f aca="false">IF(AND(E305&lt;&gt;"",E305=Cruce!$C$5,AD305=1),COUNTIFS($E$5:E305,E305,$AD$5:AD305,1),"")</f>
        <v/>
      </c>
      <c r="AC305" s="38" t="str">
        <f aca="false">IF(E305="","",C305&amp;"|"&amp;X305&amp;"|"&amp;IF(B305="","s/f",TEXT(B305,"yyyymmdd"))&amp;IF(OR(C305="SSF",X305="Visitas Auditoría Interna"),"|"&amp;Y305,""))</f>
        <v/>
      </c>
      <c r="AD305" s="38" t="n">
        <f aca="false">IF(E305="",0,IF(COUNTIFS($E$5:E305,E305,$AC$5:AC305,AC305)=1,1,0))</f>
        <v>0</v>
      </c>
      <c r="AE305" s="38" t="str">
        <f aca="false">IF(OR(E305="",AD305&lt;&gt;1),"",SUBSTITUTE(SUBSTITUTE(C305,"Auditoría ",""),"Consejo de Administración","Consejo")&amp;" – "&amp;IF(B305="","(sin fecha)",DAY(B305)&amp;" de "&amp;CHOOSE(MONTH(B305),"Enero","Febrero","Marzo","Abril","Mayo","Junio","Julio","Agosto","Septiembre","Octubre","Noviembre","Diciembre")&amp;" "&amp;YEAR(B305)))</f>
        <v/>
      </c>
      <c r="AF305" s="38" t="n">
        <f aca="false">IF(E305="",0,IF(COUNTIF($AC$5:AC305,AC305)=1,1,0))</f>
        <v>0</v>
      </c>
    </row>
    <row r="306" customFormat="false" ht="15" hidden="false" customHeight="false" outlineLevel="0" collapsed="false">
      <c r="A306" s="68"/>
      <c r="B306" s="67"/>
      <c r="C306" s="68"/>
      <c r="D306" s="68"/>
      <c r="E306" s="69"/>
      <c r="F306" s="69"/>
      <c r="G306" s="70" t="str">
        <f aca="false">IF(OR(E306="",AND($C$3="",$E$3="")),"",IF(B306="","Sin fecha",IF(AND(OR($C$3="",B306&gt;=$C$3),OR($E$3="",B306&lt;=$E$3)),"Sí","No")))</f>
        <v/>
      </c>
      <c r="H306" s="58" t="str">
        <f aca="false">IF(B306="","",YEAR(B306))</f>
        <v/>
      </c>
      <c r="I306" s="70" t="str">
        <f aca="false">IF(B306="","",IF(MONTH(B306)=1,"X",""))</f>
        <v/>
      </c>
      <c r="J306" s="70" t="str">
        <f aca="false">IF(B306="","",IF(MONTH(B306)=2,"X",""))</f>
        <v/>
      </c>
      <c r="K306" s="70" t="str">
        <f aca="false">IF(B306="","",IF(MONTH(B306)=3,"X",""))</f>
        <v/>
      </c>
      <c r="L306" s="70" t="str">
        <f aca="false">IF(B306="","",IF(MONTH(B306)=4,"X",""))</f>
        <v/>
      </c>
      <c r="M306" s="70" t="str">
        <f aca="false">IF(B306="","",IF(MONTH(B306)=5,"X",""))</f>
        <v/>
      </c>
      <c r="N306" s="70" t="str">
        <f aca="false">IF(B306="","",IF(MONTH(B306)=6,"X",""))</f>
        <v/>
      </c>
      <c r="O306" s="70" t="str">
        <f aca="false">IF(B306="","",IF(MONTH(B306)=7,"X",""))</f>
        <v/>
      </c>
      <c r="P306" s="70" t="str">
        <f aca="false">IF(B306="","",IF(MONTH(B306)=8,"X",""))</f>
        <v/>
      </c>
      <c r="Q306" s="70" t="str">
        <f aca="false">IF(B306="","",IF(MONTH(B306)=9,"X",""))</f>
        <v/>
      </c>
      <c r="R306" s="70" t="str">
        <f aca="false">IF(B306="","",IF(MONTH(B306)=10,"X",""))</f>
        <v/>
      </c>
      <c r="S306" s="70" t="str">
        <f aca="false">IF(B306="","",IF(MONTH(B306)=11,"X",""))</f>
        <v/>
      </c>
      <c r="T306" s="70" t="str">
        <f aca="false">IF(B306="","",IF(MONTH(B306)=12,"X",""))</f>
        <v/>
      </c>
      <c r="U306" s="58" t="str">
        <f aca="false">IF(E306="","",SUMIF($E$5:$E$1000,E306,$AD$5:$AD$1000))</f>
        <v/>
      </c>
      <c r="V306" s="71" t="str">
        <f aca="false">IF(E306="","",_xlfn.TEXTJOIN(" + ",TRUE(),IF(COUNTIFS($E$5:$E$1000,E306,$C$5:$C$1000,"Auditoría Interna")&gt;0,"Interna",""),IF(COUNTIFS($E$5:$E$1000,E306,$C$5:$C$1000,"Auditoría Externa")&gt;0,"Externa",""),IF(COUNTIFS($E$5:$E$1000,E306,$C$5:$C$1000,"SSF")&gt;0,"SSF",""),IF(COUNTIFS($E$5:$E$1000,E306,$C$5:$C$1000,"Comité de Supervisión")&gt;0,"Comité Sup.",""),IF(COUNTIFS($E$5:$E$1000,E306,$C$5:$C$1000,"Consejo de Administración")&gt;0,"Consejo",""),IF(COUNTIFS($E$5:$E$1000,E306,$C$5:$C$1000,"Otros")&gt;0,"Otros","")))</f>
        <v/>
      </c>
      <c r="W306" s="58" t="str">
        <f aca="false">IF(E306="","",SUMIFS($AD$5:$AD$1000,$E$5:$E$1000,E306,$AA$5:$AA$1000,AA306,$C$5:$C$1000,"&lt;&gt;"&amp;C306))</f>
        <v/>
      </c>
      <c r="X306" s="72"/>
      <c r="Y306" s="68"/>
      <c r="Z306" s="72"/>
      <c r="AA306" s="38" t="str">
        <f aca="false">IF(B306="","",YEAR(B306)*100+MONTH(B306))</f>
        <v/>
      </c>
      <c r="AB306" s="38" t="str">
        <f aca="false">IF(AND(E306&lt;&gt;"",E306=Cruce!$C$5,AD306=1),COUNTIFS($E$5:E306,E306,$AD$5:AD306,1),"")</f>
        <v/>
      </c>
      <c r="AC306" s="38" t="str">
        <f aca="false">IF(E306="","",C306&amp;"|"&amp;X306&amp;"|"&amp;IF(B306="","s/f",TEXT(B306,"yyyymmdd"))&amp;IF(OR(C306="SSF",X306="Visitas Auditoría Interna"),"|"&amp;Y306,""))</f>
        <v/>
      </c>
      <c r="AD306" s="38" t="n">
        <f aca="false">IF(E306="",0,IF(COUNTIFS($E$5:E306,E306,$AC$5:AC306,AC306)=1,1,0))</f>
        <v>0</v>
      </c>
      <c r="AE306" s="38" t="str">
        <f aca="false">IF(OR(E306="",AD306&lt;&gt;1),"",SUBSTITUTE(SUBSTITUTE(C306,"Auditoría ",""),"Consejo de Administración","Consejo")&amp;" – "&amp;IF(B306="","(sin fecha)",DAY(B306)&amp;" de "&amp;CHOOSE(MONTH(B306),"Enero","Febrero","Marzo","Abril","Mayo","Junio","Julio","Agosto","Septiembre","Octubre","Noviembre","Diciembre")&amp;" "&amp;YEAR(B306)))</f>
        <v/>
      </c>
      <c r="AF306" s="38" t="n">
        <f aca="false">IF(E306="",0,IF(COUNTIF($AC$5:AC306,AC306)=1,1,0))</f>
        <v>0</v>
      </c>
    </row>
    <row r="307" customFormat="false" ht="15" hidden="false" customHeight="false" outlineLevel="0" collapsed="false">
      <c r="A307" s="68"/>
      <c r="B307" s="67"/>
      <c r="C307" s="68"/>
      <c r="D307" s="68"/>
      <c r="E307" s="69"/>
      <c r="F307" s="69"/>
      <c r="G307" s="70" t="str">
        <f aca="false">IF(OR(E307="",AND($C$3="",$E$3="")),"",IF(B307="","Sin fecha",IF(AND(OR($C$3="",B307&gt;=$C$3),OR($E$3="",B307&lt;=$E$3)),"Sí","No")))</f>
        <v/>
      </c>
      <c r="H307" s="58" t="str">
        <f aca="false">IF(B307="","",YEAR(B307))</f>
        <v/>
      </c>
      <c r="I307" s="70" t="str">
        <f aca="false">IF(B307="","",IF(MONTH(B307)=1,"X",""))</f>
        <v/>
      </c>
      <c r="J307" s="70" t="str">
        <f aca="false">IF(B307="","",IF(MONTH(B307)=2,"X",""))</f>
        <v/>
      </c>
      <c r="K307" s="70" t="str">
        <f aca="false">IF(B307="","",IF(MONTH(B307)=3,"X",""))</f>
        <v/>
      </c>
      <c r="L307" s="70" t="str">
        <f aca="false">IF(B307="","",IF(MONTH(B307)=4,"X",""))</f>
        <v/>
      </c>
      <c r="M307" s="70" t="str">
        <f aca="false">IF(B307="","",IF(MONTH(B307)=5,"X",""))</f>
        <v/>
      </c>
      <c r="N307" s="70" t="str">
        <f aca="false">IF(B307="","",IF(MONTH(B307)=6,"X",""))</f>
        <v/>
      </c>
      <c r="O307" s="70" t="str">
        <f aca="false">IF(B307="","",IF(MONTH(B307)=7,"X",""))</f>
        <v/>
      </c>
      <c r="P307" s="70" t="str">
        <f aca="false">IF(B307="","",IF(MONTH(B307)=8,"X",""))</f>
        <v/>
      </c>
      <c r="Q307" s="70" t="str">
        <f aca="false">IF(B307="","",IF(MONTH(B307)=9,"X",""))</f>
        <v/>
      </c>
      <c r="R307" s="70" t="str">
        <f aca="false">IF(B307="","",IF(MONTH(B307)=10,"X",""))</f>
        <v/>
      </c>
      <c r="S307" s="70" t="str">
        <f aca="false">IF(B307="","",IF(MONTH(B307)=11,"X",""))</f>
        <v/>
      </c>
      <c r="T307" s="70" t="str">
        <f aca="false">IF(B307="","",IF(MONTH(B307)=12,"X",""))</f>
        <v/>
      </c>
      <c r="U307" s="58" t="str">
        <f aca="false">IF(E307="","",SUMIF($E$5:$E$1000,E307,$AD$5:$AD$1000))</f>
        <v/>
      </c>
      <c r="V307" s="71" t="str">
        <f aca="false">IF(E307="","",_xlfn.TEXTJOIN(" + ",TRUE(),IF(COUNTIFS($E$5:$E$1000,E307,$C$5:$C$1000,"Auditoría Interna")&gt;0,"Interna",""),IF(COUNTIFS($E$5:$E$1000,E307,$C$5:$C$1000,"Auditoría Externa")&gt;0,"Externa",""),IF(COUNTIFS($E$5:$E$1000,E307,$C$5:$C$1000,"SSF")&gt;0,"SSF",""),IF(COUNTIFS($E$5:$E$1000,E307,$C$5:$C$1000,"Comité de Supervisión")&gt;0,"Comité Sup.",""),IF(COUNTIFS($E$5:$E$1000,E307,$C$5:$C$1000,"Consejo de Administración")&gt;0,"Consejo",""),IF(COUNTIFS($E$5:$E$1000,E307,$C$5:$C$1000,"Otros")&gt;0,"Otros","")))</f>
        <v/>
      </c>
      <c r="W307" s="58" t="str">
        <f aca="false">IF(E307="","",SUMIFS($AD$5:$AD$1000,$E$5:$E$1000,E307,$AA$5:$AA$1000,AA307,$C$5:$C$1000,"&lt;&gt;"&amp;C307))</f>
        <v/>
      </c>
      <c r="X307" s="72"/>
      <c r="Y307" s="68"/>
      <c r="Z307" s="72"/>
      <c r="AA307" s="38" t="str">
        <f aca="false">IF(B307="","",YEAR(B307)*100+MONTH(B307))</f>
        <v/>
      </c>
      <c r="AB307" s="38" t="str">
        <f aca="false">IF(AND(E307&lt;&gt;"",E307=Cruce!$C$5,AD307=1),COUNTIFS($E$5:E307,E307,$AD$5:AD307,1),"")</f>
        <v/>
      </c>
      <c r="AC307" s="38" t="str">
        <f aca="false">IF(E307="","",C307&amp;"|"&amp;X307&amp;"|"&amp;IF(B307="","s/f",TEXT(B307,"yyyymmdd"))&amp;IF(OR(C307="SSF",X307="Visitas Auditoría Interna"),"|"&amp;Y307,""))</f>
        <v/>
      </c>
      <c r="AD307" s="38" t="n">
        <f aca="false">IF(E307="",0,IF(COUNTIFS($E$5:E307,E307,$AC$5:AC307,AC307)=1,1,0))</f>
        <v>0</v>
      </c>
      <c r="AE307" s="38" t="str">
        <f aca="false">IF(OR(E307="",AD307&lt;&gt;1),"",SUBSTITUTE(SUBSTITUTE(C307,"Auditoría ",""),"Consejo de Administración","Consejo")&amp;" – "&amp;IF(B307="","(sin fecha)",DAY(B307)&amp;" de "&amp;CHOOSE(MONTH(B307),"Enero","Febrero","Marzo","Abril","Mayo","Junio","Julio","Agosto","Septiembre","Octubre","Noviembre","Diciembre")&amp;" "&amp;YEAR(B307)))</f>
        <v/>
      </c>
      <c r="AF307" s="38" t="n">
        <f aca="false">IF(E307="",0,IF(COUNTIF($AC$5:AC307,AC307)=1,1,0))</f>
        <v>0</v>
      </c>
    </row>
    <row r="308" customFormat="false" ht="15" hidden="false" customHeight="false" outlineLevel="0" collapsed="false">
      <c r="A308" s="68"/>
      <c r="B308" s="67"/>
      <c r="C308" s="68"/>
      <c r="D308" s="68"/>
      <c r="E308" s="69"/>
      <c r="F308" s="69"/>
      <c r="G308" s="70" t="str">
        <f aca="false">IF(OR(E308="",AND($C$3="",$E$3="")),"",IF(B308="","Sin fecha",IF(AND(OR($C$3="",B308&gt;=$C$3),OR($E$3="",B308&lt;=$E$3)),"Sí","No")))</f>
        <v/>
      </c>
      <c r="H308" s="58" t="str">
        <f aca="false">IF(B308="","",YEAR(B308))</f>
        <v/>
      </c>
      <c r="I308" s="70" t="str">
        <f aca="false">IF(B308="","",IF(MONTH(B308)=1,"X",""))</f>
        <v/>
      </c>
      <c r="J308" s="70" t="str">
        <f aca="false">IF(B308="","",IF(MONTH(B308)=2,"X",""))</f>
        <v/>
      </c>
      <c r="K308" s="70" t="str">
        <f aca="false">IF(B308="","",IF(MONTH(B308)=3,"X",""))</f>
        <v/>
      </c>
      <c r="L308" s="70" t="str">
        <f aca="false">IF(B308="","",IF(MONTH(B308)=4,"X",""))</f>
        <v/>
      </c>
      <c r="M308" s="70" t="str">
        <f aca="false">IF(B308="","",IF(MONTH(B308)=5,"X",""))</f>
        <v/>
      </c>
      <c r="N308" s="70" t="str">
        <f aca="false">IF(B308="","",IF(MONTH(B308)=6,"X",""))</f>
        <v/>
      </c>
      <c r="O308" s="70" t="str">
        <f aca="false">IF(B308="","",IF(MONTH(B308)=7,"X",""))</f>
        <v/>
      </c>
      <c r="P308" s="70" t="str">
        <f aca="false">IF(B308="","",IF(MONTH(B308)=8,"X",""))</f>
        <v/>
      </c>
      <c r="Q308" s="70" t="str">
        <f aca="false">IF(B308="","",IF(MONTH(B308)=9,"X",""))</f>
        <v/>
      </c>
      <c r="R308" s="70" t="str">
        <f aca="false">IF(B308="","",IF(MONTH(B308)=10,"X",""))</f>
        <v/>
      </c>
      <c r="S308" s="70" t="str">
        <f aca="false">IF(B308="","",IF(MONTH(B308)=11,"X",""))</f>
        <v/>
      </c>
      <c r="T308" s="70" t="str">
        <f aca="false">IF(B308="","",IF(MONTH(B308)=12,"X",""))</f>
        <v/>
      </c>
      <c r="U308" s="58" t="str">
        <f aca="false">IF(E308="","",SUMIF($E$5:$E$1000,E308,$AD$5:$AD$1000))</f>
        <v/>
      </c>
      <c r="V308" s="71" t="str">
        <f aca="false">IF(E308="","",_xlfn.TEXTJOIN(" + ",TRUE(),IF(COUNTIFS($E$5:$E$1000,E308,$C$5:$C$1000,"Auditoría Interna")&gt;0,"Interna",""),IF(COUNTIFS($E$5:$E$1000,E308,$C$5:$C$1000,"Auditoría Externa")&gt;0,"Externa",""),IF(COUNTIFS($E$5:$E$1000,E308,$C$5:$C$1000,"SSF")&gt;0,"SSF",""),IF(COUNTIFS($E$5:$E$1000,E308,$C$5:$C$1000,"Comité de Supervisión")&gt;0,"Comité Sup.",""),IF(COUNTIFS($E$5:$E$1000,E308,$C$5:$C$1000,"Consejo de Administración")&gt;0,"Consejo",""),IF(COUNTIFS($E$5:$E$1000,E308,$C$5:$C$1000,"Otros")&gt;0,"Otros","")))</f>
        <v/>
      </c>
      <c r="W308" s="58" t="str">
        <f aca="false">IF(E308="","",SUMIFS($AD$5:$AD$1000,$E$5:$E$1000,E308,$AA$5:$AA$1000,AA308,$C$5:$C$1000,"&lt;&gt;"&amp;C308))</f>
        <v/>
      </c>
      <c r="X308" s="72"/>
      <c r="Y308" s="68"/>
      <c r="Z308" s="72"/>
      <c r="AA308" s="38" t="str">
        <f aca="false">IF(B308="","",YEAR(B308)*100+MONTH(B308))</f>
        <v/>
      </c>
      <c r="AB308" s="38" t="str">
        <f aca="false">IF(AND(E308&lt;&gt;"",E308=Cruce!$C$5,AD308=1),COUNTIFS($E$5:E308,E308,$AD$5:AD308,1),"")</f>
        <v/>
      </c>
      <c r="AC308" s="38" t="str">
        <f aca="false">IF(E308="","",C308&amp;"|"&amp;X308&amp;"|"&amp;IF(B308="","s/f",TEXT(B308,"yyyymmdd"))&amp;IF(OR(C308="SSF",X308="Visitas Auditoría Interna"),"|"&amp;Y308,""))</f>
        <v/>
      </c>
      <c r="AD308" s="38" t="n">
        <f aca="false">IF(E308="",0,IF(COUNTIFS($E$5:E308,E308,$AC$5:AC308,AC308)=1,1,0))</f>
        <v>0</v>
      </c>
      <c r="AE308" s="38" t="str">
        <f aca="false">IF(OR(E308="",AD308&lt;&gt;1),"",SUBSTITUTE(SUBSTITUTE(C308,"Auditoría ",""),"Consejo de Administración","Consejo")&amp;" – "&amp;IF(B308="","(sin fecha)",DAY(B308)&amp;" de "&amp;CHOOSE(MONTH(B308),"Enero","Febrero","Marzo","Abril","Mayo","Junio","Julio","Agosto","Septiembre","Octubre","Noviembre","Diciembre")&amp;" "&amp;YEAR(B308)))</f>
        <v/>
      </c>
      <c r="AF308" s="38" t="n">
        <f aca="false">IF(E308="",0,IF(COUNTIF($AC$5:AC308,AC308)=1,1,0))</f>
        <v>0</v>
      </c>
    </row>
    <row r="309" customFormat="false" ht="15" hidden="false" customHeight="false" outlineLevel="0" collapsed="false">
      <c r="A309" s="68"/>
      <c r="B309" s="67"/>
      <c r="C309" s="68"/>
      <c r="D309" s="68"/>
      <c r="E309" s="69"/>
      <c r="F309" s="69"/>
      <c r="G309" s="70" t="str">
        <f aca="false">IF(OR(E309="",AND($C$3="",$E$3="")),"",IF(B309="","Sin fecha",IF(AND(OR($C$3="",B309&gt;=$C$3),OR($E$3="",B309&lt;=$E$3)),"Sí","No")))</f>
        <v/>
      </c>
      <c r="H309" s="58" t="str">
        <f aca="false">IF(B309="","",YEAR(B309))</f>
        <v/>
      </c>
      <c r="I309" s="70" t="str">
        <f aca="false">IF(B309="","",IF(MONTH(B309)=1,"X",""))</f>
        <v/>
      </c>
      <c r="J309" s="70" t="str">
        <f aca="false">IF(B309="","",IF(MONTH(B309)=2,"X",""))</f>
        <v/>
      </c>
      <c r="K309" s="70" t="str">
        <f aca="false">IF(B309="","",IF(MONTH(B309)=3,"X",""))</f>
        <v/>
      </c>
      <c r="L309" s="70" t="str">
        <f aca="false">IF(B309="","",IF(MONTH(B309)=4,"X",""))</f>
        <v/>
      </c>
      <c r="M309" s="70" t="str">
        <f aca="false">IF(B309="","",IF(MONTH(B309)=5,"X",""))</f>
        <v/>
      </c>
      <c r="N309" s="70" t="str">
        <f aca="false">IF(B309="","",IF(MONTH(B309)=6,"X",""))</f>
        <v/>
      </c>
      <c r="O309" s="70" t="str">
        <f aca="false">IF(B309="","",IF(MONTH(B309)=7,"X",""))</f>
        <v/>
      </c>
      <c r="P309" s="70" t="str">
        <f aca="false">IF(B309="","",IF(MONTH(B309)=8,"X",""))</f>
        <v/>
      </c>
      <c r="Q309" s="70" t="str">
        <f aca="false">IF(B309="","",IF(MONTH(B309)=9,"X",""))</f>
        <v/>
      </c>
      <c r="R309" s="70" t="str">
        <f aca="false">IF(B309="","",IF(MONTH(B309)=10,"X",""))</f>
        <v/>
      </c>
      <c r="S309" s="70" t="str">
        <f aca="false">IF(B309="","",IF(MONTH(B309)=11,"X",""))</f>
        <v/>
      </c>
      <c r="T309" s="70" t="str">
        <f aca="false">IF(B309="","",IF(MONTH(B309)=12,"X",""))</f>
        <v/>
      </c>
      <c r="U309" s="58" t="str">
        <f aca="false">IF(E309="","",SUMIF($E$5:$E$1000,E309,$AD$5:$AD$1000))</f>
        <v/>
      </c>
      <c r="V309" s="71" t="str">
        <f aca="false">IF(E309="","",_xlfn.TEXTJOIN(" + ",TRUE(),IF(COUNTIFS($E$5:$E$1000,E309,$C$5:$C$1000,"Auditoría Interna")&gt;0,"Interna",""),IF(COUNTIFS($E$5:$E$1000,E309,$C$5:$C$1000,"Auditoría Externa")&gt;0,"Externa",""),IF(COUNTIFS($E$5:$E$1000,E309,$C$5:$C$1000,"SSF")&gt;0,"SSF",""),IF(COUNTIFS($E$5:$E$1000,E309,$C$5:$C$1000,"Comité de Supervisión")&gt;0,"Comité Sup.",""),IF(COUNTIFS($E$5:$E$1000,E309,$C$5:$C$1000,"Consejo de Administración")&gt;0,"Consejo",""),IF(COUNTIFS($E$5:$E$1000,E309,$C$5:$C$1000,"Otros")&gt;0,"Otros","")))</f>
        <v/>
      </c>
      <c r="W309" s="58" t="str">
        <f aca="false">IF(E309="","",SUMIFS($AD$5:$AD$1000,$E$5:$E$1000,E309,$AA$5:$AA$1000,AA309,$C$5:$C$1000,"&lt;&gt;"&amp;C309))</f>
        <v/>
      </c>
      <c r="X309" s="72"/>
      <c r="Y309" s="68"/>
      <c r="Z309" s="72"/>
      <c r="AA309" s="38" t="str">
        <f aca="false">IF(B309="","",YEAR(B309)*100+MONTH(B309))</f>
        <v/>
      </c>
      <c r="AB309" s="38" t="str">
        <f aca="false">IF(AND(E309&lt;&gt;"",E309=Cruce!$C$5,AD309=1),COUNTIFS($E$5:E309,E309,$AD$5:AD309,1),"")</f>
        <v/>
      </c>
      <c r="AC309" s="38" t="str">
        <f aca="false">IF(E309="","",C309&amp;"|"&amp;X309&amp;"|"&amp;IF(B309="","s/f",TEXT(B309,"yyyymmdd"))&amp;IF(OR(C309="SSF",X309="Visitas Auditoría Interna"),"|"&amp;Y309,""))</f>
        <v/>
      </c>
      <c r="AD309" s="38" t="n">
        <f aca="false">IF(E309="",0,IF(COUNTIFS($E$5:E309,E309,$AC$5:AC309,AC309)=1,1,0))</f>
        <v>0</v>
      </c>
      <c r="AE309" s="38" t="str">
        <f aca="false">IF(OR(E309="",AD309&lt;&gt;1),"",SUBSTITUTE(SUBSTITUTE(C309,"Auditoría ",""),"Consejo de Administración","Consejo")&amp;" – "&amp;IF(B309="","(sin fecha)",DAY(B309)&amp;" de "&amp;CHOOSE(MONTH(B309),"Enero","Febrero","Marzo","Abril","Mayo","Junio","Julio","Agosto","Septiembre","Octubre","Noviembre","Diciembre")&amp;" "&amp;YEAR(B309)))</f>
        <v/>
      </c>
      <c r="AF309" s="38" t="n">
        <f aca="false">IF(E309="",0,IF(COUNTIF($AC$5:AC309,AC309)=1,1,0))</f>
        <v>0</v>
      </c>
    </row>
    <row r="310" customFormat="false" ht="15" hidden="false" customHeight="false" outlineLevel="0" collapsed="false">
      <c r="A310" s="68"/>
      <c r="B310" s="67"/>
      <c r="C310" s="68"/>
      <c r="D310" s="68"/>
      <c r="E310" s="69"/>
      <c r="F310" s="69"/>
      <c r="G310" s="70" t="str">
        <f aca="false">IF(OR(E310="",AND($C$3="",$E$3="")),"",IF(B310="","Sin fecha",IF(AND(OR($C$3="",B310&gt;=$C$3),OR($E$3="",B310&lt;=$E$3)),"Sí","No")))</f>
        <v/>
      </c>
      <c r="H310" s="58" t="str">
        <f aca="false">IF(B310="","",YEAR(B310))</f>
        <v/>
      </c>
      <c r="I310" s="70" t="str">
        <f aca="false">IF(B310="","",IF(MONTH(B310)=1,"X",""))</f>
        <v/>
      </c>
      <c r="J310" s="70" t="str">
        <f aca="false">IF(B310="","",IF(MONTH(B310)=2,"X",""))</f>
        <v/>
      </c>
      <c r="K310" s="70" t="str">
        <f aca="false">IF(B310="","",IF(MONTH(B310)=3,"X",""))</f>
        <v/>
      </c>
      <c r="L310" s="70" t="str">
        <f aca="false">IF(B310="","",IF(MONTH(B310)=4,"X",""))</f>
        <v/>
      </c>
      <c r="M310" s="70" t="str">
        <f aca="false">IF(B310="","",IF(MONTH(B310)=5,"X",""))</f>
        <v/>
      </c>
      <c r="N310" s="70" t="str">
        <f aca="false">IF(B310="","",IF(MONTH(B310)=6,"X",""))</f>
        <v/>
      </c>
      <c r="O310" s="70" t="str">
        <f aca="false">IF(B310="","",IF(MONTH(B310)=7,"X",""))</f>
        <v/>
      </c>
      <c r="P310" s="70" t="str">
        <f aca="false">IF(B310="","",IF(MONTH(B310)=8,"X",""))</f>
        <v/>
      </c>
      <c r="Q310" s="70" t="str">
        <f aca="false">IF(B310="","",IF(MONTH(B310)=9,"X",""))</f>
        <v/>
      </c>
      <c r="R310" s="70" t="str">
        <f aca="false">IF(B310="","",IF(MONTH(B310)=10,"X",""))</f>
        <v/>
      </c>
      <c r="S310" s="70" t="str">
        <f aca="false">IF(B310="","",IF(MONTH(B310)=11,"X",""))</f>
        <v/>
      </c>
      <c r="T310" s="70" t="str">
        <f aca="false">IF(B310="","",IF(MONTH(B310)=12,"X",""))</f>
        <v/>
      </c>
      <c r="U310" s="58" t="str">
        <f aca="false">IF(E310="","",SUMIF($E$5:$E$1000,E310,$AD$5:$AD$1000))</f>
        <v/>
      </c>
      <c r="V310" s="71" t="str">
        <f aca="false">IF(E310="","",_xlfn.TEXTJOIN(" + ",TRUE(),IF(COUNTIFS($E$5:$E$1000,E310,$C$5:$C$1000,"Auditoría Interna")&gt;0,"Interna",""),IF(COUNTIFS($E$5:$E$1000,E310,$C$5:$C$1000,"Auditoría Externa")&gt;0,"Externa",""),IF(COUNTIFS($E$5:$E$1000,E310,$C$5:$C$1000,"SSF")&gt;0,"SSF",""),IF(COUNTIFS($E$5:$E$1000,E310,$C$5:$C$1000,"Comité de Supervisión")&gt;0,"Comité Sup.",""),IF(COUNTIFS($E$5:$E$1000,E310,$C$5:$C$1000,"Consejo de Administración")&gt;0,"Consejo",""),IF(COUNTIFS($E$5:$E$1000,E310,$C$5:$C$1000,"Otros")&gt;0,"Otros","")))</f>
        <v/>
      </c>
      <c r="W310" s="58" t="str">
        <f aca="false">IF(E310="","",SUMIFS($AD$5:$AD$1000,$E$5:$E$1000,E310,$AA$5:$AA$1000,AA310,$C$5:$C$1000,"&lt;&gt;"&amp;C310))</f>
        <v/>
      </c>
      <c r="X310" s="72"/>
      <c r="Y310" s="68"/>
      <c r="Z310" s="72"/>
      <c r="AA310" s="38" t="str">
        <f aca="false">IF(B310="","",YEAR(B310)*100+MONTH(B310))</f>
        <v/>
      </c>
      <c r="AB310" s="38" t="str">
        <f aca="false">IF(AND(E310&lt;&gt;"",E310=Cruce!$C$5,AD310=1),COUNTIFS($E$5:E310,E310,$AD$5:AD310,1),"")</f>
        <v/>
      </c>
      <c r="AC310" s="38" t="str">
        <f aca="false">IF(E310="","",C310&amp;"|"&amp;X310&amp;"|"&amp;IF(B310="","s/f",TEXT(B310,"yyyymmdd"))&amp;IF(OR(C310="SSF",X310="Visitas Auditoría Interna"),"|"&amp;Y310,""))</f>
        <v/>
      </c>
      <c r="AD310" s="38" t="n">
        <f aca="false">IF(E310="",0,IF(COUNTIFS($E$5:E310,E310,$AC$5:AC310,AC310)=1,1,0))</f>
        <v>0</v>
      </c>
      <c r="AE310" s="38" t="str">
        <f aca="false">IF(OR(E310="",AD310&lt;&gt;1),"",SUBSTITUTE(SUBSTITUTE(C310,"Auditoría ",""),"Consejo de Administración","Consejo")&amp;" – "&amp;IF(B310="","(sin fecha)",DAY(B310)&amp;" de "&amp;CHOOSE(MONTH(B310),"Enero","Febrero","Marzo","Abril","Mayo","Junio","Julio","Agosto","Septiembre","Octubre","Noviembre","Diciembre")&amp;" "&amp;YEAR(B310)))</f>
        <v/>
      </c>
      <c r="AF310" s="38" t="n">
        <f aca="false">IF(E310="",0,IF(COUNTIF($AC$5:AC310,AC310)=1,1,0))</f>
        <v>0</v>
      </c>
    </row>
    <row r="311" customFormat="false" ht="15" hidden="false" customHeight="false" outlineLevel="0" collapsed="false">
      <c r="A311" s="68"/>
      <c r="B311" s="67"/>
      <c r="C311" s="68"/>
      <c r="D311" s="68"/>
      <c r="E311" s="69"/>
      <c r="F311" s="69"/>
      <c r="G311" s="70" t="str">
        <f aca="false">IF(OR(E311="",AND($C$3="",$E$3="")),"",IF(B311="","Sin fecha",IF(AND(OR($C$3="",B311&gt;=$C$3),OR($E$3="",B311&lt;=$E$3)),"Sí","No")))</f>
        <v/>
      </c>
      <c r="H311" s="58" t="str">
        <f aca="false">IF(B311="","",YEAR(B311))</f>
        <v/>
      </c>
      <c r="I311" s="70" t="str">
        <f aca="false">IF(B311="","",IF(MONTH(B311)=1,"X",""))</f>
        <v/>
      </c>
      <c r="J311" s="70" t="str">
        <f aca="false">IF(B311="","",IF(MONTH(B311)=2,"X",""))</f>
        <v/>
      </c>
      <c r="K311" s="70" t="str">
        <f aca="false">IF(B311="","",IF(MONTH(B311)=3,"X",""))</f>
        <v/>
      </c>
      <c r="L311" s="70" t="str">
        <f aca="false">IF(B311="","",IF(MONTH(B311)=4,"X",""))</f>
        <v/>
      </c>
      <c r="M311" s="70" t="str">
        <f aca="false">IF(B311="","",IF(MONTH(B311)=5,"X",""))</f>
        <v/>
      </c>
      <c r="N311" s="70" t="str">
        <f aca="false">IF(B311="","",IF(MONTH(B311)=6,"X",""))</f>
        <v/>
      </c>
      <c r="O311" s="70" t="str">
        <f aca="false">IF(B311="","",IF(MONTH(B311)=7,"X",""))</f>
        <v/>
      </c>
      <c r="P311" s="70" t="str">
        <f aca="false">IF(B311="","",IF(MONTH(B311)=8,"X",""))</f>
        <v/>
      </c>
      <c r="Q311" s="70" t="str">
        <f aca="false">IF(B311="","",IF(MONTH(B311)=9,"X",""))</f>
        <v/>
      </c>
      <c r="R311" s="70" t="str">
        <f aca="false">IF(B311="","",IF(MONTH(B311)=10,"X",""))</f>
        <v/>
      </c>
      <c r="S311" s="70" t="str">
        <f aca="false">IF(B311="","",IF(MONTH(B311)=11,"X",""))</f>
        <v/>
      </c>
      <c r="T311" s="70" t="str">
        <f aca="false">IF(B311="","",IF(MONTH(B311)=12,"X",""))</f>
        <v/>
      </c>
      <c r="U311" s="58" t="str">
        <f aca="false">IF(E311="","",SUMIF($E$5:$E$1000,E311,$AD$5:$AD$1000))</f>
        <v/>
      </c>
      <c r="V311" s="71" t="str">
        <f aca="false">IF(E311="","",_xlfn.TEXTJOIN(" + ",TRUE(),IF(COUNTIFS($E$5:$E$1000,E311,$C$5:$C$1000,"Auditoría Interna")&gt;0,"Interna",""),IF(COUNTIFS($E$5:$E$1000,E311,$C$5:$C$1000,"Auditoría Externa")&gt;0,"Externa",""),IF(COUNTIFS($E$5:$E$1000,E311,$C$5:$C$1000,"SSF")&gt;0,"SSF",""),IF(COUNTIFS($E$5:$E$1000,E311,$C$5:$C$1000,"Comité de Supervisión")&gt;0,"Comité Sup.",""),IF(COUNTIFS($E$5:$E$1000,E311,$C$5:$C$1000,"Consejo de Administración")&gt;0,"Consejo",""),IF(COUNTIFS($E$5:$E$1000,E311,$C$5:$C$1000,"Otros")&gt;0,"Otros","")))</f>
        <v/>
      </c>
      <c r="W311" s="58" t="str">
        <f aca="false">IF(E311="","",SUMIFS($AD$5:$AD$1000,$E$5:$E$1000,E311,$AA$5:$AA$1000,AA311,$C$5:$C$1000,"&lt;&gt;"&amp;C311))</f>
        <v/>
      </c>
      <c r="X311" s="72"/>
      <c r="Y311" s="68"/>
      <c r="Z311" s="72"/>
      <c r="AA311" s="38" t="str">
        <f aca="false">IF(B311="","",YEAR(B311)*100+MONTH(B311))</f>
        <v/>
      </c>
      <c r="AB311" s="38" t="str">
        <f aca="false">IF(AND(E311&lt;&gt;"",E311=Cruce!$C$5,AD311=1),COUNTIFS($E$5:E311,E311,$AD$5:AD311,1),"")</f>
        <v/>
      </c>
      <c r="AC311" s="38" t="str">
        <f aca="false">IF(E311="","",C311&amp;"|"&amp;X311&amp;"|"&amp;IF(B311="","s/f",TEXT(B311,"yyyymmdd"))&amp;IF(OR(C311="SSF",X311="Visitas Auditoría Interna"),"|"&amp;Y311,""))</f>
        <v/>
      </c>
      <c r="AD311" s="38" t="n">
        <f aca="false">IF(E311="",0,IF(COUNTIFS($E$5:E311,E311,$AC$5:AC311,AC311)=1,1,0))</f>
        <v>0</v>
      </c>
      <c r="AE311" s="38" t="str">
        <f aca="false">IF(OR(E311="",AD311&lt;&gt;1),"",SUBSTITUTE(SUBSTITUTE(C311,"Auditoría ",""),"Consejo de Administración","Consejo")&amp;" – "&amp;IF(B311="","(sin fecha)",DAY(B311)&amp;" de "&amp;CHOOSE(MONTH(B311),"Enero","Febrero","Marzo","Abril","Mayo","Junio","Julio","Agosto","Septiembre","Octubre","Noviembre","Diciembre")&amp;" "&amp;YEAR(B311)))</f>
        <v/>
      </c>
      <c r="AF311" s="38" t="n">
        <f aca="false">IF(E311="",0,IF(COUNTIF($AC$5:AC311,AC311)=1,1,0))</f>
        <v>0</v>
      </c>
    </row>
    <row r="312" customFormat="false" ht="15" hidden="false" customHeight="false" outlineLevel="0" collapsed="false">
      <c r="A312" s="68"/>
      <c r="B312" s="67"/>
      <c r="C312" s="68"/>
      <c r="D312" s="68"/>
      <c r="E312" s="69"/>
      <c r="F312" s="69"/>
      <c r="G312" s="70" t="str">
        <f aca="false">IF(OR(E312="",AND($C$3="",$E$3="")),"",IF(B312="","Sin fecha",IF(AND(OR($C$3="",B312&gt;=$C$3),OR($E$3="",B312&lt;=$E$3)),"Sí","No")))</f>
        <v/>
      </c>
      <c r="H312" s="58" t="str">
        <f aca="false">IF(B312="","",YEAR(B312))</f>
        <v/>
      </c>
      <c r="I312" s="70" t="str">
        <f aca="false">IF(B312="","",IF(MONTH(B312)=1,"X",""))</f>
        <v/>
      </c>
      <c r="J312" s="70" t="str">
        <f aca="false">IF(B312="","",IF(MONTH(B312)=2,"X",""))</f>
        <v/>
      </c>
      <c r="K312" s="70" t="str">
        <f aca="false">IF(B312="","",IF(MONTH(B312)=3,"X",""))</f>
        <v/>
      </c>
      <c r="L312" s="70" t="str">
        <f aca="false">IF(B312="","",IF(MONTH(B312)=4,"X",""))</f>
        <v/>
      </c>
      <c r="M312" s="70" t="str">
        <f aca="false">IF(B312="","",IF(MONTH(B312)=5,"X",""))</f>
        <v/>
      </c>
      <c r="N312" s="70" t="str">
        <f aca="false">IF(B312="","",IF(MONTH(B312)=6,"X",""))</f>
        <v/>
      </c>
      <c r="O312" s="70" t="str">
        <f aca="false">IF(B312="","",IF(MONTH(B312)=7,"X",""))</f>
        <v/>
      </c>
      <c r="P312" s="70" t="str">
        <f aca="false">IF(B312="","",IF(MONTH(B312)=8,"X",""))</f>
        <v/>
      </c>
      <c r="Q312" s="70" t="str">
        <f aca="false">IF(B312="","",IF(MONTH(B312)=9,"X",""))</f>
        <v/>
      </c>
      <c r="R312" s="70" t="str">
        <f aca="false">IF(B312="","",IF(MONTH(B312)=10,"X",""))</f>
        <v/>
      </c>
      <c r="S312" s="70" t="str">
        <f aca="false">IF(B312="","",IF(MONTH(B312)=11,"X",""))</f>
        <v/>
      </c>
      <c r="T312" s="70" t="str">
        <f aca="false">IF(B312="","",IF(MONTH(B312)=12,"X",""))</f>
        <v/>
      </c>
      <c r="U312" s="58" t="str">
        <f aca="false">IF(E312="","",SUMIF($E$5:$E$1000,E312,$AD$5:$AD$1000))</f>
        <v/>
      </c>
      <c r="V312" s="71" t="str">
        <f aca="false">IF(E312="","",_xlfn.TEXTJOIN(" + ",TRUE(),IF(COUNTIFS($E$5:$E$1000,E312,$C$5:$C$1000,"Auditoría Interna")&gt;0,"Interna",""),IF(COUNTIFS($E$5:$E$1000,E312,$C$5:$C$1000,"Auditoría Externa")&gt;0,"Externa",""),IF(COUNTIFS($E$5:$E$1000,E312,$C$5:$C$1000,"SSF")&gt;0,"SSF",""),IF(COUNTIFS($E$5:$E$1000,E312,$C$5:$C$1000,"Comité de Supervisión")&gt;0,"Comité Sup.",""),IF(COUNTIFS($E$5:$E$1000,E312,$C$5:$C$1000,"Consejo de Administración")&gt;0,"Consejo",""),IF(COUNTIFS($E$5:$E$1000,E312,$C$5:$C$1000,"Otros")&gt;0,"Otros","")))</f>
        <v/>
      </c>
      <c r="W312" s="58" t="str">
        <f aca="false">IF(E312="","",SUMIFS($AD$5:$AD$1000,$E$5:$E$1000,E312,$AA$5:$AA$1000,AA312,$C$5:$C$1000,"&lt;&gt;"&amp;C312))</f>
        <v/>
      </c>
      <c r="X312" s="72"/>
      <c r="Y312" s="68"/>
      <c r="Z312" s="72"/>
      <c r="AA312" s="38" t="str">
        <f aca="false">IF(B312="","",YEAR(B312)*100+MONTH(B312))</f>
        <v/>
      </c>
      <c r="AB312" s="38" t="str">
        <f aca="false">IF(AND(E312&lt;&gt;"",E312=Cruce!$C$5,AD312=1),COUNTIFS($E$5:E312,E312,$AD$5:AD312,1),"")</f>
        <v/>
      </c>
      <c r="AC312" s="38" t="str">
        <f aca="false">IF(E312="","",C312&amp;"|"&amp;X312&amp;"|"&amp;IF(B312="","s/f",TEXT(B312,"yyyymmdd"))&amp;IF(OR(C312="SSF",X312="Visitas Auditoría Interna"),"|"&amp;Y312,""))</f>
        <v/>
      </c>
      <c r="AD312" s="38" t="n">
        <f aca="false">IF(E312="",0,IF(COUNTIFS($E$5:E312,E312,$AC$5:AC312,AC312)=1,1,0))</f>
        <v>0</v>
      </c>
      <c r="AE312" s="38" t="str">
        <f aca="false">IF(OR(E312="",AD312&lt;&gt;1),"",SUBSTITUTE(SUBSTITUTE(C312,"Auditoría ",""),"Consejo de Administración","Consejo")&amp;" – "&amp;IF(B312="","(sin fecha)",DAY(B312)&amp;" de "&amp;CHOOSE(MONTH(B312),"Enero","Febrero","Marzo","Abril","Mayo","Junio","Julio","Agosto","Septiembre","Octubre","Noviembre","Diciembre")&amp;" "&amp;YEAR(B312)))</f>
        <v/>
      </c>
      <c r="AF312" s="38" t="n">
        <f aca="false">IF(E312="",0,IF(COUNTIF($AC$5:AC312,AC312)=1,1,0))</f>
        <v>0</v>
      </c>
    </row>
    <row r="313" customFormat="false" ht="15" hidden="false" customHeight="false" outlineLevel="0" collapsed="false">
      <c r="A313" s="68"/>
      <c r="B313" s="67"/>
      <c r="C313" s="68"/>
      <c r="D313" s="68"/>
      <c r="E313" s="69"/>
      <c r="F313" s="69"/>
      <c r="G313" s="70" t="str">
        <f aca="false">IF(OR(E313="",AND($C$3="",$E$3="")),"",IF(B313="","Sin fecha",IF(AND(OR($C$3="",B313&gt;=$C$3),OR($E$3="",B313&lt;=$E$3)),"Sí","No")))</f>
        <v/>
      </c>
      <c r="H313" s="58" t="str">
        <f aca="false">IF(B313="","",YEAR(B313))</f>
        <v/>
      </c>
      <c r="I313" s="70" t="str">
        <f aca="false">IF(B313="","",IF(MONTH(B313)=1,"X",""))</f>
        <v/>
      </c>
      <c r="J313" s="70" t="str">
        <f aca="false">IF(B313="","",IF(MONTH(B313)=2,"X",""))</f>
        <v/>
      </c>
      <c r="K313" s="70" t="str">
        <f aca="false">IF(B313="","",IF(MONTH(B313)=3,"X",""))</f>
        <v/>
      </c>
      <c r="L313" s="70" t="str">
        <f aca="false">IF(B313="","",IF(MONTH(B313)=4,"X",""))</f>
        <v/>
      </c>
      <c r="M313" s="70" t="str">
        <f aca="false">IF(B313="","",IF(MONTH(B313)=5,"X",""))</f>
        <v/>
      </c>
      <c r="N313" s="70" t="str">
        <f aca="false">IF(B313="","",IF(MONTH(B313)=6,"X",""))</f>
        <v/>
      </c>
      <c r="O313" s="70" t="str">
        <f aca="false">IF(B313="","",IF(MONTH(B313)=7,"X",""))</f>
        <v/>
      </c>
      <c r="P313" s="70" t="str">
        <f aca="false">IF(B313="","",IF(MONTH(B313)=8,"X",""))</f>
        <v/>
      </c>
      <c r="Q313" s="70" t="str">
        <f aca="false">IF(B313="","",IF(MONTH(B313)=9,"X",""))</f>
        <v/>
      </c>
      <c r="R313" s="70" t="str">
        <f aca="false">IF(B313="","",IF(MONTH(B313)=10,"X",""))</f>
        <v/>
      </c>
      <c r="S313" s="70" t="str">
        <f aca="false">IF(B313="","",IF(MONTH(B313)=11,"X",""))</f>
        <v/>
      </c>
      <c r="T313" s="70" t="str">
        <f aca="false">IF(B313="","",IF(MONTH(B313)=12,"X",""))</f>
        <v/>
      </c>
      <c r="U313" s="58" t="str">
        <f aca="false">IF(E313="","",SUMIF($E$5:$E$1000,E313,$AD$5:$AD$1000))</f>
        <v/>
      </c>
      <c r="V313" s="71" t="str">
        <f aca="false">IF(E313="","",_xlfn.TEXTJOIN(" + ",TRUE(),IF(COUNTIFS($E$5:$E$1000,E313,$C$5:$C$1000,"Auditoría Interna")&gt;0,"Interna",""),IF(COUNTIFS($E$5:$E$1000,E313,$C$5:$C$1000,"Auditoría Externa")&gt;0,"Externa",""),IF(COUNTIFS($E$5:$E$1000,E313,$C$5:$C$1000,"SSF")&gt;0,"SSF",""),IF(COUNTIFS($E$5:$E$1000,E313,$C$5:$C$1000,"Comité de Supervisión")&gt;0,"Comité Sup.",""),IF(COUNTIFS($E$5:$E$1000,E313,$C$5:$C$1000,"Consejo de Administración")&gt;0,"Consejo",""),IF(COUNTIFS($E$5:$E$1000,E313,$C$5:$C$1000,"Otros")&gt;0,"Otros","")))</f>
        <v/>
      </c>
      <c r="W313" s="58" t="str">
        <f aca="false">IF(E313="","",SUMIFS($AD$5:$AD$1000,$E$5:$E$1000,E313,$AA$5:$AA$1000,AA313,$C$5:$C$1000,"&lt;&gt;"&amp;C313))</f>
        <v/>
      </c>
      <c r="X313" s="72"/>
      <c r="Y313" s="68"/>
      <c r="Z313" s="72"/>
      <c r="AA313" s="38" t="str">
        <f aca="false">IF(B313="","",YEAR(B313)*100+MONTH(B313))</f>
        <v/>
      </c>
      <c r="AB313" s="38" t="str">
        <f aca="false">IF(AND(E313&lt;&gt;"",E313=Cruce!$C$5,AD313=1),COUNTIFS($E$5:E313,E313,$AD$5:AD313,1),"")</f>
        <v/>
      </c>
      <c r="AC313" s="38" t="str">
        <f aca="false">IF(E313="","",C313&amp;"|"&amp;X313&amp;"|"&amp;IF(B313="","s/f",TEXT(B313,"yyyymmdd"))&amp;IF(OR(C313="SSF",X313="Visitas Auditoría Interna"),"|"&amp;Y313,""))</f>
        <v/>
      </c>
      <c r="AD313" s="38" t="n">
        <f aca="false">IF(E313="",0,IF(COUNTIFS($E$5:E313,E313,$AC$5:AC313,AC313)=1,1,0))</f>
        <v>0</v>
      </c>
      <c r="AE313" s="38" t="str">
        <f aca="false">IF(OR(E313="",AD313&lt;&gt;1),"",SUBSTITUTE(SUBSTITUTE(C313,"Auditoría ",""),"Consejo de Administración","Consejo")&amp;" – "&amp;IF(B313="","(sin fecha)",DAY(B313)&amp;" de "&amp;CHOOSE(MONTH(B313),"Enero","Febrero","Marzo","Abril","Mayo","Junio","Julio","Agosto","Septiembre","Octubre","Noviembre","Diciembre")&amp;" "&amp;YEAR(B313)))</f>
        <v/>
      </c>
      <c r="AF313" s="38" t="n">
        <f aca="false">IF(E313="",0,IF(COUNTIF($AC$5:AC313,AC313)=1,1,0))</f>
        <v>0</v>
      </c>
    </row>
    <row r="314" customFormat="false" ht="15" hidden="false" customHeight="false" outlineLevel="0" collapsed="false">
      <c r="A314" s="68"/>
      <c r="B314" s="67"/>
      <c r="C314" s="68"/>
      <c r="D314" s="68"/>
      <c r="E314" s="69"/>
      <c r="F314" s="69"/>
      <c r="G314" s="70" t="str">
        <f aca="false">IF(OR(E314="",AND($C$3="",$E$3="")),"",IF(B314="","Sin fecha",IF(AND(OR($C$3="",B314&gt;=$C$3),OR($E$3="",B314&lt;=$E$3)),"Sí","No")))</f>
        <v/>
      </c>
      <c r="H314" s="58" t="str">
        <f aca="false">IF(B314="","",YEAR(B314))</f>
        <v/>
      </c>
      <c r="I314" s="70" t="str">
        <f aca="false">IF(B314="","",IF(MONTH(B314)=1,"X",""))</f>
        <v/>
      </c>
      <c r="J314" s="70" t="str">
        <f aca="false">IF(B314="","",IF(MONTH(B314)=2,"X",""))</f>
        <v/>
      </c>
      <c r="K314" s="70" t="str">
        <f aca="false">IF(B314="","",IF(MONTH(B314)=3,"X",""))</f>
        <v/>
      </c>
      <c r="L314" s="70" t="str">
        <f aca="false">IF(B314="","",IF(MONTH(B314)=4,"X",""))</f>
        <v/>
      </c>
      <c r="M314" s="70" t="str">
        <f aca="false">IF(B314="","",IF(MONTH(B314)=5,"X",""))</f>
        <v/>
      </c>
      <c r="N314" s="70" t="str">
        <f aca="false">IF(B314="","",IF(MONTH(B314)=6,"X",""))</f>
        <v/>
      </c>
      <c r="O314" s="70" t="str">
        <f aca="false">IF(B314="","",IF(MONTH(B314)=7,"X",""))</f>
        <v/>
      </c>
      <c r="P314" s="70" t="str">
        <f aca="false">IF(B314="","",IF(MONTH(B314)=8,"X",""))</f>
        <v/>
      </c>
      <c r="Q314" s="70" t="str">
        <f aca="false">IF(B314="","",IF(MONTH(B314)=9,"X",""))</f>
        <v/>
      </c>
      <c r="R314" s="70" t="str">
        <f aca="false">IF(B314="","",IF(MONTH(B314)=10,"X",""))</f>
        <v/>
      </c>
      <c r="S314" s="70" t="str">
        <f aca="false">IF(B314="","",IF(MONTH(B314)=11,"X",""))</f>
        <v/>
      </c>
      <c r="T314" s="70" t="str">
        <f aca="false">IF(B314="","",IF(MONTH(B314)=12,"X",""))</f>
        <v/>
      </c>
      <c r="U314" s="58" t="str">
        <f aca="false">IF(E314="","",SUMIF($E$5:$E$1000,E314,$AD$5:$AD$1000))</f>
        <v/>
      </c>
      <c r="V314" s="71" t="str">
        <f aca="false">IF(E314="","",_xlfn.TEXTJOIN(" + ",TRUE(),IF(COUNTIFS($E$5:$E$1000,E314,$C$5:$C$1000,"Auditoría Interna")&gt;0,"Interna",""),IF(COUNTIFS($E$5:$E$1000,E314,$C$5:$C$1000,"Auditoría Externa")&gt;0,"Externa",""),IF(COUNTIFS($E$5:$E$1000,E314,$C$5:$C$1000,"SSF")&gt;0,"SSF",""),IF(COUNTIFS($E$5:$E$1000,E314,$C$5:$C$1000,"Comité de Supervisión")&gt;0,"Comité Sup.",""),IF(COUNTIFS($E$5:$E$1000,E314,$C$5:$C$1000,"Consejo de Administración")&gt;0,"Consejo",""),IF(COUNTIFS($E$5:$E$1000,E314,$C$5:$C$1000,"Otros")&gt;0,"Otros","")))</f>
        <v/>
      </c>
      <c r="W314" s="58" t="str">
        <f aca="false">IF(E314="","",SUMIFS($AD$5:$AD$1000,$E$5:$E$1000,E314,$AA$5:$AA$1000,AA314,$C$5:$C$1000,"&lt;&gt;"&amp;C314))</f>
        <v/>
      </c>
      <c r="X314" s="72"/>
      <c r="Y314" s="68"/>
      <c r="Z314" s="72"/>
      <c r="AA314" s="38" t="str">
        <f aca="false">IF(B314="","",YEAR(B314)*100+MONTH(B314))</f>
        <v/>
      </c>
      <c r="AB314" s="38" t="str">
        <f aca="false">IF(AND(E314&lt;&gt;"",E314=Cruce!$C$5,AD314=1),COUNTIFS($E$5:E314,E314,$AD$5:AD314,1),"")</f>
        <v/>
      </c>
      <c r="AC314" s="38" t="str">
        <f aca="false">IF(E314="","",C314&amp;"|"&amp;X314&amp;"|"&amp;IF(B314="","s/f",TEXT(B314,"yyyymmdd"))&amp;IF(OR(C314="SSF",X314="Visitas Auditoría Interna"),"|"&amp;Y314,""))</f>
        <v/>
      </c>
      <c r="AD314" s="38" t="n">
        <f aca="false">IF(E314="",0,IF(COUNTIFS($E$5:E314,E314,$AC$5:AC314,AC314)=1,1,0))</f>
        <v>0</v>
      </c>
      <c r="AE314" s="38" t="str">
        <f aca="false">IF(OR(E314="",AD314&lt;&gt;1),"",SUBSTITUTE(SUBSTITUTE(C314,"Auditoría ",""),"Consejo de Administración","Consejo")&amp;" – "&amp;IF(B314="","(sin fecha)",DAY(B314)&amp;" de "&amp;CHOOSE(MONTH(B314),"Enero","Febrero","Marzo","Abril","Mayo","Junio","Julio","Agosto","Septiembre","Octubre","Noviembre","Diciembre")&amp;" "&amp;YEAR(B314)))</f>
        <v/>
      </c>
      <c r="AF314" s="38" t="n">
        <f aca="false">IF(E314="",0,IF(COUNTIF($AC$5:AC314,AC314)=1,1,0))</f>
        <v>0</v>
      </c>
    </row>
    <row r="315" customFormat="false" ht="15" hidden="false" customHeight="false" outlineLevel="0" collapsed="false">
      <c r="A315" s="68"/>
      <c r="B315" s="67"/>
      <c r="C315" s="68"/>
      <c r="D315" s="68"/>
      <c r="E315" s="69"/>
      <c r="F315" s="69"/>
      <c r="G315" s="70" t="str">
        <f aca="false">IF(OR(E315="",AND($C$3="",$E$3="")),"",IF(B315="","Sin fecha",IF(AND(OR($C$3="",B315&gt;=$C$3),OR($E$3="",B315&lt;=$E$3)),"Sí","No")))</f>
        <v/>
      </c>
      <c r="H315" s="58" t="str">
        <f aca="false">IF(B315="","",YEAR(B315))</f>
        <v/>
      </c>
      <c r="I315" s="70" t="str">
        <f aca="false">IF(B315="","",IF(MONTH(B315)=1,"X",""))</f>
        <v/>
      </c>
      <c r="J315" s="70" t="str">
        <f aca="false">IF(B315="","",IF(MONTH(B315)=2,"X",""))</f>
        <v/>
      </c>
      <c r="K315" s="70" t="str">
        <f aca="false">IF(B315="","",IF(MONTH(B315)=3,"X",""))</f>
        <v/>
      </c>
      <c r="L315" s="70" t="str">
        <f aca="false">IF(B315="","",IF(MONTH(B315)=4,"X",""))</f>
        <v/>
      </c>
      <c r="M315" s="70" t="str">
        <f aca="false">IF(B315="","",IF(MONTH(B315)=5,"X",""))</f>
        <v/>
      </c>
      <c r="N315" s="70" t="str">
        <f aca="false">IF(B315="","",IF(MONTH(B315)=6,"X",""))</f>
        <v/>
      </c>
      <c r="O315" s="70" t="str">
        <f aca="false">IF(B315="","",IF(MONTH(B315)=7,"X",""))</f>
        <v/>
      </c>
      <c r="P315" s="70" t="str">
        <f aca="false">IF(B315="","",IF(MONTH(B315)=8,"X",""))</f>
        <v/>
      </c>
      <c r="Q315" s="70" t="str">
        <f aca="false">IF(B315="","",IF(MONTH(B315)=9,"X",""))</f>
        <v/>
      </c>
      <c r="R315" s="70" t="str">
        <f aca="false">IF(B315="","",IF(MONTH(B315)=10,"X",""))</f>
        <v/>
      </c>
      <c r="S315" s="70" t="str">
        <f aca="false">IF(B315="","",IF(MONTH(B315)=11,"X",""))</f>
        <v/>
      </c>
      <c r="T315" s="70" t="str">
        <f aca="false">IF(B315="","",IF(MONTH(B315)=12,"X",""))</f>
        <v/>
      </c>
      <c r="U315" s="58" t="str">
        <f aca="false">IF(E315="","",SUMIF($E$5:$E$1000,E315,$AD$5:$AD$1000))</f>
        <v/>
      </c>
      <c r="V315" s="71" t="str">
        <f aca="false">IF(E315="","",_xlfn.TEXTJOIN(" + ",TRUE(),IF(COUNTIFS($E$5:$E$1000,E315,$C$5:$C$1000,"Auditoría Interna")&gt;0,"Interna",""),IF(COUNTIFS($E$5:$E$1000,E315,$C$5:$C$1000,"Auditoría Externa")&gt;0,"Externa",""),IF(COUNTIFS($E$5:$E$1000,E315,$C$5:$C$1000,"SSF")&gt;0,"SSF",""),IF(COUNTIFS($E$5:$E$1000,E315,$C$5:$C$1000,"Comité de Supervisión")&gt;0,"Comité Sup.",""),IF(COUNTIFS($E$5:$E$1000,E315,$C$5:$C$1000,"Consejo de Administración")&gt;0,"Consejo",""),IF(COUNTIFS($E$5:$E$1000,E315,$C$5:$C$1000,"Otros")&gt;0,"Otros","")))</f>
        <v/>
      </c>
      <c r="W315" s="58" t="str">
        <f aca="false">IF(E315="","",SUMIFS($AD$5:$AD$1000,$E$5:$E$1000,E315,$AA$5:$AA$1000,AA315,$C$5:$C$1000,"&lt;&gt;"&amp;C315))</f>
        <v/>
      </c>
      <c r="X315" s="72"/>
      <c r="Y315" s="68"/>
      <c r="Z315" s="72"/>
      <c r="AA315" s="38" t="str">
        <f aca="false">IF(B315="","",YEAR(B315)*100+MONTH(B315))</f>
        <v/>
      </c>
      <c r="AB315" s="38" t="str">
        <f aca="false">IF(AND(E315&lt;&gt;"",E315=Cruce!$C$5,AD315=1),COUNTIFS($E$5:E315,E315,$AD$5:AD315,1),"")</f>
        <v/>
      </c>
      <c r="AC315" s="38" t="str">
        <f aca="false">IF(E315="","",C315&amp;"|"&amp;X315&amp;"|"&amp;IF(B315="","s/f",TEXT(B315,"yyyymmdd"))&amp;IF(OR(C315="SSF",X315="Visitas Auditoría Interna"),"|"&amp;Y315,""))</f>
        <v/>
      </c>
      <c r="AD315" s="38" t="n">
        <f aca="false">IF(E315="",0,IF(COUNTIFS($E$5:E315,E315,$AC$5:AC315,AC315)=1,1,0))</f>
        <v>0</v>
      </c>
      <c r="AE315" s="38" t="str">
        <f aca="false">IF(OR(E315="",AD315&lt;&gt;1),"",SUBSTITUTE(SUBSTITUTE(C315,"Auditoría ",""),"Consejo de Administración","Consejo")&amp;" – "&amp;IF(B315="","(sin fecha)",DAY(B315)&amp;" de "&amp;CHOOSE(MONTH(B315),"Enero","Febrero","Marzo","Abril","Mayo","Junio","Julio","Agosto","Septiembre","Octubre","Noviembre","Diciembre")&amp;" "&amp;YEAR(B315)))</f>
        <v/>
      </c>
      <c r="AF315" s="38" t="n">
        <f aca="false">IF(E315="",0,IF(COUNTIF($AC$5:AC315,AC315)=1,1,0))</f>
        <v>0</v>
      </c>
    </row>
    <row r="316" customFormat="false" ht="15" hidden="false" customHeight="false" outlineLevel="0" collapsed="false">
      <c r="A316" s="68"/>
      <c r="B316" s="67"/>
      <c r="C316" s="68"/>
      <c r="D316" s="68"/>
      <c r="E316" s="69"/>
      <c r="F316" s="69"/>
      <c r="G316" s="70" t="str">
        <f aca="false">IF(OR(E316="",AND($C$3="",$E$3="")),"",IF(B316="","Sin fecha",IF(AND(OR($C$3="",B316&gt;=$C$3),OR($E$3="",B316&lt;=$E$3)),"Sí","No")))</f>
        <v/>
      </c>
      <c r="H316" s="58" t="str">
        <f aca="false">IF(B316="","",YEAR(B316))</f>
        <v/>
      </c>
      <c r="I316" s="70" t="str">
        <f aca="false">IF(B316="","",IF(MONTH(B316)=1,"X",""))</f>
        <v/>
      </c>
      <c r="J316" s="70" t="str">
        <f aca="false">IF(B316="","",IF(MONTH(B316)=2,"X",""))</f>
        <v/>
      </c>
      <c r="K316" s="70" t="str">
        <f aca="false">IF(B316="","",IF(MONTH(B316)=3,"X",""))</f>
        <v/>
      </c>
      <c r="L316" s="70" t="str">
        <f aca="false">IF(B316="","",IF(MONTH(B316)=4,"X",""))</f>
        <v/>
      </c>
      <c r="M316" s="70" t="str">
        <f aca="false">IF(B316="","",IF(MONTH(B316)=5,"X",""))</f>
        <v/>
      </c>
      <c r="N316" s="70" t="str">
        <f aca="false">IF(B316="","",IF(MONTH(B316)=6,"X",""))</f>
        <v/>
      </c>
      <c r="O316" s="70" t="str">
        <f aca="false">IF(B316="","",IF(MONTH(B316)=7,"X",""))</f>
        <v/>
      </c>
      <c r="P316" s="70" t="str">
        <f aca="false">IF(B316="","",IF(MONTH(B316)=8,"X",""))</f>
        <v/>
      </c>
      <c r="Q316" s="70" t="str">
        <f aca="false">IF(B316="","",IF(MONTH(B316)=9,"X",""))</f>
        <v/>
      </c>
      <c r="R316" s="70" t="str">
        <f aca="false">IF(B316="","",IF(MONTH(B316)=10,"X",""))</f>
        <v/>
      </c>
      <c r="S316" s="70" t="str">
        <f aca="false">IF(B316="","",IF(MONTH(B316)=11,"X",""))</f>
        <v/>
      </c>
      <c r="T316" s="70" t="str">
        <f aca="false">IF(B316="","",IF(MONTH(B316)=12,"X",""))</f>
        <v/>
      </c>
      <c r="U316" s="58" t="str">
        <f aca="false">IF(E316="","",SUMIF($E$5:$E$1000,E316,$AD$5:$AD$1000))</f>
        <v/>
      </c>
      <c r="V316" s="71" t="str">
        <f aca="false">IF(E316="","",_xlfn.TEXTJOIN(" + ",TRUE(),IF(COUNTIFS($E$5:$E$1000,E316,$C$5:$C$1000,"Auditoría Interna")&gt;0,"Interna",""),IF(COUNTIFS($E$5:$E$1000,E316,$C$5:$C$1000,"Auditoría Externa")&gt;0,"Externa",""),IF(COUNTIFS($E$5:$E$1000,E316,$C$5:$C$1000,"SSF")&gt;0,"SSF",""),IF(COUNTIFS($E$5:$E$1000,E316,$C$5:$C$1000,"Comité de Supervisión")&gt;0,"Comité Sup.",""),IF(COUNTIFS($E$5:$E$1000,E316,$C$5:$C$1000,"Consejo de Administración")&gt;0,"Consejo",""),IF(COUNTIFS($E$5:$E$1000,E316,$C$5:$C$1000,"Otros")&gt;0,"Otros","")))</f>
        <v/>
      </c>
      <c r="W316" s="58" t="str">
        <f aca="false">IF(E316="","",SUMIFS($AD$5:$AD$1000,$E$5:$E$1000,E316,$AA$5:$AA$1000,AA316,$C$5:$C$1000,"&lt;&gt;"&amp;C316))</f>
        <v/>
      </c>
      <c r="X316" s="72"/>
      <c r="Y316" s="68"/>
      <c r="Z316" s="72"/>
      <c r="AA316" s="38" t="str">
        <f aca="false">IF(B316="","",YEAR(B316)*100+MONTH(B316))</f>
        <v/>
      </c>
      <c r="AB316" s="38" t="str">
        <f aca="false">IF(AND(E316&lt;&gt;"",E316=Cruce!$C$5,AD316=1),COUNTIFS($E$5:E316,E316,$AD$5:AD316,1),"")</f>
        <v/>
      </c>
      <c r="AC316" s="38" t="str">
        <f aca="false">IF(E316="","",C316&amp;"|"&amp;X316&amp;"|"&amp;IF(B316="","s/f",TEXT(B316,"yyyymmdd"))&amp;IF(OR(C316="SSF",X316="Visitas Auditoría Interna"),"|"&amp;Y316,""))</f>
        <v/>
      </c>
      <c r="AD316" s="38" t="n">
        <f aca="false">IF(E316="",0,IF(COUNTIFS($E$5:E316,E316,$AC$5:AC316,AC316)=1,1,0))</f>
        <v>0</v>
      </c>
      <c r="AE316" s="38" t="str">
        <f aca="false">IF(OR(E316="",AD316&lt;&gt;1),"",SUBSTITUTE(SUBSTITUTE(C316,"Auditoría ",""),"Consejo de Administración","Consejo")&amp;" – "&amp;IF(B316="","(sin fecha)",DAY(B316)&amp;" de "&amp;CHOOSE(MONTH(B316),"Enero","Febrero","Marzo","Abril","Mayo","Junio","Julio","Agosto","Septiembre","Octubre","Noviembre","Diciembre")&amp;" "&amp;YEAR(B316)))</f>
        <v/>
      </c>
      <c r="AF316" s="38" t="n">
        <f aca="false">IF(E316="",0,IF(COUNTIF($AC$5:AC316,AC316)=1,1,0))</f>
        <v>0</v>
      </c>
    </row>
    <row r="317" customFormat="false" ht="15" hidden="false" customHeight="false" outlineLevel="0" collapsed="false">
      <c r="A317" s="68"/>
      <c r="B317" s="67"/>
      <c r="C317" s="68"/>
      <c r="D317" s="68"/>
      <c r="E317" s="69"/>
      <c r="F317" s="69"/>
      <c r="G317" s="70" t="str">
        <f aca="false">IF(OR(E317="",AND($C$3="",$E$3="")),"",IF(B317="","Sin fecha",IF(AND(OR($C$3="",B317&gt;=$C$3),OR($E$3="",B317&lt;=$E$3)),"Sí","No")))</f>
        <v/>
      </c>
      <c r="H317" s="58" t="str">
        <f aca="false">IF(B317="","",YEAR(B317))</f>
        <v/>
      </c>
      <c r="I317" s="70" t="str">
        <f aca="false">IF(B317="","",IF(MONTH(B317)=1,"X",""))</f>
        <v/>
      </c>
      <c r="J317" s="70" t="str">
        <f aca="false">IF(B317="","",IF(MONTH(B317)=2,"X",""))</f>
        <v/>
      </c>
      <c r="K317" s="70" t="str">
        <f aca="false">IF(B317="","",IF(MONTH(B317)=3,"X",""))</f>
        <v/>
      </c>
      <c r="L317" s="70" t="str">
        <f aca="false">IF(B317="","",IF(MONTH(B317)=4,"X",""))</f>
        <v/>
      </c>
      <c r="M317" s="70" t="str">
        <f aca="false">IF(B317="","",IF(MONTH(B317)=5,"X",""))</f>
        <v/>
      </c>
      <c r="N317" s="70" t="str">
        <f aca="false">IF(B317="","",IF(MONTH(B317)=6,"X",""))</f>
        <v/>
      </c>
      <c r="O317" s="70" t="str">
        <f aca="false">IF(B317="","",IF(MONTH(B317)=7,"X",""))</f>
        <v/>
      </c>
      <c r="P317" s="70" t="str">
        <f aca="false">IF(B317="","",IF(MONTH(B317)=8,"X",""))</f>
        <v/>
      </c>
      <c r="Q317" s="70" t="str">
        <f aca="false">IF(B317="","",IF(MONTH(B317)=9,"X",""))</f>
        <v/>
      </c>
      <c r="R317" s="70" t="str">
        <f aca="false">IF(B317="","",IF(MONTH(B317)=10,"X",""))</f>
        <v/>
      </c>
      <c r="S317" s="70" t="str">
        <f aca="false">IF(B317="","",IF(MONTH(B317)=11,"X",""))</f>
        <v/>
      </c>
      <c r="T317" s="70" t="str">
        <f aca="false">IF(B317="","",IF(MONTH(B317)=12,"X",""))</f>
        <v/>
      </c>
      <c r="U317" s="58" t="str">
        <f aca="false">IF(E317="","",SUMIF($E$5:$E$1000,E317,$AD$5:$AD$1000))</f>
        <v/>
      </c>
      <c r="V317" s="71" t="str">
        <f aca="false">IF(E317="","",_xlfn.TEXTJOIN(" + ",TRUE(),IF(COUNTIFS($E$5:$E$1000,E317,$C$5:$C$1000,"Auditoría Interna")&gt;0,"Interna",""),IF(COUNTIFS($E$5:$E$1000,E317,$C$5:$C$1000,"Auditoría Externa")&gt;0,"Externa",""),IF(COUNTIFS($E$5:$E$1000,E317,$C$5:$C$1000,"SSF")&gt;0,"SSF",""),IF(COUNTIFS($E$5:$E$1000,E317,$C$5:$C$1000,"Comité de Supervisión")&gt;0,"Comité Sup.",""),IF(COUNTIFS($E$5:$E$1000,E317,$C$5:$C$1000,"Consejo de Administración")&gt;0,"Consejo",""),IF(COUNTIFS($E$5:$E$1000,E317,$C$5:$C$1000,"Otros")&gt;0,"Otros","")))</f>
        <v/>
      </c>
      <c r="W317" s="58" t="str">
        <f aca="false">IF(E317="","",SUMIFS($AD$5:$AD$1000,$E$5:$E$1000,E317,$AA$5:$AA$1000,AA317,$C$5:$C$1000,"&lt;&gt;"&amp;C317))</f>
        <v/>
      </c>
      <c r="X317" s="72"/>
      <c r="Y317" s="68"/>
      <c r="Z317" s="72"/>
      <c r="AA317" s="38" t="str">
        <f aca="false">IF(B317="","",YEAR(B317)*100+MONTH(B317))</f>
        <v/>
      </c>
      <c r="AB317" s="38" t="str">
        <f aca="false">IF(AND(E317&lt;&gt;"",E317=Cruce!$C$5,AD317=1),COUNTIFS($E$5:E317,E317,$AD$5:AD317,1),"")</f>
        <v/>
      </c>
      <c r="AC317" s="38" t="str">
        <f aca="false">IF(E317="","",C317&amp;"|"&amp;X317&amp;"|"&amp;IF(B317="","s/f",TEXT(B317,"yyyymmdd"))&amp;IF(OR(C317="SSF",X317="Visitas Auditoría Interna"),"|"&amp;Y317,""))</f>
        <v/>
      </c>
      <c r="AD317" s="38" t="n">
        <f aca="false">IF(E317="",0,IF(COUNTIFS($E$5:E317,E317,$AC$5:AC317,AC317)=1,1,0))</f>
        <v>0</v>
      </c>
      <c r="AE317" s="38" t="str">
        <f aca="false">IF(OR(E317="",AD317&lt;&gt;1),"",SUBSTITUTE(SUBSTITUTE(C317,"Auditoría ",""),"Consejo de Administración","Consejo")&amp;" – "&amp;IF(B317="","(sin fecha)",DAY(B317)&amp;" de "&amp;CHOOSE(MONTH(B317),"Enero","Febrero","Marzo","Abril","Mayo","Junio","Julio","Agosto","Septiembre","Octubre","Noviembre","Diciembre")&amp;" "&amp;YEAR(B317)))</f>
        <v/>
      </c>
      <c r="AF317" s="38" t="n">
        <f aca="false">IF(E317="",0,IF(COUNTIF($AC$5:AC317,AC317)=1,1,0))</f>
        <v>0</v>
      </c>
    </row>
    <row r="318" customFormat="false" ht="15" hidden="false" customHeight="false" outlineLevel="0" collapsed="false">
      <c r="A318" s="68"/>
      <c r="B318" s="67"/>
      <c r="C318" s="68"/>
      <c r="D318" s="68"/>
      <c r="E318" s="69"/>
      <c r="F318" s="69"/>
      <c r="G318" s="70" t="str">
        <f aca="false">IF(OR(E318="",AND($C$3="",$E$3="")),"",IF(B318="","Sin fecha",IF(AND(OR($C$3="",B318&gt;=$C$3),OR($E$3="",B318&lt;=$E$3)),"Sí","No")))</f>
        <v/>
      </c>
      <c r="H318" s="58" t="str">
        <f aca="false">IF(B318="","",YEAR(B318))</f>
        <v/>
      </c>
      <c r="I318" s="70" t="str">
        <f aca="false">IF(B318="","",IF(MONTH(B318)=1,"X",""))</f>
        <v/>
      </c>
      <c r="J318" s="70" t="str">
        <f aca="false">IF(B318="","",IF(MONTH(B318)=2,"X",""))</f>
        <v/>
      </c>
      <c r="K318" s="70" t="str">
        <f aca="false">IF(B318="","",IF(MONTH(B318)=3,"X",""))</f>
        <v/>
      </c>
      <c r="L318" s="70" t="str">
        <f aca="false">IF(B318="","",IF(MONTH(B318)=4,"X",""))</f>
        <v/>
      </c>
      <c r="M318" s="70" t="str">
        <f aca="false">IF(B318="","",IF(MONTH(B318)=5,"X",""))</f>
        <v/>
      </c>
      <c r="N318" s="70" t="str">
        <f aca="false">IF(B318="","",IF(MONTH(B318)=6,"X",""))</f>
        <v/>
      </c>
      <c r="O318" s="70" t="str">
        <f aca="false">IF(B318="","",IF(MONTH(B318)=7,"X",""))</f>
        <v/>
      </c>
      <c r="P318" s="70" t="str">
        <f aca="false">IF(B318="","",IF(MONTH(B318)=8,"X",""))</f>
        <v/>
      </c>
      <c r="Q318" s="70" t="str">
        <f aca="false">IF(B318="","",IF(MONTH(B318)=9,"X",""))</f>
        <v/>
      </c>
      <c r="R318" s="70" t="str">
        <f aca="false">IF(B318="","",IF(MONTH(B318)=10,"X",""))</f>
        <v/>
      </c>
      <c r="S318" s="70" t="str">
        <f aca="false">IF(B318="","",IF(MONTH(B318)=11,"X",""))</f>
        <v/>
      </c>
      <c r="T318" s="70" t="str">
        <f aca="false">IF(B318="","",IF(MONTH(B318)=12,"X",""))</f>
        <v/>
      </c>
      <c r="U318" s="58" t="str">
        <f aca="false">IF(E318="","",SUMIF($E$5:$E$1000,E318,$AD$5:$AD$1000))</f>
        <v/>
      </c>
      <c r="V318" s="71" t="str">
        <f aca="false">IF(E318="","",_xlfn.TEXTJOIN(" + ",TRUE(),IF(COUNTIFS($E$5:$E$1000,E318,$C$5:$C$1000,"Auditoría Interna")&gt;0,"Interna",""),IF(COUNTIFS($E$5:$E$1000,E318,$C$5:$C$1000,"Auditoría Externa")&gt;0,"Externa",""),IF(COUNTIFS($E$5:$E$1000,E318,$C$5:$C$1000,"SSF")&gt;0,"SSF",""),IF(COUNTIFS($E$5:$E$1000,E318,$C$5:$C$1000,"Comité de Supervisión")&gt;0,"Comité Sup.",""),IF(COUNTIFS($E$5:$E$1000,E318,$C$5:$C$1000,"Consejo de Administración")&gt;0,"Consejo",""),IF(COUNTIFS($E$5:$E$1000,E318,$C$5:$C$1000,"Otros")&gt;0,"Otros","")))</f>
        <v/>
      </c>
      <c r="W318" s="58" t="str">
        <f aca="false">IF(E318="","",SUMIFS($AD$5:$AD$1000,$E$5:$E$1000,E318,$AA$5:$AA$1000,AA318,$C$5:$C$1000,"&lt;&gt;"&amp;C318))</f>
        <v/>
      </c>
      <c r="X318" s="72"/>
      <c r="Y318" s="68"/>
      <c r="Z318" s="72"/>
      <c r="AA318" s="38" t="str">
        <f aca="false">IF(B318="","",YEAR(B318)*100+MONTH(B318))</f>
        <v/>
      </c>
      <c r="AB318" s="38" t="str">
        <f aca="false">IF(AND(E318&lt;&gt;"",E318=Cruce!$C$5,AD318=1),COUNTIFS($E$5:E318,E318,$AD$5:AD318,1),"")</f>
        <v/>
      </c>
      <c r="AC318" s="38" t="str">
        <f aca="false">IF(E318="","",C318&amp;"|"&amp;X318&amp;"|"&amp;IF(B318="","s/f",TEXT(B318,"yyyymmdd"))&amp;IF(OR(C318="SSF",X318="Visitas Auditoría Interna"),"|"&amp;Y318,""))</f>
        <v/>
      </c>
      <c r="AD318" s="38" t="n">
        <f aca="false">IF(E318="",0,IF(COUNTIFS($E$5:E318,E318,$AC$5:AC318,AC318)=1,1,0))</f>
        <v>0</v>
      </c>
      <c r="AE318" s="38" t="str">
        <f aca="false">IF(OR(E318="",AD318&lt;&gt;1),"",SUBSTITUTE(SUBSTITUTE(C318,"Auditoría ",""),"Consejo de Administración","Consejo")&amp;" – "&amp;IF(B318="","(sin fecha)",DAY(B318)&amp;" de "&amp;CHOOSE(MONTH(B318),"Enero","Febrero","Marzo","Abril","Mayo","Junio","Julio","Agosto","Septiembre","Octubre","Noviembre","Diciembre")&amp;" "&amp;YEAR(B318)))</f>
        <v/>
      </c>
      <c r="AF318" s="38" t="n">
        <f aca="false">IF(E318="",0,IF(COUNTIF($AC$5:AC318,AC318)=1,1,0))</f>
        <v>0</v>
      </c>
    </row>
    <row r="319" customFormat="false" ht="15" hidden="false" customHeight="false" outlineLevel="0" collapsed="false">
      <c r="A319" s="68"/>
      <c r="B319" s="67"/>
      <c r="C319" s="68"/>
      <c r="D319" s="68"/>
      <c r="E319" s="69"/>
      <c r="F319" s="69"/>
      <c r="G319" s="70" t="str">
        <f aca="false">IF(OR(E319="",AND($C$3="",$E$3="")),"",IF(B319="","Sin fecha",IF(AND(OR($C$3="",B319&gt;=$C$3),OR($E$3="",B319&lt;=$E$3)),"Sí","No")))</f>
        <v/>
      </c>
      <c r="H319" s="58" t="str">
        <f aca="false">IF(B319="","",YEAR(B319))</f>
        <v/>
      </c>
      <c r="I319" s="70" t="str">
        <f aca="false">IF(B319="","",IF(MONTH(B319)=1,"X",""))</f>
        <v/>
      </c>
      <c r="J319" s="70" t="str">
        <f aca="false">IF(B319="","",IF(MONTH(B319)=2,"X",""))</f>
        <v/>
      </c>
      <c r="K319" s="70" t="str">
        <f aca="false">IF(B319="","",IF(MONTH(B319)=3,"X",""))</f>
        <v/>
      </c>
      <c r="L319" s="70" t="str">
        <f aca="false">IF(B319="","",IF(MONTH(B319)=4,"X",""))</f>
        <v/>
      </c>
      <c r="M319" s="70" t="str">
        <f aca="false">IF(B319="","",IF(MONTH(B319)=5,"X",""))</f>
        <v/>
      </c>
      <c r="N319" s="70" t="str">
        <f aca="false">IF(B319="","",IF(MONTH(B319)=6,"X",""))</f>
        <v/>
      </c>
      <c r="O319" s="70" t="str">
        <f aca="false">IF(B319="","",IF(MONTH(B319)=7,"X",""))</f>
        <v/>
      </c>
      <c r="P319" s="70" t="str">
        <f aca="false">IF(B319="","",IF(MONTH(B319)=8,"X",""))</f>
        <v/>
      </c>
      <c r="Q319" s="70" t="str">
        <f aca="false">IF(B319="","",IF(MONTH(B319)=9,"X",""))</f>
        <v/>
      </c>
      <c r="R319" s="70" t="str">
        <f aca="false">IF(B319="","",IF(MONTH(B319)=10,"X",""))</f>
        <v/>
      </c>
      <c r="S319" s="70" t="str">
        <f aca="false">IF(B319="","",IF(MONTH(B319)=11,"X",""))</f>
        <v/>
      </c>
      <c r="T319" s="70" t="str">
        <f aca="false">IF(B319="","",IF(MONTH(B319)=12,"X",""))</f>
        <v/>
      </c>
      <c r="U319" s="58" t="str">
        <f aca="false">IF(E319="","",SUMIF($E$5:$E$1000,E319,$AD$5:$AD$1000))</f>
        <v/>
      </c>
      <c r="V319" s="71" t="str">
        <f aca="false">IF(E319="","",_xlfn.TEXTJOIN(" + ",TRUE(),IF(COUNTIFS($E$5:$E$1000,E319,$C$5:$C$1000,"Auditoría Interna")&gt;0,"Interna",""),IF(COUNTIFS($E$5:$E$1000,E319,$C$5:$C$1000,"Auditoría Externa")&gt;0,"Externa",""),IF(COUNTIFS($E$5:$E$1000,E319,$C$5:$C$1000,"SSF")&gt;0,"SSF",""),IF(COUNTIFS($E$5:$E$1000,E319,$C$5:$C$1000,"Comité de Supervisión")&gt;0,"Comité Sup.",""),IF(COUNTIFS($E$5:$E$1000,E319,$C$5:$C$1000,"Consejo de Administración")&gt;0,"Consejo",""),IF(COUNTIFS($E$5:$E$1000,E319,$C$5:$C$1000,"Otros")&gt;0,"Otros","")))</f>
        <v/>
      </c>
      <c r="W319" s="58" t="str">
        <f aca="false">IF(E319="","",SUMIFS($AD$5:$AD$1000,$E$5:$E$1000,E319,$AA$5:$AA$1000,AA319,$C$5:$C$1000,"&lt;&gt;"&amp;C319))</f>
        <v/>
      </c>
      <c r="X319" s="72"/>
      <c r="Y319" s="68"/>
      <c r="Z319" s="72"/>
      <c r="AA319" s="38" t="str">
        <f aca="false">IF(B319="","",YEAR(B319)*100+MONTH(B319))</f>
        <v/>
      </c>
      <c r="AB319" s="38" t="str">
        <f aca="false">IF(AND(E319&lt;&gt;"",E319=Cruce!$C$5,AD319=1),COUNTIFS($E$5:E319,E319,$AD$5:AD319,1),"")</f>
        <v/>
      </c>
      <c r="AC319" s="38" t="str">
        <f aca="false">IF(E319="","",C319&amp;"|"&amp;X319&amp;"|"&amp;IF(B319="","s/f",TEXT(B319,"yyyymmdd"))&amp;IF(OR(C319="SSF",X319="Visitas Auditoría Interna"),"|"&amp;Y319,""))</f>
        <v/>
      </c>
      <c r="AD319" s="38" t="n">
        <f aca="false">IF(E319="",0,IF(COUNTIFS($E$5:E319,E319,$AC$5:AC319,AC319)=1,1,0))</f>
        <v>0</v>
      </c>
      <c r="AE319" s="38" t="str">
        <f aca="false">IF(OR(E319="",AD319&lt;&gt;1),"",SUBSTITUTE(SUBSTITUTE(C319,"Auditoría ",""),"Consejo de Administración","Consejo")&amp;" – "&amp;IF(B319="","(sin fecha)",DAY(B319)&amp;" de "&amp;CHOOSE(MONTH(B319),"Enero","Febrero","Marzo","Abril","Mayo","Junio","Julio","Agosto","Septiembre","Octubre","Noviembre","Diciembre")&amp;" "&amp;YEAR(B319)))</f>
        <v/>
      </c>
      <c r="AF319" s="38" t="n">
        <f aca="false">IF(E319="",0,IF(COUNTIF($AC$5:AC319,AC319)=1,1,0))</f>
        <v>0</v>
      </c>
    </row>
    <row r="320" customFormat="false" ht="15" hidden="false" customHeight="false" outlineLevel="0" collapsed="false">
      <c r="A320" s="68"/>
      <c r="B320" s="67"/>
      <c r="C320" s="68"/>
      <c r="D320" s="68"/>
      <c r="E320" s="69"/>
      <c r="F320" s="69"/>
      <c r="G320" s="70" t="str">
        <f aca="false">IF(OR(E320="",AND($C$3="",$E$3="")),"",IF(B320="","Sin fecha",IF(AND(OR($C$3="",B320&gt;=$C$3),OR($E$3="",B320&lt;=$E$3)),"Sí","No")))</f>
        <v/>
      </c>
      <c r="H320" s="58" t="str">
        <f aca="false">IF(B320="","",YEAR(B320))</f>
        <v/>
      </c>
      <c r="I320" s="70" t="str">
        <f aca="false">IF(B320="","",IF(MONTH(B320)=1,"X",""))</f>
        <v/>
      </c>
      <c r="J320" s="70" t="str">
        <f aca="false">IF(B320="","",IF(MONTH(B320)=2,"X",""))</f>
        <v/>
      </c>
      <c r="K320" s="70" t="str">
        <f aca="false">IF(B320="","",IF(MONTH(B320)=3,"X",""))</f>
        <v/>
      </c>
      <c r="L320" s="70" t="str">
        <f aca="false">IF(B320="","",IF(MONTH(B320)=4,"X",""))</f>
        <v/>
      </c>
      <c r="M320" s="70" t="str">
        <f aca="false">IF(B320="","",IF(MONTH(B320)=5,"X",""))</f>
        <v/>
      </c>
      <c r="N320" s="70" t="str">
        <f aca="false">IF(B320="","",IF(MONTH(B320)=6,"X",""))</f>
        <v/>
      </c>
      <c r="O320" s="70" t="str">
        <f aca="false">IF(B320="","",IF(MONTH(B320)=7,"X",""))</f>
        <v/>
      </c>
      <c r="P320" s="70" t="str">
        <f aca="false">IF(B320="","",IF(MONTH(B320)=8,"X",""))</f>
        <v/>
      </c>
      <c r="Q320" s="70" t="str">
        <f aca="false">IF(B320="","",IF(MONTH(B320)=9,"X",""))</f>
        <v/>
      </c>
      <c r="R320" s="70" t="str">
        <f aca="false">IF(B320="","",IF(MONTH(B320)=10,"X",""))</f>
        <v/>
      </c>
      <c r="S320" s="70" t="str">
        <f aca="false">IF(B320="","",IF(MONTH(B320)=11,"X",""))</f>
        <v/>
      </c>
      <c r="T320" s="70" t="str">
        <f aca="false">IF(B320="","",IF(MONTH(B320)=12,"X",""))</f>
        <v/>
      </c>
      <c r="U320" s="58" t="str">
        <f aca="false">IF(E320="","",SUMIF($E$5:$E$1000,E320,$AD$5:$AD$1000))</f>
        <v/>
      </c>
      <c r="V320" s="71" t="str">
        <f aca="false">IF(E320="","",_xlfn.TEXTJOIN(" + ",TRUE(),IF(COUNTIFS($E$5:$E$1000,E320,$C$5:$C$1000,"Auditoría Interna")&gt;0,"Interna",""),IF(COUNTIFS($E$5:$E$1000,E320,$C$5:$C$1000,"Auditoría Externa")&gt;0,"Externa",""),IF(COUNTIFS($E$5:$E$1000,E320,$C$5:$C$1000,"SSF")&gt;0,"SSF",""),IF(COUNTIFS($E$5:$E$1000,E320,$C$5:$C$1000,"Comité de Supervisión")&gt;0,"Comité Sup.",""),IF(COUNTIFS($E$5:$E$1000,E320,$C$5:$C$1000,"Consejo de Administración")&gt;0,"Consejo",""),IF(COUNTIFS($E$5:$E$1000,E320,$C$5:$C$1000,"Otros")&gt;0,"Otros","")))</f>
        <v/>
      </c>
      <c r="W320" s="58" t="str">
        <f aca="false">IF(E320="","",SUMIFS($AD$5:$AD$1000,$E$5:$E$1000,E320,$AA$5:$AA$1000,AA320,$C$5:$C$1000,"&lt;&gt;"&amp;C320))</f>
        <v/>
      </c>
      <c r="X320" s="72"/>
      <c r="Y320" s="68"/>
      <c r="Z320" s="72"/>
      <c r="AA320" s="38" t="str">
        <f aca="false">IF(B320="","",YEAR(B320)*100+MONTH(B320))</f>
        <v/>
      </c>
      <c r="AB320" s="38" t="str">
        <f aca="false">IF(AND(E320&lt;&gt;"",E320=Cruce!$C$5,AD320=1),COUNTIFS($E$5:E320,E320,$AD$5:AD320,1),"")</f>
        <v/>
      </c>
      <c r="AC320" s="38" t="str">
        <f aca="false">IF(E320="","",C320&amp;"|"&amp;X320&amp;"|"&amp;IF(B320="","s/f",TEXT(B320,"yyyymmdd"))&amp;IF(OR(C320="SSF",X320="Visitas Auditoría Interna"),"|"&amp;Y320,""))</f>
        <v/>
      </c>
      <c r="AD320" s="38" t="n">
        <f aca="false">IF(E320="",0,IF(COUNTIFS($E$5:E320,E320,$AC$5:AC320,AC320)=1,1,0))</f>
        <v>0</v>
      </c>
      <c r="AE320" s="38" t="str">
        <f aca="false">IF(OR(E320="",AD320&lt;&gt;1),"",SUBSTITUTE(SUBSTITUTE(C320,"Auditoría ",""),"Consejo de Administración","Consejo")&amp;" – "&amp;IF(B320="","(sin fecha)",DAY(B320)&amp;" de "&amp;CHOOSE(MONTH(B320),"Enero","Febrero","Marzo","Abril","Mayo","Junio","Julio","Agosto","Septiembre","Octubre","Noviembre","Diciembre")&amp;" "&amp;YEAR(B320)))</f>
        <v/>
      </c>
      <c r="AF320" s="38" t="n">
        <f aca="false">IF(E320="",0,IF(COUNTIF($AC$5:AC320,AC320)=1,1,0))</f>
        <v>0</v>
      </c>
    </row>
    <row r="321" customFormat="false" ht="15" hidden="false" customHeight="false" outlineLevel="0" collapsed="false">
      <c r="A321" s="68"/>
      <c r="B321" s="67"/>
      <c r="C321" s="68"/>
      <c r="D321" s="68"/>
      <c r="E321" s="69"/>
      <c r="F321" s="69"/>
      <c r="G321" s="70" t="str">
        <f aca="false">IF(OR(E321="",AND($C$3="",$E$3="")),"",IF(B321="","Sin fecha",IF(AND(OR($C$3="",B321&gt;=$C$3),OR($E$3="",B321&lt;=$E$3)),"Sí","No")))</f>
        <v/>
      </c>
      <c r="H321" s="58" t="str">
        <f aca="false">IF(B321="","",YEAR(B321))</f>
        <v/>
      </c>
      <c r="I321" s="70" t="str">
        <f aca="false">IF(B321="","",IF(MONTH(B321)=1,"X",""))</f>
        <v/>
      </c>
      <c r="J321" s="70" t="str">
        <f aca="false">IF(B321="","",IF(MONTH(B321)=2,"X",""))</f>
        <v/>
      </c>
      <c r="K321" s="70" t="str">
        <f aca="false">IF(B321="","",IF(MONTH(B321)=3,"X",""))</f>
        <v/>
      </c>
      <c r="L321" s="70" t="str">
        <f aca="false">IF(B321="","",IF(MONTH(B321)=4,"X",""))</f>
        <v/>
      </c>
      <c r="M321" s="70" t="str">
        <f aca="false">IF(B321="","",IF(MONTH(B321)=5,"X",""))</f>
        <v/>
      </c>
      <c r="N321" s="70" t="str">
        <f aca="false">IF(B321="","",IF(MONTH(B321)=6,"X",""))</f>
        <v/>
      </c>
      <c r="O321" s="70" t="str">
        <f aca="false">IF(B321="","",IF(MONTH(B321)=7,"X",""))</f>
        <v/>
      </c>
      <c r="P321" s="70" t="str">
        <f aca="false">IF(B321="","",IF(MONTH(B321)=8,"X",""))</f>
        <v/>
      </c>
      <c r="Q321" s="70" t="str">
        <f aca="false">IF(B321="","",IF(MONTH(B321)=9,"X",""))</f>
        <v/>
      </c>
      <c r="R321" s="70" t="str">
        <f aca="false">IF(B321="","",IF(MONTH(B321)=10,"X",""))</f>
        <v/>
      </c>
      <c r="S321" s="70" t="str">
        <f aca="false">IF(B321="","",IF(MONTH(B321)=11,"X",""))</f>
        <v/>
      </c>
      <c r="T321" s="70" t="str">
        <f aca="false">IF(B321="","",IF(MONTH(B321)=12,"X",""))</f>
        <v/>
      </c>
      <c r="U321" s="58" t="str">
        <f aca="false">IF(E321="","",SUMIF($E$5:$E$1000,E321,$AD$5:$AD$1000))</f>
        <v/>
      </c>
      <c r="V321" s="71" t="str">
        <f aca="false">IF(E321="","",_xlfn.TEXTJOIN(" + ",TRUE(),IF(COUNTIFS($E$5:$E$1000,E321,$C$5:$C$1000,"Auditoría Interna")&gt;0,"Interna",""),IF(COUNTIFS($E$5:$E$1000,E321,$C$5:$C$1000,"Auditoría Externa")&gt;0,"Externa",""),IF(COUNTIFS($E$5:$E$1000,E321,$C$5:$C$1000,"SSF")&gt;0,"SSF",""),IF(COUNTIFS($E$5:$E$1000,E321,$C$5:$C$1000,"Comité de Supervisión")&gt;0,"Comité Sup.",""),IF(COUNTIFS($E$5:$E$1000,E321,$C$5:$C$1000,"Consejo de Administración")&gt;0,"Consejo",""),IF(COUNTIFS($E$5:$E$1000,E321,$C$5:$C$1000,"Otros")&gt;0,"Otros","")))</f>
        <v/>
      </c>
      <c r="W321" s="58" t="str">
        <f aca="false">IF(E321="","",SUMIFS($AD$5:$AD$1000,$E$5:$E$1000,E321,$AA$5:$AA$1000,AA321,$C$5:$C$1000,"&lt;&gt;"&amp;C321))</f>
        <v/>
      </c>
      <c r="X321" s="72"/>
      <c r="Y321" s="68"/>
      <c r="Z321" s="72"/>
      <c r="AA321" s="38" t="str">
        <f aca="false">IF(B321="","",YEAR(B321)*100+MONTH(B321))</f>
        <v/>
      </c>
      <c r="AB321" s="38" t="str">
        <f aca="false">IF(AND(E321&lt;&gt;"",E321=Cruce!$C$5,AD321=1),COUNTIFS($E$5:E321,E321,$AD$5:AD321,1),"")</f>
        <v/>
      </c>
      <c r="AC321" s="38" t="str">
        <f aca="false">IF(E321="","",C321&amp;"|"&amp;X321&amp;"|"&amp;IF(B321="","s/f",TEXT(B321,"yyyymmdd"))&amp;IF(OR(C321="SSF",X321="Visitas Auditoría Interna"),"|"&amp;Y321,""))</f>
        <v/>
      </c>
      <c r="AD321" s="38" t="n">
        <f aca="false">IF(E321="",0,IF(COUNTIFS($E$5:E321,E321,$AC$5:AC321,AC321)=1,1,0))</f>
        <v>0</v>
      </c>
      <c r="AE321" s="38" t="str">
        <f aca="false">IF(OR(E321="",AD321&lt;&gt;1),"",SUBSTITUTE(SUBSTITUTE(C321,"Auditoría ",""),"Consejo de Administración","Consejo")&amp;" – "&amp;IF(B321="","(sin fecha)",DAY(B321)&amp;" de "&amp;CHOOSE(MONTH(B321),"Enero","Febrero","Marzo","Abril","Mayo","Junio","Julio","Agosto","Septiembre","Octubre","Noviembre","Diciembre")&amp;" "&amp;YEAR(B321)))</f>
        <v/>
      </c>
      <c r="AF321" s="38" t="n">
        <f aca="false">IF(E321="",0,IF(COUNTIF($AC$5:AC321,AC321)=1,1,0))</f>
        <v>0</v>
      </c>
    </row>
    <row r="322" customFormat="false" ht="15" hidden="false" customHeight="false" outlineLevel="0" collapsed="false">
      <c r="A322" s="68"/>
      <c r="B322" s="67"/>
      <c r="C322" s="68"/>
      <c r="D322" s="68"/>
      <c r="E322" s="69"/>
      <c r="F322" s="69"/>
      <c r="G322" s="70" t="str">
        <f aca="false">IF(OR(E322="",AND($C$3="",$E$3="")),"",IF(B322="","Sin fecha",IF(AND(OR($C$3="",B322&gt;=$C$3),OR($E$3="",B322&lt;=$E$3)),"Sí","No")))</f>
        <v/>
      </c>
      <c r="H322" s="58" t="str">
        <f aca="false">IF(B322="","",YEAR(B322))</f>
        <v/>
      </c>
      <c r="I322" s="70" t="str">
        <f aca="false">IF(B322="","",IF(MONTH(B322)=1,"X",""))</f>
        <v/>
      </c>
      <c r="J322" s="70" t="str">
        <f aca="false">IF(B322="","",IF(MONTH(B322)=2,"X",""))</f>
        <v/>
      </c>
      <c r="K322" s="70" t="str">
        <f aca="false">IF(B322="","",IF(MONTH(B322)=3,"X",""))</f>
        <v/>
      </c>
      <c r="L322" s="70" t="str">
        <f aca="false">IF(B322="","",IF(MONTH(B322)=4,"X",""))</f>
        <v/>
      </c>
      <c r="M322" s="70" t="str">
        <f aca="false">IF(B322="","",IF(MONTH(B322)=5,"X",""))</f>
        <v/>
      </c>
      <c r="N322" s="70" t="str">
        <f aca="false">IF(B322="","",IF(MONTH(B322)=6,"X",""))</f>
        <v/>
      </c>
      <c r="O322" s="70" t="str">
        <f aca="false">IF(B322="","",IF(MONTH(B322)=7,"X",""))</f>
        <v/>
      </c>
      <c r="P322" s="70" t="str">
        <f aca="false">IF(B322="","",IF(MONTH(B322)=8,"X",""))</f>
        <v/>
      </c>
      <c r="Q322" s="70" t="str">
        <f aca="false">IF(B322="","",IF(MONTH(B322)=9,"X",""))</f>
        <v/>
      </c>
      <c r="R322" s="70" t="str">
        <f aca="false">IF(B322="","",IF(MONTH(B322)=10,"X",""))</f>
        <v/>
      </c>
      <c r="S322" s="70" t="str">
        <f aca="false">IF(B322="","",IF(MONTH(B322)=11,"X",""))</f>
        <v/>
      </c>
      <c r="T322" s="70" t="str">
        <f aca="false">IF(B322="","",IF(MONTH(B322)=12,"X",""))</f>
        <v/>
      </c>
      <c r="U322" s="58" t="str">
        <f aca="false">IF(E322="","",SUMIF($E$5:$E$1000,E322,$AD$5:$AD$1000))</f>
        <v/>
      </c>
      <c r="V322" s="71" t="str">
        <f aca="false">IF(E322="","",_xlfn.TEXTJOIN(" + ",TRUE(),IF(COUNTIFS($E$5:$E$1000,E322,$C$5:$C$1000,"Auditoría Interna")&gt;0,"Interna",""),IF(COUNTIFS($E$5:$E$1000,E322,$C$5:$C$1000,"Auditoría Externa")&gt;0,"Externa",""),IF(COUNTIFS($E$5:$E$1000,E322,$C$5:$C$1000,"SSF")&gt;0,"SSF",""),IF(COUNTIFS($E$5:$E$1000,E322,$C$5:$C$1000,"Comité de Supervisión")&gt;0,"Comité Sup.",""),IF(COUNTIFS($E$5:$E$1000,E322,$C$5:$C$1000,"Consejo de Administración")&gt;0,"Consejo",""),IF(COUNTIFS($E$5:$E$1000,E322,$C$5:$C$1000,"Otros")&gt;0,"Otros","")))</f>
        <v/>
      </c>
      <c r="W322" s="58" t="str">
        <f aca="false">IF(E322="","",SUMIFS($AD$5:$AD$1000,$E$5:$E$1000,E322,$AA$5:$AA$1000,AA322,$C$5:$C$1000,"&lt;&gt;"&amp;C322))</f>
        <v/>
      </c>
      <c r="X322" s="72"/>
      <c r="Y322" s="68"/>
      <c r="Z322" s="72"/>
      <c r="AA322" s="38" t="str">
        <f aca="false">IF(B322="","",YEAR(B322)*100+MONTH(B322))</f>
        <v/>
      </c>
      <c r="AB322" s="38" t="str">
        <f aca="false">IF(AND(E322&lt;&gt;"",E322=Cruce!$C$5,AD322=1),COUNTIFS($E$5:E322,E322,$AD$5:AD322,1),"")</f>
        <v/>
      </c>
      <c r="AC322" s="38" t="str">
        <f aca="false">IF(E322="","",C322&amp;"|"&amp;X322&amp;"|"&amp;IF(B322="","s/f",TEXT(B322,"yyyymmdd"))&amp;IF(OR(C322="SSF",X322="Visitas Auditoría Interna"),"|"&amp;Y322,""))</f>
        <v/>
      </c>
      <c r="AD322" s="38" t="n">
        <f aca="false">IF(E322="",0,IF(COUNTIFS($E$5:E322,E322,$AC$5:AC322,AC322)=1,1,0))</f>
        <v>0</v>
      </c>
      <c r="AE322" s="38" t="str">
        <f aca="false">IF(OR(E322="",AD322&lt;&gt;1),"",SUBSTITUTE(SUBSTITUTE(C322,"Auditoría ",""),"Consejo de Administración","Consejo")&amp;" – "&amp;IF(B322="","(sin fecha)",DAY(B322)&amp;" de "&amp;CHOOSE(MONTH(B322),"Enero","Febrero","Marzo","Abril","Mayo","Junio","Julio","Agosto","Septiembre","Octubre","Noviembre","Diciembre")&amp;" "&amp;YEAR(B322)))</f>
        <v/>
      </c>
      <c r="AF322" s="38" t="n">
        <f aca="false">IF(E322="",0,IF(COUNTIF($AC$5:AC322,AC322)=1,1,0))</f>
        <v>0</v>
      </c>
    </row>
    <row r="323" customFormat="false" ht="15" hidden="false" customHeight="false" outlineLevel="0" collapsed="false">
      <c r="A323" s="68"/>
      <c r="B323" s="67"/>
      <c r="C323" s="68"/>
      <c r="D323" s="68"/>
      <c r="E323" s="69"/>
      <c r="F323" s="69"/>
      <c r="G323" s="70" t="str">
        <f aca="false">IF(OR(E323="",AND($C$3="",$E$3="")),"",IF(B323="","Sin fecha",IF(AND(OR($C$3="",B323&gt;=$C$3),OR($E$3="",B323&lt;=$E$3)),"Sí","No")))</f>
        <v/>
      </c>
      <c r="H323" s="58" t="str">
        <f aca="false">IF(B323="","",YEAR(B323))</f>
        <v/>
      </c>
      <c r="I323" s="70" t="str">
        <f aca="false">IF(B323="","",IF(MONTH(B323)=1,"X",""))</f>
        <v/>
      </c>
      <c r="J323" s="70" t="str">
        <f aca="false">IF(B323="","",IF(MONTH(B323)=2,"X",""))</f>
        <v/>
      </c>
      <c r="K323" s="70" t="str">
        <f aca="false">IF(B323="","",IF(MONTH(B323)=3,"X",""))</f>
        <v/>
      </c>
      <c r="L323" s="70" t="str">
        <f aca="false">IF(B323="","",IF(MONTH(B323)=4,"X",""))</f>
        <v/>
      </c>
      <c r="M323" s="70" t="str">
        <f aca="false">IF(B323="","",IF(MONTH(B323)=5,"X",""))</f>
        <v/>
      </c>
      <c r="N323" s="70" t="str">
        <f aca="false">IF(B323="","",IF(MONTH(B323)=6,"X",""))</f>
        <v/>
      </c>
      <c r="O323" s="70" t="str">
        <f aca="false">IF(B323="","",IF(MONTH(B323)=7,"X",""))</f>
        <v/>
      </c>
      <c r="P323" s="70" t="str">
        <f aca="false">IF(B323="","",IF(MONTH(B323)=8,"X",""))</f>
        <v/>
      </c>
      <c r="Q323" s="70" t="str">
        <f aca="false">IF(B323="","",IF(MONTH(B323)=9,"X",""))</f>
        <v/>
      </c>
      <c r="R323" s="70" t="str">
        <f aca="false">IF(B323="","",IF(MONTH(B323)=10,"X",""))</f>
        <v/>
      </c>
      <c r="S323" s="70" t="str">
        <f aca="false">IF(B323="","",IF(MONTH(B323)=11,"X",""))</f>
        <v/>
      </c>
      <c r="T323" s="70" t="str">
        <f aca="false">IF(B323="","",IF(MONTH(B323)=12,"X",""))</f>
        <v/>
      </c>
      <c r="U323" s="58" t="str">
        <f aca="false">IF(E323="","",SUMIF($E$5:$E$1000,E323,$AD$5:$AD$1000))</f>
        <v/>
      </c>
      <c r="V323" s="71" t="str">
        <f aca="false">IF(E323="","",_xlfn.TEXTJOIN(" + ",TRUE(),IF(COUNTIFS($E$5:$E$1000,E323,$C$5:$C$1000,"Auditoría Interna")&gt;0,"Interna",""),IF(COUNTIFS($E$5:$E$1000,E323,$C$5:$C$1000,"Auditoría Externa")&gt;0,"Externa",""),IF(COUNTIFS($E$5:$E$1000,E323,$C$5:$C$1000,"SSF")&gt;0,"SSF",""),IF(COUNTIFS($E$5:$E$1000,E323,$C$5:$C$1000,"Comité de Supervisión")&gt;0,"Comité Sup.",""),IF(COUNTIFS($E$5:$E$1000,E323,$C$5:$C$1000,"Consejo de Administración")&gt;0,"Consejo",""),IF(COUNTIFS($E$5:$E$1000,E323,$C$5:$C$1000,"Otros")&gt;0,"Otros","")))</f>
        <v/>
      </c>
      <c r="W323" s="58" t="str">
        <f aca="false">IF(E323="","",SUMIFS($AD$5:$AD$1000,$E$5:$E$1000,E323,$AA$5:$AA$1000,AA323,$C$5:$C$1000,"&lt;&gt;"&amp;C323))</f>
        <v/>
      </c>
      <c r="X323" s="72"/>
      <c r="Y323" s="68"/>
      <c r="Z323" s="72"/>
      <c r="AA323" s="38" t="str">
        <f aca="false">IF(B323="","",YEAR(B323)*100+MONTH(B323))</f>
        <v/>
      </c>
      <c r="AB323" s="38" t="str">
        <f aca="false">IF(AND(E323&lt;&gt;"",E323=Cruce!$C$5,AD323=1),COUNTIFS($E$5:E323,E323,$AD$5:AD323,1),"")</f>
        <v/>
      </c>
      <c r="AC323" s="38" t="str">
        <f aca="false">IF(E323="","",C323&amp;"|"&amp;X323&amp;"|"&amp;IF(B323="","s/f",TEXT(B323,"yyyymmdd"))&amp;IF(OR(C323="SSF",X323="Visitas Auditoría Interna"),"|"&amp;Y323,""))</f>
        <v/>
      </c>
      <c r="AD323" s="38" t="n">
        <f aca="false">IF(E323="",0,IF(COUNTIFS($E$5:E323,E323,$AC$5:AC323,AC323)=1,1,0))</f>
        <v>0</v>
      </c>
      <c r="AE323" s="38" t="str">
        <f aca="false">IF(OR(E323="",AD323&lt;&gt;1),"",SUBSTITUTE(SUBSTITUTE(C323,"Auditoría ",""),"Consejo de Administración","Consejo")&amp;" – "&amp;IF(B323="","(sin fecha)",DAY(B323)&amp;" de "&amp;CHOOSE(MONTH(B323),"Enero","Febrero","Marzo","Abril","Mayo","Junio","Julio","Agosto","Septiembre","Octubre","Noviembre","Diciembre")&amp;" "&amp;YEAR(B323)))</f>
        <v/>
      </c>
      <c r="AF323" s="38" t="n">
        <f aca="false">IF(E323="",0,IF(COUNTIF($AC$5:AC323,AC323)=1,1,0))</f>
        <v>0</v>
      </c>
    </row>
    <row r="324" customFormat="false" ht="15" hidden="false" customHeight="false" outlineLevel="0" collapsed="false">
      <c r="A324" s="68"/>
      <c r="B324" s="67"/>
      <c r="C324" s="68"/>
      <c r="D324" s="68"/>
      <c r="E324" s="69"/>
      <c r="F324" s="69"/>
      <c r="G324" s="70" t="str">
        <f aca="false">IF(OR(E324="",AND($C$3="",$E$3="")),"",IF(B324="","Sin fecha",IF(AND(OR($C$3="",B324&gt;=$C$3),OR($E$3="",B324&lt;=$E$3)),"Sí","No")))</f>
        <v/>
      </c>
      <c r="H324" s="58" t="str">
        <f aca="false">IF(B324="","",YEAR(B324))</f>
        <v/>
      </c>
      <c r="I324" s="70" t="str">
        <f aca="false">IF(B324="","",IF(MONTH(B324)=1,"X",""))</f>
        <v/>
      </c>
      <c r="J324" s="70" t="str">
        <f aca="false">IF(B324="","",IF(MONTH(B324)=2,"X",""))</f>
        <v/>
      </c>
      <c r="K324" s="70" t="str">
        <f aca="false">IF(B324="","",IF(MONTH(B324)=3,"X",""))</f>
        <v/>
      </c>
      <c r="L324" s="70" t="str">
        <f aca="false">IF(B324="","",IF(MONTH(B324)=4,"X",""))</f>
        <v/>
      </c>
      <c r="M324" s="70" t="str">
        <f aca="false">IF(B324="","",IF(MONTH(B324)=5,"X",""))</f>
        <v/>
      </c>
      <c r="N324" s="70" t="str">
        <f aca="false">IF(B324="","",IF(MONTH(B324)=6,"X",""))</f>
        <v/>
      </c>
      <c r="O324" s="70" t="str">
        <f aca="false">IF(B324="","",IF(MONTH(B324)=7,"X",""))</f>
        <v/>
      </c>
      <c r="P324" s="70" t="str">
        <f aca="false">IF(B324="","",IF(MONTH(B324)=8,"X",""))</f>
        <v/>
      </c>
      <c r="Q324" s="70" t="str">
        <f aca="false">IF(B324="","",IF(MONTH(B324)=9,"X",""))</f>
        <v/>
      </c>
      <c r="R324" s="70" t="str">
        <f aca="false">IF(B324="","",IF(MONTH(B324)=10,"X",""))</f>
        <v/>
      </c>
      <c r="S324" s="70" t="str">
        <f aca="false">IF(B324="","",IF(MONTH(B324)=11,"X",""))</f>
        <v/>
      </c>
      <c r="T324" s="70" t="str">
        <f aca="false">IF(B324="","",IF(MONTH(B324)=12,"X",""))</f>
        <v/>
      </c>
      <c r="U324" s="58" t="str">
        <f aca="false">IF(E324="","",SUMIF($E$5:$E$1000,E324,$AD$5:$AD$1000))</f>
        <v/>
      </c>
      <c r="V324" s="71" t="str">
        <f aca="false">IF(E324="","",_xlfn.TEXTJOIN(" + ",TRUE(),IF(COUNTIFS($E$5:$E$1000,E324,$C$5:$C$1000,"Auditoría Interna")&gt;0,"Interna",""),IF(COUNTIFS($E$5:$E$1000,E324,$C$5:$C$1000,"Auditoría Externa")&gt;0,"Externa",""),IF(COUNTIFS($E$5:$E$1000,E324,$C$5:$C$1000,"SSF")&gt;0,"SSF",""),IF(COUNTIFS($E$5:$E$1000,E324,$C$5:$C$1000,"Comité de Supervisión")&gt;0,"Comité Sup.",""),IF(COUNTIFS($E$5:$E$1000,E324,$C$5:$C$1000,"Consejo de Administración")&gt;0,"Consejo",""),IF(COUNTIFS($E$5:$E$1000,E324,$C$5:$C$1000,"Otros")&gt;0,"Otros","")))</f>
        <v/>
      </c>
      <c r="W324" s="58" t="str">
        <f aca="false">IF(E324="","",SUMIFS($AD$5:$AD$1000,$E$5:$E$1000,E324,$AA$5:$AA$1000,AA324,$C$5:$C$1000,"&lt;&gt;"&amp;C324))</f>
        <v/>
      </c>
      <c r="X324" s="72"/>
      <c r="Y324" s="68"/>
      <c r="Z324" s="72"/>
      <c r="AA324" s="38" t="str">
        <f aca="false">IF(B324="","",YEAR(B324)*100+MONTH(B324))</f>
        <v/>
      </c>
      <c r="AB324" s="38" t="str">
        <f aca="false">IF(AND(E324&lt;&gt;"",E324=Cruce!$C$5,AD324=1),COUNTIFS($E$5:E324,E324,$AD$5:AD324,1),"")</f>
        <v/>
      </c>
      <c r="AC324" s="38" t="str">
        <f aca="false">IF(E324="","",C324&amp;"|"&amp;X324&amp;"|"&amp;IF(B324="","s/f",TEXT(B324,"yyyymmdd"))&amp;IF(OR(C324="SSF",X324="Visitas Auditoría Interna"),"|"&amp;Y324,""))</f>
        <v/>
      </c>
      <c r="AD324" s="38" t="n">
        <f aca="false">IF(E324="",0,IF(COUNTIFS($E$5:E324,E324,$AC$5:AC324,AC324)=1,1,0))</f>
        <v>0</v>
      </c>
      <c r="AE324" s="38" t="str">
        <f aca="false">IF(OR(E324="",AD324&lt;&gt;1),"",SUBSTITUTE(SUBSTITUTE(C324,"Auditoría ",""),"Consejo de Administración","Consejo")&amp;" – "&amp;IF(B324="","(sin fecha)",DAY(B324)&amp;" de "&amp;CHOOSE(MONTH(B324),"Enero","Febrero","Marzo","Abril","Mayo","Junio","Julio","Agosto","Septiembre","Octubre","Noviembre","Diciembre")&amp;" "&amp;YEAR(B324)))</f>
        <v/>
      </c>
      <c r="AF324" s="38" t="n">
        <f aca="false">IF(E324="",0,IF(COUNTIF($AC$5:AC324,AC324)=1,1,0))</f>
        <v>0</v>
      </c>
    </row>
    <row r="325" customFormat="false" ht="15" hidden="false" customHeight="false" outlineLevel="0" collapsed="false">
      <c r="A325" s="68"/>
      <c r="B325" s="67"/>
      <c r="C325" s="68"/>
      <c r="D325" s="68"/>
      <c r="E325" s="69"/>
      <c r="F325" s="69"/>
      <c r="G325" s="70" t="str">
        <f aca="false">IF(OR(E325="",AND($C$3="",$E$3="")),"",IF(B325="","Sin fecha",IF(AND(OR($C$3="",B325&gt;=$C$3),OR($E$3="",B325&lt;=$E$3)),"Sí","No")))</f>
        <v/>
      </c>
      <c r="H325" s="58" t="str">
        <f aca="false">IF(B325="","",YEAR(B325))</f>
        <v/>
      </c>
      <c r="I325" s="70" t="str">
        <f aca="false">IF(B325="","",IF(MONTH(B325)=1,"X",""))</f>
        <v/>
      </c>
      <c r="J325" s="70" t="str">
        <f aca="false">IF(B325="","",IF(MONTH(B325)=2,"X",""))</f>
        <v/>
      </c>
      <c r="K325" s="70" t="str">
        <f aca="false">IF(B325="","",IF(MONTH(B325)=3,"X",""))</f>
        <v/>
      </c>
      <c r="L325" s="70" t="str">
        <f aca="false">IF(B325="","",IF(MONTH(B325)=4,"X",""))</f>
        <v/>
      </c>
      <c r="M325" s="70" t="str">
        <f aca="false">IF(B325="","",IF(MONTH(B325)=5,"X",""))</f>
        <v/>
      </c>
      <c r="N325" s="70" t="str">
        <f aca="false">IF(B325="","",IF(MONTH(B325)=6,"X",""))</f>
        <v/>
      </c>
      <c r="O325" s="70" t="str">
        <f aca="false">IF(B325="","",IF(MONTH(B325)=7,"X",""))</f>
        <v/>
      </c>
      <c r="P325" s="70" t="str">
        <f aca="false">IF(B325="","",IF(MONTH(B325)=8,"X",""))</f>
        <v/>
      </c>
      <c r="Q325" s="70" t="str">
        <f aca="false">IF(B325="","",IF(MONTH(B325)=9,"X",""))</f>
        <v/>
      </c>
      <c r="R325" s="70" t="str">
        <f aca="false">IF(B325="","",IF(MONTH(B325)=10,"X",""))</f>
        <v/>
      </c>
      <c r="S325" s="70" t="str">
        <f aca="false">IF(B325="","",IF(MONTH(B325)=11,"X",""))</f>
        <v/>
      </c>
      <c r="T325" s="70" t="str">
        <f aca="false">IF(B325="","",IF(MONTH(B325)=12,"X",""))</f>
        <v/>
      </c>
      <c r="U325" s="58" t="str">
        <f aca="false">IF(E325="","",SUMIF($E$5:$E$1000,E325,$AD$5:$AD$1000))</f>
        <v/>
      </c>
      <c r="V325" s="71" t="str">
        <f aca="false">IF(E325="","",_xlfn.TEXTJOIN(" + ",TRUE(),IF(COUNTIFS($E$5:$E$1000,E325,$C$5:$C$1000,"Auditoría Interna")&gt;0,"Interna",""),IF(COUNTIFS($E$5:$E$1000,E325,$C$5:$C$1000,"Auditoría Externa")&gt;0,"Externa",""),IF(COUNTIFS($E$5:$E$1000,E325,$C$5:$C$1000,"SSF")&gt;0,"SSF",""),IF(COUNTIFS($E$5:$E$1000,E325,$C$5:$C$1000,"Comité de Supervisión")&gt;0,"Comité Sup.",""),IF(COUNTIFS($E$5:$E$1000,E325,$C$5:$C$1000,"Consejo de Administración")&gt;0,"Consejo",""),IF(COUNTIFS($E$5:$E$1000,E325,$C$5:$C$1000,"Otros")&gt;0,"Otros","")))</f>
        <v/>
      </c>
      <c r="W325" s="58" t="str">
        <f aca="false">IF(E325="","",SUMIFS($AD$5:$AD$1000,$E$5:$E$1000,E325,$AA$5:$AA$1000,AA325,$C$5:$C$1000,"&lt;&gt;"&amp;C325))</f>
        <v/>
      </c>
      <c r="X325" s="72"/>
      <c r="Y325" s="68"/>
      <c r="Z325" s="72"/>
      <c r="AA325" s="38" t="str">
        <f aca="false">IF(B325="","",YEAR(B325)*100+MONTH(B325))</f>
        <v/>
      </c>
      <c r="AB325" s="38" t="str">
        <f aca="false">IF(AND(E325&lt;&gt;"",E325=Cruce!$C$5,AD325=1),COUNTIFS($E$5:E325,E325,$AD$5:AD325,1),"")</f>
        <v/>
      </c>
      <c r="AC325" s="38" t="str">
        <f aca="false">IF(E325="","",C325&amp;"|"&amp;X325&amp;"|"&amp;IF(B325="","s/f",TEXT(B325,"yyyymmdd"))&amp;IF(OR(C325="SSF",X325="Visitas Auditoría Interna"),"|"&amp;Y325,""))</f>
        <v/>
      </c>
      <c r="AD325" s="38" t="n">
        <f aca="false">IF(E325="",0,IF(COUNTIFS($E$5:E325,E325,$AC$5:AC325,AC325)=1,1,0))</f>
        <v>0</v>
      </c>
      <c r="AE325" s="38" t="str">
        <f aca="false">IF(OR(E325="",AD325&lt;&gt;1),"",SUBSTITUTE(SUBSTITUTE(C325,"Auditoría ",""),"Consejo de Administración","Consejo")&amp;" – "&amp;IF(B325="","(sin fecha)",DAY(B325)&amp;" de "&amp;CHOOSE(MONTH(B325),"Enero","Febrero","Marzo","Abril","Mayo","Junio","Julio","Agosto","Septiembre","Octubre","Noviembre","Diciembre")&amp;" "&amp;YEAR(B325)))</f>
        <v/>
      </c>
      <c r="AF325" s="38" t="n">
        <f aca="false">IF(E325="",0,IF(COUNTIF($AC$5:AC325,AC325)=1,1,0))</f>
        <v>0</v>
      </c>
    </row>
    <row r="326" customFormat="false" ht="15" hidden="false" customHeight="false" outlineLevel="0" collapsed="false">
      <c r="A326" s="68"/>
      <c r="B326" s="67"/>
      <c r="C326" s="68"/>
      <c r="D326" s="68"/>
      <c r="E326" s="69"/>
      <c r="F326" s="69"/>
      <c r="G326" s="70" t="str">
        <f aca="false">IF(OR(E326="",AND($C$3="",$E$3="")),"",IF(B326="","Sin fecha",IF(AND(OR($C$3="",B326&gt;=$C$3),OR($E$3="",B326&lt;=$E$3)),"Sí","No")))</f>
        <v/>
      </c>
      <c r="H326" s="58" t="str">
        <f aca="false">IF(B326="","",YEAR(B326))</f>
        <v/>
      </c>
      <c r="I326" s="70" t="str">
        <f aca="false">IF(B326="","",IF(MONTH(B326)=1,"X",""))</f>
        <v/>
      </c>
      <c r="J326" s="70" t="str">
        <f aca="false">IF(B326="","",IF(MONTH(B326)=2,"X",""))</f>
        <v/>
      </c>
      <c r="K326" s="70" t="str">
        <f aca="false">IF(B326="","",IF(MONTH(B326)=3,"X",""))</f>
        <v/>
      </c>
      <c r="L326" s="70" t="str">
        <f aca="false">IF(B326="","",IF(MONTH(B326)=4,"X",""))</f>
        <v/>
      </c>
      <c r="M326" s="70" t="str">
        <f aca="false">IF(B326="","",IF(MONTH(B326)=5,"X",""))</f>
        <v/>
      </c>
      <c r="N326" s="70" t="str">
        <f aca="false">IF(B326="","",IF(MONTH(B326)=6,"X",""))</f>
        <v/>
      </c>
      <c r="O326" s="70" t="str">
        <f aca="false">IF(B326="","",IF(MONTH(B326)=7,"X",""))</f>
        <v/>
      </c>
      <c r="P326" s="70" t="str">
        <f aca="false">IF(B326="","",IF(MONTH(B326)=8,"X",""))</f>
        <v/>
      </c>
      <c r="Q326" s="70" t="str">
        <f aca="false">IF(B326="","",IF(MONTH(B326)=9,"X",""))</f>
        <v/>
      </c>
      <c r="R326" s="70" t="str">
        <f aca="false">IF(B326="","",IF(MONTH(B326)=10,"X",""))</f>
        <v/>
      </c>
      <c r="S326" s="70" t="str">
        <f aca="false">IF(B326="","",IF(MONTH(B326)=11,"X",""))</f>
        <v/>
      </c>
      <c r="T326" s="70" t="str">
        <f aca="false">IF(B326="","",IF(MONTH(B326)=12,"X",""))</f>
        <v/>
      </c>
      <c r="U326" s="58" t="str">
        <f aca="false">IF(E326="","",SUMIF($E$5:$E$1000,E326,$AD$5:$AD$1000))</f>
        <v/>
      </c>
      <c r="V326" s="71" t="str">
        <f aca="false">IF(E326="","",_xlfn.TEXTJOIN(" + ",TRUE(),IF(COUNTIFS($E$5:$E$1000,E326,$C$5:$C$1000,"Auditoría Interna")&gt;0,"Interna",""),IF(COUNTIFS($E$5:$E$1000,E326,$C$5:$C$1000,"Auditoría Externa")&gt;0,"Externa",""),IF(COUNTIFS($E$5:$E$1000,E326,$C$5:$C$1000,"SSF")&gt;0,"SSF",""),IF(COUNTIFS($E$5:$E$1000,E326,$C$5:$C$1000,"Comité de Supervisión")&gt;0,"Comité Sup.",""),IF(COUNTIFS($E$5:$E$1000,E326,$C$5:$C$1000,"Consejo de Administración")&gt;0,"Consejo",""),IF(COUNTIFS($E$5:$E$1000,E326,$C$5:$C$1000,"Otros")&gt;0,"Otros","")))</f>
        <v/>
      </c>
      <c r="W326" s="58" t="str">
        <f aca="false">IF(E326="","",SUMIFS($AD$5:$AD$1000,$E$5:$E$1000,E326,$AA$5:$AA$1000,AA326,$C$5:$C$1000,"&lt;&gt;"&amp;C326))</f>
        <v/>
      </c>
      <c r="X326" s="72"/>
      <c r="Y326" s="68"/>
      <c r="Z326" s="72"/>
      <c r="AA326" s="38" t="str">
        <f aca="false">IF(B326="","",YEAR(B326)*100+MONTH(B326))</f>
        <v/>
      </c>
      <c r="AB326" s="38" t="str">
        <f aca="false">IF(AND(E326&lt;&gt;"",E326=Cruce!$C$5,AD326=1),COUNTIFS($E$5:E326,E326,$AD$5:AD326,1),"")</f>
        <v/>
      </c>
      <c r="AC326" s="38" t="str">
        <f aca="false">IF(E326="","",C326&amp;"|"&amp;X326&amp;"|"&amp;IF(B326="","s/f",TEXT(B326,"yyyymmdd"))&amp;IF(OR(C326="SSF",X326="Visitas Auditoría Interna"),"|"&amp;Y326,""))</f>
        <v/>
      </c>
      <c r="AD326" s="38" t="n">
        <f aca="false">IF(E326="",0,IF(COUNTIFS($E$5:E326,E326,$AC$5:AC326,AC326)=1,1,0))</f>
        <v>0</v>
      </c>
      <c r="AE326" s="38" t="str">
        <f aca="false">IF(OR(E326="",AD326&lt;&gt;1),"",SUBSTITUTE(SUBSTITUTE(C326,"Auditoría ",""),"Consejo de Administración","Consejo")&amp;" – "&amp;IF(B326="","(sin fecha)",DAY(B326)&amp;" de "&amp;CHOOSE(MONTH(B326),"Enero","Febrero","Marzo","Abril","Mayo","Junio","Julio","Agosto","Septiembre","Octubre","Noviembre","Diciembre")&amp;" "&amp;YEAR(B326)))</f>
        <v/>
      </c>
      <c r="AF326" s="38" t="n">
        <f aca="false">IF(E326="",0,IF(COUNTIF($AC$5:AC326,AC326)=1,1,0))</f>
        <v>0</v>
      </c>
    </row>
    <row r="327" customFormat="false" ht="15" hidden="false" customHeight="false" outlineLevel="0" collapsed="false">
      <c r="A327" s="68"/>
      <c r="B327" s="67"/>
      <c r="C327" s="68"/>
      <c r="D327" s="68"/>
      <c r="E327" s="69"/>
      <c r="F327" s="69"/>
      <c r="G327" s="70" t="str">
        <f aca="false">IF(OR(E327="",AND($C$3="",$E$3="")),"",IF(B327="","Sin fecha",IF(AND(OR($C$3="",B327&gt;=$C$3),OR($E$3="",B327&lt;=$E$3)),"Sí","No")))</f>
        <v/>
      </c>
      <c r="H327" s="58" t="str">
        <f aca="false">IF(B327="","",YEAR(B327))</f>
        <v/>
      </c>
      <c r="I327" s="70" t="str">
        <f aca="false">IF(B327="","",IF(MONTH(B327)=1,"X",""))</f>
        <v/>
      </c>
      <c r="J327" s="70" t="str">
        <f aca="false">IF(B327="","",IF(MONTH(B327)=2,"X",""))</f>
        <v/>
      </c>
      <c r="K327" s="70" t="str">
        <f aca="false">IF(B327="","",IF(MONTH(B327)=3,"X",""))</f>
        <v/>
      </c>
      <c r="L327" s="70" t="str">
        <f aca="false">IF(B327="","",IF(MONTH(B327)=4,"X",""))</f>
        <v/>
      </c>
      <c r="M327" s="70" t="str">
        <f aca="false">IF(B327="","",IF(MONTH(B327)=5,"X",""))</f>
        <v/>
      </c>
      <c r="N327" s="70" t="str">
        <f aca="false">IF(B327="","",IF(MONTH(B327)=6,"X",""))</f>
        <v/>
      </c>
      <c r="O327" s="70" t="str">
        <f aca="false">IF(B327="","",IF(MONTH(B327)=7,"X",""))</f>
        <v/>
      </c>
      <c r="P327" s="70" t="str">
        <f aca="false">IF(B327="","",IF(MONTH(B327)=8,"X",""))</f>
        <v/>
      </c>
      <c r="Q327" s="70" t="str">
        <f aca="false">IF(B327="","",IF(MONTH(B327)=9,"X",""))</f>
        <v/>
      </c>
      <c r="R327" s="70" t="str">
        <f aca="false">IF(B327="","",IF(MONTH(B327)=10,"X",""))</f>
        <v/>
      </c>
      <c r="S327" s="70" t="str">
        <f aca="false">IF(B327="","",IF(MONTH(B327)=11,"X",""))</f>
        <v/>
      </c>
      <c r="T327" s="70" t="str">
        <f aca="false">IF(B327="","",IF(MONTH(B327)=12,"X",""))</f>
        <v/>
      </c>
      <c r="U327" s="58" t="str">
        <f aca="false">IF(E327="","",SUMIF($E$5:$E$1000,E327,$AD$5:$AD$1000))</f>
        <v/>
      </c>
      <c r="V327" s="71" t="str">
        <f aca="false">IF(E327="","",_xlfn.TEXTJOIN(" + ",TRUE(),IF(COUNTIFS($E$5:$E$1000,E327,$C$5:$C$1000,"Auditoría Interna")&gt;0,"Interna",""),IF(COUNTIFS($E$5:$E$1000,E327,$C$5:$C$1000,"Auditoría Externa")&gt;0,"Externa",""),IF(COUNTIFS($E$5:$E$1000,E327,$C$5:$C$1000,"SSF")&gt;0,"SSF",""),IF(COUNTIFS($E$5:$E$1000,E327,$C$5:$C$1000,"Comité de Supervisión")&gt;0,"Comité Sup.",""),IF(COUNTIFS($E$5:$E$1000,E327,$C$5:$C$1000,"Consejo de Administración")&gt;0,"Consejo",""),IF(COUNTIFS($E$5:$E$1000,E327,$C$5:$C$1000,"Otros")&gt;0,"Otros","")))</f>
        <v/>
      </c>
      <c r="W327" s="58" t="str">
        <f aca="false">IF(E327="","",SUMIFS($AD$5:$AD$1000,$E$5:$E$1000,E327,$AA$5:$AA$1000,AA327,$C$5:$C$1000,"&lt;&gt;"&amp;C327))</f>
        <v/>
      </c>
      <c r="X327" s="72"/>
      <c r="Y327" s="68"/>
      <c r="Z327" s="72"/>
      <c r="AA327" s="38" t="str">
        <f aca="false">IF(B327="","",YEAR(B327)*100+MONTH(B327))</f>
        <v/>
      </c>
      <c r="AB327" s="38" t="str">
        <f aca="false">IF(AND(E327&lt;&gt;"",E327=Cruce!$C$5,AD327=1),COUNTIFS($E$5:E327,E327,$AD$5:AD327,1),"")</f>
        <v/>
      </c>
      <c r="AC327" s="38" t="str">
        <f aca="false">IF(E327="","",C327&amp;"|"&amp;X327&amp;"|"&amp;IF(B327="","s/f",TEXT(B327,"yyyymmdd"))&amp;IF(OR(C327="SSF",X327="Visitas Auditoría Interna"),"|"&amp;Y327,""))</f>
        <v/>
      </c>
      <c r="AD327" s="38" t="n">
        <f aca="false">IF(E327="",0,IF(COUNTIFS($E$5:E327,E327,$AC$5:AC327,AC327)=1,1,0))</f>
        <v>0</v>
      </c>
      <c r="AE327" s="38" t="str">
        <f aca="false">IF(OR(E327="",AD327&lt;&gt;1),"",SUBSTITUTE(SUBSTITUTE(C327,"Auditoría ",""),"Consejo de Administración","Consejo")&amp;" – "&amp;IF(B327="","(sin fecha)",DAY(B327)&amp;" de "&amp;CHOOSE(MONTH(B327),"Enero","Febrero","Marzo","Abril","Mayo","Junio","Julio","Agosto","Septiembre","Octubre","Noviembre","Diciembre")&amp;" "&amp;YEAR(B327)))</f>
        <v/>
      </c>
      <c r="AF327" s="38" t="n">
        <f aca="false">IF(E327="",0,IF(COUNTIF($AC$5:AC327,AC327)=1,1,0))</f>
        <v>0</v>
      </c>
    </row>
    <row r="328" customFormat="false" ht="15" hidden="false" customHeight="false" outlineLevel="0" collapsed="false">
      <c r="A328" s="68"/>
      <c r="B328" s="67"/>
      <c r="C328" s="68"/>
      <c r="D328" s="68"/>
      <c r="E328" s="69"/>
      <c r="F328" s="69"/>
      <c r="G328" s="70" t="str">
        <f aca="false">IF(OR(E328="",AND($C$3="",$E$3="")),"",IF(B328="","Sin fecha",IF(AND(OR($C$3="",B328&gt;=$C$3),OR($E$3="",B328&lt;=$E$3)),"Sí","No")))</f>
        <v/>
      </c>
      <c r="H328" s="58" t="str">
        <f aca="false">IF(B328="","",YEAR(B328))</f>
        <v/>
      </c>
      <c r="I328" s="70" t="str">
        <f aca="false">IF(B328="","",IF(MONTH(B328)=1,"X",""))</f>
        <v/>
      </c>
      <c r="J328" s="70" t="str">
        <f aca="false">IF(B328="","",IF(MONTH(B328)=2,"X",""))</f>
        <v/>
      </c>
      <c r="K328" s="70" t="str">
        <f aca="false">IF(B328="","",IF(MONTH(B328)=3,"X",""))</f>
        <v/>
      </c>
      <c r="L328" s="70" t="str">
        <f aca="false">IF(B328="","",IF(MONTH(B328)=4,"X",""))</f>
        <v/>
      </c>
      <c r="M328" s="70" t="str">
        <f aca="false">IF(B328="","",IF(MONTH(B328)=5,"X",""))</f>
        <v/>
      </c>
      <c r="N328" s="70" t="str">
        <f aca="false">IF(B328="","",IF(MONTH(B328)=6,"X",""))</f>
        <v/>
      </c>
      <c r="O328" s="70" t="str">
        <f aca="false">IF(B328="","",IF(MONTH(B328)=7,"X",""))</f>
        <v/>
      </c>
      <c r="P328" s="70" t="str">
        <f aca="false">IF(B328="","",IF(MONTH(B328)=8,"X",""))</f>
        <v/>
      </c>
      <c r="Q328" s="70" t="str">
        <f aca="false">IF(B328="","",IF(MONTH(B328)=9,"X",""))</f>
        <v/>
      </c>
      <c r="R328" s="70" t="str">
        <f aca="false">IF(B328="","",IF(MONTH(B328)=10,"X",""))</f>
        <v/>
      </c>
      <c r="S328" s="70" t="str">
        <f aca="false">IF(B328="","",IF(MONTH(B328)=11,"X",""))</f>
        <v/>
      </c>
      <c r="T328" s="70" t="str">
        <f aca="false">IF(B328="","",IF(MONTH(B328)=12,"X",""))</f>
        <v/>
      </c>
      <c r="U328" s="58" t="str">
        <f aca="false">IF(E328="","",SUMIF($E$5:$E$1000,E328,$AD$5:$AD$1000))</f>
        <v/>
      </c>
      <c r="V328" s="71" t="str">
        <f aca="false">IF(E328="","",_xlfn.TEXTJOIN(" + ",TRUE(),IF(COUNTIFS($E$5:$E$1000,E328,$C$5:$C$1000,"Auditoría Interna")&gt;0,"Interna",""),IF(COUNTIFS($E$5:$E$1000,E328,$C$5:$C$1000,"Auditoría Externa")&gt;0,"Externa",""),IF(COUNTIFS($E$5:$E$1000,E328,$C$5:$C$1000,"SSF")&gt;0,"SSF",""),IF(COUNTIFS($E$5:$E$1000,E328,$C$5:$C$1000,"Comité de Supervisión")&gt;0,"Comité Sup.",""),IF(COUNTIFS($E$5:$E$1000,E328,$C$5:$C$1000,"Consejo de Administración")&gt;0,"Consejo",""),IF(COUNTIFS($E$5:$E$1000,E328,$C$5:$C$1000,"Otros")&gt;0,"Otros","")))</f>
        <v/>
      </c>
      <c r="W328" s="58" t="str">
        <f aca="false">IF(E328="","",SUMIFS($AD$5:$AD$1000,$E$5:$E$1000,E328,$AA$5:$AA$1000,AA328,$C$5:$C$1000,"&lt;&gt;"&amp;C328))</f>
        <v/>
      </c>
      <c r="X328" s="72"/>
      <c r="Y328" s="68"/>
      <c r="Z328" s="72"/>
      <c r="AA328" s="38" t="str">
        <f aca="false">IF(B328="","",YEAR(B328)*100+MONTH(B328))</f>
        <v/>
      </c>
      <c r="AB328" s="38" t="str">
        <f aca="false">IF(AND(E328&lt;&gt;"",E328=Cruce!$C$5,AD328=1),COUNTIFS($E$5:E328,E328,$AD$5:AD328,1),"")</f>
        <v/>
      </c>
      <c r="AC328" s="38" t="str">
        <f aca="false">IF(E328="","",C328&amp;"|"&amp;X328&amp;"|"&amp;IF(B328="","s/f",TEXT(B328,"yyyymmdd"))&amp;IF(OR(C328="SSF",X328="Visitas Auditoría Interna"),"|"&amp;Y328,""))</f>
        <v/>
      </c>
      <c r="AD328" s="38" t="n">
        <f aca="false">IF(E328="",0,IF(COUNTIFS($E$5:E328,E328,$AC$5:AC328,AC328)=1,1,0))</f>
        <v>0</v>
      </c>
      <c r="AE328" s="38" t="str">
        <f aca="false">IF(OR(E328="",AD328&lt;&gt;1),"",SUBSTITUTE(SUBSTITUTE(C328,"Auditoría ",""),"Consejo de Administración","Consejo")&amp;" – "&amp;IF(B328="","(sin fecha)",DAY(B328)&amp;" de "&amp;CHOOSE(MONTH(B328),"Enero","Febrero","Marzo","Abril","Mayo","Junio","Julio","Agosto","Septiembre","Octubre","Noviembre","Diciembre")&amp;" "&amp;YEAR(B328)))</f>
        <v/>
      </c>
      <c r="AF328" s="38" t="n">
        <f aca="false">IF(E328="",0,IF(COUNTIF($AC$5:AC328,AC328)=1,1,0))</f>
        <v>0</v>
      </c>
    </row>
    <row r="329" customFormat="false" ht="15" hidden="false" customHeight="false" outlineLevel="0" collapsed="false">
      <c r="A329" s="68"/>
      <c r="B329" s="67"/>
      <c r="C329" s="68"/>
      <c r="D329" s="68"/>
      <c r="E329" s="69"/>
      <c r="F329" s="69"/>
      <c r="G329" s="70" t="str">
        <f aca="false">IF(OR(E329="",AND($C$3="",$E$3="")),"",IF(B329="","Sin fecha",IF(AND(OR($C$3="",B329&gt;=$C$3),OR($E$3="",B329&lt;=$E$3)),"Sí","No")))</f>
        <v/>
      </c>
      <c r="H329" s="58" t="str">
        <f aca="false">IF(B329="","",YEAR(B329))</f>
        <v/>
      </c>
      <c r="I329" s="70" t="str">
        <f aca="false">IF(B329="","",IF(MONTH(B329)=1,"X",""))</f>
        <v/>
      </c>
      <c r="J329" s="70" t="str">
        <f aca="false">IF(B329="","",IF(MONTH(B329)=2,"X",""))</f>
        <v/>
      </c>
      <c r="K329" s="70" t="str">
        <f aca="false">IF(B329="","",IF(MONTH(B329)=3,"X",""))</f>
        <v/>
      </c>
      <c r="L329" s="70" t="str">
        <f aca="false">IF(B329="","",IF(MONTH(B329)=4,"X",""))</f>
        <v/>
      </c>
      <c r="M329" s="70" t="str">
        <f aca="false">IF(B329="","",IF(MONTH(B329)=5,"X",""))</f>
        <v/>
      </c>
      <c r="N329" s="70" t="str">
        <f aca="false">IF(B329="","",IF(MONTH(B329)=6,"X",""))</f>
        <v/>
      </c>
      <c r="O329" s="70" t="str">
        <f aca="false">IF(B329="","",IF(MONTH(B329)=7,"X",""))</f>
        <v/>
      </c>
      <c r="P329" s="70" t="str">
        <f aca="false">IF(B329="","",IF(MONTH(B329)=8,"X",""))</f>
        <v/>
      </c>
      <c r="Q329" s="70" t="str">
        <f aca="false">IF(B329="","",IF(MONTH(B329)=9,"X",""))</f>
        <v/>
      </c>
      <c r="R329" s="70" t="str">
        <f aca="false">IF(B329="","",IF(MONTH(B329)=10,"X",""))</f>
        <v/>
      </c>
      <c r="S329" s="70" t="str">
        <f aca="false">IF(B329="","",IF(MONTH(B329)=11,"X",""))</f>
        <v/>
      </c>
      <c r="T329" s="70" t="str">
        <f aca="false">IF(B329="","",IF(MONTH(B329)=12,"X",""))</f>
        <v/>
      </c>
      <c r="U329" s="58" t="str">
        <f aca="false">IF(E329="","",SUMIF($E$5:$E$1000,E329,$AD$5:$AD$1000))</f>
        <v/>
      </c>
      <c r="V329" s="71" t="str">
        <f aca="false">IF(E329="","",_xlfn.TEXTJOIN(" + ",TRUE(),IF(COUNTIFS($E$5:$E$1000,E329,$C$5:$C$1000,"Auditoría Interna")&gt;0,"Interna",""),IF(COUNTIFS($E$5:$E$1000,E329,$C$5:$C$1000,"Auditoría Externa")&gt;0,"Externa",""),IF(COUNTIFS($E$5:$E$1000,E329,$C$5:$C$1000,"SSF")&gt;0,"SSF",""),IF(COUNTIFS($E$5:$E$1000,E329,$C$5:$C$1000,"Comité de Supervisión")&gt;0,"Comité Sup.",""),IF(COUNTIFS($E$5:$E$1000,E329,$C$5:$C$1000,"Consejo de Administración")&gt;0,"Consejo",""),IF(COUNTIFS($E$5:$E$1000,E329,$C$5:$C$1000,"Otros")&gt;0,"Otros","")))</f>
        <v/>
      </c>
      <c r="W329" s="58" t="str">
        <f aca="false">IF(E329="","",SUMIFS($AD$5:$AD$1000,$E$5:$E$1000,E329,$AA$5:$AA$1000,AA329,$C$5:$C$1000,"&lt;&gt;"&amp;C329))</f>
        <v/>
      </c>
      <c r="X329" s="72"/>
      <c r="Y329" s="68"/>
      <c r="Z329" s="72"/>
      <c r="AA329" s="38" t="str">
        <f aca="false">IF(B329="","",YEAR(B329)*100+MONTH(B329))</f>
        <v/>
      </c>
      <c r="AB329" s="38" t="str">
        <f aca="false">IF(AND(E329&lt;&gt;"",E329=Cruce!$C$5,AD329=1),COUNTIFS($E$5:E329,E329,$AD$5:AD329,1),"")</f>
        <v/>
      </c>
      <c r="AC329" s="38" t="str">
        <f aca="false">IF(E329="","",C329&amp;"|"&amp;X329&amp;"|"&amp;IF(B329="","s/f",TEXT(B329,"yyyymmdd"))&amp;IF(OR(C329="SSF",X329="Visitas Auditoría Interna"),"|"&amp;Y329,""))</f>
        <v/>
      </c>
      <c r="AD329" s="38" t="n">
        <f aca="false">IF(E329="",0,IF(COUNTIFS($E$5:E329,E329,$AC$5:AC329,AC329)=1,1,0))</f>
        <v>0</v>
      </c>
      <c r="AE329" s="38" t="str">
        <f aca="false">IF(OR(E329="",AD329&lt;&gt;1),"",SUBSTITUTE(SUBSTITUTE(C329,"Auditoría ",""),"Consejo de Administración","Consejo")&amp;" – "&amp;IF(B329="","(sin fecha)",DAY(B329)&amp;" de "&amp;CHOOSE(MONTH(B329),"Enero","Febrero","Marzo","Abril","Mayo","Junio","Julio","Agosto","Septiembre","Octubre","Noviembre","Diciembre")&amp;" "&amp;YEAR(B329)))</f>
        <v/>
      </c>
      <c r="AF329" s="38" t="n">
        <f aca="false">IF(E329="",0,IF(COUNTIF($AC$5:AC329,AC329)=1,1,0))</f>
        <v>0</v>
      </c>
    </row>
    <row r="330" customFormat="false" ht="15" hidden="false" customHeight="false" outlineLevel="0" collapsed="false">
      <c r="A330" s="68"/>
      <c r="B330" s="67"/>
      <c r="C330" s="68"/>
      <c r="D330" s="68"/>
      <c r="E330" s="69"/>
      <c r="F330" s="69"/>
      <c r="G330" s="70" t="str">
        <f aca="false">IF(OR(E330="",AND($C$3="",$E$3="")),"",IF(B330="","Sin fecha",IF(AND(OR($C$3="",B330&gt;=$C$3),OR($E$3="",B330&lt;=$E$3)),"Sí","No")))</f>
        <v/>
      </c>
      <c r="H330" s="58" t="str">
        <f aca="false">IF(B330="","",YEAR(B330))</f>
        <v/>
      </c>
      <c r="I330" s="70" t="str">
        <f aca="false">IF(B330="","",IF(MONTH(B330)=1,"X",""))</f>
        <v/>
      </c>
      <c r="J330" s="70" t="str">
        <f aca="false">IF(B330="","",IF(MONTH(B330)=2,"X",""))</f>
        <v/>
      </c>
      <c r="K330" s="70" t="str">
        <f aca="false">IF(B330="","",IF(MONTH(B330)=3,"X",""))</f>
        <v/>
      </c>
      <c r="L330" s="70" t="str">
        <f aca="false">IF(B330="","",IF(MONTH(B330)=4,"X",""))</f>
        <v/>
      </c>
      <c r="M330" s="70" t="str">
        <f aca="false">IF(B330="","",IF(MONTH(B330)=5,"X",""))</f>
        <v/>
      </c>
      <c r="N330" s="70" t="str">
        <f aca="false">IF(B330="","",IF(MONTH(B330)=6,"X",""))</f>
        <v/>
      </c>
      <c r="O330" s="70" t="str">
        <f aca="false">IF(B330="","",IF(MONTH(B330)=7,"X",""))</f>
        <v/>
      </c>
      <c r="P330" s="70" t="str">
        <f aca="false">IF(B330="","",IF(MONTH(B330)=8,"X",""))</f>
        <v/>
      </c>
      <c r="Q330" s="70" t="str">
        <f aca="false">IF(B330="","",IF(MONTH(B330)=9,"X",""))</f>
        <v/>
      </c>
      <c r="R330" s="70" t="str">
        <f aca="false">IF(B330="","",IF(MONTH(B330)=10,"X",""))</f>
        <v/>
      </c>
      <c r="S330" s="70" t="str">
        <f aca="false">IF(B330="","",IF(MONTH(B330)=11,"X",""))</f>
        <v/>
      </c>
      <c r="T330" s="70" t="str">
        <f aca="false">IF(B330="","",IF(MONTH(B330)=12,"X",""))</f>
        <v/>
      </c>
      <c r="U330" s="58" t="str">
        <f aca="false">IF(E330="","",SUMIF($E$5:$E$1000,E330,$AD$5:$AD$1000))</f>
        <v/>
      </c>
      <c r="V330" s="71" t="str">
        <f aca="false">IF(E330="","",_xlfn.TEXTJOIN(" + ",TRUE(),IF(COUNTIFS($E$5:$E$1000,E330,$C$5:$C$1000,"Auditoría Interna")&gt;0,"Interna",""),IF(COUNTIFS($E$5:$E$1000,E330,$C$5:$C$1000,"Auditoría Externa")&gt;0,"Externa",""),IF(COUNTIFS($E$5:$E$1000,E330,$C$5:$C$1000,"SSF")&gt;0,"SSF",""),IF(COUNTIFS($E$5:$E$1000,E330,$C$5:$C$1000,"Comité de Supervisión")&gt;0,"Comité Sup.",""),IF(COUNTIFS($E$5:$E$1000,E330,$C$5:$C$1000,"Consejo de Administración")&gt;0,"Consejo",""),IF(COUNTIFS($E$5:$E$1000,E330,$C$5:$C$1000,"Otros")&gt;0,"Otros","")))</f>
        <v/>
      </c>
      <c r="W330" s="58" t="str">
        <f aca="false">IF(E330="","",SUMIFS($AD$5:$AD$1000,$E$5:$E$1000,E330,$AA$5:$AA$1000,AA330,$C$5:$C$1000,"&lt;&gt;"&amp;C330))</f>
        <v/>
      </c>
      <c r="X330" s="72"/>
      <c r="Y330" s="68"/>
      <c r="Z330" s="72"/>
      <c r="AA330" s="38" t="str">
        <f aca="false">IF(B330="","",YEAR(B330)*100+MONTH(B330))</f>
        <v/>
      </c>
      <c r="AB330" s="38" t="str">
        <f aca="false">IF(AND(E330&lt;&gt;"",E330=Cruce!$C$5,AD330=1),COUNTIFS($E$5:E330,E330,$AD$5:AD330,1),"")</f>
        <v/>
      </c>
      <c r="AC330" s="38" t="str">
        <f aca="false">IF(E330="","",C330&amp;"|"&amp;X330&amp;"|"&amp;IF(B330="","s/f",TEXT(B330,"yyyymmdd"))&amp;IF(OR(C330="SSF",X330="Visitas Auditoría Interna"),"|"&amp;Y330,""))</f>
        <v/>
      </c>
      <c r="AD330" s="38" t="n">
        <f aca="false">IF(E330="",0,IF(COUNTIFS($E$5:E330,E330,$AC$5:AC330,AC330)=1,1,0))</f>
        <v>0</v>
      </c>
      <c r="AE330" s="38" t="str">
        <f aca="false">IF(OR(E330="",AD330&lt;&gt;1),"",SUBSTITUTE(SUBSTITUTE(C330,"Auditoría ",""),"Consejo de Administración","Consejo")&amp;" – "&amp;IF(B330="","(sin fecha)",DAY(B330)&amp;" de "&amp;CHOOSE(MONTH(B330),"Enero","Febrero","Marzo","Abril","Mayo","Junio","Julio","Agosto","Septiembre","Octubre","Noviembre","Diciembre")&amp;" "&amp;YEAR(B330)))</f>
        <v/>
      </c>
      <c r="AF330" s="38" t="n">
        <f aca="false">IF(E330="",0,IF(COUNTIF($AC$5:AC330,AC330)=1,1,0))</f>
        <v>0</v>
      </c>
    </row>
    <row r="331" customFormat="false" ht="15" hidden="false" customHeight="false" outlineLevel="0" collapsed="false">
      <c r="A331" s="68"/>
      <c r="B331" s="67"/>
      <c r="C331" s="68"/>
      <c r="D331" s="68"/>
      <c r="E331" s="69"/>
      <c r="F331" s="69"/>
      <c r="G331" s="70" t="str">
        <f aca="false">IF(OR(E331="",AND($C$3="",$E$3="")),"",IF(B331="","Sin fecha",IF(AND(OR($C$3="",B331&gt;=$C$3),OR($E$3="",B331&lt;=$E$3)),"Sí","No")))</f>
        <v/>
      </c>
      <c r="H331" s="58" t="str">
        <f aca="false">IF(B331="","",YEAR(B331))</f>
        <v/>
      </c>
      <c r="I331" s="70" t="str">
        <f aca="false">IF(B331="","",IF(MONTH(B331)=1,"X",""))</f>
        <v/>
      </c>
      <c r="J331" s="70" t="str">
        <f aca="false">IF(B331="","",IF(MONTH(B331)=2,"X",""))</f>
        <v/>
      </c>
      <c r="K331" s="70" t="str">
        <f aca="false">IF(B331="","",IF(MONTH(B331)=3,"X",""))</f>
        <v/>
      </c>
      <c r="L331" s="70" t="str">
        <f aca="false">IF(B331="","",IF(MONTH(B331)=4,"X",""))</f>
        <v/>
      </c>
      <c r="M331" s="70" t="str">
        <f aca="false">IF(B331="","",IF(MONTH(B331)=5,"X",""))</f>
        <v/>
      </c>
      <c r="N331" s="70" t="str">
        <f aca="false">IF(B331="","",IF(MONTH(B331)=6,"X",""))</f>
        <v/>
      </c>
      <c r="O331" s="70" t="str">
        <f aca="false">IF(B331="","",IF(MONTH(B331)=7,"X",""))</f>
        <v/>
      </c>
      <c r="P331" s="70" t="str">
        <f aca="false">IF(B331="","",IF(MONTH(B331)=8,"X",""))</f>
        <v/>
      </c>
      <c r="Q331" s="70" t="str">
        <f aca="false">IF(B331="","",IF(MONTH(B331)=9,"X",""))</f>
        <v/>
      </c>
      <c r="R331" s="70" t="str">
        <f aca="false">IF(B331="","",IF(MONTH(B331)=10,"X",""))</f>
        <v/>
      </c>
      <c r="S331" s="70" t="str">
        <f aca="false">IF(B331="","",IF(MONTH(B331)=11,"X",""))</f>
        <v/>
      </c>
      <c r="T331" s="70" t="str">
        <f aca="false">IF(B331="","",IF(MONTH(B331)=12,"X",""))</f>
        <v/>
      </c>
      <c r="U331" s="58" t="str">
        <f aca="false">IF(E331="","",SUMIF($E$5:$E$1000,E331,$AD$5:$AD$1000))</f>
        <v/>
      </c>
      <c r="V331" s="71" t="str">
        <f aca="false">IF(E331="","",_xlfn.TEXTJOIN(" + ",TRUE(),IF(COUNTIFS($E$5:$E$1000,E331,$C$5:$C$1000,"Auditoría Interna")&gt;0,"Interna",""),IF(COUNTIFS($E$5:$E$1000,E331,$C$5:$C$1000,"Auditoría Externa")&gt;0,"Externa",""),IF(COUNTIFS($E$5:$E$1000,E331,$C$5:$C$1000,"SSF")&gt;0,"SSF",""),IF(COUNTIFS($E$5:$E$1000,E331,$C$5:$C$1000,"Comité de Supervisión")&gt;0,"Comité Sup.",""),IF(COUNTIFS($E$5:$E$1000,E331,$C$5:$C$1000,"Consejo de Administración")&gt;0,"Consejo",""),IF(COUNTIFS($E$5:$E$1000,E331,$C$5:$C$1000,"Otros")&gt;0,"Otros","")))</f>
        <v/>
      </c>
      <c r="W331" s="58" t="str">
        <f aca="false">IF(E331="","",SUMIFS($AD$5:$AD$1000,$E$5:$E$1000,E331,$AA$5:$AA$1000,AA331,$C$5:$C$1000,"&lt;&gt;"&amp;C331))</f>
        <v/>
      </c>
      <c r="X331" s="72"/>
      <c r="Y331" s="68"/>
      <c r="Z331" s="72"/>
      <c r="AA331" s="38" t="str">
        <f aca="false">IF(B331="","",YEAR(B331)*100+MONTH(B331))</f>
        <v/>
      </c>
      <c r="AB331" s="38" t="str">
        <f aca="false">IF(AND(E331&lt;&gt;"",E331=Cruce!$C$5,AD331=1),COUNTIFS($E$5:E331,E331,$AD$5:AD331,1),"")</f>
        <v/>
      </c>
      <c r="AC331" s="38" t="str">
        <f aca="false">IF(E331="","",C331&amp;"|"&amp;X331&amp;"|"&amp;IF(B331="","s/f",TEXT(B331,"yyyymmdd"))&amp;IF(OR(C331="SSF",X331="Visitas Auditoría Interna"),"|"&amp;Y331,""))</f>
        <v/>
      </c>
      <c r="AD331" s="38" t="n">
        <f aca="false">IF(E331="",0,IF(COUNTIFS($E$5:E331,E331,$AC$5:AC331,AC331)=1,1,0))</f>
        <v>0</v>
      </c>
      <c r="AE331" s="38" t="str">
        <f aca="false">IF(OR(E331="",AD331&lt;&gt;1),"",SUBSTITUTE(SUBSTITUTE(C331,"Auditoría ",""),"Consejo de Administración","Consejo")&amp;" – "&amp;IF(B331="","(sin fecha)",DAY(B331)&amp;" de "&amp;CHOOSE(MONTH(B331),"Enero","Febrero","Marzo","Abril","Mayo","Junio","Julio","Agosto","Septiembre","Octubre","Noviembre","Diciembre")&amp;" "&amp;YEAR(B331)))</f>
        <v/>
      </c>
      <c r="AF331" s="38" t="n">
        <f aca="false">IF(E331="",0,IF(COUNTIF($AC$5:AC331,AC331)=1,1,0))</f>
        <v>0</v>
      </c>
    </row>
    <row r="332" customFormat="false" ht="15" hidden="false" customHeight="false" outlineLevel="0" collapsed="false">
      <c r="A332" s="68"/>
      <c r="B332" s="67"/>
      <c r="C332" s="68"/>
      <c r="D332" s="68"/>
      <c r="E332" s="69"/>
      <c r="F332" s="69"/>
      <c r="G332" s="70" t="str">
        <f aca="false">IF(OR(E332="",AND($C$3="",$E$3="")),"",IF(B332="","Sin fecha",IF(AND(OR($C$3="",B332&gt;=$C$3),OR($E$3="",B332&lt;=$E$3)),"Sí","No")))</f>
        <v/>
      </c>
      <c r="H332" s="58" t="str">
        <f aca="false">IF(B332="","",YEAR(B332))</f>
        <v/>
      </c>
      <c r="I332" s="70" t="str">
        <f aca="false">IF(B332="","",IF(MONTH(B332)=1,"X",""))</f>
        <v/>
      </c>
      <c r="J332" s="70" t="str">
        <f aca="false">IF(B332="","",IF(MONTH(B332)=2,"X",""))</f>
        <v/>
      </c>
      <c r="K332" s="70" t="str">
        <f aca="false">IF(B332="","",IF(MONTH(B332)=3,"X",""))</f>
        <v/>
      </c>
      <c r="L332" s="70" t="str">
        <f aca="false">IF(B332="","",IF(MONTH(B332)=4,"X",""))</f>
        <v/>
      </c>
      <c r="M332" s="70" t="str">
        <f aca="false">IF(B332="","",IF(MONTH(B332)=5,"X",""))</f>
        <v/>
      </c>
      <c r="N332" s="70" t="str">
        <f aca="false">IF(B332="","",IF(MONTH(B332)=6,"X",""))</f>
        <v/>
      </c>
      <c r="O332" s="70" t="str">
        <f aca="false">IF(B332="","",IF(MONTH(B332)=7,"X",""))</f>
        <v/>
      </c>
      <c r="P332" s="70" t="str">
        <f aca="false">IF(B332="","",IF(MONTH(B332)=8,"X",""))</f>
        <v/>
      </c>
      <c r="Q332" s="70" t="str">
        <f aca="false">IF(B332="","",IF(MONTH(B332)=9,"X",""))</f>
        <v/>
      </c>
      <c r="R332" s="70" t="str">
        <f aca="false">IF(B332="","",IF(MONTH(B332)=10,"X",""))</f>
        <v/>
      </c>
      <c r="S332" s="70" t="str">
        <f aca="false">IF(B332="","",IF(MONTH(B332)=11,"X",""))</f>
        <v/>
      </c>
      <c r="T332" s="70" t="str">
        <f aca="false">IF(B332="","",IF(MONTH(B332)=12,"X",""))</f>
        <v/>
      </c>
      <c r="U332" s="58" t="str">
        <f aca="false">IF(E332="","",SUMIF($E$5:$E$1000,E332,$AD$5:$AD$1000))</f>
        <v/>
      </c>
      <c r="V332" s="71" t="str">
        <f aca="false">IF(E332="","",_xlfn.TEXTJOIN(" + ",TRUE(),IF(COUNTIFS($E$5:$E$1000,E332,$C$5:$C$1000,"Auditoría Interna")&gt;0,"Interna",""),IF(COUNTIFS($E$5:$E$1000,E332,$C$5:$C$1000,"Auditoría Externa")&gt;0,"Externa",""),IF(COUNTIFS($E$5:$E$1000,E332,$C$5:$C$1000,"SSF")&gt;0,"SSF",""),IF(COUNTIFS($E$5:$E$1000,E332,$C$5:$C$1000,"Comité de Supervisión")&gt;0,"Comité Sup.",""),IF(COUNTIFS($E$5:$E$1000,E332,$C$5:$C$1000,"Consejo de Administración")&gt;0,"Consejo",""),IF(COUNTIFS($E$5:$E$1000,E332,$C$5:$C$1000,"Otros")&gt;0,"Otros","")))</f>
        <v/>
      </c>
      <c r="W332" s="58" t="str">
        <f aca="false">IF(E332="","",SUMIFS($AD$5:$AD$1000,$E$5:$E$1000,E332,$AA$5:$AA$1000,AA332,$C$5:$C$1000,"&lt;&gt;"&amp;C332))</f>
        <v/>
      </c>
      <c r="X332" s="72"/>
      <c r="Y332" s="68"/>
      <c r="Z332" s="72"/>
      <c r="AA332" s="38" t="str">
        <f aca="false">IF(B332="","",YEAR(B332)*100+MONTH(B332))</f>
        <v/>
      </c>
      <c r="AB332" s="38" t="str">
        <f aca="false">IF(AND(E332&lt;&gt;"",E332=Cruce!$C$5,AD332=1),COUNTIFS($E$5:E332,E332,$AD$5:AD332,1),"")</f>
        <v/>
      </c>
      <c r="AC332" s="38" t="str">
        <f aca="false">IF(E332="","",C332&amp;"|"&amp;X332&amp;"|"&amp;IF(B332="","s/f",TEXT(B332,"yyyymmdd"))&amp;IF(OR(C332="SSF",X332="Visitas Auditoría Interna"),"|"&amp;Y332,""))</f>
        <v/>
      </c>
      <c r="AD332" s="38" t="n">
        <f aca="false">IF(E332="",0,IF(COUNTIFS($E$5:E332,E332,$AC$5:AC332,AC332)=1,1,0))</f>
        <v>0</v>
      </c>
      <c r="AE332" s="38" t="str">
        <f aca="false">IF(OR(E332="",AD332&lt;&gt;1),"",SUBSTITUTE(SUBSTITUTE(C332,"Auditoría ",""),"Consejo de Administración","Consejo")&amp;" – "&amp;IF(B332="","(sin fecha)",DAY(B332)&amp;" de "&amp;CHOOSE(MONTH(B332),"Enero","Febrero","Marzo","Abril","Mayo","Junio","Julio","Agosto","Septiembre","Octubre","Noviembre","Diciembre")&amp;" "&amp;YEAR(B332)))</f>
        <v/>
      </c>
      <c r="AF332" s="38" t="n">
        <f aca="false">IF(E332="",0,IF(COUNTIF($AC$5:AC332,AC332)=1,1,0))</f>
        <v>0</v>
      </c>
    </row>
    <row r="333" customFormat="false" ht="15" hidden="false" customHeight="false" outlineLevel="0" collapsed="false">
      <c r="A333" s="68"/>
      <c r="B333" s="67"/>
      <c r="C333" s="68"/>
      <c r="D333" s="68"/>
      <c r="E333" s="69"/>
      <c r="F333" s="69"/>
      <c r="G333" s="70" t="str">
        <f aca="false">IF(OR(E333="",AND($C$3="",$E$3="")),"",IF(B333="","Sin fecha",IF(AND(OR($C$3="",B333&gt;=$C$3),OR($E$3="",B333&lt;=$E$3)),"Sí","No")))</f>
        <v/>
      </c>
      <c r="H333" s="58" t="str">
        <f aca="false">IF(B333="","",YEAR(B333))</f>
        <v/>
      </c>
      <c r="I333" s="70" t="str">
        <f aca="false">IF(B333="","",IF(MONTH(B333)=1,"X",""))</f>
        <v/>
      </c>
      <c r="J333" s="70" t="str">
        <f aca="false">IF(B333="","",IF(MONTH(B333)=2,"X",""))</f>
        <v/>
      </c>
      <c r="K333" s="70" t="str">
        <f aca="false">IF(B333="","",IF(MONTH(B333)=3,"X",""))</f>
        <v/>
      </c>
      <c r="L333" s="70" t="str">
        <f aca="false">IF(B333="","",IF(MONTH(B333)=4,"X",""))</f>
        <v/>
      </c>
      <c r="M333" s="70" t="str">
        <f aca="false">IF(B333="","",IF(MONTH(B333)=5,"X",""))</f>
        <v/>
      </c>
      <c r="N333" s="70" t="str">
        <f aca="false">IF(B333="","",IF(MONTH(B333)=6,"X",""))</f>
        <v/>
      </c>
      <c r="O333" s="70" t="str">
        <f aca="false">IF(B333="","",IF(MONTH(B333)=7,"X",""))</f>
        <v/>
      </c>
      <c r="P333" s="70" t="str">
        <f aca="false">IF(B333="","",IF(MONTH(B333)=8,"X",""))</f>
        <v/>
      </c>
      <c r="Q333" s="70" t="str">
        <f aca="false">IF(B333="","",IF(MONTH(B333)=9,"X",""))</f>
        <v/>
      </c>
      <c r="R333" s="70" t="str">
        <f aca="false">IF(B333="","",IF(MONTH(B333)=10,"X",""))</f>
        <v/>
      </c>
      <c r="S333" s="70" t="str">
        <f aca="false">IF(B333="","",IF(MONTH(B333)=11,"X",""))</f>
        <v/>
      </c>
      <c r="T333" s="70" t="str">
        <f aca="false">IF(B333="","",IF(MONTH(B333)=12,"X",""))</f>
        <v/>
      </c>
      <c r="U333" s="58" t="str">
        <f aca="false">IF(E333="","",SUMIF($E$5:$E$1000,E333,$AD$5:$AD$1000))</f>
        <v/>
      </c>
      <c r="V333" s="71" t="str">
        <f aca="false">IF(E333="","",_xlfn.TEXTJOIN(" + ",TRUE(),IF(COUNTIFS($E$5:$E$1000,E333,$C$5:$C$1000,"Auditoría Interna")&gt;0,"Interna",""),IF(COUNTIFS($E$5:$E$1000,E333,$C$5:$C$1000,"Auditoría Externa")&gt;0,"Externa",""),IF(COUNTIFS($E$5:$E$1000,E333,$C$5:$C$1000,"SSF")&gt;0,"SSF",""),IF(COUNTIFS($E$5:$E$1000,E333,$C$5:$C$1000,"Comité de Supervisión")&gt;0,"Comité Sup.",""),IF(COUNTIFS($E$5:$E$1000,E333,$C$5:$C$1000,"Consejo de Administración")&gt;0,"Consejo",""),IF(COUNTIFS($E$5:$E$1000,E333,$C$5:$C$1000,"Otros")&gt;0,"Otros","")))</f>
        <v/>
      </c>
      <c r="W333" s="58" t="str">
        <f aca="false">IF(E333="","",SUMIFS($AD$5:$AD$1000,$E$5:$E$1000,E333,$AA$5:$AA$1000,AA333,$C$5:$C$1000,"&lt;&gt;"&amp;C333))</f>
        <v/>
      </c>
      <c r="X333" s="72"/>
      <c r="Y333" s="68"/>
      <c r="Z333" s="72"/>
      <c r="AA333" s="38" t="str">
        <f aca="false">IF(B333="","",YEAR(B333)*100+MONTH(B333))</f>
        <v/>
      </c>
      <c r="AB333" s="38" t="str">
        <f aca="false">IF(AND(E333&lt;&gt;"",E333=Cruce!$C$5,AD333=1),COUNTIFS($E$5:E333,E333,$AD$5:AD333,1),"")</f>
        <v/>
      </c>
      <c r="AC333" s="38" t="str">
        <f aca="false">IF(E333="","",C333&amp;"|"&amp;X333&amp;"|"&amp;IF(B333="","s/f",TEXT(B333,"yyyymmdd"))&amp;IF(OR(C333="SSF",X333="Visitas Auditoría Interna"),"|"&amp;Y333,""))</f>
        <v/>
      </c>
      <c r="AD333" s="38" t="n">
        <f aca="false">IF(E333="",0,IF(COUNTIFS($E$5:E333,E333,$AC$5:AC333,AC333)=1,1,0))</f>
        <v>0</v>
      </c>
      <c r="AE333" s="38" t="str">
        <f aca="false">IF(OR(E333="",AD333&lt;&gt;1),"",SUBSTITUTE(SUBSTITUTE(C333,"Auditoría ",""),"Consejo de Administración","Consejo")&amp;" – "&amp;IF(B333="","(sin fecha)",DAY(B333)&amp;" de "&amp;CHOOSE(MONTH(B333),"Enero","Febrero","Marzo","Abril","Mayo","Junio","Julio","Agosto","Septiembre","Octubre","Noviembre","Diciembre")&amp;" "&amp;YEAR(B333)))</f>
        <v/>
      </c>
      <c r="AF333" s="38" t="n">
        <f aca="false">IF(E333="",0,IF(COUNTIF($AC$5:AC333,AC333)=1,1,0))</f>
        <v>0</v>
      </c>
    </row>
    <row r="334" customFormat="false" ht="15" hidden="false" customHeight="false" outlineLevel="0" collapsed="false">
      <c r="A334" s="68"/>
      <c r="B334" s="67"/>
      <c r="C334" s="68"/>
      <c r="D334" s="68"/>
      <c r="E334" s="69"/>
      <c r="F334" s="69"/>
      <c r="G334" s="70" t="str">
        <f aca="false">IF(OR(E334="",AND($C$3="",$E$3="")),"",IF(B334="","Sin fecha",IF(AND(OR($C$3="",B334&gt;=$C$3),OR($E$3="",B334&lt;=$E$3)),"Sí","No")))</f>
        <v/>
      </c>
      <c r="H334" s="58" t="str">
        <f aca="false">IF(B334="","",YEAR(B334))</f>
        <v/>
      </c>
      <c r="I334" s="70" t="str">
        <f aca="false">IF(B334="","",IF(MONTH(B334)=1,"X",""))</f>
        <v/>
      </c>
      <c r="J334" s="70" t="str">
        <f aca="false">IF(B334="","",IF(MONTH(B334)=2,"X",""))</f>
        <v/>
      </c>
      <c r="K334" s="70" t="str">
        <f aca="false">IF(B334="","",IF(MONTH(B334)=3,"X",""))</f>
        <v/>
      </c>
      <c r="L334" s="70" t="str">
        <f aca="false">IF(B334="","",IF(MONTH(B334)=4,"X",""))</f>
        <v/>
      </c>
      <c r="M334" s="70" t="str">
        <f aca="false">IF(B334="","",IF(MONTH(B334)=5,"X",""))</f>
        <v/>
      </c>
      <c r="N334" s="70" t="str">
        <f aca="false">IF(B334="","",IF(MONTH(B334)=6,"X",""))</f>
        <v/>
      </c>
      <c r="O334" s="70" t="str">
        <f aca="false">IF(B334="","",IF(MONTH(B334)=7,"X",""))</f>
        <v/>
      </c>
      <c r="P334" s="70" t="str">
        <f aca="false">IF(B334="","",IF(MONTH(B334)=8,"X",""))</f>
        <v/>
      </c>
      <c r="Q334" s="70" t="str">
        <f aca="false">IF(B334="","",IF(MONTH(B334)=9,"X",""))</f>
        <v/>
      </c>
      <c r="R334" s="70" t="str">
        <f aca="false">IF(B334="","",IF(MONTH(B334)=10,"X",""))</f>
        <v/>
      </c>
      <c r="S334" s="70" t="str">
        <f aca="false">IF(B334="","",IF(MONTH(B334)=11,"X",""))</f>
        <v/>
      </c>
      <c r="T334" s="70" t="str">
        <f aca="false">IF(B334="","",IF(MONTH(B334)=12,"X",""))</f>
        <v/>
      </c>
      <c r="U334" s="58" t="str">
        <f aca="false">IF(E334="","",SUMIF($E$5:$E$1000,E334,$AD$5:$AD$1000))</f>
        <v/>
      </c>
      <c r="V334" s="71" t="str">
        <f aca="false">IF(E334="","",_xlfn.TEXTJOIN(" + ",TRUE(),IF(COUNTIFS($E$5:$E$1000,E334,$C$5:$C$1000,"Auditoría Interna")&gt;0,"Interna",""),IF(COUNTIFS($E$5:$E$1000,E334,$C$5:$C$1000,"Auditoría Externa")&gt;0,"Externa",""),IF(COUNTIFS($E$5:$E$1000,E334,$C$5:$C$1000,"SSF")&gt;0,"SSF",""),IF(COUNTIFS($E$5:$E$1000,E334,$C$5:$C$1000,"Comité de Supervisión")&gt;0,"Comité Sup.",""),IF(COUNTIFS($E$5:$E$1000,E334,$C$5:$C$1000,"Consejo de Administración")&gt;0,"Consejo",""),IF(COUNTIFS($E$5:$E$1000,E334,$C$5:$C$1000,"Otros")&gt;0,"Otros","")))</f>
        <v/>
      </c>
      <c r="W334" s="58" t="str">
        <f aca="false">IF(E334="","",SUMIFS($AD$5:$AD$1000,$E$5:$E$1000,E334,$AA$5:$AA$1000,AA334,$C$5:$C$1000,"&lt;&gt;"&amp;C334))</f>
        <v/>
      </c>
      <c r="X334" s="72"/>
      <c r="Y334" s="68"/>
      <c r="Z334" s="72"/>
      <c r="AA334" s="38" t="str">
        <f aca="false">IF(B334="","",YEAR(B334)*100+MONTH(B334))</f>
        <v/>
      </c>
      <c r="AB334" s="38" t="str">
        <f aca="false">IF(AND(E334&lt;&gt;"",E334=Cruce!$C$5,AD334=1),COUNTIFS($E$5:E334,E334,$AD$5:AD334,1),"")</f>
        <v/>
      </c>
      <c r="AC334" s="38" t="str">
        <f aca="false">IF(E334="","",C334&amp;"|"&amp;X334&amp;"|"&amp;IF(B334="","s/f",TEXT(B334,"yyyymmdd"))&amp;IF(OR(C334="SSF",X334="Visitas Auditoría Interna"),"|"&amp;Y334,""))</f>
        <v/>
      </c>
      <c r="AD334" s="38" t="n">
        <f aca="false">IF(E334="",0,IF(COUNTIFS($E$5:E334,E334,$AC$5:AC334,AC334)=1,1,0))</f>
        <v>0</v>
      </c>
      <c r="AE334" s="38" t="str">
        <f aca="false">IF(OR(E334="",AD334&lt;&gt;1),"",SUBSTITUTE(SUBSTITUTE(C334,"Auditoría ",""),"Consejo de Administración","Consejo")&amp;" – "&amp;IF(B334="","(sin fecha)",DAY(B334)&amp;" de "&amp;CHOOSE(MONTH(B334),"Enero","Febrero","Marzo","Abril","Mayo","Junio","Julio","Agosto","Septiembre","Octubre","Noviembre","Diciembre")&amp;" "&amp;YEAR(B334)))</f>
        <v/>
      </c>
      <c r="AF334" s="38" t="n">
        <f aca="false">IF(E334="",0,IF(COUNTIF($AC$5:AC334,AC334)=1,1,0))</f>
        <v>0</v>
      </c>
    </row>
    <row r="335" customFormat="false" ht="15" hidden="false" customHeight="false" outlineLevel="0" collapsed="false">
      <c r="A335" s="68"/>
      <c r="B335" s="67"/>
      <c r="C335" s="68"/>
      <c r="D335" s="68"/>
      <c r="E335" s="69"/>
      <c r="F335" s="69"/>
      <c r="G335" s="70" t="str">
        <f aca="false">IF(OR(E335="",AND($C$3="",$E$3="")),"",IF(B335="","Sin fecha",IF(AND(OR($C$3="",B335&gt;=$C$3),OR($E$3="",B335&lt;=$E$3)),"Sí","No")))</f>
        <v/>
      </c>
      <c r="H335" s="58" t="str">
        <f aca="false">IF(B335="","",YEAR(B335))</f>
        <v/>
      </c>
      <c r="I335" s="70" t="str">
        <f aca="false">IF(B335="","",IF(MONTH(B335)=1,"X",""))</f>
        <v/>
      </c>
      <c r="J335" s="70" t="str">
        <f aca="false">IF(B335="","",IF(MONTH(B335)=2,"X",""))</f>
        <v/>
      </c>
      <c r="K335" s="70" t="str">
        <f aca="false">IF(B335="","",IF(MONTH(B335)=3,"X",""))</f>
        <v/>
      </c>
      <c r="L335" s="70" t="str">
        <f aca="false">IF(B335="","",IF(MONTH(B335)=4,"X",""))</f>
        <v/>
      </c>
      <c r="M335" s="70" t="str">
        <f aca="false">IF(B335="","",IF(MONTH(B335)=5,"X",""))</f>
        <v/>
      </c>
      <c r="N335" s="70" t="str">
        <f aca="false">IF(B335="","",IF(MONTH(B335)=6,"X",""))</f>
        <v/>
      </c>
      <c r="O335" s="70" t="str">
        <f aca="false">IF(B335="","",IF(MONTH(B335)=7,"X",""))</f>
        <v/>
      </c>
      <c r="P335" s="70" t="str">
        <f aca="false">IF(B335="","",IF(MONTH(B335)=8,"X",""))</f>
        <v/>
      </c>
      <c r="Q335" s="70" t="str">
        <f aca="false">IF(B335="","",IF(MONTH(B335)=9,"X",""))</f>
        <v/>
      </c>
      <c r="R335" s="70" t="str">
        <f aca="false">IF(B335="","",IF(MONTH(B335)=10,"X",""))</f>
        <v/>
      </c>
      <c r="S335" s="70" t="str">
        <f aca="false">IF(B335="","",IF(MONTH(B335)=11,"X",""))</f>
        <v/>
      </c>
      <c r="T335" s="70" t="str">
        <f aca="false">IF(B335="","",IF(MONTH(B335)=12,"X",""))</f>
        <v/>
      </c>
      <c r="U335" s="58" t="str">
        <f aca="false">IF(E335="","",SUMIF($E$5:$E$1000,E335,$AD$5:$AD$1000))</f>
        <v/>
      </c>
      <c r="V335" s="71" t="str">
        <f aca="false">IF(E335="","",_xlfn.TEXTJOIN(" + ",TRUE(),IF(COUNTIFS($E$5:$E$1000,E335,$C$5:$C$1000,"Auditoría Interna")&gt;0,"Interna",""),IF(COUNTIFS($E$5:$E$1000,E335,$C$5:$C$1000,"Auditoría Externa")&gt;0,"Externa",""),IF(COUNTIFS($E$5:$E$1000,E335,$C$5:$C$1000,"SSF")&gt;0,"SSF",""),IF(COUNTIFS($E$5:$E$1000,E335,$C$5:$C$1000,"Comité de Supervisión")&gt;0,"Comité Sup.",""),IF(COUNTIFS($E$5:$E$1000,E335,$C$5:$C$1000,"Consejo de Administración")&gt;0,"Consejo",""),IF(COUNTIFS($E$5:$E$1000,E335,$C$5:$C$1000,"Otros")&gt;0,"Otros","")))</f>
        <v/>
      </c>
      <c r="W335" s="58" t="str">
        <f aca="false">IF(E335="","",SUMIFS($AD$5:$AD$1000,$E$5:$E$1000,E335,$AA$5:$AA$1000,AA335,$C$5:$C$1000,"&lt;&gt;"&amp;C335))</f>
        <v/>
      </c>
      <c r="X335" s="72"/>
      <c r="Y335" s="68"/>
      <c r="Z335" s="72"/>
      <c r="AA335" s="38" t="str">
        <f aca="false">IF(B335="","",YEAR(B335)*100+MONTH(B335))</f>
        <v/>
      </c>
      <c r="AB335" s="38" t="str">
        <f aca="false">IF(AND(E335&lt;&gt;"",E335=Cruce!$C$5,AD335=1),COUNTIFS($E$5:E335,E335,$AD$5:AD335,1),"")</f>
        <v/>
      </c>
      <c r="AC335" s="38" t="str">
        <f aca="false">IF(E335="","",C335&amp;"|"&amp;X335&amp;"|"&amp;IF(B335="","s/f",TEXT(B335,"yyyymmdd"))&amp;IF(OR(C335="SSF",X335="Visitas Auditoría Interna"),"|"&amp;Y335,""))</f>
        <v/>
      </c>
      <c r="AD335" s="38" t="n">
        <f aca="false">IF(E335="",0,IF(COUNTIFS($E$5:E335,E335,$AC$5:AC335,AC335)=1,1,0))</f>
        <v>0</v>
      </c>
      <c r="AE335" s="38" t="str">
        <f aca="false">IF(OR(E335="",AD335&lt;&gt;1),"",SUBSTITUTE(SUBSTITUTE(C335,"Auditoría ",""),"Consejo de Administración","Consejo")&amp;" – "&amp;IF(B335="","(sin fecha)",DAY(B335)&amp;" de "&amp;CHOOSE(MONTH(B335),"Enero","Febrero","Marzo","Abril","Mayo","Junio","Julio","Agosto","Septiembre","Octubre","Noviembre","Diciembre")&amp;" "&amp;YEAR(B335)))</f>
        <v/>
      </c>
      <c r="AF335" s="38" t="n">
        <f aca="false">IF(E335="",0,IF(COUNTIF($AC$5:AC335,AC335)=1,1,0))</f>
        <v>0</v>
      </c>
    </row>
    <row r="336" customFormat="false" ht="15" hidden="false" customHeight="false" outlineLevel="0" collapsed="false">
      <c r="A336" s="68"/>
      <c r="B336" s="67"/>
      <c r="C336" s="68"/>
      <c r="D336" s="68"/>
      <c r="E336" s="69"/>
      <c r="F336" s="69"/>
      <c r="G336" s="70" t="str">
        <f aca="false">IF(OR(E336="",AND($C$3="",$E$3="")),"",IF(B336="","Sin fecha",IF(AND(OR($C$3="",B336&gt;=$C$3),OR($E$3="",B336&lt;=$E$3)),"Sí","No")))</f>
        <v/>
      </c>
      <c r="H336" s="58" t="str">
        <f aca="false">IF(B336="","",YEAR(B336))</f>
        <v/>
      </c>
      <c r="I336" s="70" t="str">
        <f aca="false">IF(B336="","",IF(MONTH(B336)=1,"X",""))</f>
        <v/>
      </c>
      <c r="J336" s="70" t="str">
        <f aca="false">IF(B336="","",IF(MONTH(B336)=2,"X",""))</f>
        <v/>
      </c>
      <c r="K336" s="70" t="str">
        <f aca="false">IF(B336="","",IF(MONTH(B336)=3,"X",""))</f>
        <v/>
      </c>
      <c r="L336" s="70" t="str">
        <f aca="false">IF(B336="","",IF(MONTH(B336)=4,"X",""))</f>
        <v/>
      </c>
      <c r="M336" s="70" t="str">
        <f aca="false">IF(B336="","",IF(MONTH(B336)=5,"X",""))</f>
        <v/>
      </c>
      <c r="N336" s="70" t="str">
        <f aca="false">IF(B336="","",IF(MONTH(B336)=6,"X",""))</f>
        <v/>
      </c>
      <c r="O336" s="70" t="str">
        <f aca="false">IF(B336="","",IF(MONTH(B336)=7,"X",""))</f>
        <v/>
      </c>
      <c r="P336" s="70" t="str">
        <f aca="false">IF(B336="","",IF(MONTH(B336)=8,"X",""))</f>
        <v/>
      </c>
      <c r="Q336" s="70" t="str">
        <f aca="false">IF(B336="","",IF(MONTH(B336)=9,"X",""))</f>
        <v/>
      </c>
      <c r="R336" s="70" t="str">
        <f aca="false">IF(B336="","",IF(MONTH(B336)=10,"X",""))</f>
        <v/>
      </c>
      <c r="S336" s="70" t="str">
        <f aca="false">IF(B336="","",IF(MONTH(B336)=11,"X",""))</f>
        <v/>
      </c>
      <c r="T336" s="70" t="str">
        <f aca="false">IF(B336="","",IF(MONTH(B336)=12,"X",""))</f>
        <v/>
      </c>
      <c r="U336" s="58" t="str">
        <f aca="false">IF(E336="","",SUMIF($E$5:$E$1000,E336,$AD$5:$AD$1000))</f>
        <v/>
      </c>
      <c r="V336" s="71" t="str">
        <f aca="false">IF(E336="","",_xlfn.TEXTJOIN(" + ",TRUE(),IF(COUNTIFS($E$5:$E$1000,E336,$C$5:$C$1000,"Auditoría Interna")&gt;0,"Interna",""),IF(COUNTIFS($E$5:$E$1000,E336,$C$5:$C$1000,"Auditoría Externa")&gt;0,"Externa",""),IF(COUNTIFS($E$5:$E$1000,E336,$C$5:$C$1000,"SSF")&gt;0,"SSF",""),IF(COUNTIFS($E$5:$E$1000,E336,$C$5:$C$1000,"Comité de Supervisión")&gt;0,"Comité Sup.",""),IF(COUNTIFS($E$5:$E$1000,E336,$C$5:$C$1000,"Consejo de Administración")&gt;0,"Consejo",""),IF(COUNTIFS($E$5:$E$1000,E336,$C$5:$C$1000,"Otros")&gt;0,"Otros","")))</f>
        <v/>
      </c>
      <c r="W336" s="58" t="str">
        <f aca="false">IF(E336="","",SUMIFS($AD$5:$AD$1000,$E$5:$E$1000,E336,$AA$5:$AA$1000,AA336,$C$5:$C$1000,"&lt;&gt;"&amp;C336))</f>
        <v/>
      </c>
      <c r="X336" s="72"/>
      <c r="Y336" s="68"/>
      <c r="Z336" s="72"/>
      <c r="AA336" s="38" t="str">
        <f aca="false">IF(B336="","",YEAR(B336)*100+MONTH(B336))</f>
        <v/>
      </c>
      <c r="AB336" s="38" t="str">
        <f aca="false">IF(AND(E336&lt;&gt;"",E336=Cruce!$C$5,AD336=1),COUNTIFS($E$5:E336,E336,$AD$5:AD336,1),"")</f>
        <v/>
      </c>
      <c r="AC336" s="38" t="str">
        <f aca="false">IF(E336="","",C336&amp;"|"&amp;X336&amp;"|"&amp;IF(B336="","s/f",TEXT(B336,"yyyymmdd"))&amp;IF(OR(C336="SSF",X336="Visitas Auditoría Interna"),"|"&amp;Y336,""))</f>
        <v/>
      </c>
      <c r="AD336" s="38" t="n">
        <f aca="false">IF(E336="",0,IF(COUNTIFS($E$5:E336,E336,$AC$5:AC336,AC336)=1,1,0))</f>
        <v>0</v>
      </c>
      <c r="AE336" s="38" t="str">
        <f aca="false">IF(OR(E336="",AD336&lt;&gt;1),"",SUBSTITUTE(SUBSTITUTE(C336,"Auditoría ",""),"Consejo de Administración","Consejo")&amp;" – "&amp;IF(B336="","(sin fecha)",DAY(B336)&amp;" de "&amp;CHOOSE(MONTH(B336),"Enero","Febrero","Marzo","Abril","Mayo","Junio","Julio","Agosto","Septiembre","Octubre","Noviembre","Diciembre")&amp;" "&amp;YEAR(B336)))</f>
        <v/>
      </c>
      <c r="AF336" s="38" t="n">
        <f aca="false">IF(E336="",0,IF(COUNTIF($AC$5:AC336,AC336)=1,1,0))</f>
        <v>0</v>
      </c>
    </row>
    <row r="337" customFormat="false" ht="15" hidden="false" customHeight="false" outlineLevel="0" collapsed="false">
      <c r="A337" s="68"/>
      <c r="B337" s="67"/>
      <c r="C337" s="68"/>
      <c r="D337" s="68"/>
      <c r="E337" s="69"/>
      <c r="F337" s="69"/>
      <c r="G337" s="70" t="str">
        <f aca="false">IF(OR(E337="",AND($C$3="",$E$3="")),"",IF(B337="","Sin fecha",IF(AND(OR($C$3="",B337&gt;=$C$3),OR($E$3="",B337&lt;=$E$3)),"Sí","No")))</f>
        <v/>
      </c>
      <c r="H337" s="58" t="str">
        <f aca="false">IF(B337="","",YEAR(B337))</f>
        <v/>
      </c>
      <c r="I337" s="70" t="str">
        <f aca="false">IF(B337="","",IF(MONTH(B337)=1,"X",""))</f>
        <v/>
      </c>
      <c r="J337" s="70" t="str">
        <f aca="false">IF(B337="","",IF(MONTH(B337)=2,"X",""))</f>
        <v/>
      </c>
      <c r="K337" s="70" t="str">
        <f aca="false">IF(B337="","",IF(MONTH(B337)=3,"X",""))</f>
        <v/>
      </c>
      <c r="L337" s="70" t="str">
        <f aca="false">IF(B337="","",IF(MONTH(B337)=4,"X",""))</f>
        <v/>
      </c>
      <c r="M337" s="70" t="str">
        <f aca="false">IF(B337="","",IF(MONTH(B337)=5,"X",""))</f>
        <v/>
      </c>
      <c r="N337" s="70" t="str">
        <f aca="false">IF(B337="","",IF(MONTH(B337)=6,"X",""))</f>
        <v/>
      </c>
      <c r="O337" s="70" t="str">
        <f aca="false">IF(B337="","",IF(MONTH(B337)=7,"X",""))</f>
        <v/>
      </c>
      <c r="P337" s="70" t="str">
        <f aca="false">IF(B337="","",IF(MONTH(B337)=8,"X",""))</f>
        <v/>
      </c>
      <c r="Q337" s="70" t="str">
        <f aca="false">IF(B337="","",IF(MONTH(B337)=9,"X",""))</f>
        <v/>
      </c>
      <c r="R337" s="70" t="str">
        <f aca="false">IF(B337="","",IF(MONTH(B337)=10,"X",""))</f>
        <v/>
      </c>
      <c r="S337" s="70" t="str">
        <f aca="false">IF(B337="","",IF(MONTH(B337)=11,"X",""))</f>
        <v/>
      </c>
      <c r="T337" s="70" t="str">
        <f aca="false">IF(B337="","",IF(MONTH(B337)=12,"X",""))</f>
        <v/>
      </c>
      <c r="U337" s="58" t="str">
        <f aca="false">IF(E337="","",SUMIF($E$5:$E$1000,E337,$AD$5:$AD$1000))</f>
        <v/>
      </c>
      <c r="V337" s="71" t="str">
        <f aca="false">IF(E337="","",_xlfn.TEXTJOIN(" + ",TRUE(),IF(COUNTIFS($E$5:$E$1000,E337,$C$5:$C$1000,"Auditoría Interna")&gt;0,"Interna",""),IF(COUNTIFS($E$5:$E$1000,E337,$C$5:$C$1000,"Auditoría Externa")&gt;0,"Externa",""),IF(COUNTIFS($E$5:$E$1000,E337,$C$5:$C$1000,"SSF")&gt;0,"SSF",""),IF(COUNTIFS($E$5:$E$1000,E337,$C$5:$C$1000,"Comité de Supervisión")&gt;0,"Comité Sup.",""),IF(COUNTIFS($E$5:$E$1000,E337,$C$5:$C$1000,"Consejo de Administración")&gt;0,"Consejo",""),IF(COUNTIFS($E$5:$E$1000,E337,$C$5:$C$1000,"Otros")&gt;0,"Otros","")))</f>
        <v/>
      </c>
      <c r="W337" s="58" t="str">
        <f aca="false">IF(E337="","",SUMIFS($AD$5:$AD$1000,$E$5:$E$1000,E337,$AA$5:$AA$1000,AA337,$C$5:$C$1000,"&lt;&gt;"&amp;C337))</f>
        <v/>
      </c>
      <c r="X337" s="72"/>
      <c r="Y337" s="68"/>
      <c r="Z337" s="72"/>
      <c r="AA337" s="38" t="str">
        <f aca="false">IF(B337="","",YEAR(B337)*100+MONTH(B337))</f>
        <v/>
      </c>
      <c r="AB337" s="38" t="str">
        <f aca="false">IF(AND(E337&lt;&gt;"",E337=Cruce!$C$5,AD337=1),COUNTIFS($E$5:E337,E337,$AD$5:AD337,1),"")</f>
        <v/>
      </c>
      <c r="AC337" s="38" t="str">
        <f aca="false">IF(E337="","",C337&amp;"|"&amp;X337&amp;"|"&amp;IF(B337="","s/f",TEXT(B337,"yyyymmdd"))&amp;IF(OR(C337="SSF",X337="Visitas Auditoría Interna"),"|"&amp;Y337,""))</f>
        <v/>
      </c>
      <c r="AD337" s="38" t="n">
        <f aca="false">IF(E337="",0,IF(COUNTIFS($E$5:E337,E337,$AC$5:AC337,AC337)=1,1,0))</f>
        <v>0</v>
      </c>
      <c r="AE337" s="38" t="str">
        <f aca="false">IF(OR(E337="",AD337&lt;&gt;1),"",SUBSTITUTE(SUBSTITUTE(C337,"Auditoría ",""),"Consejo de Administración","Consejo")&amp;" – "&amp;IF(B337="","(sin fecha)",DAY(B337)&amp;" de "&amp;CHOOSE(MONTH(B337),"Enero","Febrero","Marzo","Abril","Mayo","Junio","Julio","Agosto","Septiembre","Octubre","Noviembre","Diciembre")&amp;" "&amp;YEAR(B337)))</f>
        <v/>
      </c>
      <c r="AF337" s="38" t="n">
        <f aca="false">IF(E337="",0,IF(COUNTIF($AC$5:AC337,AC337)=1,1,0))</f>
        <v>0</v>
      </c>
    </row>
    <row r="338" customFormat="false" ht="15" hidden="false" customHeight="false" outlineLevel="0" collapsed="false">
      <c r="A338" s="68"/>
      <c r="B338" s="67"/>
      <c r="C338" s="68"/>
      <c r="D338" s="68"/>
      <c r="E338" s="69"/>
      <c r="F338" s="69"/>
      <c r="G338" s="70" t="str">
        <f aca="false">IF(OR(E338="",AND($C$3="",$E$3="")),"",IF(B338="","Sin fecha",IF(AND(OR($C$3="",B338&gt;=$C$3),OR($E$3="",B338&lt;=$E$3)),"Sí","No")))</f>
        <v/>
      </c>
      <c r="H338" s="58" t="str">
        <f aca="false">IF(B338="","",YEAR(B338))</f>
        <v/>
      </c>
      <c r="I338" s="70" t="str">
        <f aca="false">IF(B338="","",IF(MONTH(B338)=1,"X",""))</f>
        <v/>
      </c>
      <c r="J338" s="70" t="str">
        <f aca="false">IF(B338="","",IF(MONTH(B338)=2,"X",""))</f>
        <v/>
      </c>
      <c r="K338" s="70" t="str">
        <f aca="false">IF(B338="","",IF(MONTH(B338)=3,"X",""))</f>
        <v/>
      </c>
      <c r="L338" s="70" t="str">
        <f aca="false">IF(B338="","",IF(MONTH(B338)=4,"X",""))</f>
        <v/>
      </c>
      <c r="M338" s="70" t="str">
        <f aca="false">IF(B338="","",IF(MONTH(B338)=5,"X",""))</f>
        <v/>
      </c>
      <c r="N338" s="70" t="str">
        <f aca="false">IF(B338="","",IF(MONTH(B338)=6,"X",""))</f>
        <v/>
      </c>
      <c r="O338" s="70" t="str">
        <f aca="false">IF(B338="","",IF(MONTH(B338)=7,"X",""))</f>
        <v/>
      </c>
      <c r="P338" s="70" t="str">
        <f aca="false">IF(B338="","",IF(MONTH(B338)=8,"X",""))</f>
        <v/>
      </c>
      <c r="Q338" s="70" t="str">
        <f aca="false">IF(B338="","",IF(MONTH(B338)=9,"X",""))</f>
        <v/>
      </c>
      <c r="R338" s="70" t="str">
        <f aca="false">IF(B338="","",IF(MONTH(B338)=10,"X",""))</f>
        <v/>
      </c>
      <c r="S338" s="70" t="str">
        <f aca="false">IF(B338="","",IF(MONTH(B338)=11,"X",""))</f>
        <v/>
      </c>
      <c r="T338" s="70" t="str">
        <f aca="false">IF(B338="","",IF(MONTH(B338)=12,"X",""))</f>
        <v/>
      </c>
      <c r="U338" s="58" t="str">
        <f aca="false">IF(E338="","",SUMIF($E$5:$E$1000,E338,$AD$5:$AD$1000))</f>
        <v/>
      </c>
      <c r="V338" s="71" t="str">
        <f aca="false">IF(E338="","",_xlfn.TEXTJOIN(" + ",TRUE(),IF(COUNTIFS($E$5:$E$1000,E338,$C$5:$C$1000,"Auditoría Interna")&gt;0,"Interna",""),IF(COUNTIFS($E$5:$E$1000,E338,$C$5:$C$1000,"Auditoría Externa")&gt;0,"Externa",""),IF(COUNTIFS($E$5:$E$1000,E338,$C$5:$C$1000,"SSF")&gt;0,"SSF",""),IF(COUNTIFS($E$5:$E$1000,E338,$C$5:$C$1000,"Comité de Supervisión")&gt;0,"Comité Sup.",""),IF(COUNTIFS($E$5:$E$1000,E338,$C$5:$C$1000,"Consejo de Administración")&gt;0,"Consejo",""),IF(COUNTIFS($E$5:$E$1000,E338,$C$5:$C$1000,"Otros")&gt;0,"Otros","")))</f>
        <v/>
      </c>
      <c r="W338" s="58" t="str">
        <f aca="false">IF(E338="","",SUMIFS($AD$5:$AD$1000,$E$5:$E$1000,E338,$AA$5:$AA$1000,AA338,$C$5:$C$1000,"&lt;&gt;"&amp;C338))</f>
        <v/>
      </c>
      <c r="X338" s="72"/>
      <c r="Y338" s="68"/>
      <c r="Z338" s="72"/>
      <c r="AA338" s="38" t="str">
        <f aca="false">IF(B338="","",YEAR(B338)*100+MONTH(B338))</f>
        <v/>
      </c>
      <c r="AB338" s="38" t="str">
        <f aca="false">IF(AND(E338&lt;&gt;"",E338=Cruce!$C$5,AD338=1),COUNTIFS($E$5:E338,E338,$AD$5:AD338,1),"")</f>
        <v/>
      </c>
      <c r="AC338" s="38" t="str">
        <f aca="false">IF(E338="","",C338&amp;"|"&amp;X338&amp;"|"&amp;IF(B338="","s/f",TEXT(B338,"yyyymmdd"))&amp;IF(OR(C338="SSF",X338="Visitas Auditoría Interna"),"|"&amp;Y338,""))</f>
        <v/>
      </c>
      <c r="AD338" s="38" t="n">
        <f aca="false">IF(E338="",0,IF(COUNTIFS($E$5:E338,E338,$AC$5:AC338,AC338)=1,1,0))</f>
        <v>0</v>
      </c>
      <c r="AE338" s="38" t="str">
        <f aca="false">IF(OR(E338="",AD338&lt;&gt;1),"",SUBSTITUTE(SUBSTITUTE(C338,"Auditoría ",""),"Consejo de Administración","Consejo")&amp;" – "&amp;IF(B338="","(sin fecha)",DAY(B338)&amp;" de "&amp;CHOOSE(MONTH(B338),"Enero","Febrero","Marzo","Abril","Mayo","Junio","Julio","Agosto","Septiembre","Octubre","Noviembre","Diciembre")&amp;" "&amp;YEAR(B338)))</f>
        <v/>
      </c>
      <c r="AF338" s="38" t="n">
        <f aca="false">IF(E338="",0,IF(COUNTIF($AC$5:AC338,AC338)=1,1,0))</f>
        <v>0</v>
      </c>
    </row>
    <row r="339" customFormat="false" ht="15" hidden="false" customHeight="false" outlineLevel="0" collapsed="false">
      <c r="A339" s="68"/>
      <c r="B339" s="67"/>
      <c r="C339" s="68"/>
      <c r="D339" s="68"/>
      <c r="E339" s="69"/>
      <c r="F339" s="69"/>
      <c r="G339" s="70" t="str">
        <f aca="false">IF(OR(E339="",AND($C$3="",$E$3="")),"",IF(B339="","Sin fecha",IF(AND(OR($C$3="",B339&gt;=$C$3),OR($E$3="",B339&lt;=$E$3)),"Sí","No")))</f>
        <v/>
      </c>
      <c r="H339" s="58" t="str">
        <f aca="false">IF(B339="","",YEAR(B339))</f>
        <v/>
      </c>
      <c r="I339" s="70" t="str">
        <f aca="false">IF(B339="","",IF(MONTH(B339)=1,"X",""))</f>
        <v/>
      </c>
      <c r="J339" s="70" t="str">
        <f aca="false">IF(B339="","",IF(MONTH(B339)=2,"X",""))</f>
        <v/>
      </c>
      <c r="K339" s="70" t="str">
        <f aca="false">IF(B339="","",IF(MONTH(B339)=3,"X",""))</f>
        <v/>
      </c>
      <c r="L339" s="70" t="str">
        <f aca="false">IF(B339="","",IF(MONTH(B339)=4,"X",""))</f>
        <v/>
      </c>
      <c r="M339" s="70" t="str">
        <f aca="false">IF(B339="","",IF(MONTH(B339)=5,"X",""))</f>
        <v/>
      </c>
      <c r="N339" s="70" t="str">
        <f aca="false">IF(B339="","",IF(MONTH(B339)=6,"X",""))</f>
        <v/>
      </c>
      <c r="O339" s="70" t="str">
        <f aca="false">IF(B339="","",IF(MONTH(B339)=7,"X",""))</f>
        <v/>
      </c>
      <c r="P339" s="70" t="str">
        <f aca="false">IF(B339="","",IF(MONTH(B339)=8,"X",""))</f>
        <v/>
      </c>
      <c r="Q339" s="70" t="str">
        <f aca="false">IF(B339="","",IF(MONTH(B339)=9,"X",""))</f>
        <v/>
      </c>
      <c r="R339" s="70" t="str">
        <f aca="false">IF(B339="","",IF(MONTH(B339)=10,"X",""))</f>
        <v/>
      </c>
      <c r="S339" s="70" t="str">
        <f aca="false">IF(B339="","",IF(MONTH(B339)=11,"X",""))</f>
        <v/>
      </c>
      <c r="T339" s="70" t="str">
        <f aca="false">IF(B339="","",IF(MONTH(B339)=12,"X",""))</f>
        <v/>
      </c>
      <c r="U339" s="58" t="str">
        <f aca="false">IF(E339="","",SUMIF($E$5:$E$1000,E339,$AD$5:$AD$1000))</f>
        <v/>
      </c>
      <c r="V339" s="71" t="str">
        <f aca="false">IF(E339="","",_xlfn.TEXTJOIN(" + ",TRUE(),IF(COUNTIFS($E$5:$E$1000,E339,$C$5:$C$1000,"Auditoría Interna")&gt;0,"Interna",""),IF(COUNTIFS($E$5:$E$1000,E339,$C$5:$C$1000,"Auditoría Externa")&gt;0,"Externa",""),IF(COUNTIFS($E$5:$E$1000,E339,$C$5:$C$1000,"SSF")&gt;0,"SSF",""),IF(COUNTIFS($E$5:$E$1000,E339,$C$5:$C$1000,"Comité de Supervisión")&gt;0,"Comité Sup.",""),IF(COUNTIFS($E$5:$E$1000,E339,$C$5:$C$1000,"Consejo de Administración")&gt;0,"Consejo",""),IF(COUNTIFS($E$5:$E$1000,E339,$C$5:$C$1000,"Otros")&gt;0,"Otros","")))</f>
        <v/>
      </c>
      <c r="W339" s="58" t="str">
        <f aca="false">IF(E339="","",SUMIFS($AD$5:$AD$1000,$E$5:$E$1000,E339,$AA$5:$AA$1000,AA339,$C$5:$C$1000,"&lt;&gt;"&amp;C339))</f>
        <v/>
      </c>
      <c r="X339" s="72"/>
      <c r="Y339" s="68"/>
      <c r="Z339" s="72"/>
      <c r="AA339" s="38" t="str">
        <f aca="false">IF(B339="","",YEAR(B339)*100+MONTH(B339))</f>
        <v/>
      </c>
      <c r="AB339" s="38" t="str">
        <f aca="false">IF(AND(E339&lt;&gt;"",E339=Cruce!$C$5,AD339=1),COUNTIFS($E$5:E339,E339,$AD$5:AD339,1),"")</f>
        <v/>
      </c>
      <c r="AC339" s="38" t="str">
        <f aca="false">IF(E339="","",C339&amp;"|"&amp;X339&amp;"|"&amp;IF(B339="","s/f",TEXT(B339,"yyyymmdd"))&amp;IF(OR(C339="SSF",X339="Visitas Auditoría Interna"),"|"&amp;Y339,""))</f>
        <v/>
      </c>
      <c r="AD339" s="38" t="n">
        <f aca="false">IF(E339="",0,IF(COUNTIFS($E$5:E339,E339,$AC$5:AC339,AC339)=1,1,0))</f>
        <v>0</v>
      </c>
      <c r="AE339" s="38" t="str">
        <f aca="false">IF(OR(E339="",AD339&lt;&gt;1),"",SUBSTITUTE(SUBSTITUTE(C339,"Auditoría ",""),"Consejo de Administración","Consejo")&amp;" – "&amp;IF(B339="","(sin fecha)",DAY(B339)&amp;" de "&amp;CHOOSE(MONTH(B339),"Enero","Febrero","Marzo","Abril","Mayo","Junio","Julio","Agosto","Septiembre","Octubre","Noviembre","Diciembre")&amp;" "&amp;YEAR(B339)))</f>
        <v/>
      </c>
      <c r="AF339" s="38" t="n">
        <f aca="false">IF(E339="",0,IF(COUNTIF($AC$5:AC339,AC339)=1,1,0))</f>
        <v>0</v>
      </c>
    </row>
    <row r="340" customFormat="false" ht="15" hidden="false" customHeight="false" outlineLevel="0" collapsed="false">
      <c r="A340" s="68"/>
      <c r="B340" s="67"/>
      <c r="C340" s="68"/>
      <c r="D340" s="68"/>
      <c r="E340" s="69"/>
      <c r="F340" s="69"/>
      <c r="G340" s="70" t="str">
        <f aca="false">IF(OR(E340="",AND($C$3="",$E$3="")),"",IF(B340="","Sin fecha",IF(AND(OR($C$3="",B340&gt;=$C$3),OR($E$3="",B340&lt;=$E$3)),"Sí","No")))</f>
        <v/>
      </c>
      <c r="H340" s="58" t="str">
        <f aca="false">IF(B340="","",YEAR(B340))</f>
        <v/>
      </c>
      <c r="I340" s="70" t="str">
        <f aca="false">IF(B340="","",IF(MONTH(B340)=1,"X",""))</f>
        <v/>
      </c>
      <c r="J340" s="70" t="str">
        <f aca="false">IF(B340="","",IF(MONTH(B340)=2,"X",""))</f>
        <v/>
      </c>
      <c r="K340" s="70" t="str">
        <f aca="false">IF(B340="","",IF(MONTH(B340)=3,"X",""))</f>
        <v/>
      </c>
      <c r="L340" s="70" t="str">
        <f aca="false">IF(B340="","",IF(MONTH(B340)=4,"X",""))</f>
        <v/>
      </c>
      <c r="M340" s="70" t="str">
        <f aca="false">IF(B340="","",IF(MONTH(B340)=5,"X",""))</f>
        <v/>
      </c>
      <c r="N340" s="70" t="str">
        <f aca="false">IF(B340="","",IF(MONTH(B340)=6,"X",""))</f>
        <v/>
      </c>
      <c r="O340" s="70" t="str">
        <f aca="false">IF(B340="","",IF(MONTH(B340)=7,"X",""))</f>
        <v/>
      </c>
      <c r="P340" s="70" t="str">
        <f aca="false">IF(B340="","",IF(MONTH(B340)=8,"X",""))</f>
        <v/>
      </c>
      <c r="Q340" s="70" t="str">
        <f aca="false">IF(B340="","",IF(MONTH(B340)=9,"X",""))</f>
        <v/>
      </c>
      <c r="R340" s="70" t="str">
        <f aca="false">IF(B340="","",IF(MONTH(B340)=10,"X",""))</f>
        <v/>
      </c>
      <c r="S340" s="70" t="str">
        <f aca="false">IF(B340="","",IF(MONTH(B340)=11,"X",""))</f>
        <v/>
      </c>
      <c r="T340" s="70" t="str">
        <f aca="false">IF(B340="","",IF(MONTH(B340)=12,"X",""))</f>
        <v/>
      </c>
      <c r="U340" s="58" t="str">
        <f aca="false">IF(E340="","",SUMIF($E$5:$E$1000,E340,$AD$5:$AD$1000))</f>
        <v/>
      </c>
      <c r="V340" s="71" t="str">
        <f aca="false">IF(E340="","",_xlfn.TEXTJOIN(" + ",TRUE(),IF(COUNTIFS($E$5:$E$1000,E340,$C$5:$C$1000,"Auditoría Interna")&gt;0,"Interna",""),IF(COUNTIFS($E$5:$E$1000,E340,$C$5:$C$1000,"Auditoría Externa")&gt;0,"Externa",""),IF(COUNTIFS($E$5:$E$1000,E340,$C$5:$C$1000,"SSF")&gt;0,"SSF",""),IF(COUNTIFS($E$5:$E$1000,E340,$C$5:$C$1000,"Comité de Supervisión")&gt;0,"Comité Sup.",""),IF(COUNTIFS($E$5:$E$1000,E340,$C$5:$C$1000,"Consejo de Administración")&gt;0,"Consejo",""),IF(COUNTIFS($E$5:$E$1000,E340,$C$5:$C$1000,"Otros")&gt;0,"Otros","")))</f>
        <v/>
      </c>
      <c r="W340" s="58" t="str">
        <f aca="false">IF(E340="","",SUMIFS($AD$5:$AD$1000,$E$5:$E$1000,E340,$AA$5:$AA$1000,AA340,$C$5:$C$1000,"&lt;&gt;"&amp;C340))</f>
        <v/>
      </c>
      <c r="X340" s="72"/>
      <c r="Y340" s="68"/>
      <c r="Z340" s="72"/>
      <c r="AA340" s="38" t="str">
        <f aca="false">IF(B340="","",YEAR(B340)*100+MONTH(B340))</f>
        <v/>
      </c>
      <c r="AB340" s="38" t="str">
        <f aca="false">IF(AND(E340&lt;&gt;"",E340=Cruce!$C$5,AD340=1),COUNTIFS($E$5:E340,E340,$AD$5:AD340,1),"")</f>
        <v/>
      </c>
      <c r="AC340" s="38" t="str">
        <f aca="false">IF(E340="","",C340&amp;"|"&amp;X340&amp;"|"&amp;IF(B340="","s/f",TEXT(B340,"yyyymmdd"))&amp;IF(OR(C340="SSF",X340="Visitas Auditoría Interna"),"|"&amp;Y340,""))</f>
        <v/>
      </c>
      <c r="AD340" s="38" t="n">
        <f aca="false">IF(E340="",0,IF(COUNTIFS($E$5:E340,E340,$AC$5:AC340,AC340)=1,1,0))</f>
        <v>0</v>
      </c>
      <c r="AE340" s="38" t="str">
        <f aca="false">IF(OR(E340="",AD340&lt;&gt;1),"",SUBSTITUTE(SUBSTITUTE(C340,"Auditoría ",""),"Consejo de Administración","Consejo")&amp;" – "&amp;IF(B340="","(sin fecha)",DAY(B340)&amp;" de "&amp;CHOOSE(MONTH(B340),"Enero","Febrero","Marzo","Abril","Mayo","Junio","Julio","Agosto","Septiembre","Octubre","Noviembre","Diciembre")&amp;" "&amp;YEAR(B340)))</f>
        <v/>
      </c>
      <c r="AF340" s="38" t="n">
        <f aca="false">IF(E340="",0,IF(COUNTIF($AC$5:AC340,AC340)=1,1,0))</f>
        <v>0</v>
      </c>
    </row>
    <row r="341" customFormat="false" ht="15" hidden="false" customHeight="false" outlineLevel="0" collapsed="false">
      <c r="A341" s="68"/>
      <c r="B341" s="67"/>
      <c r="C341" s="68"/>
      <c r="D341" s="68"/>
      <c r="E341" s="69"/>
      <c r="F341" s="69"/>
      <c r="G341" s="70" t="str">
        <f aca="false">IF(OR(E341="",AND($C$3="",$E$3="")),"",IF(B341="","Sin fecha",IF(AND(OR($C$3="",B341&gt;=$C$3),OR($E$3="",B341&lt;=$E$3)),"Sí","No")))</f>
        <v/>
      </c>
      <c r="H341" s="58" t="str">
        <f aca="false">IF(B341="","",YEAR(B341))</f>
        <v/>
      </c>
      <c r="I341" s="70" t="str">
        <f aca="false">IF(B341="","",IF(MONTH(B341)=1,"X",""))</f>
        <v/>
      </c>
      <c r="J341" s="70" t="str">
        <f aca="false">IF(B341="","",IF(MONTH(B341)=2,"X",""))</f>
        <v/>
      </c>
      <c r="K341" s="70" t="str">
        <f aca="false">IF(B341="","",IF(MONTH(B341)=3,"X",""))</f>
        <v/>
      </c>
      <c r="L341" s="70" t="str">
        <f aca="false">IF(B341="","",IF(MONTH(B341)=4,"X",""))</f>
        <v/>
      </c>
      <c r="M341" s="70" t="str">
        <f aca="false">IF(B341="","",IF(MONTH(B341)=5,"X",""))</f>
        <v/>
      </c>
      <c r="N341" s="70" t="str">
        <f aca="false">IF(B341="","",IF(MONTH(B341)=6,"X",""))</f>
        <v/>
      </c>
      <c r="O341" s="70" t="str">
        <f aca="false">IF(B341="","",IF(MONTH(B341)=7,"X",""))</f>
        <v/>
      </c>
      <c r="P341" s="70" t="str">
        <f aca="false">IF(B341="","",IF(MONTH(B341)=8,"X",""))</f>
        <v/>
      </c>
      <c r="Q341" s="70" t="str">
        <f aca="false">IF(B341="","",IF(MONTH(B341)=9,"X",""))</f>
        <v/>
      </c>
      <c r="R341" s="70" t="str">
        <f aca="false">IF(B341="","",IF(MONTH(B341)=10,"X",""))</f>
        <v/>
      </c>
      <c r="S341" s="70" t="str">
        <f aca="false">IF(B341="","",IF(MONTH(B341)=11,"X",""))</f>
        <v/>
      </c>
      <c r="T341" s="70" t="str">
        <f aca="false">IF(B341="","",IF(MONTH(B341)=12,"X",""))</f>
        <v/>
      </c>
      <c r="U341" s="58" t="str">
        <f aca="false">IF(E341="","",SUMIF($E$5:$E$1000,E341,$AD$5:$AD$1000))</f>
        <v/>
      </c>
      <c r="V341" s="71" t="str">
        <f aca="false">IF(E341="","",_xlfn.TEXTJOIN(" + ",TRUE(),IF(COUNTIFS($E$5:$E$1000,E341,$C$5:$C$1000,"Auditoría Interna")&gt;0,"Interna",""),IF(COUNTIFS($E$5:$E$1000,E341,$C$5:$C$1000,"Auditoría Externa")&gt;0,"Externa",""),IF(COUNTIFS($E$5:$E$1000,E341,$C$5:$C$1000,"SSF")&gt;0,"SSF",""),IF(COUNTIFS($E$5:$E$1000,E341,$C$5:$C$1000,"Comité de Supervisión")&gt;0,"Comité Sup.",""),IF(COUNTIFS($E$5:$E$1000,E341,$C$5:$C$1000,"Consejo de Administración")&gt;0,"Consejo",""),IF(COUNTIFS($E$5:$E$1000,E341,$C$5:$C$1000,"Otros")&gt;0,"Otros","")))</f>
        <v/>
      </c>
      <c r="W341" s="58" t="str">
        <f aca="false">IF(E341="","",SUMIFS($AD$5:$AD$1000,$E$5:$E$1000,E341,$AA$5:$AA$1000,AA341,$C$5:$C$1000,"&lt;&gt;"&amp;C341))</f>
        <v/>
      </c>
      <c r="X341" s="72"/>
      <c r="Y341" s="68"/>
      <c r="Z341" s="72"/>
      <c r="AA341" s="38" t="str">
        <f aca="false">IF(B341="","",YEAR(B341)*100+MONTH(B341))</f>
        <v/>
      </c>
      <c r="AB341" s="38" t="str">
        <f aca="false">IF(AND(E341&lt;&gt;"",E341=Cruce!$C$5,AD341=1),COUNTIFS($E$5:E341,E341,$AD$5:AD341,1),"")</f>
        <v/>
      </c>
      <c r="AC341" s="38" t="str">
        <f aca="false">IF(E341="","",C341&amp;"|"&amp;X341&amp;"|"&amp;IF(B341="","s/f",TEXT(B341,"yyyymmdd"))&amp;IF(OR(C341="SSF",X341="Visitas Auditoría Interna"),"|"&amp;Y341,""))</f>
        <v/>
      </c>
      <c r="AD341" s="38" t="n">
        <f aca="false">IF(E341="",0,IF(COUNTIFS($E$5:E341,E341,$AC$5:AC341,AC341)=1,1,0))</f>
        <v>0</v>
      </c>
      <c r="AE341" s="38" t="str">
        <f aca="false">IF(OR(E341="",AD341&lt;&gt;1),"",SUBSTITUTE(SUBSTITUTE(C341,"Auditoría ",""),"Consejo de Administración","Consejo")&amp;" – "&amp;IF(B341="","(sin fecha)",DAY(B341)&amp;" de "&amp;CHOOSE(MONTH(B341),"Enero","Febrero","Marzo","Abril","Mayo","Junio","Julio","Agosto","Septiembre","Octubre","Noviembre","Diciembre")&amp;" "&amp;YEAR(B341)))</f>
        <v/>
      </c>
      <c r="AF341" s="38" t="n">
        <f aca="false">IF(E341="",0,IF(COUNTIF($AC$5:AC341,AC341)=1,1,0))</f>
        <v>0</v>
      </c>
    </row>
    <row r="342" customFormat="false" ht="15" hidden="false" customHeight="false" outlineLevel="0" collapsed="false">
      <c r="A342" s="68"/>
      <c r="B342" s="67"/>
      <c r="C342" s="68"/>
      <c r="D342" s="68"/>
      <c r="E342" s="69"/>
      <c r="F342" s="69"/>
      <c r="G342" s="70" t="str">
        <f aca="false">IF(OR(E342="",AND($C$3="",$E$3="")),"",IF(B342="","Sin fecha",IF(AND(OR($C$3="",B342&gt;=$C$3),OR($E$3="",B342&lt;=$E$3)),"Sí","No")))</f>
        <v/>
      </c>
      <c r="H342" s="58" t="str">
        <f aca="false">IF(B342="","",YEAR(B342))</f>
        <v/>
      </c>
      <c r="I342" s="70" t="str">
        <f aca="false">IF(B342="","",IF(MONTH(B342)=1,"X",""))</f>
        <v/>
      </c>
      <c r="J342" s="70" t="str">
        <f aca="false">IF(B342="","",IF(MONTH(B342)=2,"X",""))</f>
        <v/>
      </c>
      <c r="K342" s="70" t="str">
        <f aca="false">IF(B342="","",IF(MONTH(B342)=3,"X",""))</f>
        <v/>
      </c>
      <c r="L342" s="70" t="str">
        <f aca="false">IF(B342="","",IF(MONTH(B342)=4,"X",""))</f>
        <v/>
      </c>
      <c r="M342" s="70" t="str">
        <f aca="false">IF(B342="","",IF(MONTH(B342)=5,"X",""))</f>
        <v/>
      </c>
      <c r="N342" s="70" t="str">
        <f aca="false">IF(B342="","",IF(MONTH(B342)=6,"X",""))</f>
        <v/>
      </c>
      <c r="O342" s="70" t="str">
        <f aca="false">IF(B342="","",IF(MONTH(B342)=7,"X",""))</f>
        <v/>
      </c>
      <c r="P342" s="70" t="str">
        <f aca="false">IF(B342="","",IF(MONTH(B342)=8,"X",""))</f>
        <v/>
      </c>
      <c r="Q342" s="70" t="str">
        <f aca="false">IF(B342="","",IF(MONTH(B342)=9,"X",""))</f>
        <v/>
      </c>
      <c r="R342" s="70" t="str">
        <f aca="false">IF(B342="","",IF(MONTH(B342)=10,"X",""))</f>
        <v/>
      </c>
      <c r="S342" s="70" t="str">
        <f aca="false">IF(B342="","",IF(MONTH(B342)=11,"X",""))</f>
        <v/>
      </c>
      <c r="T342" s="70" t="str">
        <f aca="false">IF(B342="","",IF(MONTH(B342)=12,"X",""))</f>
        <v/>
      </c>
      <c r="U342" s="58" t="str">
        <f aca="false">IF(E342="","",SUMIF($E$5:$E$1000,E342,$AD$5:$AD$1000))</f>
        <v/>
      </c>
      <c r="V342" s="71" t="str">
        <f aca="false">IF(E342="","",_xlfn.TEXTJOIN(" + ",TRUE(),IF(COUNTIFS($E$5:$E$1000,E342,$C$5:$C$1000,"Auditoría Interna")&gt;0,"Interna",""),IF(COUNTIFS($E$5:$E$1000,E342,$C$5:$C$1000,"Auditoría Externa")&gt;0,"Externa",""),IF(COUNTIFS($E$5:$E$1000,E342,$C$5:$C$1000,"SSF")&gt;0,"SSF",""),IF(COUNTIFS($E$5:$E$1000,E342,$C$5:$C$1000,"Comité de Supervisión")&gt;0,"Comité Sup.",""),IF(COUNTIFS($E$5:$E$1000,E342,$C$5:$C$1000,"Consejo de Administración")&gt;0,"Consejo",""),IF(COUNTIFS($E$5:$E$1000,E342,$C$5:$C$1000,"Otros")&gt;0,"Otros","")))</f>
        <v/>
      </c>
      <c r="W342" s="58" t="str">
        <f aca="false">IF(E342="","",SUMIFS($AD$5:$AD$1000,$E$5:$E$1000,E342,$AA$5:$AA$1000,AA342,$C$5:$C$1000,"&lt;&gt;"&amp;C342))</f>
        <v/>
      </c>
      <c r="X342" s="72"/>
      <c r="Y342" s="68"/>
      <c r="Z342" s="72"/>
      <c r="AA342" s="38" t="str">
        <f aca="false">IF(B342="","",YEAR(B342)*100+MONTH(B342))</f>
        <v/>
      </c>
      <c r="AB342" s="38" t="str">
        <f aca="false">IF(AND(E342&lt;&gt;"",E342=Cruce!$C$5,AD342=1),COUNTIFS($E$5:E342,E342,$AD$5:AD342,1),"")</f>
        <v/>
      </c>
      <c r="AC342" s="38" t="str">
        <f aca="false">IF(E342="","",C342&amp;"|"&amp;X342&amp;"|"&amp;IF(B342="","s/f",TEXT(B342,"yyyymmdd"))&amp;IF(OR(C342="SSF",X342="Visitas Auditoría Interna"),"|"&amp;Y342,""))</f>
        <v/>
      </c>
      <c r="AD342" s="38" t="n">
        <f aca="false">IF(E342="",0,IF(COUNTIFS($E$5:E342,E342,$AC$5:AC342,AC342)=1,1,0))</f>
        <v>0</v>
      </c>
      <c r="AE342" s="38" t="str">
        <f aca="false">IF(OR(E342="",AD342&lt;&gt;1),"",SUBSTITUTE(SUBSTITUTE(C342,"Auditoría ",""),"Consejo de Administración","Consejo")&amp;" – "&amp;IF(B342="","(sin fecha)",DAY(B342)&amp;" de "&amp;CHOOSE(MONTH(B342),"Enero","Febrero","Marzo","Abril","Mayo","Junio","Julio","Agosto","Septiembre","Octubre","Noviembre","Diciembre")&amp;" "&amp;YEAR(B342)))</f>
        <v/>
      </c>
      <c r="AF342" s="38" t="n">
        <f aca="false">IF(E342="",0,IF(COUNTIF($AC$5:AC342,AC342)=1,1,0))</f>
        <v>0</v>
      </c>
    </row>
    <row r="343" customFormat="false" ht="15" hidden="false" customHeight="false" outlineLevel="0" collapsed="false">
      <c r="A343" s="68"/>
      <c r="B343" s="67"/>
      <c r="C343" s="68"/>
      <c r="D343" s="68"/>
      <c r="E343" s="69"/>
      <c r="F343" s="69"/>
      <c r="G343" s="70" t="str">
        <f aca="false">IF(OR(E343="",AND($C$3="",$E$3="")),"",IF(B343="","Sin fecha",IF(AND(OR($C$3="",B343&gt;=$C$3),OR($E$3="",B343&lt;=$E$3)),"Sí","No")))</f>
        <v/>
      </c>
      <c r="H343" s="58" t="str">
        <f aca="false">IF(B343="","",YEAR(B343))</f>
        <v/>
      </c>
      <c r="I343" s="70" t="str">
        <f aca="false">IF(B343="","",IF(MONTH(B343)=1,"X",""))</f>
        <v/>
      </c>
      <c r="J343" s="70" t="str">
        <f aca="false">IF(B343="","",IF(MONTH(B343)=2,"X",""))</f>
        <v/>
      </c>
      <c r="K343" s="70" t="str">
        <f aca="false">IF(B343="","",IF(MONTH(B343)=3,"X",""))</f>
        <v/>
      </c>
      <c r="L343" s="70" t="str">
        <f aca="false">IF(B343="","",IF(MONTH(B343)=4,"X",""))</f>
        <v/>
      </c>
      <c r="M343" s="70" t="str">
        <f aca="false">IF(B343="","",IF(MONTH(B343)=5,"X",""))</f>
        <v/>
      </c>
      <c r="N343" s="70" t="str">
        <f aca="false">IF(B343="","",IF(MONTH(B343)=6,"X",""))</f>
        <v/>
      </c>
      <c r="O343" s="70" t="str">
        <f aca="false">IF(B343="","",IF(MONTH(B343)=7,"X",""))</f>
        <v/>
      </c>
      <c r="P343" s="70" t="str">
        <f aca="false">IF(B343="","",IF(MONTH(B343)=8,"X",""))</f>
        <v/>
      </c>
      <c r="Q343" s="70" t="str">
        <f aca="false">IF(B343="","",IF(MONTH(B343)=9,"X",""))</f>
        <v/>
      </c>
      <c r="R343" s="70" t="str">
        <f aca="false">IF(B343="","",IF(MONTH(B343)=10,"X",""))</f>
        <v/>
      </c>
      <c r="S343" s="70" t="str">
        <f aca="false">IF(B343="","",IF(MONTH(B343)=11,"X",""))</f>
        <v/>
      </c>
      <c r="T343" s="70" t="str">
        <f aca="false">IF(B343="","",IF(MONTH(B343)=12,"X",""))</f>
        <v/>
      </c>
      <c r="U343" s="58" t="str">
        <f aca="false">IF(E343="","",SUMIF($E$5:$E$1000,E343,$AD$5:$AD$1000))</f>
        <v/>
      </c>
      <c r="V343" s="71" t="str">
        <f aca="false">IF(E343="","",_xlfn.TEXTJOIN(" + ",TRUE(),IF(COUNTIFS($E$5:$E$1000,E343,$C$5:$C$1000,"Auditoría Interna")&gt;0,"Interna",""),IF(COUNTIFS($E$5:$E$1000,E343,$C$5:$C$1000,"Auditoría Externa")&gt;0,"Externa",""),IF(COUNTIFS($E$5:$E$1000,E343,$C$5:$C$1000,"SSF")&gt;0,"SSF",""),IF(COUNTIFS($E$5:$E$1000,E343,$C$5:$C$1000,"Comité de Supervisión")&gt;0,"Comité Sup.",""),IF(COUNTIFS($E$5:$E$1000,E343,$C$5:$C$1000,"Consejo de Administración")&gt;0,"Consejo",""),IF(COUNTIFS($E$5:$E$1000,E343,$C$5:$C$1000,"Otros")&gt;0,"Otros","")))</f>
        <v/>
      </c>
      <c r="W343" s="58" t="str">
        <f aca="false">IF(E343="","",SUMIFS($AD$5:$AD$1000,$E$5:$E$1000,E343,$AA$5:$AA$1000,AA343,$C$5:$C$1000,"&lt;&gt;"&amp;C343))</f>
        <v/>
      </c>
      <c r="X343" s="72"/>
      <c r="Y343" s="68"/>
      <c r="Z343" s="72"/>
      <c r="AA343" s="38" t="str">
        <f aca="false">IF(B343="","",YEAR(B343)*100+MONTH(B343))</f>
        <v/>
      </c>
      <c r="AB343" s="38" t="str">
        <f aca="false">IF(AND(E343&lt;&gt;"",E343=Cruce!$C$5,AD343=1),COUNTIFS($E$5:E343,E343,$AD$5:AD343,1),"")</f>
        <v/>
      </c>
      <c r="AC343" s="38" t="str">
        <f aca="false">IF(E343="","",C343&amp;"|"&amp;X343&amp;"|"&amp;IF(B343="","s/f",TEXT(B343,"yyyymmdd"))&amp;IF(OR(C343="SSF",X343="Visitas Auditoría Interna"),"|"&amp;Y343,""))</f>
        <v/>
      </c>
      <c r="AD343" s="38" t="n">
        <f aca="false">IF(E343="",0,IF(COUNTIFS($E$5:E343,E343,$AC$5:AC343,AC343)=1,1,0))</f>
        <v>0</v>
      </c>
      <c r="AE343" s="38" t="str">
        <f aca="false">IF(OR(E343="",AD343&lt;&gt;1),"",SUBSTITUTE(SUBSTITUTE(C343,"Auditoría ",""),"Consejo de Administración","Consejo")&amp;" – "&amp;IF(B343="","(sin fecha)",DAY(B343)&amp;" de "&amp;CHOOSE(MONTH(B343),"Enero","Febrero","Marzo","Abril","Mayo","Junio","Julio","Agosto","Septiembre","Octubre","Noviembre","Diciembre")&amp;" "&amp;YEAR(B343)))</f>
        <v/>
      </c>
      <c r="AF343" s="38" t="n">
        <f aca="false">IF(E343="",0,IF(COUNTIF($AC$5:AC343,AC343)=1,1,0))</f>
        <v>0</v>
      </c>
    </row>
    <row r="344" customFormat="false" ht="15" hidden="false" customHeight="false" outlineLevel="0" collapsed="false">
      <c r="A344" s="68"/>
      <c r="B344" s="67"/>
      <c r="C344" s="68"/>
      <c r="D344" s="68"/>
      <c r="E344" s="69"/>
      <c r="F344" s="69"/>
      <c r="G344" s="70" t="str">
        <f aca="false">IF(OR(E344="",AND($C$3="",$E$3="")),"",IF(B344="","Sin fecha",IF(AND(OR($C$3="",B344&gt;=$C$3),OR($E$3="",B344&lt;=$E$3)),"Sí","No")))</f>
        <v/>
      </c>
      <c r="H344" s="58" t="str">
        <f aca="false">IF(B344="","",YEAR(B344))</f>
        <v/>
      </c>
      <c r="I344" s="70" t="str">
        <f aca="false">IF(B344="","",IF(MONTH(B344)=1,"X",""))</f>
        <v/>
      </c>
      <c r="J344" s="70" t="str">
        <f aca="false">IF(B344="","",IF(MONTH(B344)=2,"X",""))</f>
        <v/>
      </c>
      <c r="K344" s="70" t="str">
        <f aca="false">IF(B344="","",IF(MONTH(B344)=3,"X",""))</f>
        <v/>
      </c>
      <c r="L344" s="70" t="str">
        <f aca="false">IF(B344="","",IF(MONTH(B344)=4,"X",""))</f>
        <v/>
      </c>
      <c r="M344" s="70" t="str">
        <f aca="false">IF(B344="","",IF(MONTH(B344)=5,"X",""))</f>
        <v/>
      </c>
      <c r="N344" s="70" t="str">
        <f aca="false">IF(B344="","",IF(MONTH(B344)=6,"X",""))</f>
        <v/>
      </c>
      <c r="O344" s="70" t="str">
        <f aca="false">IF(B344="","",IF(MONTH(B344)=7,"X",""))</f>
        <v/>
      </c>
      <c r="P344" s="70" t="str">
        <f aca="false">IF(B344="","",IF(MONTH(B344)=8,"X",""))</f>
        <v/>
      </c>
      <c r="Q344" s="70" t="str">
        <f aca="false">IF(B344="","",IF(MONTH(B344)=9,"X",""))</f>
        <v/>
      </c>
      <c r="R344" s="70" t="str">
        <f aca="false">IF(B344="","",IF(MONTH(B344)=10,"X",""))</f>
        <v/>
      </c>
      <c r="S344" s="70" t="str">
        <f aca="false">IF(B344="","",IF(MONTH(B344)=11,"X",""))</f>
        <v/>
      </c>
      <c r="T344" s="70" t="str">
        <f aca="false">IF(B344="","",IF(MONTH(B344)=12,"X",""))</f>
        <v/>
      </c>
      <c r="U344" s="58" t="str">
        <f aca="false">IF(E344="","",SUMIF($E$5:$E$1000,E344,$AD$5:$AD$1000))</f>
        <v/>
      </c>
      <c r="V344" s="71" t="str">
        <f aca="false">IF(E344="","",_xlfn.TEXTJOIN(" + ",TRUE(),IF(COUNTIFS($E$5:$E$1000,E344,$C$5:$C$1000,"Auditoría Interna")&gt;0,"Interna",""),IF(COUNTIFS($E$5:$E$1000,E344,$C$5:$C$1000,"Auditoría Externa")&gt;0,"Externa",""),IF(COUNTIFS($E$5:$E$1000,E344,$C$5:$C$1000,"SSF")&gt;0,"SSF",""),IF(COUNTIFS($E$5:$E$1000,E344,$C$5:$C$1000,"Comité de Supervisión")&gt;0,"Comité Sup.",""),IF(COUNTIFS($E$5:$E$1000,E344,$C$5:$C$1000,"Consejo de Administración")&gt;0,"Consejo",""),IF(COUNTIFS($E$5:$E$1000,E344,$C$5:$C$1000,"Otros")&gt;0,"Otros","")))</f>
        <v/>
      </c>
      <c r="W344" s="58" t="str">
        <f aca="false">IF(E344="","",SUMIFS($AD$5:$AD$1000,$E$5:$E$1000,E344,$AA$5:$AA$1000,AA344,$C$5:$C$1000,"&lt;&gt;"&amp;C344))</f>
        <v/>
      </c>
      <c r="X344" s="72"/>
      <c r="Y344" s="68"/>
      <c r="Z344" s="72"/>
      <c r="AA344" s="38" t="str">
        <f aca="false">IF(B344="","",YEAR(B344)*100+MONTH(B344))</f>
        <v/>
      </c>
      <c r="AB344" s="38" t="str">
        <f aca="false">IF(AND(E344&lt;&gt;"",E344=Cruce!$C$5,AD344=1),COUNTIFS($E$5:E344,E344,$AD$5:AD344,1),"")</f>
        <v/>
      </c>
      <c r="AC344" s="38" t="str">
        <f aca="false">IF(E344="","",C344&amp;"|"&amp;X344&amp;"|"&amp;IF(B344="","s/f",TEXT(B344,"yyyymmdd"))&amp;IF(OR(C344="SSF",X344="Visitas Auditoría Interna"),"|"&amp;Y344,""))</f>
        <v/>
      </c>
      <c r="AD344" s="38" t="n">
        <f aca="false">IF(E344="",0,IF(COUNTIFS($E$5:E344,E344,$AC$5:AC344,AC344)=1,1,0))</f>
        <v>0</v>
      </c>
      <c r="AE344" s="38" t="str">
        <f aca="false">IF(OR(E344="",AD344&lt;&gt;1),"",SUBSTITUTE(SUBSTITUTE(C344,"Auditoría ",""),"Consejo de Administración","Consejo")&amp;" – "&amp;IF(B344="","(sin fecha)",DAY(B344)&amp;" de "&amp;CHOOSE(MONTH(B344),"Enero","Febrero","Marzo","Abril","Mayo","Junio","Julio","Agosto","Septiembre","Octubre","Noviembre","Diciembre")&amp;" "&amp;YEAR(B344)))</f>
        <v/>
      </c>
      <c r="AF344" s="38" t="n">
        <f aca="false">IF(E344="",0,IF(COUNTIF($AC$5:AC344,AC344)=1,1,0))</f>
        <v>0</v>
      </c>
    </row>
    <row r="345" customFormat="false" ht="15" hidden="false" customHeight="false" outlineLevel="0" collapsed="false">
      <c r="A345" s="68"/>
      <c r="B345" s="67"/>
      <c r="C345" s="68"/>
      <c r="D345" s="68"/>
      <c r="E345" s="69"/>
      <c r="F345" s="69"/>
      <c r="G345" s="70" t="str">
        <f aca="false">IF(OR(E345="",AND($C$3="",$E$3="")),"",IF(B345="","Sin fecha",IF(AND(OR($C$3="",B345&gt;=$C$3),OR($E$3="",B345&lt;=$E$3)),"Sí","No")))</f>
        <v/>
      </c>
      <c r="H345" s="58" t="str">
        <f aca="false">IF(B345="","",YEAR(B345))</f>
        <v/>
      </c>
      <c r="I345" s="70" t="str">
        <f aca="false">IF(B345="","",IF(MONTH(B345)=1,"X",""))</f>
        <v/>
      </c>
      <c r="J345" s="70" t="str">
        <f aca="false">IF(B345="","",IF(MONTH(B345)=2,"X",""))</f>
        <v/>
      </c>
      <c r="K345" s="70" t="str">
        <f aca="false">IF(B345="","",IF(MONTH(B345)=3,"X",""))</f>
        <v/>
      </c>
      <c r="L345" s="70" t="str">
        <f aca="false">IF(B345="","",IF(MONTH(B345)=4,"X",""))</f>
        <v/>
      </c>
      <c r="M345" s="70" t="str">
        <f aca="false">IF(B345="","",IF(MONTH(B345)=5,"X",""))</f>
        <v/>
      </c>
      <c r="N345" s="70" t="str">
        <f aca="false">IF(B345="","",IF(MONTH(B345)=6,"X",""))</f>
        <v/>
      </c>
      <c r="O345" s="70" t="str">
        <f aca="false">IF(B345="","",IF(MONTH(B345)=7,"X",""))</f>
        <v/>
      </c>
      <c r="P345" s="70" t="str">
        <f aca="false">IF(B345="","",IF(MONTH(B345)=8,"X",""))</f>
        <v/>
      </c>
      <c r="Q345" s="70" t="str">
        <f aca="false">IF(B345="","",IF(MONTH(B345)=9,"X",""))</f>
        <v/>
      </c>
      <c r="R345" s="70" t="str">
        <f aca="false">IF(B345="","",IF(MONTH(B345)=10,"X",""))</f>
        <v/>
      </c>
      <c r="S345" s="70" t="str">
        <f aca="false">IF(B345="","",IF(MONTH(B345)=11,"X",""))</f>
        <v/>
      </c>
      <c r="T345" s="70" t="str">
        <f aca="false">IF(B345="","",IF(MONTH(B345)=12,"X",""))</f>
        <v/>
      </c>
      <c r="U345" s="58" t="str">
        <f aca="false">IF(E345="","",SUMIF($E$5:$E$1000,E345,$AD$5:$AD$1000))</f>
        <v/>
      </c>
      <c r="V345" s="71" t="str">
        <f aca="false">IF(E345="","",_xlfn.TEXTJOIN(" + ",TRUE(),IF(COUNTIFS($E$5:$E$1000,E345,$C$5:$C$1000,"Auditoría Interna")&gt;0,"Interna",""),IF(COUNTIFS($E$5:$E$1000,E345,$C$5:$C$1000,"Auditoría Externa")&gt;0,"Externa",""),IF(COUNTIFS($E$5:$E$1000,E345,$C$5:$C$1000,"SSF")&gt;0,"SSF",""),IF(COUNTIFS($E$5:$E$1000,E345,$C$5:$C$1000,"Comité de Supervisión")&gt;0,"Comité Sup.",""),IF(COUNTIFS($E$5:$E$1000,E345,$C$5:$C$1000,"Consejo de Administración")&gt;0,"Consejo",""),IF(COUNTIFS($E$5:$E$1000,E345,$C$5:$C$1000,"Otros")&gt;0,"Otros","")))</f>
        <v/>
      </c>
      <c r="W345" s="58" t="str">
        <f aca="false">IF(E345="","",SUMIFS($AD$5:$AD$1000,$E$5:$E$1000,E345,$AA$5:$AA$1000,AA345,$C$5:$C$1000,"&lt;&gt;"&amp;C345))</f>
        <v/>
      </c>
      <c r="X345" s="72"/>
      <c r="Y345" s="68"/>
      <c r="Z345" s="72"/>
      <c r="AA345" s="38" t="str">
        <f aca="false">IF(B345="","",YEAR(B345)*100+MONTH(B345))</f>
        <v/>
      </c>
      <c r="AB345" s="38" t="str">
        <f aca="false">IF(AND(E345&lt;&gt;"",E345=Cruce!$C$5,AD345=1),COUNTIFS($E$5:E345,E345,$AD$5:AD345,1),"")</f>
        <v/>
      </c>
      <c r="AC345" s="38" t="str">
        <f aca="false">IF(E345="","",C345&amp;"|"&amp;X345&amp;"|"&amp;IF(B345="","s/f",TEXT(B345,"yyyymmdd"))&amp;IF(OR(C345="SSF",X345="Visitas Auditoría Interna"),"|"&amp;Y345,""))</f>
        <v/>
      </c>
      <c r="AD345" s="38" t="n">
        <f aca="false">IF(E345="",0,IF(COUNTIFS($E$5:E345,E345,$AC$5:AC345,AC345)=1,1,0))</f>
        <v>0</v>
      </c>
      <c r="AE345" s="38" t="str">
        <f aca="false">IF(OR(E345="",AD345&lt;&gt;1),"",SUBSTITUTE(SUBSTITUTE(C345,"Auditoría ",""),"Consejo de Administración","Consejo")&amp;" – "&amp;IF(B345="","(sin fecha)",DAY(B345)&amp;" de "&amp;CHOOSE(MONTH(B345),"Enero","Febrero","Marzo","Abril","Mayo","Junio","Julio","Agosto","Septiembre","Octubre","Noviembre","Diciembre")&amp;" "&amp;YEAR(B345)))</f>
        <v/>
      </c>
      <c r="AF345" s="38" t="n">
        <f aca="false">IF(E345="",0,IF(COUNTIF($AC$5:AC345,AC345)=1,1,0))</f>
        <v>0</v>
      </c>
    </row>
    <row r="346" customFormat="false" ht="15" hidden="false" customHeight="false" outlineLevel="0" collapsed="false">
      <c r="A346" s="68"/>
      <c r="B346" s="67"/>
      <c r="C346" s="68"/>
      <c r="D346" s="68"/>
      <c r="E346" s="69"/>
      <c r="F346" s="69"/>
      <c r="G346" s="70" t="str">
        <f aca="false">IF(OR(E346="",AND($C$3="",$E$3="")),"",IF(B346="","Sin fecha",IF(AND(OR($C$3="",B346&gt;=$C$3),OR($E$3="",B346&lt;=$E$3)),"Sí","No")))</f>
        <v/>
      </c>
      <c r="H346" s="58" t="str">
        <f aca="false">IF(B346="","",YEAR(B346))</f>
        <v/>
      </c>
      <c r="I346" s="70" t="str">
        <f aca="false">IF(B346="","",IF(MONTH(B346)=1,"X",""))</f>
        <v/>
      </c>
      <c r="J346" s="70" t="str">
        <f aca="false">IF(B346="","",IF(MONTH(B346)=2,"X",""))</f>
        <v/>
      </c>
      <c r="K346" s="70" t="str">
        <f aca="false">IF(B346="","",IF(MONTH(B346)=3,"X",""))</f>
        <v/>
      </c>
      <c r="L346" s="70" t="str">
        <f aca="false">IF(B346="","",IF(MONTH(B346)=4,"X",""))</f>
        <v/>
      </c>
      <c r="M346" s="70" t="str">
        <f aca="false">IF(B346="","",IF(MONTH(B346)=5,"X",""))</f>
        <v/>
      </c>
      <c r="N346" s="70" t="str">
        <f aca="false">IF(B346="","",IF(MONTH(B346)=6,"X",""))</f>
        <v/>
      </c>
      <c r="O346" s="70" t="str">
        <f aca="false">IF(B346="","",IF(MONTH(B346)=7,"X",""))</f>
        <v/>
      </c>
      <c r="P346" s="70" t="str">
        <f aca="false">IF(B346="","",IF(MONTH(B346)=8,"X",""))</f>
        <v/>
      </c>
      <c r="Q346" s="70" t="str">
        <f aca="false">IF(B346="","",IF(MONTH(B346)=9,"X",""))</f>
        <v/>
      </c>
      <c r="R346" s="70" t="str">
        <f aca="false">IF(B346="","",IF(MONTH(B346)=10,"X",""))</f>
        <v/>
      </c>
      <c r="S346" s="70" t="str">
        <f aca="false">IF(B346="","",IF(MONTH(B346)=11,"X",""))</f>
        <v/>
      </c>
      <c r="T346" s="70" t="str">
        <f aca="false">IF(B346="","",IF(MONTH(B346)=12,"X",""))</f>
        <v/>
      </c>
      <c r="U346" s="58" t="str">
        <f aca="false">IF(E346="","",SUMIF($E$5:$E$1000,E346,$AD$5:$AD$1000))</f>
        <v/>
      </c>
      <c r="V346" s="71" t="str">
        <f aca="false">IF(E346="","",_xlfn.TEXTJOIN(" + ",TRUE(),IF(COUNTIFS($E$5:$E$1000,E346,$C$5:$C$1000,"Auditoría Interna")&gt;0,"Interna",""),IF(COUNTIFS($E$5:$E$1000,E346,$C$5:$C$1000,"Auditoría Externa")&gt;0,"Externa",""),IF(COUNTIFS($E$5:$E$1000,E346,$C$5:$C$1000,"SSF")&gt;0,"SSF",""),IF(COUNTIFS($E$5:$E$1000,E346,$C$5:$C$1000,"Comité de Supervisión")&gt;0,"Comité Sup.",""),IF(COUNTIFS($E$5:$E$1000,E346,$C$5:$C$1000,"Consejo de Administración")&gt;0,"Consejo",""),IF(COUNTIFS($E$5:$E$1000,E346,$C$5:$C$1000,"Otros")&gt;0,"Otros","")))</f>
        <v/>
      </c>
      <c r="W346" s="58" t="str">
        <f aca="false">IF(E346="","",SUMIFS($AD$5:$AD$1000,$E$5:$E$1000,E346,$AA$5:$AA$1000,AA346,$C$5:$C$1000,"&lt;&gt;"&amp;C346))</f>
        <v/>
      </c>
      <c r="X346" s="72"/>
      <c r="Y346" s="68"/>
      <c r="Z346" s="72"/>
      <c r="AA346" s="38" t="str">
        <f aca="false">IF(B346="","",YEAR(B346)*100+MONTH(B346))</f>
        <v/>
      </c>
      <c r="AB346" s="38" t="str">
        <f aca="false">IF(AND(E346&lt;&gt;"",E346=Cruce!$C$5,AD346=1),COUNTIFS($E$5:E346,E346,$AD$5:AD346,1),"")</f>
        <v/>
      </c>
      <c r="AC346" s="38" t="str">
        <f aca="false">IF(E346="","",C346&amp;"|"&amp;X346&amp;"|"&amp;IF(B346="","s/f",TEXT(B346,"yyyymmdd"))&amp;IF(OR(C346="SSF",X346="Visitas Auditoría Interna"),"|"&amp;Y346,""))</f>
        <v/>
      </c>
      <c r="AD346" s="38" t="n">
        <f aca="false">IF(E346="",0,IF(COUNTIFS($E$5:E346,E346,$AC$5:AC346,AC346)=1,1,0))</f>
        <v>0</v>
      </c>
      <c r="AE346" s="38" t="str">
        <f aca="false">IF(OR(E346="",AD346&lt;&gt;1),"",SUBSTITUTE(SUBSTITUTE(C346,"Auditoría ",""),"Consejo de Administración","Consejo")&amp;" – "&amp;IF(B346="","(sin fecha)",DAY(B346)&amp;" de "&amp;CHOOSE(MONTH(B346),"Enero","Febrero","Marzo","Abril","Mayo","Junio","Julio","Agosto","Septiembre","Octubre","Noviembre","Diciembre")&amp;" "&amp;YEAR(B346)))</f>
        <v/>
      </c>
      <c r="AF346" s="38" t="n">
        <f aca="false">IF(E346="",0,IF(COUNTIF($AC$5:AC346,AC346)=1,1,0))</f>
        <v>0</v>
      </c>
    </row>
    <row r="347" customFormat="false" ht="15" hidden="false" customHeight="false" outlineLevel="0" collapsed="false">
      <c r="A347" s="68"/>
      <c r="B347" s="67"/>
      <c r="C347" s="68"/>
      <c r="D347" s="68"/>
      <c r="E347" s="69"/>
      <c r="F347" s="69"/>
      <c r="G347" s="70" t="str">
        <f aca="false">IF(OR(E347="",AND($C$3="",$E$3="")),"",IF(B347="","Sin fecha",IF(AND(OR($C$3="",B347&gt;=$C$3),OR($E$3="",B347&lt;=$E$3)),"Sí","No")))</f>
        <v/>
      </c>
      <c r="H347" s="58" t="str">
        <f aca="false">IF(B347="","",YEAR(B347))</f>
        <v/>
      </c>
      <c r="I347" s="70" t="str">
        <f aca="false">IF(B347="","",IF(MONTH(B347)=1,"X",""))</f>
        <v/>
      </c>
      <c r="J347" s="70" t="str">
        <f aca="false">IF(B347="","",IF(MONTH(B347)=2,"X",""))</f>
        <v/>
      </c>
      <c r="K347" s="70" t="str">
        <f aca="false">IF(B347="","",IF(MONTH(B347)=3,"X",""))</f>
        <v/>
      </c>
      <c r="L347" s="70" t="str">
        <f aca="false">IF(B347="","",IF(MONTH(B347)=4,"X",""))</f>
        <v/>
      </c>
      <c r="M347" s="70" t="str">
        <f aca="false">IF(B347="","",IF(MONTH(B347)=5,"X",""))</f>
        <v/>
      </c>
      <c r="N347" s="70" t="str">
        <f aca="false">IF(B347="","",IF(MONTH(B347)=6,"X",""))</f>
        <v/>
      </c>
      <c r="O347" s="70" t="str">
        <f aca="false">IF(B347="","",IF(MONTH(B347)=7,"X",""))</f>
        <v/>
      </c>
      <c r="P347" s="70" t="str">
        <f aca="false">IF(B347="","",IF(MONTH(B347)=8,"X",""))</f>
        <v/>
      </c>
      <c r="Q347" s="70" t="str">
        <f aca="false">IF(B347="","",IF(MONTH(B347)=9,"X",""))</f>
        <v/>
      </c>
      <c r="R347" s="70" t="str">
        <f aca="false">IF(B347="","",IF(MONTH(B347)=10,"X",""))</f>
        <v/>
      </c>
      <c r="S347" s="70" t="str">
        <f aca="false">IF(B347="","",IF(MONTH(B347)=11,"X",""))</f>
        <v/>
      </c>
      <c r="T347" s="70" t="str">
        <f aca="false">IF(B347="","",IF(MONTH(B347)=12,"X",""))</f>
        <v/>
      </c>
      <c r="U347" s="58" t="str">
        <f aca="false">IF(E347="","",SUMIF($E$5:$E$1000,E347,$AD$5:$AD$1000))</f>
        <v/>
      </c>
      <c r="V347" s="71" t="str">
        <f aca="false">IF(E347="","",_xlfn.TEXTJOIN(" + ",TRUE(),IF(COUNTIFS($E$5:$E$1000,E347,$C$5:$C$1000,"Auditoría Interna")&gt;0,"Interna",""),IF(COUNTIFS($E$5:$E$1000,E347,$C$5:$C$1000,"Auditoría Externa")&gt;0,"Externa",""),IF(COUNTIFS($E$5:$E$1000,E347,$C$5:$C$1000,"SSF")&gt;0,"SSF",""),IF(COUNTIFS($E$5:$E$1000,E347,$C$5:$C$1000,"Comité de Supervisión")&gt;0,"Comité Sup.",""),IF(COUNTIFS($E$5:$E$1000,E347,$C$5:$C$1000,"Consejo de Administración")&gt;0,"Consejo",""),IF(COUNTIFS($E$5:$E$1000,E347,$C$5:$C$1000,"Otros")&gt;0,"Otros","")))</f>
        <v/>
      </c>
      <c r="W347" s="58" t="str">
        <f aca="false">IF(E347="","",SUMIFS($AD$5:$AD$1000,$E$5:$E$1000,E347,$AA$5:$AA$1000,AA347,$C$5:$C$1000,"&lt;&gt;"&amp;C347))</f>
        <v/>
      </c>
      <c r="X347" s="72"/>
      <c r="Y347" s="68"/>
      <c r="Z347" s="72"/>
      <c r="AA347" s="38" t="str">
        <f aca="false">IF(B347="","",YEAR(B347)*100+MONTH(B347))</f>
        <v/>
      </c>
      <c r="AB347" s="38" t="str">
        <f aca="false">IF(AND(E347&lt;&gt;"",E347=Cruce!$C$5,AD347=1),COUNTIFS($E$5:E347,E347,$AD$5:AD347,1),"")</f>
        <v/>
      </c>
      <c r="AC347" s="38" t="str">
        <f aca="false">IF(E347="","",C347&amp;"|"&amp;X347&amp;"|"&amp;IF(B347="","s/f",TEXT(B347,"yyyymmdd"))&amp;IF(OR(C347="SSF",X347="Visitas Auditoría Interna"),"|"&amp;Y347,""))</f>
        <v/>
      </c>
      <c r="AD347" s="38" t="n">
        <f aca="false">IF(E347="",0,IF(COUNTIFS($E$5:E347,E347,$AC$5:AC347,AC347)=1,1,0))</f>
        <v>0</v>
      </c>
      <c r="AE347" s="38" t="str">
        <f aca="false">IF(OR(E347="",AD347&lt;&gt;1),"",SUBSTITUTE(SUBSTITUTE(C347,"Auditoría ",""),"Consejo de Administración","Consejo")&amp;" – "&amp;IF(B347="","(sin fecha)",DAY(B347)&amp;" de "&amp;CHOOSE(MONTH(B347),"Enero","Febrero","Marzo","Abril","Mayo","Junio","Julio","Agosto","Septiembre","Octubre","Noviembre","Diciembre")&amp;" "&amp;YEAR(B347)))</f>
        <v/>
      </c>
      <c r="AF347" s="38" t="n">
        <f aca="false">IF(E347="",0,IF(COUNTIF($AC$5:AC347,AC347)=1,1,0))</f>
        <v>0</v>
      </c>
    </row>
    <row r="348" customFormat="false" ht="15" hidden="false" customHeight="false" outlineLevel="0" collapsed="false">
      <c r="A348" s="68"/>
      <c r="B348" s="67"/>
      <c r="C348" s="68"/>
      <c r="D348" s="68"/>
      <c r="E348" s="69"/>
      <c r="F348" s="69"/>
      <c r="G348" s="70" t="str">
        <f aca="false">IF(OR(E348="",AND($C$3="",$E$3="")),"",IF(B348="","Sin fecha",IF(AND(OR($C$3="",B348&gt;=$C$3),OR($E$3="",B348&lt;=$E$3)),"Sí","No")))</f>
        <v/>
      </c>
      <c r="H348" s="58" t="str">
        <f aca="false">IF(B348="","",YEAR(B348))</f>
        <v/>
      </c>
      <c r="I348" s="70" t="str">
        <f aca="false">IF(B348="","",IF(MONTH(B348)=1,"X",""))</f>
        <v/>
      </c>
      <c r="J348" s="70" t="str">
        <f aca="false">IF(B348="","",IF(MONTH(B348)=2,"X",""))</f>
        <v/>
      </c>
      <c r="K348" s="70" t="str">
        <f aca="false">IF(B348="","",IF(MONTH(B348)=3,"X",""))</f>
        <v/>
      </c>
      <c r="L348" s="70" t="str">
        <f aca="false">IF(B348="","",IF(MONTH(B348)=4,"X",""))</f>
        <v/>
      </c>
      <c r="M348" s="70" t="str">
        <f aca="false">IF(B348="","",IF(MONTH(B348)=5,"X",""))</f>
        <v/>
      </c>
      <c r="N348" s="70" t="str">
        <f aca="false">IF(B348="","",IF(MONTH(B348)=6,"X",""))</f>
        <v/>
      </c>
      <c r="O348" s="70" t="str">
        <f aca="false">IF(B348="","",IF(MONTH(B348)=7,"X",""))</f>
        <v/>
      </c>
      <c r="P348" s="70" t="str">
        <f aca="false">IF(B348="","",IF(MONTH(B348)=8,"X",""))</f>
        <v/>
      </c>
      <c r="Q348" s="70" t="str">
        <f aca="false">IF(B348="","",IF(MONTH(B348)=9,"X",""))</f>
        <v/>
      </c>
      <c r="R348" s="70" t="str">
        <f aca="false">IF(B348="","",IF(MONTH(B348)=10,"X",""))</f>
        <v/>
      </c>
      <c r="S348" s="70" t="str">
        <f aca="false">IF(B348="","",IF(MONTH(B348)=11,"X",""))</f>
        <v/>
      </c>
      <c r="T348" s="70" t="str">
        <f aca="false">IF(B348="","",IF(MONTH(B348)=12,"X",""))</f>
        <v/>
      </c>
      <c r="U348" s="58" t="str">
        <f aca="false">IF(E348="","",SUMIF($E$5:$E$1000,E348,$AD$5:$AD$1000))</f>
        <v/>
      </c>
      <c r="V348" s="71" t="str">
        <f aca="false">IF(E348="","",_xlfn.TEXTJOIN(" + ",TRUE(),IF(COUNTIFS($E$5:$E$1000,E348,$C$5:$C$1000,"Auditoría Interna")&gt;0,"Interna",""),IF(COUNTIFS($E$5:$E$1000,E348,$C$5:$C$1000,"Auditoría Externa")&gt;0,"Externa",""),IF(COUNTIFS($E$5:$E$1000,E348,$C$5:$C$1000,"SSF")&gt;0,"SSF",""),IF(COUNTIFS($E$5:$E$1000,E348,$C$5:$C$1000,"Comité de Supervisión")&gt;0,"Comité Sup.",""),IF(COUNTIFS($E$5:$E$1000,E348,$C$5:$C$1000,"Consejo de Administración")&gt;0,"Consejo",""),IF(COUNTIFS($E$5:$E$1000,E348,$C$5:$C$1000,"Otros")&gt;0,"Otros","")))</f>
        <v/>
      </c>
      <c r="W348" s="58" t="str">
        <f aca="false">IF(E348="","",SUMIFS($AD$5:$AD$1000,$E$5:$E$1000,E348,$AA$5:$AA$1000,AA348,$C$5:$C$1000,"&lt;&gt;"&amp;C348))</f>
        <v/>
      </c>
      <c r="X348" s="72"/>
      <c r="Y348" s="68"/>
      <c r="Z348" s="72"/>
      <c r="AA348" s="38" t="str">
        <f aca="false">IF(B348="","",YEAR(B348)*100+MONTH(B348))</f>
        <v/>
      </c>
      <c r="AB348" s="38" t="str">
        <f aca="false">IF(AND(E348&lt;&gt;"",E348=Cruce!$C$5,AD348=1),COUNTIFS($E$5:E348,E348,$AD$5:AD348,1),"")</f>
        <v/>
      </c>
      <c r="AC348" s="38" t="str">
        <f aca="false">IF(E348="","",C348&amp;"|"&amp;X348&amp;"|"&amp;IF(B348="","s/f",TEXT(B348,"yyyymmdd"))&amp;IF(OR(C348="SSF",X348="Visitas Auditoría Interna"),"|"&amp;Y348,""))</f>
        <v/>
      </c>
      <c r="AD348" s="38" t="n">
        <f aca="false">IF(E348="",0,IF(COUNTIFS($E$5:E348,E348,$AC$5:AC348,AC348)=1,1,0))</f>
        <v>0</v>
      </c>
      <c r="AE348" s="38" t="str">
        <f aca="false">IF(OR(E348="",AD348&lt;&gt;1),"",SUBSTITUTE(SUBSTITUTE(C348,"Auditoría ",""),"Consejo de Administración","Consejo")&amp;" – "&amp;IF(B348="","(sin fecha)",DAY(B348)&amp;" de "&amp;CHOOSE(MONTH(B348),"Enero","Febrero","Marzo","Abril","Mayo","Junio","Julio","Agosto","Septiembre","Octubre","Noviembre","Diciembre")&amp;" "&amp;YEAR(B348)))</f>
        <v/>
      </c>
      <c r="AF348" s="38" t="n">
        <f aca="false">IF(E348="",0,IF(COUNTIF($AC$5:AC348,AC348)=1,1,0))</f>
        <v>0</v>
      </c>
    </row>
    <row r="349" customFormat="false" ht="15" hidden="false" customHeight="false" outlineLevel="0" collapsed="false">
      <c r="A349" s="68"/>
      <c r="B349" s="67"/>
      <c r="C349" s="68"/>
      <c r="D349" s="68"/>
      <c r="E349" s="69"/>
      <c r="F349" s="69"/>
      <c r="G349" s="70" t="str">
        <f aca="false">IF(OR(E349="",AND($C$3="",$E$3="")),"",IF(B349="","Sin fecha",IF(AND(OR($C$3="",B349&gt;=$C$3),OR($E$3="",B349&lt;=$E$3)),"Sí","No")))</f>
        <v/>
      </c>
      <c r="H349" s="58" t="str">
        <f aca="false">IF(B349="","",YEAR(B349))</f>
        <v/>
      </c>
      <c r="I349" s="70" t="str">
        <f aca="false">IF(B349="","",IF(MONTH(B349)=1,"X",""))</f>
        <v/>
      </c>
      <c r="J349" s="70" t="str">
        <f aca="false">IF(B349="","",IF(MONTH(B349)=2,"X",""))</f>
        <v/>
      </c>
      <c r="K349" s="70" t="str">
        <f aca="false">IF(B349="","",IF(MONTH(B349)=3,"X",""))</f>
        <v/>
      </c>
      <c r="L349" s="70" t="str">
        <f aca="false">IF(B349="","",IF(MONTH(B349)=4,"X",""))</f>
        <v/>
      </c>
      <c r="M349" s="70" t="str">
        <f aca="false">IF(B349="","",IF(MONTH(B349)=5,"X",""))</f>
        <v/>
      </c>
      <c r="N349" s="70" t="str">
        <f aca="false">IF(B349="","",IF(MONTH(B349)=6,"X",""))</f>
        <v/>
      </c>
      <c r="O349" s="70" t="str">
        <f aca="false">IF(B349="","",IF(MONTH(B349)=7,"X",""))</f>
        <v/>
      </c>
      <c r="P349" s="70" t="str">
        <f aca="false">IF(B349="","",IF(MONTH(B349)=8,"X",""))</f>
        <v/>
      </c>
      <c r="Q349" s="70" t="str">
        <f aca="false">IF(B349="","",IF(MONTH(B349)=9,"X",""))</f>
        <v/>
      </c>
      <c r="R349" s="70" t="str">
        <f aca="false">IF(B349="","",IF(MONTH(B349)=10,"X",""))</f>
        <v/>
      </c>
      <c r="S349" s="70" t="str">
        <f aca="false">IF(B349="","",IF(MONTH(B349)=11,"X",""))</f>
        <v/>
      </c>
      <c r="T349" s="70" t="str">
        <f aca="false">IF(B349="","",IF(MONTH(B349)=12,"X",""))</f>
        <v/>
      </c>
      <c r="U349" s="58" t="str">
        <f aca="false">IF(E349="","",SUMIF($E$5:$E$1000,E349,$AD$5:$AD$1000))</f>
        <v/>
      </c>
      <c r="V349" s="71" t="str">
        <f aca="false">IF(E349="","",_xlfn.TEXTJOIN(" + ",TRUE(),IF(COUNTIFS($E$5:$E$1000,E349,$C$5:$C$1000,"Auditoría Interna")&gt;0,"Interna",""),IF(COUNTIFS($E$5:$E$1000,E349,$C$5:$C$1000,"Auditoría Externa")&gt;0,"Externa",""),IF(COUNTIFS($E$5:$E$1000,E349,$C$5:$C$1000,"SSF")&gt;0,"SSF",""),IF(COUNTIFS($E$5:$E$1000,E349,$C$5:$C$1000,"Comité de Supervisión")&gt;0,"Comité Sup.",""),IF(COUNTIFS($E$5:$E$1000,E349,$C$5:$C$1000,"Consejo de Administración")&gt;0,"Consejo",""),IF(COUNTIFS($E$5:$E$1000,E349,$C$5:$C$1000,"Otros")&gt;0,"Otros","")))</f>
        <v/>
      </c>
      <c r="W349" s="58" t="str">
        <f aca="false">IF(E349="","",SUMIFS($AD$5:$AD$1000,$E$5:$E$1000,E349,$AA$5:$AA$1000,AA349,$C$5:$C$1000,"&lt;&gt;"&amp;C349))</f>
        <v/>
      </c>
      <c r="X349" s="72"/>
      <c r="Y349" s="68"/>
      <c r="Z349" s="72"/>
      <c r="AA349" s="38" t="str">
        <f aca="false">IF(B349="","",YEAR(B349)*100+MONTH(B349))</f>
        <v/>
      </c>
      <c r="AB349" s="38" t="str">
        <f aca="false">IF(AND(E349&lt;&gt;"",E349=Cruce!$C$5,AD349=1),COUNTIFS($E$5:E349,E349,$AD$5:AD349,1),"")</f>
        <v/>
      </c>
      <c r="AC349" s="38" t="str">
        <f aca="false">IF(E349="","",C349&amp;"|"&amp;X349&amp;"|"&amp;IF(B349="","s/f",TEXT(B349,"yyyymmdd"))&amp;IF(OR(C349="SSF",X349="Visitas Auditoría Interna"),"|"&amp;Y349,""))</f>
        <v/>
      </c>
      <c r="AD349" s="38" t="n">
        <f aca="false">IF(E349="",0,IF(COUNTIFS($E$5:E349,E349,$AC$5:AC349,AC349)=1,1,0))</f>
        <v>0</v>
      </c>
      <c r="AE349" s="38" t="str">
        <f aca="false">IF(OR(E349="",AD349&lt;&gt;1),"",SUBSTITUTE(SUBSTITUTE(C349,"Auditoría ",""),"Consejo de Administración","Consejo")&amp;" – "&amp;IF(B349="","(sin fecha)",DAY(B349)&amp;" de "&amp;CHOOSE(MONTH(B349),"Enero","Febrero","Marzo","Abril","Mayo","Junio","Julio","Agosto","Septiembre","Octubre","Noviembre","Diciembre")&amp;" "&amp;YEAR(B349)))</f>
        <v/>
      </c>
      <c r="AF349" s="38" t="n">
        <f aca="false">IF(E349="",0,IF(COUNTIF($AC$5:AC349,AC349)=1,1,0))</f>
        <v>0</v>
      </c>
    </row>
    <row r="350" customFormat="false" ht="15" hidden="false" customHeight="false" outlineLevel="0" collapsed="false">
      <c r="A350" s="68"/>
      <c r="B350" s="67"/>
      <c r="C350" s="68"/>
      <c r="D350" s="68"/>
      <c r="E350" s="69"/>
      <c r="F350" s="69"/>
      <c r="G350" s="70" t="str">
        <f aca="false">IF(OR(E350="",AND($C$3="",$E$3="")),"",IF(B350="","Sin fecha",IF(AND(OR($C$3="",B350&gt;=$C$3),OR($E$3="",B350&lt;=$E$3)),"Sí","No")))</f>
        <v/>
      </c>
      <c r="H350" s="58" t="str">
        <f aca="false">IF(B350="","",YEAR(B350))</f>
        <v/>
      </c>
      <c r="I350" s="70" t="str">
        <f aca="false">IF(B350="","",IF(MONTH(B350)=1,"X",""))</f>
        <v/>
      </c>
      <c r="J350" s="70" t="str">
        <f aca="false">IF(B350="","",IF(MONTH(B350)=2,"X",""))</f>
        <v/>
      </c>
      <c r="K350" s="70" t="str">
        <f aca="false">IF(B350="","",IF(MONTH(B350)=3,"X",""))</f>
        <v/>
      </c>
      <c r="L350" s="70" t="str">
        <f aca="false">IF(B350="","",IF(MONTH(B350)=4,"X",""))</f>
        <v/>
      </c>
      <c r="M350" s="70" t="str">
        <f aca="false">IF(B350="","",IF(MONTH(B350)=5,"X",""))</f>
        <v/>
      </c>
      <c r="N350" s="70" t="str">
        <f aca="false">IF(B350="","",IF(MONTH(B350)=6,"X",""))</f>
        <v/>
      </c>
      <c r="O350" s="70" t="str">
        <f aca="false">IF(B350="","",IF(MONTH(B350)=7,"X",""))</f>
        <v/>
      </c>
      <c r="P350" s="70" t="str">
        <f aca="false">IF(B350="","",IF(MONTH(B350)=8,"X",""))</f>
        <v/>
      </c>
      <c r="Q350" s="70" t="str">
        <f aca="false">IF(B350="","",IF(MONTH(B350)=9,"X",""))</f>
        <v/>
      </c>
      <c r="R350" s="70" t="str">
        <f aca="false">IF(B350="","",IF(MONTH(B350)=10,"X",""))</f>
        <v/>
      </c>
      <c r="S350" s="70" t="str">
        <f aca="false">IF(B350="","",IF(MONTH(B350)=11,"X",""))</f>
        <v/>
      </c>
      <c r="T350" s="70" t="str">
        <f aca="false">IF(B350="","",IF(MONTH(B350)=12,"X",""))</f>
        <v/>
      </c>
      <c r="U350" s="58" t="str">
        <f aca="false">IF(E350="","",SUMIF($E$5:$E$1000,E350,$AD$5:$AD$1000))</f>
        <v/>
      </c>
      <c r="V350" s="71" t="str">
        <f aca="false">IF(E350="","",_xlfn.TEXTJOIN(" + ",TRUE(),IF(COUNTIFS($E$5:$E$1000,E350,$C$5:$C$1000,"Auditoría Interna")&gt;0,"Interna",""),IF(COUNTIFS($E$5:$E$1000,E350,$C$5:$C$1000,"Auditoría Externa")&gt;0,"Externa",""),IF(COUNTIFS($E$5:$E$1000,E350,$C$5:$C$1000,"SSF")&gt;0,"SSF",""),IF(COUNTIFS($E$5:$E$1000,E350,$C$5:$C$1000,"Comité de Supervisión")&gt;0,"Comité Sup.",""),IF(COUNTIFS($E$5:$E$1000,E350,$C$5:$C$1000,"Consejo de Administración")&gt;0,"Consejo",""),IF(COUNTIFS($E$5:$E$1000,E350,$C$5:$C$1000,"Otros")&gt;0,"Otros","")))</f>
        <v/>
      </c>
      <c r="W350" s="58" t="str">
        <f aca="false">IF(E350="","",SUMIFS($AD$5:$AD$1000,$E$5:$E$1000,E350,$AA$5:$AA$1000,AA350,$C$5:$C$1000,"&lt;&gt;"&amp;C350))</f>
        <v/>
      </c>
      <c r="X350" s="72"/>
      <c r="Y350" s="68"/>
      <c r="Z350" s="72"/>
      <c r="AA350" s="38" t="str">
        <f aca="false">IF(B350="","",YEAR(B350)*100+MONTH(B350))</f>
        <v/>
      </c>
      <c r="AB350" s="38" t="str">
        <f aca="false">IF(AND(E350&lt;&gt;"",E350=Cruce!$C$5,AD350=1),COUNTIFS($E$5:E350,E350,$AD$5:AD350,1),"")</f>
        <v/>
      </c>
      <c r="AC350" s="38" t="str">
        <f aca="false">IF(E350="","",C350&amp;"|"&amp;X350&amp;"|"&amp;IF(B350="","s/f",TEXT(B350,"yyyymmdd"))&amp;IF(OR(C350="SSF",X350="Visitas Auditoría Interna"),"|"&amp;Y350,""))</f>
        <v/>
      </c>
      <c r="AD350" s="38" t="n">
        <f aca="false">IF(E350="",0,IF(COUNTIFS($E$5:E350,E350,$AC$5:AC350,AC350)=1,1,0))</f>
        <v>0</v>
      </c>
      <c r="AE350" s="38" t="str">
        <f aca="false">IF(OR(E350="",AD350&lt;&gt;1),"",SUBSTITUTE(SUBSTITUTE(C350,"Auditoría ",""),"Consejo de Administración","Consejo")&amp;" – "&amp;IF(B350="","(sin fecha)",DAY(B350)&amp;" de "&amp;CHOOSE(MONTH(B350),"Enero","Febrero","Marzo","Abril","Mayo","Junio","Julio","Agosto","Septiembre","Octubre","Noviembre","Diciembre")&amp;" "&amp;YEAR(B350)))</f>
        <v/>
      </c>
      <c r="AF350" s="38" t="n">
        <f aca="false">IF(E350="",0,IF(COUNTIF($AC$5:AC350,AC350)=1,1,0))</f>
        <v>0</v>
      </c>
    </row>
    <row r="351" customFormat="false" ht="15" hidden="false" customHeight="false" outlineLevel="0" collapsed="false">
      <c r="A351" s="68"/>
      <c r="B351" s="67"/>
      <c r="C351" s="68"/>
      <c r="D351" s="68"/>
      <c r="E351" s="69"/>
      <c r="F351" s="69"/>
      <c r="G351" s="70" t="str">
        <f aca="false">IF(OR(E351="",AND($C$3="",$E$3="")),"",IF(B351="","Sin fecha",IF(AND(OR($C$3="",B351&gt;=$C$3),OR($E$3="",B351&lt;=$E$3)),"Sí","No")))</f>
        <v/>
      </c>
      <c r="H351" s="58" t="str">
        <f aca="false">IF(B351="","",YEAR(B351))</f>
        <v/>
      </c>
      <c r="I351" s="70" t="str">
        <f aca="false">IF(B351="","",IF(MONTH(B351)=1,"X",""))</f>
        <v/>
      </c>
      <c r="J351" s="70" t="str">
        <f aca="false">IF(B351="","",IF(MONTH(B351)=2,"X",""))</f>
        <v/>
      </c>
      <c r="K351" s="70" t="str">
        <f aca="false">IF(B351="","",IF(MONTH(B351)=3,"X",""))</f>
        <v/>
      </c>
      <c r="L351" s="70" t="str">
        <f aca="false">IF(B351="","",IF(MONTH(B351)=4,"X",""))</f>
        <v/>
      </c>
      <c r="M351" s="70" t="str">
        <f aca="false">IF(B351="","",IF(MONTH(B351)=5,"X",""))</f>
        <v/>
      </c>
      <c r="N351" s="70" t="str">
        <f aca="false">IF(B351="","",IF(MONTH(B351)=6,"X",""))</f>
        <v/>
      </c>
      <c r="O351" s="70" t="str">
        <f aca="false">IF(B351="","",IF(MONTH(B351)=7,"X",""))</f>
        <v/>
      </c>
      <c r="P351" s="70" t="str">
        <f aca="false">IF(B351="","",IF(MONTH(B351)=8,"X",""))</f>
        <v/>
      </c>
      <c r="Q351" s="70" t="str">
        <f aca="false">IF(B351="","",IF(MONTH(B351)=9,"X",""))</f>
        <v/>
      </c>
      <c r="R351" s="70" t="str">
        <f aca="false">IF(B351="","",IF(MONTH(B351)=10,"X",""))</f>
        <v/>
      </c>
      <c r="S351" s="70" t="str">
        <f aca="false">IF(B351="","",IF(MONTH(B351)=11,"X",""))</f>
        <v/>
      </c>
      <c r="T351" s="70" t="str">
        <f aca="false">IF(B351="","",IF(MONTH(B351)=12,"X",""))</f>
        <v/>
      </c>
      <c r="U351" s="58" t="str">
        <f aca="false">IF(E351="","",SUMIF($E$5:$E$1000,E351,$AD$5:$AD$1000))</f>
        <v/>
      </c>
      <c r="V351" s="71" t="str">
        <f aca="false">IF(E351="","",_xlfn.TEXTJOIN(" + ",TRUE(),IF(COUNTIFS($E$5:$E$1000,E351,$C$5:$C$1000,"Auditoría Interna")&gt;0,"Interna",""),IF(COUNTIFS($E$5:$E$1000,E351,$C$5:$C$1000,"Auditoría Externa")&gt;0,"Externa",""),IF(COUNTIFS($E$5:$E$1000,E351,$C$5:$C$1000,"SSF")&gt;0,"SSF",""),IF(COUNTIFS($E$5:$E$1000,E351,$C$5:$C$1000,"Comité de Supervisión")&gt;0,"Comité Sup.",""),IF(COUNTIFS($E$5:$E$1000,E351,$C$5:$C$1000,"Consejo de Administración")&gt;0,"Consejo",""),IF(COUNTIFS($E$5:$E$1000,E351,$C$5:$C$1000,"Otros")&gt;0,"Otros","")))</f>
        <v/>
      </c>
      <c r="W351" s="58" t="str">
        <f aca="false">IF(E351="","",SUMIFS($AD$5:$AD$1000,$E$5:$E$1000,E351,$AA$5:$AA$1000,AA351,$C$5:$C$1000,"&lt;&gt;"&amp;C351))</f>
        <v/>
      </c>
      <c r="X351" s="72"/>
      <c r="Y351" s="68"/>
      <c r="Z351" s="72"/>
      <c r="AA351" s="38" t="str">
        <f aca="false">IF(B351="","",YEAR(B351)*100+MONTH(B351))</f>
        <v/>
      </c>
      <c r="AB351" s="38" t="str">
        <f aca="false">IF(AND(E351&lt;&gt;"",E351=Cruce!$C$5,AD351=1),COUNTIFS($E$5:E351,E351,$AD$5:AD351,1),"")</f>
        <v/>
      </c>
      <c r="AC351" s="38" t="str">
        <f aca="false">IF(E351="","",C351&amp;"|"&amp;X351&amp;"|"&amp;IF(B351="","s/f",TEXT(B351,"yyyymmdd"))&amp;IF(OR(C351="SSF",X351="Visitas Auditoría Interna"),"|"&amp;Y351,""))</f>
        <v/>
      </c>
      <c r="AD351" s="38" t="n">
        <f aca="false">IF(E351="",0,IF(COUNTIFS($E$5:E351,E351,$AC$5:AC351,AC351)=1,1,0))</f>
        <v>0</v>
      </c>
      <c r="AE351" s="38" t="str">
        <f aca="false">IF(OR(E351="",AD351&lt;&gt;1),"",SUBSTITUTE(SUBSTITUTE(C351,"Auditoría ",""),"Consejo de Administración","Consejo")&amp;" – "&amp;IF(B351="","(sin fecha)",DAY(B351)&amp;" de "&amp;CHOOSE(MONTH(B351),"Enero","Febrero","Marzo","Abril","Mayo","Junio","Julio","Agosto","Septiembre","Octubre","Noviembre","Diciembre")&amp;" "&amp;YEAR(B351)))</f>
        <v/>
      </c>
      <c r="AF351" s="38" t="n">
        <f aca="false">IF(E351="",0,IF(COUNTIF($AC$5:AC351,AC351)=1,1,0))</f>
        <v>0</v>
      </c>
    </row>
    <row r="352" customFormat="false" ht="15" hidden="false" customHeight="false" outlineLevel="0" collapsed="false">
      <c r="A352" s="68"/>
      <c r="B352" s="67"/>
      <c r="C352" s="68"/>
      <c r="D352" s="68"/>
      <c r="E352" s="69"/>
      <c r="F352" s="69"/>
      <c r="G352" s="70" t="str">
        <f aca="false">IF(OR(E352="",AND($C$3="",$E$3="")),"",IF(B352="","Sin fecha",IF(AND(OR($C$3="",B352&gt;=$C$3),OR($E$3="",B352&lt;=$E$3)),"Sí","No")))</f>
        <v/>
      </c>
      <c r="H352" s="58" t="str">
        <f aca="false">IF(B352="","",YEAR(B352))</f>
        <v/>
      </c>
      <c r="I352" s="70" t="str">
        <f aca="false">IF(B352="","",IF(MONTH(B352)=1,"X",""))</f>
        <v/>
      </c>
      <c r="J352" s="70" t="str">
        <f aca="false">IF(B352="","",IF(MONTH(B352)=2,"X",""))</f>
        <v/>
      </c>
      <c r="K352" s="70" t="str">
        <f aca="false">IF(B352="","",IF(MONTH(B352)=3,"X",""))</f>
        <v/>
      </c>
      <c r="L352" s="70" t="str">
        <f aca="false">IF(B352="","",IF(MONTH(B352)=4,"X",""))</f>
        <v/>
      </c>
      <c r="M352" s="70" t="str">
        <f aca="false">IF(B352="","",IF(MONTH(B352)=5,"X",""))</f>
        <v/>
      </c>
      <c r="N352" s="70" t="str">
        <f aca="false">IF(B352="","",IF(MONTH(B352)=6,"X",""))</f>
        <v/>
      </c>
      <c r="O352" s="70" t="str">
        <f aca="false">IF(B352="","",IF(MONTH(B352)=7,"X",""))</f>
        <v/>
      </c>
      <c r="P352" s="70" t="str">
        <f aca="false">IF(B352="","",IF(MONTH(B352)=8,"X",""))</f>
        <v/>
      </c>
      <c r="Q352" s="70" t="str">
        <f aca="false">IF(B352="","",IF(MONTH(B352)=9,"X",""))</f>
        <v/>
      </c>
      <c r="R352" s="70" t="str">
        <f aca="false">IF(B352="","",IF(MONTH(B352)=10,"X",""))</f>
        <v/>
      </c>
      <c r="S352" s="70" t="str">
        <f aca="false">IF(B352="","",IF(MONTH(B352)=11,"X",""))</f>
        <v/>
      </c>
      <c r="T352" s="70" t="str">
        <f aca="false">IF(B352="","",IF(MONTH(B352)=12,"X",""))</f>
        <v/>
      </c>
      <c r="U352" s="58" t="str">
        <f aca="false">IF(E352="","",SUMIF($E$5:$E$1000,E352,$AD$5:$AD$1000))</f>
        <v/>
      </c>
      <c r="V352" s="71" t="str">
        <f aca="false">IF(E352="","",_xlfn.TEXTJOIN(" + ",TRUE(),IF(COUNTIFS($E$5:$E$1000,E352,$C$5:$C$1000,"Auditoría Interna")&gt;0,"Interna",""),IF(COUNTIFS($E$5:$E$1000,E352,$C$5:$C$1000,"Auditoría Externa")&gt;0,"Externa",""),IF(COUNTIFS($E$5:$E$1000,E352,$C$5:$C$1000,"SSF")&gt;0,"SSF",""),IF(COUNTIFS($E$5:$E$1000,E352,$C$5:$C$1000,"Comité de Supervisión")&gt;0,"Comité Sup.",""),IF(COUNTIFS($E$5:$E$1000,E352,$C$5:$C$1000,"Consejo de Administración")&gt;0,"Consejo",""),IF(COUNTIFS($E$5:$E$1000,E352,$C$5:$C$1000,"Otros")&gt;0,"Otros","")))</f>
        <v/>
      </c>
      <c r="W352" s="58" t="str">
        <f aca="false">IF(E352="","",SUMIFS($AD$5:$AD$1000,$E$5:$E$1000,E352,$AA$5:$AA$1000,AA352,$C$5:$C$1000,"&lt;&gt;"&amp;C352))</f>
        <v/>
      </c>
      <c r="X352" s="72"/>
      <c r="Y352" s="68"/>
      <c r="Z352" s="72"/>
      <c r="AA352" s="38" t="str">
        <f aca="false">IF(B352="","",YEAR(B352)*100+MONTH(B352))</f>
        <v/>
      </c>
      <c r="AB352" s="38" t="str">
        <f aca="false">IF(AND(E352&lt;&gt;"",E352=Cruce!$C$5,AD352=1),COUNTIFS($E$5:E352,E352,$AD$5:AD352,1),"")</f>
        <v/>
      </c>
      <c r="AC352" s="38" t="str">
        <f aca="false">IF(E352="","",C352&amp;"|"&amp;X352&amp;"|"&amp;IF(B352="","s/f",TEXT(B352,"yyyymmdd"))&amp;IF(OR(C352="SSF",X352="Visitas Auditoría Interna"),"|"&amp;Y352,""))</f>
        <v/>
      </c>
      <c r="AD352" s="38" t="n">
        <f aca="false">IF(E352="",0,IF(COUNTIFS($E$5:E352,E352,$AC$5:AC352,AC352)=1,1,0))</f>
        <v>0</v>
      </c>
      <c r="AE352" s="38" t="str">
        <f aca="false">IF(OR(E352="",AD352&lt;&gt;1),"",SUBSTITUTE(SUBSTITUTE(C352,"Auditoría ",""),"Consejo de Administración","Consejo")&amp;" – "&amp;IF(B352="","(sin fecha)",DAY(B352)&amp;" de "&amp;CHOOSE(MONTH(B352),"Enero","Febrero","Marzo","Abril","Mayo","Junio","Julio","Agosto","Septiembre","Octubre","Noviembre","Diciembre")&amp;" "&amp;YEAR(B352)))</f>
        <v/>
      </c>
      <c r="AF352" s="38" t="n">
        <f aca="false">IF(E352="",0,IF(COUNTIF($AC$5:AC352,AC352)=1,1,0))</f>
        <v>0</v>
      </c>
    </row>
    <row r="353" customFormat="false" ht="15" hidden="false" customHeight="false" outlineLevel="0" collapsed="false">
      <c r="A353" s="68"/>
      <c r="B353" s="67"/>
      <c r="C353" s="68"/>
      <c r="D353" s="68"/>
      <c r="E353" s="69"/>
      <c r="F353" s="69"/>
      <c r="G353" s="70" t="str">
        <f aca="false">IF(OR(E353="",AND($C$3="",$E$3="")),"",IF(B353="","Sin fecha",IF(AND(OR($C$3="",B353&gt;=$C$3),OR($E$3="",B353&lt;=$E$3)),"Sí","No")))</f>
        <v/>
      </c>
      <c r="H353" s="58" t="str">
        <f aca="false">IF(B353="","",YEAR(B353))</f>
        <v/>
      </c>
      <c r="I353" s="70" t="str">
        <f aca="false">IF(B353="","",IF(MONTH(B353)=1,"X",""))</f>
        <v/>
      </c>
      <c r="J353" s="70" t="str">
        <f aca="false">IF(B353="","",IF(MONTH(B353)=2,"X",""))</f>
        <v/>
      </c>
      <c r="K353" s="70" t="str">
        <f aca="false">IF(B353="","",IF(MONTH(B353)=3,"X",""))</f>
        <v/>
      </c>
      <c r="L353" s="70" t="str">
        <f aca="false">IF(B353="","",IF(MONTH(B353)=4,"X",""))</f>
        <v/>
      </c>
      <c r="M353" s="70" t="str">
        <f aca="false">IF(B353="","",IF(MONTH(B353)=5,"X",""))</f>
        <v/>
      </c>
      <c r="N353" s="70" t="str">
        <f aca="false">IF(B353="","",IF(MONTH(B353)=6,"X",""))</f>
        <v/>
      </c>
      <c r="O353" s="70" t="str">
        <f aca="false">IF(B353="","",IF(MONTH(B353)=7,"X",""))</f>
        <v/>
      </c>
      <c r="P353" s="70" t="str">
        <f aca="false">IF(B353="","",IF(MONTH(B353)=8,"X",""))</f>
        <v/>
      </c>
      <c r="Q353" s="70" t="str">
        <f aca="false">IF(B353="","",IF(MONTH(B353)=9,"X",""))</f>
        <v/>
      </c>
      <c r="R353" s="70" t="str">
        <f aca="false">IF(B353="","",IF(MONTH(B353)=10,"X",""))</f>
        <v/>
      </c>
      <c r="S353" s="70" t="str">
        <f aca="false">IF(B353="","",IF(MONTH(B353)=11,"X",""))</f>
        <v/>
      </c>
      <c r="T353" s="70" t="str">
        <f aca="false">IF(B353="","",IF(MONTH(B353)=12,"X",""))</f>
        <v/>
      </c>
      <c r="U353" s="58" t="str">
        <f aca="false">IF(E353="","",SUMIF($E$5:$E$1000,E353,$AD$5:$AD$1000))</f>
        <v/>
      </c>
      <c r="V353" s="71" t="str">
        <f aca="false">IF(E353="","",_xlfn.TEXTJOIN(" + ",TRUE(),IF(COUNTIFS($E$5:$E$1000,E353,$C$5:$C$1000,"Auditoría Interna")&gt;0,"Interna",""),IF(COUNTIFS($E$5:$E$1000,E353,$C$5:$C$1000,"Auditoría Externa")&gt;0,"Externa",""),IF(COUNTIFS($E$5:$E$1000,E353,$C$5:$C$1000,"SSF")&gt;0,"SSF",""),IF(COUNTIFS($E$5:$E$1000,E353,$C$5:$C$1000,"Comité de Supervisión")&gt;0,"Comité Sup.",""),IF(COUNTIFS($E$5:$E$1000,E353,$C$5:$C$1000,"Consejo de Administración")&gt;0,"Consejo",""),IF(COUNTIFS($E$5:$E$1000,E353,$C$5:$C$1000,"Otros")&gt;0,"Otros","")))</f>
        <v/>
      </c>
      <c r="W353" s="58" t="str">
        <f aca="false">IF(E353="","",SUMIFS($AD$5:$AD$1000,$E$5:$E$1000,E353,$AA$5:$AA$1000,AA353,$C$5:$C$1000,"&lt;&gt;"&amp;C353))</f>
        <v/>
      </c>
      <c r="X353" s="72"/>
      <c r="Y353" s="68"/>
      <c r="Z353" s="72"/>
      <c r="AA353" s="38" t="str">
        <f aca="false">IF(B353="","",YEAR(B353)*100+MONTH(B353))</f>
        <v/>
      </c>
      <c r="AB353" s="38" t="str">
        <f aca="false">IF(AND(E353&lt;&gt;"",E353=Cruce!$C$5,AD353=1),COUNTIFS($E$5:E353,E353,$AD$5:AD353,1),"")</f>
        <v/>
      </c>
      <c r="AC353" s="38" t="str">
        <f aca="false">IF(E353="","",C353&amp;"|"&amp;X353&amp;"|"&amp;IF(B353="","s/f",TEXT(B353,"yyyymmdd"))&amp;IF(OR(C353="SSF",X353="Visitas Auditoría Interna"),"|"&amp;Y353,""))</f>
        <v/>
      </c>
      <c r="AD353" s="38" t="n">
        <f aca="false">IF(E353="",0,IF(COUNTIFS($E$5:E353,E353,$AC$5:AC353,AC353)=1,1,0))</f>
        <v>0</v>
      </c>
      <c r="AE353" s="38" t="str">
        <f aca="false">IF(OR(E353="",AD353&lt;&gt;1),"",SUBSTITUTE(SUBSTITUTE(C353,"Auditoría ",""),"Consejo de Administración","Consejo")&amp;" – "&amp;IF(B353="","(sin fecha)",DAY(B353)&amp;" de "&amp;CHOOSE(MONTH(B353),"Enero","Febrero","Marzo","Abril","Mayo","Junio","Julio","Agosto","Septiembre","Octubre","Noviembre","Diciembre")&amp;" "&amp;YEAR(B353)))</f>
        <v/>
      </c>
      <c r="AF353" s="38" t="n">
        <f aca="false">IF(E353="",0,IF(COUNTIF($AC$5:AC353,AC353)=1,1,0))</f>
        <v>0</v>
      </c>
    </row>
    <row r="354" customFormat="false" ht="15" hidden="false" customHeight="false" outlineLevel="0" collapsed="false">
      <c r="A354" s="68"/>
      <c r="B354" s="67"/>
      <c r="C354" s="68"/>
      <c r="D354" s="68"/>
      <c r="E354" s="69"/>
      <c r="F354" s="69"/>
      <c r="G354" s="70" t="str">
        <f aca="false">IF(OR(E354="",AND($C$3="",$E$3="")),"",IF(B354="","Sin fecha",IF(AND(OR($C$3="",B354&gt;=$C$3),OR($E$3="",B354&lt;=$E$3)),"Sí","No")))</f>
        <v/>
      </c>
      <c r="H354" s="58" t="str">
        <f aca="false">IF(B354="","",YEAR(B354))</f>
        <v/>
      </c>
      <c r="I354" s="70" t="str">
        <f aca="false">IF(B354="","",IF(MONTH(B354)=1,"X",""))</f>
        <v/>
      </c>
      <c r="J354" s="70" t="str">
        <f aca="false">IF(B354="","",IF(MONTH(B354)=2,"X",""))</f>
        <v/>
      </c>
      <c r="K354" s="70" t="str">
        <f aca="false">IF(B354="","",IF(MONTH(B354)=3,"X",""))</f>
        <v/>
      </c>
      <c r="L354" s="70" t="str">
        <f aca="false">IF(B354="","",IF(MONTH(B354)=4,"X",""))</f>
        <v/>
      </c>
      <c r="M354" s="70" t="str">
        <f aca="false">IF(B354="","",IF(MONTH(B354)=5,"X",""))</f>
        <v/>
      </c>
      <c r="N354" s="70" t="str">
        <f aca="false">IF(B354="","",IF(MONTH(B354)=6,"X",""))</f>
        <v/>
      </c>
      <c r="O354" s="70" t="str">
        <f aca="false">IF(B354="","",IF(MONTH(B354)=7,"X",""))</f>
        <v/>
      </c>
      <c r="P354" s="70" t="str">
        <f aca="false">IF(B354="","",IF(MONTH(B354)=8,"X",""))</f>
        <v/>
      </c>
      <c r="Q354" s="70" t="str">
        <f aca="false">IF(B354="","",IF(MONTH(B354)=9,"X",""))</f>
        <v/>
      </c>
      <c r="R354" s="70" t="str">
        <f aca="false">IF(B354="","",IF(MONTH(B354)=10,"X",""))</f>
        <v/>
      </c>
      <c r="S354" s="70" t="str">
        <f aca="false">IF(B354="","",IF(MONTH(B354)=11,"X",""))</f>
        <v/>
      </c>
      <c r="T354" s="70" t="str">
        <f aca="false">IF(B354="","",IF(MONTH(B354)=12,"X",""))</f>
        <v/>
      </c>
      <c r="U354" s="58" t="str">
        <f aca="false">IF(E354="","",SUMIF($E$5:$E$1000,E354,$AD$5:$AD$1000))</f>
        <v/>
      </c>
      <c r="V354" s="71" t="str">
        <f aca="false">IF(E354="","",_xlfn.TEXTJOIN(" + ",TRUE(),IF(COUNTIFS($E$5:$E$1000,E354,$C$5:$C$1000,"Auditoría Interna")&gt;0,"Interna",""),IF(COUNTIFS($E$5:$E$1000,E354,$C$5:$C$1000,"Auditoría Externa")&gt;0,"Externa",""),IF(COUNTIFS($E$5:$E$1000,E354,$C$5:$C$1000,"SSF")&gt;0,"SSF",""),IF(COUNTIFS($E$5:$E$1000,E354,$C$5:$C$1000,"Comité de Supervisión")&gt;0,"Comité Sup.",""),IF(COUNTIFS($E$5:$E$1000,E354,$C$5:$C$1000,"Consejo de Administración")&gt;0,"Consejo",""),IF(COUNTIFS($E$5:$E$1000,E354,$C$5:$C$1000,"Otros")&gt;0,"Otros","")))</f>
        <v/>
      </c>
      <c r="W354" s="58" t="str">
        <f aca="false">IF(E354="","",SUMIFS($AD$5:$AD$1000,$E$5:$E$1000,E354,$AA$5:$AA$1000,AA354,$C$5:$C$1000,"&lt;&gt;"&amp;C354))</f>
        <v/>
      </c>
      <c r="X354" s="72"/>
      <c r="Y354" s="68"/>
      <c r="Z354" s="72"/>
      <c r="AA354" s="38" t="str">
        <f aca="false">IF(B354="","",YEAR(B354)*100+MONTH(B354))</f>
        <v/>
      </c>
      <c r="AB354" s="38" t="str">
        <f aca="false">IF(AND(E354&lt;&gt;"",E354=Cruce!$C$5,AD354=1),COUNTIFS($E$5:E354,E354,$AD$5:AD354,1),"")</f>
        <v/>
      </c>
      <c r="AC354" s="38" t="str">
        <f aca="false">IF(E354="","",C354&amp;"|"&amp;X354&amp;"|"&amp;IF(B354="","s/f",TEXT(B354,"yyyymmdd"))&amp;IF(OR(C354="SSF",X354="Visitas Auditoría Interna"),"|"&amp;Y354,""))</f>
        <v/>
      </c>
      <c r="AD354" s="38" t="n">
        <f aca="false">IF(E354="",0,IF(COUNTIFS($E$5:E354,E354,$AC$5:AC354,AC354)=1,1,0))</f>
        <v>0</v>
      </c>
      <c r="AE354" s="38" t="str">
        <f aca="false">IF(OR(E354="",AD354&lt;&gt;1),"",SUBSTITUTE(SUBSTITUTE(C354,"Auditoría ",""),"Consejo de Administración","Consejo")&amp;" – "&amp;IF(B354="","(sin fecha)",DAY(B354)&amp;" de "&amp;CHOOSE(MONTH(B354),"Enero","Febrero","Marzo","Abril","Mayo","Junio","Julio","Agosto","Septiembre","Octubre","Noviembre","Diciembre")&amp;" "&amp;YEAR(B354)))</f>
        <v/>
      </c>
      <c r="AF354" s="38" t="n">
        <f aca="false">IF(E354="",0,IF(COUNTIF($AC$5:AC354,AC354)=1,1,0))</f>
        <v>0</v>
      </c>
    </row>
    <row r="355" customFormat="false" ht="15" hidden="false" customHeight="false" outlineLevel="0" collapsed="false">
      <c r="A355" s="68"/>
      <c r="B355" s="67"/>
      <c r="C355" s="68"/>
      <c r="D355" s="68"/>
      <c r="E355" s="69"/>
      <c r="F355" s="69"/>
      <c r="G355" s="70" t="str">
        <f aca="false">IF(OR(E355="",AND($C$3="",$E$3="")),"",IF(B355="","Sin fecha",IF(AND(OR($C$3="",B355&gt;=$C$3),OR($E$3="",B355&lt;=$E$3)),"Sí","No")))</f>
        <v/>
      </c>
      <c r="H355" s="58" t="str">
        <f aca="false">IF(B355="","",YEAR(B355))</f>
        <v/>
      </c>
      <c r="I355" s="70" t="str">
        <f aca="false">IF(B355="","",IF(MONTH(B355)=1,"X",""))</f>
        <v/>
      </c>
      <c r="J355" s="70" t="str">
        <f aca="false">IF(B355="","",IF(MONTH(B355)=2,"X",""))</f>
        <v/>
      </c>
      <c r="K355" s="70" t="str">
        <f aca="false">IF(B355="","",IF(MONTH(B355)=3,"X",""))</f>
        <v/>
      </c>
      <c r="L355" s="70" t="str">
        <f aca="false">IF(B355="","",IF(MONTH(B355)=4,"X",""))</f>
        <v/>
      </c>
      <c r="M355" s="70" t="str">
        <f aca="false">IF(B355="","",IF(MONTH(B355)=5,"X",""))</f>
        <v/>
      </c>
      <c r="N355" s="70" t="str">
        <f aca="false">IF(B355="","",IF(MONTH(B355)=6,"X",""))</f>
        <v/>
      </c>
      <c r="O355" s="70" t="str">
        <f aca="false">IF(B355="","",IF(MONTH(B355)=7,"X",""))</f>
        <v/>
      </c>
      <c r="P355" s="70" t="str">
        <f aca="false">IF(B355="","",IF(MONTH(B355)=8,"X",""))</f>
        <v/>
      </c>
      <c r="Q355" s="70" t="str">
        <f aca="false">IF(B355="","",IF(MONTH(B355)=9,"X",""))</f>
        <v/>
      </c>
      <c r="R355" s="70" t="str">
        <f aca="false">IF(B355="","",IF(MONTH(B355)=10,"X",""))</f>
        <v/>
      </c>
      <c r="S355" s="70" t="str">
        <f aca="false">IF(B355="","",IF(MONTH(B355)=11,"X",""))</f>
        <v/>
      </c>
      <c r="T355" s="70" t="str">
        <f aca="false">IF(B355="","",IF(MONTH(B355)=12,"X",""))</f>
        <v/>
      </c>
      <c r="U355" s="58" t="str">
        <f aca="false">IF(E355="","",SUMIF($E$5:$E$1000,E355,$AD$5:$AD$1000))</f>
        <v/>
      </c>
      <c r="V355" s="71" t="str">
        <f aca="false">IF(E355="","",_xlfn.TEXTJOIN(" + ",TRUE(),IF(COUNTIFS($E$5:$E$1000,E355,$C$5:$C$1000,"Auditoría Interna")&gt;0,"Interna",""),IF(COUNTIFS($E$5:$E$1000,E355,$C$5:$C$1000,"Auditoría Externa")&gt;0,"Externa",""),IF(COUNTIFS($E$5:$E$1000,E355,$C$5:$C$1000,"SSF")&gt;0,"SSF",""),IF(COUNTIFS($E$5:$E$1000,E355,$C$5:$C$1000,"Comité de Supervisión")&gt;0,"Comité Sup.",""),IF(COUNTIFS($E$5:$E$1000,E355,$C$5:$C$1000,"Consejo de Administración")&gt;0,"Consejo",""),IF(COUNTIFS($E$5:$E$1000,E355,$C$5:$C$1000,"Otros")&gt;0,"Otros","")))</f>
        <v/>
      </c>
      <c r="W355" s="58" t="str">
        <f aca="false">IF(E355="","",SUMIFS($AD$5:$AD$1000,$E$5:$E$1000,E355,$AA$5:$AA$1000,AA355,$C$5:$C$1000,"&lt;&gt;"&amp;C355))</f>
        <v/>
      </c>
      <c r="X355" s="72"/>
      <c r="Y355" s="68"/>
      <c r="Z355" s="72"/>
      <c r="AA355" s="38" t="str">
        <f aca="false">IF(B355="","",YEAR(B355)*100+MONTH(B355))</f>
        <v/>
      </c>
      <c r="AB355" s="38" t="str">
        <f aca="false">IF(AND(E355&lt;&gt;"",E355=Cruce!$C$5,AD355=1),COUNTIFS($E$5:E355,E355,$AD$5:AD355,1),"")</f>
        <v/>
      </c>
      <c r="AC355" s="38" t="str">
        <f aca="false">IF(E355="","",C355&amp;"|"&amp;X355&amp;"|"&amp;IF(B355="","s/f",TEXT(B355,"yyyymmdd"))&amp;IF(OR(C355="SSF",X355="Visitas Auditoría Interna"),"|"&amp;Y355,""))</f>
        <v/>
      </c>
      <c r="AD355" s="38" t="n">
        <f aca="false">IF(E355="",0,IF(COUNTIFS($E$5:E355,E355,$AC$5:AC355,AC355)=1,1,0))</f>
        <v>0</v>
      </c>
      <c r="AE355" s="38" t="str">
        <f aca="false">IF(OR(E355="",AD355&lt;&gt;1),"",SUBSTITUTE(SUBSTITUTE(C355,"Auditoría ",""),"Consejo de Administración","Consejo")&amp;" – "&amp;IF(B355="","(sin fecha)",DAY(B355)&amp;" de "&amp;CHOOSE(MONTH(B355),"Enero","Febrero","Marzo","Abril","Mayo","Junio","Julio","Agosto","Septiembre","Octubre","Noviembre","Diciembre")&amp;" "&amp;YEAR(B355)))</f>
        <v/>
      </c>
      <c r="AF355" s="38" t="n">
        <f aca="false">IF(E355="",0,IF(COUNTIF($AC$5:AC355,AC355)=1,1,0))</f>
        <v>0</v>
      </c>
    </row>
    <row r="356" customFormat="false" ht="15" hidden="false" customHeight="false" outlineLevel="0" collapsed="false">
      <c r="A356" s="68"/>
      <c r="B356" s="67"/>
      <c r="C356" s="68"/>
      <c r="D356" s="68"/>
      <c r="E356" s="69"/>
      <c r="F356" s="69"/>
      <c r="G356" s="70" t="str">
        <f aca="false">IF(OR(E356="",AND($C$3="",$E$3="")),"",IF(B356="","Sin fecha",IF(AND(OR($C$3="",B356&gt;=$C$3),OR($E$3="",B356&lt;=$E$3)),"Sí","No")))</f>
        <v/>
      </c>
      <c r="H356" s="58" t="str">
        <f aca="false">IF(B356="","",YEAR(B356))</f>
        <v/>
      </c>
      <c r="I356" s="70" t="str">
        <f aca="false">IF(B356="","",IF(MONTH(B356)=1,"X",""))</f>
        <v/>
      </c>
      <c r="J356" s="70" t="str">
        <f aca="false">IF(B356="","",IF(MONTH(B356)=2,"X",""))</f>
        <v/>
      </c>
      <c r="K356" s="70" t="str">
        <f aca="false">IF(B356="","",IF(MONTH(B356)=3,"X",""))</f>
        <v/>
      </c>
      <c r="L356" s="70" t="str">
        <f aca="false">IF(B356="","",IF(MONTH(B356)=4,"X",""))</f>
        <v/>
      </c>
      <c r="M356" s="70" t="str">
        <f aca="false">IF(B356="","",IF(MONTH(B356)=5,"X",""))</f>
        <v/>
      </c>
      <c r="N356" s="70" t="str">
        <f aca="false">IF(B356="","",IF(MONTH(B356)=6,"X",""))</f>
        <v/>
      </c>
      <c r="O356" s="70" t="str">
        <f aca="false">IF(B356="","",IF(MONTH(B356)=7,"X",""))</f>
        <v/>
      </c>
      <c r="P356" s="70" t="str">
        <f aca="false">IF(B356="","",IF(MONTH(B356)=8,"X",""))</f>
        <v/>
      </c>
      <c r="Q356" s="70" t="str">
        <f aca="false">IF(B356="","",IF(MONTH(B356)=9,"X",""))</f>
        <v/>
      </c>
      <c r="R356" s="70" t="str">
        <f aca="false">IF(B356="","",IF(MONTH(B356)=10,"X",""))</f>
        <v/>
      </c>
      <c r="S356" s="70" t="str">
        <f aca="false">IF(B356="","",IF(MONTH(B356)=11,"X",""))</f>
        <v/>
      </c>
      <c r="T356" s="70" t="str">
        <f aca="false">IF(B356="","",IF(MONTH(B356)=12,"X",""))</f>
        <v/>
      </c>
      <c r="U356" s="58" t="str">
        <f aca="false">IF(E356="","",SUMIF($E$5:$E$1000,E356,$AD$5:$AD$1000))</f>
        <v/>
      </c>
      <c r="V356" s="71" t="str">
        <f aca="false">IF(E356="","",_xlfn.TEXTJOIN(" + ",TRUE(),IF(COUNTIFS($E$5:$E$1000,E356,$C$5:$C$1000,"Auditoría Interna")&gt;0,"Interna",""),IF(COUNTIFS($E$5:$E$1000,E356,$C$5:$C$1000,"Auditoría Externa")&gt;0,"Externa",""),IF(COUNTIFS($E$5:$E$1000,E356,$C$5:$C$1000,"SSF")&gt;0,"SSF",""),IF(COUNTIFS($E$5:$E$1000,E356,$C$5:$C$1000,"Comité de Supervisión")&gt;0,"Comité Sup.",""),IF(COUNTIFS($E$5:$E$1000,E356,$C$5:$C$1000,"Consejo de Administración")&gt;0,"Consejo",""),IF(COUNTIFS($E$5:$E$1000,E356,$C$5:$C$1000,"Otros")&gt;0,"Otros","")))</f>
        <v/>
      </c>
      <c r="W356" s="58" t="str">
        <f aca="false">IF(E356="","",SUMIFS($AD$5:$AD$1000,$E$5:$E$1000,E356,$AA$5:$AA$1000,AA356,$C$5:$C$1000,"&lt;&gt;"&amp;C356))</f>
        <v/>
      </c>
      <c r="X356" s="72"/>
      <c r="Y356" s="68"/>
      <c r="Z356" s="72"/>
      <c r="AA356" s="38" t="str">
        <f aca="false">IF(B356="","",YEAR(B356)*100+MONTH(B356))</f>
        <v/>
      </c>
      <c r="AB356" s="38" t="str">
        <f aca="false">IF(AND(E356&lt;&gt;"",E356=Cruce!$C$5,AD356=1),COUNTIFS($E$5:E356,E356,$AD$5:AD356,1),"")</f>
        <v/>
      </c>
      <c r="AC356" s="38" t="str">
        <f aca="false">IF(E356="","",C356&amp;"|"&amp;X356&amp;"|"&amp;IF(B356="","s/f",TEXT(B356,"yyyymmdd"))&amp;IF(OR(C356="SSF",X356="Visitas Auditoría Interna"),"|"&amp;Y356,""))</f>
        <v/>
      </c>
      <c r="AD356" s="38" t="n">
        <f aca="false">IF(E356="",0,IF(COUNTIFS($E$5:E356,E356,$AC$5:AC356,AC356)=1,1,0))</f>
        <v>0</v>
      </c>
      <c r="AE356" s="38" t="str">
        <f aca="false">IF(OR(E356="",AD356&lt;&gt;1),"",SUBSTITUTE(SUBSTITUTE(C356,"Auditoría ",""),"Consejo de Administración","Consejo")&amp;" – "&amp;IF(B356="","(sin fecha)",DAY(B356)&amp;" de "&amp;CHOOSE(MONTH(B356),"Enero","Febrero","Marzo","Abril","Mayo","Junio","Julio","Agosto","Septiembre","Octubre","Noviembre","Diciembre")&amp;" "&amp;YEAR(B356)))</f>
        <v/>
      </c>
      <c r="AF356" s="38" t="n">
        <f aca="false">IF(E356="",0,IF(COUNTIF($AC$5:AC356,AC356)=1,1,0))</f>
        <v>0</v>
      </c>
    </row>
    <row r="357" customFormat="false" ht="15" hidden="false" customHeight="false" outlineLevel="0" collapsed="false">
      <c r="A357" s="68"/>
      <c r="B357" s="67"/>
      <c r="C357" s="68"/>
      <c r="D357" s="68"/>
      <c r="E357" s="69"/>
      <c r="F357" s="69"/>
      <c r="G357" s="70" t="str">
        <f aca="false">IF(OR(E357="",AND($C$3="",$E$3="")),"",IF(B357="","Sin fecha",IF(AND(OR($C$3="",B357&gt;=$C$3),OR($E$3="",B357&lt;=$E$3)),"Sí","No")))</f>
        <v/>
      </c>
      <c r="H357" s="58" t="str">
        <f aca="false">IF(B357="","",YEAR(B357))</f>
        <v/>
      </c>
      <c r="I357" s="70" t="str">
        <f aca="false">IF(B357="","",IF(MONTH(B357)=1,"X",""))</f>
        <v/>
      </c>
      <c r="J357" s="70" t="str">
        <f aca="false">IF(B357="","",IF(MONTH(B357)=2,"X",""))</f>
        <v/>
      </c>
      <c r="K357" s="70" t="str">
        <f aca="false">IF(B357="","",IF(MONTH(B357)=3,"X",""))</f>
        <v/>
      </c>
      <c r="L357" s="70" t="str">
        <f aca="false">IF(B357="","",IF(MONTH(B357)=4,"X",""))</f>
        <v/>
      </c>
      <c r="M357" s="70" t="str">
        <f aca="false">IF(B357="","",IF(MONTH(B357)=5,"X",""))</f>
        <v/>
      </c>
      <c r="N357" s="70" t="str">
        <f aca="false">IF(B357="","",IF(MONTH(B357)=6,"X",""))</f>
        <v/>
      </c>
      <c r="O357" s="70" t="str">
        <f aca="false">IF(B357="","",IF(MONTH(B357)=7,"X",""))</f>
        <v/>
      </c>
      <c r="P357" s="70" t="str">
        <f aca="false">IF(B357="","",IF(MONTH(B357)=8,"X",""))</f>
        <v/>
      </c>
      <c r="Q357" s="70" t="str">
        <f aca="false">IF(B357="","",IF(MONTH(B357)=9,"X",""))</f>
        <v/>
      </c>
      <c r="R357" s="70" t="str">
        <f aca="false">IF(B357="","",IF(MONTH(B357)=10,"X",""))</f>
        <v/>
      </c>
      <c r="S357" s="70" t="str">
        <f aca="false">IF(B357="","",IF(MONTH(B357)=11,"X",""))</f>
        <v/>
      </c>
      <c r="T357" s="70" t="str">
        <f aca="false">IF(B357="","",IF(MONTH(B357)=12,"X",""))</f>
        <v/>
      </c>
      <c r="U357" s="58" t="str">
        <f aca="false">IF(E357="","",SUMIF($E$5:$E$1000,E357,$AD$5:$AD$1000))</f>
        <v/>
      </c>
      <c r="V357" s="71" t="str">
        <f aca="false">IF(E357="","",_xlfn.TEXTJOIN(" + ",TRUE(),IF(COUNTIFS($E$5:$E$1000,E357,$C$5:$C$1000,"Auditoría Interna")&gt;0,"Interna",""),IF(COUNTIFS($E$5:$E$1000,E357,$C$5:$C$1000,"Auditoría Externa")&gt;0,"Externa",""),IF(COUNTIFS($E$5:$E$1000,E357,$C$5:$C$1000,"SSF")&gt;0,"SSF",""),IF(COUNTIFS($E$5:$E$1000,E357,$C$5:$C$1000,"Comité de Supervisión")&gt;0,"Comité Sup.",""),IF(COUNTIFS($E$5:$E$1000,E357,$C$5:$C$1000,"Consejo de Administración")&gt;0,"Consejo",""),IF(COUNTIFS($E$5:$E$1000,E357,$C$5:$C$1000,"Otros")&gt;0,"Otros","")))</f>
        <v/>
      </c>
      <c r="W357" s="58" t="str">
        <f aca="false">IF(E357="","",SUMIFS($AD$5:$AD$1000,$E$5:$E$1000,E357,$AA$5:$AA$1000,AA357,$C$5:$C$1000,"&lt;&gt;"&amp;C357))</f>
        <v/>
      </c>
      <c r="X357" s="72"/>
      <c r="Y357" s="68"/>
      <c r="Z357" s="72"/>
      <c r="AA357" s="38" t="str">
        <f aca="false">IF(B357="","",YEAR(B357)*100+MONTH(B357))</f>
        <v/>
      </c>
      <c r="AB357" s="38" t="str">
        <f aca="false">IF(AND(E357&lt;&gt;"",E357=Cruce!$C$5,AD357=1),COUNTIFS($E$5:E357,E357,$AD$5:AD357,1),"")</f>
        <v/>
      </c>
      <c r="AC357" s="38" t="str">
        <f aca="false">IF(E357="","",C357&amp;"|"&amp;X357&amp;"|"&amp;IF(B357="","s/f",TEXT(B357,"yyyymmdd"))&amp;IF(OR(C357="SSF",X357="Visitas Auditoría Interna"),"|"&amp;Y357,""))</f>
        <v/>
      </c>
      <c r="AD357" s="38" t="n">
        <f aca="false">IF(E357="",0,IF(COUNTIFS($E$5:E357,E357,$AC$5:AC357,AC357)=1,1,0))</f>
        <v>0</v>
      </c>
      <c r="AE357" s="38" t="str">
        <f aca="false">IF(OR(E357="",AD357&lt;&gt;1),"",SUBSTITUTE(SUBSTITUTE(C357,"Auditoría ",""),"Consejo de Administración","Consejo")&amp;" – "&amp;IF(B357="","(sin fecha)",DAY(B357)&amp;" de "&amp;CHOOSE(MONTH(B357),"Enero","Febrero","Marzo","Abril","Mayo","Junio","Julio","Agosto","Septiembre","Octubre","Noviembre","Diciembre")&amp;" "&amp;YEAR(B357)))</f>
        <v/>
      </c>
      <c r="AF357" s="38" t="n">
        <f aca="false">IF(E357="",0,IF(COUNTIF($AC$5:AC357,AC357)=1,1,0))</f>
        <v>0</v>
      </c>
    </row>
    <row r="358" customFormat="false" ht="15" hidden="false" customHeight="false" outlineLevel="0" collapsed="false">
      <c r="A358" s="68"/>
      <c r="B358" s="67"/>
      <c r="C358" s="68"/>
      <c r="D358" s="68"/>
      <c r="E358" s="69"/>
      <c r="F358" s="69"/>
      <c r="G358" s="70" t="str">
        <f aca="false">IF(OR(E358="",AND($C$3="",$E$3="")),"",IF(B358="","Sin fecha",IF(AND(OR($C$3="",B358&gt;=$C$3),OR($E$3="",B358&lt;=$E$3)),"Sí","No")))</f>
        <v/>
      </c>
      <c r="H358" s="58" t="str">
        <f aca="false">IF(B358="","",YEAR(B358))</f>
        <v/>
      </c>
      <c r="I358" s="70" t="str">
        <f aca="false">IF(B358="","",IF(MONTH(B358)=1,"X",""))</f>
        <v/>
      </c>
      <c r="J358" s="70" t="str">
        <f aca="false">IF(B358="","",IF(MONTH(B358)=2,"X",""))</f>
        <v/>
      </c>
      <c r="K358" s="70" t="str">
        <f aca="false">IF(B358="","",IF(MONTH(B358)=3,"X",""))</f>
        <v/>
      </c>
      <c r="L358" s="70" t="str">
        <f aca="false">IF(B358="","",IF(MONTH(B358)=4,"X",""))</f>
        <v/>
      </c>
      <c r="M358" s="70" t="str">
        <f aca="false">IF(B358="","",IF(MONTH(B358)=5,"X",""))</f>
        <v/>
      </c>
      <c r="N358" s="70" t="str">
        <f aca="false">IF(B358="","",IF(MONTH(B358)=6,"X",""))</f>
        <v/>
      </c>
      <c r="O358" s="70" t="str">
        <f aca="false">IF(B358="","",IF(MONTH(B358)=7,"X",""))</f>
        <v/>
      </c>
      <c r="P358" s="70" t="str">
        <f aca="false">IF(B358="","",IF(MONTH(B358)=8,"X",""))</f>
        <v/>
      </c>
      <c r="Q358" s="70" t="str">
        <f aca="false">IF(B358="","",IF(MONTH(B358)=9,"X",""))</f>
        <v/>
      </c>
      <c r="R358" s="70" t="str">
        <f aca="false">IF(B358="","",IF(MONTH(B358)=10,"X",""))</f>
        <v/>
      </c>
      <c r="S358" s="70" t="str">
        <f aca="false">IF(B358="","",IF(MONTH(B358)=11,"X",""))</f>
        <v/>
      </c>
      <c r="T358" s="70" t="str">
        <f aca="false">IF(B358="","",IF(MONTH(B358)=12,"X",""))</f>
        <v/>
      </c>
      <c r="U358" s="58" t="str">
        <f aca="false">IF(E358="","",SUMIF($E$5:$E$1000,E358,$AD$5:$AD$1000))</f>
        <v/>
      </c>
      <c r="V358" s="71" t="str">
        <f aca="false">IF(E358="","",_xlfn.TEXTJOIN(" + ",TRUE(),IF(COUNTIFS($E$5:$E$1000,E358,$C$5:$C$1000,"Auditoría Interna")&gt;0,"Interna",""),IF(COUNTIFS($E$5:$E$1000,E358,$C$5:$C$1000,"Auditoría Externa")&gt;0,"Externa",""),IF(COUNTIFS($E$5:$E$1000,E358,$C$5:$C$1000,"SSF")&gt;0,"SSF",""),IF(COUNTIFS($E$5:$E$1000,E358,$C$5:$C$1000,"Comité de Supervisión")&gt;0,"Comité Sup.",""),IF(COUNTIFS($E$5:$E$1000,E358,$C$5:$C$1000,"Consejo de Administración")&gt;0,"Consejo",""),IF(COUNTIFS($E$5:$E$1000,E358,$C$5:$C$1000,"Otros")&gt;0,"Otros","")))</f>
        <v/>
      </c>
      <c r="W358" s="58" t="str">
        <f aca="false">IF(E358="","",SUMIFS($AD$5:$AD$1000,$E$5:$E$1000,E358,$AA$5:$AA$1000,AA358,$C$5:$C$1000,"&lt;&gt;"&amp;C358))</f>
        <v/>
      </c>
      <c r="X358" s="72"/>
      <c r="Y358" s="68"/>
      <c r="Z358" s="72"/>
      <c r="AA358" s="38" t="str">
        <f aca="false">IF(B358="","",YEAR(B358)*100+MONTH(B358))</f>
        <v/>
      </c>
      <c r="AB358" s="38" t="str">
        <f aca="false">IF(AND(E358&lt;&gt;"",E358=Cruce!$C$5,AD358=1),COUNTIFS($E$5:E358,E358,$AD$5:AD358,1),"")</f>
        <v/>
      </c>
      <c r="AC358" s="38" t="str">
        <f aca="false">IF(E358="","",C358&amp;"|"&amp;X358&amp;"|"&amp;IF(B358="","s/f",TEXT(B358,"yyyymmdd"))&amp;IF(OR(C358="SSF",X358="Visitas Auditoría Interna"),"|"&amp;Y358,""))</f>
        <v/>
      </c>
      <c r="AD358" s="38" t="n">
        <f aca="false">IF(E358="",0,IF(COUNTIFS($E$5:E358,E358,$AC$5:AC358,AC358)=1,1,0))</f>
        <v>0</v>
      </c>
      <c r="AE358" s="38" t="str">
        <f aca="false">IF(OR(E358="",AD358&lt;&gt;1),"",SUBSTITUTE(SUBSTITUTE(C358,"Auditoría ",""),"Consejo de Administración","Consejo")&amp;" – "&amp;IF(B358="","(sin fecha)",DAY(B358)&amp;" de "&amp;CHOOSE(MONTH(B358),"Enero","Febrero","Marzo","Abril","Mayo","Junio","Julio","Agosto","Septiembre","Octubre","Noviembre","Diciembre")&amp;" "&amp;YEAR(B358)))</f>
        <v/>
      </c>
      <c r="AF358" s="38" t="n">
        <f aca="false">IF(E358="",0,IF(COUNTIF($AC$5:AC358,AC358)=1,1,0))</f>
        <v>0</v>
      </c>
    </row>
    <row r="359" customFormat="false" ht="15" hidden="false" customHeight="false" outlineLevel="0" collapsed="false">
      <c r="A359" s="68"/>
      <c r="B359" s="67"/>
      <c r="C359" s="68"/>
      <c r="D359" s="68"/>
      <c r="E359" s="69"/>
      <c r="F359" s="69"/>
      <c r="G359" s="70" t="str">
        <f aca="false">IF(OR(E359="",AND($C$3="",$E$3="")),"",IF(B359="","Sin fecha",IF(AND(OR($C$3="",B359&gt;=$C$3),OR($E$3="",B359&lt;=$E$3)),"Sí","No")))</f>
        <v/>
      </c>
      <c r="H359" s="58" t="str">
        <f aca="false">IF(B359="","",YEAR(B359))</f>
        <v/>
      </c>
      <c r="I359" s="70" t="str">
        <f aca="false">IF(B359="","",IF(MONTH(B359)=1,"X",""))</f>
        <v/>
      </c>
      <c r="J359" s="70" t="str">
        <f aca="false">IF(B359="","",IF(MONTH(B359)=2,"X",""))</f>
        <v/>
      </c>
      <c r="K359" s="70" t="str">
        <f aca="false">IF(B359="","",IF(MONTH(B359)=3,"X",""))</f>
        <v/>
      </c>
      <c r="L359" s="70" t="str">
        <f aca="false">IF(B359="","",IF(MONTH(B359)=4,"X",""))</f>
        <v/>
      </c>
      <c r="M359" s="70" t="str">
        <f aca="false">IF(B359="","",IF(MONTH(B359)=5,"X",""))</f>
        <v/>
      </c>
      <c r="N359" s="70" t="str">
        <f aca="false">IF(B359="","",IF(MONTH(B359)=6,"X",""))</f>
        <v/>
      </c>
      <c r="O359" s="70" t="str">
        <f aca="false">IF(B359="","",IF(MONTH(B359)=7,"X",""))</f>
        <v/>
      </c>
      <c r="P359" s="70" t="str">
        <f aca="false">IF(B359="","",IF(MONTH(B359)=8,"X",""))</f>
        <v/>
      </c>
      <c r="Q359" s="70" t="str">
        <f aca="false">IF(B359="","",IF(MONTH(B359)=9,"X",""))</f>
        <v/>
      </c>
      <c r="R359" s="70" t="str">
        <f aca="false">IF(B359="","",IF(MONTH(B359)=10,"X",""))</f>
        <v/>
      </c>
      <c r="S359" s="70" t="str">
        <f aca="false">IF(B359="","",IF(MONTH(B359)=11,"X",""))</f>
        <v/>
      </c>
      <c r="T359" s="70" t="str">
        <f aca="false">IF(B359="","",IF(MONTH(B359)=12,"X",""))</f>
        <v/>
      </c>
      <c r="U359" s="58" t="str">
        <f aca="false">IF(E359="","",SUMIF($E$5:$E$1000,E359,$AD$5:$AD$1000))</f>
        <v/>
      </c>
      <c r="V359" s="71" t="str">
        <f aca="false">IF(E359="","",_xlfn.TEXTJOIN(" + ",TRUE(),IF(COUNTIFS($E$5:$E$1000,E359,$C$5:$C$1000,"Auditoría Interna")&gt;0,"Interna",""),IF(COUNTIFS($E$5:$E$1000,E359,$C$5:$C$1000,"Auditoría Externa")&gt;0,"Externa",""),IF(COUNTIFS($E$5:$E$1000,E359,$C$5:$C$1000,"SSF")&gt;0,"SSF",""),IF(COUNTIFS($E$5:$E$1000,E359,$C$5:$C$1000,"Comité de Supervisión")&gt;0,"Comité Sup.",""),IF(COUNTIFS($E$5:$E$1000,E359,$C$5:$C$1000,"Consejo de Administración")&gt;0,"Consejo",""),IF(COUNTIFS($E$5:$E$1000,E359,$C$5:$C$1000,"Otros")&gt;0,"Otros","")))</f>
        <v/>
      </c>
      <c r="W359" s="58" t="str">
        <f aca="false">IF(E359="","",SUMIFS($AD$5:$AD$1000,$E$5:$E$1000,E359,$AA$5:$AA$1000,AA359,$C$5:$C$1000,"&lt;&gt;"&amp;C359))</f>
        <v/>
      </c>
      <c r="X359" s="72"/>
      <c r="Y359" s="68"/>
      <c r="Z359" s="72"/>
      <c r="AA359" s="38" t="str">
        <f aca="false">IF(B359="","",YEAR(B359)*100+MONTH(B359))</f>
        <v/>
      </c>
      <c r="AB359" s="38" t="str">
        <f aca="false">IF(AND(E359&lt;&gt;"",E359=Cruce!$C$5,AD359=1),COUNTIFS($E$5:E359,E359,$AD$5:AD359,1),"")</f>
        <v/>
      </c>
      <c r="AC359" s="38" t="str">
        <f aca="false">IF(E359="","",C359&amp;"|"&amp;X359&amp;"|"&amp;IF(B359="","s/f",TEXT(B359,"yyyymmdd"))&amp;IF(OR(C359="SSF",X359="Visitas Auditoría Interna"),"|"&amp;Y359,""))</f>
        <v/>
      </c>
      <c r="AD359" s="38" t="n">
        <f aca="false">IF(E359="",0,IF(COUNTIFS($E$5:E359,E359,$AC$5:AC359,AC359)=1,1,0))</f>
        <v>0</v>
      </c>
      <c r="AE359" s="38" t="str">
        <f aca="false">IF(OR(E359="",AD359&lt;&gt;1),"",SUBSTITUTE(SUBSTITUTE(C359,"Auditoría ",""),"Consejo de Administración","Consejo")&amp;" – "&amp;IF(B359="","(sin fecha)",DAY(B359)&amp;" de "&amp;CHOOSE(MONTH(B359),"Enero","Febrero","Marzo","Abril","Mayo","Junio","Julio","Agosto","Septiembre","Octubre","Noviembre","Diciembre")&amp;" "&amp;YEAR(B359)))</f>
        <v/>
      </c>
      <c r="AF359" s="38" t="n">
        <f aca="false">IF(E359="",0,IF(COUNTIF($AC$5:AC359,AC359)=1,1,0))</f>
        <v>0</v>
      </c>
    </row>
    <row r="360" customFormat="false" ht="15" hidden="false" customHeight="false" outlineLevel="0" collapsed="false">
      <c r="A360" s="68"/>
      <c r="B360" s="67"/>
      <c r="C360" s="68"/>
      <c r="D360" s="68"/>
      <c r="E360" s="69"/>
      <c r="F360" s="69"/>
      <c r="G360" s="70" t="str">
        <f aca="false">IF(OR(E360="",AND($C$3="",$E$3="")),"",IF(B360="","Sin fecha",IF(AND(OR($C$3="",B360&gt;=$C$3),OR($E$3="",B360&lt;=$E$3)),"Sí","No")))</f>
        <v/>
      </c>
      <c r="H360" s="58" t="str">
        <f aca="false">IF(B360="","",YEAR(B360))</f>
        <v/>
      </c>
      <c r="I360" s="70" t="str">
        <f aca="false">IF(B360="","",IF(MONTH(B360)=1,"X",""))</f>
        <v/>
      </c>
      <c r="J360" s="70" t="str">
        <f aca="false">IF(B360="","",IF(MONTH(B360)=2,"X",""))</f>
        <v/>
      </c>
      <c r="K360" s="70" t="str">
        <f aca="false">IF(B360="","",IF(MONTH(B360)=3,"X",""))</f>
        <v/>
      </c>
      <c r="L360" s="70" t="str">
        <f aca="false">IF(B360="","",IF(MONTH(B360)=4,"X",""))</f>
        <v/>
      </c>
      <c r="M360" s="70" t="str">
        <f aca="false">IF(B360="","",IF(MONTH(B360)=5,"X",""))</f>
        <v/>
      </c>
      <c r="N360" s="70" t="str">
        <f aca="false">IF(B360="","",IF(MONTH(B360)=6,"X",""))</f>
        <v/>
      </c>
      <c r="O360" s="70" t="str">
        <f aca="false">IF(B360="","",IF(MONTH(B360)=7,"X",""))</f>
        <v/>
      </c>
      <c r="P360" s="70" t="str">
        <f aca="false">IF(B360="","",IF(MONTH(B360)=8,"X",""))</f>
        <v/>
      </c>
      <c r="Q360" s="70" t="str">
        <f aca="false">IF(B360="","",IF(MONTH(B360)=9,"X",""))</f>
        <v/>
      </c>
      <c r="R360" s="70" t="str">
        <f aca="false">IF(B360="","",IF(MONTH(B360)=10,"X",""))</f>
        <v/>
      </c>
      <c r="S360" s="70" t="str">
        <f aca="false">IF(B360="","",IF(MONTH(B360)=11,"X",""))</f>
        <v/>
      </c>
      <c r="T360" s="70" t="str">
        <f aca="false">IF(B360="","",IF(MONTH(B360)=12,"X",""))</f>
        <v/>
      </c>
      <c r="U360" s="58" t="str">
        <f aca="false">IF(E360="","",SUMIF($E$5:$E$1000,E360,$AD$5:$AD$1000))</f>
        <v/>
      </c>
      <c r="V360" s="71" t="str">
        <f aca="false">IF(E360="","",_xlfn.TEXTJOIN(" + ",TRUE(),IF(COUNTIFS($E$5:$E$1000,E360,$C$5:$C$1000,"Auditoría Interna")&gt;0,"Interna",""),IF(COUNTIFS($E$5:$E$1000,E360,$C$5:$C$1000,"Auditoría Externa")&gt;0,"Externa",""),IF(COUNTIFS($E$5:$E$1000,E360,$C$5:$C$1000,"SSF")&gt;0,"SSF",""),IF(COUNTIFS($E$5:$E$1000,E360,$C$5:$C$1000,"Comité de Supervisión")&gt;0,"Comité Sup.",""),IF(COUNTIFS($E$5:$E$1000,E360,$C$5:$C$1000,"Consejo de Administración")&gt;0,"Consejo",""),IF(COUNTIFS($E$5:$E$1000,E360,$C$5:$C$1000,"Otros")&gt;0,"Otros","")))</f>
        <v/>
      </c>
      <c r="W360" s="58" t="str">
        <f aca="false">IF(E360="","",SUMIFS($AD$5:$AD$1000,$E$5:$E$1000,E360,$AA$5:$AA$1000,AA360,$C$5:$C$1000,"&lt;&gt;"&amp;C360))</f>
        <v/>
      </c>
      <c r="X360" s="72"/>
      <c r="Y360" s="68"/>
      <c r="Z360" s="72"/>
      <c r="AA360" s="38" t="str">
        <f aca="false">IF(B360="","",YEAR(B360)*100+MONTH(B360))</f>
        <v/>
      </c>
      <c r="AB360" s="38" t="str">
        <f aca="false">IF(AND(E360&lt;&gt;"",E360=Cruce!$C$5,AD360=1),COUNTIFS($E$5:E360,E360,$AD$5:AD360,1),"")</f>
        <v/>
      </c>
      <c r="AC360" s="38" t="str">
        <f aca="false">IF(E360="","",C360&amp;"|"&amp;X360&amp;"|"&amp;IF(B360="","s/f",TEXT(B360,"yyyymmdd"))&amp;IF(OR(C360="SSF",X360="Visitas Auditoría Interna"),"|"&amp;Y360,""))</f>
        <v/>
      </c>
      <c r="AD360" s="38" t="n">
        <f aca="false">IF(E360="",0,IF(COUNTIFS($E$5:E360,E360,$AC$5:AC360,AC360)=1,1,0))</f>
        <v>0</v>
      </c>
      <c r="AE360" s="38" t="str">
        <f aca="false">IF(OR(E360="",AD360&lt;&gt;1),"",SUBSTITUTE(SUBSTITUTE(C360,"Auditoría ",""),"Consejo de Administración","Consejo")&amp;" – "&amp;IF(B360="","(sin fecha)",DAY(B360)&amp;" de "&amp;CHOOSE(MONTH(B360),"Enero","Febrero","Marzo","Abril","Mayo","Junio","Julio","Agosto","Septiembre","Octubre","Noviembre","Diciembre")&amp;" "&amp;YEAR(B360)))</f>
        <v/>
      </c>
      <c r="AF360" s="38" t="n">
        <f aca="false">IF(E360="",0,IF(COUNTIF($AC$5:AC360,AC360)=1,1,0))</f>
        <v>0</v>
      </c>
    </row>
    <row r="361" customFormat="false" ht="15" hidden="false" customHeight="false" outlineLevel="0" collapsed="false">
      <c r="A361" s="68"/>
      <c r="B361" s="67"/>
      <c r="C361" s="68"/>
      <c r="D361" s="68"/>
      <c r="E361" s="69"/>
      <c r="F361" s="69"/>
      <c r="G361" s="70" t="str">
        <f aca="false">IF(OR(E361="",AND($C$3="",$E$3="")),"",IF(B361="","Sin fecha",IF(AND(OR($C$3="",B361&gt;=$C$3),OR($E$3="",B361&lt;=$E$3)),"Sí","No")))</f>
        <v/>
      </c>
      <c r="H361" s="58" t="str">
        <f aca="false">IF(B361="","",YEAR(B361))</f>
        <v/>
      </c>
      <c r="I361" s="70" t="str">
        <f aca="false">IF(B361="","",IF(MONTH(B361)=1,"X",""))</f>
        <v/>
      </c>
      <c r="J361" s="70" t="str">
        <f aca="false">IF(B361="","",IF(MONTH(B361)=2,"X",""))</f>
        <v/>
      </c>
      <c r="K361" s="70" t="str">
        <f aca="false">IF(B361="","",IF(MONTH(B361)=3,"X",""))</f>
        <v/>
      </c>
      <c r="L361" s="70" t="str">
        <f aca="false">IF(B361="","",IF(MONTH(B361)=4,"X",""))</f>
        <v/>
      </c>
      <c r="M361" s="70" t="str">
        <f aca="false">IF(B361="","",IF(MONTH(B361)=5,"X",""))</f>
        <v/>
      </c>
      <c r="N361" s="70" t="str">
        <f aca="false">IF(B361="","",IF(MONTH(B361)=6,"X",""))</f>
        <v/>
      </c>
      <c r="O361" s="70" t="str">
        <f aca="false">IF(B361="","",IF(MONTH(B361)=7,"X",""))</f>
        <v/>
      </c>
      <c r="P361" s="70" t="str">
        <f aca="false">IF(B361="","",IF(MONTH(B361)=8,"X",""))</f>
        <v/>
      </c>
      <c r="Q361" s="70" t="str">
        <f aca="false">IF(B361="","",IF(MONTH(B361)=9,"X",""))</f>
        <v/>
      </c>
      <c r="R361" s="70" t="str">
        <f aca="false">IF(B361="","",IF(MONTH(B361)=10,"X",""))</f>
        <v/>
      </c>
      <c r="S361" s="70" t="str">
        <f aca="false">IF(B361="","",IF(MONTH(B361)=11,"X",""))</f>
        <v/>
      </c>
      <c r="T361" s="70" t="str">
        <f aca="false">IF(B361="","",IF(MONTH(B361)=12,"X",""))</f>
        <v/>
      </c>
      <c r="U361" s="58" t="str">
        <f aca="false">IF(E361="","",SUMIF($E$5:$E$1000,E361,$AD$5:$AD$1000))</f>
        <v/>
      </c>
      <c r="V361" s="71" t="str">
        <f aca="false">IF(E361="","",_xlfn.TEXTJOIN(" + ",TRUE(),IF(COUNTIFS($E$5:$E$1000,E361,$C$5:$C$1000,"Auditoría Interna")&gt;0,"Interna",""),IF(COUNTIFS($E$5:$E$1000,E361,$C$5:$C$1000,"Auditoría Externa")&gt;0,"Externa",""),IF(COUNTIFS($E$5:$E$1000,E361,$C$5:$C$1000,"SSF")&gt;0,"SSF",""),IF(COUNTIFS($E$5:$E$1000,E361,$C$5:$C$1000,"Comité de Supervisión")&gt;0,"Comité Sup.",""),IF(COUNTIFS($E$5:$E$1000,E361,$C$5:$C$1000,"Consejo de Administración")&gt;0,"Consejo",""),IF(COUNTIFS($E$5:$E$1000,E361,$C$5:$C$1000,"Otros")&gt;0,"Otros","")))</f>
        <v/>
      </c>
      <c r="W361" s="58" t="str">
        <f aca="false">IF(E361="","",SUMIFS($AD$5:$AD$1000,$E$5:$E$1000,E361,$AA$5:$AA$1000,AA361,$C$5:$C$1000,"&lt;&gt;"&amp;C361))</f>
        <v/>
      </c>
      <c r="X361" s="72"/>
      <c r="Y361" s="68"/>
      <c r="Z361" s="72"/>
      <c r="AA361" s="38" t="str">
        <f aca="false">IF(B361="","",YEAR(B361)*100+MONTH(B361))</f>
        <v/>
      </c>
      <c r="AB361" s="38" t="str">
        <f aca="false">IF(AND(E361&lt;&gt;"",E361=Cruce!$C$5,AD361=1),COUNTIFS($E$5:E361,E361,$AD$5:AD361,1),"")</f>
        <v/>
      </c>
      <c r="AC361" s="38" t="str">
        <f aca="false">IF(E361="","",C361&amp;"|"&amp;X361&amp;"|"&amp;IF(B361="","s/f",TEXT(B361,"yyyymmdd"))&amp;IF(OR(C361="SSF",X361="Visitas Auditoría Interna"),"|"&amp;Y361,""))</f>
        <v/>
      </c>
      <c r="AD361" s="38" t="n">
        <f aca="false">IF(E361="",0,IF(COUNTIFS($E$5:E361,E361,$AC$5:AC361,AC361)=1,1,0))</f>
        <v>0</v>
      </c>
      <c r="AE361" s="38" t="str">
        <f aca="false">IF(OR(E361="",AD361&lt;&gt;1),"",SUBSTITUTE(SUBSTITUTE(C361,"Auditoría ",""),"Consejo de Administración","Consejo")&amp;" – "&amp;IF(B361="","(sin fecha)",DAY(B361)&amp;" de "&amp;CHOOSE(MONTH(B361),"Enero","Febrero","Marzo","Abril","Mayo","Junio","Julio","Agosto","Septiembre","Octubre","Noviembre","Diciembre")&amp;" "&amp;YEAR(B361)))</f>
        <v/>
      </c>
      <c r="AF361" s="38" t="n">
        <f aca="false">IF(E361="",0,IF(COUNTIF($AC$5:AC361,AC361)=1,1,0))</f>
        <v>0</v>
      </c>
    </row>
    <row r="362" customFormat="false" ht="15" hidden="false" customHeight="false" outlineLevel="0" collapsed="false">
      <c r="A362" s="68"/>
      <c r="B362" s="67"/>
      <c r="C362" s="68"/>
      <c r="D362" s="68"/>
      <c r="E362" s="69"/>
      <c r="F362" s="69"/>
      <c r="G362" s="70" t="str">
        <f aca="false">IF(OR(E362="",AND($C$3="",$E$3="")),"",IF(B362="","Sin fecha",IF(AND(OR($C$3="",B362&gt;=$C$3),OR($E$3="",B362&lt;=$E$3)),"Sí","No")))</f>
        <v/>
      </c>
      <c r="H362" s="58" t="str">
        <f aca="false">IF(B362="","",YEAR(B362))</f>
        <v/>
      </c>
      <c r="I362" s="70" t="str">
        <f aca="false">IF(B362="","",IF(MONTH(B362)=1,"X",""))</f>
        <v/>
      </c>
      <c r="J362" s="70" t="str">
        <f aca="false">IF(B362="","",IF(MONTH(B362)=2,"X",""))</f>
        <v/>
      </c>
      <c r="K362" s="70" t="str">
        <f aca="false">IF(B362="","",IF(MONTH(B362)=3,"X",""))</f>
        <v/>
      </c>
      <c r="L362" s="70" t="str">
        <f aca="false">IF(B362="","",IF(MONTH(B362)=4,"X",""))</f>
        <v/>
      </c>
      <c r="M362" s="70" t="str">
        <f aca="false">IF(B362="","",IF(MONTH(B362)=5,"X",""))</f>
        <v/>
      </c>
      <c r="N362" s="70" t="str">
        <f aca="false">IF(B362="","",IF(MONTH(B362)=6,"X",""))</f>
        <v/>
      </c>
      <c r="O362" s="70" t="str">
        <f aca="false">IF(B362="","",IF(MONTH(B362)=7,"X",""))</f>
        <v/>
      </c>
      <c r="P362" s="70" t="str">
        <f aca="false">IF(B362="","",IF(MONTH(B362)=8,"X",""))</f>
        <v/>
      </c>
      <c r="Q362" s="70" t="str">
        <f aca="false">IF(B362="","",IF(MONTH(B362)=9,"X",""))</f>
        <v/>
      </c>
      <c r="R362" s="70" t="str">
        <f aca="false">IF(B362="","",IF(MONTH(B362)=10,"X",""))</f>
        <v/>
      </c>
      <c r="S362" s="70" t="str">
        <f aca="false">IF(B362="","",IF(MONTH(B362)=11,"X",""))</f>
        <v/>
      </c>
      <c r="T362" s="70" t="str">
        <f aca="false">IF(B362="","",IF(MONTH(B362)=12,"X",""))</f>
        <v/>
      </c>
      <c r="U362" s="58" t="str">
        <f aca="false">IF(E362="","",SUMIF($E$5:$E$1000,E362,$AD$5:$AD$1000))</f>
        <v/>
      </c>
      <c r="V362" s="71" t="str">
        <f aca="false">IF(E362="","",_xlfn.TEXTJOIN(" + ",TRUE(),IF(COUNTIFS($E$5:$E$1000,E362,$C$5:$C$1000,"Auditoría Interna")&gt;0,"Interna",""),IF(COUNTIFS($E$5:$E$1000,E362,$C$5:$C$1000,"Auditoría Externa")&gt;0,"Externa",""),IF(COUNTIFS($E$5:$E$1000,E362,$C$5:$C$1000,"SSF")&gt;0,"SSF",""),IF(COUNTIFS($E$5:$E$1000,E362,$C$5:$C$1000,"Comité de Supervisión")&gt;0,"Comité Sup.",""),IF(COUNTIFS($E$5:$E$1000,E362,$C$5:$C$1000,"Consejo de Administración")&gt;0,"Consejo",""),IF(COUNTIFS($E$5:$E$1000,E362,$C$5:$C$1000,"Otros")&gt;0,"Otros","")))</f>
        <v/>
      </c>
      <c r="W362" s="58" t="str">
        <f aca="false">IF(E362="","",SUMIFS($AD$5:$AD$1000,$E$5:$E$1000,E362,$AA$5:$AA$1000,AA362,$C$5:$C$1000,"&lt;&gt;"&amp;C362))</f>
        <v/>
      </c>
      <c r="X362" s="72"/>
      <c r="Y362" s="68"/>
      <c r="Z362" s="72"/>
      <c r="AA362" s="38" t="str">
        <f aca="false">IF(B362="","",YEAR(B362)*100+MONTH(B362))</f>
        <v/>
      </c>
      <c r="AB362" s="38" t="str">
        <f aca="false">IF(AND(E362&lt;&gt;"",E362=Cruce!$C$5,AD362=1),COUNTIFS($E$5:E362,E362,$AD$5:AD362,1),"")</f>
        <v/>
      </c>
      <c r="AC362" s="38" t="str">
        <f aca="false">IF(E362="","",C362&amp;"|"&amp;X362&amp;"|"&amp;IF(B362="","s/f",TEXT(B362,"yyyymmdd"))&amp;IF(OR(C362="SSF",X362="Visitas Auditoría Interna"),"|"&amp;Y362,""))</f>
        <v/>
      </c>
      <c r="AD362" s="38" t="n">
        <f aca="false">IF(E362="",0,IF(COUNTIFS($E$5:E362,E362,$AC$5:AC362,AC362)=1,1,0))</f>
        <v>0</v>
      </c>
      <c r="AE362" s="38" t="str">
        <f aca="false">IF(OR(E362="",AD362&lt;&gt;1),"",SUBSTITUTE(SUBSTITUTE(C362,"Auditoría ",""),"Consejo de Administración","Consejo")&amp;" – "&amp;IF(B362="","(sin fecha)",DAY(B362)&amp;" de "&amp;CHOOSE(MONTH(B362),"Enero","Febrero","Marzo","Abril","Mayo","Junio","Julio","Agosto","Septiembre","Octubre","Noviembre","Diciembre")&amp;" "&amp;YEAR(B362)))</f>
        <v/>
      </c>
      <c r="AF362" s="38" t="n">
        <f aca="false">IF(E362="",0,IF(COUNTIF($AC$5:AC362,AC362)=1,1,0))</f>
        <v>0</v>
      </c>
    </row>
    <row r="363" customFormat="false" ht="15" hidden="false" customHeight="false" outlineLevel="0" collapsed="false">
      <c r="A363" s="68"/>
      <c r="B363" s="67"/>
      <c r="C363" s="68"/>
      <c r="D363" s="68"/>
      <c r="E363" s="69"/>
      <c r="F363" s="69"/>
      <c r="G363" s="70" t="str">
        <f aca="false">IF(OR(E363="",AND($C$3="",$E$3="")),"",IF(B363="","Sin fecha",IF(AND(OR($C$3="",B363&gt;=$C$3),OR($E$3="",B363&lt;=$E$3)),"Sí","No")))</f>
        <v/>
      </c>
      <c r="H363" s="58" t="str">
        <f aca="false">IF(B363="","",YEAR(B363))</f>
        <v/>
      </c>
      <c r="I363" s="70" t="str">
        <f aca="false">IF(B363="","",IF(MONTH(B363)=1,"X",""))</f>
        <v/>
      </c>
      <c r="J363" s="70" t="str">
        <f aca="false">IF(B363="","",IF(MONTH(B363)=2,"X",""))</f>
        <v/>
      </c>
      <c r="K363" s="70" t="str">
        <f aca="false">IF(B363="","",IF(MONTH(B363)=3,"X",""))</f>
        <v/>
      </c>
      <c r="L363" s="70" t="str">
        <f aca="false">IF(B363="","",IF(MONTH(B363)=4,"X",""))</f>
        <v/>
      </c>
      <c r="M363" s="70" t="str">
        <f aca="false">IF(B363="","",IF(MONTH(B363)=5,"X",""))</f>
        <v/>
      </c>
      <c r="N363" s="70" t="str">
        <f aca="false">IF(B363="","",IF(MONTH(B363)=6,"X",""))</f>
        <v/>
      </c>
      <c r="O363" s="70" t="str">
        <f aca="false">IF(B363="","",IF(MONTH(B363)=7,"X",""))</f>
        <v/>
      </c>
      <c r="P363" s="70" t="str">
        <f aca="false">IF(B363="","",IF(MONTH(B363)=8,"X",""))</f>
        <v/>
      </c>
      <c r="Q363" s="70" t="str">
        <f aca="false">IF(B363="","",IF(MONTH(B363)=9,"X",""))</f>
        <v/>
      </c>
      <c r="R363" s="70" t="str">
        <f aca="false">IF(B363="","",IF(MONTH(B363)=10,"X",""))</f>
        <v/>
      </c>
      <c r="S363" s="70" t="str">
        <f aca="false">IF(B363="","",IF(MONTH(B363)=11,"X",""))</f>
        <v/>
      </c>
      <c r="T363" s="70" t="str">
        <f aca="false">IF(B363="","",IF(MONTH(B363)=12,"X",""))</f>
        <v/>
      </c>
      <c r="U363" s="58" t="str">
        <f aca="false">IF(E363="","",SUMIF($E$5:$E$1000,E363,$AD$5:$AD$1000))</f>
        <v/>
      </c>
      <c r="V363" s="71" t="str">
        <f aca="false">IF(E363="","",_xlfn.TEXTJOIN(" + ",TRUE(),IF(COUNTIFS($E$5:$E$1000,E363,$C$5:$C$1000,"Auditoría Interna")&gt;0,"Interna",""),IF(COUNTIFS($E$5:$E$1000,E363,$C$5:$C$1000,"Auditoría Externa")&gt;0,"Externa",""),IF(COUNTIFS($E$5:$E$1000,E363,$C$5:$C$1000,"SSF")&gt;0,"SSF",""),IF(COUNTIFS($E$5:$E$1000,E363,$C$5:$C$1000,"Comité de Supervisión")&gt;0,"Comité Sup.",""),IF(COUNTIFS($E$5:$E$1000,E363,$C$5:$C$1000,"Consejo de Administración")&gt;0,"Consejo",""),IF(COUNTIFS($E$5:$E$1000,E363,$C$5:$C$1000,"Otros")&gt;0,"Otros","")))</f>
        <v/>
      </c>
      <c r="W363" s="58" t="str">
        <f aca="false">IF(E363="","",SUMIFS($AD$5:$AD$1000,$E$5:$E$1000,E363,$AA$5:$AA$1000,AA363,$C$5:$C$1000,"&lt;&gt;"&amp;C363))</f>
        <v/>
      </c>
      <c r="X363" s="72"/>
      <c r="Y363" s="68"/>
      <c r="Z363" s="72"/>
      <c r="AA363" s="38" t="str">
        <f aca="false">IF(B363="","",YEAR(B363)*100+MONTH(B363))</f>
        <v/>
      </c>
      <c r="AB363" s="38" t="str">
        <f aca="false">IF(AND(E363&lt;&gt;"",E363=Cruce!$C$5,AD363=1),COUNTIFS($E$5:E363,E363,$AD$5:AD363,1),"")</f>
        <v/>
      </c>
      <c r="AC363" s="38" t="str">
        <f aca="false">IF(E363="","",C363&amp;"|"&amp;X363&amp;"|"&amp;IF(B363="","s/f",TEXT(B363,"yyyymmdd"))&amp;IF(OR(C363="SSF",X363="Visitas Auditoría Interna"),"|"&amp;Y363,""))</f>
        <v/>
      </c>
      <c r="AD363" s="38" t="n">
        <f aca="false">IF(E363="",0,IF(COUNTIFS($E$5:E363,E363,$AC$5:AC363,AC363)=1,1,0))</f>
        <v>0</v>
      </c>
      <c r="AE363" s="38" t="str">
        <f aca="false">IF(OR(E363="",AD363&lt;&gt;1),"",SUBSTITUTE(SUBSTITUTE(C363,"Auditoría ",""),"Consejo de Administración","Consejo")&amp;" – "&amp;IF(B363="","(sin fecha)",DAY(B363)&amp;" de "&amp;CHOOSE(MONTH(B363),"Enero","Febrero","Marzo","Abril","Mayo","Junio","Julio","Agosto","Septiembre","Octubre","Noviembre","Diciembre")&amp;" "&amp;YEAR(B363)))</f>
        <v/>
      </c>
      <c r="AF363" s="38" t="n">
        <f aca="false">IF(E363="",0,IF(COUNTIF($AC$5:AC363,AC363)=1,1,0))</f>
        <v>0</v>
      </c>
    </row>
    <row r="364" customFormat="false" ht="15" hidden="false" customHeight="false" outlineLevel="0" collapsed="false">
      <c r="A364" s="68"/>
      <c r="B364" s="67"/>
      <c r="C364" s="68"/>
      <c r="D364" s="68"/>
      <c r="E364" s="69"/>
      <c r="F364" s="69"/>
      <c r="G364" s="70" t="str">
        <f aca="false">IF(OR(E364="",AND($C$3="",$E$3="")),"",IF(B364="","Sin fecha",IF(AND(OR($C$3="",B364&gt;=$C$3),OR($E$3="",B364&lt;=$E$3)),"Sí","No")))</f>
        <v/>
      </c>
      <c r="H364" s="58" t="str">
        <f aca="false">IF(B364="","",YEAR(B364))</f>
        <v/>
      </c>
      <c r="I364" s="70" t="str">
        <f aca="false">IF(B364="","",IF(MONTH(B364)=1,"X",""))</f>
        <v/>
      </c>
      <c r="J364" s="70" t="str">
        <f aca="false">IF(B364="","",IF(MONTH(B364)=2,"X",""))</f>
        <v/>
      </c>
      <c r="K364" s="70" t="str">
        <f aca="false">IF(B364="","",IF(MONTH(B364)=3,"X",""))</f>
        <v/>
      </c>
      <c r="L364" s="70" t="str">
        <f aca="false">IF(B364="","",IF(MONTH(B364)=4,"X",""))</f>
        <v/>
      </c>
      <c r="M364" s="70" t="str">
        <f aca="false">IF(B364="","",IF(MONTH(B364)=5,"X",""))</f>
        <v/>
      </c>
      <c r="N364" s="70" t="str">
        <f aca="false">IF(B364="","",IF(MONTH(B364)=6,"X",""))</f>
        <v/>
      </c>
      <c r="O364" s="70" t="str">
        <f aca="false">IF(B364="","",IF(MONTH(B364)=7,"X",""))</f>
        <v/>
      </c>
      <c r="P364" s="70" t="str">
        <f aca="false">IF(B364="","",IF(MONTH(B364)=8,"X",""))</f>
        <v/>
      </c>
      <c r="Q364" s="70" t="str">
        <f aca="false">IF(B364="","",IF(MONTH(B364)=9,"X",""))</f>
        <v/>
      </c>
      <c r="R364" s="70" t="str">
        <f aca="false">IF(B364="","",IF(MONTH(B364)=10,"X",""))</f>
        <v/>
      </c>
      <c r="S364" s="70" t="str">
        <f aca="false">IF(B364="","",IF(MONTH(B364)=11,"X",""))</f>
        <v/>
      </c>
      <c r="T364" s="70" t="str">
        <f aca="false">IF(B364="","",IF(MONTH(B364)=12,"X",""))</f>
        <v/>
      </c>
      <c r="U364" s="58" t="str">
        <f aca="false">IF(E364="","",SUMIF($E$5:$E$1000,E364,$AD$5:$AD$1000))</f>
        <v/>
      </c>
      <c r="V364" s="71" t="str">
        <f aca="false">IF(E364="","",_xlfn.TEXTJOIN(" + ",TRUE(),IF(COUNTIFS($E$5:$E$1000,E364,$C$5:$C$1000,"Auditoría Interna")&gt;0,"Interna",""),IF(COUNTIFS($E$5:$E$1000,E364,$C$5:$C$1000,"Auditoría Externa")&gt;0,"Externa",""),IF(COUNTIFS($E$5:$E$1000,E364,$C$5:$C$1000,"SSF")&gt;0,"SSF",""),IF(COUNTIFS($E$5:$E$1000,E364,$C$5:$C$1000,"Comité de Supervisión")&gt;0,"Comité Sup.",""),IF(COUNTIFS($E$5:$E$1000,E364,$C$5:$C$1000,"Consejo de Administración")&gt;0,"Consejo",""),IF(COUNTIFS($E$5:$E$1000,E364,$C$5:$C$1000,"Otros")&gt;0,"Otros","")))</f>
        <v/>
      </c>
      <c r="W364" s="58" t="str">
        <f aca="false">IF(E364="","",SUMIFS($AD$5:$AD$1000,$E$5:$E$1000,E364,$AA$5:$AA$1000,AA364,$C$5:$C$1000,"&lt;&gt;"&amp;C364))</f>
        <v/>
      </c>
      <c r="X364" s="72"/>
      <c r="Y364" s="68"/>
      <c r="Z364" s="72"/>
      <c r="AA364" s="38" t="str">
        <f aca="false">IF(B364="","",YEAR(B364)*100+MONTH(B364))</f>
        <v/>
      </c>
      <c r="AB364" s="38" t="str">
        <f aca="false">IF(AND(E364&lt;&gt;"",E364=Cruce!$C$5,AD364=1),COUNTIFS($E$5:E364,E364,$AD$5:AD364,1),"")</f>
        <v/>
      </c>
      <c r="AC364" s="38" t="str">
        <f aca="false">IF(E364="","",C364&amp;"|"&amp;X364&amp;"|"&amp;IF(B364="","s/f",TEXT(B364,"yyyymmdd"))&amp;IF(OR(C364="SSF",X364="Visitas Auditoría Interna"),"|"&amp;Y364,""))</f>
        <v/>
      </c>
      <c r="AD364" s="38" t="n">
        <f aca="false">IF(E364="",0,IF(COUNTIFS($E$5:E364,E364,$AC$5:AC364,AC364)=1,1,0))</f>
        <v>0</v>
      </c>
      <c r="AE364" s="38" t="str">
        <f aca="false">IF(OR(E364="",AD364&lt;&gt;1),"",SUBSTITUTE(SUBSTITUTE(C364,"Auditoría ",""),"Consejo de Administración","Consejo")&amp;" – "&amp;IF(B364="","(sin fecha)",DAY(B364)&amp;" de "&amp;CHOOSE(MONTH(B364),"Enero","Febrero","Marzo","Abril","Mayo","Junio","Julio","Agosto","Septiembre","Octubre","Noviembre","Diciembre")&amp;" "&amp;YEAR(B364)))</f>
        <v/>
      </c>
      <c r="AF364" s="38" t="n">
        <f aca="false">IF(E364="",0,IF(COUNTIF($AC$5:AC364,AC364)=1,1,0))</f>
        <v>0</v>
      </c>
    </row>
    <row r="365" customFormat="false" ht="15" hidden="false" customHeight="false" outlineLevel="0" collapsed="false">
      <c r="A365" s="68"/>
      <c r="B365" s="67"/>
      <c r="C365" s="68"/>
      <c r="D365" s="68"/>
      <c r="E365" s="69"/>
      <c r="F365" s="69"/>
      <c r="G365" s="70" t="str">
        <f aca="false">IF(OR(E365="",AND($C$3="",$E$3="")),"",IF(B365="","Sin fecha",IF(AND(OR($C$3="",B365&gt;=$C$3),OR($E$3="",B365&lt;=$E$3)),"Sí","No")))</f>
        <v/>
      </c>
      <c r="H365" s="58" t="str">
        <f aca="false">IF(B365="","",YEAR(B365))</f>
        <v/>
      </c>
      <c r="I365" s="70" t="str">
        <f aca="false">IF(B365="","",IF(MONTH(B365)=1,"X",""))</f>
        <v/>
      </c>
      <c r="J365" s="70" t="str">
        <f aca="false">IF(B365="","",IF(MONTH(B365)=2,"X",""))</f>
        <v/>
      </c>
      <c r="K365" s="70" t="str">
        <f aca="false">IF(B365="","",IF(MONTH(B365)=3,"X",""))</f>
        <v/>
      </c>
      <c r="L365" s="70" t="str">
        <f aca="false">IF(B365="","",IF(MONTH(B365)=4,"X",""))</f>
        <v/>
      </c>
      <c r="M365" s="70" t="str">
        <f aca="false">IF(B365="","",IF(MONTH(B365)=5,"X",""))</f>
        <v/>
      </c>
      <c r="N365" s="70" t="str">
        <f aca="false">IF(B365="","",IF(MONTH(B365)=6,"X",""))</f>
        <v/>
      </c>
      <c r="O365" s="70" t="str">
        <f aca="false">IF(B365="","",IF(MONTH(B365)=7,"X",""))</f>
        <v/>
      </c>
      <c r="P365" s="70" t="str">
        <f aca="false">IF(B365="","",IF(MONTH(B365)=8,"X",""))</f>
        <v/>
      </c>
      <c r="Q365" s="70" t="str">
        <f aca="false">IF(B365="","",IF(MONTH(B365)=9,"X",""))</f>
        <v/>
      </c>
      <c r="R365" s="70" t="str">
        <f aca="false">IF(B365="","",IF(MONTH(B365)=10,"X",""))</f>
        <v/>
      </c>
      <c r="S365" s="70" t="str">
        <f aca="false">IF(B365="","",IF(MONTH(B365)=11,"X",""))</f>
        <v/>
      </c>
      <c r="T365" s="70" t="str">
        <f aca="false">IF(B365="","",IF(MONTH(B365)=12,"X",""))</f>
        <v/>
      </c>
      <c r="U365" s="58" t="str">
        <f aca="false">IF(E365="","",SUMIF($E$5:$E$1000,E365,$AD$5:$AD$1000))</f>
        <v/>
      </c>
      <c r="V365" s="71" t="str">
        <f aca="false">IF(E365="","",_xlfn.TEXTJOIN(" + ",TRUE(),IF(COUNTIFS($E$5:$E$1000,E365,$C$5:$C$1000,"Auditoría Interna")&gt;0,"Interna",""),IF(COUNTIFS($E$5:$E$1000,E365,$C$5:$C$1000,"Auditoría Externa")&gt;0,"Externa",""),IF(COUNTIFS($E$5:$E$1000,E365,$C$5:$C$1000,"SSF")&gt;0,"SSF",""),IF(COUNTIFS($E$5:$E$1000,E365,$C$5:$C$1000,"Comité de Supervisión")&gt;0,"Comité Sup.",""),IF(COUNTIFS($E$5:$E$1000,E365,$C$5:$C$1000,"Consejo de Administración")&gt;0,"Consejo",""),IF(COUNTIFS($E$5:$E$1000,E365,$C$5:$C$1000,"Otros")&gt;0,"Otros","")))</f>
        <v/>
      </c>
      <c r="W365" s="58" t="str">
        <f aca="false">IF(E365="","",SUMIFS($AD$5:$AD$1000,$E$5:$E$1000,E365,$AA$5:$AA$1000,AA365,$C$5:$C$1000,"&lt;&gt;"&amp;C365))</f>
        <v/>
      </c>
      <c r="X365" s="72"/>
      <c r="Y365" s="68"/>
      <c r="Z365" s="72"/>
      <c r="AA365" s="38" t="str">
        <f aca="false">IF(B365="","",YEAR(B365)*100+MONTH(B365))</f>
        <v/>
      </c>
      <c r="AB365" s="38" t="str">
        <f aca="false">IF(AND(E365&lt;&gt;"",E365=Cruce!$C$5,AD365=1),COUNTIFS($E$5:E365,E365,$AD$5:AD365,1),"")</f>
        <v/>
      </c>
      <c r="AC365" s="38" t="str">
        <f aca="false">IF(E365="","",C365&amp;"|"&amp;X365&amp;"|"&amp;IF(B365="","s/f",TEXT(B365,"yyyymmdd"))&amp;IF(OR(C365="SSF",X365="Visitas Auditoría Interna"),"|"&amp;Y365,""))</f>
        <v/>
      </c>
      <c r="AD365" s="38" t="n">
        <f aca="false">IF(E365="",0,IF(COUNTIFS($E$5:E365,E365,$AC$5:AC365,AC365)=1,1,0))</f>
        <v>0</v>
      </c>
      <c r="AE365" s="38" t="str">
        <f aca="false">IF(OR(E365="",AD365&lt;&gt;1),"",SUBSTITUTE(SUBSTITUTE(C365,"Auditoría ",""),"Consejo de Administración","Consejo")&amp;" – "&amp;IF(B365="","(sin fecha)",DAY(B365)&amp;" de "&amp;CHOOSE(MONTH(B365),"Enero","Febrero","Marzo","Abril","Mayo","Junio","Julio","Agosto","Septiembre","Octubre","Noviembre","Diciembre")&amp;" "&amp;YEAR(B365)))</f>
        <v/>
      </c>
      <c r="AF365" s="38" t="n">
        <f aca="false">IF(E365="",0,IF(COUNTIF($AC$5:AC365,AC365)=1,1,0))</f>
        <v>0</v>
      </c>
    </row>
    <row r="366" customFormat="false" ht="15" hidden="false" customHeight="false" outlineLevel="0" collapsed="false">
      <c r="A366" s="68"/>
      <c r="B366" s="67"/>
      <c r="C366" s="68"/>
      <c r="D366" s="68"/>
      <c r="E366" s="69"/>
      <c r="F366" s="69"/>
      <c r="G366" s="70" t="str">
        <f aca="false">IF(OR(E366="",AND($C$3="",$E$3="")),"",IF(B366="","Sin fecha",IF(AND(OR($C$3="",B366&gt;=$C$3),OR($E$3="",B366&lt;=$E$3)),"Sí","No")))</f>
        <v/>
      </c>
      <c r="H366" s="58" t="str">
        <f aca="false">IF(B366="","",YEAR(B366))</f>
        <v/>
      </c>
      <c r="I366" s="70" t="str">
        <f aca="false">IF(B366="","",IF(MONTH(B366)=1,"X",""))</f>
        <v/>
      </c>
      <c r="J366" s="70" t="str">
        <f aca="false">IF(B366="","",IF(MONTH(B366)=2,"X",""))</f>
        <v/>
      </c>
      <c r="K366" s="70" t="str">
        <f aca="false">IF(B366="","",IF(MONTH(B366)=3,"X",""))</f>
        <v/>
      </c>
      <c r="L366" s="70" t="str">
        <f aca="false">IF(B366="","",IF(MONTH(B366)=4,"X",""))</f>
        <v/>
      </c>
      <c r="M366" s="70" t="str">
        <f aca="false">IF(B366="","",IF(MONTH(B366)=5,"X",""))</f>
        <v/>
      </c>
      <c r="N366" s="70" t="str">
        <f aca="false">IF(B366="","",IF(MONTH(B366)=6,"X",""))</f>
        <v/>
      </c>
      <c r="O366" s="70" t="str">
        <f aca="false">IF(B366="","",IF(MONTH(B366)=7,"X",""))</f>
        <v/>
      </c>
      <c r="P366" s="70" t="str">
        <f aca="false">IF(B366="","",IF(MONTH(B366)=8,"X",""))</f>
        <v/>
      </c>
      <c r="Q366" s="70" t="str">
        <f aca="false">IF(B366="","",IF(MONTH(B366)=9,"X",""))</f>
        <v/>
      </c>
      <c r="R366" s="70" t="str">
        <f aca="false">IF(B366="","",IF(MONTH(B366)=10,"X",""))</f>
        <v/>
      </c>
      <c r="S366" s="70" t="str">
        <f aca="false">IF(B366="","",IF(MONTH(B366)=11,"X",""))</f>
        <v/>
      </c>
      <c r="T366" s="70" t="str">
        <f aca="false">IF(B366="","",IF(MONTH(B366)=12,"X",""))</f>
        <v/>
      </c>
      <c r="U366" s="58" t="str">
        <f aca="false">IF(E366="","",SUMIF($E$5:$E$1000,E366,$AD$5:$AD$1000))</f>
        <v/>
      </c>
      <c r="V366" s="71" t="str">
        <f aca="false">IF(E366="","",_xlfn.TEXTJOIN(" + ",TRUE(),IF(COUNTIFS($E$5:$E$1000,E366,$C$5:$C$1000,"Auditoría Interna")&gt;0,"Interna",""),IF(COUNTIFS($E$5:$E$1000,E366,$C$5:$C$1000,"Auditoría Externa")&gt;0,"Externa",""),IF(COUNTIFS($E$5:$E$1000,E366,$C$5:$C$1000,"SSF")&gt;0,"SSF",""),IF(COUNTIFS($E$5:$E$1000,E366,$C$5:$C$1000,"Comité de Supervisión")&gt;0,"Comité Sup.",""),IF(COUNTIFS($E$5:$E$1000,E366,$C$5:$C$1000,"Consejo de Administración")&gt;0,"Consejo",""),IF(COUNTIFS($E$5:$E$1000,E366,$C$5:$C$1000,"Otros")&gt;0,"Otros","")))</f>
        <v/>
      </c>
      <c r="W366" s="58" t="str">
        <f aca="false">IF(E366="","",SUMIFS($AD$5:$AD$1000,$E$5:$E$1000,E366,$AA$5:$AA$1000,AA366,$C$5:$C$1000,"&lt;&gt;"&amp;C366))</f>
        <v/>
      </c>
      <c r="X366" s="72"/>
      <c r="Y366" s="68"/>
      <c r="Z366" s="72"/>
      <c r="AA366" s="38" t="str">
        <f aca="false">IF(B366="","",YEAR(B366)*100+MONTH(B366))</f>
        <v/>
      </c>
      <c r="AB366" s="38" t="str">
        <f aca="false">IF(AND(E366&lt;&gt;"",E366=Cruce!$C$5,AD366=1),COUNTIFS($E$5:E366,E366,$AD$5:AD366,1),"")</f>
        <v/>
      </c>
      <c r="AC366" s="38" t="str">
        <f aca="false">IF(E366="","",C366&amp;"|"&amp;X366&amp;"|"&amp;IF(B366="","s/f",TEXT(B366,"yyyymmdd"))&amp;IF(OR(C366="SSF",X366="Visitas Auditoría Interna"),"|"&amp;Y366,""))</f>
        <v/>
      </c>
      <c r="AD366" s="38" t="n">
        <f aca="false">IF(E366="",0,IF(COUNTIFS($E$5:E366,E366,$AC$5:AC366,AC366)=1,1,0))</f>
        <v>0</v>
      </c>
      <c r="AE366" s="38" t="str">
        <f aca="false">IF(OR(E366="",AD366&lt;&gt;1),"",SUBSTITUTE(SUBSTITUTE(C366,"Auditoría ",""),"Consejo de Administración","Consejo")&amp;" – "&amp;IF(B366="","(sin fecha)",DAY(B366)&amp;" de "&amp;CHOOSE(MONTH(B366),"Enero","Febrero","Marzo","Abril","Mayo","Junio","Julio","Agosto","Septiembre","Octubre","Noviembre","Diciembre")&amp;" "&amp;YEAR(B366)))</f>
        <v/>
      </c>
      <c r="AF366" s="38" t="n">
        <f aca="false">IF(E366="",0,IF(COUNTIF($AC$5:AC366,AC366)=1,1,0))</f>
        <v>0</v>
      </c>
    </row>
    <row r="367" customFormat="false" ht="15" hidden="false" customHeight="false" outlineLevel="0" collapsed="false">
      <c r="A367" s="68"/>
      <c r="B367" s="67"/>
      <c r="C367" s="68"/>
      <c r="D367" s="68"/>
      <c r="E367" s="69"/>
      <c r="F367" s="69"/>
      <c r="G367" s="70" t="str">
        <f aca="false">IF(OR(E367="",AND($C$3="",$E$3="")),"",IF(B367="","Sin fecha",IF(AND(OR($C$3="",B367&gt;=$C$3),OR($E$3="",B367&lt;=$E$3)),"Sí","No")))</f>
        <v/>
      </c>
      <c r="H367" s="58" t="str">
        <f aca="false">IF(B367="","",YEAR(B367))</f>
        <v/>
      </c>
      <c r="I367" s="70" t="str">
        <f aca="false">IF(B367="","",IF(MONTH(B367)=1,"X",""))</f>
        <v/>
      </c>
      <c r="J367" s="70" t="str">
        <f aca="false">IF(B367="","",IF(MONTH(B367)=2,"X",""))</f>
        <v/>
      </c>
      <c r="K367" s="70" t="str">
        <f aca="false">IF(B367="","",IF(MONTH(B367)=3,"X",""))</f>
        <v/>
      </c>
      <c r="L367" s="70" t="str">
        <f aca="false">IF(B367="","",IF(MONTH(B367)=4,"X",""))</f>
        <v/>
      </c>
      <c r="M367" s="70" t="str">
        <f aca="false">IF(B367="","",IF(MONTH(B367)=5,"X",""))</f>
        <v/>
      </c>
      <c r="N367" s="70" t="str">
        <f aca="false">IF(B367="","",IF(MONTH(B367)=6,"X",""))</f>
        <v/>
      </c>
      <c r="O367" s="70" t="str">
        <f aca="false">IF(B367="","",IF(MONTH(B367)=7,"X",""))</f>
        <v/>
      </c>
      <c r="P367" s="70" t="str">
        <f aca="false">IF(B367="","",IF(MONTH(B367)=8,"X",""))</f>
        <v/>
      </c>
      <c r="Q367" s="70" t="str">
        <f aca="false">IF(B367="","",IF(MONTH(B367)=9,"X",""))</f>
        <v/>
      </c>
      <c r="R367" s="70" t="str">
        <f aca="false">IF(B367="","",IF(MONTH(B367)=10,"X",""))</f>
        <v/>
      </c>
      <c r="S367" s="70" t="str">
        <f aca="false">IF(B367="","",IF(MONTH(B367)=11,"X",""))</f>
        <v/>
      </c>
      <c r="T367" s="70" t="str">
        <f aca="false">IF(B367="","",IF(MONTH(B367)=12,"X",""))</f>
        <v/>
      </c>
      <c r="U367" s="58" t="str">
        <f aca="false">IF(E367="","",SUMIF($E$5:$E$1000,E367,$AD$5:$AD$1000))</f>
        <v/>
      </c>
      <c r="V367" s="71" t="str">
        <f aca="false">IF(E367="","",_xlfn.TEXTJOIN(" + ",TRUE(),IF(COUNTIFS($E$5:$E$1000,E367,$C$5:$C$1000,"Auditoría Interna")&gt;0,"Interna",""),IF(COUNTIFS($E$5:$E$1000,E367,$C$5:$C$1000,"Auditoría Externa")&gt;0,"Externa",""),IF(COUNTIFS($E$5:$E$1000,E367,$C$5:$C$1000,"SSF")&gt;0,"SSF",""),IF(COUNTIFS($E$5:$E$1000,E367,$C$5:$C$1000,"Comité de Supervisión")&gt;0,"Comité Sup.",""),IF(COUNTIFS($E$5:$E$1000,E367,$C$5:$C$1000,"Consejo de Administración")&gt;0,"Consejo",""),IF(COUNTIFS($E$5:$E$1000,E367,$C$5:$C$1000,"Otros")&gt;0,"Otros","")))</f>
        <v/>
      </c>
      <c r="W367" s="58" t="str">
        <f aca="false">IF(E367="","",SUMIFS($AD$5:$AD$1000,$E$5:$E$1000,E367,$AA$5:$AA$1000,AA367,$C$5:$C$1000,"&lt;&gt;"&amp;C367))</f>
        <v/>
      </c>
      <c r="X367" s="72"/>
      <c r="Y367" s="68"/>
      <c r="Z367" s="72"/>
      <c r="AA367" s="38" t="str">
        <f aca="false">IF(B367="","",YEAR(B367)*100+MONTH(B367))</f>
        <v/>
      </c>
      <c r="AB367" s="38" t="str">
        <f aca="false">IF(AND(E367&lt;&gt;"",E367=Cruce!$C$5,AD367=1),COUNTIFS($E$5:E367,E367,$AD$5:AD367,1),"")</f>
        <v/>
      </c>
      <c r="AC367" s="38" t="str">
        <f aca="false">IF(E367="","",C367&amp;"|"&amp;X367&amp;"|"&amp;IF(B367="","s/f",TEXT(B367,"yyyymmdd"))&amp;IF(OR(C367="SSF",X367="Visitas Auditoría Interna"),"|"&amp;Y367,""))</f>
        <v/>
      </c>
      <c r="AD367" s="38" t="n">
        <f aca="false">IF(E367="",0,IF(COUNTIFS($E$5:E367,E367,$AC$5:AC367,AC367)=1,1,0))</f>
        <v>0</v>
      </c>
      <c r="AE367" s="38" t="str">
        <f aca="false">IF(OR(E367="",AD367&lt;&gt;1),"",SUBSTITUTE(SUBSTITUTE(C367,"Auditoría ",""),"Consejo de Administración","Consejo")&amp;" – "&amp;IF(B367="","(sin fecha)",DAY(B367)&amp;" de "&amp;CHOOSE(MONTH(B367),"Enero","Febrero","Marzo","Abril","Mayo","Junio","Julio","Agosto","Septiembre","Octubre","Noviembre","Diciembre")&amp;" "&amp;YEAR(B367)))</f>
        <v/>
      </c>
      <c r="AF367" s="38" t="n">
        <f aca="false">IF(E367="",0,IF(COUNTIF($AC$5:AC367,AC367)=1,1,0))</f>
        <v>0</v>
      </c>
    </row>
    <row r="368" customFormat="false" ht="15" hidden="false" customHeight="false" outlineLevel="0" collapsed="false">
      <c r="A368" s="68"/>
      <c r="B368" s="67"/>
      <c r="C368" s="68"/>
      <c r="D368" s="68"/>
      <c r="E368" s="69"/>
      <c r="F368" s="69"/>
      <c r="G368" s="70" t="str">
        <f aca="false">IF(OR(E368="",AND($C$3="",$E$3="")),"",IF(B368="","Sin fecha",IF(AND(OR($C$3="",B368&gt;=$C$3),OR($E$3="",B368&lt;=$E$3)),"Sí","No")))</f>
        <v/>
      </c>
      <c r="H368" s="58" t="str">
        <f aca="false">IF(B368="","",YEAR(B368))</f>
        <v/>
      </c>
      <c r="I368" s="70" t="str">
        <f aca="false">IF(B368="","",IF(MONTH(B368)=1,"X",""))</f>
        <v/>
      </c>
      <c r="J368" s="70" t="str">
        <f aca="false">IF(B368="","",IF(MONTH(B368)=2,"X",""))</f>
        <v/>
      </c>
      <c r="K368" s="70" t="str">
        <f aca="false">IF(B368="","",IF(MONTH(B368)=3,"X",""))</f>
        <v/>
      </c>
      <c r="L368" s="70" t="str">
        <f aca="false">IF(B368="","",IF(MONTH(B368)=4,"X",""))</f>
        <v/>
      </c>
      <c r="M368" s="70" t="str">
        <f aca="false">IF(B368="","",IF(MONTH(B368)=5,"X",""))</f>
        <v/>
      </c>
      <c r="N368" s="70" t="str">
        <f aca="false">IF(B368="","",IF(MONTH(B368)=6,"X",""))</f>
        <v/>
      </c>
      <c r="O368" s="70" t="str">
        <f aca="false">IF(B368="","",IF(MONTH(B368)=7,"X",""))</f>
        <v/>
      </c>
      <c r="P368" s="70" t="str">
        <f aca="false">IF(B368="","",IF(MONTH(B368)=8,"X",""))</f>
        <v/>
      </c>
      <c r="Q368" s="70" t="str">
        <f aca="false">IF(B368="","",IF(MONTH(B368)=9,"X",""))</f>
        <v/>
      </c>
      <c r="R368" s="70" t="str">
        <f aca="false">IF(B368="","",IF(MONTH(B368)=10,"X",""))</f>
        <v/>
      </c>
      <c r="S368" s="70" t="str">
        <f aca="false">IF(B368="","",IF(MONTH(B368)=11,"X",""))</f>
        <v/>
      </c>
      <c r="T368" s="70" t="str">
        <f aca="false">IF(B368="","",IF(MONTH(B368)=12,"X",""))</f>
        <v/>
      </c>
      <c r="U368" s="58" t="str">
        <f aca="false">IF(E368="","",SUMIF($E$5:$E$1000,E368,$AD$5:$AD$1000))</f>
        <v/>
      </c>
      <c r="V368" s="71" t="str">
        <f aca="false">IF(E368="","",_xlfn.TEXTJOIN(" + ",TRUE(),IF(COUNTIFS($E$5:$E$1000,E368,$C$5:$C$1000,"Auditoría Interna")&gt;0,"Interna",""),IF(COUNTIFS($E$5:$E$1000,E368,$C$5:$C$1000,"Auditoría Externa")&gt;0,"Externa",""),IF(COUNTIFS($E$5:$E$1000,E368,$C$5:$C$1000,"SSF")&gt;0,"SSF",""),IF(COUNTIFS($E$5:$E$1000,E368,$C$5:$C$1000,"Comité de Supervisión")&gt;0,"Comité Sup.",""),IF(COUNTIFS($E$5:$E$1000,E368,$C$5:$C$1000,"Consejo de Administración")&gt;0,"Consejo",""),IF(COUNTIFS($E$5:$E$1000,E368,$C$5:$C$1000,"Otros")&gt;0,"Otros","")))</f>
        <v/>
      </c>
      <c r="W368" s="58" t="str">
        <f aca="false">IF(E368="","",SUMIFS($AD$5:$AD$1000,$E$5:$E$1000,E368,$AA$5:$AA$1000,AA368,$C$5:$C$1000,"&lt;&gt;"&amp;C368))</f>
        <v/>
      </c>
      <c r="X368" s="72"/>
      <c r="Y368" s="68"/>
      <c r="Z368" s="72"/>
      <c r="AA368" s="38" t="str">
        <f aca="false">IF(B368="","",YEAR(B368)*100+MONTH(B368))</f>
        <v/>
      </c>
      <c r="AB368" s="38" t="str">
        <f aca="false">IF(AND(E368&lt;&gt;"",E368=Cruce!$C$5,AD368=1),COUNTIFS($E$5:E368,E368,$AD$5:AD368,1),"")</f>
        <v/>
      </c>
      <c r="AC368" s="38" t="str">
        <f aca="false">IF(E368="","",C368&amp;"|"&amp;X368&amp;"|"&amp;IF(B368="","s/f",TEXT(B368,"yyyymmdd"))&amp;IF(OR(C368="SSF",X368="Visitas Auditoría Interna"),"|"&amp;Y368,""))</f>
        <v/>
      </c>
      <c r="AD368" s="38" t="n">
        <f aca="false">IF(E368="",0,IF(COUNTIFS($E$5:E368,E368,$AC$5:AC368,AC368)=1,1,0))</f>
        <v>0</v>
      </c>
      <c r="AE368" s="38" t="str">
        <f aca="false">IF(OR(E368="",AD368&lt;&gt;1),"",SUBSTITUTE(SUBSTITUTE(C368,"Auditoría ",""),"Consejo de Administración","Consejo")&amp;" – "&amp;IF(B368="","(sin fecha)",DAY(B368)&amp;" de "&amp;CHOOSE(MONTH(B368),"Enero","Febrero","Marzo","Abril","Mayo","Junio","Julio","Agosto","Septiembre","Octubre","Noviembre","Diciembre")&amp;" "&amp;YEAR(B368)))</f>
        <v/>
      </c>
      <c r="AF368" s="38" t="n">
        <f aca="false">IF(E368="",0,IF(COUNTIF($AC$5:AC368,AC368)=1,1,0))</f>
        <v>0</v>
      </c>
    </row>
    <row r="369" customFormat="false" ht="15" hidden="false" customHeight="false" outlineLevel="0" collapsed="false">
      <c r="A369" s="68"/>
      <c r="B369" s="67"/>
      <c r="C369" s="68"/>
      <c r="D369" s="68"/>
      <c r="E369" s="69"/>
      <c r="F369" s="69"/>
      <c r="G369" s="70" t="str">
        <f aca="false">IF(OR(E369="",AND($C$3="",$E$3="")),"",IF(B369="","Sin fecha",IF(AND(OR($C$3="",B369&gt;=$C$3),OR($E$3="",B369&lt;=$E$3)),"Sí","No")))</f>
        <v/>
      </c>
      <c r="H369" s="58" t="str">
        <f aca="false">IF(B369="","",YEAR(B369))</f>
        <v/>
      </c>
      <c r="I369" s="70" t="str">
        <f aca="false">IF(B369="","",IF(MONTH(B369)=1,"X",""))</f>
        <v/>
      </c>
      <c r="J369" s="70" t="str">
        <f aca="false">IF(B369="","",IF(MONTH(B369)=2,"X",""))</f>
        <v/>
      </c>
      <c r="K369" s="70" t="str">
        <f aca="false">IF(B369="","",IF(MONTH(B369)=3,"X",""))</f>
        <v/>
      </c>
      <c r="L369" s="70" t="str">
        <f aca="false">IF(B369="","",IF(MONTH(B369)=4,"X",""))</f>
        <v/>
      </c>
      <c r="M369" s="70" t="str">
        <f aca="false">IF(B369="","",IF(MONTH(B369)=5,"X",""))</f>
        <v/>
      </c>
      <c r="N369" s="70" t="str">
        <f aca="false">IF(B369="","",IF(MONTH(B369)=6,"X",""))</f>
        <v/>
      </c>
      <c r="O369" s="70" t="str">
        <f aca="false">IF(B369="","",IF(MONTH(B369)=7,"X",""))</f>
        <v/>
      </c>
      <c r="P369" s="70" t="str">
        <f aca="false">IF(B369="","",IF(MONTH(B369)=8,"X",""))</f>
        <v/>
      </c>
      <c r="Q369" s="70" t="str">
        <f aca="false">IF(B369="","",IF(MONTH(B369)=9,"X",""))</f>
        <v/>
      </c>
      <c r="R369" s="70" t="str">
        <f aca="false">IF(B369="","",IF(MONTH(B369)=10,"X",""))</f>
        <v/>
      </c>
      <c r="S369" s="70" t="str">
        <f aca="false">IF(B369="","",IF(MONTH(B369)=11,"X",""))</f>
        <v/>
      </c>
      <c r="T369" s="70" t="str">
        <f aca="false">IF(B369="","",IF(MONTH(B369)=12,"X",""))</f>
        <v/>
      </c>
      <c r="U369" s="58" t="str">
        <f aca="false">IF(E369="","",SUMIF($E$5:$E$1000,E369,$AD$5:$AD$1000))</f>
        <v/>
      </c>
      <c r="V369" s="71" t="str">
        <f aca="false">IF(E369="","",_xlfn.TEXTJOIN(" + ",TRUE(),IF(COUNTIFS($E$5:$E$1000,E369,$C$5:$C$1000,"Auditoría Interna")&gt;0,"Interna",""),IF(COUNTIFS($E$5:$E$1000,E369,$C$5:$C$1000,"Auditoría Externa")&gt;0,"Externa",""),IF(COUNTIFS($E$5:$E$1000,E369,$C$5:$C$1000,"SSF")&gt;0,"SSF",""),IF(COUNTIFS($E$5:$E$1000,E369,$C$5:$C$1000,"Comité de Supervisión")&gt;0,"Comité Sup.",""),IF(COUNTIFS($E$5:$E$1000,E369,$C$5:$C$1000,"Consejo de Administración")&gt;0,"Consejo",""),IF(COUNTIFS($E$5:$E$1000,E369,$C$5:$C$1000,"Otros")&gt;0,"Otros","")))</f>
        <v/>
      </c>
      <c r="W369" s="58" t="str">
        <f aca="false">IF(E369="","",SUMIFS($AD$5:$AD$1000,$E$5:$E$1000,E369,$AA$5:$AA$1000,AA369,$C$5:$C$1000,"&lt;&gt;"&amp;C369))</f>
        <v/>
      </c>
      <c r="X369" s="72"/>
      <c r="Y369" s="68"/>
      <c r="Z369" s="72"/>
      <c r="AA369" s="38" t="str">
        <f aca="false">IF(B369="","",YEAR(B369)*100+MONTH(B369))</f>
        <v/>
      </c>
      <c r="AB369" s="38" t="str">
        <f aca="false">IF(AND(E369&lt;&gt;"",E369=Cruce!$C$5,AD369=1),COUNTIFS($E$5:E369,E369,$AD$5:AD369,1),"")</f>
        <v/>
      </c>
      <c r="AC369" s="38" t="str">
        <f aca="false">IF(E369="","",C369&amp;"|"&amp;X369&amp;"|"&amp;IF(B369="","s/f",TEXT(B369,"yyyymmdd"))&amp;IF(OR(C369="SSF",X369="Visitas Auditoría Interna"),"|"&amp;Y369,""))</f>
        <v/>
      </c>
      <c r="AD369" s="38" t="n">
        <f aca="false">IF(E369="",0,IF(COUNTIFS($E$5:E369,E369,$AC$5:AC369,AC369)=1,1,0))</f>
        <v>0</v>
      </c>
      <c r="AE369" s="38" t="str">
        <f aca="false">IF(OR(E369="",AD369&lt;&gt;1),"",SUBSTITUTE(SUBSTITUTE(C369,"Auditoría ",""),"Consejo de Administración","Consejo")&amp;" – "&amp;IF(B369="","(sin fecha)",DAY(B369)&amp;" de "&amp;CHOOSE(MONTH(B369),"Enero","Febrero","Marzo","Abril","Mayo","Junio","Julio","Agosto","Septiembre","Octubre","Noviembre","Diciembre")&amp;" "&amp;YEAR(B369)))</f>
        <v/>
      </c>
      <c r="AF369" s="38" t="n">
        <f aca="false">IF(E369="",0,IF(COUNTIF($AC$5:AC369,AC369)=1,1,0))</f>
        <v>0</v>
      </c>
    </row>
    <row r="370" customFormat="false" ht="15" hidden="false" customHeight="false" outlineLevel="0" collapsed="false">
      <c r="A370" s="68"/>
      <c r="B370" s="67"/>
      <c r="C370" s="68"/>
      <c r="D370" s="68"/>
      <c r="E370" s="69"/>
      <c r="F370" s="69"/>
      <c r="G370" s="70" t="str">
        <f aca="false">IF(OR(E370="",AND($C$3="",$E$3="")),"",IF(B370="","Sin fecha",IF(AND(OR($C$3="",B370&gt;=$C$3),OR($E$3="",B370&lt;=$E$3)),"Sí","No")))</f>
        <v/>
      </c>
      <c r="H370" s="58" t="str">
        <f aca="false">IF(B370="","",YEAR(B370))</f>
        <v/>
      </c>
      <c r="I370" s="70" t="str">
        <f aca="false">IF(B370="","",IF(MONTH(B370)=1,"X",""))</f>
        <v/>
      </c>
      <c r="J370" s="70" t="str">
        <f aca="false">IF(B370="","",IF(MONTH(B370)=2,"X",""))</f>
        <v/>
      </c>
      <c r="K370" s="70" t="str">
        <f aca="false">IF(B370="","",IF(MONTH(B370)=3,"X",""))</f>
        <v/>
      </c>
      <c r="L370" s="70" t="str">
        <f aca="false">IF(B370="","",IF(MONTH(B370)=4,"X",""))</f>
        <v/>
      </c>
      <c r="M370" s="70" t="str">
        <f aca="false">IF(B370="","",IF(MONTH(B370)=5,"X",""))</f>
        <v/>
      </c>
      <c r="N370" s="70" t="str">
        <f aca="false">IF(B370="","",IF(MONTH(B370)=6,"X",""))</f>
        <v/>
      </c>
      <c r="O370" s="70" t="str">
        <f aca="false">IF(B370="","",IF(MONTH(B370)=7,"X",""))</f>
        <v/>
      </c>
      <c r="P370" s="70" t="str">
        <f aca="false">IF(B370="","",IF(MONTH(B370)=8,"X",""))</f>
        <v/>
      </c>
      <c r="Q370" s="70" t="str">
        <f aca="false">IF(B370="","",IF(MONTH(B370)=9,"X",""))</f>
        <v/>
      </c>
      <c r="R370" s="70" t="str">
        <f aca="false">IF(B370="","",IF(MONTH(B370)=10,"X",""))</f>
        <v/>
      </c>
      <c r="S370" s="70" t="str">
        <f aca="false">IF(B370="","",IF(MONTH(B370)=11,"X",""))</f>
        <v/>
      </c>
      <c r="T370" s="70" t="str">
        <f aca="false">IF(B370="","",IF(MONTH(B370)=12,"X",""))</f>
        <v/>
      </c>
      <c r="U370" s="58" t="str">
        <f aca="false">IF(E370="","",SUMIF($E$5:$E$1000,E370,$AD$5:$AD$1000))</f>
        <v/>
      </c>
      <c r="V370" s="71" t="str">
        <f aca="false">IF(E370="","",_xlfn.TEXTJOIN(" + ",TRUE(),IF(COUNTIFS($E$5:$E$1000,E370,$C$5:$C$1000,"Auditoría Interna")&gt;0,"Interna",""),IF(COUNTIFS($E$5:$E$1000,E370,$C$5:$C$1000,"Auditoría Externa")&gt;0,"Externa",""),IF(COUNTIFS($E$5:$E$1000,E370,$C$5:$C$1000,"SSF")&gt;0,"SSF",""),IF(COUNTIFS($E$5:$E$1000,E370,$C$5:$C$1000,"Comité de Supervisión")&gt;0,"Comité Sup.",""),IF(COUNTIFS($E$5:$E$1000,E370,$C$5:$C$1000,"Consejo de Administración")&gt;0,"Consejo",""),IF(COUNTIFS($E$5:$E$1000,E370,$C$5:$C$1000,"Otros")&gt;0,"Otros","")))</f>
        <v/>
      </c>
      <c r="W370" s="58" t="str">
        <f aca="false">IF(E370="","",SUMIFS($AD$5:$AD$1000,$E$5:$E$1000,E370,$AA$5:$AA$1000,AA370,$C$5:$C$1000,"&lt;&gt;"&amp;C370))</f>
        <v/>
      </c>
      <c r="X370" s="72"/>
      <c r="Y370" s="68"/>
      <c r="Z370" s="72"/>
      <c r="AA370" s="38" t="str">
        <f aca="false">IF(B370="","",YEAR(B370)*100+MONTH(B370))</f>
        <v/>
      </c>
      <c r="AB370" s="38" t="str">
        <f aca="false">IF(AND(E370&lt;&gt;"",E370=Cruce!$C$5,AD370=1),COUNTIFS($E$5:E370,E370,$AD$5:AD370,1),"")</f>
        <v/>
      </c>
      <c r="AC370" s="38" t="str">
        <f aca="false">IF(E370="","",C370&amp;"|"&amp;X370&amp;"|"&amp;IF(B370="","s/f",TEXT(B370,"yyyymmdd"))&amp;IF(OR(C370="SSF",X370="Visitas Auditoría Interna"),"|"&amp;Y370,""))</f>
        <v/>
      </c>
      <c r="AD370" s="38" t="n">
        <f aca="false">IF(E370="",0,IF(COUNTIFS($E$5:E370,E370,$AC$5:AC370,AC370)=1,1,0))</f>
        <v>0</v>
      </c>
      <c r="AE370" s="38" t="str">
        <f aca="false">IF(OR(E370="",AD370&lt;&gt;1),"",SUBSTITUTE(SUBSTITUTE(C370,"Auditoría ",""),"Consejo de Administración","Consejo")&amp;" – "&amp;IF(B370="","(sin fecha)",DAY(B370)&amp;" de "&amp;CHOOSE(MONTH(B370),"Enero","Febrero","Marzo","Abril","Mayo","Junio","Julio","Agosto","Septiembre","Octubre","Noviembre","Diciembre")&amp;" "&amp;YEAR(B370)))</f>
        <v/>
      </c>
      <c r="AF370" s="38" t="n">
        <f aca="false">IF(E370="",0,IF(COUNTIF($AC$5:AC370,AC370)=1,1,0))</f>
        <v>0</v>
      </c>
    </row>
    <row r="371" customFormat="false" ht="15" hidden="false" customHeight="false" outlineLevel="0" collapsed="false">
      <c r="A371" s="68"/>
      <c r="B371" s="67"/>
      <c r="C371" s="68"/>
      <c r="D371" s="68"/>
      <c r="E371" s="69"/>
      <c r="F371" s="69"/>
      <c r="G371" s="70" t="str">
        <f aca="false">IF(OR(E371="",AND($C$3="",$E$3="")),"",IF(B371="","Sin fecha",IF(AND(OR($C$3="",B371&gt;=$C$3),OR($E$3="",B371&lt;=$E$3)),"Sí","No")))</f>
        <v/>
      </c>
      <c r="H371" s="58" t="str">
        <f aca="false">IF(B371="","",YEAR(B371))</f>
        <v/>
      </c>
      <c r="I371" s="70" t="str">
        <f aca="false">IF(B371="","",IF(MONTH(B371)=1,"X",""))</f>
        <v/>
      </c>
      <c r="J371" s="70" t="str">
        <f aca="false">IF(B371="","",IF(MONTH(B371)=2,"X",""))</f>
        <v/>
      </c>
      <c r="K371" s="70" t="str">
        <f aca="false">IF(B371="","",IF(MONTH(B371)=3,"X",""))</f>
        <v/>
      </c>
      <c r="L371" s="70" t="str">
        <f aca="false">IF(B371="","",IF(MONTH(B371)=4,"X",""))</f>
        <v/>
      </c>
      <c r="M371" s="70" t="str">
        <f aca="false">IF(B371="","",IF(MONTH(B371)=5,"X",""))</f>
        <v/>
      </c>
      <c r="N371" s="70" t="str">
        <f aca="false">IF(B371="","",IF(MONTH(B371)=6,"X",""))</f>
        <v/>
      </c>
      <c r="O371" s="70" t="str">
        <f aca="false">IF(B371="","",IF(MONTH(B371)=7,"X",""))</f>
        <v/>
      </c>
      <c r="P371" s="70" t="str">
        <f aca="false">IF(B371="","",IF(MONTH(B371)=8,"X",""))</f>
        <v/>
      </c>
      <c r="Q371" s="70" t="str">
        <f aca="false">IF(B371="","",IF(MONTH(B371)=9,"X",""))</f>
        <v/>
      </c>
      <c r="R371" s="70" t="str">
        <f aca="false">IF(B371="","",IF(MONTH(B371)=10,"X",""))</f>
        <v/>
      </c>
      <c r="S371" s="70" t="str">
        <f aca="false">IF(B371="","",IF(MONTH(B371)=11,"X",""))</f>
        <v/>
      </c>
      <c r="T371" s="70" t="str">
        <f aca="false">IF(B371="","",IF(MONTH(B371)=12,"X",""))</f>
        <v/>
      </c>
      <c r="U371" s="58" t="str">
        <f aca="false">IF(E371="","",SUMIF($E$5:$E$1000,E371,$AD$5:$AD$1000))</f>
        <v/>
      </c>
      <c r="V371" s="71" t="str">
        <f aca="false">IF(E371="","",_xlfn.TEXTJOIN(" + ",TRUE(),IF(COUNTIFS($E$5:$E$1000,E371,$C$5:$C$1000,"Auditoría Interna")&gt;0,"Interna",""),IF(COUNTIFS($E$5:$E$1000,E371,$C$5:$C$1000,"Auditoría Externa")&gt;0,"Externa",""),IF(COUNTIFS($E$5:$E$1000,E371,$C$5:$C$1000,"SSF")&gt;0,"SSF",""),IF(COUNTIFS($E$5:$E$1000,E371,$C$5:$C$1000,"Comité de Supervisión")&gt;0,"Comité Sup.",""),IF(COUNTIFS($E$5:$E$1000,E371,$C$5:$C$1000,"Consejo de Administración")&gt;0,"Consejo",""),IF(COUNTIFS($E$5:$E$1000,E371,$C$5:$C$1000,"Otros")&gt;0,"Otros","")))</f>
        <v/>
      </c>
      <c r="W371" s="58" t="str">
        <f aca="false">IF(E371="","",SUMIFS($AD$5:$AD$1000,$E$5:$E$1000,E371,$AA$5:$AA$1000,AA371,$C$5:$C$1000,"&lt;&gt;"&amp;C371))</f>
        <v/>
      </c>
      <c r="X371" s="72"/>
      <c r="Y371" s="68"/>
      <c r="Z371" s="72"/>
      <c r="AA371" s="38" t="str">
        <f aca="false">IF(B371="","",YEAR(B371)*100+MONTH(B371))</f>
        <v/>
      </c>
      <c r="AB371" s="38" t="str">
        <f aca="false">IF(AND(E371&lt;&gt;"",E371=Cruce!$C$5,AD371=1),COUNTIFS($E$5:E371,E371,$AD$5:AD371,1),"")</f>
        <v/>
      </c>
      <c r="AC371" s="38" t="str">
        <f aca="false">IF(E371="","",C371&amp;"|"&amp;X371&amp;"|"&amp;IF(B371="","s/f",TEXT(B371,"yyyymmdd"))&amp;IF(OR(C371="SSF",X371="Visitas Auditoría Interna"),"|"&amp;Y371,""))</f>
        <v/>
      </c>
      <c r="AD371" s="38" t="n">
        <f aca="false">IF(E371="",0,IF(COUNTIFS($E$5:E371,E371,$AC$5:AC371,AC371)=1,1,0))</f>
        <v>0</v>
      </c>
      <c r="AE371" s="38" t="str">
        <f aca="false">IF(OR(E371="",AD371&lt;&gt;1),"",SUBSTITUTE(SUBSTITUTE(C371,"Auditoría ",""),"Consejo de Administración","Consejo")&amp;" – "&amp;IF(B371="","(sin fecha)",DAY(B371)&amp;" de "&amp;CHOOSE(MONTH(B371),"Enero","Febrero","Marzo","Abril","Mayo","Junio","Julio","Agosto","Septiembre","Octubre","Noviembre","Diciembre")&amp;" "&amp;YEAR(B371)))</f>
        <v/>
      </c>
      <c r="AF371" s="38" t="n">
        <f aca="false">IF(E371="",0,IF(COUNTIF($AC$5:AC371,AC371)=1,1,0))</f>
        <v>0</v>
      </c>
    </row>
    <row r="372" customFormat="false" ht="15" hidden="false" customHeight="false" outlineLevel="0" collapsed="false">
      <c r="A372" s="68"/>
      <c r="B372" s="67"/>
      <c r="C372" s="68"/>
      <c r="D372" s="68"/>
      <c r="E372" s="69"/>
      <c r="F372" s="69"/>
      <c r="G372" s="70" t="str">
        <f aca="false">IF(OR(E372="",AND($C$3="",$E$3="")),"",IF(B372="","Sin fecha",IF(AND(OR($C$3="",B372&gt;=$C$3),OR($E$3="",B372&lt;=$E$3)),"Sí","No")))</f>
        <v/>
      </c>
      <c r="H372" s="58" t="str">
        <f aca="false">IF(B372="","",YEAR(B372))</f>
        <v/>
      </c>
      <c r="I372" s="70" t="str">
        <f aca="false">IF(B372="","",IF(MONTH(B372)=1,"X",""))</f>
        <v/>
      </c>
      <c r="J372" s="70" t="str">
        <f aca="false">IF(B372="","",IF(MONTH(B372)=2,"X",""))</f>
        <v/>
      </c>
      <c r="K372" s="70" t="str">
        <f aca="false">IF(B372="","",IF(MONTH(B372)=3,"X",""))</f>
        <v/>
      </c>
      <c r="L372" s="70" t="str">
        <f aca="false">IF(B372="","",IF(MONTH(B372)=4,"X",""))</f>
        <v/>
      </c>
      <c r="M372" s="70" t="str">
        <f aca="false">IF(B372="","",IF(MONTH(B372)=5,"X",""))</f>
        <v/>
      </c>
      <c r="N372" s="70" t="str">
        <f aca="false">IF(B372="","",IF(MONTH(B372)=6,"X",""))</f>
        <v/>
      </c>
      <c r="O372" s="70" t="str">
        <f aca="false">IF(B372="","",IF(MONTH(B372)=7,"X",""))</f>
        <v/>
      </c>
      <c r="P372" s="70" t="str">
        <f aca="false">IF(B372="","",IF(MONTH(B372)=8,"X",""))</f>
        <v/>
      </c>
      <c r="Q372" s="70" t="str">
        <f aca="false">IF(B372="","",IF(MONTH(B372)=9,"X",""))</f>
        <v/>
      </c>
      <c r="R372" s="70" t="str">
        <f aca="false">IF(B372="","",IF(MONTH(B372)=10,"X",""))</f>
        <v/>
      </c>
      <c r="S372" s="70" t="str">
        <f aca="false">IF(B372="","",IF(MONTH(B372)=11,"X",""))</f>
        <v/>
      </c>
      <c r="T372" s="70" t="str">
        <f aca="false">IF(B372="","",IF(MONTH(B372)=12,"X",""))</f>
        <v/>
      </c>
      <c r="U372" s="58" t="str">
        <f aca="false">IF(E372="","",SUMIF($E$5:$E$1000,E372,$AD$5:$AD$1000))</f>
        <v/>
      </c>
      <c r="V372" s="71" t="str">
        <f aca="false">IF(E372="","",_xlfn.TEXTJOIN(" + ",TRUE(),IF(COUNTIFS($E$5:$E$1000,E372,$C$5:$C$1000,"Auditoría Interna")&gt;0,"Interna",""),IF(COUNTIFS($E$5:$E$1000,E372,$C$5:$C$1000,"Auditoría Externa")&gt;0,"Externa",""),IF(COUNTIFS($E$5:$E$1000,E372,$C$5:$C$1000,"SSF")&gt;0,"SSF",""),IF(COUNTIFS($E$5:$E$1000,E372,$C$5:$C$1000,"Comité de Supervisión")&gt;0,"Comité Sup.",""),IF(COUNTIFS($E$5:$E$1000,E372,$C$5:$C$1000,"Consejo de Administración")&gt;0,"Consejo",""),IF(COUNTIFS($E$5:$E$1000,E372,$C$5:$C$1000,"Otros")&gt;0,"Otros","")))</f>
        <v/>
      </c>
      <c r="W372" s="58" t="str">
        <f aca="false">IF(E372="","",SUMIFS($AD$5:$AD$1000,$E$5:$E$1000,E372,$AA$5:$AA$1000,AA372,$C$5:$C$1000,"&lt;&gt;"&amp;C372))</f>
        <v/>
      </c>
      <c r="X372" s="72"/>
      <c r="Y372" s="68"/>
      <c r="Z372" s="72"/>
      <c r="AA372" s="38" t="str">
        <f aca="false">IF(B372="","",YEAR(B372)*100+MONTH(B372))</f>
        <v/>
      </c>
      <c r="AB372" s="38" t="str">
        <f aca="false">IF(AND(E372&lt;&gt;"",E372=Cruce!$C$5,AD372=1),COUNTIFS($E$5:E372,E372,$AD$5:AD372,1),"")</f>
        <v/>
      </c>
      <c r="AC372" s="38" t="str">
        <f aca="false">IF(E372="","",C372&amp;"|"&amp;X372&amp;"|"&amp;IF(B372="","s/f",TEXT(B372,"yyyymmdd"))&amp;IF(OR(C372="SSF",X372="Visitas Auditoría Interna"),"|"&amp;Y372,""))</f>
        <v/>
      </c>
      <c r="AD372" s="38" t="n">
        <f aca="false">IF(E372="",0,IF(COUNTIFS($E$5:E372,E372,$AC$5:AC372,AC372)=1,1,0))</f>
        <v>0</v>
      </c>
      <c r="AE372" s="38" t="str">
        <f aca="false">IF(OR(E372="",AD372&lt;&gt;1),"",SUBSTITUTE(SUBSTITUTE(C372,"Auditoría ",""),"Consejo de Administración","Consejo")&amp;" – "&amp;IF(B372="","(sin fecha)",DAY(B372)&amp;" de "&amp;CHOOSE(MONTH(B372),"Enero","Febrero","Marzo","Abril","Mayo","Junio","Julio","Agosto","Septiembre","Octubre","Noviembre","Diciembre")&amp;" "&amp;YEAR(B372)))</f>
        <v/>
      </c>
      <c r="AF372" s="38" t="n">
        <f aca="false">IF(E372="",0,IF(COUNTIF($AC$5:AC372,AC372)=1,1,0))</f>
        <v>0</v>
      </c>
    </row>
    <row r="373" customFormat="false" ht="15" hidden="false" customHeight="false" outlineLevel="0" collapsed="false">
      <c r="A373" s="68"/>
      <c r="B373" s="67"/>
      <c r="C373" s="68"/>
      <c r="D373" s="68"/>
      <c r="E373" s="69"/>
      <c r="F373" s="69"/>
      <c r="G373" s="70" t="str">
        <f aca="false">IF(OR(E373="",AND($C$3="",$E$3="")),"",IF(B373="","Sin fecha",IF(AND(OR($C$3="",B373&gt;=$C$3),OR($E$3="",B373&lt;=$E$3)),"Sí","No")))</f>
        <v/>
      </c>
      <c r="H373" s="58" t="str">
        <f aca="false">IF(B373="","",YEAR(B373))</f>
        <v/>
      </c>
      <c r="I373" s="70" t="str">
        <f aca="false">IF(B373="","",IF(MONTH(B373)=1,"X",""))</f>
        <v/>
      </c>
      <c r="J373" s="70" t="str">
        <f aca="false">IF(B373="","",IF(MONTH(B373)=2,"X",""))</f>
        <v/>
      </c>
      <c r="K373" s="70" t="str">
        <f aca="false">IF(B373="","",IF(MONTH(B373)=3,"X",""))</f>
        <v/>
      </c>
      <c r="L373" s="70" t="str">
        <f aca="false">IF(B373="","",IF(MONTH(B373)=4,"X",""))</f>
        <v/>
      </c>
      <c r="M373" s="70" t="str">
        <f aca="false">IF(B373="","",IF(MONTH(B373)=5,"X",""))</f>
        <v/>
      </c>
      <c r="N373" s="70" t="str">
        <f aca="false">IF(B373="","",IF(MONTH(B373)=6,"X",""))</f>
        <v/>
      </c>
      <c r="O373" s="70" t="str">
        <f aca="false">IF(B373="","",IF(MONTH(B373)=7,"X",""))</f>
        <v/>
      </c>
      <c r="P373" s="70" t="str">
        <f aca="false">IF(B373="","",IF(MONTH(B373)=8,"X",""))</f>
        <v/>
      </c>
      <c r="Q373" s="70" t="str">
        <f aca="false">IF(B373="","",IF(MONTH(B373)=9,"X",""))</f>
        <v/>
      </c>
      <c r="R373" s="70" t="str">
        <f aca="false">IF(B373="","",IF(MONTH(B373)=10,"X",""))</f>
        <v/>
      </c>
      <c r="S373" s="70" t="str">
        <f aca="false">IF(B373="","",IF(MONTH(B373)=11,"X",""))</f>
        <v/>
      </c>
      <c r="T373" s="70" t="str">
        <f aca="false">IF(B373="","",IF(MONTH(B373)=12,"X",""))</f>
        <v/>
      </c>
      <c r="U373" s="58" t="str">
        <f aca="false">IF(E373="","",SUMIF($E$5:$E$1000,E373,$AD$5:$AD$1000))</f>
        <v/>
      </c>
      <c r="V373" s="71" t="str">
        <f aca="false">IF(E373="","",_xlfn.TEXTJOIN(" + ",TRUE(),IF(COUNTIFS($E$5:$E$1000,E373,$C$5:$C$1000,"Auditoría Interna")&gt;0,"Interna",""),IF(COUNTIFS($E$5:$E$1000,E373,$C$5:$C$1000,"Auditoría Externa")&gt;0,"Externa",""),IF(COUNTIFS($E$5:$E$1000,E373,$C$5:$C$1000,"SSF")&gt;0,"SSF",""),IF(COUNTIFS($E$5:$E$1000,E373,$C$5:$C$1000,"Comité de Supervisión")&gt;0,"Comité Sup.",""),IF(COUNTIFS($E$5:$E$1000,E373,$C$5:$C$1000,"Consejo de Administración")&gt;0,"Consejo",""),IF(COUNTIFS($E$5:$E$1000,E373,$C$5:$C$1000,"Otros")&gt;0,"Otros","")))</f>
        <v/>
      </c>
      <c r="W373" s="58" t="str">
        <f aca="false">IF(E373="","",SUMIFS($AD$5:$AD$1000,$E$5:$E$1000,E373,$AA$5:$AA$1000,AA373,$C$5:$C$1000,"&lt;&gt;"&amp;C373))</f>
        <v/>
      </c>
      <c r="X373" s="72"/>
      <c r="Y373" s="68"/>
      <c r="Z373" s="72"/>
      <c r="AA373" s="38" t="str">
        <f aca="false">IF(B373="","",YEAR(B373)*100+MONTH(B373))</f>
        <v/>
      </c>
      <c r="AB373" s="38" t="str">
        <f aca="false">IF(AND(E373&lt;&gt;"",E373=Cruce!$C$5,AD373=1),COUNTIFS($E$5:E373,E373,$AD$5:AD373,1),"")</f>
        <v/>
      </c>
      <c r="AC373" s="38" t="str">
        <f aca="false">IF(E373="","",C373&amp;"|"&amp;X373&amp;"|"&amp;IF(B373="","s/f",TEXT(B373,"yyyymmdd"))&amp;IF(OR(C373="SSF",X373="Visitas Auditoría Interna"),"|"&amp;Y373,""))</f>
        <v/>
      </c>
      <c r="AD373" s="38" t="n">
        <f aca="false">IF(E373="",0,IF(COUNTIFS($E$5:E373,E373,$AC$5:AC373,AC373)=1,1,0))</f>
        <v>0</v>
      </c>
      <c r="AE373" s="38" t="str">
        <f aca="false">IF(OR(E373="",AD373&lt;&gt;1),"",SUBSTITUTE(SUBSTITUTE(C373,"Auditoría ",""),"Consejo de Administración","Consejo")&amp;" – "&amp;IF(B373="","(sin fecha)",DAY(B373)&amp;" de "&amp;CHOOSE(MONTH(B373),"Enero","Febrero","Marzo","Abril","Mayo","Junio","Julio","Agosto","Septiembre","Octubre","Noviembre","Diciembre")&amp;" "&amp;YEAR(B373)))</f>
        <v/>
      </c>
      <c r="AF373" s="38" t="n">
        <f aca="false">IF(E373="",0,IF(COUNTIF($AC$5:AC373,AC373)=1,1,0))</f>
        <v>0</v>
      </c>
    </row>
    <row r="374" customFormat="false" ht="15" hidden="false" customHeight="false" outlineLevel="0" collapsed="false">
      <c r="A374" s="68"/>
      <c r="B374" s="67"/>
      <c r="C374" s="68"/>
      <c r="D374" s="68"/>
      <c r="E374" s="69"/>
      <c r="F374" s="69"/>
      <c r="G374" s="70" t="str">
        <f aca="false">IF(OR(E374="",AND($C$3="",$E$3="")),"",IF(B374="","Sin fecha",IF(AND(OR($C$3="",B374&gt;=$C$3),OR($E$3="",B374&lt;=$E$3)),"Sí","No")))</f>
        <v/>
      </c>
      <c r="H374" s="58" t="str">
        <f aca="false">IF(B374="","",YEAR(B374))</f>
        <v/>
      </c>
      <c r="I374" s="70" t="str">
        <f aca="false">IF(B374="","",IF(MONTH(B374)=1,"X",""))</f>
        <v/>
      </c>
      <c r="J374" s="70" t="str">
        <f aca="false">IF(B374="","",IF(MONTH(B374)=2,"X",""))</f>
        <v/>
      </c>
      <c r="K374" s="70" t="str">
        <f aca="false">IF(B374="","",IF(MONTH(B374)=3,"X",""))</f>
        <v/>
      </c>
      <c r="L374" s="70" t="str">
        <f aca="false">IF(B374="","",IF(MONTH(B374)=4,"X",""))</f>
        <v/>
      </c>
      <c r="M374" s="70" t="str">
        <f aca="false">IF(B374="","",IF(MONTH(B374)=5,"X",""))</f>
        <v/>
      </c>
      <c r="N374" s="70" t="str">
        <f aca="false">IF(B374="","",IF(MONTH(B374)=6,"X",""))</f>
        <v/>
      </c>
      <c r="O374" s="70" t="str">
        <f aca="false">IF(B374="","",IF(MONTH(B374)=7,"X",""))</f>
        <v/>
      </c>
      <c r="P374" s="70" t="str">
        <f aca="false">IF(B374="","",IF(MONTH(B374)=8,"X",""))</f>
        <v/>
      </c>
      <c r="Q374" s="70" t="str">
        <f aca="false">IF(B374="","",IF(MONTH(B374)=9,"X",""))</f>
        <v/>
      </c>
      <c r="R374" s="70" t="str">
        <f aca="false">IF(B374="","",IF(MONTH(B374)=10,"X",""))</f>
        <v/>
      </c>
      <c r="S374" s="70" t="str">
        <f aca="false">IF(B374="","",IF(MONTH(B374)=11,"X",""))</f>
        <v/>
      </c>
      <c r="T374" s="70" t="str">
        <f aca="false">IF(B374="","",IF(MONTH(B374)=12,"X",""))</f>
        <v/>
      </c>
      <c r="U374" s="58" t="str">
        <f aca="false">IF(E374="","",SUMIF($E$5:$E$1000,E374,$AD$5:$AD$1000))</f>
        <v/>
      </c>
      <c r="V374" s="71" t="str">
        <f aca="false">IF(E374="","",_xlfn.TEXTJOIN(" + ",TRUE(),IF(COUNTIFS($E$5:$E$1000,E374,$C$5:$C$1000,"Auditoría Interna")&gt;0,"Interna",""),IF(COUNTIFS($E$5:$E$1000,E374,$C$5:$C$1000,"Auditoría Externa")&gt;0,"Externa",""),IF(COUNTIFS($E$5:$E$1000,E374,$C$5:$C$1000,"SSF")&gt;0,"SSF",""),IF(COUNTIFS($E$5:$E$1000,E374,$C$5:$C$1000,"Comité de Supervisión")&gt;0,"Comité Sup.",""),IF(COUNTIFS($E$5:$E$1000,E374,$C$5:$C$1000,"Consejo de Administración")&gt;0,"Consejo",""),IF(COUNTIFS($E$5:$E$1000,E374,$C$5:$C$1000,"Otros")&gt;0,"Otros","")))</f>
        <v/>
      </c>
      <c r="W374" s="58" t="str">
        <f aca="false">IF(E374="","",SUMIFS($AD$5:$AD$1000,$E$5:$E$1000,E374,$AA$5:$AA$1000,AA374,$C$5:$C$1000,"&lt;&gt;"&amp;C374))</f>
        <v/>
      </c>
      <c r="X374" s="72"/>
      <c r="Y374" s="68"/>
      <c r="Z374" s="72"/>
      <c r="AA374" s="38" t="str">
        <f aca="false">IF(B374="","",YEAR(B374)*100+MONTH(B374))</f>
        <v/>
      </c>
      <c r="AB374" s="38" t="str">
        <f aca="false">IF(AND(E374&lt;&gt;"",E374=Cruce!$C$5,AD374=1),COUNTIFS($E$5:E374,E374,$AD$5:AD374,1),"")</f>
        <v/>
      </c>
      <c r="AC374" s="38" t="str">
        <f aca="false">IF(E374="","",C374&amp;"|"&amp;X374&amp;"|"&amp;IF(B374="","s/f",TEXT(B374,"yyyymmdd"))&amp;IF(OR(C374="SSF",X374="Visitas Auditoría Interna"),"|"&amp;Y374,""))</f>
        <v/>
      </c>
      <c r="AD374" s="38" t="n">
        <f aca="false">IF(E374="",0,IF(COUNTIFS($E$5:E374,E374,$AC$5:AC374,AC374)=1,1,0))</f>
        <v>0</v>
      </c>
      <c r="AE374" s="38" t="str">
        <f aca="false">IF(OR(E374="",AD374&lt;&gt;1),"",SUBSTITUTE(SUBSTITUTE(C374,"Auditoría ",""),"Consejo de Administración","Consejo")&amp;" – "&amp;IF(B374="","(sin fecha)",DAY(B374)&amp;" de "&amp;CHOOSE(MONTH(B374),"Enero","Febrero","Marzo","Abril","Mayo","Junio","Julio","Agosto","Septiembre","Octubre","Noviembre","Diciembre")&amp;" "&amp;YEAR(B374)))</f>
        <v/>
      </c>
      <c r="AF374" s="38" t="n">
        <f aca="false">IF(E374="",0,IF(COUNTIF($AC$5:AC374,AC374)=1,1,0))</f>
        <v>0</v>
      </c>
    </row>
    <row r="375" customFormat="false" ht="15" hidden="false" customHeight="false" outlineLevel="0" collapsed="false">
      <c r="A375" s="68"/>
      <c r="B375" s="67"/>
      <c r="C375" s="68"/>
      <c r="D375" s="68"/>
      <c r="E375" s="69"/>
      <c r="F375" s="69"/>
      <c r="G375" s="70" t="str">
        <f aca="false">IF(OR(E375="",AND($C$3="",$E$3="")),"",IF(B375="","Sin fecha",IF(AND(OR($C$3="",B375&gt;=$C$3),OR($E$3="",B375&lt;=$E$3)),"Sí","No")))</f>
        <v/>
      </c>
      <c r="H375" s="58" t="str">
        <f aca="false">IF(B375="","",YEAR(B375))</f>
        <v/>
      </c>
      <c r="I375" s="70" t="str">
        <f aca="false">IF(B375="","",IF(MONTH(B375)=1,"X",""))</f>
        <v/>
      </c>
      <c r="J375" s="70" t="str">
        <f aca="false">IF(B375="","",IF(MONTH(B375)=2,"X",""))</f>
        <v/>
      </c>
      <c r="K375" s="70" t="str">
        <f aca="false">IF(B375="","",IF(MONTH(B375)=3,"X",""))</f>
        <v/>
      </c>
      <c r="L375" s="70" t="str">
        <f aca="false">IF(B375="","",IF(MONTH(B375)=4,"X",""))</f>
        <v/>
      </c>
      <c r="M375" s="70" t="str">
        <f aca="false">IF(B375="","",IF(MONTH(B375)=5,"X",""))</f>
        <v/>
      </c>
      <c r="N375" s="70" t="str">
        <f aca="false">IF(B375="","",IF(MONTH(B375)=6,"X",""))</f>
        <v/>
      </c>
      <c r="O375" s="70" t="str">
        <f aca="false">IF(B375="","",IF(MONTH(B375)=7,"X",""))</f>
        <v/>
      </c>
      <c r="P375" s="70" t="str">
        <f aca="false">IF(B375="","",IF(MONTH(B375)=8,"X",""))</f>
        <v/>
      </c>
      <c r="Q375" s="70" t="str">
        <f aca="false">IF(B375="","",IF(MONTH(B375)=9,"X",""))</f>
        <v/>
      </c>
      <c r="R375" s="70" t="str">
        <f aca="false">IF(B375="","",IF(MONTH(B375)=10,"X",""))</f>
        <v/>
      </c>
      <c r="S375" s="70" t="str">
        <f aca="false">IF(B375="","",IF(MONTH(B375)=11,"X",""))</f>
        <v/>
      </c>
      <c r="T375" s="70" t="str">
        <f aca="false">IF(B375="","",IF(MONTH(B375)=12,"X",""))</f>
        <v/>
      </c>
      <c r="U375" s="58" t="str">
        <f aca="false">IF(E375="","",SUMIF($E$5:$E$1000,E375,$AD$5:$AD$1000))</f>
        <v/>
      </c>
      <c r="V375" s="71" t="str">
        <f aca="false">IF(E375="","",_xlfn.TEXTJOIN(" + ",TRUE(),IF(COUNTIFS($E$5:$E$1000,E375,$C$5:$C$1000,"Auditoría Interna")&gt;0,"Interna",""),IF(COUNTIFS($E$5:$E$1000,E375,$C$5:$C$1000,"Auditoría Externa")&gt;0,"Externa",""),IF(COUNTIFS($E$5:$E$1000,E375,$C$5:$C$1000,"SSF")&gt;0,"SSF",""),IF(COUNTIFS($E$5:$E$1000,E375,$C$5:$C$1000,"Comité de Supervisión")&gt;0,"Comité Sup.",""),IF(COUNTIFS($E$5:$E$1000,E375,$C$5:$C$1000,"Consejo de Administración")&gt;0,"Consejo",""),IF(COUNTIFS($E$5:$E$1000,E375,$C$5:$C$1000,"Otros")&gt;0,"Otros","")))</f>
        <v/>
      </c>
      <c r="W375" s="58" t="str">
        <f aca="false">IF(E375="","",SUMIFS($AD$5:$AD$1000,$E$5:$E$1000,E375,$AA$5:$AA$1000,AA375,$C$5:$C$1000,"&lt;&gt;"&amp;C375))</f>
        <v/>
      </c>
      <c r="X375" s="72"/>
      <c r="Y375" s="68"/>
      <c r="Z375" s="72"/>
      <c r="AA375" s="38" t="str">
        <f aca="false">IF(B375="","",YEAR(B375)*100+MONTH(B375))</f>
        <v/>
      </c>
      <c r="AB375" s="38" t="str">
        <f aca="false">IF(AND(E375&lt;&gt;"",E375=Cruce!$C$5,AD375=1),COUNTIFS($E$5:E375,E375,$AD$5:AD375,1),"")</f>
        <v/>
      </c>
      <c r="AC375" s="38" t="str">
        <f aca="false">IF(E375="","",C375&amp;"|"&amp;X375&amp;"|"&amp;IF(B375="","s/f",TEXT(B375,"yyyymmdd"))&amp;IF(OR(C375="SSF",X375="Visitas Auditoría Interna"),"|"&amp;Y375,""))</f>
        <v/>
      </c>
      <c r="AD375" s="38" t="n">
        <f aca="false">IF(E375="",0,IF(COUNTIFS($E$5:E375,E375,$AC$5:AC375,AC375)=1,1,0))</f>
        <v>0</v>
      </c>
      <c r="AE375" s="38" t="str">
        <f aca="false">IF(OR(E375="",AD375&lt;&gt;1),"",SUBSTITUTE(SUBSTITUTE(C375,"Auditoría ",""),"Consejo de Administración","Consejo")&amp;" – "&amp;IF(B375="","(sin fecha)",DAY(B375)&amp;" de "&amp;CHOOSE(MONTH(B375),"Enero","Febrero","Marzo","Abril","Mayo","Junio","Julio","Agosto","Septiembre","Octubre","Noviembre","Diciembre")&amp;" "&amp;YEAR(B375)))</f>
        <v/>
      </c>
      <c r="AF375" s="38" t="n">
        <f aca="false">IF(E375="",0,IF(COUNTIF($AC$5:AC375,AC375)=1,1,0))</f>
        <v>0</v>
      </c>
    </row>
    <row r="376" customFormat="false" ht="15" hidden="false" customHeight="false" outlineLevel="0" collapsed="false">
      <c r="A376" s="68"/>
      <c r="B376" s="67"/>
      <c r="C376" s="68"/>
      <c r="D376" s="68"/>
      <c r="E376" s="69"/>
      <c r="F376" s="69"/>
      <c r="G376" s="70" t="str">
        <f aca="false">IF(OR(E376="",AND($C$3="",$E$3="")),"",IF(B376="","Sin fecha",IF(AND(OR($C$3="",B376&gt;=$C$3),OR($E$3="",B376&lt;=$E$3)),"Sí","No")))</f>
        <v/>
      </c>
      <c r="H376" s="58" t="str">
        <f aca="false">IF(B376="","",YEAR(B376))</f>
        <v/>
      </c>
      <c r="I376" s="70" t="str">
        <f aca="false">IF(B376="","",IF(MONTH(B376)=1,"X",""))</f>
        <v/>
      </c>
      <c r="J376" s="70" t="str">
        <f aca="false">IF(B376="","",IF(MONTH(B376)=2,"X",""))</f>
        <v/>
      </c>
      <c r="K376" s="70" t="str">
        <f aca="false">IF(B376="","",IF(MONTH(B376)=3,"X",""))</f>
        <v/>
      </c>
      <c r="L376" s="70" t="str">
        <f aca="false">IF(B376="","",IF(MONTH(B376)=4,"X",""))</f>
        <v/>
      </c>
      <c r="M376" s="70" t="str">
        <f aca="false">IF(B376="","",IF(MONTH(B376)=5,"X",""))</f>
        <v/>
      </c>
      <c r="N376" s="70" t="str">
        <f aca="false">IF(B376="","",IF(MONTH(B376)=6,"X",""))</f>
        <v/>
      </c>
      <c r="O376" s="70" t="str">
        <f aca="false">IF(B376="","",IF(MONTH(B376)=7,"X",""))</f>
        <v/>
      </c>
      <c r="P376" s="70" t="str">
        <f aca="false">IF(B376="","",IF(MONTH(B376)=8,"X",""))</f>
        <v/>
      </c>
      <c r="Q376" s="70" t="str">
        <f aca="false">IF(B376="","",IF(MONTH(B376)=9,"X",""))</f>
        <v/>
      </c>
      <c r="R376" s="70" t="str">
        <f aca="false">IF(B376="","",IF(MONTH(B376)=10,"X",""))</f>
        <v/>
      </c>
      <c r="S376" s="70" t="str">
        <f aca="false">IF(B376="","",IF(MONTH(B376)=11,"X",""))</f>
        <v/>
      </c>
      <c r="T376" s="70" t="str">
        <f aca="false">IF(B376="","",IF(MONTH(B376)=12,"X",""))</f>
        <v/>
      </c>
      <c r="U376" s="58" t="str">
        <f aca="false">IF(E376="","",SUMIF($E$5:$E$1000,E376,$AD$5:$AD$1000))</f>
        <v/>
      </c>
      <c r="V376" s="71" t="str">
        <f aca="false">IF(E376="","",_xlfn.TEXTJOIN(" + ",TRUE(),IF(COUNTIFS($E$5:$E$1000,E376,$C$5:$C$1000,"Auditoría Interna")&gt;0,"Interna",""),IF(COUNTIFS($E$5:$E$1000,E376,$C$5:$C$1000,"Auditoría Externa")&gt;0,"Externa",""),IF(COUNTIFS($E$5:$E$1000,E376,$C$5:$C$1000,"SSF")&gt;0,"SSF",""),IF(COUNTIFS($E$5:$E$1000,E376,$C$5:$C$1000,"Comité de Supervisión")&gt;0,"Comité Sup.",""),IF(COUNTIFS($E$5:$E$1000,E376,$C$5:$C$1000,"Consejo de Administración")&gt;0,"Consejo",""),IF(COUNTIFS($E$5:$E$1000,E376,$C$5:$C$1000,"Otros")&gt;0,"Otros","")))</f>
        <v/>
      </c>
      <c r="W376" s="58" t="str">
        <f aca="false">IF(E376="","",SUMIFS($AD$5:$AD$1000,$E$5:$E$1000,E376,$AA$5:$AA$1000,AA376,$C$5:$C$1000,"&lt;&gt;"&amp;C376))</f>
        <v/>
      </c>
      <c r="X376" s="72"/>
      <c r="Y376" s="68"/>
      <c r="Z376" s="72"/>
      <c r="AA376" s="38" t="str">
        <f aca="false">IF(B376="","",YEAR(B376)*100+MONTH(B376))</f>
        <v/>
      </c>
      <c r="AB376" s="38" t="str">
        <f aca="false">IF(AND(E376&lt;&gt;"",E376=Cruce!$C$5,AD376=1),COUNTIFS($E$5:E376,E376,$AD$5:AD376,1),"")</f>
        <v/>
      </c>
      <c r="AC376" s="38" t="str">
        <f aca="false">IF(E376="","",C376&amp;"|"&amp;X376&amp;"|"&amp;IF(B376="","s/f",TEXT(B376,"yyyymmdd"))&amp;IF(OR(C376="SSF",X376="Visitas Auditoría Interna"),"|"&amp;Y376,""))</f>
        <v/>
      </c>
      <c r="AD376" s="38" t="n">
        <f aca="false">IF(E376="",0,IF(COUNTIFS($E$5:E376,E376,$AC$5:AC376,AC376)=1,1,0))</f>
        <v>0</v>
      </c>
      <c r="AE376" s="38" t="str">
        <f aca="false">IF(OR(E376="",AD376&lt;&gt;1),"",SUBSTITUTE(SUBSTITUTE(C376,"Auditoría ",""),"Consejo de Administración","Consejo")&amp;" – "&amp;IF(B376="","(sin fecha)",DAY(B376)&amp;" de "&amp;CHOOSE(MONTH(B376),"Enero","Febrero","Marzo","Abril","Mayo","Junio","Julio","Agosto","Septiembre","Octubre","Noviembre","Diciembre")&amp;" "&amp;YEAR(B376)))</f>
        <v/>
      </c>
      <c r="AF376" s="38" t="n">
        <f aca="false">IF(E376="",0,IF(COUNTIF($AC$5:AC376,AC376)=1,1,0))</f>
        <v>0</v>
      </c>
    </row>
    <row r="377" customFormat="false" ht="15" hidden="false" customHeight="false" outlineLevel="0" collapsed="false">
      <c r="A377" s="68"/>
      <c r="B377" s="67"/>
      <c r="C377" s="68"/>
      <c r="D377" s="68"/>
      <c r="E377" s="69"/>
      <c r="F377" s="69"/>
      <c r="G377" s="70" t="str">
        <f aca="false">IF(OR(E377="",AND($C$3="",$E$3="")),"",IF(B377="","Sin fecha",IF(AND(OR($C$3="",B377&gt;=$C$3),OR($E$3="",B377&lt;=$E$3)),"Sí","No")))</f>
        <v/>
      </c>
      <c r="H377" s="58" t="str">
        <f aca="false">IF(B377="","",YEAR(B377))</f>
        <v/>
      </c>
      <c r="I377" s="70" t="str">
        <f aca="false">IF(B377="","",IF(MONTH(B377)=1,"X",""))</f>
        <v/>
      </c>
      <c r="J377" s="70" t="str">
        <f aca="false">IF(B377="","",IF(MONTH(B377)=2,"X",""))</f>
        <v/>
      </c>
      <c r="K377" s="70" t="str">
        <f aca="false">IF(B377="","",IF(MONTH(B377)=3,"X",""))</f>
        <v/>
      </c>
      <c r="L377" s="70" t="str">
        <f aca="false">IF(B377="","",IF(MONTH(B377)=4,"X",""))</f>
        <v/>
      </c>
      <c r="M377" s="70" t="str">
        <f aca="false">IF(B377="","",IF(MONTH(B377)=5,"X",""))</f>
        <v/>
      </c>
      <c r="N377" s="70" t="str">
        <f aca="false">IF(B377="","",IF(MONTH(B377)=6,"X",""))</f>
        <v/>
      </c>
      <c r="O377" s="70" t="str">
        <f aca="false">IF(B377="","",IF(MONTH(B377)=7,"X",""))</f>
        <v/>
      </c>
      <c r="P377" s="70" t="str">
        <f aca="false">IF(B377="","",IF(MONTH(B377)=8,"X",""))</f>
        <v/>
      </c>
      <c r="Q377" s="70" t="str">
        <f aca="false">IF(B377="","",IF(MONTH(B377)=9,"X",""))</f>
        <v/>
      </c>
      <c r="R377" s="70" t="str">
        <f aca="false">IF(B377="","",IF(MONTH(B377)=10,"X",""))</f>
        <v/>
      </c>
      <c r="S377" s="70" t="str">
        <f aca="false">IF(B377="","",IF(MONTH(B377)=11,"X",""))</f>
        <v/>
      </c>
      <c r="T377" s="70" t="str">
        <f aca="false">IF(B377="","",IF(MONTH(B377)=12,"X",""))</f>
        <v/>
      </c>
      <c r="U377" s="58" t="str">
        <f aca="false">IF(E377="","",SUMIF($E$5:$E$1000,E377,$AD$5:$AD$1000))</f>
        <v/>
      </c>
      <c r="V377" s="71" t="str">
        <f aca="false">IF(E377="","",_xlfn.TEXTJOIN(" + ",TRUE(),IF(COUNTIFS($E$5:$E$1000,E377,$C$5:$C$1000,"Auditoría Interna")&gt;0,"Interna",""),IF(COUNTIFS($E$5:$E$1000,E377,$C$5:$C$1000,"Auditoría Externa")&gt;0,"Externa",""),IF(COUNTIFS($E$5:$E$1000,E377,$C$5:$C$1000,"SSF")&gt;0,"SSF",""),IF(COUNTIFS($E$5:$E$1000,E377,$C$5:$C$1000,"Comité de Supervisión")&gt;0,"Comité Sup.",""),IF(COUNTIFS($E$5:$E$1000,E377,$C$5:$C$1000,"Consejo de Administración")&gt;0,"Consejo",""),IF(COUNTIFS($E$5:$E$1000,E377,$C$5:$C$1000,"Otros")&gt;0,"Otros","")))</f>
        <v/>
      </c>
      <c r="W377" s="58" t="str">
        <f aca="false">IF(E377="","",SUMIFS($AD$5:$AD$1000,$E$5:$E$1000,E377,$AA$5:$AA$1000,AA377,$C$5:$C$1000,"&lt;&gt;"&amp;C377))</f>
        <v/>
      </c>
      <c r="X377" s="72"/>
      <c r="Y377" s="68"/>
      <c r="Z377" s="72"/>
      <c r="AA377" s="38" t="str">
        <f aca="false">IF(B377="","",YEAR(B377)*100+MONTH(B377))</f>
        <v/>
      </c>
      <c r="AB377" s="38" t="str">
        <f aca="false">IF(AND(E377&lt;&gt;"",E377=Cruce!$C$5,AD377=1),COUNTIFS($E$5:E377,E377,$AD$5:AD377,1),"")</f>
        <v/>
      </c>
      <c r="AC377" s="38" t="str">
        <f aca="false">IF(E377="","",C377&amp;"|"&amp;X377&amp;"|"&amp;IF(B377="","s/f",TEXT(B377,"yyyymmdd"))&amp;IF(OR(C377="SSF",X377="Visitas Auditoría Interna"),"|"&amp;Y377,""))</f>
        <v/>
      </c>
      <c r="AD377" s="38" t="n">
        <f aca="false">IF(E377="",0,IF(COUNTIFS($E$5:E377,E377,$AC$5:AC377,AC377)=1,1,0))</f>
        <v>0</v>
      </c>
      <c r="AE377" s="38" t="str">
        <f aca="false">IF(OR(E377="",AD377&lt;&gt;1),"",SUBSTITUTE(SUBSTITUTE(C377,"Auditoría ",""),"Consejo de Administración","Consejo")&amp;" – "&amp;IF(B377="","(sin fecha)",DAY(B377)&amp;" de "&amp;CHOOSE(MONTH(B377),"Enero","Febrero","Marzo","Abril","Mayo","Junio","Julio","Agosto","Septiembre","Octubre","Noviembre","Diciembre")&amp;" "&amp;YEAR(B377)))</f>
        <v/>
      </c>
      <c r="AF377" s="38" t="n">
        <f aca="false">IF(E377="",0,IF(COUNTIF($AC$5:AC377,AC377)=1,1,0))</f>
        <v>0</v>
      </c>
    </row>
    <row r="378" customFormat="false" ht="15" hidden="false" customHeight="false" outlineLevel="0" collapsed="false">
      <c r="A378" s="68"/>
      <c r="B378" s="67"/>
      <c r="C378" s="68"/>
      <c r="D378" s="68"/>
      <c r="E378" s="69"/>
      <c r="F378" s="69"/>
      <c r="G378" s="70" t="str">
        <f aca="false">IF(OR(E378="",AND($C$3="",$E$3="")),"",IF(B378="","Sin fecha",IF(AND(OR($C$3="",B378&gt;=$C$3),OR($E$3="",B378&lt;=$E$3)),"Sí","No")))</f>
        <v/>
      </c>
      <c r="H378" s="58" t="str">
        <f aca="false">IF(B378="","",YEAR(B378))</f>
        <v/>
      </c>
      <c r="I378" s="70" t="str">
        <f aca="false">IF(B378="","",IF(MONTH(B378)=1,"X",""))</f>
        <v/>
      </c>
      <c r="J378" s="70" t="str">
        <f aca="false">IF(B378="","",IF(MONTH(B378)=2,"X",""))</f>
        <v/>
      </c>
      <c r="K378" s="70" t="str">
        <f aca="false">IF(B378="","",IF(MONTH(B378)=3,"X",""))</f>
        <v/>
      </c>
      <c r="L378" s="70" t="str">
        <f aca="false">IF(B378="","",IF(MONTH(B378)=4,"X",""))</f>
        <v/>
      </c>
      <c r="M378" s="70" t="str">
        <f aca="false">IF(B378="","",IF(MONTH(B378)=5,"X",""))</f>
        <v/>
      </c>
      <c r="N378" s="70" t="str">
        <f aca="false">IF(B378="","",IF(MONTH(B378)=6,"X",""))</f>
        <v/>
      </c>
      <c r="O378" s="70" t="str">
        <f aca="false">IF(B378="","",IF(MONTH(B378)=7,"X",""))</f>
        <v/>
      </c>
      <c r="P378" s="70" t="str">
        <f aca="false">IF(B378="","",IF(MONTH(B378)=8,"X",""))</f>
        <v/>
      </c>
      <c r="Q378" s="70" t="str">
        <f aca="false">IF(B378="","",IF(MONTH(B378)=9,"X",""))</f>
        <v/>
      </c>
      <c r="R378" s="70" t="str">
        <f aca="false">IF(B378="","",IF(MONTH(B378)=10,"X",""))</f>
        <v/>
      </c>
      <c r="S378" s="70" t="str">
        <f aca="false">IF(B378="","",IF(MONTH(B378)=11,"X",""))</f>
        <v/>
      </c>
      <c r="T378" s="70" t="str">
        <f aca="false">IF(B378="","",IF(MONTH(B378)=12,"X",""))</f>
        <v/>
      </c>
      <c r="U378" s="58" t="str">
        <f aca="false">IF(E378="","",SUMIF($E$5:$E$1000,E378,$AD$5:$AD$1000))</f>
        <v/>
      </c>
      <c r="V378" s="71" t="str">
        <f aca="false">IF(E378="","",_xlfn.TEXTJOIN(" + ",TRUE(),IF(COUNTIFS($E$5:$E$1000,E378,$C$5:$C$1000,"Auditoría Interna")&gt;0,"Interna",""),IF(COUNTIFS($E$5:$E$1000,E378,$C$5:$C$1000,"Auditoría Externa")&gt;0,"Externa",""),IF(COUNTIFS($E$5:$E$1000,E378,$C$5:$C$1000,"SSF")&gt;0,"SSF",""),IF(COUNTIFS($E$5:$E$1000,E378,$C$5:$C$1000,"Comité de Supervisión")&gt;0,"Comité Sup.",""),IF(COUNTIFS($E$5:$E$1000,E378,$C$5:$C$1000,"Consejo de Administración")&gt;0,"Consejo",""),IF(COUNTIFS($E$5:$E$1000,E378,$C$5:$C$1000,"Otros")&gt;0,"Otros","")))</f>
        <v/>
      </c>
      <c r="W378" s="58" t="str">
        <f aca="false">IF(E378="","",SUMIFS($AD$5:$AD$1000,$E$5:$E$1000,E378,$AA$5:$AA$1000,AA378,$C$5:$C$1000,"&lt;&gt;"&amp;C378))</f>
        <v/>
      </c>
      <c r="X378" s="72"/>
      <c r="Y378" s="68"/>
      <c r="Z378" s="72"/>
      <c r="AA378" s="38" t="str">
        <f aca="false">IF(B378="","",YEAR(B378)*100+MONTH(B378))</f>
        <v/>
      </c>
      <c r="AB378" s="38" t="str">
        <f aca="false">IF(AND(E378&lt;&gt;"",E378=Cruce!$C$5,AD378=1),COUNTIFS($E$5:E378,E378,$AD$5:AD378,1),"")</f>
        <v/>
      </c>
      <c r="AC378" s="38" t="str">
        <f aca="false">IF(E378="","",C378&amp;"|"&amp;X378&amp;"|"&amp;IF(B378="","s/f",TEXT(B378,"yyyymmdd"))&amp;IF(OR(C378="SSF",X378="Visitas Auditoría Interna"),"|"&amp;Y378,""))</f>
        <v/>
      </c>
      <c r="AD378" s="38" t="n">
        <f aca="false">IF(E378="",0,IF(COUNTIFS($E$5:E378,E378,$AC$5:AC378,AC378)=1,1,0))</f>
        <v>0</v>
      </c>
      <c r="AE378" s="38" t="str">
        <f aca="false">IF(OR(E378="",AD378&lt;&gt;1),"",SUBSTITUTE(SUBSTITUTE(C378,"Auditoría ",""),"Consejo de Administración","Consejo")&amp;" – "&amp;IF(B378="","(sin fecha)",DAY(B378)&amp;" de "&amp;CHOOSE(MONTH(B378),"Enero","Febrero","Marzo","Abril","Mayo","Junio","Julio","Agosto","Septiembre","Octubre","Noviembre","Diciembre")&amp;" "&amp;YEAR(B378)))</f>
        <v/>
      </c>
      <c r="AF378" s="38" t="n">
        <f aca="false">IF(E378="",0,IF(COUNTIF($AC$5:AC378,AC378)=1,1,0))</f>
        <v>0</v>
      </c>
    </row>
    <row r="379" customFormat="false" ht="15" hidden="false" customHeight="false" outlineLevel="0" collapsed="false">
      <c r="A379" s="68"/>
      <c r="B379" s="67"/>
      <c r="C379" s="68"/>
      <c r="D379" s="68"/>
      <c r="E379" s="69"/>
      <c r="F379" s="69"/>
      <c r="G379" s="70" t="str">
        <f aca="false">IF(OR(E379="",AND($C$3="",$E$3="")),"",IF(B379="","Sin fecha",IF(AND(OR($C$3="",B379&gt;=$C$3),OR($E$3="",B379&lt;=$E$3)),"Sí","No")))</f>
        <v/>
      </c>
      <c r="H379" s="58" t="str">
        <f aca="false">IF(B379="","",YEAR(B379))</f>
        <v/>
      </c>
      <c r="I379" s="70" t="str">
        <f aca="false">IF(B379="","",IF(MONTH(B379)=1,"X",""))</f>
        <v/>
      </c>
      <c r="J379" s="70" t="str">
        <f aca="false">IF(B379="","",IF(MONTH(B379)=2,"X",""))</f>
        <v/>
      </c>
      <c r="K379" s="70" t="str">
        <f aca="false">IF(B379="","",IF(MONTH(B379)=3,"X",""))</f>
        <v/>
      </c>
      <c r="L379" s="70" t="str">
        <f aca="false">IF(B379="","",IF(MONTH(B379)=4,"X",""))</f>
        <v/>
      </c>
      <c r="M379" s="70" t="str">
        <f aca="false">IF(B379="","",IF(MONTH(B379)=5,"X",""))</f>
        <v/>
      </c>
      <c r="N379" s="70" t="str">
        <f aca="false">IF(B379="","",IF(MONTH(B379)=6,"X",""))</f>
        <v/>
      </c>
      <c r="O379" s="70" t="str">
        <f aca="false">IF(B379="","",IF(MONTH(B379)=7,"X",""))</f>
        <v/>
      </c>
      <c r="P379" s="70" t="str">
        <f aca="false">IF(B379="","",IF(MONTH(B379)=8,"X",""))</f>
        <v/>
      </c>
      <c r="Q379" s="70" t="str">
        <f aca="false">IF(B379="","",IF(MONTH(B379)=9,"X",""))</f>
        <v/>
      </c>
      <c r="R379" s="70" t="str">
        <f aca="false">IF(B379="","",IF(MONTH(B379)=10,"X",""))</f>
        <v/>
      </c>
      <c r="S379" s="70" t="str">
        <f aca="false">IF(B379="","",IF(MONTH(B379)=11,"X",""))</f>
        <v/>
      </c>
      <c r="T379" s="70" t="str">
        <f aca="false">IF(B379="","",IF(MONTH(B379)=12,"X",""))</f>
        <v/>
      </c>
      <c r="U379" s="58" t="str">
        <f aca="false">IF(E379="","",SUMIF($E$5:$E$1000,E379,$AD$5:$AD$1000))</f>
        <v/>
      </c>
      <c r="V379" s="71" t="str">
        <f aca="false">IF(E379="","",_xlfn.TEXTJOIN(" + ",TRUE(),IF(COUNTIFS($E$5:$E$1000,E379,$C$5:$C$1000,"Auditoría Interna")&gt;0,"Interna",""),IF(COUNTIFS($E$5:$E$1000,E379,$C$5:$C$1000,"Auditoría Externa")&gt;0,"Externa",""),IF(COUNTIFS($E$5:$E$1000,E379,$C$5:$C$1000,"SSF")&gt;0,"SSF",""),IF(COUNTIFS($E$5:$E$1000,E379,$C$5:$C$1000,"Comité de Supervisión")&gt;0,"Comité Sup.",""),IF(COUNTIFS($E$5:$E$1000,E379,$C$5:$C$1000,"Consejo de Administración")&gt;0,"Consejo",""),IF(COUNTIFS($E$5:$E$1000,E379,$C$5:$C$1000,"Otros")&gt;0,"Otros","")))</f>
        <v/>
      </c>
      <c r="W379" s="58" t="str">
        <f aca="false">IF(E379="","",SUMIFS($AD$5:$AD$1000,$E$5:$E$1000,E379,$AA$5:$AA$1000,AA379,$C$5:$C$1000,"&lt;&gt;"&amp;C379))</f>
        <v/>
      </c>
      <c r="X379" s="72"/>
      <c r="Y379" s="68"/>
      <c r="Z379" s="72"/>
      <c r="AA379" s="38" t="str">
        <f aca="false">IF(B379="","",YEAR(B379)*100+MONTH(B379))</f>
        <v/>
      </c>
      <c r="AB379" s="38" t="str">
        <f aca="false">IF(AND(E379&lt;&gt;"",E379=Cruce!$C$5,AD379=1),COUNTIFS($E$5:E379,E379,$AD$5:AD379,1),"")</f>
        <v/>
      </c>
      <c r="AC379" s="38" t="str">
        <f aca="false">IF(E379="","",C379&amp;"|"&amp;X379&amp;"|"&amp;IF(B379="","s/f",TEXT(B379,"yyyymmdd"))&amp;IF(OR(C379="SSF",X379="Visitas Auditoría Interna"),"|"&amp;Y379,""))</f>
        <v/>
      </c>
      <c r="AD379" s="38" t="n">
        <f aca="false">IF(E379="",0,IF(COUNTIFS($E$5:E379,E379,$AC$5:AC379,AC379)=1,1,0))</f>
        <v>0</v>
      </c>
      <c r="AE379" s="38" t="str">
        <f aca="false">IF(OR(E379="",AD379&lt;&gt;1),"",SUBSTITUTE(SUBSTITUTE(C379,"Auditoría ",""),"Consejo de Administración","Consejo")&amp;" – "&amp;IF(B379="","(sin fecha)",DAY(B379)&amp;" de "&amp;CHOOSE(MONTH(B379),"Enero","Febrero","Marzo","Abril","Mayo","Junio","Julio","Agosto","Septiembre","Octubre","Noviembre","Diciembre")&amp;" "&amp;YEAR(B379)))</f>
        <v/>
      </c>
      <c r="AF379" s="38" t="n">
        <f aca="false">IF(E379="",0,IF(COUNTIF($AC$5:AC379,AC379)=1,1,0))</f>
        <v>0</v>
      </c>
    </row>
    <row r="380" customFormat="false" ht="15" hidden="false" customHeight="false" outlineLevel="0" collapsed="false">
      <c r="A380" s="68"/>
      <c r="B380" s="67"/>
      <c r="C380" s="68"/>
      <c r="D380" s="68"/>
      <c r="E380" s="69"/>
      <c r="F380" s="69"/>
      <c r="G380" s="70" t="str">
        <f aca="false">IF(OR(E380="",AND($C$3="",$E$3="")),"",IF(B380="","Sin fecha",IF(AND(OR($C$3="",B380&gt;=$C$3),OR($E$3="",B380&lt;=$E$3)),"Sí","No")))</f>
        <v/>
      </c>
      <c r="H380" s="58" t="str">
        <f aca="false">IF(B380="","",YEAR(B380))</f>
        <v/>
      </c>
      <c r="I380" s="70" t="str">
        <f aca="false">IF(B380="","",IF(MONTH(B380)=1,"X",""))</f>
        <v/>
      </c>
      <c r="J380" s="70" t="str">
        <f aca="false">IF(B380="","",IF(MONTH(B380)=2,"X",""))</f>
        <v/>
      </c>
      <c r="K380" s="70" t="str">
        <f aca="false">IF(B380="","",IF(MONTH(B380)=3,"X",""))</f>
        <v/>
      </c>
      <c r="L380" s="70" t="str">
        <f aca="false">IF(B380="","",IF(MONTH(B380)=4,"X",""))</f>
        <v/>
      </c>
      <c r="M380" s="70" t="str">
        <f aca="false">IF(B380="","",IF(MONTH(B380)=5,"X",""))</f>
        <v/>
      </c>
      <c r="N380" s="70" t="str">
        <f aca="false">IF(B380="","",IF(MONTH(B380)=6,"X",""))</f>
        <v/>
      </c>
      <c r="O380" s="70" t="str">
        <f aca="false">IF(B380="","",IF(MONTH(B380)=7,"X",""))</f>
        <v/>
      </c>
      <c r="P380" s="70" t="str">
        <f aca="false">IF(B380="","",IF(MONTH(B380)=8,"X",""))</f>
        <v/>
      </c>
      <c r="Q380" s="70" t="str">
        <f aca="false">IF(B380="","",IF(MONTH(B380)=9,"X",""))</f>
        <v/>
      </c>
      <c r="R380" s="70" t="str">
        <f aca="false">IF(B380="","",IF(MONTH(B380)=10,"X",""))</f>
        <v/>
      </c>
      <c r="S380" s="70" t="str">
        <f aca="false">IF(B380="","",IF(MONTH(B380)=11,"X",""))</f>
        <v/>
      </c>
      <c r="T380" s="70" t="str">
        <f aca="false">IF(B380="","",IF(MONTH(B380)=12,"X",""))</f>
        <v/>
      </c>
      <c r="U380" s="58" t="str">
        <f aca="false">IF(E380="","",SUMIF($E$5:$E$1000,E380,$AD$5:$AD$1000))</f>
        <v/>
      </c>
      <c r="V380" s="71" t="str">
        <f aca="false">IF(E380="","",_xlfn.TEXTJOIN(" + ",TRUE(),IF(COUNTIFS($E$5:$E$1000,E380,$C$5:$C$1000,"Auditoría Interna")&gt;0,"Interna",""),IF(COUNTIFS($E$5:$E$1000,E380,$C$5:$C$1000,"Auditoría Externa")&gt;0,"Externa",""),IF(COUNTIFS($E$5:$E$1000,E380,$C$5:$C$1000,"SSF")&gt;0,"SSF",""),IF(COUNTIFS($E$5:$E$1000,E380,$C$5:$C$1000,"Comité de Supervisión")&gt;0,"Comité Sup.",""),IF(COUNTIFS($E$5:$E$1000,E380,$C$5:$C$1000,"Consejo de Administración")&gt;0,"Consejo",""),IF(COUNTIFS($E$5:$E$1000,E380,$C$5:$C$1000,"Otros")&gt;0,"Otros","")))</f>
        <v/>
      </c>
      <c r="W380" s="58" t="str">
        <f aca="false">IF(E380="","",SUMIFS($AD$5:$AD$1000,$E$5:$E$1000,E380,$AA$5:$AA$1000,AA380,$C$5:$C$1000,"&lt;&gt;"&amp;C380))</f>
        <v/>
      </c>
      <c r="X380" s="72"/>
      <c r="Y380" s="68"/>
      <c r="Z380" s="72"/>
      <c r="AA380" s="38" t="str">
        <f aca="false">IF(B380="","",YEAR(B380)*100+MONTH(B380))</f>
        <v/>
      </c>
      <c r="AB380" s="38" t="str">
        <f aca="false">IF(AND(E380&lt;&gt;"",E380=Cruce!$C$5,AD380=1),COUNTIFS($E$5:E380,E380,$AD$5:AD380,1),"")</f>
        <v/>
      </c>
      <c r="AC380" s="38" t="str">
        <f aca="false">IF(E380="","",C380&amp;"|"&amp;X380&amp;"|"&amp;IF(B380="","s/f",TEXT(B380,"yyyymmdd"))&amp;IF(OR(C380="SSF",X380="Visitas Auditoría Interna"),"|"&amp;Y380,""))</f>
        <v/>
      </c>
      <c r="AD380" s="38" t="n">
        <f aca="false">IF(E380="",0,IF(COUNTIFS($E$5:E380,E380,$AC$5:AC380,AC380)=1,1,0))</f>
        <v>0</v>
      </c>
      <c r="AE380" s="38" t="str">
        <f aca="false">IF(OR(E380="",AD380&lt;&gt;1),"",SUBSTITUTE(SUBSTITUTE(C380,"Auditoría ",""),"Consejo de Administración","Consejo")&amp;" – "&amp;IF(B380="","(sin fecha)",DAY(B380)&amp;" de "&amp;CHOOSE(MONTH(B380),"Enero","Febrero","Marzo","Abril","Mayo","Junio","Julio","Agosto","Septiembre","Octubre","Noviembre","Diciembre")&amp;" "&amp;YEAR(B380)))</f>
        <v/>
      </c>
      <c r="AF380" s="38" t="n">
        <f aca="false">IF(E380="",0,IF(COUNTIF($AC$5:AC380,AC380)=1,1,0))</f>
        <v>0</v>
      </c>
    </row>
    <row r="381" customFormat="false" ht="15" hidden="false" customHeight="false" outlineLevel="0" collapsed="false">
      <c r="A381" s="68"/>
      <c r="B381" s="67"/>
      <c r="C381" s="68"/>
      <c r="D381" s="68"/>
      <c r="E381" s="69"/>
      <c r="F381" s="69"/>
      <c r="G381" s="70" t="str">
        <f aca="false">IF(OR(E381="",AND($C$3="",$E$3="")),"",IF(B381="","Sin fecha",IF(AND(OR($C$3="",B381&gt;=$C$3),OR($E$3="",B381&lt;=$E$3)),"Sí","No")))</f>
        <v/>
      </c>
      <c r="H381" s="58" t="str">
        <f aca="false">IF(B381="","",YEAR(B381))</f>
        <v/>
      </c>
      <c r="I381" s="70" t="str">
        <f aca="false">IF(B381="","",IF(MONTH(B381)=1,"X",""))</f>
        <v/>
      </c>
      <c r="J381" s="70" t="str">
        <f aca="false">IF(B381="","",IF(MONTH(B381)=2,"X",""))</f>
        <v/>
      </c>
      <c r="K381" s="70" t="str">
        <f aca="false">IF(B381="","",IF(MONTH(B381)=3,"X",""))</f>
        <v/>
      </c>
      <c r="L381" s="70" t="str">
        <f aca="false">IF(B381="","",IF(MONTH(B381)=4,"X",""))</f>
        <v/>
      </c>
      <c r="M381" s="70" t="str">
        <f aca="false">IF(B381="","",IF(MONTH(B381)=5,"X",""))</f>
        <v/>
      </c>
      <c r="N381" s="70" t="str">
        <f aca="false">IF(B381="","",IF(MONTH(B381)=6,"X",""))</f>
        <v/>
      </c>
      <c r="O381" s="70" t="str">
        <f aca="false">IF(B381="","",IF(MONTH(B381)=7,"X",""))</f>
        <v/>
      </c>
      <c r="P381" s="70" t="str">
        <f aca="false">IF(B381="","",IF(MONTH(B381)=8,"X",""))</f>
        <v/>
      </c>
      <c r="Q381" s="70" t="str">
        <f aca="false">IF(B381="","",IF(MONTH(B381)=9,"X",""))</f>
        <v/>
      </c>
      <c r="R381" s="70" t="str">
        <f aca="false">IF(B381="","",IF(MONTH(B381)=10,"X",""))</f>
        <v/>
      </c>
      <c r="S381" s="70" t="str">
        <f aca="false">IF(B381="","",IF(MONTH(B381)=11,"X",""))</f>
        <v/>
      </c>
      <c r="T381" s="70" t="str">
        <f aca="false">IF(B381="","",IF(MONTH(B381)=12,"X",""))</f>
        <v/>
      </c>
      <c r="U381" s="58" t="str">
        <f aca="false">IF(E381="","",SUMIF($E$5:$E$1000,E381,$AD$5:$AD$1000))</f>
        <v/>
      </c>
      <c r="V381" s="71" t="str">
        <f aca="false">IF(E381="","",_xlfn.TEXTJOIN(" + ",TRUE(),IF(COUNTIFS($E$5:$E$1000,E381,$C$5:$C$1000,"Auditoría Interna")&gt;0,"Interna",""),IF(COUNTIFS($E$5:$E$1000,E381,$C$5:$C$1000,"Auditoría Externa")&gt;0,"Externa",""),IF(COUNTIFS($E$5:$E$1000,E381,$C$5:$C$1000,"SSF")&gt;0,"SSF",""),IF(COUNTIFS($E$5:$E$1000,E381,$C$5:$C$1000,"Comité de Supervisión")&gt;0,"Comité Sup.",""),IF(COUNTIFS($E$5:$E$1000,E381,$C$5:$C$1000,"Consejo de Administración")&gt;0,"Consejo",""),IF(COUNTIFS($E$5:$E$1000,E381,$C$5:$C$1000,"Otros")&gt;0,"Otros","")))</f>
        <v/>
      </c>
      <c r="W381" s="58" t="str">
        <f aca="false">IF(E381="","",SUMIFS($AD$5:$AD$1000,$E$5:$E$1000,E381,$AA$5:$AA$1000,AA381,$C$5:$C$1000,"&lt;&gt;"&amp;C381))</f>
        <v/>
      </c>
      <c r="X381" s="72"/>
      <c r="Y381" s="68"/>
      <c r="Z381" s="72"/>
      <c r="AA381" s="38" t="str">
        <f aca="false">IF(B381="","",YEAR(B381)*100+MONTH(B381))</f>
        <v/>
      </c>
      <c r="AB381" s="38" t="str">
        <f aca="false">IF(AND(E381&lt;&gt;"",E381=Cruce!$C$5,AD381=1),COUNTIFS($E$5:E381,E381,$AD$5:AD381,1),"")</f>
        <v/>
      </c>
      <c r="AC381" s="38" t="str">
        <f aca="false">IF(E381="","",C381&amp;"|"&amp;X381&amp;"|"&amp;IF(B381="","s/f",TEXT(B381,"yyyymmdd"))&amp;IF(OR(C381="SSF",X381="Visitas Auditoría Interna"),"|"&amp;Y381,""))</f>
        <v/>
      </c>
      <c r="AD381" s="38" t="n">
        <f aca="false">IF(E381="",0,IF(COUNTIFS($E$5:E381,E381,$AC$5:AC381,AC381)=1,1,0))</f>
        <v>0</v>
      </c>
      <c r="AE381" s="38" t="str">
        <f aca="false">IF(OR(E381="",AD381&lt;&gt;1),"",SUBSTITUTE(SUBSTITUTE(C381,"Auditoría ",""),"Consejo de Administración","Consejo")&amp;" – "&amp;IF(B381="","(sin fecha)",DAY(B381)&amp;" de "&amp;CHOOSE(MONTH(B381),"Enero","Febrero","Marzo","Abril","Mayo","Junio","Julio","Agosto","Septiembre","Octubre","Noviembre","Diciembre")&amp;" "&amp;YEAR(B381)))</f>
        <v/>
      </c>
      <c r="AF381" s="38" t="n">
        <f aca="false">IF(E381="",0,IF(COUNTIF($AC$5:AC381,AC381)=1,1,0))</f>
        <v>0</v>
      </c>
    </row>
    <row r="382" customFormat="false" ht="15" hidden="false" customHeight="false" outlineLevel="0" collapsed="false">
      <c r="A382" s="68"/>
      <c r="B382" s="67"/>
      <c r="C382" s="68"/>
      <c r="D382" s="68"/>
      <c r="E382" s="69"/>
      <c r="F382" s="69"/>
      <c r="G382" s="70" t="str">
        <f aca="false">IF(OR(E382="",AND($C$3="",$E$3="")),"",IF(B382="","Sin fecha",IF(AND(OR($C$3="",B382&gt;=$C$3),OR($E$3="",B382&lt;=$E$3)),"Sí","No")))</f>
        <v/>
      </c>
      <c r="H382" s="58" t="str">
        <f aca="false">IF(B382="","",YEAR(B382))</f>
        <v/>
      </c>
      <c r="I382" s="70" t="str">
        <f aca="false">IF(B382="","",IF(MONTH(B382)=1,"X",""))</f>
        <v/>
      </c>
      <c r="J382" s="70" t="str">
        <f aca="false">IF(B382="","",IF(MONTH(B382)=2,"X",""))</f>
        <v/>
      </c>
      <c r="K382" s="70" t="str">
        <f aca="false">IF(B382="","",IF(MONTH(B382)=3,"X",""))</f>
        <v/>
      </c>
      <c r="L382" s="70" t="str">
        <f aca="false">IF(B382="","",IF(MONTH(B382)=4,"X",""))</f>
        <v/>
      </c>
      <c r="M382" s="70" t="str">
        <f aca="false">IF(B382="","",IF(MONTH(B382)=5,"X",""))</f>
        <v/>
      </c>
      <c r="N382" s="70" t="str">
        <f aca="false">IF(B382="","",IF(MONTH(B382)=6,"X",""))</f>
        <v/>
      </c>
      <c r="O382" s="70" t="str">
        <f aca="false">IF(B382="","",IF(MONTH(B382)=7,"X",""))</f>
        <v/>
      </c>
      <c r="P382" s="70" t="str">
        <f aca="false">IF(B382="","",IF(MONTH(B382)=8,"X",""))</f>
        <v/>
      </c>
      <c r="Q382" s="70" t="str">
        <f aca="false">IF(B382="","",IF(MONTH(B382)=9,"X",""))</f>
        <v/>
      </c>
      <c r="R382" s="70" t="str">
        <f aca="false">IF(B382="","",IF(MONTH(B382)=10,"X",""))</f>
        <v/>
      </c>
      <c r="S382" s="70" t="str">
        <f aca="false">IF(B382="","",IF(MONTH(B382)=11,"X",""))</f>
        <v/>
      </c>
      <c r="T382" s="70" t="str">
        <f aca="false">IF(B382="","",IF(MONTH(B382)=12,"X",""))</f>
        <v/>
      </c>
      <c r="U382" s="58" t="str">
        <f aca="false">IF(E382="","",SUMIF($E$5:$E$1000,E382,$AD$5:$AD$1000))</f>
        <v/>
      </c>
      <c r="V382" s="71" t="str">
        <f aca="false">IF(E382="","",_xlfn.TEXTJOIN(" + ",TRUE(),IF(COUNTIFS($E$5:$E$1000,E382,$C$5:$C$1000,"Auditoría Interna")&gt;0,"Interna",""),IF(COUNTIFS($E$5:$E$1000,E382,$C$5:$C$1000,"Auditoría Externa")&gt;0,"Externa",""),IF(COUNTIFS($E$5:$E$1000,E382,$C$5:$C$1000,"SSF")&gt;0,"SSF",""),IF(COUNTIFS($E$5:$E$1000,E382,$C$5:$C$1000,"Comité de Supervisión")&gt;0,"Comité Sup.",""),IF(COUNTIFS($E$5:$E$1000,E382,$C$5:$C$1000,"Consejo de Administración")&gt;0,"Consejo",""),IF(COUNTIFS($E$5:$E$1000,E382,$C$5:$C$1000,"Otros")&gt;0,"Otros","")))</f>
        <v/>
      </c>
      <c r="W382" s="58" t="str">
        <f aca="false">IF(E382="","",SUMIFS($AD$5:$AD$1000,$E$5:$E$1000,E382,$AA$5:$AA$1000,AA382,$C$5:$C$1000,"&lt;&gt;"&amp;C382))</f>
        <v/>
      </c>
      <c r="X382" s="72"/>
      <c r="Y382" s="68"/>
      <c r="Z382" s="72"/>
      <c r="AA382" s="38" t="str">
        <f aca="false">IF(B382="","",YEAR(B382)*100+MONTH(B382))</f>
        <v/>
      </c>
      <c r="AB382" s="38" t="str">
        <f aca="false">IF(AND(E382&lt;&gt;"",E382=Cruce!$C$5,AD382=1),COUNTIFS($E$5:E382,E382,$AD$5:AD382,1),"")</f>
        <v/>
      </c>
      <c r="AC382" s="38" t="str">
        <f aca="false">IF(E382="","",C382&amp;"|"&amp;X382&amp;"|"&amp;IF(B382="","s/f",TEXT(B382,"yyyymmdd"))&amp;IF(OR(C382="SSF",X382="Visitas Auditoría Interna"),"|"&amp;Y382,""))</f>
        <v/>
      </c>
      <c r="AD382" s="38" t="n">
        <f aca="false">IF(E382="",0,IF(COUNTIFS($E$5:E382,E382,$AC$5:AC382,AC382)=1,1,0))</f>
        <v>0</v>
      </c>
      <c r="AE382" s="38" t="str">
        <f aca="false">IF(OR(E382="",AD382&lt;&gt;1),"",SUBSTITUTE(SUBSTITUTE(C382,"Auditoría ",""),"Consejo de Administración","Consejo")&amp;" – "&amp;IF(B382="","(sin fecha)",DAY(B382)&amp;" de "&amp;CHOOSE(MONTH(B382),"Enero","Febrero","Marzo","Abril","Mayo","Junio","Julio","Agosto","Septiembre","Octubre","Noviembre","Diciembre")&amp;" "&amp;YEAR(B382)))</f>
        <v/>
      </c>
      <c r="AF382" s="38" t="n">
        <f aca="false">IF(E382="",0,IF(COUNTIF($AC$5:AC382,AC382)=1,1,0))</f>
        <v>0</v>
      </c>
    </row>
    <row r="383" customFormat="false" ht="15" hidden="false" customHeight="false" outlineLevel="0" collapsed="false">
      <c r="A383" s="68"/>
      <c r="B383" s="67"/>
      <c r="C383" s="68"/>
      <c r="D383" s="68"/>
      <c r="E383" s="69"/>
      <c r="F383" s="69"/>
      <c r="G383" s="70" t="str">
        <f aca="false">IF(OR(E383="",AND($C$3="",$E$3="")),"",IF(B383="","Sin fecha",IF(AND(OR($C$3="",B383&gt;=$C$3),OR($E$3="",B383&lt;=$E$3)),"Sí","No")))</f>
        <v/>
      </c>
      <c r="H383" s="58" t="str">
        <f aca="false">IF(B383="","",YEAR(B383))</f>
        <v/>
      </c>
      <c r="I383" s="70" t="str">
        <f aca="false">IF(B383="","",IF(MONTH(B383)=1,"X",""))</f>
        <v/>
      </c>
      <c r="J383" s="70" t="str">
        <f aca="false">IF(B383="","",IF(MONTH(B383)=2,"X",""))</f>
        <v/>
      </c>
      <c r="K383" s="70" t="str">
        <f aca="false">IF(B383="","",IF(MONTH(B383)=3,"X",""))</f>
        <v/>
      </c>
      <c r="L383" s="70" t="str">
        <f aca="false">IF(B383="","",IF(MONTH(B383)=4,"X",""))</f>
        <v/>
      </c>
      <c r="M383" s="70" t="str">
        <f aca="false">IF(B383="","",IF(MONTH(B383)=5,"X",""))</f>
        <v/>
      </c>
      <c r="N383" s="70" t="str">
        <f aca="false">IF(B383="","",IF(MONTH(B383)=6,"X",""))</f>
        <v/>
      </c>
      <c r="O383" s="70" t="str">
        <f aca="false">IF(B383="","",IF(MONTH(B383)=7,"X",""))</f>
        <v/>
      </c>
      <c r="P383" s="70" t="str">
        <f aca="false">IF(B383="","",IF(MONTH(B383)=8,"X",""))</f>
        <v/>
      </c>
      <c r="Q383" s="70" t="str">
        <f aca="false">IF(B383="","",IF(MONTH(B383)=9,"X",""))</f>
        <v/>
      </c>
      <c r="R383" s="70" t="str">
        <f aca="false">IF(B383="","",IF(MONTH(B383)=10,"X",""))</f>
        <v/>
      </c>
      <c r="S383" s="70" t="str">
        <f aca="false">IF(B383="","",IF(MONTH(B383)=11,"X",""))</f>
        <v/>
      </c>
      <c r="T383" s="70" t="str">
        <f aca="false">IF(B383="","",IF(MONTH(B383)=12,"X",""))</f>
        <v/>
      </c>
      <c r="U383" s="58" t="str">
        <f aca="false">IF(E383="","",SUMIF($E$5:$E$1000,E383,$AD$5:$AD$1000))</f>
        <v/>
      </c>
      <c r="V383" s="71" t="str">
        <f aca="false">IF(E383="","",_xlfn.TEXTJOIN(" + ",TRUE(),IF(COUNTIFS($E$5:$E$1000,E383,$C$5:$C$1000,"Auditoría Interna")&gt;0,"Interna",""),IF(COUNTIFS($E$5:$E$1000,E383,$C$5:$C$1000,"Auditoría Externa")&gt;0,"Externa",""),IF(COUNTIFS($E$5:$E$1000,E383,$C$5:$C$1000,"SSF")&gt;0,"SSF",""),IF(COUNTIFS($E$5:$E$1000,E383,$C$5:$C$1000,"Comité de Supervisión")&gt;0,"Comité Sup.",""),IF(COUNTIFS($E$5:$E$1000,E383,$C$5:$C$1000,"Consejo de Administración")&gt;0,"Consejo",""),IF(COUNTIFS($E$5:$E$1000,E383,$C$5:$C$1000,"Otros")&gt;0,"Otros","")))</f>
        <v/>
      </c>
      <c r="W383" s="58" t="str">
        <f aca="false">IF(E383="","",SUMIFS($AD$5:$AD$1000,$E$5:$E$1000,E383,$AA$5:$AA$1000,AA383,$C$5:$C$1000,"&lt;&gt;"&amp;C383))</f>
        <v/>
      </c>
      <c r="X383" s="72"/>
      <c r="Y383" s="68"/>
      <c r="Z383" s="72"/>
      <c r="AA383" s="38" t="str">
        <f aca="false">IF(B383="","",YEAR(B383)*100+MONTH(B383))</f>
        <v/>
      </c>
      <c r="AB383" s="38" t="str">
        <f aca="false">IF(AND(E383&lt;&gt;"",E383=Cruce!$C$5,AD383=1),COUNTIFS($E$5:E383,E383,$AD$5:AD383,1),"")</f>
        <v/>
      </c>
      <c r="AC383" s="38" t="str">
        <f aca="false">IF(E383="","",C383&amp;"|"&amp;X383&amp;"|"&amp;IF(B383="","s/f",TEXT(B383,"yyyymmdd"))&amp;IF(OR(C383="SSF",X383="Visitas Auditoría Interna"),"|"&amp;Y383,""))</f>
        <v/>
      </c>
      <c r="AD383" s="38" t="n">
        <f aca="false">IF(E383="",0,IF(COUNTIFS($E$5:E383,E383,$AC$5:AC383,AC383)=1,1,0))</f>
        <v>0</v>
      </c>
      <c r="AE383" s="38" t="str">
        <f aca="false">IF(OR(E383="",AD383&lt;&gt;1),"",SUBSTITUTE(SUBSTITUTE(C383,"Auditoría ",""),"Consejo de Administración","Consejo")&amp;" – "&amp;IF(B383="","(sin fecha)",DAY(B383)&amp;" de "&amp;CHOOSE(MONTH(B383),"Enero","Febrero","Marzo","Abril","Mayo","Junio","Julio","Agosto","Septiembre","Octubre","Noviembre","Diciembre")&amp;" "&amp;YEAR(B383)))</f>
        <v/>
      </c>
      <c r="AF383" s="38" t="n">
        <f aca="false">IF(E383="",0,IF(COUNTIF($AC$5:AC383,AC383)=1,1,0))</f>
        <v>0</v>
      </c>
    </row>
    <row r="384" customFormat="false" ht="15" hidden="false" customHeight="false" outlineLevel="0" collapsed="false">
      <c r="A384" s="68"/>
      <c r="B384" s="67"/>
      <c r="C384" s="68"/>
      <c r="D384" s="68"/>
      <c r="E384" s="69"/>
      <c r="F384" s="69"/>
      <c r="G384" s="70" t="str">
        <f aca="false">IF(OR(E384="",AND($C$3="",$E$3="")),"",IF(B384="","Sin fecha",IF(AND(OR($C$3="",B384&gt;=$C$3),OR($E$3="",B384&lt;=$E$3)),"Sí","No")))</f>
        <v/>
      </c>
      <c r="H384" s="58" t="str">
        <f aca="false">IF(B384="","",YEAR(B384))</f>
        <v/>
      </c>
      <c r="I384" s="70" t="str">
        <f aca="false">IF(B384="","",IF(MONTH(B384)=1,"X",""))</f>
        <v/>
      </c>
      <c r="J384" s="70" t="str">
        <f aca="false">IF(B384="","",IF(MONTH(B384)=2,"X",""))</f>
        <v/>
      </c>
      <c r="K384" s="70" t="str">
        <f aca="false">IF(B384="","",IF(MONTH(B384)=3,"X",""))</f>
        <v/>
      </c>
      <c r="L384" s="70" t="str">
        <f aca="false">IF(B384="","",IF(MONTH(B384)=4,"X",""))</f>
        <v/>
      </c>
      <c r="M384" s="70" t="str">
        <f aca="false">IF(B384="","",IF(MONTH(B384)=5,"X",""))</f>
        <v/>
      </c>
      <c r="N384" s="70" t="str">
        <f aca="false">IF(B384="","",IF(MONTH(B384)=6,"X",""))</f>
        <v/>
      </c>
      <c r="O384" s="70" t="str">
        <f aca="false">IF(B384="","",IF(MONTH(B384)=7,"X",""))</f>
        <v/>
      </c>
      <c r="P384" s="70" t="str">
        <f aca="false">IF(B384="","",IF(MONTH(B384)=8,"X",""))</f>
        <v/>
      </c>
      <c r="Q384" s="70" t="str">
        <f aca="false">IF(B384="","",IF(MONTH(B384)=9,"X",""))</f>
        <v/>
      </c>
      <c r="R384" s="70" t="str">
        <f aca="false">IF(B384="","",IF(MONTH(B384)=10,"X",""))</f>
        <v/>
      </c>
      <c r="S384" s="70" t="str">
        <f aca="false">IF(B384="","",IF(MONTH(B384)=11,"X",""))</f>
        <v/>
      </c>
      <c r="T384" s="70" t="str">
        <f aca="false">IF(B384="","",IF(MONTH(B384)=12,"X",""))</f>
        <v/>
      </c>
      <c r="U384" s="58" t="str">
        <f aca="false">IF(E384="","",SUMIF($E$5:$E$1000,E384,$AD$5:$AD$1000))</f>
        <v/>
      </c>
      <c r="V384" s="71" t="str">
        <f aca="false">IF(E384="","",_xlfn.TEXTJOIN(" + ",TRUE(),IF(COUNTIFS($E$5:$E$1000,E384,$C$5:$C$1000,"Auditoría Interna")&gt;0,"Interna",""),IF(COUNTIFS($E$5:$E$1000,E384,$C$5:$C$1000,"Auditoría Externa")&gt;0,"Externa",""),IF(COUNTIFS($E$5:$E$1000,E384,$C$5:$C$1000,"SSF")&gt;0,"SSF",""),IF(COUNTIFS($E$5:$E$1000,E384,$C$5:$C$1000,"Comité de Supervisión")&gt;0,"Comité Sup.",""),IF(COUNTIFS($E$5:$E$1000,E384,$C$5:$C$1000,"Consejo de Administración")&gt;0,"Consejo",""),IF(COUNTIFS($E$5:$E$1000,E384,$C$5:$C$1000,"Otros")&gt;0,"Otros","")))</f>
        <v/>
      </c>
      <c r="W384" s="58" t="str">
        <f aca="false">IF(E384="","",SUMIFS($AD$5:$AD$1000,$E$5:$E$1000,E384,$AA$5:$AA$1000,AA384,$C$5:$C$1000,"&lt;&gt;"&amp;C384))</f>
        <v/>
      </c>
      <c r="X384" s="72"/>
      <c r="Y384" s="68"/>
      <c r="Z384" s="72"/>
      <c r="AA384" s="38" t="str">
        <f aca="false">IF(B384="","",YEAR(B384)*100+MONTH(B384))</f>
        <v/>
      </c>
      <c r="AB384" s="38" t="str">
        <f aca="false">IF(AND(E384&lt;&gt;"",E384=Cruce!$C$5,AD384=1),COUNTIFS($E$5:E384,E384,$AD$5:AD384,1),"")</f>
        <v/>
      </c>
      <c r="AC384" s="38" t="str">
        <f aca="false">IF(E384="","",C384&amp;"|"&amp;X384&amp;"|"&amp;IF(B384="","s/f",TEXT(B384,"yyyymmdd"))&amp;IF(OR(C384="SSF",X384="Visitas Auditoría Interna"),"|"&amp;Y384,""))</f>
        <v/>
      </c>
      <c r="AD384" s="38" t="n">
        <f aca="false">IF(E384="",0,IF(COUNTIFS($E$5:E384,E384,$AC$5:AC384,AC384)=1,1,0))</f>
        <v>0</v>
      </c>
      <c r="AE384" s="38" t="str">
        <f aca="false">IF(OR(E384="",AD384&lt;&gt;1),"",SUBSTITUTE(SUBSTITUTE(C384,"Auditoría ",""),"Consejo de Administración","Consejo")&amp;" – "&amp;IF(B384="","(sin fecha)",DAY(B384)&amp;" de "&amp;CHOOSE(MONTH(B384),"Enero","Febrero","Marzo","Abril","Mayo","Junio","Julio","Agosto","Septiembre","Octubre","Noviembre","Diciembre")&amp;" "&amp;YEAR(B384)))</f>
        <v/>
      </c>
      <c r="AF384" s="38" t="n">
        <f aca="false">IF(E384="",0,IF(COUNTIF($AC$5:AC384,AC384)=1,1,0))</f>
        <v>0</v>
      </c>
    </row>
    <row r="385" customFormat="false" ht="15" hidden="false" customHeight="false" outlineLevel="0" collapsed="false">
      <c r="A385" s="68"/>
      <c r="B385" s="67"/>
      <c r="C385" s="68"/>
      <c r="D385" s="68"/>
      <c r="E385" s="69"/>
      <c r="F385" s="69"/>
      <c r="G385" s="70" t="str">
        <f aca="false">IF(OR(E385="",AND($C$3="",$E$3="")),"",IF(B385="","Sin fecha",IF(AND(OR($C$3="",B385&gt;=$C$3),OR($E$3="",B385&lt;=$E$3)),"Sí","No")))</f>
        <v/>
      </c>
      <c r="H385" s="58" t="str">
        <f aca="false">IF(B385="","",YEAR(B385))</f>
        <v/>
      </c>
      <c r="I385" s="70" t="str">
        <f aca="false">IF(B385="","",IF(MONTH(B385)=1,"X",""))</f>
        <v/>
      </c>
      <c r="J385" s="70" t="str">
        <f aca="false">IF(B385="","",IF(MONTH(B385)=2,"X",""))</f>
        <v/>
      </c>
      <c r="K385" s="70" t="str">
        <f aca="false">IF(B385="","",IF(MONTH(B385)=3,"X",""))</f>
        <v/>
      </c>
      <c r="L385" s="70" t="str">
        <f aca="false">IF(B385="","",IF(MONTH(B385)=4,"X",""))</f>
        <v/>
      </c>
      <c r="M385" s="70" t="str">
        <f aca="false">IF(B385="","",IF(MONTH(B385)=5,"X",""))</f>
        <v/>
      </c>
      <c r="N385" s="70" t="str">
        <f aca="false">IF(B385="","",IF(MONTH(B385)=6,"X",""))</f>
        <v/>
      </c>
      <c r="O385" s="70" t="str">
        <f aca="false">IF(B385="","",IF(MONTH(B385)=7,"X",""))</f>
        <v/>
      </c>
      <c r="P385" s="70" t="str">
        <f aca="false">IF(B385="","",IF(MONTH(B385)=8,"X",""))</f>
        <v/>
      </c>
      <c r="Q385" s="70" t="str">
        <f aca="false">IF(B385="","",IF(MONTH(B385)=9,"X",""))</f>
        <v/>
      </c>
      <c r="R385" s="70" t="str">
        <f aca="false">IF(B385="","",IF(MONTH(B385)=10,"X",""))</f>
        <v/>
      </c>
      <c r="S385" s="70" t="str">
        <f aca="false">IF(B385="","",IF(MONTH(B385)=11,"X",""))</f>
        <v/>
      </c>
      <c r="T385" s="70" t="str">
        <f aca="false">IF(B385="","",IF(MONTH(B385)=12,"X",""))</f>
        <v/>
      </c>
      <c r="U385" s="58" t="str">
        <f aca="false">IF(E385="","",SUMIF($E$5:$E$1000,E385,$AD$5:$AD$1000))</f>
        <v/>
      </c>
      <c r="V385" s="71" t="str">
        <f aca="false">IF(E385="","",_xlfn.TEXTJOIN(" + ",TRUE(),IF(COUNTIFS($E$5:$E$1000,E385,$C$5:$C$1000,"Auditoría Interna")&gt;0,"Interna",""),IF(COUNTIFS($E$5:$E$1000,E385,$C$5:$C$1000,"Auditoría Externa")&gt;0,"Externa",""),IF(COUNTIFS($E$5:$E$1000,E385,$C$5:$C$1000,"SSF")&gt;0,"SSF",""),IF(COUNTIFS($E$5:$E$1000,E385,$C$5:$C$1000,"Comité de Supervisión")&gt;0,"Comité Sup.",""),IF(COUNTIFS($E$5:$E$1000,E385,$C$5:$C$1000,"Consejo de Administración")&gt;0,"Consejo",""),IF(COUNTIFS($E$5:$E$1000,E385,$C$5:$C$1000,"Otros")&gt;0,"Otros","")))</f>
        <v/>
      </c>
      <c r="W385" s="58" t="str">
        <f aca="false">IF(E385="","",SUMIFS($AD$5:$AD$1000,$E$5:$E$1000,E385,$AA$5:$AA$1000,AA385,$C$5:$C$1000,"&lt;&gt;"&amp;C385))</f>
        <v/>
      </c>
      <c r="X385" s="72"/>
      <c r="Y385" s="68"/>
      <c r="Z385" s="72"/>
      <c r="AA385" s="38" t="str">
        <f aca="false">IF(B385="","",YEAR(B385)*100+MONTH(B385))</f>
        <v/>
      </c>
      <c r="AB385" s="38" t="str">
        <f aca="false">IF(AND(E385&lt;&gt;"",E385=Cruce!$C$5,AD385=1),COUNTIFS($E$5:E385,E385,$AD$5:AD385,1),"")</f>
        <v/>
      </c>
      <c r="AC385" s="38" t="str">
        <f aca="false">IF(E385="","",C385&amp;"|"&amp;X385&amp;"|"&amp;IF(B385="","s/f",TEXT(B385,"yyyymmdd"))&amp;IF(OR(C385="SSF",X385="Visitas Auditoría Interna"),"|"&amp;Y385,""))</f>
        <v/>
      </c>
      <c r="AD385" s="38" t="n">
        <f aca="false">IF(E385="",0,IF(COUNTIFS($E$5:E385,E385,$AC$5:AC385,AC385)=1,1,0))</f>
        <v>0</v>
      </c>
      <c r="AE385" s="38" t="str">
        <f aca="false">IF(OR(E385="",AD385&lt;&gt;1),"",SUBSTITUTE(SUBSTITUTE(C385,"Auditoría ",""),"Consejo de Administración","Consejo")&amp;" – "&amp;IF(B385="","(sin fecha)",DAY(B385)&amp;" de "&amp;CHOOSE(MONTH(B385),"Enero","Febrero","Marzo","Abril","Mayo","Junio","Julio","Agosto","Septiembre","Octubre","Noviembre","Diciembre")&amp;" "&amp;YEAR(B385)))</f>
        <v/>
      </c>
      <c r="AF385" s="38" t="n">
        <f aca="false">IF(E385="",0,IF(COUNTIF($AC$5:AC385,AC385)=1,1,0))</f>
        <v>0</v>
      </c>
    </row>
    <row r="386" customFormat="false" ht="15" hidden="false" customHeight="false" outlineLevel="0" collapsed="false">
      <c r="A386" s="68"/>
      <c r="B386" s="67"/>
      <c r="C386" s="68"/>
      <c r="D386" s="68"/>
      <c r="E386" s="69"/>
      <c r="F386" s="69"/>
      <c r="G386" s="70" t="str">
        <f aca="false">IF(OR(E386="",AND($C$3="",$E$3="")),"",IF(B386="","Sin fecha",IF(AND(OR($C$3="",B386&gt;=$C$3),OR($E$3="",B386&lt;=$E$3)),"Sí","No")))</f>
        <v/>
      </c>
      <c r="H386" s="58" t="str">
        <f aca="false">IF(B386="","",YEAR(B386))</f>
        <v/>
      </c>
      <c r="I386" s="70" t="str">
        <f aca="false">IF(B386="","",IF(MONTH(B386)=1,"X",""))</f>
        <v/>
      </c>
      <c r="J386" s="70" t="str">
        <f aca="false">IF(B386="","",IF(MONTH(B386)=2,"X",""))</f>
        <v/>
      </c>
      <c r="K386" s="70" t="str">
        <f aca="false">IF(B386="","",IF(MONTH(B386)=3,"X",""))</f>
        <v/>
      </c>
      <c r="L386" s="70" t="str">
        <f aca="false">IF(B386="","",IF(MONTH(B386)=4,"X",""))</f>
        <v/>
      </c>
      <c r="M386" s="70" t="str">
        <f aca="false">IF(B386="","",IF(MONTH(B386)=5,"X",""))</f>
        <v/>
      </c>
      <c r="N386" s="70" t="str">
        <f aca="false">IF(B386="","",IF(MONTH(B386)=6,"X",""))</f>
        <v/>
      </c>
      <c r="O386" s="70" t="str">
        <f aca="false">IF(B386="","",IF(MONTH(B386)=7,"X",""))</f>
        <v/>
      </c>
      <c r="P386" s="70" t="str">
        <f aca="false">IF(B386="","",IF(MONTH(B386)=8,"X",""))</f>
        <v/>
      </c>
      <c r="Q386" s="70" t="str">
        <f aca="false">IF(B386="","",IF(MONTH(B386)=9,"X",""))</f>
        <v/>
      </c>
      <c r="R386" s="70" t="str">
        <f aca="false">IF(B386="","",IF(MONTH(B386)=10,"X",""))</f>
        <v/>
      </c>
      <c r="S386" s="70" t="str">
        <f aca="false">IF(B386="","",IF(MONTH(B386)=11,"X",""))</f>
        <v/>
      </c>
      <c r="T386" s="70" t="str">
        <f aca="false">IF(B386="","",IF(MONTH(B386)=12,"X",""))</f>
        <v/>
      </c>
      <c r="U386" s="58" t="str">
        <f aca="false">IF(E386="","",SUMIF($E$5:$E$1000,E386,$AD$5:$AD$1000))</f>
        <v/>
      </c>
      <c r="V386" s="71" t="str">
        <f aca="false">IF(E386="","",_xlfn.TEXTJOIN(" + ",TRUE(),IF(COUNTIFS($E$5:$E$1000,E386,$C$5:$C$1000,"Auditoría Interna")&gt;0,"Interna",""),IF(COUNTIFS($E$5:$E$1000,E386,$C$5:$C$1000,"Auditoría Externa")&gt;0,"Externa",""),IF(COUNTIFS($E$5:$E$1000,E386,$C$5:$C$1000,"SSF")&gt;0,"SSF",""),IF(COUNTIFS($E$5:$E$1000,E386,$C$5:$C$1000,"Comité de Supervisión")&gt;0,"Comité Sup.",""),IF(COUNTIFS($E$5:$E$1000,E386,$C$5:$C$1000,"Consejo de Administración")&gt;0,"Consejo",""),IF(COUNTIFS($E$5:$E$1000,E386,$C$5:$C$1000,"Otros")&gt;0,"Otros","")))</f>
        <v/>
      </c>
      <c r="W386" s="58" t="str">
        <f aca="false">IF(E386="","",SUMIFS($AD$5:$AD$1000,$E$5:$E$1000,E386,$AA$5:$AA$1000,AA386,$C$5:$C$1000,"&lt;&gt;"&amp;C386))</f>
        <v/>
      </c>
      <c r="X386" s="72"/>
      <c r="Y386" s="68"/>
      <c r="Z386" s="72"/>
      <c r="AA386" s="38" t="str">
        <f aca="false">IF(B386="","",YEAR(B386)*100+MONTH(B386))</f>
        <v/>
      </c>
      <c r="AB386" s="38" t="str">
        <f aca="false">IF(AND(E386&lt;&gt;"",E386=Cruce!$C$5,AD386=1),COUNTIFS($E$5:E386,E386,$AD$5:AD386,1),"")</f>
        <v/>
      </c>
      <c r="AC386" s="38" t="str">
        <f aca="false">IF(E386="","",C386&amp;"|"&amp;X386&amp;"|"&amp;IF(B386="","s/f",TEXT(B386,"yyyymmdd"))&amp;IF(OR(C386="SSF",X386="Visitas Auditoría Interna"),"|"&amp;Y386,""))</f>
        <v/>
      </c>
      <c r="AD386" s="38" t="n">
        <f aca="false">IF(E386="",0,IF(COUNTIFS($E$5:E386,E386,$AC$5:AC386,AC386)=1,1,0))</f>
        <v>0</v>
      </c>
      <c r="AE386" s="38" t="str">
        <f aca="false">IF(OR(E386="",AD386&lt;&gt;1),"",SUBSTITUTE(SUBSTITUTE(C386,"Auditoría ",""),"Consejo de Administración","Consejo")&amp;" – "&amp;IF(B386="","(sin fecha)",DAY(B386)&amp;" de "&amp;CHOOSE(MONTH(B386),"Enero","Febrero","Marzo","Abril","Mayo","Junio","Julio","Agosto","Septiembre","Octubre","Noviembre","Diciembre")&amp;" "&amp;YEAR(B386)))</f>
        <v/>
      </c>
      <c r="AF386" s="38" t="n">
        <f aca="false">IF(E386="",0,IF(COUNTIF($AC$5:AC386,AC386)=1,1,0))</f>
        <v>0</v>
      </c>
    </row>
    <row r="387" customFormat="false" ht="15" hidden="false" customHeight="false" outlineLevel="0" collapsed="false">
      <c r="A387" s="68"/>
      <c r="B387" s="67"/>
      <c r="C387" s="68"/>
      <c r="D387" s="68"/>
      <c r="E387" s="69"/>
      <c r="F387" s="69"/>
      <c r="G387" s="70" t="str">
        <f aca="false">IF(OR(E387="",AND($C$3="",$E$3="")),"",IF(B387="","Sin fecha",IF(AND(OR($C$3="",B387&gt;=$C$3),OR($E$3="",B387&lt;=$E$3)),"Sí","No")))</f>
        <v/>
      </c>
      <c r="H387" s="58" t="str">
        <f aca="false">IF(B387="","",YEAR(B387))</f>
        <v/>
      </c>
      <c r="I387" s="70" t="str">
        <f aca="false">IF(B387="","",IF(MONTH(B387)=1,"X",""))</f>
        <v/>
      </c>
      <c r="J387" s="70" t="str">
        <f aca="false">IF(B387="","",IF(MONTH(B387)=2,"X",""))</f>
        <v/>
      </c>
      <c r="K387" s="70" t="str">
        <f aca="false">IF(B387="","",IF(MONTH(B387)=3,"X",""))</f>
        <v/>
      </c>
      <c r="L387" s="70" t="str">
        <f aca="false">IF(B387="","",IF(MONTH(B387)=4,"X",""))</f>
        <v/>
      </c>
      <c r="M387" s="70" t="str">
        <f aca="false">IF(B387="","",IF(MONTH(B387)=5,"X",""))</f>
        <v/>
      </c>
      <c r="N387" s="70" t="str">
        <f aca="false">IF(B387="","",IF(MONTH(B387)=6,"X",""))</f>
        <v/>
      </c>
      <c r="O387" s="70" t="str">
        <f aca="false">IF(B387="","",IF(MONTH(B387)=7,"X",""))</f>
        <v/>
      </c>
      <c r="P387" s="70" t="str">
        <f aca="false">IF(B387="","",IF(MONTH(B387)=8,"X",""))</f>
        <v/>
      </c>
      <c r="Q387" s="70" t="str">
        <f aca="false">IF(B387="","",IF(MONTH(B387)=9,"X",""))</f>
        <v/>
      </c>
      <c r="R387" s="70" t="str">
        <f aca="false">IF(B387="","",IF(MONTH(B387)=10,"X",""))</f>
        <v/>
      </c>
      <c r="S387" s="70" t="str">
        <f aca="false">IF(B387="","",IF(MONTH(B387)=11,"X",""))</f>
        <v/>
      </c>
      <c r="T387" s="70" t="str">
        <f aca="false">IF(B387="","",IF(MONTH(B387)=12,"X",""))</f>
        <v/>
      </c>
      <c r="U387" s="58" t="str">
        <f aca="false">IF(E387="","",SUMIF($E$5:$E$1000,E387,$AD$5:$AD$1000))</f>
        <v/>
      </c>
      <c r="V387" s="71" t="str">
        <f aca="false">IF(E387="","",_xlfn.TEXTJOIN(" + ",TRUE(),IF(COUNTIFS($E$5:$E$1000,E387,$C$5:$C$1000,"Auditoría Interna")&gt;0,"Interna",""),IF(COUNTIFS($E$5:$E$1000,E387,$C$5:$C$1000,"Auditoría Externa")&gt;0,"Externa",""),IF(COUNTIFS($E$5:$E$1000,E387,$C$5:$C$1000,"SSF")&gt;0,"SSF",""),IF(COUNTIFS($E$5:$E$1000,E387,$C$5:$C$1000,"Comité de Supervisión")&gt;0,"Comité Sup.",""),IF(COUNTIFS($E$5:$E$1000,E387,$C$5:$C$1000,"Consejo de Administración")&gt;0,"Consejo",""),IF(COUNTIFS($E$5:$E$1000,E387,$C$5:$C$1000,"Otros")&gt;0,"Otros","")))</f>
        <v/>
      </c>
      <c r="W387" s="58" t="str">
        <f aca="false">IF(E387="","",SUMIFS($AD$5:$AD$1000,$E$5:$E$1000,E387,$AA$5:$AA$1000,AA387,$C$5:$C$1000,"&lt;&gt;"&amp;C387))</f>
        <v/>
      </c>
      <c r="X387" s="72"/>
      <c r="Y387" s="68"/>
      <c r="Z387" s="72"/>
      <c r="AA387" s="38" t="str">
        <f aca="false">IF(B387="","",YEAR(B387)*100+MONTH(B387))</f>
        <v/>
      </c>
      <c r="AB387" s="38" t="str">
        <f aca="false">IF(AND(E387&lt;&gt;"",E387=Cruce!$C$5,AD387=1),COUNTIFS($E$5:E387,E387,$AD$5:AD387,1),"")</f>
        <v/>
      </c>
      <c r="AC387" s="38" t="str">
        <f aca="false">IF(E387="","",C387&amp;"|"&amp;X387&amp;"|"&amp;IF(B387="","s/f",TEXT(B387,"yyyymmdd"))&amp;IF(OR(C387="SSF",X387="Visitas Auditoría Interna"),"|"&amp;Y387,""))</f>
        <v/>
      </c>
      <c r="AD387" s="38" t="n">
        <f aca="false">IF(E387="",0,IF(COUNTIFS($E$5:E387,E387,$AC$5:AC387,AC387)=1,1,0))</f>
        <v>0</v>
      </c>
      <c r="AE387" s="38" t="str">
        <f aca="false">IF(OR(E387="",AD387&lt;&gt;1),"",SUBSTITUTE(SUBSTITUTE(C387,"Auditoría ",""),"Consejo de Administración","Consejo")&amp;" – "&amp;IF(B387="","(sin fecha)",DAY(B387)&amp;" de "&amp;CHOOSE(MONTH(B387),"Enero","Febrero","Marzo","Abril","Mayo","Junio","Julio","Agosto","Septiembre","Octubre","Noviembre","Diciembre")&amp;" "&amp;YEAR(B387)))</f>
        <v/>
      </c>
      <c r="AF387" s="38" t="n">
        <f aca="false">IF(E387="",0,IF(COUNTIF($AC$5:AC387,AC387)=1,1,0))</f>
        <v>0</v>
      </c>
    </row>
    <row r="388" customFormat="false" ht="15" hidden="false" customHeight="false" outlineLevel="0" collapsed="false">
      <c r="A388" s="68"/>
      <c r="B388" s="67"/>
      <c r="C388" s="68"/>
      <c r="D388" s="68"/>
      <c r="E388" s="69"/>
      <c r="F388" s="69"/>
      <c r="G388" s="70" t="str">
        <f aca="false">IF(OR(E388="",AND($C$3="",$E$3="")),"",IF(B388="","Sin fecha",IF(AND(OR($C$3="",B388&gt;=$C$3),OR($E$3="",B388&lt;=$E$3)),"Sí","No")))</f>
        <v/>
      </c>
      <c r="H388" s="58" t="str">
        <f aca="false">IF(B388="","",YEAR(B388))</f>
        <v/>
      </c>
      <c r="I388" s="70" t="str">
        <f aca="false">IF(B388="","",IF(MONTH(B388)=1,"X",""))</f>
        <v/>
      </c>
      <c r="J388" s="70" t="str">
        <f aca="false">IF(B388="","",IF(MONTH(B388)=2,"X",""))</f>
        <v/>
      </c>
      <c r="K388" s="70" t="str">
        <f aca="false">IF(B388="","",IF(MONTH(B388)=3,"X",""))</f>
        <v/>
      </c>
      <c r="L388" s="70" t="str">
        <f aca="false">IF(B388="","",IF(MONTH(B388)=4,"X",""))</f>
        <v/>
      </c>
      <c r="M388" s="70" t="str">
        <f aca="false">IF(B388="","",IF(MONTH(B388)=5,"X",""))</f>
        <v/>
      </c>
      <c r="N388" s="70" t="str">
        <f aca="false">IF(B388="","",IF(MONTH(B388)=6,"X",""))</f>
        <v/>
      </c>
      <c r="O388" s="70" t="str">
        <f aca="false">IF(B388="","",IF(MONTH(B388)=7,"X",""))</f>
        <v/>
      </c>
      <c r="P388" s="70" t="str">
        <f aca="false">IF(B388="","",IF(MONTH(B388)=8,"X",""))</f>
        <v/>
      </c>
      <c r="Q388" s="70" t="str">
        <f aca="false">IF(B388="","",IF(MONTH(B388)=9,"X",""))</f>
        <v/>
      </c>
      <c r="R388" s="70" t="str">
        <f aca="false">IF(B388="","",IF(MONTH(B388)=10,"X",""))</f>
        <v/>
      </c>
      <c r="S388" s="70" t="str">
        <f aca="false">IF(B388="","",IF(MONTH(B388)=11,"X",""))</f>
        <v/>
      </c>
      <c r="T388" s="70" t="str">
        <f aca="false">IF(B388="","",IF(MONTH(B388)=12,"X",""))</f>
        <v/>
      </c>
      <c r="U388" s="58" t="str">
        <f aca="false">IF(E388="","",SUMIF($E$5:$E$1000,E388,$AD$5:$AD$1000))</f>
        <v/>
      </c>
      <c r="V388" s="71" t="str">
        <f aca="false">IF(E388="","",_xlfn.TEXTJOIN(" + ",TRUE(),IF(COUNTIFS($E$5:$E$1000,E388,$C$5:$C$1000,"Auditoría Interna")&gt;0,"Interna",""),IF(COUNTIFS($E$5:$E$1000,E388,$C$5:$C$1000,"Auditoría Externa")&gt;0,"Externa",""),IF(COUNTIFS($E$5:$E$1000,E388,$C$5:$C$1000,"SSF")&gt;0,"SSF",""),IF(COUNTIFS($E$5:$E$1000,E388,$C$5:$C$1000,"Comité de Supervisión")&gt;0,"Comité Sup.",""),IF(COUNTIFS($E$5:$E$1000,E388,$C$5:$C$1000,"Consejo de Administración")&gt;0,"Consejo",""),IF(COUNTIFS($E$5:$E$1000,E388,$C$5:$C$1000,"Otros")&gt;0,"Otros","")))</f>
        <v/>
      </c>
      <c r="W388" s="58" t="str">
        <f aca="false">IF(E388="","",SUMIFS($AD$5:$AD$1000,$E$5:$E$1000,E388,$AA$5:$AA$1000,AA388,$C$5:$C$1000,"&lt;&gt;"&amp;C388))</f>
        <v/>
      </c>
      <c r="X388" s="72"/>
      <c r="Y388" s="68"/>
      <c r="Z388" s="72"/>
      <c r="AA388" s="38" t="str">
        <f aca="false">IF(B388="","",YEAR(B388)*100+MONTH(B388))</f>
        <v/>
      </c>
      <c r="AB388" s="38" t="str">
        <f aca="false">IF(AND(E388&lt;&gt;"",E388=Cruce!$C$5,AD388=1),COUNTIFS($E$5:E388,E388,$AD$5:AD388,1),"")</f>
        <v/>
      </c>
      <c r="AC388" s="38" t="str">
        <f aca="false">IF(E388="","",C388&amp;"|"&amp;X388&amp;"|"&amp;IF(B388="","s/f",TEXT(B388,"yyyymmdd"))&amp;IF(OR(C388="SSF",X388="Visitas Auditoría Interna"),"|"&amp;Y388,""))</f>
        <v/>
      </c>
      <c r="AD388" s="38" t="n">
        <f aca="false">IF(E388="",0,IF(COUNTIFS($E$5:E388,E388,$AC$5:AC388,AC388)=1,1,0))</f>
        <v>0</v>
      </c>
      <c r="AE388" s="38" t="str">
        <f aca="false">IF(OR(E388="",AD388&lt;&gt;1),"",SUBSTITUTE(SUBSTITUTE(C388,"Auditoría ",""),"Consejo de Administración","Consejo")&amp;" – "&amp;IF(B388="","(sin fecha)",DAY(B388)&amp;" de "&amp;CHOOSE(MONTH(B388),"Enero","Febrero","Marzo","Abril","Mayo","Junio","Julio","Agosto","Septiembre","Octubre","Noviembre","Diciembre")&amp;" "&amp;YEAR(B388)))</f>
        <v/>
      </c>
      <c r="AF388" s="38" t="n">
        <f aca="false">IF(E388="",0,IF(COUNTIF($AC$5:AC388,AC388)=1,1,0))</f>
        <v>0</v>
      </c>
    </row>
    <row r="389" customFormat="false" ht="15" hidden="false" customHeight="false" outlineLevel="0" collapsed="false">
      <c r="A389" s="68"/>
      <c r="B389" s="67"/>
      <c r="C389" s="68"/>
      <c r="D389" s="68"/>
      <c r="E389" s="69"/>
      <c r="F389" s="69"/>
      <c r="G389" s="70" t="str">
        <f aca="false">IF(OR(E389="",AND($C$3="",$E$3="")),"",IF(B389="","Sin fecha",IF(AND(OR($C$3="",B389&gt;=$C$3),OR($E$3="",B389&lt;=$E$3)),"Sí","No")))</f>
        <v/>
      </c>
      <c r="H389" s="58" t="str">
        <f aca="false">IF(B389="","",YEAR(B389))</f>
        <v/>
      </c>
      <c r="I389" s="70" t="str">
        <f aca="false">IF(B389="","",IF(MONTH(B389)=1,"X",""))</f>
        <v/>
      </c>
      <c r="J389" s="70" t="str">
        <f aca="false">IF(B389="","",IF(MONTH(B389)=2,"X",""))</f>
        <v/>
      </c>
      <c r="K389" s="70" t="str">
        <f aca="false">IF(B389="","",IF(MONTH(B389)=3,"X",""))</f>
        <v/>
      </c>
      <c r="L389" s="70" t="str">
        <f aca="false">IF(B389="","",IF(MONTH(B389)=4,"X",""))</f>
        <v/>
      </c>
      <c r="M389" s="70" t="str">
        <f aca="false">IF(B389="","",IF(MONTH(B389)=5,"X",""))</f>
        <v/>
      </c>
      <c r="N389" s="70" t="str">
        <f aca="false">IF(B389="","",IF(MONTH(B389)=6,"X",""))</f>
        <v/>
      </c>
      <c r="O389" s="70" t="str">
        <f aca="false">IF(B389="","",IF(MONTH(B389)=7,"X",""))</f>
        <v/>
      </c>
      <c r="P389" s="70" t="str">
        <f aca="false">IF(B389="","",IF(MONTH(B389)=8,"X",""))</f>
        <v/>
      </c>
      <c r="Q389" s="70" t="str">
        <f aca="false">IF(B389="","",IF(MONTH(B389)=9,"X",""))</f>
        <v/>
      </c>
      <c r="R389" s="70" t="str">
        <f aca="false">IF(B389="","",IF(MONTH(B389)=10,"X",""))</f>
        <v/>
      </c>
      <c r="S389" s="70" t="str">
        <f aca="false">IF(B389="","",IF(MONTH(B389)=11,"X",""))</f>
        <v/>
      </c>
      <c r="T389" s="70" t="str">
        <f aca="false">IF(B389="","",IF(MONTH(B389)=12,"X",""))</f>
        <v/>
      </c>
      <c r="U389" s="58" t="str">
        <f aca="false">IF(E389="","",SUMIF($E$5:$E$1000,E389,$AD$5:$AD$1000))</f>
        <v/>
      </c>
      <c r="V389" s="71" t="str">
        <f aca="false">IF(E389="","",_xlfn.TEXTJOIN(" + ",TRUE(),IF(COUNTIFS($E$5:$E$1000,E389,$C$5:$C$1000,"Auditoría Interna")&gt;0,"Interna",""),IF(COUNTIFS($E$5:$E$1000,E389,$C$5:$C$1000,"Auditoría Externa")&gt;0,"Externa",""),IF(COUNTIFS($E$5:$E$1000,E389,$C$5:$C$1000,"SSF")&gt;0,"SSF",""),IF(COUNTIFS($E$5:$E$1000,E389,$C$5:$C$1000,"Comité de Supervisión")&gt;0,"Comité Sup.",""),IF(COUNTIFS($E$5:$E$1000,E389,$C$5:$C$1000,"Consejo de Administración")&gt;0,"Consejo",""),IF(COUNTIFS($E$5:$E$1000,E389,$C$5:$C$1000,"Otros")&gt;0,"Otros","")))</f>
        <v/>
      </c>
      <c r="W389" s="58" t="str">
        <f aca="false">IF(E389="","",SUMIFS($AD$5:$AD$1000,$E$5:$E$1000,E389,$AA$5:$AA$1000,AA389,$C$5:$C$1000,"&lt;&gt;"&amp;C389))</f>
        <v/>
      </c>
      <c r="X389" s="72"/>
      <c r="Y389" s="68"/>
      <c r="Z389" s="72"/>
      <c r="AA389" s="38" t="str">
        <f aca="false">IF(B389="","",YEAR(B389)*100+MONTH(B389))</f>
        <v/>
      </c>
      <c r="AB389" s="38" t="str">
        <f aca="false">IF(AND(E389&lt;&gt;"",E389=Cruce!$C$5,AD389=1),COUNTIFS($E$5:E389,E389,$AD$5:AD389,1),"")</f>
        <v/>
      </c>
      <c r="AC389" s="38" t="str">
        <f aca="false">IF(E389="","",C389&amp;"|"&amp;X389&amp;"|"&amp;IF(B389="","s/f",TEXT(B389,"yyyymmdd"))&amp;IF(OR(C389="SSF",X389="Visitas Auditoría Interna"),"|"&amp;Y389,""))</f>
        <v/>
      </c>
      <c r="AD389" s="38" t="n">
        <f aca="false">IF(E389="",0,IF(COUNTIFS($E$5:E389,E389,$AC$5:AC389,AC389)=1,1,0))</f>
        <v>0</v>
      </c>
      <c r="AE389" s="38" t="str">
        <f aca="false">IF(OR(E389="",AD389&lt;&gt;1),"",SUBSTITUTE(SUBSTITUTE(C389,"Auditoría ",""),"Consejo de Administración","Consejo")&amp;" – "&amp;IF(B389="","(sin fecha)",DAY(B389)&amp;" de "&amp;CHOOSE(MONTH(B389),"Enero","Febrero","Marzo","Abril","Mayo","Junio","Julio","Agosto","Septiembre","Octubre","Noviembre","Diciembre")&amp;" "&amp;YEAR(B389)))</f>
        <v/>
      </c>
      <c r="AF389" s="38" t="n">
        <f aca="false">IF(E389="",0,IF(COUNTIF($AC$5:AC389,AC389)=1,1,0))</f>
        <v>0</v>
      </c>
    </row>
    <row r="390" customFormat="false" ht="15" hidden="false" customHeight="false" outlineLevel="0" collapsed="false">
      <c r="A390" s="68"/>
      <c r="B390" s="67"/>
      <c r="C390" s="68"/>
      <c r="D390" s="68"/>
      <c r="E390" s="69"/>
      <c r="F390" s="69"/>
      <c r="G390" s="70" t="str">
        <f aca="false">IF(OR(E390="",AND($C$3="",$E$3="")),"",IF(B390="","Sin fecha",IF(AND(OR($C$3="",B390&gt;=$C$3),OR($E$3="",B390&lt;=$E$3)),"Sí","No")))</f>
        <v/>
      </c>
      <c r="H390" s="58" t="str">
        <f aca="false">IF(B390="","",YEAR(B390))</f>
        <v/>
      </c>
      <c r="I390" s="70" t="str">
        <f aca="false">IF(B390="","",IF(MONTH(B390)=1,"X",""))</f>
        <v/>
      </c>
      <c r="J390" s="70" t="str">
        <f aca="false">IF(B390="","",IF(MONTH(B390)=2,"X",""))</f>
        <v/>
      </c>
      <c r="K390" s="70" t="str">
        <f aca="false">IF(B390="","",IF(MONTH(B390)=3,"X",""))</f>
        <v/>
      </c>
      <c r="L390" s="70" t="str">
        <f aca="false">IF(B390="","",IF(MONTH(B390)=4,"X",""))</f>
        <v/>
      </c>
      <c r="M390" s="70" t="str">
        <f aca="false">IF(B390="","",IF(MONTH(B390)=5,"X",""))</f>
        <v/>
      </c>
      <c r="N390" s="70" t="str">
        <f aca="false">IF(B390="","",IF(MONTH(B390)=6,"X",""))</f>
        <v/>
      </c>
      <c r="O390" s="70" t="str">
        <f aca="false">IF(B390="","",IF(MONTH(B390)=7,"X",""))</f>
        <v/>
      </c>
      <c r="P390" s="70" t="str">
        <f aca="false">IF(B390="","",IF(MONTH(B390)=8,"X",""))</f>
        <v/>
      </c>
      <c r="Q390" s="70" t="str">
        <f aca="false">IF(B390="","",IF(MONTH(B390)=9,"X",""))</f>
        <v/>
      </c>
      <c r="R390" s="70" t="str">
        <f aca="false">IF(B390="","",IF(MONTH(B390)=10,"X",""))</f>
        <v/>
      </c>
      <c r="S390" s="70" t="str">
        <f aca="false">IF(B390="","",IF(MONTH(B390)=11,"X",""))</f>
        <v/>
      </c>
      <c r="T390" s="70" t="str">
        <f aca="false">IF(B390="","",IF(MONTH(B390)=12,"X",""))</f>
        <v/>
      </c>
      <c r="U390" s="58" t="str">
        <f aca="false">IF(E390="","",SUMIF($E$5:$E$1000,E390,$AD$5:$AD$1000))</f>
        <v/>
      </c>
      <c r="V390" s="71" t="str">
        <f aca="false">IF(E390="","",_xlfn.TEXTJOIN(" + ",TRUE(),IF(COUNTIFS($E$5:$E$1000,E390,$C$5:$C$1000,"Auditoría Interna")&gt;0,"Interna",""),IF(COUNTIFS($E$5:$E$1000,E390,$C$5:$C$1000,"Auditoría Externa")&gt;0,"Externa",""),IF(COUNTIFS($E$5:$E$1000,E390,$C$5:$C$1000,"SSF")&gt;0,"SSF",""),IF(COUNTIFS($E$5:$E$1000,E390,$C$5:$C$1000,"Comité de Supervisión")&gt;0,"Comité Sup.",""),IF(COUNTIFS($E$5:$E$1000,E390,$C$5:$C$1000,"Consejo de Administración")&gt;0,"Consejo",""),IF(COUNTIFS($E$5:$E$1000,E390,$C$5:$C$1000,"Otros")&gt;0,"Otros","")))</f>
        <v/>
      </c>
      <c r="W390" s="58" t="str">
        <f aca="false">IF(E390="","",SUMIFS($AD$5:$AD$1000,$E$5:$E$1000,E390,$AA$5:$AA$1000,AA390,$C$5:$C$1000,"&lt;&gt;"&amp;C390))</f>
        <v/>
      </c>
      <c r="X390" s="72"/>
      <c r="Y390" s="68"/>
      <c r="Z390" s="72"/>
      <c r="AA390" s="38" t="str">
        <f aca="false">IF(B390="","",YEAR(B390)*100+MONTH(B390))</f>
        <v/>
      </c>
      <c r="AB390" s="38" t="str">
        <f aca="false">IF(AND(E390&lt;&gt;"",E390=Cruce!$C$5,AD390=1),COUNTIFS($E$5:E390,E390,$AD$5:AD390,1),"")</f>
        <v/>
      </c>
      <c r="AC390" s="38" t="str">
        <f aca="false">IF(E390="","",C390&amp;"|"&amp;X390&amp;"|"&amp;IF(B390="","s/f",TEXT(B390,"yyyymmdd"))&amp;IF(OR(C390="SSF",X390="Visitas Auditoría Interna"),"|"&amp;Y390,""))</f>
        <v/>
      </c>
      <c r="AD390" s="38" t="n">
        <f aca="false">IF(E390="",0,IF(COUNTIFS($E$5:E390,E390,$AC$5:AC390,AC390)=1,1,0))</f>
        <v>0</v>
      </c>
      <c r="AE390" s="38" t="str">
        <f aca="false">IF(OR(E390="",AD390&lt;&gt;1),"",SUBSTITUTE(SUBSTITUTE(C390,"Auditoría ",""),"Consejo de Administración","Consejo")&amp;" – "&amp;IF(B390="","(sin fecha)",DAY(B390)&amp;" de "&amp;CHOOSE(MONTH(B390),"Enero","Febrero","Marzo","Abril","Mayo","Junio","Julio","Agosto","Septiembre","Octubre","Noviembre","Diciembre")&amp;" "&amp;YEAR(B390)))</f>
        <v/>
      </c>
      <c r="AF390" s="38" t="n">
        <f aca="false">IF(E390="",0,IF(COUNTIF($AC$5:AC390,AC390)=1,1,0))</f>
        <v>0</v>
      </c>
    </row>
    <row r="391" customFormat="false" ht="15" hidden="false" customHeight="false" outlineLevel="0" collapsed="false">
      <c r="A391" s="68"/>
      <c r="B391" s="67"/>
      <c r="C391" s="68"/>
      <c r="D391" s="68"/>
      <c r="E391" s="69"/>
      <c r="F391" s="69"/>
      <c r="G391" s="70" t="str">
        <f aca="false">IF(OR(E391="",AND($C$3="",$E$3="")),"",IF(B391="","Sin fecha",IF(AND(OR($C$3="",B391&gt;=$C$3),OR($E$3="",B391&lt;=$E$3)),"Sí","No")))</f>
        <v/>
      </c>
      <c r="H391" s="58" t="str">
        <f aca="false">IF(B391="","",YEAR(B391))</f>
        <v/>
      </c>
      <c r="I391" s="70" t="str">
        <f aca="false">IF(B391="","",IF(MONTH(B391)=1,"X",""))</f>
        <v/>
      </c>
      <c r="J391" s="70" t="str">
        <f aca="false">IF(B391="","",IF(MONTH(B391)=2,"X",""))</f>
        <v/>
      </c>
      <c r="K391" s="70" t="str">
        <f aca="false">IF(B391="","",IF(MONTH(B391)=3,"X",""))</f>
        <v/>
      </c>
      <c r="L391" s="70" t="str">
        <f aca="false">IF(B391="","",IF(MONTH(B391)=4,"X",""))</f>
        <v/>
      </c>
      <c r="M391" s="70" t="str">
        <f aca="false">IF(B391="","",IF(MONTH(B391)=5,"X",""))</f>
        <v/>
      </c>
      <c r="N391" s="70" t="str">
        <f aca="false">IF(B391="","",IF(MONTH(B391)=6,"X",""))</f>
        <v/>
      </c>
      <c r="O391" s="70" t="str">
        <f aca="false">IF(B391="","",IF(MONTH(B391)=7,"X",""))</f>
        <v/>
      </c>
      <c r="P391" s="70" t="str">
        <f aca="false">IF(B391="","",IF(MONTH(B391)=8,"X",""))</f>
        <v/>
      </c>
      <c r="Q391" s="70" t="str">
        <f aca="false">IF(B391="","",IF(MONTH(B391)=9,"X",""))</f>
        <v/>
      </c>
      <c r="R391" s="70" t="str">
        <f aca="false">IF(B391="","",IF(MONTH(B391)=10,"X",""))</f>
        <v/>
      </c>
      <c r="S391" s="70" t="str">
        <f aca="false">IF(B391="","",IF(MONTH(B391)=11,"X",""))</f>
        <v/>
      </c>
      <c r="T391" s="70" t="str">
        <f aca="false">IF(B391="","",IF(MONTH(B391)=12,"X",""))</f>
        <v/>
      </c>
      <c r="U391" s="58" t="str">
        <f aca="false">IF(E391="","",SUMIF($E$5:$E$1000,E391,$AD$5:$AD$1000))</f>
        <v/>
      </c>
      <c r="V391" s="71" t="str">
        <f aca="false">IF(E391="","",_xlfn.TEXTJOIN(" + ",TRUE(),IF(COUNTIFS($E$5:$E$1000,E391,$C$5:$C$1000,"Auditoría Interna")&gt;0,"Interna",""),IF(COUNTIFS($E$5:$E$1000,E391,$C$5:$C$1000,"Auditoría Externa")&gt;0,"Externa",""),IF(COUNTIFS($E$5:$E$1000,E391,$C$5:$C$1000,"SSF")&gt;0,"SSF",""),IF(COUNTIFS($E$5:$E$1000,E391,$C$5:$C$1000,"Comité de Supervisión")&gt;0,"Comité Sup.",""),IF(COUNTIFS($E$5:$E$1000,E391,$C$5:$C$1000,"Consejo de Administración")&gt;0,"Consejo",""),IF(COUNTIFS($E$5:$E$1000,E391,$C$5:$C$1000,"Otros")&gt;0,"Otros","")))</f>
        <v/>
      </c>
      <c r="W391" s="58" t="str">
        <f aca="false">IF(E391="","",SUMIFS($AD$5:$AD$1000,$E$5:$E$1000,E391,$AA$5:$AA$1000,AA391,$C$5:$C$1000,"&lt;&gt;"&amp;C391))</f>
        <v/>
      </c>
      <c r="X391" s="72"/>
      <c r="Y391" s="68"/>
      <c r="Z391" s="72"/>
      <c r="AA391" s="38" t="str">
        <f aca="false">IF(B391="","",YEAR(B391)*100+MONTH(B391))</f>
        <v/>
      </c>
      <c r="AB391" s="38" t="str">
        <f aca="false">IF(AND(E391&lt;&gt;"",E391=Cruce!$C$5,AD391=1),COUNTIFS($E$5:E391,E391,$AD$5:AD391,1),"")</f>
        <v/>
      </c>
      <c r="AC391" s="38" t="str">
        <f aca="false">IF(E391="","",C391&amp;"|"&amp;X391&amp;"|"&amp;IF(B391="","s/f",TEXT(B391,"yyyymmdd"))&amp;IF(OR(C391="SSF",X391="Visitas Auditoría Interna"),"|"&amp;Y391,""))</f>
        <v/>
      </c>
      <c r="AD391" s="38" t="n">
        <f aca="false">IF(E391="",0,IF(COUNTIFS($E$5:E391,E391,$AC$5:AC391,AC391)=1,1,0))</f>
        <v>0</v>
      </c>
      <c r="AE391" s="38" t="str">
        <f aca="false">IF(OR(E391="",AD391&lt;&gt;1),"",SUBSTITUTE(SUBSTITUTE(C391,"Auditoría ",""),"Consejo de Administración","Consejo")&amp;" – "&amp;IF(B391="","(sin fecha)",DAY(B391)&amp;" de "&amp;CHOOSE(MONTH(B391),"Enero","Febrero","Marzo","Abril","Mayo","Junio","Julio","Agosto","Septiembre","Octubre","Noviembre","Diciembre")&amp;" "&amp;YEAR(B391)))</f>
        <v/>
      </c>
      <c r="AF391" s="38" t="n">
        <f aca="false">IF(E391="",0,IF(COUNTIF($AC$5:AC391,AC391)=1,1,0))</f>
        <v>0</v>
      </c>
    </row>
    <row r="392" customFormat="false" ht="15" hidden="false" customHeight="false" outlineLevel="0" collapsed="false">
      <c r="A392" s="68"/>
      <c r="B392" s="67"/>
      <c r="C392" s="68"/>
      <c r="D392" s="68"/>
      <c r="E392" s="69"/>
      <c r="F392" s="69"/>
      <c r="G392" s="70" t="str">
        <f aca="false">IF(OR(E392="",AND($C$3="",$E$3="")),"",IF(B392="","Sin fecha",IF(AND(OR($C$3="",B392&gt;=$C$3),OR($E$3="",B392&lt;=$E$3)),"Sí","No")))</f>
        <v/>
      </c>
      <c r="H392" s="58" t="str">
        <f aca="false">IF(B392="","",YEAR(B392))</f>
        <v/>
      </c>
      <c r="I392" s="70" t="str">
        <f aca="false">IF(B392="","",IF(MONTH(B392)=1,"X",""))</f>
        <v/>
      </c>
      <c r="J392" s="70" t="str">
        <f aca="false">IF(B392="","",IF(MONTH(B392)=2,"X",""))</f>
        <v/>
      </c>
      <c r="K392" s="70" t="str">
        <f aca="false">IF(B392="","",IF(MONTH(B392)=3,"X",""))</f>
        <v/>
      </c>
      <c r="L392" s="70" t="str">
        <f aca="false">IF(B392="","",IF(MONTH(B392)=4,"X",""))</f>
        <v/>
      </c>
      <c r="M392" s="70" t="str">
        <f aca="false">IF(B392="","",IF(MONTH(B392)=5,"X",""))</f>
        <v/>
      </c>
      <c r="N392" s="70" t="str">
        <f aca="false">IF(B392="","",IF(MONTH(B392)=6,"X",""))</f>
        <v/>
      </c>
      <c r="O392" s="70" t="str">
        <f aca="false">IF(B392="","",IF(MONTH(B392)=7,"X",""))</f>
        <v/>
      </c>
      <c r="P392" s="70" t="str">
        <f aca="false">IF(B392="","",IF(MONTH(B392)=8,"X",""))</f>
        <v/>
      </c>
      <c r="Q392" s="70" t="str">
        <f aca="false">IF(B392="","",IF(MONTH(B392)=9,"X",""))</f>
        <v/>
      </c>
      <c r="R392" s="70" t="str">
        <f aca="false">IF(B392="","",IF(MONTH(B392)=10,"X",""))</f>
        <v/>
      </c>
      <c r="S392" s="70" t="str">
        <f aca="false">IF(B392="","",IF(MONTH(B392)=11,"X",""))</f>
        <v/>
      </c>
      <c r="T392" s="70" t="str">
        <f aca="false">IF(B392="","",IF(MONTH(B392)=12,"X",""))</f>
        <v/>
      </c>
      <c r="U392" s="58" t="str">
        <f aca="false">IF(E392="","",SUMIF($E$5:$E$1000,E392,$AD$5:$AD$1000))</f>
        <v/>
      </c>
      <c r="V392" s="71" t="str">
        <f aca="false">IF(E392="","",_xlfn.TEXTJOIN(" + ",TRUE(),IF(COUNTIFS($E$5:$E$1000,E392,$C$5:$C$1000,"Auditoría Interna")&gt;0,"Interna",""),IF(COUNTIFS($E$5:$E$1000,E392,$C$5:$C$1000,"Auditoría Externa")&gt;0,"Externa",""),IF(COUNTIFS($E$5:$E$1000,E392,$C$5:$C$1000,"SSF")&gt;0,"SSF",""),IF(COUNTIFS($E$5:$E$1000,E392,$C$5:$C$1000,"Comité de Supervisión")&gt;0,"Comité Sup.",""),IF(COUNTIFS($E$5:$E$1000,E392,$C$5:$C$1000,"Consejo de Administración")&gt;0,"Consejo",""),IF(COUNTIFS($E$5:$E$1000,E392,$C$5:$C$1000,"Otros")&gt;0,"Otros","")))</f>
        <v/>
      </c>
      <c r="W392" s="58" t="str">
        <f aca="false">IF(E392="","",SUMIFS($AD$5:$AD$1000,$E$5:$E$1000,E392,$AA$5:$AA$1000,AA392,$C$5:$C$1000,"&lt;&gt;"&amp;C392))</f>
        <v/>
      </c>
      <c r="X392" s="72"/>
      <c r="Y392" s="68"/>
      <c r="Z392" s="72"/>
      <c r="AA392" s="38" t="str">
        <f aca="false">IF(B392="","",YEAR(B392)*100+MONTH(B392))</f>
        <v/>
      </c>
      <c r="AB392" s="38" t="str">
        <f aca="false">IF(AND(E392&lt;&gt;"",E392=Cruce!$C$5,AD392=1),COUNTIFS($E$5:E392,E392,$AD$5:AD392,1),"")</f>
        <v/>
      </c>
      <c r="AC392" s="38" t="str">
        <f aca="false">IF(E392="","",C392&amp;"|"&amp;X392&amp;"|"&amp;IF(B392="","s/f",TEXT(B392,"yyyymmdd"))&amp;IF(OR(C392="SSF",X392="Visitas Auditoría Interna"),"|"&amp;Y392,""))</f>
        <v/>
      </c>
      <c r="AD392" s="38" t="n">
        <f aca="false">IF(E392="",0,IF(COUNTIFS($E$5:E392,E392,$AC$5:AC392,AC392)=1,1,0))</f>
        <v>0</v>
      </c>
      <c r="AE392" s="38" t="str">
        <f aca="false">IF(OR(E392="",AD392&lt;&gt;1),"",SUBSTITUTE(SUBSTITUTE(C392,"Auditoría ",""),"Consejo de Administración","Consejo")&amp;" – "&amp;IF(B392="","(sin fecha)",DAY(B392)&amp;" de "&amp;CHOOSE(MONTH(B392),"Enero","Febrero","Marzo","Abril","Mayo","Junio","Julio","Agosto","Septiembre","Octubre","Noviembre","Diciembre")&amp;" "&amp;YEAR(B392)))</f>
        <v/>
      </c>
      <c r="AF392" s="38" t="n">
        <f aca="false">IF(E392="",0,IF(COUNTIF($AC$5:AC392,AC392)=1,1,0))</f>
        <v>0</v>
      </c>
    </row>
    <row r="393" customFormat="false" ht="15" hidden="false" customHeight="false" outlineLevel="0" collapsed="false">
      <c r="A393" s="68"/>
      <c r="B393" s="67"/>
      <c r="C393" s="68"/>
      <c r="D393" s="68"/>
      <c r="E393" s="69"/>
      <c r="F393" s="69"/>
      <c r="G393" s="70" t="str">
        <f aca="false">IF(OR(E393="",AND($C$3="",$E$3="")),"",IF(B393="","Sin fecha",IF(AND(OR($C$3="",B393&gt;=$C$3),OR($E$3="",B393&lt;=$E$3)),"Sí","No")))</f>
        <v/>
      </c>
      <c r="H393" s="58" t="str">
        <f aca="false">IF(B393="","",YEAR(B393))</f>
        <v/>
      </c>
      <c r="I393" s="70" t="str">
        <f aca="false">IF(B393="","",IF(MONTH(B393)=1,"X",""))</f>
        <v/>
      </c>
      <c r="J393" s="70" t="str">
        <f aca="false">IF(B393="","",IF(MONTH(B393)=2,"X",""))</f>
        <v/>
      </c>
      <c r="K393" s="70" t="str">
        <f aca="false">IF(B393="","",IF(MONTH(B393)=3,"X",""))</f>
        <v/>
      </c>
      <c r="L393" s="70" t="str">
        <f aca="false">IF(B393="","",IF(MONTH(B393)=4,"X",""))</f>
        <v/>
      </c>
      <c r="M393" s="70" t="str">
        <f aca="false">IF(B393="","",IF(MONTH(B393)=5,"X",""))</f>
        <v/>
      </c>
      <c r="N393" s="70" t="str">
        <f aca="false">IF(B393="","",IF(MONTH(B393)=6,"X",""))</f>
        <v/>
      </c>
      <c r="O393" s="70" t="str">
        <f aca="false">IF(B393="","",IF(MONTH(B393)=7,"X",""))</f>
        <v/>
      </c>
      <c r="P393" s="70" t="str">
        <f aca="false">IF(B393="","",IF(MONTH(B393)=8,"X",""))</f>
        <v/>
      </c>
      <c r="Q393" s="70" t="str">
        <f aca="false">IF(B393="","",IF(MONTH(B393)=9,"X",""))</f>
        <v/>
      </c>
      <c r="R393" s="70" t="str">
        <f aca="false">IF(B393="","",IF(MONTH(B393)=10,"X",""))</f>
        <v/>
      </c>
      <c r="S393" s="70" t="str">
        <f aca="false">IF(B393="","",IF(MONTH(B393)=11,"X",""))</f>
        <v/>
      </c>
      <c r="T393" s="70" t="str">
        <f aca="false">IF(B393="","",IF(MONTH(B393)=12,"X",""))</f>
        <v/>
      </c>
      <c r="U393" s="58" t="str">
        <f aca="false">IF(E393="","",SUMIF($E$5:$E$1000,E393,$AD$5:$AD$1000))</f>
        <v/>
      </c>
      <c r="V393" s="71" t="str">
        <f aca="false">IF(E393="","",_xlfn.TEXTJOIN(" + ",TRUE(),IF(COUNTIFS($E$5:$E$1000,E393,$C$5:$C$1000,"Auditoría Interna")&gt;0,"Interna",""),IF(COUNTIFS($E$5:$E$1000,E393,$C$5:$C$1000,"Auditoría Externa")&gt;0,"Externa",""),IF(COUNTIFS($E$5:$E$1000,E393,$C$5:$C$1000,"SSF")&gt;0,"SSF",""),IF(COUNTIFS($E$5:$E$1000,E393,$C$5:$C$1000,"Comité de Supervisión")&gt;0,"Comité Sup.",""),IF(COUNTIFS($E$5:$E$1000,E393,$C$5:$C$1000,"Consejo de Administración")&gt;0,"Consejo",""),IF(COUNTIFS($E$5:$E$1000,E393,$C$5:$C$1000,"Otros")&gt;0,"Otros","")))</f>
        <v/>
      </c>
      <c r="W393" s="58" t="str">
        <f aca="false">IF(E393="","",SUMIFS($AD$5:$AD$1000,$E$5:$E$1000,E393,$AA$5:$AA$1000,AA393,$C$5:$C$1000,"&lt;&gt;"&amp;C393))</f>
        <v/>
      </c>
      <c r="X393" s="72"/>
      <c r="Y393" s="68"/>
      <c r="Z393" s="72"/>
      <c r="AA393" s="38" t="str">
        <f aca="false">IF(B393="","",YEAR(B393)*100+MONTH(B393))</f>
        <v/>
      </c>
      <c r="AB393" s="38" t="str">
        <f aca="false">IF(AND(E393&lt;&gt;"",E393=Cruce!$C$5,AD393=1),COUNTIFS($E$5:E393,E393,$AD$5:AD393,1),"")</f>
        <v/>
      </c>
      <c r="AC393" s="38" t="str">
        <f aca="false">IF(E393="","",C393&amp;"|"&amp;X393&amp;"|"&amp;IF(B393="","s/f",TEXT(B393,"yyyymmdd"))&amp;IF(OR(C393="SSF",X393="Visitas Auditoría Interna"),"|"&amp;Y393,""))</f>
        <v/>
      </c>
      <c r="AD393" s="38" t="n">
        <f aca="false">IF(E393="",0,IF(COUNTIFS($E$5:E393,E393,$AC$5:AC393,AC393)=1,1,0))</f>
        <v>0</v>
      </c>
      <c r="AE393" s="38" t="str">
        <f aca="false">IF(OR(E393="",AD393&lt;&gt;1),"",SUBSTITUTE(SUBSTITUTE(C393,"Auditoría ",""),"Consejo de Administración","Consejo")&amp;" – "&amp;IF(B393="","(sin fecha)",DAY(B393)&amp;" de "&amp;CHOOSE(MONTH(B393),"Enero","Febrero","Marzo","Abril","Mayo","Junio","Julio","Agosto","Septiembre","Octubre","Noviembre","Diciembre")&amp;" "&amp;YEAR(B393)))</f>
        <v/>
      </c>
      <c r="AF393" s="38" t="n">
        <f aca="false">IF(E393="",0,IF(COUNTIF($AC$5:AC393,AC393)=1,1,0))</f>
        <v>0</v>
      </c>
    </row>
    <row r="394" customFormat="false" ht="15" hidden="false" customHeight="false" outlineLevel="0" collapsed="false">
      <c r="A394" s="68"/>
      <c r="B394" s="67"/>
      <c r="C394" s="68"/>
      <c r="D394" s="68"/>
      <c r="E394" s="69"/>
      <c r="F394" s="69"/>
      <c r="G394" s="70" t="str">
        <f aca="false">IF(OR(E394="",AND($C$3="",$E$3="")),"",IF(B394="","Sin fecha",IF(AND(OR($C$3="",B394&gt;=$C$3),OR($E$3="",B394&lt;=$E$3)),"Sí","No")))</f>
        <v/>
      </c>
      <c r="H394" s="58" t="str">
        <f aca="false">IF(B394="","",YEAR(B394))</f>
        <v/>
      </c>
      <c r="I394" s="70" t="str">
        <f aca="false">IF(B394="","",IF(MONTH(B394)=1,"X",""))</f>
        <v/>
      </c>
      <c r="J394" s="70" t="str">
        <f aca="false">IF(B394="","",IF(MONTH(B394)=2,"X",""))</f>
        <v/>
      </c>
      <c r="K394" s="70" t="str">
        <f aca="false">IF(B394="","",IF(MONTH(B394)=3,"X",""))</f>
        <v/>
      </c>
      <c r="L394" s="70" t="str">
        <f aca="false">IF(B394="","",IF(MONTH(B394)=4,"X",""))</f>
        <v/>
      </c>
      <c r="M394" s="70" t="str">
        <f aca="false">IF(B394="","",IF(MONTH(B394)=5,"X",""))</f>
        <v/>
      </c>
      <c r="N394" s="70" t="str">
        <f aca="false">IF(B394="","",IF(MONTH(B394)=6,"X",""))</f>
        <v/>
      </c>
      <c r="O394" s="70" t="str">
        <f aca="false">IF(B394="","",IF(MONTH(B394)=7,"X",""))</f>
        <v/>
      </c>
      <c r="P394" s="70" t="str">
        <f aca="false">IF(B394="","",IF(MONTH(B394)=8,"X",""))</f>
        <v/>
      </c>
      <c r="Q394" s="70" t="str">
        <f aca="false">IF(B394="","",IF(MONTH(B394)=9,"X",""))</f>
        <v/>
      </c>
      <c r="R394" s="70" t="str">
        <f aca="false">IF(B394="","",IF(MONTH(B394)=10,"X",""))</f>
        <v/>
      </c>
      <c r="S394" s="70" t="str">
        <f aca="false">IF(B394="","",IF(MONTH(B394)=11,"X",""))</f>
        <v/>
      </c>
      <c r="T394" s="70" t="str">
        <f aca="false">IF(B394="","",IF(MONTH(B394)=12,"X",""))</f>
        <v/>
      </c>
      <c r="U394" s="58" t="str">
        <f aca="false">IF(E394="","",SUMIF($E$5:$E$1000,E394,$AD$5:$AD$1000))</f>
        <v/>
      </c>
      <c r="V394" s="71" t="str">
        <f aca="false">IF(E394="","",_xlfn.TEXTJOIN(" + ",TRUE(),IF(COUNTIFS($E$5:$E$1000,E394,$C$5:$C$1000,"Auditoría Interna")&gt;0,"Interna",""),IF(COUNTIFS($E$5:$E$1000,E394,$C$5:$C$1000,"Auditoría Externa")&gt;0,"Externa",""),IF(COUNTIFS($E$5:$E$1000,E394,$C$5:$C$1000,"SSF")&gt;0,"SSF",""),IF(COUNTIFS($E$5:$E$1000,E394,$C$5:$C$1000,"Comité de Supervisión")&gt;0,"Comité Sup.",""),IF(COUNTIFS($E$5:$E$1000,E394,$C$5:$C$1000,"Consejo de Administración")&gt;0,"Consejo",""),IF(COUNTIFS($E$5:$E$1000,E394,$C$5:$C$1000,"Otros")&gt;0,"Otros","")))</f>
        <v/>
      </c>
      <c r="W394" s="58" t="str">
        <f aca="false">IF(E394="","",SUMIFS($AD$5:$AD$1000,$E$5:$E$1000,E394,$AA$5:$AA$1000,AA394,$C$5:$C$1000,"&lt;&gt;"&amp;C394))</f>
        <v/>
      </c>
      <c r="X394" s="72"/>
      <c r="Y394" s="68"/>
      <c r="Z394" s="72"/>
      <c r="AA394" s="38" t="str">
        <f aca="false">IF(B394="","",YEAR(B394)*100+MONTH(B394))</f>
        <v/>
      </c>
      <c r="AB394" s="38" t="str">
        <f aca="false">IF(AND(E394&lt;&gt;"",E394=Cruce!$C$5,AD394=1),COUNTIFS($E$5:E394,E394,$AD$5:AD394,1),"")</f>
        <v/>
      </c>
      <c r="AC394" s="38" t="str">
        <f aca="false">IF(E394="","",C394&amp;"|"&amp;X394&amp;"|"&amp;IF(B394="","s/f",TEXT(B394,"yyyymmdd"))&amp;IF(OR(C394="SSF",X394="Visitas Auditoría Interna"),"|"&amp;Y394,""))</f>
        <v/>
      </c>
      <c r="AD394" s="38" t="n">
        <f aca="false">IF(E394="",0,IF(COUNTIFS($E$5:E394,E394,$AC$5:AC394,AC394)=1,1,0))</f>
        <v>0</v>
      </c>
      <c r="AE394" s="38" t="str">
        <f aca="false">IF(OR(E394="",AD394&lt;&gt;1),"",SUBSTITUTE(SUBSTITUTE(C394,"Auditoría ",""),"Consejo de Administración","Consejo")&amp;" – "&amp;IF(B394="","(sin fecha)",DAY(B394)&amp;" de "&amp;CHOOSE(MONTH(B394),"Enero","Febrero","Marzo","Abril","Mayo","Junio","Julio","Agosto","Septiembre","Octubre","Noviembre","Diciembre")&amp;" "&amp;YEAR(B394)))</f>
        <v/>
      </c>
      <c r="AF394" s="38" t="n">
        <f aca="false">IF(E394="",0,IF(COUNTIF($AC$5:AC394,AC394)=1,1,0))</f>
        <v>0</v>
      </c>
    </row>
    <row r="395" customFormat="false" ht="15" hidden="false" customHeight="false" outlineLevel="0" collapsed="false">
      <c r="A395" s="68"/>
      <c r="B395" s="67"/>
      <c r="C395" s="68"/>
      <c r="D395" s="68"/>
      <c r="E395" s="69"/>
      <c r="F395" s="69"/>
      <c r="G395" s="70" t="str">
        <f aca="false">IF(OR(E395="",AND($C$3="",$E$3="")),"",IF(B395="","Sin fecha",IF(AND(OR($C$3="",B395&gt;=$C$3),OR($E$3="",B395&lt;=$E$3)),"Sí","No")))</f>
        <v/>
      </c>
      <c r="H395" s="58" t="str">
        <f aca="false">IF(B395="","",YEAR(B395))</f>
        <v/>
      </c>
      <c r="I395" s="70" t="str">
        <f aca="false">IF(B395="","",IF(MONTH(B395)=1,"X",""))</f>
        <v/>
      </c>
      <c r="J395" s="70" t="str">
        <f aca="false">IF(B395="","",IF(MONTH(B395)=2,"X",""))</f>
        <v/>
      </c>
      <c r="K395" s="70" t="str">
        <f aca="false">IF(B395="","",IF(MONTH(B395)=3,"X",""))</f>
        <v/>
      </c>
      <c r="L395" s="70" t="str">
        <f aca="false">IF(B395="","",IF(MONTH(B395)=4,"X",""))</f>
        <v/>
      </c>
      <c r="M395" s="70" t="str">
        <f aca="false">IF(B395="","",IF(MONTH(B395)=5,"X",""))</f>
        <v/>
      </c>
      <c r="N395" s="70" t="str">
        <f aca="false">IF(B395="","",IF(MONTH(B395)=6,"X",""))</f>
        <v/>
      </c>
      <c r="O395" s="70" t="str">
        <f aca="false">IF(B395="","",IF(MONTH(B395)=7,"X",""))</f>
        <v/>
      </c>
      <c r="P395" s="70" t="str">
        <f aca="false">IF(B395="","",IF(MONTH(B395)=8,"X",""))</f>
        <v/>
      </c>
      <c r="Q395" s="70" t="str">
        <f aca="false">IF(B395="","",IF(MONTH(B395)=9,"X",""))</f>
        <v/>
      </c>
      <c r="R395" s="70" t="str">
        <f aca="false">IF(B395="","",IF(MONTH(B395)=10,"X",""))</f>
        <v/>
      </c>
      <c r="S395" s="70" t="str">
        <f aca="false">IF(B395="","",IF(MONTH(B395)=11,"X",""))</f>
        <v/>
      </c>
      <c r="T395" s="70" t="str">
        <f aca="false">IF(B395="","",IF(MONTH(B395)=12,"X",""))</f>
        <v/>
      </c>
      <c r="U395" s="58" t="str">
        <f aca="false">IF(E395="","",SUMIF($E$5:$E$1000,E395,$AD$5:$AD$1000))</f>
        <v/>
      </c>
      <c r="V395" s="71" t="str">
        <f aca="false">IF(E395="","",_xlfn.TEXTJOIN(" + ",TRUE(),IF(COUNTIFS($E$5:$E$1000,E395,$C$5:$C$1000,"Auditoría Interna")&gt;0,"Interna",""),IF(COUNTIFS($E$5:$E$1000,E395,$C$5:$C$1000,"Auditoría Externa")&gt;0,"Externa",""),IF(COUNTIFS($E$5:$E$1000,E395,$C$5:$C$1000,"SSF")&gt;0,"SSF",""),IF(COUNTIFS($E$5:$E$1000,E395,$C$5:$C$1000,"Comité de Supervisión")&gt;0,"Comité Sup.",""),IF(COUNTIFS($E$5:$E$1000,E395,$C$5:$C$1000,"Consejo de Administración")&gt;0,"Consejo",""),IF(COUNTIFS($E$5:$E$1000,E395,$C$5:$C$1000,"Otros")&gt;0,"Otros","")))</f>
        <v/>
      </c>
      <c r="W395" s="58" t="str">
        <f aca="false">IF(E395="","",SUMIFS($AD$5:$AD$1000,$E$5:$E$1000,E395,$AA$5:$AA$1000,AA395,$C$5:$C$1000,"&lt;&gt;"&amp;C395))</f>
        <v/>
      </c>
      <c r="X395" s="72"/>
      <c r="Y395" s="68"/>
      <c r="Z395" s="72"/>
      <c r="AA395" s="38" t="str">
        <f aca="false">IF(B395="","",YEAR(B395)*100+MONTH(B395))</f>
        <v/>
      </c>
      <c r="AB395" s="38" t="str">
        <f aca="false">IF(AND(E395&lt;&gt;"",E395=Cruce!$C$5,AD395=1),COUNTIFS($E$5:E395,E395,$AD$5:AD395,1),"")</f>
        <v/>
      </c>
      <c r="AC395" s="38" t="str">
        <f aca="false">IF(E395="","",C395&amp;"|"&amp;X395&amp;"|"&amp;IF(B395="","s/f",TEXT(B395,"yyyymmdd"))&amp;IF(OR(C395="SSF",X395="Visitas Auditoría Interna"),"|"&amp;Y395,""))</f>
        <v/>
      </c>
      <c r="AD395" s="38" t="n">
        <f aca="false">IF(E395="",0,IF(COUNTIFS($E$5:E395,E395,$AC$5:AC395,AC395)=1,1,0))</f>
        <v>0</v>
      </c>
      <c r="AE395" s="38" t="str">
        <f aca="false">IF(OR(E395="",AD395&lt;&gt;1),"",SUBSTITUTE(SUBSTITUTE(C395,"Auditoría ",""),"Consejo de Administración","Consejo")&amp;" – "&amp;IF(B395="","(sin fecha)",DAY(B395)&amp;" de "&amp;CHOOSE(MONTH(B395),"Enero","Febrero","Marzo","Abril","Mayo","Junio","Julio","Agosto","Septiembre","Octubre","Noviembre","Diciembre")&amp;" "&amp;YEAR(B395)))</f>
        <v/>
      </c>
      <c r="AF395" s="38" t="n">
        <f aca="false">IF(E395="",0,IF(COUNTIF($AC$5:AC395,AC395)=1,1,0))</f>
        <v>0</v>
      </c>
    </row>
    <row r="396" customFormat="false" ht="15" hidden="false" customHeight="false" outlineLevel="0" collapsed="false">
      <c r="A396" s="68"/>
      <c r="B396" s="67"/>
      <c r="C396" s="68"/>
      <c r="D396" s="68"/>
      <c r="E396" s="69"/>
      <c r="F396" s="69"/>
      <c r="G396" s="70" t="str">
        <f aca="false">IF(OR(E396="",AND($C$3="",$E$3="")),"",IF(B396="","Sin fecha",IF(AND(OR($C$3="",B396&gt;=$C$3),OR($E$3="",B396&lt;=$E$3)),"Sí","No")))</f>
        <v/>
      </c>
      <c r="H396" s="58" t="str">
        <f aca="false">IF(B396="","",YEAR(B396))</f>
        <v/>
      </c>
      <c r="I396" s="70" t="str">
        <f aca="false">IF(B396="","",IF(MONTH(B396)=1,"X",""))</f>
        <v/>
      </c>
      <c r="J396" s="70" t="str">
        <f aca="false">IF(B396="","",IF(MONTH(B396)=2,"X",""))</f>
        <v/>
      </c>
      <c r="K396" s="70" t="str">
        <f aca="false">IF(B396="","",IF(MONTH(B396)=3,"X",""))</f>
        <v/>
      </c>
      <c r="L396" s="70" t="str">
        <f aca="false">IF(B396="","",IF(MONTH(B396)=4,"X",""))</f>
        <v/>
      </c>
      <c r="M396" s="70" t="str">
        <f aca="false">IF(B396="","",IF(MONTH(B396)=5,"X",""))</f>
        <v/>
      </c>
      <c r="N396" s="70" t="str">
        <f aca="false">IF(B396="","",IF(MONTH(B396)=6,"X",""))</f>
        <v/>
      </c>
      <c r="O396" s="70" t="str">
        <f aca="false">IF(B396="","",IF(MONTH(B396)=7,"X",""))</f>
        <v/>
      </c>
      <c r="P396" s="70" t="str">
        <f aca="false">IF(B396="","",IF(MONTH(B396)=8,"X",""))</f>
        <v/>
      </c>
      <c r="Q396" s="70" t="str">
        <f aca="false">IF(B396="","",IF(MONTH(B396)=9,"X",""))</f>
        <v/>
      </c>
      <c r="R396" s="70" t="str">
        <f aca="false">IF(B396="","",IF(MONTH(B396)=10,"X",""))</f>
        <v/>
      </c>
      <c r="S396" s="70" t="str">
        <f aca="false">IF(B396="","",IF(MONTH(B396)=11,"X",""))</f>
        <v/>
      </c>
      <c r="T396" s="70" t="str">
        <f aca="false">IF(B396="","",IF(MONTH(B396)=12,"X",""))</f>
        <v/>
      </c>
      <c r="U396" s="58" t="str">
        <f aca="false">IF(E396="","",SUMIF($E$5:$E$1000,E396,$AD$5:$AD$1000))</f>
        <v/>
      </c>
      <c r="V396" s="71" t="str">
        <f aca="false">IF(E396="","",_xlfn.TEXTJOIN(" + ",TRUE(),IF(COUNTIFS($E$5:$E$1000,E396,$C$5:$C$1000,"Auditoría Interna")&gt;0,"Interna",""),IF(COUNTIFS($E$5:$E$1000,E396,$C$5:$C$1000,"Auditoría Externa")&gt;0,"Externa",""),IF(COUNTIFS($E$5:$E$1000,E396,$C$5:$C$1000,"SSF")&gt;0,"SSF",""),IF(COUNTIFS($E$5:$E$1000,E396,$C$5:$C$1000,"Comité de Supervisión")&gt;0,"Comité Sup.",""),IF(COUNTIFS($E$5:$E$1000,E396,$C$5:$C$1000,"Consejo de Administración")&gt;0,"Consejo",""),IF(COUNTIFS($E$5:$E$1000,E396,$C$5:$C$1000,"Otros")&gt;0,"Otros","")))</f>
        <v/>
      </c>
      <c r="W396" s="58" t="str">
        <f aca="false">IF(E396="","",SUMIFS($AD$5:$AD$1000,$E$5:$E$1000,E396,$AA$5:$AA$1000,AA396,$C$5:$C$1000,"&lt;&gt;"&amp;C396))</f>
        <v/>
      </c>
      <c r="X396" s="72"/>
      <c r="Y396" s="68"/>
      <c r="Z396" s="72"/>
      <c r="AA396" s="38" t="str">
        <f aca="false">IF(B396="","",YEAR(B396)*100+MONTH(B396))</f>
        <v/>
      </c>
      <c r="AB396" s="38" t="str">
        <f aca="false">IF(AND(E396&lt;&gt;"",E396=Cruce!$C$5,AD396=1),COUNTIFS($E$5:E396,E396,$AD$5:AD396,1),"")</f>
        <v/>
      </c>
      <c r="AC396" s="38" t="str">
        <f aca="false">IF(E396="","",C396&amp;"|"&amp;X396&amp;"|"&amp;IF(B396="","s/f",TEXT(B396,"yyyymmdd"))&amp;IF(OR(C396="SSF",X396="Visitas Auditoría Interna"),"|"&amp;Y396,""))</f>
        <v/>
      </c>
      <c r="AD396" s="38" t="n">
        <f aca="false">IF(E396="",0,IF(COUNTIFS($E$5:E396,E396,$AC$5:AC396,AC396)=1,1,0))</f>
        <v>0</v>
      </c>
      <c r="AE396" s="38" t="str">
        <f aca="false">IF(OR(E396="",AD396&lt;&gt;1),"",SUBSTITUTE(SUBSTITUTE(C396,"Auditoría ",""),"Consejo de Administración","Consejo")&amp;" – "&amp;IF(B396="","(sin fecha)",DAY(B396)&amp;" de "&amp;CHOOSE(MONTH(B396),"Enero","Febrero","Marzo","Abril","Mayo","Junio","Julio","Agosto","Septiembre","Octubre","Noviembre","Diciembre")&amp;" "&amp;YEAR(B396)))</f>
        <v/>
      </c>
      <c r="AF396" s="38" t="n">
        <f aca="false">IF(E396="",0,IF(COUNTIF($AC$5:AC396,AC396)=1,1,0))</f>
        <v>0</v>
      </c>
    </row>
    <row r="397" customFormat="false" ht="15" hidden="false" customHeight="false" outlineLevel="0" collapsed="false">
      <c r="A397" s="68"/>
      <c r="B397" s="67"/>
      <c r="C397" s="68"/>
      <c r="D397" s="68"/>
      <c r="E397" s="69"/>
      <c r="F397" s="69"/>
      <c r="G397" s="70" t="str">
        <f aca="false">IF(OR(E397="",AND($C$3="",$E$3="")),"",IF(B397="","Sin fecha",IF(AND(OR($C$3="",B397&gt;=$C$3),OR($E$3="",B397&lt;=$E$3)),"Sí","No")))</f>
        <v/>
      </c>
      <c r="H397" s="58" t="str">
        <f aca="false">IF(B397="","",YEAR(B397))</f>
        <v/>
      </c>
      <c r="I397" s="70" t="str">
        <f aca="false">IF(B397="","",IF(MONTH(B397)=1,"X",""))</f>
        <v/>
      </c>
      <c r="J397" s="70" t="str">
        <f aca="false">IF(B397="","",IF(MONTH(B397)=2,"X",""))</f>
        <v/>
      </c>
      <c r="K397" s="70" t="str">
        <f aca="false">IF(B397="","",IF(MONTH(B397)=3,"X",""))</f>
        <v/>
      </c>
      <c r="L397" s="70" t="str">
        <f aca="false">IF(B397="","",IF(MONTH(B397)=4,"X",""))</f>
        <v/>
      </c>
      <c r="M397" s="70" t="str">
        <f aca="false">IF(B397="","",IF(MONTH(B397)=5,"X",""))</f>
        <v/>
      </c>
      <c r="N397" s="70" t="str">
        <f aca="false">IF(B397="","",IF(MONTH(B397)=6,"X",""))</f>
        <v/>
      </c>
      <c r="O397" s="70" t="str">
        <f aca="false">IF(B397="","",IF(MONTH(B397)=7,"X",""))</f>
        <v/>
      </c>
      <c r="P397" s="70" t="str">
        <f aca="false">IF(B397="","",IF(MONTH(B397)=8,"X",""))</f>
        <v/>
      </c>
      <c r="Q397" s="70" t="str">
        <f aca="false">IF(B397="","",IF(MONTH(B397)=9,"X",""))</f>
        <v/>
      </c>
      <c r="R397" s="70" t="str">
        <f aca="false">IF(B397="","",IF(MONTH(B397)=10,"X",""))</f>
        <v/>
      </c>
      <c r="S397" s="70" t="str">
        <f aca="false">IF(B397="","",IF(MONTH(B397)=11,"X",""))</f>
        <v/>
      </c>
      <c r="T397" s="70" t="str">
        <f aca="false">IF(B397="","",IF(MONTH(B397)=12,"X",""))</f>
        <v/>
      </c>
      <c r="U397" s="58" t="str">
        <f aca="false">IF(E397="","",SUMIF($E$5:$E$1000,E397,$AD$5:$AD$1000))</f>
        <v/>
      </c>
      <c r="V397" s="71" t="str">
        <f aca="false">IF(E397="","",_xlfn.TEXTJOIN(" + ",TRUE(),IF(COUNTIFS($E$5:$E$1000,E397,$C$5:$C$1000,"Auditoría Interna")&gt;0,"Interna",""),IF(COUNTIFS($E$5:$E$1000,E397,$C$5:$C$1000,"Auditoría Externa")&gt;0,"Externa",""),IF(COUNTIFS($E$5:$E$1000,E397,$C$5:$C$1000,"SSF")&gt;0,"SSF",""),IF(COUNTIFS($E$5:$E$1000,E397,$C$5:$C$1000,"Comité de Supervisión")&gt;0,"Comité Sup.",""),IF(COUNTIFS($E$5:$E$1000,E397,$C$5:$C$1000,"Consejo de Administración")&gt;0,"Consejo",""),IF(COUNTIFS($E$5:$E$1000,E397,$C$5:$C$1000,"Otros")&gt;0,"Otros","")))</f>
        <v/>
      </c>
      <c r="W397" s="58" t="str">
        <f aca="false">IF(E397="","",SUMIFS($AD$5:$AD$1000,$E$5:$E$1000,E397,$AA$5:$AA$1000,AA397,$C$5:$C$1000,"&lt;&gt;"&amp;C397))</f>
        <v/>
      </c>
      <c r="X397" s="72"/>
      <c r="Y397" s="68"/>
      <c r="Z397" s="72"/>
      <c r="AA397" s="38" t="str">
        <f aca="false">IF(B397="","",YEAR(B397)*100+MONTH(B397))</f>
        <v/>
      </c>
      <c r="AB397" s="38" t="str">
        <f aca="false">IF(AND(E397&lt;&gt;"",E397=Cruce!$C$5,AD397=1),COUNTIFS($E$5:E397,E397,$AD$5:AD397,1),"")</f>
        <v/>
      </c>
      <c r="AC397" s="38" t="str">
        <f aca="false">IF(E397="","",C397&amp;"|"&amp;X397&amp;"|"&amp;IF(B397="","s/f",TEXT(B397,"yyyymmdd"))&amp;IF(OR(C397="SSF",X397="Visitas Auditoría Interna"),"|"&amp;Y397,""))</f>
        <v/>
      </c>
      <c r="AD397" s="38" t="n">
        <f aca="false">IF(E397="",0,IF(COUNTIFS($E$5:E397,E397,$AC$5:AC397,AC397)=1,1,0))</f>
        <v>0</v>
      </c>
      <c r="AE397" s="38" t="str">
        <f aca="false">IF(OR(E397="",AD397&lt;&gt;1),"",SUBSTITUTE(SUBSTITUTE(C397,"Auditoría ",""),"Consejo de Administración","Consejo")&amp;" – "&amp;IF(B397="","(sin fecha)",DAY(B397)&amp;" de "&amp;CHOOSE(MONTH(B397),"Enero","Febrero","Marzo","Abril","Mayo","Junio","Julio","Agosto","Septiembre","Octubre","Noviembre","Diciembre")&amp;" "&amp;YEAR(B397)))</f>
        <v/>
      </c>
      <c r="AF397" s="38" t="n">
        <f aca="false">IF(E397="",0,IF(COUNTIF($AC$5:AC397,AC397)=1,1,0))</f>
        <v>0</v>
      </c>
    </row>
    <row r="398" customFormat="false" ht="15" hidden="false" customHeight="false" outlineLevel="0" collapsed="false">
      <c r="A398" s="68"/>
      <c r="B398" s="67"/>
      <c r="C398" s="68"/>
      <c r="D398" s="68"/>
      <c r="E398" s="69"/>
      <c r="F398" s="69"/>
      <c r="G398" s="70" t="str">
        <f aca="false">IF(OR(E398="",AND($C$3="",$E$3="")),"",IF(B398="","Sin fecha",IF(AND(OR($C$3="",B398&gt;=$C$3),OR($E$3="",B398&lt;=$E$3)),"Sí","No")))</f>
        <v/>
      </c>
      <c r="H398" s="58" t="str">
        <f aca="false">IF(B398="","",YEAR(B398))</f>
        <v/>
      </c>
      <c r="I398" s="70" t="str">
        <f aca="false">IF(B398="","",IF(MONTH(B398)=1,"X",""))</f>
        <v/>
      </c>
      <c r="J398" s="70" t="str">
        <f aca="false">IF(B398="","",IF(MONTH(B398)=2,"X",""))</f>
        <v/>
      </c>
      <c r="K398" s="70" t="str">
        <f aca="false">IF(B398="","",IF(MONTH(B398)=3,"X",""))</f>
        <v/>
      </c>
      <c r="L398" s="70" t="str">
        <f aca="false">IF(B398="","",IF(MONTH(B398)=4,"X",""))</f>
        <v/>
      </c>
      <c r="M398" s="70" t="str">
        <f aca="false">IF(B398="","",IF(MONTH(B398)=5,"X",""))</f>
        <v/>
      </c>
      <c r="N398" s="70" t="str">
        <f aca="false">IF(B398="","",IF(MONTH(B398)=6,"X",""))</f>
        <v/>
      </c>
      <c r="O398" s="70" t="str">
        <f aca="false">IF(B398="","",IF(MONTH(B398)=7,"X",""))</f>
        <v/>
      </c>
      <c r="P398" s="70" t="str">
        <f aca="false">IF(B398="","",IF(MONTH(B398)=8,"X",""))</f>
        <v/>
      </c>
      <c r="Q398" s="70" t="str">
        <f aca="false">IF(B398="","",IF(MONTH(B398)=9,"X",""))</f>
        <v/>
      </c>
      <c r="R398" s="70" t="str">
        <f aca="false">IF(B398="","",IF(MONTH(B398)=10,"X",""))</f>
        <v/>
      </c>
      <c r="S398" s="70" t="str">
        <f aca="false">IF(B398="","",IF(MONTH(B398)=11,"X",""))</f>
        <v/>
      </c>
      <c r="T398" s="70" t="str">
        <f aca="false">IF(B398="","",IF(MONTH(B398)=12,"X",""))</f>
        <v/>
      </c>
      <c r="U398" s="58" t="str">
        <f aca="false">IF(E398="","",SUMIF($E$5:$E$1000,E398,$AD$5:$AD$1000))</f>
        <v/>
      </c>
      <c r="V398" s="71" t="str">
        <f aca="false">IF(E398="","",_xlfn.TEXTJOIN(" + ",TRUE(),IF(COUNTIFS($E$5:$E$1000,E398,$C$5:$C$1000,"Auditoría Interna")&gt;0,"Interna",""),IF(COUNTIFS($E$5:$E$1000,E398,$C$5:$C$1000,"Auditoría Externa")&gt;0,"Externa",""),IF(COUNTIFS($E$5:$E$1000,E398,$C$5:$C$1000,"SSF")&gt;0,"SSF",""),IF(COUNTIFS($E$5:$E$1000,E398,$C$5:$C$1000,"Comité de Supervisión")&gt;0,"Comité Sup.",""),IF(COUNTIFS($E$5:$E$1000,E398,$C$5:$C$1000,"Consejo de Administración")&gt;0,"Consejo",""),IF(COUNTIFS($E$5:$E$1000,E398,$C$5:$C$1000,"Otros")&gt;0,"Otros","")))</f>
        <v/>
      </c>
      <c r="W398" s="58" t="str">
        <f aca="false">IF(E398="","",SUMIFS($AD$5:$AD$1000,$E$5:$E$1000,E398,$AA$5:$AA$1000,AA398,$C$5:$C$1000,"&lt;&gt;"&amp;C398))</f>
        <v/>
      </c>
      <c r="X398" s="72"/>
      <c r="Y398" s="68"/>
      <c r="Z398" s="72"/>
      <c r="AA398" s="38" t="str">
        <f aca="false">IF(B398="","",YEAR(B398)*100+MONTH(B398))</f>
        <v/>
      </c>
      <c r="AB398" s="38" t="str">
        <f aca="false">IF(AND(E398&lt;&gt;"",E398=Cruce!$C$5,AD398=1),COUNTIFS($E$5:E398,E398,$AD$5:AD398,1),"")</f>
        <v/>
      </c>
      <c r="AC398" s="38" t="str">
        <f aca="false">IF(E398="","",C398&amp;"|"&amp;X398&amp;"|"&amp;IF(B398="","s/f",TEXT(B398,"yyyymmdd"))&amp;IF(OR(C398="SSF",X398="Visitas Auditoría Interna"),"|"&amp;Y398,""))</f>
        <v/>
      </c>
      <c r="AD398" s="38" t="n">
        <f aca="false">IF(E398="",0,IF(COUNTIFS($E$5:E398,E398,$AC$5:AC398,AC398)=1,1,0))</f>
        <v>0</v>
      </c>
      <c r="AE398" s="38" t="str">
        <f aca="false">IF(OR(E398="",AD398&lt;&gt;1),"",SUBSTITUTE(SUBSTITUTE(C398,"Auditoría ",""),"Consejo de Administración","Consejo")&amp;" – "&amp;IF(B398="","(sin fecha)",DAY(B398)&amp;" de "&amp;CHOOSE(MONTH(B398),"Enero","Febrero","Marzo","Abril","Mayo","Junio","Julio","Agosto","Septiembre","Octubre","Noviembre","Diciembre")&amp;" "&amp;YEAR(B398)))</f>
        <v/>
      </c>
      <c r="AF398" s="38" t="n">
        <f aca="false">IF(E398="",0,IF(COUNTIF($AC$5:AC398,AC398)=1,1,0))</f>
        <v>0</v>
      </c>
    </row>
    <row r="399" customFormat="false" ht="15" hidden="false" customHeight="false" outlineLevel="0" collapsed="false">
      <c r="A399" s="68"/>
      <c r="B399" s="67"/>
      <c r="C399" s="68"/>
      <c r="D399" s="68"/>
      <c r="E399" s="69"/>
      <c r="F399" s="69"/>
      <c r="G399" s="70" t="str">
        <f aca="false">IF(OR(E399="",AND($C$3="",$E$3="")),"",IF(B399="","Sin fecha",IF(AND(OR($C$3="",B399&gt;=$C$3),OR($E$3="",B399&lt;=$E$3)),"Sí","No")))</f>
        <v/>
      </c>
      <c r="H399" s="58" t="str">
        <f aca="false">IF(B399="","",YEAR(B399))</f>
        <v/>
      </c>
      <c r="I399" s="70" t="str">
        <f aca="false">IF(B399="","",IF(MONTH(B399)=1,"X",""))</f>
        <v/>
      </c>
      <c r="J399" s="70" t="str">
        <f aca="false">IF(B399="","",IF(MONTH(B399)=2,"X",""))</f>
        <v/>
      </c>
      <c r="K399" s="70" t="str">
        <f aca="false">IF(B399="","",IF(MONTH(B399)=3,"X",""))</f>
        <v/>
      </c>
      <c r="L399" s="70" t="str">
        <f aca="false">IF(B399="","",IF(MONTH(B399)=4,"X",""))</f>
        <v/>
      </c>
      <c r="M399" s="70" t="str">
        <f aca="false">IF(B399="","",IF(MONTH(B399)=5,"X",""))</f>
        <v/>
      </c>
      <c r="N399" s="70" t="str">
        <f aca="false">IF(B399="","",IF(MONTH(B399)=6,"X",""))</f>
        <v/>
      </c>
      <c r="O399" s="70" t="str">
        <f aca="false">IF(B399="","",IF(MONTH(B399)=7,"X",""))</f>
        <v/>
      </c>
      <c r="P399" s="70" t="str">
        <f aca="false">IF(B399="","",IF(MONTH(B399)=8,"X",""))</f>
        <v/>
      </c>
      <c r="Q399" s="70" t="str">
        <f aca="false">IF(B399="","",IF(MONTH(B399)=9,"X",""))</f>
        <v/>
      </c>
      <c r="R399" s="70" t="str">
        <f aca="false">IF(B399="","",IF(MONTH(B399)=10,"X",""))</f>
        <v/>
      </c>
      <c r="S399" s="70" t="str">
        <f aca="false">IF(B399="","",IF(MONTH(B399)=11,"X",""))</f>
        <v/>
      </c>
      <c r="T399" s="70" t="str">
        <f aca="false">IF(B399="","",IF(MONTH(B399)=12,"X",""))</f>
        <v/>
      </c>
      <c r="U399" s="58" t="str">
        <f aca="false">IF(E399="","",SUMIF($E$5:$E$1000,E399,$AD$5:$AD$1000))</f>
        <v/>
      </c>
      <c r="V399" s="71" t="str">
        <f aca="false">IF(E399="","",_xlfn.TEXTJOIN(" + ",TRUE(),IF(COUNTIFS($E$5:$E$1000,E399,$C$5:$C$1000,"Auditoría Interna")&gt;0,"Interna",""),IF(COUNTIFS($E$5:$E$1000,E399,$C$5:$C$1000,"Auditoría Externa")&gt;0,"Externa",""),IF(COUNTIFS($E$5:$E$1000,E399,$C$5:$C$1000,"SSF")&gt;0,"SSF",""),IF(COUNTIFS($E$5:$E$1000,E399,$C$5:$C$1000,"Comité de Supervisión")&gt;0,"Comité Sup.",""),IF(COUNTIFS($E$5:$E$1000,E399,$C$5:$C$1000,"Consejo de Administración")&gt;0,"Consejo",""),IF(COUNTIFS($E$5:$E$1000,E399,$C$5:$C$1000,"Otros")&gt;0,"Otros","")))</f>
        <v/>
      </c>
      <c r="W399" s="58" t="str">
        <f aca="false">IF(E399="","",SUMIFS($AD$5:$AD$1000,$E$5:$E$1000,E399,$AA$5:$AA$1000,AA399,$C$5:$C$1000,"&lt;&gt;"&amp;C399))</f>
        <v/>
      </c>
      <c r="X399" s="72"/>
      <c r="Y399" s="68"/>
      <c r="Z399" s="72"/>
      <c r="AA399" s="38" t="str">
        <f aca="false">IF(B399="","",YEAR(B399)*100+MONTH(B399))</f>
        <v/>
      </c>
      <c r="AB399" s="38" t="str">
        <f aca="false">IF(AND(E399&lt;&gt;"",E399=Cruce!$C$5,AD399=1),COUNTIFS($E$5:E399,E399,$AD$5:AD399,1),"")</f>
        <v/>
      </c>
      <c r="AC399" s="38" t="str">
        <f aca="false">IF(E399="","",C399&amp;"|"&amp;X399&amp;"|"&amp;IF(B399="","s/f",TEXT(B399,"yyyymmdd"))&amp;IF(OR(C399="SSF",X399="Visitas Auditoría Interna"),"|"&amp;Y399,""))</f>
        <v/>
      </c>
      <c r="AD399" s="38" t="n">
        <f aca="false">IF(E399="",0,IF(COUNTIFS($E$5:E399,E399,$AC$5:AC399,AC399)=1,1,0))</f>
        <v>0</v>
      </c>
      <c r="AE399" s="38" t="str">
        <f aca="false">IF(OR(E399="",AD399&lt;&gt;1),"",SUBSTITUTE(SUBSTITUTE(C399,"Auditoría ",""),"Consejo de Administración","Consejo")&amp;" – "&amp;IF(B399="","(sin fecha)",DAY(B399)&amp;" de "&amp;CHOOSE(MONTH(B399),"Enero","Febrero","Marzo","Abril","Mayo","Junio","Julio","Agosto","Septiembre","Octubre","Noviembre","Diciembre")&amp;" "&amp;YEAR(B399)))</f>
        <v/>
      </c>
      <c r="AF399" s="38" t="n">
        <f aca="false">IF(E399="",0,IF(COUNTIF($AC$5:AC399,AC399)=1,1,0))</f>
        <v>0</v>
      </c>
    </row>
    <row r="400" customFormat="false" ht="15" hidden="false" customHeight="false" outlineLevel="0" collapsed="false">
      <c r="A400" s="68"/>
      <c r="B400" s="67"/>
      <c r="C400" s="68"/>
      <c r="D400" s="68"/>
      <c r="E400" s="69"/>
      <c r="F400" s="69"/>
      <c r="G400" s="70" t="str">
        <f aca="false">IF(OR(E400="",AND($C$3="",$E$3="")),"",IF(B400="","Sin fecha",IF(AND(OR($C$3="",B400&gt;=$C$3),OR($E$3="",B400&lt;=$E$3)),"Sí","No")))</f>
        <v/>
      </c>
      <c r="H400" s="58" t="str">
        <f aca="false">IF(B400="","",YEAR(B400))</f>
        <v/>
      </c>
      <c r="I400" s="70" t="str">
        <f aca="false">IF(B400="","",IF(MONTH(B400)=1,"X",""))</f>
        <v/>
      </c>
      <c r="J400" s="70" t="str">
        <f aca="false">IF(B400="","",IF(MONTH(B400)=2,"X",""))</f>
        <v/>
      </c>
      <c r="K400" s="70" t="str">
        <f aca="false">IF(B400="","",IF(MONTH(B400)=3,"X",""))</f>
        <v/>
      </c>
      <c r="L400" s="70" t="str">
        <f aca="false">IF(B400="","",IF(MONTH(B400)=4,"X",""))</f>
        <v/>
      </c>
      <c r="M400" s="70" t="str">
        <f aca="false">IF(B400="","",IF(MONTH(B400)=5,"X",""))</f>
        <v/>
      </c>
      <c r="N400" s="70" t="str">
        <f aca="false">IF(B400="","",IF(MONTH(B400)=6,"X",""))</f>
        <v/>
      </c>
      <c r="O400" s="70" t="str">
        <f aca="false">IF(B400="","",IF(MONTH(B400)=7,"X",""))</f>
        <v/>
      </c>
      <c r="P400" s="70" t="str">
        <f aca="false">IF(B400="","",IF(MONTH(B400)=8,"X",""))</f>
        <v/>
      </c>
      <c r="Q400" s="70" t="str">
        <f aca="false">IF(B400="","",IF(MONTH(B400)=9,"X",""))</f>
        <v/>
      </c>
      <c r="R400" s="70" t="str">
        <f aca="false">IF(B400="","",IF(MONTH(B400)=10,"X",""))</f>
        <v/>
      </c>
      <c r="S400" s="70" t="str">
        <f aca="false">IF(B400="","",IF(MONTH(B400)=11,"X",""))</f>
        <v/>
      </c>
      <c r="T400" s="70" t="str">
        <f aca="false">IF(B400="","",IF(MONTH(B400)=12,"X",""))</f>
        <v/>
      </c>
      <c r="U400" s="58" t="str">
        <f aca="false">IF(E400="","",SUMIF($E$5:$E$1000,E400,$AD$5:$AD$1000))</f>
        <v/>
      </c>
      <c r="V400" s="71" t="str">
        <f aca="false">IF(E400="","",_xlfn.TEXTJOIN(" + ",TRUE(),IF(COUNTIFS($E$5:$E$1000,E400,$C$5:$C$1000,"Auditoría Interna")&gt;0,"Interna",""),IF(COUNTIFS($E$5:$E$1000,E400,$C$5:$C$1000,"Auditoría Externa")&gt;0,"Externa",""),IF(COUNTIFS($E$5:$E$1000,E400,$C$5:$C$1000,"SSF")&gt;0,"SSF",""),IF(COUNTIFS($E$5:$E$1000,E400,$C$5:$C$1000,"Comité de Supervisión")&gt;0,"Comité Sup.",""),IF(COUNTIFS($E$5:$E$1000,E400,$C$5:$C$1000,"Consejo de Administración")&gt;0,"Consejo",""),IF(COUNTIFS($E$5:$E$1000,E400,$C$5:$C$1000,"Otros")&gt;0,"Otros","")))</f>
        <v/>
      </c>
      <c r="W400" s="58" t="str">
        <f aca="false">IF(E400="","",SUMIFS($AD$5:$AD$1000,$E$5:$E$1000,E400,$AA$5:$AA$1000,AA400,$C$5:$C$1000,"&lt;&gt;"&amp;C400))</f>
        <v/>
      </c>
      <c r="X400" s="72"/>
      <c r="Y400" s="68"/>
      <c r="Z400" s="72"/>
      <c r="AA400" s="38" t="str">
        <f aca="false">IF(B400="","",YEAR(B400)*100+MONTH(B400))</f>
        <v/>
      </c>
      <c r="AB400" s="38" t="str">
        <f aca="false">IF(AND(E400&lt;&gt;"",E400=Cruce!$C$5,AD400=1),COUNTIFS($E$5:E400,E400,$AD$5:AD400,1),"")</f>
        <v/>
      </c>
      <c r="AC400" s="38" t="str">
        <f aca="false">IF(E400="","",C400&amp;"|"&amp;X400&amp;"|"&amp;IF(B400="","s/f",TEXT(B400,"yyyymmdd"))&amp;IF(OR(C400="SSF",X400="Visitas Auditoría Interna"),"|"&amp;Y400,""))</f>
        <v/>
      </c>
      <c r="AD400" s="38" t="n">
        <f aca="false">IF(E400="",0,IF(COUNTIFS($E$5:E400,E400,$AC$5:AC400,AC400)=1,1,0))</f>
        <v>0</v>
      </c>
      <c r="AE400" s="38" t="str">
        <f aca="false">IF(OR(E400="",AD400&lt;&gt;1),"",SUBSTITUTE(SUBSTITUTE(C400,"Auditoría ",""),"Consejo de Administración","Consejo")&amp;" – "&amp;IF(B400="","(sin fecha)",DAY(B400)&amp;" de "&amp;CHOOSE(MONTH(B400),"Enero","Febrero","Marzo","Abril","Mayo","Junio","Julio","Agosto","Septiembre","Octubre","Noviembre","Diciembre")&amp;" "&amp;YEAR(B400)))</f>
        <v/>
      </c>
      <c r="AF400" s="38" t="n">
        <f aca="false">IF(E400="",0,IF(COUNTIF($AC$5:AC400,AC400)=1,1,0))</f>
        <v>0</v>
      </c>
    </row>
    <row r="401" customFormat="false" ht="15" hidden="false" customHeight="false" outlineLevel="0" collapsed="false">
      <c r="A401" s="68"/>
      <c r="B401" s="67"/>
      <c r="C401" s="68"/>
      <c r="D401" s="68"/>
      <c r="E401" s="69"/>
      <c r="F401" s="69"/>
      <c r="G401" s="70" t="str">
        <f aca="false">IF(OR(E401="",AND($C$3="",$E$3="")),"",IF(B401="","Sin fecha",IF(AND(OR($C$3="",B401&gt;=$C$3),OR($E$3="",B401&lt;=$E$3)),"Sí","No")))</f>
        <v/>
      </c>
      <c r="H401" s="58" t="str">
        <f aca="false">IF(B401="","",YEAR(B401))</f>
        <v/>
      </c>
      <c r="I401" s="70" t="str">
        <f aca="false">IF(B401="","",IF(MONTH(B401)=1,"X",""))</f>
        <v/>
      </c>
      <c r="J401" s="70" t="str">
        <f aca="false">IF(B401="","",IF(MONTH(B401)=2,"X",""))</f>
        <v/>
      </c>
      <c r="K401" s="70" t="str">
        <f aca="false">IF(B401="","",IF(MONTH(B401)=3,"X",""))</f>
        <v/>
      </c>
      <c r="L401" s="70" t="str">
        <f aca="false">IF(B401="","",IF(MONTH(B401)=4,"X",""))</f>
        <v/>
      </c>
      <c r="M401" s="70" t="str">
        <f aca="false">IF(B401="","",IF(MONTH(B401)=5,"X",""))</f>
        <v/>
      </c>
      <c r="N401" s="70" t="str">
        <f aca="false">IF(B401="","",IF(MONTH(B401)=6,"X",""))</f>
        <v/>
      </c>
      <c r="O401" s="70" t="str">
        <f aca="false">IF(B401="","",IF(MONTH(B401)=7,"X",""))</f>
        <v/>
      </c>
      <c r="P401" s="70" t="str">
        <f aca="false">IF(B401="","",IF(MONTH(B401)=8,"X",""))</f>
        <v/>
      </c>
      <c r="Q401" s="70" t="str">
        <f aca="false">IF(B401="","",IF(MONTH(B401)=9,"X",""))</f>
        <v/>
      </c>
      <c r="R401" s="70" t="str">
        <f aca="false">IF(B401="","",IF(MONTH(B401)=10,"X",""))</f>
        <v/>
      </c>
      <c r="S401" s="70" t="str">
        <f aca="false">IF(B401="","",IF(MONTH(B401)=11,"X",""))</f>
        <v/>
      </c>
      <c r="T401" s="70" t="str">
        <f aca="false">IF(B401="","",IF(MONTH(B401)=12,"X",""))</f>
        <v/>
      </c>
      <c r="U401" s="58" t="str">
        <f aca="false">IF(E401="","",SUMIF($E$5:$E$1000,E401,$AD$5:$AD$1000))</f>
        <v/>
      </c>
      <c r="V401" s="71" t="str">
        <f aca="false">IF(E401="","",_xlfn.TEXTJOIN(" + ",TRUE(),IF(COUNTIFS($E$5:$E$1000,E401,$C$5:$C$1000,"Auditoría Interna")&gt;0,"Interna",""),IF(COUNTIFS($E$5:$E$1000,E401,$C$5:$C$1000,"Auditoría Externa")&gt;0,"Externa",""),IF(COUNTIFS($E$5:$E$1000,E401,$C$5:$C$1000,"SSF")&gt;0,"SSF",""),IF(COUNTIFS($E$5:$E$1000,E401,$C$5:$C$1000,"Comité de Supervisión")&gt;0,"Comité Sup.",""),IF(COUNTIFS($E$5:$E$1000,E401,$C$5:$C$1000,"Consejo de Administración")&gt;0,"Consejo",""),IF(COUNTIFS($E$5:$E$1000,E401,$C$5:$C$1000,"Otros")&gt;0,"Otros","")))</f>
        <v/>
      </c>
      <c r="W401" s="58" t="str">
        <f aca="false">IF(E401="","",SUMIFS($AD$5:$AD$1000,$E$5:$E$1000,E401,$AA$5:$AA$1000,AA401,$C$5:$C$1000,"&lt;&gt;"&amp;C401))</f>
        <v/>
      </c>
      <c r="X401" s="72"/>
      <c r="Y401" s="68"/>
      <c r="Z401" s="72"/>
      <c r="AA401" s="38" t="str">
        <f aca="false">IF(B401="","",YEAR(B401)*100+MONTH(B401))</f>
        <v/>
      </c>
      <c r="AB401" s="38" t="str">
        <f aca="false">IF(AND(E401&lt;&gt;"",E401=Cruce!$C$5,AD401=1),COUNTIFS($E$5:E401,E401,$AD$5:AD401,1),"")</f>
        <v/>
      </c>
      <c r="AC401" s="38" t="str">
        <f aca="false">IF(E401="","",C401&amp;"|"&amp;X401&amp;"|"&amp;IF(B401="","s/f",TEXT(B401,"yyyymmdd"))&amp;IF(OR(C401="SSF",X401="Visitas Auditoría Interna"),"|"&amp;Y401,""))</f>
        <v/>
      </c>
      <c r="AD401" s="38" t="n">
        <f aca="false">IF(E401="",0,IF(COUNTIFS($E$5:E401,E401,$AC$5:AC401,AC401)=1,1,0))</f>
        <v>0</v>
      </c>
      <c r="AE401" s="38" t="str">
        <f aca="false">IF(OR(E401="",AD401&lt;&gt;1),"",SUBSTITUTE(SUBSTITUTE(C401,"Auditoría ",""),"Consejo de Administración","Consejo")&amp;" – "&amp;IF(B401="","(sin fecha)",DAY(B401)&amp;" de "&amp;CHOOSE(MONTH(B401),"Enero","Febrero","Marzo","Abril","Mayo","Junio","Julio","Agosto","Septiembre","Octubre","Noviembre","Diciembre")&amp;" "&amp;YEAR(B401)))</f>
        <v/>
      </c>
      <c r="AF401" s="38" t="n">
        <f aca="false">IF(E401="",0,IF(COUNTIF($AC$5:AC401,AC401)=1,1,0))</f>
        <v>0</v>
      </c>
    </row>
    <row r="402" customFormat="false" ht="15" hidden="false" customHeight="false" outlineLevel="0" collapsed="false">
      <c r="A402" s="68"/>
      <c r="B402" s="67"/>
      <c r="C402" s="68"/>
      <c r="D402" s="68"/>
      <c r="E402" s="69"/>
      <c r="F402" s="69"/>
      <c r="G402" s="70" t="str">
        <f aca="false">IF(OR(E402="",AND($C$3="",$E$3="")),"",IF(B402="","Sin fecha",IF(AND(OR($C$3="",B402&gt;=$C$3),OR($E$3="",B402&lt;=$E$3)),"Sí","No")))</f>
        <v/>
      </c>
      <c r="H402" s="58" t="str">
        <f aca="false">IF(B402="","",YEAR(B402))</f>
        <v/>
      </c>
      <c r="I402" s="70" t="str">
        <f aca="false">IF(B402="","",IF(MONTH(B402)=1,"X",""))</f>
        <v/>
      </c>
      <c r="J402" s="70" t="str">
        <f aca="false">IF(B402="","",IF(MONTH(B402)=2,"X",""))</f>
        <v/>
      </c>
      <c r="K402" s="70" t="str">
        <f aca="false">IF(B402="","",IF(MONTH(B402)=3,"X",""))</f>
        <v/>
      </c>
      <c r="L402" s="70" t="str">
        <f aca="false">IF(B402="","",IF(MONTH(B402)=4,"X",""))</f>
        <v/>
      </c>
      <c r="M402" s="70" t="str">
        <f aca="false">IF(B402="","",IF(MONTH(B402)=5,"X",""))</f>
        <v/>
      </c>
      <c r="N402" s="70" t="str">
        <f aca="false">IF(B402="","",IF(MONTH(B402)=6,"X",""))</f>
        <v/>
      </c>
      <c r="O402" s="70" t="str">
        <f aca="false">IF(B402="","",IF(MONTH(B402)=7,"X",""))</f>
        <v/>
      </c>
      <c r="P402" s="70" t="str">
        <f aca="false">IF(B402="","",IF(MONTH(B402)=8,"X",""))</f>
        <v/>
      </c>
      <c r="Q402" s="70" t="str">
        <f aca="false">IF(B402="","",IF(MONTH(B402)=9,"X",""))</f>
        <v/>
      </c>
      <c r="R402" s="70" t="str">
        <f aca="false">IF(B402="","",IF(MONTH(B402)=10,"X",""))</f>
        <v/>
      </c>
      <c r="S402" s="70" t="str">
        <f aca="false">IF(B402="","",IF(MONTH(B402)=11,"X",""))</f>
        <v/>
      </c>
      <c r="T402" s="70" t="str">
        <f aca="false">IF(B402="","",IF(MONTH(B402)=12,"X",""))</f>
        <v/>
      </c>
      <c r="U402" s="58" t="str">
        <f aca="false">IF(E402="","",SUMIF($E$5:$E$1000,E402,$AD$5:$AD$1000))</f>
        <v/>
      </c>
      <c r="V402" s="71" t="str">
        <f aca="false">IF(E402="","",_xlfn.TEXTJOIN(" + ",TRUE(),IF(COUNTIFS($E$5:$E$1000,E402,$C$5:$C$1000,"Auditoría Interna")&gt;0,"Interna",""),IF(COUNTIFS($E$5:$E$1000,E402,$C$5:$C$1000,"Auditoría Externa")&gt;0,"Externa",""),IF(COUNTIFS($E$5:$E$1000,E402,$C$5:$C$1000,"SSF")&gt;0,"SSF",""),IF(COUNTIFS($E$5:$E$1000,E402,$C$5:$C$1000,"Comité de Supervisión")&gt;0,"Comité Sup.",""),IF(COUNTIFS($E$5:$E$1000,E402,$C$5:$C$1000,"Consejo de Administración")&gt;0,"Consejo",""),IF(COUNTIFS($E$5:$E$1000,E402,$C$5:$C$1000,"Otros")&gt;0,"Otros","")))</f>
        <v/>
      </c>
      <c r="W402" s="58" t="str">
        <f aca="false">IF(E402="","",SUMIFS($AD$5:$AD$1000,$E$5:$E$1000,E402,$AA$5:$AA$1000,AA402,$C$5:$C$1000,"&lt;&gt;"&amp;C402))</f>
        <v/>
      </c>
      <c r="X402" s="72"/>
      <c r="Y402" s="68"/>
      <c r="Z402" s="72"/>
      <c r="AA402" s="38" t="str">
        <f aca="false">IF(B402="","",YEAR(B402)*100+MONTH(B402))</f>
        <v/>
      </c>
      <c r="AB402" s="38" t="str">
        <f aca="false">IF(AND(E402&lt;&gt;"",E402=Cruce!$C$5,AD402=1),COUNTIFS($E$5:E402,E402,$AD$5:AD402,1),"")</f>
        <v/>
      </c>
      <c r="AC402" s="38" t="str">
        <f aca="false">IF(E402="","",C402&amp;"|"&amp;X402&amp;"|"&amp;IF(B402="","s/f",TEXT(B402,"yyyymmdd"))&amp;IF(OR(C402="SSF",X402="Visitas Auditoría Interna"),"|"&amp;Y402,""))</f>
        <v/>
      </c>
      <c r="AD402" s="38" t="n">
        <f aca="false">IF(E402="",0,IF(COUNTIFS($E$5:E402,E402,$AC$5:AC402,AC402)=1,1,0))</f>
        <v>0</v>
      </c>
      <c r="AE402" s="38" t="str">
        <f aca="false">IF(OR(E402="",AD402&lt;&gt;1),"",SUBSTITUTE(SUBSTITUTE(C402,"Auditoría ",""),"Consejo de Administración","Consejo")&amp;" – "&amp;IF(B402="","(sin fecha)",DAY(B402)&amp;" de "&amp;CHOOSE(MONTH(B402),"Enero","Febrero","Marzo","Abril","Mayo","Junio","Julio","Agosto","Septiembre","Octubre","Noviembre","Diciembre")&amp;" "&amp;YEAR(B402)))</f>
        <v/>
      </c>
      <c r="AF402" s="38" t="n">
        <f aca="false">IF(E402="",0,IF(COUNTIF($AC$5:AC402,AC402)=1,1,0))</f>
        <v>0</v>
      </c>
    </row>
    <row r="403" customFormat="false" ht="15" hidden="false" customHeight="false" outlineLevel="0" collapsed="false">
      <c r="A403" s="68"/>
      <c r="B403" s="67"/>
      <c r="C403" s="68"/>
      <c r="D403" s="68"/>
      <c r="E403" s="69"/>
      <c r="F403" s="69"/>
      <c r="G403" s="70" t="str">
        <f aca="false">IF(OR(E403="",AND($C$3="",$E$3="")),"",IF(B403="","Sin fecha",IF(AND(OR($C$3="",B403&gt;=$C$3),OR($E$3="",B403&lt;=$E$3)),"Sí","No")))</f>
        <v/>
      </c>
      <c r="H403" s="58" t="str">
        <f aca="false">IF(B403="","",YEAR(B403))</f>
        <v/>
      </c>
      <c r="I403" s="70" t="str">
        <f aca="false">IF(B403="","",IF(MONTH(B403)=1,"X",""))</f>
        <v/>
      </c>
      <c r="J403" s="70" t="str">
        <f aca="false">IF(B403="","",IF(MONTH(B403)=2,"X",""))</f>
        <v/>
      </c>
      <c r="K403" s="70" t="str">
        <f aca="false">IF(B403="","",IF(MONTH(B403)=3,"X",""))</f>
        <v/>
      </c>
      <c r="L403" s="70" t="str">
        <f aca="false">IF(B403="","",IF(MONTH(B403)=4,"X",""))</f>
        <v/>
      </c>
      <c r="M403" s="70" t="str">
        <f aca="false">IF(B403="","",IF(MONTH(B403)=5,"X",""))</f>
        <v/>
      </c>
      <c r="N403" s="70" t="str">
        <f aca="false">IF(B403="","",IF(MONTH(B403)=6,"X",""))</f>
        <v/>
      </c>
      <c r="O403" s="70" t="str">
        <f aca="false">IF(B403="","",IF(MONTH(B403)=7,"X",""))</f>
        <v/>
      </c>
      <c r="P403" s="70" t="str">
        <f aca="false">IF(B403="","",IF(MONTH(B403)=8,"X",""))</f>
        <v/>
      </c>
      <c r="Q403" s="70" t="str">
        <f aca="false">IF(B403="","",IF(MONTH(B403)=9,"X",""))</f>
        <v/>
      </c>
      <c r="R403" s="70" t="str">
        <f aca="false">IF(B403="","",IF(MONTH(B403)=10,"X",""))</f>
        <v/>
      </c>
      <c r="S403" s="70" t="str">
        <f aca="false">IF(B403="","",IF(MONTH(B403)=11,"X",""))</f>
        <v/>
      </c>
      <c r="T403" s="70" t="str">
        <f aca="false">IF(B403="","",IF(MONTH(B403)=12,"X",""))</f>
        <v/>
      </c>
      <c r="U403" s="58" t="str">
        <f aca="false">IF(E403="","",SUMIF($E$5:$E$1000,E403,$AD$5:$AD$1000))</f>
        <v/>
      </c>
      <c r="V403" s="71" t="str">
        <f aca="false">IF(E403="","",_xlfn.TEXTJOIN(" + ",TRUE(),IF(COUNTIFS($E$5:$E$1000,E403,$C$5:$C$1000,"Auditoría Interna")&gt;0,"Interna",""),IF(COUNTIFS($E$5:$E$1000,E403,$C$5:$C$1000,"Auditoría Externa")&gt;0,"Externa",""),IF(COUNTIFS($E$5:$E$1000,E403,$C$5:$C$1000,"SSF")&gt;0,"SSF",""),IF(COUNTIFS($E$5:$E$1000,E403,$C$5:$C$1000,"Comité de Supervisión")&gt;0,"Comité Sup.",""),IF(COUNTIFS($E$5:$E$1000,E403,$C$5:$C$1000,"Consejo de Administración")&gt;0,"Consejo",""),IF(COUNTIFS($E$5:$E$1000,E403,$C$5:$C$1000,"Otros")&gt;0,"Otros","")))</f>
        <v/>
      </c>
      <c r="W403" s="58" t="str">
        <f aca="false">IF(E403="","",SUMIFS($AD$5:$AD$1000,$E$5:$E$1000,E403,$AA$5:$AA$1000,AA403,$C$5:$C$1000,"&lt;&gt;"&amp;C403))</f>
        <v/>
      </c>
      <c r="X403" s="72"/>
      <c r="Y403" s="68"/>
      <c r="Z403" s="72"/>
      <c r="AA403" s="38" t="str">
        <f aca="false">IF(B403="","",YEAR(B403)*100+MONTH(B403))</f>
        <v/>
      </c>
      <c r="AB403" s="38" t="str">
        <f aca="false">IF(AND(E403&lt;&gt;"",E403=Cruce!$C$5,AD403=1),COUNTIFS($E$5:E403,E403,$AD$5:AD403,1),"")</f>
        <v/>
      </c>
      <c r="AC403" s="38" t="str">
        <f aca="false">IF(E403="","",C403&amp;"|"&amp;X403&amp;"|"&amp;IF(B403="","s/f",TEXT(B403,"yyyymmdd"))&amp;IF(OR(C403="SSF",X403="Visitas Auditoría Interna"),"|"&amp;Y403,""))</f>
        <v/>
      </c>
      <c r="AD403" s="38" t="n">
        <f aca="false">IF(E403="",0,IF(COUNTIFS($E$5:E403,E403,$AC$5:AC403,AC403)=1,1,0))</f>
        <v>0</v>
      </c>
      <c r="AE403" s="38" t="str">
        <f aca="false">IF(OR(E403="",AD403&lt;&gt;1),"",SUBSTITUTE(SUBSTITUTE(C403,"Auditoría ",""),"Consejo de Administración","Consejo")&amp;" – "&amp;IF(B403="","(sin fecha)",DAY(B403)&amp;" de "&amp;CHOOSE(MONTH(B403),"Enero","Febrero","Marzo","Abril","Mayo","Junio","Julio","Agosto","Septiembre","Octubre","Noviembre","Diciembre")&amp;" "&amp;YEAR(B403)))</f>
        <v/>
      </c>
      <c r="AF403" s="38" t="n">
        <f aca="false">IF(E403="",0,IF(COUNTIF($AC$5:AC403,AC403)=1,1,0))</f>
        <v>0</v>
      </c>
    </row>
    <row r="404" customFormat="false" ht="15" hidden="false" customHeight="false" outlineLevel="0" collapsed="false">
      <c r="A404" s="68"/>
      <c r="B404" s="67"/>
      <c r="C404" s="68"/>
      <c r="D404" s="68"/>
      <c r="E404" s="69"/>
      <c r="F404" s="69"/>
      <c r="G404" s="70" t="str">
        <f aca="false">IF(OR(E404="",AND($C$3="",$E$3="")),"",IF(B404="","Sin fecha",IF(AND(OR($C$3="",B404&gt;=$C$3),OR($E$3="",B404&lt;=$E$3)),"Sí","No")))</f>
        <v/>
      </c>
      <c r="H404" s="58" t="str">
        <f aca="false">IF(B404="","",YEAR(B404))</f>
        <v/>
      </c>
      <c r="I404" s="70" t="str">
        <f aca="false">IF(B404="","",IF(MONTH(B404)=1,"X",""))</f>
        <v/>
      </c>
      <c r="J404" s="70" t="str">
        <f aca="false">IF(B404="","",IF(MONTH(B404)=2,"X",""))</f>
        <v/>
      </c>
      <c r="K404" s="70" t="str">
        <f aca="false">IF(B404="","",IF(MONTH(B404)=3,"X",""))</f>
        <v/>
      </c>
      <c r="L404" s="70" t="str">
        <f aca="false">IF(B404="","",IF(MONTH(B404)=4,"X",""))</f>
        <v/>
      </c>
      <c r="M404" s="70" t="str">
        <f aca="false">IF(B404="","",IF(MONTH(B404)=5,"X",""))</f>
        <v/>
      </c>
      <c r="N404" s="70" t="str">
        <f aca="false">IF(B404="","",IF(MONTH(B404)=6,"X",""))</f>
        <v/>
      </c>
      <c r="O404" s="70" t="str">
        <f aca="false">IF(B404="","",IF(MONTH(B404)=7,"X",""))</f>
        <v/>
      </c>
      <c r="P404" s="70" t="str">
        <f aca="false">IF(B404="","",IF(MONTH(B404)=8,"X",""))</f>
        <v/>
      </c>
      <c r="Q404" s="70" t="str">
        <f aca="false">IF(B404="","",IF(MONTH(B404)=9,"X",""))</f>
        <v/>
      </c>
      <c r="R404" s="70" t="str">
        <f aca="false">IF(B404="","",IF(MONTH(B404)=10,"X",""))</f>
        <v/>
      </c>
      <c r="S404" s="70" t="str">
        <f aca="false">IF(B404="","",IF(MONTH(B404)=11,"X",""))</f>
        <v/>
      </c>
      <c r="T404" s="70" t="str">
        <f aca="false">IF(B404="","",IF(MONTH(B404)=12,"X",""))</f>
        <v/>
      </c>
      <c r="U404" s="58" t="str">
        <f aca="false">IF(E404="","",SUMIF($E$5:$E$1000,E404,$AD$5:$AD$1000))</f>
        <v/>
      </c>
      <c r="V404" s="71" t="str">
        <f aca="false">IF(E404="","",_xlfn.TEXTJOIN(" + ",TRUE(),IF(COUNTIFS($E$5:$E$1000,E404,$C$5:$C$1000,"Auditoría Interna")&gt;0,"Interna",""),IF(COUNTIFS($E$5:$E$1000,E404,$C$5:$C$1000,"Auditoría Externa")&gt;0,"Externa",""),IF(COUNTIFS($E$5:$E$1000,E404,$C$5:$C$1000,"SSF")&gt;0,"SSF",""),IF(COUNTIFS($E$5:$E$1000,E404,$C$5:$C$1000,"Comité de Supervisión")&gt;0,"Comité Sup.",""),IF(COUNTIFS($E$5:$E$1000,E404,$C$5:$C$1000,"Consejo de Administración")&gt;0,"Consejo",""),IF(COUNTIFS($E$5:$E$1000,E404,$C$5:$C$1000,"Otros")&gt;0,"Otros","")))</f>
        <v/>
      </c>
      <c r="W404" s="58" t="str">
        <f aca="false">IF(E404="","",SUMIFS($AD$5:$AD$1000,$E$5:$E$1000,E404,$AA$5:$AA$1000,AA404,$C$5:$C$1000,"&lt;&gt;"&amp;C404))</f>
        <v/>
      </c>
      <c r="X404" s="72"/>
      <c r="Y404" s="68"/>
      <c r="Z404" s="72"/>
      <c r="AA404" s="38" t="str">
        <f aca="false">IF(B404="","",YEAR(B404)*100+MONTH(B404))</f>
        <v/>
      </c>
      <c r="AB404" s="38" t="str">
        <f aca="false">IF(AND(E404&lt;&gt;"",E404=Cruce!$C$5,AD404=1),COUNTIFS($E$5:E404,E404,$AD$5:AD404,1),"")</f>
        <v/>
      </c>
      <c r="AC404" s="38" t="str">
        <f aca="false">IF(E404="","",C404&amp;"|"&amp;X404&amp;"|"&amp;IF(B404="","s/f",TEXT(B404,"yyyymmdd"))&amp;IF(OR(C404="SSF",X404="Visitas Auditoría Interna"),"|"&amp;Y404,""))</f>
        <v/>
      </c>
      <c r="AD404" s="38" t="n">
        <f aca="false">IF(E404="",0,IF(COUNTIFS($E$5:E404,E404,$AC$5:AC404,AC404)=1,1,0))</f>
        <v>0</v>
      </c>
      <c r="AE404" s="38" t="str">
        <f aca="false">IF(OR(E404="",AD404&lt;&gt;1),"",SUBSTITUTE(SUBSTITUTE(C404,"Auditoría ",""),"Consejo de Administración","Consejo")&amp;" – "&amp;IF(B404="","(sin fecha)",DAY(B404)&amp;" de "&amp;CHOOSE(MONTH(B404),"Enero","Febrero","Marzo","Abril","Mayo","Junio","Julio","Agosto","Septiembre","Octubre","Noviembre","Diciembre")&amp;" "&amp;YEAR(B404)))</f>
        <v/>
      </c>
      <c r="AF404" s="38" t="n">
        <f aca="false">IF(E404="",0,IF(COUNTIF($AC$5:AC404,AC404)=1,1,0))</f>
        <v>0</v>
      </c>
    </row>
    <row r="405" customFormat="false" ht="15" hidden="false" customHeight="false" outlineLevel="0" collapsed="false">
      <c r="A405" s="68"/>
      <c r="B405" s="67"/>
      <c r="C405" s="68"/>
      <c r="D405" s="68"/>
      <c r="E405" s="69"/>
      <c r="F405" s="69"/>
      <c r="G405" s="70" t="str">
        <f aca="false">IF(OR(E405="",AND($C$3="",$E$3="")),"",IF(B405="","Sin fecha",IF(AND(OR($C$3="",B405&gt;=$C$3),OR($E$3="",B405&lt;=$E$3)),"Sí","No")))</f>
        <v/>
      </c>
      <c r="H405" s="58" t="str">
        <f aca="false">IF(B405="","",YEAR(B405))</f>
        <v/>
      </c>
      <c r="I405" s="70" t="str">
        <f aca="false">IF(B405="","",IF(MONTH(B405)=1,"X",""))</f>
        <v/>
      </c>
      <c r="J405" s="70" t="str">
        <f aca="false">IF(B405="","",IF(MONTH(B405)=2,"X",""))</f>
        <v/>
      </c>
      <c r="K405" s="70" t="str">
        <f aca="false">IF(B405="","",IF(MONTH(B405)=3,"X",""))</f>
        <v/>
      </c>
      <c r="L405" s="70" t="str">
        <f aca="false">IF(B405="","",IF(MONTH(B405)=4,"X",""))</f>
        <v/>
      </c>
      <c r="M405" s="70" t="str">
        <f aca="false">IF(B405="","",IF(MONTH(B405)=5,"X",""))</f>
        <v/>
      </c>
      <c r="N405" s="70" t="str">
        <f aca="false">IF(B405="","",IF(MONTH(B405)=6,"X",""))</f>
        <v/>
      </c>
      <c r="O405" s="70" t="str">
        <f aca="false">IF(B405="","",IF(MONTH(B405)=7,"X",""))</f>
        <v/>
      </c>
      <c r="P405" s="70" t="str">
        <f aca="false">IF(B405="","",IF(MONTH(B405)=8,"X",""))</f>
        <v/>
      </c>
      <c r="Q405" s="70" t="str">
        <f aca="false">IF(B405="","",IF(MONTH(B405)=9,"X",""))</f>
        <v/>
      </c>
      <c r="R405" s="70" t="str">
        <f aca="false">IF(B405="","",IF(MONTH(B405)=10,"X",""))</f>
        <v/>
      </c>
      <c r="S405" s="70" t="str">
        <f aca="false">IF(B405="","",IF(MONTH(B405)=11,"X",""))</f>
        <v/>
      </c>
      <c r="T405" s="70" t="str">
        <f aca="false">IF(B405="","",IF(MONTH(B405)=12,"X",""))</f>
        <v/>
      </c>
      <c r="U405" s="58" t="str">
        <f aca="false">IF(E405="","",SUMIF($E$5:$E$1000,E405,$AD$5:$AD$1000))</f>
        <v/>
      </c>
      <c r="V405" s="71" t="str">
        <f aca="false">IF(E405="","",_xlfn.TEXTJOIN(" + ",TRUE(),IF(COUNTIFS($E$5:$E$1000,E405,$C$5:$C$1000,"Auditoría Interna")&gt;0,"Interna",""),IF(COUNTIFS($E$5:$E$1000,E405,$C$5:$C$1000,"Auditoría Externa")&gt;0,"Externa",""),IF(COUNTIFS($E$5:$E$1000,E405,$C$5:$C$1000,"SSF")&gt;0,"SSF",""),IF(COUNTIFS($E$5:$E$1000,E405,$C$5:$C$1000,"Comité de Supervisión")&gt;0,"Comité Sup.",""),IF(COUNTIFS($E$5:$E$1000,E405,$C$5:$C$1000,"Consejo de Administración")&gt;0,"Consejo",""),IF(COUNTIFS($E$5:$E$1000,E405,$C$5:$C$1000,"Otros")&gt;0,"Otros","")))</f>
        <v/>
      </c>
      <c r="W405" s="58" t="str">
        <f aca="false">IF(E405="","",SUMIFS($AD$5:$AD$1000,$E$5:$E$1000,E405,$AA$5:$AA$1000,AA405,$C$5:$C$1000,"&lt;&gt;"&amp;C405))</f>
        <v/>
      </c>
      <c r="X405" s="72"/>
      <c r="Y405" s="68"/>
      <c r="Z405" s="72"/>
      <c r="AA405" s="38" t="str">
        <f aca="false">IF(B405="","",YEAR(B405)*100+MONTH(B405))</f>
        <v/>
      </c>
      <c r="AB405" s="38" t="str">
        <f aca="false">IF(AND(E405&lt;&gt;"",E405=Cruce!$C$5,AD405=1),COUNTIFS($E$5:E405,E405,$AD$5:AD405,1),"")</f>
        <v/>
      </c>
      <c r="AC405" s="38" t="str">
        <f aca="false">IF(E405="","",C405&amp;"|"&amp;X405&amp;"|"&amp;IF(B405="","s/f",TEXT(B405,"yyyymmdd"))&amp;IF(OR(C405="SSF",X405="Visitas Auditoría Interna"),"|"&amp;Y405,""))</f>
        <v/>
      </c>
      <c r="AD405" s="38" t="n">
        <f aca="false">IF(E405="",0,IF(COUNTIFS($E$5:E405,E405,$AC$5:AC405,AC405)=1,1,0))</f>
        <v>0</v>
      </c>
      <c r="AE405" s="38" t="str">
        <f aca="false">IF(OR(E405="",AD405&lt;&gt;1),"",SUBSTITUTE(SUBSTITUTE(C405,"Auditoría ",""),"Consejo de Administración","Consejo")&amp;" – "&amp;IF(B405="","(sin fecha)",DAY(B405)&amp;" de "&amp;CHOOSE(MONTH(B405),"Enero","Febrero","Marzo","Abril","Mayo","Junio","Julio","Agosto","Septiembre","Octubre","Noviembre","Diciembre")&amp;" "&amp;YEAR(B405)))</f>
        <v/>
      </c>
      <c r="AF405" s="38" t="n">
        <f aca="false">IF(E405="",0,IF(COUNTIF($AC$5:AC405,AC405)=1,1,0))</f>
        <v>0</v>
      </c>
    </row>
    <row r="406" customFormat="false" ht="15" hidden="false" customHeight="false" outlineLevel="0" collapsed="false">
      <c r="A406" s="68"/>
      <c r="B406" s="67"/>
      <c r="C406" s="68"/>
      <c r="D406" s="68"/>
      <c r="E406" s="69"/>
      <c r="F406" s="69"/>
      <c r="G406" s="70" t="str">
        <f aca="false">IF(OR(E406="",AND($C$3="",$E$3="")),"",IF(B406="","Sin fecha",IF(AND(OR($C$3="",B406&gt;=$C$3),OR($E$3="",B406&lt;=$E$3)),"Sí","No")))</f>
        <v/>
      </c>
      <c r="H406" s="58" t="str">
        <f aca="false">IF(B406="","",YEAR(B406))</f>
        <v/>
      </c>
      <c r="I406" s="70" t="str">
        <f aca="false">IF(B406="","",IF(MONTH(B406)=1,"X",""))</f>
        <v/>
      </c>
      <c r="J406" s="70" t="str">
        <f aca="false">IF(B406="","",IF(MONTH(B406)=2,"X",""))</f>
        <v/>
      </c>
      <c r="K406" s="70" t="str">
        <f aca="false">IF(B406="","",IF(MONTH(B406)=3,"X",""))</f>
        <v/>
      </c>
      <c r="L406" s="70" t="str">
        <f aca="false">IF(B406="","",IF(MONTH(B406)=4,"X",""))</f>
        <v/>
      </c>
      <c r="M406" s="70" t="str">
        <f aca="false">IF(B406="","",IF(MONTH(B406)=5,"X",""))</f>
        <v/>
      </c>
      <c r="N406" s="70" t="str">
        <f aca="false">IF(B406="","",IF(MONTH(B406)=6,"X",""))</f>
        <v/>
      </c>
      <c r="O406" s="70" t="str">
        <f aca="false">IF(B406="","",IF(MONTH(B406)=7,"X",""))</f>
        <v/>
      </c>
      <c r="P406" s="70" t="str">
        <f aca="false">IF(B406="","",IF(MONTH(B406)=8,"X",""))</f>
        <v/>
      </c>
      <c r="Q406" s="70" t="str">
        <f aca="false">IF(B406="","",IF(MONTH(B406)=9,"X",""))</f>
        <v/>
      </c>
      <c r="R406" s="70" t="str">
        <f aca="false">IF(B406="","",IF(MONTH(B406)=10,"X",""))</f>
        <v/>
      </c>
      <c r="S406" s="70" t="str">
        <f aca="false">IF(B406="","",IF(MONTH(B406)=11,"X",""))</f>
        <v/>
      </c>
      <c r="T406" s="70" t="str">
        <f aca="false">IF(B406="","",IF(MONTH(B406)=12,"X",""))</f>
        <v/>
      </c>
      <c r="U406" s="58" t="str">
        <f aca="false">IF(E406="","",SUMIF($E$5:$E$1000,E406,$AD$5:$AD$1000))</f>
        <v/>
      </c>
      <c r="V406" s="71" t="str">
        <f aca="false">IF(E406="","",_xlfn.TEXTJOIN(" + ",TRUE(),IF(COUNTIFS($E$5:$E$1000,E406,$C$5:$C$1000,"Auditoría Interna")&gt;0,"Interna",""),IF(COUNTIFS($E$5:$E$1000,E406,$C$5:$C$1000,"Auditoría Externa")&gt;0,"Externa",""),IF(COUNTIFS($E$5:$E$1000,E406,$C$5:$C$1000,"SSF")&gt;0,"SSF",""),IF(COUNTIFS($E$5:$E$1000,E406,$C$5:$C$1000,"Comité de Supervisión")&gt;0,"Comité Sup.",""),IF(COUNTIFS($E$5:$E$1000,E406,$C$5:$C$1000,"Consejo de Administración")&gt;0,"Consejo",""),IF(COUNTIFS($E$5:$E$1000,E406,$C$5:$C$1000,"Otros")&gt;0,"Otros","")))</f>
        <v/>
      </c>
      <c r="W406" s="58" t="str">
        <f aca="false">IF(E406="","",SUMIFS($AD$5:$AD$1000,$E$5:$E$1000,E406,$AA$5:$AA$1000,AA406,$C$5:$C$1000,"&lt;&gt;"&amp;C406))</f>
        <v/>
      </c>
      <c r="X406" s="72"/>
      <c r="Y406" s="68"/>
      <c r="Z406" s="72"/>
      <c r="AA406" s="38" t="str">
        <f aca="false">IF(B406="","",YEAR(B406)*100+MONTH(B406))</f>
        <v/>
      </c>
      <c r="AB406" s="38" t="str">
        <f aca="false">IF(AND(E406&lt;&gt;"",E406=Cruce!$C$5,AD406=1),COUNTIFS($E$5:E406,E406,$AD$5:AD406,1),"")</f>
        <v/>
      </c>
      <c r="AC406" s="38" t="str">
        <f aca="false">IF(E406="","",C406&amp;"|"&amp;X406&amp;"|"&amp;IF(B406="","s/f",TEXT(B406,"yyyymmdd"))&amp;IF(OR(C406="SSF",X406="Visitas Auditoría Interna"),"|"&amp;Y406,""))</f>
        <v/>
      </c>
      <c r="AD406" s="38" t="n">
        <f aca="false">IF(E406="",0,IF(COUNTIFS($E$5:E406,E406,$AC$5:AC406,AC406)=1,1,0))</f>
        <v>0</v>
      </c>
      <c r="AE406" s="38" t="str">
        <f aca="false">IF(OR(E406="",AD406&lt;&gt;1),"",SUBSTITUTE(SUBSTITUTE(C406,"Auditoría ",""),"Consejo de Administración","Consejo")&amp;" – "&amp;IF(B406="","(sin fecha)",DAY(B406)&amp;" de "&amp;CHOOSE(MONTH(B406),"Enero","Febrero","Marzo","Abril","Mayo","Junio","Julio","Agosto","Septiembre","Octubre","Noviembre","Diciembre")&amp;" "&amp;YEAR(B406)))</f>
        <v/>
      </c>
      <c r="AF406" s="38" t="n">
        <f aca="false">IF(E406="",0,IF(COUNTIF($AC$5:AC406,AC406)=1,1,0))</f>
        <v>0</v>
      </c>
    </row>
    <row r="407" customFormat="false" ht="15" hidden="false" customHeight="false" outlineLevel="0" collapsed="false">
      <c r="A407" s="68"/>
      <c r="B407" s="67"/>
      <c r="C407" s="68"/>
      <c r="D407" s="68"/>
      <c r="E407" s="69"/>
      <c r="F407" s="69"/>
      <c r="G407" s="70" t="str">
        <f aca="false">IF(OR(E407="",AND($C$3="",$E$3="")),"",IF(B407="","Sin fecha",IF(AND(OR($C$3="",B407&gt;=$C$3),OR($E$3="",B407&lt;=$E$3)),"Sí","No")))</f>
        <v/>
      </c>
      <c r="H407" s="58" t="str">
        <f aca="false">IF(B407="","",YEAR(B407))</f>
        <v/>
      </c>
      <c r="I407" s="70" t="str">
        <f aca="false">IF(B407="","",IF(MONTH(B407)=1,"X",""))</f>
        <v/>
      </c>
      <c r="J407" s="70" t="str">
        <f aca="false">IF(B407="","",IF(MONTH(B407)=2,"X",""))</f>
        <v/>
      </c>
      <c r="K407" s="70" t="str">
        <f aca="false">IF(B407="","",IF(MONTH(B407)=3,"X",""))</f>
        <v/>
      </c>
      <c r="L407" s="70" t="str">
        <f aca="false">IF(B407="","",IF(MONTH(B407)=4,"X",""))</f>
        <v/>
      </c>
      <c r="M407" s="70" t="str">
        <f aca="false">IF(B407="","",IF(MONTH(B407)=5,"X",""))</f>
        <v/>
      </c>
      <c r="N407" s="70" t="str">
        <f aca="false">IF(B407="","",IF(MONTH(B407)=6,"X",""))</f>
        <v/>
      </c>
      <c r="O407" s="70" t="str">
        <f aca="false">IF(B407="","",IF(MONTH(B407)=7,"X",""))</f>
        <v/>
      </c>
      <c r="P407" s="70" t="str">
        <f aca="false">IF(B407="","",IF(MONTH(B407)=8,"X",""))</f>
        <v/>
      </c>
      <c r="Q407" s="70" t="str">
        <f aca="false">IF(B407="","",IF(MONTH(B407)=9,"X",""))</f>
        <v/>
      </c>
      <c r="R407" s="70" t="str">
        <f aca="false">IF(B407="","",IF(MONTH(B407)=10,"X",""))</f>
        <v/>
      </c>
      <c r="S407" s="70" t="str">
        <f aca="false">IF(B407="","",IF(MONTH(B407)=11,"X",""))</f>
        <v/>
      </c>
      <c r="T407" s="70" t="str">
        <f aca="false">IF(B407="","",IF(MONTH(B407)=12,"X",""))</f>
        <v/>
      </c>
      <c r="U407" s="58" t="str">
        <f aca="false">IF(E407="","",SUMIF($E$5:$E$1000,E407,$AD$5:$AD$1000))</f>
        <v/>
      </c>
      <c r="V407" s="71" t="str">
        <f aca="false">IF(E407="","",_xlfn.TEXTJOIN(" + ",TRUE(),IF(COUNTIFS($E$5:$E$1000,E407,$C$5:$C$1000,"Auditoría Interna")&gt;0,"Interna",""),IF(COUNTIFS($E$5:$E$1000,E407,$C$5:$C$1000,"Auditoría Externa")&gt;0,"Externa",""),IF(COUNTIFS($E$5:$E$1000,E407,$C$5:$C$1000,"SSF")&gt;0,"SSF",""),IF(COUNTIFS($E$5:$E$1000,E407,$C$5:$C$1000,"Comité de Supervisión")&gt;0,"Comité Sup.",""),IF(COUNTIFS($E$5:$E$1000,E407,$C$5:$C$1000,"Consejo de Administración")&gt;0,"Consejo",""),IF(COUNTIFS($E$5:$E$1000,E407,$C$5:$C$1000,"Otros")&gt;0,"Otros","")))</f>
        <v/>
      </c>
      <c r="W407" s="58" t="str">
        <f aca="false">IF(E407="","",SUMIFS($AD$5:$AD$1000,$E$5:$E$1000,E407,$AA$5:$AA$1000,AA407,$C$5:$C$1000,"&lt;&gt;"&amp;C407))</f>
        <v/>
      </c>
      <c r="X407" s="72"/>
      <c r="Y407" s="68"/>
      <c r="Z407" s="72"/>
      <c r="AA407" s="38" t="str">
        <f aca="false">IF(B407="","",YEAR(B407)*100+MONTH(B407))</f>
        <v/>
      </c>
      <c r="AB407" s="38" t="str">
        <f aca="false">IF(AND(E407&lt;&gt;"",E407=Cruce!$C$5,AD407=1),COUNTIFS($E$5:E407,E407,$AD$5:AD407,1),"")</f>
        <v/>
      </c>
      <c r="AC407" s="38" t="str">
        <f aca="false">IF(E407="","",C407&amp;"|"&amp;X407&amp;"|"&amp;IF(B407="","s/f",TEXT(B407,"yyyymmdd"))&amp;IF(OR(C407="SSF",X407="Visitas Auditoría Interna"),"|"&amp;Y407,""))</f>
        <v/>
      </c>
      <c r="AD407" s="38" t="n">
        <f aca="false">IF(E407="",0,IF(COUNTIFS($E$5:E407,E407,$AC$5:AC407,AC407)=1,1,0))</f>
        <v>0</v>
      </c>
      <c r="AE407" s="38" t="str">
        <f aca="false">IF(OR(E407="",AD407&lt;&gt;1),"",SUBSTITUTE(SUBSTITUTE(C407,"Auditoría ",""),"Consejo de Administración","Consejo")&amp;" – "&amp;IF(B407="","(sin fecha)",DAY(B407)&amp;" de "&amp;CHOOSE(MONTH(B407),"Enero","Febrero","Marzo","Abril","Mayo","Junio","Julio","Agosto","Septiembre","Octubre","Noviembre","Diciembre")&amp;" "&amp;YEAR(B407)))</f>
        <v/>
      </c>
      <c r="AF407" s="38" t="n">
        <f aca="false">IF(E407="",0,IF(COUNTIF($AC$5:AC407,AC407)=1,1,0))</f>
        <v>0</v>
      </c>
    </row>
    <row r="408" customFormat="false" ht="15" hidden="false" customHeight="false" outlineLevel="0" collapsed="false">
      <c r="A408" s="68"/>
      <c r="B408" s="67"/>
      <c r="C408" s="68"/>
      <c r="D408" s="68"/>
      <c r="E408" s="69"/>
      <c r="F408" s="69"/>
      <c r="G408" s="70" t="str">
        <f aca="false">IF(OR(E408="",AND($C$3="",$E$3="")),"",IF(B408="","Sin fecha",IF(AND(OR($C$3="",B408&gt;=$C$3),OR($E$3="",B408&lt;=$E$3)),"Sí","No")))</f>
        <v/>
      </c>
      <c r="H408" s="58" t="str">
        <f aca="false">IF(B408="","",YEAR(B408))</f>
        <v/>
      </c>
      <c r="I408" s="70" t="str">
        <f aca="false">IF(B408="","",IF(MONTH(B408)=1,"X",""))</f>
        <v/>
      </c>
      <c r="J408" s="70" t="str">
        <f aca="false">IF(B408="","",IF(MONTH(B408)=2,"X",""))</f>
        <v/>
      </c>
      <c r="K408" s="70" t="str">
        <f aca="false">IF(B408="","",IF(MONTH(B408)=3,"X",""))</f>
        <v/>
      </c>
      <c r="L408" s="70" t="str">
        <f aca="false">IF(B408="","",IF(MONTH(B408)=4,"X",""))</f>
        <v/>
      </c>
      <c r="M408" s="70" t="str">
        <f aca="false">IF(B408="","",IF(MONTH(B408)=5,"X",""))</f>
        <v/>
      </c>
      <c r="N408" s="70" t="str">
        <f aca="false">IF(B408="","",IF(MONTH(B408)=6,"X",""))</f>
        <v/>
      </c>
      <c r="O408" s="70" t="str">
        <f aca="false">IF(B408="","",IF(MONTH(B408)=7,"X",""))</f>
        <v/>
      </c>
      <c r="P408" s="70" t="str">
        <f aca="false">IF(B408="","",IF(MONTH(B408)=8,"X",""))</f>
        <v/>
      </c>
      <c r="Q408" s="70" t="str">
        <f aca="false">IF(B408="","",IF(MONTH(B408)=9,"X",""))</f>
        <v/>
      </c>
      <c r="R408" s="70" t="str">
        <f aca="false">IF(B408="","",IF(MONTH(B408)=10,"X",""))</f>
        <v/>
      </c>
      <c r="S408" s="70" t="str">
        <f aca="false">IF(B408="","",IF(MONTH(B408)=11,"X",""))</f>
        <v/>
      </c>
      <c r="T408" s="70" t="str">
        <f aca="false">IF(B408="","",IF(MONTH(B408)=12,"X",""))</f>
        <v/>
      </c>
      <c r="U408" s="58" t="str">
        <f aca="false">IF(E408="","",SUMIF($E$5:$E$1000,E408,$AD$5:$AD$1000))</f>
        <v/>
      </c>
      <c r="V408" s="71" t="str">
        <f aca="false">IF(E408="","",_xlfn.TEXTJOIN(" + ",TRUE(),IF(COUNTIFS($E$5:$E$1000,E408,$C$5:$C$1000,"Auditoría Interna")&gt;0,"Interna",""),IF(COUNTIFS($E$5:$E$1000,E408,$C$5:$C$1000,"Auditoría Externa")&gt;0,"Externa",""),IF(COUNTIFS($E$5:$E$1000,E408,$C$5:$C$1000,"SSF")&gt;0,"SSF",""),IF(COUNTIFS($E$5:$E$1000,E408,$C$5:$C$1000,"Comité de Supervisión")&gt;0,"Comité Sup.",""),IF(COUNTIFS($E$5:$E$1000,E408,$C$5:$C$1000,"Consejo de Administración")&gt;0,"Consejo",""),IF(COUNTIFS($E$5:$E$1000,E408,$C$5:$C$1000,"Otros")&gt;0,"Otros","")))</f>
        <v/>
      </c>
      <c r="W408" s="58" t="str">
        <f aca="false">IF(E408="","",SUMIFS($AD$5:$AD$1000,$E$5:$E$1000,E408,$AA$5:$AA$1000,AA408,$C$5:$C$1000,"&lt;&gt;"&amp;C408))</f>
        <v/>
      </c>
      <c r="X408" s="72"/>
      <c r="Y408" s="68"/>
      <c r="Z408" s="72"/>
      <c r="AA408" s="38" t="str">
        <f aca="false">IF(B408="","",YEAR(B408)*100+MONTH(B408))</f>
        <v/>
      </c>
      <c r="AB408" s="38" t="str">
        <f aca="false">IF(AND(E408&lt;&gt;"",E408=Cruce!$C$5,AD408=1),COUNTIFS($E$5:E408,E408,$AD$5:AD408,1),"")</f>
        <v/>
      </c>
      <c r="AC408" s="38" t="str">
        <f aca="false">IF(E408="","",C408&amp;"|"&amp;X408&amp;"|"&amp;IF(B408="","s/f",TEXT(B408,"yyyymmdd"))&amp;IF(OR(C408="SSF",X408="Visitas Auditoría Interna"),"|"&amp;Y408,""))</f>
        <v/>
      </c>
      <c r="AD408" s="38" t="n">
        <f aca="false">IF(E408="",0,IF(COUNTIFS($E$5:E408,E408,$AC$5:AC408,AC408)=1,1,0))</f>
        <v>0</v>
      </c>
      <c r="AE408" s="38" t="str">
        <f aca="false">IF(OR(E408="",AD408&lt;&gt;1),"",SUBSTITUTE(SUBSTITUTE(C408,"Auditoría ",""),"Consejo de Administración","Consejo")&amp;" – "&amp;IF(B408="","(sin fecha)",DAY(B408)&amp;" de "&amp;CHOOSE(MONTH(B408),"Enero","Febrero","Marzo","Abril","Mayo","Junio","Julio","Agosto","Septiembre","Octubre","Noviembre","Diciembre")&amp;" "&amp;YEAR(B408)))</f>
        <v/>
      </c>
      <c r="AF408" s="38" t="n">
        <f aca="false">IF(E408="",0,IF(COUNTIF($AC$5:AC408,AC408)=1,1,0))</f>
        <v>0</v>
      </c>
    </row>
    <row r="409" customFormat="false" ht="15" hidden="false" customHeight="false" outlineLevel="0" collapsed="false">
      <c r="A409" s="68"/>
      <c r="B409" s="67"/>
      <c r="C409" s="68"/>
      <c r="D409" s="68"/>
      <c r="E409" s="69"/>
      <c r="F409" s="69"/>
      <c r="G409" s="70" t="str">
        <f aca="false">IF(OR(E409="",AND($C$3="",$E$3="")),"",IF(B409="","Sin fecha",IF(AND(OR($C$3="",B409&gt;=$C$3),OR($E$3="",B409&lt;=$E$3)),"Sí","No")))</f>
        <v/>
      </c>
      <c r="H409" s="58" t="str">
        <f aca="false">IF(B409="","",YEAR(B409))</f>
        <v/>
      </c>
      <c r="I409" s="70" t="str">
        <f aca="false">IF(B409="","",IF(MONTH(B409)=1,"X",""))</f>
        <v/>
      </c>
      <c r="J409" s="70" t="str">
        <f aca="false">IF(B409="","",IF(MONTH(B409)=2,"X",""))</f>
        <v/>
      </c>
      <c r="K409" s="70" t="str">
        <f aca="false">IF(B409="","",IF(MONTH(B409)=3,"X",""))</f>
        <v/>
      </c>
      <c r="L409" s="70" t="str">
        <f aca="false">IF(B409="","",IF(MONTH(B409)=4,"X",""))</f>
        <v/>
      </c>
      <c r="M409" s="70" t="str">
        <f aca="false">IF(B409="","",IF(MONTH(B409)=5,"X",""))</f>
        <v/>
      </c>
      <c r="N409" s="70" t="str">
        <f aca="false">IF(B409="","",IF(MONTH(B409)=6,"X",""))</f>
        <v/>
      </c>
      <c r="O409" s="70" t="str">
        <f aca="false">IF(B409="","",IF(MONTH(B409)=7,"X",""))</f>
        <v/>
      </c>
      <c r="P409" s="70" t="str">
        <f aca="false">IF(B409="","",IF(MONTH(B409)=8,"X",""))</f>
        <v/>
      </c>
      <c r="Q409" s="70" t="str">
        <f aca="false">IF(B409="","",IF(MONTH(B409)=9,"X",""))</f>
        <v/>
      </c>
      <c r="R409" s="70" t="str">
        <f aca="false">IF(B409="","",IF(MONTH(B409)=10,"X",""))</f>
        <v/>
      </c>
      <c r="S409" s="70" t="str">
        <f aca="false">IF(B409="","",IF(MONTH(B409)=11,"X",""))</f>
        <v/>
      </c>
      <c r="T409" s="70" t="str">
        <f aca="false">IF(B409="","",IF(MONTH(B409)=12,"X",""))</f>
        <v/>
      </c>
      <c r="U409" s="58" t="str">
        <f aca="false">IF(E409="","",SUMIF($E$5:$E$1000,E409,$AD$5:$AD$1000))</f>
        <v/>
      </c>
      <c r="V409" s="71" t="str">
        <f aca="false">IF(E409="","",_xlfn.TEXTJOIN(" + ",TRUE(),IF(COUNTIFS($E$5:$E$1000,E409,$C$5:$C$1000,"Auditoría Interna")&gt;0,"Interna",""),IF(COUNTIFS($E$5:$E$1000,E409,$C$5:$C$1000,"Auditoría Externa")&gt;0,"Externa",""),IF(COUNTIFS($E$5:$E$1000,E409,$C$5:$C$1000,"SSF")&gt;0,"SSF",""),IF(COUNTIFS($E$5:$E$1000,E409,$C$5:$C$1000,"Comité de Supervisión")&gt;0,"Comité Sup.",""),IF(COUNTIFS($E$5:$E$1000,E409,$C$5:$C$1000,"Consejo de Administración")&gt;0,"Consejo",""),IF(COUNTIFS($E$5:$E$1000,E409,$C$5:$C$1000,"Otros")&gt;0,"Otros","")))</f>
        <v/>
      </c>
      <c r="W409" s="58" t="str">
        <f aca="false">IF(E409="","",SUMIFS($AD$5:$AD$1000,$E$5:$E$1000,E409,$AA$5:$AA$1000,AA409,$C$5:$C$1000,"&lt;&gt;"&amp;C409))</f>
        <v/>
      </c>
      <c r="X409" s="72"/>
      <c r="Y409" s="68"/>
      <c r="Z409" s="72"/>
      <c r="AA409" s="38" t="str">
        <f aca="false">IF(B409="","",YEAR(B409)*100+MONTH(B409))</f>
        <v/>
      </c>
      <c r="AB409" s="38" t="str">
        <f aca="false">IF(AND(E409&lt;&gt;"",E409=Cruce!$C$5,AD409=1),COUNTIFS($E$5:E409,E409,$AD$5:AD409,1),"")</f>
        <v/>
      </c>
      <c r="AC409" s="38" t="str">
        <f aca="false">IF(E409="","",C409&amp;"|"&amp;X409&amp;"|"&amp;IF(B409="","s/f",TEXT(B409,"yyyymmdd"))&amp;IF(OR(C409="SSF",X409="Visitas Auditoría Interna"),"|"&amp;Y409,""))</f>
        <v/>
      </c>
      <c r="AD409" s="38" t="n">
        <f aca="false">IF(E409="",0,IF(COUNTIFS($E$5:E409,E409,$AC$5:AC409,AC409)=1,1,0))</f>
        <v>0</v>
      </c>
      <c r="AE409" s="38" t="str">
        <f aca="false">IF(OR(E409="",AD409&lt;&gt;1),"",SUBSTITUTE(SUBSTITUTE(C409,"Auditoría ",""),"Consejo de Administración","Consejo")&amp;" – "&amp;IF(B409="","(sin fecha)",DAY(B409)&amp;" de "&amp;CHOOSE(MONTH(B409),"Enero","Febrero","Marzo","Abril","Mayo","Junio","Julio","Agosto","Septiembre","Octubre","Noviembre","Diciembre")&amp;" "&amp;YEAR(B409)))</f>
        <v/>
      </c>
      <c r="AF409" s="38" t="n">
        <f aca="false">IF(E409="",0,IF(COUNTIF($AC$5:AC409,AC409)=1,1,0))</f>
        <v>0</v>
      </c>
    </row>
    <row r="410" customFormat="false" ht="15" hidden="false" customHeight="false" outlineLevel="0" collapsed="false">
      <c r="A410" s="68"/>
      <c r="B410" s="67"/>
      <c r="C410" s="68"/>
      <c r="D410" s="68"/>
      <c r="E410" s="69"/>
      <c r="F410" s="69"/>
      <c r="G410" s="70" t="str">
        <f aca="false">IF(OR(E410="",AND($C$3="",$E$3="")),"",IF(B410="","Sin fecha",IF(AND(OR($C$3="",B410&gt;=$C$3),OR($E$3="",B410&lt;=$E$3)),"Sí","No")))</f>
        <v/>
      </c>
      <c r="H410" s="58" t="str">
        <f aca="false">IF(B410="","",YEAR(B410))</f>
        <v/>
      </c>
      <c r="I410" s="70" t="str">
        <f aca="false">IF(B410="","",IF(MONTH(B410)=1,"X",""))</f>
        <v/>
      </c>
      <c r="J410" s="70" t="str">
        <f aca="false">IF(B410="","",IF(MONTH(B410)=2,"X",""))</f>
        <v/>
      </c>
      <c r="K410" s="70" t="str">
        <f aca="false">IF(B410="","",IF(MONTH(B410)=3,"X",""))</f>
        <v/>
      </c>
      <c r="L410" s="70" t="str">
        <f aca="false">IF(B410="","",IF(MONTH(B410)=4,"X",""))</f>
        <v/>
      </c>
      <c r="M410" s="70" t="str">
        <f aca="false">IF(B410="","",IF(MONTH(B410)=5,"X",""))</f>
        <v/>
      </c>
      <c r="N410" s="70" t="str">
        <f aca="false">IF(B410="","",IF(MONTH(B410)=6,"X",""))</f>
        <v/>
      </c>
      <c r="O410" s="70" t="str">
        <f aca="false">IF(B410="","",IF(MONTH(B410)=7,"X",""))</f>
        <v/>
      </c>
      <c r="P410" s="70" t="str">
        <f aca="false">IF(B410="","",IF(MONTH(B410)=8,"X",""))</f>
        <v/>
      </c>
      <c r="Q410" s="70" t="str">
        <f aca="false">IF(B410="","",IF(MONTH(B410)=9,"X",""))</f>
        <v/>
      </c>
      <c r="R410" s="70" t="str">
        <f aca="false">IF(B410="","",IF(MONTH(B410)=10,"X",""))</f>
        <v/>
      </c>
      <c r="S410" s="70" t="str">
        <f aca="false">IF(B410="","",IF(MONTH(B410)=11,"X",""))</f>
        <v/>
      </c>
      <c r="T410" s="70" t="str">
        <f aca="false">IF(B410="","",IF(MONTH(B410)=12,"X",""))</f>
        <v/>
      </c>
      <c r="U410" s="58" t="str">
        <f aca="false">IF(E410="","",SUMIF($E$5:$E$1000,E410,$AD$5:$AD$1000))</f>
        <v/>
      </c>
      <c r="V410" s="71" t="str">
        <f aca="false">IF(E410="","",_xlfn.TEXTJOIN(" + ",TRUE(),IF(COUNTIFS($E$5:$E$1000,E410,$C$5:$C$1000,"Auditoría Interna")&gt;0,"Interna",""),IF(COUNTIFS($E$5:$E$1000,E410,$C$5:$C$1000,"Auditoría Externa")&gt;0,"Externa",""),IF(COUNTIFS($E$5:$E$1000,E410,$C$5:$C$1000,"SSF")&gt;0,"SSF",""),IF(COUNTIFS($E$5:$E$1000,E410,$C$5:$C$1000,"Comité de Supervisión")&gt;0,"Comité Sup.",""),IF(COUNTIFS($E$5:$E$1000,E410,$C$5:$C$1000,"Consejo de Administración")&gt;0,"Consejo",""),IF(COUNTIFS($E$5:$E$1000,E410,$C$5:$C$1000,"Otros")&gt;0,"Otros","")))</f>
        <v/>
      </c>
      <c r="W410" s="58" t="str">
        <f aca="false">IF(E410="","",SUMIFS($AD$5:$AD$1000,$E$5:$E$1000,E410,$AA$5:$AA$1000,AA410,$C$5:$C$1000,"&lt;&gt;"&amp;C410))</f>
        <v/>
      </c>
      <c r="X410" s="72"/>
      <c r="Y410" s="68"/>
      <c r="Z410" s="72"/>
      <c r="AA410" s="38" t="str">
        <f aca="false">IF(B410="","",YEAR(B410)*100+MONTH(B410))</f>
        <v/>
      </c>
      <c r="AB410" s="38" t="str">
        <f aca="false">IF(AND(E410&lt;&gt;"",E410=Cruce!$C$5,AD410=1),COUNTIFS($E$5:E410,E410,$AD$5:AD410,1),"")</f>
        <v/>
      </c>
      <c r="AC410" s="38" t="str">
        <f aca="false">IF(E410="","",C410&amp;"|"&amp;X410&amp;"|"&amp;IF(B410="","s/f",TEXT(B410,"yyyymmdd"))&amp;IF(OR(C410="SSF",X410="Visitas Auditoría Interna"),"|"&amp;Y410,""))</f>
        <v/>
      </c>
      <c r="AD410" s="38" t="n">
        <f aca="false">IF(E410="",0,IF(COUNTIFS($E$5:E410,E410,$AC$5:AC410,AC410)=1,1,0))</f>
        <v>0</v>
      </c>
      <c r="AE410" s="38" t="str">
        <f aca="false">IF(OR(E410="",AD410&lt;&gt;1),"",SUBSTITUTE(SUBSTITUTE(C410,"Auditoría ",""),"Consejo de Administración","Consejo")&amp;" – "&amp;IF(B410="","(sin fecha)",DAY(B410)&amp;" de "&amp;CHOOSE(MONTH(B410),"Enero","Febrero","Marzo","Abril","Mayo","Junio","Julio","Agosto","Septiembre","Octubre","Noviembre","Diciembre")&amp;" "&amp;YEAR(B410)))</f>
        <v/>
      </c>
      <c r="AF410" s="38" t="n">
        <f aca="false">IF(E410="",0,IF(COUNTIF($AC$5:AC410,AC410)=1,1,0))</f>
        <v>0</v>
      </c>
    </row>
    <row r="411" customFormat="false" ht="15" hidden="false" customHeight="false" outlineLevel="0" collapsed="false">
      <c r="A411" s="68"/>
      <c r="B411" s="67"/>
      <c r="C411" s="68"/>
      <c r="D411" s="68"/>
      <c r="E411" s="69"/>
      <c r="F411" s="69"/>
      <c r="G411" s="70" t="str">
        <f aca="false">IF(OR(E411="",AND($C$3="",$E$3="")),"",IF(B411="","Sin fecha",IF(AND(OR($C$3="",B411&gt;=$C$3),OR($E$3="",B411&lt;=$E$3)),"Sí","No")))</f>
        <v/>
      </c>
      <c r="H411" s="58" t="str">
        <f aca="false">IF(B411="","",YEAR(B411))</f>
        <v/>
      </c>
      <c r="I411" s="70" t="str">
        <f aca="false">IF(B411="","",IF(MONTH(B411)=1,"X",""))</f>
        <v/>
      </c>
      <c r="J411" s="70" t="str">
        <f aca="false">IF(B411="","",IF(MONTH(B411)=2,"X",""))</f>
        <v/>
      </c>
      <c r="K411" s="70" t="str">
        <f aca="false">IF(B411="","",IF(MONTH(B411)=3,"X",""))</f>
        <v/>
      </c>
      <c r="L411" s="70" t="str">
        <f aca="false">IF(B411="","",IF(MONTH(B411)=4,"X",""))</f>
        <v/>
      </c>
      <c r="M411" s="70" t="str">
        <f aca="false">IF(B411="","",IF(MONTH(B411)=5,"X",""))</f>
        <v/>
      </c>
      <c r="N411" s="70" t="str">
        <f aca="false">IF(B411="","",IF(MONTH(B411)=6,"X",""))</f>
        <v/>
      </c>
      <c r="O411" s="70" t="str">
        <f aca="false">IF(B411="","",IF(MONTH(B411)=7,"X",""))</f>
        <v/>
      </c>
      <c r="P411" s="70" t="str">
        <f aca="false">IF(B411="","",IF(MONTH(B411)=8,"X",""))</f>
        <v/>
      </c>
      <c r="Q411" s="70" t="str">
        <f aca="false">IF(B411="","",IF(MONTH(B411)=9,"X",""))</f>
        <v/>
      </c>
      <c r="R411" s="70" t="str">
        <f aca="false">IF(B411="","",IF(MONTH(B411)=10,"X",""))</f>
        <v/>
      </c>
      <c r="S411" s="70" t="str">
        <f aca="false">IF(B411="","",IF(MONTH(B411)=11,"X",""))</f>
        <v/>
      </c>
      <c r="T411" s="70" t="str">
        <f aca="false">IF(B411="","",IF(MONTH(B411)=12,"X",""))</f>
        <v/>
      </c>
      <c r="U411" s="58" t="str">
        <f aca="false">IF(E411="","",SUMIF($E$5:$E$1000,E411,$AD$5:$AD$1000))</f>
        <v/>
      </c>
      <c r="V411" s="71" t="str">
        <f aca="false">IF(E411="","",_xlfn.TEXTJOIN(" + ",TRUE(),IF(COUNTIFS($E$5:$E$1000,E411,$C$5:$C$1000,"Auditoría Interna")&gt;0,"Interna",""),IF(COUNTIFS($E$5:$E$1000,E411,$C$5:$C$1000,"Auditoría Externa")&gt;0,"Externa",""),IF(COUNTIFS($E$5:$E$1000,E411,$C$5:$C$1000,"SSF")&gt;0,"SSF",""),IF(COUNTIFS($E$5:$E$1000,E411,$C$5:$C$1000,"Comité de Supervisión")&gt;0,"Comité Sup.",""),IF(COUNTIFS($E$5:$E$1000,E411,$C$5:$C$1000,"Consejo de Administración")&gt;0,"Consejo",""),IF(COUNTIFS($E$5:$E$1000,E411,$C$5:$C$1000,"Otros")&gt;0,"Otros","")))</f>
        <v/>
      </c>
      <c r="W411" s="58" t="str">
        <f aca="false">IF(E411="","",SUMIFS($AD$5:$AD$1000,$E$5:$E$1000,E411,$AA$5:$AA$1000,AA411,$C$5:$C$1000,"&lt;&gt;"&amp;C411))</f>
        <v/>
      </c>
      <c r="X411" s="72"/>
      <c r="Y411" s="68"/>
      <c r="Z411" s="72"/>
      <c r="AA411" s="38" t="str">
        <f aca="false">IF(B411="","",YEAR(B411)*100+MONTH(B411))</f>
        <v/>
      </c>
      <c r="AB411" s="38" t="str">
        <f aca="false">IF(AND(E411&lt;&gt;"",E411=Cruce!$C$5,AD411=1),COUNTIFS($E$5:E411,E411,$AD$5:AD411,1),"")</f>
        <v/>
      </c>
      <c r="AC411" s="38" t="str">
        <f aca="false">IF(E411="","",C411&amp;"|"&amp;X411&amp;"|"&amp;IF(B411="","s/f",TEXT(B411,"yyyymmdd"))&amp;IF(OR(C411="SSF",X411="Visitas Auditoría Interna"),"|"&amp;Y411,""))</f>
        <v/>
      </c>
      <c r="AD411" s="38" t="n">
        <f aca="false">IF(E411="",0,IF(COUNTIFS($E$5:E411,E411,$AC$5:AC411,AC411)=1,1,0))</f>
        <v>0</v>
      </c>
      <c r="AE411" s="38" t="str">
        <f aca="false">IF(OR(E411="",AD411&lt;&gt;1),"",SUBSTITUTE(SUBSTITUTE(C411,"Auditoría ",""),"Consejo de Administración","Consejo")&amp;" – "&amp;IF(B411="","(sin fecha)",DAY(B411)&amp;" de "&amp;CHOOSE(MONTH(B411),"Enero","Febrero","Marzo","Abril","Mayo","Junio","Julio","Agosto","Septiembre","Octubre","Noviembre","Diciembre")&amp;" "&amp;YEAR(B411)))</f>
        <v/>
      </c>
      <c r="AF411" s="38" t="n">
        <f aca="false">IF(E411="",0,IF(COUNTIF($AC$5:AC411,AC411)=1,1,0))</f>
        <v>0</v>
      </c>
    </row>
    <row r="412" customFormat="false" ht="15" hidden="false" customHeight="false" outlineLevel="0" collapsed="false">
      <c r="A412" s="68"/>
      <c r="B412" s="67"/>
      <c r="C412" s="68"/>
      <c r="D412" s="68"/>
      <c r="E412" s="69"/>
      <c r="F412" s="69"/>
      <c r="G412" s="70" t="str">
        <f aca="false">IF(OR(E412="",AND($C$3="",$E$3="")),"",IF(B412="","Sin fecha",IF(AND(OR($C$3="",B412&gt;=$C$3),OR($E$3="",B412&lt;=$E$3)),"Sí","No")))</f>
        <v/>
      </c>
      <c r="H412" s="58" t="str">
        <f aca="false">IF(B412="","",YEAR(B412))</f>
        <v/>
      </c>
      <c r="I412" s="70" t="str">
        <f aca="false">IF(B412="","",IF(MONTH(B412)=1,"X",""))</f>
        <v/>
      </c>
      <c r="J412" s="70" t="str">
        <f aca="false">IF(B412="","",IF(MONTH(B412)=2,"X",""))</f>
        <v/>
      </c>
      <c r="K412" s="70" t="str">
        <f aca="false">IF(B412="","",IF(MONTH(B412)=3,"X",""))</f>
        <v/>
      </c>
      <c r="L412" s="70" t="str">
        <f aca="false">IF(B412="","",IF(MONTH(B412)=4,"X",""))</f>
        <v/>
      </c>
      <c r="M412" s="70" t="str">
        <f aca="false">IF(B412="","",IF(MONTH(B412)=5,"X",""))</f>
        <v/>
      </c>
      <c r="N412" s="70" t="str">
        <f aca="false">IF(B412="","",IF(MONTH(B412)=6,"X",""))</f>
        <v/>
      </c>
      <c r="O412" s="70" t="str">
        <f aca="false">IF(B412="","",IF(MONTH(B412)=7,"X",""))</f>
        <v/>
      </c>
      <c r="P412" s="70" t="str">
        <f aca="false">IF(B412="","",IF(MONTH(B412)=8,"X",""))</f>
        <v/>
      </c>
      <c r="Q412" s="70" t="str">
        <f aca="false">IF(B412="","",IF(MONTH(B412)=9,"X",""))</f>
        <v/>
      </c>
      <c r="R412" s="70" t="str">
        <f aca="false">IF(B412="","",IF(MONTH(B412)=10,"X",""))</f>
        <v/>
      </c>
      <c r="S412" s="70" t="str">
        <f aca="false">IF(B412="","",IF(MONTH(B412)=11,"X",""))</f>
        <v/>
      </c>
      <c r="T412" s="70" t="str">
        <f aca="false">IF(B412="","",IF(MONTH(B412)=12,"X",""))</f>
        <v/>
      </c>
      <c r="U412" s="58" t="str">
        <f aca="false">IF(E412="","",SUMIF($E$5:$E$1000,E412,$AD$5:$AD$1000))</f>
        <v/>
      </c>
      <c r="V412" s="71" t="str">
        <f aca="false">IF(E412="","",_xlfn.TEXTJOIN(" + ",TRUE(),IF(COUNTIFS($E$5:$E$1000,E412,$C$5:$C$1000,"Auditoría Interna")&gt;0,"Interna",""),IF(COUNTIFS($E$5:$E$1000,E412,$C$5:$C$1000,"Auditoría Externa")&gt;0,"Externa",""),IF(COUNTIFS($E$5:$E$1000,E412,$C$5:$C$1000,"SSF")&gt;0,"SSF",""),IF(COUNTIFS($E$5:$E$1000,E412,$C$5:$C$1000,"Comité de Supervisión")&gt;0,"Comité Sup.",""),IF(COUNTIFS($E$5:$E$1000,E412,$C$5:$C$1000,"Consejo de Administración")&gt;0,"Consejo",""),IF(COUNTIFS($E$5:$E$1000,E412,$C$5:$C$1000,"Otros")&gt;0,"Otros","")))</f>
        <v/>
      </c>
      <c r="W412" s="58" t="str">
        <f aca="false">IF(E412="","",SUMIFS($AD$5:$AD$1000,$E$5:$E$1000,E412,$AA$5:$AA$1000,AA412,$C$5:$C$1000,"&lt;&gt;"&amp;C412))</f>
        <v/>
      </c>
      <c r="X412" s="72"/>
      <c r="Y412" s="68"/>
      <c r="Z412" s="72"/>
      <c r="AA412" s="38" t="str">
        <f aca="false">IF(B412="","",YEAR(B412)*100+MONTH(B412))</f>
        <v/>
      </c>
      <c r="AB412" s="38" t="str">
        <f aca="false">IF(AND(E412&lt;&gt;"",E412=Cruce!$C$5,AD412=1),COUNTIFS($E$5:E412,E412,$AD$5:AD412,1),"")</f>
        <v/>
      </c>
      <c r="AC412" s="38" t="str">
        <f aca="false">IF(E412="","",C412&amp;"|"&amp;X412&amp;"|"&amp;IF(B412="","s/f",TEXT(B412,"yyyymmdd"))&amp;IF(OR(C412="SSF",X412="Visitas Auditoría Interna"),"|"&amp;Y412,""))</f>
        <v/>
      </c>
      <c r="AD412" s="38" t="n">
        <f aca="false">IF(E412="",0,IF(COUNTIFS($E$5:E412,E412,$AC$5:AC412,AC412)=1,1,0))</f>
        <v>0</v>
      </c>
      <c r="AE412" s="38" t="str">
        <f aca="false">IF(OR(E412="",AD412&lt;&gt;1),"",SUBSTITUTE(SUBSTITUTE(C412,"Auditoría ",""),"Consejo de Administración","Consejo")&amp;" – "&amp;IF(B412="","(sin fecha)",DAY(B412)&amp;" de "&amp;CHOOSE(MONTH(B412),"Enero","Febrero","Marzo","Abril","Mayo","Junio","Julio","Agosto","Septiembre","Octubre","Noviembre","Diciembre")&amp;" "&amp;YEAR(B412)))</f>
        <v/>
      </c>
      <c r="AF412" s="38" t="n">
        <f aca="false">IF(E412="",0,IF(COUNTIF($AC$5:AC412,AC412)=1,1,0))</f>
        <v>0</v>
      </c>
    </row>
    <row r="413" customFormat="false" ht="15" hidden="false" customHeight="false" outlineLevel="0" collapsed="false">
      <c r="A413" s="68"/>
      <c r="B413" s="67"/>
      <c r="C413" s="68"/>
      <c r="D413" s="68"/>
      <c r="E413" s="69"/>
      <c r="F413" s="69"/>
      <c r="G413" s="70" t="str">
        <f aca="false">IF(OR(E413="",AND($C$3="",$E$3="")),"",IF(B413="","Sin fecha",IF(AND(OR($C$3="",B413&gt;=$C$3),OR($E$3="",B413&lt;=$E$3)),"Sí","No")))</f>
        <v/>
      </c>
      <c r="H413" s="58" t="str">
        <f aca="false">IF(B413="","",YEAR(B413))</f>
        <v/>
      </c>
      <c r="I413" s="70" t="str">
        <f aca="false">IF(B413="","",IF(MONTH(B413)=1,"X",""))</f>
        <v/>
      </c>
      <c r="J413" s="70" t="str">
        <f aca="false">IF(B413="","",IF(MONTH(B413)=2,"X",""))</f>
        <v/>
      </c>
      <c r="K413" s="70" t="str">
        <f aca="false">IF(B413="","",IF(MONTH(B413)=3,"X",""))</f>
        <v/>
      </c>
      <c r="L413" s="70" t="str">
        <f aca="false">IF(B413="","",IF(MONTH(B413)=4,"X",""))</f>
        <v/>
      </c>
      <c r="M413" s="70" t="str">
        <f aca="false">IF(B413="","",IF(MONTH(B413)=5,"X",""))</f>
        <v/>
      </c>
      <c r="N413" s="70" t="str">
        <f aca="false">IF(B413="","",IF(MONTH(B413)=6,"X",""))</f>
        <v/>
      </c>
      <c r="O413" s="70" t="str">
        <f aca="false">IF(B413="","",IF(MONTH(B413)=7,"X",""))</f>
        <v/>
      </c>
      <c r="P413" s="70" t="str">
        <f aca="false">IF(B413="","",IF(MONTH(B413)=8,"X",""))</f>
        <v/>
      </c>
      <c r="Q413" s="70" t="str">
        <f aca="false">IF(B413="","",IF(MONTH(B413)=9,"X",""))</f>
        <v/>
      </c>
      <c r="R413" s="70" t="str">
        <f aca="false">IF(B413="","",IF(MONTH(B413)=10,"X",""))</f>
        <v/>
      </c>
      <c r="S413" s="70" t="str">
        <f aca="false">IF(B413="","",IF(MONTH(B413)=11,"X",""))</f>
        <v/>
      </c>
      <c r="T413" s="70" t="str">
        <f aca="false">IF(B413="","",IF(MONTH(B413)=12,"X",""))</f>
        <v/>
      </c>
      <c r="U413" s="58" t="str">
        <f aca="false">IF(E413="","",SUMIF($E$5:$E$1000,E413,$AD$5:$AD$1000))</f>
        <v/>
      </c>
      <c r="V413" s="71" t="str">
        <f aca="false">IF(E413="","",_xlfn.TEXTJOIN(" + ",TRUE(),IF(COUNTIFS($E$5:$E$1000,E413,$C$5:$C$1000,"Auditoría Interna")&gt;0,"Interna",""),IF(COUNTIFS($E$5:$E$1000,E413,$C$5:$C$1000,"Auditoría Externa")&gt;0,"Externa",""),IF(COUNTIFS($E$5:$E$1000,E413,$C$5:$C$1000,"SSF")&gt;0,"SSF",""),IF(COUNTIFS($E$5:$E$1000,E413,$C$5:$C$1000,"Comité de Supervisión")&gt;0,"Comité Sup.",""),IF(COUNTIFS($E$5:$E$1000,E413,$C$5:$C$1000,"Consejo de Administración")&gt;0,"Consejo",""),IF(COUNTIFS($E$5:$E$1000,E413,$C$5:$C$1000,"Otros")&gt;0,"Otros","")))</f>
        <v/>
      </c>
      <c r="W413" s="58" t="str">
        <f aca="false">IF(E413="","",SUMIFS($AD$5:$AD$1000,$E$5:$E$1000,E413,$AA$5:$AA$1000,AA413,$C$5:$C$1000,"&lt;&gt;"&amp;C413))</f>
        <v/>
      </c>
      <c r="X413" s="72"/>
      <c r="Y413" s="68"/>
      <c r="Z413" s="72"/>
      <c r="AA413" s="38" t="str">
        <f aca="false">IF(B413="","",YEAR(B413)*100+MONTH(B413))</f>
        <v/>
      </c>
      <c r="AB413" s="38" t="str">
        <f aca="false">IF(AND(E413&lt;&gt;"",E413=Cruce!$C$5,AD413=1),COUNTIFS($E$5:E413,E413,$AD$5:AD413,1),"")</f>
        <v/>
      </c>
      <c r="AC413" s="38" t="str">
        <f aca="false">IF(E413="","",C413&amp;"|"&amp;X413&amp;"|"&amp;IF(B413="","s/f",TEXT(B413,"yyyymmdd"))&amp;IF(OR(C413="SSF",X413="Visitas Auditoría Interna"),"|"&amp;Y413,""))</f>
        <v/>
      </c>
      <c r="AD413" s="38" t="n">
        <f aca="false">IF(E413="",0,IF(COUNTIFS($E$5:E413,E413,$AC$5:AC413,AC413)=1,1,0))</f>
        <v>0</v>
      </c>
      <c r="AE413" s="38" t="str">
        <f aca="false">IF(OR(E413="",AD413&lt;&gt;1),"",SUBSTITUTE(SUBSTITUTE(C413,"Auditoría ",""),"Consejo de Administración","Consejo")&amp;" – "&amp;IF(B413="","(sin fecha)",DAY(B413)&amp;" de "&amp;CHOOSE(MONTH(B413),"Enero","Febrero","Marzo","Abril","Mayo","Junio","Julio","Agosto","Septiembre","Octubre","Noviembre","Diciembre")&amp;" "&amp;YEAR(B413)))</f>
        <v/>
      </c>
      <c r="AF413" s="38" t="n">
        <f aca="false">IF(E413="",0,IF(COUNTIF($AC$5:AC413,AC413)=1,1,0))</f>
        <v>0</v>
      </c>
    </row>
    <row r="414" customFormat="false" ht="15" hidden="false" customHeight="false" outlineLevel="0" collapsed="false">
      <c r="A414" s="68"/>
      <c r="B414" s="67"/>
      <c r="C414" s="68"/>
      <c r="D414" s="68"/>
      <c r="E414" s="69"/>
      <c r="F414" s="69"/>
      <c r="G414" s="70" t="str">
        <f aca="false">IF(OR(E414="",AND($C$3="",$E$3="")),"",IF(B414="","Sin fecha",IF(AND(OR($C$3="",B414&gt;=$C$3),OR($E$3="",B414&lt;=$E$3)),"Sí","No")))</f>
        <v/>
      </c>
      <c r="H414" s="58" t="str">
        <f aca="false">IF(B414="","",YEAR(B414))</f>
        <v/>
      </c>
      <c r="I414" s="70" t="str">
        <f aca="false">IF(B414="","",IF(MONTH(B414)=1,"X",""))</f>
        <v/>
      </c>
      <c r="J414" s="70" t="str">
        <f aca="false">IF(B414="","",IF(MONTH(B414)=2,"X",""))</f>
        <v/>
      </c>
      <c r="K414" s="70" t="str">
        <f aca="false">IF(B414="","",IF(MONTH(B414)=3,"X",""))</f>
        <v/>
      </c>
      <c r="L414" s="70" t="str">
        <f aca="false">IF(B414="","",IF(MONTH(B414)=4,"X",""))</f>
        <v/>
      </c>
      <c r="M414" s="70" t="str">
        <f aca="false">IF(B414="","",IF(MONTH(B414)=5,"X",""))</f>
        <v/>
      </c>
      <c r="N414" s="70" t="str">
        <f aca="false">IF(B414="","",IF(MONTH(B414)=6,"X",""))</f>
        <v/>
      </c>
      <c r="O414" s="70" t="str">
        <f aca="false">IF(B414="","",IF(MONTH(B414)=7,"X",""))</f>
        <v/>
      </c>
      <c r="P414" s="70" t="str">
        <f aca="false">IF(B414="","",IF(MONTH(B414)=8,"X",""))</f>
        <v/>
      </c>
      <c r="Q414" s="70" t="str">
        <f aca="false">IF(B414="","",IF(MONTH(B414)=9,"X",""))</f>
        <v/>
      </c>
      <c r="R414" s="70" t="str">
        <f aca="false">IF(B414="","",IF(MONTH(B414)=10,"X",""))</f>
        <v/>
      </c>
      <c r="S414" s="70" t="str">
        <f aca="false">IF(B414="","",IF(MONTH(B414)=11,"X",""))</f>
        <v/>
      </c>
      <c r="T414" s="70" t="str">
        <f aca="false">IF(B414="","",IF(MONTH(B414)=12,"X",""))</f>
        <v/>
      </c>
      <c r="U414" s="58" t="str">
        <f aca="false">IF(E414="","",SUMIF($E$5:$E$1000,E414,$AD$5:$AD$1000))</f>
        <v/>
      </c>
      <c r="V414" s="71" t="str">
        <f aca="false">IF(E414="","",_xlfn.TEXTJOIN(" + ",TRUE(),IF(COUNTIFS($E$5:$E$1000,E414,$C$5:$C$1000,"Auditoría Interna")&gt;0,"Interna",""),IF(COUNTIFS($E$5:$E$1000,E414,$C$5:$C$1000,"Auditoría Externa")&gt;0,"Externa",""),IF(COUNTIFS($E$5:$E$1000,E414,$C$5:$C$1000,"SSF")&gt;0,"SSF",""),IF(COUNTIFS($E$5:$E$1000,E414,$C$5:$C$1000,"Comité de Supervisión")&gt;0,"Comité Sup.",""),IF(COUNTIFS($E$5:$E$1000,E414,$C$5:$C$1000,"Consejo de Administración")&gt;0,"Consejo",""),IF(COUNTIFS($E$5:$E$1000,E414,$C$5:$C$1000,"Otros")&gt;0,"Otros","")))</f>
        <v/>
      </c>
      <c r="W414" s="58" t="str">
        <f aca="false">IF(E414="","",SUMIFS($AD$5:$AD$1000,$E$5:$E$1000,E414,$AA$5:$AA$1000,AA414,$C$5:$C$1000,"&lt;&gt;"&amp;C414))</f>
        <v/>
      </c>
      <c r="X414" s="72"/>
      <c r="Y414" s="68"/>
      <c r="Z414" s="72"/>
      <c r="AA414" s="38" t="str">
        <f aca="false">IF(B414="","",YEAR(B414)*100+MONTH(B414))</f>
        <v/>
      </c>
      <c r="AB414" s="38" t="str">
        <f aca="false">IF(AND(E414&lt;&gt;"",E414=Cruce!$C$5,AD414=1),COUNTIFS($E$5:E414,E414,$AD$5:AD414,1),"")</f>
        <v/>
      </c>
      <c r="AC414" s="38" t="str">
        <f aca="false">IF(E414="","",C414&amp;"|"&amp;X414&amp;"|"&amp;IF(B414="","s/f",TEXT(B414,"yyyymmdd"))&amp;IF(OR(C414="SSF",X414="Visitas Auditoría Interna"),"|"&amp;Y414,""))</f>
        <v/>
      </c>
      <c r="AD414" s="38" t="n">
        <f aca="false">IF(E414="",0,IF(COUNTIFS($E$5:E414,E414,$AC$5:AC414,AC414)=1,1,0))</f>
        <v>0</v>
      </c>
      <c r="AE414" s="38" t="str">
        <f aca="false">IF(OR(E414="",AD414&lt;&gt;1),"",SUBSTITUTE(SUBSTITUTE(C414,"Auditoría ",""),"Consejo de Administración","Consejo")&amp;" – "&amp;IF(B414="","(sin fecha)",DAY(B414)&amp;" de "&amp;CHOOSE(MONTH(B414),"Enero","Febrero","Marzo","Abril","Mayo","Junio","Julio","Agosto","Septiembre","Octubre","Noviembre","Diciembre")&amp;" "&amp;YEAR(B414)))</f>
        <v/>
      </c>
      <c r="AF414" s="38" t="n">
        <f aca="false">IF(E414="",0,IF(COUNTIF($AC$5:AC414,AC414)=1,1,0))</f>
        <v>0</v>
      </c>
    </row>
    <row r="415" customFormat="false" ht="15" hidden="false" customHeight="false" outlineLevel="0" collapsed="false">
      <c r="A415" s="68"/>
      <c r="B415" s="67"/>
      <c r="C415" s="68"/>
      <c r="D415" s="68"/>
      <c r="E415" s="69"/>
      <c r="F415" s="69"/>
      <c r="G415" s="70" t="str">
        <f aca="false">IF(OR(E415="",AND($C$3="",$E$3="")),"",IF(B415="","Sin fecha",IF(AND(OR($C$3="",B415&gt;=$C$3),OR($E$3="",B415&lt;=$E$3)),"Sí","No")))</f>
        <v/>
      </c>
      <c r="H415" s="58" t="str">
        <f aca="false">IF(B415="","",YEAR(B415))</f>
        <v/>
      </c>
      <c r="I415" s="70" t="str">
        <f aca="false">IF(B415="","",IF(MONTH(B415)=1,"X",""))</f>
        <v/>
      </c>
      <c r="J415" s="70" t="str">
        <f aca="false">IF(B415="","",IF(MONTH(B415)=2,"X",""))</f>
        <v/>
      </c>
      <c r="K415" s="70" t="str">
        <f aca="false">IF(B415="","",IF(MONTH(B415)=3,"X",""))</f>
        <v/>
      </c>
      <c r="L415" s="70" t="str">
        <f aca="false">IF(B415="","",IF(MONTH(B415)=4,"X",""))</f>
        <v/>
      </c>
      <c r="M415" s="70" t="str">
        <f aca="false">IF(B415="","",IF(MONTH(B415)=5,"X",""))</f>
        <v/>
      </c>
      <c r="N415" s="70" t="str">
        <f aca="false">IF(B415="","",IF(MONTH(B415)=6,"X",""))</f>
        <v/>
      </c>
      <c r="O415" s="70" t="str">
        <f aca="false">IF(B415="","",IF(MONTH(B415)=7,"X",""))</f>
        <v/>
      </c>
      <c r="P415" s="70" t="str">
        <f aca="false">IF(B415="","",IF(MONTH(B415)=8,"X",""))</f>
        <v/>
      </c>
      <c r="Q415" s="70" t="str">
        <f aca="false">IF(B415="","",IF(MONTH(B415)=9,"X",""))</f>
        <v/>
      </c>
      <c r="R415" s="70" t="str">
        <f aca="false">IF(B415="","",IF(MONTH(B415)=10,"X",""))</f>
        <v/>
      </c>
      <c r="S415" s="70" t="str">
        <f aca="false">IF(B415="","",IF(MONTH(B415)=11,"X",""))</f>
        <v/>
      </c>
      <c r="T415" s="70" t="str">
        <f aca="false">IF(B415="","",IF(MONTH(B415)=12,"X",""))</f>
        <v/>
      </c>
      <c r="U415" s="58" t="str">
        <f aca="false">IF(E415="","",SUMIF($E$5:$E$1000,E415,$AD$5:$AD$1000))</f>
        <v/>
      </c>
      <c r="V415" s="71" t="str">
        <f aca="false">IF(E415="","",_xlfn.TEXTJOIN(" + ",TRUE(),IF(COUNTIFS($E$5:$E$1000,E415,$C$5:$C$1000,"Auditoría Interna")&gt;0,"Interna",""),IF(COUNTIFS($E$5:$E$1000,E415,$C$5:$C$1000,"Auditoría Externa")&gt;0,"Externa",""),IF(COUNTIFS($E$5:$E$1000,E415,$C$5:$C$1000,"SSF")&gt;0,"SSF",""),IF(COUNTIFS($E$5:$E$1000,E415,$C$5:$C$1000,"Comité de Supervisión")&gt;0,"Comité Sup.",""),IF(COUNTIFS($E$5:$E$1000,E415,$C$5:$C$1000,"Consejo de Administración")&gt;0,"Consejo",""),IF(COUNTIFS($E$5:$E$1000,E415,$C$5:$C$1000,"Otros")&gt;0,"Otros","")))</f>
        <v/>
      </c>
      <c r="W415" s="58" t="str">
        <f aca="false">IF(E415="","",SUMIFS($AD$5:$AD$1000,$E$5:$E$1000,E415,$AA$5:$AA$1000,AA415,$C$5:$C$1000,"&lt;&gt;"&amp;C415))</f>
        <v/>
      </c>
      <c r="X415" s="72"/>
      <c r="Y415" s="68"/>
      <c r="Z415" s="72"/>
      <c r="AA415" s="38" t="str">
        <f aca="false">IF(B415="","",YEAR(B415)*100+MONTH(B415))</f>
        <v/>
      </c>
      <c r="AB415" s="38" t="str">
        <f aca="false">IF(AND(E415&lt;&gt;"",E415=Cruce!$C$5,AD415=1),COUNTIFS($E$5:E415,E415,$AD$5:AD415,1),"")</f>
        <v/>
      </c>
      <c r="AC415" s="38" t="str">
        <f aca="false">IF(E415="","",C415&amp;"|"&amp;X415&amp;"|"&amp;IF(B415="","s/f",TEXT(B415,"yyyymmdd"))&amp;IF(OR(C415="SSF",X415="Visitas Auditoría Interna"),"|"&amp;Y415,""))</f>
        <v/>
      </c>
      <c r="AD415" s="38" t="n">
        <f aca="false">IF(E415="",0,IF(COUNTIFS($E$5:E415,E415,$AC$5:AC415,AC415)=1,1,0))</f>
        <v>0</v>
      </c>
      <c r="AE415" s="38" t="str">
        <f aca="false">IF(OR(E415="",AD415&lt;&gt;1),"",SUBSTITUTE(SUBSTITUTE(C415,"Auditoría ",""),"Consejo de Administración","Consejo")&amp;" – "&amp;IF(B415="","(sin fecha)",DAY(B415)&amp;" de "&amp;CHOOSE(MONTH(B415),"Enero","Febrero","Marzo","Abril","Mayo","Junio","Julio","Agosto","Septiembre","Octubre","Noviembre","Diciembre")&amp;" "&amp;YEAR(B415)))</f>
        <v/>
      </c>
      <c r="AF415" s="38" t="n">
        <f aca="false">IF(E415="",0,IF(COUNTIF($AC$5:AC415,AC415)=1,1,0))</f>
        <v>0</v>
      </c>
    </row>
    <row r="416" customFormat="false" ht="15" hidden="false" customHeight="false" outlineLevel="0" collapsed="false">
      <c r="A416" s="68"/>
      <c r="B416" s="67"/>
      <c r="C416" s="68"/>
      <c r="D416" s="68"/>
      <c r="E416" s="69"/>
      <c r="F416" s="69"/>
      <c r="G416" s="70" t="str">
        <f aca="false">IF(OR(E416="",AND($C$3="",$E$3="")),"",IF(B416="","Sin fecha",IF(AND(OR($C$3="",B416&gt;=$C$3),OR($E$3="",B416&lt;=$E$3)),"Sí","No")))</f>
        <v/>
      </c>
      <c r="H416" s="58" t="str">
        <f aca="false">IF(B416="","",YEAR(B416))</f>
        <v/>
      </c>
      <c r="I416" s="70" t="str">
        <f aca="false">IF(B416="","",IF(MONTH(B416)=1,"X",""))</f>
        <v/>
      </c>
      <c r="J416" s="70" t="str">
        <f aca="false">IF(B416="","",IF(MONTH(B416)=2,"X",""))</f>
        <v/>
      </c>
      <c r="K416" s="70" t="str">
        <f aca="false">IF(B416="","",IF(MONTH(B416)=3,"X",""))</f>
        <v/>
      </c>
      <c r="L416" s="70" t="str">
        <f aca="false">IF(B416="","",IF(MONTH(B416)=4,"X",""))</f>
        <v/>
      </c>
      <c r="M416" s="70" t="str">
        <f aca="false">IF(B416="","",IF(MONTH(B416)=5,"X",""))</f>
        <v/>
      </c>
      <c r="N416" s="70" t="str">
        <f aca="false">IF(B416="","",IF(MONTH(B416)=6,"X",""))</f>
        <v/>
      </c>
      <c r="O416" s="70" t="str">
        <f aca="false">IF(B416="","",IF(MONTH(B416)=7,"X",""))</f>
        <v/>
      </c>
      <c r="P416" s="70" t="str">
        <f aca="false">IF(B416="","",IF(MONTH(B416)=8,"X",""))</f>
        <v/>
      </c>
      <c r="Q416" s="70" t="str">
        <f aca="false">IF(B416="","",IF(MONTH(B416)=9,"X",""))</f>
        <v/>
      </c>
      <c r="R416" s="70" t="str">
        <f aca="false">IF(B416="","",IF(MONTH(B416)=10,"X",""))</f>
        <v/>
      </c>
      <c r="S416" s="70" t="str">
        <f aca="false">IF(B416="","",IF(MONTH(B416)=11,"X",""))</f>
        <v/>
      </c>
      <c r="T416" s="70" t="str">
        <f aca="false">IF(B416="","",IF(MONTH(B416)=12,"X",""))</f>
        <v/>
      </c>
      <c r="U416" s="58" t="str">
        <f aca="false">IF(E416="","",SUMIF($E$5:$E$1000,E416,$AD$5:$AD$1000))</f>
        <v/>
      </c>
      <c r="V416" s="71" t="str">
        <f aca="false">IF(E416="","",_xlfn.TEXTJOIN(" + ",TRUE(),IF(COUNTIFS($E$5:$E$1000,E416,$C$5:$C$1000,"Auditoría Interna")&gt;0,"Interna",""),IF(COUNTIFS($E$5:$E$1000,E416,$C$5:$C$1000,"Auditoría Externa")&gt;0,"Externa",""),IF(COUNTIFS($E$5:$E$1000,E416,$C$5:$C$1000,"SSF")&gt;0,"SSF",""),IF(COUNTIFS($E$5:$E$1000,E416,$C$5:$C$1000,"Comité de Supervisión")&gt;0,"Comité Sup.",""),IF(COUNTIFS($E$5:$E$1000,E416,$C$5:$C$1000,"Consejo de Administración")&gt;0,"Consejo",""),IF(COUNTIFS($E$5:$E$1000,E416,$C$5:$C$1000,"Otros")&gt;0,"Otros","")))</f>
        <v/>
      </c>
      <c r="W416" s="58" t="str">
        <f aca="false">IF(E416="","",SUMIFS($AD$5:$AD$1000,$E$5:$E$1000,E416,$AA$5:$AA$1000,AA416,$C$5:$C$1000,"&lt;&gt;"&amp;C416))</f>
        <v/>
      </c>
      <c r="X416" s="72"/>
      <c r="Y416" s="68"/>
      <c r="Z416" s="72"/>
      <c r="AA416" s="38" t="str">
        <f aca="false">IF(B416="","",YEAR(B416)*100+MONTH(B416))</f>
        <v/>
      </c>
      <c r="AB416" s="38" t="str">
        <f aca="false">IF(AND(E416&lt;&gt;"",E416=Cruce!$C$5,AD416=1),COUNTIFS($E$5:E416,E416,$AD$5:AD416,1),"")</f>
        <v/>
      </c>
      <c r="AC416" s="38" t="str">
        <f aca="false">IF(E416="","",C416&amp;"|"&amp;X416&amp;"|"&amp;IF(B416="","s/f",TEXT(B416,"yyyymmdd"))&amp;IF(OR(C416="SSF",X416="Visitas Auditoría Interna"),"|"&amp;Y416,""))</f>
        <v/>
      </c>
      <c r="AD416" s="38" t="n">
        <f aca="false">IF(E416="",0,IF(COUNTIFS($E$5:E416,E416,$AC$5:AC416,AC416)=1,1,0))</f>
        <v>0</v>
      </c>
      <c r="AE416" s="38" t="str">
        <f aca="false">IF(OR(E416="",AD416&lt;&gt;1),"",SUBSTITUTE(SUBSTITUTE(C416,"Auditoría ",""),"Consejo de Administración","Consejo")&amp;" – "&amp;IF(B416="","(sin fecha)",DAY(B416)&amp;" de "&amp;CHOOSE(MONTH(B416),"Enero","Febrero","Marzo","Abril","Mayo","Junio","Julio","Agosto","Septiembre","Octubre","Noviembre","Diciembre")&amp;" "&amp;YEAR(B416)))</f>
        <v/>
      </c>
      <c r="AF416" s="38" t="n">
        <f aca="false">IF(E416="",0,IF(COUNTIF($AC$5:AC416,AC416)=1,1,0))</f>
        <v>0</v>
      </c>
    </row>
    <row r="417" customFormat="false" ht="15" hidden="false" customHeight="false" outlineLevel="0" collapsed="false">
      <c r="A417" s="68"/>
      <c r="B417" s="67"/>
      <c r="C417" s="68"/>
      <c r="D417" s="68"/>
      <c r="E417" s="69"/>
      <c r="F417" s="69"/>
      <c r="G417" s="70" t="str">
        <f aca="false">IF(OR(E417="",AND($C$3="",$E$3="")),"",IF(B417="","Sin fecha",IF(AND(OR($C$3="",B417&gt;=$C$3),OR($E$3="",B417&lt;=$E$3)),"Sí","No")))</f>
        <v/>
      </c>
      <c r="H417" s="58" t="str">
        <f aca="false">IF(B417="","",YEAR(B417))</f>
        <v/>
      </c>
      <c r="I417" s="70" t="str">
        <f aca="false">IF(B417="","",IF(MONTH(B417)=1,"X",""))</f>
        <v/>
      </c>
      <c r="J417" s="70" t="str">
        <f aca="false">IF(B417="","",IF(MONTH(B417)=2,"X",""))</f>
        <v/>
      </c>
      <c r="K417" s="70" t="str">
        <f aca="false">IF(B417="","",IF(MONTH(B417)=3,"X",""))</f>
        <v/>
      </c>
      <c r="L417" s="70" t="str">
        <f aca="false">IF(B417="","",IF(MONTH(B417)=4,"X",""))</f>
        <v/>
      </c>
      <c r="M417" s="70" t="str">
        <f aca="false">IF(B417="","",IF(MONTH(B417)=5,"X",""))</f>
        <v/>
      </c>
      <c r="N417" s="70" t="str">
        <f aca="false">IF(B417="","",IF(MONTH(B417)=6,"X",""))</f>
        <v/>
      </c>
      <c r="O417" s="70" t="str">
        <f aca="false">IF(B417="","",IF(MONTH(B417)=7,"X",""))</f>
        <v/>
      </c>
      <c r="P417" s="70" t="str">
        <f aca="false">IF(B417="","",IF(MONTH(B417)=8,"X",""))</f>
        <v/>
      </c>
      <c r="Q417" s="70" t="str">
        <f aca="false">IF(B417="","",IF(MONTH(B417)=9,"X",""))</f>
        <v/>
      </c>
      <c r="R417" s="70" t="str">
        <f aca="false">IF(B417="","",IF(MONTH(B417)=10,"X",""))</f>
        <v/>
      </c>
      <c r="S417" s="70" t="str">
        <f aca="false">IF(B417="","",IF(MONTH(B417)=11,"X",""))</f>
        <v/>
      </c>
      <c r="T417" s="70" t="str">
        <f aca="false">IF(B417="","",IF(MONTH(B417)=12,"X",""))</f>
        <v/>
      </c>
      <c r="U417" s="58" t="str">
        <f aca="false">IF(E417="","",SUMIF($E$5:$E$1000,E417,$AD$5:$AD$1000))</f>
        <v/>
      </c>
      <c r="V417" s="71" t="str">
        <f aca="false">IF(E417="","",_xlfn.TEXTJOIN(" + ",TRUE(),IF(COUNTIFS($E$5:$E$1000,E417,$C$5:$C$1000,"Auditoría Interna")&gt;0,"Interna",""),IF(COUNTIFS($E$5:$E$1000,E417,$C$5:$C$1000,"Auditoría Externa")&gt;0,"Externa",""),IF(COUNTIFS($E$5:$E$1000,E417,$C$5:$C$1000,"SSF")&gt;0,"SSF",""),IF(COUNTIFS($E$5:$E$1000,E417,$C$5:$C$1000,"Comité de Supervisión")&gt;0,"Comité Sup.",""),IF(COUNTIFS($E$5:$E$1000,E417,$C$5:$C$1000,"Consejo de Administración")&gt;0,"Consejo",""),IF(COUNTIFS($E$5:$E$1000,E417,$C$5:$C$1000,"Otros")&gt;0,"Otros","")))</f>
        <v/>
      </c>
      <c r="W417" s="58" t="str">
        <f aca="false">IF(E417="","",SUMIFS($AD$5:$AD$1000,$E$5:$E$1000,E417,$AA$5:$AA$1000,AA417,$C$5:$C$1000,"&lt;&gt;"&amp;C417))</f>
        <v/>
      </c>
      <c r="X417" s="72"/>
      <c r="Y417" s="68"/>
      <c r="Z417" s="72"/>
      <c r="AA417" s="38" t="str">
        <f aca="false">IF(B417="","",YEAR(B417)*100+MONTH(B417))</f>
        <v/>
      </c>
      <c r="AB417" s="38" t="str">
        <f aca="false">IF(AND(E417&lt;&gt;"",E417=Cruce!$C$5,AD417=1),COUNTIFS($E$5:E417,E417,$AD$5:AD417,1),"")</f>
        <v/>
      </c>
      <c r="AC417" s="38" t="str">
        <f aca="false">IF(E417="","",C417&amp;"|"&amp;X417&amp;"|"&amp;IF(B417="","s/f",TEXT(B417,"yyyymmdd"))&amp;IF(OR(C417="SSF",X417="Visitas Auditoría Interna"),"|"&amp;Y417,""))</f>
        <v/>
      </c>
      <c r="AD417" s="38" t="n">
        <f aca="false">IF(E417="",0,IF(COUNTIFS($E$5:E417,E417,$AC$5:AC417,AC417)=1,1,0))</f>
        <v>0</v>
      </c>
      <c r="AE417" s="38" t="str">
        <f aca="false">IF(OR(E417="",AD417&lt;&gt;1),"",SUBSTITUTE(SUBSTITUTE(C417,"Auditoría ",""),"Consejo de Administración","Consejo")&amp;" – "&amp;IF(B417="","(sin fecha)",DAY(B417)&amp;" de "&amp;CHOOSE(MONTH(B417),"Enero","Febrero","Marzo","Abril","Mayo","Junio","Julio","Agosto","Septiembre","Octubre","Noviembre","Diciembre")&amp;" "&amp;YEAR(B417)))</f>
        <v/>
      </c>
      <c r="AF417" s="38" t="n">
        <f aca="false">IF(E417="",0,IF(COUNTIF($AC$5:AC417,AC417)=1,1,0))</f>
        <v>0</v>
      </c>
    </row>
    <row r="418" customFormat="false" ht="15" hidden="false" customHeight="false" outlineLevel="0" collapsed="false">
      <c r="A418" s="68"/>
      <c r="B418" s="67"/>
      <c r="C418" s="68"/>
      <c r="D418" s="68"/>
      <c r="E418" s="69"/>
      <c r="F418" s="69"/>
      <c r="G418" s="70" t="str">
        <f aca="false">IF(OR(E418="",AND($C$3="",$E$3="")),"",IF(B418="","Sin fecha",IF(AND(OR($C$3="",B418&gt;=$C$3),OR($E$3="",B418&lt;=$E$3)),"Sí","No")))</f>
        <v/>
      </c>
      <c r="H418" s="58" t="str">
        <f aca="false">IF(B418="","",YEAR(B418))</f>
        <v/>
      </c>
      <c r="I418" s="70" t="str">
        <f aca="false">IF(B418="","",IF(MONTH(B418)=1,"X",""))</f>
        <v/>
      </c>
      <c r="J418" s="70" t="str">
        <f aca="false">IF(B418="","",IF(MONTH(B418)=2,"X",""))</f>
        <v/>
      </c>
      <c r="K418" s="70" t="str">
        <f aca="false">IF(B418="","",IF(MONTH(B418)=3,"X",""))</f>
        <v/>
      </c>
      <c r="L418" s="70" t="str">
        <f aca="false">IF(B418="","",IF(MONTH(B418)=4,"X",""))</f>
        <v/>
      </c>
      <c r="M418" s="70" t="str">
        <f aca="false">IF(B418="","",IF(MONTH(B418)=5,"X",""))</f>
        <v/>
      </c>
      <c r="N418" s="70" t="str">
        <f aca="false">IF(B418="","",IF(MONTH(B418)=6,"X",""))</f>
        <v/>
      </c>
      <c r="O418" s="70" t="str">
        <f aca="false">IF(B418="","",IF(MONTH(B418)=7,"X",""))</f>
        <v/>
      </c>
      <c r="P418" s="70" t="str">
        <f aca="false">IF(B418="","",IF(MONTH(B418)=8,"X",""))</f>
        <v/>
      </c>
      <c r="Q418" s="70" t="str">
        <f aca="false">IF(B418="","",IF(MONTH(B418)=9,"X",""))</f>
        <v/>
      </c>
      <c r="R418" s="70" t="str">
        <f aca="false">IF(B418="","",IF(MONTH(B418)=10,"X",""))</f>
        <v/>
      </c>
      <c r="S418" s="70" t="str">
        <f aca="false">IF(B418="","",IF(MONTH(B418)=11,"X",""))</f>
        <v/>
      </c>
      <c r="T418" s="70" t="str">
        <f aca="false">IF(B418="","",IF(MONTH(B418)=12,"X",""))</f>
        <v/>
      </c>
      <c r="U418" s="58" t="str">
        <f aca="false">IF(E418="","",SUMIF($E$5:$E$1000,E418,$AD$5:$AD$1000))</f>
        <v/>
      </c>
      <c r="V418" s="71" t="str">
        <f aca="false">IF(E418="","",_xlfn.TEXTJOIN(" + ",TRUE(),IF(COUNTIFS($E$5:$E$1000,E418,$C$5:$C$1000,"Auditoría Interna")&gt;0,"Interna",""),IF(COUNTIFS($E$5:$E$1000,E418,$C$5:$C$1000,"Auditoría Externa")&gt;0,"Externa",""),IF(COUNTIFS($E$5:$E$1000,E418,$C$5:$C$1000,"SSF")&gt;0,"SSF",""),IF(COUNTIFS($E$5:$E$1000,E418,$C$5:$C$1000,"Comité de Supervisión")&gt;0,"Comité Sup.",""),IF(COUNTIFS($E$5:$E$1000,E418,$C$5:$C$1000,"Consejo de Administración")&gt;0,"Consejo",""),IF(COUNTIFS($E$5:$E$1000,E418,$C$5:$C$1000,"Otros")&gt;0,"Otros","")))</f>
        <v/>
      </c>
      <c r="W418" s="58" t="str">
        <f aca="false">IF(E418="","",SUMIFS($AD$5:$AD$1000,$E$5:$E$1000,E418,$AA$5:$AA$1000,AA418,$C$5:$C$1000,"&lt;&gt;"&amp;C418))</f>
        <v/>
      </c>
      <c r="X418" s="72"/>
      <c r="Y418" s="68"/>
      <c r="Z418" s="72"/>
      <c r="AA418" s="38" t="str">
        <f aca="false">IF(B418="","",YEAR(B418)*100+MONTH(B418))</f>
        <v/>
      </c>
      <c r="AB418" s="38" t="str">
        <f aca="false">IF(AND(E418&lt;&gt;"",E418=Cruce!$C$5,AD418=1),COUNTIFS($E$5:E418,E418,$AD$5:AD418,1),"")</f>
        <v/>
      </c>
      <c r="AC418" s="38" t="str">
        <f aca="false">IF(E418="","",C418&amp;"|"&amp;X418&amp;"|"&amp;IF(B418="","s/f",TEXT(B418,"yyyymmdd"))&amp;IF(OR(C418="SSF",X418="Visitas Auditoría Interna"),"|"&amp;Y418,""))</f>
        <v/>
      </c>
      <c r="AD418" s="38" t="n">
        <f aca="false">IF(E418="",0,IF(COUNTIFS($E$5:E418,E418,$AC$5:AC418,AC418)=1,1,0))</f>
        <v>0</v>
      </c>
      <c r="AE418" s="38" t="str">
        <f aca="false">IF(OR(E418="",AD418&lt;&gt;1),"",SUBSTITUTE(SUBSTITUTE(C418,"Auditoría ",""),"Consejo de Administración","Consejo")&amp;" – "&amp;IF(B418="","(sin fecha)",DAY(B418)&amp;" de "&amp;CHOOSE(MONTH(B418),"Enero","Febrero","Marzo","Abril","Mayo","Junio","Julio","Agosto","Septiembre","Octubre","Noviembre","Diciembre")&amp;" "&amp;YEAR(B418)))</f>
        <v/>
      </c>
      <c r="AF418" s="38" t="n">
        <f aca="false">IF(E418="",0,IF(COUNTIF($AC$5:AC418,AC418)=1,1,0))</f>
        <v>0</v>
      </c>
    </row>
    <row r="419" customFormat="false" ht="15" hidden="false" customHeight="false" outlineLevel="0" collapsed="false">
      <c r="A419" s="68"/>
      <c r="B419" s="67"/>
      <c r="C419" s="68"/>
      <c r="D419" s="68"/>
      <c r="E419" s="69"/>
      <c r="F419" s="69"/>
      <c r="G419" s="70" t="str">
        <f aca="false">IF(OR(E419="",AND($C$3="",$E$3="")),"",IF(B419="","Sin fecha",IF(AND(OR($C$3="",B419&gt;=$C$3),OR($E$3="",B419&lt;=$E$3)),"Sí","No")))</f>
        <v/>
      </c>
      <c r="H419" s="58" t="str">
        <f aca="false">IF(B419="","",YEAR(B419))</f>
        <v/>
      </c>
      <c r="I419" s="70" t="str">
        <f aca="false">IF(B419="","",IF(MONTH(B419)=1,"X",""))</f>
        <v/>
      </c>
      <c r="J419" s="70" t="str">
        <f aca="false">IF(B419="","",IF(MONTH(B419)=2,"X",""))</f>
        <v/>
      </c>
      <c r="K419" s="70" t="str">
        <f aca="false">IF(B419="","",IF(MONTH(B419)=3,"X",""))</f>
        <v/>
      </c>
      <c r="L419" s="70" t="str">
        <f aca="false">IF(B419="","",IF(MONTH(B419)=4,"X",""))</f>
        <v/>
      </c>
      <c r="M419" s="70" t="str">
        <f aca="false">IF(B419="","",IF(MONTH(B419)=5,"X",""))</f>
        <v/>
      </c>
      <c r="N419" s="70" t="str">
        <f aca="false">IF(B419="","",IF(MONTH(B419)=6,"X",""))</f>
        <v/>
      </c>
      <c r="O419" s="70" t="str">
        <f aca="false">IF(B419="","",IF(MONTH(B419)=7,"X",""))</f>
        <v/>
      </c>
      <c r="P419" s="70" t="str">
        <f aca="false">IF(B419="","",IF(MONTH(B419)=8,"X",""))</f>
        <v/>
      </c>
      <c r="Q419" s="70" t="str">
        <f aca="false">IF(B419="","",IF(MONTH(B419)=9,"X",""))</f>
        <v/>
      </c>
      <c r="R419" s="70" t="str">
        <f aca="false">IF(B419="","",IF(MONTH(B419)=10,"X",""))</f>
        <v/>
      </c>
      <c r="S419" s="70" t="str">
        <f aca="false">IF(B419="","",IF(MONTH(B419)=11,"X",""))</f>
        <v/>
      </c>
      <c r="T419" s="70" t="str">
        <f aca="false">IF(B419="","",IF(MONTH(B419)=12,"X",""))</f>
        <v/>
      </c>
      <c r="U419" s="58" t="str">
        <f aca="false">IF(E419="","",SUMIF($E$5:$E$1000,E419,$AD$5:$AD$1000))</f>
        <v/>
      </c>
      <c r="V419" s="71" t="str">
        <f aca="false">IF(E419="","",_xlfn.TEXTJOIN(" + ",TRUE(),IF(COUNTIFS($E$5:$E$1000,E419,$C$5:$C$1000,"Auditoría Interna")&gt;0,"Interna",""),IF(COUNTIFS($E$5:$E$1000,E419,$C$5:$C$1000,"Auditoría Externa")&gt;0,"Externa",""),IF(COUNTIFS($E$5:$E$1000,E419,$C$5:$C$1000,"SSF")&gt;0,"SSF",""),IF(COUNTIFS($E$5:$E$1000,E419,$C$5:$C$1000,"Comité de Supervisión")&gt;0,"Comité Sup.",""),IF(COUNTIFS($E$5:$E$1000,E419,$C$5:$C$1000,"Consejo de Administración")&gt;0,"Consejo",""),IF(COUNTIFS($E$5:$E$1000,E419,$C$5:$C$1000,"Otros")&gt;0,"Otros","")))</f>
        <v/>
      </c>
      <c r="W419" s="58" t="str">
        <f aca="false">IF(E419="","",SUMIFS($AD$5:$AD$1000,$E$5:$E$1000,E419,$AA$5:$AA$1000,AA419,$C$5:$C$1000,"&lt;&gt;"&amp;C419))</f>
        <v/>
      </c>
      <c r="X419" s="72"/>
      <c r="Y419" s="68"/>
      <c r="Z419" s="72"/>
      <c r="AA419" s="38" t="str">
        <f aca="false">IF(B419="","",YEAR(B419)*100+MONTH(B419))</f>
        <v/>
      </c>
      <c r="AB419" s="38" t="str">
        <f aca="false">IF(AND(E419&lt;&gt;"",E419=Cruce!$C$5,AD419=1),COUNTIFS($E$5:E419,E419,$AD$5:AD419,1),"")</f>
        <v/>
      </c>
      <c r="AC419" s="38" t="str">
        <f aca="false">IF(E419="","",C419&amp;"|"&amp;X419&amp;"|"&amp;IF(B419="","s/f",TEXT(B419,"yyyymmdd"))&amp;IF(OR(C419="SSF",X419="Visitas Auditoría Interna"),"|"&amp;Y419,""))</f>
        <v/>
      </c>
      <c r="AD419" s="38" t="n">
        <f aca="false">IF(E419="",0,IF(COUNTIFS($E$5:E419,E419,$AC$5:AC419,AC419)=1,1,0))</f>
        <v>0</v>
      </c>
      <c r="AE419" s="38" t="str">
        <f aca="false">IF(OR(E419="",AD419&lt;&gt;1),"",SUBSTITUTE(SUBSTITUTE(C419,"Auditoría ",""),"Consejo de Administración","Consejo")&amp;" – "&amp;IF(B419="","(sin fecha)",DAY(B419)&amp;" de "&amp;CHOOSE(MONTH(B419),"Enero","Febrero","Marzo","Abril","Mayo","Junio","Julio","Agosto","Septiembre","Octubre","Noviembre","Diciembre")&amp;" "&amp;YEAR(B419)))</f>
        <v/>
      </c>
      <c r="AF419" s="38" t="n">
        <f aca="false">IF(E419="",0,IF(COUNTIF($AC$5:AC419,AC419)=1,1,0))</f>
        <v>0</v>
      </c>
    </row>
    <row r="420" customFormat="false" ht="15" hidden="false" customHeight="false" outlineLevel="0" collapsed="false">
      <c r="A420" s="68"/>
      <c r="B420" s="67"/>
      <c r="C420" s="68"/>
      <c r="D420" s="68"/>
      <c r="E420" s="69"/>
      <c r="F420" s="69"/>
      <c r="G420" s="70" t="str">
        <f aca="false">IF(OR(E420="",AND($C$3="",$E$3="")),"",IF(B420="","Sin fecha",IF(AND(OR($C$3="",B420&gt;=$C$3),OR($E$3="",B420&lt;=$E$3)),"Sí","No")))</f>
        <v/>
      </c>
      <c r="H420" s="58" t="str">
        <f aca="false">IF(B420="","",YEAR(B420))</f>
        <v/>
      </c>
      <c r="I420" s="70" t="str">
        <f aca="false">IF(B420="","",IF(MONTH(B420)=1,"X",""))</f>
        <v/>
      </c>
      <c r="J420" s="70" t="str">
        <f aca="false">IF(B420="","",IF(MONTH(B420)=2,"X",""))</f>
        <v/>
      </c>
      <c r="K420" s="70" t="str">
        <f aca="false">IF(B420="","",IF(MONTH(B420)=3,"X",""))</f>
        <v/>
      </c>
      <c r="L420" s="70" t="str">
        <f aca="false">IF(B420="","",IF(MONTH(B420)=4,"X",""))</f>
        <v/>
      </c>
      <c r="M420" s="70" t="str">
        <f aca="false">IF(B420="","",IF(MONTH(B420)=5,"X",""))</f>
        <v/>
      </c>
      <c r="N420" s="70" t="str">
        <f aca="false">IF(B420="","",IF(MONTH(B420)=6,"X",""))</f>
        <v/>
      </c>
      <c r="O420" s="70" t="str">
        <f aca="false">IF(B420="","",IF(MONTH(B420)=7,"X",""))</f>
        <v/>
      </c>
      <c r="P420" s="70" t="str">
        <f aca="false">IF(B420="","",IF(MONTH(B420)=8,"X",""))</f>
        <v/>
      </c>
      <c r="Q420" s="70" t="str">
        <f aca="false">IF(B420="","",IF(MONTH(B420)=9,"X",""))</f>
        <v/>
      </c>
      <c r="R420" s="70" t="str">
        <f aca="false">IF(B420="","",IF(MONTH(B420)=10,"X",""))</f>
        <v/>
      </c>
      <c r="S420" s="70" t="str">
        <f aca="false">IF(B420="","",IF(MONTH(B420)=11,"X",""))</f>
        <v/>
      </c>
      <c r="T420" s="70" t="str">
        <f aca="false">IF(B420="","",IF(MONTH(B420)=12,"X",""))</f>
        <v/>
      </c>
      <c r="U420" s="58" t="str">
        <f aca="false">IF(E420="","",SUMIF($E$5:$E$1000,E420,$AD$5:$AD$1000))</f>
        <v/>
      </c>
      <c r="V420" s="71" t="str">
        <f aca="false">IF(E420="","",_xlfn.TEXTJOIN(" + ",TRUE(),IF(COUNTIFS($E$5:$E$1000,E420,$C$5:$C$1000,"Auditoría Interna")&gt;0,"Interna",""),IF(COUNTIFS($E$5:$E$1000,E420,$C$5:$C$1000,"Auditoría Externa")&gt;0,"Externa",""),IF(COUNTIFS($E$5:$E$1000,E420,$C$5:$C$1000,"SSF")&gt;0,"SSF",""),IF(COUNTIFS($E$5:$E$1000,E420,$C$5:$C$1000,"Comité de Supervisión")&gt;0,"Comité Sup.",""),IF(COUNTIFS($E$5:$E$1000,E420,$C$5:$C$1000,"Consejo de Administración")&gt;0,"Consejo",""),IF(COUNTIFS($E$5:$E$1000,E420,$C$5:$C$1000,"Otros")&gt;0,"Otros","")))</f>
        <v/>
      </c>
      <c r="W420" s="58" t="str">
        <f aca="false">IF(E420="","",SUMIFS($AD$5:$AD$1000,$E$5:$E$1000,E420,$AA$5:$AA$1000,AA420,$C$5:$C$1000,"&lt;&gt;"&amp;C420))</f>
        <v/>
      </c>
      <c r="X420" s="72"/>
      <c r="Y420" s="68"/>
      <c r="Z420" s="72"/>
      <c r="AA420" s="38" t="str">
        <f aca="false">IF(B420="","",YEAR(B420)*100+MONTH(B420))</f>
        <v/>
      </c>
      <c r="AB420" s="38" t="str">
        <f aca="false">IF(AND(E420&lt;&gt;"",E420=Cruce!$C$5,AD420=1),COUNTIFS($E$5:E420,E420,$AD$5:AD420,1),"")</f>
        <v/>
      </c>
      <c r="AC420" s="38" t="str">
        <f aca="false">IF(E420="","",C420&amp;"|"&amp;X420&amp;"|"&amp;IF(B420="","s/f",TEXT(B420,"yyyymmdd"))&amp;IF(OR(C420="SSF",X420="Visitas Auditoría Interna"),"|"&amp;Y420,""))</f>
        <v/>
      </c>
      <c r="AD420" s="38" t="n">
        <f aca="false">IF(E420="",0,IF(COUNTIFS($E$5:E420,E420,$AC$5:AC420,AC420)=1,1,0))</f>
        <v>0</v>
      </c>
      <c r="AE420" s="38" t="str">
        <f aca="false">IF(OR(E420="",AD420&lt;&gt;1),"",SUBSTITUTE(SUBSTITUTE(C420,"Auditoría ",""),"Consejo de Administración","Consejo")&amp;" – "&amp;IF(B420="","(sin fecha)",DAY(B420)&amp;" de "&amp;CHOOSE(MONTH(B420),"Enero","Febrero","Marzo","Abril","Mayo","Junio","Julio","Agosto","Septiembre","Octubre","Noviembre","Diciembre")&amp;" "&amp;YEAR(B420)))</f>
        <v/>
      </c>
      <c r="AF420" s="38" t="n">
        <f aca="false">IF(E420="",0,IF(COUNTIF($AC$5:AC420,AC420)=1,1,0))</f>
        <v>0</v>
      </c>
    </row>
    <row r="421" customFormat="false" ht="15" hidden="false" customHeight="false" outlineLevel="0" collapsed="false">
      <c r="A421" s="68"/>
      <c r="B421" s="67"/>
      <c r="C421" s="68"/>
      <c r="D421" s="68"/>
      <c r="E421" s="69"/>
      <c r="F421" s="69"/>
      <c r="G421" s="70" t="str">
        <f aca="false">IF(OR(E421="",AND($C$3="",$E$3="")),"",IF(B421="","Sin fecha",IF(AND(OR($C$3="",B421&gt;=$C$3),OR($E$3="",B421&lt;=$E$3)),"Sí","No")))</f>
        <v/>
      </c>
      <c r="H421" s="58" t="str">
        <f aca="false">IF(B421="","",YEAR(B421))</f>
        <v/>
      </c>
      <c r="I421" s="70" t="str">
        <f aca="false">IF(B421="","",IF(MONTH(B421)=1,"X",""))</f>
        <v/>
      </c>
      <c r="J421" s="70" t="str">
        <f aca="false">IF(B421="","",IF(MONTH(B421)=2,"X",""))</f>
        <v/>
      </c>
      <c r="K421" s="70" t="str">
        <f aca="false">IF(B421="","",IF(MONTH(B421)=3,"X",""))</f>
        <v/>
      </c>
      <c r="L421" s="70" t="str">
        <f aca="false">IF(B421="","",IF(MONTH(B421)=4,"X",""))</f>
        <v/>
      </c>
      <c r="M421" s="70" t="str">
        <f aca="false">IF(B421="","",IF(MONTH(B421)=5,"X",""))</f>
        <v/>
      </c>
      <c r="N421" s="70" t="str">
        <f aca="false">IF(B421="","",IF(MONTH(B421)=6,"X",""))</f>
        <v/>
      </c>
      <c r="O421" s="70" t="str">
        <f aca="false">IF(B421="","",IF(MONTH(B421)=7,"X",""))</f>
        <v/>
      </c>
      <c r="P421" s="70" t="str">
        <f aca="false">IF(B421="","",IF(MONTH(B421)=8,"X",""))</f>
        <v/>
      </c>
      <c r="Q421" s="70" t="str">
        <f aca="false">IF(B421="","",IF(MONTH(B421)=9,"X",""))</f>
        <v/>
      </c>
      <c r="R421" s="70" t="str">
        <f aca="false">IF(B421="","",IF(MONTH(B421)=10,"X",""))</f>
        <v/>
      </c>
      <c r="S421" s="70" t="str">
        <f aca="false">IF(B421="","",IF(MONTH(B421)=11,"X",""))</f>
        <v/>
      </c>
      <c r="T421" s="70" t="str">
        <f aca="false">IF(B421="","",IF(MONTH(B421)=12,"X",""))</f>
        <v/>
      </c>
      <c r="U421" s="58" t="str">
        <f aca="false">IF(E421="","",SUMIF($E$5:$E$1000,E421,$AD$5:$AD$1000))</f>
        <v/>
      </c>
      <c r="V421" s="71" t="str">
        <f aca="false">IF(E421="","",_xlfn.TEXTJOIN(" + ",TRUE(),IF(COUNTIFS($E$5:$E$1000,E421,$C$5:$C$1000,"Auditoría Interna")&gt;0,"Interna",""),IF(COUNTIFS($E$5:$E$1000,E421,$C$5:$C$1000,"Auditoría Externa")&gt;0,"Externa",""),IF(COUNTIFS($E$5:$E$1000,E421,$C$5:$C$1000,"SSF")&gt;0,"SSF",""),IF(COUNTIFS($E$5:$E$1000,E421,$C$5:$C$1000,"Comité de Supervisión")&gt;0,"Comité Sup.",""),IF(COUNTIFS($E$5:$E$1000,E421,$C$5:$C$1000,"Consejo de Administración")&gt;0,"Consejo",""),IF(COUNTIFS($E$5:$E$1000,E421,$C$5:$C$1000,"Otros")&gt;0,"Otros","")))</f>
        <v/>
      </c>
      <c r="W421" s="58" t="str">
        <f aca="false">IF(E421="","",SUMIFS($AD$5:$AD$1000,$E$5:$E$1000,E421,$AA$5:$AA$1000,AA421,$C$5:$C$1000,"&lt;&gt;"&amp;C421))</f>
        <v/>
      </c>
      <c r="X421" s="72"/>
      <c r="Y421" s="68"/>
      <c r="Z421" s="72"/>
      <c r="AA421" s="38" t="str">
        <f aca="false">IF(B421="","",YEAR(B421)*100+MONTH(B421))</f>
        <v/>
      </c>
      <c r="AB421" s="38" t="str">
        <f aca="false">IF(AND(E421&lt;&gt;"",E421=Cruce!$C$5,AD421=1),COUNTIFS($E$5:E421,E421,$AD$5:AD421,1),"")</f>
        <v/>
      </c>
      <c r="AC421" s="38" t="str">
        <f aca="false">IF(E421="","",C421&amp;"|"&amp;X421&amp;"|"&amp;IF(B421="","s/f",TEXT(B421,"yyyymmdd"))&amp;IF(OR(C421="SSF",X421="Visitas Auditoría Interna"),"|"&amp;Y421,""))</f>
        <v/>
      </c>
      <c r="AD421" s="38" t="n">
        <f aca="false">IF(E421="",0,IF(COUNTIFS($E$5:E421,E421,$AC$5:AC421,AC421)=1,1,0))</f>
        <v>0</v>
      </c>
      <c r="AE421" s="38" t="str">
        <f aca="false">IF(OR(E421="",AD421&lt;&gt;1),"",SUBSTITUTE(SUBSTITUTE(C421,"Auditoría ",""),"Consejo de Administración","Consejo")&amp;" – "&amp;IF(B421="","(sin fecha)",DAY(B421)&amp;" de "&amp;CHOOSE(MONTH(B421),"Enero","Febrero","Marzo","Abril","Mayo","Junio","Julio","Agosto","Septiembre","Octubre","Noviembre","Diciembre")&amp;" "&amp;YEAR(B421)))</f>
        <v/>
      </c>
      <c r="AF421" s="38" t="n">
        <f aca="false">IF(E421="",0,IF(COUNTIF($AC$5:AC421,AC421)=1,1,0))</f>
        <v>0</v>
      </c>
    </row>
    <row r="422" customFormat="false" ht="15" hidden="false" customHeight="false" outlineLevel="0" collapsed="false">
      <c r="A422" s="68"/>
      <c r="B422" s="67"/>
      <c r="C422" s="68"/>
      <c r="D422" s="68"/>
      <c r="E422" s="69"/>
      <c r="F422" s="69"/>
      <c r="G422" s="70" t="str">
        <f aca="false">IF(OR(E422="",AND($C$3="",$E$3="")),"",IF(B422="","Sin fecha",IF(AND(OR($C$3="",B422&gt;=$C$3),OR($E$3="",B422&lt;=$E$3)),"Sí","No")))</f>
        <v/>
      </c>
      <c r="H422" s="58" t="str">
        <f aca="false">IF(B422="","",YEAR(B422))</f>
        <v/>
      </c>
      <c r="I422" s="70" t="str">
        <f aca="false">IF(B422="","",IF(MONTH(B422)=1,"X",""))</f>
        <v/>
      </c>
      <c r="J422" s="70" t="str">
        <f aca="false">IF(B422="","",IF(MONTH(B422)=2,"X",""))</f>
        <v/>
      </c>
      <c r="K422" s="70" t="str">
        <f aca="false">IF(B422="","",IF(MONTH(B422)=3,"X",""))</f>
        <v/>
      </c>
      <c r="L422" s="70" t="str">
        <f aca="false">IF(B422="","",IF(MONTH(B422)=4,"X",""))</f>
        <v/>
      </c>
      <c r="M422" s="70" t="str">
        <f aca="false">IF(B422="","",IF(MONTH(B422)=5,"X",""))</f>
        <v/>
      </c>
      <c r="N422" s="70" t="str">
        <f aca="false">IF(B422="","",IF(MONTH(B422)=6,"X",""))</f>
        <v/>
      </c>
      <c r="O422" s="70" t="str">
        <f aca="false">IF(B422="","",IF(MONTH(B422)=7,"X",""))</f>
        <v/>
      </c>
      <c r="P422" s="70" t="str">
        <f aca="false">IF(B422="","",IF(MONTH(B422)=8,"X",""))</f>
        <v/>
      </c>
      <c r="Q422" s="70" t="str">
        <f aca="false">IF(B422="","",IF(MONTH(B422)=9,"X",""))</f>
        <v/>
      </c>
      <c r="R422" s="70" t="str">
        <f aca="false">IF(B422="","",IF(MONTH(B422)=10,"X",""))</f>
        <v/>
      </c>
      <c r="S422" s="70" t="str">
        <f aca="false">IF(B422="","",IF(MONTH(B422)=11,"X",""))</f>
        <v/>
      </c>
      <c r="T422" s="70" t="str">
        <f aca="false">IF(B422="","",IF(MONTH(B422)=12,"X",""))</f>
        <v/>
      </c>
      <c r="U422" s="58" t="str">
        <f aca="false">IF(E422="","",SUMIF($E$5:$E$1000,E422,$AD$5:$AD$1000))</f>
        <v/>
      </c>
      <c r="V422" s="71" t="str">
        <f aca="false">IF(E422="","",_xlfn.TEXTJOIN(" + ",TRUE(),IF(COUNTIFS($E$5:$E$1000,E422,$C$5:$C$1000,"Auditoría Interna")&gt;0,"Interna",""),IF(COUNTIFS($E$5:$E$1000,E422,$C$5:$C$1000,"Auditoría Externa")&gt;0,"Externa",""),IF(COUNTIFS($E$5:$E$1000,E422,$C$5:$C$1000,"SSF")&gt;0,"SSF",""),IF(COUNTIFS($E$5:$E$1000,E422,$C$5:$C$1000,"Comité de Supervisión")&gt;0,"Comité Sup.",""),IF(COUNTIFS($E$5:$E$1000,E422,$C$5:$C$1000,"Consejo de Administración")&gt;0,"Consejo",""),IF(COUNTIFS($E$5:$E$1000,E422,$C$5:$C$1000,"Otros")&gt;0,"Otros","")))</f>
        <v/>
      </c>
      <c r="W422" s="58" t="str">
        <f aca="false">IF(E422="","",SUMIFS($AD$5:$AD$1000,$E$5:$E$1000,E422,$AA$5:$AA$1000,AA422,$C$5:$C$1000,"&lt;&gt;"&amp;C422))</f>
        <v/>
      </c>
      <c r="X422" s="72"/>
      <c r="Y422" s="68"/>
      <c r="Z422" s="72"/>
      <c r="AA422" s="38" t="str">
        <f aca="false">IF(B422="","",YEAR(B422)*100+MONTH(B422))</f>
        <v/>
      </c>
      <c r="AB422" s="38" t="str">
        <f aca="false">IF(AND(E422&lt;&gt;"",E422=Cruce!$C$5,AD422=1),COUNTIFS($E$5:E422,E422,$AD$5:AD422,1),"")</f>
        <v/>
      </c>
      <c r="AC422" s="38" t="str">
        <f aca="false">IF(E422="","",C422&amp;"|"&amp;X422&amp;"|"&amp;IF(B422="","s/f",TEXT(B422,"yyyymmdd"))&amp;IF(OR(C422="SSF",X422="Visitas Auditoría Interna"),"|"&amp;Y422,""))</f>
        <v/>
      </c>
      <c r="AD422" s="38" t="n">
        <f aca="false">IF(E422="",0,IF(COUNTIFS($E$5:E422,E422,$AC$5:AC422,AC422)=1,1,0))</f>
        <v>0</v>
      </c>
      <c r="AE422" s="38" t="str">
        <f aca="false">IF(OR(E422="",AD422&lt;&gt;1),"",SUBSTITUTE(SUBSTITUTE(C422,"Auditoría ",""),"Consejo de Administración","Consejo")&amp;" – "&amp;IF(B422="","(sin fecha)",DAY(B422)&amp;" de "&amp;CHOOSE(MONTH(B422),"Enero","Febrero","Marzo","Abril","Mayo","Junio","Julio","Agosto","Septiembre","Octubre","Noviembre","Diciembre")&amp;" "&amp;YEAR(B422)))</f>
        <v/>
      </c>
      <c r="AF422" s="38" t="n">
        <f aca="false">IF(E422="",0,IF(COUNTIF($AC$5:AC422,AC422)=1,1,0))</f>
        <v>0</v>
      </c>
    </row>
    <row r="423" customFormat="false" ht="15" hidden="false" customHeight="false" outlineLevel="0" collapsed="false">
      <c r="A423" s="68"/>
      <c r="B423" s="67"/>
      <c r="C423" s="68"/>
      <c r="D423" s="68"/>
      <c r="E423" s="69"/>
      <c r="F423" s="69"/>
      <c r="G423" s="70" t="str">
        <f aca="false">IF(OR(E423="",AND($C$3="",$E$3="")),"",IF(B423="","Sin fecha",IF(AND(OR($C$3="",B423&gt;=$C$3),OR($E$3="",B423&lt;=$E$3)),"Sí","No")))</f>
        <v/>
      </c>
      <c r="H423" s="58" t="str">
        <f aca="false">IF(B423="","",YEAR(B423))</f>
        <v/>
      </c>
      <c r="I423" s="70" t="str">
        <f aca="false">IF(B423="","",IF(MONTH(B423)=1,"X",""))</f>
        <v/>
      </c>
      <c r="J423" s="70" t="str">
        <f aca="false">IF(B423="","",IF(MONTH(B423)=2,"X",""))</f>
        <v/>
      </c>
      <c r="K423" s="70" t="str">
        <f aca="false">IF(B423="","",IF(MONTH(B423)=3,"X",""))</f>
        <v/>
      </c>
      <c r="L423" s="70" t="str">
        <f aca="false">IF(B423="","",IF(MONTH(B423)=4,"X",""))</f>
        <v/>
      </c>
      <c r="M423" s="70" t="str">
        <f aca="false">IF(B423="","",IF(MONTH(B423)=5,"X",""))</f>
        <v/>
      </c>
      <c r="N423" s="70" t="str">
        <f aca="false">IF(B423="","",IF(MONTH(B423)=6,"X",""))</f>
        <v/>
      </c>
      <c r="O423" s="70" t="str">
        <f aca="false">IF(B423="","",IF(MONTH(B423)=7,"X",""))</f>
        <v/>
      </c>
      <c r="P423" s="70" t="str">
        <f aca="false">IF(B423="","",IF(MONTH(B423)=8,"X",""))</f>
        <v/>
      </c>
      <c r="Q423" s="70" t="str">
        <f aca="false">IF(B423="","",IF(MONTH(B423)=9,"X",""))</f>
        <v/>
      </c>
      <c r="R423" s="70" t="str">
        <f aca="false">IF(B423="","",IF(MONTH(B423)=10,"X",""))</f>
        <v/>
      </c>
      <c r="S423" s="70" t="str">
        <f aca="false">IF(B423="","",IF(MONTH(B423)=11,"X",""))</f>
        <v/>
      </c>
      <c r="T423" s="70" t="str">
        <f aca="false">IF(B423="","",IF(MONTH(B423)=12,"X",""))</f>
        <v/>
      </c>
      <c r="U423" s="58" t="str">
        <f aca="false">IF(E423="","",SUMIF($E$5:$E$1000,E423,$AD$5:$AD$1000))</f>
        <v/>
      </c>
      <c r="V423" s="71" t="str">
        <f aca="false">IF(E423="","",_xlfn.TEXTJOIN(" + ",TRUE(),IF(COUNTIFS($E$5:$E$1000,E423,$C$5:$C$1000,"Auditoría Interna")&gt;0,"Interna",""),IF(COUNTIFS($E$5:$E$1000,E423,$C$5:$C$1000,"Auditoría Externa")&gt;0,"Externa",""),IF(COUNTIFS($E$5:$E$1000,E423,$C$5:$C$1000,"SSF")&gt;0,"SSF",""),IF(COUNTIFS($E$5:$E$1000,E423,$C$5:$C$1000,"Comité de Supervisión")&gt;0,"Comité Sup.",""),IF(COUNTIFS($E$5:$E$1000,E423,$C$5:$C$1000,"Consejo de Administración")&gt;0,"Consejo",""),IF(COUNTIFS($E$5:$E$1000,E423,$C$5:$C$1000,"Otros")&gt;0,"Otros","")))</f>
        <v/>
      </c>
      <c r="W423" s="58" t="str">
        <f aca="false">IF(E423="","",SUMIFS($AD$5:$AD$1000,$E$5:$E$1000,E423,$AA$5:$AA$1000,AA423,$C$5:$C$1000,"&lt;&gt;"&amp;C423))</f>
        <v/>
      </c>
      <c r="X423" s="72"/>
      <c r="Y423" s="68"/>
      <c r="Z423" s="72"/>
      <c r="AA423" s="38" t="str">
        <f aca="false">IF(B423="","",YEAR(B423)*100+MONTH(B423))</f>
        <v/>
      </c>
      <c r="AB423" s="38" t="str">
        <f aca="false">IF(AND(E423&lt;&gt;"",E423=Cruce!$C$5,AD423=1),COUNTIFS($E$5:E423,E423,$AD$5:AD423,1),"")</f>
        <v/>
      </c>
      <c r="AC423" s="38" t="str">
        <f aca="false">IF(E423="","",C423&amp;"|"&amp;X423&amp;"|"&amp;IF(B423="","s/f",TEXT(B423,"yyyymmdd"))&amp;IF(OR(C423="SSF",X423="Visitas Auditoría Interna"),"|"&amp;Y423,""))</f>
        <v/>
      </c>
      <c r="AD423" s="38" t="n">
        <f aca="false">IF(E423="",0,IF(COUNTIFS($E$5:E423,E423,$AC$5:AC423,AC423)=1,1,0))</f>
        <v>0</v>
      </c>
      <c r="AE423" s="38" t="str">
        <f aca="false">IF(OR(E423="",AD423&lt;&gt;1),"",SUBSTITUTE(SUBSTITUTE(C423,"Auditoría ",""),"Consejo de Administración","Consejo")&amp;" – "&amp;IF(B423="","(sin fecha)",DAY(B423)&amp;" de "&amp;CHOOSE(MONTH(B423),"Enero","Febrero","Marzo","Abril","Mayo","Junio","Julio","Agosto","Septiembre","Octubre","Noviembre","Diciembre")&amp;" "&amp;YEAR(B423)))</f>
        <v/>
      </c>
      <c r="AF423" s="38" t="n">
        <f aca="false">IF(E423="",0,IF(COUNTIF($AC$5:AC423,AC423)=1,1,0))</f>
        <v>0</v>
      </c>
    </row>
    <row r="424" customFormat="false" ht="15" hidden="false" customHeight="false" outlineLevel="0" collapsed="false">
      <c r="A424" s="68"/>
      <c r="B424" s="67"/>
      <c r="C424" s="68"/>
      <c r="D424" s="68"/>
      <c r="E424" s="69"/>
      <c r="F424" s="69"/>
      <c r="G424" s="70" t="str">
        <f aca="false">IF(OR(E424="",AND($C$3="",$E$3="")),"",IF(B424="","Sin fecha",IF(AND(OR($C$3="",B424&gt;=$C$3),OR($E$3="",B424&lt;=$E$3)),"Sí","No")))</f>
        <v/>
      </c>
      <c r="H424" s="58" t="str">
        <f aca="false">IF(B424="","",YEAR(B424))</f>
        <v/>
      </c>
      <c r="I424" s="70" t="str">
        <f aca="false">IF(B424="","",IF(MONTH(B424)=1,"X",""))</f>
        <v/>
      </c>
      <c r="J424" s="70" t="str">
        <f aca="false">IF(B424="","",IF(MONTH(B424)=2,"X",""))</f>
        <v/>
      </c>
      <c r="K424" s="70" t="str">
        <f aca="false">IF(B424="","",IF(MONTH(B424)=3,"X",""))</f>
        <v/>
      </c>
      <c r="L424" s="70" t="str">
        <f aca="false">IF(B424="","",IF(MONTH(B424)=4,"X",""))</f>
        <v/>
      </c>
      <c r="M424" s="70" t="str">
        <f aca="false">IF(B424="","",IF(MONTH(B424)=5,"X",""))</f>
        <v/>
      </c>
      <c r="N424" s="70" t="str">
        <f aca="false">IF(B424="","",IF(MONTH(B424)=6,"X",""))</f>
        <v/>
      </c>
      <c r="O424" s="70" t="str">
        <f aca="false">IF(B424="","",IF(MONTH(B424)=7,"X",""))</f>
        <v/>
      </c>
      <c r="P424" s="70" t="str">
        <f aca="false">IF(B424="","",IF(MONTH(B424)=8,"X",""))</f>
        <v/>
      </c>
      <c r="Q424" s="70" t="str">
        <f aca="false">IF(B424="","",IF(MONTH(B424)=9,"X",""))</f>
        <v/>
      </c>
      <c r="R424" s="70" t="str">
        <f aca="false">IF(B424="","",IF(MONTH(B424)=10,"X",""))</f>
        <v/>
      </c>
      <c r="S424" s="70" t="str">
        <f aca="false">IF(B424="","",IF(MONTH(B424)=11,"X",""))</f>
        <v/>
      </c>
      <c r="T424" s="70" t="str">
        <f aca="false">IF(B424="","",IF(MONTH(B424)=12,"X",""))</f>
        <v/>
      </c>
      <c r="U424" s="58" t="str">
        <f aca="false">IF(E424="","",SUMIF($E$5:$E$1000,E424,$AD$5:$AD$1000))</f>
        <v/>
      </c>
      <c r="V424" s="71" t="str">
        <f aca="false">IF(E424="","",_xlfn.TEXTJOIN(" + ",TRUE(),IF(COUNTIFS($E$5:$E$1000,E424,$C$5:$C$1000,"Auditoría Interna")&gt;0,"Interna",""),IF(COUNTIFS($E$5:$E$1000,E424,$C$5:$C$1000,"Auditoría Externa")&gt;0,"Externa",""),IF(COUNTIFS($E$5:$E$1000,E424,$C$5:$C$1000,"SSF")&gt;0,"SSF",""),IF(COUNTIFS($E$5:$E$1000,E424,$C$5:$C$1000,"Comité de Supervisión")&gt;0,"Comité Sup.",""),IF(COUNTIFS($E$5:$E$1000,E424,$C$5:$C$1000,"Consejo de Administración")&gt;0,"Consejo",""),IF(COUNTIFS($E$5:$E$1000,E424,$C$5:$C$1000,"Otros")&gt;0,"Otros","")))</f>
        <v/>
      </c>
      <c r="W424" s="58" t="str">
        <f aca="false">IF(E424="","",SUMIFS($AD$5:$AD$1000,$E$5:$E$1000,E424,$AA$5:$AA$1000,AA424,$C$5:$C$1000,"&lt;&gt;"&amp;C424))</f>
        <v/>
      </c>
      <c r="X424" s="72"/>
      <c r="Y424" s="68"/>
      <c r="Z424" s="72"/>
      <c r="AA424" s="38" t="str">
        <f aca="false">IF(B424="","",YEAR(B424)*100+MONTH(B424))</f>
        <v/>
      </c>
      <c r="AB424" s="38" t="str">
        <f aca="false">IF(AND(E424&lt;&gt;"",E424=Cruce!$C$5,AD424=1),COUNTIFS($E$5:E424,E424,$AD$5:AD424,1),"")</f>
        <v/>
      </c>
      <c r="AC424" s="38" t="str">
        <f aca="false">IF(E424="","",C424&amp;"|"&amp;X424&amp;"|"&amp;IF(B424="","s/f",TEXT(B424,"yyyymmdd"))&amp;IF(OR(C424="SSF",X424="Visitas Auditoría Interna"),"|"&amp;Y424,""))</f>
        <v/>
      </c>
      <c r="AD424" s="38" t="n">
        <f aca="false">IF(E424="",0,IF(COUNTIFS($E$5:E424,E424,$AC$5:AC424,AC424)=1,1,0))</f>
        <v>0</v>
      </c>
      <c r="AE424" s="38" t="str">
        <f aca="false">IF(OR(E424="",AD424&lt;&gt;1),"",SUBSTITUTE(SUBSTITUTE(C424,"Auditoría ",""),"Consejo de Administración","Consejo")&amp;" – "&amp;IF(B424="","(sin fecha)",DAY(B424)&amp;" de "&amp;CHOOSE(MONTH(B424),"Enero","Febrero","Marzo","Abril","Mayo","Junio","Julio","Agosto","Septiembre","Octubre","Noviembre","Diciembre")&amp;" "&amp;YEAR(B424)))</f>
        <v/>
      </c>
      <c r="AF424" s="38" t="n">
        <f aca="false">IF(E424="",0,IF(COUNTIF($AC$5:AC424,AC424)=1,1,0))</f>
        <v>0</v>
      </c>
    </row>
    <row r="425" customFormat="false" ht="15" hidden="false" customHeight="false" outlineLevel="0" collapsed="false">
      <c r="A425" s="68"/>
      <c r="B425" s="67"/>
      <c r="C425" s="68"/>
      <c r="D425" s="68"/>
      <c r="E425" s="69"/>
      <c r="F425" s="69"/>
      <c r="G425" s="70" t="str">
        <f aca="false">IF(OR(E425="",AND($C$3="",$E$3="")),"",IF(B425="","Sin fecha",IF(AND(OR($C$3="",B425&gt;=$C$3),OR($E$3="",B425&lt;=$E$3)),"Sí","No")))</f>
        <v/>
      </c>
      <c r="H425" s="58" t="str">
        <f aca="false">IF(B425="","",YEAR(B425))</f>
        <v/>
      </c>
      <c r="I425" s="70" t="str">
        <f aca="false">IF(B425="","",IF(MONTH(B425)=1,"X",""))</f>
        <v/>
      </c>
      <c r="J425" s="70" t="str">
        <f aca="false">IF(B425="","",IF(MONTH(B425)=2,"X",""))</f>
        <v/>
      </c>
      <c r="K425" s="70" t="str">
        <f aca="false">IF(B425="","",IF(MONTH(B425)=3,"X",""))</f>
        <v/>
      </c>
      <c r="L425" s="70" t="str">
        <f aca="false">IF(B425="","",IF(MONTH(B425)=4,"X",""))</f>
        <v/>
      </c>
      <c r="M425" s="70" t="str">
        <f aca="false">IF(B425="","",IF(MONTH(B425)=5,"X",""))</f>
        <v/>
      </c>
      <c r="N425" s="70" t="str">
        <f aca="false">IF(B425="","",IF(MONTH(B425)=6,"X",""))</f>
        <v/>
      </c>
      <c r="O425" s="70" t="str">
        <f aca="false">IF(B425="","",IF(MONTH(B425)=7,"X",""))</f>
        <v/>
      </c>
      <c r="P425" s="70" t="str">
        <f aca="false">IF(B425="","",IF(MONTH(B425)=8,"X",""))</f>
        <v/>
      </c>
      <c r="Q425" s="70" t="str">
        <f aca="false">IF(B425="","",IF(MONTH(B425)=9,"X",""))</f>
        <v/>
      </c>
      <c r="R425" s="70" t="str">
        <f aca="false">IF(B425="","",IF(MONTH(B425)=10,"X",""))</f>
        <v/>
      </c>
      <c r="S425" s="70" t="str">
        <f aca="false">IF(B425="","",IF(MONTH(B425)=11,"X",""))</f>
        <v/>
      </c>
      <c r="T425" s="70" t="str">
        <f aca="false">IF(B425="","",IF(MONTH(B425)=12,"X",""))</f>
        <v/>
      </c>
      <c r="U425" s="58" t="str">
        <f aca="false">IF(E425="","",SUMIF($E$5:$E$1000,E425,$AD$5:$AD$1000))</f>
        <v/>
      </c>
      <c r="V425" s="71" t="str">
        <f aca="false">IF(E425="","",_xlfn.TEXTJOIN(" + ",TRUE(),IF(COUNTIFS($E$5:$E$1000,E425,$C$5:$C$1000,"Auditoría Interna")&gt;0,"Interna",""),IF(COUNTIFS($E$5:$E$1000,E425,$C$5:$C$1000,"Auditoría Externa")&gt;0,"Externa",""),IF(COUNTIFS($E$5:$E$1000,E425,$C$5:$C$1000,"SSF")&gt;0,"SSF",""),IF(COUNTIFS($E$5:$E$1000,E425,$C$5:$C$1000,"Comité de Supervisión")&gt;0,"Comité Sup.",""),IF(COUNTIFS($E$5:$E$1000,E425,$C$5:$C$1000,"Consejo de Administración")&gt;0,"Consejo",""),IF(COUNTIFS($E$5:$E$1000,E425,$C$5:$C$1000,"Otros")&gt;0,"Otros","")))</f>
        <v/>
      </c>
      <c r="W425" s="58" t="str">
        <f aca="false">IF(E425="","",SUMIFS($AD$5:$AD$1000,$E$5:$E$1000,E425,$AA$5:$AA$1000,AA425,$C$5:$C$1000,"&lt;&gt;"&amp;C425))</f>
        <v/>
      </c>
      <c r="X425" s="72"/>
      <c r="Y425" s="68"/>
      <c r="Z425" s="72"/>
      <c r="AA425" s="38" t="str">
        <f aca="false">IF(B425="","",YEAR(B425)*100+MONTH(B425))</f>
        <v/>
      </c>
      <c r="AB425" s="38" t="str">
        <f aca="false">IF(AND(E425&lt;&gt;"",E425=Cruce!$C$5,AD425=1),COUNTIFS($E$5:E425,E425,$AD$5:AD425,1),"")</f>
        <v/>
      </c>
      <c r="AC425" s="38" t="str">
        <f aca="false">IF(E425="","",C425&amp;"|"&amp;X425&amp;"|"&amp;IF(B425="","s/f",TEXT(B425,"yyyymmdd"))&amp;IF(OR(C425="SSF",X425="Visitas Auditoría Interna"),"|"&amp;Y425,""))</f>
        <v/>
      </c>
      <c r="AD425" s="38" t="n">
        <f aca="false">IF(E425="",0,IF(COUNTIFS($E$5:E425,E425,$AC$5:AC425,AC425)=1,1,0))</f>
        <v>0</v>
      </c>
      <c r="AE425" s="38" t="str">
        <f aca="false">IF(OR(E425="",AD425&lt;&gt;1),"",SUBSTITUTE(SUBSTITUTE(C425,"Auditoría ",""),"Consejo de Administración","Consejo")&amp;" – "&amp;IF(B425="","(sin fecha)",DAY(B425)&amp;" de "&amp;CHOOSE(MONTH(B425),"Enero","Febrero","Marzo","Abril","Mayo","Junio","Julio","Agosto","Septiembre","Octubre","Noviembre","Diciembre")&amp;" "&amp;YEAR(B425)))</f>
        <v/>
      </c>
      <c r="AF425" s="38" t="n">
        <f aca="false">IF(E425="",0,IF(COUNTIF($AC$5:AC425,AC425)=1,1,0))</f>
        <v>0</v>
      </c>
    </row>
    <row r="426" customFormat="false" ht="15" hidden="false" customHeight="false" outlineLevel="0" collapsed="false">
      <c r="A426" s="68"/>
      <c r="B426" s="67"/>
      <c r="C426" s="68"/>
      <c r="D426" s="68"/>
      <c r="E426" s="69"/>
      <c r="F426" s="69"/>
      <c r="G426" s="70" t="str">
        <f aca="false">IF(OR(E426="",AND($C$3="",$E$3="")),"",IF(B426="","Sin fecha",IF(AND(OR($C$3="",B426&gt;=$C$3),OR($E$3="",B426&lt;=$E$3)),"Sí","No")))</f>
        <v/>
      </c>
      <c r="H426" s="58" t="str">
        <f aca="false">IF(B426="","",YEAR(B426))</f>
        <v/>
      </c>
      <c r="I426" s="70" t="str">
        <f aca="false">IF(B426="","",IF(MONTH(B426)=1,"X",""))</f>
        <v/>
      </c>
      <c r="J426" s="70" t="str">
        <f aca="false">IF(B426="","",IF(MONTH(B426)=2,"X",""))</f>
        <v/>
      </c>
      <c r="K426" s="70" t="str">
        <f aca="false">IF(B426="","",IF(MONTH(B426)=3,"X",""))</f>
        <v/>
      </c>
      <c r="L426" s="70" t="str">
        <f aca="false">IF(B426="","",IF(MONTH(B426)=4,"X",""))</f>
        <v/>
      </c>
      <c r="M426" s="70" t="str">
        <f aca="false">IF(B426="","",IF(MONTH(B426)=5,"X",""))</f>
        <v/>
      </c>
      <c r="N426" s="70" t="str">
        <f aca="false">IF(B426="","",IF(MONTH(B426)=6,"X",""))</f>
        <v/>
      </c>
      <c r="O426" s="70" t="str">
        <f aca="false">IF(B426="","",IF(MONTH(B426)=7,"X",""))</f>
        <v/>
      </c>
      <c r="P426" s="70" t="str">
        <f aca="false">IF(B426="","",IF(MONTH(B426)=8,"X",""))</f>
        <v/>
      </c>
      <c r="Q426" s="70" t="str">
        <f aca="false">IF(B426="","",IF(MONTH(B426)=9,"X",""))</f>
        <v/>
      </c>
      <c r="R426" s="70" t="str">
        <f aca="false">IF(B426="","",IF(MONTH(B426)=10,"X",""))</f>
        <v/>
      </c>
      <c r="S426" s="70" t="str">
        <f aca="false">IF(B426="","",IF(MONTH(B426)=11,"X",""))</f>
        <v/>
      </c>
      <c r="T426" s="70" t="str">
        <f aca="false">IF(B426="","",IF(MONTH(B426)=12,"X",""))</f>
        <v/>
      </c>
      <c r="U426" s="58" t="str">
        <f aca="false">IF(E426="","",SUMIF($E$5:$E$1000,E426,$AD$5:$AD$1000))</f>
        <v/>
      </c>
      <c r="V426" s="71" t="str">
        <f aca="false">IF(E426="","",_xlfn.TEXTJOIN(" + ",TRUE(),IF(COUNTIFS($E$5:$E$1000,E426,$C$5:$C$1000,"Auditoría Interna")&gt;0,"Interna",""),IF(COUNTIFS($E$5:$E$1000,E426,$C$5:$C$1000,"Auditoría Externa")&gt;0,"Externa",""),IF(COUNTIFS($E$5:$E$1000,E426,$C$5:$C$1000,"SSF")&gt;0,"SSF",""),IF(COUNTIFS($E$5:$E$1000,E426,$C$5:$C$1000,"Comité de Supervisión")&gt;0,"Comité Sup.",""),IF(COUNTIFS($E$5:$E$1000,E426,$C$5:$C$1000,"Consejo de Administración")&gt;0,"Consejo",""),IF(COUNTIFS($E$5:$E$1000,E426,$C$5:$C$1000,"Otros")&gt;0,"Otros","")))</f>
        <v/>
      </c>
      <c r="W426" s="58" t="str">
        <f aca="false">IF(E426="","",SUMIFS($AD$5:$AD$1000,$E$5:$E$1000,E426,$AA$5:$AA$1000,AA426,$C$5:$C$1000,"&lt;&gt;"&amp;C426))</f>
        <v/>
      </c>
      <c r="X426" s="72"/>
      <c r="Y426" s="68"/>
      <c r="Z426" s="72"/>
      <c r="AA426" s="38" t="str">
        <f aca="false">IF(B426="","",YEAR(B426)*100+MONTH(B426))</f>
        <v/>
      </c>
      <c r="AB426" s="38" t="str">
        <f aca="false">IF(AND(E426&lt;&gt;"",E426=Cruce!$C$5,AD426=1),COUNTIFS($E$5:E426,E426,$AD$5:AD426,1),"")</f>
        <v/>
      </c>
      <c r="AC426" s="38" t="str">
        <f aca="false">IF(E426="","",C426&amp;"|"&amp;X426&amp;"|"&amp;IF(B426="","s/f",TEXT(B426,"yyyymmdd"))&amp;IF(OR(C426="SSF",X426="Visitas Auditoría Interna"),"|"&amp;Y426,""))</f>
        <v/>
      </c>
      <c r="AD426" s="38" t="n">
        <f aca="false">IF(E426="",0,IF(COUNTIFS($E$5:E426,E426,$AC$5:AC426,AC426)=1,1,0))</f>
        <v>0</v>
      </c>
      <c r="AE426" s="38" t="str">
        <f aca="false">IF(OR(E426="",AD426&lt;&gt;1),"",SUBSTITUTE(SUBSTITUTE(C426,"Auditoría ",""),"Consejo de Administración","Consejo")&amp;" – "&amp;IF(B426="","(sin fecha)",DAY(B426)&amp;" de "&amp;CHOOSE(MONTH(B426),"Enero","Febrero","Marzo","Abril","Mayo","Junio","Julio","Agosto","Septiembre","Octubre","Noviembre","Diciembre")&amp;" "&amp;YEAR(B426)))</f>
        <v/>
      </c>
      <c r="AF426" s="38" t="n">
        <f aca="false">IF(E426="",0,IF(COUNTIF($AC$5:AC426,AC426)=1,1,0))</f>
        <v>0</v>
      </c>
    </row>
    <row r="427" customFormat="false" ht="15" hidden="false" customHeight="false" outlineLevel="0" collapsed="false">
      <c r="A427" s="68"/>
      <c r="B427" s="67"/>
      <c r="C427" s="68"/>
      <c r="D427" s="68"/>
      <c r="E427" s="69"/>
      <c r="F427" s="69"/>
      <c r="G427" s="70" t="str">
        <f aca="false">IF(OR(E427="",AND($C$3="",$E$3="")),"",IF(B427="","Sin fecha",IF(AND(OR($C$3="",B427&gt;=$C$3),OR($E$3="",B427&lt;=$E$3)),"Sí","No")))</f>
        <v/>
      </c>
      <c r="H427" s="58" t="str">
        <f aca="false">IF(B427="","",YEAR(B427))</f>
        <v/>
      </c>
      <c r="I427" s="70" t="str">
        <f aca="false">IF(B427="","",IF(MONTH(B427)=1,"X",""))</f>
        <v/>
      </c>
      <c r="J427" s="70" t="str">
        <f aca="false">IF(B427="","",IF(MONTH(B427)=2,"X",""))</f>
        <v/>
      </c>
      <c r="K427" s="70" t="str">
        <f aca="false">IF(B427="","",IF(MONTH(B427)=3,"X",""))</f>
        <v/>
      </c>
      <c r="L427" s="70" t="str">
        <f aca="false">IF(B427="","",IF(MONTH(B427)=4,"X",""))</f>
        <v/>
      </c>
      <c r="M427" s="70" t="str">
        <f aca="false">IF(B427="","",IF(MONTH(B427)=5,"X",""))</f>
        <v/>
      </c>
      <c r="N427" s="70" t="str">
        <f aca="false">IF(B427="","",IF(MONTH(B427)=6,"X",""))</f>
        <v/>
      </c>
      <c r="O427" s="70" t="str">
        <f aca="false">IF(B427="","",IF(MONTH(B427)=7,"X",""))</f>
        <v/>
      </c>
      <c r="P427" s="70" t="str">
        <f aca="false">IF(B427="","",IF(MONTH(B427)=8,"X",""))</f>
        <v/>
      </c>
      <c r="Q427" s="70" t="str">
        <f aca="false">IF(B427="","",IF(MONTH(B427)=9,"X",""))</f>
        <v/>
      </c>
      <c r="R427" s="70" t="str">
        <f aca="false">IF(B427="","",IF(MONTH(B427)=10,"X",""))</f>
        <v/>
      </c>
      <c r="S427" s="70" t="str">
        <f aca="false">IF(B427="","",IF(MONTH(B427)=11,"X",""))</f>
        <v/>
      </c>
      <c r="T427" s="70" t="str">
        <f aca="false">IF(B427="","",IF(MONTH(B427)=12,"X",""))</f>
        <v/>
      </c>
      <c r="U427" s="58" t="str">
        <f aca="false">IF(E427="","",SUMIF($E$5:$E$1000,E427,$AD$5:$AD$1000))</f>
        <v/>
      </c>
      <c r="V427" s="71" t="str">
        <f aca="false">IF(E427="","",_xlfn.TEXTJOIN(" + ",TRUE(),IF(COUNTIFS($E$5:$E$1000,E427,$C$5:$C$1000,"Auditoría Interna")&gt;0,"Interna",""),IF(COUNTIFS($E$5:$E$1000,E427,$C$5:$C$1000,"Auditoría Externa")&gt;0,"Externa",""),IF(COUNTIFS($E$5:$E$1000,E427,$C$5:$C$1000,"SSF")&gt;0,"SSF",""),IF(COUNTIFS($E$5:$E$1000,E427,$C$5:$C$1000,"Comité de Supervisión")&gt;0,"Comité Sup.",""),IF(COUNTIFS($E$5:$E$1000,E427,$C$5:$C$1000,"Consejo de Administración")&gt;0,"Consejo",""),IF(COUNTIFS($E$5:$E$1000,E427,$C$5:$C$1000,"Otros")&gt;0,"Otros","")))</f>
        <v/>
      </c>
      <c r="W427" s="58" t="str">
        <f aca="false">IF(E427="","",SUMIFS($AD$5:$AD$1000,$E$5:$E$1000,E427,$AA$5:$AA$1000,AA427,$C$5:$C$1000,"&lt;&gt;"&amp;C427))</f>
        <v/>
      </c>
      <c r="X427" s="72"/>
      <c r="Y427" s="68"/>
      <c r="Z427" s="72"/>
      <c r="AA427" s="38" t="str">
        <f aca="false">IF(B427="","",YEAR(B427)*100+MONTH(B427))</f>
        <v/>
      </c>
      <c r="AB427" s="38" t="str">
        <f aca="false">IF(AND(E427&lt;&gt;"",E427=Cruce!$C$5,AD427=1),COUNTIFS($E$5:E427,E427,$AD$5:AD427,1),"")</f>
        <v/>
      </c>
      <c r="AC427" s="38" t="str">
        <f aca="false">IF(E427="","",C427&amp;"|"&amp;X427&amp;"|"&amp;IF(B427="","s/f",TEXT(B427,"yyyymmdd"))&amp;IF(OR(C427="SSF",X427="Visitas Auditoría Interna"),"|"&amp;Y427,""))</f>
        <v/>
      </c>
      <c r="AD427" s="38" t="n">
        <f aca="false">IF(E427="",0,IF(COUNTIFS($E$5:E427,E427,$AC$5:AC427,AC427)=1,1,0))</f>
        <v>0</v>
      </c>
      <c r="AE427" s="38" t="str">
        <f aca="false">IF(OR(E427="",AD427&lt;&gt;1),"",SUBSTITUTE(SUBSTITUTE(C427,"Auditoría ",""),"Consejo de Administración","Consejo")&amp;" – "&amp;IF(B427="","(sin fecha)",DAY(B427)&amp;" de "&amp;CHOOSE(MONTH(B427),"Enero","Febrero","Marzo","Abril","Mayo","Junio","Julio","Agosto","Septiembre","Octubre","Noviembre","Diciembre")&amp;" "&amp;YEAR(B427)))</f>
        <v/>
      </c>
      <c r="AF427" s="38" t="n">
        <f aca="false">IF(E427="",0,IF(COUNTIF($AC$5:AC427,AC427)=1,1,0))</f>
        <v>0</v>
      </c>
    </row>
    <row r="428" customFormat="false" ht="15" hidden="false" customHeight="false" outlineLevel="0" collapsed="false">
      <c r="A428" s="68"/>
      <c r="B428" s="67"/>
      <c r="C428" s="68"/>
      <c r="D428" s="68"/>
      <c r="E428" s="69"/>
      <c r="F428" s="69"/>
      <c r="G428" s="70" t="str">
        <f aca="false">IF(OR(E428="",AND($C$3="",$E$3="")),"",IF(B428="","Sin fecha",IF(AND(OR($C$3="",B428&gt;=$C$3),OR($E$3="",B428&lt;=$E$3)),"Sí","No")))</f>
        <v/>
      </c>
      <c r="H428" s="58" t="str">
        <f aca="false">IF(B428="","",YEAR(B428))</f>
        <v/>
      </c>
      <c r="I428" s="70" t="str">
        <f aca="false">IF(B428="","",IF(MONTH(B428)=1,"X",""))</f>
        <v/>
      </c>
      <c r="J428" s="70" t="str">
        <f aca="false">IF(B428="","",IF(MONTH(B428)=2,"X",""))</f>
        <v/>
      </c>
      <c r="K428" s="70" t="str">
        <f aca="false">IF(B428="","",IF(MONTH(B428)=3,"X",""))</f>
        <v/>
      </c>
      <c r="L428" s="70" t="str">
        <f aca="false">IF(B428="","",IF(MONTH(B428)=4,"X",""))</f>
        <v/>
      </c>
      <c r="M428" s="70" t="str">
        <f aca="false">IF(B428="","",IF(MONTH(B428)=5,"X",""))</f>
        <v/>
      </c>
      <c r="N428" s="70" t="str">
        <f aca="false">IF(B428="","",IF(MONTH(B428)=6,"X",""))</f>
        <v/>
      </c>
      <c r="O428" s="70" t="str">
        <f aca="false">IF(B428="","",IF(MONTH(B428)=7,"X",""))</f>
        <v/>
      </c>
      <c r="P428" s="70" t="str">
        <f aca="false">IF(B428="","",IF(MONTH(B428)=8,"X",""))</f>
        <v/>
      </c>
      <c r="Q428" s="70" t="str">
        <f aca="false">IF(B428="","",IF(MONTH(B428)=9,"X",""))</f>
        <v/>
      </c>
      <c r="R428" s="70" t="str">
        <f aca="false">IF(B428="","",IF(MONTH(B428)=10,"X",""))</f>
        <v/>
      </c>
      <c r="S428" s="70" t="str">
        <f aca="false">IF(B428="","",IF(MONTH(B428)=11,"X",""))</f>
        <v/>
      </c>
      <c r="T428" s="70" t="str">
        <f aca="false">IF(B428="","",IF(MONTH(B428)=12,"X",""))</f>
        <v/>
      </c>
      <c r="U428" s="58" t="str">
        <f aca="false">IF(E428="","",SUMIF($E$5:$E$1000,E428,$AD$5:$AD$1000))</f>
        <v/>
      </c>
      <c r="V428" s="71" t="str">
        <f aca="false">IF(E428="","",_xlfn.TEXTJOIN(" + ",TRUE(),IF(COUNTIFS($E$5:$E$1000,E428,$C$5:$C$1000,"Auditoría Interna")&gt;0,"Interna",""),IF(COUNTIFS($E$5:$E$1000,E428,$C$5:$C$1000,"Auditoría Externa")&gt;0,"Externa",""),IF(COUNTIFS($E$5:$E$1000,E428,$C$5:$C$1000,"SSF")&gt;0,"SSF",""),IF(COUNTIFS($E$5:$E$1000,E428,$C$5:$C$1000,"Comité de Supervisión")&gt;0,"Comité Sup.",""),IF(COUNTIFS($E$5:$E$1000,E428,$C$5:$C$1000,"Consejo de Administración")&gt;0,"Consejo",""),IF(COUNTIFS($E$5:$E$1000,E428,$C$5:$C$1000,"Otros")&gt;0,"Otros","")))</f>
        <v/>
      </c>
      <c r="W428" s="58" t="str">
        <f aca="false">IF(E428="","",SUMIFS($AD$5:$AD$1000,$E$5:$E$1000,E428,$AA$5:$AA$1000,AA428,$C$5:$C$1000,"&lt;&gt;"&amp;C428))</f>
        <v/>
      </c>
      <c r="X428" s="72"/>
      <c r="Y428" s="68"/>
      <c r="Z428" s="72"/>
      <c r="AA428" s="38" t="str">
        <f aca="false">IF(B428="","",YEAR(B428)*100+MONTH(B428))</f>
        <v/>
      </c>
      <c r="AB428" s="38" t="str">
        <f aca="false">IF(AND(E428&lt;&gt;"",E428=Cruce!$C$5,AD428=1),COUNTIFS($E$5:E428,E428,$AD$5:AD428,1),"")</f>
        <v/>
      </c>
      <c r="AC428" s="38" t="str">
        <f aca="false">IF(E428="","",C428&amp;"|"&amp;X428&amp;"|"&amp;IF(B428="","s/f",TEXT(B428,"yyyymmdd"))&amp;IF(OR(C428="SSF",X428="Visitas Auditoría Interna"),"|"&amp;Y428,""))</f>
        <v/>
      </c>
      <c r="AD428" s="38" t="n">
        <f aca="false">IF(E428="",0,IF(COUNTIFS($E$5:E428,E428,$AC$5:AC428,AC428)=1,1,0))</f>
        <v>0</v>
      </c>
      <c r="AE428" s="38" t="str">
        <f aca="false">IF(OR(E428="",AD428&lt;&gt;1),"",SUBSTITUTE(SUBSTITUTE(C428,"Auditoría ",""),"Consejo de Administración","Consejo")&amp;" – "&amp;IF(B428="","(sin fecha)",DAY(B428)&amp;" de "&amp;CHOOSE(MONTH(B428),"Enero","Febrero","Marzo","Abril","Mayo","Junio","Julio","Agosto","Septiembre","Octubre","Noviembre","Diciembre")&amp;" "&amp;YEAR(B428)))</f>
        <v/>
      </c>
      <c r="AF428" s="38" t="n">
        <f aca="false">IF(E428="",0,IF(COUNTIF($AC$5:AC428,AC428)=1,1,0))</f>
        <v>0</v>
      </c>
    </row>
    <row r="429" customFormat="false" ht="15" hidden="false" customHeight="false" outlineLevel="0" collapsed="false">
      <c r="A429" s="68"/>
      <c r="B429" s="67"/>
      <c r="C429" s="68"/>
      <c r="D429" s="68"/>
      <c r="E429" s="69"/>
      <c r="F429" s="69"/>
      <c r="G429" s="70" t="str">
        <f aca="false">IF(OR(E429="",AND($C$3="",$E$3="")),"",IF(B429="","Sin fecha",IF(AND(OR($C$3="",B429&gt;=$C$3),OR($E$3="",B429&lt;=$E$3)),"Sí","No")))</f>
        <v/>
      </c>
      <c r="H429" s="58" t="str">
        <f aca="false">IF(B429="","",YEAR(B429))</f>
        <v/>
      </c>
      <c r="I429" s="70" t="str">
        <f aca="false">IF(B429="","",IF(MONTH(B429)=1,"X",""))</f>
        <v/>
      </c>
      <c r="J429" s="70" t="str">
        <f aca="false">IF(B429="","",IF(MONTH(B429)=2,"X",""))</f>
        <v/>
      </c>
      <c r="K429" s="70" t="str">
        <f aca="false">IF(B429="","",IF(MONTH(B429)=3,"X",""))</f>
        <v/>
      </c>
      <c r="L429" s="70" t="str">
        <f aca="false">IF(B429="","",IF(MONTH(B429)=4,"X",""))</f>
        <v/>
      </c>
      <c r="M429" s="70" t="str">
        <f aca="false">IF(B429="","",IF(MONTH(B429)=5,"X",""))</f>
        <v/>
      </c>
      <c r="N429" s="70" t="str">
        <f aca="false">IF(B429="","",IF(MONTH(B429)=6,"X",""))</f>
        <v/>
      </c>
      <c r="O429" s="70" t="str">
        <f aca="false">IF(B429="","",IF(MONTH(B429)=7,"X",""))</f>
        <v/>
      </c>
      <c r="P429" s="70" t="str">
        <f aca="false">IF(B429="","",IF(MONTH(B429)=8,"X",""))</f>
        <v/>
      </c>
      <c r="Q429" s="70" t="str">
        <f aca="false">IF(B429="","",IF(MONTH(B429)=9,"X",""))</f>
        <v/>
      </c>
      <c r="R429" s="70" t="str">
        <f aca="false">IF(B429="","",IF(MONTH(B429)=10,"X",""))</f>
        <v/>
      </c>
      <c r="S429" s="70" t="str">
        <f aca="false">IF(B429="","",IF(MONTH(B429)=11,"X",""))</f>
        <v/>
      </c>
      <c r="T429" s="70" t="str">
        <f aca="false">IF(B429="","",IF(MONTH(B429)=12,"X",""))</f>
        <v/>
      </c>
      <c r="U429" s="58" t="str">
        <f aca="false">IF(E429="","",SUMIF($E$5:$E$1000,E429,$AD$5:$AD$1000))</f>
        <v/>
      </c>
      <c r="V429" s="71" t="str">
        <f aca="false">IF(E429="","",_xlfn.TEXTJOIN(" + ",TRUE(),IF(COUNTIFS($E$5:$E$1000,E429,$C$5:$C$1000,"Auditoría Interna")&gt;0,"Interna",""),IF(COUNTIFS($E$5:$E$1000,E429,$C$5:$C$1000,"Auditoría Externa")&gt;0,"Externa",""),IF(COUNTIFS($E$5:$E$1000,E429,$C$5:$C$1000,"SSF")&gt;0,"SSF",""),IF(COUNTIFS($E$5:$E$1000,E429,$C$5:$C$1000,"Comité de Supervisión")&gt;0,"Comité Sup.",""),IF(COUNTIFS($E$5:$E$1000,E429,$C$5:$C$1000,"Consejo de Administración")&gt;0,"Consejo",""),IF(COUNTIFS($E$5:$E$1000,E429,$C$5:$C$1000,"Otros")&gt;0,"Otros","")))</f>
        <v/>
      </c>
      <c r="W429" s="58" t="str">
        <f aca="false">IF(E429="","",SUMIFS($AD$5:$AD$1000,$E$5:$E$1000,E429,$AA$5:$AA$1000,AA429,$C$5:$C$1000,"&lt;&gt;"&amp;C429))</f>
        <v/>
      </c>
      <c r="X429" s="72"/>
      <c r="Y429" s="68"/>
      <c r="Z429" s="72"/>
      <c r="AA429" s="38" t="str">
        <f aca="false">IF(B429="","",YEAR(B429)*100+MONTH(B429))</f>
        <v/>
      </c>
      <c r="AB429" s="38" t="str">
        <f aca="false">IF(AND(E429&lt;&gt;"",E429=Cruce!$C$5,AD429=1),COUNTIFS($E$5:E429,E429,$AD$5:AD429,1),"")</f>
        <v/>
      </c>
      <c r="AC429" s="38" t="str">
        <f aca="false">IF(E429="","",C429&amp;"|"&amp;X429&amp;"|"&amp;IF(B429="","s/f",TEXT(B429,"yyyymmdd"))&amp;IF(OR(C429="SSF",X429="Visitas Auditoría Interna"),"|"&amp;Y429,""))</f>
        <v/>
      </c>
      <c r="AD429" s="38" t="n">
        <f aca="false">IF(E429="",0,IF(COUNTIFS($E$5:E429,E429,$AC$5:AC429,AC429)=1,1,0))</f>
        <v>0</v>
      </c>
      <c r="AE429" s="38" t="str">
        <f aca="false">IF(OR(E429="",AD429&lt;&gt;1),"",SUBSTITUTE(SUBSTITUTE(C429,"Auditoría ",""),"Consejo de Administración","Consejo")&amp;" – "&amp;IF(B429="","(sin fecha)",DAY(B429)&amp;" de "&amp;CHOOSE(MONTH(B429),"Enero","Febrero","Marzo","Abril","Mayo","Junio","Julio","Agosto","Septiembre","Octubre","Noviembre","Diciembre")&amp;" "&amp;YEAR(B429)))</f>
        <v/>
      </c>
      <c r="AF429" s="38" t="n">
        <f aca="false">IF(E429="",0,IF(COUNTIF($AC$5:AC429,AC429)=1,1,0))</f>
        <v>0</v>
      </c>
    </row>
    <row r="430" customFormat="false" ht="15" hidden="false" customHeight="false" outlineLevel="0" collapsed="false">
      <c r="A430" s="68"/>
      <c r="B430" s="67"/>
      <c r="C430" s="68"/>
      <c r="D430" s="68"/>
      <c r="E430" s="69"/>
      <c r="F430" s="69"/>
      <c r="G430" s="70" t="str">
        <f aca="false">IF(OR(E430="",AND($C$3="",$E$3="")),"",IF(B430="","Sin fecha",IF(AND(OR($C$3="",B430&gt;=$C$3),OR($E$3="",B430&lt;=$E$3)),"Sí","No")))</f>
        <v/>
      </c>
      <c r="H430" s="58" t="str">
        <f aca="false">IF(B430="","",YEAR(B430))</f>
        <v/>
      </c>
      <c r="I430" s="70" t="str">
        <f aca="false">IF(B430="","",IF(MONTH(B430)=1,"X",""))</f>
        <v/>
      </c>
      <c r="J430" s="70" t="str">
        <f aca="false">IF(B430="","",IF(MONTH(B430)=2,"X",""))</f>
        <v/>
      </c>
      <c r="K430" s="70" t="str">
        <f aca="false">IF(B430="","",IF(MONTH(B430)=3,"X",""))</f>
        <v/>
      </c>
      <c r="L430" s="70" t="str">
        <f aca="false">IF(B430="","",IF(MONTH(B430)=4,"X",""))</f>
        <v/>
      </c>
      <c r="M430" s="70" t="str">
        <f aca="false">IF(B430="","",IF(MONTH(B430)=5,"X",""))</f>
        <v/>
      </c>
      <c r="N430" s="70" t="str">
        <f aca="false">IF(B430="","",IF(MONTH(B430)=6,"X",""))</f>
        <v/>
      </c>
      <c r="O430" s="70" t="str">
        <f aca="false">IF(B430="","",IF(MONTH(B430)=7,"X",""))</f>
        <v/>
      </c>
      <c r="P430" s="70" t="str">
        <f aca="false">IF(B430="","",IF(MONTH(B430)=8,"X",""))</f>
        <v/>
      </c>
      <c r="Q430" s="70" t="str">
        <f aca="false">IF(B430="","",IF(MONTH(B430)=9,"X",""))</f>
        <v/>
      </c>
      <c r="R430" s="70" t="str">
        <f aca="false">IF(B430="","",IF(MONTH(B430)=10,"X",""))</f>
        <v/>
      </c>
      <c r="S430" s="70" t="str">
        <f aca="false">IF(B430="","",IF(MONTH(B430)=11,"X",""))</f>
        <v/>
      </c>
      <c r="T430" s="70" t="str">
        <f aca="false">IF(B430="","",IF(MONTH(B430)=12,"X",""))</f>
        <v/>
      </c>
      <c r="U430" s="58" t="str">
        <f aca="false">IF(E430="","",SUMIF($E$5:$E$1000,E430,$AD$5:$AD$1000))</f>
        <v/>
      </c>
      <c r="V430" s="71" t="str">
        <f aca="false">IF(E430="","",_xlfn.TEXTJOIN(" + ",TRUE(),IF(COUNTIFS($E$5:$E$1000,E430,$C$5:$C$1000,"Auditoría Interna")&gt;0,"Interna",""),IF(COUNTIFS($E$5:$E$1000,E430,$C$5:$C$1000,"Auditoría Externa")&gt;0,"Externa",""),IF(COUNTIFS($E$5:$E$1000,E430,$C$5:$C$1000,"SSF")&gt;0,"SSF",""),IF(COUNTIFS($E$5:$E$1000,E430,$C$5:$C$1000,"Comité de Supervisión")&gt;0,"Comité Sup.",""),IF(COUNTIFS($E$5:$E$1000,E430,$C$5:$C$1000,"Consejo de Administración")&gt;0,"Consejo",""),IF(COUNTIFS($E$5:$E$1000,E430,$C$5:$C$1000,"Otros")&gt;0,"Otros","")))</f>
        <v/>
      </c>
      <c r="W430" s="58" t="str">
        <f aca="false">IF(E430="","",SUMIFS($AD$5:$AD$1000,$E$5:$E$1000,E430,$AA$5:$AA$1000,AA430,$C$5:$C$1000,"&lt;&gt;"&amp;C430))</f>
        <v/>
      </c>
      <c r="X430" s="72"/>
      <c r="Y430" s="68"/>
      <c r="Z430" s="72"/>
      <c r="AA430" s="38" t="str">
        <f aca="false">IF(B430="","",YEAR(B430)*100+MONTH(B430))</f>
        <v/>
      </c>
      <c r="AB430" s="38" t="str">
        <f aca="false">IF(AND(E430&lt;&gt;"",E430=Cruce!$C$5,AD430=1),COUNTIFS($E$5:E430,E430,$AD$5:AD430,1),"")</f>
        <v/>
      </c>
      <c r="AC430" s="38" t="str">
        <f aca="false">IF(E430="","",C430&amp;"|"&amp;X430&amp;"|"&amp;IF(B430="","s/f",TEXT(B430,"yyyymmdd"))&amp;IF(OR(C430="SSF",X430="Visitas Auditoría Interna"),"|"&amp;Y430,""))</f>
        <v/>
      </c>
      <c r="AD430" s="38" t="n">
        <f aca="false">IF(E430="",0,IF(COUNTIFS($E$5:E430,E430,$AC$5:AC430,AC430)=1,1,0))</f>
        <v>0</v>
      </c>
      <c r="AE430" s="38" t="str">
        <f aca="false">IF(OR(E430="",AD430&lt;&gt;1),"",SUBSTITUTE(SUBSTITUTE(C430,"Auditoría ",""),"Consejo de Administración","Consejo")&amp;" – "&amp;IF(B430="","(sin fecha)",DAY(B430)&amp;" de "&amp;CHOOSE(MONTH(B430),"Enero","Febrero","Marzo","Abril","Mayo","Junio","Julio","Agosto","Septiembre","Octubre","Noviembre","Diciembre")&amp;" "&amp;YEAR(B430)))</f>
        <v/>
      </c>
      <c r="AF430" s="38" t="n">
        <f aca="false">IF(E430="",0,IF(COUNTIF($AC$5:AC430,AC430)=1,1,0))</f>
        <v>0</v>
      </c>
    </row>
    <row r="431" customFormat="false" ht="15" hidden="false" customHeight="false" outlineLevel="0" collapsed="false">
      <c r="A431" s="68"/>
      <c r="B431" s="67"/>
      <c r="C431" s="68"/>
      <c r="D431" s="68"/>
      <c r="E431" s="69"/>
      <c r="F431" s="69"/>
      <c r="G431" s="70" t="str">
        <f aca="false">IF(OR(E431="",AND($C$3="",$E$3="")),"",IF(B431="","Sin fecha",IF(AND(OR($C$3="",B431&gt;=$C$3),OR($E$3="",B431&lt;=$E$3)),"Sí","No")))</f>
        <v/>
      </c>
      <c r="H431" s="58" t="str">
        <f aca="false">IF(B431="","",YEAR(B431))</f>
        <v/>
      </c>
      <c r="I431" s="70" t="str">
        <f aca="false">IF(B431="","",IF(MONTH(B431)=1,"X",""))</f>
        <v/>
      </c>
      <c r="J431" s="70" t="str">
        <f aca="false">IF(B431="","",IF(MONTH(B431)=2,"X",""))</f>
        <v/>
      </c>
      <c r="K431" s="70" t="str">
        <f aca="false">IF(B431="","",IF(MONTH(B431)=3,"X",""))</f>
        <v/>
      </c>
      <c r="L431" s="70" t="str">
        <f aca="false">IF(B431="","",IF(MONTH(B431)=4,"X",""))</f>
        <v/>
      </c>
      <c r="M431" s="70" t="str">
        <f aca="false">IF(B431="","",IF(MONTH(B431)=5,"X",""))</f>
        <v/>
      </c>
      <c r="N431" s="70" t="str">
        <f aca="false">IF(B431="","",IF(MONTH(B431)=6,"X",""))</f>
        <v/>
      </c>
      <c r="O431" s="70" t="str">
        <f aca="false">IF(B431="","",IF(MONTH(B431)=7,"X",""))</f>
        <v/>
      </c>
      <c r="P431" s="70" t="str">
        <f aca="false">IF(B431="","",IF(MONTH(B431)=8,"X",""))</f>
        <v/>
      </c>
      <c r="Q431" s="70" t="str">
        <f aca="false">IF(B431="","",IF(MONTH(B431)=9,"X",""))</f>
        <v/>
      </c>
      <c r="R431" s="70" t="str">
        <f aca="false">IF(B431="","",IF(MONTH(B431)=10,"X",""))</f>
        <v/>
      </c>
      <c r="S431" s="70" t="str">
        <f aca="false">IF(B431="","",IF(MONTH(B431)=11,"X",""))</f>
        <v/>
      </c>
      <c r="T431" s="70" t="str">
        <f aca="false">IF(B431="","",IF(MONTH(B431)=12,"X",""))</f>
        <v/>
      </c>
      <c r="U431" s="58" t="str">
        <f aca="false">IF(E431="","",SUMIF($E$5:$E$1000,E431,$AD$5:$AD$1000))</f>
        <v/>
      </c>
      <c r="V431" s="71" t="str">
        <f aca="false">IF(E431="","",_xlfn.TEXTJOIN(" + ",TRUE(),IF(COUNTIFS($E$5:$E$1000,E431,$C$5:$C$1000,"Auditoría Interna")&gt;0,"Interna",""),IF(COUNTIFS($E$5:$E$1000,E431,$C$5:$C$1000,"Auditoría Externa")&gt;0,"Externa",""),IF(COUNTIFS($E$5:$E$1000,E431,$C$5:$C$1000,"SSF")&gt;0,"SSF",""),IF(COUNTIFS($E$5:$E$1000,E431,$C$5:$C$1000,"Comité de Supervisión")&gt;0,"Comité Sup.",""),IF(COUNTIFS($E$5:$E$1000,E431,$C$5:$C$1000,"Consejo de Administración")&gt;0,"Consejo",""),IF(COUNTIFS($E$5:$E$1000,E431,$C$5:$C$1000,"Otros")&gt;0,"Otros","")))</f>
        <v/>
      </c>
      <c r="W431" s="58" t="str">
        <f aca="false">IF(E431="","",SUMIFS($AD$5:$AD$1000,$E$5:$E$1000,E431,$AA$5:$AA$1000,AA431,$C$5:$C$1000,"&lt;&gt;"&amp;C431))</f>
        <v/>
      </c>
      <c r="X431" s="72"/>
      <c r="Y431" s="68"/>
      <c r="Z431" s="72"/>
      <c r="AA431" s="38" t="str">
        <f aca="false">IF(B431="","",YEAR(B431)*100+MONTH(B431))</f>
        <v/>
      </c>
      <c r="AB431" s="38" t="str">
        <f aca="false">IF(AND(E431&lt;&gt;"",E431=Cruce!$C$5,AD431=1),COUNTIFS($E$5:E431,E431,$AD$5:AD431,1),"")</f>
        <v/>
      </c>
      <c r="AC431" s="38" t="str">
        <f aca="false">IF(E431="","",C431&amp;"|"&amp;X431&amp;"|"&amp;IF(B431="","s/f",TEXT(B431,"yyyymmdd"))&amp;IF(OR(C431="SSF",X431="Visitas Auditoría Interna"),"|"&amp;Y431,""))</f>
        <v/>
      </c>
      <c r="AD431" s="38" t="n">
        <f aca="false">IF(E431="",0,IF(COUNTIFS($E$5:E431,E431,$AC$5:AC431,AC431)=1,1,0))</f>
        <v>0</v>
      </c>
      <c r="AE431" s="38" t="str">
        <f aca="false">IF(OR(E431="",AD431&lt;&gt;1),"",SUBSTITUTE(SUBSTITUTE(C431,"Auditoría ",""),"Consejo de Administración","Consejo")&amp;" – "&amp;IF(B431="","(sin fecha)",DAY(B431)&amp;" de "&amp;CHOOSE(MONTH(B431),"Enero","Febrero","Marzo","Abril","Mayo","Junio","Julio","Agosto","Septiembre","Octubre","Noviembre","Diciembre")&amp;" "&amp;YEAR(B431)))</f>
        <v/>
      </c>
      <c r="AF431" s="38" t="n">
        <f aca="false">IF(E431="",0,IF(COUNTIF($AC$5:AC431,AC431)=1,1,0))</f>
        <v>0</v>
      </c>
    </row>
    <row r="432" customFormat="false" ht="15" hidden="false" customHeight="false" outlineLevel="0" collapsed="false">
      <c r="A432" s="68"/>
      <c r="B432" s="67"/>
      <c r="C432" s="68"/>
      <c r="D432" s="68"/>
      <c r="E432" s="69"/>
      <c r="F432" s="69"/>
      <c r="G432" s="70" t="str">
        <f aca="false">IF(OR(E432="",AND($C$3="",$E$3="")),"",IF(B432="","Sin fecha",IF(AND(OR($C$3="",B432&gt;=$C$3),OR($E$3="",B432&lt;=$E$3)),"Sí","No")))</f>
        <v/>
      </c>
      <c r="H432" s="58" t="str">
        <f aca="false">IF(B432="","",YEAR(B432))</f>
        <v/>
      </c>
      <c r="I432" s="70" t="str">
        <f aca="false">IF(B432="","",IF(MONTH(B432)=1,"X",""))</f>
        <v/>
      </c>
      <c r="J432" s="70" t="str">
        <f aca="false">IF(B432="","",IF(MONTH(B432)=2,"X",""))</f>
        <v/>
      </c>
      <c r="K432" s="70" t="str">
        <f aca="false">IF(B432="","",IF(MONTH(B432)=3,"X",""))</f>
        <v/>
      </c>
      <c r="L432" s="70" t="str">
        <f aca="false">IF(B432="","",IF(MONTH(B432)=4,"X",""))</f>
        <v/>
      </c>
      <c r="M432" s="70" t="str">
        <f aca="false">IF(B432="","",IF(MONTH(B432)=5,"X",""))</f>
        <v/>
      </c>
      <c r="N432" s="70" t="str">
        <f aca="false">IF(B432="","",IF(MONTH(B432)=6,"X",""))</f>
        <v/>
      </c>
      <c r="O432" s="70" t="str">
        <f aca="false">IF(B432="","",IF(MONTH(B432)=7,"X",""))</f>
        <v/>
      </c>
      <c r="P432" s="70" t="str">
        <f aca="false">IF(B432="","",IF(MONTH(B432)=8,"X",""))</f>
        <v/>
      </c>
      <c r="Q432" s="70" t="str">
        <f aca="false">IF(B432="","",IF(MONTH(B432)=9,"X",""))</f>
        <v/>
      </c>
      <c r="R432" s="70" t="str">
        <f aca="false">IF(B432="","",IF(MONTH(B432)=10,"X",""))</f>
        <v/>
      </c>
      <c r="S432" s="70" t="str">
        <f aca="false">IF(B432="","",IF(MONTH(B432)=11,"X",""))</f>
        <v/>
      </c>
      <c r="T432" s="70" t="str">
        <f aca="false">IF(B432="","",IF(MONTH(B432)=12,"X",""))</f>
        <v/>
      </c>
      <c r="U432" s="58" t="str">
        <f aca="false">IF(E432="","",SUMIF($E$5:$E$1000,E432,$AD$5:$AD$1000))</f>
        <v/>
      </c>
      <c r="V432" s="71" t="str">
        <f aca="false">IF(E432="","",_xlfn.TEXTJOIN(" + ",TRUE(),IF(COUNTIFS($E$5:$E$1000,E432,$C$5:$C$1000,"Auditoría Interna")&gt;0,"Interna",""),IF(COUNTIFS($E$5:$E$1000,E432,$C$5:$C$1000,"Auditoría Externa")&gt;0,"Externa",""),IF(COUNTIFS($E$5:$E$1000,E432,$C$5:$C$1000,"SSF")&gt;0,"SSF",""),IF(COUNTIFS($E$5:$E$1000,E432,$C$5:$C$1000,"Comité de Supervisión")&gt;0,"Comité Sup.",""),IF(COUNTIFS($E$5:$E$1000,E432,$C$5:$C$1000,"Consejo de Administración")&gt;0,"Consejo",""),IF(COUNTIFS($E$5:$E$1000,E432,$C$5:$C$1000,"Otros")&gt;0,"Otros","")))</f>
        <v/>
      </c>
      <c r="W432" s="58" t="str">
        <f aca="false">IF(E432="","",SUMIFS($AD$5:$AD$1000,$E$5:$E$1000,E432,$AA$5:$AA$1000,AA432,$C$5:$C$1000,"&lt;&gt;"&amp;C432))</f>
        <v/>
      </c>
      <c r="X432" s="72"/>
      <c r="Y432" s="68"/>
      <c r="Z432" s="72"/>
      <c r="AA432" s="38" t="str">
        <f aca="false">IF(B432="","",YEAR(B432)*100+MONTH(B432))</f>
        <v/>
      </c>
      <c r="AB432" s="38" t="str">
        <f aca="false">IF(AND(E432&lt;&gt;"",E432=Cruce!$C$5,AD432=1),COUNTIFS($E$5:E432,E432,$AD$5:AD432,1),"")</f>
        <v/>
      </c>
      <c r="AC432" s="38" t="str">
        <f aca="false">IF(E432="","",C432&amp;"|"&amp;X432&amp;"|"&amp;IF(B432="","s/f",TEXT(B432,"yyyymmdd"))&amp;IF(OR(C432="SSF",X432="Visitas Auditoría Interna"),"|"&amp;Y432,""))</f>
        <v/>
      </c>
      <c r="AD432" s="38" t="n">
        <f aca="false">IF(E432="",0,IF(COUNTIFS($E$5:E432,E432,$AC$5:AC432,AC432)=1,1,0))</f>
        <v>0</v>
      </c>
      <c r="AE432" s="38" t="str">
        <f aca="false">IF(OR(E432="",AD432&lt;&gt;1),"",SUBSTITUTE(SUBSTITUTE(C432,"Auditoría ",""),"Consejo de Administración","Consejo")&amp;" – "&amp;IF(B432="","(sin fecha)",DAY(B432)&amp;" de "&amp;CHOOSE(MONTH(B432),"Enero","Febrero","Marzo","Abril","Mayo","Junio","Julio","Agosto","Septiembre","Octubre","Noviembre","Diciembre")&amp;" "&amp;YEAR(B432)))</f>
        <v/>
      </c>
      <c r="AF432" s="38" t="n">
        <f aca="false">IF(E432="",0,IF(COUNTIF($AC$5:AC432,AC432)=1,1,0))</f>
        <v>0</v>
      </c>
    </row>
    <row r="433" customFormat="false" ht="15" hidden="false" customHeight="false" outlineLevel="0" collapsed="false">
      <c r="A433" s="68"/>
      <c r="B433" s="67"/>
      <c r="C433" s="68"/>
      <c r="D433" s="68"/>
      <c r="E433" s="69"/>
      <c r="F433" s="69"/>
      <c r="G433" s="70" t="str">
        <f aca="false">IF(OR(E433="",AND($C$3="",$E$3="")),"",IF(B433="","Sin fecha",IF(AND(OR($C$3="",B433&gt;=$C$3),OR($E$3="",B433&lt;=$E$3)),"Sí","No")))</f>
        <v/>
      </c>
      <c r="H433" s="58" t="str">
        <f aca="false">IF(B433="","",YEAR(B433))</f>
        <v/>
      </c>
      <c r="I433" s="70" t="str">
        <f aca="false">IF(B433="","",IF(MONTH(B433)=1,"X",""))</f>
        <v/>
      </c>
      <c r="J433" s="70" t="str">
        <f aca="false">IF(B433="","",IF(MONTH(B433)=2,"X",""))</f>
        <v/>
      </c>
      <c r="K433" s="70" t="str">
        <f aca="false">IF(B433="","",IF(MONTH(B433)=3,"X",""))</f>
        <v/>
      </c>
      <c r="L433" s="70" t="str">
        <f aca="false">IF(B433="","",IF(MONTH(B433)=4,"X",""))</f>
        <v/>
      </c>
      <c r="M433" s="70" t="str">
        <f aca="false">IF(B433="","",IF(MONTH(B433)=5,"X",""))</f>
        <v/>
      </c>
      <c r="N433" s="70" t="str">
        <f aca="false">IF(B433="","",IF(MONTH(B433)=6,"X",""))</f>
        <v/>
      </c>
      <c r="O433" s="70" t="str">
        <f aca="false">IF(B433="","",IF(MONTH(B433)=7,"X",""))</f>
        <v/>
      </c>
      <c r="P433" s="70" t="str">
        <f aca="false">IF(B433="","",IF(MONTH(B433)=8,"X",""))</f>
        <v/>
      </c>
      <c r="Q433" s="70" t="str">
        <f aca="false">IF(B433="","",IF(MONTH(B433)=9,"X",""))</f>
        <v/>
      </c>
      <c r="R433" s="70" t="str">
        <f aca="false">IF(B433="","",IF(MONTH(B433)=10,"X",""))</f>
        <v/>
      </c>
      <c r="S433" s="70" t="str">
        <f aca="false">IF(B433="","",IF(MONTH(B433)=11,"X",""))</f>
        <v/>
      </c>
      <c r="T433" s="70" t="str">
        <f aca="false">IF(B433="","",IF(MONTH(B433)=12,"X",""))</f>
        <v/>
      </c>
      <c r="U433" s="58" t="str">
        <f aca="false">IF(E433="","",SUMIF($E$5:$E$1000,E433,$AD$5:$AD$1000))</f>
        <v/>
      </c>
      <c r="V433" s="71" t="str">
        <f aca="false">IF(E433="","",_xlfn.TEXTJOIN(" + ",TRUE(),IF(COUNTIFS($E$5:$E$1000,E433,$C$5:$C$1000,"Auditoría Interna")&gt;0,"Interna",""),IF(COUNTIFS($E$5:$E$1000,E433,$C$5:$C$1000,"Auditoría Externa")&gt;0,"Externa",""),IF(COUNTIFS($E$5:$E$1000,E433,$C$5:$C$1000,"SSF")&gt;0,"SSF",""),IF(COUNTIFS($E$5:$E$1000,E433,$C$5:$C$1000,"Comité de Supervisión")&gt;0,"Comité Sup.",""),IF(COUNTIFS($E$5:$E$1000,E433,$C$5:$C$1000,"Consejo de Administración")&gt;0,"Consejo",""),IF(COUNTIFS($E$5:$E$1000,E433,$C$5:$C$1000,"Otros")&gt;0,"Otros","")))</f>
        <v/>
      </c>
      <c r="W433" s="58" t="str">
        <f aca="false">IF(E433="","",SUMIFS($AD$5:$AD$1000,$E$5:$E$1000,E433,$AA$5:$AA$1000,AA433,$C$5:$C$1000,"&lt;&gt;"&amp;C433))</f>
        <v/>
      </c>
      <c r="X433" s="72"/>
      <c r="Y433" s="68"/>
      <c r="Z433" s="72"/>
      <c r="AA433" s="38" t="str">
        <f aca="false">IF(B433="","",YEAR(B433)*100+MONTH(B433))</f>
        <v/>
      </c>
      <c r="AB433" s="38" t="str">
        <f aca="false">IF(AND(E433&lt;&gt;"",E433=Cruce!$C$5,AD433=1),COUNTIFS($E$5:E433,E433,$AD$5:AD433,1),"")</f>
        <v/>
      </c>
      <c r="AC433" s="38" t="str">
        <f aca="false">IF(E433="","",C433&amp;"|"&amp;X433&amp;"|"&amp;IF(B433="","s/f",TEXT(B433,"yyyymmdd"))&amp;IF(OR(C433="SSF",X433="Visitas Auditoría Interna"),"|"&amp;Y433,""))</f>
        <v/>
      </c>
      <c r="AD433" s="38" t="n">
        <f aca="false">IF(E433="",0,IF(COUNTIFS($E$5:E433,E433,$AC$5:AC433,AC433)=1,1,0))</f>
        <v>0</v>
      </c>
      <c r="AE433" s="38" t="str">
        <f aca="false">IF(OR(E433="",AD433&lt;&gt;1),"",SUBSTITUTE(SUBSTITUTE(C433,"Auditoría ",""),"Consejo de Administración","Consejo")&amp;" – "&amp;IF(B433="","(sin fecha)",DAY(B433)&amp;" de "&amp;CHOOSE(MONTH(B433),"Enero","Febrero","Marzo","Abril","Mayo","Junio","Julio","Agosto","Septiembre","Octubre","Noviembre","Diciembre")&amp;" "&amp;YEAR(B433)))</f>
        <v/>
      </c>
      <c r="AF433" s="38" t="n">
        <f aca="false">IF(E433="",0,IF(COUNTIF($AC$5:AC433,AC433)=1,1,0))</f>
        <v>0</v>
      </c>
    </row>
    <row r="434" customFormat="false" ht="15" hidden="false" customHeight="false" outlineLevel="0" collapsed="false">
      <c r="A434" s="68"/>
      <c r="B434" s="67"/>
      <c r="C434" s="68"/>
      <c r="D434" s="68"/>
      <c r="E434" s="69"/>
      <c r="F434" s="69"/>
      <c r="G434" s="70" t="str">
        <f aca="false">IF(OR(E434="",AND($C$3="",$E$3="")),"",IF(B434="","Sin fecha",IF(AND(OR($C$3="",B434&gt;=$C$3),OR($E$3="",B434&lt;=$E$3)),"Sí","No")))</f>
        <v/>
      </c>
      <c r="H434" s="58" t="str">
        <f aca="false">IF(B434="","",YEAR(B434))</f>
        <v/>
      </c>
      <c r="I434" s="70" t="str">
        <f aca="false">IF(B434="","",IF(MONTH(B434)=1,"X",""))</f>
        <v/>
      </c>
      <c r="J434" s="70" t="str">
        <f aca="false">IF(B434="","",IF(MONTH(B434)=2,"X",""))</f>
        <v/>
      </c>
      <c r="K434" s="70" t="str">
        <f aca="false">IF(B434="","",IF(MONTH(B434)=3,"X",""))</f>
        <v/>
      </c>
      <c r="L434" s="70" t="str">
        <f aca="false">IF(B434="","",IF(MONTH(B434)=4,"X",""))</f>
        <v/>
      </c>
      <c r="M434" s="70" t="str">
        <f aca="false">IF(B434="","",IF(MONTH(B434)=5,"X",""))</f>
        <v/>
      </c>
      <c r="N434" s="70" t="str">
        <f aca="false">IF(B434="","",IF(MONTH(B434)=6,"X",""))</f>
        <v/>
      </c>
      <c r="O434" s="70" t="str">
        <f aca="false">IF(B434="","",IF(MONTH(B434)=7,"X",""))</f>
        <v/>
      </c>
      <c r="P434" s="70" t="str">
        <f aca="false">IF(B434="","",IF(MONTH(B434)=8,"X",""))</f>
        <v/>
      </c>
      <c r="Q434" s="70" t="str">
        <f aca="false">IF(B434="","",IF(MONTH(B434)=9,"X",""))</f>
        <v/>
      </c>
      <c r="R434" s="70" t="str">
        <f aca="false">IF(B434="","",IF(MONTH(B434)=10,"X",""))</f>
        <v/>
      </c>
      <c r="S434" s="70" t="str">
        <f aca="false">IF(B434="","",IF(MONTH(B434)=11,"X",""))</f>
        <v/>
      </c>
      <c r="T434" s="70" t="str">
        <f aca="false">IF(B434="","",IF(MONTH(B434)=12,"X",""))</f>
        <v/>
      </c>
      <c r="U434" s="58" t="str">
        <f aca="false">IF(E434="","",SUMIF($E$5:$E$1000,E434,$AD$5:$AD$1000))</f>
        <v/>
      </c>
      <c r="V434" s="71" t="str">
        <f aca="false">IF(E434="","",_xlfn.TEXTJOIN(" + ",TRUE(),IF(COUNTIFS($E$5:$E$1000,E434,$C$5:$C$1000,"Auditoría Interna")&gt;0,"Interna",""),IF(COUNTIFS($E$5:$E$1000,E434,$C$5:$C$1000,"Auditoría Externa")&gt;0,"Externa",""),IF(COUNTIFS($E$5:$E$1000,E434,$C$5:$C$1000,"SSF")&gt;0,"SSF",""),IF(COUNTIFS($E$5:$E$1000,E434,$C$5:$C$1000,"Comité de Supervisión")&gt;0,"Comité Sup.",""),IF(COUNTIFS($E$5:$E$1000,E434,$C$5:$C$1000,"Consejo de Administración")&gt;0,"Consejo",""),IF(COUNTIFS($E$5:$E$1000,E434,$C$5:$C$1000,"Otros")&gt;0,"Otros","")))</f>
        <v/>
      </c>
      <c r="W434" s="58" t="str">
        <f aca="false">IF(E434="","",SUMIFS($AD$5:$AD$1000,$E$5:$E$1000,E434,$AA$5:$AA$1000,AA434,$C$5:$C$1000,"&lt;&gt;"&amp;C434))</f>
        <v/>
      </c>
      <c r="X434" s="72"/>
      <c r="Y434" s="68"/>
      <c r="Z434" s="72"/>
      <c r="AA434" s="38" t="str">
        <f aca="false">IF(B434="","",YEAR(B434)*100+MONTH(B434))</f>
        <v/>
      </c>
      <c r="AB434" s="38" t="str">
        <f aca="false">IF(AND(E434&lt;&gt;"",E434=Cruce!$C$5,AD434=1),COUNTIFS($E$5:E434,E434,$AD$5:AD434,1),"")</f>
        <v/>
      </c>
      <c r="AC434" s="38" t="str">
        <f aca="false">IF(E434="","",C434&amp;"|"&amp;X434&amp;"|"&amp;IF(B434="","s/f",TEXT(B434,"yyyymmdd"))&amp;IF(OR(C434="SSF",X434="Visitas Auditoría Interna"),"|"&amp;Y434,""))</f>
        <v/>
      </c>
      <c r="AD434" s="38" t="n">
        <f aca="false">IF(E434="",0,IF(COUNTIFS($E$5:E434,E434,$AC$5:AC434,AC434)=1,1,0))</f>
        <v>0</v>
      </c>
      <c r="AE434" s="38" t="str">
        <f aca="false">IF(OR(E434="",AD434&lt;&gt;1),"",SUBSTITUTE(SUBSTITUTE(C434,"Auditoría ",""),"Consejo de Administración","Consejo")&amp;" – "&amp;IF(B434="","(sin fecha)",DAY(B434)&amp;" de "&amp;CHOOSE(MONTH(B434),"Enero","Febrero","Marzo","Abril","Mayo","Junio","Julio","Agosto","Septiembre","Octubre","Noviembre","Diciembre")&amp;" "&amp;YEAR(B434)))</f>
        <v/>
      </c>
      <c r="AF434" s="38" t="n">
        <f aca="false">IF(E434="",0,IF(COUNTIF($AC$5:AC434,AC434)=1,1,0))</f>
        <v>0</v>
      </c>
    </row>
    <row r="435" customFormat="false" ht="15" hidden="false" customHeight="false" outlineLevel="0" collapsed="false">
      <c r="A435" s="68"/>
      <c r="B435" s="67"/>
      <c r="C435" s="68"/>
      <c r="D435" s="68"/>
      <c r="E435" s="69"/>
      <c r="F435" s="69"/>
      <c r="G435" s="70" t="str">
        <f aca="false">IF(OR(E435="",AND($C$3="",$E$3="")),"",IF(B435="","Sin fecha",IF(AND(OR($C$3="",B435&gt;=$C$3),OR($E$3="",B435&lt;=$E$3)),"Sí","No")))</f>
        <v/>
      </c>
      <c r="H435" s="58" t="str">
        <f aca="false">IF(B435="","",YEAR(B435))</f>
        <v/>
      </c>
      <c r="I435" s="70" t="str">
        <f aca="false">IF(B435="","",IF(MONTH(B435)=1,"X",""))</f>
        <v/>
      </c>
      <c r="J435" s="70" t="str">
        <f aca="false">IF(B435="","",IF(MONTH(B435)=2,"X",""))</f>
        <v/>
      </c>
      <c r="K435" s="70" t="str">
        <f aca="false">IF(B435="","",IF(MONTH(B435)=3,"X",""))</f>
        <v/>
      </c>
      <c r="L435" s="70" t="str">
        <f aca="false">IF(B435="","",IF(MONTH(B435)=4,"X",""))</f>
        <v/>
      </c>
      <c r="M435" s="70" t="str">
        <f aca="false">IF(B435="","",IF(MONTH(B435)=5,"X",""))</f>
        <v/>
      </c>
      <c r="N435" s="70" t="str">
        <f aca="false">IF(B435="","",IF(MONTH(B435)=6,"X",""))</f>
        <v/>
      </c>
      <c r="O435" s="70" t="str">
        <f aca="false">IF(B435="","",IF(MONTH(B435)=7,"X",""))</f>
        <v/>
      </c>
      <c r="P435" s="70" t="str">
        <f aca="false">IF(B435="","",IF(MONTH(B435)=8,"X",""))</f>
        <v/>
      </c>
      <c r="Q435" s="70" t="str">
        <f aca="false">IF(B435="","",IF(MONTH(B435)=9,"X",""))</f>
        <v/>
      </c>
      <c r="R435" s="70" t="str">
        <f aca="false">IF(B435="","",IF(MONTH(B435)=10,"X",""))</f>
        <v/>
      </c>
      <c r="S435" s="70" t="str">
        <f aca="false">IF(B435="","",IF(MONTH(B435)=11,"X",""))</f>
        <v/>
      </c>
      <c r="T435" s="70" t="str">
        <f aca="false">IF(B435="","",IF(MONTH(B435)=12,"X",""))</f>
        <v/>
      </c>
      <c r="U435" s="58" t="str">
        <f aca="false">IF(E435="","",SUMIF($E$5:$E$1000,E435,$AD$5:$AD$1000))</f>
        <v/>
      </c>
      <c r="V435" s="71" t="str">
        <f aca="false">IF(E435="","",_xlfn.TEXTJOIN(" + ",TRUE(),IF(COUNTIFS($E$5:$E$1000,E435,$C$5:$C$1000,"Auditoría Interna")&gt;0,"Interna",""),IF(COUNTIFS($E$5:$E$1000,E435,$C$5:$C$1000,"Auditoría Externa")&gt;0,"Externa",""),IF(COUNTIFS($E$5:$E$1000,E435,$C$5:$C$1000,"SSF")&gt;0,"SSF",""),IF(COUNTIFS($E$5:$E$1000,E435,$C$5:$C$1000,"Comité de Supervisión")&gt;0,"Comité Sup.",""),IF(COUNTIFS($E$5:$E$1000,E435,$C$5:$C$1000,"Consejo de Administración")&gt;0,"Consejo",""),IF(COUNTIFS($E$5:$E$1000,E435,$C$5:$C$1000,"Otros")&gt;0,"Otros","")))</f>
        <v/>
      </c>
      <c r="W435" s="58" t="str">
        <f aca="false">IF(E435="","",SUMIFS($AD$5:$AD$1000,$E$5:$E$1000,E435,$AA$5:$AA$1000,AA435,$C$5:$C$1000,"&lt;&gt;"&amp;C435))</f>
        <v/>
      </c>
      <c r="X435" s="72"/>
      <c r="Y435" s="68"/>
      <c r="Z435" s="72"/>
      <c r="AA435" s="38" t="str">
        <f aca="false">IF(B435="","",YEAR(B435)*100+MONTH(B435))</f>
        <v/>
      </c>
      <c r="AB435" s="38" t="str">
        <f aca="false">IF(AND(E435&lt;&gt;"",E435=Cruce!$C$5,AD435=1),COUNTIFS($E$5:E435,E435,$AD$5:AD435,1),"")</f>
        <v/>
      </c>
      <c r="AC435" s="38" t="str">
        <f aca="false">IF(E435="","",C435&amp;"|"&amp;X435&amp;"|"&amp;IF(B435="","s/f",TEXT(B435,"yyyymmdd"))&amp;IF(OR(C435="SSF",X435="Visitas Auditoría Interna"),"|"&amp;Y435,""))</f>
        <v/>
      </c>
      <c r="AD435" s="38" t="n">
        <f aca="false">IF(E435="",0,IF(COUNTIFS($E$5:E435,E435,$AC$5:AC435,AC435)=1,1,0))</f>
        <v>0</v>
      </c>
      <c r="AE435" s="38" t="str">
        <f aca="false">IF(OR(E435="",AD435&lt;&gt;1),"",SUBSTITUTE(SUBSTITUTE(C435,"Auditoría ",""),"Consejo de Administración","Consejo")&amp;" – "&amp;IF(B435="","(sin fecha)",DAY(B435)&amp;" de "&amp;CHOOSE(MONTH(B435),"Enero","Febrero","Marzo","Abril","Mayo","Junio","Julio","Agosto","Septiembre","Octubre","Noviembre","Diciembre")&amp;" "&amp;YEAR(B435)))</f>
        <v/>
      </c>
      <c r="AF435" s="38" t="n">
        <f aca="false">IF(E435="",0,IF(COUNTIF($AC$5:AC435,AC435)=1,1,0))</f>
        <v>0</v>
      </c>
    </row>
    <row r="436" customFormat="false" ht="15" hidden="false" customHeight="false" outlineLevel="0" collapsed="false">
      <c r="A436" s="68"/>
      <c r="B436" s="67"/>
      <c r="C436" s="68"/>
      <c r="D436" s="68"/>
      <c r="E436" s="69"/>
      <c r="F436" s="69"/>
      <c r="G436" s="70" t="str">
        <f aca="false">IF(OR(E436="",AND($C$3="",$E$3="")),"",IF(B436="","Sin fecha",IF(AND(OR($C$3="",B436&gt;=$C$3),OR($E$3="",B436&lt;=$E$3)),"Sí","No")))</f>
        <v/>
      </c>
      <c r="H436" s="58" t="str">
        <f aca="false">IF(B436="","",YEAR(B436))</f>
        <v/>
      </c>
      <c r="I436" s="70" t="str">
        <f aca="false">IF(B436="","",IF(MONTH(B436)=1,"X",""))</f>
        <v/>
      </c>
      <c r="J436" s="70" t="str">
        <f aca="false">IF(B436="","",IF(MONTH(B436)=2,"X",""))</f>
        <v/>
      </c>
      <c r="K436" s="70" t="str">
        <f aca="false">IF(B436="","",IF(MONTH(B436)=3,"X",""))</f>
        <v/>
      </c>
      <c r="L436" s="70" t="str">
        <f aca="false">IF(B436="","",IF(MONTH(B436)=4,"X",""))</f>
        <v/>
      </c>
      <c r="M436" s="70" t="str">
        <f aca="false">IF(B436="","",IF(MONTH(B436)=5,"X",""))</f>
        <v/>
      </c>
      <c r="N436" s="70" t="str">
        <f aca="false">IF(B436="","",IF(MONTH(B436)=6,"X",""))</f>
        <v/>
      </c>
      <c r="O436" s="70" t="str">
        <f aca="false">IF(B436="","",IF(MONTH(B436)=7,"X",""))</f>
        <v/>
      </c>
      <c r="P436" s="70" t="str">
        <f aca="false">IF(B436="","",IF(MONTH(B436)=8,"X",""))</f>
        <v/>
      </c>
      <c r="Q436" s="70" t="str">
        <f aca="false">IF(B436="","",IF(MONTH(B436)=9,"X",""))</f>
        <v/>
      </c>
      <c r="R436" s="70" t="str">
        <f aca="false">IF(B436="","",IF(MONTH(B436)=10,"X",""))</f>
        <v/>
      </c>
      <c r="S436" s="70" t="str">
        <f aca="false">IF(B436="","",IF(MONTH(B436)=11,"X",""))</f>
        <v/>
      </c>
      <c r="T436" s="70" t="str">
        <f aca="false">IF(B436="","",IF(MONTH(B436)=12,"X",""))</f>
        <v/>
      </c>
      <c r="U436" s="58" t="str">
        <f aca="false">IF(E436="","",SUMIF($E$5:$E$1000,E436,$AD$5:$AD$1000))</f>
        <v/>
      </c>
      <c r="V436" s="71" t="str">
        <f aca="false">IF(E436="","",_xlfn.TEXTJOIN(" + ",TRUE(),IF(COUNTIFS($E$5:$E$1000,E436,$C$5:$C$1000,"Auditoría Interna")&gt;0,"Interna",""),IF(COUNTIFS($E$5:$E$1000,E436,$C$5:$C$1000,"Auditoría Externa")&gt;0,"Externa",""),IF(COUNTIFS($E$5:$E$1000,E436,$C$5:$C$1000,"SSF")&gt;0,"SSF",""),IF(COUNTIFS($E$5:$E$1000,E436,$C$5:$C$1000,"Comité de Supervisión")&gt;0,"Comité Sup.",""),IF(COUNTIFS($E$5:$E$1000,E436,$C$5:$C$1000,"Consejo de Administración")&gt;0,"Consejo",""),IF(COUNTIFS($E$5:$E$1000,E436,$C$5:$C$1000,"Otros")&gt;0,"Otros","")))</f>
        <v/>
      </c>
      <c r="W436" s="58" t="str">
        <f aca="false">IF(E436="","",SUMIFS($AD$5:$AD$1000,$E$5:$E$1000,E436,$AA$5:$AA$1000,AA436,$C$5:$C$1000,"&lt;&gt;"&amp;C436))</f>
        <v/>
      </c>
      <c r="X436" s="72"/>
      <c r="Y436" s="68"/>
      <c r="Z436" s="72"/>
      <c r="AA436" s="38" t="str">
        <f aca="false">IF(B436="","",YEAR(B436)*100+MONTH(B436))</f>
        <v/>
      </c>
      <c r="AB436" s="38" t="str">
        <f aca="false">IF(AND(E436&lt;&gt;"",E436=Cruce!$C$5,AD436=1),COUNTIFS($E$5:E436,E436,$AD$5:AD436,1),"")</f>
        <v/>
      </c>
      <c r="AC436" s="38" t="str">
        <f aca="false">IF(E436="","",C436&amp;"|"&amp;X436&amp;"|"&amp;IF(B436="","s/f",TEXT(B436,"yyyymmdd"))&amp;IF(OR(C436="SSF",X436="Visitas Auditoría Interna"),"|"&amp;Y436,""))</f>
        <v/>
      </c>
      <c r="AD436" s="38" t="n">
        <f aca="false">IF(E436="",0,IF(COUNTIFS($E$5:E436,E436,$AC$5:AC436,AC436)=1,1,0))</f>
        <v>0</v>
      </c>
      <c r="AE436" s="38" t="str">
        <f aca="false">IF(OR(E436="",AD436&lt;&gt;1),"",SUBSTITUTE(SUBSTITUTE(C436,"Auditoría ",""),"Consejo de Administración","Consejo")&amp;" – "&amp;IF(B436="","(sin fecha)",DAY(B436)&amp;" de "&amp;CHOOSE(MONTH(B436),"Enero","Febrero","Marzo","Abril","Mayo","Junio","Julio","Agosto","Septiembre","Octubre","Noviembre","Diciembre")&amp;" "&amp;YEAR(B436)))</f>
        <v/>
      </c>
      <c r="AF436" s="38" t="n">
        <f aca="false">IF(E436="",0,IF(COUNTIF($AC$5:AC436,AC436)=1,1,0))</f>
        <v>0</v>
      </c>
    </row>
    <row r="437" customFormat="false" ht="15" hidden="false" customHeight="false" outlineLevel="0" collapsed="false">
      <c r="A437" s="68"/>
      <c r="B437" s="67"/>
      <c r="C437" s="68"/>
      <c r="D437" s="68"/>
      <c r="E437" s="69"/>
      <c r="F437" s="69"/>
      <c r="G437" s="70" t="str">
        <f aca="false">IF(OR(E437="",AND($C$3="",$E$3="")),"",IF(B437="","Sin fecha",IF(AND(OR($C$3="",B437&gt;=$C$3),OR($E$3="",B437&lt;=$E$3)),"Sí","No")))</f>
        <v/>
      </c>
      <c r="H437" s="58" t="str">
        <f aca="false">IF(B437="","",YEAR(B437))</f>
        <v/>
      </c>
      <c r="I437" s="70" t="str">
        <f aca="false">IF(B437="","",IF(MONTH(B437)=1,"X",""))</f>
        <v/>
      </c>
      <c r="J437" s="70" t="str">
        <f aca="false">IF(B437="","",IF(MONTH(B437)=2,"X",""))</f>
        <v/>
      </c>
      <c r="K437" s="70" t="str">
        <f aca="false">IF(B437="","",IF(MONTH(B437)=3,"X",""))</f>
        <v/>
      </c>
      <c r="L437" s="70" t="str">
        <f aca="false">IF(B437="","",IF(MONTH(B437)=4,"X",""))</f>
        <v/>
      </c>
      <c r="M437" s="70" t="str">
        <f aca="false">IF(B437="","",IF(MONTH(B437)=5,"X",""))</f>
        <v/>
      </c>
      <c r="N437" s="70" t="str">
        <f aca="false">IF(B437="","",IF(MONTH(B437)=6,"X",""))</f>
        <v/>
      </c>
      <c r="O437" s="70" t="str">
        <f aca="false">IF(B437="","",IF(MONTH(B437)=7,"X",""))</f>
        <v/>
      </c>
      <c r="P437" s="70" t="str">
        <f aca="false">IF(B437="","",IF(MONTH(B437)=8,"X",""))</f>
        <v/>
      </c>
      <c r="Q437" s="70" t="str">
        <f aca="false">IF(B437="","",IF(MONTH(B437)=9,"X",""))</f>
        <v/>
      </c>
      <c r="R437" s="70" t="str">
        <f aca="false">IF(B437="","",IF(MONTH(B437)=10,"X",""))</f>
        <v/>
      </c>
      <c r="S437" s="70" t="str">
        <f aca="false">IF(B437="","",IF(MONTH(B437)=11,"X",""))</f>
        <v/>
      </c>
      <c r="T437" s="70" t="str">
        <f aca="false">IF(B437="","",IF(MONTH(B437)=12,"X",""))</f>
        <v/>
      </c>
      <c r="U437" s="58" t="str">
        <f aca="false">IF(E437="","",SUMIF($E$5:$E$1000,E437,$AD$5:$AD$1000))</f>
        <v/>
      </c>
      <c r="V437" s="71" t="str">
        <f aca="false">IF(E437="","",_xlfn.TEXTJOIN(" + ",TRUE(),IF(COUNTIFS($E$5:$E$1000,E437,$C$5:$C$1000,"Auditoría Interna")&gt;0,"Interna",""),IF(COUNTIFS($E$5:$E$1000,E437,$C$5:$C$1000,"Auditoría Externa")&gt;0,"Externa",""),IF(COUNTIFS($E$5:$E$1000,E437,$C$5:$C$1000,"SSF")&gt;0,"SSF",""),IF(COUNTIFS($E$5:$E$1000,E437,$C$5:$C$1000,"Comité de Supervisión")&gt;0,"Comité Sup.",""),IF(COUNTIFS($E$5:$E$1000,E437,$C$5:$C$1000,"Consejo de Administración")&gt;0,"Consejo",""),IF(COUNTIFS($E$5:$E$1000,E437,$C$5:$C$1000,"Otros")&gt;0,"Otros","")))</f>
        <v/>
      </c>
      <c r="W437" s="58" t="str">
        <f aca="false">IF(E437="","",SUMIFS($AD$5:$AD$1000,$E$5:$E$1000,E437,$AA$5:$AA$1000,AA437,$C$5:$C$1000,"&lt;&gt;"&amp;C437))</f>
        <v/>
      </c>
      <c r="X437" s="72"/>
      <c r="Y437" s="68"/>
      <c r="Z437" s="72"/>
      <c r="AA437" s="38" t="str">
        <f aca="false">IF(B437="","",YEAR(B437)*100+MONTH(B437))</f>
        <v/>
      </c>
      <c r="AB437" s="38" t="str">
        <f aca="false">IF(AND(E437&lt;&gt;"",E437=Cruce!$C$5,AD437=1),COUNTIFS($E$5:E437,E437,$AD$5:AD437,1),"")</f>
        <v/>
      </c>
      <c r="AC437" s="38" t="str">
        <f aca="false">IF(E437="","",C437&amp;"|"&amp;X437&amp;"|"&amp;IF(B437="","s/f",TEXT(B437,"yyyymmdd"))&amp;IF(OR(C437="SSF",X437="Visitas Auditoría Interna"),"|"&amp;Y437,""))</f>
        <v/>
      </c>
      <c r="AD437" s="38" t="n">
        <f aca="false">IF(E437="",0,IF(COUNTIFS($E$5:E437,E437,$AC$5:AC437,AC437)=1,1,0))</f>
        <v>0</v>
      </c>
      <c r="AE437" s="38" t="str">
        <f aca="false">IF(OR(E437="",AD437&lt;&gt;1),"",SUBSTITUTE(SUBSTITUTE(C437,"Auditoría ",""),"Consejo de Administración","Consejo")&amp;" – "&amp;IF(B437="","(sin fecha)",DAY(B437)&amp;" de "&amp;CHOOSE(MONTH(B437),"Enero","Febrero","Marzo","Abril","Mayo","Junio","Julio","Agosto","Septiembre","Octubre","Noviembre","Diciembre")&amp;" "&amp;YEAR(B437)))</f>
        <v/>
      </c>
      <c r="AF437" s="38" t="n">
        <f aca="false">IF(E437="",0,IF(COUNTIF($AC$5:AC437,AC437)=1,1,0))</f>
        <v>0</v>
      </c>
    </row>
    <row r="438" customFormat="false" ht="15" hidden="false" customHeight="false" outlineLevel="0" collapsed="false">
      <c r="A438" s="68"/>
      <c r="B438" s="67"/>
      <c r="C438" s="68"/>
      <c r="D438" s="68"/>
      <c r="E438" s="69"/>
      <c r="F438" s="69"/>
      <c r="G438" s="70" t="str">
        <f aca="false">IF(OR(E438="",AND($C$3="",$E$3="")),"",IF(B438="","Sin fecha",IF(AND(OR($C$3="",B438&gt;=$C$3),OR($E$3="",B438&lt;=$E$3)),"Sí","No")))</f>
        <v/>
      </c>
      <c r="H438" s="58" t="str">
        <f aca="false">IF(B438="","",YEAR(B438))</f>
        <v/>
      </c>
      <c r="I438" s="70" t="str">
        <f aca="false">IF(B438="","",IF(MONTH(B438)=1,"X",""))</f>
        <v/>
      </c>
      <c r="J438" s="70" t="str">
        <f aca="false">IF(B438="","",IF(MONTH(B438)=2,"X",""))</f>
        <v/>
      </c>
      <c r="K438" s="70" t="str">
        <f aca="false">IF(B438="","",IF(MONTH(B438)=3,"X",""))</f>
        <v/>
      </c>
      <c r="L438" s="70" t="str">
        <f aca="false">IF(B438="","",IF(MONTH(B438)=4,"X",""))</f>
        <v/>
      </c>
      <c r="M438" s="70" t="str">
        <f aca="false">IF(B438="","",IF(MONTH(B438)=5,"X",""))</f>
        <v/>
      </c>
      <c r="N438" s="70" t="str">
        <f aca="false">IF(B438="","",IF(MONTH(B438)=6,"X",""))</f>
        <v/>
      </c>
      <c r="O438" s="70" t="str">
        <f aca="false">IF(B438="","",IF(MONTH(B438)=7,"X",""))</f>
        <v/>
      </c>
      <c r="P438" s="70" t="str">
        <f aca="false">IF(B438="","",IF(MONTH(B438)=8,"X",""))</f>
        <v/>
      </c>
      <c r="Q438" s="70" t="str">
        <f aca="false">IF(B438="","",IF(MONTH(B438)=9,"X",""))</f>
        <v/>
      </c>
      <c r="R438" s="70" t="str">
        <f aca="false">IF(B438="","",IF(MONTH(B438)=10,"X",""))</f>
        <v/>
      </c>
      <c r="S438" s="70" t="str">
        <f aca="false">IF(B438="","",IF(MONTH(B438)=11,"X",""))</f>
        <v/>
      </c>
      <c r="T438" s="70" t="str">
        <f aca="false">IF(B438="","",IF(MONTH(B438)=12,"X",""))</f>
        <v/>
      </c>
      <c r="U438" s="58" t="str">
        <f aca="false">IF(E438="","",SUMIF($E$5:$E$1000,E438,$AD$5:$AD$1000))</f>
        <v/>
      </c>
      <c r="V438" s="71" t="str">
        <f aca="false">IF(E438="","",_xlfn.TEXTJOIN(" + ",TRUE(),IF(COUNTIFS($E$5:$E$1000,E438,$C$5:$C$1000,"Auditoría Interna")&gt;0,"Interna",""),IF(COUNTIFS($E$5:$E$1000,E438,$C$5:$C$1000,"Auditoría Externa")&gt;0,"Externa",""),IF(COUNTIFS($E$5:$E$1000,E438,$C$5:$C$1000,"SSF")&gt;0,"SSF",""),IF(COUNTIFS($E$5:$E$1000,E438,$C$5:$C$1000,"Comité de Supervisión")&gt;0,"Comité Sup.",""),IF(COUNTIFS($E$5:$E$1000,E438,$C$5:$C$1000,"Consejo de Administración")&gt;0,"Consejo",""),IF(COUNTIFS($E$5:$E$1000,E438,$C$5:$C$1000,"Otros")&gt;0,"Otros","")))</f>
        <v/>
      </c>
      <c r="W438" s="58" t="str">
        <f aca="false">IF(E438="","",SUMIFS($AD$5:$AD$1000,$E$5:$E$1000,E438,$AA$5:$AA$1000,AA438,$C$5:$C$1000,"&lt;&gt;"&amp;C438))</f>
        <v/>
      </c>
      <c r="X438" s="72"/>
      <c r="Y438" s="68"/>
      <c r="Z438" s="72"/>
      <c r="AA438" s="38" t="str">
        <f aca="false">IF(B438="","",YEAR(B438)*100+MONTH(B438))</f>
        <v/>
      </c>
      <c r="AB438" s="38" t="str">
        <f aca="false">IF(AND(E438&lt;&gt;"",E438=Cruce!$C$5,AD438=1),COUNTIFS($E$5:E438,E438,$AD$5:AD438,1),"")</f>
        <v/>
      </c>
      <c r="AC438" s="38" t="str">
        <f aca="false">IF(E438="","",C438&amp;"|"&amp;X438&amp;"|"&amp;IF(B438="","s/f",TEXT(B438,"yyyymmdd"))&amp;IF(OR(C438="SSF",X438="Visitas Auditoría Interna"),"|"&amp;Y438,""))</f>
        <v/>
      </c>
      <c r="AD438" s="38" t="n">
        <f aca="false">IF(E438="",0,IF(COUNTIFS($E$5:E438,E438,$AC$5:AC438,AC438)=1,1,0))</f>
        <v>0</v>
      </c>
      <c r="AE438" s="38" t="str">
        <f aca="false">IF(OR(E438="",AD438&lt;&gt;1),"",SUBSTITUTE(SUBSTITUTE(C438,"Auditoría ",""),"Consejo de Administración","Consejo")&amp;" – "&amp;IF(B438="","(sin fecha)",DAY(B438)&amp;" de "&amp;CHOOSE(MONTH(B438),"Enero","Febrero","Marzo","Abril","Mayo","Junio","Julio","Agosto","Septiembre","Octubre","Noviembre","Diciembre")&amp;" "&amp;YEAR(B438)))</f>
        <v/>
      </c>
      <c r="AF438" s="38" t="n">
        <f aca="false">IF(E438="",0,IF(COUNTIF($AC$5:AC438,AC438)=1,1,0))</f>
        <v>0</v>
      </c>
    </row>
    <row r="439" customFormat="false" ht="15" hidden="false" customHeight="false" outlineLevel="0" collapsed="false">
      <c r="A439" s="68"/>
      <c r="B439" s="67"/>
      <c r="C439" s="68"/>
      <c r="D439" s="68"/>
      <c r="E439" s="69"/>
      <c r="F439" s="69"/>
      <c r="G439" s="70" t="str">
        <f aca="false">IF(OR(E439="",AND($C$3="",$E$3="")),"",IF(B439="","Sin fecha",IF(AND(OR($C$3="",B439&gt;=$C$3),OR($E$3="",B439&lt;=$E$3)),"Sí","No")))</f>
        <v/>
      </c>
      <c r="H439" s="58" t="str">
        <f aca="false">IF(B439="","",YEAR(B439))</f>
        <v/>
      </c>
      <c r="I439" s="70" t="str">
        <f aca="false">IF(B439="","",IF(MONTH(B439)=1,"X",""))</f>
        <v/>
      </c>
      <c r="J439" s="70" t="str">
        <f aca="false">IF(B439="","",IF(MONTH(B439)=2,"X",""))</f>
        <v/>
      </c>
      <c r="K439" s="70" t="str">
        <f aca="false">IF(B439="","",IF(MONTH(B439)=3,"X",""))</f>
        <v/>
      </c>
      <c r="L439" s="70" t="str">
        <f aca="false">IF(B439="","",IF(MONTH(B439)=4,"X",""))</f>
        <v/>
      </c>
      <c r="M439" s="70" t="str">
        <f aca="false">IF(B439="","",IF(MONTH(B439)=5,"X",""))</f>
        <v/>
      </c>
      <c r="N439" s="70" t="str">
        <f aca="false">IF(B439="","",IF(MONTH(B439)=6,"X",""))</f>
        <v/>
      </c>
      <c r="O439" s="70" t="str">
        <f aca="false">IF(B439="","",IF(MONTH(B439)=7,"X",""))</f>
        <v/>
      </c>
      <c r="P439" s="70" t="str">
        <f aca="false">IF(B439="","",IF(MONTH(B439)=8,"X",""))</f>
        <v/>
      </c>
      <c r="Q439" s="70" t="str">
        <f aca="false">IF(B439="","",IF(MONTH(B439)=9,"X",""))</f>
        <v/>
      </c>
      <c r="R439" s="70" t="str">
        <f aca="false">IF(B439="","",IF(MONTH(B439)=10,"X",""))</f>
        <v/>
      </c>
      <c r="S439" s="70" t="str">
        <f aca="false">IF(B439="","",IF(MONTH(B439)=11,"X",""))</f>
        <v/>
      </c>
      <c r="T439" s="70" t="str">
        <f aca="false">IF(B439="","",IF(MONTH(B439)=12,"X",""))</f>
        <v/>
      </c>
      <c r="U439" s="58" t="str">
        <f aca="false">IF(E439="","",SUMIF($E$5:$E$1000,E439,$AD$5:$AD$1000))</f>
        <v/>
      </c>
      <c r="V439" s="71" t="str">
        <f aca="false">IF(E439="","",_xlfn.TEXTJOIN(" + ",TRUE(),IF(COUNTIFS($E$5:$E$1000,E439,$C$5:$C$1000,"Auditoría Interna")&gt;0,"Interna",""),IF(COUNTIFS($E$5:$E$1000,E439,$C$5:$C$1000,"Auditoría Externa")&gt;0,"Externa",""),IF(COUNTIFS($E$5:$E$1000,E439,$C$5:$C$1000,"SSF")&gt;0,"SSF",""),IF(COUNTIFS($E$5:$E$1000,E439,$C$5:$C$1000,"Comité de Supervisión")&gt;0,"Comité Sup.",""),IF(COUNTIFS($E$5:$E$1000,E439,$C$5:$C$1000,"Consejo de Administración")&gt;0,"Consejo",""),IF(COUNTIFS($E$5:$E$1000,E439,$C$5:$C$1000,"Otros")&gt;0,"Otros","")))</f>
        <v/>
      </c>
      <c r="W439" s="58" t="str">
        <f aca="false">IF(E439="","",SUMIFS($AD$5:$AD$1000,$E$5:$E$1000,E439,$AA$5:$AA$1000,AA439,$C$5:$C$1000,"&lt;&gt;"&amp;C439))</f>
        <v/>
      </c>
      <c r="X439" s="72"/>
      <c r="Y439" s="68"/>
      <c r="Z439" s="72"/>
      <c r="AA439" s="38" t="str">
        <f aca="false">IF(B439="","",YEAR(B439)*100+MONTH(B439))</f>
        <v/>
      </c>
      <c r="AB439" s="38" t="str">
        <f aca="false">IF(AND(E439&lt;&gt;"",E439=Cruce!$C$5,AD439=1),COUNTIFS($E$5:E439,E439,$AD$5:AD439,1),"")</f>
        <v/>
      </c>
      <c r="AC439" s="38" t="str">
        <f aca="false">IF(E439="","",C439&amp;"|"&amp;X439&amp;"|"&amp;IF(B439="","s/f",TEXT(B439,"yyyymmdd"))&amp;IF(OR(C439="SSF",X439="Visitas Auditoría Interna"),"|"&amp;Y439,""))</f>
        <v/>
      </c>
      <c r="AD439" s="38" t="n">
        <f aca="false">IF(E439="",0,IF(COUNTIFS($E$5:E439,E439,$AC$5:AC439,AC439)=1,1,0))</f>
        <v>0</v>
      </c>
      <c r="AE439" s="38" t="str">
        <f aca="false">IF(OR(E439="",AD439&lt;&gt;1),"",SUBSTITUTE(SUBSTITUTE(C439,"Auditoría ",""),"Consejo de Administración","Consejo")&amp;" – "&amp;IF(B439="","(sin fecha)",DAY(B439)&amp;" de "&amp;CHOOSE(MONTH(B439),"Enero","Febrero","Marzo","Abril","Mayo","Junio","Julio","Agosto","Septiembre","Octubre","Noviembre","Diciembre")&amp;" "&amp;YEAR(B439)))</f>
        <v/>
      </c>
      <c r="AF439" s="38" t="n">
        <f aca="false">IF(E439="",0,IF(COUNTIF($AC$5:AC439,AC439)=1,1,0))</f>
        <v>0</v>
      </c>
    </row>
    <row r="440" customFormat="false" ht="15" hidden="false" customHeight="false" outlineLevel="0" collapsed="false">
      <c r="A440" s="68"/>
      <c r="B440" s="67"/>
      <c r="C440" s="68"/>
      <c r="D440" s="68"/>
      <c r="E440" s="69"/>
      <c r="F440" s="69"/>
      <c r="G440" s="70" t="str">
        <f aca="false">IF(OR(E440="",AND($C$3="",$E$3="")),"",IF(B440="","Sin fecha",IF(AND(OR($C$3="",B440&gt;=$C$3),OR($E$3="",B440&lt;=$E$3)),"Sí","No")))</f>
        <v/>
      </c>
      <c r="H440" s="58" t="str">
        <f aca="false">IF(B440="","",YEAR(B440))</f>
        <v/>
      </c>
      <c r="I440" s="70" t="str">
        <f aca="false">IF(B440="","",IF(MONTH(B440)=1,"X",""))</f>
        <v/>
      </c>
      <c r="J440" s="70" t="str">
        <f aca="false">IF(B440="","",IF(MONTH(B440)=2,"X",""))</f>
        <v/>
      </c>
      <c r="K440" s="70" t="str">
        <f aca="false">IF(B440="","",IF(MONTH(B440)=3,"X",""))</f>
        <v/>
      </c>
      <c r="L440" s="70" t="str">
        <f aca="false">IF(B440="","",IF(MONTH(B440)=4,"X",""))</f>
        <v/>
      </c>
      <c r="M440" s="70" t="str">
        <f aca="false">IF(B440="","",IF(MONTH(B440)=5,"X",""))</f>
        <v/>
      </c>
      <c r="N440" s="70" t="str">
        <f aca="false">IF(B440="","",IF(MONTH(B440)=6,"X",""))</f>
        <v/>
      </c>
      <c r="O440" s="70" t="str">
        <f aca="false">IF(B440="","",IF(MONTH(B440)=7,"X",""))</f>
        <v/>
      </c>
      <c r="P440" s="70" t="str">
        <f aca="false">IF(B440="","",IF(MONTH(B440)=8,"X",""))</f>
        <v/>
      </c>
      <c r="Q440" s="70" t="str">
        <f aca="false">IF(B440="","",IF(MONTH(B440)=9,"X",""))</f>
        <v/>
      </c>
      <c r="R440" s="70" t="str">
        <f aca="false">IF(B440="","",IF(MONTH(B440)=10,"X",""))</f>
        <v/>
      </c>
      <c r="S440" s="70" t="str">
        <f aca="false">IF(B440="","",IF(MONTH(B440)=11,"X",""))</f>
        <v/>
      </c>
      <c r="T440" s="70" t="str">
        <f aca="false">IF(B440="","",IF(MONTH(B440)=12,"X",""))</f>
        <v/>
      </c>
      <c r="U440" s="58" t="str">
        <f aca="false">IF(E440="","",SUMIF($E$5:$E$1000,E440,$AD$5:$AD$1000))</f>
        <v/>
      </c>
      <c r="V440" s="71" t="str">
        <f aca="false">IF(E440="","",_xlfn.TEXTJOIN(" + ",TRUE(),IF(COUNTIFS($E$5:$E$1000,E440,$C$5:$C$1000,"Auditoría Interna")&gt;0,"Interna",""),IF(COUNTIFS($E$5:$E$1000,E440,$C$5:$C$1000,"Auditoría Externa")&gt;0,"Externa",""),IF(COUNTIFS($E$5:$E$1000,E440,$C$5:$C$1000,"SSF")&gt;0,"SSF",""),IF(COUNTIFS($E$5:$E$1000,E440,$C$5:$C$1000,"Comité de Supervisión")&gt;0,"Comité Sup.",""),IF(COUNTIFS($E$5:$E$1000,E440,$C$5:$C$1000,"Consejo de Administración")&gt;0,"Consejo",""),IF(COUNTIFS($E$5:$E$1000,E440,$C$5:$C$1000,"Otros")&gt;0,"Otros","")))</f>
        <v/>
      </c>
      <c r="W440" s="58" t="str">
        <f aca="false">IF(E440="","",SUMIFS($AD$5:$AD$1000,$E$5:$E$1000,E440,$AA$5:$AA$1000,AA440,$C$5:$C$1000,"&lt;&gt;"&amp;C440))</f>
        <v/>
      </c>
      <c r="X440" s="72"/>
      <c r="Y440" s="68"/>
      <c r="Z440" s="72"/>
      <c r="AA440" s="38" t="str">
        <f aca="false">IF(B440="","",YEAR(B440)*100+MONTH(B440))</f>
        <v/>
      </c>
      <c r="AB440" s="38" t="str">
        <f aca="false">IF(AND(E440&lt;&gt;"",E440=Cruce!$C$5,AD440=1),COUNTIFS($E$5:E440,E440,$AD$5:AD440,1),"")</f>
        <v/>
      </c>
      <c r="AC440" s="38" t="str">
        <f aca="false">IF(E440="","",C440&amp;"|"&amp;X440&amp;"|"&amp;IF(B440="","s/f",TEXT(B440,"yyyymmdd"))&amp;IF(OR(C440="SSF",X440="Visitas Auditoría Interna"),"|"&amp;Y440,""))</f>
        <v/>
      </c>
      <c r="AD440" s="38" t="n">
        <f aca="false">IF(E440="",0,IF(COUNTIFS($E$5:E440,E440,$AC$5:AC440,AC440)=1,1,0))</f>
        <v>0</v>
      </c>
      <c r="AE440" s="38" t="str">
        <f aca="false">IF(OR(E440="",AD440&lt;&gt;1),"",SUBSTITUTE(SUBSTITUTE(C440,"Auditoría ",""),"Consejo de Administración","Consejo")&amp;" – "&amp;IF(B440="","(sin fecha)",DAY(B440)&amp;" de "&amp;CHOOSE(MONTH(B440),"Enero","Febrero","Marzo","Abril","Mayo","Junio","Julio","Agosto","Septiembre","Octubre","Noviembre","Diciembre")&amp;" "&amp;YEAR(B440)))</f>
        <v/>
      </c>
      <c r="AF440" s="38" t="n">
        <f aca="false">IF(E440="",0,IF(COUNTIF($AC$5:AC440,AC440)=1,1,0))</f>
        <v>0</v>
      </c>
    </row>
    <row r="441" customFormat="false" ht="15" hidden="false" customHeight="false" outlineLevel="0" collapsed="false">
      <c r="A441" s="68"/>
      <c r="B441" s="67"/>
      <c r="C441" s="68"/>
      <c r="D441" s="68"/>
      <c r="E441" s="69"/>
      <c r="F441" s="69"/>
      <c r="G441" s="70" t="str">
        <f aca="false">IF(OR(E441="",AND($C$3="",$E$3="")),"",IF(B441="","Sin fecha",IF(AND(OR($C$3="",B441&gt;=$C$3),OR($E$3="",B441&lt;=$E$3)),"Sí","No")))</f>
        <v/>
      </c>
      <c r="H441" s="58" t="str">
        <f aca="false">IF(B441="","",YEAR(B441))</f>
        <v/>
      </c>
      <c r="I441" s="70" t="str">
        <f aca="false">IF(B441="","",IF(MONTH(B441)=1,"X",""))</f>
        <v/>
      </c>
      <c r="J441" s="70" t="str">
        <f aca="false">IF(B441="","",IF(MONTH(B441)=2,"X",""))</f>
        <v/>
      </c>
      <c r="K441" s="70" t="str">
        <f aca="false">IF(B441="","",IF(MONTH(B441)=3,"X",""))</f>
        <v/>
      </c>
      <c r="L441" s="70" t="str">
        <f aca="false">IF(B441="","",IF(MONTH(B441)=4,"X",""))</f>
        <v/>
      </c>
      <c r="M441" s="70" t="str">
        <f aca="false">IF(B441="","",IF(MONTH(B441)=5,"X",""))</f>
        <v/>
      </c>
      <c r="N441" s="70" t="str">
        <f aca="false">IF(B441="","",IF(MONTH(B441)=6,"X",""))</f>
        <v/>
      </c>
      <c r="O441" s="70" t="str">
        <f aca="false">IF(B441="","",IF(MONTH(B441)=7,"X",""))</f>
        <v/>
      </c>
      <c r="P441" s="70" t="str">
        <f aca="false">IF(B441="","",IF(MONTH(B441)=8,"X",""))</f>
        <v/>
      </c>
      <c r="Q441" s="70" t="str">
        <f aca="false">IF(B441="","",IF(MONTH(B441)=9,"X",""))</f>
        <v/>
      </c>
      <c r="R441" s="70" t="str">
        <f aca="false">IF(B441="","",IF(MONTH(B441)=10,"X",""))</f>
        <v/>
      </c>
      <c r="S441" s="70" t="str">
        <f aca="false">IF(B441="","",IF(MONTH(B441)=11,"X",""))</f>
        <v/>
      </c>
      <c r="T441" s="70" t="str">
        <f aca="false">IF(B441="","",IF(MONTH(B441)=12,"X",""))</f>
        <v/>
      </c>
      <c r="U441" s="58" t="str">
        <f aca="false">IF(E441="","",SUMIF($E$5:$E$1000,E441,$AD$5:$AD$1000))</f>
        <v/>
      </c>
      <c r="V441" s="71" t="str">
        <f aca="false">IF(E441="","",_xlfn.TEXTJOIN(" + ",TRUE(),IF(COUNTIFS($E$5:$E$1000,E441,$C$5:$C$1000,"Auditoría Interna")&gt;0,"Interna",""),IF(COUNTIFS($E$5:$E$1000,E441,$C$5:$C$1000,"Auditoría Externa")&gt;0,"Externa",""),IF(COUNTIFS($E$5:$E$1000,E441,$C$5:$C$1000,"SSF")&gt;0,"SSF",""),IF(COUNTIFS($E$5:$E$1000,E441,$C$5:$C$1000,"Comité de Supervisión")&gt;0,"Comité Sup.",""),IF(COUNTIFS($E$5:$E$1000,E441,$C$5:$C$1000,"Consejo de Administración")&gt;0,"Consejo",""),IF(COUNTIFS($E$5:$E$1000,E441,$C$5:$C$1000,"Otros")&gt;0,"Otros","")))</f>
        <v/>
      </c>
      <c r="W441" s="58" t="str">
        <f aca="false">IF(E441="","",SUMIFS($AD$5:$AD$1000,$E$5:$E$1000,E441,$AA$5:$AA$1000,AA441,$C$5:$C$1000,"&lt;&gt;"&amp;C441))</f>
        <v/>
      </c>
      <c r="X441" s="72"/>
      <c r="Y441" s="68"/>
      <c r="Z441" s="72"/>
      <c r="AA441" s="38" t="str">
        <f aca="false">IF(B441="","",YEAR(B441)*100+MONTH(B441))</f>
        <v/>
      </c>
      <c r="AB441" s="38" t="str">
        <f aca="false">IF(AND(E441&lt;&gt;"",E441=Cruce!$C$5,AD441=1),COUNTIFS($E$5:E441,E441,$AD$5:AD441,1),"")</f>
        <v/>
      </c>
      <c r="AC441" s="38" t="str">
        <f aca="false">IF(E441="","",C441&amp;"|"&amp;X441&amp;"|"&amp;IF(B441="","s/f",TEXT(B441,"yyyymmdd"))&amp;IF(OR(C441="SSF",X441="Visitas Auditoría Interna"),"|"&amp;Y441,""))</f>
        <v/>
      </c>
      <c r="AD441" s="38" t="n">
        <f aca="false">IF(E441="",0,IF(COUNTIFS($E$5:E441,E441,$AC$5:AC441,AC441)=1,1,0))</f>
        <v>0</v>
      </c>
      <c r="AE441" s="38" t="str">
        <f aca="false">IF(OR(E441="",AD441&lt;&gt;1),"",SUBSTITUTE(SUBSTITUTE(C441,"Auditoría ",""),"Consejo de Administración","Consejo")&amp;" – "&amp;IF(B441="","(sin fecha)",DAY(B441)&amp;" de "&amp;CHOOSE(MONTH(B441),"Enero","Febrero","Marzo","Abril","Mayo","Junio","Julio","Agosto","Septiembre","Octubre","Noviembre","Diciembre")&amp;" "&amp;YEAR(B441)))</f>
        <v/>
      </c>
      <c r="AF441" s="38" t="n">
        <f aca="false">IF(E441="",0,IF(COUNTIF($AC$5:AC441,AC441)=1,1,0))</f>
        <v>0</v>
      </c>
    </row>
    <row r="442" customFormat="false" ht="15" hidden="false" customHeight="false" outlineLevel="0" collapsed="false">
      <c r="A442" s="68"/>
      <c r="B442" s="67"/>
      <c r="C442" s="68"/>
      <c r="D442" s="68"/>
      <c r="E442" s="69"/>
      <c r="F442" s="69"/>
      <c r="G442" s="70" t="str">
        <f aca="false">IF(OR(E442="",AND($C$3="",$E$3="")),"",IF(B442="","Sin fecha",IF(AND(OR($C$3="",B442&gt;=$C$3),OR($E$3="",B442&lt;=$E$3)),"Sí","No")))</f>
        <v/>
      </c>
      <c r="H442" s="58" t="str">
        <f aca="false">IF(B442="","",YEAR(B442))</f>
        <v/>
      </c>
      <c r="I442" s="70" t="str">
        <f aca="false">IF(B442="","",IF(MONTH(B442)=1,"X",""))</f>
        <v/>
      </c>
      <c r="J442" s="70" t="str">
        <f aca="false">IF(B442="","",IF(MONTH(B442)=2,"X",""))</f>
        <v/>
      </c>
      <c r="K442" s="70" t="str">
        <f aca="false">IF(B442="","",IF(MONTH(B442)=3,"X",""))</f>
        <v/>
      </c>
      <c r="L442" s="70" t="str">
        <f aca="false">IF(B442="","",IF(MONTH(B442)=4,"X",""))</f>
        <v/>
      </c>
      <c r="M442" s="70" t="str">
        <f aca="false">IF(B442="","",IF(MONTH(B442)=5,"X",""))</f>
        <v/>
      </c>
      <c r="N442" s="70" t="str">
        <f aca="false">IF(B442="","",IF(MONTH(B442)=6,"X",""))</f>
        <v/>
      </c>
      <c r="O442" s="70" t="str">
        <f aca="false">IF(B442="","",IF(MONTH(B442)=7,"X",""))</f>
        <v/>
      </c>
      <c r="P442" s="70" t="str">
        <f aca="false">IF(B442="","",IF(MONTH(B442)=8,"X",""))</f>
        <v/>
      </c>
      <c r="Q442" s="70" t="str">
        <f aca="false">IF(B442="","",IF(MONTH(B442)=9,"X",""))</f>
        <v/>
      </c>
      <c r="R442" s="70" t="str">
        <f aca="false">IF(B442="","",IF(MONTH(B442)=10,"X",""))</f>
        <v/>
      </c>
      <c r="S442" s="70" t="str">
        <f aca="false">IF(B442="","",IF(MONTH(B442)=11,"X",""))</f>
        <v/>
      </c>
      <c r="T442" s="70" t="str">
        <f aca="false">IF(B442="","",IF(MONTH(B442)=12,"X",""))</f>
        <v/>
      </c>
      <c r="U442" s="58" t="str">
        <f aca="false">IF(E442="","",SUMIF($E$5:$E$1000,E442,$AD$5:$AD$1000))</f>
        <v/>
      </c>
      <c r="V442" s="71" t="str">
        <f aca="false">IF(E442="","",_xlfn.TEXTJOIN(" + ",TRUE(),IF(COUNTIFS($E$5:$E$1000,E442,$C$5:$C$1000,"Auditoría Interna")&gt;0,"Interna",""),IF(COUNTIFS($E$5:$E$1000,E442,$C$5:$C$1000,"Auditoría Externa")&gt;0,"Externa",""),IF(COUNTIFS($E$5:$E$1000,E442,$C$5:$C$1000,"SSF")&gt;0,"SSF",""),IF(COUNTIFS($E$5:$E$1000,E442,$C$5:$C$1000,"Comité de Supervisión")&gt;0,"Comité Sup.",""),IF(COUNTIFS($E$5:$E$1000,E442,$C$5:$C$1000,"Consejo de Administración")&gt;0,"Consejo",""),IF(COUNTIFS($E$5:$E$1000,E442,$C$5:$C$1000,"Otros")&gt;0,"Otros","")))</f>
        <v/>
      </c>
      <c r="W442" s="58" t="str">
        <f aca="false">IF(E442="","",SUMIFS($AD$5:$AD$1000,$E$5:$E$1000,E442,$AA$5:$AA$1000,AA442,$C$5:$C$1000,"&lt;&gt;"&amp;C442))</f>
        <v/>
      </c>
      <c r="X442" s="72"/>
      <c r="Y442" s="68"/>
      <c r="Z442" s="72"/>
      <c r="AA442" s="38" t="str">
        <f aca="false">IF(B442="","",YEAR(B442)*100+MONTH(B442))</f>
        <v/>
      </c>
      <c r="AB442" s="38" t="str">
        <f aca="false">IF(AND(E442&lt;&gt;"",E442=Cruce!$C$5,AD442=1),COUNTIFS($E$5:E442,E442,$AD$5:AD442,1),"")</f>
        <v/>
      </c>
      <c r="AC442" s="38" t="str">
        <f aca="false">IF(E442="","",C442&amp;"|"&amp;X442&amp;"|"&amp;IF(B442="","s/f",TEXT(B442,"yyyymmdd"))&amp;IF(OR(C442="SSF",X442="Visitas Auditoría Interna"),"|"&amp;Y442,""))</f>
        <v/>
      </c>
      <c r="AD442" s="38" t="n">
        <f aca="false">IF(E442="",0,IF(COUNTIFS($E$5:E442,E442,$AC$5:AC442,AC442)=1,1,0))</f>
        <v>0</v>
      </c>
      <c r="AE442" s="38" t="str">
        <f aca="false">IF(OR(E442="",AD442&lt;&gt;1),"",SUBSTITUTE(SUBSTITUTE(C442,"Auditoría ",""),"Consejo de Administración","Consejo")&amp;" – "&amp;IF(B442="","(sin fecha)",DAY(B442)&amp;" de "&amp;CHOOSE(MONTH(B442),"Enero","Febrero","Marzo","Abril","Mayo","Junio","Julio","Agosto","Septiembre","Octubre","Noviembre","Diciembre")&amp;" "&amp;YEAR(B442)))</f>
        <v/>
      </c>
      <c r="AF442" s="38" t="n">
        <f aca="false">IF(E442="",0,IF(COUNTIF($AC$5:AC442,AC442)=1,1,0))</f>
        <v>0</v>
      </c>
    </row>
    <row r="443" customFormat="false" ht="15" hidden="false" customHeight="false" outlineLevel="0" collapsed="false">
      <c r="A443" s="68"/>
      <c r="B443" s="67"/>
      <c r="C443" s="68"/>
      <c r="D443" s="68"/>
      <c r="E443" s="69"/>
      <c r="F443" s="69"/>
      <c r="G443" s="70" t="str">
        <f aca="false">IF(OR(E443="",AND($C$3="",$E$3="")),"",IF(B443="","Sin fecha",IF(AND(OR($C$3="",B443&gt;=$C$3),OR($E$3="",B443&lt;=$E$3)),"Sí","No")))</f>
        <v/>
      </c>
      <c r="H443" s="58" t="str">
        <f aca="false">IF(B443="","",YEAR(B443))</f>
        <v/>
      </c>
      <c r="I443" s="70" t="str">
        <f aca="false">IF(B443="","",IF(MONTH(B443)=1,"X",""))</f>
        <v/>
      </c>
      <c r="J443" s="70" t="str">
        <f aca="false">IF(B443="","",IF(MONTH(B443)=2,"X",""))</f>
        <v/>
      </c>
      <c r="K443" s="70" t="str">
        <f aca="false">IF(B443="","",IF(MONTH(B443)=3,"X",""))</f>
        <v/>
      </c>
      <c r="L443" s="70" t="str">
        <f aca="false">IF(B443="","",IF(MONTH(B443)=4,"X",""))</f>
        <v/>
      </c>
      <c r="M443" s="70" t="str">
        <f aca="false">IF(B443="","",IF(MONTH(B443)=5,"X",""))</f>
        <v/>
      </c>
      <c r="N443" s="70" t="str">
        <f aca="false">IF(B443="","",IF(MONTH(B443)=6,"X",""))</f>
        <v/>
      </c>
      <c r="O443" s="70" t="str">
        <f aca="false">IF(B443="","",IF(MONTH(B443)=7,"X",""))</f>
        <v/>
      </c>
      <c r="P443" s="70" t="str">
        <f aca="false">IF(B443="","",IF(MONTH(B443)=8,"X",""))</f>
        <v/>
      </c>
      <c r="Q443" s="70" t="str">
        <f aca="false">IF(B443="","",IF(MONTH(B443)=9,"X",""))</f>
        <v/>
      </c>
      <c r="R443" s="70" t="str">
        <f aca="false">IF(B443="","",IF(MONTH(B443)=10,"X",""))</f>
        <v/>
      </c>
      <c r="S443" s="70" t="str">
        <f aca="false">IF(B443="","",IF(MONTH(B443)=11,"X",""))</f>
        <v/>
      </c>
      <c r="T443" s="70" t="str">
        <f aca="false">IF(B443="","",IF(MONTH(B443)=12,"X",""))</f>
        <v/>
      </c>
      <c r="U443" s="58" t="str">
        <f aca="false">IF(E443="","",SUMIF($E$5:$E$1000,E443,$AD$5:$AD$1000))</f>
        <v/>
      </c>
      <c r="V443" s="71" t="str">
        <f aca="false">IF(E443="","",_xlfn.TEXTJOIN(" + ",TRUE(),IF(COUNTIFS($E$5:$E$1000,E443,$C$5:$C$1000,"Auditoría Interna")&gt;0,"Interna",""),IF(COUNTIFS($E$5:$E$1000,E443,$C$5:$C$1000,"Auditoría Externa")&gt;0,"Externa",""),IF(COUNTIFS($E$5:$E$1000,E443,$C$5:$C$1000,"SSF")&gt;0,"SSF",""),IF(COUNTIFS($E$5:$E$1000,E443,$C$5:$C$1000,"Comité de Supervisión")&gt;0,"Comité Sup.",""),IF(COUNTIFS($E$5:$E$1000,E443,$C$5:$C$1000,"Consejo de Administración")&gt;0,"Consejo",""),IF(COUNTIFS($E$5:$E$1000,E443,$C$5:$C$1000,"Otros")&gt;0,"Otros","")))</f>
        <v/>
      </c>
      <c r="W443" s="58" t="str">
        <f aca="false">IF(E443="","",SUMIFS($AD$5:$AD$1000,$E$5:$E$1000,E443,$AA$5:$AA$1000,AA443,$C$5:$C$1000,"&lt;&gt;"&amp;C443))</f>
        <v/>
      </c>
      <c r="X443" s="72"/>
      <c r="Y443" s="68"/>
      <c r="Z443" s="72"/>
      <c r="AA443" s="38" t="str">
        <f aca="false">IF(B443="","",YEAR(B443)*100+MONTH(B443))</f>
        <v/>
      </c>
      <c r="AB443" s="38" t="str">
        <f aca="false">IF(AND(E443&lt;&gt;"",E443=Cruce!$C$5,AD443=1),COUNTIFS($E$5:E443,E443,$AD$5:AD443,1),"")</f>
        <v/>
      </c>
      <c r="AC443" s="38" t="str">
        <f aca="false">IF(E443="","",C443&amp;"|"&amp;X443&amp;"|"&amp;IF(B443="","s/f",TEXT(B443,"yyyymmdd"))&amp;IF(OR(C443="SSF",X443="Visitas Auditoría Interna"),"|"&amp;Y443,""))</f>
        <v/>
      </c>
      <c r="AD443" s="38" t="n">
        <f aca="false">IF(E443="",0,IF(COUNTIFS($E$5:E443,E443,$AC$5:AC443,AC443)=1,1,0))</f>
        <v>0</v>
      </c>
      <c r="AE443" s="38" t="str">
        <f aca="false">IF(OR(E443="",AD443&lt;&gt;1),"",SUBSTITUTE(SUBSTITUTE(C443,"Auditoría ",""),"Consejo de Administración","Consejo")&amp;" – "&amp;IF(B443="","(sin fecha)",DAY(B443)&amp;" de "&amp;CHOOSE(MONTH(B443),"Enero","Febrero","Marzo","Abril","Mayo","Junio","Julio","Agosto","Septiembre","Octubre","Noviembre","Diciembre")&amp;" "&amp;YEAR(B443)))</f>
        <v/>
      </c>
      <c r="AF443" s="38" t="n">
        <f aca="false">IF(E443="",0,IF(COUNTIF($AC$5:AC443,AC443)=1,1,0))</f>
        <v>0</v>
      </c>
    </row>
    <row r="444" customFormat="false" ht="15" hidden="false" customHeight="false" outlineLevel="0" collapsed="false">
      <c r="A444" s="68"/>
      <c r="B444" s="67"/>
      <c r="C444" s="68"/>
      <c r="D444" s="68"/>
      <c r="E444" s="69"/>
      <c r="F444" s="69"/>
      <c r="G444" s="70" t="str">
        <f aca="false">IF(OR(E444="",AND($C$3="",$E$3="")),"",IF(B444="","Sin fecha",IF(AND(OR($C$3="",B444&gt;=$C$3),OR($E$3="",B444&lt;=$E$3)),"Sí","No")))</f>
        <v/>
      </c>
      <c r="H444" s="58" t="str">
        <f aca="false">IF(B444="","",YEAR(B444))</f>
        <v/>
      </c>
      <c r="I444" s="70" t="str">
        <f aca="false">IF(B444="","",IF(MONTH(B444)=1,"X",""))</f>
        <v/>
      </c>
      <c r="J444" s="70" t="str">
        <f aca="false">IF(B444="","",IF(MONTH(B444)=2,"X",""))</f>
        <v/>
      </c>
      <c r="K444" s="70" t="str">
        <f aca="false">IF(B444="","",IF(MONTH(B444)=3,"X",""))</f>
        <v/>
      </c>
      <c r="L444" s="70" t="str">
        <f aca="false">IF(B444="","",IF(MONTH(B444)=4,"X",""))</f>
        <v/>
      </c>
      <c r="M444" s="70" t="str">
        <f aca="false">IF(B444="","",IF(MONTH(B444)=5,"X",""))</f>
        <v/>
      </c>
      <c r="N444" s="70" t="str">
        <f aca="false">IF(B444="","",IF(MONTH(B444)=6,"X",""))</f>
        <v/>
      </c>
      <c r="O444" s="70" t="str">
        <f aca="false">IF(B444="","",IF(MONTH(B444)=7,"X",""))</f>
        <v/>
      </c>
      <c r="P444" s="70" t="str">
        <f aca="false">IF(B444="","",IF(MONTH(B444)=8,"X",""))</f>
        <v/>
      </c>
      <c r="Q444" s="70" t="str">
        <f aca="false">IF(B444="","",IF(MONTH(B444)=9,"X",""))</f>
        <v/>
      </c>
      <c r="R444" s="70" t="str">
        <f aca="false">IF(B444="","",IF(MONTH(B444)=10,"X",""))</f>
        <v/>
      </c>
      <c r="S444" s="70" t="str">
        <f aca="false">IF(B444="","",IF(MONTH(B444)=11,"X",""))</f>
        <v/>
      </c>
      <c r="T444" s="70" t="str">
        <f aca="false">IF(B444="","",IF(MONTH(B444)=12,"X",""))</f>
        <v/>
      </c>
      <c r="U444" s="58" t="str">
        <f aca="false">IF(E444="","",SUMIF($E$5:$E$1000,E444,$AD$5:$AD$1000))</f>
        <v/>
      </c>
      <c r="V444" s="71" t="str">
        <f aca="false">IF(E444="","",_xlfn.TEXTJOIN(" + ",TRUE(),IF(COUNTIFS($E$5:$E$1000,E444,$C$5:$C$1000,"Auditoría Interna")&gt;0,"Interna",""),IF(COUNTIFS($E$5:$E$1000,E444,$C$5:$C$1000,"Auditoría Externa")&gt;0,"Externa",""),IF(COUNTIFS($E$5:$E$1000,E444,$C$5:$C$1000,"SSF")&gt;0,"SSF",""),IF(COUNTIFS($E$5:$E$1000,E444,$C$5:$C$1000,"Comité de Supervisión")&gt;0,"Comité Sup.",""),IF(COUNTIFS($E$5:$E$1000,E444,$C$5:$C$1000,"Consejo de Administración")&gt;0,"Consejo",""),IF(COUNTIFS($E$5:$E$1000,E444,$C$5:$C$1000,"Otros")&gt;0,"Otros","")))</f>
        <v/>
      </c>
      <c r="W444" s="58" t="str">
        <f aca="false">IF(E444="","",SUMIFS($AD$5:$AD$1000,$E$5:$E$1000,E444,$AA$5:$AA$1000,AA444,$C$5:$C$1000,"&lt;&gt;"&amp;C444))</f>
        <v/>
      </c>
      <c r="X444" s="72"/>
      <c r="Y444" s="68"/>
      <c r="Z444" s="72"/>
      <c r="AA444" s="38" t="str">
        <f aca="false">IF(B444="","",YEAR(B444)*100+MONTH(B444))</f>
        <v/>
      </c>
      <c r="AB444" s="38" t="str">
        <f aca="false">IF(AND(E444&lt;&gt;"",E444=Cruce!$C$5,AD444=1),COUNTIFS($E$5:E444,E444,$AD$5:AD444,1),"")</f>
        <v/>
      </c>
      <c r="AC444" s="38" t="str">
        <f aca="false">IF(E444="","",C444&amp;"|"&amp;X444&amp;"|"&amp;IF(B444="","s/f",TEXT(B444,"yyyymmdd"))&amp;IF(OR(C444="SSF",X444="Visitas Auditoría Interna"),"|"&amp;Y444,""))</f>
        <v/>
      </c>
      <c r="AD444" s="38" t="n">
        <f aca="false">IF(E444="",0,IF(COUNTIFS($E$5:E444,E444,$AC$5:AC444,AC444)=1,1,0))</f>
        <v>0</v>
      </c>
      <c r="AE444" s="38" t="str">
        <f aca="false">IF(OR(E444="",AD444&lt;&gt;1),"",SUBSTITUTE(SUBSTITUTE(C444,"Auditoría ",""),"Consejo de Administración","Consejo")&amp;" – "&amp;IF(B444="","(sin fecha)",DAY(B444)&amp;" de "&amp;CHOOSE(MONTH(B444),"Enero","Febrero","Marzo","Abril","Mayo","Junio","Julio","Agosto","Septiembre","Octubre","Noviembre","Diciembre")&amp;" "&amp;YEAR(B444)))</f>
        <v/>
      </c>
      <c r="AF444" s="38" t="n">
        <f aca="false">IF(E444="",0,IF(COUNTIF($AC$5:AC444,AC444)=1,1,0))</f>
        <v>0</v>
      </c>
    </row>
    <row r="445" customFormat="false" ht="15" hidden="false" customHeight="false" outlineLevel="0" collapsed="false">
      <c r="A445" s="68"/>
      <c r="B445" s="67"/>
      <c r="C445" s="68"/>
      <c r="D445" s="68"/>
      <c r="E445" s="69"/>
      <c r="F445" s="69"/>
      <c r="G445" s="70" t="str">
        <f aca="false">IF(OR(E445="",AND($C$3="",$E$3="")),"",IF(B445="","Sin fecha",IF(AND(OR($C$3="",B445&gt;=$C$3),OR($E$3="",B445&lt;=$E$3)),"Sí","No")))</f>
        <v/>
      </c>
      <c r="H445" s="58" t="str">
        <f aca="false">IF(B445="","",YEAR(B445))</f>
        <v/>
      </c>
      <c r="I445" s="70" t="str">
        <f aca="false">IF(B445="","",IF(MONTH(B445)=1,"X",""))</f>
        <v/>
      </c>
      <c r="J445" s="70" t="str">
        <f aca="false">IF(B445="","",IF(MONTH(B445)=2,"X",""))</f>
        <v/>
      </c>
      <c r="K445" s="70" t="str">
        <f aca="false">IF(B445="","",IF(MONTH(B445)=3,"X",""))</f>
        <v/>
      </c>
      <c r="L445" s="70" t="str">
        <f aca="false">IF(B445="","",IF(MONTH(B445)=4,"X",""))</f>
        <v/>
      </c>
      <c r="M445" s="70" t="str">
        <f aca="false">IF(B445="","",IF(MONTH(B445)=5,"X",""))</f>
        <v/>
      </c>
      <c r="N445" s="70" t="str">
        <f aca="false">IF(B445="","",IF(MONTH(B445)=6,"X",""))</f>
        <v/>
      </c>
      <c r="O445" s="70" t="str">
        <f aca="false">IF(B445="","",IF(MONTH(B445)=7,"X",""))</f>
        <v/>
      </c>
      <c r="P445" s="70" t="str">
        <f aca="false">IF(B445="","",IF(MONTH(B445)=8,"X",""))</f>
        <v/>
      </c>
      <c r="Q445" s="70" t="str">
        <f aca="false">IF(B445="","",IF(MONTH(B445)=9,"X",""))</f>
        <v/>
      </c>
      <c r="R445" s="70" t="str">
        <f aca="false">IF(B445="","",IF(MONTH(B445)=10,"X",""))</f>
        <v/>
      </c>
      <c r="S445" s="70" t="str">
        <f aca="false">IF(B445="","",IF(MONTH(B445)=11,"X",""))</f>
        <v/>
      </c>
      <c r="T445" s="70" t="str">
        <f aca="false">IF(B445="","",IF(MONTH(B445)=12,"X",""))</f>
        <v/>
      </c>
      <c r="U445" s="58" t="str">
        <f aca="false">IF(E445="","",SUMIF($E$5:$E$1000,E445,$AD$5:$AD$1000))</f>
        <v/>
      </c>
      <c r="V445" s="71" t="str">
        <f aca="false">IF(E445="","",_xlfn.TEXTJOIN(" + ",TRUE(),IF(COUNTIFS($E$5:$E$1000,E445,$C$5:$C$1000,"Auditoría Interna")&gt;0,"Interna",""),IF(COUNTIFS($E$5:$E$1000,E445,$C$5:$C$1000,"Auditoría Externa")&gt;0,"Externa",""),IF(COUNTIFS($E$5:$E$1000,E445,$C$5:$C$1000,"SSF")&gt;0,"SSF",""),IF(COUNTIFS($E$5:$E$1000,E445,$C$5:$C$1000,"Comité de Supervisión")&gt;0,"Comité Sup.",""),IF(COUNTIFS($E$5:$E$1000,E445,$C$5:$C$1000,"Consejo de Administración")&gt;0,"Consejo",""),IF(COUNTIFS($E$5:$E$1000,E445,$C$5:$C$1000,"Otros")&gt;0,"Otros","")))</f>
        <v/>
      </c>
      <c r="W445" s="58" t="str">
        <f aca="false">IF(E445="","",SUMIFS($AD$5:$AD$1000,$E$5:$E$1000,E445,$AA$5:$AA$1000,AA445,$C$5:$C$1000,"&lt;&gt;"&amp;C445))</f>
        <v/>
      </c>
      <c r="X445" s="72"/>
      <c r="Y445" s="68"/>
      <c r="Z445" s="72"/>
      <c r="AA445" s="38" t="str">
        <f aca="false">IF(B445="","",YEAR(B445)*100+MONTH(B445))</f>
        <v/>
      </c>
      <c r="AB445" s="38" t="str">
        <f aca="false">IF(AND(E445&lt;&gt;"",E445=Cruce!$C$5,AD445=1),COUNTIFS($E$5:E445,E445,$AD$5:AD445,1),"")</f>
        <v/>
      </c>
      <c r="AC445" s="38" t="str">
        <f aca="false">IF(E445="","",C445&amp;"|"&amp;X445&amp;"|"&amp;IF(B445="","s/f",TEXT(B445,"yyyymmdd"))&amp;IF(OR(C445="SSF",X445="Visitas Auditoría Interna"),"|"&amp;Y445,""))</f>
        <v/>
      </c>
      <c r="AD445" s="38" t="n">
        <f aca="false">IF(E445="",0,IF(COUNTIFS($E$5:E445,E445,$AC$5:AC445,AC445)=1,1,0))</f>
        <v>0</v>
      </c>
      <c r="AE445" s="38" t="str">
        <f aca="false">IF(OR(E445="",AD445&lt;&gt;1),"",SUBSTITUTE(SUBSTITUTE(C445,"Auditoría ",""),"Consejo de Administración","Consejo")&amp;" – "&amp;IF(B445="","(sin fecha)",DAY(B445)&amp;" de "&amp;CHOOSE(MONTH(B445),"Enero","Febrero","Marzo","Abril","Mayo","Junio","Julio","Agosto","Septiembre","Octubre","Noviembre","Diciembre")&amp;" "&amp;YEAR(B445)))</f>
        <v/>
      </c>
      <c r="AF445" s="38" t="n">
        <f aca="false">IF(E445="",0,IF(COUNTIF($AC$5:AC445,AC445)=1,1,0))</f>
        <v>0</v>
      </c>
    </row>
    <row r="446" customFormat="false" ht="15" hidden="false" customHeight="false" outlineLevel="0" collapsed="false">
      <c r="A446" s="68"/>
      <c r="B446" s="67"/>
      <c r="C446" s="68"/>
      <c r="D446" s="68"/>
      <c r="E446" s="69"/>
      <c r="F446" s="69"/>
      <c r="G446" s="70" t="str">
        <f aca="false">IF(OR(E446="",AND($C$3="",$E$3="")),"",IF(B446="","Sin fecha",IF(AND(OR($C$3="",B446&gt;=$C$3),OR($E$3="",B446&lt;=$E$3)),"Sí","No")))</f>
        <v/>
      </c>
      <c r="H446" s="58" t="str">
        <f aca="false">IF(B446="","",YEAR(B446))</f>
        <v/>
      </c>
      <c r="I446" s="70" t="str">
        <f aca="false">IF(B446="","",IF(MONTH(B446)=1,"X",""))</f>
        <v/>
      </c>
      <c r="J446" s="70" t="str">
        <f aca="false">IF(B446="","",IF(MONTH(B446)=2,"X",""))</f>
        <v/>
      </c>
      <c r="K446" s="70" t="str">
        <f aca="false">IF(B446="","",IF(MONTH(B446)=3,"X",""))</f>
        <v/>
      </c>
      <c r="L446" s="70" t="str">
        <f aca="false">IF(B446="","",IF(MONTH(B446)=4,"X",""))</f>
        <v/>
      </c>
      <c r="M446" s="70" t="str">
        <f aca="false">IF(B446="","",IF(MONTH(B446)=5,"X",""))</f>
        <v/>
      </c>
      <c r="N446" s="70" t="str">
        <f aca="false">IF(B446="","",IF(MONTH(B446)=6,"X",""))</f>
        <v/>
      </c>
      <c r="O446" s="70" t="str">
        <f aca="false">IF(B446="","",IF(MONTH(B446)=7,"X",""))</f>
        <v/>
      </c>
      <c r="P446" s="70" t="str">
        <f aca="false">IF(B446="","",IF(MONTH(B446)=8,"X",""))</f>
        <v/>
      </c>
      <c r="Q446" s="70" t="str">
        <f aca="false">IF(B446="","",IF(MONTH(B446)=9,"X",""))</f>
        <v/>
      </c>
      <c r="R446" s="70" t="str">
        <f aca="false">IF(B446="","",IF(MONTH(B446)=10,"X",""))</f>
        <v/>
      </c>
      <c r="S446" s="70" t="str">
        <f aca="false">IF(B446="","",IF(MONTH(B446)=11,"X",""))</f>
        <v/>
      </c>
      <c r="T446" s="70" t="str">
        <f aca="false">IF(B446="","",IF(MONTH(B446)=12,"X",""))</f>
        <v/>
      </c>
      <c r="U446" s="58" t="str">
        <f aca="false">IF(E446="","",SUMIF($E$5:$E$1000,E446,$AD$5:$AD$1000))</f>
        <v/>
      </c>
      <c r="V446" s="71" t="str">
        <f aca="false">IF(E446="","",_xlfn.TEXTJOIN(" + ",TRUE(),IF(COUNTIFS($E$5:$E$1000,E446,$C$5:$C$1000,"Auditoría Interna")&gt;0,"Interna",""),IF(COUNTIFS($E$5:$E$1000,E446,$C$5:$C$1000,"Auditoría Externa")&gt;0,"Externa",""),IF(COUNTIFS($E$5:$E$1000,E446,$C$5:$C$1000,"SSF")&gt;0,"SSF",""),IF(COUNTIFS($E$5:$E$1000,E446,$C$5:$C$1000,"Comité de Supervisión")&gt;0,"Comité Sup.",""),IF(COUNTIFS($E$5:$E$1000,E446,$C$5:$C$1000,"Consejo de Administración")&gt;0,"Consejo",""),IF(COUNTIFS($E$5:$E$1000,E446,$C$5:$C$1000,"Otros")&gt;0,"Otros","")))</f>
        <v/>
      </c>
      <c r="W446" s="58" t="str">
        <f aca="false">IF(E446="","",SUMIFS($AD$5:$AD$1000,$E$5:$E$1000,E446,$AA$5:$AA$1000,AA446,$C$5:$C$1000,"&lt;&gt;"&amp;C446))</f>
        <v/>
      </c>
      <c r="X446" s="72"/>
      <c r="Y446" s="68"/>
      <c r="Z446" s="72"/>
      <c r="AA446" s="38" t="str">
        <f aca="false">IF(B446="","",YEAR(B446)*100+MONTH(B446))</f>
        <v/>
      </c>
      <c r="AB446" s="38" t="str">
        <f aca="false">IF(AND(E446&lt;&gt;"",E446=Cruce!$C$5,AD446=1),COUNTIFS($E$5:E446,E446,$AD$5:AD446,1),"")</f>
        <v/>
      </c>
      <c r="AC446" s="38" t="str">
        <f aca="false">IF(E446="","",C446&amp;"|"&amp;X446&amp;"|"&amp;IF(B446="","s/f",TEXT(B446,"yyyymmdd"))&amp;IF(OR(C446="SSF",X446="Visitas Auditoría Interna"),"|"&amp;Y446,""))</f>
        <v/>
      </c>
      <c r="AD446" s="38" t="n">
        <f aca="false">IF(E446="",0,IF(COUNTIFS($E$5:E446,E446,$AC$5:AC446,AC446)=1,1,0))</f>
        <v>0</v>
      </c>
      <c r="AE446" s="38" t="str">
        <f aca="false">IF(OR(E446="",AD446&lt;&gt;1),"",SUBSTITUTE(SUBSTITUTE(C446,"Auditoría ",""),"Consejo de Administración","Consejo")&amp;" – "&amp;IF(B446="","(sin fecha)",DAY(B446)&amp;" de "&amp;CHOOSE(MONTH(B446),"Enero","Febrero","Marzo","Abril","Mayo","Junio","Julio","Agosto","Septiembre","Octubre","Noviembre","Diciembre")&amp;" "&amp;YEAR(B446)))</f>
        <v/>
      </c>
      <c r="AF446" s="38" t="n">
        <f aca="false">IF(E446="",0,IF(COUNTIF($AC$5:AC446,AC446)=1,1,0))</f>
        <v>0</v>
      </c>
    </row>
    <row r="447" customFormat="false" ht="15" hidden="false" customHeight="false" outlineLevel="0" collapsed="false">
      <c r="A447" s="68"/>
      <c r="B447" s="67"/>
      <c r="C447" s="68"/>
      <c r="D447" s="68"/>
      <c r="E447" s="69"/>
      <c r="F447" s="69"/>
      <c r="G447" s="70" t="str">
        <f aca="false">IF(OR(E447="",AND($C$3="",$E$3="")),"",IF(B447="","Sin fecha",IF(AND(OR($C$3="",B447&gt;=$C$3),OR($E$3="",B447&lt;=$E$3)),"Sí","No")))</f>
        <v/>
      </c>
      <c r="H447" s="58" t="str">
        <f aca="false">IF(B447="","",YEAR(B447))</f>
        <v/>
      </c>
      <c r="I447" s="70" t="str">
        <f aca="false">IF(B447="","",IF(MONTH(B447)=1,"X",""))</f>
        <v/>
      </c>
      <c r="J447" s="70" t="str">
        <f aca="false">IF(B447="","",IF(MONTH(B447)=2,"X",""))</f>
        <v/>
      </c>
      <c r="K447" s="70" t="str">
        <f aca="false">IF(B447="","",IF(MONTH(B447)=3,"X",""))</f>
        <v/>
      </c>
      <c r="L447" s="70" t="str">
        <f aca="false">IF(B447="","",IF(MONTH(B447)=4,"X",""))</f>
        <v/>
      </c>
      <c r="M447" s="70" t="str">
        <f aca="false">IF(B447="","",IF(MONTH(B447)=5,"X",""))</f>
        <v/>
      </c>
      <c r="N447" s="70" t="str">
        <f aca="false">IF(B447="","",IF(MONTH(B447)=6,"X",""))</f>
        <v/>
      </c>
      <c r="O447" s="70" t="str">
        <f aca="false">IF(B447="","",IF(MONTH(B447)=7,"X",""))</f>
        <v/>
      </c>
      <c r="P447" s="70" t="str">
        <f aca="false">IF(B447="","",IF(MONTH(B447)=8,"X",""))</f>
        <v/>
      </c>
      <c r="Q447" s="70" t="str">
        <f aca="false">IF(B447="","",IF(MONTH(B447)=9,"X",""))</f>
        <v/>
      </c>
      <c r="R447" s="70" t="str">
        <f aca="false">IF(B447="","",IF(MONTH(B447)=10,"X",""))</f>
        <v/>
      </c>
      <c r="S447" s="70" t="str">
        <f aca="false">IF(B447="","",IF(MONTH(B447)=11,"X",""))</f>
        <v/>
      </c>
      <c r="T447" s="70" t="str">
        <f aca="false">IF(B447="","",IF(MONTH(B447)=12,"X",""))</f>
        <v/>
      </c>
      <c r="U447" s="58" t="str">
        <f aca="false">IF(E447="","",SUMIF($E$5:$E$1000,E447,$AD$5:$AD$1000))</f>
        <v/>
      </c>
      <c r="V447" s="71" t="str">
        <f aca="false">IF(E447="","",_xlfn.TEXTJOIN(" + ",TRUE(),IF(COUNTIFS($E$5:$E$1000,E447,$C$5:$C$1000,"Auditoría Interna")&gt;0,"Interna",""),IF(COUNTIFS($E$5:$E$1000,E447,$C$5:$C$1000,"Auditoría Externa")&gt;0,"Externa",""),IF(COUNTIFS($E$5:$E$1000,E447,$C$5:$C$1000,"SSF")&gt;0,"SSF",""),IF(COUNTIFS($E$5:$E$1000,E447,$C$5:$C$1000,"Comité de Supervisión")&gt;0,"Comité Sup.",""),IF(COUNTIFS($E$5:$E$1000,E447,$C$5:$C$1000,"Consejo de Administración")&gt;0,"Consejo",""),IF(COUNTIFS($E$5:$E$1000,E447,$C$5:$C$1000,"Otros")&gt;0,"Otros","")))</f>
        <v/>
      </c>
      <c r="W447" s="58" t="str">
        <f aca="false">IF(E447="","",SUMIFS($AD$5:$AD$1000,$E$5:$E$1000,E447,$AA$5:$AA$1000,AA447,$C$5:$C$1000,"&lt;&gt;"&amp;C447))</f>
        <v/>
      </c>
      <c r="X447" s="72"/>
      <c r="Y447" s="68"/>
      <c r="Z447" s="72"/>
      <c r="AA447" s="38" t="str">
        <f aca="false">IF(B447="","",YEAR(B447)*100+MONTH(B447))</f>
        <v/>
      </c>
      <c r="AB447" s="38" t="str">
        <f aca="false">IF(AND(E447&lt;&gt;"",E447=Cruce!$C$5,AD447=1),COUNTIFS($E$5:E447,E447,$AD$5:AD447,1),"")</f>
        <v/>
      </c>
      <c r="AC447" s="38" t="str">
        <f aca="false">IF(E447="","",C447&amp;"|"&amp;X447&amp;"|"&amp;IF(B447="","s/f",TEXT(B447,"yyyymmdd"))&amp;IF(OR(C447="SSF",X447="Visitas Auditoría Interna"),"|"&amp;Y447,""))</f>
        <v/>
      </c>
      <c r="AD447" s="38" t="n">
        <f aca="false">IF(E447="",0,IF(COUNTIFS($E$5:E447,E447,$AC$5:AC447,AC447)=1,1,0))</f>
        <v>0</v>
      </c>
      <c r="AE447" s="38" t="str">
        <f aca="false">IF(OR(E447="",AD447&lt;&gt;1),"",SUBSTITUTE(SUBSTITUTE(C447,"Auditoría ",""),"Consejo de Administración","Consejo")&amp;" – "&amp;IF(B447="","(sin fecha)",DAY(B447)&amp;" de "&amp;CHOOSE(MONTH(B447),"Enero","Febrero","Marzo","Abril","Mayo","Junio","Julio","Agosto","Septiembre","Octubre","Noviembre","Diciembre")&amp;" "&amp;YEAR(B447)))</f>
        <v/>
      </c>
      <c r="AF447" s="38" t="n">
        <f aca="false">IF(E447="",0,IF(COUNTIF($AC$5:AC447,AC447)=1,1,0))</f>
        <v>0</v>
      </c>
    </row>
    <row r="448" customFormat="false" ht="15" hidden="false" customHeight="false" outlineLevel="0" collapsed="false">
      <c r="A448" s="68"/>
      <c r="B448" s="67"/>
      <c r="C448" s="68"/>
      <c r="D448" s="68"/>
      <c r="E448" s="69"/>
      <c r="F448" s="69"/>
      <c r="G448" s="70" t="str">
        <f aca="false">IF(OR(E448="",AND($C$3="",$E$3="")),"",IF(B448="","Sin fecha",IF(AND(OR($C$3="",B448&gt;=$C$3),OR($E$3="",B448&lt;=$E$3)),"Sí","No")))</f>
        <v/>
      </c>
      <c r="H448" s="58" t="str">
        <f aca="false">IF(B448="","",YEAR(B448))</f>
        <v/>
      </c>
      <c r="I448" s="70" t="str">
        <f aca="false">IF(B448="","",IF(MONTH(B448)=1,"X",""))</f>
        <v/>
      </c>
      <c r="J448" s="70" t="str">
        <f aca="false">IF(B448="","",IF(MONTH(B448)=2,"X",""))</f>
        <v/>
      </c>
      <c r="K448" s="70" t="str">
        <f aca="false">IF(B448="","",IF(MONTH(B448)=3,"X",""))</f>
        <v/>
      </c>
      <c r="L448" s="70" t="str">
        <f aca="false">IF(B448="","",IF(MONTH(B448)=4,"X",""))</f>
        <v/>
      </c>
      <c r="M448" s="70" t="str">
        <f aca="false">IF(B448="","",IF(MONTH(B448)=5,"X",""))</f>
        <v/>
      </c>
      <c r="N448" s="70" t="str">
        <f aca="false">IF(B448="","",IF(MONTH(B448)=6,"X",""))</f>
        <v/>
      </c>
      <c r="O448" s="70" t="str">
        <f aca="false">IF(B448="","",IF(MONTH(B448)=7,"X",""))</f>
        <v/>
      </c>
      <c r="P448" s="70" t="str">
        <f aca="false">IF(B448="","",IF(MONTH(B448)=8,"X",""))</f>
        <v/>
      </c>
      <c r="Q448" s="70" t="str">
        <f aca="false">IF(B448="","",IF(MONTH(B448)=9,"X",""))</f>
        <v/>
      </c>
      <c r="R448" s="70" t="str">
        <f aca="false">IF(B448="","",IF(MONTH(B448)=10,"X",""))</f>
        <v/>
      </c>
      <c r="S448" s="70" t="str">
        <f aca="false">IF(B448="","",IF(MONTH(B448)=11,"X",""))</f>
        <v/>
      </c>
      <c r="T448" s="70" t="str">
        <f aca="false">IF(B448="","",IF(MONTH(B448)=12,"X",""))</f>
        <v/>
      </c>
      <c r="U448" s="58" t="str">
        <f aca="false">IF(E448="","",SUMIF($E$5:$E$1000,E448,$AD$5:$AD$1000))</f>
        <v/>
      </c>
      <c r="V448" s="71" t="str">
        <f aca="false">IF(E448="","",_xlfn.TEXTJOIN(" + ",TRUE(),IF(COUNTIFS($E$5:$E$1000,E448,$C$5:$C$1000,"Auditoría Interna")&gt;0,"Interna",""),IF(COUNTIFS($E$5:$E$1000,E448,$C$5:$C$1000,"Auditoría Externa")&gt;0,"Externa",""),IF(COUNTIFS($E$5:$E$1000,E448,$C$5:$C$1000,"SSF")&gt;0,"SSF",""),IF(COUNTIFS($E$5:$E$1000,E448,$C$5:$C$1000,"Comité de Supervisión")&gt;0,"Comité Sup.",""),IF(COUNTIFS($E$5:$E$1000,E448,$C$5:$C$1000,"Consejo de Administración")&gt;0,"Consejo",""),IF(COUNTIFS($E$5:$E$1000,E448,$C$5:$C$1000,"Otros")&gt;0,"Otros","")))</f>
        <v/>
      </c>
      <c r="W448" s="58" t="str">
        <f aca="false">IF(E448="","",SUMIFS($AD$5:$AD$1000,$E$5:$E$1000,E448,$AA$5:$AA$1000,AA448,$C$5:$C$1000,"&lt;&gt;"&amp;C448))</f>
        <v/>
      </c>
      <c r="X448" s="72"/>
      <c r="Y448" s="68"/>
      <c r="Z448" s="72"/>
      <c r="AA448" s="38" t="str">
        <f aca="false">IF(B448="","",YEAR(B448)*100+MONTH(B448))</f>
        <v/>
      </c>
      <c r="AB448" s="38" t="str">
        <f aca="false">IF(AND(E448&lt;&gt;"",E448=Cruce!$C$5,AD448=1),COUNTIFS($E$5:E448,E448,$AD$5:AD448,1),"")</f>
        <v/>
      </c>
      <c r="AC448" s="38" t="str">
        <f aca="false">IF(E448="","",C448&amp;"|"&amp;X448&amp;"|"&amp;IF(B448="","s/f",TEXT(B448,"yyyymmdd"))&amp;IF(OR(C448="SSF",X448="Visitas Auditoría Interna"),"|"&amp;Y448,""))</f>
        <v/>
      </c>
      <c r="AD448" s="38" t="n">
        <f aca="false">IF(E448="",0,IF(COUNTIFS($E$5:E448,E448,$AC$5:AC448,AC448)=1,1,0))</f>
        <v>0</v>
      </c>
      <c r="AE448" s="38" t="str">
        <f aca="false">IF(OR(E448="",AD448&lt;&gt;1),"",SUBSTITUTE(SUBSTITUTE(C448,"Auditoría ",""),"Consejo de Administración","Consejo")&amp;" – "&amp;IF(B448="","(sin fecha)",DAY(B448)&amp;" de "&amp;CHOOSE(MONTH(B448),"Enero","Febrero","Marzo","Abril","Mayo","Junio","Julio","Agosto","Septiembre","Octubre","Noviembre","Diciembre")&amp;" "&amp;YEAR(B448)))</f>
        <v/>
      </c>
      <c r="AF448" s="38" t="n">
        <f aca="false">IF(E448="",0,IF(COUNTIF($AC$5:AC448,AC448)=1,1,0))</f>
        <v>0</v>
      </c>
    </row>
    <row r="449" customFormat="false" ht="15" hidden="false" customHeight="false" outlineLevel="0" collapsed="false">
      <c r="A449" s="68"/>
      <c r="B449" s="67"/>
      <c r="C449" s="68"/>
      <c r="D449" s="68"/>
      <c r="E449" s="69"/>
      <c r="F449" s="69"/>
      <c r="G449" s="70" t="str">
        <f aca="false">IF(OR(E449="",AND($C$3="",$E$3="")),"",IF(B449="","Sin fecha",IF(AND(OR($C$3="",B449&gt;=$C$3),OR($E$3="",B449&lt;=$E$3)),"Sí","No")))</f>
        <v/>
      </c>
      <c r="H449" s="58" t="str">
        <f aca="false">IF(B449="","",YEAR(B449))</f>
        <v/>
      </c>
      <c r="I449" s="70" t="str">
        <f aca="false">IF(B449="","",IF(MONTH(B449)=1,"X",""))</f>
        <v/>
      </c>
      <c r="J449" s="70" t="str">
        <f aca="false">IF(B449="","",IF(MONTH(B449)=2,"X",""))</f>
        <v/>
      </c>
      <c r="K449" s="70" t="str">
        <f aca="false">IF(B449="","",IF(MONTH(B449)=3,"X",""))</f>
        <v/>
      </c>
      <c r="L449" s="70" t="str">
        <f aca="false">IF(B449="","",IF(MONTH(B449)=4,"X",""))</f>
        <v/>
      </c>
      <c r="M449" s="70" t="str">
        <f aca="false">IF(B449="","",IF(MONTH(B449)=5,"X",""))</f>
        <v/>
      </c>
      <c r="N449" s="70" t="str">
        <f aca="false">IF(B449="","",IF(MONTH(B449)=6,"X",""))</f>
        <v/>
      </c>
      <c r="O449" s="70" t="str">
        <f aca="false">IF(B449="","",IF(MONTH(B449)=7,"X",""))</f>
        <v/>
      </c>
      <c r="P449" s="70" t="str">
        <f aca="false">IF(B449="","",IF(MONTH(B449)=8,"X",""))</f>
        <v/>
      </c>
      <c r="Q449" s="70" t="str">
        <f aca="false">IF(B449="","",IF(MONTH(B449)=9,"X",""))</f>
        <v/>
      </c>
      <c r="R449" s="70" t="str">
        <f aca="false">IF(B449="","",IF(MONTH(B449)=10,"X",""))</f>
        <v/>
      </c>
      <c r="S449" s="70" t="str">
        <f aca="false">IF(B449="","",IF(MONTH(B449)=11,"X",""))</f>
        <v/>
      </c>
      <c r="T449" s="70" t="str">
        <f aca="false">IF(B449="","",IF(MONTH(B449)=12,"X",""))</f>
        <v/>
      </c>
      <c r="U449" s="58" t="str">
        <f aca="false">IF(E449="","",SUMIF($E$5:$E$1000,E449,$AD$5:$AD$1000))</f>
        <v/>
      </c>
      <c r="V449" s="71" t="str">
        <f aca="false">IF(E449="","",_xlfn.TEXTJOIN(" + ",TRUE(),IF(COUNTIFS($E$5:$E$1000,E449,$C$5:$C$1000,"Auditoría Interna")&gt;0,"Interna",""),IF(COUNTIFS($E$5:$E$1000,E449,$C$5:$C$1000,"Auditoría Externa")&gt;0,"Externa",""),IF(COUNTIFS($E$5:$E$1000,E449,$C$5:$C$1000,"SSF")&gt;0,"SSF",""),IF(COUNTIFS($E$5:$E$1000,E449,$C$5:$C$1000,"Comité de Supervisión")&gt;0,"Comité Sup.",""),IF(COUNTIFS($E$5:$E$1000,E449,$C$5:$C$1000,"Consejo de Administración")&gt;0,"Consejo",""),IF(COUNTIFS($E$5:$E$1000,E449,$C$5:$C$1000,"Otros")&gt;0,"Otros","")))</f>
        <v/>
      </c>
      <c r="W449" s="58" t="str">
        <f aca="false">IF(E449="","",SUMIFS($AD$5:$AD$1000,$E$5:$E$1000,E449,$AA$5:$AA$1000,AA449,$C$5:$C$1000,"&lt;&gt;"&amp;C449))</f>
        <v/>
      </c>
      <c r="X449" s="72"/>
      <c r="Y449" s="68"/>
      <c r="Z449" s="72"/>
      <c r="AA449" s="38" t="str">
        <f aca="false">IF(B449="","",YEAR(B449)*100+MONTH(B449))</f>
        <v/>
      </c>
      <c r="AB449" s="38" t="str">
        <f aca="false">IF(AND(E449&lt;&gt;"",E449=Cruce!$C$5,AD449=1),COUNTIFS($E$5:E449,E449,$AD$5:AD449,1),"")</f>
        <v/>
      </c>
      <c r="AC449" s="38" t="str">
        <f aca="false">IF(E449="","",C449&amp;"|"&amp;X449&amp;"|"&amp;IF(B449="","s/f",TEXT(B449,"yyyymmdd"))&amp;IF(OR(C449="SSF",X449="Visitas Auditoría Interna"),"|"&amp;Y449,""))</f>
        <v/>
      </c>
      <c r="AD449" s="38" t="n">
        <f aca="false">IF(E449="",0,IF(COUNTIFS($E$5:E449,E449,$AC$5:AC449,AC449)=1,1,0))</f>
        <v>0</v>
      </c>
      <c r="AE449" s="38" t="str">
        <f aca="false">IF(OR(E449="",AD449&lt;&gt;1),"",SUBSTITUTE(SUBSTITUTE(C449,"Auditoría ",""),"Consejo de Administración","Consejo")&amp;" – "&amp;IF(B449="","(sin fecha)",DAY(B449)&amp;" de "&amp;CHOOSE(MONTH(B449),"Enero","Febrero","Marzo","Abril","Mayo","Junio","Julio","Agosto","Septiembre","Octubre","Noviembre","Diciembre")&amp;" "&amp;YEAR(B449)))</f>
        <v/>
      </c>
      <c r="AF449" s="38" t="n">
        <f aca="false">IF(E449="",0,IF(COUNTIF($AC$5:AC449,AC449)=1,1,0))</f>
        <v>0</v>
      </c>
    </row>
    <row r="450" customFormat="false" ht="15" hidden="false" customHeight="false" outlineLevel="0" collapsed="false">
      <c r="A450" s="68"/>
      <c r="B450" s="67"/>
      <c r="C450" s="68"/>
      <c r="D450" s="68"/>
      <c r="E450" s="69"/>
      <c r="F450" s="69"/>
      <c r="G450" s="70" t="str">
        <f aca="false">IF(OR(E450="",AND($C$3="",$E$3="")),"",IF(B450="","Sin fecha",IF(AND(OR($C$3="",B450&gt;=$C$3),OR($E$3="",B450&lt;=$E$3)),"Sí","No")))</f>
        <v/>
      </c>
      <c r="H450" s="58" t="str">
        <f aca="false">IF(B450="","",YEAR(B450))</f>
        <v/>
      </c>
      <c r="I450" s="70" t="str">
        <f aca="false">IF(B450="","",IF(MONTH(B450)=1,"X",""))</f>
        <v/>
      </c>
      <c r="J450" s="70" t="str">
        <f aca="false">IF(B450="","",IF(MONTH(B450)=2,"X",""))</f>
        <v/>
      </c>
      <c r="K450" s="70" t="str">
        <f aca="false">IF(B450="","",IF(MONTH(B450)=3,"X",""))</f>
        <v/>
      </c>
      <c r="L450" s="70" t="str">
        <f aca="false">IF(B450="","",IF(MONTH(B450)=4,"X",""))</f>
        <v/>
      </c>
      <c r="M450" s="70" t="str">
        <f aca="false">IF(B450="","",IF(MONTH(B450)=5,"X",""))</f>
        <v/>
      </c>
      <c r="N450" s="70" t="str">
        <f aca="false">IF(B450="","",IF(MONTH(B450)=6,"X",""))</f>
        <v/>
      </c>
      <c r="O450" s="70" t="str">
        <f aca="false">IF(B450="","",IF(MONTH(B450)=7,"X",""))</f>
        <v/>
      </c>
      <c r="P450" s="70" t="str">
        <f aca="false">IF(B450="","",IF(MONTH(B450)=8,"X",""))</f>
        <v/>
      </c>
      <c r="Q450" s="70" t="str">
        <f aca="false">IF(B450="","",IF(MONTH(B450)=9,"X",""))</f>
        <v/>
      </c>
      <c r="R450" s="70" t="str">
        <f aca="false">IF(B450="","",IF(MONTH(B450)=10,"X",""))</f>
        <v/>
      </c>
      <c r="S450" s="70" t="str">
        <f aca="false">IF(B450="","",IF(MONTH(B450)=11,"X",""))</f>
        <v/>
      </c>
      <c r="T450" s="70" t="str">
        <f aca="false">IF(B450="","",IF(MONTH(B450)=12,"X",""))</f>
        <v/>
      </c>
      <c r="U450" s="58" t="str">
        <f aca="false">IF(E450="","",SUMIF($E$5:$E$1000,E450,$AD$5:$AD$1000))</f>
        <v/>
      </c>
      <c r="V450" s="71" t="str">
        <f aca="false">IF(E450="","",_xlfn.TEXTJOIN(" + ",TRUE(),IF(COUNTIFS($E$5:$E$1000,E450,$C$5:$C$1000,"Auditoría Interna")&gt;0,"Interna",""),IF(COUNTIFS($E$5:$E$1000,E450,$C$5:$C$1000,"Auditoría Externa")&gt;0,"Externa",""),IF(COUNTIFS($E$5:$E$1000,E450,$C$5:$C$1000,"SSF")&gt;0,"SSF",""),IF(COUNTIFS($E$5:$E$1000,E450,$C$5:$C$1000,"Comité de Supervisión")&gt;0,"Comité Sup.",""),IF(COUNTIFS($E$5:$E$1000,E450,$C$5:$C$1000,"Consejo de Administración")&gt;0,"Consejo",""),IF(COUNTIFS($E$5:$E$1000,E450,$C$5:$C$1000,"Otros")&gt;0,"Otros","")))</f>
        <v/>
      </c>
      <c r="W450" s="58" t="str">
        <f aca="false">IF(E450="","",SUMIFS($AD$5:$AD$1000,$E$5:$E$1000,E450,$AA$5:$AA$1000,AA450,$C$5:$C$1000,"&lt;&gt;"&amp;C450))</f>
        <v/>
      </c>
      <c r="X450" s="72"/>
      <c r="Y450" s="68"/>
      <c r="Z450" s="72"/>
      <c r="AA450" s="38" t="str">
        <f aca="false">IF(B450="","",YEAR(B450)*100+MONTH(B450))</f>
        <v/>
      </c>
      <c r="AB450" s="38" t="str">
        <f aca="false">IF(AND(E450&lt;&gt;"",E450=Cruce!$C$5,AD450=1),COUNTIFS($E$5:E450,E450,$AD$5:AD450,1),"")</f>
        <v/>
      </c>
      <c r="AC450" s="38" t="str">
        <f aca="false">IF(E450="","",C450&amp;"|"&amp;X450&amp;"|"&amp;IF(B450="","s/f",TEXT(B450,"yyyymmdd"))&amp;IF(OR(C450="SSF",X450="Visitas Auditoría Interna"),"|"&amp;Y450,""))</f>
        <v/>
      </c>
      <c r="AD450" s="38" t="n">
        <f aca="false">IF(E450="",0,IF(COUNTIFS($E$5:E450,E450,$AC$5:AC450,AC450)=1,1,0))</f>
        <v>0</v>
      </c>
      <c r="AE450" s="38" t="str">
        <f aca="false">IF(OR(E450="",AD450&lt;&gt;1),"",SUBSTITUTE(SUBSTITUTE(C450,"Auditoría ",""),"Consejo de Administración","Consejo")&amp;" – "&amp;IF(B450="","(sin fecha)",DAY(B450)&amp;" de "&amp;CHOOSE(MONTH(B450),"Enero","Febrero","Marzo","Abril","Mayo","Junio","Julio","Agosto","Septiembre","Octubre","Noviembre","Diciembre")&amp;" "&amp;YEAR(B450)))</f>
        <v/>
      </c>
      <c r="AF450" s="38" t="n">
        <f aca="false">IF(E450="",0,IF(COUNTIF($AC$5:AC450,AC450)=1,1,0))</f>
        <v>0</v>
      </c>
    </row>
    <row r="451" customFormat="false" ht="15" hidden="false" customHeight="false" outlineLevel="0" collapsed="false">
      <c r="A451" s="68"/>
      <c r="B451" s="67"/>
      <c r="C451" s="68"/>
      <c r="D451" s="68"/>
      <c r="E451" s="69"/>
      <c r="F451" s="69"/>
      <c r="G451" s="70" t="str">
        <f aca="false">IF(OR(E451="",AND($C$3="",$E$3="")),"",IF(B451="","Sin fecha",IF(AND(OR($C$3="",B451&gt;=$C$3),OR($E$3="",B451&lt;=$E$3)),"Sí","No")))</f>
        <v/>
      </c>
      <c r="H451" s="58" t="str">
        <f aca="false">IF(B451="","",YEAR(B451))</f>
        <v/>
      </c>
      <c r="I451" s="70" t="str">
        <f aca="false">IF(B451="","",IF(MONTH(B451)=1,"X",""))</f>
        <v/>
      </c>
      <c r="J451" s="70" t="str">
        <f aca="false">IF(B451="","",IF(MONTH(B451)=2,"X",""))</f>
        <v/>
      </c>
      <c r="K451" s="70" t="str">
        <f aca="false">IF(B451="","",IF(MONTH(B451)=3,"X",""))</f>
        <v/>
      </c>
      <c r="L451" s="70" t="str">
        <f aca="false">IF(B451="","",IF(MONTH(B451)=4,"X",""))</f>
        <v/>
      </c>
      <c r="M451" s="70" t="str">
        <f aca="false">IF(B451="","",IF(MONTH(B451)=5,"X",""))</f>
        <v/>
      </c>
      <c r="N451" s="70" t="str">
        <f aca="false">IF(B451="","",IF(MONTH(B451)=6,"X",""))</f>
        <v/>
      </c>
      <c r="O451" s="70" t="str">
        <f aca="false">IF(B451="","",IF(MONTH(B451)=7,"X",""))</f>
        <v/>
      </c>
      <c r="P451" s="70" t="str">
        <f aca="false">IF(B451="","",IF(MONTH(B451)=8,"X",""))</f>
        <v/>
      </c>
      <c r="Q451" s="70" t="str">
        <f aca="false">IF(B451="","",IF(MONTH(B451)=9,"X",""))</f>
        <v/>
      </c>
      <c r="R451" s="70" t="str">
        <f aca="false">IF(B451="","",IF(MONTH(B451)=10,"X",""))</f>
        <v/>
      </c>
      <c r="S451" s="70" t="str">
        <f aca="false">IF(B451="","",IF(MONTH(B451)=11,"X",""))</f>
        <v/>
      </c>
      <c r="T451" s="70" t="str">
        <f aca="false">IF(B451="","",IF(MONTH(B451)=12,"X",""))</f>
        <v/>
      </c>
      <c r="U451" s="58" t="str">
        <f aca="false">IF(E451="","",SUMIF($E$5:$E$1000,E451,$AD$5:$AD$1000))</f>
        <v/>
      </c>
      <c r="V451" s="71" t="str">
        <f aca="false">IF(E451="","",_xlfn.TEXTJOIN(" + ",TRUE(),IF(COUNTIFS($E$5:$E$1000,E451,$C$5:$C$1000,"Auditoría Interna")&gt;0,"Interna",""),IF(COUNTIFS($E$5:$E$1000,E451,$C$5:$C$1000,"Auditoría Externa")&gt;0,"Externa",""),IF(COUNTIFS($E$5:$E$1000,E451,$C$5:$C$1000,"SSF")&gt;0,"SSF",""),IF(COUNTIFS($E$5:$E$1000,E451,$C$5:$C$1000,"Comité de Supervisión")&gt;0,"Comité Sup.",""),IF(COUNTIFS($E$5:$E$1000,E451,$C$5:$C$1000,"Consejo de Administración")&gt;0,"Consejo",""),IF(COUNTIFS($E$5:$E$1000,E451,$C$5:$C$1000,"Otros")&gt;0,"Otros","")))</f>
        <v/>
      </c>
      <c r="W451" s="58" t="str">
        <f aca="false">IF(E451="","",SUMIFS($AD$5:$AD$1000,$E$5:$E$1000,E451,$AA$5:$AA$1000,AA451,$C$5:$C$1000,"&lt;&gt;"&amp;C451))</f>
        <v/>
      </c>
      <c r="X451" s="72"/>
      <c r="Y451" s="68"/>
      <c r="Z451" s="72"/>
      <c r="AA451" s="38" t="str">
        <f aca="false">IF(B451="","",YEAR(B451)*100+MONTH(B451))</f>
        <v/>
      </c>
      <c r="AB451" s="38" t="str">
        <f aca="false">IF(AND(E451&lt;&gt;"",E451=Cruce!$C$5,AD451=1),COUNTIFS($E$5:E451,E451,$AD$5:AD451,1),"")</f>
        <v/>
      </c>
      <c r="AC451" s="38" t="str">
        <f aca="false">IF(E451="","",C451&amp;"|"&amp;X451&amp;"|"&amp;IF(B451="","s/f",TEXT(B451,"yyyymmdd"))&amp;IF(OR(C451="SSF",X451="Visitas Auditoría Interna"),"|"&amp;Y451,""))</f>
        <v/>
      </c>
      <c r="AD451" s="38" t="n">
        <f aca="false">IF(E451="",0,IF(COUNTIFS($E$5:E451,E451,$AC$5:AC451,AC451)=1,1,0))</f>
        <v>0</v>
      </c>
      <c r="AE451" s="38" t="str">
        <f aca="false">IF(OR(E451="",AD451&lt;&gt;1),"",SUBSTITUTE(SUBSTITUTE(C451,"Auditoría ",""),"Consejo de Administración","Consejo")&amp;" – "&amp;IF(B451="","(sin fecha)",DAY(B451)&amp;" de "&amp;CHOOSE(MONTH(B451),"Enero","Febrero","Marzo","Abril","Mayo","Junio","Julio","Agosto","Septiembre","Octubre","Noviembre","Diciembre")&amp;" "&amp;YEAR(B451)))</f>
        <v/>
      </c>
      <c r="AF451" s="38" t="n">
        <f aca="false">IF(E451="",0,IF(COUNTIF($AC$5:AC451,AC451)=1,1,0))</f>
        <v>0</v>
      </c>
    </row>
    <row r="452" customFormat="false" ht="15" hidden="false" customHeight="false" outlineLevel="0" collapsed="false">
      <c r="A452" s="68"/>
      <c r="B452" s="67"/>
      <c r="C452" s="68"/>
      <c r="D452" s="68"/>
      <c r="E452" s="69"/>
      <c r="F452" s="69"/>
      <c r="G452" s="70" t="str">
        <f aca="false">IF(OR(E452="",AND($C$3="",$E$3="")),"",IF(B452="","Sin fecha",IF(AND(OR($C$3="",B452&gt;=$C$3),OR($E$3="",B452&lt;=$E$3)),"Sí","No")))</f>
        <v/>
      </c>
      <c r="H452" s="58" t="str">
        <f aca="false">IF(B452="","",YEAR(B452))</f>
        <v/>
      </c>
      <c r="I452" s="70" t="str">
        <f aca="false">IF(B452="","",IF(MONTH(B452)=1,"X",""))</f>
        <v/>
      </c>
      <c r="J452" s="70" t="str">
        <f aca="false">IF(B452="","",IF(MONTH(B452)=2,"X",""))</f>
        <v/>
      </c>
      <c r="K452" s="70" t="str">
        <f aca="false">IF(B452="","",IF(MONTH(B452)=3,"X",""))</f>
        <v/>
      </c>
      <c r="L452" s="70" t="str">
        <f aca="false">IF(B452="","",IF(MONTH(B452)=4,"X",""))</f>
        <v/>
      </c>
      <c r="M452" s="70" t="str">
        <f aca="false">IF(B452="","",IF(MONTH(B452)=5,"X",""))</f>
        <v/>
      </c>
      <c r="N452" s="70" t="str">
        <f aca="false">IF(B452="","",IF(MONTH(B452)=6,"X",""))</f>
        <v/>
      </c>
      <c r="O452" s="70" t="str">
        <f aca="false">IF(B452="","",IF(MONTH(B452)=7,"X",""))</f>
        <v/>
      </c>
      <c r="P452" s="70" t="str">
        <f aca="false">IF(B452="","",IF(MONTH(B452)=8,"X",""))</f>
        <v/>
      </c>
      <c r="Q452" s="70" t="str">
        <f aca="false">IF(B452="","",IF(MONTH(B452)=9,"X",""))</f>
        <v/>
      </c>
      <c r="R452" s="70" t="str">
        <f aca="false">IF(B452="","",IF(MONTH(B452)=10,"X",""))</f>
        <v/>
      </c>
      <c r="S452" s="70" t="str">
        <f aca="false">IF(B452="","",IF(MONTH(B452)=11,"X",""))</f>
        <v/>
      </c>
      <c r="T452" s="70" t="str">
        <f aca="false">IF(B452="","",IF(MONTH(B452)=12,"X",""))</f>
        <v/>
      </c>
      <c r="U452" s="58" t="str">
        <f aca="false">IF(E452="","",SUMIF($E$5:$E$1000,E452,$AD$5:$AD$1000))</f>
        <v/>
      </c>
      <c r="V452" s="71" t="str">
        <f aca="false">IF(E452="","",_xlfn.TEXTJOIN(" + ",TRUE(),IF(COUNTIFS($E$5:$E$1000,E452,$C$5:$C$1000,"Auditoría Interna")&gt;0,"Interna",""),IF(COUNTIFS($E$5:$E$1000,E452,$C$5:$C$1000,"Auditoría Externa")&gt;0,"Externa",""),IF(COUNTIFS($E$5:$E$1000,E452,$C$5:$C$1000,"SSF")&gt;0,"SSF",""),IF(COUNTIFS($E$5:$E$1000,E452,$C$5:$C$1000,"Comité de Supervisión")&gt;0,"Comité Sup.",""),IF(COUNTIFS($E$5:$E$1000,E452,$C$5:$C$1000,"Consejo de Administración")&gt;0,"Consejo",""),IF(COUNTIFS($E$5:$E$1000,E452,$C$5:$C$1000,"Otros")&gt;0,"Otros","")))</f>
        <v/>
      </c>
      <c r="W452" s="58" t="str">
        <f aca="false">IF(E452="","",SUMIFS($AD$5:$AD$1000,$E$5:$E$1000,E452,$AA$5:$AA$1000,AA452,$C$5:$C$1000,"&lt;&gt;"&amp;C452))</f>
        <v/>
      </c>
      <c r="X452" s="72"/>
      <c r="Y452" s="68"/>
      <c r="Z452" s="72"/>
      <c r="AA452" s="38" t="str">
        <f aca="false">IF(B452="","",YEAR(B452)*100+MONTH(B452))</f>
        <v/>
      </c>
      <c r="AB452" s="38" t="str">
        <f aca="false">IF(AND(E452&lt;&gt;"",E452=Cruce!$C$5,AD452=1),COUNTIFS($E$5:E452,E452,$AD$5:AD452,1),"")</f>
        <v/>
      </c>
      <c r="AC452" s="38" t="str">
        <f aca="false">IF(E452="","",C452&amp;"|"&amp;X452&amp;"|"&amp;IF(B452="","s/f",TEXT(B452,"yyyymmdd"))&amp;IF(OR(C452="SSF",X452="Visitas Auditoría Interna"),"|"&amp;Y452,""))</f>
        <v/>
      </c>
      <c r="AD452" s="38" t="n">
        <f aca="false">IF(E452="",0,IF(COUNTIFS($E$5:E452,E452,$AC$5:AC452,AC452)=1,1,0))</f>
        <v>0</v>
      </c>
      <c r="AE452" s="38" t="str">
        <f aca="false">IF(OR(E452="",AD452&lt;&gt;1),"",SUBSTITUTE(SUBSTITUTE(C452,"Auditoría ",""),"Consejo de Administración","Consejo")&amp;" – "&amp;IF(B452="","(sin fecha)",DAY(B452)&amp;" de "&amp;CHOOSE(MONTH(B452),"Enero","Febrero","Marzo","Abril","Mayo","Junio","Julio","Agosto","Septiembre","Octubre","Noviembre","Diciembre")&amp;" "&amp;YEAR(B452)))</f>
        <v/>
      </c>
      <c r="AF452" s="38" t="n">
        <f aca="false">IF(E452="",0,IF(COUNTIF($AC$5:AC452,AC452)=1,1,0))</f>
        <v>0</v>
      </c>
    </row>
    <row r="453" customFormat="false" ht="15" hidden="false" customHeight="false" outlineLevel="0" collapsed="false">
      <c r="A453" s="68"/>
      <c r="B453" s="67"/>
      <c r="C453" s="68"/>
      <c r="D453" s="68"/>
      <c r="E453" s="69"/>
      <c r="F453" s="69"/>
      <c r="G453" s="70" t="str">
        <f aca="false">IF(OR(E453="",AND($C$3="",$E$3="")),"",IF(B453="","Sin fecha",IF(AND(OR($C$3="",B453&gt;=$C$3),OR($E$3="",B453&lt;=$E$3)),"Sí","No")))</f>
        <v/>
      </c>
      <c r="H453" s="58" t="str">
        <f aca="false">IF(B453="","",YEAR(B453))</f>
        <v/>
      </c>
      <c r="I453" s="70" t="str">
        <f aca="false">IF(B453="","",IF(MONTH(B453)=1,"X",""))</f>
        <v/>
      </c>
      <c r="J453" s="70" t="str">
        <f aca="false">IF(B453="","",IF(MONTH(B453)=2,"X",""))</f>
        <v/>
      </c>
      <c r="K453" s="70" t="str">
        <f aca="false">IF(B453="","",IF(MONTH(B453)=3,"X",""))</f>
        <v/>
      </c>
      <c r="L453" s="70" t="str">
        <f aca="false">IF(B453="","",IF(MONTH(B453)=4,"X",""))</f>
        <v/>
      </c>
      <c r="M453" s="70" t="str">
        <f aca="false">IF(B453="","",IF(MONTH(B453)=5,"X",""))</f>
        <v/>
      </c>
      <c r="N453" s="70" t="str">
        <f aca="false">IF(B453="","",IF(MONTH(B453)=6,"X",""))</f>
        <v/>
      </c>
      <c r="O453" s="70" t="str">
        <f aca="false">IF(B453="","",IF(MONTH(B453)=7,"X",""))</f>
        <v/>
      </c>
      <c r="P453" s="70" t="str">
        <f aca="false">IF(B453="","",IF(MONTH(B453)=8,"X",""))</f>
        <v/>
      </c>
      <c r="Q453" s="70" t="str">
        <f aca="false">IF(B453="","",IF(MONTH(B453)=9,"X",""))</f>
        <v/>
      </c>
      <c r="R453" s="70" t="str">
        <f aca="false">IF(B453="","",IF(MONTH(B453)=10,"X",""))</f>
        <v/>
      </c>
      <c r="S453" s="70" t="str">
        <f aca="false">IF(B453="","",IF(MONTH(B453)=11,"X",""))</f>
        <v/>
      </c>
      <c r="T453" s="70" t="str">
        <f aca="false">IF(B453="","",IF(MONTH(B453)=12,"X",""))</f>
        <v/>
      </c>
      <c r="U453" s="58" t="str">
        <f aca="false">IF(E453="","",SUMIF($E$5:$E$1000,E453,$AD$5:$AD$1000))</f>
        <v/>
      </c>
      <c r="V453" s="71" t="str">
        <f aca="false">IF(E453="","",_xlfn.TEXTJOIN(" + ",TRUE(),IF(COUNTIFS($E$5:$E$1000,E453,$C$5:$C$1000,"Auditoría Interna")&gt;0,"Interna",""),IF(COUNTIFS($E$5:$E$1000,E453,$C$5:$C$1000,"Auditoría Externa")&gt;0,"Externa",""),IF(COUNTIFS($E$5:$E$1000,E453,$C$5:$C$1000,"SSF")&gt;0,"SSF",""),IF(COUNTIFS($E$5:$E$1000,E453,$C$5:$C$1000,"Comité de Supervisión")&gt;0,"Comité Sup.",""),IF(COUNTIFS($E$5:$E$1000,E453,$C$5:$C$1000,"Consejo de Administración")&gt;0,"Consejo",""),IF(COUNTIFS($E$5:$E$1000,E453,$C$5:$C$1000,"Otros")&gt;0,"Otros","")))</f>
        <v/>
      </c>
      <c r="W453" s="58" t="str">
        <f aca="false">IF(E453="","",SUMIFS($AD$5:$AD$1000,$E$5:$E$1000,E453,$AA$5:$AA$1000,AA453,$C$5:$C$1000,"&lt;&gt;"&amp;C453))</f>
        <v/>
      </c>
      <c r="X453" s="72"/>
      <c r="Y453" s="68"/>
      <c r="Z453" s="72"/>
      <c r="AA453" s="38" t="str">
        <f aca="false">IF(B453="","",YEAR(B453)*100+MONTH(B453))</f>
        <v/>
      </c>
      <c r="AB453" s="38" t="str">
        <f aca="false">IF(AND(E453&lt;&gt;"",E453=Cruce!$C$5,AD453=1),COUNTIFS($E$5:E453,E453,$AD$5:AD453,1),"")</f>
        <v/>
      </c>
      <c r="AC453" s="38" t="str">
        <f aca="false">IF(E453="","",C453&amp;"|"&amp;X453&amp;"|"&amp;IF(B453="","s/f",TEXT(B453,"yyyymmdd"))&amp;IF(OR(C453="SSF",X453="Visitas Auditoría Interna"),"|"&amp;Y453,""))</f>
        <v/>
      </c>
      <c r="AD453" s="38" t="n">
        <f aca="false">IF(E453="",0,IF(COUNTIFS($E$5:E453,E453,$AC$5:AC453,AC453)=1,1,0))</f>
        <v>0</v>
      </c>
      <c r="AE453" s="38" t="str">
        <f aca="false">IF(OR(E453="",AD453&lt;&gt;1),"",SUBSTITUTE(SUBSTITUTE(C453,"Auditoría ",""),"Consejo de Administración","Consejo")&amp;" – "&amp;IF(B453="","(sin fecha)",DAY(B453)&amp;" de "&amp;CHOOSE(MONTH(B453),"Enero","Febrero","Marzo","Abril","Mayo","Junio","Julio","Agosto","Septiembre","Octubre","Noviembre","Diciembre")&amp;" "&amp;YEAR(B453)))</f>
        <v/>
      </c>
      <c r="AF453" s="38" t="n">
        <f aca="false">IF(E453="",0,IF(COUNTIF($AC$5:AC453,AC453)=1,1,0))</f>
        <v>0</v>
      </c>
    </row>
    <row r="454" customFormat="false" ht="15" hidden="false" customHeight="false" outlineLevel="0" collapsed="false">
      <c r="A454" s="68"/>
      <c r="B454" s="67"/>
      <c r="C454" s="68"/>
      <c r="D454" s="68"/>
      <c r="E454" s="69"/>
      <c r="F454" s="69"/>
      <c r="G454" s="70" t="str">
        <f aca="false">IF(OR(E454="",AND($C$3="",$E$3="")),"",IF(B454="","Sin fecha",IF(AND(OR($C$3="",B454&gt;=$C$3),OR($E$3="",B454&lt;=$E$3)),"Sí","No")))</f>
        <v/>
      </c>
      <c r="H454" s="58" t="str">
        <f aca="false">IF(B454="","",YEAR(B454))</f>
        <v/>
      </c>
      <c r="I454" s="70" t="str">
        <f aca="false">IF(B454="","",IF(MONTH(B454)=1,"X",""))</f>
        <v/>
      </c>
      <c r="J454" s="70" t="str">
        <f aca="false">IF(B454="","",IF(MONTH(B454)=2,"X",""))</f>
        <v/>
      </c>
      <c r="K454" s="70" t="str">
        <f aca="false">IF(B454="","",IF(MONTH(B454)=3,"X",""))</f>
        <v/>
      </c>
      <c r="L454" s="70" t="str">
        <f aca="false">IF(B454="","",IF(MONTH(B454)=4,"X",""))</f>
        <v/>
      </c>
      <c r="M454" s="70" t="str">
        <f aca="false">IF(B454="","",IF(MONTH(B454)=5,"X",""))</f>
        <v/>
      </c>
      <c r="N454" s="70" t="str">
        <f aca="false">IF(B454="","",IF(MONTH(B454)=6,"X",""))</f>
        <v/>
      </c>
      <c r="O454" s="70" t="str">
        <f aca="false">IF(B454="","",IF(MONTH(B454)=7,"X",""))</f>
        <v/>
      </c>
      <c r="P454" s="70" t="str">
        <f aca="false">IF(B454="","",IF(MONTH(B454)=8,"X",""))</f>
        <v/>
      </c>
      <c r="Q454" s="70" t="str">
        <f aca="false">IF(B454="","",IF(MONTH(B454)=9,"X",""))</f>
        <v/>
      </c>
      <c r="R454" s="70" t="str">
        <f aca="false">IF(B454="","",IF(MONTH(B454)=10,"X",""))</f>
        <v/>
      </c>
      <c r="S454" s="70" t="str">
        <f aca="false">IF(B454="","",IF(MONTH(B454)=11,"X",""))</f>
        <v/>
      </c>
      <c r="T454" s="70" t="str">
        <f aca="false">IF(B454="","",IF(MONTH(B454)=12,"X",""))</f>
        <v/>
      </c>
      <c r="U454" s="58" t="str">
        <f aca="false">IF(E454="","",SUMIF($E$5:$E$1000,E454,$AD$5:$AD$1000))</f>
        <v/>
      </c>
      <c r="V454" s="71" t="str">
        <f aca="false">IF(E454="","",_xlfn.TEXTJOIN(" + ",TRUE(),IF(COUNTIFS($E$5:$E$1000,E454,$C$5:$C$1000,"Auditoría Interna")&gt;0,"Interna",""),IF(COUNTIFS($E$5:$E$1000,E454,$C$5:$C$1000,"Auditoría Externa")&gt;0,"Externa",""),IF(COUNTIFS($E$5:$E$1000,E454,$C$5:$C$1000,"SSF")&gt;0,"SSF",""),IF(COUNTIFS($E$5:$E$1000,E454,$C$5:$C$1000,"Comité de Supervisión")&gt;0,"Comité Sup.",""),IF(COUNTIFS($E$5:$E$1000,E454,$C$5:$C$1000,"Consejo de Administración")&gt;0,"Consejo",""),IF(COUNTIFS($E$5:$E$1000,E454,$C$5:$C$1000,"Otros")&gt;0,"Otros","")))</f>
        <v/>
      </c>
      <c r="W454" s="58" t="str">
        <f aca="false">IF(E454="","",SUMIFS($AD$5:$AD$1000,$E$5:$E$1000,E454,$AA$5:$AA$1000,AA454,$C$5:$C$1000,"&lt;&gt;"&amp;C454))</f>
        <v/>
      </c>
      <c r="X454" s="72"/>
      <c r="Y454" s="68"/>
      <c r="Z454" s="72"/>
      <c r="AA454" s="38" t="str">
        <f aca="false">IF(B454="","",YEAR(B454)*100+MONTH(B454))</f>
        <v/>
      </c>
      <c r="AB454" s="38" t="str">
        <f aca="false">IF(AND(E454&lt;&gt;"",E454=Cruce!$C$5,AD454=1),COUNTIFS($E$5:E454,E454,$AD$5:AD454,1),"")</f>
        <v/>
      </c>
      <c r="AC454" s="38" t="str">
        <f aca="false">IF(E454="","",C454&amp;"|"&amp;X454&amp;"|"&amp;IF(B454="","s/f",TEXT(B454,"yyyymmdd"))&amp;IF(OR(C454="SSF",X454="Visitas Auditoría Interna"),"|"&amp;Y454,""))</f>
        <v/>
      </c>
      <c r="AD454" s="38" t="n">
        <f aca="false">IF(E454="",0,IF(COUNTIFS($E$5:E454,E454,$AC$5:AC454,AC454)=1,1,0))</f>
        <v>0</v>
      </c>
      <c r="AE454" s="38" t="str">
        <f aca="false">IF(OR(E454="",AD454&lt;&gt;1),"",SUBSTITUTE(SUBSTITUTE(C454,"Auditoría ",""),"Consejo de Administración","Consejo")&amp;" – "&amp;IF(B454="","(sin fecha)",DAY(B454)&amp;" de "&amp;CHOOSE(MONTH(B454),"Enero","Febrero","Marzo","Abril","Mayo","Junio","Julio","Agosto","Septiembre","Octubre","Noviembre","Diciembre")&amp;" "&amp;YEAR(B454)))</f>
        <v/>
      </c>
      <c r="AF454" s="38" t="n">
        <f aca="false">IF(E454="",0,IF(COUNTIF($AC$5:AC454,AC454)=1,1,0))</f>
        <v>0</v>
      </c>
    </row>
    <row r="455" customFormat="false" ht="15" hidden="false" customHeight="false" outlineLevel="0" collapsed="false">
      <c r="A455" s="68"/>
      <c r="B455" s="67"/>
      <c r="C455" s="68"/>
      <c r="D455" s="68"/>
      <c r="E455" s="69"/>
      <c r="F455" s="69"/>
      <c r="G455" s="70" t="str">
        <f aca="false">IF(OR(E455="",AND($C$3="",$E$3="")),"",IF(B455="","Sin fecha",IF(AND(OR($C$3="",B455&gt;=$C$3),OR($E$3="",B455&lt;=$E$3)),"Sí","No")))</f>
        <v/>
      </c>
      <c r="H455" s="58" t="str">
        <f aca="false">IF(B455="","",YEAR(B455))</f>
        <v/>
      </c>
      <c r="I455" s="70" t="str">
        <f aca="false">IF(B455="","",IF(MONTH(B455)=1,"X",""))</f>
        <v/>
      </c>
      <c r="J455" s="70" t="str">
        <f aca="false">IF(B455="","",IF(MONTH(B455)=2,"X",""))</f>
        <v/>
      </c>
      <c r="K455" s="70" t="str">
        <f aca="false">IF(B455="","",IF(MONTH(B455)=3,"X",""))</f>
        <v/>
      </c>
      <c r="L455" s="70" t="str">
        <f aca="false">IF(B455="","",IF(MONTH(B455)=4,"X",""))</f>
        <v/>
      </c>
      <c r="M455" s="70" t="str">
        <f aca="false">IF(B455="","",IF(MONTH(B455)=5,"X",""))</f>
        <v/>
      </c>
      <c r="N455" s="70" t="str">
        <f aca="false">IF(B455="","",IF(MONTH(B455)=6,"X",""))</f>
        <v/>
      </c>
      <c r="O455" s="70" t="str">
        <f aca="false">IF(B455="","",IF(MONTH(B455)=7,"X",""))</f>
        <v/>
      </c>
      <c r="P455" s="70" t="str">
        <f aca="false">IF(B455="","",IF(MONTH(B455)=8,"X",""))</f>
        <v/>
      </c>
      <c r="Q455" s="70" t="str">
        <f aca="false">IF(B455="","",IF(MONTH(B455)=9,"X",""))</f>
        <v/>
      </c>
      <c r="R455" s="70" t="str">
        <f aca="false">IF(B455="","",IF(MONTH(B455)=10,"X",""))</f>
        <v/>
      </c>
      <c r="S455" s="70" t="str">
        <f aca="false">IF(B455="","",IF(MONTH(B455)=11,"X",""))</f>
        <v/>
      </c>
      <c r="T455" s="70" t="str">
        <f aca="false">IF(B455="","",IF(MONTH(B455)=12,"X",""))</f>
        <v/>
      </c>
      <c r="U455" s="58" t="str">
        <f aca="false">IF(E455="","",SUMIF($E$5:$E$1000,E455,$AD$5:$AD$1000))</f>
        <v/>
      </c>
      <c r="V455" s="71" t="str">
        <f aca="false">IF(E455="","",_xlfn.TEXTJOIN(" + ",TRUE(),IF(COUNTIFS($E$5:$E$1000,E455,$C$5:$C$1000,"Auditoría Interna")&gt;0,"Interna",""),IF(COUNTIFS($E$5:$E$1000,E455,$C$5:$C$1000,"Auditoría Externa")&gt;0,"Externa",""),IF(COUNTIFS($E$5:$E$1000,E455,$C$5:$C$1000,"SSF")&gt;0,"SSF",""),IF(COUNTIFS($E$5:$E$1000,E455,$C$5:$C$1000,"Comité de Supervisión")&gt;0,"Comité Sup.",""),IF(COUNTIFS($E$5:$E$1000,E455,$C$5:$C$1000,"Consejo de Administración")&gt;0,"Consejo",""),IF(COUNTIFS($E$5:$E$1000,E455,$C$5:$C$1000,"Otros")&gt;0,"Otros","")))</f>
        <v/>
      </c>
      <c r="W455" s="58" t="str">
        <f aca="false">IF(E455="","",SUMIFS($AD$5:$AD$1000,$E$5:$E$1000,E455,$AA$5:$AA$1000,AA455,$C$5:$C$1000,"&lt;&gt;"&amp;C455))</f>
        <v/>
      </c>
      <c r="X455" s="72"/>
      <c r="Y455" s="68"/>
      <c r="Z455" s="72"/>
      <c r="AA455" s="38" t="str">
        <f aca="false">IF(B455="","",YEAR(B455)*100+MONTH(B455))</f>
        <v/>
      </c>
      <c r="AB455" s="38" t="str">
        <f aca="false">IF(AND(E455&lt;&gt;"",E455=Cruce!$C$5,AD455=1),COUNTIFS($E$5:E455,E455,$AD$5:AD455,1),"")</f>
        <v/>
      </c>
      <c r="AC455" s="38" t="str">
        <f aca="false">IF(E455="","",C455&amp;"|"&amp;X455&amp;"|"&amp;IF(B455="","s/f",TEXT(B455,"yyyymmdd"))&amp;IF(OR(C455="SSF",X455="Visitas Auditoría Interna"),"|"&amp;Y455,""))</f>
        <v/>
      </c>
      <c r="AD455" s="38" t="n">
        <f aca="false">IF(E455="",0,IF(COUNTIFS($E$5:E455,E455,$AC$5:AC455,AC455)=1,1,0))</f>
        <v>0</v>
      </c>
      <c r="AE455" s="38" t="str">
        <f aca="false">IF(OR(E455="",AD455&lt;&gt;1),"",SUBSTITUTE(SUBSTITUTE(C455,"Auditoría ",""),"Consejo de Administración","Consejo")&amp;" – "&amp;IF(B455="","(sin fecha)",DAY(B455)&amp;" de "&amp;CHOOSE(MONTH(B455),"Enero","Febrero","Marzo","Abril","Mayo","Junio","Julio","Agosto","Septiembre","Octubre","Noviembre","Diciembre")&amp;" "&amp;YEAR(B455)))</f>
        <v/>
      </c>
      <c r="AF455" s="38" t="n">
        <f aca="false">IF(E455="",0,IF(COUNTIF($AC$5:AC455,AC455)=1,1,0))</f>
        <v>0</v>
      </c>
    </row>
    <row r="456" customFormat="false" ht="15" hidden="false" customHeight="false" outlineLevel="0" collapsed="false">
      <c r="A456" s="68"/>
      <c r="B456" s="67"/>
      <c r="C456" s="68"/>
      <c r="D456" s="68"/>
      <c r="E456" s="69"/>
      <c r="F456" s="69"/>
      <c r="G456" s="70" t="str">
        <f aca="false">IF(OR(E456="",AND($C$3="",$E$3="")),"",IF(B456="","Sin fecha",IF(AND(OR($C$3="",B456&gt;=$C$3),OR($E$3="",B456&lt;=$E$3)),"Sí","No")))</f>
        <v/>
      </c>
      <c r="H456" s="58" t="str">
        <f aca="false">IF(B456="","",YEAR(B456))</f>
        <v/>
      </c>
      <c r="I456" s="70" t="str">
        <f aca="false">IF(B456="","",IF(MONTH(B456)=1,"X",""))</f>
        <v/>
      </c>
      <c r="J456" s="70" t="str">
        <f aca="false">IF(B456="","",IF(MONTH(B456)=2,"X",""))</f>
        <v/>
      </c>
      <c r="K456" s="70" t="str">
        <f aca="false">IF(B456="","",IF(MONTH(B456)=3,"X",""))</f>
        <v/>
      </c>
      <c r="L456" s="70" t="str">
        <f aca="false">IF(B456="","",IF(MONTH(B456)=4,"X",""))</f>
        <v/>
      </c>
      <c r="M456" s="70" t="str">
        <f aca="false">IF(B456="","",IF(MONTH(B456)=5,"X",""))</f>
        <v/>
      </c>
      <c r="N456" s="70" t="str">
        <f aca="false">IF(B456="","",IF(MONTH(B456)=6,"X",""))</f>
        <v/>
      </c>
      <c r="O456" s="70" t="str">
        <f aca="false">IF(B456="","",IF(MONTH(B456)=7,"X",""))</f>
        <v/>
      </c>
      <c r="P456" s="70" t="str">
        <f aca="false">IF(B456="","",IF(MONTH(B456)=8,"X",""))</f>
        <v/>
      </c>
      <c r="Q456" s="70" t="str">
        <f aca="false">IF(B456="","",IF(MONTH(B456)=9,"X",""))</f>
        <v/>
      </c>
      <c r="R456" s="70" t="str">
        <f aca="false">IF(B456="","",IF(MONTH(B456)=10,"X",""))</f>
        <v/>
      </c>
      <c r="S456" s="70" t="str">
        <f aca="false">IF(B456="","",IF(MONTH(B456)=11,"X",""))</f>
        <v/>
      </c>
      <c r="T456" s="70" t="str">
        <f aca="false">IF(B456="","",IF(MONTH(B456)=12,"X",""))</f>
        <v/>
      </c>
      <c r="U456" s="58" t="str">
        <f aca="false">IF(E456="","",SUMIF($E$5:$E$1000,E456,$AD$5:$AD$1000))</f>
        <v/>
      </c>
      <c r="V456" s="71" t="str">
        <f aca="false">IF(E456="","",_xlfn.TEXTJOIN(" + ",TRUE(),IF(COUNTIFS($E$5:$E$1000,E456,$C$5:$C$1000,"Auditoría Interna")&gt;0,"Interna",""),IF(COUNTIFS($E$5:$E$1000,E456,$C$5:$C$1000,"Auditoría Externa")&gt;0,"Externa",""),IF(COUNTIFS($E$5:$E$1000,E456,$C$5:$C$1000,"SSF")&gt;0,"SSF",""),IF(COUNTIFS($E$5:$E$1000,E456,$C$5:$C$1000,"Comité de Supervisión")&gt;0,"Comité Sup.",""),IF(COUNTIFS($E$5:$E$1000,E456,$C$5:$C$1000,"Consejo de Administración")&gt;0,"Consejo",""),IF(COUNTIFS($E$5:$E$1000,E456,$C$5:$C$1000,"Otros")&gt;0,"Otros","")))</f>
        <v/>
      </c>
      <c r="W456" s="58" t="str">
        <f aca="false">IF(E456="","",SUMIFS($AD$5:$AD$1000,$E$5:$E$1000,E456,$AA$5:$AA$1000,AA456,$C$5:$C$1000,"&lt;&gt;"&amp;C456))</f>
        <v/>
      </c>
      <c r="X456" s="72"/>
      <c r="Y456" s="68"/>
      <c r="Z456" s="72"/>
      <c r="AA456" s="38" t="str">
        <f aca="false">IF(B456="","",YEAR(B456)*100+MONTH(B456))</f>
        <v/>
      </c>
      <c r="AB456" s="38" t="str">
        <f aca="false">IF(AND(E456&lt;&gt;"",E456=Cruce!$C$5,AD456=1),COUNTIFS($E$5:E456,E456,$AD$5:AD456,1),"")</f>
        <v/>
      </c>
      <c r="AC456" s="38" t="str">
        <f aca="false">IF(E456="","",C456&amp;"|"&amp;X456&amp;"|"&amp;IF(B456="","s/f",TEXT(B456,"yyyymmdd"))&amp;IF(OR(C456="SSF",X456="Visitas Auditoría Interna"),"|"&amp;Y456,""))</f>
        <v/>
      </c>
      <c r="AD456" s="38" t="n">
        <f aca="false">IF(E456="",0,IF(COUNTIFS($E$5:E456,E456,$AC$5:AC456,AC456)=1,1,0))</f>
        <v>0</v>
      </c>
      <c r="AE456" s="38" t="str">
        <f aca="false">IF(OR(E456="",AD456&lt;&gt;1),"",SUBSTITUTE(SUBSTITUTE(C456,"Auditoría ",""),"Consejo de Administración","Consejo")&amp;" – "&amp;IF(B456="","(sin fecha)",DAY(B456)&amp;" de "&amp;CHOOSE(MONTH(B456),"Enero","Febrero","Marzo","Abril","Mayo","Junio","Julio","Agosto","Septiembre","Octubre","Noviembre","Diciembre")&amp;" "&amp;YEAR(B456)))</f>
        <v/>
      </c>
      <c r="AF456" s="38" t="n">
        <f aca="false">IF(E456="",0,IF(COUNTIF($AC$5:AC456,AC456)=1,1,0))</f>
        <v>0</v>
      </c>
    </row>
    <row r="457" customFormat="false" ht="15" hidden="false" customHeight="false" outlineLevel="0" collapsed="false">
      <c r="A457" s="68"/>
      <c r="B457" s="67"/>
      <c r="C457" s="68"/>
      <c r="D457" s="68"/>
      <c r="E457" s="69"/>
      <c r="F457" s="69"/>
      <c r="G457" s="70" t="str">
        <f aca="false">IF(OR(E457="",AND($C$3="",$E$3="")),"",IF(B457="","Sin fecha",IF(AND(OR($C$3="",B457&gt;=$C$3),OR($E$3="",B457&lt;=$E$3)),"Sí","No")))</f>
        <v/>
      </c>
      <c r="H457" s="58" t="str">
        <f aca="false">IF(B457="","",YEAR(B457))</f>
        <v/>
      </c>
      <c r="I457" s="70" t="str">
        <f aca="false">IF(B457="","",IF(MONTH(B457)=1,"X",""))</f>
        <v/>
      </c>
      <c r="J457" s="70" t="str">
        <f aca="false">IF(B457="","",IF(MONTH(B457)=2,"X",""))</f>
        <v/>
      </c>
      <c r="K457" s="70" t="str">
        <f aca="false">IF(B457="","",IF(MONTH(B457)=3,"X",""))</f>
        <v/>
      </c>
      <c r="L457" s="70" t="str">
        <f aca="false">IF(B457="","",IF(MONTH(B457)=4,"X",""))</f>
        <v/>
      </c>
      <c r="M457" s="70" t="str">
        <f aca="false">IF(B457="","",IF(MONTH(B457)=5,"X",""))</f>
        <v/>
      </c>
      <c r="N457" s="70" t="str">
        <f aca="false">IF(B457="","",IF(MONTH(B457)=6,"X",""))</f>
        <v/>
      </c>
      <c r="O457" s="70" t="str">
        <f aca="false">IF(B457="","",IF(MONTH(B457)=7,"X",""))</f>
        <v/>
      </c>
      <c r="P457" s="70" t="str">
        <f aca="false">IF(B457="","",IF(MONTH(B457)=8,"X",""))</f>
        <v/>
      </c>
      <c r="Q457" s="70" t="str">
        <f aca="false">IF(B457="","",IF(MONTH(B457)=9,"X",""))</f>
        <v/>
      </c>
      <c r="R457" s="70" t="str">
        <f aca="false">IF(B457="","",IF(MONTH(B457)=10,"X",""))</f>
        <v/>
      </c>
      <c r="S457" s="70" t="str">
        <f aca="false">IF(B457="","",IF(MONTH(B457)=11,"X",""))</f>
        <v/>
      </c>
      <c r="T457" s="70" t="str">
        <f aca="false">IF(B457="","",IF(MONTH(B457)=12,"X",""))</f>
        <v/>
      </c>
      <c r="U457" s="58" t="str">
        <f aca="false">IF(E457="","",SUMIF($E$5:$E$1000,E457,$AD$5:$AD$1000))</f>
        <v/>
      </c>
      <c r="V457" s="71" t="str">
        <f aca="false">IF(E457="","",_xlfn.TEXTJOIN(" + ",TRUE(),IF(COUNTIFS($E$5:$E$1000,E457,$C$5:$C$1000,"Auditoría Interna")&gt;0,"Interna",""),IF(COUNTIFS($E$5:$E$1000,E457,$C$5:$C$1000,"Auditoría Externa")&gt;0,"Externa",""),IF(COUNTIFS($E$5:$E$1000,E457,$C$5:$C$1000,"SSF")&gt;0,"SSF",""),IF(COUNTIFS($E$5:$E$1000,E457,$C$5:$C$1000,"Comité de Supervisión")&gt;0,"Comité Sup.",""),IF(COUNTIFS($E$5:$E$1000,E457,$C$5:$C$1000,"Consejo de Administración")&gt;0,"Consejo",""),IF(COUNTIFS($E$5:$E$1000,E457,$C$5:$C$1000,"Otros")&gt;0,"Otros","")))</f>
        <v/>
      </c>
      <c r="W457" s="58" t="str">
        <f aca="false">IF(E457="","",SUMIFS($AD$5:$AD$1000,$E$5:$E$1000,E457,$AA$5:$AA$1000,AA457,$C$5:$C$1000,"&lt;&gt;"&amp;C457))</f>
        <v/>
      </c>
      <c r="X457" s="72"/>
      <c r="Y457" s="68"/>
      <c r="Z457" s="72"/>
      <c r="AA457" s="38" t="str">
        <f aca="false">IF(B457="","",YEAR(B457)*100+MONTH(B457))</f>
        <v/>
      </c>
      <c r="AB457" s="38" t="str">
        <f aca="false">IF(AND(E457&lt;&gt;"",E457=Cruce!$C$5,AD457=1),COUNTIFS($E$5:E457,E457,$AD$5:AD457,1),"")</f>
        <v/>
      </c>
      <c r="AC457" s="38" t="str">
        <f aca="false">IF(E457="","",C457&amp;"|"&amp;X457&amp;"|"&amp;IF(B457="","s/f",TEXT(B457,"yyyymmdd"))&amp;IF(OR(C457="SSF",X457="Visitas Auditoría Interna"),"|"&amp;Y457,""))</f>
        <v/>
      </c>
      <c r="AD457" s="38" t="n">
        <f aca="false">IF(E457="",0,IF(COUNTIFS($E$5:E457,E457,$AC$5:AC457,AC457)=1,1,0))</f>
        <v>0</v>
      </c>
      <c r="AE457" s="38" t="str">
        <f aca="false">IF(OR(E457="",AD457&lt;&gt;1),"",SUBSTITUTE(SUBSTITUTE(C457,"Auditoría ",""),"Consejo de Administración","Consejo")&amp;" – "&amp;IF(B457="","(sin fecha)",DAY(B457)&amp;" de "&amp;CHOOSE(MONTH(B457),"Enero","Febrero","Marzo","Abril","Mayo","Junio","Julio","Agosto","Septiembre","Octubre","Noviembre","Diciembre")&amp;" "&amp;YEAR(B457)))</f>
        <v/>
      </c>
      <c r="AF457" s="38" t="n">
        <f aca="false">IF(E457="",0,IF(COUNTIF($AC$5:AC457,AC457)=1,1,0))</f>
        <v>0</v>
      </c>
    </row>
    <row r="458" customFormat="false" ht="15" hidden="false" customHeight="false" outlineLevel="0" collapsed="false">
      <c r="A458" s="68"/>
      <c r="B458" s="67"/>
      <c r="C458" s="68"/>
      <c r="D458" s="68"/>
      <c r="E458" s="69"/>
      <c r="F458" s="69"/>
      <c r="G458" s="70" t="str">
        <f aca="false">IF(OR(E458="",AND($C$3="",$E$3="")),"",IF(B458="","Sin fecha",IF(AND(OR($C$3="",B458&gt;=$C$3),OR($E$3="",B458&lt;=$E$3)),"Sí","No")))</f>
        <v/>
      </c>
      <c r="H458" s="58" t="str">
        <f aca="false">IF(B458="","",YEAR(B458))</f>
        <v/>
      </c>
      <c r="I458" s="70" t="str">
        <f aca="false">IF(B458="","",IF(MONTH(B458)=1,"X",""))</f>
        <v/>
      </c>
      <c r="J458" s="70" t="str">
        <f aca="false">IF(B458="","",IF(MONTH(B458)=2,"X",""))</f>
        <v/>
      </c>
      <c r="K458" s="70" t="str">
        <f aca="false">IF(B458="","",IF(MONTH(B458)=3,"X",""))</f>
        <v/>
      </c>
      <c r="L458" s="70" t="str">
        <f aca="false">IF(B458="","",IF(MONTH(B458)=4,"X",""))</f>
        <v/>
      </c>
      <c r="M458" s="70" t="str">
        <f aca="false">IF(B458="","",IF(MONTH(B458)=5,"X",""))</f>
        <v/>
      </c>
      <c r="N458" s="70" t="str">
        <f aca="false">IF(B458="","",IF(MONTH(B458)=6,"X",""))</f>
        <v/>
      </c>
      <c r="O458" s="70" t="str">
        <f aca="false">IF(B458="","",IF(MONTH(B458)=7,"X",""))</f>
        <v/>
      </c>
      <c r="P458" s="70" t="str">
        <f aca="false">IF(B458="","",IF(MONTH(B458)=8,"X",""))</f>
        <v/>
      </c>
      <c r="Q458" s="70" t="str">
        <f aca="false">IF(B458="","",IF(MONTH(B458)=9,"X",""))</f>
        <v/>
      </c>
      <c r="R458" s="70" t="str">
        <f aca="false">IF(B458="","",IF(MONTH(B458)=10,"X",""))</f>
        <v/>
      </c>
      <c r="S458" s="70" t="str">
        <f aca="false">IF(B458="","",IF(MONTH(B458)=11,"X",""))</f>
        <v/>
      </c>
      <c r="T458" s="70" t="str">
        <f aca="false">IF(B458="","",IF(MONTH(B458)=12,"X",""))</f>
        <v/>
      </c>
      <c r="U458" s="58" t="str">
        <f aca="false">IF(E458="","",SUMIF($E$5:$E$1000,E458,$AD$5:$AD$1000))</f>
        <v/>
      </c>
      <c r="V458" s="71" t="str">
        <f aca="false">IF(E458="","",_xlfn.TEXTJOIN(" + ",TRUE(),IF(COUNTIFS($E$5:$E$1000,E458,$C$5:$C$1000,"Auditoría Interna")&gt;0,"Interna",""),IF(COUNTIFS($E$5:$E$1000,E458,$C$5:$C$1000,"Auditoría Externa")&gt;0,"Externa",""),IF(COUNTIFS($E$5:$E$1000,E458,$C$5:$C$1000,"SSF")&gt;0,"SSF",""),IF(COUNTIFS($E$5:$E$1000,E458,$C$5:$C$1000,"Comité de Supervisión")&gt;0,"Comité Sup.",""),IF(COUNTIFS($E$5:$E$1000,E458,$C$5:$C$1000,"Consejo de Administración")&gt;0,"Consejo",""),IF(COUNTIFS($E$5:$E$1000,E458,$C$5:$C$1000,"Otros")&gt;0,"Otros","")))</f>
        <v/>
      </c>
      <c r="W458" s="58" t="str">
        <f aca="false">IF(E458="","",SUMIFS($AD$5:$AD$1000,$E$5:$E$1000,E458,$AA$5:$AA$1000,AA458,$C$5:$C$1000,"&lt;&gt;"&amp;C458))</f>
        <v/>
      </c>
      <c r="X458" s="72"/>
      <c r="Y458" s="68"/>
      <c r="Z458" s="72"/>
      <c r="AA458" s="38" t="str">
        <f aca="false">IF(B458="","",YEAR(B458)*100+MONTH(B458))</f>
        <v/>
      </c>
      <c r="AB458" s="38" t="str">
        <f aca="false">IF(AND(E458&lt;&gt;"",E458=Cruce!$C$5,AD458=1),COUNTIFS($E$5:E458,E458,$AD$5:AD458,1),"")</f>
        <v/>
      </c>
      <c r="AC458" s="38" t="str">
        <f aca="false">IF(E458="","",C458&amp;"|"&amp;X458&amp;"|"&amp;IF(B458="","s/f",TEXT(B458,"yyyymmdd"))&amp;IF(OR(C458="SSF",X458="Visitas Auditoría Interna"),"|"&amp;Y458,""))</f>
        <v/>
      </c>
      <c r="AD458" s="38" t="n">
        <f aca="false">IF(E458="",0,IF(COUNTIFS($E$5:E458,E458,$AC$5:AC458,AC458)=1,1,0))</f>
        <v>0</v>
      </c>
      <c r="AE458" s="38" t="str">
        <f aca="false">IF(OR(E458="",AD458&lt;&gt;1),"",SUBSTITUTE(SUBSTITUTE(C458,"Auditoría ",""),"Consejo de Administración","Consejo")&amp;" – "&amp;IF(B458="","(sin fecha)",DAY(B458)&amp;" de "&amp;CHOOSE(MONTH(B458),"Enero","Febrero","Marzo","Abril","Mayo","Junio","Julio","Agosto","Septiembre","Octubre","Noviembre","Diciembre")&amp;" "&amp;YEAR(B458)))</f>
        <v/>
      </c>
      <c r="AF458" s="38" t="n">
        <f aca="false">IF(E458="",0,IF(COUNTIF($AC$5:AC458,AC458)=1,1,0))</f>
        <v>0</v>
      </c>
    </row>
    <row r="459" customFormat="false" ht="15" hidden="false" customHeight="false" outlineLevel="0" collapsed="false">
      <c r="A459" s="68"/>
      <c r="B459" s="67"/>
      <c r="C459" s="68"/>
      <c r="D459" s="68"/>
      <c r="E459" s="69"/>
      <c r="F459" s="69"/>
      <c r="G459" s="70" t="str">
        <f aca="false">IF(OR(E459="",AND($C$3="",$E$3="")),"",IF(B459="","Sin fecha",IF(AND(OR($C$3="",B459&gt;=$C$3),OR($E$3="",B459&lt;=$E$3)),"Sí","No")))</f>
        <v/>
      </c>
      <c r="H459" s="58" t="str">
        <f aca="false">IF(B459="","",YEAR(B459))</f>
        <v/>
      </c>
      <c r="I459" s="70" t="str">
        <f aca="false">IF(B459="","",IF(MONTH(B459)=1,"X",""))</f>
        <v/>
      </c>
      <c r="J459" s="70" t="str">
        <f aca="false">IF(B459="","",IF(MONTH(B459)=2,"X",""))</f>
        <v/>
      </c>
      <c r="K459" s="70" t="str">
        <f aca="false">IF(B459="","",IF(MONTH(B459)=3,"X",""))</f>
        <v/>
      </c>
      <c r="L459" s="70" t="str">
        <f aca="false">IF(B459="","",IF(MONTH(B459)=4,"X",""))</f>
        <v/>
      </c>
      <c r="M459" s="70" t="str">
        <f aca="false">IF(B459="","",IF(MONTH(B459)=5,"X",""))</f>
        <v/>
      </c>
      <c r="N459" s="70" t="str">
        <f aca="false">IF(B459="","",IF(MONTH(B459)=6,"X",""))</f>
        <v/>
      </c>
      <c r="O459" s="70" t="str">
        <f aca="false">IF(B459="","",IF(MONTH(B459)=7,"X",""))</f>
        <v/>
      </c>
      <c r="P459" s="70" t="str">
        <f aca="false">IF(B459="","",IF(MONTH(B459)=8,"X",""))</f>
        <v/>
      </c>
      <c r="Q459" s="70" t="str">
        <f aca="false">IF(B459="","",IF(MONTH(B459)=9,"X",""))</f>
        <v/>
      </c>
      <c r="R459" s="70" t="str">
        <f aca="false">IF(B459="","",IF(MONTH(B459)=10,"X",""))</f>
        <v/>
      </c>
      <c r="S459" s="70" t="str">
        <f aca="false">IF(B459="","",IF(MONTH(B459)=11,"X",""))</f>
        <v/>
      </c>
      <c r="T459" s="70" t="str">
        <f aca="false">IF(B459="","",IF(MONTH(B459)=12,"X",""))</f>
        <v/>
      </c>
      <c r="U459" s="58" t="str">
        <f aca="false">IF(E459="","",SUMIF($E$5:$E$1000,E459,$AD$5:$AD$1000))</f>
        <v/>
      </c>
      <c r="V459" s="71" t="str">
        <f aca="false">IF(E459="","",_xlfn.TEXTJOIN(" + ",TRUE(),IF(COUNTIFS($E$5:$E$1000,E459,$C$5:$C$1000,"Auditoría Interna")&gt;0,"Interna",""),IF(COUNTIFS($E$5:$E$1000,E459,$C$5:$C$1000,"Auditoría Externa")&gt;0,"Externa",""),IF(COUNTIFS($E$5:$E$1000,E459,$C$5:$C$1000,"SSF")&gt;0,"SSF",""),IF(COUNTIFS($E$5:$E$1000,E459,$C$5:$C$1000,"Comité de Supervisión")&gt;0,"Comité Sup.",""),IF(COUNTIFS($E$5:$E$1000,E459,$C$5:$C$1000,"Consejo de Administración")&gt;0,"Consejo",""),IF(COUNTIFS($E$5:$E$1000,E459,$C$5:$C$1000,"Otros")&gt;0,"Otros","")))</f>
        <v/>
      </c>
      <c r="W459" s="58" t="str">
        <f aca="false">IF(E459="","",SUMIFS($AD$5:$AD$1000,$E$5:$E$1000,E459,$AA$5:$AA$1000,AA459,$C$5:$C$1000,"&lt;&gt;"&amp;C459))</f>
        <v/>
      </c>
      <c r="X459" s="72"/>
      <c r="Y459" s="68"/>
      <c r="Z459" s="72"/>
      <c r="AA459" s="38" t="str">
        <f aca="false">IF(B459="","",YEAR(B459)*100+MONTH(B459))</f>
        <v/>
      </c>
      <c r="AB459" s="38" t="str">
        <f aca="false">IF(AND(E459&lt;&gt;"",E459=Cruce!$C$5,AD459=1),COUNTIFS($E$5:E459,E459,$AD$5:AD459,1),"")</f>
        <v/>
      </c>
      <c r="AC459" s="38" t="str">
        <f aca="false">IF(E459="","",C459&amp;"|"&amp;X459&amp;"|"&amp;IF(B459="","s/f",TEXT(B459,"yyyymmdd"))&amp;IF(OR(C459="SSF",X459="Visitas Auditoría Interna"),"|"&amp;Y459,""))</f>
        <v/>
      </c>
      <c r="AD459" s="38" t="n">
        <f aca="false">IF(E459="",0,IF(COUNTIFS($E$5:E459,E459,$AC$5:AC459,AC459)=1,1,0))</f>
        <v>0</v>
      </c>
      <c r="AE459" s="38" t="str">
        <f aca="false">IF(OR(E459="",AD459&lt;&gt;1),"",SUBSTITUTE(SUBSTITUTE(C459,"Auditoría ",""),"Consejo de Administración","Consejo")&amp;" – "&amp;IF(B459="","(sin fecha)",DAY(B459)&amp;" de "&amp;CHOOSE(MONTH(B459),"Enero","Febrero","Marzo","Abril","Mayo","Junio","Julio","Agosto","Septiembre","Octubre","Noviembre","Diciembre")&amp;" "&amp;YEAR(B459)))</f>
        <v/>
      </c>
      <c r="AF459" s="38" t="n">
        <f aca="false">IF(E459="",0,IF(COUNTIF($AC$5:AC459,AC459)=1,1,0))</f>
        <v>0</v>
      </c>
    </row>
    <row r="460" customFormat="false" ht="15" hidden="false" customHeight="false" outlineLevel="0" collapsed="false">
      <c r="A460" s="68"/>
      <c r="B460" s="67"/>
      <c r="C460" s="68"/>
      <c r="D460" s="68"/>
      <c r="E460" s="69"/>
      <c r="F460" s="69"/>
      <c r="G460" s="70" t="str">
        <f aca="false">IF(OR(E460="",AND($C$3="",$E$3="")),"",IF(B460="","Sin fecha",IF(AND(OR($C$3="",B460&gt;=$C$3),OR($E$3="",B460&lt;=$E$3)),"Sí","No")))</f>
        <v/>
      </c>
      <c r="H460" s="58" t="str">
        <f aca="false">IF(B460="","",YEAR(B460))</f>
        <v/>
      </c>
      <c r="I460" s="70" t="str">
        <f aca="false">IF(B460="","",IF(MONTH(B460)=1,"X",""))</f>
        <v/>
      </c>
      <c r="J460" s="70" t="str">
        <f aca="false">IF(B460="","",IF(MONTH(B460)=2,"X",""))</f>
        <v/>
      </c>
      <c r="K460" s="70" t="str">
        <f aca="false">IF(B460="","",IF(MONTH(B460)=3,"X",""))</f>
        <v/>
      </c>
      <c r="L460" s="70" t="str">
        <f aca="false">IF(B460="","",IF(MONTH(B460)=4,"X",""))</f>
        <v/>
      </c>
      <c r="M460" s="70" t="str">
        <f aca="false">IF(B460="","",IF(MONTH(B460)=5,"X",""))</f>
        <v/>
      </c>
      <c r="N460" s="70" t="str">
        <f aca="false">IF(B460="","",IF(MONTH(B460)=6,"X",""))</f>
        <v/>
      </c>
      <c r="O460" s="70" t="str">
        <f aca="false">IF(B460="","",IF(MONTH(B460)=7,"X",""))</f>
        <v/>
      </c>
      <c r="P460" s="70" t="str">
        <f aca="false">IF(B460="","",IF(MONTH(B460)=8,"X",""))</f>
        <v/>
      </c>
      <c r="Q460" s="70" t="str">
        <f aca="false">IF(B460="","",IF(MONTH(B460)=9,"X",""))</f>
        <v/>
      </c>
      <c r="R460" s="70" t="str">
        <f aca="false">IF(B460="","",IF(MONTH(B460)=10,"X",""))</f>
        <v/>
      </c>
      <c r="S460" s="70" t="str">
        <f aca="false">IF(B460="","",IF(MONTH(B460)=11,"X",""))</f>
        <v/>
      </c>
      <c r="T460" s="70" t="str">
        <f aca="false">IF(B460="","",IF(MONTH(B460)=12,"X",""))</f>
        <v/>
      </c>
      <c r="U460" s="58" t="str">
        <f aca="false">IF(E460="","",SUMIF($E$5:$E$1000,E460,$AD$5:$AD$1000))</f>
        <v/>
      </c>
      <c r="V460" s="71" t="str">
        <f aca="false">IF(E460="","",_xlfn.TEXTJOIN(" + ",TRUE(),IF(COUNTIFS($E$5:$E$1000,E460,$C$5:$C$1000,"Auditoría Interna")&gt;0,"Interna",""),IF(COUNTIFS($E$5:$E$1000,E460,$C$5:$C$1000,"Auditoría Externa")&gt;0,"Externa",""),IF(COUNTIFS($E$5:$E$1000,E460,$C$5:$C$1000,"SSF")&gt;0,"SSF",""),IF(COUNTIFS($E$5:$E$1000,E460,$C$5:$C$1000,"Comité de Supervisión")&gt;0,"Comité Sup.",""),IF(COUNTIFS($E$5:$E$1000,E460,$C$5:$C$1000,"Consejo de Administración")&gt;0,"Consejo",""),IF(COUNTIFS($E$5:$E$1000,E460,$C$5:$C$1000,"Otros")&gt;0,"Otros","")))</f>
        <v/>
      </c>
      <c r="W460" s="58" t="str">
        <f aca="false">IF(E460="","",SUMIFS($AD$5:$AD$1000,$E$5:$E$1000,E460,$AA$5:$AA$1000,AA460,$C$5:$C$1000,"&lt;&gt;"&amp;C460))</f>
        <v/>
      </c>
      <c r="X460" s="72"/>
      <c r="Y460" s="68"/>
      <c r="Z460" s="72"/>
      <c r="AA460" s="38" t="str">
        <f aca="false">IF(B460="","",YEAR(B460)*100+MONTH(B460))</f>
        <v/>
      </c>
      <c r="AB460" s="38" t="str">
        <f aca="false">IF(AND(E460&lt;&gt;"",E460=Cruce!$C$5,AD460=1),COUNTIFS($E$5:E460,E460,$AD$5:AD460,1),"")</f>
        <v/>
      </c>
      <c r="AC460" s="38" t="str">
        <f aca="false">IF(E460="","",C460&amp;"|"&amp;X460&amp;"|"&amp;IF(B460="","s/f",TEXT(B460,"yyyymmdd"))&amp;IF(OR(C460="SSF",X460="Visitas Auditoría Interna"),"|"&amp;Y460,""))</f>
        <v/>
      </c>
      <c r="AD460" s="38" t="n">
        <f aca="false">IF(E460="",0,IF(COUNTIFS($E$5:E460,E460,$AC$5:AC460,AC460)=1,1,0))</f>
        <v>0</v>
      </c>
      <c r="AE460" s="38" t="str">
        <f aca="false">IF(OR(E460="",AD460&lt;&gt;1),"",SUBSTITUTE(SUBSTITUTE(C460,"Auditoría ",""),"Consejo de Administración","Consejo")&amp;" – "&amp;IF(B460="","(sin fecha)",DAY(B460)&amp;" de "&amp;CHOOSE(MONTH(B460),"Enero","Febrero","Marzo","Abril","Mayo","Junio","Julio","Agosto","Septiembre","Octubre","Noviembre","Diciembre")&amp;" "&amp;YEAR(B460)))</f>
        <v/>
      </c>
      <c r="AF460" s="38" t="n">
        <f aca="false">IF(E460="",0,IF(COUNTIF($AC$5:AC460,AC460)=1,1,0))</f>
        <v>0</v>
      </c>
    </row>
    <row r="461" customFormat="false" ht="15" hidden="false" customHeight="false" outlineLevel="0" collapsed="false">
      <c r="A461" s="68"/>
      <c r="B461" s="67"/>
      <c r="C461" s="68"/>
      <c r="D461" s="68"/>
      <c r="E461" s="69"/>
      <c r="F461" s="69"/>
      <c r="G461" s="70" t="str">
        <f aca="false">IF(OR(E461="",AND($C$3="",$E$3="")),"",IF(B461="","Sin fecha",IF(AND(OR($C$3="",B461&gt;=$C$3),OR($E$3="",B461&lt;=$E$3)),"Sí","No")))</f>
        <v/>
      </c>
      <c r="H461" s="58" t="str">
        <f aca="false">IF(B461="","",YEAR(B461))</f>
        <v/>
      </c>
      <c r="I461" s="70" t="str">
        <f aca="false">IF(B461="","",IF(MONTH(B461)=1,"X",""))</f>
        <v/>
      </c>
      <c r="J461" s="70" t="str">
        <f aca="false">IF(B461="","",IF(MONTH(B461)=2,"X",""))</f>
        <v/>
      </c>
      <c r="K461" s="70" t="str">
        <f aca="false">IF(B461="","",IF(MONTH(B461)=3,"X",""))</f>
        <v/>
      </c>
      <c r="L461" s="70" t="str">
        <f aca="false">IF(B461="","",IF(MONTH(B461)=4,"X",""))</f>
        <v/>
      </c>
      <c r="M461" s="70" t="str">
        <f aca="false">IF(B461="","",IF(MONTH(B461)=5,"X",""))</f>
        <v/>
      </c>
      <c r="N461" s="70" t="str">
        <f aca="false">IF(B461="","",IF(MONTH(B461)=6,"X",""))</f>
        <v/>
      </c>
      <c r="O461" s="70" t="str">
        <f aca="false">IF(B461="","",IF(MONTH(B461)=7,"X",""))</f>
        <v/>
      </c>
      <c r="P461" s="70" t="str">
        <f aca="false">IF(B461="","",IF(MONTH(B461)=8,"X",""))</f>
        <v/>
      </c>
      <c r="Q461" s="70" t="str">
        <f aca="false">IF(B461="","",IF(MONTH(B461)=9,"X",""))</f>
        <v/>
      </c>
      <c r="R461" s="70" t="str">
        <f aca="false">IF(B461="","",IF(MONTH(B461)=10,"X",""))</f>
        <v/>
      </c>
      <c r="S461" s="70" t="str">
        <f aca="false">IF(B461="","",IF(MONTH(B461)=11,"X",""))</f>
        <v/>
      </c>
      <c r="T461" s="70" t="str">
        <f aca="false">IF(B461="","",IF(MONTH(B461)=12,"X",""))</f>
        <v/>
      </c>
      <c r="U461" s="58" t="str">
        <f aca="false">IF(E461="","",SUMIF($E$5:$E$1000,E461,$AD$5:$AD$1000))</f>
        <v/>
      </c>
      <c r="V461" s="71" t="str">
        <f aca="false">IF(E461="","",_xlfn.TEXTJOIN(" + ",TRUE(),IF(COUNTIFS($E$5:$E$1000,E461,$C$5:$C$1000,"Auditoría Interna")&gt;0,"Interna",""),IF(COUNTIFS($E$5:$E$1000,E461,$C$5:$C$1000,"Auditoría Externa")&gt;0,"Externa",""),IF(COUNTIFS($E$5:$E$1000,E461,$C$5:$C$1000,"SSF")&gt;0,"SSF",""),IF(COUNTIFS($E$5:$E$1000,E461,$C$5:$C$1000,"Comité de Supervisión")&gt;0,"Comité Sup.",""),IF(COUNTIFS($E$5:$E$1000,E461,$C$5:$C$1000,"Consejo de Administración")&gt;0,"Consejo",""),IF(COUNTIFS($E$5:$E$1000,E461,$C$5:$C$1000,"Otros")&gt;0,"Otros","")))</f>
        <v/>
      </c>
      <c r="W461" s="58" t="str">
        <f aca="false">IF(E461="","",SUMIFS($AD$5:$AD$1000,$E$5:$E$1000,E461,$AA$5:$AA$1000,AA461,$C$5:$C$1000,"&lt;&gt;"&amp;C461))</f>
        <v/>
      </c>
      <c r="X461" s="72"/>
      <c r="Y461" s="68"/>
      <c r="Z461" s="72"/>
      <c r="AA461" s="38" t="str">
        <f aca="false">IF(B461="","",YEAR(B461)*100+MONTH(B461))</f>
        <v/>
      </c>
      <c r="AB461" s="38" t="str">
        <f aca="false">IF(AND(E461&lt;&gt;"",E461=Cruce!$C$5,AD461=1),COUNTIFS($E$5:E461,E461,$AD$5:AD461,1),"")</f>
        <v/>
      </c>
      <c r="AC461" s="38" t="str">
        <f aca="false">IF(E461="","",C461&amp;"|"&amp;X461&amp;"|"&amp;IF(B461="","s/f",TEXT(B461,"yyyymmdd"))&amp;IF(OR(C461="SSF",X461="Visitas Auditoría Interna"),"|"&amp;Y461,""))</f>
        <v/>
      </c>
      <c r="AD461" s="38" t="n">
        <f aca="false">IF(E461="",0,IF(COUNTIFS($E$5:E461,E461,$AC$5:AC461,AC461)=1,1,0))</f>
        <v>0</v>
      </c>
      <c r="AE461" s="38" t="str">
        <f aca="false">IF(OR(E461="",AD461&lt;&gt;1),"",SUBSTITUTE(SUBSTITUTE(C461,"Auditoría ",""),"Consejo de Administración","Consejo")&amp;" – "&amp;IF(B461="","(sin fecha)",DAY(B461)&amp;" de "&amp;CHOOSE(MONTH(B461),"Enero","Febrero","Marzo","Abril","Mayo","Junio","Julio","Agosto","Septiembre","Octubre","Noviembre","Diciembre")&amp;" "&amp;YEAR(B461)))</f>
        <v/>
      </c>
      <c r="AF461" s="38" t="n">
        <f aca="false">IF(E461="",0,IF(COUNTIF($AC$5:AC461,AC461)=1,1,0))</f>
        <v>0</v>
      </c>
    </row>
    <row r="462" customFormat="false" ht="15" hidden="false" customHeight="false" outlineLevel="0" collapsed="false">
      <c r="A462" s="68"/>
      <c r="B462" s="67"/>
      <c r="C462" s="68"/>
      <c r="D462" s="68"/>
      <c r="E462" s="69"/>
      <c r="F462" s="69"/>
      <c r="G462" s="70" t="str">
        <f aca="false">IF(OR(E462="",AND($C$3="",$E$3="")),"",IF(B462="","Sin fecha",IF(AND(OR($C$3="",B462&gt;=$C$3),OR($E$3="",B462&lt;=$E$3)),"Sí","No")))</f>
        <v/>
      </c>
      <c r="H462" s="58" t="str">
        <f aca="false">IF(B462="","",YEAR(B462))</f>
        <v/>
      </c>
      <c r="I462" s="70" t="str">
        <f aca="false">IF(B462="","",IF(MONTH(B462)=1,"X",""))</f>
        <v/>
      </c>
      <c r="J462" s="70" t="str">
        <f aca="false">IF(B462="","",IF(MONTH(B462)=2,"X",""))</f>
        <v/>
      </c>
      <c r="K462" s="70" t="str">
        <f aca="false">IF(B462="","",IF(MONTH(B462)=3,"X",""))</f>
        <v/>
      </c>
      <c r="L462" s="70" t="str">
        <f aca="false">IF(B462="","",IF(MONTH(B462)=4,"X",""))</f>
        <v/>
      </c>
      <c r="M462" s="70" t="str">
        <f aca="false">IF(B462="","",IF(MONTH(B462)=5,"X",""))</f>
        <v/>
      </c>
      <c r="N462" s="70" t="str">
        <f aca="false">IF(B462="","",IF(MONTH(B462)=6,"X",""))</f>
        <v/>
      </c>
      <c r="O462" s="70" t="str">
        <f aca="false">IF(B462="","",IF(MONTH(B462)=7,"X",""))</f>
        <v/>
      </c>
      <c r="P462" s="70" t="str">
        <f aca="false">IF(B462="","",IF(MONTH(B462)=8,"X",""))</f>
        <v/>
      </c>
      <c r="Q462" s="70" t="str">
        <f aca="false">IF(B462="","",IF(MONTH(B462)=9,"X",""))</f>
        <v/>
      </c>
      <c r="R462" s="70" t="str">
        <f aca="false">IF(B462="","",IF(MONTH(B462)=10,"X",""))</f>
        <v/>
      </c>
      <c r="S462" s="70" t="str">
        <f aca="false">IF(B462="","",IF(MONTH(B462)=11,"X",""))</f>
        <v/>
      </c>
      <c r="T462" s="70" t="str">
        <f aca="false">IF(B462="","",IF(MONTH(B462)=12,"X",""))</f>
        <v/>
      </c>
      <c r="U462" s="58" t="str">
        <f aca="false">IF(E462="","",SUMIF($E$5:$E$1000,E462,$AD$5:$AD$1000))</f>
        <v/>
      </c>
      <c r="V462" s="71" t="str">
        <f aca="false">IF(E462="","",_xlfn.TEXTJOIN(" + ",TRUE(),IF(COUNTIFS($E$5:$E$1000,E462,$C$5:$C$1000,"Auditoría Interna")&gt;0,"Interna",""),IF(COUNTIFS($E$5:$E$1000,E462,$C$5:$C$1000,"Auditoría Externa")&gt;0,"Externa",""),IF(COUNTIFS($E$5:$E$1000,E462,$C$5:$C$1000,"SSF")&gt;0,"SSF",""),IF(COUNTIFS($E$5:$E$1000,E462,$C$5:$C$1000,"Comité de Supervisión")&gt;0,"Comité Sup.",""),IF(COUNTIFS($E$5:$E$1000,E462,$C$5:$C$1000,"Consejo de Administración")&gt;0,"Consejo",""),IF(COUNTIFS($E$5:$E$1000,E462,$C$5:$C$1000,"Otros")&gt;0,"Otros","")))</f>
        <v/>
      </c>
      <c r="W462" s="58" t="str">
        <f aca="false">IF(E462="","",SUMIFS($AD$5:$AD$1000,$E$5:$E$1000,E462,$AA$5:$AA$1000,AA462,$C$5:$C$1000,"&lt;&gt;"&amp;C462))</f>
        <v/>
      </c>
      <c r="X462" s="72"/>
      <c r="Y462" s="68"/>
      <c r="Z462" s="72"/>
      <c r="AA462" s="38" t="str">
        <f aca="false">IF(B462="","",YEAR(B462)*100+MONTH(B462))</f>
        <v/>
      </c>
      <c r="AB462" s="38" t="str">
        <f aca="false">IF(AND(E462&lt;&gt;"",E462=Cruce!$C$5,AD462=1),COUNTIFS($E$5:E462,E462,$AD$5:AD462,1),"")</f>
        <v/>
      </c>
      <c r="AC462" s="38" t="str">
        <f aca="false">IF(E462="","",C462&amp;"|"&amp;X462&amp;"|"&amp;IF(B462="","s/f",TEXT(B462,"yyyymmdd"))&amp;IF(OR(C462="SSF",X462="Visitas Auditoría Interna"),"|"&amp;Y462,""))</f>
        <v/>
      </c>
      <c r="AD462" s="38" t="n">
        <f aca="false">IF(E462="",0,IF(COUNTIFS($E$5:E462,E462,$AC$5:AC462,AC462)=1,1,0))</f>
        <v>0</v>
      </c>
      <c r="AE462" s="38" t="str">
        <f aca="false">IF(OR(E462="",AD462&lt;&gt;1),"",SUBSTITUTE(SUBSTITUTE(C462,"Auditoría ",""),"Consejo de Administración","Consejo")&amp;" – "&amp;IF(B462="","(sin fecha)",DAY(B462)&amp;" de "&amp;CHOOSE(MONTH(B462),"Enero","Febrero","Marzo","Abril","Mayo","Junio","Julio","Agosto","Septiembre","Octubre","Noviembre","Diciembre")&amp;" "&amp;YEAR(B462)))</f>
        <v/>
      </c>
      <c r="AF462" s="38" t="n">
        <f aca="false">IF(E462="",0,IF(COUNTIF($AC$5:AC462,AC462)=1,1,0))</f>
        <v>0</v>
      </c>
    </row>
    <row r="463" customFormat="false" ht="15" hidden="false" customHeight="false" outlineLevel="0" collapsed="false">
      <c r="A463" s="68"/>
      <c r="B463" s="67"/>
      <c r="C463" s="68"/>
      <c r="D463" s="68"/>
      <c r="E463" s="69"/>
      <c r="F463" s="69"/>
      <c r="G463" s="70" t="str">
        <f aca="false">IF(OR(E463="",AND($C$3="",$E$3="")),"",IF(B463="","Sin fecha",IF(AND(OR($C$3="",B463&gt;=$C$3),OR($E$3="",B463&lt;=$E$3)),"Sí","No")))</f>
        <v/>
      </c>
      <c r="H463" s="58" t="str">
        <f aca="false">IF(B463="","",YEAR(B463))</f>
        <v/>
      </c>
      <c r="I463" s="70" t="str">
        <f aca="false">IF(B463="","",IF(MONTH(B463)=1,"X",""))</f>
        <v/>
      </c>
      <c r="J463" s="70" t="str">
        <f aca="false">IF(B463="","",IF(MONTH(B463)=2,"X",""))</f>
        <v/>
      </c>
      <c r="K463" s="70" t="str">
        <f aca="false">IF(B463="","",IF(MONTH(B463)=3,"X",""))</f>
        <v/>
      </c>
      <c r="L463" s="70" t="str">
        <f aca="false">IF(B463="","",IF(MONTH(B463)=4,"X",""))</f>
        <v/>
      </c>
      <c r="M463" s="70" t="str">
        <f aca="false">IF(B463="","",IF(MONTH(B463)=5,"X",""))</f>
        <v/>
      </c>
      <c r="N463" s="70" t="str">
        <f aca="false">IF(B463="","",IF(MONTH(B463)=6,"X",""))</f>
        <v/>
      </c>
      <c r="O463" s="70" t="str">
        <f aca="false">IF(B463="","",IF(MONTH(B463)=7,"X",""))</f>
        <v/>
      </c>
      <c r="P463" s="70" t="str">
        <f aca="false">IF(B463="","",IF(MONTH(B463)=8,"X",""))</f>
        <v/>
      </c>
      <c r="Q463" s="70" t="str">
        <f aca="false">IF(B463="","",IF(MONTH(B463)=9,"X",""))</f>
        <v/>
      </c>
      <c r="R463" s="70" t="str">
        <f aca="false">IF(B463="","",IF(MONTH(B463)=10,"X",""))</f>
        <v/>
      </c>
      <c r="S463" s="70" t="str">
        <f aca="false">IF(B463="","",IF(MONTH(B463)=11,"X",""))</f>
        <v/>
      </c>
      <c r="T463" s="70" t="str">
        <f aca="false">IF(B463="","",IF(MONTH(B463)=12,"X",""))</f>
        <v/>
      </c>
      <c r="U463" s="58" t="str">
        <f aca="false">IF(E463="","",SUMIF($E$5:$E$1000,E463,$AD$5:$AD$1000))</f>
        <v/>
      </c>
      <c r="V463" s="71" t="str">
        <f aca="false">IF(E463="","",_xlfn.TEXTJOIN(" + ",TRUE(),IF(COUNTIFS($E$5:$E$1000,E463,$C$5:$C$1000,"Auditoría Interna")&gt;0,"Interna",""),IF(COUNTIFS($E$5:$E$1000,E463,$C$5:$C$1000,"Auditoría Externa")&gt;0,"Externa",""),IF(COUNTIFS($E$5:$E$1000,E463,$C$5:$C$1000,"SSF")&gt;0,"SSF",""),IF(COUNTIFS($E$5:$E$1000,E463,$C$5:$C$1000,"Comité de Supervisión")&gt;0,"Comité Sup.",""),IF(COUNTIFS($E$5:$E$1000,E463,$C$5:$C$1000,"Consejo de Administración")&gt;0,"Consejo",""),IF(COUNTIFS($E$5:$E$1000,E463,$C$5:$C$1000,"Otros")&gt;0,"Otros","")))</f>
        <v/>
      </c>
      <c r="W463" s="58" t="str">
        <f aca="false">IF(E463="","",SUMIFS($AD$5:$AD$1000,$E$5:$E$1000,E463,$AA$5:$AA$1000,AA463,$C$5:$C$1000,"&lt;&gt;"&amp;C463))</f>
        <v/>
      </c>
      <c r="X463" s="72"/>
      <c r="Y463" s="68"/>
      <c r="Z463" s="72"/>
      <c r="AA463" s="38" t="str">
        <f aca="false">IF(B463="","",YEAR(B463)*100+MONTH(B463))</f>
        <v/>
      </c>
      <c r="AB463" s="38" t="str">
        <f aca="false">IF(AND(E463&lt;&gt;"",E463=Cruce!$C$5,AD463=1),COUNTIFS($E$5:E463,E463,$AD$5:AD463,1),"")</f>
        <v/>
      </c>
      <c r="AC463" s="38" t="str">
        <f aca="false">IF(E463="","",C463&amp;"|"&amp;X463&amp;"|"&amp;IF(B463="","s/f",TEXT(B463,"yyyymmdd"))&amp;IF(OR(C463="SSF",X463="Visitas Auditoría Interna"),"|"&amp;Y463,""))</f>
        <v/>
      </c>
      <c r="AD463" s="38" t="n">
        <f aca="false">IF(E463="",0,IF(COUNTIFS($E$5:E463,E463,$AC$5:AC463,AC463)=1,1,0))</f>
        <v>0</v>
      </c>
      <c r="AE463" s="38" t="str">
        <f aca="false">IF(OR(E463="",AD463&lt;&gt;1),"",SUBSTITUTE(SUBSTITUTE(C463,"Auditoría ",""),"Consejo de Administración","Consejo")&amp;" – "&amp;IF(B463="","(sin fecha)",DAY(B463)&amp;" de "&amp;CHOOSE(MONTH(B463),"Enero","Febrero","Marzo","Abril","Mayo","Junio","Julio","Agosto","Septiembre","Octubre","Noviembre","Diciembre")&amp;" "&amp;YEAR(B463)))</f>
        <v/>
      </c>
      <c r="AF463" s="38" t="n">
        <f aca="false">IF(E463="",0,IF(COUNTIF($AC$5:AC463,AC463)=1,1,0))</f>
        <v>0</v>
      </c>
    </row>
    <row r="464" customFormat="false" ht="15" hidden="false" customHeight="false" outlineLevel="0" collapsed="false">
      <c r="A464" s="68"/>
      <c r="B464" s="67"/>
      <c r="C464" s="68"/>
      <c r="D464" s="68"/>
      <c r="E464" s="69"/>
      <c r="F464" s="69"/>
      <c r="G464" s="70" t="str">
        <f aca="false">IF(OR(E464="",AND($C$3="",$E$3="")),"",IF(B464="","Sin fecha",IF(AND(OR($C$3="",B464&gt;=$C$3),OR($E$3="",B464&lt;=$E$3)),"Sí","No")))</f>
        <v/>
      </c>
      <c r="H464" s="58" t="str">
        <f aca="false">IF(B464="","",YEAR(B464))</f>
        <v/>
      </c>
      <c r="I464" s="70" t="str">
        <f aca="false">IF(B464="","",IF(MONTH(B464)=1,"X",""))</f>
        <v/>
      </c>
      <c r="J464" s="70" t="str">
        <f aca="false">IF(B464="","",IF(MONTH(B464)=2,"X",""))</f>
        <v/>
      </c>
      <c r="K464" s="70" t="str">
        <f aca="false">IF(B464="","",IF(MONTH(B464)=3,"X",""))</f>
        <v/>
      </c>
      <c r="L464" s="70" t="str">
        <f aca="false">IF(B464="","",IF(MONTH(B464)=4,"X",""))</f>
        <v/>
      </c>
      <c r="M464" s="70" t="str">
        <f aca="false">IF(B464="","",IF(MONTH(B464)=5,"X",""))</f>
        <v/>
      </c>
      <c r="N464" s="70" t="str">
        <f aca="false">IF(B464="","",IF(MONTH(B464)=6,"X",""))</f>
        <v/>
      </c>
      <c r="O464" s="70" t="str">
        <f aca="false">IF(B464="","",IF(MONTH(B464)=7,"X",""))</f>
        <v/>
      </c>
      <c r="P464" s="70" t="str">
        <f aca="false">IF(B464="","",IF(MONTH(B464)=8,"X",""))</f>
        <v/>
      </c>
      <c r="Q464" s="70" t="str">
        <f aca="false">IF(B464="","",IF(MONTH(B464)=9,"X",""))</f>
        <v/>
      </c>
      <c r="R464" s="70" t="str">
        <f aca="false">IF(B464="","",IF(MONTH(B464)=10,"X",""))</f>
        <v/>
      </c>
      <c r="S464" s="70" t="str">
        <f aca="false">IF(B464="","",IF(MONTH(B464)=11,"X",""))</f>
        <v/>
      </c>
      <c r="T464" s="70" t="str">
        <f aca="false">IF(B464="","",IF(MONTH(B464)=12,"X",""))</f>
        <v/>
      </c>
      <c r="U464" s="58" t="str">
        <f aca="false">IF(E464="","",SUMIF($E$5:$E$1000,E464,$AD$5:$AD$1000))</f>
        <v/>
      </c>
      <c r="V464" s="71" t="str">
        <f aca="false">IF(E464="","",_xlfn.TEXTJOIN(" + ",TRUE(),IF(COUNTIFS($E$5:$E$1000,E464,$C$5:$C$1000,"Auditoría Interna")&gt;0,"Interna",""),IF(COUNTIFS($E$5:$E$1000,E464,$C$5:$C$1000,"Auditoría Externa")&gt;0,"Externa",""),IF(COUNTIFS($E$5:$E$1000,E464,$C$5:$C$1000,"SSF")&gt;0,"SSF",""),IF(COUNTIFS($E$5:$E$1000,E464,$C$5:$C$1000,"Comité de Supervisión")&gt;0,"Comité Sup.",""),IF(COUNTIFS($E$5:$E$1000,E464,$C$5:$C$1000,"Consejo de Administración")&gt;0,"Consejo",""),IF(COUNTIFS($E$5:$E$1000,E464,$C$5:$C$1000,"Otros")&gt;0,"Otros","")))</f>
        <v/>
      </c>
      <c r="W464" s="58" t="str">
        <f aca="false">IF(E464="","",SUMIFS($AD$5:$AD$1000,$E$5:$E$1000,E464,$AA$5:$AA$1000,AA464,$C$5:$C$1000,"&lt;&gt;"&amp;C464))</f>
        <v/>
      </c>
      <c r="X464" s="72"/>
      <c r="Y464" s="68"/>
      <c r="Z464" s="72"/>
      <c r="AA464" s="38" t="str">
        <f aca="false">IF(B464="","",YEAR(B464)*100+MONTH(B464))</f>
        <v/>
      </c>
      <c r="AB464" s="38" t="str">
        <f aca="false">IF(AND(E464&lt;&gt;"",E464=Cruce!$C$5,AD464=1),COUNTIFS($E$5:E464,E464,$AD$5:AD464,1),"")</f>
        <v/>
      </c>
      <c r="AC464" s="38" t="str">
        <f aca="false">IF(E464="","",C464&amp;"|"&amp;X464&amp;"|"&amp;IF(B464="","s/f",TEXT(B464,"yyyymmdd"))&amp;IF(OR(C464="SSF",X464="Visitas Auditoría Interna"),"|"&amp;Y464,""))</f>
        <v/>
      </c>
      <c r="AD464" s="38" t="n">
        <f aca="false">IF(E464="",0,IF(COUNTIFS($E$5:E464,E464,$AC$5:AC464,AC464)=1,1,0))</f>
        <v>0</v>
      </c>
      <c r="AE464" s="38" t="str">
        <f aca="false">IF(OR(E464="",AD464&lt;&gt;1),"",SUBSTITUTE(SUBSTITUTE(C464,"Auditoría ",""),"Consejo de Administración","Consejo")&amp;" – "&amp;IF(B464="","(sin fecha)",DAY(B464)&amp;" de "&amp;CHOOSE(MONTH(B464),"Enero","Febrero","Marzo","Abril","Mayo","Junio","Julio","Agosto","Septiembre","Octubre","Noviembre","Diciembre")&amp;" "&amp;YEAR(B464)))</f>
        <v/>
      </c>
      <c r="AF464" s="38" t="n">
        <f aca="false">IF(E464="",0,IF(COUNTIF($AC$5:AC464,AC464)=1,1,0))</f>
        <v>0</v>
      </c>
    </row>
    <row r="465" customFormat="false" ht="15" hidden="false" customHeight="false" outlineLevel="0" collapsed="false">
      <c r="A465" s="68"/>
      <c r="B465" s="67"/>
      <c r="C465" s="68"/>
      <c r="D465" s="68"/>
      <c r="E465" s="69"/>
      <c r="F465" s="69"/>
      <c r="G465" s="70" t="str">
        <f aca="false">IF(OR(E465="",AND($C$3="",$E$3="")),"",IF(B465="","Sin fecha",IF(AND(OR($C$3="",B465&gt;=$C$3),OR($E$3="",B465&lt;=$E$3)),"Sí","No")))</f>
        <v/>
      </c>
      <c r="H465" s="58" t="str">
        <f aca="false">IF(B465="","",YEAR(B465))</f>
        <v/>
      </c>
      <c r="I465" s="70" t="str">
        <f aca="false">IF(B465="","",IF(MONTH(B465)=1,"X",""))</f>
        <v/>
      </c>
      <c r="J465" s="70" t="str">
        <f aca="false">IF(B465="","",IF(MONTH(B465)=2,"X",""))</f>
        <v/>
      </c>
      <c r="K465" s="70" t="str">
        <f aca="false">IF(B465="","",IF(MONTH(B465)=3,"X",""))</f>
        <v/>
      </c>
      <c r="L465" s="70" t="str">
        <f aca="false">IF(B465="","",IF(MONTH(B465)=4,"X",""))</f>
        <v/>
      </c>
      <c r="M465" s="70" t="str">
        <f aca="false">IF(B465="","",IF(MONTH(B465)=5,"X",""))</f>
        <v/>
      </c>
      <c r="N465" s="70" t="str">
        <f aca="false">IF(B465="","",IF(MONTH(B465)=6,"X",""))</f>
        <v/>
      </c>
      <c r="O465" s="70" t="str">
        <f aca="false">IF(B465="","",IF(MONTH(B465)=7,"X",""))</f>
        <v/>
      </c>
      <c r="P465" s="70" t="str">
        <f aca="false">IF(B465="","",IF(MONTH(B465)=8,"X",""))</f>
        <v/>
      </c>
      <c r="Q465" s="70" t="str">
        <f aca="false">IF(B465="","",IF(MONTH(B465)=9,"X",""))</f>
        <v/>
      </c>
      <c r="R465" s="70" t="str">
        <f aca="false">IF(B465="","",IF(MONTH(B465)=10,"X",""))</f>
        <v/>
      </c>
      <c r="S465" s="70" t="str">
        <f aca="false">IF(B465="","",IF(MONTH(B465)=11,"X",""))</f>
        <v/>
      </c>
      <c r="T465" s="70" t="str">
        <f aca="false">IF(B465="","",IF(MONTH(B465)=12,"X",""))</f>
        <v/>
      </c>
      <c r="U465" s="58" t="str">
        <f aca="false">IF(E465="","",SUMIF($E$5:$E$1000,E465,$AD$5:$AD$1000))</f>
        <v/>
      </c>
      <c r="V465" s="71" t="str">
        <f aca="false">IF(E465="","",_xlfn.TEXTJOIN(" + ",TRUE(),IF(COUNTIFS($E$5:$E$1000,E465,$C$5:$C$1000,"Auditoría Interna")&gt;0,"Interna",""),IF(COUNTIFS($E$5:$E$1000,E465,$C$5:$C$1000,"Auditoría Externa")&gt;0,"Externa",""),IF(COUNTIFS($E$5:$E$1000,E465,$C$5:$C$1000,"SSF")&gt;0,"SSF",""),IF(COUNTIFS($E$5:$E$1000,E465,$C$5:$C$1000,"Comité de Supervisión")&gt;0,"Comité Sup.",""),IF(COUNTIFS($E$5:$E$1000,E465,$C$5:$C$1000,"Consejo de Administración")&gt;0,"Consejo",""),IF(COUNTIFS($E$5:$E$1000,E465,$C$5:$C$1000,"Otros")&gt;0,"Otros","")))</f>
        <v/>
      </c>
      <c r="W465" s="58" t="str">
        <f aca="false">IF(E465="","",SUMIFS($AD$5:$AD$1000,$E$5:$E$1000,E465,$AA$5:$AA$1000,AA465,$C$5:$C$1000,"&lt;&gt;"&amp;C465))</f>
        <v/>
      </c>
      <c r="X465" s="72"/>
      <c r="Y465" s="68"/>
      <c r="Z465" s="72"/>
      <c r="AA465" s="38" t="str">
        <f aca="false">IF(B465="","",YEAR(B465)*100+MONTH(B465))</f>
        <v/>
      </c>
      <c r="AB465" s="38" t="str">
        <f aca="false">IF(AND(E465&lt;&gt;"",E465=Cruce!$C$5,AD465=1),COUNTIFS($E$5:E465,E465,$AD$5:AD465,1),"")</f>
        <v/>
      </c>
      <c r="AC465" s="38" t="str">
        <f aca="false">IF(E465="","",C465&amp;"|"&amp;X465&amp;"|"&amp;IF(B465="","s/f",TEXT(B465,"yyyymmdd"))&amp;IF(OR(C465="SSF",X465="Visitas Auditoría Interna"),"|"&amp;Y465,""))</f>
        <v/>
      </c>
      <c r="AD465" s="38" t="n">
        <f aca="false">IF(E465="",0,IF(COUNTIFS($E$5:E465,E465,$AC$5:AC465,AC465)=1,1,0))</f>
        <v>0</v>
      </c>
      <c r="AE465" s="38" t="str">
        <f aca="false">IF(OR(E465="",AD465&lt;&gt;1),"",SUBSTITUTE(SUBSTITUTE(C465,"Auditoría ",""),"Consejo de Administración","Consejo")&amp;" – "&amp;IF(B465="","(sin fecha)",DAY(B465)&amp;" de "&amp;CHOOSE(MONTH(B465),"Enero","Febrero","Marzo","Abril","Mayo","Junio","Julio","Agosto","Septiembre","Octubre","Noviembre","Diciembre")&amp;" "&amp;YEAR(B465)))</f>
        <v/>
      </c>
      <c r="AF465" s="38" t="n">
        <f aca="false">IF(E465="",0,IF(COUNTIF($AC$5:AC465,AC465)=1,1,0))</f>
        <v>0</v>
      </c>
    </row>
    <row r="466" customFormat="false" ht="15" hidden="false" customHeight="false" outlineLevel="0" collapsed="false">
      <c r="A466" s="68"/>
      <c r="B466" s="67"/>
      <c r="C466" s="68"/>
      <c r="D466" s="68"/>
      <c r="E466" s="69"/>
      <c r="F466" s="69"/>
      <c r="G466" s="70" t="str">
        <f aca="false">IF(OR(E466="",AND($C$3="",$E$3="")),"",IF(B466="","Sin fecha",IF(AND(OR($C$3="",B466&gt;=$C$3),OR($E$3="",B466&lt;=$E$3)),"Sí","No")))</f>
        <v/>
      </c>
      <c r="H466" s="58" t="str">
        <f aca="false">IF(B466="","",YEAR(B466))</f>
        <v/>
      </c>
      <c r="I466" s="70" t="str">
        <f aca="false">IF(B466="","",IF(MONTH(B466)=1,"X",""))</f>
        <v/>
      </c>
      <c r="J466" s="70" t="str">
        <f aca="false">IF(B466="","",IF(MONTH(B466)=2,"X",""))</f>
        <v/>
      </c>
      <c r="K466" s="70" t="str">
        <f aca="false">IF(B466="","",IF(MONTH(B466)=3,"X",""))</f>
        <v/>
      </c>
      <c r="L466" s="70" t="str">
        <f aca="false">IF(B466="","",IF(MONTH(B466)=4,"X",""))</f>
        <v/>
      </c>
      <c r="M466" s="70" t="str">
        <f aca="false">IF(B466="","",IF(MONTH(B466)=5,"X",""))</f>
        <v/>
      </c>
      <c r="N466" s="70" t="str">
        <f aca="false">IF(B466="","",IF(MONTH(B466)=6,"X",""))</f>
        <v/>
      </c>
      <c r="O466" s="70" t="str">
        <f aca="false">IF(B466="","",IF(MONTH(B466)=7,"X",""))</f>
        <v/>
      </c>
      <c r="P466" s="70" t="str">
        <f aca="false">IF(B466="","",IF(MONTH(B466)=8,"X",""))</f>
        <v/>
      </c>
      <c r="Q466" s="70" t="str">
        <f aca="false">IF(B466="","",IF(MONTH(B466)=9,"X",""))</f>
        <v/>
      </c>
      <c r="R466" s="70" t="str">
        <f aca="false">IF(B466="","",IF(MONTH(B466)=10,"X",""))</f>
        <v/>
      </c>
      <c r="S466" s="70" t="str">
        <f aca="false">IF(B466="","",IF(MONTH(B466)=11,"X",""))</f>
        <v/>
      </c>
      <c r="T466" s="70" t="str">
        <f aca="false">IF(B466="","",IF(MONTH(B466)=12,"X",""))</f>
        <v/>
      </c>
      <c r="U466" s="58" t="str">
        <f aca="false">IF(E466="","",SUMIF($E$5:$E$1000,E466,$AD$5:$AD$1000))</f>
        <v/>
      </c>
      <c r="V466" s="71" t="str">
        <f aca="false">IF(E466="","",_xlfn.TEXTJOIN(" + ",TRUE(),IF(COUNTIFS($E$5:$E$1000,E466,$C$5:$C$1000,"Auditoría Interna")&gt;0,"Interna",""),IF(COUNTIFS($E$5:$E$1000,E466,$C$5:$C$1000,"Auditoría Externa")&gt;0,"Externa",""),IF(COUNTIFS($E$5:$E$1000,E466,$C$5:$C$1000,"SSF")&gt;0,"SSF",""),IF(COUNTIFS($E$5:$E$1000,E466,$C$5:$C$1000,"Comité de Supervisión")&gt;0,"Comité Sup.",""),IF(COUNTIFS($E$5:$E$1000,E466,$C$5:$C$1000,"Consejo de Administración")&gt;0,"Consejo",""),IF(COUNTIFS($E$5:$E$1000,E466,$C$5:$C$1000,"Otros")&gt;0,"Otros","")))</f>
        <v/>
      </c>
      <c r="W466" s="58" t="str">
        <f aca="false">IF(E466="","",SUMIFS($AD$5:$AD$1000,$E$5:$E$1000,E466,$AA$5:$AA$1000,AA466,$C$5:$C$1000,"&lt;&gt;"&amp;C466))</f>
        <v/>
      </c>
      <c r="X466" s="72"/>
      <c r="Y466" s="68"/>
      <c r="Z466" s="72"/>
      <c r="AA466" s="38" t="str">
        <f aca="false">IF(B466="","",YEAR(B466)*100+MONTH(B466))</f>
        <v/>
      </c>
      <c r="AB466" s="38" t="str">
        <f aca="false">IF(AND(E466&lt;&gt;"",E466=Cruce!$C$5,AD466=1),COUNTIFS($E$5:E466,E466,$AD$5:AD466,1),"")</f>
        <v/>
      </c>
      <c r="AC466" s="38" t="str">
        <f aca="false">IF(E466="","",C466&amp;"|"&amp;X466&amp;"|"&amp;IF(B466="","s/f",TEXT(B466,"yyyymmdd"))&amp;IF(OR(C466="SSF",X466="Visitas Auditoría Interna"),"|"&amp;Y466,""))</f>
        <v/>
      </c>
      <c r="AD466" s="38" t="n">
        <f aca="false">IF(E466="",0,IF(COUNTIFS($E$5:E466,E466,$AC$5:AC466,AC466)=1,1,0))</f>
        <v>0</v>
      </c>
      <c r="AE466" s="38" t="str">
        <f aca="false">IF(OR(E466="",AD466&lt;&gt;1),"",SUBSTITUTE(SUBSTITUTE(C466,"Auditoría ",""),"Consejo de Administración","Consejo")&amp;" – "&amp;IF(B466="","(sin fecha)",DAY(B466)&amp;" de "&amp;CHOOSE(MONTH(B466),"Enero","Febrero","Marzo","Abril","Mayo","Junio","Julio","Agosto","Septiembre","Octubre","Noviembre","Diciembre")&amp;" "&amp;YEAR(B466)))</f>
        <v/>
      </c>
      <c r="AF466" s="38" t="n">
        <f aca="false">IF(E466="",0,IF(COUNTIF($AC$5:AC466,AC466)=1,1,0))</f>
        <v>0</v>
      </c>
    </row>
    <row r="467" customFormat="false" ht="15" hidden="false" customHeight="false" outlineLevel="0" collapsed="false">
      <c r="A467" s="68"/>
      <c r="B467" s="67"/>
      <c r="C467" s="68"/>
      <c r="D467" s="68"/>
      <c r="E467" s="69"/>
      <c r="F467" s="69"/>
      <c r="G467" s="70" t="str">
        <f aca="false">IF(OR(E467="",AND($C$3="",$E$3="")),"",IF(B467="","Sin fecha",IF(AND(OR($C$3="",B467&gt;=$C$3),OR($E$3="",B467&lt;=$E$3)),"Sí","No")))</f>
        <v/>
      </c>
      <c r="H467" s="58" t="str">
        <f aca="false">IF(B467="","",YEAR(B467))</f>
        <v/>
      </c>
      <c r="I467" s="70" t="str">
        <f aca="false">IF(B467="","",IF(MONTH(B467)=1,"X",""))</f>
        <v/>
      </c>
      <c r="J467" s="70" t="str">
        <f aca="false">IF(B467="","",IF(MONTH(B467)=2,"X",""))</f>
        <v/>
      </c>
      <c r="K467" s="70" t="str">
        <f aca="false">IF(B467="","",IF(MONTH(B467)=3,"X",""))</f>
        <v/>
      </c>
      <c r="L467" s="70" t="str">
        <f aca="false">IF(B467="","",IF(MONTH(B467)=4,"X",""))</f>
        <v/>
      </c>
      <c r="M467" s="70" t="str">
        <f aca="false">IF(B467="","",IF(MONTH(B467)=5,"X",""))</f>
        <v/>
      </c>
      <c r="N467" s="70" t="str">
        <f aca="false">IF(B467="","",IF(MONTH(B467)=6,"X",""))</f>
        <v/>
      </c>
      <c r="O467" s="70" t="str">
        <f aca="false">IF(B467="","",IF(MONTH(B467)=7,"X",""))</f>
        <v/>
      </c>
      <c r="P467" s="70" t="str">
        <f aca="false">IF(B467="","",IF(MONTH(B467)=8,"X",""))</f>
        <v/>
      </c>
      <c r="Q467" s="70" t="str">
        <f aca="false">IF(B467="","",IF(MONTH(B467)=9,"X",""))</f>
        <v/>
      </c>
      <c r="R467" s="70" t="str">
        <f aca="false">IF(B467="","",IF(MONTH(B467)=10,"X",""))</f>
        <v/>
      </c>
      <c r="S467" s="70" t="str">
        <f aca="false">IF(B467="","",IF(MONTH(B467)=11,"X",""))</f>
        <v/>
      </c>
      <c r="T467" s="70" t="str">
        <f aca="false">IF(B467="","",IF(MONTH(B467)=12,"X",""))</f>
        <v/>
      </c>
      <c r="U467" s="58" t="str">
        <f aca="false">IF(E467="","",SUMIF($E$5:$E$1000,E467,$AD$5:$AD$1000))</f>
        <v/>
      </c>
      <c r="V467" s="71" t="str">
        <f aca="false">IF(E467="","",_xlfn.TEXTJOIN(" + ",TRUE(),IF(COUNTIFS($E$5:$E$1000,E467,$C$5:$C$1000,"Auditoría Interna")&gt;0,"Interna",""),IF(COUNTIFS($E$5:$E$1000,E467,$C$5:$C$1000,"Auditoría Externa")&gt;0,"Externa",""),IF(COUNTIFS($E$5:$E$1000,E467,$C$5:$C$1000,"SSF")&gt;0,"SSF",""),IF(COUNTIFS($E$5:$E$1000,E467,$C$5:$C$1000,"Comité de Supervisión")&gt;0,"Comité Sup.",""),IF(COUNTIFS($E$5:$E$1000,E467,$C$5:$C$1000,"Consejo de Administración")&gt;0,"Consejo",""),IF(COUNTIFS($E$5:$E$1000,E467,$C$5:$C$1000,"Otros")&gt;0,"Otros","")))</f>
        <v/>
      </c>
      <c r="W467" s="58" t="str">
        <f aca="false">IF(E467="","",SUMIFS($AD$5:$AD$1000,$E$5:$E$1000,E467,$AA$5:$AA$1000,AA467,$C$5:$C$1000,"&lt;&gt;"&amp;C467))</f>
        <v/>
      </c>
      <c r="X467" s="72"/>
      <c r="Y467" s="68"/>
      <c r="Z467" s="72"/>
      <c r="AA467" s="38" t="str">
        <f aca="false">IF(B467="","",YEAR(B467)*100+MONTH(B467))</f>
        <v/>
      </c>
      <c r="AB467" s="38" t="str">
        <f aca="false">IF(AND(E467&lt;&gt;"",E467=Cruce!$C$5,AD467=1),COUNTIFS($E$5:E467,E467,$AD$5:AD467,1),"")</f>
        <v/>
      </c>
      <c r="AC467" s="38" t="str">
        <f aca="false">IF(E467="","",C467&amp;"|"&amp;X467&amp;"|"&amp;IF(B467="","s/f",TEXT(B467,"yyyymmdd"))&amp;IF(OR(C467="SSF",X467="Visitas Auditoría Interna"),"|"&amp;Y467,""))</f>
        <v/>
      </c>
      <c r="AD467" s="38" t="n">
        <f aca="false">IF(E467="",0,IF(COUNTIFS($E$5:E467,E467,$AC$5:AC467,AC467)=1,1,0))</f>
        <v>0</v>
      </c>
      <c r="AE467" s="38" t="str">
        <f aca="false">IF(OR(E467="",AD467&lt;&gt;1),"",SUBSTITUTE(SUBSTITUTE(C467,"Auditoría ",""),"Consejo de Administración","Consejo")&amp;" – "&amp;IF(B467="","(sin fecha)",DAY(B467)&amp;" de "&amp;CHOOSE(MONTH(B467),"Enero","Febrero","Marzo","Abril","Mayo","Junio","Julio","Agosto","Septiembre","Octubre","Noviembre","Diciembre")&amp;" "&amp;YEAR(B467)))</f>
        <v/>
      </c>
      <c r="AF467" s="38" t="n">
        <f aca="false">IF(E467="",0,IF(COUNTIF($AC$5:AC467,AC467)=1,1,0))</f>
        <v>0</v>
      </c>
    </row>
    <row r="468" customFormat="false" ht="15" hidden="false" customHeight="false" outlineLevel="0" collapsed="false">
      <c r="A468" s="68"/>
      <c r="B468" s="67"/>
      <c r="C468" s="68"/>
      <c r="D468" s="68"/>
      <c r="E468" s="69"/>
      <c r="F468" s="69"/>
      <c r="G468" s="70" t="str">
        <f aca="false">IF(OR(E468="",AND($C$3="",$E$3="")),"",IF(B468="","Sin fecha",IF(AND(OR($C$3="",B468&gt;=$C$3),OR($E$3="",B468&lt;=$E$3)),"Sí","No")))</f>
        <v/>
      </c>
      <c r="H468" s="58" t="str">
        <f aca="false">IF(B468="","",YEAR(B468))</f>
        <v/>
      </c>
      <c r="I468" s="70" t="str">
        <f aca="false">IF(B468="","",IF(MONTH(B468)=1,"X",""))</f>
        <v/>
      </c>
      <c r="J468" s="70" t="str">
        <f aca="false">IF(B468="","",IF(MONTH(B468)=2,"X",""))</f>
        <v/>
      </c>
      <c r="K468" s="70" t="str">
        <f aca="false">IF(B468="","",IF(MONTH(B468)=3,"X",""))</f>
        <v/>
      </c>
      <c r="L468" s="70" t="str">
        <f aca="false">IF(B468="","",IF(MONTH(B468)=4,"X",""))</f>
        <v/>
      </c>
      <c r="M468" s="70" t="str">
        <f aca="false">IF(B468="","",IF(MONTH(B468)=5,"X",""))</f>
        <v/>
      </c>
      <c r="N468" s="70" t="str">
        <f aca="false">IF(B468="","",IF(MONTH(B468)=6,"X",""))</f>
        <v/>
      </c>
      <c r="O468" s="70" t="str">
        <f aca="false">IF(B468="","",IF(MONTH(B468)=7,"X",""))</f>
        <v/>
      </c>
      <c r="P468" s="70" t="str">
        <f aca="false">IF(B468="","",IF(MONTH(B468)=8,"X",""))</f>
        <v/>
      </c>
      <c r="Q468" s="70" t="str">
        <f aca="false">IF(B468="","",IF(MONTH(B468)=9,"X",""))</f>
        <v/>
      </c>
      <c r="R468" s="70" t="str">
        <f aca="false">IF(B468="","",IF(MONTH(B468)=10,"X",""))</f>
        <v/>
      </c>
      <c r="S468" s="70" t="str">
        <f aca="false">IF(B468="","",IF(MONTH(B468)=11,"X",""))</f>
        <v/>
      </c>
      <c r="T468" s="70" t="str">
        <f aca="false">IF(B468="","",IF(MONTH(B468)=12,"X",""))</f>
        <v/>
      </c>
      <c r="U468" s="58" t="str">
        <f aca="false">IF(E468="","",SUMIF($E$5:$E$1000,E468,$AD$5:$AD$1000))</f>
        <v/>
      </c>
      <c r="V468" s="71" t="str">
        <f aca="false">IF(E468="","",_xlfn.TEXTJOIN(" + ",TRUE(),IF(COUNTIFS($E$5:$E$1000,E468,$C$5:$C$1000,"Auditoría Interna")&gt;0,"Interna",""),IF(COUNTIFS($E$5:$E$1000,E468,$C$5:$C$1000,"Auditoría Externa")&gt;0,"Externa",""),IF(COUNTIFS($E$5:$E$1000,E468,$C$5:$C$1000,"SSF")&gt;0,"SSF",""),IF(COUNTIFS($E$5:$E$1000,E468,$C$5:$C$1000,"Comité de Supervisión")&gt;0,"Comité Sup.",""),IF(COUNTIFS($E$5:$E$1000,E468,$C$5:$C$1000,"Consejo de Administración")&gt;0,"Consejo",""),IF(COUNTIFS($E$5:$E$1000,E468,$C$5:$C$1000,"Otros")&gt;0,"Otros","")))</f>
        <v/>
      </c>
      <c r="W468" s="58" t="str">
        <f aca="false">IF(E468="","",SUMIFS($AD$5:$AD$1000,$E$5:$E$1000,E468,$AA$5:$AA$1000,AA468,$C$5:$C$1000,"&lt;&gt;"&amp;C468))</f>
        <v/>
      </c>
      <c r="X468" s="72"/>
      <c r="Y468" s="68"/>
      <c r="Z468" s="72"/>
      <c r="AA468" s="38" t="str">
        <f aca="false">IF(B468="","",YEAR(B468)*100+MONTH(B468))</f>
        <v/>
      </c>
      <c r="AB468" s="38" t="str">
        <f aca="false">IF(AND(E468&lt;&gt;"",E468=Cruce!$C$5,AD468=1),COUNTIFS($E$5:E468,E468,$AD$5:AD468,1),"")</f>
        <v/>
      </c>
      <c r="AC468" s="38" t="str">
        <f aca="false">IF(E468="","",C468&amp;"|"&amp;X468&amp;"|"&amp;IF(B468="","s/f",TEXT(B468,"yyyymmdd"))&amp;IF(OR(C468="SSF",X468="Visitas Auditoría Interna"),"|"&amp;Y468,""))</f>
        <v/>
      </c>
      <c r="AD468" s="38" t="n">
        <f aca="false">IF(E468="",0,IF(COUNTIFS($E$5:E468,E468,$AC$5:AC468,AC468)=1,1,0))</f>
        <v>0</v>
      </c>
      <c r="AE468" s="38" t="str">
        <f aca="false">IF(OR(E468="",AD468&lt;&gt;1),"",SUBSTITUTE(SUBSTITUTE(C468,"Auditoría ",""),"Consejo de Administración","Consejo")&amp;" – "&amp;IF(B468="","(sin fecha)",DAY(B468)&amp;" de "&amp;CHOOSE(MONTH(B468),"Enero","Febrero","Marzo","Abril","Mayo","Junio","Julio","Agosto","Septiembre","Octubre","Noviembre","Diciembre")&amp;" "&amp;YEAR(B468)))</f>
        <v/>
      </c>
      <c r="AF468" s="38" t="n">
        <f aca="false">IF(E468="",0,IF(COUNTIF($AC$5:AC468,AC468)=1,1,0))</f>
        <v>0</v>
      </c>
    </row>
    <row r="469" customFormat="false" ht="15" hidden="false" customHeight="false" outlineLevel="0" collapsed="false">
      <c r="A469" s="68"/>
      <c r="B469" s="67"/>
      <c r="C469" s="68"/>
      <c r="D469" s="68"/>
      <c r="E469" s="69"/>
      <c r="F469" s="69"/>
      <c r="G469" s="70" t="str">
        <f aca="false">IF(OR(E469="",AND($C$3="",$E$3="")),"",IF(B469="","Sin fecha",IF(AND(OR($C$3="",B469&gt;=$C$3),OR($E$3="",B469&lt;=$E$3)),"Sí","No")))</f>
        <v/>
      </c>
      <c r="H469" s="58" t="str">
        <f aca="false">IF(B469="","",YEAR(B469))</f>
        <v/>
      </c>
      <c r="I469" s="70" t="str">
        <f aca="false">IF(B469="","",IF(MONTH(B469)=1,"X",""))</f>
        <v/>
      </c>
      <c r="J469" s="70" t="str">
        <f aca="false">IF(B469="","",IF(MONTH(B469)=2,"X",""))</f>
        <v/>
      </c>
      <c r="K469" s="70" t="str">
        <f aca="false">IF(B469="","",IF(MONTH(B469)=3,"X",""))</f>
        <v/>
      </c>
      <c r="L469" s="70" t="str">
        <f aca="false">IF(B469="","",IF(MONTH(B469)=4,"X",""))</f>
        <v/>
      </c>
      <c r="M469" s="70" t="str">
        <f aca="false">IF(B469="","",IF(MONTH(B469)=5,"X",""))</f>
        <v/>
      </c>
      <c r="N469" s="70" t="str">
        <f aca="false">IF(B469="","",IF(MONTH(B469)=6,"X",""))</f>
        <v/>
      </c>
      <c r="O469" s="70" t="str">
        <f aca="false">IF(B469="","",IF(MONTH(B469)=7,"X",""))</f>
        <v/>
      </c>
      <c r="P469" s="70" t="str">
        <f aca="false">IF(B469="","",IF(MONTH(B469)=8,"X",""))</f>
        <v/>
      </c>
      <c r="Q469" s="70" t="str">
        <f aca="false">IF(B469="","",IF(MONTH(B469)=9,"X",""))</f>
        <v/>
      </c>
      <c r="R469" s="70" t="str">
        <f aca="false">IF(B469="","",IF(MONTH(B469)=10,"X",""))</f>
        <v/>
      </c>
      <c r="S469" s="70" t="str">
        <f aca="false">IF(B469="","",IF(MONTH(B469)=11,"X",""))</f>
        <v/>
      </c>
      <c r="T469" s="70" t="str">
        <f aca="false">IF(B469="","",IF(MONTH(B469)=12,"X",""))</f>
        <v/>
      </c>
      <c r="U469" s="58" t="str">
        <f aca="false">IF(E469="","",SUMIF($E$5:$E$1000,E469,$AD$5:$AD$1000))</f>
        <v/>
      </c>
      <c r="V469" s="71" t="str">
        <f aca="false">IF(E469="","",_xlfn.TEXTJOIN(" + ",TRUE(),IF(COUNTIFS($E$5:$E$1000,E469,$C$5:$C$1000,"Auditoría Interna")&gt;0,"Interna",""),IF(COUNTIFS($E$5:$E$1000,E469,$C$5:$C$1000,"Auditoría Externa")&gt;0,"Externa",""),IF(COUNTIFS($E$5:$E$1000,E469,$C$5:$C$1000,"SSF")&gt;0,"SSF",""),IF(COUNTIFS($E$5:$E$1000,E469,$C$5:$C$1000,"Comité de Supervisión")&gt;0,"Comité Sup.",""),IF(COUNTIFS($E$5:$E$1000,E469,$C$5:$C$1000,"Consejo de Administración")&gt;0,"Consejo",""),IF(COUNTIFS($E$5:$E$1000,E469,$C$5:$C$1000,"Otros")&gt;0,"Otros","")))</f>
        <v/>
      </c>
      <c r="W469" s="58" t="str">
        <f aca="false">IF(E469="","",SUMIFS($AD$5:$AD$1000,$E$5:$E$1000,E469,$AA$5:$AA$1000,AA469,$C$5:$C$1000,"&lt;&gt;"&amp;C469))</f>
        <v/>
      </c>
      <c r="X469" s="72"/>
      <c r="Y469" s="68"/>
      <c r="Z469" s="72"/>
      <c r="AA469" s="38" t="str">
        <f aca="false">IF(B469="","",YEAR(B469)*100+MONTH(B469))</f>
        <v/>
      </c>
      <c r="AB469" s="38" t="str">
        <f aca="false">IF(AND(E469&lt;&gt;"",E469=Cruce!$C$5,AD469=1),COUNTIFS($E$5:E469,E469,$AD$5:AD469,1),"")</f>
        <v/>
      </c>
      <c r="AC469" s="38" t="str">
        <f aca="false">IF(E469="","",C469&amp;"|"&amp;X469&amp;"|"&amp;IF(B469="","s/f",TEXT(B469,"yyyymmdd"))&amp;IF(OR(C469="SSF",X469="Visitas Auditoría Interna"),"|"&amp;Y469,""))</f>
        <v/>
      </c>
      <c r="AD469" s="38" t="n">
        <f aca="false">IF(E469="",0,IF(COUNTIFS($E$5:E469,E469,$AC$5:AC469,AC469)=1,1,0))</f>
        <v>0</v>
      </c>
      <c r="AE469" s="38" t="str">
        <f aca="false">IF(OR(E469="",AD469&lt;&gt;1),"",SUBSTITUTE(SUBSTITUTE(C469,"Auditoría ",""),"Consejo de Administración","Consejo")&amp;" – "&amp;IF(B469="","(sin fecha)",DAY(B469)&amp;" de "&amp;CHOOSE(MONTH(B469),"Enero","Febrero","Marzo","Abril","Mayo","Junio","Julio","Agosto","Septiembre","Octubre","Noviembre","Diciembre")&amp;" "&amp;YEAR(B469)))</f>
        <v/>
      </c>
      <c r="AF469" s="38" t="n">
        <f aca="false">IF(E469="",0,IF(COUNTIF($AC$5:AC469,AC469)=1,1,0))</f>
        <v>0</v>
      </c>
    </row>
    <row r="470" customFormat="false" ht="15" hidden="false" customHeight="false" outlineLevel="0" collapsed="false">
      <c r="A470" s="68"/>
      <c r="B470" s="67"/>
      <c r="C470" s="68"/>
      <c r="D470" s="68"/>
      <c r="E470" s="69"/>
      <c r="F470" s="69"/>
      <c r="G470" s="70" t="str">
        <f aca="false">IF(OR(E470="",AND($C$3="",$E$3="")),"",IF(B470="","Sin fecha",IF(AND(OR($C$3="",B470&gt;=$C$3),OR($E$3="",B470&lt;=$E$3)),"Sí","No")))</f>
        <v/>
      </c>
      <c r="H470" s="58" t="str">
        <f aca="false">IF(B470="","",YEAR(B470))</f>
        <v/>
      </c>
      <c r="I470" s="70" t="str">
        <f aca="false">IF(B470="","",IF(MONTH(B470)=1,"X",""))</f>
        <v/>
      </c>
      <c r="J470" s="70" t="str">
        <f aca="false">IF(B470="","",IF(MONTH(B470)=2,"X",""))</f>
        <v/>
      </c>
      <c r="K470" s="70" t="str">
        <f aca="false">IF(B470="","",IF(MONTH(B470)=3,"X",""))</f>
        <v/>
      </c>
      <c r="L470" s="70" t="str">
        <f aca="false">IF(B470="","",IF(MONTH(B470)=4,"X",""))</f>
        <v/>
      </c>
      <c r="M470" s="70" t="str">
        <f aca="false">IF(B470="","",IF(MONTH(B470)=5,"X",""))</f>
        <v/>
      </c>
      <c r="N470" s="70" t="str">
        <f aca="false">IF(B470="","",IF(MONTH(B470)=6,"X",""))</f>
        <v/>
      </c>
      <c r="O470" s="70" t="str">
        <f aca="false">IF(B470="","",IF(MONTH(B470)=7,"X",""))</f>
        <v/>
      </c>
      <c r="P470" s="70" t="str">
        <f aca="false">IF(B470="","",IF(MONTH(B470)=8,"X",""))</f>
        <v/>
      </c>
      <c r="Q470" s="70" t="str">
        <f aca="false">IF(B470="","",IF(MONTH(B470)=9,"X",""))</f>
        <v/>
      </c>
      <c r="R470" s="70" t="str">
        <f aca="false">IF(B470="","",IF(MONTH(B470)=10,"X",""))</f>
        <v/>
      </c>
      <c r="S470" s="70" t="str">
        <f aca="false">IF(B470="","",IF(MONTH(B470)=11,"X",""))</f>
        <v/>
      </c>
      <c r="T470" s="70" t="str">
        <f aca="false">IF(B470="","",IF(MONTH(B470)=12,"X",""))</f>
        <v/>
      </c>
      <c r="U470" s="58" t="str">
        <f aca="false">IF(E470="","",SUMIF($E$5:$E$1000,E470,$AD$5:$AD$1000))</f>
        <v/>
      </c>
      <c r="V470" s="71" t="str">
        <f aca="false">IF(E470="","",_xlfn.TEXTJOIN(" + ",TRUE(),IF(COUNTIFS($E$5:$E$1000,E470,$C$5:$C$1000,"Auditoría Interna")&gt;0,"Interna",""),IF(COUNTIFS($E$5:$E$1000,E470,$C$5:$C$1000,"Auditoría Externa")&gt;0,"Externa",""),IF(COUNTIFS($E$5:$E$1000,E470,$C$5:$C$1000,"SSF")&gt;0,"SSF",""),IF(COUNTIFS($E$5:$E$1000,E470,$C$5:$C$1000,"Comité de Supervisión")&gt;0,"Comité Sup.",""),IF(COUNTIFS($E$5:$E$1000,E470,$C$5:$C$1000,"Consejo de Administración")&gt;0,"Consejo",""),IF(COUNTIFS($E$5:$E$1000,E470,$C$5:$C$1000,"Otros")&gt;0,"Otros","")))</f>
        <v/>
      </c>
      <c r="W470" s="58" t="str">
        <f aca="false">IF(E470="","",SUMIFS($AD$5:$AD$1000,$E$5:$E$1000,E470,$AA$5:$AA$1000,AA470,$C$5:$C$1000,"&lt;&gt;"&amp;C470))</f>
        <v/>
      </c>
      <c r="X470" s="72"/>
      <c r="Y470" s="68"/>
      <c r="Z470" s="72"/>
      <c r="AA470" s="38" t="str">
        <f aca="false">IF(B470="","",YEAR(B470)*100+MONTH(B470))</f>
        <v/>
      </c>
      <c r="AB470" s="38" t="str">
        <f aca="false">IF(AND(E470&lt;&gt;"",E470=Cruce!$C$5,AD470=1),COUNTIFS($E$5:E470,E470,$AD$5:AD470,1),"")</f>
        <v/>
      </c>
      <c r="AC470" s="38" t="str">
        <f aca="false">IF(E470="","",C470&amp;"|"&amp;X470&amp;"|"&amp;IF(B470="","s/f",TEXT(B470,"yyyymmdd"))&amp;IF(OR(C470="SSF",X470="Visitas Auditoría Interna"),"|"&amp;Y470,""))</f>
        <v/>
      </c>
      <c r="AD470" s="38" t="n">
        <f aca="false">IF(E470="",0,IF(COUNTIFS($E$5:E470,E470,$AC$5:AC470,AC470)=1,1,0))</f>
        <v>0</v>
      </c>
      <c r="AE470" s="38" t="str">
        <f aca="false">IF(OR(E470="",AD470&lt;&gt;1),"",SUBSTITUTE(SUBSTITUTE(C470,"Auditoría ",""),"Consejo de Administración","Consejo")&amp;" – "&amp;IF(B470="","(sin fecha)",DAY(B470)&amp;" de "&amp;CHOOSE(MONTH(B470),"Enero","Febrero","Marzo","Abril","Mayo","Junio","Julio","Agosto","Septiembre","Octubre","Noviembre","Diciembre")&amp;" "&amp;YEAR(B470)))</f>
        <v/>
      </c>
      <c r="AF470" s="38" t="n">
        <f aca="false">IF(E470="",0,IF(COUNTIF($AC$5:AC470,AC470)=1,1,0))</f>
        <v>0</v>
      </c>
    </row>
    <row r="471" customFormat="false" ht="15" hidden="false" customHeight="false" outlineLevel="0" collapsed="false">
      <c r="A471" s="68"/>
      <c r="B471" s="67"/>
      <c r="C471" s="68"/>
      <c r="D471" s="68"/>
      <c r="E471" s="69"/>
      <c r="F471" s="69"/>
      <c r="G471" s="70" t="str">
        <f aca="false">IF(OR(E471="",AND($C$3="",$E$3="")),"",IF(B471="","Sin fecha",IF(AND(OR($C$3="",B471&gt;=$C$3),OR($E$3="",B471&lt;=$E$3)),"Sí","No")))</f>
        <v/>
      </c>
      <c r="H471" s="58" t="str">
        <f aca="false">IF(B471="","",YEAR(B471))</f>
        <v/>
      </c>
      <c r="I471" s="70" t="str">
        <f aca="false">IF(B471="","",IF(MONTH(B471)=1,"X",""))</f>
        <v/>
      </c>
      <c r="J471" s="70" t="str">
        <f aca="false">IF(B471="","",IF(MONTH(B471)=2,"X",""))</f>
        <v/>
      </c>
      <c r="K471" s="70" t="str">
        <f aca="false">IF(B471="","",IF(MONTH(B471)=3,"X",""))</f>
        <v/>
      </c>
      <c r="L471" s="70" t="str">
        <f aca="false">IF(B471="","",IF(MONTH(B471)=4,"X",""))</f>
        <v/>
      </c>
      <c r="M471" s="70" t="str">
        <f aca="false">IF(B471="","",IF(MONTH(B471)=5,"X",""))</f>
        <v/>
      </c>
      <c r="N471" s="70" t="str">
        <f aca="false">IF(B471="","",IF(MONTH(B471)=6,"X",""))</f>
        <v/>
      </c>
      <c r="O471" s="70" t="str">
        <f aca="false">IF(B471="","",IF(MONTH(B471)=7,"X",""))</f>
        <v/>
      </c>
      <c r="P471" s="70" t="str">
        <f aca="false">IF(B471="","",IF(MONTH(B471)=8,"X",""))</f>
        <v/>
      </c>
      <c r="Q471" s="70" t="str">
        <f aca="false">IF(B471="","",IF(MONTH(B471)=9,"X",""))</f>
        <v/>
      </c>
      <c r="R471" s="70" t="str">
        <f aca="false">IF(B471="","",IF(MONTH(B471)=10,"X",""))</f>
        <v/>
      </c>
      <c r="S471" s="70" t="str">
        <f aca="false">IF(B471="","",IF(MONTH(B471)=11,"X",""))</f>
        <v/>
      </c>
      <c r="T471" s="70" t="str">
        <f aca="false">IF(B471="","",IF(MONTH(B471)=12,"X",""))</f>
        <v/>
      </c>
      <c r="U471" s="58" t="str">
        <f aca="false">IF(E471="","",SUMIF($E$5:$E$1000,E471,$AD$5:$AD$1000))</f>
        <v/>
      </c>
      <c r="V471" s="71" t="str">
        <f aca="false">IF(E471="","",_xlfn.TEXTJOIN(" + ",TRUE(),IF(COUNTIFS($E$5:$E$1000,E471,$C$5:$C$1000,"Auditoría Interna")&gt;0,"Interna",""),IF(COUNTIFS($E$5:$E$1000,E471,$C$5:$C$1000,"Auditoría Externa")&gt;0,"Externa",""),IF(COUNTIFS($E$5:$E$1000,E471,$C$5:$C$1000,"SSF")&gt;0,"SSF",""),IF(COUNTIFS($E$5:$E$1000,E471,$C$5:$C$1000,"Comité de Supervisión")&gt;0,"Comité Sup.",""),IF(COUNTIFS($E$5:$E$1000,E471,$C$5:$C$1000,"Consejo de Administración")&gt;0,"Consejo",""),IF(COUNTIFS($E$5:$E$1000,E471,$C$5:$C$1000,"Otros")&gt;0,"Otros","")))</f>
        <v/>
      </c>
      <c r="W471" s="58" t="str">
        <f aca="false">IF(E471="","",SUMIFS($AD$5:$AD$1000,$E$5:$E$1000,E471,$AA$5:$AA$1000,AA471,$C$5:$C$1000,"&lt;&gt;"&amp;C471))</f>
        <v/>
      </c>
      <c r="X471" s="72"/>
      <c r="Y471" s="68"/>
      <c r="Z471" s="72"/>
      <c r="AA471" s="38" t="str">
        <f aca="false">IF(B471="","",YEAR(B471)*100+MONTH(B471))</f>
        <v/>
      </c>
      <c r="AB471" s="38" t="str">
        <f aca="false">IF(AND(E471&lt;&gt;"",E471=Cruce!$C$5,AD471=1),COUNTIFS($E$5:E471,E471,$AD$5:AD471,1),"")</f>
        <v/>
      </c>
      <c r="AC471" s="38" t="str">
        <f aca="false">IF(E471="","",C471&amp;"|"&amp;X471&amp;"|"&amp;IF(B471="","s/f",TEXT(B471,"yyyymmdd"))&amp;IF(OR(C471="SSF",X471="Visitas Auditoría Interna"),"|"&amp;Y471,""))</f>
        <v/>
      </c>
      <c r="AD471" s="38" t="n">
        <f aca="false">IF(E471="",0,IF(COUNTIFS($E$5:E471,E471,$AC$5:AC471,AC471)=1,1,0))</f>
        <v>0</v>
      </c>
      <c r="AE471" s="38" t="str">
        <f aca="false">IF(OR(E471="",AD471&lt;&gt;1),"",SUBSTITUTE(SUBSTITUTE(C471,"Auditoría ",""),"Consejo de Administración","Consejo")&amp;" – "&amp;IF(B471="","(sin fecha)",DAY(B471)&amp;" de "&amp;CHOOSE(MONTH(B471),"Enero","Febrero","Marzo","Abril","Mayo","Junio","Julio","Agosto","Septiembre","Octubre","Noviembre","Diciembre")&amp;" "&amp;YEAR(B471)))</f>
        <v/>
      </c>
      <c r="AF471" s="38" t="n">
        <f aca="false">IF(E471="",0,IF(COUNTIF($AC$5:AC471,AC471)=1,1,0))</f>
        <v>0</v>
      </c>
    </row>
    <row r="472" customFormat="false" ht="15" hidden="false" customHeight="false" outlineLevel="0" collapsed="false">
      <c r="A472" s="68"/>
      <c r="B472" s="67"/>
      <c r="C472" s="68"/>
      <c r="D472" s="68"/>
      <c r="E472" s="69"/>
      <c r="F472" s="69"/>
      <c r="G472" s="70" t="str">
        <f aca="false">IF(OR(E472="",AND($C$3="",$E$3="")),"",IF(B472="","Sin fecha",IF(AND(OR($C$3="",B472&gt;=$C$3),OR($E$3="",B472&lt;=$E$3)),"Sí","No")))</f>
        <v/>
      </c>
      <c r="H472" s="58" t="str">
        <f aca="false">IF(B472="","",YEAR(B472))</f>
        <v/>
      </c>
      <c r="I472" s="70" t="str">
        <f aca="false">IF(B472="","",IF(MONTH(B472)=1,"X",""))</f>
        <v/>
      </c>
      <c r="J472" s="70" t="str">
        <f aca="false">IF(B472="","",IF(MONTH(B472)=2,"X",""))</f>
        <v/>
      </c>
      <c r="K472" s="70" t="str">
        <f aca="false">IF(B472="","",IF(MONTH(B472)=3,"X",""))</f>
        <v/>
      </c>
      <c r="L472" s="70" t="str">
        <f aca="false">IF(B472="","",IF(MONTH(B472)=4,"X",""))</f>
        <v/>
      </c>
      <c r="M472" s="70" t="str">
        <f aca="false">IF(B472="","",IF(MONTH(B472)=5,"X",""))</f>
        <v/>
      </c>
      <c r="N472" s="70" t="str">
        <f aca="false">IF(B472="","",IF(MONTH(B472)=6,"X",""))</f>
        <v/>
      </c>
      <c r="O472" s="70" t="str">
        <f aca="false">IF(B472="","",IF(MONTH(B472)=7,"X",""))</f>
        <v/>
      </c>
      <c r="P472" s="70" t="str">
        <f aca="false">IF(B472="","",IF(MONTH(B472)=8,"X",""))</f>
        <v/>
      </c>
      <c r="Q472" s="70" t="str">
        <f aca="false">IF(B472="","",IF(MONTH(B472)=9,"X",""))</f>
        <v/>
      </c>
      <c r="R472" s="70" t="str">
        <f aca="false">IF(B472="","",IF(MONTH(B472)=10,"X",""))</f>
        <v/>
      </c>
      <c r="S472" s="70" t="str">
        <f aca="false">IF(B472="","",IF(MONTH(B472)=11,"X",""))</f>
        <v/>
      </c>
      <c r="T472" s="70" t="str">
        <f aca="false">IF(B472="","",IF(MONTH(B472)=12,"X",""))</f>
        <v/>
      </c>
      <c r="U472" s="58" t="str">
        <f aca="false">IF(E472="","",SUMIF($E$5:$E$1000,E472,$AD$5:$AD$1000))</f>
        <v/>
      </c>
      <c r="V472" s="71" t="str">
        <f aca="false">IF(E472="","",_xlfn.TEXTJOIN(" + ",TRUE(),IF(COUNTIFS($E$5:$E$1000,E472,$C$5:$C$1000,"Auditoría Interna")&gt;0,"Interna",""),IF(COUNTIFS($E$5:$E$1000,E472,$C$5:$C$1000,"Auditoría Externa")&gt;0,"Externa",""),IF(COUNTIFS($E$5:$E$1000,E472,$C$5:$C$1000,"SSF")&gt;0,"SSF",""),IF(COUNTIFS($E$5:$E$1000,E472,$C$5:$C$1000,"Comité de Supervisión")&gt;0,"Comité Sup.",""),IF(COUNTIFS($E$5:$E$1000,E472,$C$5:$C$1000,"Consejo de Administración")&gt;0,"Consejo",""),IF(COUNTIFS($E$5:$E$1000,E472,$C$5:$C$1000,"Otros")&gt;0,"Otros","")))</f>
        <v/>
      </c>
      <c r="W472" s="58" t="str">
        <f aca="false">IF(E472="","",SUMIFS($AD$5:$AD$1000,$E$5:$E$1000,E472,$AA$5:$AA$1000,AA472,$C$5:$C$1000,"&lt;&gt;"&amp;C472))</f>
        <v/>
      </c>
      <c r="X472" s="72"/>
      <c r="Y472" s="68"/>
      <c r="Z472" s="72"/>
      <c r="AA472" s="38" t="str">
        <f aca="false">IF(B472="","",YEAR(B472)*100+MONTH(B472))</f>
        <v/>
      </c>
      <c r="AB472" s="38" t="str">
        <f aca="false">IF(AND(E472&lt;&gt;"",E472=Cruce!$C$5,AD472=1),COUNTIFS($E$5:E472,E472,$AD$5:AD472,1),"")</f>
        <v/>
      </c>
      <c r="AC472" s="38" t="str">
        <f aca="false">IF(E472="","",C472&amp;"|"&amp;X472&amp;"|"&amp;IF(B472="","s/f",TEXT(B472,"yyyymmdd"))&amp;IF(OR(C472="SSF",X472="Visitas Auditoría Interna"),"|"&amp;Y472,""))</f>
        <v/>
      </c>
      <c r="AD472" s="38" t="n">
        <f aca="false">IF(E472="",0,IF(COUNTIFS($E$5:E472,E472,$AC$5:AC472,AC472)=1,1,0))</f>
        <v>0</v>
      </c>
      <c r="AE472" s="38" t="str">
        <f aca="false">IF(OR(E472="",AD472&lt;&gt;1),"",SUBSTITUTE(SUBSTITUTE(C472,"Auditoría ",""),"Consejo de Administración","Consejo")&amp;" – "&amp;IF(B472="","(sin fecha)",DAY(B472)&amp;" de "&amp;CHOOSE(MONTH(B472),"Enero","Febrero","Marzo","Abril","Mayo","Junio","Julio","Agosto","Septiembre","Octubre","Noviembre","Diciembre")&amp;" "&amp;YEAR(B472)))</f>
        <v/>
      </c>
      <c r="AF472" s="38" t="n">
        <f aca="false">IF(E472="",0,IF(COUNTIF($AC$5:AC472,AC472)=1,1,0))</f>
        <v>0</v>
      </c>
    </row>
    <row r="473" customFormat="false" ht="15" hidden="false" customHeight="false" outlineLevel="0" collapsed="false">
      <c r="A473" s="68"/>
      <c r="B473" s="67"/>
      <c r="C473" s="68"/>
      <c r="D473" s="68"/>
      <c r="E473" s="69"/>
      <c r="F473" s="69"/>
      <c r="G473" s="70" t="str">
        <f aca="false">IF(OR(E473="",AND($C$3="",$E$3="")),"",IF(B473="","Sin fecha",IF(AND(OR($C$3="",B473&gt;=$C$3),OR($E$3="",B473&lt;=$E$3)),"Sí","No")))</f>
        <v/>
      </c>
      <c r="H473" s="58" t="str">
        <f aca="false">IF(B473="","",YEAR(B473))</f>
        <v/>
      </c>
      <c r="I473" s="70" t="str">
        <f aca="false">IF(B473="","",IF(MONTH(B473)=1,"X",""))</f>
        <v/>
      </c>
      <c r="J473" s="70" t="str">
        <f aca="false">IF(B473="","",IF(MONTH(B473)=2,"X",""))</f>
        <v/>
      </c>
      <c r="K473" s="70" t="str">
        <f aca="false">IF(B473="","",IF(MONTH(B473)=3,"X",""))</f>
        <v/>
      </c>
      <c r="L473" s="70" t="str">
        <f aca="false">IF(B473="","",IF(MONTH(B473)=4,"X",""))</f>
        <v/>
      </c>
      <c r="M473" s="70" t="str">
        <f aca="false">IF(B473="","",IF(MONTH(B473)=5,"X",""))</f>
        <v/>
      </c>
      <c r="N473" s="70" t="str">
        <f aca="false">IF(B473="","",IF(MONTH(B473)=6,"X",""))</f>
        <v/>
      </c>
      <c r="O473" s="70" t="str">
        <f aca="false">IF(B473="","",IF(MONTH(B473)=7,"X",""))</f>
        <v/>
      </c>
      <c r="P473" s="70" t="str">
        <f aca="false">IF(B473="","",IF(MONTH(B473)=8,"X",""))</f>
        <v/>
      </c>
      <c r="Q473" s="70" t="str">
        <f aca="false">IF(B473="","",IF(MONTH(B473)=9,"X",""))</f>
        <v/>
      </c>
      <c r="R473" s="70" t="str">
        <f aca="false">IF(B473="","",IF(MONTH(B473)=10,"X",""))</f>
        <v/>
      </c>
      <c r="S473" s="70" t="str">
        <f aca="false">IF(B473="","",IF(MONTH(B473)=11,"X",""))</f>
        <v/>
      </c>
      <c r="T473" s="70" t="str">
        <f aca="false">IF(B473="","",IF(MONTH(B473)=12,"X",""))</f>
        <v/>
      </c>
      <c r="U473" s="58" t="str">
        <f aca="false">IF(E473="","",SUMIF($E$5:$E$1000,E473,$AD$5:$AD$1000))</f>
        <v/>
      </c>
      <c r="V473" s="71" t="str">
        <f aca="false">IF(E473="","",_xlfn.TEXTJOIN(" + ",TRUE(),IF(COUNTIFS($E$5:$E$1000,E473,$C$5:$C$1000,"Auditoría Interna")&gt;0,"Interna",""),IF(COUNTIFS($E$5:$E$1000,E473,$C$5:$C$1000,"Auditoría Externa")&gt;0,"Externa",""),IF(COUNTIFS($E$5:$E$1000,E473,$C$5:$C$1000,"SSF")&gt;0,"SSF",""),IF(COUNTIFS($E$5:$E$1000,E473,$C$5:$C$1000,"Comité de Supervisión")&gt;0,"Comité Sup.",""),IF(COUNTIFS($E$5:$E$1000,E473,$C$5:$C$1000,"Consejo de Administración")&gt;0,"Consejo",""),IF(COUNTIFS($E$5:$E$1000,E473,$C$5:$C$1000,"Otros")&gt;0,"Otros","")))</f>
        <v/>
      </c>
      <c r="W473" s="58" t="str">
        <f aca="false">IF(E473="","",SUMIFS($AD$5:$AD$1000,$E$5:$E$1000,E473,$AA$5:$AA$1000,AA473,$C$5:$C$1000,"&lt;&gt;"&amp;C473))</f>
        <v/>
      </c>
      <c r="X473" s="72"/>
      <c r="Y473" s="68"/>
      <c r="Z473" s="72"/>
      <c r="AA473" s="38" t="str">
        <f aca="false">IF(B473="","",YEAR(B473)*100+MONTH(B473))</f>
        <v/>
      </c>
      <c r="AB473" s="38" t="str">
        <f aca="false">IF(AND(E473&lt;&gt;"",E473=Cruce!$C$5,AD473=1),COUNTIFS($E$5:E473,E473,$AD$5:AD473,1),"")</f>
        <v/>
      </c>
      <c r="AC473" s="38" t="str">
        <f aca="false">IF(E473="","",C473&amp;"|"&amp;X473&amp;"|"&amp;IF(B473="","s/f",TEXT(B473,"yyyymmdd"))&amp;IF(OR(C473="SSF",X473="Visitas Auditoría Interna"),"|"&amp;Y473,""))</f>
        <v/>
      </c>
      <c r="AD473" s="38" t="n">
        <f aca="false">IF(E473="",0,IF(COUNTIFS($E$5:E473,E473,$AC$5:AC473,AC473)=1,1,0))</f>
        <v>0</v>
      </c>
      <c r="AE473" s="38" t="str">
        <f aca="false">IF(OR(E473="",AD473&lt;&gt;1),"",SUBSTITUTE(SUBSTITUTE(C473,"Auditoría ",""),"Consejo de Administración","Consejo")&amp;" – "&amp;IF(B473="","(sin fecha)",DAY(B473)&amp;" de "&amp;CHOOSE(MONTH(B473),"Enero","Febrero","Marzo","Abril","Mayo","Junio","Julio","Agosto","Septiembre","Octubre","Noviembre","Diciembre")&amp;" "&amp;YEAR(B473)))</f>
        <v/>
      </c>
      <c r="AF473" s="38" t="n">
        <f aca="false">IF(E473="",0,IF(COUNTIF($AC$5:AC473,AC473)=1,1,0))</f>
        <v>0</v>
      </c>
    </row>
    <row r="474" customFormat="false" ht="15" hidden="false" customHeight="false" outlineLevel="0" collapsed="false">
      <c r="A474" s="68"/>
      <c r="B474" s="67"/>
      <c r="C474" s="68"/>
      <c r="D474" s="68"/>
      <c r="E474" s="69"/>
      <c r="F474" s="69"/>
      <c r="G474" s="70" t="str">
        <f aca="false">IF(OR(E474="",AND($C$3="",$E$3="")),"",IF(B474="","Sin fecha",IF(AND(OR($C$3="",B474&gt;=$C$3),OR($E$3="",B474&lt;=$E$3)),"Sí","No")))</f>
        <v/>
      </c>
      <c r="H474" s="58" t="str">
        <f aca="false">IF(B474="","",YEAR(B474))</f>
        <v/>
      </c>
      <c r="I474" s="70" t="str">
        <f aca="false">IF(B474="","",IF(MONTH(B474)=1,"X",""))</f>
        <v/>
      </c>
      <c r="J474" s="70" t="str">
        <f aca="false">IF(B474="","",IF(MONTH(B474)=2,"X",""))</f>
        <v/>
      </c>
      <c r="K474" s="70" t="str">
        <f aca="false">IF(B474="","",IF(MONTH(B474)=3,"X",""))</f>
        <v/>
      </c>
      <c r="L474" s="70" t="str">
        <f aca="false">IF(B474="","",IF(MONTH(B474)=4,"X",""))</f>
        <v/>
      </c>
      <c r="M474" s="70" t="str">
        <f aca="false">IF(B474="","",IF(MONTH(B474)=5,"X",""))</f>
        <v/>
      </c>
      <c r="N474" s="70" t="str">
        <f aca="false">IF(B474="","",IF(MONTH(B474)=6,"X",""))</f>
        <v/>
      </c>
      <c r="O474" s="70" t="str">
        <f aca="false">IF(B474="","",IF(MONTH(B474)=7,"X",""))</f>
        <v/>
      </c>
      <c r="P474" s="70" t="str">
        <f aca="false">IF(B474="","",IF(MONTH(B474)=8,"X",""))</f>
        <v/>
      </c>
      <c r="Q474" s="70" t="str">
        <f aca="false">IF(B474="","",IF(MONTH(B474)=9,"X",""))</f>
        <v/>
      </c>
      <c r="R474" s="70" t="str">
        <f aca="false">IF(B474="","",IF(MONTH(B474)=10,"X",""))</f>
        <v/>
      </c>
      <c r="S474" s="70" t="str">
        <f aca="false">IF(B474="","",IF(MONTH(B474)=11,"X",""))</f>
        <v/>
      </c>
      <c r="T474" s="70" t="str">
        <f aca="false">IF(B474="","",IF(MONTH(B474)=12,"X",""))</f>
        <v/>
      </c>
      <c r="U474" s="58" t="str">
        <f aca="false">IF(E474="","",SUMIF($E$5:$E$1000,E474,$AD$5:$AD$1000))</f>
        <v/>
      </c>
      <c r="V474" s="71" t="str">
        <f aca="false">IF(E474="","",_xlfn.TEXTJOIN(" + ",TRUE(),IF(COUNTIFS($E$5:$E$1000,E474,$C$5:$C$1000,"Auditoría Interna")&gt;0,"Interna",""),IF(COUNTIFS($E$5:$E$1000,E474,$C$5:$C$1000,"Auditoría Externa")&gt;0,"Externa",""),IF(COUNTIFS($E$5:$E$1000,E474,$C$5:$C$1000,"SSF")&gt;0,"SSF",""),IF(COUNTIFS($E$5:$E$1000,E474,$C$5:$C$1000,"Comité de Supervisión")&gt;0,"Comité Sup.",""),IF(COUNTIFS($E$5:$E$1000,E474,$C$5:$C$1000,"Consejo de Administración")&gt;0,"Consejo",""),IF(COUNTIFS($E$5:$E$1000,E474,$C$5:$C$1000,"Otros")&gt;0,"Otros","")))</f>
        <v/>
      </c>
      <c r="W474" s="58" t="str">
        <f aca="false">IF(E474="","",SUMIFS($AD$5:$AD$1000,$E$5:$E$1000,E474,$AA$5:$AA$1000,AA474,$C$5:$C$1000,"&lt;&gt;"&amp;C474))</f>
        <v/>
      </c>
      <c r="X474" s="72"/>
      <c r="Y474" s="68"/>
      <c r="Z474" s="72"/>
      <c r="AA474" s="38" t="str">
        <f aca="false">IF(B474="","",YEAR(B474)*100+MONTH(B474))</f>
        <v/>
      </c>
      <c r="AB474" s="38" t="str">
        <f aca="false">IF(AND(E474&lt;&gt;"",E474=Cruce!$C$5,AD474=1),COUNTIFS($E$5:E474,E474,$AD$5:AD474,1),"")</f>
        <v/>
      </c>
      <c r="AC474" s="38" t="str">
        <f aca="false">IF(E474="","",C474&amp;"|"&amp;X474&amp;"|"&amp;IF(B474="","s/f",TEXT(B474,"yyyymmdd"))&amp;IF(OR(C474="SSF",X474="Visitas Auditoría Interna"),"|"&amp;Y474,""))</f>
        <v/>
      </c>
      <c r="AD474" s="38" t="n">
        <f aca="false">IF(E474="",0,IF(COUNTIFS($E$5:E474,E474,$AC$5:AC474,AC474)=1,1,0))</f>
        <v>0</v>
      </c>
      <c r="AE474" s="38" t="str">
        <f aca="false">IF(OR(E474="",AD474&lt;&gt;1),"",SUBSTITUTE(SUBSTITUTE(C474,"Auditoría ",""),"Consejo de Administración","Consejo")&amp;" – "&amp;IF(B474="","(sin fecha)",DAY(B474)&amp;" de "&amp;CHOOSE(MONTH(B474),"Enero","Febrero","Marzo","Abril","Mayo","Junio","Julio","Agosto","Septiembre","Octubre","Noviembre","Diciembre")&amp;" "&amp;YEAR(B474)))</f>
        <v/>
      </c>
      <c r="AF474" s="38" t="n">
        <f aca="false">IF(E474="",0,IF(COUNTIF($AC$5:AC474,AC474)=1,1,0))</f>
        <v>0</v>
      </c>
    </row>
    <row r="475" customFormat="false" ht="15" hidden="false" customHeight="false" outlineLevel="0" collapsed="false">
      <c r="A475" s="68"/>
      <c r="B475" s="67"/>
      <c r="C475" s="68"/>
      <c r="D475" s="68"/>
      <c r="E475" s="69"/>
      <c r="F475" s="69"/>
      <c r="G475" s="70" t="str">
        <f aca="false">IF(OR(E475="",AND($C$3="",$E$3="")),"",IF(B475="","Sin fecha",IF(AND(OR($C$3="",B475&gt;=$C$3),OR($E$3="",B475&lt;=$E$3)),"Sí","No")))</f>
        <v/>
      </c>
      <c r="H475" s="58" t="str">
        <f aca="false">IF(B475="","",YEAR(B475))</f>
        <v/>
      </c>
      <c r="I475" s="70" t="str">
        <f aca="false">IF(B475="","",IF(MONTH(B475)=1,"X",""))</f>
        <v/>
      </c>
      <c r="J475" s="70" t="str">
        <f aca="false">IF(B475="","",IF(MONTH(B475)=2,"X",""))</f>
        <v/>
      </c>
      <c r="K475" s="70" t="str">
        <f aca="false">IF(B475="","",IF(MONTH(B475)=3,"X",""))</f>
        <v/>
      </c>
      <c r="L475" s="70" t="str">
        <f aca="false">IF(B475="","",IF(MONTH(B475)=4,"X",""))</f>
        <v/>
      </c>
      <c r="M475" s="70" t="str">
        <f aca="false">IF(B475="","",IF(MONTH(B475)=5,"X",""))</f>
        <v/>
      </c>
      <c r="N475" s="70" t="str">
        <f aca="false">IF(B475="","",IF(MONTH(B475)=6,"X",""))</f>
        <v/>
      </c>
      <c r="O475" s="70" t="str">
        <f aca="false">IF(B475="","",IF(MONTH(B475)=7,"X",""))</f>
        <v/>
      </c>
      <c r="P475" s="70" t="str">
        <f aca="false">IF(B475="","",IF(MONTH(B475)=8,"X",""))</f>
        <v/>
      </c>
      <c r="Q475" s="70" t="str">
        <f aca="false">IF(B475="","",IF(MONTH(B475)=9,"X",""))</f>
        <v/>
      </c>
      <c r="R475" s="70" t="str">
        <f aca="false">IF(B475="","",IF(MONTH(B475)=10,"X",""))</f>
        <v/>
      </c>
      <c r="S475" s="70" t="str">
        <f aca="false">IF(B475="","",IF(MONTH(B475)=11,"X",""))</f>
        <v/>
      </c>
      <c r="T475" s="70" t="str">
        <f aca="false">IF(B475="","",IF(MONTH(B475)=12,"X",""))</f>
        <v/>
      </c>
      <c r="U475" s="58" t="str">
        <f aca="false">IF(E475="","",SUMIF($E$5:$E$1000,E475,$AD$5:$AD$1000))</f>
        <v/>
      </c>
      <c r="V475" s="71" t="str">
        <f aca="false">IF(E475="","",_xlfn.TEXTJOIN(" + ",TRUE(),IF(COUNTIFS($E$5:$E$1000,E475,$C$5:$C$1000,"Auditoría Interna")&gt;0,"Interna",""),IF(COUNTIFS($E$5:$E$1000,E475,$C$5:$C$1000,"Auditoría Externa")&gt;0,"Externa",""),IF(COUNTIFS($E$5:$E$1000,E475,$C$5:$C$1000,"SSF")&gt;0,"SSF",""),IF(COUNTIFS($E$5:$E$1000,E475,$C$5:$C$1000,"Comité de Supervisión")&gt;0,"Comité Sup.",""),IF(COUNTIFS($E$5:$E$1000,E475,$C$5:$C$1000,"Consejo de Administración")&gt;0,"Consejo",""),IF(COUNTIFS($E$5:$E$1000,E475,$C$5:$C$1000,"Otros")&gt;0,"Otros","")))</f>
        <v/>
      </c>
      <c r="W475" s="58" t="str">
        <f aca="false">IF(E475="","",SUMIFS($AD$5:$AD$1000,$E$5:$E$1000,E475,$AA$5:$AA$1000,AA475,$C$5:$C$1000,"&lt;&gt;"&amp;C475))</f>
        <v/>
      </c>
      <c r="X475" s="72"/>
      <c r="Y475" s="68"/>
      <c r="Z475" s="72"/>
      <c r="AA475" s="38" t="str">
        <f aca="false">IF(B475="","",YEAR(B475)*100+MONTH(B475))</f>
        <v/>
      </c>
      <c r="AB475" s="38" t="str">
        <f aca="false">IF(AND(E475&lt;&gt;"",E475=Cruce!$C$5,AD475=1),COUNTIFS($E$5:E475,E475,$AD$5:AD475,1),"")</f>
        <v/>
      </c>
      <c r="AC475" s="38" t="str">
        <f aca="false">IF(E475="","",C475&amp;"|"&amp;X475&amp;"|"&amp;IF(B475="","s/f",TEXT(B475,"yyyymmdd"))&amp;IF(OR(C475="SSF",X475="Visitas Auditoría Interna"),"|"&amp;Y475,""))</f>
        <v/>
      </c>
      <c r="AD475" s="38" t="n">
        <f aca="false">IF(E475="",0,IF(COUNTIFS($E$5:E475,E475,$AC$5:AC475,AC475)=1,1,0))</f>
        <v>0</v>
      </c>
      <c r="AE475" s="38" t="str">
        <f aca="false">IF(OR(E475="",AD475&lt;&gt;1),"",SUBSTITUTE(SUBSTITUTE(C475,"Auditoría ",""),"Consejo de Administración","Consejo")&amp;" – "&amp;IF(B475="","(sin fecha)",DAY(B475)&amp;" de "&amp;CHOOSE(MONTH(B475),"Enero","Febrero","Marzo","Abril","Mayo","Junio","Julio","Agosto","Septiembre","Octubre","Noviembre","Diciembre")&amp;" "&amp;YEAR(B475)))</f>
        <v/>
      </c>
      <c r="AF475" s="38" t="n">
        <f aca="false">IF(E475="",0,IF(COUNTIF($AC$5:AC475,AC475)=1,1,0))</f>
        <v>0</v>
      </c>
    </row>
    <row r="476" customFormat="false" ht="15" hidden="false" customHeight="false" outlineLevel="0" collapsed="false">
      <c r="A476" s="68"/>
      <c r="B476" s="67"/>
      <c r="C476" s="68"/>
      <c r="D476" s="68"/>
      <c r="E476" s="69"/>
      <c r="F476" s="69"/>
      <c r="G476" s="70" t="str">
        <f aca="false">IF(OR(E476="",AND($C$3="",$E$3="")),"",IF(B476="","Sin fecha",IF(AND(OR($C$3="",B476&gt;=$C$3),OR($E$3="",B476&lt;=$E$3)),"Sí","No")))</f>
        <v/>
      </c>
      <c r="H476" s="58" t="str">
        <f aca="false">IF(B476="","",YEAR(B476))</f>
        <v/>
      </c>
      <c r="I476" s="70" t="str">
        <f aca="false">IF(B476="","",IF(MONTH(B476)=1,"X",""))</f>
        <v/>
      </c>
      <c r="J476" s="70" t="str">
        <f aca="false">IF(B476="","",IF(MONTH(B476)=2,"X",""))</f>
        <v/>
      </c>
      <c r="K476" s="70" t="str">
        <f aca="false">IF(B476="","",IF(MONTH(B476)=3,"X",""))</f>
        <v/>
      </c>
      <c r="L476" s="70" t="str">
        <f aca="false">IF(B476="","",IF(MONTH(B476)=4,"X",""))</f>
        <v/>
      </c>
      <c r="M476" s="70" t="str">
        <f aca="false">IF(B476="","",IF(MONTH(B476)=5,"X",""))</f>
        <v/>
      </c>
      <c r="N476" s="70" t="str">
        <f aca="false">IF(B476="","",IF(MONTH(B476)=6,"X",""))</f>
        <v/>
      </c>
      <c r="O476" s="70" t="str">
        <f aca="false">IF(B476="","",IF(MONTH(B476)=7,"X",""))</f>
        <v/>
      </c>
      <c r="P476" s="70" t="str">
        <f aca="false">IF(B476="","",IF(MONTH(B476)=8,"X",""))</f>
        <v/>
      </c>
      <c r="Q476" s="70" t="str">
        <f aca="false">IF(B476="","",IF(MONTH(B476)=9,"X",""))</f>
        <v/>
      </c>
      <c r="R476" s="70" t="str">
        <f aca="false">IF(B476="","",IF(MONTH(B476)=10,"X",""))</f>
        <v/>
      </c>
      <c r="S476" s="70" t="str">
        <f aca="false">IF(B476="","",IF(MONTH(B476)=11,"X",""))</f>
        <v/>
      </c>
      <c r="T476" s="70" t="str">
        <f aca="false">IF(B476="","",IF(MONTH(B476)=12,"X",""))</f>
        <v/>
      </c>
      <c r="U476" s="58" t="str">
        <f aca="false">IF(E476="","",SUMIF($E$5:$E$1000,E476,$AD$5:$AD$1000))</f>
        <v/>
      </c>
      <c r="V476" s="71" t="str">
        <f aca="false">IF(E476="","",_xlfn.TEXTJOIN(" + ",TRUE(),IF(COUNTIFS($E$5:$E$1000,E476,$C$5:$C$1000,"Auditoría Interna")&gt;0,"Interna",""),IF(COUNTIFS($E$5:$E$1000,E476,$C$5:$C$1000,"Auditoría Externa")&gt;0,"Externa",""),IF(COUNTIFS($E$5:$E$1000,E476,$C$5:$C$1000,"SSF")&gt;0,"SSF",""),IF(COUNTIFS($E$5:$E$1000,E476,$C$5:$C$1000,"Comité de Supervisión")&gt;0,"Comité Sup.",""),IF(COUNTIFS($E$5:$E$1000,E476,$C$5:$C$1000,"Consejo de Administración")&gt;0,"Consejo",""),IF(COUNTIFS($E$5:$E$1000,E476,$C$5:$C$1000,"Otros")&gt;0,"Otros","")))</f>
        <v/>
      </c>
      <c r="W476" s="58" t="str">
        <f aca="false">IF(E476="","",SUMIFS($AD$5:$AD$1000,$E$5:$E$1000,E476,$AA$5:$AA$1000,AA476,$C$5:$C$1000,"&lt;&gt;"&amp;C476))</f>
        <v/>
      </c>
      <c r="X476" s="72"/>
      <c r="Y476" s="68"/>
      <c r="Z476" s="72"/>
      <c r="AA476" s="38" t="str">
        <f aca="false">IF(B476="","",YEAR(B476)*100+MONTH(B476))</f>
        <v/>
      </c>
      <c r="AB476" s="38" t="str">
        <f aca="false">IF(AND(E476&lt;&gt;"",E476=Cruce!$C$5,AD476=1),COUNTIFS($E$5:E476,E476,$AD$5:AD476,1),"")</f>
        <v/>
      </c>
      <c r="AC476" s="38" t="str">
        <f aca="false">IF(E476="","",C476&amp;"|"&amp;X476&amp;"|"&amp;IF(B476="","s/f",TEXT(B476,"yyyymmdd"))&amp;IF(OR(C476="SSF",X476="Visitas Auditoría Interna"),"|"&amp;Y476,""))</f>
        <v/>
      </c>
      <c r="AD476" s="38" t="n">
        <f aca="false">IF(E476="",0,IF(COUNTIFS($E$5:E476,E476,$AC$5:AC476,AC476)=1,1,0))</f>
        <v>0</v>
      </c>
      <c r="AE476" s="38" t="str">
        <f aca="false">IF(OR(E476="",AD476&lt;&gt;1),"",SUBSTITUTE(SUBSTITUTE(C476,"Auditoría ",""),"Consejo de Administración","Consejo")&amp;" – "&amp;IF(B476="","(sin fecha)",DAY(B476)&amp;" de "&amp;CHOOSE(MONTH(B476),"Enero","Febrero","Marzo","Abril","Mayo","Junio","Julio","Agosto","Septiembre","Octubre","Noviembre","Diciembre")&amp;" "&amp;YEAR(B476)))</f>
        <v/>
      </c>
      <c r="AF476" s="38" t="n">
        <f aca="false">IF(E476="",0,IF(COUNTIF($AC$5:AC476,AC476)=1,1,0))</f>
        <v>0</v>
      </c>
    </row>
    <row r="477" customFormat="false" ht="15" hidden="false" customHeight="false" outlineLevel="0" collapsed="false">
      <c r="A477" s="68"/>
      <c r="B477" s="67"/>
      <c r="C477" s="68"/>
      <c r="D477" s="68"/>
      <c r="E477" s="69"/>
      <c r="F477" s="69"/>
      <c r="G477" s="70" t="str">
        <f aca="false">IF(OR(E477="",AND($C$3="",$E$3="")),"",IF(B477="","Sin fecha",IF(AND(OR($C$3="",B477&gt;=$C$3),OR($E$3="",B477&lt;=$E$3)),"Sí","No")))</f>
        <v/>
      </c>
      <c r="H477" s="58" t="str">
        <f aca="false">IF(B477="","",YEAR(B477))</f>
        <v/>
      </c>
      <c r="I477" s="70" t="str">
        <f aca="false">IF(B477="","",IF(MONTH(B477)=1,"X",""))</f>
        <v/>
      </c>
      <c r="J477" s="70" t="str">
        <f aca="false">IF(B477="","",IF(MONTH(B477)=2,"X",""))</f>
        <v/>
      </c>
      <c r="K477" s="70" t="str">
        <f aca="false">IF(B477="","",IF(MONTH(B477)=3,"X",""))</f>
        <v/>
      </c>
      <c r="L477" s="70" t="str">
        <f aca="false">IF(B477="","",IF(MONTH(B477)=4,"X",""))</f>
        <v/>
      </c>
      <c r="M477" s="70" t="str">
        <f aca="false">IF(B477="","",IF(MONTH(B477)=5,"X",""))</f>
        <v/>
      </c>
      <c r="N477" s="70" t="str">
        <f aca="false">IF(B477="","",IF(MONTH(B477)=6,"X",""))</f>
        <v/>
      </c>
      <c r="O477" s="70" t="str">
        <f aca="false">IF(B477="","",IF(MONTH(B477)=7,"X",""))</f>
        <v/>
      </c>
      <c r="P477" s="70" t="str">
        <f aca="false">IF(B477="","",IF(MONTH(B477)=8,"X",""))</f>
        <v/>
      </c>
      <c r="Q477" s="70" t="str">
        <f aca="false">IF(B477="","",IF(MONTH(B477)=9,"X",""))</f>
        <v/>
      </c>
      <c r="R477" s="70" t="str">
        <f aca="false">IF(B477="","",IF(MONTH(B477)=10,"X",""))</f>
        <v/>
      </c>
      <c r="S477" s="70" t="str">
        <f aca="false">IF(B477="","",IF(MONTH(B477)=11,"X",""))</f>
        <v/>
      </c>
      <c r="T477" s="70" t="str">
        <f aca="false">IF(B477="","",IF(MONTH(B477)=12,"X",""))</f>
        <v/>
      </c>
      <c r="U477" s="58" t="str">
        <f aca="false">IF(E477="","",SUMIF($E$5:$E$1000,E477,$AD$5:$AD$1000))</f>
        <v/>
      </c>
      <c r="V477" s="71" t="str">
        <f aca="false">IF(E477="","",_xlfn.TEXTJOIN(" + ",TRUE(),IF(COUNTIFS($E$5:$E$1000,E477,$C$5:$C$1000,"Auditoría Interna")&gt;0,"Interna",""),IF(COUNTIFS($E$5:$E$1000,E477,$C$5:$C$1000,"Auditoría Externa")&gt;0,"Externa",""),IF(COUNTIFS($E$5:$E$1000,E477,$C$5:$C$1000,"SSF")&gt;0,"SSF",""),IF(COUNTIFS($E$5:$E$1000,E477,$C$5:$C$1000,"Comité de Supervisión")&gt;0,"Comité Sup.",""),IF(COUNTIFS($E$5:$E$1000,E477,$C$5:$C$1000,"Consejo de Administración")&gt;0,"Consejo",""),IF(COUNTIFS($E$5:$E$1000,E477,$C$5:$C$1000,"Otros")&gt;0,"Otros","")))</f>
        <v/>
      </c>
      <c r="W477" s="58" t="str">
        <f aca="false">IF(E477="","",SUMIFS($AD$5:$AD$1000,$E$5:$E$1000,E477,$AA$5:$AA$1000,AA477,$C$5:$C$1000,"&lt;&gt;"&amp;C477))</f>
        <v/>
      </c>
      <c r="X477" s="72"/>
      <c r="Y477" s="68"/>
      <c r="Z477" s="72"/>
      <c r="AA477" s="38" t="str">
        <f aca="false">IF(B477="","",YEAR(B477)*100+MONTH(B477))</f>
        <v/>
      </c>
      <c r="AB477" s="38" t="str">
        <f aca="false">IF(AND(E477&lt;&gt;"",E477=Cruce!$C$5,AD477=1),COUNTIFS($E$5:E477,E477,$AD$5:AD477,1),"")</f>
        <v/>
      </c>
      <c r="AC477" s="38" t="str">
        <f aca="false">IF(E477="","",C477&amp;"|"&amp;X477&amp;"|"&amp;IF(B477="","s/f",TEXT(B477,"yyyymmdd"))&amp;IF(OR(C477="SSF",X477="Visitas Auditoría Interna"),"|"&amp;Y477,""))</f>
        <v/>
      </c>
      <c r="AD477" s="38" t="n">
        <f aca="false">IF(E477="",0,IF(COUNTIFS($E$5:E477,E477,$AC$5:AC477,AC477)=1,1,0))</f>
        <v>0</v>
      </c>
      <c r="AE477" s="38" t="str">
        <f aca="false">IF(OR(E477="",AD477&lt;&gt;1),"",SUBSTITUTE(SUBSTITUTE(C477,"Auditoría ",""),"Consejo de Administración","Consejo")&amp;" – "&amp;IF(B477="","(sin fecha)",DAY(B477)&amp;" de "&amp;CHOOSE(MONTH(B477),"Enero","Febrero","Marzo","Abril","Mayo","Junio","Julio","Agosto","Septiembre","Octubre","Noviembre","Diciembre")&amp;" "&amp;YEAR(B477)))</f>
        <v/>
      </c>
      <c r="AF477" s="38" t="n">
        <f aca="false">IF(E477="",0,IF(COUNTIF($AC$5:AC477,AC477)=1,1,0))</f>
        <v>0</v>
      </c>
    </row>
    <row r="478" customFormat="false" ht="15" hidden="false" customHeight="false" outlineLevel="0" collapsed="false">
      <c r="A478" s="68"/>
      <c r="B478" s="67"/>
      <c r="C478" s="68"/>
      <c r="D478" s="68"/>
      <c r="E478" s="69"/>
      <c r="F478" s="69"/>
      <c r="G478" s="70" t="str">
        <f aca="false">IF(OR(E478="",AND($C$3="",$E$3="")),"",IF(B478="","Sin fecha",IF(AND(OR($C$3="",B478&gt;=$C$3),OR($E$3="",B478&lt;=$E$3)),"Sí","No")))</f>
        <v/>
      </c>
      <c r="H478" s="58" t="str">
        <f aca="false">IF(B478="","",YEAR(B478))</f>
        <v/>
      </c>
      <c r="I478" s="70" t="str">
        <f aca="false">IF(B478="","",IF(MONTH(B478)=1,"X",""))</f>
        <v/>
      </c>
      <c r="J478" s="70" t="str">
        <f aca="false">IF(B478="","",IF(MONTH(B478)=2,"X",""))</f>
        <v/>
      </c>
      <c r="K478" s="70" t="str">
        <f aca="false">IF(B478="","",IF(MONTH(B478)=3,"X",""))</f>
        <v/>
      </c>
      <c r="L478" s="70" t="str">
        <f aca="false">IF(B478="","",IF(MONTH(B478)=4,"X",""))</f>
        <v/>
      </c>
      <c r="M478" s="70" t="str">
        <f aca="false">IF(B478="","",IF(MONTH(B478)=5,"X",""))</f>
        <v/>
      </c>
      <c r="N478" s="70" t="str">
        <f aca="false">IF(B478="","",IF(MONTH(B478)=6,"X",""))</f>
        <v/>
      </c>
      <c r="O478" s="70" t="str">
        <f aca="false">IF(B478="","",IF(MONTH(B478)=7,"X",""))</f>
        <v/>
      </c>
      <c r="P478" s="70" t="str">
        <f aca="false">IF(B478="","",IF(MONTH(B478)=8,"X",""))</f>
        <v/>
      </c>
      <c r="Q478" s="70" t="str">
        <f aca="false">IF(B478="","",IF(MONTH(B478)=9,"X",""))</f>
        <v/>
      </c>
      <c r="R478" s="70" t="str">
        <f aca="false">IF(B478="","",IF(MONTH(B478)=10,"X",""))</f>
        <v/>
      </c>
      <c r="S478" s="70" t="str">
        <f aca="false">IF(B478="","",IF(MONTH(B478)=11,"X",""))</f>
        <v/>
      </c>
      <c r="T478" s="70" t="str">
        <f aca="false">IF(B478="","",IF(MONTH(B478)=12,"X",""))</f>
        <v/>
      </c>
      <c r="U478" s="58" t="str">
        <f aca="false">IF(E478="","",SUMIF($E$5:$E$1000,E478,$AD$5:$AD$1000))</f>
        <v/>
      </c>
      <c r="V478" s="71" t="str">
        <f aca="false">IF(E478="","",_xlfn.TEXTJOIN(" + ",TRUE(),IF(COUNTIFS($E$5:$E$1000,E478,$C$5:$C$1000,"Auditoría Interna")&gt;0,"Interna",""),IF(COUNTIFS($E$5:$E$1000,E478,$C$5:$C$1000,"Auditoría Externa")&gt;0,"Externa",""),IF(COUNTIFS($E$5:$E$1000,E478,$C$5:$C$1000,"SSF")&gt;0,"SSF",""),IF(COUNTIFS($E$5:$E$1000,E478,$C$5:$C$1000,"Comité de Supervisión")&gt;0,"Comité Sup.",""),IF(COUNTIFS($E$5:$E$1000,E478,$C$5:$C$1000,"Consejo de Administración")&gt;0,"Consejo",""),IF(COUNTIFS($E$5:$E$1000,E478,$C$5:$C$1000,"Otros")&gt;0,"Otros","")))</f>
        <v/>
      </c>
      <c r="W478" s="58" t="str">
        <f aca="false">IF(E478="","",SUMIFS($AD$5:$AD$1000,$E$5:$E$1000,E478,$AA$5:$AA$1000,AA478,$C$5:$C$1000,"&lt;&gt;"&amp;C478))</f>
        <v/>
      </c>
      <c r="X478" s="72"/>
      <c r="Y478" s="68"/>
      <c r="Z478" s="72"/>
      <c r="AA478" s="38" t="str">
        <f aca="false">IF(B478="","",YEAR(B478)*100+MONTH(B478))</f>
        <v/>
      </c>
      <c r="AB478" s="38" t="str">
        <f aca="false">IF(AND(E478&lt;&gt;"",E478=Cruce!$C$5,AD478=1),COUNTIFS($E$5:E478,E478,$AD$5:AD478,1),"")</f>
        <v/>
      </c>
      <c r="AC478" s="38" t="str">
        <f aca="false">IF(E478="","",C478&amp;"|"&amp;X478&amp;"|"&amp;IF(B478="","s/f",TEXT(B478,"yyyymmdd"))&amp;IF(OR(C478="SSF",X478="Visitas Auditoría Interna"),"|"&amp;Y478,""))</f>
        <v/>
      </c>
      <c r="AD478" s="38" t="n">
        <f aca="false">IF(E478="",0,IF(COUNTIFS($E$5:E478,E478,$AC$5:AC478,AC478)=1,1,0))</f>
        <v>0</v>
      </c>
      <c r="AE478" s="38" t="str">
        <f aca="false">IF(OR(E478="",AD478&lt;&gt;1),"",SUBSTITUTE(SUBSTITUTE(C478,"Auditoría ",""),"Consejo de Administración","Consejo")&amp;" – "&amp;IF(B478="","(sin fecha)",DAY(B478)&amp;" de "&amp;CHOOSE(MONTH(B478),"Enero","Febrero","Marzo","Abril","Mayo","Junio","Julio","Agosto","Septiembre","Octubre","Noviembre","Diciembre")&amp;" "&amp;YEAR(B478)))</f>
        <v/>
      </c>
      <c r="AF478" s="38" t="n">
        <f aca="false">IF(E478="",0,IF(COUNTIF($AC$5:AC478,AC478)=1,1,0))</f>
        <v>0</v>
      </c>
    </row>
    <row r="479" customFormat="false" ht="15" hidden="false" customHeight="false" outlineLevel="0" collapsed="false">
      <c r="A479" s="68"/>
      <c r="B479" s="67"/>
      <c r="C479" s="68"/>
      <c r="D479" s="68"/>
      <c r="E479" s="69"/>
      <c r="F479" s="69"/>
      <c r="G479" s="70" t="str">
        <f aca="false">IF(OR(E479="",AND($C$3="",$E$3="")),"",IF(B479="","Sin fecha",IF(AND(OR($C$3="",B479&gt;=$C$3),OR($E$3="",B479&lt;=$E$3)),"Sí","No")))</f>
        <v/>
      </c>
      <c r="H479" s="58" t="str">
        <f aca="false">IF(B479="","",YEAR(B479))</f>
        <v/>
      </c>
      <c r="I479" s="70" t="str">
        <f aca="false">IF(B479="","",IF(MONTH(B479)=1,"X",""))</f>
        <v/>
      </c>
      <c r="J479" s="70" t="str">
        <f aca="false">IF(B479="","",IF(MONTH(B479)=2,"X",""))</f>
        <v/>
      </c>
      <c r="K479" s="70" t="str">
        <f aca="false">IF(B479="","",IF(MONTH(B479)=3,"X",""))</f>
        <v/>
      </c>
      <c r="L479" s="70" t="str">
        <f aca="false">IF(B479="","",IF(MONTH(B479)=4,"X",""))</f>
        <v/>
      </c>
      <c r="M479" s="70" t="str">
        <f aca="false">IF(B479="","",IF(MONTH(B479)=5,"X",""))</f>
        <v/>
      </c>
      <c r="N479" s="70" t="str">
        <f aca="false">IF(B479="","",IF(MONTH(B479)=6,"X",""))</f>
        <v/>
      </c>
      <c r="O479" s="70" t="str">
        <f aca="false">IF(B479="","",IF(MONTH(B479)=7,"X",""))</f>
        <v/>
      </c>
      <c r="P479" s="70" t="str">
        <f aca="false">IF(B479="","",IF(MONTH(B479)=8,"X",""))</f>
        <v/>
      </c>
      <c r="Q479" s="70" t="str">
        <f aca="false">IF(B479="","",IF(MONTH(B479)=9,"X",""))</f>
        <v/>
      </c>
      <c r="R479" s="70" t="str">
        <f aca="false">IF(B479="","",IF(MONTH(B479)=10,"X",""))</f>
        <v/>
      </c>
      <c r="S479" s="70" t="str">
        <f aca="false">IF(B479="","",IF(MONTH(B479)=11,"X",""))</f>
        <v/>
      </c>
      <c r="T479" s="70" t="str">
        <f aca="false">IF(B479="","",IF(MONTH(B479)=12,"X",""))</f>
        <v/>
      </c>
      <c r="U479" s="58" t="str">
        <f aca="false">IF(E479="","",SUMIF($E$5:$E$1000,E479,$AD$5:$AD$1000))</f>
        <v/>
      </c>
      <c r="V479" s="71" t="str">
        <f aca="false">IF(E479="","",_xlfn.TEXTJOIN(" + ",TRUE(),IF(COUNTIFS($E$5:$E$1000,E479,$C$5:$C$1000,"Auditoría Interna")&gt;0,"Interna",""),IF(COUNTIFS($E$5:$E$1000,E479,$C$5:$C$1000,"Auditoría Externa")&gt;0,"Externa",""),IF(COUNTIFS($E$5:$E$1000,E479,$C$5:$C$1000,"SSF")&gt;0,"SSF",""),IF(COUNTIFS($E$5:$E$1000,E479,$C$5:$C$1000,"Comité de Supervisión")&gt;0,"Comité Sup.",""),IF(COUNTIFS($E$5:$E$1000,E479,$C$5:$C$1000,"Consejo de Administración")&gt;0,"Consejo",""),IF(COUNTIFS($E$5:$E$1000,E479,$C$5:$C$1000,"Otros")&gt;0,"Otros","")))</f>
        <v/>
      </c>
      <c r="W479" s="58" t="str">
        <f aca="false">IF(E479="","",SUMIFS($AD$5:$AD$1000,$E$5:$E$1000,E479,$AA$5:$AA$1000,AA479,$C$5:$C$1000,"&lt;&gt;"&amp;C479))</f>
        <v/>
      </c>
      <c r="X479" s="72"/>
      <c r="Y479" s="68"/>
      <c r="Z479" s="72"/>
      <c r="AA479" s="38" t="str">
        <f aca="false">IF(B479="","",YEAR(B479)*100+MONTH(B479))</f>
        <v/>
      </c>
      <c r="AB479" s="38" t="str">
        <f aca="false">IF(AND(E479&lt;&gt;"",E479=Cruce!$C$5,AD479=1),COUNTIFS($E$5:E479,E479,$AD$5:AD479,1),"")</f>
        <v/>
      </c>
      <c r="AC479" s="38" t="str">
        <f aca="false">IF(E479="","",C479&amp;"|"&amp;X479&amp;"|"&amp;IF(B479="","s/f",TEXT(B479,"yyyymmdd"))&amp;IF(OR(C479="SSF",X479="Visitas Auditoría Interna"),"|"&amp;Y479,""))</f>
        <v/>
      </c>
      <c r="AD479" s="38" t="n">
        <f aca="false">IF(E479="",0,IF(COUNTIFS($E$5:E479,E479,$AC$5:AC479,AC479)=1,1,0))</f>
        <v>0</v>
      </c>
      <c r="AE479" s="38" t="str">
        <f aca="false">IF(OR(E479="",AD479&lt;&gt;1),"",SUBSTITUTE(SUBSTITUTE(C479,"Auditoría ",""),"Consejo de Administración","Consejo")&amp;" – "&amp;IF(B479="","(sin fecha)",DAY(B479)&amp;" de "&amp;CHOOSE(MONTH(B479),"Enero","Febrero","Marzo","Abril","Mayo","Junio","Julio","Agosto","Septiembre","Octubre","Noviembre","Diciembre")&amp;" "&amp;YEAR(B479)))</f>
        <v/>
      </c>
      <c r="AF479" s="38" t="n">
        <f aca="false">IF(E479="",0,IF(COUNTIF($AC$5:AC479,AC479)=1,1,0))</f>
        <v>0</v>
      </c>
    </row>
    <row r="480" customFormat="false" ht="15" hidden="false" customHeight="false" outlineLevel="0" collapsed="false">
      <c r="A480" s="68"/>
      <c r="B480" s="67"/>
      <c r="C480" s="68"/>
      <c r="D480" s="68"/>
      <c r="E480" s="69"/>
      <c r="F480" s="69"/>
      <c r="G480" s="70" t="str">
        <f aca="false">IF(OR(E480="",AND($C$3="",$E$3="")),"",IF(B480="","Sin fecha",IF(AND(OR($C$3="",B480&gt;=$C$3),OR($E$3="",B480&lt;=$E$3)),"Sí","No")))</f>
        <v/>
      </c>
      <c r="H480" s="58" t="str">
        <f aca="false">IF(B480="","",YEAR(B480))</f>
        <v/>
      </c>
      <c r="I480" s="70" t="str">
        <f aca="false">IF(B480="","",IF(MONTH(B480)=1,"X",""))</f>
        <v/>
      </c>
      <c r="J480" s="70" t="str">
        <f aca="false">IF(B480="","",IF(MONTH(B480)=2,"X",""))</f>
        <v/>
      </c>
      <c r="K480" s="70" t="str">
        <f aca="false">IF(B480="","",IF(MONTH(B480)=3,"X",""))</f>
        <v/>
      </c>
      <c r="L480" s="70" t="str">
        <f aca="false">IF(B480="","",IF(MONTH(B480)=4,"X",""))</f>
        <v/>
      </c>
      <c r="M480" s="70" t="str">
        <f aca="false">IF(B480="","",IF(MONTH(B480)=5,"X",""))</f>
        <v/>
      </c>
      <c r="N480" s="70" t="str">
        <f aca="false">IF(B480="","",IF(MONTH(B480)=6,"X",""))</f>
        <v/>
      </c>
      <c r="O480" s="70" t="str">
        <f aca="false">IF(B480="","",IF(MONTH(B480)=7,"X",""))</f>
        <v/>
      </c>
      <c r="P480" s="70" t="str">
        <f aca="false">IF(B480="","",IF(MONTH(B480)=8,"X",""))</f>
        <v/>
      </c>
      <c r="Q480" s="70" t="str">
        <f aca="false">IF(B480="","",IF(MONTH(B480)=9,"X",""))</f>
        <v/>
      </c>
      <c r="R480" s="70" t="str">
        <f aca="false">IF(B480="","",IF(MONTH(B480)=10,"X",""))</f>
        <v/>
      </c>
      <c r="S480" s="70" t="str">
        <f aca="false">IF(B480="","",IF(MONTH(B480)=11,"X",""))</f>
        <v/>
      </c>
      <c r="T480" s="70" t="str">
        <f aca="false">IF(B480="","",IF(MONTH(B480)=12,"X",""))</f>
        <v/>
      </c>
      <c r="U480" s="58" t="str">
        <f aca="false">IF(E480="","",SUMIF($E$5:$E$1000,E480,$AD$5:$AD$1000))</f>
        <v/>
      </c>
      <c r="V480" s="71" t="str">
        <f aca="false">IF(E480="","",_xlfn.TEXTJOIN(" + ",TRUE(),IF(COUNTIFS($E$5:$E$1000,E480,$C$5:$C$1000,"Auditoría Interna")&gt;0,"Interna",""),IF(COUNTIFS($E$5:$E$1000,E480,$C$5:$C$1000,"Auditoría Externa")&gt;0,"Externa",""),IF(COUNTIFS($E$5:$E$1000,E480,$C$5:$C$1000,"SSF")&gt;0,"SSF",""),IF(COUNTIFS($E$5:$E$1000,E480,$C$5:$C$1000,"Comité de Supervisión")&gt;0,"Comité Sup.",""),IF(COUNTIFS($E$5:$E$1000,E480,$C$5:$C$1000,"Consejo de Administración")&gt;0,"Consejo",""),IF(COUNTIFS($E$5:$E$1000,E480,$C$5:$C$1000,"Otros")&gt;0,"Otros","")))</f>
        <v/>
      </c>
      <c r="W480" s="58" t="str">
        <f aca="false">IF(E480="","",SUMIFS($AD$5:$AD$1000,$E$5:$E$1000,E480,$AA$5:$AA$1000,AA480,$C$5:$C$1000,"&lt;&gt;"&amp;C480))</f>
        <v/>
      </c>
      <c r="X480" s="72"/>
      <c r="Y480" s="68"/>
      <c r="Z480" s="72"/>
      <c r="AA480" s="38" t="str">
        <f aca="false">IF(B480="","",YEAR(B480)*100+MONTH(B480))</f>
        <v/>
      </c>
      <c r="AB480" s="38" t="str">
        <f aca="false">IF(AND(E480&lt;&gt;"",E480=Cruce!$C$5,AD480=1),COUNTIFS($E$5:E480,E480,$AD$5:AD480,1),"")</f>
        <v/>
      </c>
      <c r="AC480" s="38" t="str">
        <f aca="false">IF(E480="","",C480&amp;"|"&amp;X480&amp;"|"&amp;IF(B480="","s/f",TEXT(B480,"yyyymmdd"))&amp;IF(OR(C480="SSF",X480="Visitas Auditoría Interna"),"|"&amp;Y480,""))</f>
        <v/>
      </c>
      <c r="AD480" s="38" t="n">
        <f aca="false">IF(E480="",0,IF(COUNTIFS($E$5:E480,E480,$AC$5:AC480,AC480)=1,1,0))</f>
        <v>0</v>
      </c>
      <c r="AE480" s="38" t="str">
        <f aca="false">IF(OR(E480="",AD480&lt;&gt;1),"",SUBSTITUTE(SUBSTITUTE(C480,"Auditoría ",""),"Consejo de Administración","Consejo")&amp;" – "&amp;IF(B480="","(sin fecha)",DAY(B480)&amp;" de "&amp;CHOOSE(MONTH(B480),"Enero","Febrero","Marzo","Abril","Mayo","Junio","Julio","Agosto","Septiembre","Octubre","Noviembre","Diciembre")&amp;" "&amp;YEAR(B480)))</f>
        <v/>
      </c>
      <c r="AF480" s="38" t="n">
        <f aca="false">IF(E480="",0,IF(COUNTIF($AC$5:AC480,AC480)=1,1,0))</f>
        <v>0</v>
      </c>
    </row>
    <row r="481" customFormat="false" ht="15" hidden="false" customHeight="false" outlineLevel="0" collapsed="false">
      <c r="A481" s="68"/>
      <c r="B481" s="67"/>
      <c r="C481" s="68"/>
      <c r="D481" s="68"/>
      <c r="E481" s="69"/>
      <c r="F481" s="69"/>
      <c r="G481" s="70" t="str">
        <f aca="false">IF(OR(E481="",AND($C$3="",$E$3="")),"",IF(B481="","Sin fecha",IF(AND(OR($C$3="",B481&gt;=$C$3),OR($E$3="",B481&lt;=$E$3)),"Sí","No")))</f>
        <v/>
      </c>
      <c r="H481" s="58" t="str">
        <f aca="false">IF(B481="","",YEAR(B481))</f>
        <v/>
      </c>
      <c r="I481" s="70" t="str">
        <f aca="false">IF(B481="","",IF(MONTH(B481)=1,"X",""))</f>
        <v/>
      </c>
      <c r="J481" s="70" t="str">
        <f aca="false">IF(B481="","",IF(MONTH(B481)=2,"X",""))</f>
        <v/>
      </c>
      <c r="K481" s="70" t="str">
        <f aca="false">IF(B481="","",IF(MONTH(B481)=3,"X",""))</f>
        <v/>
      </c>
      <c r="L481" s="70" t="str">
        <f aca="false">IF(B481="","",IF(MONTH(B481)=4,"X",""))</f>
        <v/>
      </c>
      <c r="M481" s="70" t="str">
        <f aca="false">IF(B481="","",IF(MONTH(B481)=5,"X",""))</f>
        <v/>
      </c>
      <c r="N481" s="70" t="str">
        <f aca="false">IF(B481="","",IF(MONTH(B481)=6,"X",""))</f>
        <v/>
      </c>
      <c r="O481" s="70" t="str">
        <f aca="false">IF(B481="","",IF(MONTH(B481)=7,"X",""))</f>
        <v/>
      </c>
      <c r="P481" s="70" t="str">
        <f aca="false">IF(B481="","",IF(MONTH(B481)=8,"X",""))</f>
        <v/>
      </c>
      <c r="Q481" s="70" t="str">
        <f aca="false">IF(B481="","",IF(MONTH(B481)=9,"X",""))</f>
        <v/>
      </c>
      <c r="R481" s="70" t="str">
        <f aca="false">IF(B481="","",IF(MONTH(B481)=10,"X",""))</f>
        <v/>
      </c>
      <c r="S481" s="70" t="str">
        <f aca="false">IF(B481="","",IF(MONTH(B481)=11,"X",""))</f>
        <v/>
      </c>
      <c r="T481" s="70" t="str">
        <f aca="false">IF(B481="","",IF(MONTH(B481)=12,"X",""))</f>
        <v/>
      </c>
      <c r="U481" s="58" t="str">
        <f aca="false">IF(E481="","",SUMIF($E$5:$E$1000,E481,$AD$5:$AD$1000))</f>
        <v/>
      </c>
      <c r="V481" s="71" t="str">
        <f aca="false">IF(E481="","",_xlfn.TEXTJOIN(" + ",TRUE(),IF(COUNTIFS($E$5:$E$1000,E481,$C$5:$C$1000,"Auditoría Interna")&gt;0,"Interna",""),IF(COUNTIFS($E$5:$E$1000,E481,$C$5:$C$1000,"Auditoría Externa")&gt;0,"Externa",""),IF(COUNTIFS($E$5:$E$1000,E481,$C$5:$C$1000,"SSF")&gt;0,"SSF",""),IF(COUNTIFS($E$5:$E$1000,E481,$C$5:$C$1000,"Comité de Supervisión")&gt;0,"Comité Sup.",""),IF(COUNTIFS($E$5:$E$1000,E481,$C$5:$C$1000,"Consejo de Administración")&gt;0,"Consejo",""),IF(COUNTIFS($E$5:$E$1000,E481,$C$5:$C$1000,"Otros")&gt;0,"Otros","")))</f>
        <v/>
      </c>
      <c r="W481" s="58" t="str">
        <f aca="false">IF(E481="","",SUMIFS($AD$5:$AD$1000,$E$5:$E$1000,E481,$AA$5:$AA$1000,AA481,$C$5:$C$1000,"&lt;&gt;"&amp;C481))</f>
        <v/>
      </c>
      <c r="X481" s="72"/>
      <c r="Y481" s="68"/>
      <c r="Z481" s="72"/>
      <c r="AA481" s="38" t="str">
        <f aca="false">IF(B481="","",YEAR(B481)*100+MONTH(B481))</f>
        <v/>
      </c>
      <c r="AB481" s="38" t="str">
        <f aca="false">IF(AND(E481&lt;&gt;"",E481=Cruce!$C$5,AD481=1),COUNTIFS($E$5:E481,E481,$AD$5:AD481,1),"")</f>
        <v/>
      </c>
      <c r="AC481" s="38" t="str">
        <f aca="false">IF(E481="","",C481&amp;"|"&amp;X481&amp;"|"&amp;IF(B481="","s/f",TEXT(B481,"yyyymmdd"))&amp;IF(OR(C481="SSF",X481="Visitas Auditoría Interna"),"|"&amp;Y481,""))</f>
        <v/>
      </c>
      <c r="AD481" s="38" t="n">
        <f aca="false">IF(E481="",0,IF(COUNTIFS($E$5:E481,E481,$AC$5:AC481,AC481)=1,1,0))</f>
        <v>0</v>
      </c>
      <c r="AE481" s="38" t="str">
        <f aca="false">IF(OR(E481="",AD481&lt;&gt;1),"",SUBSTITUTE(SUBSTITUTE(C481,"Auditoría ",""),"Consejo de Administración","Consejo")&amp;" – "&amp;IF(B481="","(sin fecha)",DAY(B481)&amp;" de "&amp;CHOOSE(MONTH(B481),"Enero","Febrero","Marzo","Abril","Mayo","Junio","Julio","Agosto","Septiembre","Octubre","Noviembre","Diciembre")&amp;" "&amp;YEAR(B481)))</f>
        <v/>
      </c>
      <c r="AF481" s="38" t="n">
        <f aca="false">IF(E481="",0,IF(COUNTIF($AC$5:AC481,AC481)=1,1,0))</f>
        <v>0</v>
      </c>
    </row>
    <row r="482" customFormat="false" ht="15" hidden="false" customHeight="false" outlineLevel="0" collapsed="false">
      <c r="A482" s="68"/>
      <c r="B482" s="67"/>
      <c r="C482" s="68"/>
      <c r="D482" s="68"/>
      <c r="E482" s="69"/>
      <c r="F482" s="69"/>
      <c r="G482" s="70" t="str">
        <f aca="false">IF(OR(E482="",AND($C$3="",$E$3="")),"",IF(B482="","Sin fecha",IF(AND(OR($C$3="",B482&gt;=$C$3),OR($E$3="",B482&lt;=$E$3)),"Sí","No")))</f>
        <v/>
      </c>
      <c r="H482" s="58" t="str">
        <f aca="false">IF(B482="","",YEAR(B482))</f>
        <v/>
      </c>
      <c r="I482" s="70" t="str">
        <f aca="false">IF(B482="","",IF(MONTH(B482)=1,"X",""))</f>
        <v/>
      </c>
      <c r="J482" s="70" t="str">
        <f aca="false">IF(B482="","",IF(MONTH(B482)=2,"X",""))</f>
        <v/>
      </c>
      <c r="K482" s="70" t="str">
        <f aca="false">IF(B482="","",IF(MONTH(B482)=3,"X",""))</f>
        <v/>
      </c>
      <c r="L482" s="70" t="str">
        <f aca="false">IF(B482="","",IF(MONTH(B482)=4,"X",""))</f>
        <v/>
      </c>
      <c r="M482" s="70" t="str">
        <f aca="false">IF(B482="","",IF(MONTH(B482)=5,"X",""))</f>
        <v/>
      </c>
      <c r="N482" s="70" t="str">
        <f aca="false">IF(B482="","",IF(MONTH(B482)=6,"X",""))</f>
        <v/>
      </c>
      <c r="O482" s="70" t="str">
        <f aca="false">IF(B482="","",IF(MONTH(B482)=7,"X",""))</f>
        <v/>
      </c>
      <c r="P482" s="70" t="str">
        <f aca="false">IF(B482="","",IF(MONTH(B482)=8,"X",""))</f>
        <v/>
      </c>
      <c r="Q482" s="70" t="str">
        <f aca="false">IF(B482="","",IF(MONTH(B482)=9,"X",""))</f>
        <v/>
      </c>
      <c r="R482" s="70" t="str">
        <f aca="false">IF(B482="","",IF(MONTH(B482)=10,"X",""))</f>
        <v/>
      </c>
      <c r="S482" s="70" t="str">
        <f aca="false">IF(B482="","",IF(MONTH(B482)=11,"X",""))</f>
        <v/>
      </c>
      <c r="T482" s="70" t="str">
        <f aca="false">IF(B482="","",IF(MONTH(B482)=12,"X",""))</f>
        <v/>
      </c>
      <c r="U482" s="58" t="str">
        <f aca="false">IF(E482="","",SUMIF($E$5:$E$1000,E482,$AD$5:$AD$1000))</f>
        <v/>
      </c>
      <c r="V482" s="71" t="str">
        <f aca="false">IF(E482="","",_xlfn.TEXTJOIN(" + ",TRUE(),IF(COUNTIFS($E$5:$E$1000,E482,$C$5:$C$1000,"Auditoría Interna")&gt;0,"Interna",""),IF(COUNTIFS($E$5:$E$1000,E482,$C$5:$C$1000,"Auditoría Externa")&gt;0,"Externa",""),IF(COUNTIFS($E$5:$E$1000,E482,$C$5:$C$1000,"SSF")&gt;0,"SSF",""),IF(COUNTIFS($E$5:$E$1000,E482,$C$5:$C$1000,"Comité de Supervisión")&gt;0,"Comité Sup.",""),IF(COUNTIFS($E$5:$E$1000,E482,$C$5:$C$1000,"Consejo de Administración")&gt;0,"Consejo",""),IF(COUNTIFS($E$5:$E$1000,E482,$C$5:$C$1000,"Otros")&gt;0,"Otros","")))</f>
        <v/>
      </c>
      <c r="W482" s="58" t="str">
        <f aca="false">IF(E482="","",SUMIFS($AD$5:$AD$1000,$E$5:$E$1000,E482,$AA$5:$AA$1000,AA482,$C$5:$C$1000,"&lt;&gt;"&amp;C482))</f>
        <v/>
      </c>
      <c r="X482" s="72"/>
      <c r="Y482" s="68"/>
      <c r="Z482" s="72"/>
      <c r="AA482" s="38" t="str">
        <f aca="false">IF(B482="","",YEAR(B482)*100+MONTH(B482))</f>
        <v/>
      </c>
      <c r="AB482" s="38" t="str">
        <f aca="false">IF(AND(E482&lt;&gt;"",E482=Cruce!$C$5,AD482=1),COUNTIFS($E$5:E482,E482,$AD$5:AD482,1),"")</f>
        <v/>
      </c>
      <c r="AC482" s="38" t="str">
        <f aca="false">IF(E482="","",C482&amp;"|"&amp;X482&amp;"|"&amp;IF(B482="","s/f",TEXT(B482,"yyyymmdd"))&amp;IF(OR(C482="SSF",X482="Visitas Auditoría Interna"),"|"&amp;Y482,""))</f>
        <v/>
      </c>
      <c r="AD482" s="38" t="n">
        <f aca="false">IF(E482="",0,IF(COUNTIFS($E$5:E482,E482,$AC$5:AC482,AC482)=1,1,0))</f>
        <v>0</v>
      </c>
      <c r="AE482" s="38" t="str">
        <f aca="false">IF(OR(E482="",AD482&lt;&gt;1),"",SUBSTITUTE(SUBSTITUTE(C482,"Auditoría ",""),"Consejo de Administración","Consejo")&amp;" – "&amp;IF(B482="","(sin fecha)",DAY(B482)&amp;" de "&amp;CHOOSE(MONTH(B482),"Enero","Febrero","Marzo","Abril","Mayo","Junio","Julio","Agosto","Septiembre","Octubre","Noviembre","Diciembre")&amp;" "&amp;YEAR(B482)))</f>
        <v/>
      </c>
      <c r="AF482" s="38" t="n">
        <f aca="false">IF(E482="",0,IF(COUNTIF($AC$5:AC482,AC482)=1,1,0))</f>
        <v>0</v>
      </c>
    </row>
    <row r="483" customFormat="false" ht="15" hidden="false" customHeight="false" outlineLevel="0" collapsed="false">
      <c r="A483" s="68"/>
      <c r="B483" s="67"/>
      <c r="C483" s="68"/>
      <c r="D483" s="68"/>
      <c r="E483" s="69"/>
      <c r="F483" s="69"/>
      <c r="G483" s="70" t="str">
        <f aca="false">IF(OR(E483="",AND($C$3="",$E$3="")),"",IF(B483="","Sin fecha",IF(AND(OR($C$3="",B483&gt;=$C$3),OR($E$3="",B483&lt;=$E$3)),"Sí","No")))</f>
        <v/>
      </c>
      <c r="H483" s="58" t="str">
        <f aca="false">IF(B483="","",YEAR(B483))</f>
        <v/>
      </c>
      <c r="I483" s="70" t="str">
        <f aca="false">IF(B483="","",IF(MONTH(B483)=1,"X",""))</f>
        <v/>
      </c>
      <c r="J483" s="70" t="str">
        <f aca="false">IF(B483="","",IF(MONTH(B483)=2,"X",""))</f>
        <v/>
      </c>
      <c r="K483" s="70" t="str">
        <f aca="false">IF(B483="","",IF(MONTH(B483)=3,"X",""))</f>
        <v/>
      </c>
      <c r="L483" s="70" t="str">
        <f aca="false">IF(B483="","",IF(MONTH(B483)=4,"X",""))</f>
        <v/>
      </c>
      <c r="M483" s="70" t="str">
        <f aca="false">IF(B483="","",IF(MONTH(B483)=5,"X",""))</f>
        <v/>
      </c>
      <c r="N483" s="70" t="str">
        <f aca="false">IF(B483="","",IF(MONTH(B483)=6,"X",""))</f>
        <v/>
      </c>
      <c r="O483" s="70" t="str">
        <f aca="false">IF(B483="","",IF(MONTH(B483)=7,"X",""))</f>
        <v/>
      </c>
      <c r="P483" s="70" t="str">
        <f aca="false">IF(B483="","",IF(MONTH(B483)=8,"X",""))</f>
        <v/>
      </c>
      <c r="Q483" s="70" t="str">
        <f aca="false">IF(B483="","",IF(MONTH(B483)=9,"X",""))</f>
        <v/>
      </c>
      <c r="R483" s="70" t="str">
        <f aca="false">IF(B483="","",IF(MONTH(B483)=10,"X",""))</f>
        <v/>
      </c>
      <c r="S483" s="70" t="str">
        <f aca="false">IF(B483="","",IF(MONTH(B483)=11,"X",""))</f>
        <v/>
      </c>
      <c r="T483" s="70" t="str">
        <f aca="false">IF(B483="","",IF(MONTH(B483)=12,"X",""))</f>
        <v/>
      </c>
      <c r="U483" s="58" t="str">
        <f aca="false">IF(E483="","",SUMIF($E$5:$E$1000,E483,$AD$5:$AD$1000))</f>
        <v/>
      </c>
      <c r="V483" s="71" t="str">
        <f aca="false">IF(E483="","",_xlfn.TEXTJOIN(" + ",TRUE(),IF(COUNTIFS($E$5:$E$1000,E483,$C$5:$C$1000,"Auditoría Interna")&gt;0,"Interna",""),IF(COUNTIFS($E$5:$E$1000,E483,$C$5:$C$1000,"Auditoría Externa")&gt;0,"Externa",""),IF(COUNTIFS($E$5:$E$1000,E483,$C$5:$C$1000,"SSF")&gt;0,"SSF",""),IF(COUNTIFS($E$5:$E$1000,E483,$C$5:$C$1000,"Comité de Supervisión")&gt;0,"Comité Sup.",""),IF(COUNTIFS($E$5:$E$1000,E483,$C$5:$C$1000,"Consejo de Administración")&gt;0,"Consejo",""),IF(COUNTIFS($E$5:$E$1000,E483,$C$5:$C$1000,"Otros")&gt;0,"Otros","")))</f>
        <v/>
      </c>
      <c r="W483" s="58" t="str">
        <f aca="false">IF(E483="","",SUMIFS($AD$5:$AD$1000,$E$5:$E$1000,E483,$AA$5:$AA$1000,AA483,$C$5:$C$1000,"&lt;&gt;"&amp;C483))</f>
        <v/>
      </c>
      <c r="X483" s="72"/>
      <c r="Y483" s="68"/>
      <c r="Z483" s="72"/>
      <c r="AA483" s="38" t="str">
        <f aca="false">IF(B483="","",YEAR(B483)*100+MONTH(B483))</f>
        <v/>
      </c>
      <c r="AB483" s="38" t="str">
        <f aca="false">IF(AND(E483&lt;&gt;"",E483=Cruce!$C$5,AD483=1),COUNTIFS($E$5:E483,E483,$AD$5:AD483,1),"")</f>
        <v/>
      </c>
      <c r="AC483" s="38" t="str">
        <f aca="false">IF(E483="","",C483&amp;"|"&amp;X483&amp;"|"&amp;IF(B483="","s/f",TEXT(B483,"yyyymmdd"))&amp;IF(OR(C483="SSF",X483="Visitas Auditoría Interna"),"|"&amp;Y483,""))</f>
        <v/>
      </c>
      <c r="AD483" s="38" t="n">
        <f aca="false">IF(E483="",0,IF(COUNTIFS($E$5:E483,E483,$AC$5:AC483,AC483)=1,1,0))</f>
        <v>0</v>
      </c>
      <c r="AE483" s="38" t="str">
        <f aca="false">IF(OR(E483="",AD483&lt;&gt;1),"",SUBSTITUTE(SUBSTITUTE(C483,"Auditoría ",""),"Consejo de Administración","Consejo")&amp;" – "&amp;IF(B483="","(sin fecha)",DAY(B483)&amp;" de "&amp;CHOOSE(MONTH(B483),"Enero","Febrero","Marzo","Abril","Mayo","Junio","Julio","Agosto","Septiembre","Octubre","Noviembre","Diciembre")&amp;" "&amp;YEAR(B483)))</f>
        <v/>
      </c>
      <c r="AF483" s="38" t="n">
        <f aca="false">IF(E483="",0,IF(COUNTIF($AC$5:AC483,AC483)=1,1,0))</f>
        <v>0</v>
      </c>
    </row>
    <row r="484" customFormat="false" ht="15" hidden="false" customHeight="false" outlineLevel="0" collapsed="false">
      <c r="A484" s="68"/>
      <c r="B484" s="67"/>
      <c r="C484" s="68"/>
      <c r="D484" s="68"/>
      <c r="E484" s="69"/>
      <c r="F484" s="69"/>
      <c r="G484" s="70" t="str">
        <f aca="false">IF(OR(E484="",AND($C$3="",$E$3="")),"",IF(B484="","Sin fecha",IF(AND(OR($C$3="",B484&gt;=$C$3),OR($E$3="",B484&lt;=$E$3)),"Sí","No")))</f>
        <v/>
      </c>
      <c r="H484" s="58" t="str">
        <f aca="false">IF(B484="","",YEAR(B484))</f>
        <v/>
      </c>
      <c r="I484" s="70" t="str">
        <f aca="false">IF(B484="","",IF(MONTH(B484)=1,"X",""))</f>
        <v/>
      </c>
      <c r="J484" s="70" t="str">
        <f aca="false">IF(B484="","",IF(MONTH(B484)=2,"X",""))</f>
        <v/>
      </c>
      <c r="K484" s="70" t="str">
        <f aca="false">IF(B484="","",IF(MONTH(B484)=3,"X",""))</f>
        <v/>
      </c>
      <c r="L484" s="70" t="str">
        <f aca="false">IF(B484="","",IF(MONTH(B484)=4,"X",""))</f>
        <v/>
      </c>
      <c r="M484" s="70" t="str">
        <f aca="false">IF(B484="","",IF(MONTH(B484)=5,"X",""))</f>
        <v/>
      </c>
      <c r="N484" s="70" t="str">
        <f aca="false">IF(B484="","",IF(MONTH(B484)=6,"X",""))</f>
        <v/>
      </c>
      <c r="O484" s="70" t="str">
        <f aca="false">IF(B484="","",IF(MONTH(B484)=7,"X",""))</f>
        <v/>
      </c>
      <c r="P484" s="70" t="str">
        <f aca="false">IF(B484="","",IF(MONTH(B484)=8,"X",""))</f>
        <v/>
      </c>
      <c r="Q484" s="70" t="str">
        <f aca="false">IF(B484="","",IF(MONTH(B484)=9,"X",""))</f>
        <v/>
      </c>
      <c r="R484" s="70" t="str">
        <f aca="false">IF(B484="","",IF(MONTH(B484)=10,"X",""))</f>
        <v/>
      </c>
      <c r="S484" s="70" t="str">
        <f aca="false">IF(B484="","",IF(MONTH(B484)=11,"X",""))</f>
        <v/>
      </c>
      <c r="T484" s="70" t="str">
        <f aca="false">IF(B484="","",IF(MONTH(B484)=12,"X",""))</f>
        <v/>
      </c>
      <c r="U484" s="58" t="str">
        <f aca="false">IF(E484="","",SUMIF($E$5:$E$1000,E484,$AD$5:$AD$1000))</f>
        <v/>
      </c>
      <c r="V484" s="71" t="str">
        <f aca="false">IF(E484="","",_xlfn.TEXTJOIN(" + ",TRUE(),IF(COUNTIFS($E$5:$E$1000,E484,$C$5:$C$1000,"Auditoría Interna")&gt;0,"Interna",""),IF(COUNTIFS($E$5:$E$1000,E484,$C$5:$C$1000,"Auditoría Externa")&gt;0,"Externa",""),IF(COUNTIFS($E$5:$E$1000,E484,$C$5:$C$1000,"SSF")&gt;0,"SSF",""),IF(COUNTIFS($E$5:$E$1000,E484,$C$5:$C$1000,"Comité de Supervisión")&gt;0,"Comité Sup.",""),IF(COUNTIFS($E$5:$E$1000,E484,$C$5:$C$1000,"Consejo de Administración")&gt;0,"Consejo",""),IF(COUNTIFS($E$5:$E$1000,E484,$C$5:$C$1000,"Otros")&gt;0,"Otros","")))</f>
        <v/>
      </c>
      <c r="W484" s="58" t="str">
        <f aca="false">IF(E484="","",SUMIFS($AD$5:$AD$1000,$E$5:$E$1000,E484,$AA$5:$AA$1000,AA484,$C$5:$C$1000,"&lt;&gt;"&amp;C484))</f>
        <v/>
      </c>
      <c r="X484" s="72"/>
      <c r="Y484" s="68"/>
      <c r="Z484" s="72"/>
      <c r="AA484" s="38" t="str">
        <f aca="false">IF(B484="","",YEAR(B484)*100+MONTH(B484))</f>
        <v/>
      </c>
      <c r="AB484" s="38" t="str">
        <f aca="false">IF(AND(E484&lt;&gt;"",E484=Cruce!$C$5,AD484=1),COUNTIFS($E$5:E484,E484,$AD$5:AD484,1),"")</f>
        <v/>
      </c>
      <c r="AC484" s="38" t="str">
        <f aca="false">IF(E484="","",C484&amp;"|"&amp;X484&amp;"|"&amp;IF(B484="","s/f",TEXT(B484,"yyyymmdd"))&amp;IF(OR(C484="SSF",X484="Visitas Auditoría Interna"),"|"&amp;Y484,""))</f>
        <v/>
      </c>
      <c r="AD484" s="38" t="n">
        <f aca="false">IF(E484="",0,IF(COUNTIFS($E$5:E484,E484,$AC$5:AC484,AC484)=1,1,0))</f>
        <v>0</v>
      </c>
      <c r="AE484" s="38" t="str">
        <f aca="false">IF(OR(E484="",AD484&lt;&gt;1),"",SUBSTITUTE(SUBSTITUTE(C484,"Auditoría ",""),"Consejo de Administración","Consejo")&amp;" – "&amp;IF(B484="","(sin fecha)",DAY(B484)&amp;" de "&amp;CHOOSE(MONTH(B484),"Enero","Febrero","Marzo","Abril","Mayo","Junio","Julio","Agosto","Septiembre","Octubre","Noviembre","Diciembre")&amp;" "&amp;YEAR(B484)))</f>
        <v/>
      </c>
      <c r="AF484" s="38" t="n">
        <f aca="false">IF(E484="",0,IF(COUNTIF($AC$5:AC484,AC484)=1,1,0))</f>
        <v>0</v>
      </c>
    </row>
    <row r="485" customFormat="false" ht="15" hidden="false" customHeight="false" outlineLevel="0" collapsed="false">
      <c r="A485" s="68"/>
      <c r="B485" s="67"/>
      <c r="C485" s="68"/>
      <c r="D485" s="68"/>
      <c r="E485" s="69"/>
      <c r="F485" s="69"/>
      <c r="G485" s="70" t="str">
        <f aca="false">IF(OR(E485="",AND($C$3="",$E$3="")),"",IF(B485="","Sin fecha",IF(AND(OR($C$3="",B485&gt;=$C$3),OR($E$3="",B485&lt;=$E$3)),"Sí","No")))</f>
        <v/>
      </c>
      <c r="H485" s="58" t="str">
        <f aca="false">IF(B485="","",YEAR(B485))</f>
        <v/>
      </c>
      <c r="I485" s="70" t="str">
        <f aca="false">IF(B485="","",IF(MONTH(B485)=1,"X",""))</f>
        <v/>
      </c>
      <c r="J485" s="70" t="str">
        <f aca="false">IF(B485="","",IF(MONTH(B485)=2,"X",""))</f>
        <v/>
      </c>
      <c r="K485" s="70" t="str">
        <f aca="false">IF(B485="","",IF(MONTH(B485)=3,"X",""))</f>
        <v/>
      </c>
      <c r="L485" s="70" t="str">
        <f aca="false">IF(B485="","",IF(MONTH(B485)=4,"X",""))</f>
        <v/>
      </c>
      <c r="M485" s="70" t="str">
        <f aca="false">IF(B485="","",IF(MONTH(B485)=5,"X",""))</f>
        <v/>
      </c>
      <c r="N485" s="70" t="str">
        <f aca="false">IF(B485="","",IF(MONTH(B485)=6,"X",""))</f>
        <v/>
      </c>
      <c r="O485" s="70" t="str">
        <f aca="false">IF(B485="","",IF(MONTH(B485)=7,"X",""))</f>
        <v/>
      </c>
      <c r="P485" s="70" t="str">
        <f aca="false">IF(B485="","",IF(MONTH(B485)=8,"X",""))</f>
        <v/>
      </c>
      <c r="Q485" s="70" t="str">
        <f aca="false">IF(B485="","",IF(MONTH(B485)=9,"X",""))</f>
        <v/>
      </c>
      <c r="R485" s="70" t="str">
        <f aca="false">IF(B485="","",IF(MONTH(B485)=10,"X",""))</f>
        <v/>
      </c>
      <c r="S485" s="70" t="str">
        <f aca="false">IF(B485="","",IF(MONTH(B485)=11,"X",""))</f>
        <v/>
      </c>
      <c r="T485" s="70" t="str">
        <f aca="false">IF(B485="","",IF(MONTH(B485)=12,"X",""))</f>
        <v/>
      </c>
      <c r="U485" s="58" t="str">
        <f aca="false">IF(E485="","",SUMIF($E$5:$E$1000,E485,$AD$5:$AD$1000))</f>
        <v/>
      </c>
      <c r="V485" s="71" t="str">
        <f aca="false">IF(E485="","",_xlfn.TEXTJOIN(" + ",TRUE(),IF(COUNTIFS($E$5:$E$1000,E485,$C$5:$C$1000,"Auditoría Interna")&gt;0,"Interna",""),IF(COUNTIFS($E$5:$E$1000,E485,$C$5:$C$1000,"Auditoría Externa")&gt;0,"Externa",""),IF(COUNTIFS($E$5:$E$1000,E485,$C$5:$C$1000,"SSF")&gt;0,"SSF",""),IF(COUNTIFS($E$5:$E$1000,E485,$C$5:$C$1000,"Comité de Supervisión")&gt;0,"Comité Sup.",""),IF(COUNTIFS($E$5:$E$1000,E485,$C$5:$C$1000,"Consejo de Administración")&gt;0,"Consejo",""),IF(COUNTIFS($E$5:$E$1000,E485,$C$5:$C$1000,"Otros")&gt;0,"Otros","")))</f>
        <v/>
      </c>
      <c r="W485" s="58" t="str">
        <f aca="false">IF(E485="","",SUMIFS($AD$5:$AD$1000,$E$5:$E$1000,E485,$AA$5:$AA$1000,AA485,$C$5:$C$1000,"&lt;&gt;"&amp;C485))</f>
        <v/>
      </c>
      <c r="X485" s="72"/>
      <c r="Y485" s="68"/>
      <c r="Z485" s="72"/>
      <c r="AA485" s="38" t="str">
        <f aca="false">IF(B485="","",YEAR(B485)*100+MONTH(B485))</f>
        <v/>
      </c>
      <c r="AB485" s="38" t="str">
        <f aca="false">IF(AND(E485&lt;&gt;"",E485=Cruce!$C$5,AD485=1),COUNTIFS($E$5:E485,E485,$AD$5:AD485,1),"")</f>
        <v/>
      </c>
      <c r="AC485" s="38" t="str">
        <f aca="false">IF(E485="","",C485&amp;"|"&amp;X485&amp;"|"&amp;IF(B485="","s/f",TEXT(B485,"yyyymmdd"))&amp;IF(OR(C485="SSF",X485="Visitas Auditoría Interna"),"|"&amp;Y485,""))</f>
        <v/>
      </c>
      <c r="AD485" s="38" t="n">
        <f aca="false">IF(E485="",0,IF(COUNTIFS($E$5:E485,E485,$AC$5:AC485,AC485)=1,1,0))</f>
        <v>0</v>
      </c>
      <c r="AE485" s="38" t="str">
        <f aca="false">IF(OR(E485="",AD485&lt;&gt;1),"",SUBSTITUTE(SUBSTITUTE(C485,"Auditoría ",""),"Consejo de Administración","Consejo")&amp;" – "&amp;IF(B485="","(sin fecha)",DAY(B485)&amp;" de "&amp;CHOOSE(MONTH(B485),"Enero","Febrero","Marzo","Abril","Mayo","Junio","Julio","Agosto","Septiembre","Octubre","Noviembre","Diciembre")&amp;" "&amp;YEAR(B485)))</f>
        <v/>
      </c>
      <c r="AF485" s="38" t="n">
        <f aca="false">IF(E485="",0,IF(COUNTIF($AC$5:AC485,AC485)=1,1,0))</f>
        <v>0</v>
      </c>
    </row>
    <row r="486" customFormat="false" ht="15" hidden="false" customHeight="false" outlineLevel="0" collapsed="false">
      <c r="A486" s="68"/>
      <c r="B486" s="67"/>
      <c r="C486" s="68"/>
      <c r="D486" s="68"/>
      <c r="E486" s="69"/>
      <c r="F486" s="69"/>
      <c r="G486" s="70" t="str">
        <f aca="false">IF(OR(E486="",AND($C$3="",$E$3="")),"",IF(B486="","Sin fecha",IF(AND(OR($C$3="",B486&gt;=$C$3),OR($E$3="",B486&lt;=$E$3)),"Sí","No")))</f>
        <v/>
      </c>
      <c r="H486" s="58" t="str">
        <f aca="false">IF(B486="","",YEAR(B486))</f>
        <v/>
      </c>
      <c r="I486" s="70" t="str">
        <f aca="false">IF(B486="","",IF(MONTH(B486)=1,"X",""))</f>
        <v/>
      </c>
      <c r="J486" s="70" t="str">
        <f aca="false">IF(B486="","",IF(MONTH(B486)=2,"X",""))</f>
        <v/>
      </c>
      <c r="K486" s="70" t="str">
        <f aca="false">IF(B486="","",IF(MONTH(B486)=3,"X",""))</f>
        <v/>
      </c>
      <c r="L486" s="70" t="str">
        <f aca="false">IF(B486="","",IF(MONTH(B486)=4,"X",""))</f>
        <v/>
      </c>
      <c r="M486" s="70" t="str">
        <f aca="false">IF(B486="","",IF(MONTH(B486)=5,"X",""))</f>
        <v/>
      </c>
      <c r="N486" s="70" t="str">
        <f aca="false">IF(B486="","",IF(MONTH(B486)=6,"X",""))</f>
        <v/>
      </c>
      <c r="O486" s="70" t="str">
        <f aca="false">IF(B486="","",IF(MONTH(B486)=7,"X",""))</f>
        <v/>
      </c>
      <c r="P486" s="70" t="str">
        <f aca="false">IF(B486="","",IF(MONTH(B486)=8,"X",""))</f>
        <v/>
      </c>
      <c r="Q486" s="70" t="str">
        <f aca="false">IF(B486="","",IF(MONTH(B486)=9,"X",""))</f>
        <v/>
      </c>
      <c r="R486" s="70" t="str">
        <f aca="false">IF(B486="","",IF(MONTH(B486)=10,"X",""))</f>
        <v/>
      </c>
      <c r="S486" s="70" t="str">
        <f aca="false">IF(B486="","",IF(MONTH(B486)=11,"X",""))</f>
        <v/>
      </c>
      <c r="T486" s="70" t="str">
        <f aca="false">IF(B486="","",IF(MONTH(B486)=12,"X",""))</f>
        <v/>
      </c>
      <c r="U486" s="58" t="str">
        <f aca="false">IF(E486="","",SUMIF($E$5:$E$1000,E486,$AD$5:$AD$1000))</f>
        <v/>
      </c>
      <c r="V486" s="71" t="str">
        <f aca="false">IF(E486="","",_xlfn.TEXTJOIN(" + ",TRUE(),IF(COUNTIFS($E$5:$E$1000,E486,$C$5:$C$1000,"Auditoría Interna")&gt;0,"Interna",""),IF(COUNTIFS($E$5:$E$1000,E486,$C$5:$C$1000,"Auditoría Externa")&gt;0,"Externa",""),IF(COUNTIFS($E$5:$E$1000,E486,$C$5:$C$1000,"SSF")&gt;0,"SSF",""),IF(COUNTIFS($E$5:$E$1000,E486,$C$5:$C$1000,"Comité de Supervisión")&gt;0,"Comité Sup.",""),IF(COUNTIFS($E$5:$E$1000,E486,$C$5:$C$1000,"Consejo de Administración")&gt;0,"Consejo",""),IF(COUNTIFS($E$5:$E$1000,E486,$C$5:$C$1000,"Otros")&gt;0,"Otros","")))</f>
        <v/>
      </c>
      <c r="W486" s="58" t="str">
        <f aca="false">IF(E486="","",SUMIFS($AD$5:$AD$1000,$E$5:$E$1000,E486,$AA$5:$AA$1000,AA486,$C$5:$C$1000,"&lt;&gt;"&amp;C486))</f>
        <v/>
      </c>
      <c r="X486" s="72"/>
      <c r="Y486" s="68"/>
      <c r="Z486" s="72"/>
      <c r="AA486" s="38" t="str">
        <f aca="false">IF(B486="","",YEAR(B486)*100+MONTH(B486))</f>
        <v/>
      </c>
      <c r="AB486" s="38" t="str">
        <f aca="false">IF(AND(E486&lt;&gt;"",E486=Cruce!$C$5,AD486=1),COUNTIFS($E$5:E486,E486,$AD$5:AD486,1),"")</f>
        <v/>
      </c>
      <c r="AC486" s="38" t="str">
        <f aca="false">IF(E486="","",C486&amp;"|"&amp;X486&amp;"|"&amp;IF(B486="","s/f",TEXT(B486,"yyyymmdd"))&amp;IF(OR(C486="SSF",X486="Visitas Auditoría Interna"),"|"&amp;Y486,""))</f>
        <v/>
      </c>
      <c r="AD486" s="38" t="n">
        <f aca="false">IF(E486="",0,IF(COUNTIFS($E$5:E486,E486,$AC$5:AC486,AC486)=1,1,0))</f>
        <v>0</v>
      </c>
      <c r="AE486" s="38" t="str">
        <f aca="false">IF(OR(E486="",AD486&lt;&gt;1),"",SUBSTITUTE(SUBSTITUTE(C486,"Auditoría ",""),"Consejo de Administración","Consejo")&amp;" – "&amp;IF(B486="","(sin fecha)",DAY(B486)&amp;" de "&amp;CHOOSE(MONTH(B486),"Enero","Febrero","Marzo","Abril","Mayo","Junio","Julio","Agosto","Septiembre","Octubre","Noviembre","Diciembre")&amp;" "&amp;YEAR(B486)))</f>
        <v/>
      </c>
      <c r="AF486" s="38" t="n">
        <f aca="false">IF(E486="",0,IF(COUNTIF($AC$5:AC486,AC486)=1,1,0))</f>
        <v>0</v>
      </c>
    </row>
    <row r="487" customFormat="false" ht="15" hidden="false" customHeight="false" outlineLevel="0" collapsed="false">
      <c r="A487" s="68"/>
      <c r="B487" s="67"/>
      <c r="C487" s="68"/>
      <c r="D487" s="68"/>
      <c r="E487" s="69"/>
      <c r="F487" s="69"/>
      <c r="G487" s="70" t="str">
        <f aca="false">IF(OR(E487="",AND($C$3="",$E$3="")),"",IF(B487="","Sin fecha",IF(AND(OR($C$3="",B487&gt;=$C$3),OR($E$3="",B487&lt;=$E$3)),"Sí","No")))</f>
        <v/>
      </c>
      <c r="H487" s="58" t="str">
        <f aca="false">IF(B487="","",YEAR(B487))</f>
        <v/>
      </c>
      <c r="I487" s="70" t="str">
        <f aca="false">IF(B487="","",IF(MONTH(B487)=1,"X",""))</f>
        <v/>
      </c>
      <c r="J487" s="70" t="str">
        <f aca="false">IF(B487="","",IF(MONTH(B487)=2,"X",""))</f>
        <v/>
      </c>
      <c r="K487" s="70" t="str">
        <f aca="false">IF(B487="","",IF(MONTH(B487)=3,"X",""))</f>
        <v/>
      </c>
      <c r="L487" s="70" t="str">
        <f aca="false">IF(B487="","",IF(MONTH(B487)=4,"X",""))</f>
        <v/>
      </c>
      <c r="M487" s="70" t="str">
        <f aca="false">IF(B487="","",IF(MONTH(B487)=5,"X",""))</f>
        <v/>
      </c>
      <c r="N487" s="70" t="str">
        <f aca="false">IF(B487="","",IF(MONTH(B487)=6,"X",""))</f>
        <v/>
      </c>
      <c r="O487" s="70" t="str">
        <f aca="false">IF(B487="","",IF(MONTH(B487)=7,"X",""))</f>
        <v/>
      </c>
      <c r="P487" s="70" t="str">
        <f aca="false">IF(B487="","",IF(MONTH(B487)=8,"X",""))</f>
        <v/>
      </c>
      <c r="Q487" s="70" t="str">
        <f aca="false">IF(B487="","",IF(MONTH(B487)=9,"X",""))</f>
        <v/>
      </c>
      <c r="R487" s="70" t="str">
        <f aca="false">IF(B487="","",IF(MONTH(B487)=10,"X",""))</f>
        <v/>
      </c>
      <c r="S487" s="70" t="str">
        <f aca="false">IF(B487="","",IF(MONTH(B487)=11,"X",""))</f>
        <v/>
      </c>
      <c r="T487" s="70" t="str">
        <f aca="false">IF(B487="","",IF(MONTH(B487)=12,"X",""))</f>
        <v/>
      </c>
      <c r="U487" s="58" t="str">
        <f aca="false">IF(E487="","",SUMIF($E$5:$E$1000,E487,$AD$5:$AD$1000))</f>
        <v/>
      </c>
      <c r="V487" s="71" t="str">
        <f aca="false">IF(E487="","",_xlfn.TEXTJOIN(" + ",TRUE(),IF(COUNTIFS($E$5:$E$1000,E487,$C$5:$C$1000,"Auditoría Interna")&gt;0,"Interna",""),IF(COUNTIFS($E$5:$E$1000,E487,$C$5:$C$1000,"Auditoría Externa")&gt;0,"Externa",""),IF(COUNTIFS($E$5:$E$1000,E487,$C$5:$C$1000,"SSF")&gt;0,"SSF",""),IF(COUNTIFS($E$5:$E$1000,E487,$C$5:$C$1000,"Comité de Supervisión")&gt;0,"Comité Sup.",""),IF(COUNTIFS($E$5:$E$1000,E487,$C$5:$C$1000,"Consejo de Administración")&gt;0,"Consejo",""),IF(COUNTIFS($E$5:$E$1000,E487,$C$5:$C$1000,"Otros")&gt;0,"Otros","")))</f>
        <v/>
      </c>
      <c r="W487" s="58" t="str">
        <f aca="false">IF(E487="","",SUMIFS($AD$5:$AD$1000,$E$5:$E$1000,E487,$AA$5:$AA$1000,AA487,$C$5:$C$1000,"&lt;&gt;"&amp;C487))</f>
        <v/>
      </c>
      <c r="X487" s="72"/>
      <c r="Y487" s="68"/>
      <c r="Z487" s="72"/>
      <c r="AA487" s="38" t="str">
        <f aca="false">IF(B487="","",YEAR(B487)*100+MONTH(B487))</f>
        <v/>
      </c>
      <c r="AB487" s="38" t="str">
        <f aca="false">IF(AND(E487&lt;&gt;"",E487=Cruce!$C$5,AD487=1),COUNTIFS($E$5:E487,E487,$AD$5:AD487,1),"")</f>
        <v/>
      </c>
      <c r="AC487" s="38" t="str">
        <f aca="false">IF(E487="","",C487&amp;"|"&amp;X487&amp;"|"&amp;IF(B487="","s/f",TEXT(B487,"yyyymmdd"))&amp;IF(OR(C487="SSF",X487="Visitas Auditoría Interna"),"|"&amp;Y487,""))</f>
        <v/>
      </c>
      <c r="AD487" s="38" t="n">
        <f aca="false">IF(E487="",0,IF(COUNTIFS($E$5:E487,E487,$AC$5:AC487,AC487)=1,1,0))</f>
        <v>0</v>
      </c>
      <c r="AE487" s="38" t="str">
        <f aca="false">IF(OR(E487="",AD487&lt;&gt;1),"",SUBSTITUTE(SUBSTITUTE(C487,"Auditoría ",""),"Consejo de Administración","Consejo")&amp;" – "&amp;IF(B487="","(sin fecha)",DAY(B487)&amp;" de "&amp;CHOOSE(MONTH(B487),"Enero","Febrero","Marzo","Abril","Mayo","Junio","Julio","Agosto","Septiembre","Octubre","Noviembre","Diciembre")&amp;" "&amp;YEAR(B487)))</f>
        <v/>
      </c>
      <c r="AF487" s="38" t="n">
        <f aca="false">IF(E487="",0,IF(COUNTIF($AC$5:AC487,AC487)=1,1,0))</f>
        <v>0</v>
      </c>
    </row>
    <row r="488" customFormat="false" ht="15" hidden="false" customHeight="false" outlineLevel="0" collapsed="false">
      <c r="A488" s="68"/>
      <c r="B488" s="67"/>
      <c r="C488" s="68"/>
      <c r="D488" s="68"/>
      <c r="E488" s="69"/>
      <c r="F488" s="69"/>
      <c r="G488" s="70" t="str">
        <f aca="false">IF(OR(E488="",AND($C$3="",$E$3="")),"",IF(B488="","Sin fecha",IF(AND(OR($C$3="",B488&gt;=$C$3),OR($E$3="",B488&lt;=$E$3)),"Sí","No")))</f>
        <v/>
      </c>
      <c r="H488" s="58" t="str">
        <f aca="false">IF(B488="","",YEAR(B488))</f>
        <v/>
      </c>
      <c r="I488" s="70" t="str">
        <f aca="false">IF(B488="","",IF(MONTH(B488)=1,"X",""))</f>
        <v/>
      </c>
      <c r="J488" s="70" t="str">
        <f aca="false">IF(B488="","",IF(MONTH(B488)=2,"X",""))</f>
        <v/>
      </c>
      <c r="K488" s="70" t="str">
        <f aca="false">IF(B488="","",IF(MONTH(B488)=3,"X",""))</f>
        <v/>
      </c>
      <c r="L488" s="70" t="str">
        <f aca="false">IF(B488="","",IF(MONTH(B488)=4,"X",""))</f>
        <v/>
      </c>
      <c r="M488" s="70" t="str">
        <f aca="false">IF(B488="","",IF(MONTH(B488)=5,"X",""))</f>
        <v/>
      </c>
      <c r="N488" s="70" t="str">
        <f aca="false">IF(B488="","",IF(MONTH(B488)=6,"X",""))</f>
        <v/>
      </c>
      <c r="O488" s="70" t="str">
        <f aca="false">IF(B488="","",IF(MONTH(B488)=7,"X",""))</f>
        <v/>
      </c>
      <c r="P488" s="70" t="str">
        <f aca="false">IF(B488="","",IF(MONTH(B488)=8,"X",""))</f>
        <v/>
      </c>
      <c r="Q488" s="70" t="str">
        <f aca="false">IF(B488="","",IF(MONTH(B488)=9,"X",""))</f>
        <v/>
      </c>
      <c r="R488" s="70" t="str">
        <f aca="false">IF(B488="","",IF(MONTH(B488)=10,"X",""))</f>
        <v/>
      </c>
      <c r="S488" s="70" t="str">
        <f aca="false">IF(B488="","",IF(MONTH(B488)=11,"X",""))</f>
        <v/>
      </c>
      <c r="T488" s="70" t="str">
        <f aca="false">IF(B488="","",IF(MONTH(B488)=12,"X",""))</f>
        <v/>
      </c>
      <c r="U488" s="58" t="str">
        <f aca="false">IF(E488="","",SUMIF($E$5:$E$1000,E488,$AD$5:$AD$1000))</f>
        <v/>
      </c>
      <c r="V488" s="71" t="str">
        <f aca="false">IF(E488="","",_xlfn.TEXTJOIN(" + ",TRUE(),IF(COUNTIFS($E$5:$E$1000,E488,$C$5:$C$1000,"Auditoría Interna")&gt;0,"Interna",""),IF(COUNTIFS($E$5:$E$1000,E488,$C$5:$C$1000,"Auditoría Externa")&gt;0,"Externa",""),IF(COUNTIFS($E$5:$E$1000,E488,$C$5:$C$1000,"SSF")&gt;0,"SSF",""),IF(COUNTIFS($E$5:$E$1000,E488,$C$5:$C$1000,"Comité de Supervisión")&gt;0,"Comité Sup.",""),IF(COUNTIFS($E$5:$E$1000,E488,$C$5:$C$1000,"Consejo de Administración")&gt;0,"Consejo",""),IF(COUNTIFS($E$5:$E$1000,E488,$C$5:$C$1000,"Otros")&gt;0,"Otros","")))</f>
        <v/>
      </c>
      <c r="W488" s="58" t="str">
        <f aca="false">IF(E488="","",SUMIFS($AD$5:$AD$1000,$E$5:$E$1000,E488,$AA$5:$AA$1000,AA488,$C$5:$C$1000,"&lt;&gt;"&amp;C488))</f>
        <v/>
      </c>
      <c r="X488" s="72"/>
      <c r="Y488" s="68"/>
      <c r="Z488" s="72"/>
      <c r="AA488" s="38" t="str">
        <f aca="false">IF(B488="","",YEAR(B488)*100+MONTH(B488))</f>
        <v/>
      </c>
      <c r="AB488" s="38" t="str">
        <f aca="false">IF(AND(E488&lt;&gt;"",E488=Cruce!$C$5,AD488=1),COUNTIFS($E$5:E488,E488,$AD$5:AD488,1),"")</f>
        <v/>
      </c>
      <c r="AC488" s="38" t="str">
        <f aca="false">IF(E488="","",C488&amp;"|"&amp;X488&amp;"|"&amp;IF(B488="","s/f",TEXT(B488,"yyyymmdd"))&amp;IF(OR(C488="SSF",X488="Visitas Auditoría Interna"),"|"&amp;Y488,""))</f>
        <v/>
      </c>
      <c r="AD488" s="38" t="n">
        <f aca="false">IF(E488="",0,IF(COUNTIFS($E$5:E488,E488,$AC$5:AC488,AC488)=1,1,0))</f>
        <v>0</v>
      </c>
      <c r="AE488" s="38" t="str">
        <f aca="false">IF(OR(E488="",AD488&lt;&gt;1),"",SUBSTITUTE(SUBSTITUTE(C488,"Auditoría ",""),"Consejo de Administración","Consejo")&amp;" – "&amp;IF(B488="","(sin fecha)",DAY(B488)&amp;" de "&amp;CHOOSE(MONTH(B488),"Enero","Febrero","Marzo","Abril","Mayo","Junio","Julio","Agosto","Septiembre","Octubre","Noviembre","Diciembre")&amp;" "&amp;YEAR(B488)))</f>
        <v/>
      </c>
      <c r="AF488" s="38" t="n">
        <f aca="false">IF(E488="",0,IF(COUNTIF($AC$5:AC488,AC488)=1,1,0))</f>
        <v>0</v>
      </c>
    </row>
    <row r="489" customFormat="false" ht="15" hidden="false" customHeight="false" outlineLevel="0" collapsed="false">
      <c r="A489" s="68"/>
      <c r="B489" s="67"/>
      <c r="C489" s="68"/>
      <c r="D489" s="68"/>
      <c r="E489" s="69"/>
      <c r="F489" s="69"/>
      <c r="G489" s="70" t="str">
        <f aca="false">IF(OR(E489="",AND($C$3="",$E$3="")),"",IF(B489="","Sin fecha",IF(AND(OR($C$3="",B489&gt;=$C$3),OR($E$3="",B489&lt;=$E$3)),"Sí","No")))</f>
        <v/>
      </c>
      <c r="H489" s="58" t="str">
        <f aca="false">IF(B489="","",YEAR(B489))</f>
        <v/>
      </c>
      <c r="I489" s="70" t="str">
        <f aca="false">IF(B489="","",IF(MONTH(B489)=1,"X",""))</f>
        <v/>
      </c>
      <c r="J489" s="70" t="str">
        <f aca="false">IF(B489="","",IF(MONTH(B489)=2,"X",""))</f>
        <v/>
      </c>
      <c r="K489" s="70" t="str">
        <f aca="false">IF(B489="","",IF(MONTH(B489)=3,"X",""))</f>
        <v/>
      </c>
      <c r="L489" s="70" t="str">
        <f aca="false">IF(B489="","",IF(MONTH(B489)=4,"X",""))</f>
        <v/>
      </c>
      <c r="M489" s="70" t="str">
        <f aca="false">IF(B489="","",IF(MONTH(B489)=5,"X",""))</f>
        <v/>
      </c>
      <c r="N489" s="70" t="str">
        <f aca="false">IF(B489="","",IF(MONTH(B489)=6,"X",""))</f>
        <v/>
      </c>
      <c r="O489" s="70" t="str">
        <f aca="false">IF(B489="","",IF(MONTH(B489)=7,"X",""))</f>
        <v/>
      </c>
      <c r="P489" s="70" t="str">
        <f aca="false">IF(B489="","",IF(MONTH(B489)=8,"X",""))</f>
        <v/>
      </c>
      <c r="Q489" s="70" t="str">
        <f aca="false">IF(B489="","",IF(MONTH(B489)=9,"X",""))</f>
        <v/>
      </c>
      <c r="R489" s="70" t="str">
        <f aca="false">IF(B489="","",IF(MONTH(B489)=10,"X",""))</f>
        <v/>
      </c>
      <c r="S489" s="70" t="str">
        <f aca="false">IF(B489="","",IF(MONTH(B489)=11,"X",""))</f>
        <v/>
      </c>
      <c r="T489" s="70" t="str">
        <f aca="false">IF(B489="","",IF(MONTH(B489)=12,"X",""))</f>
        <v/>
      </c>
      <c r="U489" s="58" t="str">
        <f aca="false">IF(E489="","",SUMIF($E$5:$E$1000,E489,$AD$5:$AD$1000))</f>
        <v/>
      </c>
      <c r="V489" s="71" t="str">
        <f aca="false">IF(E489="","",_xlfn.TEXTJOIN(" + ",TRUE(),IF(COUNTIFS($E$5:$E$1000,E489,$C$5:$C$1000,"Auditoría Interna")&gt;0,"Interna",""),IF(COUNTIFS($E$5:$E$1000,E489,$C$5:$C$1000,"Auditoría Externa")&gt;0,"Externa",""),IF(COUNTIFS($E$5:$E$1000,E489,$C$5:$C$1000,"SSF")&gt;0,"SSF",""),IF(COUNTIFS($E$5:$E$1000,E489,$C$5:$C$1000,"Comité de Supervisión")&gt;0,"Comité Sup.",""),IF(COUNTIFS($E$5:$E$1000,E489,$C$5:$C$1000,"Consejo de Administración")&gt;0,"Consejo",""),IF(COUNTIFS($E$5:$E$1000,E489,$C$5:$C$1000,"Otros")&gt;0,"Otros","")))</f>
        <v/>
      </c>
      <c r="W489" s="58" t="str">
        <f aca="false">IF(E489="","",SUMIFS($AD$5:$AD$1000,$E$5:$E$1000,E489,$AA$5:$AA$1000,AA489,$C$5:$C$1000,"&lt;&gt;"&amp;C489))</f>
        <v/>
      </c>
      <c r="X489" s="72"/>
      <c r="Y489" s="68"/>
      <c r="Z489" s="72"/>
      <c r="AA489" s="38" t="str">
        <f aca="false">IF(B489="","",YEAR(B489)*100+MONTH(B489))</f>
        <v/>
      </c>
      <c r="AB489" s="38" t="str">
        <f aca="false">IF(AND(E489&lt;&gt;"",E489=Cruce!$C$5,AD489=1),COUNTIFS($E$5:E489,E489,$AD$5:AD489,1),"")</f>
        <v/>
      </c>
      <c r="AC489" s="38" t="str">
        <f aca="false">IF(E489="","",C489&amp;"|"&amp;X489&amp;"|"&amp;IF(B489="","s/f",TEXT(B489,"yyyymmdd"))&amp;IF(OR(C489="SSF",X489="Visitas Auditoría Interna"),"|"&amp;Y489,""))</f>
        <v/>
      </c>
      <c r="AD489" s="38" t="n">
        <f aca="false">IF(E489="",0,IF(COUNTIFS($E$5:E489,E489,$AC$5:AC489,AC489)=1,1,0))</f>
        <v>0</v>
      </c>
      <c r="AE489" s="38" t="str">
        <f aca="false">IF(OR(E489="",AD489&lt;&gt;1),"",SUBSTITUTE(SUBSTITUTE(C489,"Auditoría ",""),"Consejo de Administración","Consejo")&amp;" – "&amp;IF(B489="","(sin fecha)",DAY(B489)&amp;" de "&amp;CHOOSE(MONTH(B489),"Enero","Febrero","Marzo","Abril","Mayo","Junio","Julio","Agosto","Septiembre","Octubre","Noviembre","Diciembre")&amp;" "&amp;YEAR(B489)))</f>
        <v/>
      </c>
      <c r="AF489" s="38" t="n">
        <f aca="false">IF(E489="",0,IF(COUNTIF($AC$5:AC489,AC489)=1,1,0))</f>
        <v>0</v>
      </c>
    </row>
    <row r="490" customFormat="false" ht="15" hidden="false" customHeight="false" outlineLevel="0" collapsed="false">
      <c r="A490" s="68"/>
      <c r="B490" s="67"/>
      <c r="C490" s="68"/>
      <c r="D490" s="68"/>
      <c r="E490" s="69"/>
      <c r="F490" s="69"/>
      <c r="G490" s="70" t="str">
        <f aca="false">IF(OR(E490="",AND($C$3="",$E$3="")),"",IF(B490="","Sin fecha",IF(AND(OR($C$3="",B490&gt;=$C$3),OR($E$3="",B490&lt;=$E$3)),"Sí","No")))</f>
        <v/>
      </c>
      <c r="H490" s="58" t="str">
        <f aca="false">IF(B490="","",YEAR(B490))</f>
        <v/>
      </c>
      <c r="I490" s="70" t="str">
        <f aca="false">IF(B490="","",IF(MONTH(B490)=1,"X",""))</f>
        <v/>
      </c>
      <c r="J490" s="70" t="str">
        <f aca="false">IF(B490="","",IF(MONTH(B490)=2,"X",""))</f>
        <v/>
      </c>
      <c r="K490" s="70" t="str">
        <f aca="false">IF(B490="","",IF(MONTH(B490)=3,"X",""))</f>
        <v/>
      </c>
      <c r="L490" s="70" t="str">
        <f aca="false">IF(B490="","",IF(MONTH(B490)=4,"X",""))</f>
        <v/>
      </c>
      <c r="M490" s="70" t="str">
        <f aca="false">IF(B490="","",IF(MONTH(B490)=5,"X",""))</f>
        <v/>
      </c>
      <c r="N490" s="70" t="str">
        <f aca="false">IF(B490="","",IF(MONTH(B490)=6,"X",""))</f>
        <v/>
      </c>
      <c r="O490" s="70" t="str">
        <f aca="false">IF(B490="","",IF(MONTH(B490)=7,"X",""))</f>
        <v/>
      </c>
      <c r="P490" s="70" t="str">
        <f aca="false">IF(B490="","",IF(MONTH(B490)=8,"X",""))</f>
        <v/>
      </c>
      <c r="Q490" s="70" t="str">
        <f aca="false">IF(B490="","",IF(MONTH(B490)=9,"X",""))</f>
        <v/>
      </c>
      <c r="R490" s="70" t="str">
        <f aca="false">IF(B490="","",IF(MONTH(B490)=10,"X",""))</f>
        <v/>
      </c>
      <c r="S490" s="70" t="str">
        <f aca="false">IF(B490="","",IF(MONTH(B490)=11,"X",""))</f>
        <v/>
      </c>
      <c r="T490" s="70" t="str">
        <f aca="false">IF(B490="","",IF(MONTH(B490)=12,"X",""))</f>
        <v/>
      </c>
      <c r="U490" s="58" t="str">
        <f aca="false">IF(E490="","",SUMIF($E$5:$E$1000,E490,$AD$5:$AD$1000))</f>
        <v/>
      </c>
      <c r="V490" s="71" t="str">
        <f aca="false">IF(E490="","",_xlfn.TEXTJOIN(" + ",TRUE(),IF(COUNTIFS($E$5:$E$1000,E490,$C$5:$C$1000,"Auditoría Interna")&gt;0,"Interna",""),IF(COUNTIFS($E$5:$E$1000,E490,$C$5:$C$1000,"Auditoría Externa")&gt;0,"Externa",""),IF(COUNTIFS($E$5:$E$1000,E490,$C$5:$C$1000,"SSF")&gt;0,"SSF",""),IF(COUNTIFS($E$5:$E$1000,E490,$C$5:$C$1000,"Comité de Supervisión")&gt;0,"Comité Sup.",""),IF(COUNTIFS($E$5:$E$1000,E490,$C$5:$C$1000,"Consejo de Administración")&gt;0,"Consejo",""),IF(COUNTIFS($E$5:$E$1000,E490,$C$5:$C$1000,"Otros")&gt;0,"Otros","")))</f>
        <v/>
      </c>
      <c r="W490" s="58" t="str">
        <f aca="false">IF(E490="","",SUMIFS($AD$5:$AD$1000,$E$5:$E$1000,E490,$AA$5:$AA$1000,AA490,$C$5:$C$1000,"&lt;&gt;"&amp;C490))</f>
        <v/>
      </c>
      <c r="X490" s="72"/>
      <c r="Y490" s="68"/>
      <c r="Z490" s="72"/>
      <c r="AA490" s="38" t="str">
        <f aca="false">IF(B490="","",YEAR(B490)*100+MONTH(B490))</f>
        <v/>
      </c>
      <c r="AB490" s="38" t="str">
        <f aca="false">IF(AND(E490&lt;&gt;"",E490=Cruce!$C$5,AD490=1),COUNTIFS($E$5:E490,E490,$AD$5:AD490,1),"")</f>
        <v/>
      </c>
      <c r="AC490" s="38" t="str">
        <f aca="false">IF(E490="","",C490&amp;"|"&amp;X490&amp;"|"&amp;IF(B490="","s/f",TEXT(B490,"yyyymmdd"))&amp;IF(OR(C490="SSF",X490="Visitas Auditoría Interna"),"|"&amp;Y490,""))</f>
        <v/>
      </c>
      <c r="AD490" s="38" t="n">
        <f aca="false">IF(E490="",0,IF(COUNTIFS($E$5:E490,E490,$AC$5:AC490,AC490)=1,1,0))</f>
        <v>0</v>
      </c>
      <c r="AE490" s="38" t="str">
        <f aca="false">IF(OR(E490="",AD490&lt;&gt;1),"",SUBSTITUTE(SUBSTITUTE(C490,"Auditoría ",""),"Consejo de Administración","Consejo")&amp;" – "&amp;IF(B490="","(sin fecha)",DAY(B490)&amp;" de "&amp;CHOOSE(MONTH(B490),"Enero","Febrero","Marzo","Abril","Mayo","Junio","Julio","Agosto","Septiembre","Octubre","Noviembre","Diciembre")&amp;" "&amp;YEAR(B490)))</f>
        <v/>
      </c>
      <c r="AF490" s="38" t="n">
        <f aca="false">IF(E490="",0,IF(COUNTIF($AC$5:AC490,AC490)=1,1,0))</f>
        <v>0</v>
      </c>
    </row>
    <row r="491" customFormat="false" ht="15" hidden="false" customHeight="false" outlineLevel="0" collapsed="false">
      <c r="A491" s="68"/>
      <c r="B491" s="67"/>
      <c r="C491" s="68"/>
      <c r="D491" s="68"/>
      <c r="E491" s="69"/>
      <c r="F491" s="69"/>
      <c r="G491" s="70" t="str">
        <f aca="false">IF(OR(E491="",AND($C$3="",$E$3="")),"",IF(B491="","Sin fecha",IF(AND(OR($C$3="",B491&gt;=$C$3),OR($E$3="",B491&lt;=$E$3)),"Sí","No")))</f>
        <v/>
      </c>
      <c r="H491" s="58" t="str">
        <f aca="false">IF(B491="","",YEAR(B491))</f>
        <v/>
      </c>
      <c r="I491" s="70" t="str">
        <f aca="false">IF(B491="","",IF(MONTH(B491)=1,"X",""))</f>
        <v/>
      </c>
      <c r="J491" s="70" t="str">
        <f aca="false">IF(B491="","",IF(MONTH(B491)=2,"X",""))</f>
        <v/>
      </c>
      <c r="K491" s="70" t="str">
        <f aca="false">IF(B491="","",IF(MONTH(B491)=3,"X",""))</f>
        <v/>
      </c>
      <c r="L491" s="70" t="str">
        <f aca="false">IF(B491="","",IF(MONTH(B491)=4,"X",""))</f>
        <v/>
      </c>
      <c r="M491" s="70" t="str">
        <f aca="false">IF(B491="","",IF(MONTH(B491)=5,"X",""))</f>
        <v/>
      </c>
      <c r="N491" s="70" t="str">
        <f aca="false">IF(B491="","",IF(MONTH(B491)=6,"X",""))</f>
        <v/>
      </c>
      <c r="O491" s="70" t="str">
        <f aca="false">IF(B491="","",IF(MONTH(B491)=7,"X",""))</f>
        <v/>
      </c>
      <c r="P491" s="70" t="str">
        <f aca="false">IF(B491="","",IF(MONTH(B491)=8,"X",""))</f>
        <v/>
      </c>
      <c r="Q491" s="70" t="str">
        <f aca="false">IF(B491="","",IF(MONTH(B491)=9,"X",""))</f>
        <v/>
      </c>
      <c r="R491" s="70" t="str">
        <f aca="false">IF(B491="","",IF(MONTH(B491)=10,"X",""))</f>
        <v/>
      </c>
      <c r="S491" s="70" t="str">
        <f aca="false">IF(B491="","",IF(MONTH(B491)=11,"X",""))</f>
        <v/>
      </c>
      <c r="T491" s="70" t="str">
        <f aca="false">IF(B491="","",IF(MONTH(B491)=12,"X",""))</f>
        <v/>
      </c>
      <c r="U491" s="58" t="str">
        <f aca="false">IF(E491="","",SUMIF($E$5:$E$1000,E491,$AD$5:$AD$1000))</f>
        <v/>
      </c>
      <c r="V491" s="71" t="str">
        <f aca="false">IF(E491="","",_xlfn.TEXTJOIN(" + ",TRUE(),IF(COUNTIFS($E$5:$E$1000,E491,$C$5:$C$1000,"Auditoría Interna")&gt;0,"Interna",""),IF(COUNTIFS($E$5:$E$1000,E491,$C$5:$C$1000,"Auditoría Externa")&gt;0,"Externa",""),IF(COUNTIFS($E$5:$E$1000,E491,$C$5:$C$1000,"SSF")&gt;0,"SSF",""),IF(COUNTIFS($E$5:$E$1000,E491,$C$5:$C$1000,"Comité de Supervisión")&gt;0,"Comité Sup.",""),IF(COUNTIFS($E$5:$E$1000,E491,$C$5:$C$1000,"Consejo de Administración")&gt;0,"Consejo",""),IF(COUNTIFS($E$5:$E$1000,E491,$C$5:$C$1000,"Otros")&gt;0,"Otros","")))</f>
        <v/>
      </c>
      <c r="W491" s="58" t="str">
        <f aca="false">IF(E491="","",SUMIFS($AD$5:$AD$1000,$E$5:$E$1000,E491,$AA$5:$AA$1000,AA491,$C$5:$C$1000,"&lt;&gt;"&amp;C491))</f>
        <v/>
      </c>
      <c r="X491" s="72"/>
      <c r="Y491" s="68"/>
      <c r="Z491" s="72"/>
      <c r="AA491" s="38" t="str">
        <f aca="false">IF(B491="","",YEAR(B491)*100+MONTH(B491))</f>
        <v/>
      </c>
      <c r="AB491" s="38" t="str">
        <f aca="false">IF(AND(E491&lt;&gt;"",E491=Cruce!$C$5,AD491=1),COUNTIFS($E$5:E491,E491,$AD$5:AD491,1),"")</f>
        <v/>
      </c>
      <c r="AC491" s="38" t="str">
        <f aca="false">IF(E491="","",C491&amp;"|"&amp;X491&amp;"|"&amp;IF(B491="","s/f",TEXT(B491,"yyyymmdd"))&amp;IF(OR(C491="SSF",X491="Visitas Auditoría Interna"),"|"&amp;Y491,""))</f>
        <v/>
      </c>
      <c r="AD491" s="38" t="n">
        <f aca="false">IF(E491="",0,IF(COUNTIFS($E$5:E491,E491,$AC$5:AC491,AC491)=1,1,0))</f>
        <v>0</v>
      </c>
      <c r="AE491" s="38" t="str">
        <f aca="false">IF(OR(E491="",AD491&lt;&gt;1),"",SUBSTITUTE(SUBSTITUTE(C491,"Auditoría ",""),"Consejo de Administración","Consejo")&amp;" – "&amp;IF(B491="","(sin fecha)",DAY(B491)&amp;" de "&amp;CHOOSE(MONTH(B491),"Enero","Febrero","Marzo","Abril","Mayo","Junio","Julio","Agosto","Septiembre","Octubre","Noviembre","Diciembre")&amp;" "&amp;YEAR(B491)))</f>
        <v/>
      </c>
      <c r="AF491" s="38" t="n">
        <f aca="false">IF(E491="",0,IF(COUNTIF($AC$5:AC491,AC491)=1,1,0))</f>
        <v>0</v>
      </c>
    </row>
    <row r="492" customFormat="false" ht="15" hidden="false" customHeight="false" outlineLevel="0" collapsed="false">
      <c r="A492" s="68"/>
      <c r="B492" s="67"/>
      <c r="C492" s="68"/>
      <c r="D492" s="68"/>
      <c r="E492" s="69"/>
      <c r="F492" s="69"/>
      <c r="G492" s="70" t="str">
        <f aca="false">IF(OR(E492="",AND($C$3="",$E$3="")),"",IF(B492="","Sin fecha",IF(AND(OR($C$3="",B492&gt;=$C$3),OR($E$3="",B492&lt;=$E$3)),"Sí","No")))</f>
        <v/>
      </c>
      <c r="H492" s="58" t="str">
        <f aca="false">IF(B492="","",YEAR(B492))</f>
        <v/>
      </c>
      <c r="I492" s="70" t="str">
        <f aca="false">IF(B492="","",IF(MONTH(B492)=1,"X",""))</f>
        <v/>
      </c>
      <c r="J492" s="70" t="str">
        <f aca="false">IF(B492="","",IF(MONTH(B492)=2,"X",""))</f>
        <v/>
      </c>
      <c r="K492" s="70" t="str">
        <f aca="false">IF(B492="","",IF(MONTH(B492)=3,"X",""))</f>
        <v/>
      </c>
      <c r="L492" s="70" t="str">
        <f aca="false">IF(B492="","",IF(MONTH(B492)=4,"X",""))</f>
        <v/>
      </c>
      <c r="M492" s="70" t="str">
        <f aca="false">IF(B492="","",IF(MONTH(B492)=5,"X",""))</f>
        <v/>
      </c>
      <c r="N492" s="70" t="str">
        <f aca="false">IF(B492="","",IF(MONTH(B492)=6,"X",""))</f>
        <v/>
      </c>
      <c r="O492" s="70" t="str">
        <f aca="false">IF(B492="","",IF(MONTH(B492)=7,"X",""))</f>
        <v/>
      </c>
      <c r="P492" s="70" t="str">
        <f aca="false">IF(B492="","",IF(MONTH(B492)=8,"X",""))</f>
        <v/>
      </c>
      <c r="Q492" s="70" t="str">
        <f aca="false">IF(B492="","",IF(MONTH(B492)=9,"X",""))</f>
        <v/>
      </c>
      <c r="R492" s="70" t="str">
        <f aca="false">IF(B492="","",IF(MONTH(B492)=10,"X",""))</f>
        <v/>
      </c>
      <c r="S492" s="70" t="str">
        <f aca="false">IF(B492="","",IF(MONTH(B492)=11,"X",""))</f>
        <v/>
      </c>
      <c r="T492" s="70" t="str">
        <f aca="false">IF(B492="","",IF(MONTH(B492)=12,"X",""))</f>
        <v/>
      </c>
      <c r="U492" s="58" t="str">
        <f aca="false">IF(E492="","",SUMIF($E$5:$E$1000,E492,$AD$5:$AD$1000))</f>
        <v/>
      </c>
      <c r="V492" s="71" t="str">
        <f aca="false">IF(E492="","",_xlfn.TEXTJOIN(" + ",TRUE(),IF(COUNTIFS($E$5:$E$1000,E492,$C$5:$C$1000,"Auditoría Interna")&gt;0,"Interna",""),IF(COUNTIFS($E$5:$E$1000,E492,$C$5:$C$1000,"Auditoría Externa")&gt;0,"Externa",""),IF(COUNTIFS($E$5:$E$1000,E492,$C$5:$C$1000,"SSF")&gt;0,"SSF",""),IF(COUNTIFS($E$5:$E$1000,E492,$C$5:$C$1000,"Comité de Supervisión")&gt;0,"Comité Sup.",""),IF(COUNTIFS($E$5:$E$1000,E492,$C$5:$C$1000,"Consejo de Administración")&gt;0,"Consejo",""),IF(COUNTIFS($E$5:$E$1000,E492,$C$5:$C$1000,"Otros")&gt;0,"Otros","")))</f>
        <v/>
      </c>
      <c r="W492" s="58" t="str">
        <f aca="false">IF(E492="","",SUMIFS($AD$5:$AD$1000,$E$5:$E$1000,E492,$AA$5:$AA$1000,AA492,$C$5:$C$1000,"&lt;&gt;"&amp;C492))</f>
        <v/>
      </c>
      <c r="X492" s="72"/>
      <c r="Y492" s="68"/>
      <c r="Z492" s="72"/>
      <c r="AA492" s="38" t="str">
        <f aca="false">IF(B492="","",YEAR(B492)*100+MONTH(B492))</f>
        <v/>
      </c>
      <c r="AB492" s="38" t="str">
        <f aca="false">IF(AND(E492&lt;&gt;"",E492=Cruce!$C$5,AD492=1),COUNTIFS($E$5:E492,E492,$AD$5:AD492,1),"")</f>
        <v/>
      </c>
      <c r="AC492" s="38" t="str">
        <f aca="false">IF(E492="","",C492&amp;"|"&amp;X492&amp;"|"&amp;IF(B492="","s/f",TEXT(B492,"yyyymmdd"))&amp;IF(OR(C492="SSF",X492="Visitas Auditoría Interna"),"|"&amp;Y492,""))</f>
        <v/>
      </c>
      <c r="AD492" s="38" t="n">
        <f aca="false">IF(E492="",0,IF(COUNTIFS($E$5:E492,E492,$AC$5:AC492,AC492)=1,1,0))</f>
        <v>0</v>
      </c>
      <c r="AE492" s="38" t="str">
        <f aca="false">IF(OR(E492="",AD492&lt;&gt;1),"",SUBSTITUTE(SUBSTITUTE(C492,"Auditoría ",""),"Consejo de Administración","Consejo")&amp;" – "&amp;IF(B492="","(sin fecha)",DAY(B492)&amp;" de "&amp;CHOOSE(MONTH(B492),"Enero","Febrero","Marzo","Abril","Mayo","Junio","Julio","Agosto","Septiembre","Octubre","Noviembre","Diciembre")&amp;" "&amp;YEAR(B492)))</f>
        <v/>
      </c>
      <c r="AF492" s="38" t="n">
        <f aca="false">IF(E492="",0,IF(COUNTIF($AC$5:AC492,AC492)=1,1,0))</f>
        <v>0</v>
      </c>
    </row>
    <row r="493" customFormat="false" ht="15" hidden="false" customHeight="false" outlineLevel="0" collapsed="false">
      <c r="A493" s="68"/>
      <c r="B493" s="67"/>
      <c r="C493" s="68"/>
      <c r="D493" s="68"/>
      <c r="E493" s="69"/>
      <c r="F493" s="69"/>
      <c r="G493" s="70" t="str">
        <f aca="false">IF(OR(E493="",AND($C$3="",$E$3="")),"",IF(B493="","Sin fecha",IF(AND(OR($C$3="",B493&gt;=$C$3),OR($E$3="",B493&lt;=$E$3)),"Sí","No")))</f>
        <v/>
      </c>
      <c r="H493" s="58" t="str">
        <f aca="false">IF(B493="","",YEAR(B493))</f>
        <v/>
      </c>
      <c r="I493" s="70" t="str">
        <f aca="false">IF(B493="","",IF(MONTH(B493)=1,"X",""))</f>
        <v/>
      </c>
      <c r="J493" s="70" t="str">
        <f aca="false">IF(B493="","",IF(MONTH(B493)=2,"X",""))</f>
        <v/>
      </c>
      <c r="K493" s="70" t="str">
        <f aca="false">IF(B493="","",IF(MONTH(B493)=3,"X",""))</f>
        <v/>
      </c>
      <c r="L493" s="70" t="str">
        <f aca="false">IF(B493="","",IF(MONTH(B493)=4,"X",""))</f>
        <v/>
      </c>
      <c r="M493" s="70" t="str">
        <f aca="false">IF(B493="","",IF(MONTH(B493)=5,"X",""))</f>
        <v/>
      </c>
      <c r="N493" s="70" t="str">
        <f aca="false">IF(B493="","",IF(MONTH(B493)=6,"X",""))</f>
        <v/>
      </c>
      <c r="O493" s="70" t="str">
        <f aca="false">IF(B493="","",IF(MONTH(B493)=7,"X",""))</f>
        <v/>
      </c>
      <c r="P493" s="70" t="str">
        <f aca="false">IF(B493="","",IF(MONTH(B493)=8,"X",""))</f>
        <v/>
      </c>
      <c r="Q493" s="70" t="str">
        <f aca="false">IF(B493="","",IF(MONTH(B493)=9,"X",""))</f>
        <v/>
      </c>
      <c r="R493" s="70" t="str">
        <f aca="false">IF(B493="","",IF(MONTH(B493)=10,"X",""))</f>
        <v/>
      </c>
      <c r="S493" s="70" t="str">
        <f aca="false">IF(B493="","",IF(MONTH(B493)=11,"X",""))</f>
        <v/>
      </c>
      <c r="T493" s="70" t="str">
        <f aca="false">IF(B493="","",IF(MONTH(B493)=12,"X",""))</f>
        <v/>
      </c>
      <c r="U493" s="58" t="str">
        <f aca="false">IF(E493="","",SUMIF($E$5:$E$1000,E493,$AD$5:$AD$1000))</f>
        <v/>
      </c>
      <c r="V493" s="71" t="str">
        <f aca="false">IF(E493="","",_xlfn.TEXTJOIN(" + ",TRUE(),IF(COUNTIFS($E$5:$E$1000,E493,$C$5:$C$1000,"Auditoría Interna")&gt;0,"Interna",""),IF(COUNTIFS($E$5:$E$1000,E493,$C$5:$C$1000,"Auditoría Externa")&gt;0,"Externa",""),IF(COUNTIFS($E$5:$E$1000,E493,$C$5:$C$1000,"SSF")&gt;0,"SSF",""),IF(COUNTIFS($E$5:$E$1000,E493,$C$5:$C$1000,"Comité de Supervisión")&gt;0,"Comité Sup.",""),IF(COUNTIFS($E$5:$E$1000,E493,$C$5:$C$1000,"Consejo de Administración")&gt;0,"Consejo",""),IF(COUNTIFS($E$5:$E$1000,E493,$C$5:$C$1000,"Otros")&gt;0,"Otros","")))</f>
        <v/>
      </c>
      <c r="W493" s="58" t="str">
        <f aca="false">IF(E493="","",SUMIFS($AD$5:$AD$1000,$E$5:$E$1000,E493,$AA$5:$AA$1000,AA493,$C$5:$C$1000,"&lt;&gt;"&amp;C493))</f>
        <v/>
      </c>
      <c r="X493" s="72"/>
      <c r="Y493" s="68"/>
      <c r="Z493" s="72"/>
      <c r="AA493" s="38" t="str">
        <f aca="false">IF(B493="","",YEAR(B493)*100+MONTH(B493))</f>
        <v/>
      </c>
      <c r="AB493" s="38" t="str">
        <f aca="false">IF(AND(E493&lt;&gt;"",E493=Cruce!$C$5,AD493=1),COUNTIFS($E$5:E493,E493,$AD$5:AD493,1),"")</f>
        <v/>
      </c>
      <c r="AC493" s="38" t="str">
        <f aca="false">IF(E493="","",C493&amp;"|"&amp;X493&amp;"|"&amp;IF(B493="","s/f",TEXT(B493,"yyyymmdd"))&amp;IF(OR(C493="SSF",X493="Visitas Auditoría Interna"),"|"&amp;Y493,""))</f>
        <v/>
      </c>
      <c r="AD493" s="38" t="n">
        <f aca="false">IF(E493="",0,IF(COUNTIFS($E$5:E493,E493,$AC$5:AC493,AC493)=1,1,0))</f>
        <v>0</v>
      </c>
      <c r="AE493" s="38" t="str">
        <f aca="false">IF(OR(E493="",AD493&lt;&gt;1),"",SUBSTITUTE(SUBSTITUTE(C493,"Auditoría ",""),"Consejo de Administración","Consejo")&amp;" – "&amp;IF(B493="","(sin fecha)",DAY(B493)&amp;" de "&amp;CHOOSE(MONTH(B493),"Enero","Febrero","Marzo","Abril","Mayo","Junio","Julio","Agosto","Septiembre","Octubre","Noviembre","Diciembre")&amp;" "&amp;YEAR(B493)))</f>
        <v/>
      </c>
      <c r="AF493" s="38" t="n">
        <f aca="false">IF(E493="",0,IF(COUNTIF($AC$5:AC493,AC493)=1,1,0))</f>
        <v>0</v>
      </c>
    </row>
    <row r="494" customFormat="false" ht="15" hidden="false" customHeight="false" outlineLevel="0" collapsed="false">
      <c r="A494" s="68"/>
      <c r="B494" s="67"/>
      <c r="C494" s="68"/>
      <c r="D494" s="68"/>
      <c r="E494" s="69"/>
      <c r="F494" s="69"/>
      <c r="G494" s="70" t="str">
        <f aca="false">IF(OR(E494="",AND($C$3="",$E$3="")),"",IF(B494="","Sin fecha",IF(AND(OR($C$3="",B494&gt;=$C$3),OR($E$3="",B494&lt;=$E$3)),"Sí","No")))</f>
        <v/>
      </c>
      <c r="H494" s="58" t="str">
        <f aca="false">IF(B494="","",YEAR(B494))</f>
        <v/>
      </c>
      <c r="I494" s="70" t="str">
        <f aca="false">IF(B494="","",IF(MONTH(B494)=1,"X",""))</f>
        <v/>
      </c>
      <c r="J494" s="70" t="str">
        <f aca="false">IF(B494="","",IF(MONTH(B494)=2,"X",""))</f>
        <v/>
      </c>
      <c r="K494" s="70" t="str">
        <f aca="false">IF(B494="","",IF(MONTH(B494)=3,"X",""))</f>
        <v/>
      </c>
      <c r="L494" s="70" t="str">
        <f aca="false">IF(B494="","",IF(MONTH(B494)=4,"X",""))</f>
        <v/>
      </c>
      <c r="M494" s="70" t="str">
        <f aca="false">IF(B494="","",IF(MONTH(B494)=5,"X",""))</f>
        <v/>
      </c>
      <c r="N494" s="70" t="str">
        <f aca="false">IF(B494="","",IF(MONTH(B494)=6,"X",""))</f>
        <v/>
      </c>
      <c r="O494" s="70" t="str">
        <f aca="false">IF(B494="","",IF(MONTH(B494)=7,"X",""))</f>
        <v/>
      </c>
      <c r="P494" s="70" t="str">
        <f aca="false">IF(B494="","",IF(MONTH(B494)=8,"X",""))</f>
        <v/>
      </c>
      <c r="Q494" s="70" t="str">
        <f aca="false">IF(B494="","",IF(MONTH(B494)=9,"X",""))</f>
        <v/>
      </c>
      <c r="R494" s="70" t="str">
        <f aca="false">IF(B494="","",IF(MONTH(B494)=10,"X",""))</f>
        <v/>
      </c>
      <c r="S494" s="70" t="str">
        <f aca="false">IF(B494="","",IF(MONTH(B494)=11,"X",""))</f>
        <v/>
      </c>
      <c r="T494" s="70" t="str">
        <f aca="false">IF(B494="","",IF(MONTH(B494)=12,"X",""))</f>
        <v/>
      </c>
      <c r="U494" s="58" t="str">
        <f aca="false">IF(E494="","",SUMIF($E$5:$E$1000,E494,$AD$5:$AD$1000))</f>
        <v/>
      </c>
      <c r="V494" s="71" t="str">
        <f aca="false">IF(E494="","",_xlfn.TEXTJOIN(" + ",TRUE(),IF(COUNTIFS($E$5:$E$1000,E494,$C$5:$C$1000,"Auditoría Interna")&gt;0,"Interna",""),IF(COUNTIFS($E$5:$E$1000,E494,$C$5:$C$1000,"Auditoría Externa")&gt;0,"Externa",""),IF(COUNTIFS($E$5:$E$1000,E494,$C$5:$C$1000,"SSF")&gt;0,"SSF",""),IF(COUNTIFS($E$5:$E$1000,E494,$C$5:$C$1000,"Comité de Supervisión")&gt;0,"Comité Sup.",""),IF(COUNTIFS($E$5:$E$1000,E494,$C$5:$C$1000,"Consejo de Administración")&gt;0,"Consejo",""),IF(COUNTIFS($E$5:$E$1000,E494,$C$5:$C$1000,"Otros")&gt;0,"Otros","")))</f>
        <v/>
      </c>
      <c r="W494" s="58" t="str">
        <f aca="false">IF(E494="","",SUMIFS($AD$5:$AD$1000,$E$5:$E$1000,E494,$AA$5:$AA$1000,AA494,$C$5:$C$1000,"&lt;&gt;"&amp;C494))</f>
        <v/>
      </c>
      <c r="X494" s="72"/>
      <c r="Y494" s="68"/>
      <c r="Z494" s="72"/>
      <c r="AA494" s="38" t="str">
        <f aca="false">IF(B494="","",YEAR(B494)*100+MONTH(B494))</f>
        <v/>
      </c>
      <c r="AB494" s="38" t="str">
        <f aca="false">IF(AND(E494&lt;&gt;"",E494=Cruce!$C$5,AD494=1),COUNTIFS($E$5:E494,E494,$AD$5:AD494,1),"")</f>
        <v/>
      </c>
      <c r="AC494" s="38" t="str">
        <f aca="false">IF(E494="","",C494&amp;"|"&amp;X494&amp;"|"&amp;IF(B494="","s/f",TEXT(B494,"yyyymmdd"))&amp;IF(OR(C494="SSF",X494="Visitas Auditoría Interna"),"|"&amp;Y494,""))</f>
        <v/>
      </c>
      <c r="AD494" s="38" t="n">
        <f aca="false">IF(E494="",0,IF(COUNTIFS($E$5:E494,E494,$AC$5:AC494,AC494)=1,1,0))</f>
        <v>0</v>
      </c>
      <c r="AE494" s="38" t="str">
        <f aca="false">IF(OR(E494="",AD494&lt;&gt;1),"",SUBSTITUTE(SUBSTITUTE(C494,"Auditoría ",""),"Consejo de Administración","Consejo")&amp;" – "&amp;IF(B494="","(sin fecha)",DAY(B494)&amp;" de "&amp;CHOOSE(MONTH(B494),"Enero","Febrero","Marzo","Abril","Mayo","Junio","Julio","Agosto","Septiembre","Octubre","Noviembre","Diciembre")&amp;" "&amp;YEAR(B494)))</f>
        <v/>
      </c>
      <c r="AF494" s="38" t="n">
        <f aca="false">IF(E494="",0,IF(COUNTIF($AC$5:AC494,AC494)=1,1,0))</f>
        <v>0</v>
      </c>
    </row>
    <row r="495" customFormat="false" ht="15" hidden="false" customHeight="false" outlineLevel="0" collapsed="false">
      <c r="A495" s="68"/>
      <c r="B495" s="67"/>
      <c r="C495" s="68"/>
      <c r="D495" s="68"/>
      <c r="E495" s="69"/>
      <c r="F495" s="69"/>
      <c r="G495" s="70" t="str">
        <f aca="false">IF(OR(E495="",AND($C$3="",$E$3="")),"",IF(B495="","Sin fecha",IF(AND(OR($C$3="",B495&gt;=$C$3),OR($E$3="",B495&lt;=$E$3)),"Sí","No")))</f>
        <v/>
      </c>
      <c r="H495" s="58" t="str">
        <f aca="false">IF(B495="","",YEAR(B495))</f>
        <v/>
      </c>
      <c r="I495" s="70" t="str">
        <f aca="false">IF(B495="","",IF(MONTH(B495)=1,"X",""))</f>
        <v/>
      </c>
      <c r="J495" s="70" t="str">
        <f aca="false">IF(B495="","",IF(MONTH(B495)=2,"X",""))</f>
        <v/>
      </c>
      <c r="K495" s="70" t="str">
        <f aca="false">IF(B495="","",IF(MONTH(B495)=3,"X",""))</f>
        <v/>
      </c>
      <c r="L495" s="70" t="str">
        <f aca="false">IF(B495="","",IF(MONTH(B495)=4,"X",""))</f>
        <v/>
      </c>
      <c r="M495" s="70" t="str">
        <f aca="false">IF(B495="","",IF(MONTH(B495)=5,"X",""))</f>
        <v/>
      </c>
      <c r="N495" s="70" t="str">
        <f aca="false">IF(B495="","",IF(MONTH(B495)=6,"X",""))</f>
        <v/>
      </c>
      <c r="O495" s="70" t="str">
        <f aca="false">IF(B495="","",IF(MONTH(B495)=7,"X",""))</f>
        <v/>
      </c>
      <c r="P495" s="70" t="str">
        <f aca="false">IF(B495="","",IF(MONTH(B495)=8,"X",""))</f>
        <v/>
      </c>
      <c r="Q495" s="70" t="str">
        <f aca="false">IF(B495="","",IF(MONTH(B495)=9,"X",""))</f>
        <v/>
      </c>
      <c r="R495" s="70" t="str">
        <f aca="false">IF(B495="","",IF(MONTH(B495)=10,"X",""))</f>
        <v/>
      </c>
      <c r="S495" s="70" t="str">
        <f aca="false">IF(B495="","",IF(MONTH(B495)=11,"X",""))</f>
        <v/>
      </c>
      <c r="T495" s="70" t="str">
        <f aca="false">IF(B495="","",IF(MONTH(B495)=12,"X",""))</f>
        <v/>
      </c>
      <c r="U495" s="58" t="str">
        <f aca="false">IF(E495="","",SUMIF($E$5:$E$1000,E495,$AD$5:$AD$1000))</f>
        <v/>
      </c>
      <c r="V495" s="71" t="str">
        <f aca="false">IF(E495="","",_xlfn.TEXTJOIN(" + ",TRUE(),IF(COUNTIFS($E$5:$E$1000,E495,$C$5:$C$1000,"Auditoría Interna")&gt;0,"Interna",""),IF(COUNTIFS($E$5:$E$1000,E495,$C$5:$C$1000,"Auditoría Externa")&gt;0,"Externa",""),IF(COUNTIFS($E$5:$E$1000,E495,$C$5:$C$1000,"SSF")&gt;0,"SSF",""),IF(COUNTIFS($E$5:$E$1000,E495,$C$5:$C$1000,"Comité de Supervisión")&gt;0,"Comité Sup.",""),IF(COUNTIFS($E$5:$E$1000,E495,$C$5:$C$1000,"Consejo de Administración")&gt;0,"Consejo",""),IF(COUNTIFS($E$5:$E$1000,E495,$C$5:$C$1000,"Otros")&gt;0,"Otros","")))</f>
        <v/>
      </c>
      <c r="W495" s="58" t="str">
        <f aca="false">IF(E495="","",SUMIFS($AD$5:$AD$1000,$E$5:$E$1000,E495,$AA$5:$AA$1000,AA495,$C$5:$C$1000,"&lt;&gt;"&amp;C495))</f>
        <v/>
      </c>
      <c r="X495" s="72"/>
      <c r="Y495" s="68"/>
      <c r="Z495" s="72"/>
      <c r="AA495" s="38" t="str">
        <f aca="false">IF(B495="","",YEAR(B495)*100+MONTH(B495))</f>
        <v/>
      </c>
      <c r="AB495" s="38" t="str">
        <f aca="false">IF(AND(E495&lt;&gt;"",E495=Cruce!$C$5,AD495=1),COUNTIFS($E$5:E495,E495,$AD$5:AD495,1),"")</f>
        <v/>
      </c>
      <c r="AC495" s="38" t="str">
        <f aca="false">IF(E495="","",C495&amp;"|"&amp;X495&amp;"|"&amp;IF(B495="","s/f",TEXT(B495,"yyyymmdd"))&amp;IF(OR(C495="SSF",X495="Visitas Auditoría Interna"),"|"&amp;Y495,""))</f>
        <v/>
      </c>
      <c r="AD495" s="38" t="n">
        <f aca="false">IF(E495="",0,IF(COUNTIFS($E$5:E495,E495,$AC$5:AC495,AC495)=1,1,0))</f>
        <v>0</v>
      </c>
      <c r="AE495" s="38" t="str">
        <f aca="false">IF(OR(E495="",AD495&lt;&gt;1),"",SUBSTITUTE(SUBSTITUTE(C495,"Auditoría ",""),"Consejo de Administración","Consejo")&amp;" – "&amp;IF(B495="","(sin fecha)",DAY(B495)&amp;" de "&amp;CHOOSE(MONTH(B495),"Enero","Febrero","Marzo","Abril","Mayo","Junio","Julio","Agosto","Septiembre","Octubre","Noviembre","Diciembre")&amp;" "&amp;YEAR(B495)))</f>
        <v/>
      </c>
      <c r="AF495" s="38" t="n">
        <f aca="false">IF(E495="",0,IF(COUNTIF($AC$5:AC495,AC495)=1,1,0))</f>
        <v>0</v>
      </c>
    </row>
    <row r="496" customFormat="false" ht="15" hidden="false" customHeight="false" outlineLevel="0" collapsed="false">
      <c r="A496" s="68"/>
      <c r="B496" s="67"/>
      <c r="C496" s="68"/>
      <c r="D496" s="68"/>
      <c r="E496" s="69"/>
      <c r="F496" s="69"/>
      <c r="G496" s="70" t="str">
        <f aca="false">IF(OR(E496="",AND($C$3="",$E$3="")),"",IF(B496="","Sin fecha",IF(AND(OR($C$3="",B496&gt;=$C$3),OR($E$3="",B496&lt;=$E$3)),"Sí","No")))</f>
        <v/>
      </c>
      <c r="H496" s="58" t="str">
        <f aca="false">IF(B496="","",YEAR(B496))</f>
        <v/>
      </c>
      <c r="I496" s="70" t="str">
        <f aca="false">IF(B496="","",IF(MONTH(B496)=1,"X",""))</f>
        <v/>
      </c>
      <c r="J496" s="70" t="str">
        <f aca="false">IF(B496="","",IF(MONTH(B496)=2,"X",""))</f>
        <v/>
      </c>
      <c r="K496" s="70" t="str">
        <f aca="false">IF(B496="","",IF(MONTH(B496)=3,"X",""))</f>
        <v/>
      </c>
      <c r="L496" s="70" t="str">
        <f aca="false">IF(B496="","",IF(MONTH(B496)=4,"X",""))</f>
        <v/>
      </c>
      <c r="M496" s="70" t="str">
        <f aca="false">IF(B496="","",IF(MONTH(B496)=5,"X",""))</f>
        <v/>
      </c>
      <c r="N496" s="70" t="str">
        <f aca="false">IF(B496="","",IF(MONTH(B496)=6,"X",""))</f>
        <v/>
      </c>
      <c r="O496" s="70" t="str">
        <f aca="false">IF(B496="","",IF(MONTH(B496)=7,"X",""))</f>
        <v/>
      </c>
      <c r="P496" s="70" t="str">
        <f aca="false">IF(B496="","",IF(MONTH(B496)=8,"X",""))</f>
        <v/>
      </c>
      <c r="Q496" s="70" t="str">
        <f aca="false">IF(B496="","",IF(MONTH(B496)=9,"X",""))</f>
        <v/>
      </c>
      <c r="R496" s="70" t="str">
        <f aca="false">IF(B496="","",IF(MONTH(B496)=10,"X",""))</f>
        <v/>
      </c>
      <c r="S496" s="70" t="str">
        <f aca="false">IF(B496="","",IF(MONTH(B496)=11,"X",""))</f>
        <v/>
      </c>
      <c r="T496" s="70" t="str">
        <f aca="false">IF(B496="","",IF(MONTH(B496)=12,"X",""))</f>
        <v/>
      </c>
      <c r="U496" s="58" t="str">
        <f aca="false">IF(E496="","",SUMIF($E$5:$E$1000,E496,$AD$5:$AD$1000))</f>
        <v/>
      </c>
      <c r="V496" s="71" t="str">
        <f aca="false">IF(E496="","",_xlfn.TEXTJOIN(" + ",TRUE(),IF(COUNTIFS($E$5:$E$1000,E496,$C$5:$C$1000,"Auditoría Interna")&gt;0,"Interna",""),IF(COUNTIFS($E$5:$E$1000,E496,$C$5:$C$1000,"Auditoría Externa")&gt;0,"Externa",""),IF(COUNTIFS($E$5:$E$1000,E496,$C$5:$C$1000,"SSF")&gt;0,"SSF",""),IF(COUNTIFS($E$5:$E$1000,E496,$C$5:$C$1000,"Comité de Supervisión")&gt;0,"Comité Sup.",""),IF(COUNTIFS($E$5:$E$1000,E496,$C$5:$C$1000,"Consejo de Administración")&gt;0,"Consejo",""),IF(COUNTIFS($E$5:$E$1000,E496,$C$5:$C$1000,"Otros")&gt;0,"Otros","")))</f>
        <v/>
      </c>
      <c r="W496" s="58" t="str">
        <f aca="false">IF(E496="","",SUMIFS($AD$5:$AD$1000,$E$5:$E$1000,E496,$AA$5:$AA$1000,AA496,$C$5:$C$1000,"&lt;&gt;"&amp;C496))</f>
        <v/>
      </c>
      <c r="X496" s="72"/>
      <c r="Y496" s="68"/>
      <c r="Z496" s="72"/>
      <c r="AA496" s="38" t="str">
        <f aca="false">IF(B496="","",YEAR(B496)*100+MONTH(B496))</f>
        <v/>
      </c>
      <c r="AB496" s="38" t="str">
        <f aca="false">IF(AND(E496&lt;&gt;"",E496=Cruce!$C$5,AD496=1),COUNTIFS($E$5:E496,E496,$AD$5:AD496,1),"")</f>
        <v/>
      </c>
      <c r="AC496" s="38" t="str">
        <f aca="false">IF(E496="","",C496&amp;"|"&amp;X496&amp;"|"&amp;IF(B496="","s/f",TEXT(B496,"yyyymmdd"))&amp;IF(OR(C496="SSF",X496="Visitas Auditoría Interna"),"|"&amp;Y496,""))</f>
        <v/>
      </c>
      <c r="AD496" s="38" t="n">
        <f aca="false">IF(E496="",0,IF(COUNTIFS($E$5:E496,E496,$AC$5:AC496,AC496)=1,1,0))</f>
        <v>0</v>
      </c>
      <c r="AE496" s="38" t="str">
        <f aca="false">IF(OR(E496="",AD496&lt;&gt;1),"",SUBSTITUTE(SUBSTITUTE(C496,"Auditoría ",""),"Consejo de Administración","Consejo")&amp;" – "&amp;IF(B496="","(sin fecha)",DAY(B496)&amp;" de "&amp;CHOOSE(MONTH(B496),"Enero","Febrero","Marzo","Abril","Mayo","Junio","Julio","Agosto","Septiembre","Octubre","Noviembre","Diciembre")&amp;" "&amp;YEAR(B496)))</f>
        <v/>
      </c>
      <c r="AF496" s="38" t="n">
        <f aca="false">IF(E496="",0,IF(COUNTIF($AC$5:AC496,AC496)=1,1,0))</f>
        <v>0</v>
      </c>
    </row>
    <row r="497" customFormat="false" ht="15" hidden="false" customHeight="false" outlineLevel="0" collapsed="false">
      <c r="A497" s="68"/>
      <c r="B497" s="67"/>
      <c r="C497" s="68"/>
      <c r="D497" s="68"/>
      <c r="E497" s="69"/>
      <c r="F497" s="69"/>
      <c r="G497" s="70" t="str">
        <f aca="false">IF(OR(E497="",AND($C$3="",$E$3="")),"",IF(B497="","Sin fecha",IF(AND(OR($C$3="",B497&gt;=$C$3),OR($E$3="",B497&lt;=$E$3)),"Sí","No")))</f>
        <v/>
      </c>
      <c r="H497" s="58" t="str">
        <f aca="false">IF(B497="","",YEAR(B497))</f>
        <v/>
      </c>
      <c r="I497" s="70" t="str">
        <f aca="false">IF(B497="","",IF(MONTH(B497)=1,"X",""))</f>
        <v/>
      </c>
      <c r="J497" s="70" t="str">
        <f aca="false">IF(B497="","",IF(MONTH(B497)=2,"X",""))</f>
        <v/>
      </c>
      <c r="K497" s="70" t="str">
        <f aca="false">IF(B497="","",IF(MONTH(B497)=3,"X",""))</f>
        <v/>
      </c>
      <c r="L497" s="70" t="str">
        <f aca="false">IF(B497="","",IF(MONTH(B497)=4,"X",""))</f>
        <v/>
      </c>
      <c r="M497" s="70" t="str">
        <f aca="false">IF(B497="","",IF(MONTH(B497)=5,"X",""))</f>
        <v/>
      </c>
      <c r="N497" s="70" t="str">
        <f aca="false">IF(B497="","",IF(MONTH(B497)=6,"X",""))</f>
        <v/>
      </c>
      <c r="O497" s="70" t="str">
        <f aca="false">IF(B497="","",IF(MONTH(B497)=7,"X",""))</f>
        <v/>
      </c>
      <c r="P497" s="70" t="str">
        <f aca="false">IF(B497="","",IF(MONTH(B497)=8,"X",""))</f>
        <v/>
      </c>
      <c r="Q497" s="70" t="str">
        <f aca="false">IF(B497="","",IF(MONTH(B497)=9,"X",""))</f>
        <v/>
      </c>
      <c r="R497" s="70" t="str">
        <f aca="false">IF(B497="","",IF(MONTH(B497)=10,"X",""))</f>
        <v/>
      </c>
      <c r="S497" s="70" t="str">
        <f aca="false">IF(B497="","",IF(MONTH(B497)=11,"X",""))</f>
        <v/>
      </c>
      <c r="T497" s="70" t="str">
        <f aca="false">IF(B497="","",IF(MONTH(B497)=12,"X",""))</f>
        <v/>
      </c>
      <c r="U497" s="58" t="str">
        <f aca="false">IF(E497="","",SUMIF($E$5:$E$1000,E497,$AD$5:$AD$1000))</f>
        <v/>
      </c>
      <c r="V497" s="71" t="str">
        <f aca="false">IF(E497="","",_xlfn.TEXTJOIN(" + ",TRUE(),IF(COUNTIFS($E$5:$E$1000,E497,$C$5:$C$1000,"Auditoría Interna")&gt;0,"Interna",""),IF(COUNTIFS($E$5:$E$1000,E497,$C$5:$C$1000,"Auditoría Externa")&gt;0,"Externa",""),IF(COUNTIFS($E$5:$E$1000,E497,$C$5:$C$1000,"SSF")&gt;0,"SSF",""),IF(COUNTIFS($E$5:$E$1000,E497,$C$5:$C$1000,"Comité de Supervisión")&gt;0,"Comité Sup.",""),IF(COUNTIFS($E$5:$E$1000,E497,$C$5:$C$1000,"Consejo de Administración")&gt;0,"Consejo",""),IF(COUNTIFS($E$5:$E$1000,E497,$C$5:$C$1000,"Otros")&gt;0,"Otros","")))</f>
        <v/>
      </c>
      <c r="W497" s="58" t="str">
        <f aca="false">IF(E497="","",SUMIFS($AD$5:$AD$1000,$E$5:$E$1000,E497,$AA$5:$AA$1000,AA497,$C$5:$C$1000,"&lt;&gt;"&amp;C497))</f>
        <v/>
      </c>
      <c r="X497" s="72"/>
      <c r="Y497" s="68"/>
      <c r="Z497" s="72"/>
      <c r="AA497" s="38" t="str">
        <f aca="false">IF(B497="","",YEAR(B497)*100+MONTH(B497))</f>
        <v/>
      </c>
      <c r="AB497" s="38" t="str">
        <f aca="false">IF(AND(E497&lt;&gt;"",E497=Cruce!$C$5,AD497=1),COUNTIFS($E$5:E497,E497,$AD$5:AD497,1),"")</f>
        <v/>
      </c>
      <c r="AC497" s="38" t="str">
        <f aca="false">IF(E497="","",C497&amp;"|"&amp;X497&amp;"|"&amp;IF(B497="","s/f",TEXT(B497,"yyyymmdd"))&amp;IF(OR(C497="SSF",X497="Visitas Auditoría Interna"),"|"&amp;Y497,""))</f>
        <v/>
      </c>
      <c r="AD497" s="38" t="n">
        <f aca="false">IF(E497="",0,IF(COUNTIFS($E$5:E497,E497,$AC$5:AC497,AC497)=1,1,0))</f>
        <v>0</v>
      </c>
      <c r="AE497" s="38" t="str">
        <f aca="false">IF(OR(E497="",AD497&lt;&gt;1),"",SUBSTITUTE(SUBSTITUTE(C497,"Auditoría ",""),"Consejo de Administración","Consejo")&amp;" – "&amp;IF(B497="","(sin fecha)",DAY(B497)&amp;" de "&amp;CHOOSE(MONTH(B497),"Enero","Febrero","Marzo","Abril","Mayo","Junio","Julio","Agosto","Septiembre","Octubre","Noviembre","Diciembre")&amp;" "&amp;YEAR(B497)))</f>
        <v/>
      </c>
      <c r="AF497" s="38" t="n">
        <f aca="false">IF(E497="",0,IF(COUNTIF($AC$5:AC497,AC497)=1,1,0))</f>
        <v>0</v>
      </c>
    </row>
    <row r="498" customFormat="false" ht="15" hidden="false" customHeight="false" outlineLevel="0" collapsed="false">
      <c r="A498" s="68"/>
      <c r="B498" s="67"/>
      <c r="C498" s="68"/>
      <c r="D498" s="68"/>
      <c r="E498" s="69"/>
      <c r="F498" s="69"/>
      <c r="G498" s="70" t="str">
        <f aca="false">IF(OR(E498="",AND($C$3="",$E$3="")),"",IF(B498="","Sin fecha",IF(AND(OR($C$3="",B498&gt;=$C$3),OR($E$3="",B498&lt;=$E$3)),"Sí","No")))</f>
        <v/>
      </c>
      <c r="H498" s="58" t="str">
        <f aca="false">IF(B498="","",YEAR(B498))</f>
        <v/>
      </c>
      <c r="I498" s="70" t="str">
        <f aca="false">IF(B498="","",IF(MONTH(B498)=1,"X",""))</f>
        <v/>
      </c>
      <c r="J498" s="70" t="str">
        <f aca="false">IF(B498="","",IF(MONTH(B498)=2,"X",""))</f>
        <v/>
      </c>
      <c r="K498" s="70" t="str">
        <f aca="false">IF(B498="","",IF(MONTH(B498)=3,"X",""))</f>
        <v/>
      </c>
      <c r="L498" s="70" t="str">
        <f aca="false">IF(B498="","",IF(MONTH(B498)=4,"X",""))</f>
        <v/>
      </c>
      <c r="M498" s="70" t="str">
        <f aca="false">IF(B498="","",IF(MONTH(B498)=5,"X",""))</f>
        <v/>
      </c>
      <c r="N498" s="70" t="str">
        <f aca="false">IF(B498="","",IF(MONTH(B498)=6,"X",""))</f>
        <v/>
      </c>
      <c r="O498" s="70" t="str">
        <f aca="false">IF(B498="","",IF(MONTH(B498)=7,"X",""))</f>
        <v/>
      </c>
      <c r="P498" s="70" t="str">
        <f aca="false">IF(B498="","",IF(MONTH(B498)=8,"X",""))</f>
        <v/>
      </c>
      <c r="Q498" s="70" t="str">
        <f aca="false">IF(B498="","",IF(MONTH(B498)=9,"X",""))</f>
        <v/>
      </c>
      <c r="R498" s="70" t="str">
        <f aca="false">IF(B498="","",IF(MONTH(B498)=10,"X",""))</f>
        <v/>
      </c>
      <c r="S498" s="70" t="str">
        <f aca="false">IF(B498="","",IF(MONTH(B498)=11,"X",""))</f>
        <v/>
      </c>
      <c r="T498" s="70" t="str">
        <f aca="false">IF(B498="","",IF(MONTH(B498)=12,"X",""))</f>
        <v/>
      </c>
      <c r="U498" s="58" t="str">
        <f aca="false">IF(E498="","",SUMIF($E$5:$E$1000,E498,$AD$5:$AD$1000))</f>
        <v/>
      </c>
      <c r="V498" s="71" t="str">
        <f aca="false">IF(E498="","",_xlfn.TEXTJOIN(" + ",TRUE(),IF(COUNTIFS($E$5:$E$1000,E498,$C$5:$C$1000,"Auditoría Interna")&gt;0,"Interna",""),IF(COUNTIFS($E$5:$E$1000,E498,$C$5:$C$1000,"Auditoría Externa")&gt;0,"Externa",""),IF(COUNTIFS($E$5:$E$1000,E498,$C$5:$C$1000,"SSF")&gt;0,"SSF",""),IF(COUNTIFS($E$5:$E$1000,E498,$C$5:$C$1000,"Comité de Supervisión")&gt;0,"Comité Sup.",""),IF(COUNTIFS($E$5:$E$1000,E498,$C$5:$C$1000,"Consejo de Administración")&gt;0,"Consejo",""),IF(COUNTIFS($E$5:$E$1000,E498,$C$5:$C$1000,"Otros")&gt;0,"Otros","")))</f>
        <v/>
      </c>
      <c r="W498" s="58" t="str">
        <f aca="false">IF(E498="","",SUMIFS($AD$5:$AD$1000,$E$5:$E$1000,E498,$AA$5:$AA$1000,AA498,$C$5:$C$1000,"&lt;&gt;"&amp;C498))</f>
        <v/>
      </c>
      <c r="X498" s="72"/>
      <c r="Y498" s="68"/>
      <c r="Z498" s="72"/>
      <c r="AA498" s="38" t="str">
        <f aca="false">IF(B498="","",YEAR(B498)*100+MONTH(B498))</f>
        <v/>
      </c>
      <c r="AB498" s="38" t="str">
        <f aca="false">IF(AND(E498&lt;&gt;"",E498=Cruce!$C$5,AD498=1),COUNTIFS($E$5:E498,E498,$AD$5:AD498,1),"")</f>
        <v/>
      </c>
      <c r="AC498" s="38" t="str">
        <f aca="false">IF(E498="","",C498&amp;"|"&amp;X498&amp;"|"&amp;IF(B498="","s/f",TEXT(B498,"yyyymmdd"))&amp;IF(OR(C498="SSF",X498="Visitas Auditoría Interna"),"|"&amp;Y498,""))</f>
        <v/>
      </c>
      <c r="AD498" s="38" t="n">
        <f aca="false">IF(E498="",0,IF(COUNTIFS($E$5:E498,E498,$AC$5:AC498,AC498)=1,1,0))</f>
        <v>0</v>
      </c>
      <c r="AE498" s="38" t="str">
        <f aca="false">IF(OR(E498="",AD498&lt;&gt;1),"",SUBSTITUTE(SUBSTITUTE(C498,"Auditoría ",""),"Consejo de Administración","Consejo")&amp;" – "&amp;IF(B498="","(sin fecha)",DAY(B498)&amp;" de "&amp;CHOOSE(MONTH(B498),"Enero","Febrero","Marzo","Abril","Mayo","Junio","Julio","Agosto","Septiembre","Octubre","Noviembre","Diciembre")&amp;" "&amp;YEAR(B498)))</f>
        <v/>
      </c>
      <c r="AF498" s="38" t="n">
        <f aca="false">IF(E498="",0,IF(COUNTIF($AC$5:AC498,AC498)=1,1,0))</f>
        <v>0</v>
      </c>
    </row>
    <row r="499" customFormat="false" ht="15" hidden="false" customHeight="false" outlineLevel="0" collapsed="false">
      <c r="A499" s="68"/>
      <c r="B499" s="67"/>
      <c r="C499" s="68"/>
      <c r="D499" s="68"/>
      <c r="E499" s="69"/>
      <c r="F499" s="69"/>
      <c r="G499" s="70" t="str">
        <f aca="false">IF(OR(E499="",AND($C$3="",$E$3="")),"",IF(B499="","Sin fecha",IF(AND(OR($C$3="",B499&gt;=$C$3),OR($E$3="",B499&lt;=$E$3)),"Sí","No")))</f>
        <v/>
      </c>
      <c r="H499" s="58" t="str">
        <f aca="false">IF(B499="","",YEAR(B499))</f>
        <v/>
      </c>
      <c r="I499" s="70" t="str">
        <f aca="false">IF(B499="","",IF(MONTH(B499)=1,"X",""))</f>
        <v/>
      </c>
      <c r="J499" s="70" t="str">
        <f aca="false">IF(B499="","",IF(MONTH(B499)=2,"X",""))</f>
        <v/>
      </c>
      <c r="K499" s="70" t="str">
        <f aca="false">IF(B499="","",IF(MONTH(B499)=3,"X",""))</f>
        <v/>
      </c>
      <c r="L499" s="70" t="str">
        <f aca="false">IF(B499="","",IF(MONTH(B499)=4,"X",""))</f>
        <v/>
      </c>
      <c r="M499" s="70" t="str">
        <f aca="false">IF(B499="","",IF(MONTH(B499)=5,"X",""))</f>
        <v/>
      </c>
      <c r="N499" s="70" t="str">
        <f aca="false">IF(B499="","",IF(MONTH(B499)=6,"X",""))</f>
        <v/>
      </c>
      <c r="O499" s="70" t="str">
        <f aca="false">IF(B499="","",IF(MONTH(B499)=7,"X",""))</f>
        <v/>
      </c>
      <c r="P499" s="70" t="str">
        <f aca="false">IF(B499="","",IF(MONTH(B499)=8,"X",""))</f>
        <v/>
      </c>
      <c r="Q499" s="70" t="str">
        <f aca="false">IF(B499="","",IF(MONTH(B499)=9,"X",""))</f>
        <v/>
      </c>
      <c r="R499" s="70" t="str">
        <f aca="false">IF(B499="","",IF(MONTH(B499)=10,"X",""))</f>
        <v/>
      </c>
      <c r="S499" s="70" t="str">
        <f aca="false">IF(B499="","",IF(MONTH(B499)=11,"X",""))</f>
        <v/>
      </c>
      <c r="T499" s="70" t="str">
        <f aca="false">IF(B499="","",IF(MONTH(B499)=12,"X",""))</f>
        <v/>
      </c>
      <c r="U499" s="58" t="str">
        <f aca="false">IF(E499="","",SUMIF($E$5:$E$1000,E499,$AD$5:$AD$1000))</f>
        <v/>
      </c>
      <c r="V499" s="71" t="str">
        <f aca="false">IF(E499="","",_xlfn.TEXTJOIN(" + ",TRUE(),IF(COUNTIFS($E$5:$E$1000,E499,$C$5:$C$1000,"Auditoría Interna")&gt;0,"Interna",""),IF(COUNTIFS($E$5:$E$1000,E499,$C$5:$C$1000,"Auditoría Externa")&gt;0,"Externa",""),IF(COUNTIFS($E$5:$E$1000,E499,$C$5:$C$1000,"SSF")&gt;0,"SSF",""),IF(COUNTIFS($E$5:$E$1000,E499,$C$5:$C$1000,"Comité de Supervisión")&gt;0,"Comité Sup.",""),IF(COUNTIFS($E$5:$E$1000,E499,$C$5:$C$1000,"Consejo de Administración")&gt;0,"Consejo",""),IF(COUNTIFS($E$5:$E$1000,E499,$C$5:$C$1000,"Otros")&gt;0,"Otros","")))</f>
        <v/>
      </c>
      <c r="W499" s="58" t="str">
        <f aca="false">IF(E499="","",SUMIFS($AD$5:$AD$1000,$E$5:$E$1000,E499,$AA$5:$AA$1000,AA499,$C$5:$C$1000,"&lt;&gt;"&amp;C499))</f>
        <v/>
      </c>
      <c r="X499" s="72"/>
      <c r="Y499" s="68"/>
      <c r="Z499" s="72"/>
      <c r="AA499" s="38" t="str">
        <f aca="false">IF(B499="","",YEAR(B499)*100+MONTH(B499))</f>
        <v/>
      </c>
      <c r="AB499" s="38" t="str">
        <f aca="false">IF(AND(E499&lt;&gt;"",E499=Cruce!$C$5,AD499=1),COUNTIFS($E$5:E499,E499,$AD$5:AD499,1),"")</f>
        <v/>
      </c>
      <c r="AC499" s="38" t="str">
        <f aca="false">IF(E499="","",C499&amp;"|"&amp;X499&amp;"|"&amp;IF(B499="","s/f",TEXT(B499,"yyyymmdd"))&amp;IF(OR(C499="SSF",X499="Visitas Auditoría Interna"),"|"&amp;Y499,""))</f>
        <v/>
      </c>
      <c r="AD499" s="38" t="n">
        <f aca="false">IF(E499="",0,IF(COUNTIFS($E$5:E499,E499,$AC$5:AC499,AC499)=1,1,0))</f>
        <v>0</v>
      </c>
      <c r="AE499" s="38" t="str">
        <f aca="false">IF(OR(E499="",AD499&lt;&gt;1),"",SUBSTITUTE(SUBSTITUTE(C499,"Auditoría ",""),"Consejo de Administración","Consejo")&amp;" – "&amp;IF(B499="","(sin fecha)",DAY(B499)&amp;" de "&amp;CHOOSE(MONTH(B499),"Enero","Febrero","Marzo","Abril","Mayo","Junio","Julio","Agosto","Septiembre","Octubre","Noviembre","Diciembre")&amp;" "&amp;YEAR(B499)))</f>
        <v/>
      </c>
      <c r="AF499" s="38" t="n">
        <f aca="false">IF(E499="",0,IF(COUNTIF($AC$5:AC499,AC499)=1,1,0))</f>
        <v>0</v>
      </c>
    </row>
    <row r="500" customFormat="false" ht="15" hidden="false" customHeight="false" outlineLevel="0" collapsed="false">
      <c r="A500" s="68"/>
      <c r="B500" s="67"/>
      <c r="C500" s="68"/>
      <c r="D500" s="68"/>
      <c r="E500" s="69"/>
      <c r="F500" s="69"/>
      <c r="G500" s="70" t="str">
        <f aca="false">IF(OR(E500="",AND($C$3="",$E$3="")),"",IF(B500="","Sin fecha",IF(AND(OR($C$3="",B500&gt;=$C$3),OR($E$3="",B500&lt;=$E$3)),"Sí","No")))</f>
        <v/>
      </c>
      <c r="H500" s="58" t="str">
        <f aca="false">IF(B500="","",YEAR(B500))</f>
        <v/>
      </c>
      <c r="I500" s="70" t="str">
        <f aca="false">IF(B500="","",IF(MONTH(B500)=1,"X",""))</f>
        <v/>
      </c>
      <c r="J500" s="70" t="str">
        <f aca="false">IF(B500="","",IF(MONTH(B500)=2,"X",""))</f>
        <v/>
      </c>
      <c r="K500" s="70" t="str">
        <f aca="false">IF(B500="","",IF(MONTH(B500)=3,"X",""))</f>
        <v/>
      </c>
      <c r="L500" s="70" t="str">
        <f aca="false">IF(B500="","",IF(MONTH(B500)=4,"X",""))</f>
        <v/>
      </c>
      <c r="M500" s="70" t="str">
        <f aca="false">IF(B500="","",IF(MONTH(B500)=5,"X",""))</f>
        <v/>
      </c>
      <c r="N500" s="70" t="str">
        <f aca="false">IF(B500="","",IF(MONTH(B500)=6,"X",""))</f>
        <v/>
      </c>
      <c r="O500" s="70" t="str">
        <f aca="false">IF(B500="","",IF(MONTH(B500)=7,"X",""))</f>
        <v/>
      </c>
      <c r="P500" s="70" t="str">
        <f aca="false">IF(B500="","",IF(MONTH(B500)=8,"X",""))</f>
        <v/>
      </c>
      <c r="Q500" s="70" t="str">
        <f aca="false">IF(B500="","",IF(MONTH(B500)=9,"X",""))</f>
        <v/>
      </c>
      <c r="R500" s="70" t="str">
        <f aca="false">IF(B500="","",IF(MONTH(B500)=10,"X",""))</f>
        <v/>
      </c>
      <c r="S500" s="70" t="str">
        <f aca="false">IF(B500="","",IF(MONTH(B500)=11,"X",""))</f>
        <v/>
      </c>
      <c r="T500" s="70" t="str">
        <f aca="false">IF(B500="","",IF(MONTH(B500)=12,"X",""))</f>
        <v/>
      </c>
      <c r="U500" s="58" t="str">
        <f aca="false">IF(E500="","",SUMIF($E$5:$E$1000,E500,$AD$5:$AD$1000))</f>
        <v/>
      </c>
      <c r="V500" s="71" t="str">
        <f aca="false">IF(E500="","",_xlfn.TEXTJOIN(" + ",TRUE(),IF(COUNTIFS($E$5:$E$1000,E500,$C$5:$C$1000,"Auditoría Interna")&gt;0,"Interna",""),IF(COUNTIFS($E$5:$E$1000,E500,$C$5:$C$1000,"Auditoría Externa")&gt;0,"Externa",""),IF(COUNTIFS($E$5:$E$1000,E500,$C$5:$C$1000,"SSF")&gt;0,"SSF",""),IF(COUNTIFS($E$5:$E$1000,E500,$C$5:$C$1000,"Comité de Supervisión")&gt;0,"Comité Sup.",""),IF(COUNTIFS($E$5:$E$1000,E500,$C$5:$C$1000,"Consejo de Administración")&gt;0,"Consejo",""),IF(COUNTIFS($E$5:$E$1000,E500,$C$5:$C$1000,"Otros")&gt;0,"Otros","")))</f>
        <v/>
      </c>
      <c r="W500" s="58" t="str">
        <f aca="false">IF(E500="","",SUMIFS($AD$5:$AD$1000,$E$5:$E$1000,E500,$AA$5:$AA$1000,AA500,$C$5:$C$1000,"&lt;&gt;"&amp;C500))</f>
        <v/>
      </c>
      <c r="X500" s="72"/>
      <c r="Y500" s="68"/>
      <c r="Z500" s="72"/>
      <c r="AA500" s="38" t="str">
        <f aca="false">IF(B500="","",YEAR(B500)*100+MONTH(B500))</f>
        <v/>
      </c>
      <c r="AB500" s="38" t="str">
        <f aca="false">IF(AND(E500&lt;&gt;"",E500=Cruce!$C$5,AD500=1),COUNTIFS($E$5:E500,E500,$AD$5:AD500,1),"")</f>
        <v/>
      </c>
      <c r="AC500" s="38" t="str">
        <f aca="false">IF(E500="","",C500&amp;"|"&amp;X500&amp;"|"&amp;IF(B500="","s/f",TEXT(B500,"yyyymmdd"))&amp;IF(OR(C500="SSF",X500="Visitas Auditoría Interna"),"|"&amp;Y500,""))</f>
        <v/>
      </c>
      <c r="AD500" s="38" t="n">
        <f aca="false">IF(E500="",0,IF(COUNTIFS($E$5:E500,E500,$AC$5:AC500,AC500)=1,1,0))</f>
        <v>0</v>
      </c>
      <c r="AE500" s="38" t="str">
        <f aca="false">IF(OR(E500="",AD500&lt;&gt;1),"",SUBSTITUTE(SUBSTITUTE(C500,"Auditoría ",""),"Consejo de Administración","Consejo")&amp;" – "&amp;IF(B500="","(sin fecha)",DAY(B500)&amp;" de "&amp;CHOOSE(MONTH(B500),"Enero","Febrero","Marzo","Abril","Mayo","Junio","Julio","Agosto","Septiembre","Octubre","Noviembre","Diciembre")&amp;" "&amp;YEAR(B500)))</f>
        <v/>
      </c>
      <c r="AF500" s="38" t="n">
        <f aca="false">IF(E500="",0,IF(COUNTIF($AC$5:AC500,AC500)=1,1,0))</f>
        <v>0</v>
      </c>
    </row>
    <row r="501" customFormat="false" ht="15" hidden="false" customHeight="false" outlineLevel="0" collapsed="false">
      <c r="A501" s="68"/>
      <c r="B501" s="67"/>
      <c r="C501" s="68"/>
      <c r="D501" s="68"/>
      <c r="E501" s="69"/>
      <c r="F501" s="69"/>
      <c r="G501" s="70" t="str">
        <f aca="false">IF(OR(E501="",AND($C$3="",$E$3="")),"",IF(B501="","Sin fecha",IF(AND(OR($C$3="",B501&gt;=$C$3),OR($E$3="",B501&lt;=$E$3)),"Sí","No")))</f>
        <v/>
      </c>
      <c r="H501" s="58" t="str">
        <f aca="false">IF(B501="","",YEAR(B501))</f>
        <v/>
      </c>
      <c r="I501" s="70" t="str">
        <f aca="false">IF(B501="","",IF(MONTH(B501)=1,"X",""))</f>
        <v/>
      </c>
      <c r="J501" s="70" t="str">
        <f aca="false">IF(B501="","",IF(MONTH(B501)=2,"X",""))</f>
        <v/>
      </c>
      <c r="K501" s="70" t="str">
        <f aca="false">IF(B501="","",IF(MONTH(B501)=3,"X",""))</f>
        <v/>
      </c>
      <c r="L501" s="70" t="str">
        <f aca="false">IF(B501="","",IF(MONTH(B501)=4,"X",""))</f>
        <v/>
      </c>
      <c r="M501" s="70" t="str">
        <f aca="false">IF(B501="","",IF(MONTH(B501)=5,"X",""))</f>
        <v/>
      </c>
      <c r="N501" s="70" t="str">
        <f aca="false">IF(B501="","",IF(MONTH(B501)=6,"X",""))</f>
        <v/>
      </c>
      <c r="O501" s="70" t="str">
        <f aca="false">IF(B501="","",IF(MONTH(B501)=7,"X",""))</f>
        <v/>
      </c>
      <c r="P501" s="70" t="str">
        <f aca="false">IF(B501="","",IF(MONTH(B501)=8,"X",""))</f>
        <v/>
      </c>
      <c r="Q501" s="70" t="str">
        <f aca="false">IF(B501="","",IF(MONTH(B501)=9,"X",""))</f>
        <v/>
      </c>
      <c r="R501" s="70" t="str">
        <f aca="false">IF(B501="","",IF(MONTH(B501)=10,"X",""))</f>
        <v/>
      </c>
      <c r="S501" s="70" t="str">
        <f aca="false">IF(B501="","",IF(MONTH(B501)=11,"X",""))</f>
        <v/>
      </c>
      <c r="T501" s="70" t="str">
        <f aca="false">IF(B501="","",IF(MONTH(B501)=12,"X",""))</f>
        <v/>
      </c>
      <c r="U501" s="58" t="str">
        <f aca="false">IF(E501="","",SUMIF($E$5:$E$1000,E501,$AD$5:$AD$1000))</f>
        <v/>
      </c>
      <c r="V501" s="71" t="str">
        <f aca="false">IF(E501="","",_xlfn.TEXTJOIN(" + ",TRUE(),IF(COUNTIFS($E$5:$E$1000,E501,$C$5:$C$1000,"Auditoría Interna")&gt;0,"Interna",""),IF(COUNTIFS($E$5:$E$1000,E501,$C$5:$C$1000,"Auditoría Externa")&gt;0,"Externa",""),IF(COUNTIFS($E$5:$E$1000,E501,$C$5:$C$1000,"SSF")&gt;0,"SSF",""),IF(COUNTIFS($E$5:$E$1000,E501,$C$5:$C$1000,"Comité de Supervisión")&gt;0,"Comité Sup.",""),IF(COUNTIFS($E$5:$E$1000,E501,$C$5:$C$1000,"Consejo de Administración")&gt;0,"Consejo",""),IF(COUNTIFS($E$5:$E$1000,E501,$C$5:$C$1000,"Otros")&gt;0,"Otros","")))</f>
        <v/>
      </c>
      <c r="W501" s="58" t="str">
        <f aca="false">IF(E501="","",SUMIFS($AD$5:$AD$1000,$E$5:$E$1000,E501,$AA$5:$AA$1000,AA501,$C$5:$C$1000,"&lt;&gt;"&amp;C501))</f>
        <v/>
      </c>
      <c r="X501" s="72"/>
      <c r="Y501" s="68"/>
      <c r="Z501" s="72"/>
      <c r="AA501" s="38" t="str">
        <f aca="false">IF(B501="","",YEAR(B501)*100+MONTH(B501))</f>
        <v/>
      </c>
      <c r="AB501" s="38" t="str">
        <f aca="false">IF(AND(E501&lt;&gt;"",E501=Cruce!$C$5,AD501=1),COUNTIFS($E$5:E501,E501,$AD$5:AD501,1),"")</f>
        <v/>
      </c>
      <c r="AC501" s="38" t="str">
        <f aca="false">IF(E501="","",C501&amp;"|"&amp;X501&amp;"|"&amp;IF(B501="","s/f",TEXT(B501,"yyyymmdd"))&amp;IF(OR(C501="SSF",X501="Visitas Auditoría Interna"),"|"&amp;Y501,""))</f>
        <v/>
      </c>
      <c r="AD501" s="38" t="n">
        <f aca="false">IF(E501="",0,IF(COUNTIFS($E$5:E501,E501,$AC$5:AC501,AC501)=1,1,0))</f>
        <v>0</v>
      </c>
      <c r="AE501" s="38" t="str">
        <f aca="false">IF(OR(E501="",AD501&lt;&gt;1),"",SUBSTITUTE(SUBSTITUTE(C501,"Auditoría ",""),"Consejo de Administración","Consejo")&amp;" – "&amp;IF(B501="","(sin fecha)",DAY(B501)&amp;" de "&amp;CHOOSE(MONTH(B501),"Enero","Febrero","Marzo","Abril","Mayo","Junio","Julio","Agosto","Septiembre","Octubre","Noviembre","Diciembre")&amp;" "&amp;YEAR(B501)))</f>
        <v/>
      </c>
      <c r="AF501" s="38" t="n">
        <f aca="false">IF(E501="",0,IF(COUNTIF($AC$5:AC501,AC501)=1,1,0))</f>
        <v>0</v>
      </c>
    </row>
    <row r="502" customFormat="false" ht="15" hidden="false" customHeight="false" outlineLevel="0" collapsed="false">
      <c r="A502" s="68"/>
      <c r="B502" s="67"/>
      <c r="C502" s="68"/>
      <c r="D502" s="68"/>
      <c r="E502" s="69"/>
      <c r="F502" s="69"/>
      <c r="G502" s="70" t="str">
        <f aca="false">IF(OR(E502="",AND($C$3="",$E$3="")),"",IF(B502="","Sin fecha",IF(AND(OR($C$3="",B502&gt;=$C$3),OR($E$3="",B502&lt;=$E$3)),"Sí","No")))</f>
        <v/>
      </c>
      <c r="H502" s="58" t="str">
        <f aca="false">IF(B502="","",YEAR(B502))</f>
        <v/>
      </c>
      <c r="I502" s="70" t="str">
        <f aca="false">IF(B502="","",IF(MONTH(B502)=1,"X",""))</f>
        <v/>
      </c>
      <c r="J502" s="70" t="str">
        <f aca="false">IF(B502="","",IF(MONTH(B502)=2,"X",""))</f>
        <v/>
      </c>
      <c r="K502" s="70" t="str">
        <f aca="false">IF(B502="","",IF(MONTH(B502)=3,"X",""))</f>
        <v/>
      </c>
      <c r="L502" s="70" t="str">
        <f aca="false">IF(B502="","",IF(MONTH(B502)=4,"X",""))</f>
        <v/>
      </c>
      <c r="M502" s="70" t="str">
        <f aca="false">IF(B502="","",IF(MONTH(B502)=5,"X",""))</f>
        <v/>
      </c>
      <c r="N502" s="70" t="str">
        <f aca="false">IF(B502="","",IF(MONTH(B502)=6,"X",""))</f>
        <v/>
      </c>
      <c r="O502" s="70" t="str">
        <f aca="false">IF(B502="","",IF(MONTH(B502)=7,"X",""))</f>
        <v/>
      </c>
      <c r="P502" s="70" t="str">
        <f aca="false">IF(B502="","",IF(MONTH(B502)=8,"X",""))</f>
        <v/>
      </c>
      <c r="Q502" s="70" t="str">
        <f aca="false">IF(B502="","",IF(MONTH(B502)=9,"X",""))</f>
        <v/>
      </c>
      <c r="R502" s="70" t="str">
        <f aca="false">IF(B502="","",IF(MONTH(B502)=10,"X",""))</f>
        <v/>
      </c>
      <c r="S502" s="70" t="str">
        <f aca="false">IF(B502="","",IF(MONTH(B502)=11,"X",""))</f>
        <v/>
      </c>
      <c r="T502" s="70" t="str">
        <f aca="false">IF(B502="","",IF(MONTH(B502)=12,"X",""))</f>
        <v/>
      </c>
      <c r="U502" s="58" t="str">
        <f aca="false">IF(E502="","",SUMIF($E$5:$E$1000,E502,$AD$5:$AD$1000))</f>
        <v/>
      </c>
      <c r="V502" s="71" t="str">
        <f aca="false">IF(E502="","",_xlfn.TEXTJOIN(" + ",TRUE(),IF(COUNTIFS($E$5:$E$1000,E502,$C$5:$C$1000,"Auditoría Interna")&gt;0,"Interna",""),IF(COUNTIFS($E$5:$E$1000,E502,$C$5:$C$1000,"Auditoría Externa")&gt;0,"Externa",""),IF(COUNTIFS($E$5:$E$1000,E502,$C$5:$C$1000,"SSF")&gt;0,"SSF",""),IF(COUNTIFS($E$5:$E$1000,E502,$C$5:$C$1000,"Comité de Supervisión")&gt;0,"Comité Sup.",""),IF(COUNTIFS($E$5:$E$1000,E502,$C$5:$C$1000,"Consejo de Administración")&gt;0,"Consejo",""),IF(COUNTIFS($E$5:$E$1000,E502,$C$5:$C$1000,"Otros")&gt;0,"Otros","")))</f>
        <v/>
      </c>
      <c r="W502" s="58" t="str">
        <f aca="false">IF(E502="","",SUMIFS($AD$5:$AD$1000,$E$5:$E$1000,E502,$AA$5:$AA$1000,AA502,$C$5:$C$1000,"&lt;&gt;"&amp;C502))</f>
        <v/>
      </c>
      <c r="X502" s="72"/>
      <c r="Y502" s="68"/>
      <c r="Z502" s="72"/>
      <c r="AA502" s="38" t="str">
        <f aca="false">IF(B502="","",YEAR(B502)*100+MONTH(B502))</f>
        <v/>
      </c>
      <c r="AB502" s="38" t="str">
        <f aca="false">IF(AND(E502&lt;&gt;"",E502=Cruce!$C$5,AD502=1),COUNTIFS($E$5:E502,E502,$AD$5:AD502,1),"")</f>
        <v/>
      </c>
      <c r="AC502" s="38" t="str">
        <f aca="false">IF(E502="","",C502&amp;"|"&amp;X502&amp;"|"&amp;IF(B502="","s/f",TEXT(B502,"yyyymmdd"))&amp;IF(OR(C502="SSF",X502="Visitas Auditoría Interna"),"|"&amp;Y502,""))</f>
        <v/>
      </c>
      <c r="AD502" s="38" t="n">
        <f aca="false">IF(E502="",0,IF(COUNTIFS($E$5:E502,E502,$AC$5:AC502,AC502)=1,1,0))</f>
        <v>0</v>
      </c>
      <c r="AE502" s="38" t="str">
        <f aca="false">IF(OR(E502="",AD502&lt;&gt;1),"",SUBSTITUTE(SUBSTITUTE(C502,"Auditoría ",""),"Consejo de Administración","Consejo")&amp;" – "&amp;IF(B502="","(sin fecha)",DAY(B502)&amp;" de "&amp;CHOOSE(MONTH(B502),"Enero","Febrero","Marzo","Abril","Mayo","Junio","Julio","Agosto","Septiembre","Octubre","Noviembre","Diciembre")&amp;" "&amp;YEAR(B502)))</f>
        <v/>
      </c>
      <c r="AF502" s="38" t="n">
        <f aca="false">IF(E502="",0,IF(COUNTIF($AC$5:AC502,AC502)=1,1,0))</f>
        <v>0</v>
      </c>
    </row>
    <row r="503" customFormat="false" ht="15" hidden="false" customHeight="false" outlineLevel="0" collapsed="false">
      <c r="A503" s="68"/>
      <c r="B503" s="67"/>
      <c r="C503" s="68"/>
      <c r="D503" s="68"/>
      <c r="E503" s="69"/>
      <c r="F503" s="69"/>
      <c r="G503" s="70" t="str">
        <f aca="false">IF(OR(E503="",AND($C$3="",$E$3="")),"",IF(B503="","Sin fecha",IF(AND(OR($C$3="",B503&gt;=$C$3),OR($E$3="",B503&lt;=$E$3)),"Sí","No")))</f>
        <v/>
      </c>
      <c r="H503" s="58" t="str">
        <f aca="false">IF(B503="","",YEAR(B503))</f>
        <v/>
      </c>
      <c r="I503" s="70" t="str">
        <f aca="false">IF(B503="","",IF(MONTH(B503)=1,"X",""))</f>
        <v/>
      </c>
      <c r="J503" s="70" t="str">
        <f aca="false">IF(B503="","",IF(MONTH(B503)=2,"X",""))</f>
        <v/>
      </c>
      <c r="K503" s="70" t="str">
        <f aca="false">IF(B503="","",IF(MONTH(B503)=3,"X",""))</f>
        <v/>
      </c>
      <c r="L503" s="70" t="str">
        <f aca="false">IF(B503="","",IF(MONTH(B503)=4,"X",""))</f>
        <v/>
      </c>
      <c r="M503" s="70" t="str">
        <f aca="false">IF(B503="","",IF(MONTH(B503)=5,"X",""))</f>
        <v/>
      </c>
      <c r="N503" s="70" t="str">
        <f aca="false">IF(B503="","",IF(MONTH(B503)=6,"X",""))</f>
        <v/>
      </c>
      <c r="O503" s="70" t="str">
        <f aca="false">IF(B503="","",IF(MONTH(B503)=7,"X",""))</f>
        <v/>
      </c>
      <c r="P503" s="70" t="str">
        <f aca="false">IF(B503="","",IF(MONTH(B503)=8,"X",""))</f>
        <v/>
      </c>
      <c r="Q503" s="70" t="str">
        <f aca="false">IF(B503="","",IF(MONTH(B503)=9,"X",""))</f>
        <v/>
      </c>
      <c r="R503" s="70" t="str">
        <f aca="false">IF(B503="","",IF(MONTH(B503)=10,"X",""))</f>
        <v/>
      </c>
      <c r="S503" s="70" t="str">
        <f aca="false">IF(B503="","",IF(MONTH(B503)=11,"X",""))</f>
        <v/>
      </c>
      <c r="T503" s="70" t="str">
        <f aca="false">IF(B503="","",IF(MONTH(B503)=12,"X",""))</f>
        <v/>
      </c>
      <c r="U503" s="58" t="str">
        <f aca="false">IF(E503="","",SUMIF($E$5:$E$1000,E503,$AD$5:$AD$1000))</f>
        <v/>
      </c>
      <c r="V503" s="71" t="str">
        <f aca="false">IF(E503="","",_xlfn.TEXTJOIN(" + ",TRUE(),IF(COUNTIFS($E$5:$E$1000,E503,$C$5:$C$1000,"Auditoría Interna")&gt;0,"Interna",""),IF(COUNTIFS($E$5:$E$1000,E503,$C$5:$C$1000,"Auditoría Externa")&gt;0,"Externa",""),IF(COUNTIFS($E$5:$E$1000,E503,$C$5:$C$1000,"SSF")&gt;0,"SSF",""),IF(COUNTIFS($E$5:$E$1000,E503,$C$5:$C$1000,"Comité de Supervisión")&gt;0,"Comité Sup.",""),IF(COUNTIFS($E$5:$E$1000,E503,$C$5:$C$1000,"Consejo de Administración")&gt;0,"Consejo",""),IF(COUNTIFS($E$5:$E$1000,E503,$C$5:$C$1000,"Otros")&gt;0,"Otros","")))</f>
        <v/>
      </c>
      <c r="W503" s="58" t="str">
        <f aca="false">IF(E503="","",SUMIFS($AD$5:$AD$1000,$E$5:$E$1000,E503,$AA$5:$AA$1000,AA503,$C$5:$C$1000,"&lt;&gt;"&amp;C503))</f>
        <v/>
      </c>
      <c r="X503" s="72"/>
      <c r="Y503" s="68"/>
      <c r="Z503" s="72"/>
      <c r="AA503" s="38" t="str">
        <f aca="false">IF(B503="","",YEAR(B503)*100+MONTH(B503))</f>
        <v/>
      </c>
      <c r="AB503" s="38" t="str">
        <f aca="false">IF(AND(E503&lt;&gt;"",E503=Cruce!$C$5,AD503=1),COUNTIFS($E$5:E503,E503,$AD$5:AD503,1),"")</f>
        <v/>
      </c>
      <c r="AC503" s="38" t="str">
        <f aca="false">IF(E503="","",C503&amp;"|"&amp;X503&amp;"|"&amp;IF(B503="","s/f",TEXT(B503,"yyyymmdd"))&amp;IF(OR(C503="SSF",X503="Visitas Auditoría Interna"),"|"&amp;Y503,""))</f>
        <v/>
      </c>
      <c r="AD503" s="38" t="n">
        <f aca="false">IF(E503="",0,IF(COUNTIFS($E$5:E503,E503,$AC$5:AC503,AC503)=1,1,0))</f>
        <v>0</v>
      </c>
      <c r="AE503" s="38" t="str">
        <f aca="false">IF(OR(E503="",AD503&lt;&gt;1),"",SUBSTITUTE(SUBSTITUTE(C503,"Auditoría ",""),"Consejo de Administración","Consejo")&amp;" – "&amp;IF(B503="","(sin fecha)",DAY(B503)&amp;" de "&amp;CHOOSE(MONTH(B503),"Enero","Febrero","Marzo","Abril","Mayo","Junio","Julio","Agosto","Septiembre","Octubre","Noviembre","Diciembre")&amp;" "&amp;YEAR(B503)))</f>
        <v/>
      </c>
      <c r="AF503" s="38" t="n">
        <f aca="false">IF(E503="",0,IF(COUNTIF($AC$5:AC503,AC503)=1,1,0))</f>
        <v>0</v>
      </c>
    </row>
    <row r="504" customFormat="false" ht="15" hidden="false" customHeight="false" outlineLevel="0" collapsed="false">
      <c r="A504" s="68"/>
      <c r="B504" s="67"/>
      <c r="C504" s="68"/>
      <c r="D504" s="68"/>
      <c r="E504" s="69"/>
      <c r="F504" s="69"/>
      <c r="G504" s="70" t="str">
        <f aca="false">IF(OR(E504="",AND($C$3="",$E$3="")),"",IF(B504="","Sin fecha",IF(AND(OR($C$3="",B504&gt;=$C$3),OR($E$3="",B504&lt;=$E$3)),"Sí","No")))</f>
        <v/>
      </c>
      <c r="H504" s="58" t="str">
        <f aca="false">IF(B504="","",YEAR(B504))</f>
        <v/>
      </c>
      <c r="I504" s="70" t="str">
        <f aca="false">IF(B504="","",IF(MONTH(B504)=1,"X",""))</f>
        <v/>
      </c>
      <c r="J504" s="70" t="str">
        <f aca="false">IF(B504="","",IF(MONTH(B504)=2,"X",""))</f>
        <v/>
      </c>
      <c r="K504" s="70" t="str">
        <f aca="false">IF(B504="","",IF(MONTH(B504)=3,"X",""))</f>
        <v/>
      </c>
      <c r="L504" s="70" t="str">
        <f aca="false">IF(B504="","",IF(MONTH(B504)=4,"X",""))</f>
        <v/>
      </c>
      <c r="M504" s="70" t="str">
        <f aca="false">IF(B504="","",IF(MONTH(B504)=5,"X",""))</f>
        <v/>
      </c>
      <c r="N504" s="70" t="str">
        <f aca="false">IF(B504="","",IF(MONTH(B504)=6,"X",""))</f>
        <v/>
      </c>
      <c r="O504" s="70" t="str">
        <f aca="false">IF(B504="","",IF(MONTH(B504)=7,"X",""))</f>
        <v/>
      </c>
      <c r="P504" s="70" t="str">
        <f aca="false">IF(B504="","",IF(MONTH(B504)=8,"X",""))</f>
        <v/>
      </c>
      <c r="Q504" s="70" t="str">
        <f aca="false">IF(B504="","",IF(MONTH(B504)=9,"X",""))</f>
        <v/>
      </c>
      <c r="R504" s="70" t="str">
        <f aca="false">IF(B504="","",IF(MONTH(B504)=10,"X",""))</f>
        <v/>
      </c>
      <c r="S504" s="70" t="str">
        <f aca="false">IF(B504="","",IF(MONTH(B504)=11,"X",""))</f>
        <v/>
      </c>
      <c r="T504" s="70" t="str">
        <f aca="false">IF(B504="","",IF(MONTH(B504)=12,"X",""))</f>
        <v/>
      </c>
      <c r="U504" s="58" t="str">
        <f aca="false">IF(E504="","",SUMIF($E$5:$E$1000,E504,$AD$5:$AD$1000))</f>
        <v/>
      </c>
      <c r="V504" s="71" t="str">
        <f aca="false">IF(E504="","",_xlfn.TEXTJOIN(" + ",TRUE(),IF(COUNTIFS($E$5:$E$1000,E504,$C$5:$C$1000,"Auditoría Interna")&gt;0,"Interna",""),IF(COUNTIFS($E$5:$E$1000,E504,$C$5:$C$1000,"Auditoría Externa")&gt;0,"Externa",""),IF(COUNTIFS($E$5:$E$1000,E504,$C$5:$C$1000,"SSF")&gt;0,"SSF",""),IF(COUNTIFS($E$5:$E$1000,E504,$C$5:$C$1000,"Comité de Supervisión")&gt;0,"Comité Sup.",""),IF(COUNTIFS($E$5:$E$1000,E504,$C$5:$C$1000,"Consejo de Administración")&gt;0,"Consejo",""),IF(COUNTIFS($E$5:$E$1000,E504,$C$5:$C$1000,"Otros")&gt;0,"Otros","")))</f>
        <v/>
      </c>
      <c r="W504" s="58" t="str">
        <f aca="false">IF(E504="","",SUMIFS($AD$5:$AD$1000,$E$5:$E$1000,E504,$AA$5:$AA$1000,AA504,$C$5:$C$1000,"&lt;&gt;"&amp;C504))</f>
        <v/>
      </c>
      <c r="X504" s="72"/>
      <c r="Y504" s="68"/>
      <c r="Z504" s="72"/>
      <c r="AA504" s="38" t="str">
        <f aca="false">IF(B504="","",YEAR(B504)*100+MONTH(B504))</f>
        <v/>
      </c>
      <c r="AB504" s="38" t="str">
        <f aca="false">IF(AND(E504&lt;&gt;"",E504=Cruce!$C$5,AD504=1),COUNTIFS($E$5:E504,E504,$AD$5:AD504,1),"")</f>
        <v/>
      </c>
      <c r="AC504" s="38" t="str">
        <f aca="false">IF(E504="","",C504&amp;"|"&amp;X504&amp;"|"&amp;IF(B504="","s/f",TEXT(B504,"yyyymmdd"))&amp;IF(OR(C504="SSF",X504="Visitas Auditoría Interna"),"|"&amp;Y504,""))</f>
        <v/>
      </c>
      <c r="AD504" s="38" t="n">
        <f aca="false">IF(E504="",0,IF(COUNTIFS($E$5:E504,E504,$AC$5:AC504,AC504)=1,1,0))</f>
        <v>0</v>
      </c>
      <c r="AE504" s="38" t="str">
        <f aca="false">IF(OR(E504="",AD504&lt;&gt;1),"",SUBSTITUTE(SUBSTITUTE(C504,"Auditoría ",""),"Consejo de Administración","Consejo")&amp;" – "&amp;IF(B504="","(sin fecha)",DAY(B504)&amp;" de "&amp;CHOOSE(MONTH(B504),"Enero","Febrero","Marzo","Abril","Mayo","Junio","Julio","Agosto","Septiembre","Octubre","Noviembre","Diciembre")&amp;" "&amp;YEAR(B504)))</f>
        <v/>
      </c>
      <c r="AF504" s="38" t="n">
        <f aca="false">IF(E504="",0,IF(COUNTIF($AC$5:AC504,AC504)=1,1,0))</f>
        <v>0</v>
      </c>
    </row>
    <row r="505" customFormat="false" ht="15" hidden="false" customHeight="false" outlineLevel="0" collapsed="false">
      <c r="A505" s="68"/>
      <c r="B505" s="67"/>
      <c r="C505" s="68"/>
      <c r="D505" s="68"/>
      <c r="E505" s="69"/>
      <c r="F505" s="69"/>
      <c r="G505" s="70" t="str">
        <f aca="false">IF(OR(E505="",AND($C$3="",$E$3="")),"",IF(B505="","Sin fecha",IF(AND(OR($C$3="",B505&gt;=$C$3),OR($E$3="",B505&lt;=$E$3)),"Sí","No")))</f>
        <v/>
      </c>
      <c r="H505" s="58" t="str">
        <f aca="false">IF(B505="","",YEAR(B505))</f>
        <v/>
      </c>
      <c r="I505" s="70" t="str">
        <f aca="false">IF(B505="","",IF(MONTH(B505)=1,"X",""))</f>
        <v/>
      </c>
      <c r="J505" s="70" t="str">
        <f aca="false">IF(B505="","",IF(MONTH(B505)=2,"X",""))</f>
        <v/>
      </c>
      <c r="K505" s="70" t="str">
        <f aca="false">IF(B505="","",IF(MONTH(B505)=3,"X",""))</f>
        <v/>
      </c>
      <c r="L505" s="70" t="str">
        <f aca="false">IF(B505="","",IF(MONTH(B505)=4,"X",""))</f>
        <v/>
      </c>
      <c r="M505" s="70" t="str">
        <f aca="false">IF(B505="","",IF(MONTH(B505)=5,"X",""))</f>
        <v/>
      </c>
      <c r="N505" s="70" t="str">
        <f aca="false">IF(B505="","",IF(MONTH(B505)=6,"X",""))</f>
        <v/>
      </c>
      <c r="O505" s="70" t="str">
        <f aca="false">IF(B505="","",IF(MONTH(B505)=7,"X",""))</f>
        <v/>
      </c>
      <c r="P505" s="70" t="str">
        <f aca="false">IF(B505="","",IF(MONTH(B505)=8,"X",""))</f>
        <v/>
      </c>
      <c r="Q505" s="70" t="str">
        <f aca="false">IF(B505="","",IF(MONTH(B505)=9,"X",""))</f>
        <v/>
      </c>
      <c r="R505" s="70" t="str">
        <f aca="false">IF(B505="","",IF(MONTH(B505)=10,"X",""))</f>
        <v/>
      </c>
      <c r="S505" s="70" t="str">
        <f aca="false">IF(B505="","",IF(MONTH(B505)=11,"X",""))</f>
        <v/>
      </c>
      <c r="T505" s="70" t="str">
        <f aca="false">IF(B505="","",IF(MONTH(B505)=12,"X",""))</f>
        <v/>
      </c>
      <c r="U505" s="58" t="str">
        <f aca="false">IF(E505="","",SUMIF($E$5:$E$1000,E505,$AD$5:$AD$1000))</f>
        <v/>
      </c>
      <c r="V505" s="71" t="str">
        <f aca="false">IF(E505="","",_xlfn.TEXTJOIN(" + ",TRUE(),IF(COUNTIFS($E$5:$E$1000,E505,$C$5:$C$1000,"Auditoría Interna")&gt;0,"Interna",""),IF(COUNTIFS($E$5:$E$1000,E505,$C$5:$C$1000,"Auditoría Externa")&gt;0,"Externa",""),IF(COUNTIFS($E$5:$E$1000,E505,$C$5:$C$1000,"SSF")&gt;0,"SSF",""),IF(COUNTIFS($E$5:$E$1000,E505,$C$5:$C$1000,"Comité de Supervisión")&gt;0,"Comité Sup.",""),IF(COUNTIFS($E$5:$E$1000,E505,$C$5:$C$1000,"Consejo de Administración")&gt;0,"Consejo",""),IF(COUNTIFS($E$5:$E$1000,E505,$C$5:$C$1000,"Otros")&gt;0,"Otros","")))</f>
        <v/>
      </c>
      <c r="W505" s="58" t="str">
        <f aca="false">IF(E505="","",SUMIFS($AD$5:$AD$1000,$E$5:$E$1000,E505,$AA$5:$AA$1000,AA505,$C$5:$C$1000,"&lt;&gt;"&amp;C505))</f>
        <v/>
      </c>
      <c r="X505" s="72"/>
      <c r="Y505" s="68"/>
      <c r="Z505" s="72"/>
      <c r="AA505" s="38" t="str">
        <f aca="false">IF(B505="","",YEAR(B505)*100+MONTH(B505))</f>
        <v/>
      </c>
      <c r="AB505" s="38" t="str">
        <f aca="false">IF(AND(E505&lt;&gt;"",E505=Cruce!$C$5,AD505=1),COUNTIFS($E$5:E505,E505,$AD$5:AD505,1),"")</f>
        <v/>
      </c>
      <c r="AC505" s="38" t="str">
        <f aca="false">IF(E505="","",C505&amp;"|"&amp;X505&amp;"|"&amp;IF(B505="","s/f",TEXT(B505,"yyyymmdd"))&amp;IF(OR(C505="SSF",X505="Visitas Auditoría Interna"),"|"&amp;Y505,""))</f>
        <v/>
      </c>
      <c r="AD505" s="38" t="n">
        <f aca="false">IF(E505="",0,IF(COUNTIFS($E$5:E505,E505,$AC$5:AC505,AC505)=1,1,0))</f>
        <v>0</v>
      </c>
      <c r="AE505" s="38" t="str">
        <f aca="false">IF(OR(E505="",AD505&lt;&gt;1),"",SUBSTITUTE(SUBSTITUTE(C505,"Auditoría ",""),"Consejo de Administración","Consejo")&amp;" – "&amp;IF(B505="","(sin fecha)",DAY(B505)&amp;" de "&amp;CHOOSE(MONTH(B505),"Enero","Febrero","Marzo","Abril","Mayo","Junio","Julio","Agosto","Septiembre","Octubre","Noviembre","Diciembre")&amp;" "&amp;YEAR(B505)))</f>
        <v/>
      </c>
      <c r="AF505" s="38" t="n">
        <f aca="false">IF(E505="",0,IF(COUNTIF($AC$5:AC505,AC505)=1,1,0))</f>
        <v>0</v>
      </c>
    </row>
    <row r="506" customFormat="false" ht="15" hidden="false" customHeight="false" outlineLevel="0" collapsed="false">
      <c r="A506" s="68"/>
      <c r="B506" s="67"/>
      <c r="C506" s="68"/>
      <c r="D506" s="68"/>
      <c r="E506" s="69"/>
      <c r="F506" s="69"/>
      <c r="G506" s="70" t="str">
        <f aca="false">IF(OR(E506="",AND($C$3="",$E$3="")),"",IF(B506="","Sin fecha",IF(AND(OR($C$3="",B506&gt;=$C$3),OR($E$3="",B506&lt;=$E$3)),"Sí","No")))</f>
        <v/>
      </c>
      <c r="H506" s="58" t="str">
        <f aca="false">IF(B506="","",YEAR(B506))</f>
        <v/>
      </c>
      <c r="I506" s="70" t="str">
        <f aca="false">IF(B506="","",IF(MONTH(B506)=1,"X",""))</f>
        <v/>
      </c>
      <c r="J506" s="70" t="str">
        <f aca="false">IF(B506="","",IF(MONTH(B506)=2,"X",""))</f>
        <v/>
      </c>
      <c r="K506" s="70" t="str">
        <f aca="false">IF(B506="","",IF(MONTH(B506)=3,"X",""))</f>
        <v/>
      </c>
      <c r="L506" s="70" t="str">
        <f aca="false">IF(B506="","",IF(MONTH(B506)=4,"X",""))</f>
        <v/>
      </c>
      <c r="M506" s="70" t="str">
        <f aca="false">IF(B506="","",IF(MONTH(B506)=5,"X",""))</f>
        <v/>
      </c>
      <c r="N506" s="70" t="str">
        <f aca="false">IF(B506="","",IF(MONTH(B506)=6,"X",""))</f>
        <v/>
      </c>
      <c r="O506" s="70" t="str">
        <f aca="false">IF(B506="","",IF(MONTH(B506)=7,"X",""))</f>
        <v/>
      </c>
      <c r="P506" s="70" t="str">
        <f aca="false">IF(B506="","",IF(MONTH(B506)=8,"X",""))</f>
        <v/>
      </c>
      <c r="Q506" s="70" t="str">
        <f aca="false">IF(B506="","",IF(MONTH(B506)=9,"X",""))</f>
        <v/>
      </c>
      <c r="R506" s="70" t="str">
        <f aca="false">IF(B506="","",IF(MONTH(B506)=10,"X",""))</f>
        <v/>
      </c>
      <c r="S506" s="70" t="str">
        <f aca="false">IF(B506="","",IF(MONTH(B506)=11,"X",""))</f>
        <v/>
      </c>
      <c r="T506" s="70" t="str">
        <f aca="false">IF(B506="","",IF(MONTH(B506)=12,"X",""))</f>
        <v/>
      </c>
      <c r="U506" s="58" t="str">
        <f aca="false">IF(E506="","",SUMIF($E$5:$E$1000,E506,$AD$5:$AD$1000))</f>
        <v/>
      </c>
      <c r="V506" s="71" t="str">
        <f aca="false">IF(E506="","",_xlfn.TEXTJOIN(" + ",TRUE(),IF(COUNTIFS($E$5:$E$1000,E506,$C$5:$C$1000,"Auditoría Interna")&gt;0,"Interna",""),IF(COUNTIFS($E$5:$E$1000,E506,$C$5:$C$1000,"Auditoría Externa")&gt;0,"Externa",""),IF(COUNTIFS($E$5:$E$1000,E506,$C$5:$C$1000,"SSF")&gt;0,"SSF",""),IF(COUNTIFS($E$5:$E$1000,E506,$C$5:$C$1000,"Comité de Supervisión")&gt;0,"Comité Sup.",""),IF(COUNTIFS($E$5:$E$1000,E506,$C$5:$C$1000,"Consejo de Administración")&gt;0,"Consejo",""),IF(COUNTIFS($E$5:$E$1000,E506,$C$5:$C$1000,"Otros")&gt;0,"Otros","")))</f>
        <v/>
      </c>
      <c r="W506" s="58" t="str">
        <f aca="false">IF(E506="","",SUMIFS($AD$5:$AD$1000,$E$5:$E$1000,E506,$AA$5:$AA$1000,AA506,$C$5:$C$1000,"&lt;&gt;"&amp;C506))</f>
        <v/>
      </c>
      <c r="X506" s="72"/>
      <c r="Y506" s="68"/>
      <c r="Z506" s="72"/>
      <c r="AA506" s="38" t="str">
        <f aca="false">IF(B506="","",YEAR(B506)*100+MONTH(B506))</f>
        <v/>
      </c>
      <c r="AB506" s="38" t="str">
        <f aca="false">IF(AND(E506&lt;&gt;"",E506=Cruce!$C$5,AD506=1),COUNTIFS($E$5:E506,E506,$AD$5:AD506,1),"")</f>
        <v/>
      </c>
      <c r="AC506" s="38" t="str">
        <f aca="false">IF(E506="","",C506&amp;"|"&amp;X506&amp;"|"&amp;IF(B506="","s/f",TEXT(B506,"yyyymmdd"))&amp;IF(OR(C506="SSF",X506="Visitas Auditoría Interna"),"|"&amp;Y506,""))</f>
        <v/>
      </c>
      <c r="AD506" s="38" t="n">
        <f aca="false">IF(E506="",0,IF(COUNTIFS($E$5:E506,E506,$AC$5:AC506,AC506)=1,1,0))</f>
        <v>0</v>
      </c>
      <c r="AE506" s="38" t="str">
        <f aca="false">IF(OR(E506="",AD506&lt;&gt;1),"",SUBSTITUTE(SUBSTITUTE(C506,"Auditoría ",""),"Consejo de Administración","Consejo")&amp;" – "&amp;IF(B506="","(sin fecha)",DAY(B506)&amp;" de "&amp;CHOOSE(MONTH(B506),"Enero","Febrero","Marzo","Abril","Mayo","Junio","Julio","Agosto","Septiembre","Octubre","Noviembre","Diciembre")&amp;" "&amp;YEAR(B506)))</f>
        <v/>
      </c>
      <c r="AF506" s="38" t="n">
        <f aca="false">IF(E506="",0,IF(COUNTIF($AC$5:AC506,AC506)=1,1,0))</f>
        <v>0</v>
      </c>
    </row>
    <row r="507" customFormat="false" ht="15" hidden="false" customHeight="false" outlineLevel="0" collapsed="false">
      <c r="A507" s="68"/>
      <c r="B507" s="67"/>
      <c r="C507" s="68"/>
      <c r="D507" s="68"/>
      <c r="E507" s="69"/>
      <c r="F507" s="69"/>
      <c r="G507" s="70" t="str">
        <f aca="false">IF(OR(E507="",AND($C$3="",$E$3="")),"",IF(B507="","Sin fecha",IF(AND(OR($C$3="",B507&gt;=$C$3),OR($E$3="",B507&lt;=$E$3)),"Sí","No")))</f>
        <v/>
      </c>
      <c r="H507" s="58" t="str">
        <f aca="false">IF(B507="","",YEAR(B507))</f>
        <v/>
      </c>
      <c r="I507" s="70" t="str">
        <f aca="false">IF(B507="","",IF(MONTH(B507)=1,"X",""))</f>
        <v/>
      </c>
      <c r="J507" s="70" t="str">
        <f aca="false">IF(B507="","",IF(MONTH(B507)=2,"X",""))</f>
        <v/>
      </c>
      <c r="K507" s="70" t="str">
        <f aca="false">IF(B507="","",IF(MONTH(B507)=3,"X",""))</f>
        <v/>
      </c>
      <c r="L507" s="70" t="str">
        <f aca="false">IF(B507="","",IF(MONTH(B507)=4,"X",""))</f>
        <v/>
      </c>
      <c r="M507" s="70" t="str">
        <f aca="false">IF(B507="","",IF(MONTH(B507)=5,"X",""))</f>
        <v/>
      </c>
      <c r="N507" s="70" t="str">
        <f aca="false">IF(B507="","",IF(MONTH(B507)=6,"X",""))</f>
        <v/>
      </c>
      <c r="O507" s="70" t="str">
        <f aca="false">IF(B507="","",IF(MONTH(B507)=7,"X",""))</f>
        <v/>
      </c>
      <c r="P507" s="70" t="str">
        <f aca="false">IF(B507="","",IF(MONTH(B507)=8,"X",""))</f>
        <v/>
      </c>
      <c r="Q507" s="70" t="str">
        <f aca="false">IF(B507="","",IF(MONTH(B507)=9,"X",""))</f>
        <v/>
      </c>
      <c r="R507" s="70" t="str">
        <f aca="false">IF(B507="","",IF(MONTH(B507)=10,"X",""))</f>
        <v/>
      </c>
      <c r="S507" s="70" t="str">
        <f aca="false">IF(B507="","",IF(MONTH(B507)=11,"X",""))</f>
        <v/>
      </c>
      <c r="T507" s="70" t="str">
        <f aca="false">IF(B507="","",IF(MONTH(B507)=12,"X",""))</f>
        <v/>
      </c>
      <c r="U507" s="58" t="str">
        <f aca="false">IF(E507="","",SUMIF($E$5:$E$1000,E507,$AD$5:$AD$1000))</f>
        <v/>
      </c>
      <c r="V507" s="71" t="str">
        <f aca="false">IF(E507="","",_xlfn.TEXTJOIN(" + ",TRUE(),IF(COUNTIFS($E$5:$E$1000,E507,$C$5:$C$1000,"Auditoría Interna")&gt;0,"Interna",""),IF(COUNTIFS($E$5:$E$1000,E507,$C$5:$C$1000,"Auditoría Externa")&gt;0,"Externa",""),IF(COUNTIFS($E$5:$E$1000,E507,$C$5:$C$1000,"SSF")&gt;0,"SSF",""),IF(COUNTIFS($E$5:$E$1000,E507,$C$5:$C$1000,"Comité de Supervisión")&gt;0,"Comité Sup.",""),IF(COUNTIFS($E$5:$E$1000,E507,$C$5:$C$1000,"Consejo de Administración")&gt;0,"Consejo",""),IF(COUNTIFS($E$5:$E$1000,E507,$C$5:$C$1000,"Otros")&gt;0,"Otros","")))</f>
        <v/>
      </c>
      <c r="W507" s="58" t="str">
        <f aca="false">IF(E507="","",SUMIFS($AD$5:$AD$1000,$E$5:$E$1000,E507,$AA$5:$AA$1000,AA507,$C$5:$C$1000,"&lt;&gt;"&amp;C507))</f>
        <v/>
      </c>
      <c r="X507" s="72"/>
      <c r="Y507" s="68"/>
      <c r="Z507" s="72"/>
      <c r="AA507" s="38" t="str">
        <f aca="false">IF(B507="","",YEAR(B507)*100+MONTH(B507))</f>
        <v/>
      </c>
      <c r="AB507" s="38" t="str">
        <f aca="false">IF(AND(E507&lt;&gt;"",E507=Cruce!$C$5,AD507=1),COUNTIFS($E$5:E507,E507,$AD$5:AD507,1),"")</f>
        <v/>
      </c>
      <c r="AC507" s="38" t="str">
        <f aca="false">IF(E507="","",C507&amp;"|"&amp;X507&amp;"|"&amp;IF(B507="","s/f",TEXT(B507,"yyyymmdd"))&amp;IF(OR(C507="SSF",X507="Visitas Auditoría Interna"),"|"&amp;Y507,""))</f>
        <v/>
      </c>
      <c r="AD507" s="38" t="n">
        <f aca="false">IF(E507="",0,IF(COUNTIFS($E$5:E507,E507,$AC$5:AC507,AC507)=1,1,0))</f>
        <v>0</v>
      </c>
      <c r="AE507" s="38" t="str">
        <f aca="false">IF(OR(E507="",AD507&lt;&gt;1),"",SUBSTITUTE(SUBSTITUTE(C507,"Auditoría ",""),"Consejo de Administración","Consejo")&amp;" – "&amp;IF(B507="","(sin fecha)",DAY(B507)&amp;" de "&amp;CHOOSE(MONTH(B507),"Enero","Febrero","Marzo","Abril","Mayo","Junio","Julio","Agosto","Septiembre","Octubre","Noviembre","Diciembre")&amp;" "&amp;YEAR(B507)))</f>
        <v/>
      </c>
      <c r="AF507" s="38" t="n">
        <f aca="false">IF(E507="",0,IF(COUNTIF($AC$5:AC507,AC507)=1,1,0))</f>
        <v>0</v>
      </c>
    </row>
    <row r="508" customFormat="false" ht="15" hidden="false" customHeight="false" outlineLevel="0" collapsed="false">
      <c r="A508" s="68"/>
      <c r="B508" s="67"/>
      <c r="C508" s="68"/>
      <c r="D508" s="68"/>
      <c r="E508" s="69"/>
      <c r="F508" s="69"/>
      <c r="G508" s="70" t="str">
        <f aca="false">IF(OR(E508="",AND($C$3="",$E$3="")),"",IF(B508="","Sin fecha",IF(AND(OR($C$3="",B508&gt;=$C$3),OR($E$3="",B508&lt;=$E$3)),"Sí","No")))</f>
        <v/>
      </c>
      <c r="H508" s="58" t="str">
        <f aca="false">IF(B508="","",YEAR(B508))</f>
        <v/>
      </c>
      <c r="I508" s="70" t="str">
        <f aca="false">IF(B508="","",IF(MONTH(B508)=1,"X",""))</f>
        <v/>
      </c>
      <c r="J508" s="70" t="str">
        <f aca="false">IF(B508="","",IF(MONTH(B508)=2,"X",""))</f>
        <v/>
      </c>
      <c r="K508" s="70" t="str">
        <f aca="false">IF(B508="","",IF(MONTH(B508)=3,"X",""))</f>
        <v/>
      </c>
      <c r="L508" s="70" t="str">
        <f aca="false">IF(B508="","",IF(MONTH(B508)=4,"X",""))</f>
        <v/>
      </c>
      <c r="M508" s="70" t="str">
        <f aca="false">IF(B508="","",IF(MONTH(B508)=5,"X",""))</f>
        <v/>
      </c>
      <c r="N508" s="70" t="str">
        <f aca="false">IF(B508="","",IF(MONTH(B508)=6,"X",""))</f>
        <v/>
      </c>
      <c r="O508" s="70" t="str">
        <f aca="false">IF(B508="","",IF(MONTH(B508)=7,"X",""))</f>
        <v/>
      </c>
      <c r="P508" s="70" t="str">
        <f aca="false">IF(B508="","",IF(MONTH(B508)=8,"X",""))</f>
        <v/>
      </c>
      <c r="Q508" s="70" t="str">
        <f aca="false">IF(B508="","",IF(MONTH(B508)=9,"X",""))</f>
        <v/>
      </c>
      <c r="R508" s="70" t="str">
        <f aca="false">IF(B508="","",IF(MONTH(B508)=10,"X",""))</f>
        <v/>
      </c>
      <c r="S508" s="70" t="str">
        <f aca="false">IF(B508="","",IF(MONTH(B508)=11,"X",""))</f>
        <v/>
      </c>
      <c r="T508" s="70" t="str">
        <f aca="false">IF(B508="","",IF(MONTH(B508)=12,"X",""))</f>
        <v/>
      </c>
      <c r="U508" s="58" t="str">
        <f aca="false">IF(E508="","",SUMIF($E$5:$E$1000,E508,$AD$5:$AD$1000))</f>
        <v/>
      </c>
      <c r="V508" s="71" t="str">
        <f aca="false">IF(E508="","",_xlfn.TEXTJOIN(" + ",TRUE(),IF(COUNTIFS($E$5:$E$1000,E508,$C$5:$C$1000,"Auditoría Interna")&gt;0,"Interna",""),IF(COUNTIFS($E$5:$E$1000,E508,$C$5:$C$1000,"Auditoría Externa")&gt;0,"Externa",""),IF(COUNTIFS($E$5:$E$1000,E508,$C$5:$C$1000,"SSF")&gt;0,"SSF",""),IF(COUNTIFS($E$5:$E$1000,E508,$C$5:$C$1000,"Comité de Supervisión")&gt;0,"Comité Sup.",""),IF(COUNTIFS($E$5:$E$1000,E508,$C$5:$C$1000,"Consejo de Administración")&gt;0,"Consejo",""),IF(COUNTIFS($E$5:$E$1000,E508,$C$5:$C$1000,"Otros")&gt;0,"Otros","")))</f>
        <v/>
      </c>
      <c r="W508" s="58" t="str">
        <f aca="false">IF(E508="","",SUMIFS($AD$5:$AD$1000,$E$5:$E$1000,E508,$AA$5:$AA$1000,AA508,$C$5:$C$1000,"&lt;&gt;"&amp;C508))</f>
        <v/>
      </c>
      <c r="X508" s="72"/>
      <c r="Y508" s="68"/>
      <c r="Z508" s="72"/>
      <c r="AA508" s="38" t="str">
        <f aca="false">IF(B508="","",YEAR(B508)*100+MONTH(B508))</f>
        <v/>
      </c>
      <c r="AB508" s="38" t="str">
        <f aca="false">IF(AND(E508&lt;&gt;"",E508=Cruce!$C$5,AD508=1),COUNTIFS($E$5:E508,E508,$AD$5:AD508,1),"")</f>
        <v/>
      </c>
      <c r="AC508" s="38" t="str">
        <f aca="false">IF(E508="","",C508&amp;"|"&amp;X508&amp;"|"&amp;IF(B508="","s/f",TEXT(B508,"yyyymmdd"))&amp;IF(OR(C508="SSF",X508="Visitas Auditoría Interna"),"|"&amp;Y508,""))</f>
        <v/>
      </c>
      <c r="AD508" s="38" t="n">
        <f aca="false">IF(E508="",0,IF(COUNTIFS($E$5:E508,E508,$AC$5:AC508,AC508)=1,1,0))</f>
        <v>0</v>
      </c>
      <c r="AE508" s="38" t="str">
        <f aca="false">IF(OR(E508="",AD508&lt;&gt;1),"",SUBSTITUTE(SUBSTITUTE(C508,"Auditoría ",""),"Consejo de Administración","Consejo")&amp;" – "&amp;IF(B508="","(sin fecha)",DAY(B508)&amp;" de "&amp;CHOOSE(MONTH(B508),"Enero","Febrero","Marzo","Abril","Mayo","Junio","Julio","Agosto","Septiembre","Octubre","Noviembre","Diciembre")&amp;" "&amp;YEAR(B508)))</f>
        <v/>
      </c>
      <c r="AF508" s="38" t="n">
        <f aca="false">IF(E508="",0,IF(COUNTIF($AC$5:AC508,AC508)=1,1,0))</f>
        <v>0</v>
      </c>
    </row>
    <row r="509" customFormat="false" ht="15" hidden="false" customHeight="false" outlineLevel="0" collapsed="false">
      <c r="A509" s="68"/>
      <c r="B509" s="67"/>
      <c r="C509" s="68"/>
      <c r="D509" s="68"/>
      <c r="E509" s="69"/>
      <c r="F509" s="69"/>
      <c r="G509" s="70" t="str">
        <f aca="false">IF(OR(E509="",AND($C$3="",$E$3="")),"",IF(B509="","Sin fecha",IF(AND(OR($C$3="",B509&gt;=$C$3),OR($E$3="",B509&lt;=$E$3)),"Sí","No")))</f>
        <v/>
      </c>
      <c r="H509" s="58" t="str">
        <f aca="false">IF(B509="","",YEAR(B509))</f>
        <v/>
      </c>
      <c r="I509" s="70" t="str">
        <f aca="false">IF(B509="","",IF(MONTH(B509)=1,"X",""))</f>
        <v/>
      </c>
      <c r="J509" s="70" t="str">
        <f aca="false">IF(B509="","",IF(MONTH(B509)=2,"X",""))</f>
        <v/>
      </c>
      <c r="K509" s="70" t="str">
        <f aca="false">IF(B509="","",IF(MONTH(B509)=3,"X",""))</f>
        <v/>
      </c>
      <c r="L509" s="70" t="str">
        <f aca="false">IF(B509="","",IF(MONTH(B509)=4,"X",""))</f>
        <v/>
      </c>
      <c r="M509" s="70" t="str">
        <f aca="false">IF(B509="","",IF(MONTH(B509)=5,"X",""))</f>
        <v/>
      </c>
      <c r="N509" s="70" t="str">
        <f aca="false">IF(B509="","",IF(MONTH(B509)=6,"X",""))</f>
        <v/>
      </c>
      <c r="O509" s="70" t="str">
        <f aca="false">IF(B509="","",IF(MONTH(B509)=7,"X",""))</f>
        <v/>
      </c>
      <c r="P509" s="70" t="str">
        <f aca="false">IF(B509="","",IF(MONTH(B509)=8,"X",""))</f>
        <v/>
      </c>
      <c r="Q509" s="70" t="str">
        <f aca="false">IF(B509="","",IF(MONTH(B509)=9,"X",""))</f>
        <v/>
      </c>
      <c r="R509" s="70" t="str">
        <f aca="false">IF(B509="","",IF(MONTH(B509)=10,"X",""))</f>
        <v/>
      </c>
      <c r="S509" s="70" t="str">
        <f aca="false">IF(B509="","",IF(MONTH(B509)=11,"X",""))</f>
        <v/>
      </c>
      <c r="T509" s="70" t="str">
        <f aca="false">IF(B509="","",IF(MONTH(B509)=12,"X",""))</f>
        <v/>
      </c>
      <c r="U509" s="58" t="str">
        <f aca="false">IF(E509="","",SUMIF($E$5:$E$1000,E509,$AD$5:$AD$1000))</f>
        <v/>
      </c>
      <c r="V509" s="71" t="str">
        <f aca="false">IF(E509="","",_xlfn.TEXTJOIN(" + ",TRUE(),IF(COUNTIFS($E$5:$E$1000,E509,$C$5:$C$1000,"Auditoría Interna")&gt;0,"Interna",""),IF(COUNTIFS($E$5:$E$1000,E509,$C$5:$C$1000,"Auditoría Externa")&gt;0,"Externa",""),IF(COUNTIFS($E$5:$E$1000,E509,$C$5:$C$1000,"SSF")&gt;0,"SSF",""),IF(COUNTIFS($E$5:$E$1000,E509,$C$5:$C$1000,"Comité de Supervisión")&gt;0,"Comité Sup.",""),IF(COUNTIFS($E$5:$E$1000,E509,$C$5:$C$1000,"Consejo de Administración")&gt;0,"Consejo",""),IF(COUNTIFS($E$5:$E$1000,E509,$C$5:$C$1000,"Otros")&gt;0,"Otros","")))</f>
        <v/>
      </c>
      <c r="W509" s="58" t="str">
        <f aca="false">IF(E509="","",SUMIFS($AD$5:$AD$1000,$E$5:$E$1000,E509,$AA$5:$AA$1000,AA509,$C$5:$C$1000,"&lt;&gt;"&amp;C509))</f>
        <v/>
      </c>
      <c r="X509" s="72"/>
      <c r="Y509" s="68"/>
      <c r="Z509" s="72"/>
      <c r="AA509" s="38" t="str">
        <f aca="false">IF(B509="","",YEAR(B509)*100+MONTH(B509))</f>
        <v/>
      </c>
      <c r="AB509" s="38" t="str">
        <f aca="false">IF(AND(E509&lt;&gt;"",E509=Cruce!$C$5,AD509=1),COUNTIFS($E$5:E509,E509,$AD$5:AD509,1),"")</f>
        <v/>
      </c>
      <c r="AC509" s="38" t="str">
        <f aca="false">IF(E509="","",C509&amp;"|"&amp;X509&amp;"|"&amp;IF(B509="","s/f",TEXT(B509,"yyyymmdd"))&amp;IF(OR(C509="SSF",X509="Visitas Auditoría Interna"),"|"&amp;Y509,""))</f>
        <v/>
      </c>
      <c r="AD509" s="38" t="n">
        <f aca="false">IF(E509="",0,IF(COUNTIFS($E$5:E509,E509,$AC$5:AC509,AC509)=1,1,0))</f>
        <v>0</v>
      </c>
      <c r="AE509" s="38" t="str">
        <f aca="false">IF(OR(E509="",AD509&lt;&gt;1),"",SUBSTITUTE(SUBSTITUTE(C509,"Auditoría ",""),"Consejo de Administración","Consejo")&amp;" – "&amp;IF(B509="","(sin fecha)",DAY(B509)&amp;" de "&amp;CHOOSE(MONTH(B509),"Enero","Febrero","Marzo","Abril","Mayo","Junio","Julio","Agosto","Septiembre","Octubre","Noviembre","Diciembre")&amp;" "&amp;YEAR(B509)))</f>
        <v/>
      </c>
      <c r="AF509" s="38" t="n">
        <f aca="false">IF(E509="",0,IF(COUNTIF($AC$5:AC509,AC509)=1,1,0))</f>
        <v>0</v>
      </c>
    </row>
    <row r="510" customFormat="false" ht="15" hidden="false" customHeight="false" outlineLevel="0" collapsed="false">
      <c r="A510" s="68"/>
      <c r="B510" s="67"/>
      <c r="C510" s="68"/>
      <c r="D510" s="68"/>
      <c r="E510" s="69"/>
      <c r="F510" s="69"/>
      <c r="G510" s="70" t="str">
        <f aca="false">IF(OR(E510="",AND($C$3="",$E$3="")),"",IF(B510="","Sin fecha",IF(AND(OR($C$3="",B510&gt;=$C$3),OR($E$3="",B510&lt;=$E$3)),"Sí","No")))</f>
        <v/>
      </c>
      <c r="H510" s="58" t="str">
        <f aca="false">IF(B510="","",YEAR(B510))</f>
        <v/>
      </c>
      <c r="I510" s="70" t="str">
        <f aca="false">IF(B510="","",IF(MONTH(B510)=1,"X",""))</f>
        <v/>
      </c>
      <c r="J510" s="70" t="str">
        <f aca="false">IF(B510="","",IF(MONTH(B510)=2,"X",""))</f>
        <v/>
      </c>
      <c r="K510" s="70" t="str">
        <f aca="false">IF(B510="","",IF(MONTH(B510)=3,"X",""))</f>
        <v/>
      </c>
      <c r="L510" s="70" t="str">
        <f aca="false">IF(B510="","",IF(MONTH(B510)=4,"X",""))</f>
        <v/>
      </c>
      <c r="M510" s="70" t="str">
        <f aca="false">IF(B510="","",IF(MONTH(B510)=5,"X",""))</f>
        <v/>
      </c>
      <c r="N510" s="70" t="str">
        <f aca="false">IF(B510="","",IF(MONTH(B510)=6,"X",""))</f>
        <v/>
      </c>
      <c r="O510" s="70" t="str">
        <f aca="false">IF(B510="","",IF(MONTH(B510)=7,"X",""))</f>
        <v/>
      </c>
      <c r="P510" s="70" t="str">
        <f aca="false">IF(B510="","",IF(MONTH(B510)=8,"X",""))</f>
        <v/>
      </c>
      <c r="Q510" s="70" t="str">
        <f aca="false">IF(B510="","",IF(MONTH(B510)=9,"X",""))</f>
        <v/>
      </c>
      <c r="R510" s="70" t="str">
        <f aca="false">IF(B510="","",IF(MONTH(B510)=10,"X",""))</f>
        <v/>
      </c>
      <c r="S510" s="70" t="str">
        <f aca="false">IF(B510="","",IF(MONTH(B510)=11,"X",""))</f>
        <v/>
      </c>
      <c r="T510" s="70" t="str">
        <f aca="false">IF(B510="","",IF(MONTH(B510)=12,"X",""))</f>
        <v/>
      </c>
      <c r="U510" s="58" t="str">
        <f aca="false">IF(E510="","",SUMIF($E$5:$E$1000,E510,$AD$5:$AD$1000))</f>
        <v/>
      </c>
      <c r="V510" s="71" t="str">
        <f aca="false">IF(E510="","",_xlfn.TEXTJOIN(" + ",TRUE(),IF(COUNTIFS($E$5:$E$1000,E510,$C$5:$C$1000,"Auditoría Interna")&gt;0,"Interna",""),IF(COUNTIFS($E$5:$E$1000,E510,$C$5:$C$1000,"Auditoría Externa")&gt;0,"Externa",""),IF(COUNTIFS($E$5:$E$1000,E510,$C$5:$C$1000,"SSF")&gt;0,"SSF",""),IF(COUNTIFS($E$5:$E$1000,E510,$C$5:$C$1000,"Comité de Supervisión")&gt;0,"Comité Sup.",""),IF(COUNTIFS($E$5:$E$1000,E510,$C$5:$C$1000,"Consejo de Administración")&gt;0,"Consejo",""),IF(COUNTIFS($E$5:$E$1000,E510,$C$5:$C$1000,"Otros")&gt;0,"Otros","")))</f>
        <v/>
      </c>
      <c r="W510" s="58" t="str">
        <f aca="false">IF(E510="","",SUMIFS($AD$5:$AD$1000,$E$5:$E$1000,E510,$AA$5:$AA$1000,AA510,$C$5:$C$1000,"&lt;&gt;"&amp;C510))</f>
        <v/>
      </c>
      <c r="X510" s="72"/>
      <c r="Y510" s="68"/>
      <c r="Z510" s="72"/>
      <c r="AA510" s="38" t="str">
        <f aca="false">IF(B510="","",YEAR(B510)*100+MONTH(B510))</f>
        <v/>
      </c>
      <c r="AB510" s="38" t="str">
        <f aca="false">IF(AND(E510&lt;&gt;"",E510=Cruce!$C$5,AD510=1),COUNTIFS($E$5:E510,E510,$AD$5:AD510,1),"")</f>
        <v/>
      </c>
      <c r="AC510" s="38" t="str">
        <f aca="false">IF(E510="","",C510&amp;"|"&amp;X510&amp;"|"&amp;IF(B510="","s/f",TEXT(B510,"yyyymmdd"))&amp;IF(OR(C510="SSF",X510="Visitas Auditoría Interna"),"|"&amp;Y510,""))</f>
        <v/>
      </c>
      <c r="AD510" s="38" t="n">
        <f aca="false">IF(E510="",0,IF(COUNTIFS($E$5:E510,E510,$AC$5:AC510,AC510)=1,1,0))</f>
        <v>0</v>
      </c>
      <c r="AE510" s="38" t="str">
        <f aca="false">IF(OR(E510="",AD510&lt;&gt;1),"",SUBSTITUTE(SUBSTITUTE(C510,"Auditoría ",""),"Consejo de Administración","Consejo")&amp;" – "&amp;IF(B510="","(sin fecha)",DAY(B510)&amp;" de "&amp;CHOOSE(MONTH(B510),"Enero","Febrero","Marzo","Abril","Mayo","Junio","Julio","Agosto","Septiembre","Octubre","Noviembre","Diciembre")&amp;" "&amp;YEAR(B510)))</f>
        <v/>
      </c>
      <c r="AF510" s="38" t="n">
        <f aca="false">IF(E510="",0,IF(COUNTIF($AC$5:AC510,AC510)=1,1,0))</f>
        <v>0</v>
      </c>
    </row>
    <row r="511" customFormat="false" ht="15" hidden="false" customHeight="false" outlineLevel="0" collapsed="false">
      <c r="A511" s="68"/>
      <c r="B511" s="67"/>
      <c r="C511" s="68"/>
      <c r="D511" s="68"/>
      <c r="E511" s="69"/>
      <c r="F511" s="69"/>
      <c r="G511" s="70" t="str">
        <f aca="false">IF(OR(E511="",AND($C$3="",$E$3="")),"",IF(B511="","Sin fecha",IF(AND(OR($C$3="",B511&gt;=$C$3),OR($E$3="",B511&lt;=$E$3)),"Sí","No")))</f>
        <v/>
      </c>
      <c r="H511" s="58" t="str">
        <f aca="false">IF(B511="","",YEAR(B511))</f>
        <v/>
      </c>
      <c r="I511" s="70" t="str">
        <f aca="false">IF(B511="","",IF(MONTH(B511)=1,"X",""))</f>
        <v/>
      </c>
      <c r="J511" s="70" t="str">
        <f aca="false">IF(B511="","",IF(MONTH(B511)=2,"X",""))</f>
        <v/>
      </c>
      <c r="K511" s="70" t="str">
        <f aca="false">IF(B511="","",IF(MONTH(B511)=3,"X",""))</f>
        <v/>
      </c>
      <c r="L511" s="70" t="str">
        <f aca="false">IF(B511="","",IF(MONTH(B511)=4,"X",""))</f>
        <v/>
      </c>
      <c r="M511" s="70" t="str">
        <f aca="false">IF(B511="","",IF(MONTH(B511)=5,"X",""))</f>
        <v/>
      </c>
      <c r="N511" s="70" t="str">
        <f aca="false">IF(B511="","",IF(MONTH(B511)=6,"X",""))</f>
        <v/>
      </c>
      <c r="O511" s="70" t="str">
        <f aca="false">IF(B511="","",IF(MONTH(B511)=7,"X",""))</f>
        <v/>
      </c>
      <c r="P511" s="70" t="str">
        <f aca="false">IF(B511="","",IF(MONTH(B511)=8,"X",""))</f>
        <v/>
      </c>
      <c r="Q511" s="70" t="str">
        <f aca="false">IF(B511="","",IF(MONTH(B511)=9,"X",""))</f>
        <v/>
      </c>
      <c r="R511" s="70" t="str">
        <f aca="false">IF(B511="","",IF(MONTH(B511)=10,"X",""))</f>
        <v/>
      </c>
      <c r="S511" s="70" t="str">
        <f aca="false">IF(B511="","",IF(MONTH(B511)=11,"X",""))</f>
        <v/>
      </c>
      <c r="T511" s="70" t="str">
        <f aca="false">IF(B511="","",IF(MONTH(B511)=12,"X",""))</f>
        <v/>
      </c>
      <c r="U511" s="58" t="str">
        <f aca="false">IF(E511="","",SUMIF($E$5:$E$1000,E511,$AD$5:$AD$1000))</f>
        <v/>
      </c>
      <c r="V511" s="71" t="str">
        <f aca="false">IF(E511="","",_xlfn.TEXTJOIN(" + ",TRUE(),IF(COUNTIFS($E$5:$E$1000,E511,$C$5:$C$1000,"Auditoría Interna")&gt;0,"Interna",""),IF(COUNTIFS($E$5:$E$1000,E511,$C$5:$C$1000,"Auditoría Externa")&gt;0,"Externa",""),IF(COUNTIFS($E$5:$E$1000,E511,$C$5:$C$1000,"SSF")&gt;0,"SSF",""),IF(COUNTIFS($E$5:$E$1000,E511,$C$5:$C$1000,"Comité de Supervisión")&gt;0,"Comité Sup.",""),IF(COUNTIFS($E$5:$E$1000,E511,$C$5:$C$1000,"Consejo de Administración")&gt;0,"Consejo",""),IF(COUNTIFS($E$5:$E$1000,E511,$C$5:$C$1000,"Otros")&gt;0,"Otros","")))</f>
        <v/>
      </c>
      <c r="W511" s="58" t="str">
        <f aca="false">IF(E511="","",SUMIFS($AD$5:$AD$1000,$E$5:$E$1000,E511,$AA$5:$AA$1000,AA511,$C$5:$C$1000,"&lt;&gt;"&amp;C511))</f>
        <v/>
      </c>
      <c r="X511" s="72"/>
      <c r="Y511" s="68"/>
      <c r="Z511" s="72"/>
      <c r="AA511" s="38" t="str">
        <f aca="false">IF(B511="","",YEAR(B511)*100+MONTH(B511))</f>
        <v/>
      </c>
      <c r="AB511" s="38" t="str">
        <f aca="false">IF(AND(E511&lt;&gt;"",E511=Cruce!$C$5,AD511=1),COUNTIFS($E$5:E511,E511,$AD$5:AD511,1),"")</f>
        <v/>
      </c>
      <c r="AC511" s="38" t="str">
        <f aca="false">IF(E511="","",C511&amp;"|"&amp;X511&amp;"|"&amp;IF(B511="","s/f",TEXT(B511,"yyyymmdd"))&amp;IF(OR(C511="SSF",X511="Visitas Auditoría Interna"),"|"&amp;Y511,""))</f>
        <v/>
      </c>
      <c r="AD511" s="38" t="n">
        <f aca="false">IF(E511="",0,IF(COUNTIFS($E$5:E511,E511,$AC$5:AC511,AC511)=1,1,0))</f>
        <v>0</v>
      </c>
      <c r="AE511" s="38" t="str">
        <f aca="false">IF(OR(E511="",AD511&lt;&gt;1),"",SUBSTITUTE(SUBSTITUTE(C511,"Auditoría ",""),"Consejo de Administración","Consejo")&amp;" – "&amp;IF(B511="","(sin fecha)",DAY(B511)&amp;" de "&amp;CHOOSE(MONTH(B511),"Enero","Febrero","Marzo","Abril","Mayo","Junio","Julio","Agosto","Septiembre","Octubre","Noviembre","Diciembre")&amp;" "&amp;YEAR(B511)))</f>
        <v/>
      </c>
      <c r="AF511" s="38" t="n">
        <f aca="false">IF(E511="",0,IF(COUNTIF($AC$5:AC511,AC511)=1,1,0))</f>
        <v>0</v>
      </c>
    </row>
    <row r="512" customFormat="false" ht="15" hidden="false" customHeight="false" outlineLevel="0" collapsed="false">
      <c r="A512" s="68"/>
      <c r="B512" s="67"/>
      <c r="C512" s="68"/>
      <c r="D512" s="68"/>
      <c r="E512" s="69"/>
      <c r="F512" s="69"/>
      <c r="G512" s="70" t="str">
        <f aca="false">IF(OR(E512="",AND($C$3="",$E$3="")),"",IF(B512="","Sin fecha",IF(AND(OR($C$3="",B512&gt;=$C$3),OR($E$3="",B512&lt;=$E$3)),"Sí","No")))</f>
        <v/>
      </c>
      <c r="H512" s="58" t="str">
        <f aca="false">IF(B512="","",YEAR(B512))</f>
        <v/>
      </c>
      <c r="I512" s="70" t="str">
        <f aca="false">IF(B512="","",IF(MONTH(B512)=1,"X",""))</f>
        <v/>
      </c>
      <c r="J512" s="70" t="str">
        <f aca="false">IF(B512="","",IF(MONTH(B512)=2,"X",""))</f>
        <v/>
      </c>
      <c r="K512" s="70" t="str">
        <f aca="false">IF(B512="","",IF(MONTH(B512)=3,"X",""))</f>
        <v/>
      </c>
      <c r="L512" s="70" t="str">
        <f aca="false">IF(B512="","",IF(MONTH(B512)=4,"X",""))</f>
        <v/>
      </c>
      <c r="M512" s="70" t="str">
        <f aca="false">IF(B512="","",IF(MONTH(B512)=5,"X",""))</f>
        <v/>
      </c>
      <c r="N512" s="70" t="str">
        <f aca="false">IF(B512="","",IF(MONTH(B512)=6,"X",""))</f>
        <v/>
      </c>
      <c r="O512" s="70" t="str">
        <f aca="false">IF(B512="","",IF(MONTH(B512)=7,"X",""))</f>
        <v/>
      </c>
      <c r="P512" s="70" t="str">
        <f aca="false">IF(B512="","",IF(MONTH(B512)=8,"X",""))</f>
        <v/>
      </c>
      <c r="Q512" s="70" t="str">
        <f aca="false">IF(B512="","",IF(MONTH(B512)=9,"X",""))</f>
        <v/>
      </c>
      <c r="R512" s="70" t="str">
        <f aca="false">IF(B512="","",IF(MONTH(B512)=10,"X",""))</f>
        <v/>
      </c>
      <c r="S512" s="70" t="str">
        <f aca="false">IF(B512="","",IF(MONTH(B512)=11,"X",""))</f>
        <v/>
      </c>
      <c r="T512" s="70" t="str">
        <f aca="false">IF(B512="","",IF(MONTH(B512)=12,"X",""))</f>
        <v/>
      </c>
      <c r="U512" s="58" t="str">
        <f aca="false">IF(E512="","",SUMIF($E$5:$E$1000,E512,$AD$5:$AD$1000))</f>
        <v/>
      </c>
      <c r="V512" s="71" t="str">
        <f aca="false">IF(E512="","",_xlfn.TEXTJOIN(" + ",TRUE(),IF(COUNTIFS($E$5:$E$1000,E512,$C$5:$C$1000,"Auditoría Interna")&gt;0,"Interna",""),IF(COUNTIFS($E$5:$E$1000,E512,$C$5:$C$1000,"Auditoría Externa")&gt;0,"Externa",""),IF(COUNTIFS($E$5:$E$1000,E512,$C$5:$C$1000,"SSF")&gt;0,"SSF",""),IF(COUNTIFS($E$5:$E$1000,E512,$C$5:$C$1000,"Comité de Supervisión")&gt;0,"Comité Sup.",""),IF(COUNTIFS($E$5:$E$1000,E512,$C$5:$C$1000,"Consejo de Administración")&gt;0,"Consejo",""),IF(COUNTIFS($E$5:$E$1000,E512,$C$5:$C$1000,"Otros")&gt;0,"Otros","")))</f>
        <v/>
      </c>
      <c r="W512" s="58" t="str">
        <f aca="false">IF(E512="","",SUMIFS($AD$5:$AD$1000,$E$5:$E$1000,E512,$AA$5:$AA$1000,AA512,$C$5:$C$1000,"&lt;&gt;"&amp;C512))</f>
        <v/>
      </c>
      <c r="X512" s="72"/>
      <c r="Y512" s="68"/>
      <c r="Z512" s="72"/>
      <c r="AA512" s="38" t="str">
        <f aca="false">IF(B512="","",YEAR(B512)*100+MONTH(B512))</f>
        <v/>
      </c>
      <c r="AB512" s="38" t="str">
        <f aca="false">IF(AND(E512&lt;&gt;"",E512=Cruce!$C$5,AD512=1),COUNTIFS($E$5:E512,E512,$AD$5:AD512,1),"")</f>
        <v/>
      </c>
      <c r="AC512" s="38" t="str">
        <f aca="false">IF(E512="","",C512&amp;"|"&amp;X512&amp;"|"&amp;IF(B512="","s/f",TEXT(B512,"yyyymmdd"))&amp;IF(OR(C512="SSF",X512="Visitas Auditoría Interna"),"|"&amp;Y512,""))</f>
        <v/>
      </c>
      <c r="AD512" s="38" t="n">
        <f aca="false">IF(E512="",0,IF(COUNTIFS($E$5:E512,E512,$AC$5:AC512,AC512)=1,1,0))</f>
        <v>0</v>
      </c>
      <c r="AE512" s="38" t="str">
        <f aca="false">IF(OR(E512="",AD512&lt;&gt;1),"",SUBSTITUTE(SUBSTITUTE(C512,"Auditoría ",""),"Consejo de Administración","Consejo")&amp;" – "&amp;IF(B512="","(sin fecha)",DAY(B512)&amp;" de "&amp;CHOOSE(MONTH(B512),"Enero","Febrero","Marzo","Abril","Mayo","Junio","Julio","Agosto","Septiembre","Octubre","Noviembre","Diciembre")&amp;" "&amp;YEAR(B512)))</f>
        <v/>
      </c>
      <c r="AF512" s="38" t="n">
        <f aca="false">IF(E512="",0,IF(COUNTIF($AC$5:AC512,AC512)=1,1,0))</f>
        <v>0</v>
      </c>
    </row>
    <row r="513" customFormat="false" ht="15" hidden="false" customHeight="false" outlineLevel="0" collapsed="false">
      <c r="A513" s="68"/>
      <c r="B513" s="67"/>
      <c r="C513" s="68"/>
      <c r="D513" s="68"/>
      <c r="E513" s="69"/>
      <c r="F513" s="69"/>
      <c r="G513" s="70" t="str">
        <f aca="false">IF(OR(E513="",AND($C$3="",$E$3="")),"",IF(B513="","Sin fecha",IF(AND(OR($C$3="",B513&gt;=$C$3),OR($E$3="",B513&lt;=$E$3)),"Sí","No")))</f>
        <v/>
      </c>
      <c r="H513" s="58" t="str">
        <f aca="false">IF(B513="","",YEAR(B513))</f>
        <v/>
      </c>
      <c r="I513" s="70" t="str">
        <f aca="false">IF(B513="","",IF(MONTH(B513)=1,"X",""))</f>
        <v/>
      </c>
      <c r="J513" s="70" t="str">
        <f aca="false">IF(B513="","",IF(MONTH(B513)=2,"X",""))</f>
        <v/>
      </c>
      <c r="K513" s="70" t="str">
        <f aca="false">IF(B513="","",IF(MONTH(B513)=3,"X",""))</f>
        <v/>
      </c>
      <c r="L513" s="70" t="str">
        <f aca="false">IF(B513="","",IF(MONTH(B513)=4,"X",""))</f>
        <v/>
      </c>
      <c r="M513" s="70" t="str">
        <f aca="false">IF(B513="","",IF(MONTH(B513)=5,"X",""))</f>
        <v/>
      </c>
      <c r="N513" s="70" t="str">
        <f aca="false">IF(B513="","",IF(MONTH(B513)=6,"X",""))</f>
        <v/>
      </c>
      <c r="O513" s="70" t="str">
        <f aca="false">IF(B513="","",IF(MONTH(B513)=7,"X",""))</f>
        <v/>
      </c>
      <c r="P513" s="70" t="str">
        <f aca="false">IF(B513="","",IF(MONTH(B513)=8,"X",""))</f>
        <v/>
      </c>
      <c r="Q513" s="70" t="str">
        <f aca="false">IF(B513="","",IF(MONTH(B513)=9,"X",""))</f>
        <v/>
      </c>
      <c r="R513" s="70" t="str">
        <f aca="false">IF(B513="","",IF(MONTH(B513)=10,"X",""))</f>
        <v/>
      </c>
      <c r="S513" s="70" t="str">
        <f aca="false">IF(B513="","",IF(MONTH(B513)=11,"X",""))</f>
        <v/>
      </c>
      <c r="T513" s="70" t="str">
        <f aca="false">IF(B513="","",IF(MONTH(B513)=12,"X",""))</f>
        <v/>
      </c>
      <c r="U513" s="58" t="str">
        <f aca="false">IF(E513="","",SUMIF($E$5:$E$1000,E513,$AD$5:$AD$1000))</f>
        <v/>
      </c>
      <c r="V513" s="71" t="str">
        <f aca="false">IF(E513="","",_xlfn.TEXTJOIN(" + ",TRUE(),IF(COUNTIFS($E$5:$E$1000,E513,$C$5:$C$1000,"Auditoría Interna")&gt;0,"Interna",""),IF(COUNTIFS($E$5:$E$1000,E513,$C$5:$C$1000,"Auditoría Externa")&gt;0,"Externa",""),IF(COUNTIFS($E$5:$E$1000,E513,$C$5:$C$1000,"SSF")&gt;0,"SSF",""),IF(COUNTIFS($E$5:$E$1000,E513,$C$5:$C$1000,"Comité de Supervisión")&gt;0,"Comité Sup.",""),IF(COUNTIFS($E$5:$E$1000,E513,$C$5:$C$1000,"Consejo de Administración")&gt;0,"Consejo",""),IF(COUNTIFS($E$5:$E$1000,E513,$C$5:$C$1000,"Otros")&gt;0,"Otros","")))</f>
        <v/>
      </c>
      <c r="W513" s="58" t="str">
        <f aca="false">IF(E513="","",SUMIFS($AD$5:$AD$1000,$E$5:$E$1000,E513,$AA$5:$AA$1000,AA513,$C$5:$C$1000,"&lt;&gt;"&amp;C513))</f>
        <v/>
      </c>
      <c r="X513" s="72"/>
      <c r="Y513" s="68"/>
      <c r="Z513" s="72"/>
      <c r="AA513" s="38" t="str">
        <f aca="false">IF(B513="","",YEAR(B513)*100+MONTH(B513))</f>
        <v/>
      </c>
      <c r="AB513" s="38" t="str">
        <f aca="false">IF(AND(E513&lt;&gt;"",E513=Cruce!$C$5,AD513=1),COUNTIFS($E$5:E513,E513,$AD$5:AD513,1),"")</f>
        <v/>
      </c>
      <c r="AC513" s="38" t="str">
        <f aca="false">IF(E513="","",C513&amp;"|"&amp;X513&amp;"|"&amp;IF(B513="","s/f",TEXT(B513,"yyyymmdd"))&amp;IF(OR(C513="SSF",X513="Visitas Auditoría Interna"),"|"&amp;Y513,""))</f>
        <v/>
      </c>
      <c r="AD513" s="38" t="n">
        <f aca="false">IF(E513="",0,IF(COUNTIFS($E$5:E513,E513,$AC$5:AC513,AC513)=1,1,0))</f>
        <v>0</v>
      </c>
      <c r="AE513" s="38" t="str">
        <f aca="false">IF(OR(E513="",AD513&lt;&gt;1),"",SUBSTITUTE(SUBSTITUTE(C513,"Auditoría ",""),"Consejo de Administración","Consejo")&amp;" – "&amp;IF(B513="","(sin fecha)",DAY(B513)&amp;" de "&amp;CHOOSE(MONTH(B513),"Enero","Febrero","Marzo","Abril","Mayo","Junio","Julio","Agosto","Septiembre","Octubre","Noviembre","Diciembre")&amp;" "&amp;YEAR(B513)))</f>
        <v/>
      </c>
      <c r="AF513" s="38" t="n">
        <f aca="false">IF(E513="",0,IF(COUNTIF($AC$5:AC513,AC513)=1,1,0))</f>
        <v>0</v>
      </c>
    </row>
    <row r="514" customFormat="false" ht="15" hidden="false" customHeight="false" outlineLevel="0" collapsed="false">
      <c r="A514" s="68"/>
      <c r="B514" s="67"/>
      <c r="C514" s="68"/>
      <c r="D514" s="68"/>
      <c r="E514" s="69"/>
      <c r="F514" s="69"/>
      <c r="G514" s="70" t="str">
        <f aca="false">IF(OR(E514="",AND($C$3="",$E$3="")),"",IF(B514="","Sin fecha",IF(AND(OR($C$3="",B514&gt;=$C$3),OR($E$3="",B514&lt;=$E$3)),"Sí","No")))</f>
        <v/>
      </c>
      <c r="H514" s="58" t="str">
        <f aca="false">IF(B514="","",YEAR(B514))</f>
        <v/>
      </c>
      <c r="I514" s="70" t="str">
        <f aca="false">IF(B514="","",IF(MONTH(B514)=1,"X",""))</f>
        <v/>
      </c>
      <c r="J514" s="70" t="str">
        <f aca="false">IF(B514="","",IF(MONTH(B514)=2,"X",""))</f>
        <v/>
      </c>
      <c r="K514" s="70" t="str">
        <f aca="false">IF(B514="","",IF(MONTH(B514)=3,"X",""))</f>
        <v/>
      </c>
      <c r="L514" s="70" t="str">
        <f aca="false">IF(B514="","",IF(MONTH(B514)=4,"X",""))</f>
        <v/>
      </c>
      <c r="M514" s="70" t="str">
        <f aca="false">IF(B514="","",IF(MONTH(B514)=5,"X",""))</f>
        <v/>
      </c>
      <c r="N514" s="70" t="str">
        <f aca="false">IF(B514="","",IF(MONTH(B514)=6,"X",""))</f>
        <v/>
      </c>
      <c r="O514" s="70" t="str">
        <f aca="false">IF(B514="","",IF(MONTH(B514)=7,"X",""))</f>
        <v/>
      </c>
      <c r="P514" s="70" t="str">
        <f aca="false">IF(B514="","",IF(MONTH(B514)=8,"X",""))</f>
        <v/>
      </c>
      <c r="Q514" s="70" t="str">
        <f aca="false">IF(B514="","",IF(MONTH(B514)=9,"X",""))</f>
        <v/>
      </c>
      <c r="R514" s="70" t="str">
        <f aca="false">IF(B514="","",IF(MONTH(B514)=10,"X",""))</f>
        <v/>
      </c>
      <c r="S514" s="70" t="str">
        <f aca="false">IF(B514="","",IF(MONTH(B514)=11,"X",""))</f>
        <v/>
      </c>
      <c r="T514" s="70" t="str">
        <f aca="false">IF(B514="","",IF(MONTH(B514)=12,"X",""))</f>
        <v/>
      </c>
      <c r="U514" s="58" t="str">
        <f aca="false">IF(E514="","",SUMIF($E$5:$E$1000,E514,$AD$5:$AD$1000))</f>
        <v/>
      </c>
      <c r="V514" s="71" t="str">
        <f aca="false">IF(E514="","",_xlfn.TEXTJOIN(" + ",TRUE(),IF(COUNTIFS($E$5:$E$1000,E514,$C$5:$C$1000,"Auditoría Interna")&gt;0,"Interna",""),IF(COUNTIFS($E$5:$E$1000,E514,$C$5:$C$1000,"Auditoría Externa")&gt;0,"Externa",""),IF(COUNTIFS($E$5:$E$1000,E514,$C$5:$C$1000,"SSF")&gt;0,"SSF",""),IF(COUNTIFS($E$5:$E$1000,E514,$C$5:$C$1000,"Comité de Supervisión")&gt;0,"Comité Sup.",""),IF(COUNTIFS($E$5:$E$1000,E514,$C$5:$C$1000,"Consejo de Administración")&gt;0,"Consejo",""),IF(COUNTIFS($E$5:$E$1000,E514,$C$5:$C$1000,"Otros")&gt;0,"Otros","")))</f>
        <v/>
      </c>
      <c r="W514" s="58" t="str">
        <f aca="false">IF(E514="","",SUMIFS($AD$5:$AD$1000,$E$5:$E$1000,E514,$AA$5:$AA$1000,AA514,$C$5:$C$1000,"&lt;&gt;"&amp;C514))</f>
        <v/>
      </c>
      <c r="X514" s="72"/>
      <c r="Y514" s="68"/>
      <c r="Z514" s="72"/>
      <c r="AA514" s="38" t="str">
        <f aca="false">IF(B514="","",YEAR(B514)*100+MONTH(B514))</f>
        <v/>
      </c>
      <c r="AB514" s="38" t="str">
        <f aca="false">IF(AND(E514&lt;&gt;"",E514=Cruce!$C$5,AD514=1),COUNTIFS($E$5:E514,E514,$AD$5:AD514,1),"")</f>
        <v/>
      </c>
      <c r="AC514" s="38" t="str">
        <f aca="false">IF(E514="","",C514&amp;"|"&amp;X514&amp;"|"&amp;IF(B514="","s/f",TEXT(B514,"yyyymmdd"))&amp;IF(OR(C514="SSF",X514="Visitas Auditoría Interna"),"|"&amp;Y514,""))</f>
        <v/>
      </c>
      <c r="AD514" s="38" t="n">
        <f aca="false">IF(E514="",0,IF(COUNTIFS($E$5:E514,E514,$AC$5:AC514,AC514)=1,1,0))</f>
        <v>0</v>
      </c>
      <c r="AE514" s="38" t="str">
        <f aca="false">IF(OR(E514="",AD514&lt;&gt;1),"",SUBSTITUTE(SUBSTITUTE(C514,"Auditoría ",""),"Consejo de Administración","Consejo")&amp;" – "&amp;IF(B514="","(sin fecha)",DAY(B514)&amp;" de "&amp;CHOOSE(MONTH(B514),"Enero","Febrero","Marzo","Abril","Mayo","Junio","Julio","Agosto","Septiembre","Octubre","Noviembre","Diciembre")&amp;" "&amp;YEAR(B514)))</f>
        <v/>
      </c>
      <c r="AF514" s="38" t="n">
        <f aca="false">IF(E514="",0,IF(COUNTIF($AC$5:AC514,AC514)=1,1,0))</f>
        <v>0</v>
      </c>
    </row>
    <row r="515" customFormat="false" ht="15" hidden="false" customHeight="false" outlineLevel="0" collapsed="false">
      <c r="A515" s="68"/>
      <c r="B515" s="67"/>
      <c r="C515" s="68"/>
      <c r="D515" s="68"/>
      <c r="E515" s="69"/>
      <c r="F515" s="69"/>
      <c r="G515" s="70" t="str">
        <f aca="false">IF(OR(E515="",AND($C$3="",$E$3="")),"",IF(B515="","Sin fecha",IF(AND(OR($C$3="",B515&gt;=$C$3),OR($E$3="",B515&lt;=$E$3)),"Sí","No")))</f>
        <v/>
      </c>
      <c r="H515" s="58" t="str">
        <f aca="false">IF(B515="","",YEAR(B515))</f>
        <v/>
      </c>
      <c r="I515" s="70" t="str">
        <f aca="false">IF(B515="","",IF(MONTH(B515)=1,"X",""))</f>
        <v/>
      </c>
      <c r="J515" s="70" t="str">
        <f aca="false">IF(B515="","",IF(MONTH(B515)=2,"X",""))</f>
        <v/>
      </c>
      <c r="K515" s="70" t="str">
        <f aca="false">IF(B515="","",IF(MONTH(B515)=3,"X",""))</f>
        <v/>
      </c>
      <c r="L515" s="70" t="str">
        <f aca="false">IF(B515="","",IF(MONTH(B515)=4,"X",""))</f>
        <v/>
      </c>
      <c r="M515" s="70" t="str">
        <f aca="false">IF(B515="","",IF(MONTH(B515)=5,"X",""))</f>
        <v/>
      </c>
      <c r="N515" s="70" t="str">
        <f aca="false">IF(B515="","",IF(MONTH(B515)=6,"X",""))</f>
        <v/>
      </c>
      <c r="O515" s="70" t="str">
        <f aca="false">IF(B515="","",IF(MONTH(B515)=7,"X",""))</f>
        <v/>
      </c>
      <c r="P515" s="70" t="str">
        <f aca="false">IF(B515="","",IF(MONTH(B515)=8,"X",""))</f>
        <v/>
      </c>
      <c r="Q515" s="70" t="str">
        <f aca="false">IF(B515="","",IF(MONTH(B515)=9,"X",""))</f>
        <v/>
      </c>
      <c r="R515" s="70" t="str">
        <f aca="false">IF(B515="","",IF(MONTH(B515)=10,"X",""))</f>
        <v/>
      </c>
      <c r="S515" s="70" t="str">
        <f aca="false">IF(B515="","",IF(MONTH(B515)=11,"X",""))</f>
        <v/>
      </c>
      <c r="T515" s="70" t="str">
        <f aca="false">IF(B515="","",IF(MONTH(B515)=12,"X",""))</f>
        <v/>
      </c>
      <c r="U515" s="58" t="str">
        <f aca="false">IF(E515="","",SUMIF($E$5:$E$1000,E515,$AD$5:$AD$1000))</f>
        <v/>
      </c>
      <c r="V515" s="71" t="str">
        <f aca="false">IF(E515="","",_xlfn.TEXTJOIN(" + ",TRUE(),IF(COUNTIFS($E$5:$E$1000,E515,$C$5:$C$1000,"Auditoría Interna")&gt;0,"Interna",""),IF(COUNTIFS($E$5:$E$1000,E515,$C$5:$C$1000,"Auditoría Externa")&gt;0,"Externa",""),IF(COUNTIFS($E$5:$E$1000,E515,$C$5:$C$1000,"SSF")&gt;0,"SSF",""),IF(COUNTIFS($E$5:$E$1000,E515,$C$5:$C$1000,"Comité de Supervisión")&gt;0,"Comité Sup.",""),IF(COUNTIFS($E$5:$E$1000,E515,$C$5:$C$1000,"Consejo de Administración")&gt;0,"Consejo",""),IF(COUNTIFS($E$5:$E$1000,E515,$C$5:$C$1000,"Otros")&gt;0,"Otros","")))</f>
        <v/>
      </c>
      <c r="W515" s="58" t="str">
        <f aca="false">IF(E515="","",SUMIFS($AD$5:$AD$1000,$E$5:$E$1000,E515,$AA$5:$AA$1000,AA515,$C$5:$C$1000,"&lt;&gt;"&amp;C515))</f>
        <v/>
      </c>
      <c r="X515" s="72"/>
      <c r="Y515" s="68"/>
      <c r="Z515" s="72"/>
      <c r="AA515" s="38" t="str">
        <f aca="false">IF(B515="","",YEAR(B515)*100+MONTH(B515))</f>
        <v/>
      </c>
      <c r="AB515" s="38" t="str">
        <f aca="false">IF(AND(E515&lt;&gt;"",E515=Cruce!$C$5,AD515=1),COUNTIFS($E$5:E515,E515,$AD$5:AD515,1),"")</f>
        <v/>
      </c>
      <c r="AC515" s="38" t="str">
        <f aca="false">IF(E515="","",C515&amp;"|"&amp;X515&amp;"|"&amp;IF(B515="","s/f",TEXT(B515,"yyyymmdd"))&amp;IF(OR(C515="SSF",X515="Visitas Auditoría Interna"),"|"&amp;Y515,""))</f>
        <v/>
      </c>
      <c r="AD515" s="38" t="n">
        <f aca="false">IF(E515="",0,IF(COUNTIFS($E$5:E515,E515,$AC$5:AC515,AC515)=1,1,0))</f>
        <v>0</v>
      </c>
      <c r="AE515" s="38" t="str">
        <f aca="false">IF(OR(E515="",AD515&lt;&gt;1),"",SUBSTITUTE(SUBSTITUTE(C515,"Auditoría ",""),"Consejo de Administración","Consejo")&amp;" – "&amp;IF(B515="","(sin fecha)",DAY(B515)&amp;" de "&amp;CHOOSE(MONTH(B515),"Enero","Febrero","Marzo","Abril","Mayo","Junio","Julio","Agosto","Septiembre","Octubre","Noviembre","Diciembre")&amp;" "&amp;YEAR(B515)))</f>
        <v/>
      </c>
      <c r="AF515" s="38" t="n">
        <f aca="false">IF(E515="",0,IF(COUNTIF($AC$5:AC515,AC515)=1,1,0))</f>
        <v>0</v>
      </c>
    </row>
    <row r="516" customFormat="false" ht="15" hidden="false" customHeight="false" outlineLevel="0" collapsed="false">
      <c r="A516" s="68"/>
      <c r="B516" s="67"/>
      <c r="C516" s="68"/>
      <c r="D516" s="68"/>
      <c r="E516" s="69"/>
      <c r="F516" s="69"/>
      <c r="G516" s="70" t="str">
        <f aca="false">IF(OR(E516="",AND($C$3="",$E$3="")),"",IF(B516="","Sin fecha",IF(AND(OR($C$3="",B516&gt;=$C$3),OR($E$3="",B516&lt;=$E$3)),"Sí","No")))</f>
        <v/>
      </c>
      <c r="H516" s="58" t="str">
        <f aca="false">IF(B516="","",YEAR(B516))</f>
        <v/>
      </c>
      <c r="I516" s="70" t="str">
        <f aca="false">IF(B516="","",IF(MONTH(B516)=1,"X",""))</f>
        <v/>
      </c>
      <c r="J516" s="70" t="str">
        <f aca="false">IF(B516="","",IF(MONTH(B516)=2,"X",""))</f>
        <v/>
      </c>
      <c r="K516" s="70" t="str">
        <f aca="false">IF(B516="","",IF(MONTH(B516)=3,"X",""))</f>
        <v/>
      </c>
      <c r="L516" s="70" t="str">
        <f aca="false">IF(B516="","",IF(MONTH(B516)=4,"X",""))</f>
        <v/>
      </c>
      <c r="M516" s="70" t="str">
        <f aca="false">IF(B516="","",IF(MONTH(B516)=5,"X",""))</f>
        <v/>
      </c>
      <c r="N516" s="70" t="str">
        <f aca="false">IF(B516="","",IF(MONTH(B516)=6,"X",""))</f>
        <v/>
      </c>
      <c r="O516" s="70" t="str">
        <f aca="false">IF(B516="","",IF(MONTH(B516)=7,"X",""))</f>
        <v/>
      </c>
      <c r="P516" s="70" t="str">
        <f aca="false">IF(B516="","",IF(MONTH(B516)=8,"X",""))</f>
        <v/>
      </c>
      <c r="Q516" s="70" t="str">
        <f aca="false">IF(B516="","",IF(MONTH(B516)=9,"X",""))</f>
        <v/>
      </c>
      <c r="R516" s="70" t="str">
        <f aca="false">IF(B516="","",IF(MONTH(B516)=10,"X",""))</f>
        <v/>
      </c>
      <c r="S516" s="70" t="str">
        <f aca="false">IF(B516="","",IF(MONTH(B516)=11,"X",""))</f>
        <v/>
      </c>
      <c r="T516" s="70" t="str">
        <f aca="false">IF(B516="","",IF(MONTH(B516)=12,"X",""))</f>
        <v/>
      </c>
      <c r="U516" s="58" t="str">
        <f aca="false">IF(E516="","",SUMIF($E$5:$E$1000,E516,$AD$5:$AD$1000))</f>
        <v/>
      </c>
      <c r="V516" s="71" t="str">
        <f aca="false">IF(E516="","",_xlfn.TEXTJOIN(" + ",TRUE(),IF(COUNTIFS($E$5:$E$1000,E516,$C$5:$C$1000,"Auditoría Interna")&gt;0,"Interna",""),IF(COUNTIFS($E$5:$E$1000,E516,$C$5:$C$1000,"Auditoría Externa")&gt;0,"Externa",""),IF(COUNTIFS($E$5:$E$1000,E516,$C$5:$C$1000,"SSF")&gt;0,"SSF",""),IF(COUNTIFS($E$5:$E$1000,E516,$C$5:$C$1000,"Comité de Supervisión")&gt;0,"Comité Sup.",""),IF(COUNTIFS($E$5:$E$1000,E516,$C$5:$C$1000,"Consejo de Administración")&gt;0,"Consejo",""),IF(COUNTIFS($E$5:$E$1000,E516,$C$5:$C$1000,"Otros")&gt;0,"Otros","")))</f>
        <v/>
      </c>
      <c r="W516" s="58" t="str">
        <f aca="false">IF(E516="","",SUMIFS($AD$5:$AD$1000,$E$5:$E$1000,E516,$AA$5:$AA$1000,AA516,$C$5:$C$1000,"&lt;&gt;"&amp;C516))</f>
        <v/>
      </c>
      <c r="X516" s="72"/>
      <c r="Y516" s="68"/>
      <c r="Z516" s="72"/>
      <c r="AA516" s="38" t="str">
        <f aca="false">IF(B516="","",YEAR(B516)*100+MONTH(B516))</f>
        <v/>
      </c>
      <c r="AB516" s="38" t="str">
        <f aca="false">IF(AND(E516&lt;&gt;"",E516=Cruce!$C$5,AD516=1),COUNTIFS($E$5:E516,E516,$AD$5:AD516,1),"")</f>
        <v/>
      </c>
      <c r="AC516" s="38" t="str">
        <f aca="false">IF(E516="","",C516&amp;"|"&amp;X516&amp;"|"&amp;IF(B516="","s/f",TEXT(B516,"yyyymmdd"))&amp;IF(OR(C516="SSF",X516="Visitas Auditoría Interna"),"|"&amp;Y516,""))</f>
        <v/>
      </c>
      <c r="AD516" s="38" t="n">
        <f aca="false">IF(E516="",0,IF(COUNTIFS($E$5:E516,E516,$AC$5:AC516,AC516)=1,1,0))</f>
        <v>0</v>
      </c>
      <c r="AE516" s="38" t="str">
        <f aca="false">IF(OR(E516="",AD516&lt;&gt;1),"",SUBSTITUTE(SUBSTITUTE(C516,"Auditoría ",""),"Consejo de Administración","Consejo")&amp;" – "&amp;IF(B516="","(sin fecha)",DAY(B516)&amp;" de "&amp;CHOOSE(MONTH(B516),"Enero","Febrero","Marzo","Abril","Mayo","Junio","Julio","Agosto","Septiembre","Octubre","Noviembre","Diciembre")&amp;" "&amp;YEAR(B516)))</f>
        <v/>
      </c>
      <c r="AF516" s="38" t="n">
        <f aca="false">IF(E516="",0,IF(COUNTIF($AC$5:AC516,AC516)=1,1,0))</f>
        <v>0</v>
      </c>
    </row>
    <row r="517" customFormat="false" ht="15" hidden="false" customHeight="false" outlineLevel="0" collapsed="false">
      <c r="A517" s="68"/>
      <c r="B517" s="67"/>
      <c r="C517" s="68"/>
      <c r="D517" s="68"/>
      <c r="E517" s="69"/>
      <c r="F517" s="69"/>
      <c r="G517" s="70" t="str">
        <f aca="false">IF(OR(E517="",AND($C$3="",$E$3="")),"",IF(B517="","Sin fecha",IF(AND(OR($C$3="",B517&gt;=$C$3),OR($E$3="",B517&lt;=$E$3)),"Sí","No")))</f>
        <v/>
      </c>
      <c r="H517" s="58" t="str">
        <f aca="false">IF(B517="","",YEAR(B517))</f>
        <v/>
      </c>
      <c r="I517" s="70" t="str">
        <f aca="false">IF(B517="","",IF(MONTH(B517)=1,"X",""))</f>
        <v/>
      </c>
      <c r="J517" s="70" t="str">
        <f aca="false">IF(B517="","",IF(MONTH(B517)=2,"X",""))</f>
        <v/>
      </c>
      <c r="K517" s="70" t="str">
        <f aca="false">IF(B517="","",IF(MONTH(B517)=3,"X",""))</f>
        <v/>
      </c>
      <c r="L517" s="70" t="str">
        <f aca="false">IF(B517="","",IF(MONTH(B517)=4,"X",""))</f>
        <v/>
      </c>
      <c r="M517" s="70" t="str">
        <f aca="false">IF(B517="","",IF(MONTH(B517)=5,"X",""))</f>
        <v/>
      </c>
      <c r="N517" s="70" t="str">
        <f aca="false">IF(B517="","",IF(MONTH(B517)=6,"X",""))</f>
        <v/>
      </c>
      <c r="O517" s="70" t="str">
        <f aca="false">IF(B517="","",IF(MONTH(B517)=7,"X",""))</f>
        <v/>
      </c>
      <c r="P517" s="70" t="str">
        <f aca="false">IF(B517="","",IF(MONTH(B517)=8,"X",""))</f>
        <v/>
      </c>
      <c r="Q517" s="70" t="str">
        <f aca="false">IF(B517="","",IF(MONTH(B517)=9,"X",""))</f>
        <v/>
      </c>
      <c r="R517" s="70" t="str">
        <f aca="false">IF(B517="","",IF(MONTH(B517)=10,"X",""))</f>
        <v/>
      </c>
      <c r="S517" s="70" t="str">
        <f aca="false">IF(B517="","",IF(MONTH(B517)=11,"X",""))</f>
        <v/>
      </c>
      <c r="T517" s="70" t="str">
        <f aca="false">IF(B517="","",IF(MONTH(B517)=12,"X",""))</f>
        <v/>
      </c>
      <c r="U517" s="58" t="str">
        <f aca="false">IF(E517="","",SUMIF($E$5:$E$1000,E517,$AD$5:$AD$1000))</f>
        <v/>
      </c>
      <c r="V517" s="71" t="str">
        <f aca="false">IF(E517="","",_xlfn.TEXTJOIN(" + ",TRUE(),IF(COUNTIFS($E$5:$E$1000,E517,$C$5:$C$1000,"Auditoría Interna")&gt;0,"Interna",""),IF(COUNTIFS($E$5:$E$1000,E517,$C$5:$C$1000,"Auditoría Externa")&gt;0,"Externa",""),IF(COUNTIFS($E$5:$E$1000,E517,$C$5:$C$1000,"SSF")&gt;0,"SSF",""),IF(COUNTIFS($E$5:$E$1000,E517,$C$5:$C$1000,"Comité de Supervisión")&gt;0,"Comité Sup.",""),IF(COUNTIFS($E$5:$E$1000,E517,$C$5:$C$1000,"Consejo de Administración")&gt;0,"Consejo",""),IF(COUNTIFS($E$5:$E$1000,E517,$C$5:$C$1000,"Otros")&gt;0,"Otros","")))</f>
        <v/>
      </c>
      <c r="W517" s="58" t="str">
        <f aca="false">IF(E517="","",SUMIFS($AD$5:$AD$1000,$E$5:$E$1000,E517,$AA$5:$AA$1000,AA517,$C$5:$C$1000,"&lt;&gt;"&amp;C517))</f>
        <v/>
      </c>
      <c r="X517" s="72"/>
      <c r="Y517" s="68"/>
      <c r="Z517" s="72"/>
      <c r="AA517" s="38" t="str">
        <f aca="false">IF(B517="","",YEAR(B517)*100+MONTH(B517))</f>
        <v/>
      </c>
      <c r="AB517" s="38" t="str">
        <f aca="false">IF(AND(E517&lt;&gt;"",E517=Cruce!$C$5,AD517=1),COUNTIFS($E$5:E517,E517,$AD$5:AD517,1),"")</f>
        <v/>
      </c>
      <c r="AC517" s="38" t="str">
        <f aca="false">IF(E517="","",C517&amp;"|"&amp;X517&amp;"|"&amp;IF(B517="","s/f",TEXT(B517,"yyyymmdd"))&amp;IF(OR(C517="SSF",X517="Visitas Auditoría Interna"),"|"&amp;Y517,""))</f>
        <v/>
      </c>
      <c r="AD517" s="38" t="n">
        <f aca="false">IF(E517="",0,IF(COUNTIFS($E$5:E517,E517,$AC$5:AC517,AC517)=1,1,0))</f>
        <v>0</v>
      </c>
      <c r="AE517" s="38" t="str">
        <f aca="false">IF(OR(E517="",AD517&lt;&gt;1),"",SUBSTITUTE(SUBSTITUTE(C517,"Auditoría ",""),"Consejo de Administración","Consejo")&amp;" – "&amp;IF(B517="","(sin fecha)",DAY(B517)&amp;" de "&amp;CHOOSE(MONTH(B517),"Enero","Febrero","Marzo","Abril","Mayo","Junio","Julio","Agosto","Septiembre","Octubre","Noviembre","Diciembre")&amp;" "&amp;YEAR(B517)))</f>
        <v/>
      </c>
      <c r="AF517" s="38" t="n">
        <f aca="false">IF(E517="",0,IF(COUNTIF($AC$5:AC517,AC517)=1,1,0))</f>
        <v>0</v>
      </c>
    </row>
    <row r="518" customFormat="false" ht="15" hidden="false" customHeight="false" outlineLevel="0" collapsed="false">
      <c r="A518" s="68"/>
      <c r="B518" s="67"/>
      <c r="C518" s="68"/>
      <c r="D518" s="68"/>
      <c r="E518" s="69"/>
      <c r="F518" s="69"/>
      <c r="G518" s="70" t="str">
        <f aca="false">IF(OR(E518="",AND($C$3="",$E$3="")),"",IF(B518="","Sin fecha",IF(AND(OR($C$3="",B518&gt;=$C$3),OR($E$3="",B518&lt;=$E$3)),"Sí","No")))</f>
        <v/>
      </c>
      <c r="H518" s="58" t="str">
        <f aca="false">IF(B518="","",YEAR(B518))</f>
        <v/>
      </c>
      <c r="I518" s="70" t="str">
        <f aca="false">IF(B518="","",IF(MONTH(B518)=1,"X",""))</f>
        <v/>
      </c>
      <c r="J518" s="70" t="str">
        <f aca="false">IF(B518="","",IF(MONTH(B518)=2,"X",""))</f>
        <v/>
      </c>
      <c r="K518" s="70" t="str">
        <f aca="false">IF(B518="","",IF(MONTH(B518)=3,"X",""))</f>
        <v/>
      </c>
      <c r="L518" s="70" t="str">
        <f aca="false">IF(B518="","",IF(MONTH(B518)=4,"X",""))</f>
        <v/>
      </c>
      <c r="M518" s="70" t="str">
        <f aca="false">IF(B518="","",IF(MONTH(B518)=5,"X",""))</f>
        <v/>
      </c>
      <c r="N518" s="70" t="str">
        <f aca="false">IF(B518="","",IF(MONTH(B518)=6,"X",""))</f>
        <v/>
      </c>
      <c r="O518" s="70" t="str">
        <f aca="false">IF(B518="","",IF(MONTH(B518)=7,"X",""))</f>
        <v/>
      </c>
      <c r="P518" s="70" t="str">
        <f aca="false">IF(B518="","",IF(MONTH(B518)=8,"X",""))</f>
        <v/>
      </c>
      <c r="Q518" s="70" t="str">
        <f aca="false">IF(B518="","",IF(MONTH(B518)=9,"X",""))</f>
        <v/>
      </c>
      <c r="R518" s="70" t="str">
        <f aca="false">IF(B518="","",IF(MONTH(B518)=10,"X",""))</f>
        <v/>
      </c>
      <c r="S518" s="70" t="str">
        <f aca="false">IF(B518="","",IF(MONTH(B518)=11,"X",""))</f>
        <v/>
      </c>
      <c r="T518" s="70" t="str">
        <f aca="false">IF(B518="","",IF(MONTH(B518)=12,"X",""))</f>
        <v/>
      </c>
      <c r="U518" s="58" t="str">
        <f aca="false">IF(E518="","",SUMIF($E$5:$E$1000,E518,$AD$5:$AD$1000))</f>
        <v/>
      </c>
      <c r="V518" s="71" t="str">
        <f aca="false">IF(E518="","",_xlfn.TEXTJOIN(" + ",TRUE(),IF(COUNTIFS($E$5:$E$1000,E518,$C$5:$C$1000,"Auditoría Interna")&gt;0,"Interna",""),IF(COUNTIFS($E$5:$E$1000,E518,$C$5:$C$1000,"Auditoría Externa")&gt;0,"Externa",""),IF(COUNTIFS($E$5:$E$1000,E518,$C$5:$C$1000,"SSF")&gt;0,"SSF",""),IF(COUNTIFS($E$5:$E$1000,E518,$C$5:$C$1000,"Comité de Supervisión")&gt;0,"Comité Sup.",""),IF(COUNTIFS($E$5:$E$1000,E518,$C$5:$C$1000,"Consejo de Administración")&gt;0,"Consejo",""),IF(COUNTIFS($E$5:$E$1000,E518,$C$5:$C$1000,"Otros")&gt;0,"Otros","")))</f>
        <v/>
      </c>
      <c r="W518" s="58" t="str">
        <f aca="false">IF(E518="","",SUMIFS($AD$5:$AD$1000,$E$5:$E$1000,E518,$AA$5:$AA$1000,AA518,$C$5:$C$1000,"&lt;&gt;"&amp;C518))</f>
        <v/>
      </c>
      <c r="X518" s="72"/>
      <c r="Y518" s="68"/>
      <c r="Z518" s="72"/>
      <c r="AA518" s="38" t="str">
        <f aca="false">IF(B518="","",YEAR(B518)*100+MONTH(B518))</f>
        <v/>
      </c>
      <c r="AB518" s="38" t="str">
        <f aca="false">IF(AND(E518&lt;&gt;"",E518=Cruce!$C$5,AD518=1),COUNTIFS($E$5:E518,E518,$AD$5:AD518,1),"")</f>
        <v/>
      </c>
      <c r="AC518" s="38" t="str">
        <f aca="false">IF(E518="","",C518&amp;"|"&amp;X518&amp;"|"&amp;IF(B518="","s/f",TEXT(B518,"yyyymmdd"))&amp;IF(OR(C518="SSF",X518="Visitas Auditoría Interna"),"|"&amp;Y518,""))</f>
        <v/>
      </c>
      <c r="AD518" s="38" t="n">
        <f aca="false">IF(E518="",0,IF(COUNTIFS($E$5:E518,E518,$AC$5:AC518,AC518)=1,1,0))</f>
        <v>0</v>
      </c>
      <c r="AE518" s="38" t="str">
        <f aca="false">IF(OR(E518="",AD518&lt;&gt;1),"",SUBSTITUTE(SUBSTITUTE(C518,"Auditoría ",""),"Consejo de Administración","Consejo")&amp;" – "&amp;IF(B518="","(sin fecha)",DAY(B518)&amp;" de "&amp;CHOOSE(MONTH(B518),"Enero","Febrero","Marzo","Abril","Mayo","Junio","Julio","Agosto","Septiembre","Octubre","Noviembre","Diciembre")&amp;" "&amp;YEAR(B518)))</f>
        <v/>
      </c>
      <c r="AF518" s="38" t="n">
        <f aca="false">IF(E518="",0,IF(COUNTIF($AC$5:AC518,AC518)=1,1,0))</f>
        <v>0</v>
      </c>
    </row>
    <row r="519" customFormat="false" ht="15" hidden="false" customHeight="false" outlineLevel="0" collapsed="false">
      <c r="A519" s="68"/>
      <c r="B519" s="67"/>
      <c r="C519" s="68"/>
      <c r="D519" s="68"/>
      <c r="E519" s="69"/>
      <c r="F519" s="69"/>
      <c r="G519" s="70" t="str">
        <f aca="false">IF(OR(E519="",AND($C$3="",$E$3="")),"",IF(B519="","Sin fecha",IF(AND(OR($C$3="",B519&gt;=$C$3),OR($E$3="",B519&lt;=$E$3)),"Sí","No")))</f>
        <v/>
      </c>
      <c r="H519" s="58" t="str">
        <f aca="false">IF(B519="","",YEAR(B519))</f>
        <v/>
      </c>
      <c r="I519" s="70" t="str">
        <f aca="false">IF(B519="","",IF(MONTH(B519)=1,"X",""))</f>
        <v/>
      </c>
      <c r="J519" s="70" t="str">
        <f aca="false">IF(B519="","",IF(MONTH(B519)=2,"X",""))</f>
        <v/>
      </c>
      <c r="K519" s="70" t="str">
        <f aca="false">IF(B519="","",IF(MONTH(B519)=3,"X",""))</f>
        <v/>
      </c>
      <c r="L519" s="70" t="str">
        <f aca="false">IF(B519="","",IF(MONTH(B519)=4,"X",""))</f>
        <v/>
      </c>
      <c r="M519" s="70" t="str">
        <f aca="false">IF(B519="","",IF(MONTH(B519)=5,"X",""))</f>
        <v/>
      </c>
      <c r="N519" s="70" t="str">
        <f aca="false">IF(B519="","",IF(MONTH(B519)=6,"X",""))</f>
        <v/>
      </c>
      <c r="O519" s="70" t="str">
        <f aca="false">IF(B519="","",IF(MONTH(B519)=7,"X",""))</f>
        <v/>
      </c>
      <c r="P519" s="70" t="str">
        <f aca="false">IF(B519="","",IF(MONTH(B519)=8,"X",""))</f>
        <v/>
      </c>
      <c r="Q519" s="70" t="str">
        <f aca="false">IF(B519="","",IF(MONTH(B519)=9,"X",""))</f>
        <v/>
      </c>
      <c r="R519" s="70" t="str">
        <f aca="false">IF(B519="","",IF(MONTH(B519)=10,"X",""))</f>
        <v/>
      </c>
      <c r="S519" s="70" t="str">
        <f aca="false">IF(B519="","",IF(MONTH(B519)=11,"X",""))</f>
        <v/>
      </c>
      <c r="T519" s="70" t="str">
        <f aca="false">IF(B519="","",IF(MONTH(B519)=12,"X",""))</f>
        <v/>
      </c>
      <c r="U519" s="58" t="str">
        <f aca="false">IF(E519="","",SUMIF($E$5:$E$1000,E519,$AD$5:$AD$1000))</f>
        <v/>
      </c>
      <c r="V519" s="71" t="str">
        <f aca="false">IF(E519="","",_xlfn.TEXTJOIN(" + ",TRUE(),IF(COUNTIFS($E$5:$E$1000,E519,$C$5:$C$1000,"Auditoría Interna")&gt;0,"Interna",""),IF(COUNTIFS($E$5:$E$1000,E519,$C$5:$C$1000,"Auditoría Externa")&gt;0,"Externa",""),IF(COUNTIFS($E$5:$E$1000,E519,$C$5:$C$1000,"SSF")&gt;0,"SSF",""),IF(COUNTIFS($E$5:$E$1000,E519,$C$5:$C$1000,"Comité de Supervisión")&gt;0,"Comité Sup.",""),IF(COUNTIFS($E$5:$E$1000,E519,$C$5:$C$1000,"Consejo de Administración")&gt;0,"Consejo",""),IF(COUNTIFS($E$5:$E$1000,E519,$C$5:$C$1000,"Otros")&gt;0,"Otros","")))</f>
        <v/>
      </c>
      <c r="W519" s="58" t="str">
        <f aca="false">IF(E519="","",SUMIFS($AD$5:$AD$1000,$E$5:$E$1000,E519,$AA$5:$AA$1000,AA519,$C$5:$C$1000,"&lt;&gt;"&amp;C519))</f>
        <v/>
      </c>
      <c r="X519" s="72"/>
      <c r="Y519" s="68"/>
      <c r="Z519" s="72"/>
      <c r="AA519" s="38" t="str">
        <f aca="false">IF(B519="","",YEAR(B519)*100+MONTH(B519))</f>
        <v/>
      </c>
      <c r="AB519" s="38" t="str">
        <f aca="false">IF(AND(E519&lt;&gt;"",E519=Cruce!$C$5,AD519=1),COUNTIFS($E$5:E519,E519,$AD$5:AD519,1),"")</f>
        <v/>
      </c>
      <c r="AC519" s="38" t="str">
        <f aca="false">IF(E519="","",C519&amp;"|"&amp;X519&amp;"|"&amp;IF(B519="","s/f",TEXT(B519,"yyyymmdd"))&amp;IF(OR(C519="SSF",X519="Visitas Auditoría Interna"),"|"&amp;Y519,""))</f>
        <v/>
      </c>
      <c r="AD519" s="38" t="n">
        <f aca="false">IF(E519="",0,IF(COUNTIFS($E$5:E519,E519,$AC$5:AC519,AC519)=1,1,0))</f>
        <v>0</v>
      </c>
      <c r="AE519" s="38" t="str">
        <f aca="false">IF(OR(E519="",AD519&lt;&gt;1),"",SUBSTITUTE(SUBSTITUTE(C519,"Auditoría ",""),"Consejo de Administración","Consejo")&amp;" – "&amp;IF(B519="","(sin fecha)",DAY(B519)&amp;" de "&amp;CHOOSE(MONTH(B519),"Enero","Febrero","Marzo","Abril","Mayo","Junio","Julio","Agosto","Septiembre","Octubre","Noviembre","Diciembre")&amp;" "&amp;YEAR(B519)))</f>
        <v/>
      </c>
      <c r="AF519" s="38" t="n">
        <f aca="false">IF(E519="",0,IF(COUNTIF($AC$5:AC519,AC519)=1,1,0))</f>
        <v>0</v>
      </c>
    </row>
    <row r="520" customFormat="false" ht="15" hidden="false" customHeight="false" outlineLevel="0" collapsed="false">
      <c r="A520" s="68"/>
      <c r="B520" s="67"/>
      <c r="C520" s="68"/>
      <c r="D520" s="68"/>
      <c r="E520" s="69"/>
      <c r="F520" s="69"/>
      <c r="G520" s="70" t="str">
        <f aca="false">IF(OR(E520="",AND($C$3="",$E$3="")),"",IF(B520="","Sin fecha",IF(AND(OR($C$3="",B520&gt;=$C$3),OR($E$3="",B520&lt;=$E$3)),"Sí","No")))</f>
        <v/>
      </c>
      <c r="H520" s="58" t="str">
        <f aca="false">IF(B520="","",YEAR(B520))</f>
        <v/>
      </c>
      <c r="I520" s="70" t="str">
        <f aca="false">IF(B520="","",IF(MONTH(B520)=1,"X",""))</f>
        <v/>
      </c>
      <c r="J520" s="70" t="str">
        <f aca="false">IF(B520="","",IF(MONTH(B520)=2,"X",""))</f>
        <v/>
      </c>
      <c r="K520" s="70" t="str">
        <f aca="false">IF(B520="","",IF(MONTH(B520)=3,"X",""))</f>
        <v/>
      </c>
      <c r="L520" s="70" t="str">
        <f aca="false">IF(B520="","",IF(MONTH(B520)=4,"X",""))</f>
        <v/>
      </c>
      <c r="M520" s="70" t="str">
        <f aca="false">IF(B520="","",IF(MONTH(B520)=5,"X",""))</f>
        <v/>
      </c>
      <c r="N520" s="70" t="str">
        <f aca="false">IF(B520="","",IF(MONTH(B520)=6,"X",""))</f>
        <v/>
      </c>
      <c r="O520" s="70" t="str">
        <f aca="false">IF(B520="","",IF(MONTH(B520)=7,"X",""))</f>
        <v/>
      </c>
      <c r="P520" s="70" t="str">
        <f aca="false">IF(B520="","",IF(MONTH(B520)=8,"X",""))</f>
        <v/>
      </c>
      <c r="Q520" s="70" t="str">
        <f aca="false">IF(B520="","",IF(MONTH(B520)=9,"X",""))</f>
        <v/>
      </c>
      <c r="R520" s="70" t="str">
        <f aca="false">IF(B520="","",IF(MONTH(B520)=10,"X",""))</f>
        <v/>
      </c>
      <c r="S520" s="70" t="str">
        <f aca="false">IF(B520="","",IF(MONTH(B520)=11,"X",""))</f>
        <v/>
      </c>
      <c r="T520" s="70" t="str">
        <f aca="false">IF(B520="","",IF(MONTH(B520)=12,"X",""))</f>
        <v/>
      </c>
      <c r="U520" s="58" t="str">
        <f aca="false">IF(E520="","",SUMIF($E$5:$E$1000,E520,$AD$5:$AD$1000))</f>
        <v/>
      </c>
      <c r="V520" s="71" t="str">
        <f aca="false">IF(E520="","",_xlfn.TEXTJOIN(" + ",TRUE(),IF(COUNTIFS($E$5:$E$1000,E520,$C$5:$C$1000,"Auditoría Interna")&gt;0,"Interna",""),IF(COUNTIFS($E$5:$E$1000,E520,$C$5:$C$1000,"Auditoría Externa")&gt;0,"Externa",""),IF(COUNTIFS($E$5:$E$1000,E520,$C$5:$C$1000,"SSF")&gt;0,"SSF",""),IF(COUNTIFS($E$5:$E$1000,E520,$C$5:$C$1000,"Comité de Supervisión")&gt;0,"Comité Sup.",""),IF(COUNTIFS($E$5:$E$1000,E520,$C$5:$C$1000,"Consejo de Administración")&gt;0,"Consejo",""),IF(COUNTIFS($E$5:$E$1000,E520,$C$5:$C$1000,"Otros")&gt;0,"Otros","")))</f>
        <v/>
      </c>
      <c r="W520" s="58" t="str">
        <f aca="false">IF(E520="","",SUMIFS($AD$5:$AD$1000,$E$5:$E$1000,E520,$AA$5:$AA$1000,AA520,$C$5:$C$1000,"&lt;&gt;"&amp;C520))</f>
        <v/>
      </c>
      <c r="X520" s="72"/>
      <c r="Y520" s="68"/>
      <c r="Z520" s="72"/>
      <c r="AA520" s="38" t="str">
        <f aca="false">IF(B520="","",YEAR(B520)*100+MONTH(B520))</f>
        <v/>
      </c>
      <c r="AB520" s="38" t="str">
        <f aca="false">IF(AND(E520&lt;&gt;"",E520=Cruce!$C$5,AD520=1),COUNTIFS($E$5:E520,E520,$AD$5:AD520,1),"")</f>
        <v/>
      </c>
      <c r="AC520" s="38" t="str">
        <f aca="false">IF(E520="","",C520&amp;"|"&amp;X520&amp;"|"&amp;IF(B520="","s/f",TEXT(B520,"yyyymmdd"))&amp;IF(OR(C520="SSF",X520="Visitas Auditoría Interna"),"|"&amp;Y520,""))</f>
        <v/>
      </c>
      <c r="AD520" s="38" t="n">
        <f aca="false">IF(E520="",0,IF(COUNTIFS($E$5:E520,E520,$AC$5:AC520,AC520)=1,1,0))</f>
        <v>0</v>
      </c>
      <c r="AE520" s="38" t="str">
        <f aca="false">IF(OR(E520="",AD520&lt;&gt;1),"",SUBSTITUTE(SUBSTITUTE(C520,"Auditoría ",""),"Consejo de Administración","Consejo")&amp;" – "&amp;IF(B520="","(sin fecha)",DAY(B520)&amp;" de "&amp;CHOOSE(MONTH(B520),"Enero","Febrero","Marzo","Abril","Mayo","Junio","Julio","Agosto","Septiembre","Octubre","Noviembre","Diciembre")&amp;" "&amp;YEAR(B520)))</f>
        <v/>
      </c>
      <c r="AF520" s="38" t="n">
        <f aca="false">IF(E520="",0,IF(COUNTIF($AC$5:AC520,AC520)=1,1,0))</f>
        <v>0</v>
      </c>
    </row>
    <row r="521" customFormat="false" ht="15" hidden="false" customHeight="false" outlineLevel="0" collapsed="false">
      <c r="A521" s="68"/>
      <c r="B521" s="67"/>
      <c r="C521" s="68"/>
      <c r="D521" s="68"/>
      <c r="E521" s="69"/>
      <c r="F521" s="69"/>
      <c r="G521" s="70" t="str">
        <f aca="false">IF(OR(E521="",AND($C$3="",$E$3="")),"",IF(B521="","Sin fecha",IF(AND(OR($C$3="",B521&gt;=$C$3),OR($E$3="",B521&lt;=$E$3)),"Sí","No")))</f>
        <v/>
      </c>
      <c r="H521" s="58" t="str">
        <f aca="false">IF(B521="","",YEAR(B521))</f>
        <v/>
      </c>
      <c r="I521" s="70" t="str">
        <f aca="false">IF(B521="","",IF(MONTH(B521)=1,"X",""))</f>
        <v/>
      </c>
      <c r="J521" s="70" t="str">
        <f aca="false">IF(B521="","",IF(MONTH(B521)=2,"X",""))</f>
        <v/>
      </c>
      <c r="K521" s="70" t="str">
        <f aca="false">IF(B521="","",IF(MONTH(B521)=3,"X",""))</f>
        <v/>
      </c>
      <c r="L521" s="70" t="str">
        <f aca="false">IF(B521="","",IF(MONTH(B521)=4,"X",""))</f>
        <v/>
      </c>
      <c r="M521" s="70" t="str">
        <f aca="false">IF(B521="","",IF(MONTH(B521)=5,"X",""))</f>
        <v/>
      </c>
      <c r="N521" s="70" t="str">
        <f aca="false">IF(B521="","",IF(MONTH(B521)=6,"X",""))</f>
        <v/>
      </c>
      <c r="O521" s="70" t="str">
        <f aca="false">IF(B521="","",IF(MONTH(B521)=7,"X",""))</f>
        <v/>
      </c>
      <c r="P521" s="70" t="str">
        <f aca="false">IF(B521="","",IF(MONTH(B521)=8,"X",""))</f>
        <v/>
      </c>
      <c r="Q521" s="70" t="str">
        <f aca="false">IF(B521="","",IF(MONTH(B521)=9,"X",""))</f>
        <v/>
      </c>
      <c r="R521" s="70" t="str">
        <f aca="false">IF(B521="","",IF(MONTH(B521)=10,"X",""))</f>
        <v/>
      </c>
      <c r="S521" s="70" t="str">
        <f aca="false">IF(B521="","",IF(MONTH(B521)=11,"X",""))</f>
        <v/>
      </c>
      <c r="T521" s="70" t="str">
        <f aca="false">IF(B521="","",IF(MONTH(B521)=12,"X",""))</f>
        <v/>
      </c>
      <c r="U521" s="58" t="str">
        <f aca="false">IF(E521="","",SUMIF($E$5:$E$1000,E521,$AD$5:$AD$1000))</f>
        <v/>
      </c>
      <c r="V521" s="71" t="str">
        <f aca="false">IF(E521="","",_xlfn.TEXTJOIN(" + ",TRUE(),IF(COUNTIFS($E$5:$E$1000,E521,$C$5:$C$1000,"Auditoría Interna")&gt;0,"Interna",""),IF(COUNTIFS($E$5:$E$1000,E521,$C$5:$C$1000,"Auditoría Externa")&gt;0,"Externa",""),IF(COUNTIFS($E$5:$E$1000,E521,$C$5:$C$1000,"SSF")&gt;0,"SSF",""),IF(COUNTIFS($E$5:$E$1000,E521,$C$5:$C$1000,"Comité de Supervisión")&gt;0,"Comité Sup.",""),IF(COUNTIFS($E$5:$E$1000,E521,$C$5:$C$1000,"Consejo de Administración")&gt;0,"Consejo",""),IF(COUNTIFS($E$5:$E$1000,E521,$C$5:$C$1000,"Otros")&gt;0,"Otros","")))</f>
        <v/>
      </c>
      <c r="W521" s="58" t="str">
        <f aca="false">IF(E521="","",SUMIFS($AD$5:$AD$1000,$E$5:$E$1000,E521,$AA$5:$AA$1000,AA521,$C$5:$C$1000,"&lt;&gt;"&amp;C521))</f>
        <v/>
      </c>
      <c r="X521" s="72"/>
      <c r="Y521" s="68"/>
      <c r="Z521" s="72"/>
      <c r="AA521" s="38" t="str">
        <f aca="false">IF(B521="","",YEAR(B521)*100+MONTH(B521))</f>
        <v/>
      </c>
      <c r="AB521" s="38" t="str">
        <f aca="false">IF(AND(E521&lt;&gt;"",E521=Cruce!$C$5,AD521=1),COUNTIFS($E$5:E521,E521,$AD$5:AD521,1),"")</f>
        <v/>
      </c>
      <c r="AC521" s="38" t="str">
        <f aca="false">IF(E521="","",C521&amp;"|"&amp;X521&amp;"|"&amp;IF(B521="","s/f",TEXT(B521,"yyyymmdd"))&amp;IF(OR(C521="SSF",X521="Visitas Auditoría Interna"),"|"&amp;Y521,""))</f>
        <v/>
      </c>
      <c r="AD521" s="38" t="n">
        <f aca="false">IF(E521="",0,IF(COUNTIFS($E$5:E521,E521,$AC$5:AC521,AC521)=1,1,0))</f>
        <v>0</v>
      </c>
      <c r="AE521" s="38" t="str">
        <f aca="false">IF(OR(E521="",AD521&lt;&gt;1),"",SUBSTITUTE(SUBSTITUTE(C521,"Auditoría ",""),"Consejo de Administración","Consejo")&amp;" – "&amp;IF(B521="","(sin fecha)",DAY(B521)&amp;" de "&amp;CHOOSE(MONTH(B521),"Enero","Febrero","Marzo","Abril","Mayo","Junio","Julio","Agosto","Septiembre","Octubre","Noviembre","Diciembre")&amp;" "&amp;YEAR(B521)))</f>
        <v/>
      </c>
      <c r="AF521" s="38" t="n">
        <f aca="false">IF(E521="",0,IF(COUNTIF($AC$5:AC521,AC521)=1,1,0))</f>
        <v>0</v>
      </c>
    </row>
    <row r="522" customFormat="false" ht="15" hidden="false" customHeight="false" outlineLevel="0" collapsed="false">
      <c r="A522" s="68"/>
      <c r="B522" s="67"/>
      <c r="C522" s="68"/>
      <c r="D522" s="68"/>
      <c r="E522" s="69"/>
      <c r="F522" s="69"/>
      <c r="G522" s="70" t="str">
        <f aca="false">IF(OR(E522="",AND($C$3="",$E$3="")),"",IF(B522="","Sin fecha",IF(AND(OR($C$3="",B522&gt;=$C$3),OR($E$3="",B522&lt;=$E$3)),"Sí","No")))</f>
        <v/>
      </c>
      <c r="H522" s="58" t="str">
        <f aca="false">IF(B522="","",YEAR(B522))</f>
        <v/>
      </c>
      <c r="I522" s="70" t="str">
        <f aca="false">IF(B522="","",IF(MONTH(B522)=1,"X",""))</f>
        <v/>
      </c>
      <c r="J522" s="70" t="str">
        <f aca="false">IF(B522="","",IF(MONTH(B522)=2,"X",""))</f>
        <v/>
      </c>
      <c r="K522" s="70" t="str">
        <f aca="false">IF(B522="","",IF(MONTH(B522)=3,"X",""))</f>
        <v/>
      </c>
      <c r="L522" s="70" t="str">
        <f aca="false">IF(B522="","",IF(MONTH(B522)=4,"X",""))</f>
        <v/>
      </c>
      <c r="M522" s="70" t="str">
        <f aca="false">IF(B522="","",IF(MONTH(B522)=5,"X",""))</f>
        <v/>
      </c>
      <c r="N522" s="70" t="str">
        <f aca="false">IF(B522="","",IF(MONTH(B522)=6,"X",""))</f>
        <v/>
      </c>
      <c r="O522" s="70" t="str">
        <f aca="false">IF(B522="","",IF(MONTH(B522)=7,"X",""))</f>
        <v/>
      </c>
      <c r="P522" s="70" t="str">
        <f aca="false">IF(B522="","",IF(MONTH(B522)=8,"X",""))</f>
        <v/>
      </c>
      <c r="Q522" s="70" t="str">
        <f aca="false">IF(B522="","",IF(MONTH(B522)=9,"X",""))</f>
        <v/>
      </c>
      <c r="R522" s="70" t="str">
        <f aca="false">IF(B522="","",IF(MONTH(B522)=10,"X",""))</f>
        <v/>
      </c>
      <c r="S522" s="70" t="str">
        <f aca="false">IF(B522="","",IF(MONTH(B522)=11,"X",""))</f>
        <v/>
      </c>
      <c r="T522" s="70" t="str">
        <f aca="false">IF(B522="","",IF(MONTH(B522)=12,"X",""))</f>
        <v/>
      </c>
      <c r="U522" s="58" t="str">
        <f aca="false">IF(E522="","",SUMIF($E$5:$E$1000,E522,$AD$5:$AD$1000))</f>
        <v/>
      </c>
      <c r="V522" s="71" t="str">
        <f aca="false">IF(E522="","",_xlfn.TEXTJOIN(" + ",TRUE(),IF(COUNTIFS($E$5:$E$1000,E522,$C$5:$C$1000,"Auditoría Interna")&gt;0,"Interna",""),IF(COUNTIFS($E$5:$E$1000,E522,$C$5:$C$1000,"Auditoría Externa")&gt;0,"Externa",""),IF(COUNTIFS($E$5:$E$1000,E522,$C$5:$C$1000,"SSF")&gt;0,"SSF",""),IF(COUNTIFS($E$5:$E$1000,E522,$C$5:$C$1000,"Comité de Supervisión")&gt;0,"Comité Sup.",""),IF(COUNTIFS($E$5:$E$1000,E522,$C$5:$C$1000,"Consejo de Administración")&gt;0,"Consejo",""),IF(COUNTIFS($E$5:$E$1000,E522,$C$5:$C$1000,"Otros")&gt;0,"Otros","")))</f>
        <v/>
      </c>
      <c r="W522" s="58" t="str">
        <f aca="false">IF(E522="","",SUMIFS($AD$5:$AD$1000,$E$5:$E$1000,E522,$AA$5:$AA$1000,AA522,$C$5:$C$1000,"&lt;&gt;"&amp;C522))</f>
        <v/>
      </c>
      <c r="X522" s="72"/>
      <c r="Y522" s="68"/>
      <c r="Z522" s="72"/>
      <c r="AA522" s="38" t="str">
        <f aca="false">IF(B522="","",YEAR(B522)*100+MONTH(B522))</f>
        <v/>
      </c>
      <c r="AB522" s="38" t="str">
        <f aca="false">IF(AND(E522&lt;&gt;"",E522=Cruce!$C$5,AD522=1),COUNTIFS($E$5:E522,E522,$AD$5:AD522,1),"")</f>
        <v/>
      </c>
      <c r="AC522" s="38" t="str">
        <f aca="false">IF(E522="","",C522&amp;"|"&amp;X522&amp;"|"&amp;IF(B522="","s/f",TEXT(B522,"yyyymmdd"))&amp;IF(OR(C522="SSF",X522="Visitas Auditoría Interna"),"|"&amp;Y522,""))</f>
        <v/>
      </c>
      <c r="AD522" s="38" t="n">
        <f aca="false">IF(E522="",0,IF(COUNTIFS($E$5:E522,E522,$AC$5:AC522,AC522)=1,1,0))</f>
        <v>0</v>
      </c>
      <c r="AE522" s="38" t="str">
        <f aca="false">IF(OR(E522="",AD522&lt;&gt;1),"",SUBSTITUTE(SUBSTITUTE(C522,"Auditoría ",""),"Consejo de Administración","Consejo")&amp;" – "&amp;IF(B522="","(sin fecha)",DAY(B522)&amp;" de "&amp;CHOOSE(MONTH(B522),"Enero","Febrero","Marzo","Abril","Mayo","Junio","Julio","Agosto","Septiembre","Octubre","Noviembre","Diciembre")&amp;" "&amp;YEAR(B522)))</f>
        <v/>
      </c>
      <c r="AF522" s="38" t="n">
        <f aca="false">IF(E522="",0,IF(COUNTIF($AC$5:AC522,AC522)=1,1,0))</f>
        <v>0</v>
      </c>
    </row>
    <row r="523" customFormat="false" ht="15" hidden="false" customHeight="false" outlineLevel="0" collapsed="false">
      <c r="A523" s="68"/>
      <c r="B523" s="67"/>
      <c r="C523" s="68"/>
      <c r="D523" s="68"/>
      <c r="E523" s="69"/>
      <c r="F523" s="69"/>
      <c r="G523" s="70" t="str">
        <f aca="false">IF(OR(E523="",AND($C$3="",$E$3="")),"",IF(B523="","Sin fecha",IF(AND(OR($C$3="",B523&gt;=$C$3),OR($E$3="",B523&lt;=$E$3)),"Sí","No")))</f>
        <v/>
      </c>
      <c r="H523" s="58" t="str">
        <f aca="false">IF(B523="","",YEAR(B523))</f>
        <v/>
      </c>
      <c r="I523" s="70" t="str">
        <f aca="false">IF(B523="","",IF(MONTH(B523)=1,"X",""))</f>
        <v/>
      </c>
      <c r="J523" s="70" t="str">
        <f aca="false">IF(B523="","",IF(MONTH(B523)=2,"X",""))</f>
        <v/>
      </c>
      <c r="K523" s="70" t="str">
        <f aca="false">IF(B523="","",IF(MONTH(B523)=3,"X",""))</f>
        <v/>
      </c>
      <c r="L523" s="70" t="str">
        <f aca="false">IF(B523="","",IF(MONTH(B523)=4,"X",""))</f>
        <v/>
      </c>
      <c r="M523" s="70" t="str">
        <f aca="false">IF(B523="","",IF(MONTH(B523)=5,"X",""))</f>
        <v/>
      </c>
      <c r="N523" s="70" t="str">
        <f aca="false">IF(B523="","",IF(MONTH(B523)=6,"X",""))</f>
        <v/>
      </c>
      <c r="O523" s="70" t="str">
        <f aca="false">IF(B523="","",IF(MONTH(B523)=7,"X",""))</f>
        <v/>
      </c>
      <c r="P523" s="70" t="str">
        <f aca="false">IF(B523="","",IF(MONTH(B523)=8,"X",""))</f>
        <v/>
      </c>
      <c r="Q523" s="70" t="str">
        <f aca="false">IF(B523="","",IF(MONTH(B523)=9,"X",""))</f>
        <v/>
      </c>
      <c r="R523" s="70" t="str">
        <f aca="false">IF(B523="","",IF(MONTH(B523)=10,"X",""))</f>
        <v/>
      </c>
      <c r="S523" s="70" t="str">
        <f aca="false">IF(B523="","",IF(MONTH(B523)=11,"X",""))</f>
        <v/>
      </c>
      <c r="T523" s="70" t="str">
        <f aca="false">IF(B523="","",IF(MONTH(B523)=12,"X",""))</f>
        <v/>
      </c>
      <c r="U523" s="58" t="str">
        <f aca="false">IF(E523="","",SUMIF($E$5:$E$1000,E523,$AD$5:$AD$1000))</f>
        <v/>
      </c>
      <c r="V523" s="71" t="str">
        <f aca="false">IF(E523="","",_xlfn.TEXTJOIN(" + ",TRUE(),IF(COUNTIFS($E$5:$E$1000,E523,$C$5:$C$1000,"Auditoría Interna")&gt;0,"Interna",""),IF(COUNTIFS($E$5:$E$1000,E523,$C$5:$C$1000,"Auditoría Externa")&gt;0,"Externa",""),IF(COUNTIFS($E$5:$E$1000,E523,$C$5:$C$1000,"SSF")&gt;0,"SSF",""),IF(COUNTIFS($E$5:$E$1000,E523,$C$5:$C$1000,"Comité de Supervisión")&gt;0,"Comité Sup.",""),IF(COUNTIFS($E$5:$E$1000,E523,$C$5:$C$1000,"Consejo de Administración")&gt;0,"Consejo",""),IF(COUNTIFS($E$5:$E$1000,E523,$C$5:$C$1000,"Otros")&gt;0,"Otros","")))</f>
        <v/>
      </c>
      <c r="W523" s="58" t="str">
        <f aca="false">IF(E523="","",SUMIFS($AD$5:$AD$1000,$E$5:$E$1000,E523,$AA$5:$AA$1000,AA523,$C$5:$C$1000,"&lt;&gt;"&amp;C523))</f>
        <v/>
      </c>
      <c r="X523" s="72"/>
      <c r="Y523" s="68"/>
      <c r="Z523" s="72"/>
      <c r="AA523" s="38" t="str">
        <f aca="false">IF(B523="","",YEAR(B523)*100+MONTH(B523))</f>
        <v/>
      </c>
      <c r="AB523" s="38" t="str">
        <f aca="false">IF(AND(E523&lt;&gt;"",E523=Cruce!$C$5,AD523=1),COUNTIFS($E$5:E523,E523,$AD$5:AD523,1),"")</f>
        <v/>
      </c>
      <c r="AC523" s="38" t="str">
        <f aca="false">IF(E523="","",C523&amp;"|"&amp;X523&amp;"|"&amp;IF(B523="","s/f",TEXT(B523,"yyyymmdd"))&amp;IF(OR(C523="SSF",X523="Visitas Auditoría Interna"),"|"&amp;Y523,""))</f>
        <v/>
      </c>
      <c r="AD523" s="38" t="n">
        <f aca="false">IF(E523="",0,IF(COUNTIFS($E$5:E523,E523,$AC$5:AC523,AC523)=1,1,0))</f>
        <v>0</v>
      </c>
      <c r="AE523" s="38" t="str">
        <f aca="false">IF(OR(E523="",AD523&lt;&gt;1),"",SUBSTITUTE(SUBSTITUTE(C523,"Auditoría ",""),"Consejo de Administración","Consejo")&amp;" – "&amp;IF(B523="","(sin fecha)",DAY(B523)&amp;" de "&amp;CHOOSE(MONTH(B523),"Enero","Febrero","Marzo","Abril","Mayo","Junio","Julio","Agosto","Septiembre","Octubre","Noviembre","Diciembre")&amp;" "&amp;YEAR(B523)))</f>
        <v/>
      </c>
      <c r="AF523" s="38" t="n">
        <f aca="false">IF(E523="",0,IF(COUNTIF($AC$5:AC523,AC523)=1,1,0))</f>
        <v>0</v>
      </c>
    </row>
    <row r="524" customFormat="false" ht="15" hidden="false" customHeight="false" outlineLevel="0" collapsed="false">
      <c r="A524" s="68"/>
      <c r="B524" s="67"/>
      <c r="C524" s="68"/>
      <c r="D524" s="68"/>
      <c r="E524" s="69"/>
      <c r="F524" s="69"/>
      <c r="G524" s="70" t="str">
        <f aca="false">IF(OR(E524="",AND($C$3="",$E$3="")),"",IF(B524="","Sin fecha",IF(AND(OR($C$3="",B524&gt;=$C$3),OR($E$3="",B524&lt;=$E$3)),"Sí","No")))</f>
        <v/>
      </c>
      <c r="H524" s="58" t="str">
        <f aca="false">IF(B524="","",YEAR(B524))</f>
        <v/>
      </c>
      <c r="I524" s="70" t="str">
        <f aca="false">IF(B524="","",IF(MONTH(B524)=1,"X",""))</f>
        <v/>
      </c>
      <c r="J524" s="70" t="str">
        <f aca="false">IF(B524="","",IF(MONTH(B524)=2,"X",""))</f>
        <v/>
      </c>
      <c r="K524" s="70" t="str">
        <f aca="false">IF(B524="","",IF(MONTH(B524)=3,"X",""))</f>
        <v/>
      </c>
      <c r="L524" s="70" t="str">
        <f aca="false">IF(B524="","",IF(MONTH(B524)=4,"X",""))</f>
        <v/>
      </c>
      <c r="M524" s="70" t="str">
        <f aca="false">IF(B524="","",IF(MONTH(B524)=5,"X",""))</f>
        <v/>
      </c>
      <c r="N524" s="70" t="str">
        <f aca="false">IF(B524="","",IF(MONTH(B524)=6,"X",""))</f>
        <v/>
      </c>
      <c r="O524" s="70" t="str">
        <f aca="false">IF(B524="","",IF(MONTH(B524)=7,"X",""))</f>
        <v/>
      </c>
      <c r="P524" s="70" t="str">
        <f aca="false">IF(B524="","",IF(MONTH(B524)=8,"X",""))</f>
        <v/>
      </c>
      <c r="Q524" s="70" t="str">
        <f aca="false">IF(B524="","",IF(MONTH(B524)=9,"X",""))</f>
        <v/>
      </c>
      <c r="R524" s="70" t="str">
        <f aca="false">IF(B524="","",IF(MONTH(B524)=10,"X",""))</f>
        <v/>
      </c>
      <c r="S524" s="70" t="str">
        <f aca="false">IF(B524="","",IF(MONTH(B524)=11,"X",""))</f>
        <v/>
      </c>
      <c r="T524" s="70" t="str">
        <f aca="false">IF(B524="","",IF(MONTH(B524)=12,"X",""))</f>
        <v/>
      </c>
      <c r="U524" s="58" t="str">
        <f aca="false">IF(E524="","",SUMIF($E$5:$E$1000,E524,$AD$5:$AD$1000))</f>
        <v/>
      </c>
      <c r="V524" s="71" t="str">
        <f aca="false">IF(E524="","",_xlfn.TEXTJOIN(" + ",TRUE(),IF(COUNTIFS($E$5:$E$1000,E524,$C$5:$C$1000,"Auditoría Interna")&gt;0,"Interna",""),IF(COUNTIFS($E$5:$E$1000,E524,$C$5:$C$1000,"Auditoría Externa")&gt;0,"Externa",""),IF(COUNTIFS($E$5:$E$1000,E524,$C$5:$C$1000,"SSF")&gt;0,"SSF",""),IF(COUNTIFS($E$5:$E$1000,E524,$C$5:$C$1000,"Comité de Supervisión")&gt;0,"Comité Sup.",""),IF(COUNTIFS($E$5:$E$1000,E524,$C$5:$C$1000,"Consejo de Administración")&gt;0,"Consejo",""),IF(COUNTIFS($E$5:$E$1000,E524,$C$5:$C$1000,"Otros")&gt;0,"Otros","")))</f>
        <v/>
      </c>
      <c r="W524" s="58" t="str">
        <f aca="false">IF(E524="","",SUMIFS($AD$5:$AD$1000,$E$5:$E$1000,E524,$AA$5:$AA$1000,AA524,$C$5:$C$1000,"&lt;&gt;"&amp;C524))</f>
        <v/>
      </c>
      <c r="X524" s="72"/>
      <c r="Y524" s="68"/>
      <c r="Z524" s="72"/>
      <c r="AA524" s="38" t="str">
        <f aca="false">IF(B524="","",YEAR(B524)*100+MONTH(B524))</f>
        <v/>
      </c>
      <c r="AB524" s="38" t="str">
        <f aca="false">IF(AND(E524&lt;&gt;"",E524=Cruce!$C$5,AD524=1),COUNTIFS($E$5:E524,E524,$AD$5:AD524,1),"")</f>
        <v/>
      </c>
      <c r="AC524" s="38" t="str">
        <f aca="false">IF(E524="","",C524&amp;"|"&amp;X524&amp;"|"&amp;IF(B524="","s/f",TEXT(B524,"yyyymmdd"))&amp;IF(OR(C524="SSF",X524="Visitas Auditoría Interna"),"|"&amp;Y524,""))</f>
        <v/>
      </c>
      <c r="AD524" s="38" t="n">
        <f aca="false">IF(E524="",0,IF(COUNTIFS($E$5:E524,E524,$AC$5:AC524,AC524)=1,1,0))</f>
        <v>0</v>
      </c>
      <c r="AE524" s="38" t="str">
        <f aca="false">IF(OR(E524="",AD524&lt;&gt;1),"",SUBSTITUTE(SUBSTITUTE(C524,"Auditoría ",""),"Consejo de Administración","Consejo")&amp;" – "&amp;IF(B524="","(sin fecha)",DAY(B524)&amp;" de "&amp;CHOOSE(MONTH(B524),"Enero","Febrero","Marzo","Abril","Mayo","Junio","Julio","Agosto","Septiembre","Octubre","Noviembre","Diciembre")&amp;" "&amp;YEAR(B524)))</f>
        <v/>
      </c>
      <c r="AF524" s="38" t="n">
        <f aca="false">IF(E524="",0,IF(COUNTIF($AC$5:AC524,AC524)=1,1,0))</f>
        <v>0</v>
      </c>
    </row>
    <row r="525" customFormat="false" ht="15" hidden="false" customHeight="false" outlineLevel="0" collapsed="false">
      <c r="A525" s="68"/>
      <c r="B525" s="67"/>
      <c r="C525" s="68"/>
      <c r="D525" s="68"/>
      <c r="E525" s="69"/>
      <c r="F525" s="69"/>
      <c r="G525" s="70" t="str">
        <f aca="false">IF(OR(E525="",AND($C$3="",$E$3="")),"",IF(B525="","Sin fecha",IF(AND(OR($C$3="",B525&gt;=$C$3),OR($E$3="",B525&lt;=$E$3)),"Sí","No")))</f>
        <v/>
      </c>
      <c r="H525" s="58" t="str">
        <f aca="false">IF(B525="","",YEAR(B525))</f>
        <v/>
      </c>
      <c r="I525" s="70" t="str">
        <f aca="false">IF(B525="","",IF(MONTH(B525)=1,"X",""))</f>
        <v/>
      </c>
      <c r="J525" s="70" t="str">
        <f aca="false">IF(B525="","",IF(MONTH(B525)=2,"X",""))</f>
        <v/>
      </c>
      <c r="K525" s="70" t="str">
        <f aca="false">IF(B525="","",IF(MONTH(B525)=3,"X",""))</f>
        <v/>
      </c>
      <c r="L525" s="70" t="str">
        <f aca="false">IF(B525="","",IF(MONTH(B525)=4,"X",""))</f>
        <v/>
      </c>
      <c r="M525" s="70" t="str">
        <f aca="false">IF(B525="","",IF(MONTH(B525)=5,"X",""))</f>
        <v/>
      </c>
      <c r="N525" s="70" t="str">
        <f aca="false">IF(B525="","",IF(MONTH(B525)=6,"X",""))</f>
        <v/>
      </c>
      <c r="O525" s="70" t="str">
        <f aca="false">IF(B525="","",IF(MONTH(B525)=7,"X",""))</f>
        <v/>
      </c>
      <c r="P525" s="70" t="str">
        <f aca="false">IF(B525="","",IF(MONTH(B525)=8,"X",""))</f>
        <v/>
      </c>
      <c r="Q525" s="70" t="str">
        <f aca="false">IF(B525="","",IF(MONTH(B525)=9,"X",""))</f>
        <v/>
      </c>
      <c r="R525" s="70" t="str">
        <f aca="false">IF(B525="","",IF(MONTH(B525)=10,"X",""))</f>
        <v/>
      </c>
      <c r="S525" s="70" t="str">
        <f aca="false">IF(B525="","",IF(MONTH(B525)=11,"X",""))</f>
        <v/>
      </c>
      <c r="T525" s="70" t="str">
        <f aca="false">IF(B525="","",IF(MONTH(B525)=12,"X",""))</f>
        <v/>
      </c>
      <c r="U525" s="58" t="str">
        <f aca="false">IF(E525="","",SUMIF($E$5:$E$1000,E525,$AD$5:$AD$1000))</f>
        <v/>
      </c>
      <c r="V525" s="71" t="str">
        <f aca="false">IF(E525="","",_xlfn.TEXTJOIN(" + ",TRUE(),IF(COUNTIFS($E$5:$E$1000,E525,$C$5:$C$1000,"Auditoría Interna")&gt;0,"Interna",""),IF(COUNTIFS($E$5:$E$1000,E525,$C$5:$C$1000,"Auditoría Externa")&gt;0,"Externa",""),IF(COUNTIFS($E$5:$E$1000,E525,$C$5:$C$1000,"SSF")&gt;0,"SSF",""),IF(COUNTIFS($E$5:$E$1000,E525,$C$5:$C$1000,"Comité de Supervisión")&gt;0,"Comité Sup.",""),IF(COUNTIFS($E$5:$E$1000,E525,$C$5:$C$1000,"Consejo de Administración")&gt;0,"Consejo",""),IF(COUNTIFS($E$5:$E$1000,E525,$C$5:$C$1000,"Otros")&gt;0,"Otros","")))</f>
        <v/>
      </c>
      <c r="W525" s="58" t="str">
        <f aca="false">IF(E525="","",SUMIFS($AD$5:$AD$1000,$E$5:$E$1000,E525,$AA$5:$AA$1000,AA525,$C$5:$C$1000,"&lt;&gt;"&amp;C525))</f>
        <v/>
      </c>
      <c r="X525" s="72"/>
      <c r="Y525" s="68"/>
      <c r="Z525" s="72"/>
      <c r="AA525" s="38" t="str">
        <f aca="false">IF(B525="","",YEAR(B525)*100+MONTH(B525))</f>
        <v/>
      </c>
      <c r="AB525" s="38" t="str">
        <f aca="false">IF(AND(E525&lt;&gt;"",E525=Cruce!$C$5,AD525=1),COUNTIFS($E$5:E525,E525,$AD$5:AD525,1),"")</f>
        <v/>
      </c>
      <c r="AC525" s="38" t="str">
        <f aca="false">IF(E525="","",C525&amp;"|"&amp;X525&amp;"|"&amp;IF(B525="","s/f",TEXT(B525,"yyyymmdd"))&amp;IF(OR(C525="SSF",X525="Visitas Auditoría Interna"),"|"&amp;Y525,""))</f>
        <v/>
      </c>
      <c r="AD525" s="38" t="n">
        <f aca="false">IF(E525="",0,IF(COUNTIFS($E$5:E525,E525,$AC$5:AC525,AC525)=1,1,0))</f>
        <v>0</v>
      </c>
      <c r="AE525" s="38" t="str">
        <f aca="false">IF(OR(E525="",AD525&lt;&gt;1),"",SUBSTITUTE(SUBSTITUTE(C525,"Auditoría ",""),"Consejo de Administración","Consejo")&amp;" – "&amp;IF(B525="","(sin fecha)",DAY(B525)&amp;" de "&amp;CHOOSE(MONTH(B525),"Enero","Febrero","Marzo","Abril","Mayo","Junio","Julio","Agosto","Septiembre","Octubre","Noviembre","Diciembre")&amp;" "&amp;YEAR(B525)))</f>
        <v/>
      </c>
      <c r="AF525" s="38" t="n">
        <f aca="false">IF(E525="",0,IF(COUNTIF($AC$5:AC525,AC525)=1,1,0))</f>
        <v>0</v>
      </c>
    </row>
    <row r="526" customFormat="false" ht="15" hidden="false" customHeight="false" outlineLevel="0" collapsed="false">
      <c r="A526" s="68"/>
      <c r="B526" s="67"/>
      <c r="C526" s="68"/>
      <c r="D526" s="68"/>
      <c r="E526" s="69"/>
      <c r="F526" s="69"/>
      <c r="G526" s="70" t="str">
        <f aca="false">IF(OR(E526="",AND($C$3="",$E$3="")),"",IF(B526="","Sin fecha",IF(AND(OR($C$3="",B526&gt;=$C$3),OR($E$3="",B526&lt;=$E$3)),"Sí","No")))</f>
        <v/>
      </c>
      <c r="H526" s="58" t="str">
        <f aca="false">IF(B526="","",YEAR(B526))</f>
        <v/>
      </c>
      <c r="I526" s="70" t="str">
        <f aca="false">IF(B526="","",IF(MONTH(B526)=1,"X",""))</f>
        <v/>
      </c>
      <c r="J526" s="70" t="str">
        <f aca="false">IF(B526="","",IF(MONTH(B526)=2,"X",""))</f>
        <v/>
      </c>
      <c r="K526" s="70" t="str">
        <f aca="false">IF(B526="","",IF(MONTH(B526)=3,"X",""))</f>
        <v/>
      </c>
      <c r="L526" s="70" t="str">
        <f aca="false">IF(B526="","",IF(MONTH(B526)=4,"X",""))</f>
        <v/>
      </c>
      <c r="M526" s="70" t="str">
        <f aca="false">IF(B526="","",IF(MONTH(B526)=5,"X",""))</f>
        <v/>
      </c>
      <c r="N526" s="70" t="str">
        <f aca="false">IF(B526="","",IF(MONTH(B526)=6,"X",""))</f>
        <v/>
      </c>
      <c r="O526" s="70" t="str">
        <f aca="false">IF(B526="","",IF(MONTH(B526)=7,"X",""))</f>
        <v/>
      </c>
      <c r="P526" s="70" t="str">
        <f aca="false">IF(B526="","",IF(MONTH(B526)=8,"X",""))</f>
        <v/>
      </c>
      <c r="Q526" s="70" t="str">
        <f aca="false">IF(B526="","",IF(MONTH(B526)=9,"X",""))</f>
        <v/>
      </c>
      <c r="R526" s="70" t="str">
        <f aca="false">IF(B526="","",IF(MONTH(B526)=10,"X",""))</f>
        <v/>
      </c>
      <c r="S526" s="70" t="str">
        <f aca="false">IF(B526="","",IF(MONTH(B526)=11,"X",""))</f>
        <v/>
      </c>
      <c r="T526" s="70" t="str">
        <f aca="false">IF(B526="","",IF(MONTH(B526)=12,"X",""))</f>
        <v/>
      </c>
      <c r="U526" s="58" t="str">
        <f aca="false">IF(E526="","",SUMIF($E$5:$E$1000,E526,$AD$5:$AD$1000))</f>
        <v/>
      </c>
      <c r="V526" s="71" t="str">
        <f aca="false">IF(E526="","",_xlfn.TEXTJOIN(" + ",TRUE(),IF(COUNTIFS($E$5:$E$1000,E526,$C$5:$C$1000,"Auditoría Interna")&gt;0,"Interna",""),IF(COUNTIFS($E$5:$E$1000,E526,$C$5:$C$1000,"Auditoría Externa")&gt;0,"Externa",""),IF(COUNTIFS($E$5:$E$1000,E526,$C$5:$C$1000,"SSF")&gt;0,"SSF",""),IF(COUNTIFS($E$5:$E$1000,E526,$C$5:$C$1000,"Comité de Supervisión")&gt;0,"Comité Sup.",""),IF(COUNTIFS($E$5:$E$1000,E526,$C$5:$C$1000,"Consejo de Administración")&gt;0,"Consejo",""),IF(COUNTIFS($E$5:$E$1000,E526,$C$5:$C$1000,"Otros")&gt;0,"Otros","")))</f>
        <v/>
      </c>
      <c r="W526" s="58" t="str">
        <f aca="false">IF(E526="","",SUMIFS($AD$5:$AD$1000,$E$5:$E$1000,E526,$AA$5:$AA$1000,AA526,$C$5:$C$1000,"&lt;&gt;"&amp;C526))</f>
        <v/>
      </c>
      <c r="X526" s="72"/>
      <c r="Y526" s="68"/>
      <c r="Z526" s="72"/>
      <c r="AA526" s="38" t="str">
        <f aca="false">IF(B526="","",YEAR(B526)*100+MONTH(B526))</f>
        <v/>
      </c>
      <c r="AB526" s="38" t="str">
        <f aca="false">IF(AND(E526&lt;&gt;"",E526=Cruce!$C$5,AD526=1),COUNTIFS($E$5:E526,E526,$AD$5:AD526,1),"")</f>
        <v/>
      </c>
      <c r="AC526" s="38" t="str">
        <f aca="false">IF(E526="","",C526&amp;"|"&amp;X526&amp;"|"&amp;IF(B526="","s/f",TEXT(B526,"yyyymmdd"))&amp;IF(OR(C526="SSF",X526="Visitas Auditoría Interna"),"|"&amp;Y526,""))</f>
        <v/>
      </c>
      <c r="AD526" s="38" t="n">
        <f aca="false">IF(E526="",0,IF(COUNTIFS($E$5:E526,E526,$AC$5:AC526,AC526)=1,1,0))</f>
        <v>0</v>
      </c>
      <c r="AE526" s="38" t="str">
        <f aca="false">IF(OR(E526="",AD526&lt;&gt;1),"",SUBSTITUTE(SUBSTITUTE(C526,"Auditoría ",""),"Consejo de Administración","Consejo")&amp;" – "&amp;IF(B526="","(sin fecha)",DAY(B526)&amp;" de "&amp;CHOOSE(MONTH(B526),"Enero","Febrero","Marzo","Abril","Mayo","Junio","Julio","Agosto","Septiembre","Octubre","Noviembre","Diciembre")&amp;" "&amp;YEAR(B526)))</f>
        <v/>
      </c>
      <c r="AF526" s="38" t="n">
        <f aca="false">IF(E526="",0,IF(COUNTIF($AC$5:AC526,AC526)=1,1,0))</f>
        <v>0</v>
      </c>
    </row>
    <row r="527" customFormat="false" ht="15" hidden="false" customHeight="false" outlineLevel="0" collapsed="false">
      <c r="A527" s="68"/>
      <c r="B527" s="67"/>
      <c r="C527" s="68"/>
      <c r="D527" s="68"/>
      <c r="E527" s="69"/>
      <c r="F527" s="69"/>
      <c r="G527" s="70" t="str">
        <f aca="false">IF(OR(E527="",AND($C$3="",$E$3="")),"",IF(B527="","Sin fecha",IF(AND(OR($C$3="",B527&gt;=$C$3),OR($E$3="",B527&lt;=$E$3)),"Sí","No")))</f>
        <v/>
      </c>
      <c r="H527" s="58" t="str">
        <f aca="false">IF(B527="","",YEAR(B527))</f>
        <v/>
      </c>
      <c r="I527" s="70" t="str">
        <f aca="false">IF(B527="","",IF(MONTH(B527)=1,"X",""))</f>
        <v/>
      </c>
      <c r="J527" s="70" t="str">
        <f aca="false">IF(B527="","",IF(MONTH(B527)=2,"X",""))</f>
        <v/>
      </c>
      <c r="K527" s="70" t="str">
        <f aca="false">IF(B527="","",IF(MONTH(B527)=3,"X",""))</f>
        <v/>
      </c>
      <c r="L527" s="70" t="str">
        <f aca="false">IF(B527="","",IF(MONTH(B527)=4,"X",""))</f>
        <v/>
      </c>
      <c r="M527" s="70" t="str">
        <f aca="false">IF(B527="","",IF(MONTH(B527)=5,"X",""))</f>
        <v/>
      </c>
      <c r="N527" s="70" t="str">
        <f aca="false">IF(B527="","",IF(MONTH(B527)=6,"X",""))</f>
        <v/>
      </c>
      <c r="O527" s="70" t="str">
        <f aca="false">IF(B527="","",IF(MONTH(B527)=7,"X",""))</f>
        <v/>
      </c>
      <c r="P527" s="70" t="str">
        <f aca="false">IF(B527="","",IF(MONTH(B527)=8,"X",""))</f>
        <v/>
      </c>
      <c r="Q527" s="70" t="str">
        <f aca="false">IF(B527="","",IF(MONTH(B527)=9,"X",""))</f>
        <v/>
      </c>
      <c r="R527" s="70" t="str">
        <f aca="false">IF(B527="","",IF(MONTH(B527)=10,"X",""))</f>
        <v/>
      </c>
      <c r="S527" s="70" t="str">
        <f aca="false">IF(B527="","",IF(MONTH(B527)=11,"X",""))</f>
        <v/>
      </c>
      <c r="T527" s="70" t="str">
        <f aca="false">IF(B527="","",IF(MONTH(B527)=12,"X",""))</f>
        <v/>
      </c>
      <c r="U527" s="58" t="str">
        <f aca="false">IF(E527="","",SUMIF($E$5:$E$1000,E527,$AD$5:$AD$1000))</f>
        <v/>
      </c>
      <c r="V527" s="71" t="str">
        <f aca="false">IF(E527="","",_xlfn.TEXTJOIN(" + ",TRUE(),IF(COUNTIFS($E$5:$E$1000,E527,$C$5:$C$1000,"Auditoría Interna")&gt;0,"Interna",""),IF(COUNTIFS($E$5:$E$1000,E527,$C$5:$C$1000,"Auditoría Externa")&gt;0,"Externa",""),IF(COUNTIFS($E$5:$E$1000,E527,$C$5:$C$1000,"SSF")&gt;0,"SSF",""),IF(COUNTIFS($E$5:$E$1000,E527,$C$5:$C$1000,"Comité de Supervisión")&gt;0,"Comité Sup.",""),IF(COUNTIFS($E$5:$E$1000,E527,$C$5:$C$1000,"Consejo de Administración")&gt;0,"Consejo",""),IF(COUNTIFS($E$5:$E$1000,E527,$C$5:$C$1000,"Otros")&gt;0,"Otros","")))</f>
        <v/>
      </c>
      <c r="W527" s="58" t="str">
        <f aca="false">IF(E527="","",SUMIFS($AD$5:$AD$1000,$E$5:$E$1000,E527,$AA$5:$AA$1000,AA527,$C$5:$C$1000,"&lt;&gt;"&amp;C527))</f>
        <v/>
      </c>
      <c r="X527" s="72"/>
      <c r="Y527" s="68"/>
      <c r="Z527" s="72"/>
      <c r="AA527" s="38" t="str">
        <f aca="false">IF(B527="","",YEAR(B527)*100+MONTH(B527))</f>
        <v/>
      </c>
      <c r="AB527" s="38" t="str">
        <f aca="false">IF(AND(E527&lt;&gt;"",E527=Cruce!$C$5,AD527=1),COUNTIFS($E$5:E527,E527,$AD$5:AD527,1),"")</f>
        <v/>
      </c>
      <c r="AC527" s="38" t="str">
        <f aca="false">IF(E527="","",C527&amp;"|"&amp;X527&amp;"|"&amp;IF(B527="","s/f",TEXT(B527,"yyyymmdd"))&amp;IF(OR(C527="SSF",X527="Visitas Auditoría Interna"),"|"&amp;Y527,""))</f>
        <v/>
      </c>
      <c r="AD527" s="38" t="n">
        <f aca="false">IF(E527="",0,IF(COUNTIFS($E$5:E527,E527,$AC$5:AC527,AC527)=1,1,0))</f>
        <v>0</v>
      </c>
      <c r="AE527" s="38" t="str">
        <f aca="false">IF(OR(E527="",AD527&lt;&gt;1),"",SUBSTITUTE(SUBSTITUTE(C527,"Auditoría ",""),"Consejo de Administración","Consejo")&amp;" – "&amp;IF(B527="","(sin fecha)",DAY(B527)&amp;" de "&amp;CHOOSE(MONTH(B527),"Enero","Febrero","Marzo","Abril","Mayo","Junio","Julio","Agosto","Septiembre","Octubre","Noviembre","Diciembre")&amp;" "&amp;YEAR(B527)))</f>
        <v/>
      </c>
      <c r="AF527" s="38" t="n">
        <f aca="false">IF(E527="",0,IF(COUNTIF($AC$5:AC527,AC527)=1,1,0))</f>
        <v>0</v>
      </c>
    </row>
    <row r="528" customFormat="false" ht="15" hidden="false" customHeight="false" outlineLevel="0" collapsed="false">
      <c r="A528" s="68"/>
      <c r="B528" s="67"/>
      <c r="C528" s="68"/>
      <c r="D528" s="68"/>
      <c r="E528" s="69"/>
      <c r="F528" s="69"/>
      <c r="G528" s="70" t="str">
        <f aca="false">IF(OR(E528="",AND($C$3="",$E$3="")),"",IF(B528="","Sin fecha",IF(AND(OR($C$3="",B528&gt;=$C$3),OR($E$3="",B528&lt;=$E$3)),"Sí","No")))</f>
        <v/>
      </c>
      <c r="H528" s="58" t="str">
        <f aca="false">IF(B528="","",YEAR(B528))</f>
        <v/>
      </c>
      <c r="I528" s="70" t="str">
        <f aca="false">IF(B528="","",IF(MONTH(B528)=1,"X",""))</f>
        <v/>
      </c>
      <c r="J528" s="70" t="str">
        <f aca="false">IF(B528="","",IF(MONTH(B528)=2,"X",""))</f>
        <v/>
      </c>
      <c r="K528" s="70" t="str">
        <f aca="false">IF(B528="","",IF(MONTH(B528)=3,"X",""))</f>
        <v/>
      </c>
      <c r="L528" s="70" t="str">
        <f aca="false">IF(B528="","",IF(MONTH(B528)=4,"X",""))</f>
        <v/>
      </c>
      <c r="M528" s="70" t="str">
        <f aca="false">IF(B528="","",IF(MONTH(B528)=5,"X",""))</f>
        <v/>
      </c>
      <c r="N528" s="70" t="str">
        <f aca="false">IF(B528="","",IF(MONTH(B528)=6,"X",""))</f>
        <v/>
      </c>
      <c r="O528" s="70" t="str">
        <f aca="false">IF(B528="","",IF(MONTH(B528)=7,"X",""))</f>
        <v/>
      </c>
      <c r="P528" s="70" t="str">
        <f aca="false">IF(B528="","",IF(MONTH(B528)=8,"X",""))</f>
        <v/>
      </c>
      <c r="Q528" s="70" t="str">
        <f aca="false">IF(B528="","",IF(MONTH(B528)=9,"X",""))</f>
        <v/>
      </c>
      <c r="R528" s="70" t="str">
        <f aca="false">IF(B528="","",IF(MONTH(B528)=10,"X",""))</f>
        <v/>
      </c>
      <c r="S528" s="70" t="str">
        <f aca="false">IF(B528="","",IF(MONTH(B528)=11,"X",""))</f>
        <v/>
      </c>
      <c r="T528" s="70" t="str">
        <f aca="false">IF(B528="","",IF(MONTH(B528)=12,"X",""))</f>
        <v/>
      </c>
      <c r="U528" s="58" t="str">
        <f aca="false">IF(E528="","",SUMIF($E$5:$E$1000,E528,$AD$5:$AD$1000))</f>
        <v/>
      </c>
      <c r="V528" s="71" t="str">
        <f aca="false">IF(E528="","",_xlfn.TEXTJOIN(" + ",TRUE(),IF(COUNTIFS($E$5:$E$1000,E528,$C$5:$C$1000,"Auditoría Interna")&gt;0,"Interna",""),IF(COUNTIFS($E$5:$E$1000,E528,$C$5:$C$1000,"Auditoría Externa")&gt;0,"Externa",""),IF(COUNTIFS($E$5:$E$1000,E528,$C$5:$C$1000,"SSF")&gt;0,"SSF",""),IF(COUNTIFS($E$5:$E$1000,E528,$C$5:$C$1000,"Comité de Supervisión")&gt;0,"Comité Sup.",""),IF(COUNTIFS($E$5:$E$1000,E528,$C$5:$C$1000,"Consejo de Administración")&gt;0,"Consejo",""),IF(COUNTIFS($E$5:$E$1000,E528,$C$5:$C$1000,"Otros")&gt;0,"Otros","")))</f>
        <v/>
      </c>
      <c r="W528" s="58" t="str">
        <f aca="false">IF(E528="","",SUMIFS($AD$5:$AD$1000,$E$5:$E$1000,E528,$AA$5:$AA$1000,AA528,$C$5:$C$1000,"&lt;&gt;"&amp;C528))</f>
        <v/>
      </c>
      <c r="X528" s="72"/>
      <c r="Y528" s="68"/>
      <c r="Z528" s="72"/>
      <c r="AA528" s="38" t="str">
        <f aca="false">IF(B528="","",YEAR(B528)*100+MONTH(B528))</f>
        <v/>
      </c>
      <c r="AB528" s="38" t="str">
        <f aca="false">IF(AND(E528&lt;&gt;"",E528=Cruce!$C$5,AD528=1),COUNTIFS($E$5:E528,E528,$AD$5:AD528,1),"")</f>
        <v/>
      </c>
      <c r="AC528" s="38" t="str">
        <f aca="false">IF(E528="","",C528&amp;"|"&amp;X528&amp;"|"&amp;IF(B528="","s/f",TEXT(B528,"yyyymmdd"))&amp;IF(OR(C528="SSF",X528="Visitas Auditoría Interna"),"|"&amp;Y528,""))</f>
        <v/>
      </c>
      <c r="AD528" s="38" t="n">
        <f aca="false">IF(E528="",0,IF(COUNTIFS($E$5:E528,E528,$AC$5:AC528,AC528)=1,1,0))</f>
        <v>0</v>
      </c>
      <c r="AE528" s="38" t="str">
        <f aca="false">IF(OR(E528="",AD528&lt;&gt;1),"",SUBSTITUTE(SUBSTITUTE(C528,"Auditoría ",""),"Consejo de Administración","Consejo")&amp;" – "&amp;IF(B528="","(sin fecha)",DAY(B528)&amp;" de "&amp;CHOOSE(MONTH(B528),"Enero","Febrero","Marzo","Abril","Mayo","Junio","Julio","Agosto","Septiembre","Octubre","Noviembre","Diciembre")&amp;" "&amp;YEAR(B528)))</f>
        <v/>
      </c>
      <c r="AF528" s="38" t="n">
        <f aca="false">IF(E528="",0,IF(COUNTIF($AC$5:AC528,AC528)=1,1,0))</f>
        <v>0</v>
      </c>
    </row>
    <row r="529" customFormat="false" ht="15" hidden="false" customHeight="false" outlineLevel="0" collapsed="false">
      <c r="A529" s="68"/>
      <c r="B529" s="67"/>
      <c r="C529" s="68"/>
      <c r="D529" s="68"/>
      <c r="E529" s="69"/>
      <c r="F529" s="69"/>
      <c r="G529" s="70" t="str">
        <f aca="false">IF(OR(E529="",AND($C$3="",$E$3="")),"",IF(B529="","Sin fecha",IF(AND(OR($C$3="",B529&gt;=$C$3),OR($E$3="",B529&lt;=$E$3)),"Sí","No")))</f>
        <v/>
      </c>
      <c r="H529" s="58" t="str">
        <f aca="false">IF(B529="","",YEAR(B529))</f>
        <v/>
      </c>
      <c r="I529" s="70" t="str">
        <f aca="false">IF(B529="","",IF(MONTH(B529)=1,"X",""))</f>
        <v/>
      </c>
      <c r="J529" s="70" t="str">
        <f aca="false">IF(B529="","",IF(MONTH(B529)=2,"X",""))</f>
        <v/>
      </c>
      <c r="K529" s="70" t="str">
        <f aca="false">IF(B529="","",IF(MONTH(B529)=3,"X",""))</f>
        <v/>
      </c>
      <c r="L529" s="70" t="str">
        <f aca="false">IF(B529="","",IF(MONTH(B529)=4,"X",""))</f>
        <v/>
      </c>
      <c r="M529" s="70" t="str">
        <f aca="false">IF(B529="","",IF(MONTH(B529)=5,"X",""))</f>
        <v/>
      </c>
      <c r="N529" s="70" t="str">
        <f aca="false">IF(B529="","",IF(MONTH(B529)=6,"X",""))</f>
        <v/>
      </c>
      <c r="O529" s="70" t="str">
        <f aca="false">IF(B529="","",IF(MONTH(B529)=7,"X",""))</f>
        <v/>
      </c>
      <c r="P529" s="70" t="str">
        <f aca="false">IF(B529="","",IF(MONTH(B529)=8,"X",""))</f>
        <v/>
      </c>
      <c r="Q529" s="70" t="str">
        <f aca="false">IF(B529="","",IF(MONTH(B529)=9,"X",""))</f>
        <v/>
      </c>
      <c r="R529" s="70" t="str">
        <f aca="false">IF(B529="","",IF(MONTH(B529)=10,"X",""))</f>
        <v/>
      </c>
      <c r="S529" s="70" t="str">
        <f aca="false">IF(B529="","",IF(MONTH(B529)=11,"X",""))</f>
        <v/>
      </c>
      <c r="T529" s="70" t="str">
        <f aca="false">IF(B529="","",IF(MONTH(B529)=12,"X",""))</f>
        <v/>
      </c>
      <c r="U529" s="58" t="str">
        <f aca="false">IF(E529="","",SUMIF($E$5:$E$1000,E529,$AD$5:$AD$1000))</f>
        <v/>
      </c>
      <c r="V529" s="71" t="str">
        <f aca="false">IF(E529="","",_xlfn.TEXTJOIN(" + ",TRUE(),IF(COUNTIFS($E$5:$E$1000,E529,$C$5:$C$1000,"Auditoría Interna")&gt;0,"Interna",""),IF(COUNTIFS($E$5:$E$1000,E529,$C$5:$C$1000,"Auditoría Externa")&gt;0,"Externa",""),IF(COUNTIFS($E$5:$E$1000,E529,$C$5:$C$1000,"SSF")&gt;0,"SSF",""),IF(COUNTIFS($E$5:$E$1000,E529,$C$5:$C$1000,"Comité de Supervisión")&gt;0,"Comité Sup.",""),IF(COUNTIFS($E$5:$E$1000,E529,$C$5:$C$1000,"Consejo de Administración")&gt;0,"Consejo",""),IF(COUNTIFS($E$5:$E$1000,E529,$C$5:$C$1000,"Otros")&gt;0,"Otros","")))</f>
        <v/>
      </c>
      <c r="W529" s="58" t="str">
        <f aca="false">IF(E529="","",SUMIFS($AD$5:$AD$1000,$E$5:$E$1000,E529,$AA$5:$AA$1000,AA529,$C$5:$C$1000,"&lt;&gt;"&amp;C529))</f>
        <v/>
      </c>
      <c r="X529" s="72"/>
      <c r="Y529" s="68"/>
      <c r="Z529" s="72"/>
      <c r="AA529" s="38" t="str">
        <f aca="false">IF(B529="","",YEAR(B529)*100+MONTH(B529))</f>
        <v/>
      </c>
      <c r="AB529" s="38" t="str">
        <f aca="false">IF(AND(E529&lt;&gt;"",E529=Cruce!$C$5,AD529=1),COUNTIFS($E$5:E529,E529,$AD$5:AD529,1),"")</f>
        <v/>
      </c>
      <c r="AC529" s="38" t="str">
        <f aca="false">IF(E529="","",C529&amp;"|"&amp;X529&amp;"|"&amp;IF(B529="","s/f",TEXT(B529,"yyyymmdd"))&amp;IF(OR(C529="SSF",X529="Visitas Auditoría Interna"),"|"&amp;Y529,""))</f>
        <v/>
      </c>
      <c r="AD529" s="38" t="n">
        <f aca="false">IF(E529="",0,IF(COUNTIFS($E$5:E529,E529,$AC$5:AC529,AC529)=1,1,0))</f>
        <v>0</v>
      </c>
      <c r="AE529" s="38" t="str">
        <f aca="false">IF(OR(E529="",AD529&lt;&gt;1),"",SUBSTITUTE(SUBSTITUTE(C529,"Auditoría ",""),"Consejo de Administración","Consejo")&amp;" – "&amp;IF(B529="","(sin fecha)",DAY(B529)&amp;" de "&amp;CHOOSE(MONTH(B529),"Enero","Febrero","Marzo","Abril","Mayo","Junio","Julio","Agosto","Septiembre","Octubre","Noviembre","Diciembre")&amp;" "&amp;YEAR(B529)))</f>
        <v/>
      </c>
      <c r="AF529" s="38" t="n">
        <f aca="false">IF(E529="",0,IF(COUNTIF($AC$5:AC529,AC529)=1,1,0))</f>
        <v>0</v>
      </c>
    </row>
    <row r="530" customFormat="false" ht="15" hidden="false" customHeight="false" outlineLevel="0" collapsed="false">
      <c r="A530" s="68"/>
      <c r="B530" s="67"/>
      <c r="C530" s="68"/>
      <c r="D530" s="68"/>
      <c r="E530" s="69"/>
      <c r="F530" s="69"/>
      <c r="G530" s="70" t="str">
        <f aca="false">IF(OR(E530="",AND($C$3="",$E$3="")),"",IF(B530="","Sin fecha",IF(AND(OR($C$3="",B530&gt;=$C$3),OR($E$3="",B530&lt;=$E$3)),"Sí","No")))</f>
        <v/>
      </c>
      <c r="H530" s="58" t="str">
        <f aca="false">IF(B530="","",YEAR(B530))</f>
        <v/>
      </c>
      <c r="I530" s="70" t="str">
        <f aca="false">IF(B530="","",IF(MONTH(B530)=1,"X",""))</f>
        <v/>
      </c>
      <c r="J530" s="70" t="str">
        <f aca="false">IF(B530="","",IF(MONTH(B530)=2,"X",""))</f>
        <v/>
      </c>
      <c r="K530" s="70" t="str">
        <f aca="false">IF(B530="","",IF(MONTH(B530)=3,"X",""))</f>
        <v/>
      </c>
      <c r="L530" s="70" t="str">
        <f aca="false">IF(B530="","",IF(MONTH(B530)=4,"X",""))</f>
        <v/>
      </c>
      <c r="M530" s="70" t="str">
        <f aca="false">IF(B530="","",IF(MONTH(B530)=5,"X",""))</f>
        <v/>
      </c>
      <c r="N530" s="70" t="str">
        <f aca="false">IF(B530="","",IF(MONTH(B530)=6,"X",""))</f>
        <v/>
      </c>
      <c r="O530" s="70" t="str">
        <f aca="false">IF(B530="","",IF(MONTH(B530)=7,"X",""))</f>
        <v/>
      </c>
      <c r="P530" s="70" t="str">
        <f aca="false">IF(B530="","",IF(MONTH(B530)=8,"X",""))</f>
        <v/>
      </c>
      <c r="Q530" s="70" t="str">
        <f aca="false">IF(B530="","",IF(MONTH(B530)=9,"X",""))</f>
        <v/>
      </c>
      <c r="R530" s="70" t="str">
        <f aca="false">IF(B530="","",IF(MONTH(B530)=10,"X",""))</f>
        <v/>
      </c>
      <c r="S530" s="70" t="str">
        <f aca="false">IF(B530="","",IF(MONTH(B530)=11,"X",""))</f>
        <v/>
      </c>
      <c r="T530" s="70" t="str">
        <f aca="false">IF(B530="","",IF(MONTH(B530)=12,"X",""))</f>
        <v/>
      </c>
      <c r="U530" s="58" t="str">
        <f aca="false">IF(E530="","",SUMIF($E$5:$E$1000,E530,$AD$5:$AD$1000))</f>
        <v/>
      </c>
      <c r="V530" s="71" t="str">
        <f aca="false">IF(E530="","",_xlfn.TEXTJOIN(" + ",TRUE(),IF(COUNTIFS($E$5:$E$1000,E530,$C$5:$C$1000,"Auditoría Interna")&gt;0,"Interna",""),IF(COUNTIFS($E$5:$E$1000,E530,$C$5:$C$1000,"Auditoría Externa")&gt;0,"Externa",""),IF(COUNTIFS($E$5:$E$1000,E530,$C$5:$C$1000,"SSF")&gt;0,"SSF",""),IF(COUNTIFS($E$5:$E$1000,E530,$C$5:$C$1000,"Comité de Supervisión")&gt;0,"Comité Sup.",""),IF(COUNTIFS($E$5:$E$1000,E530,$C$5:$C$1000,"Consejo de Administración")&gt;0,"Consejo",""),IF(COUNTIFS($E$5:$E$1000,E530,$C$5:$C$1000,"Otros")&gt;0,"Otros","")))</f>
        <v/>
      </c>
      <c r="W530" s="58" t="str">
        <f aca="false">IF(E530="","",SUMIFS($AD$5:$AD$1000,$E$5:$E$1000,E530,$AA$5:$AA$1000,AA530,$C$5:$C$1000,"&lt;&gt;"&amp;C530))</f>
        <v/>
      </c>
      <c r="X530" s="72"/>
      <c r="Y530" s="68"/>
      <c r="Z530" s="72"/>
      <c r="AA530" s="38" t="str">
        <f aca="false">IF(B530="","",YEAR(B530)*100+MONTH(B530))</f>
        <v/>
      </c>
      <c r="AB530" s="38" t="str">
        <f aca="false">IF(AND(E530&lt;&gt;"",E530=Cruce!$C$5,AD530=1),COUNTIFS($E$5:E530,E530,$AD$5:AD530,1),"")</f>
        <v/>
      </c>
      <c r="AC530" s="38" t="str">
        <f aca="false">IF(E530="","",C530&amp;"|"&amp;X530&amp;"|"&amp;IF(B530="","s/f",TEXT(B530,"yyyymmdd"))&amp;IF(OR(C530="SSF",X530="Visitas Auditoría Interna"),"|"&amp;Y530,""))</f>
        <v/>
      </c>
      <c r="AD530" s="38" t="n">
        <f aca="false">IF(E530="",0,IF(COUNTIFS($E$5:E530,E530,$AC$5:AC530,AC530)=1,1,0))</f>
        <v>0</v>
      </c>
      <c r="AE530" s="38" t="str">
        <f aca="false">IF(OR(E530="",AD530&lt;&gt;1),"",SUBSTITUTE(SUBSTITUTE(C530,"Auditoría ",""),"Consejo de Administración","Consejo")&amp;" – "&amp;IF(B530="","(sin fecha)",DAY(B530)&amp;" de "&amp;CHOOSE(MONTH(B530),"Enero","Febrero","Marzo","Abril","Mayo","Junio","Julio","Agosto","Septiembre","Octubre","Noviembre","Diciembre")&amp;" "&amp;YEAR(B530)))</f>
        <v/>
      </c>
      <c r="AF530" s="38" t="n">
        <f aca="false">IF(E530="",0,IF(COUNTIF($AC$5:AC530,AC530)=1,1,0))</f>
        <v>0</v>
      </c>
    </row>
    <row r="531" customFormat="false" ht="15" hidden="false" customHeight="false" outlineLevel="0" collapsed="false">
      <c r="A531" s="68"/>
      <c r="B531" s="67"/>
      <c r="C531" s="68"/>
      <c r="D531" s="68"/>
      <c r="E531" s="69"/>
      <c r="F531" s="69"/>
      <c r="G531" s="70" t="str">
        <f aca="false">IF(OR(E531="",AND($C$3="",$E$3="")),"",IF(B531="","Sin fecha",IF(AND(OR($C$3="",B531&gt;=$C$3),OR($E$3="",B531&lt;=$E$3)),"Sí","No")))</f>
        <v/>
      </c>
      <c r="H531" s="58" t="str">
        <f aca="false">IF(B531="","",YEAR(B531))</f>
        <v/>
      </c>
      <c r="I531" s="70" t="str">
        <f aca="false">IF(B531="","",IF(MONTH(B531)=1,"X",""))</f>
        <v/>
      </c>
      <c r="J531" s="70" t="str">
        <f aca="false">IF(B531="","",IF(MONTH(B531)=2,"X",""))</f>
        <v/>
      </c>
      <c r="K531" s="70" t="str">
        <f aca="false">IF(B531="","",IF(MONTH(B531)=3,"X",""))</f>
        <v/>
      </c>
      <c r="L531" s="70" t="str">
        <f aca="false">IF(B531="","",IF(MONTH(B531)=4,"X",""))</f>
        <v/>
      </c>
      <c r="M531" s="70" t="str">
        <f aca="false">IF(B531="","",IF(MONTH(B531)=5,"X",""))</f>
        <v/>
      </c>
      <c r="N531" s="70" t="str">
        <f aca="false">IF(B531="","",IF(MONTH(B531)=6,"X",""))</f>
        <v/>
      </c>
      <c r="O531" s="70" t="str">
        <f aca="false">IF(B531="","",IF(MONTH(B531)=7,"X",""))</f>
        <v/>
      </c>
      <c r="P531" s="70" t="str">
        <f aca="false">IF(B531="","",IF(MONTH(B531)=8,"X",""))</f>
        <v/>
      </c>
      <c r="Q531" s="70" t="str">
        <f aca="false">IF(B531="","",IF(MONTH(B531)=9,"X",""))</f>
        <v/>
      </c>
      <c r="R531" s="70" t="str">
        <f aca="false">IF(B531="","",IF(MONTH(B531)=10,"X",""))</f>
        <v/>
      </c>
      <c r="S531" s="70" t="str">
        <f aca="false">IF(B531="","",IF(MONTH(B531)=11,"X",""))</f>
        <v/>
      </c>
      <c r="T531" s="70" t="str">
        <f aca="false">IF(B531="","",IF(MONTH(B531)=12,"X",""))</f>
        <v/>
      </c>
      <c r="U531" s="58" t="str">
        <f aca="false">IF(E531="","",SUMIF($E$5:$E$1000,E531,$AD$5:$AD$1000))</f>
        <v/>
      </c>
      <c r="V531" s="71" t="str">
        <f aca="false">IF(E531="","",_xlfn.TEXTJOIN(" + ",TRUE(),IF(COUNTIFS($E$5:$E$1000,E531,$C$5:$C$1000,"Auditoría Interna")&gt;0,"Interna",""),IF(COUNTIFS($E$5:$E$1000,E531,$C$5:$C$1000,"Auditoría Externa")&gt;0,"Externa",""),IF(COUNTIFS($E$5:$E$1000,E531,$C$5:$C$1000,"SSF")&gt;0,"SSF",""),IF(COUNTIFS($E$5:$E$1000,E531,$C$5:$C$1000,"Comité de Supervisión")&gt;0,"Comité Sup.",""),IF(COUNTIFS($E$5:$E$1000,E531,$C$5:$C$1000,"Consejo de Administración")&gt;0,"Consejo",""),IF(COUNTIFS($E$5:$E$1000,E531,$C$5:$C$1000,"Otros")&gt;0,"Otros","")))</f>
        <v/>
      </c>
      <c r="W531" s="58" t="str">
        <f aca="false">IF(E531="","",SUMIFS($AD$5:$AD$1000,$E$5:$E$1000,E531,$AA$5:$AA$1000,AA531,$C$5:$C$1000,"&lt;&gt;"&amp;C531))</f>
        <v/>
      </c>
      <c r="X531" s="72"/>
      <c r="Y531" s="68"/>
      <c r="Z531" s="72"/>
      <c r="AA531" s="38" t="str">
        <f aca="false">IF(B531="","",YEAR(B531)*100+MONTH(B531))</f>
        <v/>
      </c>
      <c r="AB531" s="38" t="str">
        <f aca="false">IF(AND(E531&lt;&gt;"",E531=Cruce!$C$5,AD531=1),COUNTIFS($E$5:E531,E531,$AD$5:AD531,1),"")</f>
        <v/>
      </c>
      <c r="AC531" s="38" t="str">
        <f aca="false">IF(E531="","",C531&amp;"|"&amp;X531&amp;"|"&amp;IF(B531="","s/f",TEXT(B531,"yyyymmdd"))&amp;IF(OR(C531="SSF",X531="Visitas Auditoría Interna"),"|"&amp;Y531,""))</f>
        <v/>
      </c>
      <c r="AD531" s="38" t="n">
        <f aca="false">IF(E531="",0,IF(COUNTIFS($E$5:E531,E531,$AC$5:AC531,AC531)=1,1,0))</f>
        <v>0</v>
      </c>
      <c r="AE531" s="38" t="str">
        <f aca="false">IF(OR(E531="",AD531&lt;&gt;1),"",SUBSTITUTE(SUBSTITUTE(C531,"Auditoría ",""),"Consejo de Administración","Consejo")&amp;" – "&amp;IF(B531="","(sin fecha)",DAY(B531)&amp;" de "&amp;CHOOSE(MONTH(B531),"Enero","Febrero","Marzo","Abril","Mayo","Junio","Julio","Agosto","Septiembre","Octubre","Noviembre","Diciembre")&amp;" "&amp;YEAR(B531)))</f>
        <v/>
      </c>
      <c r="AF531" s="38" t="n">
        <f aca="false">IF(E531="",0,IF(COUNTIF($AC$5:AC531,AC531)=1,1,0))</f>
        <v>0</v>
      </c>
    </row>
    <row r="532" customFormat="false" ht="15" hidden="false" customHeight="false" outlineLevel="0" collapsed="false">
      <c r="A532" s="68"/>
      <c r="B532" s="67"/>
      <c r="C532" s="68"/>
      <c r="D532" s="68"/>
      <c r="E532" s="69"/>
      <c r="F532" s="69"/>
      <c r="G532" s="70" t="str">
        <f aca="false">IF(OR(E532="",AND($C$3="",$E$3="")),"",IF(B532="","Sin fecha",IF(AND(OR($C$3="",B532&gt;=$C$3),OR($E$3="",B532&lt;=$E$3)),"Sí","No")))</f>
        <v/>
      </c>
      <c r="H532" s="58" t="str">
        <f aca="false">IF(B532="","",YEAR(B532))</f>
        <v/>
      </c>
      <c r="I532" s="70" t="str">
        <f aca="false">IF(B532="","",IF(MONTH(B532)=1,"X",""))</f>
        <v/>
      </c>
      <c r="J532" s="70" t="str">
        <f aca="false">IF(B532="","",IF(MONTH(B532)=2,"X",""))</f>
        <v/>
      </c>
      <c r="K532" s="70" t="str">
        <f aca="false">IF(B532="","",IF(MONTH(B532)=3,"X",""))</f>
        <v/>
      </c>
      <c r="L532" s="70" t="str">
        <f aca="false">IF(B532="","",IF(MONTH(B532)=4,"X",""))</f>
        <v/>
      </c>
      <c r="M532" s="70" t="str">
        <f aca="false">IF(B532="","",IF(MONTH(B532)=5,"X",""))</f>
        <v/>
      </c>
      <c r="N532" s="70" t="str">
        <f aca="false">IF(B532="","",IF(MONTH(B532)=6,"X",""))</f>
        <v/>
      </c>
      <c r="O532" s="70" t="str">
        <f aca="false">IF(B532="","",IF(MONTH(B532)=7,"X",""))</f>
        <v/>
      </c>
      <c r="P532" s="70" t="str">
        <f aca="false">IF(B532="","",IF(MONTH(B532)=8,"X",""))</f>
        <v/>
      </c>
      <c r="Q532" s="70" t="str">
        <f aca="false">IF(B532="","",IF(MONTH(B532)=9,"X",""))</f>
        <v/>
      </c>
      <c r="R532" s="70" t="str">
        <f aca="false">IF(B532="","",IF(MONTH(B532)=10,"X",""))</f>
        <v/>
      </c>
      <c r="S532" s="70" t="str">
        <f aca="false">IF(B532="","",IF(MONTH(B532)=11,"X",""))</f>
        <v/>
      </c>
      <c r="T532" s="70" t="str">
        <f aca="false">IF(B532="","",IF(MONTH(B532)=12,"X",""))</f>
        <v/>
      </c>
      <c r="U532" s="58" t="str">
        <f aca="false">IF(E532="","",SUMIF($E$5:$E$1000,E532,$AD$5:$AD$1000))</f>
        <v/>
      </c>
      <c r="V532" s="71" t="str">
        <f aca="false">IF(E532="","",_xlfn.TEXTJOIN(" + ",TRUE(),IF(COUNTIFS($E$5:$E$1000,E532,$C$5:$C$1000,"Auditoría Interna")&gt;0,"Interna",""),IF(COUNTIFS($E$5:$E$1000,E532,$C$5:$C$1000,"Auditoría Externa")&gt;0,"Externa",""),IF(COUNTIFS($E$5:$E$1000,E532,$C$5:$C$1000,"SSF")&gt;0,"SSF",""),IF(COUNTIFS($E$5:$E$1000,E532,$C$5:$C$1000,"Comité de Supervisión")&gt;0,"Comité Sup.",""),IF(COUNTIFS($E$5:$E$1000,E532,$C$5:$C$1000,"Consejo de Administración")&gt;0,"Consejo",""),IF(COUNTIFS($E$5:$E$1000,E532,$C$5:$C$1000,"Otros")&gt;0,"Otros","")))</f>
        <v/>
      </c>
      <c r="W532" s="58" t="str">
        <f aca="false">IF(E532="","",SUMIFS($AD$5:$AD$1000,$E$5:$E$1000,E532,$AA$5:$AA$1000,AA532,$C$5:$C$1000,"&lt;&gt;"&amp;C532))</f>
        <v/>
      </c>
      <c r="X532" s="72"/>
      <c r="Y532" s="68"/>
      <c r="Z532" s="72"/>
      <c r="AA532" s="38" t="str">
        <f aca="false">IF(B532="","",YEAR(B532)*100+MONTH(B532))</f>
        <v/>
      </c>
      <c r="AB532" s="38" t="str">
        <f aca="false">IF(AND(E532&lt;&gt;"",E532=Cruce!$C$5,AD532=1),COUNTIFS($E$5:E532,E532,$AD$5:AD532,1),"")</f>
        <v/>
      </c>
      <c r="AC532" s="38" t="str">
        <f aca="false">IF(E532="","",C532&amp;"|"&amp;X532&amp;"|"&amp;IF(B532="","s/f",TEXT(B532,"yyyymmdd"))&amp;IF(OR(C532="SSF",X532="Visitas Auditoría Interna"),"|"&amp;Y532,""))</f>
        <v/>
      </c>
      <c r="AD532" s="38" t="n">
        <f aca="false">IF(E532="",0,IF(COUNTIFS($E$5:E532,E532,$AC$5:AC532,AC532)=1,1,0))</f>
        <v>0</v>
      </c>
      <c r="AE532" s="38" t="str">
        <f aca="false">IF(OR(E532="",AD532&lt;&gt;1),"",SUBSTITUTE(SUBSTITUTE(C532,"Auditoría ",""),"Consejo de Administración","Consejo")&amp;" – "&amp;IF(B532="","(sin fecha)",DAY(B532)&amp;" de "&amp;CHOOSE(MONTH(B532),"Enero","Febrero","Marzo","Abril","Mayo","Junio","Julio","Agosto","Septiembre","Octubre","Noviembre","Diciembre")&amp;" "&amp;YEAR(B532)))</f>
        <v/>
      </c>
      <c r="AF532" s="38" t="n">
        <f aca="false">IF(E532="",0,IF(COUNTIF($AC$5:AC532,AC532)=1,1,0))</f>
        <v>0</v>
      </c>
    </row>
    <row r="533" customFormat="false" ht="15" hidden="false" customHeight="false" outlineLevel="0" collapsed="false">
      <c r="A533" s="68"/>
      <c r="B533" s="67"/>
      <c r="C533" s="68"/>
      <c r="D533" s="68"/>
      <c r="E533" s="69"/>
      <c r="F533" s="69"/>
      <c r="G533" s="70" t="str">
        <f aca="false">IF(OR(E533="",AND($C$3="",$E$3="")),"",IF(B533="","Sin fecha",IF(AND(OR($C$3="",B533&gt;=$C$3),OR($E$3="",B533&lt;=$E$3)),"Sí","No")))</f>
        <v/>
      </c>
      <c r="H533" s="58" t="str">
        <f aca="false">IF(B533="","",YEAR(B533))</f>
        <v/>
      </c>
      <c r="I533" s="70" t="str">
        <f aca="false">IF(B533="","",IF(MONTH(B533)=1,"X",""))</f>
        <v/>
      </c>
      <c r="J533" s="70" t="str">
        <f aca="false">IF(B533="","",IF(MONTH(B533)=2,"X",""))</f>
        <v/>
      </c>
      <c r="K533" s="70" t="str">
        <f aca="false">IF(B533="","",IF(MONTH(B533)=3,"X",""))</f>
        <v/>
      </c>
      <c r="L533" s="70" t="str">
        <f aca="false">IF(B533="","",IF(MONTH(B533)=4,"X",""))</f>
        <v/>
      </c>
      <c r="M533" s="70" t="str">
        <f aca="false">IF(B533="","",IF(MONTH(B533)=5,"X",""))</f>
        <v/>
      </c>
      <c r="N533" s="70" t="str">
        <f aca="false">IF(B533="","",IF(MONTH(B533)=6,"X",""))</f>
        <v/>
      </c>
      <c r="O533" s="70" t="str">
        <f aca="false">IF(B533="","",IF(MONTH(B533)=7,"X",""))</f>
        <v/>
      </c>
      <c r="P533" s="70" t="str">
        <f aca="false">IF(B533="","",IF(MONTH(B533)=8,"X",""))</f>
        <v/>
      </c>
      <c r="Q533" s="70" t="str">
        <f aca="false">IF(B533="","",IF(MONTH(B533)=9,"X",""))</f>
        <v/>
      </c>
      <c r="R533" s="70" t="str">
        <f aca="false">IF(B533="","",IF(MONTH(B533)=10,"X",""))</f>
        <v/>
      </c>
      <c r="S533" s="70" t="str">
        <f aca="false">IF(B533="","",IF(MONTH(B533)=11,"X",""))</f>
        <v/>
      </c>
      <c r="T533" s="70" t="str">
        <f aca="false">IF(B533="","",IF(MONTH(B533)=12,"X",""))</f>
        <v/>
      </c>
      <c r="U533" s="58" t="str">
        <f aca="false">IF(E533="","",SUMIF($E$5:$E$1000,E533,$AD$5:$AD$1000))</f>
        <v/>
      </c>
      <c r="V533" s="71" t="str">
        <f aca="false">IF(E533="","",_xlfn.TEXTJOIN(" + ",TRUE(),IF(COUNTIFS($E$5:$E$1000,E533,$C$5:$C$1000,"Auditoría Interna")&gt;0,"Interna",""),IF(COUNTIFS($E$5:$E$1000,E533,$C$5:$C$1000,"Auditoría Externa")&gt;0,"Externa",""),IF(COUNTIFS($E$5:$E$1000,E533,$C$5:$C$1000,"SSF")&gt;0,"SSF",""),IF(COUNTIFS($E$5:$E$1000,E533,$C$5:$C$1000,"Comité de Supervisión")&gt;0,"Comité Sup.",""),IF(COUNTIFS($E$5:$E$1000,E533,$C$5:$C$1000,"Consejo de Administración")&gt;0,"Consejo",""),IF(COUNTIFS($E$5:$E$1000,E533,$C$5:$C$1000,"Otros")&gt;0,"Otros","")))</f>
        <v/>
      </c>
      <c r="W533" s="58" t="str">
        <f aca="false">IF(E533="","",SUMIFS($AD$5:$AD$1000,$E$5:$E$1000,E533,$AA$5:$AA$1000,AA533,$C$5:$C$1000,"&lt;&gt;"&amp;C533))</f>
        <v/>
      </c>
      <c r="X533" s="72"/>
      <c r="Y533" s="68"/>
      <c r="Z533" s="72"/>
      <c r="AA533" s="38" t="str">
        <f aca="false">IF(B533="","",YEAR(B533)*100+MONTH(B533))</f>
        <v/>
      </c>
      <c r="AB533" s="38" t="str">
        <f aca="false">IF(AND(E533&lt;&gt;"",E533=Cruce!$C$5,AD533=1),COUNTIFS($E$5:E533,E533,$AD$5:AD533,1),"")</f>
        <v/>
      </c>
      <c r="AC533" s="38" t="str">
        <f aca="false">IF(E533="","",C533&amp;"|"&amp;X533&amp;"|"&amp;IF(B533="","s/f",TEXT(B533,"yyyymmdd"))&amp;IF(OR(C533="SSF",X533="Visitas Auditoría Interna"),"|"&amp;Y533,""))</f>
        <v/>
      </c>
      <c r="AD533" s="38" t="n">
        <f aca="false">IF(E533="",0,IF(COUNTIFS($E$5:E533,E533,$AC$5:AC533,AC533)=1,1,0))</f>
        <v>0</v>
      </c>
      <c r="AE533" s="38" t="str">
        <f aca="false">IF(OR(E533="",AD533&lt;&gt;1),"",SUBSTITUTE(SUBSTITUTE(C533,"Auditoría ",""),"Consejo de Administración","Consejo")&amp;" – "&amp;IF(B533="","(sin fecha)",DAY(B533)&amp;" de "&amp;CHOOSE(MONTH(B533),"Enero","Febrero","Marzo","Abril","Mayo","Junio","Julio","Agosto","Septiembre","Octubre","Noviembre","Diciembre")&amp;" "&amp;YEAR(B533)))</f>
        <v/>
      </c>
      <c r="AF533" s="38" t="n">
        <f aca="false">IF(E533="",0,IF(COUNTIF($AC$5:AC533,AC533)=1,1,0))</f>
        <v>0</v>
      </c>
    </row>
    <row r="534" customFormat="false" ht="15" hidden="false" customHeight="false" outlineLevel="0" collapsed="false">
      <c r="A534" s="68"/>
      <c r="B534" s="67"/>
      <c r="C534" s="68"/>
      <c r="D534" s="68"/>
      <c r="E534" s="69"/>
      <c r="F534" s="69"/>
      <c r="G534" s="70" t="str">
        <f aca="false">IF(OR(E534="",AND($C$3="",$E$3="")),"",IF(B534="","Sin fecha",IF(AND(OR($C$3="",B534&gt;=$C$3),OR($E$3="",B534&lt;=$E$3)),"Sí","No")))</f>
        <v/>
      </c>
      <c r="H534" s="58" t="str">
        <f aca="false">IF(B534="","",YEAR(B534))</f>
        <v/>
      </c>
      <c r="I534" s="70" t="str">
        <f aca="false">IF(B534="","",IF(MONTH(B534)=1,"X",""))</f>
        <v/>
      </c>
      <c r="J534" s="70" t="str">
        <f aca="false">IF(B534="","",IF(MONTH(B534)=2,"X",""))</f>
        <v/>
      </c>
      <c r="K534" s="70" t="str">
        <f aca="false">IF(B534="","",IF(MONTH(B534)=3,"X",""))</f>
        <v/>
      </c>
      <c r="L534" s="70" t="str">
        <f aca="false">IF(B534="","",IF(MONTH(B534)=4,"X",""))</f>
        <v/>
      </c>
      <c r="M534" s="70" t="str">
        <f aca="false">IF(B534="","",IF(MONTH(B534)=5,"X",""))</f>
        <v/>
      </c>
      <c r="N534" s="70" t="str">
        <f aca="false">IF(B534="","",IF(MONTH(B534)=6,"X",""))</f>
        <v/>
      </c>
      <c r="O534" s="70" t="str">
        <f aca="false">IF(B534="","",IF(MONTH(B534)=7,"X",""))</f>
        <v/>
      </c>
      <c r="P534" s="70" t="str">
        <f aca="false">IF(B534="","",IF(MONTH(B534)=8,"X",""))</f>
        <v/>
      </c>
      <c r="Q534" s="70" t="str">
        <f aca="false">IF(B534="","",IF(MONTH(B534)=9,"X",""))</f>
        <v/>
      </c>
      <c r="R534" s="70" t="str">
        <f aca="false">IF(B534="","",IF(MONTH(B534)=10,"X",""))</f>
        <v/>
      </c>
      <c r="S534" s="70" t="str">
        <f aca="false">IF(B534="","",IF(MONTH(B534)=11,"X",""))</f>
        <v/>
      </c>
      <c r="T534" s="70" t="str">
        <f aca="false">IF(B534="","",IF(MONTH(B534)=12,"X",""))</f>
        <v/>
      </c>
      <c r="U534" s="58" t="str">
        <f aca="false">IF(E534="","",SUMIF($E$5:$E$1000,E534,$AD$5:$AD$1000))</f>
        <v/>
      </c>
      <c r="V534" s="71" t="str">
        <f aca="false">IF(E534="","",_xlfn.TEXTJOIN(" + ",TRUE(),IF(COUNTIFS($E$5:$E$1000,E534,$C$5:$C$1000,"Auditoría Interna")&gt;0,"Interna",""),IF(COUNTIFS($E$5:$E$1000,E534,$C$5:$C$1000,"Auditoría Externa")&gt;0,"Externa",""),IF(COUNTIFS($E$5:$E$1000,E534,$C$5:$C$1000,"SSF")&gt;0,"SSF",""),IF(COUNTIFS($E$5:$E$1000,E534,$C$5:$C$1000,"Comité de Supervisión")&gt;0,"Comité Sup.",""),IF(COUNTIFS($E$5:$E$1000,E534,$C$5:$C$1000,"Consejo de Administración")&gt;0,"Consejo",""),IF(COUNTIFS($E$5:$E$1000,E534,$C$5:$C$1000,"Otros")&gt;0,"Otros","")))</f>
        <v/>
      </c>
      <c r="W534" s="58" t="str">
        <f aca="false">IF(E534="","",SUMIFS($AD$5:$AD$1000,$E$5:$E$1000,E534,$AA$5:$AA$1000,AA534,$C$5:$C$1000,"&lt;&gt;"&amp;C534))</f>
        <v/>
      </c>
      <c r="X534" s="72"/>
      <c r="Y534" s="68"/>
      <c r="Z534" s="72"/>
      <c r="AA534" s="38" t="str">
        <f aca="false">IF(B534="","",YEAR(B534)*100+MONTH(B534))</f>
        <v/>
      </c>
      <c r="AB534" s="38" t="str">
        <f aca="false">IF(AND(E534&lt;&gt;"",E534=Cruce!$C$5,AD534=1),COUNTIFS($E$5:E534,E534,$AD$5:AD534,1),"")</f>
        <v/>
      </c>
      <c r="AC534" s="38" t="str">
        <f aca="false">IF(E534="","",C534&amp;"|"&amp;X534&amp;"|"&amp;IF(B534="","s/f",TEXT(B534,"yyyymmdd"))&amp;IF(OR(C534="SSF",X534="Visitas Auditoría Interna"),"|"&amp;Y534,""))</f>
        <v/>
      </c>
      <c r="AD534" s="38" t="n">
        <f aca="false">IF(E534="",0,IF(COUNTIFS($E$5:E534,E534,$AC$5:AC534,AC534)=1,1,0))</f>
        <v>0</v>
      </c>
      <c r="AE534" s="38" t="str">
        <f aca="false">IF(OR(E534="",AD534&lt;&gt;1),"",SUBSTITUTE(SUBSTITUTE(C534,"Auditoría ",""),"Consejo de Administración","Consejo")&amp;" – "&amp;IF(B534="","(sin fecha)",DAY(B534)&amp;" de "&amp;CHOOSE(MONTH(B534),"Enero","Febrero","Marzo","Abril","Mayo","Junio","Julio","Agosto","Septiembre","Octubre","Noviembre","Diciembre")&amp;" "&amp;YEAR(B534)))</f>
        <v/>
      </c>
      <c r="AF534" s="38" t="n">
        <f aca="false">IF(E534="",0,IF(COUNTIF($AC$5:AC534,AC534)=1,1,0))</f>
        <v>0</v>
      </c>
    </row>
    <row r="535" customFormat="false" ht="15" hidden="false" customHeight="false" outlineLevel="0" collapsed="false">
      <c r="A535" s="68"/>
      <c r="B535" s="67"/>
      <c r="C535" s="68"/>
      <c r="D535" s="68"/>
      <c r="E535" s="69"/>
      <c r="F535" s="69"/>
      <c r="G535" s="70" t="str">
        <f aca="false">IF(OR(E535="",AND($C$3="",$E$3="")),"",IF(B535="","Sin fecha",IF(AND(OR($C$3="",B535&gt;=$C$3),OR($E$3="",B535&lt;=$E$3)),"Sí","No")))</f>
        <v/>
      </c>
      <c r="H535" s="58" t="str">
        <f aca="false">IF(B535="","",YEAR(B535))</f>
        <v/>
      </c>
      <c r="I535" s="70" t="str">
        <f aca="false">IF(B535="","",IF(MONTH(B535)=1,"X",""))</f>
        <v/>
      </c>
      <c r="J535" s="70" t="str">
        <f aca="false">IF(B535="","",IF(MONTH(B535)=2,"X",""))</f>
        <v/>
      </c>
      <c r="K535" s="70" t="str">
        <f aca="false">IF(B535="","",IF(MONTH(B535)=3,"X",""))</f>
        <v/>
      </c>
      <c r="L535" s="70" t="str">
        <f aca="false">IF(B535="","",IF(MONTH(B535)=4,"X",""))</f>
        <v/>
      </c>
      <c r="M535" s="70" t="str">
        <f aca="false">IF(B535="","",IF(MONTH(B535)=5,"X",""))</f>
        <v/>
      </c>
      <c r="N535" s="70" t="str">
        <f aca="false">IF(B535="","",IF(MONTH(B535)=6,"X",""))</f>
        <v/>
      </c>
      <c r="O535" s="70" t="str">
        <f aca="false">IF(B535="","",IF(MONTH(B535)=7,"X",""))</f>
        <v/>
      </c>
      <c r="P535" s="70" t="str">
        <f aca="false">IF(B535="","",IF(MONTH(B535)=8,"X",""))</f>
        <v/>
      </c>
      <c r="Q535" s="70" t="str">
        <f aca="false">IF(B535="","",IF(MONTH(B535)=9,"X",""))</f>
        <v/>
      </c>
      <c r="R535" s="70" t="str">
        <f aca="false">IF(B535="","",IF(MONTH(B535)=10,"X",""))</f>
        <v/>
      </c>
      <c r="S535" s="70" t="str">
        <f aca="false">IF(B535="","",IF(MONTH(B535)=11,"X",""))</f>
        <v/>
      </c>
      <c r="T535" s="70" t="str">
        <f aca="false">IF(B535="","",IF(MONTH(B535)=12,"X",""))</f>
        <v/>
      </c>
      <c r="U535" s="58" t="str">
        <f aca="false">IF(E535="","",SUMIF($E$5:$E$1000,E535,$AD$5:$AD$1000))</f>
        <v/>
      </c>
      <c r="V535" s="71" t="str">
        <f aca="false">IF(E535="","",_xlfn.TEXTJOIN(" + ",TRUE(),IF(COUNTIFS($E$5:$E$1000,E535,$C$5:$C$1000,"Auditoría Interna")&gt;0,"Interna",""),IF(COUNTIFS($E$5:$E$1000,E535,$C$5:$C$1000,"Auditoría Externa")&gt;0,"Externa",""),IF(COUNTIFS($E$5:$E$1000,E535,$C$5:$C$1000,"SSF")&gt;0,"SSF",""),IF(COUNTIFS($E$5:$E$1000,E535,$C$5:$C$1000,"Comité de Supervisión")&gt;0,"Comité Sup.",""),IF(COUNTIFS($E$5:$E$1000,E535,$C$5:$C$1000,"Consejo de Administración")&gt;0,"Consejo",""),IF(COUNTIFS($E$5:$E$1000,E535,$C$5:$C$1000,"Otros")&gt;0,"Otros","")))</f>
        <v/>
      </c>
      <c r="W535" s="58" t="str">
        <f aca="false">IF(E535="","",SUMIFS($AD$5:$AD$1000,$E$5:$E$1000,E535,$AA$5:$AA$1000,AA535,$C$5:$C$1000,"&lt;&gt;"&amp;C535))</f>
        <v/>
      </c>
      <c r="X535" s="72"/>
      <c r="Y535" s="68"/>
      <c r="Z535" s="72"/>
      <c r="AA535" s="38" t="str">
        <f aca="false">IF(B535="","",YEAR(B535)*100+MONTH(B535))</f>
        <v/>
      </c>
      <c r="AB535" s="38" t="str">
        <f aca="false">IF(AND(E535&lt;&gt;"",E535=Cruce!$C$5,AD535=1),COUNTIFS($E$5:E535,E535,$AD$5:AD535,1),"")</f>
        <v/>
      </c>
      <c r="AC535" s="38" t="str">
        <f aca="false">IF(E535="","",C535&amp;"|"&amp;X535&amp;"|"&amp;IF(B535="","s/f",TEXT(B535,"yyyymmdd"))&amp;IF(OR(C535="SSF",X535="Visitas Auditoría Interna"),"|"&amp;Y535,""))</f>
        <v/>
      </c>
      <c r="AD535" s="38" t="n">
        <f aca="false">IF(E535="",0,IF(COUNTIFS($E$5:E535,E535,$AC$5:AC535,AC535)=1,1,0))</f>
        <v>0</v>
      </c>
      <c r="AE535" s="38" t="str">
        <f aca="false">IF(OR(E535="",AD535&lt;&gt;1),"",SUBSTITUTE(SUBSTITUTE(C535,"Auditoría ",""),"Consejo de Administración","Consejo")&amp;" – "&amp;IF(B535="","(sin fecha)",DAY(B535)&amp;" de "&amp;CHOOSE(MONTH(B535),"Enero","Febrero","Marzo","Abril","Mayo","Junio","Julio","Agosto","Septiembre","Octubre","Noviembre","Diciembre")&amp;" "&amp;YEAR(B535)))</f>
        <v/>
      </c>
      <c r="AF535" s="38" t="n">
        <f aca="false">IF(E535="",0,IF(COUNTIF($AC$5:AC535,AC535)=1,1,0))</f>
        <v>0</v>
      </c>
    </row>
    <row r="536" customFormat="false" ht="15" hidden="false" customHeight="false" outlineLevel="0" collapsed="false">
      <c r="A536" s="68"/>
      <c r="B536" s="67"/>
      <c r="C536" s="68"/>
      <c r="D536" s="68"/>
      <c r="E536" s="69"/>
      <c r="F536" s="69"/>
      <c r="G536" s="70" t="str">
        <f aca="false">IF(OR(E536="",AND($C$3="",$E$3="")),"",IF(B536="","Sin fecha",IF(AND(OR($C$3="",B536&gt;=$C$3),OR($E$3="",B536&lt;=$E$3)),"Sí","No")))</f>
        <v/>
      </c>
      <c r="H536" s="58" t="str">
        <f aca="false">IF(B536="","",YEAR(B536))</f>
        <v/>
      </c>
      <c r="I536" s="70" t="str">
        <f aca="false">IF(B536="","",IF(MONTH(B536)=1,"X",""))</f>
        <v/>
      </c>
      <c r="J536" s="70" t="str">
        <f aca="false">IF(B536="","",IF(MONTH(B536)=2,"X",""))</f>
        <v/>
      </c>
      <c r="K536" s="70" t="str">
        <f aca="false">IF(B536="","",IF(MONTH(B536)=3,"X",""))</f>
        <v/>
      </c>
      <c r="L536" s="70" t="str">
        <f aca="false">IF(B536="","",IF(MONTH(B536)=4,"X",""))</f>
        <v/>
      </c>
      <c r="M536" s="70" t="str">
        <f aca="false">IF(B536="","",IF(MONTH(B536)=5,"X",""))</f>
        <v/>
      </c>
      <c r="N536" s="70" t="str">
        <f aca="false">IF(B536="","",IF(MONTH(B536)=6,"X",""))</f>
        <v/>
      </c>
      <c r="O536" s="70" t="str">
        <f aca="false">IF(B536="","",IF(MONTH(B536)=7,"X",""))</f>
        <v/>
      </c>
      <c r="P536" s="70" t="str">
        <f aca="false">IF(B536="","",IF(MONTH(B536)=8,"X",""))</f>
        <v/>
      </c>
      <c r="Q536" s="70" t="str">
        <f aca="false">IF(B536="","",IF(MONTH(B536)=9,"X",""))</f>
        <v/>
      </c>
      <c r="R536" s="70" t="str">
        <f aca="false">IF(B536="","",IF(MONTH(B536)=10,"X",""))</f>
        <v/>
      </c>
      <c r="S536" s="70" t="str">
        <f aca="false">IF(B536="","",IF(MONTH(B536)=11,"X",""))</f>
        <v/>
      </c>
      <c r="T536" s="70" t="str">
        <f aca="false">IF(B536="","",IF(MONTH(B536)=12,"X",""))</f>
        <v/>
      </c>
      <c r="U536" s="58" t="str">
        <f aca="false">IF(E536="","",SUMIF($E$5:$E$1000,E536,$AD$5:$AD$1000))</f>
        <v/>
      </c>
      <c r="V536" s="71" t="str">
        <f aca="false">IF(E536="","",_xlfn.TEXTJOIN(" + ",TRUE(),IF(COUNTIFS($E$5:$E$1000,E536,$C$5:$C$1000,"Auditoría Interna")&gt;0,"Interna",""),IF(COUNTIFS($E$5:$E$1000,E536,$C$5:$C$1000,"Auditoría Externa")&gt;0,"Externa",""),IF(COUNTIFS($E$5:$E$1000,E536,$C$5:$C$1000,"SSF")&gt;0,"SSF",""),IF(COUNTIFS($E$5:$E$1000,E536,$C$5:$C$1000,"Comité de Supervisión")&gt;0,"Comité Sup.",""),IF(COUNTIFS($E$5:$E$1000,E536,$C$5:$C$1000,"Consejo de Administración")&gt;0,"Consejo",""),IF(COUNTIFS($E$5:$E$1000,E536,$C$5:$C$1000,"Otros")&gt;0,"Otros","")))</f>
        <v/>
      </c>
      <c r="W536" s="58" t="str">
        <f aca="false">IF(E536="","",SUMIFS($AD$5:$AD$1000,$E$5:$E$1000,E536,$AA$5:$AA$1000,AA536,$C$5:$C$1000,"&lt;&gt;"&amp;C536))</f>
        <v/>
      </c>
      <c r="X536" s="72"/>
      <c r="Y536" s="68"/>
      <c r="Z536" s="72"/>
      <c r="AA536" s="38" t="str">
        <f aca="false">IF(B536="","",YEAR(B536)*100+MONTH(B536))</f>
        <v/>
      </c>
      <c r="AB536" s="38" t="str">
        <f aca="false">IF(AND(E536&lt;&gt;"",E536=Cruce!$C$5,AD536=1),COUNTIFS($E$5:E536,E536,$AD$5:AD536,1),"")</f>
        <v/>
      </c>
      <c r="AC536" s="38" t="str">
        <f aca="false">IF(E536="","",C536&amp;"|"&amp;X536&amp;"|"&amp;IF(B536="","s/f",TEXT(B536,"yyyymmdd"))&amp;IF(OR(C536="SSF",X536="Visitas Auditoría Interna"),"|"&amp;Y536,""))</f>
        <v/>
      </c>
      <c r="AD536" s="38" t="n">
        <f aca="false">IF(E536="",0,IF(COUNTIFS($E$5:E536,E536,$AC$5:AC536,AC536)=1,1,0))</f>
        <v>0</v>
      </c>
      <c r="AE536" s="38" t="str">
        <f aca="false">IF(OR(E536="",AD536&lt;&gt;1),"",SUBSTITUTE(SUBSTITUTE(C536,"Auditoría ",""),"Consejo de Administración","Consejo")&amp;" – "&amp;IF(B536="","(sin fecha)",DAY(B536)&amp;" de "&amp;CHOOSE(MONTH(B536),"Enero","Febrero","Marzo","Abril","Mayo","Junio","Julio","Agosto","Septiembre","Octubre","Noviembre","Diciembre")&amp;" "&amp;YEAR(B536)))</f>
        <v/>
      </c>
      <c r="AF536" s="38" t="n">
        <f aca="false">IF(E536="",0,IF(COUNTIF($AC$5:AC536,AC536)=1,1,0))</f>
        <v>0</v>
      </c>
    </row>
    <row r="537" customFormat="false" ht="15" hidden="false" customHeight="false" outlineLevel="0" collapsed="false">
      <c r="A537" s="68"/>
      <c r="B537" s="67"/>
      <c r="C537" s="68"/>
      <c r="D537" s="68"/>
      <c r="E537" s="69"/>
      <c r="F537" s="69"/>
      <c r="G537" s="70" t="str">
        <f aca="false">IF(OR(E537="",AND($C$3="",$E$3="")),"",IF(B537="","Sin fecha",IF(AND(OR($C$3="",B537&gt;=$C$3),OR($E$3="",B537&lt;=$E$3)),"Sí","No")))</f>
        <v/>
      </c>
      <c r="H537" s="58" t="str">
        <f aca="false">IF(B537="","",YEAR(B537))</f>
        <v/>
      </c>
      <c r="I537" s="70" t="str">
        <f aca="false">IF(B537="","",IF(MONTH(B537)=1,"X",""))</f>
        <v/>
      </c>
      <c r="J537" s="70" t="str">
        <f aca="false">IF(B537="","",IF(MONTH(B537)=2,"X",""))</f>
        <v/>
      </c>
      <c r="K537" s="70" t="str">
        <f aca="false">IF(B537="","",IF(MONTH(B537)=3,"X",""))</f>
        <v/>
      </c>
      <c r="L537" s="70" t="str">
        <f aca="false">IF(B537="","",IF(MONTH(B537)=4,"X",""))</f>
        <v/>
      </c>
      <c r="M537" s="70" t="str">
        <f aca="false">IF(B537="","",IF(MONTH(B537)=5,"X",""))</f>
        <v/>
      </c>
      <c r="N537" s="70" t="str">
        <f aca="false">IF(B537="","",IF(MONTH(B537)=6,"X",""))</f>
        <v/>
      </c>
      <c r="O537" s="70" t="str">
        <f aca="false">IF(B537="","",IF(MONTH(B537)=7,"X",""))</f>
        <v/>
      </c>
      <c r="P537" s="70" t="str">
        <f aca="false">IF(B537="","",IF(MONTH(B537)=8,"X",""))</f>
        <v/>
      </c>
      <c r="Q537" s="70" t="str">
        <f aca="false">IF(B537="","",IF(MONTH(B537)=9,"X",""))</f>
        <v/>
      </c>
      <c r="R537" s="70" t="str">
        <f aca="false">IF(B537="","",IF(MONTH(B537)=10,"X",""))</f>
        <v/>
      </c>
      <c r="S537" s="70" t="str">
        <f aca="false">IF(B537="","",IF(MONTH(B537)=11,"X",""))</f>
        <v/>
      </c>
      <c r="T537" s="70" t="str">
        <f aca="false">IF(B537="","",IF(MONTH(B537)=12,"X",""))</f>
        <v/>
      </c>
      <c r="U537" s="58" t="str">
        <f aca="false">IF(E537="","",SUMIF($E$5:$E$1000,E537,$AD$5:$AD$1000))</f>
        <v/>
      </c>
      <c r="V537" s="71" t="str">
        <f aca="false">IF(E537="","",_xlfn.TEXTJOIN(" + ",TRUE(),IF(COUNTIFS($E$5:$E$1000,E537,$C$5:$C$1000,"Auditoría Interna")&gt;0,"Interna",""),IF(COUNTIFS($E$5:$E$1000,E537,$C$5:$C$1000,"Auditoría Externa")&gt;0,"Externa",""),IF(COUNTIFS($E$5:$E$1000,E537,$C$5:$C$1000,"SSF")&gt;0,"SSF",""),IF(COUNTIFS($E$5:$E$1000,E537,$C$5:$C$1000,"Comité de Supervisión")&gt;0,"Comité Sup.",""),IF(COUNTIFS($E$5:$E$1000,E537,$C$5:$C$1000,"Consejo de Administración")&gt;0,"Consejo",""),IF(COUNTIFS($E$5:$E$1000,E537,$C$5:$C$1000,"Otros")&gt;0,"Otros","")))</f>
        <v/>
      </c>
      <c r="W537" s="58" t="str">
        <f aca="false">IF(E537="","",SUMIFS($AD$5:$AD$1000,$E$5:$E$1000,E537,$AA$5:$AA$1000,AA537,$C$5:$C$1000,"&lt;&gt;"&amp;C537))</f>
        <v/>
      </c>
      <c r="X537" s="72"/>
      <c r="Y537" s="68"/>
      <c r="Z537" s="72"/>
      <c r="AA537" s="38" t="str">
        <f aca="false">IF(B537="","",YEAR(B537)*100+MONTH(B537))</f>
        <v/>
      </c>
      <c r="AB537" s="38" t="str">
        <f aca="false">IF(AND(E537&lt;&gt;"",E537=Cruce!$C$5,AD537=1),COUNTIFS($E$5:E537,E537,$AD$5:AD537,1),"")</f>
        <v/>
      </c>
      <c r="AC537" s="38" t="str">
        <f aca="false">IF(E537="","",C537&amp;"|"&amp;X537&amp;"|"&amp;IF(B537="","s/f",TEXT(B537,"yyyymmdd"))&amp;IF(OR(C537="SSF",X537="Visitas Auditoría Interna"),"|"&amp;Y537,""))</f>
        <v/>
      </c>
      <c r="AD537" s="38" t="n">
        <f aca="false">IF(E537="",0,IF(COUNTIFS($E$5:E537,E537,$AC$5:AC537,AC537)=1,1,0))</f>
        <v>0</v>
      </c>
      <c r="AE537" s="38" t="str">
        <f aca="false">IF(OR(E537="",AD537&lt;&gt;1),"",SUBSTITUTE(SUBSTITUTE(C537,"Auditoría ",""),"Consejo de Administración","Consejo")&amp;" – "&amp;IF(B537="","(sin fecha)",DAY(B537)&amp;" de "&amp;CHOOSE(MONTH(B537),"Enero","Febrero","Marzo","Abril","Mayo","Junio","Julio","Agosto","Septiembre","Octubre","Noviembre","Diciembre")&amp;" "&amp;YEAR(B537)))</f>
        <v/>
      </c>
      <c r="AF537" s="38" t="n">
        <f aca="false">IF(E537="",0,IF(COUNTIF($AC$5:AC537,AC537)=1,1,0))</f>
        <v>0</v>
      </c>
    </row>
    <row r="538" customFormat="false" ht="15" hidden="false" customHeight="false" outlineLevel="0" collapsed="false">
      <c r="A538" s="68"/>
      <c r="B538" s="67"/>
      <c r="C538" s="68"/>
      <c r="D538" s="68"/>
      <c r="E538" s="69"/>
      <c r="F538" s="69"/>
      <c r="G538" s="70" t="str">
        <f aca="false">IF(OR(E538="",AND($C$3="",$E$3="")),"",IF(B538="","Sin fecha",IF(AND(OR($C$3="",B538&gt;=$C$3),OR($E$3="",B538&lt;=$E$3)),"Sí","No")))</f>
        <v/>
      </c>
      <c r="H538" s="58" t="str">
        <f aca="false">IF(B538="","",YEAR(B538))</f>
        <v/>
      </c>
      <c r="I538" s="70" t="str">
        <f aca="false">IF(B538="","",IF(MONTH(B538)=1,"X",""))</f>
        <v/>
      </c>
      <c r="J538" s="70" t="str">
        <f aca="false">IF(B538="","",IF(MONTH(B538)=2,"X",""))</f>
        <v/>
      </c>
      <c r="K538" s="70" t="str">
        <f aca="false">IF(B538="","",IF(MONTH(B538)=3,"X",""))</f>
        <v/>
      </c>
      <c r="L538" s="70" t="str">
        <f aca="false">IF(B538="","",IF(MONTH(B538)=4,"X",""))</f>
        <v/>
      </c>
      <c r="M538" s="70" t="str">
        <f aca="false">IF(B538="","",IF(MONTH(B538)=5,"X",""))</f>
        <v/>
      </c>
      <c r="N538" s="70" t="str">
        <f aca="false">IF(B538="","",IF(MONTH(B538)=6,"X",""))</f>
        <v/>
      </c>
      <c r="O538" s="70" t="str">
        <f aca="false">IF(B538="","",IF(MONTH(B538)=7,"X",""))</f>
        <v/>
      </c>
      <c r="P538" s="70" t="str">
        <f aca="false">IF(B538="","",IF(MONTH(B538)=8,"X",""))</f>
        <v/>
      </c>
      <c r="Q538" s="70" t="str">
        <f aca="false">IF(B538="","",IF(MONTH(B538)=9,"X",""))</f>
        <v/>
      </c>
      <c r="R538" s="70" t="str">
        <f aca="false">IF(B538="","",IF(MONTH(B538)=10,"X",""))</f>
        <v/>
      </c>
      <c r="S538" s="70" t="str">
        <f aca="false">IF(B538="","",IF(MONTH(B538)=11,"X",""))</f>
        <v/>
      </c>
      <c r="T538" s="70" t="str">
        <f aca="false">IF(B538="","",IF(MONTH(B538)=12,"X",""))</f>
        <v/>
      </c>
      <c r="U538" s="58" t="str">
        <f aca="false">IF(E538="","",SUMIF($E$5:$E$1000,E538,$AD$5:$AD$1000))</f>
        <v/>
      </c>
      <c r="V538" s="71" t="str">
        <f aca="false">IF(E538="","",_xlfn.TEXTJOIN(" + ",TRUE(),IF(COUNTIFS($E$5:$E$1000,E538,$C$5:$C$1000,"Auditoría Interna")&gt;0,"Interna",""),IF(COUNTIFS($E$5:$E$1000,E538,$C$5:$C$1000,"Auditoría Externa")&gt;0,"Externa",""),IF(COUNTIFS($E$5:$E$1000,E538,$C$5:$C$1000,"SSF")&gt;0,"SSF",""),IF(COUNTIFS($E$5:$E$1000,E538,$C$5:$C$1000,"Comité de Supervisión")&gt;0,"Comité Sup.",""),IF(COUNTIFS($E$5:$E$1000,E538,$C$5:$C$1000,"Consejo de Administración")&gt;0,"Consejo",""),IF(COUNTIFS($E$5:$E$1000,E538,$C$5:$C$1000,"Otros")&gt;0,"Otros","")))</f>
        <v/>
      </c>
      <c r="W538" s="58" t="str">
        <f aca="false">IF(E538="","",SUMIFS($AD$5:$AD$1000,$E$5:$E$1000,E538,$AA$5:$AA$1000,AA538,$C$5:$C$1000,"&lt;&gt;"&amp;C538))</f>
        <v/>
      </c>
      <c r="X538" s="72"/>
      <c r="Y538" s="68"/>
      <c r="Z538" s="72"/>
      <c r="AA538" s="38" t="str">
        <f aca="false">IF(B538="","",YEAR(B538)*100+MONTH(B538))</f>
        <v/>
      </c>
      <c r="AB538" s="38" t="str">
        <f aca="false">IF(AND(E538&lt;&gt;"",E538=Cruce!$C$5,AD538=1),COUNTIFS($E$5:E538,E538,$AD$5:AD538,1),"")</f>
        <v/>
      </c>
      <c r="AC538" s="38" t="str">
        <f aca="false">IF(E538="","",C538&amp;"|"&amp;X538&amp;"|"&amp;IF(B538="","s/f",TEXT(B538,"yyyymmdd"))&amp;IF(OR(C538="SSF",X538="Visitas Auditoría Interna"),"|"&amp;Y538,""))</f>
        <v/>
      </c>
      <c r="AD538" s="38" t="n">
        <f aca="false">IF(E538="",0,IF(COUNTIFS($E$5:E538,E538,$AC$5:AC538,AC538)=1,1,0))</f>
        <v>0</v>
      </c>
      <c r="AE538" s="38" t="str">
        <f aca="false">IF(OR(E538="",AD538&lt;&gt;1),"",SUBSTITUTE(SUBSTITUTE(C538,"Auditoría ",""),"Consejo de Administración","Consejo")&amp;" – "&amp;IF(B538="","(sin fecha)",DAY(B538)&amp;" de "&amp;CHOOSE(MONTH(B538),"Enero","Febrero","Marzo","Abril","Mayo","Junio","Julio","Agosto","Septiembre","Octubre","Noviembre","Diciembre")&amp;" "&amp;YEAR(B538)))</f>
        <v/>
      </c>
      <c r="AF538" s="38" t="n">
        <f aca="false">IF(E538="",0,IF(COUNTIF($AC$5:AC538,AC538)=1,1,0))</f>
        <v>0</v>
      </c>
    </row>
    <row r="539" customFormat="false" ht="15" hidden="false" customHeight="false" outlineLevel="0" collapsed="false">
      <c r="A539" s="68"/>
      <c r="B539" s="67"/>
      <c r="C539" s="68"/>
      <c r="D539" s="68"/>
      <c r="E539" s="69"/>
      <c r="F539" s="69"/>
      <c r="G539" s="70" t="str">
        <f aca="false">IF(OR(E539="",AND($C$3="",$E$3="")),"",IF(B539="","Sin fecha",IF(AND(OR($C$3="",B539&gt;=$C$3),OR($E$3="",B539&lt;=$E$3)),"Sí","No")))</f>
        <v/>
      </c>
      <c r="H539" s="58" t="str">
        <f aca="false">IF(B539="","",YEAR(B539))</f>
        <v/>
      </c>
      <c r="I539" s="70" t="str">
        <f aca="false">IF(B539="","",IF(MONTH(B539)=1,"X",""))</f>
        <v/>
      </c>
      <c r="J539" s="70" t="str">
        <f aca="false">IF(B539="","",IF(MONTH(B539)=2,"X",""))</f>
        <v/>
      </c>
      <c r="K539" s="70" t="str">
        <f aca="false">IF(B539="","",IF(MONTH(B539)=3,"X",""))</f>
        <v/>
      </c>
      <c r="L539" s="70" t="str">
        <f aca="false">IF(B539="","",IF(MONTH(B539)=4,"X",""))</f>
        <v/>
      </c>
      <c r="M539" s="70" t="str">
        <f aca="false">IF(B539="","",IF(MONTH(B539)=5,"X",""))</f>
        <v/>
      </c>
      <c r="N539" s="70" t="str">
        <f aca="false">IF(B539="","",IF(MONTH(B539)=6,"X",""))</f>
        <v/>
      </c>
      <c r="O539" s="70" t="str">
        <f aca="false">IF(B539="","",IF(MONTH(B539)=7,"X",""))</f>
        <v/>
      </c>
      <c r="P539" s="70" t="str">
        <f aca="false">IF(B539="","",IF(MONTH(B539)=8,"X",""))</f>
        <v/>
      </c>
      <c r="Q539" s="70" t="str">
        <f aca="false">IF(B539="","",IF(MONTH(B539)=9,"X",""))</f>
        <v/>
      </c>
      <c r="R539" s="70" t="str">
        <f aca="false">IF(B539="","",IF(MONTH(B539)=10,"X",""))</f>
        <v/>
      </c>
      <c r="S539" s="70" t="str">
        <f aca="false">IF(B539="","",IF(MONTH(B539)=11,"X",""))</f>
        <v/>
      </c>
      <c r="T539" s="70" t="str">
        <f aca="false">IF(B539="","",IF(MONTH(B539)=12,"X",""))</f>
        <v/>
      </c>
      <c r="U539" s="58" t="str">
        <f aca="false">IF(E539="","",SUMIF($E$5:$E$1000,E539,$AD$5:$AD$1000))</f>
        <v/>
      </c>
      <c r="V539" s="71" t="str">
        <f aca="false">IF(E539="","",_xlfn.TEXTJOIN(" + ",TRUE(),IF(COUNTIFS($E$5:$E$1000,E539,$C$5:$C$1000,"Auditoría Interna")&gt;0,"Interna",""),IF(COUNTIFS($E$5:$E$1000,E539,$C$5:$C$1000,"Auditoría Externa")&gt;0,"Externa",""),IF(COUNTIFS($E$5:$E$1000,E539,$C$5:$C$1000,"SSF")&gt;0,"SSF",""),IF(COUNTIFS($E$5:$E$1000,E539,$C$5:$C$1000,"Comité de Supervisión")&gt;0,"Comité Sup.",""),IF(COUNTIFS($E$5:$E$1000,E539,$C$5:$C$1000,"Consejo de Administración")&gt;0,"Consejo",""),IF(COUNTIFS($E$5:$E$1000,E539,$C$5:$C$1000,"Otros")&gt;0,"Otros","")))</f>
        <v/>
      </c>
      <c r="W539" s="58" t="str">
        <f aca="false">IF(E539="","",SUMIFS($AD$5:$AD$1000,$E$5:$E$1000,E539,$AA$5:$AA$1000,AA539,$C$5:$C$1000,"&lt;&gt;"&amp;C539))</f>
        <v/>
      </c>
      <c r="X539" s="72"/>
      <c r="Y539" s="68"/>
      <c r="Z539" s="72"/>
      <c r="AA539" s="38" t="str">
        <f aca="false">IF(B539="","",YEAR(B539)*100+MONTH(B539))</f>
        <v/>
      </c>
      <c r="AB539" s="38" t="str">
        <f aca="false">IF(AND(E539&lt;&gt;"",E539=Cruce!$C$5,AD539=1),COUNTIFS($E$5:E539,E539,$AD$5:AD539,1),"")</f>
        <v/>
      </c>
      <c r="AC539" s="38" t="str">
        <f aca="false">IF(E539="","",C539&amp;"|"&amp;X539&amp;"|"&amp;IF(B539="","s/f",TEXT(B539,"yyyymmdd"))&amp;IF(OR(C539="SSF",X539="Visitas Auditoría Interna"),"|"&amp;Y539,""))</f>
        <v/>
      </c>
      <c r="AD539" s="38" t="n">
        <f aca="false">IF(E539="",0,IF(COUNTIFS($E$5:E539,E539,$AC$5:AC539,AC539)=1,1,0))</f>
        <v>0</v>
      </c>
      <c r="AE539" s="38" t="str">
        <f aca="false">IF(OR(E539="",AD539&lt;&gt;1),"",SUBSTITUTE(SUBSTITUTE(C539,"Auditoría ",""),"Consejo de Administración","Consejo")&amp;" – "&amp;IF(B539="","(sin fecha)",DAY(B539)&amp;" de "&amp;CHOOSE(MONTH(B539),"Enero","Febrero","Marzo","Abril","Mayo","Junio","Julio","Agosto","Septiembre","Octubre","Noviembre","Diciembre")&amp;" "&amp;YEAR(B539)))</f>
        <v/>
      </c>
      <c r="AF539" s="38" t="n">
        <f aca="false">IF(E539="",0,IF(COUNTIF($AC$5:AC539,AC539)=1,1,0))</f>
        <v>0</v>
      </c>
    </row>
    <row r="540" customFormat="false" ht="15" hidden="false" customHeight="false" outlineLevel="0" collapsed="false">
      <c r="A540" s="68"/>
      <c r="B540" s="67"/>
      <c r="C540" s="68"/>
      <c r="D540" s="68"/>
      <c r="E540" s="69"/>
      <c r="F540" s="69"/>
      <c r="G540" s="70" t="str">
        <f aca="false">IF(OR(E540="",AND($C$3="",$E$3="")),"",IF(B540="","Sin fecha",IF(AND(OR($C$3="",B540&gt;=$C$3),OR($E$3="",B540&lt;=$E$3)),"Sí","No")))</f>
        <v/>
      </c>
      <c r="H540" s="58" t="str">
        <f aca="false">IF(B540="","",YEAR(B540))</f>
        <v/>
      </c>
      <c r="I540" s="70" t="str">
        <f aca="false">IF(B540="","",IF(MONTH(B540)=1,"X",""))</f>
        <v/>
      </c>
      <c r="J540" s="70" t="str">
        <f aca="false">IF(B540="","",IF(MONTH(B540)=2,"X",""))</f>
        <v/>
      </c>
      <c r="K540" s="70" t="str">
        <f aca="false">IF(B540="","",IF(MONTH(B540)=3,"X",""))</f>
        <v/>
      </c>
      <c r="L540" s="70" t="str">
        <f aca="false">IF(B540="","",IF(MONTH(B540)=4,"X",""))</f>
        <v/>
      </c>
      <c r="M540" s="70" t="str">
        <f aca="false">IF(B540="","",IF(MONTH(B540)=5,"X",""))</f>
        <v/>
      </c>
      <c r="N540" s="70" t="str">
        <f aca="false">IF(B540="","",IF(MONTH(B540)=6,"X",""))</f>
        <v/>
      </c>
      <c r="O540" s="70" t="str">
        <f aca="false">IF(B540="","",IF(MONTH(B540)=7,"X",""))</f>
        <v/>
      </c>
      <c r="P540" s="70" t="str">
        <f aca="false">IF(B540="","",IF(MONTH(B540)=8,"X",""))</f>
        <v/>
      </c>
      <c r="Q540" s="70" t="str">
        <f aca="false">IF(B540="","",IF(MONTH(B540)=9,"X",""))</f>
        <v/>
      </c>
      <c r="R540" s="70" t="str">
        <f aca="false">IF(B540="","",IF(MONTH(B540)=10,"X",""))</f>
        <v/>
      </c>
      <c r="S540" s="70" t="str">
        <f aca="false">IF(B540="","",IF(MONTH(B540)=11,"X",""))</f>
        <v/>
      </c>
      <c r="T540" s="70" t="str">
        <f aca="false">IF(B540="","",IF(MONTH(B540)=12,"X",""))</f>
        <v/>
      </c>
      <c r="U540" s="58" t="str">
        <f aca="false">IF(E540="","",SUMIF($E$5:$E$1000,E540,$AD$5:$AD$1000))</f>
        <v/>
      </c>
      <c r="V540" s="71" t="str">
        <f aca="false">IF(E540="","",_xlfn.TEXTJOIN(" + ",TRUE(),IF(COUNTIFS($E$5:$E$1000,E540,$C$5:$C$1000,"Auditoría Interna")&gt;0,"Interna",""),IF(COUNTIFS($E$5:$E$1000,E540,$C$5:$C$1000,"Auditoría Externa")&gt;0,"Externa",""),IF(COUNTIFS($E$5:$E$1000,E540,$C$5:$C$1000,"SSF")&gt;0,"SSF",""),IF(COUNTIFS($E$5:$E$1000,E540,$C$5:$C$1000,"Comité de Supervisión")&gt;0,"Comité Sup.",""),IF(COUNTIFS($E$5:$E$1000,E540,$C$5:$C$1000,"Consejo de Administración")&gt;0,"Consejo",""),IF(COUNTIFS($E$5:$E$1000,E540,$C$5:$C$1000,"Otros")&gt;0,"Otros","")))</f>
        <v/>
      </c>
      <c r="W540" s="58" t="str">
        <f aca="false">IF(E540="","",SUMIFS($AD$5:$AD$1000,$E$5:$E$1000,E540,$AA$5:$AA$1000,AA540,$C$5:$C$1000,"&lt;&gt;"&amp;C540))</f>
        <v/>
      </c>
      <c r="X540" s="72"/>
      <c r="Y540" s="68"/>
      <c r="Z540" s="72"/>
      <c r="AA540" s="38" t="str">
        <f aca="false">IF(B540="","",YEAR(B540)*100+MONTH(B540))</f>
        <v/>
      </c>
      <c r="AB540" s="38" t="str">
        <f aca="false">IF(AND(E540&lt;&gt;"",E540=Cruce!$C$5,AD540=1),COUNTIFS($E$5:E540,E540,$AD$5:AD540,1),"")</f>
        <v/>
      </c>
      <c r="AC540" s="38" t="str">
        <f aca="false">IF(E540="","",C540&amp;"|"&amp;X540&amp;"|"&amp;IF(B540="","s/f",TEXT(B540,"yyyymmdd"))&amp;IF(OR(C540="SSF",X540="Visitas Auditoría Interna"),"|"&amp;Y540,""))</f>
        <v/>
      </c>
      <c r="AD540" s="38" t="n">
        <f aca="false">IF(E540="",0,IF(COUNTIFS($E$5:E540,E540,$AC$5:AC540,AC540)=1,1,0))</f>
        <v>0</v>
      </c>
      <c r="AE540" s="38" t="str">
        <f aca="false">IF(OR(E540="",AD540&lt;&gt;1),"",SUBSTITUTE(SUBSTITUTE(C540,"Auditoría ",""),"Consejo de Administración","Consejo")&amp;" – "&amp;IF(B540="","(sin fecha)",DAY(B540)&amp;" de "&amp;CHOOSE(MONTH(B540),"Enero","Febrero","Marzo","Abril","Mayo","Junio","Julio","Agosto","Septiembre","Octubre","Noviembre","Diciembre")&amp;" "&amp;YEAR(B540)))</f>
        <v/>
      </c>
      <c r="AF540" s="38" t="n">
        <f aca="false">IF(E540="",0,IF(COUNTIF($AC$5:AC540,AC540)=1,1,0))</f>
        <v>0</v>
      </c>
    </row>
    <row r="541" customFormat="false" ht="15" hidden="false" customHeight="false" outlineLevel="0" collapsed="false">
      <c r="A541" s="68"/>
      <c r="B541" s="67"/>
      <c r="C541" s="68"/>
      <c r="D541" s="68"/>
      <c r="E541" s="69"/>
      <c r="F541" s="69"/>
      <c r="G541" s="70" t="str">
        <f aca="false">IF(OR(E541="",AND($C$3="",$E$3="")),"",IF(B541="","Sin fecha",IF(AND(OR($C$3="",B541&gt;=$C$3),OR($E$3="",B541&lt;=$E$3)),"Sí","No")))</f>
        <v/>
      </c>
      <c r="H541" s="58" t="str">
        <f aca="false">IF(B541="","",YEAR(B541))</f>
        <v/>
      </c>
      <c r="I541" s="70" t="str">
        <f aca="false">IF(B541="","",IF(MONTH(B541)=1,"X",""))</f>
        <v/>
      </c>
      <c r="J541" s="70" t="str">
        <f aca="false">IF(B541="","",IF(MONTH(B541)=2,"X",""))</f>
        <v/>
      </c>
      <c r="K541" s="70" t="str">
        <f aca="false">IF(B541="","",IF(MONTH(B541)=3,"X",""))</f>
        <v/>
      </c>
      <c r="L541" s="70" t="str">
        <f aca="false">IF(B541="","",IF(MONTH(B541)=4,"X",""))</f>
        <v/>
      </c>
      <c r="M541" s="70" t="str">
        <f aca="false">IF(B541="","",IF(MONTH(B541)=5,"X",""))</f>
        <v/>
      </c>
      <c r="N541" s="70" t="str">
        <f aca="false">IF(B541="","",IF(MONTH(B541)=6,"X",""))</f>
        <v/>
      </c>
      <c r="O541" s="70" t="str">
        <f aca="false">IF(B541="","",IF(MONTH(B541)=7,"X",""))</f>
        <v/>
      </c>
      <c r="P541" s="70" t="str">
        <f aca="false">IF(B541="","",IF(MONTH(B541)=8,"X",""))</f>
        <v/>
      </c>
      <c r="Q541" s="70" t="str">
        <f aca="false">IF(B541="","",IF(MONTH(B541)=9,"X",""))</f>
        <v/>
      </c>
      <c r="R541" s="70" t="str">
        <f aca="false">IF(B541="","",IF(MONTH(B541)=10,"X",""))</f>
        <v/>
      </c>
      <c r="S541" s="70" t="str">
        <f aca="false">IF(B541="","",IF(MONTH(B541)=11,"X",""))</f>
        <v/>
      </c>
      <c r="T541" s="70" t="str">
        <f aca="false">IF(B541="","",IF(MONTH(B541)=12,"X",""))</f>
        <v/>
      </c>
      <c r="U541" s="58" t="str">
        <f aca="false">IF(E541="","",SUMIF($E$5:$E$1000,E541,$AD$5:$AD$1000))</f>
        <v/>
      </c>
      <c r="V541" s="71" t="str">
        <f aca="false">IF(E541="","",_xlfn.TEXTJOIN(" + ",TRUE(),IF(COUNTIFS($E$5:$E$1000,E541,$C$5:$C$1000,"Auditoría Interna")&gt;0,"Interna",""),IF(COUNTIFS($E$5:$E$1000,E541,$C$5:$C$1000,"Auditoría Externa")&gt;0,"Externa",""),IF(COUNTIFS($E$5:$E$1000,E541,$C$5:$C$1000,"SSF")&gt;0,"SSF",""),IF(COUNTIFS($E$5:$E$1000,E541,$C$5:$C$1000,"Comité de Supervisión")&gt;0,"Comité Sup.",""),IF(COUNTIFS($E$5:$E$1000,E541,$C$5:$C$1000,"Consejo de Administración")&gt;0,"Consejo",""),IF(COUNTIFS($E$5:$E$1000,E541,$C$5:$C$1000,"Otros")&gt;0,"Otros","")))</f>
        <v/>
      </c>
      <c r="W541" s="58" t="str">
        <f aca="false">IF(E541="","",SUMIFS($AD$5:$AD$1000,$E$5:$E$1000,E541,$AA$5:$AA$1000,AA541,$C$5:$C$1000,"&lt;&gt;"&amp;C541))</f>
        <v/>
      </c>
      <c r="X541" s="72"/>
      <c r="Y541" s="68"/>
      <c r="Z541" s="72"/>
      <c r="AA541" s="38" t="str">
        <f aca="false">IF(B541="","",YEAR(B541)*100+MONTH(B541))</f>
        <v/>
      </c>
      <c r="AB541" s="38" t="str">
        <f aca="false">IF(AND(E541&lt;&gt;"",E541=Cruce!$C$5,AD541=1),COUNTIFS($E$5:E541,E541,$AD$5:AD541,1),"")</f>
        <v/>
      </c>
      <c r="AC541" s="38" t="str">
        <f aca="false">IF(E541="","",C541&amp;"|"&amp;X541&amp;"|"&amp;IF(B541="","s/f",TEXT(B541,"yyyymmdd"))&amp;IF(OR(C541="SSF",X541="Visitas Auditoría Interna"),"|"&amp;Y541,""))</f>
        <v/>
      </c>
      <c r="AD541" s="38" t="n">
        <f aca="false">IF(E541="",0,IF(COUNTIFS($E$5:E541,E541,$AC$5:AC541,AC541)=1,1,0))</f>
        <v>0</v>
      </c>
      <c r="AE541" s="38" t="str">
        <f aca="false">IF(OR(E541="",AD541&lt;&gt;1),"",SUBSTITUTE(SUBSTITUTE(C541,"Auditoría ",""),"Consejo de Administración","Consejo")&amp;" – "&amp;IF(B541="","(sin fecha)",DAY(B541)&amp;" de "&amp;CHOOSE(MONTH(B541),"Enero","Febrero","Marzo","Abril","Mayo","Junio","Julio","Agosto","Septiembre","Octubre","Noviembre","Diciembre")&amp;" "&amp;YEAR(B541)))</f>
        <v/>
      </c>
      <c r="AF541" s="38" t="n">
        <f aca="false">IF(E541="",0,IF(COUNTIF($AC$5:AC541,AC541)=1,1,0))</f>
        <v>0</v>
      </c>
    </row>
    <row r="542" customFormat="false" ht="15" hidden="false" customHeight="false" outlineLevel="0" collapsed="false">
      <c r="A542" s="68"/>
      <c r="B542" s="67"/>
      <c r="C542" s="68"/>
      <c r="D542" s="68"/>
      <c r="E542" s="69"/>
      <c r="F542" s="69"/>
      <c r="G542" s="70" t="str">
        <f aca="false">IF(OR(E542="",AND($C$3="",$E$3="")),"",IF(B542="","Sin fecha",IF(AND(OR($C$3="",B542&gt;=$C$3),OR($E$3="",B542&lt;=$E$3)),"Sí","No")))</f>
        <v/>
      </c>
      <c r="H542" s="58" t="str">
        <f aca="false">IF(B542="","",YEAR(B542))</f>
        <v/>
      </c>
      <c r="I542" s="70" t="str">
        <f aca="false">IF(B542="","",IF(MONTH(B542)=1,"X",""))</f>
        <v/>
      </c>
      <c r="J542" s="70" t="str">
        <f aca="false">IF(B542="","",IF(MONTH(B542)=2,"X",""))</f>
        <v/>
      </c>
      <c r="K542" s="70" t="str">
        <f aca="false">IF(B542="","",IF(MONTH(B542)=3,"X",""))</f>
        <v/>
      </c>
      <c r="L542" s="70" t="str">
        <f aca="false">IF(B542="","",IF(MONTH(B542)=4,"X",""))</f>
        <v/>
      </c>
      <c r="M542" s="70" t="str">
        <f aca="false">IF(B542="","",IF(MONTH(B542)=5,"X",""))</f>
        <v/>
      </c>
      <c r="N542" s="70" t="str">
        <f aca="false">IF(B542="","",IF(MONTH(B542)=6,"X",""))</f>
        <v/>
      </c>
      <c r="O542" s="70" t="str">
        <f aca="false">IF(B542="","",IF(MONTH(B542)=7,"X",""))</f>
        <v/>
      </c>
      <c r="P542" s="70" t="str">
        <f aca="false">IF(B542="","",IF(MONTH(B542)=8,"X",""))</f>
        <v/>
      </c>
      <c r="Q542" s="70" t="str">
        <f aca="false">IF(B542="","",IF(MONTH(B542)=9,"X",""))</f>
        <v/>
      </c>
      <c r="R542" s="70" t="str">
        <f aca="false">IF(B542="","",IF(MONTH(B542)=10,"X",""))</f>
        <v/>
      </c>
      <c r="S542" s="70" t="str">
        <f aca="false">IF(B542="","",IF(MONTH(B542)=11,"X",""))</f>
        <v/>
      </c>
      <c r="T542" s="70" t="str">
        <f aca="false">IF(B542="","",IF(MONTH(B542)=12,"X",""))</f>
        <v/>
      </c>
      <c r="U542" s="58" t="str">
        <f aca="false">IF(E542="","",SUMIF($E$5:$E$1000,E542,$AD$5:$AD$1000))</f>
        <v/>
      </c>
      <c r="V542" s="71" t="str">
        <f aca="false">IF(E542="","",_xlfn.TEXTJOIN(" + ",TRUE(),IF(COUNTIFS($E$5:$E$1000,E542,$C$5:$C$1000,"Auditoría Interna")&gt;0,"Interna",""),IF(COUNTIFS($E$5:$E$1000,E542,$C$5:$C$1000,"Auditoría Externa")&gt;0,"Externa",""),IF(COUNTIFS($E$5:$E$1000,E542,$C$5:$C$1000,"SSF")&gt;0,"SSF",""),IF(COUNTIFS($E$5:$E$1000,E542,$C$5:$C$1000,"Comité de Supervisión")&gt;0,"Comité Sup.",""),IF(COUNTIFS($E$5:$E$1000,E542,$C$5:$C$1000,"Consejo de Administración")&gt;0,"Consejo",""),IF(COUNTIFS($E$5:$E$1000,E542,$C$5:$C$1000,"Otros")&gt;0,"Otros","")))</f>
        <v/>
      </c>
      <c r="W542" s="58" t="str">
        <f aca="false">IF(E542="","",SUMIFS($AD$5:$AD$1000,$E$5:$E$1000,E542,$AA$5:$AA$1000,AA542,$C$5:$C$1000,"&lt;&gt;"&amp;C542))</f>
        <v/>
      </c>
      <c r="X542" s="72"/>
      <c r="Y542" s="68"/>
      <c r="Z542" s="72"/>
      <c r="AA542" s="38" t="str">
        <f aca="false">IF(B542="","",YEAR(B542)*100+MONTH(B542))</f>
        <v/>
      </c>
      <c r="AB542" s="38" t="str">
        <f aca="false">IF(AND(E542&lt;&gt;"",E542=Cruce!$C$5,AD542=1),COUNTIFS($E$5:E542,E542,$AD$5:AD542,1),"")</f>
        <v/>
      </c>
      <c r="AC542" s="38" t="str">
        <f aca="false">IF(E542="","",C542&amp;"|"&amp;X542&amp;"|"&amp;IF(B542="","s/f",TEXT(B542,"yyyymmdd"))&amp;IF(OR(C542="SSF",X542="Visitas Auditoría Interna"),"|"&amp;Y542,""))</f>
        <v/>
      </c>
      <c r="AD542" s="38" t="n">
        <f aca="false">IF(E542="",0,IF(COUNTIFS($E$5:E542,E542,$AC$5:AC542,AC542)=1,1,0))</f>
        <v>0</v>
      </c>
      <c r="AE542" s="38" t="str">
        <f aca="false">IF(OR(E542="",AD542&lt;&gt;1),"",SUBSTITUTE(SUBSTITUTE(C542,"Auditoría ",""),"Consejo de Administración","Consejo")&amp;" – "&amp;IF(B542="","(sin fecha)",DAY(B542)&amp;" de "&amp;CHOOSE(MONTH(B542),"Enero","Febrero","Marzo","Abril","Mayo","Junio","Julio","Agosto","Septiembre","Octubre","Noviembre","Diciembre")&amp;" "&amp;YEAR(B542)))</f>
        <v/>
      </c>
      <c r="AF542" s="38" t="n">
        <f aca="false">IF(E542="",0,IF(COUNTIF($AC$5:AC542,AC542)=1,1,0))</f>
        <v>0</v>
      </c>
    </row>
    <row r="543" customFormat="false" ht="15" hidden="false" customHeight="false" outlineLevel="0" collapsed="false">
      <c r="A543" s="68"/>
      <c r="B543" s="67"/>
      <c r="C543" s="68"/>
      <c r="D543" s="68"/>
      <c r="E543" s="69"/>
      <c r="F543" s="69"/>
      <c r="G543" s="70" t="str">
        <f aca="false">IF(OR(E543="",AND($C$3="",$E$3="")),"",IF(B543="","Sin fecha",IF(AND(OR($C$3="",B543&gt;=$C$3),OR($E$3="",B543&lt;=$E$3)),"Sí","No")))</f>
        <v/>
      </c>
      <c r="H543" s="58" t="str">
        <f aca="false">IF(B543="","",YEAR(B543))</f>
        <v/>
      </c>
      <c r="I543" s="70" t="str">
        <f aca="false">IF(B543="","",IF(MONTH(B543)=1,"X",""))</f>
        <v/>
      </c>
      <c r="J543" s="70" t="str">
        <f aca="false">IF(B543="","",IF(MONTH(B543)=2,"X",""))</f>
        <v/>
      </c>
      <c r="K543" s="70" t="str">
        <f aca="false">IF(B543="","",IF(MONTH(B543)=3,"X",""))</f>
        <v/>
      </c>
      <c r="L543" s="70" t="str">
        <f aca="false">IF(B543="","",IF(MONTH(B543)=4,"X",""))</f>
        <v/>
      </c>
      <c r="M543" s="70" t="str">
        <f aca="false">IF(B543="","",IF(MONTH(B543)=5,"X",""))</f>
        <v/>
      </c>
      <c r="N543" s="70" t="str">
        <f aca="false">IF(B543="","",IF(MONTH(B543)=6,"X",""))</f>
        <v/>
      </c>
      <c r="O543" s="70" t="str">
        <f aca="false">IF(B543="","",IF(MONTH(B543)=7,"X",""))</f>
        <v/>
      </c>
      <c r="P543" s="70" t="str">
        <f aca="false">IF(B543="","",IF(MONTH(B543)=8,"X",""))</f>
        <v/>
      </c>
      <c r="Q543" s="70" t="str">
        <f aca="false">IF(B543="","",IF(MONTH(B543)=9,"X",""))</f>
        <v/>
      </c>
      <c r="R543" s="70" t="str">
        <f aca="false">IF(B543="","",IF(MONTH(B543)=10,"X",""))</f>
        <v/>
      </c>
      <c r="S543" s="70" t="str">
        <f aca="false">IF(B543="","",IF(MONTH(B543)=11,"X",""))</f>
        <v/>
      </c>
      <c r="T543" s="70" t="str">
        <f aca="false">IF(B543="","",IF(MONTH(B543)=12,"X",""))</f>
        <v/>
      </c>
      <c r="U543" s="58" t="str">
        <f aca="false">IF(E543="","",SUMIF($E$5:$E$1000,E543,$AD$5:$AD$1000))</f>
        <v/>
      </c>
      <c r="V543" s="71" t="str">
        <f aca="false">IF(E543="","",_xlfn.TEXTJOIN(" + ",TRUE(),IF(COUNTIFS($E$5:$E$1000,E543,$C$5:$C$1000,"Auditoría Interna")&gt;0,"Interna",""),IF(COUNTIFS($E$5:$E$1000,E543,$C$5:$C$1000,"Auditoría Externa")&gt;0,"Externa",""),IF(COUNTIFS($E$5:$E$1000,E543,$C$5:$C$1000,"SSF")&gt;0,"SSF",""),IF(COUNTIFS($E$5:$E$1000,E543,$C$5:$C$1000,"Comité de Supervisión")&gt;0,"Comité Sup.",""),IF(COUNTIFS($E$5:$E$1000,E543,$C$5:$C$1000,"Consejo de Administración")&gt;0,"Consejo",""),IF(COUNTIFS($E$5:$E$1000,E543,$C$5:$C$1000,"Otros")&gt;0,"Otros","")))</f>
        <v/>
      </c>
      <c r="W543" s="58" t="str">
        <f aca="false">IF(E543="","",SUMIFS($AD$5:$AD$1000,$E$5:$E$1000,E543,$AA$5:$AA$1000,AA543,$C$5:$C$1000,"&lt;&gt;"&amp;C543))</f>
        <v/>
      </c>
      <c r="X543" s="72"/>
      <c r="Y543" s="68"/>
      <c r="Z543" s="72"/>
      <c r="AA543" s="38" t="str">
        <f aca="false">IF(B543="","",YEAR(B543)*100+MONTH(B543))</f>
        <v/>
      </c>
      <c r="AB543" s="38" t="str">
        <f aca="false">IF(AND(E543&lt;&gt;"",E543=Cruce!$C$5,AD543=1),COUNTIFS($E$5:E543,E543,$AD$5:AD543,1),"")</f>
        <v/>
      </c>
      <c r="AC543" s="38" t="str">
        <f aca="false">IF(E543="","",C543&amp;"|"&amp;X543&amp;"|"&amp;IF(B543="","s/f",TEXT(B543,"yyyymmdd"))&amp;IF(OR(C543="SSF",X543="Visitas Auditoría Interna"),"|"&amp;Y543,""))</f>
        <v/>
      </c>
      <c r="AD543" s="38" t="n">
        <f aca="false">IF(E543="",0,IF(COUNTIFS($E$5:E543,E543,$AC$5:AC543,AC543)=1,1,0))</f>
        <v>0</v>
      </c>
      <c r="AE543" s="38" t="str">
        <f aca="false">IF(OR(E543="",AD543&lt;&gt;1),"",SUBSTITUTE(SUBSTITUTE(C543,"Auditoría ",""),"Consejo de Administración","Consejo")&amp;" – "&amp;IF(B543="","(sin fecha)",DAY(B543)&amp;" de "&amp;CHOOSE(MONTH(B543),"Enero","Febrero","Marzo","Abril","Mayo","Junio","Julio","Agosto","Septiembre","Octubre","Noviembre","Diciembre")&amp;" "&amp;YEAR(B543)))</f>
        <v/>
      </c>
      <c r="AF543" s="38" t="n">
        <f aca="false">IF(E543="",0,IF(COUNTIF($AC$5:AC543,AC543)=1,1,0))</f>
        <v>0</v>
      </c>
    </row>
    <row r="544" customFormat="false" ht="15" hidden="false" customHeight="false" outlineLevel="0" collapsed="false">
      <c r="A544" s="68"/>
      <c r="B544" s="67"/>
      <c r="C544" s="68"/>
      <c r="D544" s="68"/>
      <c r="E544" s="69"/>
      <c r="F544" s="69"/>
      <c r="G544" s="70" t="str">
        <f aca="false">IF(OR(E544="",AND($C$3="",$E$3="")),"",IF(B544="","Sin fecha",IF(AND(OR($C$3="",B544&gt;=$C$3),OR($E$3="",B544&lt;=$E$3)),"Sí","No")))</f>
        <v/>
      </c>
      <c r="H544" s="58" t="str">
        <f aca="false">IF(B544="","",YEAR(B544))</f>
        <v/>
      </c>
      <c r="I544" s="70" t="str">
        <f aca="false">IF(B544="","",IF(MONTH(B544)=1,"X",""))</f>
        <v/>
      </c>
      <c r="J544" s="70" t="str">
        <f aca="false">IF(B544="","",IF(MONTH(B544)=2,"X",""))</f>
        <v/>
      </c>
      <c r="K544" s="70" t="str">
        <f aca="false">IF(B544="","",IF(MONTH(B544)=3,"X",""))</f>
        <v/>
      </c>
      <c r="L544" s="70" t="str">
        <f aca="false">IF(B544="","",IF(MONTH(B544)=4,"X",""))</f>
        <v/>
      </c>
      <c r="M544" s="70" t="str">
        <f aca="false">IF(B544="","",IF(MONTH(B544)=5,"X",""))</f>
        <v/>
      </c>
      <c r="N544" s="70" t="str">
        <f aca="false">IF(B544="","",IF(MONTH(B544)=6,"X",""))</f>
        <v/>
      </c>
      <c r="O544" s="70" t="str">
        <f aca="false">IF(B544="","",IF(MONTH(B544)=7,"X",""))</f>
        <v/>
      </c>
      <c r="P544" s="70" t="str">
        <f aca="false">IF(B544="","",IF(MONTH(B544)=8,"X",""))</f>
        <v/>
      </c>
      <c r="Q544" s="70" t="str">
        <f aca="false">IF(B544="","",IF(MONTH(B544)=9,"X",""))</f>
        <v/>
      </c>
      <c r="R544" s="70" t="str">
        <f aca="false">IF(B544="","",IF(MONTH(B544)=10,"X",""))</f>
        <v/>
      </c>
      <c r="S544" s="70" t="str">
        <f aca="false">IF(B544="","",IF(MONTH(B544)=11,"X",""))</f>
        <v/>
      </c>
      <c r="T544" s="70" t="str">
        <f aca="false">IF(B544="","",IF(MONTH(B544)=12,"X",""))</f>
        <v/>
      </c>
      <c r="U544" s="58" t="str">
        <f aca="false">IF(E544="","",SUMIF($E$5:$E$1000,E544,$AD$5:$AD$1000))</f>
        <v/>
      </c>
      <c r="V544" s="71" t="str">
        <f aca="false">IF(E544="","",_xlfn.TEXTJOIN(" + ",TRUE(),IF(COUNTIFS($E$5:$E$1000,E544,$C$5:$C$1000,"Auditoría Interna")&gt;0,"Interna",""),IF(COUNTIFS($E$5:$E$1000,E544,$C$5:$C$1000,"Auditoría Externa")&gt;0,"Externa",""),IF(COUNTIFS($E$5:$E$1000,E544,$C$5:$C$1000,"SSF")&gt;0,"SSF",""),IF(COUNTIFS($E$5:$E$1000,E544,$C$5:$C$1000,"Comité de Supervisión")&gt;0,"Comité Sup.",""),IF(COUNTIFS($E$5:$E$1000,E544,$C$5:$C$1000,"Consejo de Administración")&gt;0,"Consejo",""),IF(COUNTIFS($E$5:$E$1000,E544,$C$5:$C$1000,"Otros")&gt;0,"Otros","")))</f>
        <v/>
      </c>
      <c r="W544" s="58" t="str">
        <f aca="false">IF(E544="","",SUMIFS($AD$5:$AD$1000,$E$5:$E$1000,E544,$AA$5:$AA$1000,AA544,$C$5:$C$1000,"&lt;&gt;"&amp;C544))</f>
        <v/>
      </c>
      <c r="X544" s="72"/>
      <c r="Y544" s="68"/>
      <c r="Z544" s="72"/>
      <c r="AA544" s="38" t="str">
        <f aca="false">IF(B544="","",YEAR(B544)*100+MONTH(B544))</f>
        <v/>
      </c>
      <c r="AB544" s="38" t="str">
        <f aca="false">IF(AND(E544&lt;&gt;"",E544=Cruce!$C$5,AD544=1),COUNTIFS($E$5:E544,E544,$AD$5:AD544,1),"")</f>
        <v/>
      </c>
      <c r="AC544" s="38" t="str">
        <f aca="false">IF(E544="","",C544&amp;"|"&amp;X544&amp;"|"&amp;IF(B544="","s/f",TEXT(B544,"yyyymmdd"))&amp;IF(OR(C544="SSF",X544="Visitas Auditoría Interna"),"|"&amp;Y544,""))</f>
        <v/>
      </c>
      <c r="AD544" s="38" t="n">
        <f aca="false">IF(E544="",0,IF(COUNTIFS($E$5:E544,E544,$AC$5:AC544,AC544)=1,1,0))</f>
        <v>0</v>
      </c>
      <c r="AE544" s="38" t="str">
        <f aca="false">IF(OR(E544="",AD544&lt;&gt;1),"",SUBSTITUTE(SUBSTITUTE(C544,"Auditoría ",""),"Consejo de Administración","Consejo")&amp;" – "&amp;IF(B544="","(sin fecha)",DAY(B544)&amp;" de "&amp;CHOOSE(MONTH(B544),"Enero","Febrero","Marzo","Abril","Mayo","Junio","Julio","Agosto","Septiembre","Octubre","Noviembre","Diciembre")&amp;" "&amp;YEAR(B544)))</f>
        <v/>
      </c>
      <c r="AF544" s="38" t="n">
        <f aca="false">IF(E544="",0,IF(COUNTIF($AC$5:AC544,AC544)=1,1,0))</f>
        <v>0</v>
      </c>
    </row>
    <row r="545" customFormat="false" ht="15" hidden="false" customHeight="false" outlineLevel="0" collapsed="false">
      <c r="A545" s="68"/>
      <c r="B545" s="67"/>
      <c r="C545" s="68"/>
      <c r="D545" s="68"/>
      <c r="E545" s="69"/>
      <c r="F545" s="69"/>
      <c r="G545" s="70" t="str">
        <f aca="false">IF(OR(E545="",AND($C$3="",$E$3="")),"",IF(B545="","Sin fecha",IF(AND(OR($C$3="",B545&gt;=$C$3),OR($E$3="",B545&lt;=$E$3)),"Sí","No")))</f>
        <v/>
      </c>
      <c r="H545" s="58" t="str">
        <f aca="false">IF(B545="","",YEAR(B545))</f>
        <v/>
      </c>
      <c r="I545" s="70" t="str">
        <f aca="false">IF(B545="","",IF(MONTH(B545)=1,"X",""))</f>
        <v/>
      </c>
      <c r="J545" s="70" t="str">
        <f aca="false">IF(B545="","",IF(MONTH(B545)=2,"X",""))</f>
        <v/>
      </c>
      <c r="K545" s="70" t="str">
        <f aca="false">IF(B545="","",IF(MONTH(B545)=3,"X",""))</f>
        <v/>
      </c>
      <c r="L545" s="70" t="str">
        <f aca="false">IF(B545="","",IF(MONTH(B545)=4,"X",""))</f>
        <v/>
      </c>
      <c r="M545" s="70" t="str">
        <f aca="false">IF(B545="","",IF(MONTH(B545)=5,"X",""))</f>
        <v/>
      </c>
      <c r="N545" s="70" t="str">
        <f aca="false">IF(B545="","",IF(MONTH(B545)=6,"X",""))</f>
        <v/>
      </c>
      <c r="O545" s="70" t="str">
        <f aca="false">IF(B545="","",IF(MONTH(B545)=7,"X",""))</f>
        <v/>
      </c>
      <c r="P545" s="70" t="str">
        <f aca="false">IF(B545="","",IF(MONTH(B545)=8,"X",""))</f>
        <v/>
      </c>
      <c r="Q545" s="70" t="str">
        <f aca="false">IF(B545="","",IF(MONTH(B545)=9,"X",""))</f>
        <v/>
      </c>
      <c r="R545" s="70" t="str">
        <f aca="false">IF(B545="","",IF(MONTH(B545)=10,"X",""))</f>
        <v/>
      </c>
      <c r="S545" s="70" t="str">
        <f aca="false">IF(B545="","",IF(MONTH(B545)=11,"X",""))</f>
        <v/>
      </c>
      <c r="T545" s="70" t="str">
        <f aca="false">IF(B545="","",IF(MONTH(B545)=12,"X",""))</f>
        <v/>
      </c>
      <c r="U545" s="58" t="str">
        <f aca="false">IF(E545="","",SUMIF($E$5:$E$1000,E545,$AD$5:$AD$1000))</f>
        <v/>
      </c>
      <c r="V545" s="71" t="str">
        <f aca="false">IF(E545="","",_xlfn.TEXTJOIN(" + ",TRUE(),IF(COUNTIFS($E$5:$E$1000,E545,$C$5:$C$1000,"Auditoría Interna")&gt;0,"Interna",""),IF(COUNTIFS($E$5:$E$1000,E545,$C$5:$C$1000,"Auditoría Externa")&gt;0,"Externa",""),IF(COUNTIFS($E$5:$E$1000,E545,$C$5:$C$1000,"SSF")&gt;0,"SSF",""),IF(COUNTIFS($E$5:$E$1000,E545,$C$5:$C$1000,"Comité de Supervisión")&gt;0,"Comité Sup.",""),IF(COUNTIFS($E$5:$E$1000,E545,$C$5:$C$1000,"Consejo de Administración")&gt;0,"Consejo",""),IF(COUNTIFS($E$5:$E$1000,E545,$C$5:$C$1000,"Otros")&gt;0,"Otros","")))</f>
        <v/>
      </c>
      <c r="W545" s="58" t="str">
        <f aca="false">IF(E545="","",SUMIFS($AD$5:$AD$1000,$E$5:$E$1000,E545,$AA$5:$AA$1000,AA545,$C$5:$C$1000,"&lt;&gt;"&amp;C545))</f>
        <v/>
      </c>
      <c r="X545" s="72"/>
      <c r="Y545" s="68"/>
      <c r="Z545" s="72"/>
      <c r="AA545" s="38" t="str">
        <f aca="false">IF(B545="","",YEAR(B545)*100+MONTH(B545))</f>
        <v/>
      </c>
      <c r="AB545" s="38" t="str">
        <f aca="false">IF(AND(E545&lt;&gt;"",E545=Cruce!$C$5,AD545=1),COUNTIFS($E$5:E545,E545,$AD$5:AD545,1),"")</f>
        <v/>
      </c>
      <c r="AC545" s="38" t="str">
        <f aca="false">IF(E545="","",C545&amp;"|"&amp;X545&amp;"|"&amp;IF(B545="","s/f",TEXT(B545,"yyyymmdd"))&amp;IF(OR(C545="SSF",X545="Visitas Auditoría Interna"),"|"&amp;Y545,""))</f>
        <v/>
      </c>
      <c r="AD545" s="38" t="n">
        <f aca="false">IF(E545="",0,IF(COUNTIFS($E$5:E545,E545,$AC$5:AC545,AC545)=1,1,0))</f>
        <v>0</v>
      </c>
      <c r="AE545" s="38" t="str">
        <f aca="false">IF(OR(E545="",AD545&lt;&gt;1),"",SUBSTITUTE(SUBSTITUTE(C545,"Auditoría ",""),"Consejo de Administración","Consejo")&amp;" – "&amp;IF(B545="","(sin fecha)",DAY(B545)&amp;" de "&amp;CHOOSE(MONTH(B545),"Enero","Febrero","Marzo","Abril","Mayo","Junio","Julio","Agosto","Septiembre","Octubre","Noviembre","Diciembre")&amp;" "&amp;YEAR(B545)))</f>
        <v/>
      </c>
      <c r="AF545" s="38" t="n">
        <f aca="false">IF(E545="",0,IF(COUNTIF($AC$5:AC545,AC545)=1,1,0))</f>
        <v>0</v>
      </c>
    </row>
    <row r="546" customFormat="false" ht="15" hidden="false" customHeight="false" outlineLevel="0" collapsed="false">
      <c r="A546" s="68"/>
      <c r="B546" s="67"/>
      <c r="C546" s="68"/>
      <c r="D546" s="68"/>
      <c r="E546" s="69"/>
      <c r="F546" s="69"/>
      <c r="G546" s="70" t="str">
        <f aca="false">IF(OR(E546="",AND($C$3="",$E$3="")),"",IF(B546="","Sin fecha",IF(AND(OR($C$3="",B546&gt;=$C$3),OR($E$3="",B546&lt;=$E$3)),"Sí","No")))</f>
        <v/>
      </c>
      <c r="H546" s="58" t="str">
        <f aca="false">IF(B546="","",YEAR(B546))</f>
        <v/>
      </c>
      <c r="I546" s="70" t="str">
        <f aca="false">IF(B546="","",IF(MONTH(B546)=1,"X",""))</f>
        <v/>
      </c>
      <c r="J546" s="70" t="str">
        <f aca="false">IF(B546="","",IF(MONTH(B546)=2,"X",""))</f>
        <v/>
      </c>
      <c r="K546" s="70" t="str">
        <f aca="false">IF(B546="","",IF(MONTH(B546)=3,"X",""))</f>
        <v/>
      </c>
      <c r="L546" s="70" t="str">
        <f aca="false">IF(B546="","",IF(MONTH(B546)=4,"X",""))</f>
        <v/>
      </c>
      <c r="M546" s="70" t="str">
        <f aca="false">IF(B546="","",IF(MONTH(B546)=5,"X",""))</f>
        <v/>
      </c>
      <c r="N546" s="70" t="str">
        <f aca="false">IF(B546="","",IF(MONTH(B546)=6,"X",""))</f>
        <v/>
      </c>
      <c r="O546" s="70" t="str">
        <f aca="false">IF(B546="","",IF(MONTH(B546)=7,"X",""))</f>
        <v/>
      </c>
      <c r="P546" s="70" t="str">
        <f aca="false">IF(B546="","",IF(MONTH(B546)=8,"X",""))</f>
        <v/>
      </c>
      <c r="Q546" s="70" t="str">
        <f aca="false">IF(B546="","",IF(MONTH(B546)=9,"X",""))</f>
        <v/>
      </c>
      <c r="R546" s="70" t="str">
        <f aca="false">IF(B546="","",IF(MONTH(B546)=10,"X",""))</f>
        <v/>
      </c>
      <c r="S546" s="70" t="str">
        <f aca="false">IF(B546="","",IF(MONTH(B546)=11,"X",""))</f>
        <v/>
      </c>
      <c r="T546" s="70" t="str">
        <f aca="false">IF(B546="","",IF(MONTH(B546)=12,"X",""))</f>
        <v/>
      </c>
      <c r="U546" s="58" t="str">
        <f aca="false">IF(E546="","",SUMIF($E$5:$E$1000,E546,$AD$5:$AD$1000))</f>
        <v/>
      </c>
      <c r="V546" s="71" t="str">
        <f aca="false">IF(E546="","",_xlfn.TEXTJOIN(" + ",TRUE(),IF(COUNTIFS($E$5:$E$1000,E546,$C$5:$C$1000,"Auditoría Interna")&gt;0,"Interna",""),IF(COUNTIFS($E$5:$E$1000,E546,$C$5:$C$1000,"Auditoría Externa")&gt;0,"Externa",""),IF(COUNTIFS($E$5:$E$1000,E546,$C$5:$C$1000,"SSF")&gt;0,"SSF",""),IF(COUNTIFS($E$5:$E$1000,E546,$C$5:$C$1000,"Comité de Supervisión")&gt;0,"Comité Sup.",""),IF(COUNTIFS($E$5:$E$1000,E546,$C$5:$C$1000,"Consejo de Administración")&gt;0,"Consejo",""),IF(COUNTIFS($E$5:$E$1000,E546,$C$5:$C$1000,"Otros")&gt;0,"Otros","")))</f>
        <v/>
      </c>
      <c r="W546" s="58" t="str">
        <f aca="false">IF(E546="","",SUMIFS($AD$5:$AD$1000,$E$5:$E$1000,E546,$AA$5:$AA$1000,AA546,$C$5:$C$1000,"&lt;&gt;"&amp;C546))</f>
        <v/>
      </c>
      <c r="X546" s="72"/>
      <c r="Y546" s="68"/>
      <c r="Z546" s="72"/>
      <c r="AA546" s="38" t="str">
        <f aca="false">IF(B546="","",YEAR(B546)*100+MONTH(B546))</f>
        <v/>
      </c>
      <c r="AB546" s="38" t="str">
        <f aca="false">IF(AND(E546&lt;&gt;"",E546=Cruce!$C$5,AD546=1),COUNTIFS($E$5:E546,E546,$AD$5:AD546,1),"")</f>
        <v/>
      </c>
      <c r="AC546" s="38" t="str">
        <f aca="false">IF(E546="","",C546&amp;"|"&amp;X546&amp;"|"&amp;IF(B546="","s/f",TEXT(B546,"yyyymmdd"))&amp;IF(OR(C546="SSF",X546="Visitas Auditoría Interna"),"|"&amp;Y546,""))</f>
        <v/>
      </c>
      <c r="AD546" s="38" t="n">
        <f aca="false">IF(E546="",0,IF(COUNTIFS($E$5:E546,E546,$AC$5:AC546,AC546)=1,1,0))</f>
        <v>0</v>
      </c>
      <c r="AE546" s="38" t="str">
        <f aca="false">IF(OR(E546="",AD546&lt;&gt;1),"",SUBSTITUTE(SUBSTITUTE(C546,"Auditoría ",""),"Consejo de Administración","Consejo")&amp;" – "&amp;IF(B546="","(sin fecha)",DAY(B546)&amp;" de "&amp;CHOOSE(MONTH(B546),"Enero","Febrero","Marzo","Abril","Mayo","Junio","Julio","Agosto","Septiembre","Octubre","Noviembre","Diciembre")&amp;" "&amp;YEAR(B546)))</f>
        <v/>
      </c>
      <c r="AF546" s="38" t="n">
        <f aca="false">IF(E546="",0,IF(COUNTIF($AC$5:AC546,AC546)=1,1,0))</f>
        <v>0</v>
      </c>
    </row>
    <row r="547" customFormat="false" ht="15" hidden="false" customHeight="false" outlineLevel="0" collapsed="false">
      <c r="A547" s="68"/>
      <c r="B547" s="67"/>
      <c r="C547" s="68"/>
      <c r="D547" s="68"/>
      <c r="E547" s="69"/>
      <c r="F547" s="69"/>
      <c r="G547" s="70" t="str">
        <f aca="false">IF(OR(E547="",AND($C$3="",$E$3="")),"",IF(B547="","Sin fecha",IF(AND(OR($C$3="",B547&gt;=$C$3),OR($E$3="",B547&lt;=$E$3)),"Sí","No")))</f>
        <v/>
      </c>
      <c r="H547" s="58" t="str">
        <f aca="false">IF(B547="","",YEAR(B547))</f>
        <v/>
      </c>
      <c r="I547" s="70" t="str">
        <f aca="false">IF(B547="","",IF(MONTH(B547)=1,"X",""))</f>
        <v/>
      </c>
      <c r="J547" s="70" t="str">
        <f aca="false">IF(B547="","",IF(MONTH(B547)=2,"X",""))</f>
        <v/>
      </c>
      <c r="K547" s="70" t="str">
        <f aca="false">IF(B547="","",IF(MONTH(B547)=3,"X",""))</f>
        <v/>
      </c>
      <c r="L547" s="70" t="str">
        <f aca="false">IF(B547="","",IF(MONTH(B547)=4,"X",""))</f>
        <v/>
      </c>
      <c r="M547" s="70" t="str">
        <f aca="false">IF(B547="","",IF(MONTH(B547)=5,"X",""))</f>
        <v/>
      </c>
      <c r="N547" s="70" t="str">
        <f aca="false">IF(B547="","",IF(MONTH(B547)=6,"X",""))</f>
        <v/>
      </c>
      <c r="O547" s="70" t="str">
        <f aca="false">IF(B547="","",IF(MONTH(B547)=7,"X",""))</f>
        <v/>
      </c>
      <c r="P547" s="70" t="str">
        <f aca="false">IF(B547="","",IF(MONTH(B547)=8,"X",""))</f>
        <v/>
      </c>
      <c r="Q547" s="70" t="str">
        <f aca="false">IF(B547="","",IF(MONTH(B547)=9,"X",""))</f>
        <v/>
      </c>
      <c r="R547" s="70" t="str">
        <f aca="false">IF(B547="","",IF(MONTH(B547)=10,"X",""))</f>
        <v/>
      </c>
      <c r="S547" s="70" t="str">
        <f aca="false">IF(B547="","",IF(MONTH(B547)=11,"X",""))</f>
        <v/>
      </c>
      <c r="T547" s="70" t="str">
        <f aca="false">IF(B547="","",IF(MONTH(B547)=12,"X",""))</f>
        <v/>
      </c>
      <c r="U547" s="58" t="str">
        <f aca="false">IF(E547="","",SUMIF($E$5:$E$1000,E547,$AD$5:$AD$1000))</f>
        <v/>
      </c>
      <c r="V547" s="71" t="str">
        <f aca="false">IF(E547="","",_xlfn.TEXTJOIN(" + ",TRUE(),IF(COUNTIFS($E$5:$E$1000,E547,$C$5:$C$1000,"Auditoría Interna")&gt;0,"Interna",""),IF(COUNTIFS($E$5:$E$1000,E547,$C$5:$C$1000,"Auditoría Externa")&gt;0,"Externa",""),IF(COUNTIFS($E$5:$E$1000,E547,$C$5:$C$1000,"SSF")&gt;0,"SSF",""),IF(COUNTIFS($E$5:$E$1000,E547,$C$5:$C$1000,"Comité de Supervisión")&gt;0,"Comité Sup.",""),IF(COUNTIFS($E$5:$E$1000,E547,$C$5:$C$1000,"Consejo de Administración")&gt;0,"Consejo",""),IF(COUNTIFS($E$5:$E$1000,E547,$C$5:$C$1000,"Otros")&gt;0,"Otros","")))</f>
        <v/>
      </c>
      <c r="W547" s="58" t="str">
        <f aca="false">IF(E547="","",SUMIFS($AD$5:$AD$1000,$E$5:$E$1000,E547,$AA$5:$AA$1000,AA547,$C$5:$C$1000,"&lt;&gt;"&amp;C547))</f>
        <v/>
      </c>
      <c r="X547" s="72"/>
      <c r="Y547" s="68"/>
      <c r="Z547" s="72"/>
      <c r="AA547" s="38" t="str">
        <f aca="false">IF(B547="","",YEAR(B547)*100+MONTH(B547))</f>
        <v/>
      </c>
      <c r="AB547" s="38" t="str">
        <f aca="false">IF(AND(E547&lt;&gt;"",E547=Cruce!$C$5,AD547=1),COUNTIFS($E$5:E547,E547,$AD$5:AD547,1),"")</f>
        <v/>
      </c>
      <c r="AC547" s="38" t="str">
        <f aca="false">IF(E547="","",C547&amp;"|"&amp;X547&amp;"|"&amp;IF(B547="","s/f",TEXT(B547,"yyyymmdd"))&amp;IF(OR(C547="SSF",X547="Visitas Auditoría Interna"),"|"&amp;Y547,""))</f>
        <v/>
      </c>
      <c r="AD547" s="38" t="n">
        <f aca="false">IF(E547="",0,IF(COUNTIFS($E$5:E547,E547,$AC$5:AC547,AC547)=1,1,0))</f>
        <v>0</v>
      </c>
      <c r="AE547" s="38" t="str">
        <f aca="false">IF(OR(E547="",AD547&lt;&gt;1),"",SUBSTITUTE(SUBSTITUTE(C547,"Auditoría ",""),"Consejo de Administración","Consejo")&amp;" – "&amp;IF(B547="","(sin fecha)",DAY(B547)&amp;" de "&amp;CHOOSE(MONTH(B547),"Enero","Febrero","Marzo","Abril","Mayo","Junio","Julio","Agosto","Septiembre","Octubre","Noviembre","Diciembre")&amp;" "&amp;YEAR(B547)))</f>
        <v/>
      </c>
      <c r="AF547" s="38" t="n">
        <f aca="false">IF(E547="",0,IF(COUNTIF($AC$5:AC547,AC547)=1,1,0))</f>
        <v>0</v>
      </c>
    </row>
    <row r="548" customFormat="false" ht="15" hidden="false" customHeight="false" outlineLevel="0" collapsed="false">
      <c r="A548" s="68"/>
      <c r="B548" s="67"/>
      <c r="C548" s="68"/>
      <c r="D548" s="68"/>
      <c r="E548" s="69"/>
      <c r="F548" s="69"/>
      <c r="G548" s="70" t="str">
        <f aca="false">IF(OR(E548="",AND($C$3="",$E$3="")),"",IF(B548="","Sin fecha",IF(AND(OR($C$3="",B548&gt;=$C$3),OR($E$3="",B548&lt;=$E$3)),"Sí","No")))</f>
        <v/>
      </c>
      <c r="H548" s="58" t="str">
        <f aca="false">IF(B548="","",YEAR(B548))</f>
        <v/>
      </c>
      <c r="I548" s="70" t="str">
        <f aca="false">IF(B548="","",IF(MONTH(B548)=1,"X",""))</f>
        <v/>
      </c>
      <c r="J548" s="70" t="str">
        <f aca="false">IF(B548="","",IF(MONTH(B548)=2,"X",""))</f>
        <v/>
      </c>
      <c r="K548" s="70" t="str">
        <f aca="false">IF(B548="","",IF(MONTH(B548)=3,"X",""))</f>
        <v/>
      </c>
      <c r="L548" s="70" t="str">
        <f aca="false">IF(B548="","",IF(MONTH(B548)=4,"X",""))</f>
        <v/>
      </c>
      <c r="M548" s="70" t="str">
        <f aca="false">IF(B548="","",IF(MONTH(B548)=5,"X",""))</f>
        <v/>
      </c>
      <c r="N548" s="70" t="str">
        <f aca="false">IF(B548="","",IF(MONTH(B548)=6,"X",""))</f>
        <v/>
      </c>
      <c r="O548" s="70" t="str">
        <f aca="false">IF(B548="","",IF(MONTH(B548)=7,"X",""))</f>
        <v/>
      </c>
      <c r="P548" s="70" t="str">
        <f aca="false">IF(B548="","",IF(MONTH(B548)=8,"X",""))</f>
        <v/>
      </c>
      <c r="Q548" s="70" t="str">
        <f aca="false">IF(B548="","",IF(MONTH(B548)=9,"X",""))</f>
        <v/>
      </c>
      <c r="R548" s="70" t="str">
        <f aca="false">IF(B548="","",IF(MONTH(B548)=10,"X",""))</f>
        <v/>
      </c>
      <c r="S548" s="70" t="str">
        <f aca="false">IF(B548="","",IF(MONTH(B548)=11,"X",""))</f>
        <v/>
      </c>
      <c r="T548" s="70" t="str">
        <f aca="false">IF(B548="","",IF(MONTH(B548)=12,"X",""))</f>
        <v/>
      </c>
      <c r="U548" s="58" t="str">
        <f aca="false">IF(E548="","",SUMIF($E$5:$E$1000,E548,$AD$5:$AD$1000))</f>
        <v/>
      </c>
      <c r="V548" s="71" t="str">
        <f aca="false">IF(E548="","",_xlfn.TEXTJOIN(" + ",TRUE(),IF(COUNTIFS($E$5:$E$1000,E548,$C$5:$C$1000,"Auditoría Interna")&gt;0,"Interna",""),IF(COUNTIFS($E$5:$E$1000,E548,$C$5:$C$1000,"Auditoría Externa")&gt;0,"Externa",""),IF(COUNTIFS($E$5:$E$1000,E548,$C$5:$C$1000,"SSF")&gt;0,"SSF",""),IF(COUNTIFS($E$5:$E$1000,E548,$C$5:$C$1000,"Comité de Supervisión")&gt;0,"Comité Sup.",""),IF(COUNTIFS($E$5:$E$1000,E548,$C$5:$C$1000,"Consejo de Administración")&gt;0,"Consejo",""),IF(COUNTIFS($E$5:$E$1000,E548,$C$5:$C$1000,"Otros")&gt;0,"Otros","")))</f>
        <v/>
      </c>
      <c r="W548" s="58" t="str">
        <f aca="false">IF(E548="","",SUMIFS($AD$5:$AD$1000,$E$5:$E$1000,E548,$AA$5:$AA$1000,AA548,$C$5:$C$1000,"&lt;&gt;"&amp;C548))</f>
        <v/>
      </c>
      <c r="X548" s="72"/>
      <c r="Y548" s="68"/>
      <c r="Z548" s="72"/>
      <c r="AA548" s="38" t="str">
        <f aca="false">IF(B548="","",YEAR(B548)*100+MONTH(B548))</f>
        <v/>
      </c>
      <c r="AB548" s="38" t="str">
        <f aca="false">IF(AND(E548&lt;&gt;"",E548=Cruce!$C$5,AD548=1),COUNTIFS($E$5:E548,E548,$AD$5:AD548,1),"")</f>
        <v/>
      </c>
      <c r="AC548" s="38" t="str">
        <f aca="false">IF(E548="","",C548&amp;"|"&amp;X548&amp;"|"&amp;IF(B548="","s/f",TEXT(B548,"yyyymmdd"))&amp;IF(OR(C548="SSF",X548="Visitas Auditoría Interna"),"|"&amp;Y548,""))</f>
        <v/>
      </c>
      <c r="AD548" s="38" t="n">
        <f aca="false">IF(E548="",0,IF(COUNTIFS($E$5:E548,E548,$AC$5:AC548,AC548)=1,1,0))</f>
        <v>0</v>
      </c>
      <c r="AE548" s="38" t="str">
        <f aca="false">IF(OR(E548="",AD548&lt;&gt;1),"",SUBSTITUTE(SUBSTITUTE(C548,"Auditoría ",""),"Consejo de Administración","Consejo")&amp;" – "&amp;IF(B548="","(sin fecha)",DAY(B548)&amp;" de "&amp;CHOOSE(MONTH(B548),"Enero","Febrero","Marzo","Abril","Mayo","Junio","Julio","Agosto","Septiembre","Octubre","Noviembre","Diciembre")&amp;" "&amp;YEAR(B548)))</f>
        <v/>
      </c>
      <c r="AF548" s="38" t="n">
        <f aca="false">IF(E548="",0,IF(COUNTIF($AC$5:AC548,AC548)=1,1,0))</f>
        <v>0</v>
      </c>
    </row>
    <row r="549" customFormat="false" ht="15" hidden="false" customHeight="false" outlineLevel="0" collapsed="false">
      <c r="A549" s="68"/>
      <c r="B549" s="67"/>
      <c r="C549" s="68"/>
      <c r="D549" s="68"/>
      <c r="E549" s="69"/>
      <c r="F549" s="69"/>
      <c r="G549" s="70" t="str">
        <f aca="false">IF(OR(E549="",AND($C$3="",$E$3="")),"",IF(B549="","Sin fecha",IF(AND(OR($C$3="",B549&gt;=$C$3),OR($E$3="",B549&lt;=$E$3)),"Sí","No")))</f>
        <v/>
      </c>
      <c r="H549" s="58" t="str">
        <f aca="false">IF(B549="","",YEAR(B549))</f>
        <v/>
      </c>
      <c r="I549" s="70" t="str">
        <f aca="false">IF(B549="","",IF(MONTH(B549)=1,"X",""))</f>
        <v/>
      </c>
      <c r="J549" s="70" t="str">
        <f aca="false">IF(B549="","",IF(MONTH(B549)=2,"X",""))</f>
        <v/>
      </c>
      <c r="K549" s="70" t="str">
        <f aca="false">IF(B549="","",IF(MONTH(B549)=3,"X",""))</f>
        <v/>
      </c>
      <c r="L549" s="70" t="str">
        <f aca="false">IF(B549="","",IF(MONTH(B549)=4,"X",""))</f>
        <v/>
      </c>
      <c r="M549" s="70" t="str">
        <f aca="false">IF(B549="","",IF(MONTH(B549)=5,"X",""))</f>
        <v/>
      </c>
      <c r="N549" s="70" t="str">
        <f aca="false">IF(B549="","",IF(MONTH(B549)=6,"X",""))</f>
        <v/>
      </c>
      <c r="O549" s="70" t="str">
        <f aca="false">IF(B549="","",IF(MONTH(B549)=7,"X",""))</f>
        <v/>
      </c>
      <c r="P549" s="70" t="str">
        <f aca="false">IF(B549="","",IF(MONTH(B549)=8,"X",""))</f>
        <v/>
      </c>
      <c r="Q549" s="70" t="str">
        <f aca="false">IF(B549="","",IF(MONTH(B549)=9,"X",""))</f>
        <v/>
      </c>
      <c r="R549" s="70" t="str">
        <f aca="false">IF(B549="","",IF(MONTH(B549)=10,"X",""))</f>
        <v/>
      </c>
      <c r="S549" s="70" t="str">
        <f aca="false">IF(B549="","",IF(MONTH(B549)=11,"X",""))</f>
        <v/>
      </c>
      <c r="T549" s="70" t="str">
        <f aca="false">IF(B549="","",IF(MONTH(B549)=12,"X",""))</f>
        <v/>
      </c>
      <c r="U549" s="58" t="str">
        <f aca="false">IF(E549="","",SUMIF($E$5:$E$1000,E549,$AD$5:$AD$1000))</f>
        <v/>
      </c>
      <c r="V549" s="71" t="str">
        <f aca="false">IF(E549="","",_xlfn.TEXTJOIN(" + ",TRUE(),IF(COUNTIFS($E$5:$E$1000,E549,$C$5:$C$1000,"Auditoría Interna")&gt;0,"Interna",""),IF(COUNTIFS($E$5:$E$1000,E549,$C$5:$C$1000,"Auditoría Externa")&gt;0,"Externa",""),IF(COUNTIFS($E$5:$E$1000,E549,$C$5:$C$1000,"SSF")&gt;0,"SSF",""),IF(COUNTIFS($E$5:$E$1000,E549,$C$5:$C$1000,"Comité de Supervisión")&gt;0,"Comité Sup.",""),IF(COUNTIFS($E$5:$E$1000,E549,$C$5:$C$1000,"Consejo de Administración")&gt;0,"Consejo",""),IF(COUNTIFS($E$5:$E$1000,E549,$C$5:$C$1000,"Otros")&gt;0,"Otros","")))</f>
        <v/>
      </c>
      <c r="W549" s="58" t="str">
        <f aca="false">IF(E549="","",SUMIFS($AD$5:$AD$1000,$E$5:$E$1000,E549,$AA$5:$AA$1000,AA549,$C$5:$C$1000,"&lt;&gt;"&amp;C549))</f>
        <v/>
      </c>
      <c r="X549" s="72"/>
      <c r="Y549" s="68"/>
      <c r="Z549" s="72"/>
      <c r="AA549" s="38" t="str">
        <f aca="false">IF(B549="","",YEAR(B549)*100+MONTH(B549))</f>
        <v/>
      </c>
      <c r="AB549" s="38" t="str">
        <f aca="false">IF(AND(E549&lt;&gt;"",E549=Cruce!$C$5,AD549=1),COUNTIFS($E$5:E549,E549,$AD$5:AD549,1),"")</f>
        <v/>
      </c>
      <c r="AC549" s="38" t="str">
        <f aca="false">IF(E549="","",C549&amp;"|"&amp;X549&amp;"|"&amp;IF(B549="","s/f",TEXT(B549,"yyyymmdd"))&amp;IF(OR(C549="SSF",X549="Visitas Auditoría Interna"),"|"&amp;Y549,""))</f>
        <v/>
      </c>
      <c r="AD549" s="38" t="n">
        <f aca="false">IF(E549="",0,IF(COUNTIFS($E$5:E549,E549,$AC$5:AC549,AC549)=1,1,0))</f>
        <v>0</v>
      </c>
      <c r="AE549" s="38" t="str">
        <f aca="false">IF(OR(E549="",AD549&lt;&gt;1),"",SUBSTITUTE(SUBSTITUTE(C549,"Auditoría ",""),"Consejo de Administración","Consejo")&amp;" – "&amp;IF(B549="","(sin fecha)",DAY(B549)&amp;" de "&amp;CHOOSE(MONTH(B549),"Enero","Febrero","Marzo","Abril","Mayo","Junio","Julio","Agosto","Septiembre","Octubre","Noviembre","Diciembre")&amp;" "&amp;YEAR(B549)))</f>
        <v/>
      </c>
      <c r="AF549" s="38" t="n">
        <f aca="false">IF(E549="",0,IF(COUNTIF($AC$5:AC549,AC549)=1,1,0))</f>
        <v>0</v>
      </c>
    </row>
    <row r="550" customFormat="false" ht="15" hidden="false" customHeight="false" outlineLevel="0" collapsed="false">
      <c r="A550" s="68"/>
      <c r="B550" s="67"/>
      <c r="C550" s="68"/>
      <c r="D550" s="68"/>
      <c r="E550" s="69"/>
      <c r="F550" s="69"/>
      <c r="G550" s="70" t="str">
        <f aca="false">IF(OR(E550="",AND($C$3="",$E$3="")),"",IF(B550="","Sin fecha",IF(AND(OR($C$3="",B550&gt;=$C$3),OR($E$3="",B550&lt;=$E$3)),"Sí","No")))</f>
        <v/>
      </c>
      <c r="H550" s="58" t="str">
        <f aca="false">IF(B550="","",YEAR(B550))</f>
        <v/>
      </c>
      <c r="I550" s="70" t="str">
        <f aca="false">IF(B550="","",IF(MONTH(B550)=1,"X",""))</f>
        <v/>
      </c>
      <c r="J550" s="70" t="str">
        <f aca="false">IF(B550="","",IF(MONTH(B550)=2,"X",""))</f>
        <v/>
      </c>
      <c r="K550" s="70" t="str">
        <f aca="false">IF(B550="","",IF(MONTH(B550)=3,"X",""))</f>
        <v/>
      </c>
      <c r="L550" s="70" t="str">
        <f aca="false">IF(B550="","",IF(MONTH(B550)=4,"X",""))</f>
        <v/>
      </c>
      <c r="M550" s="70" t="str">
        <f aca="false">IF(B550="","",IF(MONTH(B550)=5,"X",""))</f>
        <v/>
      </c>
      <c r="N550" s="70" t="str">
        <f aca="false">IF(B550="","",IF(MONTH(B550)=6,"X",""))</f>
        <v/>
      </c>
      <c r="O550" s="70" t="str">
        <f aca="false">IF(B550="","",IF(MONTH(B550)=7,"X",""))</f>
        <v/>
      </c>
      <c r="P550" s="70" t="str">
        <f aca="false">IF(B550="","",IF(MONTH(B550)=8,"X",""))</f>
        <v/>
      </c>
      <c r="Q550" s="70" t="str">
        <f aca="false">IF(B550="","",IF(MONTH(B550)=9,"X",""))</f>
        <v/>
      </c>
      <c r="R550" s="70" t="str">
        <f aca="false">IF(B550="","",IF(MONTH(B550)=10,"X",""))</f>
        <v/>
      </c>
      <c r="S550" s="70" t="str">
        <f aca="false">IF(B550="","",IF(MONTH(B550)=11,"X",""))</f>
        <v/>
      </c>
      <c r="T550" s="70" t="str">
        <f aca="false">IF(B550="","",IF(MONTH(B550)=12,"X",""))</f>
        <v/>
      </c>
      <c r="U550" s="58" t="str">
        <f aca="false">IF(E550="","",SUMIF($E$5:$E$1000,E550,$AD$5:$AD$1000))</f>
        <v/>
      </c>
      <c r="V550" s="71" t="str">
        <f aca="false">IF(E550="","",_xlfn.TEXTJOIN(" + ",TRUE(),IF(COUNTIFS($E$5:$E$1000,E550,$C$5:$C$1000,"Auditoría Interna")&gt;0,"Interna",""),IF(COUNTIFS($E$5:$E$1000,E550,$C$5:$C$1000,"Auditoría Externa")&gt;0,"Externa",""),IF(COUNTIFS($E$5:$E$1000,E550,$C$5:$C$1000,"SSF")&gt;0,"SSF",""),IF(COUNTIFS($E$5:$E$1000,E550,$C$5:$C$1000,"Comité de Supervisión")&gt;0,"Comité Sup.",""),IF(COUNTIFS($E$5:$E$1000,E550,$C$5:$C$1000,"Consejo de Administración")&gt;0,"Consejo",""),IF(COUNTIFS($E$5:$E$1000,E550,$C$5:$C$1000,"Otros")&gt;0,"Otros","")))</f>
        <v/>
      </c>
      <c r="W550" s="58" t="str">
        <f aca="false">IF(E550="","",SUMIFS($AD$5:$AD$1000,$E$5:$E$1000,E550,$AA$5:$AA$1000,AA550,$C$5:$C$1000,"&lt;&gt;"&amp;C550))</f>
        <v/>
      </c>
      <c r="X550" s="72"/>
      <c r="Y550" s="68"/>
      <c r="Z550" s="72"/>
      <c r="AA550" s="38" t="str">
        <f aca="false">IF(B550="","",YEAR(B550)*100+MONTH(B550))</f>
        <v/>
      </c>
      <c r="AB550" s="38" t="str">
        <f aca="false">IF(AND(E550&lt;&gt;"",E550=Cruce!$C$5,AD550=1),COUNTIFS($E$5:E550,E550,$AD$5:AD550,1),"")</f>
        <v/>
      </c>
      <c r="AC550" s="38" t="str">
        <f aca="false">IF(E550="","",C550&amp;"|"&amp;X550&amp;"|"&amp;IF(B550="","s/f",TEXT(B550,"yyyymmdd"))&amp;IF(OR(C550="SSF",X550="Visitas Auditoría Interna"),"|"&amp;Y550,""))</f>
        <v/>
      </c>
      <c r="AD550" s="38" t="n">
        <f aca="false">IF(E550="",0,IF(COUNTIFS($E$5:E550,E550,$AC$5:AC550,AC550)=1,1,0))</f>
        <v>0</v>
      </c>
      <c r="AE550" s="38" t="str">
        <f aca="false">IF(OR(E550="",AD550&lt;&gt;1),"",SUBSTITUTE(SUBSTITUTE(C550,"Auditoría ",""),"Consejo de Administración","Consejo")&amp;" – "&amp;IF(B550="","(sin fecha)",DAY(B550)&amp;" de "&amp;CHOOSE(MONTH(B550),"Enero","Febrero","Marzo","Abril","Mayo","Junio","Julio","Agosto","Septiembre","Octubre","Noviembre","Diciembre")&amp;" "&amp;YEAR(B550)))</f>
        <v/>
      </c>
      <c r="AF550" s="38" t="n">
        <f aca="false">IF(E550="",0,IF(COUNTIF($AC$5:AC550,AC550)=1,1,0))</f>
        <v>0</v>
      </c>
    </row>
    <row r="551" customFormat="false" ht="15" hidden="false" customHeight="false" outlineLevel="0" collapsed="false">
      <c r="A551" s="68"/>
      <c r="B551" s="67"/>
      <c r="C551" s="68"/>
      <c r="D551" s="68"/>
      <c r="E551" s="69"/>
      <c r="F551" s="69"/>
      <c r="G551" s="70" t="str">
        <f aca="false">IF(OR(E551="",AND($C$3="",$E$3="")),"",IF(B551="","Sin fecha",IF(AND(OR($C$3="",B551&gt;=$C$3),OR($E$3="",B551&lt;=$E$3)),"Sí","No")))</f>
        <v/>
      </c>
      <c r="H551" s="58" t="str">
        <f aca="false">IF(B551="","",YEAR(B551))</f>
        <v/>
      </c>
      <c r="I551" s="70" t="str">
        <f aca="false">IF(B551="","",IF(MONTH(B551)=1,"X",""))</f>
        <v/>
      </c>
      <c r="J551" s="70" t="str">
        <f aca="false">IF(B551="","",IF(MONTH(B551)=2,"X",""))</f>
        <v/>
      </c>
      <c r="K551" s="70" t="str">
        <f aca="false">IF(B551="","",IF(MONTH(B551)=3,"X",""))</f>
        <v/>
      </c>
      <c r="L551" s="70" t="str">
        <f aca="false">IF(B551="","",IF(MONTH(B551)=4,"X",""))</f>
        <v/>
      </c>
      <c r="M551" s="70" t="str">
        <f aca="false">IF(B551="","",IF(MONTH(B551)=5,"X",""))</f>
        <v/>
      </c>
      <c r="N551" s="70" t="str">
        <f aca="false">IF(B551="","",IF(MONTH(B551)=6,"X",""))</f>
        <v/>
      </c>
      <c r="O551" s="70" t="str">
        <f aca="false">IF(B551="","",IF(MONTH(B551)=7,"X",""))</f>
        <v/>
      </c>
      <c r="P551" s="70" t="str">
        <f aca="false">IF(B551="","",IF(MONTH(B551)=8,"X",""))</f>
        <v/>
      </c>
      <c r="Q551" s="70" t="str">
        <f aca="false">IF(B551="","",IF(MONTH(B551)=9,"X",""))</f>
        <v/>
      </c>
      <c r="R551" s="70" t="str">
        <f aca="false">IF(B551="","",IF(MONTH(B551)=10,"X",""))</f>
        <v/>
      </c>
      <c r="S551" s="70" t="str">
        <f aca="false">IF(B551="","",IF(MONTH(B551)=11,"X",""))</f>
        <v/>
      </c>
      <c r="T551" s="70" t="str">
        <f aca="false">IF(B551="","",IF(MONTH(B551)=12,"X",""))</f>
        <v/>
      </c>
      <c r="U551" s="58" t="str">
        <f aca="false">IF(E551="","",SUMIF($E$5:$E$1000,E551,$AD$5:$AD$1000))</f>
        <v/>
      </c>
      <c r="V551" s="71" t="str">
        <f aca="false">IF(E551="","",_xlfn.TEXTJOIN(" + ",TRUE(),IF(COUNTIFS($E$5:$E$1000,E551,$C$5:$C$1000,"Auditoría Interna")&gt;0,"Interna",""),IF(COUNTIFS($E$5:$E$1000,E551,$C$5:$C$1000,"Auditoría Externa")&gt;0,"Externa",""),IF(COUNTIFS($E$5:$E$1000,E551,$C$5:$C$1000,"SSF")&gt;0,"SSF",""),IF(COUNTIFS($E$5:$E$1000,E551,$C$5:$C$1000,"Comité de Supervisión")&gt;0,"Comité Sup.",""),IF(COUNTIFS($E$5:$E$1000,E551,$C$5:$C$1000,"Consejo de Administración")&gt;0,"Consejo",""),IF(COUNTIFS($E$5:$E$1000,E551,$C$5:$C$1000,"Otros")&gt;0,"Otros","")))</f>
        <v/>
      </c>
      <c r="W551" s="58" t="str">
        <f aca="false">IF(E551="","",SUMIFS($AD$5:$AD$1000,$E$5:$E$1000,E551,$AA$5:$AA$1000,AA551,$C$5:$C$1000,"&lt;&gt;"&amp;C551))</f>
        <v/>
      </c>
      <c r="X551" s="72"/>
      <c r="Y551" s="68"/>
      <c r="Z551" s="72"/>
      <c r="AA551" s="38" t="str">
        <f aca="false">IF(B551="","",YEAR(B551)*100+MONTH(B551))</f>
        <v/>
      </c>
      <c r="AB551" s="38" t="str">
        <f aca="false">IF(AND(E551&lt;&gt;"",E551=Cruce!$C$5,AD551=1),COUNTIFS($E$5:E551,E551,$AD$5:AD551,1),"")</f>
        <v/>
      </c>
      <c r="AC551" s="38" t="str">
        <f aca="false">IF(E551="","",C551&amp;"|"&amp;X551&amp;"|"&amp;IF(B551="","s/f",TEXT(B551,"yyyymmdd"))&amp;IF(OR(C551="SSF",X551="Visitas Auditoría Interna"),"|"&amp;Y551,""))</f>
        <v/>
      </c>
      <c r="AD551" s="38" t="n">
        <f aca="false">IF(E551="",0,IF(COUNTIFS($E$5:E551,E551,$AC$5:AC551,AC551)=1,1,0))</f>
        <v>0</v>
      </c>
      <c r="AE551" s="38" t="str">
        <f aca="false">IF(OR(E551="",AD551&lt;&gt;1),"",SUBSTITUTE(SUBSTITUTE(C551,"Auditoría ",""),"Consejo de Administración","Consejo")&amp;" – "&amp;IF(B551="","(sin fecha)",DAY(B551)&amp;" de "&amp;CHOOSE(MONTH(B551),"Enero","Febrero","Marzo","Abril","Mayo","Junio","Julio","Agosto","Septiembre","Octubre","Noviembre","Diciembre")&amp;" "&amp;YEAR(B551)))</f>
        <v/>
      </c>
      <c r="AF551" s="38" t="n">
        <f aca="false">IF(E551="",0,IF(COUNTIF($AC$5:AC551,AC551)=1,1,0))</f>
        <v>0</v>
      </c>
    </row>
    <row r="552" customFormat="false" ht="15" hidden="false" customHeight="false" outlineLevel="0" collapsed="false">
      <c r="A552" s="68"/>
      <c r="B552" s="67"/>
      <c r="C552" s="68"/>
      <c r="D552" s="68"/>
      <c r="E552" s="69"/>
      <c r="F552" s="69"/>
      <c r="G552" s="70" t="str">
        <f aca="false">IF(OR(E552="",AND($C$3="",$E$3="")),"",IF(B552="","Sin fecha",IF(AND(OR($C$3="",B552&gt;=$C$3),OR($E$3="",B552&lt;=$E$3)),"Sí","No")))</f>
        <v/>
      </c>
      <c r="H552" s="58" t="str">
        <f aca="false">IF(B552="","",YEAR(B552))</f>
        <v/>
      </c>
      <c r="I552" s="70" t="str">
        <f aca="false">IF(B552="","",IF(MONTH(B552)=1,"X",""))</f>
        <v/>
      </c>
      <c r="J552" s="70" t="str">
        <f aca="false">IF(B552="","",IF(MONTH(B552)=2,"X",""))</f>
        <v/>
      </c>
      <c r="K552" s="70" t="str">
        <f aca="false">IF(B552="","",IF(MONTH(B552)=3,"X",""))</f>
        <v/>
      </c>
      <c r="L552" s="70" t="str">
        <f aca="false">IF(B552="","",IF(MONTH(B552)=4,"X",""))</f>
        <v/>
      </c>
      <c r="M552" s="70" t="str">
        <f aca="false">IF(B552="","",IF(MONTH(B552)=5,"X",""))</f>
        <v/>
      </c>
      <c r="N552" s="70" t="str">
        <f aca="false">IF(B552="","",IF(MONTH(B552)=6,"X",""))</f>
        <v/>
      </c>
      <c r="O552" s="70" t="str">
        <f aca="false">IF(B552="","",IF(MONTH(B552)=7,"X",""))</f>
        <v/>
      </c>
      <c r="P552" s="70" t="str">
        <f aca="false">IF(B552="","",IF(MONTH(B552)=8,"X",""))</f>
        <v/>
      </c>
      <c r="Q552" s="70" t="str">
        <f aca="false">IF(B552="","",IF(MONTH(B552)=9,"X",""))</f>
        <v/>
      </c>
      <c r="R552" s="70" t="str">
        <f aca="false">IF(B552="","",IF(MONTH(B552)=10,"X",""))</f>
        <v/>
      </c>
      <c r="S552" s="70" t="str">
        <f aca="false">IF(B552="","",IF(MONTH(B552)=11,"X",""))</f>
        <v/>
      </c>
      <c r="T552" s="70" t="str">
        <f aca="false">IF(B552="","",IF(MONTH(B552)=12,"X",""))</f>
        <v/>
      </c>
      <c r="U552" s="58" t="str">
        <f aca="false">IF(E552="","",SUMIF($E$5:$E$1000,E552,$AD$5:$AD$1000))</f>
        <v/>
      </c>
      <c r="V552" s="71" t="str">
        <f aca="false">IF(E552="","",_xlfn.TEXTJOIN(" + ",TRUE(),IF(COUNTIFS($E$5:$E$1000,E552,$C$5:$C$1000,"Auditoría Interna")&gt;0,"Interna",""),IF(COUNTIFS($E$5:$E$1000,E552,$C$5:$C$1000,"Auditoría Externa")&gt;0,"Externa",""),IF(COUNTIFS($E$5:$E$1000,E552,$C$5:$C$1000,"SSF")&gt;0,"SSF",""),IF(COUNTIFS($E$5:$E$1000,E552,$C$5:$C$1000,"Comité de Supervisión")&gt;0,"Comité Sup.",""),IF(COUNTIFS($E$5:$E$1000,E552,$C$5:$C$1000,"Consejo de Administración")&gt;0,"Consejo",""),IF(COUNTIFS($E$5:$E$1000,E552,$C$5:$C$1000,"Otros")&gt;0,"Otros","")))</f>
        <v/>
      </c>
      <c r="W552" s="58" t="str">
        <f aca="false">IF(E552="","",SUMIFS($AD$5:$AD$1000,$E$5:$E$1000,E552,$AA$5:$AA$1000,AA552,$C$5:$C$1000,"&lt;&gt;"&amp;C552))</f>
        <v/>
      </c>
      <c r="X552" s="72"/>
      <c r="Y552" s="68"/>
      <c r="Z552" s="72"/>
      <c r="AA552" s="38" t="str">
        <f aca="false">IF(B552="","",YEAR(B552)*100+MONTH(B552))</f>
        <v/>
      </c>
      <c r="AB552" s="38" t="str">
        <f aca="false">IF(AND(E552&lt;&gt;"",E552=Cruce!$C$5,AD552=1),COUNTIFS($E$5:E552,E552,$AD$5:AD552,1),"")</f>
        <v/>
      </c>
      <c r="AC552" s="38" t="str">
        <f aca="false">IF(E552="","",C552&amp;"|"&amp;X552&amp;"|"&amp;IF(B552="","s/f",TEXT(B552,"yyyymmdd"))&amp;IF(OR(C552="SSF",X552="Visitas Auditoría Interna"),"|"&amp;Y552,""))</f>
        <v/>
      </c>
      <c r="AD552" s="38" t="n">
        <f aca="false">IF(E552="",0,IF(COUNTIFS($E$5:E552,E552,$AC$5:AC552,AC552)=1,1,0))</f>
        <v>0</v>
      </c>
      <c r="AE552" s="38" t="str">
        <f aca="false">IF(OR(E552="",AD552&lt;&gt;1),"",SUBSTITUTE(SUBSTITUTE(C552,"Auditoría ",""),"Consejo de Administración","Consejo")&amp;" – "&amp;IF(B552="","(sin fecha)",DAY(B552)&amp;" de "&amp;CHOOSE(MONTH(B552),"Enero","Febrero","Marzo","Abril","Mayo","Junio","Julio","Agosto","Septiembre","Octubre","Noviembre","Diciembre")&amp;" "&amp;YEAR(B552)))</f>
        <v/>
      </c>
      <c r="AF552" s="38" t="n">
        <f aca="false">IF(E552="",0,IF(COUNTIF($AC$5:AC552,AC552)=1,1,0))</f>
        <v>0</v>
      </c>
    </row>
    <row r="553" customFormat="false" ht="15" hidden="false" customHeight="false" outlineLevel="0" collapsed="false">
      <c r="A553" s="68"/>
      <c r="B553" s="67"/>
      <c r="C553" s="68"/>
      <c r="D553" s="68"/>
      <c r="E553" s="69"/>
      <c r="F553" s="69"/>
      <c r="G553" s="70" t="str">
        <f aca="false">IF(OR(E553="",AND($C$3="",$E$3="")),"",IF(B553="","Sin fecha",IF(AND(OR($C$3="",B553&gt;=$C$3),OR($E$3="",B553&lt;=$E$3)),"Sí","No")))</f>
        <v/>
      </c>
      <c r="H553" s="58" t="str">
        <f aca="false">IF(B553="","",YEAR(B553))</f>
        <v/>
      </c>
      <c r="I553" s="70" t="str">
        <f aca="false">IF(B553="","",IF(MONTH(B553)=1,"X",""))</f>
        <v/>
      </c>
      <c r="J553" s="70" t="str">
        <f aca="false">IF(B553="","",IF(MONTH(B553)=2,"X",""))</f>
        <v/>
      </c>
      <c r="K553" s="70" t="str">
        <f aca="false">IF(B553="","",IF(MONTH(B553)=3,"X",""))</f>
        <v/>
      </c>
      <c r="L553" s="70" t="str">
        <f aca="false">IF(B553="","",IF(MONTH(B553)=4,"X",""))</f>
        <v/>
      </c>
      <c r="M553" s="70" t="str">
        <f aca="false">IF(B553="","",IF(MONTH(B553)=5,"X",""))</f>
        <v/>
      </c>
      <c r="N553" s="70" t="str">
        <f aca="false">IF(B553="","",IF(MONTH(B553)=6,"X",""))</f>
        <v/>
      </c>
      <c r="O553" s="70" t="str">
        <f aca="false">IF(B553="","",IF(MONTH(B553)=7,"X",""))</f>
        <v/>
      </c>
      <c r="P553" s="70" t="str">
        <f aca="false">IF(B553="","",IF(MONTH(B553)=8,"X",""))</f>
        <v/>
      </c>
      <c r="Q553" s="70" t="str">
        <f aca="false">IF(B553="","",IF(MONTH(B553)=9,"X",""))</f>
        <v/>
      </c>
      <c r="R553" s="70" t="str">
        <f aca="false">IF(B553="","",IF(MONTH(B553)=10,"X",""))</f>
        <v/>
      </c>
      <c r="S553" s="70" t="str">
        <f aca="false">IF(B553="","",IF(MONTH(B553)=11,"X",""))</f>
        <v/>
      </c>
      <c r="T553" s="70" t="str">
        <f aca="false">IF(B553="","",IF(MONTH(B553)=12,"X",""))</f>
        <v/>
      </c>
      <c r="U553" s="58" t="str">
        <f aca="false">IF(E553="","",SUMIF($E$5:$E$1000,E553,$AD$5:$AD$1000))</f>
        <v/>
      </c>
      <c r="V553" s="71" t="str">
        <f aca="false">IF(E553="","",_xlfn.TEXTJOIN(" + ",TRUE(),IF(COUNTIFS($E$5:$E$1000,E553,$C$5:$C$1000,"Auditoría Interna")&gt;0,"Interna",""),IF(COUNTIFS($E$5:$E$1000,E553,$C$5:$C$1000,"Auditoría Externa")&gt;0,"Externa",""),IF(COUNTIFS($E$5:$E$1000,E553,$C$5:$C$1000,"SSF")&gt;0,"SSF",""),IF(COUNTIFS($E$5:$E$1000,E553,$C$5:$C$1000,"Comité de Supervisión")&gt;0,"Comité Sup.",""),IF(COUNTIFS($E$5:$E$1000,E553,$C$5:$C$1000,"Consejo de Administración")&gt;0,"Consejo",""),IF(COUNTIFS($E$5:$E$1000,E553,$C$5:$C$1000,"Otros")&gt;0,"Otros","")))</f>
        <v/>
      </c>
      <c r="W553" s="58" t="str">
        <f aca="false">IF(E553="","",SUMIFS($AD$5:$AD$1000,$E$5:$E$1000,E553,$AA$5:$AA$1000,AA553,$C$5:$C$1000,"&lt;&gt;"&amp;C553))</f>
        <v/>
      </c>
      <c r="X553" s="72"/>
      <c r="Y553" s="68"/>
      <c r="Z553" s="72"/>
      <c r="AA553" s="38" t="str">
        <f aca="false">IF(B553="","",YEAR(B553)*100+MONTH(B553))</f>
        <v/>
      </c>
      <c r="AB553" s="38" t="str">
        <f aca="false">IF(AND(E553&lt;&gt;"",E553=Cruce!$C$5,AD553=1),COUNTIFS($E$5:E553,E553,$AD$5:AD553,1),"")</f>
        <v/>
      </c>
      <c r="AC553" s="38" t="str">
        <f aca="false">IF(E553="","",C553&amp;"|"&amp;X553&amp;"|"&amp;IF(B553="","s/f",TEXT(B553,"yyyymmdd"))&amp;IF(OR(C553="SSF",X553="Visitas Auditoría Interna"),"|"&amp;Y553,""))</f>
        <v/>
      </c>
      <c r="AD553" s="38" t="n">
        <f aca="false">IF(E553="",0,IF(COUNTIFS($E$5:E553,E553,$AC$5:AC553,AC553)=1,1,0))</f>
        <v>0</v>
      </c>
      <c r="AE553" s="38" t="str">
        <f aca="false">IF(OR(E553="",AD553&lt;&gt;1),"",SUBSTITUTE(SUBSTITUTE(C553,"Auditoría ",""),"Consejo de Administración","Consejo")&amp;" – "&amp;IF(B553="","(sin fecha)",DAY(B553)&amp;" de "&amp;CHOOSE(MONTH(B553),"Enero","Febrero","Marzo","Abril","Mayo","Junio","Julio","Agosto","Septiembre","Octubre","Noviembre","Diciembre")&amp;" "&amp;YEAR(B553)))</f>
        <v/>
      </c>
      <c r="AF553" s="38" t="n">
        <f aca="false">IF(E553="",0,IF(COUNTIF($AC$5:AC553,AC553)=1,1,0))</f>
        <v>0</v>
      </c>
    </row>
    <row r="554" customFormat="false" ht="15" hidden="false" customHeight="false" outlineLevel="0" collapsed="false">
      <c r="A554" s="68"/>
      <c r="B554" s="67"/>
      <c r="C554" s="68"/>
      <c r="D554" s="68"/>
      <c r="E554" s="69"/>
      <c r="F554" s="69"/>
      <c r="G554" s="70" t="str">
        <f aca="false">IF(OR(E554="",AND($C$3="",$E$3="")),"",IF(B554="","Sin fecha",IF(AND(OR($C$3="",B554&gt;=$C$3),OR($E$3="",B554&lt;=$E$3)),"Sí","No")))</f>
        <v/>
      </c>
      <c r="H554" s="58" t="str">
        <f aca="false">IF(B554="","",YEAR(B554))</f>
        <v/>
      </c>
      <c r="I554" s="70" t="str">
        <f aca="false">IF(B554="","",IF(MONTH(B554)=1,"X",""))</f>
        <v/>
      </c>
      <c r="J554" s="70" t="str">
        <f aca="false">IF(B554="","",IF(MONTH(B554)=2,"X",""))</f>
        <v/>
      </c>
      <c r="K554" s="70" t="str">
        <f aca="false">IF(B554="","",IF(MONTH(B554)=3,"X",""))</f>
        <v/>
      </c>
      <c r="L554" s="70" t="str">
        <f aca="false">IF(B554="","",IF(MONTH(B554)=4,"X",""))</f>
        <v/>
      </c>
      <c r="M554" s="70" t="str">
        <f aca="false">IF(B554="","",IF(MONTH(B554)=5,"X",""))</f>
        <v/>
      </c>
      <c r="N554" s="70" t="str">
        <f aca="false">IF(B554="","",IF(MONTH(B554)=6,"X",""))</f>
        <v/>
      </c>
      <c r="O554" s="70" t="str">
        <f aca="false">IF(B554="","",IF(MONTH(B554)=7,"X",""))</f>
        <v/>
      </c>
      <c r="P554" s="70" t="str">
        <f aca="false">IF(B554="","",IF(MONTH(B554)=8,"X",""))</f>
        <v/>
      </c>
      <c r="Q554" s="70" t="str">
        <f aca="false">IF(B554="","",IF(MONTH(B554)=9,"X",""))</f>
        <v/>
      </c>
      <c r="R554" s="70" t="str">
        <f aca="false">IF(B554="","",IF(MONTH(B554)=10,"X",""))</f>
        <v/>
      </c>
      <c r="S554" s="70" t="str">
        <f aca="false">IF(B554="","",IF(MONTH(B554)=11,"X",""))</f>
        <v/>
      </c>
      <c r="T554" s="70" t="str">
        <f aca="false">IF(B554="","",IF(MONTH(B554)=12,"X",""))</f>
        <v/>
      </c>
      <c r="U554" s="58" t="str">
        <f aca="false">IF(E554="","",SUMIF($E$5:$E$1000,E554,$AD$5:$AD$1000))</f>
        <v/>
      </c>
      <c r="V554" s="71" t="str">
        <f aca="false">IF(E554="","",_xlfn.TEXTJOIN(" + ",TRUE(),IF(COUNTIFS($E$5:$E$1000,E554,$C$5:$C$1000,"Auditoría Interna")&gt;0,"Interna",""),IF(COUNTIFS($E$5:$E$1000,E554,$C$5:$C$1000,"Auditoría Externa")&gt;0,"Externa",""),IF(COUNTIFS($E$5:$E$1000,E554,$C$5:$C$1000,"SSF")&gt;0,"SSF",""),IF(COUNTIFS($E$5:$E$1000,E554,$C$5:$C$1000,"Comité de Supervisión")&gt;0,"Comité Sup.",""),IF(COUNTIFS($E$5:$E$1000,E554,$C$5:$C$1000,"Consejo de Administración")&gt;0,"Consejo",""),IF(COUNTIFS($E$5:$E$1000,E554,$C$5:$C$1000,"Otros")&gt;0,"Otros","")))</f>
        <v/>
      </c>
      <c r="W554" s="58" t="str">
        <f aca="false">IF(E554="","",SUMIFS($AD$5:$AD$1000,$E$5:$E$1000,E554,$AA$5:$AA$1000,AA554,$C$5:$C$1000,"&lt;&gt;"&amp;C554))</f>
        <v/>
      </c>
      <c r="X554" s="72"/>
      <c r="Y554" s="68"/>
      <c r="Z554" s="72"/>
      <c r="AA554" s="38" t="str">
        <f aca="false">IF(B554="","",YEAR(B554)*100+MONTH(B554))</f>
        <v/>
      </c>
      <c r="AB554" s="38" t="str">
        <f aca="false">IF(AND(E554&lt;&gt;"",E554=Cruce!$C$5,AD554=1),COUNTIFS($E$5:E554,E554,$AD$5:AD554,1),"")</f>
        <v/>
      </c>
      <c r="AC554" s="38" t="str">
        <f aca="false">IF(E554="","",C554&amp;"|"&amp;X554&amp;"|"&amp;IF(B554="","s/f",TEXT(B554,"yyyymmdd"))&amp;IF(OR(C554="SSF",X554="Visitas Auditoría Interna"),"|"&amp;Y554,""))</f>
        <v/>
      </c>
      <c r="AD554" s="38" t="n">
        <f aca="false">IF(E554="",0,IF(COUNTIFS($E$5:E554,E554,$AC$5:AC554,AC554)=1,1,0))</f>
        <v>0</v>
      </c>
      <c r="AE554" s="38" t="str">
        <f aca="false">IF(OR(E554="",AD554&lt;&gt;1),"",SUBSTITUTE(SUBSTITUTE(C554,"Auditoría ",""),"Consejo de Administración","Consejo")&amp;" – "&amp;IF(B554="","(sin fecha)",DAY(B554)&amp;" de "&amp;CHOOSE(MONTH(B554),"Enero","Febrero","Marzo","Abril","Mayo","Junio","Julio","Agosto","Septiembre","Octubre","Noviembre","Diciembre")&amp;" "&amp;YEAR(B554)))</f>
        <v/>
      </c>
      <c r="AF554" s="38" t="n">
        <f aca="false">IF(E554="",0,IF(COUNTIF($AC$5:AC554,AC554)=1,1,0))</f>
        <v>0</v>
      </c>
    </row>
    <row r="555" customFormat="false" ht="15" hidden="false" customHeight="false" outlineLevel="0" collapsed="false">
      <c r="A555" s="68"/>
      <c r="B555" s="67"/>
      <c r="C555" s="68"/>
      <c r="D555" s="68"/>
      <c r="E555" s="69"/>
      <c r="F555" s="69"/>
      <c r="G555" s="70" t="str">
        <f aca="false">IF(OR(E555="",AND($C$3="",$E$3="")),"",IF(B555="","Sin fecha",IF(AND(OR($C$3="",B555&gt;=$C$3),OR($E$3="",B555&lt;=$E$3)),"Sí","No")))</f>
        <v/>
      </c>
      <c r="H555" s="58" t="str">
        <f aca="false">IF(B555="","",YEAR(B555))</f>
        <v/>
      </c>
      <c r="I555" s="70" t="str">
        <f aca="false">IF(B555="","",IF(MONTH(B555)=1,"X",""))</f>
        <v/>
      </c>
      <c r="J555" s="70" t="str">
        <f aca="false">IF(B555="","",IF(MONTH(B555)=2,"X",""))</f>
        <v/>
      </c>
      <c r="K555" s="70" t="str">
        <f aca="false">IF(B555="","",IF(MONTH(B555)=3,"X",""))</f>
        <v/>
      </c>
      <c r="L555" s="70" t="str">
        <f aca="false">IF(B555="","",IF(MONTH(B555)=4,"X",""))</f>
        <v/>
      </c>
      <c r="M555" s="70" t="str">
        <f aca="false">IF(B555="","",IF(MONTH(B555)=5,"X",""))</f>
        <v/>
      </c>
      <c r="N555" s="70" t="str">
        <f aca="false">IF(B555="","",IF(MONTH(B555)=6,"X",""))</f>
        <v/>
      </c>
      <c r="O555" s="70" t="str">
        <f aca="false">IF(B555="","",IF(MONTH(B555)=7,"X",""))</f>
        <v/>
      </c>
      <c r="P555" s="70" t="str">
        <f aca="false">IF(B555="","",IF(MONTH(B555)=8,"X",""))</f>
        <v/>
      </c>
      <c r="Q555" s="70" t="str">
        <f aca="false">IF(B555="","",IF(MONTH(B555)=9,"X",""))</f>
        <v/>
      </c>
      <c r="R555" s="70" t="str">
        <f aca="false">IF(B555="","",IF(MONTH(B555)=10,"X",""))</f>
        <v/>
      </c>
      <c r="S555" s="70" t="str">
        <f aca="false">IF(B555="","",IF(MONTH(B555)=11,"X",""))</f>
        <v/>
      </c>
      <c r="T555" s="70" t="str">
        <f aca="false">IF(B555="","",IF(MONTH(B555)=12,"X",""))</f>
        <v/>
      </c>
      <c r="U555" s="58" t="str">
        <f aca="false">IF(E555="","",SUMIF($E$5:$E$1000,E555,$AD$5:$AD$1000))</f>
        <v/>
      </c>
      <c r="V555" s="71" t="str">
        <f aca="false">IF(E555="","",_xlfn.TEXTJOIN(" + ",TRUE(),IF(COUNTIFS($E$5:$E$1000,E555,$C$5:$C$1000,"Auditoría Interna")&gt;0,"Interna",""),IF(COUNTIFS($E$5:$E$1000,E555,$C$5:$C$1000,"Auditoría Externa")&gt;0,"Externa",""),IF(COUNTIFS($E$5:$E$1000,E555,$C$5:$C$1000,"SSF")&gt;0,"SSF",""),IF(COUNTIFS($E$5:$E$1000,E555,$C$5:$C$1000,"Comité de Supervisión")&gt;0,"Comité Sup.",""),IF(COUNTIFS($E$5:$E$1000,E555,$C$5:$C$1000,"Consejo de Administración")&gt;0,"Consejo",""),IF(COUNTIFS($E$5:$E$1000,E555,$C$5:$C$1000,"Otros")&gt;0,"Otros","")))</f>
        <v/>
      </c>
      <c r="W555" s="58" t="str">
        <f aca="false">IF(E555="","",SUMIFS($AD$5:$AD$1000,$E$5:$E$1000,E555,$AA$5:$AA$1000,AA555,$C$5:$C$1000,"&lt;&gt;"&amp;C555))</f>
        <v/>
      </c>
      <c r="X555" s="72"/>
      <c r="Y555" s="68"/>
      <c r="Z555" s="72"/>
      <c r="AA555" s="38" t="str">
        <f aca="false">IF(B555="","",YEAR(B555)*100+MONTH(B555))</f>
        <v/>
      </c>
      <c r="AB555" s="38" t="str">
        <f aca="false">IF(AND(E555&lt;&gt;"",E555=Cruce!$C$5,AD555=1),COUNTIFS($E$5:E555,E555,$AD$5:AD555,1),"")</f>
        <v/>
      </c>
      <c r="AC555" s="38" t="str">
        <f aca="false">IF(E555="","",C555&amp;"|"&amp;X555&amp;"|"&amp;IF(B555="","s/f",TEXT(B555,"yyyymmdd"))&amp;IF(OR(C555="SSF",X555="Visitas Auditoría Interna"),"|"&amp;Y555,""))</f>
        <v/>
      </c>
      <c r="AD555" s="38" t="n">
        <f aca="false">IF(E555="",0,IF(COUNTIFS($E$5:E555,E555,$AC$5:AC555,AC555)=1,1,0))</f>
        <v>0</v>
      </c>
      <c r="AE555" s="38" t="str">
        <f aca="false">IF(OR(E555="",AD555&lt;&gt;1),"",SUBSTITUTE(SUBSTITUTE(C555,"Auditoría ",""),"Consejo de Administración","Consejo")&amp;" – "&amp;IF(B555="","(sin fecha)",DAY(B555)&amp;" de "&amp;CHOOSE(MONTH(B555),"Enero","Febrero","Marzo","Abril","Mayo","Junio","Julio","Agosto","Septiembre","Octubre","Noviembre","Diciembre")&amp;" "&amp;YEAR(B555)))</f>
        <v/>
      </c>
      <c r="AF555" s="38" t="n">
        <f aca="false">IF(E555="",0,IF(COUNTIF($AC$5:AC555,AC555)=1,1,0))</f>
        <v>0</v>
      </c>
    </row>
    <row r="556" customFormat="false" ht="15" hidden="false" customHeight="false" outlineLevel="0" collapsed="false">
      <c r="A556" s="68"/>
      <c r="B556" s="67"/>
      <c r="C556" s="68"/>
      <c r="D556" s="68"/>
      <c r="E556" s="69"/>
      <c r="F556" s="69"/>
      <c r="G556" s="70" t="str">
        <f aca="false">IF(OR(E556="",AND($C$3="",$E$3="")),"",IF(B556="","Sin fecha",IF(AND(OR($C$3="",B556&gt;=$C$3),OR($E$3="",B556&lt;=$E$3)),"Sí","No")))</f>
        <v/>
      </c>
      <c r="H556" s="58" t="str">
        <f aca="false">IF(B556="","",YEAR(B556))</f>
        <v/>
      </c>
      <c r="I556" s="70" t="str">
        <f aca="false">IF(B556="","",IF(MONTH(B556)=1,"X",""))</f>
        <v/>
      </c>
      <c r="J556" s="70" t="str">
        <f aca="false">IF(B556="","",IF(MONTH(B556)=2,"X",""))</f>
        <v/>
      </c>
      <c r="K556" s="70" t="str">
        <f aca="false">IF(B556="","",IF(MONTH(B556)=3,"X",""))</f>
        <v/>
      </c>
      <c r="L556" s="70" t="str">
        <f aca="false">IF(B556="","",IF(MONTH(B556)=4,"X",""))</f>
        <v/>
      </c>
      <c r="M556" s="70" t="str">
        <f aca="false">IF(B556="","",IF(MONTH(B556)=5,"X",""))</f>
        <v/>
      </c>
      <c r="N556" s="70" t="str">
        <f aca="false">IF(B556="","",IF(MONTH(B556)=6,"X",""))</f>
        <v/>
      </c>
      <c r="O556" s="70" t="str">
        <f aca="false">IF(B556="","",IF(MONTH(B556)=7,"X",""))</f>
        <v/>
      </c>
      <c r="P556" s="70" t="str">
        <f aca="false">IF(B556="","",IF(MONTH(B556)=8,"X",""))</f>
        <v/>
      </c>
      <c r="Q556" s="70" t="str">
        <f aca="false">IF(B556="","",IF(MONTH(B556)=9,"X",""))</f>
        <v/>
      </c>
      <c r="R556" s="70" t="str">
        <f aca="false">IF(B556="","",IF(MONTH(B556)=10,"X",""))</f>
        <v/>
      </c>
      <c r="S556" s="70" t="str">
        <f aca="false">IF(B556="","",IF(MONTH(B556)=11,"X",""))</f>
        <v/>
      </c>
      <c r="T556" s="70" t="str">
        <f aca="false">IF(B556="","",IF(MONTH(B556)=12,"X",""))</f>
        <v/>
      </c>
      <c r="U556" s="58" t="str">
        <f aca="false">IF(E556="","",SUMIF($E$5:$E$1000,E556,$AD$5:$AD$1000))</f>
        <v/>
      </c>
      <c r="V556" s="71" t="str">
        <f aca="false">IF(E556="","",_xlfn.TEXTJOIN(" + ",TRUE(),IF(COUNTIFS($E$5:$E$1000,E556,$C$5:$C$1000,"Auditoría Interna")&gt;0,"Interna",""),IF(COUNTIFS($E$5:$E$1000,E556,$C$5:$C$1000,"Auditoría Externa")&gt;0,"Externa",""),IF(COUNTIFS($E$5:$E$1000,E556,$C$5:$C$1000,"SSF")&gt;0,"SSF",""),IF(COUNTIFS($E$5:$E$1000,E556,$C$5:$C$1000,"Comité de Supervisión")&gt;0,"Comité Sup.",""),IF(COUNTIFS($E$5:$E$1000,E556,$C$5:$C$1000,"Consejo de Administración")&gt;0,"Consejo",""),IF(COUNTIFS($E$5:$E$1000,E556,$C$5:$C$1000,"Otros")&gt;0,"Otros","")))</f>
        <v/>
      </c>
      <c r="W556" s="58" t="str">
        <f aca="false">IF(E556="","",SUMIFS($AD$5:$AD$1000,$E$5:$E$1000,E556,$AA$5:$AA$1000,AA556,$C$5:$C$1000,"&lt;&gt;"&amp;C556))</f>
        <v/>
      </c>
      <c r="X556" s="72"/>
      <c r="Y556" s="68"/>
      <c r="Z556" s="72"/>
      <c r="AA556" s="38" t="str">
        <f aca="false">IF(B556="","",YEAR(B556)*100+MONTH(B556))</f>
        <v/>
      </c>
      <c r="AB556" s="38" t="str">
        <f aca="false">IF(AND(E556&lt;&gt;"",E556=Cruce!$C$5,AD556=1),COUNTIFS($E$5:E556,E556,$AD$5:AD556,1),"")</f>
        <v/>
      </c>
      <c r="AC556" s="38" t="str">
        <f aca="false">IF(E556="","",C556&amp;"|"&amp;X556&amp;"|"&amp;IF(B556="","s/f",TEXT(B556,"yyyymmdd"))&amp;IF(OR(C556="SSF",X556="Visitas Auditoría Interna"),"|"&amp;Y556,""))</f>
        <v/>
      </c>
      <c r="AD556" s="38" t="n">
        <f aca="false">IF(E556="",0,IF(COUNTIFS($E$5:E556,E556,$AC$5:AC556,AC556)=1,1,0))</f>
        <v>0</v>
      </c>
      <c r="AE556" s="38" t="str">
        <f aca="false">IF(OR(E556="",AD556&lt;&gt;1),"",SUBSTITUTE(SUBSTITUTE(C556,"Auditoría ",""),"Consejo de Administración","Consejo")&amp;" – "&amp;IF(B556="","(sin fecha)",DAY(B556)&amp;" de "&amp;CHOOSE(MONTH(B556),"Enero","Febrero","Marzo","Abril","Mayo","Junio","Julio","Agosto","Septiembre","Octubre","Noviembre","Diciembre")&amp;" "&amp;YEAR(B556)))</f>
        <v/>
      </c>
      <c r="AF556" s="38" t="n">
        <f aca="false">IF(E556="",0,IF(COUNTIF($AC$5:AC556,AC556)=1,1,0))</f>
        <v>0</v>
      </c>
    </row>
    <row r="557" customFormat="false" ht="15" hidden="false" customHeight="false" outlineLevel="0" collapsed="false">
      <c r="A557" s="68"/>
      <c r="B557" s="67"/>
      <c r="C557" s="68"/>
      <c r="D557" s="68"/>
      <c r="E557" s="69"/>
      <c r="F557" s="69"/>
      <c r="G557" s="70" t="str">
        <f aca="false">IF(OR(E557="",AND($C$3="",$E$3="")),"",IF(B557="","Sin fecha",IF(AND(OR($C$3="",B557&gt;=$C$3),OR($E$3="",B557&lt;=$E$3)),"Sí","No")))</f>
        <v/>
      </c>
      <c r="H557" s="58" t="str">
        <f aca="false">IF(B557="","",YEAR(B557))</f>
        <v/>
      </c>
      <c r="I557" s="70" t="str">
        <f aca="false">IF(B557="","",IF(MONTH(B557)=1,"X",""))</f>
        <v/>
      </c>
      <c r="J557" s="70" t="str">
        <f aca="false">IF(B557="","",IF(MONTH(B557)=2,"X",""))</f>
        <v/>
      </c>
      <c r="K557" s="70" t="str">
        <f aca="false">IF(B557="","",IF(MONTH(B557)=3,"X",""))</f>
        <v/>
      </c>
      <c r="L557" s="70" t="str">
        <f aca="false">IF(B557="","",IF(MONTH(B557)=4,"X",""))</f>
        <v/>
      </c>
      <c r="M557" s="70" t="str">
        <f aca="false">IF(B557="","",IF(MONTH(B557)=5,"X",""))</f>
        <v/>
      </c>
      <c r="N557" s="70" t="str">
        <f aca="false">IF(B557="","",IF(MONTH(B557)=6,"X",""))</f>
        <v/>
      </c>
      <c r="O557" s="70" t="str">
        <f aca="false">IF(B557="","",IF(MONTH(B557)=7,"X",""))</f>
        <v/>
      </c>
      <c r="P557" s="70" t="str">
        <f aca="false">IF(B557="","",IF(MONTH(B557)=8,"X",""))</f>
        <v/>
      </c>
      <c r="Q557" s="70" t="str">
        <f aca="false">IF(B557="","",IF(MONTH(B557)=9,"X",""))</f>
        <v/>
      </c>
      <c r="R557" s="70" t="str">
        <f aca="false">IF(B557="","",IF(MONTH(B557)=10,"X",""))</f>
        <v/>
      </c>
      <c r="S557" s="70" t="str">
        <f aca="false">IF(B557="","",IF(MONTH(B557)=11,"X",""))</f>
        <v/>
      </c>
      <c r="T557" s="70" t="str">
        <f aca="false">IF(B557="","",IF(MONTH(B557)=12,"X",""))</f>
        <v/>
      </c>
      <c r="U557" s="58" t="str">
        <f aca="false">IF(E557="","",SUMIF($E$5:$E$1000,E557,$AD$5:$AD$1000))</f>
        <v/>
      </c>
      <c r="V557" s="71" t="str">
        <f aca="false">IF(E557="","",_xlfn.TEXTJOIN(" + ",TRUE(),IF(COUNTIFS($E$5:$E$1000,E557,$C$5:$C$1000,"Auditoría Interna")&gt;0,"Interna",""),IF(COUNTIFS($E$5:$E$1000,E557,$C$5:$C$1000,"Auditoría Externa")&gt;0,"Externa",""),IF(COUNTIFS($E$5:$E$1000,E557,$C$5:$C$1000,"SSF")&gt;0,"SSF",""),IF(COUNTIFS($E$5:$E$1000,E557,$C$5:$C$1000,"Comité de Supervisión")&gt;0,"Comité Sup.",""),IF(COUNTIFS($E$5:$E$1000,E557,$C$5:$C$1000,"Consejo de Administración")&gt;0,"Consejo",""),IF(COUNTIFS($E$5:$E$1000,E557,$C$5:$C$1000,"Otros")&gt;0,"Otros","")))</f>
        <v/>
      </c>
      <c r="W557" s="58" t="str">
        <f aca="false">IF(E557="","",SUMIFS($AD$5:$AD$1000,$E$5:$E$1000,E557,$AA$5:$AA$1000,AA557,$C$5:$C$1000,"&lt;&gt;"&amp;C557))</f>
        <v/>
      </c>
      <c r="X557" s="72"/>
      <c r="Y557" s="68"/>
      <c r="Z557" s="72"/>
      <c r="AA557" s="38" t="str">
        <f aca="false">IF(B557="","",YEAR(B557)*100+MONTH(B557))</f>
        <v/>
      </c>
      <c r="AB557" s="38" t="str">
        <f aca="false">IF(AND(E557&lt;&gt;"",E557=Cruce!$C$5,AD557=1),COUNTIFS($E$5:E557,E557,$AD$5:AD557,1),"")</f>
        <v/>
      </c>
      <c r="AC557" s="38" t="str">
        <f aca="false">IF(E557="","",C557&amp;"|"&amp;X557&amp;"|"&amp;IF(B557="","s/f",TEXT(B557,"yyyymmdd"))&amp;IF(OR(C557="SSF",X557="Visitas Auditoría Interna"),"|"&amp;Y557,""))</f>
        <v/>
      </c>
      <c r="AD557" s="38" t="n">
        <f aca="false">IF(E557="",0,IF(COUNTIFS($E$5:E557,E557,$AC$5:AC557,AC557)=1,1,0))</f>
        <v>0</v>
      </c>
      <c r="AE557" s="38" t="str">
        <f aca="false">IF(OR(E557="",AD557&lt;&gt;1),"",SUBSTITUTE(SUBSTITUTE(C557,"Auditoría ",""),"Consejo de Administración","Consejo")&amp;" – "&amp;IF(B557="","(sin fecha)",DAY(B557)&amp;" de "&amp;CHOOSE(MONTH(B557),"Enero","Febrero","Marzo","Abril","Mayo","Junio","Julio","Agosto","Septiembre","Octubre","Noviembre","Diciembre")&amp;" "&amp;YEAR(B557)))</f>
        <v/>
      </c>
      <c r="AF557" s="38" t="n">
        <f aca="false">IF(E557="",0,IF(COUNTIF($AC$5:AC557,AC557)=1,1,0))</f>
        <v>0</v>
      </c>
    </row>
    <row r="558" customFormat="false" ht="15" hidden="false" customHeight="false" outlineLevel="0" collapsed="false">
      <c r="A558" s="68"/>
      <c r="B558" s="67"/>
      <c r="C558" s="68"/>
      <c r="D558" s="68"/>
      <c r="E558" s="69"/>
      <c r="F558" s="69"/>
      <c r="G558" s="70" t="str">
        <f aca="false">IF(OR(E558="",AND($C$3="",$E$3="")),"",IF(B558="","Sin fecha",IF(AND(OR($C$3="",B558&gt;=$C$3),OR($E$3="",B558&lt;=$E$3)),"Sí","No")))</f>
        <v/>
      </c>
      <c r="H558" s="58" t="str">
        <f aca="false">IF(B558="","",YEAR(B558))</f>
        <v/>
      </c>
      <c r="I558" s="70" t="str">
        <f aca="false">IF(B558="","",IF(MONTH(B558)=1,"X",""))</f>
        <v/>
      </c>
      <c r="J558" s="70" t="str">
        <f aca="false">IF(B558="","",IF(MONTH(B558)=2,"X",""))</f>
        <v/>
      </c>
      <c r="K558" s="70" t="str">
        <f aca="false">IF(B558="","",IF(MONTH(B558)=3,"X",""))</f>
        <v/>
      </c>
      <c r="L558" s="70" t="str">
        <f aca="false">IF(B558="","",IF(MONTH(B558)=4,"X",""))</f>
        <v/>
      </c>
      <c r="M558" s="70" t="str">
        <f aca="false">IF(B558="","",IF(MONTH(B558)=5,"X",""))</f>
        <v/>
      </c>
      <c r="N558" s="70" t="str">
        <f aca="false">IF(B558="","",IF(MONTH(B558)=6,"X",""))</f>
        <v/>
      </c>
      <c r="O558" s="70" t="str">
        <f aca="false">IF(B558="","",IF(MONTH(B558)=7,"X",""))</f>
        <v/>
      </c>
      <c r="P558" s="70" t="str">
        <f aca="false">IF(B558="","",IF(MONTH(B558)=8,"X",""))</f>
        <v/>
      </c>
      <c r="Q558" s="70" t="str">
        <f aca="false">IF(B558="","",IF(MONTH(B558)=9,"X",""))</f>
        <v/>
      </c>
      <c r="R558" s="70" t="str">
        <f aca="false">IF(B558="","",IF(MONTH(B558)=10,"X",""))</f>
        <v/>
      </c>
      <c r="S558" s="70" t="str">
        <f aca="false">IF(B558="","",IF(MONTH(B558)=11,"X",""))</f>
        <v/>
      </c>
      <c r="T558" s="70" t="str">
        <f aca="false">IF(B558="","",IF(MONTH(B558)=12,"X",""))</f>
        <v/>
      </c>
      <c r="U558" s="58" t="str">
        <f aca="false">IF(E558="","",SUMIF($E$5:$E$1000,E558,$AD$5:$AD$1000))</f>
        <v/>
      </c>
      <c r="V558" s="71" t="str">
        <f aca="false">IF(E558="","",_xlfn.TEXTJOIN(" + ",TRUE(),IF(COUNTIFS($E$5:$E$1000,E558,$C$5:$C$1000,"Auditoría Interna")&gt;0,"Interna",""),IF(COUNTIFS($E$5:$E$1000,E558,$C$5:$C$1000,"Auditoría Externa")&gt;0,"Externa",""),IF(COUNTIFS($E$5:$E$1000,E558,$C$5:$C$1000,"SSF")&gt;0,"SSF",""),IF(COUNTIFS($E$5:$E$1000,E558,$C$5:$C$1000,"Comité de Supervisión")&gt;0,"Comité Sup.",""),IF(COUNTIFS($E$5:$E$1000,E558,$C$5:$C$1000,"Consejo de Administración")&gt;0,"Consejo",""),IF(COUNTIFS($E$5:$E$1000,E558,$C$5:$C$1000,"Otros")&gt;0,"Otros","")))</f>
        <v/>
      </c>
      <c r="W558" s="58" t="str">
        <f aca="false">IF(E558="","",SUMIFS($AD$5:$AD$1000,$E$5:$E$1000,E558,$AA$5:$AA$1000,AA558,$C$5:$C$1000,"&lt;&gt;"&amp;C558))</f>
        <v/>
      </c>
      <c r="X558" s="72"/>
      <c r="Y558" s="68"/>
      <c r="Z558" s="72"/>
      <c r="AA558" s="38" t="str">
        <f aca="false">IF(B558="","",YEAR(B558)*100+MONTH(B558))</f>
        <v/>
      </c>
      <c r="AB558" s="38" t="str">
        <f aca="false">IF(AND(E558&lt;&gt;"",E558=Cruce!$C$5,AD558=1),COUNTIFS($E$5:E558,E558,$AD$5:AD558,1),"")</f>
        <v/>
      </c>
      <c r="AC558" s="38" t="str">
        <f aca="false">IF(E558="","",C558&amp;"|"&amp;X558&amp;"|"&amp;IF(B558="","s/f",TEXT(B558,"yyyymmdd"))&amp;IF(OR(C558="SSF",X558="Visitas Auditoría Interna"),"|"&amp;Y558,""))</f>
        <v/>
      </c>
      <c r="AD558" s="38" t="n">
        <f aca="false">IF(E558="",0,IF(COUNTIFS($E$5:E558,E558,$AC$5:AC558,AC558)=1,1,0))</f>
        <v>0</v>
      </c>
      <c r="AE558" s="38" t="str">
        <f aca="false">IF(OR(E558="",AD558&lt;&gt;1),"",SUBSTITUTE(SUBSTITUTE(C558,"Auditoría ",""),"Consejo de Administración","Consejo")&amp;" – "&amp;IF(B558="","(sin fecha)",DAY(B558)&amp;" de "&amp;CHOOSE(MONTH(B558),"Enero","Febrero","Marzo","Abril","Mayo","Junio","Julio","Agosto","Septiembre","Octubre","Noviembre","Diciembre")&amp;" "&amp;YEAR(B558)))</f>
        <v/>
      </c>
      <c r="AF558" s="38" t="n">
        <f aca="false">IF(E558="",0,IF(COUNTIF($AC$5:AC558,AC558)=1,1,0))</f>
        <v>0</v>
      </c>
    </row>
    <row r="559" customFormat="false" ht="15" hidden="false" customHeight="false" outlineLevel="0" collapsed="false">
      <c r="A559" s="68"/>
      <c r="B559" s="67"/>
      <c r="C559" s="68"/>
      <c r="D559" s="68"/>
      <c r="E559" s="69"/>
      <c r="F559" s="69"/>
      <c r="G559" s="70" t="str">
        <f aca="false">IF(OR(E559="",AND($C$3="",$E$3="")),"",IF(B559="","Sin fecha",IF(AND(OR($C$3="",B559&gt;=$C$3),OR($E$3="",B559&lt;=$E$3)),"Sí","No")))</f>
        <v/>
      </c>
      <c r="H559" s="58" t="str">
        <f aca="false">IF(B559="","",YEAR(B559))</f>
        <v/>
      </c>
      <c r="I559" s="70" t="str">
        <f aca="false">IF(B559="","",IF(MONTH(B559)=1,"X",""))</f>
        <v/>
      </c>
      <c r="J559" s="70" t="str">
        <f aca="false">IF(B559="","",IF(MONTH(B559)=2,"X",""))</f>
        <v/>
      </c>
      <c r="K559" s="70" t="str">
        <f aca="false">IF(B559="","",IF(MONTH(B559)=3,"X",""))</f>
        <v/>
      </c>
      <c r="L559" s="70" t="str">
        <f aca="false">IF(B559="","",IF(MONTH(B559)=4,"X",""))</f>
        <v/>
      </c>
      <c r="M559" s="70" t="str">
        <f aca="false">IF(B559="","",IF(MONTH(B559)=5,"X",""))</f>
        <v/>
      </c>
      <c r="N559" s="70" t="str">
        <f aca="false">IF(B559="","",IF(MONTH(B559)=6,"X",""))</f>
        <v/>
      </c>
      <c r="O559" s="70" t="str">
        <f aca="false">IF(B559="","",IF(MONTH(B559)=7,"X",""))</f>
        <v/>
      </c>
      <c r="P559" s="70" t="str">
        <f aca="false">IF(B559="","",IF(MONTH(B559)=8,"X",""))</f>
        <v/>
      </c>
      <c r="Q559" s="70" t="str">
        <f aca="false">IF(B559="","",IF(MONTH(B559)=9,"X",""))</f>
        <v/>
      </c>
      <c r="R559" s="70" t="str">
        <f aca="false">IF(B559="","",IF(MONTH(B559)=10,"X",""))</f>
        <v/>
      </c>
      <c r="S559" s="70" t="str">
        <f aca="false">IF(B559="","",IF(MONTH(B559)=11,"X",""))</f>
        <v/>
      </c>
      <c r="T559" s="70" t="str">
        <f aca="false">IF(B559="","",IF(MONTH(B559)=12,"X",""))</f>
        <v/>
      </c>
      <c r="U559" s="58" t="str">
        <f aca="false">IF(E559="","",SUMIF($E$5:$E$1000,E559,$AD$5:$AD$1000))</f>
        <v/>
      </c>
      <c r="V559" s="71" t="str">
        <f aca="false">IF(E559="","",_xlfn.TEXTJOIN(" + ",TRUE(),IF(COUNTIFS($E$5:$E$1000,E559,$C$5:$C$1000,"Auditoría Interna")&gt;0,"Interna",""),IF(COUNTIFS($E$5:$E$1000,E559,$C$5:$C$1000,"Auditoría Externa")&gt;0,"Externa",""),IF(COUNTIFS($E$5:$E$1000,E559,$C$5:$C$1000,"SSF")&gt;0,"SSF",""),IF(COUNTIFS($E$5:$E$1000,E559,$C$5:$C$1000,"Comité de Supervisión")&gt;0,"Comité Sup.",""),IF(COUNTIFS($E$5:$E$1000,E559,$C$5:$C$1000,"Consejo de Administración")&gt;0,"Consejo",""),IF(COUNTIFS($E$5:$E$1000,E559,$C$5:$C$1000,"Otros")&gt;0,"Otros","")))</f>
        <v/>
      </c>
      <c r="W559" s="58" t="str">
        <f aca="false">IF(E559="","",SUMIFS($AD$5:$AD$1000,$E$5:$E$1000,E559,$AA$5:$AA$1000,AA559,$C$5:$C$1000,"&lt;&gt;"&amp;C559))</f>
        <v/>
      </c>
      <c r="X559" s="72"/>
      <c r="Y559" s="68"/>
      <c r="Z559" s="72"/>
      <c r="AA559" s="38" t="str">
        <f aca="false">IF(B559="","",YEAR(B559)*100+MONTH(B559))</f>
        <v/>
      </c>
      <c r="AB559" s="38" t="str">
        <f aca="false">IF(AND(E559&lt;&gt;"",E559=Cruce!$C$5,AD559=1),COUNTIFS($E$5:E559,E559,$AD$5:AD559,1),"")</f>
        <v/>
      </c>
      <c r="AC559" s="38" t="str">
        <f aca="false">IF(E559="","",C559&amp;"|"&amp;X559&amp;"|"&amp;IF(B559="","s/f",TEXT(B559,"yyyymmdd"))&amp;IF(OR(C559="SSF",X559="Visitas Auditoría Interna"),"|"&amp;Y559,""))</f>
        <v/>
      </c>
      <c r="AD559" s="38" t="n">
        <f aca="false">IF(E559="",0,IF(COUNTIFS($E$5:E559,E559,$AC$5:AC559,AC559)=1,1,0))</f>
        <v>0</v>
      </c>
      <c r="AE559" s="38" t="str">
        <f aca="false">IF(OR(E559="",AD559&lt;&gt;1),"",SUBSTITUTE(SUBSTITUTE(C559,"Auditoría ",""),"Consejo de Administración","Consejo")&amp;" – "&amp;IF(B559="","(sin fecha)",DAY(B559)&amp;" de "&amp;CHOOSE(MONTH(B559),"Enero","Febrero","Marzo","Abril","Mayo","Junio","Julio","Agosto","Septiembre","Octubre","Noviembre","Diciembre")&amp;" "&amp;YEAR(B559)))</f>
        <v/>
      </c>
      <c r="AF559" s="38" t="n">
        <f aca="false">IF(E559="",0,IF(COUNTIF($AC$5:AC559,AC559)=1,1,0))</f>
        <v>0</v>
      </c>
    </row>
    <row r="560" customFormat="false" ht="15" hidden="false" customHeight="false" outlineLevel="0" collapsed="false">
      <c r="A560" s="68"/>
      <c r="B560" s="67"/>
      <c r="C560" s="68"/>
      <c r="D560" s="68"/>
      <c r="E560" s="69"/>
      <c r="F560" s="69"/>
      <c r="G560" s="70" t="str">
        <f aca="false">IF(OR(E560="",AND($C$3="",$E$3="")),"",IF(B560="","Sin fecha",IF(AND(OR($C$3="",B560&gt;=$C$3),OR($E$3="",B560&lt;=$E$3)),"Sí","No")))</f>
        <v/>
      </c>
      <c r="H560" s="58" t="str">
        <f aca="false">IF(B560="","",YEAR(B560))</f>
        <v/>
      </c>
      <c r="I560" s="70" t="str">
        <f aca="false">IF(B560="","",IF(MONTH(B560)=1,"X",""))</f>
        <v/>
      </c>
      <c r="J560" s="70" t="str">
        <f aca="false">IF(B560="","",IF(MONTH(B560)=2,"X",""))</f>
        <v/>
      </c>
      <c r="K560" s="70" t="str">
        <f aca="false">IF(B560="","",IF(MONTH(B560)=3,"X",""))</f>
        <v/>
      </c>
      <c r="L560" s="70" t="str">
        <f aca="false">IF(B560="","",IF(MONTH(B560)=4,"X",""))</f>
        <v/>
      </c>
      <c r="M560" s="70" t="str">
        <f aca="false">IF(B560="","",IF(MONTH(B560)=5,"X",""))</f>
        <v/>
      </c>
      <c r="N560" s="70" t="str">
        <f aca="false">IF(B560="","",IF(MONTH(B560)=6,"X",""))</f>
        <v/>
      </c>
      <c r="O560" s="70" t="str">
        <f aca="false">IF(B560="","",IF(MONTH(B560)=7,"X",""))</f>
        <v/>
      </c>
      <c r="P560" s="70" t="str">
        <f aca="false">IF(B560="","",IF(MONTH(B560)=8,"X",""))</f>
        <v/>
      </c>
      <c r="Q560" s="70" t="str">
        <f aca="false">IF(B560="","",IF(MONTH(B560)=9,"X",""))</f>
        <v/>
      </c>
      <c r="R560" s="70" t="str">
        <f aca="false">IF(B560="","",IF(MONTH(B560)=10,"X",""))</f>
        <v/>
      </c>
      <c r="S560" s="70" t="str">
        <f aca="false">IF(B560="","",IF(MONTH(B560)=11,"X",""))</f>
        <v/>
      </c>
      <c r="T560" s="70" t="str">
        <f aca="false">IF(B560="","",IF(MONTH(B560)=12,"X",""))</f>
        <v/>
      </c>
      <c r="U560" s="58" t="str">
        <f aca="false">IF(E560="","",SUMIF($E$5:$E$1000,E560,$AD$5:$AD$1000))</f>
        <v/>
      </c>
      <c r="V560" s="71" t="str">
        <f aca="false">IF(E560="","",_xlfn.TEXTJOIN(" + ",TRUE(),IF(COUNTIFS($E$5:$E$1000,E560,$C$5:$C$1000,"Auditoría Interna")&gt;0,"Interna",""),IF(COUNTIFS($E$5:$E$1000,E560,$C$5:$C$1000,"Auditoría Externa")&gt;0,"Externa",""),IF(COUNTIFS($E$5:$E$1000,E560,$C$5:$C$1000,"SSF")&gt;0,"SSF",""),IF(COUNTIFS($E$5:$E$1000,E560,$C$5:$C$1000,"Comité de Supervisión")&gt;0,"Comité Sup.",""),IF(COUNTIFS($E$5:$E$1000,E560,$C$5:$C$1000,"Consejo de Administración")&gt;0,"Consejo",""),IF(COUNTIFS($E$5:$E$1000,E560,$C$5:$C$1000,"Otros")&gt;0,"Otros","")))</f>
        <v/>
      </c>
      <c r="W560" s="58" t="str">
        <f aca="false">IF(E560="","",SUMIFS($AD$5:$AD$1000,$E$5:$E$1000,E560,$AA$5:$AA$1000,AA560,$C$5:$C$1000,"&lt;&gt;"&amp;C560))</f>
        <v/>
      </c>
      <c r="X560" s="72"/>
      <c r="Y560" s="68"/>
      <c r="Z560" s="72"/>
      <c r="AA560" s="38" t="str">
        <f aca="false">IF(B560="","",YEAR(B560)*100+MONTH(B560))</f>
        <v/>
      </c>
      <c r="AB560" s="38" t="str">
        <f aca="false">IF(AND(E560&lt;&gt;"",E560=Cruce!$C$5,AD560=1),COUNTIFS($E$5:E560,E560,$AD$5:AD560,1),"")</f>
        <v/>
      </c>
      <c r="AC560" s="38" t="str">
        <f aca="false">IF(E560="","",C560&amp;"|"&amp;X560&amp;"|"&amp;IF(B560="","s/f",TEXT(B560,"yyyymmdd"))&amp;IF(OR(C560="SSF",X560="Visitas Auditoría Interna"),"|"&amp;Y560,""))</f>
        <v/>
      </c>
      <c r="AD560" s="38" t="n">
        <f aca="false">IF(E560="",0,IF(COUNTIFS($E$5:E560,E560,$AC$5:AC560,AC560)=1,1,0))</f>
        <v>0</v>
      </c>
      <c r="AE560" s="38" t="str">
        <f aca="false">IF(OR(E560="",AD560&lt;&gt;1),"",SUBSTITUTE(SUBSTITUTE(C560,"Auditoría ",""),"Consejo de Administración","Consejo")&amp;" – "&amp;IF(B560="","(sin fecha)",DAY(B560)&amp;" de "&amp;CHOOSE(MONTH(B560),"Enero","Febrero","Marzo","Abril","Mayo","Junio","Julio","Agosto","Septiembre","Octubre","Noviembre","Diciembre")&amp;" "&amp;YEAR(B560)))</f>
        <v/>
      </c>
      <c r="AF560" s="38" t="n">
        <f aca="false">IF(E560="",0,IF(COUNTIF($AC$5:AC560,AC560)=1,1,0))</f>
        <v>0</v>
      </c>
    </row>
    <row r="561" customFormat="false" ht="15" hidden="false" customHeight="false" outlineLevel="0" collapsed="false">
      <c r="A561" s="68"/>
      <c r="B561" s="67"/>
      <c r="C561" s="68"/>
      <c r="D561" s="68"/>
      <c r="E561" s="69"/>
      <c r="F561" s="69"/>
      <c r="G561" s="70" t="str">
        <f aca="false">IF(OR(E561="",AND($C$3="",$E$3="")),"",IF(B561="","Sin fecha",IF(AND(OR($C$3="",B561&gt;=$C$3),OR($E$3="",B561&lt;=$E$3)),"Sí","No")))</f>
        <v/>
      </c>
      <c r="H561" s="58" t="str">
        <f aca="false">IF(B561="","",YEAR(B561))</f>
        <v/>
      </c>
      <c r="I561" s="70" t="str">
        <f aca="false">IF(B561="","",IF(MONTH(B561)=1,"X",""))</f>
        <v/>
      </c>
      <c r="J561" s="70" t="str">
        <f aca="false">IF(B561="","",IF(MONTH(B561)=2,"X",""))</f>
        <v/>
      </c>
      <c r="K561" s="70" t="str">
        <f aca="false">IF(B561="","",IF(MONTH(B561)=3,"X",""))</f>
        <v/>
      </c>
      <c r="L561" s="70" t="str">
        <f aca="false">IF(B561="","",IF(MONTH(B561)=4,"X",""))</f>
        <v/>
      </c>
      <c r="M561" s="70" t="str">
        <f aca="false">IF(B561="","",IF(MONTH(B561)=5,"X",""))</f>
        <v/>
      </c>
      <c r="N561" s="70" t="str">
        <f aca="false">IF(B561="","",IF(MONTH(B561)=6,"X",""))</f>
        <v/>
      </c>
      <c r="O561" s="70" t="str">
        <f aca="false">IF(B561="","",IF(MONTH(B561)=7,"X",""))</f>
        <v/>
      </c>
      <c r="P561" s="70" t="str">
        <f aca="false">IF(B561="","",IF(MONTH(B561)=8,"X",""))</f>
        <v/>
      </c>
      <c r="Q561" s="70" t="str">
        <f aca="false">IF(B561="","",IF(MONTH(B561)=9,"X",""))</f>
        <v/>
      </c>
      <c r="R561" s="70" t="str">
        <f aca="false">IF(B561="","",IF(MONTH(B561)=10,"X",""))</f>
        <v/>
      </c>
      <c r="S561" s="70" t="str">
        <f aca="false">IF(B561="","",IF(MONTH(B561)=11,"X",""))</f>
        <v/>
      </c>
      <c r="T561" s="70" t="str">
        <f aca="false">IF(B561="","",IF(MONTH(B561)=12,"X",""))</f>
        <v/>
      </c>
      <c r="U561" s="58" t="str">
        <f aca="false">IF(E561="","",SUMIF($E$5:$E$1000,E561,$AD$5:$AD$1000))</f>
        <v/>
      </c>
      <c r="V561" s="71" t="str">
        <f aca="false">IF(E561="","",_xlfn.TEXTJOIN(" + ",TRUE(),IF(COUNTIFS($E$5:$E$1000,E561,$C$5:$C$1000,"Auditoría Interna")&gt;0,"Interna",""),IF(COUNTIFS($E$5:$E$1000,E561,$C$5:$C$1000,"Auditoría Externa")&gt;0,"Externa",""),IF(COUNTIFS($E$5:$E$1000,E561,$C$5:$C$1000,"SSF")&gt;0,"SSF",""),IF(COUNTIFS($E$5:$E$1000,E561,$C$5:$C$1000,"Comité de Supervisión")&gt;0,"Comité Sup.",""),IF(COUNTIFS($E$5:$E$1000,E561,$C$5:$C$1000,"Consejo de Administración")&gt;0,"Consejo",""),IF(COUNTIFS($E$5:$E$1000,E561,$C$5:$C$1000,"Otros")&gt;0,"Otros","")))</f>
        <v/>
      </c>
      <c r="W561" s="58" t="str">
        <f aca="false">IF(E561="","",SUMIFS($AD$5:$AD$1000,$E$5:$E$1000,E561,$AA$5:$AA$1000,AA561,$C$5:$C$1000,"&lt;&gt;"&amp;C561))</f>
        <v/>
      </c>
      <c r="X561" s="72"/>
      <c r="Y561" s="68"/>
      <c r="Z561" s="72"/>
      <c r="AA561" s="38" t="str">
        <f aca="false">IF(B561="","",YEAR(B561)*100+MONTH(B561))</f>
        <v/>
      </c>
      <c r="AB561" s="38" t="str">
        <f aca="false">IF(AND(E561&lt;&gt;"",E561=Cruce!$C$5,AD561=1),COUNTIFS($E$5:E561,E561,$AD$5:AD561,1),"")</f>
        <v/>
      </c>
      <c r="AC561" s="38" t="str">
        <f aca="false">IF(E561="","",C561&amp;"|"&amp;X561&amp;"|"&amp;IF(B561="","s/f",TEXT(B561,"yyyymmdd"))&amp;IF(OR(C561="SSF",X561="Visitas Auditoría Interna"),"|"&amp;Y561,""))</f>
        <v/>
      </c>
      <c r="AD561" s="38" t="n">
        <f aca="false">IF(E561="",0,IF(COUNTIFS($E$5:E561,E561,$AC$5:AC561,AC561)=1,1,0))</f>
        <v>0</v>
      </c>
      <c r="AE561" s="38" t="str">
        <f aca="false">IF(OR(E561="",AD561&lt;&gt;1),"",SUBSTITUTE(SUBSTITUTE(C561,"Auditoría ",""),"Consejo de Administración","Consejo")&amp;" – "&amp;IF(B561="","(sin fecha)",DAY(B561)&amp;" de "&amp;CHOOSE(MONTH(B561),"Enero","Febrero","Marzo","Abril","Mayo","Junio","Julio","Agosto","Septiembre","Octubre","Noviembre","Diciembre")&amp;" "&amp;YEAR(B561)))</f>
        <v/>
      </c>
      <c r="AF561" s="38" t="n">
        <f aca="false">IF(E561="",0,IF(COUNTIF($AC$5:AC561,AC561)=1,1,0))</f>
        <v>0</v>
      </c>
    </row>
    <row r="562" customFormat="false" ht="15" hidden="false" customHeight="false" outlineLevel="0" collapsed="false">
      <c r="A562" s="68"/>
      <c r="B562" s="67"/>
      <c r="C562" s="68"/>
      <c r="D562" s="68"/>
      <c r="E562" s="69"/>
      <c r="F562" s="69"/>
      <c r="G562" s="70" t="str">
        <f aca="false">IF(OR(E562="",AND($C$3="",$E$3="")),"",IF(B562="","Sin fecha",IF(AND(OR($C$3="",B562&gt;=$C$3),OR($E$3="",B562&lt;=$E$3)),"Sí","No")))</f>
        <v/>
      </c>
      <c r="H562" s="58" t="str">
        <f aca="false">IF(B562="","",YEAR(B562))</f>
        <v/>
      </c>
      <c r="I562" s="70" t="str">
        <f aca="false">IF(B562="","",IF(MONTH(B562)=1,"X",""))</f>
        <v/>
      </c>
      <c r="J562" s="70" t="str">
        <f aca="false">IF(B562="","",IF(MONTH(B562)=2,"X",""))</f>
        <v/>
      </c>
      <c r="K562" s="70" t="str">
        <f aca="false">IF(B562="","",IF(MONTH(B562)=3,"X",""))</f>
        <v/>
      </c>
      <c r="L562" s="70" t="str">
        <f aca="false">IF(B562="","",IF(MONTH(B562)=4,"X",""))</f>
        <v/>
      </c>
      <c r="M562" s="70" t="str">
        <f aca="false">IF(B562="","",IF(MONTH(B562)=5,"X",""))</f>
        <v/>
      </c>
      <c r="N562" s="70" t="str">
        <f aca="false">IF(B562="","",IF(MONTH(B562)=6,"X",""))</f>
        <v/>
      </c>
      <c r="O562" s="70" t="str">
        <f aca="false">IF(B562="","",IF(MONTH(B562)=7,"X",""))</f>
        <v/>
      </c>
      <c r="P562" s="70" t="str">
        <f aca="false">IF(B562="","",IF(MONTH(B562)=8,"X",""))</f>
        <v/>
      </c>
      <c r="Q562" s="70" t="str">
        <f aca="false">IF(B562="","",IF(MONTH(B562)=9,"X",""))</f>
        <v/>
      </c>
      <c r="R562" s="70" t="str">
        <f aca="false">IF(B562="","",IF(MONTH(B562)=10,"X",""))</f>
        <v/>
      </c>
      <c r="S562" s="70" t="str">
        <f aca="false">IF(B562="","",IF(MONTH(B562)=11,"X",""))</f>
        <v/>
      </c>
      <c r="T562" s="70" t="str">
        <f aca="false">IF(B562="","",IF(MONTH(B562)=12,"X",""))</f>
        <v/>
      </c>
      <c r="U562" s="58" t="str">
        <f aca="false">IF(E562="","",SUMIF($E$5:$E$1000,E562,$AD$5:$AD$1000))</f>
        <v/>
      </c>
      <c r="V562" s="71" t="str">
        <f aca="false">IF(E562="","",_xlfn.TEXTJOIN(" + ",TRUE(),IF(COUNTIFS($E$5:$E$1000,E562,$C$5:$C$1000,"Auditoría Interna")&gt;0,"Interna",""),IF(COUNTIFS($E$5:$E$1000,E562,$C$5:$C$1000,"Auditoría Externa")&gt;0,"Externa",""),IF(COUNTIFS($E$5:$E$1000,E562,$C$5:$C$1000,"SSF")&gt;0,"SSF",""),IF(COUNTIFS($E$5:$E$1000,E562,$C$5:$C$1000,"Comité de Supervisión")&gt;0,"Comité Sup.",""),IF(COUNTIFS($E$5:$E$1000,E562,$C$5:$C$1000,"Consejo de Administración")&gt;0,"Consejo",""),IF(COUNTIFS($E$5:$E$1000,E562,$C$5:$C$1000,"Otros")&gt;0,"Otros","")))</f>
        <v/>
      </c>
      <c r="W562" s="58" t="str">
        <f aca="false">IF(E562="","",SUMIFS($AD$5:$AD$1000,$E$5:$E$1000,E562,$AA$5:$AA$1000,AA562,$C$5:$C$1000,"&lt;&gt;"&amp;C562))</f>
        <v/>
      </c>
      <c r="X562" s="72"/>
      <c r="Y562" s="68"/>
      <c r="Z562" s="72"/>
      <c r="AA562" s="38" t="str">
        <f aca="false">IF(B562="","",YEAR(B562)*100+MONTH(B562))</f>
        <v/>
      </c>
      <c r="AB562" s="38" t="str">
        <f aca="false">IF(AND(E562&lt;&gt;"",E562=Cruce!$C$5,AD562=1),COUNTIFS($E$5:E562,E562,$AD$5:AD562,1),"")</f>
        <v/>
      </c>
      <c r="AC562" s="38" t="str">
        <f aca="false">IF(E562="","",C562&amp;"|"&amp;X562&amp;"|"&amp;IF(B562="","s/f",TEXT(B562,"yyyymmdd"))&amp;IF(OR(C562="SSF",X562="Visitas Auditoría Interna"),"|"&amp;Y562,""))</f>
        <v/>
      </c>
      <c r="AD562" s="38" t="n">
        <f aca="false">IF(E562="",0,IF(COUNTIFS($E$5:E562,E562,$AC$5:AC562,AC562)=1,1,0))</f>
        <v>0</v>
      </c>
      <c r="AE562" s="38" t="str">
        <f aca="false">IF(OR(E562="",AD562&lt;&gt;1),"",SUBSTITUTE(SUBSTITUTE(C562,"Auditoría ",""),"Consejo de Administración","Consejo")&amp;" – "&amp;IF(B562="","(sin fecha)",DAY(B562)&amp;" de "&amp;CHOOSE(MONTH(B562),"Enero","Febrero","Marzo","Abril","Mayo","Junio","Julio","Agosto","Septiembre","Octubre","Noviembre","Diciembre")&amp;" "&amp;YEAR(B562)))</f>
        <v/>
      </c>
      <c r="AF562" s="38" t="n">
        <f aca="false">IF(E562="",0,IF(COUNTIF($AC$5:AC562,AC562)=1,1,0))</f>
        <v>0</v>
      </c>
    </row>
    <row r="563" customFormat="false" ht="15" hidden="false" customHeight="false" outlineLevel="0" collapsed="false">
      <c r="A563" s="68"/>
      <c r="B563" s="67"/>
      <c r="C563" s="68"/>
      <c r="D563" s="68"/>
      <c r="E563" s="69"/>
      <c r="F563" s="69"/>
      <c r="G563" s="70" t="str">
        <f aca="false">IF(OR(E563="",AND($C$3="",$E$3="")),"",IF(B563="","Sin fecha",IF(AND(OR($C$3="",B563&gt;=$C$3),OR($E$3="",B563&lt;=$E$3)),"Sí","No")))</f>
        <v/>
      </c>
      <c r="H563" s="58" t="str">
        <f aca="false">IF(B563="","",YEAR(B563))</f>
        <v/>
      </c>
      <c r="I563" s="70" t="str">
        <f aca="false">IF(B563="","",IF(MONTH(B563)=1,"X",""))</f>
        <v/>
      </c>
      <c r="J563" s="70" t="str">
        <f aca="false">IF(B563="","",IF(MONTH(B563)=2,"X",""))</f>
        <v/>
      </c>
      <c r="K563" s="70" t="str">
        <f aca="false">IF(B563="","",IF(MONTH(B563)=3,"X",""))</f>
        <v/>
      </c>
      <c r="L563" s="70" t="str">
        <f aca="false">IF(B563="","",IF(MONTH(B563)=4,"X",""))</f>
        <v/>
      </c>
      <c r="M563" s="70" t="str">
        <f aca="false">IF(B563="","",IF(MONTH(B563)=5,"X",""))</f>
        <v/>
      </c>
      <c r="N563" s="70" t="str">
        <f aca="false">IF(B563="","",IF(MONTH(B563)=6,"X",""))</f>
        <v/>
      </c>
      <c r="O563" s="70" t="str">
        <f aca="false">IF(B563="","",IF(MONTH(B563)=7,"X",""))</f>
        <v/>
      </c>
      <c r="P563" s="70" t="str">
        <f aca="false">IF(B563="","",IF(MONTH(B563)=8,"X",""))</f>
        <v/>
      </c>
      <c r="Q563" s="70" t="str">
        <f aca="false">IF(B563="","",IF(MONTH(B563)=9,"X",""))</f>
        <v/>
      </c>
      <c r="R563" s="70" t="str">
        <f aca="false">IF(B563="","",IF(MONTH(B563)=10,"X",""))</f>
        <v/>
      </c>
      <c r="S563" s="70" t="str">
        <f aca="false">IF(B563="","",IF(MONTH(B563)=11,"X",""))</f>
        <v/>
      </c>
      <c r="T563" s="70" t="str">
        <f aca="false">IF(B563="","",IF(MONTH(B563)=12,"X",""))</f>
        <v/>
      </c>
      <c r="U563" s="58" t="str">
        <f aca="false">IF(E563="","",SUMIF($E$5:$E$1000,E563,$AD$5:$AD$1000))</f>
        <v/>
      </c>
      <c r="V563" s="71" t="str">
        <f aca="false">IF(E563="","",_xlfn.TEXTJOIN(" + ",TRUE(),IF(COUNTIFS($E$5:$E$1000,E563,$C$5:$C$1000,"Auditoría Interna")&gt;0,"Interna",""),IF(COUNTIFS($E$5:$E$1000,E563,$C$5:$C$1000,"Auditoría Externa")&gt;0,"Externa",""),IF(COUNTIFS($E$5:$E$1000,E563,$C$5:$C$1000,"SSF")&gt;0,"SSF",""),IF(COUNTIFS($E$5:$E$1000,E563,$C$5:$C$1000,"Comité de Supervisión")&gt;0,"Comité Sup.",""),IF(COUNTIFS($E$5:$E$1000,E563,$C$5:$C$1000,"Consejo de Administración")&gt;0,"Consejo",""),IF(COUNTIFS($E$5:$E$1000,E563,$C$5:$C$1000,"Otros")&gt;0,"Otros","")))</f>
        <v/>
      </c>
      <c r="W563" s="58" t="str">
        <f aca="false">IF(E563="","",SUMIFS($AD$5:$AD$1000,$E$5:$E$1000,E563,$AA$5:$AA$1000,AA563,$C$5:$C$1000,"&lt;&gt;"&amp;C563))</f>
        <v/>
      </c>
      <c r="X563" s="72"/>
      <c r="Y563" s="68"/>
      <c r="Z563" s="72"/>
      <c r="AA563" s="38" t="str">
        <f aca="false">IF(B563="","",YEAR(B563)*100+MONTH(B563))</f>
        <v/>
      </c>
      <c r="AB563" s="38" t="str">
        <f aca="false">IF(AND(E563&lt;&gt;"",E563=Cruce!$C$5,AD563=1),COUNTIFS($E$5:E563,E563,$AD$5:AD563,1),"")</f>
        <v/>
      </c>
      <c r="AC563" s="38" t="str">
        <f aca="false">IF(E563="","",C563&amp;"|"&amp;X563&amp;"|"&amp;IF(B563="","s/f",TEXT(B563,"yyyymmdd"))&amp;IF(OR(C563="SSF",X563="Visitas Auditoría Interna"),"|"&amp;Y563,""))</f>
        <v/>
      </c>
      <c r="AD563" s="38" t="n">
        <f aca="false">IF(E563="",0,IF(COUNTIFS($E$5:E563,E563,$AC$5:AC563,AC563)=1,1,0))</f>
        <v>0</v>
      </c>
      <c r="AE563" s="38" t="str">
        <f aca="false">IF(OR(E563="",AD563&lt;&gt;1),"",SUBSTITUTE(SUBSTITUTE(C563,"Auditoría ",""),"Consejo de Administración","Consejo")&amp;" – "&amp;IF(B563="","(sin fecha)",DAY(B563)&amp;" de "&amp;CHOOSE(MONTH(B563),"Enero","Febrero","Marzo","Abril","Mayo","Junio","Julio","Agosto","Septiembre","Octubre","Noviembre","Diciembre")&amp;" "&amp;YEAR(B563)))</f>
        <v/>
      </c>
      <c r="AF563" s="38" t="n">
        <f aca="false">IF(E563="",0,IF(COUNTIF($AC$5:AC563,AC563)=1,1,0))</f>
        <v>0</v>
      </c>
    </row>
    <row r="564" customFormat="false" ht="15" hidden="false" customHeight="false" outlineLevel="0" collapsed="false">
      <c r="A564" s="68"/>
      <c r="B564" s="67"/>
      <c r="C564" s="68"/>
      <c r="D564" s="68"/>
      <c r="E564" s="69"/>
      <c r="F564" s="69"/>
      <c r="G564" s="70" t="str">
        <f aca="false">IF(OR(E564="",AND($C$3="",$E$3="")),"",IF(B564="","Sin fecha",IF(AND(OR($C$3="",B564&gt;=$C$3),OR($E$3="",B564&lt;=$E$3)),"Sí","No")))</f>
        <v/>
      </c>
      <c r="H564" s="58" t="str">
        <f aca="false">IF(B564="","",YEAR(B564))</f>
        <v/>
      </c>
      <c r="I564" s="70" t="str">
        <f aca="false">IF(B564="","",IF(MONTH(B564)=1,"X",""))</f>
        <v/>
      </c>
      <c r="J564" s="70" t="str">
        <f aca="false">IF(B564="","",IF(MONTH(B564)=2,"X",""))</f>
        <v/>
      </c>
      <c r="K564" s="70" t="str">
        <f aca="false">IF(B564="","",IF(MONTH(B564)=3,"X",""))</f>
        <v/>
      </c>
      <c r="L564" s="70" t="str">
        <f aca="false">IF(B564="","",IF(MONTH(B564)=4,"X",""))</f>
        <v/>
      </c>
      <c r="M564" s="70" t="str">
        <f aca="false">IF(B564="","",IF(MONTH(B564)=5,"X",""))</f>
        <v/>
      </c>
      <c r="N564" s="70" t="str">
        <f aca="false">IF(B564="","",IF(MONTH(B564)=6,"X",""))</f>
        <v/>
      </c>
      <c r="O564" s="70" t="str">
        <f aca="false">IF(B564="","",IF(MONTH(B564)=7,"X",""))</f>
        <v/>
      </c>
      <c r="P564" s="70" t="str">
        <f aca="false">IF(B564="","",IF(MONTH(B564)=8,"X",""))</f>
        <v/>
      </c>
      <c r="Q564" s="70" t="str">
        <f aca="false">IF(B564="","",IF(MONTH(B564)=9,"X",""))</f>
        <v/>
      </c>
      <c r="R564" s="70" t="str">
        <f aca="false">IF(B564="","",IF(MONTH(B564)=10,"X",""))</f>
        <v/>
      </c>
      <c r="S564" s="70" t="str">
        <f aca="false">IF(B564="","",IF(MONTH(B564)=11,"X",""))</f>
        <v/>
      </c>
      <c r="T564" s="70" t="str">
        <f aca="false">IF(B564="","",IF(MONTH(B564)=12,"X",""))</f>
        <v/>
      </c>
      <c r="U564" s="58" t="str">
        <f aca="false">IF(E564="","",SUMIF($E$5:$E$1000,E564,$AD$5:$AD$1000))</f>
        <v/>
      </c>
      <c r="V564" s="71" t="str">
        <f aca="false">IF(E564="","",_xlfn.TEXTJOIN(" + ",TRUE(),IF(COUNTIFS($E$5:$E$1000,E564,$C$5:$C$1000,"Auditoría Interna")&gt;0,"Interna",""),IF(COUNTIFS($E$5:$E$1000,E564,$C$5:$C$1000,"Auditoría Externa")&gt;0,"Externa",""),IF(COUNTIFS($E$5:$E$1000,E564,$C$5:$C$1000,"SSF")&gt;0,"SSF",""),IF(COUNTIFS($E$5:$E$1000,E564,$C$5:$C$1000,"Comité de Supervisión")&gt;0,"Comité Sup.",""),IF(COUNTIFS($E$5:$E$1000,E564,$C$5:$C$1000,"Consejo de Administración")&gt;0,"Consejo",""),IF(COUNTIFS($E$5:$E$1000,E564,$C$5:$C$1000,"Otros")&gt;0,"Otros","")))</f>
        <v/>
      </c>
      <c r="W564" s="58" t="str">
        <f aca="false">IF(E564="","",SUMIFS($AD$5:$AD$1000,$E$5:$E$1000,E564,$AA$5:$AA$1000,AA564,$C$5:$C$1000,"&lt;&gt;"&amp;C564))</f>
        <v/>
      </c>
      <c r="X564" s="72"/>
      <c r="Y564" s="68"/>
      <c r="Z564" s="72"/>
      <c r="AA564" s="38" t="str">
        <f aca="false">IF(B564="","",YEAR(B564)*100+MONTH(B564))</f>
        <v/>
      </c>
      <c r="AB564" s="38" t="str">
        <f aca="false">IF(AND(E564&lt;&gt;"",E564=Cruce!$C$5,AD564=1),COUNTIFS($E$5:E564,E564,$AD$5:AD564,1),"")</f>
        <v/>
      </c>
      <c r="AC564" s="38" t="str">
        <f aca="false">IF(E564="","",C564&amp;"|"&amp;X564&amp;"|"&amp;IF(B564="","s/f",TEXT(B564,"yyyymmdd"))&amp;IF(OR(C564="SSF",X564="Visitas Auditoría Interna"),"|"&amp;Y564,""))</f>
        <v/>
      </c>
      <c r="AD564" s="38" t="n">
        <f aca="false">IF(E564="",0,IF(COUNTIFS($E$5:E564,E564,$AC$5:AC564,AC564)=1,1,0))</f>
        <v>0</v>
      </c>
      <c r="AE564" s="38" t="str">
        <f aca="false">IF(OR(E564="",AD564&lt;&gt;1),"",SUBSTITUTE(SUBSTITUTE(C564,"Auditoría ",""),"Consejo de Administración","Consejo")&amp;" – "&amp;IF(B564="","(sin fecha)",DAY(B564)&amp;" de "&amp;CHOOSE(MONTH(B564),"Enero","Febrero","Marzo","Abril","Mayo","Junio","Julio","Agosto","Septiembre","Octubre","Noviembre","Diciembre")&amp;" "&amp;YEAR(B564)))</f>
        <v/>
      </c>
      <c r="AF564" s="38" t="n">
        <f aca="false">IF(E564="",0,IF(COUNTIF($AC$5:AC564,AC564)=1,1,0))</f>
        <v>0</v>
      </c>
    </row>
    <row r="565" customFormat="false" ht="15" hidden="false" customHeight="false" outlineLevel="0" collapsed="false">
      <c r="A565" s="68"/>
      <c r="B565" s="67"/>
      <c r="C565" s="68"/>
      <c r="D565" s="68"/>
      <c r="E565" s="69"/>
      <c r="F565" s="69"/>
      <c r="G565" s="70" t="str">
        <f aca="false">IF(OR(E565="",AND($C$3="",$E$3="")),"",IF(B565="","Sin fecha",IF(AND(OR($C$3="",B565&gt;=$C$3),OR($E$3="",B565&lt;=$E$3)),"Sí","No")))</f>
        <v/>
      </c>
      <c r="H565" s="58" t="str">
        <f aca="false">IF(B565="","",YEAR(B565))</f>
        <v/>
      </c>
      <c r="I565" s="70" t="str">
        <f aca="false">IF(B565="","",IF(MONTH(B565)=1,"X",""))</f>
        <v/>
      </c>
      <c r="J565" s="70" t="str">
        <f aca="false">IF(B565="","",IF(MONTH(B565)=2,"X",""))</f>
        <v/>
      </c>
      <c r="K565" s="70" t="str">
        <f aca="false">IF(B565="","",IF(MONTH(B565)=3,"X",""))</f>
        <v/>
      </c>
      <c r="L565" s="70" t="str">
        <f aca="false">IF(B565="","",IF(MONTH(B565)=4,"X",""))</f>
        <v/>
      </c>
      <c r="M565" s="70" t="str">
        <f aca="false">IF(B565="","",IF(MONTH(B565)=5,"X",""))</f>
        <v/>
      </c>
      <c r="N565" s="70" t="str">
        <f aca="false">IF(B565="","",IF(MONTH(B565)=6,"X",""))</f>
        <v/>
      </c>
      <c r="O565" s="70" t="str">
        <f aca="false">IF(B565="","",IF(MONTH(B565)=7,"X",""))</f>
        <v/>
      </c>
      <c r="P565" s="70" t="str">
        <f aca="false">IF(B565="","",IF(MONTH(B565)=8,"X",""))</f>
        <v/>
      </c>
      <c r="Q565" s="70" t="str">
        <f aca="false">IF(B565="","",IF(MONTH(B565)=9,"X",""))</f>
        <v/>
      </c>
      <c r="R565" s="70" t="str">
        <f aca="false">IF(B565="","",IF(MONTH(B565)=10,"X",""))</f>
        <v/>
      </c>
      <c r="S565" s="70" t="str">
        <f aca="false">IF(B565="","",IF(MONTH(B565)=11,"X",""))</f>
        <v/>
      </c>
      <c r="T565" s="70" t="str">
        <f aca="false">IF(B565="","",IF(MONTH(B565)=12,"X",""))</f>
        <v/>
      </c>
      <c r="U565" s="58" t="str">
        <f aca="false">IF(E565="","",SUMIF($E$5:$E$1000,E565,$AD$5:$AD$1000))</f>
        <v/>
      </c>
      <c r="V565" s="71" t="str">
        <f aca="false">IF(E565="","",_xlfn.TEXTJOIN(" + ",TRUE(),IF(COUNTIFS($E$5:$E$1000,E565,$C$5:$C$1000,"Auditoría Interna")&gt;0,"Interna",""),IF(COUNTIFS($E$5:$E$1000,E565,$C$5:$C$1000,"Auditoría Externa")&gt;0,"Externa",""),IF(COUNTIFS($E$5:$E$1000,E565,$C$5:$C$1000,"SSF")&gt;0,"SSF",""),IF(COUNTIFS($E$5:$E$1000,E565,$C$5:$C$1000,"Comité de Supervisión")&gt;0,"Comité Sup.",""),IF(COUNTIFS($E$5:$E$1000,E565,$C$5:$C$1000,"Consejo de Administración")&gt;0,"Consejo",""),IF(COUNTIFS($E$5:$E$1000,E565,$C$5:$C$1000,"Otros")&gt;0,"Otros","")))</f>
        <v/>
      </c>
      <c r="W565" s="58" t="str">
        <f aca="false">IF(E565="","",SUMIFS($AD$5:$AD$1000,$E$5:$E$1000,E565,$AA$5:$AA$1000,AA565,$C$5:$C$1000,"&lt;&gt;"&amp;C565))</f>
        <v/>
      </c>
      <c r="X565" s="72"/>
      <c r="Y565" s="68"/>
      <c r="Z565" s="72"/>
      <c r="AA565" s="38" t="str">
        <f aca="false">IF(B565="","",YEAR(B565)*100+MONTH(B565))</f>
        <v/>
      </c>
      <c r="AB565" s="38" t="str">
        <f aca="false">IF(AND(E565&lt;&gt;"",E565=Cruce!$C$5,AD565=1),COUNTIFS($E$5:E565,E565,$AD$5:AD565,1),"")</f>
        <v/>
      </c>
      <c r="AC565" s="38" t="str">
        <f aca="false">IF(E565="","",C565&amp;"|"&amp;X565&amp;"|"&amp;IF(B565="","s/f",TEXT(B565,"yyyymmdd"))&amp;IF(OR(C565="SSF",X565="Visitas Auditoría Interna"),"|"&amp;Y565,""))</f>
        <v/>
      </c>
      <c r="AD565" s="38" t="n">
        <f aca="false">IF(E565="",0,IF(COUNTIFS($E$5:E565,E565,$AC$5:AC565,AC565)=1,1,0))</f>
        <v>0</v>
      </c>
      <c r="AE565" s="38" t="str">
        <f aca="false">IF(OR(E565="",AD565&lt;&gt;1),"",SUBSTITUTE(SUBSTITUTE(C565,"Auditoría ",""),"Consejo de Administración","Consejo")&amp;" – "&amp;IF(B565="","(sin fecha)",DAY(B565)&amp;" de "&amp;CHOOSE(MONTH(B565),"Enero","Febrero","Marzo","Abril","Mayo","Junio","Julio","Agosto","Septiembre","Octubre","Noviembre","Diciembre")&amp;" "&amp;YEAR(B565)))</f>
        <v/>
      </c>
      <c r="AF565" s="38" t="n">
        <f aca="false">IF(E565="",0,IF(COUNTIF($AC$5:AC565,AC565)=1,1,0))</f>
        <v>0</v>
      </c>
    </row>
    <row r="566" customFormat="false" ht="15" hidden="false" customHeight="false" outlineLevel="0" collapsed="false">
      <c r="A566" s="68"/>
      <c r="B566" s="67"/>
      <c r="C566" s="68"/>
      <c r="D566" s="68"/>
      <c r="E566" s="69"/>
      <c r="F566" s="69"/>
      <c r="G566" s="70" t="str">
        <f aca="false">IF(OR(E566="",AND($C$3="",$E$3="")),"",IF(B566="","Sin fecha",IF(AND(OR($C$3="",B566&gt;=$C$3),OR($E$3="",B566&lt;=$E$3)),"Sí","No")))</f>
        <v/>
      </c>
      <c r="H566" s="58" t="str">
        <f aca="false">IF(B566="","",YEAR(B566))</f>
        <v/>
      </c>
      <c r="I566" s="70" t="str">
        <f aca="false">IF(B566="","",IF(MONTH(B566)=1,"X",""))</f>
        <v/>
      </c>
      <c r="J566" s="70" t="str">
        <f aca="false">IF(B566="","",IF(MONTH(B566)=2,"X",""))</f>
        <v/>
      </c>
      <c r="K566" s="70" t="str">
        <f aca="false">IF(B566="","",IF(MONTH(B566)=3,"X",""))</f>
        <v/>
      </c>
      <c r="L566" s="70" t="str">
        <f aca="false">IF(B566="","",IF(MONTH(B566)=4,"X",""))</f>
        <v/>
      </c>
      <c r="M566" s="70" t="str">
        <f aca="false">IF(B566="","",IF(MONTH(B566)=5,"X",""))</f>
        <v/>
      </c>
      <c r="N566" s="70" t="str">
        <f aca="false">IF(B566="","",IF(MONTH(B566)=6,"X",""))</f>
        <v/>
      </c>
      <c r="O566" s="70" t="str">
        <f aca="false">IF(B566="","",IF(MONTH(B566)=7,"X",""))</f>
        <v/>
      </c>
      <c r="P566" s="70" t="str">
        <f aca="false">IF(B566="","",IF(MONTH(B566)=8,"X",""))</f>
        <v/>
      </c>
      <c r="Q566" s="70" t="str">
        <f aca="false">IF(B566="","",IF(MONTH(B566)=9,"X",""))</f>
        <v/>
      </c>
      <c r="R566" s="70" t="str">
        <f aca="false">IF(B566="","",IF(MONTH(B566)=10,"X",""))</f>
        <v/>
      </c>
      <c r="S566" s="70" t="str">
        <f aca="false">IF(B566="","",IF(MONTH(B566)=11,"X",""))</f>
        <v/>
      </c>
      <c r="T566" s="70" t="str">
        <f aca="false">IF(B566="","",IF(MONTH(B566)=12,"X",""))</f>
        <v/>
      </c>
      <c r="U566" s="58" t="str">
        <f aca="false">IF(E566="","",SUMIF($E$5:$E$1000,E566,$AD$5:$AD$1000))</f>
        <v/>
      </c>
      <c r="V566" s="71" t="str">
        <f aca="false">IF(E566="","",_xlfn.TEXTJOIN(" + ",TRUE(),IF(COUNTIFS($E$5:$E$1000,E566,$C$5:$C$1000,"Auditoría Interna")&gt;0,"Interna",""),IF(COUNTIFS($E$5:$E$1000,E566,$C$5:$C$1000,"Auditoría Externa")&gt;0,"Externa",""),IF(COUNTIFS($E$5:$E$1000,E566,$C$5:$C$1000,"SSF")&gt;0,"SSF",""),IF(COUNTIFS($E$5:$E$1000,E566,$C$5:$C$1000,"Comité de Supervisión")&gt;0,"Comité Sup.",""),IF(COUNTIFS($E$5:$E$1000,E566,$C$5:$C$1000,"Consejo de Administración")&gt;0,"Consejo",""),IF(COUNTIFS($E$5:$E$1000,E566,$C$5:$C$1000,"Otros")&gt;0,"Otros","")))</f>
        <v/>
      </c>
      <c r="W566" s="58" t="str">
        <f aca="false">IF(E566="","",SUMIFS($AD$5:$AD$1000,$E$5:$E$1000,E566,$AA$5:$AA$1000,AA566,$C$5:$C$1000,"&lt;&gt;"&amp;C566))</f>
        <v/>
      </c>
      <c r="X566" s="72"/>
      <c r="Y566" s="68"/>
      <c r="Z566" s="72"/>
      <c r="AA566" s="38" t="str">
        <f aca="false">IF(B566="","",YEAR(B566)*100+MONTH(B566))</f>
        <v/>
      </c>
      <c r="AB566" s="38" t="str">
        <f aca="false">IF(AND(E566&lt;&gt;"",E566=Cruce!$C$5,AD566=1),COUNTIFS($E$5:E566,E566,$AD$5:AD566,1),"")</f>
        <v/>
      </c>
      <c r="AC566" s="38" t="str">
        <f aca="false">IF(E566="","",C566&amp;"|"&amp;X566&amp;"|"&amp;IF(B566="","s/f",TEXT(B566,"yyyymmdd"))&amp;IF(OR(C566="SSF",X566="Visitas Auditoría Interna"),"|"&amp;Y566,""))</f>
        <v/>
      </c>
      <c r="AD566" s="38" t="n">
        <f aca="false">IF(E566="",0,IF(COUNTIFS($E$5:E566,E566,$AC$5:AC566,AC566)=1,1,0))</f>
        <v>0</v>
      </c>
      <c r="AE566" s="38" t="str">
        <f aca="false">IF(OR(E566="",AD566&lt;&gt;1),"",SUBSTITUTE(SUBSTITUTE(C566,"Auditoría ",""),"Consejo de Administración","Consejo")&amp;" – "&amp;IF(B566="","(sin fecha)",DAY(B566)&amp;" de "&amp;CHOOSE(MONTH(B566),"Enero","Febrero","Marzo","Abril","Mayo","Junio","Julio","Agosto","Septiembre","Octubre","Noviembre","Diciembre")&amp;" "&amp;YEAR(B566)))</f>
        <v/>
      </c>
      <c r="AF566" s="38" t="n">
        <f aca="false">IF(E566="",0,IF(COUNTIF($AC$5:AC566,AC566)=1,1,0))</f>
        <v>0</v>
      </c>
    </row>
    <row r="567" customFormat="false" ht="15" hidden="false" customHeight="false" outlineLevel="0" collapsed="false">
      <c r="A567" s="68"/>
      <c r="B567" s="67"/>
      <c r="C567" s="68"/>
      <c r="D567" s="68"/>
      <c r="E567" s="69"/>
      <c r="F567" s="69"/>
      <c r="G567" s="70" t="str">
        <f aca="false">IF(OR(E567="",AND($C$3="",$E$3="")),"",IF(B567="","Sin fecha",IF(AND(OR($C$3="",B567&gt;=$C$3),OR($E$3="",B567&lt;=$E$3)),"Sí","No")))</f>
        <v/>
      </c>
      <c r="H567" s="58" t="str">
        <f aca="false">IF(B567="","",YEAR(B567))</f>
        <v/>
      </c>
      <c r="I567" s="70" t="str">
        <f aca="false">IF(B567="","",IF(MONTH(B567)=1,"X",""))</f>
        <v/>
      </c>
      <c r="J567" s="70" t="str">
        <f aca="false">IF(B567="","",IF(MONTH(B567)=2,"X",""))</f>
        <v/>
      </c>
      <c r="K567" s="70" t="str">
        <f aca="false">IF(B567="","",IF(MONTH(B567)=3,"X",""))</f>
        <v/>
      </c>
      <c r="L567" s="70" t="str">
        <f aca="false">IF(B567="","",IF(MONTH(B567)=4,"X",""))</f>
        <v/>
      </c>
      <c r="M567" s="70" t="str">
        <f aca="false">IF(B567="","",IF(MONTH(B567)=5,"X",""))</f>
        <v/>
      </c>
      <c r="N567" s="70" t="str">
        <f aca="false">IF(B567="","",IF(MONTH(B567)=6,"X",""))</f>
        <v/>
      </c>
      <c r="O567" s="70" t="str">
        <f aca="false">IF(B567="","",IF(MONTH(B567)=7,"X",""))</f>
        <v/>
      </c>
      <c r="P567" s="70" t="str">
        <f aca="false">IF(B567="","",IF(MONTH(B567)=8,"X",""))</f>
        <v/>
      </c>
      <c r="Q567" s="70" t="str">
        <f aca="false">IF(B567="","",IF(MONTH(B567)=9,"X",""))</f>
        <v/>
      </c>
      <c r="R567" s="70" t="str">
        <f aca="false">IF(B567="","",IF(MONTH(B567)=10,"X",""))</f>
        <v/>
      </c>
      <c r="S567" s="70" t="str">
        <f aca="false">IF(B567="","",IF(MONTH(B567)=11,"X",""))</f>
        <v/>
      </c>
      <c r="T567" s="70" t="str">
        <f aca="false">IF(B567="","",IF(MONTH(B567)=12,"X",""))</f>
        <v/>
      </c>
      <c r="U567" s="58" t="str">
        <f aca="false">IF(E567="","",SUMIF($E$5:$E$1000,E567,$AD$5:$AD$1000))</f>
        <v/>
      </c>
      <c r="V567" s="71" t="str">
        <f aca="false">IF(E567="","",_xlfn.TEXTJOIN(" + ",TRUE(),IF(COUNTIFS($E$5:$E$1000,E567,$C$5:$C$1000,"Auditoría Interna")&gt;0,"Interna",""),IF(COUNTIFS($E$5:$E$1000,E567,$C$5:$C$1000,"Auditoría Externa")&gt;0,"Externa",""),IF(COUNTIFS($E$5:$E$1000,E567,$C$5:$C$1000,"SSF")&gt;0,"SSF",""),IF(COUNTIFS($E$5:$E$1000,E567,$C$5:$C$1000,"Comité de Supervisión")&gt;0,"Comité Sup.",""),IF(COUNTIFS($E$5:$E$1000,E567,$C$5:$C$1000,"Consejo de Administración")&gt;0,"Consejo",""),IF(COUNTIFS($E$5:$E$1000,E567,$C$5:$C$1000,"Otros")&gt;0,"Otros","")))</f>
        <v/>
      </c>
      <c r="W567" s="58" t="str">
        <f aca="false">IF(E567="","",SUMIFS($AD$5:$AD$1000,$E$5:$E$1000,E567,$AA$5:$AA$1000,AA567,$C$5:$C$1000,"&lt;&gt;"&amp;C567))</f>
        <v/>
      </c>
      <c r="X567" s="72"/>
      <c r="Y567" s="68"/>
      <c r="Z567" s="72"/>
      <c r="AA567" s="38" t="str">
        <f aca="false">IF(B567="","",YEAR(B567)*100+MONTH(B567))</f>
        <v/>
      </c>
      <c r="AB567" s="38" t="str">
        <f aca="false">IF(AND(E567&lt;&gt;"",E567=Cruce!$C$5,AD567=1),COUNTIFS($E$5:E567,E567,$AD$5:AD567,1),"")</f>
        <v/>
      </c>
      <c r="AC567" s="38" t="str">
        <f aca="false">IF(E567="","",C567&amp;"|"&amp;X567&amp;"|"&amp;IF(B567="","s/f",TEXT(B567,"yyyymmdd"))&amp;IF(OR(C567="SSF",X567="Visitas Auditoría Interna"),"|"&amp;Y567,""))</f>
        <v/>
      </c>
      <c r="AD567" s="38" t="n">
        <f aca="false">IF(E567="",0,IF(COUNTIFS($E$5:E567,E567,$AC$5:AC567,AC567)=1,1,0))</f>
        <v>0</v>
      </c>
      <c r="AE567" s="38" t="str">
        <f aca="false">IF(OR(E567="",AD567&lt;&gt;1),"",SUBSTITUTE(SUBSTITUTE(C567,"Auditoría ",""),"Consejo de Administración","Consejo")&amp;" – "&amp;IF(B567="","(sin fecha)",DAY(B567)&amp;" de "&amp;CHOOSE(MONTH(B567),"Enero","Febrero","Marzo","Abril","Mayo","Junio","Julio","Agosto","Septiembre","Octubre","Noviembre","Diciembre")&amp;" "&amp;YEAR(B567)))</f>
        <v/>
      </c>
      <c r="AF567" s="38" t="n">
        <f aca="false">IF(E567="",0,IF(COUNTIF($AC$5:AC567,AC567)=1,1,0))</f>
        <v>0</v>
      </c>
    </row>
    <row r="568" customFormat="false" ht="15" hidden="false" customHeight="false" outlineLevel="0" collapsed="false">
      <c r="A568" s="68"/>
      <c r="B568" s="67"/>
      <c r="C568" s="68"/>
      <c r="D568" s="68"/>
      <c r="E568" s="69"/>
      <c r="F568" s="69"/>
      <c r="G568" s="70" t="str">
        <f aca="false">IF(OR(E568="",AND($C$3="",$E$3="")),"",IF(B568="","Sin fecha",IF(AND(OR($C$3="",B568&gt;=$C$3),OR($E$3="",B568&lt;=$E$3)),"Sí","No")))</f>
        <v/>
      </c>
      <c r="H568" s="58" t="str">
        <f aca="false">IF(B568="","",YEAR(B568))</f>
        <v/>
      </c>
      <c r="I568" s="70" t="str">
        <f aca="false">IF(B568="","",IF(MONTH(B568)=1,"X",""))</f>
        <v/>
      </c>
      <c r="J568" s="70" t="str">
        <f aca="false">IF(B568="","",IF(MONTH(B568)=2,"X",""))</f>
        <v/>
      </c>
      <c r="K568" s="70" t="str">
        <f aca="false">IF(B568="","",IF(MONTH(B568)=3,"X",""))</f>
        <v/>
      </c>
      <c r="L568" s="70" t="str">
        <f aca="false">IF(B568="","",IF(MONTH(B568)=4,"X",""))</f>
        <v/>
      </c>
      <c r="M568" s="70" t="str">
        <f aca="false">IF(B568="","",IF(MONTH(B568)=5,"X",""))</f>
        <v/>
      </c>
      <c r="N568" s="70" t="str">
        <f aca="false">IF(B568="","",IF(MONTH(B568)=6,"X",""))</f>
        <v/>
      </c>
      <c r="O568" s="70" t="str">
        <f aca="false">IF(B568="","",IF(MONTH(B568)=7,"X",""))</f>
        <v/>
      </c>
      <c r="P568" s="70" t="str">
        <f aca="false">IF(B568="","",IF(MONTH(B568)=8,"X",""))</f>
        <v/>
      </c>
      <c r="Q568" s="70" t="str">
        <f aca="false">IF(B568="","",IF(MONTH(B568)=9,"X",""))</f>
        <v/>
      </c>
      <c r="R568" s="70" t="str">
        <f aca="false">IF(B568="","",IF(MONTH(B568)=10,"X",""))</f>
        <v/>
      </c>
      <c r="S568" s="70" t="str">
        <f aca="false">IF(B568="","",IF(MONTH(B568)=11,"X",""))</f>
        <v/>
      </c>
      <c r="T568" s="70" t="str">
        <f aca="false">IF(B568="","",IF(MONTH(B568)=12,"X",""))</f>
        <v/>
      </c>
      <c r="U568" s="58" t="str">
        <f aca="false">IF(E568="","",SUMIF($E$5:$E$1000,E568,$AD$5:$AD$1000))</f>
        <v/>
      </c>
      <c r="V568" s="71" t="str">
        <f aca="false">IF(E568="","",_xlfn.TEXTJOIN(" + ",TRUE(),IF(COUNTIFS($E$5:$E$1000,E568,$C$5:$C$1000,"Auditoría Interna")&gt;0,"Interna",""),IF(COUNTIFS($E$5:$E$1000,E568,$C$5:$C$1000,"Auditoría Externa")&gt;0,"Externa",""),IF(COUNTIFS($E$5:$E$1000,E568,$C$5:$C$1000,"SSF")&gt;0,"SSF",""),IF(COUNTIFS($E$5:$E$1000,E568,$C$5:$C$1000,"Comité de Supervisión")&gt;0,"Comité Sup.",""),IF(COUNTIFS($E$5:$E$1000,E568,$C$5:$C$1000,"Consejo de Administración")&gt;0,"Consejo",""),IF(COUNTIFS($E$5:$E$1000,E568,$C$5:$C$1000,"Otros")&gt;0,"Otros","")))</f>
        <v/>
      </c>
      <c r="W568" s="58" t="str">
        <f aca="false">IF(E568="","",SUMIFS($AD$5:$AD$1000,$E$5:$E$1000,E568,$AA$5:$AA$1000,AA568,$C$5:$C$1000,"&lt;&gt;"&amp;C568))</f>
        <v/>
      </c>
      <c r="X568" s="72"/>
      <c r="Y568" s="68"/>
      <c r="Z568" s="72"/>
      <c r="AA568" s="38" t="str">
        <f aca="false">IF(B568="","",YEAR(B568)*100+MONTH(B568))</f>
        <v/>
      </c>
      <c r="AB568" s="38" t="str">
        <f aca="false">IF(AND(E568&lt;&gt;"",E568=Cruce!$C$5,AD568=1),COUNTIFS($E$5:E568,E568,$AD$5:AD568,1),"")</f>
        <v/>
      </c>
      <c r="AC568" s="38" t="str">
        <f aca="false">IF(E568="","",C568&amp;"|"&amp;X568&amp;"|"&amp;IF(B568="","s/f",TEXT(B568,"yyyymmdd"))&amp;IF(OR(C568="SSF",X568="Visitas Auditoría Interna"),"|"&amp;Y568,""))</f>
        <v/>
      </c>
      <c r="AD568" s="38" t="n">
        <f aca="false">IF(E568="",0,IF(COUNTIFS($E$5:E568,E568,$AC$5:AC568,AC568)=1,1,0))</f>
        <v>0</v>
      </c>
      <c r="AE568" s="38" t="str">
        <f aca="false">IF(OR(E568="",AD568&lt;&gt;1),"",SUBSTITUTE(SUBSTITUTE(C568,"Auditoría ",""),"Consejo de Administración","Consejo")&amp;" – "&amp;IF(B568="","(sin fecha)",DAY(B568)&amp;" de "&amp;CHOOSE(MONTH(B568),"Enero","Febrero","Marzo","Abril","Mayo","Junio","Julio","Agosto","Septiembre","Octubre","Noviembre","Diciembre")&amp;" "&amp;YEAR(B568)))</f>
        <v/>
      </c>
      <c r="AF568" s="38" t="n">
        <f aca="false">IF(E568="",0,IF(COUNTIF($AC$5:AC568,AC568)=1,1,0))</f>
        <v>0</v>
      </c>
    </row>
    <row r="569" customFormat="false" ht="15" hidden="false" customHeight="false" outlineLevel="0" collapsed="false">
      <c r="A569" s="68"/>
      <c r="B569" s="67"/>
      <c r="C569" s="68"/>
      <c r="D569" s="68"/>
      <c r="E569" s="69"/>
      <c r="F569" s="69"/>
      <c r="G569" s="70" t="str">
        <f aca="false">IF(OR(E569="",AND($C$3="",$E$3="")),"",IF(B569="","Sin fecha",IF(AND(OR($C$3="",B569&gt;=$C$3),OR($E$3="",B569&lt;=$E$3)),"Sí","No")))</f>
        <v/>
      </c>
      <c r="H569" s="58" t="str">
        <f aca="false">IF(B569="","",YEAR(B569))</f>
        <v/>
      </c>
      <c r="I569" s="70" t="str">
        <f aca="false">IF(B569="","",IF(MONTH(B569)=1,"X",""))</f>
        <v/>
      </c>
      <c r="J569" s="70" t="str">
        <f aca="false">IF(B569="","",IF(MONTH(B569)=2,"X",""))</f>
        <v/>
      </c>
      <c r="K569" s="70" t="str">
        <f aca="false">IF(B569="","",IF(MONTH(B569)=3,"X",""))</f>
        <v/>
      </c>
      <c r="L569" s="70" t="str">
        <f aca="false">IF(B569="","",IF(MONTH(B569)=4,"X",""))</f>
        <v/>
      </c>
      <c r="M569" s="70" t="str">
        <f aca="false">IF(B569="","",IF(MONTH(B569)=5,"X",""))</f>
        <v/>
      </c>
      <c r="N569" s="70" t="str">
        <f aca="false">IF(B569="","",IF(MONTH(B569)=6,"X",""))</f>
        <v/>
      </c>
      <c r="O569" s="70" t="str">
        <f aca="false">IF(B569="","",IF(MONTH(B569)=7,"X",""))</f>
        <v/>
      </c>
      <c r="P569" s="70" t="str">
        <f aca="false">IF(B569="","",IF(MONTH(B569)=8,"X",""))</f>
        <v/>
      </c>
      <c r="Q569" s="70" t="str">
        <f aca="false">IF(B569="","",IF(MONTH(B569)=9,"X",""))</f>
        <v/>
      </c>
      <c r="R569" s="70" t="str">
        <f aca="false">IF(B569="","",IF(MONTH(B569)=10,"X",""))</f>
        <v/>
      </c>
      <c r="S569" s="70" t="str">
        <f aca="false">IF(B569="","",IF(MONTH(B569)=11,"X",""))</f>
        <v/>
      </c>
      <c r="T569" s="70" t="str">
        <f aca="false">IF(B569="","",IF(MONTH(B569)=12,"X",""))</f>
        <v/>
      </c>
      <c r="U569" s="58" t="str">
        <f aca="false">IF(E569="","",SUMIF($E$5:$E$1000,E569,$AD$5:$AD$1000))</f>
        <v/>
      </c>
      <c r="V569" s="71" t="str">
        <f aca="false">IF(E569="","",_xlfn.TEXTJOIN(" + ",TRUE(),IF(COUNTIFS($E$5:$E$1000,E569,$C$5:$C$1000,"Auditoría Interna")&gt;0,"Interna",""),IF(COUNTIFS($E$5:$E$1000,E569,$C$5:$C$1000,"Auditoría Externa")&gt;0,"Externa",""),IF(COUNTIFS($E$5:$E$1000,E569,$C$5:$C$1000,"SSF")&gt;0,"SSF",""),IF(COUNTIFS($E$5:$E$1000,E569,$C$5:$C$1000,"Comité de Supervisión")&gt;0,"Comité Sup.",""),IF(COUNTIFS($E$5:$E$1000,E569,$C$5:$C$1000,"Consejo de Administración")&gt;0,"Consejo",""),IF(COUNTIFS($E$5:$E$1000,E569,$C$5:$C$1000,"Otros")&gt;0,"Otros","")))</f>
        <v/>
      </c>
      <c r="W569" s="58" t="str">
        <f aca="false">IF(E569="","",SUMIFS($AD$5:$AD$1000,$E$5:$E$1000,E569,$AA$5:$AA$1000,AA569,$C$5:$C$1000,"&lt;&gt;"&amp;C569))</f>
        <v/>
      </c>
      <c r="X569" s="72"/>
      <c r="Y569" s="68"/>
      <c r="Z569" s="72"/>
      <c r="AA569" s="38" t="str">
        <f aca="false">IF(B569="","",YEAR(B569)*100+MONTH(B569))</f>
        <v/>
      </c>
      <c r="AB569" s="38" t="str">
        <f aca="false">IF(AND(E569&lt;&gt;"",E569=Cruce!$C$5,AD569=1),COUNTIFS($E$5:E569,E569,$AD$5:AD569,1),"")</f>
        <v/>
      </c>
      <c r="AC569" s="38" t="str">
        <f aca="false">IF(E569="","",C569&amp;"|"&amp;X569&amp;"|"&amp;IF(B569="","s/f",TEXT(B569,"yyyymmdd"))&amp;IF(OR(C569="SSF",X569="Visitas Auditoría Interna"),"|"&amp;Y569,""))</f>
        <v/>
      </c>
      <c r="AD569" s="38" t="n">
        <f aca="false">IF(E569="",0,IF(COUNTIFS($E$5:E569,E569,$AC$5:AC569,AC569)=1,1,0))</f>
        <v>0</v>
      </c>
      <c r="AE569" s="38" t="str">
        <f aca="false">IF(OR(E569="",AD569&lt;&gt;1),"",SUBSTITUTE(SUBSTITUTE(C569,"Auditoría ",""),"Consejo de Administración","Consejo")&amp;" – "&amp;IF(B569="","(sin fecha)",DAY(B569)&amp;" de "&amp;CHOOSE(MONTH(B569),"Enero","Febrero","Marzo","Abril","Mayo","Junio","Julio","Agosto","Septiembre","Octubre","Noviembre","Diciembre")&amp;" "&amp;YEAR(B569)))</f>
        <v/>
      </c>
      <c r="AF569" s="38" t="n">
        <f aca="false">IF(E569="",0,IF(COUNTIF($AC$5:AC569,AC569)=1,1,0))</f>
        <v>0</v>
      </c>
    </row>
    <row r="570" customFormat="false" ht="15" hidden="false" customHeight="false" outlineLevel="0" collapsed="false">
      <c r="A570" s="68"/>
      <c r="B570" s="67"/>
      <c r="C570" s="68"/>
      <c r="D570" s="68"/>
      <c r="E570" s="69"/>
      <c r="F570" s="69"/>
      <c r="G570" s="70" t="str">
        <f aca="false">IF(OR(E570="",AND($C$3="",$E$3="")),"",IF(B570="","Sin fecha",IF(AND(OR($C$3="",B570&gt;=$C$3),OR($E$3="",B570&lt;=$E$3)),"Sí","No")))</f>
        <v/>
      </c>
      <c r="H570" s="58" t="str">
        <f aca="false">IF(B570="","",YEAR(B570))</f>
        <v/>
      </c>
      <c r="I570" s="70" t="str">
        <f aca="false">IF(B570="","",IF(MONTH(B570)=1,"X",""))</f>
        <v/>
      </c>
      <c r="J570" s="70" t="str">
        <f aca="false">IF(B570="","",IF(MONTH(B570)=2,"X",""))</f>
        <v/>
      </c>
      <c r="K570" s="70" t="str">
        <f aca="false">IF(B570="","",IF(MONTH(B570)=3,"X",""))</f>
        <v/>
      </c>
      <c r="L570" s="70" t="str">
        <f aca="false">IF(B570="","",IF(MONTH(B570)=4,"X",""))</f>
        <v/>
      </c>
      <c r="M570" s="70" t="str">
        <f aca="false">IF(B570="","",IF(MONTH(B570)=5,"X",""))</f>
        <v/>
      </c>
      <c r="N570" s="70" t="str">
        <f aca="false">IF(B570="","",IF(MONTH(B570)=6,"X",""))</f>
        <v/>
      </c>
      <c r="O570" s="70" t="str">
        <f aca="false">IF(B570="","",IF(MONTH(B570)=7,"X",""))</f>
        <v/>
      </c>
      <c r="P570" s="70" t="str">
        <f aca="false">IF(B570="","",IF(MONTH(B570)=8,"X",""))</f>
        <v/>
      </c>
      <c r="Q570" s="70" t="str">
        <f aca="false">IF(B570="","",IF(MONTH(B570)=9,"X",""))</f>
        <v/>
      </c>
      <c r="R570" s="70" t="str">
        <f aca="false">IF(B570="","",IF(MONTH(B570)=10,"X",""))</f>
        <v/>
      </c>
      <c r="S570" s="70" t="str">
        <f aca="false">IF(B570="","",IF(MONTH(B570)=11,"X",""))</f>
        <v/>
      </c>
      <c r="T570" s="70" t="str">
        <f aca="false">IF(B570="","",IF(MONTH(B570)=12,"X",""))</f>
        <v/>
      </c>
      <c r="U570" s="58" t="str">
        <f aca="false">IF(E570="","",SUMIF($E$5:$E$1000,E570,$AD$5:$AD$1000))</f>
        <v/>
      </c>
      <c r="V570" s="71" t="str">
        <f aca="false">IF(E570="","",_xlfn.TEXTJOIN(" + ",TRUE(),IF(COUNTIFS($E$5:$E$1000,E570,$C$5:$C$1000,"Auditoría Interna")&gt;0,"Interna",""),IF(COUNTIFS($E$5:$E$1000,E570,$C$5:$C$1000,"Auditoría Externa")&gt;0,"Externa",""),IF(COUNTIFS($E$5:$E$1000,E570,$C$5:$C$1000,"SSF")&gt;0,"SSF",""),IF(COUNTIFS($E$5:$E$1000,E570,$C$5:$C$1000,"Comité de Supervisión")&gt;0,"Comité Sup.",""),IF(COUNTIFS($E$5:$E$1000,E570,$C$5:$C$1000,"Consejo de Administración")&gt;0,"Consejo",""),IF(COUNTIFS($E$5:$E$1000,E570,$C$5:$C$1000,"Otros")&gt;0,"Otros","")))</f>
        <v/>
      </c>
      <c r="W570" s="58" t="str">
        <f aca="false">IF(E570="","",SUMIFS($AD$5:$AD$1000,$E$5:$E$1000,E570,$AA$5:$AA$1000,AA570,$C$5:$C$1000,"&lt;&gt;"&amp;C570))</f>
        <v/>
      </c>
      <c r="X570" s="72"/>
      <c r="Y570" s="68"/>
      <c r="Z570" s="72"/>
      <c r="AA570" s="38" t="str">
        <f aca="false">IF(B570="","",YEAR(B570)*100+MONTH(B570))</f>
        <v/>
      </c>
      <c r="AB570" s="38" t="str">
        <f aca="false">IF(AND(E570&lt;&gt;"",E570=Cruce!$C$5,AD570=1),COUNTIFS($E$5:E570,E570,$AD$5:AD570,1),"")</f>
        <v/>
      </c>
      <c r="AC570" s="38" t="str">
        <f aca="false">IF(E570="","",C570&amp;"|"&amp;X570&amp;"|"&amp;IF(B570="","s/f",TEXT(B570,"yyyymmdd"))&amp;IF(OR(C570="SSF",X570="Visitas Auditoría Interna"),"|"&amp;Y570,""))</f>
        <v/>
      </c>
      <c r="AD570" s="38" t="n">
        <f aca="false">IF(E570="",0,IF(COUNTIFS($E$5:E570,E570,$AC$5:AC570,AC570)=1,1,0))</f>
        <v>0</v>
      </c>
      <c r="AE570" s="38" t="str">
        <f aca="false">IF(OR(E570="",AD570&lt;&gt;1),"",SUBSTITUTE(SUBSTITUTE(C570,"Auditoría ",""),"Consejo de Administración","Consejo")&amp;" – "&amp;IF(B570="","(sin fecha)",DAY(B570)&amp;" de "&amp;CHOOSE(MONTH(B570),"Enero","Febrero","Marzo","Abril","Mayo","Junio","Julio","Agosto","Septiembre","Octubre","Noviembre","Diciembre")&amp;" "&amp;YEAR(B570)))</f>
        <v/>
      </c>
      <c r="AF570" s="38" t="n">
        <f aca="false">IF(E570="",0,IF(COUNTIF($AC$5:AC570,AC570)=1,1,0))</f>
        <v>0</v>
      </c>
    </row>
    <row r="571" customFormat="false" ht="15" hidden="false" customHeight="false" outlineLevel="0" collapsed="false">
      <c r="A571" s="68"/>
      <c r="B571" s="67"/>
      <c r="C571" s="68"/>
      <c r="D571" s="68"/>
      <c r="E571" s="69"/>
      <c r="F571" s="69"/>
      <c r="G571" s="70" t="str">
        <f aca="false">IF(OR(E571="",AND($C$3="",$E$3="")),"",IF(B571="","Sin fecha",IF(AND(OR($C$3="",B571&gt;=$C$3),OR($E$3="",B571&lt;=$E$3)),"Sí","No")))</f>
        <v/>
      </c>
      <c r="H571" s="58" t="str">
        <f aca="false">IF(B571="","",YEAR(B571))</f>
        <v/>
      </c>
      <c r="I571" s="70" t="str">
        <f aca="false">IF(B571="","",IF(MONTH(B571)=1,"X",""))</f>
        <v/>
      </c>
      <c r="J571" s="70" t="str">
        <f aca="false">IF(B571="","",IF(MONTH(B571)=2,"X",""))</f>
        <v/>
      </c>
      <c r="K571" s="70" t="str">
        <f aca="false">IF(B571="","",IF(MONTH(B571)=3,"X",""))</f>
        <v/>
      </c>
      <c r="L571" s="70" t="str">
        <f aca="false">IF(B571="","",IF(MONTH(B571)=4,"X",""))</f>
        <v/>
      </c>
      <c r="M571" s="70" t="str">
        <f aca="false">IF(B571="","",IF(MONTH(B571)=5,"X",""))</f>
        <v/>
      </c>
      <c r="N571" s="70" t="str">
        <f aca="false">IF(B571="","",IF(MONTH(B571)=6,"X",""))</f>
        <v/>
      </c>
      <c r="O571" s="70" t="str">
        <f aca="false">IF(B571="","",IF(MONTH(B571)=7,"X",""))</f>
        <v/>
      </c>
      <c r="P571" s="70" t="str">
        <f aca="false">IF(B571="","",IF(MONTH(B571)=8,"X",""))</f>
        <v/>
      </c>
      <c r="Q571" s="70" t="str">
        <f aca="false">IF(B571="","",IF(MONTH(B571)=9,"X",""))</f>
        <v/>
      </c>
      <c r="R571" s="70" t="str">
        <f aca="false">IF(B571="","",IF(MONTH(B571)=10,"X",""))</f>
        <v/>
      </c>
      <c r="S571" s="70" t="str">
        <f aca="false">IF(B571="","",IF(MONTH(B571)=11,"X",""))</f>
        <v/>
      </c>
      <c r="T571" s="70" t="str">
        <f aca="false">IF(B571="","",IF(MONTH(B571)=12,"X",""))</f>
        <v/>
      </c>
      <c r="U571" s="58" t="str">
        <f aca="false">IF(E571="","",SUMIF($E$5:$E$1000,E571,$AD$5:$AD$1000))</f>
        <v/>
      </c>
      <c r="V571" s="71" t="str">
        <f aca="false">IF(E571="","",_xlfn.TEXTJOIN(" + ",TRUE(),IF(COUNTIFS($E$5:$E$1000,E571,$C$5:$C$1000,"Auditoría Interna")&gt;0,"Interna",""),IF(COUNTIFS($E$5:$E$1000,E571,$C$5:$C$1000,"Auditoría Externa")&gt;0,"Externa",""),IF(COUNTIFS($E$5:$E$1000,E571,$C$5:$C$1000,"SSF")&gt;0,"SSF",""),IF(COUNTIFS($E$5:$E$1000,E571,$C$5:$C$1000,"Comité de Supervisión")&gt;0,"Comité Sup.",""),IF(COUNTIFS($E$5:$E$1000,E571,$C$5:$C$1000,"Consejo de Administración")&gt;0,"Consejo",""),IF(COUNTIFS($E$5:$E$1000,E571,$C$5:$C$1000,"Otros")&gt;0,"Otros","")))</f>
        <v/>
      </c>
      <c r="W571" s="58" t="str">
        <f aca="false">IF(E571="","",SUMIFS($AD$5:$AD$1000,$E$5:$E$1000,E571,$AA$5:$AA$1000,AA571,$C$5:$C$1000,"&lt;&gt;"&amp;C571))</f>
        <v/>
      </c>
      <c r="X571" s="72"/>
      <c r="Y571" s="68"/>
      <c r="Z571" s="72"/>
      <c r="AA571" s="38" t="str">
        <f aca="false">IF(B571="","",YEAR(B571)*100+MONTH(B571))</f>
        <v/>
      </c>
      <c r="AB571" s="38" t="str">
        <f aca="false">IF(AND(E571&lt;&gt;"",E571=Cruce!$C$5,AD571=1),COUNTIFS($E$5:E571,E571,$AD$5:AD571,1),"")</f>
        <v/>
      </c>
      <c r="AC571" s="38" t="str">
        <f aca="false">IF(E571="","",C571&amp;"|"&amp;X571&amp;"|"&amp;IF(B571="","s/f",TEXT(B571,"yyyymmdd"))&amp;IF(OR(C571="SSF",X571="Visitas Auditoría Interna"),"|"&amp;Y571,""))</f>
        <v/>
      </c>
      <c r="AD571" s="38" t="n">
        <f aca="false">IF(E571="",0,IF(COUNTIFS($E$5:E571,E571,$AC$5:AC571,AC571)=1,1,0))</f>
        <v>0</v>
      </c>
      <c r="AE571" s="38" t="str">
        <f aca="false">IF(OR(E571="",AD571&lt;&gt;1),"",SUBSTITUTE(SUBSTITUTE(C571,"Auditoría ",""),"Consejo de Administración","Consejo")&amp;" – "&amp;IF(B571="","(sin fecha)",DAY(B571)&amp;" de "&amp;CHOOSE(MONTH(B571),"Enero","Febrero","Marzo","Abril","Mayo","Junio","Julio","Agosto","Septiembre","Octubre","Noviembre","Diciembre")&amp;" "&amp;YEAR(B571)))</f>
        <v/>
      </c>
      <c r="AF571" s="38" t="n">
        <f aca="false">IF(E571="",0,IF(COUNTIF($AC$5:AC571,AC571)=1,1,0))</f>
        <v>0</v>
      </c>
    </row>
    <row r="572" customFormat="false" ht="15" hidden="false" customHeight="false" outlineLevel="0" collapsed="false">
      <c r="A572" s="68"/>
      <c r="B572" s="67"/>
      <c r="C572" s="68"/>
      <c r="D572" s="68"/>
      <c r="E572" s="69"/>
      <c r="F572" s="69"/>
      <c r="G572" s="70" t="str">
        <f aca="false">IF(OR(E572="",AND($C$3="",$E$3="")),"",IF(B572="","Sin fecha",IF(AND(OR($C$3="",B572&gt;=$C$3),OR($E$3="",B572&lt;=$E$3)),"Sí","No")))</f>
        <v/>
      </c>
      <c r="H572" s="58" t="str">
        <f aca="false">IF(B572="","",YEAR(B572))</f>
        <v/>
      </c>
      <c r="I572" s="70" t="str">
        <f aca="false">IF(B572="","",IF(MONTH(B572)=1,"X",""))</f>
        <v/>
      </c>
      <c r="J572" s="70" t="str">
        <f aca="false">IF(B572="","",IF(MONTH(B572)=2,"X",""))</f>
        <v/>
      </c>
      <c r="K572" s="70" t="str">
        <f aca="false">IF(B572="","",IF(MONTH(B572)=3,"X",""))</f>
        <v/>
      </c>
      <c r="L572" s="70" t="str">
        <f aca="false">IF(B572="","",IF(MONTH(B572)=4,"X",""))</f>
        <v/>
      </c>
      <c r="M572" s="70" t="str">
        <f aca="false">IF(B572="","",IF(MONTH(B572)=5,"X",""))</f>
        <v/>
      </c>
      <c r="N572" s="70" t="str">
        <f aca="false">IF(B572="","",IF(MONTH(B572)=6,"X",""))</f>
        <v/>
      </c>
      <c r="O572" s="70" t="str">
        <f aca="false">IF(B572="","",IF(MONTH(B572)=7,"X",""))</f>
        <v/>
      </c>
      <c r="P572" s="70" t="str">
        <f aca="false">IF(B572="","",IF(MONTH(B572)=8,"X",""))</f>
        <v/>
      </c>
      <c r="Q572" s="70" t="str">
        <f aca="false">IF(B572="","",IF(MONTH(B572)=9,"X",""))</f>
        <v/>
      </c>
      <c r="R572" s="70" t="str">
        <f aca="false">IF(B572="","",IF(MONTH(B572)=10,"X",""))</f>
        <v/>
      </c>
      <c r="S572" s="70" t="str">
        <f aca="false">IF(B572="","",IF(MONTH(B572)=11,"X",""))</f>
        <v/>
      </c>
      <c r="T572" s="70" t="str">
        <f aca="false">IF(B572="","",IF(MONTH(B572)=12,"X",""))</f>
        <v/>
      </c>
      <c r="U572" s="58" t="str">
        <f aca="false">IF(E572="","",SUMIF($E$5:$E$1000,E572,$AD$5:$AD$1000))</f>
        <v/>
      </c>
      <c r="V572" s="71" t="str">
        <f aca="false">IF(E572="","",_xlfn.TEXTJOIN(" + ",TRUE(),IF(COUNTIFS($E$5:$E$1000,E572,$C$5:$C$1000,"Auditoría Interna")&gt;0,"Interna",""),IF(COUNTIFS($E$5:$E$1000,E572,$C$5:$C$1000,"Auditoría Externa")&gt;0,"Externa",""),IF(COUNTIFS($E$5:$E$1000,E572,$C$5:$C$1000,"SSF")&gt;0,"SSF",""),IF(COUNTIFS($E$5:$E$1000,E572,$C$5:$C$1000,"Comité de Supervisión")&gt;0,"Comité Sup.",""),IF(COUNTIFS($E$5:$E$1000,E572,$C$5:$C$1000,"Consejo de Administración")&gt;0,"Consejo",""),IF(COUNTIFS($E$5:$E$1000,E572,$C$5:$C$1000,"Otros")&gt;0,"Otros","")))</f>
        <v/>
      </c>
      <c r="W572" s="58" t="str">
        <f aca="false">IF(E572="","",SUMIFS($AD$5:$AD$1000,$E$5:$E$1000,E572,$AA$5:$AA$1000,AA572,$C$5:$C$1000,"&lt;&gt;"&amp;C572))</f>
        <v/>
      </c>
      <c r="X572" s="72"/>
      <c r="Y572" s="68"/>
      <c r="Z572" s="72"/>
      <c r="AA572" s="38" t="str">
        <f aca="false">IF(B572="","",YEAR(B572)*100+MONTH(B572))</f>
        <v/>
      </c>
      <c r="AB572" s="38" t="str">
        <f aca="false">IF(AND(E572&lt;&gt;"",E572=Cruce!$C$5,AD572=1),COUNTIFS($E$5:E572,E572,$AD$5:AD572,1),"")</f>
        <v/>
      </c>
      <c r="AC572" s="38" t="str">
        <f aca="false">IF(E572="","",C572&amp;"|"&amp;X572&amp;"|"&amp;IF(B572="","s/f",TEXT(B572,"yyyymmdd"))&amp;IF(OR(C572="SSF",X572="Visitas Auditoría Interna"),"|"&amp;Y572,""))</f>
        <v/>
      </c>
      <c r="AD572" s="38" t="n">
        <f aca="false">IF(E572="",0,IF(COUNTIFS($E$5:E572,E572,$AC$5:AC572,AC572)=1,1,0))</f>
        <v>0</v>
      </c>
      <c r="AE572" s="38" t="str">
        <f aca="false">IF(OR(E572="",AD572&lt;&gt;1),"",SUBSTITUTE(SUBSTITUTE(C572,"Auditoría ",""),"Consejo de Administración","Consejo")&amp;" – "&amp;IF(B572="","(sin fecha)",DAY(B572)&amp;" de "&amp;CHOOSE(MONTH(B572),"Enero","Febrero","Marzo","Abril","Mayo","Junio","Julio","Agosto","Septiembre","Octubre","Noviembre","Diciembre")&amp;" "&amp;YEAR(B572)))</f>
        <v/>
      </c>
      <c r="AF572" s="38" t="n">
        <f aca="false">IF(E572="",0,IF(COUNTIF($AC$5:AC572,AC572)=1,1,0))</f>
        <v>0</v>
      </c>
    </row>
    <row r="573" customFormat="false" ht="15" hidden="false" customHeight="false" outlineLevel="0" collapsed="false">
      <c r="A573" s="68"/>
      <c r="B573" s="67"/>
      <c r="C573" s="68"/>
      <c r="D573" s="68"/>
      <c r="E573" s="69"/>
      <c r="F573" s="69"/>
      <c r="G573" s="70" t="str">
        <f aca="false">IF(OR(E573="",AND($C$3="",$E$3="")),"",IF(B573="","Sin fecha",IF(AND(OR($C$3="",B573&gt;=$C$3),OR($E$3="",B573&lt;=$E$3)),"Sí","No")))</f>
        <v/>
      </c>
      <c r="H573" s="58" t="str">
        <f aca="false">IF(B573="","",YEAR(B573))</f>
        <v/>
      </c>
      <c r="I573" s="70" t="str">
        <f aca="false">IF(B573="","",IF(MONTH(B573)=1,"X",""))</f>
        <v/>
      </c>
      <c r="J573" s="70" t="str">
        <f aca="false">IF(B573="","",IF(MONTH(B573)=2,"X",""))</f>
        <v/>
      </c>
      <c r="K573" s="70" t="str">
        <f aca="false">IF(B573="","",IF(MONTH(B573)=3,"X",""))</f>
        <v/>
      </c>
      <c r="L573" s="70" t="str">
        <f aca="false">IF(B573="","",IF(MONTH(B573)=4,"X",""))</f>
        <v/>
      </c>
      <c r="M573" s="70" t="str">
        <f aca="false">IF(B573="","",IF(MONTH(B573)=5,"X",""))</f>
        <v/>
      </c>
      <c r="N573" s="70" t="str">
        <f aca="false">IF(B573="","",IF(MONTH(B573)=6,"X",""))</f>
        <v/>
      </c>
      <c r="O573" s="70" t="str">
        <f aca="false">IF(B573="","",IF(MONTH(B573)=7,"X",""))</f>
        <v/>
      </c>
      <c r="P573" s="70" t="str">
        <f aca="false">IF(B573="","",IF(MONTH(B573)=8,"X",""))</f>
        <v/>
      </c>
      <c r="Q573" s="70" t="str">
        <f aca="false">IF(B573="","",IF(MONTH(B573)=9,"X",""))</f>
        <v/>
      </c>
      <c r="R573" s="70" t="str">
        <f aca="false">IF(B573="","",IF(MONTH(B573)=10,"X",""))</f>
        <v/>
      </c>
      <c r="S573" s="70" t="str">
        <f aca="false">IF(B573="","",IF(MONTH(B573)=11,"X",""))</f>
        <v/>
      </c>
      <c r="T573" s="70" t="str">
        <f aca="false">IF(B573="","",IF(MONTH(B573)=12,"X",""))</f>
        <v/>
      </c>
      <c r="U573" s="58" t="str">
        <f aca="false">IF(E573="","",SUMIF($E$5:$E$1000,E573,$AD$5:$AD$1000))</f>
        <v/>
      </c>
      <c r="V573" s="71" t="str">
        <f aca="false">IF(E573="","",_xlfn.TEXTJOIN(" + ",TRUE(),IF(COUNTIFS($E$5:$E$1000,E573,$C$5:$C$1000,"Auditoría Interna")&gt;0,"Interna",""),IF(COUNTIFS($E$5:$E$1000,E573,$C$5:$C$1000,"Auditoría Externa")&gt;0,"Externa",""),IF(COUNTIFS($E$5:$E$1000,E573,$C$5:$C$1000,"SSF")&gt;0,"SSF",""),IF(COUNTIFS($E$5:$E$1000,E573,$C$5:$C$1000,"Comité de Supervisión")&gt;0,"Comité Sup.",""),IF(COUNTIFS($E$5:$E$1000,E573,$C$5:$C$1000,"Consejo de Administración")&gt;0,"Consejo",""),IF(COUNTIFS($E$5:$E$1000,E573,$C$5:$C$1000,"Otros")&gt;0,"Otros","")))</f>
        <v/>
      </c>
      <c r="W573" s="58" t="str">
        <f aca="false">IF(E573="","",SUMIFS($AD$5:$AD$1000,$E$5:$E$1000,E573,$AA$5:$AA$1000,AA573,$C$5:$C$1000,"&lt;&gt;"&amp;C573))</f>
        <v/>
      </c>
      <c r="X573" s="72"/>
      <c r="Y573" s="68"/>
      <c r="Z573" s="72"/>
      <c r="AA573" s="38" t="str">
        <f aca="false">IF(B573="","",YEAR(B573)*100+MONTH(B573))</f>
        <v/>
      </c>
      <c r="AB573" s="38" t="str">
        <f aca="false">IF(AND(E573&lt;&gt;"",E573=Cruce!$C$5,AD573=1),COUNTIFS($E$5:E573,E573,$AD$5:AD573,1),"")</f>
        <v/>
      </c>
      <c r="AC573" s="38" t="str">
        <f aca="false">IF(E573="","",C573&amp;"|"&amp;X573&amp;"|"&amp;IF(B573="","s/f",TEXT(B573,"yyyymmdd"))&amp;IF(OR(C573="SSF",X573="Visitas Auditoría Interna"),"|"&amp;Y573,""))</f>
        <v/>
      </c>
      <c r="AD573" s="38" t="n">
        <f aca="false">IF(E573="",0,IF(COUNTIFS($E$5:E573,E573,$AC$5:AC573,AC573)=1,1,0))</f>
        <v>0</v>
      </c>
      <c r="AE573" s="38" t="str">
        <f aca="false">IF(OR(E573="",AD573&lt;&gt;1),"",SUBSTITUTE(SUBSTITUTE(C573,"Auditoría ",""),"Consejo de Administración","Consejo")&amp;" – "&amp;IF(B573="","(sin fecha)",DAY(B573)&amp;" de "&amp;CHOOSE(MONTH(B573),"Enero","Febrero","Marzo","Abril","Mayo","Junio","Julio","Agosto","Septiembre","Octubre","Noviembre","Diciembre")&amp;" "&amp;YEAR(B573)))</f>
        <v/>
      </c>
      <c r="AF573" s="38" t="n">
        <f aca="false">IF(E573="",0,IF(COUNTIF($AC$5:AC573,AC573)=1,1,0))</f>
        <v>0</v>
      </c>
    </row>
    <row r="574" customFormat="false" ht="15" hidden="false" customHeight="false" outlineLevel="0" collapsed="false">
      <c r="A574" s="68"/>
      <c r="B574" s="67"/>
      <c r="C574" s="68"/>
      <c r="D574" s="68"/>
      <c r="E574" s="69"/>
      <c r="F574" s="69"/>
      <c r="G574" s="70" t="str">
        <f aca="false">IF(OR(E574="",AND($C$3="",$E$3="")),"",IF(B574="","Sin fecha",IF(AND(OR($C$3="",B574&gt;=$C$3),OR($E$3="",B574&lt;=$E$3)),"Sí","No")))</f>
        <v/>
      </c>
      <c r="H574" s="58" t="str">
        <f aca="false">IF(B574="","",YEAR(B574))</f>
        <v/>
      </c>
      <c r="I574" s="70" t="str">
        <f aca="false">IF(B574="","",IF(MONTH(B574)=1,"X",""))</f>
        <v/>
      </c>
      <c r="J574" s="70" t="str">
        <f aca="false">IF(B574="","",IF(MONTH(B574)=2,"X",""))</f>
        <v/>
      </c>
      <c r="K574" s="70" t="str">
        <f aca="false">IF(B574="","",IF(MONTH(B574)=3,"X",""))</f>
        <v/>
      </c>
      <c r="L574" s="70" t="str">
        <f aca="false">IF(B574="","",IF(MONTH(B574)=4,"X",""))</f>
        <v/>
      </c>
      <c r="M574" s="70" t="str">
        <f aca="false">IF(B574="","",IF(MONTH(B574)=5,"X",""))</f>
        <v/>
      </c>
      <c r="N574" s="70" t="str">
        <f aca="false">IF(B574="","",IF(MONTH(B574)=6,"X",""))</f>
        <v/>
      </c>
      <c r="O574" s="70" t="str">
        <f aca="false">IF(B574="","",IF(MONTH(B574)=7,"X",""))</f>
        <v/>
      </c>
      <c r="P574" s="70" t="str">
        <f aca="false">IF(B574="","",IF(MONTH(B574)=8,"X",""))</f>
        <v/>
      </c>
      <c r="Q574" s="70" t="str">
        <f aca="false">IF(B574="","",IF(MONTH(B574)=9,"X",""))</f>
        <v/>
      </c>
      <c r="R574" s="70" t="str">
        <f aca="false">IF(B574="","",IF(MONTH(B574)=10,"X",""))</f>
        <v/>
      </c>
      <c r="S574" s="70" t="str">
        <f aca="false">IF(B574="","",IF(MONTH(B574)=11,"X",""))</f>
        <v/>
      </c>
      <c r="T574" s="70" t="str">
        <f aca="false">IF(B574="","",IF(MONTH(B574)=12,"X",""))</f>
        <v/>
      </c>
      <c r="U574" s="58" t="str">
        <f aca="false">IF(E574="","",SUMIF($E$5:$E$1000,E574,$AD$5:$AD$1000))</f>
        <v/>
      </c>
      <c r="V574" s="71" t="str">
        <f aca="false">IF(E574="","",_xlfn.TEXTJOIN(" + ",TRUE(),IF(COUNTIFS($E$5:$E$1000,E574,$C$5:$C$1000,"Auditoría Interna")&gt;0,"Interna",""),IF(COUNTIFS($E$5:$E$1000,E574,$C$5:$C$1000,"Auditoría Externa")&gt;0,"Externa",""),IF(COUNTIFS($E$5:$E$1000,E574,$C$5:$C$1000,"SSF")&gt;0,"SSF",""),IF(COUNTIFS($E$5:$E$1000,E574,$C$5:$C$1000,"Comité de Supervisión")&gt;0,"Comité Sup.",""),IF(COUNTIFS($E$5:$E$1000,E574,$C$5:$C$1000,"Consejo de Administración")&gt;0,"Consejo",""),IF(COUNTIFS($E$5:$E$1000,E574,$C$5:$C$1000,"Otros")&gt;0,"Otros","")))</f>
        <v/>
      </c>
      <c r="W574" s="58" t="str">
        <f aca="false">IF(E574="","",SUMIFS($AD$5:$AD$1000,$E$5:$E$1000,E574,$AA$5:$AA$1000,AA574,$C$5:$C$1000,"&lt;&gt;"&amp;C574))</f>
        <v/>
      </c>
      <c r="X574" s="72"/>
      <c r="Y574" s="68"/>
      <c r="Z574" s="72"/>
      <c r="AA574" s="38" t="str">
        <f aca="false">IF(B574="","",YEAR(B574)*100+MONTH(B574))</f>
        <v/>
      </c>
      <c r="AB574" s="38" t="str">
        <f aca="false">IF(AND(E574&lt;&gt;"",E574=Cruce!$C$5,AD574=1),COUNTIFS($E$5:E574,E574,$AD$5:AD574,1),"")</f>
        <v/>
      </c>
      <c r="AC574" s="38" t="str">
        <f aca="false">IF(E574="","",C574&amp;"|"&amp;X574&amp;"|"&amp;IF(B574="","s/f",TEXT(B574,"yyyymmdd"))&amp;IF(OR(C574="SSF",X574="Visitas Auditoría Interna"),"|"&amp;Y574,""))</f>
        <v/>
      </c>
      <c r="AD574" s="38" t="n">
        <f aca="false">IF(E574="",0,IF(COUNTIFS($E$5:E574,E574,$AC$5:AC574,AC574)=1,1,0))</f>
        <v>0</v>
      </c>
      <c r="AE574" s="38" t="str">
        <f aca="false">IF(OR(E574="",AD574&lt;&gt;1),"",SUBSTITUTE(SUBSTITUTE(C574,"Auditoría ",""),"Consejo de Administración","Consejo")&amp;" – "&amp;IF(B574="","(sin fecha)",DAY(B574)&amp;" de "&amp;CHOOSE(MONTH(B574),"Enero","Febrero","Marzo","Abril","Mayo","Junio","Julio","Agosto","Septiembre","Octubre","Noviembre","Diciembre")&amp;" "&amp;YEAR(B574)))</f>
        <v/>
      </c>
      <c r="AF574" s="38" t="n">
        <f aca="false">IF(E574="",0,IF(COUNTIF($AC$5:AC574,AC574)=1,1,0))</f>
        <v>0</v>
      </c>
    </row>
    <row r="575" customFormat="false" ht="15" hidden="false" customHeight="false" outlineLevel="0" collapsed="false">
      <c r="A575" s="68"/>
      <c r="B575" s="67"/>
      <c r="C575" s="68"/>
      <c r="D575" s="68"/>
      <c r="E575" s="69"/>
      <c r="F575" s="69"/>
      <c r="G575" s="70" t="str">
        <f aca="false">IF(OR(E575="",AND($C$3="",$E$3="")),"",IF(B575="","Sin fecha",IF(AND(OR($C$3="",B575&gt;=$C$3),OR($E$3="",B575&lt;=$E$3)),"Sí","No")))</f>
        <v/>
      </c>
      <c r="H575" s="58" t="str">
        <f aca="false">IF(B575="","",YEAR(B575))</f>
        <v/>
      </c>
      <c r="I575" s="70" t="str">
        <f aca="false">IF(B575="","",IF(MONTH(B575)=1,"X",""))</f>
        <v/>
      </c>
      <c r="J575" s="70" t="str">
        <f aca="false">IF(B575="","",IF(MONTH(B575)=2,"X",""))</f>
        <v/>
      </c>
      <c r="K575" s="70" t="str">
        <f aca="false">IF(B575="","",IF(MONTH(B575)=3,"X",""))</f>
        <v/>
      </c>
      <c r="L575" s="70" t="str">
        <f aca="false">IF(B575="","",IF(MONTH(B575)=4,"X",""))</f>
        <v/>
      </c>
      <c r="M575" s="70" t="str">
        <f aca="false">IF(B575="","",IF(MONTH(B575)=5,"X",""))</f>
        <v/>
      </c>
      <c r="N575" s="70" t="str">
        <f aca="false">IF(B575="","",IF(MONTH(B575)=6,"X",""))</f>
        <v/>
      </c>
      <c r="O575" s="70" t="str">
        <f aca="false">IF(B575="","",IF(MONTH(B575)=7,"X",""))</f>
        <v/>
      </c>
      <c r="P575" s="70" t="str">
        <f aca="false">IF(B575="","",IF(MONTH(B575)=8,"X",""))</f>
        <v/>
      </c>
      <c r="Q575" s="70" t="str">
        <f aca="false">IF(B575="","",IF(MONTH(B575)=9,"X",""))</f>
        <v/>
      </c>
      <c r="R575" s="70" t="str">
        <f aca="false">IF(B575="","",IF(MONTH(B575)=10,"X",""))</f>
        <v/>
      </c>
      <c r="S575" s="70" t="str">
        <f aca="false">IF(B575="","",IF(MONTH(B575)=11,"X",""))</f>
        <v/>
      </c>
      <c r="T575" s="70" t="str">
        <f aca="false">IF(B575="","",IF(MONTH(B575)=12,"X",""))</f>
        <v/>
      </c>
      <c r="U575" s="58" t="str">
        <f aca="false">IF(E575="","",SUMIF($E$5:$E$1000,E575,$AD$5:$AD$1000))</f>
        <v/>
      </c>
      <c r="V575" s="71" t="str">
        <f aca="false">IF(E575="","",_xlfn.TEXTJOIN(" + ",TRUE(),IF(COUNTIFS($E$5:$E$1000,E575,$C$5:$C$1000,"Auditoría Interna")&gt;0,"Interna",""),IF(COUNTIFS($E$5:$E$1000,E575,$C$5:$C$1000,"Auditoría Externa")&gt;0,"Externa",""),IF(COUNTIFS($E$5:$E$1000,E575,$C$5:$C$1000,"SSF")&gt;0,"SSF",""),IF(COUNTIFS($E$5:$E$1000,E575,$C$5:$C$1000,"Comité de Supervisión")&gt;0,"Comité Sup.",""),IF(COUNTIFS($E$5:$E$1000,E575,$C$5:$C$1000,"Consejo de Administración")&gt;0,"Consejo",""),IF(COUNTIFS($E$5:$E$1000,E575,$C$5:$C$1000,"Otros")&gt;0,"Otros","")))</f>
        <v/>
      </c>
      <c r="W575" s="58" t="str">
        <f aca="false">IF(E575="","",SUMIFS($AD$5:$AD$1000,$E$5:$E$1000,E575,$AA$5:$AA$1000,AA575,$C$5:$C$1000,"&lt;&gt;"&amp;C575))</f>
        <v/>
      </c>
      <c r="X575" s="72"/>
      <c r="Y575" s="68"/>
      <c r="Z575" s="72"/>
      <c r="AA575" s="38" t="str">
        <f aca="false">IF(B575="","",YEAR(B575)*100+MONTH(B575))</f>
        <v/>
      </c>
      <c r="AB575" s="38" t="str">
        <f aca="false">IF(AND(E575&lt;&gt;"",E575=Cruce!$C$5,AD575=1),COUNTIFS($E$5:E575,E575,$AD$5:AD575,1),"")</f>
        <v/>
      </c>
      <c r="AC575" s="38" t="str">
        <f aca="false">IF(E575="","",C575&amp;"|"&amp;X575&amp;"|"&amp;IF(B575="","s/f",TEXT(B575,"yyyymmdd"))&amp;IF(OR(C575="SSF",X575="Visitas Auditoría Interna"),"|"&amp;Y575,""))</f>
        <v/>
      </c>
      <c r="AD575" s="38" t="n">
        <f aca="false">IF(E575="",0,IF(COUNTIFS($E$5:E575,E575,$AC$5:AC575,AC575)=1,1,0))</f>
        <v>0</v>
      </c>
      <c r="AE575" s="38" t="str">
        <f aca="false">IF(OR(E575="",AD575&lt;&gt;1),"",SUBSTITUTE(SUBSTITUTE(C575,"Auditoría ",""),"Consejo de Administración","Consejo")&amp;" – "&amp;IF(B575="","(sin fecha)",DAY(B575)&amp;" de "&amp;CHOOSE(MONTH(B575),"Enero","Febrero","Marzo","Abril","Mayo","Junio","Julio","Agosto","Septiembre","Octubre","Noviembre","Diciembre")&amp;" "&amp;YEAR(B575)))</f>
        <v/>
      </c>
      <c r="AF575" s="38" t="n">
        <f aca="false">IF(E575="",0,IF(COUNTIF($AC$5:AC575,AC575)=1,1,0))</f>
        <v>0</v>
      </c>
    </row>
    <row r="576" customFormat="false" ht="15" hidden="false" customHeight="false" outlineLevel="0" collapsed="false">
      <c r="A576" s="68"/>
      <c r="B576" s="67"/>
      <c r="C576" s="68"/>
      <c r="D576" s="68"/>
      <c r="E576" s="69"/>
      <c r="F576" s="69"/>
      <c r="G576" s="70" t="str">
        <f aca="false">IF(OR(E576="",AND($C$3="",$E$3="")),"",IF(B576="","Sin fecha",IF(AND(OR($C$3="",B576&gt;=$C$3),OR($E$3="",B576&lt;=$E$3)),"Sí","No")))</f>
        <v/>
      </c>
      <c r="H576" s="58" t="str">
        <f aca="false">IF(B576="","",YEAR(B576))</f>
        <v/>
      </c>
      <c r="I576" s="70" t="str">
        <f aca="false">IF(B576="","",IF(MONTH(B576)=1,"X",""))</f>
        <v/>
      </c>
      <c r="J576" s="70" t="str">
        <f aca="false">IF(B576="","",IF(MONTH(B576)=2,"X",""))</f>
        <v/>
      </c>
      <c r="K576" s="70" t="str">
        <f aca="false">IF(B576="","",IF(MONTH(B576)=3,"X",""))</f>
        <v/>
      </c>
      <c r="L576" s="70" t="str">
        <f aca="false">IF(B576="","",IF(MONTH(B576)=4,"X",""))</f>
        <v/>
      </c>
      <c r="M576" s="70" t="str">
        <f aca="false">IF(B576="","",IF(MONTH(B576)=5,"X",""))</f>
        <v/>
      </c>
      <c r="N576" s="70" t="str">
        <f aca="false">IF(B576="","",IF(MONTH(B576)=6,"X",""))</f>
        <v/>
      </c>
      <c r="O576" s="70" t="str">
        <f aca="false">IF(B576="","",IF(MONTH(B576)=7,"X",""))</f>
        <v/>
      </c>
      <c r="P576" s="70" t="str">
        <f aca="false">IF(B576="","",IF(MONTH(B576)=8,"X",""))</f>
        <v/>
      </c>
      <c r="Q576" s="70" t="str">
        <f aca="false">IF(B576="","",IF(MONTH(B576)=9,"X",""))</f>
        <v/>
      </c>
      <c r="R576" s="70" t="str">
        <f aca="false">IF(B576="","",IF(MONTH(B576)=10,"X",""))</f>
        <v/>
      </c>
      <c r="S576" s="70" t="str">
        <f aca="false">IF(B576="","",IF(MONTH(B576)=11,"X",""))</f>
        <v/>
      </c>
      <c r="T576" s="70" t="str">
        <f aca="false">IF(B576="","",IF(MONTH(B576)=12,"X",""))</f>
        <v/>
      </c>
      <c r="U576" s="58" t="str">
        <f aca="false">IF(E576="","",SUMIF($E$5:$E$1000,E576,$AD$5:$AD$1000))</f>
        <v/>
      </c>
      <c r="V576" s="71" t="str">
        <f aca="false">IF(E576="","",_xlfn.TEXTJOIN(" + ",TRUE(),IF(COUNTIFS($E$5:$E$1000,E576,$C$5:$C$1000,"Auditoría Interna")&gt;0,"Interna",""),IF(COUNTIFS($E$5:$E$1000,E576,$C$5:$C$1000,"Auditoría Externa")&gt;0,"Externa",""),IF(COUNTIFS($E$5:$E$1000,E576,$C$5:$C$1000,"SSF")&gt;0,"SSF",""),IF(COUNTIFS($E$5:$E$1000,E576,$C$5:$C$1000,"Comité de Supervisión")&gt;0,"Comité Sup.",""),IF(COUNTIFS($E$5:$E$1000,E576,$C$5:$C$1000,"Consejo de Administración")&gt;0,"Consejo",""),IF(COUNTIFS($E$5:$E$1000,E576,$C$5:$C$1000,"Otros")&gt;0,"Otros","")))</f>
        <v/>
      </c>
      <c r="W576" s="58" t="str">
        <f aca="false">IF(E576="","",SUMIFS($AD$5:$AD$1000,$E$5:$E$1000,E576,$AA$5:$AA$1000,AA576,$C$5:$C$1000,"&lt;&gt;"&amp;C576))</f>
        <v/>
      </c>
      <c r="X576" s="72"/>
      <c r="Y576" s="68"/>
      <c r="Z576" s="72"/>
      <c r="AA576" s="38" t="str">
        <f aca="false">IF(B576="","",YEAR(B576)*100+MONTH(B576))</f>
        <v/>
      </c>
      <c r="AB576" s="38" t="str">
        <f aca="false">IF(AND(E576&lt;&gt;"",E576=Cruce!$C$5,AD576=1),COUNTIFS($E$5:E576,E576,$AD$5:AD576,1),"")</f>
        <v/>
      </c>
      <c r="AC576" s="38" t="str">
        <f aca="false">IF(E576="","",C576&amp;"|"&amp;X576&amp;"|"&amp;IF(B576="","s/f",TEXT(B576,"yyyymmdd"))&amp;IF(OR(C576="SSF",X576="Visitas Auditoría Interna"),"|"&amp;Y576,""))</f>
        <v/>
      </c>
      <c r="AD576" s="38" t="n">
        <f aca="false">IF(E576="",0,IF(COUNTIFS($E$5:E576,E576,$AC$5:AC576,AC576)=1,1,0))</f>
        <v>0</v>
      </c>
      <c r="AE576" s="38" t="str">
        <f aca="false">IF(OR(E576="",AD576&lt;&gt;1),"",SUBSTITUTE(SUBSTITUTE(C576,"Auditoría ",""),"Consejo de Administración","Consejo")&amp;" – "&amp;IF(B576="","(sin fecha)",DAY(B576)&amp;" de "&amp;CHOOSE(MONTH(B576),"Enero","Febrero","Marzo","Abril","Mayo","Junio","Julio","Agosto","Septiembre","Octubre","Noviembre","Diciembre")&amp;" "&amp;YEAR(B576)))</f>
        <v/>
      </c>
      <c r="AF576" s="38" t="n">
        <f aca="false">IF(E576="",0,IF(COUNTIF($AC$5:AC576,AC576)=1,1,0))</f>
        <v>0</v>
      </c>
    </row>
    <row r="577" customFormat="false" ht="15" hidden="false" customHeight="false" outlineLevel="0" collapsed="false">
      <c r="A577" s="68"/>
      <c r="B577" s="67"/>
      <c r="C577" s="68"/>
      <c r="D577" s="68"/>
      <c r="E577" s="69"/>
      <c r="F577" s="69"/>
      <c r="G577" s="70" t="str">
        <f aca="false">IF(OR(E577="",AND($C$3="",$E$3="")),"",IF(B577="","Sin fecha",IF(AND(OR($C$3="",B577&gt;=$C$3),OR($E$3="",B577&lt;=$E$3)),"Sí","No")))</f>
        <v/>
      </c>
      <c r="H577" s="58" t="str">
        <f aca="false">IF(B577="","",YEAR(B577))</f>
        <v/>
      </c>
      <c r="I577" s="70" t="str">
        <f aca="false">IF(B577="","",IF(MONTH(B577)=1,"X",""))</f>
        <v/>
      </c>
      <c r="J577" s="70" t="str">
        <f aca="false">IF(B577="","",IF(MONTH(B577)=2,"X",""))</f>
        <v/>
      </c>
      <c r="K577" s="70" t="str">
        <f aca="false">IF(B577="","",IF(MONTH(B577)=3,"X",""))</f>
        <v/>
      </c>
      <c r="L577" s="70" t="str">
        <f aca="false">IF(B577="","",IF(MONTH(B577)=4,"X",""))</f>
        <v/>
      </c>
      <c r="M577" s="70" t="str">
        <f aca="false">IF(B577="","",IF(MONTH(B577)=5,"X",""))</f>
        <v/>
      </c>
      <c r="N577" s="70" t="str">
        <f aca="false">IF(B577="","",IF(MONTH(B577)=6,"X",""))</f>
        <v/>
      </c>
      <c r="O577" s="70" t="str">
        <f aca="false">IF(B577="","",IF(MONTH(B577)=7,"X",""))</f>
        <v/>
      </c>
      <c r="P577" s="70" t="str">
        <f aca="false">IF(B577="","",IF(MONTH(B577)=8,"X",""))</f>
        <v/>
      </c>
      <c r="Q577" s="70" t="str">
        <f aca="false">IF(B577="","",IF(MONTH(B577)=9,"X",""))</f>
        <v/>
      </c>
      <c r="R577" s="70" t="str">
        <f aca="false">IF(B577="","",IF(MONTH(B577)=10,"X",""))</f>
        <v/>
      </c>
      <c r="S577" s="70" t="str">
        <f aca="false">IF(B577="","",IF(MONTH(B577)=11,"X",""))</f>
        <v/>
      </c>
      <c r="T577" s="70" t="str">
        <f aca="false">IF(B577="","",IF(MONTH(B577)=12,"X",""))</f>
        <v/>
      </c>
      <c r="U577" s="58" t="str">
        <f aca="false">IF(E577="","",SUMIF($E$5:$E$1000,E577,$AD$5:$AD$1000))</f>
        <v/>
      </c>
      <c r="V577" s="71" t="str">
        <f aca="false">IF(E577="","",_xlfn.TEXTJOIN(" + ",TRUE(),IF(COUNTIFS($E$5:$E$1000,E577,$C$5:$C$1000,"Auditoría Interna")&gt;0,"Interna",""),IF(COUNTIFS($E$5:$E$1000,E577,$C$5:$C$1000,"Auditoría Externa")&gt;0,"Externa",""),IF(COUNTIFS($E$5:$E$1000,E577,$C$5:$C$1000,"SSF")&gt;0,"SSF",""),IF(COUNTIFS($E$5:$E$1000,E577,$C$5:$C$1000,"Comité de Supervisión")&gt;0,"Comité Sup.",""),IF(COUNTIFS($E$5:$E$1000,E577,$C$5:$C$1000,"Consejo de Administración")&gt;0,"Consejo",""),IF(COUNTIFS($E$5:$E$1000,E577,$C$5:$C$1000,"Otros")&gt;0,"Otros","")))</f>
        <v/>
      </c>
      <c r="W577" s="58" t="str">
        <f aca="false">IF(E577="","",SUMIFS($AD$5:$AD$1000,$E$5:$E$1000,E577,$AA$5:$AA$1000,AA577,$C$5:$C$1000,"&lt;&gt;"&amp;C577))</f>
        <v/>
      </c>
      <c r="X577" s="72"/>
      <c r="Y577" s="68"/>
      <c r="Z577" s="72"/>
      <c r="AA577" s="38" t="str">
        <f aca="false">IF(B577="","",YEAR(B577)*100+MONTH(B577))</f>
        <v/>
      </c>
      <c r="AB577" s="38" t="str">
        <f aca="false">IF(AND(E577&lt;&gt;"",E577=Cruce!$C$5,AD577=1),COUNTIFS($E$5:E577,E577,$AD$5:AD577,1),"")</f>
        <v/>
      </c>
      <c r="AC577" s="38" t="str">
        <f aca="false">IF(E577="","",C577&amp;"|"&amp;X577&amp;"|"&amp;IF(B577="","s/f",TEXT(B577,"yyyymmdd"))&amp;IF(OR(C577="SSF",X577="Visitas Auditoría Interna"),"|"&amp;Y577,""))</f>
        <v/>
      </c>
      <c r="AD577" s="38" t="n">
        <f aca="false">IF(E577="",0,IF(COUNTIFS($E$5:E577,E577,$AC$5:AC577,AC577)=1,1,0))</f>
        <v>0</v>
      </c>
      <c r="AE577" s="38" t="str">
        <f aca="false">IF(OR(E577="",AD577&lt;&gt;1),"",SUBSTITUTE(SUBSTITUTE(C577,"Auditoría ",""),"Consejo de Administración","Consejo")&amp;" – "&amp;IF(B577="","(sin fecha)",DAY(B577)&amp;" de "&amp;CHOOSE(MONTH(B577),"Enero","Febrero","Marzo","Abril","Mayo","Junio","Julio","Agosto","Septiembre","Octubre","Noviembre","Diciembre")&amp;" "&amp;YEAR(B577)))</f>
        <v/>
      </c>
      <c r="AF577" s="38" t="n">
        <f aca="false">IF(E577="",0,IF(COUNTIF($AC$5:AC577,AC577)=1,1,0))</f>
        <v>0</v>
      </c>
    </row>
    <row r="578" customFormat="false" ht="15" hidden="false" customHeight="false" outlineLevel="0" collapsed="false">
      <c r="A578" s="68"/>
      <c r="B578" s="67"/>
      <c r="C578" s="68"/>
      <c r="D578" s="68"/>
      <c r="E578" s="69"/>
      <c r="F578" s="69"/>
      <c r="G578" s="70" t="str">
        <f aca="false">IF(OR(E578="",AND($C$3="",$E$3="")),"",IF(B578="","Sin fecha",IF(AND(OR($C$3="",B578&gt;=$C$3),OR($E$3="",B578&lt;=$E$3)),"Sí","No")))</f>
        <v/>
      </c>
      <c r="H578" s="58" t="str">
        <f aca="false">IF(B578="","",YEAR(B578))</f>
        <v/>
      </c>
      <c r="I578" s="70" t="str">
        <f aca="false">IF(B578="","",IF(MONTH(B578)=1,"X",""))</f>
        <v/>
      </c>
      <c r="J578" s="70" t="str">
        <f aca="false">IF(B578="","",IF(MONTH(B578)=2,"X",""))</f>
        <v/>
      </c>
      <c r="K578" s="70" t="str">
        <f aca="false">IF(B578="","",IF(MONTH(B578)=3,"X",""))</f>
        <v/>
      </c>
      <c r="L578" s="70" t="str">
        <f aca="false">IF(B578="","",IF(MONTH(B578)=4,"X",""))</f>
        <v/>
      </c>
      <c r="M578" s="70" t="str">
        <f aca="false">IF(B578="","",IF(MONTH(B578)=5,"X",""))</f>
        <v/>
      </c>
      <c r="N578" s="70" t="str">
        <f aca="false">IF(B578="","",IF(MONTH(B578)=6,"X",""))</f>
        <v/>
      </c>
      <c r="O578" s="70" t="str">
        <f aca="false">IF(B578="","",IF(MONTH(B578)=7,"X",""))</f>
        <v/>
      </c>
      <c r="P578" s="70" t="str">
        <f aca="false">IF(B578="","",IF(MONTH(B578)=8,"X",""))</f>
        <v/>
      </c>
      <c r="Q578" s="70" t="str">
        <f aca="false">IF(B578="","",IF(MONTH(B578)=9,"X",""))</f>
        <v/>
      </c>
      <c r="R578" s="70" t="str">
        <f aca="false">IF(B578="","",IF(MONTH(B578)=10,"X",""))</f>
        <v/>
      </c>
      <c r="S578" s="70" t="str">
        <f aca="false">IF(B578="","",IF(MONTH(B578)=11,"X",""))</f>
        <v/>
      </c>
      <c r="T578" s="70" t="str">
        <f aca="false">IF(B578="","",IF(MONTH(B578)=12,"X",""))</f>
        <v/>
      </c>
      <c r="U578" s="58" t="str">
        <f aca="false">IF(E578="","",SUMIF($E$5:$E$1000,E578,$AD$5:$AD$1000))</f>
        <v/>
      </c>
      <c r="V578" s="71" t="str">
        <f aca="false">IF(E578="","",_xlfn.TEXTJOIN(" + ",TRUE(),IF(COUNTIFS($E$5:$E$1000,E578,$C$5:$C$1000,"Auditoría Interna")&gt;0,"Interna",""),IF(COUNTIFS($E$5:$E$1000,E578,$C$5:$C$1000,"Auditoría Externa")&gt;0,"Externa",""),IF(COUNTIFS($E$5:$E$1000,E578,$C$5:$C$1000,"SSF")&gt;0,"SSF",""),IF(COUNTIFS($E$5:$E$1000,E578,$C$5:$C$1000,"Comité de Supervisión")&gt;0,"Comité Sup.",""),IF(COUNTIFS($E$5:$E$1000,E578,$C$5:$C$1000,"Consejo de Administración")&gt;0,"Consejo",""),IF(COUNTIFS($E$5:$E$1000,E578,$C$5:$C$1000,"Otros")&gt;0,"Otros","")))</f>
        <v/>
      </c>
      <c r="W578" s="58" t="str">
        <f aca="false">IF(E578="","",SUMIFS($AD$5:$AD$1000,$E$5:$E$1000,E578,$AA$5:$AA$1000,AA578,$C$5:$C$1000,"&lt;&gt;"&amp;C578))</f>
        <v/>
      </c>
      <c r="X578" s="72"/>
      <c r="Y578" s="68"/>
      <c r="Z578" s="72"/>
      <c r="AA578" s="38" t="str">
        <f aca="false">IF(B578="","",YEAR(B578)*100+MONTH(B578))</f>
        <v/>
      </c>
      <c r="AB578" s="38" t="str">
        <f aca="false">IF(AND(E578&lt;&gt;"",E578=Cruce!$C$5,AD578=1),COUNTIFS($E$5:E578,E578,$AD$5:AD578,1),"")</f>
        <v/>
      </c>
      <c r="AC578" s="38" t="str">
        <f aca="false">IF(E578="","",C578&amp;"|"&amp;X578&amp;"|"&amp;IF(B578="","s/f",TEXT(B578,"yyyymmdd"))&amp;IF(OR(C578="SSF",X578="Visitas Auditoría Interna"),"|"&amp;Y578,""))</f>
        <v/>
      </c>
      <c r="AD578" s="38" t="n">
        <f aca="false">IF(E578="",0,IF(COUNTIFS($E$5:E578,E578,$AC$5:AC578,AC578)=1,1,0))</f>
        <v>0</v>
      </c>
      <c r="AE578" s="38" t="str">
        <f aca="false">IF(OR(E578="",AD578&lt;&gt;1),"",SUBSTITUTE(SUBSTITUTE(C578,"Auditoría ",""),"Consejo de Administración","Consejo")&amp;" – "&amp;IF(B578="","(sin fecha)",DAY(B578)&amp;" de "&amp;CHOOSE(MONTH(B578),"Enero","Febrero","Marzo","Abril","Mayo","Junio","Julio","Agosto","Septiembre","Octubre","Noviembre","Diciembre")&amp;" "&amp;YEAR(B578)))</f>
        <v/>
      </c>
      <c r="AF578" s="38" t="n">
        <f aca="false">IF(E578="",0,IF(COUNTIF($AC$5:AC578,AC578)=1,1,0))</f>
        <v>0</v>
      </c>
    </row>
    <row r="579" customFormat="false" ht="15" hidden="false" customHeight="false" outlineLevel="0" collapsed="false">
      <c r="A579" s="68"/>
      <c r="B579" s="67"/>
      <c r="C579" s="68"/>
      <c r="D579" s="68"/>
      <c r="E579" s="69"/>
      <c r="F579" s="69"/>
      <c r="G579" s="70" t="str">
        <f aca="false">IF(OR(E579="",AND($C$3="",$E$3="")),"",IF(B579="","Sin fecha",IF(AND(OR($C$3="",B579&gt;=$C$3),OR($E$3="",B579&lt;=$E$3)),"Sí","No")))</f>
        <v/>
      </c>
      <c r="H579" s="58" t="str">
        <f aca="false">IF(B579="","",YEAR(B579))</f>
        <v/>
      </c>
      <c r="I579" s="70" t="str">
        <f aca="false">IF(B579="","",IF(MONTH(B579)=1,"X",""))</f>
        <v/>
      </c>
      <c r="J579" s="70" t="str">
        <f aca="false">IF(B579="","",IF(MONTH(B579)=2,"X",""))</f>
        <v/>
      </c>
      <c r="K579" s="70" t="str">
        <f aca="false">IF(B579="","",IF(MONTH(B579)=3,"X",""))</f>
        <v/>
      </c>
      <c r="L579" s="70" t="str">
        <f aca="false">IF(B579="","",IF(MONTH(B579)=4,"X",""))</f>
        <v/>
      </c>
      <c r="M579" s="70" t="str">
        <f aca="false">IF(B579="","",IF(MONTH(B579)=5,"X",""))</f>
        <v/>
      </c>
      <c r="N579" s="70" t="str">
        <f aca="false">IF(B579="","",IF(MONTH(B579)=6,"X",""))</f>
        <v/>
      </c>
      <c r="O579" s="70" t="str">
        <f aca="false">IF(B579="","",IF(MONTH(B579)=7,"X",""))</f>
        <v/>
      </c>
      <c r="P579" s="70" t="str">
        <f aca="false">IF(B579="","",IF(MONTH(B579)=8,"X",""))</f>
        <v/>
      </c>
      <c r="Q579" s="70" t="str">
        <f aca="false">IF(B579="","",IF(MONTH(B579)=9,"X",""))</f>
        <v/>
      </c>
      <c r="R579" s="70" t="str">
        <f aca="false">IF(B579="","",IF(MONTH(B579)=10,"X",""))</f>
        <v/>
      </c>
      <c r="S579" s="70" t="str">
        <f aca="false">IF(B579="","",IF(MONTH(B579)=11,"X",""))</f>
        <v/>
      </c>
      <c r="T579" s="70" t="str">
        <f aca="false">IF(B579="","",IF(MONTH(B579)=12,"X",""))</f>
        <v/>
      </c>
      <c r="U579" s="58" t="str">
        <f aca="false">IF(E579="","",SUMIF($E$5:$E$1000,E579,$AD$5:$AD$1000))</f>
        <v/>
      </c>
      <c r="V579" s="71" t="str">
        <f aca="false">IF(E579="","",_xlfn.TEXTJOIN(" + ",TRUE(),IF(COUNTIFS($E$5:$E$1000,E579,$C$5:$C$1000,"Auditoría Interna")&gt;0,"Interna",""),IF(COUNTIFS($E$5:$E$1000,E579,$C$5:$C$1000,"Auditoría Externa")&gt;0,"Externa",""),IF(COUNTIFS($E$5:$E$1000,E579,$C$5:$C$1000,"SSF")&gt;0,"SSF",""),IF(COUNTIFS($E$5:$E$1000,E579,$C$5:$C$1000,"Comité de Supervisión")&gt;0,"Comité Sup.",""),IF(COUNTIFS($E$5:$E$1000,E579,$C$5:$C$1000,"Consejo de Administración")&gt;0,"Consejo",""),IF(COUNTIFS($E$5:$E$1000,E579,$C$5:$C$1000,"Otros")&gt;0,"Otros","")))</f>
        <v/>
      </c>
      <c r="W579" s="58" t="str">
        <f aca="false">IF(E579="","",SUMIFS($AD$5:$AD$1000,$E$5:$E$1000,E579,$AA$5:$AA$1000,AA579,$C$5:$C$1000,"&lt;&gt;"&amp;C579))</f>
        <v/>
      </c>
      <c r="X579" s="72"/>
      <c r="Y579" s="68"/>
      <c r="Z579" s="72"/>
      <c r="AA579" s="38" t="str">
        <f aca="false">IF(B579="","",YEAR(B579)*100+MONTH(B579))</f>
        <v/>
      </c>
      <c r="AB579" s="38" t="str">
        <f aca="false">IF(AND(E579&lt;&gt;"",E579=Cruce!$C$5,AD579=1),COUNTIFS($E$5:E579,E579,$AD$5:AD579,1),"")</f>
        <v/>
      </c>
      <c r="AC579" s="38" t="str">
        <f aca="false">IF(E579="","",C579&amp;"|"&amp;X579&amp;"|"&amp;IF(B579="","s/f",TEXT(B579,"yyyymmdd"))&amp;IF(OR(C579="SSF",X579="Visitas Auditoría Interna"),"|"&amp;Y579,""))</f>
        <v/>
      </c>
      <c r="AD579" s="38" t="n">
        <f aca="false">IF(E579="",0,IF(COUNTIFS($E$5:E579,E579,$AC$5:AC579,AC579)=1,1,0))</f>
        <v>0</v>
      </c>
      <c r="AE579" s="38" t="str">
        <f aca="false">IF(OR(E579="",AD579&lt;&gt;1),"",SUBSTITUTE(SUBSTITUTE(C579,"Auditoría ",""),"Consejo de Administración","Consejo")&amp;" – "&amp;IF(B579="","(sin fecha)",DAY(B579)&amp;" de "&amp;CHOOSE(MONTH(B579),"Enero","Febrero","Marzo","Abril","Mayo","Junio","Julio","Agosto","Septiembre","Octubre","Noviembre","Diciembre")&amp;" "&amp;YEAR(B579)))</f>
        <v/>
      </c>
      <c r="AF579" s="38" t="n">
        <f aca="false">IF(E579="",0,IF(COUNTIF($AC$5:AC579,AC579)=1,1,0))</f>
        <v>0</v>
      </c>
    </row>
    <row r="580" customFormat="false" ht="15" hidden="false" customHeight="false" outlineLevel="0" collapsed="false">
      <c r="A580" s="68"/>
      <c r="B580" s="67"/>
      <c r="C580" s="68"/>
      <c r="D580" s="68"/>
      <c r="E580" s="69"/>
      <c r="F580" s="69"/>
      <c r="G580" s="70" t="str">
        <f aca="false">IF(OR(E580="",AND($C$3="",$E$3="")),"",IF(B580="","Sin fecha",IF(AND(OR($C$3="",B580&gt;=$C$3),OR($E$3="",B580&lt;=$E$3)),"Sí","No")))</f>
        <v/>
      </c>
      <c r="H580" s="58" t="str">
        <f aca="false">IF(B580="","",YEAR(B580))</f>
        <v/>
      </c>
      <c r="I580" s="70" t="str">
        <f aca="false">IF(B580="","",IF(MONTH(B580)=1,"X",""))</f>
        <v/>
      </c>
      <c r="J580" s="70" t="str">
        <f aca="false">IF(B580="","",IF(MONTH(B580)=2,"X",""))</f>
        <v/>
      </c>
      <c r="K580" s="70" t="str">
        <f aca="false">IF(B580="","",IF(MONTH(B580)=3,"X",""))</f>
        <v/>
      </c>
      <c r="L580" s="70" t="str">
        <f aca="false">IF(B580="","",IF(MONTH(B580)=4,"X",""))</f>
        <v/>
      </c>
      <c r="M580" s="70" t="str">
        <f aca="false">IF(B580="","",IF(MONTH(B580)=5,"X",""))</f>
        <v/>
      </c>
      <c r="N580" s="70" t="str">
        <f aca="false">IF(B580="","",IF(MONTH(B580)=6,"X",""))</f>
        <v/>
      </c>
      <c r="O580" s="70" t="str">
        <f aca="false">IF(B580="","",IF(MONTH(B580)=7,"X",""))</f>
        <v/>
      </c>
      <c r="P580" s="70" t="str">
        <f aca="false">IF(B580="","",IF(MONTH(B580)=8,"X",""))</f>
        <v/>
      </c>
      <c r="Q580" s="70" t="str">
        <f aca="false">IF(B580="","",IF(MONTH(B580)=9,"X",""))</f>
        <v/>
      </c>
      <c r="R580" s="70" t="str">
        <f aca="false">IF(B580="","",IF(MONTH(B580)=10,"X",""))</f>
        <v/>
      </c>
      <c r="S580" s="70" t="str">
        <f aca="false">IF(B580="","",IF(MONTH(B580)=11,"X",""))</f>
        <v/>
      </c>
      <c r="T580" s="70" t="str">
        <f aca="false">IF(B580="","",IF(MONTH(B580)=12,"X",""))</f>
        <v/>
      </c>
      <c r="U580" s="58" t="str">
        <f aca="false">IF(E580="","",SUMIF($E$5:$E$1000,E580,$AD$5:$AD$1000))</f>
        <v/>
      </c>
      <c r="V580" s="71" t="str">
        <f aca="false">IF(E580="","",_xlfn.TEXTJOIN(" + ",TRUE(),IF(COUNTIFS($E$5:$E$1000,E580,$C$5:$C$1000,"Auditoría Interna")&gt;0,"Interna",""),IF(COUNTIFS($E$5:$E$1000,E580,$C$5:$C$1000,"Auditoría Externa")&gt;0,"Externa",""),IF(COUNTIFS($E$5:$E$1000,E580,$C$5:$C$1000,"SSF")&gt;0,"SSF",""),IF(COUNTIFS($E$5:$E$1000,E580,$C$5:$C$1000,"Comité de Supervisión")&gt;0,"Comité Sup.",""),IF(COUNTIFS($E$5:$E$1000,E580,$C$5:$C$1000,"Consejo de Administración")&gt;0,"Consejo",""),IF(COUNTIFS($E$5:$E$1000,E580,$C$5:$C$1000,"Otros")&gt;0,"Otros","")))</f>
        <v/>
      </c>
      <c r="W580" s="58" t="str">
        <f aca="false">IF(E580="","",SUMIFS($AD$5:$AD$1000,$E$5:$E$1000,E580,$AA$5:$AA$1000,AA580,$C$5:$C$1000,"&lt;&gt;"&amp;C580))</f>
        <v/>
      </c>
      <c r="X580" s="72"/>
      <c r="Y580" s="68"/>
      <c r="Z580" s="72"/>
      <c r="AA580" s="38" t="str">
        <f aca="false">IF(B580="","",YEAR(B580)*100+MONTH(B580))</f>
        <v/>
      </c>
      <c r="AB580" s="38" t="str">
        <f aca="false">IF(AND(E580&lt;&gt;"",E580=Cruce!$C$5,AD580=1),COUNTIFS($E$5:E580,E580,$AD$5:AD580,1),"")</f>
        <v/>
      </c>
      <c r="AC580" s="38" t="str">
        <f aca="false">IF(E580="","",C580&amp;"|"&amp;X580&amp;"|"&amp;IF(B580="","s/f",TEXT(B580,"yyyymmdd"))&amp;IF(OR(C580="SSF",X580="Visitas Auditoría Interna"),"|"&amp;Y580,""))</f>
        <v/>
      </c>
      <c r="AD580" s="38" t="n">
        <f aca="false">IF(E580="",0,IF(COUNTIFS($E$5:E580,E580,$AC$5:AC580,AC580)=1,1,0))</f>
        <v>0</v>
      </c>
      <c r="AE580" s="38" t="str">
        <f aca="false">IF(OR(E580="",AD580&lt;&gt;1),"",SUBSTITUTE(SUBSTITUTE(C580,"Auditoría ",""),"Consejo de Administración","Consejo")&amp;" – "&amp;IF(B580="","(sin fecha)",DAY(B580)&amp;" de "&amp;CHOOSE(MONTH(B580),"Enero","Febrero","Marzo","Abril","Mayo","Junio","Julio","Agosto","Septiembre","Octubre","Noviembre","Diciembre")&amp;" "&amp;YEAR(B580)))</f>
        <v/>
      </c>
      <c r="AF580" s="38" t="n">
        <f aca="false">IF(E580="",0,IF(COUNTIF($AC$5:AC580,AC580)=1,1,0))</f>
        <v>0</v>
      </c>
    </row>
    <row r="581" customFormat="false" ht="15" hidden="false" customHeight="false" outlineLevel="0" collapsed="false">
      <c r="A581" s="68"/>
      <c r="B581" s="67"/>
      <c r="C581" s="68"/>
      <c r="D581" s="68"/>
      <c r="E581" s="69"/>
      <c r="F581" s="69"/>
      <c r="G581" s="70" t="str">
        <f aca="false">IF(OR(E581="",AND($C$3="",$E$3="")),"",IF(B581="","Sin fecha",IF(AND(OR($C$3="",B581&gt;=$C$3),OR($E$3="",B581&lt;=$E$3)),"Sí","No")))</f>
        <v/>
      </c>
      <c r="H581" s="58" t="str">
        <f aca="false">IF(B581="","",YEAR(B581))</f>
        <v/>
      </c>
      <c r="I581" s="70" t="str">
        <f aca="false">IF(B581="","",IF(MONTH(B581)=1,"X",""))</f>
        <v/>
      </c>
      <c r="J581" s="70" t="str">
        <f aca="false">IF(B581="","",IF(MONTH(B581)=2,"X",""))</f>
        <v/>
      </c>
      <c r="K581" s="70" t="str">
        <f aca="false">IF(B581="","",IF(MONTH(B581)=3,"X",""))</f>
        <v/>
      </c>
      <c r="L581" s="70" t="str">
        <f aca="false">IF(B581="","",IF(MONTH(B581)=4,"X",""))</f>
        <v/>
      </c>
      <c r="M581" s="70" t="str">
        <f aca="false">IF(B581="","",IF(MONTH(B581)=5,"X",""))</f>
        <v/>
      </c>
      <c r="N581" s="70" t="str">
        <f aca="false">IF(B581="","",IF(MONTH(B581)=6,"X",""))</f>
        <v/>
      </c>
      <c r="O581" s="70" t="str">
        <f aca="false">IF(B581="","",IF(MONTH(B581)=7,"X",""))</f>
        <v/>
      </c>
      <c r="P581" s="70" t="str">
        <f aca="false">IF(B581="","",IF(MONTH(B581)=8,"X",""))</f>
        <v/>
      </c>
      <c r="Q581" s="70" t="str">
        <f aca="false">IF(B581="","",IF(MONTH(B581)=9,"X",""))</f>
        <v/>
      </c>
      <c r="R581" s="70" t="str">
        <f aca="false">IF(B581="","",IF(MONTH(B581)=10,"X",""))</f>
        <v/>
      </c>
      <c r="S581" s="70" t="str">
        <f aca="false">IF(B581="","",IF(MONTH(B581)=11,"X",""))</f>
        <v/>
      </c>
      <c r="T581" s="70" t="str">
        <f aca="false">IF(B581="","",IF(MONTH(B581)=12,"X",""))</f>
        <v/>
      </c>
      <c r="U581" s="58" t="str">
        <f aca="false">IF(E581="","",SUMIF($E$5:$E$1000,E581,$AD$5:$AD$1000))</f>
        <v/>
      </c>
      <c r="V581" s="71" t="str">
        <f aca="false">IF(E581="","",_xlfn.TEXTJOIN(" + ",TRUE(),IF(COUNTIFS($E$5:$E$1000,E581,$C$5:$C$1000,"Auditoría Interna")&gt;0,"Interna",""),IF(COUNTIFS($E$5:$E$1000,E581,$C$5:$C$1000,"Auditoría Externa")&gt;0,"Externa",""),IF(COUNTIFS($E$5:$E$1000,E581,$C$5:$C$1000,"SSF")&gt;0,"SSF",""),IF(COUNTIFS($E$5:$E$1000,E581,$C$5:$C$1000,"Comité de Supervisión")&gt;0,"Comité Sup.",""),IF(COUNTIFS($E$5:$E$1000,E581,$C$5:$C$1000,"Consejo de Administración")&gt;0,"Consejo",""),IF(COUNTIFS($E$5:$E$1000,E581,$C$5:$C$1000,"Otros")&gt;0,"Otros","")))</f>
        <v/>
      </c>
      <c r="W581" s="58" t="str">
        <f aca="false">IF(E581="","",SUMIFS($AD$5:$AD$1000,$E$5:$E$1000,E581,$AA$5:$AA$1000,AA581,$C$5:$C$1000,"&lt;&gt;"&amp;C581))</f>
        <v/>
      </c>
      <c r="X581" s="72"/>
      <c r="Y581" s="68"/>
      <c r="Z581" s="72"/>
      <c r="AA581" s="38" t="str">
        <f aca="false">IF(B581="","",YEAR(B581)*100+MONTH(B581))</f>
        <v/>
      </c>
      <c r="AB581" s="38" t="str">
        <f aca="false">IF(AND(E581&lt;&gt;"",E581=Cruce!$C$5,AD581=1),COUNTIFS($E$5:E581,E581,$AD$5:AD581,1),"")</f>
        <v/>
      </c>
      <c r="AC581" s="38" t="str">
        <f aca="false">IF(E581="","",C581&amp;"|"&amp;X581&amp;"|"&amp;IF(B581="","s/f",TEXT(B581,"yyyymmdd"))&amp;IF(OR(C581="SSF",X581="Visitas Auditoría Interna"),"|"&amp;Y581,""))</f>
        <v/>
      </c>
      <c r="AD581" s="38" t="n">
        <f aca="false">IF(E581="",0,IF(COUNTIFS($E$5:E581,E581,$AC$5:AC581,AC581)=1,1,0))</f>
        <v>0</v>
      </c>
      <c r="AE581" s="38" t="str">
        <f aca="false">IF(OR(E581="",AD581&lt;&gt;1),"",SUBSTITUTE(SUBSTITUTE(C581,"Auditoría ",""),"Consejo de Administración","Consejo")&amp;" – "&amp;IF(B581="","(sin fecha)",DAY(B581)&amp;" de "&amp;CHOOSE(MONTH(B581),"Enero","Febrero","Marzo","Abril","Mayo","Junio","Julio","Agosto","Septiembre","Octubre","Noviembre","Diciembre")&amp;" "&amp;YEAR(B581)))</f>
        <v/>
      </c>
      <c r="AF581" s="38" t="n">
        <f aca="false">IF(E581="",0,IF(COUNTIF($AC$5:AC581,AC581)=1,1,0))</f>
        <v>0</v>
      </c>
    </row>
    <row r="582" customFormat="false" ht="15" hidden="false" customHeight="false" outlineLevel="0" collapsed="false">
      <c r="A582" s="68"/>
      <c r="B582" s="67"/>
      <c r="C582" s="68"/>
      <c r="D582" s="68"/>
      <c r="E582" s="69"/>
      <c r="F582" s="69"/>
      <c r="G582" s="70" t="str">
        <f aca="false">IF(OR(E582="",AND($C$3="",$E$3="")),"",IF(B582="","Sin fecha",IF(AND(OR($C$3="",B582&gt;=$C$3),OR($E$3="",B582&lt;=$E$3)),"Sí","No")))</f>
        <v/>
      </c>
      <c r="H582" s="58" t="str">
        <f aca="false">IF(B582="","",YEAR(B582))</f>
        <v/>
      </c>
      <c r="I582" s="70" t="str">
        <f aca="false">IF(B582="","",IF(MONTH(B582)=1,"X",""))</f>
        <v/>
      </c>
      <c r="J582" s="70" t="str">
        <f aca="false">IF(B582="","",IF(MONTH(B582)=2,"X",""))</f>
        <v/>
      </c>
      <c r="K582" s="70" t="str">
        <f aca="false">IF(B582="","",IF(MONTH(B582)=3,"X",""))</f>
        <v/>
      </c>
      <c r="L582" s="70" t="str">
        <f aca="false">IF(B582="","",IF(MONTH(B582)=4,"X",""))</f>
        <v/>
      </c>
      <c r="M582" s="70" t="str">
        <f aca="false">IF(B582="","",IF(MONTH(B582)=5,"X",""))</f>
        <v/>
      </c>
      <c r="N582" s="70" t="str">
        <f aca="false">IF(B582="","",IF(MONTH(B582)=6,"X",""))</f>
        <v/>
      </c>
      <c r="O582" s="70" t="str">
        <f aca="false">IF(B582="","",IF(MONTH(B582)=7,"X",""))</f>
        <v/>
      </c>
      <c r="P582" s="70" t="str">
        <f aca="false">IF(B582="","",IF(MONTH(B582)=8,"X",""))</f>
        <v/>
      </c>
      <c r="Q582" s="70" t="str">
        <f aca="false">IF(B582="","",IF(MONTH(B582)=9,"X",""))</f>
        <v/>
      </c>
      <c r="R582" s="70" t="str">
        <f aca="false">IF(B582="","",IF(MONTH(B582)=10,"X",""))</f>
        <v/>
      </c>
      <c r="S582" s="70" t="str">
        <f aca="false">IF(B582="","",IF(MONTH(B582)=11,"X",""))</f>
        <v/>
      </c>
      <c r="T582" s="70" t="str">
        <f aca="false">IF(B582="","",IF(MONTH(B582)=12,"X",""))</f>
        <v/>
      </c>
      <c r="U582" s="58" t="str">
        <f aca="false">IF(E582="","",SUMIF($E$5:$E$1000,E582,$AD$5:$AD$1000))</f>
        <v/>
      </c>
      <c r="V582" s="71" t="str">
        <f aca="false">IF(E582="","",_xlfn.TEXTJOIN(" + ",TRUE(),IF(COUNTIFS($E$5:$E$1000,E582,$C$5:$C$1000,"Auditoría Interna")&gt;0,"Interna",""),IF(COUNTIFS($E$5:$E$1000,E582,$C$5:$C$1000,"Auditoría Externa")&gt;0,"Externa",""),IF(COUNTIFS($E$5:$E$1000,E582,$C$5:$C$1000,"SSF")&gt;0,"SSF",""),IF(COUNTIFS($E$5:$E$1000,E582,$C$5:$C$1000,"Comité de Supervisión")&gt;0,"Comité Sup.",""),IF(COUNTIFS($E$5:$E$1000,E582,$C$5:$C$1000,"Consejo de Administración")&gt;0,"Consejo",""),IF(COUNTIFS($E$5:$E$1000,E582,$C$5:$C$1000,"Otros")&gt;0,"Otros","")))</f>
        <v/>
      </c>
      <c r="W582" s="58" t="str">
        <f aca="false">IF(E582="","",SUMIFS($AD$5:$AD$1000,$E$5:$E$1000,E582,$AA$5:$AA$1000,AA582,$C$5:$C$1000,"&lt;&gt;"&amp;C582))</f>
        <v/>
      </c>
      <c r="X582" s="72"/>
      <c r="Y582" s="68"/>
      <c r="Z582" s="72"/>
      <c r="AA582" s="38" t="str">
        <f aca="false">IF(B582="","",YEAR(B582)*100+MONTH(B582))</f>
        <v/>
      </c>
      <c r="AB582" s="38" t="str">
        <f aca="false">IF(AND(E582&lt;&gt;"",E582=Cruce!$C$5,AD582=1),COUNTIFS($E$5:E582,E582,$AD$5:AD582,1),"")</f>
        <v/>
      </c>
      <c r="AC582" s="38" t="str">
        <f aca="false">IF(E582="","",C582&amp;"|"&amp;X582&amp;"|"&amp;IF(B582="","s/f",TEXT(B582,"yyyymmdd"))&amp;IF(OR(C582="SSF",X582="Visitas Auditoría Interna"),"|"&amp;Y582,""))</f>
        <v/>
      </c>
      <c r="AD582" s="38" t="n">
        <f aca="false">IF(E582="",0,IF(COUNTIFS($E$5:E582,E582,$AC$5:AC582,AC582)=1,1,0))</f>
        <v>0</v>
      </c>
      <c r="AE582" s="38" t="str">
        <f aca="false">IF(OR(E582="",AD582&lt;&gt;1),"",SUBSTITUTE(SUBSTITUTE(C582,"Auditoría ",""),"Consejo de Administración","Consejo")&amp;" – "&amp;IF(B582="","(sin fecha)",DAY(B582)&amp;" de "&amp;CHOOSE(MONTH(B582),"Enero","Febrero","Marzo","Abril","Mayo","Junio","Julio","Agosto","Septiembre","Octubre","Noviembre","Diciembre")&amp;" "&amp;YEAR(B582)))</f>
        <v/>
      </c>
      <c r="AF582" s="38" t="n">
        <f aca="false">IF(E582="",0,IF(COUNTIF($AC$5:AC582,AC582)=1,1,0))</f>
        <v>0</v>
      </c>
    </row>
    <row r="583" customFormat="false" ht="15" hidden="false" customHeight="false" outlineLevel="0" collapsed="false">
      <c r="A583" s="68"/>
      <c r="B583" s="67"/>
      <c r="C583" s="68"/>
      <c r="D583" s="68"/>
      <c r="E583" s="69"/>
      <c r="F583" s="69"/>
      <c r="G583" s="70" t="str">
        <f aca="false">IF(OR(E583="",AND($C$3="",$E$3="")),"",IF(B583="","Sin fecha",IF(AND(OR($C$3="",B583&gt;=$C$3),OR($E$3="",B583&lt;=$E$3)),"Sí","No")))</f>
        <v/>
      </c>
      <c r="H583" s="58" t="str">
        <f aca="false">IF(B583="","",YEAR(B583))</f>
        <v/>
      </c>
      <c r="I583" s="70" t="str">
        <f aca="false">IF(B583="","",IF(MONTH(B583)=1,"X",""))</f>
        <v/>
      </c>
      <c r="J583" s="70" t="str">
        <f aca="false">IF(B583="","",IF(MONTH(B583)=2,"X",""))</f>
        <v/>
      </c>
      <c r="K583" s="70" t="str">
        <f aca="false">IF(B583="","",IF(MONTH(B583)=3,"X",""))</f>
        <v/>
      </c>
      <c r="L583" s="70" t="str">
        <f aca="false">IF(B583="","",IF(MONTH(B583)=4,"X",""))</f>
        <v/>
      </c>
      <c r="M583" s="70" t="str">
        <f aca="false">IF(B583="","",IF(MONTH(B583)=5,"X",""))</f>
        <v/>
      </c>
      <c r="N583" s="70" t="str">
        <f aca="false">IF(B583="","",IF(MONTH(B583)=6,"X",""))</f>
        <v/>
      </c>
      <c r="O583" s="70" t="str">
        <f aca="false">IF(B583="","",IF(MONTH(B583)=7,"X",""))</f>
        <v/>
      </c>
      <c r="P583" s="70" t="str">
        <f aca="false">IF(B583="","",IF(MONTH(B583)=8,"X",""))</f>
        <v/>
      </c>
      <c r="Q583" s="70" t="str">
        <f aca="false">IF(B583="","",IF(MONTH(B583)=9,"X",""))</f>
        <v/>
      </c>
      <c r="R583" s="70" t="str">
        <f aca="false">IF(B583="","",IF(MONTH(B583)=10,"X",""))</f>
        <v/>
      </c>
      <c r="S583" s="70" t="str">
        <f aca="false">IF(B583="","",IF(MONTH(B583)=11,"X",""))</f>
        <v/>
      </c>
      <c r="T583" s="70" t="str">
        <f aca="false">IF(B583="","",IF(MONTH(B583)=12,"X",""))</f>
        <v/>
      </c>
      <c r="U583" s="58" t="str">
        <f aca="false">IF(E583="","",SUMIF($E$5:$E$1000,E583,$AD$5:$AD$1000))</f>
        <v/>
      </c>
      <c r="V583" s="71" t="str">
        <f aca="false">IF(E583="","",_xlfn.TEXTJOIN(" + ",TRUE(),IF(COUNTIFS($E$5:$E$1000,E583,$C$5:$C$1000,"Auditoría Interna")&gt;0,"Interna",""),IF(COUNTIFS($E$5:$E$1000,E583,$C$5:$C$1000,"Auditoría Externa")&gt;0,"Externa",""),IF(COUNTIFS($E$5:$E$1000,E583,$C$5:$C$1000,"SSF")&gt;0,"SSF",""),IF(COUNTIFS($E$5:$E$1000,E583,$C$5:$C$1000,"Comité de Supervisión")&gt;0,"Comité Sup.",""),IF(COUNTIFS($E$5:$E$1000,E583,$C$5:$C$1000,"Consejo de Administración")&gt;0,"Consejo",""),IF(COUNTIFS($E$5:$E$1000,E583,$C$5:$C$1000,"Otros")&gt;0,"Otros","")))</f>
        <v/>
      </c>
      <c r="W583" s="58" t="str">
        <f aca="false">IF(E583="","",SUMIFS($AD$5:$AD$1000,$E$5:$E$1000,E583,$AA$5:$AA$1000,AA583,$C$5:$C$1000,"&lt;&gt;"&amp;C583))</f>
        <v/>
      </c>
      <c r="X583" s="72"/>
      <c r="Y583" s="68"/>
      <c r="Z583" s="72"/>
      <c r="AA583" s="38" t="str">
        <f aca="false">IF(B583="","",YEAR(B583)*100+MONTH(B583))</f>
        <v/>
      </c>
      <c r="AB583" s="38" t="str">
        <f aca="false">IF(AND(E583&lt;&gt;"",E583=Cruce!$C$5,AD583=1),COUNTIFS($E$5:E583,E583,$AD$5:AD583,1),"")</f>
        <v/>
      </c>
      <c r="AC583" s="38" t="str">
        <f aca="false">IF(E583="","",C583&amp;"|"&amp;X583&amp;"|"&amp;IF(B583="","s/f",TEXT(B583,"yyyymmdd"))&amp;IF(OR(C583="SSF",X583="Visitas Auditoría Interna"),"|"&amp;Y583,""))</f>
        <v/>
      </c>
      <c r="AD583" s="38" t="n">
        <f aca="false">IF(E583="",0,IF(COUNTIFS($E$5:E583,E583,$AC$5:AC583,AC583)=1,1,0))</f>
        <v>0</v>
      </c>
      <c r="AE583" s="38" t="str">
        <f aca="false">IF(OR(E583="",AD583&lt;&gt;1),"",SUBSTITUTE(SUBSTITUTE(C583,"Auditoría ",""),"Consejo de Administración","Consejo")&amp;" – "&amp;IF(B583="","(sin fecha)",DAY(B583)&amp;" de "&amp;CHOOSE(MONTH(B583),"Enero","Febrero","Marzo","Abril","Mayo","Junio","Julio","Agosto","Septiembre","Octubre","Noviembre","Diciembre")&amp;" "&amp;YEAR(B583)))</f>
        <v/>
      </c>
      <c r="AF583" s="38" t="n">
        <f aca="false">IF(E583="",0,IF(COUNTIF($AC$5:AC583,AC583)=1,1,0))</f>
        <v>0</v>
      </c>
    </row>
    <row r="584" customFormat="false" ht="15" hidden="false" customHeight="false" outlineLevel="0" collapsed="false">
      <c r="A584" s="68"/>
      <c r="B584" s="67"/>
      <c r="C584" s="68"/>
      <c r="D584" s="68"/>
      <c r="E584" s="69"/>
      <c r="F584" s="69"/>
      <c r="G584" s="70" t="str">
        <f aca="false">IF(OR(E584="",AND($C$3="",$E$3="")),"",IF(B584="","Sin fecha",IF(AND(OR($C$3="",B584&gt;=$C$3),OR($E$3="",B584&lt;=$E$3)),"Sí","No")))</f>
        <v/>
      </c>
      <c r="H584" s="58" t="str">
        <f aca="false">IF(B584="","",YEAR(B584))</f>
        <v/>
      </c>
      <c r="I584" s="70" t="str">
        <f aca="false">IF(B584="","",IF(MONTH(B584)=1,"X",""))</f>
        <v/>
      </c>
      <c r="J584" s="70" t="str">
        <f aca="false">IF(B584="","",IF(MONTH(B584)=2,"X",""))</f>
        <v/>
      </c>
      <c r="K584" s="70" t="str">
        <f aca="false">IF(B584="","",IF(MONTH(B584)=3,"X",""))</f>
        <v/>
      </c>
      <c r="L584" s="70" t="str">
        <f aca="false">IF(B584="","",IF(MONTH(B584)=4,"X",""))</f>
        <v/>
      </c>
      <c r="M584" s="70" t="str">
        <f aca="false">IF(B584="","",IF(MONTH(B584)=5,"X",""))</f>
        <v/>
      </c>
      <c r="N584" s="70" t="str">
        <f aca="false">IF(B584="","",IF(MONTH(B584)=6,"X",""))</f>
        <v/>
      </c>
      <c r="O584" s="70" t="str">
        <f aca="false">IF(B584="","",IF(MONTH(B584)=7,"X",""))</f>
        <v/>
      </c>
      <c r="P584" s="70" t="str">
        <f aca="false">IF(B584="","",IF(MONTH(B584)=8,"X",""))</f>
        <v/>
      </c>
      <c r="Q584" s="70" t="str">
        <f aca="false">IF(B584="","",IF(MONTH(B584)=9,"X",""))</f>
        <v/>
      </c>
      <c r="R584" s="70" t="str">
        <f aca="false">IF(B584="","",IF(MONTH(B584)=10,"X",""))</f>
        <v/>
      </c>
      <c r="S584" s="70" t="str">
        <f aca="false">IF(B584="","",IF(MONTH(B584)=11,"X",""))</f>
        <v/>
      </c>
      <c r="T584" s="70" t="str">
        <f aca="false">IF(B584="","",IF(MONTH(B584)=12,"X",""))</f>
        <v/>
      </c>
      <c r="U584" s="58" t="str">
        <f aca="false">IF(E584="","",SUMIF($E$5:$E$1000,E584,$AD$5:$AD$1000))</f>
        <v/>
      </c>
      <c r="V584" s="71" t="str">
        <f aca="false">IF(E584="","",_xlfn.TEXTJOIN(" + ",TRUE(),IF(COUNTIFS($E$5:$E$1000,E584,$C$5:$C$1000,"Auditoría Interna")&gt;0,"Interna",""),IF(COUNTIFS($E$5:$E$1000,E584,$C$5:$C$1000,"Auditoría Externa")&gt;0,"Externa",""),IF(COUNTIFS($E$5:$E$1000,E584,$C$5:$C$1000,"SSF")&gt;0,"SSF",""),IF(COUNTIFS($E$5:$E$1000,E584,$C$5:$C$1000,"Comité de Supervisión")&gt;0,"Comité Sup.",""),IF(COUNTIFS($E$5:$E$1000,E584,$C$5:$C$1000,"Consejo de Administración")&gt;0,"Consejo",""),IF(COUNTIFS($E$5:$E$1000,E584,$C$5:$C$1000,"Otros")&gt;0,"Otros","")))</f>
        <v/>
      </c>
      <c r="W584" s="58" t="str">
        <f aca="false">IF(E584="","",SUMIFS($AD$5:$AD$1000,$E$5:$E$1000,E584,$AA$5:$AA$1000,AA584,$C$5:$C$1000,"&lt;&gt;"&amp;C584))</f>
        <v/>
      </c>
      <c r="X584" s="72"/>
      <c r="Y584" s="68"/>
      <c r="Z584" s="72"/>
      <c r="AA584" s="38" t="str">
        <f aca="false">IF(B584="","",YEAR(B584)*100+MONTH(B584))</f>
        <v/>
      </c>
      <c r="AB584" s="38" t="str">
        <f aca="false">IF(AND(E584&lt;&gt;"",E584=Cruce!$C$5,AD584=1),COUNTIFS($E$5:E584,E584,$AD$5:AD584,1),"")</f>
        <v/>
      </c>
      <c r="AC584" s="38" t="str">
        <f aca="false">IF(E584="","",C584&amp;"|"&amp;X584&amp;"|"&amp;IF(B584="","s/f",TEXT(B584,"yyyymmdd"))&amp;IF(OR(C584="SSF",X584="Visitas Auditoría Interna"),"|"&amp;Y584,""))</f>
        <v/>
      </c>
      <c r="AD584" s="38" t="n">
        <f aca="false">IF(E584="",0,IF(COUNTIFS($E$5:E584,E584,$AC$5:AC584,AC584)=1,1,0))</f>
        <v>0</v>
      </c>
      <c r="AE584" s="38" t="str">
        <f aca="false">IF(OR(E584="",AD584&lt;&gt;1),"",SUBSTITUTE(SUBSTITUTE(C584,"Auditoría ",""),"Consejo de Administración","Consejo")&amp;" – "&amp;IF(B584="","(sin fecha)",DAY(B584)&amp;" de "&amp;CHOOSE(MONTH(B584),"Enero","Febrero","Marzo","Abril","Mayo","Junio","Julio","Agosto","Septiembre","Octubre","Noviembre","Diciembre")&amp;" "&amp;YEAR(B584)))</f>
        <v/>
      </c>
      <c r="AF584" s="38" t="n">
        <f aca="false">IF(E584="",0,IF(COUNTIF($AC$5:AC584,AC584)=1,1,0))</f>
        <v>0</v>
      </c>
    </row>
    <row r="585" customFormat="false" ht="15" hidden="false" customHeight="false" outlineLevel="0" collapsed="false">
      <c r="A585" s="68"/>
      <c r="B585" s="67"/>
      <c r="C585" s="68"/>
      <c r="D585" s="68"/>
      <c r="E585" s="69"/>
      <c r="F585" s="69"/>
      <c r="G585" s="70" t="str">
        <f aca="false">IF(OR(E585="",AND($C$3="",$E$3="")),"",IF(B585="","Sin fecha",IF(AND(OR($C$3="",B585&gt;=$C$3),OR($E$3="",B585&lt;=$E$3)),"Sí","No")))</f>
        <v/>
      </c>
      <c r="H585" s="58" t="str">
        <f aca="false">IF(B585="","",YEAR(B585))</f>
        <v/>
      </c>
      <c r="I585" s="70" t="str">
        <f aca="false">IF(B585="","",IF(MONTH(B585)=1,"X",""))</f>
        <v/>
      </c>
      <c r="J585" s="70" t="str">
        <f aca="false">IF(B585="","",IF(MONTH(B585)=2,"X",""))</f>
        <v/>
      </c>
      <c r="K585" s="70" t="str">
        <f aca="false">IF(B585="","",IF(MONTH(B585)=3,"X",""))</f>
        <v/>
      </c>
      <c r="L585" s="70" t="str">
        <f aca="false">IF(B585="","",IF(MONTH(B585)=4,"X",""))</f>
        <v/>
      </c>
      <c r="M585" s="70" t="str">
        <f aca="false">IF(B585="","",IF(MONTH(B585)=5,"X",""))</f>
        <v/>
      </c>
      <c r="N585" s="70" t="str">
        <f aca="false">IF(B585="","",IF(MONTH(B585)=6,"X",""))</f>
        <v/>
      </c>
      <c r="O585" s="70" t="str">
        <f aca="false">IF(B585="","",IF(MONTH(B585)=7,"X",""))</f>
        <v/>
      </c>
      <c r="P585" s="70" t="str">
        <f aca="false">IF(B585="","",IF(MONTH(B585)=8,"X",""))</f>
        <v/>
      </c>
      <c r="Q585" s="70" t="str">
        <f aca="false">IF(B585="","",IF(MONTH(B585)=9,"X",""))</f>
        <v/>
      </c>
      <c r="R585" s="70" t="str">
        <f aca="false">IF(B585="","",IF(MONTH(B585)=10,"X",""))</f>
        <v/>
      </c>
      <c r="S585" s="70" t="str">
        <f aca="false">IF(B585="","",IF(MONTH(B585)=11,"X",""))</f>
        <v/>
      </c>
      <c r="T585" s="70" t="str">
        <f aca="false">IF(B585="","",IF(MONTH(B585)=12,"X",""))</f>
        <v/>
      </c>
      <c r="U585" s="58" t="str">
        <f aca="false">IF(E585="","",SUMIF($E$5:$E$1000,E585,$AD$5:$AD$1000))</f>
        <v/>
      </c>
      <c r="V585" s="71" t="str">
        <f aca="false">IF(E585="","",_xlfn.TEXTJOIN(" + ",TRUE(),IF(COUNTIFS($E$5:$E$1000,E585,$C$5:$C$1000,"Auditoría Interna")&gt;0,"Interna",""),IF(COUNTIFS($E$5:$E$1000,E585,$C$5:$C$1000,"Auditoría Externa")&gt;0,"Externa",""),IF(COUNTIFS($E$5:$E$1000,E585,$C$5:$C$1000,"SSF")&gt;0,"SSF",""),IF(COUNTIFS($E$5:$E$1000,E585,$C$5:$C$1000,"Comité de Supervisión")&gt;0,"Comité Sup.",""),IF(COUNTIFS($E$5:$E$1000,E585,$C$5:$C$1000,"Consejo de Administración")&gt;0,"Consejo",""),IF(COUNTIFS($E$5:$E$1000,E585,$C$5:$C$1000,"Otros")&gt;0,"Otros","")))</f>
        <v/>
      </c>
      <c r="W585" s="58" t="str">
        <f aca="false">IF(E585="","",SUMIFS($AD$5:$AD$1000,$E$5:$E$1000,E585,$AA$5:$AA$1000,AA585,$C$5:$C$1000,"&lt;&gt;"&amp;C585))</f>
        <v/>
      </c>
      <c r="X585" s="72"/>
      <c r="Y585" s="68"/>
      <c r="Z585" s="72"/>
      <c r="AA585" s="38" t="str">
        <f aca="false">IF(B585="","",YEAR(B585)*100+MONTH(B585))</f>
        <v/>
      </c>
      <c r="AB585" s="38" t="str">
        <f aca="false">IF(AND(E585&lt;&gt;"",E585=Cruce!$C$5,AD585=1),COUNTIFS($E$5:E585,E585,$AD$5:AD585,1),"")</f>
        <v/>
      </c>
      <c r="AC585" s="38" t="str">
        <f aca="false">IF(E585="","",C585&amp;"|"&amp;X585&amp;"|"&amp;IF(B585="","s/f",TEXT(B585,"yyyymmdd"))&amp;IF(OR(C585="SSF",X585="Visitas Auditoría Interna"),"|"&amp;Y585,""))</f>
        <v/>
      </c>
      <c r="AD585" s="38" t="n">
        <f aca="false">IF(E585="",0,IF(COUNTIFS($E$5:E585,E585,$AC$5:AC585,AC585)=1,1,0))</f>
        <v>0</v>
      </c>
      <c r="AE585" s="38" t="str">
        <f aca="false">IF(OR(E585="",AD585&lt;&gt;1),"",SUBSTITUTE(SUBSTITUTE(C585,"Auditoría ",""),"Consejo de Administración","Consejo")&amp;" – "&amp;IF(B585="","(sin fecha)",DAY(B585)&amp;" de "&amp;CHOOSE(MONTH(B585),"Enero","Febrero","Marzo","Abril","Mayo","Junio","Julio","Agosto","Septiembre","Octubre","Noviembre","Diciembre")&amp;" "&amp;YEAR(B585)))</f>
        <v/>
      </c>
      <c r="AF585" s="38" t="n">
        <f aca="false">IF(E585="",0,IF(COUNTIF($AC$5:AC585,AC585)=1,1,0))</f>
        <v>0</v>
      </c>
    </row>
    <row r="586" customFormat="false" ht="15" hidden="false" customHeight="false" outlineLevel="0" collapsed="false">
      <c r="A586" s="68"/>
      <c r="B586" s="67"/>
      <c r="C586" s="68"/>
      <c r="D586" s="68"/>
      <c r="E586" s="69"/>
      <c r="F586" s="69"/>
      <c r="G586" s="70" t="str">
        <f aca="false">IF(OR(E586="",AND($C$3="",$E$3="")),"",IF(B586="","Sin fecha",IF(AND(OR($C$3="",B586&gt;=$C$3),OR($E$3="",B586&lt;=$E$3)),"Sí","No")))</f>
        <v/>
      </c>
      <c r="H586" s="58" t="str">
        <f aca="false">IF(B586="","",YEAR(B586))</f>
        <v/>
      </c>
      <c r="I586" s="70" t="str">
        <f aca="false">IF(B586="","",IF(MONTH(B586)=1,"X",""))</f>
        <v/>
      </c>
      <c r="J586" s="70" t="str">
        <f aca="false">IF(B586="","",IF(MONTH(B586)=2,"X",""))</f>
        <v/>
      </c>
      <c r="K586" s="70" t="str">
        <f aca="false">IF(B586="","",IF(MONTH(B586)=3,"X",""))</f>
        <v/>
      </c>
      <c r="L586" s="70" t="str">
        <f aca="false">IF(B586="","",IF(MONTH(B586)=4,"X",""))</f>
        <v/>
      </c>
      <c r="M586" s="70" t="str">
        <f aca="false">IF(B586="","",IF(MONTH(B586)=5,"X",""))</f>
        <v/>
      </c>
      <c r="N586" s="70" t="str">
        <f aca="false">IF(B586="","",IF(MONTH(B586)=6,"X",""))</f>
        <v/>
      </c>
      <c r="O586" s="70" t="str">
        <f aca="false">IF(B586="","",IF(MONTH(B586)=7,"X",""))</f>
        <v/>
      </c>
      <c r="P586" s="70" t="str">
        <f aca="false">IF(B586="","",IF(MONTH(B586)=8,"X",""))</f>
        <v/>
      </c>
      <c r="Q586" s="70" t="str">
        <f aca="false">IF(B586="","",IF(MONTH(B586)=9,"X",""))</f>
        <v/>
      </c>
      <c r="R586" s="70" t="str">
        <f aca="false">IF(B586="","",IF(MONTH(B586)=10,"X",""))</f>
        <v/>
      </c>
      <c r="S586" s="70" t="str">
        <f aca="false">IF(B586="","",IF(MONTH(B586)=11,"X",""))</f>
        <v/>
      </c>
      <c r="T586" s="70" t="str">
        <f aca="false">IF(B586="","",IF(MONTH(B586)=12,"X",""))</f>
        <v/>
      </c>
      <c r="U586" s="58" t="str">
        <f aca="false">IF(E586="","",SUMIF($E$5:$E$1000,E586,$AD$5:$AD$1000))</f>
        <v/>
      </c>
      <c r="V586" s="71" t="str">
        <f aca="false">IF(E586="","",_xlfn.TEXTJOIN(" + ",TRUE(),IF(COUNTIFS($E$5:$E$1000,E586,$C$5:$C$1000,"Auditoría Interna")&gt;0,"Interna",""),IF(COUNTIFS($E$5:$E$1000,E586,$C$5:$C$1000,"Auditoría Externa")&gt;0,"Externa",""),IF(COUNTIFS($E$5:$E$1000,E586,$C$5:$C$1000,"SSF")&gt;0,"SSF",""),IF(COUNTIFS($E$5:$E$1000,E586,$C$5:$C$1000,"Comité de Supervisión")&gt;0,"Comité Sup.",""),IF(COUNTIFS($E$5:$E$1000,E586,$C$5:$C$1000,"Consejo de Administración")&gt;0,"Consejo",""),IF(COUNTIFS($E$5:$E$1000,E586,$C$5:$C$1000,"Otros")&gt;0,"Otros","")))</f>
        <v/>
      </c>
      <c r="W586" s="58" t="str">
        <f aca="false">IF(E586="","",SUMIFS($AD$5:$AD$1000,$E$5:$E$1000,E586,$AA$5:$AA$1000,AA586,$C$5:$C$1000,"&lt;&gt;"&amp;C586))</f>
        <v/>
      </c>
      <c r="X586" s="72"/>
      <c r="Y586" s="68"/>
      <c r="Z586" s="72"/>
      <c r="AA586" s="38" t="str">
        <f aca="false">IF(B586="","",YEAR(B586)*100+MONTH(B586))</f>
        <v/>
      </c>
      <c r="AB586" s="38" t="str">
        <f aca="false">IF(AND(E586&lt;&gt;"",E586=Cruce!$C$5,AD586=1),COUNTIFS($E$5:E586,E586,$AD$5:AD586,1),"")</f>
        <v/>
      </c>
      <c r="AC586" s="38" t="str">
        <f aca="false">IF(E586="","",C586&amp;"|"&amp;X586&amp;"|"&amp;IF(B586="","s/f",TEXT(B586,"yyyymmdd"))&amp;IF(OR(C586="SSF",X586="Visitas Auditoría Interna"),"|"&amp;Y586,""))</f>
        <v/>
      </c>
      <c r="AD586" s="38" t="n">
        <f aca="false">IF(E586="",0,IF(COUNTIFS($E$5:E586,E586,$AC$5:AC586,AC586)=1,1,0))</f>
        <v>0</v>
      </c>
      <c r="AE586" s="38" t="str">
        <f aca="false">IF(OR(E586="",AD586&lt;&gt;1),"",SUBSTITUTE(SUBSTITUTE(C586,"Auditoría ",""),"Consejo de Administración","Consejo")&amp;" – "&amp;IF(B586="","(sin fecha)",DAY(B586)&amp;" de "&amp;CHOOSE(MONTH(B586),"Enero","Febrero","Marzo","Abril","Mayo","Junio","Julio","Agosto","Septiembre","Octubre","Noviembre","Diciembre")&amp;" "&amp;YEAR(B586)))</f>
        <v/>
      </c>
      <c r="AF586" s="38" t="n">
        <f aca="false">IF(E586="",0,IF(COUNTIF($AC$5:AC586,AC586)=1,1,0))</f>
        <v>0</v>
      </c>
    </row>
    <row r="587" customFormat="false" ht="15" hidden="false" customHeight="false" outlineLevel="0" collapsed="false">
      <c r="A587" s="68"/>
      <c r="B587" s="67"/>
      <c r="C587" s="68"/>
      <c r="D587" s="68"/>
      <c r="E587" s="69"/>
      <c r="F587" s="69"/>
      <c r="G587" s="70" t="str">
        <f aca="false">IF(OR(E587="",AND($C$3="",$E$3="")),"",IF(B587="","Sin fecha",IF(AND(OR($C$3="",B587&gt;=$C$3),OR($E$3="",B587&lt;=$E$3)),"Sí","No")))</f>
        <v/>
      </c>
      <c r="H587" s="58" t="str">
        <f aca="false">IF(B587="","",YEAR(B587))</f>
        <v/>
      </c>
      <c r="I587" s="70" t="str">
        <f aca="false">IF(B587="","",IF(MONTH(B587)=1,"X",""))</f>
        <v/>
      </c>
      <c r="J587" s="70" t="str">
        <f aca="false">IF(B587="","",IF(MONTH(B587)=2,"X",""))</f>
        <v/>
      </c>
      <c r="K587" s="70" t="str">
        <f aca="false">IF(B587="","",IF(MONTH(B587)=3,"X",""))</f>
        <v/>
      </c>
      <c r="L587" s="70" t="str">
        <f aca="false">IF(B587="","",IF(MONTH(B587)=4,"X",""))</f>
        <v/>
      </c>
      <c r="M587" s="70" t="str">
        <f aca="false">IF(B587="","",IF(MONTH(B587)=5,"X",""))</f>
        <v/>
      </c>
      <c r="N587" s="70" t="str">
        <f aca="false">IF(B587="","",IF(MONTH(B587)=6,"X",""))</f>
        <v/>
      </c>
      <c r="O587" s="70" t="str">
        <f aca="false">IF(B587="","",IF(MONTH(B587)=7,"X",""))</f>
        <v/>
      </c>
      <c r="P587" s="70" t="str">
        <f aca="false">IF(B587="","",IF(MONTH(B587)=8,"X",""))</f>
        <v/>
      </c>
      <c r="Q587" s="70" t="str">
        <f aca="false">IF(B587="","",IF(MONTH(B587)=9,"X",""))</f>
        <v/>
      </c>
      <c r="R587" s="70" t="str">
        <f aca="false">IF(B587="","",IF(MONTH(B587)=10,"X",""))</f>
        <v/>
      </c>
      <c r="S587" s="70" t="str">
        <f aca="false">IF(B587="","",IF(MONTH(B587)=11,"X",""))</f>
        <v/>
      </c>
      <c r="T587" s="70" t="str">
        <f aca="false">IF(B587="","",IF(MONTH(B587)=12,"X",""))</f>
        <v/>
      </c>
      <c r="U587" s="58" t="str">
        <f aca="false">IF(E587="","",SUMIF($E$5:$E$1000,E587,$AD$5:$AD$1000))</f>
        <v/>
      </c>
      <c r="V587" s="71" t="str">
        <f aca="false">IF(E587="","",_xlfn.TEXTJOIN(" + ",TRUE(),IF(COUNTIFS($E$5:$E$1000,E587,$C$5:$C$1000,"Auditoría Interna")&gt;0,"Interna",""),IF(COUNTIFS($E$5:$E$1000,E587,$C$5:$C$1000,"Auditoría Externa")&gt;0,"Externa",""),IF(COUNTIFS($E$5:$E$1000,E587,$C$5:$C$1000,"SSF")&gt;0,"SSF",""),IF(COUNTIFS($E$5:$E$1000,E587,$C$5:$C$1000,"Comité de Supervisión")&gt;0,"Comité Sup.",""),IF(COUNTIFS($E$5:$E$1000,E587,$C$5:$C$1000,"Consejo de Administración")&gt;0,"Consejo",""),IF(COUNTIFS($E$5:$E$1000,E587,$C$5:$C$1000,"Otros")&gt;0,"Otros","")))</f>
        <v/>
      </c>
      <c r="W587" s="58" t="str">
        <f aca="false">IF(E587="","",SUMIFS($AD$5:$AD$1000,$E$5:$E$1000,E587,$AA$5:$AA$1000,AA587,$C$5:$C$1000,"&lt;&gt;"&amp;C587))</f>
        <v/>
      </c>
      <c r="X587" s="72"/>
      <c r="Y587" s="68"/>
      <c r="Z587" s="72"/>
      <c r="AA587" s="38" t="str">
        <f aca="false">IF(B587="","",YEAR(B587)*100+MONTH(B587))</f>
        <v/>
      </c>
      <c r="AB587" s="38" t="str">
        <f aca="false">IF(AND(E587&lt;&gt;"",E587=Cruce!$C$5,AD587=1),COUNTIFS($E$5:E587,E587,$AD$5:AD587,1),"")</f>
        <v/>
      </c>
      <c r="AC587" s="38" t="str">
        <f aca="false">IF(E587="","",C587&amp;"|"&amp;X587&amp;"|"&amp;IF(B587="","s/f",TEXT(B587,"yyyymmdd"))&amp;IF(OR(C587="SSF",X587="Visitas Auditoría Interna"),"|"&amp;Y587,""))</f>
        <v/>
      </c>
      <c r="AD587" s="38" t="n">
        <f aca="false">IF(E587="",0,IF(COUNTIFS($E$5:E587,E587,$AC$5:AC587,AC587)=1,1,0))</f>
        <v>0</v>
      </c>
      <c r="AE587" s="38" t="str">
        <f aca="false">IF(OR(E587="",AD587&lt;&gt;1),"",SUBSTITUTE(SUBSTITUTE(C587,"Auditoría ",""),"Consejo de Administración","Consejo")&amp;" – "&amp;IF(B587="","(sin fecha)",DAY(B587)&amp;" de "&amp;CHOOSE(MONTH(B587),"Enero","Febrero","Marzo","Abril","Mayo","Junio","Julio","Agosto","Septiembre","Octubre","Noviembre","Diciembre")&amp;" "&amp;YEAR(B587)))</f>
        <v/>
      </c>
      <c r="AF587" s="38" t="n">
        <f aca="false">IF(E587="",0,IF(COUNTIF($AC$5:AC587,AC587)=1,1,0))</f>
        <v>0</v>
      </c>
    </row>
    <row r="588" customFormat="false" ht="15" hidden="false" customHeight="false" outlineLevel="0" collapsed="false">
      <c r="A588" s="68"/>
      <c r="B588" s="67"/>
      <c r="C588" s="68"/>
      <c r="D588" s="68"/>
      <c r="E588" s="69"/>
      <c r="F588" s="69"/>
      <c r="G588" s="70" t="str">
        <f aca="false">IF(OR(E588="",AND($C$3="",$E$3="")),"",IF(B588="","Sin fecha",IF(AND(OR($C$3="",B588&gt;=$C$3),OR($E$3="",B588&lt;=$E$3)),"Sí","No")))</f>
        <v/>
      </c>
      <c r="H588" s="58" t="str">
        <f aca="false">IF(B588="","",YEAR(B588))</f>
        <v/>
      </c>
      <c r="I588" s="70" t="str">
        <f aca="false">IF(B588="","",IF(MONTH(B588)=1,"X",""))</f>
        <v/>
      </c>
      <c r="J588" s="70" t="str">
        <f aca="false">IF(B588="","",IF(MONTH(B588)=2,"X",""))</f>
        <v/>
      </c>
      <c r="K588" s="70" t="str">
        <f aca="false">IF(B588="","",IF(MONTH(B588)=3,"X",""))</f>
        <v/>
      </c>
      <c r="L588" s="70" t="str">
        <f aca="false">IF(B588="","",IF(MONTH(B588)=4,"X",""))</f>
        <v/>
      </c>
      <c r="M588" s="70" t="str">
        <f aca="false">IF(B588="","",IF(MONTH(B588)=5,"X",""))</f>
        <v/>
      </c>
      <c r="N588" s="70" t="str">
        <f aca="false">IF(B588="","",IF(MONTH(B588)=6,"X",""))</f>
        <v/>
      </c>
      <c r="O588" s="70" t="str">
        <f aca="false">IF(B588="","",IF(MONTH(B588)=7,"X",""))</f>
        <v/>
      </c>
      <c r="P588" s="70" t="str">
        <f aca="false">IF(B588="","",IF(MONTH(B588)=8,"X",""))</f>
        <v/>
      </c>
      <c r="Q588" s="70" t="str">
        <f aca="false">IF(B588="","",IF(MONTH(B588)=9,"X",""))</f>
        <v/>
      </c>
      <c r="R588" s="70" t="str">
        <f aca="false">IF(B588="","",IF(MONTH(B588)=10,"X",""))</f>
        <v/>
      </c>
      <c r="S588" s="70" t="str">
        <f aca="false">IF(B588="","",IF(MONTH(B588)=11,"X",""))</f>
        <v/>
      </c>
      <c r="T588" s="70" t="str">
        <f aca="false">IF(B588="","",IF(MONTH(B588)=12,"X",""))</f>
        <v/>
      </c>
      <c r="U588" s="58" t="str">
        <f aca="false">IF(E588="","",SUMIF($E$5:$E$1000,E588,$AD$5:$AD$1000))</f>
        <v/>
      </c>
      <c r="V588" s="71" t="str">
        <f aca="false">IF(E588="","",_xlfn.TEXTJOIN(" + ",TRUE(),IF(COUNTIFS($E$5:$E$1000,E588,$C$5:$C$1000,"Auditoría Interna")&gt;0,"Interna",""),IF(COUNTIFS($E$5:$E$1000,E588,$C$5:$C$1000,"Auditoría Externa")&gt;0,"Externa",""),IF(COUNTIFS($E$5:$E$1000,E588,$C$5:$C$1000,"SSF")&gt;0,"SSF",""),IF(COUNTIFS($E$5:$E$1000,E588,$C$5:$C$1000,"Comité de Supervisión")&gt;0,"Comité Sup.",""),IF(COUNTIFS($E$5:$E$1000,E588,$C$5:$C$1000,"Consejo de Administración")&gt;0,"Consejo",""),IF(COUNTIFS($E$5:$E$1000,E588,$C$5:$C$1000,"Otros")&gt;0,"Otros","")))</f>
        <v/>
      </c>
      <c r="W588" s="58" t="str">
        <f aca="false">IF(E588="","",SUMIFS($AD$5:$AD$1000,$E$5:$E$1000,E588,$AA$5:$AA$1000,AA588,$C$5:$C$1000,"&lt;&gt;"&amp;C588))</f>
        <v/>
      </c>
      <c r="X588" s="72"/>
      <c r="Y588" s="68"/>
      <c r="Z588" s="72"/>
      <c r="AA588" s="38" t="str">
        <f aca="false">IF(B588="","",YEAR(B588)*100+MONTH(B588))</f>
        <v/>
      </c>
      <c r="AB588" s="38" t="str">
        <f aca="false">IF(AND(E588&lt;&gt;"",E588=Cruce!$C$5,AD588=1),COUNTIFS($E$5:E588,E588,$AD$5:AD588,1),"")</f>
        <v/>
      </c>
      <c r="AC588" s="38" t="str">
        <f aca="false">IF(E588="","",C588&amp;"|"&amp;X588&amp;"|"&amp;IF(B588="","s/f",TEXT(B588,"yyyymmdd"))&amp;IF(OR(C588="SSF",X588="Visitas Auditoría Interna"),"|"&amp;Y588,""))</f>
        <v/>
      </c>
      <c r="AD588" s="38" t="n">
        <f aca="false">IF(E588="",0,IF(COUNTIFS($E$5:E588,E588,$AC$5:AC588,AC588)=1,1,0))</f>
        <v>0</v>
      </c>
      <c r="AE588" s="38" t="str">
        <f aca="false">IF(OR(E588="",AD588&lt;&gt;1),"",SUBSTITUTE(SUBSTITUTE(C588,"Auditoría ",""),"Consejo de Administración","Consejo")&amp;" – "&amp;IF(B588="","(sin fecha)",DAY(B588)&amp;" de "&amp;CHOOSE(MONTH(B588),"Enero","Febrero","Marzo","Abril","Mayo","Junio","Julio","Agosto","Septiembre","Octubre","Noviembre","Diciembre")&amp;" "&amp;YEAR(B588)))</f>
        <v/>
      </c>
      <c r="AF588" s="38" t="n">
        <f aca="false">IF(E588="",0,IF(COUNTIF($AC$5:AC588,AC588)=1,1,0))</f>
        <v>0</v>
      </c>
    </row>
    <row r="589" customFormat="false" ht="15" hidden="false" customHeight="false" outlineLevel="0" collapsed="false">
      <c r="A589" s="68"/>
      <c r="B589" s="67"/>
      <c r="C589" s="68"/>
      <c r="D589" s="68"/>
      <c r="E589" s="69"/>
      <c r="F589" s="69"/>
      <c r="G589" s="70" t="str">
        <f aca="false">IF(OR(E589="",AND($C$3="",$E$3="")),"",IF(B589="","Sin fecha",IF(AND(OR($C$3="",B589&gt;=$C$3),OR($E$3="",B589&lt;=$E$3)),"Sí","No")))</f>
        <v/>
      </c>
      <c r="H589" s="58" t="str">
        <f aca="false">IF(B589="","",YEAR(B589))</f>
        <v/>
      </c>
      <c r="I589" s="70" t="str">
        <f aca="false">IF(B589="","",IF(MONTH(B589)=1,"X",""))</f>
        <v/>
      </c>
      <c r="J589" s="70" t="str">
        <f aca="false">IF(B589="","",IF(MONTH(B589)=2,"X",""))</f>
        <v/>
      </c>
      <c r="K589" s="70" t="str">
        <f aca="false">IF(B589="","",IF(MONTH(B589)=3,"X",""))</f>
        <v/>
      </c>
      <c r="L589" s="70" t="str">
        <f aca="false">IF(B589="","",IF(MONTH(B589)=4,"X",""))</f>
        <v/>
      </c>
      <c r="M589" s="70" t="str">
        <f aca="false">IF(B589="","",IF(MONTH(B589)=5,"X",""))</f>
        <v/>
      </c>
      <c r="N589" s="70" t="str">
        <f aca="false">IF(B589="","",IF(MONTH(B589)=6,"X",""))</f>
        <v/>
      </c>
      <c r="O589" s="70" t="str">
        <f aca="false">IF(B589="","",IF(MONTH(B589)=7,"X",""))</f>
        <v/>
      </c>
      <c r="P589" s="70" t="str">
        <f aca="false">IF(B589="","",IF(MONTH(B589)=8,"X",""))</f>
        <v/>
      </c>
      <c r="Q589" s="70" t="str">
        <f aca="false">IF(B589="","",IF(MONTH(B589)=9,"X",""))</f>
        <v/>
      </c>
      <c r="R589" s="70" t="str">
        <f aca="false">IF(B589="","",IF(MONTH(B589)=10,"X",""))</f>
        <v/>
      </c>
      <c r="S589" s="70" t="str">
        <f aca="false">IF(B589="","",IF(MONTH(B589)=11,"X",""))</f>
        <v/>
      </c>
      <c r="T589" s="70" t="str">
        <f aca="false">IF(B589="","",IF(MONTH(B589)=12,"X",""))</f>
        <v/>
      </c>
      <c r="U589" s="58" t="str">
        <f aca="false">IF(E589="","",SUMIF($E$5:$E$1000,E589,$AD$5:$AD$1000))</f>
        <v/>
      </c>
      <c r="V589" s="71" t="str">
        <f aca="false">IF(E589="","",_xlfn.TEXTJOIN(" + ",TRUE(),IF(COUNTIFS($E$5:$E$1000,E589,$C$5:$C$1000,"Auditoría Interna")&gt;0,"Interna",""),IF(COUNTIFS($E$5:$E$1000,E589,$C$5:$C$1000,"Auditoría Externa")&gt;0,"Externa",""),IF(COUNTIFS($E$5:$E$1000,E589,$C$5:$C$1000,"SSF")&gt;0,"SSF",""),IF(COUNTIFS($E$5:$E$1000,E589,$C$5:$C$1000,"Comité de Supervisión")&gt;0,"Comité Sup.",""),IF(COUNTIFS($E$5:$E$1000,E589,$C$5:$C$1000,"Consejo de Administración")&gt;0,"Consejo",""),IF(COUNTIFS($E$5:$E$1000,E589,$C$5:$C$1000,"Otros")&gt;0,"Otros","")))</f>
        <v/>
      </c>
      <c r="W589" s="58" t="str">
        <f aca="false">IF(E589="","",SUMIFS($AD$5:$AD$1000,$E$5:$E$1000,E589,$AA$5:$AA$1000,AA589,$C$5:$C$1000,"&lt;&gt;"&amp;C589))</f>
        <v/>
      </c>
      <c r="X589" s="72"/>
      <c r="Y589" s="68"/>
      <c r="Z589" s="72"/>
      <c r="AA589" s="38" t="str">
        <f aca="false">IF(B589="","",YEAR(B589)*100+MONTH(B589))</f>
        <v/>
      </c>
      <c r="AB589" s="38" t="str">
        <f aca="false">IF(AND(E589&lt;&gt;"",E589=Cruce!$C$5,AD589=1),COUNTIFS($E$5:E589,E589,$AD$5:AD589,1),"")</f>
        <v/>
      </c>
      <c r="AC589" s="38" t="str">
        <f aca="false">IF(E589="","",C589&amp;"|"&amp;X589&amp;"|"&amp;IF(B589="","s/f",TEXT(B589,"yyyymmdd"))&amp;IF(OR(C589="SSF",X589="Visitas Auditoría Interna"),"|"&amp;Y589,""))</f>
        <v/>
      </c>
      <c r="AD589" s="38" t="n">
        <f aca="false">IF(E589="",0,IF(COUNTIFS($E$5:E589,E589,$AC$5:AC589,AC589)=1,1,0))</f>
        <v>0</v>
      </c>
      <c r="AE589" s="38" t="str">
        <f aca="false">IF(OR(E589="",AD589&lt;&gt;1),"",SUBSTITUTE(SUBSTITUTE(C589,"Auditoría ",""),"Consejo de Administración","Consejo")&amp;" – "&amp;IF(B589="","(sin fecha)",DAY(B589)&amp;" de "&amp;CHOOSE(MONTH(B589),"Enero","Febrero","Marzo","Abril","Mayo","Junio","Julio","Agosto","Septiembre","Octubre","Noviembre","Diciembre")&amp;" "&amp;YEAR(B589)))</f>
        <v/>
      </c>
      <c r="AF589" s="38" t="n">
        <f aca="false">IF(E589="",0,IF(COUNTIF($AC$5:AC589,AC589)=1,1,0))</f>
        <v>0</v>
      </c>
    </row>
    <row r="590" customFormat="false" ht="15" hidden="false" customHeight="false" outlineLevel="0" collapsed="false">
      <c r="A590" s="68"/>
      <c r="B590" s="67"/>
      <c r="C590" s="68"/>
      <c r="D590" s="68"/>
      <c r="E590" s="69"/>
      <c r="F590" s="69"/>
      <c r="G590" s="70" t="str">
        <f aca="false">IF(OR(E590="",AND($C$3="",$E$3="")),"",IF(B590="","Sin fecha",IF(AND(OR($C$3="",B590&gt;=$C$3),OR($E$3="",B590&lt;=$E$3)),"Sí","No")))</f>
        <v/>
      </c>
      <c r="H590" s="58" t="str">
        <f aca="false">IF(B590="","",YEAR(B590))</f>
        <v/>
      </c>
      <c r="I590" s="70" t="str">
        <f aca="false">IF(B590="","",IF(MONTH(B590)=1,"X",""))</f>
        <v/>
      </c>
      <c r="J590" s="70" t="str">
        <f aca="false">IF(B590="","",IF(MONTH(B590)=2,"X",""))</f>
        <v/>
      </c>
      <c r="K590" s="70" t="str">
        <f aca="false">IF(B590="","",IF(MONTH(B590)=3,"X",""))</f>
        <v/>
      </c>
      <c r="L590" s="70" t="str">
        <f aca="false">IF(B590="","",IF(MONTH(B590)=4,"X",""))</f>
        <v/>
      </c>
      <c r="M590" s="70" t="str">
        <f aca="false">IF(B590="","",IF(MONTH(B590)=5,"X",""))</f>
        <v/>
      </c>
      <c r="N590" s="70" t="str">
        <f aca="false">IF(B590="","",IF(MONTH(B590)=6,"X",""))</f>
        <v/>
      </c>
      <c r="O590" s="70" t="str">
        <f aca="false">IF(B590="","",IF(MONTH(B590)=7,"X",""))</f>
        <v/>
      </c>
      <c r="P590" s="70" t="str">
        <f aca="false">IF(B590="","",IF(MONTH(B590)=8,"X",""))</f>
        <v/>
      </c>
      <c r="Q590" s="70" t="str">
        <f aca="false">IF(B590="","",IF(MONTH(B590)=9,"X",""))</f>
        <v/>
      </c>
      <c r="R590" s="70" t="str">
        <f aca="false">IF(B590="","",IF(MONTH(B590)=10,"X",""))</f>
        <v/>
      </c>
      <c r="S590" s="70" t="str">
        <f aca="false">IF(B590="","",IF(MONTH(B590)=11,"X",""))</f>
        <v/>
      </c>
      <c r="T590" s="70" t="str">
        <f aca="false">IF(B590="","",IF(MONTH(B590)=12,"X",""))</f>
        <v/>
      </c>
      <c r="U590" s="58" t="str">
        <f aca="false">IF(E590="","",SUMIF($E$5:$E$1000,E590,$AD$5:$AD$1000))</f>
        <v/>
      </c>
      <c r="V590" s="71" t="str">
        <f aca="false">IF(E590="","",_xlfn.TEXTJOIN(" + ",TRUE(),IF(COUNTIFS($E$5:$E$1000,E590,$C$5:$C$1000,"Auditoría Interna")&gt;0,"Interna",""),IF(COUNTIFS($E$5:$E$1000,E590,$C$5:$C$1000,"Auditoría Externa")&gt;0,"Externa",""),IF(COUNTIFS($E$5:$E$1000,E590,$C$5:$C$1000,"SSF")&gt;0,"SSF",""),IF(COUNTIFS($E$5:$E$1000,E590,$C$5:$C$1000,"Comité de Supervisión")&gt;0,"Comité Sup.",""),IF(COUNTIFS($E$5:$E$1000,E590,$C$5:$C$1000,"Consejo de Administración")&gt;0,"Consejo",""),IF(COUNTIFS($E$5:$E$1000,E590,$C$5:$C$1000,"Otros")&gt;0,"Otros","")))</f>
        <v/>
      </c>
      <c r="W590" s="58" t="str">
        <f aca="false">IF(E590="","",SUMIFS($AD$5:$AD$1000,$E$5:$E$1000,E590,$AA$5:$AA$1000,AA590,$C$5:$C$1000,"&lt;&gt;"&amp;C590))</f>
        <v/>
      </c>
      <c r="X590" s="72"/>
      <c r="Y590" s="68"/>
      <c r="Z590" s="72"/>
      <c r="AA590" s="38" t="str">
        <f aca="false">IF(B590="","",YEAR(B590)*100+MONTH(B590))</f>
        <v/>
      </c>
      <c r="AB590" s="38" t="str">
        <f aca="false">IF(AND(E590&lt;&gt;"",E590=Cruce!$C$5,AD590=1),COUNTIFS($E$5:E590,E590,$AD$5:AD590,1),"")</f>
        <v/>
      </c>
      <c r="AC590" s="38" t="str">
        <f aca="false">IF(E590="","",C590&amp;"|"&amp;X590&amp;"|"&amp;IF(B590="","s/f",TEXT(B590,"yyyymmdd"))&amp;IF(OR(C590="SSF",X590="Visitas Auditoría Interna"),"|"&amp;Y590,""))</f>
        <v/>
      </c>
      <c r="AD590" s="38" t="n">
        <f aca="false">IF(E590="",0,IF(COUNTIFS($E$5:E590,E590,$AC$5:AC590,AC590)=1,1,0))</f>
        <v>0</v>
      </c>
      <c r="AE590" s="38" t="str">
        <f aca="false">IF(OR(E590="",AD590&lt;&gt;1),"",SUBSTITUTE(SUBSTITUTE(C590,"Auditoría ",""),"Consejo de Administración","Consejo")&amp;" – "&amp;IF(B590="","(sin fecha)",DAY(B590)&amp;" de "&amp;CHOOSE(MONTH(B590),"Enero","Febrero","Marzo","Abril","Mayo","Junio","Julio","Agosto","Septiembre","Octubre","Noviembre","Diciembre")&amp;" "&amp;YEAR(B590)))</f>
        <v/>
      </c>
      <c r="AF590" s="38" t="n">
        <f aca="false">IF(E590="",0,IF(COUNTIF($AC$5:AC590,AC590)=1,1,0))</f>
        <v>0</v>
      </c>
    </row>
    <row r="591" customFormat="false" ht="15" hidden="false" customHeight="false" outlineLevel="0" collapsed="false">
      <c r="A591" s="68"/>
      <c r="B591" s="67"/>
      <c r="C591" s="68"/>
      <c r="D591" s="68"/>
      <c r="E591" s="69"/>
      <c r="F591" s="69"/>
      <c r="G591" s="70" t="str">
        <f aca="false">IF(OR(E591="",AND($C$3="",$E$3="")),"",IF(B591="","Sin fecha",IF(AND(OR($C$3="",B591&gt;=$C$3),OR($E$3="",B591&lt;=$E$3)),"Sí","No")))</f>
        <v/>
      </c>
      <c r="H591" s="58" t="str">
        <f aca="false">IF(B591="","",YEAR(B591))</f>
        <v/>
      </c>
      <c r="I591" s="70" t="str">
        <f aca="false">IF(B591="","",IF(MONTH(B591)=1,"X",""))</f>
        <v/>
      </c>
      <c r="J591" s="70" t="str">
        <f aca="false">IF(B591="","",IF(MONTH(B591)=2,"X",""))</f>
        <v/>
      </c>
      <c r="K591" s="70" t="str">
        <f aca="false">IF(B591="","",IF(MONTH(B591)=3,"X",""))</f>
        <v/>
      </c>
      <c r="L591" s="70" t="str">
        <f aca="false">IF(B591="","",IF(MONTH(B591)=4,"X",""))</f>
        <v/>
      </c>
      <c r="M591" s="70" t="str">
        <f aca="false">IF(B591="","",IF(MONTH(B591)=5,"X",""))</f>
        <v/>
      </c>
      <c r="N591" s="70" t="str">
        <f aca="false">IF(B591="","",IF(MONTH(B591)=6,"X",""))</f>
        <v/>
      </c>
      <c r="O591" s="70" t="str">
        <f aca="false">IF(B591="","",IF(MONTH(B591)=7,"X",""))</f>
        <v/>
      </c>
      <c r="P591" s="70" t="str">
        <f aca="false">IF(B591="","",IF(MONTH(B591)=8,"X",""))</f>
        <v/>
      </c>
      <c r="Q591" s="70" t="str">
        <f aca="false">IF(B591="","",IF(MONTH(B591)=9,"X",""))</f>
        <v/>
      </c>
      <c r="R591" s="70" t="str">
        <f aca="false">IF(B591="","",IF(MONTH(B591)=10,"X",""))</f>
        <v/>
      </c>
      <c r="S591" s="70" t="str">
        <f aca="false">IF(B591="","",IF(MONTH(B591)=11,"X",""))</f>
        <v/>
      </c>
      <c r="T591" s="70" t="str">
        <f aca="false">IF(B591="","",IF(MONTH(B591)=12,"X",""))</f>
        <v/>
      </c>
      <c r="U591" s="58" t="str">
        <f aca="false">IF(E591="","",SUMIF($E$5:$E$1000,E591,$AD$5:$AD$1000))</f>
        <v/>
      </c>
      <c r="V591" s="71" t="str">
        <f aca="false">IF(E591="","",_xlfn.TEXTJOIN(" + ",TRUE(),IF(COUNTIFS($E$5:$E$1000,E591,$C$5:$C$1000,"Auditoría Interna")&gt;0,"Interna",""),IF(COUNTIFS($E$5:$E$1000,E591,$C$5:$C$1000,"Auditoría Externa")&gt;0,"Externa",""),IF(COUNTIFS($E$5:$E$1000,E591,$C$5:$C$1000,"SSF")&gt;0,"SSF",""),IF(COUNTIFS($E$5:$E$1000,E591,$C$5:$C$1000,"Comité de Supervisión")&gt;0,"Comité Sup.",""),IF(COUNTIFS($E$5:$E$1000,E591,$C$5:$C$1000,"Consejo de Administración")&gt;0,"Consejo",""),IF(COUNTIFS($E$5:$E$1000,E591,$C$5:$C$1000,"Otros")&gt;0,"Otros","")))</f>
        <v/>
      </c>
      <c r="W591" s="58" t="str">
        <f aca="false">IF(E591="","",SUMIFS($AD$5:$AD$1000,$E$5:$E$1000,E591,$AA$5:$AA$1000,AA591,$C$5:$C$1000,"&lt;&gt;"&amp;C591))</f>
        <v/>
      </c>
      <c r="X591" s="72"/>
      <c r="Y591" s="68"/>
      <c r="Z591" s="72"/>
      <c r="AA591" s="38" t="str">
        <f aca="false">IF(B591="","",YEAR(B591)*100+MONTH(B591))</f>
        <v/>
      </c>
      <c r="AB591" s="38" t="str">
        <f aca="false">IF(AND(E591&lt;&gt;"",E591=Cruce!$C$5,AD591=1),COUNTIFS($E$5:E591,E591,$AD$5:AD591,1),"")</f>
        <v/>
      </c>
      <c r="AC591" s="38" t="str">
        <f aca="false">IF(E591="","",C591&amp;"|"&amp;X591&amp;"|"&amp;IF(B591="","s/f",TEXT(B591,"yyyymmdd"))&amp;IF(OR(C591="SSF",X591="Visitas Auditoría Interna"),"|"&amp;Y591,""))</f>
        <v/>
      </c>
      <c r="AD591" s="38" t="n">
        <f aca="false">IF(E591="",0,IF(COUNTIFS($E$5:E591,E591,$AC$5:AC591,AC591)=1,1,0))</f>
        <v>0</v>
      </c>
      <c r="AE591" s="38" t="str">
        <f aca="false">IF(OR(E591="",AD591&lt;&gt;1),"",SUBSTITUTE(SUBSTITUTE(C591,"Auditoría ",""),"Consejo de Administración","Consejo")&amp;" – "&amp;IF(B591="","(sin fecha)",DAY(B591)&amp;" de "&amp;CHOOSE(MONTH(B591),"Enero","Febrero","Marzo","Abril","Mayo","Junio","Julio","Agosto","Septiembre","Octubre","Noviembre","Diciembre")&amp;" "&amp;YEAR(B591)))</f>
        <v/>
      </c>
      <c r="AF591" s="38" t="n">
        <f aca="false">IF(E591="",0,IF(COUNTIF($AC$5:AC591,AC591)=1,1,0))</f>
        <v>0</v>
      </c>
    </row>
    <row r="592" customFormat="false" ht="15" hidden="false" customHeight="false" outlineLevel="0" collapsed="false">
      <c r="A592" s="68"/>
      <c r="B592" s="67"/>
      <c r="C592" s="68"/>
      <c r="D592" s="68"/>
      <c r="E592" s="69"/>
      <c r="F592" s="69"/>
      <c r="G592" s="70" t="str">
        <f aca="false">IF(OR(E592="",AND($C$3="",$E$3="")),"",IF(B592="","Sin fecha",IF(AND(OR($C$3="",B592&gt;=$C$3),OR($E$3="",B592&lt;=$E$3)),"Sí","No")))</f>
        <v/>
      </c>
      <c r="H592" s="58" t="str">
        <f aca="false">IF(B592="","",YEAR(B592))</f>
        <v/>
      </c>
      <c r="I592" s="70" t="str">
        <f aca="false">IF(B592="","",IF(MONTH(B592)=1,"X",""))</f>
        <v/>
      </c>
      <c r="J592" s="70" t="str">
        <f aca="false">IF(B592="","",IF(MONTH(B592)=2,"X",""))</f>
        <v/>
      </c>
      <c r="K592" s="70" t="str">
        <f aca="false">IF(B592="","",IF(MONTH(B592)=3,"X",""))</f>
        <v/>
      </c>
      <c r="L592" s="70" t="str">
        <f aca="false">IF(B592="","",IF(MONTH(B592)=4,"X",""))</f>
        <v/>
      </c>
      <c r="M592" s="70" t="str">
        <f aca="false">IF(B592="","",IF(MONTH(B592)=5,"X",""))</f>
        <v/>
      </c>
      <c r="N592" s="70" t="str">
        <f aca="false">IF(B592="","",IF(MONTH(B592)=6,"X",""))</f>
        <v/>
      </c>
      <c r="O592" s="70" t="str">
        <f aca="false">IF(B592="","",IF(MONTH(B592)=7,"X",""))</f>
        <v/>
      </c>
      <c r="P592" s="70" t="str">
        <f aca="false">IF(B592="","",IF(MONTH(B592)=8,"X",""))</f>
        <v/>
      </c>
      <c r="Q592" s="70" t="str">
        <f aca="false">IF(B592="","",IF(MONTH(B592)=9,"X",""))</f>
        <v/>
      </c>
      <c r="R592" s="70" t="str">
        <f aca="false">IF(B592="","",IF(MONTH(B592)=10,"X",""))</f>
        <v/>
      </c>
      <c r="S592" s="70" t="str">
        <f aca="false">IF(B592="","",IF(MONTH(B592)=11,"X",""))</f>
        <v/>
      </c>
      <c r="T592" s="70" t="str">
        <f aca="false">IF(B592="","",IF(MONTH(B592)=12,"X",""))</f>
        <v/>
      </c>
      <c r="U592" s="58" t="str">
        <f aca="false">IF(E592="","",SUMIF($E$5:$E$1000,E592,$AD$5:$AD$1000))</f>
        <v/>
      </c>
      <c r="V592" s="71" t="str">
        <f aca="false">IF(E592="","",_xlfn.TEXTJOIN(" + ",TRUE(),IF(COUNTIFS($E$5:$E$1000,E592,$C$5:$C$1000,"Auditoría Interna")&gt;0,"Interna",""),IF(COUNTIFS($E$5:$E$1000,E592,$C$5:$C$1000,"Auditoría Externa")&gt;0,"Externa",""),IF(COUNTIFS($E$5:$E$1000,E592,$C$5:$C$1000,"SSF")&gt;0,"SSF",""),IF(COUNTIFS($E$5:$E$1000,E592,$C$5:$C$1000,"Comité de Supervisión")&gt;0,"Comité Sup.",""),IF(COUNTIFS($E$5:$E$1000,E592,$C$5:$C$1000,"Consejo de Administración")&gt;0,"Consejo",""),IF(COUNTIFS($E$5:$E$1000,E592,$C$5:$C$1000,"Otros")&gt;0,"Otros","")))</f>
        <v/>
      </c>
      <c r="W592" s="58" t="str">
        <f aca="false">IF(E592="","",SUMIFS($AD$5:$AD$1000,$E$5:$E$1000,E592,$AA$5:$AA$1000,AA592,$C$5:$C$1000,"&lt;&gt;"&amp;C592))</f>
        <v/>
      </c>
      <c r="X592" s="72"/>
      <c r="Y592" s="68"/>
      <c r="Z592" s="72"/>
      <c r="AA592" s="38" t="str">
        <f aca="false">IF(B592="","",YEAR(B592)*100+MONTH(B592))</f>
        <v/>
      </c>
      <c r="AB592" s="38" t="str">
        <f aca="false">IF(AND(E592&lt;&gt;"",E592=Cruce!$C$5,AD592=1),COUNTIFS($E$5:E592,E592,$AD$5:AD592,1),"")</f>
        <v/>
      </c>
      <c r="AC592" s="38" t="str">
        <f aca="false">IF(E592="","",C592&amp;"|"&amp;X592&amp;"|"&amp;IF(B592="","s/f",TEXT(B592,"yyyymmdd"))&amp;IF(OR(C592="SSF",X592="Visitas Auditoría Interna"),"|"&amp;Y592,""))</f>
        <v/>
      </c>
      <c r="AD592" s="38" t="n">
        <f aca="false">IF(E592="",0,IF(COUNTIFS($E$5:E592,E592,$AC$5:AC592,AC592)=1,1,0))</f>
        <v>0</v>
      </c>
      <c r="AE592" s="38" t="str">
        <f aca="false">IF(OR(E592="",AD592&lt;&gt;1),"",SUBSTITUTE(SUBSTITUTE(C592,"Auditoría ",""),"Consejo de Administración","Consejo")&amp;" – "&amp;IF(B592="","(sin fecha)",DAY(B592)&amp;" de "&amp;CHOOSE(MONTH(B592),"Enero","Febrero","Marzo","Abril","Mayo","Junio","Julio","Agosto","Septiembre","Octubre","Noviembre","Diciembre")&amp;" "&amp;YEAR(B592)))</f>
        <v/>
      </c>
      <c r="AF592" s="38" t="n">
        <f aca="false">IF(E592="",0,IF(COUNTIF($AC$5:AC592,AC592)=1,1,0))</f>
        <v>0</v>
      </c>
    </row>
    <row r="593" customFormat="false" ht="15" hidden="false" customHeight="false" outlineLevel="0" collapsed="false">
      <c r="A593" s="68"/>
      <c r="B593" s="67"/>
      <c r="C593" s="68"/>
      <c r="D593" s="68"/>
      <c r="E593" s="69"/>
      <c r="F593" s="69"/>
      <c r="G593" s="70" t="str">
        <f aca="false">IF(OR(E593="",AND($C$3="",$E$3="")),"",IF(B593="","Sin fecha",IF(AND(OR($C$3="",B593&gt;=$C$3),OR($E$3="",B593&lt;=$E$3)),"Sí","No")))</f>
        <v/>
      </c>
      <c r="H593" s="58" t="str">
        <f aca="false">IF(B593="","",YEAR(B593))</f>
        <v/>
      </c>
      <c r="I593" s="70" t="str">
        <f aca="false">IF(B593="","",IF(MONTH(B593)=1,"X",""))</f>
        <v/>
      </c>
      <c r="J593" s="70" t="str">
        <f aca="false">IF(B593="","",IF(MONTH(B593)=2,"X",""))</f>
        <v/>
      </c>
      <c r="K593" s="70" t="str">
        <f aca="false">IF(B593="","",IF(MONTH(B593)=3,"X",""))</f>
        <v/>
      </c>
      <c r="L593" s="70" t="str">
        <f aca="false">IF(B593="","",IF(MONTH(B593)=4,"X",""))</f>
        <v/>
      </c>
      <c r="M593" s="70" t="str">
        <f aca="false">IF(B593="","",IF(MONTH(B593)=5,"X",""))</f>
        <v/>
      </c>
      <c r="N593" s="70" t="str">
        <f aca="false">IF(B593="","",IF(MONTH(B593)=6,"X",""))</f>
        <v/>
      </c>
      <c r="O593" s="70" t="str">
        <f aca="false">IF(B593="","",IF(MONTH(B593)=7,"X",""))</f>
        <v/>
      </c>
      <c r="P593" s="70" t="str">
        <f aca="false">IF(B593="","",IF(MONTH(B593)=8,"X",""))</f>
        <v/>
      </c>
      <c r="Q593" s="70" t="str">
        <f aca="false">IF(B593="","",IF(MONTH(B593)=9,"X",""))</f>
        <v/>
      </c>
      <c r="R593" s="70" t="str">
        <f aca="false">IF(B593="","",IF(MONTH(B593)=10,"X",""))</f>
        <v/>
      </c>
      <c r="S593" s="70" t="str">
        <f aca="false">IF(B593="","",IF(MONTH(B593)=11,"X",""))</f>
        <v/>
      </c>
      <c r="T593" s="70" t="str">
        <f aca="false">IF(B593="","",IF(MONTH(B593)=12,"X",""))</f>
        <v/>
      </c>
      <c r="U593" s="58" t="str">
        <f aca="false">IF(E593="","",SUMIF($E$5:$E$1000,E593,$AD$5:$AD$1000))</f>
        <v/>
      </c>
      <c r="V593" s="71" t="str">
        <f aca="false">IF(E593="","",_xlfn.TEXTJOIN(" + ",TRUE(),IF(COUNTIFS($E$5:$E$1000,E593,$C$5:$C$1000,"Auditoría Interna")&gt;0,"Interna",""),IF(COUNTIFS($E$5:$E$1000,E593,$C$5:$C$1000,"Auditoría Externa")&gt;0,"Externa",""),IF(COUNTIFS($E$5:$E$1000,E593,$C$5:$C$1000,"SSF")&gt;0,"SSF",""),IF(COUNTIFS($E$5:$E$1000,E593,$C$5:$C$1000,"Comité de Supervisión")&gt;0,"Comité Sup.",""),IF(COUNTIFS($E$5:$E$1000,E593,$C$5:$C$1000,"Consejo de Administración")&gt;0,"Consejo",""),IF(COUNTIFS($E$5:$E$1000,E593,$C$5:$C$1000,"Otros")&gt;0,"Otros","")))</f>
        <v/>
      </c>
      <c r="W593" s="58" t="str">
        <f aca="false">IF(E593="","",SUMIFS($AD$5:$AD$1000,$E$5:$E$1000,E593,$AA$5:$AA$1000,AA593,$C$5:$C$1000,"&lt;&gt;"&amp;C593))</f>
        <v/>
      </c>
      <c r="X593" s="72"/>
      <c r="Y593" s="68"/>
      <c r="Z593" s="72"/>
      <c r="AA593" s="38" t="str">
        <f aca="false">IF(B593="","",YEAR(B593)*100+MONTH(B593))</f>
        <v/>
      </c>
      <c r="AB593" s="38" t="str">
        <f aca="false">IF(AND(E593&lt;&gt;"",E593=Cruce!$C$5,AD593=1),COUNTIFS($E$5:E593,E593,$AD$5:AD593,1),"")</f>
        <v/>
      </c>
      <c r="AC593" s="38" t="str">
        <f aca="false">IF(E593="","",C593&amp;"|"&amp;X593&amp;"|"&amp;IF(B593="","s/f",TEXT(B593,"yyyymmdd"))&amp;IF(OR(C593="SSF",X593="Visitas Auditoría Interna"),"|"&amp;Y593,""))</f>
        <v/>
      </c>
      <c r="AD593" s="38" t="n">
        <f aca="false">IF(E593="",0,IF(COUNTIFS($E$5:E593,E593,$AC$5:AC593,AC593)=1,1,0))</f>
        <v>0</v>
      </c>
      <c r="AE593" s="38" t="str">
        <f aca="false">IF(OR(E593="",AD593&lt;&gt;1),"",SUBSTITUTE(SUBSTITUTE(C593,"Auditoría ",""),"Consejo de Administración","Consejo")&amp;" – "&amp;IF(B593="","(sin fecha)",DAY(B593)&amp;" de "&amp;CHOOSE(MONTH(B593),"Enero","Febrero","Marzo","Abril","Mayo","Junio","Julio","Agosto","Septiembre","Octubre","Noviembre","Diciembre")&amp;" "&amp;YEAR(B593)))</f>
        <v/>
      </c>
      <c r="AF593" s="38" t="n">
        <f aca="false">IF(E593="",0,IF(COUNTIF($AC$5:AC593,AC593)=1,1,0))</f>
        <v>0</v>
      </c>
    </row>
    <row r="594" customFormat="false" ht="15" hidden="false" customHeight="false" outlineLevel="0" collapsed="false">
      <c r="A594" s="68"/>
      <c r="B594" s="67"/>
      <c r="C594" s="68"/>
      <c r="D594" s="68"/>
      <c r="E594" s="69"/>
      <c r="F594" s="69"/>
      <c r="G594" s="70" t="str">
        <f aca="false">IF(OR(E594="",AND($C$3="",$E$3="")),"",IF(B594="","Sin fecha",IF(AND(OR($C$3="",B594&gt;=$C$3),OR($E$3="",B594&lt;=$E$3)),"Sí","No")))</f>
        <v/>
      </c>
      <c r="H594" s="58" t="str">
        <f aca="false">IF(B594="","",YEAR(B594))</f>
        <v/>
      </c>
      <c r="I594" s="70" t="str">
        <f aca="false">IF(B594="","",IF(MONTH(B594)=1,"X",""))</f>
        <v/>
      </c>
      <c r="J594" s="70" t="str">
        <f aca="false">IF(B594="","",IF(MONTH(B594)=2,"X",""))</f>
        <v/>
      </c>
      <c r="K594" s="70" t="str">
        <f aca="false">IF(B594="","",IF(MONTH(B594)=3,"X",""))</f>
        <v/>
      </c>
      <c r="L594" s="70" t="str">
        <f aca="false">IF(B594="","",IF(MONTH(B594)=4,"X",""))</f>
        <v/>
      </c>
      <c r="M594" s="70" t="str">
        <f aca="false">IF(B594="","",IF(MONTH(B594)=5,"X",""))</f>
        <v/>
      </c>
      <c r="N594" s="70" t="str">
        <f aca="false">IF(B594="","",IF(MONTH(B594)=6,"X",""))</f>
        <v/>
      </c>
      <c r="O594" s="70" t="str">
        <f aca="false">IF(B594="","",IF(MONTH(B594)=7,"X",""))</f>
        <v/>
      </c>
      <c r="P594" s="70" t="str">
        <f aca="false">IF(B594="","",IF(MONTH(B594)=8,"X",""))</f>
        <v/>
      </c>
      <c r="Q594" s="70" t="str">
        <f aca="false">IF(B594="","",IF(MONTH(B594)=9,"X",""))</f>
        <v/>
      </c>
      <c r="R594" s="70" t="str">
        <f aca="false">IF(B594="","",IF(MONTH(B594)=10,"X",""))</f>
        <v/>
      </c>
      <c r="S594" s="70" t="str">
        <f aca="false">IF(B594="","",IF(MONTH(B594)=11,"X",""))</f>
        <v/>
      </c>
      <c r="T594" s="70" t="str">
        <f aca="false">IF(B594="","",IF(MONTH(B594)=12,"X",""))</f>
        <v/>
      </c>
      <c r="U594" s="58" t="str">
        <f aca="false">IF(E594="","",SUMIF($E$5:$E$1000,E594,$AD$5:$AD$1000))</f>
        <v/>
      </c>
      <c r="V594" s="71" t="str">
        <f aca="false">IF(E594="","",_xlfn.TEXTJOIN(" + ",TRUE(),IF(COUNTIFS($E$5:$E$1000,E594,$C$5:$C$1000,"Auditoría Interna")&gt;0,"Interna",""),IF(COUNTIFS($E$5:$E$1000,E594,$C$5:$C$1000,"Auditoría Externa")&gt;0,"Externa",""),IF(COUNTIFS($E$5:$E$1000,E594,$C$5:$C$1000,"SSF")&gt;0,"SSF",""),IF(COUNTIFS($E$5:$E$1000,E594,$C$5:$C$1000,"Comité de Supervisión")&gt;0,"Comité Sup.",""),IF(COUNTIFS($E$5:$E$1000,E594,$C$5:$C$1000,"Consejo de Administración")&gt;0,"Consejo",""),IF(COUNTIFS($E$5:$E$1000,E594,$C$5:$C$1000,"Otros")&gt;0,"Otros","")))</f>
        <v/>
      </c>
      <c r="W594" s="58" t="str">
        <f aca="false">IF(E594="","",SUMIFS($AD$5:$AD$1000,$E$5:$E$1000,E594,$AA$5:$AA$1000,AA594,$C$5:$C$1000,"&lt;&gt;"&amp;C594))</f>
        <v/>
      </c>
      <c r="X594" s="72"/>
      <c r="Y594" s="68"/>
      <c r="Z594" s="72"/>
      <c r="AA594" s="38" t="str">
        <f aca="false">IF(B594="","",YEAR(B594)*100+MONTH(B594))</f>
        <v/>
      </c>
      <c r="AB594" s="38" t="str">
        <f aca="false">IF(AND(E594&lt;&gt;"",E594=Cruce!$C$5,AD594=1),COUNTIFS($E$5:E594,E594,$AD$5:AD594,1),"")</f>
        <v/>
      </c>
      <c r="AC594" s="38" t="str">
        <f aca="false">IF(E594="","",C594&amp;"|"&amp;X594&amp;"|"&amp;IF(B594="","s/f",TEXT(B594,"yyyymmdd"))&amp;IF(OR(C594="SSF",X594="Visitas Auditoría Interna"),"|"&amp;Y594,""))</f>
        <v/>
      </c>
      <c r="AD594" s="38" t="n">
        <f aca="false">IF(E594="",0,IF(COUNTIFS($E$5:E594,E594,$AC$5:AC594,AC594)=1,1,0))</f>
        <v>0</v>
      </c>
      <c r="AE594" s="38" t="str">
        <f aca="false">IF(OR(E594="",AD594&lt;&gt;1),"",SUBSTITUTE(SUBSTITUTE(C594,"Auditoría ",""),"Consejo de Administración","Consejo")&amp;" – "&amp;IF(B594="","(sin fecha)",DAY(B594)&amp;" de "&amp;CHOOSE(MONTH(B594),"Enero","Febrero","Marzo","Abril","Mayo","Junio","Julio","Agosto","Septiembre","Octubre","Noviembre","Diciembre")&amp;" "&amp;YEAR(B594)))</f>
        <v/>
      </c>
      <c r="AF594" s="38" t="n">
        <f aca="false">IF(E594="",0,IF(COUNTIF($AC$5:AC594,AC594)=1,1,0))</f>
        <v>0</v>
      </c>
    </row>
    <row r="595" customFormat="false" ht="15" hidden="false" customHeight="false" outlineLevel="0" collapsed="false">
      <c r="A595" s="68"/>
      <c r="B595" s="67"/>
      <c r="C595" s="68"/>
      <c r="D595" s="68"/>
      <c r="E595" s="69"/>
      <c r="F595" s="69"/>
      <c r="G595" s="70" t="str">
        <f aca="false">IF(OR(E595="",AND($C$3="",$E$3="")),"",IF(B595="","Sin fecha",IF(AND(OR($C$3="",B595&gt;=$C$3),OR($E$3="",B595&lt;=$E$3)),"Sí","No")))</f>
        <v/>
      </c>
      <c r="H595" s="58" t="str">
        <f aca="false">IF(B595="","",YEAR(B595))</f>
        <v/>
      </c>
      <c r="I595" s="70" t="str">
        <f aca="false">IF(B595="","",IF(MONTH(B595)=1,"X",""))</f>
        <v/>
      </c>
      <c r="J595" s="70" t="str">
        <f aca="false">IF(B595="","",IF(MONTH(B595)=2,"X",""))</f>
        <v/>
      </c>
      <c r="K595" s="70" t="str">
        <f aca="false">IF(B595="","",IF(MONTH(B595)=3,"X",""))</f>
        <v/>
      </c>
      <c r="L595" s="70" t="str">
        <f aca="false">IF(B595="","",IF(MONTH(B595)=4,"X",""))</f>
        <v/>
      </c>
      <c r="M595" s="70" t="str">
        <f aca="false">IF(B595="","",IF(MONTH(B595)=5,"X",""))</f>
        <v/>
      </c>
      <c r="N595" s="70" t="str">
        <f aca="false">IF(B595="","",IF(MONTH(B595)=6,"X",""))</f>
        <v/>
      </c>
      <c r="O595" s="70" t="str">
        <f aca="false">IF(B595="","",IF(MONTH(B595)=7,"X",""))</f>
        <v/>
      </c>
      <c r="P595" s="70" t="str">
        <f aca="false">IF(B595="","",IF(MONTH(B595)=8,"X",""))</f>
        <v/>
      </c>
      <c r="Q595" s="70" t="str">
        <f aca="false">IF(B595="","",IF(MONTH(B595)=9,"X",""))</f>
        <v/>
      </c>
      <c r="R595" s="70" t="str">
        <f aca="false">IF(B595="","",IF(MONTH(B595)=10,"X",""))</f>
        <v/>
      </c>
      <c r="S595" s="70" t="str">
        <f aca="false">IF(B595="","",IF(MONTH(B595)=11,"X",""))</f>
        <v/>
      </c>
      <c r="T595" s="70" t="str">
        <f aca="false">IF(B595="","",IF(MONTH(B595)=12,"X",""))</f>
        <v/>
      </c>
      <c r="U595" s="58" t="str">
        <f aca="false">IF(E595="","",SUMIF($E$5:$E$1000,E595,$AD$5:$AD$1000))</f>
        <v/>
      </c>
      <c r="V595" s="71" t="str">
        <f aca="false">IF(E595="","",_xlfn.TEXTJOIN(" + ",TRUE(),IF(COUNTIFS($E$5:$E$1000,E595,$C$5:$C$1000,"Auditoría Interna")&gt;0,"Interna",""),IF(COUNTIFS($E$5:$E$1000,E595,$C$5:$C$1000,"Auditoría Externa")&gt;0,"Externa",""),IF(COUNTIFS($E$5:$E$1000,E595,$C$5:$C$1000,"SSF")&gt;0,"SSF",""),IF(COUNTIFS($E$5:$E$1000,E595,$C$5:$C$1000,"Comité de Supervisión")&gt;0,"Comité Sup.",""),IF(COUNTIFS($E$5:$E$1000,E595,$C$5:$C$1000,"Consejo de Administración")&gt;0,"Consejo",""),IF(COUNTIFS($E$5:$E$1000,E595,$C$5:$C$1000,"Otros")&gt;0,"Otros","")))</f>
        <v/>
      </c>
      <c r="W595" s="58" t="str">
        <f aca="false">IF(E595="","",SUMIFS($AD$5:$AD$1000,$E$5:$E$1000,E595,$AA$5:$AA$1000,AA595,$C$5:$C$1000,"&lt;&gt;"&amp;C595))</f>
        <v/>
      </c>
      <c r="X595" s="72"/>
      <c r="Y595" s="68"/>
      <c r="Z595" s="72"/>
      <c r="AA595" s="38" t="str">
        <f aca="false">IF(B595="","",YEAR(B595)*100+MONTH(B595))</f>
        <v/>
      </c>
      <c r="AB595" s="38" t="str">
        <f aca="false">IF(AND(E595&lt;&gt;"",E595=Cruce!$C$5,AD595=1),COUNTIFS($E$5:E595,E595,$AD$5:AD595,1),"")</f>
        <v/>
      </c>
      <c r="AC595" s="38" t="str">
        <f aca="false">IF(E595="","",C595&amp;"|"&amp;X595&amp;"|"&amp;IF(B595="","s/f",TEXT(B595,"yyyymmdd"))&amp;IF(OR(C595="SSF",X595="Visitas Auditoría Interna"),"|"&amp;Y595,""))</f>
        <v/>
      </c>
      <c r="AD595" s="38" t="n">
        <f aca="false">IF(E595="",0,IF(COUNTIFS($E$5:E595,E595,$AC$5:AC595,AC595)=1,1,0))</f>
        <v>0</v>
      </c>
      <c r="AE595" s="38" t="str">
        <f aca="false">IF(OR(E595="",AD595&lt;&gt;1),"",SUBSTITUTE(SUBSTITUTE(C595,"Auditoría ",""),"Consejo de Administración","Consejo")&amp;" – "&amp;IF(B595="","(sin fecha)",DAY(B595)&amp;" de "&amp;CHOOSE(MONTH(B595),"Enero","Febrero","Marzo","Abril","Mayo","Junio","Julio","Agosto","Septiembre","Octubre","Noviembre","Diciembre")&amp;" "&amp;YEAR(B595)))</f>
        <v/>
      </c>
      <c r="AF595" s="38" t="n">
        <f aca="false">IF(E595="",0,IF(COUNTIF($AC$5:AC595,AC595)=1,1,0))</f>
        <v>0</v>
      </c>
    </row>
    <row r="596" customFormat="false" ht="15" hidden="false" customHeight="false" outlineLevel="0" collapsed="false">
      <c r="A596" s="68"/>
      <c r="B596" s="67"/>
      <c r="C596" s="68"/>
      <c r="D596" s="68"/>
      <c r="E596" s="69"/>
      <c r="F596" s="69"/>
      <c r="G596" s="70" t="str">
        <f aca="false">IF(OR(E596="",AND($C$3="",$E$3="")),"",IF(B596="","Sin fecha",IF(AND(OR($C$3="",B596&gt;=$C$3),OR($E$3="",B596&lt;=$E$3)),"Sí","No")))</f>
        <v/>
      </c>
      <c r="H596" s="58" t="str">
        <f aca="false">IF(B596="","",YEAR(B596))</f>
        <v/>
      </c>
      <c r="I596" s="70" t="str">
        <f aca="false">IF(B596="","",IF(MONTH(B596)=1,"X",""))</f>
        <v/>
      </c>
      <c r="J596" s="70" t="str">
        <f aca="false">IF(B596="","",IF(MONTH(B596)=2,"X",""))</f>
        <v/>
      </c>
      <c r="K596" s="70" t="str">
        <f aca="false">IF(B596="","",IF(MONTH(B596)=3,"X",""))</f>
        <v/>
      </c>
      <c r="L596" s="70" t="str">
        <f aca="false">IF(B596="","",IF(MONTH(B596)=4,"X",""))</f>
        <v/>
      </c>
      <c r="M596" s="70" t="str">
        <f aca="false">IF(B596="","",IF(MONTH(B596)=5,"X",""))</f>
        <v/>
      </c>
      <c r="N596" s="70" t="str">
        <f aca="false">IF(B596="","",IF(MONTH(B596)=6,"X",""))</f>
        <v/>
      </c>
      <c r="O596" s="70" t="str">
        <f aca="false">IF(B596="","",IF(MONTH(B596)=7,"X",""))</f>
        <v/>
      </c>
      <c r="P596" s="70" t="str">
        <f aca="false">IF(B596="","",IF(MONTH(B596)=8,"X",""))</f>
        <v/>
      </c>
      <c r="Q596" s="70" t="str">
        <f aca="false">IF(B596="","",IF(MONTH(B596)=9,"X",""))</f>
        <v/>
      </c>
      <c r="R596" s="70" t="str">
        <f aca="false">IF(B596="","",IF(MONTH(B596)=10,"X",""))</f>
        <v/>
      </c>
      <c r="S596" s="70" t="str">
        <f aca="false">IF(B596="","",IF(MONTH(B596)=11,"X",""))</f>
        <v/>
      </c>
      <c r="T596" s="70" t="str">
        <f aca="false">IF(B596="","",IF(MONTH(B596)=12,"X",""))</f>
        <v/>
      </c>
      <c r="U596" s="58" t="str">
        <f aca="false">IF(E596="","",SUMIF($E$5:$E$1000,E596,$AD$5:$AD$1000))</f>
        <v/>
      </c>
      <c r="V596" s="71" t="str">
        <f aca="false">IF(E596="","",_xlfn.TEXTJOIN(" + ",TRUE(),IF(COUNTIFS($E$5:$E$1000,E596,$C$5:$C$1000,"Auditoría Interna")&gt;0,"Interna",""),IF(COUNTIFS($E$5:$E$1000,E596,$C$5:$C$1000,"Auditoría Externa")&gt;0,"Externa",""),IF(COUNTIFS($E$5:$E$1000,E596,$C$5:$C$1000,"SSF")&gt;0,"SSF",""),IF(COUNTIFS($E$5:$E$1000,E596,$C$5:$C$1000,"Comité de Supervisión")&gt;0,"Comité Sup.",""),IF(COUNTIFS($E$5:$E$1000,E596,$C$5:$C$1000,"Consejo de Administración")&gt;0,"Consejo",""),IF(COUNTIFS($E$5:$E$1000,E596,$C$5:$C$1000,"Otros")&gt;0,"Otros","")))</f>
        <v/>
      </c>
      <c r="W596" s="58" t="str">
        <f aca="false">IF(E596="","",SUMIFS($AD$5:$AD$1000,$E$5:$E$1000,E596,$AA$5:$AA$1000,AA596,$C$5:$C$1000,"&lt;&gt;"&amp;C596))</f>
        <v/>
      </c>
      <c r="X596" s="72"/>
      <c r="Y596" s="68"/>
      <c r="Z596" s="72"/>
      <c r="AA596" s="38" t="str">
        <f aca="false">IF(B596="","",YEAR(B596)*100+MONTH(B596))</f>
        <v/>
      </c>
      <c r="AB596" s="38" t="str">
        <f aca="false">IF(AND(E596&lt;&gt;"",E596=Cruce!$C$5,AD596=1),COUNTIFS($E$5:E596,E596,$AD$5:AD596,1),"")</f>
        <v/>
      </c>
      <c r="AC596" s="38" t="str">
        <f aca="false">IF(E596="","",C596&amp;"|"&amp;X596&amp;"|"&amp;IF(B596="","s/f",TEXT(B596,"yyyymmdd"))&amp;IF(OR(C596="SSF",X596="Visitas Auditoría Interna"),"|"&amp;Y596,""))</f>
        <v/>
      </c>
      <c r="AD596" s="38" t="n">
        <f aca="false">IF(E596="",0,IF(COUNTIFS($E$5:E596,E596,$AC$5:AC596,AC596)=1,1,0))</f>
        <v>0</v>
      </c>
      <c r="AE596" s="38" t="str">
        <f aca="false">IF(OR(E596="",AD596&lt;&gt;1),"",SUBSTITUTE(SUBSTITUTE(C596,"Auditoría ",""),"Consejo de Administración","Consejo")&amp;" – "&amp;IF(B596="","(sin fecha)",DAY(B596)&amp;" de "&amp;CHOOSE(MONTH(B596),"Enero","Febrero","Marzo","Abril","Mayo","Junio","Julio","Agosto","Septiembre","Octubre","Noviembre","Diciembre")&amp;" "&amp;YEAR(B596)))</f>
        <v/>
      </c>
      <c r="AF596" s="38" t="n">
        <f aca="false">IF(E596="",0,IF(COUNTIF($AC$5:AC596,AC596)=1,1,0))</f>
        <v>0</v>
      </c>
    </row>
    <row r="597" customFormat="false" ht="15" hidden="false" customHeight="false" outlineLevel="0" collapsed="false">
      <c r="A597" s="68"/>
      <c r="B597" s="67"/>
      <c r="C597" s="68"/>
      <c r="D597" s="68"/>
      <c r="E597" s="69"/>
      <c r="F597" s="69"/>
      <c r="G597" s="70" t="str">
        <f aca="false">IF(OR(E597="",AND($C$3="",$E$3="")),"",IF(B597="","Sin fecha",IF(AND(OR($C$3="",B597&gt;=$C$3),OR($E$3="",B597&lt;=$E$3)),"Sí","No")))</f>
        <v/>
      </c>
      <c r="H597" s="58" t="str">
        <f aca="false">IF(B597="","",YEAR(B597))</f>
        <v/>
      </c>
      <c r="I597" s="70" t="str">
        <f aca="false">IF(B597="","",IF(MONTH(B597)=1,"X",""))</f>
        <v/>
      </c>
      <c r="J597" s="70" t="str">
        <f aca="false">IF(B597="","",IF(MONTH(B597)=2,"X",""))</f>
        <v/>
      </c>
      <c r="K597" s="70" t="str">
        <f aca="false">IF(B597="","",IF(MONTH(B597)=3,"X",""))</f>
        <v/>
      </c>
      <c r="L597" s="70" t="str">
        <f aca="false">IF(B597="","",IF(MONTH(B597)=4,"X",""))</f>
        <v/>
      </c>
      <c r="M597" s="70" t="str">
        <f aca="false">IF(B597="","",IF(MONTH(B597)=5,"X",""))</f>
        <v/>
      </c>
      <c r="N597" s="70" t="str">
        <f aca="false">IF(B597="","",IF(MONTH(B597)=6,"X",""))</f>
        <v/>
      </c>
      <c r="O597" s="70" t="str">
        <f aca="false">IF(B597="","",IF(MONTH(B597)=7,"X",""))</f>
        <v/>
      </c>
      <c r="P597" s="70" t="str">
        <f aca="false">IF(B597="","",IF(MONTH(B597)=8,"X",""))</f>
        <v/>
      </c>
      <c r="Q597" s="70" t="str">
        <f aca="false">IF(B597="","",IF(MONTH(B597)=9,"X",""))</f>
        <v/>
      </c>
      <c r="R597" s="70" t="str">
        <f aca="false">IF(B597="","",IF(MONTH(B597)=10,"X",""))</f>
        <v/>
      </c>
      <c r="S597" s="70" t="str">
        <f aca="false">IF(B597="","",IF(MONTH(B597)=11,"X",""))</f>
        <v/>
      </c>
      <c r="T597" s="70" t="str">
        <f aca="false">IF(B597="","",IF(MONTH(B597)=12,"X",""))</f>
        <v/>
      </c>
      <c r="U597" s="58" t="str">
        <f aca="false">IF(E597="","",SUMIF($E$5:$E$1000,E597,$AD$5:$AD$1000))</f>
        <v/>
      </c>
      <c r="V597" s="71" t="str">
        <f aca="false">IF(E597="","",_xlfn.TEXTJOIN(" + ",TRUE(),IF(COUNTIFS($E$5:$E$1000,E597,$C$5:$C$1000,"Auditoría Interna")&gt;0,"Interna",""),IF(COUNTIFS($E$5:$E$1000,E597,$C$5:$C$1000,"Auditoría Externa")&gt;0,"Externa",""),IF(COUNTIFS($E$5:$E$1000,E597,$C$5:$C$1000,"SSF")&gt;0,"SSF",""),IF(COUNTIFS($E$5:$E$1000,E597,$C$5:$C$1000,"Comité de Supervisión")&gt;0,"Comité Sup.",""),IF(COUNTIFS($E$5:$E$1000,E597,$C$5:$C$1000,"Consejo de Administración")&gt;0,"Consejo",""),IF(COUNTIFS($E$5:$E$1000,E597,$C$5:$C$1000,"Otros")&gt;0,"Otros","")))</f>
        <v/>
      </c>
      <c r="W597" s="58" t="str">
        <f aca="false">IF(E597="","",SUMIFS($AD$5:$AD$1000,$E$5:$E$1000,E597,$AA$5:$AA$1000,AA597,$C$5:$C$1000,"&lt;&gt;"&amp;C597))</f>
        <v/>
      </c>
      <c r="X597" s="72"/>
      <c r="Y597" s="68"/>
      <c r="Z597" s="72"/>
      <c r="AA597" s="38" t="str">
        <f aca="false">IF(B597="","",YEAR(B597)*100+MONTH(B597))</f>
        <v/>
      </c>
      <c r="AB597" s="38" t="str">
        <f aca="false">IF(AND(E597&lt;&gt;"",E597=Cruce!$C$5,AD597=1),COUNTIFS($E$5:E597,E597,$AD$5:AD597,1),"")</f>
        <v/>
      </c>
      <c r="AC597" s="38" t="str">
        <f aca="false">IF(E597="","",C597&amp;"|"&amp;X597&amp;"|"&amp;IF(B597="","s/f",TEXT(B597,"yyyymmdd"))&amp;IF(OR(C597="SSF",X597="Visitas Auditoría Interna"),"|"&amp;Y597,""))</f>
        <v/>
      </c>
      <c r="AD597" s="38" t="n">
        <f aca="false">IF(E597="",0,IF(COUNTIFS($E$5:E597,E597,$AC$5:AC597,AC597)=1,1,0))</f>
        <v>0</v>
      </c>
      <c r="AE597" s="38" t="str">
        <f aca="false">IF(OR(E597="",AD597&lt;&gt;1),"",SUBSTITUTE(SUBSTITUTE(C597,"Auditoría ",""),"Consejo de Administración","Consejo")&amp;" – "&amp;IF(B597="","(sin fecha)",DAY(B597)&amp;" de "&amp;CHOOSE(MONTH(B597),"Enero","Febrero","Marzo","Abril","Mayo","Junio","Julio","Agosto","Septiembre","Octubre","Noviembre","Diciembre")&amp;" "&amp;YEAR(B597)))</f>
        <v/>
      </c>
      <c r="AF597" s="38" t="n">
        <f aca="false">IF(E597="",0,IF(COUNTIF($AC$5:AC597,AC597)=1,1,0))</f>
        <v>0</v>
      </c>
    </row>
    <row r="598" customFormat="false" ht="15" hidden="false" customHeight="false" outlineLevel="0" collapsed="false">
      <c r="A598" s="68"/>
      <c r="B598" s="67"/>
      <c r="C598" s="68"/>
      <c r="D598" s="68"/>
      <c r="E598" s="69"/>
      <c r="F598" s="69"/>
      <c r="G598" s="70" t="str">
        <f aca="false">IF(OR(E598="",AND($C$3="",$E$3="")),"",IF(B598="","Sin fecha",IF(AND(OR($C$3="",B598&gt;=$C$3),OR($E$3="",B598&lt;=$E$3)),"Sí","No")))</f>
        <v/>
      </c>
      <c r="H598" s="58" t="str">
        <f aca="false">IF(B598="","",YEAR(B598))</f>
        <v/>
      </c>
      <c r="I598" s="70" t="str">
        <f aca="false">IF(B598="","",IF(MONTH(B598)=1,"X",""))</f>
        <v/>
      </c>
      <c r="J598" s="70" t="str">
        <f aca="false">IF(B598="","",IF(MONTH(B598)=2,"X",""))</f>
        <v/>
      </c>
      <c r="K598" s="70" t="str">
        <f aca="false">IF(B598="","",IF(MONTH(B598)=3,"X",""))</f>
        <v/>
      </c>
      <c r="L598" s="70" t="str">
        <f aca="false">IF(B598="","",IF(MONTH(B598)=4,"X",""))</f>
        <v/>
      </c>
      <c r="M598" s="70" t="str">
        <f aca="false">IF(B598="","",IF(MONTH(B598)=5,"X",""))</f>
        <v/>
      </c>
      <c r="N598" s="70" t="str">
        <f aca="false">IF(B598="","",IF(MONTH(B598)=6,"X",""))</f>
        <v/>
      </c>
      <c r="O598" s="70" t="str">
        <f aca="false">IF(B598="","",IF(MONTH(B598)=7,"X",""))</f>
        <v/>
      </c>
      <c r="P598" s="70" t="str">
        <f aca="false">IF(B598="","",IF(MONTH(B598)=8,"X",""))</f>
        <v/>
      </c>
      <c r="Q598" s="70" t="str">
        <f aca="false">IF(B598="","",IF(MONTH(B598)=9,"X",""))</f>
        <v/>
      </c>
      <c r="R598" s="70" t="str">
        <f aca="false">IF(B598="","",IF(MONTH(B598)=10,"X",""))</f>
        <v/>
      </c>
      <c r="S598" s="70" t="str">
        <f aca="false">IF(B598="","",IF(MONTH(B598)=11,"X",""))</f>
        <v/>
      </c>
      <c r="T598" s="70" t="str">
        <f aca="false">IF(B598="","",IF(MONTH(B598)=12,"X",""))</f>
        <v/>
      </c>
      <c r="U598" s="58" t="str">
        <f aca="false">IF(E598="","",SUMIF($E$5:$E$1000,E598,$AD$5:$AD$1000))</f>
        <v/>
      </c>
      <c r="V598" s="71" t="str">
        <f aca="false">IF(E598="","",_xlfn.TEXTJOIN(" + ",TRUE(),IF(COUNTIFS($E$5:$E$1000,E598,$C$5:$C$1000,"Auditoría Interna")&gt;0,"Interna",""),IF(COUNTIFS($E$5:$E$1000,E598,$C$5:$C$1000,"Auditoría Externa")&gt;0,"Externa",""),IF(COUNTIFS($E$5:$E$1000,E598,$C$5:$C$1000,"SSF")&gt;0,"SSF",""),IF(COUNTIFS($E$5:$E$1000,E598,$C$5:$C$1000,"Comité de Supervisión")&gt;0,"Comité Sup.",""),IF(COUNTIFS($E$5:$E$1000,E598,$C$5:$C$1000,"Consejo de Administración")&gt;0,"Consejo",""),IF(COUNTIFS($E$5:$E$1000,E598,$C$5:$C$1000,"Otros")&gt;0,"Otros","")))</f>
        <v/>
      </c>
      <c r="W598" s="58" t="str">
        <f aca="false">IF(E598="","",SUMIFS($AD$5:$AD$1000,$E$5:$E$1000,E598,$AA$5:$AA$1000,AA598,$C$5:$C$1000,"&lt;&gt;"&amp;C598))</f>
        <v/>
      </c>
      <c r="X598" s="72"/>
      <c r="Y598" s="68"/>
      <c r="Z598" s="72"/>
      <c r="AA598" s="38" t="str">
        <f aca="false">IF(B598="","",YEAR(B598)*100+MONTH(B598))</f>
        <v/>
      </c>
      <c r="AB598" s="38" t="str">
        <f aca="false">IF(AND(E598&lt;&gt;"",E598=Cruce!$C$5,AD598=1),COUNTIFS($E$5:E598,E598,$AD$5:AD598,1),"")</f>
        <v/>
      </c>
      <c r="AC598" s="38" t="str">
        <f aca="false">IF(E598="","",C598&amp;"|"&amp;X598&amp;"|"&amp;IF(B598="","s/f",TEXT(B598,"yyyymmdd"))&amp;IF(OR(C598="SSF",X598="Visitas Auditoría Interna"),"|"&amp;Y598,""))</f>
        <v/>
      </c>
      <c r="AD598" s="38" t="n">
        <f aca="false">IF(E598="",0,IF(COUNTIFS($E$5:E598,E598,$AC$5:AC598,AC598)=1,1,0))</f>
        <v>0</v>
      </c>
      <c r="AE598" s="38" t="str">
        <f aca="false">IF(OR(E598="",AD598&lt;&gt;1),"",SUBSTITUTE(SUBSTITUTE(C598,"Auditoría ",""),"Consejo de Administración","Consejo")&amp;" – "&amp;IF(B598="","(sin fecha)",DAY(B598)&amp;" de "&amp;CHOOSE(MONTH(B598),"Enero","Febrero","Marzo","Abril","Mayo","Junio","Julio","Agosto","Septiembre","Octubre","Noviembre","Diciembre")&amp;" "&amp;YEAR(B598)))</f>
        <v/>
      </c>
      <c r="AF598" s="38" t="n">
        <f aca="false">IF(E598="",0,IF(COUNTIF($AC$5:AC598,AC598)=1,1,0))</f>
        <v>0</v>
      </c>
    </row>
    <row r="599" customFormat="false" ht="15" hidden="false" customHeight="false" outlineLevel="0" collapsed="false">
      <c r="A599" s="68"/>
      <c r="B599" s="67"/>
      <c r="C599" s="68"/>
      <c r="D599" s="68"/>
      <c r="E599" s="69"/>
      <c r="F599" s="69"/>
      <c r="G599" s="70" t="str">
        <f aca="false">IF(OR(E599="",AND($C$3="",$E$3="")),"",IF(B599="","Sin fecha",IF(AND(OR($C$3="",B599&gt;=$C$3),OR($E$3="",B599&lt;=$E$3)),"Sí","No")))</f>
        <v/>
      </c>
      <c r="H599" s="58" t="str">
        <f aca="false">IF(B599="","",YEAR(B599))</f>
        <v/>
      </c>
      <c r="I599" s="70" t="str">
        <f aca="false">IF(B599="","",IF(MONTH(B599)=1,"X",""))</f>
        <v/>
      </c>
      <c r="J599" s="70" t="str">
        <f aca="false">IF(B599="","",IF(MONTH(B599)=2,"X",""))</f>
        <v/>
      </c>
      <c r="K599" s="70" t="str">
        <f aca="false">IF(B599="","",IF(MONTH(B599)=3,"X",""))</f>
        <v/>
      </c>
      <c r="L599" s="70" t="str">
        <f aca="false">IF(B599="","",IF(MONTH(B599)=4,"X",""))</f>
        <v/>
      </c>
      <c r="M599" s="70" t="str">
        <f aca="false">IF(B599="","",IF(MONTH(B599)=5,"X",""))</f>
        <v/>
      </c>
      <c r="N599" s="70" t="str">
        <f aca="false">IF(B599="","",IF(MONTH(B599)=6,"X",""))</f>
        <v/>
      </c>
      <c r="O599" s="70" t="str">
        <f aca="false">IF(B599="","",IF(MONTH(B599)=7,"X",""))</f>
        <v/>
      </c>
      <c r="P599" s="70" t="str">
        <f aca="false">IF(B599="","",IF(MONTH(B599)=8,"X",""))</f>
        <v/>
      </c>
      <c r="Q599" s="70" t="str">
        <f aca="false">IF(B599="","",IF(MONTH(B599)=9,"X",""))</f>
        <v/>
      </c>
      <c r="R599" s="70" t="str">
        <f aca="false">IF(B599="","",IF(MONTH(B599)=10,"X",""))</f>
        <v/>
      </c>
      <c r="S599" s="70" t="str">
        <f aca="false">IF(B599="","",IF(MONTH(B599)=11,"X",""))</f>
        <v/>
      </c>
      <c r="T599" s="70" t="str">
        <f aca="false">IF(B599="","",IF(MONTH(B599)=12,"X",""))</f>
        <v/>
      </c>
      <c r="U599" s="58" t="str">
        <f aca="false">IF(E599="","",SUMIF($E$5:$E$1000,E599,$AD$5:$AD$1000))</f>
        <v/>
      </c>
      <c r="V599" s="71" t="str">
        <f aca="false">IF(E599="","",_xlfn.TEXTJOIN(" + ",TRUE(),IF(COUNTIFS($E$5:$E$1000,E599,$C$5:$C$1000,"Auditoría Interna")&gt;0,"Interna",""),IF(COUNTIFS($E$5:$E$1000,E599,$C$5:$C$1000,"Auditoría Externa")&gt;0,"Externa",""),IF(COUNTIFS($E$5:$E$1000,E599,$C$5:$C$1000,"SSF")&gt;0,"SSF",""),IF(COUNTIFS($E$5:$E$1000,E599,$C$5:$C$1000,"Comité de Supervisión")&gt;0,"Comité Sup.",""),IF(COUNTIFS($E$5:$E$1000,E599,$C$5:$C$1000,"Consejo de Administración")&gt;0,"Consejo",""),IF(COUNTIFS($E$5:$E$1000,E599,$C$5:$C$1000,"Otros")&gt;0,"Otros","")))</f>
        <v/>
      </c>
      <c r="W599" s="58" t="str">
        <f aca="false">IF(E599="","",SUMIFS($AD$5:$AD$1000,$E$5:$E$1000,E599,$AA$5:$AA$1000,AA599,$C$5:$C$1000,"&lt;&gt;"&amp;C599))</f>
        <v/>
      </c>
      <c r="X599" s="72"/>
      <c r="Y599" s="68"/>
      <c r="Z599" s="72"/>
      <c r="AA599" s="38" t="str">
        <f aca="false">IF(B599="","",YEAR(B599)*100+MONTH(B599))</f>
        <v/>
      </c>
      <c r="AB599" s="38" t="str">
        <f aca="false">IF(AND(E599&lt;&gt;"",E599=Cruce!$C$5,AD599=1),COUNTIFS($E$5:E599,E599,$AD$5:AD599,1),"")</f>
        <v/>
      </c>
      <c r="AC599" s="38" t="str">
        <f aca="false">IF(E599="","",C599&amp;"|"&amp;X599&amp;"|"&amp;IF(B599="","s/f",TEXT(B599,"yyyymmdd"))&amp;IF(OR(C599="SSF",X599="Visitas Auditoría Interna"),"|"&amp;Y599,""))</f>
        <v/>
      </c>
      <c r="AD599" s="38" t="n">
        <f aca="false">IF(E599="",0,IF(COUNTIFS($E$5:E599,E599,$AC$5:AC599,AC599)=1,1,0))</f>
        <v>0</v>
      </c>
      <c r="AE599" s="38" t="str">
        <f aca="false">IF(OR(E599="",AD599&lt;&gt;1),"",SUBSTITUTE(SUBSTITUTE(C599,"Auditoría ",""),"Consejo de Administración","Consejo")&amp;" – "&amp;IF(B599="","(sin fecha)",DAY(B599)&amp;" de "&amp;CHOOSE(MONTH(B599),"Enero","Febrero","Marzo","Abril","Mayo","Junio","Julio","Agosto","Septiembre","Octubre","Noviembre","Diciembre")&amp;" "&amp;YEAR(B599)))</f>
        <v/>
      </c>
      <c r="AF599" s="38" t="n">
        <f aca="false">IF(E599="",0,IF(COUNTIF($AC$5:AC599,AC599)=1,1,0))</f>
        <v>0</v>
      </c>
    </row>
    <row r="600" customFormat="false" ht="15" hidden="false" customHeight="false" outlineLevel="0" collapsed="false">
      <c r="A600" s="68"/>
      <c r="B600" s="67"/>
      <c r="C600" s="68"/>
      <c r="D600" s="68"/>
      <c r="E600" s="69"/>
      <c r="F600" s="69"/>
      <c r="G600" s="70" t="str">
        <f aca="false">IF(OR(E600="",AND($C$3="",$E$3="")),"",IF(B600="","Sin fecha",IF(AND(OR($C$3="",B600&gt;=$C$3),OR($E$3="",B600&lt;=$E$3)),"Sí","No")))</f>
        <v/>
      </c>
      <c r="H600" s="58" t="str">
        <f aca="false">IF(B600="","",YEAR(B600))</f>
        <v/>
      </c>
      <c r="I600" s="70" t="str">
        <f aca="false">IF(B600="","",IF(MONTH(B600)=1,"X",""))</f>
        <v/>
      </c>
      <c r="J600" s="70" t="str">
        <f aca="false">IF(B600="","",IF(MONTH(B600)=2,"X",""))</f>
        <v/>
      </c>
      <c r="K600" s="70" t="str">
        <f aca="false">IF(B600="","",IF(MONTH(B600)=3,"X",""))</f>
        <v/>
      </c>
      <c r="L600" s="70" t="str">
        <f aca="false">IF(B600="","",IF(MONTH(B600)=4,"X",""))</f>
        <v/>
      </c>
      <c r="M600" s="70" t="str">
        <f aca="false">IF(B600="","",IF(MONTH(B600)=5,"X",""))</f>
        <v/>
      </c>
      <c r="N600" s="70" t="str">
        <f aca="false">IF(B600="","",IF(MONTH(B600)=6,"X",""))</f>
        <v/>
      </c>
      <c r="O600" s="70" t="str">
        <f aca="false">IF(B600="","",IF(MONTH(B600)=7,"X",""))</f>
        <v/>
      </c>
      <c r="P600" s="70" t="str">
        <f aca="false">IF(B600="","",IF(MONTH(B600)=8,"X",""))</f>
        <v/>
      </c>
      <c r="Q600" s="70" t="str">
        <f aca="false">IF(B600="","",IF(MONTH(B600)=9,"X",""))</f>
        <v/>
      </c>
      <c r="R600" s="70" t="str">
        <f aca="false">IF(B600="","",IF(MONTH(B600)=10,"X",""))</f>
        <v/>
      </c>
      <c r="S600" s="70" t="str">
        <f aca="false">IF(B600="","",IF(MONTH(B600)=11,"X",""))</f>
        <v/>
      </c>
      <c r="T600" s="70" t="str">
        <f aca="false">IF(B600="","",IF(MONTH(B600)=12,"X",""))</f>
        <v/>
      </c>
      <c r="U600" s="58" t="str">
        <f aca="false">IF(E600="","",SUMIF($E$5:$E$1000,E600,$AD$5:$AD$1000))</f>
        <v/>
      </c>
      <c r="V600" s="71" t="str">
        <f aca="false">IF(E600="","",_xlfn.TEXTJOIN(" + ",TRUE(),IF(COUNTIFS($E$5:$E$1000,E600,$C$5:$C$1000,"Auditoría Interna")&gt;0,"Interna",""),IF(COUNTIFS($E$5:$E$1000,E600,$C$5:$C$1000,"Auditoría Externa")&gt;0,"Externa",""),IF(COUNTIFS($E$5:$E$1000,E600,$C$5:$C$1000,"SSF")&gt;0,"SSF",""),IF(COUNTIFS($E$5:$E$1000,E600,$C$5:$C$1000,"Comité de Supervisión")&gt;0,"Comité Sup.",""),IF(COUNTIFS($E$5:$E$1000,E600,$C$5:$C$1000,"Consejo de Administración")&gt;0,"Consejo",""),IF(COUNTIFS($E$5:$E$1000,E600,$C$5:$C$1000,"Otros")&gt;0,"Otros","")))</f>
        <v/>
      </c>
      <c r="W600" s="58" t="str">
        <f aca="false">IF(E600="","",SUMIFS($AD$5:$AD$1000,$E$5:$E$1000,E600,$AA$5:$AA$1000,AA600,$C$5:$C$1000,"&lt;&gt;"&amp;C600))</f>
        <v/>
      </c>
      <c r="X600" s="72"/>
      <c r="Y600" s="68"/>
      <c r="Z600" s="72"/>
      <c r="AA600" s="38" t="str">
        <f aca="false">IF(B600="","",YEAR(B600)*100+MONTH(B600))</f>
        <v/>
      </c>
      <c r="AB600" s="38" t="str">
        <f aca="false">IF(AND(E600&lt;&gt;"",E600=Cruce!$C$5,AD600=1),COUNTIFS($E$5:E600,E600,$AD$5:AD600,1),"")</f>
        <v/>
      </c>
      <c r="AC600" s="38" t="str">
        <f aca="false">IF(E600="","",C600&amp;"|"&amp;X600&amp;"|"&amp;IF(B600="","s/f",TEXT(B600,"yyyymmdd"))&amp;IF(OR(C600="SSF",X600="Visitas Auditoría Interna"),"|"&amp;Y600,""))</f>
        <v/>
      </c>
      <c r="AD600" s="38" t="n">
        <f aca="false">IF(E600="",0,IF(COUNTIFS($E$5:E600,E600,$AC$5:AC600,AC600)=1,1,0))</f>
        <v>0</v>
      </c>
      <c r="AE600" s="38" t="str">
        <f aca="false">IF(OR(E600="",AD600&lt;&gt;1),"",SUBSTITUTE(SUBSTITUTE(C600,"Auditoría ",""),"Consejo de Administración","Consejo")&amp;" – "&amp;IF(B600="","(sin fecha)",DAY(B600)&amp;" de "&amp;CHOOSE(MONTH(B600),"Enero","Febrero","Marzo","Abril","Mayo","Junio","Julio","Agosto","Septiembre","Octubre","Noviembre","Diciembre")&amp;" "&amp;YEAR(B600)))</f>
        <v/>
      </c>
      <c r="AF600" s="38" t="n">
        <f aca="false">IF(E600="",0,IF(COUNTIF($AC$5:AC600,AC600)=1,1,0))</f>
        <v>0</v>
      </c>
    </row>
    <row r="601" customFormat="false" ht="15" hidden="false" customHeight="false" outlineLevel="0" collapsed="false">
      <c r="A601" s="68"/>
      <c r="B601" s="67"/>
      <c r="C601" s="68"/>
      <c r="D601" s="68"/>
      <c r="E601" s="69"/>
      <c r="F601" s="69"/>
      <c r="G601" s="70" t="str">
        <f aca="false">IF(OR(E601="",AND($C$3="",$E$3="")),"",IF(B601="","Sin fecha",IF(AND(OR($C$3="",B601&gt;=$C$3),OR($E$3="",B601&lt;=$E$3)),"Sí","No")))</f>
        <v/>
      </c>
      <c r="H601" s="58" t="str">
        <f aca="false">IF(B601="","",YEAR(B601))</f>
        <v/>
      </c>
      <c r="I601" s="70" t="str">
        <f aca="false">IF(B601="","",IF(MONTH(B601)=1,"X",""))</f>
        <v/>
      </c>
      <c r="J601" s="70" t="str">
        <f aca="false">IF(B601="","",IF(MONTH(B601)=2,"X",""))</f>
        <v/>
      </c>
      <c r="K601" s="70" t="str">
        <f aca="false">IF(B601="","",IF(MONTH(B601)=3,"X",""))</f>
        <v/>
      </c>
      <c r="L601" s="70" t="str">
        <f aca="false">IF(B601="","",IF(MONTH(B601)=4,"X",""))</f>
        <v/>
      </c>
      <c r="M601" s="70" t="str">
        <f aca="false">IF(B601="","",IF(MONTH(B601)=5,"X",""))</f>
        <v/>
      </c>
      <c r="N601" s="70" t="str">
        <f aca="false">IF(B601="","",IF(MONTH(B601)=6,"X",""))</f>
        <v/>
      </c>
      <c r="O601" s="70" t="str">
        <f aca="false">IF(B601="","",IF(MONTH(B601)=7,"X",""))</f>
        <v/>
      </c>
      <c r="P601" s="70" t="str">
        <f aca="false">IF(B601="","",IF(MONTH(B601)=8,"X",""))</f>
        <v/>
      </c>
      <c r="Q601" s="70" t="str">
        <f aca="false">IF(B601="","",IF(MONTH(B601)=9,"X",""))</f>
        <v/>
      </c>
      <c r="R601" s="70" t="str">
        <f aca="false">IF(B601="","",IF(MONTH(B601)=10,"X",""))</f>
        <v/>
      </c>
      <c r="S601" s="70" t="str">
        <f aca="false">IF(B601="","",IF(MONTH(B601)=11,"X",""))</f>
        <v/>
      </c>
      <c r="T601" s="70" t="str">
        <f aca="false">IF(B601="","",IF(MONTH(B601)=12,"X",""))</f>
        <v/>
      </c>
      <c r="U601" s="58" t="str">
        <f aca="false">IF(E601="","",SUMIF($E$5:$E$1000,E601,$AD$5:$AD$1000))</f>
        <v/>
      </c>
      <c r="V601" s="71" t="str">
        <f aca="false">IF(E601="","",_xlfn.TEXTJOIN(" + ",TRUE(),IF(COUNTIFS($E$5:$E$1000,E601,$C$5:$C$1000,"Auditoría Interna")&gt;0,"Interna",""),IF(COUNTIFS($E$5:$E$1000,E601,$C$5:$C$1000,"Auditoría Externa")&gt;0,"Externa",""),IF(COUNTIFS($E$5:$E$1000,E601,$C$5:$C$1000,"SSF")&gt;0,"SSF",""),IF(COUNTIFS($E$5:$E$1000,E601,$C$5:$C$1000,"Comité de Supervisión")&gt;0,"Comité Sup.",""),IF(COUNTIFS($E$5:$E$1000,E601,$C$5:$C$1000,"Consejo de Administración")&gt;0,"Consejo",""),IF(COUNTIFS($E$5:$E$1000,E601,$C$5:$C$1000,"Otros")&gt;0,"Otros","")))</f>
        <v/>
      </c>
      <c r="W601" s="58" t="str">
        <f aca="false">IF(E601="","",SUMIFS($AD$5:$AD$1000,$E$5:$E$1000,E601,$AA$5:$AA$1000,AA601,$C$5:$C$1000,"&lt;&gt;"&amp;C601))</f>
        <v/>
      </c>
      <c r="X601" s="72"/>
      <c r="Y601" s="68"/>
      <c r="Z601" s="72"/>
      <c r="AA601" s="38" t="str">
        <f aca="false">IF(B601="","",YEAR(B601)*100+MONTH(B601))</f>
        <v/>
      </c>
      <c r="AB601" s="38" t="str">
        <f aca="false">IF(AND(E601&lt;&gt;"",E601=Cruce!$C$5,AD601=1),COUNTIFS($E$5:E601,E601,$AD$5:AD601,1),"")</f>
        <v/>
      </c>
      <c r="AC601" s="38" t="str">
        <f aca="false">IF(E601="","",C601&amp;"|"&amp;X601&amp;"|"&amp;IF(B601="","s/f",TEXT(B601,"yyyymmdd"))&amp;IF(OR(C601="SSF",X601="Visitas Auditoría Interna"),"|"&amp;Y601,""))</f>
        <v/>
      </c>
      <c r="AD601" s="38" t="n">
        <f aca="false">IF(E601="",0,IF(COUNTIFS($E$5:E601,E601,$AC$5:AC601,AC601)=1,1,0))</f>
        <v>0</v>
      </c>
      <c r="AE601" s="38" t="str">
        <f aca="false">IF(OR(E601="",AD601&lt;&gt;1),"",SUBSTITUTE(SUBSTITUTE(C601,"Auditoría ",""),"Consejo de Administración","Consejo")&amp;" – "&amp;IF(B601="","(sin fecha)",DAY(B601)&amp;" de "&amp;CHOOSE(MONTH(B601),"Enero","Febrero","Marzo","Abril","Mayo","Junio","Julio","Agosto","Septiembre","Octubre","Noviembre","Diciembre")&amp;" "&amp;YEAR(B601)))</f>
        <v/>
      </c>
      <c r="AF601" s="38" t="n">
        <f aca="false">IF(E601="",0,IF(COUNTIF($AC$5:AC601,AC601)=1,1,0))</f>
        <v>0</v>
      </c>
    </row>
    <row r="602" customFormat="false" ht="15" hidden="false" customHeight="false" outlineLevel="0" collapsed="false">
      <c r="A602" s="68"/>
      <c r="B602" s="67"/>
      <c r="C602" s="68"/>
      <c r="D602" s="68"/>
      <c r="E602" s="69"/>
      <c r="F602" s="69"/>
      <c r="G602" s="70" t="str">
        <f aca="false">IF(OR(E602="",AND($C$3="",$E$3="")),"",IF(B602="","Sin fecha",IF(AND(OR($C$3="",B602&gt;=$C$3),OR($E$3="",B602&lt;=$E$3)),"Sí","No")))</f>
        <v/>
      </c>
      <c r="H602" s="58" t="str">
        <f aca="false">IF(B602="","",YEAR(B602))</f>
        <v/>
      </c>
      <c r="I602" s="70" t="str">
        <f aca="false">IF(B602="","",IF(MONTH(B602)=1,"X",""))</f>
        <v/>
      </c>
      <c r="J602" s="70" t="str">
        <f aca="false">IF(B602="","",IF(MONTH(B602)=2,"X",""))</f>
        <v/>
      </c>
      <c r="K602" s="70" t="str">
        <f aca="false">IF(B602="","",IF(MONTH(B602)=3,"X",""))</f>
        <v/>
      </c>
      <c r="L602" s="70" t="str">
        <f aca="false">IF(B602="","",IF(MONTH(B602)=4,"X",""))</f>
        <v/>
      </c>
      <c r="M602" s="70" t="str">
        <f aca="false">IF(B602="","",IF(MONTH(B602)=5,"X",""))</f>
        <v/>
      </c>
      <c r="N602" s="70" t="str">
        <f aca="false">IF(B602="","",IF(MONTH(B602)=6,"X",""))</f>
        <v/>
      </c>
      <c r="O602" s="70" t="str">
        <f aca="false">IF(B602="","",IF(MONTH(B602)=7,"X",""))</f>
        <v/>
      </c>
      <c r="P602" s="70" t="str">
        <f aca="false">IF(B602="","",IF(MONTH(B602)=8,"X",""))</f>
        <v/>
      </c>
      <c r="Q602" s="70" t="str">
        <f aca="false">IF(B602="","",IF(MONTH(B602)=9,"X",""))</f>
        <v/>
      </c>
      <c r="R602" s="70" t="str">
        <f aca="false">IF(B602="","",IF(MONTH(B602)=10,"X",""))</f>
        <v/>
      </c>
      <c r="S602" s="70" t="str">
        <f aca="false">IF(B602="","",IF(MONTH(B602)=11,"X",""))</f>
        <v/>
      </c>
      <c r="T602" s="70" t="str">
        <f aca="false">IF(B602="","",IF(MONTH(B602)=12,"X",""))</f>
        <v/>
      </c>
      <c r="U602" s="58" t="str">
        <f aca="false">IF(E602="","",SUMIF($E$5:$E$1000,E602,$AD$5:$AD$1000))</f>
        <v/>
      </c>
      <c r="V602" s="71" t="str">
        <f aca="false">IF(E602="","",_xlfn.TEXTJOIN(" + ",TRUE(),IF(COUNTIFS($E$5:$E$1000,E602,$C$5:$C$1000,"Auditoría Interna")&gt;0,"Interna",""),IF(COUNTIFS($E$5:$E$1000,E602,$C$5:$C$1000,"Auditoría Externa")&gt;0,"Externa",""),IF(COUNTIFS($E$5:$E$1000,E602,$C$5:$C$1000,"SSF")&gt;0,"SSF",""),IF(COUNTIFS($E$5:$E$1000,E602,$C$5:$C$1000,"Comité de Supervisión")&gt;0,"Comité Sup.",""),IF(COUNTIFS($E$5:$E$1000,E602,$C$5:$C$1000,"Consejo de Administración")&gt;0,"Consejo",""),IF(COUNTIFS($E$5:$E$1000,E602,$C$5:$C$1000,"Otros")&gt;0,"Otros","")))</f>
        <v/>
      </c>
      <c r="W602" s="58" t="str">
        <f aca="false">IF(E602="","",SUMIFS($AD$5:$AD$1000,$E$5:$E$1000,E602,$AA$5:$AA$1000,AA602,$C$5:$C$1000,"&lt;&gt;"&amp;C602))</f>
        <v/>
      </c>
      <c r="X602" s="72"/>
      <c r="Y602" s="68"/>
      <c r="Z602" s="72"/>
      <c r="AA602" s="38" t="str">
        <f aca="false">IF(B602="","",YEAR(B602)*100+MONTH(B602))</f>
        <v/>
      </c>
      <c r="AB602" s="38" t="str">
        <f aca="false">IF(AND(E602&lt;&gt;"",E602=Cruce!$C$5,AD602=1),COUNTIFS($E$5:E602,E602,$AD$5:AD602,1),"")</f>
        <v/>
      </c>
      <c r="AC602" s="38" t="str">
        <f aca="false">IF(E602="","",C602&amp;"|"&amp;X602&amp;"|"&amp;IF(B602="","s/f",TEXT(B602,"yyyymmdd"))&amp;IF(OR(C602="SSF",X602="Visitas Auditoría Interna"),"|"&amp;Y602,""))</f>
        <v/>
      </c>
      <c r="AD602" s="38" t="n">
        <f aca="false">IF(E602="",0,IF(COUNTIFS($E$5:E602,E602,$AC$5:AC602,AC602)=1,1,0))</f>
        <v>0</v>
      </c>
      <c r="AE602" s="38" t="str">
        <f aca="false">IF(OR(E602="",AD602&lt;&gt;1),"",SUBSTITUTE(SUBSTITUTE(C602,"Auditoría ",""),"Consejo de Administración","Consejo")&amp;" – "&amp;IF(B602="","(sin fecha)",DAY(B602)&amp;" de "&amp;CHOOSE(MONTH(B602),"Enero","Febrero","Marzo","Abril","Mayo","Junio","Julio","Agosto","Septiembre","Octubre","Noviembre","Diciembre")&amp;" "&amp;YEAR(B602)))</f>
        <v/>
      </c>
      <c r="AF602" s="38" t="n">
        <f aca="false">IF(E602="",0,IF(COUNTIF($AC$5:AC602,AC602)=1,1,0))</f>
        <v>0</v>
      </c>
    </row>
    <row r="603" customFormat="false" ht="15" hidden="false" customHeight="false" outlineLevel="0" collapsed="false">
      <c r="A603" s="68"/>
      <c r="B603" s="67"/>
      <c r="C603" s="68"/>
      <c r="D603" s="68"/>
      <c r="E603" s="69"/>
      <c r="F603" s="69"/>
      <c r="G603" s="70" t="str">
        <f aca="false">IF(OR(E603="",AND($C$3="",$E$3="")),"",IF(B603="","Sin fecha",IF(AND(OR($C$3="",B603&gt;=$C$3),OR($E$3="",B603&lt;=$E$3)),"Sí","No")))</f>
        <v/>
      </c>
      <c r="H603" s="58" t="str">
        <f aca="false">IF(B603="","",YEAR(B603))</f>
        <v/>
      </c>
      <c r="I603" s="70" t="str">
        <f aca="false">IF(B603="","",IF(MONTH(B603)=1,"X",""))</f>
        <v/>
      </c>
      <c r="J603" s="70" t="str">
        <f aca="false">IF(B603="","",IF(MONTH(B603)=2,"X",""))</f>
        <v/>
      </c>
      <c r="K603" s="70" t="str">
        <f aca="false">IF(B603="","",IF(MONTH(B603)=3,"X",""))</f>
        <v/>
      </c>
      <c r="L603" s="70" t="str">
        <f aca="false">IF(B603="","",IF(MONTH(B603)=4,"X",""))</f>
        <v/>
      </c>
      <c r="M603" s="70" t="str">
        <f aca="false">IF(B603="","",IF(MONTH(B603)=5,"X",""))</f>
        <v/>
      </c>
      <c r="N603" s="70" t="str">
        <f aca="false">IF(B603="","",IF(MONTH(B603)=6,"X",""))</f>
        <v/>
      </c>
      <c r="O603" s="70" t="str">
        <f aca="false">IF(B603="","",IF(MONTH(B603)=7,"X",""))</f>
        <v/>
      </c>
      <c r="P603" s="70" t="str">
        <f aca="false">IF(B603="","",IF(MONTH(B603)=8,"X",""))</f>
        <v/>
      </c>
      <c r="Q603" s="70" t="str">
        <f aca="false">IF(B603="","",IF(MONTH(B603)=9,"X",""))</f>
        <v/>
      </c>
      <c r="R603" s="70" t="str">
        <f aca="false">IF(B603="","",IF(MONTH(B603)=10,"X",""))</f>
        <v/>
      </c>
      <c r="S603" s="70" t="str">
        <f aca="false">IF(B603="","",IF(MONTH(B603)=11,"X",""))</f>
        <v/>
      </c>
      <c r="T603" s="70" t="str">
        <f aca="false">IF(B603="","",IF(MONTH(B603)=12,"X",""))</f>
        <v/>
      </c>
      <c r="U603" s="58" t="str">
        <f aca="false">IF(E603="","",SUMIF($E$5:$E$1000,E603,$AD$5:$AD$1000))</f>
        <v/>
      </c>
      <c r="V603" s="71" t="str">
        <f aca="false">IF(E603="","",_xlfn.TEXTJOIN(" + ",TRUE(),IF(COUNTIFS($E$5:$E$1000,E603,$C$5:$C$1000,"Auditoría Interna")&gt;0,"Interna",""),IF(COUNTIFS($E$5:$E$1000,E603,$C$5:$C$1000,"Auditoría Externa")&gt;0,"Externa",""),IF(COUNTIFS($E$5:$E$1000,E603,$C$5:$C$1000,"SSF")&gt;0,"SSF",""),IF(COUNTIFS($E$5:$E$1000,E603,$C$5:$C$1000,"Comité de Supervisión")&gt;0,"Comité Sup.",""),IF(COUNTIFS($E$5:$E$1000,E603,$C$5:$C$1000,"Consejo de Administración")&gt;0,"Consejo",""),IF(COUNTIFS($E$5:$E$1000,E603,$C$5:$C$1000,"Otros")&gt;0,"Otros","")))</f>
        <v/>
      </c>
      <c r="W603" s="58" t="str">
        <f aca="false">IF(E603="","",SUMIFS($AD$5:$AD$1000,$E$5:$E$1000,E603,$AA$5:$AA$1000,AA603,$C$5:$C$1000,"&lt;&gt;"&amp;C603))</f>
        <v/>
      </c>
      <c r="X603" s="72"/>
      <c r="Y603" s="68"/>
      <c r="Z603" s="72"/>
      <c r="AA603" s="38" t="str">
        <f aca="false">IF(B603="","",YEAR(B603)*100+MONTH(B603))</f>
        <v/>
      </c>
      <c r="AB603" s="38" t="str">
        <f aca="false">IF(AND(E603&lt;&gt;"",E603=Cruce!$C$5,AD603=1),COUNTIFS($E$5:E603,E603,$AD$5:AD603,1),"")</f>
        <v/>
      </c>
      <c r="AC603" s="38" t="str">
        <f aca="false">IF(E603="","",C603&amp;"|"&amp;X603&amp;"|"&amp;IF(B603="","s/f",TEXT(B603,"yyyymmdd"))&amp;IF(OR(C603="SSF",X603="Visitas Auditoría Interna"),"|"&amp;Y603,""))</f>
        <v/>
      </c>
      <c r="AD603" s="38" t="n">
        <f aca="false">IF(E603="",0,IF(COUNTIFS($E$5:E603,E603,$AC$5:AC603,AC603)=1,1,0))</f>
        <v>0</v>
      </c>
      <c r="AE603" s="38" t="str">
        <f aca="false">IF(OR(E603="",AD603&lt;&gt;1),"",SUBSTITUTE(SUBSTITUTE(C603,"Auditoría ",""),"Consejo de Administración","Consejo")&amp;" – "&amp;IF(B603="","(sin fecha)",DAY(B603)&amp;" de "&amp;CHOOSE(MONTH(B603),"Enero","Febrero","Marzo","Abril","Mayo","Junio","Julio","Agosto","Septiembre","Octubre","Noviembre","Diciembre")&amp;" "&amp;YEAR(B603)))</f>
        <v/>
      </c>
      <c r="AF603" s="38" t="n">
        <f aca="false">IF(E603="",0,IF(COUNTIF($AC$5:AC603,AC603)=1,1,0))</f>
        <v>0</v>
      </c>
    </row>
    <row r="604" customFormat="false" ht="15" hidden="false" customHeight="false" outlineLevel="0" collapsed="false">
      <c r="A604" s="68"/>
      <c r="B604" s="67"/>
      <c r="C604" s="68"/>
      <c r="D604" s="68"/>
      <c r="E604" s="69"/>
      <c r="F604" s="69"/>
      <c r="G604" s="70" t="str">
        <f aca="false">IF(OR(E604="",AND($C$3="",$E$3="")),"",IF(B604="","Sin fecha",IF(AND(OR($C$3="",B604&gt;=$C$3),OR($E$3="",B604&lt;=$E$3)),"Sí","No")))</f>
        <v/>
      </c>
      <c r="H604" s="58" t="str">
        <f aca="false">IF(B604="","",YEAR(B604))</f>
        <v/>
      </c>
      <c r="I604" s="70" t="str">
        <f aca="false">IF(B604="","",IF(MONTH(B604)=1,"X",""))</f>
        <v/>
      </c>
      <c r="J604" s="70" t="str">
        <f aca="false">IF(B604="","",IF(MONTH(B604)=2,"X",""))</f>
        <v/>
      </c>
      <c r="K604" s="70" t="str">
        <f aca="false">IF(B604="","",IF(MONTH(B604)=3,"X",""))</f>
        <v/>
      </c>
      <c r="L604" s="70" t="str">
        <f aca="false">IF(B604="","",IF(MONTH(B604)=4,"X",""))</f>
        <v/>
      </c>
      <c r="M604" s="70" t="str">
        <f aca="false">IF(B604="","",IF(MONTH(B604)=5,"X",""))</f>
        <v/>
      </c>
      <c r="N604" s="70" t="str">
        <f aca="false">IF(B604="","",IF(MONTH(B604)=6,"X",""))</f>
        <v/>
      </c>
      <c r="O604" s="70" t="str">
        <f aca="false">IF(B604="","",IF(MONTH(B604)=7,"X",""))</f>
        <v/>
      </c>
      <c r="P604" s="70" t="str">
        <f aca="false">IF(B604="","",IF(MONTH(B604)=8,"X",""))</f>
        <v/>
      </c>
      <c r="Q604" s="70" t="str">
        <f aca="false">IF(B604="","",IF(MONTH(B604)=9,"X",""))</f>
        <v/>
      </c>
      <c r="R604" s="70" t="str">
        <f aca="false">IF(B604="","",IF(MONTH(B604)=10,"X",""))</f>
        <v/>
      </c>
      <c r="S604" s="70" t="str">
        <f aca="false">IF(B604="","",IF(MONTH(B604)=11,"X",""))</f>
        <v/>
      </c>
      <c r="T604" s="70" t="str">
        <f aca="false">IF(B604="","",IF(MONTH(B604)=12,"X",""))</f>
        <v/>
      </c>
      <c r="U604" s="58" t="str">
        <f aca="false">IF(E604="","",SUMIF($E$5:$E$1000,E604,$AD$5:$AD$1000))</f>
        <v/>
      </c>
      <c r="V604" s="71" t="str">
        <f aca="false">IF(E604="","",_xlfn.TEXTJOIN(" + ",TRUE(),IF(COUNTIFS($E$5:$E$1000,E604,$C$5:$C$1000,"Auditoría Interna")&gt;0,"Interna",""),IF(COUNTIFS($E$5:$E$1000,E604,$C$5:$C$1000,"Auditoría Externa")&gt;0,"Externa",""),IF(COUNTIFS($E$5:$E$1000,E604,$C$5:$C$1000,"SSF")&gt;0,"SSF",""),IF(COUNTIFS($E$5:$E$1000,E604,$C$5:$C$1000,"Comité de Supervisión")&gt;0,"Comité Sup.",""),IF(COUNTIFS($E$5:$E$1000,E604,$C$5:$C$1000,"Consejo de Administración")&gt;0,"Consejo",""),IF(COUNTIFS($E$5:$E$1000,E604,$C$5:$C$1000,"Otros")&gt;0,"Otros","")))</f>
        <v/>
      </c>
      <c r="W604" s="58" t="str">
        <f aca="false">IF(E604="","",SUMIFS($AD$5:$AD$1000,$E$5:$E$1000,E604,$AA$5:$AA$1000,AA604,$C$5:$C$1000,"&lt;&gt;"&amp;C604))</f>
        <v/>
      </c>
      <c r="X604" s="72"/>
      <c r="Y604" s="68"/>
      <c r="Z604" s="72"/>
      <c r="AA604" s="38" t="str">
        <f aca="false">IF(B604="","",YEAR(B604)*100+MONTH(B604))</f>
        <v/>
      </c>
      <c r="AB604" s="38" t="str">
        <f aca="false">IF(AND(E604&lt;&gt;"",E604=Cruce!$C$5,AD604=1),COUNTIFS($E$5:E604,E604,$AD$5:AD604,1),"")</f>
        <v/>
      </c>
      <c r="AC604" s="38" t="str">
        <f aca="false">IF(E604="","",C604&amp;"|"&amp;X604&amp;"|"&amp;IF(B604="","s/f",TEXT(B604,"yyyymmdd"))&amp;IF(OR(C604="SSF",X604="Visitas Auditoría Interna"),"|"&amp;Y604,""))</f>
        <v/>
      </c>
      <c r="AD604" s="38" t="n">
        <f aca="false">IF(E604="",0,IF(COUNTIFS($E$5:E604,E604,$AC$5:AC604,AC604)=1,1,0))</f>
        <v>0</v>
      </c>
      <c r="AE604" s="38" t="str">
        <f aca="false">IF(OR(E604="",AD604&lt;&gt;1),"",SUBSTITUTE(SUBSTITUTE(C604,"Auditoría ",""),"Consejo de Administración","Consejo")&amp;" – "&amp;IF(B604="","(sin fecha)",DAY(B604)&amp;" de "&amp;CHOOSE(MONTH(B604),"Enero","Febrero","Marzo","Abril","Mayo","Junio","Julio","Agosto","Septiembre","Octubre","Noviembre","Diciembre")&amp;" "&amp;YEAR(B604)))</f>
        <v/>
      </c>
      <c r="AF604" s="38" t="n">
        <f aca="false">IF(E604="",0,IF(COUNTIF($AC$5:AC604,AC604)=1,1,0))</f>
        <v>0</v>
      </c>
    </row>
    <row r="605" customFormat="false" ht="15" hidden="false" customHeight="false" outlineLevel="0" collapsed="false">
      <c r="A605" s="68"/>
      <c r="B605" s="67"/>
      <c r="C605" s="68"/>
      <c r="D605" s="68"/>
      <c r="E605" s="69"/>
      <c r="F605" s="69"/>
      <c r="G605" s="70" t="str">
        <f aca="false">IF(OR(E605="",AND($C$3="",$E$3="")),"",IF(B605="","Sin fecha",IF(AND(OR($C$3="",B605&gt;=$C$3),OR($E$3="",B605&lt;=$E$3)),"Sí","No")))</f>
        <v/>
      </c>
      <c r="H605" s="58" t="str">
        <f aca="false">IF(B605="","",YEAR(B605))</f>
        <v/>
      </c>
      <c r="I605" s="70" t="str">
        <f aca="false">IF(B605="","",IF(MONTH(B605)=1,"X",""))</f>
        <v/>
      </c>
      <c r="J605" s="70" t="str">
        <f aca="false">IF(B605="","",IF(MONTH(B605)=2,"X",""))</f>
        <v/>
      </c>
      <c r="K605" s="70" t="str">
        <f aca="false">IF(B605="","",IF(MONTH(B605)=3,"X",""))</f>
        <v/>
      </c>
      <c r="L605" s="70" t="str">
        <f aca="false">IF(B605="","",IF(MONTH(B605)=4,"X",""))</f>
        <v/>
      </c>
      <c r="M605" s="70" t="str">
        <f aca="false">IF(B605="","",IF(MONTH(B605)=5,"X",""))</f>
        <v/>
      </c>
      <c r="N605" s="70" t="str">
        <f aca="false">IF(B605="","",IF(MONTH(B605)=6,"X",""))</f>
        <v/>
      </c>
      <c r="O605" s="70" t="str">
        <f aca="false">IF(B605="","",IF(MONTH(B605)=7,"X",""))</f>
        <v/>
      </c>
      <c r="P605" s="70" t="str">
        <f aca="false">IF(B605="","",IF(MONTH(B605)=8,"X",""))</f>
        <v/>
      </c>
      <c r="Q605" s="70" t="str">
        <f aca="false">IF(B605="","",IF(MONTH(B605)=9,"X",""))</f>
        <v/>
      </c>
      <c r="R605" s="70" t="str">
        <f aca="false">IF(B605="","",IF(MONTH(B605)=10,"X",""))</f>
        <v/>
      </c>
      <c r="S605" s="70" t="str">
        <f aca="false">IF(B605="","",IF(MONTH(B605)=11,"X",""))</f>
        <v/>
      </c>
      <c r="T605" s="70" t="str">
        <f aca="false">IF(B605="","",IF(MONTH(B605)=12,"X",""))</f>
        <v/>
      </c>
      <c r="U605" s="58" t="str">
        <f aca="false">IF(E605="","",SUMIF($E$5:$E$1000,E605,$AD$5:$AD$1000))</f>
        <v/>
      </c>
      <c r="V605" s="71" t="str">
        <f aca="false">IF(E605="","",_xlfn.TEXTJOIN(" + ",TRUE(),IF(COUNTIFS($E$5:$E$1000,E605,$C$5:$C$1000,"Auditoría Interna")&gt;0,"Interna",""),IF(COUNTIFS($E$5:$E$1000,E605,$C$5:$C$1000,"Auditoría Externa")&gt;0,"Externa",""),IF(COUNTIFS($E$5:$E$1000,E605,$C$5:$C$1000,"SSF")&gt;0,"SSF",""),IF(COUNTIFS($E$5:$E$1000,E605,$C$5:$C$1000,"Comité de Supervisión")&gt;0,"Comité Sup.",""),IF(COUNTIFS($E$5:$E$1000,E605,$C$5:$C$1000,"Consejo de Administración")&gt;0,"Consejo",""),IF(COUNTIFS($E$5:$E$1000,E605,$C$5:$C$1000,"Otros")&gt;0,"Otros","")))</f>
        <v/>
      </c>
      <c r="W605" s="58" t="str">
        <f aca="false">IF(E605="","",SUMIFS($AD$5:$AD$1000,$E$5:$E$1000,E605,$AA$5:$AA$1000,AA605,$C$5:$C$1000,"&lt;&gt;"&amp;C605))</f>
        <v/>
      </c>
      <c r="X605" s="72"/>
      <c r="Y605" s="68"/>
      <c r="Z605" s="72"/>
      <c r="AA605" s="38" t="str">
        <f aca="false">IF(B605="","",YEAR(B605)*100+MONTH(B605))</f>
        <v/>
      </c>
      <c r="AB605" s="38" t="str">
        <f aca="false">IF(AND(E605&lt;&gt;"",E605=Cruce!$C$5,AD605=1),COUNTIFS($E$5:E605,E605,$AD$5:AD605,1),"")</f>
        <v/>
      </c>
      <c r="AC605" s="38" t="str">
        <f aca="false">IF(E605="","",C605&amp;"|"&amp;X605&amp;"|"&amp;IF(B605="","s/f",TEXT(B605,"yyyymmdd"))&amp;IF(OR(C605="SSF",X605="Visitas Auditoría Interna"),"|"&amp;Y605,""))</f>
        <v/>
      </c>
      <c r="AD605" s="38" t="n">
        <f aca="false">IF(E605="",0,IF(COUNTIFS($E$5:E605,E605,$AC$5:AC605,AC605)=1,1,0))</f>
        <v>0</v>
      </c>
      <c r="AE605" s="38" t="str">
        <f aca="false">IF(OR(E605="",AD605&lt;&gt;1),"",SUBSTITUTE(SUBSTITUTE(C605,"Auditoría ",""),"Consejo de Administración","Consejo")&amp;" – "&amp;IF(B605="","(sin fecha)",DAY(B605)&amp;" de "&amp;CHOOSE(MONTH(B605),"Enero","Febrero","Marzo","Abril","Mayo","Junio","Julio","Agosto","Septiembre","Octubre","Noviembre","Diciembre")&amp;" "&amp;YEAR(B605)))</f>
        <v/>
      </c>
      <c r="AF605" s="38" t="n">
        <f aca="false">IF(E605="",0,IF(COUNTIF($AC$5:AC605,AC605)=1,1,0))</f>
        <v>0</v>
      </c>
    </row>
    <row r="606" customFormat="false" ht="15" hidden="false" customHeight="false" outlineLevel="0" collapsed="false">
      <c r="A606" s="68"/>
      <c r="B606" s="67"/>
      <c r="C606" s="68"/>
      <c r="D606" s="68"/>
      <c r="E606" s="69"/>
      <c r="F606" s="69"/>
      <c r="G606" s="70" t="str">
        <f aca="false">IF(OR(E606="",AND($C$3="",$E$3="")),"",IF(B606="","Sin fecha",IF(AND(OR($C$3="",B606&gt;=$C$3),OR($E$3="",B606&lt;=$E$3)),"Sí","No")))</f>
        <v/>
      </c>
      <c r="H606" s="58" t="str">
        <f aca="false">IF(B606="","",YEAR(B606))</f>
        <v/>
      </c>
      <c r="I606" s="70" t="str">
        <f aca="false">IF(B606="","",IF(MONTH(B606)=1,"X",""))</f>
        <v/>
      </c>
      <c r="J606" s="70" t="str">
        <f aca="false">IF(B606="","",IF(MONTH(B606)=2,"X",""))</f>
        <v/>
      </c>
      <c r="K606" s="70" t="str">
        <f aca="false">IF(B606="","",IF(MONTH(B606)=3,"X",""))</f>
        <v/>
      </c>
      <c r="L606" s="70" t="str">
        <f aca="false">IF(B606="","",IF(MONTH(B606)=4,"X",""))</f>
        <v/>
      </c>
      <c r="M606" s="70" t="str">
        <f aca="false">IF(B606="","",IF(MONTH(B606)=5,"X",""))</f>
        <v/>
      </c>
      <c r="N606" s="70" t="str">
        <f aca="false">IF(B606="","",IF(MONTH(B606)=6,"X",""))</f>
        <v/>
      </c>
      <c r="O606" s="70" t="str">
        <f aca="false">IF(B606="","",IF(MONTH(B606)=7,"X",""))</f>
        <v/>
      </c>
      <c r="P606" s="70" t="str">
        <f aca="false">IF(B606="","",IF(MONTH(B606)=8,"X",""))</f>
        <v/>
      </c>
      <c r="Q606" s="70" t="str">
        <f aca="false">IF(B606="","",IF(MONTH(B606)=9,"X",""))</f>
        <v/>
      </c>
      <c r="R606" s="70" t="str">
        <f aca="false">IF(B606="","",IF(MONTH(B606)=10,"X",""))</f>
        <v/>
      </c>
      <c r="S606" s="70" t="str">
        <f aca="false">IF(B606="","",IF(MONTH(B606)=11,"X",""))</f>
        <v/>
      </c>
      <c r="T606" s="70" t="str">
        <f aca="false">IF(B606="","",IF(MONTH(B606)=12,"X",""))</f>
        <v/>
      </c>
      <c r="U606" s="58" t="str">
        <f aca="false">IF(E606="","",SUMIF($E$5:$E$1000,E606,$AD$5:$AD$1000))</f>
        <v/>
      </c>
      <c r="V606" s="71" t="str">
        <f aca="false">IF(E606="","",_xlfn.TEXTJOIN(" + ",TRUE(),IF(COUNTIFS($E$5:$E$1000,E606,$C$5:$C$1000,"Auditoría Interna")&gt;0,"Interna",""),IF(COUNTIFS($E$5:$E$1000,E606,$C$5:$C$1000,"Auditoría Externa")&gt;0,"Externa",""),IF(COUNTIFS($E$5:$E$1000,E606,$C$5:$C$1000,"SSF")&gt;0,"SSF",""),IF(COUNTIFS($E$5:$E$1000,E606,$C$5:$C$1000,"Comité de Supervisión")&gt;0,"Comité Sup.",""),IF(COUNTIFS($E$5:$E$1000,E606,$C$5:$C$1000,"Consejo de Administración")&gt;0,"Consejo",""),IF(COUNTIFS($E$5:$E$1000,E606,$C$5:$C$1000,"Otros")&gt;0,"Otros","")))</f>
        <v/>
      </c>
      <c r="W606" s="58" t="str">
        <f aca="false">IF(E606="","",SUMIFS($AD$5:$AD$1000,$E$5:$E$1000,E606,$AA$5:$AA$1000,AA606,$C$5:$C$1000,"&lt;&gt;"&amp;C606))</f>
        <v/>
      </c>
      <c r="X606" s="72"/>
      <c r="Y606" s="68"/>
      <c r="Z606" s="72"/>
      <c r="AA606" s="38" t="str">
        <f aca="false">IF(B606="","",YEAR(B606)*100+MONTH(B606))</f>
        <v/>
      </c>
      <c r="AB606" s="38" t="str">
        <f aca="false">IF(AND(E606&lt;&gt;"",E606=Cruce!$C$5,AD606=1),COUNTIFS($E$5:E606,E606,$AD$5:AD606,1),"")</f>
        <v/>
      </c>
      <c r="AC606" s="38" t="str">
        <f aca="false">IF(E606="","",C606&amp;"|"&amp;X606&amp;"|"&amp;IF(B606="","s/f",TEXT(B606,"yyyymmdd"))&amp;IF(OR(C606="SSF",X606="Visitas Auditoría Interna"),"|"&amp;Y606,""))</f>
        <v/>
      </c>
      <c r="AD606" s="38" t="n">
        <f aca="false">IF(E606="",0,IF(COUNTIFS($E$5:E606,E606,$AC$5:AC606,AC606)=1,1,0))</f>
        <v>0</v>
      </c>
      <c r="AE606" s="38" t="str">
        <f aca="false">IF(OR(E606="",AD606&lt;&gt;1),"",SUBSTITUTE(SUBSTITUTE(C606,"Auditoría ",""),"Consejo de Administración","Consejo")&amp;" – "&amp;IF(B606="","(sin fecha)",DAY(B606)&amp;" de "&amp;CHOOSE(MONTH(B606),"Enero","Febrero","Marzo","Abril","Mayo","Junio","Julio","Agosto","Septiembre","Octubre","Noviembre","Diciembre")&amp;" "&amp;YEAR(B606)))</f>
        <v/>
      </c>
      <c r="AF606" s="38" t="n">
        <f aca="false">IF(E606="",0,IF(COUNTIF($AC$5:AC606,AC606)=1,1,0))</f>
        <v>0</v>
      </c>
    </row>
    <row r="607" customFormat="false" ht="15" hidden="false" customHeight="false" outlineLevel="0" collapsed="false">
      <c r="A607" s="68"/>
      <c r="B607" s="67"/>
      <c r="C607" s="68"/>
      <c r="D607" s="68"/>
      <c r="E607" s="69"/>
      <c r="F607" s="69"/>
      <c r="G607" s="70" t="str">
        <f aca="false">IF(OR(E607="",AND($C$3="",$E$3="")),"",IF(B607="","Sin fecha",IF(AND(OR($C$3="",B607&gt;=$C$3),OR($E$3="",B607&lt;=$E$3)),"Sí","No")))</f>
        <v/>
      </c>
      <c r="H607" s="58" t="str">
        <f aca="false">IF(B607="","",YEAR(B607))</f>
        <v/>
      </c>
      <c r="I607" s="70" t="str">
        <f aca="false">IF(B607="","",IF(MONTH(B607)=1,"X",""))</f>
        <v/>
      </c>
      <c r="J607" s="70" t="str">
        <f aca="false">IF(B607="","",IF(MONTH(B607)=2,"X",""))</f>
        <v/>
      </c>
      <c r="K607" s="70" t="str">
        <f aca="false">IF(B607="","",IF(MONTH(B607)=3,"X",""))</f>
        <v/>
      </c>
      <c r="L607" s="70" t="str">
        <f aca="false">IF(B607="","",IF(MONTH(B607)=4,"X",""))</f>
        <v/>
      </c>
      <c r="M607" s="70" t="str">
        <f aca="false">IF(B607="","",IF(MONTH(B607)=5,"X",""))</f>
        <v/>
      </c>
      <c r="N607" s="70" t="str">
        <f aca="false">IF(B607="","",IF(MONTH(B607)=6,"X",""))</f>
        <v/>
      </c>
      <c r="O607" s="70" t="str">
        <f aca="false">IF(B607="","",IF(MONTH(B607)=7,"X",""))</f>
        <v/>
      </c>
      <c r="P607" s="70" t="str">
        <f aca="false">IF(B607="","",IF(MONTH(B607)=8,"X",""))</f>
        <v/>
      </c>
      <c r="Q607" s="70" t="str">
        <f aca="false">IF(B607="","",IF(MONTH(B607)=9,"X",""))</f>
        <v/>
      </c>
      <c r="R607" s="70" t="str">
        <f aca="false">IF(B607="","",IF(MONTH(B607)=10,"X",""))</f>
        <v/>
      </c>
      <c r="S607" s="70" t="str">
        <f aca="false">IF(B607="","",IF(MONTH(B607)=11,"X",""))</f>
        <v/>
      </c>
      <c r="T607" s="70" t="str">
        <f aca="false">IF(B607="","",IF(MONTH(B607)=12,"X",""))</f>
        <v/>
      </c>
      <c r="U607" s="58" t="str">
        <f aca="false">IF(E607="","",SUMIF($E$5:$E$1000,E607,$AD$5:$AD$1000))</f>
        <v/>
      </c>
      <c r="V607" s="71" t="str">
        <f aca="false">IF(E607="","",_xlfn.TEXTJOIN(" + ",TRUE(),IF(COUNTIFS($E$5:$E$1000,E607,$C$5:$C$1000,"Auditoría Interna")&gt;0,"Interna",""),IF(COUNTIFS($E$5:$E$1000,E607,$C$5:$C$1000,"Auditoría Externa")&gt;0,"Externa",""),IF(COUNTIFS($E$5:$E$1000,E607,$C$5:$C$1000,"SSF")&gt;0,"SSF",""),IF(COUNTIFS($E$5:$E$1000,E607,$C$5:$C$1000,"Comité de Supervisión")&gt;0,"Comité Sup.",""),IF(COUNTIFS($E$5:$E$1000,E607,$C$5:$C$1000,"Consejo de Administración")&gt;0,"Consejo",""),IF(COUNTIFS($E$5:$E$1000,E607,$C$5:$C$1000,"Otros")&gt;0,"Otros","")))</f>
        <v/>
      </c>
      <c r="W607" s="58" t="str">
        <f aca="false">IF(E607="","",SUMIFS($AD$5:$AD$1000,$E$5:$E$1000,E607,$AA$5:$AA$1000,AA607,$C$5:$C$1000,"&lt;&gt;"&amp;C607))</f>
        <v/>
      </c>
      <c r="X607" s="72"/>
      <c r="Y607" s="68"/>
      <c r="Z607" s="72"/>
      <c r="AA607" s="38" t="str">
        <f aca="false">IF(B607="","",YEAR(B607)*100+MONTH(B607))</f>
        <v/>
      </c>
      <c r="AB607" s="38" t="str">
        <f aca="false">IF(AND(E607&lt;&gt;"",E607=Cruce!$C$5,AD607=1),COUNTIFS($E$5:E607,E607,$AD$5:AD607,1),"")</f>
        <v/>
      </c>
      <c r="AC607" s="38" t="str">
        <f aca="false">IF(E607="","",C607&amp;"|"&amp;X607&amp;"|"&amp;IF(B607="","s/f",TEXT(B607,"yyyymmdd"))&amp;IF(OR(C607="SSF",X607="Visitas Auditoría Interna"),"|"&amp;Y607,""))</f>
        <v/>
      </c>
      <c r="AD607" s="38" t="n">
        <f aca="false">IF(E607="",0,IF(COUNTIFS($E$5:E607,E607,$AC$5:AC607,AC607)=1,1,0))</f>
        <v>0</v>
      </c>
      <c r="AE607" s="38" t="str">
        <f aca="false">IF(OR(E607="",AD607&lt;&gt;1),"",SUBSTITUTE(SUBSTITUTE(C607,"Auditoría ",""),"Consejo de Administración","Consejo")&amp;" – "&amp;IF(B607="","(sin fecha)",DAY(B607)&amp;" de "&amp;CHOOSE(MONTH(B607),"Enero","Febrero","Marzo","Abril","Mayo","Junio","Julio","Agosto","Septiembre","Octubre","Noviembre","Diciembre")&amp;" "&amp;YEAR(B607)))</f>
        <v/>
      </c>
      <c r="AF607" s="38" t="n">
        <f aca="false">IF(E607="",0,IF(COUNTIF($AC$5:AC607,AC607)=1,1,0))</f>
        <v>0</v>
      </c>
    </row>
    <row r="608" customFormat="false" ht="15" hidden="false" customHeight="false" outlineLevel="0" collapsed="false">
      <c r="A608" s="68"/>
      <c r="B608" s="67"/>
      <c r="C608" s="68"/>
      <c r="D608" s="68"/>
      <c r="E608" s="69"/>
      <c r="F608" s="69"/>
      <c r="G608" s="70" t="str">
        <f aca="false">IF(OR(E608="",AND($C$3="",$E$3="")),"",IF(B608="","Sin fecha",IF(AND(OR($C$3="",B608&gt;=$C$3),OR($E$3="",B608&lt;=$E$3)),"Sí","No")))</f>
        <v/>
      </c>
      <c r="H608" s="58" t="str">
        <f aca="false">IF(B608="","",YEAR(B608))</f>
        <v/>
      </c>
      <c r="I608" s="70" t="str">
        <f aca="false">IF(B608="","",IF(MONTH(B608)=1,"X",""))</f>
        <v/>
      </c>
      <c r="J608" s="70" t="str">
        <f aca="false">IF(B608="","",IF(MONTH(B608)=2,"X",""))</f>
        <v/>
      </c>
      <c r="K608" s="70" t="str">
        <f aca="false">IF(B608="","",IF(MONTH(B608)=3,"X",""))</f>
        <v/>
      </c>
      <c r="L608" s="70" t="str">
        <f aca="false">IF(B608="","",IF(MONTH(B608)=4,"X",""))</f>
        <v/>
      </c>
      <c r="M608" s="70" t="str">
        <f aca="false">IF(B608="","",IF(MONTH(B608)=5,"X",""))</f>
        <v/>
      </c>
      <c r="N608" s="70" t="str">
        <f aca="false">IF(B608="","",IF(MONTH(B608)=6,"X",""))</f>
        <v/>
      </c>
      <c r="O608" s="70" t="str">
        <f aca="false">IF(B608="","",IF(MONTH(B608)=7,"X",""))</f>
        <v/>
      </c>
      <c r="P608" s="70" t="str">
        <f aca="false">IF(B608="","",IF(MONTH(B608)=8,"X",""))</f>
        <v/>
      </c>
      <c r="Q608" s="70" t="str">
        <f aca="false">IF(B608="","",IF(MONTH(B608)=9,"X",""))</f>
        <v/>
      </c>
      <c r="R608" s="70" t="str">
        <f aca="false">IF(B608="","",IF(MONTH(B608)=10,"X",""))</f>
        <v/>
      </c>
      <c r="S608" s="70" t="str">
        <f aca="false">IF(B608="","",IF(MONTH(B608)=11,"X",""))</f>
        <v/>
      </c>
      <c r="T608" s="70" t="str">
        <f aca="false">IF(B608="","",IF(MONTH(B608)=12,"X",""))</f>
        <v/>
      </c>
      <c r="U608" s="58" t="str">
        <f aca="false">IF(E608="","",SUMIF($E$5:$E$1000,E608,$AD$5:$AD$1000))</f>
        <v/>
      </c>
      <c r="V608" s="71" t="str">
        <f aca="false">IF(E608="","",_xlfn.TEXTJOIN(" + ",TRUE(),IF(COUNTIFS($E$5:$E$1000,E608,$C$5:$C$1000,"Auditoría Interna")&gt;0,"Interna",""),IF(COUNTIFS($E$5:$E$1000,E608,$C$5:$C$1000,"Auditoría Externa")&gt;0,"Externa",""),IF(COUNTIFS($E$5:$E$1000,E608,$C$5:$C$1000,"SSF")&gt;0,"SSF",""),IF(COUNTIFS($E$5:$E$1000,E608,$C$5:$C$1000,"Comité de Supervisión")&gt;0,"Comité Sup.",""),IF(COUNTIFS($E$5:$E$1000,E608,$C$5:$C$1000,"Consejo de Administración")&gt;0,"Consejo",""),IF(COUNTIFS($E$5:$E$1000,E608,$C$5:$C$1000,"Otros")&gt;0,"Otros","")))</f>
        <v/>
      </c>
      <c r="W608" s="58" t="str">
        <f aca="false">IF(E608="","",SUMIFS($AD$5:$AD$1000,$E$5:$E$1000,E608,$AA$5:$AA$1000,AA608,$C$5:$C$1000,"&lt;&gt;"&amp;C608))</f>
        <v/>
      </c>
      <c r="X608" s="72"/>
      <c r="Y608" s="68"/>
      <c r="Z608" s="72"/>
      <c r="AA608" s="38" t="str">
        <f aca="false">IF(B608="","",YEAR(B608)*100+MONTH(B608))</f>
        <v/>
      </c>
      <c r="AB608" s="38" t="str">
        <f aca="false">IF(AND(E608&lt;&gt;"",E608=Cruce!$C$5,AD608=1),COUNTIFS($E$5:E608,E608,$AD$5:AD608,1),"")</f>
        <v/>
      </c>
      <c r="AC608" s="38" t="str">
        <f aca="false">IF(E608="","",C608&amp;"|"&amp;X608&amp;"|"&amp;IF(B608="","s/f",TEXT(B608,"yyyymmdd"))&amp;IF(OR(C608="SSF",X608="Visitas Auditoría Interna"),"|"&amp;Y608,""))</f>
        <v/>
      </c>
      <c r="AD608" s="38" t="n">
        <f aca="false">IF(E608="",0,IF(COUNTIFS($E$5:E608,E608,$AC$5:AC608,AC608)=1,1,0))</f>
        <v>0</v>
      </c>
      <c r="AE608" s="38" t="str">
        <f aca="false">IF(OR(E608="",AD608&lt;&gt;1),"",SUBSTITUTE(SUBSTITUTE(C608,"Auditoría ",""),"Consejo de Administración","Consejo")&amp;" – "&amp;IF(B608="","(sin fecha)",DAY(B608)&amp;" de "&amp;CHOOSE(MONTH(B608),"Enero","Febrero","Marzo","Abril","Mayo","Junio","Julio","Agosto","Septiembre","Octubre","Noviembre","Diciembre")&amp;" "&amp;YEAR(B608)))</f>
        <v/>
      </c>
      <c r="AF608" s="38" t="n">
        <f aca="false">IF(E608="",0,IF(COUNTIF($AC$5:AC608,AC608)=1,1,0))</f>
        <v>0</v>
      </c>
    </row>
    <row r="609" customFormat="false" ht="15" hidden="false" customHeight="false" outlineLevel="0" collapsed="false">
      <c r="A609" s="68"/>
      <c r="B609" s="67"/>
      <c r="C609" s="68"/>
      <c r="D609" s="68"/>
      <c r="E609" s="69"/>
      <c r="F609" s="69"/>
      <c r="G609" s="70" t="str">
        <f aca="false">IF(OR(E609="",AND($C$3="",$E$3="")),"",IF(B609="","Sin fecha",IF(AND(OR($C$3="",B609&gt;=$C$3),OR($E$3="",B609&lt;=$E$3)),"Sí","No")))</f>
        <v/>
      </c>
      <c r="H609" s="58" t="str">
        <f aca="false">IF(B609="","",YEAR(B609))</f>
        <v/>
      </c>
      <c r="I609" s="70" t="str">
        <f aca="false">IF(B609="","",IF(MONTH(B609)=1,"X",""))</f>
        <v/>
      </c>
      <c r="J609" s="70" t="str">
        <f aca="false">IF(B609="","",IF(MONTH(B609)=2,"X",""))</f>
        <v/>
      </c>
      <c r="K609" s="70" t="str">
        <f aca="false">IF(B609="","",IF(MONTH(B609)=3,"X",""))</f>
        <v/>
      </c>
      <c r="L609" s="70" t="str">
        <f aca="false">IF(B609="","",IF(MONTH(B609)=4,"X",""))</f>
        <v/>
      </c>
      <c r="M609" s="70" t="str">
        <f aca="false">IF(B609="","",IF(MONTH(B609)=5,"X",""))</f>
        <v/>
      </c>
      <c r="N609" s="70" t="str">
        <f aca="false">IF(B609="","",IF(MONTH(B609)=6,"X",""))</f>
        <v/>
      </c>
      <c r="O609" s="70" t="str">
        <f aca="false">IF(B609="","",IF(MONTH(B609)=7,"X",""))</f>
        <v/>
      </c>
      <c r="P609" s="70" t="str">
        <f aca="false">IF(B609="","",IF(MONTH(B609)=8,"X",""))</f>
        <v/>
      </c>
      <c r="Q609" s="70" t="str">
        <f aca="false">IF(B609="","",IF(MONTH(B609)=9,"X",""))</f>
        <v/>
      </c>
      <c r="R609" s="70" t="str">
        <f aca="false">IF(B609="","",IF(MONTH(B609)=10,"X",""))</f>
        <v/>
      </c>
      <c r="S609" s="70" t="str">
        <f aca="false">IF(B609="","",IF(MONTH(B609)=11,"X",""))</f>
        <v/>
      </c>
      <c r="T609" s="70" t="str">
        <f aca="false">IF(B609="","",IF(MONTH(B609)=12,"X",""))</f>
        <v/>
      </c>
      <c r="U609" s="58" t="str">
        <f aca="false">IF(E609="","",SUMIF($E$5:$E$1000,E609,$AD$5:$AD$1000))</f>
        <v/>
      </c>
      <c r="V609" s="71" t="str">
        <f aca="false">IF(E609="","",_xlfn.TEXTJOIN(" + ",TRUE(),IF(COUNTIFS($E$5:$E$1000,E609,$C$5:$C$1000,"Auditoría Interna")&gt;0,"Interna",""),IF(COUNTIFS($E$5:$E$1000,E609,$C$5:$C$1000,"Auditoría Externa")&gt;0,"Externa",""),IF(COUNTIFS($E$5:$E$1000,E609,$C$5:$C$1000,"SSF")&gt;0,"SSF",""),IF(COUNTIFS($E$5:$E$1000,E609,$C$5:$C$1000,"Comité de Supervisión")&gt;0,"Comité Sup.",""),IF(COUNTIFS($E$5:$E$1000,E609,$C$5:$C$1000,"Consejo de Administración")&gt;0,"Consejo",""),IF(COUNTIFS($E$5:$E$1000,E609,$C$5:$C$1000,"Otros")&gt;0,"Otros","")))</f>
        <v/>
      </c>
      <c r="W609" s="58" t="str">
        <f aca="false">IF(E609="","",SUMIFS($AD$5:$AD$1000,$E$5:$E$1000,E609,$AA$5:$AA$1000,AA609,$C$5:$C$1000,"&lt;&gt;"&amp;C609))</f>
        <v/>
      </c>
      <c r="X609" s="72"/>
      <c r="Y609" s="68"/>
      <c r="Z609" s="72"/>
      <c r="AA609" s="38" t="str">
        <f aca="false">IF(B609="","",YEAR(B609)*100+MONTH(B609))</f>
        <v/>
      </c>
      <c r="AB609" s="38" t="str">
        <f aca="false">IF(AND(E609&lt;&gt;"",E609=Cruce!$C$5,AD609=1),COUNTIFS($E$5:E609,E609,$AD$5:AD609,1),"")</f>
        <v/>
      </c>
      <c r="AC609" s="38" t="str">
        <f aca="false">IF(E609="","",C609&amp;"|"&amp;X609&amp;"|"&amp;IF(B609="","s/f",TEXT(B609,"yyyymmdd"))&amp;IF(OR(C609="SSF",X609="Visitas Auditoría Interna"),"|"&amp;Y609,""))</f>
        <v/>
      </c>
      <c r="AD609" s="38" t="n">
        <f aca="false">IF(E609="",0,IF(COUNTIFS($E$5:E609,E609,$AC$5:AC609,AC609)=1,1,0))</f>
        <v>0</v>
      </c>
      <c r="AE609" s="38" t="str">
        <f aca="false">IF(OR(E609="",AD609&lt;&gt;1),"",SUBSTITUTE(SUBSTITUTE(C609,"Auditoría ",""),"Consejo de Administración","Consejo")&amp;" – "&amp;IF(B609="","(sin fecha)",DAY(B609)&amp;" de "&amp;CHOOSE(MONTH(B609),"Enero","Febrero","Marzo","Abril","Mayo","Junio","Julio","Agosto","Septiembre","Octubre","Noviembre","Diciembre")&amp;" "&amp;YEAR(B609)))</f>
        <v/>
      </c>
      <c r="AF609" s="38" t="n">
        <f aca="false">IF(E609="",0,IF(COUNTIF($AC$5:AC609,AC609)=1,1,0))</f>
        <v>0</v>
      </c>
    </row>
    <row r="610" customFormat="false" ht="15" hidden="false" customHeight="false" outlineLevel="0" collapsed="false">
      <c r="A610" s="68"/>
      <c r="B610" s="67"/>
      <c r="C610" s="68"/>
      <c r="D610" s="68"/>
      <c r="E610" s="69"/>
      <c r="F610" s="69"/>
      <c r="G610" s="70" t="str">
        <f aca="false">IF(OR(E610="",AND($C$3="",$E$3="")),"",IF(B610="","Sin fecha",IF(AND(OR($C$3="",B610&gt;=$C$3),OR($E$3="",B610&lt;=$E$3)),"Sí","No")))</f>
        <v/>
      </c>
      <c r="H610" s="58" t="str">
        <f aca="false">IF(B610="","",YEAR(B610))</f>
        <v/>
      </c>
      <c r="I610" s="70" t="str">
        <f aca="false">IF(B610="","",IF(MONTH(B610)=1,"X",""))</f>
        <v/>
      </c>
      <c r="J610" s="70" t="str">
        <f aca="false">IF(B610="","",IF(MONTH(B610)=2,"X",""))</f>
        <v/>
      </c>
      <c r="K610" s="70" t="str">
        <f aca="false">IF(B610="","",IF(MONTH(B610)=3,"X",""))</f>
        <v/>
      </c>
      <c r="L610" s="70" t="str">
        <f aca="false">IF(B610="","",IF(MONTH(B610)=4,"X",""))</f>
        <v/>
      </c>
      <c r="M610" s="70" t="str">
        <f aca="false">IF(B610="","",IF(MONTH(B610)=5,"X",""))</f>
        <v/>
      </c>
      <c r="N610" s="70" t="str">
        <f aca="false">IF(B610="","",IF(MONTH(B610)=6,"X",""))</f>
        <v/>
      </c>
      <c r="O610" s="70" t="str">
        <f aca="false">IF(B610="","",IF(MONTH(B610)=7,"X",""))</f>
        <v/>
      </c>
      <c r="P610" s="70" t="str">
        <f aca="false">IF(B610="","",IF(MONTH(B610)=8,"X",""))</f>
        <v/>
      </c>
      <c r="Q610" s="70" t="str">
        <f aca="false">IF(B610="","",IF(MONTH(B610)=9,"X",""))</f>
        <v/>
      </c>
      <c r="R610" s="70" t="str">
        <f aca="false">IF(B610="","",IF(MONTH(B610)=10,"X",""))</f>
        <v/>
      </c>
      <c r="S610" s="70" t="str">
        <f aca="false">IF(B610="","",IF(MONTH(B610)=11,"X",""))</f>
        <v/>
      </c>
      <c r="T610" s="70" t="str">
        <f aca="false">IF(B610="","",IF(MONTH(B610)=12,"X",""))</f>
        <v/>
      </c>
      <c r="U610" s="58" t="str">
        <f aca="false">IF(E610="","",SUMIF($E$5:$E$1000,E610,$AD$5:$AD$1000))</f>
        <v/>
      </c>
      <c r="V610" s="71" t="str">
        <f aca="false">IF(E610="","",_xlfn.TEXTJOIN(" + ",TRUE(),IF(COUNTIFS($E$5:$E$1000,E610,$C$5:$C$1000,"Auditoría Interna")&gt;0,"Interna",""),IF(COUNTIFS($E$5:$E$1000,E610,$C$5:$C$1000,"Auditoría Externa")&gt;0,"Externa",""),IF(COUNTIFS($E$5:$E$1000,E610,$C$5:$C$1000,"SSF")&gt;0,"SSF",""),IF(COUNTIFS($E$5:$E$1000,E610,$C$5:$C$1000,"Comité de Supervisión")&gt;0,"Comité Sup.",""),IF(COUNTIFS($E$5:$E$1000,E610,$C$5:$C$1000,"Consejo de Administración")&gt;0,"Consejo",""),IF(COUNTIFS($E$5:$E$1000,E610,$C$5:$C$1000,"Otros")&gt;0,"Otros","")))</f>
        <v/>
      </c>
      <c r="W610" s="58" t="str">
        <f aca="false">IF(E610="","",SUMIFS($AD$5:$AD$1000,$E$5:$E$1000,E610,$AA$5:$AA$1000,AA610,$C$5:$C$1000,"&lt;&gt;"&amp;C610))</f>
        <v/>
      </c>
      <c r="X610" s="72"/>
      <c r="Y610" s="68"/>
      <c r="Z610" s="72"/>
      <c r="AA610" s="38" t="str">
        <f aca="false">IF(B610="","",YEAR(B610)*100+MONTH(B610))</f>
        <v/>
      </c>
      <c r="AB610" s="38" t="str">
        <f aca="false">IF(AND(E610&lt;&gt;"",E610=Cruce!$C$5,AD610=1),COUNTIFS($E$5:E610,E610,$AD$5:AD610,1),"")</f>
        <v/>
      </c>
      <c r="AC610" s="38" t="str">
        <f aca="false">IF(E610="","",C610&amp;"|"&amp;X610&amp;"|"&amp;IF(B610="","s/f",TEXT(B610,"yyyymmdd"))&amp;IF(OR(C610="SSF",X610="Visitas Auditoría Interna"),"|"&amp;Y610,""))</f>
        <v/>
      </c>
      <c r="AD610" s="38" t="n">
        <f aca="false">IF(E610="",0,IF(COUNTIFS($E$5:E610,E610,$AC$5:AC610,AC610)=1,1,0))</f>
        <v>0</v>
      </c>
      <c r="AE610" s="38" t="str">
        <f aca="false">IF(OR(E610="",AD610&lt;&gt;1),"",SUBSTITUTE(SUBSTITUTE(C610,"Auditoría ",""),"Consejo de Administración","Consejo")&amp;" – "&amp;IF(B610="","(sin fecha)",DAY(B610)&amp;" de "&amp;CHOOSE(MONTH(B610),"Enero","Febrero","Marzo","Abril","Mayo","Junio","Julio","Agosto","Septiembre","Octubre","Noviembre","Diciembre")&amp;" "&amp;YEAR(B610)))</f>
        <v/>
      </c>
      <c r="AF610" s="38" t="n">
        <f aca="false">IF(E610="",0,IF(COUNTIF($AC$5:AC610,AC610)=1,1,0))</f>
        <v>0</v>
      </c>
    </row>
    <row r="611" customFormat="false" ht="15" hidden="false" customHeight="false" outlineLevel="0" collapsed="false">
      <c r="A611" s="68"/>
      <c r="B611" s="67"/>
      <c r="C611" s="68"/>
      <c r="D611" s="68"/>
      <c r="E611" s="69"/>
      <c r="F611" s="69"/>
      <c r="G611" s="70" t="str">
        <f aca="false">IF(OR(E611="",AND($C$3="",$E$3="")),"",IF(B611="","Sin fecha",IF(AND(OR($C$3="",B611&gt;=$C$3),OR($E$3="",B611&lt;=$E$3)),"Sí","No")))</f>
        <v/>
      </c>
      <c r="H611" s="58" t="str">
        <f aca="false">IF(B611="","",YEAR(B611))</f>
        <v/>
      </c>
      <c r="I611" s="70" t="str">
        <f aca="false">IF(B611="","",IF(MONTH(B611)=1,"X",""))</f>
        <v/>
      </c>
      <c r="J611" s="70" t="str">
        <f aca="false">IF(B611="","",IF(MONTH(B611)=2,"X",""))</f>
        <v/>
      </c>
      <c r="K611" s="70" t="str">
        <f aca="false">IF(B611="","",IF(MONTH(B611)=3,"X",""))</f>
        <v/>
      </c>
      <c r="L611" s="70" t="str">
        <f aca="false">IF(B611="","",IF(MONTH(B611)=4,"X",""))</f>
        <v/>
      </c>
      <c r="M611" s="70" t="str">
        <f aca="false">IF(B611="","",IF(MONTH(B611)=5,"X",""))</f>
        <v/>
      </c>
      <c r="N611" s="70" t="str">
        <f aca="false">IF(B611="","",IF(MONTH(B611)=6,"X",""))</f>
        <v/>
      </c>
      <c r="O611" s="70" t="str">
        <f aca="false">IF(B611="","",IF(MONTH(B611)=7,"X",""))</f>
        <v/>
      </c>
      <c r="P611" s="70" t="str">
        <f aca="false">IF(B611="","",IF(MONTH(B611)=8,"X",""))</f>
        <v/>
      </c>
      <c r="Q611" s="70" t="str">
        <f aca="false">IF(B611="","",IF(MONTH(B611)=9,"X",""))</f>
        <v/>
      </c>
      <c r="R611" s="70" t="str">
        <f aca="false">IF(B611="","",IF(MONTH(B611)=10,"X",""))</f>
        <v/>
      </c>
      <c r="S611" s="70" t="str">
        <f aca="false">IF(B611="","",IF(MONTH(B611)=11,"X",""))</f>
        <v/>
      </c>
      <c r="T611" s="70" t="str">
        <f aca="false">IF(B611="","",IF(MONTH(B611)=12,"X",""))</f>
        <v/>
      </c>
      <c r="U611" s="58" t="str">
        <f aca="false">IF(E611="","",SUMIF($E$5:$E$1000,E611,$AD$5:$AD$1000))</f>
        <v/>
      </c>
      <c r="V611" s="71" t="str">
        <f aca="false">IF(E611="","",_xlfn.TEXTJOIN(" + ",TRUE(),IF(COUNTIFS($E$5:$E$1000,E611,$C$5:$C$1000,"Auditoría Interna")&gt;0,"Interna",""),IF(COUNTIFS($E$5:$E$1000,E611,$C$5:$C$1000,"Auditoría Externa")&gt;0,"Externa",""),IF(COUNTIFS($E$5:$E$1000,E611,$C$5:$C$1000,"SSF")&gt;0,"SSF",""),IF(COUNTIFS($E$5:$E$1000,E611,$C$5:$C$1000,"Comité de Supervisión")&gt;0,"Comité Sup.",""),IF(COUNTIFS($E$5:$E$1000,E611,$C$5:$C$1000,"Consejo de Administración")&gt;0,"Consejo",""),IF(COUNTIFS($E$5:$E$1000,E611,$C$5:$C$1000,"Otros")&gt;0,"Otros","")))</f>
        <v/>
      </c>
      <c r="W611" s="58" t="str">
        <f aca="false">IF(E611="","",SUMIFS($AD$5:$AD$1000,$E$5:$E$1000,E611,$AA$5:$AA$1000,AA611,$C$5:$C$1000,"&lt;&gt;"&amp;C611))</f>
        <v/>
      </c>
      <c r="X611" s="72"/>
      <c r="Y611" s="68"/>
      <c r="Z611" s="72"/>
      <c r="AA611" s="38" t="str">
        <f aca="false">IF(B611="","",YEAR(B611)*100+MONTH(B611))</f>
        <v/>
      </c>
      <c r="AB611" s="38" t="str">
        <f aca="false">IF(AND(E611&lt;&gt;"",E611=Cruce!$C$5,AD611=1),COUNTIFS($E$5:E611,E611,$AD$5:AD611,1),"")</f>
        <v/>
      </c>
      <c r="AC611" s="38" t="str">
        <f aca="false">IF(E611="","",C611&amp;"|"&amp;X611&amp;"|"&amp;IF(B611="","s/f",TEXT(B611,"yyyymmdd"))&amp;IF(OR(C611="SSF",X611="Visitas Auditoría Interna"),"|"&amp;Y611,""))</f>
        <v/>
      </c>
      <c r="AD611" s="38" t="n">
        <f aca="false">IF(E611="",0,IF(COUNTIFS($E$5:E611,E611,$AC$5:AC611,AC611)=1,1,0))</f>
        <v>0</v>
      </c>
      <c r="AE611" s="38" t="str">
        <f aca="false">IF(OR(E611="",AD611&lt;&gt;1),"",SUBSTITUTE(SUBSTITUTE(C611,"Auditoría ",""),"Consejo de Administración","Consejo")&amp;" – "&amp;IF(B611="","(sin fecha)",DAY(B611)&amp;" de "&amp;CHOOSE(MONTH(B611),"Enero","Febrero","Marzo","Abril","Mayo","Junio","Julio","Agosto","Septiembre","Octubre","Noviembre","Diciembre")&amp;" "&amp;YEAR(B611)))</f>
        <v/>
      </c>
      <c r="AF611" s="38" t="n">
        <f aca="false">IF(E611="",0,IF(COUNTIF($AC$5:AC611,AC611)=1,1,0))</f>
        <v>0</v>
      </c>
    </row>
    <row r="612" customFormat="false" ht="15" hidden="false" customHeight="false" outlineLevel="0" collapsed="false">
      <c r="A612" s="68"/>
      <c r="B612" s="67"/>
      <c r="C612" s="68"/>
      <c r="D612" s="68"/>
      <c r="E612" s="69"/>
      <c r="F612" s="69"/>
      <c r="G612" s="70" t="str">
        <f aca="false">IF(OR(E612="",AND($C$3="",$E$3="")),"",IF(B612="","Sin fecha",IF(AND(OR($C$3="",B612&gt;=$C$3),OR($E$3="",B612&lt;=$E$3)),"Sí","No")))</f>
        <v/>
      </c>
      <c r="H612" s="58" t="str">
        <f aca="false">IF(B612="","",YEAR(B612))</f>
        <v/>
      </c>
      <c r="I612" s="70" t="str">
        <f aca="false">IF(B612="","",IF(MONTH(B612)=1,"X",""))</f>
        <v/>
      </c>
      <c r="J612" s="70" t="str">
        <f aca="false">IF(B612="","",IF(MONTH(B612)=2,"X",""))</f>
        <v/>
      </c>
      <c r="K612" s="70" t="str">
        <f aca="false">IF(B612="","",IF(MONTH(B612)=3,"X",""))</f>
        <v/>
      </c>
      <c r="L612" s="70" t="str">
        <f aca="false">IF(B612="","",IF(MONTH(B612)=4,"X",""))</f>
        <v/>
      </c>
      <c r="M612" s="70" t="str">
        <f aca="false">IF(B612="","",IF(MONTH(B612)=5,"X",""))</f>
        <v/>
      </c>
      <c r="N612" s="70" t="str">
        <f aca="false">IF(B612="","",IF(MONTH(B612)=6,"X",""))</f>
        <v/>
      </c>
      <c r="O612" s="70" t="str">
        <f aca="false">IF(B612="","",IF(MONTH(B612)=7,"X",""))</f>
        <v/>
      </c>
      <c r="P612" s="70" t="str">
        <f aca="false">IF(B612="","",IF(MONTH(B612)=8,"X",""))</f>
        <v/>
      </c>
      <c r="Q612" s="70" t="str">
        <f aca="false">IF(B612="","",IF(MONTH(B612)=9,"X",""))</f>
        <v/>
      </c>
      <c r="R612" s="70" t="str">
        <f aca="false">IF(B612="","",IF(MONTH(B612)=10,"X",""))</f>
        <v/>
      </c>
      <c r="S612" s="70" t="str">
        <f aca="false">IF(B612="","",IF(MONTH(B612)=11,"X",""))</f>
        <v/>
      </c>
      <c r="T612" s="70" t="str">
        <f aca="false">IF(B612="","",IF(MONTH(B612)=12,"X",""))</f>
        <v/>
      </c>
      <c r="U612" s="58" t="str">
        <f aca="false">IF(E612="","",SUMIF($E$5:$E$1000,E612,$AD$5:$AD$1000))</f>
        <v/>
      </c>
      <c r="V612" s="71" t="str">
        <f aca="false">IF(E612="","",_xlfn.TEXTJOIN(" + ",TRUE(),IF(COUNTIFS($E$5:$E$1000,E612,$C$5:$C$1000,"Auditoría Interna")&gt;0,"Interna",""),IF(COUNTIFS($E$5:$E$1000,E612,$C$5:$C$1000,"Auditoría Externa")&gt;0,"Externa",""),IF(COUNTIFS($E$5:$E$1000,E612,$C$5:$C$1000,"SSF")&gt;0,"SSF",""),IF(COUNTIFS($E$5:$E$1000,E612,$C$5:$C$1000,"Comité de Supervisión")&gt;0,"Comité Sup.",""),IF(COUNTIFS($E$5:$E$1000,E612,$C$5:$C$1000,"Consejo de Administración")&gt;0,"Consejo",""),IF(COUNTIFS($E$5:$E$1000,E612,$C$5:$C$1000,"Otros")&gt;0,"Otros","")))</f>
        <v/>
      </c>
      <c r="W612" s="58" t="str">
        <f aca="false">IF(E612="","",SUMIFS($AD$5:$AD$1000,$E$5:$E$1000,E612,$AA$5:$AA$1000,AA612,$C$5:$C$1000,"&lt;&gt;"&amp;C612))</f>
        <v/>
      </c>
      <c r="X612" s="72"/>
      <c r="Y612" s="68"/>
      <c r="Z612" s="72"/>
      <c r="AA612" s="38" t="str">
        <f aca="false">IF(B612="","",YEAR(B612)*100+MONTH(B612))</f>
        <v/>
      </c>
      <c r="AB612" s="38" t="str">
        <f aca="false">IF(AND(E612&lt;&gt;"",E612=Cruce!$C$5,AD612=1),COUNTIFS($E$5:E612,E612,$AD$5:AD612,1),"")</f>
        <v/>
      </c>
      <c r="AC612" s="38" t="str">
        <f aca="false">IF(E612="","",C612&amp;"|"&amp;X612&amp;"|"&amp;IF(B612="","s/f",TEXT(B612,"yyyymmdd"))&amp;IF(OR(C612="SSF",X612="Visitas Auditoría Interna"),"|"&amp;Y612,""))</f>
        <v/>
      </c>
      <c r="AD612" s="38" t="n">
        <f aca="false">IF(E612="",0,IF(COUNTIFS($E$5:E612,E612,$AC$5:AC612,AC612)=1,1,0))</f>
        <v>0</v>
      </c>
      <c r="AE612" s="38" t="str">
        <f aca="false">IF(OR(E612="",AD612&lt;&gt;1),"",SUBSTITUTE(SUBSTITUTE(C612,"Auditoría ",""),"Consejo de Administración","Consejo")&amp;" – "&amp;IF(B612="","(sin fecha)",DAY(B612)&amp;" de "&amp;CHOOSE(MONTH(B612),"Enero","Febrero","Marzo","Abril","Mayo","Junio","Julio","Agosto","Septiembre","Octubre","Noviembre","Diciembre")&amp;" "&amp;YEAR(B612)))</f>
        <v/>
      </c>
      <c r="AF612" s="38" t="n">
        <f aca="false">IF(E612="",0,IF(COUNTIF($AC$5:AC612,AC612)=1,1,0))</f>
        <v>0</v>
      </c>
    </row>
    <row r="613" customFormat="false" ht="15" hidden="false" customHeight="false" outlineLevel="0" collapsed="false">
      <c r="A613" s="68"/>
      <c r="B613" s="67"/>
      <c r="C613" s="68"/>
      <c r="D613" s="68"/>
      <c r="E613" s="69"/>
      <c r="F613" s="69"/>
      <c r="G613" s="70" t="str">
        <f aca="false">IF(OR(E613="",AND($C$3="",$E$3="")),"",IF(B613="","Sin fecha",IF(AND(OR($C$3="",B613&gt;=$C$3),OR($E$3="",B613&lt;=$E$3)),"Sí","No")))</f>
        <v/>
      </c>
      <c r="H613" s="58" t="str">
        <f aca="false">IF(B613="","",YEAR(B613))</f>
        <v/>
      </c>
      <c r="I613" s="70" t="str">
        <f aca="false">IF(B613="","",IF(MONTH(B613)=1,"X",""))</f>
        <v/>
      </c>
      <c r="J613" s="70" t="str">
        <f aca="false">IF(B613="","",IF(MONTH(B613)=2,"X",""))</f>
        <v/>
      </c>
      <c r="K613" s="70" t="str">
        <f aca="false">IF(B613="","",IF(MONTH(B613)=3,"X",""))</f>
        <v/>
      </c>
      <c r="L613" s="70" t="str">
        <f aca="false">IF(B613="","",IF(MONTH(B613)=4,"X",""))</f>
        <v/>
      </c>
      <c r="M613" s="70" t="str">
        <f aca="false">IF(B613="","",IF(MONTH(B613)=5,"X",""))</f>
        <v/>
      </c>
      <c r="N613" s="70" t="str">
        <f aca="false">IF(B613="","",IF(MONTH(B613)=6,"X",""))</f>
        <v/>
      </c>
      <c r="O613" s="70" t="str">
        <f aca="false">IF(B613="","",IF(MONTH(B613)=7,"X",""))</f>
        <v/>
      </c>
      <c r="P613" s="70" t="str">
        <f aca="false">IF(B613="","",IF(MONTH(B613)=8,"X",""))</f>
        <v/>
      </c>
      <c r="Q613" s="70" t="str">
        <f aca="false">IF(B613="","",IF(MONTH(B613)=9,"X",""))</f>
        <v/>
      </c>
      <c r="R613" s="70" t="str">
        <f aca="false">IF(B613="","",IF(MONTH(B613)=10,"X",""))</f>
        <v/>
      </c>
      <c r="S613" s="70" t="str">
        <f aca="false">IF(B613="","",IF(MONTH(B613)=11,"X",""))</f>
        <v/>
      </c>
      <c r="T613" s="70" t="str">
        <f aca="false">IF(B613="","",IF(MONTH(B613)=12,"X",""))</f>
        <v/>
      </c>
      <c r="U613" s="58" t="str">
        <f aca="false">IF(E613="","",SUMIF($E$5:$E$1000,E613,$AD$5:$AD$1000))</f>
        <v/>
      </c>
      <c r="V613" s="71" t="str">
        <f aca="false">IF(E613="","",_xlfn.TEXTJOIN(" + ",TRUE(),IF(COUNTIFS($E$5:$E$1000,E613,$C$5:$C$1000,"Auditoría Interna")&gt;0,"Interna",""),IF(COUNTIFS($E$5:$E$1000,E613,$C$5:$C$1000,"Auditoría Externa")&gt;0,"Externa",""),IF(COUNTIFS($E$5:$E$1000,E613,$C$5:$C$1000,"SSF")&gt;0,"SSF",""),IF(COUNTIFS($E$5:$E$1000,E613,$C$5:$C$1000,"Comité de Supervisión")&gt;0,"Comité Sup.",""),IF(COUNTIFS($E$5:$E$1000,E613,$C$5:$C$1000,"Consejo de Administración")&gt;0,"Consejo",""),IF(COUNTIFS($E$5:$E$1000,E613,$C$5:$C$1000,"Otros")&gt;0,"Otros","")))</f>
        <v/>
      </c>
      <c r="W613" s="58" t="str">
        <f aca="false">IF(E613="","",SUMIFS($AD$5:$AD$1000,$E$5:$E$1000,E613,$AA$5:$AA$1000,AA613,$C$5:$C$1000,"&lt;&gt;"&amp;C613))</f>
        <v/>
      </c>
      <c r="X613" s="72"/>
      <c r="Y613" s="68"/>
      <c r="Z613" s="72"/>
      <c r="AA613" s="38" t="str">
        <f aca="false">IF(B613="","",YEAR(B613)*100+MONTH(B613))</f>
        <v/>
      </c>
      <c r="AB613" s="38" t="str">
        <f aca="false">IF(AND(E613&lt;&gt;"",E613=Cruce!$C$5,AD613=1),COUNTIFS($E$5:E613,E613,$AD$5:AD613,1),"")</f>
        <v/>
      </c>
      <c r="AC613" s="38" t="str">
        <f aca="false">IF(E613="","",C613&amp;"|"&amp;X613&amp;"|"&amp;IF(B613="","s/f",TEXT(B613,"yyyymmdd"))&amp;IF(OR(C613="SSF",X613="Visitas Auditoría Interna"),"|"&amp;Y613,""))</f>
        <v/>
      </c>
      <c r="AD613" s="38" t="n">
        <f aca="false">IF(E613="",0,IF(COUNTIFS($E$5:E613,E613,$AC$5:AC613,AC613)=1,1,0))</f>
        <v>0</v>
      </c>
      <c r="AE613" s="38" t="str">
        <f aca="false">IF(OR(E613="",AD613&lt;&gt;1),"",SUBSTITUTE(SUBSTITUTE(C613,"Auditoría ",""),"Consejo de Administración","Consejo")&amp;" – "&amp;IF(B613="","(sin fecha)",DAY(B613)&amp;" de "&amp;CHOOSE(MONTH(B613),"Enero","Febrero","Marzo","Abril","Mayo","Junio","Julio","Agosto","Septiembre","Octubre","Noviembre","Diciembre")&amp;" "&amp;YEAR(B613)))</f>
        <v/>
      </c>
      <c r="AF613" s="38" t="n">
        <f aca="false">IF(E613="",0,IF(COUNTIF($AC$5:AC613,AC613)=1,1,0))</f>
        <v>0</v>
      </c>
    </row>
    <row r="614" customFormat="false" ht="15" hidden="false" customHeight="false" outlineLevel="0" collapsed="false">
      <c r="A614" s="68"/>
      <c r="B614" s="67"/>
      <c r="C614" s="68"/>
      <c r="D614" s="68"/>
      <c r="E614" s="69"/>
      <c r="F614" s="69"/>
      <c r="G614" s="70" t="str">
        <f aca="false">IF(OR(E614="",AND($C$3="",$E$3="")),"",IF(B614="","Sin fecha",IF(AND(OR($C$3="",B614&gt;=$C$3),OR($E$3="",B614&lt;=$E$3)),"Sí","No")))</f>
        <v/>
      </c>
      <c r="H614" s="58" t="str">
        <f aca="false">IF(B614="","",YEAR(B614))</f>
        <v/>
      </c>
      <c r="I614" s="70" t="str">
        <f aca="false">IF(B614="","",IF(MONTH(B614)=1,"X",""))</f>
        <v/>
      </c>
      <c r="J614" s="70" t="str">
        <f aca="false">IF(B614="","",IF(MONTH(B614)=2,"X",""))</f>
        <v/>
      </c>
      <c r="K614" s="70" t="str">
        <f aca="false">IF(B614="","",IF(MONTH(B614)=3,"X",""))</f>
        <v/>
      </c>
      <c r="L614" s="70" t="str">
        <f aca="false">IF(B614="","",IF(MONTH(B614)=4,"X",""))</f>
        <v/>
      </c>
      <c r="M614" s="70" t="str">
        <f aca="false">IF(B614="","",IF(MONTH(B614)=5,"X",""))</f>
        <v/>
      </c>
      <c r="N614" s="70" t="str">
        <f aca="false">IF(B614="","",IF(MONTH(B614)=6,"X",""))</f>
        <v/>
      </c>
      <c r="O614" s="70" t="str">
        <f aca="false">IF(B614="","",IF(MONTH(B614)=7,"X",""))</f>
        <v/>
      </c>
      <c r="P614" s="70" t="str">
        <f aca="false">IF(B614="","",IF(MONTH(B614)=8,"X",""))</f>
        <v/>
      </c>
      <c r="Q614" s="70" t="str">
        <f aca="false">IF(B614="","",IF(MONTH(B614)=9,"X",""))</f>
        <v/>
      </c>
      <c r="R614" s="70" t="str">
        <f aca="false">IF(B614="","",IF(MONTH(B614)=10,"X",""))</f>
        <v/>
      </c>
      <c r="S614" s="70" t="str">
        <f aca="false">IF(B614="","",IF(MONTH(B614)=11,"X",""))</f>
        <v/>
      </c>
      <c r="T614" s="70" t="str">
        <f aca="false">IF(B614="","",IF(MONTH(B614)=12,"X",""))</f>
        <v/>
      </c>
      <c r="U614" s="58" t="str">
        <f aca="false">IF(E614="","",SUMIF($E$5:$E$1000,E614,$AD$5:$AD$1000))</f>
        <v/>
      </c>
      <c r="V614" s="71" t="str">
        <f aca="false">IF(E614="","",_xlfn.TEXTJOIN(" + ",TRUE(),IF(COUNTIFS($E$5:$E$1000,E614,$C$5:$C$1000,"Auditoría Interna")&gt;0,"Interna",""),IF(COUNTIFS($E$5:$E$1000,E614,$C$5:$C$1000,"Auditoría Externa")&gt;0,"Externa",""),IF(COUNTIFS($E$5:$E$1000,E614,$C$5:$C$1000,"SSF")&gt;0,"SSF",""),IF(COUNTIFS($E$5:$E$1000,E614,$C$5:$C$1000,"Comité de Supervisión")&gt;0,"Comité Sup.",""),IF(COUNTIFS($E$5:$E$1000,E614,$C$5:$C$1000,"Consejo de Administración")&gt;0,"Consejo",""),IF(COUNTIFS($E$5:$E$1000,E614,$C$5:$C$1000,"Otros")&gt;0,"Otros","")))</f>
        <v/>
      </c>
      <c r="W614" s="58" t="str">
        <f aca="false">IF(E614="","",SUMIFS($AD$5:$AD$1000,$E$5:$E$1000,E614,$AA$5:$AA$1000,AA614,$C$5:$C$1000,"&lt;&gt;"&amp;C614))</f>
        <v/>
      </c>
      <c r="X614" s="72"/>
      <c r="Y614" s="68"/>
      <c r="Z614" s="72"/>
      <c r="AA614" s="38" t="str">
        <f aca="false">IF(B614="","",YEAR(B614)*100+MONTH(B614))</f>
        <v/>
      </c>
      <c r="AB614" s="38" t="str">
        <f aca="false">IF(AND(E614&lt;&gt;"",E614=Cruce!$C$5,AD614=1),COUNTIFS($E$5:E614,E614,$AD$5:AD614,1),"")</f>
        <v/>
      </c>
      <c r="AC614" s="38" t="str">
        <f aca="false">IF(E614="","",C614&amp;"|"&amp;X614&amp;"|"&amp;IF(B614="","s/f",TEXT(B614,"yyyymmdd"))&amp;IF(OR(C614="SSF",X614="Visitas Auditoría Interna"),"|"&amp;Y614,""))</f>
        <v/>
      </c>
      <c r="AD614" s="38" t="n">
        <f aca="false">IF(E614="",0,IF(COUNTIFS($E$5:E614,E614,$AC$5:AC614,AC614)=1,1,0))</f>
        <v>0</v>
      </c>
      <c r="AE614" s="38" t="str">
        <f aca="false">IF(OR(E614="",AD614&lt;&gt;1),"",SUBSTITUTE(SUBSTITUTE(C614,"Auditoría ",""),"Consejo de Administración","Consejo")&amp;" – "&amp;IF(B614="","(sin fecha)",DAY(B614)&amp;" de "&amp;CHOOSE(MONTH(B614),"Enero","Febrero","Marzo","Abril","Mayo","Junio","Julio","Agosto","Septiembre","Octubre","Noviembre","Diciembre")&amp;" "&amp;YEAR(B614)))</f>
        <v/>
      </c>
      <c r="AF614" s="38" t="n">
        <f aca="false">IF(E614="",0,IF(COUNTIF($AC$5:AC614,AC614)=1,1,0))</f>
        <v>0</v>
      </c>
    </row>
    <row r="615" customFormat="false" ht="15" hidden="false" customHeight="false" outlineLevel="0" collapsed="false">
      <c r="A615" s="68"/>
      <c r="B615" s="67"/>
      <c r="C615" s="68"/>
      <c r="D615" s="68"/>
      <c r="E615" s="69"/>
      <c r="F615" s="69"/>
      <c r="G615" s="70" t="str">
        <f aca="false">IF(OR(E615="",AND($C$3="",$E$3="")),"",IF(B615="","Sin fecha",IF(AND(OR($C$3="",B615&gt;=$C$3),OR($E$3="",B615&lt;=$E$3)),"Sí","No")))</f>
        <v/>
      </c>
      <c r="H615" s="58" t="str">
        <f aca="false">IF(B615="","",YEAR(B615))</f>
        <v/>
      </c>
      <c r="I615" s="70" t="str">
        <f aca="false">IF(B615="","",IF(MONTH(B615)=1,"X",""))</f>
        <v/>
      </c>
      <c r="J615" s="70" t="str">
        <f aca="false">IF(B615="","",IF(MONTH(B615)=2,"X",""))</f>
        <v/>
      </c>
      <c r="K615" s="70" t="str">
        <f aca="false">IF(B615="","",IF(MONTH(B615)=3,"X",""))</f>
        <v/>
      </c>
      <c r="L615" s="70" t="str">
        <f aca="false">IF(B615="","",IF(MONTH(B615)=4,"X",""))</f>
        <v/>
      </c>
      <c r="M615" s="70" t="str">
        <f aca="false">IF(B615="","",IF(MONTH(B615)=5,"X",""))</f>
        <v/>
      </c>
      <c r="N615" s="70" t="str">
        <f aca="false">IF(B615="","",IF(MONTH(B615)=6,"X",""))</f>
        <v/>
      </c>
      <c r="O615" s="70" t="str">
        <f aca="false">IF(B615="","",IF(MONTH(B615)=7,"X",""))</f>
        <v/>
      </c>
      <c r="P615" s="70" t="str">
        <f aca="false">IF(B615="","",IF(MONTH(B615)=8,"X",""))</f>
        <v/>
      </c>
      <c r="Q615" s="70" t="str">
        <f aca="false">IF(B615="","",IF(MONTH(B615)=9,"X",""))</f>
        <v/>
      </c>
      <c r="R615" s="70" t="str">
        <f aca="false">IF(B615="","",IF(MONTH(B615)=10,"X",""))</f>
        <v/>
      </c>
      <c r="S615" s="70" t="str">
        <f aca="false">IF(B615="","",IF(MONTH(B615)=11,"X",""))</f>
        <v/>
      </c>
      <c r="T615" s="70" t="str">
        <f aca="false">IF(B615="","",IF(MONTH(B615)=12,"X",""))</f>
        <v/>
      </c>
      <c r="U615" s="58" t="str">
        <f aca="false">IF(E615="","",SUMIF($E$5:$E$1000,E615,$AD$5:$AD$1000))</f>
        <v/>
      </c>
      <c r="V615" s="71" t="str">
        <f aca="false">IF(E615="","",_xlfn.TEXTJOIN(" + ",TRUE(),IF(COUNTIFS($E$5:$E$1000,E615,$C$5:$C$1000,"Auditoría Interna")&gt;0,"Interna",""),IF(COUNTIFS($E$5:$E$1000,E615,$C$5:$C$1000,"Auditoría Externa")&gt;0,"Externa",""),IF(COUNTIFS($E$5:$E$1000,E615,$C$5:$C$1000,"SSF")&gt;0,"SSF",""),IF(COUNTIFS($E$5:$E$1000,E615,$C$5:$C$1000,"Comité de Supervisión")&gt;0,"Comité Sup.",""),IF(COUNTIFS($E$5:$E$1000,E615,$C$5:$C$1000,"Consejo de Administración")&gt;0,"Consejo",""),IF(COUNTIFS($E$5:$E$1000,E615,$C$5:$C$1000,"Otros")&gt;0,"Otros","")))</f>
        <v/>
      </c>
      <c r="W615" s="58" t="str">
        <f aca="false">IF(E615="","",SUMIFS($AD$5:$AD$1000,$E$5:$E$1000,E615,$AA$5:$AA$1000,AA615,$C$5:$C$1000,"&lt;&gt;"&amp;C615))</f>
        <v/>
      </c>
      <c r="X615" s="72"/>
      <c r="Y615" s="68"/>
      <c r="Z615" s="72"/>
      <c r="AA615" s="38" t="str">
        <f aca="false">IF(B615="","",YEAR(B615)*100+MONTH(B615))</f>
        <v/>
      </c>
      <c r="AB615" s="38" t="str">
        <f aca="false">IF(AND(E615&lt;&gt;"",E615=Cruce!$C$5,AD615=1),COUNTIFS($E$5:E615,E615,$AD$5:AD615,1),"")</f>
        <v/>
      </c>
      <c r="AC615" s="38" t="str">
        <f aca="false">IF(E615="","",C615&amp;"|"&amp;X615&amp;"|"&amp;IF(B615="","s/f",TEXT(B615,"yyyymmdd"))&amp;IF(OR(C615="SSF",X615="Visitas Auditoría Interna"),"|"&amp;Y615,""))</f>
        <v/>
      </c>
      <c r="AD615" s="38" t="n">
        <f aca="false">IF(E615="",0,IF(COUNTIFS($E$5:E615,E615,$AC$5:AC615,AC615)=1,1,0))</f>
        <v>0</v>
      </c>
      <c r="AE615" s="38" t="str">
        <f aca="false">IF(OR(E615="",AD615&lt;&gt;1),"",SUBSTITUTE(SUBSTITUTE(C615,"Auditoría ",""),"Consejo de Administración","Consejo")&amp;" – "&amp;IF(B615="","(sin fecha)",DAY(B615)&amp;" de "&amp;CHOOSE(MONTH(B615),"Enero","Febrero","Marzo","Abril","Mayo","Junio","Julio","Agosto","Septiembre","Octubre","Noviembre","Diciembre")&amp;" "&amp;YEAR(B615)))</f>
        <v/>
      </c>
      <c r="AF615" s="38" t="n">
        <f aca="false">IF(E615="",0,IF(COUNTIF($AC$5:AC615,AC615)=1,1,0))</f>
        <v>0</v>
      </c>
    </row>
    <row r="616" customFormat="false" ht="15" hidden="false" customHeight="false" outlineLevel="0" collapsed="false">
      <c r="A616" s="68"/>
      <c r="B616" s="67"/>
      <c r="C616" s="68"/>
      <c r="D616" s="68"/>
      <c r="E616" s="69"/>
      <c r="F616" s="69"/>
      <c r="G616" s="70" t="str">
        <f aca="false">IF(OR(E616="",AND($C$3="",$E$3="")),"",IF(B616="","Sin fecha",IF(AND(OR($C$3="",B616&gt;=$C$3),OR($E$3="",B616&lt;=$E$3)),"Sí","No")))</f>
        <v/>
      </c>
      <c r="H616" s="58" t="str">
        <f aca="false">IF(B616="","",YEAR(B616))</f>
        <v/>
      </c>
      <c r="I616" s="70" t="str">
        <f aca="false">IF(B616="","",IF(MONTH(B616)=1,"X",""))</f>
        <v/>
      </c>
      <c r="J616" s="70" t="str">
        <f aca="false">IF(B616="","",IF(MONTH(B616)=2,"X",""))</f>
        <v/>
      </c>
      <c r="K616" s="70" t="str">
        <f aca="false">IF(B616="","",IF(MONTH(B616)=3,"X",""))</f>
        <v/>
      </c>
      <c r="L616" s="70" t="str">
        <f aca="false">IF(B616="","",IF(MONTH(B616)=4,"X",""))</f>
        <v/>
      </c>
      <c r="M616" s="70" t="str">
        <f aca="false">IF(B616="","",IF(MONTH(B616)=5,"X",""))</f>
        <v/>
      </c>
      <c r="N616" s="70" t="str">
        <f aca="false">IF(B616="","",IF(MONTH(B616)=6,"X",""))</f>
        <v/>
      </c>
      <c r="O616" s="70" t="str">
        <f aca="false">IF(B616="","",IF(MONTH(B616)=7,"X",""))</f>
        <v/>
      </c>
      <c r="P616" s="70" t="str">
        <f aca="false">IF(B616="","",IF(MONTH(B616)=8,"X",""))</f>
        <v/>
      </c>
      <c r="Q616" s="70" t="str">
        <f aca="false">IF(B616="","",IF(MONTH(B616)=9,"X",""))</f>
        <v/>
      </c>
      <c r="R616" s="70" t="str">
        <f aca="false">IF(B616="","",IF(MONTH(B616)=10,"X",""))</f>
        <v/>
      </c>
      <c r="S616" s="70" t="str">
        <f aca="false">IF(B616="","",IF(MONTH(B616)=11,"X",""))</f>
        <v/>
      </c>
      <c r="T616" s="70" t="str">
        <f aca="false">IF(B616="","",IF(MONTH(B616)=12,"X",""))</f>
        <v/>
      </c>
      <c r="U616" s="58" t="str">
        <f aca="false">IF(E616="","",SUMIF($E$5:$E$1000,E616,$AD$5:$AD$1000))</f>
        <v/>
      </c>
      <c r="V616" s="71" t="str">
        <f aca="false">IF(E616="","",_xlfn.TEXTJOIN(" + ",TRUE(),IF(COUNTIFS($E$5:$E$1000,E616,$C$5:$C$1000,"Auditoría Interna")&gt;0,"Interna",""),IF(COUNTIFS($E$5:$E$1000,E616,$C$5:$C$1000,"Auditoría Externa")&gt;0,"Externa",""),IF(COUNTIFS($E$5:$E$1000,E616,$C$5:$C$1000,"SSF")&gt;0,"SSF",""),IF(COUNTIFS($E$5:$E$1000,E616,$C$5:$C$1000,"Comité de Supervisión")&gt;0,"Comité Sup.",""),IF(COUNTIFS($E$5:$E$1000,E616,$C$5:$C$1000,"Consejo de Administración")&gt;0,"Consejo",""),IF(COUNTIFS($E$5:$E$1000,E616,$C$5:$C$1000,"Otros")&gt;0,"Otros","")))</f>
        <v/>
      </c>
      <c r="W616" s="58" t="str">
        <f aca="false">IF(E616="","",SUMIFS($AD$5:$AD$1000,$E$5:$E$1000,E616,$AA$5:$AA$1000,AA616,$C$5:$C$1000,"&lt;&gt;"&amp;C616))</f>
        <v/>
      </c>
      <c r="X616" s="72"/>
      <c r="Y616" s="68"/>
      <c r="Z616" s="72"/>
      <c r="AA616" s="38" t="str">
        <f aca="false">IF(B616="","",YEAR(B616)*100+MONTH(B616))</f>
        <v/>
      </c>
      <c r="AB616" s="38" t="str">
        <f aca="false">IF(AND(E616&lt;&gt;"",E616=Cruce!$C$5,AD616=1),COUNTIFS($E$5:E616,E616,$AD$5:AD616,1),"")</f>
        <v/>
      </c>
      <c r="AC616" s="38" t="str">
        <f aca="false">IF(E616="","",C616&amp;"|"&amp;X616&amp;"|"&amp;IF(B616="","s/f",TEXT(B616,"yyyymmdd"))&amp;IF(OR(C616="SSF",X616="Visitas Auditoría Interna"),"|"&amp;Y616,""))</f>
        <v/>
      </c>
      <c r="AD616" s="38" t="n">
        <f aca="false">IF(E616="",0,IF(COUNTIFS($E$5:E616,E616,$AC$5:AC616,AC616)=1,1,0))</f>
        <v>0</v>
      </c>
      <c r="AE616" s="38" t="str">
        <f aca="false">IF(OR(E616="",AD616&lt;&gt;1),"",SUBSTITUTE(SUBSTITUTE(C616,"Auditoría ",""),"Consejo de Administración","Consejo")&amp;" – "&amp;IF(B616="","(sin fecha)",DAY(B616)&amp;" de "&amp;CHOOSE(MONTH(B616),"Enero","Febrero","Marzo","Abril","Mayo","Junio","Julio","Agosto","Septiembre","Octubre","Noviembre","Diciembre")&amp;" "&amp;YEAR(B616)))</f>
        <v/>
      </c>
      <c r="AF616" s="38" t="n">
        <f aca="false">IF(E616="",0,IF(COUNTIF($AC$5:AC616,AC616)=1,1,0))</f>
        <v>0</v>
      </c>
    </row>
    <row r="617" customFormat="false" ht="15" hidden="false" customHeight="false" outlineLevel="0" collapsed="false">
      <c r="A617" s="68"/>
      <c r="B617" s="67"/>
      <c r="C617" s="68"/>
      <c r="D617" s="68"/>
      <c r="E617" s="69"/>
      <c r="F617" s="69"/>
      <c r="G617" s="70" t="str">
        <f aca="false">IF(OR(E617="",AND($C$3="",$E$3="")),"",IF(B617="","Sin fecha",IF(AND(OR($C$3="",B617&gt;=$C$3),OR($E$3="",B617&lt;=$E$3)),"Sí","No")))</f>
        <v/>
      </c>
      <c r="H617" s="58" t="str">
        <f aca="false">IF(B617="","",YEAR(B617))</f>
        <v/>
      </c>
      <c r="I617" s="70" t="str">
        <f aca="false">IF(B617="","",IF(MONTH(B617)=1,"X",""))</f>
        <v/>
      </c>
      <c r="J617" s="70" t="str">
        <f aca="false">IF(B617="","",IF(MONTH(B617)=2,"X",""))</f>
        <v/>
      </c>
      <c r="K617" s="70" t="str">
        <f aca="false">IF(B617="","",IF(MONTH(B617)=3,"X",""))</f>
        <v/>
      </c>
      <c r="L617" s="70" t="str">
        <f aca="false">IF(B617="","",IF(MONTH(B617)=4,"X",""))</f>
        <v/>
      </c>
      <c r="M617" s="70" t="str">
        <f aca="false">IF(B617="","",IF(MONTH(B617)=5,"X",""))</f>
        <v/>
      </c>
      <c r="N617" s="70" t="str">
        <f aca="false">IF(B617="","",IF(MONTH(B617)=6,"X",""))</f>
        <v/>
      </c>
      <c r="O617" s="70" t="str">
        <f aca="false">IF(B617="","",IF(MONTH(B617)=7,"X",""))</f>
        <v/>
      </c>
      <c r="P617" s="70" t="str">
        <f aca="false">IF(B617="","",IF(MONTH(B617)=8,"X",""))</f>
        <v/>
      </c>
      <c r="Q617" s="70" t="str">
        <f aca="false">IF(B617="","",IF(MONTH(B617)=9,"X",""))</f>
        <v/>
      </c>
      <c r="R617" s="70" t="str">
        <f aca="false">IF(B617="","",IF(MONTH(B617)=10,"X",""))</f>
        <v/>
      </c>
      <c r="S617" s="70" t="str">
        <f aca="false">IF(B617="","",IF(MONTH(B617)=11,"X",""))</f>
        <v/>
      </c>
      <c r="T617" s="70" t="str">
        <f aca="false">IF(B617="","",IF(MONTH(B617)=12,"X",""))</f>
        <v/>
      </c>
      <c r="U617" s="58" t="str">
        <f aca="false">IF(E617="","",SUMIF($E$5:$E$1000,E617,$AD$5:$AD$1000))</f>
        <v/>
      </c>
      <c r="V617" s="71" t="str">
        <f aca="false">IF(E617="","",_xlfn.TEXTJOIN(" + ",TRUE(),IF(COUNTIFS($E$5:$E$1000,E617,$C$5:$C$1000,"Auditoría Interna")&gt;0,"Interna",""),IF(COUNTIFS($E$5:$E$1000,E617,$C$5:$C$1000,"Auditoría Externa")&gt;0,"Externa",""),IF(COUNTIFS($E$5:$E$1000,E617,$C$5:$C$1000,"SSF")&gt;0,"SSF",""),IF(COUNTIFS($E$5:$E$1000,E617,$C$5:$C$1000,"Comité de Supervisión")&gt;0,"Comité Sup.",""),IF(COUNTIFS($E$5:$E$1000,E617,$C$5:$C$1000,"Consejo de Administración")&gt;0,"Consejo",""),IF(COUNTIFS($E$5:$E$1000,E617,$C$5:$C$1000,"Otros")&gt;0,"Otros","")))</f>
        <v/>
      </c>
      <c r="W617" s="58" t="str">
        <f aca="false">IF(E617="","",SUMIFS($AD$5:$AD$1000,$E$5:$E$1000,E617,$AA$5:$AA$1000,AA617,$C$5:$C$1000,"&lt;&gt;"&amp;C617))</f>
        <v/>
      </c>
      <c r="X617" s="72"/>
      <c r="Y617" s="68"/>
      <c r="Z617" s="72"/>
      <c r="AA617" s="38" t="str">
        <f aca="false">IF(B617="","",YEAR(B617)*100+MONTH(B617))</f>
        <v/>
      </c>
      <c r="AB617" s="38" t="str">
        <f aca="false">IF(AND(E617&lt;&gt;"",E617=Cruce!$C$5,AD617=1),COUNTIFS($E$5:E617,E617,$AD$5:AD617,1),"")</f>
        <v/>
      </c>
      <c r="AC617" s="38" t="str">
        <f aca="false">IF(E617="","",C617&amp;"|"&amp;X617&amp;"|"&amp;IF(B617="","s/f",TEXT(B617,"yyyymmdd"))&amp;IF(OR(C617="SSF",X617="Visitas Auditoría Interna"),"|"&amp;Y617,""))</f>
        <v/>
      </c>
      <c r="AD617" s="38" t="n">
        <f aca="false">IF(E617="",0,IF(COUNTIFS($E$5:E617,E617,$AC$5:AC617,AC617)=1,1,0))</f>
        <v>0</v>
      </c>
      <c r="AE617" s="38" t="str">
        <f aca="false">IF(OR(E617="",AD617&lt;&gt;1),"",SUBSTITUTE(SUBSTITUTE(C617,"Auditoría ",""),"Consejo de Administración","Consejo")&amp;" – "&amp;IF(B617="","(sin fecha)",DAY(B617)&amp;" de "&amp;CHOOSE(MONTH(B617),"Enero","Febrero","Marzo","Abril","Mayo","Junio","Julio","Agosto","Septiembre","Octubre","Noviembre","Diciembre")&amp;" "&amp;YEAR(B617)))</f>
        <v/>
      </c>
      <c r="AF617" s="38" t="n">
        <f aca="false">IF(E617="",0,IF(COUNTIF($AC$5:AC617,AC617)=1,1,0))</f>
        <v>0</v>
      </c>
    </row>
    <row r="618" customFormat="false" ht="15" hidden="false" customHeight="false" outlineLevel="0" collapsed="false">
      <c r="A618" s="68"/>
      <c r="B618" s="67"/>
      <c r="C618" s="68"/>
      <c r="D618" s="68"/>
      <c r="E618" s="69"/>
      <c r="F618" s="69"/>
      <c r="G618" s="70" t="str">
        <f aca="false">IF(OR(E618="",AND($C$3="",$E$3="")),"",IF(B618="","Sin fecha",IF(AND(OR($C$3="",B618&gt;=$C$3),OR($E$3="",B618&lt;=$E$3)),"Sí","No")))</f>
        <v/>
      </c>
      <c r="H618" s="58" t="str">
        <f aca="false">IF(B618="","",YEAR(B618))</f>
        <v/>
      </c>
      <c r="I618" s="70" t="str">
        <f aca="false">IF(B618="","",IF(MONTH(B618)=1,"X",""))</f>
        <v/>
      </c>
      <c r="J618" s="70" t="str">
        <f aca="false">IF(B618="","",IF(MONTH(B618)=2,"X",""))</f>
        <v/>
      </c>
      <c r="K618" s="70" t="str">
        <f aca="false">IF(B618="","",IF(MONTH(B618)=3,"X",""))</f>
        <v/>
      </c>
      <c r="L618" s="70" t="str">
        <f aca="false">IF(B618="","",IF(MONTH(B618)=4,"X",""))</f>
        <v/>
      </c>
      <c r="M618" s="70" t="str">
        <f aca="false">IF(B618="","",IF(MONTH(B618)=5,"X",""))</f>
        <v/>
      </c>
      <c r="N618" s="70" t="str">
        <f aca="false">IF(B618="","",IF(MONTH(B618)=6,"X",""))</f>
        <v/>
      </c>
      <c r="O618" s="70" t="str">
        <f aca="false">IF(B618="","",IF(MONTH(B618)=7,"X",""))</f>
        <v/>
      </c>
      <c r="P618" s="70" t="str">
        <f aca="false">IF(B618="","",IF(MONTH(B618)=8,"X",""))</f>
        <v/>
      </c>
      <c r="Q618" s="70" t="str">
        <f aca="false">IF(B618="","",IF(MONTH(B618)=9,"X",""))</f>
        <v/>
      </c>
      <c r="R618" s="70" t="str">
        <f aca="false">IF(B618="","",IF(MONTH(B618)=10,"X",""))</f>
        <v/>
      </c>
      <c r="S618" s="70" t="str">
        <f aca="false">IF(B618="","",IF(MONTH(B618)=11,"X",""))</f>
        <v/>
      </c>
      <c r="T618" s="70" t="str">
        <f aca="false">IF(B618="","",IF(MONTH(B618)=12,"X",""))</f>
        <v/>
      </c>
      <c r="U618" s="58" t="str">
        <f aca="false">IF(E618="","",SUMIF($E$5:$E$1000,E618,$AD$5:$AD$1000))</f>
        <v/>
      </c>
      <c r="V618" s="71" t="str">
        <f aca="false">IF(E618="","",_xlfn.TEXTJOIN(" + ",TRUE(),IF(COUNTIFS($E$5:$E$1000,E618,$C$5:$C$1000,"Auditoría Interna")&gt;0,"Interna",""),IF(COUNTIFS($E$5:$E$1000,E618,$C$5:$C$1000,"Auditoría Externa")&gt;0,"Externa",""),IF(COUNTIFS($E$5:$E$1000,E618,$C$5:$C$1000,"SSF")&gt;0,"SSF",""),IF(COUNTIFS($E$5:$E$1000,E618,$C$5:$C$1000,"Comité de Supervisión")&gt;0,"Comité Sup.",""),IF(COUNTIFS($E$5:$E$1000,E618,$C$5:$C$1000,"Consejo de Administración")&gt;0,"Consejo",""),IF(COUNTIFS($E$5:$E$1000,E618,$C$5:$C$1000,"Otros")&gt;0,"Otros","")))</f>
        <v/>
      </c>
      <c r="W618" s="58" t="str">
        <f aca="false">IF(E618="","",SUMIFS($AD$5:$AD$1000,$E$5:$E$1000,E618,$AA$5:$AA$1000,AA618,$C$5:$C$1000,"&lt;&gt;"&amp;C618))</f>
        <v/>
      </c>
      <c r="X618" s="72"/>
      <c r="Y618" s="68"/>
      <c r="Z618" s="72"/>
      <c r="AA618" s="38" t="str">
        <f aca="false">IF(B618="","",YEAR(B618)*100+MONTH(B618))</f>
        <v/>
      </c>
      <c r="AB618" s="38" t="str">
        <f aca="false">IF(AND(E618&lt;&gt;"",E618=Cruce!$C$5,AD618=1),COUNTIFS($E$5:E618,E618,$AD$5:AD618,1),"")</f>
        <v/>
      </c>
      <c r="AC618" s="38" t="str">
        <f aca="false">IF(E618="","",C618&amp;"|"&amp;X618&amp;"|"&amp;IF(B618="","s/f",TEXT(B618,"yyyymmdd"))&amp;IF(OR(C618="SSF",X618="Visitas Auditoría Interna"),"|"&amp;Y618,""))</f>
        <v/>
      </c>
      <c r="AD618" s="38" t="n">
        <f aca="false">IF(E618="",0,IF(COUNTIFS($E$5:E618,E618,$AC$5:AC618,AC618)=1,1,0))</f>
        <v>0</v>
      </c>
      <c r="AE618" s="38" t="str">
        <f aca="false">IF(OR(E618="",AD618&lt;&gt;1),"",SUBSTITUTE(SUBSTITUTE(C618,"Auditoría ",""),"Consejo de Administración","Consejo")&amp;" – "&amp;IF(B618="","(sin fecha)",DAY(B618)&amp;" de "&amp;CHOOSE(MONTH(B618),"Enero","Febrero","Marzo","Abril","Mayo","Junio","Julio","Agosto","Septiembre","Octubre","Noviembre","Diciembre")&amp;" "&amp;YEAR(B618)))</f>
        <v/>
      </c>
      <c r="AF618" s="38" t="n">
        <f aca="false">IF(E618="",0,IF(COUNTIF($AC$5:AC618,AC618)=1,1,0))</f>
        <v>0</v>
      </c>
    </row>
    <row r="619" customFormat="false" ht="15" hidden="false" customHeight="false" outlineLevel="0" collapsed="false">
      <c r="A619" s="68"/>
      <c r="B619" s="67"/>
      <c r="C619" s="68"/>
      <c r="D619" s="68"/>
      <c r="E619" s="69"/>
      <c r="F619" s="69"/>
      <c r="G619" s="70" t="str">
        <f aca="false">IF(OR(E619="",AND($C$3="",$E$3="")),"",IF(B619="","Sin fecha",IF(AND(OR($C$3="",B619&gt;=$C$3),OR($E$3="",B619&lt;=$E$3)),"Sí","No")))</f>
        <v/>
      </c>
      <c r="H619" s="58" t="str">
        <f aca="false">IF(B619="","",YEAR(B619))</f>
        <v/>
      </c>
      <c r="I619" s="70" t="str">
        <f aca="false">IF(B619="","",IF(MONTH(B619)=1,"X",""))</f>
        <v/>
      </c>
      <c r="J619" s="70" t="str">
        <f aca="false">IF(B619="","",IF(MONTH(B619)=2,"X",""))</f>
        <v/>
      </c>
      <c r="K619" s="70" t="str">
        <f aca="false">IF(B619="","",IF(MONTH(B619)=3,"X",""))</f>
        <v/>
      </c>
      <c r="L619" s="70" t="str">
        <f aca="false">IF(B619="","",IF(MONTH(B619)=4,"X",""))</f>
        <v/>
      </c>
      <c r="M619" s="70" t="str">
        <f aca="false">IF(B619="","",IF(MONTH(B619)=5,"X",""))</f>
        <v/>
      </c>
      <c r="N619" s="70" t="str">
        <f aca="false">IF(B619="","",IF(MONTH(B619)=6,"X",""))</f>
        <v/>
      </c>
      <c r="O619" s="70" t="str">
        <f aca="false">IF(B619="","",IF(MONTH(B619)=7,"X",""))</f>
        <v/>
      </c>
      <c r="P619" s="70" t="str">
        <f aca="false">IF(B619="","",IF(MONTH(B619)=8,"X",""))</f>
        <v/>
      </c>
      <c r="Q619" s="70" t="str">
        <f aca="false">IF(B619="","",IF(MONTH(B619)=9,"X",""))</f>
        <v/>
      </c>
      <c r="R619" s="70" t="str">
        <f aca="false">IF(B619="","",IF(MONTH(B619)=10,"X",""))</f>
        <v/>
      </c>
      <c r="S619" s="70" t="str">
        <f aca="false">IF(B619="","",IF(MONTH(B619)=11,"X",""))</f>
        <v/>
      </c>
      <c r="T619" s="70" t="str">
        <f aca="false">IF(B619="","",IF(MONTH(B619)=12,"X",""))</f>
        <v/>
      </c>
      <c r="U619" s="58" t="str">
        <f aca="false">IF(E619="","",SUMIF($E$5:$E$1000,E619,$AD$5:$AD$1000))</f>
        <v/>
      </c>
      <c r="V619" s="71" t="str">
        <f aca="false">IF(E619="","",_xlfn.TEXTJOIN(" + ",TRUE(),IF(COUNTIFS($E$5:$E$1000,E619,$C$5:$C$1000,"Auditoría Interna")&gt;0,"Interna",""),IF(COUNTIFS($E$5:$E$1000,E619,$C$5:$C$1000,"Auditoría Externa")&gt;0,"Externa",""),IF(COUNTIFS($E$5:$E$1000,E619,$C$5:$C$1000,"SSF")&gt;0,"SSF",""),IF(COUNTIFS($E$5:$E$1000,E619,$C$5:$C$1000,"Comité de Supervisión")&gt;0,"Comité Sup.",""),IF(COUNTIFS($E$5:$E$1000,E619,$C$5:$C$1000,"Consejo de Administración")&gt;0,"Consejo",""),IF(COUNTIFS($E$5:$E$1000,E619,$C$5:$C$1000,"Otros")&gt;0,"Otros","")))</f>
        <v/>
      </c>
      <c r="W619" s="58" t="str">
        <f aca="false">IF(E619="","",SUMIFS($AD$5:$AD$1000,$E$5:$E$1000,E619,$AA$5:$AA$1000,AA619,$C$5:$C$1000,"&lt;&gt;"&amp;C619))</f>
        <v/>
      </c>
      <c r="X619" s="72"/>
      <c r="Y619" s="68"/>
      <c r="Z619" s="72"/>
      <c r="AA619" s="38" t="str">
        <f aca="false">IF(B619="","",YEAR(B619)*100+MONTH(B619))</f>
        <v/>
      </c>
      <c r="AB619" s="38" t="str">
        <f aca="false">IF(AND(E619&lt;&gt;"",E619=Cruce!$C$5,AD619=1),COUNTIFS($E$5:E619,E619,$AD$5:AD619,1),"")</f>
        <v/>
      </c>
      <c r="AC619" s="38" t="str">
        <f aca="false">IF(E619="","",C619&amp;"|"&amp;X619&amp;"|"&amp;IF(B619="","s/f",TEXT(B619,"yyyymmdd"))&amp;IF(OR(C619="SSF",X619="Visitas Auditoría Interna"),"|"&amp;Y619,""))</f>
        <v/>
      </c>
      <c r="AD619" s="38" t="n">
        <f aca="false">IF(E619="",0,IF(COUNTIFS($E$5:E619,E619,$AC$5:AC619,AC619)=1,1,0))</f>
        <v>0</v>
      </c>
      <c r="AE619" s="38" t="str">
        <f aca="false">IF(OR(E619="",AD619&lt;&gt;1),"",SUBSTITUTE(SUBSTITUTE(C619,"Auditoría ",""),"Consejo de Administración","Consejo")&amp;" – "&amp;IF(B619="","(sin fecha)",DAY(B619)&amp;" de "&amp;CHOOSE(MONTH(B619),"Enero","Febrero","Marzo","Abril","Mayo","Junio","Julio","Agosto","Septiembre","Octubre","Noviembre","Diciembre")&amp;" "&amp;YEAR(B619)))</f>
        <v/>
      </c>
      <c r="AF619" s="38" t="n">
        <f aca="false">IF(E619="",0,IF(COUNTIF($AC$5:AC619,AC619)=1,1,0))</f>
        <v>0</v>
      </c>
    </row>
    <row r="620" customFormat="false" ht="15" hidden="false" customHeight="false" outlineLevel="0" collapsed="false">
      <c r="A620" s="68"/>
      <c r="B620" s="67"/>
      <c r="C620" s="68"/>
      <c r="D620" s="68"/>
      <c r="E620" s="69"/>
      <c r="F620" s="69"/>
      <c r="G620" s="70" t="str">
        <f aca="false">IF(OR(E620="",AND($C$3="",$E$3="")),"",IF(B620="","Sin fecha",IF(AND(OR($C$3="",B620&gt;=$C$3),OR($E$3="",B620&lt;=$E$3)),"Sí","No")))</f>
        <v/>
      </c>
      <c r="H620" s="58" t="str">
        <f aca="false">IF(B620="","",YEAR(B620))</f>
        <v/>
      </c>
      <c r="I620" s="70" t="str">
        <f aca="false">IF(B620="","",IF(MONTH(B620)=1,"X",""))</f>
        <v/>
      </c>
      <c r="J620" s="70" t="str">
        <f aca="false">IF(B620="","",IF(MONTH(B620)=2,"X",""))</f>
        <v/>
      </c>
      <c r="K620" s="70" t="str">
        <f aca="false">IF(B620="","",IF(MONTH(B620)=3,"X",""))</f>
        <v/>
      </c>
      <c r="L620" s="70" t="str">
        <f aca="false">IF(B620="","",IF(MONTH(B620)=4,"X",""))</f>
        <v/>
      </c>
      <c r="M620" s="70" t="str">
        <f aca="false">IF(B620="","",IF(MONTH(B620)=5,"X",""))</f>
        <v/>
      </c>
      <c r="N620" s="70" t="str">
        <f aca="false">IF(B620="","",IF(MONTH(B620)=6,"X",""))</f>
        <v/>
      </c>
      <c r="O620" s="70" t="str">
        <f aca="false">IF(B620="","",IF(MONTH(B620)=7,"X",""))</f>
        <v/>
      </c>
      <c r="P620" s="70" t="str">
        <f aca="false">IF(B620="","",IF(MONTH(B620)=8,"X",""))</f>
        <v/>
      </c>
      <c r="Q620" s="70" t="str">
        <f aca="false">IF(B620="","",IF(MONTH(B620)=9,"X",""))</f>
        <v/>
      </c>
      <c r="R620" s="70" t="str">
        <f aca="false">IF(B620="","",IF(MONTH(B620)=10,"X",""))</f>
        <v/>
      </c>
      <c r="S620" s="70" t="str">
        <f aca="false">IF(B620="","",IF(MONTH(B620)=11,"X",""))</f>
        <v/>
      </c>
      <c r="T620" s="70" t="str">
        <f aca="false">IF(B620="","",IF(MONTH(B620)=12,"X",""))</f>
        <v/>
      </c>
      <c r="U620" s="58" t="str">
        <f aca="false">IF(E620="","",SUMIF($E$5:$E$1000,E620,$AD$5:$AD$1000))</f>
        <v/>
      </c>
      <c r="V620" s="71" t="str">
        <f aca="false">IF(E620="","",_xlfn.TEXTJOIN(" + ",TRUE(),IF(COUNTIFS($E$5:$E$1000,E620,$C$5:$C$1000,"Auditoría Interna")&gt;0,"Interna",""),IF(COUNTIFS($E$5:$E$1000,E620,$C$5:$C$1000,"Auditoría Externa")&gt;0,"Externa",""),IF(COUNTIFS($E$5:$E$1000,E620,$C$5:$C$1000,"SSF")&gt;0,"SSF",""),IF(COUNTIFS($E$5:$E$1000,E620,$C$5:$C$1000,"Comité de Supervisión")&gt;0,"Comité Sup.",""),IF(COUNTIFS($E$5:$E$1000,E620,$C$5:$C$1000,"Consejo de Administración")&gt;0,"Consejo",""),IF(COUNTIFS($E$5:$E$1000,E620,$C$5:$C$1000,"Otros")&gt;0,"Otros","")))</f>
        <v/>
      </c>
      <c r="W620" s="58" t="str">
        <f aca="false">IF(E620="","",SUMIFS($AD$5:$AD$1000,$E$5:$E$1000,E620,$AA$5:$AA$1000,AA620,$C$5:$C$1000,"&lt;&gt;"&amp;C620))</f>
        <v/>
      </c>
      <c r="X620" s="72"/>
      <c r="Y620" s="68"/>
      <c r="Z620" s="72"/>
      <c r="AA620" s="38" t="str">
        <f aca="false">IF(B620="","",YEAR(B620)*100+MONTH(B620))</f>
        <v/>
      </c>
      <c r="AB620" s="38" t="str">
        <f aca="false">IF(AND(E620&lt;&gt;"",E620=Cruce!$C$5,AD620=1),COUNTIFS($E$5:E620,E620,$AD$5:AD620,1),"")</f>
        <v/>
      </c>
      <c r="AC620" s="38" t="str">
        <f aca="false">IF(E620="","",C620&amp;"|"&amp;X620&amp;"|"&amp;IF(B620="","s/f",TEXT(B620,"yyyymmdd"))&amp;IF(OR(C620="SSF",X620="Visitas Auditoría Interna"),"|"&amp;Y620,""))</f>
        <v/>
      </c>
      <c r="AD620" s="38" t="n">
        <f aca="false">IF(E620="",0,IF(COUNTIFS($E$5:E620,E620,$AC$5:AC620,AC620)=1,1,0))</f>
        <v>0</v>
      </c>
      <c r="AE620" s="38" t="str">
        <f aca="false">IF(OR(E620="",AD620&lt;&gt;1),"",SUBSTITUTE(SUBSTITUTE(C620,"Auditoría ",""),"Consejo de Administración","Consejo")&amp;" – "&amp;IF(B620="","(sin fecha)",DAY(B620)&amp;" de "&amp;CHOOSE(MONTH(B620),"Enero","Febrero","Marzo","Abril","Mayo","Junio","Julio","Agosto","Septiembre","Octubre","Noviembre","Diciembre")&amp;" "&amp;YEAR(B620)))</f>
        <v/>
      </c>
      <c r="AF620" s="38" t="n">
        <f aca="false">IF(E620="",0,IF(COUNTIF($AC$5:AC620,AC620)=1,1,0))</f>
        <v>0</v>
      </c>
    </row>
    <row r="621" customFormat="false" ht="15" hidden="false" customHeight="false" outlineLevel="0" collapsed="false">
      <c r="A621" s="68"/>
      <c r="B621" s="67"/>
      <c r="C621" s="68"/>
      <c r="D621" s="68"/>
      <c r="E621" s="69"/>
      <c r="F621" s="69"/>
      <c r="G621" s="70" t="str">
        <f aca="false">IF(OR(E621="",AND($C$3="",$E$3="")),"",IF(B621="","Sin fecha",IF(AND(OR($C$3="",B621&gt;=$C$3),OR($E$3="",B621&lt;=$E$3)),"Sí","No")))</f>
        <v/>
      </c>
      <c r="H621" s="58" t="str">
        <f aca="false">IF(B621="","",YEAR(B621))</f>
        <v/>
      </c>
      <c r="I621" s="70" t="str">
        <f aca="false">IF(B621="","",IF(MONTH(B621)=1,"X",""))</f>
        <v/>
      </c>
      <c r="J621" s="70" t="str">
        <f aca="false">IF(B621="","",IF(MONTH(B621)=2,"X",""))</f>
        <v/>
      </c>
      <c r="K621" s="70" t="str">
        <f aca="false">IF(B621="","",IF(MONTH(B621)=3,"X",""))</f>
        <v/>
      </c>
      <c r="L621" s="70" t="str">
        <f aca="false">IF(B621="","",IF(MONTH(B621)=4,"X",""))</f>
        <v/>
      </c>
      <c r="M621" s="70" t="str">
        <f aca="false">IF(B621="","",IF(MONTH(B621)=5,"X",""))</f>
        <v/>
      </c>
      <c r="N621" s="70" t="str">
        <f aca="false">IF(B621="","",IF(MONTH(B621)=6,"X",""))</f>
        <v/>
      </c>
      <c r="O621" s="70" t="str">
        <f aca="false">IF(B621="","",IF(MONTH(B621)=7,"X",""))</f>
        <v/>
      </c>
      <c r="P621" s="70" t="str">
        <f aca="false">IF(B621="","",IF(MONTH(B621)=8,"X",""))</f>
        <v/>
      </c>
      <c r="Q621" s="70" t="str">
        <f aca="false">IF(B621="","",IF(MONTH(B621)=9,"X",""))</f>
        <v/>
      </c>
      <c r="R621" s="70" t="str">
        <f aca="false">IF(B621="","",IF(MONTH(B621)=10,"X",""))</f>
        <v/>
      </c>
      <c r="S621" s="70" t="str">
        <f aca="false">IF(B621="","",IF(MONTH(B621)=11,"X",""))</f>
        <v/>
      </c>
      <c r="T621" s="70" t="str">
        <f aca="false">IF(B621="","",IF(MONTH(B621)=12,"X",""))</f>
        <v/>
      </c>
      <c r="U621" s="58" t="str">
        <f aca="false">IF(E621="","",SUMIF($E$5:$E$1000,E621,$AD$5:$AD$1000))</f>
        <v/>
      </c>
      <c r="V621" s="71" t="str">
        <f aca="false">IF(E621="","",_xlfn.TEXTJOIN(" + ",TRUE(),IF(COUNTIFS($E$5:$E$1000,E621,$C$5:$C$1000,"Auditoría Interna")&gt;0,"Interna",""),IF(COUNTIFS($E$5:$E$1000,E621,$C$5:$C$1000,"Auditoría Externa")&gt;0,"Externa",""),IF(COUNTIFS($E$5:$E$1000,E621,$C$5:$C$1000,"SSF")&gt;0,"SSF",""),IF(COUNTIFS($E$5:$E$1000,E621,$C$5:$C$1000,"Comité de Supervisión")&gt;0,"Comité Sup.",""),IF(COUNTIFS($E$5:$E$1000,E621,$C$5:$C$1000,"Consejo de Administración")&gt;0,"Consejo",""),IF(COUNTIFS($E$5:$E$1000,E621,$C$5:$C$1000,"Otros")&gt;0,"Otros","")))</f>
        <v/>
      </c>
      <c r="W621" s="58" t="str">
        <f aca="false">IF(E621="","",SUMIFS($AD$5:$AD$1000,$E$5:$E$1000,E621,$AA$5:$AA$1000,AA621,$C$5:$C$1000,"&lt;&gt;"&amp;C621))</f>
        <v/>
      </c>
      <c r="X621" s="72"/>
      <c r="Y621" s="68"/>
      <c r="Z621" s="72"/>
      <c r="AA621" s="38" t="str">
        <f aca="false">IF(B621="","",YEAR(B621)*100+MONTH(B621))</f>
        <v/>
      </c>
      <c r="AB621" s="38" t="str">
        <f aca="false">IF(AND(E621&lt;&gt;"",E621=Cruce!$C$5,AD621=1),COUNTIFS($E$5:E621,E621,$AD$5:AD621,1),"")</f>
        <v/>
      </c>
      <c r="AC621" s="38" t="str">
        <f aca="false">IF(E621="","",C621&amp;"|"&amp;X621&amp;"|"&amp;IF(B621="","s/f",TEXT(B621,"yyyymmdd"))&amp;IF(OR(C621="SSF",X621="Visitas Auditoría Interna"),"|"&amp;Y621,""))</f>
        <v/>
      </c>
      <c r="AD621" s="38" t="n">
        <f aca="false">IF(E621="",0,IF(COUNTIFS($E$5:E621,E621,$AC$5:AC621,AC621)=1,1,0))</f>
        <v>0</v>
      </c>
      <c r="AE621" s="38" t="str">
        <f aca="false">IF(OR(E621="",AD621&lt;&gt;1),"",SUBSTITUTE(SUBSTITUTE(C621,"Auditoría ",""),"Consejo de Administración","Consejo")&amp;" – "&amp;IF(B621="","(sin fecha)",DAY(B621)&amp;" de "&amp;CHOOSE(MONTH(B621),"Enero","Febrero","Marzo","Abril","Mayo","Junio","Julio","Agosto","Septiembre","Octubre","Noviembre","Diciembre")&amp;" "&amp;YEAR(B621)))</f>
        <v/>
      </c>
      <c r="AF621" s="38" t="n">
        <f aca="false">IF(E621="",0,IF(COUNTIF($AC$5:AC621,AC621)=1,1,0))</f>
        <v>0</v>
      </c>
    </row>
    <row r="622" customFormat="false" ht="15" hidden="false" customHeight="false" outlineLevel="0" collapsed="false">
      <c r="A622" s="68"/>
      <c r="B622" s="67"/>
      <c r="C622" s="68"/>
      <c r="D622" s="68"/>
      <c r="E622" s="69"/>
      <c r="F622" s="69"/>
      <c r="G622" s="70" t="str">
        <f aca="false">IF(OR(E622="",AND($C$3="",$E$3="")),"",IF(B622="","Sin fecha",IF(AND(OR($C$3="",B622&gt;=$C$3),OR($E$3="",B622&lt;=$E$3)),"Sí","No")))</f>
        <v/>
      </c>
      <c r="H622" s="58" t="str">
        <f aca="false">IF(B622="","",YEAR(B622))</f>
        <v/>
      </c>
      <c r="I622" s="70" t="str">
        <f aca="false">IF(B622="","",IF(MONTH(B622)=1,"X",""))</f>
        <v/>
      </c>
      <c r="J622" s="70" t="str">
        <f aca="false">IF(B622="","",IF(MONTH(B622)=2,"X",""))</f>
        <v/>
      </c>
      <c r="K622" s="70" t="str">
        <f aca="false">IF(B622="","",IF(MONTH(B622)=3,"X",""))</f>
        <v/>
      </c>
      <c r="L622" s="70" t="str">
        <f aca="false">IF(B622="","",IF(MONTH(B622)=4,"X",""))</f>
        <v/>
      </c>
      <c r="M622" s="70" t="str">
        <f aca="false">IF(B622="","",IF(MONTH(B622)=5,"X",""))</f>
        <v/>
      </c>
      <c r="N622" s="70" t="str">
        <f aca="false">IF(B622="","",IF(MONTH(B622)=6,"X",""))</f>
        <v/>
      </c>
      <c r="O622" s="70" t="str">
        <f aca="false">IF(B622="","",IF(MONTH(B622)=7,"X",""))</f>
        <v/>
      </c>
      <c r="P622" s="70" t="str">
        <f aca="false">IF(B622="","",IF(MONTH(B622)=8,"X",""))</f>
        <v/>
      </c>
      <c r="Q622" s="70" t="str">
        <f aca="false">IF(B622="","",IF(MONTH(B622)=9,"X",""))</f>
        <v/>
      </c>
      <c r="R622" s="70" t="str">
        <f aca="false">IF(B622="","",IF(MONTH(B622)=10,"X",""))</f>
        <v/>
      </c>
      <c r="S622" s="70" t="str">
        <f aca="false">IF(B622="","",IF(MONTH(B622)=11,"X",""))</f>
        <v/>
      </c>
      <c r="T622" s="70" t="str">
        <f aca="false">IF(B622="","",IF(MONTH(B622)=12,"X",""))</f>
        <v/>
      </c>
      <c r="U622" s="58" t="str">
        <f aca="false">IF(E622="","",SUMIF($E$5:$E$1000,E622,$AD$5:$AD$1000))</f>
        <v/>
      </c>
      <c r="V622" s="71" t="str">
        <f aca="false">IF(E622="","",_xlfn.TEXTJOIN(" + ",TRUE(),IF(COUNTIFS($E$5:$E$1000,E622,$C$5:$C$1000,"Auditoría Interna")&gt;0,"Interna",""),IF(COUNTIFS($E$5:$E$1000,E622,$C$5:$C$1000,"Auditoría Externa")&gt;0,"Externa",""),IF(COUNTIFS($E$5:$E$1000,E622,$C$5:$C$1000,"SSF")&gt;0,"SSF",""),IF(COUNTIFS($E$5:$E$1000,E622,$C$5:$C$1000,"Comité de Supervisión")&gt;0,"Comité Sup.",""),IF(COUNTIFS($E$5:$E$1000,E622,$C$5:$C$1000,"Consejo de Administración")&gt;0,"Consejo",""),IF(COUNTIFS($E$5:$E$1000,E622,$C$5:$C$1000,"Otros")&gt;0,"Otros","")))</f>
        <v/>
      </c>
      <c r="W622" s="58" t="str">
        <f aca="false">IF(E622="","",SUMIFS($AD$5:$AD$1000,$E$5:$E$1000,E622,$AA$5:$AA$1000,AA622,$C$5:$C$1000,"&lt;&gt;"&amp;C622))</f>
        <v/>
      </c>
      <c r="X622" s="72"/>
      <c r="Y622" s="68"/>
      <c r="Z622" s="72"/>
      <c r="AA622" s="38" t="str">
        <f aca="false">IF(B622="","",YEAR(B622)*100+MONTH(B622))</f>
        <v/>
      </c>
      <c r="AB622" s="38" t="str">
        <f aca="false">IF(AND(E622&lt;&gt;"",E622=Cruce!$C$5,AD622=1),COUNTIFS($E$5:E622,E622,$AD$5:AD622,1),"")</f>
        <v/>
      </c>
      <c r="AC622" s="38" t="str">
        <f aca="false">IF(E622="","",C622&amp;"|"&amp;X622&amp;"|"&amp;IF(B622="","s/f",TEXT(B622,"yyyymmdd"))&amp;IF(OR(C622="SSF",X622="Visitas Auditoría Interna"),"|"&amp;Y622,""))</f>
        <v/>
      </c>
      <c r="AD622" s="38" t="n">
        <f aca="false">IF(E622="",0,IF(COUNTIFS($E$5:E622,E622,$AC$5:AC622,AC622)=1,1,0))</f>
        <v>0</v>
      </c>
      <c r="AE622" s="38" t="str">
        <f aca="false">IF(OR(E622="",AD622&lt;&gt;1),"",SUBSTITUTE(SUBSTITUTE(C622,"Auditoría ",""),"Consejo de Administración","Consejo")&amp;" – "&amp;IF(B622="","(sin fecha)",DAY(B622)&amp;" de "&amp;CHOOSE(MONTH(B622),"Enero","Febrero","Marzo","Abril","Mayo","Junio","Julio","Agosto","Septiembre","Octubre","Noviembre","Diciembre")&amp;" "&amp;YEAR(B622)))</f>
        <v/>
      </c>
      <c r="AF622" s="38" t="n">
        <f aca="false">IF(E622="",0,IF(COUNTIF($AC$5:AC622,AC622)=1,1,0))</f>
        <v>0</v>
      </c>
    </row>
    <row r="623" customFormat="false" ht="15" hidden="false" customHeight="false" outlineLevel="0" collapsed="false">
      <c r="A623" s="68"/>
      <c r="B623" s="67"/>
      <c r="C623" s="68"/>
      <c r="D623" s="68"/>
      <c r="E623" s="69"/>
      <c r="F623" s="69"/>
      <c r="G623" s="70" t="str">
        <f aca="false">IF(OR(E623="",AND($C$3="",$E$3="")),"",IF(B623="","Sin fecha",IF(AND(OR($C$3="",B623&gt;=$C$3),OR($E$3="",B623&lt;=$E$3)),"Sí","No")))</f>
        <v/>
      </c>
      <c r="H623" s="58" t="str">
        <f aca="false">IF(B623="","",YEAR(B623))</f>
        <v/>
      </c>
      <c r="I623" s="70" t="str">
        <f aca="false">IF(B623="","",IF(MONTH(B623)=1,"X",""))</f>
        <v/>
      </c>
      <c r="J623" s="70" t="str">
        <f aca="false">IF(B623="","",IF(MONTH(B623)=2,"X",""))</f>
        <v/>
      </c>
      <c r="K623" s="70" t="str">
        <f aca="false">IF(B623="","",IF(MONTH(B623)=3,"X",""))</f>
        <v/>
      </c>
      <c r="L623" s="70" t="str">
        <f aca="false">IF(B623="","",IF(MONTH(B623)=4,"X",""))</f>
        <v/>
      </c>
      <c r="M623" s="70" t="str">
        <f aca="false">IF(B623="","",IF(MONTH(B623)=5,"X",""))</f>
        <v/>
      </c>
      <c r="N623" s="70" t="str">
        <f aca="false">IF(B623="","",IF(MONTH(B623)=6,"X",""))</f>
        <v/>
      </c>
      <c r="O623" s="70" t="str">
        <f aca="false">IF(B623="","",IF(MONTH(B623)=7,"X",""))</f>
        <v/>
      </c>
      <c r="P623" s="70" t="str">
        <f aca="false">IF(B623="","",IF(MONTH(B623)=8,"X",""))</f>
        <v/>
      </c>
      <c r="Q623" s="70" t="str">
        <f aca="false">IF(B623="","",IF(MONTH(B623)=9,"X",""))</f>
        <v/>
      </c>
      <c r="R623" s="70" t="str">
        <f aca="false">IF(B623="","",IF(MONTH(B623)=10,"X",""))</f>
        <v/>
      </c>
      <c r="S623" s="70" t="str">
        <f aca="false">IF(B623="","",IF(MONTH(B623)=11,"X",""))</f>
        <v/>
      </c>
      <c r="T623" s="70" t="str">
        <f aca="false">IF(B623="","",IF(MONTH(B623)=12,"X",""))</f>
        <v/>
      </c>
      <c r="U623" s="58" t="str">
        <f aca="false">IF(E623="","",SUMIF($E$5:$E$1000,E623,$AD$5:$AD$1000))</f>
        <v/>
      </c>
      <c r="V623" s="71" t="str">
        <f aca="false">IF(E623="","",_xlfn.TEXTJOIN(" + ",TRUE(),IF(COUNTIFS($E$5:$E$1000,E623,$C$5:$C$1000,"Auditoría Interna")&gt;0,"Interna",""),IF(COUNTIFS($E$5:$E$1000,E623,$C$5:$C$1000,"Auditoría Externa")&gt;0,"Externa",""),IF(COUNTIFS($E$5:$E$1000,E623,$C$5:$C$1000,"SSF")&gt;0,"SSF",""),IF(COUNTIFS($E$5:$E$1000,E623,$C$5:$C$1000,"Comité de Supervisión")&gt;0,"Comité Sup.",""),IF(COUNTIFS($E$5:$E$1000,E623,$C$5:$C$1000,"Consejo de Administración")&gt;0,"Consejo",""),IF(COUNTIFS($E$5:$E$1000,E623,$C$5:$C$1000,"Otros")&gt;0,"Otros","")))</f>
        <v/>
      </c>
      <c r="W623" s="58" t="str">
        <f aca="false">IF(E623="","",SUMIFS($AD$5:$AD$1000,$E$5:$E$1000,E623,$AA$5:$AA$1000,AA623,$C$5:$C$1000,"&lt;&gt;"&amp;C623))</f>
        <v/>
      </c>
      <c r="X623" s="72"/>
      <c r="Y623" s="68"/>
      <c r="Z623" s="72"/>
      <c r="AA623" s="38" t="str">
        <f aca="false">IF(B623="","",YEAR(B623)*100+MONTH(B623))</f>
        <v/>
      </c>
      <c r="AB623" s="38" t="str">
        <f aca="false">IF(AND(E623&lt;&gt;"",E623=Cruce!$C$5,AD623=1),COUNTIFS($E$5:E623,E623,$AD$5:AD623,1),"")</f>
        <v/>
      </c>
      <c r="AC623" s="38" t="str">
        <f aca="false">IF(E623="","",C623&amp;"|"&amp;X623&amp;"|"&amp;IF(B623="","s/f",TEXT(B623,"yyyymmdd"))&amp;IF(OR(C623="SSF",X623="Visitas Auditoría Interna"),"|"&amp;Y623,""))</f>
        <v/>
      </c>
      <c r="AD623" s="38" t="n">
        <f aca="false">IF(E623="",0,IF(COUNTIFS($E$5:E623,E623,$AC$5:AC623,AC623)=1,1,0))</f>
        <v>0</v>
      </c>
      <c r="AE623" s="38" t="str">
        <f aca="false">IF(OR(E623="",AD623&lt;&gt;1),"",SUBSTITUTE(SUBSTITUTE(C623,"Auditoría ",""),"Consejo de Administración","Consejo")&amp;" – "&amp;IF(B623="","(sin fecha)",DAY(B623)&amp;" de "&amp;CHOOSE(MONTH(B623),"Enero","Febrero","Marzo","Abril","Mayo","Junio","Julio","Agosto","Septiembre","Octubre","Noviembre","Diciembre")&amp;" "&amp;YEAR(B623)))</f>
        <v/>
      </c>
      <c r="AF623" s="38" t="n">
        <f aca="false">IF(E623="",0,IF(COUNTIF($AC$5:AC623,AC623)=1,1,0))</f>
        <v>0</v>
      </c>
    </row>
    <row r="624" customFormat="false" ht="15" hidden="false" customHeight="false" outlineLevel="0" collapsed="false">
      <c r="A624" s="68"/>
      <c r="B624" s="67"/>
      <c r="C624" s="68"/>
      <c r="D624" s="68"/>
      <c r="E624" s="69"/>
      <c r="F624" s="69"/>
      <c r="G624" s="70" t="str">
        <f aca="false">IF(OR(E624="",AND($C$3="",$E$3="")),"",IF(B624="","Sin fecha",IF(AND(OR($C$3="",B624&gt;=$C$3),OR($E$3="",B624&lt;=$E$3)),"Sí","No")))</f>
        <v/>
      </c>
      <c r="H624" s="58" t="str">
        <f aca="false">IF(B624="","",YEAR(B624))</f>
        <v/>
      </c>
      <c r="I624" s="70" t="str">
        <f aca="false">IF(B624="","",IF(MONTH(B624)=1,"X",""))</f>
        <v/>
      </c>
      <c r="J624" s="70" t="str">
        <f aca="false">IF(B624="","",IF(MONTH(B624)=2,"X",""))</f>
        <v/>
      </c>
      <c r="K624" s="70" t="str">
        <f aca="false">IF(B624="","",IF(MONTH(B624)=3,"X",""))</f>
        <v/>
      </c>
      <c r="L624" s="70" t="str">
        <f aca="false">IF(B624="","",IF(MONTH(B624)=4,"X",""))</f>
        <v/>
      </c>
      <c r="M624" s="70" t="str">
        <f aca="false">IF(B624="","",IF(MONTH(B624)=5,"X",""))</f>
        <v/>
      </c>
      <c r="N624" s="70" t="str">
        <f aca="false">IF(B624="","",IF(MONTH(B624)=6,"X",""))</f>
        <v/>
      </c>
      <c r="O624" s="70" t="str">
        <f aca="false">IF(B624="","",IF(MONTH(B624)=7,"X",""))</f>
        <v/>
      </c>
      <c r="P624" s="70" t="str">
        <f aca="false">IF(B624="","",IF(MONTH(B624)=8,"X",""))</f>
        <v/>
      </c>
      <c r="Q624" s="70" t="str">
        <f aca="false">IF(B624="","",IF(MONTH(B624)=9,"X",""))</f>
        <v/>
      </c>
      <c r="R624" s="70" t="str">
        <f aca="false">IF(B624="","",IF(MONTH(B624)=10,"X",""))</f>
        <v/>
      </c>
      <c r="S624" s="70" t="str">
        <f aca="false">IF(B624="","",IF(MONTH(B624)=11,"X",""))</f>
        <v/>
      </c>
      <c r="T624" s="70" t="str">
        <f aca="false">IF(B624="","",IF(MONTH(B624)=12,"X",""))</f>
        <v/>
      </c>
      <c r="U624" s="58" t="str">
        <f aca="false">IF(E624="","",SUMIF($E$5:$E$1000,E624,$AD$5:$AD$1000))</f>
        <v/>
      </c>
      <c r="V624" s="71" t="str">
        <f aca="false">IF(E624="","",_xlfn.TEXTJOIN(" + ",TRUE(),IF(COUNTIFS($E$5:$E$1000,E624,$C$5:$C$1000,"Auditoría Interna")&gt;0,"Interna",""),IF(COUNTIFS($E$5:$E$1000,E624,$C$5:$C$1000,"Auditoría Externa")&gt;0,"Externa",""),IF(COUNTIFS($E$5:$E$1000,E624,$C$5:$C$1000,"SSF")&gt;0,"SSF",""),IF(COUNTIFS($E$5:$E$1000,E624,$C$5:$C$1000,"Comité de Supervisión")&gt;0,"Comité Sup.",""),IF(COUNTIFS($E$5:$E$1000,E624,$C$5:$C$1000,"Consejo de Administración")&gt;0,"Consejo",""),IF(COUNTIFS($E$5:$E$1000,E624,$C$5:$C$1000,"Otros")&gt;0,"Otros","")))</f>
        <v/>
      </c>
      <c r="W624" s="58" t="str">
        <f aca="false">IF(E624="","",SUMIFS($AD$5:$AD$1000,$E$5:$E$1000,E624,$AA$5:$AA$1000,AA624,$C$5:$C$1000,"&lt;&gt;"&amp;C624))</f>
        <v/>
      </c>
      <c r="X624" s="72"/>
      <c r="Y624" s="68"/>
      <c r="Z624" s="72"/>
      <c r="AA624" s="38" t="str">
        <f aca="false">IF(B624="","",YEAR(B624)*100+MONTH(B624))</f>
        <v/>
      </c>
      <c r="AB624" s="38" t="str">
        <f aca="false">IF(AND(E624&lt;&gt;"",E624=Cruce!$C$5,AD624=1),COUNTIFS($E$5:E624,E624,$AD$5:AD624,1),"")</f>
        <v/>
      </c>
      <c r="AC624" s="38" t="str">
        <f aca="false">IF(E624="","",C624&amp;"|"&amp;X624&amp;"|"&amp;IF(B624="","s/f",TEXT(B624,"yyyymmdd"))&amp;IF(OR(C624="SSF",X624="Visitas Auditoría Interna"),"|"&amp;Y624,""))</f>
        <v/>
      </c>
      <c r="AD624" s="38" t="n">
        <f aca="false">IF(E624="",0,IF(COUNTIFS($E$5:E624,E624,$AC$5:AC624,AC624)=1,1,0))</f>
        <v>0</v>
      </c>
      <c r="AE624" s="38" t="str">
        <f aca="false">IF(OR(E624="",AD624&lt;&gt;1),"",SUBSTITUTE(SUBSTITUTE(C624,"Auditoría ",""),"Consejo de Administración","Consejo")&amp;" – "&amp;IF(B624="","(sin fecha)",DAY(B624)&amp;" de "&amp;CHOOSE(MONTH(B624),"Enero","Febrero","Marzo","Abril","Mayo","Junio","Julio","Agosto","Septiembre","Octubre","Noviembre","Diciembre")&amp;" "&amp;YEAR(B624)))</f>
        <v/>
      </c>
      <c r="AF624" s="38" t="n">
        <f aca="false">IF(E624="",0,IF(COUNTIF($AC$5:AC624,AC624)=1,1,0))</f>
        <v>0</v>
      </c>
    </row>
    <row r="625" customFormat="false" ht="15" hidden="false" customHeight="false" outlineLevel="0" collapsed="false">
      <c r="A625" s="68"/>
      <c r="B625" s="67"/>
      <c r="C625" s="68"/>
      <c r="D625" s="68"/>
      <c r="E625" s="69"/>
      <c r="F625" s="69"/>
      <c r="G625" s="70" t="str">
        <f aca="false">IF(OR(E625="",AND($C$3="",$E$3="")),"",IF(B625="","Sin fecha",IF(AND(OR($C$3="",B625&gt;=$C$3),OR($E$3="",B625&lt;=$E$3)),"Sí","No")))</f>
        <v/>
      </c>
      <c r="H625" s="58" t="str">
        <f aca="false">IF(B625="","",YEAR(B625))</f>
        <v/>
      </c>
      <c r="I625" s="70" t="str">
        <f aca="false">IF(B625="","",IF(MONTH(B625)=1,"X",""))</f>
        <v/>
      </c>
      <c r="J625" s="70" t="str">
        <f aca="false">IF(B625="","",IF(MONTH(B625)=2,"X",""))</f>
        <v/>
      </c>
      <c r="K625" s="70" t="str">
        <f aca="false">IF(B625="","",IF(MONTH(B625)=3,"X",""))</f>
        <v/>
      </c>
      <c r="L625" s="70" t="str">
        <f aca="false">IF(B625="","",IF(MONTH(B625)=4,"X",""))</f>
        <v/>
      </c>
      <c r="M625" s="70" t="str">
        <f aca="false">IF(B625="","",IF(MONTH(B625)=5,"X",""))</f>
        <v/>
      </c>
      <c r="N625" s="70" t="str">
        <f aca="false">IF(B625="","",IF(MONTH(B625)=6,"X",""))</f>
        <v/>
      </c>
      <c r="O625" s="70" t="str">
        <f aca="false">IF(B625="","",IF(MONTH(B625)=7,"X",""))</f>
        <v/>
      </c>
      <c r="P625" s="70" t="str">
        <f aca="false">IF(B625="","",IF(MONTH(B625)=8,"X",""))</f>
        <v/>
      </c>
      <c r="Q625" s="70" t="str">
        <f aca="false">IF(B625="","",IF(MONTH(B625)=9,"X",""))</f>
        <v/>
      </c>
      <c r="R625" s="70" t="str">
        <f aca="false">IF(B625="","",IF(MONTH(B625)=10,"X",""))</f>
        <v/>
      </c>
      <c r="S625" s="70" t="str">
        <f aca="false">IF(B625="","",IF(MONTH(B625)=11,"X",""))</f>
        <v/>
      </c>
      <c r="T625" s="70" t="str">
        <f aca="false">IF(B625="","",IF(MONTH(B625)=12,"X",""))</f>
        <v/>
      </c>
      <c r="U625" s="58" t="str">
        <f aca="false">IF(E625="","",SUMIF($E$5:$E$1000,E625,$AD$5:$AD$1000))</f>
        <v/>
      </c>
      <c r="V625" s="71" t="str">
        <f aca="false">IF(E625="","",_xlfn.TEXTJOIN(" + ",TRUE(),IF(COUNTIFS($E$5:$E$1000,E625,$C$5:$C$1000,"Auditoría Interna")&gt;0,"Interna",""),IF(COUNTIFS($E$5:$E$1000,E625,$C$5:$C$1000,"Auditoría Externa")&gt;0,"Externa",""),IF(COUNTIFS($E$5:$E$1000,E625,$C$5:$C$1000,"SSF")&gt;0,"SSF",""),IF(COUNTIFS($E$5:$E$1000,E625,$C$5:$C$1000,"Comité de Supervisión")&gt;0,"Comité Sup.",""),IF(COUNTIFS($E$5:$E$1000,E625,$C$5:$C$1000,"Consejo de Administración")&gt;0,"Consejo",""),IF(COUNTIFS($E$5:$E$1000,E625,$C$5:$C$1000,"Otros")&gt;0,"Otros","")))</f>
        <v/>
      </c>
      <c r="W625" s="58" t="str">
        <f aca="false">IF(E625="","",SUMIFS($AD$5:$AD$1000,$E$5:$E$1000,E625,$AA$5:$AA$1000,AA625,$C$5:$C$1000,"&lt;&gt;"&amp;C625))</f>
        <v/>
      </c>
      <c r="X625" s="72"/>
      <c r="Y625" s="68"/>
      <c r="Z625" s="72"/>
      <c r="AA625" s="38" t="str">
        <f aca="false">IF(B625="","",YEAR(B625)*100+MONTH(B625))</f>
        <v/>
      </c>
      <c r="AB625" s="38" t="str">
        <f aca="false">IF(AND(E625&lt;&gt;"",E625=Cruce!$C$5,AD625=1),COUNTIFS($E$5:E625,E625,$AD$5:AD625,1),"")</f>
        <v/>
      </c>
      <c r="AC625" s="38" t="str">
        <f aca="false">IF(E625="","",C625&amp;"|"&amp;X625&amp;"|"&amp;IF(B625="","s/f",TEXT(B625,"yyyymmdd"))&amp;IF(OR(C625="SSF",X625="Visitas Auditoría Interna"),"|"&amp;Y625,""))</f>
        <v/>
      </c>
      <c r="AD625" s="38" t="n">
        <f aca="false">IF(E625="",0,IF(COUNTIFS($E$5:E625,E625,$AC$5:AC625,AC625)=1,1,0))</f>
        <v>0</v>
      </c>
      <c r="AE625" s="38" t="str">
        <f aca="false">IF(OR(E625="",AD625&lt;&gt;1),"",SUBSTITUTE(SUBSTITUTE(C625,"Auditoría ",""),"Consejo de Administración","Consejo")&amp;" – "&amp;IF(B625="","(sin fecha)",DAY(B625)&amp;" de "&amp;CHOOSE(MONTH(B625),"Enero","Febrero","Marzo","Abril","Mayo","Junio","Julio","Agosto","Septiembre","Octubre","Noviembre","Diciembre")&amp;" "&amp;YEAR(B625)))</f>
        <v/>
      </c>
      <c r="AF625" s="38" t="n">
        <f aca="false">IF(E625="",0,IF(COUNTIF($AC$5:AC625,AC625)=1,1,0))</f>
        <v>0</v>
      </c>
    </row>
    <row r="626" customFormat="false" ht="15" hidden="false" customHeight="false" outlineLevel="0" collapsed="false">
      <c r="A626" s="68"/>
      <c r="B626" s="67"/>
      <c r="C626" s="68"/>
      <c r="D626" s="68"/>
      <c r="E626" s="69"/>
      <c r="F626" s="69"/>
      <c r="G626" s="70" t="str">
        <f aca="false">IF(OR(E626="",AND($C$3="",$E$3="")),"",IF(B626="","Sin fecha",IF(AND(OR($C$3="",B626&gt;=$C$3),OR($E$3="",B626&lt;=$E$3)),"Sí","No")))</f>
        <v/>
      </c>
      <c r="H626" s="58" t="str">
        <f aca="false">IF(B626="","",YEAR(B626))</f>
        <v/>
      </c>
      <c r="I626" s="70" t="str">
        <f aca="false">IF(B626="","",IF(MONTH(B626)=1,"X",""))</f>
        <v/>
      </c>
      <c r="J626" s="70" t="str">
        <f aca="false">IF(B626="","",IF(MONTH(B626)=2,"X",""))</f>
        <v/>
      </c>
      <c r="K626" s="70" t="str">
        <f aca="false">IF(B626="","",IF(MONTH(B626)=3,"X",""))</f>
        <v/>
      </c>
      <c r="L626" s="70" t="str">
        <f aca="false">IF(B626="","",IF(MONTH(B626)=4,"X",""))</f>
        <v/>
      </c>
      <c r="M626" s="70" t="str">
        <f aca="false">IF(B626="","",IF(MONTH(B626)=5,"X",""))</f>
        <v/>
      </c>
      <c r="N626" s="70" t="str">
        <f aca="false">IF(B626="","",IF(MONTH(B626)=6,"X",""))</f>
        <v/>
      </c>
      <c r="O626" s="70" t="str">
        <f aca="false">IF(B626="","",IF(MONTH(B626)=7,"X",""))</f>
        <v/>
      </c>
      <c r="P626" s="70" t="str">
        <f aca="false">IF(B626="","",IF(MONTH(B626)=8,"X",""))</f>
        <v/>
      </c>
      <c r="Q626" s="70" t="str">
        <f aca="false">IF(B626="","",IF(MONTH(B626)=9,"X",""))</f>
        <v/>
      </c>
      <c r="R626" s="70" t="str">
        <f aca="false">IF(B626="","",IF(MONTH(B626)=10,"X",""))</f>
        <v/>
      </c>
      <c r="S626" s="70" t="str">
        <f aca="false">IF(B626="","",IF(MONTH(B626)=11,"X",""))</f>
        <v/>
      </c>
      <c r="T626" s="70" t="str">
        <f aca="false">IF(B626="","",IF(MONTH(B626)=12,"X",""))</f>
        <v/>
      </c>
      <c r="U626" s="58" t="str">
        <f aca="false">IF(E626="","",SUMIF($E$5:$E$1000,E626,$AD$5:$AD$1000))</f>
        <v/>
      </c>
      <c r="V626" s="71" t="str">
        <f aca="false">IF(E626="","",_xlfn.TEXTJOIN(" + ",TRUE(),IF(COUNTIFS($E$5:$E$1000,E626,$C$5:$C$1000,"Auditoría Interna")&gt;0,"Interna",""),IF(COUNTIFS($E$5:$E$1000,E626,$C$5:$C$1000,"Auditoría Externa")&gt;0,"Externa",""),IF(COUNTIFS($E$5:$E$1000,E626,$C$5:$C$1000,"SSF")&gt;0,"SSF",""),IF(COUNTIFS($E$5:$E$1000,E626,$C$5:$C$1000,"Comité de Supervisión")&gt;0,"Comité Sup.",""),IF(COUNTIFS($E$5:$E$1000,E626,$C$5:$C$1000,"Consejo de Administración")&gt;0,"Consejo",""),IF(COUNTIFS($E$5:$E$1000,E626,$C$5:$C$1000,"Otros")&gt;0,"Otros","")))</f>
        <v/>
      </c>
      <c r="W626" s="58" t="str">
        <f aca="false">IF(E626="","",SUMIFS($AD$5:$AD$1000,$E$5:$E$1000,E626,$AA$5:$AA$1000,AA626,$C$5:$C$1000,"&lt;&gt;"&amp;C626))</f>
        <v/>
      </c>
      <c r="X626" s="72"/>
      <c r="Y626" s="68"/>
      <c r="Z626" s="72"/>
      <c r="AA626" s="38" t="str">
        <f aca="false">IF(B626="","",YEAR(B626)*100+MONTH(B626))</f>
        <v/>
      </c>
      <c r="AB626" s="38" t="str">
        <f aca="false">IF(AND(E626&lt;&gt;"",E626=Cruce!$C$5,AD626=1),COUNTIFS($E$5:E626,E626,$AD$5:AD626,1),"")</f>
        <v/>
      </c>
      <c r="AC626" s="38" t="str">
        <f aca="false">IF(E626="","",C626&amp;"|"&amp;X626&amp;"|"&amp;IF(B626="","s/f",TEXT(B626,"yyyymmdd"))&amp;IF(OR(C626="SSF",X626="Visitas Auditoría Interna"),"|"&amp;Y626,""))</f>
        <v/>
      </c>
      <c r="AD626" s="38" t="n">
        <f aca="false">IF(E626="",0,IF(COUNTIFS($E$5:E626,E626,$AC$5:AC626,AC626)=1,1,0))</f>
        <v>0</v>
      </c>
      <c r="AE626" s="38" t="str">
        <f aca="false">IF(OR(E626="",AD626&lt;&gt;1),"",SUBSTITUTE(SUBSTITUTE(C626,"Auditoría ",""),"Consejo de Administración","Consejo")&amp;" – "&amp;IF(B626="","(sin fecha)",DAY(B626)&amp;" de "&amp;CHOOSE(MONTH(B626),"Enero","Febrero","Marzo","Abril","Mayo","Junio","Julio","Agosto","Septiembre","Octubre","Noviembre","Diciembre")&amp;" "&amp;YEAR(B626)))</f>
        <v/>
      </c>
      <c r="AF626" s="38" t="n">
        <f aca="false">IF(E626="",0,IF(COUNTIF($AC$5:AC626,AC626)=1,1,0))</f>
        <v>0</v>
      </c>
    </row>
    <row r="627" customFormat="false" ht="15" hidden="false" customHeight="false" outlineLevel="0" collapsed="false">
      <c r="A627" s="68"/>
      <c r="B627" s="67"/>
      <c r="C627" s="68"/>
      <c r="D627" s="68"/>
      <c r="E627" s="69"/>
      <c r="F627" s="69"/>
      <c r="G627" s="70" t="str">
        <f aca="false">IF(OR(E627="",AND($C$3="",$E$3="")),"",IF(B627="","Sin fecha",IF(AND(OR($C$3="",B627&gt;=$C$3),OR($E$3="",B627&lt;=$E$3)),"Sí","No")))</f>
        <v/>
      </c>
      <c r="H627" s="58" t="str">
        <f aca="false">IF(B627="","",YEAR(B627))</f>
        <v/>
      </c>
      <c r="I627" s="70" t="str">
        <f aca="false">IF(B627="","",IF(MONTH(B627)=1,"X",""))</f>
        <v/>
      </c>
      <c r="J627" s="70" t="str">
        <f aca="false">IF(B627="","",IF(MONTH(B627)=2,"X",""))</f>
        <v/>
      </c>
      <c r="K627" s="70" t="str">
        <f aca="false">IF(B627="","",IF(MONTH(B627)=3,"X",""))</f>
        <v/>
      </c>
      <c r="L627" s="70" t="str">
        <f aca="false">IF(B627="","",IF(MONTH(B627)=4,"X",""))</f>
        <v/>
      </c>
      <c r="M627" s="70" t="str">
        <f aca="false">IF(B627="","",IF(MONTH(B627)=5,"X",""))</f>
        <v/>
      </c>
      <c r="N627" s="70" t="str">
        <f aca="false">IF(B627="","",IF(MONTH(B627)=6,"X",""))</f>
        <v/>
      </c>
      <c r="O627" s="70" t="str">
        <f aca="false">IF(B627="","",IF(MONTH(B627)=7,"X",""))</f>
        <v/>
      </c>
      <c r="P627" s="70" t="str">
        <f aca="false">IF(B627="","",IF(MONTH(B627)=8,"X",""))</f>
        <v/>
      </c>
      <c r="Q627" s="70" t="str">
        <f aca="false">IF(B627="","",IF(MONTH(B627)=9,"X",""))</f>
        <v/>
      </c>
      <c r="R627" s="70" t="str">
        <f aca="false">IF(B627="","",IF(MONTH(B627)=10,"X",""))</f>
        <v/>
      </c>
      <c r="S627" s="70" t="str">
        <f aca="false">IF(B627="","",IF(MONTH(B627)=11,"X",""))</f>
        <v/>
      </c>
      <c r="T627" s="70" t="str">
        <f aca="false">IF(B627="","",IF(MONTH(B627)=12,"X",""))</f>
        <v/>
      </c>
      <c r="U627" s="58" t="str">
        <f aca="false">IF(E627="","",SUMIF($E$5:$E$1000,E627,$AD$5:$AD$1000))</f>
        <v/>
      </c>
      <c r="V627" s="71" t="str">
        <f aca="false">IF(E627="","",_xlfn.TEXTJOIN(" + ",TRUE(),IF(COUNTIFS($E$5:$E$1000,E627,$C$5:$C$1000,"Auditoría Interna")&gt;0,"Interna",""),IF(COUNTIFS($E$5:$E$1000,E627,$C$5:$C$1000,"Auditoría Externa")&gt;0,"Externa",""),IF(COUNTIFS($E$5:$E$1000,E627,$C$5:$C$1000,"SSF")&gt;0,"SSF",""),IF(COUNTIFS($E$5:$E$1000,E627,$C$5:$C$1000,"Comité de Supervisión")&gt;0,"Comité Sup.",""),IF(COUNTIFS($E$5:$E$1000,E627,$C$5:$C$1000,"Consejo de Administración")&gt;0,"Consejo",""),IF(COUNTIFS($E$5:$E$1000,E627,$C$5:$C$1000,"Otros")&gt;0,"Otros","")))</f>
        <v/>
      </c>
      <c r="W627" s="58" t="str">
        <f aca="false">IF(E627="","",SUMIFS($AD$5:$AD$1000,$E$5:$E$1000,E627,$AA$5:$AA$1000,AA627,$C$5:$C$1000,"&lt;&gt;"&amp;C627))</f>
        <v/>
      </c>
      <c r="X627" s="72"/>
      <c r="Y627" s="68"/>
      <c r="Z627" s="72"/>
      <c r="AA627" s="38" t="str">
        <f aca="false">IF(B627="","",YEAR(B627)*100+MONTH(B627))</f>
        <v/>
      </c>
      <c r="AB627" s="38" t="str">
        <f aca="false">IF(AND(E627&lt;&gt;"",E627=Cruce!$C$5,AD627=1),COUNTIFS($E$5:E627,E627,$AD$5:AD627,1),"")</f>
        <v/>
      </c>
      <c r="AC627" s="38" t="str">
        <f aca="false">IF(E627="","",C627&amp;"|"&amp;X627&amp;"|"&amp;IF(B627="","s/f",TEXT(B627,"yyyymmdd"))&amp;IF(OR(C627="SSF",X627="Visitas Auditoría Interna"),"|"&amp;Y627,""))</f>
        <v/>
      </c>
      <c r="AD627" s="38" t="n">
        <f aca="false">IF(E627="",0,IF(COUNTIFS($E$5:E627,E627,$AC$5:AC627,AC627)=1,1,0))</f>
        <v>0</v>
      </c>
      <c r="AE627" s="38" t="str">
        <f aca="false">IF(OR(E627="",AD627&lt;&gt;1),"",SUBSTITUTE(SUBSTITUTE(C627,"Auditoría ",""),"Consejo de Administración","Consejo")&amp;" – "&amp;IF(B627="","(sin fecha)",DAY(B627)&amp;" de "&amp;CHOOSE(MONTH(B627),"Enero","Febrero","Marzo","Abril","Mayo","Junio","Julio","Agosto","Septiembre","Octubre","Noviembre","Diciembre")&amp;" "&amp;YEAR(B627)))</f>
        <v/>
      </c>
      <c r="AF627" s="38" t="n">
        <f aca="false">IF(E627="",0,IF(COUNTIF($AC$5:AC627,AC627)=1,1,0))</f>
        <v>0</v>
      </c>
    </row>
    <row r="628" customFormat="false" ht="15" hidden="false" customHeight="false" outlineLevel="0" collapsed="false">
      <c r="A628" s="68"/>
      <c r="B628" s="67"/>
      <c r="C628" s="68"/>
      <c r="D628" s="68"/>
      <c r="E628" s="69"/>
      <c r="F628" s="69"/>
      <c r="G628" s="70" t="str">
        <f aca="false">IF(OR(E628="",AND($C$3="",$E$3="")),"",IF(B628="","Sin fecha",IF(AND(OR($C$3="",B628&gt;=$C$3),OR($E$3="",B628&lt;=$E$3)),"Sí","No")))</f>
        <v/>
      </c>
      <c r="H628" s="58" t="str">
        <f aca="false">IF(B628="","",YEAR(B628))</f>
        <v/>
      </c>
      <c r="I628" s="70" t="str">
        <f aca="false">IF(B628="","",IF(MONTH(B628)=1,"X",""))</f>
        <v/>
      </c>
      <c r="J628" s="70" t="str">
        <f aca="false">IF(B628="","",IF(MONTH(B628)=2,"X",""))</f>
        <v/>
      </c>
      <c r="K628" s="70" t="str">
        <f aca="false">IF(B628="","",IF(MONTH(B628)=3,"X",""))</f>
        <v/>
      </c>
      <c r="L628" s="70" t="str">
        <f aca="false">IF(B628="","",IF(MONTH(B628)=4,"X",""))</f>
        <v/>
      </c>
      <c r="M628" s="70" t="str">
        <f aca="false">IF(B628="","",IF(MONTH(B628)=5,"X",""))</f>
        <v/>
      </c>
      <c r="N628" s="70" t="str">
        <f aca="false">IF(B628="","",IF(MONTH(B628)=6,"X",""))</f>
        <v/>
      </c>
      <c r="O628" s="70" t="str">
        <f aca="false">IF(B628="","",IF(MONTH(B628)=7,"X",""))</f>
        <v/>
      </c>
      <c r="P628" s="70" t="str">
        <f aca="false">IF(B628="","",IF(MONTH(B628)=8,"X",""))</f>
        <v/>
      </c>
      <c r="Q628" s="70" t="str">
        <f aca="false">IF(B628="","",IF(MONTH(B628)=9,"X",""))</f>
        <v/>
      </c>
      <c r="R628" s="70" t="str">
        <f aca="false">IF(B628="","",IF(MONTH(B628)=10,"X",""))</f>
        <v/>
      </c>
      <c r="S628" s="70" t="str">
        <f aca="false">IF(B628="","",IF(MONTH(B628)=11,"X",""))</f>
        <v/>
      </c>
      <c r="T628" s="70" t="str">
        <f aca="false">IF(B628="","",IF(MONTH(B628)=12,"X",""))</f>
        <v/>
      </c>
      <c r="U628" s="58" t="str">
        <f aca="false">IF(E628="","",SUMIF($E$5:$E$1000,E628,$AD$5:$AD$1000))</f>
        <v/>
      </c>
      <c r="V628" s="71" t="str">
        <f aca="false">IF(E628="","",_xlfn.TEXTJOIN(" + ",TRUE(),IF(COUNTIFS($E$5:$E$1000,E628,$C$5:$C$1000,"Auditoría Interna")&gt;0,"Interna",""),IF(COUNTIFS($E$5:$E$1000,E628,$C$5:$C$1000,"Auditoría Externa")&gt;0,"Externa",""),IF(COUNTIFS($E$5:$E$1000,E628,$C$5:$C$1000,"SSF")&gt;0,"SSF",""),IF(COUNTIFS($E$5:$E$1000,E628,$C$5:$C$1000,"Comité de Supervisión")&gt;0,"Comité Sup.",""),IF(COUNTIFS($E$5:$E$1000,E628,$C$5:$C$1000,"Consejo de Administración")&gt;0,"Consejo",""),IF(COUNTIFS($E$5:$E$1000,E628,$C$5:$C$1000,"Otros")&gt;0,"Otros","")))</f>
        <v/>
      </c>
      <c r="W628" s="58" t="str">
        <f aca="false">IF(E628="","",SUMIFS($AD$5:$AD$1000,$E$5:$E$1000,E628,$AA$5:$AA$1000,AA628,$C$5:$C$1000,"&lt;&gt;"&amp;C628))</f>
        <v/>
      </c>
      <c r="X628" s="72"/>
      <c r="Y628" s="68"/>
      <c r="Z628" s="72"/>
      <c r="AA628" s="38" t="str">
        <f aca="false">IF(B628="","",YEAR(B628)*100+MONTH(B628))</f>
        <v/>
      </c>
      <c r="AB628" s="38" t="str">
        <f aca="false">IF(AND(E628&lt;&gt;"",E628=Cruce!$C$5,AD628=1),COUNTIFS($E$5:E628,E628,$AD$5:AD628,1),"")</f>
        <v/>
      </c>
      <c r="AC628" s="38" t="str">
        <f aca="false">IF(E628="","",C628&amp;"|"&amp;X628&amp;"|"&amp;IF(B628="","s/f",TEXT(B628,"yyyymmdd"))&amp;IF(OR(C628="SSF",X628="Visitas Auditoría Interna"),"|"&amp;Y628,""))</f>
        <v/>
      </c>
      <c r="AD628" s="38" t="n">
        <f aca="false">IF(E628="",0,IF(COUNTIFS($E$5:E628,E628,$AC$5:AC628,AC628)=1,1,0))</f>
        <v>0</v>
      </c>
      <c r="AE628" s="38" t="str">
        <f aca="false">IF(OR(E628="",AD628&lt;&gt;1),"",SUBSTITUTE(SUBSTITUTE(C628,"Auditoría ",""),"Consejo de Administración","Consejo")&amp;" – "&amp;IF(B628="","(sin fecha)",DAY(B628)&amp;" de "&amp;CHOOSE(MONTH(B628),"Enero","Febrero","Marzo","Abril","Mayo","Junio","Julio","Agosto","Septiembre","Octubre","Noviembre","Diciembre")&amp;" "&amp;YEAR(B628)))</f>
        <v/>
      </c>
      <c r="AF628" s="38" t="n">
        <f aca="false">IF(E628="",0,IF(COUNTIF($AC$5:AC628,AC628)=1,1,0))</f>
        <v>0</v>
      </c>
    </row>
    <row r="629" customFormat="false" ht="15" hidden="false" customHeight="false" outlineLevel="0" collapsed="false">
      <c r="A629" s="68"/>
      <c r="B629" s="67"/>
      <c r="C629" s="68"/>
      <c r="D629" s="68"/>
      <c r="E629" s="69"/>
      <c r="F629" s="69"/>
      <c r="G629" s="70" t="str">
        <f aca="false">IF(OR(E629="",AND($C$3="",$E$3="")),"",IF(B629="","Sin fecha",IF(AND(OR($C$3="",B629&gt;=$C$3),OR($E$3="",B629&lt;=$E$3)),"Sí","No")))</f>
        <v/>
      </c>
      <c r="H629" s="58" t="str">
        <f aca="false">IF(B629="","",YEAR(B629))</f>
        <v/>
      </c>
      <c r="I629" s="70" t="str">
        <f aca="false">IF(B629="","",IF(MONTH(B629)=1,"X",""))</f>
        <v/>
      </c>
      <c r="J629" s="70" t="str">
        <f aca="false">IF(B629="","",IF(MONTH(B629)=2,"X",""))</f>
        <v/>
      </c>
      <c r="K629" s="70" t="str">
        <f aca="false">IF(B629="","",IF(MONTH(B629)=3,"X",""))</f>
        <v/>
      </c>
      <c r="L629" s="70" t="str">
        <f aca="false">IF(B629="","",IF(MONTH(B629)=4,"X",""))</f>
        <v/>
      </c>
      <c r="M629" s="70" t="str">
        <f aca="false">IF(B629="","",IF(MONTH(B629)=5,"X",""))</f>
        <v/>
      </c>
      <c r="N629" s="70" t="str">
        <f aca="false">IF(B629="","",IF(MONTH(B629)=6,"X",""))</f>
        <v/>
      </c>
      <c r="O629" s="70" t="str">
        <f aca="false">IF(B629="","",IF(MONTH(B629)=7,"X",""))</f>
        <v/>
      </c>
      <c r="P629" s="70" t="str">
        <f aca="false">IF(B629="","",IF(MONTH(B629)=8,"X",""))</f>
        <v/>
      </c>
      <c r="Q629" s="70" t="str">
        <f aca="false">IF(B629="","",IF(MONTH(B629)=9,"X",""))</f>
        <v/>
      </c>
      <c r="R629" s="70" t="str">
        <f aca="false">IF(B629="","",IF(MONTH(B629)=10,"X",""))</f>
        <v/>
      </c>
      <c r="S629" s="70" t="str">
        <f aca="false">IF(B629="","",IF(MONTH(B629)=11,"X",""))</f>
        <v/>
      </c>
      <c r="T629" s="70" t="str">
        <f aca="false">IF(B629="","",IF(MONTH(B629)=12,"X",""))</f>
        <v/>
      </c>
      <c r="U629" s="58" t="str">
        <f aca="false">IF(E629="","",SUMIF($E$5:$E$1000,E629,$AD$5:$AD$1000))</f>
        <v/>
      </c>
      <c r="V629" s="71" t="str">
        <f aca="false">IF(E629="","",_xlfn.TEXTJOIN(" + ",TRUE(),IF(COUNTIFS($E$5:$E$1000,E629,$C$5:$C$1000,"Auditoría Interna")&gt;0,"Interna",""),IF(COUNTIFS($E$5:$E$1000,E629,$C$5:$C$1000,"Auditoría Externa")&gt;0,"Externa",""),IF(COUNTIFS($E$5:$E$1000,E629,$C$5:$C$1000,"SSF")&gt;0,"SSF",""),IF(COUNTIFS($E$5:$E$1000,E629,$C$5:$C$1000,"Comité de Supervisión")&gt;0,"Comité Sup.",""),IF(COUNTIFS($E$5:$E$1000,E629,$C$5:$C$1000,"Consejo de Administración")&gt;0,"Consejo",""),IF(COUNTIFS($E$5:$E$1000,E629,$C$5:$C$1000,"Otros")&gt;0,"Otros","")))</f>
        <v/>
      </c>
      <c r="W629" s="58" t="str">
        <f aca="false">IF(E629="","",SUMIFS($AD$5:$AD$1000,$E$5:$E$1000,E629,$AA$5:$AA$1000,AA629,$C$5:$C$1000,"&lt;&gt;"&amp;C629))</f>
        <v/>
      </c>
      <c r="X629" s="72"/>
      <c r="Y629" s="68"/>
      <c r="Z629" s="72"/>
      <c r="AA629" s="38" t="str">
        <f aca="false">IF(B629="","",YEAR(B629)*100+MONTH(B629))</f>
        <v/>
      </c>
      <c r="AB629" s="38" t="str">
        <f aca="false">IF(AND(E629&lt;&gt;"",E629=Cruce!$C$5,AD629=1),COUNTIFS($E$5:E629,E629,$AD$5:AD629,1),"")</f>
        <v/>
      </c>
      <c r="AC629" s="38" t="str">
        <f aca="false">IF(E629="","",C629&amp;"|"&amp;X629&amp;"|"&amp;IF(B629="","s/f",TEXT(B629,"yyyymmdd"))&amp;IF(OR(C629="SSF",X629="Visitas Auditoría Interna"),"|"&amp;Y629,""))</f>
        <v/>
      </c>
      <c r="AD629" s="38" t="n">
        <f aca="false">IF(E629="",0,IF(COUNTIFS($E$5:E629,E629,$AC$5:AC629,AC629)=1,1,0))</f>
        <v>0</v>
      </c>
      <c r="AE629" s="38" t="str">
        <f aca="false">IF(OR(E629="",AD629&lt;&gt;1),"",SUBSTITUTE(SUBSTITUTE(C629,"Auditoría ",""),"Consejo de Administración","Consejo")&amp;" – "&amp;IF(B629="","(sin fecha)",DAY(B629)&amp;" de "&amp;CHOOSE(MONTH(B629),"Enero","Febrero","Marzo","Abril","Mayo","Junio","Julio","Agosto","Septiembre","Octubre","Noviembre","Diciembre")&amp;" "&amp;YEAR(B629)))</f>
        <v/>
      </c>
      <c r="AF629" s="38" t="n">
        <f aca="false">IF(E629="",0,IF(COUNTIF($AC$5:AC629,AC629)=1,1,0))</f>
        <v>0</v>
      </c>
    </row>
    <row r="630" customFormat="false" ht="15" hidden="false" customHeight="false" outlineLevel="0" collapsed="false">
      <c r="A630" s="68"/>
      <c r="B630" s="67"/>
      <c r="C630" s="68"/>
      <c r="D630" s="68"/>
      <c r="E630" s="69"/>
      <c r="F630" s="69"/>
      <c r="G630" s="70" t="str">
        <f aca="false">IF(OR(E630="",AND($C$3="",$E$3="")),"",IF(B630="","Sin fecha",IF(AND(OR($C$3="",B630&gt;=$C$3),OR($E$3="",B630&lt;=$E$3)),"Sí","No")))</f>
        <v/>
      </c>
      <c r="H630" s="58" t="str">
        <f aca="false">IF(B630="","",YEAR(B630))</f>
        <v/>
      </c>
      <c r="I630" s="70" t="str">
        <f aca="false">IF(B630="","",IF(MONTH(B630)=1,"X",""))</f>
        <v/>
      </c>
      <c r="J630" s="70" t="str">
        <f aca="false">IF(B630="","",IF(MONTH(B630)=2,"X",""))</f>
        <v/>
      </c>
      <c r="K630" s="70" t="str">
        <f aca="false">IF(B630="","",IF(MONTH(B630)=3,"X",""))</f>
        <v/>
      </c>
      <c r="L630" s="70" t="str">
        <f aca="false">IF(B630="","",IF(MONTH(B630)=4,"X",""))</f>
        <v/>
      </c>
      <c r="M630" s="70" t="str">
        <f aca="false">IF(B630="","",IF(MONTH(B630)=5,"X",""))</f>
        <v/>
      </c>
      <c r="N630" s="70" t="str">
        <f aca="false">IF(B630="","",IF(MONTH(B630)=6,"X",""))</f>
        <v/>
      </c>
      <c r="O630" s="70" t="str">
        <f aca="false">IF(B630="","",IF(MONTH(B630)=7,"X",""))</f>
        <v/>
      </c>
      <c r="P630" s="70" t="str">
        <f aca="false">IF(B630="","",IF(MONTH(B630)=8,"X",""))</f>
        <v/>
      </c>
      <c r="Q630" s="70" t="str">
        <f aca="false">IF(B630="","",IF(MONTH(B630)=9,"X",""))</f>
        <v/>
      </c>
      <c r="R630" s="70" t="str">
        <f aca="false">IF(B630="","",IF(MONTH(B630)=10,"X",""))</f>
        <v/>
      </c>
      <c r="S630" s="70" t="str">
        <f aca="false">IF(B630="","",IF(MONTH(B630)=11,"X",""))</f>
        <v/>
      </c>
      <c r="T630" s="70" t="str">
        <f aca="false">IF(B630="","",IF(MONTH(B630)=12,"X",""))</f>
        <v/>
      </c>
      <c r="U630" s="58" t="str">
        <f aca="false">IF(E630="","",SUMIF($E$5:$E$1000,E630,$AD$5:$AD$1000))</f>
        <v/>
      </c>
      <c r="V630" s="71" t="str">
        <f aca="false">IF(E630="","",_xlfn.TEXTJOIN(" + ",TRUE(),IF(COUNTIFS($E$5:$E$1000,E630,$C$5:$C$1000,"Auditoría Interna")&gt;0,"Interna",""),IF(COUNTIFS($E$5:$E$1000,E630,$C$5:$C$1000,"Auditoría Externa")&gt;0,"Externa",""),IF(COUNTIFS($E$5:$E$1000,E630,$C$5:$C$1000,"SSF")&gt;0,"SSF",""),IF(COUNTIFS($E$5:$E$1000,E630,$C$5:$C$1000,"Comité de Supervisión")&gt;0,"Comité Sup.",""),IF(COUNTIFS($E$5:$E$1000,E630,$C$5:$C$1000,"Consejo de Administración")&gt;0,"Consejo",""),IF(COUNTIFS($E$5:$E$1000,E630,$C$5:$C$1000,"Otros")&gt;0,"Otros","")))</f>
        <v/>
      </c>
      <c r="W630" s="58" t="str">
        <f aca="false">IF(E630="","",SUMIFS($AD$5:$AD$1000,$E$5:$E$1000,E630,$AA$5:$AA$1000,AA630,$C$5:$C$1000,"&lt;&gt;"&amp;C630))</f>
        <v/>
      </c>
      <c r="X630" s="72"/>
      <c r="Y630" s="68"/>
      <c r="Z630" s="72"/>
      <c r="AA630" s="38" t="str">
        <f aca="false">IF(B630="","",YEAR(B630)*100+MONTH(B630))</f>
        <v/>
      </c>
      <c r="AB630" s="38" t="str">
        <f aca="false">IF(AND(E630&lt;&gt;"",E630=Cruce!$C$5,AD630=1),COUNTIFS($E$5:E630,E630,$AD$5:AD630,1),"")</f>
        <v/>
      </c>
      <c r="AC630" s="38" t="str">
        <f aca="false">IF(E630="","",C630&amp;"|"&amp;X630&amp;"|"&amp;IF(B630="","s/f",TEXT(B630,"yyyymmdd"))&amp;IF(OR(C630="SSF",X630="Visitas Auditoría Interna"),"|"&amp;Y630,""))</f>
        <v/>
      </c>
      <c r="AD630" s="38" t="n">
        <f aca="false">IF(E630="",0,IF(COUNTIFS($E$5:E630,E630,$AC$5:AC630,AC630)=1,1,0))</f>
        <v>0</v>
      </c>
      <c r="AE630" s="38" t="str">
        <f aca="false">IF(OR(E630="",AD630&lt;&gt;1),"",SUBSTITUTE(SUBSTITUTE(C630,"Auditoría ",""),"Consejo de Administración","Consejo")&amp;" – "&amp;IF(B630="","(sin fecha)",DAY(B630)&amp;" de "&amp;CHOOSE(MONTH(B630),"Enero","Febrero","Marzo","Abril","Mayo","Junio","Julio","Agosto","Septiembre","Octubre","Noviembre","Diciembre")&amp;" "&amp;YEAR(B630)))</f>
        <v/>
      </c>
      <c r="AF630" s="38" t="n">
        <f aca="false">IF(E630="",0,IF(COUNTIF($AC$5:AC630,AC630)=1,1,0))</f>
        <v>0</v>
      </c>
    </row>
    <row r="631" customFormat="false" ht="15" hidden="false" customHeight="false" outlineLevel="0" collapsed="false">
      <c r="A631" s="68"/>
      <c r="B631" s="67"/>
      <c r="C631" s="68"/>
      <c r="D631" s="68"/>
      <c r="E631" s="69"/>
      <c r="F631" s="69"/>
      <c r="G631" s="70" t="str">
        <f aca="false">IF(OR(E631="",AND($C$3="",$E$3="")),"",IF(B631="","Sin fecha",IF(AND(OR($C$3="",B631&gt;=$C$3),OR($E$3="",B631&lt;=$E$3)),"Sí","No")))</f>
        <v/>
      </c>
      <c r="H631" s="58" t="str">
        <f aca="false">IF(B631="","",YEAR(B631))</f>
        <v/>
      </c>
      <c r="I631" s="70" t="str">
        <f aca="false">IF(B631="","",IF(MONTH(B631)=1,"X",""))</f>
        <v/>
      </c>
      <c r="J631" s="70" t="str">
        <f aca="false">IF(B631="","",IF(MONTH(B631)=2,"X",""))</f>
        <v/>
      </c>
      <c r="K631" s="70" t="str">
        <f aca="false">IF(B631="","",IF(MONTH(B631)=3,"X",""))</f>
        <v/>
      </c>
      <c r="L631" s="70" t="str">
        <f aca="false">IF(B631="","",IF(MONTH(B631)=4,"X",""))</f>
        <v/>
      </c>
      <c r="M631" s="70" t="str">
        <f aca="false">IF(B631="","",IF(MONTH(B631)=5,"X",""))</f>
        <v/>
      </c>
      <c r="N631" s="70" t="str">
        <f aca="false">IF(B631="","",IF(MONTH(B631)=6,"X",""))</f>
        <v/>
      </c>
      <c r="O631" s="70" t="str">
        <f aca="false">IF(B631="","",IF(MONTH(B631)=7,"X",""))</f>
        <v/>
      </c>
      <c r="P631" s="70" t="str">
        <f aca="false">IF(B631="","",IF(MONTH(B631)=8,"X",""))</f>
        <v/>
      </c>
      <c r="Q631" s="70" t="str">
        <f aca="false">IF(B631="","",IF(MONTH(B631)=9,"X",""))</f>
        <v/>
      </c>
      <c r="R631" s="70" t="str">
        <f aca="false">IF(B631="","",IF(MONTH(B631)=10,"X",""))</f>
        <v/>
      </c>
      <c r="S631" s="70" t="str">
        <f aca="false">IF(B631="","",IF(MONTH(B631)=11,"X",""))</f>
        <v/>
      </c>
      <c r="T631" s="70" t="str">
        <f aca="false">IF(B631="","",IF(MONTH(B631)=12,"X",""))</f>
        <v/>
      </c>
      <c r="U631" s="58" t="str">
        <f aca="false">IF(E631="","",SUMIF($E$5:$E$1000,E631,$AD$5:$AD$1000))</f>
        <v/>
      </c>
      <c r="V631" s="71" t="str">
        <f aca="false">IF(E631="","",_xlfn.TEXTJOIN(" + ",TRUE(),IF(COUNTIFS($E$5:$E$1000,E631,$C$5:$C$1000,"Auditoría Interna")&gt;0,"Interna",""),IF(COUNTIFS($E$5:$E$1000,E631,$C$5:$C$1000,"Auditoría Externa")&gt;0,"Externa",""),IF(COUNTIFS($E$5:$E$1000,E631,$C$5:$C$1000,"SSF")&gt;0,"SSF",""),IF(COUNTIFS($E$5:$E$1000,E631,$C$5:$C$1000,"Comité de Supervisión")&gt;0,"Comité Sup.",""),IF(COUNTIFS($E$5:$E$1000,E631,$C$5:$C$1000,"Consejo de Administración")&gt;0,"Consejo",""),IF(COUNTIFS($E$5:$E$1000,E631,$C$5:$C$1000,"Otros")&gt;0,"Otros","")))</f>
        <v/>
      </c>
      <c r="W631" s="58" t="str">
        <f aca="false">IF(E631="","",SUMIFS($AD$5:$AD$1000,$E$5:$E$1000,E631,$AA$5:$AA$1000,AA631,$C$5:$C$1000,"&lt;&gt;"&amp;C631))</f>
        <v/>
      </c>
      <c r="X631" s="72"/>
      <c r="Y631" s="68"/>
      <c r="Z631" s="72"/>
      <c r="AA631" s="38" t="str">
        <f aca="false">IF(B631="","",YEAR(B631)*100+MONTH(B631))</f>
        <v/>
      </c>
      <c r="AB631" s="38" t="str">
        <f aca="false">IF(AND(E631&lt;&gt;"",E631=Cruce!$C$5,AD631=1),COUNTIFS($E$5:E631,E631,$AD$5:AD631,1),"")</f>
        <v/>
      </c>
      <c r="AC631" s="38" t="str">
        <f aca="false">IF(E631="","",C631&amp;"|"&amp;X631&amp;"|"&amp;IF(B631="","s/f",TEXT(B631,"yyyymmdd"))&amp;IF(OR(C631="SSF",X631="Visitas Auditoría Interna"),"|"&amp;Y631,""))</f>
        <v/>
      </c>
      <c r="AD631" s="38" t="n">
        <f aca="false">IF(E631="",0,IF(COUNTIFS($E$5:E631,E631,$AC$5:AC631,AC631)=1,1,0))</f>
        <v>0</v>
      </c>
      <c r="AE631" s="38" t="str">
        <f aca="false">IF(OR(E631="",AD631&lt;&gt;1),"",SUBSTITUTE(SUBSTITUTE(C631,"Auditoría ",""),"Consejo de Administración","Consejo")&amp;" – "&amp;IF(B631="","(sin fecha)",DAY(B631)&amp;" de "&amp;CHOOSE(MONTH(B631),"Enero","Febrero","Marzo","Abril","Mayo","Junio","Julio","Agosto","Septiembre","Octubre","Noviembre","Diciembre")&amp;" "&amp;YEAR(B631)))</f>
        <v/>
      </c>
      <c r="AF631" s="38" t="n">
        <f aca="false">IF(E631="",0,IF(COUNTIF($AC$5:AC631,AC631)=1,1,0))</f>
        <v>0</v>
      </c>
    </row>
    <row r="632" customFormat="false" ht="15" hidden="false" customHeight="false" outlineLevel="0" collapsed="false">
      <c r="A632" s="68"/>
      <c r="B632" s="67"/>
      <c r="C632" s="68"/>
      <c r="D632" s="68"/>
      <c r="E632" s="69"/>
      <c r="F632" s="69"/>
      <c r="G632" s="70" t="str">
        <f aca="false">IF(OR(E632="",AND($C$3="",$E$3="")),"",IF(B632="","Sin fecha",IF(AND(OR($C$3="",B632&gt;=$C$3),OR($E$3="",B632&lt;=$E$3)),"Sí","No")))</f>
        <v/>
      </c>
      <c r="H632" s="58" t="str">
        <f aca="false">IF(B632="","",YEAR(B632))</f>
        <v/>
      </c>
      <c r="I632" s="70" t="str">
        <f aca="false">IF(B632="","",IF(MONTH(B632)=1,"X",""))</f>
        <v/>
      </c>
      <c r="J632" s="70" t="str">
        <f aca="false">IF(B632="","",IF(MONTH(B632)=2,"X",""))</f>
        <v/>
      </c>
      <c r="K632" s="70" t="str">
        <f aca="false">IF(B632="","",IF(MONTH(B632)=3,"X",""))</f>
        <v/>
      </c>
      <c r="L632" s="70" t="str">
        <f aca="false">IF(B632="","",IF(MONTH(B632)=4,"X",""))</f>
        <v/>
      </c>
      <c r="M632" s="70" t="str">
        <f aca="false">IF(B632="","",IF(MONTH(B632)=5,"X",""))</f>
        <v/>
      </c>
      <c r="N632" s="70" t="str">
        <f aca="false">IF(B632="","",IF(MONTH(B632)=6,"X",""))</f>
        <v/>
      </c>
      <c r="O632" s="70" t="str">
        <f aca="false">IF(B632="","",IF(MONTH(B632)=7,"X",""))</f>
        <v/>
      </c>
      <c r="P632" s="70" t="str">
        <f aca="false">IF(B632="","",IF(MONTH(B632)=8,"X",""))</f>
        <v/>
      </c>
      <c r="Q632" s="70" t="str">
        <f aca="false">IF(B632="","",IF(MONTH(B632)=9,"X",""))</f>
        <v/>
      </c>
      <c r="R632" s="70" t="str">
        <f aca="false">IF(B632="","",IF(MONTH(B632)=10,"X",""))</f>
        <v/>
      </c>
      <c r="S632" s="70" t="str">
        <f aca="false">IF(B632="","",IF(MONTH(B632)=11,"X",""))</f>
        <v/>
      </c>
      <c r="T632" s="70" t="str">
        <f aca="false">IF(B632="","",IF(MONTH(B632)=12,"X",""))</f>
        <v/>
      </c>
      <c r="U632" s="58" t="str">
        <f aca="false">IF(E632="","",SUMIF($E$5:$E$1000,E632,$AD$5:$AD$1000))</f>
        <v/>
      </c>
      <c r="V632" s="71" t="str">
        <f aca="false">IF(E632="","",_xlfn.TEXTJOIN(" + ",TRUE(),IF(COUNTIFS($E$5:$E$1000,E632,$C$5:$C$1000,"Auditoría Interna")&gt;0,"Interna",""),IF(COUNTIFS($E$5:$E$1000,E632,$C$5:$C$1000,"Auditoría Externa")&gt;0,"Externa",""),IF(COUNTIFS($E$5:$E$1000,E632,$C$5:$C$1000,"SSF")&gt;0,"SSF",""),IF(COUNTIFS($E$5:$E$1000,E632,$C$5:$C$1000,"Comité de Supervisión")&gt;0,"Comité Sup.",""),IF(COUNTIFS($E$5:$E$1000,E632,$C$5:$C$1000,"Consejo de Administración")&gt;0,"Consejo",""),IF(COUNTIFS($E$5:$E$1000,E632,$C$5:$C$1000,"Otros")&gt;0,"Otros","")))</f>
        <v/>
      </c>
      <c r="W632" s="58" t="str">
        <f aca="false">IF(E632="","",SUMIFS($AD$5:$AD$1000,$E$5:$E$1000,E632,$AA$5:$AA$1000,AA632,$C$5:$C$1000,"&lt;&gt;"&amp;C632))</f>
        <v/>
      </c>
      <c r="X632" s="72"/>
      <c r="Y632" s="68"/>
      <c r="Z632" s="72"/>
      <c r="AA632" s="38" t="str">
        <f aca="false">IF(B632="","",YEAR(B632)*100+MONTH(B632))</f>
        <v/>
      </c>
      <c r="AB632" s="38" t="str">
        <f aca="false">IF(AND(E632&lt;&gt;"",E632=Cruce!$C$5,AD632=1),COUNTIFS($E$5:E632,E632,$AD$5:AD632,1),"")</f>
        <v/>
      </c>
      <c r="AC632" s="38" t="str">
        <f aca="false">IF(E632="","",C632&amp;"|"&amp;X632&amp;"|"&amp;IF(B632="","s/f",TEXT(B632,"yyyymmdd"))&amp;IF(OR(C632="SSF",X632="Visitas Auditoría Interna"),"|"&amp;Y632,""))</f>
        <v/>
      </c>
      <c r="AD632" s="38" t="n">
        <f aca="false">IF(E632="",0,IF(COUNTIFS($E$5:E632,E632,$AC$5:AC632,AC632)=1,1,0))</f>
        <v>0</v>
      </c>
      <c r="AE632" s="38" t="str">
        <f aca="false">IF(OR(E632="",AD632&lt;&gt;1),"",SUBSTITUTE(SUBSTITUTE(C632,"Auditoría ",""),"Consejo de Administración","Consejo")&amp;" – "&amp;IF(B632="","(sin fecha)",DAY(B632)&amp;" de "&amp;CHOOSE(MONTH(B632),"Enero","Febrero","Marzo","Abril","Mayo","Junio","Julio","Agosto","Septiembre","Octubre","Noviembre","Diciembre")&amp;" "&amp;YEAR(B632)))</f>
        <v/>
      </c>
      <c r="AF632" s="38" t="n">
        <f aca="false">IF(E632="",0,IF(COUNTIF($AC$5:AC632,AC632)=1,1,0))</f>
        <v>0</v>
      </c>
    </row>
    <row r="633" customFormat="false" ht="15" hidden="false" customHeight="false" outlineLevel="0" collapsed="false">
      <c r="A633" s="68"/>
      <c r="B633" s="67"/>
      <c r="C633" s="68"/>
      <c r="D633" s="68"/>
      <c r="E633" s="69"/>
      <c r="F633" s="69"/>
      <c r="G633" s="70" t="str">
        <f aca="false">IF(OR(E633="",AND($C$3="",$E$3="")),"",IF(B633="","Sin fecha",IF(AND(OR($C$3="",B633&gt;=$C$3),OR($E$3="",B633&lt;=$E$3)),"Sí","No")))</f>
        <v/>
      </c>
      <c r="H633" s="58" t="str">
        <f aca="false">IF(B633="","",YEAR(B633))</f>
        <v/>
      </c>
      <c r="I633" s="70" t="str">
        <f aca="false">IF(B633="","",IF(MONTH(B633)=1,"X",""))</f>
        <v/>
      </c>
      <c r="J633" s="70" t="str">
        <f aca="false">IF(B633="","",IF(MONTH(B633)=2,"X",""))</f>
        <v/>
      </c>
      <c r="K633" s="70" t="str">
        <f aca="false">IF(B633="","",IF(MONTH(B633)=3,"X",""))</f>
        <v/>
      </c>
      <c r="L633" s="70" t="str">
        <f aca="false">IF(B633="","",IF(MONTH(B633)=4,"X",""))</f>
        <v/>
      </c>
      <c r="M633" s="70" t="str">
        <f aca="false">IF(B633="","",IF(MONTH(B633)=5,"X",""))</f>
        <v/>
      </c>
      <c r="N633" s="70" t="str">
        <f aca="false">IF(B633="","",IF(MONTH(B633)=6,"X",""))</f>
        <v/>
      </c>
      <c r="O633" s="70" t="str">
        <f aca="false">IF(B633="","",IF(MONTH(B633)=7,"X",""))</f>
        <v/>
      </c>
      <c r="P633" s="70" t="str">
        <f aca="false">IF(B633="","",IF(MONTH(B633)=8,"X",""))</f>
        <v/>
      </c>
      <c r="Q633" s="70" t="str">
        <f aca="false">IF(B633="","",IF(MONTH(B633)=9,"X",""))</f>
        <v/>
      </c>
      <c r="R633" s="70" t="str">
        <f aca="false">IF(B633="","",IF(MONTH(B633)=10,"X",""))</f>
        <v/>
      </c>
      <c r="S633" s="70" t="str">
        <f aca="false">IF(B633="","",IF(MONTH(B633)=11,"X",""))</f>
        <v/>
      </c>
      <c r="T633" s="70" t="str">
        <f aca="false">IF(B633="","",IF(MONTH(B633)=12,"X",""))</f>
        <v/>
      </c>
      <c r="U633" s="58" t="str">
        <f aca="false">IF(E633="","",SUMIF($E$5:$E$1000,E633,$AD$5:$AD$1000))</f>
        <v/>
      </c>
      <c r="V633" s="71" t="str">
        <f aca="false">IF(E633="","",_xlfn.TEXTJOIN(" + ",TRUE(),IF(COUNTIFS($E$5:$E$1000,E633,$C$5:$C$1000,"Auditoría Interna")&gt;0,"Interna",""),IF(COUNTIFS($E$5:$E$1000,E633,$C$5:$C$1000,"Auditoría Externa")&gt;0,"Externa",""),IF(COUNTIFS($E$5:$E$1000,E633,$C$5:$C$1000,"SSF")&gt;0,"SSF",""),IF(COUNTIFS($E$5:$E$1000,E633,$C$5:$C$1000,"Comité de Supervisión")&gt;0,"Comité Sup.",""),IF(COUNTIFS($E$5:$E$1000,E633,$C$5:$C$1000,"Consejo de Administración")&gt;0,"Consejo",""),IF(COUNTIFS($E$5:$E$1000,E633,$C$5:$C$1000,"Otros")&gt;0,"Otros","")))</f>
        <v/>
      </c>
      <c r="W633" s="58" t="str">
        <f aca="false">IF(E633="","",SUMIFS($AD$5:$AD$1000,$E$5:$E$1000,E633,$AA$5:$AA$1000,AA633,$C$5:$C$1000,"&lt;&gt;"&amp;C633))</f>
        <v/>
      </c>
      <c r="X633" s="72"/>
      <c r="Y633" s="68"/>
      <c r="Z633" s="72"/>
      <c r="AA633" s="38" t="str">
        <f aca="false">IF(B633="","",YEAR(B633)*100+MONTH(B633))</f>
        <v/>
      </c>
      <c r="AB633" s="38" t="str">
        <f aca="false">IF(AND(E633&lt;&gt;"",E633=Cruce!$C$5,AD633=1),COUNTIFS($E$5:E633,E633,$AD$5:AD633,1),"")</f>
        <v/>
      </c>
      <c r="AC633" s="38" t="str">
        <f aca="false">IF(E633="","",C633&amp;"|"&amp;X633&amp;"|"&amp;IF(B633="","s/f",TEXT(B633,"yyyymmdd"))&amp;IF(OR(C633="SSF",X633="Visitas Auditoría Interna"),"|"&amp;Y633,""))</f>
        <v/>
      </c>
      <c r="AD633" s="38" t="n">
        <f aca="false">IF(E633="",0,IF(COUNTIFS($E$5:E633,E633,$AC$5:AC633,AC633)=1,1,0))</f>
        <v>0</v>
      </c>
      <c r="AE633" s="38" t="str">
        <f aca="false">IF(OR(E633="",AD633&lt;&gt;1),"",SUBSTITUTE(SUBSTITUTE(C633,"Auditoría ",""),"Consejo de Administración","Consejo")&amp;" – "&amp;IF(B633="","(sin fecha)",DAY(B633)&amp;" de "&amp;CHOOSE(MONTH(B633),"Enero","Febrero","Marzo","Abril","Mayo","Junio","Julio","Agosto","Septiembre","Octubre","Noviembre","Diciembre")&amp;" "&amp;YEAR(B633)))</f>
        <v/>
      </c>
      <c r="AF633" s="38" t="n">
        <f aca="false">IF(E633="",0,IF(COUNTIF($AC$5:AC633,AC633)=1,1,0))</f>
        <v>0</v>
      </c>
    </row>
    <row r="634" customFormat="false" ht="15" hidden="false" customHeight="false" outlineLevel="0" collapsed="false">
      <c r="A634" s="68"/>
      <c r="B634" s="67"/>
      <c r="C634" s="68"/>
      <c r="D634" s="68"/>
      <c r="E634" s="69"/>
      <c r="F634" s="69"/>
      <c r="G634" s="70" t="str">
        <f aca="false">IF(OR(E634="",AND($C$3="",$E$3="")),"",IF(B634="","Sin fecha",IF(AND(OR($C$3="",B634&gt;=$C$3),OR($E$3="",B634&lt;=$E$3)),"Sí","No")))</f>
        <v/>
      </c>
      <c r="H634" s="58" t="str">
        <f aca="false">IF(B634="","",YEAR(B634))</f>
        <v/>
      </c>
      <c r="I634" s="70" t="str">
        <f aca="false">IF(B634="","",IF(MONTH(B634)=1,"X",""))</f>
        <v/>
      </c>
      <c r="J634" s="70" t="str">
        <f aca="false">IF(B634="","",IF(MONTH(B634)=2,"X",""))</f>
        <v/>
      </c>
      <c r="K634" s="70" t="str">
        <f aca="false">IF(B634="","",IF(MONTH(B634)=3,"X",""))</f>
        <v/>
      </c>
      <c r="L634" s="70" t="str">
        <f aca="false">IF(B634="","",IF(MONTH(B634)=4,"X",""))</f>
        <v/>
      </c>
      <c r="M634" s="70" t="str">
        <f aca="false">IF(B634="","",IF(MONTH(B634)=5,"X",""))</f>
        <v/>
      </c>
      <c r="N634" s="70" t="str">
        <f aca="false">IF(B634="","",IF(MONTH(B634)=6,"X",""))</f>
        <v/>
      </c>
      <c r="O634" s="70" t="str">
        <f aca="false">IF(B634="","",IF(MONTH(B634)=7,"X",""))</f>
        <v/>
      </c>
      <c r="P634" s="70" t="str">
        <f aca="false">IF(B634="","",IF(MONTH(B634)=8,"X",""))</f>
        <v/>
      </c>
      <c r="Q634" s="70" t="str">
        <f aca="false">IF(B634="","",IF(MONTH(B634)=9,"X",""))</f>
        <v/>
      </c>
      <c r="R634" s="70" t="str">
        <f aca="false">IF(B634="","",IF(MONTH(B634)=10,"X",""))</f>
        <v/>
      </c>
      <c r="S634" s="70" t="str">
        <f aca="false">IF(B634="","",IF(MONTH(B634)=11,"X",""))</f>
        <v/>
      </c>
      <c r="T634" s="70" t="str">
        <f aca="false">IF(B634="","",IF(MONTH(B634)=12,"X",""))</f>
        <v/>
      </c>
      <c r="U634" s="58" t="str">
        <f aca="false">IF(E634="","",SUMIF($E$5:$E$1000,E634,$AD$5:$AD$1000))</f>
        <v/>
      </c>
      <c r="V634" s="71" t="str">
        <f aca="false">IF(E634="","",_xlfn.TEXTJOIN(" + ",TRUE(),IF(COUNTIFS($E$5:$E$1000,E634,$C$5:$C$1000,"Auditoría Interna")&gt;0,"Interna",""),IF(COUNTIFS($E$5:$E$1000,E634,$C$5:$C$1000,"Auditoría Externa")&gt;0,"Externa",""),IF(COUNTIFS($E$5:$E$1000,E634,$C$5:$C$1000,"SSF")&gt;0,"SSF",""),IF(COUNTIFS($E$5:$E$1000,E634,$C$5:$C$1000,"Comité de Supervisión")&gt;0,"Comité Sup.",""),IF(COUNTIFS($E$5:$E$1000,E634,$C$5:$C$1000,"Consejo de Administración")&gt;0,"Consejo",""),IF(COUNTIFS($E$5:$E$1000,E634,$C$5:$C$1000,"Otros")&gt;0,"Otros","")))</f>
        <v/>
      </c>
      <c r="W634" s="58" t="str">
        <f aca="false">IF(E634="","",SUMIFS($AD$5:$AD$1000,$E$5:$E$1000,E634,$AA$5:$AA$1000,AA634,$C$5:$C$1000,"&lt;&gt;"&amp;C634))</f>
        <v/>
      </c>
      <c r="X634" s="72"/>
      <c r="Y634" s="68"/>
      <c r="Z634" s="72"/>
      <c r="AA634" s="38" t="str">
        <f aca="false">IF(B634="","",YEAR(B634)*100+MONTH(B634))</f>
        <v/>
      </c>
      <c r="AB634" s="38" t="str">
        <f aca="false">IF(AND(E634&lt;&gt;"",E634=Cruce!$C$5,AD634=1),COUNTIFS($E$5:E634,E634,$AD$5:AD634,1),"")</f>
        <v/>
      </c>
      <c r="AC634" s="38" t="str">
        <f aca="false">IF(E634="","",C634&amp;"|"&amp;X634&amp;"|"&amp;IF(B634="","s/f",TEXT(B634,"yyyymmdd"))&amp;IF(OR(C634="SSF",X634="Visitas Auditoría Interna"),"|"&amp;Y634,""))</f>
        <v/>
      </c>
      <c r="AD634" s="38" t="n">
        <f aca="false">IF(E634="",0,IF(COUNTIFS($E$5:E634,E634,$AC$5:AC634,AC634)=1,1,0))</f>
        <v>0</v>
      </c>
      <c r="AE634" s="38" t="str">
        <f aca="false">IF(OR(E634="",AD634&lt;&gt;1),"",SUBSTITUTE(SUBSTITUTE(C634,"Auditoría ",""),"Consejo de Administración","Consejo")&amp;" – "&amp;IF(B634="","(sin fecha)",DAY(B634)&amp;" de "&amp;CHOOSE(MONTH(B634),"Enero","Febrero","Marzo","Abril","Mayo","Junio","Julio","Agosto","Septiembre","Octubre","Noviembre","Diciembre")&amp;" "&amp;YEAR(B634)))</f>
        <v/>
      </c>
      <c r="AF634" s="38" t="n">
        <f aca="false">IF(E634="",0,IF(COUNTIF($AC$5:AC634,AC634)=1,1,0))</f>
        <v>0</v>
      </c>
    </row>
    <row r="635" customFormat="false" ht="15" hidden="false" customHeight="false" outlineLevel="0" collapsed="false">
      <c r="A635" s="68"/>
      <c r="B635" s="67"/>
      <c r="C635" s="68"/>
      <c r="D635" s="68"/>
      <c r="E635" s="69"/>
      <c r="F635" s="69"/>
      <c r="G635" s="70" t="str">
        <f aca="false">IF(OR(E635="",AND($C$3="",$E$3="")),"",IF(B635="","Sin fecha",IF(AND(OR($C$3="",B635&gt;=$C$3),OR($E$3="",B635&lt;=$E$3)),"Sí","No")))</f>
        <v/>
      </c>
      <c r="H635" s="58" t="str">
        <f aca="false">IF(B635="","",YEAR(B635))</f>
        <v/>
      </c>
      <c r="I635" s="70" t="str">
        <f aca="false">IF(B635="","",IF(MONTH(B635)=1,"X",""))</f>
        <v/>
      </c>
      <c r="J635" s="70" t="str">
        <f aca="false">IF(B635="","",IF(MONTH(B635)=2,"X",""))</f>
        <v/>
      </c>
      <c r="K635" s="70" t="str">
        <f aca="false">IF(B635="","",IF(MONTH(B635)=3,"X",""))</f>
        <v/>
      </c>
      <c r="L635" s="70" t="str">
        <f aca="false">IF(B635="","",IF(MONTH(B635)=4,"X",""))</f>
        <v/>
      </c>
      <c r="M635" s="70" t="str">
        <f aca="false">IF(B635="","",IF(MONTH(B635)=5,"X",""))</f>
        <v/>
      </c>
      <c r="N635" s="70" t="str">
        <f aca="false">IF(B635="","",IF(MONTH(B635)=6,"X",""))</f>
        <v/>
      </c>
      <c r="O635" s="70" t="str">
        <f aca="false">IF(B635="","",IF(MONTH(B635)=7,"X",""))</f>
        <v/>
      </c>
      <c r="P635" s="70" t="str">
        <f aca="false">IF(B635="","",IF(MONTH(B635)=8,"X",""))</f>
        <v/>
      </c>
      <c r="Q635" s="70" t="str">
        <f aca="false">IF(B635="","",IF(MONTH(B635)=9,"X",""))</f>
        <v/>
      </c>
      <c r="R635" s="70" t="str">
        <f aca="false">IF(B635="","",IF(MONTH(B635)=10,"X",""))</f>
        <v/>
      </c>
      <c r="S635" s="70" t="str">
        <f aca="false">IF(B635="","",IF(MONTH(B635)=11,"X",""))</f>
        <v/>
      </c>
      <c r="T635" s="70" t="str">
        <f aca="false">IF(B635="","",IF(MONTH(B635)=12,"X",""))</f>
        <v/>
      </c>
      <c r="U635" s="58" t="str">
        <f aca="false">IF(E635="","",SUMIF($E$5:$E$1000,E635,$AD$5:$AD$1000))</f>
        <v/>
      </c>
      <c r="V635" s="71" t="str">
        <f aca="false">IF(E635="","",_xlfn.TEXTJOIN(" + ",TRUE(),IF(COUNTIFS($E$5:$E$1000,E635,$C$5:$C$1000,"Auditoría Interna")&gt;0,"Interna",""),IF(COUNTIFS($E$5:$E$1000,E635,$C$5:$C$1000,"Auditoría Externa")&gt;0,"Externa",""),IF(COUNTIFS($E$5:$E$1000,E635,$C$5:$C$1000,"SSF")&gt;0,"SSF",""),IF(COUNTIFS($E$5:$E$1000,E635,$C$5:$C$1000,"Comité de Supervisión")&gt;0,"Comité Sup.",""),IF(COUNTIFS($E$5:$E$1000,E635,$C$5:$C$1000,"Consejo de Administración")&gt;0,"Consejo",""),IF(COUNTIFS($E$5:$E$1000,E635,$C$5:$C$1000,"Otros")&gt;0,"Otros","")))</f>
        <v/>
      </c>
      <c r="W635" s="58" t="str">
        <f aca="false">IF(E635="","",SUMIFS($AD$5:$AD$1000,$E$5:$E$1000,E635,$AA$5:$AA$1000,AA635,$C$5:$C$1000,"&lt;&gt;"&amp;C635))</f>
        <v/>
      </c>
      <c r="X635" s="72"/>
      <c r="Y635" s="68"/>
      <c r="Z635" s="72"/>
      <c r="AA635" s="38" t="str">
        <f aca="false">IF(B635="","",YEAR(B635)*100+MONTH(B635))</f>
        <v/>
      </c>
      <c r="AB635" s="38" t="str">
        <f aca="false">IF(AND(E635&lt;&gt;"",E635=Cruce!$C$5,AD635=1),COUNTIFS($E$5:E635,E635,$AD$5:AD635,1),"")</f>
        <v/>
      </c>
      <c r="AC635" s="38" t="str">
        <f aca="false">IF(E635="","",C635&amp;"|"&amp;X635&amp;"|"&amp;IF(B635="","s/f",TEXT(B635,"yyyymmdd"))&amp;IF(OR(C635="SSF",X635="Visitas Auditoría Interna"),"|"&amp;Y635,""))</f>
        <v/>
      </c>
      <c r="AD635" s="38" t="n">
        <f aca="false">IF(E635="",0,IF(COUNTIFS($E$5:E635,E635,$AC$5:AC635,AC635)=1,1,0))</f>
        <v>0</v>
      </c>
      <c r="AE635" s="38" t="str">
        <f aca="false">IF(OR(E635="",AD635&lt;&gt;1),"",SUBSTITUTE(SUBSTITUTE(C635,"Auditoría ",""),"Consejo de Administración","Consejo")&amp;" – "&amp;IF(B635="","(sin fecha)",DAY(B635)&amp;" de "&amp;CHOOSE(MONTH(B635),"Enero","Febrero","Marzo","Abril","Mayo","Junio","Julio","Agosto","Septiembre","Octubre","Noviembre","Diciembre")&amp;" "&amp;YEAR(B635)))</f>
        <v/>
      </c>
      <c r="AF635" s="38" t="n">
        <f aca="false">IF(E635="",0,IF(COUNTIF($AC$5:AC635,AC635)=1,1,0))</f>
        <v>0</v>
      </c>
    </row>
    <row r="636" customFormat="false" ht="15" hidden="false" customHeight="false" outlineLevel="0" collapsed="false">
      <c r="A636" s="68"/>
      <c r="B636" s="67"/>
      <c r="C636" s="68"/>
      <c r="D636" s="68"/>
      <c r="E636" s="69"/>
      <c r="F636" s="69"/>
      <c r="G636" s="70" t="str">
        <f aca="false">IF(OR(E636="",AND($C$3="",$E$3="")),"",IF(B636="","Sin fecha",IF(AND(OR($C$3="",B636&gt;=$C$3),OR($E$3="",B636&lt;=$E$3)),"Sí","No")))</f>
        <v/>
      </c>
      <c r="H636" s="58" t="str">
        <f aca="false">IF(B636="","",YEAR(B636))</f>
        <v/>
      </c>
      <c r="I636" s="70" t="str">
        <f aca="false">IF(B636="","",IF(MONTH(B636)=1,"X",""))</f>
        <v/>
      </c>
      <c r="J636" s="70" t="str">
        <f aca="false">IF(B636="","",IF(MONTH(B636)=2,"X",""))</f>
        <v/>
      </c>
      <c r="K636" s="70" t="str">
        <f aca="false">IF(B636="","",IF(MONTH(B636)=3,"X",""))</f>
        <v/>
      </c>
      <c r="L636" s="70" t="str">
        <f aca="false">IF(B636="","",IF(MONTH(B636)=4,"X",""))</f>
        <v/>
      </c>
      <c r="M636" s="70" t="str">
        <f aca="false">IF(B636="","",IF(MONTH(B636)=5,"X",""))</f>
        <v/>
      </c>
      <c r="N636" s="70" t="str">
        <f aca="false">IF(B636="","",IF(MONTH(B636)=6,"X",""))</f>
        <v/>
      </c>
      <c r="O636" s="70" t="str">
        <f aca="false">IF(B636="","",IF(MONTH(B636)=7,"X",""))</f>
        <v/>
      </c>
      <c r="P636" s="70" t="str">
        <f aca="false">IF(B636="","",IF(MONTH(B636)=8,"X",""))</f>
        <v/>
      </c>
      <c r="Q636" s="70" t="str">
        <f aca="false">IF(B636="","",IF(MONTH(B636)=9,"X",""))</f>
        <v/>
      </c>
      <c r="R636" s="70" t="str">
        <f aca="false">IF(B636="","",IF(MONTH(B636)=10,"X",""))</f>
        <v/>
      </c>
      <c r="S636" s="70" t="str">
        <f aca="false">IF(B636="","",IF(MONTH(B636)=11,"X",""))</f>
        <v/>
      </c>
      <c r="T636" s="70" t="str">
        <f aca="false">IF(B636="","",IF(MONTH(B636)=12,"X",""))</f>
        <v/>
      </c>
      <c r="U636" s="58" t="str">
        <f aca="false">IF(E636="","",SUMIF($E$5:$E$1000,E636,$AD$5:$AD$1000))</f>
        <v/>
      </c>
      <c r="V636" s="71" t="str">
        <f aca="false">IF(E636="","",_xlfn.TEXTJOIN(" + ",TRUE(),IF(COUNTIFS($E$5:$E$1000,E636,$C$5:$C$1000,"Auditoría Interna")&gt;0,"Interna",""),IF(COUNTIFS($E$5:$E$1000,E636,$C$5:$C$1000,"Auditoría Externa")&gt;0,"Externa",""),IF(COUNTIFS($E$5:$E$1000,E636,$C$5:$C$1000,"SSF")&gt;0,"SSF",""),IF(COUNTIFS($E$5:$E$1000,E636,$C$5:$C$1000,"Comité de Supervisión")&gt;0,"Comité Sup.",""),IF(COUNTIFS($E$5:$E$1000,E636,$C$5:$C$1000,"Consejo de Administración")&gt;0,"Consejo",""),IF(COUNTIFS($E$5:$E$1000,E636,$C$5:$C$1000,"Otros")&gt;0,"Otros","")))</f>
        <v/>
      </c>
      <c r="W636" s="58" t="str">
        <f aca="false">IF(E636="","",SUMIFS($AD$5:$AD$1000,$E$5:$E$1000,E636,$AA$5:$AA$1000,AA636,$C$5:$C$1000,"&lt;&gt;"&amp;C636))</f>
        <v/>
      </c>
      <c r="X636" s="72"/>
      <c r="Y636" s="68"/>
      <c r="Z636" s="72"/>
      <c r="AA636" s="38" t="str">
        <f aca="false">IF(B636="","",YEAR(B636)*100+MONTH(B636))</f>
        <v/>
      </c>
      <c r="AB636" s="38" t="str">
        <f aca="false">IF(AND(E636&lt;&gt;"",E636=Cruce!$C$5,AD636=1),COUNTIFS($E$5:E636,E636,$AD$5:AD636,1),"")</f>
        <v/>
      </c>
      <c r="AC636" s="38" t="str">
        <f aca="false">IF(E636="","",C636&amp;"|"&amp;X636&amp;"|"&amp;IF(B636="","s/f",TEXT(B636,"yyyymmdd"))&amp;IF(OR(C636="SSF",X636="Visitas Auditoría Interna"),"|"&amp;Y636,""))</f>
        <v/>
      </c>
      <c r="AD636" s="38" t="n">
        <f aca="false">IF(E636="",0,IF(COUNTIFS($E$5:E636,E636,$AC$5:AC636,AC636)=1,1,0))</f>
        <v>0</v>
      </c>
      <c r="AE636" s="38" t="str">
        <f aca="false">IF(OR(E636="",AD636&lt;&gt;1),"",SUBSTITUTE(SUBSTITUTE(C636,"Auditoría ",""),"Consejo de Administración","Consejo")&amp;" – "&amp;IF(B636="","(sin fecha)",DAY(B636)&amp;" de "&amp;CHOOSE(MONTH(B636),"Enero","Febrero","Marzo","Abril","Mayo","Junio","Julio","Agosto","Septiembre","Octubre","Noviembre","Diciembre")&amp;" "&amp;YEAR(B636)))</f>
        <v/>
      </c>
      <c r="AF636" s="38" t="n">
        <f aca="false">IF(E636="",0,IF(COUNTIF($AC$5:AC636,AC636)=1,1,0))</f>
        <v>0</v>
      </c>
    </row>
    <row r="637" customFormat="false" ht="15" hidden="false" customHeight="false" outlineLevel="0" collapsed="false">
      <c r="A637" s="68"/>
      <c r="B637" s="67"/>
      <c r="C637" s="68"/>
      <c r="D637" s="68"/>
      <c r="E637" s="69"/>
      <c r="F637" s="69"/>
      <c r="G637" s="70" t="str">
        <f aca="false">IF(OR(E637="",AND($C$3="",$E$3="")),"",IF(B637="","Sin fecha",IF(AND(OR($C$3="",B637&gt;=$C$3),OR($E$3="",B637&lt;=$E$3)),"Sí","No")))</f>
        <v/>
      </c>
      <c r="H637" s="58" t="str">
        <f aca="false">IF(B637="","",YEAR(B637))</f>
        <v/>
      </c>
      <c r="I637" s="70" t="str">
        <f aca="false">IF(B637="","",IF(MONTH(B637)=1,"X",""))</f>
        <v/>
      </c>
      <c r="J637" s="70" t="str">
        <f aca="false">IF(B637="","",IF(MONTH(B637)=2,"X",""))</f>
        <v/>
      </c>
      <c r="K637" s="70" t="str">
        <f aca="false">IF(B637="","",IF(MONTH(B637)=3,"X",""))</f>
        <v/>
      </c>
      <c r="L637" s="70" t="str">
        <f aca="false">IF(B637="","",IF(MONTH(B637)=4,"X",""))</f>
        <v/>
      </c>
      <c r="M637" s="70" t="str">
        <f aca="false">IF(B637="","",IF(MONTH(B637)=5,"X",""))</f>
        <v/>
      </c>
      <c r="N637" s="70" t="str">
        <f aca="false">IF(B637="","",IF(MONTH(B637)=6,"X",""))</f>
        <v/>
      </c>
      <c r="O637" s="70" t="str">
        <f aca="false">IF(B637="","",IF(MONTH(B637)=7,"X",""))</f>
        <v/>
      </c>
      <c r="P637" s="70" t="str">
        <f aca="false">IF(B637="","",IF(MONTH(B637)=8,"X",""))</f>
        <v/>
      </c>
      <c r="Q637" s="70" t="str">
        <f aca="false">IF(B637="","",IF(MONTH(B637)=9,"X",""))</f>
        <v/>
      </c>
      <c r="R637" s="70" t="str">
        <f aca="false">IF(B637="","",IF(MONTH(B637)=10,"X",""))</f>
        <v/>
      </c>
      <c r="S637" s="70" t="str">
        <f aca="false">IF(B637="","",IF(MONTH(B637)=11,"X",""))</f>
        <v/>
      </c>
      <c r="T637" s="70" t="str">
        <f aca="false">IF(B637="","",IF(MONTH(B637)=12,"X",""))</f>
        <v/>
      </c>
      <c r="U637" s="58" t="str">
        <f aca="false">IF(E637="","",SUMIF($E$5:$E$1000,E637,$AD$5:$AD$1000))</f>
        <v/>
      </c>
      <c r="V637" s="71" t="str">
        <f aca="false">IF(E637="","",_xlfn.TEXTJOIN(" + ",TRUE(),IF(COUNTIFS($E$5:$E$1000,E637,$C$5:$C$1000,"Auditoría Interna")&gt;0,"Interna",""),IF(COUNTIFS($E$5:$E$1000,E637,$C$5:$C$1000,"Auditoría Externa")&gt;0,"Externa",""),IF(COUNTIFS($E$5:$E$1000,E637,$C$5:$C$1000,"SSF")&gt;0,"SSF",""),IF(COUNTIFS($E$5:$E$1000,E637,$C$5:$C$1000,"Comité de Supervisión")&gt;0,"Comité Sup.",""),IF(COUNTIFS($E$5:$E$1000,E637,$C$5:$C$1000,"Consejo de Administración")&gt;0,"Consejo",""),IF(COUNTIFS($E$5:$E$1000,E637,$C$5:$C$1000,"Otros")&gt;0,"Otros","")))</f>
        <v/>
      </c>
      <c r="W637" s="58" t="str">
        <f aca="false">IF(E637="","",SUMIFS($AD$5:$AD$1000,$E$5:$E$1000,E637,$AA$5:$AA$1000,AA637,$C$5:$C$1000,"&lt;&gt;"&amp;C637))</f>
        <v/>
      </c>
      <c r="X637" s="72"/>
      <c r="Y637" s="68"/>
      <c r="Z637" s="72"/>
      <c r="AA637" s="38" t="str">
        <f aca="false">IF(B637="","",YEAR(B637)*100+MONTH(B637))</f>
        <v/>
      </c>
      <c r="AB637" s="38" t="str">
        <f aca="false">IF(AND(E637&lt;&gt;"",E637=Cruce!$C$5,AD637=1),COUNTIFS($E$5:E637,E637,$AD$5:AD637,1),"")</f>
        <v/>
      </c>
      <c r="AC637" s="38" t="str">
        <f aca="false">IF(E637="","",C637&amp;"|"&amp;X637&amp;"|"&amp;IF(B637="","s/f",TEXT(B637,"yyyymmdd"))&amp;IF(OR(C637="SSF",X637="Visitas Auditoría Interna"),"|"&amp;Y637,""))</f>
        <v/>
      </c>
      <c r="AD637" s="38" t="n">
        <f aca="false">IF(E637="",0,IF(COUNTIFS($E$5:E637,E637,$AC$5:AC637,AC637)=1,1,0))</f>
        <v>0</v>
      </c>
      <c r="AE637" s="38" t="str">
        <f aca="false">IF(OR(E637="",AD637&lt;&gt;1),"",SUBSTITUTE(SUBSTITUTE(C637,"Auditoría ",""),"Consejo de Administración","Consejo")&amp;" – "&amp;IF(B637="","(sin fecha)",DAY(B637)&amp;" de "&amp;CHOOSE(MONTH(B637),"Enero","Febrero","Marzo","Abril","Mayo","Junio","Julio","Agosto","Septiembre","Octubre","Noviembre","Diciembre")&amp;" "&amp;YEAR(B637)))</f>
        <v/>
      </c>
      <c r="AF637" s="38" t="n">
        <f aca="false">IF(E637="",0,IF(COUNTIF($AC$5:AC637,AC637)=1,1,0))</f>
        <v>0</v>
      </c>
    </row>
    <row r="638" customFormat="false" ht="15" hidden="false" customHeight="false" outlineLevel="0" collapsed="false">
      <c r="A638" s="68"/>
      <c r="B638" s="67"/>
      <c r="C638" s="68"/>
      <c r="D638" s="68"/>
      <c r="E638" s="69"/>
      <c r="F638" s="69"/>
      <c r="G638" s="70" t="str">
        <f aca="false">IF(OR(E638="",AND($C$3="",$E$3="")),"",IF(B638="","Sin fecha",IF(AND(OR($C$3="",B638&gt;=$C$3),OR($E$3="",B638&lt;=$E$3)),"Sí","No")))</f>
        <v/>
      </c>
      <c r="H638" s="58" t="str">
        <f aca="false">IF(B638="","",YEAR(B638))</f>
        <v/>
      </c>
      <c r="I638" s="70" t="str">
        <f aca="false">IF(B638="","",IF(MONTH(B638)=1,"X",""))</f>
        <v/>
      </c>
      <c r="J638" s="70" t="str">
        <f aca="false">IF(B638="","",IF(MONTH(B638)=2,"X",""))</f>
        <v/>
      </c>
      <c r="K638" s="70" t="str">
        <f aca="false">IF(B638="","",IF(MONTH(B638)=3,"X",""))</f>
        <v/>
      </c>
      <c r="L638" s="70" t="str">
        <f aca="false">IF(B638="","",IF(MONTH(B638)=4,"X",""))</f>
        <v/>
      </c>
      <c r="M638" s="70" t="str">
        <f aca="false">IF(B638="","",IF(MONTH(B638)=5,"X",""))</f>
        <v/>
      </c>
      <c r="N638" s="70" t="str">
        <f aca="false">IF(B638="","",IF(MONTH(B638)=6,"X",""))</f>
        <v/>
      </c>
      <c r="O638" s="70" t="str">
        <f aca="false">IF(B638="","",IF(MONTH(B638)=7,"X",""))</f>
        <v/>
      </c>
      <c r="P638" s="70" t="str">
        <f aca="false">IF(B638="","",IF(MONTH(B638)=8,"X",""))</f>
        <v/>
      </c>
      <c r="Q638" s="70" t="str">
        <f aca="false">IF(B638="","",IF(MONTH(B638)=9,"X",""))</f>
        <v/>
      </c>
      <c r="R638" s="70" t="str">
        <f aca="false">IF(B638="","",IF(MONTH(B638)=10,"X",""))</f>
        <v/>
      </c>
      <c r="S638" s="70" t="str">
        <f aca="false">IF(B638="","",IF(MONTH(B638)=11,"X",""))</f>
        <v/>
      </c>
      <c r="T638" s="70" t="str">
        <f aca="false">IF(B638="","",IF(MONTH(B638)=12,"X",""))</f>
        <v/>
      </c>
      <c r="U638" s="58" t="str">
        <f aca="false">IF(E638="","",SUMIF($E$5:$E$1000,E638,$AD$5:$AD$1000))</f>
        <v/>
      </c>
      <c r="V638" s="71" t="str">
        <f aca="false">IF(E638="","",_xlfn.TEXTJOIN(" + ",TRUE(),IF(COUNTIFS($E$5:$E$1000,E638,$C$5:$C$1000,"Auditoría Interna")&gt;0,"Interna",""),IF(COUNTIFS($E$5:$E$1000,E638,$C$5:$C$1000,"Auditoría Externa")&gt;0,"Externa",""),IF(COUNTIFS($E$5:$E$1000,E638,$C$5:$C$1000,"SSF")&gt;0,"SSF",""),IF(COUNTIFS($E$5:$E$1000,E638,$C$5:$C$1000,"Comité de Supervisión")&gt;0,"Comité Sup.",""),IF(COUNTIFS($E$5:$E$1000,E638,$C$5:$C$1000,"Consejo de Administración")&gt;0,"Consejo",""),IF(COUNTIFS($E$5:$E$1000,E638,$C$5:$C$1000,"Otros")&gt;0,"Otros","")))</f>
        <v/>
      </c>
      <c r="W638" s="58" t="str">
        <f aca="false">IF(E638="","",SUMIFS($AD$5:$AD$1000,$E$5:$E$1000,E638,$AA$5:$AA$1000,AA638,$C$5:$C$1000,"&lt;&gt;"&amp;C638))</f>
        <v/>
      </c>
      <c r="X638" s="72"/>
      <c r="Y638" s="68"/>
      <c r="Z638" s="72"/>
      <c r="AA638" s="38" t="str">
        <f aca="false">IF(B638="","",YEAR(B638)*100+MONTH(B638))</f>
        <v/>
      </c>
      <c r="AB638" s="38" t="str">
        <f aca="false">IF(AND(E638&lt;&gt;"",E638=Cruce!$C$5,AD638=1),COUNTIFS($E$5:E638,E638,$AD$5:AD638,1),"")</f>
        <v/>
      </c>
      <c r="AC638" s="38" t="str">
        <f aca="false">IF(E638="","",C638&amp;"|"&amp;X638&amp;"|"&amp;IF(B638="","s/f",TEXT(B638,"yyyymmdd"))&amp;IF(OR(C638="SSF",X638="Visitas Auditoría Interna"),"|"&amp;Y638,""))</f>
        <v/>
      </c>
      <c r="AD638" s="38" t="n">
        <f aca="false">IF(E638="",0,IF(COUNTIFS($E$5:E638,E638,$AC$5:AC638,AC638)=1,1,0))</f>
        <v>0</v>
      </c>
      <c r="AE638" s="38" t="str">
        <f aca="false">IF(OR(E638="",AD638&lt;&gt;1),"",SUBSTITUTE(SUBSTITUTE(C638,"Auditoría ",""),"Consejo de Administración","Consejo")&amp;" – "&amp;IF(B638="","(sin fecha)",DAY(B638)&amp;" de "&amp;CHOOSE(MONTH(B638),"Enero","Febrero","Marzo","Abril","Mayo","Junio","Julio","Agosto","Septiembre","Octubre","Noviembre","Diciembre")&amp;" "&amp;YEAR(B638)))</f>
        <v/>
      </c>
      <c r="AF638" s="38" t="n">
        <f aca="false">IF(E638="",0,IF(COUNTIF($AC$5:AC638,AC638)=1,1,0))</f>
        <v>0</v>
      </c>
    </row>
    <row r="639" customFormat="false" ht="15" hidden="false" customHeight="false" outlineLevel="0" collapsed="false">
      <c r="A639" s="68"/>
      <c r="B639" s="67"/>
      <c r="C639" s="68"/>
      <c r="D639" s="68"/>
      <c r="E639" s="69"/>
      <c r="F639" s="69"/>
      <c r="G639" s="70" t="str">
        <f aca="false">IF(OR(E639="",AND($C$3="",$E$3="")),"",IF(B639="","Sin fecha",IF(AND(OR($C$3="",B639&gt;=$C$3),OR($E$3="",B639&lt;=$E$3)),"Sí","No")))</f>
        <v/>
      </c>
      <c r="H639" s="58" t="str">
        <f aca="false">IF(B639="","",YEAR(B639))</f>
        <v/>
      </c>
      <c r="I639" s="70" t="str">
        <f aca="false">IF(B639="","",IF(MONTH(B639)=1,"X",""))</f>
        <v/>
      </c>
      <c r="J639" s="70" t="str">
        <f aca="false">IF(B639="","",IF(MONTH(B639)=2,"X",""))</f>
        <v/>
      </c>
      <c r="K639" s="70" t="str">
        <f aca="false">IF(B639="","",IF(MONTH(B639)=3,"X",""))</f>
        <v/>
      </c>
      <c r="L639" s="70" t="str">
        <f aca="false">IF(B639="","",IF(MONTH(B639)=4,"X",""))</f>
        <v/>
      </c>
      <c r="M639" s="70" t="str">
        <f aca="false">IF(B639="","",IF(MONTH(B639)=5,"X",""))</f>
        <v/>
      </c>
      <c r="N639" s="70" t="str">
        <f aca="false">IF(B639="","",IF(MONTH(B639)=6,"X",""))</f>
        <v/>
      </c>
      <c r="O639" s="70" t="str">
        <f aca="false">IF(B639="","",IF(MONTH(B639)=7,"X",""))</f>
        <v/>
      </c>
      <c r="P639" s="70" t="str">
        <f aca="false">IF(B639="","",IF(MONTH(B639)=8,"X",""))</f>
        <v/>
      </c>
      <c r="Q639" s="70" t="str">
        <f aca="false">IF(B639="","",IF(MONTH(B639)=9,"X",""))</f>
        <v/>
      </c>
      <c r="R639" s="70" t="str">
        <f aca="false">IF(B639="","",IF(MONTH(B639)=10,"X",""))</f>
        <v/>
      </c>
      <c r="S639" s="70" t="str">
        <f aca="false">IF(B639="","",IF(MONTH(B639)=11,"X",""))</f>
        <v/>
      </c>
      <c r="T639" s="70" t="str">
        <f aca="false">IF(B639="","",IF(MONTH(B639)=12,"X",""))</f>
        <v/>
      </c>
      <c r="U639" s="58" t="str">
        <f aca="false">IF(E639="","",SUMIF($E$5:$E$1000,E639,$AD$5:$AD$1000))</f>
        <v/>
      </c>
      <c r="V639" s="71" t="str">
        <f aca="false">IF(E639="","",_xlfn.TEXTJOIN(" + ",TRUE(),IF(COUNTIFS($E$5:$E$1000,E639,$C$5:$C$1000,"Auditoría Interna")&gt;0,"Interna",""),IF(COUNTIFS($E$5:$E$1000,E639,$C$5:$C$1000,"Auditoría Externa")&gt;0,"Externa",""),IF(COUNTIFS($E$5:$E$1000,E639,$C$5:$C$1000,"SSF")&gt;0,"SSF",""),IF(COUNTIFS($E$5:$E$1000,E639,$C$5:$C$1000,"Comité de Supervisión")&gt;0,"Comité Sup.",""),IF(COUNTIFS($E$5:$E$1000,E639,$C$5:$C$1000,"Consejo de Administración")&gt;0,"Consejo",""),IF(COUNTIFS($E$5:$E$1000,E639,$C$5:$C$1000,"Otros")&gt;0,"Otros","")))</f>
        <v/>
      </c>
      <c r="W639" s="58" t="str">
        <f aca="false">IF(E639="","",SUMIFS($AD$5:$AD$1000,$E$5:$E$1000,E639,$AA$5:$AA$1000,AA639,$C$5:$C$1000,"&lt;&gt;"&amp;C639))</f>
        <v/>
      </c>
      <c r="X639" s="72"/>
      <c r="Y639" s="68"/>
      <c r="Z639" s="72"/>
      <c r="AA639" s="38" t="str">
        <f aca="false">IF(B639="","",YEAR(B639)*100+MONTH(B639))</f>
        <v/>
      </c>
      <c r="AB639" s="38" t="str">
        <f aca="false">IF(AND(E639&lt;&gt;"",E639=Cruce!$C$5,AD639=1),COUNTIFS($E$5:E639,E639,$AD$5:AD639,1),"")</f>
        <v/>
      </c>
      <c r="AC639" s="38" t="str">
        <f aca="false">IF(E639="","",C639&amp;"|"&amp;X639&amp;"|"&amp;IF(B639="","s/f",TEXT(B639,"yyyymmdd"))&amp;IF(OR(C639="SSF",X639="Visitas Auditoría Interna"),"|"&amp;Y639,""))</f>
        <v/>
      </c>
      <c r="AD639" s="38" t="n">
        <f aca="false">IF(E639="",0,IF(COUNTIFS($E$5:E639,E639,$AC$5:AC639,AC639)=1,1,0))</f>
        <v>0</v>
      </c>
      <c r="AE639" s="38" t="str">
        <f aca="false">IF(OR(E639="",AD639&lt;&gt;1),"",SUBSTITUTE(SUBSTITUTE(C639,"Auditoría ",""),"Consejo de Administración","Consejo")&amp;" – "&amp;IF(B639="","(sin fecha)",DAY(B639)&amp;" de "&amp;CHOOSE(MONTH(B639),"Enero","Febrero","Marzo","Abril","Mayo","Junio","Julio","Agosto","Septiembre","Octubre","Noviembre","Diciembre")&amp;" "&amp;YEAR(B639)))</f>
        <v/>
      </c>
      <c r="AF639" s="38" t="n">
        <f aca="false">IF(E639="",0,IF(COUNTIF($AC$5:AC639,AC639)=1,1,0))</f>
        <v>0</v>
      </c>
    </row>
    <row r="640" customFormat="false" ht="15" hidden="false" customHeight="false" outlineLevel="0" collapsed="false">
      <c r="A640" s="68"/>
      <c r="B640" s="67"/>
      <c r="C640" s="68"/>
      <c r="D640" s="68"/>
      <c r="E640" s="69"/>
      <c r="F640" s="69"/>
      <c r="G640" s="70" t="str">
        <f aca="false">IF(OR(E640="",AND($C$3="",$E$3="")),"",IF(B640="","Sin fecha",IF(AND(OR($C$3="",B640&gt;=$C$3),OR($E$3="",B640&lt;=$E$3)),"Sí","No")))</f>
        <v/>
      </c>
      <c r="H640" s="58" t="str">
        <f aca="false">IF(B640="","",YEAR(B640))</f>
        <v/>
      </c>
      <c r="I640" s="70" t="str">
        <f aca="false">IF(B640="","",IF(MONTH(B640)=1,"X",""))</f>
        <v/>
      </c>
      <c r="J640" s="70" t="str">
        <f aca="false">IF(B640="","",IF(MONTH(B640)=2,"X",""))</f>
        <v/>
      </c>
      <c r="K640" s="70" t="str">
        <f aca="false">IF(B640="","",IF(MONTH(B640)=3,"X",""))</f>
        <v/>
      </c>
      <c r="L640" s="70" t="str">
        <f aca="false">IF(B640="","",IF(MONTH(B640)=4,"X",""))</f>
        <v/>
      </c>
      <c r="M640" s="70" t="str">
        <f aca="false">IF(B640="","",IF(MONTH(B640)=5,"X",""))</f>
        <v/>
      </c>
      <c r="N640" s="70" t="str">
        <f aca="false">IF(B640="","",IF(MONTH(B640)=6,"X",""))</f>
        <v/>
      </c>
      <c r="O640" s="70" t="str">
        <f aca="false">IF(B640="","",IF(MONTH(B640)=7,"X",""))</f>
        <v/>
      </c>
      <c r="P640" s="70" t="str">
        <f aca="false">IF(B640="","",IF(MONTH(B640)=8,"X",""))</f>
        <v/>
      </c>
      <c r="Q640" s="70" t="str">
        <f aca="false">IF(B640="","",IF(MONTH(B640)=9,"X",""))</f>
        <v/>
      </c>
      <c r="R640" s="70" t="str">
        <f aca="false">IF(B640="","",IF(MONTH(B640)=10,"X",""))</f>
        <v/>
      </c>
      <c r="S640" s="70" t="str">
        <f aca="false">IF(B640="","",IF(MONTH(B640)=11,"X",""))</f>
        <v/>
      </c>
      <c r="T640" s="70" t="str">
        <f aca="false">IF(B640="","",IF(MONTH(B640)=12,"X",""))</f>
        <v/>
      </c>
      <c r="U640" s="58" t="str">
        <f aca="false">IF(E640="","",SUMIF($E$5:$E$1000,E640,$AD$5:$AD$1000))</f>
        <v/>
      </c>
      <c r="V640" s="71" t="str">
        <f aca="false">IF(E640="","",_xlfn.TEXTJOIN(" + ",TRUE(),IF(COUNTIFS($E$5:$E$1000,E640,$C$5:$C$1000,"Auditoría Interna")&gt;0,"Interna",""),IF(COUNTIFS($E$5:$E$1000,E640,$C$5:$C$1000,"Auditoría Externa")&gt;0,"Externa",""),IF(COUNTIFS($E$5:$E$1000,E640,$C$5:$C$1000,"SSF")&gt;0,"SSF",""),IF(COUNTIFS($E$5:$E$1000,E640,$C$5:$C$1000,"Comité de Supervisión")&gt;0,"Comité Sup.",""),IF(COUNTIFS($E$5:$E$1000,E640,$C$5:$C$1000,"Consejo de Administración")&gt;0,"Consejo",""),IF(COUNTIFS($E$5:$E$1000,E640,$C$5:$C$1000,"Otros")&gt;0,"Otros","")))</f>
        <v/>
      </c>
      <c r="W640" s="58" t="str">
        <f aca="false">IF(E640="","",SUMIFS($AD$5:$AD$1000,$E$5:$E$1000,E640,$AA$5:$AA$1000,AA640,$C$5:$C$1000,"&lt;&gt;"&amp;C640))</f>
        <v/>
      </c>
      <c r="X640" s="72"/>
      <c r="Y640" s="68"/>
      <c r="Z640" s="72"/>
      <c r="AA640" s="38" t="str">
        <f aca="false">IF(B640="","",YEAR(B640)*100+MONTH(B640))</f>
        <v/>
      </c>
      <c r="AB640" s="38" t="str">
        <f aca="false">IF(AND(E640&lt;&gt;"",E640=Cruce!$C$5,AD640=1),COUNTIFS($E$5:E640,E640,$AD$5:AD640,1),"")</f>
        <v/>
      </c>
      <c r="AC640" s="38" t="str">
        <f aca="false">IF(E640="","",C640&amp;"|"&amp;X640&amp;"|"&amp;IF(B640="","s/f",TEXT(B640,"yyyymmdd"))&amp;IF(OR(C640="SSF",X640="Visitas Auditoría Interna"),"|"&amp;Y640,""))</f>
        <v/>
      </c>
      <c r="AD640" s="38" t="n">
        <f aca="false">IF(E640="",0,IF(COUNTIFS($E$5:E640,E640,$AC$5:AC640,AC640)=1,1,0))</f>
        <v>0</v>
      </c>
      <c r="AE640" s="38" t="str">
        <f aca="false">IF(OR(E640="",AD640&lt;&gt;1),"",SUBSTITUTE(SUBSTITUTE(C640,"Auditoría ",""),"Consejo de Administración","Consejo")&amp;" – "&amp;IF(B640="","(sin fecha)",DAY(B640)&amp;" de "&amp;CHOOSE(MONTH(B640),"Enero","Febrero","Marzo","Abril","Mayo","Junio","Julio","Agosto","Septiembre","Octubre","Noviembre","Diciembre")&amp;" "&amp;YEAR(B640)))</f>
        <v/>
      </c>
      <c r="AF640" s="38" t="n">
        <f aca="false">IF(E640="",0,IF(COUNTIF($AC$5:AC640,AC640)=1,1,0))</f>
        <v>0</v>
      </c>
    </row>
    <row r="641" customFormat="false" ht="15" hidden="false" customHeight="false" outlineLevel="0" collapsed="false">
      <c r="A641" s="68"/>
      <c r="B641" s="67"/>
      <c r="C641" s="68"/>
      <c r="D641" s="68"/>
      <c r="E641" s="69"/>
      <c r="F641" s="69"/>
      <c r="G641" s="70" t="str">
        <f aca="false">IF(OR(E641="",AND($C$3="",$E$3="")),"",IF(B641="","Sin fecha",IF(AND(OR($C$3="",B641&gt;=$C$3),OR($E$3="",B641&lt;=$E$3)),"Sí","No")))</f>
        <v/>
      </c>
      <c r="H641" s="58" t="str">
        <f aca="false">IF(B641="","",YEAR(B641))</f>
        <v/>
      </c>
      <c r="I641" s="70" t="str">
        <f aca="false">IF(B641="","",IF(MONTH(B641)=1,"X",""))</f>
        <v/>
      </c>
      <c r="J641" s="70" t="str">
        <f aca="false">IF(B641="","",IF(MONTH(B641)=2,"X",""))</f>
        <v/>
      </c>
      <c r="K641" s="70" t="str">
        <f aca="false">IF(B641="","",IF(MONTH(B641)=3,"X",""))</f>
        <v/>
      </c>
      <c r="L641" s="70" t="str">
        <f aca="false">IF(B641="","",IF(MONTH(B641)=4,"X",""))</f>
        <v/>
      </c>
      <c r="M641" s="70" t="str">
        <f aca="false">IF(B641="","",IF(MONTH(B641)=5,"X",""))</f>
        <v/>
      </c>
      <c r="N641" s="70" t="str">
        <f aca="false">IF(B641="","",IF(MONTH(B641)=6,"X",""))</f>
        <v/>
      </c>
      <c r="O641" s="70" t="str">
        <f aca="false">IF(B641="","",IF(MONTH(B641)=7,"X",""))</f>
        <v/>
      </c>
      <c r="P641" s="70" t="str">
        <f aca="false">IF(B641="","",IF(MONTH(B641)=8,"X",""))</f>
        <v/>
      </c>
      <c r="Q641" s="70" t="str">
        <f aca="false">IF(B641="","",IF(MONTH(B641)=9,"X",""))</f>
        <v/>
      </c>
      <c r="R641" s="70" t="str">
        <f aca="false">IF(B641="","",IF(MONTH(B641)=10,"X",""))</f>
        <v/>
      </c>
      <c r="S641" s="70" t="str">
        <f aca="false">IF(B641="","",IF(MONTH(B641)=11,"X",""))</f>
        <v/>
      </c>
      <c r="T641" s="70" t="str">
        <f aca="false">IF(B641="","",IF(MONTH(B641)=12,"X",""))</f>
        <v/>
      </c>
      <c r="U641" s="58" t="str">
        <f aca="false">IF(E641="","",SUMIF($E$5:$E$1000,E641,$AD$5:$AD$1000))</f>
        <v/>
      </c>
      <c r="V641" s="71" t="str">
        <f aca="false">IF(E641="","",_xlfn.TEXTJOIN(" + ",TRUE(),IF(COUNTIFS($E$5:$E$1000,E641,$C$5:$C$1000,"Auditoría Interna")&gt;0,"Interna",""),IF(COUNTIFS($E$5:$E$1000,E641,$C$5:$C$1000,"Auditoría Externa")&gt;0,"Externa",""),IF(COUNTIFS($E$5:$E$1000,E641,$C$5:$C$1000,"SSF")&gt;0,"SSF",""),IF(COUNTIFS($E$5:$E$1000,E641,$C$5:$C$1000,"Comité de Supervisión")&gt;0,"Comité Sup.",""),IF(COUNTIFS($E$5:$E$1000,E641,$C$5:$C$1000,"Consejo de Administración")&gt;0,"Consejo",""),IF(COUNTIFS($E$5:$E$1000,E641,$C$5:$C$1000,"Otros")&gt;0,"Otros","")))</f>
        <v/>
      </c>
      <c r="W641" s="58" t="str">
        <f aca="false">IF(E641="","",SUMIFS($AD$5:$AD$1000,$E$5:$E$1000,E641,$AA$5:$AA$1000,AA641,$C$5:$C$1000,"&lt;&gt;"&amp;C641))</f>
        <v/>
      </c>
      <c r="X641" s="72"/>
      <c r="Y641" s="68"/>
      <c r="Z641" s="72"/>
      <c r="AA641" s="38" t="str">
        <f aca="false">IF(B641="","",YEAR(B641)*100+MONTH(B641))</f>
        <v/>
      </c>
      <c r="AB641" s="38" t="str">
        <f aca="false">IF(AND(E641&lt;&gt;"",E641=Cruce!$C$5,AD641=1),COUNTIFS($E$5:E641,E641,$AD$5:AD641,1),"")</f>
        <v/>
      </c>
      <c r="AC641" s="38" t="str">
        <f aca="false">IF(E641="","",C641&amp;"|"&amp;X641&amp;"|"&amp;IF(B641="","s/f",TEXT(B641,"yyyymmdd"))&amp;IF(OR(C641="SSF",X641="Visitas Auditoría Interna"),"|"&amp;Y641,""))</f>
        <v/>
      </c>
      <c r="AD641" s="38" t="n">
        <f aca="false">IF(E641="",0,IF(COUNTIFS($E$5:E641,E641,$AC$5:AC641,AC641)=1,1,0))</f>
        <v>0</v>
      </c>
      <c r="AE641" s="38" t="str">
        <f aca="false">IF(OR(E641="",AD641&lt;&gt;1),"",SUBSTITUTE(SUBSTITUTE(C641,"Auditoría ",""),"Consejo de Administración","Consejo")&amp;" – "&amp;IF(B641="","(sin fecha)",DAY(B641)&amp;" de "&amp;CHOOSE(MONTH(B641),"Enero","Febrero","Marzo","Abril","Mayo","Junio","Julio","Agosto","Septiembre","Octubre","Noviembre","Diciembre")&amp;" "&amp;YEAR(B641)))</f>
        <v/>
      </c>
      <c r="AF641" s="38" t="n">
        <f aca="false">IF(E641="",0,IF(COUNTIF($AC$5:AC641,AC641)=1,1,0))</f>
        <v>0</v>
      </c>
    </row>
    <row r="642" customFormat="false" ht="15" hidden="false" customHeight="false" outlineLevel="0" collapsed="false">
      <c r="A642" s="68"/>
      <c r="B642" s="67"/>
      <c r="C642" s="68"/>
      <c r="D642" s="68"/>
      <c r="E642" s="69"/>
      <c r="F642" s="69"/>
      <c r="G642" s="70" t="str">
        <f aca="false">IF(OR(E642="",AND($C$3="",$E$3="")),"",IF(B642="","Sin fecha",IF(AND(OR($C$3="",B642&gt;=$C$3),OR($E$3="",B642&lt;=$E$3)),"Sí","No")))</f>
        <v/>
      </c>
      <c r="H642" s="58" t="str">
        <f aca="false">IF(B642="","",YEAR(B642))</f>
        <v/>
      </c>
      <c r="I642" s="70" t="str">
        <f aca="false">IF(B642="","",IF(MONTH(B642)=1,"X",""))</f>
        <v/>
      </c>
      <c r="J642" s="70" t="str">
        <f aca="false">IF(B642="","",IF(MONTH(B642)=2,"X",""))</f>
        <v/>
      </c>
      <c r="K642" s="70" t="str">
        <f aca="false">IF(B642="","",IF(MONTH(B642)=3,"X",""))</f>
        <v/>
      </c>
      <c r="L642" s="70" t="str">
        <f aca="false">IF(B642="","",IF(MONTH(B642)=4,"X",""))</f>
        <v/>
      </c>
      <c r="M642" s="70" t="str">
        <f aca="false">IF(B642="","",IF(MONTH(B642)=5,"X",""))</f>
        <v/>
      </c>
      <c r="N642" s="70" t="str">
        <f aca="false">IF(B642="","",IF(MONTH(B642)=6,"X",""))</f>
        <v/>
      </c>
      <c r="O642" s="70" t="str">
        <f aca="false">IF(B642="","",IF(MONTH(B642)=7,"X",""))</f>
        <v/>
      </c>
      <c r="P642" s="70" t="str">
        <f aca="false">IF(B642="","",IF(MONTH(B642)=8,"X",""))</f>
        <v/>
      </c>
      <c r="Q642" s="70" t="str">
        <f aca="false">IF(B642="","",IF(MONTH(B642)=9,"X",""))</f>
        <v/>
      </c>
      <c r="R642" s="70" t="str">
        <f aca="false">IF(B642="","",IF(MONTH(B642)=10,"X",""))</f>
        <v/>
      </c>
      <c r="S642" s="70" t="str">
        <f aca="false">IF(B642="","",IF(MONTH(B642)=11,"X",""))</f>
        <v/>
      </c>
      <c r="T642" s="70" t="str">
        <f aca="false">IF(B642="","",IF(MONTH(B642)=12,"X",""))</f>
        <v/>
      </c>
      <c r="U642" s="58" t="str">
        <f aca="false">IF(E642="","",SUMIF($E$5:$E$1000,E642,$AD$5:$AD$1000))</f>
        <v/>
      </c>
      <c r="V642" s="71" t="str">
        <f aca="false">IF(E642="","",_xlfn.TEXTJOIN(" + ",TRUE(),IF(COUNTIFS($E$5:$E$1000,E642,$C$5:$C$1000,"Auditoría Interna")&gt;0,"Interna",""),IF(COUNTIFS($E$5:$E$1000,E642,$C$5:$C$1000,"Auditoría Externa")&gt;0,"Externa",""),IF(COUNTIFS($E$5:$E$1000,E642,$C$5:$C$1000,"SSF")&gt;0,"SSF",""),IF(COUNTIFS($E$5:$E$1000,E642,$C$5:$C$1000,"Comité de Supervisión")&gt;0,"Comité Sup.",""),IF(COUNTIFS($E$5:$E$1000,E642,$C$5:$C$1000,"Consejo de Administración")&gt;0,"Consejo",""),IF(COUNTIFS($E$5:$E$1000,E642,$C$5:$C$1000,"Otros")&gt;0,"Otros","")))</f>
        <v/>
      </c>
      <c r="W642" s="58" t="str">
        <f aca="false">IF(E642="","",SUMIFS($AD$5:$AD$1000,$E$5:$E$1000,E642,$AA$5:$AA$1000,AA642,$C$5:$C$1000,"&lt;&gt;"&amp;C642))</f>
        <v/>
      </c>
      <c r="X642" s="72"/>
      <c r="Y642" s="68"/>
      <c r="Z642" s="72"/>
      <c r="AA642" s="38" t="str">
        <f aca="false">IF(B642="","",YEAR(B642)*100+MONTH(B642))</f>
        <v/>
      </c>
      <c r="AB642" s="38" t="str">
        <f aca="false">IF(AND(E642&lt;&gt;"",E642=Cruce!$C$5,AD642=1),COUNTIFS($E$5:E642,E642,$AD$5:AD642,1),"")</f>
        <v/>
      </c>
      <c r="AC642" s="38" t="str">
        <f aca="false">IF(E642="","",C642&amp;"|"&amp;X642&amp;"|"&amp;IF(B642="","s/f",TEXT(B642,"yyyymmdd"))&amp;IF(OR(C642="SSF",X642="Visitas Auditoría Interna"),"|"&amp;Y642,""))</f>
        <v/>
      </c>
      <c r="AD642" s="38" t="n">
        <f aca="false">IF(E642="",0,IF(COUNTIFS($E$5:E642,E642,$AC$5:AC642,AC642)=1,1,0))</f>
        <v>0</v>
      </c>
      <c r="AE642" s="38" t="str">
        <f aca="false">IF(OR(E642="",AD642&lt;&gt;1),"",SUBSTITUTE(SUBSTITUTE(C642,"Auditoría ",""),"Consejo de Administración","Consejo")&amp;" – "&amp;IF(B642="","(sin fecha)",DAY(B642)&amp;" de "&amp;CHOOSE(MONTH(B642),"Enero","Febrero","Marzo","Abril","Mayo","Junio","Julio","Agosto","Septiembre","Octubre","Noviembre","Diciembre")&amp;" "&amp;YEAR(B642)))</f>
        <v/>
      </c>
      <c r="AF642" s="38" t="n">
        <f aca="false">IF(E642="",0,IF(COUNTIF($AC$5:AC642,AC642)=1,1,0))</f>
        <v>0</v>
      </c>
    </row>
    <row r="643" customFormat="false" ht="15" hidden="false" customHeight="false" outlineLevel="0" collapsed="false">
      <c r="A643" s="68"/>
      <c r="B643" s="67"/>
      <c r="C643" s="68"/>
      <c r="D643" s="68"/>
      <c r="E643" s="69"/>
      <c r="F643" s="69"/>
      <c r="G643" s="70" t="str">
        <f aca="false">IF(OR(E643="",AND($C$3="",$E$3="")),"",IF(B643="","Sin fecha",IF(AND(OR($C$3="",B643&gt;=$C$3),OR($E$3="",B643&lt;=$E$3)),"Sí","No")))</f>
        <v/>
      </c>
      <c r="H643" s="58" t="str">
        <f aca="false">IF(B643="","",YEAR(B643))</f>
        <v/>
      </c>
      <c r="I643" s="70" t="str">
        <f aca="false">IF(B643="","",IF(MONTH(B643)=1,"X",""))</f>
        <v/>
      </c>
      <c r="J643" s="70" t="str">
        <f aca="false">IF(B643="","",IF(MONTH(B643)=2,"X",""))</f>
        <v/>
      </c>
      <c r="K643" s="70" t="str">
        <f aca="false">IF(B643="","",IF(MONTH(B643)=3,"X",""))</f>
        <v/>
      </c>
      <c r="L643" s="70" t="str">
        <f aca="false">IF(B643="","",IF(MONTH(B643)=4,"X",""))</f>
        <v/>
      </c>
      <c r="M643" s="70" t="str">
        <f aca="false">IF(B643="","",IF(MONTH(B643)=5,"X",""))</f>
        <v/>
      </c>
      <c r="N643" s="70" t="str">
        <f aca="false">IF(B643="","",IF(MONTH(B643)=6,"X",""))</f>
        <v/>
      </c>
      <c r="O643" s="70" t="str">
        <f aca="false">IF(B643="","",IF(MONTH(B643)=7,"X",""))</f>
        <v/>
      </c>
      <c r="P643" s="70" t="str">
        <f aca="false">IF(B643="","",IF(MONTH(B643)=8,"X",""))</f>
        <v/>
      </c>
      <c r="Q643" s="70" t="str">
        <f aca="false">IF(B643="","",IF(MONTH(B643)=9,"X",""))</f>
        <v/>
      </c>
      <c r="R643" s="70" t="str">
        <f aca="false">IF(B643="","",IF(MONTH(B643)=10,"X",""))</f>
        <v/>
      </c>
      <c r="S643" s="70" t="str">
        <f aca="false">IF(B643="","",IF(MONTH(B643)=11,"X",""))</f>
        <v/>
      </c>
      <c r="T643" s="70" t="str">
        <f aca="false">IF(B643="","",IF(MONTH(B643)=12,"X",""))</f>
        <v/>
      </c>
      <c r="U643" s="58" t="str">
        <f aca="false">IF(E643="","",SUMIF($E$5:$E$1000,E643,$AD$5:$AD$1000))</f>
        <v/>
      </c>
      <c r="V643" s="71" t="str">
        <f aca="false">IF(E643="","",_xlfn.TEXTJOIN(" + ",TRUE(),IF(COUNTIFS($E$5:$E$1000,E643,$C$5:$C$1000,"Auditoría Interna")&gt;0,"Interna",""),IF(COUNTIFS($E$5:$E$1000,E643,$C$5:$C$1000,"Auditoría Externa")&gt;0,"Externa",""),IF(COUNTIFS($E$5:$E$1000,E643,$C$5:$C$1000,"SSF")&gt;0,"SSF",""),IF(COUNTIFS($E$5:$E$1000,E643,$C$5:$C$1000,"Comité de Supervisión")&gt;0,"Comité Sup.",""),IF(COUNTIFS($E$5:$E$1000,E643,$C$5:$C$1000,"Consejo de Administración")&gt;0,"Consejo",""),IF(COUNTIFS($E$5:$E$1000,E643,$C$5:$C$1000,"Otros")&gt;0,"Otros","")))</f>
        <v/>
      </c>
      <c r="W643" s="58" t="str">
        <f aca="false">IF(E643="","",SUMIFS($AD$5:$AD$1000,$E$5:$E$1000,E643,$AA$5:$AA$1000,AA643,$C$5:$C$1000,"&lt;&gt;"&amp;C643))</f>
        <v/>
      </c>
      <c r="X643" s="72"/>
      <c r="Y643" s="68"/>
      <c r="Z643" s="72"/>
      <c r="AA643" s="38" t="str">
        <f aca="false">IF(B643="","",YEAR(B643)*100+MONTH(B643))</f>
        <v/>
      </c>
      <c r="AB643" s="38" t="str">
        <f aca="false">IF(AND(E643&lt;&gt;"",E643=Cruce!$C$5,AD643=1),COUNTIFS($E$5:E643,E643,$AD$5:AD643,1),"")</f>
        <v/>
      </c>
      <c r="AC643" s="38" t="str">
        <f aca="false">IF(E643="","",C643&amp;"|"&amp;X643&amp;"|"&amp;IF(B643="","s/f",TEXT(B643,"yyyymmdd"))&amp;IF(OR(C643="SSF",X643="Visitas Auditoría Interna"),"|"&amp;Y643,""))</f>
        <v/>
      </c>
      <c r="AD643" s="38" t="n">
        <f aca="false">IF(E643="",0,IF(COUNTIFS($E$5:E643,E643,$AC$5:AC643,AC643)=1,1,0))</f>
        <v>0</v>
      </c>
      <c r="AE643" s="38" t="str">
        <f aca="false">IF(OR(E643="",AD643&lt;&gt;1),"",SUBSTITUTE(SUBSTITUTE(C643,"Auditoría ",""),"Consejo de Administración","Consejo")&amp;" – "&amp;IF(B643="","(sin fecha)",DAY(B643)&amp;" de "&amp;CHOOSE(MONTH(B643),"Enero","Febrero","Marzo","Abril","Mayo","Junio","Julio","Agosto","Septiembre","Octubre","Noviembre","Diciembre")&amp;" "&amp;YEAR(B643)))</f>
        <v/>
      </c>
      <c r="AF643" s="38" t="n">
        <f aca="false">IF(E643="",0,IF(COUNTIF($AC$5:AC643,AC643)=1,1,0))</f>
        <v>0</v>
      </c>
    </row>
    <row r="644" customFormat="false" ht="15" hidden="false" customHeight="false" outlineLevel="0" collapsed="false">
      <c r="A644" s="68"/>
      <c r="B644" s="67"/>
      <c r="C644" s="68"/>
      <c r="D644" s="68"/>
      <c r="E644" s="69"/>
      <c r="F644" s="69"/>
      <c r="G644" s="70" t="str">
        <f aca="false">IF(OR(E644="",AND($C$3="",$E$3="")),"",IF(B644="","Sin fecha",IF(AND(OR($C$3="",B644&gt;=$C$3),OR($E$3="",B644&lt;=$E$3)),"Sí","No")))</f>
        <v/>
      </c>
      <c r="H644" s="58" t="str">
        <f aca="false">IF(B644="","",YEAR(B644))</f>
        <v/>
      </c>
      <c r="I644" s="70" t="str">
        <f aca="false">IF(B644="","",IF(MONTH(B644)=1,"X",""))</f>
        <v/>
      </c>
      <c r="J644" s="70" t="str">
        <f aca="false">IF(B644="","",IF(MONTH(B644)=2,"X",""))</f>
        <v/>
      </c>
      <c r="K644" s="70" t="str">
        <f aca="false">IF(B644="","",IF(MONTH(B644)=3,"X",""))</f>
        <v/>
      </c>
      <c r="L644" s="70" t="str">
        <f aca="false">IF(B644="","",IF(MONTH(B644)=4,"X",""))</f>
        <v/>
      </c>
      <c r="M644" s="70" t="str">
        <f aca="false">IF(B644="","",IF(MONTH(B644)=5,"X",""))</f>
        <v/>
      </c>
      <c r="N644" s="70" t="str">
        <f aca="false">IF(B644="","",IF(MONTH(B644)=6,"X",""))</f>
        <v/>
      </c>
      <c r="O644" s="70" t="str">
        <f aca="false">IF(B644="","",IF(MONTH(B644)=7,"X",""))</f>
        <v/>
      </c>
      <c r="P644" s="70" t="str">
        <f aca="false">IF(B644="","",IF(MONTH(B644)=8,"X",""))</f>
        <v/>
      </c>
      <c r="Q644" s="70" t="str">
        <f aca="false">IF(B644="","",IF(MONTH(B644)=9,"X",""))</f>
        <v/>
      </c>
      <c r="R644" s="70" t="str">
        <f aca="false">IF(B644="","",IF(MONTH(B644)=10,"X",""))</f>
        <v/>
      </c>
      <c r="S644" s="70" t="str">
        <f aca="false">IF(B644="","",IF(MONTH(B644)=11,"X",""))</f>
        <v/>
      </c>
      <c r="T644" s="70" t="str">
        <f aca="false">IF(B644="","",IF(MONTH(B644)=12,"X",""))</f>
        <v/>
      </c>
      <c r="U644" s="58" t="str">
        <f aca="false">IF(E644="","",SUMIF($E$5:$E$1000,E644,$AD$5:$AD$1000))</f>
        <v/>
      </c>
      <c r="V644" s="71" t="str">
        <f aca="false">IF(E644="","",_xlfn.TEXTJOIN(" + ",TRUE(),IF(COUNTIFS($E$5:$E$1000,E644,$C$5:$C$1000,"Auditoría Interna")&gt;0,"Interna",""),IF(COUNTIFS($E$5:$E$1000,E644,$C$5:$C$1000,"Auditoría Externa")&gt;0,"Externa",""),IF(COUNTIFS($E$5:$E$1000,E644,$C$5:$C$1000,"SSF")&gt;0,"SSF",""),IF(COUNTIFS($E$5:$E$1000,E644,$C$5:$C$1000,"Comité de Supervisión")&gt;0,"Comité Sup.",""),IF(COUNTIFS($E$5:$E$1000,E644,$C$5:$C$1000,"Consejo de Administración")&gt;0,"Consejo",""),IF(COUNTIFS($E$5:$E$1000,E644,$C$5:$C$1000,"Otros")&gt;0,"Otros","")))</f>
        <v/>
      </c>
      <c r="W644" s="58" t="str">
        <f aca="false">IF(E644="","",SUMIFS($AD$5:$AD$1000,$E$5:$E$1000,E644,$AA$5:$AA$1000,AA644,$C$5:$C$1000,"&lt;&gt;"&amp;C644))</f>
        <v/>
      </c>
      <c r="X644" s="72"/>
      <c r="Y644" s="68"/>
      <c r="Z644" s="72"/>
      <c r="AA644" s="38" t="str">
        <f aca="false">IF(B644="","",YEAR(B644)*100+MONTH(B644))</f>
        <v/>
      </c>
      <c r="AB644" s="38" t="str">
        <f aca="false">IF(AND(E644&lt;&gt;"",E644=Cruce!$C$5,AD644=1),COUNTIFS($E$5:E644,E644,$AD$5:AD644,1),"")</f>
        <v/>
      </c>
      <c r="AC644" s="38" t="str">
        <f aca="false">IF(E644="","",C644&amp;"|"&amp;X644&amp;"|"&amp;IF(B644="","s/f",TEXT(B644,"yyyymmdd"))&amp;IF(OR(C644="SSF",X644="Visitas Auditoría Interna"),"|"&amp;Y644,""))</f>
        <v/>
      </c>
      <c r="AD644" s="38" t="n">
        <f aca="false">IF(E644="",0,IF(COUNTIFS($E$5:E644,E644,$AC$5:AC644,AC644)=1,1,0))</f>
        <v>0</v>
      </c>
      <c r="AE644" s="38" t="str">
        <f aca="false">IF(OR(E644="",AD644&lt;&gt;1),"",SUBSTITUTE(SUBSTITUTE(C644,"Auditoría ",""),"Consejo de Administración","Consejo")&amp;" – "&amp;IF(B644="","(sin fecha)",DAY(B644)&amp;" de "&amp;CHOOSE(MONTH(B644),"Enero","Febrero","Marzo","Abril","Mayo","Junio","Julio","Agosto","Septiembre","Octubre","Noviembre","Diciembre")&amp;" "&amp;YEAR(B644)))</f>
        <v/>
      </c>
      <c r="AF644" s="38" t="n">
        <f aca="false">IF(E644="",0,IF(COUNTIF($AC$5:AC644,AC644)=1,1,0))</f>
        <v>0</v>
      </c>
    </row>
    <row r="645" customFormat="false" ht="15" hidden="false" customHeight="false" outlineLevel="0" collapsed="false">
      <c r="A645" s="68"/>
      <c r="B645" s="67"/>
      <c r="C645" s="68"/>
      <c r="D645" s="68"/>
      <c r="E645" s="69"/>
      <c r="F645" s="69"/>
      <c r="G645" s="70" t="str">
        <f aca="false">IF(OR(E645="",AND($C$3="",$E$3="")),"",IF(B645="","Sin fecha",IF(AND(OR($C$3="",B645&gt;=$C$3),OR($E$3="",B645&lt;=$E$3)),"Sí","No")))</f>
        <v/>
      </c>
      <c r="H645" s="58" t="str">
        <f aca="false">IF(B645="","",YEAR(B645))</f>
        <v/>
      </c>
      <c r="I645" s="70" t="str">
        <f aca="false">IF(B645="","",IF(MONTH(B645)=1,"X",""))</f>
        <v/>
      </c>
      <c r="J645" s="70" t="str">
        <f aca="false">IF(B645="","",IF(MONTH(B645)=2,"X",""))</f>
        <v/>
      </c>
      <c r="K645" s="70" t="str">
        <f aca="false">IF(B645="","",IF(MONTH(B645)=3,"X",""))</f>
        <v/>
      </c>
      <c r="L645" s="70" t="str">
        <f aca="false">IF(B645="","",IF(MONTH(B645)=4,"X",""))</f>
        <v/>
      </c>
      <c r="M645" s="70" t="str">
        <f aca="false">IF(B645="","",IF(MONTH(B645)=5,"X",""))</f>
        <v/>
      </c>
      <c r="N645" s="70" t="str">
        <f aca="false">IF(B645="","",IF(MONTH(B645)=6,"X",""))</f>
        <v/>
      </c>
      <c r="O645" s="70" t="str">
        <f aca="false">IF(B645="","",IF(MONTH(B645)=7,"X",""))</f>
        <v/>
      </c>
      <c r="P645" s="70" t="str">
        <f aca="false">IF(B645="","",IF(MONTH(B645)=8,"X",""))</f>
        <v/>
      </c>
      <c r="Q645" s="70" t="str">
        <f aca="false">IF(B645="","",IF(MONTH(B645)=9,"X",""))</f>
        <v/>
      </c>
      <c r="R645" s="70" t="str">
        <f aca="false">IF(B645="","",IF(MONTH(B645)=10,"X",""))</f>
        <v/>
      </c>
      <c r="S645" s="70" t="str">
        <f aca="false">IF(B645="","",IF(MONTH(B645)=11,"X",""))</f>
        <v/>
      </c>
      <c r="T645" s="70" t="str">
        <f aca="false">IF(B645="","",IF(MONTH(B645)=12,"X",""))</f>
        <v/>
      </c>
      <c r="U645" s="58" t="str">
        <f aca="false">IF(E645="","",SUMIF($E$5:$E$1000,E645,$AD$5:$AD$1000))</f>
        <v/>
      </c>
      <c r="V645" s="71" t="str">
        <f aca="false">IF(E645="","",_xlfn.TEXTJOIN(" + ",TRUE(),IF(COUNTIFS($E$5:$E$1000,E645,$C$5:$C$1000,"Auditoría Interna")&gt;0,"Interna",""),IF(COUNTIFS($E$5:$E$1000,E645,$C$5:$C$1000,"Auditoría Externa")&gt;0,"Externa",""),IF(COUNTIFS($E$5:$E$1000,E645,$C$5:$C$1000,"SSF")&gt;0,"SSF",""),IF(COUNTIFS($E$5:$E$1000,E645,$C$5:$C$1000,"Comité de Supervisión")&gt;0,"Comité Sup.",""),IF(COUNTIFS($E$5:$E$1000,E645,$C$5:$C$1000,"Consejo de Administración")&gt;0,"Consejo",""),IF(COUNTIFS($E$5:$E$1000,E645,$C$5:$C$1000,"Otros")&gt;0,"Otros","")))</f>
        <v/>
      </c>
      <c r="W645" s="58" t="str">
        <f aca="false">IF(E645="","",SUMIFS($AD$5:$AD$1000,$E$5:$E$1000,E645,$AA$5:$AA$1000,AA645,$C$5:$C$1000,"&lt;&gt;"&amp;C645))</f>
        <v/>
      </c>
      <c r="X645" s="72"/>
      <c r="Y645" s="68"/>
      <c r="Z645" s="72"/>
      <c r="AA645" s="38" t="str">
        <f aca="false">IF(B645="","",YEAR(B645)*100+MONTH(B645))</f>
        <v/>
      </c>
      <c r="AB645" s="38" t="str">
        <f aca="false">IF(AND(E645&lt;&gt;"",E645=Cruce!$C$5,AD645=1),COUNTIFS($E$5:E645,E645,$AD$5:AD645,1),"")</f>
        <v/>
      </c>
      <c r="AC645" s="38" t="str">
        <f aca="false">IF(E645="","",C645&amp;"|"&amp;X645&amp;"|"&amp;IF(B645="","s/f",TEXT(B645,"yyyymmdd"))&amp;IF(OR(C645="SSF",X645="Visitas Auditoría Interna"),"|"&amp;Y645,""))</f>
        <v/>
      </c>
      <c r="AD645" s="38" t="n">
        <f aca="false">IF(E645="",0,IF(COUNTIFS($E$5:E645,E645,$AC$5:AC645,AC645)=1,1,0))</f>
        <v>0</v>
      </c>
      <c r="AE645" s="38" t="str">
        <f aca="false">IF(OR(E645="",AD645&lt;&gt;1),"",SUBSTITUTE(SUBSTITUTE(C645,"Auditoría ",""),"Consejo de Administración","Consejo")&amp;" – "&amp;IF(B645="","(sin fecha)",DAY(B645)&amp;" de "&amp;CHOOSE(MONTH(B645),"Enero","Febrero","Marzo","Abril","Mayo","Junio","Julio","Agosto","Septiembre","Octubre","Noviembre","Diciembre")&amp;" "&amp;YEAR(B645)))</f>
        <v/>
      </c>
      <c r="AF645" s="38" t="n">
        <f aca="false">IF(E645="",0,IF(COUNTIF($AC$5:AC645,AC645)=1,1,0))</f>
        <v>0</v>
      </c>
    </row>
    <row r="646" customFormat="false" ht="15" hidden="false" customHeight="false" outlineLevel="0" collapsed="false">
      <c r="A646" s="68"/>
      <c r="B646" s="67"/>
      <c r="C646" s="68"/>
      <c r="D646" s="68"/>
      <c r="E646" s="69"/>
      <c r="F646" s="69"/>
      <c r="G646" s="70" t="str">
        <f aca="false">IF(OR(E646="",AND($C$3="",$E$3="")),"",IF(B646="","Sin fecha",IF(AND(OR($C$3="",B646&gt;=$C$3),OR($E$3="",B646&lt;=$E$3)),"Sí","No")))</f>
        <v/>
      </c>
      <c r="H646" s="58" t="str">
        <f aca="false">IF(B646="","",YEAR(B646))</f>
        <v/>
      </c>
      <c r="I646" s="70" t="str">
        <f aca="false">IF(B646="","",IF(MONTH(B646)=1,"X",""))</f>
        <v/>
      </c>
      <c r="J646" s="70" t="str">
        <f aca="false">IF(B646="","",IF(MONTH(B646)=2,"X",""))</f>
        <v/>
      </c>
      <c r="K646" s="70" t="str">
        <f aca="false">IF(B646="","",IF(MONTH(B646)=3,"X",""))</f>
        <v/>
      </c>
      <c r="L646" s="70" t="str">
        <f aca="false">IF(B646="","",IF(MONTH(B646)=4,"X",""))</f>
        <v/>
      </c>
      <c r="M646" s="70" t="str">
        <f aca="false">IF(B646="","",IF(MONTH(B646)=5,"X",""))</f>
        <v/>
      </c>
      <c r="N646" s="70" t="str">
        <f aca="false">IF(B646="","",IF(MONTH(B646)=6,"X",""))</f>
        <v/>
      </c>
      <c r="O646" s="70" t="str">
        <f aca="false">IF(B646="","",IF(MONTH(B646)=7,"X",""))</f>
        <v/>
      </c>
      <c r="P646" s="70" t="str">
        <f aca="false">IF(B646="","",IF(MONTH(B646)=8,"X",""))</f>
        <v/>
      </c>
      <c r="Q646" s="70" t="str">
        <f aca="false">IF(B646="","",IF(MONTH(B646)=9,"X",""))</f>
        <v/>
      </c>
      <c r="R646" s="70" t="str">
        <f aca="false">IF(B646="","",IF(MONTH(B646)=10,"X",""))</f>
        <v/>
      </c>
      <c r="S646" s="70" t="str">
        <f aca="false">IF(B646="","",IF(MONTH(B646)=11,"X",""))</f>
        <v/>
      </c>
      <c r="T646" s="70" t="str">
        <f aca="false">IF(B646="","",IF(MONTH(B646)=12,"X",""))</f>
        <v/>
      </c>
      <c r="U646" s="58" t="str">
        <f aca="false">IF(E646="","",SUMIF($E$5:$E$1000,E646,$AD$5:$AD$1000))</f>
        <v/>
      </c>
      <c r="V646" s="71" t="str">
        <f aca="false">IF(E646="","",_xlfn.TEXTJOIN(" + ",TRUE(),IF(COUNTIFS($E$5:$E$1000,E646,$C$5:$C$1000,"Auditoría Interna")&gt;0,"Interna",""),IF(COUNTIFS($E$5:$E$1000,E646,$C$5:$C$1000,"Auditoría Externa")&gt;0,"Externa",""),IF(COUNTIFS($E$5:$E$1000,E646,$C$5:$C$1000,"SSF")&gt;0,"SSF",""),IF(COUNTIFS($E$5:$E$1000,E646,$C$5:$C$1000,"Comité de Supervisión")&gt;0,"Comité Sup.",""),IF(COUNTIFS($E$5:$E$1000,E646,$C$5:$C$1000,"Consejo de Administración")&gt;0,"Consejo",""),IF(COUNTIFS($E$5:$E$1000,E646,$C$5:$C$1000,"Otros")&gt;0,"Otros","")))</f>
        <v/>
      </c>
      <c r="W646" s="58" t="str">
        <f aca="false">IF(E646="","",SUMIFS($AD$5:$AD$1000,$E$5:$E$1000,E646,$AA$5:$AA$1000,AA646,$C$5:$C$1000,"&lt;&gt;"&amp;C646))</f>
        <v/>
      </c>
      <c r="X646" s="72"/>
      <c r="Y646" s="68"/>
      <c r="Z646" s="72"/>
      <c r="AA646" s="38" t="str">
        <f aca="false">IF(B646="","",YEAR(B646)*100+MONTH(B646))</f>
        <v/>
      </c>
      <c r="AB646" s="38" t="str">
        <f aca="false">IF(AND(E646&lt;&gt;"",E646=Cruce!$C$5,AD646=1),COUNTIFS($E$5:E646,E646,$AD$5:AD646,1),"")</f>
        <v/>
      </c>
      <c r="AC646" s="38" t="str">
        <f aca="false">IF(E646="","",C646&amp;"|"&amp;X646&amp;"|"&amp;IF(B646="","s/f",TEXT(B646,"yyyymmdd"))&amp;IF(OR(C646="SSF",X646="Visitas Auditoría Interna"),"|"&amp;Y646,""))</f>
        <v/>
      </c>
      <c r="AD646" s="38" t="n">
        <f aca="false">IF(E646="",0,IF(COUNTIFS($E$5:E646,E646,$AC$5:AC646,AC646)=1,1,0))</f>
        <v>0</v>
      </c>
      <c r="AE646" s="38" t="str">
        <f aca="false">IF(OR(E646="",AD646&lt;&gt;1),"",SUBSTITUTE(SUBSTITUTE(C646,"Auditoría ",""),"Consejo de Administración","Consejo")&amp;" – "&amp;IF(B646="","(sin fecha)",DAY(B646)&amp;" de "&amp;CHOOSE(MONTH(B646),"Enero","Febrero","Marzo","Abril","Mayo","Junio","Julio","Agosto","Septiembre","Octubre","Noviembre","Diciembre")&amp;" "&amp;YEAR(B646)))</f>
        <v/>
      </c>
      <c r="AF646" s="38" t="n">
        <f aca="false">IF(E646="",0,IF(COUNTIF($AC$5:AC646,AC646)=1,1,0))</f>
        <v>0</v>
      </c>
    </row>
    <row r="647" customFormat="false" ht="15" hidden="false" customHeight="false" outlineLevel="0" collapsed="false">
      <c r="A647" s="68"/>
      <c r="B647" s="67"/>
      <c r="C647" s="68"/>
      <c r="D647" s="68"/>
      <c r="E647" s="69"/>
      <c r="F647" s="69"/>
      <c r="G647" s="70" t="str">
        <f aca="false">IF(OR(E647="",AND($C$3="",$E$3="")),"",IF(B647="","Sin fecha",IF(AND(OR($C$3="",B647&gt;=$C$3),OR($E$3="",B647&lt;=$E$3)),"Sí","No")))</f>
        <v/>
      </c>
      <c r="H647" s="58" t="str">
        <f aca="false">IF(B647="","",YEAR(B647))</f>
        <v/>
      </c>
      <c r="I647" s="70" t="str">
        <f aca="false">IF(B647="","",IF(MONTH(B647)=1,"X",""))</f>
        <v/>
      </c>
      <c r="J647" s="70" t="str">
        <f aca="false">IF(B647="","",IF(MONTH(B647)=2,"X",""))</f>
        <v/>
      </c>
      <c r="K647" s="70" t="str">
        <f aca="false">IF(B647="","",IF(MONTH(B647)=3,"X",""))</f>
        <v/>
      </c>
      <c r="L647" s="70" t="str">
        <f aca="false">IF(B647="","",IF(MONTH(B647)=4,"X",""))</f>
        <v/>
      </c>
      <c r="M647" s="70" t="str">
        <f aca="false">IF(B647="","",IF(MONTH(B647)=5,"X",""))</f>
        <v/>
      </c>
      <c r="N647" s="70" t="str">
        <f aca="false">IF(B647="","",IF(MONTH(B647)=6,"X",""))</f>
        <v/>
      </c>
      <c r="O647" s="70" t="str">
        <f aca="false">IF(B647="","",IF(MONTH(B647)=7,"X",""))</f>
        <v/>
      </c>
      <c r="P647" s="70" t="str">
        <f aca="false">IF(B647="","",IF(MONTH(B647)=8,"X",""))</f>
        <v/>
      </c>
      <c r="Q647" s="70" t="str">
        <f aca="false">IF(B647="","",IF(MONTH(B647)=9,"X",""))</f>
        <v/>
      </c>
      <c r="R647" s="70" t="str">
        <f aca="false">IF(B647="","",IF(MONTH(B647)=10,"X",""))</f>
        <v/>
      </c>
      <c r="S647" s="70" t="str">
        <f aca="false">IF(B647="","",IF(MONTH(B647)=11,"X",""))</f>
        <v/>
      </c>
      <c r="T647" s="70" t="str">
        <f aca="false">IF(B647="","",IF(MONTH(B647)=12,"X",""))</f>
        <v/>
      </c>
      <c r="U647" s="58" t="str">
        <f aca="false">IF(E647="","",SUMIF($E$5:$E$1000,E647,$AD$5:$AD$1000))</f>
        <v/>
      </c>
      <c r="V647" s="71" t="str">
        <f aca="false">IF(E647="","",_xlfn.TEXTJOIN(" + ",TRUE(),IF(COUNTIFS($E$5:$E$1000,E647,$C$5:$C$1000,"Auditoría Interna")&gt;0,"Interna",""),IF(COUNTIFS($E$5:$E$1000,E647,$C$5:$C$1000,"Auditoría Externa")&gt;0,"Externa",""),IF(COUNTIFS($E$5:$E$1000,E647,$C$5:$C$1000,"SSF")&gt;0,"SSF",""),IF(COUNTIFS($E$5:$E$1000,E647,$C$5:$C$1000,"Comité de Supervisión")&gt;0,"Comité Sup.",""),IF(COUNTIFS($E$5:$E$1000,E647,$C$5:$C$1000,"Consejo de Administración")&gt;0,"Consejo",""),IF(COUNTIFS($E$5:$E$1000,E647,$C$5:$C$1000,"Otros")&gt;0,"Otros","")))</f>
        <v/>
      </c>
      <c r="W647" s="58" t="str">
        <f aca="false">IF(E647="","",SUMIFS($AD$5:$AD$1000,$E$5:$E$1000,E647,$AA$5:$AA$1000,AA647,$C$5:$C$1000,"&lt;&gt;"&amp;C647))</f>
        <v/>
      </c>
      <c r="X647" s="72"/>
      <c r="Y647" s="68"/>
      <c r="Z647" s="72"/>
      <c r="AA647" s="38" t="str">
        <f aca="false">IF(B647="","",YEAR(B647)*100+MONTH(B647))</f>
        <v/>
      </c>
      <c r="AB647" s="38" t="str">
        <f aca="false">IF(AND(E647&lt;&gt;"",E647=Cruce!$C$5,AD647=1),COUNTIFS($E$5:E647,E647,$AD$5:AD647,1),"")</f>
        <v/>
      </c>
      <c r="AC647" s="38" t="str">
        <f aca="false">IF(E647="","",C647&amp;"|"&amp;X647&amp;"|"&amp;IF(B647="","s/f",TEXT(B647,"yyyymmdd"))&amp;IF(OR(C647="SSF",X647="Visitas Auditoría Interna"),"|"&amp;Y647,""))</f>
        <v/>
      </c>
      <c r="AD647" s="38" t="n">
        <f aca="false">IF(E647="",0,IF(COUNTIFS($E$5:E647,E647,$AC$5:AC647,AC647)=1,1,0))</f>
        <v>0</v>
      </c>
      <c r="AE647" s="38" t="str">
        <f aca="false">IF(OR(E647="",AD647&lt;&gt;1),"",SUBSTITUTE(SUBSTITUTE(C647,"Auditoría ",""),"Consejo de Administración","Consejo")&amp;" – "&amp;IF(B647="","(sin fecha)",DAY(B647)&amp;" de "&amp;CHOOSE(MONTH(B647),"Enero","Febrero","Marzo","Abril","Mayo","Junio","Julio","Agosto","Septiembre","Octubre","Noviembre","Diciembre")&amp;" "&amp;YEAR(B647)))</f>
        <v/>
      </c>
      <c r="AF647" s="38" t="n">
        <f aca="false">IF(E647="",0,IF(COUNTIF($AC$5:AC647,AC647)=1,1,0))</f>
        <v>0</v>
      </c>
    </row>
    <row r="648" customFormat="false" ht="15" hidden="false" customHeight="false" outlineLevel="0" collapsed="false">
      <c r="A648" s="68"/>
      <c r="B648" s="67"/>
      <c r="C648" s="68"/>
      <c r="D648" s="68"/>
      <c r="E648" s="69"/>
      <c r="F648" s="69"/>
      <c r="G648" s="70" t="str">
        <f aca="false">IF(OR(E648="",AND($C$3="",$E$3="")),"",IF(B648="","Sin fecha",IF(AND(OR($C$3="",B648&gt;=$C$3),OR($E$3="",B648&lt;=$E$3)),"Sí","No")))</f>
        <v/>
      </c>
      <c r="H648" s="58" t="str">
        <f aca="false">IF(B648="","",YEAR(B648))</f>
        <v/>
      </c>
      <c r="I648" s="70" t="str">
        <f aca="false">IF(B648="","",IF(MONTH(B648)=1,"X",""))</f>
        <v/>
      </c>
      <c r="J648" s="70" t="str">
        <f aca="false">IF(B648="","",IF(MONTH(B648)=2,"X",""))</f>
        <v/>
      </c>
      <c r="K648" s="70" t="str">
        <f aca="false">IF(B648="","",IF(MONTH(B648)=3,"X",""))</f>
        <v/>
      </c>
      <c r="L648" s="70" t="str">
        <f aca="false">IF(B648="","",IF(MONTH(B648)=4,"X",""))</f>
        <v/>
      </c>
      <c r="M648" s="70" t="str">
        <f aca="false">IF(B648="","",IF(MONTH(B648)=5,"X",""))</f>
        <v/>
      </c>
      <c r="N648" s="70" t="str">
        <f aca="false">IF(B648="","",IF(MONTH(B648)=6,"X",""))</f>
        <v/>
      </c>
      <c r="O648" s="70" t="str">
        <f aca="false">IF(B648="","",IF(MONTH(B648)=7,"X",""))</f>
        <v/>
      </c>
      <c r="P648" s="70" t="str">
        <f aca="false">IF(B648="","",IF(MONTH(B648)=8,"X",""))</f>
        <v/>
      </c>
      <c r="Q648" s="70" t="str">
        <f aca="false">IF(B648="","",IF(MONTH(B648)=9,"X",""))</f>
        <v/>
      </c>
      <c r="R648" s="70" t="str">
        <f aca="false">IF(B648="","",IF(MONTH(B648)=10,"X",""))</f>
        <v/>
      </c>
      <c r="S648" s="70" t="str">
        <f aca="false">IF(B648="","",IF(MONTH(B648)=11,"X",""))</f>
        <v/>
      </c>
      <c r="T648" s="70" t="str">
        <f aca="false">IF(B648="","",IF(MONTH(B648)=12,"X",""))</f>
        <v/>
      </c>
      <c r="U648" s="58" t="str">
        <f aca="false">IF(E648="","",SUMIF($E$5:$E$1000,E648,$AD$5:$AD$1000))</f>
        <v/>
      </c>
      <c r="V648" s="71" t="str">
        <f aca="false">IF(E648="","",_xlfn.TEXTJOIN(" + ",TRUE(),IF(COUNTIFS($E$5:$E$1000,E648,$C$5:$C$1000,"Auditoría Interna")&gt;0,"Interna",""),IF(COUNTIFS($E$5:$E$1000,E648,$C$5:$C$1000,"Auditoría Externa")&gt;0,"Externa",""),IF(COUNTIFS($E$5:$E$1000,E648,$C$5:$C$1000,"SSF")&gt;0,"SSF",""),IF(COUNTIFS($E$5:$E$1000,E648,$C$5:$C$1000,"Comité de Supervisión")&gt;0,"Comité Sup.",""),IF(COUNTIFS($E$5:$E$1000,E648,$C$5:$C$1000,"Consejo de Administración")&gt;0,"Consejo",""),IF(COUNTIFS($E$5:$E$1000,E648,$C$5:$C$1000,"Otros")&gt;0,"Otros","")))</f>
        <v/>
      </c>
      <c r="W648" s="58" t="str">
        <f aca="false">IF(E648="","",SUMIFS($AD$5:$AD$1000,$E$5:$E$1000,E648,$AA$5:$AA$1000,AA648,$C$5:$C$1000,"&lt;&gt;"&amp;C648))</f>
        <v/>
      </c>
      <c r="X648" s="72"/>
      <c r="Y648" s="68"/>
      <c r="Z648" s="72"/>
      <c r="AA648" s="38" t="str">
        <f aca="false">IF(B648="","",YEAR(B648)*100+MONTH(B648))</f>
        <v/>
      </c>
      <c r="AB648" s="38" t="str">
        <f aca="false">IF(AND(E648&lt;&gt;"",E648=Cruce!$C$5,AD648=1),COUNTIFS($E$5:E648,E648,$AD$5:AD648,1),"")</f>
        <v/>
      </c>
      <c r="AC648" s="38" t="str">
        <f aca="false">IF(E648="","",C648&amp;"|"&amp;X648&amp;"|"&amp;IF(B648="","s/f",TEXT(B648,"yyyymmdd"))&amp;IF(OR(C648="SSF",X648="Visitas Auditoría Interna"),"|"&amp;Y648,""))</f>
        <v/>
      </c>
      <c r="AD648" s="38" t="n">
        <f aca="false">IF(E648="",0,IF(COUNTIFS($E$5:E648,E648,$AC$5:AC648,AC648)=1,1,0))</f>
        <v>0</v>
      </c>
      <c r="AE648" s="38" t="str">
        <f aca="false">IF(OR(E648="",AD648&lt;&gt;1),"",SUBSTITUTE(SUBSTITUTE(C648,"Auditoría ",""),"Consejo de Administración","Consejo")&amp;" – "&amp;IF(B648="","(sin fecha)",DAY(B648)&amp;" de "&amp;CHOOSE(MONTH(B648),"Enero","Febrero","Marzo","Abril","Mayo","Junio","Julio","Agosto","Septiembre","Octubre","Noviembre","Diciembre")&amp;" "&amp;YEAR(B648)))</f>
        <v/>
      </c>
      <c r="AF648" s="38" t="n">
        <f aca="false">IF(E648="",0,IF(COUNTIF($AC$5:AC648,AC648)=1,1,0))</f>
        <v>0</v>
      </c>
    </row>
    <row r="649" customFormat="false" ht="15" hidden="false" customHeight="false" outlineLevel="0" collapsed="false">
      <c r="A649" s="68"/>
      <c r="B649" s="67"/>
      <c r="C649" s="68"/>
      <c r="D649" s="68"/>
      <c r="E649" s="69"/>
      <c r="F649" s="69"/>
      <c r="G649" s="70" t="str">
        <f aca="false">IF(OR(E649="",AND($C$3="",$E$3="")),"",IF(B649="","Sin fecha",IF(AND(OR($C$3="",B649&gt;=$C$3),OR($E$3="",B649&lt;=$E$3)),"Sí","No")))</f>
        <v/>
      </c>
      <c r="H649" s="58" t="str">
        <f aca="false">IF(B649="","",YEAR(B649))</f>
        <v/>
      </c>
      <c r="I649" s="70" t="str">
        <f aca="false">IF(B649="","",IF(MONTH(B649)=1,"X",""))</f>
        <v/>
      </c>
      <c r="J649" s="70" t="str">
        <f aca="false">IF(B649="","",IF(MONTH(B649)=2,"X",""))</f>
        <v/>
      </c>
      <c r="K649" s="70" t="str">
        <f aca="false">IF(B649="","",IF(MONTH(B649)=3,"X",""))</f>
        <v/>
      </c>
      <c r="L649" s="70" t="str">
        <f aca="false">IF(B649="","",IF(MONTH(B649)=4,"X",""))</f>
        <v/>
      </c>
      <c r="M649" s="70" t="str">
        <f aca="false">IF(B649="","",IF(MONTH(B649)=5,"X",""))</f>
        <v/>
      </c>
      <c r="N649" s="70" t="str">
        <f aca="false">IF(B649="","",IF(MONTH(B649)=6,"X",""))</f>
        <v/>
      </c>
      <c r="O649" s="70" t="str">
        <f aca="false">IF(B649="","",IF(MONTH(B649)=7,"X",""))</f>
        <v/>
      </c>
      <c r="P649" s="70" t="str">
        <f aca="false">IF(B649="","",IF(MONTH(B649)=8,"X",""))</f>
        <v/>
      </c>
      <c r="Q649" s="70" t="str">
        <f aca="false">IF(B649="","",IF(MONTH(B649)=9,"X",""))</f>
        <v/>
      </c>
      <c r="R649" s="70" t="str">
        <f aca="false">IF(B649="","",IF(MONTH(B649)=10,"X",""))</f>
        <v/>
      </c>
      <c r="S649" s="70" t="str">
        <f aca="false">IF(B649="","",IF(MONTH(B649)=11,"X",""))</f>
        <v/>
      </c>
      <c r="T649" s="70" t="str">
        <f aca="false">IF(B649="","",IF(MONTH(B649)=12,"X",""))</f>
        <v/>
      </c>
      <c r="U649" s="58" t="str">
        <f aca="false">IF(E649="","",SUMIF($E$5:$E$1000,E649,$AD$5:$AD$1000))</f>
        <v/>
      </c>
      <c r="V649" s="71" t="str">
        <f aca="false">IF(E649="","",_xlfn.TEXTJOIN(" + ",TRUE(),IF(COUNTIFS($E$5:$E$1000,E649,$C$5:$C$1000,"Auditoría Interna")&gt;0,"Interna",""),IF(COUNTIFS($E$5:$E$1000,E649,$C$5:$C$1000,"Auditoría Externa")&gt;0,"Externa",""),IF(COUNTIFS($E$5:$E$1000,E649,$C$5:$C$1000,"SSF")&gt;0,"SSF",""),IF(COUNTIFS($E$5:$E$1000,E649,$C$5:$C$1000,"Comité de Supervisión")&gt;0,"Comité Sup.",""),IF(COUNTIFS($E$5:$E$1000,E649,$C$5:$C$1000,"Consejo de Administración")&gt;0,"Consejo",""),IF(COUNTIFS($E$5:$E$1000,E649,$C$5:$C$1000,"Otros")&gt;0,"Otros","")))</f>
        <v/>
      </c>
      <c r="W649" s="58" t="str">
        <f aca="false">IF(E649="","",SUMIFS($AD$5:$AD$1000,$E$5:$E$1000,E649,$AA$5:$AA$1000,AA649,$C$5:$C$1000,"&lt;&gt;"&amp;C649))</f>
        <v/>
      </c>
      <c r="X649" s="72"/>
      <c r="Y649" s="68"/>
      <c r="Z649" s="72"/>
      <c r="AA649" s="38" t="str">
        <f aca="false">IF(B649="","",YEAR(B649)*100+MONTH(B649))</f>
        <v/>
      </c>
      <c r="AB649" s="38" t="str">
        <f aca="false">IF(AND(E649&lt;&gt;"",E649=Cruce!$C$5,AD649=1),COUNTIFS($E$5:E649,E649,$AD$5:AD649,1),"")</f>
        <v/>
      </c>
      <c r="AC649" s="38" t="str">
        <f aca="false">IF(E649="","",C649&amp;"|"&amp;X649&amp;"|"&amp;IF(B649="","s/f",TEXT(B649,"yyyymmdd"))&amp;IF(OR(C649="SSF",X649="Visitas Auditoría Interna"),"|"&amp;Y649,""))</f>
        <v/>
      </c>
      <c r="AD649" s="38" t="n">
        <f aca="false">IF(E649="",0,IF(COUNTIFS($E$5:E649,E649,$AC$5:AC649,AC649)=1,1,0))</f>
        <v>0</v>
      </c>
      <c r="AE649" s="38" t="str">
        <f aca="false">IF(OR(E649="",AD649&lt;&gt;1),"",SUBSTITUTE(SUBSTITUTE(C649,"Auditoría ",""),"Consejo de Administración","Consejo")&amp;" – "&amp;IF(B649="","(sin fecha)",DAY(B649)&amp;" de "&amp;CHOOSE(MONTH(B649),"Enero","Febrero","Marzo","Abril","Mayo","Junio","Julio","Agosto","Septiembre","Octubre","Noviembre","Diciembre")&amp;" "&amp;YEAR(B649)))</f>
        <v/>
      </c>
      <c r="AF649" s="38" t="n">
        <f aca="false">IF(E649="",0,IF(COUNTIF($AC$5:AC649,AC649)=1,1,0))</f>
        <v>0</v>
      </c>
    </row>
    <row r="650" customFormat="false" ht="15" hidden="false" customHeight="false" outlineLevel="0" collapsed="false">
      <c r="A650" s="68"/>
      <c r="B650" s="67"/>
      <c r="C650" s="68"/>
      <c r="D650" s="68"/>
      <c r="E650" s="69"/>
      <c r="F650" s="69"/>
      <c r="G650" s="70" t="str">
        <f aca="false">IF(OR(E650="",AND($C$3="",$E$3="")),"",IF(B650="","Sin fecha",IF(AND(OR($C$3="",B650&gt;=$C$3),OR($E$3="",B650&lt;=$E$3)),"Sí","No")))</f>
        <v/>
      </c>
      <c r="H650" s="58" t="str">
        <f aca="false">IF(B650="","",YEAR(B650))</f>
        <v/>
      </c>
      <c r="I650" s="70" t="str">
        <f aca="false">IF(B650="","",IF(MONTH(B650)=1,"X",""))</f>
        <v/>
      </c>
      <c r="J650" s="70" t="str">
        <f aca="false">IF(B650="","",IF(MONTH(B650)=2,"X",""))</f>
        <v/>
      </c>
      <c r="K650" s="70" t="str">
        <f aca="false">IF(B650="","",IF(MONTH(B650)=3,"X",""))</f>
        <v/>
      </c>
      <c r="L650" s="70" t="str">
        <f aca="false">IF(B650="","",IF(MONTH(B650)=4,"X",""))</f>
        <v/>
      </c>
      <c r="M650" s="70" t="str">
        <f aca="false">IF(B650="","",IF(MONTH(B650)=5,"X",""))</f>
        <v/>
      </c>
      <c r="N650" s="70" t="str">
        <f aca="false">IF(B650="","",IF(MONTH(B650)=6,"X",""))</f>
        <v/>
      </c>
      <c r="O650" s="70" t="str">
        <f aca="false">IF(B650="","",IF(MONTH(B650)=7,"X",""))</f>
        <v/>
      </c>
      <c r="P650" s="70" t="str">
        <f aca="false">IF(B650="","",IF(MONTH(B650)=8,"X",""))</f>
        <v/>
      </c>
      <c r="Q650" s="70" t="str">
        <f aca="false">IF(B650="","",IF(MONTH(B650)=9,"X",""))</f>
        <v/>
      </c>
      <c r="R650" s="70" t="str">
        <f aca="false">IF(B650="","",IF(MONTH(B650)=10,"X",""))</f>
        <v/>
      </c>
      <c r="S650" s="70" t="str">
        <f aca="false">IF(B650="","",IF(MONTH(B650)=11,"X",""))</f>
        <v/>
      </c>
      <c r="T650" s="70" t="str">
        <f aca="false">IF(B650="","",IF(MONTH(B650)=12,"X",""))</f>
        <v/>
      </c>
      <c r="U650" s="58" t="str">
        <f aca="false">IF(E650="","",SUMIF($E$5:$E$1000,E650,$AD$5:$AD$1000))</f>
        <v/>
      </c>
      <c r="V650" s="71" t="str">
        <f aca="false">IF(E650="","",_xlfn.TEXTJOIN(" + ",TRUE(),IF(COUNTIFS($E$5:$E$1000,E650,$C$5:$C$1000,"Auditoría Interna")&gt;0,"Interna",""),IF(COUNTIFS($E$5:$E$1000,E650,$C$5:$C$1000,"Auditoría Externa")&gt;0,"Externa",""),IF(COUNTIFS($E$5:$E$1000,E650,$C$5:$C$1000,"SSF")&gt;0,"SSF",""),IF(COUNTIFS($E$5:$E$1000,E650,$C$5:$C$1000,"Comité de Supervisión")&gt;0,"Comité Sup.",""),IF(COUNTIFS($E$5:$E$1000,E650,$C$5:$C$1000,"Consejo de Administración")&gt;0,"Consejo",""),IF(COUNTIFS($E$5:$E$1000,E650,$C$5:$C$1000,"Otros")&gt;0,"Otros","")))</f>
        <v/>
      </c>
      <c r="W650" s="58" t="str">
        <f aca="false">IF(E650="","",SUMIFS($AD$5:$AD$1000,$E$5:$E$1000,E650,$AA$5:$AA$1000,AA650,$C$5:$C$1000,"&lt;&gt;"&amp;C650))</f>
        <v/>
      </c>
      <c r="X650" s="72"/>
      <c r="Y650" s="68"/>
      <c r="Z650" s="72"/>
      <c r="AA650" s="38" t="str">
        <f aca="false">IF(B650="","",YEAR(B650)*100+MONTH(B650))</f>
        <v/>
      </c>
      <c r="AB650" s="38" t="str">
        <f aca="false">IF(AND(E650&lt;&gt;"",E650=Cruce!$C$5,AD650=1),COUNTIFS($E$5:E650,E650,$AD$5:AD650,1),"")</f>
        <v/>
      </c>
      <c r="AC650" s="38" t="str">
        <f aca="false">IF(E650="","",C650&amp;"|"&amp;X650&amp;"|"&amp;IF(B650="","s/f",TEXT(B650,"yyyymmdd"))&amp;IF(OR(C650="SSF",X650="Visitas Auditoría Interna"),"|"&amp;Y650,""))</f>
        <v/>
      </c>
      <c r="AD650" s="38" t="n">
        <f aca="false">IF(E650="",0,IF(COUNTIFS($E$5:E650,E650,$AC$5:AC650,AC650)=1,1,0))</f>
        <v>0</v>
      </c>
      <c r="AE650" s="38" t="str">
        <f aca="false">IF(OR(E650="",AD650&lt;&gt;1),"",SUBSTITUTE(SUBSTITUTE(C650,"Auditoría ",""),"Consejo de Administración","Consejo")&amp;" – "&amp;IF(B650="","(sin fecha)",DAY(B650)&amp;" de "&amp;CHOOSE(MONTH(B650),"Enero","Febrero","Marzo","Abril","Mayo","Junio","Julio","Agosto","Septiembre","Octubre","Noviembre","Diciembre")&amp;" "&amp;YEAR(B650)))</f>
        <v/>
      </c>
      <c r="AF650" s="38" t="n">
        <f aca="false">IF(E650="",0,IF(COUNTIF($AC$5:AC650,AC650)=1,1,0))</f>
        <v>0</v>
      </c>
    </row>
    <row r="651" customFormat="false" ht="15" hidden="false" customHeight="false" outlineLevel="0" collapsed="false">
      <c r="A651" s="68"/>
      <c r="B651" s="67"/>
      <c r="C651" s="68"/>
      <c r="D651" s="68"/>
      <c r="E651" s="69"/>
      <c r="F651" s="69"/>
      <c r="G651" s="70" t="str">
        <f aca="false">IF(OR(E651="",AND($C$3="",$E$3="")),"",IF(B651="","Sin fecha",IF(AND(OR($C$3="",B651&gt;=$C$3),OR($E$3="",B651&lt;=$E$3)),"Sí","No")))</f>
        <v/>
      </c>
      <c r="H651" s="58" t="str">
        <f aca="false">IF(B651="","",YEAR(B651))</f>
        <v/>
      </c>
      <c r="I651" s="70" t="str">
        <f aca="false">IF(B651="","",IF(MONTH(B651)=1,"X",""))</f>
        <v/>
      </c>
      <c r="J651" s="70" t="str">
        <f aca="false">IF(B651="","",IF(MONTH(B651)=2,"X",""))</f>
        <v/>
      </c>
      <c r="K651" s="70" t="str">
        <f aca="false">IF(B651="","",IF(MONTH(B651)=3,"X",""))</f>
        <v/>
      </c>
      <c r="L651" s="70" t="str">
        <f aca="false">IF(B651="","",IF(MONTH(B651)=4,"X",""))</f>
        <v/>
      </c>
      <c r="M651" s="70" t="str">
        <f aca="false">IF(B651="","",IF(MONTH(B651)=5,"X",""))</f>
        <v/>
      </c>
      <c r="N651" s="70" t="str">
        <f aca="false">IF(B651="","",IF(MONTH(B651)=6,"X",""))</f>
        <v/>
      </c>
      <c r="O651" s="70" t="str">
        <f aca="false">IF(B651="","",IF(MONTH(B651)=7,"X",""))</f>
        <v/>
      </c>
      <c r="P651" s="70" t="str">
        <f aca="false">IF(B651="","",IF(MONTH(B651)=8,"X",""))</f>
        <v/>
      </c>
      <c r="Q651" s="70" t="str">
        <f aca="false">IF(B651="","",IF(MONTH(B651)=9,"X",""))</f>
        <v/>
      </c>
      <c r="R651" s="70" t="str">
        <f aca="false">IF(B651="","",IF(MONTH(B651)=10,"X",""))</f>
        <v/>
      </c>
      <c r="S651" s="70" t="str">
        <f aca="false">IF(B651="","",IF(MONTH(B651)=11,"X",""))</f>
        <v/>
      </c>
      <c r="T651" s="70" t="str">
        <f aca="false">IF(B651="","",IF(MONTH(B651)=12,"X",""))</f>
        <v/>
      </c>
      <c r="U651" s="58" t="str">
        <f aca="false">IF(E651="","",SUMIF($E$5:$E$1000,E651,$AD$5:$AD$1000))</f>
        <v/>
      </c>
      <c r="V651" s="71" t="str">
        <f aca="false">IF(E651="","",_xlfn.TEXTJOIN(" + ",TRUE(),IF(COUNTIFS($E$5:$E$1000,E651,$C$5:$C$1000,"Auditoría Interna")&gt;0,"Interna",""),IF(COUNTIFS($E$5:$E$1000,E651,$C$5:$C$1000,"Auditoría Externa")&gt;0,"Externa",""),IF(COUNTIFS($E$5:$E$1000,E651,$C$5:$C$1000,"SSF")&gt;0,"SSF",""),IF(COUNTIFS($E$5:$E$1000,E651,$C$5:$C$1000,"Comité de Supervisión")&gt;0,"Comité Sup.",""),IF(COUNTIFS($E$5:$E$1000,E651,$C$5:$C$1000,"Consejo de Administración")&gt;0,"Consejo",""),IF(COUNTIFS($E$5:$E$1000,E651,$C$5:$C$1000,"Otros")&gt;0,"Otros","")))</f>
        <v/>
      </c>
      <c r="W651" s="58" t="str">
        <f aca="false">IF(E651="","",SUMIFS($AD$5:$AD$1000,$E$5:$E$1000,E651,$AA$5:$AA$1000,AA651,$C$5:$C$1000,"&lt;&gt;"&amp;C651))</f>
        <v/>
      </c>
      <c r="X651" s="72"/>
      <c r="Y651" s="68"/>
      <c r="Z651" s="72"/>
      <c r="AA651" s="38" t="str">
        <f aca="false">IF(B651="","",YEAR(B651)*100+MONTH(B651))</f>
        <v/>
      </c>
      <c r="AB651" s="38" t="str">
        <f aca="false">IF(AND(E651&lt;&gt;"",E651=Cruce!$C$5,AD651=1),COUNTIFS($E$5:E651,E651,$AD$5:AD651,1),"")</f>
        <v/>
      </c>
      <c r="AC651" s="38" t="str">
        <f aca="false">IF(E651="","",C651&amp;"|"&amp;X651&amp;"|"&amp;IF(B651="","s/f",TEXT(B651,"yyyymmdd"))&amp;IF(OR(C651="SSF",X651="Visitas Auditoría Interna"),"|"&amp;Y651,""))</f>
        <v/>
      </c>
      <c r="AD651" s="38" t="n">
        <f aca="false">IF(E651="",0,IF(COUNTIFS($E$5:E651,E651,$AC$5:AC651,AC651)=1,1,0))</f>
        <v>0</v>
      </c>
      <c r="AE651" s="38" t="str">
        <f aca="false">IF(OR(E651="",AD651&lt;&gt;1),"",SUBSTITUTE(SUBSTITUTE(C651,"Auditoría ",""),"Consejo de Administración","Consejo")&amp;" – "&amp;IF(B651="","(sin fecha)",DAY(B651)&amp;" de "&amp;CHOOSE(MONTH(B651),"Enero","Febrero","Marzo","Abril","Mayo","Junio","Julio","Agosto","Septiembre","Octubre","Noviembre","Diciembre")&amp;" "&amp;YEAR(B651)))</f>
        <v/>
      </c>
      <c r="AF651" s="38" t="n">
        <f aca="false">IF(E651="",0,IF(COUNTIF($AC$5:AC651,AC651)=1,1,0))</f>
        <v>0</v>
      </c>
    </row>
    <row r="652" customFormat="false" ht="15" hidden="false" customHeight="false" outlineLevel="0" collapsed="false">
      <c r="A652" s="68"/>
      <c r="B652" s="67"/>
      <c r="C652" s="68"/>
      <c r="D652" s="68"/>
      <c r="E652" s="69"/>
      <c r="F652" s="69"/>
      <c r="G652" s="70" t="str">
        <f aca="false">IF(OR(E652="",AND($C$3="",$E$3="")),"",IF(B652="","Sin fecha",IF(AND(OR($C$3="",B652&gt;=$C$3),OR($E$3="",B652&lt;=$E$3)),"Sí","No")))</f>
        <v/>
      </c>
      <c r="H652" s="58" t="str">
        <f aca="false">IF(B652="","",YEAR(B652))</f>
        <v/>
      </c>
      <c r="I652" s="70" t="str">
        <f aca="false">IF(B652="","",IF(MONTH(B652)=1,"X",""))</f>
        <v/>
      </c>
      <c r="J652" s="70" t="str">
        <f aca="false">IF(B652="","",IF(MONTH(B652)=2,"X",""))</f>
        <v/>
      </c>
      <c r="K652" s="70" t="str">
        <f aca="false">IF(B652="","",IF(MONTH(B652)=3,"X",""))</f>
        <v/>
      </c>
      <c r="L652" s="70" t="str">
        <f aca="false">IF(B652="","",IF(MONTH(B652)=4,"X",""))</f>
        <v/>
      </c>
      <c r="M652" s="70" t="str">
        <f aca="false">IF(B652="","",IF(MONTH(B652)=5,"X",""))</f>
        <v/>
      </c>
      <c r="N652" s="70" t="str">
        <f aca="false">IF(B652="","",IF(MONTH(B652)=6,"X",""))</f>
        <v/>
      </c>
      <c r="O652" s="70" t="str">
        <f aca="false">IF(B652="","",IF(MONTH(B652)=7,"X",""))</f>
        <v/>
      </c>
      <c r="P652" s="70" t="str">
        <f aca="false">IF(B652="","",IF(MONTH(B652)=8,"X",""))</f>
        <v/>
      </c>
      <c r="Q652" s="70" t="str">
        <f aca="false">IF(B652="","",IF(MONTH(B652)=9,"X",""))</f>
        <v/>
      </c>
      <c r="R652" s="70" t="str">
        <f aca="false">IF(B652="","",IF(MONTH(B652)=10,"X",""))</f>
        <v/>
      </c>
      <c r="S652" s="70" t="str">
        <f aca="false">IF(B652="","",IF(MONTH(B652)=11,"X",""))</f>
        <v/>
      </c>
      <c r="T652" s="70" t="str">
        <f aca="false">IF(B652="","",IF(MONTH(B652)=12,"X",""))</f>
        <v/>
      </c>
      <c r="U652" s="58" t="str">
        <f aca="false">IF(E652="","",SUMIF($E$5:$E$1000,E652,$AD$5:$AD$1000))</f>
        <v/>
      </c>
      <c r="V652" s="71" t="str">
        <f aca="false">IF(E652="","",_xlfn.TEXTJOIN(" + ",TRUE(),IF(COUNTIFS($E$5:$E$1000,E652,$C$5:$C$1000,"Auditoría Interna")&gt;0,"Interna",""),IF(COUNTIFS($E$5:$E$1000,E652,$C$5:$C$1000,"Auditoría Externa")&gt;0,"Externa",""),IF(COUNTIFS($E$5:$E$1000,E652,$C$5:$C$1000,"SSF")&gt;0,"SSF",""),IF(COUNTIFS($E$5:$E$1000,E652,$C$5:$C$1000,"Comité de Supervisión")&gt;0,"Comité Sup.",""),IF(COUNTIFS($E$5:$E$1000,E652,$C$5:$C$1000,"Consejo de Administración")&gt;0,"Consejo",""),IF(COUNTIFS($E$5:$E$1000,E652,$C$5:$C$1000,"Otros")&gt;0,"Otros","")))</f>
        <v/>
      </c>
      <c r="W652" s="58" t="str">
        <f aca="false">IF(E652="","",SUMIFS($AD$5:$AD$1000,$E$5:$E$1000,E652,$AA$5:$AA$1000,AA652,$C$5:$C$1000,"&lt;&gt;"&amp;C652))</f>
        <v/>
      </c>
      <c r="X652" s="72"/>
      <c r="Y652" s="68"/>
      <c r="Z652" s="72"/>
      <c r="AA652" s="38" t="str">
        <f aca="false">IF(B652="","",YEAR(B652)*100+MONTH(B652))</f>
        <v/>
      </c>
      <c r="AB652" s="38" t="str">
        <f aca="false">IF(AND(E652&lt;&gt;"",E652=Cruce!$C$5,AD652=1),COUNTIFS($E$5:E652,E652,$AD$5:AD652,1),"")</f>
        <v/>
      </c>
      <c r="AC652" s="38" t="str">
        <f aca="false">IF(E652="","",C652&amp;"|"&amp;X652&amp;"|"&amp;IF(B652="","s/f",TEXT(B652,"yyyymmdd"))&amp;IF(OR(C652="SSF",X652="Visitas Auditoría Interna"),"|"&amp;Y652,""))</f>
        <v/>
      </c>
      <c r="AD652" s="38" t="n">
        <f aca="false">IF(E652="",0,IF(COUNTIFS($E$5:E652,E652,$AC$5:AC652,AC652)=1,1,0))</f>
        <v>0</v>
      </c>
      <c r="AE652" s="38" t="str">
        <f aca="false">IF(OR(E652="",AD652&lt;&gt;1),"",SUBSTITUTE(SUBSTITUTE(C652,"Auditoría ",""),"Consejo de Administración","Consejo")&amp;" – "&amp;IF(B652="","(sin fecha)",DAY(B652)&amp;" de "&amp;CHOOSE(MONTH(B652),"Enero","Febrero","Marzo","Abril","Mayo","Junio","Julio","Agosto","Septiembre","Octubre","Noviembre","Diciembre")&amp;" "&amp;YEAR(B652)))</f>
        <v/>
      </c>
      <c r="AF652" s="38" t="n">
        <f aca="false">IF(E652="",0,IF(COUNTIF($AC$5:AC652,AC652)=1,1,0))</f>
        <v>0</v>
      </c>
    </row>
    <row r="653" customFormat="false" ht="15" hidden="false" customHeight="false" outlineLevel="0" collapsed="false">
      <c r="A653" s="68"/>
      <c r="B653" s="67"/>
      <c r="C653" s="68"/>
      <c r="D653" s="68"/>
      <c r="E653" s="69"/>
      <c r="F653" s="69"/>
      <c r="G653" s="70" t="str">
        <f aca="false">IF(OR(E653="",AND($C$3="",$E$3="")),"",IF(B653="","Sin fecha",IF(AND(OR($C$3="",B653&gt;=$C$3),OR($E$3="",B653&lt;=$E$3)),"Sí","No")))</f>
        <v/>
      </c>
      <c r="H653" s="58" t="str">
        <f aca="false">IF(B653="","",YEAR(B653))</f>
        <v/>
      </c>
      <c r="I653" s="70" t="str">
        <f aca="false">IF(B653="","",IF(MONTH(B653)=1,"X",""))</f>
        <v/>
      </c>
      <c r="J653" s="70" t="str">
        <f aca="false">IF(B653="","",IF(MONTH(B653)=2,"X",""))</f>
        <v/>
      </c>
      <c r="K653" s="70" t="str">
        <f aca="false">IF(B653="","",IF(MONTH(B653)=3,"X",""))</f>
        <v/>
      </c>
      <c r="L653" s="70" t="str">
        <f aca="false">IF(B653="","",IF(MONTH(B653)=4,"X",""))</f>
        <v/>
      </c>
      <c r="M653" s="70" t="str">
        <f aca="false">IF(B653="","",IF(MONTH(B653)=5,"X",""))</f>
        <v/>
      </c>
      <c r="N653" s="70" t="str">
        <f aca="false">IF(B653="","",IF(MONTH(B653)=6,"X",""))</f>
        <v/>
      </c>
      <c r="O653" s="70" t="str">
        <f aca="false">IF(B653="","",IF(MONTH(B653)=7,"X",""))</f>
        <v/>
      </c>
      <c r="P653" s="70" t="str">
        <f aca="false">IF(B653="","",IF(MONTH(B653)=8,"X",""))</f>
        <v/>
      </c>
      <c r="Q653" s="70" t="str">
        <f aca="false">IF(B653="","",IF(MONTH(B653)=9,"X",""))</f>
        <v/>
      </c>
      <c r="R653" s="70" t="str">
        <f aca="false">IF(B653="","",IF(MONTH(B653)=10,"X",""))</f>
        <v/>
      </c>
      <c r="S653" s="70" t="str">
        <f aca="false">IF(B653="","",IF(MONTH(B653)=11,"X",""))</f>
        <v/>
      </c>
      <c r="T653" s="70" t="str">
        <f aca="false">IF(B653="","",IF(MONTH(B653)=12,"X",""))</f>
        <v/>
      </c>
      <c r="U653" s="58" t="str">
        <f aca="false">IF(E653="","",SUMIF($E$5:$E$1000,E653,$AD$5:$AD$1000))</f>
        <v/>
      </c>
      <c r="V653" s="71" t="str">
        <f aca="false">IF(E653="","",_xlfn.TEXTJOIN(" + ",TRUE(),IF(COUNTIFS($E$5:$E$1000,E653,$C$5:$C$1000,"Auditoría Interna")&gt;0,"Interna",""),IF(COUNTIFS($E$5:$E$1000,E653,$C$5:$C$1000,"Auditoría Externa")&gt;0,"Externa",""),IF(COUNTIFS($E$5:$E$1000,E653,$C$5:$C$1000,"SSF")&gt;0,"SSF",""),IF(COUNTIFS($E$5:$E$1000,E653,$C$5:$C$1000,"Comité de Supervisión")&gt;0,"Comité Sup.",""),IF(COUNTIFS($E$5:$E$1000,E653,$C$5:$C$1000,"Consejo de Administración")&gt;0,"Consejo",""),IF(COUNTIFS($E$5:$E$1000,E653,$C$5:$C$1000,"Otros")&gt;0,"Otros","")))</f>
        <v/>
      </c>
      <c r="W653" s="58" t="str">
        <f aca="false">IF(E653="","",SUMIFS($AD$5:$AD$1000,$E$5:$E$1000,E653,$AA$5:$AA$1000,AA653,$C$5:$C$1000,"&lt;&gt;"&amp;C653))</f>
        <v/>
      </c>
      <c r="X653" s="72"/>
      <c r="Y653" s="68"/>
      <c r="Z653" s="72"/>
      <c r="AA653" s="38" t="str">
        <f aca="false">IF(B653="","",YEAR(B653)*100+MONTH(B653))</f>
        <v/>
      </c>
      <c r="AB653" s="38" t="str">
        <f aca="false">IF(AND(E653&lt;&gt;"",E653=Cruce!$C$5,AD653=1),COUNTIFS($E$5:E653,E653,$AD$5:AD653,1),"")</f>
        <v/>
      </c>
      <c r="AC653" s="38" t="str">
        <f aca="false">IF(E653="","",C653&amp;"|"&amp;X653&amp;"|"&amp;IF(B653="","s/f",TEXT(B653,"yyyymmdd"))&amp;IF(OR(C653="SSF",X653="Visitas Auditoría Interna"),"|"&amp;Y653,""))</f>
        <v/>
      </c>
      <c r="AD653" s="38" t="n">
        <f aca="false">IF(E653="",0,IF(COUNTIFS($E$5:E653,E653,$AC$5:AC653,AC653)=1,1,0))</f>
        <v>0</v>
      </c>
      <c r="AE653" s="38" t="str">
        <f aca="false">IF(OR(E653="",AD653&lt;&gt;1),"",SUBSTITUTE(SUBSTITUTE(C653,"Auditoría ",""),"Consejo de Administración","Consejo")&amp;" – "&amp;IF(B653="","(sin fecha)",DAY(B653)&amp;" de "&amp;CHOOSE(MONTH(B653),"Enero","Febrero","Marzo","Abril","Mayo","Junio","Julio","Agosto","Septiembre","Octubre","Noviembre","Diciembre")&amp;" "&amp;YEAR(B653)))</f>
        <v/>
      </c>
      <c r="AF653" s="38" t="n">
        <f aca="false">IF(E653="",0,IF(COUNTIF($AC$5:AC653,AC653)=1,1,0))</f>
        <v>0</v>
      </c>
    </row>
    <row r="654" customFormat="false" ht="15" hidden="false" customHeight="false" outlineLevel="0" collapsed="false">
      <c r="A654" s="68"/>
      <c r="B654" s="67"/>
      <c r="C654" s="68"/>
      <c r="D654" s="68"/>
      <c r="E654" s="69"/>
      <c r="F654" s="69"/>
      <c r="G654" s="70" t="str">
        <f aca="false">IF(OR(E654="",AND($C$3="",$E$3="")),"",IF(B654="","Sin fecha",IF(AND(OR($C$3="",B654&gt;=$C$3),OR($E$3="",B654&lt;=$E$3)),"Sí","No")))</f>
        <v/>
      </c>
      <c r="H654" s="58" t="str">
        <f aca="false">IF(B654="","",YEAR(B654))</f>
        <v/>
      </c>
      <c r="I654" s="70" t="str">
        <f aca="false">IF(B654="","",IF(MONTH(B654)=1,"X",""))</f>
        <v/>
      </c>
      <c r="J654" s="70" t="str">
        <f aca="false">IF(B654="","",IF(MONTH(B654)=2,"X",""))</f>
        <v/>
      </c>
      <c r="K654" s="70" t="str">
        <f aca="false">IF(B654="","",IF(MONTH(B654)=3,"X",""))</f>
        <v/>
      </c>
      <c r="L654" s="70" t="str">
        <f aca="false">IF(B654="","",IF(MONTH(B654)=4,"X",""))</f>
        <v/>
      </c>
      <c r="M654" s="70" t="str">
        <f aca="false">IF(B654="","",IF(MONTH(B654)=5,"X",""))</f>
        <v/>
      </c>
      <c r="N654" s="70" t="str">
        <f aca="false">IF(B654="","",IF(MONTH(B654)=6,"X",""))</f>
        <v/>
      </c>
      <c r="O654" s="70" t="str">
        <f aca="false">IF(B654="","",IF(MONTH(B654)=7,"X",""))</f>
        <v/>
      </c>
      <c r="P654" s="70" t="str">
        <f aca="false">IF(B654="","",IF(MONTH(B654)=8,"X",""))</f>
        <v/>
      </c>
      <c r="Q654" s="70" t="str">
        <f aca="false">IF(B654="","",IF(MONTH(B654)=9,"X",""))</f>
        <v/>
      </c>
      <c r="R654" s="70" t="str">
        <f aca="false">IF(B654="","",IF(MONTH(B654)=10,"X",""))</f>
        <v/>
      </c>
      <c r="S654" s="70" t="str">
        <f aca="false">IF(B654="","",IF(MONTH(B654)=11,"X",""))</f>
        <v/>
      </c>
      <c r="T654" s="70" t="str">
        <f aca="false">IF(B654="","",IF(MONTH(B654)=12,"X",""))</f>
        <v/>
      </c>
      <c r="U654" s="58" t="str">
        <f aca="false">IF(E654="","",SUMIF($E$5:$E$1000,E654,$AD$5:$AD$1000))</f>
        <v/>
      </c>
      <c r="V654" s="71" t="str">
        <f aca="false">IF(E654="","",_xlfn.TEXTJOIN(" + ",TRUE(),IF(COUNTIFS($E$5:$E$1000,E654,$C$5:$C$1000,"Auditoría Interna")&gt;0,"Interna",""),IF(COUNTIFS($E$5:$E$1000,E654,$C$5:$C$1000,"Auditoría Externa")&gt;0,"Externa",""),IF(COUNTIFS($E$5:$E$1000,E654,$C$5:$C$1000,"SSF")&gt;0,"SSF",""),IF(COUNTIFS($E$5:$E$1000,E654,$C$5:$C$1000,"Comité de Supervisión")&gt;0,"Comité Sup.",""),IF(COUNTIFS($E$5:$E$1000,E654,$C$5:$C$1000,"Consejo de Administración")&gt;0,"Consejo",""),IF(COUNTIFS($E$5:$E$1000,E654,$C$5:$C$1000,"Otros")&gt;0,"Otros","")))</f>
        <v/>
      </c>
      <c r="W654" s="58" t="str">
        <f aca="false">IF(E654="","",SUMIFS($AD$5:$AD$1000,$E$5:$E$1000,E654,$AA$5:$AA$1000,AA654,$C$5:$C$1000,"&lt;&gt;"&amp;C654))</f>
        <v/>
      </c>
      <c r="X654" s="72"/>
      <c r="Y654" s="68"/>
      <c r="Z654" s="72"/>
      <c r="AA654" s="38" t="str">
        <f aca="false">IF(B654="","",YEAR(B654)*100+MONTH(B654))</f>
        <v/>
      </c>
      <c r="AB654" s="38" t="str">
        <f aca="false">IF(AND(E654&lt;&gt;"",E654=Cruce!$C$5,AD654=1),COUNTIFS($E$5:E654,E654,$AD$5:AD654,1),"")</f>
        <v/>
      </c>
      <c r="AC654" s="38" t="str">
        <f aca="false">IF(E654="","",C654&amp;"|"&amp;X654&amp;"|"&amp;IF(B654="","s/f",TEXT(B654,"yyyymmdd"))&amp;IF(OR(C654="SSF",X654="Visitas Auditoría Interna"),"|"&amp;Y654,""))</f>
        <v/>
      </c>
      <c r="AD654" s="38" t="n">
        <f aca="false">IF(E654="",0,IF(COUNTIFS($E$5:E654,E654,$AC$5:AC654,AC654)=1,1,0))</f>
        <v>0</v>
      </c>
      <c r="AE654" s="38" t="str">
        <f aca="false">IF(OR(E654="",AD654&lt;&gt;1),"",SUBSTITUTE(SUBSTITUTE(C654,"Auditoría ",""),"Consejo de Administración","Consejo")&amp;" – "&amp;IF(B654="","(sin fecha)",DAY(B654)&amp;" de "&amp;CHOOSE(MONTH(B654),"Enero","Febrero","Marzo","Abril","Mayo","Junio","Julio","Agosto","Septiembre","Octubre","Noviembre","Diciembre")&amp;" "&amp;YEAR(B654)))</f>
        <v/>
      </c>
      <c r="AF654" s="38" t="n">
        <f aca="false">IF(E654="",0,IF(COUNTIF($AC$5:AC654,AC654)=1,1,0))</f>
        <v>0</v>
      </c>
    </row>
    <row r="655" customFormat="false" ht="15" hidden="false" customHeight="false" outlineLevel="0" collapsed="false">
      <c r="A655" s="68"/>
      <c r="B655" s="67"/>
      <c r="C655" s="68"/>
      <c r="D655" s="68"/>
      <c r="E655" s="69"/>
      <c r="F655" s="69"/>
      <c r="G655" s="70" t="str">
        <f aca="false">IF(OR(E655="",AND($C$3="",$E$3="")),"",IF(B655="","Sin fecha",IF(AND(OR($C$3="",B655&gt;=$C$3),OR($E$3="",B655&lt;=$E$3)),"Sí","No")))</f>
        <v/>
      </c>
      <c r="H655" s="58" t="str">
        <f aca="false">IF(B655="","",YEAR(B655))</f>
        <v/>
      </c>
      <c r="I655" s="70" t="str">
        <f aca="false">IF(B655="","",IF(MONTH(B655)=1,"X",""))</f>
        <v/>
      </c>
      <c r="J655" s="70" t="str">
        <f aca="false">IF(B655="","",IF(MONTH(B655)=2,"X",""))</f>
        <v/>
      </c>
      <c r="K655" s="70" t="str">
        <f aca="false">IF(B655="","",IF(MONTH(B655)=3,"X",""))</f>
        <v/>
      </c>
      <c r="L655" s="70" t="str">
        <f aca="false">IF(B655="","",IF(MONTH(B655)=4,"X",""))</f>
        <v/>
      </c>
      <c r="M655" s="70" t="str">
        <f aca="false">IF(B655="","",IF(MONTH(B655)=5,"X",""))</f>
        <v/>
      </c>
      <c r="N655" s="70" t="str">
        <f aca="false">IF(B655="","",IF(MONTH(B655)=6,"X",""))</f>
        <v/>
      </c>
      <c r="O655" s="70" t="str">
        <f aca="false">IF(B655="","",IF(MONTH(B655)=7,"X",""))</f>
        <v/>
      </c>
      <c r="P655" s="70" t="str">
        <f aca="false">IF(B655="","",IF(MONTH(B655)=8,"X",""))</f>
        <v/>
      </c>
      <c r="Q655" s="70" t="str">
        <f aca="false">IF(B655="","",IF(MONTH(B655)=9,"X",""))</f>
        <v/>
      </c>
      <c r="R655" s="70" t="str">
        <f aca="false">IF(B655="","",IF(MONTH(B655)=10,"X",""))</f>
        <v/>
      </c>
      <c r="S655" s="70" t="str">
        <f aca="false">IF(B655="","",IF(MONTH(B655)=11,"X",""))</f>
        <v/>
      </c>
      <c r="T655" s="70" t="str">
        <f aca="false">IF(B655="","",IF(MONTH(B655)=12,"X",""))</f>
        <v/>
      </c>
      <c r="U655" s="58" t="str">
        <f aca="false">IF(E655="","",SUMIF($E$5:$E$1000,E655,$AD$5:$AD$1000))</f>
        <v/>
      </c>
      <c r="V655" s="71" t="str">
        <f aca="false">IF(E655="","",_xlfn.TEXTJOIN(" + ",TRUE(),IF(COUNTIFS($E$5:$E$1000,E655,$C$5:$C$1000,"Auditoría Interna")&gt;0,"Interna",""),IF(COUNTIFS($E$5:$E$1000,E655,$C$5:$C$1000,"Auditoría Externa")&gt;0,"Externa",""),IF(COUNTIFS($E$5:$E$1000,E655,$C$5:$C$1000,"SSF")&gt;0,"SSF",""),IF(COUNTIFS($E$5:$E$1000,E655,$C$5:$C$1000,"Comité de Supervisión")&gt;0,"Comité Sup.",""),IF(COUNTIFS($E$5:$E$1000,E655,$C$5:$C$1000,"Consejo de Administración")&gt;0,"Consejo",""),IF(COUNTIFS($E$5:$E$1000,E655,$C$5:$C$1000,"Otros")&gt;0,"Otros","")))</f>
        <v/>
      </c>
      <c r="W655" s="58" t="str">
        <f aca="false">IF(E655="","",SUMIFS($AD$5:$AD$1000,$E$5:$E$1000,E655,$AA$5:$AA$1000,AA655,$C$5:$C$1000,"&lt;&gt;"&amp;C655))</f>
        <v/>
      </c>
      <c r="X655" s="72"/>
      <c r="Y655" s="68"/>
      <c r="Z655" s="72"/>
      <c r="AA655" s="38" t="str">
        <f aca="false">IF(B655="","",YEAR(B655)*100+MONTH(B655))</f>
        <v/>
      </c>
      <c r="AB655" s="38" t="str">
        <f aca="false">IF(AND(E655&lt;&gt;"",E655=Cruce!$C$5,AD655=1),COUNTIFS($E$5:E655,E655,$AD$5:AD655,1),"")</f>
        <v/>
      </c>
      <c r="AC655" s="38" t="str">
        <f aca="false">IF(E655="","",C655&amp;"|"&amp;X655&amp;"|"&amp;IF(B655="","s/f",TEXT(B655,"yyyymmdd"))&amp;IF(OR(C655="SSF",X655="Visitas Auditoría Interna"),"|"&amp;Y655,""))</f>
        <v/>
      </c>
      <c r="AD655" s="38" t="n">
        <f aca="false">IF(E655="",0,IF(COUNTIFS($E$5:E655,E655,$AC$5:AC655,AC655)=1,1,0))</f>
        <v>0</v>
      </c>
      <c r="AE655" s="38" t="str">
        <f aca="false">IF(OR(E655="",AD655&lt;&gt;1),"",SUBSTITUTE(SUBSTITUTE(C655,"Auditoría ",""),"Consejo de Administración","Consejo")&amp;" – "&amp;IF(B655="","(sin fecha)",DAY(B655)&amp;" de "&amp;CHOOSE(MONTH(B655),"Enero","Febrero","Marzo","Abril","Mayo","Junio","Julio","Agosto","Septiembre","Octubre","Noviembre","Diciembre")&amp;" "&amp;YEAR(B655)))</f>
        <v/>
      </c>
      <c r="AF655" s="38" t="n">
        <f aca="false">IF(E655="",0,IF(COUNTIF($AC$5:AC655,AC655)=1,1,0))</f>
        <v>0</v>
      </c>
    </row>
    <row r="656" customFormat="false" ht="15" hidden="false" customHeight="false" outlineLevel="0" collapsed="false">
      <c r="A656" s="68"/>
      <c r="B656" s="67"/>
      <c r="C656" s="68"/>
      <c r="D656" s="68"/>
      <c r="E656" s="69"/>
      <c r="F656" s="69"/>
      <c r="G656" s="70" t="str">
        <f aca="false">IF(OR(E656="",AND($C$3="",$E$3="")),"",IF(B656="","Sin fecha",IF(AND(OR($C$3="",B656&gt;=$C$3),OR($E$3="",B656&lt;=$E$3)),"Sí","No")))</f>
        <v/>
      </c>
      <c r="H656" s="58" t="str">
        <f aca="false">IF(B656="","",YEAR(B656))</f>
        <v/>
      </c>
      <c r="I656" s="70" t="str">
        <f aca="false">IF(B656="","",IF(MONTH(B656)=1,"X",""))</f>
        <v/>
      </c>
      <c r="J656" s="70" t="str">
        <f aca="false">IF(B656="","",IF(MONTH(B656)=2,"X",""))</f>
        <v/>
      </c>
      <c r="K656" s="70" t="str">
        <f aca="false">IF(B656="","",IF(MONTH(B656)=3,"X",""))</f>
        <v/>
      </c>
      <c r="L656" s="70" t="str">
        <f aca="false">IF(B656="","",IF(MONTH(B656)=4,"X",""))</f>
        <v/>
      </c>
      <c r="M656" s="70" t="str">
        <f aca="false">IF(B656="","",IF(MONTH(B656)=5,"X",""))</f>
        <v/>
      </c>
      <c r="N656" s="70" t="str">
        <f aca="false">IF(B656="","",IF(MONTH(B656)=6,"X",""))</f>
        <v/>
      </c>
      <c r="O656" s="70" t="str">
        <f aca="false">IF(B656="","",IF(MONTH(B656)=7,"X",""))</f>
        <v/>
      </c>
      <c r="P656" s="70" t="str">
        <f aca="false">IF(B656="","",IF(MONTH(B656)=8,"X",""))</f>
        <v/>
      </c>
      <c r="Q656" s="70" t="str">
        <f aca="false">IF(B656="","",IF(MONTH(B656)=9,"X",""))</f>
        <v/>
      </c>
      <c r="R656" s="70" t="str">
        <f aca="false">IF(B656="","",IF(MONTH(B656)=10,"X",""))</f>
        <v/>
      </c>
      <c r="S656" s="70" t="str">
        <f aca="false">IF(B656="","",IF(MONTH(B656)=11,"X",""))</f>
        <v/>
      </c>
      <c r="T656" s="70" t="str">
        <f aca="false">IF(B656="","",IF(MONTH(B656)=12,"X",""))</f>
        <v/>
      </c>
      <c r="U656" s="58" t="str">
        <f aca="false">IF(E656="","",SUMIF($E$5:$E$1000,E656,$AD$5:$AD$1000))</f>
        <v/>
      </c>
      <c r="V656" s="71" t="str">
        <f aca="false">IF(E656="","",_xlfn.TEXTJOIN(" + ",TRUE(),IF(COUNTIFS($E$5:$E$1000,E656,$C$5:$C$1000,"Auditoría Interna")&gt;0,"Interna",""),IF(COUNTIFS($E$5:$E$1000,E656,$C$5:$C$1000,"Auditoría Externa")&gt;0,"Externa",""),IF(COUNTIFS($E$5:$E$1000,E656,$C$5:$C$1000,"SSF")&gt;0,"SSF",""),IF(COUNTIFS($E$5:$E$1000,E656,$C$5:$C$1000,"Comité de Supervisión")&gt;0,"Comité Sup.",""),IF(COUNTIFS($E$5:$E$1000,E656,$C$5:$C$1000,"Consejo de Administración")&gt;0,"Consejo",""),IF(COUNTIFS($E$5:$E$1000,E656,$C$5:$C$1000,"Otros")&gt;0,"Otros","")))</f>
        <v/>
      </c>
      <c r="W656" s="58" t="str">
        <f aca="false">IF(E656="","",SUMIFS($AD$5:$AD$1000,$E$5:$E$1000,E656,$AA$5:$AA$1000,AA656,$C$5:$C$1000,"&lt;&gt;"&amp;C656))</f>
        <v/>
      </c>
      <c r="X656" s="72"/>
      <c r="Y656" s="68"/>
      <c r="Z656" s="72"/>
      <c r="AA656" s="38" t="str">
        <f aca="false">IF(B656="","",YEAR(B656)*100+MONTH(B656))</f>
        <v/>
      </c>
      <c r="AB656" s="38" t="str">
        <f aca="false">IF(AND(E656&lt;&gt;"",E656=Cruce!$C$5,AD656=1),COUNTIFS($E$5:E656,E656,$AD$5:AD656,1),"")</f>
        <v/>
      </c>
      <c r="AC656" s="38" t="str">
        <f aca="false">IF(E656="","",C656&amp;"|"&amp;X656&amp;"|"&amp;IF(B656="","s/f",TEXT(B656,"yyyymmdd"))&amp;IF(OR(C656="SSF",X656="Visitas Auditoría Interna"),"|"&amp;Y656,""))</f>
        <v/>
      </c>
      <c r="AD656" s="38" t="n">
        <f aca="false">IF(E656="",0,IF(COUNTIFS($E$5:E656,E656,$AC$5:AC656,AC656)=1,1,0))</f>
        <v>0</v>
      </c>
      <c r="AE656" s="38" t="str">
        <f aca="false">IF(OR(E656="",AD656&lt;&gt;1),"",SUBSTITUTE(SUBSTITUTE(C656,"Auditoría ",""),"Consejo de Administración","Consejo")&amp;" – "&amp;IF(B656="","(sin fecha)",DAY(B656)&amp;" de "&amp;CHOOSE(MONTH(B656),"Enero","Febrero","Marzo","Abril","Mayo","Junio","Julio","Agosto","Septiembre","Octubre","Noviembre","Diciembre")&amp;" "&amp;YEAR(B656)))</f>
        <v/>
      </c>
      <c r="AF656" s="38" t="n">
        <f aca="false">IF(E656="",0,IF(COUNTIF($AC$5:AC656,AC656)=1,1,0))</f>
        <v>0</v>
      </c>
    </row>
    <row r="657" customFormat="false" ht="15" hidden="false" customHeight="false" outlineLevel="0" collapsed="false">
      <c r="A657" s="68"/>
      <c r="B657" s="67"/>
      <c r="C657" s="68"/>
      <c r="D657" s="68"/>
      <c r="E657" s="69"/>
      <c r="F657" s="69"/>
      <c r="G657" s="70" t="str">
        <f aca="false">IF(OR(E657="",AND($C$3="",$E$3="")),"",IF(B657="","Sin fecha",IF(AND(OR($C$3="",B657&gt;=$C$3),OR($E$3="",B657&lt;=$E$3)),"Sí","No")))</f>
        <v/>
      </c>
      <c r="H657" s="58" t="str">
        <f aca="false">IF(B657="","",YEAR(B657))</f>
        <v/>
      </c>
      <c r="I657" s="70" t="str">
        <f aca="false">IF(B657="","",IF(MONTH(B657)=1,"X",""))</f>
        <v/>
      </c>
      <c r="J657" s="70" t="str">
        <f aca="false">IF(B657="","",IF(MONTH(B657)=2,"X",""))</f>
        <v/>
      </c>
      <c r="K657" s="70" t="str">
        <f aca="false">IF(B657="","",IF(MONTH(B657)=3,"X",""))</f>
        <v/>
      </c>
      <c r="L657" s="70" t="str">
        <f aca="false">IF(B657="","",IF(MONTH(B657)=4,"X",""))</f>
        <v/>
      </c>
      <c r="M657" s="70" t="str">
        <f aca="false">IF(B657="","",IF(MONTH(B657)=5,"X",""))</f>
        <v/>
      </c>
      <c r="N657" s="70" t="str">
        <f aca="false">IF(B657="","",IF(MONTH(B657)=6,"X",""))</f>
        <v/>
      </c>
      <c r="O657" s="70" t="str">
        <f aca="false">IF(B657="","",IF(MONTH(B657)=7,"X",""))</f>
        <v/>
      </c>
      <c r="P657" s="70" t="str">
        <f aca="false">IF(B657="","",IF(MONTH(B657)=8,"X",""))</f>
        <v/>
      </c>
      <c r="Q657" s="70" t="str">
        <f aca="false">IF(B657="","",IF(MONTH(B657)=9,"X",""))</f>
        <v/>
      </c>
      <c r="R657" s="70" t="str">
        <f aca="false">IF(B657="","",IF(MONTH(B657)=10,"X",""))</f>
        <v/>
      </c>
      <c r="S657" s="70" t="str">
        <f aca="false">IF(B657="","",IF(MONTH(B657)=11,"X",""))</f>
        <v/>
      </c>
      <c r="T657" s="70" t="str">
        <f aca="false">IF(B657="","",IF(MONTH(B657)=12,"X",""))</f>
        <v/>
      </c>
      <c r="U657" s="58" t="str">
        <f aca="false">IF(E657="","",SUMIF($E$5:$E$1000,E657,$AD$5:$AD$1000))</f>
        <v/>
      </c>
      <c r="V657" s="71" t="str">
        <f aca="false">IF(E657="","",_xlfn.TEXTJOIN(" + ",TRUE(),IF(COUNTIFS($E$5:$E$1000,E657,$C$5:$C$1000,"Auditoría Interna")&gt;0,"Interna",""),IF(COUNTIFS($E$5:$E$1000,E657,$C$5:$C$1000,"Auditoría Externa")&gt;0,"Externa",""),IF(COUNTIFS($E$5:$E$1000,E657,$C$5:$C$1000,"SSF")&gt;0,"SSF",""),IF(COUNTIFS($E$5:$E$1000,E657,$C$5:$C$1000,"Comité de Supervisión")&gt;0,"Comité Sup.",""),IF(COUNTIFS($E$5:$E$1000,E657,$C$5:$C$1000,"Consejo de Administración")&gt;0,"Consejo",""),IF(COUNTIFS($E$5:$E$1000,E657,$C$5:$C$1000,"Otros")&gt;0,"Otros","")))</f>
        <v/>
      </c>
      <c r="W657" s="58" t="str">
        <f aca="false">IF(E657="","",SUMIFS($AD$5:$AD$1000,$E$5:$E$1000,E657,$AA$5:$AA$1000,AA657,$C$5:$C$1000,"&lt;&gt;"&amp;C657))</f>
        <v/>
      </c>
      <c r="X657" s="72"/>
      <c r="Y657" s="68"/>
      <c r="Z657" s="72"/>
      <c r="AA657" s="38" t="str">
        <f aca="false">IF(B657="","",YEAR(B657)*100+MONTH(B657))</f>
        <v/>
      </c>
      <c r="AB657" s="38" t="str">
        <f aca="false">IF(AND(E657&lt;&gt;"",E657=Cruce!$C$5,AD657=1),COUNTIFS($E$5:E657,E657,$AD$5:AD657,1),"")</f>
        <v/>
      </c>
      <c r="AC657" s="38" t="str">
        <f aca="false">IF(E657="","",C657&amp;"|"&amp;X657&amp;"|"&amp;IF(B657="","s/f",TEXT(B657,"yyyymmdd"))&amp;IF(OR(C657="SSF",X657="Visitas Auditoría Interna"),"|"&amp;Y657,""))</f>
        <v/>
      </c>
      <c r="AD657" s="38" t="n">
        <f aca="false">IF(E657="",0,IF(COUNTIFS($E$5:E657,E657,$AC$5:AC657,AC657)=1,1,0))</f>
        <v>0</v>
      </c>
      <c r="AE657" s="38" t="str">
        <f aca="false">IF(OR(E657="",AD657&lt;&gt;1),"",SUBSTITUTE(SUBSTITUTE(C657,"Auditoría ",""),"Consejo de Administración","Consejo")&amp;" – "&amp;IF(B657="","(sin fecha)",DAY(B657)&amp;" de "&amp;CHOOSE(MONTH(B657),"Enero","Febrero","Marzo","Abril","Mayo","Junio","Julio","Agosto","Septiembre","Octubre","Noviembre","Diciembre")&amp;" "&amp;YEAR(B657)))</f>
        <v/>
      </c>
      <c r="AF657" s="38" t="n">
        <f aca="false">IF(E657="",0,IF(COUNTIF($AC$5:AC657,AC657)=1,1,0))</f>
        <v>0</v>
      </c>
    </row>
    <row r="658" customFormat="false" ht="15" hidden="false" customHeight="false" outlineLevel="0" collapsed="false">
      <c r="A658" s="68"/>
      <c r="B658" s="67"/>
      <c r="C658" s="68"/>
      <c r="D658" s="68"/>
      <c r="E658" s="69"/>
      <c r="F658" s="69"/>
      <c r="G658" s="70" t="str">
        <f aca="false">IF(OR(E658="",AND($C$3="",$E$3="")),"",IF(B658="","Sin fecha",IF(AND(OR($C$3="",B658&gt;=$C$3),OR($E$3="",B658&lt;=$E$3)),"Sí","No")))</f>
        <v/>
      </c>
      <c r="H658" s="58" t="str">
        <f aca="false">IF(B658="","",YEAR(B658))</f>
        <v/>
      </c>
      <c r="I658" s="70" t="str">
        <f aca="false">IF(B658="","",IF(MONTH(B658)=1,"X",""))</f>
        <v/>
      </c>
      <c r="J658" s="70" t="str">
        <f aca="false">IF(B658="","",IF(MONTH(B658)=2,"X",""))</f>
        <v/>
      </c>
      <c r="K658" s="70" t="str">
        <f aca="false">IF(B658="","",IF(MONTH(B658)=3,"X",""))</f>
        <v/>
      </c>
      <c r="L658" s="70" t="str">
        <f aca="false">IF(B658="","",IF(MONTH(B658)=4,"X",""))</f>
        <v/>
      </c>
      <c r="M658" s="70" t="str">
        <f aca="false">IF(B658="","",IF(MONTH(B658)=5,"X",""))</f>
        <v/>
      </c>
      <c r="N658" s="70" t="str">
        <f aca="false">IF(B658="","",IF(MONTH(B658)=6,"X",""))</f>
        <v/>
      </c>
      <c r="O658" s="70" t="str">
        <f aca="false">IF(B658="","",IF(MONTH(B658)=7,"X",""))</f>
        <v/>
      </c>
      <c r="P658" s="70" t="str">
        <f aca="false">IF(B658="","",IF(MONTH(B658)=8,"X",""))</f>
        <v/>
      </c>
      <c r="Q658" s="70" t="str">
        <f aca="false">IF(B658="","",IF(MONTH(B658)=9,"X",""))</f>
        <v/>
      </c>
      <c r="R658" s="70" t="str">
        <f aca="false">IF(B658="","",IF(MONTH(B658)=10,"X",""))</f>
        <v/>
      </c>
      <c r="S658" s="70" t="str">
        <f aca="false">IF(B658="","",IF(MONTH(B658)=11,"X",""))</f>
        <v/>
      </c>
      <c r="T658" s="70" t="str">
        <f aca="false">IF(B658="","",IF(MONTH(B658)=12,"X",""))</f>
        <v/>
      </c>
      <c r="U658" s="58" t="str">
        <f aca="false">IF(E658="","",SUMIF($E$5:$E$1000,E658,$AD$5:$AD$1000))</f>
        <v/>
      </c>
      <c r="V658" s="71" t="str">
        <f aca="false">IF(E658="","",_xlfn.TEXTJOIN(" + ",TRUE(),IF(COUNTIFS($E$5:$E$1000,E658,$C$5:$C$1000,"Auditoría Interna")&gt;0,"Interna",""),IF(COUNTIFS($E$5:$E$1000,E658,$C$5:$C$1000,"Auditoría Externa")&gt;0,"Externa",""),IF(COUNTIFS($E$5:$E$1000,E658,$C$5:$C$1000,"SSF")&gt;0,"SSF",""),IF(COUNTIFS($E$5:$E$1000,E658,$C$5:$C$1000,"Comité de Supervisión")&gt;0,"Comité Sup.",""),IF(COUNTIFS($E$5:$E$1000,E658,$C$5:$C$1000,"Consejo de Administración")&gt;0,"Consejo",""),IF(COUNTIFS($E$5:$E$1000,E658,$C$5:$C$1000,"Otros")&gt;0,"Otros","")))</f>
        <v/>
      </c>
      <c r="W658" s="58" t="str">
        <f aca="false">IF(E658="","",SUMIFS($AD$5:$AD$1000,$E$5:$E$1000,E658,$AA$5:$AA$1000,AA658,$C$5:$C$1000,"&lt;&gt;"&amp;C658))</f>
        <v/>
      </c>
      <c r="X658" s="72"/>
      <c r="Y658" s="68"/>
      <c r="Z658" s="72"/>
      <c r="AA658" s="38" t="str">
        <f aca="false">IF(B658="","",YEAR(B658)*100+MONTH(B658))</f>
        <v/>
      </c>
      <c r="AB658" s="38" t="str">
        <f aca="false">IF(AND(E658&lt;&gt;"",E658=Cruce!$C$5,AD658=1),COUNTIFS($E$5:E658,E658,$AD$5:AD658,1),"")</f>
        <v/>
      </c>
      <c r="AC658" s="38" t="str">
        <f aca="false">IF(E658="","",C658&amp;"|"&amp;X658&amp;"|"&amp;IF(B658="","s/f",TEXT(B658,"yyyymmdd"))&amp;IF(OR(C658="SSF",X658="Visitas Auditoría Interna"),"|"&amp;Y658,""))</f>
        <v/>
      </c>
      <c r="AD658" s="38" t="n">
        <f aca="false">IF(E658="",0,IF(COUNTIFS($E$5:E658,E658,$AC$5:AC658,AC658)=1,1,0))</f>
        <v>0</v>
      </c>
      <c r="AE658" s="38" t="str">
        <f aca="false">IF(OR(E658="",AD658&lt;&gt;1),"",SUBSTITUTE(SUBSTITUTE(C658,"Auditoría ",""),"Consejo de Administración","Consejo")&amp;" – "&amp;IF(B658="","(sin fecha)",DAY(B658)&amp;" de "&amp;CHOOSE(MONTH(B658),"Enero","Febrero","Marzo","Abril","Mayo","Junio","Julio","Agosto","Septiembre","Octubre","Noviembre","Diciembre")&amp;" "&amp;YEAR(B658)))</f>
        <v/>
      </c>
      <c r="AF658" s="38" t="n">
        <f aca="false">IF(E658="",0,IF(COUNTIF($AC$5:AC658,AC658)=1,1,0))</f>
        <v>0</v>
      </c>
    </row>
    <row r="659" customFormat="false" ht="15" hidden="false" customHeight="false" outlineLevel="0" collapsed="false">
      <c r="A659" s="68"/>
      <c r="B659" s="67"/>
      <c r="C659" s="68"/>
      <c r="D659" s="68"/>
      <c r="E659" s="69"/>
      <c r="F659" s="69"/>
      <c r="G659" s="70" t="str">
        <f aca="false">IF(OR(E659="",AND($C$3="",$E$3="")),"",IF(B659="","Sin fecha",IF(AND(OR($C$3="",B659&gt;=$C$3),OR($E$3="",B659&lt;=$E$3)),"Sí","No")))</f>
        <v/>
      </c>
      <c r="H659" s="58" t="str">
        <f aca="false">IF(B659="","",YEAR(B659))</f>
        <v/>
      </c>
      <c r="I659" s="70" t="str">
        <f aca="false">IF(B659="","",IF(MONTH(B659)=1,"X",""))</f>
        <v/>
      </c>
      <c r="J659" s="70" t="str">
        <f aca="false">IF(B659="","",IF(MONTH(B659)=2,"X",""))</f>
        <v/>
      </c>
      <c r="K659" s="70" t="str">
        <f aca="false">IF(B659="","",IF(MONTH(B659)=3,"X",""))</f>
        <v/>
      </c>
      <c r="L659" s="70" t="str">
        <f aca="false">IF(B659="","",IF(MONTH(B659)=4,"X",""))</f>
        <v/>
      </c>
      <c r="M659" s="70" t="str">
        <f aca="false">IF(B659="","",IF(MONTH(B659)=5,"X",""))</f>
        <v/>
      </c>
      <c r="N659" s="70" t="str">
        <f aca="false">IF(B659="","",IF(MONTH(B659)=6,"X",""))</f>
        <v/>
      </c>
      <c r="O659" s="70" t="str">
        <f aca="false">IF(B659="","",IF(MONTH(B659)=7,"X",""))</f>
        <v/>
      </c>
      <c r="P659" s="70" t="str">
        <f aca="false">IF(B659="","",IF(MONTH(B659)=8,"X",""))</f>
        <v/>
      </c>
      <c r="Q659" s="70" t="str">
        <f aca="false">IF(B659="","",IF(MONTH(B659)=9,"X",""))</f>
        <v/>
      </c>
      <c r="R659" s="70" t="str">
        <f aca="false">IF(B659="","",IF(MONTH(B659)=10,"X",""))</f>
        <v/>
      </c>
      <c r="S659" s="70" t="str">
        <f aca="false">IF(B659="","",IF(MONTH(B659)=11,"X",""))</f>
        <v/>
      </c>
      <c r="T659" s="70" t="str">
        <f aca="false">IF(B659="","",IF(MONTH(B659)=12,"X",""))</f>
        <v/>
      </c>
      <c r="U659" s="58" t="str">
        <f aca="false">IF(E659="","",SUMIF($E$5:$E$1000,E659,$AD$5:$AD$1000))</f>
        <v/>
      </c>
      <c r="V659" s="71" t="str">
        <f aca="false">IF(E659="","",_xlfn.TEXTJOIN(" + ",TRUE(),IF(COUNTIFS($E$5:$E$1000,E659,$C$5:$C$1000,"Auditoría Interna")&gt;0,"Interna",""),IF(COUNTIFS($E$5:$E$1000,E659,$C$5:$C$1000,"Auditoría Externa")&gt;0,"Externa",""),IF(COUNTIFS($E$5:$E$1000,E659,$C$5:$C$1000,"SSF")&gt;0,"SSF",""),IF(COUNTIFS($E$5:$E$1000,E659,$C$5:$C$1000,"Comité de Supervisión")&gt;0,"Comité Sup.",""),IF(COUNTIFS($E$5:$E$1000,E659,$C$5:$C$1000,"Consejo de Administración")&gt;0,"Consejo",""),IF(COUNTIFS($E$5:$E$1000,E659,$C$5:$C$1000,"Otros")&gt;0,"Otros","")))</f>
        <v/>
      </c>
      <c r="W659" s="58" t="str">
        <f aca="false">IF(E659="","",SUMIFS($AD$5:$AD$1000,$E$5:$E$1000,E659,$AA$5:$AA$1000,AA659,$C$5:$C$1000,"&lt;&gt;"&amp;C659))</f>
        <v/>
      </c>
      <c r="X659" s="72"/>
      <c r="Y659" s="68"/>
      <c r="Z659" s="72"/>
      <c r="AA659" s="38" t="str">
        <f aca="false">IF(B659="","",YEAR(B659)*100+MONTH(B659))</f>
        <v/>
      </c>
      <c r="AB659" s="38" t="str">
        <f aca="false">IF(AND(E659&lt;&gt;"",E659=Cruce!$C$5,AD659=1),COUNTIFS($E$5:E659,E659,$AD$5:AD659,1),"")</f>
        <v/>
      </c>
      <c r="AC659" s="38" t="str">
        <f aca="false">IF(E659="","",C659&amp;"|"&amp;X659&amp;"|"&amp;IF(B659="","s/f",TEXT(B659,"yyyymmdd"))&amp;IF(OR(C659="SSF",X659="Visitas Auditoría Interna"),"|"&amp;Y659,""))</f>
        <v/>
      </c>
      <c r="AD659" s="38" t="n">
        <f aca="false">IF(E659="",0,IF(COUNTIFS($E$5:E659,E659,$AC$5:AC659,AC659)=1,1,0))</f>
        <v>0</v>
      </c>
      <c r="AE659" s="38" t="str">
        <f aca="false">IF(OR(E659="",AD659&lt;&gt;1),"",SUBSTITUTE(SUBSTITUTE(C659,"Auditoría ",""),"Consejo de Administración","Consejo")&amp;" – "&amp;IF(B659="","(sin fecha)",DAY(B659)&amp;" de "&amp;CHOOSE(MONTH(B659),"Enero","Febrero","Marzo","Abril","Mayo","Junio","Julio","Agosto","Septiembre","Octubre","Noviembre","Diciembre")&amp;" "&amp;YEAR(B659)))</f>
        <v/>
      </c>
      <c r="AF659" s="38" t="n">
        <f aca="false">IF(E659="",0,IF(COUNTIF($AC$5:AC659,AC659)=1,1,0))</f>
        <v>0</v>
      </c>
    </row>
    <row r="660" customFormat="false" ht="15" hidden="false" customHeight="false" outlineLevel="0" collapsed="false">
      <c r="A660" s="68"/>
      <c r="B660" s="67"/>
      <c r="C660" s="68"/>
      <c r="D660" s="68"/>
      <c r="E660" s="69"/>
      <c r="F660" s="69"/>
      <c r="G660" s="70" t="str">
        <f aca="false">IF(OR(E660="",AND($C$3="",$E$3="")),"",IF(B660="","Sin fecha",IF(AND(OR($C$3="",B660&gt;=$C$3),OR($E$3="",B660&lt;=$E$3)),"Sí","No")))</f>
        <v/>
      </c>
      <c r="H660" s="58" t="str">
        <f aca="false">IF(B660="","",YEAR(B660))</f>
        <v/>
      </c>
      <c r="I660" s="70" t="str">
        <f aca="false">IF(B660="","",IF(MONTH(B660)=1,"X",""))</f>
        <v/>
      </c>
      <c r="J660" s="70" t="str">
        <f aca="false">IF(B660="","",IF(MONTH(B660)=2,"X",""))</f>
        <v/>
      </c>
      <c r="K660" s="70" t="str">
        <f aca="false">IF(B660="","",IF(MONTH(B660)=3,"X",""))</f>
        <v/>
      </c>
      <c r="L660" s="70" t="str">
        <f aca="false">IF(B660="","",IF(MONTH(B660)=4,"X",""))</f>
        <v/>
      </c>
      <c r="M660" s="70" t="str">
        <f aca="false">IF(B660="","",IF(MONTH(B660)=5,"X",""))</f>
        <v/>
      </c>
      <c r="N660" s="70" t="str">
        <f aca="false">IF(B660="","",IF(MONTH(B660)=6,"X",""))</f>
        <v/>
      </c>
      <c r="O660" s="70" t="str">
        <f aca="false">IF(B660="","",IF(MONTH(B660)=7,"X",""))</f>
        <v/>
      </c>
      <c r="P660" s="70" t="str">
        <f aca="false">IF(B660="","",IF(MONTH(B660)=8,"X",""))</f>
        <v/>
      </c>
      <c r="Q660" s="70" t="str">
        <f aca="false">IF(B660="","",IF(MONTH(B660)=9,"X",""))</f>
        <v/>
      </c>
      <c r="R660" s="70" t="str">
        <f aca="false">IF(B660="","",IF(MONTH(B660)=10,"X",""))</f>
        <v/>
      </c>
      <c r="S660" s="70" t="str">
        <f aca="false">IF(B660="","",IF(MONTH(B660)=11,"X",""))</f>
        <v/>
      </c>
      <c r="T660" s="70" t="str">
        <f aca="false">IF(B660="","",IF(MONTH(B660)=12,"X",""))</f>
        <v/>
      </c>
      <c r="U660" s="58" t="str">
        <f aca="false">IF(E660="","",SUMIF($E$5:$E$1000,E660,$AD$5:$AD$1000))</f>
        <v/>
      </c>
      <c r="V660" s="71" t="str">
        <f aca="false">IF(E660="","",_xlfn.TEXTJOIN(" + ",TRUE(),IF(COUNTIFS($E$5:$E$1000,E660,$C$5:$C$1000,"Auditoría Interna")&gt;0,"Interna",""),IF(COUNTIFS($E$5:$E$1000,E660,$C$5:$C$1000,"Auditoría Externa")&gt;0,"Externa",""),IF(COUNTIFS($E$5:$E$1000,E660,$C$5:$C$1000,"SSF")&gt;0,"SSF",""),IF(COUNTIFS($E$5:$E$1000,E660,$C$5:$C$1000,"Comité de Supervisión")&gt;0,"Comité Sup.",""),IF(COUNTIFS($E$5:$E$1000,E660,$C$5:$C$1000,"Consejo de Administración")&gt;0,"Consejo",""),IF(COUNTIFS($E$5:$E$1000,E660,$C$5:$C$1000,"Otros")&gt;0,"Otros","")))</f>
        <v/>
      </c>
      <c r="W660" s="58" t="str">
        <f aca="false">IF(E660="","",SUMIFS($AD$5:$AD$1000,$E$5:$E$1000,E660,$AA$5:$AA$1000,AA660,$C$5:$C$1000,"&lt;&gt;"&amp;C660))</f>
        <v/>
      </c>
      <c r="X660" s="72"/>
      <c r="Y660" s="68"/>
      <c r="Z660" s="72"/>
      <c r="AA660" s="38" t="str">
        <f aca="false">IF(B660="","",YEAR(B660)*100+MONTH(B660))</f>
        <v/>
      </c>
      <c r="AB660" s="38" t="str">
        <f aca="false">IF(AND(E660&lt;&gt;"",E660=Cruce!$C$5,AD660=1),COUNTIFS($E$5:E660,E660,$AD$5:AD660,1),"")</f>
        <v/>
      </c>
      <c r="AC660" s="38" t="str">
        <f aca="false">IF(E660="","",C660&amp;"|"&amp;X660&amp;"|"&amp;IF(B660="","s/f",TEXT(B660,"yyyymmdd"))&amp;IF(OR(C660="SSF",X660="Visitas Auditoría Interna"),"|"&amp;Y660,""))</f>
        <v/>
      </c>
      <c r="AD660" s="38" t="n">
        <f aca="false">IF(E660="",0,IF(COUNTIFS($E$5:E660,E660,$AC$5:AC660,AC660)=1,1,0))</f>
        <v>0</v>
      </c>
      <c r="AE660" s="38" t="str">
        <f aca="false">IF(OR(E660="",AD660&lt;&gt;1),"",SUBSTITUTE(SUBSTITUTE(C660,"Auditoría ",""),"Consejo de Administración","Consejo")&amp;" – "&amp;IF(B660="","(sin fecha)",DAY(B660)&amp;" de "&amp;CHOOSE(MONTH(B660),"Enero","Febrero","Marzo","Abril","Mayo","Junio","Julio","Agosto","Septiembre","Octubre","Noviembre","Diciembre")&amp;" "&amp;YEAR(B660)))</f>
        <v/>
      </c>
      <c r="AF660" s="38" t="n">
        <f aca="false">IF(E660="",0,IF(COUNTIF($AC$5:AC660,AC660)=1,1,0))</f>
        <v>0</v>
      </c>
    </row>
    <row r="661" customFormat="false" ht="15" hidden="false" customHeight="false" outlineLevel="0" collapsed="false">
      <c r="A661" s="68"/>
      <c r="B661" s="67"/>
      <c r="C661" s="68"/>
      <c r="D661" s="68"/>
      <c r="E661" s="69"/>
      <c r="F661" s="69"/>
      <c r="G661" s="70" t="str">
        <f aca="false">IF(OR(E661="",AND($C$3="",$E$3="")),"",IF(B661="","Sin fecha",IF(AND(OR($C$3="",B661&gt;=$C$3),OR($E$3="",B661&lt;=$E$3)),"Sí","No")))</f>
        <v/>
      </c>
      <c r="H661" s="58" t="str">
        <f aca="false">IF(B661="","",YEAR(B661))</f>
        <v/>
      </c>
      <c r="I661" s="70" t="str">
        <f aca="false">IF(B661="","",IF(MONTH(B661)=1,"X",""))</f>
        <v/>
      </c>
      <c r="J661" s="70" t="str">
        <f aca="false">IF(B661="","",IF(MONTH(B661)=2,"X",""))</f>
        <v/>
      </c>
      <c r="K661" s="70" t="str">
        <f aca="false">IF(B661="","",IF(MONTH(B661)=3,"X",""))</f>
        <v/>
      </c>
      <c r="L661" s="70" t="str">
        <f aca="false">IF(B661="","",IF(MONTH(B661)=4,"X",""))</f>
        <v/>
      </c>
      <c r="M661" s="70" t="str">
        <f aca="false">IF(B661="","",IF(MONTH(B661)=5,"X",""))</f>
        <v/>
      </c>
      <c r="N661" s="70" t="str">
        <f aca="false">IF(B661="","",IF(MONTH(B661)=6,"X",""))</f>
        <v/>
      </c>
      <c r="O661" s="70" t="str">
        <f aca="false">IF(B661="","",IF(MONTH(B661)=7,"X",""))</f>
        <v/>
      </c>
      <c r="P661" s="70" t="str">
        <f aca="false">IF(B661="","",IF(MONTH(B661)=8,"X",""))</f>
        <v/>
      </c>
      <c r="Q661" s="70" t="str">
        <f aca="false">IF(B661="","",IF(MONTH(B661)=9,"X",""))</f>
        <v/>
      </c>
      <c r="R661" s="70" t="str">
        <f aca="false">IF(B661="","",IF(MONTH(B661)=10,"X",""))</f>
        <v/>
      </c>
      <c r="S661" s="70" t="str">
        <f aca="false">IF(B661="","",IF(MONTH(B661)=11,"X",""))</f>
        <v/>
      </c>
      <c r="T661" s="70" t="str">
        <f aca="false">IF(B661="","",IF(MONTH(B661)=12,"X",""))</f>
        <v/>
      </c>
      <c r="U661" s="58" t="str">
        <f aca="false">IF(E661="","",SUMIF($E$5:$E$1000,E661,$AD$5:$AD$1000))</f>
        <v/>
      </c>
      <c r="V661" s="71" t="str">
        <f aca="false">IF(E661="","",_xlfn.TEXTJOIN(" + ",TRUE(),IF(COUNTIFS($E$5:$E$1000,E661,$C$5:$C$1000,"Auditoría Interna")&gt;0,"Interna",""),IF(COUNTIFS($E$5:$E$1000,E661,$C$5:$C$1000,"Auditoría Externa")&gt;0,"Externa",""),IF(COUNTIFS($E$5:$E$1000,E661,$C$5:$C$1000,"SSF")&gt;0,"SSF",""),IF(COUNTIFS($E$5:$E$1000,E661,$C$5:$C$1000,"Comité de Supervisión")&gt;0,"Comité Sup.",""),IF(COUNTIFS($E$5:$E$1000,E661,$C$5:$C$1000,"Consejo de Administración")&gt;0,"Consejo",""),IF(COUNTIFS($E$5:$E$1000,E661,$C$5:$C$1000,"Otros")&gt;0,"Otros","")))</f>
        <v/>
      </c>
      <c r="W661" s="58" t="str">
        <f aca="false">IF(E661="","",SUMIFS($AD$5:$AD$1000,$E$5:$E$1000,E661,$AA$5:$AA$1000,AA661,$C$5:$C$1000,"&lt;&gt;"&amp;C661))</f>
        <v/>
      </c>
      <c r="X661" s="72"/>
      <c r="Y661" s="68"/>
      <c r="Z661" s="72"/>
      <c r="AA661" s="38" t="str">
        <f aca="false">IF(B661="","",YEAR(B661)*100+MONTH(B661))</f>
        <v/>
      </c>
      <c r="AB661" s="38" t="str">
        <f aca="false">IF(AND(E661&lt;&gt;"",E661=Cruce!$C$5,AD661=1),COUNTIFS($E$5:E661,E661,$AD$5:AD661,1),"")</f>
        <v/>
      </c>
      <c r="AC661" s="38" t="str">
        <f aca="false">IF(E661="","",C661&amp;"|"&amp;X661&amp;"|"&amp;IF(B661="","s/f",TEXT(B661,"yyyymmdd"))&amp;IF(OR(C661="SSF",X661="Visitas Auditoría Interna"),"|"&amp;Y661,""))</f>
        <v/>
      </c>
      <c r="AD661" s="38" t="n">
        <f aca="false">IF(E661="",0,IF(COUNTIFS($E$5:E661,E661,$AC$5:AC661,AC661)=1,1,0))</f>
        <v>0</v>
      </c>
      <c r="AE661" s="38" t="str">
        <f aca="false">IF(OR(E661="",AD661&lt;&gt;1),"",SUBSTITUTE(SUBSTITUTE(C661,"Auditoría ",""),"Consejo de Administración","Consejo")&amp;" – "&amp;IF(B661="","(sin fecha)",DAY(B661)&amp;" de "&amp;CHOOSE(MONTH(B661),"Enero","Febrero","Marzo","Abril","Mayo","Junio","Julio","Agosto","Septiembre","Octubre","Noviembre","Diciembre")&amp;" "&amp;YEAR(B661)))</f>
        <v/>
      </c>
      <c r="AF661" s="38" t="n">
        <f aca="false">IF(E661="",0,IF(COUNTIF($AC$5:AC661,AC661)=1,1,0))</f>
        <v>0</v>
      </c>
    </row>
    <row r="662" customFormat="false" ht="15" hidden="false" customHeight="false" outlineLevel="0" collapsed="false">
      <c r="A662" s="68"/>
      <c r="B662" s="67"/>
      <c r="C662" s="68"/>
      <c r="D662" s="68"/>
      <c r="E662" s="69"/>
      <c r="F662" s="69"/>
      <c r="G662" s="70" t="str">
        <f aca="false">IF(OR(E662="",AND($C$3="",$E$3="")),"",IF(B662="","Sin fecha",IF(AND(OR($C$3="",B662&gt;=$C$3),OR($E$3="",B662&lt;=$E$3)),"Sí","No")))</f>
        <v/>
      </c>
      <c r="H662" s="58" t="str">
        <f aca="false">IF(B662="","",YEAR(B662))</f>
        <v/>
      </c>
      <c r="I662" s="70" t="str">
        <f aca="false">IF(B662="","",IF(MONTH(B662)=1,"X",""))</f>
        <v/>
      </c>
      <c r="J662" s="70" t="str">
        <f aca="false">IF(B662="","",IF(MONTH(B662)=2,"X",""))</f>
        <v/>
      </c>
      <c r="K662" s="70" t="str">
        <f aca="false">IF(B662="","",IF(MONTH(B662)=3,"X",""))</f>
        <v/>
      </c>
      <c r="L662" s="70" t="str">
        <f aca="false">IF(B662="","",IF(MONTH(B662)=4,"X",""))</f>
        <v/>
      </c>
      <c r="M662" s="70" t="str">
        <f aca="false">IF(B662="","",IF(MONTH(B662)=5,"X",""))</f>
        <v/>
      </c>
      <c r="N662" s="70" t="str">
        <f aca="false">IF(B662="","",IF(MONTH(B662)=6,"X",""))</f>
        <v/>
      </c>
      <c r="O662" s="70" t="str">
        <f aca="false">IF(B662="","",IF(MONTH(B662)=7,"X",""))</f>
        <v/>
      </c>
      <c r="P662" s="70" t="str">
        <f aca="false">IF(B662="","",IF(MONTH(B662)=8,"X",""))</f>
        <v/>
      </c>
      <c r="Q662" s="70" t="str">
        <f aca="false">IF(B662="","",IF(MONTH(B662)=9,"X",""))</f>
        <v/>
      </c>
      <c r="R662" s="70" t="str">
        <f aca="false">IF(B662="","",IF(MONTH(B662)=10,"X",""))</f>
        <v/>
      </c>
      <c r="S662" s="70" t="str">
        <f aca="false">IF(B662="","",IF(MONTH(B662)=11,"X",""))</f>
        <v/>
      </c>
      <c r="T662" s="70" t="str">
        <f aca="false">IF(B662="","",IF(MONTH(B662)=12,"X",""))</f>
        <v/>
      </c>
      <c r="U662" s="58" t="str">
        <f aca="false">IF(E662="","",SUMIF($E$5:$E$1000,E662,$AD$5:$AD$1000))</f>
        <v/>
      </c>
      <c r="V662" s="71" t="str">
        <f aca="false">IF(E662="","",_xlfn.TEXTJOIN(" + ",TRUE(),IF(COUNTIFS($E$5:$E$1000,E662,$C$5:$C$1000,"Auditoría Interna")&gt;0,"Interna",""),IF(COUNTIFS($E$5:$E$1000,E662,$C$5:$C$1000,"Auditoría Externa")&gt;0,"Externa",""),IF(COUNTIFS($E$5:$E$1000,E662,$C$5:$C$1000,"SSF")&gt;0,"SSF",""),IF(COUNTIFS($E$5:$E$1000,E662,$C$5:$C$1000,"Comité de Supervisión")&gt;0,"Comité Sup.",""),IF(COUNTIFS($E$5:$E$1000,E662,$C$5:$C$1000,"Consejo de Administración")&gt;0,"Consejo",""),IF(COUNTIFS($E$5:$E$1000,E662,$C$5:$C$1000,"Otros")&gt;0,"Otros","")))</f>
        <v/>
      </c>
      <c r="W662" s="58" t="str">
        <f aca="false">IF(E662="","",SUMIFS($AD$5:$AD$1000,$E$5:$E$1000,E662,$AA$5:$AA$1000,AA662,$C$5:$C$1000,"&lt;&gt;"&amp;C662))</f>
        <v/>
      </c>
      <c r="X662" s="72"/>
      <c r="Y662" s="68"/>
      <c r="Z662" s="72"/>
      <c r="AA662" s="38" t="str">
        <f aca="false">IF(B662="","",YEAR(B662)*100+MONTH(B662))</f>
        <v/>
      </c>
      <c r="AB662" s="38" t="str">
        <f aca="false">IF(AND(E662&lt;&gt;"",E662=Cruce!$C$5,AD662=1),COUNTIFS($E$5:E662,E662,$AD$5:AD662,1),"")</f>
        <v/>
      </c>
      <c r="AC662" s="38" t="str">
        <f aca="false">IF(E662="","",C662&amp;"|"&amp;X662&amp;"|"&amp;IF(B662="","s/f",TEXT(B662,"yyyymmdd"))&amp;IF(OR(C662="SSF",X662="Visitas Auditoría Interna"),"|"&amp;Y662,""))</f>
        <v/>
      </c>
      <c r="AD662" s="38" t="n">
        <f aca="false">IF(E662="",0,IF(COUNTIFS($E$5:E662,E662,$AC$5:AC662,AC662)=1,1,0))</f>
        <v>0</v>
      </c>
      <c r="AE662" s="38" t="str">
        <f aca="false">IF(OR(E662="",AD662&lt;&gt;1),"",SUBSTITUTE(SUBSTITUTE(C662,"Auditoría ",""),"Consejo de Administración","Consejo")&amp;" – "&amp;IF(B662="","(sin fecha)",DAY(B662)&amp;" de "&amp;CHOOSE(MONTH(B662),"Enero","Febrero","Marzo","Abril","Mayo","Junio","Julio","Agosto","Septiembre","Octubre","Noviembre","Diciembre")&amp;" "&amp;YEAR(B662)))</f>
        <v/>
      </c>
      <c r="AF662" s="38" t="n">
        <f aca="false">IF(E662="",0,IF(COUNTIF($AC$5:AC662,AC662)=1,1,0))</f>
        <v>0</v>
      </c>
    </row>
    <row r="663" customFormat="false" ht="15" hidden="false" customHeight="false" outlineLevel="0" collapsed="false">
      <c r="A663" s="68"/>
      <c r="B663" s="67"/>
      <c r="C663" s="68"/>
      <c r="D663" s="68"/>
      <c r="E663" s="69"/>
      <c r="F663" s="69"/>
      <c r="G663" s="70" t="str">
        <f aca="false">IF(OR(E663="",AND($C$3="",$E$3="")),"",IF(B663="","Sin fecha",IF(AND(OR($C$3="",B663&gt;=$C$3),OR($E$3="",B663&lt;=$E$3)),"Sí","No")))</f>
        <v/>
      </c>
      <c r="H663" s="58" t="str">
        <f aca="false">IF(B663="","",YEAR(B663))</f>
        <v/>
      </c>
      <c r="I663" s="70" t="str">
        <f aca="false">IF(B663="","",IF(MONTH(B663)=1,"X",""))</f>
        <v/>
      </c>
      <c r="J663" s="70" t="str">
        <f aca="false">IF(B663="","",IF(MONTH(B663)=2,"X",""))</f>
        <v/>
      </c>
      <c r="K663" s="70" t="str">
        <f aca="false">IF(B663="","",IF(MONTH(B663)=3,"X",""))</f>
        <v/>
      </c>
      <c r="L663" s="70" t="str">
        <f aca="false">IF(B663="","",IF(MONTH(B663)=4,"X",""))</f>
        <v/>
      </c>
      <c r="M663" s="70" t="str">
        <f aca="false">IF(B663="","",IF(MONTH(B663)=5,"X",""))</f>
        <v/>
      </c>
      <c r="N663" s="70" t="str">
        <f aca="false">IF(B663="","",IF(MONTH(B663)=6,"X",""))</f>
        <v/>
      </c>
      <c r="O663" s="70" t="str">
        <f aca="false">IF(B663="","",IF(MONTH(B663)=7,"X",""))</f>
        <v/>
      </c>
      <c r="P663" s="70" t="str">
        <f aca="false">IF(B663="","",IF(MONTH(B663)=8,"X",""))</f>
        <v/>
      </c>
      <c r="Q663" s="70" t="str">
        <f aca="false">IF(B663="","",IF(MONTH(B663)=9,"X",""))</f>
        <v/>
      </c>
      <c r="R663" s="70" t="str">
        <f aca="false">IF(B663="","",IF(MONTH(B663)=10,"X",""))</f>
        <v/>
      </c>
      <c r="S663" s="70" t="str">
        <f aca="false">IF(B663="","",IF(MONTH(B663)=11,"X",""))</f>
        <v/>
      </c>
      <c r="T663" s="70" t="str">
        <f aca="false">IF(B663="","",IF(MONTH(B663)=12,"X",""))</f>
        <v/>
      </c>
      <c r="U663" s="58" t="str">
        <f aca="false">IF(E663="","",SUMIF($E$5:$E$1000,E663,$AD$5:$AD$1000))</f>
        <v/>
      </c>
      <c r="V663" s="71" t="str">
        <f aca="false">IF(E663="","",_xlfn.TEXTJOIN(" + ",TRUE(),IF(COUNTIFS($E$5:$E$1000,E663,$C$5:$C$1000,"Auditoría Interna")&gt;0,"Interna",""),IF(COUNTIFS($E$5:$E$1000,E663,$C$5:$C$1000,"Auditoría Externa")&gt;0,"Externa",""),IF(COUNTIFS($E$5:$E$1000,E663,$C$5:$C$1000,"SSF")&gt;0,"SSF",""),IF(COUNTIFS($E$5:$E$1000,E663,$C$5:$C$1000,"Comité de Supervisión")&gt;0,"Comité Sup.",""),IF(COUNTIFS($E$5:$E$1000,E663,$C$5:$C$1000,"Consejo de Administración")&gt;0,"Consejo",""),IF(COUNTIFS($E$5:$E$1000,E663,$C$5:$C$1000,"Otros")&gt;0,"Otros","")))</f>
        <v/>
      </c>
      <c r="W663" s="58" t="str">
        <f aca="false">IF(E663="","",SUMIFS($AD$5:$AD$1000,$E$5:$E$1000,E663,$AA$5:$AA$1000,AA663,$C$5:$C$1000,"&lt;&gt;"&amp;C663))</f>
        <v/>
      </c>
      <c r="X663" s="72"/>
      <c r="Y663" s="68"/>
      <c r="Z663" s="72"/>
      <c r="AA663" s="38" t="str">
        <f aca="false">IF(B663="","",YEAR(B663)*100+MONTH(B663))</f>
        <v/>
      </c>
      <c r="AB663" s="38" t="str">
        <f aca="false">IF(AND(E663&lt;&gt;"",E663=Cruce!$C$5,AD663=1),COUNTIFS($E$5:E663,E663,$AD$5:AD663,1),"")</f>
        <v/>
      </c>
      <c r="AC663" s="38" t="str">
        <f aca="false">IF(E663="","",C663&amp;"|"&amp;X663&amp;"|"&amp;IF(B663="","s/f",TEXT(B663,"yyyymmdd"))&amp;IF(OR(C663="SSF",X663="Visitas Auditoría Interna"),"|"&amp;Y663,""))</f>
        <v/>
      </c>
      <c r="AD663" s="38" t="n">
        <f aca="false">IF(E663="",0,IF(COUNTIFS($E$5:E663,E663,$AC$5:AC663,AC663)=1,1,0))</f>
        <v>0</v>
      </c>
      <c r="AE663" s="38" t="str">
        <f aca="false">IF(OR(E663="",AD663&lt;&gt;1),"",SUBSTITUTE(SUBSTITUTE(C663,"Auditoría ",""),"Consejo de Administración","Consejo")&amp;" – "&amp;IF(B663="","(sin fecha)",DAY(B663)&amp;" de "&amp;CHOOSE(MONTH(B663),"Enero","Febrero","Marzo","Abril","Mayo","Junio","Julio","Agosto","Septiembre","Octubre","Noviembre","Diciembre")&amp;" "&amp;YEAR(B663)))</f>
        <v/>
      </c>
      <c r="AF663" s="38" t="n">
        <f aca="false">IF(E663="",0,IF(COUNTIF($AC$5:AC663,AC663)=1,1,0))</f>
        <v>0</v>
      </c>
    </row>
    <row r="664" customFormat="false" ht="15" hidden="false" customHeight="false" outlineLevel="0" collapsed="false">
      <c r="A664" s="68"/>
      <c r="B664" s="67"/>
      <c r="C664" s="68"/>
      <c r="D664" s="68"/>
      <c r="E664" s="69"/>
      <c r="F664" s="69"/>
      <c r="G664" s="70" t="str">
        <f aca="false">IF(OR(E664="",AND($C$3="",$E$3="")),"",IF(B664="","Sin fecha",IF(AND(OR($C$3="",B664&gt;=$C$3),OR($E$3="",B664&lt;=$E$3)),"Sí","No")))</f>
        <v/>
      </c>
      <c r="H664" s="58" t="str">
        <f aca="false">IF(B664="","",YEAR(B664))</f>
        <v/>
      </c>
      <c r="I664" s="70" t="str">
        <f aca="false">IF(B664="","",IF(MONTH(B664)=1,"X",""))</f>
        <v/>
      </c>
      <c r="J664" s="70" t="str">
        <f aca="false">IF(B664="","",IF(MONTH(B664)=2,"X",""))</f>
        <v/>
      </c>
      <c r="K664" s="70" t="str">
        <f aca="false">IF(B664="","",IF(MONTH(B664)=3,"X",""))</f>
        <v/>
      </c>
      <c r="L664" s="70" t="str">
        <f aca="false">IF(B664="","",IF(MONTH(B664)=4,"X",""))</f>
        <v/>
      </c>
      <c r="M664" s="70" t="str">
        <f aca="false">IF(B664="","",IF(MONTH(B664)=5,"X",""))</f>
        <v/>
      </c>
      <c r="N664" s="70" t="str">
        <f aca="false">IF(B664="","",IF(MONTH(B664)=6,"X",""))</f>
        <v/>
      </c>
      <c r="O664" s="70" t="str">
        <f aca="false">IF(B664="","",IF(MONTH(B664)=7,"X",""))</f>
        <v/>
      </c>
      <c r="P664" s="70" t="str">
        <f aca="false">IF(B664="","",IF(MONTH(B664)=8,"X",""))</f>
        <v/>
      </c>
      <c r="Q664" s="70" t="str">
        <f aca="false">IF(B664="","",IF(MONTH(B664)=9,"X",""))</f>
        <v/>
      </c>
      <c r="R664" s="70" t="str">
        <f aca="false">IF(B664="","",IF(MONTH(B664)=10,"X",""))</f>
        <v/>
      </c>
      <c r="S664" s="70" t="str">
        <f aca="false">IF(B664="","",IF(MONTH(B664)=11,"X",""))</f>
        <v/>
      </c>
      <c r="T664" s="70" t="str">
        <f aca="false">IF(B664="","",IF(MONTH(B664)=12,"X",""))</f>
        <v/>
      </c>
      <c r="U664" s="58" t="str">
        <f aca="false">IF(E664="","",SUMIF($E$5:$E$1000,E664,$AD$5:$AD$1000))</f>
        <v/>
      </c>
      <c r="V664" s="71" t="str">
        <f aca="false">IF(E664="","",_xlfn.TEXTJOIN(" + ",TRUE(),IF(COUNTIFS($E$5:$E$1000,E664,$C$5:$C$1000,"Auditoría Interna")&gt;0,"Interna",""),IF(COUNTIFS($E$5:$E$1000,E664,$C$5:$C$1000,"Auditoría Externa")&gt;0,"Externa",""),IF(COUNTIFS($E$5:$E$1000,E664,$C$5:$C$1000,"SSF")&gt;0,"SSF",""),IF(COUNTIFS($E$5:$E$1000,E664,$C$5:$C$1000,"Comité de Supervisión")&gt;0,"Comité Sup.",""),IF(COUNTIFS($E$5:$E$1000,E664,$C$5:$C$1000,"Consejo de Administración")&gt;0,"Consejo",""),IF(COUNTIFS($E$5:$E$1000,E664,$C$5:$C$1000,"Otros")&gt;0,"Otros","")))</f>
        <v/>
      </c>
      <c r="W664" s="58" t="str">
        <f aca="false">IF(E664="","",SUMIFS($AD$5:$AD$1000,$E$5:$E$1000,E664,$AA$5:$AA$1000,AA664,$C$5:$C$1000,"&lt;&gt;"&amp;C664))</f>
        <v/>
      </c>
      <c r="X664" s="72"/>
      <c r="Y664" s="68"/>
      <c r="Z664" s="72"/>
      <c r="AA664" s="38" t="str">
        <f aca="false">IF(B664="","",YEAR(B664)*100+MONTH(B664))</f>
        <v/>
      </c>
      <c r="AB664" s="38" t="str">
        <f aca="false">IF(AND(E664&lt;&gt;"",E664=Cruce!$C$5,AD664=1),COUNTIFS($E$5:E664,E664,$AD$5:AD664,1),"")</f>
        <v/>
      </c>
      <c r="AC664" s="38" t="str">
        <f aca="false">IF(E664="","",C664&amp;"|"&amp;X664&amp;"|"&amp;IF(B664="","s/f",TEXT(B664,"yyyymmdd"))&amp;IF(OR(C664="SSF",X664="Visitas Auditoría Interna"),"|"&amp;Y664,""))</f>
        <v/>
      </c>
      <c r="AD664" s="38" t="n">
        <f aca="false">IF(E664="",0,IF(COUNTIFS($E$5:E664,E664,$AC$5:AC664,AC664)=1,1,0))</f>
        <v>0</v>
      </c>
      <c r="AE664" s="38" t="str">
        <f aca="false">IF(OR(E664="",AD664&lt;&gt;1),"",SUBSTITUTE(SUBSTITUTE(C664,"Auditoría ",""),"Consejo de Administración","Consejo")&amp;" – "&amp;IF(B664="","(sin fecha)",DAY(B664)&amp;" de "&amp;CHOOSE(MONTH(B664),"Enero","Febrero","Marzo","Abril","Mayo","Junio","Julio","Agosto","Septiembre","Octubre","Noviembre","Diciembre")&amp;" "&amp;YEAR(B664)))</f>
        <v/>
      </c>
      <c r="AF664" s="38" t="n">
        <f aca="false">IF(E664="",0,IF(COUNTIF($AC$5:AC664,AC664)=1,1,0))</f>
        <v>0</v>
      </c>
    </row>
    <row r="665" customFormat="false" ht="15" hidden="false" customHeight="false" outlineLevel="0" collapsed="false">
      <c r="A665" s="68"/>
      <c r="B665" s="67"/>
      <c r="C665" s="68"/>
      <c r="D665" s="68"/>
      <c r="E665" s="69"/>
      <c r="F665" s="69"/>
      <c r="G665" s="70" t="str">
        <f aca="false">IF(OR(E665="",AND($C$3="",$E$3="")),"",IF(B665="","Sin fecha",IF(AND(OR($C$3="",B665&gt;=$C$3),OR($E$3="",B665&lt;=$E$3)),"Sí","No")))</f>
        <v/>
      </c>
      <c r="H665" s="58" t="str">
        <f aca="false">IF(B665="","",YEAR(B665))</f>
        <v/>
      </c>
      <c r="I665" s="70" t="str">
        <f aca="false">IF(B665="","",IF(MONTH(B665)=1,"X",""))</f>
        <v/>
      </c>
      <c r="J665" s="70" t="str">
        <f aca="false">IF(B665="","",IF(MONTH(B665)=2,"X",""))</f>
        <v/>
      </c>
      <c r="K665" s="70" t="str">
        <f aca="false">IF(B665="","",IF(MONTH(B665)=3,"X",""))</f>
        <v/>
      </c>
      <c r="L665" s="70" t="str">
        <f aca="false">IF(B665="","",IF(MONTH(B665)=4,"X",""))</f>
        <v/>
      </c>
      <c r="M665" s="70" t="str">
        <f aca="false">IF(B665="","",IF(MONTH(B665)=5,"X",""))</f>
        <v/>
      </c>
      <c r="N665" s="70" t="str">
        <f aca="false">IF(B665="","",IF(MONTH(B665)=6,"X",""))</f>
        <v/>
      </c>
      <c r="O665" s="70" t="str">
        <f aca="false">IF(B665="","",IF(MONTH(B665)=7,"X",""))</f>
        <v/>
      </c>
      <c r="P665" s="70" t="str">
        <f aca="false">IF(B665="","",IF(MONTH(B665)=8,"X",""))</f>
        <v/>
      </c>
      <c r="Q665" s="70" t="str">
        <f aca="false">IF(B665="","",IF(MONTH(B665)=9,"X",""))</f>
        <v/>
      </c>
      <c r="R665" s="70" t="str">
        <f aca="false">IF(B665="","",IF(MONTH(B665)=10,"X",""))</f>
        <v/>
      </c>
      <c r="S665" s="70" t="str">
        <f aca="false">IF(B665="","",IF(MONTH(B665)=11,"X",""))</f>
        <v/>
      </c>
      <c r="T665" s="70" t="str">
        <f aca="false">IF(B665="","",IF(MONTH(B665)=12,"X",""))</f>
        <v/>
      </c>
      <c r="U665" s="58" t="str">
        <f aca="false">IF(E665="","",SUMIF($E$5:$E$1000,E665,$AD$5:$AD$1000))</f>
        <v/>
      </c>
      <c r="V665" s="71" t="str">
        <f aca="false">IF(E665="","",_xlfn.TEXTJOIN(" + ",TRUE(),IF(COUNTIFS($E$5:$E$1000,E665,$C$5:$C$1000,"Auditoría Interna")&gt;0,"Interna",""),IF(COUNTIFS($E$5:$E$1000,E665,$C$5:$C$1000,"Auditoría Externa")&gt;0,"Externa",""),IF(COUNTIFS($E$5:$E$1000,E665,$C$5:$C$1000,"SSF")&gt;0,"SSF",""),IF(COUNTIFS($E$5:$E$1000,E665,$C$5:$C$1000,"Comité de Supervisión")&gt;0,"Comité Sup.",""),IF(COUNTIFS($E$5:$E$1000,E665,$C$5:$C$1000,"Consejo de Administración")&gt;0,"Consejo",""),IF(COUNTIFS($E$5:$E$1000,E665,$C$5:$C$1000,"Otros")&gt;0,"Otros","")))</f>
        <v/>
      </c>
      <c r="W665" s="58" t="str">
        <f aca="false">IF(E665="","",SUMIFS($AD$5:$AD$1000,$E$5:$E$1000,E665,$AA$5:$AA$1000,AA665,$C$5:$C$1000,"&lt;&gt;"&amp;C665))</f>
        <v/>
      </c>
      <c r="X665" s="72"/>
      <c r="Y665" s="68"/>
      <c r="Z665" s="72"/>
      <c r="AA665" s="38" t="str">
        <f aca="false">IF(B665="","",YEAR(B665)*100+MONTH(B665))</f>
        <v/>
      </c>
      <c r="AB665" s="38" t="str">
        <f aca="false">IF(AND(E665&lt;&gt;"",E665=Cruce!$C$5,AD665=1),COUNTIFS($E$5:E665,E665,$AD$5:AD665,1),"")</f>
        <v/>
      </c>
      <c r="AC665" s="38" t="str">
        <f aca="false">IF(E665="","",C665&amp;"|"&amp;X665&amp;"|"&amp;IF(B665="","s/f",TEXT(B665,"yyyymmdd"))&amp;IF(OR(C665="SSF",X665="Visitas Auditoría Interna"),"|"&amp;Y665,""))</f>
        <v/>
      </c>
      <c r="AD665" s="38" t="n">
        <f aca="false">IF(E665="",0,IF(COUNTIFS($E$5:E665,E665,$AC$5:AC665,AC665)=1,1,0))</f>
        <v>0</v>
      </c>
      <c r="AE665" s="38" t="str">
        <f aca="false">IF(OR(E665="",AD665&lt;&gt;1),"",SUBSTITUTE(SUBSTITUTE(C665,"Auditoría ",""),"Consejo de Administración","Consejo")&amp;" – "&amp;IF(B665="","(sin fecha)",DAY(B665)&amp;" de "&amp;CHOOSE(MONTH(B665),"Enero","Febrero","Marzo","Abril","Mayo","Junio","Julio","Agosto","Septiembre","Octubre","Noviembre","Diciembre")&amp;" "&amp;YEAR(B665)))</f>
        <v/>
      </c>
      <c r="AF665" s="38" t="n">
        <f aca="false">IF(E665="",0,IF(COUNTIF($AC$5:AC665,AC665)=1,1,0))</f>
        <v>0</v>
      </c>
    </row>
    <row r="666" customFormat="false" ht="15" hidden="false" customHeight="false" outlineLevel="0" collapsed="false">
      <c r="A666" s="68"/>
      <c r="B666" s="67"/>
      <c r="C666" s="68"/>
      <c r="D666" s="68"/>
      <c r="E666" s="69"/>
      <c r="F666" s="69"/>
      <c r="G666" s="70" t="str">
        <f aca="false">IF(OR(E666="",AND($C$3="",$E$3="")),"",IF(B666="","Sin fecha",IF(AND(OR($C$3="",B666&gt;=$C$3),OR($E$3="",B666&lt;=$E$3)),"Sí","No")))</f>
        <v/>
      </c>
      <c r="H666" s="58" t="str">
        <f aca="false">IF(B666="","",YEAR(B666))</f>
        <v/>
      </c>
      <c r="I666" s="70" t="str">
        <f aca="false">IF(B666="","",IF(MONTH(B666)=1,"X",""))</f>
        <v/>
      </c>
      <c r="J666" s="70" t="str">
        <f aca="false">IF(B666="","",IF(MONTH(B666)=2,"X",""))</f>
        <v/>
      </c>
      <c r="K666" s="70" t="str">
        <f aca="false">IF(B666="","",IF(MONTH(B666)=3,"X",""))</f>
        <v/>
      </c>
      <c r="L666" s="70" t="str">
        <f aca="false">IF(B666="","",IF(MONTH(B666)=4,"X",""))</f>
        <v/>
      </c>
      <c r="M666" s="70" t="str">
        <f aca="false">IF(B666="","",IF(MONTH(B666)=5,"X",""))</f>
        <v/>
      </c>
      <c r="N666" s="70" t="str">
        <f aca="false">IF(B666="","",IF(MONTH(B666)=6,"X",""))</f>
        <v/>
      </c>
      <c r="O666" s="70" t="str">
        <f aca="false">IF(B666="","",IF(MONTH(B666)=7,"X",""))</f>
        <v/>
      </c>
      <c r="P666" s="70" t="str">
        <f aca="false">IF(B666="","",IF(MONTH(B666)=8,"X",""))</f>
        <v/>
      </c>
      <c r="Q666" s="70" t="str">
        <f aca="false">IF(B666="","",IF(MONTH(B666)=9,"X",""))</f>
        <v/>
      </c>
      <c r="R666" s="70" t="str">
        <f aca="false">IF(B666="","",IF(MONTH(B666)=10,"X",""))</f>
        <v/>
      </c>
      <c r="S666" s="70" t="str">
        <f aca="false">IF(B666="","",IF(MONTH(B666)=11,"X",""))</f>
        <v/>
      </c>
      <c r="T666" s="70" t="str">
        <f aca="false">IF(B666="","",IF(MONTH(B666)=12,"X",""))</f>
        <v/>
      </c>
      <c r="U666" s="58" t="str">
        <f aca="false">IF(E666="","",SUMIF($E$5:$E$1000,E666,$AD$5:$AD$1000))</f>
        <v/>
      </c>
      <c r="V666" s="71" t="str">
        <f aca="false">IF(E666="","",_xlfn.TEXTJOIN(" + ",TRUE(),IF(COUNTIFS($E$5:$E$1000,E666,$C$5:$C$1000,"Auditoría Interna")&gt;0,"Interna",""),IF(COUNTIFS($E$5:$E$1000,E666,$C$5:$C$1000,"Auditoría Externa")&gt;0,"Externa",""),IF(COUNTIFS($E$5:$E$1000,E666,$C$5:$C$1000,"SSF")&gt;0,"SSF",""),IF(COUNTIFS($E$5:$E$1000,E666,$C$5:$C$1000,"Comité de Supervisión")&gt;0,"Comité Sup.",""),IF(COUNTIFS($E$5:$E$1000,E666,$C$5:$C$1000,"Consejo de Administración")&gt;0,"Consejo",""),IF(COUNTIFS($E$5:$E$1000,E666,$C$5:$C$1000,"Otros")&gt;0,"Otros","")))</f>
        <v/>
      </c>
      <c r="W666" s="58" t="str">
        <f aca="false">IF(E666="","",SUMIFS($AD$5:$AD$1000,$E$5:$E$1000,E666,$AA$5:$AA$1000,AA666,$C$5:$C$1000,"&lt;&gt;"&amp;C666))</f>
        <v/>
      </c>
      <c r="X666" s="72"/>
      <c r="Y666" s="68"/>
      <c r="Z666" s="72"/>
      <c r="AA666" s="38" t="str">
        <f aca="false">IF(B666="","",YEAR(B666)*100+MONTH(B666))</f>
        <v/>
      </c>
      <c r="AB666" s="38" t="str">
        <f aca="false">IF(AND(E666&lt;&gt;"",E666=Cruce!$C$5,AD666=1),COUNTIFS($E$5:E666,E666,$AD$5:AD666,1),"")</f>
        <v/>
      </c>
      <c r="AC666" s="38" t="str">
        <f aca="false">IF(E666="","",C666&amp;"|"&amp;X666&amp;"|"&amp;IF(B666="","s/f",TEXT(B666,"yyyymmdd"))&amp;IF(OR(C666="SSF",X666="Visitas Auditoría Interna"),"|"&amp;Y666,""))</f>
        <v/>
      </c>
      <c r="AD666" s="38" t="n">
        <f aca="false">IF(E666="",0,IF(COUNTIFS($E$5:E666,E666,$AC$5:AC666,AC666)=1,1,0))</f>
        <v>0</v>
      </c>
      <c r="AE666" s="38" t="str">
        <f aca="false">IF(OR(E666="",AD666&lt;&gt;1),"",SUBSTITUTE(SUBSTITUTE(C666,"Auditoría ",""),"Consejo de Administración","Consejo")&amp;" – "&amp;IF(B666="","(sin fecha)",DAY(B666)&amp;" de "&amp;CHOOSE(MONTH(B666),"Enero","Febrero","Marzo","Abril","Mayo","Junio","Julio","Agosto","Septiembre","Octubre","Noviembre","Diciembre")&amp;" "&amp;YEAR(B666)))</f>
        <v/>
      </c>
      <c r="AF666" s="38" t="n">
        <f aca="false">IF(E666="",0,IF(COUNTIF($AC$5:AC666,AC666)=1,1,0))</f>
        <v>0</v>
      </c>
    </row>
    <row r="667" customFormat="false" ht="15" hidden="false" customHeight="false" outlineLevel="0" collapsed="false">
      <c r="A667" s="68"/>
      <c r="B667" s="67"/>
      <c r="C667" s="68"/>
      <c r="D667" s="68"/>
      <c r="E667" s="69"/>
      <c r="F667" s="69"/>
      <c r="G667" s="70" t="str">
        <f aca="false">IF(OR(E667="",AND($C$3="",$E$3="")),"",IF(B667="","Sin fecha",IF(AND(OR($C$3="",B667&gt;=$C$3),OR($E$3="",B667&lt;=$E$3)),"Sí","No")))</f>
        <v/>
      </c>
      <c r="H667" s="58" t="str">
        <f aca="false">IF(B667="","",YEAR(B667))</f>
        <v/>
      </c>
      <c r="I667" s="70" t="str">
        <f aca="false">IF(B667="","",IF(MONTH(B667)=1,"X",""))</f>
        <v/>
      </c>
      <c r="J667" s="70" t="str">
        <f aca="false">IF(B667="","",IF(MONTH(B667)=2,"X",""))</f>
        <v/>
      </c>
      <c r="K667" s="70" t="str">
        <f aca="false">IF(B667="","",IF(MONTH(B667)=3,"X",""))</f>
        <v/>
      </c>
      <c r="L667" s="70" t="str">
        <f aca="false">IF(B667="","",IF(MONTH(B667)=4,"X",""))</f>
        <v/>
      </c>
      <c r="M667" s="70" t="str">
        <f aca="false">IF(B667="","",IF(MONTH(B667)=5,"X",""))</f>
        <v/>
      </c>
      <c r="N667" s="70" t="str">
        <f aca="false">IF(B667="","",IF(MONTH(B667)=6,"X",""))</f>
        <v/>
      </c>
      <c r="O667" s="70" t="str">
        <f aca="false">IF(B667="","",IF(MONTH(B667)=7,"X",""))</f>
        <v/>
      </c>
      <c r="P667" s="70" t="str">
        <f aca="false">IF(B667="","",IF(MONTH(B667)=8,"X",""))</f>
        <v/>
      </c>
      <c r="Q667" s="70" t="str">
        <f aca="false">IF(B667="","",IF(MONTH(B667)=9,"X",""))</f>
        <v/>
      </c>
      <c r="R667" s="70" t="str">
        <f aca="false">IF(B667="","",IF(MONTH(B667)=10,"X",""))</f>
        <v/>
      </c>
      <c r="S667" s="70" t="str">
        <f aca="false">IF(B667="","",IF(MONTH(B667)=11,"X",""))</f>
        <v/>
      </c>
      <c r="T667" s="70" t="str">
        <f aca="false">IF(B667="","",IF(MONTH(B667)=12,"X",""))</f>
        <v/>
      </c>
      <c r="U667" s="58" t="str">
        <f aca="false">IF(E667="","",SUMIF($E$5:$E$1000,E667,$AD$5:$AD$1000))</f>
        <v/>
      </c>
      <c r="V667" s="71" t="str">
        <f aca="false">IF(E667="","",_xlfn.TEXTJOIN(" + ",TRUE(),IF(COUNTIFS($E$5:$E$1000,E667,$C$5:$C$1000,"Auditoría Interna")&gt;0,"Interna",""),IF(COUNTIFS($E$5:$E$1000,E667,$C$5:$C$1000,"Auditoría Externa")&gt;0,"Externa",""),IF(COUNTIFS($E$5:$E$1000,E667,$C$5:$C$1000,"SSF")&gt;0,"SSF",""),IF(COUNTIFS($E$5:$E$1000,E667,$C$5:$C$1000,"Comité de Supervisión")&gt;0,"Comité Sup.",""),IF(COUNTIFS($E$5:$E$1000,E667,$C$5:$C$1000,"Consejo de Administración")&gt;0,"Consejo",""),IF(COUNTIFS($E$5:$E$1000,E667,$C$5:$C$1000,"Otros")&gt;0,"Otros","")))</f>
        <v/>
      </c>
      <c r="W667" s="58" t="str">
        <f aca="false">IF(E667="","",SUMIFS($AD$5:$AD$1000,$E$5:$E$1000,E667,$AA$5:$AA$1000,AA667,$C$5:$C$1000,"&lt;&gt;"&amp;C667))</f>
        <v/>
      </c>
      <c r="X667" s="72"/>
      <c r="Y667" s="68"/>
      <c r="Z667" s="72"/>
      <c r="AA667" s="38" t="str">
        <f aca="false">IF(B667="","",YEAR(B667)*100+MONTH(B667))</f>
        <v/>
      </c>
      <c r="AB667" s="38" t="str">
        <f aca="false">IF(AND(E667&lt;&gt;"",E667=Cruce!$C$5,AD667=1),COUNTIFS($E$5:E667,E667,$AD$5:AD667,1),"")</f>
        <v/>
      </c>
      <c r="AC667" s="38" t="str">
        <f aca="false">IF(E667="","",C667&amp;"|"&amp;X667&amp;"|"&amp;IF(B667="","s/f",TEXT(B667,"yyyymmdd"))&amp;IF(OR(C667="SSF",X667="Visitas Auditoría Interna"),"|"&amp;Y667,""))</f>
        <v/>
      </c>
      <c r="AD667" s="38" t="n">
        <f aca="false">IF(E667="",0,IF(COUNTIFS($E$5:E667,E667,$AC$5:AC667,AC667)=1,1,0))</f>
        <v>0</v>
      </c>
      <c r="AE667" s="38" t="str">
        <f aca="false">IF(OR(E667="",AD667&lt;&gt;1),"",SUBSTITUTE(SUBSTITUTE(C667,"Auditoría ",""),"Consejo de Administración","Consejo")&amp;" – "&amp;IF(B667="","(sin fecha)",DAY(B667)&amp;" de "&amp;CHOOSE(MONTH(B667),"Enero","Febrero","Marzo","Abril","Mayo","Junio","Julio","Agosto","Septiembre","Octubre","Noviembre","Diciembre")&amp;" "&amp;YEAR(B667)))</f>
        <v/>
      </c>
      <c r="AF667" s="38" t="n">
        <f aca="false">IF(E667="",0,IF(COUNTIF($AC$5:AC667,AC667)=1,1,0))</f>
        <v>0</v>
      </c>
    </row>
    <row r="668" customFormat="false" ht="15" hidden="false" customHeight="false" outlineLevel="0" collapsed="false">
      <c r="A668" s="68"/>
      <c r="B668" s="67"/>
      <c r="C668" s="68"/>
      <c r="D668" s="68"/>
      <c r="E668" s="69"/>
      <c r="F668" s="69"/>
      <c r="G668" s="70" t="str">
        <f aca="false">IF(OR(E668="",AND($C$3="",$E$3="")),"",IF(B668="","Sin fecha",IF(AND(OR($C$3="",B668&gt;=$C$3),OR($E$3="",B668&lt;=$E$3)),"Sí","No")))</f>
        <v/>
      </c>
      <c r="H668" s="58" t="str">
        <f aca="false">IF(B668="","",YEAR(B668))</f>
        <v/>
      </c>
      <c r="I668" s="70" t="str">
        <f aca="false">IF(B668="","",IF(MONTH(B668)=1,"X",""))</f>
        <v/>
      </c>
      <c r="J668" s="70" t="str">
        <f aca="false">IF(B668="","",IF(MONTH(B668)=2,"X",""))</f>
        <v/>
      </c>
      <c r="K668" s="70" t="str">
        <f aca="false">IF(B668="","",IF(MONTH(B668)=3,"X",""))</f>
        <v/>
      </c>
      <c r="L668" s="70" t="str">
        <f aca="false">IF(B668="","",IF(MONTH(B668)=4,"X",""))</f>
        <v/>
      </c>
      <c r="M668" s="70" t="str">
        <f aca="false">IF(B668="","",IF(MONTH(B668)=5,"X",""))</f>
        <v/>
      </c>
      <c r="N668" s="70" t="str">
        <f aca="false">IF(B668="","",IF(MONTH(B668)=6,"X",""))</f>
        <v/>
      </c>
      <c r="O668" s="70" t="str">
        <f aca="false">IF(B668="","",IF(MONTH(B668)=7,"X",""))</f>
        <v/>
      </c>
      <c r="P668" s="70" t="str">
        <f aca="false">IF(B668="","",IF(MONTH(B668)=8,"X",""))</f>
        <v/>
      </c>
      <c r="Q668" s="70" t="str">
        <f aca="false">IF(B668="","",IF(MONTH(B668)=9,"X",""))</f>
        <v/>
      </c>
      <c r="R668" s="70" t="str">
        <f aca="false">IF(B668="","",IF(MONTH(B668)=10,"X",""))</f>
        <v/>
      </c>
      <c r="S668" s="70" t="str">
        <f aca="false">IF(B668="","",IF(MONTH(B668)=11,"X",""))</f>
        <v/>
      </c>
      <c r="T668" s="70" t="str">
        <f aca="false">IF(B668="","",IF(MONTH(B668)=12,"X",""))</f>
        <v/>
      </c>
      <c r="U668" s="58" t="str">
        <f aca="false">IF(E668="","",SUMIF($E$5:$E$1000,E668,$AD$5:$AD$1000))</f>
        <v/>
      </c>
      <c r="V668" s="71" t="str">
        <f aca="false">IF(E668="","",_xlfn.TEXTJOIN(" + ",TRUE(),IF(COUNTIFS($E$5:$E$1000,E668,$C$5:$C$1000,"Auditoría Interna")&gt;0,"Interna",""),IF(COUNTIFS($E$5:$E$1000,E668,$C$5:$C$1000,"Auditoría Externa")&gt;0,"Externa",""),IF(COUNTIFS($E$5:$E$1000,E668,$C$5:$C$1000,"SSF")&gt;0,"SSF",""),IF(COUNTIFS($E$5:$E$1000,E668,$C$5:$C$1000,"Comité de Supervisión")&gt;0,"Comité Sup.",""),IF(COUNTIFS($E$5:$E$1000,E668,$C$5:$C$1000,"Consejo de Administración")&gt;0,"Consejo",""),IF(COUNTIFS($E$5:$E$1000,E668,$C$5:$C$1000,"Otros")&gt;0,"Otros","")))</f>
        <v/>
      </c>
      <c r="W668" s="58" t="str">
        <f aca="false">IF(E668="","",SUMIFS($AD$5:$AD$1000,$E$5:$E$1000,E668,$AA$5:$AA$1000,AA668,$C$5:$C$1000,"&lt;&gt;"&amp;C668))</f>
        <v/>
      </c>
      <c r="X668" s="72"/>
      <c r="Y668" s="68"/>
      <c r="Z668" s="72"/>
      <c r="AA668" s="38" t="str">
        <f aca="false">IF(B668="","",YEAR(B668)*100+MONTH(B668))</f>
        <v/>
      </c>
      <c r="AB668" s="38" t="str">
        <f aca="false">IF(AND(E668&lt;&gt;"",E668=Cruce!$C$5,AD668=1),COUNTIFS($E$5:E668,E668,$AD$5:AD668,1),"")</f>
        <v/>
      </c>
      <c r="AC668" s="38" t="str">
        <f aca="false">IF(E668="","",C668&amp;"|"&amp;X668&amp;"|"&amp;IF(B668="","s/f",TEXT(B668,"yyyymmdd"))&amp;IF(OR(C668="SSF",X668="Visitas Auditoría Interna"),"|"&amp;Y668,""))</f>
        <v/>
      </c>
      <c r="AD668" s="38" t="n">
        <f aca="false">IF(E668="",0,IF(COUNTIFS($E$5:E668,E668,$AC$5:AC668,AC668)=1,1,0))</f>
        <v>0</v>
      </c>
      <c r="AE668" s="38" t="str">
        <f aca="false">IF(OR(E668="",AD668&lt;&gt;1),"",SUBSTITUTE(SUBSTITUTE(C668,"Auditoría ",""),"Consejo de Administración","Consejo")&amp;" – "&amp;IF(B668="","(sin fecha)",DAY(B668)&amp;" de "&amp;CHOOSE(MONTH(B668),"Enero","Febrero","Marzo","Abril","Mayo","Junio","Julio","Agosto","Septiembre","Octubre","Noviembre","Diciembre")&amp;" "&amp;YEAR(B668)))</f>
        <v/>
      </c>
      <c r="AF668" s="38" t="n">
        <f aca="false">IF(E668="",0,IF(COUNTIF($AC$5:AC668,AC668)=1,1,0))</f>
        <v>0</v>
      </c>
    </row>
    <row r="669" customFormat="false" ht="15" hidden="false" customHeight="false" outlineLevel="0" collapsed="false">
      <c r="A669" s="68"/>
      <c r="B669" s="67"/>
      <c r="C669" s="68"/>
      <c r="D669" s="68"/>
      <c r="E669" s="69"/>
      <c r="F669" s="69"/>
      <c r="G669" s="70" t="str">
        <f aca="false">IF(OR(E669="",AND($C$3="",$E$3="")),"",IF(B669="","Sin fecha",IF(AND(OR($C$3="",B669&gt;=$C$3),OR($E$3="",B669&lt;=$E$3)),"Sí","No")))</f>
        <v/>
      </c>
      <c r="H669" s="58" t="str">
        <f aca="false">IF(B669="","",YEAR(B669))</f>
        <v/>
      </c>
      <c r="I669" s="70" t="str">
        <f aca="false">IF(B669="","",IF(MONTH(B669)=1,"X",""))</f>
        <v/>
      </c>
      <c r="J669" s="70" t="str">
        <f aca="false">IF(B669="","",IF(MONTH(B669)=2,"X",""))</f>
        <v/>
      </c>
      <c r="K669" s="70" t="str">
        <f aca="false">IF(B669="","",IF(MONTH(B669)=3,"X",""))</f>
        <v/>
      </c>
      <c r="L669" s="70" t="str">
        <f aca="false">IF(B669="","",IF(MONTH(B669)=4,"X",""))</f>
        <v/>
      </c>
      <c r="M669" s="70" t="str">
        <f aca="false">IF(B669="","",IF(MONTH(B669)=5,"X",""))</f>
        <v/>
      </c>
      <c r="N669" s="70" t="str">
        <f aca="false">IF(B669="","",IF(MONTH(B669)=6,"X",""))</f>
        <v/>
      </c>
      <c r="O669" s="70" t="str">
        <f aca="false">IF(B669="","",IF(MONTH(B669)=7,"X",""))</f>
        <v/>
      </c>
      <c r="P669" s="70" t="str">
        <f aca="false">IF(B669="","",IF(MONTH(B669)=8,"X",""))</f>
        <v/>
      </c>
      <c r="Q669" s="70" t="str">
        <f aca="false">IF(B669="","",IF(MONTH(B669)=9,"X",""))</f>
        <v/>
      </c>
      <c r="R669" s="70" t="str">
        <f aca="false">IF(B669="","",IF(MONTH(B669)=10,"X",""))</f>
        <v/>
      </c>
      <c r="S669" s="70" t="str">
        <f aca="false">IF(B669="","",IF(MONTH(B669)=11,"X",""))</f>
        <v/>
      </c>
      <c r="T669" s="70" t="str">
        <f aca="false">IF(B669="","",IF(MONTH(B669)=12,"X",""))</f>
        <v/>
      </c>
      <c r="U669" s="58" t="str">
        <f aca="false">IF(E669="","",SUMIF($E$5:$E$1000,E669,$AD$5:$AD$1000))</f>
        <v/>
      </c>
      <c r="V669" s="71" t="str">
        <f aca="false">IF(E669="","",_xlfn.TEXTJOIN(" + ",TRUE(),IF(COUNTIFS($E$5:$E$1000,E669,$C$5:$C$1000,"Auditoría Interna")&gt;0,"Interna",""),IF(COUNTIFS($E$5:$E$1000,E669,$C$5:$C$1000,"Auditoría Externa")&gt;0,"Externa",""),IF(COUNTIFS($E$5:$E$1000,E669,$C$5:$C$1000,"SSF")&gt;0,"SSF",""),IF(COUNTIFS($E$5:$E$1000,E669,$C$5:$C$1000,"Comité de Supervisión")&gt;0,"Comité Sup.",""),IF(COUNTIFS($E$5:$E$1000,E669,$C$5:$C$1000,"Consejo de Administración")&gt;0,"Consejo",""),IF(COUNTIFS($E$5:$E$1000,E669,$C$5:$C$1000,"Otros")&gt;0,"Otros","")))</f>
        <v/>
      </c>
      <c r="W669" s="58" t="str">
        <f aca="false">IF(E669="","",SUMIFS($AD$5:$AD$1000,$E$5:$E$1000,E669,$AA$5:$AA$1000,AA669,$C$5:$C$1000,"&lt;&gt;"&amp;C669))</f>
        <v/>
      </c>
      <c r="X669" s="72"/>
      <c r="Y669" s="68"/>
      <c r="Z669" s="72"/>
      <c r="AA669" s="38" t="str">
        <f aca="false">IF(B669="","",YEAR(B669)*100+MONTH(B669))</f>
        <v/>
      </c>
      <c r="AB669" s="38" t="str">
        <f aca="false">IF(AND(E669&lt;&gt;"",E669=Cruce!$C$5,AD669=1),COUNTIFS($E$5:E669,E669,$AD$5:AD669,1),"")</f>
        <v/>
      </c>
      <c r="AC669" s="38" t="str">
        <f aca="false">IF(E669="","",C669&amp;"|"&amp;X669&amp;"|"&amp;IF(B669="","s/f",TEXT(B669,"yyyymmdd"))&amp;IF(OR(C669="SSF",X669="Visitas Auditoría Interna"),"|"&amp;Y669,""))</f>
        <v/>
      </c>
      <c r="AD669" s="38" t="n">
        <f aca="false">IF(E669="",0,IF(COUNTIFS($E$5:E669,E669,$AC$5:AC669,AC669)=1,1,0))</f>
        <v>0</v>
      </c>
      <c r="AE669" s="38" t="str">
        <f aca="false">IF(OR(E669="",AD669&lt;&gt;1),"",SUBSTITUTE(SUBSTITUTE(C669,"Auditoría ",""),"Consejo de Administración","Consejo")&amp;" – "&amp;IF(B669="","(sin fecha)",DAY(B669)&amp;" de "&amp;CHOOSE(MONTH(B669),"Enero","Febrero","Marzo","Abril","Mayo","Junio","Julio","Agosto","Septiembre","Octubre","Noviembre","Diciembre")&amp;" "&amp;YEAR(B669)))</f>
        <v/>
      </c>
      <c r="AF669" s="38" t="n">
        <f aca="false">IF(E669="",0,IF(COUNTIF($AC$5:AC669,AC669)=1,1,0))</f>
        <v>0</v>
      </c>
    </row>
    <row r="670" customFormat="false" ht="15" hidden="false" customHeight="false" outlineLevel="0" collapsed="false">
      <c r="A670" s="68"/>
      <c r="B670" s="67"/>
      <c r="C670" s="68"/>
      <c r="D670" s="68"/>
      <c r="E670" s="69"/>
      <c r="F670" s="69"/>
      <c r="G670" s="70" t="str">
        <f aca="false">IF(OR(E670="",AND($C$3="",$E$3="")),"",IF(B670="","Sin fecha",IF(AND(OR($C$3="",B670&gt;=$C$3),OR($E$3="",B670&lt;=$E$3)),"Sí","No")))</f>
        <v/>
      </c>
      <c r="H670" s="58" t="str">
        <f aca="false">IF(B670="","",YEAR(B670))</f>
        <v/>
      </c>
      <c r="I670" s="70" t="str">
        <f aca="false">IF(B670="","",IF(MONTH(B670)=1,"X",""))</f>
        <v/>
      </c>
      <c r="J670" s="70" t="str">
        <f aca="false">IF(B670="","",IF(MONTH(B670)=2,"X",""))</f>
        <v/>
      </c>
      <c r="K670" s="70" t="str">
        <f aca="false">IF(B670="","",IF(MONTH(B670)=3,"X",""))</f>
        <v/>
      </c>
      <c r="L670" s="70" t="str">
        <f aca="false">IF(B670="","",IF(MONTH(B670)=4,"X",""))</f>
        <v/>
      </c>
      <c r="M670" s="70" t="str">
        <f aca="false">IF(B670="","",IF(MONTH(B670)=5,"X",""))</f>
        <v/>
      </c>
      <c r="N670" s="70" t="str">
        <f aca="false">IF(B670="","",IF(MONTH(B670)=6,"X",""))</f>
        <v/>
      </c>
      <c r="O670" s="70" t="str">
        <f aca="false">IF(B670="","",IF(MONTH(B670)=7,"X",""))</f>
        <v/>
      </c>
      <c r="P670" s="70" t="str">
        <f aca="false">IF(B670="","",IF(MONTH(B670)=8,"X",""))</f>
        <v/>
      </c>
      <c r="Q670" s="70" t="str">
        <f aca="false">IF(B670="","",IF(MONTH(B670)=9,"X",""))</f>
        <v/>
      </c>
      <c r="R670" s="70" t="str">
        <f aca="false">IF(B670="","",IF(MONTH(B670)=10,"X",""))</f>
        <v/>
      </c>
      <c r="S670" s="70" t="str">
        <f aca="false">IF(B670="","",IF(MONTH(B670)=11,"X",""))</f>
        <v/>
      </c>
      <c r="T670" s="70" t="str">
        <f aca="false">IF(B670="","",IF(MONTH(B670)=12,"X",""))</f>
        <v/>
      </c>
      <c r="U670" s="58" t="str">
        <f aca="false">IF(E670="","",SUMIF($E$5:$E$1000,E670,$AD$5:$AD$1000))</f>
        <v/>
      </c>
      <c r="V670" s="71" t="str">
        <f aca="false">IF(E670="","",_xlfn.TEXTJOIN(" + ",TRUE(),IF(COUNTIFS($E$5:$E$1000,E670,$C$5:$C$1000,"Auditoría Interna")&gt;0,"Interna",""),IF(COUNTIFS($E$5:$E$1000,E670,$C$5:$C$1000,"Auditoría Externa")&gt;0,"Externa",""),IF(COUNTIFS($E$5:$E$1000,E670,$C$5:$C$1000,"SSF")&gt;0,"SSF",""),IF(COUNTIFS($E$5:$E$1000,E670,$C$5:$C$1000,"Comité de Supervisión")&gt;0,"Comité Sup.",""),IF(COUNTIFS($E$5:$E$1000,E670,$C$5:$C$1000,"Consejo de Administración")&gt;0,"Consejo",""),IF(COUNTIFS($E$5:$E$1000,E670,$C$5:$C$1000,"Otros")&gt;0,"Otros","")))</f>
        <v/>
      </c>
      <c r="W670" s="58" t="str">
        <f aca="false">IF(E670="","",SUMIFS($AD$5:$AD$1000,$E$5:$E$1000,E670,$AA$5:$AA$1000,AA670,$C$5:$C$1000,"&lt;&gt;"&amp;C670))</f>
        <v/>
      </c>
      <c r="X670" s="72"/>
      <c r="Y670" s="68"/>
      <c r="Z670" s="72"/>
      <c r="AA670" s="38" t="str">
        <f aca="false">IF(B670="","",YEAR(B670)*100+MONTH(B670))</f>
        <v/>
      </c>
      <c r="AB670" s="38" t="str">
        <f aca="false">IF(AND(E670&lt;&gt;"",E670=Cruce!$C$5,AD670=1),COUNTIFS($E$5:E670,E670,$AD$5:AD670,1),"")</f>
        <v/>
      </c>
      <c r="AC670" s="38" t="str">
        <f aca="false">IF(E670="","",C670&amp;"|"&amp;X670&amp;"|"&amp;IF(B670="","s/f",TEXT(B670,"yyyymmdd"))&amp;IF(OR(C670="SSF",X670="Visitas Auditoría Interna"),"|"&amp;Y670,""))</f>
        <v/>
      </c>
      <c r="AD670" s="38" t="n">
        <f aca="false">IF(E670="",0,IF(COUNTIFS($E$5:E670,E670,$AC$5:AC670,AC670)=1,1,0))</f>
        <v>0</v>
      </c>
      <c r="AE670" s="38" t="str">
        <f aca="false">IF(OR(E670="",AD670&lt;&gt;1),"",SUBSTITUTE(SUBSTITUTE(C670,"Auditoría ",""),"Consejo de Administración","Consejo")&amp;" – "&amp;IF(B670="","(sin fecha)",DAY(B670)&amp;" de "&amp;CHOOSE(MONTH(B670),"Enero","Febrero","Marzo","Abril","Mayo","Junio","Julio","Agosto","Septiembre","Octubre","Noviembre","Diciembre")&amp;" "&amp;YEAR(B670)))</f>
        <v/>
      </c>
      <c r="AF670" s="38" t="n">
        <f aca="false">IF(E670="",0,IF(COUNTIF($AC$5:AC670,AC670)=1,1,0))</f>
        <v>0</v>
      </c>
    </row>
    <row r="671" customFormat="false" ht="15" hidden="false" customHeight="false" outlineLevel="0" collapsed="false">
      <c r="A671" s="68"/>
      <c r="B671" s="67"/>
      <c r="C671" s="68"/>
      <c r="D671" s="68"/>
      <c r="E671" s="69"/>
      <c r="F671" s="69"/>
      <c r="G671" s="70" t="str">
        <f aca="false">IF(OR(E671="",AND($C$3="",$E$3="")),"",IF(B671="","Sin fecha",IF(AND(OR($C$3="",B671&gt;=$C$3),OR($E$3="",B671&lt;=$E$3)),"Sí","No")))</f>
        <v/>
      </c>
      <c r="H671" s="58" t="str">
        <f aca="false">IF(B671="","",YEAR(B671))</f>
        <v/>
      </c>
      <c r="I671" s="70" t="str">
        <f aca="false">IF(B671="","",IF(MONTH(B671)=1,"X",""))</f>
        <v/>
      </c>
      <c r="J671" s="70" t="str">
        <f aca="false">IF(B671="","",IF(MONTH(B671)=2,"X",""))</f>
        <v/>
      </c>
      <c r="K671" s="70" t="str">
        <f aca="false">IF(B671="","",IF(MONTH(B671)=3,"X",""))</f>
        <v/>
      </c>
      <c r="L671" s="70" t="str">
        <f aca="false">IF(B671="","",IF(MONTH(B671)=4,"X",""))</f>
        <v/>
      </c>
      <c r="M671" s="70" t="str">
        <f aca="false">IF(B671="","",IF(MONTH(B671)=5,"X",""))</f>
        <v/>
      </c>
      <c r="N671" s="70" t="str">
        <f aca="false">IF(B671="","",IF(MONTH(B671)=6,"X",""))</f>
        <v/>
      </c>
      <c r="O671" s="70" t="str">
        <f aca="false">IF(B671="","",IF(MONTH(B671)=7,"X",""))</f>
        <v/>
      </c>
      <c r="P671" s="70" t="str">
        <f aca="false">IF(B671="","",IF(MONTH(B671)=8,"X",""))</f>
        <v/>
      </c>
      <c r="Q671" s="70" t="str">
        <f aca="false">IF(B671="","",IF(MONTH(B671)=9,"X",""))</f>
        <v/>
      </c>
      <c r="R671" s="70" t="str">
        <f aca="false">IF(B671="","",IF(MONTH(B671)=10,"X",""))</f>
        <v/>
      </c>
      <c r="S671" s="70" t="str">
        <f aca="false">IF(B671="","",IF(MONTH(B671)=11,"X",""))</f>
        <v/>
      </c>
      <c r="T671" s="70" t="str">
        <f aca="false">IF(B671="","",IF(MONTH(B671)=12,"X",""))</f>
        <v/>
      </c>
      <c r="U671" s="58" t="str">
        <f aca="false">IF(E671="","",SUMIF($E$5:$E$1000,E671,$AD$5:$AD$1000))</f>
        <v/>
      </c>
      <c r="V671" s="71" t="str">
        <f aca="false">IF(E671="","",_xlfn.TEXTJOIN(" + ",TRUE(),IF(COUNTIFS($E$5:$E$1000,E671,$C$5:$C$1000,"Auditoría Interna")&gt;0,"Interna",""),IF(COUNTIFS($E$5:$E$1000,E671,$C$5:$C$1000,"Auditoría Externa")&gt;0,"Externa",""),IF(COUNTIFS($E$5:$E$1000,E671,$C$5:$C$1000,"SSF")&gt;0,"SSF",""),IF(COUNTIFS($E$5:$E$1000,E671,$C$5:$C$1000,"Comité de Supervisión")&gt;0,"Comité Sup.",""),IF(COUNTIFS($E$5:$E$1000,E671,$C$5:$C$1000,"Consejo de Administración")&gt;0,"Consejo",""),IF(COUNTIFS($E$5:$E$1000,E671,$C$5:$C$1000,"Otros")&gt;0,"Otros","")))</f>
        <v/>
      </c>
      <c r="W671" s="58" t="str">
        <f aca="false">IF(E671="","",SUMIFS($AD$5:$AD$1000,$E$5:$E$1000,E671,$AA$5:$AA$1000,AA671,$C$5:$C$1000,"&lt;&gt;"&amp;C671))</f>
        <v/>
      </c>
      <c r="X671" s="72"/>
      <c r="Y671" s="68"/>
      <c r="Z671" s="72"/>
      <c r="AA671" s="38" t="str">
        <f aca="false">IF(B671="","",YEAR(B671)*100+MONTH(B671))</f>
        <v/>
      </c>
      <c r="AB671" s="38" t="str">
        <f aca="false">IF(AND(E671&lt;&gt;"",E671=Cruce!$C$5,AD671=1),COUNTIFS($E$5:E671,E671,$AD$5:AD671,1),"")</f>
        <v/>
      </c>
      <c r="AC671" s="38" t="str">
        <f aca="false">IF(E671="","",C671&amp;"|"&amp;X671&amp;"|"&amp;IF(B671="","s/f",TEXT(B671,"yyyymmdd"))&amp;IF(OR(C671="SSF",X671="Visitas Auditoría Interna"),"|"&amp;Y671,""))</f>
        <v/>
      </c>
      <c r="AD671" s="38" t="n">
        <f aca="false">IF(E671="",0,IF(COUNTIFS($E$5:E671,E671,$AC$5:AC671,AC671)=1,1,0))</f>
        <v>0</v>
      </c>
      <c r="AE671" s="38" t="str">
        <f aca="false">IF(OR(E671="",AD671&lt;&gt;1),"",SUBSTITUTE(SUBSTITUTE(C671,"Auditoría ",""),"Consejo de Administración","Consejo")&amp;" – "&amp;IF(B671="","(sin fecha)",DAY(B671)&amp;" de "&amp;CHOOSE(MONTH(B671),"Enero","Febrero","Marzo","Abril","Mayo","Junio","Julio","Agosto","Septiembre","Octubre","Noviembre","Diciembre")&amp;" "&amp;YEAR(B671)))</f>
        <v/>
      </c>
      <c r="AF671" s="38" t="n">
        <f aca="false">IF(E671="",0,IF(COUNTIF($AC$5:AC671,AC671)=1,1,0))</f>
        <v>0</v>
      </c>
    </row>
    <row r="672" customFormat="false" ht="15" hidden="false" customHeight="false" outlineLevel="0" collapsed="false">
      <c r="A672" s="68"/>
      <c r="B672" s="67"/>
      <c r="C672" s="68"/>
      <c r="D672" s="68"/>
      <c r="E672" s="69"/>
      <c r="F672" s="69"/>
      <c r="G672" s="70" t="str">
        <f aca="false">IF(OR(E672="",AND($C$3="",$E$3="")),"",IF(B672="","Sin fecha",IF(AND(OR($C$3="",B672&gt;=$C$3),OR($E$3="",B672&lt;=$E$3)),"Sí","No")))</f>
        <v/>
      </c>
      <c r="H672" s="58" t="str">
        <f aca="false">IF(B672="","",YEAR(B672))</f>
        <v/>
      </c>
      <c r="I672" s="70" t="str">
        <f aca="false">IF(B672="","",IF(MONTH(B672)=1,"X",""))</f>
        <v/>
      </c>
      <c r="J672" s="70" t="str">
        <f aca="false">IF(B672="","",IF(MONTH(B672)=2,"X",""))</f>
        <v/>
      </c>
      <c r="K672" s="70" t="str">
        <f aca="false">IF(B672="","",IF(MONTH(B672)=3,"X",""))</f>
        <v/>
      </c>
      <c r="L672" s="70" t="str">
        <f aca="false">IF(B672="","",IF(MONTH(B672)=4,"X",""))</f>
        <v/>
      </c>
      <c r="M672" s="70" t="str">
        <f aca="false">IF(B672="","",IF(MONTH(B672)=5,"X",""))</f>
        <v/>
      </c>
      <c r="N672" s="70" t="str">
        <f aca="false">IF(B672="","",IF(MONTH(B672)=6,"X",""))</f>
        <v/>
      </c>
      <c r="O672" s="70" t="str">
        <f aca="false">IF(B672="","",IF(MONTH(B672)=7,"X",""))</f>
        <v/>
      </c>
      <c r="P672" s="70" t="str">
        <f aca="false">IF(B672="","",IF(MONTH(B672)=8,"X",""))</f>
        <v/>
      </c>
      <c r="Q672" s="70" t="str">
        <f aca="false">IF(B672="","",IF(MONTH(B672)=9,"X",""))</f>
        <v/>
      </c>
      <c r="R672" s="70" t="str">
        <f aca="false">IF(B672="","",IF(MONTH(B672)=10,"X",""))</f>
        <v/>
      </c>
      <c r="S672" s="70" t="str">
        <f aca="false">IF(B672="","",IF(MONTH(B672)=11,"X",""))</f>
        <v/>
      </c>
      <c r="T672" s="70" t="str">
        <f aca="false">IF(B672="","",IF(MONTH(B672)=12,"X",""))</f>
        <v/>
      </c>
      <c r="U672" s="58" t="str">
        <f aca="false">IF(E672="","",SUMIF($E$5:$E$1000,E672,$AD$5:$AD$1000))</f>
        <v/>
      </c>
      <c r="V672" s="71" t="str">
        <f aca="false">IF(E672="","",_xlfn.TEXTJOIN(" + ",TRUE(),IF(COUNTIFS($E$5:$E$1000,E672,$C$5:$C$1000,"Auditoría Interna")&gt;0,"Interna",""),IF(COUNTIFS($E$5:$E$1000,E672,$C$5:$C$1000,"Auditoría Externa")&gt;0,"Externa",""),IF(COUNTIFS($E$5:$E$1000,E672,$C$5:$C$1000,"SSF")&gt;0,"SSF",""),IF(COUNTIFS($E$5:$E$1000,E672,$C$5:$C$1000,"Comité de Supervisión")&gt;0,"Comité Sup.",""),IF(COUNTIFS($E$5:$E$1000,E672,$C$5:$C$1000,"Consejo de Administración")&gt;0,"Consejo",""),IF(COUNTIFS($E$5:$E$1000,E672,$C$5:$C$1000,"Otros")&gt;0,"Otros","")))</f>
        <v/>
      </c>
      <c r="W672" s="58" t="str">
        <f aca="false">IF(E672="","",SUMIFS($AD$5:$AD$1000,$E$5:$E$1000,E672,$AA$5:$AA$1000,AA672,$C$5:$C$1000,"&lt;&gt;"&amp;C672))</f>
        <v/>
      </c>
      <c r="X672" s="72"/>
      <c r="Y672" s="68"/>
      <c r="Z672" s="72"/>
      <c r="AA672" s="38" t="str">
        <f aca="false">IF(B672="","",YEAR(B672)*100+MONTH(B672))</f>
        <v/>
      </c>
      <c r="AB672" s="38" t="str">
        <f aca="false">IF(AND(E672&lt;&gt;"",E672=Cruce!$C$5,AD672=1),COUNTIFS($E$5:E672,E672,$AD$5:AD672,1),"")</f>
        <v/>
      </c>
      <c r="AC672" s="38" t="str">
        <f aca="false">IF(E672="","",C672&amp;"|"&amp;X672&amp;"|"&amp;IF(B672="","s/f",TEXT(B672,"yyyymmdd"))&amp;IF(OR(C672="SSF",X672="Visitas Auditoría Interna"),"|"&amp;Y672,""))</f>
        <v/>
      </c>
      <c r="AD672" s="38" t="n">
        <f aca="false">IF(E672="",0,IF(COUNTIFS($E$5:E672,E672,$AC$5:AC672,AC672)=1,1,0))</f>
        <v>0</v>
      </c>
      <c r="AE672" s="38" t="str">
        <f aca="false">IF(OR(E672="",AD672&lt;&gt;1),"",SUBSTITUTE(SUBSTITUTE(C672,"Auditoría ",""),"Consejo de Administración","Consejo")&amp;" – "&amp;IF(B672="","(sin fecha)",DAY(B672)&amp;" de "&amp;CHOOSE(MONTH(B672),"Enero","Febrero","Marzo","Abril","Mayo","Junio","Julio","Agosto","Septiembre","Octubre","Noviembre","Diciembre")&amp;" "&amp;YEAR(B672)))</f>
        <v/>
      </c>
      <c r="AF672" s="38" t="n">
        <f aca="false">IF(E672="",0,IF(COUNTIF($AC$5:AC672,AC672)=1,1,0))</f>
        <v>0</v>
      </c>
    </row>
    <row r="673" customFormat="false" ht="15" hidden="false" customHeight="false" outlineLevel="0" collapsed="false">
      <c r="A673" s="68"/>
      <c r="B673" s="67"/>
      <c r="C673" s="68"/>
      <c r="D673" s="68"/>
      <c r="E673" s="69"/>
      <c r="F673" s="69"/>
      <c r="G673" s="70" t="str">
        <f aca="false">IF(OR(E673="",AND($C$3="",$E$3="")),"",IF(B673="","Sin fecha",IF(AND(OR($C$3="",B673&gt;=$C$3),OR($E$3="",B673&lt;=$E$3)),"Sí","No")))</f>
        <v/>
      </c>
      <c r="H673" s="58" t="str">
        <f aca="false">IF(B673="","",YEAR(B673))</f>
        <v/>
      </c>
      <c r="I673" s="70" t="str">
        <f aca="false">IF(B673="","",IF(MONTH(B673)=1,"X",""))</f>
        <v/>
      </c>
      <c r="J673" s="70" t="str">
        <f aca="false">IF(B673="","",IF(MONTH(B673)=2,"X",""))</f>
        <v/>
      </c>
      <c r="K673" s="70" t="str">
        <f aca="false">IF(B673="","",IF(MONTH(B673)=3,"X",""))</f>
        <v/>
      </c>
      <c r="L673" s="70" t="str">
        <f aca="false">IF(B673="","",IF(MONTH(B673)=4,"X",""))</f>
        <v/>
      </c>
      <c r="M673" s="70" t="str">
        <f aca="false">IF(B673="","",IF(MONTH(B673)=5,"X",""))</f>
        <v/>
      </c>
      <c r="N673" s="70" t="str">
        <f aca="false">IF(B673="","",IF(MONTH(B673)=6,"X",""))</f>
        <v/>
      </c>
      <c r="O673" s="70" t="str">
        <f aca="false">IF(B673="","",IF(MONTH(B673)=7,"X",""))</f>
        <v/>
      </c>
      <c r="P673" s="70" t="str">
        <f aca="false">IF(B673="","",IF(MONTH(B673)=8,"X",""))</f>
        <v/>
      </c>
      <c r="Q673" s="70" t="str">
        <f aca="false">IF(B673="","",IF(MONTH(B673)=9,"X",""))</f>
        <v/>
      </c>
      <c r="R673" s="70" t="str">
        <f aca="false">IF(B673="","",IF(MONTH(B673)=10,"X",""))</f>
        <v/>
      </c>
      <c r="S673" s="70" t="str">
        <f aca="false">IF(B673="","",IF(MONTH(B673)=11,"X",""))</f>
        <v/>
      </c>
      <c r="T673" s="70" t="str">
        <f aca="false">IF(B673="","",IF(MONTH(B673)=12,"X",""))</f>
        <v/>
      </c>
      <c r="U673" s="58" t="str">
        <f aca="false">IF(E673="","",SUMIF($E$5:$E$1000,E673,$AD$5:$AD$1000))</f>
        <v/>
      </c>
      <c r="V673" s="71" t="str">
        <f aca="false">IF(E673="","",_xlfn.TEXTJOIN(" + ",TRUE(),IF(COUNTIFS($E$5:$E$1000,E673,$C$5:$C$1000,"Auditoría Interna")&gt;0,"Interna",""),IF(COUNTIFS($E$5:$E$1000,E673,$C$5:$C$1000,"Auditoría Externa")&gt;0,"Externa",""),IF(COUNTIFS($E$5:$E$1000,E673,$C$5:$C$1000,"SSF")&gt;0,"SSF",""),IF(COUNTIFS($E$5:$E$1000,E673,$C$5:$C$1000,"Comité de Supervisión")&gt;0,"Comité Sup.",""),IF(COUNTIFS($E$5:$E$1000,E673,$C$5:$C$1000,"Consejo de Administración")&gt;0,"Consejo",""),IF(COUNTIFS($E$5:$E$1000,E673,$C$5:$C$1000,"Otros")&gt;0,"Otros","")))</f>
        <v/>
      </c>
      <c r="W673" s="58" t="str">
        <f aca="false">IF(E673="","",SUMIFS($AD$5:$AD$1000,$E$5:$E$1000,E673,$AA$5:$AA$1000,AA673,$C$5:$C$1000,"&lt;&gt;"&amp;C673))</f>
        <v/>
      </c>
      <c r="X673" s="72"/>
      <c r="Y673" s="68"/>
      <c r="Z673" s="72"/>
      <c r="AA673" s="38" t="str">
        <f aca="false">IF(B673="","",YEAR(B673)*100+MONTH(B673))</f>
        <v/>
      </c>
      <c r="AB673" s="38" t="str">
        <f aca="false">IF(AND(E673&lt;&gt;"",E673=Cruce!$C$5,AD673=1),COUNTIFS($E$5:E673,E673,$AD$5:AD673,1),"")</f>
        <v/>
      </c>
      <c r="AC673" s="38" t="str">
        <f aca="false">IF(E673="","",C673&amp;"|"&amp;X673&amp;"|"&amp;IF(B673="","s/f",TEXT(B673,"yyyymmdd"))&amp;IF(OR(C673="SSF",X673="Visitas Auditoría Interna"),"|"&amp;Y673,""))</f>
        <v/>
      </c>
      <c r="AD673" s="38" t="n">
        <f aca="false">IF(E673="",0,IF(COUNTIFS($E$5:E673,E673,$AC$5:AC673,AC673)=1,1,0))</f>
        <v>0</v>
      </c>
      <c r="AE673" s="38" t="str">
        <f aca="false">IF(OR(E673="",AD673&lt;&gt;1),"",SUBSTITUTE(SUBSTITUTE(C673,"Auditoría ",""),"Consejo de Administración","Consejo")&amp;" – "&amp;IF(B673="","(sin fecha)",DAY(B673)&amp;" de "&amp;CHOOSE(MONTH(B673),"Enero","Febrero","Marzo","Abril","Mayo","Junio","Julio","Agosto","Septiembre","Octubre","Noviembre","Diciembre")&amp;" "&amp;YEAR(B673)))</f>
        <v/>
      </c>
      <c r="AF673" s="38" t="n">
        <f aca="false">IF(E673="",0,IF(COUNTIF($AC$5:AC673,AC673)=1,1,0))</f>
        <v>0</v>
      </c>
    </row>
    <row r="674" customFormat="false" ht="15" hidden="false" customHeight="false" outlineLevel="0" collapsed="false">
      <c r="A674" s="68"/>
      <c r="B674" s="67"/>
      <c r="C674" s="68"/>
      <c r="D674" s="68"/>
      <c r="E674" s="69"/>
      <c r="F674" s="69"/>
      <c r="G674" s="70" t="str">
        <f aca="false">IF(OR(E674="",AND($C$3="",$E$3="")),"",IF(B674="","Sin fecha",IF(AND(OR($C$3="",B674&gt;=$C$3),OR($E$3="",B674&lt;=$E$3)),"Sí","No")))</f>
        <v/>
      </c>
      <c r="H674" s="58" t="str">
        <f aca="false">IF(B674="","",YEAR(B674))</f>
        <v/>
      </c>
      <c r="I674" s="70" t="str">
        <f aca="false">IF(B674="","",IF(MONTH(B674)=1,"X",""))</f>
        <v/>
      </c>
      <c r="J674" s="70" t="str">
        <f aca="false">IF(B674="","",IF(MONTH(B674)=2,"X",""))</f>
        <v/>
      </c>
      <c r="K674" s="70" t="str">
        <f aca="false">IF(B674="","",IF(MONTH(B674)=3,"X",""))</f>
        <v/>
      </c>
      <c r="L674" s="70" t="str">
        <f aca="false">IF(B674="","",IF(MONTH(B674)=4,"X",""))</f>
        <v/>
      </c>
      <c r="M674" s="70" t="str">
        <f aca="false">IF(B674="","",IF(MONTH(B674)=5,"X",""))</f>
        <v/>
      </c>
      <c r="N674" s="70" t="str">
        <f aca="false">IF(B674="","",IF(MONTH(B674)=6,"X",""))</f>
        <v/>
      </c>
      <c r="O674" s="70" t="str">
        <f aca="false">IF(B674="","",IF(MONTH(B674)=7,"X",""))</f>
        <v/>
      </c>
      <c r="P674" s="70" t="str">
        <f aca="false">IF(B674="","",IF(MONTH(B674)=8,"X",""))</f>
        <v/>
      </c>
      <c r="Q674" s="70" t="str">
        <f aca="false">IF(B674="","",IF(MONTH(B674)=9,"X",""))</f>
        <v/>
      </c>
      <c r="R674" s="70" t="str">
        <f aca="false">IF(B674="","",IF(MONTH(B674)=10,"X",""))</f>
        <v/>
      </c>
      <c r="S674" s="70" t="str">
        <f aca="false">IF(B674="","",IF(MONTH(B674)=11,"X",""))</f>
        <v/>
      </c>
      <c r="T674" s="70" t="str">
        <f aca="false">IF(B674="","",IF(MONTH(B674)=12,"X",""))</f>
        <v/>
      </c>
      <c r="U674" s="58" t="str">
        <f aca="false">IF(E674="","",SUMIF($E$5:$E$1000,E674,$AD$5:$AD$1000))</f>
        <v/>
      </c>
      <c r="V674" s="71" t="str">
        <f aca="false">IF(E674="","",_xlfn.TEXTJOIN(" + ",TRUE(),IF(COUNTIFS($E$5:$E$1000,E674,$C$5:$C$1000,"Auditoría Interna")&gt;0,"Interna",""),IF(COUNTIFS($E$5:$E$1000,E674,$C$5:$C$1000,"Auditoría Externa")&gt;0,"Externa",""),IF(COUNTIFS($E$5:$E$1000,E674,$C$5:$C$1000,"SSF")&gt;0,"SSF",""),IF(COUNTIFS($E$5:$E$1000,E674,$C$5:$C$1000,"Comité de Supervisión")&gt;0,"Comité Sup.",""),IF(COUNTIFS($E$5:$E$1000,E674,$C$5:$C$1000,"Consejo de Administración")&gt;0,"Consejo",""),IF(COUNTIFS($E$5:$E$1000,E674,$C$5:$C$1000,"Otros")&gt;0,"Otros","")))</f>
        <v/>
      </c>
      <c r="W674" s="58" t="str">
        <f aca="false">IF(E674="","",SUMIFS($AD$5:$AD$1000,$E$5:$E$1000,E674,$AA$5:$AA$1000,AA674,$C$5:$C$1000,"&lt;&gt;"&amp;C674))</f>
        <v/>
      </c>
      <c r="X674" s="72"/>
      <c r="Y674" s="68"/>
      <c r="Z674" s="72"/>
      <c r="AA674" s="38" t="str">
        <f aca="false">IF(B674="","",YEAR(B674)*100+MONTH(B674))</f>
        <v/>
      </c>
      <c r="AB674" s="38" t="str">
        <f aca="false">IF(AND(E674&lt;&gt;"",E674=Cruce!$C$5,AD674=1),COUNTIFS($E$5:E674,E674,$AD$5:AD674,1),"")</f>
        <v/>
      </c>
      <c r="AC674" s="38" t="str">
        <f aca="false">IF(E674="","",C674&amp;"|"&amp;X674&amp;"|"&amp;IF(B674="","s/f",TEXT(B674,"yyyymmdd"))&amp;IF(OR(C674="SSF",X674="Visitas Auditoría Interna"),"|"&amp;Y674,""))</f>
        <v/>
      </c>
      <c r="AD674" s="38" t="n">
        <f aca="false">IF(E674="",0,IF(COUNTIFS($E$5:E674,E674,$AC$5:AC674,AC674)=1,1,0))</f>
        <v>0</v>
      </c>
      <c r="AE674" s="38" t="str">
        <f aca="false">IF(OR(E674="",AD674&lt;&gt;1),"",SUBSTITUTE(SUBSTITUTE(C674,"Auditoría ",""),"Consejo de Administración","Consejo")&amp;" – "&amp;IF(B674="","(sin fecha)",DAY(B674)&amp;" de "&amp;CHOOSE(MONTH(B674),"Enero","Febrero","Marzo","Abril","Mayo","Junio","Julio","Agosto","Septiembre","Octubre","Noviembre","Diciembre")&amp;" "&amp;YEAR(B674)))</f>
        <v/>
      </c>
      <c r="AF674" s="38" t="n">
        <f aca="false">IF(E674="",0,IF(COUNTIF($AC$5:AC674,AC674)=1,1,0))</f>
        <v>0</v>
      </c>
    </row>
    <row r="675" customFormat="false" ht="15" hidden="false" customHeight="false" outlineLevel="0" collapsed="false">
      <c r="A675" s="68"/>
      <c r="B675" s="67"/>
      <c r="C675" s="68"/>
      <c r="D675" s="68"/>
      <c r="E675" s="69"/>
      <c r="F675" s="69"/>
      <c r="G675" s="70" t="str">
        <f aca="false">IF(OR(E675="",AND($C$3="",$E$3="")),"",IF(B675="","Sin fecha",IF(AND(OR($C$3="",B675&gt;=$C$3),OR($E$3="",B675&lt;=$E$3)),"Sí","No")))</f>
        <v/>
      </c>
      <c r="H675" s="58" t="str">
        <f aca="false">IF(B675="","",YEAR(B675))</f>
        <v/>
      </c>
      <c r="I675" s="70" t="str">
        <f aca="false">IF(B675="","",IF(MONTH(B675)=1,"X",""))</f>
        <v/>
      </c>
      <c r="J675" s="70" t="str">
        <f aca="false">IF(B675="","",IF(MONTH(B675)=2,"X",""))</f>
        <v/>
      </c>
      <c r="K675" s="70" t="str">
        <f aca="false">IF(B675="","",IF(MONTH(B675)=3,"X",""))</f>
        <v/>
      </c>
      <c r="L675" s="70" t="str">
        <f aca="false">IF(B675="","",IF(MONTH(B675)=4,"X",""))</f>
        <v/>
      </c>
      <c r="M675" s="70" t="str">
        <f aca="false">IF(B675="","",IF(MONTH(B675)=5,"X",""))</f>
        <v/>
      </c>
      <c r="N675" s="70" t="str">
        <f aca="false">IF(B675="","",IF(MONTH(B675)=6,"X",""))</f>
        <v/>
      </c>
      <c r="O675" s="70" t="str">
        <f aca="false">IF(B675="","",IF(MONTH(B675)=7,"X",""))</f>
        <v/>
      </c>
      <c r="P675" s="70" t="str">
        <f aca="false">IF(B675="","",IF(MONTH(B675)=8,"X",""))</f>
        <v/>
      </c>
      <c r="Q675" s="70" t="str">
        <f aca="false">IF(B675="","",IF(MONTH(B675)=9,"X",""))</f>
        <v/>
      </c>
      <c r="R675" s="70" t="str">
        <f aca="false">IF(B675="","",IF(MONTH(B675)=10,"X",""))</f>
        <v/>
      </c>
      <c r="S675" s="70" t="str">
        <f aca="false">IF(B675="","",IF(MONTH(B675)=11,"X",""))</f>
        <v/>
      </c>
      <c r="T675" s="70" t="str">
        <f aca="false">IF(B675="","",IF(MONTH(B675)=12,"X",""))</f>
        <v/>
      </c>
      <c r="U675" s="58" t="str">
        <f aca="false">IF(E675="","",SUMIF($E$5:$E$1000,E675,$AD$5:$AD$1000))</f>
        <v/>
      </c>
      <c r="V675" s="71" t="str">
        <f aca="false">IF(E675="","",_xlfn.TEXTJOIN(" + ",TRUE(),IF(COUNTIFS($E$5:$E$1000,E675,$C$5:$C$1000,"Auditoría Interna")&gt;0,"Interna",""),IF(COUNTIFS($E$5:$E$1000,E675,$C$5:$C$1000,"Auditoría Externa")&gt;0,"Externa",""),IF(COUNTIFS($E$5:$E$1000,E675,$C$5:$C$1000,"SSF")&gt;0,"SSF",""),IF(COUNTIFS($E$5:$E$1000,E675,$C$5:$C$1000,"Comité de Supervisión")&gt;0,"Comité Sup.",""),IF(COUNTIFS($E$5:$E$1000,E675,$C$5:$C$1000,"Consejo de Administración")&gt;0,"Consejo",""),IF(COUNTIFS($E$5:$E$1000,E675,$C$5:$C$1000,"Otros")&gt;0,"Otros","")))</f>
        <v/>
      </c>
      <c r="W675" s="58" t="str">
        <f aca="false">IF(E675="","",SUMIFS($AD$5:$AD$1000,$E$5:$E$1000,E675,$AA$5:$AA$1000,AA675,$C$5:$C$1000,"&lt;&gt;"&amp;C675))</f>
        <v/>
      </c>
      <c r="X675" s="72"/>
      <c r="Y675" s="68"/>
      <c r="Z675" s="72"/>
      <c r="AA675" s="38" t="str">
        <f aca="false">IF(B675="","",YEAR(B675)*100+MONTH(B675))</f>
        <v/>
      </c>
      <c r="AB675" s="38" t="str">
        <f aca="false">IF(AND(E675&lt;&gt;"",E675=Cruce!$C$5,AD675=1),COUNTIFS($E$5:E675,E675,$AD$5:AD675,1),"")</f>
        <v/>
      </c>
      <c r="AC675" s="38" t="str">
        <f aca="false">IF(E675="","",C675&amp;"|"&amp;X675&amp;"|"&amp;IF(B675="","s/f",TEXT(B675,"yyyymmdd"))&amp;IF(OR(C675="SSF",X675="Visitas Auditoría Interna"),"|"&amp;Y675,""))</f>
        <v/>
      </c>
      <c r="AD675" s="38" t="n">
        <f aca="false">IF(E675="",0,IF(COUNTIFS($E$5:E675,E675,$AC$5:AC675,AC675)=1,1,0))</f>
        <v>0</v>
      </c>
      <c r="AE675" s="38" t="str">
        <f aca="false">IF(OR(E675="",AD675&lt;&gt;1),"",SUBSTITUTE(SUBSTITUTE(C675,"Auditoría ",""),"Consejo de Administración","Consejo")&amp;" – "&amp;IF(B675="","(sin fecha)",DAY(B675)&amp;" de "&amp;CHOOSE(MONTH(B675),"Enero","Febrero","Marzo","Abril","Mayo","Junio","Julio","Agosto","Septiembre","Octubre","Noviembre","Diciembre")&amp;" "&amp;YEAR(B675)))</f>
        <v/>
      </c>
      <c r="AF675" s="38" t="n">
        <f aca="false">IF(E675="",0,IF(COUNTIF($AC$5:AC675,AC675)=1,1,0))</f>
        <v>0</v>
      </c>
    </row>
    <row r="676" customFormat="false" ht="15" hidden="false" customHeight="false" outlineLevel="0" collapsed="false">
      <c r="A676" s="68"/>
      <c r="B676" s="67"/>
      <c r="C676" s="68"/>
      <c r="D676" s="68"/>
      <c r="E676" s="69"/>
      <c r="F676" s="69"/>
      <c r="G676" s="70" t="str">
        <f aca="false">IF(OR(E676="",AND($C$3="",$E$3="")),"",IF(B676="","Sin fecha",IF(AND(OR($C$3="",B676&gt;=$C$3),OR($E$3="",B676&lt;=$E$3)),"Sí","No")))</f>
        <v/>
      </c>
      <c r="H676" s="58" t="str">
        <f aca="false">IF(B676="","",YEAR(B676))</f>
        <v/>
      </c>
      <c r="I676" s="70" t="str">
        <f aca="false">IF(B676="","",IF(MONTH(B676)=1,"X",""))</f>
        <v/>
      </c>
      <c r="J676" s="70" t="str">
        <f aca="false">IF(B676="","",IF(MONTH(B676)=2,"X",""))</f>
        <v/>
      </c>
      <c r="K676" s="70" t="str">
        <f aca="false">IF(B676="","",IF(MONTH(B676)=3,"X",""))</f>
        <v/>
      </c>
      <c r="L676" s="70" t="str">
        <f aca="false">IF(B676="","",IF(MONTH(B676)=4,"X",""))</f>
        <v/>
      </c>
      <c r="M676" s="70" t="str">
        <f aca="false">IF(B676="","",IF(MONTH(B676)=5,"X",""))</f>
        <v/>
      </c>
      <c r="N676" s="70" t="str">
        <f aca="false">IF(B676="","",IF(MONTH(B676)=6,"X",""))</f>
        <v/>
      </c>
      <c r="O676" s="70" t="str">
        <f aca="false">IF(B676="","",IF(MONTH(B676)=7,"X",""))</f>
        <v/>
      </c>
      <c r="P676" s="70" t="str">
        <f aca="false">IF(B676="","",IF(MONTH(B676)=8,"X",""))</f>
        <v/>
      </c>
      <c r="Q676" s="70" t="str">
        <f aca="false">IF(B676="","",IF(MONTH(B676)=9,"X",""))</f>
        <v/>
      </c>
      <c r="R676" s="70" t="str">
        <f aca="false">IF(B676="","",IF(MONTH(B676)=10,"X",""))</f>
        <v/>
      </c>
      <c r="S676" s="70" t="str">
        <f aca="false">IF(B676="","",IF(MONTH(B676)=11,"X",""))</f>
        <v/>
      </c>
      <c r="T676" s="70" t="str">
        <f aca="false">IF(B676="","",IF(MONTH(B676)=12,"X",""))</f>
        <v/>
      </c>
      <c r="U676" s="58" t="str">
        <f aca="false">IF(E676="","",SUMIF($E$5:$E$1000,E676,$AD$5:$AD$1000))</f>
        <v/>
      </c>
      <c r="V676" s="71" t="str">
        <f aca="false">IF(E676="","",_xlfn.TEXTJOIN(" + ",TRUE(),IF(COUNTIFS($E$5:$E$1000,E676,$C$5:$C$1000,"Auditoría Interna")&gt;0,"Interna",""),IF(COUNTIFS($E$5:$E$1000,E676,$C$5:$C$1000,"Auditoría Externa")&gt;0,"Externa",""),IF(COUNTIFS($E$5:$E$1000,E676,$C$5:$C$1000,"SSF")&gt;0,"SSF",""),IF(COUNTIFS($E$5:$E$1000,E676,$C$5:$C$1000,"Comité de Supervisión")&gt;0,"Comité Sup.",""),IF(COUNTIFS($E$5:$E$1000,E676,$C$5:$C$1000,"Consejo de Administración")&gt;0,"Consejo",""),IF(COUNTIFS($E$5:$E$1000,E676,$C$5:$C$1000,"Otros")&gt;0,"Otros","")))</f>
        <v/>
      </c>
      <c r="W676" s="58" t="str">
        <f aca="false">IF(E676="","",SUMIFS($AD$5:$AD$1000,$E$5:$E$1000,E676,$AA$5:$AA$1000,AA676,$C$5:$C$1000,"&lt;&gt;"&amp;C676))</f>
        <v/>
      </c>
      <c r="X676" s="72"/>
      <c r="Y676" s="68"/>
      <c r="Z676" s="72"/>
      <c r="AA676" s="38" t="str">
        <f aca="false">IF(B676="","",YEAR(B676)*100+MONTH(B676))</f>
        <v/>
      </c>
      <c r="AB676" s="38" t="str">
        <f aca="false">IF(AND(E676&lt;&gt;"",E676=Cruce!$C$5,AD676=1),COUNTIFS($E$5:E676,E676,$AD$5:AD676,1),"")</f>
        <v/>
      </c>
      <c r="AC676" s="38" t="str">
        <f aca="false">IF(E676="","",C676&amp;"|"&amp;X676&amp;"|"&amp;IF(B676="","s/f",TEXT(B676,"yyyymmdd"))&amp;IF(OR(C676="SSF",X676="Visitas Auditoría Interna"),"|"&amp;Y676,""))</f>
        <v/>
      </c>
      <c r="AD676" s="38" t="n">
        <f aca="false">IF(E676="",0,IF(COUNTIFS($E$5:E676,E676,$AC$5:AC676,AC676)=1,1,0))</f>
        <v>0</v>
      </c>
      <c r="AE676" s="38" t="str">
        <f aca="false">IF(OR(E676="",AD676&lt;&gt;1),"",SUBSTITUTE(SUBSTITUTE(C676,"Auditoría ",""),"Consejo de Administración","Consejo")&amp;" – "&amp;IF(B676="","(sin fecha)",DAY(B676)&amp;" de "&amp;CHOOSE(MONTH(B676),"Enero","Febrero","Marzo","Abril","Mayo","Junio","Julio","Agosto","Septiembre","Octubre","Noviembre","Diciembre")&amp;" "&amp;YEAR(B676)))</f>
        <v/>
      </c>
      <c r="AF676" s="38" t="n">
        <f aca="false">IF(E676="",0,IF(COUNTIF($AC$5:AC676,AC676)=1,1,0))</f>
        <v>0</v>
      </c>
    </row>
    <row r="677" customFormat="false" ht="15" hidden="false" customHeight="false" outlineLevel="0" collapsed="false">
      <c r="A677" s="68"/>
      <c r="B677" s="67"/>
      <c r="C677" s="68"/>
      <c r="D677" s="68"/>
      <c r="E677" s="69"/>
      <c r="F677" s="69"/>
      <c r="G677" s="70" t="str">
        <f aca="false">IF(OR(E677="",AND($C$3="",$E$3="")),"",IF(B677="","Sin fecha",IF(AND(OR($C$3="",B677&gt;=$C$3),OR($E$3="",B677&lt;=$E$3)),"Sí","No")))</f>
        <v/>
      </c>
      <c r="H677" s="58" t="str">
        <f aca="false">IF(B677="","",YEAR(B677))</f>
        <v/>
      </c>
      <c r="I677" s="70" t="str">
        <f aca="false">IF(B677="","",IF(MONTH(B677)=1,"X",""))</f>
        <v/>
      </c>
      <c r="J677" s="70" t="str">
        <f aca="false">IF(B677="","",IF(MONTH(B677)=2,"X",""))</f>
        <v/>
      </c>
      <c r="K677" s="70" t="str">
        <f aca="false">IF(B677="","",IF(MONTH(B677)=3,"X",""))</f>
        <v/>
      </c>
      <c r="L677" s="70" t="str">
        <f aca="false">IF(B677="","",IF(MONTH(B677)=4,"X",""))</f>
        <v/>
      </c>
      <c r="M677" s="70" t="str">
        <f aca="false">IF(B677="","",IF(MONTH(B677)=5,"X",""))</f>
        <v/>
      </c>
      <c r="N677" s="70" t="str">
        <f aca="false">IF(B677="","",IF(MONTH(B677)=6,"X",""))</f>
        <v/>
      </c>
      <c r="O677" s="70" t="str">
        <f aca="false">IF(B677="","",IF(MONTH(B677)=7,"X",""))</f>
        <v/>
      </c>
      <c r="P677" s="70" t="str">
        <f aca="false">IF(B677="","",IF(MONTH(B677)=8,"X",""))</f>
        <v/>
      </c>
      <c r="Q677" s="70" t="str">
        <f aca="false">IF(B677="","",IF(MONTH(B677)=9,"X",""))</f>
        <v/>
      </c>
      <c r="R677" s="70" t="str">
        <f aca="false">IF(B677="","",IF(MONTH(B677)=10,"X",""))</f>
        <v/>
      </c>
      <c r="S677" s="70" t="str">
        <f aca="false">IF(B677="","",IF(MONTH(B677)=11,"X",""))</f>
        <v/>
      </c>
      <c r="T677" s="70" t="str">
        <f aca="false">IF(B677="","",IF(MONTH(B677)=12,"X",""))</f>
        <v/>
      </c>
      <c r="U677" s="58" t="str">
        <f aca="false">IF(E677="","",SUMIF($E$5:$E$1000,E677,$AD$5:$AD$1000))</f>
        <v/>
      </c>
      <c r="V677" s="71" t="str">
        <f aca="false">IF(E677="","",_xlfn.TEXTJOIN(" + ",TRUE(),IF(COUNTIFS($E$5:$E$1000,E677,$C$5:$C$1000,"Auditoría Interna")&gt;0,"Interna",""),IF(COUNTIFS($E$5:$E$1000,E677,$C$5:$C$1000,"Auditoría Externa")&gt;0,"Externa",""),IF(COUNTIFS($E$5:$E$1000,E677,$C$5:$C$1000,"SSF")&gt;0,"SSF",""),IF(COUNTIFS($E$5:$E$1000,E677,$C$5:$C$1000,"Comité de Supervisión")&gt;0,"Comité Sup.",""),IF(COUNTIFS($E$5:$E$1000,E677,$C$5:$C$1000,"Consejo de Administración")&gt;0,"Consejo",""),IF(COUNTIFS($E$5:$E$1000,E677,$C$5:$C$1000,"Otros")&gt;0,"Otros","")))</f>
        <v/>
      </c>
      <c r="W677" s="58" t="str">
        <f aca="false">IF(E677="","",SUMIFS($AD$5:$AD$1000,$E$5:$E$1000,E677,$AA$5:$AA$1000,AA677,$C$5:$C$1000,"&lt;&gt;"&amp;C677))</f>
        <v/>
      </c>
      <c r="X677" s="72"/>
      <c r="Y677" s="68"/>
      <c r="Z677" s="72"/>
      <c r="AA677" s="38" t="str">
        <f aca="false">IF(B677="","",YEAR(B677)*100+MONTH(B677))</f>
        <v/>
      </c>
      <c r="AB677" s="38" t="str">
        <f aca="false">IF(AND(E677&lt;&gt;"",E677=Cruce!$C$5,AD677=1),COUNTIFS($E$5:E677,E677,$AD$5:AD677,1),"")</f>
        <v/>
      </c>
      <c r="AC677" s="38" t="str">
        <f aca="false">IF(E677="","",C677&amp;"|"&amp;X677&amp;"|"&amp;IF(B677="","s/f",TEXT(B677,"yyyymmdd"))&amp;IF(OR(C677="SSF",X677="Visitas Auditoría Interna"),"|"&amp;Y677,""))</f>
        <v/>
      </c>
      <c r="AD677" s="38" t="n">
        <f aca="false">IF(E677="",0,IF(COUNTIFS($E$5:E677,E677,$AC$5:AC677,AC677)=1,1,0))</f>
        <v>0</v>
      </c>
      <c r="AE677" s="38" t="str">
        <f aca="false">IF(OR(E677="",AD677&lt;&gt;1),"",SUBSTITUTE(SUBSTITUTE(C677,"Auditoría ",""),"Consejo de Administración","Consejo")&amp;" – "&amp;IF(B677="","(sin fecha)",DAY(B677)&amp;" de "&amp;CHOOSE(MONTH(B677),"Enero","Febrero","Marzo","Abril","Mayo","Junio","Julio","Agosto","Septiembre","Octubre","Noviembre","Diciembre")&amp;" "&amp;YEAR(B677)))</f>
        <v/>
      </c>
      <c r="AF677" s="38" t="n">
        <f aca="false">IF(E677="",0,IF(COUNTIF($AC$5:AC677,AC677)=1,1,0))</f>
        <v>0</v>
      </c>
    </row>
    <row r="678" customFormat="false" ht="15" hidden="false" customHeight="false" outlineLevel="0" collapsed="false">
      <c r="A678" s="68"/>
      <c r="B678" s="67"/>
      <c r="C678" s="68"/>
      <c r="D678" s="68"/>
      <c r="E678" s="69"/>
      <c r="F678" s="69"/>
      <c r="G678" s="70" t="str">
        <f aca="false">IF(OR(E678="",AND($C$3="",$E$3="")),"",IF(B678="","Sin fecha",IF(AND(OR($C$3="",B678&gt;=$C$3),OR($E$3="",B678&lt;=$E$3)),"Sí","No")))</f>
        <v/>
      </c>
      <c r="H678" s="58" t="str">
        <f aca="false">IF(B678="","",YEAR(B678))</f>
        <v/>
      </c>
      <c r="I678" s="70" t="str">
        <f aca="false">IF(B678="","",IF(MONTH(B678)=1,"X",""))</f>
        <v/>
      </c>
      <c r="J678" s="70" t="str">
        <f aca="false">IF(B678="","",IF(MONTH(B678)=2,"X",""))</f>
        <v/>
      </c>
      <c r="K678" s="70" t="str">
        <f aca="false">IF(B678="","",IF(MONTH(B678)=3,"X",""))</f>
        <v/>
      </c>
      <c r="L678" s="70" t="str">
        <f aca="false">IF(B678="","",IF(MONTH(B678)=4,"X",""))</f>
        <v/>
      </c>
      <c r="M678" s="70" t="str">
        <f aca="false">IF(B678="","",IF(MONTH(B678)=5,"X",""))</f>
        <v/>
      </c>
      <c r="N678" s="70" t="str">
        <f aca="false">IF(B678="","",IF(MONTH(B678)=6,"X",""))</f>
        <v/>
      </c>
      <c r="O678" s="70" t="str">
        <f aca="false">IF(B678="","",IF(MONTH(B678)=7,"X",""))</f>
        <v/>
      </c>
      <c r="P678" s="70" t="str">
        <f aca="false">IF(B678="","",IF(MONTH(B678)=8,"X",""))</f>
        <v/>
      </c>
      <c r="Q678" s="70" t="str">
        <f aca="false">IF(B678="","",IF(MONTH(B678)=9,"X",""))</f>
        <v/>
      </c>
      <c r="R678" s="70" t="str">
        <f aca="false">IF(B678="","",IF(MONTH(B678)=10,"X",""))</f>
        <v/>
      </c>
      <c r="S678" s="70" t="str">
        <f aca="false">IF(B678="","",IF(MONTH(B678)=11,"X",""))</f>
        <v/>
      </c>
      <c r="T678" s="70" t="str">
        <f aca="false">IF(B678="","",IF(MONTH(B678)=12,"X",""))</f>
        <v/>
      </c>
      <c r="U678" s="58" t="str">
        <f aca="false">IF(E678="","",SUMIF($E$5:$E$1000,E678,$AD$5:$AD$1000))</f>
        <v/>
      </c>
      <c r="V678" s="71" t="str">
        <f aca="false">IF(E678="","",_xlfn.TEXTJOIN(" + ",TRUE(),IF(COUNTIFS($E$5:$E$1000,E678,$C$5:$C$1000,"Auditoría Interna")&gt;0,"Interna",""),IF(COUNTIFS($E$5:$E$1000,E678,$C$5:$C$1000,"Auditoría Externa")&gt;0,"Externa",""),IF(COUNTIFS($E$5:$E$1000,E678,$C$5:$C$1000,"SSF")&gt;0,"SSF",""),IF(COUNTIFS($E$5:$E$1000,E678,$C$5:$C$1000,"Comité de Supervisión")&gt;0,"Comité Sup.",""),IF(COUNTIFS($E$5:$E$1000,E678,$C$5:$C$1000,"Consejo de Administración")&gt;0,"Consejo",""),IF(COUNTIFS($E$5:$E$1000,E678,$C$5:$C$1000,"Otros")&gt;0,"Otros","")))</f>
        <v/>
      </c>
      <c r="W678" s="58" t="str">
        <f aca="false">IF(E678="","",SUMIFS($AD$5:$AD$1000,$E$5:$E$1000,E678,$AA$5:$AA$1000,AA678,$C$5:$C$1000,"&lt;&gt;"&amp;C678))</f>
        <v/>
      </c>
      <c r="X678" s="72"/>
      <c r="Y678" s="68"/>
      <c r="Z678" s="72"/>
      <c r="AA678" s="38" t="str">
        <f aca="false">IF(B678="","",YEAR(B678)*100+MONTH(B678))</f>
        <v/>
      </c>
      <c r="AB678" s="38" t="str">
        <f aca="false">IF(AND(E678&lt;&gt;"",E678=Cruce!$C$5,AD678=1),COUNTIFS($E$5:E678,E678,$AD$5:AD678,1),"")</f>
        <v/>
      </c>
      <c r="AC678" s="38" t="str">
        <f aca="false">IF(E678="","",C678&amp;"|"&amp;X678&amp;"|"&amp;IF(B678="","s/f",TEXT(B678,"yyyymmdd"))&amp;IF(OR(C678="SSF",X678="Visitas Auditoría Interna"),"|"&amp;Y678,""))</f>
        <v/>
      </c>
      <c r="AD678" s="38" t="n">
        <f aca="false">IF(E678="",0,IF(COUNTIFS($E$5:E678,E678,$AC$5:AC678,AC678)=1,1,0))</f>
        <v>0</v>
      </c>
      <c r="AE678" s="38" t="str">
        <f aca="false">IF(OR(E678="",AD678&lt;&gt;1),"",SUBSTITUTE(SUBSTITUTE(C678,"Auditoría ",""),"Consejo de Administración","Consejo")&amp;" – "&amp;IF(B678="","(sin fecha)",DAY(B678)&amp;" de "&amp;CHOOSE(MONTH(B678),"Enero","Febrero","Marzo","Abril","Mayo","Junio","Julio","Agosto","Septiembre","Octubre","Noviembre","Diciembre")&amp;" "&amp;YEAR(B678)))</f>
        <v/>
      </c>
      <c r="AF678" s="38" t="n">
        <f aca="false">IF(E678="",0,IF(COUNTIF($AC$5:AC678,AC678)=1,1,0))</f>
        <v>0</v>
      </c>
    </row>
    <row r="679" customFormat="false" ht="15" hidden="false" customHeight="false" outlineLevel="0" collapsed="false">
      <c r="A679" s="68"/>
      <c r="B679" s="67"/>
      <c r="C679" s="68"/>
      <c r="D679" s="68"/>
      <c r="E679" s="69"/>
      <c r="F679" s="69"/>
      <c r="G679" s="70" t="str">
        <f aca="false">IF(OR(E679="",AND($C$3="",$E$3="")),"",IF(B679="","Sin fecha",IF(AND(OR($C$3="",B679&gt;=$C$3),OR($E$3="",B679&lt;=$E$3)),"Sí","No")))</f>
        <v/>
      </c>
      <c r="H679" s="58" t="str">
        <f aca="false">IF(B679="","",YEAR(B679))</f>
        <v/>
      </c>
      <c r="I679" s="70" t="str">
        <f aca="false">IF(B679="","",IF(MONTH(B679)=1,"X",""))</f>
        <v/>
      </c>
      <c r="J679" s="70" t="str">
        <f aca="false">IF(B679="","",IF(MONTH(B679)=2,"X",""))</f>
        <v/>
      </c>
      <c r="K679" s="70" t="str">
        <f aca="false">IF(B679="","",IF(MONTH(B679)=3,"X",""))</f>
        <v/>
      </c>
      <c r="L679" s="70" t="str">
        <f aca="false">IF(B679="","",IF(MONTH(B679)=4,"X",""))</f>
        <v/>
      </c>
      <c r="M679" s="70" t="str">
        <f aca="false">IF(B679="","",IF(MONTH(B679)=5,"X",""))</f>
        <v/>
      </c>
      <c r="N679" s="70" t="str">
        <f aca="false">IF(B679="","",IF(MONTH(B679)=6,"X",""))</f>
        <v/>
      </c>
      <c r="O679" s="70" t="str">
        <f aca="false">IF(B679="","",IF(MONTH(B679)=7,"X",""))</f>
        <v/>
      </c>
      <c r="P679" s="70" t="str">
        <f aca="false">IF(B679="","",IF(MONTH(B679)=8,"X",""))</f>
        <v/>
      </c>
      <c r="Q679" s="70" t="str">
        <f aca="false">IF(B679="","",IF(MONTH(B679)=9,"X",""))</f>
        <v/>
      </c>
      <c r="R679" s="70" t="str">
        <f aca="false">IF(B679="","",IF(MONTH(B679)=10,"X",""))</f>
        <v/>
      </c>
      <c r="S679" s="70" t="str">
        <f aca="false">IF(B679="","",IF(MONTH(B679)=11,"X",""))</f>
        <v/>
      </c>
      <c r="T679" s="70" t="str">
        <f aca="false">IF(B679="","",IF(MONTH(B679)=12,"X",""))</f>
        <v/>
      </c>
      <c r="U679" s="58" t="str">
        <f aca="false">IF(E679="","",SUMIF($E$5:$E$1000,E679,$AD$5:$AD$1000))</f>
        <v/>
      </c>
      <c r="V679" s="71" t="str">
        <f aca="false">IF(E679="","",_xlfn.TEXTJOIN(" + ",TRUE(),IF(COUNTIFS($E$5:$E$1000,E679,$C$5:$C$1000,"Auditoría Interna")&gt;0,"Interna",""),IF(COUNTIFS($E$5:$E$1000,E679,$C$5:$C$1000,"Auditoría Externa")&gt;0,"Externa",""),IF(COUNTIFS($E$5:$E$1000,E679,$C$5:$C$1000,"SSF")&gt;0,"SSF",""),IF(COUNTIFS($E$5:$E$1000,E679,$C$5:$C$1000,"Comité de Supervisión")&gt;0,"Comité Sup.",""),IF(COUNTIFS($E$5:$E$1000,E679,$C$5:$C$1000,"Consejo de Administración")&gt;0,"Consejo",""),IF(COUNTIFS($E$5:$E$1000,E679,$C$5:$C$1000,"Otros")&gt;0,"Otros","")))</f>
        <v/>
      </c>
      <c r="W679" s="58" t="str">
        <f aca="false">IF(E679="","",SUMIFS($AD$5:$AD$1000,$E$5:$E$1000,E679,$AA$5:$AA$1000,AA679,$C$5:$C$1000,"&lt;&gt;"&amp;C679))</f>
        <v/>
      </c>
      <c r="X679" s="72"/>
      <c r="Y679" s="68"/>
      <c r="Z679" s="72"/>
      <c r="AA679" s="38" t="str">
        <f aca="false">IF(B679="","",YEAR(B679)*100+MONTH(B679))</f>
        <v/>
      </c>
      <c r="AB679" s="38" t="str">
        <f aca="false">IF(AND(E679&lt;&gt;"",E679=Cruce!$C$5,AD679=1),COUNTIFS($E$5:E679,E679,$AD$5:AD679,1),"")</f>
        <v/>
      </c>
      <c r="AC679" s="38" t="str">
        <f aca="false">IF(E679="","",C679&amp;"|"&amp;X679&amp;"|"&amp;IF(B679="","s/f",TEXT(B679,"yyyymmdd"))&amp;IF(OR(C679="SSF",X679="Visitas Auditoría Interna"),"|"&amp;Y679,""))</f>
        <v/>
      </c>
      <c r="AD679" s="38" t="n">
        <f aca="false">IF(E679="",0,IF(COUNTIFS($E$5:E679,E679,$AC$5:AC679,AC679)=1,1,0))</f>
        <v>0</v>
      </c>
      <c r="AE679" s="38" t="str">
        <f aca="false">IF(OR(E679="",AD679&lt;&gt;1),"",SUBSTITUTE(SUBSTITUTE(C679,"Auditoría ",""),"Consejo de Administración","Consejo")&amp;" – "&amp;IF(B679="","(sin fecha)",DAY(B679)&amp;" de "&amp;CHOOSE(MONTH(B679),"Enero","Febrero","Marzo","Abril","Mayo","Junio","Julio","Agosto","Septiembre","Octubre","Noviembre","Diciembre")&amp;" "&amp;YEAR(B679)))</f>
        <v/>
      </c>
      <c r="AF679" s="38" t="n">
        <f aca="false">IF(E679="",0,IF(COUNTIF($AC$5:AC679,AC679)=1,1,0))</f>
        <v>0</v>
      </c>
    </row>
    <row r="680" customFormat="false" ht="15" hidden="false" customHeight="false" outlineLevel="0" collapsed="false">
      <c r="A680" s="68"/>
      <c r="B680" s="67"/>
      <c r="C680" s="68"/>
      <c r="D680" s="68"/>
      <c r="E680" s="69"/>
      <c r="F680" s="69"/>
      <c r="G680" s="70" t="str">
        <f aca="false">IF(OR(E680="",AND($C$3="",$E$3="")),"",IF(B680="","Sin fecha",IF(AND(OR($C$3="",B680&gt;=$C$3),OR($E$3="",B680&lt;=$E$3)),"Sí","No")))</f>
        <v/>
      </c>
      <c r="H680" s="58" t="str">
        <f aca="false">IF(B680="","",YEAR(B680))</f>
        <v/>
      </c>
      <c r="I680" s="70" t="str">
        <f aca="false">IF(B680="","",IF(MONTH(B680)=1,"X",""))</f>
        <v/>
      </c>
      <c r="J680" s="70" t="str">
        <f aca="false">IF(B680="","",IF(MONTH(B680)=2,"X",""))</f>
        <v/>
      </c>
      <c r="K680" s="70" t="str">
        <f aca="false">IF(B680="","",IF(MONTH(B680)=3,"X",""))</f>
        <v/>
      </c>
      <c r="L680" s="70" t="str">
        <f aca="false">IF(B680="","",IF(MONTH(B680)=4,"X",""))</f>
        <v/>
      </c>
      <c r="M680" s="70" t="str">
        <f aca="false">IF(B680="","",IF(MONTH(B680)=5,"X",""))</f>
        <v/>
      </c>
      <c r="N680" s="70" t="str">
        <f aca="false">IF(B680="","",IF(MONTH(B680)=6,"X",""))</f>
        <v/>
      </c>
      <c r="O680" s="70" t="str">
        <f aca="false">IF(B680="","",IF(MONTH(B680)=7,"X",""))</f>
        <v/>
      </c>
      <c r="P680" s="70" t="str">
        <f aca="false">IF(B680="","",IF(MONTH(B680)=8,"X",""))</f>
        <v/>
      </c>
      <c r="Q680" s="70" t="str">
        <f aca="false">IF(B680="","",IF(MONTH(B680)=9,"X",""))</f>
        <v/>
      </c>
      <c r="R680" s="70" t="str">
        <f aca="false">IF(B680="","",IF(MONTH(B680)=10,"X",""))</f>
        <v/>
      </c>
      <c r="S680" s="70" t="str">
        <f aca="false">IF(B680="","",IF(MONTH(B680)=11,"X",""))</f>
        <v/>
      </c>
      <c r="T680" s="70" t="str">
        <f aca="false">IF(B680="","",IF(MONTH(B680)=12,"X",""))</f>
        <v/>
      </c>
      <c r="U680" s="58" t="str">
        <f aca="false">IF(E680="","",SUMIF($E$5:$E$1000,E680,$AD$5:$AD$1000))</f>
        <v/>
      </c>
      <c r="V680" s="71" t="str">
        <f aca="false">IF(E680="","",_xlfn.TEXTJOIN(" + ",TRUE(),IF(COUNTIFS($E$5:$E$1000,E680,$C$5:$C$1000,"Auditoría Interna")&gt;0,"Interna",""),IF(COUNTIFS($E$5:$E$1000,E680,$C$5:$C$1000,"Auditoría Externa")&gt;0,"Externa",""),IF(COUNTIFS($E$5:$E$1000,E680,$C$5:$C$1000,"SSF")&gt;0,"SSF",""),IF(COUNTIFS($E$5:$E$1000,E680,$C$5:$C$1000,"Comité de Supervisión")&gt;0,"Comité Sup.",""),IF(COUNTIFS($E$5:$E$1000,E680,$C$5:$C$1000,"Consejo de Administración")&gt;0,"Consejo",""),IF(COUNTIFS($E$5:$E$1000,E680,$C$5:$C$1000,"Otros")&gt;0,"Otros","")))</f>
        <v/>
      </c>
      <c r="W680" s="58" t="str">
        <f aca="false">IF(E680="","",SUMIFS($AD$5:$AD$1000,$E$5:$E$1000,E680,$AA$5:$AA$1000,AA680,$C$5:$C$1000,"&lt;&gt;"&amp;C680))</f>
        <v/>
      </c>
      <c r="X680" s="72"/>
      <c r="Y680" s="68"/>
      <c r="Z680" s="72"/>
      <c r="AA680" s="38" t="str">
        <f aca="false">IF(B680="","",YEAR(B680)*100+MONTH(B680))</f>
        <v/>
      </c>
      <c r="AB680" s="38" t="str">
        <f aca="false">IF(AND(E680&lt;&gt;"",E680=Cruce!$C$5,AD680=1),COUNTIFS($E$5:E680,E680,$AD$5:AD680,1),"")</f>
        <v/>
      </c>
      <c r="AC680" s="38" t="str">
        <f aca="false">IF(E680="","",C680&amp;"|"&amp;X680&amp;"|"&amp;IF(B680="","s/f",TEXT(B680,"yyyymmdd"))&amp;IF(OR(C680="SSF",X680="Visitas Auditoría Interna"),"|"&amp;Y680,""))</f>
        <v/>
      </c>
      <c r="AD680" s="38" t="n">
        <f aca="false">IF(E680="",0,IF(COUNTIFS($E$5:E680,E680,$AC$5:AC680,AC680)=1,1,0))</f>
        <v>0</v>
      </c>
      <c r="AE680" s="38" t="str">
        <f aca="false">IF(OR(E680="",AD680&lt;&gt;1),"",SUBSTITUTE(SUBSTITUTE(C680,"Auditoría ",""),"Consejo de Administración","Consejo")&amp;" – "&amp;IF(B680="","(sin fecha)",DAY(B680)&amp;" de "&amp;CHOOSE(MONTH(B680),"Enero","Febrero","Marzo","Abril","Mayo","Junio","Julio","Agosto","Septiembre","Octubre","Noviembre","Diciembre")&amp;" "&amp;YEAR(B680)))</f>
        <v/>
      </c>
      <c r="AF680" s="38" t="n">
        <f aca="false">IF(E680="",0,IF(COUNTIF($AC$5:AC680,AC680)=1,1,0))</f>
        <v>0</v>
      </c>
    </row>
    <row r="681" customFormat="false" ht="15" hidden="false" customHeight="false" outlineLevel="0" collapsed="false">
      <c r="A681" s="68"/>
      <c r="B681" s="67"/>
      <c r="C681" s="68"/>
      <c r="D681" s="68"/>
      <c r="E681" s="69"/>
      <c r="F681" s="69"/>
      <c r="G681" s="70" t="str">
        <f aca="false">IF(OR(E681="",AND($C$3="",$E$3="")),"",IF(B681="","Sin fecha",IF(AND(OR($C$3="",B681&gt;=$C$3),OR($E$3="",B681&lt;=$E$3)),"Sí","No")))</f>
        <v/>
      </c>
      <c r="H681" s="58" t="str">
        <f aca="false">IF(B681="","",YEAR(B681))</f>
        <v/>
      </c>
      <c r="I681" s="70" t="str">
        <f aca="false">IF(B681="","",IF(MONTH(B681)=1,"X",""))</f>
        <v/>
      </c>
      <c r="J681" s="70" t="str">
        <f aca="false">IF(B681="","",IF(MONTH(B681)=2,"X",""))</f>
        <v/>
      </c>
      <c r="K681" s="70" t="str">
        <f aca="false">IF(B681="","",IF(MONTH(B681)=3,"X",""))</f>
        <v/>
      </c>
      <c r="L681" s="70" t="str">
        <f aca="false">IF(B681="","",IF(MONTH(B681)=4,"X",""))</f>
        <v/>
      </c>
      <c r="M681" s="70" t="str">
        <f aca="false">IF(B681="","",IF(MONTH(B681)=5,"X",""))</f>
        <v/>
      </c>
      <c r="N681" s="70" t="str">
        <f aca="false">IF(B681="","",IF(MONTH(B681)=6,"X",""))</f>
        <v/>
      </c>
      <c r="O681" s="70" t="str">
        <f aca="false">IF(B681="","",IF(MONTH(B681)=7,"X",""))</f>
        <v/>
      </c>
      <c r="P681" s="70" t="str">
        <f aca="false">IF(B681="","",IF(MONTH(B681)=8,"X",""))</f>
        <v/>
      </c>
      <c r="Q681" s="70" t="str">
        <f aca="false">IF(B681="","",IF(MONTH(B681)=9,"X",""))</f>
        <v/>
      </c>
      <c r="R681" s="70" t="str">
        <f aca="false">IF(B681="","",IF(MONTH(B681)=10,"X",""))</f>
        <v/>
      </c>
      <c r="S681" s="70" t="str">
        <f aca="false">IF(B681="","",IF(MONTH(B681)=11,"X",""))</f>
        <v/>
      </c>
      <c r="T681" s="70" t="str">
        <f aca="false">IF(B681="","",IF(MONTH(B681)=12,"X",""))</f>
        <v/>
      </c>
      <c r="U681" s="58" t="str">
        <f aca="false">IF(E681="","",SUMIF($E$5:$E$1000,E681,$AD$5:$AD$1000))</f>
        <v/>
      </c>
      <c r="V681" s="71" t="str">
        <f aca="false">IF(E681="","",_xlfn.TEXTJOIN(" + ",TRUE(),IF(COUNTIFS($E$5:$E$1000,E681,$C$5:$C$1000,"Auditoría Interna")&gt;0,"Interna",""),IF(COUNTIFS($E$5:$E$1000,E681,$C$5:$C$1000,"Auditoría Externa")&gt;0,"Externa",""),IF(COUNTIFS($E$5:$E$1000,E681,$C$5:$C$1000,"SSF")&gt;0,"SSF",""),IF(COUNTIFS($E$5:$E$1000,E681,$C$5:$C$1000,"Comité de Supervisión")&gt;0,"Comité Sup.",""),IF(COUNTIFS($E$5:$E$1000,E681,$C$5:$C$1000,"Consejo de Administración")&gt;0,"Consejo",""),IF(COUNTIFS($E$5:$E$1000,E681,$C$5:$C$1000,"Otros")&gt;0,"Otros","")))</f>
        <v/>
      </c>
      <c r="W681" s="58" t="str">
        <f aca="false">IF(E681="","",SUMIFS($AD$5:$AD$1000,$E$5:$E$1000,E681,$AA$5:$AA$1000,AA681,$C$5:$C$1000,"&lt;&gt;"&amp;C681))</f>
        <v/>
      </c>
      <c r="X681" s="72"/>
      <c r="Y681" s="68"/>
      <c r="Z681" s="72"/>
      <c r="AA681" s="38" t="str">
        <f aca="false">IF(B681="","",YEAR(B681)*100+MONTH(B681))</f>
        <v/>
      </c>
      <c r="AB681" s="38" t="str">
        <f aca="false">IF(AND(E681&lt;&gt;"",E681=Cruce!$C$5,AD681=1),COUNTIFS($E$5:E681,E681,$AD$5:AD681,1),"")</f>
        <v/>
      </c>
      <c r="AC681" s="38" t="str">
        <f aca="false">IF(E681="","",C681&amp;"|"&amp;X681&amp;"|"&amp;IF(B681="","s/f",TEXT(B681,"yyyymmdd"))&amp;IF(OR(C681="SSF",X681="Visitas Auditoría Interna"),"|"&amp;Y681,""))</f>
        <v/>
      </c>
      <c r="AD681" s="38" t="n">
        <f aca="false">IF(E681="",0,IF(COUNTIFS($E$5:E681,E681,$AC$5:AC681,AC681)=1,1,0))</f>
        <v>0</v>
      </c>
      <c r="AE681" s="38" t="str">
        <f aca="false">IF(OR(E681="",AD681&lt;&gt;1),"",SUBSTITUTE(SUBSTITUTE(C681,"Auditoría ",""),"Consejo de Administración","Consejo")&amp;" – "&amp;IF(B681="","(sin fecha)",DAY(B681)&amp;" de "&amp;CHOOSE(MONTH(B681),"Enero","Febrero","Marzo","Abril","Mayo","Junio","Julio","Agosto","Septiembre","Octubre","Noviembre","Diciembre")&amp;" "&amp;YEAR(B681)))</f>
        <v/>
      </c>
      <c r="AF681" s="38" t="n">
        <f aca="false">IF(E681="",0,IF(COUNTIF($AC$5:AC681,AC681)=1,1,0))</f>
        <v>0</v>
      </c>
    </row>
    <row r="682" customFormat="false" ht="15" hidden="false" customHeight="false" outlineLevel="0" collapsed="false">
      <c r="A682" s="68"/>
      <c r="B682" s="67"/>
      <c r="C682" s="68"/>
      <c r="D682" s="68"/>
      <c r="E682" s="69"/>
      <c r="F682" s="69"/>
      <c r="G682" s="70" t="str">
        <f aca="false">IF(OR(E682="",AND($C$3="",$E$3="")),"",IF(B682="","Sin fecha",IF(AND(OR($C$3="",B682&gt;=$C$3),OR($E$3="",B682&lt;=$E$3)),"Sí","No")))</f>
        <v/>
      </c>
      <c r="H682" s="58" t="str">
        <f aca="false">IF(B682="","",YEAR(B682))</f>
        <v/>
      </c>
      <c r="I682" s="70" t="str">
        <f aca="false">IF(B682="","",IF(MONTH(B682)=1,"X",""))</f>
        <v/>
      </c>
      <c r="J682" s="70" t="str">
        <f aca="false">IF(B682="","",IF(MONTH(B682)=2,"X",""))</f>
        <v/>
      </c>
      <c r="K682" s="70" t="str">
        <f aca="false">IF(B682="","",IF(MONTH(B682)=3,"X",""))</f>
        <v/>
      </c>
      <c r="L682" s="70" t="str">
        <f aca="false">IF(B682="","",IF(MONTH(B682)=4,"X",""))</f>
        <v/>
      </c>
      <c r="M682" s="70" t="str">
        <f aca="false">IF(B682="","",IF(MONTH(B682)=5,"X",""))</f>
        <v/>
      </c>
      <c r="N682" s="70" t="str">
        <f aca="false">IF(B682="","",IF(MONTH(B682)=6,"X",""))</f>
        <v/>
      </c>
      <c r="O682" s="70" t="str">
        <f aca="false">IF(B682="","",IF(MONTH(B682)=7,"X",""))</f>
        <v/>
      </c>
      <c r="P682" s="70" t="str">
        <f aca="false">IF(B682="","",IF(MONTH(B682)=8,"X",""))</f>
        <v/>
      </c>
      <c r="Q682" s="70" t="str">
        <f aca="false">IF(B682="","",IF(MONTH(B682)=9,"X",""))</f>
        <v/>
      </c>
      <c r="R682" s="70" t="str">
        <f aca="false">IF(B682="","",IF(MONTH(B682)=10,"X",""))</f>
        <v/>
      </c>
      <c r="S682" s="70" t="str">
        <f aca="false">IF(B682="","",IF(MONTH(B682)=11,"X",""))</f>
        <v/>
      </c>
      <c r="T682" s="70" t="str">
        <f aca="false">IF(B682="","",IF(MONTH(B682)=12,"X",""))</f>
        <v/>
      </c>
      <c r="U682" s="58" t="str">
        <f aca="false">IF(E682="","",SUMIF($E$5:$E$1000,E682,$AD$5:$AD$1000))</f>
        <v/>
      </c>
      <c r="V682" s="71" t="str">
        <f aca="false">IF(E682="","",_xlfn.TEXTJOIN(" + ",TRUE(),IF(COUNTIFS($E$5:$E$1000,E682,$C$5:$C$1000,"Auditoría Interna")&gt;0,"Interna",""),IF(COUNTIFS($E$5:$E$1000,E682,$C$5:$C$1000,"Auditoría Externa")&gt;0,"Externa",""),IF(COUNTIFS($E$5:$E$1000,E682,$C$5:$C$1000,"SSF")&gt;0,"SSF",""),IF(COUNTIFS($E$5:$E$1000,E682,$C$5:$C$1000,"Comité de Supervisión")&gt;0,"Comité Sup.",""),IF(COUNTIFS($E$5:$E$1000,E682,$C$5:$C$1000,"Consejo de Administración")&gt;0,"Consejo",""),IF(COUNTIFS($E$5:$E$1000,E682,$C$5:$C$1000,"Otros")&gt;0,"Otros","")))</f>
        <v/>
      </c>
      <c r="W682" s="58" t="str">
        <f aca="false">IF(E682="","",SUMIFS($AD$5:$AD$1000,$E$5:$E$1000,E682,$AA$5:$AA$1000,AA682,$C$5:$C$1000,"&lt;&gt;"&amp;C682))</f>
        <v/>
      </c>
      <c r="X682" s="72"/>
      <c r="Y682" s="68"/>
      <c r="Z682" s="72"/>
      <c r="AA682" s="38" t="str">
        <f aca="false">IF(B682="","",YEAR(B682)*100+MONTH(B682))</f>
        <v/>
      </c>
      <c r="AB682" s="38" t="str">
        <f aca="false">IF(AND(E682&lt;&gt;"",E682=Cruce!$C$5,AD682=1),COUNTIFS($E$5:E682,E682,$AD$5:AD682,1),"")</f>
        <v/>
      </c>
      <c r="AC682" s="38" t="str">
        <f aca="false">IF(E682="","",C682&amp;"|"&amp;X682&amp;"|"&amp;IF(B682="","s/f",TEXT(B682,"yyyymmdd"))&amp;IF(OR(C682="SSF",X682="Visitas Auditoría Interna"),"|"&amp;Y682,""))</f>
        <v/>
      </c>
      <c r="AD682" s="38" t="n">
        <f aca="false">IF(E682="",0,IF(COUNTIFS($E$5:E682,E682,$AC$5:AC682,AC682)=1,1,0))</f>
        <v>0</v>
      </c>
      <c r="AE682" s="38" t="str">
        <f aca="false">IF(OR(E682="",AD682&lt;&gt;1),"",SUBSTITUTE(SUBSTITUTE(C682,"Auditoría ",""),"Consejo de Administración","Consejo")&amp;" – "&amp;IF(B682="","(sin fecha)",DAY(B682)&amp;" de "&amp;CHOOSE(MONTH(B682),"Enero","Febrero","Marzo","Abril","Mayo","Junio","Julio","Agosto","Septiembre","Octubre","Noviembre","Diciembre")&amp;" "&amp;YEAR(B682)))</f>
        <v/>
      </c>
      <c r="AF682" s="38" t="n">
        <f aca="false">IF(E682="",0,IF(COUNTIF($AC$5:AC682,AC682)=1,1,0))</f>
        <v>0</v>
      </c>
    </row>
    <row r="683" customFormat="false" ht="15" hidden="false" customHeight="false" outlineLevel="0" collapsed="false">
      <c r="A683" s="68"/>
      <c r="B683" s="67"/>
      <c r="C683" s="68"/>
      <c r="D683" s="68"/>
      <c r="E683" s="69"/>
      <c r="F683" s="69"/>
      <c r="G683" s="70" t="str">
        <f aca="false">IF(OR(E683="",AND($C$3="",$E$3="")),"",IF(B683="","Sin fecha",IF(AND(OR($C$3="",B683&gt;=$C$3),OR($E$3="",B683&lt;=$E$3)),"Sí","No")))</f>
        <v/>
      </c>
      <c r="H683" s="58" t="str">
        <f aca="false">IF(B683="","",YEAR(B683))</f>
        <v/>
      </c>
      <c r="I683" s="70" t="str">
        <f aca="false">IF(B683="","",IF(MONTH(B683)=1,"X",""))</f>
        <v/>
      </c>
      <c r="J683" s="70" t="str">
        <f aca="false">IF(B683="","",IF(MONTH(B683)=2,"X",""))</f>
        <v/>
      </c>
      <c r="K683" s="70" t="str">
        <f aca="false">IF(B683="","",IF(MONTH(B683)=3,"X",""))</f>
        <v/>
      </c>
      <c r="L683" s="70" t="str">
        <f aca="false">IF(B683="","",IF(MONTH(B683)=4,"X",""))</f>
        <v/>
      </c>
      <c r="M683" s="70" t="str">
        <f aca="false">IF(B683="","",IF(MONTH(B683)=5,"X",""))</f>
        <v/>
      </c>
      <c r="N683" s="70" t="str">
        <f aca="false">IF(B683="","",IF(MONTH(B683)=6,"X",""))</f>
        <v/>
      </c>
      <c r="O683" s="70" t="str">
        <f aca="false">IF(B683="","",IF(MONTH(B683)=7,"X",""))</f>
        <v/>
      </c>
      <c r="P683" s="70" t="str">
        <f aca="false">IF(B683="","",IF(MONTH(B683)=8,"X",""))</f>
        <v/>
      </c>
      <c r="Q683" s="70" t="str">
        <f aca="false">IF(B683="","",IF(MONTH(B683)=9,"X",""))</f>
        <v/>
      </c>
      <c r="R683" s="70" t="str">
        <f aca="false">IF(B683="","",IF(MONTH(B683)=10,"X",""))</f>
        <v/>
      </c>
      <c r="S683" s="70" t="str">
        <f aca="false">IF(B683="","",IF(MONTH(B683)=11,"X",""))</f>
        <v/>
      </c>
      <c r="T683" s="70" t="str">
        <f aca="false">IF(B683="","",IF(MONTH(B683)=12,"X",""))</f>
        <v/>
      </c>
      <c r="U683" s="58" t="str">
        <f aca="false">IF(E683="","",SUMIF($E$5:$E$1000,E683,$AD$5:$AD$1000))</f>
        <v/>
      </c>
      <c r="V683" s="71" t="str">
        <f aca="false">IF(E683="","",_xlfn.TEXTJOIN(" + ",TRUE(),IF(COUNTIFS($E$5:$E$1000,E683,$C$5:$C$1000,"Auditoría Interna")&gt;0,"Interna",""),IF(COUNTIFS($E$5:$E$1000,E683,$C$5:$C$1000,"Auditoría Externa")&gt;0,"Externa",""),IF(COUNTIFS($E$5:$E$1000,E683,$C$5:$C$1000,"SSF")&gt;0,"SSF",""),IF(COUNTIFS($E$5:$E$1000,E683,$C$5:$C$1000,"Comité de Supervisión")&gt;0,"Comité Sup.",""),IF(COUNTIFS($E$5:$E$1000,E683,$C$5:$C$1000,"Consejo de Administración")&gt;0,"Consejo",""),IF(COUNTIFS($E$5:$E$1000,E683,$C$5:$C$1000,"Otros")&gt;0,"Otros","")))</f>
        <v/>
      </c>
      <c r="W683" s="58" t="str">
        <f aca="false">IF(E683="","",SUMIFS($AD$5:$AD$1000,$E$5:$E$1000,E683,$AA$5:$AA$1000,AA683,$C$5:$C$1000,"&lt;&gt;"&amp;C683))</f>
        <v/>
      </c>
      <c r="X683" s="72"/>
      <c r="Y683" s="68"/>
      <c r="Z683" s="72"/>
      <c r="AA683" s="38" t="str">
        <f aca="false">IF(B683="","",YEAR(B683)*100+MONTH(B683))</f>
        <v/>
      </c>
      <c r="AB683" s="38" t="str">
        <f aca="false">IF(AND(E683&lt;&gt;"",E683=Cruce!$C$5,AD683=1),COUNTIFS($E$5:E683,E683,$AD$5:AD683,1),"")</f>
        <v/>
      </c>
      <c r="AC683" s="38" t="str">
        <f aca="false">IF(E683="","",C683&amp;"|"&amp;X683&amp;"|"&amp;IF(B683="","s/f",TEXT(B683,"yyyymmdd"))&amp;IF(OR(C683="SSF",X683="Visitas Auditoría Interna"),"|"&amp;Y683,""))</f>
        <v/>
      </c>
      <c r="AD683" s="38" t="n">
        <f aca="false">IF(E683="",0,IF(COUNTIFS($E$5:E683,E683,$AC$5:AC683,AC683)=1,1,0))</f>
        <v>0</v>
      </c>
      <c r="AE683" s="38" t="str">
        <f aca="false">IF(OR(E683="",AD683&lt;&gt;1),"",SUBSTITUTE(SUBSTITUTE(C683,"Auditoría ",""),"Consejo de Administración","Consejo")&amp;" – "&amp;IF(B683="","(sin fecha)",DAY(B683)&amp;" de "&amp;CHOOSE(MONTH(B683),"Enero","Febrero","Marzo","Abril","Mayo","Junio","Julio","Agosto","Septiembre","Octubre","Noviembre","Diciembre")&amp;" "&amp;YEAR(B683)))</f>
        <v/>
      </c>
      <c r="AF683" s="38" t="n">
        <f aca="false">IF(E683="",0,IF(COUNTIF($AC$5:AC683,AC683)=1,1,0))</f>
        <v>0</v>
      </c>
    </row>
    <row r="684" customFormat="false" ht="15" hidden="false" customHeight="false" outlineLevel="0" collapsed="false">
      <c r="A684" s="68"/>
      <c r="B684" s="67"/>
      <c r="C684" s="68"/>
      <c r="D684" s="68"/>
      <c r="E684" s="69"/>
      <c r="F684" s="69"/>
      <c r="G684" s="70" t="str">
        <f aca="false">IF(OR(E684="",AND($C$3="",$E$3="")),"",IF(B684="","Sin fecha",IF(AND(OR($C$3="",B684&gt;=$C$3),OR($E$3="",B684&lt;=$E$3)),"Sí","No")))</f>
        <v/>
      </c>
      <c r="H684" s="58" t="str">
        <f aca="false">IF(B684="","",YEAR(B684))</f>
        <v/>
      </c>
      <c r="I684" s="70" t="str">
        <f aca="false">IF(B684="","",IF(MONTH(B684)=1,"X",""))</f>
        <v/>
      </c>
      <c r="J684" s="70" t="str">
        <f aca="false">IF(B684="","",IF(MONTH(B684)=2,"X",""))</f>
        <v/>
      </c>
      <c r="K684" s="70" t="str">
        <f aca="false">IF(B684="","",IF(MONTH(B684)=3,"X",""))</f>
        <v/>
      </c>
      <c r="L684" s="70" t="str">
        <f aca="false">IF(B684="","",IF(MONTH(B684)=4,"X",""))</f>
        <v/>
      </c>
      <c r="M684" s="70" t="str">
        <f aca="false">IF(B684="","",IF(MONTH(B684)=5,"X",""))</f>
        <v/>
      </c>
      <c r="N684" s="70" t="str">
        <f aca="false">IF(B684="","",IF(MONTH(B684)=6,"X",""))</f>
        <v/>
      </c>
      <c r="O684" s="70" t="str">
        <f aca="false">IF(B684="","",IF(MONTH(B684)=7,"X",""))</f>
        <v/>
      </c>
      <c r="P684" s="70" t="str">
        <f aca="false">IF(B684="","",IF(MONTH(B684)=8,"X",""))</f>
        <v/>
      </c>
      <c r="Q684" s="70" t="str">
        <f aca="false">IF(B684="","",IF(MONTH(B684)=9,"X",""))</f>
        <v/>
      </c>
      <c r="R684" s="70" t="str">
        <f aca="false">IF(B684="","",IF(MONTH(B684)=10,"X",""))</f>
        <v/>
      </c>
      <c r="S684" s="70" t="str">
        <f aca="false">IF(B684="","",IF(MONTH(B684)=11,"X",""))</f>
        <v/>
      </c>
      <c r="T684" s="70" t="str">
        <f aca="false">IF(B684="","",IF(MONTH(B684)=12,"X",""))</f>
        <v/>
      </c>
      <c r="U684" s="58" t="str">
        <f aca="false">IF(E684="","",SUMIF($E$5:$E$1000,E684,$AD$5:$AD$1000))</f>
        <v/>
      </c>
      <c r="V684" s="71" t="str">
        <f aca="false">IF(E684="","",_xlfn.TEXTJOIN(" + ",TRUE(),IF(COUNTIFS($E$5:$E$1000,E684,$C$5:$C$1000,"Auditoría Interna")&gt;0,"Interna",""),IF(COUNTIFS($E$5:$E$1000,E684,$C$5:$C$1000,"Auditoría Externa")&gt;0,"Externa",""),IF(COUNTIFS($E$5:$E$1000,E684,$C$5:$C$1000,"SSF")&gt;0,"SSF",""),IF(COUNTIFS($E$5:$E$1000,E684,$C$5:$C$1000,"Comité de Supervisión")&gt;0,"Comité Sup.",""),IF(COUNTIFS($E$5:$E$1000,E684,$C$5:$C$1000,"Consejo de Administración")&gt;0,"Consejo",""),IF(COUNTIFS($E$5:$E$1000,E684,$C$5:$C$1000,"Otros")&gt;0,"Otros","")))</f>
        <v/>
      </c>
      <c r="W684" s="58" t="str">
        <f aca="false">IF(E684="","",SUMIFS($AD$5:$AD$1000,$E$5:$E$1000,E684,$AA$5:$AA$1000,AA684,$C$5:$C$1000,"&lt;&gt;"&amp;C684))</f>
        <v/>
      </c>
      <c r="X684" s="72"/>
      <c r="Y684" s="68"/>
      <c r="Z684" s="72"/>
      <c r="AA684" s="38" t="str">
        <f aca="false">IF(B684="","",YEAR(B684)*100+MONTH(B684))</f>
        <v/>
      </c>
      <c r="AB684" s="38" t="str">
        <f aca="false">IF(AND(E684&lt;&gt;"",E684=Cruce!$C$5,AD684=1),COUNTIFS($E$5:E684,E684,$AD$5:AD684,1),"")</f>
        <v/>
      </c>
      <c r="AC684" s="38" t="str">
        <f aca="false">IF(E684="","",C684&amp;"|"&amp;X684&amp;"|"&amp;IF(B684="","s/f",TEXT(B684,"yyyymmdd"))&amp;IF(OR(C684="SSF",X684="Visitas Auditoría Interna"),"|"&amp;Y684,""))</f>
        <v/>
      </c>
      <c r="AD684" s="38" t="n">
        <f aca="false">IF(E684="",0,IF(COUNTIFS($E$5:E684,E684,$AC$5:AC684,AC684)=1,1,0))</f>
        <v>0</v>
      </c>
      <c r="AE684" s="38" t="str">
        <f aca="false">IF(OR(E684="",AD684&lt;&gt;1),"",SUBSTITUTE(SUBSTITUTE(C684,"Auditoría ",""),"Consejo de Administración","Consejo")&amp;" – "&amp;IF(B684="","(sin fecha)",DAY(B684)&amp;" de "&amp;CHOOSE(MONTH(B684),"Enero","Febrero","Marzo","Abril","Mayo","Junio","Julio","Agosto","Septiembre","Octubre","Noviembre","Diciembre")&amp;" "&amp;YEAR(B684)))</f>
        <v/>
      </c>
      <c r="AF684" s="38" t="n">
        <f aca="false">IF(E684="",0,IF(COUNTIF($AC$5:AC684,AC684)=1,1,0))</f>
        <v>0</v>
      </c>
    </row>
    <row r="685" customFormat="false" ht="15" hidden="false" customHeight="false" outlineLevel="0" collapsed="false">
      <c r="A685" s="68"/>
      <c r="B685" s="67"/>
      <c r="C685" s="68"/>
      <c r="D685" s="68"/>
      <c r="E685" s="69"/>
      <c r="F685" s="69"/>
      <c r="G685" s="70" t="str">
        <f aca="false">IF(OR(E685="",AND($C$3="",$E$3="")),"",IF(B685="","Sin fecha",IF(AND(OR($C$3="",B685&gt;=$C$3),OR($E$3="",B685&lt;=$E$3)),"Sí","No")))</f>
        <v/>
      </c>
      <c r="H685" s="58" t="str">
        <f aca="false">IF(B685="","",YEAR(B685))</f>
        <v/>
      </c>
      <c r="I685" s="70" t="str">
        <f aca="false">IF(B685="","",IF(MONTH(B685)=1,"X",""))</f>
        <v/>
      </c>
      <c r="J685" s="70" t="str">
        <f aca="false">IF(B685="","",IF(MONTH(B685)=2,"X",""))</f>
        <v/>
      </c>
      <c r="K685" s="70" t="str">
        <f aca="false">IF(B685="","",IF(MONTH(B685)=3,"X",""))</f>
        <v/>
      </c>
      <c r="L685" s="70" t="str">
        <f aca="false">IF(B685="","",IF(MONTH(B685)=4,"X",""))</f>
        <v/>
      </c>
      <c r="M685" s="70" t="str">
        <f aca="false">IF(B685="","",IF(MONTH(B685)=5,"X",""))</f>
        <v/>
      </c>
      <c r="N685" s="70" t="str">
        <f aca="false">IF(B685="","",IF(MONTH(B685)=6,"X",""))</f>
        <v/>
      </c>
      <c r="O685" s="70" t="str">
        <f aca="false">IF(B685="","",IF(MONTH(B685)=7,"X",""))</f>
        <v/>
      </c>
      <c r="P685" s="70" t="str">
        <f aca="false">IF(B685="","",IF(MONTH(B685)=8,"X",""))</f>
        <v/>
      </c>
      <c r="Q685" s="70" t="str">
        <f aca="false">IF(B685="","",IF(MONTH(B685)=9,"X",""))</f>
        <v/>
      </c>
      <c r="R685" s="70" t="str">
        <f aca="false">IF(B685="","",IF(MONTH(B685)=10,"X",""))</f>
        <v/>
      </c>
      <c r="S685" s="70" t="str">
        <f aca="false">IF(B685="","",IF(MONTH(B685)=11,"X",""))</f>
        <v/>
      </c>
      <c r="T685" s="70" t="str">
        <f aca="false">IF(B685="","",IF(MONTH(B685)=12,"X",""))</f>
        <v/>
      </c>
      <c r="U685" s="58" t="str">
        <f aca="false">IF(E685="","",SUMIF($E$5:$E$1000,E685,$AD$5:$AD$1000))</f>
        <v/>
      </c>
      <c r="V685" s="71" t="str">
        <f aca="false">IF(E685="","",_xlfn.TEXTJOIN(" + ",TRUE(),IF(COUNTIFS($E$5:$E$1000,E685,$C$5:$C$1000,"Auditoría Interna")&gt;0,"Interna",""),IF(COUNTIFS($E$5:$E$1000,E685,$C$5:$C$1000,"Auditoría Externa")&gt;0,"Externa",""),IF(COUNTIFS($E$5:$E$1000,E685,$C$5:$C$1000,"SSF")&gt;0,"SSF",""),IF(COUNTIFS($E$5:$E$1000,E685,$C$5:$C$1000,"Comité de Supervisión")&gt;0,"Comité Sup.",""),IF(COUNTIFS($E$5:$E$1000,E685,$C$5:$C$1000,"Consejo de Administración")&gt;0,"Consejo",""),IF(COUNTIFS($E$5:$E$1000,E685,$C$5:$C$1000,"Otros")&gt;0,"Otros","")))</f>
        <v/>
      </c>
      <c r="W685" s="58" t="str">
        <f aca="false">IF(E685="","",SUMIFS($AD$5:$AD$1000,$E$5:$E$1000,E685,$AA$5:$AA$1000,AA685,$C$5:$C$1000,"&lt;&gt;"&amp;C685))</f>
        <v/>
      </c>
      <c r="X685" s="72"/>
      <c r="Y685" s="68"/>
      <c r="Z685" s="72"/>
      <c r="AA685" s="38" t="str">
        <f aca="false">IF(B685="","",YEAR(B685)*100+MONTH(B685))</f>
        <v/>
      </c>
      <c r="AB685" s="38" t="str">
        <f aca="false">IF(AND(E685&lt;&gt;"",E685=Cruce!$C$5,AD685=1),COUNTIFS($E$5:E685,E685,$AD$5:AD685,1),"")</f>
        <v/>
      </c>
      <c r="AC685" s="38" t="str">
        <f aca="false">IF(E685="","",C685&amp;"|"&amp;X685&amp;"|"&amp;IF(B685="","s/f",TEXT(B685,"yyyymmdd"))&amp;IF(OR(C685="SSF",X685="Visitas Auditoría Interna"),"|"&amp;Y685,""))</f>
        <v/>
      </c>
      <c r="AD685" s="38" t="n">
        <f aca="false">IF(E685="",0,IF(COUNTIFS($E$5:E685,E685,$AC$5:AC685,AC685)=1,1,0))</f>
        <v>0</v>
      </c>
      <c r="AE685" s="38" t="str">
        <f aca="false">IF(OR(E685="",AD685&lt;&gt;1),"",SUBSTITUTE(SUBSTITUTE(C685,"Auditoría ",""),"Consejo de Administración","Consejo")&amp;" – "&amp;IF(B685="","(sin fecha)",DAY(B685)&amp;" de "&amp;CHOOSE(MONTH(B685),"Enero","Febrero","Marzo","Abril","Mayo","Junio","Julio","Agosto","Septiembre","Octubre","Noviembre","Diciembre")&amp;" "&amp;YEAR(B685)))</f>
        <v/>
      </c>
      <c r="AF685" s="38" t="n">
        <f aca="false">IF(E685="",0,IF(COUNTIF($AC$5:AC685,AC685)=1,1,0))</f>
        <v>0</v>
      </c>
    </row>
    <row r="686" customFormat="false" ht="15" hidden="false" customHeight="false" outlineLevel="0" collapsed="false">
      <c r="A686" s="68"/>
      <c r="B686" s="67"/>
      <c r="C686" s="68"/>
      <c r="D686" s="68"/>
      <c r="E686" s="69"/>
      <c r="F686" s="69"/>
      <c r="G686" s="70" t="str">
        <f aca="false">IF(OR(E686="",AND($C$3="",$E$3="")),"",IF(B686="","Sin fecha",IF(AND(OR($C$3="",B686&gt;=$C$3),OR($E$3="",B686&lt;=$E$3)),"Sí","No")))</f>
        <v/>
      </c>
      <c r="H686" s="58" t="str">
        <f aca="false">IF(B686="","",YEAR(B686))</f>
        <v/>
      </c>
      <c r="I686" s="70" t="str">
        <f aca="false">IF(B686="","",IF(MONTH(B686)=1,"X",""))</f>
        <v/>
      </c>
      <c r="J686" s="70" t="str">
        <f aca="false">IF(B686="","",IF(MONTH(B686)=2,"X",""))</f>
        <v/>
      </c>
      <c r="K686" s="70" t="str">
        <f aca="false">IF(B686="","",IF(MONTH(B686)=3,"X",""))</f>
        <v/>
      </c>
      <c r="L686" s="70" t="str">
        <f aca="false">IF(B686="","",IF(MONTH(B686)=4,"X",""))</f>
        <v/>
      </c>
      <c r="M686" s="70" t="str">
        <f aca="false">IF(B686="","",IF(MONTH(B686)=5,"X",""))</f>
        <v/>
      </c>
      <c r="N686" s="70" t="str">
        <f aca="false">IF(B686="","",IF(MONTH(B686)=6,"X",""))</f>
        <v/>
      </c>
      <c r="O686" s="70" t="str">
        <f aca="false">IF(B686="","",IF(MONTH(B686)=7,"X",""))</f>
        <v/>
      </c>
      <c r="P686" s="70" t="str">
        <f aca="false">IF(B686="","",IF(MONTH(B686)=8,"X",""))</f>
        <v/>
      </c>
      <c r="Q686" s="70" t="str">
        <f aca="false">IF(B686="","",IF(MONTH(B686)=9,"X",""))</f>
        <v/>
      </c>
      <c r="R686" s="70" t="str">
        <f aca="false">IF(B686="","",IF(MONTH(B686)=10,"X",""))</f>
        <v/>
      </c>
      <c r="S686" s="70" t="str">
        <f aca="false">IF(B686="","",IF(MONTH(B686)=11,"X",""))</f>
        <v/>
      </c>
      <c r="T686" s="70" t="str">
        <f aca="false">IF(B686="","",IF(MONTH(B686)=12,"X",""))</f>
        <v/>
      </c>
      <c r="U686" s="58" t="str">
        <f aca="false">IF(E686="","",SUMIF($E$5:$E$1000,E686,$AD$5:$AD$1000))</f>
        <v/>
      </c>
      <c r="V686" s="71" t="str">
        <f aca="false">IF(E686="","",_xlfn.TEXTJOIN(" + ",TRUE(),IF(COUNTIFS($E$5:$E$1000,E686,$C$5:$C$1000,"Auditoría Interna")&gt;0,"Interna",""),IF(COUNTIFS($E$5:$E$1000,E686,$C$5:$C$1000,"Auditoría Externa")&gt;0,"Externa",""),IF(COUNTIFS($E$5:$E$1000,E686,$C$5:$C$1000,"SSF")&gt;0,"SSF",""),IF(COUNTIFS($E$5:$E$1000,E686,$C$5:$C$1000,"Comité de Supervisión")&gt;0,"Comité Sup.",""),IF(COUNTIFS($E$5:$E$1000,E686,$C$5:$C$1000,"Consejo de Administración")&gt;0,"Consejo",""),IF(COUNTIFS($E$5:$E$1000,E686,$C$5:$C$1000,"Otros")&gt;0,"Otros","")))</f>
        <v/>
      </c>
      <c r="W686" s="58" t="str">
        <f aca="false">IF(E686="","",SUMIFS($AD$5:$AD$1000,$E$5:$E$1000,E686,$AA$5:$AA$1000,AA686,$C$5:$C$1000,"&lt;&gt;"&amp;C686))</f>
        <v/>
      </c>
      <c r="X686" s="72"/>
      <c r="Y686" s="68"/>
      <c r="Z686" s="72"/>
      <c r="AA686" s="38" t="str">
        <f aca="false">IF(B686="","",YEAR(B686)*100+MONTH(B686))</f>
        <v/>
      </c>
      <c r="AB686" s="38" t="str">
        <f aca="false">IF(AND(E686&lt;&gt;"",E686=Cruce!$C$5,AD686=1),COUNTIFS($E$5:E686,E686,$AD$5:AD686,1),"")</f>
        <v/>
      </c>
      <c r="AC686" s="38" t="str">
        <f aca="false">IF(E686="","",C686&amp;"|"&amp;X686&amp;"|"&amp;IF(B686="","s/f",TEXT(B686,"yyyymmdd"))&amp;IF(OR(C686="SSF",X686="Visitas Auditoría Interna"),"|"&amp;Y686,""))</f>
        <v/>
      </c>
      <c r="AD686" s="38" t="n">
        <f aca="false">IF(E686="",0,IF(COUNTIFS($E$5:E686,E686,$AC$5:AC686,AC686)=1,1,0))</f>
        <v>0</v>
      </c>
      <c r="AE686" s="38" t="str">
        <f aca="false">IF(OR(E686="",AD686&lt;&gt;1),"",SUBSTITUTE(SUBSTITUTE(C686,"Auditoría ",""),"Consejo de Administración","Consejo")&amp;" – "&amp;IF(B686="","(sin fecha)",DAY(B686)&amp;" de "&amp;CHOOSE(MONTH(B686),"Enero","Febrero","Marzo","Abril","Mayo","Junio","Julio","Agosto","Septiembre","Octubre","Noviembre","Diciembre")&amp;" "&amp;YEAR(B686)))</f>
        <v/>
      </c>
      <c r="AF686" s="38" t="n">
        <f aca="false">IF(E686="",0,IF(COUNTIF($AC$5:AC686,AC686)=1,1,0))</f>
        <v>0</v>
      </c>
    </row>
    <row r="687" customFormat="false" ht="15" hidden="false" customHeight="false" outlineLevel="0" collapsed="false">
      <c r="A687" s="68"/>
      <c r="B687" s="67"/>
      <c r="C687" s="68"/>
      <c r="D687" s="68"/>
      <c r="E687" s="69"/>
      <c r="F687" s="69"/>
      <c r="G687" s="70" t="str">
        <f aca="false">IF(OR(E687="",AND($C$3="",$E$3="")),"",IF(B687="","Sin fecha",IF(AND(OR($C$3="",B687&gt;=$C$3),OR($E$3="",B687&lt;=$E$3)),"Sí","No")))</f>
        <v/>
      </c>
      <c r="H687" s="58" t="str">
        <f aca="false">IF(B687="","",YEAR(B687))</f>
        <v/>
      </c>
      <c r="I687" s="70" t="str">
        <f aca="false">IF(B687="","",IF(MONTH(B687)=1,"X",""))</f>
        <v/>
      </c>
      <c r="J687" s="70" t="str">
        <f aca="false">IF(B687="","",IF(MONTH(B687)=2,"X",""))</f>
        <v/>
      </c>
      <c r="K687" s="70" t="str">
        <f aca="false">IF(B687="","",IF(MONTH(B687)=3,"X",""))</f>
        <v/>
      </c>
      <c r="L687" s="70" t="str">
        <f aca="false">IF(B687="","",IF(MONTH(B687)=4,"X",""))</f>
        <v/>
      </c>
      <c r="M687" s="70" t="str">
        <f aca="false">IF(B687="","",IF(MONTH(B687)=5,"X",""))</f>
        <v/>
      </c>
      <c r="N687" s="70" t="str">
        <f aca="false">IF(B687="","",IF(MONTH(B687)=6,"X",""))</f>
        <v/>
      </c>
      <c r="O687" s="70" t="str">
        <f aca="false">IF(B687="","",IF(MONTH(B687)=7,"X",""))</f>
        <v/>
      </c>
      <c r="P687" s="70" t="str">
        <f aca="false">IF(B687="","",IF(MONTH(B687)=8,"X",""))</f>
        <v/>
      </c>
      <c r="Q687" s="70" t="str">
        <f aca="false">IF(B687="","",IF(MONTH(B687)=9,"X",""))</f>
        <v/>
      </c>
      <c r="R687" s="70" t="str">
        <f aca="false">IF(B687="","",IF(MONTH(B687)=10,"X",""))</f>
        <v/>
      </c>
      <c r="S687" s="70" t="str">
        <f aca="false">IF(B687="","",IF(MONTH(B687)=11,"X",""))</f>
        <v/>
      </c>
      <c r="T687" s="70" t="str">
        <f aca="false">IF(B687="","",IF(MONTH(B687)=12,"X",""))</f>
        <v/>
      </c>
      <c r="U687" s="58" t="str">
        <f aca="false">IF(E687="","",SUMIF($E$5:$E$1000,E687,$AD$5:$AD$1000))</f>
        <v/>
      </c>
      <c r="V687" s="71" t="str">
        <f aca="false">IF(E687="","",_xlfn.TEXTJOIN(" + ",TRUE(),IF(COUNTIFS($E$5:$E$1000,E687,$C$5:$C$1000,"Auditoría Interna")&gt;0,"Interna",""),IF(COUNTIFS($E$5:$E$1000,E687,$C$5:$C$1000,"Auditoría Externa")&gt;0,"Externa",""),IF(COUNTIFS($E$5:$E$1000,E687,$C$5:$C$1000,"SSF")&gt;0,"SSF",""),IF(COUNTIFS($E$5:$E$1000,E687,$C$5:$C$1000,"Comité de Supervisión")&gt;0,"Comité Sup.",""),IF(COUNTIFS($E$5:$E$1000,E687,$C$5:$C$1000,"Consejo de Administración")&gt;0,"Consejo",""),IF(COUNTIFS($E$5:$E$1000,E687,$C$5:$C$1000,"Otros")&gt;0,"Otros","")))</f>
        <v/>
      </c>
      <c r="W687" s="58" t="str">
        <f aca="false">IF(E687="","",SUMIFS($AD$5:$AD$1000,$E$5:$E$1000,E687,$AA$5:$AA$1000,AA687,$C$5:$C$1000,"&lt;&gt;"&amp;C687))</f>
        <v/>
      </c>
      <c r="X687" s="72"/>
      <c r="Y687" s="68"/>
      <c r="Z687" s="72"/>
      <c r="AA687" s="38" t="str">
        <f aca="false">IF(B687="","",YEAR(B687)*100+MONTH(B687))</f>
        <v/>
      </c>
      <c r="AB687" s="38" t="str">
        <f aca="false">IF(AND(E687&lt;&gt;"",E687=Cruce!$C$5,AD687=1),COUNTIFS($E$5:E687,E687,$AD$5:AD687,1),"")</f>
        <v/>
      </c>
      <c r="AC687" s="38" t="str">
        <f aca="false">IF(E687="","",C687&amp;"|"&amp;X687&amp;"|"&amp;IF(B687="","s/f",TEXT(B687,"yyyymmdd"))&amp;IF(OR(C687="SSF",X687="Visitas Auditoría Interna"),"|"&amp;Y687,""))</f>
        <v/>
      </c>
      <c r="AD687" s="38" t="n">
        <f aca="false">IF(E687="",0,IF(COUNTIFS($E$5:E687,E687,$AC$5:AC687,AC687)=1,1,0))</f>
        <v>0</v>
      </c>
      <c r="AE687" s="38" t="str">
        <f aca="false">IF(OR(E687="",AD687&lt;&gt;1),"",SUBSTITUTE(SUBSTITUTE(C687,"Auditoría ",""),"Consejo de Administración","Consejo")&amp;" – "&amp;IF(B687="","(sin fecha)",DAY(B687)&amp;" de "&amp;CHOOSE(MONTH(B687),"Enero","Febrero","Marzo","Abril","Mayo","Junio","Julio","Agosto","Septiembre","Octubre","Noviembre","Diciembre")&amp;" "&amp;YEAR(B687)))</f>
        <v/>
      </c>
      <c r="AF687" s="38" t="n">
        <f aca="false">IF(E687="",0,IF(COUNTIF($AC$5:AC687,AC687)=1,1,0))</f>
        <v>0</v>
      </c>
    </row>
    <row r="688" customFormat="false" ht="15" hidden="false" customHeight="false" outlineLevel="0" collapsed="false">
      <c r="A688" s="68"/>
      <c r="B688" s="67"/>
      <c r="C688" s="68"/>
      <c r="D688" s="68"/>
      <c r="E688" s="69"/>
      <c r="F688" s="69"/>
      <c r="G688" s="70" t="str">
        <f aca="false">IF(OR(E688="",AND($C$3="",$E$3="")),"",IF(B688="","Sin fecha",IF(AND(OR($C$3="",B688&gt;=$C$3),OR($E$3="",B688&lt;=$E$3)),"Sí","No")))</f>
        <v/>
      </c>
      <c r="H688" s="58" t="str">
        <f aca="false">IF(B688="","",YEAR(B688))</f>
        <v/>
      </c>
      <c r="I688" s="70" t="str">
        <f aca="false">IF(B688="","",IF(MONTH(B688)=1,"X",""))</f>
        <v/>
      </c>
      <c r="J688" s="70" t="str">
        <f aca="false">IF(B688="","",IF(MONTH(B688)=2,"X",""))</f>
        <v/>
      </c>
      <c r="K688" s="70" t="str">
        <f aca="false">IF(B688="","",IF(MONTH(B688)=3,"X",""))</f>
        <v/>
      </c>
      <c r="L688" s="70" t="str">
        <f aca="false">IF(B688="","",IF(MONTH(B688)=4,"X",""))</f>
        <v/>
      </c>
      <c r="M688" s="70" t="str">
        <f aca="false">IF(B688="","",IF(MONTH(B688)=5,"X",""))</f>
        <v/>
      </c>
      <c r="N688" s="70" t="str">
        <f aca="false">IF(B688="","",IF(MONTH(B688)=6,"X",""))</f>
        <v/>
      </c>
      <c r="O688" s="70" t="str">
        <f aca="false">IF(B688="","",IF(MONTH(B688)=7,"X",""))</f>
        <v/>
      </c>
      <c r="P688" s="70" t="str">
        <f aca="false">IF(B688="","",IF(MONTH(B688)=8,"X",""))</f>
        <v/>
      </c>
      <c r="Q688" s="70" t="str">
        <f aca="false">IF(B688="","",IF(MONTH(B688)=9,"X",""))</f>
        <v/>
      </c>
      <c r="R688" s="70" t="str">
        <f aca="false">IF(B688="","",IF(MONTH(B688)=10,"X",""))</f>
        <v/>
      </c>
      <c r="S688" s="70" t="str">
        <f aca="false">IF(B688="","",IF(MONTH(B688)=11,"X",""))</f>
        <v/>
      </c>
      <c r="T688" s="70" t="str">
        <f aca="false">IF(B688="","",IF(MONTH(B688)=12,"X",""))</f>
        <v/>
      </c>
      <c r="U688" s="58" t="str">
        <f aca="false">IF(E688="","",SUMIF($E$5:$E$1000,E688,$AD$5:$AD$1000))</f>
        <v/>
      </c>
      <c r="V688" s="71" t="str">
        <f aca="false">IF(E688="","",_xlfn.TEXTJOIN(" + ",TRUE(),IF(COUNTIFS($E$5:$E$1000,E688,$C$5:$C$1000,"Auditoría Interna")&gt;0,"Interna",""),IF(COUNTIFS($E$5:$E$1000,E688,$C$5:$C$1000,"Auditoría Externa")&gt;0,"Externa",""),IF(COUNTIFS($E$5:$E$1000,E688,$C$5:$C$1000,"SSF")&gt;0,"SSF",""),IF(COUNTIFS($E$5:$E$1000,E688,$C$5:$C$1000,"Comité de Supervisión")&gt;0,"Comité Sup.",""),IF(COUNTIFS($E$5:$E$1000,E688,$C$5:$C$1000,"Consejo de Administración")&gt;0,"Consejo",""),IF(COUNTIFS($E$5:$E$1000,E688,$C$5:$C$1000,"Otros")&gt;0,"Otros","")))</f>
        <v/>
      </c>
      <c r="W688" s="58" t="str">
        <f aca="false">IF(E688="","",SUMIFS($AD$5:$AD$1000,$E$5:$E$1000,E688,$AA$5:$AA$1000,AA688,$C$5:$C$1000,"&lt;&gt;"&amp;C688))</f>
        <v/>
      </c>
      <c r="X688" s="72"/>
      <c r="Y688" s="68"/>
      <c r="Z688" s="72"/>
      <c r="AA688" s="38" t="str">
        <f aca="false">IF(B688="","",YEAR(B688)*100+MONTH(B688))</f>
        <v/>
      </c>
      <c r="AB688" s="38" t="str">
        <f aca="false">IF(AND(E688&lt;&gt;"",E688=Cruce!$C$5,AD688=1),COUNTIFS($E$5:E688,E688,$AD$5:AD688,1),"")</f>
        <v/>
      </c>
      <c r="AC688" s="38" t="str">
        <f aca="false">IF(E688="","",C688&amp;"|"&amp;X688&amp;"|"&amp;IF(B688="","s/f",TEXT(B688,"yyyymmdd"))&amp;IF(OR(C688="SSF",X688="Visitas Auditoría Interna"),"|"&amp;Y688,""))</f>
        <v/>
      </c>
      <c r="AD688" s="38" t="n">
        <f aca="false">IF(E688="",0,IF(COUNTIFS($E$5:E688,E688,$AC$5:AC688,AC688)=1,1,0))</f>
        <v>0</v>
      </c>
      <c r="AE688" s="38" t="str">
        <f aca="false">IF(OR(E688="",AD688&lt;&gt;1),"",SUBSTITUTE(SUBSTITUTE(C688,"Auditoría ",""),"Consejo de Administración","Consejo")&amp;" – "&amp;IF(B688="","(sin fecha)",DAY(B688)&amp;" de "&amp;CHOOSE(MONTH(B688),"Enero","Febrero","Marzo","Abril","Mayo","Junio","Julio","Agosto","Septiembre","Octubre","Noviembre","Diciembre")&amp;" "&amp;YEAR(B688)))</f>
        <v/>
      </c>
      <c r="AF688" s="38" t="n">
        <f aca="false">IF(E688="",0,IF(COUNTIF($AC$5:AC688,AC688)=1,1,0))</f>
        <v>0</v>
      </c>
    </row>
    <row r="689" customFormat="false" ht="15" hidden="false" customHeight="false" outlineLevel="0" collapsed="false">
      <c r="A689" s="68"/>
      <c r="B689" s="67"/>
      <c r="C689" s="68"/>
      <c r="D689" s="68"/>
      <c r="E689" s="69"/>
      <c r="F689" s="69"/>
      <c r="G689" s="70" t="str">
        <f aca="false">IF(OR(E689="",AND($C$3="",$E$3="")),"",IF(B689="","Sin fecha",IF(AND(OR($C$3="",B689&gt;=$C$3),OR($E$3="",B689&lt;=$E$3)),"Sí","No")))</f>
        <v/>
      </c>
      <c r="H689" s="58" t="str">
        <f aca="false">IF(B689="","",YEAR(B689))</f>
        <v/>
      </c>
      <c r="I689" s="70" t="str">
        <f aca="false">IF(B689="","",IF(MONTH(B689)=1,"X",""))</f>
        <v/>
      </c>
      <c r="J689" s="70" t="str">
        <f aca="false">IF(B689="","",IF(MONTH(B689)=2,"X",""))</f>
        <v/>
      </c>
      <c r="K689" s="70" t="str">
        <f aca="false">IF(B689="","",IF(MONTH(B689)=3,"X",""))</f>
        <v/>
      </c>
      <c r="L689" s="70" t="str">
        <f aca="false">IF(B689="","",IF(MONTH(B689)=4,"X",""))</f>
        <v/>
      </c>
      <c r="M689" s="70" t="str">
        <f aca="false">IF(B689="","",IF(MONTH(B689)=5,"X",""))</f>
        <v/>
      </c>
      <c r="N689" s="70" t="str">
        <f aca="false">IF(B689="","",IF(MONTH(B689)=6,"X",""))</f>
        <v/>
      </c>
      <c r="O689" s="70" t="str">
        <f aca="false">IF(B689="","",IF(MONTH(B689)=7,"X",""))</f>
        <v/>
      </c>
      <c r="P689" s="70" t="str">
        <f aca="false">IF(B689="","",IF(MONTH(B689)=8,"X",""))</f>
        <v/>
      </c>
      <c r="Q689" s="70" t="str">
        <f aca="false">IF(B689="","",IF(MONTH(B689)=9,"X",""))</f>
        <v/>
      </c>
      <c r="R689" s="70" t="str">
        <f aca="false">IF(B689="","",IF(MONTH(B689)=10,"X",""))</f>
        <v/>
      </c>
      <c r="S689" s="70" t="str">
        <f aca="false">IF(B689="","",IF(MONTH(B689)=11,"X",""))</f>
        <v/>
      </c>
      <c r="T689" s="70" t="str">
        <f aca="false">IF(B689="","",IF(MONTH(B689)=12,"X",""))</f>
        <v/>
      </c>
      <c r="U689" s="58" t="str">
        <f aca="false">IF(E689="","",SUMIF($E$5:$E$1000,E689,$AD$5:$AD$1000))</f>
        <v/>
      </c>
      <c r="V689" s="71" t="str">
        <f aca="false">IF(E689="","",_xlfn.TEXTJOIN(" + ",TRUE(),IF(COUNTIFS($E$5:$E$1000,E689,$C$5:$C$1000,"Auditoría Interna")&gt;0,"Interna",""),IF(COUNTIFS($E$5:$E$1000,E689,$C$5:$C$1000,"Auditoría Externa")&gt;0,"Externa",""),IF(COUNTIFS($E$5:$E$1000,E689,$C$5:$C$1000,"SSF")&gt;0,"SSF",""),IF(COUNTIFS($E$5:$E$1000,E689,$C$5:$C$1000,"Comité de Supervisión")&gt;0,"Comité Sup.",""),IF(COUNTIFS($E$5:$E$1000,E689,$C$5:$C$1000,"Consejo de Administración")&gt;0,"Consejo",""),IF(COUNTIFS($E$5:$E$1000,E689,$C$5:$C$1000,"Otros")&gt;0,"Otros","")))</f>
        <v/>
      </c>
      <c r="W689" s="58" t="str">
        <f aca="false">IF(E689="","",SUMIFS($AD$5:$AD$1000,$E$5:$E$1000,E689,$AA$5:$AA$1000,AA689,$C$5:$C$1000,"&lt;&gt;"&amp;C689))</f>
        <v/>
      </c>
      <c r="X689" s="72"/>
      <c r="Y689" s="68"/>
      <c r="Z689" s="72"/>
      <c r="AA689" s="38" t="str">
        <f aca="false">IF(B689="","",YEAR(B689)*100+MONTH(B689))</f>
        <v/>
      </c>
      <c r="AB689" s="38" t="str">
        <f aca="false">IF(AND(E689&lt;&gt;"",E689=Cruce!$C$5,AD689=1),COUNTIFS($E$5:E689,E689,$AD$5:AD689,1),"")</f>
        <v/>
      </c>
      <c r="AC689" s="38" t="str">
        <f aca="false">IF(E689="","",C689&amp;"|"&amp;X689&amp;"|"&amp;IF(B689="","s/f",TEXT(B689,"yyyymmdd"))&amp;IF(OR(C689="SSF",X689="Visitas Auditoría Interna"),"|"&amp;Y689,""))</f>
        <v/>
      </c>
      <c r="AD689" s="38" t="n">
        <f aca="false">IF(E689="",0,IF(COUNTIFS($E$5:E689,E689,$AC$5:AC689,AC689)=1,1,0))</f>
        <v>0</v>
      </c>
      <c r="AE689" s="38" t="str">
        <f aca="false">IF(OR(E689="",AD689&lt;&gt;1),"",SUBSTITUTE(SUBSTITUTE(C689,"Auditoría ",""),"Consejo de Administración","Consejo")&amp;" – "&amp;IF(B689="","(sin fecha)",DAY(B689)&amp;" de "&amp;CHOOSE(MONTH(B689),"Enero","Febrero","Marzo","Abril","Mayo","Junio","Julio","Agosto","Septiembre","Octubre","Noviembre","Diciembre")&amp;" "&amp;YEAR(B689)))</f>
        <v/>
      </c>
      <c r="AF689" s="38" t="n">
        <f aca="false">IF(E689="",0,IF(COUNTIF($AC$5:AC689,AC689)=1,1,0))</f>
        <v>0</v>
      </c>
    </row>
    <row r="690" customFormat="false" ht="15" hidden="false" customHeight="false" outlineLevel="0" collapsed="false">
      <c r="A690" s="68"/>
      <c r="B690" s="67"/>
      <c r="C690" s="68"/>
      <c r="D690" s="68"/>
      <c r="E690" s="69"/>
      <c r="F690" s="69"/>
      <c r="G690" s="70" t="str">
        <f aca="false">IF(OR(E690="",AND($C$3="",$E$3="")),"",IF(B690="","Sin fecha",IF(AND(OR($C$3="",B690&gt;=$C$3),OR($E$3="",B690&lt;=$E$3)),"Sí","No")))</f>
        <v/>
      </c>
      <c r="H690" s="58" t="str">
        <f aca="false">IF(B690="","",YEAR(B690))</f>
        <v/>
      </c>
      <c r="I690" s="70" t="str">
        <f aca="false">IF(B690="","",IF(MONTH(B690)=1,"X",""))</f>
        <v/>
      </c>
      <c r="J690" s="70" t="str">
        <f aca="false">IF(B690="","",IF(MONTH(B690)=2,"X",""))</f>
        <v/>
      </c>
      <c r="K690" s="70" t="str">
        <f aca="false">IF(B690="","",IF(MONTH(B690)=3,"X",""))</f>
        <v/>
      </c>
      <c r="L690" s="70" t="str">
        <f aca="false">IF(B690="","",IF(MONTH(B690)=4,"X",""))</f>
        <v/>
      </c>
      <c r="M690" s="70" t="str">
        <f aca="false">IF(B690="","",IF(MONTH(B690)=5,"X",""))</f>
        <v/>
      </c>
      <c r="N690" s="70" t="str">
        <f aca="false">IF(B690="","",IF(MONTH(B690)=6,"X",""))</f>
        <v/>
      </c>
      <c r="O690" s="70" t="str">
        <f aca="false">IF(B690="","",IF(MONTH(B690)=7,"X",""))</f>
        <v/>
      </c>
      <c r="P690" s="70" t="str">
        <f aca="false">IF(B690="","",IF(MONTH(B690)=8,"X",""))</f>
        <v/>
      </c>
      <c r="Q690" s="70" t="str">
        <f aca="false">IF(B690="","",IF(MONTH(B690)=9,"X",""))</f>
        <v/>
      </c>
      <c r="R690" s="70" t="str">
        <f aca="false">IF(B690="","",IF(MONTH(B690)=10,"X",""))</f>
        <v/>
      </c>
      <c r="S690" s="70" t="str">
        <f aca="false">IF(B690="","",IF(MONTH(B690)=11,"X",""))</f>
        <v/>
      </c>
      <c r="T690" s="70" t="str">
        <f aca="false">IF(B690="","",IF(MONTH(B690)=12,"X",""))</f>
        <v/>
      </c>
      <c r="U690" s="58" t="str">
        <f aca="false">IF(E690="","",SUMIF($E$5:$E$1000,E690,$AD$5:$AD$1000))</f>
        <v/>
      </c>
      <c r="V690" s="71" t="str">
        <f aca="false">IF(E690="","",_xlfn.TEXTJOIN(" + ",TRUE(),IF(COUNTIFS($E$5:$E$1000,E690,$C$5:$C$1000,"Auditoría Interna")&gt;0,"Interna",""),IF(COUNTIFS($E$5:$E$1000,E690,$C$5:$C$1000,"Auditoría Externa")&gt;0,"Externa",""),IF(COUNTIFS($E$5:$E$1000,E690,$C$5:$C$1000,"SSF")&gt;0,"SSF",""),IF(COUNTIFS($E$5:$E$1000,E690,$C$5:$C$1000,"Comité de Supervisión")&gt;0,"Comité Sup.",""),IF(COUNTIFS($E$5:$E$1000,E690,$C$5:$C$1000,"Consejo de Administración")&gt;0,"Consejo",""),IF(COUNTIFS($E$5:$E$1000,E690,$C$5:$C$1000,"Otros")&gt;0,"Otros","")))</f>
        <v/>
      </c>
      <c r="W690" s="58" t="str">
        <f aca="false">IF(E690="","",SUMIFS($AD$5:$AD$1000,$E$5:$E$1000,E690,$AA$5:$AA$1000,AA690,$C$5:$C$1000,"&lt;&gt;"&amp;C690))</f>
        <v/>
      </c>
      <c r="X690" s="72"/>
      <c r="Y690" s="68"/>
      <c r="Z690" s="72"/>
      <c r="AA690" s="38" t="str">
        <f aca="false">IF(B690="","",YEAR(B690)*100+MONTH(B690))</f>
        <v/>
      </c>
      <c r="AB690" s="38" t="str">
        <f aca="false">IF(AND(E690&lt;&gt;"",E690=Cruce!$C$5,AD690=1),COUNTIFS($E$5:E690,E690,$AD$5:AD690,1),"")</f>
        <v/>
      </c>
      <c r="AC690" s="38" t="str">
        <f aca="false">IF(E690="","",C690&amp;"|"&amp;X690&amp;"|"&amp;IF(B690="","s/f",TEXT(B690,"yyyymmdd"))&amp;IF(OR(C690="SSF",X690="Visitas Auditoría Interna"),"|"&amp;Y690,""))</f>
        <v/>
      </c>
      <c r="AD690" s="38" t="n">
        <f aca="false">IF(E690="",0,IF(COUNTIFS($E$5:E690,E690,$AC$5:AC690,AC690)=1,1,0))</f>
        <v>0</v>
      </c>
      <c r="AE690" s="38" t="str">
        <f aca="false">IF(OR(E690="",AD690&lt;&gt;1),"",SUBSTITUTE(SUBSTITUTE(C690,"Auditoría ",""),"Consejo de Administración","Consejo")&amp;" – "&amp;IF(B690="","(sin fecha)",DAY(B690)&amp;" de "&amp;CHOOSE(MONTH(B690),"Enero","Febrero","Marzo","Abril","Mayo","Junio","Julio","Agosto","Septiembre","Octubre","Noviembre","Diciembre")&amp;" "&amp;YEAR(B690)))</f>
        <v/>
      </c>
      <c r="AF690" s="38" t="n">
        <f aca="false">IF(E690="",0,IF(COUNTIF($AC$5:AC690,AC690)=1,1,0))</f>
        <v>0</v>
      </c>
    </row>
    <row r="691" customFormat="false" ht="15" hidden="false" customHeight="false" outlineLevel="0" collapsed="false">
      <c r="A691" s="68"/>
      <c r="B691" s="67"/>
      <c r="C691" s="68"/>
      <c r="D691" s="68"/>
      <c r="E691" s="69"/>
      <c r="F691" s="69"/>
      <c r="G691" s="70" t="str">
        <f aca="false">IF(OR(E691="",AND($C$3="",$E$3="")),"",IF(B691="","Sin fecha",IF(AND(OR($C$3="",B691&gt;=$C$3),OR($E$3="",B691&lt;=$E$3)),"Sí","No")))</f>
        <v/>
      </c>
      <c r="H691" s="58" t="str">
        <f aca="false">IF(B691="","",YEAR(B691))</f>
        <v/>
      </c>
      <c r="I691" s="70" t="str">
        <f aca="false">IF(B691="","",IF(MONTH(B691)=1,"X",""))</f>
        <v/>
      </c>
      <c r="J691" s="70" t="str">
        <f aca="false">IF(B691="","",IF(MONTH(B691)=2,"X",""))</f>
        <v/>
      </c>
      <c r="K691" s="70" t="str">
        <f aca="false">IF(B691="","",IF(MONTH(B691)=3,"X",""))</f>
        <v/>
      </c>
      <c r="L691" s="70" t="str">
        <f aca="false">IF(B691="","",IF(MONTH(B691)=4,"X",""))</f>
        <v/>
      </c>
      <c r="M691" s="70" t="str">
        <f aca="false">IF(B691="","",IF(MONTH(B691)=5,"X",""))</f>
        <v/>
      </c>
      <c r="N691" s="70" t="str">
        <f aca="false">IF(B691="","",IF(MONTH(B691)=6,"X",""))</f>
        <v/>
      </c>
      <c r="O691" s="70" t="str">
        <f aca="false">IF(B691="","",IF(MONTH(B691)=7,"X",""))</f>
        <v/>
      </c>
      <c r="P691" s="70" t="str">
        <f aca="false">IF(B691="","",IF(MONTH(B691)=8,"X",""))</f>
        <v/>
      </c>
      <c r="Q691" s="70" t="str">
        <f aca="false">IF(B691="","",IF(MONTH(B691)=9,"X",""))</f>
        <v/>
      </c>
      <c r="R691" s="70" t="str">
        <f aca="false">IF(B691="","",IF(MONTH(B691)=10,"X",""))</f>
        <v/>
      </c>
      <c r="S691" s="70" t="str">
        <f aca="false">IF(B691="","",IF(MONTH(B691)=11,"X",""))</f>
        <v/>
      </c>
      <c r="T691" s="70" t="str">
        <f aca="false">IF(B691="","",IF(MONTH(B691)=12,"X",""))</f>
        <v/>
      </c>
      <c r="U691" s="58" t="str">
        <f aca="false">IF(E691="","",SUMIF($E$5:$E$1000,E691,$AD$5:$AD$1000))</f>
        <v/>
      </c>
      <c r="V691" s="71" t="str">
        <f aca="false">IF(E691="","",_xlfn.TEXTJOIN(" + ",TRUE(),IF(COUNTIFS($E$5:$E$1000,E691,$C$5:$C$1000,"Auditoría Interna")&gt;0,"Interna",""),IF(COUNTIFS($E$5:$E$1000,E691,$C$5:$C$1000,"Auditoría Externa")&gt;0,"Externa",""),IF(COUNTIFS($E$5:$E$1000,E691,$C$5:$C$1000,"SSF")&gt;0,"SSF",""),IF(COUNTIFS($E$5:$E$1000,E691,$C$5:$C$1000,"Comité de Supervisión")&gt;0,"Comité Sup.",""),IF(COUNTIFS($E$5:$E$1000,E691,$C$5:$C$1000,"Consejo de Administración")&gt;0,"Consejo",""),IF(COUNTIFS($E$5:$E$1000,E691,$C$5:$C$1000,"Otros")&gt;0,"Otros","")))</f>
        <v/>
      </c>
      <c r="W691" s="58" t="str">
        <f aca="false">IF(E691="","",SUMIFS($AD$5:$AD$1000,$E$5:$E$1000,E691,$AA$5:$AA$1000,AA691,$C$5:$C$1000,"&lt;&gt;"&amp;C691))</f>
        <v/>
      </c>
      <c r="X691" s="72"/>
      <c r="Y691" s="68"/>
      <c r="Z691" s="72"/>
      <c r="AA691" s="38" t="str">
        <f aca="false">IF(B691="","",YEAR(B691)*100+MONTH(B691))</f>
        <v/>
      </c>
      <c r="AB691" s="38" t="str">
        <f aca="false">IF(AND(E691&lt;&gt;"",E691=Cruce!$C$5,AD691=1),COUNTIFS($E$5:E691,E691,$AD$5:AD691,1),"")</f>
        <v/>
      </c>
      <c r="AC691" s="38" t="str">
        <f aca="false">IF(E691="","",C691&amp;"|"&amp;X691&amp;"|"&amp;IF(B691="","s/f",TEXT(B691,"yyyymmdd"))&amp;IF(OR(C691="SSF",X691="Visitas Auditoría Interna"),"|"&amp;Y691,""))</f>
        <v/>
      </c>
      <c r="AD691" s="38" t="n">
        <f aca="false">IF(E691="",0,IF(COUNTIFS($E$5:E691,E691,$AC$5:AC691,AC691)=1,1,0))</f>
        <v>0</v>
      </c>
      <c r="AE691" s="38" t="str">
        <f aca="false">IF(OR(E691="",AD691&lt;&gt;1),"",SUBSTITUTE(SUBSTITUTE(C691,"Auditoría ",""),"Consejo de Administración","Consejo")&amp;" – "&amp;IF(B691="","(sin fecha)",DAY(B691)&amp;" de "&amp;CHOOSE(MONTH(B691),"Enero","Febrero","Marzo","Abril","Mayo","Junio","Julio","Agosto","Septiembre","Octubre","Noviembre","Diciembre")&amp;" "&amp;YEAR(B691)))</f>
        <v/>
      </c>
      <c r="AF691" s="38" t="n">
        <f aca="false">IF(E691="",0,IF(COUNTIF($AC$5:AC691,AC691)=1,1,0))</f>
        <v>0</v>
      </c>
    </row>
    <row r="692" customFormat="false" ht="15" hidden="false" customHeight="false" outlineLevel="0" collapsed="false">
      <c r="A692" s="68"/>
      <c r="B692" s="67"/>
      <c r="C692" s="68"/>
      <c r="D692" s="68"/>
      <c r="E692" s="69"/>
      <c r="F692" s="69"/>
      <c r="G692" s="70" t="str">
        <f aca="false">IF(OR(E692="",AND($C$3="",$E$3="")),"",IF(B692="","Sin fecha",IF(AND(OR($C$3="",B692&gt;=$C$3),OR($E$3="",B692&lt;=$E$3)),"Sí","No")))</f>
        <v/>
      </c>
      <c r="H692" s="58" t="str">
        <f aca="false">IF(B692="","",YEAR(B692))</f>
        <v/>
      </c>
      <c r="I692" s="70" t="str">
        <f aca="false">IF(B692="","",IF(MONTH(B692)=1,"X",""))</f>
        <v/>
      </c>
      <c r="J692" s="70" t="str">
        <f aca="false">IF(B692="","",IF(MONTH(B692)=2,"X",""))</f>
        <v/>
      </c>
      <c r="K692" s="70" t="str">
        <f aca="false">IF(B692="","",IF(MONTH(B692)=3,"X",""))</f>
        <v/>
      </c>
      <c r="L692" s="70" t="str">
        <f aca="false">IF(B692="","",IF(MONTH(B692)=4,"X",""))</f>
        <v/>
      </c>
      <c r="M692" s="70" t="str">
        <f aca="false">IF(B692="","",IF(MONTH(B692)=5,"X",""))</f>
        <v/>
      </c>
      <c r="N692" s="70" t="str">
        <f aca="false">IF(B692="","",IF(MONTH(B692)=6,"X",""))</f>
        <v/>
      </c>
      <c r="O692" s="70" t="str">
        <f aca="false">IF(B692="","",IF(MONTH(B692)=7,"X",""))</f>
        <v/>
      </c>
      <c r="P692" s="70" t="str">
        <f aca="false">IF(B692="","",IF(MONTH(B692)=8,"X",""))</f>
        <v/>
      </c>
      <c r="Q692" s="70" t="str">
        <f aca="false">IF(B692="","",IF(MONTH(B692)=9,"X",""))</f>
        <v/>
      </c>
      <c r="R692" s="70" t="str">
        <f aca="false">IF(B692="","",IF(MONTH(B692)=10,"X",""))</f>
        <v/>
      </c>
      <c r="S692" s="70" t="str">
        <f aca="false">IF(B692="","",IF(MONTH(B692)=11,"X",""))</f>
        <v/>
      </c>
      <c r="T692" s="70" t="str">
        <f aca="false">IF(B692="","",IF(MONTH(B692)=12,"X",""))</f>
        <v/>
      </c>
      <c r="U692" s="58" t="str">
        <f aca="false">IF(E692="","",SUMIF($E$5:$E$1000,E692,$AD$5:$AD$1000))</f>
        <v/>
      </c>
      <c r="V692" s="71" t="str">
        <f aca="false">IF(E692="","",_xlfn.TEXTJOIN(" + ",TRUE(),IF(COUNTIFS($E$5:$E$1000,E692,$C$5:$C$1000,"Auditoría Interna")&gt;0,"Interna",""),IF(COUNTIFS($E$5:$E$1000,E692,$C$5:$C$1000,"Auditoría Externa")&gt;0,"Externa",""),IF(COUNTIFS($E$5:$E$1000,E692,$C$5:$C$1000,"SSF")&gt;0,"SSF",""),IF(COUNTIFS($E$5:$E$1000,E692,$C$5:$C$1000,"Comité de Supervisión")&gt;0,"Comité Sup.",""),IF(COUNTIFS($E$5:$E$1000,E692,$C$5:$C$1000,"Consejo de Administración")&gt;0,"Consejo",""),IF(COUNTIFS($E$5:$E$1000,E692,$C$5:$C$1000,"Otros")&gt;0,"Otros","")))</f>
        <v/>
      </c>
      <c r="W692" s="58" t="str">
        <f aca="false">IF(E692="","",SUMIFS($AD$5:$AD$1000,$E$5:$E$1000,E692,$AA$5:$AA$1000,AA692,$C$5:$C$1000,"&lt;&gt;"&amp;C692))</f>
        <v/>
      </c>
      <c r="X692" s="72"/>
      <c r="Y692" s="68"/>
      <c r="Z692" s="72"/>
      <c r="AA692" s="38" t="str">
        <f aca="false">IF(B692="","",YEAR(B692)*100+MONTH(B692))</f>
        <v/>
      </c>
      <c r="AB692" s="38" t="str">
        <f aca="false">IF(AND(E692&lt;&gt;"",E692=Cruce!$C$5,AD692=1),COUNTIFS($E$5:E692,E692,$AD$5:AD692,1),"")</f>
        <v/>
      </c>
      <c r="AC692" s="38" t="str">
        <f aca="false">IF(E692="","",C692&amp;"|"&amp;X692&amp;"|"&amp;IF(B692="","s/f",TEXT(B692,"yyyymmdd"))&amp;IF(OR(C692="SSF",X692="Visitas Auditoría Interna"),"|"&amp;Y692,""))</f>
        <v/>
      </c>
      <c r="AD692" s="38" t="n">
        <f aca="false">IF(E692="",0,IF(COUNTIFS($E$5:E692,E692,$AC$5:AC692,AC692)=1,1,0))</f>
        <v>0</v>
      </c>
      <c r="AE692" s="38" t="str">
        <f aca="false">IF(OR(E692="",AD692&lt;&gt;1),"",SUBSTITUTE(SUBSTITUTE(C692,"Auditoría ",""),"Consejo de Administración","Consejo")&amp;" – "&amp;IF(B692="","(sin fecha)",DAY(B692)&amp;" de "&amp;CHOOSE(MONTH(B692),"Enero","Febrero","Marzo","Abril","Mayo","Junio","Julio","Agosto","Septiembre","Octubre","Noviembre","Diciembre")&amp;" "&amp;YEAR(B692)))</f>
        <v/>
      </c>
      <c r="AF692" s="38" t="n">
        <f aca="false">IF(E692="",0,IF(COUNTIF($AC$5:AC692,AC692)=1,1,0))</f>
        <v>0</v>
      </c>
    </row>
    <row r="693" customFormat="false" ht="15" hidden="false" customHeight="false" outlineLevel="0" collapsed="false">
      <c r="A693" s="68"/>
      <c r="B693" s="67"/>
      <c r="C693" s="68"/>
      <c r="D693" s="68"/>
      <c r="E693" s="69"/>
      <c r="F693" s="69"/>
      <c r="G693" s="70" t="str">
        <f aca="false">IF(OR(E693="",AND($C$3="",$E$3="")),"",IF(B693="","Sin fecha",IF(AND(OR($C$3="",B693&gt;=$C$3),OR($E$3="",B693&lt;=$E$3)),"Sí","No")))</f>
        <v/>
      </c>
      <c r="H693" s="58" t="str">
        <f aca="false">IF(B693="","",YEAR(B693))</f>
        <v/>
      </c>
      <c r="I693" s="70" t="str">
        <f aca="false">IF(B693="","",IF(MONTH(B693)=1,"X",""))</f>
        <v/>
      </c>
      <c r="J693" s="70" t="str">
        <f aca="false">IF(B693="","",IF(MONTH(B693)=2,"X",""))</f>
        <v/>
      </c>
      <c r="K693" s="70" t="str">
        <f aca="false">IF(B693="","",IF(MONTH(B693)=3,"X",""))</f>
        <v/>
      </c>
      <c r="L693" s="70" t="str">
        <f aca="false">IF(B693="","",IF(MONTH(B693)=4,"X",""))</f>
        <v/>
      </c>
      <c r="M693" s="70" t="str">
        <f aca="false">IF(B693="","",IF(MONTH(B693)=5,"X",""))</f>
        <v/>
      </c>
      <c r="N693" s="70" t="str">
        <f aca="false">IF(B693="","",IF(MONTH(B693)=6,"X",""))</f>
        <v/>
      </c>
      <c r="O693" s="70" t="str">
        <f aca="false">IF(B693="","",IF(MONTH(B693)=7,"X",""))</f>
        <v/>
      </c>
      <c r="P693" s="70" t="str">
        <f aca="false">IF(B693="","",IF(MONTH(B693)=8,"X",""))</f>
        <v/>
      </c>
      <c r="Q693" s="70" t="str">
        <f aca="false">IF(B693="","",IF(MONTH(B693)=9,"X",""))</f>
        <v/>
      </c>
      <c r="R693" s="70" t="str">
        <f aca="false">IF(B693="","",IF(MONTH(B693)=10,"X",""))</f>
        <v/>
      </c>
      <c r="S693" s="70" t="str">
        <f aca="false">IF(B693="","",IF(MONTH(B693)=11,"X",""))</f>
        <v/>
      </c>
      <c r="T693" s="70" t="str">
        <f aca="false">IF(B693="","",IF(MONTH(B693)=12,"X",""))</f>
        <v/>
      </c>
      <c r="U693" s="58" t="str">
        <f aca="false">IF(E693="","",SUMIF($E$5:$E$1000,E693,$AD$5:$AD$1000))</f>
        <v/>
      </c>
      <c r="V693" s="71" t="str">
        <f aca="false">IF(E693="","",_xlfn.TEXTJOIN(" + ",TRUE(),IF(COUNTIFS($E$5:$E$1000,E693,$C$5:$C$1000,"Auditoría Interna")&gt;0,"Interna",""),IF(COUNTIFS($E$5:$E$1000,E693,$C$5:$C$1000,"Auditoría Externa")&gt;0,"Externa",""),IF(COUNTIFS($E$5:$E$1000,E693,$C$5:$C$1000,"SSF")&gt;0,"SSF",""),IF(COUNTIFS($E$5:$E$1000,E693,$C$5:$C$1000,"Comité de Supervisión")&gt;0,"Comité Sup.",""),IF(COUNTIFS($E$5:$E$1000,E693,$C$5:$C$1000,"Consejo de Administración")&gt;0,"Consejo",""),IF(COUNTIFS($E$5:$E$1000,E693,$C$5:$C$1000,"Otros")&gt;0,"Otros","")))</f>
        <v/>
      </c>
      <c r="W693" s="58" t="str">
        <f aca="false">IF(E693="","",SUMIFS($AD$5:$AD$1000,$E$5:$E$1000,E693,$AA$5:$AA$1000,AA693,$C$5:$C$1000,"&lt;&gt;"&amp;C693))</f>
        <v/>
      </c>
      <c r="X693" s="72"/>
      <c r="Y693" s="68"/>
      <c r="Z693" s="72"/>
      <c r="AA693" s="38" t="str">
        <f aca="false">IF(B693="","",YEAR(B693)*100+MONTH(B693))</f>
        <v/>
      </c>
      <c r="AB693" s="38" t="str">
        <f aca="false">IF(AND(E693&lt;&gt;"",E693=Cruce!$C$5,AD693=1),COUNTIFS($E$5:E693,E693,$AD$5:AD693,1),"")</f>
        <v/>
      </c>
      <c r="AC693" s="38" t="str">
        <f aca="false">IF(E693="","",C693&amp;"|"&amp;X693&amp;"|"&amp;IF(B693="","s/f",TEXT(B693,"yyyymmdd"))&amp;IF(OR(C693="SSF",X693="Visitas Auditoría Interna"),"|"&amp;Y693,""))</f>
        <v/>
      </c>
      <c r="AD693" s="38" t="n">
        <f aca="false">IF(E693="",0,IF(COUNTIFS($E$5:E693,E693,$AC$5:AC693,AC693)=1,1,0))</f>
        <v>0</v>
      </c>
      <c r="AE693" s="38" t="str">
        <f aca="false">IF(OR(E693="",AD693&lt;&gt;1),"",SUBSTITUTE(SUBSTITUTE(C693,"Auditoría ",""),"Consejo de Administración","Consejo")&amp;" – "&amp;IF(B693="","(sin fecha)",DAY(B693)&amp;" de "&amp;CHOOSE(MONTH(B693),"Enero","Febrero","Marzo","Abril","Mayo","Junio","Julio","Agosto","Septiembre","Octubre","Noviembre","Diciembre")&amp;" "&amp;YEAR(B693)))</f>
        <v/>
      </c>
      <c r="AF693" s="38" t="n">
        <f aca="false">IF(E693="",0,IF(COUNTIF($AC$5:AC693,AC693)=1,1,0))</f>
        <v>0</v>
      </c>
    </row>
    <row r="694" customFormat="false" ht="15" hidden="false" customHeight="false" outlineLevel="0" collapsed="false">
      <c r="A694" s="68"/>
      <c r="B694" s="67"/>
      <c r="C694" s="68"/>
      <c r="D694" s="68"/>
      <c r="E694" s="69"/>
      <c r="F694" s="69"/>
      <c r="G694" s="70" t="str">
        <f aca="false">IF(OR(E694="",AND($C$3="",$E$3="")),"",IF(B694="","Sin fecha",IF(AND(OR($C$3="",B694&gt;=$C$3),OR($E$3="",B694&lt;=$E$3)),"Sí","No")))</f>
        <v/>
      </c>
      <c r="H694" s="58" t="str">
        <f aca="false">IF(B694="","",YEAR(B694))</f>
        <v/>
      </c>
      <c r="I694" s="70" t="str">
        <f aca="false">IF(B694="","",IF(MONTH(B694)=1,"X",""))</f>
        <v/>
      </c>
      <c r="J694" s="70" t="str">
        <f aca="false">IF(B694="","",IF(MONTH(B694)=2,"X",""))</f>
        <v/>
      </c>
      <c r="K694" s="70" t="str">
        <f aca="false">IF(B694="","",IF(MONTH(B694)=3,"X",""))</f>
        <v/>
      </c>
      <c r="L694" s="70" t="str">
        <f aca="false">IF(B694="","",IF(MONTH(B694)=4,"X",""))</f>
        <v/>
      </c>
      <c r="M694" s="70" t="str">
        <f aca="false">IF(B694="","",IF(MONTH(B694)=5,"X",""))</f>
        <v/>
      </c>
      <c r="N694" s="70" t="str">
        <f aca="false">IF(B694="","",IF(MONTH(B694)=6,"X",""))</f>
        <v/>
      </c>
      <c r="O694" s="70" t="str">
        <f aca="false">IF(B694="","",IF(MONTH(B694)=7,"X",""))</f>
        <v/>
      </c>
      <c r="P694" s="70" t="str">
        <f aca="false">IF(B694="","",IF(MONTH(B694)=8,"X",""))</f>
        <v/>
      </c>
      <c r="Q694" s="70" t="str">
        <f aca="false">IF(B694="","",IF(MONTH(B694)=9,"X",""))</f>
        <v/>
      </c>
      <c r="R694" s="70" t="str">
        <f aca="false">IF(B694="","",IF(MONTH(B694)=10,"X",""))</f>
        <v/>
      </c>
      <c r="S694" s="70" t="str">
        <f aca="false">IF(B694="","",IF(MONTH(B694)=11,"X",""))</f>
        <v/>
      </c>
      <c r="T694" s="70" t="str">
        <f aca="false">IF(B694="","",IF(MONTH(B694)=12,"X",""))</f>
        <v/>
      </c>
      <c r="U694" s="58" t="str">
        <f aca="false">IF(E694="","",SUMIF($E$5:$E$1000,E694,$AD$5:$AD$1000))</f>
        <v/>
      </c>
      <c r="V694" s="71" t="str">
        <f aca="false">IF(E694="","",_xlfn.TEXTJOIN(" + ",TRUE(),IF(COUNTIFS($E$5:$E$1000,E694,$C$5:$C$1000,"Auditoría Interna")&gt;0,"Interna",""),IF(COUNTIFS($E$5:$E$1000,E694,$C$5:$C$1000,"Auditoría Externa")&gt;0,"Externa",""),IF(COUNTIFS($E$5:$E$1000,E694,$C$5:$C$1000,"SSF")&gt;0,"SSF",""),IF(COUNTIFS($E$5:$E$1000,E694,$C$5:$C$1000,"Comité de Supervisión")&gt;0,"Comité Sup.",""),IF(COUNTIFS($E$5:$E$1000,E694,$C$5:$C$1000,"Consejo de Administración")&gt;0,"Consejo",""),IF(COUNTIFS($E$5:$E$1000,E694,$C$5:$C$1000,"Otros")&gt;0,"Otros","")))</f>
        <v/>
      </c>
      <c r="W694" s="58" t="str">
        <f aca="false">IF(E694="","",SUMIFS($AD$5:$AD$1000,$E$5:$E$1000,E694,$AA$5:$AA$1000,AA694,$C$5:$C$1000,"&lt;&gt;"&amp;C694))</f>
        <v/>
      </c>
      <c r="X694" s="72"/>
      <c r="Y694" s="68"/>
      <c r="Z694" s="72"/>
      <c r="AA694" s="38" t="str">
        <f aca="false">IF(B694="","",YEAR(B694)*100+MONTH(B694))</f>
        <v/>
      </c>
      <c r="AB694" s="38" t="str">
        <f aca="false">IF(AND(E694&lt;&gt;"",E694=Cruce!$C$5,AD694=1),COUNTIFS($E$5:E694,E694,$AD$5:AD694,1),"")</f>
        <v/>
      </c>
      <c r="AC694" s="38" t="str">
        <f aca="false">IF(E694="","",C694&amp;"|"&amp;X694&amp;"|"&amp;IF(B694="","s/f",TEXT(B694,"yyyymmdd"))&amp;IF(OR(C694="SSF",X694="Visitas Auditoría Interna"),"|"&amp;Y694,""))</f>
        <v/>
      </c>
      <c r="AD694" s="38" t="n">
        <f aca="false">IF(E694="",0,IF(COUNTIFS($E$5:E694,E694,$AC$5:AC694,AC694)=1,1,0))</f>
        <v>0</v>
      </c>
      <c r="AE694" s="38" t="str">
        <f aca="false">IF(OR(E694="",AD694&lt;&gt;1),"",SUBSTITUTE(SUBSTITUTE(C694,"Auditoría ",""),"Consejo de Administración","Consejo")&amp;" – "&amp;IF(B694="","(sin fecha)",DAY(B694)&amp;" de "&amp;CHOOSE(MONTH(B694),"Enero","Febrero","Marzo","Abril","Mayo","Junio","Julio","Agosto","Septiembre","Octubre","Noviembre","Diciembre")&amp;" "&amp;YEAR(B694)))</f>
        <v/>
      </c>
      <c r="AF694" s="38" t="n">
        <f aca="false">IF(E694="",0,IF(COUNTIF($AC$5:AC694,AC694)=1,1,0))</f>
        <v>0</v>
      </c>
    </row>
    <row r="695" customFormat="false" ht="15" hidden="false" customHeight="false" outlineLevel="0" collapsed="false">
      <c r="A695" s="68"/>
      <c r="B695" s="67"/>
      <c r="C695" s="68"/>
      <c r="D695" s="68"/>
      <c r="E695" s="69"/>
      <c r="F695" s="69"/>
      <c r="G695" s="70" t="str">
        <f aca="false">IF(OR(E695="",AND($C$3="",$E$3="")),"",IF(B695="","Sin fecha",IF(AND(OR($C$3="",B695&gt;=$C$3),OR($E$3="",B695&lt;=$E$3)),"Sí","No")))</f>
        <v/>
      </c>
      <c r="H695" s="58" t="str">
        <f aca="false">IF(B695="","",YEAR(B695))</f>
        <v/>
      </c>
      <c r="I695" s="70" t="str">
        <f aca="false">IF(B695="","",IF(MONTH(B695)=1,"X",""))</f>
        <v/>
      </c>
      <c r="J695" s="70" t="str">
        <f aca="false">IF(B695="","",IF(MONTH(B695)=2,"X",""))</f>
        <v/>
      </c>
      <c r="K695" s="70" t="str">
        <f aca="false">IF(B695="","",IF(MONTH(B695)=3,"X",""))</f>
        <v/>
      </c>
      <c r="L695" s="70" t="str">
        <f aca="false">IF(B695="","",IF(MONTH(B695)=4,"X",""))</f>
        <v/>
      </c>
      <c r="M695" s="70" t="str">
        <f aca="false">IF(B695="","",IF(MONTH(B695)=5,"X",""))</f>
        <v/>
      </c>
      <c r="N695" s="70" t="str">
        <f aca="false">IF(B695="","",IF(MONTH(B695)=6,"X",""))</f>
        <v/>
      </c>
      <c r="O695" s="70" t="str">
        <f aca="false">IF(B695="","",IF(MONTH(B695)=7,"X",""))</f>
        <v/>
      </c>
      <c r="P695" s="70" t="str">
        <f aca="false">IF(B695="","",IF(MONTH(B695)=8,"X",""))</f>
        <v/>
      </c>
      <c r="Q695" s="70" t="str">
        <f aca="false">IF(B695="","",IF(MONTH(B695)=9,"X",""))</f>
        <v/>
      </c>
      <c r="R695" s="70" t="str">
        <f aca="false">IF(B695="","",IF(MONTH(B695)=10,"X",""))</f>
        <v/>
      </c>
      <c r="S695" s="70" t="str">
        <f aca="false">IF(B695="","",IF(MONTH(B695)=11,"X",""))</f>
        <v/>
      </c>
      <c r="T695" s="70" t="str">
        <f aca="false">IF(B695="","",IF(MONTH(B695)=12,"X",""))</f>
        <v/>
      </c>
      <c r="U695" s="58" t="str">
        <f aca="false">IF(E695="","",SUMIF($E$5:$E$1000,E695,$AD$5:$AD$1000))</f>
        <v/>
      </c>
      <c r="V695" s="71" t="str">
        <f aca="false">IF(E695="","",_xlfn.TEXTJOIN(" + ",TRUE(),IF(COUNTIFS($E$5:$E$1000,E695,$C$5:$C$1000,"Auditoría Interna")&gt;0,"Interna",""),IF(COUNTIFS($E$5:$E$1000,E695,$C$5:$C$1000,"Auditoría Externa")&gt;0,"Externa",""),IF(COUNTIFS($E$5:$E$1000,E695,$C$5:$C$1000,"SSF")&gt;0,"SSF",""),IF(COUNTIFS($E$5:$E$1000,E695,$C$5:$C$1000,"Comité de Supervisión")&gt;0,"Comité Sup.",""),IF(COUNTIFS($E$5:$E$1000,E695,$C$5:$C$1000,"Consejo de Administración")&gt;0,"Consejo",""),IF(COUNTIFS($E$5:$E$1000,E695,$C$5:$C$1000,"Otros")&gt;0,"Otros","")))</f>
        <v/>
      </c>
      <c r="W695" s="58" t="str">
        <f aca="false">IF(E695="","",SUMIFS($AD$5:$AD$1000,$E$5:$E$1000,E695,$AA$5:$AA$1000,AA695,$C$5:$C$1000,"&lt;&gt;"&amp;C695))</f>
        <v/>
      </c>
      <c r="X695" s="72"/>
      <c r="Y695" s="68"/>
      <c r="Z695" s="72"/>
      <c r="AA695" s="38" t="str">
        <f aca="false">IF(B695="","",YEAR(B695)*100+MONTH(B695))</f>
        <v/>
      </c>
      <c r="AB695" s="38" t="str">
        <f aca="false">IF(AND(E695&lt;&gt;"",E695=Cruce!$C$5,AD695=1),COUNTIFS($E$5:E695,E695,$AD$5:AD695,1),"")</f>
        <v/>
      </c>
      <c r="AC695" s="38" t="str">
        <f aca="false">IF(E695="","",C695&amp;"|"&amp;X695&amp;"|"&amp;IF(B695="","s/f",TEXT(B695,"yyyymmdd"))&amp;IF(OR(C695="SSF",X695="Visitas Auditoría Interna"),"|"&amp;Y695,""))</f>
        <v/>
      </c>
      <c r="AD695" s="38" t="n">
        <f aca="false">IF(E695="",0,IF(COUNTIFS($E$5:E695,E695,$AC$5:AC695,AC695)=1,1,0))</f>
        <v>0</v>
      </c>
      <c r="AE695" s="38" t="str">
        <f aca="false">IF(OR(E695="",AD695&lt;&gt;1),"",SUBSTITUTE(SUBSTITUTE(C695,"Auditoría ",""),"Consejo de Administración","Consejo")&amp;" – "&amp;IF(B695="","(sin fecha)",DAY(B695)&amp;" de "&amp;CHOOSE(MONTH(B695),"Enero","Febrero","Marzo","Abril","Mayo","Junio","Julio","Agosto","Septiembre","Octubre","Noviembre","Diciembre")&amp;" "&amp;YEAR(B695)))</f>
        <v/>
      </c>
      <c r="AF695" s="38" t="n">
        <f aca="false">IF(E695="",0,IF(COUNTIF($AC$5:AC695,AC695)=1,1,0))</f>
        <v>0</v>
      </c>
    </row>
    <row r="696" customFormat="false" ht="15" hidden="false" customHeight="false" outlineLevel="0" collapsed="false">
      <c r="A696" s="68"/>
      <c r="B696" s="67"/>
      <c r="C696" s="68"/>
      <c r="D696" s="68"/>
      <c r="E696" s="69"/>
      <c r="F696" s="69"/>
      <c r="G696" s="70" t="str">
        <f aca="false">IF(OR(E696="",AND($C$3="",$E$3="")),"",IF(B696="","Sin fecha",IF(AND(OR($C$3="",B696&gt;=$C$3),OR($E$3="",B696&lt;=$E$3)),"Sí","No")))</f>
        <v/>
      </c>
      <c r="H696" s="58" t="str">
        <f aca="false">IF(B696="","",YEAR(B696))</f>
        <v/>
      </c>
      <c r="I696" s="70" t="str">
        <f aca="false">IF(B696="","",IF(MONTH(B696)=1,"X",""))</f>
        <v/>
      </c>
      <c r="J696" s="70" t="str">
        <f aca="false">IF(B696="","",IF(MONTH(B696)=2,"X",""))</f>
        <v/>
      </c>
      <c r="K696" s="70" t="str">
        <f aca="false">IF(B696="","",IF(MONTH(B696)=3,"X",""))</f>
        <v/>
      </c>
      <c r="L696" s="70" t="str">
        <f aca="false">IF(B696="","",IF(MONTH(B696)=4,"X",""))</f>
        <v/>
      </c>
      <c r="M696" s="70" t="str">
        <f aca="false">IF(B696="","",IF(MONTH(B696)=5,"X",""))</f>
        <v/>
      </c>
      <c r="N696" s="70" t="str">
        <f aca="false">IF(B696="","",IF(MONTH(B696)=6,"X",""))</f>
        <v/>
      </c>
      <c r="O696" s="70" t="str">
        <f aca="false">IF(B696="","",IF(MONTH(B696)=7,"X",""))</f>
        <v/>
      </c>
      <c r="P696" s="70" t="str">
        <f aca="false">IF(B696="","",IF(MONTH(B696)=8,"X",""))</f>
        <v/>
      </c>
      <c r="Q696" s="70" t="str">
        <f aca="false">IF(B696="","",IF(MONTH(B696)=9,"X",""))</f>
        <v/>
      </c>
      <c r="R696" s="70" t="str">
        <f aca="false">IF(B696="","",IF(MONTH(B696)=10,"X",""))</f>
        <v/>
      </c>
      <c r="S696" s="70" t="str">
        <f aca="false">IF(B696="","",IF(MONTH(B696)=11,"X",""))</f>
        <v/>
      </c>
      <c r="T696" s="70" t="str">
        <f aca="false">IF(B696="","",IF(MONTH(B696)=12,"X",""))</f>
        <v/>
      </c>
      <c r="U696" s="58" t="str">
        <f aca="false">IF(E696="","",SUMIF($E$5:$E$1000,E696,$AD$5:$AD$1000))</f>
        <v/>
      </c>
      <c r="V696" s="71" t="str">
        <f aca="false">IF(E696="","",_xlfn.TEXTJOIN(" + ",TRUE(),IF(COUNTIFS($E$5:$E$1000,E696,$C$5:$C$1000,"Auditoría Interna")&gt;0,"Interna",""),IF(COUNTIFS($E$5:$E$1000,E696,$C$5:$C$1000,"Auditoría Externa")&gt;0,"Externa",""),IF(COUNTIFS($E$5:$E$1000,E696,$C$5:$C$1000,"SSF")&gt;0,"SSF",""),IF(COUNTIFS($E$5:$E$1000,E696,$C$5:$C$1000,"Comité de Supervisión")&gt;0,"Comité Sup.",""),IF(COUNTIFS($E$5:$E$1000,E696,$C$5:$C$1000,"Consejo de Administración")&gt;0,"Consejo",""),IF(COUNTIFS($E$5:$E$1000,E696,$C$5:$C$1000,"Otros")&gt;0,"Otros","")))</f>
        <v/>
      </c>
      <c r="W696" s="58" t="str">
        <f aca="false">IF(E696="","",SUMIFS($AD$5:$AD$1000,$E$5:$E$1000,E696,$AA$5:$AA$1000,AA696,$C$5:$C$1000,"&lt;&gt;"&amp;C696))</f>
        <v/>
      </c>
      <c r="X696" s="72"/>
      <c r="Y696" s="68"/>
      <c r="Z696" s="72"/>
      <c r="AA696" s="38" t="str">
        <f aca="false">IF(B696="","",YEAR(B696)*100+MONTH(B696))</f>
        <v/>
      </c>
      <c r="AB696" s="38" t="str">
        <f aca="false">IF(AND(E696&lt;&gt;"",E696=Cruce!$C$5,AD696=1),COUNTIFS($E$5:E696,E696,$AD$5:AD696,1),"")</f>
        <v/>
      </c>
      <c r="AC696" s="38" t="str">
        <f aca="false">IF(E696="","",C696&amp;"|"&amp;X696&amp;"|"&amp;IF(B696="","s/f",TEXT(B696,"yyyymmdd"))&amp;IF(OR(C696="SSF",X696="Visitas Auditoría Interna"),"|"&amp;Y696,""))</f>
        <v/>
      </c>
      <c r="AD696" s="38" t="n">
        <f aca="false">IF(E696="",0,IF(COUNTIFS($E$5:E696,E696,$AC$5:AC696,AC696)=1,1,0))</f>
        <v>0</v>
      </c>
      <c r="AE696" s="38" t="str">
        <f aca="false">IF(OR(E696="",AD696&lt;&gt;1),"",SUBSTITUTE(SUBSTITUTE(C696,"Auditoría ",""),"Consejo de Administración","Consejo")&amp;" – "&amp;IF(B696="","(sin fecha)",DAY(B696)&amp;" de "&amp;CHOOSE(MONTH(B696),"Enero","Febrero","Marzo","Abril","Mayo","Junio","Julio","Agosto","Septiembre","Octubre","Noviembre","Diciembre")&amp;" "&amp;YEAR(B696)))</f>
        <v/>
      </c>
      <c r="AF696" s="38" t="n">
        <f aca="false">IF(E696="",0,IF(COUNTIF($AC$5:AC696,AC696)=1,1,0))</f>
        <v>0</v>
      </c>
    </row>
    <row r="697" customFormat="false" ht="15" hidden="false" customHeight="false" outlineLevel="0" collapsed="false">
      <c r="A697" s="68"/>
      <c r="B697" s="67"/>
      <c r="C697" s="68"/>
      <c r="D697" s="68"/>
      <c r="E697" s="69"/>
      <c r="F697" s="69"/>
      <c r="G697" s="70" t="str">
        <f aca="false">IF(OR(E697="",AND($C$3="",$E$3="")),"",IF(B697="","Sin fecha",IF(AND(OR($C$3="",B697&gt;=$C$3),OR($E$3="",B697&lt;=$E$3)),"Sí","No")))</f>
        <v/>
      </c>
      <c r="H697" s="58" t="str">
        <f aca="false">IF(B697="","",YEAR(B697))</f>
        <v/>
      </c>
      <c r="I697" s="70" t="str">
        <f aca="false">IF(B697="","",IF(MONTH(B697)=1,"X",""))</f>
        <v/>
      </c>
      <c r="J697" s="70" t="str">
        <f aca="false">IF(B697="","",IF(MONTH(B697)=2,"X",""))</f>
        <v/>
      </c>
      <c r="K697" s="70" t="str">
        <f aca="false">IF(B697="","",IF(MONTH(B697)=3,"X",""))</f>
        <v/>
      </c>
      <c r="L697" s="70" t="str">
        <f aca="false">IF(B697="","",IF(MONTH(B697)=4,"X",""))</f>
        <v/>
      </c>
      <c r="M697" s="70" t="str">
        <f aca="false">IF(B697="","",IF(MONTH(B697)=5,"X",""))</f>
        <v/>
      </c>
      <c r="N697" s="70" t="str">
        <f aca="false">IF(B697="","",IF(MONTH(B697)=6,"X",""))</f>
        <v/>
      </c>
      <c r="O697" s="70" t="str">
        <f aca="false">IF(B697="","",IF(MONTH(B697)=7,"X",""))</f>
        <v/>
      </c>
      <c r="P697" s="70" t="str">
        <f aca="false">IF(B697="","",IF(MONTH(B697)=8,"X",""))</f>
        <v/>
      </c>
      <c r="Q697" s="70" t="str">
        <f aca="false">IF(B697="","",IF(MONTH(B697)=9,"X",""))</f>
        <v/>
      </c>
      <c r="R697" s="70" t="str">
        <f aca="false">IF(B697="","",IF(MONTH(B697)=10,"X",""))</f>
        <v/>
      </c>
      <c r="S697" s="70" t="str">
        <f aca="false">IF(B697="","",IF(MONTH(B697)=11,"X",""))</f>
        <v/>
      </c>
      <c r="T697" s="70" t="str">
        <f aca="false">IF(B697="","",IF(MONTH(B697)=12,"X",""))</f>
        <v/>
      </c>
      <c r="U697" s="58" t="str">
        <f aca="false">IF(E697="","",SUMIF($E$5:$E$1000,E697,$AD$5:$AD$1000))</f>
        <v/>
      </c>
      <c r="V697" s="71" t="str">
        <f aca="false">IF(E697="","",_xlfn.TEXTJOIN(" + ",TRUE(),IF(COUNTIFS($E$5:$E$1000,E697,$C$5:$C$1000,"Auditoría Interna")&gt;0,"Interna",""),IF(COUNTIFS($E$5:$E$1000,E697,$C$5:$C$1000,"Auditoría Externa")&gt;0,"Externa",""),IF(COUNTIFS($E$5:$E$1000,E697,$C$5:$C$1000,"SSF")&gt;0,"SSF",""),IF(COUNTIFS($E$5:$E$1000,E697,$C$5:$C$1000,"Comité de Supervisión")&gt;0,"Comité Sup.",""),IF(COUNTIFS($E$5:$E$1000,E697,$C$5:$C$1000,"Consejo de Administración")&gt;0,"Consejo",""),IF(COUNTIFS($E$5:$E$1000,E697,$C$5:$C$1000,"Otros")&gt;0,"Otros","")))</f>
        <v/>
      </c>
      <c r="W697" s="58" t="str">
        <f aca="false">IF(E697="","",SUMIFS($AD$5:$AD$1000,$E$5:$E$1000,E697,$AA$5:$AA$1000,AA697,$C$5:$C$1000,"&lt;&gt;"&amp;C697))</f>
        <v/>
      </c>
      <c r="X697" s="72"/>
      <c r="Y697" s="68"/>
      <c r="Z697" s="72"/>
      <c r="AA697" s="38" t="str">
        <f aca="false">IF(B697="","",YEAR(B697)*100+MONTH(B697))</f>
        <v/>
      </c>
      <c r="AB697" s="38" t="str">
        <f aca="false">IF(AND(E697&lt;&gt;"",E697=Cruce!$C$5,AD697=1),COUNTIFS($E$5:E697,E697,$AD$5:AD697,1),"")</f>
        <v/>
      </c>
      <c r="AC697" s="38" t="str">
        <f aca="false">IF(E697="","",C697&amp;"|"&amp;X697&amp;"|"&amp;IF(B697="","s/f",TEXT(B697,"yyyymmdd"))&amp;IF(OR(C697="SSF",X697="Visitas Auditoría Interna"),"|"&amp;Y697,""))</f>
        <v/>
      </c>
      <c r="AD697" s="38" t="n">
        <f aca="false">IF(E697="",0,IF(COUNTIFS($E$5:E697,E697,$AC$5:AC697,AC697)=1,1,0))</f>
        <v>0</v>
      </c>
      <c r="AE697" s="38" t="str">
        <f aca="false">IF(OR(E697="",AD697&lt;&gt;1),"",SUBSTITUTE(SUBSTITUTE(C697,"Auditoría ",""),"Consejo de Administración","Consejo")&amp;" – "&amp;IF(B697="","(sin fecha)",DAY(B697)&amp;" de "&amp;CHOOSE(MONTH(B697),"Enero","Febrero","Marzo","Abril","Mayo","Junio","Julio","Agosto","Septiembre","Octubre","Noviembre","Diciembre")&amp;" "&amp;YEAR(B697)))</f>
        <v/>
      </c>
      <c r="AF697" s="38" t="n">
        <f aca="false">IF(E697="",0,IF(COUNTIF($AC$5:AC697,AC697)=1,1,0))</f>
        <v>0</v>
      </c>
    </row>
    <row r="698" customFormat="false" ht="15" hidden="false" customHeight="false" outlineLevel="0" collapsed="false">
      <c r="A698" s="68"/>
      <c r="B698" s="67"/>
      <c r="C698" s="68"/>
      <c r="D698" s="68"/>
      <c r="E698" s="69"/>
      <c r="F698" s="69"/>
      <c r="G698" s="70" t="str">
        <f aca="false">IF(OR(E698="",AND($C$3="",$E$3="")),"",IF(B698="","Sin fecha",IF(AND(OR($C$3="",B698&gt;=$C$3),OR($E$3="",B698&lt;=$E$3)),"Sí","No")))</f>
        <v/>
      </c>
      <c r="H698" s="58" t="str">
        <f aca="false">IF(B698="","",YEAR(B698))</f>
        <v/>
      </c>
      <c r="I698" s="70" t="str">
        <f aca="false">IF(B698="","",IF(MONTH(B698)=1,"X",""))</f>
        <v/>
      </c>
      <c r="J698" s="70" t="str">
        <f aca="false">IF(B698="","",IF(MONTH(B698)=2,"X",""))</f>
        <v/>
      </c>
      <c r="K698" s="70" t="str">
        <f aca="false">IF(B698="","",IF(MONTH(B698)=3,"X",""))</f>
        <v/>
      </c>
      <c r="L698" s="70" t="str">
        <f aca="false">IF(B698="","",IF(MONTH(B698)=4,"X",""))</f>
        <v/>
      </c>
      <c r="M698" s="70" t="str">
        <f aca="false">IF(B698="","",IF(MONTH(B698)=5,"X",""))</f>
        <v/>
      </c>
      <c r="N698" s="70" t="str">
        <f aca="false">IF(B698="","",IF(MONTH(B698)=6,"X",""))</f>
        <v/>
      </c>
      <c r="O698" s="70" t="str">
        <f aca="false">IF(B698="","",IF(MONTH(B698)=7,"X",""))</f>
        <v/>
      </c>
      <c r="P698" s="70" t="str">
        <f aca="false">IF(B698="","",IF(MONTH(B698)=8,"X",""))</f>
        <v/>
      </c>
      <c r="Q698" s="70" t="str">
        <f aca="false">IF(B698="","",IF(MONTH(B698)=9,"X",""))</f>
        <v/>
      </c>
      <c r="R698" s="70" t="str">
        <f aca="false">IF(B698="","",IF(MONTH(B698)=10,"X",""))</f>
        <v/>
      </c>
      <c r="S698" s="70" t="str">
        <f aca="false">IF(B698="","",IF(MONTH(B698)=11,"X",""))</f>
        <v/>
      </c>
      <c r="T698" s="70" t="str">
        <f aca="false">IF(B698="","",IF(MONTH(B698)=12,"X",""))</f>
        <v/>
      </c>
      <c r="U698" s="58" t="str">
        <f aca="false">IF(E698="","",SUMIF($E$5:$E$1000,E698,$AD$5:$AD$1000))</f>
        <v/>
      </c>
      <c r="V698" s="71" t="str">
        <f aca="false">IF(E698="","",_xlfn.TEXTJOIN(" + ",TRUE(),IF(COUNTIFS($E$5:$E$1000,E698,$C$5:$C$1000,"Auditoría Interna")&gt;0,"Interna",""),IF(COUNTIFS($E$5:$E$1000,E698,$C$5:$C$1000,"Auditoría Externa")&gt;0,"Externa",""),IF(COUNTIFS($E$5:$E$1000,E698,$C$5:$C$1000,"SSF")&gt;0,"SSF",""),IF(COUNTIFS($E$5:$E$1000,E698,$C$5:$C$1000,"Comité de Supervisión")&gt;0,"Comité Sup.",""),IF(COUNTIFS($E$5:$E$1000,E698,$C$5:$C$1000,"Consejo de Administración")&gt;0,"Consejo",""),IF(COUNTIFS($E$5:$E$1000,E698,$C$5:$C$1000,"Otros")&gt;0,"Otros","")))</f>
        <v/>
      </c>
      <c r="W698" s="58" t="str">
        <f aca="false">IF(E698="","",SUMIFS($AD$5:$AD$1000,$E$5:$E$1000,E698,$AA$5:$AA$1000,AA698,$C$5:$C$1000,"&lt;&gt;"&amp;C698))</f>
        <v/>
      </c>
      <c r="X698" s="72"/>
      <c r="Y698" s="68"/>
      <c r="Z698" s="72"/>
      <c r="AA698" s="38" t="str">
        <f aca="false">IF(B698="","",YEAR(B698)*100+MONTH(B698))</f>
        <v/>
      </c>
      <c r="AB698" s="38" t="str">
        <f aca="false">IF(AND(E698&lt;&gt;"",E698=Cruce!$C$5,AD698=1),COUNTIFS($E$5:E698,E698,$AD$5:AD698,1),"")</f>
        <v/>
      </c>
      <c r="AC698" s="38" t="str">
        <f aca="false">IF(E698="","",C698&amp;"|"&amp;X698&amp;"|"&amp;IF(B698="","s/f",TEXT(B698,"yyyymmdd"))&amp;IF(OR(C698="SSF",X698="Visitas Auditoría Interna"),"|"&amp;Y698,""))</f>
        <v/>
      </c>
      <c r="AD698" s="38" t="n">
        <f aca="false">IF(E698="",0,IF(COUNTIFS($E$5:E698,E698,$AC$5:AC698,AC698)=1,1,0))</f>
        <v>0</v>
      </c>
      <c r="AE698" s="38" t="str">
        <f aca="false">IF(OR(E698="",AD698&lt;&gt;1),"",SUBSTITUTE(SUBSTITUTE(C698,"Auditoría ",""),"Consejo de Administración","Consejo")&amp;" – "&amp;IF(B698="","(sin fecha)",DAY(B698)&amp;" de "&amp;CHOOSE(MONTH(B698),"Enero","Febrero","Marzo","Abril","Mayo","Junio","Julio","Agosto","Septiembre","Octubre","Noviembre","Diciembre")&amp;" "&amp;YEAR(B698)))</f>
        <v/>
      </c>
      <c r="AF698" s="38" t="n">
        <f aca="false">IF(E698="",0,IF(COUNTIF($AC$5:AC698,AC698)=1,1,0))</f>
        <v>0</v>
      </c>
    </row>
    <row r="699" customFormat="false" ht="15" hidden="false" customHeight="false" outlineLevel="0" collapsed="false">
      <c r="A699" s="68"/>
      <c r="B699" s="67"/>
      <c r="C699" s="68"/>
      <c r="D699" s="68"/>
      <c r="E699" s="69"/>
      <c r="F699" s="69"/>
      <c r="G699" s="70" t="str">
        <f aca="false">IF(OR(E699="",AND($C$3="",$E$3="")),"",IF(B699="","Sin fecha",IF(AND(OR($C$3="",B699&gt;=$C$3),OR($E$3="",B699&lt;=$E$3)),"Sí","No")))</f>
        <v/>
      </c>
      <c r="H699" s="58" t="str">
        <f aca="false">IF(B699="","",YEAR(B699))</f>
        <v/>
      </c>
      <c r="I699" s="70" t="str">
        <f aca="false">IF(B699="","",IF(MONTH(B699)=1,"X",""))</f>
        <v/>
      </c>
      <c r="J699" s="70" t="str">
        <f aca="false">IF(B699="","",IF(MONTH(B699)=2,"X",""))</f>
        <v/>
      </c>
      <c r="K699" s="70" t="str">
        <f aca="false">IF(B699="","",IF(MONTH(B699)=3,"X",""))</f>
        <v/>
      </c>
      <c r="L699" s="70" t="str">
        <f aca="false">IF(B699="","",IF(MONTH(B699)=4,"X",""))</f>
        <v/>
      </c>
      <c r="M699" s="70" t="str">
        <f aca="false">IF(B699="","",IF(MONTH(B699)=5,"X",""))</f>
        <v/>
      </c>
      <c r="N699" s="70" t="str">
        <f aca="false">IF(B699="","",IF(MONTH(B699)=6,"X",""))</f>
        <v/>
      </c>
      <c r="O699" s="70" t="str">
        <f aca="false">IF(B699="","",IF(MONTH(B699)=7,"X",""))</f>
        <v/>
      </c>
      <c r="P699" s="70" t="str">
        <f aca="false">IF(B699="","",IF(MONTH(B699)=8,"X",""))</f>
        <v/>
      </c>
      <c r="Q699" s="70" t="str">
        <f aca="false">IF(B699="","",IF(MONTH(B699)=9,"X",""))</f>
        <v/>
      </c>
      <c r="R699" s="70" t="str">
        <f aca="false">IF(B699="","",IF(MONTH(B699)=10,"X",""))</f>
        <v/>
      </c>
      <c r="S699" s="70" t="str">
        <f aca="false">IF(B699="","",IF(MONTH(B699)=11,"X",""))</f>
        <v/>
      </c>
      <c r="T699" s="70" t="str">
        <f aca="false">IF(B699="","",IF(MONTH(B699)=12,"X",""))</f>
        <v/>
      </c>
      <c r="U699" s="58" t="str">
        <f aca="false">IF(E699="","",SUMIF($E$5:$E$1000,E699,$AD$5:$AD$1000))</f>
        <v/>
      </c>
      <c r="V699" s="71" t="str">
        <f aca="false">IF(E699="","",_xlfn.TEXTJOIN(" + ",TRUE(),IF(COUNTIFS($E$5:$E$1000,E699,$C$5:$C$1000,"Auditoría Interna")&gt;0,"Interna",""),IF(COUNTIFS($E$5:$E$1000,E699,$C$5:$C$1000,"Auditoría Externa")&gt;0,"Externa",""),IF(COUNTIFS($E$5:$E$1000,E699,$C$5:$C$1000,"SSF")&gt;0,"SSF",""),IF(COUNTIFS($E$5:$E$1000,E699,$C$5:$C$1000,"Comité de Supervisión")&gt;0,"Comité Sup.",""),IF(COUNTIFS($E$5:$E$1000,E699,$C$5:$C$1000,"Consejo de Administración")&gt;0,"Consejo",""),IF(COUNTIFS($E$5:$E$1000,E699,$C$5:$C$1000,"Otros")&gt;0,"Otros","")))</f>
        <v/>
      </c>
      <c r="W699" s="58" t="str">
        <f aca="false">IF(E699="","",SUMIFS($AD$5:$AD$1000,$E$5:$E$1000,E699,$AA$5:$AA$1000,AA699,$C$5:$C$1000,"&lt;&gt;"&amp;C699))</f>
        <v/>
      </c>
      <c r="X699" s="72"/>
      <c r="Y699" s="68"/>
      <c r="Z699" s="72"/>
      <c r="AA699" s="38" t="str">
        <f aca="false">IF(B699="","",YEAR(B699)*100+MONTH(B699))</f>
        <v/>
      </c>
      <c r="AB699" s="38" t="str">
        <f aca="false">IF(AND(E699&lt;&gt;"",E699=Cruce!$C$5,AD699=1),COUNTIFS($E$5:E699,E699,$AD$5:AD699,1),"")</f>
        <v/>
      </c>
      <c r="AC699" s="38" t="str">
        <f aca="false">IF(E699="","",C699&amp;"|"&amp;X699&amp;"|"&amp;IF(B699="","s/f",TEXT(B699,"yyyymmdd"))&amp;IF(OR(C699="SSF",X699="Visitas Auditoría Interna"),"|"&amp;Y699,""))</f>
        <v/>
      </c>
      <c r="AD699" s="38" t="n">
        <f aca="false">IF(E699="",0,IF(COUNTIFS($E$5:E699,E699,$AC$5:AC699,AC699)=1,1,0))</f>
        <v>0</v>
      </c>
      <c r="AE699" s="38" t="str">
        <f aca="false">IF(OR(E699="",AD699&lt;&gt;1),"",SUBSTITUTE(SUBSTITUTE(C699,"Auditoría ",""),"Consejo de Administración","Consejo")&amp;" – "&amp;IF(B699="","(sin fecha)",DAY(B699)&amp;" de "&amp;CHOOSE(MONTH(B699),"Enero","Febrero","Marzo","Abril","Mayo","Junio","Julio","Agosto","Septiembre","Octubre","Noviembre","Diciembre")&amp;" "&amp;YEAR(B699)))</f>
        <v/>
      </c>
      <c r="AF699" s="38" t="n">
        <f aca="false">IF(E699="",0,IF(COUNTIF($AC$5:AC699,AC699)=1,1,0))</f>
        <v>0</v>
      </c>
    </row>
    <row r="700" customFormat="false" ht="15" hidden="false" customHeight="false" outlineLevel="0" collapsed="false">
      <c r="A700" s="68"/>
      <c r="B700" s="67"/>
      <c r="C700" s="68"/>
      <c r="D700" s="68"/>
      <c r="E700" s="69"/>
      <c r="F700" s="69"/>
      <c r="G700" s="70" t="str">
        <f aca="false">IF(OR(E700="",AND($C$3="",$E$3="")),"",IF(B700="","Sin fecha",IF(AND(OR($C$3="",B700&gt;=$C$3),OR($E$3="",B700&lt;=$E$3)),"Sí","No")))</f>
        <v/>
      </c>
      <c r="H700" s="58" t="str">
        <f aca="false">IF(B700="","",YEAR(B700))</f>
        <v/>
      </c>
      <c r="I700" s="70" t="str">
        <f aca="false">IF(B700="","",IF(MONTH(B700)=1,"X",""))</f>
        <v/>
      </c>
      <c r="J700" s="70" t="str">
        <f aca="false">IF(B700="","",IF(MONTH(B700)=2,"X",""))</f>
        <v/>
      </c>
      <c r="K700" s="70" t="str">
        <f aca="false">IF(B700="","",IF(MONTH(B700)=3,"X",""))</f>
        <v/>
      </c>
      <c r="L700" s="70" t="str">
        <f aca="false">IF(B700="","",IF(MONTH(B700)=4,"X",""))</f>
        <v/>
      </c>
      <c r="M700" s="70" t="str">
        <f aca="false">IF(B700="","",IF(MONTH(B700)=5,"X",""))</f>
        <v/>
      </c>
      <c r="N700" s="70" t="str">
        <f aca="false">IF(B700="","",IF(MONTH(B700)=6,"X",""))</f>
        <v/>
      </c>
      <c r="O700" s="70" t="str">
        <f aca="false">IF(B700="","",IF(MONTH(B700)=7,"X",""))</f>
        <v/>
      </c>
      <c r="P700" s="70" t="str">
        <f aca="false">IF(B700="","",IF(MONTH(B700)=8,"X",""))</f>
        <v/>
      </c>
      <c r="Q700" s="70" t="str">
        <f aca="false">IF(B700="","",IF(MONTH(B700)=9,"X",""))</f>
        <v/>
      </c>
      <c r="R700" s="70" t="str">
        <f aca="false">IF(B700="","",IF(MONTH(B700)=10,"X",""))</f>
        <v/>
      </c>
      <c r="S700" s="70" t="str">
        <f aca="false">IF(B700="","",IF(MONTH(B700)=11,"X",""))</f>
        <v/>
      </c>
      <c r="T700" s="70" t="str">
        <f aca="false">IF(B700="","",IF(MONTH(B700)=12,"X",""))</f>
        <v/>
      </c>
      <c r="U700" s="58" t="str">
        <f aca="false">IF(E700="","",SUMIF($E$5:$E$1000,E700,$AD$5:$AD$1000))</f>
        <v/>
      </c>
      <c r="V700" s="71" t="str">
        <f aca="false">IF(E700="","",_xlfn.TEXTJOIN(" + ",TRUE(),IF(COUNTIFS($E$5:$E$1000,E700,$C$5:$C$1000,"Auditoría Interna")&gt;0,"Interna",""),IF(COUNTIFS($E$5:$E$1000,E700,$C$5:$C$1000,"Auditoría Externa")&gt;0,"Externa",""),IF(COUNTIFS($E$5:$E$1000,E700,$C$5:$C$1000,"SSF")&gt;0,"SSF",""),IF(COUNTIFS($E$5:$E$1000,E700,$C$5:$C$1000,"Comité de Supervisión")&gt;0,"Comité Sup.",""),IF(COUNTIFS($E$5:$E$1000,E700,$C$5:$C$1000,"Consejo de Administración")&gt;0,"Consejo",""),IF(COUNTIFS($E$5:$E$1000,E700,$C$5:$C$1000,"Otros")&gt;0,"Otros","")))</f>
        <v/>
      </c>
      <c r="W700" s="58" t="str">
        <f aca="false">IF(E700="","",SUMIFS($AD$5:$AD$1000,$E$5:$E$1000,E700,$AA$5:$AA$1000,AA700,$C$5:$C$1000,"&lt;&gt;"&amp;C700))</f>
        <v/>
      </c>
      <c r="X700" s="72"/>
      <c r="Y700" s="68"/>
      <c r="Z700" s="72"/>
      <c r="AA700" s="38" t="str">
        <f aca="false">IF(B700="","",YEAR(B700)*100+MONTH(B700))</f>
        <v/>
      </c>
      <c r="AB700" s="38" t="str">
        <f aca="false">IF(AND(E700&lt;&gt;"",E700=Cruce!$C$5,AD700=1),COUNTIFS($E$5:E700,E700,$AD$5:AD700,1),"")</f>
        <v/>
      </c>
      <c r="AC700" s="38" t="str">
        <f aca="false">IF(E700="","",C700&amp;"|"&amp;X700&amp;"|"&amp;IF(B700="","s/f",TEXT(B700,"yyyymmdd"))&amp;IF(OR(C700="SSF",X700="Visitas Auditoría Interna"),"|"&amp;Y700,""))</f>
        <v/>
      </c>
      <c r="AD700" s="38" t="n">
        <f aca="false">IF(E700="",0,IF(COUNTIFS($E$5:E700,E700,$AC$5:AC700,AC700)=1,1,0))</f>
        <v>0</v>
      </c>
      <c r="AE700" s="38" t="str">
        <f aca="false">IF(OR(E700="",AD700&lt;&gt;1),"",SUBSTITUTE(SUBSTITUTE(C700,"Auditoría ",""),"Consejo de Administración","Consejo")&amp;" – "&amp;IF(B700="","(sin fecha)",DAY(B700)&amp;" de "&amp;CHOOSE(MONTH(B700),"Enero","Febrero","Marzo","Abril","Mayo","Junio","Julio","Agosto","Septiembre","Octubre","Noviembre","Diciembre")&amp;" "&amp;YEAR(B700)))</f>
        <v/>
      </c>
      <c r="AF700" s="38" t="n">
        <f aca="false">IF(E700="",0,IF(COUNTIF($AC$5:AC700,AC700)=1,1,0))</f>
        <v>0</v>
      </c>
    </row>
    <row r="701" customFormat="false" ht="15" hidden="false" customHeight="false" outlineLevel="0" collapsed="false">
      <c r="A701" s="68"/>
      <c r="B701" s="67"/>
      <c r="C701" s="68"/>
      <c r="D701" s="68"/>
      <c r="E701" s="69"/>
      <c r="F701" s="69"/>
      <c r="G701" s="70" t="str">
        <f aca="false">IF(OR(E701="",AND($C$3="",$E$3="")),"",IF(B701="","Sin fecha",IF(AND(OR($C$3="",B701&gt;=$C$3),OR($E$3="",B701&lt;=$E$3)),"Sí","No")))</f>
        <v/>
      </c>
      <c r="H701" s="58" t="str">
        <f aca="false">IF(B701="","",YEAR(B701))</f>
        <v/>
      </c>
      <c r="I701" s="70" t="str">
        <f aca="false">IF(B701="","",IF(MONTH(B701)=1,"X",""))</f>
        <v/>
      </c>
      <c r="J701" s="70" t="str">
        <f aca="false">IF(B701="","",IF(MONTH(B701)=2,"X",""))</f>
        <v/>
      </c>
      <c r="K701" s="70" t="str">
        <f aca="false">IF(B701="","",IF(MONTH(B701)=3,"X",""))</f>
        <v/>
      </c>
      <c r="L701" s="70" t="str">
        <f aca="false">IF(B701="","",IF(MONTH(B701)=4,"X",""))</f>
        <v/>
      </c>
      <c r="M701" s="70" t="str">
        <f aca="false">IF(B701="","",IF(MONTH(B701)=5,"X",""))</f>
        <v/>
      </c>
      <c r="N701" s="70" t="str">
        <f aca="false">IF(B701="","",IF(MONTH(B701)=6,"X",""))</f>
        <v/>
      </c>
      <c r="O701" s="70" t="str">
        <f aca="false">IF(B701="","",IF(MONTH(B701)=7,"X",""))</f>
        <v/>
      </c>
      <c r="P701" s="70" t="str">
        <f aca="false">IF(B701="","",IF(MONTH(B701)=8,"X",""))</f>
        <v/>
      </c>
      <c r="Q701" s="70" t="str">
        <f aca="false">IF(B701="","",IF(MONTH(B701)=9,"X",""))</f>
        <v/>
      </c>
      <c r="R701" s="70" t="str">
        <f aca="false">IF(B701="","",IF(MONTH(B701)=10,"X",""))</f>
        <v/>
      </c>
      <c r="S701" s="70" t="str">
        <f aca="false">IF(B701="","",IF(MONTH(B701)=11,"X",""))</f>
        <v/>
      </c>
      <c r="T701" s="70" t="str">
        <f aca="false">IF(B701="","",IF(MONTH(B701)=12,"X",""))</f>
        <v/>
      </c>
      <c r="U701" s="58" t="str">
        <f aca="false">IF(E701="","",SUMIF($E$5:$E$1000,E701,$AD$5:$AD$1000))</f>
        <v/>
      </c>
      <c r="V701" s="71" t="str">
        <f aca="false">IF(E701="","",_xlfn.TEXTJOIN(" + ",TRUE(),IF(COUNTIFS($E$5:$E$1000,E701,$C$5:$C$1000,"Auditoría Interna")&gt;0,"Interna",""),IF(COUNTIFS($E$5:$E$1000,E701,$C$5:$C$1000,"Auditoría Externa")&gt;0,"Externa",""),IF(COUNTIFS($E$5:$E$1000,E701,$C$5:$C$1000,"SSF")&gt;0,"SSF",""),IF(COUNTIFS($E$5:$E$1000,E701,$C$5:$C$1000,"Comité de Supervisión")&gt;0,"Comité Sup.",""),IF(COUNTIFS($E$5:$E$1000,E701,$C$5:$C$1000,"Consejo de Administración")&gt;0,"Consejo",""),IF(COUNTIFS($E$5:$E$1000,E701,$C$5:$C$1000,"Otros")&gt;0,"Otros","")))</f>
        <v/>
      </c>
      <c r="W701" s="58" t="str">
        <f aca="false">IF(E701="","",SUMIFS($AD$5:$AD$1000,$E$5:$E$1000,E701,$AA$5:$AA$1000,AA701,$C$5:$C$1000,"&lt;&gt;"&amp;C701))</f>
        <v/>
      </c>
      <c r="X701" s="72"/>
      <c r="Y701" s="68"/>
      <c r="Z701" s="72"/>
      <c r="AA701" s="38" t="str">
        <f aca="false">IF(B701="","",YEAR(B701)*100+MONTH(B701))</f>
        <v/>
      </c>
      <c r="AB701" s="38" t="str">
        <f aca="false">IF(AND(E701&lt;&gt;"",E701=Cruce!$C$5,AD701=1),COUNTIFS($E$5:E701,E701,$AD$5:AD701,1),"")</f>
        <v/>
      </c>
      <c r="AC701" s="38" t="str">
        <f aca="false">IF(E701="","",C701&amp;"|"&amp;X701&amp;"|"&amp;IF(B701="","s/f",TEXT(B701,"yyyymmdd"))&amp;IF(OR(C701="SSF",X701="Visitas Auditoría Interna"),"|"&amp;Y701,""))</f>
        <v/>
      </c>
      <c r="AD701" s="38" t="n">
        <f aca="false">IF(E701="",0,IF(COUNTIFS($E$5:E701,E701,$AC$5:AC701,AC701)=1,1,0))</f>
        <v>0</v>
      </c>
      <c r="AE701" s="38" t="str">
        <f aca="false">IF(OR(E701="",AD701&lt;&gt;1),"",SUBSTITUTE(SUBSTITUTE(C701,"Auditoría ",""),"Consejo de Administración","Consejo")&amp;" – "&amp;IF(B701="","(sin fecha)",DAY(B701)&amp;" de "&amp;CHOOSE(MONTH(B701),"Enero","Febrero","Marzo","Abril","Mayo","Junio","Julio","Agosto","Septiembre","Octubre","Noviembre","Diciembre")&amp;" "&amp;YEAR(B701)))</f>
        <v/>
      </c>
      <c r="AF701" s="38" t="n">
        <f aca="false">IF(E701="",0,IF(COUNTIF($AC$5:AC701,AC701)=1,1,0))</f>
        <v>0</v>
      </c>
    </row>
    <row r="702" customFormat="false" ht="15" hidden="false" customHeight="false" outlineLevel="0" collapsed="false">
      <c r="A702" s="68"/>
      <c r="B702" s="67"/>
      <c r="C702" s="68"/>
      <c r="D702" s="68"/>
      <c r="E702" s="69"/>
      <c r="F702" s="69"/>
      <c r="G702" s="70" t="str">
        <f aca="false">IF(OR(E702="",AND($C$3="",$E$3="")),"",IF(B702="","Sin fecha",IF(AND(OR($C$3="",B702&gt;=$C$3),OR($E$3="",B702&lt;=$E$3)),"Sí","No")))</f>
        <v/>
      </c>
      <c r="H702" s="58" t="str">
        <f aca="false">IF(B702="","",YEAR(B702))</f>
        <v/>
      </c>
      <c r="I702" s="70" t="str">
        <f aca="false">IF(B702="","",IF(MONTH(B702)=1,"X",""))</f>
        <v/>
      </c>
      <c r="J702" s="70" t="str">
        <f aca="false">IF(B702="","",IF(MONTH(B702)=2,"X",""))</f>
        <v/>
      </c>
      <c r="K702" s="70" t="str">
        <f aca="false">IF(B702="","",IF(MONTH(B702)=3,"X",""))</f>
        <v/>
      </c>
      <c r="L702" s="70" t="str">
        <f aca="false">IF(B702="","",IF(MONTH(B702)=4,"X",""))</f>
        <v/>
      </c>
      <c r="M702" s="70" t="str">
        <f aca="false">IF(B702="","",IF(MONTH(B702)=5,"X",""))</f>
        <v/>
      </c>
      <c r="N702" s="70" t="str">
        <f aca="false">IF(B702="","",IF(MONTH(B702)=6,"X",""))</f>
        <v/>
      </c>
      <c r="O702" s="70" t="str">
        <f aca="false">IF(B702="","",IF(MONTH(B702)=7,"X",""))</f>
        <v/>
      </c>
      <c r="P702" s="70" t="str">
        <f aca="false">IF(B702="","",IF(MONTH(B702)=8,"X",""))</f>
        <v/>
      </c>
      <c r="Q702" s="70" t="str">
        <f aca="false">IF(B702="","",IF(MONTH(B702)=9,"X",""))</f>
        <v/>
      </c>
      <c r="R702" s="70" t="str">
        <f aca="false">IF(B702="","",IF(MONTH(B702)=10,"X",""))</f>
        <v/>
      </c>
      <c r="S702" s="70" t="str">
        <f aca="false">IF(B702="","",IF(MONTH(B702)=11,"X",""))</f>
        <v/>
      </c>
      <c r="T702" s="70" t="str">
        <f aca="false">IF(B702="","",IF(MONTH(B702)=12,"X",""))</f>
        <v/>
      </c>
      <c r="U702" s="58" t="str">
        <f aca="false">IF(E702="","",SUMIF($E$5:$E$1000,E702,$AD$5:$AD$1000))</f>
        <v/>
      </c>
      <c r="V702" s="71" t="str">
        <f aca="false">IF(E702="","",_xlfn.TEXTJOIN(" + ",TRUE(),IF(COUNTIFS($E$5:$E$1000,E702,$C$5:$C$1000,"Auditoría Interna")&gt;0,"Interna",""),IF(COUNTIFS($E$5:$E$1000,E702,$C$5:$C$1000,"Auditoría Externa")&gt;0,"Externa",""),IF(COUNTIFS($E$5:$E$1000,E702,$C$5:$C$1000,"SSF")&gt;0,"SSF",""),IF(COUNTIFS($E$5:$E$1000,E702,$C$5:$C$1000,"Comité de Supervisión")&gt;0,"Comité Sup.",""),IF(COUNTIFS($E$5:$E$1000,E702,$C$5:$C$1000,"Consejo de Administración")&gt;0,"Consejo",""),IF(COUNTIFS($E$5:$E$1000,E702,$C$5:$C$1000,"Otros")&gt;0,"Otros","")))</f>
        <v/>
      </c>
      <c r="W702" s="58" t="str">
        <f aca="false">IF(E702="","",SUMIFS($AD$5:$AD$1000,$E$5:$E$1000,E702,$AA$5:$AA$1000,AA702,$C$5:$C$1000,"&lt;&gt;"&amp;C702))</f>
        <v/>
      </c>
      <c r="X702" s="72"/>
      <c r="Y702" s="68"/>
      <c r="Z702" s="72"/>
      <c r="AA702" s="38" t="str">
        <f aca="false">IF(B702="","",YEAR(B702)*100+MONTH(B702))</f>
        <v/>
      </c>
      <c r="AB702" s="38" t="str">
        <f aca="false">IF(AND(E702&lt;&gt;"",E702=Cruce!$C$5,AD702=1),COUNTIFS($E$5:E702,E702,$AD$5:AD702,1),"")</f>
        <v/>
      </c>
      <c r="AC702" s="38" t="str">
        <f aca="false">IF(E702="","",C702&amp;"|"&amp;X702&amp;"|"&amp;IF(B702="","s/f",TEXT(B702,"yyyymmdd"))&amp;IF(OR(C702="SSF",X702="Visitas Auditoría Interna"),"|"&amp;Y702,""))</f>
        <v/>
      </c>
      <c r="AD702" s="38" t="n">
        <f aca="false">IF(E702="",0,IF(COUNTIFS($E$5:E702,E702,$AC$5:AC702,AC702)=1,1,0))</f>
        <v>0</v>
      </c>
      <c r="AE702" s="38" t="str">
        <f aca="false">IF(OR(E702="",AD702&lt;&gt;1),"",SUBSTITUTE(SUBSTITUTE(C702,"Auditoría ",""),"Consejo de Administración","Consejo")&amp;" – "&amp;IF(B702="","(sin fecha)",DAY(B702)&amp;" de "&amp;CHOOSE(MONTH(B702),"Enero","Febrero","Marzo","Abril","Mayo","Junio","Julio","Agosto","Septiembre","Octubre","Noviembre","Diciembre")&amp;" "&amp;YEAR(B702)))</f>
        <v/>
      </c>
      <c r="AF702" s="38" t="n">
        <f aca="false">IF(E702="",0,IF(COUNTIF($AC$5:AC702,AC702)=1,1,0))</f>
        <v>0</v>
      </c>
    </row>
    <row r="703" customFormat="false" ht="15" hidden="false" customHeight="false" outlineLevel="0" collapsed="false">
      <c r="A703" s="68"/>
      <c r="B703" s="67"/>
      <c r="C703" s="68"/>
      <c r="D703" s="68"/>
      <c r="E703" s="69"/>
      <c r="F703" s="69"/>
      <c r="G703" s="70" t="str">
        <f aca="false">IF(OR(E703="",AND($C$3="",$E$3="")),"",IF(B703="","Sin fecha",IF(AND(OR($C$3="",B703&gt;=$C$3),OR($E$3="",B703&lt;=$E$3)),"Sí","No")))</f>
        <v/>
      </c>
      <c r="H703" s="58" t="str">
        <f aca="false">IF(B703="","",YEAR(B703))</f>
        <v/>
      </c>
      <c r="I703" s="70" t="str">
        <f aca="false">IF(B703="","",IF(MONTH(B703)=1,"X",""))</f>
        <v/>
      </c>
      <c r="J703" s="70" t="str">
        <f aca="false">IF(B703="","",IF(MONTH(B703)=2,"X",""))</f>
        <v/>
      </c>
      <c r="K703" s="70" t="str">
        <f aca="false">IF(B703="","",IF(MONTH(B703)=3,"X",""))</f>
        <v/>
      </c>
      <c r="L703" s="70" t="str">
        <f aca="false">IF(B703="","",IF(MONTH(B703)=4,"X",""))</f>
        <v/>
      </c>
      <c r="M703" s="70" t="str">
        <f aca="false">IF(B703="","",IF(MONTH(B703)=5,"X",""))</f>
        <v/>
      </c>
      <c r="N703" s="70" t="str">
        <f aca="false">IF(B703="","",IF(MONTH(B703)=6,"X",""))</f>
        <v/>
      </c>
      <c r="O703" s="70" t="str">
        <f aca="false">IF(B703="","",IF(MONTH(B703)=7,"X",""))</f>
        <v/>
      </c>
      <c r="P703" s="70" t="str">
        <f aca="false">IF(B703="","",IF(MONTH(B703)=8,"X",""))</f>
        <v/>
      </c>
      <c r="Q703" s="70" t="str">
        <f aca="false">IF(B703="","",IF(MONTH(B703)=9,"X",""))</f>
        <v/>
      </c>
      <c r="R703" s="70" t="str">
        <f aca="false">IF(B703="","",IF(MONTH(B703)=10,"X",""))</f>
        <v/>
      </c>
      <c r="S703" s="70" t="str">
        <f aca="false">IF(B703="","",IF(MONTH(B703)=11,"X",""))</f>
        <v/>
      </c>
      <c r="T703" s="70" t="str">
        <f aca="false">IF(B703="","",IF(MONTH(B703)=12,"X",""))</f>
        <v/>
      </c>
      <c r="U703" s="58" t="str">
        <f aca="false">IF(E703="","",SUMIF($E$5:$E$1000,E703,$AD$5:$AD$1000))</f>
        <v/>
      </c>
      <c r="V703" s="71" t="str">
        <f aca="false">IF(E703="","",_xlfn.TEXTJOIN(" + ",TRUE(),IF(COUNTIFS($E$5:$E$1000,E703,$C$5:$C$1000,"Auditoría Interna")&gt;0,"Interna",""),IF(COUNTIFS($E$5:$E$1000,E703,$C$5:$C$1000,"Auditoría Externa")&gt;0,"Externa",""),IF(COUNTIFS($E$5:$E$1000,E703,$C$5:$C$1000,"SSF")&gt;0,"SSF",""),IF(COUNTIFS($E$5:$E$1000,E703,$C$5:$C$1000,"Comité de Supervisión")&gt;0,"Comité Sup.",""),IF(COUNTIFS($E$5:$E$1000,E703,$C$5:$C$1000,"Consejo de Administración")&gt;0,"Consejo",""),IF(COUNTIFS($E$5:$E$1000,E703,$C$5:$C$1000,"Otros")&gt;0,"Otros","")))</f>
        <v/>
      </c>
      <c r="W703" s="58" t="str">
        <f aca="false">IF(E703="","",SUMIFS($AD$5:$AD$1000,$E$5:$E$1000,E703,$AA$5:$AA$1000,AA703,$C$5:$C$1000,"&lt;&gt;"&amp;C703))</f>
        <v/>
      </c>
      <c r="X703" s="72"/>
      <c r="Y703" s="68"/>
      <c r="Z703" s="72"/>
      <c r="AA703" s="38" t="str">
        <f aca="false">IF(B703="","",YEAR(B703)*100+MONTH(B703))</f>
        <v/>
      </c>
      <c r="AB703" s="38" t="str">
        <f aca="false">IF(AND(E703&lt;&gt;"",E703=Cruce!$C$5,AD703=1),COUNTIFS($E$5:E703,E703,$AD$5:AD703,1),"")</f>
        <v/>
      </c>
      <c r="AC703" s="38" t="str">
        <f aca="false">IF(E703="","",C703&amp;"|"&amp;X703&amp;"|"&amp;IF(B703="","s/f",TEXT(B703,"yyyymmdd"))&amp;IF(OR(C703="SSF",X703="Visitas Auditoría Interna"),"|"&amp;Y703,""))</f>
        <v/>
      </c>
      <c r="AD703" s="38" t="n">
        <f aca="false">IF(E703="",0,IF(COUNTIFS($E$5:E703,E703,$AC$5:AC703,AC703)=1,1,0))</f>
        <v>0</v>
      </c>
      <c r="AE703" s="38" t="str">
        <f aca="false">IF(OR(E703="",AD703&lt;&gt;1),"",SUBSTITUTE(SUBSTITUTE(C703,"Auditoría ",""),"Consejo de Administración","Consejo")&amp;" – "&amp;IF(B703="","(sin fecha)",DAY(B703)&amp;" de "&amp;CHOOSE(MONTH(B703),"Enero","Febrero","Marzo","Abril","Mayo","Junio","Julio","Agosto","Septiembre","Octubre","Noviembre","Diciembre")&amp;" "&amp;YEAR(B703)))</f>
        <v/>
      </c>
      <c r="AF703" s="38" t="n">
        <f aca="false">IF(E703="",0,IF(COUNTIF($AC$5:AC703,AC703)=1,1,0))</f>
        <v>0</v>
      </c>
    </row>
    <row r="704" customFormat="false" ht="15" hidden="false" customHeight="false" outlineLevel="0" collapsed="false">
      <c r="A704" s="68"/>
      <c r="B704" s="67"/>
      <c r="C704" s="68"/>
      <c r="D704" s="68"/>
      <c r="E704" s="69"/>
      <c r="F704" s="69"/>
      <c r="G704" s="70" t="str">
        <f aca="false">IF(OR(E704="",AND($C$3="",$E$3="")),"",IF(B704="","Sin fecha",IF(AND(OR($C$3="",B704&gt;=$C$3),OR($E$3="",B704&lt;=$E$3)),"Sí","No")))</f>
        <v/>
      </c>
      <c r="H704" s="58" t="str">
        <f aca="false">IF(B704="","",YEAR(B704))</f>
        <v/>
      </c>
      <c r="I704" s="70" t="str">
        <f aca="false">IF(B704="","",IF(MONTH(B704)=1,"X",""))</f>
        <v/>
      </c>
      <c r="J704" s="70" t="str">
        <f aca="false">IF(B704="","",IF(MONTH(B704)=2,"X",""))</f>
        <v/>
      </c>
      <c r="K704" s="70" t="str">
        <f aca="false">IF(B704="","",IF(MONTH(B704)=3,"X",""))</f>
        <v/>
      </c>
      <c r="L704" s="70" t="str">
        <f aca="false">IF(B704="","",IF(MONTH(B704)=4,"X",""))</f>
        <v/>
      </c>
      <c r="M704" s="70" t="str">
        <f aca="false">IF(B704="","",IF(MONTH(B704)=5,"X",""))</f>
        <v/>
      </c>
      <c r="N704" s="70" t="str">
        <f aca="false">IF(B704="","",IF(MONTH(B704)=6,"X",""))</f>
        <v/>
      </c>
      <c r="O704" s="70" t="str">
        <f aca="false">IF(B704="","",IF(MONTH(B704)=7,"X",""))</f>
        <v/>
      </c>
      <c r="P704" s="70" t="str">
        <f aca="false">IF(B704="","",IF(MONTH(B704)=8,"X",""))</f>
        <v/>
      </c>
      <c r="Q704" s="70" t="str">
        <f aca="false">IF(B704="","",IF(MONTH(B704)=9,"X",""))</f>
        <v/>
      </c>
      <c r="R704" s="70" t="str">
        <f aca="false">IF(B704="","",IF(MONTH(B704)=10,"X",""))</f>
        <v/>
      </c>
      <c r="S704" s="70" t="str">
        <f aca="false">IF(B704="","",IF(MONTH(B704)=11,"X",""))</f>
        <v/>
      </c>
      <c r="T704" s="70" t="str">
        <f aca="false">IF(B704="","",IF(MONTH(B704)=12,"X",""))</f>
        <v/>
      </c>
      <c r="U704" s="58" t="str">
        <f aca="false">IF(E704="","",SUMIF($E$5:$E$1000,E704,$AD$5:$AD$1000))</f>
        <v/>
      </c>
      <c r="V704" s="71" t="str">
        <f aca="false">IF(E704="","",_xlfn.TEXTJOIN(" + ",TRUE(),IF(COUNTIFS($E$5:$E$1000,E704,$C$5:$C$1000,"Auditoría Interna")&gt;0,"Interna",""),IF(COUNTIFS($E$5:$E$1000,E704,$C$5:$C$1000,"Auditoría Externa")&gt;0,"Externa",""),IF(COUNTIFS($E$5:$E$1000,E704,$C$5:$C$1000,"SSF")&gt;0,"SSF",""),IF(COUNTIFS($E$5:$E$1000,E704,$C$5:$C$1000,"Comité de Supervisión")&gt;0,"Comité Sup.",""),IF(COUNTIFS($E$5:$E$1000,E704,$C$5:$C$1000,"Consejo de Administración")&gt;0,"Consejo",""),IF(COUNTIFS($E$5:$E$1000,E704,$C$5:$C$1000,"Otros")&gt;0,"Otros","")))</f>
        <v/>
      </c>
      <c r="W704" s="58" t="str">
        <f aca="false">IF(E704="","",SUMIFS($AD$5:$AD$1000,$E$5:$E$1000,E704,$AA$5:$AA$1000,AA704,$C$5:$C$1000,"&lt;&gt;"&amp;C704))</f>
        <v/>
      </c>
      <c r="X704" s="72"/>
      <c r="Y704" s="68"/>
      <c r="Z704" s="72"/>
      <c r="AA704" s="38" t="str">
        <f aca="false">IF(B704="","",YEAR(B704)*100+MONTH(B704))</f>
        <v/>
      </c>
      <c r="AB704" s="38" t="str">
        <f aca="false">IF(AND(E704&lt;&gt;"",E704=Cruce!$C$5,AD704=1),COUNTIFS($E$5:E704,E704,$AD$5:AD704,1),"")</f>
        <v/>
      </c>
      <c r="AC704" s="38" t="str">
        <f aca="false">IF(E704="","",C704&amp;"|"&amp;X704&amp;"|"&amp;IF(B704="","s/f",TEXT(B704,"yyyymmdd"))&amp;IF(OR(C704="SSF",X704="Visitas Auditoría Interna"),"|"&amp;Y704,""))</f>
        <v/>
      </c>
      <c r="AD704" s="38" t="n">
        <f aca="false">IF(E704="",0,IF(COUNTIFS($E$5:E704,E704,$AC$5:AC704,AC704)=1,1,0))</f>
        <v>0</v>
      </c>
      <c r="AE704" s="38" t="str">
        <f aca="false">IF(OR(E704="",AD704&lt;&gt;1),"",SUBSTITUTE(SUBSTITUTE(C704,"Auditoría ",""),"Consejo de Administración","Consejo")&amp;" – "&amp;IF(B704="","(sin fecha)",DAY(B704)&amp;" de "&amp;CHOOSE(MONTH(B704),"Enero","Febrero","Marzo","Abril","Mayo","Junio","Julio","Agosto","Septiembre","Octubre","Noviembre","Diciembre")&amp;" "&amp;YEAR(B704)))</f>
        <v/>
      </c>
      <c r="AF704" s="38" t="n">
        <f aca="false">IF(E704="",0,IF(COUNTIF($AC$5:AC704,AC704)=1,1,0))</f>
        <v>0</v>
      </c>
    </row>
    <row r="705" customFormat="false" ht="15" hidden="false" customHeight="false" outlineLevel="0" collapsed="false">
      <c r="A705" s="68"/>
      <c r="B705" s="67"/>
      <c r="C705" s="68"/>
      <c r="D705" s="68"/>
      <c r="E705" s="69"/>
      <c r="F705" s="69"/>
      <c r="G705" s="70" t="str">
        <f aca="false">IF(OR(E705="",AND($C$3="",$E$3="")),"",IF(B705="","Sin fecha",IF(AND(OR($C$3="",B705&gt;=$C$3),OR($E$3="",B705&lt;=$E$3)),"Sí","No")))</f>
        <v/>
      </c>
      <c r="H705" s="58" t="str">
        <f aca="false">IF(B705="","",YEAR(B705))</f>
        <v/>
      </c>
      <c r="I705" s="70" t="str">
        <f aca="false">IF(B705="","",IF(MONTH(B705)=1,"X",""))</f>
        <v/>
      </c>
      <c r="J705" s="70" t="str">
        <f aca="false">IF(B705="","",IF(MONTH(B705)=2,"X",""))</f>
        <v/>
      </c>
      <c r="K705" s="70" t="str">
        <f aca="false">IF(B705="","",IF(MONTH(B705)=3,"X",""))</f>
        <v/>
      </c>
      <c r="L705" s="70" t="str">
        <f aca="false">IF(B705="","",IF(MONTH(B705)=4,"X",""))</f>
        <v/>
      </c>
      <c r="M705" s="70" t="str">
        <f aca="false">IF(B705="","",IF(MONTH(B705)=5,"X",""))</f>
        <v/>
      </c>
      <c r="N705" s="70" t="str">
        <f aca="false">IF(B705="","",IF(MONTH(B705)=6,"X",""))</f>
        <v/>
      </c>
      <c r="O705" s="70" t="str">
        <f aca="false">IF(B705="","",IF(MONTH(B705)=7,"X",""))</f>
        <v/>
      </c>
      <c r="P705" s="70" t="str">
        <f aca="false">IF(B705="","",IF(MONTH(B705)=8,"X",""))</f>
        <v/>
      </c>
      <c r="Q705" s="70" t="str">
        <f aca="false">IF(B705="","",IF(MONTH(B705)=9,"X",""))</f>
        <v/>
      </c>
      <c r="R705" s="70" t="str">
        <f aca="false">IF(B705="","",IF(MONTH(B705)=10,"X",""))</f>
        <v/>
      </c>
      <c r="S705" s="70" t="str">
        <f aca="false">IF(B705="","",IF(MONTH(B705)=11,"X",""))</f>
        <v/>
      </c>
      <c r="T705" s="70" t="str">
        <f aca="false">IF(B705="","",IF(MONTH(B705)=12,"X",""))</f>
        <v/>
      </c>
      <c r="U705" s="58" t="str">
        <f aca="false">IF(E705="","",SUMIF($E$5:$E$1000,E705,$AD$5:$AD$1000))</f>
        <v/>
      </c>
      <c r="V705" s="71" t="str">
        <f aca="false">IF(E705="","",_xlfn.TEXTJOIN(" + ",TRUE(),IF(COUNTIFS($E$5:$E$1000,E705,$C$5:$C$1000,"Auditoría Interna")&gt;0,"Interna",""),IF(COUNTIFS($E$5:$E$1000,E705,$C$5:$C$1000,"Auditoría Externa")&gt;0,"Externa",""),IF(COUNTIFS($E$5:$E$1000,E705,$C$5:$C$1000,"SSF")&gt;0,"SSF",""),IF(COUNTIFS($E$5:$E$1000,E705,$C$5:$C$1000,"Comité de Supervisión")&gt;0,"Comité Sup.",""),IF(COUNTIFS($E$5:$E$1000,E705,$C$5:$C$1000,"Consejo de Administración")&gt;0,"Consejo",""),IF(COUNTIFS($E$5:$E$1000,E705,$C$5:$C$1000,"Otros")&gt;0,"Otros","")))</f>
        <v/>
      </c>
      <c r="W705" s="58" t="str">
        <f aca="false">IF(E705="","",SUMIFS($AD$5:$AD$1000,$E$5:$E$1000,E705,$AA$5:$AA$1000,AA705,$C$5:$C$1000,"&lt;&gt;"&amp;C705))</f>
        <v/>
      </c>
      <c r="X705" s="72"/>
      <c r="Y705" s="68"/>
      <c r="Z705" s="72"/>
      <c r="AA705" s="38" t="str">
        <f aca="false">IF(B705="","",YEAR(B705)*100+MONTH(B705))</f>
        <v/>
      </c>
      <c r="AB705" s="38" t="str">
        <f aca="false">IF(AND(E705&lt;&gt;"",E705=Cruce!$C$5,AD705=1),COUNTIFS($E$5:E705,E705,$AD$5:AD705,1),"")</f>
        <v/>
      </c>
      <c r="AC705" s="38" t="str">
        <f aca="false">IF(E705="","",C705&amp;"|"&amp;X705&amp;"|"&amp;IF(B705="","s/f",TEXT(B705,"yyyymmdd"))&amp;IF(OR(C705="SSF",X705="Visitas Auditoría Interna"),"|"&amp;Y705,""))</f>
        <v/>
      </c>
      <c r="AD705" s="38" t="n">
        <f aca="false">IF(E705="",0,IF(COUNTIFS($E$5:E705,E705,$AC$5:AC705,AC705)=1,1,0))</f>
        <v>0</v>
      </c>
      <c r="AE705" s="38" t="str">
        <f aca="false">IF(OR(E705="",AD705&lt;&gt;1),"",SUBSTITUTE(SUBSTITUTE(C705,"Auditoría ",""),"Consejo de Administración","Consejo")&amp;" – "&amp;IF(B705="","(sin fecha)",DAY(B705)&amp;" de "&amp;CHOOSE(MONTH(B705),"Enero","Febrero","Marzo","Abril","Mayo","Junio","Julio","Agosto","Septiembre","Octubre","Noviembre","Diciembre")&amp;" "&amp;YEAR(B705)))</f>
        <v/>
      </c>
      <c r="AF705" s="38" t="n">
        <f aca="false">IF(E705="",0,IF(COUNTIF($AC$5:AC705,AC705)=1,1,0))</f>
        <v>0</v>
      </c>
    </row>
    <row r="706" customFormat="false" ht="15" hidden="false" customHeight="false" outlineLevel="0" collapsed="false">
      <c r="A706" s="68"/>
      <c r="B706" s="67"/>
      <c r="C706" s="68"/>
      <c r="D706" s="68"/>
      <c r="E706" s="69"/>
      <c r="F706" s="69"/>
      <c r="G706" s="70" t="str">
        <f aca="false">IF(OR(E706="",AND($C$3="",$E$3="")),"",IF(B706="","Sin fecha",IF(AND(OR($C$3="",B706&gt;=$C$3),OR($E$3="",B706&lt;=$E$3)),"Sí","No")))</f>
        <v/>
      </c>
      <c r="H706" s="58" t="str">
        <f aca="false">IF(B706="","",YEAR(B706))</f>
        <v/>
      </c>
      <c r="I706" s="70" t="str">
        <f aca="false">IF(B706="","",IF(MONTH(B706)=1,"X",""))</f>
        <v/>
      </c>
      <c r="J706" s="70" t="str">
        <f aca="false">IF(B706="","",IF(MONTH(B706)=2,"X",""))</f>
        <v/>
      </c>
      <c r="K706" s="70" t="str">
        <f aca="false">IF(B706="","",IF(MONTH(B706)=3,"X",""))</f>
        <v/>
      </c>
      <c r="L706" s="70" t="str">
        <f aca="false">IF(B706="","",IF(MONTH(B706)=4,"X",""))</f>
        <v/>
      </c>
      <c r="M706" s="70" t="str">
        <f aca="false">IF(B706="","",IF(MONTH(B706)=5,"X",""))</f>
        <v/>
      </c>
      <c r="N706" s="70" t="str">
        <f aca="false">IF(B706="","",IF(MONTH(B706)=6,"X",""))</f>
        <v/>
      </c>
      <c r="O706" s="70" t="str">
        <f aca="false">IF(B706="","",IF(MONTH(B706)=7,"X",""))</f>
        <v/>
      </c>
      <c r="P706" s="70" t="str">
        <f aca="false">IF(B706="","",IF(MONTH(B706)=8,"X",""))</f>
        <v/>
      </c>
      <c r="Q706" s="70" t="str">
        <f aca="false">IF(B706="","",IF(MONTH(B706)=9,"X",""))</f>
        <v/>
      </c>
      <c r="R706" s="70" t="str">
        <f aca="false">IF(B706="","",IF(MONTH(B706)=10,"X",""))</f>
        <v/>
      </c>
      <c r="S706" s="70" t="str">
        <f aca="false">IF(B706="","",IF(MONTH(B706)=11,"X",""))</f>
        <v/>
      </c>
      <c r="T706" s="70" t="str">
        <f aca="false">IF(B706="","",IF(MONTH(B706)=12,"X",""))</f>
        <v/>
      </c>
      <c r="U706" s="58" t="str">
        <f aca="false">IF(E706="","",SUMIF($E$5:$E$1000,E706,$AD$5:$AD$1000))</f>
        <v/>
      </c>
      <c r="V706" s="71" t="str">
        <f aca="false">IF(E706="","",_xlfn.TEXTJOIN(" + ",TRUE(),IF(COUNTIFS($E$5:$E$1000,E706,$C$5:$C$1000,"Auditoría Interna")&gt;0,"Interna",""),IF(COUNTIFS($E$5:$E$1000,E706,$C$5:$C$1000,"Auditoría Externa")&gt;0,"Externa",""),IF(COUNTIFS($E$5:$E$1000,E706,$C$5:$C$1000,"SSF")&gt;0,"SSF",""),IF(COUNTIFS($E$5:$E$1000,E706,$C$5:$C$1000,"Comité de Supervisión")&gt;0,"Comité Sup.",""),IF(COUNTIFS($E$5:$E$1000,E706,$C$5:$C$1000,"Consejo de Administración")&gt;0,"Consejo",""),IF(COUNTIFS($E$5:$E$1000,E706,$C$5:$C$1000,"Otros")&gt;0,"Otros","")))</f>
        <v/>
      </c>
      <c r="W706" s="58" t="str">
        <f aca="false">IF(E706="","",SUMIFS($AD$5:$AD$1000,$E$5:$E$1000,E706,$AA$5:$AA$1000,AA706,$C$5:$C$1000,"&lt;&gt;"&amp;C706))</f>
        <v/>
      </c>
      <c r="X706" s="72"/>
      <c r="Y706" s="68"/>
      <c r="Z706" s="72"/>
      <c r="AA706" s="38" t="str">
        <f aca="false">IF(B706="","",YEAR(B706)*100+MONTH(B706))</f>
        <v/>
      </c>
      <c r="AB706" s="38" t="str">
        <f aca="false">IF(AND(E706&lt;&gt;"",E706=Cruce!$C$5,AD706=1),COUNTIFS($E$5:E706,E706,$AD$5:AD706,1),"")</f>
        <v/>
      </c>
      <c r="AC706" s="38" t="str">
        <f aca="false">IF(E706="","",C706&amp;"|"&amp;X706&amp;"|"&amp;IF(B706="","s/f",TEXT(B706,"yyyymmdd"))&amp;IF(OR(C706="SSF",X706="Visitas Auditoría Interna"),"|"&amp;Y706,""))</f>
        <v/>
      </c>
      <c r="AD706" s="38" t="n">
        <f aca="false">IF(E706="",0,IF(COUNTIFS($E$5:E706,E706,$AC$5:AC706,AC706)=1,1,0))</f>
        <v>0</v>
      </c>
      <c r="AE706" s="38" t="str">
        <f aca="false">IF(OR(E706="",AD706&lt;&gt;1),"",SUBSTITUTE(SUBSTITUTE(C706,"Auditoría ",""),"Consejo de Administración","Consejo")&amp;" – "&amp;IF(B706="","(sin fecha)",DAY(B706)&amp;" de "&amp;CHOOSE(MONTH(B706),"Enero","Febrero","Marzo","Abril","Mayo","Junio","Julio","Agosto","Septiembre","Octubre","Noviembre","Diciembre")&amp;" "&amp;YEAR(B706)))</f>
        <v/>
      </c>
      <c r="AF706" s="38" t="n">
        <f aca="false">IF(E706="",0,IF(COUNTIF($AC$5:AC706,AC706)=1,1,0))</f>
        <v>0</v>
      </c>
    </row>
    <row r="707" customFormat="false" ht="15" hidden="false" customHeight="false" outlineLevel="0" collapsed="false">
      <c r="A707" s="68"/>
      <c r="B707" s="67"/>
      <c r="C707" s="68"/>
      <c r="D707" s="68"/>
      <c r="E707" s="69"/>
      <c r="F707" s="69"/>
      <c r="G707" s="70" t="str">
        <f aca="false">IF(OR(E707="",AND($C$3="",$E$3="")),"",IF(B707="","Sin fecha",IF(AND(OR($C$3="",B707&gt;=$C$3),OR($E$3="",B707&lt;=$E$3)),"Sí","No")))</f>
        <v/>
      </c>
      <c r="H707" s="58" t="str">
        <f aca="false">IF(B707="","",YEAR(B707))</f>
        <v/>
      </c>
      <c r="I707" s="70" t="str">
        <f aca="false">IF(B707="","",IF(MONTH(B707)=1,"X",""))</f>
        <v/>
      </c>
      <c r="J707" s="70" t="str">
        <f aca="false">IF(B707="","",IF(MONTH(B707)=2,"X",""))</f>
        <v/>
      </c>
      <c r="K707" s="70" t="str">
        <f aca="false">IF(B707="","",IF(MONTH(B707)=3,"X",""))</f>
        <v/>
      </c>
      <c r="L707" s="70" t="str">
        <f aca="false">IF(B707="","",IF(MONTH(B707)=4,"X",""))</f>
        <v/>
      </c>
      <c r="M707" s="70" t="str">
        <f aca="false">IF(B707="","",IF(MONTH(B707)=5,"X",""))</f>
        <v/>
      </c>
      <c r="N707" s="70" t="str">
        <f aca="false">IF(B707="","",IF(MONTH(B707)=6,"X",""))</f>
        <v/>
      </c>
      <c r="O707" s="70" t="str">
        <f aca="false">IF(B707="","",IF(MONTH(B707)=7,"X",""))</f>
        <v/>
      </c>
      <c r="P707" s="70" t="str">
        <f aca="false">IF(B707="","",IF(MONTH(B707)=8,"X",""))</f>
        <v/>
      </c>
      <c r="Q707" s="70" t="str">
        <f aca="false">IF(B707="","",IF(MONTH(B707)=9,"X",""))</f>
        <v/>
      </c>
      <c r="R707" s="70" t="str">
        <f aca="false">IF(B707="","",IF(MONTH(B707)=10,"X",""))</f>
        <v/>
      </c>
      <c r="S707" s="70" t="str">
        <f aca="false">IF(B707="","",IF(MONTH(B707)=11,"X",""))</f>
        <v/>
      </c>
      <c r="T707" s="70" t="str">
        <f aca="false">IF(B707="","",IF(MONTH(B707)=12,"X",""))</f>
        <v/>
      </c>
      <c r="U707" s="58" t="str">
        <f aca="false">IF(E707="","",SUMIF($E$5:$E$1000,E707,$AD$5:$AD$1000))</f>
        <v/>
      </c>
      <c r="V707" s="71" t="str">
        <f aca="false">IF(E707="","",_xlfn.TEXTJOIN(" + ",TRUE(),IF(COUNTIFS($E$5:$E$1000,E707,$C$5:$C$1000,"Auditoría Interna")&gt;0,"Interna",""),IF(COUNTIFS($E$5:$E$1000,E707,$C$5:$C$1000,"Auditoría Externa")&gt;0,"Externa",""),IF(COUNTIFS($E$5:$E$1000,E707,$C$5:$C$1000,"SSF")&gt;0,"SSF",""),IF(COUNTIFS($E$5:$E$1000,E707,$C$5:$C$1000,"Comité de Supervisión")&gt;0,"Comité Sup.",""),IF(COUNTIFS($E$5:$E$1000,E707,$C$5:$C$1000,"Consejo de Administración")&gt;0,"Consejo",""),IF(COUNTIFS($E$5:$E$1000,E707,$C$5:$C$1000,"Otros")&gt;0,"Otros","")))</f>
        <v/>
      </c>
      <c r="W707" s="58" t="str">
        <f aca="false">IF(E707="","",SUMIFS($AD$5:$AD$1000,$E$5:$E$1000,E707,$AA$5:$AA$1000,AA707,$C$5:$C$1000,"&lt;&gt;"&amp;C707))</f>
        <v/>
      </c>
      <c r="X707" s="72"/>
      <c r="Y707" s="68"/>
      <c r="Z707" s="72"/>
      <c r="AA707" s="38" t="str">
        <f aca="false">IF(B707="","",YEAR(B707)*100+MONTH(B707))</f>
        <v/>
      </c>
      <c r="AB707" s="38" t="str">
        <f aca="false">IF(AND(E707&lt;&gt;"",E707=Cruce!$C$5,AD707=1),COUNTIFS($E$5:E707,E707,$AD$5:AD707,1),"")</f>
        <v/>
      </c>
      <c r="AC707" s="38" t="str">
        <f aca="false">IF(E707="","",C707&amp;"|"&amp;X707&amp;"|"&amp;IF(B707="","s/f",TEXT(B707,"yyyymmdd"))&amp;IF(OR(C707="SSF",X707="Visitas Auditoría Interna"),"|"&amp;Y707,""))</f>
        <v/>
      </c>
      <c r="AD707" s="38" t="n">
        <f aca="false">IF(E707="",0,IF(COUNTIFS($E$5:E707,E707,$AC$5:AC707,AC707)=1,1,0))</f>
        <v>0</v>
      </c>
      <c r="AE707" s="38" t="str">
        <f aca="false">IF(OR(E707="",AD707&lt;&gt;1),"",SUBSTITUTE(SUBSTITUTE(C707,"Auditoría ",""),"Consejo de Administración","Consejo")&amp;" – "&amp;IF(B707="","(sin fecha)",DAY(B707)&amp;" de "&amp;CHOOSE(MONTH(B707),"Enero","Febrero","Marzo","Abril","Mayo","Junio","Julio","Agosto","Septiembre","Octubre","Noviembre","Diciembre")&amp;" "&amp;YEAR(B707)))</f>
        <v/>
      </c>
      <c r="AF707" s="38" t="n">
        <f aca="false">IF(E707="",0,IF(COUNTIF($AC$5:AC707,AC707)=1,1,0))</f>
        <v>0</v>
      </c>
    </row>
    <row r="708" customFormat="false" ht="15" hidden="false" customHeight="false" outlineLevel="0" collapsed="false">
      <c r="A708" s="68"/>
      <c r="B708" s="67"/>
      <c r="C708" s="68"/>
      <c r="D708" s="68"/>
      <c r="E708" s="69"/>
      <c r="F708" s="69"/>
      <c r="G708" s="70" t="str">
        <f aca="false">IF(OR(E708="",AND($C$3="",$E$3="")),"",IF(B708="","Sin fecha",IF(AND(OR($C$3="",B708&gt;=$C$3),OR($E$3="",B708&lt;=$E$3)),"Sí","No")))</f>
        <v/>
      </c>
      <c r="H708" s="58" t="str">
        <f aca="false">IF(B708="","",YEAR(B708))</f>
        <v/>
      </c>
      <c r="I708" s="70" t="str">
        <f aca="false">IF(B708="","",IF(MONTH(B708)=1,"X",""))</f>
        <v/>
      </c>
      <c r="J708" s="70" t="str">
        <f aca="false">IF(B708="","",IF(MONTH(B708)=2,"X",""))</f>
        <v/>
      </c>
      <c r="K708" s="70" t="str">
        <f aca="false">IF(B708="","",IF(MONTH(B708)=3,"X",""))</f>
        <v/>
      </c>
      <c r="L708" s="70" t="str">
        <f aca="false">IF(B708="","",IF(MONTH(B708)=4,"X",""))</f>
        <v/>
      </c>
      <c r="M708" s="70" t="str">
        <f aca="false">IF(B708="","",IF(MONTH(B708)=5,"X",""))</f>
        <v/>
      </c>
      <c r="N708" s="70" t="str">
        <f aca="false">IF(B708="","",IF(MONTH(B708)=6,"X",""))</f>
        <v/>
      </c>
      <c r="O708" s="70" t="str">
        <f aca="false">IF(B708="","",IF(MONTH(B708)=7,"X",""))</f>
        <v/>
      </c>
      <c r="P708" s="70" t="str">
        <f aca="false">IF(B708="","",IF(MONTH(B708)=8,"X",""))</f>
        <v/>
      </c>
      <c r="Q708" s="70" t="str">
        <f aca="false">IF(B708="","",IF(MONTH(B708)=9,"X",""))</f>
        <v/>
      </c>
      <c r="R708" s="70" t="str">
        <f aca="false">IF(B708="","",IF(MONTH(B708)=10,"X",""))</f>
        <v/>
      </c>
      <c r="S708" s="70" t="str">
        <f aca="false">IF(B708="","",IF(MONTH(B708)=11,"X",""))</f>
        <v/>
      </c>
      <c r="T708" s="70" t="str">
        <f aca="false">IF(B708="","",IF(MONTH(B708)=12,"X",""))</f>
        <v/>
      </c>
      <c r="U708" s="58" t="str">
        <f aca="false">IF(E708="","",SUMIF($E$5:$E$1000,E708,$AD$5:$AD$1000))</f>
        <v/>
      </c>
      <c r="V708" s="71" t="str">
        <f aca="false">IF(E708="","",_xlfn.TEXTJOIN(" + ",TRUE(),IF(COUNTIFS($E$5:$E$1000,E708,$C$5:$C$1000,"Auditoría Interna")&gt;0,"Interna",""),IF(COUNTIFS($E$5:$E$1000,E708,$C$5:$C$1000,"Auditoría Externa")&gt;0,"Externa",""),IF(COUNTIFS($E$5:$E$1000,E708,$C$5:$C$1000,"SSF")&gt;0,"SSF",""),IF(COUNTIFS($E$5:$E$1000,E708,$C$5:$C$1000,"Comité de Supervisión")&gt;0,"Comité Sup.",""),IF(COUNTIFS($E$5:$E$1000,E708,$C$5:$C$1000,"Consejo de Administración")&gt;0,"Consejo",""),IF(COUNTIFS($E$5:$E$1000,E708,$C$5:$C$1000,"Otros")&gt;0,"Otros","")))</f>
        <v/>
      </c>
      <c r="W708" s="58" t="str">
        <f aca="false">IF(E708="","",SUMIFS($AD$5:$AD$1000,$E$5:$E$1000,E708,$AA$5:$AA$1000,AA708,$C$5:$C$1000,"&lt;&gt;"&amp;C708))</f>
        <v/>
      </c>
      <c r="X708" s="72"/>
      <c r="Y708" s="68"/>
      <c r="Z708" s="72"/>
      <c r="AA708" s="38" t="str">
        <f aca="false">IF(B708="","",YEAR(B708)*100+MONTH(B708))</f>
        <v/>
      </c>
      <c r="AB708" s="38" t="str">
        <f aca="false">IF(AND(E708&lt;&gt;"",E708=Cruce!$C$5,AD708=1),COUNTIFS($E$5:E708,E708,$AD$5:AD708,1),"")</f>
        <v/>
      </c>
      <c r="AC708" s="38" t="str">
        <f aca="false">IF(E708="","",C708&amp;"|"&amp;X708&amp;"|"&amp;IF(B708="","s/f",TEXT(B708,"yyyymmdd"))&amp;IF(OR(C708="SSF",X708="Visitas Auditoría Interna"),"|"&amp;Y708,""))</f>
        <v/>
      </c>
      <c r="AD708" s="38" t="n">
        <f aca="false">IF(E708="",0,IF(COUNTIFS($E$5:E708,E708,$AC$5:AC708,AC708)=1,1,0))</f>
        <v>0</v>
      </c>
      <c r="AE708" s="38" t="str">
        <f aca="false">IF(OR(E708="",AD708&lt;&gt;1),"",SUBSTITUTE(SUBSTITUTE(C708,"Auditoría ",""),"Consejo de Administración","Consejo")&amp;" – "&amp;IF(B708="","(sin fecha)",DAY(B708)&amp;" de "&amp;CHOOSE(MONTH(B708),"Enero","Febrero","Marzo","Abril","Mayo","Junio","Julio","Agosto","Septiembre","Octubre","Noviembre","Diciembre")&amp;" "&amp;YEAR(B708)))</f>
        <v/>
      </c>
      <c r="AF708" s="38" t="n">
        <f aca="false">IF(E708="",0,IF(COUNTIF($AC$5:AC708,AC708)=1,1,0))</f>
        <v>0</v>
      </c>
    </row>
    <row r="709" customFormat="false" ht="15" hidden="false" customHeight="false" outlineLevel="0" collapsed="false">
      <c r="A709" s="68"/>
      <c r="B709" s="67"/>
      <c r="C709" s="68"/>
      <c r="D709" s="68"/>
      <c r="E709" s="69"/>
      <c r="F709" s="69"/>
      <c r="G709" s="70" t="str">
        <f aca="false">IF(OR(E709="",AND($C$3="",$E$3="")),"",IF(B709="","Sin fecha",IF(AND(OR($C$3="",B709&gt;=$C$3),OR($E$3="",B709&lt;=$E$3)),"Sí","No")))</f>
        <v/>
      </c>
      <c r="H709" s="58" t="str">
        <f aca="false">IF(B709="","",YEAR(B709))</f>
        <v/>
      </c>
      <c r="I709" s="70" t="str">
        <f aca="false">IF(B709="","",IF(MONTH(B709)=1,"X",""))</f>
        <v/>
      </c>
      <c r="J709" s="70" t="str">
        <f aca="false">IF(B709="","",IF(MONTH(B709)=2,"X",""))</f>
        <v/>
      </c>
      <c r="K709" s="70" t="str">
        <f aca="false">IF(B709="","",IF(MONTH(B709)=3,"X",""))</f>
        <v/>
      </c>
      <c r="L709" s="70" t="str">
        <f aca="false">IF(B709="","",IF(MONTH(B709)=4,"X",""))</f>
        <v/>
      </c>
      <c r="M709" s="70" t="str">
        <f aca="false">IF(B709="","",IF(MONTH(B709)=5,"X",""))</f>
        <v/>
      </c>
      <c r="N709" s="70" t="str">
        <f aca="false">IF(B709="","",IF(MONTH(B709)=6,"X",""))</f>
        <v/>
      </c>
      <c r="O709" s="70" t="str">
        <f aca="false">IF(B709="","",IF(MONTH(B709)=7,"X",""))</f>
        <v/>
      </c>
      <c r="P709" s="70" t="str">
        <f aca="false">IF(B709="","",IF(MONTH(B709)=8,"X",""))</f>
        <v/>
      </c>
      <c r="Q709" s="70" t="str">
        <f aca="false">IF(B709="","",IF(MONTH(B709)=9,"X",""))</f>
        <v/>
      </c>
      <c r="R709" s="70" t="str">
        <f aca="false">IF(B709="","",IF(MONTH(B709)=10,"X",""))</f>
        <v/>
      </c>
      <c r="S709" s="70" t="str">
        <f aca="false">IF(B709="","",IF(MONTH(B709)=11,"X",""))</f>
        <v/>
      </c>
      <c r="T709" s="70" t="str">
        <f aca="false">IF(B709="","",IF(MONTH(B709)=12,"X",""))</f>
        <v/>
      </c>
      <c r="U709" s="58" t="str">
        <f aca="false">IF(E709="","",SUMIF($E$5:$E$1000,E709,$AD$5:$AD$1000))</f>
        <v/>
      </c>
      <c r="V709" s="71" t="str">
        <f aca="false">IF(E709="","",_xlfn.TEXTJOIN(" + ",TRUE(),IF(COUNTIFS($E$5:$E$1000,E709,$C$5:$C$1000,"Auditoría Interna")&gt;0,"Interna",""),IF(COUNTIFS($E$5:$E$1000,E709,$C$5:$C$1000,"Auditoría Externa")&gt;0,"Externa",""),IF(COUNTIFS($E$5:$E$1000,E709,$C$5:$C$1000,"SSF")&gt;0,"SSF",""),IF(COUNTIFS($E$5:$E$1000,E709,$C$5:$C$1000,"Comité de Supervisión")&gt;0,"Comité Sup.",""),IF(COUNTIFS($E$5:$E$1000,E709,$C$5:$C$1000,"Consejo de Administración")&gt;0,"Consejo",""),IF(COUNTIFS($E$5:$E$1000,E709,$C$5:$C$1000,"Otros")&gt;0,"Otros","")))</f>
        <v/>
      </c>
      <c r="W709" s="58" t="str">
        <f aca="false">IF(E709="","",SUMIFS($AD$5:$AD$1000,$E$5:$E$1000,E709,$AA$5:$AA$1000,AA709,$C$5:$C$1000,"&lt;&gt;"&amp;C709))</f>
        <v/>
      </c>
      <c r="X709" s="72"/>
      <c r="Y709" s="68"/>
      <c r="Z709" s="72"/>
      <c r="AA709" s="38" t="str">
        <f aca="false">IF(B709="","",YEAR(B709)*100+MONTH(B709))</f>
        <v/>
      </c>
      <c r="AB709" s="38" t="str">
        <f aca="false">IF(AND(E709&lt;&gt;"",E709=Cruce!$C$5,AD709=1),COUNTIFS($E$5:E709,E709,$AD$5:AD709,1),"")</f>
        <v/>
      </c>
      <c r="AC709" s="38" t="str">
        <f aca="false">IF(E709="","",C709&amp;"|"&amp;X709&amp;"|"&amp;IF(B709="","s/f",TEXT(B709,"yyyymmdd"))&amp;IF(OR(C709="SSF",X709="Visitas Auditoría Interna"),"|"&amp;Y709,""))</f>
        <v/>
      </c>
      <c r="AD709" s="38" t="n">
        <f aca="false">IF(E709="",0,IF(COUNTIFS($E$5:E709,E709,$AC$5:AC709,AC709)=1,1,0))</f>
        <v>0</v>
      </c>
      <c r="AE709" s="38" t="str">
        <f aca="false">IF(OR(E709="",AD709&lt;&gt;1),"",SUBSTITUTE(SUBSTITUTE(C709,"Auditoría ",""),"Consejo de Administración","Consejo")&amp;" – "&amp;IF(B709="","(sin fecha)",DAY(B709)&amp;" de "&amp;CHOOSE(MONTH(B709),"Enero","Febrero","Marzo","Abril","Mayo","Junio","Julio","Agosto","Septiembre","Octubre","Noviembre","Diciembre")&amp;" "&amp;YEAR(B709)))</f>
        <v/>
      </c>
      <c r="AF709" s="38" t="n">
        <f aca="false">IF(E709="",0,IF(COUNTIF($AC$5:AC709,AC709)=1,1,0))</f>
        <v>0</v>
      </c>
    </row>
    <row r="710" customFormat="false" ht="15" hidden="false" customHeight="false" outlineLevel="0" collapsed="false">
      <c r="A710" s="68"/>
      <c r="B710" s="67"/>
      <c r="C710" s="68"/>
      <c r="D710" s="68"/>
      <c r="E710" s="69"/>
      <c r="F710" s="69"/>
      <c r="G710" s="70" t="str">
        <f aca="false">IF(OR(E710="",AND($C$3="",$E$3="")),"",IF(B710="","Sin fecha",IF(AND(OR($C$3="",B710&gt;=$C$3),OR($E$3="",B710&lt;=$E$3)),"Sí","No")))</f>
        <v/>
      </c>
      <c r="H710" s="58" t="str">
        <f aca="false">IF(B710="","",YEAR(B710))</f>
        <v/>
      </c>
      <c r="I710" s="70" t="str">
        <f aca="false">IF(B710="","",IF(MONTH(B710)=1,"X",""))</f>
        <v/>
      </c>
      <c r="J710" s="70" t="str">
        <f aca="false">IF(B710="","",IF(MONTH(B710)=2,"X",""))</f>
        <v/>
      </c>
      <c r="K710" s="70" t="str">
        <f aca="false">IF(B710="","",IF(MONTH(B710)=3,"X",""))</f>
        <v/>
      </c>
      <c r="L710" s="70" t="str">
        <f aca="false">IF(B710="","",IF(MONTH(B710)=4,"X",""))</f>
        <v/>
      </c>
      <c r="M710" s="70" t="str">
        <f aca="false">IF(B710="","",IF(MONTH(B710)=5,"X",""))</f>
        <v/>
      </c>
      <c r="N710" s="70" t="str">
        <f aca="false">IF(B710="","",IF(MONTH(B710)=6,"X",""))</f>
        <v/>
      </c>
      <c r="O710" s="70" t="str">
        <f aca="false">IF(B710="","",IF(MONTH(B710)=7,"X",""))</f>
        <v/>
      </c>
      <c r="P710" s="70" t="str">
        <f aca="false">IF(B710="","",IF(MONTH(B710)=8,"X",""))</f>
        <v/>
      </c>
      <c r="Q710" s="70" t="str">
        <f aca="false">IF(B710="","",IF(MONTH(B710)=9,"X",""))</f>
        <v/>
      </c>
      <c r="R710" s="70" t="str">
        <f aca="false">IF(B710="","",IF(MONTH(B710)=10,"X",""))</f>
        <v/>
      </c>
      <c r="S710" s="70" t="str">
        <f aca="false">IF(B710="","",IF(MONTH(B710)=11,"X",""))</f>
        <v/>
      </c>
      <c r="T710" s="70" t="str">
        <f aca="false">IF(B710="","",IF(MONTH(B710)=12,"X",""))</f>
        <v/>
      </c>
      <c r="U710" s="58" t="str">
        <f aca="false">IF(E710="","",SUMIF($E$5:$E$1000,E710,$AD$5:$AD$1000))</f>
        <v/>
      </c>
      <c r="V710" s="71" t="str">
        <f aca="false">IF(E710="","",_xlfn.TEXTJOIN(" + ",TRUE(),IF(COUNTIFS($E$5:$E$1000,E710,$C$5:$C$1000,"Auditoría Interna")&gt;0,"Interna",""),IF(COUNTIFS($E$5:$E$1000,E710,$C$5:$C$1000,"Auditoría Externa")&gt;0,"Externa",""),IF(COUNTIFS($E$5:$E$1000,E710,$C$5:$C$1000,"SSF")&gt;0,"SSF",""),IF(COUNTIFS($E$5:$E$1000,E710,$C$5:$C$1000,"Comité de Supervisión")&gt;0,"Comité Sup.",""),IF(COUNTIFS($E$5:$E$1000,E710,$C$5:$C$1000,"Consejo de Administración")&gt;0,"Consejo",""),IF(COUNTIFS($E$5:$E$1000,E710,$C$5:$C$1000,"Otros")&gt;0,"Otros","")))</f>
        <v/>
      </c>
      <c r="W710" s="58" t="str">
        <f aca="false">IF(E710="","",SUMIFS($AD$5:$AD$1000,$E$5:$E$1000,E710,$AA$5:$AA$1000,AA710,$C$5:$C$1000,"&lt;&gt;"&amp;C710))</f>
        <v/>
      </c>
      <c r="X710" s="72"/>
      <c r="Y710" s="68"/>
      <c r="Z710" s="72"/>
      <c r="AA710" s="38" t="str">
        <f aca="false">IF(B710="","",YEAR(B710)*100+MONTH(B710))</f>
        <v/>
      </c>
      <c r="AB710" s="38" t="str">
        <f aca="false">IF(AND(E710&lt;&gt;"",E710=Cruce!$C$5,AD710=1),COUNTIFS($E$5:E710,E710,$AD$5:AD710,1),"")</f>
        <v/>
      </c>
      <c r="AC710" s="38" t="str">
        <f aca="false">IF(E710="","",C710&amp;"|"&amp;X710&amp;"|"&amp;IF(B710="","s/f",TEXT(B710,"yyyymmdd"))&amp;IF(OR(C710="SSF",X710="Visitas Auditoría Interna"),"|"&amp;Y710,""))</f>
        <v/>
      </c>
      <c r="AD710" s="38" t="n">
        <f aca="false">IF(E710="",0,IF(COUNTIFS($E$5:E710,E710,$AC$5:AC710,AC710)=1,1,0))</f>
        <v>0</v>
      </c>
      <c r="AE710" s="38" t="str">
        <f aca="false">IF(OR(E710="",AD710&lt;&gt;1),"",SUBSTITUTE(SUBSTITUTE(C710,"Auditoría ",""),"Consejo de Administración","Consejo")&amp;" – "&amp;IF(B710="","(sin fecha)",DAY(B710)&amp;" de "&amp;CHOOSE(MONTH(B710),"Enero","Febrero","Marzo","Abril","Mayo","Junio","Julio","Agosto","Septiembre","Octubre","Noviembre","Diciembre")&amp;" "&amp;YEAR(B710)))</f>
        <v/>
      </c>
      <c r="AF710" s="38" t="n">
        <f aca="false">IF(E710="",0,IF(COUNTIF($AC$5:AC710,AC710)=1,1,0))</f>
        <v>0</v>
      </c>
    </row>
    <row r="711" customFormat="false" ht="15" hidden="false" customHeight="false" outlineLevel="0" collapsed="false">
      <c r="A711" s="68"/>
      <c r="B711" s="67"/>
      <c r="C711" s="68"/>
      <c r="D711" s="68"/>
      <c r="E711" s="69"/>
      <c r="F711" s="69"/>
      <c r="G711" s="70" t="str">
        <f aca="false">IF(OR(E711="",AND($C$3="",$E$3="")),"",IF(B711="","Sin fecha",IF(AND(OR($C$3="",B711&gt;=$C$3),OR($E$3="",B711&lt;=$E$3)),"Sí","No")))</f>
        <v/>
      </c>
      <c r="H711" s="58" t="str">
        <f aca="false">IF(B711="","",YEAR(B711))</f>
        <v/>
      </c>
      <c r="I711" s="70" t="str">
        <f aca="false">IF(B711="","",IF(MONTH(B711)=1,"X",""))</f>
        <v/>
      </c>
      <c r="J711" s="70" t="str">
        <f aca="false">IF(B711="","",IF(MONTH(B711)=2,"X",""))</f>
        <v/>
      </c>
      <c r="K711" s="70" t="str">
        <f aca="false">IF(B711="","",IF(MONTH(B711)=3,"X",""))</f>
        <v/>
      </c>
      <c r="L711" s="70" t="str">
        <f aca="false">IF(B711="","",IF(MONTH(B711)=4,"X",""))</f>
        <v/>
      </c>
      <c r="M711" s="70" t="str">
        <f aca="false">IF(B711="","",IF(MONTH(B711)=5,"X",""))</f>
        <v/>
      </c>
      <c r="N711" s="70" t="str">
        <f aca="false">IF(B711="","",IF(MONTH(B711)=6,"X",""))</f>
        <v/>
      </c>
      <c r="O711" s="70" t="str">
        <f aca="false">IF(B711="","",IF(MONTH(B711)=7,"X",""))</f>
        <v/>
      </c>
      <c r="P711" s="70" t="str">
        <f aca="false">IF(B711="","",IF(MONTH(B711)=8,"X",""))</f>
        <v/>
      </c>
      <c r="Q711" s="70" t="str">
        <f aca="false">IF(B711="","",IF(MONTH(B711)=9,"X",""))</f>
        <v/>
      </c>
      <c r="R711" s="70" t="str">
        <f aca="false">IF(B711="","",IF(MONTH(B711)=10,"X",""))</f>
        <v/>
      </c>
      <c r="S711" s="70" t="str">
        <f aca="false">IF(B711="","",IF(MONTH(B711)=11,"X",""))</f>
        <v/>
      </c>
      <c r="T711" s="70" t="str">
        <f aca="false">IF(B711="","",IF(MONTH(B711)=12,"X",""))</f>
        <v/>
      </c>
      <c r="U711" s="58" t="str">
        <f aca="false">IF(E711="","",SUMIF($E$5:$E$1000,E711,$AD$5:$AD$1000))</f>
        <v/>
      </c>
      <c r="V711" s="71" t="str">
        <f aca="false">IF(E711="","",_xlfn.TEXTJOIN(" + ",TRUE(),IF(COUNTIFS($E$5:$E$1000,E711,$C$5:$C$1000,"Auditoría Interna")&gt;0,"Interna",""),IF(COUNTIFS($E$5:$E$1000,E711,$C$5:$C$1000,"Auditoría Externa")&gt;0,"Externa",""),IF(COUNTIFS($E$5:$E$1000,E711,$C$5:$C$1000,"SSF")&gt;0,"SSF",""),IF(COUNTIFS($E$5:$E$1000,E711,$C$5:$C$1000,"Comité de Supervisión")&gt;0,"Comité Sup.",""),IF(COUNTIFS($E$5:$E$1000,E711,$C$5:$C$1000,"Consejo de Administración")&gt;0,"Consejo",""),IF(COUNTIFS($E$5:$E$1000,E711,$C$5:$C$1000,"Otros")&gt;0,"Otros","")))</f>
        <v/>
      </c>
      <c r="W711" s="58" t="str">
        <f aca="false">IF(E711="","",SUMIFS($AD$5:$AD$1000,$E$5:$E$1000,E711,$AA$5:$AA$1000,AA711,$C$5:$C$1000,"&lt;&gt;"&amp;C711))</f>
        <v/>
      </c>
      <c r="X711" s="72"/>
      <c r="Y711" s="68"/>
      <c r="Z711" s="72"/>
      <c r="AA711" s="38" t="str">
        <f aca="false">IF(B711="","",YEAR(B711)*100+MONTH(B711))</f>
        <v/>
      </c>
      <c r="AB711" s="38" t="str">
        <f aca="false">IF(AND(E711&lt;&gt;"",E711=Cruce!$C$5,AD711=1),COUNTIFS($E$5:E711,E711,$AD$5:AD711,1),"")</f>
        <v/>
      </c>
      <c r="AC711" s="38" t="str">
        <f aca="false">IF(E711="","",C711&amp;"|"&amp;X711&amp;"|"&amp;IF(B711="","s/f",TEXT(B711,"yyyymmdd"))&amp;IF(OR(C711="SSF",X711="Visitas Auditoría Interna"),"|"&amp;Y711,""))</f>
        <v/>
      </c>
      <c r="AD711" s="38" t="n">
        <f aca="false">IF(E711="",0,IF(COUNTIFS($E$5:E711,E711,$AC$5:AC711,AC711)=1,1,0))</f>
        <v>0</v>
      </c>
      <c r="AE711" s="38" t="str">
        <f aca="false">IF(OR(E711="",AD711&lt;&gt;1),"",SUBSTITUTE(SUBSTITUTE(C711,"Auditoría ",""),"Consejo de Administración","Consejo")&amp;" – "&amp;IF(B711="","(sin fecha)",DAY(B711)&amp;" de "&amp;CHOOSE(MONTH(B711),"Enero","Febrero","Marzo","Abril","Mayo","Junio","Julio","Agosto","Septiembre","Octubre","Noviembre","Diciembre")&amp;" "&amp;YEAR(B711)))</f>
        <v/>
      </c>
      <c r="AF711" s="38" t="n">
        <f aca="false">IF(E711="",0,IF(COUNTIF($AC$5:AC711,AC711)=1,1,0))</f>
        <v>0</v>
      </c>
    </row>
    <row r="712" customFormat="false" ht="15" hidden="false" customHeight="false" outlineLevel="0" collapsed="false">
      <c r="A712" s="68"/>
      <c r="B712" s="67"/>
      <c r="C712" s="68"/>
      <c r="D712" s="68"/>
      <c r="E712" s="69"/>
      <c r="F712" s="69"/>
      <c r="G712" s="70" t="str">
        <f aca="false">IF(OR(E712="",AND($C$3="",$E$3="")),"",IF(B712="","Sin fecha",IF(AND(OR($C$3="",B712&gt;=$C$3),OR($E$3="",B712&lt;=$E$3)),"Sí","No")))</f>
        <v/>
      </c>
      <c r="H712" s="58" t="str">
        <f aca="false">IF(B712="","",YEAR(B712))</f>
        <v/>
      </c>
      <c r="I712" s="70" t="str">
        <f aca="false">IF(B712="","",IF(MONTH(B712)=1,"X",""))</f>
        <v/>
      </c>
      <c r="J712" s="70" t="str">
        <f aca="false">IF(B712="","",IF(MONTH(B712)=2,"X",""))</f>
        <v/>
      </c>
      <c r="K712" s="70" t="str">
        <f aca="false">IF(B712="","",IF(MONTH(B712)=3,"X",""))</f>
        <v/>
      </c>
      <c r="L712" s="70" t="str">
        <f aca="false">IF(B712="","",IF(MONTH(B712)=4,"X",""))</f>
        <v/>
      </c>
      <c r="M712" s="70" t="str">
        <f aca="false">IF(B712="","",IF(MONTH(B712)=5,"X",""))</f>
        <v/>
      </c>
      <c r="N712" s="70" t="str">
        <f aca="false">IF(B712="","",IF(MONTH(B712)=6,"X",""))</f>
        <v/>
      </c>
      <c r="O712" s="70" t="str">
        <f aca="false">IF(B712="","",IF(MONTH(B712)=7,"X",""))</f>
        <v/>
      </c>
      <c r="P712" s="70" t="str">
        <f aca="false">IF(B712="","",IF(MONTH(B712)=8,"X",""))</f>
        <v/>
      </c>
      <c r="Q712" s="70" t="str">
        <f aca="false">IF(B712="","",IF(MONTH(B712)=9,"X",""))</f>
        <v/>
      </c>
      <c r="R712" s="70" t="str">
        <f aca="false">IF(B712="","",IF(MONTH(B712)=10,"X",""))</f>
        <v/>
      </c>
      <c r="S712" s="70" t="str">
        <f aca="false">IF(B712="","",IF(MONTH(B712)=11,"X",""))</f>
        <v/>
      </c>
      <c r="T712" s="70" t="str">
        <f aca="false">IF(B712="","",IF(MONTH(B712)=12,"X",""))</f>
        <v/>
      </c>
      <c r="U712" s="58" t="str">
        <f aca="false">IF(E712="","",SUMIF($E$5:$E$1000,E712,$AD$5:$AD$1000))</f>
        <v/>
      </c>
      <c r="V712" s="71" t="str">
        <f aca="false">IF(E712="","",_xlfn.TEXTJOIN(" + ",TRUE(),IF(COUNTIFS($E$5:$E$1000,E712,$C$5:$C$1000,"Auditoría Interna")&gt;0,"Interna",""),IF(COUNTIFS($E$5:$E$1000,E712,$C$5:$C$1000,"Auditoría Externa")&gt;0,"Externa",""),IF(COUNTIFS($E$5:$E$1000,E712,$C$5:$C$1000,"SSF")&gt;0,"SSF",""),IF(COUNTIFS($E$5:$E$1000,E712,$C$5:$C$1000,"Comité de Supervisión")&gt;0,"Comité Sup.",""),IF(COUNTIFS($E$5:$E$1000,E712,$C$5:$C$1000,"Consejo de Administración")&gt;0,"Consejo",""),IF(COUNTIFS($E$5:$E$1000,E712,$C$5:$C$1000,"Otros")&gt;0,"Otros","")))</f>
        <v/>
      </c>
      <c r="W712" s="58" t="str">
        <f aca="false">IF(E712="","",SUMIFS($AD$5:$AD$1000,$E$5:$E$1000,E712,$AA$5:$AA$1000,AA712,$C$5:$C$1000,"&lt;&gt;"&amp;C712))</f>
        <v/>
      </c>
      <c r="X712" s="72"/>
      <c r="Y712" s="68"/>
      <c r="Z712" s="72"/>
      <c r="AA712" s="38" t="str">
        <f aca="false">IF(B712="","",YEAR(B712)*100+MONTH(B712))</f>
        <v/>
      </c>
      <c r="AB712" s="38" t="str">
        <f aca="false">IF(AND(E712&lt;&gt;"",E712=Cruce!$C$5,AD712=1),COUNTIFS($E$5:E712,E712,$AD$5:AD712,1),"")</f>
        <v/>
      </c>
      <c r="AC712" s="38" t="str">
        <f aca="false">IF(E712="","",C712&amp;"|"&amp;X712&amp;"|"&amp;IF(B712="","s/f",TEXT(B712,"yyyymmdd"))&amp;IF(OR(C712="SSF",X712="Visitas Auditoría Interna"),"|"&amp;Y712,""))</f>
        <v/>
      </c>
      <c r="AD712" s="38" t="n">
        <f aca="false">IF(E712="",0,IF(COUNTIFS($E$5:E712,E712,$AC$5:AC712,AC712)=1,1,0))</f>
        <v>0</v>
      </c>
      <c r="AE712" s="38" t="str">
        <f aca="false">IF(OR(E712="",AD712&lt;&gt;1),"",SUBSTITUTE(SUBSTITUTE(C712,"Auditoría ",""),"Consejo de Administración","Consejo")&amp;" – "&amp;IF(B712="","(sin fecha)",DAY(B712)&amp;" de "&amp;CHOOSE(MONTH(B712),"Enero","Febrero","Marzo","Abril","Mayo","Junio","Julio","Agosto","Septiembre","Octubre","Noviembre","Diciembre")&amp;" "&amp;YEAR(B712)))</f>
        <v/>
      </c>
      <c r="AF712" s="38" t="n">
        <f aca="false">IF(E712="",0,IF(COUNTIF($AC$5:AC712,AC712)=1,1,0))</f>
        <v>0</v>
      </c>
    </row>
    <row r="713" customFormat="false" ht="15" hidden="false" customHeight="false" outlineLevel="0" collapsed="false">
      <c r="A713" s="68"/>
      <c r="B713" s="67"/>
      <c r="C713" s="68"/>
      <c r="D713" s="68"/>
      <c r="E713" s="69"/>
      <c r="F713" s="69"/>
      <c r="G713" s="70" t="str">
        <f aca="false">IF(OR(E713="",AND($C$3="",$E$3="")),"",IF(B713="","Sin fecha",IF(AND(OR($C$3="",B713&gt;=$C$3),OR($E$3="",B713&lt;=$E$3)),"Sí","No")))</f>
        <v/>
      </c>
      <c r="H713" s="58" t="str">
        <f aca="false">IF(B713="","",YEAR(B713))</f>
        <v/>
      </c>
      <c r="I713" s="70" t="str">
        <f aca="false">IF(B713="","",IF(MONTH(B713)=1,"X",""))</f>
        <v/>
      </c>
      <c r="J713" s="70" t="str">
        <f aca="false">IF(B713="","",IF(MONTH(B713)=2,"X",""))</f>
        <v/>
      </c>
      <c r="K713" s="70" t="str">
        <f aca="false">IF(B713="","",IF(MONTH(B713)=3,"X",""))</f>
        <v/>
      </c>
      <c r="L713" s="70" t="str">
        <f aca="false">IF(B713="","",IF(MONTH(B713)=4,"X",""))</f>
        <v/>
      </c>
      <c r="M713" s="70" t="str">
        <f aca="false">IF(B713="","",IF(MONTH(B713)=5,"X",""))</f>
        <v/>
      </c>
      <c r="N713" s="70" t="str">
        <f aca="false">IF(B713="","",IF(MONTH(B713)=6,"X",""))</f>
        <v/>
      </c>
      <c r="O713" s="70" t="str">
        <f aca="false">IF(B713="","",IF(MONTH(B713)=7,"X",""))</f>
        <v/>
      </c>
      <c r="P713" s="70" t="str">
        <f aca="false">IF(B713="","",IF(MONTH(B713)=8,"X",""))</f>
        <v/>
      </c>
      <c r="Q713" s="70" t="str">
        <f aca="false">IF(B713="","",IF(MONTH(B713)=9,"X",""))</f>
        <v/>
      </c>
      <c r="R713" s="70" t="str">
        <f aca="false">IF(B713="","",IF(MONTH(B713)=10,"X",""))</f>
        <v/>
      </c>
      <c r="S713" s="70" t="str">
        <f aca="false">IF(B713="","",IF(MONTH(B713)=11,"X",""))</f>
        <v/>
      </c>
      <c r="T713" s="70" t="str">
        <f aca="false">IF(B713="","",IF(MONTH(B713)=12,"X",""))</f>
        <v/>
      </c>
      <c r="U713" s="58" t="str">
        <f aca="false">IF(E713="","",SUMIF($E$5:$E$1000,E713,$AD$5:$AD$1000))</f>
        <v/>
      </c>
      <c r="V713" s="71" t="str">
        <f aca="false">IF(E713="","",_xlfn.TEXTJOIN(" + ",TRUE(),IF(COUNTIFS($E$5:$E$1000,E713,$C$5:$C$1000,"Auditoría Interna")&gt;0,"Interna",""),IF(COUNTIFS($E$5:$E$1000,E713,$C$5:$C$1000,"Auditoría Externa")&gt;0,"Externa",""),IF(COUNTIFS($E$5:$E$1000,E713,$C$5:$C$1000,"SSF")&gt;0,"SSF",""),IF(COUNTIFS($E$5:$E$1000,E713,$C$5:$C$1000,"Comité de Supervisión")&gt;0,"Comité Sup.",""),IF(COUNTIFS($E$5:$E$1000,E713,$C$5:$C$1000,"Consejo de Administración")&gt;0,"Consejo",""),IF(COUNTIFS($E$5:$E$1000,E713,$C$5:$C$1000,"Otros")&gt;0,"Otros","")))</f>
        <v/>
      </c>
      <c r="W713" s="58" t="str">
        <f aca="false">IF(E713="","",SUMIFS($AD$5:$AD$1000,$E$5:$E$1000,E713,$AA$5:$AA$1000,AA713,$C$5:$C$1000,"&lt;&gt;"&amp;C713))</f>
        <v/>
      </c>
      <c r="X713" s="72"/>
      <c r="Y713" s="68"/>
      <c r="Z713" s="72"/>
      <c r="AA713" s="38" t="str">
        <f aca="false">IF(B713="","",YEAR(B713)*100+MONTH(B713))</f>
        <v/>
      </c>
      <c r="AB713" s="38" t="str">
        <f aca="false">IF(AND(E713&lt;&gt;"",E713=Cruce!$C$5,AD713=1),COUNTIFS($E$5:E713,E713,$AD$5:AD713,1),"")</f>
        <v/>
      </c>
      <c r="AC713" s="38" t="str">
        <f aca="false">IF(E713="","",C713&amp;"|"&amp;X713&amp;"|"&amp;IF(B713="","s/f",TEXT(B713,"yyyymmdd"))&amp;IF(OR(C713="SSF",X713="Visitas Auditoría Interna"),"|"&amp;Y713,""))</f>
        <v/>
      </c>
      <c r="AD713" s="38" t="n">
        <f aca="false">IF(E713="",0,IF(COUNTIFS($E$5:E713,E713,$AC$5:AC713,AC713)=1,1,0))</f>
        <v>0</v>
      </c>
      <c r="AE713" s="38" t="str">
        <f aca="false">IF(OR(E713="",AD713&lt;&gt;1),"",SUBSTITUTE(SUBSTITUTE(C713,"Auditoría ",""),"Consejo de Administración","Consejo")&amp;" – "&amp;IF(B713="","(sin fecha)",DAY(B713)&amp;" de "&amp;CHOOSE(MONTH(B713),"Enero","Febrero","Marzo","Abril","Mayo","Junio","Julio","Agosto","Septiembre","Octubre","Noviembre","Diciembre")&amp;" "&amp;YEAR(B713)))</f>
        <v/>
      </c>
      <c r="AF713" s="38" t="n">
        <f aca="false">IF(E713="",0,IF(COUNTIF($AC$5:AC713,AC713)=1,1,0))</f>
        <v>0</v>
      </c>
    </row>
    <row r="714" customFormat="false" ht="15" hidden="false" customHeight="false" outlineLevel="0" collapsed="false">
      <c r="A714" s="68"/>
      <c r="B714" s="67"/>
      <c r="C714" s="68"/>
      <c r="D714" s="68"/>
      <c r="E714" s="69"/>
      <c r="F714" s="69"/>
      <c r="G714" s="70" t="str">
        <f aca="false">IF(OR(E714="",AND($C$3="",$E$3="")),"",IF(B714="","Sin fecha",IF(AND(OR($C$3="",B714&gt;=$C$3),OR($E$3="",B714&lt;=$E$3)),"Sí","No")))</f>
        <v/>
      </c>
      <c r="H714" s="58" t="str">
        <f aca="false">IF(B714="","",YEAR(B714))</f>
        <v/>
      </c>
      <c r="I714" s="70" t="str">
        <f aca="false">IF(B714="","",IF(MONTH(B714)=1,"X",""))</f>
        <v/>
      </c>
      <c r="J714" s="70" t="str">
        <f aca="false">IF(B714="","",IF(MONTH(B714)=2,"X",""))</f>
        <v/>
      </c>
      <c r="K714" s="70" t="str">
        <f aca="false">IF(B714="","",IF(MONTH(B714)=3,"X",""))</f>
        <v/>
      </c>
      <c r="L714" s="70" t="str">
        <f aca="false">IF(B714="","",IF(MONTH(B714)=4,"X",""))</f>
        <v/>
      </c>
      <c r="M714" s="70" t="str">
        <f aca="false">IF(B714="","",IF(MONTH(B714)=5,"X",""))</f>
        <v/>
      </c>
      <c r="N714" s="70" t="str">
        <f aca="false">IF(B714="","",IF(MONTH(B714)=6,"X",""))</f>
        <v/>
      </c>
      <c r="O714" s="70" t="str">
        <f aca="false">IF(B714="","",IF(MONTH(B714)=7,"X",""))</f>
        <v/>
      </c>
      <c r="P714" s="70" t="str">
        <f aca="false">IF(B714="","",IF(MONTH(B714)=8,"X",""))</f>
        <v/>
      </c>
      <c r="Q714" s="70" t="str">
        <f aca="false">IF(B714="","",IF(MONTH(B714)=9,"X",""))</f>
        <v/>
      </c>
      <c r="R714" s="70" t="str">
        <f aca="false">IF(B714="","",IF(MONTH(B714)=10,"X",""))</f>
        <v/>
      </c>
      <c r="S714" s="70" t="str">
        <f aca="false">IF(B714="","",IF(MONTH(B714)=11,"X",""))</f>
        <v/>
      </c>
      <c r="T714" s="70" t="str">
        <f aca="false">IF(B714="","",IF(MONTH(B714)=12,"X",""))</f>
        <v/>
      </c>
      <c r="U714" s="58" t="str">
        <f aca="false">IF(E714="","",SUMIF($E$5:$E$1000,E714,$AD$5:$AD$1000))</f>
        <v/>
      </c>
      <c r="V714" s="71" t="str">
        <f aca="false">IF(E714="","",_xlfn.TEXTJOIN(" + ",TRUE(),IF(COUNTIFS($E$5:$E$1000,E714,$C$5:$C$1000,"Auditoría Interna")&gt;0,"Interna",""),IF(COUNTIFS($E$5:$E$1000,E714,$C$5:$C$1000,"Auditoría Externa")&gt;0,"Externa",""),IF(COUNTIFS($E$5:$E$1000,E714,$C$5:$C$1000,"SSF")&gt;0,"SSF",""),IF(COUNTIFS($E$5:$E$1000,E714,$C$5:$C$1000,"Comité de Supervisión")&gt;0,"Comité Sup.",""),IF(COUNTIFS($E$5:$E$1000,E714,$C$5:$C$1000,"Consejo de Administración")&gt;0,"Consejo",""),IF(COUNTIFS($E$5:$E$1000,E714,$C$5:$C$1000,"Otros")&gt;0,"Otros","")))</f>
        <v/>
      </c>
      <c r="W714" s="58" t="str">
        <f aca="false">IF(E714="","",SUMIFS($AD$5:$AD$1000,$E$5:$E$1000,E714,$AA$5:$AA$1000,AA714,$C$5:$C$1000,"&lt;&gt;"&amp;C714))</f>
        <v/>
      </c>
      <c r="X714" s="72"/>
      <c r="Y714" s="68"/>
      <c r="Z714" s="72"/>
      <c r="AA714" s="38" t="str">
        <f aca="false">IF(B714="","",YEAR(B714)*100+MONTH(B714))</f>
        <v/>
      </c>
      <c r="AB714" s="38" t="str">
        <f aca="false">IF(AND(E714&lt;&gt;"",E714=Cruce!$C$5,AD714=1),COUNTIFS($E$5:E714,E714,$AD$5:AD714,1),"")</f>
        <v/>
      </c>
      <c r="AC714" s="38" t="str">
        <f aca="false">IF(E714="","",C714&amp;"|"&amp;X714&amp;"|"&amp;IF(B714="","s/f",TEXT(B714,"yyyymmdd"))&amp;IF(OR(C714="SSF",X714="Visitas Auditoría Interna"),"|"&amp;Y714,""))</f>
        <v/>
      </c>
      <c r="AD714" s="38" t="n">
        <f aca="false">IF(E714="",0,IF(COUNTIFS($E$5:E714,E714,$AC$5:AC714,AC714)=1,1,0))</f>
        <v>0</v>
      </c>
      <c r="AE714" s="38" t="str">
        <f aca="false">IF(OR(E714="",AD714&lt;&gt;1),"",SUBSTITUTE(SUBSTITUTE(C714,"Auditoría ",""),"Consejo de Administración","Consejo")&amp;" – "&amp;IF(B714="","(sin fecha)",DAY(B714)&amp;" de "&amp;CHOOSE(MONTH(B714),"Enero","Febrero","Marzo","Abril","Mayo","Junio","Julio","Agosto","Septiembre","Octubre","Noviembre","Diciembre")&amp;" "&amp;YEAR(B714)))</f>
        <v/>
      </c>
      <c r="AF714" s="38" t="n">
        <f aca="false">IF(E714="",0,IF(COUNTIF($AC$5:AC714,AC714)=1,1,0))</f>
        <v>0</v>
      </c>
    </row>
    <row r="715" customFormat="false" ht="15" hidden="false" customHeight="false" outlineLevel="0" collapsed="false">
      <c r="A715" s="68"/>
      <c r="B715" s="67"/>
      <c r="C715" s="68"/>
      <c r="D715" s="68"/>
      <c r="E715" s="69"/>
      <c r="F715" s="69"/>
      <c r="G715" s="70" t="str">
        <f aca="false">IF(OR(E715="",AND($C$3="",$E$3="")),"",IF(B715="","Sin fecha",IF(AND(OR($C$3="",B715&gt;=$C$3),OR($E$3="",B715&lt;=$E$3)),"Sí","No")))</f>
        <v/>
      </c>
      <c r="H715" s="58" t="str">
        <f aca="false">IF(B715="","",YEAR(B715))</f>
        <v/>
      </c>
      <c r="I715" s="70" t="str">
        <f aca="false">IF(B715="","",IF(MONTH(B715)=1,"X",""))</f>
        <v/>
      </c>
      <c r="J715" s="70" t="str">
        <f aca="false">IF(B715="","",IF(MONTH(B715)=2,"X",""))</f>
        <v/>
      </c>
      <c r="K715" s="70" t="str">
        <f aca="false">IF(B715="","",IF(MONTH(B715)=3,"X",""))</f>
        <v/>
      </c>
      <c r="L715" s="70" t="str">
        <f aca="false">IF(B715="","",IF(MONTH(B715)=4,"X",""))</f>
        <v/>
      </c>
      <c r="M715" s="70" t="str">
        <f aca="false">IF(B715="","",IF(MONTH(B715)=5,"X",""))</f>
        <v/>
      </c>
      <c r="N715" s="70" t="str">
        <f aca="false">IF(B715="","",IF(MONTH(B715)=6,"X",""))</f>
        <v/>
      </c>
      <c r="O715" s="70" t="str">
        <f aca="false">IF(B715="","",IF(MONTH(B715)=7,"X",""))</f>
        <v/>
      </c>
      <c r="P715" s="70" t="str">
        <f aca="false">IF(B715="","",IF(MONTH(B715)=8,"X",""))</f>
        <v/>
      </c>
      <c r="Q715" s="70" t="str">
        <f aca="false">IF(B715="","",IF(MONTH(B715)=9,"X",""))</f>
        <v/>
      </c>
      <c r="R715" s="70" t="str">
        <f aca="false">IF(B715="","",IF(MONTH(B715)=10,"X",""))</f>
        <v/>
      </c>
      <c r="S715" s="70" t="str">
        <f aca="false">IF(B715="","",IF(MONTH(B715)=11,"X",""))</f>
        <v/>
      </c>
      <c r="T715" s="70" t="str">
        <f aca="false">IF(B715="","",IF(MONTH(B715)=12,"X",""))</f>
        <v/>
      </c>
      <c r="U715" s="58" t="str">
        <f aca="false">IF(E715="","",SUMIF($E$5:$E$1000,E715,$AD$5:$AD$1000))</f>
        <v/>
      </c>
      <c r="V715" s="71" t="str">
        <f aca="false">IF(E715="","",_xlfn.TEXTJOIN(" + ",TRUE(),IF(COUNTIFS($E$5:$E$1000,E715,$C$5:$C$1000,"Auditoría Interna")&gt;0,"Interna",""),IF(COUNTIFS($E$5:$E$1000,E715,$C$5:$C$1000,"Auditoría Externa")&gt;0,"Externa",""),IF(COUNTIFS($E$5:$E$1000,E715,$C$5:$C$1000,"SSF")&gt;0,"SSF",""),IF(COUNTIFS($E$5:$E$1000,E715,$C$5:$C$1000,"Comité de Supervisión")&gt;0,"Comité Sup.",""),IF(COUNTIFS($E$5:$E$1000,E715,$C$5:$C$1000,"Consejo de Administración")&gt;0,"Consejo",""),IF(COUNTIFS($E$5:$E$1000,E715,$C$5:$C$1000,"Otros")&gt;0,"Otros","")))</f>
        <v/>
      </c>
      <c r="W715" s="58" t="str">
        <f aca="false">IF(E715="","",SUMIFS($AD$5:$AD$1000,$E$5:$E$1000,E715,$AA$5:$AA$1000,AA715,$C$5:$C$1000,"&lt;&gt;"&amp;C715))</f>
        <v/>
      </c>
      <c r="X715" s="72"/>
      <c r="Y715" s="68"/>
      <c r="Z715" s="72"/>
      <c r="AA715" s="38" t="str">
        <f aca="false">IF(B715="","",YEAR(B715)*100+MONTH(B715))</f>
        <v/>
      </c>
      <c r="AB715" s="38" t="str">
        <f aca="false">IF(AND(E715&lt;&gt;"",E715=Cruce!$C$5,AD715=1),COUNTIFS($E$5:E715,E715,$AD$5:AD715,1),"")</f>
        <v/>
      </c>
      <c r="AC715" s="38" t="str">
        <f aca="false">IF(E715="","",C715&amp;"|"&amp;X715&amp;"|"&amp;IF(B715="","s/f",TEXT(B715,"yyyymmdd"))&amp;IF(OR(C715="SSF",X715="Visitas Auditoría Interna"),"|"&amp;Y715,""))</f>
        <v/>
      </c>
      <c r="AD715" s="38" t="n">
        <f aca="false">IF(E715="",0,IF(COUNTIFS($E$5:E715,E715,$AC$5:AC715,AC715)=1,1,0))</f>
        <v>0</v>
      </c>
      <c r="AE715" s="38" t="str">
        <f aca="false">IF(OR(E715="",AD715&lt;&gt;1),"",SUBSTITUTE(SUBSTITUTE(C715,"Auditoría ",""),"Consejo de Administración","Consejo")&amp;" – "&amp;IF(B715="","(sin fecha)",DAY(B715)&amp;" de "&amp;CHOOSE(MONTH(B715),"Enero","Febrero","Marzo","Abril","Mayo","Junio","Julio","Agosto","Septiembre","Octubre","Noviembre","Diciembre")&amp;" "&amp;YEAR(B715)))</f>
        <v/>
      </c>
      <c r="AF715" s="38" t="n">
        <f aca="false">IF(E715="",0,IF(COUNTIF($AC$5:AC715,AC715)=1,1,0))</f>
        <v>0</v>
      </c>
    </row>
    <row r="716" customFormat="false" ht="15" hidden="false" customHeight="false" outlineLevel="0" collapsed="false">
      <c r="A716" s="68"/>
      <c r="B716" s="67"/>
      <c r="C716" s="68"/>
      <c r="D716" s="68"/>
      <c r="E716" s="69"/>
      <c r="F716" s="69"/>
      <c r="G716" s="70" t="str">
        <f aca="false">IF(OR(E716="",AND($C$3="",$E$3="")),"",IF(B716="","Sin fecha",IF(AND(OR($C$3="",B716&gt;=$C$3),OR($E$3="",B716&lt;=$E$3)),"Sí","No")))</f>
        <v/>
      </c>
      <c r="H716" s="58" t="str">
        <f aca="false">IF(B716="","",YEAR(B716))</f>
        <v/>
      </c>
      <c r="I716" s="70" t="str">
        <f aca="false">IF(B716="","",IF(MONTH(B716)=1,"X",""))</f>
        <v/>
      </c>
      <c r="J716" s="70" t="str">
        <f aca="false">IF(B716="","",IF(MONTH(B716)=2,"X",""))</f>
        <v/>
      </c>
      <c r="K716" s="70" t="str">
        <f aca="false">IF(B716="","",IF(MONTH(B716)=3,"X",""))</f>
        <v/>
      </c>
      <c r="L716" s="70" t="str">
        <f aca="false">IF(B716="","",IF(MONTH(B716)=4,"X",""))</f>
        <v/>
      </c>
      <c r="M716" s="70" t="str">
        <f aca="false">IF(B716="","",IF(MONTH(B716)=5,"X",""))</f>
        <v/>
      </c>
      <c r="N716" s="70" t="str">
        <f aca="false">IF(B716="","",IF(MONTH(B716)=6,"X",""))</f>
        <v/>
      </c>
      <c r="O716" s="70" t="str">
        <f aca="false">IF(B716="","",IF(MONTH(B716)=7,"X",""))</f>
        <v/>
      </c>
      <c r="P716" s="70" t="str">
        <f aca="false">IF(B716="","",IF(MONTH(B716)=8,"X",""))</f>
        <v/>
      </c>
      <c r="Q716" s="70" t="str">
        <f aca="false">IF(B716="","",IF(MONTH(B716)=9,"X",""))</f>
        <v/>
      </c>
      <c r="R716" s="70" t="str">
        <f aca="false">IF(B716="","",IF(MONTH(B716)=10,"X",""))</f>
        <v/>
      </c>
      <c r="S716" s="70" t="str">
        <f aca="false">IF(B716="","",IF(MONTH(B716)=11,"X",""))</f>
        <v/>
      </c>
      <c r="T716" s="70" t="str">
        <f aca="false">IF(B716="","",IF(MONTH(B716)=12,"X",""))</f>
        <v/>
      </c>
      <c r="U716" s="58" t="str">
        <f aca="false">IF(E716="","",SUMIF($E$5:$E$1000,E716,$AD$5:$AD$1000))</f>
        <v/>
      </c>
      <c r="V716" s="71" t="str">
        <f aca="false">IF(E716="","",_xlfn.TEXTJOIN(" + ",TRUE(),IF(COUNTIFS($E$5:$E$1000,E716,$C$5:$C$1000,"Auditoría Interna")&gt;0,"Interna",""),IF(COUNTIFS($E$5:$E$1000,E716,$C$5:$C$1000,"Auditoría Externa")&gt;0,"Externa",""),IF(COUNTIFS($E$5:$E$1000,E716,$C$5:$C$1000,"SSF")&gt;0,"SSF",""),IF(COUNTIFS($E$5:$E$1000,E716,$C$5:$C$1000,"Comité de Supervisión")&gt;0,"Comité Sup.",""),IF(COUNTIFS($E$5:$E$1000,E716,$C$5:$C$1000,"Consejo de Administración")&gt;0,"Consejo",""),IF(COUNTIFS($E$5:$E$1000,E716,$C$5:$C$1000,"Otros")&gt;0,"Otros","")))</f>
        <v/>
      </c>
      <c r="W716" s="58" t="str">
        <f aca="false">IF(E716="","",SUMIFS($AD$5:$AD$1000,$E$5:$E$1000,E716,$AA$5:$AA$1000,AA716,$C$5:$C$1000,"&lt;&gt;"&amp;C716))</f>
        <v/>
      </c>
      <c r="X716" s="72"/>
      <c r="Y716" s="68"/>
      <c r="Z716" s="72"/>
      <c r="AA716" s="38" t="str">
        <f aca="false">IF(B716="","",YEAR(B716)*100+MONTH(B716))</f>
        <v/>
      </c>
      <c r="AB716" s="38" t="str">
        <f aca="false">IF(AND(E716&lt;&gt;"",E716=Cruce!$C$5,AD716=1),COUNTIFS($E$5:E716,E716,$AD$5:AD716,1),"")</f>
        <v/>
      </c>
      <c r="AC716" s="38" t="str">
        <f aca="false">IF(E716="","",C716&amp;"|"&amp;X716&amp;"|"&amp;IF(B716="","s/f",TEXT(B716,"yyyymmdd"))&amp;IF(OR(C716="SSF",X716="Visitas Auditoría Interna"),"|"&amp;Y716,""))</f>
        <v/>
      </c>
      <c r="AD716" s="38" t="n">
        <f aca="false">IF(E716="",0,IF(COUNTIFS($E$5:E716,E716,$AC$5:AC716,AC716)=1,1,0))</f>
        <v>0</v>
      </c>
      <c r="AE716" s="38" t="str">
        <f aca="false">IF(OR(E716="",AD716&lt;&gt;1),"",SUBSTITUTE(SUBSTITUTE(C716,"Auditoría ",""),"Consejo de Administración","Consejo")&amp;" – "&amp;IF(B716="","(sin fecha)",DAY(B716)&amp;" de "&amp;CHOOSE(MONTH(B716),"Enero","Febrero","Marzo","Abril","Mayo","Junio","Julio","Agosto","Septiembre","Octubre","Noviembre","Diciembre")&amp;" "&amp;YEAR(B716)))</f>
        <v/>
      </c>
      <c r="AF716" s="38" t="n">
        <f aca="false">IF(E716="",0,IF(COUNTIF($AC$5:AC716,AC716)=1,1,0))</f>
        <v>0</v>
      </c>
    </row>
    <row r="717" customFormat="false" ht="15" hidden="false" customHeight="false" outlineLevel="0" collapsed="false">
      <c r="A717" s="68"/>
      <c r="B717" s="67"/>
      <c r="C717" s="68"/>
      <c r="D717" s="68"/>
      <c r="E717" s="69"/>
      <c r="F717" s="69"/>
      <c r="G717" s="70" t="str">
        <f aca="false">IF(OR(E717="",AND($C$3="",$E$3="")),"",IF(B717="","Sin fecha",IF(AND(OR($C$3="",B717&gt;=$C$3),OR($E$3="",B717&lt;=$E$3)),"Sí","No")))</f>
        <v/>
      </c>
      <c r="H717" s="58" t="str">
        <f aca="false">IF(B717="","",YEAR(B717))</f>
        <v/>
      </c>
      <c r="I717" s="70" t="str">
        <f aca="false">IF(B717="","",IF(MONTH(B717)=1,"X",""))</f>
        <v/>
      </c>
      <c r="J717" s="70" t="str">
        <f aca="false">IF(B717="","",IF(MONTH(B717)=2,"X",""))</f>
        <v/>
      </c>
      <c r="K717" s="70" t="str">
        <f aca="false">IF(B717="","",IF(MONTH(B717)=3,"X",""))</f>
        <v/>
      </c>
      <c r="L717" s="70" t="str">
        <f aca="false">IF(B717="","",IF(MONTH(B717)=4,"X",""))</f>
        <v/>
      </c>
      <c r="M717" s="70" t="str">
        <f aca="false">IF(B717="","",IF(MONTH(B717)=5,"X",""))</f>
        <v/>
      </c>
      <c r="N717" s="70" t="str">
        <f aca="false">IF(B717="","",IF(MONTH(B717)=6,"X",""))</f>
        <v/>
      </c>
      <c r="O717" s="70" t="str">
        <f aca="false">IF(B717="","",IF(MONTH(B717)=7,"X",""))</f>
        <v/>
      </c>
      <c r="P717" s="70" t="str">
        <f aca="false">IF(B717="","",IF(MONTH(B717)=8,"X",""))</f>
        <v/>
      </c>
      <c r="Q717" s="70" t="str">
        <f aca="false">IF(B717="","",IF(MONTH(B717)=9,"X",""))</f>
        <v/>
      </c>
      <c r="R717" s="70" t="str">
        <f aca="false">IF(B717="","",IF(MONTH(B717)=10,"X",""))</f>
        <v/>
      </c>
      <c r="S717" s="70" t="str">
        <f aca="false">IF(B717="","",IF(MONTH(B717)=11,"X",""))</f>
        <v/>
      </c>
      <c r="T717" s="70" t="str">
        <f aca="false">IF(B717="","",IF(MONTH(B717)=12,"X",""))</f>
        <v/>
      </c>
      <c r="U717" s="58" t="str">
        <f aca="false">IF(E717="","",SUMIF($E$5:$E$1000,E717,$AD$5:$AD$1000))</f>
        <v/>
      </c>
      <c r="V717" s="71" t="str">
        <f aca="false">IF(E717="","",_xlfn.TEXTJOIN(" + ",TRUE(),IF(COUNTIFS($E$5:$E$1000,E717,$C$5:$C$1000,"Auditoría Interna")&gt;0,"Interna",""),IF(COUNTIFS($E$5:$E$1000,E717,$C$5:$C$1000,"Auditoría Externa")&gt;0,"Externa",""),IF(COUNTIFS($E$5:$E$1000,E717,$C$5:$C$1000,"SSF")&gt;0,"SSF",""),IF(COUNTIFS($E$5:$E$1000,E717,$C$5:$C$1000,"Comité de Supervisión")&gt;0,"Comité Sup.",""),IF(COUNTIFS($E$5:$E$1000,E717,$C$5:$C$1000,"Consejo de Administración")&gt;0,"Consejo",""),IF(COUNTIFS($E$5:$E$1000,E717,$C$5:$C$1000,"Otros")&gt;0,"Otros","")))</f>
        <v/>
      </c>
      <c r="W717" s="58" t="str">
        <f aca="false">IF(E717="","",SUMIFS($AD$5:$AD$1000,$E$5:$E$1000,E717,$AA$5:$AA$1000,AA717,$C$5:$C$1000,"&lt;&gt;"&amp;C717))</f>
        <v/>
      </c>
      <c r="X717" s="72"/>
      <c r="Y717" s="68"/>
      <c r="Z717" s="72"/>
      <c r="AA717" s="38" t="str">
        <f aca="false">IF(B717="","",YEAR(B717)*100+MONTH(B717))</f>
        <v/>
      </c>
      <c r="AB717" s="38" t="str">
        <f aca="false">IF(AND(E717&lt;&gt;"",E717=Cruce!$C$5,AD717=1),COUNTIFS($E$5:E717,E717,$AD$5:AD717,1),"")</f>
        <v/>
      </c>
      <c r="AC717" s="38" t="str">
        <f aca="false">IF(E717="","",C717&amp;"|"&amp;X717&amp;"|"&amp;IF(B717="","s/f",TEXT(B717,"yyyymmdd"))&amp;IF(OR(C717="SSF",X717="Visitas Auditoría Interna"),"|"&amp;Y717,""))</f>
        <v/>
      </c>
      <c r="AD717" s="38" t="n">
        <f aca="false">IF(E717="",0,IF(COUNTIFS($E$5:E717,E717,$AC$5:AC717,AC717)=1,1,0))</f>
        <v>0</v>
      </c>
      <c r="AE717" s="38" t="str">
        <f aca="false">IF(OR(E717="",AD717&lt;&gt;1),"",SUBSTITUTE(SUBSTITUTE(C717,"Auditoría ",""),"Consejo de Administración","Consejo")&amp;" – "&amp;IF(B717="","(sin fecha)",DAY(B717)&amp;" de "&amp;CHOOSE(MONTH(B717),"Enero","Febrero","Marzo","Abril","Mayo","Junio","Julio","Agosto","Septiembre","Octubre","Noviembre","Diciembre")&amp;" "&amp;YEAR(B717)))</f>
        <v/>
      </c>
      <c r="AF717" s="38" t="n">
        <f aca="false">IF(E717="",0,IF(COUNTIF($AC$5:AC717,AC717)=1,1,0))</f>
        <v>0</v>
      </c>
    </row>
    <row r="718" customFormat="false" ht="15" hidden="false" customHeight="false" outlineLevel="0" collapsed="false">
      <c r="A718" s="68"/>
      <c r="B718" s="67"/>
      <c r="C718" s="68"/>
      <c r="D718" s="68"/>
      <c r="E718" s="69"/>
      <c r="F718" s="69"/>
      <c r="G718" s="70" t="str">
        <f aca="false">IF(OR(E718="",AND($C$3="",$E$3="")),"",IF(B718="","Sin fecha",IF(AND(OR($C$3="",B718&gt;=$C$3),OR($E$3="",B718&lt;=$E$3)),"Sí","No")))</f>
        <v/>
      </c>
      <c r="H718" s="58" t="str">
        <f aca="false">IF(B718="","",YEAR(B718))</f>
        <v/>
      </c>
      <c r="I718" s="70" t="str">
        <f aca="false">IF(B718="","",IF(MONTH(B718)=1,"X",""))</f>
        <v/>
      </c>
      <c r="J718" s="70" t="str">
        <f aca="false">IF(B718="","",IF(MONTH(B718)=2,"X",""))</f>
        <v/>
      </c>
      <c r="K718" s="70" t="str">
        <f aca="false">IF(B718="","",IF(MONTH(B718)=3,"X",""))</f>
        <v/>
      </c>
      <c r="L718" s="70" t="str">
        <f aca="false">IF(B718="","",IF(MONTH(B718)=4,"X",""))</f>
        <v/>
      </c>
      <c r="M718" s="70" t="str">
        <f aca="false">IF(B718="","",IF(MONTH(B718)=5,"X",""))</f>
        <v/>
      </c>
      <c r="N718" s="70" t="str">
        <f aca="false">IF(B718="","",IF(MONTH(B718)=6,"X",""))</f>
        <v/>
      </c>
      <c r="O718" s="70" t="str">
        <f aca="false">IF(B718="","",IF(MONTH(B718)=7,"X",""))</f>
        <v/>
      </c>
      <c r="P718" s="70" t="str">
        <f aca="false">IF(B718="","",IF(MONTH(B718)=8,"X",""))</f>
        <v/>
      </c>
      <c r="Q718" s="70" t="str">
        <f aca="false">IF(B718="","",IF(MONTH(B718)=9,"X",""))</f>
        <v/>
      </c>
      <c r="R718" s="70" t="str">
        <f aca="false">IF(B718="","",IF(MONTH(B718)=10,"X",""))</f>
        <v/>
      </c>
      <c r="S718" s="70" t="str">
        <f aca="false">IF(B718="","",IF(MONTH(B718)=11,"X",""))</f>
        <v/>
      </c>
      <c r="T718" s="70" t="str">
        <f aca="false">IF(B718="","",IF(MONTH(B718)=12,"X",""))</f>
        <v/>
      </c>
      <c r="U718" s="58" t="str">
        <f aca="false">IF(E718="","",SUMIF($E$5:$E$1000,E718,$AD$5:$AD$1000))</f>
        <v/>
      </c>
      <c r="V718" s="71" t="str">
        <f aca="false">IF(E718="","",_xlfn.TEXTJOIN(" + ",TRUE(),IF(COUNTIFS($E$5:$E$1000,E718,$C$5:$C$1000,"Auditoría Interna")&gt;0,"Interna",""),IF(COUNTIFS($E$5:$E$1000,E718,$C$5:$C$1000,"Auditoría Externa")&gt;0,"Externa",""),IF(COUNTIFS($E$5:$E$1000,E718,$C$5:$C$1000,"SSF")&gt;0,"SSF",""),IF(COUNTIFS($E$5:$E$1000,E718,$C$5:$C$1000,"Comité de Supervisión")&gt;0,"Comité Sup.",""),IF(COUNTIFS($E$5:$E$1000,E718,$C$5:$C$1000,"Consejo de Administración")&gt;0,"Consejo",""),IF(COUNTIFS($E$5:$E$1000,E718,$C$5:$C$1000,"Otros")&gt;0,"Otros","")))</f>
        <v/>
      </c>
      <c r="W718" s="58" t="str">
        <f aca="false">IF(E718="","",SUMIFS($AD$5:$AD$1000,$E$5:$E$1000,E718,$AA$5:$AA$1000,AA718,$C$5:$C$1000,"&lt;&gt;"&amp;C718))</f>
        <v/>
      </c>
      <c r="X718" s="72"/>
      <c r="Y718" s="68"/>
      <c r="Z718" s="72"/>
      <c r="AA718" s="38" t="str">
        <f aca="false">IF(B718="","",YEAR(B718)*100+MONTH(B718))</f>
        <v/>
      </c>
      <c r="AB718" s="38" t="str">
        <f aca="false">IF(AND(E718&lt;&gt;"",E718=Cruce!$C$5,AD718=1),COUNTIFS($E$5:E718,E718,$AD$5:AD718,1),"")</f>
        <v/>
      </c>
      <c r="AC718" s="38" t="str">
        <f aca="false">IF(E718="","",C718&amp;"|"&amp;X718&amp;"|"&amp;IF(B718="","s/f",TEXT(B718,"yyyymmdd"))&amp;IF(OR(C718="SSF",X718="Visitas Auditoría Interna"),"|"&amp;Y718,""))</f>
        <v/>
      </c>
      <c r="AD718" s="38" t="n">
        <f aca="false">IF(E718="",0,IF(COUNTIFS($E$5:E718,E718,$AC$5:AC718,AC718)=1,1,0))</f>
        <v>0</v>
      </c>
      <c r="AE718" s="38" t="str">
        <f aca="false">IF(OR(E718="",AD718&lt;&gt;1),"",SUBSTITUTE(SUBSTITUTE(C718,"Auditoría ",""),"Consejo de Administración","Consejo")&amp;" – "&amp;IF(B718="","(sin fecha)",DAY(B718)&amp;" de "&amp;CHOOSE(MONTH(B718),"Enero","Febrero","Marzo","Abril","Mayo","Junio","Julio","Agosto","Septiembre","Octubre","Noviembre","Diciembre")&amp;" "&amp;YEAR(B718)))</f>
        <v/>
      </c>
      <c r="AF718" s="38" t="n">
        <f aca="false">IF(E718="",0,IF(COUNTIF($AC$5:AC718,AC718)=1,1,0))</f>
        <v>0</v>
      </c>
    </row>
    <row r="719" customFormat="false" ht="15" hidden="false" customHeight="false" outlineLevel="0" collapsed="false">
      <c r="A719" s="68"/>
      <c r="B719" s="67"/>
      <c r="C719" s="68"/>
      <c r="D719" s="68"/>
      <c r="E719" s="69"/>
      <c r="F719" s="69"/>
      <c r="G719" s="70" t="str">
        <f aca="false">IF(OR(E719="",AND($C$3="",$E$3="")),"",IF(B719="","Sin fecha",IF(AND(OR($C$3="",B719&gt;=$C$3),OR($E$3="",B719&lt;=$E$3)),"Sí","No")))</f>
        <v/>
      </c>
      <c r="H719" s="58" t="str">
        <f aca="false">IF(B719="","",YEAR(B719))</f>
        <v/>
      </c>
      <c r="I719" s="70" t="str">
        <f aca="false">IF(B719="","",IF(MONTH(B719)=1,"X",""))</f>
        <v/>
      </c>
      <c r="J719" s="70" t="str">
        <f aca="false">IF(B719="","",IF(MONTH(B719)=2,"X",""))</f>
        <v/>
      </c>
      <c r="K719" s="70" t="str">
        <f aca="false">IF(B719="","",IF(MONTH(B719)=3,"X",""))</f>
        <v/>
      </c>
      <c r="L719" s="70" t="str">
        <f aca="false">IF(B719="","",IF(MONTH(B719)=4,"X",""))</f>
        <v/>
      </c>
      <c r="M719" s="70" t="str">
        <f aca="false">IF(B719="","",IF(MONTH(B719)=5,"X",""))</f>
        <v/>
      </c>
      <c r="N719" s="70" t="str">
        <f aca="false">IF(B719="","",IF(MONTH(B719)=6,"X",""))</f>
        <v/>
      </c>
      <c r="O719" s="70" t="str">
        <f aca="false">IF(B719="","",IF(MONTH(B719)=7,"X",""))</f>
        <v/>
      </c>
      <c r="P719" s="70" t="str">
        <f aca="false">IF(B719="","",IF(MONTH(B719)=8,"X",""))</f>
        <v/>
      </c>
      <c r="Q719" s="70" t="str">
        <f aca="false">IF(B719="","",IF(MONTH(B719)=9,"X",""))</f>
        <v/>
      </c>
      <c r="R719" s="70" t="str">
        <f aca="false">IF(B719="","",IF(MONTH(B719)=10,"X",""))</f>
        <v/>
      </c>
      <c r="S719" s="70" t="str">
        <f aca="false">IF(B719="","",IF(MONTH(B719)=11,"X",""))</f>
        <v/>
      </c>
      <c r="T719" s="70" t="str">
        <f aca="false">IF(B719="","",IF(MONTH(B719)=12,"X",""))</f>
        <v/>
      </c>
      <c r="U719" s="58" t="str">
        <f aca="false">IF(E719="","",SUMIF($E$5:$E$1000,E719,$AD$5:$AD$1000))</f>
        <v/>
      </c>
      <c r="V719" s="71" t="str">
        <f aca="false">IF(E719="","",_xlfn.TEXTJOIN(" + ",TRUE(),IF(COUNTIFS($E$5:$E$1000,E719,$C$5:$C$1000,"Auditoría Interna")&gt;0,"Interna",""),IF(COUNTIFS($E$5:$E$1000,E719,$C$5:$C$1000,"Auditoría Externa")&gt;0,"Externa",""),IF(COUNTIFS($E$5:$E$1000,E719,$C$5:$C$1000,"SSF")&gt;0,"SSF",""),IF(COUNTIFS($E$5:$E$1000,E719,$C$5:$C$1000,"Comité de Supervisión")&gt;0,"Comité Sup.",""),IF(COUNTIFS($E$5:$E$1000,E719,$C$5:$C$1000,"Consejo de Administración")&gt;0,"Consejo",""),IF(COUNTIFS($E$5:$E$1000,E719,$C$5:$C$1000,"Otros")&gt;0,"Otros","")))</f>
        <v/>
      </c>
      <c r="W719" s="58" t="str">
        <f aca="false">IF(E719="","",SUMIFS($AD$5:$AD$1000,$E$5:$E$1000,E719,$AA$5:$AA$1000,AA719,$C$5:$C$1000,"&lt;&gt;"&amp;C719))</f>
        <v/>
      </c>
      <c r="X719" s="72"/>
      <c r="Y719" s="68"/>
      <c r="Z719" s="72"/>
      <c r="AA719" s="38" t="str">
        <f aca="false">IF(B719="","",YEAR(B719)*100+MONTH(B719))</f>
        <v/>
      </c>
      <c r="AB719" s="38" t="str">
        <f aca="false">IF(AND(E719&lt;&gt;"",E719=Cruce!$C$5,AD719=1),COUNTIFS($E$5:E719,E719,$AD$5:AD719,1),"")</f>
        <v/>
      </c>
      <c r="AC719" s="38" t="str">
        <f aca="false">IF(E719="","",C719&amp;"|"&amp;X719&amp;"|"&amp;IF(B719="","s/f",TEXT(B719,"yyyymmdd"))&amp;IF(OR(C719="SSF",X719="Visitas Auditoría Interna"),"|"&amp;Y719,""))</f>
        <v/>
      </c>
      <c r="AD719" s="38" t="n">
        <f aca="false">IF(E719="",0,IF(COUNTIFS($E$5:E719,E719,$AC$5:AC719,AC719)=1,1,0))</f>
        <v>0</v>
      </c>
      <c r="AE719" s="38" t="str">
        <f aca="false">IF(OR(E719="",AD719&lt;&gt;1),"",SUBSTITUTE(SUBSTITUTE(C719,"Auditoría ",""),"Consejo de Administración","Consejo")&amp;" – "&amp;IF(B719="","(sin fecha)",DAY(B719)&amp;" de "&amp;CHOOSE(MONTH(B719),"Enero","Febrero","Marzo","Abril","Mayo","Junio","Julio","Agosto","Septiembre","Octubre","Noviembre","Diciembre")&amp;" "&amp;YEAR(B719)))</f>
        <v/>
      </c>
      <c r="AF719" s="38" t="n">
        <f aca="false">IF(E719="",0,IF(COUNTIF($AC$5:AC719,AC719)=1,1,0))</f>
        <v>0</v>
      </c>
    </row>
    <row r="720" customFormat="false" ht="15" hidden="false" customHeight="false" outlineLevel="0" collapsed="false">
      <c r="A720" s="68"/>
      <c r="B720" s="67"/>
      <c r="C720" s="68"/>
      <c r="D720" s="68"/>
      <c r="E720" s="69"/>
      <c r="F720" s="69"/>
      <c r="G720" s="70" t="str">
        <f aca="false">IF(OR(E720="",AND($C$3="",$E$3="")),"",IF(B720="","Sin fecha",IF(AND(OR($C$3="",B720&gt;=$C$3),OR($E$3="",B720&lt;=$E$3)),"Sí","No")))</f>
        <v/>
      </c>
      <c r="H720" s="58" t="str">
        <f aca="false">IF(B720="","",YEAR(B720))</f>
        <v/>
      </c>
      <c r="I720" s="70" t="str">
        <f aca="false">IF(B720="","",IF(MONTH(B720)=1,"X",""))</f>
        <v/>
      </c>
      <c r="J720" s="70" t="str">
        <f aca="false">IF(B720="","",IF(MONTH(B720)=2,"X",""))</f>
        <v/>
      </c>
      <c r="K720" s="70" t="str">
        <f aca="false">IF(B720="","",IF(MONTH(B720)=3,"X",""))</f>
        <v/>
      </c>
      <c r="L720" s="70" t="str">
        <f aca="false">IF(B720="","",IF(MONTH(B720)=4,"X",""))</f>
        <v/>
      </c>
      <c r="M720" s="70" t="str">
        <f aca="false">IF(B720="","",IF(MONTH(B720)=5,"X",""))</f>
        <v/>
      </c>
      <c r="N720" s="70" t="str">
        <f aca="false">IF(B720="","",IF(MONTH(B720)=6,"X",""))</f>
        <v/>
      </c>
      <c r="O720" s="70" t="str">
        <f aca="false">IF(B720="","",IF(MONTH(B720)=7,"X",""))</f>
        <v/>
      </c>
      <c r="P720" s="70" t="str">
        <f aca="false">IF(B720="","",IF(MONTH(B720)=8,"X",""))</f>
        <v/>
      </c>
      <c r="Q720" s="70" t="str">
        <f aca="false">IF(B720="","",IF(MONTH(B720)=9,"X",""))</f>
        <v/>
      </c>
      <c r="R720" s="70" t="str">
        <f aca="false">IF(B720="","",IF(MONTH(B720)=10,"X",""))</f>
        <v/>
      </c>
      <c r="S720" s="70" t="str">
        <f aca="false">IF(B720="","",IF(MONTH(B720)=11,"X",""))</f>
        <v/>
      </c>
      <c r="T720" s="70" t="str">
        <f aca="false">IF(B720="","",IF(MONTH(B720)=12,"X",""))</f>
        <v/>
      </c>
      <c r="U720" s="58" t="str">
        <f aca="false">IF(E720="","",SUMIF($E$5:$E$1000,E720,$AD$5:$AD$1000))</f>
        <v/>
      </c>
      <c r="V720" s="71" t="str">
        <f aca="false">IF(E720="","",_xlfn.TEXTJOIN(" + ",TRUE(),IF(COUNTIFS($E$5:$E$1000,E720,$C$5:$C$1000,"Auditoría Interna")&gt;0,"Interna",""),IF(COUNTIFS($E$5:$E$1000,E720,$C$5:$C$1000,"Auditoría Externa")&gt;0,"Externa",""),IF(COUNTIFS($E$5:$E$1000,E720,$C$5:$C$1000,"SSF")&gt;0,"SSF",""),IF(COUNTIFS($E$5:$E$1000,E720,$C$5:$C$1000,"Comité de Supervisión")&gt;0,"Comité Sup.",""),IF(COUNTIFS($E$5:$E$1000,E720,$C$5:$C$1000,"Consejo de Administración")&gt;0,"Consejo",""),IF(COUNTIFS($E$5:$E$1000,E720,$C$5:$C$1000,"Otros")&gt;0,"Otros","")))</f>
        <v/>
      </c>
      <c r="W720" s="58" t="str">
        <f aca="false">IF(E720="","",SUMIFS($AD$5:$AD$1000,$E$5:$E$1000,E720,$AA$5:$AA$1000,AA720,$C$5:$C$1000,"&lt;&gt;"&amp;C720))</f>
        <v/>
      </c>
      <c r="X720" s="72"/>
      <c r="Y720" s="68"/>
      <c r="Z720" s="72"/>
      <c r="AA720" s="38" t="str">
        <f aca="false">IF(B720="","",YEAR(B720)*100+MONTH(B720))</f>
        <v/>
      </c>
      <c r="AB720" s="38" t="str">
        <f aca="false">IF(AND(E720&lt;&gt;"",E720=Cruce!$C$5,AD720=1),COUNTIFS($E$5:E720,E720,$AD$5:AD720,1),"")</f>
        <v/>
      </c>
      <c r="AC720" s="38" t="str">
        <f aca="false">IF(E720="","",C720&amp;"|"&amp;X720&amp;"|"&amp;IF(B720="","s/f",TEXT(B720,"yyyymmdd"))&amp;IF(OR(C720="SSF",X720="Visitas Auditoría Interna"),"|"&amp;Y720,""))</f>
        <v/>
      </c>
      <c r="AD720" s="38" t="n">
        <f aca="false">IF(E720="",0,IF(COUNTIFS($E$5:E720,E720,$AC$5:AC720,AC720)=1,1,0))</f>
        <v>0</v>
      </c>
      <c r="AE720" s="38" t="str">
        <f aca="false">IF(OR(E720="",AD720&lt;&gt;1),"",SUBSTITUTE(SUBSTITUTE(C720,"Auditoría ",""),"Consejo de Administración","Consejo")&amp;" – "&amp;IF(B720="","(sin fecha)",DAY(B720)&amp;" de "&amp;CHOOSE(MONTH(B720),"Enero","Febrero","Marzo","Abril","Mayo","Junio","Julio","Agosto","Septiembre","Octubre","Noviembre","Diciembre")&amp;" "&amp;YEAR(B720)))</f>
        <v/>
      </c>
      <c r="AF720" s="38" t="n">
        <f aca="false">IF(E720="",0,IF(COUNTIF($AC$5:AC720,AC720)=1,1,0))</f>
        <v>0</v>
      </c>
    </row>
    <row r="721" customFormat="false" ht="15" hidden="false" customHeight="false" outlineLevel="0" collapsed="false">
      <c r="A721" s="68"/>
      <c r="B721" s="67"/>
      <c r="C721" s="68"/>
      <c r="D721" s="68"/>
      <c r="E721" s="69"/>
      <c r="F721" s="69"/>
      <c r="G721" s="70" t="str">
        <f aca="false">IF(OR(E721="",AND($C$3="",$E$3="")),"",IF(B721="","Sin fecha",IF(AND(OR($C$3="",B721&gt;=$C$3),OR($E$3="",B721&lt;=$E$3)),"Sí","No")))</f>
        <v/>
      </c>
      <c r="H721" s="58" t="str">
        <f aca="false">IF(B721="","",YEAR(B721))</f>
        <v/>
      </c>
      <c r="I721" s="70" t="str">
        <f aca="false">IF(B721="","",IF(MONTH(B721)=1,"X",""))</f>
        <v/>
      </c>
      <c r="J721" s="70" t="str">
        <f aca="false">IF(B721="","",IF(MONTH(B721)=2,"X",""))</f>
        <v/>
      </c>
      <c r="K721" s="70" t="str">
        <f aca="false">IF(B721="","",IF(MONTH(B721)=3,"X",""))</f>
        <v/>
      </c>
      <c r="L721" s="70" t="str">
        <f aca="false">IF(B721="","",IF(MONTH(B721)=4,"X",""))</f>
        <v/>
      </c>
      <c r="M721" s="70" t="str">
        <f aca="false">IF(B721="","",IF(MONTH(B721)=5,"X",""))</f>
        <v/>
      </c>
      <c r="N721" s="70" t="str">
        <f aca="false">IF(B721="","",IF(MONTH(B721)=6,"X",""))</f>
        <v/>
      </c>
      <c r="O721" s="70" t="str">
        <f aca="false">IF(B721="","",IF(MONTH(B721)=7,"X",""))</f>
        <v/>
      </c>
      <c r="P721" s="70" t="str">
        <f aca="false">IF(B721="","",IF(MONTH(B721)=8,"X",""))</f>
        <v/>
      </c>
      <c r="Q721" s="70" t="str">
        <f aca="false">IF(B721="","",IF(MONTH(B721)=9,"X",""))</f>
        <v/>
      </c>
      <c r="R721" s="70" t="str">
        <f aca="false">IF(B721="","",IF(MONTH(B721)=10,"X",""))</f>
        <v/>
      </c>
      <c r="S721" s="70" t="str">
        <f aca="false">IF(B721="","",IF(MONTH(B721)=11,"X",""))</f>
        <v/>
      </c>
      <c r="T721" s="70" t="str">
        <f aca="false">IF(B721="","",IF(MONTH(B721)=12,"X",""))</f>
        <v/>
      </c>
      <c r="U721" s="58" t="str">
        <f aca="false">IF(E721="","",SUMIF($E$5:$E$1000,E721,$AD$5:$AD$1000))</f>
        <v/>
      </c>
      <c r="V721" s="71" t="str">
        <f aca="false">IF(E721="","",_xlfn.TEXTJOIN(" + ",TRUE(),IF(COUNTIFS($E$5:$E$1000,E721,$C$5:$C$1000,"Auditoría Interna")&gt;0,"Interna",""),IF(COUNTIFS($E$5:$E$1000,E721,$C$5:$C$1000,"Auditoría Externa")&gt;0,"Externa",""),IF(COUNTIFS($E$5:$E$1000,E721,$C$5:$C$1000,"SSF")&gt;0,"SSF",""),IF(COUNTIFS($E$5:$E$1000,E721,$C$5:$C$1000,"Comité de Supervisión")&gt;0,"Comité Sup.",""),IF(COUNTIFS($E$5:$E$1000,E721,$C$5:$C$1000,"Consejo de Administración")&gt;0,"Consejo",""),IF(COUNTIFS($E$5:$E$1000,E721,$C$5:$C$1000,"Otros")&gt;0,"Otros","")))</f>
        <v/>
      </c>
      <c r="W721" s="58" t="str">
        <f aca="false">IF(E721="","",SUMIFS($AD$5:$AD$1000,$E$5:$E$1000,E721,$AA$5:$AA$1000,AA721,$C$5:$C$1000,"&lt;&gt;"&amp;C721))</f>
        <v/>
      </c>
      <c r="X721" s="72"/>
      <c r="Y721" s="68"/>
      <c r="Z721" s="72"/>
      <c r="AA721" s="38" t="str">
        <f aca="false">IF(B721="","",YEAR(B721)*100+MONTH(B721))</f>
        <v/>
      </c>
      <c r="AB721" s="38" t="str">
        <f aca="false">IF(AND(E721&lt;&gt;"",E721=Cruce!$C$5,AD721=1),COUNTIFS($E$5:E721,E721,$AD$5:AD721,1),"")</f>
        <v/>
      </c>
      <c r="AC721" s="38" t="str">
        <f aca="false">IF(E721="","",C721&amp;"|"&amp;X721&amp;"|"&amp;IF(B721="","s/f",TEXT(B721,"yyyymmdd"))&amp;IF(OR(C721="SSF",X721="Visitas Auditoría Interna"),"|"&amp;Y721,""))</f>
        <v/>
      </c>
      <c r="AD721" s="38" t="n">
        <f aca="false">IF(E721="",0,IF(COUNTIFS($E$5:E721,E721,$AC$5:AC721,AC721)=1,1,0))</f>
        <v>0</v>
      </c>
      <c r="AE721" s="38" t="str">
        <f aca="false">IF(OR(E721="",AD721&lt;&gt;1),"",SUBSTITUTE(SUBSTITUTE(C721,"Auditoría ",""),"Consejo de Administración","Consejo")&amp;" – "&amp;IF(B721="","(sin fecha)",DAY(B721)&amp;" de "&amp;CHOOSE(MONTH(B721),"Enero","Febrero","Marzo","Abril","Mayo","Junio","Julio","Agosto","Septiembre","Octubre","Noviembre","Diciembre")&amp;" "&amp;YEAR(B721)))</f>
        <v/>
      </c>
      <c r="AF721" s="38" t="n">
        <f aca="false">IF(E721="",0,IF(COUNTIF($AC$5:AC721,AC721)=1,1,0))</f>
        <v>0</v>
      </c>
    </row>
    <row r="722" customFormat="false" ht="15" hidden="false" customHeight="false" outlineLevel="0" collapsed="false">
      <c r="A722" s="68"/>
      <c r="B722" s="67"/>
      <c r="C722" s="68"/>
      <c r="D722" s="68"/>
      <c r="E722" s="69"/>
      <c r="F722" s="69"/>
      <c r="G722" s="70" t="str">
        <f aca="false">IF(OR(E722="",AND($C$3="",$E$3="")),"",IF(B722="","Sin fecha",IF(AND(OR($C$3="",B722&gt;=$C$3),OR($E$3="",B722&lt;=$E$3)),"Sí","No")))</f>
        <v/>
      </c>
      <c r="H722" s="58" t="str">
        <f aca="false">IF(B722="","",YEAR(B722))</f>
        <v/>
      </c>
      <c r="I722" s="70" t="str">
        <f aca="false">IF(B722="","",IF(MONTH(B722)=1,"X",""))</f>
        <v/>
      </c>
      <c r="J722" s="70" t="str">
        <f aca="false">IF(B722="","",IF(MONTH(B722)=2,"X",""))</f>
        <v/>
      </c>
      <c r="K722" s="70" t="str">
        <f aca="false">IF(B722="","",IF(MONTH(B722)=3,"X",""))</f>
        <v/>
      </c>
      <c r="L722" s="70" t="str">
        <f aca="false">IF(B722="","",IF(MONTH(B722)=4,"X",""))</f>
        <v/>
      </c>
      <c r="M722" s="70" t="str">
        <f aca="false">IF(B722="","",IF(MONTH(B722)=5,"X",""))</f>
        <v/>
      </c>
      <c r="N722" s="70" t="str">
        <f aca="false">IF(B722="","",IF(MONTH(B722)=6,"X",""))</f>
        <v/>
      </c>
      <c r="O722" s="70" t="str">
        <f aca="false">IF(B722="","",IF(MONTH(B722)=7,"X",""))</f>
        <v/>
      </c>
      <c r="P722" s="70" t="str">
        <f aca="false">IF(B722="","",IF(MONTH(B722)=8,"X",""))</f>
        <v/>
      </c>
      <c r="Q722" s="70" t="str">
        <f aca="false">IF(B722="","",IF(MONTH(B722)=9,"X",""))</f>
        <v/>
      </c>
      <c r="R722" s="70" t="str">
        <f aca="false">IF(B722="","",IF(MONTH(B722)=10,"X",""))</f>
        <v/>
      </c>
      <c r="S722" s="70" t="str">
        <f aca="false">IF(B722="","",IF(MONTH(B722)=11,"X",""))</f>
        <v/>
      </c>
      <c r="T722" s="70" t="str">
        <f aca="false">IF(B722="","",IF(MONTH(B722)=12,"X",""))</f>
        <v/>
      </c>
      <c r="U722" s="58" t="str">
        <f aca="false">IF(E722="","",SUMIF($E$5:$E$1000,E722,$AD$5:$AD$1000))</f>
        <v/>
      </c>
      <c r="V722" s="71" t="str">
        <f aca="false">IF(E722="","",_xlfn.TEXTJOIN(" + ",TRUE(),IF(COUNTIFS($E$5:$E$1000,E722,$C$5:$C$1000,"Auditoría Interna")&gt;0,"Interna",""),IF(COUNTIFS($E$5:$E$1000,E722,$C$5:$C$1000,"Auditoría Externa")&gt;0,"Externa",""),IF(COUNTIFS($E$5:$E$1000,E722,$C$5:$C$1000,"SSF")&gt;0,"SSF",""),IF(COUNTIFS($E$5:$E$1000,E722,$C$5:$C$1000,"Comité de Supervisión")&gt;0,"Comité Sup.",""),IF(COUNTIFS($E$5:$E$1000,E722,$C$5:$C$1000,"Consejo de Administración")&gt;0,"Consejo",""),IF(COUNTIFS($E$5:$E$1000,E722,$C$5:$C$1000,"Otros")&gt;0,"Otros","")))</f>
        <v/>
      </c>
      <c r="W722" s="58" t="str">
        <f aca="false">IF(E722="","",SUMIFS($AD$5:$AD$1000,$E$5:$E$1000,E722,$AA$5:$AA$1000,AA722,$C$5:$C$1000,"&lt;&gt;"&amp;C722))</f>
        <v/>
      </c>
      <c r="X722" s="72"/>
      <c r="Y722" s="68"/>
      <c r="Z722" s="72"/>
      <c r="AA722" s="38" t="str">
        <f aca="false">IF(B722="","",YEAR(B722)*100+MONTH(B722))</f>
        <v/>
      </c>
      <c r="AB722" s="38" t="str">
        <f aca="false">IF(AND(E722&lt;&gt;"",E722=Cruce!$C$5,AD722=1),COUNTIFS($E$5:E722,E722,$AD$5:AD722,1),"")</f>
        <v/>
      </c>
      <c r="AC722" s="38" t="str">
        <f aca="false">IF(E722="","",C722&amp;"|"&amp;X722&amp;"|"&amp;IF(B722="","s/f",TEXT(B722,"yyyymmdd"))&amp;IF(OR(C722="SSF",X722="Visitas Auditoría Interna"),"|"&amp;Y722,""))</f>
        <v/>
      </c>
      <c r="AD722" s="38" t="n">
        <f aca="false">IF(E722="",0,IF(COUNTIFS($E$5:E722,E722,$AC$5:AC722,AC722)=1,1,0))</f>
        <v>0</v>
      </c>
      <c r="AE722" s="38" t="str">
        <f aca="false">IF(OR(E722="",AD722&lt;&gt;1),"",SUBSTITUTE(SUBSTITUTE(C722,"Auditoría ",""),"Consejo de Administración","Consejo")&amp;" – "&amp;IF(B722="","(sin fecha)",DAY(B722)&amp;" de "&amp;CHOOSE(MONTH(B722),"Enero","Febrero","Marzo","Abril","Mayo","Junio","Julio","Agosto","Septiembre","Octubre","Noviembre","Diciembre")&amp;" "&amp;YEAR(B722)))</f>
        <v/>
      </c>
      <c r="AF722" s="38" t="n">
        <f aca="false">IF(E722="",0,IF(COUNTIF($AC$5:AC722,AC722)=1,1,0))</f>
        <v>0</v>
      </c>
    </row>
    <row r="723" customFormat="false" ht="15" hidden="false" customHeight="false" outlineLevel="0" collapsed="false">
      <c r="A723" s="68"/>
      <c r="B723" s="67"/>
      <c r="C723" s="68"/>
      <c r="D723" s="68"/>
      <c r="E723" s="69"/>
      <c r="F723" s="69"/>
      <c r="G723" s="70" t="str">
        <f aca="false">IF(OR(E723="",AND($C$3="",$E$3="")),"",IF(B723="","Sin fecha",IF(AND(OR($C$3="",B723&gt;=$C$3),OR($E$3="",B723&lt;=$E$3)),"Sí","No")))</f>
        <v/>
      </c>
      <c r="H723" s="58" t="str">
        <f aca="false">IF(B723="","",YEAR(B723))</f>
        <v/>
      </c>
      <c r="I723" s="70" t="str">
        <f aca="false">IF(B723="","",IF(MONTH(B723)=1,"X",""))</f>
        <v/>
      </c>
      <c r="J723" s="70" t="str">
        <f aca="false">IF(B723="","",IF(MONTH(B723)=2,"X",""))</f>
        <v/>
      </c>
      <c r="K723" s="70" t="str">
        <f aca="false">IF(B723="","",IF(MONTH(B723)=3,"X",""))</f>
        <v/>
      </c>
      <c r="L723" s="70" t="str">
        <f aca="false">IF(B723="","",IF(MONTH(B723)=4,"X",""))</f>
        <v/>
      </c>
      <c r="M723" s="70" t="str">
        <f aca="false">IF(B723="","",IF(MONTH(B723)=5,"X",""))</f>
        <v/>
      </c>
      <c r="N723" s="70" t="str">
        <f aca="false">IF(B723="","",IF(MONTH(B723)=6,"X",""))</f>
        <v/>
      </c>
      <c r="O723" s="70" t="str">
        <f aca="false">IF(B723="","",IF(MONTH(B723)=7,"X",""))</f>
        <v/>
      </c>
      <c r="P723" s="70" t="str">
        <f aca="false">IF(B723="","",IF(MONTH(B723)=8,"X",""))</f>
        <v/>
      </c>
      <c r="Q723" s="70" t="str">
        <f aca="false">IF(B723="","",IF(MONTH(B723)=9,"X",""))</f>
        <v/>
      </c>
      <c r="R723" s="70" t="str">
        <f aca="false">IF(B723="","",IF(MONTH(B723)=10,"X",""))</f>
        <v/>
      </c>
      <c r="S723" s="70" t="str">
        <f aca="false">IF(B723="","",IF(MONTH(B723)=11,"X",""))</f>
        <v/>
      </c>
      <c r="T723" s="70" t="str">
        <f aca="false">IF(B723="","",IF(MONTH(B723)=12,"X",""))</f>
        <v/>
      </c>
      <c r="U723" s="58" t="str">
        <f aca="false">IF(E723="","",SUMIF($E$5:$E$1000,E723,$AD$5:$AD$1000))</f>
        <v/>
      </c>
      <c r="V723" s="71" t="str">
        <f aca="false">IF(E723="","",_xlfn.TEXTJOIN(" + ",TRUE(),IF(COUNTIFS($E$5:$E$1000,E723,$C$5:$C$1000,"Auditoría Interna")&gt;0,"Interna",""),IF(COUNTIFS($E$5:$E$1000,E723,$C$5:$C$1000,"Auditoría Externa")&gt;0,"Externa",""),IF(COUNTIFS($E$5:$E$1000,E723,$C$5:$C$1000,"SSF")&gt;0,"SSF",""),IF(COUNTIFS($E$5:$E$1000,E723,$C$5:$C$1000,"Comité de Supervisión")&gt;0,"Comité Sup.",""),IF(COUNTIFS($E$5:$E$1000,E723,$C$5:$C$1000,"Consejo de Administración")&gt;0,"Consejo",""),IF(COUNTIFS($E$5:$E$1000,E723,$C$5:$C$1000,"Otros")&gt;0,"Otros","")))</f>
        <v/>
      </c>
      <c r="W723" s="58" t="str">
        <f aca="false">IF(E723="","",SUMIFS($AD$5:$AD$1000,$E$5:$E$1000,E723,$AA$5:$AA$1000,AA723,$C$5:$C$1000,"&lt;&gt;"&amp;C723))</f>
        <v/>
      </c>
      <c r="X723" s="72"/>
      <c r="Y723" s="68"/>
      <c r="Z723" s="72"/>
      <c r="AA723" s="38" t="str">
        <f aca="false">IF(B723="","",YEAR(B723)*100+MONTH(B723))</f>
        <v/>
      </c>
      <c r="AB723" s="38" t="str">
        <f aca="false">IF(AND(E723&lt;&gt;"",E723=Cruce!$C$5,AD723=1),COUNTIFS($E$5:E723,E723,$AD$5:AD723,1),"")</f>
        <v/>
      </c>
      <c r="AC723" s="38" t="str">
        <f aca="false">IF(E723="","",C723&amp;"|"&amp;X723&amp;"|"&amp;IF(B723="","s/f",TEXT(B723,"yyyymmdd"))&amp;IF(OR(C723="SSF",X723="Visitas Auditoría Interna"),"|"&amp;Y723,""))</f>
        <v/>
      </c>
      <c r="AD723" s="38" t="n">
        <f aca="false">IF(E723="",0,IF(COUNTIFS($E$5:E723,E723,$AC$5:AC723,AC723)=1,1,0))</f>
        <v>0</v>
      </c>
      <c r="AE723" s="38" t="str">
        <f aca="false">IF(OR(E723="",AD723&lt;&gt;1),"",SUBSTITUTE(SUBSTITUTE(C723,"Auditoría ",""),"Consejo de Administración","Consejo")&amp;" – "&amp;IF(B723="","(sin fecha)",DAY(B723)&amp;" de "&amp;CHOOSE(MONTH(B723),"Enero","Febrero","Marzo","Abril","Mayo","Junio","Julio","Agosto","Septiembre","Octubre","Noviembre","Diciembre")&amp;" "&amp;YEAR(B723)))</f>
        <v/>
      </c>
      <c r="AF723" s="38" t="n">
        <f aca="false">IF(E723="",0,IF(COUNTIF($AC$5:AC723,AC723)=1,1,0))</f>
        <v>0</v>
      </c>
    </row>
    <row r="724" customFormat="false" ht="15" hidden="false" customHeight="false" outlineLevel="0" collapsed="false">
      <c r="A724" s="68"/>
      <c r="B724" s="67"/>
      <c r="C724" s="68"/>
      <c r="D724" s="68"/>
      <c r="E724" s="69"/>
      <c r="F724" s="69"/>
      <c r="G724" s="70" t="str">
        <f aca="false">IF(OR(E724="",AND($C$3="",$E$3="")),"",IF(B724="","Sin fecha",IF(AND(OR($C$3="",B724&gt;=$C$3),OR($E$3="",B724&lt;=$E$3)),"Sí","No")))</f>
        <v/>
      </c>
      <c r="H724" s="58" t="str">
        <f aca="false">IF(B724="","",YEAR(B724))</f>
        <v/>
      </c>
      <c r="I724" s="70" t="str">
        <f aca="false">IF(B724="","",IF(MONTH(B724)=1,"X",""))</f>
        <v/>
      </c>
      <c r="J724" s="70" t="str">
        <f aca="false">IF(B724="","",IF(MONTH(B724)=2,"X",""))</f>
        <v/>
      </c>
      <c r="K724" s="70" t="str">
        <f aca="false">IF(B724="","",IF(MONTH(B724)=3,"X",""))</f>
        <v/>
      </c>
      <c r="L724" s="70" t="str">
        <f aca="false">IF(B724="","",IF(MONTH(B724)=4,"X",""))</f>
        <v/>
      </c>
      <c r="M724" s="70" t="str">
        <f aca="false">IF(B724="","",IF(MONTH(B724)=5,"X",""))</f>
        <v/>
      </c>
      <c r="N724" s="70" t="str">
        <f aca="false">IF(B724="","",IF(MONTH(B724)=6,"X",""))</f>
        <v/>
      </c>
      <c r="O724" s="70" t="str">
        <f aca="false">IF(B724="","",IF(MONTH(B724)=7,"X",""))</f>
        <v/>
      </c>
      <c r="P724" s="70" t="str">
        <f aca="false">IF(B724="","",IF(MONTH(B724)=8,"X",""))</f>
        <v/>
      </c>
      <c r="Q724" s="70" t="str">
        <f aca="false">IF(B724="","",IF(MONTH(B724)=9,"X",""))</f>
        <v/>
      </c>
      <c r="R724" s="70" t="str">
        <f aca="false">IF(B724="","",IF(MONTH(B724)=10,"X",""))</f>
        <v/>
      </c>
      <c r="S724" s="70" t="str">
        <f aca="false">IF(B724="","",IF(MONTH(B724)=11,"X",""))</f>
        <v/>
      </c>
      <c r="T724" s="70" t="str">
        <f aca="false">IF(B724="","",IF(MONTH(B724)=12,"X",""))</f>
        <v/>
      </c>
      <c r="U724" s="58" t="str">
        <f aca="false">IF(E724="","",SUMIF($E$5:$E$1000,E724,$AD$5:$AD$1000))</f>
        <v/>
      </c>
      <c r="V724" s="71" t="str">
        <f aca="false">IF(E724="","",_xlfn.TEXTJOIN(" + ",TRUE(),IF(COUNTIFS($E$5:$E$1000,E724,$C$5:$C$1000,"Auditoría Interna")&gt;0,"Interna",""),IF(COUNTIFS($E$5:$E$1000,E724,$C$5:$C$1000,"Auditoría Externa")&gt;0,"Externa",""),IF(COUNTIFS($E$5:$E$1000,E724,$C$5:$C$1000,"SSF")&gt;0,"SSF",""),IF(COUNTIFS($E$5:$E$1000,E724,$C$5:$C$1000,"Comité de Supervisión")&gt;0,"Comité Sup.",""),IF(COUNTIFS($E$5:$E$1000,E724,$C$5:$C$1000,"Consejo de Administración")&gt;0,"Consejo",""),IF(COUNTIFS($E$5:$E$1000,E724,$C$5:$C$1000,"Otros")&gt;0,"Otros","")))</f>
        <v/>
      </c>
      <c r="W724" s="58" t="str">
        <f aca="false">IF(E724="","",SUMIFS($AD$5:$AD$1000,$E$5:$E$1000,E724,$AA$5:$AA$1000,AA724,$C$5:$C$1000,"&lt;&gt;"&amp;C724))</f>
        <v/>
      </c>
      <c r="X724" s="72"/>
      <c r="Y724" s="68"/>
      <c r="Z724" s="72"/>
      <c r="AA724" s="38" t="str">
        <f aca="false">IF(B724="","",YEAR(B724)*100+MONTH(B724))</f>
        <v/>
      </c>
      <c r="AB724" s="38" t="str">
        <f aca="false">IF(AND(E724&lt;&gt;"",E724=Cruce!$C$5,AD724=1),COUNTIFS($E$5:E724,E724,$AD$5:AD724,1),"")</f>
        <v/>
      </c>
      <c r="AC724" s="38" t="str">
        <f aca="false">IF(E724="","",C724&amp;"|"&amp;X724&amp;"|"&amp;IF(B724="","s/f",TEXT(B724,"yyyymmdd"))&amp;IF(OR(C724="SSF",X724="Visitas Auditoría Interna"),"|"&amp;Y724,""))</f>
        <v/>
      </c>
      <c r="AD724" s="38" t="n">
        <f aca="false">IF(E724="",0,IF(COUNTIFS($E$5:E724,E724,$AC$5:AC724,AC724)=1,1,0))</f>
        <v>0</v>
      </c>
      <c r="AE724" s="38" t="str">
        <f aca="false">IF(OR(E724="",AD724&lt;&gt;1),"",SUBSTITUTE(SUBSTITUTE(C724,"Auditoría ",""),"Consejo de Administración","Consejo")&amp;" – "&amp;IF(B724="","(sin fecha)",DAY(B724)&amp;" de "&amp;CHOOSE(MONTH(B724),"Enero","Febrero","Marzo","Abril","Mayo","Junio","Julio","Agosto","Septiembre","Octubre","Noviembre","Diciembre")&amp;" "&amp;YEAR(B724)))</f>
        <v/>
      </c>
      <c r="AF724" s="38" t="n">
        <f aca="false">IF(E724="",0,IF(COUNTIF($AC$5:AC724,AC724)=1,1,0))</f>
        <v>0</v>
      </c>
    </row>
    <row r="725" customFormat="false" ht="15" hidden="false" customHeight="false" outlineLevel="0" collapsed="false">
      <c r="A725" s="68"/>
      <c r="B725" s="67"/>
      <c r="C725" s="68"/>
      <c r="D725" s="68"/>
      <c r="E725" s="69"/>
      <c r="F725" s="69"/>
      <c r="G725" s="70" t="str">
        <f aca="false">IF(OR(E725="",AND($C$3="",$E$3="")),"",IF(B725="","Sin fecha",IF(AND(OR($C$3="",B725&gt;=$C$3),OR($E$3="",B725&lt;=$E$3)),"Sí","No")))</f>
        <v/>
      </c>
      <c r="H725" s="58" t="str">
        <f aca="false">IF(B725="","",YEAR(B725))</f>
        <v/>
      </c>
      <c r="I725" s="70" t="str">
        <f aca="false">IF(B725="","",IF(MONTH(B725)=1,"X",""))</f>
        <v/>
      </c>
      <c r="J725" s="70" t="str">
        <f aca="false">IF(B725="","",IF(MONTH(B725)=2,"X",""))</f>
        <v/>
      </c>
      <c r="K725" s="70" t="str">
        <f aca="false">IF(B725="","",IF(MONTH(B725)=3,"X",""))</f>
        <v/>
      </c>
      <c r="L725" s="70" t="str">
        <f aca="false">IF(B725="","",IF(MONTH(B725)=4,"X",""))</f>
        <v/>
      </c>
      <c r="M725" s="70" t="str">
        <f aca="false">IF(B725="","",IF(MONTH(B725)=5,"X",""))</f>
        <v/>
      </c>
      <c r="N725" s="70" t="str">
        <f aca="false">IF(B725="","",IF(MONTH(B725)=6,"X",""))</f>
        <v/>
      </c>
      <c r="O725" s="70" t="str">
        <f aca="false">IF(B725="","",IF(MONTH(B725)=7,"X",""))</f>
        <v/>
      </c>
      <c r="P725" s="70" t="str">
        <f aca="false">IF(B725="","",IF(MONTH(B725)=8,"X",""))</f>
        <v/>
      </c>
      <c r="Q725" s="70" t="str">
        <f aca="false">IF(B725="","",IF(MONTH(B725)=9,"X",""))</f>
        <v/>
      </c>
      <c r="R725" s="70" t="str">
        <f aca="false">IF(B725="","",IF(MONTH(B725)=10,"X",""))</f>
        <v/>
      </c>
      <c r="S725" s="70" t="str">
        <f aca="false">IF(B725="","",IF(MONTH(B725)=11,"X",""))</f>
        <v/>
      </c>
      <c r="T725" s="70" t="str">
        <f aca="false">IF(B725="","",IF(MONTH(B725)=12,"X",""))</f>
        <v/>
      </c>
      <c r="U725" s="58" t="str">
        <f aca="false">IF(E725="","",SUMIF($E$5:$E$1000,E725,$AD$5:$AD$1000))</f>
        <v/>
      </c>
      <c r="V725" s="71" t="str">
        <f aca="false">IF(E725="","",_xlfn.TEXTJOIN(" + ",TRUE(),IF(COUNTIFS($E$5:$E$1000,E725,$C$5:$C$1000,"Auditoría Interna")&gt;0,"Interna",""),IF(COUNTIFS($E$5:$E$1000,E725,$C$5:$C$1000,"Auditoría Externa")&gt;0,"Externa",""),IF(COUNTIFS($E$5:$E$1000,E725,$C$5:$C$1000,"SSF")&gt;0,"SSF",""),IF(COUNTIFS($E$5:$E$1000,E725,$C$5:$C$1000,"Comité de Supervisión")&gt;0,"Comité Sup.",""),IF(COUNTIFS($E$5:$E$1000,E725,$C$5:$C$1000,"Consejo de Administración")&gt;0,"Consejo",""),IF(COUNTIFS($E$5:$E$1000,E725,$C$5:$C$1000,"Otros")&gt;0,"Otros","")))</f>
        <v/>
      </c>
      <c r="W725" s="58" t="str">
        <f aca="false">IF(E725="","",SUMIFS($AD$5:$AD$1000,$E$5:$E$1000,E725,$AA$5:$AA$1000,AA725,$C$5:$C$1000,"&lt;&gt;"&amp;C725))</f>
        <v/>
      </c>
      <c r="X725" s="72"/>
      <c r="Y725" s="68"/>
      <c r="Z725" s="72"/>
      <c r="AA725" s="38" t="str">
        <f aca="false">IF(B725="","",YEAR(B725)*100+MONTH(B725))</f>
        <v/>
      </c>
      <c r="AB725" s="38" t="str">
        <f aca="false">IF(AND(E725&lt;&gt;"",E725=Cruce!$C$5,AD725=1),COUNTIFS($E$5:E725,E725,$AD$5:AD725,1),"")</f>
        <v/>
      </c>
      <c r="AC725" s="38" t="str">
        <f aca="false">IF(E725="","",C725&amp;"|"&amp;X725&amp;"|"&amp;IF(B725="","s/f",TEXT(B725,"yyyymmdd"))&amp;IF(OR(C725="SSF",X725="Visitas Auditoría Interna"),"|"&amp;Y725,""))</f>
        <v/>
      </c>
      <c r="AD725" s="38" t="n">
        <f aca="false">IF(E725="",0,IF(COUNTIFS($E$5:E725,E725,$AC$5:AC725,AC725)=1,1,0))</f>
        <v>0</v>
      </c>
      <c r="AE725" s="38" t="str">
        <f aca="false">IF(OR(E725="",AD725&lt;&gt;1),"",SUBSTITUTE(SUBSTITUTE(C725,"Auditoría ",""),"Consejo de Administración","Consejo")&amp;" – "&amp;IF(B725="","(sin fecha)",DAY(B725)&amp;" de "&amp;CHOOSE(MONTH(B725),"Enero","Febrero","Marzo","Abril","Mayo","Junio","Julio","Agosto","Septiembre","Octubre","Noviembre","Diciembre")&amp;" "&amp;YEAR(B725)))</f>
        <v/>
      </c>
      <c r="AF725" s="38" t="n">
        <f aca="false">IF(E725="",0,IF(COUNTIF($AC$5:AC725,AC725)=1,1,0))</f>
        <v>0</v>
      </c>
    </row>
    <row r="726" customFormat="false" ht="15" hidden="false" customHeight="false" outlineLevel="0" collapsed="false">
      <c r="A726" s="68"/>
      <c r="B726" s="67"/>
      <c r="C726" s="68"/>
      <c r="D726" s="68"/>
      <c r="E726" s="69"/>
      <c r="F726" s="69"/>
      <c r="G726" s="70" t="str">
        <f aca="false">IF(OR(E726="",AND($C$3="",$E$3="")),"",IF(B726="","Sin fecha",IF(AND(OR($C$3="",B726&gt;=$C$3),OR($E$3="",B726&lt;=$E$3)),"Sí","No")))</f>
        <v/>
      </c>
      <c r="H726" s="58" t="str">
        <f aca="false">IF(B726="","",YEAR(B726))</f>
        <v/>
      </c>
      <c r="I726" s="70" t="str">
        <f aca="false">IF(B726="","",IF(MONTH(B726)=1,"X",""))</f>
        <v/>
      </c>
      <c r="J726" s="70" t="str">
        <f aca="false">IF(B726="","",IF(MONTH(B726)=2,"X",""))</f>
        <v/>
      </c>
      <c r="K726" s="70" t="str">
        <f aca="false">IF(B726="","",IF(MONTH(B726)=3,"X",""))</f>
        <v/>
      </c>
      <c r="L726" s="70" t="str">
        <f aca="false">IF(B726="","",IF(MONTH(B726)=4,"X",""))</f>
        <v/>
      </c>
      <c r="M726" s="70" t="str">
        <f aca="false">IF(B726="","",IF(MONTH(B726)=5,"X",""))</f>
        <v/>
      </c>
      <c r="N726" s="70" t="str">
        <f aca="false">IF(B726="","",IF(MONTH(B726)=6,"X",""))</f>
        <v/>
      </c>
      <c r="O726" s="70" t="str">
        <f aca="false">IF(B726="","",IF(MONTH(B726)=7,"X",""))</f>
        <v/>
      </c>
      <c r="P726" s="70" t="str">
        <f aca="false">IF(B726="","",IF(MONTH(B726)=8,"X",""))</f>
        <v/>
      </c>
      <c r="Q726" s="70" t="str">
        <f aca="false">IF(B726="","",IF(MONTH(B726)=9,"X",""))</f>
        <v/>
      </c>
      <c r="R726" s="70" t="str">
        <f aca="false">IF(B726="","",IF(MONTH(B726)=10,"X",""))</f>
        <v/>
      </c>
      <c r="S726" s="70" t="str">
        <f aca="false">IF(B726="","",IF(MONTH(B726)=11,"X",""))</f>
        <v/>
      </c>
      <c r="T726" s="70" t="str">
        <f aca="false">IF(B726="","",IF(MONTH(B726)=12,"X",""))</f>
        <v/>
      </c>
      <c r="U726" s="58" t="str">
        <f aca="false">IF(E726="","",SUMIF($E$5:$E$1000,E726,$AD$5:$AD$1000))</f>
        <v/>
      </c>
      <c r="V726" s="71" t="str">
        <f aca="false">IF(E726="","",_xlfn.TEXTJOIN(" + ",TRUE(),IF(COUNTIFS($E$5:$E$1000,E726,$C$5:$C$1000,"Auditoría Interna")&gt;0,"Interna",""),IF(COUNTIFS($E$5:$E$1000,E726,$C$5:$C$1000,"Auditoría Externa")&gt;0,"Externa",""),IF(COUNTIFS($E$5:$E$1000,E726,$C$5:$C$1000,"SSF")&gt;0,"SSF",""),IF(COUNTIFS($E$5:$E$1000,E726,$C$5:$C$1000,"Comité de Supervisión")&gt;0,"Comité Sup.",""),IF(COUNTIFS($E$5:$E$1000,E726,$C$5:$C$1000,"Consejo de Administración")&gt;0,"Consejo",""),IF(COUNTIFS($E$5:$E$1000,E726,$C$5:$C$1000,"Otros")&gt;0,"Otros","")))</f>
        <v/>
      </c>
      <c r="W726" s="58" t="str">
        <f aca="false">IF(E726="","",SUMIFS($AD$5:$AD$1000,$E$5:$E$1000,E726,$AA$5:$AA$1000,AA726,$C$5:$C$1000,"&lt;&gt;"&amp;C726))</f>
        <v/>
      </c>
      <c r="X726" s="72"/>
      <c r="Y726" s="68"/>
      <c r="Z726" s="72"/>
      <c r="AA726" s="38" t="str">
        <f aca="false">IF(B726="","",YEAR(B726)*100+MONTH(B726))</f>
        <v/>
      </c>
      <c r="AB726" s="38" t="str">
        <f aca="false">IF(AND(E726&lt;&gt;"",E726=Cruce!$C$5,AD726=1),COUNTIFS($E$5:E726,E726,$AD$5:AD726,1),"")</f>
        <v/>
      </c>
      <c r="AC726" s="38" t="str">
        <f aca="false">IF(E726="","",C726&amp;"|"&amp;X726&amp;"|"&amp;IF(B726="","s/f",TEXT(B726,"yyyymmdd"))&amp;IF(OR(C726="SSF",X726="Visitas Auditoría Interna"),"|"&amp;Y726,""))</f>
        <v/>
      </c>
      <c r="AD726" s="38" t="n">
        <f aca="false">IF(E726="",0,IF(COUNTIFS($E$5:E726,E726,$AC$5:AC726,AC726)=1,1,0))</f>
        <v>0</v>
      </c>
      <c r="AE726" s="38" t="str">
        <f aca="false">IF(OR(E726="",AD726&lt;&gt;1),"",SUBSTITUTE(SUBSTITUTE(C726,"Auditoría ",""),"Consejo de Administración","Consejo")&amp;" – "&amp;IF(B726="","(sin fecha)",DAY(B726)&amp;" de "&amp;CHOOSE(MONTH(B726),"Enero","Febrero","Marzo","Abril","Mayo","Junio","Julio","Agosto","Septiembre","Octubre","Noviembre","Diciembre")&amp;" "&amp;YEAR(B726)))</f>
        <v/>
      </c>
      <c r="AF726" s="38" t="n">
        <f aca="false">IF(E726="",0,IF(COUNTIF($AC$5:AC726,AC726)=1,1,0))</f>
        <v>0</v>
      </c>
    </row>
    <row r="727" customFormat="false" ht="15" hidden="false" customHeight="false" outlineLevel="0" collapsed="false">
      <c r="A727" s="68"/>
      <c r="B727" s="67"/>
      <c r="C727" s="68"/>
      <c r="D727" s="68"/>
      <c r="E727" s="69"/>
      <c r="F727" s="69"/>
      <c r="G727" s="70" t="str">
        <f aca="false">IF(OR(E727="",AND($C$3="",$E$3="")),"",IF(B727="","Sin fecha",IF(AND(OR($C$3="",B727&gt;=$C$3),OR($E$3="",B727&lt;=$E$3)),"Sí","No")))</f>
        <v/>
      </c>
      <c r="H727" s="58" t="str">
        <f aca="false">IF(B727="","",YEAR(B727))</f>
        <v/>
      </c>
      <c r="I727" s="70" t="str">
        <f aca="false">IF(B727="","",IF(MONTH(B727)=1,"X",""))</f>
        <v/>
      </c>
      <c r="J727" s="70" t="str">
        <f aca="false">IF(B727="","",IF(MONTH(B727)=2,"X",""))</f>
        <v/>
      </c>
      <c r="K727" s="70" t="str">
        <f aca="false">IF(B727="","",IF(MONTH(B727)=3,"X",""))</f>
        <v/>
      </c>
      <c r="L727" s="70" t="str">
        <f aca="false">IF(B727="","",IF(MONTH(B727)=4,"X",""))</f>
        <v/>
      </c>
      <c r="M727" s="70" t="str">
        <f aca="false">IF(B727="","",IF(MONTH(B727)=5,"X",""))</f>
        <v/>
      </c>
      <c r="N727" s="70" t="str">
        <f aca="false">IF(B727="","",IF(MONTH(B727)=6,"X",""))</f>
        <v/>
      </c>
      <c r="O727" s="70" t="str">
        <f aca="false">IF(B727="","",IF(MONTH(B727)=7,"X",""))</f>
        <v/>
      </c>
      <c r="P727" s="70" t="str">
        <f aca="false">IF(B727="","",IF(MONTH(B727)=8,"X",""))</f>
        <v/>
      </c>
      <c r="Q727" s="70" t="str">
        <f aca="false">IF(B727="","",IF(MONTH(B727)=9,"X",""))</f>
        <v/>
      </c>
      <c r="R727" s="70" t="str">
        <f aca="false">IF(B727="","",IF(MONTH(B727)=10,"X",""))</f>
        <v/>
      </c>
      <c r="S727" s="70" t="str">
        <f aca="false">IF(B727="","",IF(MONTH(B727)=11,"X",""))</f>
        <v/>
      </c>
      <c r="T727" s="70" t="str">
        <f aca="false">IF(B727="","",IF(MONTH(B727)=12,"X",""))</f>
        <v/>
      </c>
      <c r="U727" s="58" t="str">
        <f aca="false">IF(E727="","",SUMIF($E$5:$E$1000,E727,$AD$5:$AD$1000))</f>
        <v/>
      </c>
      <c r="V727" s="71" t="str">
        <f aca="false">IF(E727="","",_xlfn.TEXTJOIN(" + ",TRUE(),IF(COUNTIFS($E$5:$E$1000,E727,$C$5:$C$1000,"Auditoría Interna")&gt;0,"Interna",""),IF(COUNTIFS($E$5:$E$1000,E727,$C$5:$C$1000,"Auditoría Externa")&gt;0,"Externa",""),IF(COUNTIFS($E$5:$E$1000,E727,$C$5:$C$1000,"SSF")&gt;0,"SSF",""),IF(COUNTIFS($E$5:$E$1000,E727,$C$5:$C$1000,"Comité de Supervisión")&gt;0,"Comité Sup.",""),IF(COUNTIFS($E$5:$E$1000,E727,$C$5:$C$1000,"Consejo de Administración")&gt;0,"Consejo",""),IF(COUNTIFS($E$5:$E$1000,E727,$C$5:$C$1000,"Otros")&gt;0,"Otros","")))</f>
        <v/>
      </c>
      <c r="W727" s="58" t="str">
        <f aca="false">IF(E727="","",SUMIFS($AD$5:$AD$1000,$E$5:$E$1000,E727,$AA$5:$AA$1000,AA727,$C$5:$C$1000,"&lt;&gt;"&amp;C727))</f>
        <v/>
      </c>
      <c r="X727" s="72"/>
      <c r="Y727" s="68"/>
      <c r="Z727" s="72"/>
      <c r="AA727" s="38" t="str">
        <f aca="false">IF(B727="","",YEAR(B727)*100+MONTH(B727))</f>
        <v/>
      </c>
      <c r="AB727" s="38" t="str">
        <f aca="false">IF(AND(E727&lt;&gt;"",E727=Cruce!$C$5,AD727=1),COUNTIFS($E$5:E727,E727,$AD$5:AD727,1),"")</f>
        <v/>
      </c>
      <c r="AC727" s="38" t="str">
        <f aca="false">IF(E727="","",C727&amp;"|"&amp;X727&amp;"|"&amp;IF(B727="","s/f",TEXT(B727,"yyyymmdd"))&amp;IF(OR(C727="SSF",X727="Visitas Auditoría Interna"),"|"&amp;Y727,""))</f>
        <v/>
      </c>
      <c r="AD727" s="38" t="n">
        <f aca="false">IF(E727="",0,IF(COUNTIFS($E$5:E727,E727,$AC$5:AC727,AC727)=1,1,0))</f>
        <v>0</v>
      </c>
      <c r="AE727" s="38" t="str">
        <f aca="false">IF(OR(E727="",AD727&lt;&gt;1),"",SUBSTITUTE(SUBSTITUTE(C727,"Auditoría ",""),"Consejo de Administración","Consejo")&amp;" – "&amp;IF(B727="","(sin fecha)",DAY(B727)&amp;" de "&amp;CHOOSE(MONTH(B727),"Enero","Febrero","Marzo","Abril","Mayo","Junio","Julio","Agosto","Septiembre","Octubre","Noviembre","Diciembre")&amp;" "&amp;YEAR(B727)))</f>
        <v/>
      </c>
      <c r="AF727" s="38" t="n">
        <f aca="false">IF(E727="",0,IF(COUNTIF($AC$5:AC727,AC727)=1,1,0))</f>
        <v>0</v>
      </c>
    </row>
    <row r="728" customFormat="false" ht="15" hidden="false" customHeight="false" outlineLevel="0" collapsed="false">
      <c r="A728" s="68"/>
      <c r="B728" s="67"/>
      <c r="C728" s="68"/>
      <c r="D728" s="68"/>
      <c r="E728" s="69"/>
      <c r="F728" s="69"/>
      <c r="G728" s="70" t="str">
        <f aca="false">IF(OR(E728="",AND($C$3="",$E$3="")),"",IF(B728="","Sin fecha",IF(AND(OR($C$3="",B728&gt;=$C$3),OR($E$3="",B728&lt;=$E$3)),"Sí","No")))</f>
        <v/>
      </c>
      <c r="H728" s="58" t="str">
        <f aca="false">IF(B728="","",YEAR(B728))</f>
        <v/>
      </c>
      <c r="I728" s="70" t="str">
        <f aca="false">IF(B728="","",IF(MONTH(B728)=1,"X",""))</f>
        <v/>
      </c>
      <c r="J728" s="70" t="str">
        <f aca="false">IF(B728="","",IF(MONTH(B728)=2,"X",""))</f>
        <v/>
      </c>
      <c r="K728" s="70" t="str">
        <f aca="false">IF(B728="","",IF(MONTH(B728)=3,"X",""))</f>
        <v/>
      </c>
      <c r="L728" s="70" t="str">
        <f aca="false">IF(B728="","",IF(MONTH(B728)=4,"X",""))</f>
        <v/>
      </c>
      <c r="M728" s="70" t="str">
        <f aca="false">IF(B728="","",IF(MONTH(B728)=5,"X",""))</f>
        <v/>
      </c>
      <c r="N728" s="70" t="str">
        <f aca="false">IF(B728="","",IF(MONTH(B728)=6,"X",""))</f>
        <v/>
      </c>
      <c r="O728" s="70" t="str">
        <f aca="false">IF(B728="","",IF(MONTH(B728)=7,"X",""))</f>
        <v/>
      </c>
      <c r="P728" s="70" t="str">
        <f aca="false">IF(B728="","",IF(MONTH(B728)=8,"X",""))</f>
        <v/>
      </c>
      <c r="Q728" s="70" t="str">
        <f aca="false">IF(B728="","",IF(MONTH(B728)=9,"X",""))</f>
        <v/>
      </c>
      <c r="R728" s="70" t="str">
        <f aca="false">IF(B728="","",IF(MONTH(B728)=10,"X",""))</f>
        <v/>
      </c>
      <c r="S728" s="70" t="str">
        <f aca="false">IF(B728="","",IF(MONTH(B728)=11,"X",""))</f>
        <v/>
      </c>
      <c r="T728" s="70" t="str">
        <f aca="false">IF(B728="","",IF(MONTH(B728)=12,"X",""))</f>
        <v/>
      </c>
      <c r="U728" s="58" t="str">
        <f aca="false">IF(E728="","",SUMIF($E$5:$E$1000,E728,$AD$5:$AD$1000))</f>
        <v/>
      </c>
      <c r="V728" s="71" t="str">
        <f aca="false">IF(E728="","",_xlfn.TEXTJOIN(" + ",TRUE(),IF(COUNTIFS($E$5:$E$1000,E728,$C$5:$C$1000,"Auditoría Interna")&gt;0,"Interna",""),IF(COUNTIFS($E$5:$E$1000,E728,$C$5:$C$1000,"Auditoría Externa")&gt;0,"Externa",""),IF(COUNTIFS($E$5:$E$1000,E728,$C$5:$C$1000,"SSF")&gt;0,"SSF",""),IF(COUNTIFS($E$5:$E$1000,E728,$C$5:$C$1000,"Comité de Supervisión")&gt;0,"Comité Sup.",""),IF(COUNTIFS($E$5:$E$1000,E728,$C$5:$C$1000,"Consejo de Administración")&gt;0,"Consejo",""),IF(COUNTIFS($E$5:$E$1000,E728,$C$5:$C$1000,"Otros")&gt;0,"Otros","")))</f>
        <v/>
      </c>
      <c r="W728" s="58" t="str">
        <f aca="false">IF(E728="","",SUMIFS($AD$5:$AD$1000,$E$5:$E$1000,E728,$AA$5:$AA$1000,AA728,$C$5:$C$1000,"&lt;&gt;"&amp;C728))</f>
        <v/>
      </c>
      <c r="X728" s="72"/>
      <c r="Y728" s="68"/>
      <c r="Z728" s="72"/>
      <c r="AA728" s="38" t="str">
        <f aca="false">IF(B728="","",YEAR(B728)*100+MONTH(B728))</f>
        <v/>
      </c>
      <c r="AB728" s="38" t="str">
        <f aca="false">IF(AND(E728&lt;&gt;"",E728=Cruce!$C$5,AD728=1),COUNTIFS($E$5:E728,E728,$AD$5:AD728,1),"")</f>
        <v/>
      </c>
      <c r="AC728" s="38" t="str">
        <f aca="false">IF(E728="","",C728&amp;"|"&amp;X728&amp;"|"&amp;IF(B728="","s/f",TEXT(B728,"yyyymmdd"))&amp;IF(OR(C728="SSF",X728="Visitas Auditoría Interna"),"|"&amp;Y728,""))</f>
        <v/>
      </c>
      <c r="AD728" s="38" t="n">
        <f aca="false">IF(E728="",0,IF(COUNTIFS($E$5:E728,E728,$AC$5:AC728,AC728)=1,1,0))</f>
        <v>0</v>
      </c>
      <c r="AE728" s="38" t="str">
        <f aca="false">IF(OR(E728="",AD728&lt;&gt;1),"",SUBSTITUTE(SUBSTITUTE(C728,"Auditoría ",""),"Consejo de Administración","Consejo")&amp;" – "&amp;IF(B728="","(sin fecha)",DAY(B728)&amp;" de "&amp;CHOOSE(MONTH(B728),"Enero","Febrero","Marzo","Abril","Mayo","Junio","Julio","Agosto","Septiembre","Octubre","Noviembre","Diciembre")&amp;" "&amp;YEAR(B728)))</f>
        <v/>
      </c>
      <c r="AF728" s="38" t="n">
        <f aca="false">IF(E728="",0,IF(COUNTIF($AC$5:AC728,AC728)=1,1,0))</f>
        <v>0</v>
      </c>
    </row>
    <row r="729" customFormat="false" ht="15" hidden="false" customHeight="false" outlineLevel="0" collapsed="false">
      <c r="A729" s="68"/>
      <c r="B729" s="67"/>
      <c r="C729" s="68"/>
      <c r="D729" s="68"/>
      <c r="E729" s="69"/>
      <c r="F729" s="69"/>
      <c r="G729" s="70" t="str">
        <f aca="false">IF(OR(E729="",AND($C$3="",$E$3="")),"",IF(B729="","Sin fecha",IF(AND(OR($C$3="",B729&gt;=$C$3),OR($E$3="",B729&lt;=$E$3)),"Sí","No")))</f>
        <v/>
      </c>
      <c r="H729" s="58" t="str">
        <f aca="false">IF(B729="","",YEAR(B729))</f>
        <v/>
      </c>
      <c r="I729" s="70" t="str">
        <f aca="false">IF(B729="","",IF(MONTH(B729)=1,"X",""))</f>
        <v/>
      </c>
      <c r="J729" s="70" t="str">
        <f aca="false">IF(B729="","",IF(MONTH(B729)=2,"X",""))</f>
        <v/>
      </c>
      <c r="K729" s="70" t="str">
        <f aca="false">IF(B729="","",IF(MONTH(B729)=3,"X",""))</f>
        <v/>
      </c>
      <c r="L729" s="70" t="str">
        <f aca="false">IF(B729="","",IF(MONTH(B729)=4,"X",""))</f>
        <v/>
      </c>
      <c r="M729" s="70" t="str">
        <f aca="false">IF(B729="","",IF(MONTH(B729)=5,"X",""))</f>
        <v/>
      </c>
      <c r="N729" s="70" t="str">
        <f aca="false">IF(B729="","",IF(MONTH(B729)=6,"X",""))</f>
        <v/>
      </c>
      <c r="O729" s="70" t="str">
        <f aca="false">IF(B729="","",IF(MONTH(B729)=7,"X",""))</f>
        <v/>
      </c>
      <c r="P729" s="70" t="str">
        <f aca="false">IF(B729="","",IF(MONTH(B729)=8,"X",""))</f>
        <v/>
      </c>
      <c r="Q729" s="70" t="str">
        <f aca="false">IF(B729="","",IF(MONTH(B729)=9,"X",""))</f>
        <v/>
      </c>
      <c r="R729" s="70" t="str">
        <f aca="false">IF(B729="","",IF(MONTH(B729)=10,"X",""))</f>
        <v/>
      </c>
      <c r="S729" s="70" t="str">
        <f aca="false">IF(B729="","",IF(MONTH(B729)=11,"X",""))</f>
        <v/>
      </c>
      <c r="T729" s="70" t="str">
        <f aca="false">IF(B729="","",IF(MONTH(B729)=12,"X",""))</f>
        <v/>
      </c>
      <c r="U729" s="58" t="str">
        <f aca="false">IF(E729="","",SUMIF($E$5:$E$1000,E729,$AD$5:$AD$1000))</f>
        <v/>
      </c>
      <c r="V729" s="71" t="str">
        <f aca="false">IF(E729="","",_xlfn.TEXTJOIN(" + ",TRUE(),IF(COUNTIFS($E$5:$E$1000,E729,$C$5:$C$1000,"Auditoría Interna")&gt;0,"Interna",""),IF(COUNTIFS($E$5:$E$1000,E729,$C$5:$C$1000,"Auditoría Externa")&gt;0,"Externa",""),IF(COUNTIFS($E$5:$E$1000,E729,$C$5:$C$1000,"SSF")&gt;0,"SSF",""),IF(COUNTIFS($E$5:$E$1000,E729,$C$5:$C$1000,"Comité de Supervisión")&gt;0,"Comité Sup.",""),IF(COUNTIFS($E$5:$E$1000,E729,$C$5:$C$1000,"Consejo de Administración")&gt;0,"Consejo",""),IF(COUNTIFS($E$5:$E$1000,E729,$C$5:$C$1000,"Otros")&gt;0,"Otros","")))</f>
        <v/>
      </c>
      <c r="W729" s="58" t="str">
        <f aca="false">IF(E729="","",SUMIFS($AD$5:$AD$1000,$E$5:$E$1000,E729,$AA$5:$AA$1000,AA729,$C$5:$C$1000,"&lt;&gt;"&amp;C729))</f>
        <v/>
      </c>
      <c r="X729" s="72"/>
      <c r="Y729" s="68"/>
      <c r="Z729" s="72"/>
      <c r="AA729" s="38" t="str">
        <f aca="false">IF(B729="","",YEAR(B729)*100+MONTH(B729))</f>
        <v/>
      </c>
      <c r="AB729" s="38" t="str">
        <f aca="false">IF(AND(E729&lt;&gt;"",E729=Cruce!$C$5,AD729=1),COUNTIFS($E$5:E729,E729,$AD$5:AD729,1),"")</f>
        <v/>
      </c>
      <c r="AC729" s="38" t="str">
        <f aca="false">IF(E729="","",C729&amp;"|"&amp;X729&amp;"|"&amp;IF(B729="","s/f",TEXT(B729,"yyyymmdd"))&amp;IF(OR(C729="SSF",X729="Visitas Auditoría Interna"),"|"&amp;Y729,""))</f>
        <v/>
      </c>
      <c r="AD729" s="38" t="n">
        <f aca="false">IF(E729="",0,IF(COUNTIFS($E$5:E729,E729,$AC$5:AC729,AC729)=1,1,0))</f>
        <v>0</v>
      </c>
      <c r="AE729" s="38" t="str">
        <f aca="false">IF(OR(E729="",AD729&lt;&gt;1),"",SUBSTITUTE(SUBSTITUTE(C729,"Auditoría ",""),"Consejo de Administración","Consejo")&amp;" – "&amp;IF(B729="","(sin fecha)",DAY(B729)&amp;" de "&amp;CHOOSE(MONTH(B729),"Enero","Febrero","Marzo","Abril","Mayo","Junio","Julio","Agosto","Septiembre","Octubre","Noviembre","Diciembre")&amp;" "&amp;YEAR(B729)))</f>
        <v/>
      </c>
      <c r="AF729" s="38" t="n">
        <f aca="false">IF(E729="",0,IF(COUNTIF($AC$5:AC729,AC729)=1,1,0))</f>
        <v>0</v>
      </c>
    </row>
    <row r="730" customFormat="false" ht="15" hidden="false" customHeight="false" outlineLevel="0" collapsed="false">
      <c r="A730" s="68"/>
      <c r="B730" s="67"/>
      <c r="C730" s="68"/>
      <c r="D730" s="68"/>
      <c r="E730" s="69"/>
      <c r="F730" s="69"/>
      <c r="G730" s="70" t="str">
        <f aca="false">IF(OR(E730="",AND($C$3="",$E$3="")),"",IF(B730="","Sin fecha",IF(AND(OR($C$3="",B730&gt;=$C$3),OR($E$3="",B730&lt;=$E$3)),"Sí","No")))</f>
        <v/>
      </c>
      <c r="H730" s="58" t="str">
        <f aca="false">IF(B730="","",YEAR(B730))</f>
        <v/>
      </c>
      <c r="I730" s="70" t="str">
        <f aca="false">IF(B730="","",IF(MONTH(B730)=1,"X",""))</f>
        <v/>
      </c>
      <c r="J730" s="70" t="str">
        <f aca="false">IF(B730="","",IF(MONTH(B730)=2,"X",""))</f>
        <v/>
      </c>
      <c r="K730" s="70" t="str">
        <f aca="false">IF(B730="","",IF(MONTH(B730)=3,"X",""))</f>
        <v/>
      </c>
      <c r="L730" s="70" t="str">
        <f aca="false">IF(B730="","",IF(MONTH(B730)=4,"X",""))</f>
        <v/>
      </c>
      <c r="M730" s="70" t="str">
        <f aca="false">IF(B730="","",IF(MONTH(B730)=5,"X",""))</f>
        <v/>
      </c>
      <c r="N730" s="70" t="str">
        <f aca="false">IF(B730="","",IF(MONTH(B730)=6,"X",""))</f>
        <v/>
      </c>
      <c r="O730" s="70" t="str">
        <f aca="false">IF(B730="","",IF(MONTH(B730)=7,"X",""))</f>
        <v/>
      </c>
      <c r="P730" s="70" t="str">
        <f aca="false">IF(B730="","",IF(MONTH(B730)=8,"X",""))</f>
        <v/>
      </c>
      <c r="Q730" s="70" t="str">
        <f aca="false">IF(B730="","",IF(MONTH(B730)=9,"X",""))</f>
        <v/>
      </c>
      <c r="R730" s="70" t="str">
        <f aca="false">IF(B730="","",IF(MONTH(B730)=10,"X",""))</f>
        <v/>
      </c>
      <c r="S730" s="70" t="str">
        <f aca="false">IF(B730="","",IF(MONTH(B730)=11,"X",""))</f>
        <v/>
      </c>
      <c r="T730" s="70" t="str">
        <f aca="false">IF(B730="","",IF(MONTH(B730)=12,"X",""))</f>
        <v/>
      </c>
      <c r="U730" s="58" t="str">
        <f aca="false">IF(E730="","",SUMIF($E$5:$E$1000,E730,$AD$5:$AD$1000))</f>
        <v/>
      </c>
      <c r="V730" s="71" t="str">
        <f aca="false">IF(E730="","",_xlfn.TEXTJOIN(" + ",TRUE(),IF(COUNTIFS($E$5:$E$1000,E730,$C$5:$C$1000,"Auditoría Interna")&gt;0,"Interna",""),IF(COUNTIFS($E$5:$E$1000,E730,$C$5:$C$1000,"Auditoría Externa")&gt;0,"Externa",""),IF(COUNTIFS($E$5:$E$1000,E730,$C$5:$C$1000,"SSF")&gt;0,"SSF",""),IF(COUNTIFS($E$5:$E$1000,E730,$C$5:$C$1000,"Comité de Supervisión")&gt;0,"Comité Sup.",""),IF(COUNTIFS($E$5:$E$1000,E730,$C$5:$C$1000,"Consejo de Administración")&gt;0,"Consejo",""),IF(COUNTIFS($E$5:$E$1000,E730,$C$5:$C$1000,"Otros")&gt;0,"Otros","")))</f>
        <v/>
      </c>
      <c r="W730" s="58" t="str">
        <f aca="false">IF(E730="","",SUMIFS($AD$5:$AD$1000,$E$5:$E$1000,E730,$AA$5:$AA$1000,AA730,$C$5:$C$1000,"&lt;&gt;"&amp;C730))</f>
        <v/>
      </c>
      <c r="X730" s="72"/>
      <c r="Y730" s="68"/>
      <c r="Z730" s="72"/>
      <c r="AA730" s="38" t="str">
        <f aca="false">IF(B730="","",YEAR(B730)*100+MONTH(B730))</f>
        <v/>
      </c>
      <c r="AB730" s="38" t="str">
        <f aca="false">IF(AND(E730&lt;&gt;"",E730=Cruce!$C$5,AD730=1),COUNTIFS($E$5:E730,E730,$AD$5:AD730,1),"")</f>
        <v/>
      </c>
      <c r="AC730" s="38" t="str">
        <f aca="false">IF(E730="","",C730&amp;"|"&amp;X730&amp;"|"&amp;IF(B730="","s/f",TEXT(B730,"yyyymmdd"))&amp;IF(OR(C730="SSF",X730="Visitas Auditoría Interna"),"|"&amp;Y730,""))</f>
        <v/>
      </c>
      <c r="AD730" s="38" t="n">
        <f aca="false">IF(E730="",0,IF(COUNTIFS($E$5:E730,E730,$AC$5:AC730,AC730)=1,1,0))</f>
        <v>0</v>
      </c>
      <c r="AE730" s="38" t="str">
        <f aca="false">IF(OR(E730="",AD730&lt;&gt;1),"",SUBSTITUTE(SUBSTITUTE(C730,"Auditoría ",""),"Consejo de Administración","Consejo")&amp;" – "&amp;IF(B730="","(sin fecha)",DAY(B730)&amp;" de "&amp;CHOOSE(MONTH(B730),"Enero","Febrero","Marzo","Abril","Mayo","Junio","Julio","Agosto","Septiembre","Octubre","Noviembre","Diciembre")&amp;" "&amp;YEAR(B730)))</f>
        <v/>
      </c>
      <c r="AF730" s="38" t="n">
        <f aca="false">IF(E730="",0,IF(COUNTIF($AC$5:AC730,AC730)=1,1,0))</f>
        <v>0</v>
      </c>
    </row>
    <row r="731" customFormat="false" ht="15" hidden="false" customHeight="false" outlineLevel="0" collapsed="false">
      <c r="A731" s="68"/>
      <c r="B731" s="67"/>
      <c r="C731" s="68"/>
      <c r="D731" s="68"/>
      <c r="E731" s="69"/>
      <c r="F731" s="69"/>
      <c r="G731" s="70" t="str">
        <f aca="false">IF(OR(E731="",AND($C$3="",$E$3="")),"",IF(B731="","Sin fecha",IF(AND(OR($C$3="",B731&gt;=$C$3),OR($E$3="",B731&lt;=$E$3)),"Sí","No")))</f>
        <v/>
      </c>
      <c r="H731" s="58" t="str">
        <f aca="false">IF(B731="","",YEAR(B731))</f>
        <v/>
      </c>
      <c r="I731" s="70" t="str">
        <f aca="false">IF(B731="","",IF(MONTH(B731)=1,"X",""))</f>
        <v/>
      </c>
      <c r="J731" s="70" t="str">
        <f aca="false">IF(B731="","",IF(MONTH(B731)=2,"X",""))</f>
        <v/>
      </c>
      <c r="K731" s="70" t="str">
        <f aca="false">IF(B731="","",IF(MONTH(B731)=3,"X",""))</f>
        <v/>
      </c>
      <c r="L731" s="70" t="str">
        <f aca="false">IF(B731="","",IF(MONTH(B731)=4,"X",""))</f>
        <v/>
      </c>
      <c r="M731" s="70" t="str">
        <f aca="false">IF(B731="","",IF(MONTH(B731)=5,"X",""))</f>
        <v/>
      </c>
      <c r="N731" s="70" t="str">
        <f aca="false">IF(B731="","",IF(MONTH(B731)=6,"X",""))</f>
        <v/>
      </c>
      <c r="O731" s="70" t="str">
        <f aca="false">IF(B731="","",IF(MONTH(B731)=7,"X",""))</f>
        <v/>
      </c>
      <c r="P731" s="70" t="str">
        <f aca="false">IF(B731="","",IF(MONTH(B731)=8,"X",""))</f>
        <v/>
      </c>
      <c r="Q731" s="70" t="str">
        <f aca="false">IF(B731="","",IF(MONTH(B731)=9,"X",""))</f>
        <v/>
      </c>
      <c r="R731" s="70" t="str">
        <f aca="false">IF(B731="","",IF(MONTH(B731)=10,"X",""))</f>
        <v/>
      </c>
      <c r="S731" s="70" t="str">
        <f aca="false">IF(B731="","",IF(MONTH(B731)=11,"X",""))</f>
        <v/>
      </c>
      <c r="T731" s="70" t="str">
        <f aca="false">IF(B731="","",IF(MONTH(B731)=12,"X",""))</f>
        <v/>
      </c>
      <c r="U731" s="58" t="str">
        <f aca="false">IF(E731="","",SUMIF($E$5:$E$1000,E731,$AD$5:$AD$1000))</f>
        <v/>
      </c>
      <c r="V731" s="71" t="str">
        <f aca="false">IF(E731="","",_xlfn.TEXTJOIN(" + ",TRUE(),IF(COUNTIFS($E$5:$E$1000,E731,$C$5:$C$1000,"Auditoría Interna")&gt;0,"Interna",""),IF(COUNTIFS($E$5:$E$1000,E731,$C$5:$C$1000,"Auditoría Externa")&gt;0,"Externa",""),IF(COUNTIFS($E$5:$E$1000,E731,$C$5:$C$1000,"SSF")&gt;0,"SSF",""),IF(COUNTIFS($E$5:$E$1000,E731,$C$5:$C$1000,"Comité de Supervisión")&gt;0,"Comité Sup.",""),IF(COUNTIFS($E$5:$E$1000,E731,$C$5:$C$1000,"Consejo de Administración")&gt;0,"Consejo",""),IF(COUNTIFS($E$5:$E$1000,E731,$C$5:$C$1000,"Otros")&gt;0,"Otros","")))</f>
        <v/>
      </c>
      <c r="W731" s="58" t="str">
        <f aca="false">IF(E731="","",SUMIFS($AD$5:$AD$1000,$E$5:$E$1000,E731,$AA$5:$AA$1000,AA731,$C$5:$C$1000,"&lt;&gt;"&amp;C731))</f>
        <v/>
      </c>
      <c r="X731" s="72"/>
      <c r="Y731" s="68"/>
      <c r="Z731" s="72"/>
      <c r="AA731" s="38" t="str">
        <f aca="false">IF(B731="","",YEAR(B731)*100+MONTH(B731))</f>
        <v/>
      </c>
      <c r="AB731" s="38" t="str">
        <f aca="false">IF(AND(E731&lt;&gt;"",E731=Cruce!$C$5,AD731=1),COUNTIFS($E$5:E731,E731,$AD$5:AD731,1),"")</f>
        <v/>
      </c>
      <c r="AC731" s="38" t="str">
        <f aca="false">IF(E731="","",C731&amp;"|"&amp;X731&amp;"|"&amp;IF(B731="","s/f",TEXT(B731,"yyyymmdd"))&amp;IF(OR(C731="SSF",X731="Visitas Auditoría Interna"),"|"&amp;Y731,""))</f>
        <v/>
      </c>
      <c r="AD731" s="38" t="n">
        <f aca="false">IF(E731="",0,IF(COUNTIFS($E$5:E731,E731,$AC$5:AC731,AC731)=1,1,0))</f>
        <v>0</v>
      </c>
      <c r="AE731" s="38" t="str">
        <f aca="false">IF(OR(E731="",AD731&lt;&gt;1),"",SUBSTITUTE(SUBSTITUTE(C731,"Auditoría ",""),"Consejo de Administración","Consejo")&amp;" – "&amp;IF(B731="","(sin fecha)",DAY(B731)&amp;" de "&amp;CHOOSE(MONTH(B731),"Enero","Febrero","Marzo","Abril","Mayo","Junio","Julio","Agosto","Septiembre","Octubre","Noviembre","Diciembre")&amp;" "&amp;YEAR(B731)))</f>
        <v/>
      </c>
      <c r="AF731" s="38" t="n">
        <f aca="false">IF(E731="",0,IF(COUNTIF($AC$5:AC731,AC731)=1,1,0))</f>
        <v>0</v>
      </c>
    </row>
    <row r="732" customFormat="false" ht="15" hidden="false" customHeight="false" outlineLevel="0" collapsed="false">
      <c r="A732" s="68"/>
      <c r="B732" s="67"/>
      <c r="C732" s="68"/>
      <c r="D732" s="68"/>
      <c r="E732" s="69"/>
      <c r="F732" s="69"/>
      <c r="G732" s="70" t="str">
        <f aca="false">IF(OR(E732="",AND($C$3="",$E$3="")),"",IF(B732="","Sin fecha",IF(AND(OR($C$3="",B732&gt;=$C$3),OR($E$3="",B732&lt;=$E$3)),"Sí","No")))</f>
        <v/>
      </c>
      <c r="H732" s="58" t="str">
        <f aca="false">IF(B732="","",YEAR(B732))</f>
        <v/>
      </c>
      <c r="I732" s="70" t="str">
        <f aca="false">IF(B732="","",IF(MONTH(B732)=1,"X",""))</f>
        <v/>
      </c>
      <c r="J732" s="70" t="str">
        <f aca="false">IF(B732="","",IF(MONTH(B732)=2,"X",""))</f>
        <v/>
      </c>
      <c r="K732" s="70" t="str">
        <f aca="false">IF(B732="","",IF(MONTH(B732)=3,"X",""))</f>
        <v/>
      </c>
      <c r="L732" s="70" t="str">
        <f aca="false">IF(B732="","",IF(MONTH(B732)=4,"X",""))</f>
        <v/>
      </c>
      <c r="M732" s="70" t="str">
        <f aca="false">IF(B732="","",IF(MONTH(B732)=5,"X",""))</f>
        <v/>
      </c>
      <c r="N732" s="70" t="str">
        <f aca="false">IF(B732="","",IF(MONTH(B732)=6,"X",""))</f>
        <v/>
      </c>
      <c r="O732" s="70" t="str">
        <f aca="false">IF(B732="","",IF(MONTH(B732)=7,"X",""))</f>
        <v/>
      </c>
      <c r="P732" s="70" t="str">
        <f aca="false">IF(B732="","",IF(MONTH(B732)=8,"X",""))</f>
        <v/>
      </c>
      <c r="Q732" s="70" t="str">
        <f aca="false">IF(B732="","",IF(MONTH(B732)=9,"X",""))</f>
        <v/>
      </c>
      <c r="R732" s="70" t="str">
        <f aca="false">IF(B732="","",IF(MONTH(B732)=10,"X",""))</f>
        <v/>
      </c>
      <c r="S732" s="70" t="str">
        <f aca="false">IF(B732="","",IF(MONTH(B732)=11,"X",""))</f>
        <v/>
      </c>
      <c r="T732" s="70" t="str">
        <f aca="false">IF(B732="","",IF(MONTH(B732)=12,"X",""))</f>
        <v/>
      </c>
      <c r="U732" s="58" t="str">
        <f aca="false">IF(E732="","",SUMIF($E$5:$E$1000,E732,$AD$5:$AD$1000))</f>
        <v/>
      </c>
      <c r="V732" s="71" t="str">
        <f aca="false">IF(E732="","",_xlfn.TEXTJOIN(" + ",TRUE(),IF(COUNTIFS($E$5:$E$1000,E732,$C$5:$C$1000,"Auditoría Interna")&gt;0,"Interna",""),IF(COUNTIFS($E$5:$E$1000,E732,$C$5:$C$1000,"Auditoría Externa")&gt;0,"Externa",""),IF(COUNTIFS($E$5:$E$1000,E732,$C$5:$C$1000,"SSF")&gt;0,"SSF",""),IF(COUNTIFS($E$5:$E$1000,E732,$C$5:$C$1000,"Comité de Supervisión")&gt;0,"Comité Sup.",""),IF(COUNTIFS($E$5:$E$1000,E732,$C$5:$C$1000,"Consejo de Administración")&gt;0,"Consejo",""),IF(COUNTIFS($E$5:$E$1000,E732,$C$5:$C$1000,"Otros")&gt;0,"Otros","")))</f>
        <v/>
      </c>
      <c r="W732" s="58" t="str">
        <f aca="false">IF(E732="","",SUMIFS($AD$5:$AD$1000,$E$5:$E$1000,E732,$AA$5:$AA$1000,AA732,$C$5:$C$1000,"&lt;&gt;"&amp;C732))</f>
        <v/>
      </c>
      <c r="X732" s="72"/>
      <c r="Y732" s="68"/>
      <c r="Z732" s="72"/>
      <c r="AA732" s="38" t="str">
        <f aca="false">IF(B732="","",YEAR(B732)*100+MONTH(B732))</f>
        <v/>
      </c>
      <c r="AB732" s="38" t="str">
        <f aca="false">IF(AND(E732&lt;&gt;"",E732=Cruce!$C$5,AD732=1),COUNTIFS($E$5:E732,E732,$AD$5:AD732,1),"")</f>
        <v/>
      </c>
      <c r="AC732" s="38" t="str">
        <f aca="false">IF(E732="","",C732&amp;"|"&amp;X732&amp;"|"&amp;IF(B732="","s/f",TEXT(B732,"yyyymmdd"))&amp;IF(OR(C732="SSF",X732="Visitas Auditoría Interna"),"|"&amp;Y732,""))</f>
        <v/>
      </c>
      <c r="AD732" s="38" t="n">
        <f aca="false">IF(E732="",0,IF(COUNTIFS($E$5:E732,E732,$AC$5:AC732,AC732)=1,1,0))</f>
        <v>0</v>
      </c>
      <c r="AE732" s="38" t="str">
        <f aca="false">IF(OR(E732="",AD732&lt;&gt;1),"",SUBSTITUTE(SUBSTITUTE(C732,"Auditoría ",""),"Consejo de Administración","Consejo")&amp;" – "&amp;IF(B732="","(sin fecha)",DAY(B732)&amp;" de "&amp;CHOOSE(MONTH(B732),"Enero","Febrero","Marzo","Abril","Mayo","Junio","Julio","Agosto","Septiembre","Octubre","Noviembre","Diciembre")&amp;" "&amp;YEAR(B732)))</f>
        <v/>
      </c>
      <c r="AF732" s="38" t="n">
        <f aca="false">IF(E732="",0,IF(COUNTIF($AC$5:AC732,AC732)=1,1,0))</f>
        <v>0</v>
      </c>
    </row>
    <row r="733" customFormat="false" ht="15" hidden="false" customHeight="false" outlineLevel="0" collapsed="false">
      <c r="A733" s="68"/>
      <c r="B733" s="67"/>
      <c r="C733" s="68"/>
      <c r="D733" s="68"/>
      <c r="E733" s="69"/>
      <c r="F733" s="69"/>
      <c r="G733" s="70" t="str">
        <f aca="false">IF(OR(E733="",AND($C$3="",$E$3="")),"",IF(B733="","Sin fecha",IF(AND(OR($C$3="",B733&gt;=$C$3),OR($E$3="",B733&lt;=$E$3)),"Sí","No")))</f>
        <v/>
      </c>
      <c r="H733" s="58" t="str">
        <f aca="false">IF(B733="","",YEAR(B733))</f>
        <v/>
      </c>
      <c r="I733" s="70" t="str">
        <f aca="false">IF(B733="","",IF(MONTH(B733)=1,"X",""))</f>
        <v/>
      </c>
      <c r="J733" s="70" t="str">
        <f aca="false">IF(B733="","",IF(MONTH(B733)=2,"X",""))</f>
        <v/>
      </c>
      <c r="K733" s="70" t="str">
        <f aca="false">IF(B733="","",IF(MONTH(B733)=3,"X",""))</f>
        <v/>
      </c>
      <c r="L733" s="70" t="str">
        <f aca="false">IF(B733="","",IF(MONTH(B733)=4,"X",""))</f>
        <v/>
      </c>
      <c r="M733" s="70" t="str">
        <f aca="false">IF(B733="","",IF(MONTH(B733)=5,"X",""))</f>
        <v/>
      </c>
      <c r="N733" s="70" t="str">
        <f aca="false">IF(B733="","",IF(MONTH(B733)=6,"X",""))</f>
        <v/>
      </c>
      <c r="O733" s="70" t="str">
        <f aca="false">IF(B733="","",IF(MONTH(B733)=7,"X",""))</f>
        <v/>
      </c>
      <c r="P733" s="70" t="str">
        <f aca="false">IF(B733="","",IF(MONTH(B733)=8,"X",""))</f>
        <v/>
      </c>
      <c r="Q733" s="70" t="str">
        <f aca="false">IF(B733="","",IF(MONTH(B733)=9,"X",""))</f>
        <v/>
      </c>
      <c r="R733" s="70" t="str">
        <f aca="false">IF(B733="","",IF(MONTH(B733)=10,"X",""))</f>
        <v/>
      </c>
      <c r="S733" s="70" t="str">
        <f aca="false">IF(B733="","",IF(MONTH(B733)=11,"X",""))</f>
        <v/>
      </c>
      <c r="T733" s="70" t="str">
        <f aca="false">IF(B733="","",IF(MONTH(B733)=12,"X",""))</f>
        <v/>
      </c>
      <c r="U733" s="58" t="str">
        <f aca="false">IF(E733="","",SUMIF($E$5:$E$1000,E733,$AD$5:$AD$1000))</f>
        <v/>
      </c>
      <c r="V733" s="71" t="str">
        <f aca="false">IF(E733="","",_xlfn.TEXTJOIN(" + ",TRUE(),IF(COUNTIFS($E$5:$E$1000,E733,$C$5:$C$1000,"Auditoría Interna")&gt;0,"Interna",""),IF(COUNTIFS($E$5:$E$1000,E733,$C$5:$C$1000,"Auditoría Externa")&gt;0,"Externa",""),IF(COUNTIFS($E$5:$E$1000,E733,$C$5:$C$1000,"SSF")&gt;0,"SSF",""),IF(COUNTIFS($E$5:$E$1000,E733,$C$5:$C$1000,"Comité de Supervisión")&gt;0,"Comité Sup.",""),IF(COUNTIFS($E$5:$E$1000,E733,$C$5:$C$1000,"Consejo de Administración")&gt;0,"Consejo",""),IF(COUNTIFS($E$5:$E$1000,E733,$C$5:$C$1000,"Otros")&gt;0,"Otros","")))</f>
        <v/>
      </c>
      <c r="W733" s="58" t="str">
        <f aca="false">IF(E733="","",SUMIFS($AD$5:$AD$1000,$E$5:$E$1000,E733,$AA$5:$AA$1000,AA733,$C$5:$C$1000,"&lt;&gt;"&amp;C733))</f>
        <v/>
      </c>
      <c r="X733" s="72"/>
      <c r="Y733" s="68"/>
      <c r="Z733" s="72"/>
      <c r="AA733" s="38" t="str">
        <f aca="false">IF(B733="","",YEAR(B733)*100+MONTH(B733))</f>
        <v/>
      </c>
      <c r="AB733" s="38" t="str">
        <f aca="false">IF(AND(E733&lt;&gt;"",E733=Cruce!$C$5,AD733=1),COUNTIFS($E$5:E733,E733,$AD$5:AD733,1),"")</f>
        <v/>
      </c>
      <c r="AC733" s="38" t="str">
        <f aca="false">IF(E733="","",C733&amp;"|"&amp;X733&amp;"|"&amp;IF(B733="","s/f",TEXT(B733,"yyyymmdd"))&amp;IF(OR(C733="SSF",X733="Visitas Auditoría Interna"),"|"&amp;Y733,""))</f>
        <v/>
      </c>
      <c r="AD733" s="38" t="n">
        <f aca="false">IF(E733="",0,IF(COUNTIFS($E$5:E733,E733,$AC$5:AC733,AC733)=1,1,0))</f>
        <v>0</v>
      </c>
      <c r="AE733" s="38" t="str">
        <f aca="false">IF(OR(E733="",AD733&lt;&gt;1),"",SUBSTITUTE(SUBSTITUTE(C733,"Auditoría ",""),"Consejo de Administración","Consejo")&amp;" – "&amp;IF(B733="","(sin fecha)",DAY(B733)&amp;" de "&amp;CHOOSE(MONTH(B733),"Enero","Febrero","Marzo","Abril","Mayo","Junio","Julio","Agosto","Septiembre","Octubre","Noviembre","Diciembre")&amp;" "&amp;YEAR(B733)))</f>
        <v/>
      </c>
      <c r="AF733" s="38" t="n">
        <f aca="false">IF(E733="",0,IF(COUNTIF($AC$5:AC733,AC733)=1,1,0))</f>
        <v>0</v>
      </c>
    </row>
    <row r="734" customFormat="false" ht="15" hidden="false" customHeight="false" outlineLevel="0" collapsed="false">
      <c r="A734" s="68"/>
      <c r="B734" s="67"/>
      <c r="C734" s="68"/>
      <c r="D734" s="68"/>
      <c r="E734" s="69"/>
      <c r="F734" s="69"/>
      <c r="G734" s="70" t="str">
        <f aca="false">IF(OR(E734="",AND($C$3="",$E$3="")),"",IF(B734="","Sin fecha",IF(AND(OR($C$3="",B734&gt;=$C$3),OR($E$3="",B734&lt;=$E$3)),"Sí","No")))</f>
        <v/>
      </c>
      <c r="H734" s="58" t="str">
        <f aca="false">IF(B734="","",YEAR(B734))</f>
        <v/>
      </c>
      <c r="I734" s="70" t="str">
        <f aca="false">IF(B734="","",IF(MONTH(B734)=1,"X",""))</f>
        <v/>
      </c>
      <c r="J734" s="70" t="str">
        <f aca="false">IF(B734="","",IF(MONTH(B734)=2,"X",""))</f>
        <v/>
      </c>
      <c r="K734" s="70" t="str">
        <f aca="false">IF(B734="","",IF(MONTH(B734)=3,"X",""))</f>
        <v/>
      </c>
      <c r="L734" s="70" t="str">
        <f aca="false">IF(B734="","",IF(MONTH(B734)=4,"X",""))</f>
        <v/>
      </c>
      <c r="M734" s="70" t="str">
        <f aca="false">IF(B734="","",IF(MONTH(B734)=5,"X",""))</f>
        <v/>
      </c>
      <c r="N734" s="70" t="str">
        <f aca="false">IF(B734="","",IF(MONTH(B734)=6,"X",""))</f>
        <v/>
      </c>
      <c r="O734" s="70" t="str">
        <f aca="false">IF(B734="","",IF(MONTH(B734)=7,"X",""))</f>
        <v/>
      </c>
      <c r="P734" s="70" t="str">
        <f aca="false">IF(B734="","",IF(MONTH(B734)=8,"X",""))</f>
        <v/>
      </c>
      <c r="Q734" s="70" t="str">
        <f aca="false">IF(B734="","",IF(MONTH(B734)=9,"X",""))</f>
        <v/>
      </c>
      <c r="R734" s="70" t="str">
        <f aca="false">IF(B734="","",IF(MONTH(B734)=10,"X",""))</f>
        <v/>
      </c>
      <c r="S734" s="70" t="str">
        <f aca="false">IF(B734="","",IF(MONTH(B734)=11,"X",""))</f>
        <v/>
      </c>
      <c r="T734" s="70" t="str">
        <f aca="false">IF(B734="","",IF(MONTH(B734)=12,"X",""))</f>
        <v/>
      </c>
      <c r="U734" s="58" t="str">
        <f aca="false">IF(E734="","",SUMIF($E$5:$E$1000,E734,$AD$5:$AD$1000))</f>
        <v/>
      </c>
      <c r="V734" s="71" t="str">
        <f aca="false">IF(E734="","",_xlfn.TEXTJOIN(" + ",TRUE(),IF(COUNTIFS($E$5:$E$1000,E734,$C$5:$C$1000,"Auditoría Interna")&gt;0,"Interna",""),IF(COUNTIFS($E$5:$E$1000,E734,$C$5:$C$1000,"Auditoría Externa")&gt;0,"Externa",""),IF(COUNTIFS($E$5:$E$1000,E734,$C$5:$C$1000,"SSF")&gt;0,"SSF",""),IF(COUNTIFS($E$5:$E$1000,E734,$C$5:$C$1000,"Comité de Supervisión")&gt;0,"Comité Sup.",""),IF(COUNTIFS($E$5:$E$1000,E734,$C$5:$C$1000,"Consejo de Administración")&gt;0,"Consejo",""),IF(COUNTIFS($E$5:$E$1000,E734,$C$5:$C$1000,"Otros")&gt;0,"Otros","")))</f>
        <v/>
      </c>
      <c r="W734" s="58" t="str">
        <f aca="false">IF(E734="","",SUMIFS($AD$5:$AD$1000,$E$5:$E$1000,E734,$AA$5:$AA$1000,AA734,$C$5:$C$1000,"&lt;&gt;"&amp;C734))</f>
        <v/>
      </c>
      <c r="X734" s="72"/>
      <c r="Y734" s="68"/>
      <c r="Z734" s="72"/>
      <c r="AA734" s="38" t="str">
        <f aca="false">IF(B734="","",YEAR(B734)*100+MONTH(B734))</f>
        <v/>
      </c>
      <c r="AB734" s="38" t="str">
        <f aca="false">IF(AND(E734&lt;&gt;"",E734=Cruce!$C$5,AD734=1),COUNTIFS($E$5:E734,E734,$AD$5:AD734,1),"")</f>
        <v/>
      </c>
      <c r="AC734" s="38" t="str">
        <f aca="false">IF(E734="","",C734&amp;"|"&amp;X734&amp;"|"&amp;IF(B734="","s/f",TEXT(B734,"yyyymmdd"))&amp;IF(OR(C734="SSF",X734="Visitas Auditoría Interna"),"|"&amp;Y734,""))</f>
        <v/>
      </c>
      <c r="AD734" s="38" t="n">
        <f aca="false">IF(E734="",0,IF(COUNTIFS($E$5:E734,E734,$AC$5:AC734,AC734)=1,1,0))</f>
        <v>0</v>
      </c>
      <c r="AE734" s="38" t="str">
        <f aca="false">IF(OR(E734="",AD734&lt;&gt;1),"",SUBSTITUTE(SUBSTITUTE(C734,"Auditoría ",""),"Consejo de Administración","Consejo")&amp;" – "&amp;IF(B734="","(sin fecha)",DAY(B734)&amp;" de "&amp;CHOOSE(MONTH(B734),"Enero","Febrero","Marzo","Abril","Mayo","Junio","Julio","Agosto","Septiembre","Octubre","Noviembre","Diciembre")&amp;" "&amp;YEAR(B734)))</f>
        <v/>
      </c>
      <c r="AF734" s="38" t="n">
        <f aca="false">IF(E734="",0,IF(COUNTIF($AC$5:AC734,AC734)=1,1,0))</f>
        <v>0</v>
      </c>
    </row>
    <row r="735" customFormat="false" ht="15" hidden="false" customHeight="false" outlineLevel="0" collapsed="false">
      <c r="A735" s="68"/>
      <c r="B735" s="67"/>
      <c r="C735" s="68"/>
      <c r="D735" s="68"/>
      <c r="E735" s="69"/>
      <c r="F735" s="69"/>
      <c r="G735" s="70" t="str">
        <f aca="false">IF(OR(E735="",AND($C$3="",$E$3="")),"",IF(B735="","Sin fecha",IF(AND(OR($C$3="",B735&gt;=$C$3),OR($E$3="",B735&lt;=$E$3)),"Sí","No")))</f>
        <v/>
      </c>
      <c r="H735" s="58" t="str">
        <f aca="false">IF(B735="","",YEAR(B735))</f>
        <v/>
      </c>
      <c r="I735" s="70" t="str">
        <f aca="false">IF(B735="","",IF(MONTH(B735)=1,"X",""))</f>
        <v/>
      </c>
      <c r="J735" s="70" t="str">
        <f aca="false">IF(B735="","",IF(MONTH(B735)=2,"X",""))</f>
        <v/>
      </c>
      <c r="K735" s="70" t="str">
        <f aca="false">IF(B735="","",IF(MONTH(B735)=3,"X",""))</f>
        <v/>
      </c>
      <c r="L735" s="70" t="str">
        <f aca="false">IF(B735="","",IF(MONTH(B735)=4,"X",""))</f>
        <v/>
      </c>
      <c r="M735" s="70" t="str">
        <f aca="false">IF(B735="","",IF(MONTH(B735)=5,"X",""))</f>
        <v/>
      </c>
      <c r="N735" s="70" t="str">
        <f aca="false">IF(B735="","",IF(MONTH(B735)=6,"X",""))</f>
        <v/>
      </c>
      <c r="O735" s="70" t="str">
        <f aca="false">IF(B735="","",IF(MONTH(B735)=7,"X",""))</f>
        <v/>
      </c>
      <c r="P735" s="70" t="str">
        <f aca="false">IF(B735="","",IF(MONTH(B735)=8,"X",""))</f>
        <v/>
      </c>
      <c r="Q735" s="70" t="str">
        <f aca="false">IF(B735="","",IF(MONTH(B735)=9,"X",""))</f>
        <v/>
      </c>
      <c r="R735" s="70" t="str">
        <f aca="false">IF(B735="","",IF(MONTH(B735)=10,"X",""))</f>
        <v/>
      </c>
      <c r="S735" s="70" t="str">
        <f aca="false">IF(B735="","",IF(MONTH(B735)=11,"X",""))</f>
        <v/>
      </c>
      <c r="T735" s="70" t="str">
        <f aca="false">IF(B735="","",IF(MONTH(B735)=12,"X",""))</f>
        <v/>
      </c>
      <c r="U735" s="58" t="str">
        <f aca="false">IF(E735="","",SUMIF($E$5:$E$1000,E735,$AD$5:$AD$1000))</f>
        <v/>
      </c>
      <c r="V735" s="71" t="str">
        <f aca="false">IF(E735="","",_xlfn.TEXTJOIN(" + ",TRUE(),IF(COUNTIFS($E$5:$E$1000,E735,$C$5:$C$1000,"Auditoría Interna")&gt;0,"Interna",""),IF(COUNTIFS($E$5:$E$1000,E735,$C$5:$C$1000,"Auditoría Externa")&gt;0,"Externa",""),IF(COUNTIFS($E$5:$E$1000,E735,$C$5:$C$1000,"SSF")&gt;0,"SSF",""),IF(COUNTIFS($E$5:$E$1000,E735,$C$5:$C$1000,"Comité de Supervisión")&gt;0,"Comité Sup.",""),IF(COUNTIFS($E$5:$E$1000,E735,$C$5:$C$1000,"Consejo de Administración")&gt;0,"Consejo",""),IF(COUNTIFS($E$5:$E$1000,E735,$C$5:$C$1000,"Otros")&gt;0,"Otros","")))</f>
        <v/>
      </c>
      <c r="W735" s="58" t="str">
        <f aca="false">IF(E735="","",SUMIFS($AD$5:$AD$1000,$E$5:$E$1000,E735,$AA$5:$AA$1000,AA735,$C$5:$C$1000,"&lt;&gt;"&amp;C735))</f>
        <v/>
      </c>
      <c r="X735" s="72"/>
      <c r="Y735" s="68"/>
      <c r="Z735" s="72"/>
      <c r="AA735" s="38" t="str">
        <f aca="false">IF(B735="","",YEAR(B735)*100+MONTH(B735))</f>
        <v/>
      </c>
      <c r="AB735" s="38" t="str">
        <f aca="false">IF(AND(E735&lt;&gt;"",E735=Cruce!$C$5,AD735=1),COUNTIFS($E$5:E735,E735,$AD$5:AD735,1),"")</f>
        <v/>
      </c>
      <c r="AC735" s="38" t="str">
        <f aca="false">IF(E735="","",C735&amp;"|"&amp;X735&amp;"|"&amp;IF(B735="","s/f",TEXT(B735,"yyyymmdd"))&amp;IF(OR(C735="SSF",X735="Visitas Auditoría Interna"),"|"&amp;Y735,""))</f>
        <v/>
      </c>
      <c r="AD735" s="38" t="n">
        <f aca="false">IF(E735="",0,IF(COUNTIFS($E$5:E735,E735,$AC$5:AC735,AC735)=1,1,0))</f>
        <v>0</v>
      </c>
      <c r="AE735" s="38" t="str">
        <f aca="false">IF(OR(E735="",AD735&lt;&gt;1),"",SUBSTITUTE(SUBSTITUTE(C735,"Auditoría ",""),"Consejo de Administración","Consejo")&amp;" – "&amp;IF(B735="","(sin fecha)",DAY(B735)&amp;" de "&amp;CHOOSE(MONTH(B735),"Enero","Febrero","Marzo","Abril","Mayo","Junio","Julio","Agosto","Septiembre","Octubre","Noviembre","Diciembre")&amp;" "&amp;YEAR(B735)))</f>
        <v/>
      </c>
      <c r="AF735" s="38" t="n">
        <f aca="false">IF(E735="",0,IF(COUNTIF($AC$5:AC735,AC735)=1,1,0))</f>
        <v>0</v>
      </c>
    </row>
    <row r="736" customFormat="false" ht="15" hidden="false" customHeight="false" outlineLevel="0" collapsed="false">
      <c r="A736" s="68"/>
      <c r="B736" s="67"/>
      <c r="C736" s="68"/>
      <c r="D736" s="68"/>
      <c r="E736" s="69"/>
      <c r="F736" s="69"/>
      <c r="G736" s="70" t="str">
        <f aca="false">IF(OR(E736="",AND($C$3="",$E$3="")),"",IF(B736="","Sin fecha",IF(AND(OR($C$3="",B736&gt;=$C$3),OR($E$3="",B736&lt;=$E$3)),"Sí","No")))</f>
        <v/>
      </c>
      <c r="H736" s="58" t="str">
        <f aca="false">IF(B736="","",YEAR(B736))</f>
        <v/>
      </c>
      <c r="I736" s="70" t="str">
        <f aca="false">IF(B736="","",IF(MONTH(B736)=1,"X",""))</f>
        <v/>
      </c>
      <c r="J736" s="70" t="str">
        <f aca="false">IF(B736="","",IF(MONTH(B736)=2,"X",""))</f>
        <v/>
      </c>
      <c r="K736" s="70" t="str">
        <f aca="false">IF(B736="","",IF(MONTH(B736)=3,"X",""))</f>
        <v/>
      </c>
      <c r="L736" s="70" t="str">
        <f aca="false">IF(B736="","",IF(MONTH(B736)=4,"X",""))</f>
        <v/>
      </c>
      <c r="M736" s="70" t="str">
        <f aca="false">IF(B736="","",IF(MONTH(B736)=5,"X",""))</f>
        <v/>
      </c>
      <c r="N736" s="70" t="str">
        <f aca="false">IF(B736="","",IF(MONTH(B736)=6,"X",""))</f>
        <v/>
      </c>
      <c r="O736" s="70" t="str">
        <f aca="false">IF(B736="","",IF(MONTH(B736)=7,"X",""))</f>
        <v/>
      </c>
      <c r="P736" s="70" t="str">
        <f aca="false">IF(B736="","",IF(MONTH(B736)=8,"X",""))</f>
        <v/>
      </c>
      <c r="Q736" s="70" t="str">
        <f aca="false">IF(B736="","",IF(MONTH(B736)=9,"X",""))</f>
        <v/>
      </c>
      <c r="R736" s="70" t="str">
        <f aca="false">IF(B736="","",IF(MONTH(B736)=10,"X",""))</f>
        <v/>
      </c>
      <c r="S736" s="70" t="str">
        <f aca="false">IF(B736="","",IF(MONTH(B736)=11,"X",""))</f>
        <v/>
      </c>
      <c r="T736" s="70" t="str">
        <f aca="false">IF(B736="","",IF(MONTH(B736)=12,"X",""))</f>
        <v/>
      </c>
      <c r="U736" s="58" t="str">
        <f aca="false">IF(E736="","",SUMIF($E$5:$E$1000,E736,$AD$5:$AD$1000))</f>
        <v/>
      </c>
      <c r="V736" s="71" t="str">
        <f aca="false">IF(E736="","",_xlfn.TEXTJOIN(" + ",TRUE(),IF(COUNTIFS($E$5:$E$1000,E736,$C$5:$C$1000,"Auditoría Interna")&gt;0,"Interna",""),IF(COUNTIFS($E$5:$E$1000,E736,$C$5:$C$1000,"Auditoría Externa")&gt;0,"Externa",""),IF(COUNTIFS($E$5:$E$1000,E736,$C$5:$C$1000,"SSF")&gt;0,"SSF",""),IF(COUNTIFS($E$5:$E$1000,E736,$C$5:$C$1000,"Comité de Supervisión")&gt;0,"Comité Sup.",""),IF(COUNTIFS($E$5:$E$1000,E736,$C$5:$C$1000,"Consejo de Administración")&gt;0,"Consejo",""),IF(COUNTIFS($E$5:$E$1000,E736,$C$5:$C$1000,"Otros")&gt;0,"Otros","")))</f>
        <v/>
      </c>
      <c r="W736" s="58" t="str">
        <f aca="false">IF(E736="","",SUMIFS($AD$5:$AD$1000,$E$5:$E$1000,E736,$AA$5:$AA$1000,AA736,$C$5:$C$1000,"&lt;&gt;"&amp;C736))</f>
        <v/>
      </c>
      <c r="X736" s="72"/>
      <c r="Y736" s="68"/>
      <c r="Z736" s="72"/>
      <c r="AA736" s="38" t="str">
        <f aca="false">IF(B736="","",YEAR(B736)*100+MONTH(B736))</f>
        <v/>
      </c>
      <c r="AB736" s="38" t="str">
        <f aca="false">IF(AND(E736&lt;&gt;"",E736=Cruce!$C$5,AD736=1),COUNTIFS($E$5:E736,E736,$AD$5:AD736,1),"")</f>
        <v/>
      </c>
      <c r="AC736" s="38" t="str">
        <f aca="false">IF(E736="","",C736&amp;"|"&amp;X736&amp;"|"&amp;IF(B736="","s/f",TEXT(B736,"yyyymmdd"))&amp;IF(OR(C736="SSF",X736="Visitas Auditoría Interna"),"|"&amp;Y736,""))</f>
        <v/>
      </c>
      <c r="AD736" s="38" t="n">
        <f aca="false">IF(E736="",0,IF(COUNTIFS($E$5:E736,E736,$AC$5:AC736,AC736)=1,1,0))</f>
        <v>0</v>
      </c>
      <c r="AE736" s="38" t="str">
        <f aca="false">IF(OR(E736="",AD736&lt;&gt;1),"",SUBSTITUTE(SUBSTITUTE(C736,"Auditoría ",""),"Consejo de Administración","Consejo")&amp;" – "&amp;IF(B736="","(sin fecha)",DAY(B736)&amp;" de "&amp;CHOOSE(MONTH(B736),"Enero","Febrero","Marzo","Abril","Mayo","Junio","Julio","Agosto","Septiembre","Octubre","Noviembre","Diciembre")&amp;" "&amp;YEAR(B736)))</f>
        <v/>
      </c>
      <c r="AF736" s="38" t="n">
        <f aca="false">IF(E736="",0,IF(COUNTIF($AC$5:AC736,AC736)=1,1,0))</f>
        <v>0</v>
      </c>
    </row>
    <row r="737" customFormat="false" ht="15" hidden="false" customHeight="false" outlineLevel="0" collapsed="false">
      <c r="A737" s="68"/>
      <c r="B737" s="67"/>
      <c r="C737" s="68"/>
      <c r="D737" s="68"/>
      <c r="E737" s="69"/>
      <c r="F737" s="69"/>
      <c r="G737" s="70" t="str">
        <f aca="false">IF(OR(E737="",AND($C$3="",$E$3="")),"",IF(B737="","Sin fecha",IF(AND(OR($C$3="",B737&gt;=$C$3),OR($E$3="",B737&lt;=$E$3)),"Sí","No")))</f>
        <v/>
      </c>
      <c r="H737" s="58" t="str">
        <f aca="false">IF(B737="","",YEAR(B737))</f>
        <v/>
      </c>
      <c r="I737" s="70" t="str">
        <f aca="false">IF(B737="","",IF(MONTH(B737)=1,"X",""))</f>
        <v/>
      </c>
      <c r="J737" s="70" t="str">
        <f aca="false">IF(B737="","",IF(MONTH(B737)=2,"X",""))</f>
        <v/>
      </c>
      <c r="K737" s="70" t="str">
        <f aca="false">IF(B737="","",IF(MONTH(B737)=3,"X",""))</f>
        <v/>
      </c>
      <c r="L737" s="70" t="str">
        <f aca="false">IF(B737="","",IF(MONTH(B737)=4,"X",""))</f>
        <v/>
      </c>
      <c r="M737" s="70" t="str">
        <f aca="false">IF(B737="","",IF(MONTH(B737)=5,"X",""))</f>
        <v/>
      </c>
      <c r="N737" s="70" t="str">
        <f aca="false">IF(B737="","",IF(MONTH(B737)=6,"X",""))</f>
        <v/>
      </c>
      <c r="O737" s="70" t="str">
        <f aca="false">IF(B737="","",IF(MONTH(B737)=7,"X",""))</f>
        <v/>
      </c>
      <c r="P737" s="70" t="str">
        <f aca="false">IF(B737="","",IF(MONTH(B737)=8,"X",""))</f>
        <v/>
      </c>
      <c r="Q737" s="70" t="str">
        <f aca="false">IF(B737="","",IF(MONTH(B737)=9,"X",""))</f>
        <v/>
      </c>
      <c r="R737" s="70" t="str">
        <f aca="false">IF(B737="","",IF(MONTH(B737)=10,"X",""))</f>
        <v/>
      </c>
      <c r="S737" s="70" t="str">
        <f aca="false">IF(B737="","",IF(MONTH(B737)=11,"X",""))</f>
        <v/>
      </c>
      <c r="T737" s="70" t="str">
        <f aca="false">IF(B737="","",IF(MONTH(B737)=12,"X",""))</f>
        <v/>
      </c>
      <c r="U737" s="58" t="str">
        <f aca="false">IF(E737="","",SUMIF($E$5:$E$1000,E737,$AD$5:$AD$1000))</f>
        <v/>
      </c>
      <c r="V737" s="71" t="str">
        <f aca="false">IF(E737="","",_xlfn.TEXTJOIN(" + ",TRUE(),IF(COUNTIFS($E$5:$E$1000,E737,$C$5:$C$1000,"Auditoría Interna")&gt;0,"Interna",""),IF(COUNTIFS($E$5:$E$1000,E737,$C$5:$C$1000,"Auditoría Externa")&gt;0,"Externa",""),IF(COUNTIFS($E$5:$E$1000,E737,$C$5:$C$1000,"SSF")&gt;0,"SSF",""),IF(COUNTIFS($E$5:$E$1000,E737,$C$5:$C$1000,"Comité de Supervisión")&gt;0,"Comité Sup.",""),IF(COUNTIFS($E$5:$E$1000,E737,$C$5:$C$1000,"Consejo de Administración")&gt;0,"Consejo",""),IF(COUNTIFS($E$5:$E$1000,E737,$C$5:$C$1000,"Otros")&gt;0,"Otros","")))</f>
        <v/>
      </c>
      <c r="W737" s="58" t="str">
        <f aca="false">IF(E737="","",SUMIFS($AD$5:$AD$1000,$E$5:$E$1000,E737,$AA$5:$AA$1000,AA737,$C$5:$C$1000,"&lt;&gt;"&amp;C737))</f>
        <v/>
      </c>
      <c r="X737" s="72"/>
      <c r="Y737" s="68"/>
      <c r="Z737" s="72"/>
      <c r="AA737" s="38" t="str">
        <f aca="false">IF(B737="","",YEAR(B737)*100+MONTH(B737))</f>
        <v/>
      </c>
      <c r="AB737" s="38" t="str">
        <f aca="false">IF(AND(E737&lt;&gt;"",E737=Cruce!$C$5,AD737=1),COUNTIFS($E$5:E737,E737,$AD$5:AD737,1),"")</f>
        <v/>
      </c>
      <c r="AC737" s="38" t="str">
        <f aca="false">IF(E737="","",C737&amp;"|"&amp;X737&amp;"|"&amp;IF(B737="","s/f",TEXT(B737,"yyyymmdd"))&amp;IF(OR(C737="SSF",X737="Visitas Auditoría Interna"),"|"&amp;Y737,""))</f>
        <v/>
      </c>
      <c r="AD737" s="38" t="n">
        <f aca="false">IF(E737="",0,IF(COUNTIFS($E$5:E737,E737,$AC$5:AC737,AC737)=1,1,0))</f>
        <v>0</v>
      </c>
      <c r="AE737" s="38" t="str">
        <f aca="false">IF(OR(E737="",AD737&lt;&gt;1),"",SUBSTITUTE(SUBSTITUTE(C737,"Auditoría ",""),"Consejo de Administración","Consejo")&amp;" – "&amp;IF(B737="","(sin fecha)",DAY(B737)&amp;" de "&amp;CHOOSE(MONTH(B737),"Enero","Febrero","Marzo","Abril","Mayo","Junio","Julio","Agosto","Septiembre","Octubre","Noviembre","Diciembre")&amp;" "&amp;YEAR(B737)))</f>
        <v/>
      </c>
      <c r="AF737" s="38" t="n">
        <f aca="false">IF(E737="",0,IF(COUNTIF($AC$5:AC737,AC737)=1,1,0))</f>
        <v>0</v>
      </c>
    </row>
    <row r="738" customFormat="false" ht="15" hidden="false" customHeight="false" outlineLevel="0" collapsed="false">
      <c r="A738" s="68"/>
      <c r="B738" s="67"/>
      <c r="C738" s="68"/>
      <c r="D738" s="68"/>
      <c r="E738" s="69"/>
      <c r="F738" s="69"/>
      <c r="G738" s="70" t="str">
        <f aca="false">IF(OR(E738="",AND($C$3="",$E$3="")),"",IF(B738="","Sin fecha",IF(AND(OR($C$3="",B738&gt;=$C$3),OR($E$3="",B738&lt;=$E$3)),"Sí","No")))</f>
        <v/>
      </c>
      <c r="H738" s="58" t="str">
        <f aca="false">IF(B738="","",YEAR(B738))</f>
        <v/>
      </c>
      <c r="I738" s="70" t="str">
        <f aca="false">IF(B738="","",IF(MONTH(B738)=1,"X",""))</f>
        <v/>
      </c>
      <c r="J738" s="70" t="str">
        <f aca="false">IF(B738="","",IF(MONTH(B738)=2,"X",""))</f>
        <v/>
      </c>
      <c r="K738" s="70" t="str">
        <f aca="false">IF(B738="","",IF(MONTH(B738)=3,"X",""))</f>
        <v/>
      </c>
      <c r="L738" s="70" t="str">
        <f aca="false">IF(B738="","",IF(MONTH(B738)=4,"X",""))</f>
        <v/>
      </c>
      <c r="M738" s="70" t="str">
        <f aca="false">IF(B738="","",IF(MONTH(B738)=5,"X",""))</f>
        <v/>
      </c>
      <c r="N738" s="70" t="str">
        <f aca="false">IF(B738="","",IF(MONTH(B738)=6,"X",""))</f>
        <v/>
      </c>
      <c r="O738" s="70" t="str">
        <f aca="false">IF(B738="","",IF(MONTH(B738)=7,"X",""))</f>
        <v/>
      </c>
      <c r="P738" s="70" t="str">
        <f aca="false">IF(B738="","",IF(MONTH(B738)=8,"X",""))</f>
        <v/>
      </c>
      <c r="Q738" s="70" t="str">
        <f aca="false">IF(B738="","",IF(MONTH(B738)=9,"X",""))</f>
        <v/>
      </c>
      <c r="R738" s="70" t="str">
        <f aca="false">IF(B738="","",IF(MONTH(B738)=10,"X",""))</f>
        <v/>
      </c>
      <c r="S738" s="70" t="str">
        <f aca="false">IF(B738="","",IF(MONTH(B738)=11,"X",""))</f>
        <v/>
      </c>
      <c r="T738" s="70" t="str">
        <f aca="false">IF(B738="","",IF(MONTH(B738)=12,"X",""))</f>
        <v/>
      </c>
      <c r="U738" s="58" t="str">
        <f aca="false">IF(E738="","",SUMIF($E$5:$E$1000,E738,$AD$5:$AD$1000))</f>
        <v/>
      </c>
      <c r="V738" s="71" t="str">
        <f aca="false">IF(E738="","",_xlfn.TEXTJOIN(" + ",TRUE(),IF(COUNTIFS($E$5:$E$1000,E738,$C$5:$C$1000,"Auditoría Interna")&gt;0,"Interna",""),IF(COUNTIFS($E$5:$E$1000,E738,$C$5:$C$1000,"Auditoría Externa")&gt;0,"Externa",""),IF(COUNTIFS($E$5:$E$1000,E738,$C$5:$C$1000,"SSF")&gt;0,"SSF",""),IF(COUNTIFS($E$5:$E$1000,E738,$C$5:$C$1000,"Comité de Supervisión")&gt;0,"Comité Sup.",""),IF(COUNTIFS($E$5:$E$1000,E738,$C$5:$C$1000,"Consejo de Administración")&gt;0,"Consejo",""),IF(COUNTIFS($E$5:$E$1000,E738,$C$5:$C$1000,"Otros")&gt;0,"Otros","")))</f>
        <v/>
      </c>
      <c r="W738" s="58" t="str">
        <f aca="false">IF(E738="","",SUMIFS($AD$5:$AD$1000,$E$5:$E$1000,E738,$AA$5:$AA$1000,AA738,$C$5:$C$1000,"&lt;&gt;"&amp;C738))</f>
        <v/>
      </c>
      <c r="X738" s="72"/>
      <c r="Y738" s="68"/>
      <c r="Z738" s="72"/>
      <c r="AA738" s="38" t="str">
        <f aca="false">IF(B738="","",YEAR(B738)*100+MONTH(B738))</f>
        <v/>
      </c>
      <c r="AB738" s="38" t="str">
        <f aca="false">IF(AND(E738&lt;&gt;"",E738=Cruce!$C$5,AD738=1),COUNTIFS($E$5:E738,E738,$AD$5:AD738,1),"")</f>
        <v/>
      </c>
      <c r="AC738" s="38" t="str">
        <f aca="false">IF(E738="","",C738&amp;"|"&amp;X738&amp;"|"&amp;IF(B738="","s/f",TEXT(B738,"yyyymmdd"))&amp;IF(OR(C738="SSF",X738="Visitas Auditoría Interna"),"|"&amp;Y738,""))</f>
        <v/>
      </c>
      <c r="AD738" s="38" t="n">
        <f aca="false">IF(E738="",0,IF(COUNTIFS($E$5:E738,E738,$AC$5:AC738,AC738)=1,1,0))</f>
        <v>0</v>
      </c>
      <c r="AE738" s="38" t="str">
        <f aca="false">IF(OR(E738="",AD738&lt;&gt;1),"",SUBSTITUTE(SUBSTITUTE(C738,"Auditoría ",""),"Consejo de Administración","Consejo")&amp;" – "&amp;IF(B738="","(sin fecha)",DAY(B738)&amp;" de "&amp;CHOOSE(MONTH(B738),"Enero","Febrero","Marzo","Abril","Mayo","Junio","Julio","Agosto","Septiembre","Octubre","Noviembre","Diciembre")&amp;" "&amp;YEAR(B738)))</f>
        <v/>
      </c>
      <c r="AF738" s="38" t="n">
        <f aca="false">IF(E738="",0,IF(COUNTIF($AC$5:AC738,AC738)=1,1,0))</f>
        <v>0</v>
      </c>
    </row>
    <row r="739" customFormat="false" ht="15" hidden="false" customHeight="false" outlineLevel="0" collapsed="false">
      <c r="A739" s="68"/>
      <c r="B739" s="67"/>
      <c r="C739" s="68"/>
      <c r="D739" s="68"/>
      <c r="E739" s="69"/>
      <c r="F739" s="69"/>
      <c r="G739" s="70" t="str">
        <f aca="false">IF(OR(E739="",AND($C$3="",$E$3="")),"",IF(B739="","Sin fecha",IF(AND(OR($C$3="",B739&gt;=$C$3),OR($E$3="",B739&lt;=$E$3)),"Sí","No")))</f>
        <v/>
      </c>
      <c r="H739" s="58" t="str">
        <f aca="false">IF(B739="","",YEAR(B739))</f>
        <v/>
      </c>
      <c r="I739" s="70" t="str">
        <f aca="false">IF(B739="","",IF(MONTH(B739)=1,"X",""))</f>
        <v/>
      </c>
      <c r="J739" s="70" t="str">
        <f aca="false">IF(B739="","",IF(MONTH(B739)=2,"X",""))</f>
        <v/>
      </c>
      <c r="K739" s="70" t="str">
        <f aca="false">IF(B739="","",IF(MONTH(B739)=3,"X",""))</f>
        <v/>
      </c>
      <c r="L739" s="70" t="str">
        <f aca="false">IF(B739="","",IF(MONTH(B739)=4,"X",""))</f>
        <v/>
      </c>
      <c r="M739" s="70" t="str">
        <f aca="false">IF(B739="","",IF(MONTH(B739)=5,"X",""))</f>
        <v/>
      </c>
      <c r="N739" s="70" t="str">
        <f aca="false">IF(B739="","",IF(MONTH(B739)=6,"X",""))</f>
        <v/>
      </c>
      <c r="O739" s="70" t="str">
        <f aca="false">IF(B739="","",IF(MONTH(B739)=7,"X",""))</f>
        <v/>
      </c>
      <c r="P739" s="70" t="str">
        <f aca="false">IF(B739="","",IF(MONTH(B739)=8,"X",""))</f>
        <v/>
      </c>
      <c r="Q739" s="70" t="str">
        <f aca="false">IF(B739="","",IF(MONTH(B739)=9,"X",""))</f>
        <v/>
      </c>
      <c r="R739" s="70" t="str">
        <f aca="false">IF(B739="","",IF(MONTH(B739)=10,"X",""))</f>
        <v/>
      </c>
      <c r="S739" s="70" t="str">
        <f aca="false">IF(B739="","",IF(MONTH(B739)=11,"X",""))</f>
        <v/>
      </c>
      <c r="T739" s="70" t="str">
        <f aca="false">IF(B739="","",IF(MONTH(B739)=12,"X",""))</f>
        <v/>
      </c>
      <c r="U739" s="58" t="str">
        <f aca="false">IF(E739="","",SUMIF($E$5:$E$1000,E739,$AD$5:$AD$1000))</f>
        <v/>
      </c>
      <c r="V739" s="71" t="str">
        <f aca="false">IF(E739="","",_xlfn.TEXTJOIN(" + ",TRUE(),IF(COUNTIFS($E$5:$E$1000,E739,$C$5:$C$1000,"Auditoría Interna")&gt;0,"Interna",""),IF(COUNTIFS($E$5:$E$1000,E739,$C$5:$C$1000,"Auditoría Externa")&gt;0,"Externa",""),IF(COUNTIFS($E$5:$E$1000,E739,$C$5:$C$1000,"SSF")&gt;0,"SSF",""),IF(COUNTIFS($E$5:$E$1000,E739,$C$5:$C$1000,"Comité de Supervisión")&gt;0,"Comité Sup.",""),IF(COUNTIFS($E$5:$E$1000,E739,$C$5:$C$1000,"Consejo de Administración")&gt;0,"Consejo",""),IF(COUNTIFS($E$5:$E$1000,E739,$C$5:$C$1000,"Otros")&gt;0,"Otros","")))</f>
        <v/>
      </c>
      <c r="W739" s="58" t="str">
        <f aca="false">IF(E739="","",SUMIFS($AD$5:$AD$1000,$E$5:$E$1000,E739,$AA$5:$AA$1000,AA739,$C$5:$C$1000,"&lt;&gt;"&amp;C739))</f>
        <v/>
      </c>
      <c r="X739" s="72"/>
      <c r="Y739" s="68"/>
      <c r="Z739" s="72"/>
      <c r="AA739" s="38" t="str">
        <f aca="false">IF(B739="","",YEAR(B739)*100+MONTH(B739))</f>
        <v/>
      </c>
      <c r="AB739" s="38" t="str">
        <f aca="false">IF(AND(E739&lt;&gt;"",E739=Cruce!$C$5,AD739=1),COUNTIFS($E$5:E739,E739,$AD$5:AD739,1),"")</f>
        <v/>
      </c>
      <c r="AC739" s="38" t="str">
        <f aca="false">IF(E739="","",C739&amp;"|"&amp;X739&amp;"|"&amp;IF(B739="","s/f",TEXT(B739,"yyyymmdd"))&amp;IF(OR(C739="SSF",X739="Visitas Auditoría Interna"),"|"&amp;Y739,""))</f>
        <v/>
      </c>
      <c r="AD739" s="38" t="n">
        <f aca="false">IF(E739="",0,IF(COUNTIFS($E$5:E739,E739,$AC$5:AC739,AC739)=1,1,0))</f>
        <v>0</v>
      </c>
      <c r="AE739" s="38" t="str">
        <f aca="false">IF(OR(E739="",AD739&lt;&gt;1),"",SUBSTITUTE(SUBSTITUTE(C739,"Auditoría ",""),"Consejo de Administración","Consejo")&amp;" – "&amp;IF(B739="","(sin fecha)",DAY(B739)&amp;" de "&amp;CHOOSE(MONTH(B739),"Enero","Febrero","Marzo","Abril","Mayo","Junio","Julio","Agosto","Septiembre","Octubre","Noviembre","Diciembre")&amp;" "&amp;YEAR(B739)))</f>
        <v/>
      </c>
      <c r="AF739" s="38" t="n">
        <f aca="false">IF(E739="",0,IF(COUNTIF($AC$5:AC739,AC739)=1,1,0))</f>
        <v>0</v>
      </c>
    </row>
    <row r="740" customFormat="false" ht="15" hidden="false" customHeight="false" outlineLevel="0" collapsed="false">
      <c r="A740" s="68"/>
      <c r="B740" s="67"/>
      <c r="C740" s="68"/>
      <c r="D740" s="68"/>
      <c r="E740" s="69"/>
      <c r="F740" s="69"/>
      <c r="G740" s="70" t="str">
        <f aca="false">IF(OR(E740="",AND($C$3="",$E$3="")),"",IF(B740="","Sin fecha",IF(AND(OR($C$3="",B740&gt;=$C$3),OR($E$3="",B740&lt;=$E$3)),"Sí","No")))</f>
        <v/>
      </c>
      <c r="H740" s="58" t="str">
        <f aca="false">IF(B740="","",YEAR(B740))</f>
        <v/>
      </c>
      <c r="I740" s="70" t="str">
        <f aca="false">IF(B740="","",IF(MONTH(B740)=1,"X",""))</f>
        <v/>
      </c>
      <c r="J740" s="70" t="str">
        <f aca="false">IF(B740="","",IF(MONTH(B740)=2,"X",""))</f>
        <v/>
      </c>
      <c r="K740" s="70" t="str">
        <f aca="false">IF(B740="","",IF(MONTH(B740)=3,"X",""))</f>
        <v/>
      </c>
      <c r="L740" s="70" t="str">
        <f aca="false">IF(B740="","",IF(MONTH(B740)=4,"X",""))</f>
        <v/>
      </c>
      <c r="M740" s="70" t="str">
        <f aca="false">IF(B740="","",IF(MONTH(B740)=5,"X",""))</f>
        <v/>
      </c>
      <c r="N740" s="70" t="str">
        <f aca="false">IF(B740="","",IF(MONTH(B740)=6,"X",""))</f>
        <v/>
      </c>
      <c r="O740" s="70" t="str">
        <f aca="false">IF(B740="","",IF(MONTH(B740)=7,"X",""))</f>
        <v/>
      </c>
      <c r="P740" s="70" t="str">
        <f aca="false">IF(B740="","",IF(MONTH(B740)=8,"X",""))</f>
        <v/>
      </c>
      <c r="Q740" s="70" t="str">
        <f aca="false">IF(B740="","",IF(MONTH(B740)=9,"X",""))</f>
        <v/>
      </c>
      <c r="R740" s="70" t="str">
        <f aca="false">IF(B740="","",IF(MONTH(B740)=10,"X",""))</f>
        <v/>
      </c>
      <c r="S740" s="70" t="str">
        <f aca="false">IF(B740="","",IF(MONTH(B740)=11,"X",""))</f>
        <v/>
      </c>
      <c r="T740" s="70" t="str">
        <f aca="false">IF(B740="","",IF(MONTH(B740)=12,"X",""))</f>
        <v/>
      </c>
      <c r="U740" s="58" t="str">
        <f aca="false">IF(E740="","",SUMIF($E$5:$E$1000,E740,$AD$5:$AD$1000))</f>
        <v/>
      </c>
      <c r="V740" s="71" t="str">
        <f aca="false">IF(E740="","",_xlfn.TEXTJOIN(" + ",TRUE(),IF(COUNTIFS($E$5:$E$1000,E740,$C$5:$C$1000,"Auditoría Interna")&gt;0,"Interna",""),IF(COUNTIFS($E$5:$E$1000,E740,$C$5:$C$1000,"Auditoría Externa")&gt;0,"Externa",""),IF(COUNTIFS($E$5:$E$1000,E740,$C$5:$C$1000,"SSF")&gt;0,"SSF",""),IF(COUNTIFS($E$5:$E$1000,E740,$C$5:$C$1000,"Comité de Supervisión")&gt;0,"Comité Sup.",""),IF(COUNTIFS($E$5:$E$1000,E740,$C$5:$C$1000,"Consejo de Administración")&gt;0,"Consejo",""),IF(COUNTIFS($E$5:$E$1000,E740,$C$5:$C$1000,"Otros")&gt;0,"Otros","")))</f>
        <v/>
      </c>
      <c r="W740" s="58" t="str">
        <f aca="false">IF(E740="","",SUMIFS($AD$5:$AD$1000,$E$5:$E$1000,E740,$AA$5:$AA$1000,AA740,$C$5:$C$1000,"&lt;&gt;"&amp;C740))</f>
        <v/>
      </c>
      <c r="X740" s="72"/>
      <c r="Y740" s="68"/>
      <c r="Z740" s="72"/>
      <c r="AA740" s="38" t="str">
        <f aca="false">IF(B740="","",YEAR(B740)*100+MONTH(B740))</f>
        <v/>
      </c>
      <c r="AB740" s="38" t="str">
        <f aca="false">IF(AND(E740&lt;&gt;"",E740=Cruce!$C$5,AD740=1),COUNTIFS($E$5:E740,E740,$AD$5:AD740,1),"")</f>
        <v/>
      </c>
      <c r="AC740" s="38" t="str">
        <f aca="false">IF(E740="","",C740&amp;"|"&amp;X740&amp;"|"&amp;IF(B740="","s/f",TEXT(B740,"yyyymmdd"))&amp;IF(OR(C740="SSF",X740="Visitas Auditoría Interna"),"|"&amp;Y740,""))</f>
        <v/>
      </c>
      <c r="AD740" s="38" t="n">
        <f aca="false">IF(E740="",0,IF(COUNTIFS($E$5:E740,E740,$AC$5:AC740,AC740)=1,1,0))</f>
        <v>0</v>
      </c>
      <c r="AE740" s="38" t="str">
        <f aca="false">IF(OR(E740="",AD740&lt;&gt;1),"",SUBSTITUTE(SUBSTITUTE(C740,"Auditoría ",""),"Consejo de Administración","Consejo")&amp;" – "&amp;IF(B740="","(sin fecha)",DAY(B740)&amp;" de "&amp;CHOOSE(MONTH(B740),"Enero","Febrero","Marzo","Abril","Mayo","Junio","Julio","Agosto","Septiembre","Octubre","Noviembre","Diciembre")&amp;" "&amp;YEAR(B740)))</f>
        <v/>
      </c>
      <c r="AF740" s="38" t="n">
        <f aca="false">IF(E740="",0,IF(COUNTIF($AC$5:AC740,AC740)=1,1,0))</f>
        <v>0</v>
      </c>
    </row>
    <row r="741" customFormat="false" ht="15" hidden="false" customHeight="false" outlineLevel="0" collapsed="false">
      <c r="A741" s="68"/>
      <c r="B741" s="67"/>
      <c r="C741" s="68"/>
      <c r="D741" s="68"/>
      <c r="E741" s="69"/>
      <c r="F741" s="69"/>
      <c r="G741" s="70" t="str">
        <f aca="false">IF(OR(E741="",AND($C$3="",$E$3="")),"",IF(B741="","Sin fecha",IF(AND(OR($C$3="",B741&gt;=$C$3),OR($E$3="",B741&lt;=$E$3)),"Sí","No")))</f>
        <v/>
      </c>
      <c r="H741" s="58" t="str">
        <f aca="false">IF(B741="","",YEAR(B741))</f>
        <v/>
      </c>
      <c r="I741" s="70" t="str">
        <f aca="false">IF(B741="","",IF(MONTH(B741)=1,"X",""))</f>
        <v/>
      </c>
      <c r="J741" s="70" t="str">
        <f aca="false">IF(B741="","",IF(MONTH(B741)=2,"X",""))</f>
        <v/>
      </c>
      <c r="K741" s="70" t="str">
        <f aca="false">IF(B741="","",IF(MONTH(B741)=3,"X",""))</f>
        <v/>
      </c>
      <c r="L741" s="70" t="str">
        <f aca="false">IF(B741="","",IF(MONTH(B741)=4,"X",""))</f>
        <v/>
      </c>
      <c r="M741" s="70" t="str">
        <f aca="false">IF(B741="","",IF(MONTH(B741)=5,"X",""))</f>
        <v/>
      </c>
      <c r="N741" s="70" t="str">
        <f aca="false">IF(B741="","",IF(MONTH(B741)=6,"X",""))</f>
        <v/>
      </c>
      <c r="O741" s="70" t="str">
        <f aca="false">IF(B741="","",IF(MONTH(B741)=7,"X",""))</f>
        <v/>
      </c>
      <c r="P741" s="70" t="str">
        <f aca="false">IF(B741="","",IF(MONTH(B741)=8,"X",""))</f>
        <v/>
      </c>
      <c r="Q741" s="70" t="str">
        <f aca="false">IF(B741="","",IF(MONTH(B741)=9,"X",""))</f>
        <v/>
      </c>
      <c r="R741" s="70" t="str">
        <f aca="false">IF(B741="","",IF(MONTH(B741)=10,"X",""))</f>
        <v/>
      </c>
      <c r="S741" s="70" t="str">
        <f aca="false">IF(B741="","",IF(MONTH(B741)=11,"X",""))</f>
        <v/>
      </c>
      <c r="T741" s="70" t="str">
        <f aca="false">IF(B741="","",IF(MONTH(B741)=12,"X",""))</f>
        <v/>
      </c>
      <c r="U741" s="58" t="str">
        <f aca="false">IF(E741="","",SUMIF($E$5:$E$1000,E741,$AD$5:$AD$1000))</f>
        <v/>
      </c>
      <c r="V741" s="71" t="str">
        <f aca="false">IF(E741="","",_xlfn.TEXTJOIN(" + ",TRUE(),IF(COUNTIFS($E$5:$E$1000,E741,$C$5:$C$1000,"Auditoría Interna")&gt;0,"Interna",""),IF(COUNTIFS($E$5:$E$1000,E741,$C$5:$C$1000,"Auditoría Externa")&gt;0,"Externa",""),IF(COUNTIFS($E$5:$E$1000,E741,$C$5:$C$1000,"SSF")&gt;0,"SSF",""),IF(COUNTIFS($E$5:$E$1000,E741,$C$5:$C$1000,"Comité de Supervisión")&gt;0,"Comité Sup.",""),IF(COUNTIFS($E$5:$E$1000,E741,$C$5:$C$1000,"Consejo de Administración")&gt;0,"Consejo",""),IF(COUNTIFS($E$5:$E$1000,E741,$C$5:$C$1000,"Otros")&gt;0,"Otros","")))</f>
        <v/>
      </c>
      <c r="W741" s="58" t="str">
        <f aca="false">IF(E741="","",SUMIFS($AD$5:$AD$1000,$E$5:$E$1000,E741,$AA$5:$AA$1000,AA741,$C$5:$C$1000,"&lt;&gt;"&amp;C741))</f>
        <v/>
      </c>
      <c r="X741" s="72"/>
      <c r="Y741" s="68"/>
      <c r="Z741" s="72"/>
      <c r="AA741" s="38" t="str">
        <f aca="false">IF(B741="","",YEAR(B741)*100+MONTH(B741))</f>
        <v/>
      </c>
      <c r="AB741" s="38" t="str">
        <f aca="false">IF(AND(E741&lt;&gt;"",E741=Cruce!$C$5,AD741=1),COUNTIFS($E$5:E741,E741,$AD$5:AD741,1),"")</f>
        <v/>
      </c>
      <c r="AC741" s="38" t="str">
        <f aca="false">IF(E741="","",C741&amp;"|"&amp;X741&amp;"|"&amp;IF(B741="","s/f",TEXT(B741,"yyyymmdd"))&amp;IF(OR(C741="SSF",X741="Visitas Auditoría Interna"),"|"&amp;Y741,""))</f>
        <v/>
      </c>
      <c r="AD741" s="38" t="n">
        <f aca="false">IF(E741="",0,IF(COUNTIFS($E$5:E741,E741,$AC$5:AC741,AC741)=1,1,0))</f>
        <v>0</v>
      </c>
      <c r="AE741" s="38" t="str">
        <f aca="false">IF(OR(E741="",AD741&lt;&gt;1),"",SUBSTITUTE(SUBSTITUTE(C741,"Auditoría ",""),"Consejo de Administración","Consejo")&amp;" – "&amp;IF(B741="","(sin fecha)",DAY(B741)&amp;" de "&amp;CHOOSE(MONTH(B741),"Enero","Febrero","Marzo","Abril","Mayo","Junio","Julio","Agosto","Septiembre","Octubre","Noviembre","Diciembre")&amp;" "&amp;YEAR(B741)))</f>
        <v/>
      </c>
      <c r="AF741" s="38" t="n">
        <f aca="false">IF(E741="",0,IF(COUNTIF($AC$5:AC741,AC741)=1,1,0))</f>
        <v>0</v>
      </c>
    </row>
    <row r="742" customFormat="false" ht="15" hidden="false" customHeight="false" outlineLevel="0" collapsed="false">
      <c r="A742" s="68"/>
      <c r="B742" s="67"/>
      <c r="C742" s="68"/>
      <c r="D742" s="68"/>
      <c r="E742" s="69"/>
      <c r="F742" s="69"/>
      <c r="G742" s="70" t="str">
        <f aca="false">IF(OR(E742="",AND($C$3="",$E$3="")),"",IF(B742="","Sin fecha",IF(AND(OR($C$3="",B742&gt;=$C$3),OR($E$3="",B742&lt;=$E$3)),"Sí","No")))</f>
        <v/>
      </c>
      <c r="H742" s="58" t="str">
        <f aca="false">IF(B742="","",YEAR(B742))</f>
        <v/>
      </c>
      <c r="I742" s="70" t="str">
        <f aca="false">IF(B742="","",IF(MONTH(B742)=1,"X",""))</f>
        <v/>
      </c>
      <c r="J742" s="70" t="str">
        <f aca="false">IF(B742="","",IF(MONTH(B742)=2,"X",""))</f>
        <v/>
      </c>
      <c r="K742" s="70" t="str">
        <f aca="false">IF(B742="","",IF(MONTH(B742)=3,"X",""))</f>
        <v/>
      </c>
      <c r="L742" s="70" t="str">
        <f aca="false">IF(B742="","",IF(MONTH(B742)=4,"X",""))</f>
        <v/>
      </c>
      <c r="M742" s="70" t="str">
        <f aca="false">IF(B742="","",IF(MONTH(B742)=5,"X",""))</f>
        <v/>
      </c>
      <c r="N742" s="70" t="str">
        <f aca="false">IF(B742="","",IF(MONTH(B742)=6,"X",""))</f>
        <v/>
      </c>
      <c r="O742" s="70" t="str">
        <f aca="false">IF(B742="","",IF(MONTH(B742)=7,"X",""))</f>
        <v/>
      </c>
      <c r="P742" s="70" t="str">
        <f aca="false">IF(B742="","",IF(MONTH(B742)=8,"X",""))</f>
        <v/>
      </c>
      <c r="Q742" s="70" t="str">
        <f aca="false">IF(B742="","",IF(MONTH(B742)=9,"X",""))</f>
        <v/>
      </c>
      <c r="R742" s="70" t="str">
        <f aca="false">IF(B742="","",IF(MONTH(B742)=10,"X",""))</f>
        <v/>
      </c>
      <c r="S742" s="70" t="str">
        <f aca="false">IF(B742="","",IF(MONTH(B742)=11,"X",""))</f>
        <v/>
      </c>
      <c r="T742" s="70" t="str">
        <f aca="false">IF(B742="","",IF(MONTH(B742)=12,"X",""))</f>
        <v/>
      </c>
      <c r="U742" s="58" t="str">
        <f aca="false">IF(E742="","",SUMIF($E$5:$E$1000,E742,$AD$5:$AD$1000))</f>
        <v/>
      </c>
      <c r="V742" s="71" t="str">
        <f aca="false">IF(E742="","",_xlfn.TEXTJOIN(" + ",TRUE(),IF(COUNTIFS($E$5:$E$1000,E742,$C$5:$C$1000,"Auditoría Interna")&gt;0,"Interna",""),IF(COUNTIFS($E$5:$E$1000,E742,$C$5:$C$1000,"Auditoría Externa")&gt;0,"Externa",""),IF(COUNTIFS($E$5:$E$1000,E742,$C$5:$C$1000,"SSF")&gt;0,"SSF",""),IF(COUNTIFS($E$5:$E$1000,E742,$C$5:$C$1000,"Comité de Supervisión")&gt;0,"Comité Sup.",""),IF(COUNTIFS($E$5:$E$1000,E742,$C$5:$C$1000,"Consejo de Administración")&gt;0,"Consejo",""),IF(COUNTIFS($E$5:$E$1000,E742,$C$5:$C$1000,"Otros")&gt;0,"Otros","")))</f>
        <v/>
      </c>
      <c r="W742" s="58" t="str">
        <f aca="false">IF(E742="","",SUMIFS($AD$5:$AD$1000,$E$5:$E$1000,E742,$AA$5:$AA$1000,AA742,$C$5:$C$1000,"&lt;&gt;"&amp;C742))</f>
        <v/>
      </c>
      <c r="X742" s="72"/>
      <c r="Y742" s="68"/>
      <c r="Z742" s="72"/>
      <c r="AA742" s="38" t="str">
        <f aca="false">IF(B742="","",YEAR(B742)*100+MONTH(B742))</f>
        <v/>
      </c>
      <c r="AB742" s="38" t="str">
        <f aca="false">IF(AND(E742&lt;&gt;"",E742=Cruce!$C$5,AD742=1),COUNTIFS($E$5:E742,E742,$AD$5:AD742,1),"")</f>
        <v/>
      </c>
      <c r="AC742" s="38" t="str">
        <f aca="false">IF(E742="","",C742&amp;"|"&amp;X742&amp;"|"&amp;IF(B742="","s/f",TEXT(B742,"yyyymmdd"))&amp;IF(OR(C742="SSF",X742="Visitas Auditoría Interna"),"|"&amp;Y742,""))</f>
        <v/>
      </c>
      <c r="AD742" s="38" t="n">
        <f aca="false">IF(E742="",0,IF(COUNTIFS($E$5:E742,E742,$AC$5:AC742,AC742)=1,1,0))</f>
        <v>0</v>
      </c>
      <c r="AE742" s="38" t="str">
        <f aca="false">IF(OR(E742="",AD742&lt;&gt;1),"",SUBSTITUTE(SUBSTITUTE(C742,"Auditoría ",""),"Consejo de Administración","Consejo")&amp;" – "&amp;IF(B742="","(sin fecha)",DAY(B742)&amp;" de "&amp;CHOOSE(MONTH(B742),"Enero","Febrero","Marzo","Abril","Mayo","Junio","Julio","Agosto","Septiembre","Octubre","Noviembre","Diciembre")&amp;" "&amp;YEAR(B742)))</f>
        <v/>
      </c>
      <c r="AF742" s="38" t="n">
        <f aca="false">IF(E742="",0,IF(COUNTIF($AC$5:AC742,AC742)=1,1,0))</f>
        <v>0</v>
      </c>
    </row>
    <row r="743" customFormat="false" ht="15" hidden="false" customHeight="false" outlineLevel="0" collapsed="false">
      <c r="A743" s="68"/>
      <c r="B743" s="67"/>
      <c r="C743" s="68"/>
      <c r="D743" s="68"/>
      <c r="E743" s="69"/>
      <c r="F743" s="69"/>
      <c r="G743" s="70" t="str">
        <f aca="false">IF(OR(E743="",AND($C$3="",$E$3="")),"",IF(B743="","Sin fecha",IF(AND(OR($C$3="",B743&gt;=$C$3),OR($E$3="",B743&lt;=$E$3)),"Sí","No")))</f>
        <v/>
      </c>
      <c r="H743" s="58" t="str">
        <f aca="false">IF(B743="","",YEAR(B743))</f>
        <v/>
      </c>
      <c r="I743" s="70" t="str">
        <f aca="false">IF(B743="","",IF(MONTH(B743)=1,"X",""))</f>
        <v/>
      </c>
      <c r="J743" s="70" t="str">
        <f aca="false">IF(B743="","",IF(MONTH(B743)=2,"X",""))</f>
        <v/>
      </c>
      <c r="K743" s="70" t="str">
        <f aca="false">IF(B743="","",IF(MONTH(B743)=3,"X",""))</f>
        <v/>
      </c>
      <c r="L743" s="70" t="str">
        <f aca="false">IF(B743="","",IF(MONTH(B743)=4,"X",""))</f>
        <v/>
      </c>
      <c r="M743" s="70" t="str">
        <f aca="false">IF(B743="","",IF(MONTH(B743)=5,"X",""))</f>
        <v/>
      </c>
      <c r="N743" s="70" t="str">
        <f aca="false">IF(B743="","",IF(MONTH(B743)=6,"X",""))</f>
        <v/>
      </c>
      <c r="O743" s="70" t="str">
        <f aca="false">IF(B743="","",IF(MONTH(B743)=7,"X",""))</f>
        <v/>
      </c>
      <c r="P743" s="70" t="str">
        <f aca="false">IF(B743="","",IF(MONTH(B743)=8,"X",""))</f>
        <v/>
      </c>
      <c r="Q743" s="70" t="str">
        <f aca="false">IF(B743="","",IF(MONTH(B743)=9,"X",""))</f>
        <v/>
      </c>
      <c r="R743" s="70" t="str">
        <f aca="false">IF(B743="","",IF(MONTH(B743)=10,"X",""))</f>
        <v/>
      </c>
      <c r="S743" s="70" t="str">
        <f aca="false">IF(B743="","",IF(MONTH(B743)=11,"X",""))</f>
        <v/>
      </c>
      <c r="T743" s="70" t="str">
        <f aca="false">IF(B743="","",IF(MONTH(B743)=12,"X",""))</f>
        <v/>
      </c>
      <c r="U743" s="58" t="str">
        <f aca="false">IF(E743="","",SUMIF($E$5:$E$1000,E743,$AD$5:$AD$1000))</f>
        <v/>
      </c>
      <c r="V743" s="71" t="str">
        <f aca="false">IF(E743="","",_xlfn.TEXTJOIN(" + ",TRUE(),IF(COUNTIFS($E$5:$E$1000,E743,$C$5:$C$1000,"Auditoría Interna")&gt;0,"Interna",""),IF(COUNTIFS($E$5:$E$1000,E743,$C$5:$C$1000,"Auditoría Externa")&gt;0,"Externa",""),IF(COUNTIFS($E$5:$E$1000,E743,$C$5:$C$1000,"SSF")&gt;0,"SSF",""),IF(COUNTIFS($E$5:$E$1000,E743,$C$5:$C$1000,"Comité de Supervisión")&gt;0,"Comité Sup.",""),IF(COUNTIFS($E$5:$E$1000,E743,$C$5:$C$1000,"Consejo de Administración")&gt;0,"Consejo",""),IF(COUNTIFS($E$5:$E$1000,E743,$C$5:$C$1000,"Otros")&gt;0,"Otros","")))</f>
        <v/>
      </c>
      <c r="W743" s="58" t="str">
        <f aca="false">IF(E743="","",SUMIFS($AD$5:$AD$1000,$E$5:$E$1000,E743,$AA$5:$AA$1000,AA743,$C$5:$C$1000,"&lt;&gt;"&amp;C743))</f>
        <v/>
      </c>
      <c r="X743" s="72"/>
      <c r="Y743" s="68"/>
      <c r="Z743" s="72"/>
      <c r="AA743" s="38" t="str">
        <f aca="false">IF(B743="","",YEAR(B743)*100+MONTH(B743))</f>
        <v/>
      </c>
      <c r="AB743" s="38" t="str">
        <f aca="false">IF(AND(E743&lt;&gt;"",E743=Cruce!$C$5,AD743=1),COUNTIFS($E$5:E743,E743,$AD$5:AD743,1),"")</f>
        <v/>
      </c>
      <c r="AC743" s="38" t="str">
        <f aca="false">IF(E743="","",C743&amp;"|"&amp;X743&amp;"|"&amp;IF(B743="","s/f",TEXT(B743,"yyyymmdd"))&amp;IF(OR(C743="SSF",X743="Visitas Auditoría Interna"),"|"&amp;Y743,""))</f>
        <v/>
      </c>
      <c r="AD743" s="38" t="n">
        <f aca="false">IF(E743="",0,IF(COUNTIFS($E$5:E743,E743,$AC$5:AC743,AC743)=1,1,0))</f>
        <v>0</v>
      </c>
      <c r="AE743" s="38" t="str">
        <f aca="false">IF(OR(E743="",AD743&lt;&gt;1),"",SUBSTITUTE(SUBSTITUTE(C743,"Auditoría ",""),"Consejo de Administración","Consejo")&amp;" – "&amp;IF(B743="","(sin fecha)",DAY(B743)&amp;" de "&amp;CHOOSE(MONTH(B743),"Enero","Febrero","Marzo","Abril","Mayo","Junio","Julio","Agosto","Septiembre","Octubre","Noviembre","Diciembre")&amp;" "&amp;YEAR(B743)))</f>
        <v/>
      </c>
      <c r="AF743" s="38" t="n">
        <f aca="false">IF(E743="",0,IF(COUNTIF($AC$5:AC743,AC743)=1,1,0))</f>
        <v>0</v>
      </c>
    </row>
    <row r="744" customFormat="false" ht="15" hidden="false" customHeight="false" outlineLevel="0" collapsed="false">
      <c r="A744" s="68"/>
      <c r="B744" s="67"/>
      <c r="C744" s="68"/>
      <c r="D744" s="68"/>
      <c r="E744" s="69"/>
      <c r="F744" s="69"/>
      <c r="G744" s="70" t="str">
        <f aca="false">IF(OR(E744="",AND($C$3="",$E$3="")),"",IF(B744="","Sin fecha",IF(AND(OR($C$3="",B744&gt;=$C$3),OR($E$3="",B744&lt;=$E$3)),"Sí","No")))</f>
        <v/>
      </c>
      <c r="H744" s="58" t="str">
        <f aca="false">IF(B744="","",YEAR(B744))</f>
        <v/>
      </c>
      <c r="I744" s="70" t="str">
        <f aca="false">IF(B744="","",IF(MONTH(B744)=1,"X",""))</f>
        <v/>
      </c>
      <c r="J744" s="70" t="str">
        <f aca="false">IF(B744="","",IF(MONTH(B744)=2,"X",""))</f>
        <v/>
      </c>
      <c r="K744" s="70" t="str">
        <f aca="false">IF(B744="","",IF(MONTH(B744)=3,"X",""))</f>
        <v/>
      </c>
      <c r="L744" s="70" t="str">
        <f aca="false">IF(B744="","",IF(MONTH(B744)=4,"X",""))</f>
        <v/>
      </c>
      <c r="M744" s="70" t="str">
        <f aca="false">IF(B744="","",IF(MONTH(B744)=5,"X",""))</f>
        <v/>
      </c>
      <c r="N744" s="70" t="str">
        <f aca="false">IF(B744="","",IF(MONTH(B744)=6,"X",""))</f>
        <v/>
      </c>
      <c r="O744" s="70" t="str">
        <f aca="false">IF(B744="","",IF(MONTH(B744)=7,"X",""))</f>
        <v/>
      </c>
      <c r="P744" s="70" t="str">
        <f aca="false">IF(B744="","",IF(MONTH(B744)=8,"X",""))</f>
        <v/>
      </c>
      <c r="Q744" s="70" t="str">
        <f aca="false">IF(B744="","",IF(MONTH(B744)=9,"X",""))</f>
        <v/>
      </c>
      <c r="R744" s="70" t="str">
        <f aca="false">IF(B744="","",IF(MONTH(B744)=10,"X",""))</f>
        <v/>
      </c>
      <c r="S744" s="70" t="str">
        <f aca="false">IF(B744="","",IF(MONTH(B744)=11,"X",""))</f>
        <v/>
      </c>
      <c r="T744" s="70" t="str">
        <f aca="false">IF(B744="","",IF(MONTH(B744)=12,"X",""))</f>
        <v/>
      </c>
      <c r="U744" s="58" t="str">
        <f aca="false">IF(E744="","",SUMIF($E$5:$E$1000,E744,$AD$5:$AD$1000))</f>
        <v/>
      </c>
      <c r="V744" s="71" t="str">
        <f aca="false">IF(E744="","",_xlfn.TEXTJOIN(" + ",TRUE(),IF(COUNTIFS($E$5:$E$1000,E744,$C$5:$C$1000,"Auditoría Interna")&gt;0,"Interna",""),IF(COUNTIFS($E$5:$E$1000,E744,$C$5:$C$1000,"Auditoría Externa")&gt;0,"Externa",""),IF(COUNTIFS($E$5:$E$1000,E744,$C$5:$C$1000,"SSF")&gt;0,"SSF",""),IF(COUNTIFS($E$5:$E$1000,E744,$C$5:$C$1000,"Comité de Supervisión")&gt;0,"Comité Sup.",""),IF(COUNTIFS($E$5:$E$1000,E744,$C$5:$C$1000,"Consejo de Administración")&gt;0,"Consejo",""),IF(COUNTIFS($E$5:$E$1000,E744,$C$5:$C$1000,"Otros")&gt;0,"Otros","")))</f>
        <v/>
      </c>
      <c r="W744" s="58" t="str">
        <f aca="false">IF(E744="","",SUMIFS($AD$5:$AD$1000,$E$5:$E$1000,E744,$AA$5:$AA$1000,AA744,$C$5:$C$1000,"&lt;&gt;"&amp;C744))</f>
        <v/>
      </c>
      <c r="X744" s="72"/>
      <c r="Y744" s="68"/>
      <c r="Z744" s="72"/>
      <c r="AA744" s="38" t="str">
        <f aca="false">IF(B744="","",YEAR(B744)*100+MONTH(B744))</f>
        <v/>
      </c>
      <c r="AB744" s="38" t="str">
        <f aca="false">IF(AND(E744&lt;&gt;"",E744=Cruce!$C$5,AD744=1),COUNTIFS($E$5:E744,E744,$AD$5:AD744,1),"")</f>
        <v/>
      </c>
      <c r="AC744" s="38" t="str">
        <f aca="false">IF(E744="","",C744&amp;"|"&amp;X744&amp;"|"&amp;IF(B744="","s/f",TEXT(B744,"yyyymmdd"))&amp;IF(OR(C744="SSF",X744="Visitas Auditoría Interna"),"|"&amp;Y744,""))</f>
        <v/>
      </c>
      <c r="AD744" s="38" t="n">
        <f aca="false">IF(E744="",0,IF(COUNTIFS($E$5:E744,E744,$AC$5:AC744,AC744)=1,1,0))</f>
        <v>0</v>
      </c>
      <c r="AE744" s="38" t="str">
        <f aca="false">IF(OR(E744="",AD744&lt;&gt;1),"",SUBSTITUTE(SUBSTITUTE(C744,"Auditoría ",""),"Consejo de Administración","Consejo")&amp;" – "&amp;IF(B744="","(sin fecha)",DAY(B744)&amp;" de "&amp;CHOOSE(MONTH(B744),"Enero","Febrero","Marzo","Abril","Mayo","Junio","Julio","Agosto","Septiembre","Octubre","Noviembre","Diciembre")&amp;" "&amp;YEAR(B744)))</f>
        <v/>
      </c>
      <c r="AF744" s="38" t="n">
        <f aca="false">IF(E744="",0,IF(COUNTIF($AC$5:AC744,AC744)=1,1,0))</f>
        <v>0</v>
      </c>
    </row>
    <row r="745" customFormat="false" ht="15" hidden="false" customHeight="false" outlineLevel="0" collapsed="false">
      <c r="A745" s="68"/>
      <c r="B745" s="67"/>
      <c r="C745" s="68"/>
      <c r="D745" s="68"/>
      <c r="E745" s="69"/>
      <c r="F745" s="69"/>
      <c r="G745" s="70" t="str">
        <f aca="false">IF(OR(E745="",AND($C$3="",$E$3="")),"",IF(B745="","Sin fecha",IF(AND(OR($C$3="",B745&gt;=$C$3),OR($E$3="",B745&lt;=$E$3)),"Sí","No")))</f>
        <v/>
      </c>
      <c r="H745" s="58" t="str">
        <f aca="false">IF(B745="","",YEAR(B745))</f>
        <v/>
      </c>
      <c r="I745" s="70" t="str">
        <f aca="false">IF(B745="","",IF(MONTH(B745)=1,"X",""))</f>
        <v/>
      </c>
      <c r="J745" s="70" t="str">
        <f aca="false">IF(B745="","",IF(MONTH(B745)=2,"X",""))</f>
        <v/>
      </c>
      <c r="K745" s="70" t="str">
        <f aca="false">IF(B745="","",IF(MONTH(B745)=3,"X",""))</f>
        <v/>
      </c>
      <c r="L745" s="70" t="str">
        <f aca="false">IF(B745="","",IF(MONTH(B745)=4,"X",""))</f>
        <v/>
      </c>
      <c r="M745" s="70" t="str">
        <f aca="false">IF(B745="","",IF(MONTH(B745)=5,"X",""))</f>
        <v/>
      </c>
      <c r="N745" s="70" t="str">
        <f aca="false">IF(B745="","",IF(MONTH(B745)=6,"X",""))</f>
        <v/>
      </c>
      <c r="O745" s="70" t="str">
        <f aca="false">IF(B745="","",IF(MONTH(B745)=7,"X",""))</f>
        <v/>
      </c>
      <c r="P745" s="70" t="str">
        <f aca="false">IF(B745="","",IF(MONTH(B745)=8,"X",""))</f>
        <v/>
      </c>
      <c r="Q745" s="70" t="str">
        <f aca="false">IF(B745="","",IF(MONTH(B745)=9,"X",""))</f>
        <v/>
      </c>
      <c r="R745" s="70" t="str">
        <f aca="false">IF(B745="","",IF(MONTH(B745)=10,"X",""))</f>
        <v/>
      </c>
      <c r="S745" s="70" t="str">
        <f aca="false">IF(B745="","",IF(MONTH(B745)=11,"X",""))</f>
        <v/>
      </c>
      <c r="T745" s="70" t="str">
        <f aca="false">IF(B745="","",IF(MONTH(B745)=12,"X",""))</f>
        <v/>
      </c>
      <c r="U745" s="58" t="str">
        <f aca="false">IF(E745="","",SUMIF($E$5:$E$1000,E745,$AD$5:$AD$1000))</f>
        <v/>
      </c>
      <c r="V745" s="71" t="str">
        <f aca="false">IF(E745="","",_xlfn.TEXTJOIN(" + ",TRUE(),IF(COUNTIFS($E$5:$E$1000,E745,$C$5:$C$1000,"Auditoría Interna")&gt;0,"Interna",""),IF(COUNTIFS($E$5:$E$1000,E745,$C$5:$C$1000,"Auditoría Externa")&gt;0,"Externa",""),IF(COUNTIFS($E$5:$E$1000,E745,$C$5:$C$1000,"SSF")&gt;0,"SSF",""),IF(COUNTIFS($E$5:$E$1000,E745,$C$5:$C$1000,"Comité de Supervisión")&gt;0,"Comité Sup.",""),IF(COUNTIFS($E$5:$E$1000,E745,$C$5:$C$1000,"Consejo de Administración")&gt;0,"Consejo",""),IF(COUNTIFS($E$5:$E$1000,E745,$C$5:$C$1000,"Otros")&gt;0,"Otros","")))</f>
        <v/>
      </c>
      <c r="W745" s="58" t="str">
        <f aca="false">IF(E745="","",SUMIFS($AD$5:$AD$1000,$E$5:$E$1000,E745,$AA$5:$AA$1000,AA745,$C$5:$C$1000,"&lt;&gt;"&amp;C745))</f>
        <v/>
      </c>
      <c r="X745" s="72"/>
      <c r="Y745" s="68"/>
      <c r="Z745" s="72"/>
      <c r="AA745" s="38" t="str">
        <f aca="false">IF(B745="","",YEAR(B745)*100+MONTH(B745))</f>
        <v/>
      </c>
      <c r="AB745" s="38" t="str">
        <f aca="false">IF(AND(E745&lt;&gt;"",E745=Cruce!$C$5,AD745=1),COUNTIFS($E$5:E745,E745,$AD$5:AD745,1),"")</f>
        <v/>
      </c>
      <c r="AC745" s="38" t="str">
        <f aca="false">IF(E745="","",C745&amp;"|"&amp;X745&amp;"|"&amp;IF(B745="","s/f",TEXT(B745,"yyyymmdd"))&amp;IF(OR(C745="SSF",X745="Visitas Auditoría Interna"),"|"&amp;Y745,""))</f>
        <v/>
      </c>
      <c r="AD745" s="38" t="n">
        <f aca="false">IF(E745="",0,IF(COUNTIFS($E$5:E745,E745,$AC$5:AC745,AC745)=1,1,0))</f>
        <v>0</v>
      </c>
      <c r="AE745" s="38" t="str">
        <f aca="false">IF(OR(E745="",AD745&lt;&gt;1),"",SUBSTITUTE(SUBSTITUTE(C745,"Auditoría ",""),"Consejo de Administración","Consejo")&amp;" – "&amp;IF(B745="","(sin fecha)",DAY(B745)&amp;" de "&amp;CHOOSE(MONTH(B745),"Enero","Febrero","Marzo","Abril","Mayo","Junio","Julio","Agosto","Septiembre","Octubre","Noviembre","Diciembre")&amp;" "&amp;YEAR(B745)))</f>
        <v/>
      </c>
      <c r="AF745" s="38" t="n">
        <f aca="false">IF(E745="",0,IF(COUNTIF($AC$5:AC745,AC745)=1,1,0))</f>
        <v>0</v>
      </c>
    </row>
    <row r="746" customFormat="false" ht="15" hidden="false" customHeight="false" outlineLevel="0" collapsed="false">
      <c r="A746" s="68"/>
      <c r="B746" s="67"/>
      <c r="C746" s="68"/>
      <c r="D746" s="68"/>
      <c r="E746" s="69"/>
      <c r="F746" s="69"/>
      <c r="G746" s="70" t="str">
        <f aca="false">IF(OR(E746="",AND($C$3="",$E$3="")),"",IF(B746="","Sin fecha",IF(AND(OR($C$3="",B746&gt;=$C$3),OR($E$3="",B746&lt;=$E$3)),"Sí","No")))</f>
        <v/>
      </c>
      <c r="H746" s="58" t="str">
        <f aca="false">IF(B746="","",YEAR(B746))</f>
        <v/>
      </c>
      <c r="I746" s="70" t="str">
        <f aca="false">IF(B746="","",IF(MONTH(B746)=1,"X",""))</f>
        <v/>
      </c>
      <c r="J746" s="70" t="str">
        <f aca="false">IF(B746="","",IF(MONTH(B746)=2,"X",""))</f>
        <v/>
      </c>
      <c r="K746" s="70" t="str">
        <f aca="false">IF(B746="","",IF(MONTH(B746)=3,"X",""))</f>
        <v/>
      </c>
      <c r="L746" s="70" t="str">
        <f aca="false">IF(B746="","",IF(MONTH(B746)=4,"X",""))</f>
        <v/>
      </c>
      <c r="M746" s="70" t="str">
        <f aca="false">IF(B746="","",IF(MONTH(B746)=5,"X",""))</f>
        <v/>
      </c>
      <c r="N746" s="70" t="str">
        <f aca="false">IF(B746="","",IF(MONTH(B746)=6,"X",""))</f>
        <v/>
      </c>
      <c r="O746" s="70" t="str">
        <f aca="false">IF(B746="","",IF(MONTH(B746)=7,"X",""))</f>
        <v/>
      </c>
      <c r="P746" s="70" t="str">
        <f aca="false">IF(B746="","",IF(MONTH(B746)=8,"X",""))</f>
        <v/>
      </c>
      <c r="Q746" s="70" t="str">
        <f aca="false">IF(B746="","",IF(MONTH(B746)=9,"X",""))</f>
        <v/>
      </c>
      <c r="R746" s="70" t="str">
        <f aca="false">IF(B746="","",IF(MONTH(B746)=10,"X",""))</f>
        <v/>
      </c>
      <c r="S746" s="70" t="str">
        <f aca="false">IF(B746="","",IF(MONTH(B746)=11,"X",""))</f>
        <v/>
      </c>
      <c r="T746" s="70" t="str">
        <f aca="false">IF(B746="","",IF(MONTH(B746)=12,"X",""))</f>
        <v/>
      </c>
      <c r="U746" s="58" t="str">
        <f aca="false">IF(E746="","",SUMIF($E$5:$E$1000,E746,$AD$5:$AD$1000))</f>
        <v/>
      </c>
      <c r="V746" s="71" t="str">
        <f aca="false">IF(E746="","",_xlfn.TEXTJOIN(" + ",TRUE(),IF(COUNTIFS($E$5:$E$1000,E746,$C$5:$C$1000,"Auditoría Interna")&gt;0,"Interna",""),IF(COUNTIFS($E$5:$E$1000,E746,$C$5:$C$1000,"Auditoría Externa")&gt;0,"Externa",""),IF(COUNTIFS($E$5:$E$1000,E746,$C$5:$C$1000,"SSF")&gt;0,"SSF",""),IF(COUNTIFS($E$5:$E$1000,E746,$C$5:$C$1000,"Comité de Supervisión")&gt;0,"Comité Sup.",""),IF(COUNTIFS($E$5:$E$1000,E746,$C$5:$C$1000,"Consejo de Administración")&gt;0,"Consejo",""),IF(COUNTIFS($E$5:$E$1000,E746,$C$5:$C$1000,"Otros")&gt;0,"Otros","")))</f>
        <v/>
      </c>
      <c r="W746" s="58" t="str">
        <f aca="false">IF(E746="","",SUMIFS($AD$5:$AD$1000,$E$5:$E$1000,E746,$AA$5:$AA$1000,AA746,$C$5:$C$1000,"&lt;&gt;"&amp;C746))</f>
        <v/>
      </c>
      <c r="X746" s="72"/>
      <c r="Y746" s="68"/>
      <c r="Z746" s="72"/>
      <c r="AA746" s="38" t="str">
        <f aca="false">IF(B746="","",YEAR(B746)*100+MONTH(B746))</f>
        <v/>
      </c>
      <c r="AB746" s="38" t="str">
        <f aca="false">IF(AND(E746&lt;&gt;"",E746=Cruce!$C$5,AD746=1),COUNTIFS($E$5:E746,E746,$AD$5:AD746,1),"")</f>
        <v/>
      </c>
      <c r="AC746" s="38" t="str">
        <f aca="false">IF(E746="","",C746&amp;"|"&amp;X746&amp;"|"&amp;IF(B746="","s/f",TEXT(B746,"yyyymmdd"))&amp;IF(OR(C746="SSF",X746="Visitas Auditoría Interna"),"|"&amp;Y746,""))</f>
        <v/>
      </c>
      <c r="AD746" s="38" t="n">
        <f aca="false">IF(E746="",0,IF(COUNTIFS($E$5:E746,E746,$AC$5:AC746,AC746)=1,1,0))</f>
        <v>0</v>
      </c>
      <c r="AE746" s="38" t="str">
        <f aca="false">IF(OR(E746="",AD746&lt;&gt;1),"",SUBSTITUTE(SUBSTITUTE(C746,"Auditoría ",""),"Consejo de Administración","Consejo")&amp;" – "&amp;IF(B746="","(sin fecha)",DAY(B746)&amp;" de "&amp;CHOOSE(MONTH(B746),"Enero","Febrero","Marzo","Abril","Mayo","Junio","Julio","Agosto","Septiembre","Octubre","Noviembre","Diciembre")&amp;" "&amp;YEAR(B746)))</f>
        <v/>
      </c>
      <c r="AF746" s="38" t="n">
        <f aca="false">IF(E746="",0,IF(COUNTIF($AC$5:AC746,AC746)=1,1,0))</f>
        <v>0</v>
      </c>
    </row>
    <row r="747" customFormat="false" ht="15" hidden="false" customHeight="false" outlineLevel="0" collapsed="false">
      <c r="A747" s="68"/>
      <c r="B747" s="67"/>
      <c r="C747" s="68"/>
      <c r="D747" s="68"/>
      <c r="E747" s="69"/>
      <c r="F747" s="69"/>
      <c r="G747" s="70" t="str">
        <f aca="false">IF(OR(E747="",AND($C$3="",$E$3="")),"",IF(B747="","Sin fecha",IF(AND(OR($C$3="",B747&gt;=$C$3),OR($E$3="",B747&lt;=$E$3)),"Sí","No")))</f>
        <v/>
      </c>
      <c r="H747" s="58" t="str">
        <f aca="false">IF(B747="","",YEAR(B747))</f>
        <v/>
      </c>
      <c r="I747" s="70" t="str">
        <f aca="false">IF(B747="","",IF(MONTH(B747)=1,"X",""))</f>
        <v/>
      </c>
      <c r="J747" s="70" t="str">
        <f aca="false">IF(B747="","",IF(MONTH(B747)=2,"X",""))</f>
        <v/>
      </c>
      <c r="K747" s="70" t="str">
        <f aca="false">IF(B747="","",IF(MONTH(B747)=3,"X",""))</f>
        <v/>
      </c>
      <c r="L747" s="70" t="str">
        <f aca="false">IF(B747="","",IF(MONTH(B747)=4,"X",""))</f>
        <v/>
      </c>
      <c r="M747" s="70" t="str">
        <f aca="false">IF(B747="","",IF(MONTH(B747)=5,"X",""))</f>
        <v/>
      </c>
      <c r="N747" s="70" t="str">
        <f aca="false">IF(B747="","",IF(MONTH(B747)=6,"X",""))</f>
        <v/>
      </c>
      <c r="O747" s="70" t="str">
        <f aca="false">IF(B747="","",IF(MONTH(B747)=7,"X",""))</f>
        <v/>
      </c>
      <c r="P747" s="70" t="str">
        <f aca="false">IF(B747="","",IF(MONTH(B747)=8,"X",""))</f>
        <v/>
      </c>
      <c r="Q747" s="70" t="str">
        <f aca="false">IF(B747="","",IF(MONTH(B747)=9,"X",""))</f>
        <v/>
      </c>
      <c r="R747" s="70" t="str">
        <f aca="false">IF(B747="","",IF(MONTH(B747)=10,"X",""))</f>
        <v/>
      </c>
      <c r="S747" s="70" t="str">
        <f aca="false">IF(B747="","",IF(MONTH(B747)=11,"X",""))</f>
        <v/>
      </c>
      <c r="T747" s="70" t="str">
        <f aca="false">IF(B747="","",IF(MONTH(B747)=12,"X",""))</f>
        <v/>
      </c>
      <c r="U747" s="58" t="str">
        <f aca="false">IF(E747="","",SUMIF($E$5:$E$1000,E747,$AD$5:$AD$1000))</f>
        <v/>
      </c>
      <c r="V747" s="71" t="str">
        <f aca="false">IF(E747="","",_xlfn.TEXTJOIN(" + ",TRUE(),IF(COUNTIFS($E$5:$E$1000,E747,$C$5:$C$1000,"Auditoría Interna")&gt;0,"Interna",""),IF(COUNTIFS($E$5:$E$1000,E747,$C$5:$C$1000,"Auditoría Externa")&gt;0,"Externa",""),IF(COUNTIFS($E$5:$E$1000,E747,$C$5:$C$1000,"SSF")&gt;0,"SSF",""),IF(COUNTIFS($E$5:$E$1000,E747,$C$5:$C$1000,"Comité de Supervisión")&gt;0,"Comité Sup.",""),IF(COUNTIFS($E$5:$E$1000,E747,$C$5:$C$1000,"Consejo de Administración")&gt;0,"Consejo",""),IF(COUNTIFS($E$5:$E$1000,E747,$C$5:$C$1000,"Otros")&gt;0,"Otros","")))</f>
        <v/>
      </c>
      <c r="W747" s="58" t="str">
        <f aca="false">IF(E747="","",SUMIFS($AD$5:$AD$1000,$E$5:$E$1000,E747,$AA$5:$AA$1000,AA747,$C$5:$C$1000,"&lt;&gt;"&amp;C747))</f>
        <v/>
      </c>
      <c r="X747" s="72"/>
      <c r="Y747" s="68"/>
      <c r="Z747" s="72"/>
      <c r="AA747" s="38" t="str">
        <f aca="false">IF(B747="","",YEAR(B747)*100+MONTH(B747))</f>
        <v/>
      </c>
      <c r="AB747" s="38" t="str">
        <f aca="false">IF(AND(E747&lt;&gt;"",E747=Cruce!$C$5,AD747=1),COUNTIFS($E$5:E747,E747,$AD$5:AD747,1),"")</f>
        <v/>
      </c>
      <c r="AC747" s="38" t="str">
        <f aca="false">IF(E747="","",C747&amp;"|"&amp;X747&amp;"|"&amp;IF(B747="","s/f",TEXT(B747,"yyyymmdd"))&amp;IF(OR(C747="SSF",X747="Visitas Auditoría Interna"),"|"&amp;Y747,""))</f>
        <v/>
      </c>
      <c r="AD747" s="38" t="n">
        <f aca="false">IF(E747="",0,IF(COUNTIFS($E$5:E747,E747,$AC$5:AC747,AC747)=1,1,0))</f>
        <v>0</v>
      </c>
      <c r="AE747" s="38" t="str">
        <f aca="false">IF(OR(E747="",AD747&lt;&gt;1),"",SUBSTITUTE(SUBSTITUTE(C747,"Auditoría ",""),"Consejo de Administración","Consejo")&amp;" – "&amp;IF(B747="","(sin fecha)",DAY(B747)&amp;" de "&amp;CHOOSE(MONTH(B747),"Enero","Febrero","Marzo","Abril","Mayo","Junio","Julio","Agosto","Septiembre","Octubre","Noviembre","Diciembre")&amp;" "&amp;YEAR(B747)))</f>
        <v/>
      </c>
      <c r="AF747" s="38" t="n">
        <f aca="false">IF(E747="",0,IF(COUNTIF($AC$5:AC747,AC747)=1,1,0))</f>
        <v>0</v>
      </c>
    </row>
    <row r="748" customFormat="false" ht="15" hidden="false" customHeight="false" outlineLevel="0" collapsed="false">
      <c r="A748" s="68"/>
      <c r="B748" s="67"/>
      <c r="C748" s="68"/>
      <c r="D748" s="68"/>
      <c r="E748" s="69"/>
      <c r="F748" s="69"/>
      <c r="G748" s="70" t="str">
        <f aca="false">IF(OR(E748="",AND($C$3="",$E$3="")),"",IF(B748="","Sin fecha",IF(AND(OR($C$3="",B748&gt;=$C$3),OR($E$3="",B748&lt;=$E$3)),"Sí","No")))</f>
        <v/>
      </c>
      <c r="H748" s="58" t="str">
        <f aca="false">IF(B748="","",YEAR(B748))</f>
        <v/>
      </c>
      <c r="I748" s="70" t="str">
        <f aca="false">IF(B748="","",IF(MONTH(B748)=1,"X",""))</f>
        <v/>
      </c>
      <c r="J748" s="70" t="str">
        <f aca="false">IF(B748="","",IF(MONTH(B748)=2,"X",""))</f>
        <v/>
      </c>
      <c r="K748" s="70" t="str">
        <f aca="false">IF(B748="","",IF(MONTH(B748)=3,"X",""))</f>
        <v/>
      </c>
      <c r="L748" s="70" t="str">
        <f aca="false">IF(B748="","",IF(MONTH(B748)=4,"X",""))</f>
        <v/>
      </c>
      <c r="M748" s="70" t="str">
        <f aca="false">IF(B748="","",IF(MONTH(B748)=5,"X",""))</f>
        <v/>
      </c>
      <c r="N748" s="70" t="str">
        <f aca="false">IF(B748="","",IF(MONTH(B748)=6,"X",""))</f>
        <v/>
      </c>
      <c r="O748" s="70" t="str">
        <f aca="false">IF(B748="","",IF(MONTH(B748)=7,"X",""))</f>
        <v/>
      </c>
      <c r="P748" s="70" t="str">
        <f aca="false">IF(B748="","",IF(MONTH(B748)=8,"X",""))</f>
        <v/>
      </c>
      <c r="Q748" s="70" t="str">
        <f aca="false">IF(B748="","",IF(MONTH(B748)=9,"X",""))</f>
        <v/>
      </c>
      <c r="R748" s="70" t="str">
        <f aca="false">IF(B748="","",IF(MONTH(B748)=10,"X",""))</f>
        <v/>
      </c>
      <c r="S748" s="70" t="str">
        <f aca="false">IF(B748="","",IF(MONTH(B748)=11,"X",""))</f>
        <v/>
      </c>
      <c r="T748" s="70" t="str">
        <f aca="false">IF(B748="","",IF(MONTH(B748)=12,"X",""))</f>
        <v/>
      </c>
      <c r="U748" s="58" t="str">
        <f aca="false">IF(E748="","",SUMIF($E$5:$E$1000,E748,$AD$5:$AD$1000))</f>
        <v/>
      </c>
      <c r="V748" s="71" t="str">
        <f aca="false">IF(E748="","",_xlfn.TEXTJOIN(" + ",TRUE(),IF(COUNTIFS($E$5:$E$1000,E748,$C$5:$C$1000,"Auditoría Interna")&gt;0,"Interna",""),IF(COUNTIFS($E$5:$E$1000,E748,$C$5:$C$1000,"Auditoría Externa")&gt;0,"Externa",""),IF(COUNTIFS($E$5:$E$1000,E748,$C$5:$C$1000,"SSF")&gt;0,"SSF",""),IF(COUNTIFS($E$5:$E$1000,E748,$C$5:$C$1000,"Comité de Supervisión")&gt;0,"Comité Sup.",""),IF(COUNTIFS($E$5:$E$1000,E748,$C$5:$C$1000,"Consejo de Administración")&gt;0,"Consejo",""),IF(COUNTIFS($E$5:$E$1000,E748,$C$5:$C$1000,"Otros")&gt;0,"Otros","")))</f>
        <v/>
      </c>
      <c r="W748" s="58" t="str">
        <f aca="false">IF(E748="","",SUMIFS($AD$5:$AD$1000,$E$5:$E$1000,E748,$AA$5:$AA$1000,AA748,$C$5:$C$1000,"&lt;&gt;"&amp;C748))</f>
        <v/>
      </c>
      <c r="X748" s="72"/>
      <c r="Y748" s="68"/>
      <c r="Z748" s="72"/>
      <c r="AA748" s="38" t="str">
        <f aca="false">IF(B748="","",YEAR(B748)*100+MONTH(B748))</f>
        <v/>
      </c>
      <c r="AB748" s="38" t="str">
        <f aca="false">IF(AND(E748&lt;&gt;"",E748=Cruce!$C$5,AD748=1),COUNTIFS($E$5:E748,E748,$AD$5:AD748,1),"")</f>
        <v/>
      </c>
      <c r="AC748" s="38" t="str">
        <f aca="false">IF(E748="","",C748&amp;"|"&amp;X748&amp;"|"&amp;IF(B748="","s/f",TEXT(B748,"yyyymmdd"))&amp;IF(OR(C748="SSF",X748="Visitas Auditoría Interna"),"|"&amp;Y748,""))</f>
        <v/>
      </c>
      <c r="AD748" s="38" t="n">
        <f aca="false">IF(E748="",0,IF(COUNTIFS($E$5:E748,E748,$AC$5:AC748,AC748)=1,1,0))</f>
        <v>0</v>
      </c>
      <c r="AE748" s="38" t="str">
        <f aca="false">IF(OR(E748="",AD748&lt;&gt;1),"",SUBSTITUTE(SUBSTITUTE(C748,"Auditoría ",""),"Consejo de Administración","Consejo")&amp;" – "&amp;IF(B748="","(sin fecha)",DAY(B748)&amp;" de "&amp;CHOOSE(MONTH(B748),"Enero","Febrero","Marzo","Abril","Mayo","Junio","Julio","Agosto","Septiembre","Octubre","Noviembre","Diciembre")&amp;" "&amp;YEAR(B748)))</f>
        <v/>
      </c>
      <c r="AF748" s="38" t="n">
        <f aca="false">IF(E748="",0,IF(COUNTIF($AC$5:AC748,AC748)=1,1,0))</f>
        <v>0</v>
      </c>
    </row>
    <row r="749" customFormat="false" ht="15" hidden="false" customHeight="false" outlineLevel="0" collapsed="false">
      <c r="A749" s="68"/>
      <c r="B749" s="67"/>
      <c r="C749" s="68"/>
      <c r="D749" s="68"/>
      <c r="E749" s="69"/>
      <c r="F749" s="69"/>
      <c r="G749" s="70" t="str">
        <f aca="false">IF(OR(E749="",AND($C$3="",$E$3="")),"",IF(B749="","Sin fecha",IF(AND(OR($C$3="",B749&gt;=$C$3),OR($E$3="",B749&lt;=$E$3)),"Sí","No")))</f>
        <v/>
      </c>
      <c r="H749" s="58" t="str">
        <f aca="false">IF(B749="","",YEAR(B749))</f>
        <v/>
      </c>
      <c r="I749" s="70" t="str">
        <f aca="false">IF(B749="","",IF(MONTH(B749)=1,"X",""))</f>
        <v/>
      </c>
      <c r="J749" s="70" t="str">
        <f aca="false">IF(B749="","",IF(MONTH(B749)=2,"X",""))</f>
        <v/>
      </c>
      <c r="K749" s="70" t="str">
        <f aca="false">IF(B749="","",IF(MONTH(B749)=3,"X",""))</f>
        <v/>
      </c>
      <c r="L749" s="70" t="str">
        <f aca="false">IF(B749="","",IF(MONTH(B749)=4,"X",""))</f>
        <v/>
      </c>
      <c r="M749" s="70" t="str">
        <f aca="false">IF(B749="","",IF(MONTH(B749)=5,"X",""))</f>
        <v/>
      </c>
      <c r="N749" s="70" t="str">
        <f aca="false">IF(B749="","",IF(MONTH(B749)=6,"X",""))</f>
        <v/>
      </c>
      <c r="O749" s="70" t="str">
        <f aca="false">IF(B749="","",IF(MONTH(B749)=7,"X",""))</f>
        <v/>
      </c>
      <c r="P749" s="70" t="str">
        <f aca="false">IF(B749="","",IF(MONTH(B749)=8,"X",""))</f>
        <v/>
      </c>
      <c r="Q749" s="70" t="str">
        <f aca="false">IF(B749="","",IF(MONTH(B749)=9,"X",""))</f>
        <v/>
      </c>
      <c r="R749" s="70" t="str">
        <f aca="false">IF(B749="","",IF(MONTH(B749)=10,"X",""))</f>
        <v/>
      </c>
      <c r="S749" s="70" t="str">
        <f aca="false">IF(B749="","",IF(MONTH(B749)=11,"X",""))</f>
        <v/>
      </c>
      <c r="T749" s="70" t="str">
        <f aca="false">IF(B749="","",IF(MONTH(B749)=12,"X",""))</f>
        <v/>
      </c>
      <c r="U749" s="58" t="str">
        <f aca="false">IF(E749="","",SUMIF($E$5:$E$1000,E749,$AD$5:$AD$1000))</f>
        <v/>
      </c>
      <c r="V749" s="71" t="str">
        <f aca="false">IF(E749="","",_xlfn.TEXTJOIN(" + ",TRUE(),IF(COUNTIFS($E$5:$E$1000,E749,$C$5:$C$1000,"Auditoría Interna")&gt;0,"Interna",""),IF(COUNTIFS($E$5:$E$1000,E749,$C$5:$C$1000,"Auditoría Externa")&gt;0,"Externa",""),IF(COUNTIFS($E$5:$E$1000,E749,$C$5:$C$1000,"SSF")&gt;0,"SSF",""),IF(COUNTIFS($E$5:$E$1000,E749,$C$5:$C$1000,"Comité de Supervisión")&gt;0,"Comité Sup.",""),IF(COUNTIFS($E$5:$E$1000,E749,$C$5:$C$1000,"Consejo de Administración")&gt;0,"Consejo",""),IF(COUNTIFS($E$5:$E$1000,E749,$C$5:$C$1000,"Otros")&gt;0,"Otros","")))</f>
        <v/>
      </c>
      <c r="W749" s="58" t="str">
        <f aca="false">IF(E749="","",SUMIFS($AD$5:$AD$1000,$E$5:$E$1000,E749,$AA$5:$AA$1000,AA749,$C$5:$C$1000,"&lt;&gt;"&amp;C749))</f>
        <v/>
      </c>
      <c r="X749" s="72"/>
      <c r="Y749" s="68"/>
      <c r="Z749" s="72"/>
      <c r="AA749" s="38" t="str">
        <f aca="false">IF(B749="","",YEAR(B749)*100+MONTH(B749))</f>
        <v/>
      </c>
      <c r="AB749" s="38" t="str">
        <f aca="false">IF(AND(E749&lt;&gt;"",E749=Cruce!$C$5,AD749=1),COUNTIFS($E$5:E749,E749,$AD$5:AD749,1),"")</f>
        <v/>
      </c>
      <c r="AC749" s="38" t="str">
        <f aca="false">IF(E749="","",C749&amp;"|"&amp;X749&amp;"|"&amp;IF(B749="","s/f",TEXT(B749,"yyyymmdd"))&amp;IF(OR(C749="SSF",X749="Visitas Auditoría Interna"),"|"&amp;Y749,""))</f>
        <v/>
      </c>
      <c r="AD749" s="38" t="n">
        <f aca="false">IF(E749="",0,IF(COUNTIFS($E$5:E749,E749,$AC$5:AC749,AC749)=1,1,0))</f>
        <v>0</v>
      </c>
      <c r="AE749" s="38" t="str">
        <f aca="false">IF(OR(E749="",AD749&lt;&gt;1),"",SUBSTITUTE(SUBSTITUTE(C749,"Auditoría ",""),"Consejo de Administración","Consejo")&amp;" – "&amp;IF(B749="","(sin fecha)",DAY(B749)&amp;" de "&amp;CHOOSE(MONTH(B749),"Enero","Febrero","Marzo","Abril","Mayo","Junio","Julio","Agosto","Septiembre","Octubre","Noviembre","Diciembre")&amp;" "&amp;YEAR(B749)))</f>
        <v/>
      </c>
      <c r="AF749" s="38" t="n">
        <f aca="false">IF(E749="",0,IF(COUNTIF($AC$5:AC749,AC749)=1,1,0))</f>
        <v>0</v>
      </c>
    </row>
    <row r="750" customFormat="false" ht="15" hidden="false" customHeight="false" outlineLevel="0" collapsed="false">
      <c r="A750" s="68"/>
      <c r="B750" s="67"/>
      <c r="C750" s="68"/>
      <c r="D750" s="68"/>
      <c r="E750" s="69"/>
      <c r="F750" s="69"/>
      <c r="G750" s="70" t="str">
        <f aca="false">IF(OR(E750="",AND($C$3="",$E$3="")),"",IF(B750="","Sin fecha",IF(AND(OR($C$3="",B750&gt;=$C$3),OR($E$3="",B750&lt;=$E$3)),"Sí","No")))</f>
        <v/>
      </c>
      <c r="H750" s="58" t="str">
        <f aca="false">IF(B750="","",YEAR(B750))</f>
        <v/>
      </c>
      <c r="I750" s="70" t="str">
        <f aca="false">IF(B750="","",IF(MONTH(B750)=1,"X",""))</f>
        <v/>
      </c>
      <c r="J750" s="70" t="str">
        <f aca="false">IF(B750="","",IF(MONTH(B750)=2,"X",""))</f>
        <v/>
      </c>
      <c r="K750" s="70" t="str">
        <f aca="false">IF(B750="","",IF(MONTH(B750)=3,"X",""))</f>
        <v/>
      </c>
      <c r="L750" s="70" t="str">
        <f aca="false">IF(B750="","",IF(MONTH(B750)=4,"X",""))</f>
        <v/>
      </c>
      <c r="M750" s="70" t="str">
        <f aca="false">IF(B750="","",IF(MONTH(B750)=5,"X",""))</f>
        <v/>
      </c>
      <c r="N750" s="70" t="str">
        <f aca="false">IF(B750="","",IF(MONTH(B750)=6,"X",""))</f>
        <v/>
      </c>
      <c r="O750" s="70" t="str">
        <f aca="false">IF(B750="","",IF(MONTH(B750)=7,"X",""))</f>
        <v/>
      </c>
      <c r="P750" s="70" t="str">
        <f aca="false">IF(B750="","",IF(MONTH(B750)=8,"X",""))</f>
        <v/>
      </c>
      <c r="Q750" s="70" t="str">
        <f aca="false">IF(B750="","",IF(MONTH(B750)=9,"X",""))</f>
        <v/>
      </c>
      <c r="R750" s="70" t="str">
        <f aca="false">IF(B750="","",IF(MONTH(B750)=10,"X",""))</f>
        <v/>
      </c>
      <c r="S750" s="70" t="str">
        <f aca="false">IF(B750="","",IF(MONTH(B750)=11,"X",""))</f>
        <v/>
      </c>
      <c r="T750" s="70" t="str">
        <f aca="false">IF(B750="","",IF(MONTH(B750)=12,"X",""))</f>
        <v/>
      </c>
      <c r="U750" s="58" t="str">
        <f aca="false">IF(E750="","",SUMIF($E$5:$E$1000,E750,$AD$5:$AD$1000))</f>
        <v/>
      </c>
      <c r="V750" s="71" t="str">
        <f aca="false">IF(E750="","",_xlfn.TEXTJOIN(" + ",TRUE(),IF(COUNTIFS($E$5:$E$1000,E750,$C$5:$C$1000,"Auditoría Interna")&gt;0,"Interna",""),IF(COUNTIFS($E$5:$E$1000,E750,$C$5:$C$1000,"Auditoría Externa")&gt;0,"Externa",""),IF(COUNTIFS($E$5:$E$1000,E750,$C$5:$C$1000,"SSF")&gt;0,"SSF",""),IF(COUNTIFS($E$5:$E$1000,E750,$C$5:$C$1000,"Comité de Supervisión")&gt;0,"Comité Sup.",""),IF(COUNTIFS($E$5:$E$1000,E750,$C$5:$C$1000,"Consejo de Administración")&gt;0,"Consejo",""),IF(COUNTIFS($E$5:$E$1000,E750,$C$5:$C$1000,"Otros")&gt;0,"Otros","")))</f>
        <v/>
      </c>
      <c r="W750" s="58" t="str">
        <f aca="false">IF(E750="","",SUMIFS($AD$5:$AD$1000,$E$5:$E$1000,E750,$AA$5:$AA$1000,AA750,$C$5:$C$1000,"&lt;&gt;"&amp;C750))</f>
        <v/>
      </c>
      <c r="X750" s="72"/>
      <c r="Y750" s="68"/>
      <c r="Z750" s="72"/>
      <c r="AA750" s="38" t="str">
        <f aca="false">IF(B750="","",YEAR(B750)*100+MONTH(B750))</f>
        <v/>
      </c>
      <c r="AB750" s="38" t="str">
        <f aca="false">IF(AND(E750&lt;&gt;"",E750=Cruce!$C$5,AD750=1),COUNTIFS($E$5:E750,E750,$AD$5:AD750,1),"")</f>
        <v/>
      </c>
      <c r="AC750" s="38" t="str">
        <f aca="false">IF(E750="","",C750&amp;"|"&amp;X750&amp;"|"&amp;IF(B750="","s/f",TEXT(B750,"yyyymmdd"))&amp;IF(OR(C750="SSF",X750="Visitas Auditoría Interna"),"|"&amp;Y750,""))</f>
        <v/>
      </c>
      <c r="AD750" s="38" t="n">
        <f aca="false">IF(E750="",0,IF(COUNTIFS($E$5:E750,E750,$AC$5:AC750,AC750)=1,1,0))</f>
        <v>0</v>
      </c>
      <c r="AE750" s="38" t="str">
        <f aca="false">IF(OR(E750="",AD750&lt;&gt;1),"",SUBSTITUTE(SUBSTITUTE(C750,"Auditoría ",""),"Consejo de Administración","Consejo")&amp;" – "&amp;IF(B750="","(sin fecha)",DAY(B750)&amp;" de "&amp;CHOOSE(MONTH(B750),"Enero","Febrero","Marzo","Abril","Mayo","Junio","Julio","Agosto","Septiembre","Octubre","Noviembre","Diciembre")&amp;" "&amp;YEAR(B750)))</f>
        <v/>
      </c>
      <c r="AF750" s="38" t="n">
        <f aca="false">IF(E750="",0,IF(COUNTIF($AC$5:AC750,AC750)=1,1,0))</f>
        <v>0</v>
      </c>
    </row>
    <row r="751" customFormat="false" ht="15" hidden="false" customHeight="false" outlineLevel="0" collapsed="false">
      <c r="A751" s="68"/>
      <c r="B751" s="67"/>
      <c r="C751" s="68"/>
      <c r="D751" s="68"/>
      <c r="E751" s="69"/>
      <c r="F751" s="69"/>
      <c r="G751" s="70" t="str">
        <f aca="false">IF(OR(E751="",AND($C$3="",$E$3="")),"",IF(B751="","Sin fecha",IF(AND(OR($C$3="",B751&gt;=$C$3),OR($E$3="",B751&lt;=$E$3)),"Sí","No")))</f>
        <v/>
      </c>
      <c r="H751" s="58" t="str">
        <f aca="false">IF(B751="","",YEAR(B751))</f>
        <v/>
      </c>
      <c r="I751" s="70" t="str">
        <f aca="false">IF(B751="","",IF(MONTH(B751)=1,"X",""))</f>
        <v/>
      </c>
      <c r="J751" s="70" t="str">
        <f aca="false">IF(B751="","",IF(MONTH(B751)=2,"X",""))</f>
        <v/>
      </c>
      <c r="K751" s="70" t="str">
        <f aca="false">IF(B751="","",IF(MONTH(B751)=3,"X",""))</f>
        <v/>
      </c>
      <c r="L751" s="70" t="str">
        <f aca="false">IF(B751="","",IF(MONTH(B751)=4,"X",""))</f>
        <v/>
      </c>
      <c r="M751" s="70" t="str">
        <f aca="false">IF(B751="","",IF(MONTH(B751)=5,"X",""))</f>
        <v/>
      </c>
      <c r="N751" s="70" t="str">
        <f aca="false">IF(B751="","",IF(MONTH(B751)=6,"X",""))</f>
        <v/>
      </c>
      <c r="O751" s="70" t="str">
        <f aca="false">IF(B751="","",IF(MONTH(B751)=7,"X",""))</f>
        <v/>
      </c>
      <c r="P751" s="70" t="str">
        <f aca="false">IF(B751="","",IF(MONTH(B751)=8,"X",""))</f>
        <v/>
      </c>
      <c r="Q751" s="70" t="str">
        <f aca="false">IF(B751="","",IF(MONTH(B751)=9,"X",""))</f>
        <v/>
      </c>
      <c r="R751" s="70" t="str">
        <f aca="false">IF(B751="","",IF(MONTH(B751)=10,"X",""))</f>
        <v/>
      </c>
      <c r="S751" s="70" t="str">
        <f aca="false">IF(B751="","",IF(MONTH(B751)=11,"X",""))</f>
        <v/>
      </c>
      <c r="T751" s="70" t="str">
        <f aca="false">IF(B751="","",IF(MONTH(B751)=12,"X",""))</f>
        <v/>
      </c>
      <c r="U751" s="58" t="str">
        <f aca="false">IF(E751="","",SUMIF($E$5:$E$1000,E751,$AD$5:$AD$1000))</f>
        <v/>
      </c>
      <c r="V751" s="71" t="str">
        <f aca="false">IF(E751="","",_xlfn.TEXTJOIN(" + ",TRUE(),IF(COUNTIFS($E$5:$E$1000,E751,$C$5:$C$1000,"Auditoría Interna")&gt;0,"Interna",""),IF(COUNTIFS($E$5:$E$1000,E751,$C$5:$C$1000,"Auditoría Externa")&gt;0,"Externa",""),IF(COUNTIFS($E$5:$E$1000,E751,$C$5:$C$1000,"SSF")&gt;0,"SSF",""),IF(COUNTIFS($E$5:$E$1000,E751,$C$5:$C$1000,"Comité de Supervisión")&gt;0,"Comité Sup.",""),IF(COUNTIFS($E$5:$E$1000,E751,$C$5:$C$1000,"Consejo de Administración")&gt;0,"Consejo",""),IF(COUNTIFS($E$5:$E$1000,E751,$C$5:$C$1000,"Otros")&gt;0,"Otros","")))</f>
        <v/>
      </c>
      <c r="W751" s="58" t="str">
        <f aca="false">IF(E751="","",SUMIFS($AD$5:$AD$1000,$E$5:$E$1000,E751,$AA$5:$AA$1000,AA751,$C$5:$C$1000,"&lt;&gt;"&amp;C751))</f>
        <v/>
      </c>
      <c r="X751" s="72"/>
      <c r="Y751" s="68"/>
      <c r="Z751" s="72"/>
      <c r="AA751" s="38" t="str">
        <f aca="false">IF(B751="","",YEAR(B751)*100+MONTH(B751))</f>
        <v/>
      </c>
      <c r="AB751" s="38" t="str">
        <f aca="false">IF(AND(E751&lt;&gt;"",E751=Cruce!$C$5,AD751=1),COUNTIFS($E$5:E751,E751,$AD$5:AD751,1),"")</f>
        <v/>
      </c>
      <c r="AC751" s="38" t="str">
        <f aca="false">IF(E751="","",C751&amp;"|"&amp;X751&amp;"|"&amp;IF(B751="","s/f",TEXT(B751,"yyyymmdd"))&amp;IF(OR(C751="SSF",X751="Visitas Auditoría Interna"),"|"&amp;Y751,""))</f>
        <v/>
      </c>
      <c r="AD751" s="38" t="n">
        <f aca="false">IF(E751="",0,IF(COUNTIFS($E$5:E751,E751,$AC$5:AC751,AC751)=1,1,0))</f>
        <v>0</v>
      </c>
      <c r="AE751" s="38" t="str">
        <f aca="false">IF(OR(E751="",AD751&lt;&gt;1),"",SUBSTITUTE(SUBSTITUTE(C751,"Auditoría ",""),"Consejo de Administración","Consejo")&amp;" – "&amp;IF(B751="","(sin fecha)",DAY(B751)&amp;" de "&amp;CHOOSE(MONTH(B751),"Enero","Febrero","Marzo","Abril","Mayo","Junio","Julio","Agosto","Septiembre","Octubre","Noviembre","Diciembre")&amp;" "&amp;YEAR(B751)))</f>
        <v/>
      </c>
      <c r="AF751" s="38" t="n">
        <f aca="false">IF(E751="",0,IF(COUNTIF($AC$5:AC751,AC751)=1,1,0))</f>
        <v>0</v>
      </c>
    </row>
    <row r="752" customFormat="false" ht="15" hidden="false" customHeight="false" outlineLevel="0" collapsed="false">
      <c r="A752" s="68"/>
      <c r="B752" s="67"/>
      <c r="C752" s="68"/>
      <c r="D752" s="68"/>
      <c r="E752" s="69"/>
      <c r="F752" s="69"/>
      <c r="G752" s="70" t="str">
        <f aca="false">IF(OR(E752="",AND($C$3="",$E$3="")),"",IF(B752="","Sin fecha",IF(AND(OR($C$3="",B752&gt;=$C$3),OR($E$3="",B752&lt;=$E$3)),"Sí","No")))</f>
        <v/>
      </c>
      <c r="H752" s="58" t="str">
        <f aca="false">IF(B752="","",YEAR(B752))</f>
        <v/>
      </c>
      <c r="I752" s="70" t="str">
        <f aca="false">IF(B752="","",IF(MONTH(B752)=1,"X",""))</f>
        <v/>
      </c>
      <c r="J752" s="70" t="str">
        <f aca="false">IF(B752="","",IF(MONTH(B752)=2,"X",""))</f>
        <v/>
      </c>
      <c r="K752" s="70" t="str">
        <f aca="false">IF(B752="","",IF(MONTH(B752)=3,"X",""))</f>
        <v/>
      </c>
      <c r="L752" s="70" t="str">
        <f aca="false">IF(B752="","",IF(MONTH(B752)=4,"X",""))</f>
        <v/>
      </c>
      <c r="M752" s="70" t="str">
        <f aca="false">IF(B752="","",IF(MONTH(B752)=5,"X",""))</f>
        <v/>
      </c>
      <c r="N752" s="70" t="str">
        <f aca="false">IF(B752="","",IF(MONTH(B752)=6,"X",""))</f>
        <v/>
      </c>
      <c r="O752" s="70" t="str">
        <f aca="false">IF(B752="","",IF(MONTH(B752)=7,"X",""))</f>
        <v/>
      </c>
      <c r="P752" s="70" t="str">
        <f aca="false">IF(B752="","",IF(MONTH(B752)=8,"X",""))</f>
        <v/>
      </c>
      <c r="Q752" s="70" t="str">
        <f aca="false">IF(B752="","",IF(MONTH(B752)=9,"X",""))</f>
        <v/>
      </c>
      <c r="R752" s="70" t="str">
        <f aca="false">IF(B752="","",IF(MONTH(B752)=10,"X",""))</f>
        <v/>
      </c>
      <c r="S752" s="70" t="str">
        <f aca="false">IF(B752="","",IF(MONTH(B752)=11,"X",""))</f>
        <v/>
      </c>
      <c r="T752" s="70" t="str">
        <f aca="false">IF(B752="","",IF(MONTH(B752)=12,"X",""))</f>
        <v/>
      </c>
      <c r="U752" s="58" t="str">
        <f aca="false">IF(E752="","",SUMIF($E$5:$E$1000,E752,$AD$5:$AD$1000))</f>
        <v/>
      </c>
      <c r="V752" s="71" t="str">
        <f aca="false">IF(E752="","",_xlfn.TEXTJOIN(" + ",TRUE(),IF(COUNTIFS($E$5:$E$1000,E752,$C$5:$C$1000,"Auditoría Interna")&gt;0,"Interna",""),IF(COUNTIFS($E$5:$E$1000,E752,$C$5:$C$1000,"Auditoría Externa")&gt;0,"Externa",""),IF(COUNTIFS($E$5:$E$1000,E752,$C$5:$C$1000,"SSF")&gt;0,"SSF",""),IF(COUNTIFS($E$5:$E$1000,E752,$C$5:$C$1000,"Comité de Supervisión")&gt;0,"Comité Sup.",""),IF(COUNTIFS($E$5:$E$1000,E752,$C$5:$C$1000,"Consejo de Administración")&gt;0,"Consejo",""),IF(COUNTIFS($E$5:$E$1000,E752,$C$5:$C$1000,"Otros")&gt;0,"Otros","")))</f>
        <v/>
      </c>
      <c r="W752" s="58" t="str">
        <f aca="false">IF(E752="","",SUMIFS($AD$5:$AD$1000,$E$5:$E$1000,E752,$AA$5:$AA$1000,AA752,$C$5:$C$1000,"&lt;&gt;"&amp;C752))</f>
        <v/>
      </c>
      <c r="X752" s="72"/>
      <c r="Y752" s="68"/>
      <c r="Z752" s="72"/>
      <c r="AA752" s="38" t="str">
        <f aca="false">IF(B752="","",YEAR(B752)*100+MONTH(B752))</f>
        <v/>
      </c>
      <c r="AB752" s="38" t="str">
        <f aca="false">IF(AND(E752&lt;&gt;"",E752=Cruce!$C$5,AD752=1),COUNTIFS($E$5:E752,E752,$AD$5:AD752,1),"")</f>
        <v/>
      </c>
      <c r="AC752" s="38" t="str">
        <f aca="false">IF(E752="","",C752&amp;"|"&amp;X752&amp;"|"&amp;IF(B752="","s/f",TEXT(B752,"yyyymmdd"))&amp;IF(OR(C752="SSF",X752="Visitas Auditoría Interna"),"|"&amp;Y752,""))</f>
        <v/>
      </c>
      <c r="AD752" s="38" t="n">
        <f aca="false">IF(E752="",0,IF(COUNTIFS($E$5:E752,E752,$AC$5:AC752,AC752)=1,1,0))</f>
        <v>0</v>
      </c>
      <c r="AE752" s="38" t="str">
        <f aca="false">IF(OR(E752="",AD752&lt;&gt;1),"",SUBSTITUTE(SUBSTITUTE(C752,"Auditoría ",""),"Consejo de Administración","Consejo")&amp;" – "&amp;IF(B752="","(sin fecha)",DAY(B752)&amp;" de "&amp;CHOOSE(MONTH(B752),"Enero","Febrero","Marzo","Abril","Mayo","Junio","Julio","Agosto","Septiembre","Octubre","Noviembre","Diciembre")&amp;" "&amp;YEAR(B752)))</f>
        <v/>
      </c>
      <c r="AF752" s="38" t="n">
        <f aca="false">IF(E752="",0,IF(COUNTIF($AC$5:AC752,AC752)=1,1,0))</f>
        <v>0</v>
      </c>
    </row>
    <row r="753" customFormat="false" ht="15" hidden="false" customHeight="false" outlineLevel="0" collapsed="false">
      <c r="A753" s="68"/>
      <c r="B753" s="67"/>
      <c r="C753" s="68"/>
      <c r="D753" s="68"/>
      <c r="E753" s="69"/>
      <c r="F753" s="69"/>
      <c r="G753" s="70" t="str">
        <f aca="false">IF(OR(E753="",AND($C$3="",$E$3="")),"",IF(B753="","Sin fecha",IF(AND(OR($C$3="",B753&gt;=$C$3),OR($E$3="",B753&lt;=$E$3)),"Sí","No")))</f>
        <v/>
      </c>
      <c r="H753" s="58" t="str">
        <f aca="false">IF(B753="","",YEAR(B753))</f>
        <v/>
      </c>
      <c r="I753" s="70" t="str">
        <f aca="false">IF(B753="","",IF(MONTH(B753)=1,"X",""))</f>
        <v/>
      </c>
      <c r="J753" s="70" t="str">
        <f aca="false">IF(B753="","",IF(MONTH(B753)=2,"X",""))</f>
        <v/>
      </c>
      <c r="K753" s="70" t="str">
        <f aca="false">IF(B753="","",IF(MONTH(B753)=3,"X",""))</f>
        <v/>
      </c>
      <c r="L753" s="70" t="str">
        <f aca="false">IF(B753="","",IF(MONTH(B753)=4,"X",""))</f>
        <v/>
      </c>
      <c r="M753" s="70" t="str">
        <f aca="false">IF(B753="","",IF(MONTH(B753)=5,"X",""))</f>
        <v/>
      </c>
      <c r="N753" s="70" t="str">
        <f aca="false">IF(B753="","",IF(MONTH(B753)=6,"X",""))</f>
        <v/>
      </c>
      <c r="O753" s="70" t="str">
        <f aca="false">IF(B753="","",IF(MONTH(B753)=7,"X",""))</f>
        <v/>
      </c>
      <c r="P753" s="70" t="str">
        <f aca="false">IF(B753="","",IF(MONTH(B753)=8,"X",""))</f>
        <v/>
      </c>
      <c r="Q753" s="70" t="str">
        <f aca="false">IF(B753="","",IF(MONTH(B753)=9,"X",""))</f>
        <v/>
      </c>
      <c r="R753" s="70" t="str">
        <f aca="false">IF(B753="","",IF(MONTH(B753)=10,"X",""))</f>
        <v/>
      </c>
      <c r="S753" s="70" t="str">
        <f aca="false">IF(B753="","",IF(MONTH(B753)=11,"X",""))</f>
        <v/>
      </c>
      <c r="T753" s="70" t="str">
        <f aca="false">IF(B753="","",IF(MONTH(B753)=12,"X",""))</f>
        <v/>
      </c>
      <c r="U753" s="58" t="str">
        <f aca="false">IF(E753="","",SUMIF($E$5:$E$1000,E753,$AD$5:$AD$1000))</f>
        <v/>
      </c>
      <c r="V753" s="71" t="str">
        <f aca="false">IF(E753="","",_xlfn.TEXTJOIN(" + ",TRUE(),IF(COUNTIFS($E$5:$E$1000,E753,$C$5:$C$1000,"Auditoría Interna")&gt;0,"Interna",""),IF(COUNTIFS($E$5:$E$1000,E753,$C$5:$C$1000,"Auditoría Externa")&gt;0,"Externa",""),IF(COUNTIFS($E$5:$E$1000,E753,$C$5:$C$1000,"SSF")&gt;0,"SSF",""),IF(COUNTIFS($E$5:$E$1000,E753,$C$5:$C$1000,"Comité de Supervisión")&gt;0,"Comité Sup.",""),IF(COUNTIFS($E$5:$E$1000,E753,$C$5:$C$1000,"Consejo de Administración")&gt;0,"Consejo",""),IF(COUNTIFS($E$5:$E$1000,E753,$C$5:$C$1000,"Otros")&gt;0,"Otros","")))</f>
        <v/>
      </c>
      <c r="W753" s="58" t="str">
        <f aca="false">IF(E753="","",SUMIFS($AD$5:$AD$1000,$E$5:$E$1000,E753,$AA$5:$AA$1000,AA753,$C$5:$C$1000,"&lt;&gt;"&amp;C753))</f>
        <v/>
      </c>
      <c r="X753" s="72"/>
      <c r="Y753" s="68"/>
      <c r="Z753" s="72"/>
      <c r="AA753" s="38" t="str">
        <f aca="false">IF(B753="","",YEAR(B753)*100+MONTH(B753))</f>
        <v/>
      </c>
      <c r="AB753" s="38" t="str">
        <f aca="false">IF(AND(E753&lt;&gt;"",E753=Cruce!$C$5,AD753=1),COUNTIFS($E$5:E753,E753,$AD$5:AD753,1),"")</f>
        <v/>
      </c>
      <c r="AC753" s="38" t="str">
        <f aca="false">IF(E753="","",C753&amp;"|"&amp;X753&amp;"|"&amp;IF(B753="","s/f",TEXT(B753,"yyyymmdd"))&amp;IF(OR(C753="SSF",X753="Visitas Auditoría Interna"),"|"&amp;Y753,""))</f>
        <v/>
      </c>
      <c r="AD753" s="38" t="n">
        <f aca="false">IF(E753="",0,IF(COUNTIFS($E$5:E753,E753,$AC$5:AC753,AC753)=1,1,0))</f>
        <v>0</v>
      </c>
      <c r="AE753" s="38" t="str">
        <f aca="false">IF(OR(E753="",AD753&lt;&gt;1),"",SUBSTITUTE(SUBSTITUTE(C753,"Auditoría ",""),"Consejo de Administración","Consejo")&amp;" – "&amp;IF(B753="","(sin fecha)",DAY(B753)&amp;" de "&amp;CHOOSE(MONTH(B753),"Enero","Febrero","Marzo","Abril","Mayo","Junio","Julio","Agosto","Septiembre","Octubre","Noviembre","Diciembre")&amp;" "&amp;YEAR(B753)))</f>
        <v/>
      </c>
      <c r="AF753" s="38" t="n">
        <f aca="false">IF(E753="",0,IF(COUNTIF($AC$5:AC753,AC753)=1,1,0))</f>
        <v>0</v>
      </c>
    </row>
    <row r="754" customFormat="false" ht="15" hidden="false" customHeight="false" outlineLevel="0" collapsed="false">
      <c r="A754" s="68"/>
      <c r="B754" s="67"/>
      <c r="C754" s="68"/>
      <c r="D754" s="68"/>
      <c r="E754" s="69"/>
      <c r="F754" s="69"/>
      <c r="G754" s="70" t="str">
        <f aca="false">IF(OR(E754="",AND($C$3="",$E$3="")),"",IF(B754="","Sin fecha",IF(AND(OR($C$3="",B754&gt;=$C$3),OR($E$3="",B754&lt;=$E$3)),"Sí","No")))</f>
        <v/>
      </c>
      <c r="H754" s="58" t="str">
        <f aca="false">IF(B754="","",YEAR(B754))</f>
        <v/>
      </c>
      <c r="I754" s="70" t="str">
        <f aca="false">IF(B754="","",IF(MONTH(B754)=1,"X",""))</f>
        <v/>
      </c>
      <c r="J754" s="70" t="str">
        <f aca="false">IF(B754="","",IF(MONTH(B754)=2,"X",""))</f>
        <v/>
      </c>
      <c r="K754" s="70" t="str">
        <f aca="false">IF(B754="","",IF(MONTH(B754)=3,"X",""))</f>
        <v/>
      </c>
      <c r="L754" s="70" t="str">
        <f aca="false">IF(B754="","",IF(MONTH(B754)=4,"X",""))</f>
        <v/>
      </c>
      <c r="M754" s="70" t="str">
        <f aca="false">IF(B754="","",IF(MONTH(B754)=5,"X",""))</f>
        <v/>
      </c>
      <c r="N754" s="70" t="str">
        <f aca="false">IF(B754="","",IF(MONTH(B754)=6,"X",""))</f>
        <v/>
      </c>
      <c r="O754" s="70" t="str">
        <f aca="false">IF(B754="","",IF(MONTH(B754)=7,"X",""))</f>
        <v/>
      </c>
      <c r="P754" s="70" t="str">
        <f aca="false">IF(B754="","",IF(MONTH(B754)=8,"X",""))</f>
        <v/>
      </c>
      <c r="Q754" s="70" t="str">
        <f aca="false">IF(B754="","",IF(MONTH(B754)=9,"X",""))</f>
        <v/>
      </c>
      <c r="R754" s="70" t="str">
        <f aca="false">IF(B754="","",IF(MONTH(B754)=10,"X",""))</f>
        <v/>
      </c>
      <c r="S754" s="70" t="str">
        <f aca="false">IF(B754="","",IF(MONTH(B754)=11,"X",""))</f>
        <v/>
      </c>
      <c r="T754" s="70" t="str">
        <f aca="false">IF(B754="","",IF(MONTH(B754)=12,"X",""))</f>
        <v/>
      </c>
      <c r="U754" s="58" t="str">
        <f aca="false">IF(E754="","",SUMIF($E$5:$E$1000,E754,$AD$5:$AD$1000))</f>
        <v/>
      </c>
      <c r="V754" s="71" t="str">
        <f aca="false">IF(E754="","",_xlfn.TEXTJOIN(" + ",TRUE(),IF(COUNTIFS($E$5:$E$1000,E754,$C$5:$C$1000,"Auditoría Interna")&gt;0,"Interna",""),IF(COUNTIFS($E$5:$E$1000,E754,$C$5:$C$1000,"Auditoría Externa")&gt;0,"Externa",""),IF(COUNTIFS($E$5:$E$1000,E754,$C$5:$C$1000,"SSF")&gt;0,"SSF",""),IF(COUNTIFS($E$5:$E$1000,E754,$C$5:$C$1000,"Comité de Supervisión")&gt;0,"Comité Sup.",""),IF(COUNTIFS($E$5:$E$1000,E754,$C$5:$C$1000,"Consejo de Administración")&gt;0,"Consejo",""),IF(COUNTIFS($E$5:$E$1000,E754,$C$5:$C$1000,"Otros")&gt;0,"Otros","")))</f>
        <v/>
      </c>
      <c r="W754" s="58" t="str">
        <f aca="false">IF(E754="","",SUMIFS($AD$5:$AD$1000,$E$5:$E$1000,E754,$AA$5:$AA$1000,AA754,$C$5:$C$1000,"&lt;&gt;"&amp;C754))</f>
        <v/>
      </c>
      <c r="X754" s="72"/>
      <c r="Y754" s="68"/>
      <c r="Z754" s="72"/>
      <c r="AA754" s="38" t="str">
        <f aca="false">IF(B754="","",YEAR(B754)*100+MONTH(B754))</f>
        <v/>
      </c>
      <c r="AB754" s="38" t="str">
        <f aca="false">IF(AND(E754&lt;&gt;"",E754=Cruce!$C$5,AD754=1),COUNTIFS($E$5:E754,E754,$AD$5:AD754,1),"")</f>
        <v/>
      </c>
      <c r="AC754" s="38" t="str">
        <f aca="false">IF(E754="","",C754&amp;"|"&amp;X754&amp;"|"&amp;IF(B754="","s/f",TEXT(B754,"yyyymmdd"))&amp;IF(OR(C754="SSF",X754="Visitas Auditoría Interna"),"|"&amp;Y754,""))</f>
        <v/>
      </c>
      <c r="AD754" s="38" t="n">
        <f aca="false">IF(E754="",0,IF(COUNTIFS($E$5:E754,E754,$AC$5:AC754,AC754)=1,1,0))</f>
        <v>0</v>
      </c>
      <c r="AE754" s="38" t="str">
        <f aca="false">IF(OR(E754="",AD754&lt;&gt;1),"",SUBSTITUTE(SUBSTITUTE(C754,"Auditoría ",""),"Consejo de Administración","Consejo")&amp;" – "&amp;IF(B754="","(sin fecha)",DAY(B754)&amp;" de "&amp;CHOOSE(MONTH(B754),"Enero","Febrero","Marzo","Abril","Mayo","Junio","Julio","Agosto","Septiembre","Octubre","Noviembre","Diciembre")&amp;" "&amp;YEAR(B754)))</f>
        <v/>
      </c>
      <c r="AF754" s="38" t="n">
        <f aca="false">IF(E754="",0,IF(COUNTIF($AC$5:AC754,AC754)=1,1,0))</f>
        <v>0</v>
      </c>
    </row>
    <row r="755" customFormat="false" ht="15" hidden="false" customHeight="false" outlineLevel="0" collapsed="false">
      <c r="A755" s="68"/>
      <c r="B755" s="67"/>
      <c r="C755" s="68"/>
      <c r="D755" s="68"/>
      <c r="E755" s="69"/>
      <c r="F755" s="69"/>
      <c r="G755" s="70" t="str">
        <f aca="false">IF(OR(E755="",AND($C$3="",$E$3="")),"",IF(B755="","Sin fecha",IF(AND(OR($C$3="",B755&gt;=$C$3),OR($E$3="",B755&lt;=$E$3)),"Sí","No")))</f>
        <v/>
      </c>
      <c r="H755" s="58" t="str">
        <f aca="false">IF(B755="","",YEAR(B755))</f>
        <v/>
      </c>
      <c r="I755" s="70" t="str">
        <f aca="false">IF(B755="","",IF(MONTH(B755)=1,"X",""))</f>
        <v/>
      </c>
      <c r="J755" s="70" t="str">
        <f aca="false">IF(B755="","",IF(MONTH(B755)=2,"X",""))</f>
        <v/>
      </c>
      <c r="K755" s="70" t="str">
        <f aca="false">IF(B755="","",IF(MONTH(B755)=3,"X",""))</f>
        <v/>
      </c>
      <c r="L755" s="70" t="str">
        <f aca="false">IF(B755="","",IF(MONTH(B755)=4,"X",""))</f>
        <v/>
      </c>
      <c r="M755" s="70" t="str">
        <f aca="false">IF(B755="","",IF(MONTH(B755)=5,"X",""))</f>
        <v/>
      </c>
      <c r="N755" s="70" t="str">
        <f aca="false">IF(B755="","",IF(MONTH(B755)=6,"X",""))</f>
        <v/>
      </c>
      <c r="O755" s="70" t="str">
        <f aca="false">IF(B755="","",IF(MONTH(B755)=7,"X",""))</f>
        <v/>
      </c>
      <c r="P755" s="70" t="str">
        <f aca="false">IF(B755="","",IF(MONTH(B755)=8,"X",""))</f>
        <v/>
      </c>
      <c r="Q755" s="70" t="str">
        <f aca="false">IF(B755="","",IF(MONTH(B755)=9,"X",""))</f>
        <v/>
      </c>
      <c r="R755" s="70" t="str">
        <f aca="false">IF(B755="","",IF(MONTH(B755)=10,"X",""))</f>
        <v/>
      </c>
      <c r="S755" s="70" t="str">
        <f aca="false">IF(B755="","",IF(MONTH(B755)=11,"X",""))</f>
        <v/>
      </c>
      <c r="T755" s="70" t="str">
        <f aca="false">IF(B755="","",IF(MONTH(B755)=12,"X",""))</f>
        <v/>
      </c>
      <c r="U755" s="58" t="str">
        <f aca="false">IF(E755="","",SUMIF($E$5:$E$1000,E755,$AD$5:$AD$1000))</f>
        <v/>
      </c>
      <c r="V755" s="71" t="str">
        <f aca="false">IF(E755="","",_xlfn.TEXTJOIN(" + ",TRUE(),IF(COUNTIFS($E$5:$E$1000,E755,$C$5:$C$1000,"Auditoría Interna")&gt;0,"Interna",""),IF(COUNTIFS($E$5:$E$1000,E755,$C$5:$C$1000,"Auditoría Externa")&gt;0,"Externa",""),IF(COUNTIFS($E$5:$E$1000,E755,$C$5:$C$1000,"SSF")&gt;0,"SSF",""),IF(COUNTIFS($E$5:$E$1000,E755,$C$5:$C$1000,"Comité de Supervisión")&gt;0,"Comité Sup.",""),IF(COUNTIFS($E$5:$E$1000,E755,$C$5:$C$1000,"Consejo de Administración")&gt;0,"Consejo",""),IF(COUNTIFS($E$5:$E$1000,E755,$C$5:$C$1000,"Otros")&gt;0,"Otros","")))</f>
        <v/>
      </c>
      <c r="W755" s="58" t="str">
        <f aca="false">IF(E755="","",SUMIFS($AD$5:$AD$1000,$E$5:$E$1000,E755,$AA$5:$AA$1000,AA755,$C$5:$C$1000,"&lt;&gt;"&amp;C755))</f>
        <v/>
      </c>
      <c r="X755" s="72"/>
      <c r="Y755" s="68"/>
      <c r="Z755" s="72"/>
      <c r="AA755" s="38" t="str">
        <f aca="false">IF(B755="","",YEAR(B755)*100+MONTH(B755))</f>
        <v/>
      </c>
      <c r="AB755" s="38" t="str">
        <f aca="false">IF(AND(E755&lt;&gt;"",E755=Cruce!$C$5,AD755=1),COUNTIFS($E$5:E755,E755,$AD$5:AD755,1),"")</f>
        <v/>
      </c>
      <c r="AC755" s="38" t="str">
        <f aca="false">IF(E755="","",C755&amp;"|"&amp;X755&amp;"|"&amp;IF(B755="","s/f",TEXT(B755,"yyyymmdd"))&amp;IF(OR(C755="SSF",X755="Visitas Auditoría Interna"),"|"&amp;Y755,""))</f>
        <v/>
      </c>
      <c r="AD755" s="38" t="n">
        <f aca="false">IF(E755="",0,IF(COUNTIFS($E$5:E755,E755,$AC$5:AC755,AC755)=1,1,0))</f>
        <v>0</v>
      </c>
      <c r="AE755" s="38" t="str">
        <f aca="false">IF(OR(E755="",AD755&lt;&gt;1),"",SUBSTITUTE(SUBSTITUTE(C755,"Auditoría ",""),"Consejo de Administración","Consejo")&amp;" – "&amp;IF(B755="","(sin fecha)",DAY(B755)&amp;" de "&amp;CHOOSE(MONTH(B755),"Enero","Febrero","Marzo","Abril","Mayo","Junio","Julio","Agosto","Septiembre","Octubre","Noviembre","Diciembre")&amp;" "&amp;YEAR(B755)))</f>
        <v/>
      </c>
      <c r="AF755" s="38" t="n">
        <f aca="false">IF(E755="",0,IF(COUNTIF($AC$5:AC755,AC755)=1,1,0))</f>
        <v>0</v>
      </c>
    </row>
    <row r="756" customFormat="false" ht="15" hidden="false" customHeight="false" outlineLevel="0" collapsed="false">
      <c r="A756" s="68"/>
      <c r="B756" s="67"/>
      <c r="C756" s="68"/>
      <c r="D756" s="68"/>
      <c r="E756" s="69"/>
      <c r="F756" s="69"/>
      <c r="G756" s="70" t="str">
        <f aca="false">IF(OR(E756="",AND($C$3="",$E$3="")),"",IF(B756="","Sin fecha",IF(AND(OR($C$3="",B756&gt;=$C$3),OR($E$3="",B756&lt;=$E$3)),"Sí","No")))</f>
        <v/>
      </c>
      <c r="H756" s="58" t="str">
        <f aca="false">IF(B756="","",YEAR(B756))</f>
        <v/>
      </c>
      <c r="I756" s="70" t="str">
        <f aca="false">IF(B756="","",IF(MONTH(B756)=1,"X",""))</f>
        <v/>
      </c>
      <c r="J756" s="70" t="str">
        <f aca="false">IF(B756="","",IF(MONTH(B756)=2,"X",""))</f>
        <v/>
      </c>
      <c r="K756" s="70" t="str">
        <f aca="false">IF(B756="","",IF(MONTH(B756)=3,"X",""))</f>
        <v/>
      </c>
      <c r="L756" s="70" t="str">
        <f aca="false">IF(B756="","",IF(MONTH(B756)=4,"X",""))</f>
        <v/>
      </c>
      <c r="M756" s="70" t="str">
        <f aca="false">IF(B756="","",IF(MONTH(B756)=5,"X",""))</f>
        <v/>
      </c>
      <c r="N756" s="70" t="str">
        <f aca="false">IF(B756="","",IF(MONTH(B756)=6,"X",""))</f>
        <v/>
      </c>
      <c r="O756" s="70" t="str">
        <f aca="false">IF(B756="","",IF(MONTH(B756)=7,"X",""))</f>
        <v/>
      </c>
      <c r="P756" s="70" t="str">
        <f aca="false">IF(B756="","",IF(MONTH(B756)=8,"X",""))</f>
        <v/>
      </c>
      <c r="Q756" s="70" t="str">
        <f aca="false">IF(B756="","",IF(MONTH(B756)=9,"X",""))</f>
        <v/>
      </c>
      <c r="R756" s="70" t="str">
        <f aca="false">IF(B756="","",IF(MONTH(B756)=10,"X",""))</f>
        <v/>
      </c>
      <c r="S756" s="70" t="str">
        <f aca="false">IF(B756="","",IF(MONTH(B756)=11,"X",""))</f>
        <v/>
      </c>
      <c r="T756" s="70" t="str">
        <f aca="false">IF(B756="","",IF(MONTH(B756)=12,"X",""))</f>
        <v/>
      </c>
      <c r="U756" s="58" t="str">
        <f aca="false">IF(E756="","",SUMIF($E$5:$E$1000,E756,$AD$5:$AD$1000))</f>
        <v/>
      </c>
      <c r="V756" s="71" t="str">
        <f aca="false">IF(E756="","",_xlfn.TEXTJOIN(" + ",TRUE(),IF(COUNTIFS($E$5:$E$1000,E756,$C$5:$C$1000,"Auditoría Interna")&gt;0,"Interna",""),IF(COUNTIFS($E$5:$E$1000,E756,$C$5:$C$1000,"Auditoría Externa")&gt;0,"Externa",""),IF(COUNTIFS($E$5:$E$1000,E756,$C$5:$C$1000,"SSF")&gt;0,"SSF",""),IF(COUNTIFS($E$5:$E$1000,E756,$C$5:$C$1000,"Comité de Supervisión")&gt;0,"Comité Sup.",""),IF(COUNTIFS($E$5:$E$1000,E756,$C$5:$C$1000,"Consejo de Administración")&gt;0,"Consejo",""),IF(COUNTIFS($E$5:$E$1000,E756,$C$5:$C$1000,"Otros")&gt;0,"Otros","")))</f>
        <v/>
      </c>
      <c r="W756" s="58" t="str">
        <f aca="false">IF(E756="","",SUMIFS($AD$5:$AD$1000,$E$5:$E$1000,E756,$AA$5:$AA$1000,AA756,$C$5:$C$1000,"&lt;&gt;"&amp;C756))</f>
        <v/>
      </c>
      <c r="X756" s="72"/>
      <c r="Y756" s="68"/>
      <c r="Z756" s="72"/>
      <c r="AA756" s="38" t="str">
        <f aca="false">IF(B756="","",YEAR(B756)*100+MONTH(B756))</f>
        <v/>
      </c>
      <c r="AB756" s="38" t="str">
        <f aca="false">IF(AND(E756&lt;&gt;"",E756=Cruce!$C$5,AD756=1),COUNTIFS($E$5:E756,E756,$AD$5:AD756,1),"")</f>
        <v/>
      </c>
      <c r="AC756" s="38" t="str">
        <f aca="false">IF(E756="","",C756&amp;"|"&amp;X756&amp;"|"&amp;IF(B756="","s/f",TEXT(B756,"yyyymmdd"))&amp;IF(OR(C756="SSF",X756="Visitas Auditoría Interna"),"|"&amp;Y756,""))</f>
        <v/>
      </c>
      <c r="AD756" s="38" t="n">
        <f aca="false">IF(E756="",0,IF(COUNTIFS($E$5:E756,E756,$AC$5:AC756,AC756)=1,1,0))</f>
        <v>0</v>
      </c>
      <c r="AE756" s="38" t="str">
        <f aca="false">IF(OR(E756="",AD756&lt;&gt;1),"",SUBSTITUTE(SUBSTITUTE(C756,"Auditoría ",""),"Consejo de Administración","Consejo")&amp;" – "&amp;IF(B756="","(sin fecha)",DAY(B756)&amp;" de "&amp;CHOOSE(MONTH(B756),"Enero","Febrero","Marzo","Abril","Mayo","Junio","Julio","Agosto","Septiembre","Octubre","Noviembre","Diciembre")&amp;" "&amp;YEAR(B756)))</f>
        <v/>
      </c>
      <c r="AF756" s="38" t="n">
        <f aca="false">IF(E756="",0,IF(COUNTIF($AC$5:AC756,AC756)=1,1,0))</f>
        <v>0</v>
      </c>
    </row>
    <row r="757" customFormat="false" ht="15" hidden="false" customHeight="false" outlineLevel="0" collapsed="false">
      <c r="A757" s="68"/>
      <c r="B757" s="67"/>
      <c r="C757" s="68"/>
      <c r="D757" s="68"/>
      <c r="E757" s="69"/>
      <c r="F757" s="69"/>
      <c r="G757" s="70" t="str">
        <f aca="false">IF(OR(E757="",AND($C$3="",$E$3="")),"",IF(B757="","Sin fecha",IF(AND(OR($C$3="",B757&gt;=$C$3),OR($E$3="",B757&lt;=$E$3)),"Sí","No")))</f>
        <v/>
      </c>
      <c r="H757" s="58" t="str">
        <f aca="false">IF(B757="","",YEAR(B757))</f>
        <v/>
      </c>
      <c r="I757" s="70" t="str">
        <f aca="false">IF(B757="","",IF(MONTH(B757)=1,"X",""))</f>
        <v/>
      </c>
      <c r="J757" s="70" t="str">
        <f aca="false">IF(B757="","",IF(MONTH(B757)=2,"X",""))</f>
        <v/>
      </c>
      <c r="K757" s="70" t="str">
        <f aca="false">IF(B757="","",IF(MONTH(B757)=3,"X",""))</f>
        <v/>
      </c>
      <c r="L757" s="70" t="str">
        <f aca="false">IF(B757="","",IF(MONTH(B757)=4,"X",""))</f>
        <v/>
      </c>
      <c r="M757" s="70" t="str">
        <f aca="false">IF(B757="","",IF(MONTH(B757)=5,"X",""))</f>
        <v/>
      </c>
      <c r="N757" s="70" t="str">
        <f aca="false">IF(B757="","",IF(MONTH(B757)=6,"X",""))</f>
        <v/>
      </c>
      <c r="O757" s="70" t="str">
        <f aca="false">IF(B757="","",IF(MONTH(B757)=7,"X",""))</f>
        <v/>
      </c>
      <c r="P757" s="70" t="str">
        <f aca="false">IF(B757="","",IF(MONTH(B757)=8,"X",""))</f>
        <v/>
      </c>
      <c r="Q757" s="70" t="str">
        <f aca="false">IF(B757="","",IF(MONTH(B757)=9,"X",""))</f>
        <v/>
      </c>
      <c r="R757" s="70" t="str">
        <f aca="false">IF(B757="","",IF(MONTH(B757)=10,"X",""))</f>
        <v/>
      </c>
      <c r="S757" s="70" t="str">
        <f aca="false">IF(B757="","",IF(MONTH(B757)=11,"X",""))</f>
        <v/>
      </c>
      <c r="T757" s="70" t="str">
        <f aca="false">IF(B757="","",IF(MONTH(B757)=12,"X",""))</f>
        <v/>
      </c>
      <c r="U757" s="58" t="str">
        <f aca="false">IF(E757="","",SUMIF($E$5:$E$1000,E757,$AD$5:$AD$1000))</f>
        <v/>
      </c>
      <c r="V757" s="71" t="str">
        <f aca="false">IF(E757="","",_xlfn.TEXTJOIN(" + ",TRUE(),IF(COUNTIFS($E$5:$E$1000,E757,$C$5:$C$1000,"Auditoría Interna")&gt;0,"Interna",""),IF(COUNTIFS($E$5:$E$1000,E757,$C$5:$C$1000,"Auditoría Externa")&gt;0,"Externa",""),IF(COUNTIFS($E$5:$E$1000,E757,$C$5:$C$1000,"SSF")&gt;0,"SSF",""),IF(COUNTIFS($E$5:$E$1000,E757,$C$5:$C$1000,"Comité de Supervisión")&gt;0,"Comité Sup.",""),IF(COUNTIFS($E$5:$E$1000,E757,$C$5:$C$1000,"Consejo de Administración")&gt;0,"Consejo",""),IF(COUNTIFS($E$5:$E$1000,E757,$C$5:$C$1000,"Otros")&gt;0,"Otros","")))</f>
        <v/>
      </c>
      <c r="W757" s="58" t="str">
        <f aca="false">IF(E757="","",SUMIFS($AD$5:$AD$1000,$E$5:$E$1000,E757,$AA$5:$AA$1000,AA757,$C$5:$C$1000,"&lt;&gt;"&amp;C757))</f>
        <v/>
      </c>
      <c r="X757" s="72"/>
      <c r="Y757" s="68"/>
      <c r="Z757" s="72"/>
      <c r="AA757" s="38" t="str">
        <f aca="false">IF(B757="","",YEAR(B757)*100+MONTH(B757))</f>
        <v/>
      </c>
      <c r="AB757" s="38" t="str">
        <f aca="false">IF(AND(E757&lt;&gt;"",E757=Cruce!$C$5,AD757=1),COUNTIFS($E$5:E757,E757,$AD$5:AD757,1),"")</f>
        <v/>
      </c>
      <c r="AC757" s="38" t="str">
        <f aca="false">IF(E757="","",C757&amp;"|"&amp;X757&amp;"|"&amp;IF(B757="","s/f",TEXT(B757,"yyyymmdd"))&amp;IF(OR(C757="SSF",X757="Visitas Auditoría Interna"),"|"&amp;Y757,""))</f>
        <v/>
      </c>
      <c r="AD757" s="38" t="n">
        <f aca="false">IF(E757="",0,IF(COUNTIFS($E$5:E757,E757,$AC$5:AC757,AC757)=1,1,0))</f>
        <v>0</v>
      </c>
      <c r="AE757" s="38" t="str">
        <f aca="false">IF(OR(E757="",AD757&lt;&gt;1),"",SUBSTITUTE(SUBSTITUTE(C757,"Auditoría ",""),"Consejo de Administración","Consejo")&amp;" – "&amp;IF(B757="","(sin fecha)",DAY(B757)&amp;" de "&amp;CHOOSE(MONTH(B757),"Enero","Febrero","Marzo","Abril","Mayo","Junio","Julio","Agosto","Septiembre","Octubre","Noviembre","Diciembre")&amp;" "&amp;YEAR(B757)))</f>
        <v/>
      </c>
      <c r="AF757" s="38" t="n">
        <f aca="false">IF(E757="",0,IF(COUNTIF($AC$5:AC757,AC757)=1,1,0))</f>
        <v>0</v>
      </c>
    </row>
    <row r="758" customFormat="false" ht="15" hidden="false" customHeight="false" outlineLevel="0" collapsed="false">
      <c r="A758" s="68"/>
      <c r="B758" s="67"/>
      <c r="C758" s="68"/>
      <c r="D758" s="68"/>
      <c r="E758" s="69"/>
      <c r="F758" s="69"/>
      <c r="G758" s="70" t="str">
        <f aca="false">IF(OR(E758="",AND($C$3="",$E$3="")),"",IF(B758="","Sin fecha",IF(AND(OR($C$3="",B758&gt;=$C$3),OR($E$3="",B758&lt;=$E$3)),"Sí","No")))</f>
        <v/>
      </c>
      <c r="H758" s="58" t="str">
        <f aca="false">IF(B758="","",YEAR(B758))</f>
        <v/>
      </c>
      <c r="I758" s="70" t="str">
        <f aca="false">IF(B758="","",IF(MONTH(B758)=1,"X",""))</f>
        <v/>
      </c>
      <c r="J758" s="70" t="str">
        <f aca="false">IF(B758="","",IF(MONTH(B758)=2,"X",""))</f>
        <v/>
      </c>
      <c r="K758" s="70" t="str">
        <f aca="false">IF(B758="","",IF(MONTH(B758)=3,"X",""))</f>
        <v/>
      </c>
      <c r="L758" s="70" t="str">
        <f aca="false">IF(B758="","",IF(MONTH(B758)=4,"X",""))</f>
        <v/>
      </c>
      <c r="M758" s="70" t="str">
        <f aca="false">IF(B758="","",IF(MONTH(B758)=5,"X",""))</f>
        <v/>
      </c>
      <c r="N758" s="70" t="str">
        <f aca="false">IF(B758="","",IF(MONTH(B758)=6,"X",""))</f>
        <v/>
      </c>
      <c r="O758" s="70" t="str">
        <f aca="false">IF(B758="","",IF(MONTH(B758)=7,"X",""))</f>
        <v/>
      </c>
      <c r="P758" s="70" t="str">
        <f aca="false">IF(B758="","",IF(MONTH(B758)=8,"X",""))</f>
        <v/>
      </c>
      <c r="Q758" s="70" t="str">
        <f aca="false">IF(B758="","",IF(MONTH(B758)=9,"X",""))</f>
        <v/>
      </c>
      <c r="R758" s="70" t="str">
        <f aca="false">IF(B758="","",IF(MONTH(B758)=10,"X",""))</f>
        <v/>
      </c>
      <c r="S758" s="70" t="str">
        <f aca="false">IF(B758="","",IF(MONTH(B758)=11,"X",""))</f>
        <v/>
      </c>
      <c r="T758" s="70" t="str">
        <f aca="false">IF(B758="","",IF(MONTH(B758)=12,"X",""))</f>
        <v/>
      </c>
      <c r="U758" s="58" t="str">
        <f aca="false">IF(E758="","",SUMIF($E$5:$E$1000,E758,$AD$5:$AD$1000))</f>
        <v/>
      </c>
      <c r="V758" s="71" t="str">
        <f aca="false">IF(E758="","",_xlfn.TEXTJOIN(" + ",TRUE(),IF(COUNTIFS($E$5:$E$1000,E758,$C$5:$C$1000,"Auditoría Interna")&gt;0,"Interna",""),IF(COUNTIFS($E$5:$E$1000,E758,$C$5:$C$1000,"Auditoría Externa")&gt;0,"Externa",""),IF(COUNTIFS($E$5:$E$1000,E758,$C$5:$C$1000,"SSF")&gt;0,"SSF",""),IF(COUNTIFS($E$5:$E$1000,E758,$C$5:$C$1000,"Comité de Supervisión")&gt;0,"Comité Sup.",""),IF(COUNTIFS($E$5:$E$1000,E758,$C$5:$C$1000,"Consejo de Administración")&gt;0,"Consejo",""),IF(COUNTIFS($E$5:$E$1000,E758,$C$5:$C$1000,"Otros")&gt;0,"Otros","")))</f>
        <v/>
      </c>
      <c r="W758" s="58" t="str">
        <f aca="false">IF(E758="","",SUMIFS($AD$5:$AD$1000,$E$5:$E$1000,E758,$AA$5:$AA$1000,AA758,$C$5:$C$1000,"&lt;&gt;"&amp;C758))</f>
        <v/>
      </c>
      <c r="X758" s="72"/>
      <c r="Y758" s="68"/>
      <c r="Z758" s="72"/>
      <c r="AA758" s="38" t="str">
        <f aca="false">IF(B758="","",YEAR(B758)*100+MONTH(B758))</f>
        <v/>
      </c>
      <c r="AB758" s="38" t="str">
        <f aca="false">IF(AND(E758&lt;&gt;"",E758=Cruce!$C$5,AD758=1),COUNTIFS($E$5:E758,E758,$AD$5:AD758,1),"")</f>
        <v/>
      </c>
      <c r="AC758" s="38" t="str">
        <f aca="false">IF(E758="","",C758&amp;"|"&amp;X758&amp;"|"&amp;IF(B758="","s/f",TEXT(B758,"yyyymmdd"))&amp;IF(OR(C758="SSF",X758="Visitas Auditoría Interna"),"|"&amp;Y758,""))</f>
        <v/>
      </c>
      <c r="AD758" s="38" t="n">
        <f aca="false">IF(E758="",0,IF(COUNTIFS($E$5:E758,E758,$AC$5:AC758,AC758)=1,1,0))</f>
        <v>0</v>
      </c>
      <c r="AE758" s="38" t="str">
        <f aca="false">IF(OR(E758="",AD758&lt;&gt;1),"",SUBSTITUTE(SUBSTITUTE(C758,"Auditoría ",""),"Consejo de Administración","Consejo")&amp;" – "&amp;IF(B758="","(sin fecha)",DAY(B758)&amp;" de "&amp;CHOOSE(MONTH(B758),"Enero","Febrero","Marzo","Abril","Mayo","Junio","Julio","Agosto","Septiembre","Octubre","Noviembre","Diciembre")&amp;" "&amp;YEAR(B758)))</f>
        <v/>
      </c>
      <c r="AF758" s="38" t="n">
        <f aca="false">IF(E758="",0,IF(COUNTIF($AC$5:AC758,AC758)=1,1,0))</f>
        <v>0</v>
      </c>
    </row>
    <row r="759" customFormat="false" ht="15" hidden="false" customHeight="false" outlineLevel="0" collapsed="false">
      <c r="A759" s="68"/>
      <c r="B759" s="67"/>
      <c r="C759" s="68"/>
      <c r="D759" s="68"/>
      <c r="E759" s="69"/>
      <c r="F759" s="69"/>
      <c r="G759" s="70" t="str">
        <f aca="false">IF(OR(E759="",AND($C$3="",$E$3="")),"",IF(B759="","Sin fecha",IF(AND(OR($C$3="",B759&gt;=$C$3),OR($E$3="",B759&lt;=$E$3)),"Sí","No")))</f>
        <v/>
      </c>
      <c r="H759" s="58" t="str">
        <f aca="false">IF(B759="","",YEAR(B759))</f>
        <v/>
      </c>
      <c r="I759" s="70" t="str">
        <f aca="false">IF(B759="","",IF(MONTH(B759)=1,"X",""))</f>
        <v/>
      </c>
      <c r="J759" s="70" t="str">
        <f aca="false">IF(B759="","",IF(MONTH(B759)=2,"X",""))</f>
        <v/>
      </c>
      <c r="K759" s="70" t="str">
        <f aca="false">IF(B759="","",IF(MONTH(B759)=3,"X",""))</f>
        <v/>
      </c>
      <c r="L759" s="70" t="str">
        <f aca="false">IF(B759="","",IF(MONTH(B759)=4,"X",""))</f>
        <v/>
      </c>
      <c r="M759" s="70" t="str">
        <f aca="false">IF(B759="","",IF(MONTH(B759)=5,"X",""))</f>
        <v/>
      </c>
      <c r="N759" s="70" t="str">
        <f aca="false">IF(B759="","",IF(MONTH(B759)=6,"X",""))</f>
        <v/>
      </c>
      <c r="O759" s="70" t="str">
        <f aca="false">IF(B759="","",IF(MONTH(B759)=7,"X",""))</f>
        <v/>
      </c>
      <c r="P759" s="70" t="str">
        <f aca="false">IF(B759="","",IF(MONTH(B759)=8,"X",""))</f>
        <v/>
      </c>
      <c r="Q759" s="70" t="str">
        <f aca="false">IF(B759="","",IF(MONTH(B759)=9,"X",""))</f>
        <v/>
      </c>
      <c r="R759" s="70" t="str">
        <f aca="false">IF(B759="","",IF(MONTH(B759)=10,"X",""))</f>
        <v/>
      </c>
      <c r="S759" s="70" t="str">
        <f aca="false">IF(B759="","",IF(MONTH(B759)=11,"X",""))</f>
        <v/>
      </c>
      <c r="T759" s="70" t="str">
        <f aca="false">IF(B759="","",IF(MONTH(B759)=12,"X",""))</f>
        <v/>
      </c>
      <c r="U759" s="58" t="str">
        <f aca="false">IF(E759="","",SUMIF($E$5:$E$1000,E759,$AD$5:$AD$1000))</f>
        <v/>
      </c>
      <c r="V759" s="71" t="str">
        <f aca="false">IF(E759="","",_xlfn.TEXTJOIN(" + ",TRUE(),IF(COUNTIFS($E$5:$E$1000,E759,$C$5:$C$1000,"Auditoría Interna")&gt;0,"Interna",""),IF(COUNTIFS($E$5:$E$1000,E759,$C$5:$C$1000,"Auditoría Externa")&gt;0,"Externa",""),IF(COUNTIFS($E$5:$E$1000,E759,$C$5:$C$1000,"SSF")&gt;0,"SSF",""),IF(COUNTIFS($E$5:$E$1000,E759,$C$5:$C$1000,"Comité de Supervisión")&gt;0,"Comité Sup.",""),IF(COUNTIFS($E$5:$E$1000,E759,$C$5:$C$1000,"Consejo de Administración")&gt;0,"Consejo",""),IF(COUNTIFS($E$5:$E$1000,E759,$C$5:$C$1000,"Otros")&gt;0,"Otros","")))</f>
        <v/>
      </c>
      <c r="W759" s="58" t="str">
        <f aca="false">IF(E759="","",SUMIFS($AD$5:$AD$1000,$E$5:$E$1000,E759,$AA$5:$AA$1000,AA759,$C$5:$C$1000,"&lt;&gt;"&amp;C759))</f>
        <v/>
      </c>
      <c r="X759" s="72"/>
      <c r="Y759" s="68"/>
      <c r="Z759" s="72"/>
      <c r="AA759" s="38" t="str">
        <f aca="false">IF(B759="","",YEAR(B759)*100+MONTH(B759))</f>
        <v/>
      </c>
      <c r="AB759" s="38" t="str">
        <f aca="false">IF(AND(E759&lt;&gt;"",E759=Cruce!$C$5,AD759=1),COUNTIFS($E$5:E759,E759,$AD$5:AD759,1),"")</f>
        <v/>
      </c>
      <c r="AC759" s="38" t="str">
        <f aca="false">IF(E759="","",C759&amp;"|"&amp;X759&amp;"|"&amp;IF(B759="","s/f",TEXT(B759,"yyyymmdd"))&amp;IF(OR(C759="SSF",X759="Visitas Auditoría Interna"),"|"&amp;Y759,""))</f>
        <v/>
      </c>
      <c r="AD759" s="38" t="n">
        <f aca="false">IF(E759="",0,IF(COUNTIFS($E$5:E759,E759,$AC$5:AC759,AC759)=1,1,0))</f>
        <v>0</v>
      </c>
      <c r="AE759" s="38" t="str">
        <f aca="false">IF(OR(E759="",AD759&lt;&gt;1),"",SUBSTITUTE(SUBSTITUTE(C759,"Auditoría ",""),"Consejo de Administración","Consejo")&amp;" – "&amp;IF(B759="","(sin fecha)",DAY(B759)&amp;" de "&amp;CHOOSE(MONTH(B759),"Enero","Febrero","Marzo","Abril","Mayo","Junio","Julio","Agosto","Septiembre","Octubre","Noviembre","Diciembre")&amp;" "&amp;YEAR(B759)))</f>
        <v/>
      </c>
      <c r="AF759" s="38" t="n">
        <f aca="false">IF(E759="",0,IF(COUNTIF($AC$5:AC759,AC759)=1,1,0))</f>
        <v>0</v>
      </c>
    </row>
    <row r="760" customFormat="false" ht="15" hidden="false" customHeight="false" outlineLevel="0" collapsed="false">
      <c r="A760" s="68"/>
      <c r="B760" s="67"/>
      <c r="C760" s="68"/>
      <c r="D760" s="68"/>
      <c r="E760" s="69"/>
      <c r="F760" s="69"/>
      <c r="G760" s="70" t="str">
        <f aca="false">IF(OR(E760="",AND($C$3="",$E$3="")),"",IF(B760="","Sin fecha",IF(AND(OR($C$3="",B760&gt;=$C$3),OR($E$3="",B760&lt;=$E$3)),"Sí","No")))</f>
        <v/>
      </c>
      <c r="H760" s="58" t="str">
        <f aca="false">IF(B760="","",YEAR(B760))</f>
        <v/>
      </c>
      <c r="I760" s="70" t="str">
        <f aca="false">IF(B760="","",IF(MONTH(B760)=1,"X",""))</f>
        <v/>
      </c>
      <c r="J760" s="70" t="str">
        <f aca="false">IF(B760="","",IF(MONTH(B760)=2,"X",""))</f>
        <v/>
      </c>
      <c r="K760" s="70" t="str">
        <f aca="false">IF(B760="","",IF(MONTH(B760)=3,"X",""))</f>
        <v/>
      </c>
      <c r="L760" s="70" t="str">
        <f aca="false">IF(B760="","",IF(MONTH(B760)=4,"X",""))</f>
        <v/>
      </c>
      <c r="M760" s="70" t="str">
        <f aca="false">IF(B760="","",IF(MONTH(B760)=5,"X",""))</f>
        <v/>
      </c>
      <c r="N760" s="70" t="str">
        <f aca="false">IF(B760="","",IF(MONTH(B760)=6,"X",""))</f>
        <v/>
      </c>
      <c r="O760" s="70" t="str">
        <f aca="false">IF(B760="","",IF(MONTH(B760)=7,"X",""))</f>
        <v/>
      </c>
      <c r="P760" s="70" t="str">
        <f aca="false">IF(B760="","",IF(MONTH(B760)=8,"X",""))</f>
        <v/>
      </c>
      <c r="Q760" s="70" t="str">
        <f aca="false">IF(B760="","",IF(MONTH(B760)=9,"X",""))</f>
        <v/>
      </c>
      <c r="R760" s="70" t="str">
        <f aca="false">IF(B760="","",IF(MONTH(B760)=10,"X",""))</f>
        <v/>
      </c>
      <c r="S760" s="70" t="str">
        <f aca="false">IF(B760="","",IF(MONTH(B760)=11,"X",""))</f>
        <v/>
      </c>
      <c r="T760" s="70" t="str">
        <f aca="false">IF(B760="","",IF(MONTH(B760)=12,"X",""))</f>
        <v/>
      </c>
      <c r="U760" s="58" t="str">
        <f aca="false">IF(E760="","",SUMIF($E$5:$E$1000,E760,$AD$5:$AD$1000))</f>
        <v/>
      </c>
      <c r="V760" s="71" t="str">
        <f aca="false">IF(E760="","",_xlfn.TEXTJOIN(" + ",TRUE(),IF(COUNTIFS($E$5:$E$1000,E760,$C$5:$C$1000,"Auditoría Interna")&gt;0,"Interna",""),IF(COUNTIFS($E$5:$E$1000,E760,$C$5:$C$1000,"Auditoría Externa")&gt;0,"Externa",""),IF(COUNTIFS($E$5:$E$1000,E760,$C$5:$C$1000,"SSF")&gt;0,"SSF",""),IF(COUNTIFS($E$5:$E$1000,E760,$C$5:$C$1000,"Comité de Supervisión")&gt;0,"Comité Sup.",""),IF(COUNTIFS($E$5:$E$1000,E760,$C$5:$C$1000,"Consejo de Administración")&gt;0,"Consejo",""),IF(COUNTIFS($E$5:$E$1000,E760,$C$5:$C$1000,"Otros")&gt;0,"Otros","")))</f>
        <v/>
      </c>
      <c r="W760" s="58" t="str">
        <f aca="false">IF(E760="","",SUMIFS($AD$5:$AD$1000,$E$5:$E$1000,E760,$AA$5:$AA$1000,AA760,$C$5:$C$1000,"&lt;&gt;"&amp;C760))</f>
        <v/>
      </c>
      <c r="X760" s="72"/>
      <c r="Y760" s="68"/>
      <c r="Z760" s="72"/>
      <c r="AA760" s="38" t="str">
        <f aca="false">IF(B760="","",YEAR(B760)*100+MONTH(B760))</f>
        <v/>
      </c>
      <c r="AB760" s="38" t="str">
        <f aca="false">IF(AND(E760&lt;&gt;"",E760=Cruce!$C$5,AD760=1),COUNTIFS($E$5:E760,E760,$AD$5:AD760,1),"")</f>
        <v/>
      </c>
      <c r="AC760" s="38" t="str">
        <f aca="false">IF(E760="","",C760&amp;"|"&amp;X760&amp;"|"&amp;IF(B760="","s/f",TEXT(B760,"yyyymmdd"))&amp;IF(OR(C760="SSF",X760="Visitas Auditoría Interna"),"|"&amp;Y760,""))</f>
        <v/>
      </c>
      <c r="AD760" s="38" t="n">
        <f aca="false">IF(E760="",0,IF(COUNTIFS($E$5:E760,E760,$AC$5:AC760,AC760)=1,1,0))</f>
        <v>0</v>
      </c>
      <c r="AE760" s="38" t="str">
        <f aca="false">IF(OR(E760="",AD760&lt;&gt;1),"",SUBSTITUTE(SUBSTITUTE(C760,"Auditoría ",""),"Consejo de Administración","Consejo")&amp;" – "&amp;IF(B760="","(sin fecha)",DAY(B760)&amp;" de "&amp;CHOOSE(MONTH(B760),"Enero","Febrero","Marzo","Abril","Mayo","Junio","Julio","Agosto","Septiembre","Octubre","Noviembre","Diciembre")&amp;" "&amp;YEAR(B760)))</f>
        <v/>
      </c>
      <c r="AF760" s="38" t="n">
        <f aca="false">IF(E760="",0,IF(COUNTIF($AC$5:AC760,AC760)=1,1,0))</f>
        <v>0</v>
      </c>
    </row>
    <row r="761" customFormat="false" ht="15" hidden="false" customHeight="false" outlineLevel="0" collapsed="false">
      <c r="A761" s="68"/>
      <c r="B761" s="67"/>
      <c r="C761" s="68"/>
      <c r="D761" s="68"/>
      <c r="E761" s="69"/>
      <c r="F761" s="69"/>
      <c r="G761" s="70" t="str">
        <f aca="false">IF(OR(E761="",AND($C$3="",$E$3="")),"",IF(B761="","Sin fecha",IF(AND(OR($C$3="",B761&gt;=$C$3),OR($E$3="",B761&lt;=$E$3)),"Sí","No")))</f>
        <v/>
      </c>
      <c r="H761" s="58" t="str">
        <f aca="false">IF(B761="","",YEAR(B761))</f>
        <v/>
      </c>
      <c r="I761" s="70" t="str">
        <f aca="false">IF(B761="","",IF(MONTH(B761)=1,"X",""))</f>
        <v/>
      </c>
      <c r="J761" s="70" t="str">
        <f aca="false">IF(B761="","",IF(MONTH(B761)=2,"X",""))</f>
        <v/>
      </c>
      <c r="K761" s="70" t="str">
        <f aca="false">IF(B761="","",IF(MONTH(B761)=3,"X",""))</f>
        <v/>
      </c>
      <c r="L761" s="70" t="str">
        <f aca="false">IF(B761="","",IF(MONTH(B761)=4,"X",""))</f>
        <v/>
      </c>
      <c r="M761" s="70" t="str">
        <f aca="false">IF(B761="","",IF(MONTH(B761)=5,"X",""))</f>
        <v/>
      </c>
      <c r="N761" s="70" t="str">
        <f aca="false">IF(B761="","",IF(MONTH(B761)=6,"X",""))</f>
        <v/>
      </c>
      <c r="O761" s="70" t="str">
        <f aca="false">IF(B761="","",IF(MONTH(B761)=7,"X",""))</f>
        <v/>
      </c>
      <c r="P761" s="70" t="str">
        <f aca="false">IF(B761="","",IF(MONTH(B761)=8,"X",""))</f>
        <v/>
      </c>
      <c r="Q761" s="70" t="str">
        <f aca="false">IF(B761="","",IF(MONTH(B761)=9,"X",""))</f>
        <v/>
      </c>
      <c r="R761" s="70" t="str">
        <f aca="false">IF(B761="","",IF(MONTH(B761)=10,"X",""))</f>
        <v/>
      </c>
      <c r="S761" s="70" t="str">
        <f aca="false">IF(B761="","",IF(MONTH(B761)=11,"X",""))</f>
        <v/>
      </c>
      <c r="T761" s="70" t="str">
        <f aca="false">IF(B761="","",IF(MONTH(B761)=12,"X",""))</f>
        <v/>
      </c>
      <c r="U761" s="58" t="str">
        <f aca="false">IF(E761="","",SUMIF($E$5:$E$1000,E761,$AD$5:$AD$1000))</f>
        <v/>
      </c>
      <c r="V761" s="71" t="str">
        <f aca="false">IF(E761="","",_xlfn.TEXTJOIN(" + ",TRUE(),IF(COUNTIFS($E$5:$E$1000,E761,$C$5:$C$1000,"Auditoría Interna")&gt;0,"Interna",""),IF(COUNTIFS($E$5:$E$1000,E761,$C$5:$C$1000,"Auditoría Externa")&gt;0,"Externa",""),IF(COUNTIFS($E$5:$E$1000,E761,$C$5:$C$1000,"SSF")&gt;0,"SSF",""),IF(COUNTIFS($E$5:$E$1000,E761,$C$5:$C$1000,"Comité de Supervisión")&gt;0,"Comité Sup.",""),IF(COUNTIFS($E$5:$E$1000,E761,$C$5:$C$1000,"Consejo de Administración")&gt;0,"Consejo",""),IF(COUNTIFS($E$5:$E$1000,E761,$C$5:$C$1000,"Otros")&gt;0,"Otros","")))</f>
        <v/>
      </c>
      <c r="W761" s="58" t="str">
        <f aca="false">IF(E761="","",SUMIFS($AD$5:$AD$1000,$E$5:$E$1000,E761,$AA$5:$AA$1000,AA761,$C$5:$C$1000,"&lt;&gt;"&amp;C761))</f>
        <v/>
      </c>
      <c r="X761" s="72"/>
      <c r="Y761" s="68"/>
      <c r="Z761" s="72"/>
      <c r="AA761" s="38" t="str">
        <f aca="false">IF(B761="","",YEAR(B761)*100+MONTH(B761))</f>
        <v/>
      </c>
      <c r="AB761" s="38" t="str">
        <f aca="false">IF(AND(E761&lt;&gt;"",E761=Cruce!$C$5,AD761=1),COUNTIFS($E$5:E761,E761,$AD$5:AD761,1),"")</f>
        <v/>
      </c>
      <c r="AC761" s="38" t="str">
        <f aca="false">IF(E761="","",C761&amp;"|"&amp;X761&amp;"|"&amp;IF(B761="","s/f",TEXT(B761,"yyyymmdd"))&amp;IF(OR(C761="SSF",X761="Visitas Auditoría Interna"),"|"&amp;Y761,""))</f>
        <v/>
      </c>
      <c r="AD761" s="38" t="n">
        <f aca="false">IF(E761="",0,IF(COUNTIFS($E$5:E761,E761,$AC$5:AC761,AC761)=1,1,0))</f>
        <v>0</v>
      </c>
      <c r="AE761" s="38" t="str">
        <f aca="false">IF(OR(E761="",AD761&lt;&gt;1),"",SUBSTITUTE(SUBSTITUTE(C761,"Auditoría ",""),"Consejo de Administración","Consejo")&amp;" – "&amp;IF(B761="","(sin fecha)",DAY(B761)&amp;" de "&amp;CHOOSE(MONTH(B761),"Enero","Febrero","Marzo","Abril","Mayo","Junio","Julio","Agosto","Septiembre","Octubre","Noviembre","Diciembre")&amp;" "&amp;YEAR(B761)))</f>
        <v/>
      </c>
      <c r="AF761" s="38" t="n">
        <f aca="false">IF(E761="",0,IF(COUNTIF($AC$5:AC761,AC761)=1,1,0))</f>
        <v>0</v>
      </c>
    </row>
    <row r="762" customFormat="false" ht="15" hidden="false" customHeight="false" outlineLevel="0" collapsed="false">
      <c r="A762" s="68"/>
      <c r="B762" s="67"/>
      <c r="C762" s="68"/>
      <c r="D762" s="68"/>
      <c r="E762" s="69"/>
      <c r="F762" s="69"/>
      <c r="G762" s="70" t="str">
        <f aca="false">IF(OR(E762="",AND($C$3="",$E$3="")),"",IF(B762="","Sin fecha",IF(AND(OR($C$3="",B762&gt;=$C$3),OR($E$3="",B762&lt;=$E$3)),"Sí","No")))</f>
        <v/>
      </c>
      <c r="H762" s="58" t="str">
        <f aca="false">IF(B762="","",YEAR(B762))</f>
        <v/>
      </c>
      <c r="I762" s="70" t="str">
        <f aca="false">IF(B762="","",IF(MONTH(B762)=1,"X",""))</f>
        <v/>
      </c>
      <c r="J762" s="70" t="str">
        <f aca="false">IF(B762="","",IF(MONTH(B762)=2,"X",""))</f>
        <v/>
      </c>
      <c r="K762" s="70" t="str">
        <f aca="false">IF(B762="","",IF(MONTH(B762)=3,"X",""))</f>
        <v/>
      </c>
      <c r="L762" s="70" t="str">
        <f aca="false">IF(B762="","",IF(MONTH(B762)=4,"X",""))</f>
        <v/>
      </c>
      <c r="M762" s="70" t="str">
        <f aca="false">IF(B762="","",IF(MONTH(B762)=5,"X",""))</f>
        <v/>
      </c>
      <c r="N762" s="70" t="str">
        <f aca="false">IF(B762="","",IF(MONTH(B762)=6,"X",""))</f>
        <v/>
      </c>
      <c r="O762" s="70" t="str">
        <f aca="false">IF(B762="","",IF(MONTH(B762)=7,"X",""))</f>
        <v/>
      </c>
      <c r="P762" s="70" t="str">
        <f aca="false">IF(B762="","",IF(MONTH(B762)=8,"X",""))</f>
        <v/>
      </c>
      <c r="Q762" s="70" t="str">
        <f aca="false">IF(B762="","",IF(MONTH(B762)=9,"X",""))</f>
        <v/>
      </c>
      <c r="R762" s="70" t="str">
        <f aca="false">IF(B762="","",IF(MONTH(B762)=10,"X",""))</f>
        <v/>
      </c>
      <c r="S762" s="70" t="str">
        <f aca="false">IF(B762="","",IF(MONTH(B762)=11,"X",""))</f>
        <v/>
      </c>
      <c r="T762" s="70" t="str">
        <f aca="false">IF(B762="","",IF(MONTH(B762)=12,"X",""))</f>
        <v/>
      </c>
      <c r="U762" s="58" t="str">
        <f aca="false">IF(E762="","",SUMIF($E$5:$E$1000,E762,$AD$5:$AD$1000))</f>
        <v/>
      </c>
      <c r="V762" s="71" t="str">
        <f aca="false">IF(E762="","",_xlfn.TEXTJOIN(" + ",TRUE(),IF(COUNTIFS($E$5:$E$1000,E762,$C$5:$C$1000,"Auditoría Interna")&gt;0,"Interna",""),IF(COUNTIFS($E$5:$E$1000,E762,$C$5:$C$1000,"Auditoría Externa")&gt;0,"Externa",""),IF(COUNTIFS($E$5:$E$1000,E762,$C$5:$C$1000,"SSF")&gt;0,"SSF",""),IF(COUNTIFS($E$5:$E$1000,E762,$C$5:$C$1000,"Comité de Supervisión")&gt;0,"Comité Sup.",""),IF(COUNTIFS($E$5:$E$1000,E762,$C$5:$C$1000,"Consejo de Administración")&gt;0,"Consejo",""),IF(COUNTIFS($E$5:$E$1000,E762,$C$5:$C$1000,"Otros")&gt;0,"Otros","")))</f>
        <v/>
      </c>
      <c r="W762" s="58" t="str">
        <f aca="false">IF(E762="","",SUMIFS($AD$5:$AD$1000,$E$5:$E$1000,E762,$AA$5:$AA$1000,AA762,$C$5:$C$1000,"&lt;&gt;"&amp;C762))</f>
        <v/>
      </c>
      <c r="X762" s="72"/>
      <c r="Y762" s="68"/>
      <c r="Z762" s="72"/>
      <c r="AA762" s="38" t="str">
        <f aca="false">IF(B762="","",YEAR(B762)*100+MONTH(B762))</f>
        <v/>
      </c>
      <c r="AB762" s="38" t="str">
        <f aca="false">IF(AND(E762&lt;&gt;"",E762=Cruce!$C$5,AD762=1),COUNTIFS($E$5:E762,E762,$AD$5:AD762,1),"")</f>
        <v/>
      </c>
      <c r="AC762" s="38" t="str">
        <f aca="false">IF(E762="","",C762&amp;"|"&amp;X762&amp;"|"&amp;IF(B762="","s/f",TEXT(B762,"yyyymmdd"))&amp;IF(OR(C762="SSF",X762="Visitas Auditoría Interna"),"|"&amp;Y762,""))</f>
        <v/>
      </c>
      <c r="AD762" s="38" t="n">
        <f aca="false">IF(E762="",0,IF(COUNTIFS($E$5:E762,E762,$AC$5:AC762,AC762)=1,1,0))</f>
        <v>0</v>
      </c>
      <c r="AE762" s="38" t="str">
        <f aca="false">IF(OR(E762="",AD762&lt;&gt;1),"",SUBSTITUTE(SUBSTITUTE(C762,"Auditoría ",""),"Consejo de Administración","Consejo")&amp;" – "&amp;IF(B762="","(sin fecha)",DAY(B762)&amp;" de "&amp;CHOOSE(MONTH(B762),"Enero","Febrero","Marzo","Abril","Mayo","Junio","Julio","Agosto","Septiembre","Octubre","Noviembre","Diciembre")&amp;" "&amp;YEAR(B762)))</f>
        <v/>
      </c>
      <c r="AF762" s="38" t="n">
        <f aca="false">IF(E762="",0,IF(COUNTIF($AC$5:AC762,AC762)=1,1,0))</f>
        <v>0</v>
      </c>
    </row>
    <row r="763" customFormat="false" ht="15" hidden="false" customHeight="false" outlineLevel="0" collapsed="false">
      <c r="A763" s="68"/>
      <c r="B763" s="67"/>
      <c r="C763" s="68"/>
      <c r="D763" s="68"/>
      <c r="E763" s="69"/>
      <c r="F763" s="69"/>
      <c r="G763" s="70" t="str">
        <f aca="false">IF(OR(E763="",AND($C$3="",$E$3="")),"",IF(B763="","Sin fecha",IF(AND(OR($C$3="",B763&gt;=$C$3),OR($E$3="",B763&lt;=$E$3)),"Sí","No")))</f>
        <v/>
      </c>
      <c r="H763" s="58" t="str">
        <f aca="false">IF(B763="","",YEAR(B763))</f>
        <v/>
      </c>
      <c r="I763" s="70" t="str">
        <f aca="false">IF(B763="","",IF(MONTH(B763)=1,"X",""))</f>
        <v/>
      </c>
      <c r="J763" s="70" t="str">
        <f aca="false">IF(B763="","",IF(MONTH(B763)=2,"X",""))</f>
        <v/>
      </c>
      <c r="K763" s="70" t="str">
        <f aca="false">IF(B763="","",IF(MONTH(B763)=3,"X",""))</f>
        <v/>
      </c>
      <c r="L763" s="70" t="str">
        <f aca="false">IF(B763="","",IF(MONTH(B763)=4,"X",""))</f>
        <v/>
      </c>
      <c r="M763" s="70" t="str">
        <f aca="false">IF(B763="","",IF(MONTH(B763)=5,"X",""))</f>
        <v/>
      </c>
      <c r="N763" s="70" t="str">
        <f aca="false">IF(B763="","",IF(MONTH(B763)=6,"X",""))</f>
        <v/>
      </c>
      <c r="O763" s="70" t="str">
        <f aca="false">IF(B763="","",IF(MONTH(B763)=7,"X",""))</f>
        <v/>
      </c>
      <c r="P763" s="70" t="str">
        <f aca="false">IF(B763="","",IF(MONTH(B763)=8,"X",""))</f>
        <v/>
      </c>
      <c r="Q763" s="70" t="str">
        <f aca="false">IF(B763="","",IF(MONTH(B763)=9,"X",""))</f>
        <v/>
      </c>
      <c r="R763" s="70" t="str">
        <f aca="false">IF(B763="","",IF(MONTH(B763)=10,"X",""))</f>
        <v/>
      </c>
      <c r="S763" s="70" t="str">
        <f aca="false">IF(B763="","",IF(MONTH(B763)=11,"X",""))</f>
        <v/>
      </c>
      <c r="T763" s="70" t="str">
        <f aca="false">IF(B763="","",IF(MONTH(B763)=12,"X",""))</f>
        <v/>
      </c>
      <c r="U763" s="58" t="str">
        <f aca="false">IF(E763="","",SUMIF($E$5:$E$1000,E763,$AD$5:$AD$1000))</f>
        <v/>
      </c>
      <c r="V763" s="71" t="str">
        <f aca="false">IF(E763="","",_xlfn.TEXTJOIN(" + ",TRUE(),IF(COUNTIFS($E$5:$E$1000,E763,$C$5:$C$1000,"Auditoría Interna")&gt;0,"Interna",""),IF(COUNTIFS($E$5:$E$1000,E763,$C$5:$C$1000,"Auditoría Externa")&gt;0,"Externa",""),IF(COUNTIFS($E$5:$E$1000,E763,$C$5:$C$1000,"SSF")&gt;0,"SSF",""),IF(COUNTIFS($E$5:$E$1000,E763,$C$5:$C$1000,"Comité de Supervisión")&gt;0,"Comité Sup.",""),IF(COUNTIFS($E$5:$E$1000,E763,$C$5:$C$1000,"Consejo de Administración")&gt;0,"Consejo",""),IF(COUNTIFS($E$5:$E$1000,E763,$C$5:$C$1000,"Otros")&gt;0,"Otros","")))</f>
        <v/>
      </c>
      <c r="W763" s="58" t="str">
        <f aca="false">IF(E763="","",SUMIFS($AD$5:$AD$1000,$E$5:$E$1000,E763,$AA$5:$AA$1000,AA763,$C$5:$C$1000,"&lt;&gt;"&amp;C763))</f>
        <v/>
      </c>
      <c r="X763" s="72"/>
      <c r="Y763" s="68"/>
      <c r="Z763" s="72"/>
      <c r="AA763" s="38" t="str">
        <f aca="false">IF(B763="","",YEAR(B763)*100+MONTH(B763))</f>
        <v/>
      </c>
      <c r="AB763" s="38" t="str">
        <f aca="false">IF(AND(E763&lt;&gt;"",E763=Cruce!$C$5,AD763=1),COUNTIFS($E$5:E763,E763,$AD$5:AD763,1),"")</f>
        <v/>
      </c>
      <c r="AC763" s="38" t="str">
        <f aca="false">IF(E763="","",C763&amp;"|"&amp;X763&amp;"|"&amp;IF(B763="","s/f",TEXT(B763,"yyyymmdd"))&amp;IF(OR(C763="SSF",X763="Visitas Auditoría Interna"),"|"&amp;Y763,""))</f>
        <v/>
      </c>
      <c r="AD763" s="38" t="n">
        <f aca="false">IF(E763="",0,IF(COUNTIFS($E$5:E763,E763,$AC$5:AC763,AC763)=1,1,0))</f>
        <v>0</v>
      </c>
      <c r="AE763" s="38" t="str">
        <f aca="false">IF(OR(E763="",AD763&lt;&gt;1),"",SUBSTITUTE(SUBSTITUTE(C763,"Auditoría ",""),"Consejo de Administración","Consejo")&amp;" – "&amp;IF(B763="","(sin fecha)",DAY(B763)&amp;" de "&amp;CHOOSE(MONTH(B763),"Enero","Febrero","Marzo","Abril","Mayo","Junio","Julio","Agosto","Septiembre","Octubre","Noviembre","Diciembre")&amp;" "&amp;YEAR(B763)))</f>
        <v/>
      </c>
      <c r="AF763" s="38" t="n">
        <f aca="false">IF(E763="",0,IF(COUNTIF($AC$5:AC763,AC763)=1,1,0))</f>
        <v>0</v>
      </c>
    </row>
    <row r="764" customFormat="false" ht="15" hidden="false" customHeight="false" outlineLevel="0" collapsed="false">
      <c r="A764" s="68"/>
      <c r="B764" s="67"/>
      <c r="C764" s="68"/>
      <c r="D764" s="68"/>
      <c r="E764" s="69"/>
      <c r="F764" s="69"/>
      <c r="G764" s="70" t="str">
        <f aca="false">IF(OR(E764="",AND($C$3="",$E$3="")),"",IF(B764="","Sin fecha",IF(AND(OR($C$3="",B764&gt;=$C$3),OR($E$3="",B764&lt;=$E$3)),"Sí","No")))</f>
        <v/>
      </c>
      <c r="H764" s="58" t="str">
        <f aca="false">IF(B764="","",YEAR(B764))</f>
        <v/>
      </c>
      <c r="I764" s="70" t="str">
        <f aca="false">IF(B764="","",IF(MONTH(B764)=1,"X",""))</f>
        <v/>
      </c>
      <c r="J764" s="70" t="str">
        <f aca="false">IF(B764="","",IF(MONTH(B764)=2,"X",""))</f>
        <v/>
      </c>
      <c r="K764" s="70" t="str">
        <f aca="false">IF(B764="","",IF(MONTH(B764)=3,"X",""))</f>
        <v/>
      </c>
      <c r="L764" s="70" t="str">
        <f aca="false">IF(B764="","",IF(MONTH(B764)=4,"X",""))</f>
        <v/>
      </c>
      <c r="M764" s="70" t="str">
        <f aca="false">IF(B764="","",IF(MONTH(B764)=5,"X",""))</f>
        <v/>
      </c>
      <c r="N764" s="70" t="str">
        <f aca="false">IF(B764="","",IF(MONTH(B764)=6,"X",""))</f>
        <v/>
      </c>
      <c r="O764" s="70" t="str">
        <f aca="false">IF(B764="","",IF(MONTH(B764)=7,"X",""))</f>
        <v/>
      </c>
      <c r="P764" s="70" t="str">
        <f aca="false">IF(B764="","",IF(MONTH(B764)=8,"X",""))</f>
        <v/>
      </c>
      <c r="Q764" s="70" t="str">
        <f aca="false">IF(B764="","",IF(MONTH(B764)=9,"X",""))</f>
        <v/>
      </c>
      <c r="R764" s="70" t="str">
        <f aca="false">IF(B764="","",IF(MONTH(B764)=10,"X",""))</f>
        <v/>
      </c>
      <c r="S764" s="70" t="str">
        <f aca="false">IF(B764="","",IF(MONTH(B764)=11,"X",""))</f>
        <v/>
      </c>
      <c r="T764" s="70" t="str">
        <f aca="false">IF(B764="","",IF(MONTH(B764)=12,"X",""))</f>
        <v/>
      </c>
      <c r="U764" s="58" t="str">
        <f aca="false">IF(E764="","",SUMIF($E$5:$E$1000,E764,$AD$5:$AD$1000))</f>
        <v/>
      </c>
      <c r="V764" s="71" t="str">
        <f aca="false">IF(E764="","",_xlfn.TEXTJOIN(" + ",TRUE(),IF(COUNTIFS($E$5:$E$1000,E764,$C$5:$C$1000,"Auditoría Interna")&gt;0,"Interna",""),IF(COUNTIFS($E$5:$E$1000,E764,$C$5:$C$1000,"Auditoría Externa")&gt;0,"Externa",""),IF(COUNTIFS($E$5:$E$1000,E764,$C$5:$C$1000,"SSF")&gt;0,"SSF",""),IF(COUNTIFS($E$5:$E$1000,E764,$C$5:$C$1000,"Comité de Supervisión")&gt;0,"Comité Sup.",""),IF(COUNTIFS($E$5:$E$1000,E764,$C$5:$C$1000,"Consejo de Administración")&gt;0,"Consejo",""),IF(COUNTIFS($E$5:$E$1000,E764,$C$5:$C$1000,"Otros")&gt;0,"Otros","")))</f>
        <v/>
      </c>
      <c r="W764" s="58" t="str">
        <f aca="false">IF(E764="","",SUMIFS($AD$5:$AD$1000,$E$5:$E$1000,E764,$AA$5:$AA$1000,AA764,$C$5:$C$1000,"&lt;&gt;"&amp;C764))</f>
        <v/>
      </c>
      <c r="X764" s="72"/>
      <c r="Y764" s="68"/>
      <c r="Z764" s="72"/>
      <c r="AA764" s="38" t="str">
        <f aca="false">IF(B764="","",YEAR(B764)*100+MONTH(B764))</f>
        <v/>
      </c>
      <c r="AB764" s="38" t="str">
        <f aca="false">IF(AND(E764&lt;&gt;"",E764=Cruce!$C$5,AD764=1),COUNTIFS($E$5:E764,E764,$AD$5:AD764,1),"")</f>
        <v/>
      </c>
      <c r="AC764" s="38" t="str">
        <f aca="false">IF(E764="","",C764&amp;"|"&amp;X764&amp;"|"&amp;IF(B764="","s/f",TEXT(B764,"yyyymmdd"))&amp;IF(OR(C764="SSF",X764="Visitas Auditoría Interna"),"|"&amp;Y764,""))</f>
        <v/>
      </c>
      <c r="AD764" s="38" t="n">
        <f aca="false">IF(E764="",0,IF(COUNTIFS($E$5:E764,E764,$AC$5:AC764,AC764)=1,1,0))</f>
        <v>0</v>
      </c>
      <c r="AE764" s="38" t="str">
        <f aca="false">IF(OR(E764="",AD764&lt;&gt;1),"",SUBSTITUTE(SUBSTITUTE(C764,"Auditoría ",""),"Consejo de Administración","Consejo")&amp;" – "&amp;IF(B764="","(sin fecha)",DAY(B764)&amp;" de "&amp;CHOOSE(MONTH(B764),"Enero","Febrero","Marzo","Abril","Mayo","Junio","Julio","Agosto","Septiembre","Octubre","Noviembre","Diciembre")&amp;" "&amp;YEAR(B764)))</f>
        <v/>
      </c>
      <c r="AF764" s="38" t="n">
        <f aca="false">IF(E764="",0,IF(COUNTIF($AC$5:AC764,AC764)=1,1,0))</f>
        <v>0</v>
      </c>
    </row>
    <row r="765" customFormat="false" ht="15" hidden="false" customHeight="false" outlineLevel="0" collapsed="false">
      <c r="A765" s="68"/>
      <c r="B765" s="67"/>
      <c r="C765" s="68"/>
      <c r="D765" s="68"/>
      <c r="E765" s="69"/>
      <c r="F765" s="69"/>
      <c r="G765" s="70" t="str">
        <f aca="false">IF(OR(E765="",AND($C$3="",$E$3="")),"",IF(B765="","Sin fecha",IF(AND(OR($C$3="",B765&gt;=$C$3),OR($E$3="",B765&lt;=$E$3)),"Sí","No")))</f>
        <v/>
      </c>
      <c r="H765" s="58" t="str">
        <f aca="false">IF(B765="","",YEAR(B765))</f>
        <v/>
      </c>
      <c r="I765" s="70" t="str">
        <f aca="false">IF(B765="","",IF(MONTH(B765)=1,"X",""))</f>
        <v/>
      </c>
      <c r="J765" s="70" t="str">
        <f aca="false">IF(B765="","",IF(MONTH(B765)=2,"X",""))</f>
        <v/>
      </c>
      <c r="K765" s="70" t="str">
        <f aca="false">IF(B765="","",IF(MONTH(B765)=3,"X",""))</f>
        <v/>
      </c>
      <c r="L765" s="70" t="str">
        <f aca="false">IF(B765="","",IF(MONTH(B765)=4,"X",""))</f>
        <v/>
      </c>
      <c r="M765" s="70" t="str">
        <f aca="false">IF(B765="","",IF(MONTH(B765)=5,"X",""))</f>
        <v/>
      </c>
      <c r="N765" s="70" t="str">
        <f aca="false">IF(B765="","",IF(MONTH(B765)=6,"X",""))</f>
        <v/>
      </c>
      <c r="O765" s="70" t="str">
        <f aca="false">IF(B765="","",IF(MONTH(B765)=7,"X",""))</f>
        <v/>
      </c>
      <c r="P765" s="70" t="str">
        <f aca="false">IF(B765="","",IF(MONTH(B765)=8,"X",""))</f>
        <v/>
      </c>
      <c r="Q765" s="70" t="str">
        <f aca="false">IF(B765="","",IF(MONTH(B765)=9,"X",""))</f>
        <v/>
      </c>
      <c r="R765" s="70" t="str">
        <f aca="false">IF(B765="","",IF(MONTH(B765)=10,"X",""))</f>
        <v/>
      </c>
      <c r="S765" s="70" t="str">
        <f aca="false">IF(B765="","",IF(MONTH(B765)=11,"X",""))</f>
        <v/>
      </c>
      <c r="T765" s="70" t="str">
        <f aca="false">IF(B765="","",IF(MONTH(B765)=12,"X",""))</f>
        <v/>
      </c>
      <c r="U765" s="58" t="str">
        <f aca="false">IF(E765="","",SUMIF($E$5:$E$1000,E765,$AD$5:$AD$1000))</f>
        <v/>
      </c>
      <c r="V765" s="71" t="str">
        <f aca="false">IF(E765="","",_xlfn.TEXTJOIN(" + ",TRUE(),IF(COUNTIFS($E$5:$E$1000,E765,$C$5:$C$1000,"Auditoría Interna")&gt;0,"Interna",""),IF(COUNTIFS($E$5:$E$1000,E765,$C$5:$C$1000,"Auditoría Externa")&gt;0,"Externa",""),IF(COUNTIFS($E$5:$E$1000,E765,$C$5:$C$1000,"SSF")&gt;0,"SSF",""),IF(COUNTIFS($E$5:$E$1000,E765,$C$5:$C$1000,"Comité de Supervisión")&gt;0,"Comité Sup.",""),IF(COUNTIFS($E$5:$E$1000,E765,$C$5:$C$1000,"Consejo de Administración")&gt;0,"Consejo",""),IF(COUNTIFS($E$5:$E$1000,E765,$C$5:$C$1000,"Otros")&gt;0,"Otros","")))</f>
        <v/>
      </c>
      <c r="W765" s="58" t="str">
        <f aca="false">IF(E765="","",SUMIFS($AD$5:$AD$1000,$E$5:$E$1000,E765,$AA$5:$AA$1000,AA765,$C$5:$C$1000,"&lt;&gt;"&amp;C765))</f>
        <v/>
      </c>
      <c r="X765" s="72"/>
      <c r="Y765" s="68"/>
      <c r="Z765" s="72"/>
      <c r="AA765" s="38" t="str">
        <f aca="false">IF(B765="","",YEAR(B765)*100+MONTH(B765))</f>
        <v/>
      </c>
      <c r="AB765" s="38" t="str">
        <f aca="false">IF(AND(E765&lt;&gt;"",E765=Cruce!$C$5,AD765=1),COUNTIFS($E$5:E765,E765,$AD$5:AD765,1),"")</f>
        <v/>
      </c>
      <c r="AC765" s="38" t="str">
        <f aca="false">IF(E765="","",C765&amp;"|"&amp;X765&amp;"|"&amp;IF(B765="","s/f",TEXT(B765,"yyyymmdd"))&amp;IF(OR(C765="SSF",X765="Visitas Auditoría Interna"),"|"&amp;Y765,""))</f>
        <v/>
      </c>
      <c r="AD765" s="38" t="n">
        <f aca="false">IF(E765="",0,IF(COUNTIFS($E$5:E765,E765,$AC$5:AC765,AC765)=1,1,0))</f>
        <v>0</v>
      </c>
      <c r="AE765" s="38" t="str">
        <f aca="false">IF(OR(E765="",AD765&lt;&gt;1),"",SUBSTITUTE(SUBSTITUTE(C765,"Auditoría ",""),"Consejo de Administración","Consejo")&amp;" – "&amp;IF(B765="","(sin fecha)",DAY(B765)&amp;" de "&amp;CHOOSE(MONTH(B765),"Enero","Febrero","Marzo","Abril","Mayo","Junio","Julio","Agosto","Septiembre","Octubre","Noviembre","Diciembre")&amp;" "&amp;YEAR(B765)))</f>
        <v/>
      </c>
      <c r="AF765" s="38" t="n">
        <f aca="false">IF(E765="",0,IF(COUNTIF($AC$5:AC765,AC765)=1,1,0))</f>
        <v>0</v>
      </c>
    </row>
    <row r="766" customFormat="false" ht="15" hidden="false" customHeight="false" outlineLevel="0" collapsed="false">
      <c r="A766" s="68"/>
      <c r="B766" s="67"/>
      <c r="C766" s="68"/>
      <c r="D766" s="68"/>
      <c r="E766" s="69"/>
      <c r="F766" s="69"/>
      <c r="G766" s="70" t="str">
        <f aca="false">IF(OR(E766="",AND($C$3="",$E$3="")),"",IF(B766="","Sin fecha",IF(AND(OR($C$3="",B766&gt;=$C$3),OR($E$3="",B766&lt;=$E$3)),"Sí","No")))</f>
        <v/>
      </c>
      <c r="H766" s="58" t="str">
        <f aca="false">IF(B766="","",YEAR(B766))</f>
        <v/>
      </c>
      <c r="I766" s="70" t="str">
        <f aca="false">IF(B766="","",IF(MONTH(B766)=1,"X",""))</f>
        <v/>
      </c>
      <c r="J766" s="70" t="str">
        <f aca="false">IF(B766="","",IF(MONTH(B766)=2,"X",""))</f>
        <v/>
      </c>
      <c r="K766" s="70" t="str">
        <f aca="false">IF(B766="","",IF(MONTH(B766)=3,"X",""))</f>
        <v/>
      </c>
      <c r="L766" s="70" t="str">
        <f aca="false">IF(B766="","",IF(MONTH(B766)=4,"X",""))</f>
        <v/>
      </c>
      <c r="M766" s="70" t="str">
        <f aca="false">IF(B766="","",IF(MONTH(B766)=5,"X",""))</f>
        <v/>
      </c>
      <c r="N766" s="70" t="str">
        <f aca="false">IF(B766="","",IF(MONTH(B766)=6,"X",""))</f>
        <v/>
      </c>
      <c r="O766" s="70" t="str">
        <f aca="false">IF(B766="","",IF(MONTH(B766)=7,"X",""))</f>
        <v/>
      </c>
      <c r="P766" s="70" t="str">
        <f aca="false">IF(B766="","",IF(MONTH(B766)=8,"X",""))</f>
        <v/>
      </c>
      <c r="Q766" s="70" t="str">
        <f aca="false">IF(B766="","",IF(MONTH(B766)=9,"X",""))</f>
        <v/>
      </c>
      <c r="R766" s="70" t="str">
        <f aca="false">IF(B766="","",IF(MONTH(B766)=10,"X",""))</f>
        <v/>
      </c>
      <c r="S766" s="70" t="str">
        <f aca="false">IF(B766="","",IF(MONTH(B766)=11,"X",""))</f>
        <v/>
      </c>
      <c r="T766" s="70" t="str">
        <f aca="false">IF(B766="","",IF(MONTH(B766)=12,"X",""))</f>
        <v/>
      </c>
      <c r="U766" s="58" t="str">
        <f aca="false">IF(E766="","",SUMIF($E$5:$E$1000,E766,$AD$5:$AD$1000))</f>
        <v/>
      </c>
      <c r="V766" s="71" t="str">
        <f aca="false">IF(E766="","",_xlfn.TEXTJOIN(" + ",TRUE(),IF(COUNTIFS($E$5:$E$1000,E766,$C$5:$C$1000,"Auditoría Interna")&gt;0,"Interna",""),IF(COUNTIFS($E$5:$E$1000,E766,$C$5:$C$1000,"Auditoría Externa")&gt;0,"Externa",""),IF(COUNTIFS($E$5:$E$1000,E766,$C$5:$C$1000,"SSF")&gt;0,"SSF",""),IF(COUNTIFS($E$5:$E$1000,E766,$C$5:$C$1000,"Comité de Supervisión")&gt;0,"Comité Sup.",""),IF(COUNTIFS($E$5:$E$1000,E766,$C$5:$C$1000,"Consejo de Administración")&gt;0,"Consejo",""),IF(COUNTIFS($E$5:$E$1000,E766,$C$5:$C$1000,"Otros")&gt;0,"Otros","")))</f>
        <v/>
      </c>
      <c r="W766" s="58" t="str">
        <f aca="false">IF(E766="","",SUMIFS($AD$5:$AD$1000,$E$5:$E$1000,E766,$AA$5:$AA$1000,AA766,$C$5:$C$1000,"&lt;&gt;"&amp;C766))</f>
        <v/>
      </c>
      <c r="X766" s="72"/>
      <c r="Y766" s="68"/>
      <c r="Z766" s="72"/>
      <c r="AA766" s="38" t="str">
        <f aca="false">IF(B766="","",YEAR(B766)*100+MONTH(B766))</f>
        <v/>
      </c>
      <c r="AB766" s="38" t="str">
        <f aca="false">IF(AND(E766&lt;&gt;"",E766=Cruce!$C$5,AD766=1),COUNTIFS($E$5:E766,E766,$AD$5:AD766,1),"")</f>
        <v/>
      </c>
      <c r="AC766" s="38" t="str">
        <f aca="false">IF(E766="","",C766&amp;"|"&amp;X766&amp;"|"&amp;IF(B766="","s/f",TEXT(B766,"yyyymmdd"))&amp;IF(OR(C766="SSF",X766="Visitas Auditoría Interna"),"|"&amp;Y766,""))</f>
        <v/>
      </c>
      <c r="AD766" s="38" t="n">
        <f aca="false">IF(E766="",0,IF(COUNTIFS($E$5:E766,E766,$AC$5:AC766,AC766)=1,1,0))</f>
        <v>0</v>
      </c>
      <c r="AE766" s="38" t="str">
        <f aca="false">IF(OR(E766="",AD766&lt;&gt;1),"",SUBSTITUTE(SUBSTITUTE(C766,"Auditoría ",""),"Consejo de Administración","Consejo")&amp;" – "&amp;IF(B766="","(sin fecha)",DAY(B766)&amp;" de "&amp;CHOOSE(MONTH(B766),"Enero","Febrero","Marzo","Abril","Mayo","Junio","Julio","Agosto","Septiembre","Octubre","Noviembre","Diciembre")&amp;" "&amp;YEAR(B766)))</f>
        <v/>
      </c>
      <c r="AF766" s="38" t="n">
        <f aca="false">IF(E766="",0,IF(COUNTIF($AC$5:AC766,AC766)=1,1,0))</f>
        <v>0</v>
      </c>
    </row>
    <row r="767" customFormat="false" ht="15" hidden="false" customHeight="false" outlineLevel="0" collapsed="false">
      <c r="A767" s="68"/>
      <c r="B767" s="67"/>
      <c r="C767" s="68"/>
      <c r="D767" s="68"/>
      <c r="E767" s="69"/>
      <c r="F767" s="69"/>
      <c r="G767" s="70" t="str">
        <f aca="false">IF(OR(E767="",AND($C$3="",$E$3="")),"",IF(B767="","Sin fecha",IF(AND(OR($C$3="",B767&gt;=$C$3),OR($E$3="",B767&lt;=$E$3)),"Sí","No")))</f>
        <v/>
      </c>
      <c r="H767" s="58" t="str">
        <f aca="false">IF(B767="","",YEAR(B767))</f>
        <v/>
      </c>
      <c r="I767" s="70" t="str">
        <f aca="false">IF(B767="","",IF(MONTH(B767)=1,"X",""))</f>
        <v/>
      </c>
      <c r="J767" s="70" t="str">
        <f aca="false">IF(B767="","",IF(MONTH(B767)=2,"X",""))</f>
        <v/>
      </c>
      <c r="K767" s="70" t="str">
        <f aca="false">IF(B767="","",IF(MONTH(B767)=3,"X",""))</f>
        <v/>
      </c>
      <c r="L767" s="70" t="str">
        <f aca="false">IF(B767="","",IF(MONTH(B767)=4,"X",""))</f>
        <v/>
      </c>
      <c r="M767" s="70" t="str">
        <f aca="false">IF(B767="","",IF(MONTH(B767)=5,"X",""))</f>
        <v/>
      </c>
      <c r="N767" s="70" t="str">
        <f aca="false">IF(B767="","",IF(MONTH(B767)=6,"X",""))</f>
        <v/>
      </c>
      <c r="O767" s="70" t="str">
        <f aca="false">IF(B767="","",IF(MONTH(B767)=7,"X",""))</f>
        <v/>
      </c>
      <c r="P767" s="70" t="str">
        <f aca="false">IF(B767="","",IF(MONTH(B767)=8,"X",""))</f>
        <v/>
      </c>
      <c r="Q767" s="70" t="str">
        <f aca="false">IF(B767="","",IF(MONTH(B767)=9,"X",""))</f>
        <v/>
      </c>
      <c r="R767" s="70" t="str">
        <f aca="false">IF(B767="","",IF(MONTH(B767)=10,"X",""))</f>
        <v/>
      </c>
      <c r="S767" s="70" t="str">
        <f aca="false">IF(B767="","",IF(MONTH(B767)=11,"X",""))</f>
        <v/>
      </c>
      <c r="T767" s="70" t="str">
        <f aca="false">IF(B767="","",IF(MONTH(B767)=12,"X",""))</f>
        <v/>
      </c>
      <c r="U767" s="58" t="str">
        <f aca="false">IF(E767="","",SUMIF($E$5:$E$1000,E767,$AD$5:$AD$1000))</f>
        <v/>
      </c>
      <c r="V767" s="71" t="str">
        <f aca="false">IF(E767="","",_xlfn.TEXTJOIN(" + ",TRUE(),IF(COUNTIFS($E$5:$E$1000,E767,$C$5:$C$1000,"Auditoría Interna")&gt;0,"Interna",""),IF(COUNTIFS($E$5:$E$1000,E767,$C$5:$C$1000,"Auditoría Externa")&gt;0,"Externa",""),IF(COUNTIFS($E$5:$E$1000,E767,$C$5:$C$1000,"SSF")&gt;0,"SSF",""),IF(COUNTIFS($E$5:$E$1000,E767,$C$5:$C$1000,"Comité de Supervisión")&gt;0,"Comité Sup.",""),IF(COUNTIFS($E$5:$E$1000,E767,$C$5:$C$1000,"Consejo de Administración")&gt;0,"Consejo",""),IF(COUNTIFS($E$5:$E$1000,E767,$C$5:$C$1000,"Otros")&gt;0,"Otros","")))</f>
        <v/>
      </c>
      <c r="W767" s="58" t="str">
        <f aca="false">IF(E767="","",SUMIFS($AD$5:$AD$1000,$E$5:$E$1000,E767,$AA$5:$AA$1000,AA767,$C$5:$C$1000,"&lt;&gt;"&amp;C767))</f>
        <v/>
      </c>
      <c r="X767" s="72"/>
      <c r="Y767" s="68"/>
      <c r="Z767" s="72"/>
      <c r="AA767" s="38" t="str">
        <f aca="false">IF(B767="","",YEAR(B767)*100+MONTH(B767))</f>
        <v/>
      </c>
      <c r="AB767" s="38" t="str">
        <f aca="false">IF(AND(E767&lt;&gt;"",E767=Cruce!$C$5,AD767=1),COUNTIFS($E$5:E767,E767,$AD$5:AD767,1),"")</f>
        <v/>
      </c>
      <c r="AC767" s="38" t="str">
        <f aca="false">IF(E767="","",C767&amp;"|"&amp;X767&amp;"|"&amp;IF(B767="","s/f",TEXT(B767,"yyyymmdd"))&amp;IF(OR(C767="SSF",X767="Visitas Auditoría Interna"),"|"&amp;Y767,""))</f>
        <v/>
      </c>
      <c r="AD767" s="38" t="n">
        <f aca="false">IF(E767="",0,IF(COUNTIFS($E$5:E767,E767,$AC$5:AC767,AC767)=1,1,0))</f>
        <v>0</v>
      </c>
      <c r="AE767" s="38" t="str">
        <f aca="false">IF(OR(E767="",AD767&lt;&gt;1),"",SUBSTITUTE(SUBSTITUTE(C767,"Auditoría ",""),"Consejo de Administración","Consejo")&amp;" – "&amp;IF(B767="","(sin fecha)",DAY(B767)&amp;" de "&amp;CHOOSE(MONTH(B767),"Enero","Febrero","Marzo","Abril","Mayo","Junio","Julio","Agosto","Septiembre","Octubre","Noviembre","Diciembre")&amp;" "&amp;YEAR(B767)))</f>
        <v/>
      </c>
      <c r="AF767" s="38" t="n">
        <f aca="false">IF(E767="",0,IF(COUNTIF($AC$5:AC767,AC767)=1,1,0))</f>
        <v>0</v>
      </c>
    </row>
    <row r="768" customFormat="false" ht="15" hidden="false" customHeight="false" outlineLevel="0" collapsed="false">
      <c r="A768" s="68"/>
      <c r="B768" s="67"/>
      <c r="C768" s="68"/>
      <c r="D768" s="68"/>
      <c r="E768" s="69"/>
      <c r="F768" s="69"/>
      <c r="G768" s="70" t="str">
        <f aca="false">IF(OR(E768="",AND($C$3="",$E$3="")),"",IF(B768="","Sin fecha",IF(AND(OR($C$3="",B768&gt;=$C$3),OR($E$3="",B768&lt;=$E$3)),"Sí","No")))</f>
        <v/>
      </c>
      <c r="H768" s="58" t="str">
        <f aca="false">IF(B768="","",YEAR(B768))</f>
        <v/>
      </c>
      <c r="I768" s="70" t="str">
        <f aca="false">IF(B768="","",IF(MONTH(B768)=1,"X",""))</f>
        <v/>
      </c>
      <c r="J768" s="70" t="str">
        <f aca="false">IF(B768="","",IF(MONTH(B768)=2,"X",""))</f>
        <v/>
      </c>
      <c r="K768" s="70" t="str">
        <f aca="false">IF(B768="","",IF(MONTH(B768)=3,"X",""))</f>
        <v/>
      </c>
      <c r="L768" s="70" t="str">
        <f aca="false">IF(B768="","",IF(MONTH(B768)=4,"X",""))</f>
        <v/>
      </c>
      <c r="M768" s="70" t="str">
        <f aca="false">IF(B768="","",IF(MONTH(B768)=5,"X",""))</f>
        <v/>
      </c>
      <c r="N768" s="70" t="str">
        <f aca="false">IF(B768="","",IF(MONTH(B768)=6,"X",""))</f>
        <v/>
      </c>
      <c r="O768" s="70" t="str">
        <f aca="false">IF(B768="","",IF(MONTH(B768)=7,"X",""))</f>
        <v/>
      </c>
      <c r="P768" s="70" t="str">
        <f aca="false">IF(B768="","",IF(MONTH(B768)=8,"X",""))</f>
        <v/>
      </c>
      <c r="Q768" s="70" t="str">
        <f aca="false">IF(B768="","",IF(MONTH(B768)=9,"X",""))</f>
        <v/>
      </c>
      <c r="R768" s="70" t="str">
        <f aca="false">IF(B768="","",IF(MONTH(B768)=10,"X",""))</f>
        <v/>
      </c>
      <c r="S768" s="70" t="str">
        <f aca="false">IF(B768="","",IF(MONTH(B768)=11,"X",""))</f>
        <v/>
      </c>
      <c r="T768" s="70" t="str">
        <f aca="false">IF(B768="","",IF(MONTH(B768)=12,"X",""))</f>
        <v/>
      </c>
      <c r="U768" s="58" t="str">
        <f aca="false">IF(E768="","",SUMIF($E$5:$E$1000,E768,$AD$5:$AD$1000))</f>
        <v/>
      </c>
      <c r="V768" s="71" t="str">
        <f aca="false">IF(E768="","",_xlfn.TEXTJOIN(" + ",TRUE(),IF(COUNTIFS($E$5:$E$1000,E768,$C$5:$C$1000,"Auditoría Interna")&gt;0,"Interna",""),IF(COUNTIFS($E$5:$E$1000,E768,$C$5:$C$1000,"Auditoría Externa")&gt;0,"Externa",""),IF(COUNTIFS($E$5:$E$1000,E768,$C$5:$C$1000,"SSF")&gt;0,"SSF",""),IF(COUNTIFS($E$5:$E$1000,E768,$C$5:$C$1000,"Comité de Supervisión")&gt;0,"Comité Sup.",""),IF(COUNTIFS($E$5:$E$1000,E768,$C$5:$C$1000,"Consejo de Administración")&gt;0,"Consejo",""),IF(COUNTIFS($E$5:$E$1000,E768,$C$5:$C$1000,"Otros")&gt;0,"Otros","")))</f>
        <v/>
      </c>
      <c r="W768" s="58" t="str">
        <f aca="false">IF(E768="","",SUMIFS($AD$5:$AD$1000,$E$5:$E$1000,E768,$AA$5:$AA$1000,AA768,$C$5:$C$1000,"&lt;&gt;"&amp;C768))</f>
        <v/>
      </c>
      <c r="X768" s="72"/>
      <c r="Y768" s="68"/>
      <c r="Z768" s="72"/>
      <c r="AA768" s="38" t="str">
        <f aca="false">IF(B768="","",YEAR(B768)*100+MONTH(B768))</f>
        <v/>
      </c>
      <c r="AB768" s="38" t="str">
        <f aca="false">IF(AND(E768&lt;&gt;"",E768=Cruce!$C$5,AD768=1),COUNTIFS($E$5:E768,E768,$AD$5:AD768,1),"")</f>
        <v/>
      </c>
      <c r="AC768" s="38" t="str">
        <f aca="false">IF(E768="","",C768&amp;"|"&amp;X768&amp;"|"&amp;IF(B768="","s/f",TEXT(B768,"yyyymmdd"))&amp;IF(OR(C768="SSF",X768="Visitas Auditoría Interna"),"|"&amp;Y768,""))</f>
        <v/>
      </c>
      <c r="AD768" s="38" t="n">
        <f aca="false">IF(E768="",0,IF(COUNTIFS($E$5:E768,E768,$AC$5:AC768,AC768)=1,1,0))</f>
        <v>0</v>
      </c>
      <c r="AE768" s="38" t="str">
        <f aca="false">IF(OR(E768="",AD768&lt;&gt;1),"",SUBSTITUTE(SUBSTITUTE(C768,"Auditoría ",""),"Consejo de Administración","Consejo")&amp;" – "&amp;IF(B768="","(sin fecha)",DAY(B768)&amp;" de "&amp;CHOOSE(MONTH(B768),"Enero","Febrero","Marzo","Abril","Mayo","Junio","Julio","Agosto","Septiembre","Octubre","Noviembre","Diciembre")&amp;" "&amp;YEAR(B768)))</f>
        <v/>
      </c>
      <c r="AF768" s="38" t="n">
        <f aca="false">IF(E768="",0,IF(COUNTIF($AC$5:AC768,AC768)=1,1,0))</f>
        <v>0</v>
      </c>
    </row>
    <row r="769" customFormat="false" ht="15" hidden="false" customHeight="false" outlineLevel="0" collapsed="false">
      <c r="A769" s="68"/>
      <c r="B769" s="67"/>
      <c r="C769" s="68"/>
      <c r="D769" s="68"/>
      <c r="E769" s="69"/>
      <c r="F769" s="69"/>
      <c r="G769" s="70" t="str">
        <f aca="false">IF(OR(E769="",AND($C$3="",$E$3="")),"",IF(B769="","Sin fecha",IF(AND(OR($C$3="",B769&gt;=$C$3),OR($E$3="",B769&lt;=$E$3)),"Sí","No")))</f>
        <v/>
      </c>
      <c r="H769" s="58" t="str">
        <f aca="false">IF(B769="","",YEAR(B769))</f>
        <v/>
      </c>
      <c r="I769" s="70" t="str">
        <f aca="false">IF(B769="","",IF(MONTH(B769)=1,"X",""))</f>
        <v/>
      </c>
      <c r="J769" s="70" t="str">
        <f aca="false">IF(B769="","",IF(MONTH(B769)=2,"X",""))</f>
        <v/>
      </c>
      <c r="K769" s="70" t="str">
        <f aca="false">IF(B769="","",IF(MONTH(B769)=3,"X",""))</f>
        <v/>
      </c>
      <c r="L769" s="70" t="str">
        <f aca="false">IF(B769="","",IF(MONTH(B769)=4,"X",""))</f>
        <v/>
      </c>
      <c r="M769" s="70" t="str">
        <f aca="false">IF(B769="","",IF(MONTH(B769)=5,"X",""))</f>
        <v/>
      </c>
      <c r="N769" s="70" t="str">
        <f aca="false">IF(B769="","",IF(MONTH(B769)=6,"X",""))</f>
        <v/>
      </c>
      <c r="O769" s="70" t="str">
        <f aca="false">IF(B769="","",IF(MONTH(B769)=7,"X",""))</f>
        <v/>
      </c>
      <c r="P769" s="70" t="str">
        <f aca="false">IF(B769="","",IF(MONTH(B769)=8,"X",""))</f>
        <v/>
      </c>
      <c r="Q769" s="70" t="str">
        <f aca="false">IF(B769="","",IF(MONTH(B769)=9,"X",""))</f>
        <v/>
      </c>
      <c r="R769" s="70" t="str">
        <f aca="false">IF(B769="","",IF(MONTH(B769)=10,"X",""))</f>
        <v/>
      </c>
      <c r="S769" s="70" t="str">
        <f aca="false">IF(B769="","",IF(MONTH(B769)=11,"X",""))</f>
        <v/>
      </c>
      <c r="T769" s="70" t="str">
        <f aca="false">IF(B769="","",IF(MONTH(B769)=12,"X",""))</f>
        <v/>
      </c>
      <c r="U769" s="58" t="str">
        <f aca="false">IF(E769="","",SUMIF($E$5:$E$1000,E769,$AD$5:$AD$1000))</f>
        <v/>
      </c>
      <c r="V769" s="71" t="str">
        <f aca="false">IF(E769="","",_xlfn.TEXTJOIN(" + ",TRUE(),IF(COUNTIFS($E$5:$E$1000,E769,$C$5:$C$1000,"Auditoría Interna")&gt;0,"Interna",""),IF(COUNTIFS($E$5:$E$1000,E769,$C$5:$C$1000,"Auditoría Externa")&gt;0,"Externa",""),IF(COUNTIFS($E$5:$E$1000,E769,$C$5:$C$1000,"SSF")&gt;0,"SSF",""),IF(COUNTIFS($E$5:$E$1000,E769,$C$5:$C$1000,"Comité de Supervisión")&gt;0,"Comité Sup.",""),IF(COUNTIFS($E$5:$E$1000,E769,$C$5:$C$1000,"Consejo de Administración")&gt;0,"Consejo",""),IF(COUNTIFS($E$5:$E$1000,E769,$C$5:$C$1000,"Otros")&gt;0,"Otros","")))</f>
        <v/>
      </c>
      <c r="W769" s="58" t="str">
        <f aca="false">IF(E769="","",SUMIFS($AD$5:$AD$1000,$E$5:$E$1000,E769,$AA$5:$AA$1000,AA769,$C$5:$C$1000,"&lt;&gt;"&amp;C769))</f>
        <v/>
      </c>
      <c r="X769" s="72"/>
      <c r="Y769" s="68"/>
      <c r="Z769" s="72"/>
      <c r="AA769" s="38" t="str">
        <f aca="false">IF(B769="","",YEAR(B769)*100+MONTH(B769))</f>
        <v/>
      </c>
      <c r="AB769" s="38" t="str">
        <f aca="false">IF(AND(E769&lt;&gt;"",E769=Cruce!$C$5,AD769=1),COUNTIFS($E$5:E769,E769,$AD$5:AD769,1),"")</f>
        <v/>
      </c>
      <c r="AC769" s="38" t="str">
        <f aca="false">IF(E769="","",C769&amp;"|"&amp;X769&amp;"|"&amp;IF(B769="","s/f",TEXT(B769,"yyyymmdd"))&amp;IF(OR(C769="SSF",X769="Visitas Auditoría Interna"),"|"&amp;Y769,""))</f>
        <v/>
      </c>
      <c r="AD769" s="38" t="n">
        <f aca="false">IF(E769="",0,IF(COUNTIFS($E$5:E769,E769,$AC$5:AC769,AC769)=1,1,0))</f>
        <v>0</v>
      </c>
      <c r="AE769" s="38" t="str">
        <f aca="false">IF(OR(E769="",AD769&lt;&gt;1),"",SUBSTITUTE(SUBSTITUTE(C769,"Auditoría ",""),"Consejo de Administración","Consejo")&amp;" – "&amp;IF(B769="","(sin fecha)",DAY(B769)&amp;" de "&amp;CHOOSE(MONTH(B769),"Enero","Febrero","Marzo","Abril","Mayo","Junio","Julio","Agosto","Septiembre","Octubre","Noviembre","Diciembre")&amp;" "&amp;YEAR(B769)))</f>
        <v/>
      </c>
      <c r="AF769" s="38" t="n">
        <f aca="false">IF(E769="",0,IF(COUNTIF($AC$5:AC769,AC769)=1,1,0))</f>
        <v>0</v>
      </c>
    </row>
    <row r="770" customFormat="false" ht="15" hidden="false" customHeight="false" outlineLevel="0" collapsed="false">
      <c r="A770" s="68"/>
      <c r="B770" s="67"/>
      <c r="C770" s="68"/>
      <c r="D770" s="68"/>
      <c r="E770" s="69"/>
      <c r="F770" s="69"/>
      <c r="G770" s="70" t="str">
        <f aca="false">IF(OR(E770="",AND($C$3="",$E$3="")),"",IF(B770="","Sin fecha",IF(AND(OR($C$3="",B770&gt;=$C$3),OR($E$3="",B770&lt;=$E$3)),"Sí","No")))</f>
        <v/>
      </c>
      <c r="H770" s="58" t="str">
        <f aca="false">IF(B770="","",YEAR(B770))</f>
        <v/>
      </c>
      <c r="I770" s="70" t="str">
        <f aca="false">IF(B770="","",IF(MONTH(B770)=1,"X",""))</f>
        <v/>
      </c>
      <c r="J770" s="70" t="str">
        <f aca="false">IF(B770="","",IF(MONTH(B770)=2,"X",""))</f>
        <v/>
      </c>
      <c r="K770" s="70" t="str">
        <f aca="false">IF(B770="","",IF(MONTH(B770)=3,"X",""))</f>
        <v/>
      </c>
      <c r="L770" s="70" t="str">
        <f aca="false">IF(B770="","",IF(MONTH(B770)=4,"X",""))</f>
        <v/>
      </c>
      <c r="M770" s="70" t="str">
        <f aca="false">IF(B770="","",IF(MONTH(B770)=5,"X",""))</f>
        <v/>
      </c>
      <c r="N770" s="70" t="str">
        <f aca="false">IF(B770="","",IF(MONTH(B770)=6,"X",""))</f>
        <v/>
      </c>
      <c r="O770" s="70" t="str">
        <f aca="false">IF(B770="","",IF(MONTH(B770)=7,"X",""))</f>
        <v/>
      </c>
      <c r="P770" s="70" t="str">
        <f aca="false">IF(B770="","",IF(MONTH(B770)=8,"X",""))</f>
        <v/>
      </c>
      <c r="Q770" s="70" t="str">
        <f aca="false">IF(B770="","",IF(MONTH(B770)=9,"X",""))</f>
        <v/>
      </c>
      <c r="R770" s="70" t="str">
        <f aca="false">IF(B770="","",IF(MONTH(B770)=10,"X",""))</f>
        <v/>
      </c>
      <c r="S770" s="70" t="str">
        <f aca="false">IF(B770="","",IF(MONTH(B770)=11,"X",""))</f>
        <v/>
      </c>
      <c r="T770" s="70" t="str">
        <f aca="false">IF(B770="","",IF(MONTH(B770)=12,"X",""))</f>
        <v/>
      </c>
      <c r="U770" s="58" t="str">
        <f aca="false">IF(E770="","",SUMIF($E$5:$E$1000,E770,$AD$5:$AD$1000))</f>
        <v/>
      </c>
      <c r="V770" s="71" t="str">
        <f aca="false">IF(E770="","",_xlfn.TEXTJOIN(" + ",TRUE(),IF(COUNTIFS($E$5:$E$1000,E770,$C$5:$C$1000,"Auditoría Interna")&gt;0,"Interna",""),IF(COUNTIFS($E$5:$E$1000,E770,$C$5:$C$1000,"Auditoría Externa")&gt;0,"Externa",""),IF(COUNTIFS($E$5:$E$1000,E770,$C$5:$C$1000,"SSF")&gt;0,"SSF",""),IF(COUNTIFS($E$5:$E$1000,E770,$C$5:$C$1000,"Comité de Supervisión")&gt;0,"Comité Sup.",""),IF(COUNTIFS($E$5:$E$1000,E770,$C$5:$C$1000,"Consejo de Administración")&gt;0,"Consejo",""),IF(COUNTIFS($E$5:$E$1000,E770,$C$5:$C$1000,"Otros")&gt;0,"Otros","")))</f>
        <v/>
      </c>
      <c r="W770" s="58" t="str">
        <f aca="false">IF(E770="","",SUMIFS($AD$5:$AD$1000,$E$5:$E$1000,E770,$AA$5:$AA$1000,AA770,$C$5:$C$1000,"&lt;&gt;"&amp;C770))</f>
        <v/>
      </c>
      <c r="X770" s="72"/>
      <c r="Y770" s="68"/>
      <c r="Z770" s="72"/>
      <c r="AA770" s="38" t="str">
        <f aca="false">IF(B770="","",YEAR(B770)*100+MONTH(B770))</f>
        <v/>
      </c>
      <c r="AB770" s="38" t="str">
        <f aca="false">IF(AND(E770&lt;&gt;"",E770=Cruce!$C$5,AD770=1),COUNTIFS($E$5:E770,E770,$AD$5:AD770,1),"")</f>
        <v/>
      </c>
      <c r="AC770" s="38" t="str">
        <f aca="false">IF(E770="","",C770&amp;"|"&amp;X770&amp;"|"&amp;IF(B770="","s/f",TEXT(B770,"yyyymmdd"))&amp;IF(OR(C770="SSF",X770="Visitas Auditoría Interna"),"|"&amp;Y770,""))</f>
        <v/>
      </c>
      <c r="AD770" s="38" t="n">
        <f aca="false">IF(E770="",0,IF(COUNTIFS($E$5:E770,E770,$AC$5:AC770,AC770)=1,1,0))</f>
        <v>0</v>
      </c>
      <c r="AE770" s="38" t="str">
        <f aca="false">IF(OR(E770="",AD770&lt;&gt;1),"",SUBSTITUTE(SUBSTITUTE(C770,"Auditoría ",""),"Consejo de Administración","Consejo")&amp;" – "&amp;IF(B770="","(sin fecha)",DAY(B770)&amp;" de "&amp;CHOOSE(MONTH(B770),"Enero","Febrero","Marzo","Abril","Mayo","Junio","Julio","Agosto","Septiembre","Octubre","Noviembre","Diciembre")&amp;" "&amp;YEAR(B770)))</f>
        <v/>
      </c>
      <c r="AF770" s="38" t="n">
        <f aca="false">IF(E770="",0,IF(COUNTIF($AC$5:AC770,AC770)=1,1,0))</f>
        <v>0</v>
      </c>
    </row>
    <row r="771" customFormat="false" ht="15" hidden="false" customHeight="false" outlineLevel="0" collapsed="false">
      <c r="A771" s="68"/>
      <c r="B771" s="67"/>
      <c r="C771" s="68"/>
      <c r="D771" s="68"/>
      <c r="E771" s="69"/>
      <c r="F771" s="69"/>
      <c r="G771" s="70" t="str">
        <f aca="false">IF(OR(E771="",AND($C$3="",$E$3="")),"",IF(B771="","Sin fecha",IF(AND(OR($C$3="",B771&gt;=$C$3),OR($E$3="",B771&lt;=$E$3)),"Sí","No")))</f>
        <v/>
      </c>
      <c r="H771" s="58" t="str">
        <f aca="false">IF(B771="","",YEAR(B771))</f>
        <v/>
      </c>
      <c r="I771" s="70" t="str">
        <f aca="false">IF(B771="","",IF(MONTH(B771)=1,"X",""))</f>
        <v/>
      </c>
      <c r="J771" s="70" t="str">
        <f aca="false">IF(B771="","",IF(MONTH(B771)=2,"X",""))</f>
        <v/>
      </c>
      <c r="K771" s="70" t="str">
        <f aca="false">IF(B771="","",IF(MONTH(B771)=3,"X",""))</f>
        <v/>
      </c>
      <c r="L771" s="70" t="str">
        <f aca="false">IF(B771="","",IF(MONTH(B771)=4,"X",""))</f>
        <v/>
      </c>
      <c r="M771" s="70" t="str">
        <f aca="false">IF(B771="","",IF(MONTH(B771)=5,"X",""))</f>
        <v/>
      </c>
      <c r="N771" s="70" t="str">
        <f aca="false">IF(B771="","",IF(MONTH(B771)=6,"X",""))</f>
        <v/>
      </c>
      <c r="O771" s="70" t="str">
        <f aca="false">IF(B771="","",IF(MONTH(B771)=7,"X",""))</f>
        <v/>
      </c>
      <c r="P771" s="70" t="str">
        <f aca="false">IF(B771="","",IF(MONTH(B771)=8,"X",""))</f>
        <v/>
      </c>
      <c r="Q771" s="70" t="str">
        <f aca="false">IF(B771="","",IF(MONTH(B771)=9,"X",""))</f>
        <v/>
      </c>
      <c r="R771" s="70" t="str">
        <f aca="false">IF(B771="","",IF(MONTH(B771)=10,"X",""))</f>
        <v/>
      </c>
      <c r="S771" s="70" t="str">
        <f aca="false">IF(B771="","",IF(MONTH(B771)=11,"X",""))</f>
        <v/>
      </c>
      <c r="T771" s="70" t="str">
        <f aca="false">IF(B771="","",IF(MONTH(B771)=12,"X",""))</f>
        <v/>
      </c>
      <c r="U771" s="58" t="str">
        <f aca="false">IF(E771="","",SUMIF($E$5:$E$1000,E771,$AD$5:$AD$1000))</f>
        <v/>
      </c>
      <c r="V771" s="71" t="str">
        <f aca="false">IF(E771="","",_xlfn.TEXTJOIN(" + ",TRUE(),IF(COUNTIFS($E$5:$E$1000,E771,$C$5:$C$1000,"Auditoría Interna")&gt;0,"Interna",""),IF(COUNTIFS($E$5:$E$1000,E771,$C$5:$C$1000,"Auditoría Externa")&gt;0,"Externa",""),IF(COUNTIFS($E$5:$E$1000,E771,$C$5:$C$1000,"SSF")&gt;0,"SSF",""),IF(COUNTIFS($E$5:$E$1000,E771,$C$5:$C$1000,"Comité de Supervisión")&gt;0,"Comité Sup.",""),IF(COUNTIFS($E$5:$E$1000,E771,$C$5:$C$1000,"Consejo de Administración")&gt;0,"Consejo",""),IF(COUNTIFS($E$5:$E$1000,E771,$C$5:$C$1000,"Otros")&gt;0,"Otros","")))</f>
        <v/>
      </c>
      <c r="W771" s="58" t="str">
        <f aca="false">IF(E771="","",SUMIFS($AD$5:$AD$1000,$E$5:$E$1000,E771,$AA$5:$AA$1000,AA771,$C$5:$C$1000,"&lt;&gt;"&amp;C771))</f>
        <v/>
      </c>
      <c r="X771" s="72"/>
      <c r="Y771" s="68"/>
      <c r="Z771" s="72"/>
      <c r="AA771" s="38" t="str">
        <f aca="false">IF(B771="","",YEAR(B771)*100+MONTH(B771))</f>
        <v/>
      </c>
      <c r="AB771" s="38" t="str">
        <f aca="false">IF(AND(E771&lt;&gt;"",E771=Cruce!$C$5,AD771=1),COUNTIFS($E$5:E771,E771,$AD$5:AD771,1),"")</f>
        <v/>
      </c>
      <c r="AC771" s="38" t="str">
        <f aca="false">IF(E771="","",C771&amp;"|"&amp;X771&amp;"|"&amp;IF(B771="","s/f",TEXT(B771,"yyyymmdd"))&amp;IF(OR(C771="SSF",X771="Visitas Auditoría Interna"),"|"&amp;Y771,""))</f>
        <v/>
      </c>
      <c r="AD771" s="38" t="n">
        <f aca="false">IF(E771="",0,IF(COUNTIFS($E$5:E771,E771,$AC$5:AC771,AC771)=1,1,0))</f>
        <v>0</v>
      </c>
      <c r="AE771" s="38" t="str">
        <f aca="false">IF(OR(E771="",AD771&lt;&gt;1),"",SUBSTITUTE(SUBSTITUTE(C771,"Auditoría ",""),"Consejo de Administración","Consejo")&amp;" – "&amp;IF(B771="","(sin fecha)",DAY(B771)&amp;" de "&amp;CHOOSE(MONTH(B771),"Enero","Febrero","Marzo","Abril","Mayo","Junio","Julio","Agosto","Septiembre","Octubre","Noviembre","Diciembre")&amp;" "&amp;YEAR(B771)))</f>
        <v/>
      </c>
      <c r="AF771" s="38" t="n">
        <f aca="false">IF(E771="",0,IF(COUNTIF($AC$5:AC771,AC771)=1,1,0))</f>
        <v>0</v>
      </c>
    </row>
    <row r="772" customFormat="false" ht="15" hidden="false" customHeight="false" outlineLevel="0" collapsed="false">
      <c r="A772" s="68"/>
      <c r="B772" s="67"/>
      <c r="C772" s="68"/>
      <c r="D772" s="68"/>
      <c r="E772" s="69"/>
      <c r="F772" s="69"/>
      <c r="G772" s="70" t="str">
        <f aca="false">IF(OR(E772="",AND($C$3="",$E$3="")),"",IF(B772="","Sin fecha",IF(AND(OR($C$3="",B772&gt;=$C$3),OR($E$3="",B772&lt;=$E$3)),"Sí","No")))</f>
        <v/>
      </c>
      <c r="H772" s="58" t="str">
        <f aca="false">IF(B772="","",YEAR(B772))</f>
        <v/>
      </c>
      <c r="I772" s="70" t="str">
        <f aca="false">IF(B772="","",IF(MONTH(B772)=1,"X",""))</f>
        <v/>
      </c>
      <c r="J772" s="70" t="str">
        <f aca="false">IF(B772="","",IF(MONTH(B772)=2,"X",""))</f>
        <v/>
      </c>
      <c r="K772" s="70" t="str">
        <f aca="false">IF(B772="","",IF(MONTH(B772)=3,"X",""))</f>
        <v/>
      </c>
      <c r="L772" s="70" t="str">
        <f aca="false">IF(B772="","",IF(MONTH(B772)=4,"X",""))</f>
        <v/>
      </c>
      <c r="M772" s="70" t="str">
        <f aca="false">IF(B772="","",IF(MONTH(B772)=5,"X",""))</f>
        <v/>
      </c>
      <c r="N772" s="70" t="str">
        <f aca="false">IF(B772="","",IF(MONTH(B772)=6,"X",""))</f>
        <v/>
      </c>
      <c r="O772" s="70" t="str">
        <f aca="false">IF(B772="","",IF(MONTH(B772)=7,"X",""))</f>
        <v/>
      </c>
      <c r="P772" s="70" t="str">
        <f aca="false">IF(B772="","",IF(MONTH(B772)=8,"X",""))</f>
        <v/>
      </c>
      <c r="Q772" s="70" t="str">
        <f aca="false">IF(B772="","",IF(MONTH(B772)=9,"X",""))</f>
        <v/>
      </c>
      <c r="R772" s="70" t="str">
        <f aca="false">IF(B772="","",IF(MONTH(B772)=10,"X",""))</f>
        <v/>
      </c>
      <c r="S772" s="70" t="str">
        <f aca="false">IF(B772="","",IF(MONTH(B772)=11,"X",""))</f>
        <v/>
      </c>
      <c r="T772" s="70" t="str">
        <f aca="false">IF(B772="","",IF(MONTH(B772)=12,"X",""))</f>
        <v/>
      </c>
      <c r="U772" s="58" t="str">
        <f aca="false">IF(E772="","",SUMIF($E$5:$E$1000,E772,$AD$5:$AD$1000))</f>
        <v/>
      </c>
      <c r="V772" s="71" t="str">
        <f aca="false">IF(E772="","",_xlfn.TEXTJOIN(" + ",TRUE(),IF(COUNTIFS($E$5:$E$1000,E772,$C$5:$C$1000,"Auditoría Interna")&gt;0,"Interna",""),IF(COUNTIFS($E$5:$E$1000,E772,$C$5:$C$1000,"Auditoría Externa")&gt;0,"Externa",""),IF(COUNTIFS($E$5:$E$1000,E772,$C$5:$C$1000,"SSF")&gt;0,"SSF",""),IF(COUNTIFS($E$5:$E$1000,E772,$C$5:$C$1000,"Comité de Supervisión")&gt;0,"Comité Sup.",""),IF(COUNTIFS($E$5:$E$1000,E772,$C$5:$C$1000,"Consejo de Administración")&gt;0,"Consejo",""),IF(COUNTIFS($E$5:$E$1000,E772,$C$5:$C$1000,"Otros")&gt;0,"Otros","")))</f>
        <v/>
      </c>
      <c r="W772" s="58" t="str">
        <f aca="false">IF(E772="","",SUMIFS($AD$5:$AD$1000,$E$5:$E$1000,E772,$AA$5:$AA$1000,AA772,$C$5:$C$1000,"&lt;&gt;"&amp;C772))</f>
        <v/>
      </c>
      <c r="X772" s="72"/>
      <c r="Y772" s="68"/>
      <c r="Z772" s="72"/>
      <c r="AA772" s="38" t="str">
        <f aca="false">IF(B772="","",YEAR(B772)*100+MONTH(B772))</f>
        <v/>
      </c>
      <c r="AB772" s="38" t="str">
        <f aca="false">IF(AND(E772&lt;&gt;"",E772=Cruce!$C$5,AD772=1),COUNTIFS($E$5:E772,E772,$AD$5:AD772,1),"")</f>
        <v/>
      </c>
      <c r="AC772" s="38" t="str">
        <f aca="false">IF(E772="","",C772&amp;"|"&amp;X772&amp;"|"&amp;IF(B772="","s/f",TEXT(B772,"yyyymmdd"))&amp;IF(OR(C772="SSF",X772="Visitas Auditoría Interna"),"|"&amp;Y772,""))</f>
        <v/>
      </c>
      <c r="AD772" s="38" t="n">
        <f aca="false">IF(E772="",0,IF(COUNTIFS($E$5:E772,E772,$AC$5:AC772,AC772)=1,1,0))</f>
        <v>0</v>
      </c>
      <c r="AE772" s="38" t="str">
        <f aca="false">IF(OR(E772="",AD772&lt;&gt;1),"",SUBSTITUTE(SUBSTITUTE(C772,"Auditoría ",""),"Consejo de Administración","Consejo")&amp;" – "&amp;IF(B772="","(sin fecha)",DAY(B772)&amp;" de "&amp;CHOOSE(MONTH(B772),"Enero","Febrero","Marzo","Abril","Mayo","Junio","Julio","Agosto","Septiembre","Octubre","Noviembre","Diciembre")&amp;" "&amp;YEAR(B772)))</f>
        <v/>
      </c>
      <c r="AF772" s="38" t="n">
        <f aca="false">IF(E772="",0,IF(COUNTIF($AC$5:AC772,AC772)=1,1,0))</f>
        <v>0</v>
      </c>
    </row>
    <row r="773" customFormat="false" ht="15" hidden="false" customHeight="false" outlineLevel="0" collapsed="false">
      <c r="A773" s="68"/>
      <c r="B773" s="67"/>
      <c r="C773" s="68"/>
      <c r="D773" s="68"/>
      <c r="E773" s="69"/>
      <c r="F773" s="69"/>
      <c r="G773" s="70" t="str">
        <f aca="false">IF(OR(E773="",AND($C$3="",$E$3="")),"",IF(B773="","Sin fecha",IF(AND(OR($C$3="",B773&gt;=$C$3),OR($E$3="",B773&lt;=$E$3)),"Sí","No")))</f>
        <v/>
      </c>
      <c r="H773" s="58" t="str">
        <f aca="false">IF(B773="","",YEAR(B773))</f>
        <v/>
      </c>
      <c r="I773" s="70" t="str">
        <f aca="false">IF(B773="","",IF(MONTH(B773)=1,"X",""))</f>
        <v/>
      </c>
      <c r="J773" s="70" t="str">
        <f aca="false">IF(B773="","",IF(MONTH(B773)=2,"X",""))</f>
        <v/>
      </c>
      <c r="K773" s="70" t="str">
        <f aca="false">IF(B773="","",IF(MONTH(B773)=3,"X",""))</f>
        <v/>
      </c>
      <c r="L773" s="70" t="str">
        <f aca="false">IF(B773="","",IF(MONTH(B773)=4,"X",""))</f>
        <v/>
      </c>
      <c r="M773" s="70" t="str">
        <f aca="false">IF(B773="","",IF(MONTH(B773)=5,"X",""))</f>
        <v/>
      </c>
      <c r="N773" s="70" t="str">
        <f aca="false">IF(B773="","",IF(MONTH(B773)=6,"X",""))</f>
        <v/>
      </c>
      <c r="O773" s="70" t="str">
        <f aca="false">IF(B773="","",IF(MONTH(B773)=7,"X",""))</f>
        <v/>
      </c>
      <c r="P773" s="70" t="str">
        <f aca="false">IF(B773="","",IF(MONTH(B773)=8,"X",""))</f>
        <v/>
      </c>
      <c r="Q773" s="70" t="str">
        <f aca="false">IF(B773="","",IF(MONTH(B773)=9,"X",""))</f>
        <v/>
      </c>
      <c r="R773" s="70" t="str">
        <f aca="false">IF(B773="","",IF(MONTH(B773)=10,"X",""))</f>
        <v/>
      </c>
      <c r="S773" s="70" t="str">
        <f aca="false">IF(B773="","",IF(MONTH(B773)=11,"X",""))</f>
        <v/>
      </c>
      <c r="T773" s="70" t="str">
        <f aca="false">IF(B773="","",IF(MONTH(B773)=12,"X",""))</f>
        <v/>
      </c>
      <c r="U773" s="58" t="str">
        <f aca="false">IF(E773="","",SUMIF($E$5:$E$1000,E773,$AD$5:$AD$1000))</f>
        <v/>
      </c>
      <c r="V773" s="71" t="str">
        <f aca="false">IF(E773="","",_xlfn.TEXTJOIN(" + ",TRUE(),IF(COUNTIFS($E$5:$E$1000,E773,$C$5:$C$1000,"Auditoría Interna")&gt;0,"Interna",""),IF(COUNTIFS($E$5:$E$1000,E773,$C$5:$C$1000,"Auditoría Externa")&gt;0,"Externa",""),IF(COUNTIFS($E$5:$E$1000,E773,$C$5:$C$1000,"SSF")&gt;0,"SSF",""),IF(COUNTIFS($E$5:$E$1000,E773,$C$5:$C$1000,"Comité de Supervisión")&gt;0,"Comité Sup.",""),IF(COUNTIFS($E$5:$E$1000,E773,$C$5:$C$1000,"Consejo de Administración")&gt;0,"Consejo",""),IF(COUNTIFS($E$5:$E$1000,E773,$C$5:$C$1000,"Otros")&gt;0,"Otros","")))</f>
        <v/>
      </c>
      <c r="W773" s="58" t="str">
        <f aca="false">IF(E773="","",SUMIFS($AD$5:$AD$1000,$E$5:$E$1000,E773,$AA$5:$AA$1000,AA773,$C$5:$C$1000,"&lt;&gt;"&amp;C773))</f>
        <v/>
      </c>
      <c r="X773" s="72"/>
      <c r="Y773" s="68"/>
      <c r="Z773" s="72"/>
      <c r="AA773" s="38" t="str">
        <f aca="false">IF(B773="","",YEAR(B773)*100+MONTH(B773))</f>
        <v/>
      </c>
      <c r="AB773" s="38" t="str">
        <f aca="false">IF(AND(E773&lt;&gt;"",E773=Cruce!$C$5,AD773=1),COUNTIFS($E$5:E773,E773,$AD$5:AD773,1),"")</f>
        <v/>
      </c>
      <c r="AC773" s="38" t="str">
        <f aca="false">IF(E773="","",C773&amp;"|"&amp;X773&amp;"|"&amp;IF(B773="","s/f",TEXT(B773,"yyyymmdd"))&amp;IF(OR(C773="SSF",X773="Visitas Auditoría Interna"),"|"&amp;Y773,""))</f>
        <v/>
      </c>
      <c r="AD773" s="38" t="n">
        <f aca="false">IF(E773="",0,IF(COUNTIFS($E$5:E773,E773,$AC$5:AC773,AC773)=1,1,0))</f>
        <v>0</v>
      </c>
      <c r="AE773" s="38" t="str">
        <f aca="false">IF(OR(E773="",AD773&lt;&gt;1),"",SUBSTITUTE(SUBSTITUTE(C773,"Auditoría ",""),"Consejo de Administración","Consejo")&amp;" – "&amp;IF(B773="","(sin fecha)",DAY(B773)&amp;" de "&amp;CHOOSE(MONTH(B773),"Enero","Febrero","Marzo","Abril","Mayo","Junio","Julio","Agosto","Septiembre","Octubre","Noviembre","Diciembre")&amp;" "&amp;YEAR(B773)))</f>
        <v/>
      </c>
      <c r="AF773" s="38" t="n">
        <f aca="false">IF(E773="",0,IF(COUNTIF($AC$5:AC773,AC773)=1,1,0))</f>
        <v>0</v>
      </c>
    </row>
    <row r="774" customFormat="false" ht="15" hidden="false" customHeight="false" outlineLevel="0" collapsed="false">
      <c r="A774" s="68"/>
      <c r="B774" s="67"/>
      <c r="C774" s="68"/>
      <c r="D774" s="68"/>
      <c r="E774" s="69"/>
      <c r="F774" s="69"/>
      <c r="G774" s="70" t="str">
        <f aca="false">IF(OR(E774="",AND($C$3="",$E$3="")),"",IF(B774="","Sin fecha",IF(AND(OR($C$3="",B774&gt;=$C$3),OR($E$3="",B774&lt;=$E$3)),"Sí","No")))</f>
        <v/>
      </c>
      <c r="H774" s="58" t="str">
        <f aca="false">IF(B774="","",YEAR(B774))</f>
        <v/>
      </c>
      <c r="I774" s="70" t="str">
        <f aca="false">IF(B774="","",IF(MONTH(B774)=1,"X",""))</f>
        <v/>
      </c>
      <c r="J774" s="70" t="str">
        <f aca="false">IF(B774="","",IF(MONTH(B774)=2,"X",""))</f>
        <v/>
      </c>
      <c r="K774" s="70" t="str">
        <f aca="false">IF(B774="","",IF(MONTH(B774)=3,"X",""))</f>
        <v/>
      </c>
      <c r="L774" s="70" t="str">
        <f aca="false">IF(B774="","",IF(MONTH(B774)=4,"X",""))</f>
        <v/>
      </c>
      <c r="M774" s="70" t="str">
        <f aca="false">IF(B774="","",IF(MONTH(B774)=5,"X",""))</f>
        <v/>
      </c>
      <c r="N774" s="70" t="str">
        <f aca="false">IF(B774="","",IF(MONTH(B774)=6,"X",""))</f>
        <v/>
      </c>
      <c r="O774" s="70" t="str">
        <f aca="false">IF(B774="","",IF(MONTH(B774)=7,"X",""))</f>
        <v/>
      </c>
      <c r="P774" s="70" t="str">
        <f aca="false">IF(B774="","",IF(MONTH(B774)=8,"X",""))</f>
        <v/>
      </c>
      <c r="Q774" s="70" t="str">
        <f aca="false">IF(B774="","",IF(MONTH(B774)=9,"X",""))</f>
        <v/>
      </c>
      <c r="R774" s="70" t="str">
        <f aca="false">IF(B774="","",IF(MONTH(B774)=10,"X",""))</f>
        <v/>
      </c>
      <c r="S774" s="70" t="str">
        <f aca="false">IF(B774="","",IF(MONTH(B774)=11,"X",""))</f>
        <v/>
      </c>
      <c r="T774" s="70" t="str">
        <f aca="false">IF(B774="","",IF(MONTH(B774)=12,"X",""))</f>
        <v/>
      </c>
      <c r="U774" s="58" t="str">
        <f aca="false">IF(E774="","",SUMIF($E$5:$E$1000,E774,$AD$5:$AD$1000))</f>
        <v/>
      </c>
      <c r="V774" s="71" t="str">
        <f aca="false">IF(E774="","",_xlfn.TEXTJOIN(" + ",TRUE(),IF(COUNTIFS($E$5:$E$1000,E774,$C$5:$C$1000,"Auditoría Interna")&gt;0,"Interna",""),IF(COUNTIFS($E$5:$E$1000,E774,$C$5:$C$1000,"Auditoría Externa")&gt;0,"Externa",""),IF(COUNTIFS($E$5:$E$1000,E774,$C$5:$C$1000,"SSF")&gt;0,"SSF",""),IF(COUNTIFS($E$5:$E$1000,E774,$C$5:$C$1000,"Comité de Supervisión")&gt;0,"Comité Sup.",""),IF(COUNTIFS($E$5:$E$1000,E774,$C$5:$C$1000,"Consejo de Administración")&gt;0,"Consejo",""),IF(COUNTIFS($E$5:$E$1000,E774,$C$5:$C$1000,"Otros")&gt;0,"Otros","")))</f>
        <v/>
      </c>
      <c r="W774" s="58" t="str">
        <f aca="false">IF(E774="","",SUMIFS($AD$5:$AD$1000,$E$5:$E$1000,E774,$AA$5:$AA$1000,AA774,$C$5:$C$1000,"&lt;&gt;"&amp;C774))</f>
        <v/>
      </c>
      <c r="X774" s="72"/>
      <c r="Y774" s="68"/>
      <c r="Z774" s="72"/>
      <c r="AA774" s="38" t="str">
        <f aca="false">IF(B774="","",YEAR(B774)*100+MONTH(B774))</f>
        <v/>
      </c>
      <c r="AB774" s="38" t="str">
        <f aca="false">IF(AND(E774&lt;&gt;"",E774=Cruce!$C$5,AD774=1),COUNTIFS($E$5:E774,E774,$AD$5:AD774,1),"")</f>
        <v/>
      </c>
      <c r="AC774" s="38" t="str">
        <f aca="false">IF(E774="","",C774&amp;"|"&amp;X774&amp;"|"&amp;IF(B774="","s/f",TEXT(B774,"yyyymmdd"))&amp;IF(OR(C774="SSF",X774="Visitas Auditoría Interna"),"|"&amp;Y774,""))</f>
        <v/>
      </c>
      <c r="AD774" s="38" t="n">
        <f aca="false">IF(E774="",0,IF(COUNTIFS($E$5:E774,E774,$AC$5:AC774,AC774)=1,1,0))</f>
        <v>0</v>
      </c>
      <c r="AE774" s="38" t="str">
        <f aca="false">IF(OR(E774="",AD774&lt;&gt;1),"",SUBSTITUTE(SUBSTITUTE(C774,"Auditoría ",""),"Consejo de Administración","Consejo")&amp;" – "&amp;IF(B774="","(sin fecha)",DAY(B774)&amp;" de "&amp;CHOOSE(MONTH(B774),"Enero","Febrero","Marzo","Abril","Mayo","Junio","Julio","Agosto","Septiembre","Octubre","Noviembre","Diciembre")&amp;" "&amp;YEAR(B774)))</f>
        <v/>
      </c>
      <c r="AF774" s="38" t="n">
        <f aca="false">IF(E774="",0,IF(COUNTIF($AC$5:AC774,AC774)=1,1,0))</f>
        <v>0</v>
      </c>
    </row>
    <row r="775" customFormat="false" ht="15" hidden="false" customHeight="false" outlineLevel="0" collapsed="false">
      <c r="A775" s="68"/>
      <c r="B775" s="67"/>
      <c r="C775" s="68"/>
      <c r="D775" s="68"/>
      <c r="E775" s="69"/>
      <c r="F775" s="69"/>
      <c r="G775" s="70" t="str">
        <f aca="false">IF(OR(E775="",AND($C$3="",$E$3="")),"",IF(B775="","Sin fecha",IF(AND(OR($C$3="",B775&gt;=$C$3),OR($E$3="",B775&lt;=$E$3)),"Sí","No")))</f>
        <v/>
      </c>
      <c r="H775" s="58" t="str">
        <f aca="false">IF(B775="","",YEAR(B775))</f>
        <v/>
      </c>
      <c r="I775" s="70" t="str">
        <f aca="false">IF(B775="","",IF(MONTH(B775)=1,"X",""))</f>
        <v/>
      </c>
      <c r="J775" s="70" t="str">
        <f aca="false">IF(B775="","",IF(MONTH(B775)=2,"X",""))</f>
        <v/>
      </c>
      <c r="K775" s="70" t="str">
        <f aca="false">IF(B775="","",IF(MONTH(B775)=3,"X",""))</f>
        <v/>
      </c>
      <c r="L775" s="70" t="str">
        <f aca="false">IF(B775="","",IF(MONTH(B775)=4,"X",""))</f>
        <v/>
      </c>
      <c r="M775" s="70" t="str">
        <f aca="false">IF(B775="","",IF(MONTH(B775)=5,"X",""))</f>
        <v/>
      </c>
      <c r="N775" s="70" t="str">
        <f aca="false">IF(B775="","",IF(MONTH(B775)=6,"X",""))</f>
        <v/>
      </c>
      <c r="O775" s="70" t="str">
        <f aca="false">IF(B775="","",IF(MONTH(B775)=7,"X",""))</f>
        <v/>
      </c>
      <c r="P775" s="70" t="str">
        <f aca="false">IF(B775="","",IF(MONTH(B775)=8,"X",""))</f>
        <v/>
      </c>
      <c r="Q775" s="70" t="str">
        <f aca="false">IF(B775="","",IF(MONTH(B775)=9,"X",""))</f>
        <v/>
      </c>
      <c r="R775" s="70" t="str">
        <f aca="false">IF(B775="","",IF(MONTH(B775)=10,"X",""))</f>
        <v/>
      </c>
      <c r="S775" s="70" t="str">
        <f aca="false">IF(B775="","",IF(MONTH(B775)=11,"X",""))</f>
        <v/>
      </c>
      <c r="T775" s="70" t="str">
        <f aca="false">IF(B775="","",IF(MONTH(B775)=12,"X",""))</f>
        <v/>
      </c>
      <c r="U775" s="58" t="str">
        <f aca="false">IF(E775="","",SUMIF($E$5:$E$1000,E775,$AD$5:$AD$1000))</f>
        <v/>
      </c>
      <c r="V775" s="71" t="str">
        <f aca="false">IF(E775="","",_xlfn.TEXTJOIN(" + ",TRUE(),IF(COUNTIFS($E$5:$E$1000,E775,$C$5:$C$1000,"Auditoría Interna")&gt;0,"Interna",""),IF(COUNTIFS($E$5:$E$1000,E775,$C$5:$C$1000,"Auditoría Externa")&gt;0,"Externa",""),IF(COUNTIFS($E$5:$E$1000,E775,$C$5:$C$1000,"SSF")&gt;0,"SSF",""),IF(COUNTIFS($E$5:$E$1000,E775,$C$5:$C$1000,"Comité de Supervisión")&gt;0,"Comité Sup.",""),IF(COUNTIFS($E$5:$E$1000,E775,$C$5:$C$1000,"Consejo de Administración")&gt;0,"Consejo",""),IF(COUNTIFS($E$5:$E$1000,E775,$C$5:$C$1000,"Otros")&gt;0,"Otros","")))</f>
        <v/>
      </c>
      <c r="W775" s="58" t="str">
        <f aca="false">IF(E775="","",SUMIFS($AD$5:$AD$1000,$E$5:$E$1000,E775,$AA$5:$AA$1000,AA775,$C$5:$C$1000,"&lt;&gt;"&amp;C775))</f>
        <v/>
      </c>
      <c r="X775" s="72"/>
      <c r="Y775" s="68"/>
      <c r="Z775" s="72"/>
      <c r="AA775" s="38" t="str">
        <f aca="false">IF(B775="","",YEAR(B775)*100+MONTH(B775))</f>
        <v/>
      </c>
      <c r="AB775" s="38" t="str">
        <f aca="false">IF(AND(E775&lt;&gt;"",E775=Cruce!$C$5,AD775=1),COUNTIFS($E$5:E775,E775,$AD$5:AD775,1),"")</f>
        <v/>
      </c>
      <c r="AC775" s="38" t="str">
        <f aca="false">IF(E775="","",C775&amp;"|"&amp;X775&amp;"|"&amp;IF(B775="","s/f",TEXT(B775,"yyyymmdd"))&amp;IF(OR(C775="SSF",X775="Visitas Auditoría Interna"),"|"&amp;Y775,""))</f>
        <v/>
      </c>
      <c r="AD775" s="38" t="n">
        <f aca="false">IF(E775="",0,IF(COUNTIFS($E$5:E775,E775,$AC$5:AC775,AC775)=1,1,0))</f>
        <v>0</v>
      </c>
      <c r="AE775" s="38" t="str">
        <f aca="false">IF(OR(E775="",AD775&lt;&gt;1),"",SUBSTITUTE(SUBSTITUTE(C775,"Auditoría ",""),"Consejo de Administración","Consejo")&amp;" – "&amp;IF(B775="","(sin fecha)",DAY(B775)&amp;" de "&amp;CHOOSE(MONTH(B775),"Enero","Febrero","Marzo","Abril","Mayo","Junio","Julio","Agosto","Septiembre","Octubre","Noviembre","Diciembre")&amp;" "&amp;YEAR(B775)))</f>
        <v/>
      </c>
      <c r="AF775" s="38" t="n">
        <f aca="false">IF(E775="",0,IF(COUNTIF($AC$5:AC775,AC775)=1,1,0))</f>
        <v>0</v>
      </c>
    </row>
    <row r="776" customFormat="false" ht="15" hidden="false" customHeight="false" outlineLevel="0" collapsed="false">
      <c r="A776" s="68"/>
      <c r="B776" s="67"/>
      <c r="C776" s="68"/>
      <c r="D776" s="68"/>
      <c r="E776" s="69"/>
      <c r="F776" s="69"/>
      <c r="G776" s="70" t="str">
        <f aca="false">IF(OR(E776="",AND($C$3="",$E$3="")),"",IF(B776="","Sin fecha",IF(AND(OR($C$3="",B776&gt;=$C$3),OR($E$3="",B776&lt;=$E$3)),"Sí","No")))</f>
        <v/>
      </c>
      <c r="H776" s="58" t="str">
        <f aca="false">IF(B776="","",YEAR(B776))</f>
        <v/>
      </c>
      <c r="I776" s="70" t="str">
        <f aca="false">IF(B776="","",IF(MONTH(B776)=1,"X",""))</f>
        <v/>
      </c>
      <c r="J776" s="70" t="str">
        <f aca="false">IF(B776="","",IF(MONTH(B776)=2,"X",""))</f>
        <v/>
      </c>
      <c r="K776" s="70" t="str">
        <f aca="false">IF(B776="","",IF(MONTH(B776)=3,"X",""))</f>
        <v/>
      </c>
      <c r="L776" s="70" t="str">
        <f aca="false">IF(B776="","",IF(MONTH(B776)=4,"X",""))</f>
        <v/>
      </c>
      <c r="M776" s="70" t="str">
        <f aca="false">IF(B776="","",IF(MONTH(B776)=5,"X",""))</f>
        <v/>
      </c>
      <c r="N776" s="70" t="str">
        <f aca="false">IF(B776="","",IF(MONTH(B776)=6,"X",""))</f>
        <v/>
      </c>
      <c r="O776" s="70" t="str">
        <f aca="false">IF(B776="","",IF(MONTH(B776)=7,"X",""))</f>
        <v/>
      </c>
      <c r="P776" s="70" t="str">
        <f aca="false">IF(B776="","",IF(MONTH(B776)=8,"X",""))</f>
        <v/>
      </c>
      <c r="Q776" s="70" t="str">
        <f aca="false">IF(B776="","",IF(MONTH(B776)=9,"X",""))</f>
        <v/>
      </c>
      <c r="R776" s="70" t="str">
        <f aca="false">IF(B776="","",IF(MONTH(B776)=10,"X",""))</f>
        <v/>
      </c>
      <c r="S776" s="70" t="str">
        <f aca="false">IF(B776="","",IF(MONTH(B776)=11,"X",""))</f>
        <v/>
      </c>
      <c r="T776" s="70" t="str">
        <f aca="false">IF(B776="","",IF(MONTH(B776)=12,"X",""))</f>
        <v/>
      </c>
      <c r="U776" s="58" t="str">
        <f aca="false">IF(E776="","",SUMIF($E$5:$E$1000,E776,$AD$5:$AD$1000))</f>
        <v/>
      </c>
      <c r="V776" s="71" t="str">
        <f aca="false">IF(E776="","",_xlfn.TEXTJOIN(" + ",TRUE(),IF(COUNTIFS($E$5:$E$1000,E776,$C$5:$C$1000,"Auditoría Interna")&gt;0,"Interna",""),IF(COUNTIFS($E$5:$E$1000,E776,$C$5:$C$1000,"Auditoría Externa")&gt;0,"Externa",""),IF(COUNTIFS($E$5:$E$1000,E776,$C$5:$C$1000,"SSF")&gt;0,"SSF",""),IF(COUNTIFS($E$5:$E$1000,E776,$C$5:$C$1000,"Comité de Supervisión")&gt;0,"Comité Sup.",""),IF(COUNTIFS($E$5:$E$1000,E776,$C$5:$C$1000,"Consejo de Administración")&gt;0,"Consejo",""),IF(COUNTIFS($E$5:$E$1000,E776,$C$5:$C$1000,"Otros")&gt;0,"Otros","")))</f>
        <v/>
      </c>
      <c r="W776" s="58" t="str">
        <f aca="false">IF(E776="","",SUMIFS($AD$5:$AD$1000,$E$5:$E$1000,E776,$AA$5:$AA$1000,AA776,$C$5:$C$1000,"&lt;&gt;"&amp;C776))</f>
        <v/>
      </c>
      <c r="X776" s="72"/>
      <c r="Y776" s="68"/>
      <c r="Z776" s="72"/>
      <c r="AA776" s="38" t="str">
        <f aca="false">IF(B776="","",YEAR(B776)*100+MONTH(B776))</f>
        <v/>
      </c>
      <c r="AB776" s="38" t="str">
        <f aca="false">IF(AND(E776&lt;&gt;"",E776=Cruce!$C$5,AD776=1),COUNTIFS($E$5:E776,E776,$AD$5:AD776,1),"")</f>
        <v/>
      </c>
      <c r="AC776" s="38" t="str">
        <f aca="false">IF(E776="","",C776&amp;"|"&amp;X776&amp;"|"&amp;IF(B776="","s/f",TEXT(B776,"yyyymmdd"))&amp;IF(OR(C776="SSF",X776="Visitas Auditoría Interna"),"|"&amp;Y776,""))</f>
        <v/>
      </c>
      <c r="AD776" s="38" t="n">
        <f aca="false">IF(E776="",0,IF(COUNTIFS($E$5:E776,E776,$AC$5:AC776,AC776)=1,1,0))</f>
        <v>0</v>
      </c>
      <c r="AE776" s="38" t="str">
        <f aca="false">IF(OR(E776="",AD776&lt;&gt;1),"",SUBSTITUTE(SUBSTITUTE(C776,"Auditoría ",""),"Consejo de Administración","Consejo")&amp;" – "&amp;IF(B776="","(sin fecha)",DAY(B776)&amp;" de "&amp;CHOOSE(MONTH(B776),"Enero","Febrero","Marzo","Abril","Mayo","Junio","Julio","Agosto","Septiembre","Octubre","Noviembre","Diciembre")&amp;" "&amp;YEAR(B776)))</f>
        <v/>
      </c>
      <c r="AF776" s="38" t="n">
        <f aca="false">IF(E776="",0,IF(COUNTIF($AC$5:AC776,AC776)=1,1,0))</f>
        <v>0</v>
      </c>
    </row>
    <row r="777" customFormat="false" ht="15" hidden="false" customHeight="false" outlineLevel="0" collapsed="false">
      <c r="A777" s="68"/>
      <c r="B777" s="67"/>
      <c r="C777" s="68"/>
      <c r="D777" s="68"/>
      <c r="E777" s="69"/>
      <c r="F777" s="69"/>
      <c r="G777" s="70" t="str">
        <f aca="false">IF(OR(E777="",AND($C$3="",$E$3="")),"",IF(B777="","Sin fecha",IF(AND(OR($C$3="",B777&gt;=$C$3),OR($E$3="",B777&lt;=$E$3)),"Sí","No")))</f>
        <v/>
      </c>
      <c r="H777" s="58" t="str">
        <f aca="false">IF(B777="","",YEAR(B777))</f>
        <v/>
      </c>
      <c r="I777" s="70" t="str">
        <f aca="false">IF(B777="","",IF(MONTH(B777)=1,"X",""))</f>
        <v/>
      </c>
      <c r="J777" s="70" t="str">
        <f aca="false">IF(B777="","",IF(MONTH(B777)=2,"X",""))</f>
        <v/>
      </c>
      <c r="K777" s="70" t="str">
        <f aca="false">IF(B777="","",IF(MONTH(B777)=3,"X",""))</f>
        <v/>
      </c>
      <c r="L777" s="70" t="str">
        <f aca="false">IF(B777="","",IF(MONTH(B777)=4,"X",""))</f>
        <v/>
      </c>
      <c r="M777" s="70" t="str">
        <f aca="false">IF(B777="","",IF(MONTH(B777)=5,"X",""))</f>
        <v/>
      </c>
      <c r="N777" s="70" t="str">
        <f aca="false">IF(B777="","",IF(MONTH(B777)=6,"X",""))</f>
        <v/>
      </c>
      <c r="O777" s="70" t="str">
        <f aca="false">IF(B777="","",IF(MONTH(B777)=7,"X",""))</f>
        <v/>
      </c>
      <c r="P777" s="70" t="str">
        <f aca="false">IF(B777="","",IF(MONTH(B777)=8,"X",""))</f>
        <v/>
      </c>
      <c r="Q777" s="70" t="str">
        <f aca="false">IF(B777="","",IF(MONTH(B777)=9,"X",""))</f>
        <v/>
      </c>
      <c r="R777" s="70" t="str">
        <f aca="false">IF(B777="","",IF(MONTH(B777)=10,"X",""))</f>
        <v/>
      </c>
      <c r="S777" s="70" t="str">
        <f aca="false">IF(B777="","",IF(MONTH(B777)=11,"X",""))</f>
        <v/>
      </c>
      <c r="T777" s="70" t="str">
        <f aca="false">IF(B777="","",IF(MONTH(B777)=12,"X",""))</f>
        <v/>
      </c>
      <c r="U777" s="58" t="str">
        <f aca="false">IF(E777="","",SUMIF($E$5:$E$1000,E777,$AD$5:$AD$1000))</f>
        <v/>
      </c>
      <c r="V777" s="71" t="str">
        <f aca="false">IF(E777="","",_xlfn.TEXTJOIN(" + ",TRUE(),IF(COUNTIFS($E$5:$E$1000,E777,$C$5:$C$1000,"Auditoría Interna")&gt;0,"Interna",""),IF(COUNTIFS($E$5:$E$1000,E777,$C$5:$C$1000,"Auditoría Externa")&gt;0,"Externa",""),IF(COUNTIFS($E$5:$E$1000,E777,$C$5:$C$1000,"SSF")&gt;0,"SSF",""),IF(COUNTIFS($E$5:$E$1000,E777,$C$5:$C$1000,"Comité de Supervisión")&gt;0,"Comité Sup.",""),IF(COUNTIFS($E$5:$E$1000,E777,$C$5:$C$1000,"Consejo de Administración")&gt;0,"Consejo",""),IF(COUNTIFS($E$5:$E$1000,E777,$C$5:$C$1000,"Otros")&gt;0,"Otros","")))</f>
        <v/>
      </c>
      <c r="W777" s="58" t="str">
        <f aca="false">IF(E777="","",SUMIFS($AD$5:$AD$1000,$E$5:$E$1000,E777,$AA$5:$AA$1000,AA777,$C$5:$C$1000,"&lt;&gt;"&amp;C777))</f>
        <v/>
      </c>
      <c r="X777" s="72"/>
      <c r="Y777" s="68"/>
      <c r="Z777" s="72"/>
      <c r="AA777" s="38" t="str">
        <f aca="false">IF(B777="","",YEAR(B777)*100+MONTH(B777))</f>
        <v/>
      </c>
      <c r="AB777" s="38" t="str">
        <f aca="false">IF(AND(E777&lt;&gt;"",E777=Cruce!$C$5,AD777=1),COUNTIFS($E$5:E777,E777,$AD$5:AD777,1),"")</f>
        <v/>
      </c>
      <c r="AC777" s="38" t="str">
        <f aca="false">IF(E777="","",C777&amp;"|"&amp;X777&amp;"|"&amp;IF(B777="","s/f",TEXT(B777,"yyyymmdd"))&amp;IF(OR(C777="SSF",X777="Visitas Auditoría Interna"),"|"&amp;Y777,""))</f>
        <v/>
      </c>
      <c r="AD777" s="38" t="n">
        <f aca="false">IF(E777="",0,IF(COUNTIFS($E$5:E777,E777,$AC$5:AC777,AC777)=1,1,0))</f>
        <v>0</v>
      </c>
      <c r="AE777" s="38" t="str">
        <f aca="false">IF(OR(E777="",AD777&lt;&gt;1),"",SUBSTITUTE(SUBSTITUTE(C777,"Auditoría ",""),"Consejo de Administración","Consejo")&amp;" – "&amp;IF(B777="","(sin fecha)",DAY(B777)&amp;" de "&amp;CHOOSE(MONTH(B777),"Enero","Febrero","Marzo","Abril","Mayo","Junio","Julio","Agosto","Septiembre","Octubre","Noviembre","Diciembre")&amp;" "&amp;YEAR(B777)))</f>
        <v/>
      </c>
      <c r="AF777" s="38" t="n">
        <f aca="false">IF(E777="",0,IF(COUNTIF($AC$5:AC777,AC777)=1,1,0))</f>
        <v>0</v>
      </c>
    </row>
    <row r="778" customFormat="false" ht="15" hidden="false" customHeight="false" outlineLevel="0" collapsed="false">
      <c r="A778" s="68"/>
      <c r="B778" s="67"/>
      <c r="C778" s="68"/>
      <c r="D778" s="68"/>
      <c r="E778" s="69"/>
      <c r="F778" s="69"/>
      <c r="G778" s="70" t="str">
        <f aca="false">IF(OR(E778="",AND($C$3="",$E$3="")),"",IF(B778="","Sin fecha",IF(AND(OR($C$3="",B778&gt;=$C$3),OR($E$3="",B778&lt;=$E$3)),"Sí","No")))</f>
        <v/>
      </c>
      <c r="H778" s="58" t="str">
        <f aca="false">IF(B778="","",YEAR(B778))</f>
        <v/>
      </c>
      <c r="I778" s="70" t="str">
        <f aca="false">IF(B778="","",IF(MONTH(B778)=1,"X",""))</f>
        <v/>
      </c>
      <c r="J778" s="70" t="str">
        <f aca="false">IF(B778="","",IF(MONTH(B778)=2,"X",""))</f>
        <v/>
      </c>
      <c r="K778" s="70" t="str">
        <f aca="false">IF(B778="","",IF(MONTH(B778)=3,"X",""))</f>
        <v/>
      </c>
      <c r="L778" s="70" t="str">
        <f aca="false">IF(B778="","",IF(MONTH(B778)=4,"X",""))</f>
        <v/>
      </c>
      <c r="M778" s="70" t="str">
        <f aca="false">IF(B778="","",IF(MONTH(B778)=5,"X",""))</f>
        <v/>
      </c>
      <c r="N778" s="70" t="str">
        <f aca="false">IF(B778="","",IF(MONTH(B778)=6,"X",""))</f>
        <v/>
      </c>
      <c r="O778" s="70" t="str">
        <f aca="false">IF(B778="","",IF(MONTH(B778)=7,"X",""))</f>
        <v/>
      </c>
      <c r="P778" s="70" t="str">
        <f aca="false">IF(B778="","",IF(MONTH(B778)=8,"X",""))</f>
        <v/>
      </c>
      <c r="Q778" s="70" t="str">
        <f aca="false">IF(B778="","",IF(MONTH(B778)=9,"X",""))</f>
        <v/>
      </c>
      <c r="R778" s="70" t="str">
        <f aca="false">IF(B778="","",IF(MONTH(B778)=10,"X",""))</f>
        <v/>
      </c>
      <c r="S778" s="70" t="str">
        <f aca="false">IF(B778="","",IF(MONTH(B778)=11,"X",""))</f>
        <v/>
      </c>
      <c r="T778" s="70" t="str">
        <f aca="false">IF(B778="","",IF(MONTH(B778)=12,"X",""))</f>
        <v/>
      </c>
      <c r="U778" s="58" t="str">
        <f aca="false">IF(E778="","",SUMIF($E$5:$E$1000,E778,$AD$5:$AD$1000))</f>
        <v/>
      </c>
      <c r="V778" s="71" t="str">
        <f aca="false">IF(E778="","",_xlfn.TEXTJOIN(" + ",TRUE(),IF(COUNTIFS($E$5:$E$1000,E778,$C$5:$C$1000,"Auditoría Interna")&gt;0,"Interna",""),IF(COUNTIFS($E$5:$E$1000,E778,$C$5:$C$1000,"Auditoría Externa")&gt;0,"Externa",""),IF(COUNTIFS($E$5:$E$1000,E778,$C$5:$C$1000,"SSF")&gt;0,"SSF",""),IF(COUNTIFS($E$5:$E$1000,E778,$C$5:$C$1000,"Comité de Supervisión")&gt;0,"Comité Sup.",""),IF(COUNTIFS($E$5:$E$1000,E778,$C$5:$C$1000,"Consejo de Administración")&gt;0,"Consejo",""),IF(COUNTIFS($E$5:$E$1000,E778,$C$5:$C$1000,"Otros")&gt;0,"Otros","")))</f>
        <v/>
      </c>
      <c r="W778" s="58" t="str">
        <f aca="false">IF(E778="","",SUMIFS($AD$5:$AD$1000,$E$5:$E$1000,E778,$AA$5:$AA$1000,AA778,$C$5:$C$1000,"&lt;&gt;"&amp;C778))</f>
        <v/>
      </c>
      <c r="X778" s="72"/>
      <c r="Y778" s="68"/>
      <c r="Z778" s="72"/>
      <c r="AA778" s="38" t="str">
        <f aca="false">IF(B778="","",YEAR(B778)*100+MONTH(B778))</f>
        <v/>
      </c>
      <c r="AB778" s="38" t="str">
        <f aca="false">IF(AND(E778&lt;&gt;"",E778=Cruce!$C$5,AD778=1),COUNTIFS($E$5:E778,E778,$AD$5:AD778,1),"")</f>
        <v/>
      </c>
      <c r="AC778" s="38" t="str">
        <f aca="false">IF(E778="","",C778&amp;"|"&amp;X778&amp;"|"&amp;IF(B778="","s/f",TEXT(B778,"yyyymmdd"))&amp;IF(OR(C778="SSF",X778="Visitas Auditoría Interna"),"|"&amp;Y778,""))</f>
        <v/>
      </c>
      <c r="AD778" s="38" t="n">
        <f aca="false">IF(E778="",0,IF(COUNTIFS($E$5:E778,E778,$AC$5:AC778,AC778)=1,1,0))</f>
        <v>0</v>
      </c>
      <c r="AE778" s="38" t="str">
        <f aca="false">IF(OR(E778="",AD778&lt;&gt;1),"",SUBSTITUTE(SUBSTITUTE(C778,"Auditoría ",""),"Consejo de Administración","Consejo")&amp;" – "&amp;IF(B778="","(sin fecha)",DAY(B778)&amp;" de "&amp;CHOOSE(MONTH(B778),"Enero","Febrero","Marzo","Abril","Mayo","Junio","Julio","Agosto","Septiembre","Octubre","Noviembre","Diciembre")&amp;" "&amp;YEAR(B778)))</f>
        <v/>
      </c>
      <c r="AF778" s="38" t="n">
        <f aca="false">IF(E778="",0,IF(COUNTIF($AC$5:AC778,AC778)=1,1,0))</f>
        <v>0</v>
      </c>
    </row>
    <row r="779" customFormat="false" ht="15" hidden="false" customHeight="false" outlineLevel="0" collapsed="false">
      <c r="A779" s="68"/>
      <c r="B779" s="67"/>
      <c r="C779" s="68"/>
      <c r="D779" s="68"/>
      <c r="E779" s="69"/>
      <c r="F779" s="69"/>
      <c r="G779" s="70" t="str">
        <f aca="false">IF(OR(E779="",AND($C$3="",$E$3="")),"",IF(B779="","Sin fecha",IF(AND(OR($C$3="",B779&gt;=$C$3),OR($E$3="",B779&lt;=$E$3)),"Sí","No")))</f>
        <v/>
      </c>
      <c r="H779" s="58" t="str">
        <f aca="false">IF(B779="","",YEAR(B779))</f>
        <v/>
      </c>
      <c r="I779" s="70" t="str">
        <f aca="false">IF(B779="","",IF(MONTH(B779)=1,"X",""))</f>
        <v/>
      </c>
      <c r="J779" s="70" t="str">
        <f aca="false">IF(B779="","",IF(MONTH(B779)=2,"X",""))</f>
        <v/>
      </c>
      <c r="K779" s="70" t="str">
        <f aca="false">IF(B779="","",IF(MONTH(B779)=3,"X",""))</f>
        <v/>
      </c>
      <c r="L779" s="70" t="str">
        <f aca="false">IF(B779="","",IF(MONTH(B779)=4,"X",""))</f>
        <v/>
      </c>
      <c r="M779" s="70" t="str">
        <f aca="false">IF(B779="","",IF(MONTH(B779)=5,"X",""))</f>
        <v/>
      </c>
      <c r="N779" s="70" t="str">
        <f aca="false">IF(B779="","",IF(MONTH(B779)=6,"X",""))</f>
        <v/>
      </c>
      <c r="O779" s="70" t="str">
        <f aca="false">IF(B779="","",IF(MONTH(B779)=7,"X",""))</f>
        <v/>
      </c>
      <c r="P779" s="70" t="str">
        <f aca="false">IF(B779="","",IF(MONTH(B779)=8,"X",""))</f>
        <v/>
      </c>
      <c r="Q779" s="70" t="str">
        <f aca="false">IF(B779="","",IF(MONTH(B779)=9,"X",""))</f>
        <v/>
      </c>
      <c r="R779" s="70" t="str">
        <f aca="false">IF(B779="","",IF(MONTH(B779)=10,"X",""))</f>
        <v/>
      </c>
      <c r="S779" s="70" t="str">
        <f aca="false">IF(B779="","",IF(MONTH(B779)=11,"X",""))</f>
        <v/>
      </c>
      <c r="T779" s="70" t="str">
        <f aca="false">IF(B779="","",IF(MONTH(B779)=12,"X",""))</f>
        <v/>
      </c>
      <c r="U779" s="58" t="str">
        <f aca="false">IF(E779="","",SUMIF($E$5:$E$1000,E779,$AD$5:$AD$1000))</f>
        <v/>
      </c>
      <c r="V779" s="71" t="str">
        <f aca="false">IF(E779="","",_xlfn.TEXTJOIN(" + ",TRUE(),IF(COUNTIFS($E$5:$E$1000,E779,$C$5:$C$1000,"Auditoría Interna")&gt;0,"Interna",""),IF(COUNTIFS($E$5:$E$1000,E779,$C$5:$C$1000,"Auditoría Externa")&gt;0,"Externa",""),IF(COUNTIFS($E$5:$E$1000,E779,$C$5:$C$1000,"SSF")&gt;0,"SSF",""),IF(COUNTIFS($E$5:$E$1000,E779,$C$5:$C$1000,"Comité de Supervisión")&gt;0,"Comité Sup.",""),IF(COUNTIFS($E$5:$E$1000,E779,$C$5:$C$1000,"Consejo de Administración")&gt;0,"Consejo",""),IF(COUNTIFS($E$5:$E$1000,E779,$C$5:$C$1000,"Otros")&gt;0,"Otros","")))</f>
        <v/>
      </c>
      <c r="W779" s="58" t="str">
        <f aca="false">IF(E779="","",SUMIFS($AD$5:$AD$1000,$E$5:$E$1000,E779,$AA$5:$AA$1000,AA779,$C$5:$C$1000,"&lt;&gt;"&amp;C779))</f>
        <v/>
      </c>
      <c r="X779" s="72"/>
      <c r="Y779" s="68"/>
      <c r="Z779" s="72"/>
      <c r="AA779" s="38" t="str">
        <f aca="false">IF(B779="","",YEAR(B779)*100+MONTH(B779))</f>
        <v/>
      </c>
      <c r="AB779" s="38" t="str">
        <f aca="false">IF(AND(E779&lt;&gt;"",E779=Cruce!$C$5,AD779=1),COUNTIFS($E$5:E779,E779,$AD$5:AD779,1),"")</f>
        <v/>
      </c>
      <c r="AC779" s="38" t="str">
        <f aca="false">IF(E779="","",C779&amp;"|"&amp;X779&amp;"|"&amp;IF(B779="","s/f",TEXT(B779,"yyyymmdd"))&amp;IF(OR(C779="SSF",X779="Visitas Auditoría Interna"),"|"&amp;Y779,""))</f>
        <v/>
      </c>
      <c r="AD779" s="38" t="n">
        <f aca="false">IF(E779="",0,IF(COUNTIFS($E$5:E779,E779,$AC$5:AC779,AC779)=1,1,0))</f>
        <v>0</v>
      </c>
      <c r="AE779" s="38" t="str">
        <f aca="false">IF(OR(E779="",AD779&lt;&gt;1),"",SUBSTITUTE(SUBSTITUTE(C779,"Auditoría ",""),"Consejo de Administración","Consejo")&amp;" – "&amp;IF(B779="","(sin fecha)",DAY(B779)&amp;" de "&amp;CHOOSE(MONTH(B779),"Enero","Febrero","Marzo","Abril","Mayo","Junio","Julio","Agosto","Septiembre","Octubre","Noviembre","Diciembre")&amp;" "&amp;YEAR(B779)))</f>
        <v/>
      </c>
      <c r="AF779" s="38" t="n">
        <f aca="false">IF(E779="",0,IF(COUNTIF($AC$5:AC779,AC779)=1,1,0))</f>
        <v>0</v>
      </c>
    </row>
    <row r="780" customFormat="false" ht="15" hidden="false" customHeight="false" outlineLevel="0" collapsed="false">
      <c r="A780" s="68"/>
      <c r="B780" s="67"/>
      <c r="C780" s="68"/>
      <c r="D780" s="68"/>
      <c r="E780" s="69"/>
      <c r="F780" s="69"/>
      <c r="G780" s="70" t="str">
        <f aca="false">IF(OR(E780="",AND($C$3="",$E$3="")),"",IF(B780="","Sin fecha",IF(AND(OR($C$3="",B780&gt;=$C$3),OR($E$3="",B780&lt;=$E$3)),"Sí","No")))</f>
        <v/>
      </c>
      <c r="H780" s="58" t="str">
        <f aca="false">IF(B780="","",YEAR(B780))</f>
        <v/>
      </c>
      <c r="I780" s="70" t="str">
        <f aca="false">IF(B780="","",IF(MONTH(B780)=1,"X",""))</f>
        <v/>
      </c>
      <c r="J780" s="70" t="str">
        <f aca="false">IF(B780="","",IF(MONTH(B780)=2,"X",""))</f>
        <v/>
      </c>
      <c r="K780" s="70" t="str">
        <f aca="false">IF(B780="","",IF(MONTH(B780)=3,"X",""))</f>
        <v/>
      </c>
      <c r="L780" s="70" t="str">
        <f aca="false">IF(B780="","",IF(MONTH(B780)=4,"X",""))</f>
        <v/>
      </c>
      <c r="M780" s="70" t="str">
        <f aca="false">IF(B780="","",IF(MONTH(B780)=5,"X",""))</f>
        <v/>
      </c>
      <c r="N780" s="70" t="str">
        <f aca="false">IF(B780="","",IF(MONTH(B780)=6,"X",""))</f>
        <v/>
      </c>
      <c r="O780" s="70" t="str">
        <f aca="false">IF(B780="","",IF(MONTH(B780)=7,"X",""))</f>
        <v/>
      </c>
      <c r="P780" s="70" t="str">
        <f aca="false">IF(B780="","",IF(MONTH(B780)=8,"X",""))</f>
        <v/>
      </c>
      <c r="Q780" s="70" t="str">
        <f aca="false">IF(B780="","",IF(MONTH(B780)=9,"X",""))</f>
        <v/>
      </c>
      <c r="R780" s="70" t="str">
        <f aca="false">IF(B780="","",IF(MONTH(B780)=10,"X",""))</f>
        <v/>
      </c>
      <c r="S780" s="70" t="str">
        <f aca="false">IF(B780="","",IF(MONTH(B780)=11,"X",""))</f>
        <v/>
      </c>
      <c r="T780" s="70" t="str">
        <f aca="false">IF(B780="","",IF(MONTH(B780)=12,"X",""))</f>
        <v/>
      </c>
      <c r="U780" s="58" t="str">
        <f aca="false">IF(E780="","",SUMIF($E$5:$E$1000,E780,$AD$5:$AD$1000))</f>
        <v/>
      </c>
      <c r="V780" s="71" t="str">
        <f aca="false">IF(E780="","",_xlfn.TEXTJOIN(" + ",TRUE(),IF(COUNTIFS($E$5:$E$1000,E780,$C$5:$C$1000,"Auditoría Interna")&gt;0,"Interna",""),IF(COUNTIFS($E$5:$E$1000,E780,$C$5:$C$1000,"Auditoría Externa")&gt;0,"Externa",""),IF(COUNTIFS($E$5:$E$1000,E780,$C$5:$C$1000,"SSF")&gt;0,"SSF",""),IF(COUNTIFS($E$5:$E$1000,E780,$C$5:$C$1000,"Comité de Supervisión")&gt;0,"Comité Sup.",""),IF(COUNTIFS($E$5:$E$1000,E780,$C$5:$C$1000,"Consejo de Administración")&gt;0,"Consejo",""),IF(COUNTIFS($E$5:$E$1000,E780,$C$5:$C$1000,"Otros")&gt;0,"Otros","")))</f>
        <v/>
      </c>
      <c r="W780" s="58" t="str">
        <f aca="false">IF(E780="","",SUMIFS($AD$5:$AD$1000,$E$5:$E$1000,E780,$AA$5:$AA$1000,AA780,$C$5:$C$1000,"&lt;&gt;"&amp;C780))</f>
        <v/>
      </c>
      <c r="X780" s="72"/>
      <c r="Y780" s="68"/>
      <c r="Z780" s="72"/>
      <c r="AA780" s="38" t="str">
        <f aca="false">IF(B780="","",YEAR(B780)*100+MONTH(B780))</f>
        <v/>
      </c>
      <c r="AB780" s="38" t="str">
        <f aca="false">IF(AND(E780&lt;&gt;"",E780=Cruce!$C$5,AD780=1),COUNTIFS($E$5:E780,E780,$AD$5:AD780,1),"")</f>
        <v/>
      </c>
      <c r="AC780" s="38" t="str">
        <f aca="false">IF(E780="","",C780&amp;"|"&amp;X780&amp;"|"&amp;IF(B780="","s/f",TEXT(B780,"yyyymmdd"))&amp;IF(OR(C780="SSF",X780="Visitas Auditoría Interna"),"|"&amp;Y780,""))</f>
        <v/>
      </c>
      <c r="AD780" s="38" t="n">
        <f aca="false">IF(E780="",0,IF(COUNTIFS($E$5:E780,E780,$AC$5:AC780,AC780)=1,1,0))</f>
        <v>0</v>
      </c>
      <c r="AE780" s="38" t="str">
        <f aca="false">IF(OR(E780="",AD780&lt;&gt;1),"",SUBSTITUTE(SUBSTITUTE(C780,"Auditoría ",""),"Consejo de Administración","Consejo")&amp;" – "&amp;IF(B780="","(sin fecha)",DAY(B780)&amp;" de "&amp;CHOOSE(MONTH(B780),"Enero","Febrero","Marzo","Abril","Mayo","Junio","Julio","Agosto","Septiembre","Octubre","Noviembre","Diciembre")&amp;" "&amp;YEAR(B780)))</f>
        <v/>
      </c>
      <c r="AF780" s="38" t="n">
        <f aca="false">IF(E780="",0,IF(COUNTIF($AC$5:AC780,AC780)=1,1,0))</f>
        <v>0</v>
      </c>
    </row>
    <row r="781" customFormat="false" ht="15" hidden="false" customHeight="false" outlineLevel="0" collapsed="false">
      <c r="A781" s="68"/>
      <c r="B781" s="67"/>
      <c r="C781" s="68"/>
      <c r="D781" s="68"/>
      <c r="E781" s="69"/>
      <c r="F781" s="69"/>
      <c r="G781" s="70" t="str">
        <f aca="false">IF(OR(E781="",AND($C$3="",$E$3="")),"",IF(B781="","Sin fecha",IF(AND(OR($C$3="",B781&gt;=$C$3),OR($E$3="",B781&lt;=$E$3)),"Sí","No")))</f>
        <v/>
      </c>
      <c r="H781" s="58" t="str">
        <f aca="false">IF(B781="","",YEAR(B781))</f>
        <v/>
      </c>
      <c r="I781" s="70" t="str">
        <f aca="false">IF(B781="","",IF(MONTH(B781)=1,"X",""))</f>
        <v/>
      </c>
      <c r="J781" s="70" t="str">
        <f aca="false">IF(B781="","",IF(MONTH(B781)=2,"X",""))</f>
        <v/>
      </c>
      <c r="K781" s="70" t="str">
        <f aca="false">IF(B781="","",IF(MONTH(B781)=3,"X",""))</f>
        <v/>
      </c>
      <c r="L781" s="70" t="str">
        <f aca="false">IF(B781="","",IF(MONTH(B781)=4,"X",""))</f>
        <v/>
      </c>
      <c r="M781" s="70" t="str">
        <f aca="false">IF(B781="","",IF(MONTH(B781)=5,"X",""))</f>
        <v/>
      </c>
      <c r="N781" s="70" t="str">
        <f aca="false">IF(B781="","",IF(MONTH(B781)=6,"X",""))</f>
        <v/>
      </c>
      <c r="O781" s="70" t="str">
        <f aca="false">IF(B781="","",IF(MONTH(B781)=7,"X",""))</f>
        <v/>
      </c>
      <c r="P781" s="70" t="str">
        <f aca="false">IF(B781="","",IF(MONTH(B781)=8,"X",""))</f>
        <v/>
      </c>
      <c r="Q781" s="70" t="str">
        <f aca="false">IF(B781="","",IF(MONTH(B781)=9,"X",""))</f>
        <v/>
      </c>
      <c r="R781" s="70" t="str">
        <f aca="false">IF(B781="","",IF(MONTH(B781)=10,"X",""))</f>
        <v/>
      </c>
      <c r="S781" s="70" t="str">
        <f aca="false">IF(B781="","",IF(MONTH(B781)=11,"X",""))</f>
        <v/>
      </c>
      <c r="T781" s="70" t="str">
        <f aca="false">IF(B781="","",IF(MONTH(B781)=12,"X",""))</f>
        <v/>
      </c>
      <c r="U781" s="58" t="str">
        <f aca="false">IF(E781="","",SUMIF($E$5:$E$1000,E781,$AD$5:$AD$1000))</f>
        <v/>
      </c>
      <c r="V781" s="71" t="str">
        <f aca="false">IF(E781="","",_xlfn.TEXTJOIN(" + ",TRUE(),IF(COUNTIFS($E$5:$E$1000,E781,$C$5:$C$1000,"Auditoría Interna")&gt;0,"Interna",""),IF(COUNTIFS($E$5:$E$1000,E781,$C$5:$C$1000,"Auditoría Externa")&gt;0,"Externa",""),IF(COUNTIFS($E$5:$E$1000,E781,$C$5:$C$1000,"SSF")&gt;0,"SSF",""),IF(COUNTIFS($E$5:$E$1000,E781,$C$5:$C$1000,"Comité de Supervisión")&gt;0,"Comité Sup.",""),IF(COUNTIFS($E$5:$E$1000,E781,$C$5:$C$1000,"Consejo de Administración")&gt;0,"Consejo",""),IF(COUNTIFS($E$5:$E$1000,E781,$C$5:$C$1000,"Otros")&gt;0,"Otros","")))</f>
        <v/>
      </c>
      <c r="W781" s="58" t="str">
        <f aca="false">IF(E781="","",SUMIFS($AD$5:$AD$1000,$E$5:$E$1000,E781,$AA$5:$AA$1000,AA781,$C$5:$C$1000,"&lt;&gt;"&amp;C781))</f>
        <v/>
      </c>
      <c r="X781" s="72"/>
      <c r="Y781" s="68"/>
      <c r="Z781" s="72"/>
      <c r="AA781" s="38" t="str">
        <f aca="false">IF(B781="","",YEAR(B781)*100+MONTH(B781))</f>
        <v/>
      </c>
      <c r="AB781" s="38" t="str">
        <f aca="false">IF(AND(E781&lt;&gt;"",E781=Cruce!$C$5,AD781=1),COUNTIFS($E$5:E781,E781,$AD$5:AD781,1),"")</f>
        <v/>
      </c>
      <c r="AC781" s="38" t="str">
        <f aca="false">IF(E781="","",C781&amp;"|"&amp;X781&amp;"|"&amp;IF(B781="","s/f",TEXT(B781,"yyyymmdd"))&amp;IF(OR(C781="SSF",X781="Visitas Auditoría Interna"),"|"&amp;Y781,""))</f>
        <v/>
      </c>
      <c r="AD781" s="38" t="n">
        <f aca="false">IF(E781="",0,IF(COUNTIFS($E$5:E781,E781,$AC$5:AC781,AC781)=1,1,0))</f>
        <v>0</v>
      </c>
      <c r="AE781" s="38" t="str">
        <f aca="false">IF(OR(E781="",AD781&lt;&gt;1),"",SUBSTITUTE(SUBSTITUTE(C781,"Auditoría ",""),"Consejo de Administración","Consejo")&amp;" – "&amp;IF(B781="","(sin fecha)",DAY(B781)&amp;" de "&amp;CHOOSE(MONTH(B781),"Enero","Febrero","Marzo","Abril","Mayo","Junio","Julio","Agosto","Septiembre","Octubre","Noviembre","Diciembre")&amp;" "&amp;YEAR(B781)))</f>
        <v/>
      </c>
      <c r="AF781" s="38" t="n">
        <f aca="false">IF(E781="",0,IF(COUNTIF($AC$5:AC781,AC781)=1,1,0))</f>
        <v>0</v>
      </c>
    </row>
    <row r="782" customFormat="false" ht="15" hidden="false" customHeight="false" outlineLevel="0" collapsed="false">
      <c r="A782" s="68"/>
      <c r="B782" s="67"/>
      <c r="C782" s="68"/>
      <c r="D782" s="68"/>
      <c r="E782" s="69"/>
      <c r="F782" s="69"/>
      <c r="G782" s="70" t="str">
        <f aca="false">IF(OR(E782="",AND($C$3="",$E$3="")),"",IF(B782="","Sin fecha",IF(AND(OR($C$3="",B782&gt;=$C$3),OR($E$3="",B782&lt;=$E$3)),"Sí","No")))</f>
        <v/>
      </c>
      <c r="H782" s="58" t="str">
        <f aca="false">IF(B782="","",YEAR(B782))</f>
        <v/>
      </c>
      <c r="I782" s="70" t="str">
        <f aca="false">IF(B782="","",IF(MONTH(B782)=1,"X",""))</f>
        <v/>
      </c>
      <c r="J782" s="70" t="str">
        <f aca="false">IF(B782="","",IF(MONTH(B782)=2,"X",""))</f>
        <v/>
      </c>
      <c r="K782" s="70" t="str">
        <f aca="false">IF(B782="","",IF(MONTH(B782)=3,"X",""))</f>
        <v/>
      </c>
      <c r="L782" s="70" t="str">
        <f aca="false">IF(B782="","",IF(MONTH(B782)=4,"X",""))</f>
        <v/>
      </c>
      <c r="M782" s="70" t="str">
        <f aca="false">IF(B782="","",IF(MONTH(B782)=5,"X",""))</f>
        <v/>
      </c>
      <c r="N782" s="70" t="str">
        <f aca="false">IF(B782="","",IF(MONTH(B782)=6,"X",""))</f>
        <v/>
      </c>
      <c r="O782" s="70" t="str">
        <f aca="false">IF(B782="","",IF(MONTH(B782)=7,"X",""))</f>
        <v/>
      </c>
      <c r="P782" s="70" t="str">
        <f aca="false">IF(B782="","",IF(MONTH(B782)=8,"X",""))</f>
        <v/>
      </c>
      <c r="Q782" s="70" t="str">
        <f aca="false">IF(B782="","",IF(MONTH(B782)=9,"X",""))</f>
        <v/>
      </c>
      <c r="R782" s="70" t="str">
        <f aca="false">IF(B782="","",IF(MONTH(B782)=10,"X",""))</f>
        <v/>
      </c>
      <c r="S782" s="70" t="str">
        <f aca="false">IF(B782="","",IF(MONTH(B782)=11,"X",""))</f>
        <v/>
      </c>
      <c r="T782" s="70" t="str">
        <f aca="false">IF(B782="","",IF(MONTH(B782)=12,"X",""))</f>
        <v/>
      </c>
      <c r="U782" s="58" t="str">
        <f aca="false">IF(E782="","",SUMIF($E$5:$E$1000,E782,$AD$5:$AD$1000))</f>
        <v/>
      </c>
      <c r="V782" s="71" t="str">
        <f aca="false">IF(E782="","",_xlfn.TEXTJOIN(" + ",TRUE(),IF(COUNTIFS($E$5:$E$1000,E782,$C$5:$C$1000,"Auditoría Interna")&gt;0,"Interna",""),IF(COUNTIFS($E$5:$E$1000,E782,$C$5:$C$1000,"Auditoría Externa")&gt;0,"Externa",""),IF(COUNTIFS($E$5:$E$1000,E782,$C$5:$C$1000,"SSF")&gt;0,"SSF",""),IF(COUNTIFS($E$5:$E$1000,E782,$C$5:$C$1000,"Comité de Supervisión")&gt;0,"Comité Sup.",""),IF(COUNTIFS($E$5:$E$1000,E782,$C$5:$C$1000,"Consejo de Administración")&gt;0,"Consejo",""),IF(COUNTIFS($E$5:$E$1000,E782,$C$5:$C$1000,"Otros")&gt;0,"Otros","")))</f>
        <v/>
      </c>
      <c r="W782" s="58" t="str">
        <f aca="false">IF(E782="","",SUMIFS($AD$5:$AD$1000,$E$5:$E$1000,E782,$AA$5:$AA$1000,AA782,$C$5:$C$1000,"&lt;&gt;"&amp;C782))</f>
        <v/>
      </c>
      <c r="X782" s="72"/>
      <c r="Y782" s="68"/>
      <c r="Z782" s="72"/>
      <c r="AA782" s="38" t="str">
        <f aca="false">IF(B782="","",YEAR(B782)*100+MONTH(B782))</f>
        <v/>
      </c>
      <c r="AB782" s="38" t="str">
        <f aca="false">IF(AND(E782&lt;&gt;"",E782=Cruce!$C$5,AD782=1),COUNTIFS($E$5:E782,E782,$AD$5:AD782,1),"")</f>
        <v/>
      </c>
      <c r="AC782" s="38" t="str">
        <f aca="false">IF(E782="","",C782&amp;"|"&amp;X782&amp;"|"&amp;IF(B782="","s/f",TEXT(B782,"yyyymmdd"))&amp;IF(OR(C782="SSF",X782="Visitas Auditoría Interna"),"|"&amp;Y782,""))</f>
        <v/>
      </c>
      <c r="AD782" s="38" t="n">
        <f aca="false">IF(E782="",0,IF(COUNTIFS($E$5:E782,E782,$AC$5:AC782,AC782)=1,1,0))</f>
        <v>0</v>
      </c>
      <c r="AE782" s="38" t="str">
        <f aca="false">IF(OR(E782="",AD782&lt;&gt;1),"",SUBSTITUTE(SUBSTITUTE(C782,"Auditoría ",""),"Consejo de Administración","Consejo")&amp;" – "&amp;IF(B782="","(sin fecha)",DAY(B782)&amp;" de "&amp;CHOOSE(MONTH(B782),"Enero","Febrero","Marzo","Abril","Mayo","Junio","Julio","Agosto","Septiembre","Octubre","Noviembre","Diciembre")&amp;" "&amp;YEAR(B782)))</f>
        <v/>
      </c>
      <c r="AF782" s="38" t="n">
        <f aca="false">IF(E782="",0,IF(COUNTIF($AC$5:AC782,AC782)=1,1,0))</f>
        <v>0</v>
      </c>
    </row>
    <row r="783" customFormat="false" ht="15" hidden="false" customHeight="false" outlineLevel="0" collapsed="false">
      <c r="A783" s="68"/>
      <c r="B783" s="67"/>
      <c r="C783" s="68"/>
      <c r="D783" s="68"/>
      <c r="E783" s="69"/>
      <c r="F783" s="69"/>
      <c r="G783" s="70" t="str">
        <f aca="false">IF(OR(E783="",AND($C$3="",$E$3="")),"",IF(B783="","Sin fecha",IF(AND(OR($C$3="",B783&gt;=$C$3),OR($E$3="",B783&lt;=$E$3)),"Sí","No")))</f>
        <v/>
      </c>
      <c r="H783" s="58" t="str">
        <f aca="false">IF(B783="","",YEAR(B783))</f>
        <v/>
      </c>
      <c r="I783" s="70" t="str">
        <f aca="false">IF(B783="","",IF(MONTH(B783)=1,"X",""))</f>
        <v/>
      </c>
      <c r="J783" s="70" t="str">
        <f aca="false">IF(B783="","",IF(MONTH(B783)=2,"X",""))</f>
        <v/>
      </c>
      <c r="K783" s="70" t="str">
        <f aca="false">IF(B783="","",IF(MONTH(B783)=3,"X",""))</f>
        <v/>
      </c>
      <c r="L783" s="70" t="str">
        <f aca="false">IF(B783="","",IF(MONTH(B783)=4,"X",""))</f>
        <v/>
      </c>
      <c r="M783" s="70" t="str">
        <f aca="false">IF(B783="","",IF(MONTH(B783)=5,"X",""))</f>
        <v/>
      </c>
      <c r="N783" s="70" t="str">
        <f aca="false">IF(B783="","",IF(MONTH(B783)=6,"X",""))</f>
        <v/>
      </c>
      <c r="O783" s="70" t="str">
        <f aca="false">IF(B783="","",IF(MONTH(B783)=7,"X",""))</f>
        <v/>
      </c>
      <c r="P783" s="70" t="str">
        <f aca="false">IF(B783="","",IF(MONTH(B783)=8,"X",""))</f>
        <v/>
      </c>
      <c r="Q783" s="70" t="str">
        <f aca="false">IF(B783="","",IF(MONTH(B783)=9,"X",""))</f>
        <v/>
      </c>
      <c r="R783" s="70" t="str">
        <f aca="false">IF(B783="","",IF(MONTH(B783)=10,"X",""))</f>
        <v/>
      </c>
      <c r="S783" s="70" t="str">
        <f aca="false">IF(B783="","",IF(MONTH(B783)=11,"X",""))</f>
        <v/>
      </c>
      <c r="T783" s="70" t="str">
        <f aca="false">IF(B783="","",IF(MONTH(B783)=12,"X",""))</f>
        <v/>
      </c>
      <c r="U783" s="58" t="str">
        <f aca="false">IF(E783="","",SUMIF($E$5:$E$1000,E783,$AD$5:$AD$1000))</f>
        <v/>
      </c>
      <c r="V783" s="71" t="str">
        <f aca="false">IF(E783="","",_xlfn.TEXTJOIN(" + ",TRUE(),IF(COUNTIFS($E$5:$E$1000,E783,$C$5:$C$1000,"Auditoría Interna")&gt;0,"Interna",""),IF(COUNTIFS($E$5:$E$1000,E783,$C$5:$C$1000,"Auditoría Externa")&gt;0,"Externa",""),IF(COUNTIFS($E$5:$E$1000,E783,$C$5:$C$1000,"SSF")&gt;0,"SSF",""),IF(COUNTIFS($E$5:$E$1000,E783,$C$5:$C$1000,"Comité de Supervisión")&gt;0,"Comité Sup.",""),IF(COUNTIFS($E$5:$E$1000,E783,$C$5:$C$1000,"Consejo de Administración")&gt;0,"Consejo",""),IF(COUNTIFS($E$5:$E$1000,E783,$C$5:$C$1000,"Otros")&gt;0,"Otros","")))</f>
        <v/>
      </c>
      <c r="W783" s="58" t="str">
        <f aca="false">IF(E783="","",SUMIFS($AD$5:$AD$1000,$E$5:$E$1000,E783,$AA$5:$AA$1000,AA783,$C$5:$C$1000,"&lt;&gt;"&amp;C783))</f>
        <v/>
      </c>
      <c r="X783" s="72"/>
      <c r="Y783" s="68"/>
      <c r="Z783" s="72"/>
      <c r="AA783" s="38" t="str">
        <f aca="false">IF(B783="","",YEAR(B783)*100+MONTH(B783))</f>
        <v/>
      </c>
      <c r="AB783" s="38" t="str">
        <f aca="false">IF(AND(E783&lt;&gt;"",E783=Cruce!$C$5,AD783=1),COUNTIFS($E$5:E783,E783,$AD$5:AD783,1),"")</f>
        <v/>
      </c>
      <c r="AC783" s="38" t="str">
        <f aca="false">IF(E783="","",C783&amp;"|"&amp;X783&amp;"|"&amp;IF(B783="","s/f",TEXT(B783,"yyyymmdd"))&amp;IF(OR(C783="SSF",X783="Visitas Auditoría Interna"),"|"&amp;Y783,""))</f>
        <v/>
      </c>
      <c r="AD783" s="38" t="n">
        <f aca="false">IF(E783="",0,IF(COUNTIFS($E$5:E783,E783,$AC$5:AC783,AC783)=1,1,0))</f>
        <v>0</v>
      </c>
      <c r="AE783" s="38" t="str">
        <f aca="false">IF(OR(E783="",AD783&lt;&gt;1),"",SUBSTITUTE(SUBSTITUTE(C783,"Auditoría ",""),"Consejo de Administración","Consejo")&amp;" – "&amp;IF(B783="","(sin fecha)",DAY(B783)&amp;" de "&amp;CHOOSE(MONTH(B783),"Enero","Febrero","Marzo","Abril","Mayo","Junio","Julio","Agosto","Septiembre","Octubre","Noviembre","Diciembre")&amp;" "&amp;YEAR(B783)))</f>
        <v/>
      </c>
      <c r="AF783" s="38" t="n">
        <f aca="false">IF(E783="",0,IF(COUNTIF($AC$5:AC783,AC783)=1,1,0))</f>
        <v>0</v>
      </c>
    </row>
    <row r="784" customFormat="false" ht="15" hidden="false" customHeight="false" outlineLevel="0" collapsed="false">
      <c r="A784" s="68"/>
      <c r="B784" s="67"/>
      <c r="C784" s="68"/>
      <c r="D784" s="68"/>
      <c r="E784" s="69"/>
      <c r="F784" s="69"/>
      <c r="G784" s="70" t="str">
        <f aca="false">IF(OR(E784="",AND($C$3="",$E$3="")),"",IF(B784="","Sin fecha",IF(AND(OR($C$3="",B784&gt;=$C$3),OR($E$3="",B784&lt;=$E$3)),"Sí","No")))</f>
        <v/>
      </c>
      <c r="H784" s="58" t="str">
        <f aca="false">IF(B784="","",YEAR(B784))</f>
        <v/>
      </c>
      <c r="I784" s="70" t="str">
        <f aca="false">IF(B784="","",IF(MONTH(B784)=1,"X",""))</f>
        <v/>
      </c>
      <c r="J784" s="70" t="str">
        <f aca="false">IF(B784="","",IF(MONTH(B784)=2,"X",""))</f>
        <v/>
      </c>
      <c r="K784" s="70" t="str">
        <f aca="false">IF(B784="","",IF(MONTH(B784)=3,"X",""))</f>
        <v/>
      </c>
      <c r="L784" s="70" t="str">
        <f aca="false">IF(B784="","",IF(MONTH(B784)=4,"X",""))</f>
        <v/>
      </c>
      <c r="M784" s="70" t="str">
        <f aca="false">IF(B784="","",IF(MONTH(B784)=5,"X",""))</f>
        <v/>
      </c>
      <c r="N784" s="70" t="str">
        <f aca="false">IF(B784="","",IF(MONTH(B784)=6,"X",""))</f>
        <v/>
      </c>
      <c r="O784" s="70" t="str">
        <f aca="false">IF(B784="","",IF(MONTH(B784)=7,"X",""))</f>
        <v/>
      </c>
      <c r="P784" s="70" t="str">
        <f aca="false">IF(B784="","",IF(MONTH(B784)=8,"X",""))</f>
        <v/>
      </c>
      <c r="Q784" s="70" t="str">
        <f aca="false">IF(B784="","",IF(MONTH(B784)=9,"X",""))</f>
        <v/>
      </c>
      <c r="R784" s="70" t="str">
        <f aca="false">IF(B784="","",IF(MONTH(B784)=10,"X",""))</f>
        <v/>
      </c>
      <c r="S784" s="70" t="str">
        <f aca="false">IF(B784="","",IF(MONTH(B784)=11,"X",""))</f>
        <v/>
      </c>
      <c r="T784" s="70" t="str">
        <f aca="false">IF(B784="","",IF(MONTH(B784)=12,"X",""))</f>
        <v/>
      </c>
      <c r="U784" s="58" t="str">
        <f aca="false">IF(E784="","",SUMIF($E$5:$E$1000,E784,$AD$5:$AD$1000))</f>
        <v/>
      </c>
      <c r="V784" s="71" t="str">
        <f aca="false">IF(E784="","",_xlfn.TEXTJOIN(" + ",TRUE(),IF(COUNTIFS($E$5:$E$1000,E784,$C$5:$C$1000,"Auditoría Interna")&gt;0,"Interna",""),IF(COUNTIFS($E$5:$E$1000,E784,$C$5:$C$1000,"Auditoría Externa")&gt;0,"Externa",""),IF(COUNTIFS($E$5:$E$1000,E784,$C$5:$C$1000,"SSF")&gt;0,"SSF",""),IF(COUNTIFS($E$5:$E$1000,E784,$C$5:$C$1000,"Comité de Supervisión")&gt;0,"Comité Sup.",""),IF(COUNTIFS($E$5:$E$1000,E784,$C$5:$C$1000,"Consejo de Administración")&gt;0,"Consejo",""),IF(COUNTIFS($E$5:$E$1000,E784,$C$5:$C$1000,"Otros")&gt;0,"Otros","")))</f>
        <v/>
      </c>
      <c r="W784" s="58" t="str">
        <f aca="false">IF(E784="","",SUMIFS($AD$5:$AD$1000,$E$5:$E$1000,E784,$AA$5:$AA$1000,AA784,$C$5:$C$1000,"&lt;&gt;"&amp;C784))</f>
        <v/>
      </c>
      <c r="X784" s="72"/>
      <c r="Y784" s="68"/>
      <c r="Z784" s="72"/>
      <c r="AA784" s="38" t="str">
        <f aca="false">IF(B784="","",YEAR(B784)*100+MONTH(B784))</f>
        <v/>
      </c>
      <c r="AB784" s="38" t="str">
        <f aca="false">IF(AND(E784&lt;&gt;"",E784=Cruce!$C$5,AD784=1),COUNTIFS($E$5:E784,E784,$AD$5:AD784,1),"")</f>
        <v/>
      </c>
      <c r="AC784" s="38" t="str">
        <f aca="false">IF(E784="","",C784&amp;"|"&amp;X784&amp;"|"&amp;IF(B784="","s/f",TEXT(B784,"yyyymmdd"))&amp;IF(OR(C784="SSF",X784="Visitas Auditoría Interna"),"|"&amp;Y784,""))</f>
        <v/>
      </c>
      <c r="AD784" s="38" t="n">
        <f aca="false">IF(E784="",0,IF(COUNTIFS($E$5:E784,E784,$AC$5:AC784,AC784)=1,1,0))</f>
        <v>0</v>
      </c>
      <c r="AE784" s="38" t="str">
        <f aca="false">IF(OR(E784="",AD784&lt;&gt;1),"",SUBSTITUTE(SUBSTITUTE(C784,"Auditoría ",""),"Consejo de Administración","Consejo")&amp;" – "&amp;IF(B784="","(sin fecha)",DAY(B784)&amp;" de "&amp;CHOOSE(MONTH(B784),"Enero","Febrero","Marzo","Abril","Mayo","Junio","Julio","Agosto","Septiembre","Octubre","Noviembre","Diciembre")&amp;" "&amp;YEAR(B784)))</f>
        <v/>
      </c>
      <c r="AF784" s="38" t="n">
        <f aca="false">IF(E784="",0,IF(COUNTIF($AC$5:AC784,AC784)=1,1,0))</f>
        <v>0</v>
      </c>
    </row>
    <row r="785" customFormat="false" ht="15" hidden="false" customHeight="false" outlineLevel="0" collapsed="false">
      <c r="A785" s="68"/>
      <c r="B785" s="67"/>
      <c r="C785" s="68"/>
      <c r="D785" s="68"/>
      <c r="E785" s="69"/>
      <c r="F785" s="69"/>
      <c r="G785" s="70" t="str">
        <f aca="false">IF(OR(E785="",AND($C$3="",$E$3="")),"",IF(B785="","Sin fecha",IF(AND(OR($C$3="",B785&gt;=$C$3),OR($E$3="",B785&lt;=$E$3)),"Sí","No")))</f>
        <v/>
      </c>
      <c r="H785" s="58" t="str">
        <f aca="false">IF(B785="","",YEAR(B785))</f>
        <v/>
      </c>
      <c r="I785" s="70" t="str">
        <f aca="false">IF(B785="","",IF(MONTH(B785)=1,"X",""))</f>
        <v/>
      </c>
      <c r="J785" s="70" t="str">
        <f aca="false">IF(B785="","",IF(MONTH(B785)=2,"X",""))</f>
        <v/>
      </c>
      <c r="K785" s="70" t="str">
        <f aca="false">IF(B785="","",IF(MONTH(B785)=3,"X",""))</f>
        <v/>
      </c>
      <c r="L785" s="70" t="str">
        <f aca="false">IF(B785="","",IF(MONTH(B785)=4,"X",""))</f>
        <v/>
      </c>
      <c r="M785" s="70" t="str">
        <f aca="false">IF(B785="","",IF(MONTH(B785)=5,"X",""))</f>
        <v/>
      </c>
      <c r="N785" s="70" t="str">
        <f aca="false">IF(B785="","",IF(MONTH(B785)=6,"X",""))</f>
        <v/>
      </c>
      <c r="O785" s="70" t="str">
        <f aca="false">IF(B785="","",IF(MONTH(B785)=7,"X",""))</f>
        <v/>
      </c>
      <c r="P785" s="70" t="str">
        <f aca="false">IF(B785="","",IF(MONTH(B785)=8,"X",""))</f>
        <v/>
      </c>
      <c r="Q785" s="70" t="str">
        <f aca="false">IF(B785="","",IF(MONTH(B785)=9,"X",""))</f>
        <v/>
      </c>
      <c r="R785" s="70" t="str">
        <f aca="false">IF(B785="","",IF(MONTH(B785)=10,"X",""))</f>
        <v/>
      </c>
      <c r="S785" s="70" t="str">
        <f aca="false">IF(B785="","",IF(MONTH(B785)=11,"X",""))</f>
        <v/>
      </c>
      <c r="T785" s="70" t="str">
        <f aca="false">IF(B785="","",IF(MONTH(B785)=12,"X",""))</f>
        <v/>
      </c>
      <c r="U785" s="58" t="str">
        <f aca="false">IF(E785="","",SUMIF($E$5:$E$1000,E785,$AD$5:$AD$1000))</f>
        <v/>
      </c>
      <c r="V785" s="71" t="str">
        <f aca="false">IF(E785="","",_xlfn.TEXTJOIN(" + ",TRUE(),IF(COUNTIFS($E$5:$E$1000,E785,$C$5:$C$1000,"Auditoría Interna")&gt;0,"Interna",""),IF(COUNTIFS($E$5:$E$1000,E785,$C$5:$C$1000,"Auditoría Externa")&gt;0,"Externa",""),IF(COUNTIFS($E$5:$E$1000,E785,$C$5:$C$1000,"SSF")&gt;0,"SSF",""),IF(COUNTIFS($E$5:$E$1000,E785,$C$5:$C$1000,"Comité de Supervisión")&gt;0,"Comité Sup.",""),IF(COUNTIFS($E$5:$E$1000,E785,$C$5:$C$1000,"Consejo de Administración")&gt;0,"Consejo",""),IF(COUNTIFS($E$5:$E$1000,E785,$C$5:$C$1000,"Otros")&gt;0,"Otros","")))</f>
        <v/>
      </c>
      <c r="W785" s="58" t="str">
        <f aca="false">IF(E785="","",SUMIFS($AD$5:$AD$1000,$E$5:$E$1000,E785,$AA$5:$AA$1000,AA785,$C$5:$C$1000,"&lt;&gt;"&amp;C785))</f>
        <v/>
      </c>
      <c r="X785" s="72"/>
      <c r="Y785" s="68"/>
      <c r="Z785" s="72"/>
      <c r="AA785" s="38" t="str">
        <f aca="false">IF(B785="","",YEAR(B785)*100+MONTH(B785))</f>
        <v/>
      </c>
      <c r="AB785" s="38" t="str">
        <f aca="false">IF(AND(E785&lt;&gt;"",E785=Cruce!$C$5,AD785=1),COUNTIFS($E$5:E785,E785,$AD$5:AD785,1),"")</f>
        <v/>
      </c>
      <c r="AC785" s="38" t="str">
        <f aca="false">IF(E785="","",C785&amp;"|"&amp;X785&amp;"|"&amp;IF(B785="","s/f",TEXT(B785,"yyyymmdd"))&amp;IF(OR(C785="SSF",X785="Visitas Auditoría Interna"),"|"&amp;Y785,""))</f>
        <v/>
      </c>
      <c r="AD785" s="38" t="n">
        <f aca="false">IF(E785="",0,IF(COUNTIFS($E$5:E785,E785,$AC$5:AC785,AC785)=1,1,0))</f>
        <v>0</v>
      </c>
      <c r="AE785" s="38" t="str">
        <f aca="false">IF(OR(E785="",AD785&lt;&gt;1),"",SUBSTITUTE(SUBSTITUTE(C785,"Auditoría ",""),"Consejo de Administración","Consejo")&amp;" – "&amp;IF(B785="","(sin fecha)",DAY(B785)&amp;" de "&amp;CHOOSE(MONTH(B785),"Enero","Febrero","Marzo","Abril","Mayo","Junio","Julio","Agosto","Septiembre","Octubre","Noviembre","Diciembre")&amp;" "&amp;YEAR(B785)))</f>
        <v/>
      </c>
      <c r="AF785" s="38" t="n">
        <f aca="false">IF(E785="",0,IF(COUNTIF($AC$5:AC785,AC785)=1,1,0))</f>
        <v>0</v>
      </c>
    </row>
    <row r="786" customFormat="false" ht="15" hidden="false" customHeight="false" outlineLevel="0" collapsed="false">
      <c r="A786" s="68"/>
      <c r="B786" s="67"/>
      <c r="C786" s="68"/>
      <c r="D786" s="68"/>
      <c r="E786" s="69"/>
      <c r="F786" s="69"/>
      <c r="G786" s="70" t="str">
        <f aca="false">IF(OR(E786="",AND($C$3="",$E$3="")),"",IF(B786="","Sin fecha",IF(AND(OR($C$3="",B786&gt;=$C$3),OR($E$3="",B786&lt;=$E$3)),"Sí","No")))</f>
        <v/>
      </c>
      <c r="H786" s="58" t="str">
        <f aca="false">IF(B786="","",YEAR(B786))</f>
        <v/>
      </c>
      <c r="I786" s="70" t="str">
        <f aca="false">IF(B786="","",IF(MONTH(B786)=1,"X",""))</f>
        <v/>
      </c>
      <c r="J786" s="70" t="str">
        <f aca="false">IF(B786="","",IF(MONTH(B786)=2,"X",""))</f>
        <v/>
      </c>
      <c r="K786" s="70" t="str">
        <f aca="false">IF(B786="","",IF(MONTH(B786)=3,"X",""))</f>
        <v/>
      </c>
      <c r="L786" s="70" t="str">
        <f aca="false">IF(B786="","",IF(MONTH(B786)=4,"X",""))</f>
        <v/>
      </c>
      <c r="M786" s="70" t="str">
        <f aca="false">IF(B786="","",IF(MONTH(B786)=5,"X",""))</f>
        <v/>
      </c>
      <c r="N786" s="70" t="str">
        <f aca="false">IF(B786="","",IF(MONTH(B786)=6,"X",""))</f>
        <v/>
      </c>
      <c r="O786" s="70" t="str">
        <f aca="false">IF(B786="","",IF(MONTH(B786)=7,"X",""))</f>
        <v/>
      </c>
      <c r="P786" s="70" t="str">
        <f aca="false">IF(B786="","",IF(MONTH(B786)=8,"X",""))</f>
        <v/>
      </c>
      <c r="Q786" s="70" t="str">
        <f aca="false">IF(B786="","",IF(MONTH(B786)=9,"X",""))</f>
        <v/>
      </c>
      <c r="R786" s="70" t="str">
        <f aca="false">IF(B786="","",IF(MONTH(B786)=10,"X",""))</f>
        <v/>
      </c>
      <c r="S786" s="70" t="str">
        <f aca="false">IF(B786="","",IF(MONTH(B786)=11,"X",""))</f>
        <v/>
      </c>
      <c r="T786" s="70" t="str">
        <f aca="false">IF(B786="","",IF(MONTH(B786)=12,"X",""))</f>
        <v/>
      </c>
      <c r="U786" s="58" t="str">
        <f aca="false">IF(E786="","",SUMIF($E$5:$E$1000,E786,$AD$5:$AD$1000))</f>
        <v/>
      </c>
      <c r="V786" s="71" t="str">
        <f aca="false">IF(E786="","",_xlfn.TEXTJOIN(" + ",TRUE(),IF(COUNTIFS($E$5:$E$1000,E786,$C$5:$C$1000,"Auditoría Interna")&gt;0,"Interna",""),IF(COUNTIFS($E$5:$E$1000,E786,$C$5:$C$1000,"Auditoría Externa")&gt;0,"Externa",""),IF(COUNTIFS($E$5:$E$1000,E786,$C$5:$C$1000,"SSF")&gt;0,"SSF",""),IF(COUNTIFS($E$5:$E$1000,E786,$C$5:$C$1000,"Comité de Supervisión")&gt;0,"Comité Sup.",""),IF(COUNTIFS($E$5:$E$1000,E786,$C$5:$C$1000,"Consejo de Administración")&gt;0,"Consejo",""),IF(COUNTIFS($E$5:$E$1000,E786,$C$5:$C$1000,"Otros")&gt;0,"Otros","")))</f>
        <v/>
      </c>
      <c r="W786" s="58" t="str">
        <f aca="false">IF(E786="","",SUMIFS($AD$5:$AD$1000,$E$5:$E$1000,E786,$AA$5:$AA$1000,AA786,$C$5:$C$1000,"&lt;&gt;"&amp;C786))</f>
        <v/>
      </c>
      <c r="X786" s="72"/>
      <c r="Y786" s="68"/>
      <c r="Z786" s="72"/>
      <c r="AA786" s="38" t="str">
        <f aca="false">IF(B786="","",YEAR(B786)*100+MONTH(B786))</f>
        <v/>
      </c>
      <c r="AB786" s="38" t="str">
        <f aca="false">IF(AND(E786&lt;&gt;"",E786=Cruce!$C$5,AD786=1),COUNTIFS($E$5:E786,E786,$AD$5:AD786,1),"")</f>
        <v/>
      </c>
      <c r="AC786" s="38" t="str">
        <f aca="false">IF(E786="","",C786&amp;"|"&amp;X786&amp;"|"&amp;IF(B786="","s/f",TEXT(B786,"yyyymmdd"))&amp;IF(OR(C786="SSF",X786="Visitas Auditoría Interna"),"|"&amp;Y786,""))</f>
        <v/>
      </c>
      <c r="AD786" s="38" t="n">
        <f aca="false">IF(E786="",0,IF(COUNTIFS($E$5:E786,E786,$AC$5:AC786,AC786)=1,1,0))</f>
        <v>0</v>
      </c>
      <c r="AE786" s="38" t="str">
        <f aca="false">IF(OR(E786="",AD786&lt;&gt;1),"",SUBSTITUTE(SUBSTITUTE(C786,"Auditoría ",""),"Consejo de Administración","Consejo")&amp;" – "&amp;IF(B786="","(sin fecha)",DAY(B786)&amp;" de "&amp;CHOOSE(MONTH(B786),"Enero","Febrero","Marzo","Abril","Mayo","Junio","Julio","Agosto","Septiembre","Octubre","Noviembre","Diciembre")&amp;" "&amp;YEAR(B786)))</f>
        <v/>
      </c>
      <c r="AF786" s="38" t="n">
        <f aca="false">IF(E786="",0,IF(COUNTIF($AC$5:AC786,AC786)=1,1,0))</f>
        <v>0</v>
      </c>
    </row>
    <row r="787" customFormat="false" ht="15" hidden="false" customHeight="false" outlineLevel="0" collapsed="false">
      <c r="A787" s="68"/>
      <c r="B787" s="67"/>
      <c r="C787" s="68"/>
      <c r="D787" s="68"/>
      <c r="E787" s="69"/>
      <c r="F787" s="69"/>
      <c r="G787" s="70" t="str">
        <f aca="false">IF(OR(E787="",AND($C$3="",$E$3="")),"",IF(B787="","Sin fecha",IF(AND(OR($C$3="",B787&gt;=$C$3),OR($E$3="",B787&lt;=$E$3)),"Sí","No")))</f>
        <v/>
      </c>
      <c r="H787" s="58" t="str">
        <f aca="false">IF(B787="","",YEAR(B787))</f>
        <v/>
      </c>
      <c r="I787" s="70" t="str">
        <f aca="false">IF(B787="","",IF(MONTH(B787)=1,"X",""))</f>
        <v/>
      </c>
      <c r="J787" s="70" t="str">
        <f aca="false">IF(B787="","",IF(MONTH(B787)=2,"X",""))</f>
        <v/>
      </c>
      <c r="K787" s="70" t="str">
        <f aca="false">IF(B787="","",IF(MONTH(B787)=3,"X",""))</f>
        <v/>
      </c>
      <c r="L787" s="70" t="str">
        <f aca="false">IF(B787="","",IF(MONTH(B787)=4,"X",""))</f>
        <v/>
      </c>
      <c r="M787" s="70" t="str">
        <f aca="false">IF(B787="","",IF(MONTH(B787)=5,"X",""))</f>
        <v/>
      </c>
      <c r="N787" s="70" t="str">
        <f aca="false">IF(B787="","",IF(MONTH(B787)=6,"X",""))</f>
        <v/>
      </c>
      <c r="O787" s="70" t="str">
        <f aca="false">IF(B787="","",IF(MONTH(B787)=7,"X",""))</f>
        <v/>
      </c>
      <c r="P787" s="70" t="str">
        <f aca="false">IF(B787="","",IF(MONTH(B787)=8,"X",""))</f>
        <v/>
      </c>
      <c r="Q787" s="70" t="str">
        <f aca="false">IF(B787="","",IF(MONTH(B787)=9,"X",""))</f>
        <v/>
      </c>
      <c r="R787" s="70" t="str">
        <f aca="false">IF(B787="","",IF(MONTH(B787)=10,"X",""))</f>
        <v/>
      </c>
      <c r="S787" s="70" t="str">
        <f aca="false">IF(B787="","",IF(MONTH(B787)=11,"X",""))</f>
        <v/>
      </c>
      <c r="T787" s="70" t="str">
        <f aca="false">IF(B787="","",IF(MONTH(B787)=12,"X",""))</f>
        <v/>
      </c>
      <c r="U787" s="58" t="str">
        <f aca="false">IF(E787="","",SUMIF($E$5:$E$1000,E787,$AD$5:$AD$1000))</f>
        <v/>
      </c>
      <c r="V787" s="71" t="str">
        <f aca="false">IF(E787="","",_xlfn.TEXTJOIN(" + ",TRUE(),IF(COUNTIFS($E$5:$E$1000,E787,$C$5:$C$1000,"Auditoría Interna")&gt;0,"Interna",""),IF(COUNTIFS($E$5:$E$1000,E787,$C$5:$C$1000,"Auditoría Externa")&gt;0,"Externa",""),IF(COUNTIFS($E$5:$E$1000,E787,$C$5:$C$1000,"SSF")&gt;0,"SSF",""),IF(COUNTIFS($E$5:$E$1000,E787,$C$5:$C$1000,"Comité de Supervisión")&gt;0,"Comité Sup.",""),IF(COUNTIFS($E$5:$E$1000,E787,$C$5:$C$1000,"Consejo de Administración")&gt;0,"Consejo",""),IF(COUNTIFS($E$5:$E$1000,E787,$C$5:$C$1000,"Otros")&gt;0,"Otros","")))</f>
        <v/>
      </c>
      <c r="W787" s="58" t="str">
        <f aca="false">IF(E787="","",SUMIFS($AD$5:$AD$1000,$E$5:$E$1000,E787,$AA$5:$AA$1000,AA787,$C$5:$C$1000,"&lt;&gt;"&amp;C787))</f>
        <v/>
      </c>
      <c r="X787" s="72"/>
      <c r="Y787" s="68"/>
      <c r="Z787" s="72"/>
      <c r="AA787" s="38" t="str">
        <f aca="false">IF(B787="","",YEAR(B787)*100+MONTH(B787))</f>
        <v/>
      </c>
      <c r="AB787" s="38" t="str">
        <f aca="false">IF(AND(E787&lt;&gt;"",E787=Cruce!$C$5,AD787=1),COUNTIFS($E$5:E787,E787,$AD$5:AD787,1),"")</f>
        <v/>
      </c>
      <c r="AC787" s="38" t="str">
        <f aca="false">IF(E787="","",C787&amp;"|"&amp;X787&amp;"|"&amp;IF(B787="","s/f",TEXT(B787,"yyyymmdd"))&amp;IF(OR(C787="SSF",X787="Visitas Auditoría Interna"),"|"&amp;Y787,""))</f>
        <v/>
      </c>
      <c r="AD787" s="38" t="n">
        <f aca="false">IF(E787="",0,IF(COUNTIFS($E$5:E787,E787,$AC$5:AC787,AC787)=1,1,0))</f>
        <v>0</v>
      </c>
      <c r="AE787" s="38" t="str">
        <f aca="false">IF(OR(E787="",AD787&lt;&gt;1),"",SUBSTITUTE(SUBSTITUTE(C787,"Auditoría ",""),"Consejo de Administración","Consejo")&amp;" – "&amp;IF(B787="","(sin fecha)",DAY(B787)&amp;" de "&amp;CHOOSE(MONTH(B787),"Enero","Febrero","Marzo","Abril","Mayo","Junio","Julio","Agosto","Septiembre","Octubre","Noviembre","Diciembre")&amp;" "&amp;YEAR(B787)))</f>
        <v/>
      </c>
      <c r="AF787" s="38" t="n">
        <f aca="false">IF(E787="",0,IF(COUNTIF($AC$5:AC787,AC787)=1,1,0))</f>
        <v>0</v>
      </c>
    </row>
    <row r="788" customFormat="false" ht="15" hidden="false" customHeight="false" outlineLevel="0" collapsed="false">
      <c r="A788" s="68"/>
      <c r="B788" s="67"/>
      <c r="C788" s="68"/>
      <c r="D788" s="68"/>
      <c r="E788" s="69"/>
      <c r="F788" s="69"/>
      <c r="G788" s="70" t="str">
        <f aca="false">IF(OR(E788="",AND($C$3="",$E$3="")),"",IF(B788="","Sin fecha",IF(AND(OR($C$3="",B788&gt;=$C$3),OR($E$3="",B788&lt;=$E$3)),"Sí","No")))</f>
        <v/>
      </c>
      <c r="H788" s="58" t="str">
        <f aca="false">IF(B788="","",YEAR(B788))</f>
        <v/>
      </c>
      <c r="I788" s="70" t="str">
        <f aca="false">IF(B788="","",IF(MONTH(B788)=1,"X",""))</f>
        <v/>
      </c>
      <c r="J788" s="70" t="str">
        <f aca="false">IF(B788="","",IF(MONTH(B788)=2,"X",""))</f>
        <v/>
      </c>
      <c r="K788" s="70" t="str">
        <f aca="false">IF(B788="","",IF(MONTH(B788)=3,"X",""))</f>
        <v/>
      </c>
      <c r="L788" s="70" t="str">
        <f aca="false">IF(B788="","",IF(MONTH(B788)=4,"X",""))</f>
        <v/>
      </c>
      <c r="M788" s="70" t="str">
        <f aca="false">IF(B788="","",IF(MONTH(B788)=5,"X",""))</f>
        <v/>
      </c>
      <c r="N788" s="70" t="str">
        <f aca="false">IF(B788="","",IF(MONTH(B788)=6,"X",""))</f>
        <v/>
      </c>
      <c r="O788" s="70" t="str">
        <f aca="false">IF(B788="","",IF(MONTH(B788)=7,"X",""))</f>
        <v/>
      </c>
      <c r="P788" s="70" t="str">
        <f aca="false">IF(B788="","",IF(MONTH(B788)=8,"X",""))</f>
        <v/>
      </c>
      <c r="Q788" s="70" t="str">
        <f aca="false">IF(B788="","",IF(MONTH(B788)=9,"X",""))</f>
        <v/>
      </c>
      <c r="R788" s="70" t="str">
        <f aca="false">IF(B788="","",IF(MONTH(B788)=10,"X",""))</f>
        <v/>
      </c>
      <c r="S788" s="70" t="str">
        <f aca="false">IF(B788="","",IF(MONTH(B788)=11,"X",""))</f>
        <v/>
      </c>
      <c r="T788" s="70" t="str">
        <f aca="false">IF(B788="","",IF(MONTH(B788)=12,"X",""))</f>
        <v/>
      </c>
      <c r="U788" s="58" t="str">
        <f aca="false">IF(E788="","",SUMIF($E$5:$E$1000,E788,$AD$5:$AD$1000))</f>
        <v/>
      </c>
      <c r="V788" s="71" t="str">
        <f aca="false">IF(E788="","",_xlfn.TEXTJOIN(" + ",TRUE(),IF(COUNTIFS($E$5:$E$1000,E788,$C$5:$C$1000,"Auditoría Interna")&gt;0,"Interna",""),IF(COUNTIFS($E$5:$E$1000,E788,$C$5:$C$1000,"Auditoría Externa")&gt;0,"Externa",""),IF(COUNTIFS($E$5:$E$1000,E788,$C$5:$C$1000,"SSF")&gt;0,"SSF",""),IF(COUNTIFS($E$5:$E$1000,E788,$C$5:$C$1000,"Comité de Supervisión")&gt;0,"Comité Sup.",""),IF(COUNTIFS($E$5:$E$1000,E788,$C$5:$C$1000,"Consejo de Administración")&gt;0,"Consejo",""),IF(COUNTIFS($E$5:$E$1000,E788,$C$5:$C$1000,"Otros")&gt;0,"Otros","")))</f>
        <v/>
      </c>
      <c r="W788" s="58" t="str">
        <f aca="false">IF(E788="","",SUMIFS($AD$5:$AD$1000,$E$5:$E$1000,E788,$AA$5:$AA$1000,AA788,$C$5:$C$1000,"&lt;&gt;"&amp;C788))</f>
        <v/>
      </c>
      <c r="X788" s="72"/>
      <c r="Y788" s="68"/>
      <c r="Z788" s="72"/>
      <c r="AA788" s="38" t="str">
        <f aca="false">IF(B788="","",YEAR(B788)*100+MONTH(B788))</f>
        <v/>
      </c>
      <c r="AB788" s="38" t="str">
        <f aca="false">IF(AND(E788&lt;&gt;"",E788=Cruce!$C$5,AD788=1),COUNTIFS($E$5:E788,E788,$AD$5:AD788,1),"")</f>
        <v/>
      </c>
      <c r="AC788" s="38" t="str">
        <f aca="false">IF(E788="","",C788&amp;"|"&amp;X788&amp;"|"&amp;IF(B788="","s/f",TEXT(B788,"yyyymmdd"))&amp;IF(OR(C788="SSF",X788="Visitas Auditoría Interna"),"|"&amp;Y788,""))</f>
        <v/>
      </c>
      <c r="AD788" s="38" t="n">
        <f aca="false">IF(E788="",0,IF(COUNTIFS($E$5:E788,E788,$AC$5:AC788,AC788)=1,1,0))</f>
        <v>0</v>
      </c>
      <c r="AE788" s="38" t="str">
        <f aca="false">IF(OR(E788="",AD788&lt;&gt;1),"",SUBSTITUTE(SUBSTITUTE(C788,"Auditoría ",""),"Consejo de Administración","Consejo")&amp;" – "&amp;IF(B788="","(sin fecha)",DAY(B788)&amp;" de "&amp;CHOOSE(MONTH(B788),"Enero","Febrero","Marzo","Abril","Mayo","Junio","Julio","Agosto","Septiembre","Octubre","Noviembre","Diciembre")&amp;" "&amp;YEAR(B788)))</f>
        <v/>
      </c>
      <c r="AF788" s="38" t="n">
        <f aca="false">IF(E788="",0,IF(COUNTIF($AC$5:AC788,AC788)=1,1,0))</f>
        <v>0</v>
      </c>
    </row>
    <row r="789" customFormat="false" ht="15" hidden="false" customHeight="false" outlineLevel="0" collapsed="false">
      <c r="A789" s="68"/>
      <c r="B789" s="67"/>
      <c r="C789" s="68"/>
      <c r="D789" s="68"/>
      <c r="E789" s="69"/>
      <c r="F789" s="69"/>
      <c r="G789" s="70" t="str">
        <f aca="false">IF(OR(E789="",AND($C$3="",$E$3="")),"",IF(B789="","Sin fecha",IF(AND(OR($C$3="",B789&gt;=$C$3),OR($E$3="",B789&lt;=$E$3)),"Sí","No")))</f>
        <v/>
      </c>
      <c r="H789" s="58" t="str">
        <f aca="false">IF(B789="","",YEAR(B789))</f>
        <v/>
      </c>
      <c r="I789" s="70" t="str">
        <f aca="false">IF(B789="","",IF(MONTH(B789)=1,"X",""))</f>
        <v/>
      </c>
      <c r="J789" s="70" t="str">
        <f aca="false">IF(B789="","",IF(MONTH(B789)=2,"X",""))</f>
        <v/>
      </c>
      <c r="K789" s="70" t="str">
        <f aca="false">IF(B789="","",IF(MONTH(B789)=3,"X",""))</f>
        <v/>
      </c>
      <c r="L789" s="70" t="str">
        <f aca="false">IF(B789="","",IF(MONTH(B789)=4,"X",""))</f>
        <v/>
      </c>
      <c r="M789" s="70" t="str">
        <f aca="false">IF(B789="","",IF(MONTH(B789)=5,"X",""))</f>
        <v/>
      </c>
      <c r="N789" s="70" t="str">
        <f aca="false">IF(B789="","",IF(MONTH(B789)=6,"X",""))</f>
        <v/>
      </c>
      <c r="O789" s="70" t="str">
        <f aca="false">IF(B789="","",IF(MONTH(B789)=7,"X",""))</f>
        <v/>
      </c>
      <c r="P789" s="70" t="str">
        <f aca="false">IF(B789="","",IF(MONTH(B789)=8,"X",""))</f>
        <v/>
      </c>
      <c r="Q789" s="70" t="str">
        <f aca="false">IF(B789="","",IF(MONTH(B789)=9,"X",""))</f>
        <v/>
      </c>
      <c r="R789" s="70" t="str">
        <f aca="false">IF(B789="","",IF(MONTH(B789)=10,"X",""))</f>
        <v/>
      </c>
      <c r="S789" s="70" t="str">
        <f aca="false">IF(B789="","",IF(MONTH(B789)=11,"X",""))</f>
        <v/>
      </c>
      <c r="T789" s="70" t="str">
        <f aca="false">IF(B789="","",IF(MONTH(B789)=12,"X",""))</f>
        <v/>
      </c>
      <c r="U789" s="58" t="str">
        <f aca="false">IF(E789="","",SUMIF($E$5:$E$1000,E789,$AD$5:$AD$1000))</f>
        <v/>
      </c>
      <c r="V789" s="71" t="str">
        <f aca="false">IF(E789="","",_xlfn.TEXTJOIN(" + ",TRUE(),IF(COUNTIFS($E$5:$E$1000,E789,$C$5:$C$1000,"Auditoría Interna")&gt;0,"Interna",""),IF(COUNTIFS($E$5:$E$1000,E789,$C$5:$C$1000,"Auditoría Externa")&gt;0,"Externa",""),IF(COUNTIFS($E$5:$E$1000,E789,$C$5:$C$1000,"SSF")&gt;0,"SSF",""),IF(COUNTIFS($E$5:$E$1000,E789,$C$5:$C$1000,"Comité de Supervisión")&gt;0,"Comité Sup.",""),IF(COUNTIFS($E$5:$E$1000,E789,$C$5:$C$1000,"Consejo de Administración")&gt;0,"Consejo",""),IF(COUNTIFS($E$5:$E$1000,E789,$C$5:$C$1000,"Otros")&gt;0,"Otros","")))</f>
        <v/>
      </c>
      <c r="W789" s="58" t="str">
        <f aca="false">IF(E789="","",SUMIFS($AD$5:$AD$1000,$E$5:$E$1000,E789,$AA$5:$AA$1000,AA789,$C$5:$C$1000,"&lt;&gt;"&amp;C789))</f>
        <v/>
      </c>
      <c r="X789" s="72"/>
      <c r="Y789" s="68"/>
      <c r="Z789" s="72"/>
      <c r="AA789" s="38" t="str">
        <f aca="false">IF(B789="","",YEAR(B789)*100+MONTH(B789))</f>
        <v/>
      </c>
      <c r="AB789" s="38" t="str">
        <f aca="false">IF(AND(E789&lt;&gt;"",E789=Cruce!$C$5,AD789=1),COUNTIFS($E$5:E789,E789,$AD$5:AD789,1),"")</f>
        <v/>
      </c>
      <c r="AC789" s="38" t="str">
        <f aca="false">IF(E789="","",C789&amp;"|"&amp;X789&amp;"|"&amp;IF(B789="","s/f",TEXT(B789,"yyyymmdd"))&amp;IF(OR(C789="SSF",X789="Visitas Auditoría Interna"),"|"&amp;Y789,""))</f>
        <v/>
      </c>
      <c r="AD789" s="38" t="n">
        <f aca="false">IF(E789="",0,IF(COUNTIFS($E$5:E789,E789,$AC$5:AC789,AC789)=1,1,0))</f>
        <v>0</v>
      </c>
      <c r="AE789" s="38" t="str">
        <f aca="false">IF(OR(E789="",AD789&lt;&gt;1),"",SUBSTITUTE(SUBSTITUTE(C789,"Auditoría ",""),"Consejo de Administración","Consejo")&amp;" – "&amp;IF(B789="","(sin fecha)",DAY(B789)&amp;" de "&amp;CHOOSE(MONTH(B789),"Enero","Febrero","Marzo","Abril","Mayo","Junio","Julio","Agosto","Septiembre","Octubre","Noviembre","Diciembre")&amp;" "&amp;YEAR(B789)))</f>
        <v/>
      </c>
      <c r="AF789" s="38" t="n">
        <f aca="false">IF(E789="",0,IF(COUNTIF($AC$5:AC789,AC789)=1,1,0))</f>
        <v>0</v>
      </c>
    </row>
    <row r="790" customFormat="false" ht="15" hidden="false" customHeight="false" outlineLevel="0" collapsed="false">
      <c r="A790" s="68"/>
      <c r="B790" s="67"/>
      <c r="C790" s="68"/>
      <c r="D790" s="68"/>
      <c r="E790" s="69"/>
      <c r="F790" s="69"/>
      <c r="G790" s="70" t="str">
        <f aca="false">IF(OR(E790="",AND($C$3="",$E$3="")),"",IF(B790="","Sin fecha",IF(AND(OR($C$3="",B790&gt;=$C$3),OR($E$3="",B790&lt;=$E$3)),"Sí","No")))</f>
        <v/>
      </c>
      <c r="H790" s="58" t="str">
        <f aca="false">IF(B790="","",YEAR(B790))</f>
        <v/>
      </c>
      <c r="I790" s="70" t="str">
        <f aca="false">IF(B790="","",IF(MONTH(B790)=1,"X",""))</f>
        <v/>
      </c>
      <c r="J790" s="70" t="str">
        <f aca="false">IF(B790="","",IF(MONTH(B790)=2,"X",""))</f>
        <v/>
      </c>
      <c r="K790" s="70" t="str">
        <f aca="false">IF(B790="","",IF(MONTH(B790)=3,"X",""))</f>
        <v/>
      </c>
      <c r="L790" s="70" t="str">
        <f aca="false">IF(B790="","",IF(MONTH(B790)=4,"X",""))</f>
        <v/>
      </c>
      <c r="M790" s="70" t="str">
        <f aca="false">IF(B790="","",IF(MONTH(B790)=5,"X",""))</f>
        <v/>
      </c>
      <c r="N790" s="70" t="str">
        <f aca="false">IF(B790="","",IF(MONTH(B790)=6,"X",""))</f>
        <v/>
      </c>
      <c r="O790" s="70" t="str">
        <f aca="false">IF(B790="","",IF(MONTH(B790)=7,"X",""))</f>
        <v/>
      </c>
      <c r="P790" s="70" t="str">
        <f aca="false">IF(B790="","",IF(MONTH(B790)=8,"X",""))</f>
        <v/>
      </c>
      <c r="Q790" s="70" t="str">
        <f aca="false">IF(B790="","",IF(MONTH(B790)=9,"X",""))</f>
        <v/>
      </c>
      <c r="R790" s="70" t="str">
        <f aca="false">IF(B790="","",IF(MONTH(B790)=10,"X",""))</f>
        <v/>
      </c>
      <c r="S790" s="70" t="str">
        <f aca="false">IF(B790="","",IF(MONTH(B790)=11,"X",""))</f>
        <v/>
      </c>
      <c r="T790" s="70" t="str">
        <f aca="false">IF(B790="","",IF(MONTH(B790)=12,"X",""))</f>
        <v/>
      </c>
      <c r="U790" s="58" t="str">
        <f aca="false">IF(E790="","",SUMIF($E$5:$E$1000,E790,$AD$5:$AD$1000))</f>
        <v/>
      </c>
      <c r="V790" s="71" t="str">
        <f aca="false">IF(E790="","",_xlfn.TEXTJOIN(" + ",TRUE(),IF(COUNTIFS($E$5:$E$1000,E790,$C$5:$C$1000,"Auditoría Interna")&gt;0,"Interna",""),IF(COUNTIFS($E$5:$E$1000,E790,$C$5:$C$1000,"Auditoría Externa")&gt;0,"Externa",""),IF(COUNTIFS($E$5:$E$1000,E790,$C$5:$C$1000,"SSF")&gt;0,"SSF",""),IF(COUNTIFS($E$5:$E$1000,E790,$C$5:$C$1000,"Comité de Supervisión")&gt;0,"Comité Sup.",""),IF(COUNTIFS($E$5:$E$1000,E790,$C$5:$C$1000,"Consejo de Administración")&gt;0,"Consejo",""),IF(COUNTIFS($E$5:$E$1000,E790,$C$5:$C$1000,"Otros")&gt;0,"Otros","")))</f>
        <v/>
      </c>
      <c r="W790" s="58" t="str">
        <f aca="false">IF(E790="","",SUMIFS($AD$5:$AD$1000,$E$5:$E$1000,E790,$AA$5:$AA$1000,AA790,$C$5:$C$1000,"&lt;&gt;"&amp;C790))</f>
        <v/>
      </c>
      <c r="X790" s="72"/>
      <c r="Y790" s="68"/>
      <c r="Z790" s="72"/>
      <c r="AA790" s="38" t="str">
        <f aca="false">IF(B790="","",YEAR(B790)*100+MONTH(B790))</f>
        <v/>
      </c>
      <c r="AB790" s="38" t="str">
        <f aca="false">IF(AND(E790&lt;&gt;"",E790=Cruce!$C$5,AD790=1),COUNTIFS($E$5:E790,E790,$AD$5:AD790,1),"")</f>
        <v/>
      </c>
      <c r="AC790" s="38" t="str">
        <f aca="false">IF(E790="","",C790&amp;"|"&amp;X790&amp;"|"&amp;IF(B790="","s/f",TEXT(B790,"yyyymmdd"))&amp;IF(OR(C790="SSF",X790="Visitas Auditoría Interna"),"|"&amp;Y790,""))</f>
        <v/>
      </c>
      <c r="AD790" s="38" t="n">
        <f aca="false">IF(E790="",0,IF(COUNTIFS($E$5:E790,E790,$AC$5:AC790,AC790)=1,1,0))</f>
        <v>0</v>
      </c>
      <c r="AE790" s="38" t="str">
        <f aca="false">IF(OR(E790="",AD790&lt;&gt;1),"",SUBSTITUTE(SUBSTITUTE(C790,"Auditoría ",""),"Consejo de Administración","Consejo")&amp;" – "&amp;IF(B790="","(sin fecha)",DAY(B790)&amp;" de "&amp;CHOOSE(MONTH(B790),"Enero","Febrero","Marzo","Abril","Mayo","Junio","Julio","Agosto","Septiembre","Octubre","Noviembre","Diciembre")&amp;" "&amp;YEAR(B790)))</f>
        <v/>
      </c>
      <c r="AF790" s="38" t="n">
        <f aca="false">IF(E790="",0,IF(COUNTIF($AC$5:AC790,AC790)=1,1,0))</f>
        <v>0</v>
      </c>
    </row>
    <row r="791" customFormat="false" ht="15" hidden="false" customHeight="false" outlineLevel="0" collapsed="false">
      <c r="A791" s="68"/>
      <c r="B791" s="67"/>
      <c r="C791" s="68"/>
      <c r="D791" s="68"/>
      <c r="E791" s="69"/>
      <c r="F791" s="69"/>
      <c r="G791" s="70" t="str">
        <f aca="false">IF(OR(E791="",AND($C$3="",$E$3="")),"",IF(B791="","Sin fecha",IF(AND(OR($C$3="",B791&gt;=$C$3),OR($E$3="",B791&lt;=$E$3)),"Sí","No")))</f>
        <v/>
      </c>
      <c r="H791" s="58" t="str">
        <f aca="false">IF(B791="","",YEAR(B791))</f>
        <v/>
      </c>
      <c r="I791" s="70" t="str">
        <f aca="false">IF(B791="","",IF(MONTH(B791)=1,"X",""))</f>
        <v/>
      </c>
      <c r="J791" s="70" t="str">
        <f aca="false">IF(B791="","",IF(MONTH(B791)=2,"X",""))</f>
        <v/>
      </c>
      <c r="K791" s="70" t="str">
        <f aca="false">IF(B791="","",IF(MONTH(B791)=3,"X",""))</f>
        <v/>
      </c>
      <c r="L791" s="70" t="str">
        <f aca="false">IF(B791="","",IF(MONTH(B791)=4,"X",""))</f>
        <v/>
      </c>
      <c r="M791" s="70" t="str">
        <f aca="false">IF(B791="","",IF(MONTH(B791)=5,"X",""))</f>
        <v/>
      </c>
      <c r="N791" s="70" t="str">
        <f aca="false">IF(B791="","",IF(MONTH(B791)=6,"X",""))</f>
        <v/>
      </c>
      <c r="O791" s="70" t="str">
        <f aca="false">IF(B791="","",IF(MONTH(B791)=7,"X",""))</f>
        <v/>
      </c>
      <c r="P791" s="70" t="str">
        <f aca="false">IF(B791="","",IF(MONTH(B791)=8,"X",""))</f>
        <v/>
      </c>
      <c r="Q791" s="70" t="str">
        <f aca="false">IF(B791="","",IF(MONTH(B791)=9,"X",""))</f>
        <v/>
      </c>
      <c r="R791" s="70" t="str">
        <f aca="false">IF(B791="","",IF(MONTH(B791)=10,"X",""))</f>
        <v/>
      </c>
      <c r="S791" s="70" t="str">
        <f aca="false">IF(B791="","",IF(MONTH(B791)=11,"X",""))</f>
        <v/>
      </c>
      <c r="T791" s="70" t="str">
        <f aca="false">IF(B791="","",IF(MONTH(B791)=12,"X",""))</f>
        <v/>
      </c>
      <c r="U791" s="58" t="str">
        <f aca="false">IF(E791="","",SUMIF($E$5:$E$1000,E791,$AD$5:$AD$1000))</f>
        <v/>
      </c>
      <c r="V791" s="71" t="str">
        <f aca="false">IF(E791="","",_xlfn.TEXTJOIN(" + ",TRUE(),IF(COUNTIFS($E$5:$E$1000,E791,$C$5:$C$1000,"Auditoría Interna")&gt;0,"Interna",""),IF(COUNTIFS($E$5:$E$1000,E791,$C$5:$C$1000,"Auditoría Externa")&gt;0,"Externa",""),IF(COUNTIFS($E$5:$E$1000,E791,$C$5:$C$1000,"SSF")&gt;0,"SSF",""),IF(COUNTIFS($E$5:$E$1000,E791,$C$5:$C$1000,"Comité de Supervisión")&gt;0,"Comité Sup.",""),IF(COUNTIFS($E$5:$E$1000,E791,$C$5:$C$1000,"Consejo de Administración")&gt;0,"Consejo",""),IF(COUNTIFS($E$5:$E$1000,E791,$C$5:$C$1000,"Otros")&gt;0,"Otros","")))</f>
        <v/>
      </c>
      <c r="W791" s="58" t="str">
        <f aca="false">IF(E791="","",SUMIFS($AD$5:$AD$1000,$E$5:$E$1000,E791,$AA$5:$AA$1000,AA791,$C$5:$C$1000,"&lt;&gt;"&amp;C791))</f>
        <v/>
      </c>
      <c r="X791" s="72"/>
      <c r="Y791" s="68"/>
      <c r="Z791" s="72"/>
      <c r="AA791" s="38" t="str">
        <f aca="false">IF(B791="","",YEAR(B791)*100+MONTH(B791))</f>
        <v/>
      </c>
      <c r="AB791" s="38" t="str">
        <f aca="false">IF(AND(E791&lt;&gt;"",E791=Cruce!$C$5,AD791=1),COUNTIFS($E$5:E791,E791,$AD$5:AD791,1),"")</f>
        <v/>
      </c>
      <c r="AC791" s="38" t="str">
        <f aca="false">IF(E791="","",C791&amp;"|"&amp;X791&amp;"|"&amp;IF(B791="","s/f",TEXT(B791,"yyyymmdd"))&amp;IF(OR(C791="SSF",X791="Visitas Auditoría Interna"),"|"&amp;Y791,""))</f>
        <v/>
      </c>
      <c r="AD791" s="38" t="n">
        <f aca="false">IF(E791="",0,IF(COUNTIFS($E$5:E791,E791,$AC$5:AC791,AC791)=1,1,0))</f>
        <v>0</v>
      </c>
      <c r="AE791" s="38" t="str">
        <f aca="false">IF(OR(E791="",AD791&lt;&gt;1),"",SUBSTITUTE(SUBSTITUTE(C791,"Auditoría ",""),"Consejo de Administración","Consejo")&amp;" – "&amp;IF(B791="","(sin fecha)",DAY(B791)&amp;" de "&amp;CHOOSE(MONTH(B791),"Enero","Febrero","Marzo","Abril","Mayo","Junio","Julio","Agosto","Septiembre","Octubre","Noviembre","Diciembre")&amp;" "&amp;YEAR(B791)))</f>
        <v/>
      </c>
      <c r="AF791" s="38" t="n">
        <f aca="false">IF(E791="",0,IF(COUNTIF($AC$5:AC791,AC791)=1,1,0))</f>
        <v>0</v>
      </c>
    </row>
    <row r="792" customFormat="false" ht="15" hidden="false" customHeight="false" outlineLevel="0" collapsed="false">
      <c r="A792" s="68"/>
      <c r="B792" s="67"/>
      <c r="C792" s="68"/>
      <c r="D792" s="68"/>
      <c r="E792" s="69"/>
      <c r="F792" s="69"/>
      <c r="G792" s="70" t="str">
        <f aca="false">IF(OR(E792="",AND($C$3="",$E$3="")),"",IF(B792="","Sin fecha",IF(AND(OR($C$3="",B792&gt;=$C$3),OR($E$3="",B792&lt;=$E$3)),"Sí","No")))</f>
        <v/>
      </c>
      <c r="H792" s="58" t="str">
        <f aca="false">IF(B792="","",YEAR(B792))</f>
        <v/>
      </c>
      <c r="I792" s="70" t="str">
        <f aca="false">IF(B792="","",IF(MONTH(B792)=1,"X",""))</f>
        <v/>
      </c>
      <c r="J792" s="70" t="str">
        <f aca="false">IF(B792="","",IF(MONTH(B792)=2,"X",""))</f>
        <v/>
      </c>
      <c r="K792" s="70" t="str">
        <f aca="false">IF(B792="","",IF(MONTH(B792)=3,"X",""))</f>
        <v/>
      </c>
      <c r="L792" s="70" t="str">
        <f aca="false">IF(B792="","",IF(MONTH(B792)=4,"X",""))</f>
        <v/>
      </c>
      <c r="M792" s="70" t="str">
        <f aca="false">IF(B792="","",IF(MONTH(B792)=5,"X",""))</f>
        <v/>
      </c>
      <c r="N792" s="70" t="str">
        <f aca="false">IF(B792="","",IF(MONTH(B792)=6,"X",""))</f>
        <v/>
      </c>
      <c r="O792" s="70" t="str">
        <f aca="false">IF(B792="","",IF(MONTH(B792)=7,"X",""))</f>
        <v/>
      </c>
      <c r="P792" s="70" t="str">
        <f aca="false">IF(B792="","",IF(MONTH(B792)=8,"X",""))</f>
        <v/>
      </c>
      <c r="Q792" s="70" t="str">
        <f aca="false">IF(B792="","",IF(MONTH(B792)=9,"X",""))</f>
        <v/>
      </c>
      <c r="R792" s="70" t="str">
        <f aca="false">IF(B792="","",IF(MONTH(B792)=10,"X",""))</f>
        <v/>
      </c>
      <c r="S792" s="70" t="str">
        <f aca="false">IF(B792="","",IF(MONTH(B792)=11,"X",""))</f>
        <v/>
      </c>
      <c r="T792" s="70" t="str">
        <f aca="false">IF(B792="","",IF(MONTH(B792)=12,"X",""))</f>
        <v/>
      </c>
      <c r="U792" s="58" t="str">
        <f aca="false">IF(E792="","",SUMIF($E$5:$E$1000,E792,$AD$5:$AD$1000))</f>
        <v/>
      </c>
      <c r="V792" s="71" t="str">
        <f aca="false">IF(E792="","",_xlfn.TEXTJOIN(" + ",TRUE(),IF(COUNTIFS($E$5:$E$1000,E792,$C$5:$C$1000,"Auditoría Interna")&gt;0,"Interna",""),IF(COUNTIFS($E$5:$E$1000,E792,$C$5:$C$1000,"Auditoría Externa")&gt;0,"Externa",""),IF(COUNTIFS($E$5:$E$1000,E792,$C$5:$C$1000,"SSF")&gt;0,"SSF",""),IF(COUNTIFS($E$5:$E$1000,E792,$C$5:$C$1000,"Comité de Supervisión")&gt;0,"Comité Sup.",""),IF(COUNTIFS($E$5:$E$1000,E792,$C$5:$C$1000,"Consejo de Administración")&gt;0,"Consejo",""),IF(COUNTIFS($E$5:$E$1000,E792,$C$5:$C$1000,"Otros")&gt;0,"Otros","")))</f>
        <v/>
      </c>
      <c r="W792" s="58" t="str">
        <f aca="false">IF(E792="","",SUMIFS($AD$5:$AD$1000,$E$5:$E$1000,E792,$AA$5:$AA$1000,AA792,$C$5:$C$1000,"&lt;&gt;"&amp;C792))</f>
        <v/>
      </c>
      <c r="X792" s="72"/>
      <c r="Y792" s="68"/>
      <c r="Z792" s="72"/>
      <c r="AA792" s="38" t="str">
        <f aca="false">IF(B792="","",YEAR(B792)*100+MONTH(B792))</f>
        <v/>
      </c>
      <c r="AB792" s="38" t="str">
        <f aca="false">IF(AND(E792&lt;&gt;"",E792=Cruce!$C$5,AD792=1),COUNTIFS($E$5:E792,E792,$AD$5:AD792,1),"")</f>
        <v/>
      </c>
      <c r="AC792" s="38" t="str">
        <f aca="false">IF(E792="","",C792&amp;"|"&amp;X792&amp;"|"&amp;IF(B792="","s/f",TEXT(B792,"yyyymmdd"))&amp;IF(OR(C792="SSF",X792="Visitas Auditoría Interna"),"|"&amp;Y792,""))</f>
        <v/>
      </c>
      <c r="AD792" s="38" t="n">
        <f aca="false">IF(E792="",0,IF(COUNTIFS($E$5:E792,E792,$AC$5:AC792,AC792)=1,1,0))</f>
        <v>0</v>
      </c>
      <c r="AE792" s="38" t="str">
        <f aca="false">IF(OR(E792="",AD792&lt;&gt;1),"",SUBSTITUTE(SUBSTITUTE(C792,"Auditoría ",""),"Consejo de Administración","Consejo")&amp;" – "&amp;IF(B792="","(sin fecha)",DAY(B792)&amp;" de "&amp;CHOOSE(MONTH(B792),"Enero","Febrero","Marzo","Abril","Mayo","Junio","Julio","Agosto","Septiembre","Octubre","Noviembre","Diciembre")&amp;" "&amp;YEAR(B792)))</f>
        <v/>
      </c>
      <c r="AF792" s="38" t="n">
        <f aca="false">IF(E792="",0,IF(COUNTIF($AC$5:AC792,AC792)=1,1,0))</f>
        <v>0</v>
      </c>
    </row>
    <row r="793" customFormat="false" ht="15" hidden="false" customHeight="false" outlineLevel="0" collapsed="false">
      <c r="A793" s="68"/>
      <c r="B793" s="67"/>
      <c r="C793" s="68"/>
      <c r="D793" s="68"/>
      <c r="E793" s="69"/>
      <c r="F793" s="69"/>
      <c r="G793" s="70" t="str">
        <f aca="false">IF(OR(E793="",AND($C$3="",$E$3="")),"",IF(B793="","Sin fecha",IF(AND(OR($C$3="",B793&gt;=$C$3),OR($E$3="",B793&lt;=$E$3)),"Sí","No")))</f>
        <v/>
      </c>
      <c r="H793" s="58" t="str">
        <f aca="false">IF(B793="","",YEAR(B793))</f>
        <v/>
      </c>
      <c r="I793" s="70" t="str">
        <f aca="false">IF(B793="","",IF(MONTH(B793)=1,"X",""))</f>
        <v/>
      </c>
      <c r="J793" s="70" t="str">
        <f aca="false">IF(B793="","",IF(MONTH(B793)=2,"X",""))</f>
        <v/>
      </c>
      <c r="K793" s="70" t="str">
        <f aca="false">IF(B793="","",IF(MONTH(B793)=3,"X",""))</f>
        <v/>
      </c>
      <c r="L793" s="70" t="str">
        <f aca="false">IF(B793="","",IF(MONTH(B793)=4,"X",""))</f>
        <v/>
      </c>
      <c r="M793" s="70" t="str">
        <f aca="false">IF(B793="","",IF(MONTH(B793)=5,"X",""))</f>
        <v/>
      </c>
      <c r="N793" s="70" t="str">
        <f aca="false">IF(B793="","",IF(MONTH(B793)=6,"X",""))</f>
        <v/>
      </c>
      <c r="O793" s="70" t="str">
        <f aca="false">IF(B793="","",IF(MONTH(B793)=7,"X",""))</f>
        <v/>
      </c>
      <c r="P793" s="70" t="str">
        <f aca="false">IF(B793="","",IF(MONTH(B793)=8,"X",""))</f>
        <v/>
      </c>
      <c r="Q793" s="70" t="str">
        <f aca="false">IF(B793="","",IF(MONTH(B793)=9,"X",""))</f>
        <v/>
      </c>
      <c r="R793" s="70" t="str">
        <f aca="false">IF(B793="","",IF(MONTH(B793)=10,"X",""))</f>
        <v/>
      </c>
      <c r="S793" s="70" t="str">
        <f aca="false">IF(B793="","",IF(MONTH(B793)=11,"X",""))</f>
        <v/>
      </c>
      <c r="T793" s="70" t="str">
        <f aca="false">IF(B793="","",IF(MONTH(B793)=12,"X",""))</f>
        <v/>
      </c>
      <c r="U793" s="58" t="str">
        <f aca="false">IF(E793="","",SUMIF($E$5:$E$1000,E793,$AD$5:$AD$1000))</f>
        <v/>
      </c>
      <c r="V793" s="71" t="str">
        <f aca="false">IF(E793="","",_xlfn.TEXTJOIN(" + ",TRUE(),IF(COUNTIFS($E$5:$E$1000,E793,$C$5:$C$1000,"Auditoría Interna")&gt;0,"Interna",""),IF(COUNTIFS($E$5:$E$1000,E793,$C$5:$C$1000,"Auditoría Externa")&gt;0,"Externa",""),IF(COUNTIFS($E$5:$E$1000,E793,$C$5:$C$1000,"SSF")&gt;0,"SSF",""),IF(COUNTIFS($E$5:$E$1000,E793,$C$5:$C$1000,"Comité de Supervisión")&gt;0,"Comité Sup.",""),IF(COUNTIFS($E$5:$E$1000,E793,$C$5:$C$1000,"Consejo de Administración")&gt;0,"Consejo",""),IF(COUNTIFS($E$5:$E$1000,E793,$C$5:$C$1000,"Otros")&gt;0,"Otros","")))</f>
        <v/>
      </c>
      <c r="W793" s="58" t="str">
        <f aca="false">IF(E793="","",SUMIFS($AD$5:$AD$1000,$E$5:$E$1000,E793,$AA$5:$AA$1000,AA793,$C$5:$C$1000,"&lt;&gt;"&amp;C793))</f>
        <v/>
      </c>
      <c r="X793" s="72"/>
      <c r="Y793" s="68"/>
      <c r="Z793" s="72"/>
      <c r="AA793" s="38" t="str">
        <f aca="false">IF(B793="","",YEAR(B793)*100+MONTH(B793))</f>
        <v/>
      </c>
      <c r="AB793" s="38" t="str">
        <f aca="false">IF(AND(E793&lt;&gt;"",E793=Cruce!$C$5,AD793=1),COUNTIFS($E$5:E793,E793,$AD$5:AD793,1),"")</f>
        <v/>
      </c>
      <c r="AC793" s="38" t="str">
        <f aca="false">IF(E793="","",C793&amp;"|"&amp;X793&amp;"|"&amp;IF(B793="","s/f",TEXT(B793,"yyyymmdd"))&amp;IF(OR(C793="SSF",X793="Visitas Auditoría Interna"),"|"&amp;Y793,""))</f>
        <v/>
      </c>
      <c r="AD793" s="38" t="n">
        <f aca="false">IF(E793="",0,IF(COUNTIFS($E$5:E793,E793,$AC$5:AC793,AC793)=1,1,0))</f>
        <v>0</v>
      </c>
      <c r="AE793" s="38" t="str">
        <f aca="false">IF(OR(E793="",AD793&lt;&gt;1),"",SUBSTITUTE(SUBSTITUTE(C793,"Auditoría ",""),"Consejo de Administración","Consejo")&amp;" – "&amp;IF(B793="","(sin fecha)",DAY(B793)&amp;" de "&amp;CHOOSE(MONTH(B793),"Enero","Febrero","Marzo","Abril","Mayo","Junio","Julio","Agosto","Septiembre","Octubre","Noviembre","Diciembre")&amp;" "&amp;YEAR(B793)))</f>
        <v/>
      </c>
      <c r="AF793" s="38" t="n">
        <f aca="false">IF(E793="",0,IF(COUNTIF($AC$5:AC793,AC793)=1,1,0))</f>
        <v>0</v>
      </c>
    </row>
    <row r="794" customFormat="false" ht="15" hidden="false" customHeight="false" outlineLevel="0" collapsed="false">
      <c r="A794" s="68"/>
      <c r="B794" s="67"/>
      <c r="C794" s="68"/>
      <c r="D794" s="68"/>
      <c r="E794" s="69"/>
      <c r="F794" s="69"/>
      <c r="G794" s="70" t="str">
        <f aca="false">IF(OR(E794="",AND($C$3="",$E$3="")),"",IF(B794="","Sin fecha",IF(AND(OR($C$3="",B794&gt;=$C$3),OR($E$3="",B794&lt;=$E$3)),"Sí","No")))</f>
        <v/>
      </c>
      <c r="H794" s="58" t="str">
        <f aca="false">IF(B794="","",YEAR(B794))</f>
        <v/>
      </c>
      <c r="I794" s="70" t="str">
        <f aca="false">IF(B794="","",IF(MONTH(B794)=1,"X",""))</f>
        <v/>
      </c>
      <c r="J794" s="70" t="str">
        <f aca="false">IF(B794="","",IF(MONTH(B794)=2,"X",""))</f>
        <v/>
      </c>
      <c r="K794" s="70" t="str">
        <f aca="false">IF(B794="","",IF(MONTH(B794)=3,"X",""))</f>
        <v/>
      </c>
      <c r="L794" s="70" t="str">
        <f aca="false">IF(B794="","",IF(MONTH(B794)=4,"X",""))</f>
        <v/>
      </c>
      <c r="M794" s="70" t="str">
        <f aca="false">IF(B794="","",IF(MONTH(B794)=5,"X",""))</f>
        <v/>
      </c>
      <c r="N794" s="70" t="str">
        <f aca="false">IF(B794="","",IF(MONTH(B794)=6,"X",""))</f>
        <v/>
      </c>
      <c r="O794" s="70" t="str">
        <f aca="false">IF(B794="","",IF(MONTH(B794)=7,"X",""))</f>
        <v/>
      </c>
      <c r="P794" s="70" t="str">
        <f aca="false">IF(B794="","",IF(MONTH(B794)=8,"X",""))</f>
        <v/>
      </c>
      <c r="Q794" s="70" t="str">
        <f aca="false">IF(B794="","",IF(MONTH(B794)=9,"X",""))</f>
        <v/>
      </c>
      <c r="R794" s="70" t="str">
        <f aca="false">IF(B794="","",IF(MONTH(B794)=10,"X",""))</f>
        <v/>
      </c>
      <c r="S794" s="70" t="str">
        <f aca="false">IF(B794="","",IF(MONTH(B794)=11,"X",""))</f>
        <v/>
      </c>
      <c r="T794" s="70" t="str">
        <f aca="false">IF(B794="","",IF(MONTH(B794)=12,"X",""))</f>
        <v/>
      </c>
      <c r="U794" s="58" t="str">
        <f aca="false">IF(E794="","",SUMIF($E$5:$E$1000,E794,$AD$5:$AD$1000))</f>
        <v/>
      </c>
      <c r="V794" s="71" t="str">
        <f aca="false">IF(E794="","",_xlfn.TEXTJOIN(" + ",TRUE(),IF(COUNTIFS($E$5:$E$1000,E794,$C$5:$C$1000,"Auditoría Interna")&gt;0,"Interna",""),IF(COUNTIFS($E$5:$E$1000,E794,$C$5:$C$1000,"Auditoría Externa")&gt;0,"Externa",""),IF(COUNTIFS($E$5:$E$1000,E794,$C$5:$C$1000,"SSF")&gt;0,"SSF",""),IF(COUNTIFS($E$5:$E$1000,E794,$C$5:$C$1000,"Comité de Supervisión")&gt;0,"Comité Sup.",""),IF(COUNTIFS($E$5:$E$1000,E794,$C$5:$C$1000,"Consejo de Administración")&gt;0,"Consejo",""),IF(COUNTIFS($E$5:$E$1000,E794,$C$5:$C$1000,"Otros")&gt;0,"Otros","")))</f>
        <v/>
      </c>
      <c r="W794" s="58" t="str">
        <f aca="false">IF(E794="","",SUMIFS($AD$5:$AD$1000,$E$5:$E$1000,E794,$AA$5:$AA$1000,AA794,$C$5:$C$1000,"&lt;&gt;"&amp;C794))</f>
        <v/>
      </c>
      <c r="X794" s="72"/>
      <c r="Y794" s="68"/>
      <c r="Z794" s="72"/>
      <c r="AA794" s="38" t="str">
        <f aca="false">IF(B794="","",YEAR(B794)*100+MONTH(B794))</f>
        <v/>
      </c>
      <c r="AB794" s="38" t="str">
        <f aca="false">IF(AND(E794&lt;&gt;"",E794=Cruce!$C$5,AD794=1),COUNTIFS($E$5:E794,E794,$AD$5:AD794,1),"")</f>
        <v/>
      </c>
      <c r="AC794" s="38" t="str">
        <f aca="false">IF(E794="","",C794&amp;"|"&amp;X794&amp;"|"&amp;IF(B794="","s/f",TEXT(B794,"yyyymmdd"))&amp;IF(OR(C794="SSF",X794="Visitas Auditoría Interna"),"|"&amp;Y794,""))</f>
        <v/>
      </c>
      <c r="AD794" s="38" t="n">
        <f aca="false">IF(E794="",0,IF(COUNTIFS($E$5:E794,E794,$AC$5:AC794,AC794)=1,1,0))</f>
        <v>0</v>
      </c>
      <c r="AE794" s="38" t="str">
        <f aca="false">IF(OR(E794="",AD794&lt;&gt;1),"",SUBSTITUTE(SUBSTITUTE(C794,"Auditoría ",""),"Consejo de Administración","Consejo")&amp;" – "&amp;IF(B794="","(sin fecha)",DAY(B794)&amp;" de "&amp;CHOOSE(MONTH(B794),"Enero","Febrero","Marzo","Abril","Mayo","Junio","Julio","Agosto","Septiembre","Octubre","Noviembre","Diciembre")&amp;" "&amp;YEAR(B794)))</f>
        <v/>
      </c>
      <c r="AF794" s="38" t="n">
        <f aca="false">IF(E794="",0,IF(COUNTIF($AC$5:AC794,AC794)=1,1,0))</f>
        <v>0</v>
      </c>
    </row>
    <row r="795" customFormat="false" ht="15" hidden="false" customHeight="false" outlineLevel="0" collapsed="false">
      <c r="A795" s="68"/>
      <c r="B795" s="67"/>
      <c r="C795" s="68"/>
      <c r="D795" s="68"/>
      <c r="E795" s="69"/>
      <c r="F795" s="69"/>
      <c r="G795" s="70" t="str">
        <f aca="false">IF(OR(E795="",AND($C$3="",$E$3="")),"",IF(B795="","Sin fecha",IF(AND(OR($C$3="",B795&gt;=$C$3),OR($E$3="",B795&lt;=$E$3)),"Sí","No")))</f>
        <v/>
      </c>
      <c r="H795" s="58" t="str">
        <f aca="false">IF(B795="","",YEAR(B795))</f>
        <v/>
      </c>
      <c r="I795" s="70" t="str">
        <f aca="false">IF(B795="","",IF(MONTH(B795)=1,"X",""))</f>
        <v/>
      </c>
      <c r="J795" s="70" t="str">
        <f aca="false">IF(B795="","",IF(MONTH(B795)=2,"X",""))</f>
        <v/>
      </c>
      <c r="K795" s="70" t="str">
        <f aca="false">IF(B795="","",IF(MONTH(B795)=3,"X",""))</f>
        <v/>
      </c>
      <c r="L795" s="70" t="str">
        <f aca="false">IF(B795="","",IF(MONTH(B795)=4,"X",""))</f>
        <v/>
      </c>
      <c r="M795" s="70" t="str">
        <f aca="false">IF(B795="","",IF(MONTH(B795)=5,"X",""))</f>
        <v/>
      </c>
      <c r="N795" s="70" t="str">
        <f aca="false">IF(B795="","",IF(MONTH(B795)=6,"X",""))</f>
        <v/>
      </c>
      <c r="O795" s="70" t="str">
        <f aca="false">IF(B795="","",IF(MONTH(B795)=7,"X",""))</f>
        <v/>
      </c>
      <c r="P795" s="70" t="str">
        <f aca="false">IF(B795="","",IF(MONTH(B795)=8,"X",""))</f>
        <v/>
      </c>
      <c r="Q795" s="70" t="str">
        <f aca="false">IF(B795="","",IF(MONTH(B795)=9,"X",""))</f>
        <v/>
      </c>
      <c r="R795" s="70" t="str">
        <f aca="false">IF(B795="","",IF(MONTH(B795)=10,"X",""))</f>
        <v/>
      </c>
      <c r="S795" s="70" t="str">
        <f aca="false">IF(B795="","",IF(MONTH(B795)=11,"X",""))</f>
        <v/>
      </c>
      <c r="T795" s="70" t="str">
        <f aca="false">IF(B795="","",IF(MONTH(B795)=12,"X",""))</f>
        <v/>
      </c>
      <c r="U795" s="58" t="str">
        <f aca="false">IF(E795="","",SUMIF($E$5:$E$1000,E795,$AD$5:$AD$1000))</f>
        <v/>
      </c>
      <c r="V795" s="71" t="str">
        <f aca="false">IF(E795="","",_xlfn.TEXTJOIN(" + ",TRUE(),IF(COUNTIFS($E$5:$E$1000,E795,$C$5:$C$1000,"Auditoría Interna")&gt;0,"Interna",""),IF(COUNTIFS($E$5:$E$1000,E795,$C$5:$C$1000,"Auditoría Externa")&gt;0,"Externa",""),IF(COUNTIFS($E$5:$E$1000,E795,$C$5:$C$1000,"SSF")&gt;0,"SSF",""),IF(COUNTIFS($E$5:$E$1000,E795,$C$5:$C$1000,"Comité de Supervisión")&gt;0,"Comité Sup.",""),IF(COUNTIFS($E$5:$E$1000,E795,$C$5:$C$1000,"Consejo de Administración")&gt;0,"Consejo",""),IF(COUNTIFS($E$5:$E$1000,E795,$C$5:$C$1000,"Otros")&gt;0,"Otros","")))</f>
        <v/>
      </c>
      <c r="W795" s="58" t="str">
        <f aca="false">IF(E795="","",SUMIFS($AD$5:$AD$1000,$E$5:$E$1000,E795,$AA$5:$AA$1000,AA795,$C$5:$C$1000,"&lt;&gt;"&amp;C795))</f>
        <v/>
      </c>
      <c r="X795" s="72"/>
      <c r="Y795" s="68"/>
      <c r="Z795" s="72"/>
      <c r="AA795" s="38" t="str">
        <f aca="false">IF(B795="","",YEAR(B795)*100+MONTH(B795))</f>
        <v/>
      </c>
      <c r="AB795" s="38" t="str">
        <f aca="false">IF(AND(E795&lt;&gt;"",E795=Cruce!$C$5,AD795=1),COUNTIFS($E$5:E795,E795,$AD$5:AD795,1),"")</f>
        <v/>
      </c>
      <c r="AC795" s="38" t="str">
        <f aca="false">IF(E795="","",C795&amp;"|"&amp;X795&amp;"|"&amp;IF(B795="","s/f",TEXT(B795,"yyyymmdd"))&amp;IF(OR(C795="SSF",X795="Visitas Auditoría Interna"),"|"&amp;Y795,""))</f>
        <v/>
      </c>
      <c r="AD795" s="38" t="n">
        <f aca="false">IF(E795="",0,IF(COUNTIFS($E$5:E795,E795,$AC$5:AC795,AC795)=1,1,0))</f>
        <v>0</v>
      </c>
      <c r="AE795" s="38" t="str">
        <f aca="false">IF(OR(E795="",AD795&lt;&gt;1),"",SUBSTITUTE(SUBSTITUTE(C795,"Auditoría ",""),"Consejo de Administración","Consejo")&amp;" – "&amp;IF(B795="","(sin fecha)",DAY(B795)&amp;" de "&amp;CHOOSE(MONTH(B795),"Enero","Febrero","Marzo","Abril","Mayo","Junio","Julio","Agosto","Septiembre","Octubre","Noviembre","Diciembre")&amp;" "&amp;YEAR(B795)))</f>
        <v/>
      </c>
      <c r="AF795" s="38" t="n">
        <f aca="false">IF(E795="",0,IF(COUNTIF($AC$5:AC795,AC795)=1,1,0))</f>
        <v>0</v>
      </c>
    </row>
    <row r="796" customFormat="false" ht="15" hidden="false" customHeight="false" outlineLevel="0" collapsed="false">
      <c r="A796" s="68"/>
      <c r="B796" s="67"/>
      <c r="C796" s="68"/>
      <c r="D796" s="68"/>
      <c r="E796" s="69"/>
      <c r="F796" s="69"/>
      <c r="G796" s="70" t="str">
        <f aca="false">IF(OR(E796="",AND($C$3="",$E$3="")),"",IF(B796="","Sin fecha",IF(AND(OR($C$3="",B796&gt;=$C$3),OR($E$3="",B796&lt;=$E$3)),"Sí","No")))</f>
        <v/>
      </c>
      <c r="H796" s="58" t="str">
        <f aca="false">IF(B796="","",YEAR(B796))</f>
        <v/>
      </c>
      <c r="I796" s="70" t="str">
        <f aca="false">IF(B796="","",IF(MONTH(B796)=1,"X",""))</f>
        <v/>
      </c>
      <c r="J796" s="70" t="str">
        <f aca="false">IF(B796="","",IF(MONTH(B796)=2,"X",""))</f>
        <v/>
      </c>
      <c r="K796" s="70" t="str">
        <f aca="false">IF(B796="","",IF(MONTH(B796)=3,"X",""))</f>
        <v/>
      </c>
      <c r="L796" s="70" t="str">
        <f aca="false">IF(B796="","",IF(MONTH(B796)=4,"X",""))</f>
        <v/>
      </c>
      <c r="M796" s="70" t="str">
        <f aca="false">IF(B796="","",IF(MONTH(B796)=5,"X",""))</f>
        <v/>
      </c>
      <c r="N796" s="70" t="str">
        <f aca="false">IF(B796="","",IF(MONTH(B796)=6,"X",""))</f>
        <v/>
      </c>
      <c r="O796" s="70" t="str">
        <f aca="false">IF(B796="","",IF(MONTH(B796)=7,"X",""))</f>
        <v/>
      </c>
      <c r="P796" s="70" t="str">
        <f aca="false">IF(B796="","",IF(MONTH(B796)=8,"X",""))</f>
        <v/>
      </c>
      <c r="Q796" s="70" t="str">
        <f aca="false">IF(B796="","",IF(MONTH(B796)=9,"X",""))</f>
        <v/>
      </c>
      <c r="R796" s="70" t="str">
        <f aca="false">IF(B796="","",IF(MONTH(B796)=10,"X",""))</f>
        <v/>
      </c>
      <c r="S796" s="70" t="str">
        <f aca="false">IF(B796="","",IF(MONTH(B796)=11,"X",""))</f>
        <v/>
      </c>
      <c r="T796" s="70" t="str">
        <f aca="false">IF(B796="","",IF(MONTH(B796)=12,"X",""))</f>
        <v/>
      </c>
      <c r="U796" s="58" t="str">
        <f aca="false">IF(E796="","",SUMIF($E$5:$E$1000,E796,$AD$5:$AD$1000))</f>
        <v/>
      </c>
      <c r="V796" s="71" t="str">
        <f aca="false">IF(E796="","",_xlfn.TEXTJOIN(" + ",TRUE(),IF(COUNTIFS($E$5:$E$1000,E796,$C$5:$C$1000,"Auditoría Interna")&gt;0,"Interna",""),IF(COUNTIFS($E$5:$E$1000,E796,$C$5:$C$1000,"Auditoría Externa")&gt;0,"Externa",""),IF(COUNTIFS($E$5:$E$1000,E796,$C$5:$C$1000,"SSF")&gt;0,"SSF",""),IF(COUNTIFS($E$5:$E$1000,E796,$C$5:$C$1000,"Comité de Supervisión")&gt;0,"Comité Sup.",""),IF(COUNTIFS($E$5:$E$1000,E796,$C$5:$C$1000,"Consejo de Administración")&gt;0,"Consejo",""),IF(COUNTIFS($E$5:$E$1000,E796,$C$5:$C$1000,"Otros")&gt;0,"Otros","")))</f>
        <v/>
      </c>
      <c r="W796" s="58" t="str">
        <f aca="false">IF(E796="","",SUMIFS($AD$5:$AD$1000,$E$5:$E$1000,E796,$AA$5:$AA$1000,AA796,$C$5:$C$1000,"&lt;&gt;"&amp;C796))</f>
        <v/>
      </c>
      <c r="X796" s="72"/>
      <c r="Y796" s="68"/>
      <c r="Z796" s="72"/>
      <c r="AA796" s="38" t="str">
        <f aca="false">IF(B796="","",YEAR(B796)*100+MONTH(B796))</f>
        <v/>
      </c>
      <c r="AB796" s="38" t="str">
        <f aca="false">IF(AND(E796&lt;&gt;"",E796=Cruce!$C$5,AD796=1),COUNTIFS($E$5:E796,E796,$AD$5:AD796,1),"")</f>
        <v/>
      </c>
      <c r="AC796" s="38" t="str">
        <f aca="false">IF(E796="","",C796&amp;"|"&amp;X796&amp;"|"&amp;IF(B796="","s/f",TEXT(B796,"yyyymmdd"))&amp;IF(OR(C796="SSF",X796="Visitas Auditoría Interna"),"|"&amp;Y796,""))</f>
        <v/>
      </c>
      <c r="AD796" s="38" t="n">
        <f aca="false">IF(E796="",0,IF(COUNTIFS($E$5:E796,E796,$AC$5:AC796,AC796)=1,1,0))</f>
        <v>0</v>
      </c>
      <c r="AE796" s="38" t="str">
        <f aca="false">IF(OR(E796="",AD796&lt;&gt;1),"",SUBSTITUTE(SUBSTITUTE(C796,"Auditoría ",""),"Consejo de Administración","Consejo")&amp;" – "&amp;IF(B796="","(sin fecha)",DAY(B796)&amp;" de "&amp;CHOOSE(MONTH(B796),"Enero","Febrero","Marzo","Abril","Mayo","Junio","Julio","Agosto","Septiembre","Octubre","Noviembre","Diciembre")&amp;" "&amp;YEAR(B796)))</f>
        <v/>
      </c>
      <c r="AF796" s="38" t="n">
        <f aca="false">IF(E796="",0,IF(COUNTIF($AC$5:AC796,AC796)=1,1,0))</f>
        <v>0</v>
      </c>
    </row>
    <row r="797" customFormat="false" ht="15" hidden="false" customHeight="false" outlineLevel="0" collapsed="false">
      <c r="A797" s="68"/>
      <c r="B797" s="67"/>
      <c r="C797" s="68"/>
      <c r="D797" s="68"/>
      <c r="E797" s="69"/>
      <c r="F797" s="69"/>
      <c r="G797" s="70" t="str">
        <f aca="false">IF(OR(E797="",AND($C$3="",$E$3="")),"",IF(B797="","Sin fecha",IF(AND(OR($C$3="",B797&gt;=$C$3),OR($E$3="",B797&lt;=$E$3)),"Sí","No")))</f>
        <v/>
      </c>
      <c r="H797" s="58" t="str">
        <f aca="false">IF(B797="","",YEAR(B797))</f>
        <v/>
      </c>
      <c r="I797" s="70" t="str">
        <f aca="false">IF(B797="","",IF(MONTH(B797)=1,"X",""))</f>
        <v/>
      </c>
      <c r="J797" s="70" t="str">
        <f aca="false">IF(B797="","",IF(MONTH(B797)=2,"X",""))</f>
        <v/>
      </c>
      <c r="K797" s="70" t="str">
        <f aca="false">IF(B797="","",IF(MONTH(B797)=3,"X",""))</f>
        <v/>
      </c>
      <c r="L797" s="70" t="str">
        <f aca="false">IF(B797="","",IF(MONTH(B797)=4,"X",""))</f>
        <v/>
      </c>
      <c r="M797" s="70" t="str">
        <f aca="false">IF(B797="","",IF(MONTH(B797)=5,"X",""))</f>
        <v/>
      </c>
      <c r="N797" s="70" t="str">
        <f aca="false">IF(B797="","",IF(MONTH(B797)=6,"X",""))</f>
        <v/>
      </c>
      <c r="O797" s="70" t="str">
        <f aca="false">IF(B797="","",IF(MONTH(B797)=7,"X",""))</f>
        <v/>
      </c>
      <c r="P797" s="70" t="str">
        <f aca="false">IF(B797="","",IF(MONTH(B797)=8,"X",""))</f>
        <v/>
      </c>
      <c r="Q797" s="70" t="str">
        <f aca="false">IF(B797="","",IF(MONTH(B797)=9,"X",""))</f>
        <v/>
      </c>
      <c r="R797" s="70" t="str">
        <f aca="false">IF(B797="","",IF(MONTH(B797)=10,"X",""))</f>
        <v/>
      </c>
      <c r="S797" s="70" t="str">
        <f aca="false">IF(B797="","",IF(MONTH(B797)=11,"X",""))</f>
        <v/>
      </c>
      <c r="T797" s="70" t="str">
        <f aca="false">IF(B797="","",IF(MONTH(B797)=12,"X",""))</f>
        <v/>
      </c>
      <c r="U797" s="58" t="str">
        <f aca="false">IF(E797="","",SUMIF($E$5:$E$1000,E797,$AD$5:$AD$1000))</f>
        <v/>
      </c>
      <c r="V797" s="71" t="str">
        <f aca="false">IF(E797="","",_xlfn.TEXTJOIN(" + ",TRUE(),IF(COUNTIFS($E$5:$E$1000,E797,$C$5:$C$1000,"Auditoría Interna")&gt;0,"Interna",""),IF(COUNTIFS($E$5:$E$1000,E797,$C$5:$C$1000,"Auditoría Externa")&gt;0,"Externa",""),IF(COUNTIFS($E$5:$E$1000,E797,$C$5:$C$1000,"SSF")&gt;0,"SSF",""),IF(COUNTIFS($E$5:$E$1000,E797,$C$5:$C$1000,"Comité de Supervisión")&gt;0,"Comité Sup.",""),IF(COUNTIFS($E$5:$E$1000,E797,$C$5:$C$1000,"Consejo de Administración")&gt;0,"Consejo",""),IF(COUNTIFS($E$5:$E$1000,E797,$C$5:$C$1000,"Otros")&gt;0,"Otros","")))</f>
        <v/>
      </c>
      <c r="W797" s="58" t="str">
        <f aca="false">IF(E797="","",SUMIFS($AD$5:$AD$1000,$E$5:$E$1000,E797,$AA$5:$AA$1000,AA797,$C$5:$C$1000,"&lt;&gt;"&amp;C797))</f>
        <v/>
      </c>
      <c r="X797" s="72"/>
      <c r="Y797" s="68"/>
      <c r="Z797" s="72"/>
      <c r="AA797" s="38" t="str">
        <f aca="false">IF(B797="","",YEAR(B797)*100+MONTH(B797))</f>
        <v/>
      </c>
      <c r="AB797" s="38" t="str">
        <f aca="false">IF(AND(E797&lt;&gt;"",E797=Cruce!$C$5,AD797=1),COUNTIFS($E$5:E797,E797,$AD$5:AD797,1),"")</f>
        <v/>
      </c>
      <c r="AC797" s="38" t="str">
        <f aca="false">IF(E797="","",C797&amp;"|"&amp;X797&amp;"|"&amp;IF(B797="","s/f",TEXT(B797,"yyyymmdd"))&amp;IF(OR(C797="SSF",X797="Visitas Auditoría Interna"),"|"&amp;Y797,""))</f>
        <v/>
      </c>
      <c r="AD797" s="38" t="n">
        <f aca="false">IF(E797="",0,IF(COUNTIFS($E$5:E797,E797,$AC$5:AC797,AC797)=1,1,0))</f>
        <v>0</v>
      </c>
      <c r="AE797" s="38" t="str">
        <f aca="false">IF(OR(E797="",AD797&lt;&gt;1),"",SUBSTITUTE(SUBSTITUTE(C797,"Auditoría ",""),"Consejo de Administración","Consejo")&amp;" – "&amp;IF(B797="","(sin fecha)",DAY(B797)&amp;" de "&amp;CHOOSE(MONTH(B797),"Enero","Febrero","Marzo","Abril","Mayo","Junio","Julio","Agosto","Septiembre","Octubre","Noviembre","Diciembre")&amp;" "&amp;YEAR(B797)))</f>
        <v/>
      </c>
      <c r="AF797" s="38" t="n">
        <f aca="false">IF(E797="",0,IF(COUNTIF($AC$5:AC797,AC797)=1,1,0))</f>
        <v>0</v>
      </c>
    </row>
    <row r="798" customFormat="false" ht="15" hidden="false" customHeight="false" outlineLevel="0" collapsed="false">
      <c r="A798" s="68"/>
      <c r="B798" s="67"/>
      <c r="C798" s="68"/>
      <c r="D798" s="68"/>
      <c r="E798" s="69"/>
      <c r="F798" s="69"/>
      <c r="G798" s="70" t="str">
        <f aca="false">IF(OR(E798="",AND($C$3="",$E$3="")),"",IF(B798="","Sin fecha",IF(AND(OR($C$3="",B798&gt;=$C$3),OR($E$3="",B798&lt;=$E$3)),"Sí","No")))</f>
        <v/>
      </c>
      <c r="H798" s="58" t="str">
        <f aca="false">IF(B798="","",YEAR(B798))</f>
        <v/>
      </c>
      <c r="I798" s="70" t="str">
        <f aca="false">IF(B798="","",IF(MONTH(B798)=1,"X",""))</f>
        <v/>
      </c>
      <c r="J798" s="70" t="str">
        <f aca="false">IF(B798="","",IF(MONTH(B798)=2,"X",""))</f>
        <v/>
      </c>
      <c r="K798" s="70" t="str">
        <f aca="false">IF(B798="","",IF(MONTH(B798)=3,"X",""))</f>
        <v/>
      </c>
      <c r="L798" s="70" t="str">
        <f aca="false">IF(B798="","",IF(MONTH(B798)=4,"X",""))</f>
        <v/>
      </c>
      <c r="M798" s="70" t="str">
        <f aca="false">IF(B798="","",IF(MONTH(B798)=5,"X",""))</f>
        <v/>
      </c>
      <c r="N798" s="70" t="str">
        <f aca="false">IF(B798="","",IF(MONTH(B798)=6,"X",""))</f>
        <v/>
      </c>
      <c r="O798" s="70" t="str">
        <f aca="false">IF(B798="","",IF(MONTH(B798)=7,"X",""))</f>
        <v/>
      </c>
      <c r="P798" s="70" t="str">
        <f aca="false">IF(B798="","",IF(MONTH(B798)=8,"X",""))</f>
        <v/>
      </c>
      <c r="Q798" s="70" t="str">
        <f aca="false">IF(B798="","",IF(MONTH(B798)=9,"X",""))</f>
        <v/>
      </c>
      <c r="R798" s="70" t="str">
        <f aca="false">IF(B798="","",IF(MONTH(B798)=10,"X",""))</f>
        <v/>
      </c>
      <c r="S798" s="70" t="str">
        <f aca="false">IF(B798="","",IF(MONTH(B798)=11,"X",""))</f>
        <v/>
      </c>
      <c r="T798" s="70" t="str">
        <f aca="false">IF(B798="","",IF(MONTH(B798)=12,"X",""))</f>
        <v/>
      </c>
      <c r="U798" s="58" t="str">
        <f aca="false">IF(E798="","",SUMIF($E$5:$E$1000,E798,$AD$5:$AD$1000))</f>
        <v/>
      </c>
      <c r="V798" s="71" t="str">
        <f aca="false">IF(E798="","",_xlfn.TEXTJOIN(" + ",TRUE(),IF(COUNTIFS($E$5:$E$1000,E798,$C$5:$C$1000,"Auditoría Interna")&gt;0,"Interna",""),IF(COUNTIFS($E$5:$E$1000,E798,$C$5:$C$1000,"Auditoría Externa")&gt;0,"Externa",""),IF(COUNTIFS($E$5:$E$1000,E798,$C$5:$C$1000,"SSF")&gt;0,"SSF",""),IF(COUNTIFS($E$5:$E$1000,E798,$C$5:$C$1000,"Comité de Supervisión")&gt;0,"Comité Sup.",""),IF(COUNTIFS($E$5:$E$1000,E798,$C$5:$C$1000,"Consejo de Administración")&gt;0,"Consejo",""),IF(COUNTIFS($E$5:$E$1000,E798,$C$5:$C$1000,"Otros")&gt;0,"Otros","")))</f>
        <v/>
      </c>
      <c r="W798" s="58" t="str">
        <f aca="false">IF(E798="","",SUMIFS($AD$5:$AD$1000,$E$5:$E$1000,E798,$AA$5:$AA$1000,AA798,$C$5:$C$1000,"&lt;&gt;"&amp;C798))</f>
        <v/>
      </c>
      <c r="X798" s="72"/>
      <c r="Y798" s="68"/>
      <c r="Z798" s="72"/>
      <c r="AA798" s="38" t="str">
        <f aca="false">IF(B798="","",YEAR(B798)*100+MONTH(B798))</f>
        <v/>
      </c>
      <c r="AB798" s="38" t="str">
        <f aca="false">IF(AND(E798&lt;&gt;"",E798=Cruce!$C$5,AD798=1),COUNTIFS($E$5:E798,E798,$AD$5:AD798,1),"")</f>
        <v/>
      </c>
      <c r="AC798" s="38" t="str">
        <f aca="false">IF(E798="","",C798&amp;"|"&amp;X798&amp;"|"&amp;IF(B798="","s/f",TEXT(B798,"yyyymmdd"))&amp;IF(OR(C798="SSF",X798="Visitas Auditoría Interna"),"|"&amp;Y798,""))</f>
        <v/>
      </c>
      <c r="AD798" s="38" t="n">
        <f aca="false">IF(E798="",0,IF(COUNTIFS($E$5:E798,E798,$AC$5:AC798,AC798)=1,1,0))</f>
        <v>0</v>
      </c>
      <c r="AE798" s="38" t="str">
        <f aca="false">IF(OR(E798="",AD798&lt;&gt;1),"",SUBSTITUTE(SUBSTITUTE(C798,"Auditoría ",""),"Consejo de Administración","Consejo")&amp;" – "&amp;IF(B798="","(sin fecha)",DAY(B798)&amp;" de "&amp;CHOOSE(MONTH(B798),"Enero","Febrero","Marzo","Abril","Mayo","Junio","Julio","Agosto","Septiembre","Octubre","Noviembre","Diciembre")&amp;" "&amp;YEAR(B798)))</f>
        <v/>
      </c>
      <c r="AF798" s="38" t="n">
        <f aca="false">IF(E798="",0,IF(COUNTIF($AC$5:AC798,AC798)=1,1,0))</f>
        <v>0</v>
      </c>
    </row>
    <row r="799" customFormat="false" ht="15" hidden="false" customHeight="false" outlineLevel="0" collapsed="false">
      <c r="A799" s="68"/>
      <c r="B799" s="67"/>
      <c r="C799" s="68"/>
      <c r="D799" s="68"/>
      <c r="E799" s="69"/>
      <c r="F799" s="69"/>
      <c r="G799" s="70" t="str">
        <f aca="false">IF(OR(E799="",AND($C$3="",$E$3="")),"",IF(B799="","Sin fecha",IF(AND(OR($C$3="",B799&gt;=$C$3),OR($E$3="",B799&lt;=$E$3)),"Sí","No")))</f>
        <v/>
      </c>
      <c r="H799" s="58" t="str">
        <f aca="false">IF(B799="","",YEAR(B799))</f>
        <v/>
      </c>
      <c r="I799" s="70" t="str">
        <f aca="false">IF(B799="","",IF(MONTH(B799)=1,"X",""))</f>
        <v/>
      </c>
      <c r="J799" s="70" t="str">
        <f aca="false">IF(B799="","",IF(MONTH(B799)=2,"X",""))</f>
        <v/>
      </c>
      <c r="K799" s="70" t="str">
        <f aca="false">IF(B799="","",IF(MONTH(B799)=3,"X",""))</f>
        <v/>
      </c>
      <c r="L799" s="70" t="str">
        <f aca="false">IF(B799="","",IF(MONTH(B799)=4,"X",""))</f>
        <v/>
      </c>
      <c r="M799" s="70" t="str">
        <f aca="false">IF(B799="","",IF(MONTH(B799)=5,"X",""))</f>
        <v/>
      </c>
      <c r="N799" s="70" t="str">
        <f aca="false">IF(B799="","",IF(MONTH(B799)=6,"X",""))</f>
        <v/>
      </c>
      <c r="O799" s="70" t="str">
        <f aca="false">IF(B799="","",IF(MONTH(B799)=7,"X",""))</f>
        <v/>
      </c>
      <c r="P799" s="70" t="str">
        <f aca="false">IF(B799="","",IF(MONTH(B799)=8,"X",""))</f>
        <v/>
      </c>
      <c r="Q799" s="70" t="str">
        <f aca="false">IF(B799="","",IF(MONTH(B799)=9,"X",""))</f>
        <v/>
      </c>
      <c r="R799" s="70" t="str">
        <f aca="false">IF(B799="","",IF(MONTH(B799)=10,"X",""))</f>
        <v/>
      </c>
      <c r="S799" s="70" t="str">
        <f aca="false">IF(B799="","",IF(MONTH(B799)=11,"X",""))</f>
        <v/>
      </c>
      <c r="T799" s="70" t="str">
        <f aca="false">IF(B799="","",IF(MONTH(B799)=12,"X",""))</f>
        <v/>
      </c>
      <c r="U799" s="58" t="str">
        <f aca="false">IF(E799="","",SUMIF($E$5:$E$1000,E799,$AD$5:$AD$1000))</f>
        <v/>
      </c>
      <c r="V799" s="71" t="str">
        <f aca="false">IF(E799="","",_xlfn.TEXTJOIN(" + ",TRUE(),IF(COUNTIFS($E$5:$E$1000,E799,$C$5:$C$1000,"Auditoría Interna")&gt;0,"Interna",""),IF(COUNTIFS($E$5:$E$1000,E799,$C$5:$C$1000,"Auditoría Externa")&gt;0,"Externa",""),IF(COUNTIFS($E$5:$E$1000,E799,$C$5:$C$1000,"SSF")&gt;0,"SSF",""),IF(COUNTIFS($E$5:$E$1000,E799,$C$5:$C$1000,"Comité de Supervisión")&gt;0,"Comité Sup.",""),IF(COUNTIFS($E$5:$E$1000,E799,$C$5:$C$1000,"Consejo de Administración")&gt;0,"Consejo",""),IF(COUNTIFS($E$5:$E$1000,E799,$C$5:$C$1000,"Otros")&gt;0,"Otros","")))</f>
        <v/>
      </c>
      <c r="W799" s="58" t="str">
        <f aca="false">IF(E799="","",SUMIFS($AD$5:$AD$1000,$E$5:$E$1000,E799,$AA$5:$AA$1000,AA799,$C$5:$C$1000,"&lt;&gt;"&amp;C799))</f>
        <v/>
      </c>
      <c r="X799" s="72"/>
      <c r="Y799" s="68"/>
      <c r="Z799" s="72"/>
      <c r="AA799" s="38" t="str">
        <f aca="false">IF(B799="","",YEAR(B799)*100+MONTH(B799))</f>
        <v/>
      </c>
      <c r="AB799" s="38" t="str">
        <f aca="false">IF(AND(E799&lt;&gt;"",E799=Cruce!$C$5,AD799=1),COUNTIFS($E$5:E799,E799,$AD$5:AD799,1),"")</f>
        <v/>
      </c>
      <c r="AC799" s="38" t="str">
        <f aca="false">IF(E799="","",C799&amp;"|"&amp;X799&amp;"|"&amp;IF(B799="","s/f",TEXT(B799,"yyyymmdd"))&amp;IF(OR(C799="SSF",X799="Visitas Auditoría Interna"),"|"&amp;Y799,""))</f>
        <v/>
      </c>
      <c r="AD799" s="38" t="n">
        <f aca="false">IF(E799="",0,IF(COUNTIFS($E$5:E799,E799,$AC$5:AC799,AC799)=1,1,0))</f>
        <v>0</v>
      </c>
      <c r="AE799" s="38" t="str">
        <f aca="false">IF(OR(E799="",AD799&lt;&gt;1),"",SUBSTITUTE(SUBSTITUTE(C799,"Auditoría ",""),"Consejo de Administración","Consejo")&amp;" – "&amp;IF(B799="","(sin fecha)",DAY(B799)&amp;" de "&amp;CHOOSE(MONTH(B799),"Enero","Febrero","Marzo","Abril","Mayo","Junio","Julio","Agosto","Septiembre","Octubre","Noviembre","Diciembre")&amp;" "&amp;YEAR(B799)))</f>
        <v/>
      </c>
      <c r="AF799" s="38" t="n">
        <f aca="false">IF(E799="",0,IF(COUNTIF($AC$5:AC799,AC799)=1,1,0))</f>
        <v>0</v>
      </c>
    </row>
    <row r="800" customFormat="false" ht="15" hidden="false" customHeight="false" outlineLevel="0" collapsed="false">
      <c r="A800" s="68"/>
      <c r="B800" s="67"/>
      <c r="C800" s="68"/>
      <c r="D800" s="68"/>
      <c r="E800" s="69"/>
      <c r="F800" s="69"/>
      <c r="G800" s="70" t="str">
        <f aca="false">IF(OR(E800="",AND($C$3="",$E$3="")),"",IF(B800="","Sin fecha",IF(AND(OR($C$3="",B800&gt;=$C$3),OR($E$3="",B800&lt;=$E$3)),"Sí","No")))</f>
        <v/>
      </c>
      <c r="H800" s="58" t="str">
        <f aca="false">IF(B800="","",YEAR(B800))</f>
        <v/>
      </c>
      <c r="I800" s="70" t="str">
        <f aca="false">IF(B800="","",IF(MONTH(B800)=1,"X",""))</f>
        <v/>
      </c>
      <c r="J800" s="70" t="str">
        <f aca="false">IF(B800="","",IF(MONTH(B800)=2,"X",""))</f>
        <v/>
      </c>
      <c r="K800" s="70" t="str">
        <f aca="false">IF(B800="","",IF(MONTH(B800)=3,"X",""))</f>
        <v/>
      </c>
      <c r="L800" s="70" t="str">
        <f aca="false">IF(B800="","",IF(MONTH(B800)=4,"X",""))</f>
        <v/>
      </c>
      <c r="M800" s="70" t="str">
        <f aca="false">IF(B800="","",IF(MONTH(B800)=5,"X",""))</f>
        <v/>
      </c>
      <c r="N800" s="70" t="str">
        <f aca="false">IF(B800="","",IF(MONTH(B800)=6,"X",""))</f>
        <v/>
      </c>
      <c r="O800" s="70" t="str">
        <f aca="false">IF(B800="","",IF(MONTH(B800)=7,"X",""))</f>
        <v/>
      </c>
      <c r="P800" s="70" t="str">
        <f aca="false">IF(B800="","",IF(MONTH(B800)=8,"X",""))</f>
        <v/>
      </c>
      <c r="Q800" s="70" t="str">
        <f aca="false">IF(B800="","",IF(MONTH(B800)=9,"X",""))</f>
        <v/>
      </c>
      <c r="R800" s="70" t="str">
        <f aca="false">IF(B800="","",IF(MONTH(B800)=10,"X",""))</f>
        <v/>
      </c>
      <c r="S800" s="70" t="str">
        <f aca="false">IF(B800="","",IF(MONTH(B800)=11,"X",""))</f>
        <v/>
      </c>
      <c r="T800" s="70" t="str">
        <f aca="false">IF(B800="","",IF(MONTH(B800)=12,"X",""))</f>
        <v/>
      </c>
      <c r="U800" s="58" t="str">
        <f aca="false">IF(E800="","",SUMIF($E$5:$E$1000,E800,$AD$5:$AD$1000))</f>
        <v/>
      </c>
      <c r="V800" s="71" t="str">
        <f aca="false">IF(E800="","",_xlfn.TEXTJOIN(" + ",TRUE(),IF(COUNTIFS($E$5:$E$1000,E800,$C$5:$C$1000,"Auditoría Interna")&gt;0,"Interna",""),IF(COUNTIFS($E$5:$E$1000,E800,$C$5:$C$1000,"Auditoría Externa")&gt;0,"Externa",""),IF(COUNTIFS($E$5:$E$1000,E800,$C$5:$C$1000,"SSF")&gt;0,"SSF",""),IF(COUNTIFS($E$5:$E$1000,E800,$C$5:$C$1000,"Comité de Supervisión")&gt;0,"Comité Sup.",""),IF(COUNTIFS($E$5:$E$1000,E800,$C$5:$C$1000,"Consejo de Administración")&gt;0,"Consejo",""),IF(COUNTIFS($E$5:$E$1000,E800,$C$5:$C$1000,"Otros")&gt;0,"Otros","")))</f>
        <v/>
      </c>
      <c r="W800" s="58" t="str">
        <f aca="false">IF(E800="","",SUMIFS($AD$5:$AD$1000,$E$5:$E$1000,E800,$AA$5:$AA$1000,AA800,$C$5:$C$1000,"&lt;&gt;"&amp;C800))</f>
        <v/>
      </c>
      <c r="X800" s="72"/>
      <c r="Y800" s="68"/>
      <c r="Z800" s="72"/>
      <c r="AA800" s="38" t="str">
        <f aca="false">IF(B800="","",YEAR(B800)*100+MONTH(B800))</f>
        <v/>
      </c>
      <c r="AB800" s="38" t="str">
        <f aca="false">IF(AND(E800&lt;&gt;"",E800=Cruce!$C$5,AD800=1),COUNTIFS($E$5:E800,E800,$AD$5:AD800,1),"")</f>
        <v/>
      </c>
      <c r="AC800" s="38" t="str">
        <f aca="false">IF(E800="","",C800&amp;"|"&amp;X800&amp;"|"&amp;IF(B800="","s/f",TEXT(B800,"yyyymmdd"))&amp;IF(OR(C800="SSF",X800="Visitas Auditoría Interna"),"|"&amp;Y800,""))</f>
        <v/>
      </c>
      <c r="AD800" s="38" t="n">
        <f aca="false">IF(E800="",0,IF(COUNTIFS($E$5:E800,E800,$AC$5:AC800,AC800)=1,1,0))</f>
        <v>0</v>
      </c>
      <c r="AE800" s="38" t="str">
        <f aca="false">IF(OR(E800="",AD800&lt;&gt;1),"",SUBSTITUTE(SUBSTITUTE(C800,"Auditoría ",""),"Consejo de Administración","Consejo")&amp;" – "&amp;IF(B800="","(sin fecha)",DAY(B800)&amp;" de "&amp;CHOOSE(MONTH(B800),"Enero","Febrero","Marzo","Abril","Mayo","Junio","Julio","Agosto","Septiembre","Octubre","Noviembre","Diciembre")&amp;" "&amp;YEAR(B800)))</f>
        <v/>
      </c>
      <c r="AF800" s="38" t="n">
        <f aca="false">IF(E800="",0,IF(COUNTIF($AC$5:AC800,AC800)=1,1,0))</f>
        <v>0</v>
      </c>
    </row>
    <row r="801" customFormat="false" ht="15" hidden="false" customHeight="false" outlineLevel="0" collapsed="false">
      <c r="A801" s="68"/>
      <c r="B801" s="67"/>
      <c r="C801" s="68"/>
      <c r="D801" s="68"/>
      <c r="E801" s="69"/>
      <c r="F801" s="69"/>
      <c r="G801" s="70" t="str">
        <f aca="false">IF(OR(E801="",AND($C$3="",$E$3="")),"",IF(B801="","Sin fecha",IF(AND(OR($C$3="",B801&gt;=$C$3),OR($E$3="",B801&lt;=$E$3)),"Sí","No")))</f>
        <v/>
      </c>
      <c r="H801" s="58" t="str">
        <f aca="false">IF(B801="","",YEAR(B801))</f>
        <v/>
      </c>
      <c r="I801" s="70" t="str">
        <f aca="false">IF(B801="","",IF(MONTH(B801)=1,"X",""))</f>
        <v/>
      </c>
      <c r="J801" s="70" t="str">
        <f aca="false">IF(B801="","",IF(MONTH(B801)=2,"X",""))</f>
        <v/>
      </c>
      <c r="K801" s="70" t="str">
        <f aca="false">IF(B801="","",IF(MONTH(B801)=3,"X",""))</f>
        <v/>
      </c>
      <c r="L801" s="70" t="str">
        <f aca="false">IF(B801="","",IF(MONTH(B801)=4,"X",""))</f>
        <v/>
      </c>
      <c r="M801" s="70" t="str">
        <f aca="false">IF(B801="","",IF(MONTH(B801)=5,"X",""))</f>
        <v/>
      </c>
      <c r="N801" s="70" t="str">
        <f aca="false">IF(B801="","",IF(MONTH(B801)=6,"X",""))</f>
        <v/>
      </c>
      <c r="O801" s="70" t="str">
        <f aca="false">IF(B801="","",IF(MONTH(B801)=7,"X",""))</f>
        <v/>
      </c>
      <c r="P801" s="70" t="str">
        <f aca="false">IF(B801="","",IF(MONTH(B801)=8,"X",""))</f>
        <v/>
      </c>
      <c r="Q801" s="70" t="str">
        <f aca="false">IF(B801="","",IF(MONTH(B801)=9,"X",""))</f>
        <v/>
      </c>
      <c r="R801" s="70" t="str">
        <f aca="false">IF(B801="","",IF(MONTH(B801)=10,"X",""))</f>
        <v/>
      </c>
      <c r="S801" s="70" t="str">
        <f aca="false">IF(B801="","",IF(MONTH(B801)=11,"X",""))</f>
        <v/>
      </c>
      <c r="T801" s="70" t="str">
        <f aca="false">IF(B801="","",IF(MONTH(B801)=12,"X",""))</f>
        <v/>
      </c>
      <c r="U801" s="58" t="str">
        <f aca="false">IF(E801="","",SUMIF($E$5:$E$1000,E801,$AD$5:$AD$1000))</f>
        <v/>
      </c>
      <c r="V801" s="71" t="str">
        <f aca="false">IF(E801="","",_xlfn.TEXTJOIN(" + ",TRUE(),IF(COUNTIFS($E$5:$E$1000,E801,$C$5:$C$1000,"Auditoría Interna")&gt;0,"Interna",""),IF(COUNTIFS($E$5:$E$1000,E801,$C$5:$C$1000,"Auditoría Externa")&gt;0,"Externa",""),IF(COUNTIFS($E$5:$E$1000,E801,$C$5:$C$1000,"SSF")&gt;0,"SSF",""),IF(COUNTIFS($E$5:$E$1000,E801,$C$5:$C$1000,"Comité de Supervisión")&gt;0,"Comité Sup.",""),IF(COUNTIFS($E$5:$E$1000,E801,$C$5:$C$1000,"Consejo de Administración")&gt;0,"Consejo",""),IF(COUNTIFS($E$5:$E$1000,E801,$C$5:$C$1000,"Otros")&gt;0,"Otros","")))</f>
        <v/>
      </c>
      <c r="W801" s="58" t="str">
        <f aca="false">IF(E801="","",SUMIFS($AD$5:$AD$1000,$E$5:$E$1000,E801,$AA$5:$AA$1000,AA801,$C$5:$C$1000,"&lt;&gt;"&amp;C801))</f>
        <v/>
      </c>
      <c r="X801" s="72"/>
      <c r="Y801" s="68"/>
      <c r="Z801" s="72"/>
      <c r="AA801" s="38" t="str">
        <f aca="false">IF(B801="","",YEAR(B801)*100+MONTH(B801))</f>
        <v/>
      </c>
      <c r="AB801" s="38" t="str">
        <f aca="false">IF(AND(E801&lt;&gt;"",E801=Cruce!$C$5,AD801=1),COUNTIFS($E$5:E801,E801,$AD$5:AD801,1),"")</f>
        <v/>
      </c>
      <c r="AC801" s="38" t="str">
        <f aca="false">IF(E801="","",C801&amp;"|"&amp;X801&amp;"|"&amp;IF(B801="","s/f",TEXT(B801,"yyyymmdd"))&amp;IF(OR(C801="SSF",X801="Visitas Auditoría Interna"),"|"&amp;Y801,""))</f>
        <v/>
      </c>
      <c r="AD801" s="38" t="n">
        <f aca="false">IF(E801="",0,IF(COUNTIFS($E$5:E801,E801,$AC$5:AC801,AC801)=1,1,0))</f>
        <v>0</v>
      </c>
      <c r="AE801" s="38" t="str">
        <f aca="false">IF(OR(E801="",AD801&lt;&gt;1),"",SUBSTITUTE(SUBSTITUTE(C801,"Auditoría ",""),"Consejo de Administración","Consejo")&amp;" – "&amp;IF(B801="","(sin fecha)",DAY(B801)&amp;" de "&amp;CHOOSE(MONTH(B801),"Enero","Febrero","Marzo","Abril","Mayo","Junio","Julio","Agosto","Septiembre","Octubre","Noviembre","Diciembre")&amp;" "&amp;YEAR(B801)))</f>
        <v/>
      </c>
      <c r="AF801" s="38" t="n">
        <f aca="false">IF(E801="",0,IF(COUNTIF($AC$5:AC801,AC801)=1,1,0))</f>
        <v>0</v>
      </c>
    </row>
    <row r="802" customFormat="false" ht="15" hidden="false" customHeight="false" outlineLevel="0" collapsed="false">
      <c r="A802" s="68"/>
      <c r="B802" s="67"/>
      <c r="C802" s="68"/>
      <c r="D802" s="68"/>
      <c r="E802" s="69"/>
      <c r="F802" s="69"/>
      <c r="G802" s="70" t="str">
        <f aca="false">IF(OR(E802="",AND($C$3="",$E$3="")),"",IF(B802="","Sin fecha",IF(AND(OR($C$3="",B802&gt;=$C$3),OR($E$3="",B802&lt;=$E$3)),"Sí","No")))</f>
        <v/>
      </c>
      <c r="H802" s="58" t="str">
        <f aca="false">IF(B802="","",YEAR(B802))</f>
        <v/>
      </c>
      <c r="I802" s="70" t="str">
        <f aca="false">IF(B802="","",IF(MONTH(B802)=1,"X",""))</f>
        <v/>
      </c>
      <c r="J802" s="70" t="str">
        <f aca="false">IF(B802="","",IF(MONTH(B802)=2,"X",""))</f>
        <v/>
      </c>
      <c r="K802" s="70" t="str">
        <f aca="false">IF(B802="","",IF(MONTH(B802)=3,"X",""))</f>
        <v/>
      </c>
      <c r="L802" s="70" t="str">
        <f aca="false">IF(B802="","",IF(MONTH(B802)=4,"X",""))</f>
        <v/>
      </c>
      <c r="M802" s="70" t="str">
        <f aca="false">IF(B802="","",IF(MONTH(B802)=5,"X",""))</f>
        <v/>
      </c>
      <c r="N802" s="70" t="str">
        <f aca="false">IF(B802="","",IF(MONTH(B802)=6,"X",""))</f>
        <v/>
      </c>
      <c r="O802" s="70" t="str">
        <f aca="false">IF(B802="","",IF(MONTH(B802)=7,"X",""))</f>
        <v/>
      </c>
      <c r="P802" s="70" t="str">
        <f aca="false">IF(B802="","",IF(MONTH(B802)=8,"X",""))</f>
        <v/>
      </c>
      <c r="Q802" s="70" t="str">
        <f aca="false">IF(B802="","",IF(MONTH(B802)=9,"X",""))</f>
        <v/>
      </c>
      <c r="R802" s="70" t="str">
        <f aca="false">IF(B802="","",IF(MONTH(B802)=10,"X",""))</f>
        <v/>
      </c>
      <c r="S802" s="70" t="str">
        <f aca="false">IF(B802="","",IF(MONTH(B802)=11,"X",""))</f>
        <v/>
      </c>
      <c r="T802" s="70" t="str">
        <f aca="false">IF(B802="","",IF(MONTH(B802)=12,"X",""))</f>
        <v/>
      </c>
      <c r="U802" s="58" t="str">
        <f aca="false">IF(E802="","",SUMIF($E$5:$E$1000,E802,$AD$5:$AD$1000))</f>
        <v/>
      </c>
      <c r="V802" s="71" t="str">
        <f aca="false">IF(E802="","",_xlfn.TEXTJOIN(" + ",TRUE(),IF(COUNTIFS($E$5:$E$1000,E802,$C$5:$C$1000,"Auditoría Interna")&gt;0,"Interna",""),IF(COUNTIFS($E$5:$E$1000,E802,$C$5:$C$1000,"Auditoría Externa")&gt;0,"Externa",""),IF(COUNTIFS($E$5:$E$1000,E802,$C$5:$C$1000,"SSF")&gt;0,"SSF",""),IF(COUNTIFS($E$5:$E$1000,E802,$C$5:$C$1000,"Comité de Supervisión")&gt;0,"Comité Sup.",""),IF(COUNTIFS($E$5:$E$1000,E802,$C$5:$C$1000,"Consejo de Administración")&gt;0,"Consejo",""),IF(COUNTIFS($E$5:$E$1000,E802,$C$5:$C$1000,"Otros")&gt;0,"Otros","")))</f>
        <v/>
      </c>
      <c r="W802" s="58" t="str">
        <f aca="false">IF(E802="","",SUMIFS($AD$5:$AD$1000,$E$5:$E$1000,E802,$AA$5:$AA$1000,AA802,$C$5:$C$1000,"&lt;&gt;"&amp;C802))</f>
        <v/>
      </c>
      <c r="X802" s="72"/>
      <c r="Y802" s="68"/>
      <c r="Z802" s="72"/>
      <c r="AA802" s="38" t="str">
        <f aca="false">IF(B802="","",YEAR(B802)*100+MONTH(B802))</f>
        <v/>
      </c>
      <c r="AB802" s="38" t="str">
        <f aca="false">IF(AND(E802&lt;&gt;"",E802=Cruce!$C$5,AD802=1),COUNTIFS($E$5:E802,E802,$AD$5:AD802,1),"")</f>
        <v/>
      </c>
      <c r="AC802" s="38" t="str">
        <f aca="false">IF(E802="","",C802&amp;"|"&amp;X802&amp;"|"&amp;IF(B802="","s/f",TEXT(B802,"yyyymmdd"))&amp;IF(OR(C802="SSF",X802="Visitas Auditoría Interna"),"|"&amp;Y802,""))</f>
        <v/>
      </c>
      <c r="AD802" s="38" t="n">
        <f aca="false">IF(E802="",0,IF(COUNTIFS($E$5:E802,E802,$AC$5:AC802,AC802)=1,1,0))</f>
        <v>0</v>
      </c>
      <c r="AE802" s="38" t="str">
        <f aca="false">IF(OR(E802="",AD802&lt;&gt;1),"",SUBSTITUTE(SUBSTITUTE(C802,"Auditoría ",""),"Consejo de Administración","Consejo")&amp;" – "&amp;IF(B802="","(sin fecha)",DAY(B802)&amp;" de "&amp;CHOOSE(MONTH(B802),"Enero","Febrero","Marzo","Abril","Mayo","Junio","Julio","Agosto","Septiembre","Octubre","Noviembre","Diciembre")&amp;" "&amp;YEAR(B802)))</f>
        <v/>
      </c>
      <c r="AF802" s="38" t="n">
        <f aca="false">IF(E802="",0,IF(COUNTIF($AC$5:AC802,AC802)=1,1,0))</f>
        <v>0</v>
      </c>
    </row>
    <row r="803" customFormat="false" ht="15" hidden="false" customHeight="false" outlineLevel="0" collapsed="false">
      <c r="A803" s="68"/>
      <c r="B803" s="67"/>
      <c r="C803" s="68"/>
      <c r="D803" s="68"/>
      <c r="E803" s="69"/>
      <c r="F803" s="69"/>
      <c r="G803" s="70" t="str">
        <f aca="false">IF(OR(E803="",AND($C$3="",$E$3="")),"",IF(B803="","Sin fecha",IF(AND(OR($C$3="",B803&gt;=$C$3),OR($E$3="",B803&lt;=$E$3)),"Sí","No")))</f>
        <v/>
      </c>
      <c r="H803" s="58" t="str">
        <f aca="false">IF(B803="","",YEAR(B803))</f>
        <v/>
      </c>
      <c r="I803" s="70" t="str">
        <f aca="false">IF(B803="","",IF(MONTH(B803)=1,"X",""))</f>
        <v/>
      </c>
      <c r="J803" s="70" t="str">
        <f aca="false">IF(B803="","",IF(MONTH(B803)=2,"X",""))</f>
        <v/>
      </c>
      <c r="K803" s="70" t="str">
        <f aca="false">IF(B803="","",IF(MONTH(B803)=3,"X",""))</f>
        <v/>
      </c>
      <c r="L803" s="70" t="str">
        <f aca="false">IF(B803="","",IF(MONTH(B803)=4,"X",""))</f>
        <v/>
      </c>
      <c r="M803" s="70" t="str">
        <f aca="false">IF(B803="","",IF(MONTH(B803)=5,"X",""))</f>
        <v/>
      </c>
      <c r="N803" s="70" t="str">
        <f aca="false">IF(B803="","",IF(MONTH(B803)=6,"X",""))</f>
        <v/>
      </c>
      <c r="O803" s="70" t="str">
        <f aca="false">IF(B803="","",IF(MONTH(B803)=7,"X",""))</f>
        <v/>
      </c>
      <c r="P803" s="70" t="str">
        <f aca="false">IF(B803="","",IF(MONTH(B803)=8,"X",""))</f>
        <v/>
      </c>
      <c r="Q803" s="70" t="str">
        <f aca="false">IF(B803="","",IF(MONTH(B803)=9,"X",""))</f>
        <v/>
      </c>
      <c r="R803" s="70" t="str">
        <f aca="false">IF(B803="","",IF(MONTH(B803)=10,"X",""))</f>
        <v/>
      </c>
      <c r="S803" s="70" t="str">
        <f aca="false">IF(B803="","",IF(MONTH(B803)=11,"X",""))</f>
        <v/>
      </c>
      <c r="T803" s="70" t="str">
        <f aca="false">IF(B803="","",IF(MONTH(B803)=12,"X",""))</f>
        <v/>
      </c>
      <c r="U803" s="58" t="str">
        <f aca="false">IF(E803="","",SUMIF($E$5:$E$1000,E803,$AD$5:$AD$1000))</f>
        <v/>
      </c>
      <c r="V803" s="71" t="str">
        <f aca="false">IF(E803="","",_xlfn.TEXTJOIN(" + ",TRUE(),IF(COUNTIFS($E$5:$E$1000,E803,$C$5:$C$1000,"Auditoría Interna")&gt;0,"Interna",""),IF(COUNTIFS($E$5:$E$1000,E803,$C$5:$C$1000,"Auditoría Externa")&gt;0,"Externa",""),IF(COUNTIFS($E$5:$E$1000,E803,$C$5:$C$1000,"SSF")&gt;0,"SSF",""),IF(COUNTIFS($E$5:$E$1000,E803,$C$5:$C$1000,"Comité de Supervisión")&gt;0,"Comité Sup.",""),IF(COUNTIFS($E$5:$E$1000,E803,$C$5:$C$1000,"Consejo de Administración")&gt;0,"Consejo",""),IF(COUNTIFS($E$5:$E$1000,E803,$C$5:$C$1000,"Otros")&gt;0,"Otros","")))</f>
        <v/>
      </c>
      <c r="W803" s="58" t="str">
        <f aca="false">IF(E803="","",SUMIFS($AD$5:$AD$1000,$E$5:$E$1000,E803,$AA$5:$AA$1000,AA803,$C$5:$C$1000,"&lt;&gt;"&amp;C803))</f>
        <v/>
      </c>
      <c r="X803" s="72"/>
      <c r="Y803" s="68"/>
      <c r="Z803" s="72"/>
      <c r="AA803" s="38" t="str">
        <f aca="false">IF(B803="","",YEAR(B803)*100+MONTH(B803))</f>
        <v/>
      </c>
      <c r="AB803" s="38" t="str">
        <f aca="false">IF(AND(E803&lt;&gt;"",E803=Cruce!$C$5,AD803=1),COUNTIFS($E$5:E803,E803,$AD$5:AD803,1),"")</f>
        <v/>
      </c>
      <c r="AC803" s="38" t="str">
        <f aca="false">IF(E803="","",C803&amp;"|"&amp;X803&amp;"|"&amp;IF(B803="","s/f",TEXT(B803,"yyyymmdd"))&amp;IF(OR(C803="SSF",X803="Visitas Auditoría Interna"),"|"&amp;Y803,""))</f>
        <v/>
      </c>
      <c r="AD803" s="38" t="n">
        <f aca="false">IF(E803="",0,IF(COUNTIFS($E$5:E803,E803,$AC$5:AC803,AC803)=1,1,0))</f>
        <v>0</v>
      </c>
      <c r="AE803" s="38" t="str">
        <f aca="false">IF(OR(E803="",AD803&lt;&gt;1),"",SUBSTITUTE(SUBSTITUTE(C803,"Auditoría ",""),"Consejo de Administración","Consejo")&amp;" – "&amp;IF(B803="","(sin fecha)",DAY(B803)&amp;" de "&amp;CHOOSE(MONTH(B803),"Enero","Febrero","Marzo","Abril","Mayo","Junio","Julio","Agosto","Septiembre","Octubre","Noviembre","Diciembre")&amp;" "&amp;YEAR(B803)))</f>
        <v/>
      </c>
      <c r="AF803" s="38" t="n">
        <f aca="false">IF(E803="",0,IF(COUNTIF($AC$5:AC803,AC803)=1,1,0))</f>
        <v>0</v>
      </c>
    </row>
    <row r="804" customFormat="false" ht="15" hidden="false" customHeight="false" outlineLevel="0" collapsed="false">
      <c r="A804" s="68"/>
      <c r="B804" s="67"/>
      <c r="C804" s="68"/>
      <c r="D804" s="68"/>
      <c r="E804" s="69"/>
      <c r="F804" s="69"/>
      <c r="G804" s="70" t="str">
        <f aca="false">IF(OR(E804="",AND($C$3="",$E$3="")),"",IF(B804="","Sin fecha",IF(AND(OR($C$3="",B804&gt;=$C$3),OR($E$3="",B804&lt;=$E$3)),"Sí","No")))</f>
        <v/>
      </c>
      <c r="H804" s="58" t="str">
        <f aca="false">IF(B804="","",YEAR(B804))</f>
        <v/>
      </c>
      <c r="I804" s="70" t="str">
        <f aca="false">IF(B804="","",IF(MONTH(B804)=1,"X",""))</f>
        <v/>
      </c>
      <c r="J804" s="70" t="str">
        <f aca="false">IF(B804="","",IF(MONTH(B804)=2,"X",""))</f>
        <v/>
      </c>
      <c r="K804" s="70" t="str">
        <f aca="false">IF(B804="","",IF(MONTH(B804)=3,"X",""))</f>
        <v/>
      </c>
      <c r="L804" s="70" t="str">
        <f aca="false">IF(B804="","",IF(MONTH(B804)=4,"X",""))</f>
        <v/>
      </c>
      <c r="M804" s="70" t="str">
        <f aca="false">IF(B804="","",IF(MONTH(B804)=5,"X",""))</f>
        <v/>
      </c>
      <c r="N804" s="70" t="str">
        <f aca="false">IF(B804="","",IF(MONTH(B804)=6,"X",""))</f>
        <v/>
      </c>
      <c r="O804" s="70" t="str">
        <f aca="false">IF(B804="","",IF(MONTH(B804)=7,"X",""))</f>
        <v/>
      </c>
      <c r="P804" s="70" t="str">
        <f aca="false">IF(B804="","",IF(MONTH(B804)=8,"X",""))</f>
        <v/>
      </c>
      <c r="Q804" s="70" t="str">
        <f aca="false">IF(B804="","",IF(MONTH(B804)=9,"X",""))</f>
        <v/>
      </c>
      <c r="R804" s="70" t="str">
        <f aca="false">IF(B804="","",IF(MONTH(B804)=10,"X",""))</f>
        <v/>
      </c>
      <c r="S804" s="70" t="str">
        <f aca="false">IF(B804="","",IF(MONTH(B804)=11,"X",""))</f>
        <v/>
      </c>
      <c r="T804" s="70" t="str">
        <f aca="false">IF(B804="","",IF(MONTH(B804)=12,"X",""))</f>
        <v/>
      </c>
      <c r="U804" s="58" t="str">
        <f aca="false">IF(E804="","",SUMIF($E$5:$E$1000,E804,$AD$5:$AD$1000))</f>
        <v/>
      </c>
      <c r="V804" s="71" t="str">
        <f aca="false">IF(E804="","",_xlfn.TEXTJOIN(" + ",TRUE(),IF(COUNTIFS($E$5:$E$1000,E804,$C$5:$C$1000,"Auditoría Interna")&gt;0,"Interna",""),IF(COUNTIFS($E$5:$E$1000,E804,$C$5:$C$1000,"Auditoría Externa")&gt;0,"Externa",""),IF(COUNTIFS($E$5:$E$1000,E804,$C$5:$C$1000,"SSF")&gt;0,"SSF",""),IF(COUNTIFS($E$5:$E$1000,E804,$C$5:$C$1000,"Comité de Supervisión")&gt;0,"Comité Sup.",""),IF(COUNTIFS($E$5:$E$1000,E804,$C$5:$C$1000,"Consejo de Administración")&gt;0,"Consejo",""),IF(COUNTIFS($E$5:$E$1000,E804,$C$5:$C$1000,"Otros")&gt;0,"Otros","")))</f>
        <v/>
      </c>
      <c r="W804" s="58" t="str">
        <f aca="false">IF(E804="","",SUMIFS($AD$5:$AD$1000,$E$5:$E$1000,E804,$AA$5:$AA$1000,AA804,$C$5:$C$1000,"&lt;&gt;"&amp;C804))</f>
        <v/>
      </c>
      <c r="X804" s="72"/>
      <c r="Y804" s="68"/>
      <c r="Z804" s="72"/>
      <c r="AA804" s="38" t="str">
        <f aca="false">IF(B804="","",YEAR(B804)*100+MONTH(B804))</f>
        <v/>
      </c>
      <c r="AB804" s="38" t="str">
        <f aca="false">IF(AND(E804&lt;&gt;"",E804=Cruce!$C$5,AD804=1),COUNTIFS($E$5:E804,E804,$AD$5:AD804,1),"")</f>
        <v/>
      </c>
      <c r="AC804" s="38" t="str">
        <f aca="false">IF(E804="","",C804&amp;"|"&amp;X804&amp;"|"&amp;IF(B804="","s/f",TEXT(B804,"yyyymmdd"))&amp;IF(OR(C804="SSF",X804="Visitas Auditoría Interna"),"|"&amp;Y804,""))</f>
        <v/>
      </c>
      <c r="AD804" s="38" t="n">
        <f aca="false">IF(E804="",0,IF(COUNTIFS($E$5:E804,E804,$AC$5:AC804,AC804)=1,1,0))</f>
        <v>0</v>
      </c>
      <c r="AE804" s="38" t="str">
        <f aca="false">IF(OR(E804="",AD804&lt;&gt;1),"",SUBSTITUTE(SUBSTITUTE(C804,"Auditoría ",""),"Consejo de Administración","Consejo")&amp;" – "&amp;IF(B804="","(sin fecha)",DAY(B804)&amp;" de "&amp;CHOOSE(MONTH(B804),"Enero","Febrero","Marzo","Abril","Mayo","Junio","Julio","Agosto","Septiembre","Octubre","Noviembre","Diciembre")&amp;" "&amp;YEAR(B804)))</f>
        <v/>
      </c>
      <c r="AF804" s="38" t="n">
        <f aca="false">IF(E804="",0,IF(COUNTIF($AC$5:AC804,AC804)=1,1,0))</f>
        <v>0</v>
      </c>
    </row>
    <row r="805" customFormat="false" ht="15" hidden="false" customHeight="false" outlineLevel="0" collapsed="false">
      <c r="A805" s="68"/>
      <c r="B805" s="67"/>
      <c r="C805" s="68"/>
      <c r="D805" s="68"/>
      <c r="E805" s="69"/>
      <c r="F805" s="69"/>
      <c r="G805" s="70" t="str">
        <f aca="false">IF(OR(E805="",AND($C$3="",$E$3="")),"",IF(B805="","Sin fecha",IF(AND(OR($C$3="",B805&gt;=$C$3),OR($E$3="",B805&lt;=$E$3)),"Sí","No")))</f>
        <v/>
      </c>
      <c r="H805" s="58" t="str">
        <f aca="false">IF(B805="","",YEAR(B805))</f>
        <v/>
      </c>
      <c r="I805" s="70" t="str">
        <f aca="false">IF(B805="","",IF(MONTH(B805)=1,"X",""))</f>
        <v/>
      </c>
      <c r="J805" s="70" t="str">
        <f aca="false">IF(B805="","",IF(MONTH(B805)=2,"X",""))</f>
        <v/>
      </c>
      <c r="K805" s="70" t="str">
        <f aca="false">IF(B805="","",IF(MONTH(B805)=3,"X",""))</f>
        <v/>
      </c>
      <c r="L805" s="70" t="str">
        <f aca="false">IF(B805="","",IF(MONTH(B805)=4,"X",""))</f>
        <v/>
      </c>
      <c r="M805" s="70" t="str">
        <f aca="false">IF(B805="","",IF(MONTH(B805)=5,"X",""))</f>
        <v/>
      </c>
      <c r="N805" s="70" t="str">
        <f aca="false">IF(B805="","",IF(MONTH(B805)=6,"X",""))</f>
        <v/>
      </c>
      <c r="O805" s="70" t="str">
        <f aca="false">IF(B805="","",IF(MONTH(B805)=7,"X",""))</f>
        <v/>
      </c>
      <c r="P805" s="70" t="str">
        <f aca="false">IF(B805="","",IF(MONTH(B805)=8,"X",""))</f>
        <v/>
      </c>
      <c r="Q805" s="70" t="str">
        <f aca="false">IF(B805="","",IF(MONTH(B805)=9,"X",""))</f>
        <v/>
      </c>
      <c r="R805" s="70" t="str">
        <f aca="false">IF(B805="","",IF(MONTH(B805)=10,"X",""))</f>
        <v/>
      </c>
      <c r="S805" s="70" t="str">
        <f aca="false">IF(B805="","",IF(MONTH(B805)=11,"X",""))</f>
        <v/>
      </c>
      <c r="T805" s="70" t="str">
        <f aca="false">IF(B805="","",IF(MONTH(B805)=12,"X",""))</f>
        <v/>
      </c>
      <c r="U805" s="58" t="str">
        <f aca="false">IF(E805="","",SUMIF($E$5:$E$1000,E805,$AD$5:$AD$1000))</f>
        <v/>
      </c>
      <c r="V805" s="71" t="str">
        <f aca="false">IF(E805="","",_xlfn.TEXTJOIN(" + ",TRUE(),IF(COUNTIFS($E$5:$E$1000,E805,$C$5:$C$1000,"Auditoría Interna")&gt;0,"Interna",""),IF(COUNTIFS($E$5:$E$1000,E805,$C$5:$C$1000,"Auditoría Externa")&gt;0,"Externa",""),IF(COUNTIFS($E$5:$E$1000,E805,$C$5:$C$1000,"SSF")&gt;0,"SSF",""),IF(COUNTIFS($E$5:$E$1000,E805,$C$5:$C$1000,"Comité de Supervisión")&gt;0,"Comité Sup.",""),IF(COUNTIFS($E$5:$E$1000,E805,$C$5:$C$1000,"Consejo de Administración")&gt;0,"Consejo",""),IF(COUNTIFS($E$5:$E$1000,E805,$C$5:$C$1000,"Otros")&gt;0,"Otros","")))</f>
        <v/>
      </c>
      <c r="W805" s="58" t="str">
        <f aca="false">IF(E805="","",SUMIFS($AD$5:$AD$1000,$E$5:$E$1000,E805,$AA$5:$AA$1000,AA805,$C$5:$C$1000,"&lt;&gt;"&amp;C805))</f>
        <v/>
      </c>
      <c r="X805" s="72"/>
      <c r="Y805" s="68"/>
      <c r="Z805" s="72"/>
      <c r="AA805" s="38" t="str">
        <f aca="false">IF(B805="","",YEAR(B805)*100+MONTH(B805))</f>
        <v/>
      </c>
      <c r="AB805" s="38" t="str">
        <f aca="false">IF(AND(E805&lt;&gt;"",E805=Cruce!$C$5,AD805=1),COUNTIFS($E$5:E805,E805,$AD$5:AD805,1),"")</f>
        <v/>
      </c>
      <c r="AC805" s="38" t="str">
        <f aca="false">IF(E805="","",C805&amp;"|"&amp;X805&amp;"|"&amp;IF(B805="","s/f",TEXT(B805,"yyyymmdd"))&amp;IF(OR(C805="SSF",X805="Visitas Auditoría Interna"),"|"&amp;Y805,""))</f>
        <v/>
      </c>
      <c r="AD805" s="38" t="n">
        <f aca="false">IF(E805="",0,IF(COUNTIFS($E$5:E805,E805,$AC$5:AC805,AC805)=1,1,0))</f>
        <v>0</v>
      </c>
      <c r="AE805" s="38" t="str">
        <f aca="false">IF(OR(E805="",AD805&lt;&gt;1),"",SUBSTITUTE(SUBSTITUTE(C805,"Auditoría ",""),"Consejo de Administración","Consejo")&amp;" – "&amp;IF(B805="","(sin fecha)",DAY(B805)&amp;" de "&amp;CHOOSE(MONTH(B805),"Enero","Febrero","Marzo","Abril","Mayo","Junio","Julio","Agosto","Septiembre","Octubre","Noviembre","Diciembre")&amp;" "&amp;YEAR(B805)))</f>
        <v/>
      </c>
      <c r="AF805" s="38" t="n">
        <f aca="false">IF(E805="",0,IF(COUNTIF($AC$5:AC805,AC805)=1,1,0))</f>
        <v>0</v>
      </c>
    </row>
    <row r="806" customFormat="false" ht="15" hidden="false" customHeight="false" outlineLevel="0" collapsed="false">
      <c r="A806" s="68"/>
      <c r="B806" s="67"/>
      <c r="C806" s="68"/>
      <c r="D806" s="68"/>
      <c r="E806" s="69"/>
      <c r="F806" s="69"/>
      <c r="G806" s="70" t="str">
        <f aca="false">IF(OR(E806="",AND($C$3="",$E$3="")),"",IF(B806="","Sin fecha",IF(AND(OR($C$3="",B806&gt;=$C$3),OR($E$3="",B806&lt;=$E$3)),"Sí","No")))</f>
        <v/>
      </c>
      <c r="H806" s="58" t="str">
        <f aca="false">IF(B806="","",YEAR(B806))</f>
        <v/>
      </c>
      <c r="I806" s="70" t="str">
        <f aca="false">IF(B806="","",IF(MONTH(B806)=1,"X",""))</f>
        <v/>
      </c>
      <c r="J806" s="70" t="str">
        <f aca="false">IF(B806="","",IF(MONTH(B806)=2,"X",""))</f>
        <v/>
      </c>
      <c r="K806" s="70" t="str">
        <f aca="false">IF(B806="","",IF(MONTH(B806)=3,"X",""))</f>
        <v/>
      </c>
      <c r="L806" s="70" t="str">
        <f aca="false">IF(B806="","",IF(MONTH(B806)=4,"X",""))</f>
        <v/>
      </c>
      <c r="M806" s="70" t="str">
        <f aca="false">IF(B806="","",IF(MONTH(B806)=5,"X",""))</f>
        <v/>
      </c>
      <c r="N806" s="70" t="str">
        <f aca="false">IF(B806="","",IF(MONTH(B806)=6,"X",""))</f>
        <v/>
      </c>
      <c r="O806" s="70" t="str">
        <f aca="false">IF(B806="","",IF(MONTH(B806)=7,"X",""))</f>
        <v/>
      </c>
      <c r="P806" s="70" t="str">
        <f aca="false">IF(B806="","",IF(MONTH(B806)=8,"X",""))</f>
        <v/>
      </c>
      <c r="Q806" s="70" t="str">
        <f aca="false">IF(B806="","",IF(MONTH(B806)=9,"X",""))</f>
        <v/>
      </c>
      <c r="R806" s="70" t="str">
        <f aca="false">IF(B806="","",IF(MONTH(B806)=10,"X",""))</f>
        <v/>
      </c>
      <c r="S806" s="70" t="str">
        <f aca="false">IF(B806="","",IF(MONTH(B806)=11,"X",""))</f>
        <v/>
      </c>
      <c r="T806" s="70" t="str">
        <f aca="false">IF(B806="","",IF(MONTH(B806)=12,"X",""))</f>
        <v/>
      </c>
      <c r="U806" s="58" t="str">
        <f aca="false">IF(E806="","",SUMIF($E$5:$E$1000,E806,$AD$5:$AD$1000))</f>
        <v/>
      </c>
      <c r="V806" s="71" t="str">
        <f aca="false">IF(E806="","",_xlfn.TEXTJOIN(" + ",TRUE(),IF(COUNTIFS($E$5:$E$1000,E806,$C$5:$C$1000,"Auditoría Interna")&gt;0,"Interna",""),IF(COUNTIFS($E$5:$E$1000,E806,$C$5:$C$1000,"Auditoría Externa")&gt;0,"Externa",""),IF(COUNTIFS($E$5:$E$1000,E806,$C$5:$C$1000,"SSF")&gt;0,"SSF",""),IF(COUNTIFS($E$5:$E$1000,E806,$C$5:$C$1000,"Comité de Supervisión")&gt;0,"Comité Sup.",""),IF(COUNTIFS($E$5:$E$1000,E806,$C$5:$C$1000,"Consejo de Administración")&gt;0,"Consejo",""),IF(COUNTIFS($E$5:$E$1000,E806,$C$5:$C$1000,"Otros")&gt;0,"Otros","")))</f>
        <v/>
      </c>
      <c r="W806" s="58" t="str">
        <f aca="false">IF(E806="","",SUMIFS($AD$5:$AD$1000,$E$5:$E$1000,E806,$AA$5:$AA$1000,AA806,$C$5:$C$1000,"&lt;&gt;"&amp;C806))</f>
        <v/>
      </c>
      <c r="X806" s="72"/>
      <c r="Y806" s="68"/>
      <c r="Z806" s="72"/>
      <c r="AA806" s="38" t="str">
        <f aca="false">IF(B806="","",YEAR(B806)*100+MONTH(B806))</f>
        <v/>
      </c>
      <c r="AB806" s="38" t="str">
        <f aca="false">IF(AND(E806&lt;&gt;"",E806=Cruce!$C$5,AD806=1),COUNTIFS($E$5:E806,E806,$AD$5:AD806,1),"")</f>
        <v/>
      </c>
      <c r="AC806" s="38" t="str">
        <f aca="false">IF(E806="","",C806&amp;"|"&amp;X806&amp;"|"&amp;IF(B806="","s/f",TEXT(B806,"yyyymmdd"))&amp;IF(OR(C806="SSF",X806="Visitas Auditoría Interna"),"|"&amp;Y806,""))</f>
        <v/>
      </c>
      <c r="AD806" s="38" t="n">
        <f aca="false">IF(E806="",0,IF(COUNTIFS($E$5:E806,E806,$AC$5:AC806,AC806)=1,1,0))</f>
        <v>0</v>
      </c>
      <c r="AE806" s="38" t="str">
        <f aca="false">IF(OR(E806="",AD806&lt;&gt;1),"",SUBSTITUTE(SUBSTITUTE(C806,"Auditoría ",""),"Consejo de Administración","Consejo")&amp;" – "&amp;IF(B806="","(sin fecha)",DAY(B806)&amp;" de "&amp;CHOOSE(MONTH(B806),"Enero","Febrero","Marzo","Abril","Mayo","Junio","Julio","Agosto","Septiembre","Octubre","Noviembre","Diciembre")&amp;" "&amp;YEAR(B806)))</f>
        <v/>
      </c>
      <c r="AF806" s="38" t="n">
        <f aca="false">IF(E806="",0,IF(COUNTIF($AC$5:AC806,AC806)=1,1,0))</f>
        <v>0</v>
      </c>
    </row>
    <row r="807" customFormat="false" ht="15" hidden="false" customHeight="false" outlineLevel="0" collapsed="false">
      <c r="A807" s="68"/>
      <c r="B807" s="67"/>
      <c r="C807" s="68"/>
      <c r="D807" s="68"/>
      <c r="E807" s="69"/>
      <c r="F807" s="69"/>
      <c r="G807" s="70" t="str">
        <f aca="false">IF(OR(E807="",AND($C$3="",$E$3="")),"",IF(B807="","Sin fecha",IF(AND(OR($C$3="",B807&gt;=$C$3),OR($E$3="",B807&lt;=$E$3)),"Sí","No")))</f>
        <v/>
      </c>
      <c r="H807" s="58" t="str">
        <f aca="false">IF(B807="","",YEAR(B807))</f>
        <v/>
      </c>
      <c r="I807" s="70" t="str">
        <f aca="false">IF(B807="","",IF(MONTH(B807)=1,"X",""))</f>
        <v/>
      </c>
      <c r="J807" s="70" t="str">
        <f aca="false">IF(B807="","",IF(MONTH(B807)=2,"X",""))</f>
        <v/>
      </c>
      <c r="K807" s="70" t="str">
        <f aca="false">IF(B807="","",IF(MONTH(B807)=3,"X",""))</f>
        <v/>
      </c>
      <c r="L807" s="70" t="str">
        <f aca="false">IF(B807="","",IF(MONTH(B807)=4,"X",""))</f>
        <v/>
      </c>
      <c r="M807" s="70" t="str">
        <f aca="false">IF(B807="","",IF(MONTH(B807)=5,"X",""))</f>
        <v/>
      </c>
      <c r="N807" s="70" t="str">
        <f aca="false">IF(B807="","",IF(MONTH(B807)=6,"X",""))</f>
        <v/>
      </c>
      <c r="O807" s="70" t="str">
        <f aca="false">IF(B807="","",IF(MONTH(B807)=7,"X",""))</f>
        <v/>
      </c>
      <c r="P807" s="70" t="str">
        <f aca="false">IF(B807="","",IF(MONTH(B807)=8,"X",""))</f>
        <v/>
      </c>
      <c r="Q807" s="70" t="str">
        <f aca="false">IF(B807="","",IF(MONTH(B807)=9,"X",""))</f>
        <v/>
      </c>
      <c r="R807" s="70" t="str">
        <f aca="false">IF(B807="","",IF(MONTH(B807)=10,"X",""))</f>
        <v/>
      </c>
      <c r="S807" s="70" t="str">
        <f aca="false">IF(B807="","",IF(MONTH(B807)=11,"X",""))</f>
        <v/>
      </c>
      <c r="T807" s="70" t="str">
        <f aca="false">IF(B807="","",IF(MONTH(B807)=12,"X",""))</f>
        <v/>
      </c>
      <c r="U807" s="58" t="str">
        <f aca="false">IF(E807="","",SUMIF($E$5:$E$1000,E807,$AD$5:$AD$1000))</f>
        <v/>
      </c>
      <c r="V807" s="71" t="str">
        <f aca="false">IF(E807="","",_xlfn.TEXTJOIN(" + ",TRUE(),IF(COUNTIFS($E$5:$E$1000,E807,$C$5:$C$1000,"Auditoría Interna")&gt;0,"Interna",""),IF(COUNTIFS($E$5:$E$1000,E807,$C$5:$C$1000,"Auditoría Externa")&gt;0,"Externa",""),IF(COUNTIFS($E$5:$E$1000,E807,$C$5:$C$1000,"SSF")&gt;0,"SSF",""),IF(COUNTIFS($E$5:$E$1000,E807,$C$5:$C$1000,"Comité de Supervisión")&gt;0,"Comité Sup.",""),IF(COUNTIFS($E$5:$E$1000,E807,$C$5:$C$1000,"Consejo de Administración")&gt;0,"Consejo",""),IF(COUNTIFS($E$5:$E$1000,E807,$C$5:$C$1000,"Otros")&gt;0,"Otros","")))</f>
        <v/>
      </c>
      <c r="W807" s="58" t="str">
        <f aca="false">IF(E807="","",SUMIFS($AD$5:$AD$1000,$E$5:$E$1000,E807,$AA$5:$AA$1000,AA807,$C$5:$C$1000,"&lt;&gt;"&amp;C807))</f>
        <v/>
      </c>
      <c r="X807" s="72"/>
      <c r="Y807" s="68"/>
      <c r="Z807" s="72"/>
      <c r="AA807" s="38" t="str">
        <f aca="false">IF(B807="","",YEAR(B807)*100+MONTH(B807))</f>
        <v/>
      </c>
      <c r="AB807" s="38" t="str">
        <f aca="false">IF(AND(E807&lt;&gt;"",E807=Cruce!$C$5,AD807=1),COUNTIFS($E$5:E807,E807,$AD$5:AD807,1),"")</f>
        <v/>
      </c>
      <c r="AC807" s="38" t="str">
        <f aca="false">IF(E807="","",C807&amp;"|"&amp;X807&amp;"|"&amp;IF(B807="","s/f",TEXT(B807,"yyyymmdd"))&amp;IF(OR(C807="SSF",X807="Visitas Auditoría Interna"),"|"&amp;Y807,""))</f>
        <v/>
      </c>
      <c r="AD807" s="38" t="n">
        <f aca="false">IF(E807="",0,IF(COUNTIFS($E$5:E807,E807,$AC$5:AC807,AC807)=1,1,0))</f>
        <v>0</v>
      </c>
      <c r="AE807" s="38" t="str">
        <f aca="false">IF(OR(E807="",AD807&lt;&gt;1),"",SUBSTITUTE(SUBSTITUTE(C807,"Auditoría ",""),"Consejo de Administración","Consejo")&amp;" – "&amp;IF(B807="","(sin fecha)",DAY(B807)&amp;" de "&amp;CHOOSE(MONTH(B807),"Enero","Febrero","Marzo","Abril","Mayo","Junio","Julio","Agosto","Septiembre","Octubre","Noviembre","Diciembre")&amp;" "&amp;YEAR(B807)))</f>
        <v/>
      </c>
      <c r="AF807" s="38" t="n">
        <f aca="false">IF(E807="",0,IF(COUNTIF($AC$5:AC807,AC807)=1,1,0))</f>
        <v>0</v>
      </c>
    </row>
    <row r="808" customFormat="false" ht="15" hidden="false" customHeight="false" outlineLevel="0" collapsed="false">
      <c r="A808" s="68"/>
      <c r="B808" s="67"/>
      <c r="C808" s="68"/>
      <c r="D808" s="68"/>
      <c r="E808" s="69"/>
      <c r="F808" s="69"/>
      <c r="G808" s="70" t="str">
        <f aca="false">IF(OR(E808="",AND($C$3="",$E$3="")),"",IF(B808="","Sin fecha",IF(AND(OR($C$3="",B808&gt;=$C$3),OR($E$3="",B808&lt;=$E$3)),"Sí","No")))</f>
        <v/>
      </c>
      <c r="H808" s="58" t="str">
        <f aca="false">IF(B808="","",YEAR(B808))</f>
        <v/>
      </c>
      <c r="I808" s="70" t="str">
        <f aca="false">IF(B808="","",IF(MONTH(B808)=1,"X",""))</f>
        <v/>
      </c>
      <c r="J808" s="70" t="str">
        <f aca="false">IF(B808="","",IF(MONTH(B808)=2,"X",""))</f>
        <v/>
      </c>
      <c r="K808" s="70" t="str">
        <f aca="false">IF(B808="","",IF(MONTH(B808)=3,"X",""))</f>
        <v/>
      </c>
      <c r="L808" s="70" t="str">
        <f aca="false">IF(B808="","",IF(MONTH(B808)=4,"X",""))</f>
        <v/>
      </c>
      <c r="M808" s="70" t="str">
        <f aca="false">IF(B808="","",IF(MONTH(B808)=5,"X",""))</f>
        <v/>
      </c>
      <c r="N808" s="70" t="str">
        <f aca="false">IF(B808="","",IF(MONTH(B808)=6,"X",""))</f>
        <v/>
      </c>
      <c r="O808" s="70" t="str">
        <f aca="false">IF(B808="","",IF(MONTH(B808)=7,"X",""))</f>
        <v/>
      </c>
      <c r="P808" s="70" t="str">
        <f aca="false">IF(B808="","",IF(MONTH(B808)=8,"X",""))</f>
        <v/>
      </c>
      <c r="Q808" s="70" t="str">
        <f aca="false">IF(B808="","",IF(MONTH(B808)=9,"X",""))</f>
        <v/>
      </c>
      <c r="R808" s="70" t="str">
        <f aca="false">IF(B808="","",IF(MONTH(B808)=10,"X",""))</f>
        <v/>
      </c>
      <c r="S808" s="70" t="str">
        <f aca="false">IF(B808="","",IF(MONTH(B808)=11,"X",""))</f>
        <v/>
      </c>
      <c r="T808" s="70" t="str">
        <f aca="false">IF(B808="","",IF(MONTH(B808)=12,"X",""))</f>
        <v/>
      </c>
      <c r="U808" s="58" t="str">
        <f aca="false">IF(E808="","",SUMIF($E$5:$E$1000,E808,$AD$5:$AD$1000))</f>
        <v/>
      </c>
      <c r="V808" s="71" t="str">
        <f aca="false">IF(E808="","",_xlfn.TEXTJOIN(" + ",TRUE(),IF(COUNTIFS($E$5:$E$1000,E808,$C$5:$C$1000,"Auditoría Interna")&gt;0,"Interna",""),IF(COUNTIFS($E$5:$E$1000,E808,$C$5:$C$1000,"Auditoría Externa")&gt;0,"Externa",""),IF(COUNTIFS($E$5:$E$1000,E808,$C$5:$C$1000,"SSF")&gt;0,"SSF",""),IF(COUNTIFS($E$5:$E$1000,E808,$C$5:$C$1000,"Comité de Supervisión")&gt;0,"Comité Sup.",""),IF(COUNTIFS($E$5:$E$1000,E808,$C$5:$C$1000,"Consejo de Administración")&gt;0,"Consejo",""),IF(COUNTIFS($E$5:$E$1000,E808,$C$5:$C$1000,"Otros")&gt;0,"Otros","")))</f>
        <v/>
      </c>
      <c r="W808" s="58" t="str">
        <f aca="false">IF(E808="","",SUMIFS($AD$5:$AD$1000,$E$5:$E$1000,E808,$AA$5:$AA$1000,AA808,$C$5:$C$1000,"&lt;&gt;"&amp;C808))</f>
        <v/>
      </c>
      <c r="X808" s="72"/>
      <c r="Y808" s="68"/>
      <c r="Z808" s="72"/>
      <c r="AA808" s="38" t="str">
        <f aca="false">IF(B808="","",YEAR(B808)*100+MONTH(B808))</f>
        <v/>
      </c>
      <c r="AB808" s="38" t="str">
        <f aca="false">IF(AND(E808&lt;&gt;"",E808=Cruce!$C$5,AD808=1),COUNTIFS($E$5:E808,E808,$AD$5:AD808,1),"")</f>
        <v/>
      </c>
      <c r="AC808" s="38" t="str">
        <f aca="false">IF(E808="","",C808&amp;"|"&amp;X808&amp;"|"&amp;IF(B808="","s/f",TEXT(B808,"yyyymmdd"))&amp;IF(OR(C808="SSF",X808="Visitas Auditoría Interna"),"|"&amp;Y808,""))</f>
        <v/>
      </c>
      <c r="AD808" s="38" t="n">
        <f aca="false">IF(E808="",0,IF(COUNTIFS($E$5:E808,E808,$AC$5:AC808,AC808)=1,1,0))</f>
        <v>0</v>
      </c>
      <c r="AE808" s="38" t="str">
        <f aca="false">IF(OR(E808="",AD808&lt;&gt;1),"",SUBSTITUTE(SUBSTITUTE(C808,"Auditoría ",""),"Consejo de Administración","Consejo")&amp;" – "&amp;IF(B808="","(sin fecha)",DAY(B808)&amp;" de "&amp;CHOOSE(MONTH(B808),"Enero","Febrero","Marzo","Abril","Mayo","Junio","Julio","Agosto","Septiembre","Octubre","Noviembre","Diciembre")&amp;" "&amp;YEAR(B808)))</f>
        <v/>
      </c>
      <c r="AF808" s="38" t="n">
        <f aca="false">IF(E808="",0,IF(COUNTIF($AC$5:AC808,AC808)=1,1,0))</f>
        <v>0</v>
      </c>
    </row>
    <row r="809" customFormat="false" ht="15" hidden="false" customHeight="false" outlineLevel="0" collapsed="false">
      <c r="A809" s="68"/>
      <c r="B809" s="67"/>
      <c r="C809" s="68"/>
      <c r="D809" s="68"/>
      <c r="E809" s="69"/>
      <c r="F809" s="69"/>
      <c r="G809" s="70" t="str">
        <f aca="false">IF(OR(E809="",AND($C$3="",$E$3="")),"",IF(B809="","Sin fecha",IF(AND(OR($C$3="",B809&gt;=$C$3),OR($E$3="",B809&lt;=$E$3)),"Sí","No")))</f>
        <v/>
      </c>
      <c r="H809" s="58" t="str">
        <f aca="false">IF(B809="","",YEAR(B809))</f>
        <v/>
      </c>
      <c r="I809" s="70" t="str">
        <f aca="false">IF(B809="","",IF(MONTH(B809)=1,"X",""))</f>
        <v/>
      </c>
      <c r="J809" s="70" t="str">
        <f aca="false">IF(B809="","",IF(MONTH(B809)=2,"X",""))</f>
        <v/>
      </c>
      <c r="K809" s="70" t="str">
        <f aca="false">IF(B809="","",IF(MONTH(B809)=3,"X",""))</f>
        <v/>
      </c>
      <c r="L809" s="70" t="str">
        <f aca="false">IF(B809="","",IF(MONTH(B809)=4,"X",""))</f>
        <v/>
      </c>
      <c r="M809" s="70" t="str">
        <f aca="false">IF(B809="","",IF(MONTH(B809)=5,"X",""))</f>
        <v/>
      </c>
      <c r="N809" s="70" t="str">
        <f aca="false">IF(B809="","",IF(MONTH(B809)=6,"X",""))</f>
        <v/>
      </c>
      <c r="O809" s="70" t="str">
        <f aca="false">IF(B809="","",IF(MONTH(B809)=7,"X",""))</f>
        <v/>
      </c>
      <c r="P809" s="70" t="str">
        <f aca="false">IF(B809="","",IF(MONTH(B809)=8,"X",""))</f>
        <v/>
      </c>
      <c r="Q809" s="70" t="str">
        <f aca="false">IF(B809="","",IF(MONTH(B809)=9,"X",""))</f>
        <v/>
      </c>
      <c r="R809" s="70" t="str">
        <f aca="false">IF(B809="","",IF(MONTH(B809)=10,"X",""))</f>
        <v/>
      </c>
      <c r="S809" s="70" t="str">
        <f aca="false">IF(B809="","",IF(MONTH(B809)=11,"X",""))</f>
        <v/>
      </c>
      <c r="T809" s="70" t="str">
        <f aca="false">IF(B809="","",IF(MONTH(B809)=12,"X",""))</f>
        <v/>
      </c>
      <c r="U809" s="58" t="str">
        <f aca="false">IF(E809="","",SUMIF($E$5:$E$1000,E809,$AD$5:$AD$1000))</f>
        <v/>
      </c>
      <c r="V809" s="71" t="str">
        <f aca="false">IF(E809="","",_xlfn.TEXTJOIN(" + ",TRUE(),IF(COUNTIFS($E$5:$E$1000,E809,$C$5:$C$1000,"Auditoría Interna")&gt;0,"Interna",""),IF(COUNTIFS($E$5:$E$1000,E809,$C$5:$C$1000,"Auditoría Externa")&gt;0,"Externa",""),IF(COUNTIFS($E$5:$E$1000,E809,$C$5:$C$1000,"SSF")&gt;0,"SSF",""),IF(COUNTIFS($E$5:$E$1000,E809,$C$5:$C$1000,"Comité de Supervisión")&gt;0,"Comité Sup.",""),IF(COUNTIFS($E$5:$E$1000,E809,$C$5:$C$1000,"Consejo de Administración")&gt;0,"Consejo",""),IF(COUNTIFS($E$5:$E$1000,E809,$C$5:$C$1000,"Otros")&gt;0,"Otros","")))</f>
        <v/>
      </c>
      <c r="W809" s="58" t="str">
        <f aca="false">IF(E809="","",SUMIFS($AD$5:$AD$1000,$E$5:$E$1000,E809,$AA$5:$AA$1000,AA809,$C$5:$C$1000,"&lt;&gt;"&amp;C809))</f>
        <v/>
      </c>
      <c r="X809" s="72"/>
      <c r="Y809" s="68"/>
      <c r="Z809" s="72"/>
      <c r="AA809" s="38" t="str">
        <f aca="false">IF(B809="","",YEAR(B809)*100+MONTH(B809))</f>
        <v/>
      </c>
      <c r="AB809" s="38" t="str">
        <f aca="false">IF(AND(E809&lt;&gt;"",E809=Cruce!$C$5,AD809=1),COUNTIFS($E$5:E809,E809,$AD$5:AD809,1),"")</f>
        <v/>
      </c>
      <c r="AC809" s="38" t="str">
        <f aca="false">IF(E809="","",C809&amp;"|"&amp;X809&amp;"|"&amp;IF(B809="","s/f",TEXT(B809,"yyyymmdd"))&amp;IF(OR(C809="SSF",X809="Visitas Auditoría Interna"),"|"&amp;Y809,""))</f>
        <v/>
      </c>
      <c r="AD809" s="38" t="n">
        <f aca="false">IF(E809="",0,IF(COUNTIFS($E$5:E809,E809,$AC$5:AC809,AC809)=1,1,0))</f>
        <v>0</v>
      </c>
      <c r="AE809" s="38" t="str">
        <f aca="false">IF(OR(E809="",AD809&lt;&gt;1),"",SUBSTITUTE(SUBSTITUTE(C809,"Auditoría ",""),"Consejo de Administración","Consejo")&amp;" – "&amp;IF(B809="","(sin fecha)",DAY(B809)&amp;" de "&amp;CHOOSE(MONTH(B809),"Enero","Febrero","Marzo","Abril","Mayo","Junio","Julio","Agosto","Septiembre","Octubre","Noviembre","Diciembre")&amp;" "&amp;YEAR(B809)))</f>
        <v/>
      </c>
      <c r="AF809" s="38" t="n">
        <f aca="false">IF(E809="",0,IF(COUNTIF($AC$5:AC809,AC809)=1,1,0))</f>
        <v>0</v>
      </c>
    </row>
    <row r="810" customFormat="false" ht="15" hidden="false" customHeight="false" outlineLevel="0" collapsed="false">
      <c r="A810" s="68"/>
      <c r="B810" s="67"/>
      <c r="C810" s="68"/>
      <c r="D810" s="68"/>
      <c r="E810" s="69"/>
      <c r="F810" s="69"/>
      <c r="G810" s="70" t="str">
        <f aca="false">IF(OR(E810="",AND($C$3="",$E$3="")),"",IF(B810="","Sin fecha",IF(AND(OR($C$3="",B810&gt;=$C$3),OR($E$3="",B810&lt;=$E$3)),"Sí","No")))</f>
        <v/>
      </c>
      <c r="H810" s="58" t="str">
        <f aca="false">IF(B810="","",YEAR(B810))</f>
        <v/>
      </c>
      <c r="I810" s="70" t="str">
        <f aca="false">IF(B810="","",IF(MONTH(B810)=1,"X",""))</f>
        <v/>
      </c>
      <c r="J810" s="70" t="str">
        <f aca="false">IF(B810="","",IF(MONTH(B810)=2,"X",""))</f>
        <v/>
      </c>
      <c r="K810" s="70" t="str">
        <f aca="false">IF(B810="","",IF(MONTH(B810)=3,"X",""))</f>
        <v/>
      </c>
      <c r="L810" s="70" t="str">
        <f aca="false">IF(B810="","",IF(MONTH(B810)=4,"X",""))</f>
        <v/>
      </c>
      <c r="M810" s="70" t="str">
        <f aca="false">IF(B810="","",IF(MONTH(B810)=5,"X",""))</f>
        <v/>
      </c>
      <c r="N810" s="70" t="str">
        <f aca="false">IF(B810="","",IF(MONTH(B810)=6,"X",""))</f>
        <v/>
      </c>
      <c r="O810" s="70" t="str">
        <f aca="false">IF(B810="","",IF(MONTH(B810)=7,"X",""))</f>
        <v/>
      </c>
      <c r="P810" s="70" t="str">
        <f aca="false">IF(B810="","",IF(MONTH(B810)=8,"X",""))</f>
        <v/>
      </c>
      <c r="Q810" s="70" t="str">
        <f aca="false">IF(B810="","",IF(MONTH(B810)=9,"X",""))</f>
        <v/>
      </c>
      <c r="R810" s="70" t="str">
        <f aca="false">IF(B810="","",IF(MONTH(B810)=10,"X",""))</f>
        <v/>
      </c>
      <c r="S810" s="70" t="str">
        <f aca="false">IF(B810="","",IF(MONTH(B810)=11,"X",""))</f>
        <v/>
      </c>
      <c r="T810" s="70" t="str">
        <f aca="false">IF(B810="","",IF(MONTH(B810)=12,"X",""))</f>
        <v/>
      </c>
      <c r="U810" s="58" t="str">
        <f aca="false">IF(E810="","",SUMIF($E$5:$E$1000,E810,$AD$5:$AD$1000))</f>
        <v/>
      </c>
      <c r="V810" s="71" t="str">
        <f aca="false">IF(E810="","",_xlfn.TEXTJOIN(" + ",TRUE(),IF(COUNTIFS($E$5:$E$1000,E810,$C$5:$C$1000,"Auditoría Interna")&gt;0,"Interna",""),IF(COUNTIFS($E$5:$E$1000,E810,$C$5:$C$1000,"Auditoría Externa")&gt;0,"Externa",""),IF(COUNTIFS($E$5:$E$1000,E810,$C$5:$C$1000,"SSF")&gt;0,"SSF",""),IF(COUNTIFS($E$5:$E$1000,E810,$C$5:$C$1000,"Comité de Supervisión")&gt;0,"Comité Sup.",""),IF(COUNTIFS($E$5:$E$1000,E810,$C$5:$C$1000,"Consejo de Administración")&gt;0,"Consejo",""),IF(COUNTIFS($E$5:$E$1000,E810,$C$5:$C$1000,"Otros")&gt;0,"Otros","")))</f>
        <v/>
      </c>
      <c r="W810" s="58" t="str">
        <f aca="false">IF(E810="","",SUMIFS($AD$5:$AD$1000,$E$5:$E$1000,E810,$AA$5:$AA$1000,AA810,$C$5:$C$1000,"&lt;&gt;"&amp;C810))</f>
        <v/>
      </c>
      <c r="X810" s="72"/>
      <c r="Y810" s="68"/>
      <c r="Z810" s="72"/>
      <c r="AA810" s="38" t="str">
        <f aca="false">IF(B810="","",YEAR(B810)*100+MONTH(B810))</f>
        <v/>
      </c>
      <c r="AB810" s="38" t="str">
        <f aca="false">IF(AND(E810&lt;&gt;"",E810=Cruce!$C$5,AD810=1),COUNTIFS($E$5:E810,E810,$AD$5:AD810,1),"")</f>
        <v/>
      </c>
      <c r="AC810" s="38" t="str">
        <f aca="false">IF(E810="","",C810&amp;"|"&amp;X810&amp;"|"&amp;IF(B810="","s/f",TEXT(B810,"yyyymmdd"))&amp;IF(OR(C810="SSF",X810="Visitas Auditoría Interna"),"|"&amp;Y810,""))</f>
        <v/>
      </c>
      <c r="AD810" s="38" t="n">
        <f aca="false">IF(E810="",0,IF(COUNTIFS($E$5:E810,E810,$AC$5:AC810,AC810)=1,1,0))</f>
        <v>0</v>
      </c>
      <c r="AE810" s="38" t="str">
        <f aca="false">IF(OR(E810="",AD810&lt;&gt;1),"",SUBSTITUTE(SUBSTITUTE(C810,"Auditoría ",""),"Consejo de Administración","Consejo")&amp;" – "&amp;IF(B810="","(sin fecha)",DAY(B810)&amp;" de "&amp;CHOOSE(MONTH(B810),"Enero","Febrero","Marzo","Abril","Mayo","Junio","Julio","Agosto","Septiembre","Octubre","Noviembre","Diciembre")&amp;" "&amp;YEAR(B810)))</f>
        <v/>
      </c>
      <c r="AF810" s="38" t="n">
        <f aca="false">IF(E810="",0,IF(COUNTIF($AC$5:AC810,AC810)=1,1,0))</f>
        <v>0</v>
      </c>
    </row>
    <row r="811" customFormat="false" ht="15" hidden="false" customHeight="false" outlineLevel="0" collapsed="false">
      <c r="A811" s="68"/>
      <c r="B811" s="67"/>
      <c r="C811" s="68"/>
      <c r="D811" s="68"/>
      <c r="E811" s="69"/>
      <c r="F811" s="69"/>
      <c r="G811" s="70" t="str">
        <f aca="false">IF(OR(E811="",AND($C$3="",$E$3="")),"",IF(B811="","Sin fecha",IF(AND(OR($C$3="",B811&gt;=$C$3),OR($E$3="",B811&lt;=$E$3)),"Sí","No")))</f>
        <v/>
      </c>
      <c r="H811" s="58" t="str">
        <f aca="false">IF(B811="","",YEAR(B811))</f>
        <v/>
      </c>
      <c r="I811" s="70" t="str">
        <f aca="false">IF(B811="","",IF(MONTH(B811)=1,"X",""))</f>
        <v/>
      </c>
      <c r="J811" s="70" t="str">
        <f aca="false">IF(B811="","",IF(MONTH(B811)=2,"X",""))</f>
        <v/>
      </c>
      <c r="K811" s="70" t="str">
        <f aca="false">IF(B811="","",IF(MONTH(B811)=3,"X",""))</f>
        <v/>
      </c>
      <c r="L811" s="70" t="str">
        <f aca="false">IF(B811="","",IF(MONTH(B811)=4,"X",""))</f>
        <v/>
      </c>
      <c r="M811" s="70" t="str">
        <f aca="false">IF(B811="","",IF(MONTH(B811)=5,"X",""))</f>
        <v/>
      </c>
      <c r="N811" s="70" t="str">
        <f aca="false">IF(B811="","",IF(MONTH(B811)=6,"X",""))</f>
        <v/>
      </c>
      <c r="O811" s="70" t="str">
        <f aca="false">IF(B811="","",IF(MONTH(B811)=7,"X",""))</f>
        <v/>
      </c>
      <c r="P811" s="70" t="str">
        <f aca="false">IF(B811="","",IF(MONTH(B811)=8,"X",""))</f>
        <v/>
      </c>
      <c r="Q811" s="70" t="str">
        <f aca="false">IF(B811="","",IF(MONTH(B811)=9,"X",""))</f>
        <v/>
      </c>
      <c r="R811" s="70" t="str">
        <f aca="false">IF(B811="","",IF(MONTH(B811)=10,"X",""))</f>
        <v/>
      </c>
      <c r="S811" s="70" t="str">
        <f aca="false">IF(B811="","",IF(MONTH(B811)=11,"X",""))</f>
        <v/>
      </c>
      <c r="T811" s="70" t="str">
        <f aca="false">IF(B811="","",IF(MONTH(B811)=12,"X",""))</f>
        <v/>
      </c>
      <c r="U811" s="58" t="str">
        <f aca="false">IF(E811="","",SUMIF($E$5:$E$1000,E811,$AD$5:$AD$1000))</f>
        <v/>
      </c>
      <c r="V811" s="71" t="str">
        <f aca="false">IF(E811="","",_xlfn.TEXTJOIN(" + ",TRUE(),IF(COUNTIFS($E$5:$E$1000,E811,$C$5:$C$1000,"Auditoría Interna")&gt;0,"Interna",""),IF(COUNTIFS($E$5:$E$1000,E811,$C$5:$C$1000,"Auditoría Externa")&gt;0,"Externa",""),IF(COUNTIFS($E$5:$E$1000,E811,$C$5:$C$1000,"SSF")&gt;0,"SSF",""),IF(COUNTIFS($E$5:$E$1000,E811,$C$5:$C$1000,"Comité de Supervisión")&gt;0,"Comité Sup.",""),IF(COUNTIFS($E$5:$E$1000,E811,$C$5:$C$1000,"Consejo de Administración")&gt;0,"Consejo",""),IF(COUNTIFS($E$5:$E$1000,E811,$C$5:$C$1000,"Otros")&gt;0,"Otros","")))</f>
        <v/>
      </c>
      <c r="W811" s="58" t="str">
        <f aca="false">IF(E811="","",SUMIFS($AD$5:$AD$1000,$E$5:$E$1000,E811,$AA$5:$AA$1000,AA811,$C$5:$C$1000,"&lt;&gt;"&amp;C811))</f>
        <v/>
      </c>
      <c r="X811" s="72"/>
      <c r="Y811" s="68"/>
      <c r="Z811" s="72"/>
      <c r="AA811" s="38" t="str">
        <f aca="false">IF(B811="","",YEAR(B811)*100+MONTH(B811))</f>
        <v/>
      </c>
      <c r="AB811" s="38" t="str">
        <f aca="false">IF(AND(E811&lt;&gt;"",E811=Cruce!$C$5,AD811=1),COUNTIFS($E$5:E811,E811,$AD$5:AD811,1),"")</f>
        <v/>
      </c>
      <c r="AC811" s="38" t="str">
        <f aca="false">IF(E811="","",C811&amp;"|"&amp;X811&amp;"|"&amp;IF(B811="","s/f",TEXT(B811,"yyyymmdd"))&amp;IF(OR(C811="SSF",X811="Visitas Auditoría Interna"),"|"&amp;Y811,""))</f>
        <v/>
      </c>
      <c r="AD811" s="38" t="n">
        <f aca="false">IF(E811="",0,IF(COUNTIFS($E$5:E811,E811,$AC$5:AC811,AC811)=1,1,0))</f>
        <v>0</v>
      </c>
      <c r="AE811" s="38" t="str">
        <f aca="false">IF(OR(E811="",AD811&lt;&gt;1),"",SUBSTITUTE(SUBSTITUTE(C811,"Auditoría ",""),"Consejo de Administración","Consejo")&amp;" – "&amp;IF(B811="","(sin fecha)",DAY(B811)&amp;" de "&amp;CHOOSE(MONTH(B811),"Enero","Febrero","Marzo","Abril","Mayo","Junio","Julio","Agosto","Septiembre","Octubre","Noviembre","Diciembre")&amp;" "&amp;YEAR(B811)))</f>
        <v/>
      </c>
      <c r="AF811" s="38" t="n">
        <f aca="false">IF(E811="",0,IF(COUNTIF($AC$5:AC811,AC811)=1,1,0))</f>
        <v>0</v>
      </c>
    </row>
    <row r="812" customFormat="false" ht="15" hidden="false" customHeight="false" outlineLevel="0" collapsed="false">
      <c r="A812" s="68"/>
      <c r="B812" s="67"/>
      <c r="C812" s="68"/>
      <c r="D812" s="68"/>
      <c r="E812" s="69"/>
      <c r="F812" s="69"/>
      <c r="G812" s="70" t="str">
        <f aca="false">IF(OR(E812="",AND($C$3="",$E$3="")),"",IF(B812="","Sin fecha",IF(AND(OR($C$3="",B812&gt;=$C$3),OR($E$3="",B812&lt;=$E$3)),"Sí","No")))</f>
        <v/>
      </c>
      <c r="H812" s="58" t="str">
        <f aca="false">IF(B812="","",YEAR(B812))</f>
        <v/>
      </c>
      <c r="I812" s="70" t="str">
        <f aca="false">IF(B812="","",IF(MONTH(B812)=1,"X",""))</f>
        <v/>
      </c>
      <c r="J812" s="70" t="str">
        <f aca="false">IF(B812="","",IF(MONTH(B812)=2,"X",""))</f>
        <v/>
      </c>
      <c r="K812" s="70" t="str">
        <f aca="false">IF(B812="","",IF(MONTH(B812)=3,"X",""))</f>
        <v/>
      </c>
      <c r="L812" s="70" t="str">
        <f aca="false">IF(B812="","",IF(MONTH(B812)=4,"X",""))</f>
        <v/>
      </c>
      <c r="M812" s="70" t="str">
        <f aca="false">IF(B812="","",IF(MONTH(B812)=5,"X",""))</f>
        <v/>
      </c>
      <c r="N812" s="70" t="str">
        <f aca="false">IF(B812="","",IF(MONTH(B812)=6,"X",""))</f>
        <v/>
      </c>
      <c r="O812" s="70" t="str">
        <f aca="false">IF(B812="","",IF(MONTH(B812)=7,"X",""))</f>
        <v/>
      </c>
      <c r="P812" s="70" t="str">
        <f aca="false">IF(B812="","",IF(MONTH(B812)=8,"X",""))</f>
        <v/>
      </c>
      <c r="Q812" s="70" t="str">
        <f aca="false">IF(B812="","",IF(MONTH(B812)=9,"X",""))</f>
        <v/>
      </c>
      <c r="R812" s="70" t="str">
        <f aca="false">IF(B812="","",IF(MONTH(B812)=10,"X",""))</f>
        <v/>
      </c>
      <c r="S812" s="70" t="str">
        <f aca="false">IF(B812="","",IF(MONTH(B812)=11,"X",""))</f>
        <v/>
      </c>
      <c r="T812" s="70" t="str">
        <f aca="false">IF(B812="","",IF(MONTH(B812)=12,"X",""))</f>
        <v/>
      </c>
      <c r="U812" s="58" t="str">
        <f aca="false">IF(E812="","",SUMIF($E$5:$E$1000,E812,$AD$5:$AD$1000))</f>
        <v/>
      </c>
      <c r="V812" s="71" t="str">
        <f aca="false">IF(E812="","",_xlfn.TEXTJOIN(" + ",TRUE(),IF(COUNTIFS($E$5:$E$1000,E812,$C$5:$C$1000,"Auditoría Interna")&gt;0,"Interna",""),IF(COUNTIFS($E$5:$E$1000,E812,$C$5:$C$1000,"Auditoría Externa")&gt;0,"Externa",""),IF(COUNTIFS($E$5:$E$1000,E812,$C$5:$C$1000,"SSF")&gt;0,"SSF",""),IF(COUNTIFS($E$5:$E$1000,E812,$C$5:$C$1000,"Comité de Supervisión")&gt;0,"Comité Sup.",""),IF(COUNTIFS($E$5:$E$1000,E812,$C$5:$C$1000,"Consejo de Administración")&gt;0,"Consejo",""),IF(COUNTIFS($E$5:$E$1000,E812,$C$5:$C$1000,"Otros")&gt;0,"Otros","")))</f>
        <v/>
      </c>
      <c r="W812" s="58" t="str">
        <f aca="false">IF(E812="","",SUMIFS($AD$5:$AD$1000,$E$5:$E$1000,E812,$AA$5:$AA$1000,AA812,$C$5:$C$1000,"&lt;&gt;"&amp;C812))</f>
        <v/>
      </c>
      <c r="X812" s="72"/>
      <c r="Y812" s="68"/>
      <c r="Z812" s="72"/>
      <c r="AA812" s="38" t="str">
        <f aca="false">IF(B812="","",YEAR(B812)*100+MONTH(B812))</f>
        <v/>
      </c>
      <c r="AB812" s="38" t="str">
        <f aca="false">IF(AND(E812&lt;&gt;"",E812=Cruce!$C$5,AD812=1),COUNTIFS($E$5:E812,E812,$AD$5:AD812,1),"")</f>
        <v/>
      </c>
      <c r="AC812" s="38" t="str">
        <f aca="false">IF(E812="","",C812&amp;"|"&amp;X812&amp;"|"&amp;IF(B812="","s/f",TEXT(B812,"yyyymmdd"))&amp;IF(OR(C812="SSF",X812="Visitas Auditoría Interna"),"|"&amp;Y812,""))</f>
        <v/>
      </c>
      <c r="AD812" s="38" t="n">
        <f aca="false">IF(E812="",0,IF(COUNTIFS($E$5:E812,E812,$AC$5:AC812,AC812)=1,1,0))</f>
        <v>0</v>
      </c>
      <c r="AE812" s="38" t="str">
        <f aca="false">IF(OR(E812="",AD812&lt;&gt;1),"",SUBSTITUTE(SUBSTITUTE(C812,"Auditoría ",""),"Consejo de Administración","Consejo")&amp;" – "&amp;IF(B812="","(sin fecha)",DAY(B812)&amp;" de "&amp;CHOOSE(MONTH(B812),"Enero","Febrero","Marzo","Abril","Mayo","Junio","Julio","Agosto","Septiembre","Octubre","Noviembre","Diciembre")&amp;" "&amp;YEAR(B812)))</f>
        <v/>
      </c>
      <c r="AF812" s="38" t="n">
        <f aca="false">IF(E812="",0,IF(COUNTIF($AC$5:AC812,AC812)=1,1,0))</f>
        <v>0</v>
      </c>
    </row>
    <row r="813" customFormat="false" ht="15" hidden="false" customHeight="false" outlineLevel="0" collapsed="false">
      <c r="A813" s="68"/>
      <c r="B813" s="67"/>
      <c r="C813" s="68"/>
      <c r="D813" s="68"/>
      <c r="E813" s="69"/>
      <c r="F813" s="69"/>
      <c r="G813" s="70" t="str">
        <f aca="false">IF(OR(E813="",AND($C$3="",$E$3="")),"",IF(B813="","Sin fecha",IF(AND(OR($C$3="",B813&gt;=$C$3),OR($E$3="",B813&lt;=$E$3)),"Sí","No")))</f>
        <v/>
      </c>
      <c r="H813" s="58" t="str">
        <f aca="false">IF(B813="","",YEAR(B813))</f>
        <v/>
      </c>
      <c r="I813" s="70" t="str">
        <f aca="false">IF(B813="","",IF(MONTH(B813)=1,"X",""))</f>
        <v/>
      </c>
      <c r="J813" s="70" t="str">
        <f aca="false">IF(B813="","",IF(MONTH(B813)=2,"X",""))</f>
        <v/>
      </c>
      <c r="K813" s="70" t="str">
        <f aca="false">IF(B813="","",IF(MONTH(B813)=3,"X",""))</f>
        <v/>
      </c>
      <c r="L813" s="70" t="str">
        <f aca="false">IF(B813="","",IF(MONTH(B813)=4,"X",""))</f>
        <v/>
      </c>
      <c r="M813" s="70" t="str">
        <f aca="false">IF(B813="","",IF(MONTH(B813)=5,"X",""))</f>
        <v/>
      </c>
      <c r="N813" s="70" t="str">
        <f aca="false">IF(B813="","",IF(MONTH(B813)=6,"X",""))</f>
        <v/>
      </c>
      <c r="O813" s="70" t="str">
        <f aca="false">IF(B813="","",IF(MONTH(B813)=7,"X",""))</f>
        <v/>
      </c>
      <c r="P813" s="70" t="str">
        <f aca="false">IF(B813="","",IF(MONTH(B813)=8,"X",""))</f>
        <v/>
      </c>
      <c r="Q813" s="70" t="str">
        <f aca="false">IF(B813="","",IF(MONTH(B813)=9,"X",""))</f>
        <v/>
      </c>
      <c r="R813" s="70" t="str">
        <f aca="false">IF(B813="","",IF(MONTH(B813)=10,"X",""))</f>
        <v/>
      </c>
      <c r="S813" s="70" t="str">
        <f aca="false">IF(B813="","",IF(MONTH(B813)=11,"X",""))</f>
        <v/>
      </c>
      <c r="T813" s="70" t="str">
        <f aca="false">IF(B813="","",IF(MONTH(B813)=12,"X",""))</f>
        <v/>
      </c>
      <c r="U813" s="58" t="str">
        <f aca="false">IF(E813="","",SUMIF($E$5:$E$1000,E813,$AD$5:$AD$1000))</f>
        <v/>
      </c>
      <c r="V813" s="71" t="str">
        <f aca="false">IF(E813="","",_xlfn.TEXTJOIN(" + ",TRUE(),IF(COUNTIFS($E$5:$E$1000,E813,$C$5:$C$1000,"Auditoría Interna")&gt;0,"Interna",""),IF(COUNTIFS($E$5:$E$1000,E813,$C$5:$C$1000,"Auditoría Externa")&gt;0,"Externa",""),IF(COUNTIFS($E$5:$E$1000,E813,$C$5:$C$1000,"SSF")&gt;0,"SSF",""),IF(COUNTIFS($E$5:$E$1000,E813,$C$5:$C$1000,"Comité de Supervisión")&gt;0,"Comité Sup.",""),IF(COUNTIFS($E$5:$E$1000,E813,$C$5:$C$1000,"Consejo de Administración")&gt;0,"Consejo",""),IF(COUNTIFS($E$5:$E$1000,E813,$C$5:$C$1000,"Otros")&gt;0,"Otros","")))</f>
        <v/>
      </c>
      <c r="W813" s="58" t="str">
        <f aca="false">IF(E813="","",SUMIFS($AD$5:$AD$1000,$E$5:$E$1000,E813,$AA$5:$AA$1000,AA813,$C$5:$C$1000,"&lt;&gt;"&amp;C813))</f>
        <v/>
      </c>
      <c r="X813" s="72"/>
      <c r="Y813" s="68"/>
      <c r="Z813" s="72"/>
      <c r="AA813" s="38" t="str">
        <f aca="false">IF(B813="","",YEAR(B813)*100+MONTH(B813))</f>
        <v/>
      </c>
      <c r="AB813" s="38" t="str">
        <f aca="false">IF(AND(E813&lt;&gt;"",E813=Cruce!$C$5,AD813=1),COUNTIFS($E$5:E813,E813,$AD$5:AD813,1),"")</f>
        <v/>
      </c>
      <c r="AC813" s="38" t="str">
        <f aca="false">IF(E813="","",C813&amp;"|"&amp;X813&amp;"|"&amp;IF(B813="","s/f",TEXT(B813,"yyyymmdd"))&amp;IF(OR(C813="SSF",X813="Visitas Auditoría Interna"),"|"&amp;Y813,""))</f>
        <v/>
      </c>
      <c r="AD813" s="38" t="n">
        <f aca="false">IF(E813="",0,IF(COUNTIFS($E$5:E813,E813,$AC$5:AC813,AC813)=1,1,0))</f>
        <v>0</v>
      </c>
      <c r="AE813" s="38" t="str">
        <f aca="false">IF(OR(E813="",AD813&lt;&gt;1),"",SUBSTITUTE(SUBSTITUTE(C813,"Auditoría ",""),"Consejo de Administración","Consejo")&amp;" – "&amp;IF(B813="","(sin fecha)",DAY(B813)&amp;" de "&amp;CHOOSE(MONTH(B813),"Enero","Febrero","Marzo","Abril","Mayo","Junio","Julio","Agosto","Septiembre","Octubre","Noviembre","Diciembre")&amp;" "&amp;YEAR(B813)))</f>
        <v/>
      </c>
      <c r="AF813" s="38" t="n">
        <f aca="false">IF(E813="",0,IF(COUNTIF($AC$5:AC813,AC813)=1,1,0))</f>
        <v>0</v>
      </c>
    </row>
    <row r="814" customFormat="false" ht="15" hidden="false" customHeight="false" outlineLevel="0" collapsed="false">
      <c r="A814" s="68"/>
      <c r="B814" s="67"/>
      <c r="C814" s="68"/>
      <c r="D814" s="68"/>
      <c r="E814" s="69"/>
      <c r="F814" s="69"/>
      <c r="G814" s="70" t="str">
        <f aca="false">IF(OR(E814="",AND($C$3="",$E$3="")),"",IF(B814="","Sin fecha",IF(AND(OR($C$3="",B814&gt;=$C$3),OR($E$3="",B814&lt;=$E$3)),"Sí","No")))</f>
        <v/>
      </c>
      <c r="H814" s="58" t="str">
        <f aca="false">IF(B814="","",YEAR(B814))</f>
        <v/>
      </c>
      <c r="I814" s="70" t="str">
        <f aca="false">IF(B814="","",IF(MONTH(B814)=1,"X",""))</f>
        <v/>
      </c>
      <c r="J814" s="70" t="str">
        <f aca="false">IF(B814="","",IF(MONTH(B814)=2,"X",""))</f>
        <v/>
      </c>
      <c r="K814" s="70" t="str">
        <f aca="false">IF(B814="","",IF(MONTH(B814)=3,"X",""))</f>
        <v/>
      </c>
      <c r="L814" s="70" t="str">
        <f aca="false">IF(B814="","",IF(MONTH(B814)=4,"X",""))</f>
        <v/>
      </c>
      <c r="M814" s="70" t="str">
        <f aca="false">IF(B814="","",IF(MONTH(B814)=5,"X",""))</f>
        <v/>
      </c>
      <c r="N814" s="70" t="str">
        <f aca="false">IF(B814="","",IF(MONTH(B814)=6,"X",""))</f>
        <v/>
      </c>
      <c r="O814" s="70" t="str">
        <f aca="false">IF(B814="","",IF(MONTH(B814)=7,"X",""))</f>
        <v/>
      </c>
      <c r="P814" s="70" t="str">
        <f aca="false">IF(B814="","",IF(MONTH(B814)=8,"X",""))</f>
        <v/>
      </c>
      <c r="Q814" s="70" t="str">
        <f aca="false">IF(B814="","",IF(MONTH(B814)=9,"X",""))</f>
        <v/>
      </c>
      <c r="R814" s="70" t="str">
        <f aca="false">IF(B814="","",IF(MONTH(B814)=10,"X",""))</f>
        <v/>
      </c>
      <c r="S814" s="70" t="str">
        <f aca="false">IF(B814="","",IF(MONTH(B814)=11,"X",""))</f>
        <v/>
      </c>
      <c r="T814" s="70" t="str">
        <f aca="false">IF(B814="","",IF(MONTH(B814)=12,"X",""))</f>
        <v/>
      </c>
      <c r="U814" s="58" t="str">
        <f aca="false">IF(E814="","",SUMIF($E$5:$E$1000,E814,$AD$5:$AD$1000))</f>
        <v/>
      </c>
      <c r="V814" s="71" t="str">
        <f aca="false">IF(E814="","",_xlfn.TEXTJOIN(" + ",TRUE(),IF(COUNTIFS($E$5:$E$1000,E814,$C$5:$C$1000,"Auditoría Interna")&gt;0,"Interna",""),IF(COUNTIFS($E$5:$E$1000,E814,$C$5:$C$1000,"Auditoría Externa")&gt;0,"Externa",""),IF(COUNTIFS($E$5:$E$1000,E814,$C$5:$C$1000,"SSF")&gt;0,"SSF",""),IF(COUNTIFS($E$5:$E$1000,E814,$C$5:$C$1000,"Comité de Supervisión")&gt;0,"Comité Sup.",""),IF(COUNTIFS($E$5:$E$1000,E814,$C$5:$C$1000,"Consejo de Administración")&gt;0,"Consejo",""),IF(COUNTIFS($E$5:$E$1000,E814,$C$5:$C$1000,"Otros")&gt;0,"Otros","")))</f>
        <v/>
      </c>
      <c r="W814" s="58" t="str">
        <f aca="false">IF(E814="","",SUMIFS($AD$5:$AD$1000,$E$5:$E$1000,E814,$AA$5:$AA$1000,AA814,$C$5:$C$1000,"&lt;&gt;"&amp;C814))</f>
        <v/>
      </c>
      <c r="X814" s="72"/>
      <c r="Y814" s="68"/>
      <c r="Z814" s="72"/>
      <c r="AA814" s="38" t="str">
        <f aca="false">IF(B814="","",YEAR(B814)*100+MONTH(B814))</f>
        <v/>
      </c>
      <c r="AB814" s="38" t="str">
        <f aca="false">IF(AND(E814&lt;&gt;"",E814=Cruce!$C$5,AD814=1),COUNTIFS($E$5:E814,E814,$AD$5:AD814,1),"")</f>
        <v/>
      </c>
      <c r="AC814" s="38" t="str">
        <f aca="false">IF(E814="","",C814&amp;"|"&amp;X814&amp;"|"&amp;IF(B814="","s/f",TEXT(B814,"yyyymmdd"))&amp;IF(OR(C814="SSF",X814="Visitas Auditoría Interna"),"|"&amp;Y814,""))</f>
        <v/>
      </c>
      <c r="AD814" s="38" t="n">
        <f aca="false">IF(E814="",0,IF(COUNTIFS($E$5:E814,E814,$AC$5:AC814,AC814)=1,1,0))</f>
        <v>0</v>
      </c>
      <c r="AE814" s="38" t="str">
        <f aca="false">IF(OR(E814="",AD814&lt;&gt;1),"",SUBSTITUTE(SUBSTITUTE(C814,"Auditoría ",""),"Consejo de Administración","Consejo")&amp;" – "&amp;IF(B814="","(sin fecha)",DAY(B814)&amp;" de "&amp;CHOOSE(MONTH(B814),"Enero","Febrero","Marzo","Abril","Mayo","Junio","Julio","Agosto","Septiembre","Octubre","Noviembre","Diciembre")&amp;" "&amp;YEAR(B814)))</f>
        <v/>
      </c>
      <c r="AF814" s="38" t="n">
        <f aca="false">IF(E814="",0,IF(COUNTIF($AC$5:AC814,AC814)=1,1,0))</f>
        <v>0</v>
      </c>
    </row>
    <row r="815" customFormat="false" ht="15" hidden="false" customHeight="false" outlineLevel="0" collapsed="false">
      <c r="A815" s="68"/>
      <c r="B815" s="67"/>
      <c r="C815" s="68"/>
      <c r="D815" s="68"/>
      <c r="E815" s="69"/>
      <c r="F815" s="69"/>
      <c r="G815" s="70" t="str">
        <f aca="false">IF(OR(E815="",AND($C$3="",$E$3="")),"",IF(B815="","Sin fecha",IF(AND(OR($C$3="",B815&gt;=$C$3),OR($E$3="",B815&lt;=$E$3)),"Sí","No")))</f>
        <v/>
      </c>
      <c r="H815" s="58" t="str">
        <f aca="false">IF(B815="","",YEAR(B815))</f>
        <v/>
      </c>
      <c r="I815" s="70" t="str">
        <f aca="false">IF(B815="","",IF(MONTH(B815)=1,"X",""))</f>
        <v/>
      </c>
      <c r="J815" s="70" t="str">
        <f aca="false">IF(B815="","",IF(MONTH(B815)=2,"X",""))</f>
        <v/>
      </c>
      <c r="K815" s="70" t="str">
        <f aca="false">IF(B815="","",IF(MONTH(B815)=3,"X",""))</f>
        <v/>
      </c>
      <c r="L815" s="70" t="str">
        <f aca="false">IF(B815="","",IF(MONTH(B815)=4,"X",""))</f>
        <v/>
      </c>
      <c r="M815" s="70" t="str">
        <f aca="false">IF(B815="","",IF(MONTH(B815)=5,"X",""))</f>
        <v/>
      </c>
      <c r="N815" s="70" t="str">
        <f aca="false">IF(B815="","",IF(MONTH(B815)=6,"X",""))</f>
        <v/>
      </c>
      <c r="O815" s="70" t="str">
        <f aca="false">IF(B815="","",IF(MONTH(B815)=7,"X",""))</f>
        <v/>
      </c>
      <c r="P815" s="70" t="str">
        <f aca="false">IF(B815="","",IF(MONTH(B815)=8,"X",""))</f>
        <v/>
      </c>
      <c r="Q815" s="70" t="str">
        <f aca="false">IF(B815="","",IF(MONTH(B815)=9,"X",""))</f>
        <v/>
      </c>
      <c r="R815" s="70" t="str">
        <f aca="false">IF(B815="","",IF(MONTH(B815)=10,"X",""))</f>
        <v/>
      </c>
      <c r="S815" s="70" t="str">
        <f aca="false">IF(B815="","",IF(MONTH(B815)=11,"X",""))</f>
        <v/>
      </c>
      <c r="T815" s="70" t="str">
        <f aca="false">IF(B815="","",IF(MONTH(B815)=12,"X",""))</f>
        <v/>
      </c>
      <c r="U815" s="58" t="str">
        <f aca="false">IF(E815="","",SUMIF($E$5:$E$1000,E815,$AD$5:$AD$1000))</f>
        <v/>
      </c>
      <c r="V815" s="71" t="str">
        <f aca="false">IF(E815="","",_xlfn.TEXTJOIN(" + ",TRUE(),IF(COUNTIFS($E$5:$E$1000,E815,$C$5:$C$1000,"Auditoría Interna")&gt;0,"Interna",""),IF(COUNTIFS($E$5:$E$1000,E815,$C$5:$C$1000,"Auditoría Externa")&gt;0,"Externa",""),IF(COUNTIFS($E$5:$E$1000,E815,$C$5:$C$1000,"SSF")&gt;0,"SSF",""),IF(COUNTIFS($E$5:$E$1000,E815,$C$5:$C$1000,"Comité de Supervisión")&gt;0,"Comité Sup.",""),IF(COUNTIFS($E$5:$E$1000,E815,$C$5:$C$1000,"Consejo de Administración")&gt;0,"Consejo",""),IF(COUNTIFS($E$5:$E$1000,E815,$C$5:$C$1000,"Otros")&gt;0,"Otros","")))</f>
        <v/>
      </c>
      <c r="W815" s="58" t="str">
        <f aca="false">IF(E815="","",SUMIFS($AD$5:$AD$1000,$E$5:$E$1000,E815,$AA$5:$AA$1000,AA815,$C$5:$C$1000,"&lt;&gt;"&amp;C815))</f>
        <v/>
      </c>
      <c r="X815" s="72"/>
      <c r="Y815" s="68"/>
      <c r="Z815" s="72"/>
      <c r="AA815" s="38" t="str">
        <f aca="false">IF(B815="","",YEAR(B815)*100+MONTH(B815))</f>
        <v/>
      </c>
      <c r="AB815" s="38" t="str">
        <f aca="false">IF(AND(E815&lt;&gt;"",E815=Cruce!$C$5,AD815=1),COUNTIFS($E$5:E815,E815,$AD$5:AD815,1),"")</f>
        <v/>
      </c>
      <c r="AC815" s="38" t="str">
        <f aca="false">IF(E815="","",C815&amp;"|"&amp;X815&amp;"|"&amp;IF(B815="","s/f",TEXT(B815,"yyyymmdd"))&amp;IF(OR(C815="SSF",X815="Visitas Auditoría Interna"),"|"&amp;Y815,""))</f>
        <v/>
      </c>
      <c r="AD815" s="38" t="n">
        <f aca="false">IF(E815="",0,IF(COUNTIFS($E$5:E815,E815,$AC$5:AC815,AC815)=1,1,0))</f>
        <v>0</v>
      </c>
      <c r="AE815" s="38" t="str">
        <f aca="false">IF(OR(E815="",AD815&lt;&gt;1),"",SUBSTITUTE(SUBSTITUTE(C815,"Auditoría ",""),"Consejo de Administración","Consejo")&amp;" – "&amp;IF(B815="","(sin fecha)",DAY(B815)&amp;" de "&amp;CHOOSE(MONTH(B815),"Enero","Febrero","Marzo","Abril","Mayo","Junio","Julio","Agosto","Septiembre","Octubre","Noviembre","Diciembre")&amp;" "&amp;YEAR(B815)))</f>
        <v/>
      </c>
      <c r="AF815" s="38" t="n">
        <f aca="false">IF(E815="",0,IF(COUNTIF($AC$5:AC815,AC815)=1,1,0))</f>
        <v>0</v>
      </c>
    </row>
    <row r="816" customFormat="false" ht="15" hidden="false" customHeight="false" outlineLevel="0" collapsed="false">
      <c r="A816" s="68"/>
      <c r="B816" s="67"/>
      <c r="C816" s="68"/>
      <c r="D816" s="68"/>
      <c r="E816" s="69"/>
      <c r="F816" s="69"/>
      <c r="G816" s="70" t="str">
        <f aca="false">IF(OR(E816="",AND($C$3="",$E$3="")),"",IF(B816="","Sin fecha",IF(AND(OR($C$3="",B816&gt;=$C$3),OR($E$3="",B816&lt;=$E$3)),"Sí","No")))</f>
        <v/>
      </c>
      <c r="H816" s="58" t="str">
        <f aca="false">IF(B816="","",YEAR(B816))</f>
        <v/>
      </c>
      <c r="I816" s="70" t="str">
        <f aca="false">IF(B816="","",IF(MONTH(B816)=1,"X",""))</f>
        <v/>
      </c>
      <c r="J816" s="70" t="str">
        <f aca="false">IF(B816="","",IF(MONTH(B816)=2,"X",""))</f>
        <v/>
      </c>
      <c r="K816" s="70" t="str">
        <f aca="false">IF(B816="","",IF(MONTH(B816)=3,"X",""))</f>
        <v/>
      </c>
      <c r="L816" s="70" t="str">
        <f aca="false">IF(B816="","",IF(MONTH(B816)=4,"X",""))</f>
        <v/>
      </c>
      <c r="M816" s="70" t="str">
        <f aca="false">IF(B816="","",IF(MONTH(B816)=5,"X",""))</f>
        <v/>
      </c>
      <c r="N816" s="70" t="str">
        <f aca="false">IF(B816="","",IF(MONTH(B816)=6,"X",""))</f>
        <v/>
      </c>
      <c r="O816" s="70" t="str">
        <f aca="false">IF(B816="","",IF(MONTH(B816)=7,"X",""))</f>
        <v/>
      </c>
      <c r="P816" s="70" t="str">
        <f aca="false">IF(B816="","",IF(MONTH(B816)=8,"X",""))</f>
        <v/>
      </c>
      <c r="Q816" s="70" t="str">
        <f aca="false">IF(B816="","",IF(MONTH(B816)=9,"X",""))</f>
        <v/>
      </c>
      <c r="R816" s="70" t="str">
        <f aca="false">IF(B816="","",IF(MONTH(B816)=10,"X",""))</f>
        <v/>
      </c>
      <c r="S816" s="70" t="str">
        <f aca="false">IF(B816="","",IF(MONTH(B816)=11,"X",""))</f>
        <v/>
      </c>
      <c r="T816" s="70" t="str">
        <f aca="false">IF(B816="","",IF(MONTH(B816)=12,"X",""))</f>
        <v/>
      </c>
      <c r="U816" s="58" t="str">
        <f aca="false">IF(E816="","",SUMIF($E$5:$E$1000,E816,$AD$5:$AD$1000))</f>
        <v/>
      </c>
      <c r="V816" s="71" t="str">
        <f aca="false">IF(E816="","",_xlfn.TEXTJOIN(" + ",TRUE(),IF(COUNTIFS($E$5:$E$1000,E816,$C$5:$C$1000,"Auditoría Interna")&gt;0,"Interna",""),IF(COUNTIFS($E$5:$E$1000,E816,$C$5:$C$1000,"Auditoría Externa")&gt;0,"Externa",""),IF(COUNTIFS($E$5:$E$1000,E816,$C$5:$C$1000,"SSF")&gt;0,"SSF",""),IF(COUNTIFS($E$5:$E$1000,E816,$C$5:$C$1000,"Comité de Supervisión")&gt;0,"Comité Sup.",""),IF(COUNTIFS($E$5:$E$1000,E816,$C$5:$C$1000,"Consejo de Administración")&gt;0,"Consejo",""),IF(COUNTIFS($E$5:$E$1000,E816,$C$5:$C$1000,"Otros")&gt;0,"Otros","")))</f>
        <v/>
      </c>
      <c r="W816" s="58" t="str">
        <f aca="false">IF(E816="","",SUMIFS($AD$5:$AD$1000,$E$5:$E$1000,E816,$AA$5:$AA$1000,AA816,$C$5:$C$1000,"&lt;&gt;"&amp;C816))</f>
        <v/>
      </c>
      <c r="X816" s="72"/>
      <c r="Y816" s="68"/>
      <c r="Z816" s="72"/>
      <c r="AA816" s="38" t="str">
        <f aca="false">IF(B816="","",YEAR(B816)*100+MONTH(B816))</f>
        <v/>
      </c>
      <c r="AB816" s="38" t="str">
        <f aca="false">IF(AND(E816&lt;&gt;"",E816=Cruce!$C$5,AD816=1),COUNTIFS($E$5:E816,E816,$AD$5:AD816,1),"")</f>
        <v/>
      </c>
      <c r="AC816" s="38" t="str">
        <f aca="false">IF(E816="","",C816&amp;"|"&amp;X816&amp;"|"&amp;IF(B816="","s/f",TEXT(B816,"yyyymmdd"))&amp;IF(OR(C816="SSF",X816="Visitas Auditoría Interna"),"|"&amp;Y816,""))</f>
        <v/>
      </c>
      <c r="AD816" s="38" t="n">
        <f aca="false">IF(E816="",0,IF(COUNTIFS($E$5:E816,E816,$AC$5:AC816,AC816)=1,1,0))</f>
        <v>0</v>
      </c>
      <c r="AE816" s="38" t="str">
        <f aca="false">IF(OR(E816="",AD816&lt;&gt;1),"",SUBSTITUTE(SUBSTITUTE(C816,"Auditoría ",""),"Consejo de Administración","Consejo")&amp;" – "&amp;IF(B816="","(sin fecha)",DAY(B816)&amp;" de "&amp;CHOOSE(MONTH(B816),"Enero","Febrero","Marzo","Abril","Mayo","Junio","Julio","Agosto","Septiembre","Octubre","Noviembre","Diciembre")&amp;" "&amp;YEAR(B816)))</f>
        <v/>
      </c>
      <c r="AF816" s="38" t="n">
        <f aca="false">IF(E816="",0,IF(COUNTIF($AC$5:AC816,AC816)=1,1,0))</f>
        <v>0</v>
      </c>
    </row>
    <row r="817" customFormat="false" ht="15" hidden="false" customHeight="false" outlineLevel="0" collapsed="false">
      <c r="A817" s="68"/>
      <c r="B817" s="67"/>
      <c r="C817" s="68"/>
      <c r="D817" s="68"/>
      <c r="E817" s="69"/>
      <c r="F817" s="69"/>
      <c r="G817" s="70" t="str">
        <f aca="false">IF(OR(E817="",AND($C$3="",$E$3="")),"",IF(B817="","Sin fecha",IF(AND(OR($C$3="",B817&gt;=$C$3),OR($E$3="",B817&lt;=$E$3)),"Sí","No")))</f>
        <v/>
      </c>
      <c r="H817" s="58" t="str">
        <f aca="false">IF(B817="","",YEAR(B817))</f>
        <v/>
      </c>
      <c r="I817" s="70" t="str">
        <f aca="false">IF(B817="","",IF(MONTH(B817)=1,"X",""))</f>
        <v/>
      </c>
      <c r="J817" s="70" t="str">
        <f aca="false">IF(B817="","",IF(MONTH(B817)=2,"X",""))</f>
        <v/>
      </c>
      <c r="K817" s="70" t="str">
        <f aca="false">IF(B817="","",IF(MONTH(B817)=3,"X",""))</f>
        <v/>
      </c>
      <c r="L817" s="70" t="str">
        <f aca="false">IF(B817="","",IF(MONTH(B817)=4,"X",""))</f>
        <v/>
      </c>
      <c r="M817" s="70" t="str">
        <f aca="false">IF(B817="","",IF(MONTH(B817)=5,"X",""))</f>
        <v/>
      </c>
      <c r="N817" s="70" t="str">
        <f aca="false">IF(B817="","",IF(MONTH(B817)=6,"X",""))</f>
        <v/>
      </c>
      <c r="O817" s="70" t="str">
        <f aca="false">IF(B817="","",IF(MONTH(B817)=7,"X",""))</f>
        <v/>
      </c>
      <c r="P817" s="70" t="str">
        <f aca="false">IF(B817="","",IF(MONTH(B817)=8,"X",""))</f>
        <v/>
      </c>
      <c r="Q817" s="70" t="str">
        <f aca="false">IF(B817="","",IF(MONTH(B817)=9,"X",""))</f>
        <v/>
      </c>
      <c r="R817" s="70" t="str">
        <f aca="false">IF(B817="","",IF(MONTH(B817)=10,"X",""))</f>
        <v/>
      </c>
      <c r="S817" s="70" t="str">
        <f aca="false">IF(B817="","",IF(MONTH(B817)=11,"X",""))</f>
        <v/>
      </c>
      <c r="T817" s="70" t="str">
        <f aca="false">IF(B817="","",IF(MONTH(B817)=12,"X",""))</f>
        <v/>
      </c>
      <c r="U817" s="58" t="str">
        <f aca="false">IF(E817="","",SUMIF($E$5:$E$1000,E817,$AD$5:$AD$1000))</f>
        <v/>
      </c>
      <c r="V817" s="71" t="str">
        <f aca="false">IF(E817="","",_xlfn.TEXTJOIN(" + ",TRUE(),IF(COUNTIFS($E$5:$E$1000,E817,$C$5:$C$1000,"Auditoría Interna")&gt;0,"Interna",""),IF(COUNTIFS($E$5:$E$1000,E817,$C$5:$C$1000,"Auditoría Externa")&gt;0,"Externa",""),IF(COUNTIFS($E$5:$E$1000,E817,$C$5:$C$1000,"SSF")&gt;0,"SSF",""),IF(COUNTIFS($E$5:$E$1000,E817,$C$5:$C$1000,"Comité de Supervisión")&gt;0,"Comité Sup.",""),IF(COUNTIFS($E$5:$E$1000,E817,$C$5:$C$1000,"Consejo de Administración")&gt;0,"Consejo",""),IF(COUNTIFS($E$5:$E$1000,E817,$C$5:$C$1000,"Otros")&gt;0,"Otros","")))</f>
        <v/>
      </c>
      <c r="W817" s="58" t="str">
        <f aca="false">IF(E817="","",SUMIFS($AD$5:$AD$1000,$E$5:$E$1000,E817,$AA$5:$AA$1000,AA817,$C$5:$C$1000,"&lt;&gt;"&amp;C817))</f>
        <v/>
      </c>
      <c r="X817" s="72"/>
      <c r="Y817" s="68"/>
      <c r="Z817" s="72"/>
      <c r="AA817" s="38" t="str">
        <f aca="false">IF(B817="","",YEAR(B817)*100+MONTH(B817))</f>
        <v/>
      </c>
      <c r="AB817" s="38" t="str">
        <f aca="false">IF(AND(E817&lt;&gt;"",E817=Cruce!$C$5,AD817=1),COUNTIFS($E$5:E817,E817,$AD$5:AD817,1),"")</f>
        <v/>
      </c>
      <c r="AC817" s="38" t="str">
        <f aca="false">IF(E817="","",C817&amp;"|"&amp;X817&amp;"|"&amp;IF(B817="","s/f",TEXT(B817,"yyyymmdd"))&amp;IF(OR(C817="SSF",X817="Visitas Auditoría Interna"),"|"&amp;Y817,""))</f>
        <v/>
      </c>
      <c r="AD817" s="38" t="n">
        <f aca="false">IF(E817="",0,IF(COUNTIFS($E$5:E817,E817,$AC$5:AC817,AC817)=1,1,0))</f>
        <v>0</v>
      </c>
      <c r="AE817" s="38" t="str">
        <f aca="false">IF(OR(E817="",AD817&lt;&gt;1),"",SUBSTITUTE(SUBSTITUTE(C817,"Auditoría ",""),"Consejo de Administración","Consejo")&amp;" – "&amp;IF(B817="","(sin fecha)",DAY(B817)&amp;" de "&amp;CHOOSE(MONTH(B817),"Enero","Febrero","Marzo","Abril","Mayo","Junio","Julio","Agosto","Septiembre","Octubre","Noviembre","Diciembre")&amp;" "&amp;YEAR(B817)))</f>
        <v/>
      </c>
      <c r="AF817" s="38" t="n">
        <f aca="false">IF(E817="",0,IF(COUNTIF($AC$5:AC817,AC817)=1,1,0))</f>
        <v>0</v>
      </c>
    </row>
    <row r="818" customFormat="false" ht="15" hidden="false" customHeight="false" outlineLevel="0" collapsed="false">
      <c r="A818" s="68"/>
      <c r="B818" s="67"/>
      <c r="C818" s="68"/>
      <c r="D818" s="68"/>
      <c r="E818" s="69"/>
      <c r="F818" s="69"/>
      <c r="G818" s="70" t="str">
        <f aca="false">IF(OR(E818="",AND($C$3="",$E$3="")),"",IF(B818="","Sin fecha",IF(AND(OR($C$3="",B818&gt;=$C$3),OR($E$3="",B818&lt;=$E$3)),"Sí","No")))</f>
        <v/>
      </c>
      <c r="H818" s="58" t="str">
        <f aca="false">IF(B818="","",YEAR(B818))</f>
        <v/>
      </c>
      <c r="I818" s="70" t="str">
        <f aca="false">IF(B818="","",IF(MONTH(B818)=1,"X",""))</f>
        <v/>
      </c>
      <c r="J818" s="70" t="str">
        <f aca="false">IF(B818="","",IF(MONTH(B818)=2,"X",""))</f>
        <v/>
      </c>
      <c r="K818" s="70" t="str">
        <f aca="false">IF(B818="","",IF(MONTH(B818)=3,"X",""))</f>
        <v/>
      </c>
      <c r="L818" s="70" t="str">
        <f aca="false">IF(B818="","",IF(MONTH(B818)=4,"X",""))</f>
        <v/>
      </c>
      <c r="M818" s="70" t="str">
        <f aca="false">IF(B818="","",IF(MONTH(B818)=5,"X",""))</f>
        <v/>
      </c>
      <c r="N818" s="70" t="str">
        <f aca="false">IF(B818="","",IF(MONTH(B818)=6,"X",""))</f>
        <v/>
      </c>
      <c r="O818" s="70" t="str">
        <f aca="false">IF(B818="","",IF(MONTH(B818)=7,"X",""))</f>
        <v/>
      </c>
      <c r="P818" s="70" t="str">
        <f aca="false">IF(B818="","",IF(MONTH(B818)=8,"X",""))</f>
        <v/>
      </c>
      <c r="Q818" s="70" t="str">
        <f aca="false">IF(B818="","",IF(MONTH(B818)=9,"X",""))</f>
        <v/>
      </c>
      <c r="R818" s="70" t="str">
        <f aca="false">IF(B818="","",IF(MONTH(B818)=10,"X",""))</f>
        <v/>
      </c>
      <c r="S818" s="70" t="str">
        <f aca="false">IF(B818="","",IF(MONTH(B818)=11,"X",""))</f>
        <v/>
      </c>
      <c r="T818" s="70" t="str">
        <f aca="false">IF(B818="","",IF(MONTH(B818)=12,"X",""))</f>
        <v/>
      </c>
      <c r="U818" s="58" t="str">
        <f aca="false">IF(E818="","",SUMIF($E$5:$E$1000,E818,$AD$5:$AD$1000))</f>
        <v/>
      </c>
      <c r="V818" s="71" t="str">
        <f aca="false">IF(E818="","",_xlfn.TEXTJOIN(" + ",TRUE(),IF(COUNTIFS($E$5:$E$1000,E818,$C$5:$C$1000,"Auditoría Interna")&gt;0,"Interna",""),IF(COUNTIFS($E$5:$E$1000,E818,$C$5:$C$1000,"Auditoría Externa")&gt;0,"Externa",""),IF(COUNTIFS($E$5:$E$1000,E818,$C$5:$C$1000,"SSF")&gt;0,"SSF",""),IF(COUNTIFS($E$5:$E$1000,E818,$C$5:$C$1000,"Comité de Supervisión")&gt;0,"Comité Sup.",""),IF(COUNTIFS($E$5:$E$1000,E818,$C$5:$C$1000,"Consejo de Administración")&gt;0,"Consejo",""),IF(COUNTIFS($E$5:$E$1000,E818,$C$5:$C$1000,"Otros")&gt;0,"Otros","")))</f>
        <v/>
      </c>
      <c r="W818" s="58" t="str">
        <f aca="false">IF(E818="","",SUMIFS($AD$5:$AD$1000,$E$5:$E$1000,E818,$AA$5:$AA$1000,AA818,$C$5:$C$1000,"&lt;&gt;"&amp;C818))</f>
        <v/>
      </c>
      <c r="X818" s="72"/>
      <c r="Y818" s="68"/>
      <c r="Z818" s="72"/>
      <c r="AA818" s="38" t="str">
        <f aca="false">IF(B818="","",YEAR(B818)*100+MONTH(B818))</f>
        <v/>
      </c>
      <c r="AB818" s="38" t="str">
        <f aca="false">IF(AND(E818&lt;&gt;"",E818=Cruce!$C$5,AD818=1),COUNTIFS($E$5:E818,E818,$AD$5:AD818,1),"")</f>
        <v/>
      </c>
      <c r="AC818" s="38" t="str">
        <f aca="false">IF(E818="","",C818&amp;"|"&amp;X818&amp;"|"&amp;IF(B818="","s/f",TEXT(B818,"yyyymmdd"))&amp;IF(OR(C818="SSF",X818="Visitas Auditoría Interna"),"|"&amp;Y818,""))</f>
        <v/>
      </c>
      <c r="AD818" s="38" t="n">
        <f aca="false">IF(E818="",0,IF(COUNTIFS($E$5:E818,E818,$AC$5:AC818,AC818)=1,1,0))</f>
        <v>0</v>
      </c>
      <c r="AE818" s="38" t="str">
        <f aca="false">IF(OR(E818="",AD818&lt;&gt;1),"",SUBSTITUTE(SUBSTITUTE(C818,"Auditoría ",""),"Consejo de Administración","Consejo")&amp;" – "&amp;IF(B818="","(sin fecha)",DAY(B818)&amp;" de "&amp;CHOOSE(MONTH(B818),"Enero","Febrero","Marzo","Abril","Mayo","Junio","Julio","Agosto","Septiembre","Octubre","Noviembre","Diciembre")&amp;" "&amp;YEAR(B818)))</f>
        <v/>
      </c>
      <c r="AF818" s="38" t="n">
        <f aca="false">IF(E818="",0,IF(COUNTIF($AC$5:AC818,AC818)=1,1,0))</f>
        <v>0</v>
      </c>
    </row>
    <row r="819" customFormat="false" ht="15" hidden="false" customHeight="false" outlineLevel="0" collapsed="false">
      <c r="A819" s="68"/>
      <c r="B819" s="67"/>
      <c r="C819" s="68"/>
      <c r="D819" s="68"/>
      <c r="E819" s="69"/>
      <c r="F819" s="69"/>
      <c r="G819" s="70" t="str">
        <f aca="false">IF(OR(E819="",AND($C$3="",$E$3="")),"",IF(B819="","Sin fecha",IF(AND(OR($C$3="",B819&gt;=$C$3),OR($E$3="",B819&lt;=$E$3)),"Sí","No")))</f>
        <v/>
      </c>
      <c r="H819" s="58" t="str">
        <f aca="false">IF(B819="","",YEAR(B819))</f>
        <v/>
      </c>
      <c r="I819" s="70" t="str">
        <f aca="false">IF(B819="","",IF(MONTH(B819)=1,"X",""))</f>
        <v/>
      </c>
      <c r="J819" s="70" t="str">
        <f aca="false">IF(B819="","",IF(MONTH(B819)=2,"X",""))</f>
        <v/>
      </c>
      <c r="K819" s="70" t="str">
        <f aca="false">IF(B819="","",IF(MONTH(B819)=3,"X",""))</f>
        <v/>
      </c>
      <c r="L819" s="70" t="str">
        <f aca="false">IF(B819="","",IF(MONTH(B819)=4,"X",""))</f>
        <v/>
      </c>
      <c r="M819" s="70" t="str">
        <f aca="false">IF(B819="","",IF(MONTH(B819)=5,"X",""))</f>
        <v/>
      </c>
      <c r="N819" s="70" t="str">
        <f aca="false">IF(B819="","",IF(MONTH(B819)=6,"X",""))</f>
        <v/>
      </c>
      <c r="O819" s="70" t="str">
        <f aca="false">IF(B819="","",IF(MONTH(B819)=7,"X",""))</f>
        <v/>
      </c>
      <c r="P819" s="70" t="str">
        <f aca="false">IF(B819="","",IF(MONTH(B819)=8,"X",""))</f>
        <v/>
      </c>
      <c r="Q819" s="70" t="str">
        <f aca="false">IF(B819="","",IF(MONTH(B819)=9,"X",""))</f>
        <v/>
      </c>
      <c r="R819" s="70" t="str">
        <f aca="false">IF(B819="","",IF(MONTH(B819)=10,"X",""))</f>
        <v/>
      </c>
      <c r="S819" s="70" t="str">
        <f aca="false">IF(B819="","",IF(MONTH(B819)=11,"X",""))</f>
        <v/>
      </c>
      <c r="T819" s="70" t="str">
        <f aca="false">IF(B819="","",IF(MONTH(B819)=12,"X",""))</f>
        <v/>
      </c>
      <c r="U819" s="58" t="str">
        <f aca="false">IF(E819="","",SUMIF($E$5:$E$1000,E819,$AD$5:$AD$1000))</f>
        <v/>
      </c>
      <c r="V819" s="71" t="str">
        <f aca="false">IF(E819="","",_xlfn.TEXTJOIN(" + ",TRUE(),IF(COUNTIFS($E$5:$E$1000,E819,$C$5:$C$1000,"Auditoría Interna")&gt;0,"Interna",""),IF(COUNTIFS($E$5:$E$1000,E819,$C$5:$C$1000,"Auditoría Externa")&gt;0,"Externa",""),IF(COUNTIFS($E$5:$E$1000,E819,$C$5:$C$1000,"SSF")&gt;0,"SSF",""),IF(COUNTIFS($E$5:$E$1000,E819,$C$5:$C$1000,"Comité de Supervisión")&gt;0,"Comité Sup.",""),IF(COUNTIFS($E$5:$E$1000,E819,$C$5:$C$1000,"Consejo de Administración")&gt;0,"Consejo",""),IF(COUNTIFS($E$5:$E$1000,E819,$C$5:$C$1000,"Otros")&gt;0,"Otros","")))</f>
        <v/>
      </c>
      <c r="W819" s="58" t="str">
        <f aca="false">IF(E819="","",SUMIFS($AD$5:$AD$1000,$E$5:$E$1000,E819,$AA$5:$AA$1000,AA819,$C$5:$C$1000,"&lt;&gt;"&amp;C819))</f>
        <v/>
      </c>
      <c r="X819" s="72"/>
      <c r="Y819" s="68"/>
      <c r="Z819" s="72"/>
      <c r="AA819" s="38" t="str">
        <f aca="false">IF(B819="","",YEAR(B819)*100+MONTH(B819))</f>
        <v/>
      </c>
      <c r="AB819" s="38" t="str">
        <f aca="false">IF(AND(E819&lt;&gt;"",E819=Cruce!$C$5,AD819=1),COUNTIFS($E$5:E819,E819,$AD$5:AD819,1),"")</f>
        <v/>
      </c>
      <c r="AC819" s="38" t="str">
        <f aca="false">IF(E819="","",C819&amp;"|"&amp;X819&amp;"|"&amp;IF(B819="","s/f",TEXT(B819,"yyyymmdd"))&amp;IF(OR(C819="SSF",X819="Visitas Auditoría Interna"),"|"&amp;Y819,""))</f>
        <v/>
      </c>
      <c r="AD819" s="38" t="n">
        <f aca="false">IF(E819="",0,IF(COUNTIFS($E$5:E819,E819,$AC$5:AC819,AC819)=1,1,0))</f>
        <v>0</v>
      </c>
      <c r="AE819" s="38" t="str">
        <f aca="false">IF(OR(E819="",AD819&lt;&gt;1),"",SUBSTITUTE(SUBSTITUTE(C819,"Auditoría ",""),"Consejo de Administración","Consejo")&amp;" – "&amp;IF(B819="","(sin fecha)",DAY(B819)&amp;" de "&amp;CHOOSE(MONTH(B819),"Enero","Febrero","Marzo","Abril","Mayo","Junio","Julio","Agosto","Septiembre","Octubre","Noviembre","Diciembre")&amp;" "&amp;YEAR(B819)))</f>
        <v/>
      </c>
      <c r="AF819" s="38" t="n">
        <f aca="false">IF(E819="",0,IF(COUNTIF($AC$5:AC819,AC819)=1,1,0))</f>
        <v>0</v>
      </c>
    </row>
    <row r="820" customFormat="false" ht="15" hidden="false" customHeight="false" outlineLevel="0" collapsed="false">
      <c r="A820" s="68"/>
      <c r="B820" s="67"/>
      <c r="C820" s="68"/>
      <c r="D820" s="68"/>
      <c r="E820" s="69"/>
      <c r="F820" s="69"/>
      <c r="G820" s="70" t="str">
        <f aca="false">IF(OR(E820="",AND($C$3="",$E$3="")),"",IF(B820="","Sin fecha",IF(AND(OR($C$3="",B820&gt;=$C$3),OR($E$3="",B820&lt;=$E$3)),"Sí","No")))</f>
        <v/>
      </c>
      <c r="H820" s="58" t="str">
        <f aca="false">IF(B820="","",YEAR(B820))</f>
        <v/>
      </c>
      <c r="I820" s="70" t="str">
        <f aca="false">IF(B820="","",IF(MONTH(B820)=1,"X",""))</f>
        <v/>
      </c>
      <c r="J820" s="70" t="str">
        <f aca="false">IF(B820="","",IF(MONTH(B820)=2,"X",""))</f>
        <v/>
      </c>
      <c r="K820" s="70" t="str">
        <f aca="false">IF(B820="","",IF(MONTH(B820)=3,"X",""))</f>
        <v/>
      </c>
      <c r="L820" s="70" t="str">
        <f aca="false">IF(B820="","",IF(MONTH(B820)=4,"X",""))</f>
        <v/>
      </c>
      <c r="M820" s="70" t="str">
        <f aca="false">IF(B820="","",IF(MONTH(B820)=5,"X",""))</f>
        <v/>
      </c>
      <c r="N820" s="70" t="str">
        <f aca="false">IF(B820="","",IF(MONTH(B820)=6,"X",""))</f>
        <v/>
      </c>
      <c r="O820" s="70" t="str">
        <f aca="false">IF(B820="","",IF(MONTH(B820)=7,"X",""))</f>
        <v/>
      </c>
      <c r="P820" s="70" t="str">
        <f aca="false">IF(B820="","",IF(MONTH(B820)=8,"X",""))</f>
        <v/>
      </c>
      <c r="Q820" s="70" t="str">
        <f aca="false">IF(B820="","",IF(MONTH(B820)=9,"X",""))</f>
        <v/>
      </c>
      <c r="R820" s="70" t="str">
        <f aca="false">IF(B820="","",IF(MONTH(B820)=10,"X",""))</f>
        <v/>
      </c>
      <c r="S820" s="70" t="str">
        <f aca="false">IF(B820="","",IF(MONTH(B820)=11,"X",""))</f>
        <v/>
      </c>
      <c r="T820" s="70" t="str">
        <f aca="false">IF(B820="","",IF(MONTH(B820)=12,"X",""))</f>
        <v/>
      </c>
      <c r="U820" s="58" t="str">
        <f aca="false">IF(E820="","",SUMIF($E$5:$E$1000,E820,$AD$5:$AD$1000))</f>
        <v/>
      </c>
      <c r="V820" s="71" t="str">
        <f aca="false">IF(E820="","",_xlfn.TEXTJOIN(" + ",TRUE(),IF(COUNTIFS($E$5:$E$1000,E820,$C$5:$C$1000,"Auditoría Interna")&gt;0,"Interna",""),IF(COUNTIFS($E$5:$E$1000,E820,$C$5:$C$1000,"Auditoría Externa")&gt;0,"Externa",""),IF(COUNTIFS($E$5:$E$1000,E820,$C$5:$C$1000,"SSF")&gt;0,"SSF",""),IF(COUNTIFS($E$5:$E$1000,E820,$C$5:$C$1000,"Comité de Supervisión")&gt;0,"Comité Sup.",""),IF(COUNTIFS($E$5:$E$1000,E820,$C$5:$C$1000,"Consejo de Administración")&gt;0,"Consejo",""),IF(COUNTIFS($E$5:$E$1000,E820,$C$5:$C$1000,"Otros")&gt;0,"Otros","")))</f>
        <v/>
      </c>
      <c r="W820" s="58" t="str">
        <f aca="false">IF(E820="","",SUMIFS($AD$5:$AD$1000,$E$5:$E$1000,E820,$AA$5:$AA$1000,AA820,$C$5:$C$1000,"&lt;&gt;"&amp;C820))</f>
        <v/>
      </c>
      <c r="X820" s="72"/>
      <c r="Y820" s="68"/>
      <c r="Z820" s="72"/>
      <c r="AA820" s="38" t="str">
        <f aca="false">IF(B820="","",YEAR(B820)*100+MONTH(B820))</f>
        <v/>
      </c>
      <c r="AB820" s="38" t="str">
        <f aca="false">IF(AND(E820&lt;&gt;"",E820=Cruce!$C$5,AD820=1),COUNTIFS($E$5:E820,E820,$AD$5:AD820,1),"")</f>
        <v/>
      </c>
      <c r="AC820" s="38" t="str">
        <f aca="false">IF(E820="","",C820&amp;"|"&amp;X820&amp;"|"&amp;IF(B820="","s/f",TEXT(B820,"yyyymmdd"))&amp;IF(OR(C820="SSF",X820="Visitas Auditoría Interna"),"|"&amp;Y820,""))</f>
        <v/>
      </c>
      <c r="AD820" s="38" t="n">
        <f aca="false">IF(E820="",0,IF(COUNTIFS($E$5:E820,E820,$AC$5:AC820,AC820)=1,1,0))</f>
        <v>0</v>
      </c>
      <c r="AE820" s="38" t="str">
        <f aca="false">IF(OR(E820="",AD820&lt;&gt;1),"",SUBSTITUTE(SUBSTITUTE(C820,"Auditoría ",""),"Consejo de Administración","Consejo")&amp;" – "&amp;IF(B820="","(sin fecha)",DAY(B820)&amp;" de "&amp;CHOOSE(MONTH(B820),"Enero","Febrero","Marzo","Abril","Mayo","Junio","Julio","Agosto","Septiembre","Octubre","Noviembre","Diciembre")&amp;" "&amp;YEAR(B820)))</f>
        <v/>
      </c>
      <c r="AF820" s="38" t="n">
        <f aca="false">IF(E820="",0,IF(COUNTIF($AC$5:AC820,AC820)=1,1,0))</f>
        <v>0</v>
      </c>
    </row>
    <row r="821" customFormat="false" ht="15" hidden="false" customHeight="false" outlineLevel="0" collapsed="false">
      <c r="A821" s="68"/>
      <c r="B821" s="67"/>
      <c r="C821" s="68"/>
      <c r="D821" s="68"/>
      <c r="E821" s="69"/>
      <c r="F821" s="69"/>
      <c r="G821" s="70" t="str">
        <f aca="false">IF(OR(E821="",AND($C$3="",$E$3="")),"",IF(B821="","Sin fecha",IF(AND(OR($C$3="",B821&gt;=$C$3),OR($E$3="",B821&lt;=$E$3)),"Sí","No")))</f>
        <v/>
      </c>
      <c r="H821" s="58" t="str">
        <f aca="false">IF(B821="","",YEAR(B821))</f>
        <v/>
      </c>
      <c r="I821" s="70" t="str">
        <f aca="false">IF(B821="","",IF(MONTH(B821)=1,"X",""))</f>
        <v/>
      </c>
      <c r="J821" s="70" t="str">
        <f aca="false">IF(B821="","",IF(MONTH(B821)=2,"X",""))</f>
        <v/>
      </c>
      <c r="K821" s="70" t="str">
        <f aca="false">IF(B821="","",IF(MONTH(B821)=3,"X",""))</f>
        <v/>
      </c>
      <c r="L821" s="70" t="str">
        <f aca="false">IF(B821="","",IF(MONTH(B821)=4,"X",""))</f>
        <v/>
      </c>
      <c r="M821" s="70" t="str">
        <f aca="false">IF(B821="","",IF(MONTH(B821)=5,"X",""))</f>
        <v/>
      </c>
      <c r="N821" s="70" t="str">
        <f aca="false">IF(B821="","",IF(MONTH(B821)=6,"X",""))</f>
        <v/>
      </c>
      <c r="O821" s="70" t="str">
        <f aca="false">IF(B821="","",IF(MONTH(B821)=7,"X",""))</f>
        <v/>
      </c>
      <c r="P821" s="70" t="str">
        <f aca="false">IF(B821="","",IF(MONTH(B821)=8,"X",""))</f>
        <v/>
      </c>
      <c r="Q821" s="70" t="str">
        <f aca="false">IF(B821="","",IF(MONTH(B821)=9,"X",""))</f>
        <v/>
      </c>
      <c r="R821" s="70" t="str">
        <f aca="false">IF(B821="","",IF(MONTH(B821)=10,"X",""))</f>
        <v/>
      </c>
      <c r="S821" s="70" t="str">
        <f aca="false">IF(B821="","",IF(MONTH(B821)=11,"X",""))</f>
        <v/>
      </c>
      <c r="T821" s="70" t="str">
        <f aca="false">IF(B821="","",IF(MONTH(B821)=12,"X",""))</f>
        <v/>
      </c>
      <c r="U821" s="58" t="str">
        <f aca="false">IF(E821="","",SUMIF($E$5:$E$1000,E821,$AD$5:$AD$1000))</f>
        <v/>
      </c>
      <c r="V821" s="71" t="str">
        <f aca="false">IF(E821="","",_xlfn.TEXTJOIN(" + ",TRUE(),IF(COUNTIFS($E$5:$E$1000,E821,$C$5:$C$1000,"Auditoría Interna")&gt;0,"Interna",""),IF(COUNTIFS($E$5:$E$1000,E821,$C$5:$C$1000,"Auditoría Externa")&gt;0,"Externa",""),IF(COUNTIFS($E$5:$E$1000,E821,$C$5:$C$1000,"SSF")&gt;0,"SSF",""),IF(COUNTIFS($E$5:$E$1000,E821,$C$5:$C$1000,"Comité de Supervisión")&gt;0,"Comité Sup.",""),IF(COUNTIFS($E$5:$E$1000,E821,$C$5:$C$1000,"Consejo de Administración")&gt;0,"Consejo",""),IF(COUNTIFS($E$5:$E$1000,E821,$C$5:$C$1000,"Otros")&gt;0,"Otros","")))</f>
        <v/>
      </c>
      <c r="W821" s="58" t="str">
        <f aca="false">IF(E821="","",SUMIFS($AD$5:$AD$1000,$E$5:$E$1000,E821,$AA$5:$AA$1000,AA821,$C$5:$C$1000,"&lt;&gt;"&amp;C821))</f>
        <v/>
      </c>
      <c r="X821" s="72"/>
      <c r="Y821" s="68"/>
      <c r="Z821" s="72"/>
      <c r="AA821" s="38" t="str">
        <f aca="false">IF(B821="","",YEAR(B821)*100+MONTH(B821))</f>
        <v/>
      </c>
      <c r="AB821" s="38" t="str">
        <f aca="false">IF(AND(E821&lt;&gt;"",E821=Cruce!$C$5,AD821=1),COUNTIFS($E$5:E821,E821,$AD$5:AD821,1),"")</f>
        <v/>
      </c>
      <c r="AC821" s="38" t="str">
        <f aca="false">IF(E821="","",C821&amp;"|"&amp;X821&amp;"|"&amp;IF(B821="","s/f",TEXT(B821,"yyyymmdd"))&amp;IF(OR(C821="SSF",X821="Visitas Auditoría Interna"),"|"&amp;Y821,""))</f>
        <v/>
      </c>
      <c r="AD821" s="38" t="n">
        <f aca="false">IF(E821="",0,IF(COUNTIFS($E$5:E821,E821,$AC$5:AC821,AC821)=1,1,0))</f>
        <v>0</v>
      </c>
      <c r="AE821" s="38" t="str">
        <f aca="false">IF(OR(E821="",AD821&lt;&gt;1),"",SUBSTITUTE(SUBSTITUTE(C821,"Auditoría ",""),"Consejo de Administración","Consejo")&amp;" – "&amp;IF(B821="","(sin fecha)",DAY(B821)&amp;" de "&amp;CHOOSE(MONTH(B821),"Enero","Febrero","Marzo","Abril","Mayo","Junio","Julio","Agosto","Septiembre","Octubre","Noviembre","Diciembre")&amp;" "&amp;YEAR(B821)))</f>
        <v/>
      </c>
      <c r="AF821" s="38" t="n">
        <f aca="false">IF(E821="",0,IF(COUNTIF($AC$5:AC821,AC821)=1,1,0))</f>
        <v>0</v>
      </c>
    </row>
    <row r="822" customFormat="false" ht="15" hidden="false" customHeight="false" outlineLevel="0" collapsed="false">
      <c r="A822" s="68"/>
      <c r="B822" s="67"/>
      <c r="C822" s="68"/>
      <c r="D822" s="68"/>
      <c r="E822" s="69"/>
      <c r="F822" s="69"/>
      <c r="G822" s="70" t="str">
        <f aca="false">IF(OR(E822="",AND($C$3="",$E$3="")),"",IF(B822="","Sin fecha",IF(AND(OR($C$3="",B822&gt;=$C$3),OR($E$3="",B822&lt;=$E$3)),"Sí","No")))</f>
        <v/>
      </c>
      <c r="H822" s="58" t="str">
        <f aca="false">IF(B822="","",YEAR(B822))</f>
        <v/>
      </c>
      <c r="I822" s="70" t="str">
        <f aca="false">IF(B822="","",IF(MONTH(B822)=1,"X",""))</f>
        <v/>
      </c>
      <c r="J822" s="70" t="str">
        <f aca="false">IF(B822="","",IF(MONTH(B822)=2,"X",""))</f>
        <v/>
      </c>
      <c r="K822" s="70" t="str">
        <f aca="false">IF(B822="","",IF(MONTH(B822)=3,"X",""))</f>
        <v/>
      </c>
      <c r="L822" s="70" t="str">
        <f aca="false">IF(B822="","",IF(MONTH(B822)=4,"X",""))</f>
        <v/>
      </c>
      <c r="M822" s="70" t="str">
        <f aca="false">IF(B822="","",IF(MONTH(B822)=5,"X",""))</f>
        <v/>
      </c>
      <c r="N822" s="70" t="str">
        <f aca="false">IF(B822="","",IF(MONTH(B822)=6,"X",""))</f>
        <v/>
      </c>
      <c r="O822" s="70" t="str">
        <f aca="false">IF(B822="","",IF(MONTH(B822)=7,"X",""))</f>
        <v/>
      </c>
      <c r="P822" s="70" t="str">
        <f aca="false">IF(B822="","",IF(MONTH(B822)=8,"X",""))</f>
        <v/>
      </c>
      <c r="Q822" s="70" t="str">
        <f aca="false">IF(B822="","",IF(MONTH(B822)=9,"X",""))</f>
        <v/>
      </c>
      <c r="R822" s="70" t="str">
        <f aca="false">IF(B822="","",IF(MONTH(B822)=10,"X",""))</f>
        <v/>
      </c>
      <c r="S822" s="70" t="str">
        <f aca="false">IF(B822="","",IF(MONTH(B822)=11,"X",""))</f>
        <v/>
      </c>
      <c r="T822" s="70" t="str">
        <f aca="false">IF(B822="","",IF(MONTH(B822)=12,"X",""))</f>
        <v/>
      </c>
      <c r="U822" s="58" t="str">
        <f aca="false">IF(E822="","",SUMIF($E$5:$E$1000,E822,$AD$5:$AD$1000))</f>
        <v/>
      </c>
      <c r="V822" s="71" t="str">
        <f aca="false">IF(E822="","",_xlfn.TEXTJOIN(" + ",TRUE(),IF(COUNTIFS($E$5:$E$1000,E822,$C$5:$C$1000,"Auditoría Interna")&gt;0,"Interna",""),IF(COUNTIFS($E$5:$E$1000,E822,$C$5:$C$1000,"Auditoría Externa")&gt;0,"Externa",""),IF(COUNTIFS($E$5:$E$1000,E822,$C$5:$C$1000,"SSF")&gt;0,"SSF",""),IF(COUNTIFS($E$5:$E$1000,E822,$C$5:$C$1000,"Comité de Supervisión")&gt;0,"Comité Sup.",""),IF(COUNTIFS($E$5:$E$1000,E822,$C$5:$C$1000,"Consejo de Administración")&gt;0,"Consejo",""),IF(COUNTIFS($E$5:$E$1000,E822,$C$5:$C$1000,"Otros")&gt;0,"Otros","")))</f>
        <v/>
      </c>
      <c r="W822" s="58" t="str">
        <f aca="false">IF(E822="","",SUMIFS($AD$5:$AD$1000,$E$5:$E$1000,E822,$AA$5:$AA$1000,AA822,$C$5:$C$1000,"&lt;&gt;"&amp;C822))</f>
        <v/>
      </c>
      <c r="X822" s="72"/>
      <c r="Y822" s="68"/>
      <c r="Z822" s="72"/>
      <c r="AA822" s="38" t="str">
        <f aca="false">IF(B822="","",YEAR(B822)*100+MONTH(B822))</f>
        <v/>
      </c>
      <c r="AB822" s="38" t="str">
        <f aca="false">IF(AND(E822&lt;&gt;"",E822=Cruce!$C$5,AD822=1),COUNTIFS($E$5:E822,E822,$AD$5:AD822,1),"")</f>
        <v/>
      </c>
      <c r="AC822" s="38" t="str">
        <f aca="false">IF(E822="","",C822&amp;"|"&amp;X822&amp;"|"&amp;IF(B822="","s/f",TEXT(B822,"yyyymmdd"))&amp;IF(OR(C822="SSF",X822="Visitas Auditoría Interna"),"|"&amp;Y822,""))</f>
        <v/>
      </c>
      <c r="AD822" s="38" t="n">
        <f aca="false">IF(E822="",0,IF(COUNTIFS($E$5:E822,E822,$AC$5:AC822,AC822)=1,1,0))</f>
        <v>0</v>
      </c>
      <c r="AE822" s="38" t="str">
        <f aca="false">IF(OR(E822="",AD822&lt;&gt;1),"",SUBSTITUTE(SUBSTITUTE(C822,"Auditoría ",""),"Consejo de Administración","Consejo")&amp;" – "&amp;IF(B822="","(sin fecha)",DAY(B822)&amp;" de "&amp;CHOOSE(MONTH(B822),"Enero","Febrero","Marzo","Abril","Mayo","Junio","Julio","Agosto","Septiembre","Octubre","Noviembre","Diciembre")&amp;" "&amp;YEAR(B822)))</f>
        <v/>
      </c>
      <c r="AF822" s="38" t="n">
        <f aca="false">IF(E822="",0,IF(COUNTIF($AC$5:AC822,AC822)=1,1,0))</f>
        <v>0</v>
      </c>
    </row>
    <row r="823" customFormat="false" ht="15" hidden="false" customHeight="false" outlineLevel="0" collapsed="false">
      <c r="A823" s="68"/>
      <c r="B823" s="67"/>
      <c r="C823" s="68"/>
      <c r="D823" s="68"/>
      <c r="E823" s="69"/>
      <c r="F823" s="69"/>
      <c r="G823" s="70" t="str">
        <f aca="false">IF(OR(E823="",AND($C$3="",$E$3="")),"",IF(B823="","Sin fecha",IF(AND(OR($C$3="",B823&gt;=$C$3),OR($E$3="",B823&lt;=$E$3)),"Sí","No")))</f>
        <v/>
      </c>
      <c r="H823" s="58" t="str">
        <f aca="false">IF(B823="","",YEAR(B823))</f>
        <v/>
      </c>
      <c r="I823" s="70" t="str">
        <f aca="false">IF(B823="","",IF(MONTH(B823)=1,"X",""))</f>
        <v/>
      </c>
      <c r="J823" s="70" t="str">
        <f aca="false">IF(B823="","",IF(MONTH(B823)=2,"X",""))</f>
        <v/>
      </c>
      <c r="K823" s="70" t="str">
        <f aca="false">IF(B823="","",IF(MONTH(B823)=3,"X",""))</f>
        <v/>
      </c>
      <c r="L823" s="70" t="str">
        <f aca="false">IF(B823="","",IF(MONTH(B823)=4,"X",""))</f>
        <v/>
      </c>
      <c r="M823" s="70" t="str">
        <f aca="false">IF(B823="","",IF(MONTH(B823)=5,"X",""))</f>
        <v/>
      </c>
      <c r="N823" s="70" t="str">
        <f aca="false">IF(B823="","",IF(MONTH(B823)=6,"X",""))</f>
        <v/>
      </c>
      <c r="O823" s="70" t="str">
        <f aca="false">IF(B823="","",IF(MONTH(B823)=7,"X",""))</f>
        <v/>
      </c>
      <c r="P823" s="70" t="str">
        <f aca="false">IF(B823="","",IF(MONTH(B823)=8,"X",""))</f>
        <v/>
      </c>
      <c r="Q823" s="70" t="str">
        <f aca="false">IF(B823="","",IF(MONTH(B823)=9,"X",""))</f>
        <v/>
      </c>
      <c r="R823" s="70" t="str">
        <f aca="false">IF(B823="","",IF(MONTH(B823)=10,"X",""))</f>
        <v/>
      </c>
      <c r="S823" s="70" t="str">
        <f aca="false">IF(B823="","",IF(MONTH(B823)=11,"X",""))</f>
        <v/>
      </c>
      <c r="T823" s="70" t="str">
        <f aca="false">IF(B823="","",IF(MONTH(B823)=12,"X",""))</f>
        <v/>
      </c>
      <c r="U823" s="58" t="str">
        <f aca="false">IF(E823="","",SUMIF($E$5:$E$1000,E823,$AD$5:$AD$1000))</f>
        <v/>
      </c>
      <c r="V823" s="71" t="str">
        <f aca="false">IF(E823="","",_xlfn.TEXTJOIN(" + ",TRUE(),IF(COUNTIFS($E$5:$E$1000,E823,$C$5:$C$1000,"Auditoría Interna")&gt;0,"Interna",""),IF(COUNTIFS($E$5:$E$1000,E823,$C$5:$C$1000,"Auditoría Externa")&gt;0,"Externa",""),IF(COUNTIFS($E$5:$E$1000,E823,$C$5:$C$1000,"SSF")&gt;0,"SSF",""),IF(COUNTIFS($E$5:$E$1000,E823,$C$5:$C$1000,"Comité de Supervisión")&gt;0,"Comité Sup.",""),IF(COUNTIFS($E$5:$E$1000,E823,$C$5:$C$1000,"Consejo de Administración")&gt;0,"Consejo",""),IF(COUNTIFS($E$5:$E$1000,E823,$C$5:$C$1000,"Otros")&gt;0,"Otros","")))</f>
        <v/>
      </c>
      <c r="W823" s="58" t="str">
        <f aca="false">IF(E823="","",SUMIFS($AD$5:$AD$1000,$E$5:$E$1000,E823,$AA$5:$AA$1000,AA823,$C$5:$C$1000,"&lt;&gt;"&amp;C823))</f>
        <v/>
      </c>
      <c r="X823" s="72"/>
      <c r="Y823" s="68"/>
      <c r="Z823" s="72"/>
      <c r="AA823" s="38" t="str">
        <f aca="false">IF(B823="","",YEAR(B823)*100+MONTH(B823))</f>
        <v/>
      </c>
      <c r="AB823" s="38" t="str">
        <f aca="false">IF(AND(E823&lt;&gt;"",E823=Cruce!$C$5,AD823=1),COUNTIFS($E$5:E823,E823,$AD$5:AD823,1),"")</f>
        <v/>
      </c>
      <c r="AC823" s="38" t="str">
        <f aca="false">IF(E823="","",C823&amp;"|"&amp;X823&amp;"|"&amp;IF(B823="","s/f",TEXT(B823,"yyyymmdd"))&amp;IF(OR(C823="SSF",X823="Visitas Auditoría Interna"),"|"&amp;Y823,""))</f>
        <v/>
      </c>
      <c r="AD823" s="38" t="n">
        <f aca="false">IF(E823="",0,IF(COUNTIFS($E$5:E823,E823,$AC$5:AC823,AC823)=1,1,0))</f>
        <v>0</v>
      </c>
      <c r="AE823" s="38" t="str">
        <f aca="false">IF(OR(E823="",AD823&lt;&gt;1),"",SUBSTITUTE(SUBSTITUTE(C823,"Auditoría ",""),"Consejo de Administración","Consejo")&amp;" – "&amp;IF(B823="","(sin fecha)",DAY(B823)&amp;" de "&amp;CHOOSE(MONTH(B823),"Enero","Febrero","Marzo","Abril","Mayo","Junio","Julio","Agosto","Septiembre","Octubre","Noviembre","Diciembre")&amp;" "&amp;YEAR(B823)))</f>
        <v/>
      </c>
      <c r="AF823" s="38" t="n">
        <f aca="false">IF(E823="",0,IF(COUNTIF($AC$5:AC823,AC823)=1,1,0))</f>
        <v>0</v>
      </c>
    </row>
    <row r="824" customFormat="false" ht="15" hidden="false" customHeight="false" outlineLevel="0" collapsed="false">
      <c r="A824" s="68"/>
      <c r="B824" s="67"/>
      <c r="C824" s="68"/>
      <c r="D824" s="68"/>
      <c r="E824" s="69"/>
      <c r="F824" s="69"/>
      <c r="G824" s="70" t="str">
        <f aca="false">IF(OR(E824="",AND($C$3="",$E$3="")),"",IF(B824="","Sin fecha",IF(AND(OR($C$3="",B824&gt;=$C$3),OR($E$3="",B824&lt;=$E$3)),"Sí","No")))</f>
        <v/>
      </c>
      <c r="H824" s="58" t="str">
        <f aca="false">IF(B824="","",YEAR(B824))</f>
        <v/>
      </c>
      <c r="I824" s="70" t="str">
        <f aca="false">IF(B824="","",IF(MONTH(B824)=1,"X",""))</f>
        <v/>
      </c>
      <c r="J824" s="70" t="str">
        <f aca="false">IF(B824="","",IF(MONTH(B824)=2,"X",""))</f>
        <v/>
      </c>
      <c r="K824" s="70" t="str">
        <f aca="false">IF(B824="","",IF(MONTH(B824)=3,"X",""))</f>
        <v/>
      </c>
      <c r="L824" s="70" t="str">
        <f aca="false">IF(B824="","",IF(MONTH(B824)=4,"X",""))</f>
        <v/>
      </c>
      <c r="M824" s="70" t="str">
        <f aca="false">IF(B824="","",IF(MONTH(B824)=5,"X",""))</f>
        <v/>
      </c>
      <c r="N824" s="70" t="str">
        <f aca="false">IF(B824="","",IF(MONTH(B824)=6,"X",""))</f>
        <v/>
      </c>
      <c r="O824" s="70" t="str">
        <f aca="false">IF(B824="","",IF(MONTH(B824)=7,"X",""))</f>
        <v/>
      </c>
      <c r="P824" s="70" t="str">
        <f aca="false">IF(B824="","",IF(MONTH(B824)=8,"X",""))</f>
        <v/>
      </c>
      <c r="Q824" s="70" t="str">
        <f aca="false">IF(B824="","",IF(MONTH(B824)=9,"X",""))</f>
        <v/>
      </c>
      <c r="R824" s="70" t="str">
        <f aca="false">IF(B824="","",IF(MONTH(B824)=10,"X",""))</f>
        <v/>
      </c>
      <c r="S824" s="70" t="str">
        <f aca="false">IF(B824="","",IF(MONTH(B824)=11,"X",""))</f>
        <v/>
      </c>
      <c r="T824" s="70" t="str">
        <f aca="false">IF(B824="","",IF(MONTH(B824)=12,"X",""))</f>
        <v/>
      </c>
      <c r="U824" s="58" t="str">
        <f aca="false">IF(E824="","",SUMIF($E$5:$E$1000,E824,$AD$5:$AD$1000))</f>
        <v/>
      </c>
      <c r="V824" s="71" t="str">
        <f aca="false">IF(E824="","",_xlfn.TEXTJOIN(" + ",TRUE(),IF(COUNTIFS($E$5:$E$1000,E824,$C$5:$C$1000,"Auditoría Interna")&gt;0,"Interna",""),IF(COUNTIFS($E$5:$E$1000,E824,$C$5:$C$1000,"Auditoría Externa")&gt;0,"Externa",""),IF(COUNTIFS($E$5:$E$1000,E824,$C$5:$C$1000,"SSF")&gt;0,"SSF",""),IF(COUNTIFS($E$5:$E$1000,E824,$C$5:$C$1000,"Comité de Supervisión")&gt;0,"Comité Sup.",""),IF(COUNTIFS($E$5:$E$1000,E824,$C$5:$C$1000,"Consejo de Administración")&gt;0,"Consejo",""),IF(COUNTIFS($E$5:$E$1000,E824,$C$5:$C$1000,"Otros")&gt;0,"Otros","")))</f>
        <v/>
      </c>
      <c r="W824" s="58" t="str">
        <f aca="false">IF(E824="","",SUMIFS($AD$5:$AD$1000,$E$5:$E$1000,E824,$AA$5:$AA$1000,AA824,$C$5:$C$1000,"&lt;&gt;"&amp;C824))</f>
        <v/>
      </c>
      <c r="X824" s="72"/>
      <c r="Y824" s="68"/>
      <c r="Z824" s="72"/>
      <c r="AA824" s="38" t="str">
        <f aca="false">IF(B824="","",YEAR(B824)*100+MONTH(B824))</f>
        <v/>
      </c>
      <c r="AB824" s="38" t="str">
        <f aca="false">IF(AND(E824&lt;&gt;"",E824=Cruce!$C$5,AD824=1),COUNTIFS($E$5:E824,E824,$AD$5:AD824,1),"")</f>
        <v/>
      </c>
      <c r="AC824" s="38" t="str">
        <f aca="false">IF(E824="","",C824&amp;"|"&amp;X824&amp;"|"&amp;IF(B824="","s/f",TEXT(B824,"yyyymmdd"))&amp;IF(OR(C824="SSF",X824="Visitas Auditoría Interna"),"|"&amp;Y824,""))</f>
        <v/>
      </c>
      <c r="AD824" s="38" t="n">
        <f aca="false">IF(E824="",0,IF(COUNTIFS($E$5:E824,E824,$AC$5:AC824,AC824)=1,1,0))</f>
        <v>0</v>
      </c>
      <c r="AE824" s="38" t="str">
        <f aca="false">IF(OR(E824="",AD824&lt;&gt;1),"",SUBSTITUTE(SUBSTITUTE(C824,"Auditoría ",""),"Consejo de Administración","Consejo")&amp;" – "&amp;IF(B824="","(sin fecha)",DAY(B824)&amp;" de "&amp;CHOOSE(MONTH(B824),"Enero","Febrero","Marzo","Abril","Mayo","Junio","Julio","Agosto","Septiembre","Octubre","Noviembre","Diciembre")&amp;" "&amp;YEAR(B824)))</f>
        <v/>
      </c>
      <c r="AF824" s="38" t="n">
        <f aca="false">IF(E824="",0,IF(COUNTIF($AC$5:AC824,AC824)=1,1,0))</f>
        <v>0</v>
      </c>
    </row>
    <row r="825" customFormat="false" ht="15" hidden="false" customHeight="false" outlineLevel="0" collapsed="false">
      <c r="A825" s="68"/>
      <c r="B825" s="67"/>
      <c r="C825" s="68"/>
      <c r="D825" s="68"/>
      <c r="E825" s="69"/>
      <c r="F825" s="69"/>
      <c r="G825" s="70" t="str">
        <f aca="false">IF(OR(E825="",AND($C$3="",$E$3="")),"",IF(B825="","Sin fecha",IF(AND(OR($C$3="",B825&gt;=$C$3),OR($E$3="",B825&lt;=$E$3)),"Sí","No")))</f>
        <v/>
      </c>
      <c r="H825" s="58" t="str">
        <f aca="false">IF(B825="","",YEAR(B825))</f>
        <v/>
      </c>
      <c r="I825" s="70" t="str">
        <f aca="false">IF(B825="","",IF(MONTH(B825)=1,"X",""))</f>
        <v/>
      </c>
      <c r="J825" s="70" t="str">
        <f aca="false">IF(B825="","",IF(MONTH(B825)=2,"X",""))</f>
        <v/>
      </c>
      <c r="K825" s="70" t="str">
        <f aca="false">IF(B825="","",IF(MONTH(B825)=3,"X",""))</f>
        <v/>
      </c>
      <c r="L825" s="70" t="str">
        <f aca="false">IF(B825="","",IF(MONTH(B825)=4,"X",""))</f>
        <v/>
      </c>
      <c r="M825" s="70" t="str">
        <f aca="false">IF(B825="","",IF(MONTH(B825)=5,"X",""))</f>
        <v/>
      </c>
      <c r="N825" s="70" t="str">
        <f aca="false">IF(B825="","",IF(MONTH(B825)=6,"X",""))</f>
        <v/>
      </c>
      <c r="O825" s="70" t="str">
        <f aca="false">IF(B825="","",IF(MONTH(B825)=7,"X",""))</f>
        <v/>
      </c>
      <c r="P825" s="70" t="str">
        <f aca="false">IF(B825="","",IF(MONTH(B825)=8,"X",""))</f>
        <v/>
      </c>
      <c r="Q825" s="70" t="str">
        <f aca="false">IF(B825="","",IF(MONTH(B825)=9,"X",""))</f>
        <v/>
      </c>
      <c r="R825" s="70" t="str">
        <f aca="false">IF(B825="","",IF(MONTH(B825)=10,"X",""))</f>
        <v/>
      </c>
      <c r="S825" s="70" t="str">
        <f aca="false">IF(B825="","",IF(MONTH(B825)=11,"X",""))</f>
        <v/>
      </c>
      <c r="T825" s="70" t="str">
        <f aca="false">IF(B825="","",IF(MONTH(B825)=12,"X",""))</f>
        <v/>
      </c>
      <c r="U825" s="58" t="str">
        <f aca="false">IF(E825="","",SUMIF($E$5:$E$1000,E825,$AD$5:$AD$1000))</f>
        <v/>
      </c>
      <c r="V825" s="71" t="str">
        <f aca="false">IF(E825="","",_xlfn.TEXTJOIN(" + ",TRUE(),IF(COUNTIFS($E$5:$E$1000,E825,$C$5:$C$1000,"Auditoría Interna")&gt;0,"Interna",""),IF(COUNTIFS($E$5:$E$1000,E825,$C$5:$C$1000,"Auditoría Externa")&gt;0,"Externa",""),IF(COUNTIFS($E$5:$E$1000,E825,$C$5:$C$1000,"SSF")&gt;0,"SSF",""),IF(COUNTIFS($E$5:$E$1000,E825,$C$5:$C$1000,"Comité de Supervisión")&gt;0,"Comité Sup.",""),IF(COUNTIFS($E$5:$E$1000,E825,$C$5:$C$1000,"Consejo de Administración")&gt;0,"Consejo",""),IF(COUNTIFS($E$5:$E$1000,E825,$C$5:$C$1000,"Otros")&gt;0,"Otros","")))</f>
        <v/>
      </c>
      <c r="W825" s="58" t="str">
        <f aca="false">IF(E825="","",SUMIFS($AD$5:$AD$1000,$E$5:$E$1000,E825,$AA$5:$AA$1000,AA825,$C$5:$C$1000,"&lt;&gt;"&amp;C825))</f>
        <v/>
      </c>
      <c r="X825" s="72"/>
      <c r="Y825" s="68"/>
      <c r="Z825" s="72"/>
      <c r="AA825" s="38" t="str">
        <f aca="false">IF(B825="","",YEAR(B825)*100+MONTH(B825))</f>
        <v/>
      </c>
      <c r="AB825" s="38" t="str">
        <f aca="false">IF(AND(E825&lt;&gt;"",E825=Cruce!$C$5,AD825=1),COUNTIFS($E$5:E825,E825,$AD$5:AD825,1),"")</f>
        <v/>
      </c>
      <c r="AC825" s="38" t="str">
        <f aca="false">IF(E825="","",C825&amp;"|"&amp;X825&amp;"|"&amp;IF(B825="","s/f",TEXT(B825,"yyyymmdd"))&amp;IF(OR(C825="SSF",X825="Visitas Auditoría Interna"),"|"&amp;Y825,""))</f>
        <v/>
      </c>
      <c r="AD825" s="38" t="n">
        <f aca="false">IF(E825="",0,IF(COUNTIFS($E$5:E825,E825,$AC$5:AC825,AC825)=1,1,0))</f>
        <v>0</v>
      </c>
      <c r="AE825" s="38" t="str">
        <f aca="false">IF(OR(E825="",AD825&lt;&gt;1),"",SUBSTITUTE(SUBSTITUTE(C825,"Auditoría ",""),"Consejo de Administración","Consejo")&amp;" – "&amp;IF(B825="","(sin fecha)",DAY(B825)&amp;" de "&amp;CHOOSE(MONTH(B825),"Enero","Febrero","Marzo","Abril","Mayo","Junio","Julio","Agosto","Septiembre","Octubre","Noviembre","Diciembre")&amp;" "&amp;YEAR(B825)))</f>
        <v/>
      </c>
      <c r="AF825" s="38" t="n">
        <f aca="false">IF(E825="",0,IF(COUNTIF($AC$5:AC825,AC825)=1,1,0))</f>
        <v>0</v>
      </c>
    </row>
    <row r="826" customFormat="false" ht="15" hidden="false" customHeight="false" outlineLevel="0" collapsed="false">
      <c r="A826" s="68"/>
      <c r="B826" s="67"/>
      <c r="C826" s="68"/>
      <c r="D826" s="68"/>
      <c r="E826" s="69"/>
      <c r="F826" s="69"/>
      <c r="G826" s="70" t="str">
        <f aca="false">IF(OR(E826="",AND($C$3="",$E$3="")),"",IF(B826="","Sin fecha",IF(AND(OR($C$3="",B826&gt;=$C$3),OR($E$3="",B826&lt;=$E$3)),"Sí","No")))</f>
        <v/>
      </c>
      <c r="H826" s="58" t="str">
        <f aca="false">IF(B826="","",YEAR(B826))</f>
        <v/>
      </c>
      <c r="I826" s="70" t="str">
        <f aca="false">IF(B826="","",IF(MONTH(B826)=1,"X",""))</f>
        <v/>
      </c>
      <c r="J826" s="70" t="str">
        <f aca="false">IF(B826="","",IF(MONTH(B826)=2,"X",""))</f>
        <v/>
      </c>
      <c r="K826" s="70" t="str">
        <f aca="false">IF(B826="","",IF(MONTH(B826)=3,"X",""))</f>
        <v/>
      </c>
      <c r="L826" s="70" t="str">
        <f aca="false">IF(B826="","",IF(MONTH(B826)=4,"X",""))</f>
        <v/>
      </c>
      <c r="M826" s="70" t="str">
        <f aca="false">IF(B826="","",IF(MONTH(B826)=5,"X",""))</f>
        <v/>
      </c>
      <c r="N826" s="70" t="str">
        <f aca="false">IF(B826="","",IF(MONTH(B826)=6,"X",""))</f>
        <v/>
      </c>
      <c r="O826" s="70" t="str">
        <f aca="false">IF(B826="","",IF(MONTH(B826)=7,"X",""))</f>
        <v/>
      </c>
      <c r="P826" s="70" t="str">
        <f aca="false">IF(B826="","",IF(MONTH(B826)=8,"X",""))</f>
        <v/>
      </c>
      <c r="Q826" s="70" t="str">
        <f aca="false">IF(B826="","",IF(MONTH(B826)=9,"X",""))</f>
        <v/>
      </c>
      <c r="R826" s="70" t="str">
        <f aca="false">IF(B826="","",IF(MONTH(B826)=10,"X",""))</f>
        <v/>
      </c>
      <c r="S826" s="70" t="str">
        <f aca="false">IF(B826="","",IF(MONTH(B826)=11,"X",""))</f>
        <v/>
      </c>
      <c r="T826" s="70" t="str">
        <f aca="false">IF(B826="","",IF(MONTH(B826)=12,"X",""))</f>
        <v/>
      </c>
      <c r="U826" s="58" t="str">
        <f aca="false">IF(E826="","",SUMIF($E$5:$E$1000,E826,$AD$5:$AD$1000))</f>
        <v/>
      </c>
      <c r="V826" s="71" t="str">
        <f aca="false">IF(E826="","",_xlfn.TEXTJOIN(" + ",TRUE(),IF(COUNTIFS($E$5:$E$1000,E826,$C$5:$C$1000,"Auditoría Interna")&gt;0,"Interna",""),IF(COUNTIFS($E$5:$E$1000,E826,$C$5:$C$1000,"Auditoría Externa")&gt;0,"Externa",""),IF(COUNTIFS($E$5:$E$1000,E826,$C$5:$C$1000,"SSF")&gt;0,"SSF",""),IF(COUNTIFS($E$5:$E$1000,E826,$C$5:$C$1000,"Comité de Supervisión")&gt;0,"Comité Sup.",""),IF(COUNTIFS($E$5:$E$1000,E826,$C$5:$C$1000,"Consejo de Administración")&gt;0,"Consejo",""),IF(COUNTIFS($E$5:$E$1000,E826,$C$5:$C$1000,"Otros")&gt;0,"Otros","")))</f>
        <v/>
      </c>
      <c r="W826" s="58" t="str">
        <f aca="false">IF(E826="","",SUMIFS($AD$5:$AD$1000,$E$5:$E$1000,E826,$AA$5:$AA$1000,AA826,$C$5:$C$1000,"&lt;&gt;"&amp;C826))</f>
        <v/>
      </c>
      <c r="X826" s="72"/>
      <c r="Y826" s="68"/>
      <c r="Z826" s="72"/>
      <c r="AA826" s="38" t="str">
        <f aca="false">IF(B826="","",YEAR(B826)*100+MONTH(B826))</f>
        <v/>
      </c>
      <c r="AB826" s="38" t="str">
        <f aca="false">IF(AND(E826&lt;&gt;"",E826=Cruce!$C$5,AD826=1),COUNTIFS($E$5:E826,E826,$AD$5:AD826,1),"")</f>
        <v/>
      </c>
      <c r="AC826" s="38" t="str">
        <f aca="false">IF(E826="","",C826&amp;"|"&amp;X826&amp;"|"&amp;IF(B826="","s/f",TEXT(B826,"yyyymmdd"))&amp;IF(OR(C826="SSF",X826="Visitas Auditoría Interna"),"|"&amp;Y826,""))</f>
        <v/>
      </c>
      <c r="AD826" s="38" t="n">
        <f aca="false">IF(E826="",0,IF(COUNTIFS($E$5:E826,E826,$AC$5:AC826,AC826)=1,1,0))</f>
        <v>0</v>
      </c>
      <c r="AE826" s="38" t="str">
        <f aca="false">IF(OR(E826="",AD826&lt;&gt;1),"",SUBSTITUTE(SUBSTITUTE(C826,"Auditoría ",""),"Consejo de Administración","Consejo")&amp;" – "&amp;IF(B826="","(sin fecha)",DAY(B826)&amp;" de "&amp;CHOOSE(MONTH(B826),"Enero","Febrero","Marzo","Abril","Mayo","Junio","Julio","Agosto","Septiembre","Octubre","Noviembre","Diciembre")&amp;" "&amp;YEAR(B826)))</f>
        <v/>
      </c>
      <c r="AF826" s="38" t="n">
        <f aca="false">IF(E826="",0,IF(COUNTIF($AC$5:AC826,AC826)=1,1,0))</f>
        <v>0</v>
      </c>
    </row>
    <row r="827" customFormat="false" ht="15" hidden="false" customHeight="false" outlineLevel="0" collapsed="false">
      <c r="A827" s="68"/>
      <c r="B827" s="67"/>
      <c r="C827" s="68"/>
      <c r="D827" s="68"/>
      <c r="E827" s="69"/>
      <c r="F827" s="69"/>
      <c r="G827" s="70" t="str">
        <f aca="false">IF(OR(E827="",AND($C$3="",$E$3="")),"",IF(B827="","Sin fecha",IF(AND(OR($C$3="",B827&gt;=$C$3),OR($E$3="",B827&lt;=$E$3)),"Sí","No")))</f>
        <v/>
      </c>
      <c r="H827" s="58" t="str">
        <f aca="false">IF(B827="","",YEAR(B827))</f>
        <v/>
      </c>
      <c r="I827" s="70" t="str">
        <f aca="false">IF(B827="","",IF(MONTH(B827)=1,"X",""))</f>
        <v/>
      </c>
      <c r="J827" s="70" t="str">
        <f aca="false">IF(B827="","",IF(MONTH(B827)=2,"X",""))</f>
        <v/>
      </c>
      <c r="K827" s="70" t="str">
        <f aca="false">IF(B827="","",IF(MONTH(B827)=3,"X",""))</f>
        <v/>
      </c>
      <c r="L827" s="70" t="str">
        <f aca="false">IF(B827="","",IF(MONTH(B827)=4,"X",""))</f>
        <v/>
      </c>
      <c r="M827" s="70" t="str">
        <f aca="false">IF(B827="","",IF(MONTH(B827)=5,"X",""))</f>
        <v/>
      </c>
      <c r="N827" s="70" t="str">
        <f aca="false">IF(B827="","",IF(MONTH(B827)=6,"X",""))</f>
        <v/>
      </c>
      <c r="O827" s="70" t="str">
        <f aca="false">IF(B827="","",IF(MONTH(B827)=7,"X",""))</f>
        <v/>
      </c>
      <c r="P827" s="70" t="str">
        <f aca="false">IF(B827="","",IF(MONTH(B827)=8,"X",""))</f>
        <v/>
      </c>
      <c r="Q827" s="70" t="str">
        <f aca="false">IF(B827="","",IF(MONTH(B827)=9,"X",""))</f>
        <v/>
      </c>
      <c r="R827" s="70" t="str">
        <f aca="false">IF(B827="","",IF(MONTH(B827)=10,"X",""))</f>
        <v/>
      </c>
      <c r="S827" s="70" t="str">
        <f aca="false">IF(B827="","",IF(MONTH(B827)=11,"X",""))</f>
        <v/>
      </c>
      <c r="T827" s="70" t="str">
        <f aca="false">IF(B827="","",IF(MONTH(B827)=12,"X",""))</f>
        <v/>
      </c>
      <c r="U827" s="58" t="str">
        <f aca="false">IF(E827="","",SUMIF($E$5:$E$1000,E827,$AD$5:$AD$1000))</f>
        <v/>
      </c>
      <c r="V827" s="71" t="str">
        <f aca="false">IF(E827="","",_xlfn.TEXTJOIN(" + ",TRUE(),IF(COUNTIFS($E$5:$E$1000,E827,$C$5:$C$1000,"Auditoría Interna")&gt;0,"Interna",""),IF(COUNTIFS($E$5:$E$1000,E827,$C$5:$C$1000,"Auditoría Externa")&gt;0,"Externa",""),IF(COUNTIFS($E$5:$E$1000,E827,$C$5:$C$1000,"SSF")&gt;0,"SSF",""),IF(COUNTIFS($E$5:$E$1000,E827,$C$5:$C$1000,"Comité de Supervisión")&gt;0,"Comité Sup.",""),IF(COUNTIFS($E$5:$E$1000,E827,$C$5:$C$1000,"Consejo de Administración")&gt;0,"Consejo",""),IF(COUNTIFS($E$5:$E$1000,E827,$C$5:$C$1000,"Otros")&gt;0,"Otros","")))</f>
        <v/>
      </c>
      <c r="W827" s="58" t="str">
        <f aca="false">IF(E827="","",SUMIFS($AD$5:$AD$1000,$E$5:$E$1000,E827,$AA$5:$AA$1000,AA827,$C$5:$C$1000,"&lt;&gt;"&amp;C827))</f>
        <v/>
      </c>
      <c r="X827" s="72"/>
      <c r="Y827" s="68"/>
      <c r="Z827" s="72"/>
      <c r="AA827" s="38" t="str">
        <f aca="false">IF(B827="","",YEAR(B827)*100+MONTH(B827))</f>
        <v/>
      </c>
      <c r="AB827" s="38" t="str">
        <f aca="false">IF(AND(E827&lt;&gt;"",E827=Cruce!$C$5,AD827=1),COUNTIFS($E$5:E827,E827,$AD$5:AD827,1),"")</f>
        <v/>
      </c>
      <c r="AC827" s="38" t="str">
        <f aca="false">IF(E827="","",C827&amp;"|"&amp;X827&amp;"|"&amp;IF(B827="","s/f",TEXT(B827,"yyyymmdd"))&amp;IF(OR(C827="SSF",X827="Visitas Auditoría Interna"),"|"&amp;Y827,""))</f>
        <v/>
      </c>
      <c r="AD827" s="38" t="n">
        <f aca="false">IF(E827="",0,IF(COUNTIFS($E$5:E827,E827,$AC$5:AC827,AC827)=1,1,0))</f>
        <v>0</v>
      </c>
      <c r="AE827" s="38" t="str">
        <f aca="false">IF(OR(E827="",AD827&lt;&gt;1),"",SUBSTITUTE(SUBSTITUTE(C827,"Auditoría ",""),"Consejo de Administración","Consejo")&amp;" – "&amp;IF(B827="","(sin fecha)",DAY(B827)&amp;" de "&amp;CHOOSE(MONTH(B827),"Enero","Febrero","Marzo","Abril","Mayo","Junio","Julio","Agosto","Septiembre","Octubre","Noviembre","Diciembre")&amp;" "&amp;YEAR(B827)))</f>
        <v/>
      </c>
      <c r="AF827" s="38" t="n">
        <f aca="false">IF(E827="",0,IF(COUNTIF($AC$5:AC827,AC827)=1,1,0))</f>
        <v>0</v>
      </c>
    </row>
    <row r="828" customFormat="false" ht="15" hidden="false" customHeight="false" outlineLevel="0" collapsed="false">
      <c r="A828" s="68"/>
      <c r="B828" s="67"/>
      <c r="C828" s="68"/>
      <c r="D828" s="68"/>
      <c r="E828" s="69"/>
      <c r="F828" s="69"/>
      <c r="G828" s="70" t="str">
        <f aca="false">IF(OR(E828="",AND($C$3="",$E$3="")),"",IF(B828="","Sin fecha",IF(AND(OR($C$3="",B828&gt;=$C$3),OR($E$3="",B828&lt;=$E$3)),"Sí","No")))</f>
        <v/>
      </c>
      <c r="H828" s="58" t="str">
        <f aca="false">IF(B828="","",YEAR(B828))</f>
        <v/>
      </c>
      <c r="I828" s="70" t="str">
        <f aca="false">IF(B828="","",IF(MONTH(B828)=1,"X",""))</f>
        <v/>
      </c>
      <c r="J828" s="70" t="str">
        <f aca="false">IF(B828="","",IF(MONTH(B828)=2,"X",""))</f>
        <v/>
      </c>
      <c r="K828" s="70" t="str">
        <f aca="false">IF(B828="","",IF(MONTH(B828)=3,"X",""))</f>
        <v/>
      </c>
      <c r="L828" s="70" t="str">
        <f aca="false">IF(B828="","",IF(MONTH(B828)=4,"X",""))</f>
        <v/>
      </c>
      <c r="M828" s="70" t="str">
        <f aca="false">IF(B828="","",IF(MONTH(B828)=5,"X",""))</f>
        <v/>
      </c>
      <c r="N828" s="70" t="str">
        <f aca="false">IF(B828="","",IF(MONTH(B828)=6,"X",""))</f>
        <v/>
      </c>
      <c r="O828" s="70" t="str">
        <f aca="false">IF(B828="","",IF(MONTH(B828)=7,"X",""))</f>
        <v/>
      </c>
      <c r="P828" s="70" t="str">
        <f aca="false">IF(B828="","",IF(MONTH(B828)=8,"X",""))</f>
        <v/>
      </c>
      <c r="Q828" s="70" t="str">
        <f aca="false">IF(B828="","",IF(MONTH(B828)=9,"X",""))</f>
        <v/>
      </c>
      <c r="R828" s="70" t="str">
        <f aca="false">IF(B828="","",IF(MONTH(B828)=10,"X",""))</f>
        <v/>
      </c>
      <c r="S828" s="70" t="str">
        <f aca="false">IF(B828="","",IF(MONTH(B828)=11,"X",""))</f>
        <v/>
      </c>
      <c r="T828" s="70" t="str">
        <f aca="false">IF(B828="","",IF(MONTH(B828)=12,"X",""))</f>
        <v/>
      </c>
      <c r="U828" s="58" t="str">
        <f aca="false">IF(E828="","",SUMIF($E$5:$E$1000,E828,$AD$5:$AD$1000))</f>
        <v/>
      </c>
      <c r="V828" s="71" t="str">
        <f aca="false">IF(E828="","",_xlfn.TEXTJOIN(" + ",TRUE(),IF(COUNTIFS($E$5:$E$1000,E828,$C$5:$C$1000,"Auditoría Interna")&gt;0,"Interna",""),IF(COUNTIFS($E$5:$E$1000,E828,$C$5:$C$1000,"Auditoría Externa")&gt;0,"Externa",""),IF(COUNTIFS($E$5:$E$1000,E828,$C$5:$C$1000,"SSF")&gt;0,"SSF",""),IF(COUNTIFS($E$5:$E$1000,E828,$C$5:$C$1000,"Comité de Supervisión")&gt;0,"Comité Sup.",""),IF(COUNTIFS($E$5:$E$1000,E828,$C$5:$C$1000,"Consejo de Administración")&gt;0,"Consejo",""),IF(COUNTIFS($E$5:$E$1000,E828,$C$5:$C$1000,"Otros")&gt;0,"Otros","")))</f>
        <v/>
      </c>
      <c r="W828" s="58" t="str">
        <f aca="false">IF(E828="","",SUMIFS($AD$5:$AD$1000,$E$5:$E$1000,E828,$AA$5:$AA$1000,AA828,$C$5:$C$1000,"&lt;&gt;"&amp;C828))</f>
        <v/>
      </c>
      <c r="X828" s="72"/>
      <c r="Y828" s="68"/>
      <c r="Z828" s="72"/>
      <c r="AA828" s="38" t="str">
        <f aca="false">IF(B828="","",YEAR(B828)*100+MONTH(B828))</f>
        <v/>
      </c>
      <c r="AB828" s="38" t="str">
        <f aca="false">IF(AND(E828&lt;&gt;"",E828=Cruce!$C$5,AD828=1),COUNTIFS($E$5:E828,E828,$AD$5:AD828,1),"")</f>
        <v/>
      </c>
      <c r="AC828" s="38" t="str">
        <f aca="false">IF(E828="","",C828&amp;"|"&amp;X828&amp;"|"&amp;IF(B828="","s/f",TEXT(B828,"yyyymmdd"))&amp;IF(OR(C828="SSF",X828="Visitas Auditoría Interna"),"|"&amp;Y828,""))</f>
        <v/>
      </c>
      <c r="AD828" s="38" t="n">
        <f aca="false">IF(E828="",0,IF(COUNTIFS($E$5:E828,E828,$AC$5:AC828,AC828)=1,1,0))</f>
        <v>0</v>
      </c>
      <c r="AE828" s="38" t="str">
        <f aca="false">IF(OR(E828="",AD828&lt;&gt;1),"",SUBSTITUTE(SUBSTITUTE(C828,"Auditoría ",""),"Consejo de Administración","Consejo")&amp;" – "&amp;IF(B828="","(sin fecha)",DAY(B828)&amp;" de "&amp;CHOOSE(MONTH(B828),"Enero","Febrero","Marzo","Abril","Mayo","Junio","Julio","Agosto","Septiembre","Octubre","Noviembre","Diciembre")&amp;" "&amp;YEAR(B828)))</f>
        <v/>
      </c>
      <c r="AF828" s="38" t="n">
        <f aca="false">IF(E828="",0,IF(COUNTIF($AC$5:AC828,AC828)=1,1,0))</f>
        <v>0</v>
      </c>
    </row>
    <row r="829" customFormat="false" ht="15" hidden="false" customHeight="false" outlineLevel="0" collapsed="false">
      <c r="A829" s="68"/>
      <c r="B829" s="67"/>
      <c r="C829" s="68"/>
      <c r="D829" s="68"/>
      <c r="E829" s="69"/>
      <c r="F829" s="69"/>
      <c r="G829" s="70" t="str">
        <f aca="false">IF(OR(E829="",AND($C$3="",$E$3="")),"",IF(B829="","Sin fecha",IF(AND(OR($C$3="",B829&gt;=$C$3),OR($E$3="",B829&lt;=$E$3)),"Sí","No")))</f>
        <v/>
      </c>
      <c r="H829" s="58" t="str">
        <f aca="false">IF(B829="","",YEAR(B829))</f>
        <v/>
      </c>
      <c r="I829" s="70" t="str">
        <f aca="false">IF(B829="","",IF(MONTH(B829)=1,"X",""))</f>
        <v/>
      </c>
      <c r="J829" s="70" t="str">
        <f aca="false">IF(B829="","",IF(MONTH(B829)=2,"X",""))</f>
        <v/>
      </c>
      <c r="K829" s="70" t="str">
        <f aca="false">IF(B829="","",IF(MONTH(B829)=3,"X",""))</f>
        <v/>
      </c>
      <c r="L829" s="70" t="str">
        <f aca="false">IF(B829="","",IF(MONTH(B829)=4,"X",""))</f>
        <v/>
      </c>
      <c r="M829" s="70" t="str">
        <f aca="false">IF(B829="","",IF(MONTH(B829)=5,"X",""))</f>
        <v/>
      </c>
      <c r="N829" s="70" t="str">
        <f aca="false">IF(B829="","",IF(MONTH(B829)=6,"X",""))</f>
        <v/>
      </c>
      <c r="O829" s="70" t="str">
        <f aca="false">IF(B829="","",IF(MONTH(B829)=7,"X",""))</f>
        <v/>
      </c>
      <c r="P829" s="70" t="str">
        <f aca="false">IF(B829="","",IF(MONTH(B829)=8,"X",""))</f>
        <v/>
      </c>
      <c r="Q829" s="70" t="str">
        <f aca="false">IF(B829="","",IF(MONTH(B829)=9,"X",""))</f>
        <v/>
      </c>
      <c r="R829" s="70" t="str">
        <f aca="false">IF(B829="","",IF(MONTH(B829)=10,"X",""))</f>
        <v/>
      </c>
      <c r="S829" s="70" t="str">
        <f aca="false">IF(B829="","",IF(MONTH(B829)=11,"X",""))</f>
        <v/>
      </c>
      <c r="T829" s="70" t="str">
        <f aca="false">IF(B829="","",IF(MONTH(B829)=12,"X",""))</f>
        <v/>
      </c>
      <c r="U829" s="58" t="str">
        <f aca="false">IF(E829="","",SUMIF($E$5:$E$1000,E829,$AD$5:$AD$1000))</f>
        <v/>
      </c>
      <c r="V829" s="71" t="str">
        <f aca="false">IF(E829="","",_xlfn.TEXTJOIN(" + ",TRUE(),IF(COUNTIFS($E$5:$E$1000,E829,$C$5:$C$1000,"Auditoría Interna")&gt;0,"Interna",""),IF(COUNTIFS($E$5:$E$1000,E829,$C$5:$C$1000,"Auditoría Externa")&gt;0,"Externa",""),IF(COUNTIFS($E$5:$E$1000,E829,$C$5:$C$1000,"SSF")&gt;0,"SSF",""),IF(COUNTIFS($E$5:$E$1000,E829,$C$5:$C$1000,"Comité de Supervisión")&gt;0,"Comité Sup.",""),IF(COUNTIFS($E$5:$E$1000,E829,$C$5:$C$1000,"Consejo de Administración")&gt;0,"Consejo",""),IF(COUNTIFS($E$5:$E$1000,E829,$C$5:$C$1000,"Otros")&gt;0,"Otros","")))</f>
        <v/>
      </c>
      <c r="W829" s="58" t="str">
        <f aca="false">IF(E829="","",SUMIFS($AD$5:$AD$1000,$E$5:$E$1000,E829,$AA$5:$AA$1000,AA829,$C$5:$C$1000,"&lt;&gt;"&amp;C829))</f>
        <v/>
      </c>
      <c r="X829" s="72"/>
      <c r="Y829" s="68"/>
      <c r="Z829" s="72"/>
      <c r="AA829" s="38" t="str">
        <f aca="false">IF(B829="","",YEAR(B829)*100+MONTH(B829))</f>
        <v/>
      </c>
      <c r="AB829" s="38" t="str">
        <f aca="false">IF(AND(E829&lt;&gt;"",E829=Cruce!$C$5,AD829=1),COUNTIFS($E$5:E829,E829,$AD$5:AD829,1),"")</f>
        <v/>
      </c>
      <c r="AC829" s="38" t="str">
        <f aca="false">IF(E829="","",C829&amp;"|"&amp;X829&amp;"|"&amp;IF(B829="","s/f",TEXT(B829,"yyyymmdd"))&amp;IF(OR(C829="SSF",X829="Visitas Auditoría Interna"),"|"&amp;Y829,""))</f>
        <v/>
      </c>
      <c r="AD829" s="38" t="n">
        <f aca="false">IF(E829="",0,IF(COUNTIFS($E$5:E829,E829,$AC$5:AC829,AC829)=1,1,0))</f>
        <v>0</v>
      </c>
      <c r="AE829" s="38" t="str">
        <f aca="false">IF(OR(E829="",AD829&lt;&gt;1),"",SUBSTITUTE(SUBSTITUTE(C829,"Auditoría ",""),"Consejo de Administración","Consejo")&amp;" – "&amp;IF(B829="","(sin fecha)",DAY(B829)&amp;" de "&amp;CHOOSE(MONTH(B829),"Enero","Febrero","Marzo","Abril","Mayo","Junio","Julio","Agosto","Septiembre","Octubre","Noviembre","Diciembre")&amp;" "&amp;YEAR(B829)))</f>
        <v/>
      </c>
      <c r="AF829" s="38" t="n">
        <f aca="false">IF(E829="",0,IF(COUNTIF($AC$5:AC829,AC829)=1,1,0))</f>
        <v>0</v>
      </c>
    </row>
    <row r="830" customFormat="false" ht="15" hidden="false" customHeight="false" outlineLevel="0" collapsed="false">
      <c r="A830" s="68"/>
      <c r="B830" s="67"/>
      <c r="C830" s="68"/>
      <c r="D830" s="68"/>
      <c r="E830" s="69"/>
      <c r="F830" s="69"/>
      <c r="G830" s="70" t="str">
        <f aca="false">IF(OR(E830="",AND($C$3="",$E$3="")),"",IF(B830="","Sin fecha",IF(AND(OR($C$3="",B830&gt;=$C$3),OR($E$3="",B830&lt;=$E$3)),"Sí","No")))</f>
        <v/>
      </c>
      <c r="H830" s="58" t="str">
        <f aca="false">IF(B830="","",YEAR(B830))</f>
        <v/>
      </c>
      <c r="I830" s="70" t="str">
        <f aca="false">IF(B830="","",IF(MONTH(B830)=1,"X",""))</f>
        <v/>
      </c>
      <c r="J830" s="70" t="str">
        <f aca="false">IF(B830="","",IF(MONTH(B830)=2,"X",""))</f>
        <v/>
      </c>
      <c r="K830" s="70" t="str">
        <f aca="false">IF(B830="","",IF(MONTH(B830)=3,"X",""))</f>
        <v/>
      </c>
      <c r="L830" s="70" t="str">
        <f aca="false">IF(B830="","",IF(MONTH(B830)=4,"X",""))</f>
        <v/>
      </c>
      <c r="M830" s="70" t="str">
        <f aca="false">IF(B830="","",IF(MONTH(B830)=5,"X",""))</f>
        <v/>
      </c>
      <c r="N830" s="70" t="str">
        <f aca="false">IF(B830="","",IF(MONTH(B830)=6,"X",""))</f>
        <v/>
      </c>
      <c r="O830" s="70" t="str">
        <f aca="false">IF(B830="","",IF(MONTH(B830)=7,"X",""))</f>
        <v/>
      </c>
      <c r="P830" s="70" t="str">
        <f aca="false">IF(B830="","",IF(MONTH(B830)=8,"X",""))</f>
        <v/>
      </c>
      <c r="Q830" s="70" t="str">
        <f aca="false">IF(B830="","",IF(MONTH(B830)=9,"X",""))</f>
        <v/>
      </c>
      <c r="R830" s="70" t="str">
        <f aca="false">IF(B830="","",IF(MONTH(B830)=10,"X",""))</f>
        <v/>
      </c>
      <c r="S830" s="70" t="str">
        <f aca="false">IF(B830="","",IF(MONTH(B830)=11,"X",""))</f>
        <v/>
      </c>
      <c r="T830" s="70" t="str">
        <f aca="false">IF(B830="","",IF(MONTH(B830)=12,"X",""))</f>
        <v/>
      </c>
      <c r="U830" s="58" t="str">
        <f aca="false">IF(E830="","",SUMIF($E$5:$E$1000,E830,$AD$5:$AD$1000))</f>
        <v/>
      </c>
      <c r="V830" s="71" t="str">
        <f aca="false">IF(E830="","",_xlfn.TEXTJOIN(" + ",TRUE(),IF(COUNTIFS($E$5:$E$1000,E830,$C$5:$C$1000,"Auditoría Interna")&gt;0,"Interna",""),IF(COUNTIFS($E$5:$E$1000,E830,$C$5:$C$1000,"Auditoría Externa")&gt;0,"Externa",""),IF(COUNTIFS($E$5:$E$1000,E830,$C$5:$C$1000,"SSF")&gt;0,"SSF",""),IF(COUNTIFS($E$5:$E$1000,E830,$C$5:$C$1000,"Comité de Supervisión")&gt;0,"Comité Sup.",""),IF(COUNTIFS($E$5:$E$1000,E830,$C$5:$C$1000,"Consejo de Administración")&gt;0,"Consejo",""),IF(COUNTIFS($E$5:$E$1000,E830,$C$5:$C$1000,"Otros")&gt;0,"Otros","")))</f>
        <v/>
      </c>
      <c r="W830" s="58" t="str">
        <f aca="false">IF(E830="","",SUMIFS($AD$5:$AD$1000,$E$5:$E$1000,E830,$AA$5:$AA$1000,AA830,$C$5:$C$1000,"&lt;&gt;"&amp;C830))</f>
        <v/>
      </c>
      <c r="X830" s="72"/>
      <c r="Y830" s="68"/>
      <c r="Z830" s="72"/>
      <c r="AA830" s="38" t="str">
        <f aca="false">IF(B830="","",YEAR(B830)*100+MONTH(B830))</f>
        <v/>
      </c>
      <c r="AB830" s="38" t="str">
        <f aca="false">IF(AND(E830&lt;&gt;"",E830=Cruce!$C$5,AD830=1),COUNTIFS($E$5:E830,E830,$AD$5:AD830,1),"")</f>
        <v/>
      </c>
      <c r="AC830" s="38" t="str">
        <f aca="false">IF(E830="","",C830&amp;"|"&amp;X830&amp;"|"&amp;IF(B830="","s/f",TEXT(B830,"yyyymmdd"))&amp;IF(OR(C830="SSF",X830="Visitas Auditoría Interna"),"|"&amp;Y830,""))</f>
        <v/>
      </c>
      <c r="AD830" s="38" t="n">
        <f aca="false">IF(E830="",0,IF(COUNTIFS($E$5:E830,E830,$AC$5:AC830,AC830)=1,1,0))</f>
        <v>0</v>
      </c>
      <c r="AE830" s="38" t="str">
        <f aca="false">IF(OR(E830="",AD830&lt;&gt;1),"",SUBSTITUTE(SUBSTITUTE(C830,"Auditoría ",""),"Consejo de Administración","Consejo")&amp;" – "&amp;IF(B830="","(sin fecha)",DAY(B830)&amp;" de "&amp;CHOOSE(MONTH(B830),"Enero","Febrero","Marzo","Abril","Mayo","Junio","Julio","Agosto","Septiembre","Octubre","Noviembre","Diciembre")&amp;" "&amp;YEAR(B830)))</f>
        <v/>
      </c>
      <c r="AF830" s="38" t="n">
        <f aca="false">IF(E830="",0,IF(COUNTIF($AC$5:AC830,AC830)=1,1,0))</f>
        <v>0</v>
      </c>
    </row>
    <row r="831" customFormat="false" ht="15" hidden="false" customHeight="false" outlineLevel="0" collapsed="false">
      <c r="A831" s="68"/>
      <c r="B831" s="67"/>
      <c r="C831" s="68"/>
      <c r="D831" s="68"/>
      <c r="E831" s="69"/>
      <c r="F831" s="69"/>
      <c r="G831" s="70" t="str">
        <f aca="false">IF(OR(E831="",AND($C$3="",$E$3="")),"",IF(B831="","Sin fecha",IF(AND(OR($C$3="",B831&gt;=$C$3),OR($E$3="",B831&lt;=$E$3)),"Sí","No")))</f>
        <v/>
      </c>
      <c r="H831" s="58" t="str">
        <f aca="false">IF(B831="","",YEAR(B831))</f>
        <v/>
      </c>
      <c r="I831" s="70" t="str">
        <f aca="false">IF(B831="","",IF(MONTH(B831)=1,"X",""))</f>
        <v/>
      </c>
      <c r="J831" s="70" t="str">
        <f aca="false">IF(B831="","",IF(MONTH(B831)=2,"X",""))</f>
        <v/>
      </c>
      <c r="K831" s="70" t="str">
        <f aca="false">IF(B831="","",IF(MONTH(B831)=3,"X",""))</f>
        <v/>
      </c>
      <c r="L831" s="70" t="str">
        <f aca="false">IF(B831="","",IF(MONTH(B831)=4,"X",""))</f>
        <v/>
      </c>
      <c r="M831" s="70" t="str">
        <f aca="false">IF(B831="","",IF(MONTH(B831)=5,"X",""))</f>
        <v/>
      </c>
      <c r="N831" s="70" t="str">
        <f aca="false">IF(B831="","",IF(MONTH(B831)=6,"X",""))</f>
        <v/>
      </c>
      <c r="O831" s="70" t="str">
        <f aca="false">IF(B831="","",IF(MONTH(B831)=7,"X",""))</f>
        <v/>
      </c>
      <c r="P831" s="70" t="str">
        <f aca="false">IF(B831="","",IF(MONTH(B831)=8,"X",""))</f>
        <v/>
      </c>
      <c r="Q831" s="70" t="str">
        <f aca="false">IF(B831="","",IF(MONTH(B831)=9,"X",""))</f>
        <v/>
      </c>
      <c r="R831" s="70" t="str">
        <f aca="false">IF(B831="","",IF(MONTH(B831)=10,"X",""))</f>
        <v/>
      </c>
      <c r="S831" s="70" t="str">
        <f aca="false">IF(B831="","",IF(MONTH(B831)=11,"X",""))</f>
        <v/>
      </c>
      <c r="T831" s="70" t="str">
        <f aca="false">IF(B831="","",IF(MONTH(B831)=12,"X",""))</f>
        <v/>
      </c>
      <c r="U831" s="58" t="str">
        <f aca="false">IF(E831="","",SUMIF($E$5:$E$1000,E831,$AD$5:$AD$1000))</f>
        <v/>
      </c>
      <c r="V831" s="71" t="str">
        <f aca="false">IF(E831="","",_xlfn.TEXTJOIN(" + ",TRUE(),IF(COUNTIFS($E$5:$E$1000,E831,$C$5:$C$1000,"Auditoría Interna")&gt;0,"Interna",""),IF(COUNTIFS($E$5:$E$1000,E831,$C$5:$C$1000,"Auditoría Externa")&gt;0,"Externa",""),IF(COUNTIFS($E$5:$E$1000,E831,$C$5:$C$1000,"SSF")&gt;0,"SSF",""),IF(COUNTIFS($E$5:$E$1000,E831,$C$5:$C$1000,"Comité de Supervisión")&gt;0,"Comité Sup.",""),IF(COUNTIFS($E$5:$E$1000,E831,$C$5:$C$1000,"Consejo de Administración")&gt;0,"Consejo",""),IF(COUNTIFS($E$5:$E$1000,E831,$C$5:$C$1000,"Otros")&gt;0,"Otros","")))</f>
        <v/>
      </c>
      <c r="W831" s="58" t="str">
        <f aca="false">IF(E831="","",SUMIFS($AD$5:$AD$1000,$E$5:$E$1000,E831,$AA$5:$AA$1000,AA831,$C$5:$C$1000,"&lt;&gt;"&amp;C831))</f>
        <v/>
      </c>
      <c r="X831" s="72"/>
      <c r="Y831" s="68"/>
      <c r="Z831" s="72"/>
      <c r="AA831" s="38" t="str">
        <f aca="false">IF(B831="","",YEAR(B831)*100+MONTH(B831))</f>
        <v/>
      </c>
      <c r="AB831" s="38" t="str">
        <f aca="false">IF(AND(E831&lt;&gt;"",E831=Cruce!$C$5,AD831=1),COUNTIFS($E$5:E831,E831,$AD$5:AD831,1),"")</f>
        <v/>
      </c>
      <c r="AC831" s="38" t="str">
        <f aca="false">IF(E831="","",C831&amp;"|"&amp;X831&amp;"|"&amp;IF(B831="","s/f",TEXT(B831,"yyyymmdd"))&amp;IF(OR(C831="SSF",X831="Visitas Auditoría Interna"),"|"&amp;Y831,""))</f>
        <v/>
      </c>
      <c r="AD831" s="38" t="n">
        <f aca="false">IF(E831="",0,IF(COUNTIFS($E$5:E831,E831,$AC$5:AC831,AC831)=1,1,0))</f>
        <v>0</v>
      </c>
      <c r="AE831" s="38" t="str">
        <f aca="false">IF(OR(E831="",AD831&lt;&gt;1),"",SUBSTITUTE(SUBSTITUTE(C831,"Auditoría ",""),"Consejo de Administración","Consejo")&amp;" – "&amp;IF(B831="","(sin fecha)",DAY(B831)&amp;" de "&amp;CHOOSE(MONTH(B831),"Enero","Febrero","Marzo","Abril","Mayo","Junio","Julio","Agosto","Septiembre","Octubre","Noviembre","Diciembre")&amp;" "&amp;YEAR(B831)))</f>
        <v/>
      </c>
      <c r="AF831" s="38" t="n">
        <f aca="false">IF(E831="",0,IF(COUNTIF($AC$5:AC831,AC831)=1,1,0))</f>
        <v>0</v>
      </c>
    </row>
    <row r="832" customFormat="false" ht="15" hidden="false" customHeight="false" outlineLevel="0" collapsed="false">
      <c r="A832" s="68"/>
      <c r="B832" s="67"/>
      <c r="C832" s="68"/>
      <c r="D832" s="68"/>
      <c r="E832" s="69"/>
      <c r="F832" s="69"/>
      <c r="G832" s="70" t="str">
        <f aca="false">IF(OR(E832="",AND($C$3="",$E$3="")),"",IF(B832="","Sin fecha",IF(AND(OR($C$3="",B832&gt;=$C$3),OR($E$3="",B832&lt;=$E$3)),"Sí","No")))</f>
        <v/>
      </c>
      <c r="H832" s="58" t="str">
        <f aca="false">IF(B832="","",YEAR(B832))</f>
        <v/>
      </c>
      <c r="I832" s="70" t="str">
        <f aca="false">IF(B832="","",IF(MONTH(B832)=1,"X",""))</f>
        <v/>
      </c>
      <c r="J832" s="70" t="str">
        <f aca="false">IF(B832="","",IF(MONTH(B832)=2,"X",""))</f>
        <v/>
      </c>
      <c r="K832" s="70" t="str">
        <f aca="false">IF(B832="","",IF(MONTH(B832)=3,"X",""))</f>
        <v/>
      </c>
      <c r="L832" s="70" t="str">
        <f aca="false">IF(B832="","",IF(MONTH(B832)=4,"X",""))</f>
        <v/>
      </c>
      <c r="M832" s="70" t="str">
        <f aca="false">IF(B832="","",IF(MONTH(B832)=5,"X",""))</f>
        <v/>
      </c>
      <c r="N832" s="70" t="str">
        <f aca="false">IF(B832="","",IF(MONTH(B832)=6,"X",""))</f>
        <v/>
      </c>
      <c r="O832" s="70" t="str">
        <f aca="false">IF(B832="","",IF(MONTH(B832)=7,"X",""))</f>
        <v/>
      </c>
      <c r="P832" s="70" t="str">
        <f aca="false">IF(B832="","",IF(MONTH(B832)=8,"X",""))</f>
        <v/>
      </c>
      <c r="Q832" s="70" t="str">
        <f aca="false">IF(B832="","",IF(MONTH(B832)=9,"X",""))</f>
        <v/>
      </c>
      <c r="R832" s="70" t="str">
        <f aca="false">IF(B832="","",IF(MONTH(B832)=10,"X",""))</f>
        <v/>
      </c>
      <c r="S832" s="70" t="str">
        <f aca="false">IF(B832="","",IF(MONTH(B832)=11,"X",""))</f>
        <v/>
      </c>
      <c r="T832" s="70" t="str">
        <f aca="false">IF(B832="","",IF(MONTH(B832)=12,"X",""))</f>
        <v/>
      </c>
      <c r="U832" s="58" t="str">
        <f aca="false">IF(E832="","",SUMIF($E$5:$E$1000,E832,$AD$5:$AD$1000))</f>
        <v/>
      </c>
      <c r="V832" s="71" t="str">
        <f aca="false">IF(E832="","",_xlfn.TEXTJOIN(" + ",TRUE(),IF(COUNTIFS($E$5:$E$1000,E832,$C$5:$C$1000,"Auditoría Interna")&gt;0,"Interna",""),IF(COUNTIFS($E$5:$E$1000,E832,$C$5:$C$1000,"Auditoría Externa")&gt;0,"Externa",""),IF(COUNTIFS($E$5:$E$1000,E832,$C$5:$C$1000,"SSF")&gt;0,"SSF",""),IF(COUNTIFS($E$5:$E$1000,E832,$C$5:$C$1000,"Comité de Supervisión")&gt;0,"Comité Sup.",""),IF(COUNTIFS($E$5:$E$1000,E832,$C$5:$C$1000,"Consejo de Administración")&gt;0,"Consejo",""),IF(COUNTIFS($E$5:$E$1000,E832,$C$5:$C$1000,"Otros")&gt;0,"Otros","")))</f>
        <v/>
      </c>
      <c r="W832" s="58" t="str">
        <f aca="false">IF(E832="","",SUMIFS($AD$5:$AD$1000,$E$5:$E$1000,E832,$AA$5:$AA$1000,AA832,$C$5:$C$1000,"&lt;&gt;"&amp;C832))</f>
        <v/>
      </c>
      <c r="X832" s="72"/>
      <c r="Y832" s="68"/>
      <c r="Z832" s="72"/>
      <c r="AA832" s="38" t="str">
        <f aca="false">IF(B832="","",YEAR(B832)*100+MONTH(B832))</f>
        <v/>
      </c>
      <c r="AB832" s="38" t="str">
        <f aca="false">IF(AND(E832&lt;&gt;"",E832=Cruce!$C$5,AD832=1),COUNTIFS($E$5:E832,E832,$AD$5:AD832,1),"")</f>
        <v/>
      </c>
      <c r="AC832" s="38" t="str">
        <f aca="false">IF(E832="","",C832&amp;"|"&amp;X832&amp;"|"&amp;IF(B832="","s/f",TEXT(B832,"yyyymmdd"))&amp;IF(OR(C832="SSF",X832="Visitas Auditoría Interna"),"|"&amp;Y832,""))</f>
        <v/>
      </c>
      <c r="AD832" s="38" t="n">
        <f aca="false">IF(E832="",0,IF(COUNTIFS($E$5:E832,E832,$AC$5:AC832,AC832)=1,1,0))</f>
        <v>0</v>
      </c>
      <c r="AE832" s="38" t="str">
        <f aca="false">IF(OR(E832="",AD832&lt;&gt;1),"",SUBSTITUTE(SUBSTITUTE(C832,"Auditoría ",""),"Consejo de Administración","Consejo")&amp;" – "&amp;IF(B832="","(sin fecha)",DAY(B832)&amp;" de "&amp;CHOOSE(MONTH(B832),"Enero","Febrero","Marzo","Abril","Mayo","Junio","Julio","Agosto","Septiembre","Octubre","Noviembre","Diciembre")&amp;" "&amp;YEAR(B832)))</f>
        <v/>
      </c>
      <c r="AF832" s="38" t="n">
        <f aca="false">IF(E832="",0,IF(COUNTIF($AC$5:AC832,AC832)=1,1,0))</f>
        <v>0</v>
      </c>
    </row>
    <row r="833" customFormat="false" ht="15" hidden="false" customHeight="false" outlineLevel="0" collapsed="false">
      <c r="A833" s="68"/>
      <c r="B833" s="67"/>
      <c r="C833" s="68"/>
      <c r="D833" s="68"/>
      <c r="E833" s="69"/>
      <c r="F833" s="69"/>
      <c r="G833" s="70" t="str">
        <f aca="false">IF(OR(E833="",AND($C$3="",$E$3="")),"",IF(B833="","Sin fecha",IF(AND(OR($C$3="",B833&gt;=$C$3),OR($E$3="",B833&lt;=$E$3)),"Sí","No")))</f>
        <v/>
      </c>
      <c r="H833" s="58" t="str">
        <f aca="false">IF(B833="","",YEAR(B833))</f>
        <v/>
      </c>
      <c r="I833" s="70" t="str">
        <f aca="false">IF(B833="","",IF(MONTH(B833)=1,"X",""))</f>
        <v/>
      </c>
      <c r="J833" s="70" t="str">
        <f aca="false">IF(B833="","",IF(MONTH(B833)=2,"X",""))</f>
        <v/>
      </c>
      <c r="K833" s="70" t="str">
        <f aca="false">IF(B833="","",IF(MONTH(B833)=3,"X",""))</f>
        <v/>
      </c>
      <c r="L833" s="70" t="str">
        <f aca="false">IF(B833="","",IF(MONTH(B833)=4,"X",""))</f>
        <v/>
      </c>
      <c r="M833" s="70" t="str">
        <f aca="false">IF(B833="","",IF(MONTH(B833)=5,"X",""))</f>
        <v/>
      </c>
      <c r="N833" s="70" t="str">
        <f aca="false">IF(B833="","",IF(MONTH(B833)=6,"X",""))</f>
        <v/>
      </c>
      <c r="O833" s="70" t="str">
        <f aca="false">IF(B833="","",IF(MONTH(B833)=7,"X",""))</f>
        <v/>
      </c>
      <c r="P833" s="70" t="str">
        <f aca="false">IF(B833="","",IF(MONTH(B833)=8,"X",""))</f>
        <v/>
      </c>
      <c r="Q833" s="70" t="str">
        <f aca="false">IF(B833="","",IF(MONTH(B833)=9,"X",""))</f>
        <v/>
      </c>
      <c r="R833" s="70" t="str">
        <f aca="false">IF(B833="","",IF(MONTH(B833)=10,"X",""))</f>
        <v/>
      </c>
      <c r="S833" s="70" t="str">
        <f aca="false">IF(B833="","",IF(MONTH(B833)=11,"X",""))</f>
        <v/>
      </c>
      <c r="T833" s="70" t="str">
        <f aca="false">IF(B833="","",IF(MONTH(B833)=12,"X",""))</f>
        <v/>
      </c>
      <c r="U833" s="58" t="str">
        <f aca="false">IF(E833="","",SUMIF($E$5:$E$1000,E833,$AD$5:$AD$1000))</f>
        <v/>
      </c>
      <c r="V833" s="71" t="str">
        <f aca="false">IF(E833="","",_xlfn.TEXTJOIN(" + ",TRUE(),IF(COUNTIFS($E$5:$E$1000,E833,$C$5:$C$1000,"Auditoría Interna")&gt;0,"Interna",""),IF(COUNTIFS($E$5:$E$1000,E833,$C$5:$C$1000,"Auditoría Externa")&gt;0,"Externa",""),IF(COUNTIFS($E$5:$E$1000,E833,$C$5:$C$1000,"SSF")&gt;0,"SSF",""),IF(COUNTIFS($E$5:$E$1000,E833,$C$5:$C$1000,"Comité de Supervisión")&gt;0,"Comité Sup.",""),IF(COUNTIFS($E$5:$E$1000,E833,$C$5:$C$1000,"Consejo de Administración")&gt;0,"Consejo",""),IF(COUNTIFS($E$5:$E$1000,E833,$C$5:$C$1000,"Otros")&gt;0,"Otros","")))</f>
        <v/>
      </c>
      <c r="W833" s="58" t="str">
        <f aca="false">IF(E833="","",SUMIFS($AD$5:$AD$1000,$E$5:$E$1000,E833,$AA$5:$AA$1000,AA833,$C$5:$C$1000,"&lt;&gt;"&amp;C833))</f>
        <v/>
      </c>
      <c r="X833" s="72"/>
      <c r="Y833" s="68"/>
      <c r="Z833" s="72"/>
      <c r="AA833" s="38" t="str">
        <f aca="false">IF(B833="","",YEAR(B833)*100+MONTH(B833))</f>
        <v/>
      </c>
      <c r="AB833" s="38" t="str">
        <f aca="false">IF(AND(E833&lt;&gt;"",E833=Cruce!$C$5,AD833=1),COUNTIFS($E$5:E833,E833,$AD$5:AD833,1),"")</f>
        <v/>
      </c>
      <c r="AC833" s="38" t="str">
        <f aca="false">IF(E833="","",C833&amp;"|"&amp;X833&amp;"|"&amp;IF(B833="","s/f",TEXT(B833,"yyyymmdd"))&amp;IF(OR(C833="SSF",X833="Visitas Auditoría Interna"),"|"&amp;Y833,""))</f>
        <v/>
      </c>
      <c r="AD833" s="38" t="n">
        <f aca="false">IF(E833="",0,IF(COUNTIFS($E$5:E833,E833,$AC$5:AC833,AC833)=1,1,0))</f>
        <v>0</v>
      </c>
      <c r="AE833" s="38" t="str">
        <f aca="false">IF(OR(E833="",AD833&lt;&gt;1),"",SUBSTITUTE(SUBSTITUTE(C833,"Auditoría ",""),"Consejo de Administración","Consejo")&amp;" – "&amp;IF(B833="","(sin fecha)",DAY(B833)&amp;" de "&amp;CHOOSE(MONTH(B833),"Enero","Febrero","Marzo","Abril","Mayo","Junio","Julio","Agosto","Septiembre","Octubre","Noviembre","Diciembre")&amp;" "&amp;YEAR(B833)))</f>
        <v/>
      </c>
      <c r="AF833" s="38" t="n">
        <f aca="false">IF(E833="",0,IF(COUNTIF($AC$5:AC833,AC833)=1,1,0))</f>
        <v>0</v>
      </c>
    </row>
    <row r="834" customFormat="false" ht="15" hidden="false" customHeight="false" outlineLevel="0" collapsed="false">
      <c r="A834" s="68"/>
      <c r="B834" s="67"/>
      <c r="C834" s="68"/>
      <c r="D834" s="68"/>
      <c r="E834" s="69"/>
      <c r="F834" s="69"/>
      <c r="G834" s="70" t="str">
        <f aca="false">IF(OR(E834="",AND($C$3="",$E$3="")),"",IF(B834="","Sin fecha",IF(AND(OR($C$3="",B834&gt;=$C$3),OR($E$3="",B834&lt;=$E$3)),"Sí","No")))</f>
        <v/>
      </c>
      <c r="H834" s="58" t="str">
        <f aca="false">IF(B834="","",YEAR(B834))</f>
        <v/>
      </c>
      <c r="I834" s="70" t="str">
        <f aca="false">IF(B834="","",IF(MONTH(B834)=1,"X",""))</f>
        <v/>
      </c>
      <c r="J834" s="70" t="str">
        <f aca="false">IF(B834="","",IF(MONTH(B834)=2,"X",""))</f>
        <v/>
      </c>
      <c r="K834" s="70" t="str">
        <f aca="false">IF(B834="","",IF(MONTH(B834)=3,"X",""))</f>
        <v/>
      </c>
      <c r="L834" s="70" t="str">
        <f aca="false">IF(B834="","",IF(MONTH(B834)=4,"X",""))</f>
        <v/>
      </c>
      <c r="M834" s="70" t="str">
        <f aca="false">IF(B834="","",IF(MONTH(B834)=5,"X",""))</f>
        <v/>
      </c>
      <c r="N834" s="70" t="str">
        <f aca="false">IF(B834="","",IF(MONTH(B834)=6,"X",""))</f>
        <v/>
      </c>
      <c r="O834" s="70" t="str">
        <f aca="false">IF(B834="","",IF(MONTH(B834)=7,"X",""))</f>
        <v/>
      </c>
      <c r="P834" s="70" t="str">
        <f aca="false">IF(B834="","",IF(MONTH(B834)=8,"X",""))</f>
        <v/>
      </c>
      <c r="Q834" s="70" t="str">
        <f aca="false">IF(B834="","",IF(MONTH(B834)=9,"X",""))</f>
        <v/>
      </c>
      <c r="R834" s="70" t="str">
        <f aca="false">IF(B834="","",IF(MONTH(B834)=10,"X",""))</f>
        <v/>
      </c>
      <c r="S834" s="70" t="str">
        <f aca="false">IF(B834="","",IF(MONTH(B834)=11,"X",""))</f>
        <v/>
      </c>
      <c r="T834" s="70" t="str">
        <f aca="false">IF(B834="","",IF(MONTH(B834)=12,"X",""))</f>
        <v/>
      </c>
      <c r="U834" s="58" t="str">
        <f aca="false">IF(E834="","",SUMIF($E$5:$E$1000,E834,$AD$5:$AD$1000))</f>
        <v/>
      </c>
      <c r="V834" s="71" t="str">
        <f aca="false">IF(E834="","",_xlfn.TEXTJOIN(" + ",TRUE(),IF(COUNTIFS($E$5:$E$1000,E834,$C$5:$C$1000,"Auditoría Interna")&gt;0,"Interna",""),IF(COUNTIFS($E$5:$E$1000,E834,$C$5:$C$1000,"Auditoría Externa")&gt;0,"Externa",""),IF(COUNTIFS($E$5:$E$1000,E834,$C$5:$C$1000,"SSF")&gt;0,"SSF",""),IF(COUNTIFS($E$5:$E$1000,E834,$C$5:$C$1000,"Comité de Supervisión")&gt;0,"Comité Sup.",""),IF(COUNTIFS($E$5:$E$1000,E834,$C$5:$C$1000,"Consejo de Administración")&gt;0,"Consejo",""),IF(COUNTIFS($E$5:$E$1000,E834,$C$5:$C$1000,"Otros")&gt;0,"Otros","")))</f>
        <v/>
      </c>
      <c r="W834" s="58" t="str">
        <f aca="false">IF(E834="","",SUMIFS($AD$5:$AD$1000,$E$5:$E$1000,E834,$AA$5:$AA$1000,AA834,$C$5:$C$1000,"&lt;&gt;"&amp;C834))</f>
        <v/>
      </c>
      <c r="X834" s="72"/>
      <c r="Y834" s="68"/>
      <c r="Z834" s="72"/>
      <c r="AA834" s="38" t="str">
        <f aca="false">IF(B834="","",YEAR(B834)*100+MONTH(B834))</f>
        <v/>
      </c>
      <c r="AB834" s="38" t="str">
        <f aca="false">IF(AND(E834&lt;&gt;"",E834=Cruce!$C$5,AD834=1),COUNTIFS($E$5:E834,E834,$AD$5:AD834,1),"")</f>
        <v/>
      </c>
      <c r="AC834" s="38" t="str">
        <f aca="false">IF(E834="","",C834&amp;"|"&amp;X834&amp;"|"&amp;IF(B834="","s/f",TEXT(B834,"yyyymmdd"))&amp;IF(OR(C834="SSF",X834="Visitas Auditoría Interna"),"|"&amp;Y834,""))</f>
        <v/>
      </c>
      <c r="AD834" s="38" t="n">
        <f aca="false">IF(E834="",0,IF(COUNTIFS($E$5:E834,E834,$AC$5:AC834,AC834)=1,1,0))</f>
        <v>0</v>
      </c>
      <c r="AE834" s="38" t="str">
        <f aca="false">IF(OR(E834="",AD834&lt;&gt;1),"",SUBSTITUTE(SUBSTITUTE(C834,"Auditoría ",""),"Consejo de Administración","Consejo")&amp;" – "&amp;IF(B834="","(sin fecha)",DAY(B834)&amp;" de "&amp;CHOOSE(MONTH(B834),"Enero","Febrero","Marzo","Abril","Mayo","Junio","Julio","Agosto","Septiembre","Octubre","Noviembre","Diciembre")&amp;" "&amp;YEAR(B834)))</f>
        <v/>
      </c>
      <c r="AF834" s="38" t="n">
        <f aca="false">IF(E834="",0,IF(COUNTIF($AC$5:AC834,AC834)=1,1,0))</f>
        <v>0</v>
      </c>
    </row>
    <row r="835" customFormat="false" ht="15" hidden="false" customHeight="false" outlineLevel="0" collapsed="false">
      <c r="A835" s="68"/>
      <c r="B835" s="67"/>
      <c r="C835" s="68"/>
      <c r="D835" s="68"/>
      <c r="E835" s="69"/>
      <c r="F835" s="69"/>
      <c r="G835" s="70" t="str">
        <f aca="false">IF(OR(E835="",AND($C$3="",$E$3="")),"",IF(B835="","Sin fecha",IF(AND(OR($C$3="",B835&gt;=$C$3),OR($E$3="",B835&lt;=$E$3)),"Sí","No")))</f>
        <v/>
      </c>
      <c r="H835" s="58" t="str">
        <f aca="false">IF(B835="","",YEAR(B835))</f>
        <v/>
      </c>
      <c r="I835" s="70" t="str">
        <f aca="false">IF(B835="","",IF(MONTH(B835)=1,"X",""))</f>
        <v/>
      </c>
      <c r="J835" s="70" t="str">
        <f aca="false">IF(B835="","",IF(MONTH(B835)=2,"X",""))</f>
        <v/>
      </c>
      <c r="K835" s="70" t="str">
        <f aca="false">IF(B835="","",IF(MONTH(B835)=3,"X",""))</f>
        <v/>
      </c>
      <c r="L835" s="70" t="str">
        <f aca="false">IF(B835="","",IF(MONTH(B835)=4,"X",""))</f>
        <v/>
      </c>
      <c r="M835" s="70" t="str">
        <f aca="false">IF(B835="","",IF(MONTH(B835)=5,"X",""))</f>
        <v/>
      </c>
      <c r="N835" s="70" t="str">
        <f aca="false">IF(B835="","",IF(MONTH(B835)=6,"X",""))</f>
        <v/>
      </c>
      <c r="O835" s="70" t="str">
        <f aca="false">IF(B835="","",IF(MONTH(B835)=7,"X",""))</f>
        <v/>
      </c>
      <c r="P835" s="70" t="str">
        <f aca="false">IF(B835="","",IF(MONTH(B835)=8,"X",""))</f>
        <v/>
      </c>
      <c r="Q835" s="70" t="str">
        <f aca="false">IF(B835="","",IF(MONTH(B835)=9,"X",""))</f>
        <v/>
      </c>
      <c r="R835" s="70" t="str">
        <f aca="false">IF(B835="","",IF(MONTH(B835)=10,"X",""))</f>
        <v/>
      </c>
      <c r="S835" s="70" t="str">
        <f aca="false">IF(B835="","",IF(MONTH(B835)=11,"X",""))</f>
        <v/>
      </c>
      <c r="T835" s="70" t="str">
        <f aca="false">IF(B835="","",IF(MONTH(B835)=12,"X",""))</f>
        <v/>
      </c>
      <c r="U835" s="58" t="str">
        <f aca="false">IF(E835="","",SUMIF($E$5:$E$1000,E835,$AD$5:$AD$1000))</f>
        <v/>
      </c>
      <c r="V835" s="71" t="str">
        <f aca="false">IF(E835="","",_xlfn.TEXTJOIN(" + ",TRUE(),IF(COUNTIFS($E$5:$E$1000,E835,$C$5:$C$1000,"Auditoría Interna")&gt;0,"Interna",""),IF(COUNTIFS($E$5:$E$1000,E835,$C$5:$C$1000,"Auditoría Externa")&gt;0,"Externa",""),IF(COUNTIFS($E$5:$E$1000,E835,$C$5:$C$1000,"SSF")&gt;0,"SSF",""),IF(COUNTIFS($E$5:$E$1000,E835,$C$5:$C$1000,"Comité de Supervisión")&gt;0,"Comité Sup.",""),IF(COUNTIFS($E$5:$E$1000,E835,$C$5:$C$1000,"Consejo de Administración")&gt;0,"Consejo",""),IF(COUNTIFS($E$5:$E$1000,E835,$C$5:$C$1000,"Otros")&gt;0,"Otros","")))</f>
        <v/>
      </c>
      <c r="W835" s="58" t="str">
        <f aca="false">IF(E835="","",SUMIFS($AD$5:$AD$1000,$E$5:$E$1000,E835,$AA$5:$AA$1000,AA835,$C$5:$C$1000,"&lt;&gt;"&amp;C835))</f>
        <v/>
      </c>
      <c r="X835" s="72"/>
      <c r="Y835" s="68"/>
      <c r="Z835" s="72"/>
      <c r="AA835" s="38" t="str">
        <f aca="false">IF(B835="","",YEAR(B835)*100+MONTH(B835))</f>
        <v/>
      </c>
      <c r="AB835" s="38" t="str">
        <f aca="false">IF(AND(E835&lt;&gt;"",E835=Cruce!$C$5,AD835=1),COUNTIFS($E$5:E835,E835,$AD$5:AD835,1),"")</f>
        <v/>
      </c>
      <c r="AC835" s="38" t="str">
        <f aca="false">IF(E835="","",C835&amp;"|"&amp;X835&amp;"|"&amp;IF(B835="","s/f",TEXT(B835,"yyyymmdd"))&amp;IF(OR(C835="SSF",X835="Visitas Auditoría Interna"),"|"&amp;Y835,""))</f>
        <v/>
      </c>
      <c r="AD835" s="38" t="n">
        <f aca="false">IF(E835="",0,IF(COUNTIFS($E$5:E835,E835,$AC$5:AC835,AC835)=1,1,0))</f>
        <v>0</v>
      </c>
      <c r="AE835" s="38" t="str">
        <f aca="false">IF(OR(E835="",AD835&lt;&gt;1),"",SUBSTITUTE(SUBSTITUTE(C835,"Auditoría ",""),"Consejo de Administración","Consejo")&amp;" – "&amp;IF(B835="","(sin fecha)",DAY(B835)&amp;" de "&amp;CHOOSE(MONTH(B835),"Enero","Febrero","Marzo","Abril","Mayo","Junio","Julio","Agosto","Septiembre","Octubre","Noviembre","Diciembre")&amp;" "&amp;YEAR(B835)))</f>
        <v/>
      </c>
      <c r="AF835" s="38" t="n">
        <f aca="false">IF(E835="",0,IF(COUNTIF($AC$5:AC835,AC835)=1,1,0))</f>
        <v>0</v>
      </c>
    </row>
    <row r="836" customFormat="false" ht="15" hidden="false" customHeight="false" outlineLevel="0" collapsed="false">
      <c r="A836" s="68"/>
      <c r="B836" s="67"/>
      <c r="C836" s="68"/>
      <c r="D836" s="68"/>
      <c r="E836" s="69"/>
      <c r="F836" s="69"/>
      <c r="G836" s="70" t="str">
        <f aca="false">IF(OR(E836="",AND($C$3="",$E$3="")),"",IF(B836="","Sin fecha",IF(AND(OR($C$3="",B836&gt;=$C$3),OR($E$3="",B836&lt;=$E$3)),"Sí","No")))</f>
        <v/>
      </c>
      <c r="H836" s="58" t="str">
        <f aca="false">IF(B836="","",YEAR(B836))</f>
        <v/>
      </c>
      <c r="I836" s="70" t="str">
        <f aca="false">IF(B836="","",IF(MONTH(B836)=1,"X",""))</f>
        <v/>
      </c>
      <c r="J836" s="70" t="str">
        <f aca="false">IF(B836="","",IF(MONTH(B836)=2,"X",""))</f>
        <v/>
      </c>
      <c r="K836" s="70" t="str">
        <f aca="false">IF(B836="","",IF(MONTH(B836)=3,"X",""))</f>
        <v/>
      </c>
      <c r="L836" s="70" t="str">
        <f aca="false">IF(B836="","",IF(MONTH(B836)=4,"X",""))</f>
        <v/>
      </c>
      <c r="M836" s="70" t="str">
        <f aca="false">IF(B836="","",IF(MONTH(B836)=5,"X",""))</f>
        <v/>
      </c>
      <c r="N836" s="70" t="str">
        <f aca="false">IF(B836="","",IF(MONTH(B836)=6,"X",""))</f>
        <v/>
      </c>
      <c r="O836" s="70" t="str">
        <f aca="false">IF(B836="","",IF(MONTH(B836)=7,"X",""))</f>
        <v/>
      </c>
      <c r="P836" s="70" t="str">
        <f aca="false">IF(B836="","",IF(MONTH(B836)=8,"X",""))</f>
        <v/>
      </c>
      <c r="Q836" s="70" t="str">
        <f aca="false">IF(B836="","",IF(MONTH(B836)=9,"X",""))</f>
        <v/>
      </c>
      <c r="R836" s="70" t="str">
        <f aca="false">IF(B836="","",IF(MONTH(B836)=10,"X",""))</f>
        <v/>
      </c>
      <c r="S836" s="70" t="str">
        <f aca="false">IF(B836="","",IF(MONTH(B836)=11,"X",""))</f>
        <v/>
      </c>
      <c r="T836" s="70" t="str">
        <f aca="false">IF(B836="","",IF(MONTH(B836)=12,"X",""))</f>
        <v/>
      </c>
      <c r="U836" s="58" t="str">
        <f aca="false">IF(E836="","",SUMIF($E$5:$E$1000,E836,$AD$5:$AD$1000))</f>
        <v/>
      </c>
      <c r="V836" s="71" t="str">
        <f aca="false">IF(E836="","",_xlfn.TEXTJOIN(" + ",TRUE(),IF(COUNTIFS($E$5:$E$1000,E836,$C$5:$C$1000,"Auditoría Interna")&gt;0,"Interna",""),IF(COUNTIFS($E$5:$E$1000,E836,$C$5:$C$1000,"Auditoría Externa")&gt;0,"Externa",""),IF(COUNTIFS($E$5:$E$1000,E836,$C$5:$C$1000,"SSF")&gt;0,"SSF",""),IF(COUNTIFS($E$5:$E$1000,E836,$C$5:$C$1000,"Comité de Supervisión")&gt;0,"Comité Sup.",""),IF(COUNTIFS($E$5:$E$1000,E836,$C$5:$C$1000,"Consejo de Administración")&gt;0,"Consejo",""),IF(COUNTIFS($E$5:$E$1000,E836,$C$5:$C$1000,"Otros")&gt;0,"Otros","")))</f>
        <v/>
      </c>
      <c r="W836" s="58" t="str">
        <f aca="false">IF(E836="","",SUMIFS($AD$5:$AD$1000,$E$5:$E$1000,E836,$AA$5:$AA$1000,AA836,$C$5:$C$1000,"&lt;&gt;"&amp;C836))</f>
        <v/>
      </c>
      <c r="X836" s="72"/>
      <c r="Y836" s="68"/>
      <c r="Z836" s="72"/>
      <c r="AA836" s="38" t="str">
        <f aca="false">IF(B836="","",YEAR(B836)*100+MONTH(B836))</f>
        <v/>
      </c>
      <c r="AB836" s="38" t="str">
        <f aca="false">IF(AND(E836&lt;&gt;"",E836=Cruce!$C$5,AD836=1),COUNTIFS($E$5:E836,E836,$AD$5:AD836,1),"")</f>
        <v/>
      </c>
      <c r="AC836" s="38" t="str">
        <f aca="false">IF(E836="","",C836&amp;"|"&amp;X836&amp;"|"&amp;IF(B836="","s/f",TEXT(B836,"yyyymmdd"))&amp;IF(OR(C836="SSF",X836="Visitas Auditoría Interna"),"|"&amp;Y836,""))</f>
        <v/>
      </c>
      <c r="AD836" s="38" t="n">
        <f aca="false">IF(E836="",0,IF(COUNTIFS($E$5:E836,E836,$AC$5:AC836,AC836)=1,1,0))</f>
        <v>0</v>
      </c>
      <c r="AE836" s="38" t="str">
        <f aca="false">IF(OR(E836="",AD836&lt;&gt;1),"",SUBSTITUTE(SUBSTITUTE(C836,"Auditoría ",""),"Consejo de Administración","Consejo")&amp;" – "&amp;IF(B836="","(sin fecha)",DAY(B836)&amp;" de "&amp;CHOOSE(MONTH(B836),"Enero","Febrero","Marzo","Abril","Mayo","Junio","Julio","Agosto","Septiembre","Octubre","Noviembre","Diciembre")&amp;" "&amp;YEAR(B836)))</f>
        <v/>
      </c>
      <c r="AF836" s="38" t="n">
        <f aca="false">IF(E836="",0,IF(COUNTIF($AC$5:AC836,AC836)=1,1,0))</f>
        <v>0</v>
      </c>
    </row>
    <row r="837" customFormat="false" ht="15" hidden="false" customHeight="false" outlineLevel="0" collapsed="false">
      <c r="A837" s="68"/>
      <c r="B837" s="67"/>
      <c r="C837" s="68"/>
      <c r="D837" s="68"/>
      <c r="E837" s="69"/>
      <c r="F837" s="69"/>
      <c r="G837" s="70" t="str">
        <f aca="false">IF(OR(E837="",AND($C$3="",$E$3="")),"",IF(B837="","Sin fecha",IF(AND(OR($C$3="",B837&gt;=$C$3),OR($E$3="",B837&lt;=$E$3)),"Sí","No")))</f>
        <v/>
      </c>
      <c r="H837" s="58" t="str">
        <f aca="false">IF(B837="","",YEAR(B837))</f>
        <v/>
      </c>
      <c r="I837" s="70" t="str">
        <f aca="false">IF(B837="","",IF(MONTH(B837)=1,"X",""))</f>
        <v/>
      </c>
      <c r="J837" s="70" t="str">
        <f aca="false">IF(B837="","",IF(MONTH(B837)=2,"X",""))</f>
        <v/>
      </c>
      <c r="K837" s="70" t="str">
        <f aca="false">IF(B837="","",IF(MONTH(B837)=3,"X",""))</f>
        <v/>
      </c>
      <c r="L837" s="70" t="str">
        <f aca="false">IF(B837="","",IF(MONTH(B837)=4,"X",""))</f>
        <v/>
      </c>
      <c r="M837" s="70" t="str">
        <f aca="false">IF(B837="","",IF(MONTH(B837)=5,"X",""))</f>
        <v/>
      </c>
      <c r="N837" s="70" t="str">
        <f aca="false">IF(B837="","",IF(MONTH(B837)=6,"X",""))</f>
        <v/>
      </c>
      <c r="O837" s="70" t="str">
        <f aca="false">IF(B837="","",IF(MONTH(B837)=7,"X",""))</f>
        <v/>
      </c>
      <c r="P837" s="70" t="str">
        <f aca="false">IF(B837="","",IF(MONTH(B837)=8,"X",""))</f>
        <v/>
      </c>
      <c r="Q837" s="70" t="str">
        <f aca="false">IF(B837="","",IF(MONTH(B837)=9,"X",""))</f>
        <v/>
      </c>
      <c r="R837" s="70" t="str">
        <f aca="false">IF(B837="","",IF(MONTH(B837)=10,"X",""))</f>
        <v/>
      </c>
      <c r="S837" s="70" t="str">
        <f aca="false">IF(B837="","",IF(MONTH(B837)=11,"X",""))</f>
        <v/>
      </c>
      <c r="T837" s="70" t="str">
        <f aca="false">IF(B837="","",IF(MONTH(B837)=12,"X",""))</f>
        <v/>
      </c>
      <c r="U837" s="58" t="str">
        <f aca="false">IF(E837="","",SUMIF($E$5:$E$1000,E837,$AD$5:$AD$1000))</f>
        <v/>
      </c>
      <c r="V837" s="71" t="str">
        <f aca="false">IF(E837="","",_xlfn.TEXTJOIN(" + ",TRUE(),IF(COUNTIFS($E$5:$E$1000,E837,$C$5:$C$1000,"Auditoría Interna")&gt;0,"Interna",""),IF(COUNTIFS($E$5:$E$1000,E837,$C$5:$C$1000,"Auditoría Externa")&gt;0,"Externa",""),IF(COUNTIFS($E$5:$E$1000,E837,$C$5:$C$1000,"SSF")&gt;0,"SSF",""),IF(COUNTIFS($E$5:$E$1000,E837,$C$5:$C$1000,"Comité de Supervisión")&gt;0,"Comité Sup.",""),IF(COUNTIFS($E$5:$E$1000,E837,$C$5:$C$1000,"Consejo de Administración")&gt;0,"Consejo",""),IF(COUNTIFS($E$5:$E$1000,E837,$C$5:$C$1000,"Otros")&gt;0,"Otros","")))</f>
        <v/>
      </c>
      <c r="W837" s="58" t="str">
        <f aca="false">IF(E837="","",SUMIFS($AD$5:$AD$1000,$E$5:$E$1000,E837,$AA$5:$AA$1000,AA837,$C$5:$C$1000,"&lt;&gt;"&amp;C837))</f>
        <v/>
      </c>
      <c r="X837" s="72"/>
      <c r="Y837" s="68"/>
      <c r="Z837" s="72"/>
      <c r="AA837" s="38" t="str">
        <f aca="false">IF(B837="","",YEAR(B837)*100+MONTH(B837))</f>
        <v/>
      </c>
      <c r="AB837" s="38" t="str">
        <f aca="false">IF(AND(E837&lt;&gt;"",E837=Cruce!$C$5,AD837=1),COUNTIFS($E$5:E837,E837,$AD$5:AD837,1),"")</f>
        <v/>
      </c>
      <c r="AC837" s="38" t="str">
        <f aca="false">IF(E837="","",C837&amp;"|"&amp;X837&amp;"|"&amp;IF(B837="","s/f",TEXT(B837,"yyyymmdd"))&amp;IF(OR(C837="SSF",X837="Visitas Auditoría Interna"),"|"&amp;Y837,""))</f>
        <v/>
      </c>
      <c r="AD837" s="38" t="n">
        <f aca="false">IF(E837="",0,IF(COUNTIFS($E$5:E837,E837,$AC$5:AC837,AC837)=1,1,0))</f>
        <v>0</v>
      </c>
      <c r="AE837" s="38" t="str">
        <f aca="false">IF(OR(E837="",AD837&lt;&gt;1),"",SUBSTITUTE(SUBSTITUTE(C837,"Auditoría ",""),"Consejo de Administración","Consejo")&amp;" – "&amp;IF(B837="","(sin fecha)",DAY(B837)&amp;" de "&amp;CHOOSE(MONTH(B837),"Enero","Febrero","Marzo","Abril","Mayo","Junio","Julio","Agosto","Septiembre","Octubre","Noviembre","Diciembre")&amp;" "&amp;YEAR(B837)))</f>
        <v/>
      </c>
      <c r="AF837" s="38" t="n">
        <f aca="false">IF(E837="",0,IF(COUNTIF($AC$5:AC837,AC837)=1,1,0))</f>
        <v>0</v>
      </c>
    </row>
    <row r="838" customFormat="false" ht="15" hidden="false" customHeight="false" outlineLevel="0" collapsed="false">
      <c r="A838" s="68"/>
      <c r="B838" s="67"/>
      <c r="C838" s="68"/>
      <c r="D838" s="68"/>
      <c r="E838" s="69"/>
      <c r="F838" s="69"/>
      <c r="G838" s="70" t="str">
        <f aca="false">IF(OR(E838="",AND($C$3="",$E$3="")),"",IF(B838="","Sin fecha",IF(AND(OR($C$3="",B838&gt;=$C$3),OR($E$3="",B838&lt;=$E$3)),"Sí","No")))</f>
        <v/>
      </c>
      <c r="H838" s="58" t="str">
        <f aca="false">IF(B838="","",YEAR(B838))</f>
        <v/>
      </c>
      <c r="I838" s="70" t="str">
        <f aca="false">IF(B838="","",IF(MONTH(B838)=1,"X",""))</f>
        <v/>
      </c>
      <c r="J838" s="70" t="str">
        <f aca="false">IF(B838="","",IF(MONTH(B838)=2,"X",""))</f>
        <v/>
      </c>
      <c r="K838" s="70" t="str">
        <f aca="false">IF(B838="","",IF(MONTH(B838)=3,"X",""))</f>
        <v/>
      </c>
      <c r="L838" s="70" t="str">
        <f aca="false">IF(B838="","",IF(MONTH(B838)=4,"X",""))</f>
        <v/>
      </c>
      <c r="M838" s="70" t="str">
        <f aca="false">IF(B838="","",IF(MONTH(B838)=5,"X",""))</f>
        <v/>
      </c>
      <c r="N838" s="70" t="str">
        <f aca="false">IF(B838="","",IF(MONTH(B838)=6,"X",""))</f>
        <v/>
      </c>
      <c r="O838" s="70" t="str">
        <f aca="false">IF(B838="","",IF(MONTH(B838)=7,"X",""))</f>
        <v/>
      </c>
      <c r="P838" s="70" t="str">
        <f aca="false">IF(B838="","",IF(MONTH(B838)=8,"X",""))</f>
        <v/>
      </c>
      <c r="Q838" s="70" t="str">
        <f aca="false">IF(B838="","",IF(MONTH(B838)=9,"X",""))</f>
        <v/>
      </c>
      <c r="R838" s="70" t="str">
        <f aca="false">IF(B838="","",IF(MONTH(B838)=10,"X",""))</f>
        <v/>
      </c>
      <c r="S838" s="70" t="str">
        <f aca="false">IF(B838="","",IF(MONTH(B838)=11,"X",""))</f>
        <v/>
      </c>
      <c r="T838" s="70" t="str">
        <f aca="false">IF(B838="","",IF(MONTH(B838)=12,"X",""))</f>
        <v/>
      </c>
      <c r="U838" s="58" t="str">
        <f aca="false">IF(E838="","",SUMIF($E$5:$E$1000,E838,$AD$5:$AD$1000))</f>
        <v/>
      </c>
      <c r="V838" s="71" t="str">
        <f aca="false">IF(E838="","",_xlfn.TEXTJOIN(" + ",TRUE(),IF(COUNTIFS($E$5:$E$1000,E838,$C$5:$C$1000,"Auditoría Interna")&gt;0,"Interna",""),IF(COUNTIFS($E$5:$E$1000,E838,$C$5:$C$1000,"Auditoría Externa")&gt;0,"Externa",""),IF(COUNTIFS($E$5:$E$1000,E838,$C$5:$C$1000,"SSF")&gt;0,"SSF",""),IF(COUNTIFS($E$5:$E$1000,E838,$C$5:$C$1000,"Comité de Supervisión")&gt;0,"Comité Sup.",""),IF(COUNTIFS($E$5:$E$1000,E838,$C$5:$C$1000,"Consejo de Administración")&gt;0,"Consejo",""),IF(COUNTIFS($E$5:$E$1000,E838,$C$5:$C$1000,"Otros")&gt;0,"Otros","")))</f>
        <v/>
      </c>
      <c r="W838" s="58" t="str">
        <f aca="false">IF(E838="","",SUMIFS($AD$5:$AD$1000,$E$5:$E$1000,E838,$AA$5:$AA$1000,AA838,$C$5:$C$1000,"&lt;&gt;"&amp;C838))</f>
        <v/>
      </c>
      <c r="X838" s="72"/>
      <c r="Y838" s="68"/>
      <c r="Z838" s="72"/>
      <c r="AA838" s="38" t="str">
        <f aca="false">IF(B838="","",YEAR(B838)*100+MONTH(B838))</f>
        <v/>
      </c>
      <c r="AB838" s="38" t="str">
        <f aca="false">IF(AND(E838&lt;&gt;"",E838=Cruce!$C$5,AD838=1),COUNTIFS($E$5:E838,E838,$AD$5:AD838,1),"")</f>
        <v/>
      </c>
      <c r="AC838" s="38" t="str">
        <f aca="false">IF(E838="","",C838&amp;"|"&amp;X838&amp;"|"&amp;IF(B838="","s/f",TEXT(B838,"yyyymmdd"))&amp;IF(OR(C838="SSF",X838="Visitas Auditoría Interna"),"|"&amp;Y838,""))</f>
        <v/>
      </c>
      <c r="AD838" s="38" t="n">
        <f aca="false">IF(E838="",0,IF(COUNTIFS($E$5:E838,E838,$AC$5:AC838,AC838)=1,1,0))</f>
        <v>0</v>
      </c>
      <c r="AE838" s="38" t="str">
        <f aca="false">IF(OR(E838="",AD838&lt;&gt;1),"",SUBSTITUTE(SUBSTITUTE(C838,"Auditoría ",""),"Consejo de Administración","Consejo")&amp;" – "&amp;IF(B838="","(sin fecha)",DAY(B838)&amp;" de "&amp;CHOOSE(MONTH(B838),"Enero","Febrero","Marzo","Abril","Mayo","Junio","Julio","Agosto","Septiembre","Octubre","Noviembre","Diciembre")&amp;" "&amp;YEAR(B838)))</f>
        <v/>
      </c>
      <c r="AF838" s="38" t="n">
        <f aca="false">IF(E838="",0,IF(COUNTIF($AC$5:AC838,AC838)=1,1,0))</f>
        <v>0</v>
      </c>
    </row>
    <row r="839" customFormat="false" ht="15" hidden="false" customHeight="false" outlineLevel="0" collapsed="false">
      <c r="A839" s="68"/>
      <c r="B839" s="67"/>
      <c r="C839" s="68"/>
      <c r="D839" s="68"/>
      <c r="E839" s="69"/>
      <c r="F839" s="69"/>
      <c r="G839" s="70" t="str">
        <f aca="false">IF(OR(E839="",AND($C$3="",$E$3="")),"",IF(B839="","Sin fecha",IF(AND(OR($C$3="",B839&gt;=$C$3),OR($E$3="",B839&lt;=$E$3)),"Sí","No")))</f>
        <v/>
      </c>
      <c r="H839" s="58" t="str">
        <f aca="false">IF(B839="","",YEAR(B839))</f>
        <v/>
      </c>
      <c r="I839" s="70" t="str">
        <f aca="false">IF(B839="","",IF(MONTH(B839)=1,"X",""))</f>
        <v/>
      </c>
      <c r="J839" s="70" t="str">
        <f aca="false">IF(B839="","",IF(MONTH(B839)=2,"X",""))</f>
        <v/>
      </c>
      <c r="K839" s="70" t="str">
        <f aca="false">IF(B839="","",IF(MONTH(B839)=3,"X",""))</f>
        <v/>
      </c>
      <c r="L839" s="70" t="str">
        <f aca="false">IF(B839="","",IF(MONTH(B839)=4,"X",""))</f>
        <v/>
      </c>
      <c r="M839" s="70" t="str">
        <f aca="false">IF(B839="","",IF(MONTH(B839)=5,"X",""))</f>
        <v/>
      </c>
      <c r="N839" s="70" t="str">
        <f aca="false">IF(B839="","",IF(MONTH(B839)=6,"X",""))</f>
        <v/>
      </c>
      <c r="O839" s="70" t="str">
        <f aca="false">IF(B839="","",IF(MONTH(B839)=7,"X",""))</f>
        <v/>
      </c>
      <c r="P839" s="70" t="str">
        <f aca="false">IF(B839="","",IF(MONTH(B839)=8,"X",""))</f>
        <v/>
      </c>
      <c r="Q839" s="70" t="str">
        <f aca="false">IF(B839="","",IF(MONTH(B839)=9,"X",""))</f>
        <v/>
      </c>
      <c r="R839" s="70" t="str">
        <f aca="false">IF(B839="","",IF(MONTH(B839)=10,"X",""))</f>
        <v/>
      </c>
      <c r="S839" s="70" t="str">
        <f aca="false">IF(B839="","",IF(MONTH(B839)=11,"X",""))</f>
        <v/>
      </c>
      <c r="T839" s="70" t="str">
        <f aca="false">IF(B839="","",IF(MONTH(B839)=12,"X",""))</f>
        <v/>
      </c>
      <c r="U839" s="58" t="str">
        <f aca="false">IF(E839="","",SUMIF($E$5:$E$1000,E839,$AD$5:$AD$1000))</f>
        <v/>
      </c>
      <c r="V839" s="71" t="str">
        <f aca="false">IF(E839="","",_xlfn.TEXTJOIN(" + ",TRUE(),IF(COUNTIFS($E$5:$E$1000,E839,$C$5:$C$1000,"Auditoría Interna")&gt;0,"Interna",""),IF(COUNTIFS($E$5:$E$1000,E839,$C$5:$C$1000,"Auditoría Externa")&gt;0,"Externa",""),IF(COUNTIFS($E$5:$E$1000,E839,$C$5:$C$1000,"SSF")&gt;0,"SSF",""),IF(COUNTIFS($E$5:$E$1000,E839,$C$5:$C$1000,"Comité de Supervisión")&gt;0,"Comité Sup.",""),IF(COUNTIFS($E$5:$E$1000,E839,$C$5:$C$1000,"Consejo de Administración")&gt;0,"Consejo",""),IF(COUNTIFS($E$5:$E$1000,E839,$C$5:$C$1000,"Otros")&gt;0,"Otros","")))</f>
        <v/>
      </c>
      <c r="W839" s="58" t="str">
        <f aca="false">IF(E839="","",SUMIFS($AD$5:$AD$1000,$E$5:$E$1000,E839,$AA$5:$AA$1000,AA839,$C$5:$C$1000,"&lt;&gt;"&amp;C839))</f>
        <v/>
      </c>
      <c r="X839" s="72"/>
      <c r="Y839" s="68"/>
      <c r="Z839" s="72"/>
      <c r="AA839" s="38" t="str">
        <f aca="false">IF(B839="","",YEAR(B839)*100+MONTH(B839))</f>
        <v/>
      </c>
      <c r="AB839" s="38" t="str">
        <f aca="false">IF(AND(E839&lt;&gt;"",E839=Cruce!$C$5,AD839=1),COUNTIFS($E$5:E839,E839,$AD$5:AD839,1),"")</f>
        <v/>
      </c>
      <c r="AC839" s="38" t="str">
        <f aca="false">IF(E839="","",C839&amp;"|"&amp;X839&amp;"|"&amp;IF(B839="","s/f",TEXT(B839,"yyyymmdd"))&amp;IF(OR(C839="SSF",X839="Visitas Auditoría Interna"),"|"&amp;Y839,""))</f>
        <v/>
      </c>
      <c r="AD839" s="38" t="n">
        <f aca="false">IF(E839="",0,IF(COUNTIFS($E$5:E839,E839,$AC$5:AC839,AC839)=1,1,0))</f>
        <v>0</v>
      </c>
      <c r="AE839" s="38" t="str">
        <f aca="false">IF(OR(E839="",AD839&lt;&gt;1),"",SUBSTITUTE(SUBSTITUTE(C839,"Auditoría ",""),"Consejo de Administración","Consejo")&amp;" – "&amp;IF(B839="","(sin fecha)",DAY(B839)&amp;" de "&amp;CHOOSE(MONTH(B839),"Enero","Febrero","Marzo","Abril","Mayo","Junio","Julio","Agosto","Septiembre","Octubre","Noviembre","Diciembre")&amp;" "&amp;YEAR(B839)))</f>
        <v/>
      </c>
      <c r="AF839" s="38" t="n">
        <f aca="false">IF(E839="",0,IF(COUNTIF($AC$5:AC839,AC839)=1,1,0))</f>
        <v>0</v>
      </c>
    </row>
    <row r="840" customFormat="false" ht="15" hidden="false" customHeight="false" outlineLevel="0" collapsed="false">
      <c r="A840" s="68"/>
      <c r="B840" s="67"/>
      <c r="C840" s="68"/>
      <c r="D840" s="68"/>
      <c r="E840" s="69"/>
      <c r="F840" s="69"/>
      <c r="G840" s="70" t="str">
        <f aca="false">IF(OR(E840="",AND($C$3="",$E$3="")),"",IF(B840="","Sin fecha",IF(AND(OR($C$3="",B840&gt;=$C$3),OR($E$3="",B840&lt;=$E$3)),"Sí","No")))</f>
        <v/>
      </c>
      <c r="H840" s="58" t="str">
        <f aca="false">IF(B840="","",YEAR(B840))</f>
        <v/>
      </c>
      <c r="I840" s="70" t="str">
        <f aca="false">IF(B840="","",IF(MONTH(B840)=1,"X",""))</f>
        <v/>
      </c>
      <c r="J840" s="70" t="str">
        <f aca="false">IF(B840="","",IF(MONTH(B840)=2,"X",""))</f>
        <v/>
      </c>
      <c r="K840" s="70" t="str">
        <f aca="false">IF(B840="","",IF(MONTH(B840)=3,"X",""))</f>
        <v/>
      </c>
      <c r="L840" s="70" t="str">
        <f aca="false">IF(B840="","",IF(MONTH(B840)=4,"X",""))</f>
        <v/>
      </c>
      <c r="M840" s="70" t="str">
        <f aca="false">IF(B840="","",IF(MONTH(B840)=5,"X",""))</f>
        <v/>
      </c>
      <c r="N840" s="70" t="str">
        <f aca="false">IF(B840="","",IF(MONTH(B840)=6,"X",""))</f>
        <v/>
      </c>
      <c r="O840" s="70" t="str">
        <f aca="false">IF(B840="","",IF(MONTH(B840)=7,"X",""))</f>
        <v/>
      </c>
      <c r="P840" s="70" t="str">
        <f aca="false">IF(B840="","",IF(MONTH(B840)=8,"X",""))</f>
        <v/>
      </c>
      <c r="Q840" s="70" t="str">
        <f aca="false">IF(B840="","",IF(MONTH(B840)=9,"X",""))</f>
        <v/>
      </c>
      <c r="R840" s="70" t="str">
        <f aca="false">IF(B840="","",IF(MONTH(B840)=10,"X",""))</f>
        <v/>
      </c>
      <c r="S840" s="70" t="str">
        <f aca="false">IF(B840="","",IF(MONTH(B840)=11,"X",""))</f>
        <v/>
      </c>
      <c r="T840" s="70" t="str">
        <f aca="false">IF(B840="","",IF(MONTH(B840)=12,"X",""))</f>
        <v/>
      </c>
      <c r="U840" s="58" t="str">
        <f aca="false">IF(E840="","",SUMIF($E$5:$E$1000,E840,$AD$5:$AD$1000))</f>
        <v/>
      </c>
      <c r="V840" s="71" t="str">
        <f aca="false">IF(E840="","",_xlfn.TEXTJOIN(" + ",TRUE(),IF(COUNTIFS($E$5:$E$1000,E840,$C$5:$C$1000,"Auditoría Interna")&gt;0,"Interna",""),IF(COUNTIFS($E$5:$E$1000,E840,$C$5:$C$1000,"Auditoría Externa")&gt;0,"Externa",""),IF(COUNTIFS($E$5:$E$1000,E840,$C$5:$C$1000,"SSF")&gt;0,"SSF",""),IF(COUNTIFS($E$5:$E$1000,E840,$C$5:$C$1000,"Comité de Supervisión")&gt;0,"Comité Sup.",""),IF(COUNTIFS($E$5:$E$1000,E840,$C$5:$C$1000,"Consejo de Administración")&gt;0,"Consejo",""),IF(COUNTIFS($E$5:$E$1000,E840,$C$5:$C$1000,"Otros")&gt;0,"Otros","")))</f>
        <v/>
      </c>
      <c r="W840" s="58" t="str">
        <f aca="false">IF(E840="","",SUMIFS($AD$5:$AD$1000,$E$5:$E$1000,E840,$AA$5:$AA$1000,AA840,$C$5:$C$1000,"&lt;&gt;"&amp;C840))</f>
        <v/>
      </c>
      <c r="X840" s="72"/>
      <c r="Y840" s="68"/>
      <c r="Z840" s="72"/>
      <c r="AA840" s="38" t="str">
        <f aca="false">IF(B840="","",YEAR(B840)*100+MONTH(B840))</f>
        <v/>
      </c>
      <c r="AB840" s="38" t="str">
        <f aca="false">IF(AND(E840&lt;&gt;"",E840=Cruce!$C$5,AD840=1),COUNTIFS($E$5:E840,E840,$AD$5:AD840,1),"")</f>
        <v/>
      </c>
      <c r="AC840" s="38" t="str">
        <f aca="false">IF(E840="","",C840&amp;"|"&amp;X840&amp;"|"&amp;IF(B840="","s/f",TEXT(B840,"yyyymmdd"))&amp;IF(OR(C840="SSF",X840="Visitas Auditoría Interna"),"|"&amp;Y840,""))</f>
        <v/>
      </c>
      <c r="AD840" s="38" t="n">
        <f aca="false">IF(E840="",0,IF(COUNTIFS($E$5:E840,E840,$AC$5:AC840,AC840)=1,1,0))</f>
        <v>0</v>
      </c>
      <c r="AE840" s="38" t="str">
        <f aca="false">IF(OR(E840="",AD840&lt;&gt;1),"",SUBSTITUTE(SUBSTITUTE(C840,"Auditoría ",""),"Consejo de Administración","Consejo")&amp;" – "&amp;IF(B840="","(sin fecha)",DAY(B840)&amp;" de "&amp;CHOOSE(MONTH(B840),"Enero","Febrero","Marzo","Abril","Mayo","Junio","Julio","Agosto","Septiembre","Octubre","Noviembre","Diciembre")&amp;" "&amp;YEAR(B840)))</f>
        <v/>
      </c>
      <c r="AF840" s="38" t="n">
        <f aca="false">IF(E840="",0,IF(COUNTIF($AC$5:AC840,AC840)=1,1,0))</f>
        <v>0</v>
      </c>
    </row>
    <row r="841" customFormat="false" ht="15" hidden="false" customHeight="false" outlineLevel="0" collapsed="false">
      <c r="A841" s="68"/>
      <c r="B841" s="67"/>
      <c r="C841" s="68"/>
      <c r="D841" s="68"/>
      <c r="E841" s="69"/>
      <c r="F841" s="69"/>
      <c r="G841" s="70" t="str">
        <f aca="false">IF(OR(E841="",AND($C$3="",$E$3="")),"",IF(B841="","Sin fecha",IF(AND(OR($C$3="",B841&gt;=$C$3),OR($E$3="",B841&lt;=$E$3)),"Sí","No")))</f>
        <v/>
      </c>
      <c r="H841" s="58" t="str">
        <f aca="false">IF(B841="","",YEAR(B841))</f>
        <v/>
      </c>
      <c r="I841" s="70" t="str">
        <f aca="false">IF(B841="","",IF(MONTH(B841)=1,"X",""))</f>
        <v/>
      </c>
      <c r="J841" s="70" t="str">
        <f aca="false">IF(B841="","",IF(MONTH(B841)=2,"X",""))</f>
        <v/>
      </c>
      <c r="K841" s="70" t="str">
        <f aca="false">IF(B841="","",IF(MONTH(B841)=3,"X",""))</f>
        <v/>
      </c>
      <c r="L841" s="70" t="str">
        <f aca="false">IF(B841="","",IF(MONTH(B841)=4,"X",""))</f>
        <v/>
      </c>
      <c r="M841" s="70" t="str">
        <f aca="false">IF(B841="","",IF(MONTH(B841)=5,"X",""))</f>
        <v/>
      </c>
      <c r="N841" s="70" t="str">
        <f aca="false">IF(B841="","",IF(MONTH(B841)=6,"X",""))</f>
        <v/>
      </c>
      <c r="O841" s="70" t="str">
        <f aca="false">IF(B841="","",IF(MONTH(B841)=7,"X",""))</f>
        <v/>
      </c>
      <c r="P841" s="70" t="str">
        <f aca="false">IF(B841="","",IF(MONTH(B841)=8,"X",""))</f>
        <v/>
      </c>
      <c r="Q841" s="70" t="str">
        <f aca="false">IF(B841="","",IF(MONTH(B841)=9,"X",""))</f>
        <v/>
      </c>
      <c r="R841" s="70" t="str">
        <f aca="false">IF(B841="","",IF(MONTH(B841)=10,"X",""))</f>
        <v/>
      </c>
      <c r="S841" s="70" t="str">
        <f aca="false">IF(B841="","",IF(MONTH(B841)=11,"X",""))</f>
        <v/>
      </c>
      <c r="T841" s="70" t="str">
        <f aca="false">IF(B841="","",IF(MONTH(B841)=12,"X",""))</f>
        <v/>
      </c>
      <c r="U841" s="58" t="str">
        <f aca="false">IF(E841="","",SUMIF($E$5:$E$1000,E841,$AD$5:$AD$1000))</f>
        <v/>
      </c>
      <c r="V841" s="71" t="str">
        <f aca="false">IF(E841="","",_xlfn.TEXTJOIN(" + ",TRUE(),IF(COUNTIFS($E$5:$E$1000,E841,$C$5:$C$1000,"Auditoría Interna")&gt;0,"Interna",""),IF(COUNTIFS($E$5:$E$1000,E841,$C$5:$C$1000,"Auditoría Externa")&gt;0,"Externa",""),IF(COUNTIFS($E$5:$E$1000,E841,$C$5:$C$1000,"SSF")&gt;0,"SSF",""),IF(COUNTIFS($E$5:$E$1000,E841,$C$5:$C$1000,"Comité de Supervisión")&gt;0,"Comité Sup.",""),IF(COUNTIFS($E$5:$E$1000,E841,$C$5:$C$1000,"Consejo de Administración")&gt;0,"Consejo",""),IF(COUNTIFS($E$5:$E$1000,E841,$C$5:$C$1000,"Otros")&gt;0,"Otros","")))</f>
        <v/>
      </c>
      <c r="W841" s="58" t="str">
        <f aca="false">IF(E841="","",SUMIFS($AD$5:$AD$1000,$E$5:$E$1000,E841,$AA$5:$AA$1000,AA841,$C$5:$C$1000,"&lt;&gt;"&amp;C841))</f>
        <v/>
      </c>
      <c r="X841" s="72"/>
      <c r="Y841" s="68"/>
      <c r="Z841" s="72"/>
      <c r="AA841" s="38" t="str">
        <f aca="false">IF(B841="","",YEAR(B841)*100+MONTH(B841))</f>
        <v/>
      </c>
      <c r="AB841" s="38" t="str">
        <f aca="false">IF(AND(E841&lt;&gt;"",E841=Cruce!$C$5,AD841=1),COUNTIFS($E$5:E841,E841,$AD$5:AD841,1),"")</f>
        <v/>
      </c>
      <c r="AC841" s="38" t="str">
        <f aca="false">IF(E841="","",C841&amp;"|"&amp;X841&amp;"|"&amp;IF(B841="","s/f",TEXT(B841,"yyyymmdd"))&amp;IF(OR(C841="SSF",X841="Visitas Auditoría Interna"),"|"&amp;Y841,""))</f>
        <v/>
      </c>
      <c r="AD841" s="38" t="n">
        <f aca="false">IF(E841="",0,IF(COUNTIFS($E$5:E841,E841,$AC$5:AC841,AC841)=1,1,0))</f>
        <v>0</v>
      </c>
      <c r="AE841" s="38" t="str">
        <f aca="false">IF(OR(E841="",AD841&lt;&gt;1),"",SUBSTITUTE(SUBSTITUTE(C841,"Auditoría ",""),"Consejo de Administración","Consejo")&amp;" – "&amp;IF(B841="","(sin fecha)",DAY(B841)&amp;" de "&amp;CHOOSE(MONTH(B841),"Enero","Febrero","Marzo","Abril","Mayo","Junio","Julio","Agosto","Septiembre","Octubre","Noviembre","Diciembre")&amp;" "&amp;YEAR(B841)))</f>
        <v/>
      </c>
      <c r="AF841" s="38" t="n">
        <f aca="false">IF(E841="",0,IF(COUNTIF($AC$5:AC841,AC841)=1,1,0))</f>
        <v>0</v>
      </c>
    </row>
    <row r="842" customFormat="false" ht="15" hidden="false" customHeight="false" outlineLevel="0" collapsed="false">
      <c r="A842" s="68"/>
      <c r="B842" s="67"/>
      <c r="C842" s="68"/>
      <c r="D842" s="68"/>
      <c r="E842" s="69"/>
      <c r="F842" s="69"/>
      <c r="G842" s="70" t="str">
        <f aca="false">IF(OR(E842="",AND($C$3="",$E$3="")),"",IF(B842="","Sin fecha",IF(AND(OR($C$3="",B842&gt;=$C$3),OR($E$3="",B842&lt;=$E$3)),"Sí","No")))</f>
        <v/>
      </c>
      <c r="H842" s="58" t="str">
        <f aca="false">IF(B842="","",YEAR(B842))</f>
        <v/>
      </c>
      <c r="I842" s="70" t="str">
        <f aca="false">IF(B842="","",IF(MONTH(B842)=1,"X",""))</f>
        <v/>
      </c>
      <c r="J842" s="70" t="str">
        <f aca="false">IF(B842="","",IF(MONTH(B842)=2,"X",""))</f>
        <v/>
      </c>
      <c r="K842" s="70" t="str">
        <f aca="false">IF(B842="","",IF(MONTH(B842)=3,"X",""))</f>
        <v/>
      </c>
      <c r="L842" s="70" t="str">
        <f aca="false">IF(B842="","",IF(MONTH(B842)=4,"X",""))</f>
        <v/>
      </c>
      <c r="M842" s="70" t="str">
        <f aca="false">IF(B842="","",IF(MONTH(B842)=5,"X",""))</f>
        <v/>
      </c>
      <c r="N842" s="70" t="str">
        <f aca="false">IF(B842="","",IF(MONTH(B842)=6,"X",""))</f>
        <v/>
      </c>
      <c r="O842" s="70" t="str">
        <f aca="false">IF(B842="","",IF(MONTH(B842)=7,"X",""))</f>
        <v/>
      </c>
      <c r="P842" s="70" t="str">
        <f aca="false">IF(B842="","",IF(MONTH(B842)=8,"X",""))</f>
        <v/>
      </c>
      <c r="Q842" s="70" t="str">
        <f aca="false">IF(B842="","",IF(MONTH(B842)=9,"X",""))</f>
        <v/>
      </c>
      <c r="R842" s="70" t="str">
        <f aca="false">IF(B842="","",IF(MONTH(B842)=10,"X",""))</f>
        <v/>
      </c>
      <c r="S842" s="70" t="str">
        <f aca="false">IF(B842="","",IF(MONTH(B842)=11,"X",""))</f>
        <v/>
      </c>
      <c r="T842" s="70" t="str">
        <f aca="false">IF(B842="","",IF(MONTH(B842)=12,"X",""))</f>
        <v/>
      </c>
      <c r="U842" s="58" t="str">
        <f aca="false">IF(E842="","",SUMIF($E$5:$E$1000,E842,$AD$5:$AD$1000))</f>
        <v/>
      </c>
      <c r="V842" s="71" t="str">
        <f aca="false">IF(E842="","",_xlfn.TEXTJOIN(" + ",TRUE(),IF(COUNTIFS($E$5:$E$1000,E842,$C$5:$C$1000,"Auditoría Interna")&gt;0,"Interna",""),IF(COUNTIFS($E$5:$E$1000,E842,$C$5:$C$1000,"Auditoría Externa")&gt;0,"Externa",""),IF(COUNTIFS($E$5:$E$1000,E842,$C$5:$C$1000,"SSF")&gt;0,"SSF",""),IF(COUNTIFS($E$5:$E$1000,E842,$C$5:$C$1000,"Comité de Supervisión")&gt;0,"Comité Sup.",""),IF(COUNTIFS($E$5:$E$1000,E842,$C$5:$C$1000,"Consejo de Administración")&gt;0,"Consejo",""),IF(COUNTIFS($E$5:$E$1000,E842,$C$5:$C$1000,"Otros")&gt;0,"Otros","")))</f>
        <v/>
      </c>
      <c r="W842" s="58" t="str">
        <f aca="false">IF(E842="","",SUMIFS($AD$5:$AD$1000,$E$5:$E$1000,E842,$AA$5:$AA$1000,AA842,$C$5:$C$1000,"&lt;&gt;"&amp;C842))</f>
        <v/>
      </c>
      <c r="X842" s="72"/>
      <c r="Y842" s="68"/>
      <c r="Z842" s="72"/>
      <c r="AA842" s="38" t="str">
        <f aca="false">IF(B842="","",YEAR(B842)*100+MONTH(B842))</f>
        <v/>
      </c>
      <c r="AB842" s="38" t="str">
        <f aca="false">IF(AND(E842&lt;&gt;"",E842=Cruce!$C$5,AD842=1),COUNTIFS($E$5:E842,E842,$AD$5:AD842,1),"")</f>
        <v/>
      </c>
      <c r="AC842" s="38" t="str">
        <f aca="false">IF(E842="","",C842&amp;"|"&amp;X842&amp;"|"&amp;IF(B842="","s/f",TEXT(B842,"yyyymmdd"))&amp;IF(OR(C842="SSF",X842="Visitas Auditoría Interna"),"|"&amp;Y842,""))</f>
        <v/>
      </c>
      <c r="AD842" s="38" t="n">
        <f aca="false">IF(E842="",0,IF(COUNTIFS($E$5:E842,E842,$AC$5:AC842,AC842)=1,1,0))</f>
        <v>0</v>
      </c>
      <c r="AE842" s="38" t="str">
        <f aca="false">IF(OR(E842="",AD842&lt;&gt;1),"",SUBSTITUTE(SUBSTITUTE(C842,"Auditoría ",""),"Consejo de Administración","Consejo")&amp;" – "&amp;IF(B842="","(sin fecha)",DAY(B842)&amp;" de "&amp;CHOOSE(MONTH(B842),"Enero","Febrero","Marzo","Abril","Mayo","Junio","Julio","Agosto","Septiembre","Octubre","Noviembre","Diciembre")&amp;" "&amp;YEAR(B842)))</f>
        <v/>
      </c>
      <c r="AF842" s="38" t="n">
        <f aca="false">IF(E842="",0,IF(COUNTIF($AC$5:AC842,AC842)=1,1,0))</f>
        <v>0</v>
      </c>
    </row>
    <row r="843" customFormat="false" ht="15" hidden="false" customHeight="false" outlineLevel="0" collapsed="false">
      <c r="A843" s="68"/>
      <c r="B843" s="67"/>
      <c r="C843" s="68"/>
      <c r="D843" s="68"/>
      <c r="E843" s="69"/>
      <c r="F843" s="69"/>
      <c r="G843" s="70" t="str">
        <f aca="false">IF(OR(E843="",AND($C$3="",$E$3="")),"",IF(B843="","Sin fecha",IF(AND(OR($C$3="",B843&gt;=$C$3),OR($E$3="",B843&lt;=$E$3)),"Sí","No")))</f>
        <v/>
      </c>
      <c r="H843" s="58" t="str">
        <f aca="false">IF(B843="","",YEAR(B843))</f>
        <v/>
      </c>
      <c r="I843" s="70" t="str">
        <f aca="false">IF(B843="","",IF(MONTH(B843)=1,"X",""))</f>
        <v/>
      </c>
      <c r="J843" s="70" t="str">
        <f aca="false">IF(B843="","",IF(MONTH(B843)=2,"X",""))</f>
        <v/>
      </c>
      <c r="K843" s="70" t="str">
        <f aca="false">IF(B843="","",IF(MONTH(B843)=3,"X",""))</f>
        <v/>
      </c>
      <c r="L843" s="70" t="str">
        <f aca="false">IF(B843="","",IF(MONTH(B843)=4,"X",""))</f>
        <v/>
      </c>
      <c r="M843" s="70" t="str">
        <f aca="false">IF(B843="","",IF(MONTH(B843)=5,"X",""))</f>
        <v/>
      </c>
      <c r="N843" s="70" t="str">
        <f aca="false">IF(B843="","",IF(MONTH(B843)=6,"X",""))</f>
        <v/>
      </c>
      <c r="O843" s="70" t="str">
        <f aca="false">IF(B843="","",IF(MONTH(B843)=7,"X",""))</f>
        <v/>
      </c>
      <c r="P843" s="70" t="str">
        <f aca="false">IF(B843="","",IF(MONTH(B843)=8,"X",""))</f>
        <v/>
      </c>
      <c r="Q843" s="70" t="str">
        <f aca="false">IF(B843="","",IF(MONTH(B843)=9,"X",""))</f>
        <v/>
      </c>
      <c r="R843" s="70" t="str">
        <f aca="false">IF(B843="","",IF(MONTH(B843)=10,"X",""))</f>
        <v/>
      </c>
      <c r="S843" s="70" t="str">
        <f aca="false">IF(B843="","",IF(MONTH(B843)=11,"X",""))</f>
        <v/>
      </c>
      <c r="T843" s="70" t="str">
        <f aca="false">IF(B843="","",IF(MONTH(B843)=12,"X",""))</f>
        <v/>
      </c>
      <c r="U843" s="58" t="str">
        <f aca="false">IF(E843="","",SUMIF($E$5:$E$1000,E843,$AD$5:$AD$1000))</f>
        <v/>
      </c>
      <c r="V843" s="71" t="str">
        <f aca="false">IF(E843="","",_xlfn.TEXTJOIN(" + ",TRUE(),IF(COUNTIFS($E$5:$E$1000,E843,$C$5:$C$1000,"Auditoría Interna")&gt;0,"Interna",""),IF(COUNTIFS($E$5:$E$1000,E843,$C$5:$C$1000,"Auditoría Externa")&gt;0,"Externa",""),IF(COUNTIFS($E$5:$E$1000,E843,$C$5:$C$1000,"SSF")&gt;0,"SSF",""),IF(COUNTIFS($E$5:$E$1000,E843,$C$5:$C$1000,"Comité de Supervisión")&gt;0,"Comité Sup.",""),IF(COUNTIFS($E$5:$E$1000,E843,$C$5:$C$1000,"Consejo de Administración")&gt;0,"Consejo",""),IF(COUNTIFS($E$5:$E$1000,E843,$C$5:$C$1000,"Otros")&gt;0,"Otros","")))</f>
        <v/>
      </c>
      <c r="W843" s="58" t="str">
        <f aca="false">IF(E843="","",SUMIFS($AD$5:$AD$1000,$E$5:$E$1000,E843,$AA$5:$AA$1000,AA843,$C$5:$C$1000,"&lt;&gt;"&amp;C843))</f>
        <v/>
      </c>
      <c r="X843" s="72"/>
      <c r="Y843" s="68"/>
      <c r="Z843" s="72"/>
      <c r="AA843" s="38" t="str">
        <f aca="false">IF(B843="","",YEAR(B843)*100+MONTH(B843))</f>
        <v/>
      </c>
      <c r="AB843" s="38" t="str">
        <f aca="false">IF(AND(E843&lt;&gt;"",E843=Cruce!$C$5,AD843=1),COUNTIFS($E$5:E843,E843,$AD$5:AD843,1),"")</f>
        <v/>
      </c>
      <c r="AC843" s="38" t="str">
        <f aca="false">IF(E843="","",C843&amp;"|"&amp;X843&amp;"|"&amp;IF(B843="","s/f",TEXT(B843,"yyyymmdd"))&amp;IF(OR(C843="SSF",X843="Visitas Auditoría Interna"),"|"&amp;Y843,""))</f>
        <v/>
      </c>
      <c r="AD843" s="38" t="n">
        <f aca="false">IF(E843="",0,IF(COUNTIFS($E$5:E843,E843,$AC$5:AC843,AC843)=1,1,0))</f>
        <v>0</v>
      </c>
      <c r="AE843" s="38" t="str">
        <f aca="false">IF(OR(E843="",AD843&lt;&gt;1),"",SUBSTITUTE(SUBSTITUTE(C843,"Auditoría ",""),"Consejo de Administración","Consejo")&amp;" – "&amp;IF(B843="","(sin fecha)",DAY(B843)&amp;" de "&amp;CHOOSE(MONTH(B843),"Enero","Febrero","Marzo","Abril","Mayo","Junio","Julio","Agosto","Septiembre","Octubre","Noviembre","Diciembre")&amp;" "&amp;YEAR(B843)))</f>
        <v/>
      </c>
      <c r="AF843" s="38" t="n">
        <f aca="false">IF(E843="",0,IF(COUNTIF($AC$5:AC843,AC843)=1,1,0))</f>
        <v>0</v>
      </c>
    </row>
    <row r="844" customFormat="false" ht="15" hidden="false" customHeight="false" outlineLevel="0" collapsed="false">
      <c r="A844" s="68"/>
      <c r="B844" s="67"/>
      <c r="C844" s="68"/>
      <c r="D844" s="68"/>
      <c r="E844" s="69"/>
      <c r="F844" s="69"/>
      <c r="G844" s="70" t="str">
        <f aca="false">IF(OR(E844="",AND($C$3="",$E$3="")),"",IF(B844="","Sin fecha",IF(AND(OR($C$3="",B844&gt;=$C$3),OR($E$3="",B844&lt;=$E$3)),"Sí","No")))</f>
        <v/>
      </c>
      <c r="H844" s="58" t="str">
        <f aca="false">IF(B844="","",YEAR(B844))</f>
        <v/>
      </c>
      <c r="I844" s="70" t="str">
        <f aca="false">IF(B844="","",IF(MONTH(B844)=1,"X",""))</f>
        <v/>
      </c>
      <c r="J844" s="70" t="str">
        <f aca="false">IF(B844="","",IF(MONTH(B844)=2,"X",""))</f>
        <v/>
      </c>
      <c r="K844" s="70" t="str">
        <f aca="false">IF(B844="","",IF(MONTH(B844)=3,"X",""))</f>
        <v/>
      </c>
      <c r="L844" s="70" t="str">
        <f aca="false">IF(B844="","",IF(MONTH(B844)=4,"X",""))</f>
        <v/>
      </c>
      <c r="M844" s="70" t="str">
        <f aca="false">IF(B844="","",IF(MONTH(B844)=5,"X",""))</f>
        <v/>
      </c>
      <c r="N844" s="70" t="str">
        <f aca="false">IF(B844="","",IF(MONTH(B844)=6,"X",""))</f>
        <v/>
      </c>
      <c r="O844" s="70" t="str">
        <f aca="false">IF(B844="","",IF(MONTH(B844)=7,"X",""))</f>
        <v/>
      </c>
      <c r="P844" s="70" t="str">
        <f aca="false">IF(B844="","",IF(MONTH(B844)=8,"X",""))</f>
        <v/>
      </c>
      <c r="Q844" s="70" t="str">
        <f aca="false">IF(B844="","",IF(MONTH(B844)=9,"X",""))</f>
        <v/>
      </c>
      <c r="R844" s="70" t="str">
        <f aca="false">IF(B844="","",IF(MONTH(B844)=10,"X",""))</f>
        <v/>
      </c>
      <c r="S844" s="70" t="str">
        <f aca="false">IF(B844="","",IF(MONTH(B844)=11,"X",""))</f>
        <v/>
      </c>
      <c r="T844" s="70" t="str">
        <f aca="false">IF(B844="","",IF(MONTH(B844)=12,"X",""))</f>
        <v/>
      </c>
      <c r="U844" s="58" t="str">
        <f aca="false">IF(E844="","",SUMIF($E$5:$E$1000,E844,$AD$5:$AD$1000))</f>
        <v/>
      </c>
      <c r="V844" s="71" t="str">
        <f aca="false">IF(E844="","",_xlfn.TEXTJOIN(" + ",TRUE(),IF(COUNTIFS($E$5:$E$1000,E844,$C$5:$C$1000,"Auditoría Interna")&gt;0,"Interna",""),IF(COUNTIFS($E$5:$E$1000,E844,$C$5:$C$1000,"Auditoría Externa")&gt;0,"Externa",""),IF(COUNTIFS($E$5:$E$1000,E844,$C$5:$C$1000,"SSF")&gt;0,"SSF",""),IF(COUNTIFS($E$5:$E$1000,E844,$C$5:$C$1000,"Comité de Supervisión")&gt;0,"Comité Sup.",""),IF(COUNTIFS($E$5:$E$1000,E844,$C$5:$C$1000,"Consejo de Administración")&gt;0,"Consejo",""),IF(COUNTIFS($E$5:$E$1000,E844,$C$5:$C$1000,"Otros")&gt;0,"Otros","")))</f>
        <v/>
      </c>
      <c r="W844" s="58" t="str">
        <f aca="false">IF(E844="","",SUMIFS($AD$5:$AD$1000,$E$5:$E$1000,E844,$AA$5:$AA$1000,AA844,$C$5:$C$1000,"&lt;&gt;"&amp;C844))</f>
        <v/>
      </c>
      <c r="X844" s="72"/>
      <c r="Y844" s="68"/>
      <c r="Z844" s="72"/>
      <c r="AA844" s="38" t="str">
        <f aca="false">IF(B844="","",YEAR(B844)*100+MONTH(B844))</f>
        <v/>
      </c>
      <c r="AB844" s="38" t="str">
        <f aca="false">IF(AND(E844&lt;&gt;"",E844=Cruce!$C$5,AD844=1),COUNTIFS($E$5:E844,E844,$AD$5:AD844,1),"")</f>
        <v/>
      </c>
      <c r="AC844" s="38" t="str">
        <f aca="false">IF(E844="","",C844&amp;"|"&amp;X844&amp;"|"&amp;IF(B844="","s/f",TEXT(B844,"yyyymmdd"))&amp;IF(OR(C844="SSF",X844="Visitas Auditoría Interna"),"|"&amp;Y844,""))</f>
        <v/>
      </c>
      <c r="AD844" s="38" t="n">
        <f aca="false">IF(E844="",0,IF(COUNTIFS($E$5:E844,E844,$AC$5:AC844,AC844)=1,1,0))</f>
        <v>0</v>
      </c>
      <c r="AE844" s="38" t="str">
        <f aca="false">IF(OR(E844="",AD844&lt;&gt;1),"",SUBSTITUTE(SUBSTITUTE(C844,"Auditoría ",""),"Consejo de Administración","Consejo")&amp;" – "&amp;IF(B844="","(sin fecha)",DAY(B844)&amp;" de "&amp;CHOOSE(MONTH(B844),"Enero","Febrero","Marzo","Abril","Mayo","Junio","Julio","Agosto","Septiembre","Octubre","Noviembre","Diciembre")&amp;" "&amp;YEAR(B844)))</f>
        <v/>
      </c>
      <c r="AF844" s="38" t="n">
        <f aca="false">IF(E844="",0,IF(COUNTIF($AC$5:AC844,AC844)=1,1,0))</f>
        <v>0</v>
      </c>
    </row>
    <row r="845" customFormat="false" ht="15" hidden="false" customHeight="false" outlineLevel="0" collapsed="false">
      <c r="A845" s="68"/>
      <c r="B845" s="67"/>
      <c r="C845" s="68"/>
      <c r="D845" s="68"/>
      <c r="E845" s="69"/>
      <c r="F845" s="69"/>
      <c r="G845" s="70" t="str">
        <f aca="false">IF(OR(E845="",AND($C$3="",$E$3="")),"",IF(B845="","Sin fecha",IF(AND(OR($C$3="",B845&gt;=$C$3),OR($E$3="",B845&lt;=$E$3)),"Sí","No")))</f>
        <v/>
      </c>
      <c r="H845" s="58" t="str">
        <f aca="false">IF(B845="","",YEAR(B845))</f>
        <v/>
      </c>
      <c r="I845" s="70" t="str">
        <f aca="false">IF(B845="","",IF(MONTH(B845)=1,"X",""))</f>
        <v/>
      </c>
      <c r="J845" s="70" t="str">
        <f aca="false">IF(B845="","",IF(MONTH(B845)=2,"X",""))</f>
        <v/>
      </c>
      <c r="K845" s="70" t="str">
        <f aca="false">IF(B845="","",IF(MONTH(B845)=3,"X",""))</f>
        <v/>
      </c>
      <c r="L845" s="70" t="str">
        <f aca="false">IF(B845="","",IF(MONTH(B845)=4,"X",""))</f>
        <v/>
      </c>
      <c r="M845" s="70" t="str">
        <f aca="false">IF(B845="","",IF(MONTH(B845)=5,"X",""))</f>
        <v/>
      </c>
      <c r="N845" s="70" t="str">
        <f aca="false">IF(B845="","",IF(MONTH(B845)=6,"X",""))</f>
        <v/>
      </c>
      <c r="O845" s="70" t="str">
        <f aca="false">IF(B845="","",IF(MONTH(B845)=7,"X",""))</f>
        <v/>
      </c>
      <c r="P845" s="70" t="str">
        <f aca="false">IF(B845="","",IF(MONTH(B845)=8,"X",""))</f>
        <v/>
      </c>
      <c r="Q845" s="70" t="str">
        <f aca="false">IF(B845="","",IF(MONTH(B845)=9,"X",""))</f>
        <v/>
      </c>
      <c r="R845" s="70" t="str">
        <f aca="false">IF(B845="","",IF(MONTH(B845)=10,"X",""))</f>
        <v/>
      </c>
      <c r="S845" s="70" t="str">
        <f aca="false">IF(B845="","",IF(MONTH(B845)=11,"X",""))</f>
        <v/>
      </c>
      <c r="T845" s="70" t="str">
        <f aca="false">IF(B845="","",IF(MONTH(B845)=12,"X",""))</f>
        <v/>
      </c>
      <c r="U845" s="58" t="str">
        <f aca="false">IF(E845="","",SUMIF($E$5:$E$1000,E845,$AD$5:$AD$1000))</f>
        <v/>
      </c>
      <c r="V845" s="71" t="str">
        <f aca="false">IF(E845="","",_xlfn.TEXTJOIN(" + ",TRUE(),IF(COUNTIFS($E$5:$E$1000,E845,$C$5:$C$1000,"Auditoría Interna")&gt;0,"Interna",""),IF(COUNTIFS($E$5:$E$1000,E845,$C$5:$C$1000,"Auditoría Externa")&gt;0,"Externa",""),IF(COUNTIFS($E$5:$E$1000,E845,$C$5:$C$1000,"SSF")&gt;0,"SSF",""),IF(COUNTIFS($E$5:$E$1000,E845,$C$5:$C$1000,"Comité de Supervisión")&gt;0,"Comité Sup.",""),IF(COUNTIFS($E$5:$E$1000,E845,$C$5:$C$1000,"Consejo de Administración")&gt;0,"Consejo",""),IF(COUNTIFS($E$5:$E$1000,E845,$C$5:$C$1000,"Otros")&gt;0,"Otros","")))</f>
        <v/>
      </c>
      <c r="W845" s="58" t="str">
        <f aca="false">IF(E845="","",SUMIFS($AD$5:$AD$1000,$E$5:$E$1000,E845,$AA$5:$AA$1000,AA845,$C$5:$C$1000,"&lt;&gt;"&amp;C845))</f>
        <v/>
      </c>
      <c r="X845" s="72"/>
      <c r="Y845" s="68"/>
      <c r="Z845" s="72"/>
      <c r="AA845" s="38" t="str">
        <f aca="false">IF(B845="","",YEAR(B845)*100+MONTH(B845))</f>
        <v/>
      </c>
      <c r="AB845" s="38" t="str">
        <f aca="false">IF(AND(E845&lt;&gt;"",E845=Cruce!$C$5,AD845=1),COUNTIFS($E$5:E845,E845,$AD$5:AD845,1),"")</f>
        <v/>
      </c>
      <c r="AC845" s="38" t="str">
        <f aca="false">IF(E845="","",C845&amp;"|"&amp;X845&amp;"|"&amp;IF(B845="","s/f",TEXT(B845,"yyyymmdd"))&amp;IF(OR(C845="SSF",X845="Visitas Auditoría Interna"),"|"&amp;Y845,""))</f>
        <v/>
      </c>
      <c r="AD845" s="38" t="n">
        <f aca="false">IF(E845="",0,IF(COUNTIFS($E$5:E845,E845,$AC$5:AC845,AC845)=1,1,0))</f>
        <v>0</v>
      </c>
      <c r="AE845" s="38" t="str">
        <f aca="false">IF(OR(E845="",AD845&lt;&gt;1),"",SUBSTITUTE(SUBSTITUTE(C845,"Auditoría ",""),"Consejo de Administración","Consejo")&amp;" – "&amp;IF(B845="","(sin fecha)",DAY(B845)&amp;" de "&amp;CHOOSE(MONTH(B845),"Enero","Febrero","Marzo","Abril","Mayo","Junio","Julio","Agosto","Septiembre","Octubre","Noviembre","Diciembre")&amp;" "&amp;YEAR(B845)))</f>
        <v/>
      </c>
      <c r="AF845" s="38" t="n">
        <f aca="false">IF(E845="",0,IF(COUNTIF($AC$5:AC845,AC845)=1,1,0))</f>
        <v>0</v>
      </c>
    </row>
    <row r="846" customFormat="false" ht="15" hidden="false" customHeight="false" outlineLevel="0" collapsed="false">
      <c r="A846" s="68"/>
      <c r="B846" s="67"/>
      <c r="C846" s="68"/>
      <c r="D846" s="68"/>
      <c r="E846" s="69"/>
      <c r="F846" s="69"/>
      <c r="G846" s="70" t="str">
        <f aca="false">IF(OR(E846="",AND($C$3="",$E$3="")),"",IF(B846="","Sin fecha",IF(AND(OR($C$3="",B846&gt;=$C$3),OR($E$3="",B846&lt;=$E$3)),"Sí","No")))</f>
        <v/>
      </c>
      <c r="H846" s="58" t="str">
        <f aca="false">IF(B846="","",YEAR(B846))</f>
        <v/>
      </c>
      <c r="I846" s="70" t="str">
        <f aca="false">IF(B846="","",IF(MONTH(B846)=1,"X",""))</f>
        <v/>
      </c>
      <c r="J846" s="70" t="str">
        <f aca="false">IF(B846="","",IF(MONTH(B846)=2,"X",""))</f>
        <v/>
      </c>
      <c r="K846" s="70" t="str">
        <f aca="false">IF(B846="","",IF(MONTH(B846)=3,"X",""))</f>
        <v/>
      </c>
      <c r="L846" s="70" t="str">
        <f aca="false">IF(B846="","",IF(MONTH(B846)=4,"X",""))</f>
        <v/>
      </c>
      <c r="M846" s="70" t="str">
        <f aca="false">IF(B846="","",IF(MONTH(B846)=5,"X",""))</f>
        <v/>
      </c>
      <c r="N846" s="70" t="str">
        <f aca="false">IF(B846="","",IF(MONTH(B846)=6,"X",""))</f>
        <v/>
      </c>
      <c r="O846" s="70" t="str">
        <f aca="false">IF(B846="","",IF(MONTH(B846)=7,"X",""))</f>
        <v/>
      </c>
      <c r="P846" s="70" t="str">
        <f aca="false">IF(B846="","",IF(MONTH(B846)=8,"X",""))</f>
        <v/>
      </c>
      <c r="Q846" s="70" t="str">
        <f aca="false">IF(B846="","",IF(MONTH(B846)=9,"X",""))</f>
        <v/>
      </c>
      <c r="R846" s="70" t="str">
        <f aca="false">IF(B846="","",IF(MONTH(B846)=10,"X",""))</f>
        <v/>
      </c>
      <c r="S846" s="70" t="str">
        <f aca="false">IF(B846="","",IF(MONTH(B846)=11,"X",""))</f>
        <v/>
      </c>
      <c r="T846" s="70" t="str">
        <f aca="false">IF(B846="","",IF(MONTH(B846)=12,"X",""))</f>
        <v/>
      </c>
      <c r="U846" s="58" t="str">
        <f aca="false">IF(E846="","",SUMIF($E$5:$E$1000,E846,$AD$5:$AD$1000))</f>
        <v/>
      </c>
      <c r="V846" s="71" t="str">
        <f aca="false">IF(E846="","",_xlfn.TEXTJOIN(" + ",TRUE(),IF(COUNTIFS($E$5:$E$1000,E846,$C$5:$C$1000,"Auditoría Interna")&gt;0,"Interna",""),IF(COUNTIFS($E$5:$E$1000,E846,$C$5:$C$1000,"Auditoría Externa")&gt;0,"Externa",""),IF(COUNTIFS($E$5:$E$1000,E846,$C$5:$C$1000,"SSF")&gt;0,"SSF",""),IF(COUNTIFS($E$5:$E$1000,E846,$C$5:$C$1000,"Comité de Supervisión")&gt;0,"Comité Sup.",""),IF(COUNTIFS($E$5:$E$1000,E846,$C$5:$C$1000,"Consejo de Administración")&gt;0,"Consejo",""),IF(COUNTIFS($E$5:$E$1000,E846,$C$5:$C$1000,"Otros")&gt;0,"Otros","")))</f>
        <v/>
      </c>
      <c r="W846" s="58" t="str">
        <f aca="false">IF(E846="","",SUMIFS($AD$5:$AD$1000,$E$5:$E$1000,E846,$AA$5:$AA$1000,AA846,$C$5:$C$1000,"&lt;&gt;"&amp;C846))</f>
        <v/>
      </c>
      <c r="X846" s="72"/>
      <c r="Y846" s="68"/>
      <c r="Z846" s="72"/>
      <c r="AA846" s="38" t="str">
        <f aca="false">IF(B846="","",YEAR(B846)*100+MONTH(B846))</f>
        <v/>
      </c>
      <c r="AB846" s="38" t="str">
        <f aca="false">IF(AND(E846&lt;&gt;"",E846=Cruce!$C$5,AD846=1),COUNTIFS($E$5:E846,E846,$AD$5:AD846,1),"")</f>
        <v/>
      </c>
      <c r="AC846" s="38" t="str">
        <f aca="false">IF(E846="","",C846&amp;"|"&amp;X846&amp;"|"&amp;IF(B846="","s/f",TEXT(B846,"yyyymmdd"))&amp;IF(OR(C846="SSF",X846="Visitas Auditoría Interna"),"|"&amp;Y846,""))</f>
        <v/>
      </c>
      <c r="AD846" s="38" t="n">
        <f aca="false">IF(E846="",0,IF(COUNTIFS($E$5:E846,E846,$AC$5:AC846,AC846)=1,1,0))</f>
        <v>0</v>
      </c>
      <c r="AE846" s="38" t="str">
        <f aca="false">IF(OR(E846="",AD846&lt;&gt;1),"",SUBSTITUTE(SUBSTITUTE(C846,"Auditoría ",""),"Consejo de Administración","Consejo")&amp;" – "&amp;IF(B846="","(sin fecha)",DAY(B846)&amp;" de "&amp;CHOOSE(MONTH(B846),"Enero","Febrero","Marzo","Abril","Mayo","Junio","Julio","Agosto","Septiembre","Octubre","Noviembre","Diciembre")&amp;" "&amp;YEAR(B846)))</f>
        <v/>
      </c>
      <c r="AF846" s="38" t="n">
        <f aca="false">IF(E846="",0,IF(COUNTIF($AC$5:AC846,AC846)=1,1,0))</f>
        <v>0</v>
      </c>
    </row>
    <row r="847" customFormat="false" ht="15" hidden="false" customHeight="false" outlineLevel="0" collapsed="false">
      <c r="A847" s="68"/>
      <c r="B847" s="67"/>
      <c r="C847" s="68"/>
      <c r="D847" s="68"/>
      <c r="E847" s="69"/>
      <c r="F847" s="69"/>
      <c r="G847" s="70" t="str">
        <f aca="false">IF(OR(E847="",AND($C$3="",$E$3="")),"",IF(B847="","Sin fecha",IF(AND(OR($C$3="",B847&gt;=$C$3),OR($E$3="",B847&lt;=$E$3)),"Sí","No")))</f>
        <v/>
      </c>
      <c r="H847" s="58" t="str">
        <f aca="false">IF(B847="","",YEAR(B847))</f>
        <v/>
      </c>
      <c r="I847" s="70" t="str">
        <f aca="false">IF(B847="","",IF(MONTH(B847)=1,"X",""))</f>
        <v/>
      </c>
      <c r="J847" s="70" t="str">
        <f aca="false">IF(B847="","",IF(MONTH(B847)=2,"X",""))</f>
        <v/>
      </c>
      <c r="K847" s="70" t="str">
        <f aca="false">IF(B847="","",IF(MONTH(B847)=3,"X",""))</f>
        <v/>
      </c>
      <c r="L847" s="70" t="str">
        <f aca="false">IF(B847="","",IF(MONTH(B847)=4,"X",""))</f>
        <v/>
      </c>
      <c r="M847" s="70" t="str">
        <f aca="false">IF(B847="","",IF(MONTH(B847)=5,"X",""))</f>
        <v/>
      </c>
      <c r="N847" s="70" t="str">
        <f aca="false">IF(B847="","",IF(MONTH(B847)=6,"X",""))</f>
        <v/>
      </c>
      <c r="O847" s="70" t="str">
        <f aca="false">IF(B847="","",IF(MONTH(B847)=7,"X",""))</f>
        <v/>
      </c>
      <c r="P847" s="70" t="str">
        <f aca="false">IF(B847="","",IF(MONTH(B847)=8,"X",""))</f>
        <v/>
      </c>
      <c r="Q847" s="70" t="str">
        <f aca="false">IF(B847="","",IF(MONTH(B847)=9,"X",""))</f>
        <v/>
      </c>
      <c r="R847" s="70" t="str">
        <f aca="false">IF(B847="","",IF(MONTH(B847)=10,"X",""))</f>
        <v/>
      </c>
      <c r="S847" s="70" t="str">
        <f aca="false">IF(B847="","",IF(MONTH(B847)=11,"X",""))</f>
        <v/>
      </c>
      <c r="T847" s="70" t="str">
        <f aca="false">IF(B847="","",IF(MONTH(B847)=12,"X",""))</f>
        <v/>
      </c>
      <c r="U847" s="58" t="str">
        <f aca="false">IF(E847="","",SUMIF($E$5:$E$1000,E847,$AD$5:$AD$1000))</f>
        <v/>
      </c>
      <c r="V847" s="71" t="str">
        <f aca="false">IF(E847="","",_xlfn.TEXTJOIN(" + ",TRUE(),IF(COUNTIFS($E$5:$E$1000,E847,$C$5:$C$1000,"Auditoría Interna")&gt;0,"Interna",""),IF(COUNTIFS($E$5:$E$1000,E847,$C$5:$C$1000,"Auditoría Externa")&gt;0,"Externa",""),IF(COUNTIFS($E$5:$E$1000,E847,$C$5:$C$1000,"SSF")&gt;0,"SSF",""),IF(COUNTIFS($E$5:$E$1000,E847,$C$5:$C$1000,"Comité de Supervisión")&gt;0,"Comité Sup.",""),IF(COUNTIFS($E$5:$E$1000,E847,$C$5:$C$1000,"Consejo de Administración")&gt;0,"Consejo",""),IF(COUNTIFS($E$5:$E$1000,E847,$C$5:$C$1000,"Otros")&gt;0,"Otros","")))</f>
        <v/>
      </c>
      <c r="W847" s="58" t="str">
        <f aca="false">IF(E847="","",SUMIFS($AD$5:$AD$1000,$E$5:$E$1000,E847,$AA$5:$AA$1000,AA847,$C$5:$C$1000,"&lt;&gt;"&amp;C847))</f>
        <v/>
      </c>
      <c r="X847" s="72"/>
      <c r="Y847" s="68"/>
      <c r="Z847" s="72"/>
      <c r="AA847" s="38" t="str">
        <f aca="false">IF(B847="","",YEAR(B847)*100+MONTH(B847))</f>
        <v/>
      </c>
      <c r="AB847" s="38" t="str">
        <f aca="false">IF(AND(E847&lt;&gt;"",E847=Cruce!$C$5,AD847=1),COUNTIFS($E$5:E847,E847,$AD$5:AD847,1),"")</f>
        <v/>
      </c>
      <c r="AC847" s="38" t="str">
        <f aca="false">IF(E847="","",C847&amp;"|"&amp;X847&amp;"|"&amp;IF(B847="","s/f",TEXT(B847,"yyyymmdd"))&amp;IF(OR(C847="SSF",X847="Visitas Auditoría Interna"),"|"&amp;Y847,""))</f>
        <v/>
      </c>
      <c r="AD847" s="38" t="n">
        <f aca="false">IF(E847="",0,IF(COUNTIFS($E$5:E847,E847,$AC$5:AC847,AC847)=1,1,0))</f>
        <v>0</v>
      </c>
      <c r="AE847" s="38" t="str">
        <f aca="false">IF(OR(E847="",AD847&lt;&gt;1),"",SUBSTITUTE(SUBSTITUTE(C847,"Auditoría ",""),"Consejo de Administración","Consejo")&amp;" – "&amp;IF(B847="","(sin fecha)",DAY(B847)&amp;" de "&amp;CHOOSE(MONTH(B847),"Enero","Febrero","Marzo","Abril","Mayo","Junio","Julio","Agosto","Septiembre","Octubre","Noviembre","Diciembre")&amp;" "&amp;YEAR(B847)))</f>
        <v/>
      </c>
      <c r="AF847" s="38" t="n">
        <f aca="false">IF(E847="",0,IF(COUNTIF($AC$5:AC847,AC847)=1,1,0))</f>
        <v>0</v>
      </c>
    </row>
    <row r="848" customFormat="false" ht="15" hidden="false" customHeight="false" outlineLevel="0" collapsed="false">
      <c r="A848" s="68"/>
      <c r="B848" s="67"/>
      <c r="C848" s="68"/>
      <c r="D848" s="68"/>
      <c r="E848" s="69"/>
      <c r="F848" s="69"/>
      <c r="G848" s="70" t="str">
        <f aca="false">IF(OR(E848="",AND($C$3="",$E$3="")),"",IF(B848="","Sin fecha",IF(AND(OR($C$3="",B848&gt;=$C$3),OR($E$3="",B848&lt;=$E$3)),"Sí","No")))</f>
        <v/>
      </c>
      <c r="H848" s="58" t="str">
        <f aca="false">IF(B848="","",YEAR(B848))</f>
        <v/>
      </c>
      <c r="I848" s="70" t="str">
        <f aca="false">IF(B848="","",IF(MONTH(B848)=1,"X",""))</f>
        <v/>
      </c>
      <c r="J848" s="70" t="str">
        <f aca="false">IF(B848="","",IF(MONTH(B848)=2,"X",""))</f>
        <v/>
      </c>
      <c r="K848" s="70" t="str">
        <f aca="false">IF(B848="","",IF(MONTH(B848)=3,"X",""))</f>
        <v/>
      </c>
      <c r="L848" s="70" t="str">
        <f aca="false">IF(B848="","",IF(MONTH(B848)=4,"X",""))</f>
        <v/>
      </c>
      <c r="M848" s="70" t="str">
        <f aca="false">IF(B848="","",IF(MONTH(B848)=5,"X",""))</f>
        <v/>
      </c>
      <c r="N848" s="70" t="str">
        <f aca="false">IF(B848="","",IF(MONTH(B848)=6,"X",""))</f>
        <v/>
      </c>
      <c r="O848" s="70" t="str">
        <f aca="false">IF(B848="","",IF(MONTH(B848)=7,"X",""))</f>
        <v/>
      </c>
      <c r="P848" s="70" t="str">
        <f aca="false">IF(B848="","",IF(MONTH(B848)=8,"X",""))</f>
        <v/>
      </c>
      <c r="Q848" s="70" t="str">
        <f aca="false">IF(B848="","",IF(MONTH(B848)=9,"X",""))</f>
        <v/>
      </c>
      <c r="R848" s="70" t="str">
        <f aca="false">IF(B848="","",IF(MONTH(B848)=10,"X",""))</f>
        <v/>
      </c>
      <c r="S848" s="70" t="str">
        <f aca="false">IF(B848="","",IF(MONTH(B848)=11,"X",""))</f>
        <v/>
      </c>
      <c r="T848" s="70" t="str">
        <f aca="false">IF(B848="","",IF(MONTH(B848)=12,"X",""))</f>
        <v/>
      </c>
      <c r="U848" s="58" t="str">
        <f aca="false">IF(E848="","",SUMIF($E$5:$E$1000,E848,$AD$5:$AD$1000))</f>
        <v/>
      </c>
      <c r="V848" s="71" t="str">
        <f aca="false">IF(E848="","",_xlfn.TEXTJOIN(" + ",TRUE(),IF(COUNTIFS($E$5:$E$1000,E848,$C$5:$C$1000,"Auditoría Interna")&gt;0,"Interna",""),IF(COUNTIFS($E$5:$E$1000,E848,$C$5:$C$1000,"Auditoría Externa")&gt;0,"Externa",""),IF(COUNTIFS($E$5:$E$1000,E848,$C$5:$C$1000,"SSF")&gt;0,"SSF",""),IF(COUNTIFS($E$5:$E$1000,E848,$C$5:$C$1000,"Comité de Supervisión")&gt;0,"Comité Sup.",""),IF(COUNTIFS($E$5:$E$1000,E848,$C$5:$C$1000,"Consejo de Administración")&gt;0,"Consejo",""),IF(COUNTIFS($E$5:$E$1000,E848,$C$5:$C$1000,"Otros")&gt;0,"Otros","")))</f>
        <v/>
      </c>
      <c r="W848" s="58" t="str">
        <f aca="false">IF(E848="","",SUMIFS($AD$5:$AD$1000,$E$5:$E$1000,E848,$AA$5:$AA$1000,AA848,$C$5:$C$1000,"&lt;&gt;"&amp;C848))</f>
        <v/>
      </c>
      <c r="X848" s="72"/>
      <c r="Y848" s="68"/>
      <c r="Z848" s="72"/>
      <c r="AA848" s="38" t="str">
        <f aca="false">IF(B848="","",YEAR(B848)*100+MONTH(B848))</f>
        <v/>
      </c>
      <c r="AB848" s="38" t="str">
        <f aca="false">IF(AND(E848&lt;&gt;"",E848=Cruce!$C$5,AD848=1),COUNTIFS($E$5:E848,E848,$AD$5:AD848,1),"")</f>
        <v/>
      </c>
      <c r="AC848" s="38" t="str">
        <f aca="false">IF(E848="","",C848&amp;"|"&amp;X848&amp;"|"&amp;IF(B848="","s/f",TEXT(B848,"yyyymmdd"))&amp;IF(OR(C848="SSF",X848="Visitas Auditoría Interna"),"|"&amp;Y848,""))</f>
        <v/>
      </c>
      <c r="AD848" s="38" t="n">
        <f aca="false">IF(E848="",0,IF(COUNTIFS($E$5:E848,E848,$AC$5:AC848,AC848)=1,1,0))</f>
        <v>0</v>
      </c>
      <c r="AE848" s="38" t="str">
        <f aca="false">IF(OR(E848="",AD848&lt;&gt;1),"",SUBSTITUTE(SUBSTITUTE(C848,"Auditoría ",""),"Consejo de Administración","Consejo")&amp;" – "&amp;IF(B848="","(sin fecha)",DAY(B848)&amp;" de "&amp;CHOOSE(MONTH(B848),"Enero","Febrero","Marzo","Abril","Mayo","Junio","Julio","Agosto","Septiembre","Octubre","Noviembre","Diciembre")&amp;" "&amp;YEAR(B848)))</f>
        <v/>
      </c>
      <c r="AF848" s="38" t="n">
        <f aca="false">IF(E848="",0,IF(COUNTIF($AC$5:AC848,AC848)=1,1,0))</f>
        <v>0</v>
      </c>
    </row>
    <row r="849" customFormat="false" ht="15" hidden="false" customHeight="false" outlineLevel="0" collapsed="false">
      <c r="A849" s="68"/>
      <c r="B849" s="67"/>
      <c r="C849" s="68"/>
      <c r="D849" s="68"/>
      <c r="E849" s="69"/>
      <c r="F849" s="69"/>
      <c r="G849" s="70" t="str">
        <f aca="false">IF(OR(E849="",AND($C$3="",$E$3="")),"",IF(B849="","Sin fecha",IF(AND(OR($C$3="",B849&gt;=$C$3),OR($E$3="",B849&lt;=$E$3)),"Sí","No")))</f>
        <v/>
      </c>
      <c r="H849" s="58" t="str">
        <f aca="false">IF(B849="","",YEAR(B849))</f>
        <v/>
      </c>
      <c r="I849" s="70" t="str">
        <f aca="false">IF(B849="","",IF(MONTH(B849)=1,"X",""))</f>
        <v/>
      </c>
      <c r="J849" s="70" t="str">
        <f aca="false">IF(B849="","",IF(MONTH(B849)=2,"X",""))</f>
        <v/>
      </c>
      <c r="K849" s="70" t="str">
        <f aca="false">IF(B849="","",IF(MONTH(B849)=3,"X",""))</f>
        <v/>
      </c>
      <c r="L849" s="70" t="str">
        <f aca="false">IF(B849="","",IF(MONTH(B849)=4,"X",""))</f>
        <v/>
      </c>
      <c r="M849" s="70" t="str">
        <f aca="false">IF(B849="","",IF(MONTH(B849)=5,"X",""))</f>
        <v/>
      </c>
      <c r="N849" s="70" t="str">
        <f aca="false">IF(B849="","",IF(MONTH(B849)=6,"X",""))</f>
        <v/>
      </c>
      <c r="O849" s="70" t="str">
        <f aca="false">IF(B849="","",IF(MONTH(B849)=7,"X",""))</f>
        <v/>
      </c>
      <c r="P849" s="70" t="str">
        <f aca="false">IF(B849="","",IF(MONTH(B849)=8,"X",""))</f>
        <v/>
      </c>
      <c r="Q849" s="70" t="str">
        <f aca="false">IF(B849="","",IF(MONTH(B849)=9,"X",""))</f>
        <v/>
      </c>
      <c r="R849" s="70" t="str">
        <f aca="false">IF(B849="","",IF(MONTH(B849)=10,"X",""))</f>
        <v/>
      </c>
      <c r="S849" s="70" t="str">
        <f aca="false">IF(B849="","",IF(MONTH(B849)=11,"X",""))</f>
        <v/>
      </c>
      <c r="T849" s="70" t="str">
        <f aca="false">IF(B849="","",IF(MONTH(B849)=12,"X",""))</f>
        <v/>
      </c>
      <c r="U849" s="58" t="str">
        <f aca="false">IF(E849="","",SUMIF($E$5:$E$1000,E849,$AD$5:$AD$1000))</f>
        <v/>
      </c>
      <c r="V849" s="71" t="str">
        <f aca="false">IF(E849="","",_xlfn.TEXTJOIN(" + ",TRUE(),IF(COUNTIFS($E$5:$E$1000,E849,$C$5:$C$1000,"Auditoría Interna")&gt;0,"Interna",""),IF(COUNTIFS($E$5:$E$1000,E849,$C$5:$C$1000,"Auditoría Externa")&gt;0,"Externa",""),IF(COUNTIFS($E$5:$E$1000,E849,$C$5:$C$1000,"SSF")&gt;0,"SSF",""),IF(COUNTIFS($E$5:$E$1000,E849,$C$5:$C$1000,"Comité de Supervisión")&gt;0,"Comité Sup.",""),IF(COUNTIFS($E$5:$E$1000,E849,$C$5:$C$1000,"Consejo de Administración")&gt;0,"Consejo",""),IF(COUNTIFS($E$5:$E$1000,E849,$C$5:$C$1000,"Otros")&gt;0,"Otros","")))</f>
        <v/>
      </c>
      <c r="W849" s="58" t="str">
        <f aca="false">IF(E849="","",SUMIFS($AD$5:$AD$1000,$E$5:$E$1000,E849,$AA$5:$AA$1000,AA849,$C$5:$C$1000,"&lt;&gt;"&amp;C849))</f>
        <v/>
      </c>
      <c r="X849" s="72"/>
      <c r="Y849" s="68"/>
      <c r="Z849" s="72"/>
      <c r="AA849" s="38" t="str">
        <f aca="false">IF(B849="","",YEAR(B849)*100+MONTH(B849))</f>
        <v/>
      </c>
      <c r="AB849" s="38" t="str">
        <f aca="false">IF(AND(E849&lt;&gt;"",E849=Cruce!$C$5,AD849=1),COUNTIFS($E$5:E849,E849,$AD$5:AD849,1),"")</f>
        <v/>
      </c>
      <c r="AC849" s="38" t="str">
        <f aca="false">IF(E849="","",C849&amp;"|"&amp;X849&amp;"|"&amp;IF(B849="","s/f",TEXT(B849,"yyyymmdd"))&amp;IF(OR(C849="SSF",X849="Visitas Auditoría Interna"),"|"&amp;Y849,""))</f>
        <v/>
      </c>
      <c r="AD849" s="38" t="n">
        <f aca="false">IF(E849="",0,IF(COUNTIFS($E$5:E849,E849,$AC$5:AC849,AC849)=1,1,0))</f>
        <v>0</v>
      </c>
      <c r="AE849" s="38" t="str">
        <f aca="false">IF(OR(E849="",AD849&lt;&gt;1),"",SUBSTITUTE(SUBSTITUTE(C849,"Auditoría ",""),"Consejo de Administración","Consejo")&amp;" – "&amp;IF(B849="","(sin fecha)",DAY(B849)&amp;" de "&amp;CHOOSE(MONTH(B849),"Enero","Febrero","Marzo","Abril","Mayo","Junio","Julio","Agosto","Septiembre","Octubre","Noviembre","Diciembre")&amp;" "&amp;YEAR(B849)))</f>
        <v/>
      </c>
      <c r="AF849" s="38" t="n">
        <f aca="false">IF(E849="",0,IF(COUNTIF($AC$5:AC849,AC849)=1,1,0))</f>
        <v>0</v>
      </c>
    </row>
    <row r="850" customFormat="false" ht="15" hidden="false" customHeight="false" outlineLevel="0" collapsed="false">
      <c r="A850" s="68"/>
      <c r="B850" s="67"/>
      <c r="C850" s="68"/>
      <c r="D850" s="68"/>
      <c r="E850" s="69"/>
      <c r="F850" s="69"/>
      <c r="G850" s="70" t="str">
        <f aca="false">IF(OR(E850="",AND($C$3="",$E$3="")),"",IF(B850="","Sin fecha",IF(AND(OR($C$3="",B850&gt;=$C$3),OR($E$3="",B850&lt;=$E$3)),"Sí","No")))</f>
        <v/>
      </c>
      <c r="H850" s="58" t="str">
        <f aca="false">IF(B850="","",YEAR(B850))</f>
        <v/>
      </c>
      <c r="I850" s="70" t="str">
        <f aca="false">IF(B850="","",IF(MONTH(B850)=1,"X",""))</f>
        <v/>
      </c>
      <c r="J850" s="70" t="str">
        <f aca="false">IF(B850="","",IF(MONTH(B850)=2,"X",""))</f>
        <v/>
      </c>
      <c r="K850" s="70" t="str">
        <f aca="false">IF(B850="","",IF(MONTH(B850)=3,"X",""))</f>
        <v/>
      </c>
      <c r="L850" s="70" t="str">
        <f aca="false">IF(B850="","",IF(MONTH(B850)=4,"X",""))</f>
        <v/>
      </c>
      <c r="M850" s="70" t="str">
        <f aca="false">IF(B850="","",IF(MONTH(B850)=5,"X",""))</f>
        <v/>
      </c>
      <c r="N850" s="70" t="str">
        <f aca="false">IF(B850="","",IF(MONTH(B850)=6,"X",""))</f>
        <v/>
      </c>
      <c r="O850" s="70" t="str">
        <f aca="false">IF(B850="","",IF(MONTH(B850)=7,"X",""))</f>
        <v/>
      </c>
      <c r="P850" s="70" t="str">
        <f aca="false">IF(B850="","",IF(MONTH(B850)=8,"X",""))</f>
        <v/>
      </c>
      <c r="Q850" s="70" t="str">
        <f aca="false">IF(B850="","",IF(MONTH(B850)=9,"X",""))</f>
        <v/>
      </c>
      <c r="R850" s="70" t="str">
        <f aca="false">IF(B850="","",IF(MONTH(B850)=10,"X",""))</f>
        <v/>
      </c>
      <c r="S850" s="70" t="str">
        <f aca="false">IF(B850="","",IF(MONTH(B850)=11,"X",""))</f>
        <v/>
      </c>
      <c r="T850" s="70" t="str">
        <f aca="false">IF(B850="","",IF(MONTH(B850)=12,"X",""))</f>
        <v/>
      </c>
      <c r="U850" s="58" t="str">
        <f aca="false">IF(E850="","",SUMIF($E$5:$E$1000,E850,$AD$5:$AD$1000))</f>
        <v/>
      </c>
      <c r="V850" s="71" t="str">
        <f aca="false">IF(E850="","",_xlfn.TEXTJOIN(" + ",TRUE(),IF(COUNTIFS($E$5:$E$1000,E850,$C$5:$C$1000,"Auditoría Interna")&gt;0,"Interna",""),IF(COUNTIFS($E$5:$E$1000,E850,$C$5:$C$1000,"Auditoría Externa")&gt;0,"Externa",""),IF(COUNTIFS($E$5:$E$1000,E850,$C$5:$C$1000,"SSF")&gt;0,"SSF",""),IF(COUNTIFS($E$5:$E$1000,E850,$C$5:$C$1000,"Comité de Supervisión")&gt;0,"Comité Sup.",""),IF(COUNTIFS($E$5:$E$1000,E850,$C$5:$C$1000,"Consejo de Administración")&gt;0,"Consejo",""),IF(COUNTIFS($E$5:$E$1000,E850,$C$5:$C$1000,"Otros")&gt;0,"Otros","")))</f>
        <v/>
      </c>
      <c r="W850" s="58" t="str">
        <f aca="false">IF(E850="","",SUMIFS($AD$5:$AD$1000,$E$5:$E$1000,E850,$AA$5:$AA$1000,AA850,$C$5:$C$1000,"&lt;&gt;"&amp;C850))</f>
        <v/>
      </c>
      <c r="X850" s="72"/>
      <c r="Y850" s="68"/>
      <c r="Z850" s="72"/>
      <c r="AA850" s="38" t="str">
        <f aca="false">IF(B850="","",YEAR(B850)*100+MONTH(B850))</f>
        <v/>
      </c>
      <c r="AB850" s="38" t="str">
        <f aca="false">IF(AND(E850&lt;&gt;"",E850=Cruce!$C$5,AD850=1),COUNTIFS($E$5:E850,E850,$AD$5:AD850,1),"")</f>
        <v/>
      </c>
      <c r="AC850" s="38" t="str">
        <f aca="false">IF(E850="","",C850&amp;"|"&amp;X850&amp;"|"&amp;IF(B850="","s/f",TEXT(B850,"yyyymmdd"))&amp;IF(OR(C850="SSF",X850="Visitas Auditoría Interna"),"|"&amp;Y850,""))</f>
        <v/>
      </c>
      <c r="AD850" s="38" t="n">
        <f aca="false">IF(E850="",0,IF(COUNTIFS($E$5:E850,E850,$AC$5:AC850,AC850)=1,1,0))</f>
        <v>0</v>
      </c>
      <c r="AE850" s="38" t="str">
        <f aca="false">IF(OR(E850="",AD850&lt;&gt;1),"",SUBSTITUTE(SUBSTITUTE(C850,"Auditoría ",""),"Consejo de Administración","Consejo")&amp;" – "&amp;IF(B850="","(sin fecha)",DAY(B850)&amp;" de "&amp;CHOOSE(MONTH(B850),"Enero","Febrero","Marzo","Abril","Mayo","Junio","Julio","Agosto","Septiembre","Octubre","Noviembre","Diciembre")&amp;" "&amp;YEAR(B850)))</f>
        <v/>
      </c>
      <c r="AF850" s="38" t="n">
        <f aca="false">IF(E850="",0,IF(COUNTIF($AC$5:AC850,AC850)=1,1,0))</f>
        <v>0</v>
      </c>
    </row>
    <row r="851" customFormat="false" ht="15" hidden="false" customHeight="false" outlineLevel="0" collapsed="false">
      <c r="A851" s="68"/>
      <c r="B851" s="67"/>
      <c r="C851" s="68"/>
      <c r="D851" s="68"/>
      <c r="E851" s="69"/>
      <c r="F851" s="69"/>
      <c r="G851" s="70" t="str">
        <f aca="false">IF(OR(E851="",AND($C$3="",$E$3="")),"",IF(B851="","Sin fecha",IF(AND(OR($C$3="",B851&gt;=$C$3),OR($E$3="",B851&lt;=$E$3)),"Sí","No")))</f>
        <v/>
      </c>
      <c r="H851" s="58" t="str">
        <f aca="false">IF(B851="","",YEAR(B851))</f>
        <v/>
      </c>
      <c r="I851" s="70" t="str">
        <f aca="false">IF(B851="","",IF(MONTH(B851)=1,"X",""))</f>
        <v/>
      </c>
      <c r="J851" s="70" t="str">
        <f aca="false">IF(B851="","",IF(MONTH(B851)=2,"X",""))</f>
        <v/>
      </c>
      <c r="K851" s="70" t="str">
        <f aca="false">IF(B851="","",IF(MONTH(B851)=3,"X",""))</f>
        <v/>
      </c>
      <c r="L851" s="70" t="str">
        <f aca="false">IF(B851="","",IF(MONTH(B851)=4,"X",""))</f>
        <v/>
      </c>
      <c r="M851" s="70" t="str">
        <f aca="false">IF(B851="","",IF(MONTH(B851)=5,"X",""))</f>
        <v/>
      </c>
      <c r="N851" s="70" t="str">
        <f aca="false">IF(B851="","",IF(MONTH(B851)=6,"X",""))</f>
        <v/>
      </c>
      <c r="O851" s="70" t="str">
        <f aca="false">IF(B851="","",IF(MONTH(B851)=7,"X",""))</f>
        <v/>
      </c>
      <c r="P851" s="70" t="str">
        <f aca="false">IF(B851="","",IF(MONTH(B851)=8,"X",""))</f>
        <v/>
      </c>
      <c r="Q851" s="70" t="str">
        <f aca="false">IF(B851="","",IF(MONTH(B851)=9,"X",""))</f>
        <v/>
      </c>
      <c r="R851" s="70" t="str">
        <f aca="false">IF(B851="","",IF(MONTH(B851)=10,"X",""))</f>
        <v/>
      </c>
      <c r="S851" s="70" t="str">
        <f aca="false">IF(B851="","",IF(MONTH(B851)=11,"X",""))</f>
        <v/>
      </c>
      <c r="T851" s="70" t="str">
        <f aca="false">IF(B851="","",IF(MONTH(B851)=12,"X",""))</f>
        <v/>
      </c>
      <c r="U851" s="58" t="str">
        <f aca="false">IF(E851="","",SUMIF($E$5:$E$1000,E851,$AD$5:$AD$1000))</f>
        <v/>
      </c>
      <c r="V851" s="71" t="str">
        <f aca="false">IF(E851="","",_xlfn.TEXTJOIN(" + ",TRUE(),IF(COUNTIFS($E$5:$E$1000,E851,$C$5:$C$1000,"Auditoría Interna")&gt;0,"Interna",""),IF(COUNTIFS($E$5:$E$1000,E851,$C$5:$C$1000,"Auditoría Externa")&gt;0,"Externa",""),IF(COUNTIFS($E$5:$E$1000,E851,$C$5:$C$1000,"SSF")&gt;0,"SSF",""),IF(COUNTIFS($E$5:$E$1000,E851,$C$5:$C$1000,"Comité de Supervisión")&gt;0,"Comité Sup.",""),IF(COUNTIFS($E$5:$E$1000,E851,$C$5:$C$1000,"Consejo de Administración")&gt;0,"Consejo",""),IF(COUNTIFS($E$5:$E$1000,E851,$C$5:$C$1000,"Otros")&gt;0,"Otros","")))</f>
        <v/>
      </c>
      <c r="W851" s="58" t="str">
        <f aca="false">IF(E851="","",SUMIFS($AD$5:$AD$1000,$E$5:$E$1000,E851,$AA$5:$AA$1000,AA851,$C$5:$C$1000,"&lt;&gt;"&amp;C851))</f>
        <v/>
      </c>
      <c r="X851" s="72"/>
      <c r="Y851" s="68"/>
      <c r="Z851" s="72"/>
      <c r="AA851" s="38" t="str">
        <f aca="false">IF(B851="","",YEAR(B851)*100+MONTH(B851))</f>
        <v/>
      </c>
      <c r="AB851" s="38" t="str">
        <f aca="false">IF(AND(E851&lt;&gt;"",E851=Cruce!$C$5,AD851=1),COUNTIFS($E$5:E851,E851,$AD$5:AD851,1),"")</f>
        <v/>
      </c>
      <c r="AC851" s="38" t="str">
        <f aca="false">IF(E851="","",C851&amp;"|"&amp;X851&amp;"|"&amp;IF(B851="","s/f",TEXT(B851,"yyyymmdd"))&amp;IF(OR(C851="SSF",X851="Visitas Auditoría Interna"),"|"&amp;Y851,""))</f>
        <v/>
      </c>
      <c r="AD851" s="38" t="n">
        <f aca="false">IF(E851="",0,IF(COUNTIFS($E$5:E851,E851,$AC$5:AC851,AC851)=1,1,0))</f>
        <v>0</v>
      </c>
      <c r="AE851" s="38" t="str">
        <f aca="false">IF(OR(E851="",AD851&lt;&gt;1),"",SUBSTITUTE(SUBSTITUTE(C851,"Auditoría ",""),"Consejo de Administración","Consejo")&amp;" – "&amp;IF(B851="","(sin fecha)",DAY(B851)&amp;" de "&amp;CHOOSE(MONTH(B851),"Enero","Febrero","Marzo","Abril","Mayo","Junio","Julio","Agosto","Septiembre","Octubre","Noviembre","Diciembre")&amp;" "&amp;YEAR(B851)))</f>
        <v/>
      </c>
      <c r="AF851" s="38" t="n">
        <f aca="false">IF(E851="",0,IF(COUNTIF($AC$5:AC851,AC851)=1,1,0))</f>
        <v>0</v>
      </c>
    </row>
    <row r="852" customFormat="false" ht="15" hidden="false" customHeight="false" outlineLevel="0" collapsed="false">
      <c r="A852" s="68"/>
      <c r="B852" s="67"/>
      <c r="C852" s="68"/>
      <c r="D852" s="68"/>
      <c r="E852" s="69"/>
      <c r="F852" s="69"/>
      <c r="G852" s="70" t="str">
        <f aca="false">IF(OR(E852="",AND($C$3="",$E$3="")),"",IF(B852="","Sin fecha",IF(AND(OR($C$3="",B852&gt;=$C$3),OR($E$3="",B852&lt;=$E$3)),"Sí","No")))</f>
        <v/>
      </c>
      <c r="H852" s="58" t="str">
        <f aca="false">IF(B852="","",YEAR(B852))</f>
        <v/>
      </c>
      <c r="I852" s="70" t="str">
        <f aca="false">IF(B852="","",IF(MONTH(B852)=1,"X",""))</f>
        <v/>
      </c>
      <c r="J852" s="70" t="str">
        <f aca="false">IF(B852="","",IF(MONTH(B852)=2,"X",""))</f>
        <v/>
      </c>
      <c r="K852" s="70" t="str">
        <f aca="false">IF(B852="","",IF(MONTH(B852)=3,"X",""))</f>
        <v/>
      </c>
      <c r="L852" s="70" t="str">
        <f aca="false">IF(B852="","",IF(MONTH(B852)=4,"X",""))</f>
        <v/>
      </c>
      <c r="M852" s="70" t="str">
        <f aca="false">IF(B852="","",IF(MONTH(B852)=5,"X",""))</f>
        <v/>
      </c>
      <c r="N852" s="70" t="str">
        <f aca="false">IF(B852="","",IF(MONTH(B852)=6,"X",""))</f>
        <v/>
      </c>
      <c r="O852" s="70" t="str">
        <f aca="false">IF(B852="","",IF(MONTH(B852)=7,"X",""))</f>
        <v/>
      </c>
      <c r="P852" s="70" t="str">
        <f aca="false">IF(B852="","",IF(MONTH(B852)=8,"X",""))</f>
        <v/>
      </c>
      <c r="Q852" s="70" t="str">
        <f aca="false">IF(B852="","",IF(MONTH(B852)=9,"X",""))</f>
        <v/>
      </c>
      <c r="R852" s="70" t="str">
        <f aca="false">IF(B852="","",IF(MONTH(B852)=10,"X",""))</f>
        <v/>
      </c>
      <c r="S852" s="70" t="str">
        <f aca="false">IF(B852="","",IF(MONTH(B852)=11,"X",""))</f>
        <v/>
      </c>
      <c r="T852" s="70" t="str">
        <f aca="false">IF(B852="","",IF(MONTH(B852)=12,"X",""))</f>
        <v/>
      </c>
      <c r="U852" s="58" t="str">
        <f aca="false">IF(E852="","",SUMIF($E$5:$E$1000,E852,$AD$5:$AD$1000))</f>
        <v/>
      </c>
      <c r="V852" s="71" t="str">
        <f aca="false">IF(E852="","",_xlfn.TEXTJOIN(" + ",TRUE(),IF(COUNTIFS($E$5:$E$1000,E852,$C$5:$C$1000,"Auditoría Interna")&gt;0,"Interna",""),IF(COUNTIFS($E$5:$E$1000,E852,$C$5:$C$1000,"Auditoría Externa")&gt;0,"Externa",""),IF(COUNTIFS($E$5:$E$1000,E852,$C$5:$C$1000,"SSF")&gt;0,"SSF",""),IF(COUNTIFS($E$5:$E$1000,E852,$C$5:$C$1000,"Comité de Supervisión")&gt;0,"Comité Sup.",""),IF(COUNTIFS($E$5:$E$1000,E852,$C$5:$C$1000,"Consejo de Administración")&gt;0,"Consejo",""),IF(COUNTIFS($E$5:$E$1000,E852,$C$5:$C$1000,"Otros")&gt;0,"Otros","")))</f>
        <v/>
      </c>
      <c r="W852" s="58" t="str">
        <f aca="false">IF(E852="","",SUMIFS($AD$5:$AD$1000,$E$5:$E$1000,E852,$AA$5:$AA$1000,AA852,$C$5:$C$1000,"&lt;&gt;"&amp;C852))</f>
        <v/>
      </c>
      <c r="X852" s="72"/>
      <c r="Y852" s="68"/>
      <c r="Z852" s="72"/>
      <c r="AA852" s="38" t="str">
        <f aca="false">IF(B852="","",YEAR(B852)*100+MONTH(B852))</f>
        <v/>
      </c>
      <c r="AB852" s="38" t="str">
        <f aca="false">IF(AND(E852&lt;&gt;"",E852=Cruce!$C$5,AD852=1),COUNTIFS($E$5:E852,E852,$AD$5:AD852,1),"")</f>
        <v/>
      </c>
      <c r="AC852" s="38" t="str">
        <f aca="false">IF(E852="","",C852&amp;"|"&amp;X852&amp;"|"&amp;IF(B852="","s/f",TEXT(B852,"yyyymmdd"))&amp;IF(OR(C852="SSF",X852="Visitas Auditoría Interna"),"|"&amp;Y852,""))</f>
        <v/>
      </c>
      <c r="AD852" s="38" t="n">
        <f aca="false">IF(E852="",0,IF(COUNTIFS($E$5:E852,E852,$AC$5:AC852,AC852)=1,1,0))</f>
        <v>0</v>
      </c>
      <c r="AE852" s="38" t="str">
        <f aca="false">IF(OR(E852="",AD852&lt;&gt;1),"",SUBSTITUTE(SUBSTITUTE(C852,"Auditoría ",""),"Consejo de Administración","Consejo")&amp;" – "&amp;IF(B852="","(sin fecha)",DAY(B852)&amp;" de "&amp;CHOOSE(MONTH(B852),"Enero","Febrero","Marzo","Abril","Mayo","Junio","Julio","Agosto","Septiembre","Octubre","Noviembre","Diciembre")&amp;" "&amp;YEAR(B852)))</f>
        <v/>
      </c>
      <c r="AF852" s="38" t="n">
        <f aca="false">IF(E852="",0,IF(COUNTIF($AC$5:AC852,AC852)=1,1,0))</f>
        <v>0</v>
      </c>
    </row>
    <row r="853" customFormat="false" ht="15" hidden="false" customHeight="false" outlineLevel="0" collapsed="false">
      <c r="A853" s="68"/>
      <c r="B853" s="67"/>
      <c r="C853" s="68"/>
      <c r="D853" s="68"/>
      <c r="E853" s="69"/>
      <c r="F853" s="69"/>
      <c r="G853" s="70" t="str">
        <f aca="false">IF(OR(E853="",AND($C$3="",$E$3="")),"",IF(B853="","Sin fecha",IF(AND(OR($C$3="",B853&gt;=$C$3),OR($E$3="",B853&lt;=$E$3)),"Sí","No")))</f>
        <v/>
      </c>
      <c r="H853" s="58" t="str">
        <f aca="false">IF(B853="","",YEAR(B853))</f>
        <v/>
      </c>
      <c r="I853" s="70" t="str">
        <f aca="false">IF(B853="","",IF(MONTH(B853)=1,"X",""))</f>
        <v/>
      </c>
      <c r="J853" s="70" t="str">
        <f aca="false">IF(B853="","",IF(MONTH(B853)=2,"X",""))</f>
        <v/>
      </c>
      <c r="K853" s="70" t="str">
        <f aca="false">IF(B853="","",IF(MONTH(B853)=3,"X",""))</f>
        <v/>
      </c>
      <c r="L853" s="70" t="str">
        <f aca="false">IF(B853="","",IF(MONTH(B853)=4,"X",""))</f>
        <v/>
      </c>
      <c r="M853" s="70" t="str">
        <f aca="false">IF(B853="","",IF(MONTH(B853)=5,"X",""))</f>
        <v/>
      </c>
      <c r="N853" s="70" t="str">
        <f aca="false">IF(B853="","",IF(MONTH(B853)=6,"X",""))</f>
        <v/>
      </c>
      <c r="O853" s="70" t="str">
        <f aca="false">IF(B853="","",IF(MONTH(B853)=7,"X",""))</f>
        <v/>
      </c>
      <c r="P853" s="70" t="str">
        <f aca="false">IF(B853="","",IF(MONTH(B853)=8,"X",""))</f>
        <v/>
      </c>
      <c r="Q853" s="70" t="str">
        <f aca="false">IF(B853="","",IF(MONTH(B853)=9,"X",""))</f>
        <v/>
      </c>
      <c r="R853" s="70" t="str">
        <f aca="false">IF(B853="","",IF(MONTH(B853)=10,"X",""))</f>
        <v/>
      </c>
      <c r="S853" s="70" t="str">
        <f aca="false">IF(B853="","",IF(MONTH(B853)=11,"X",""))</f>
        <v/>
      </c>
      <c r="T853" s="70" t="str">
        <f aca="false">IF(B853="","",IF(MONTH(B853)=12,"X",""))</f>
        <v/>
      </c>
      <c r="U853" s="58" t="str">
        <f aca="false">IF(E853="","",SUMIF($E$5:$E$1000,E853,$AD$5:$AD$1000))</f>
        <v/>
      </c>
      <c r="V853" s="71" t="str">
        <f aca="false">IF(E853="","",_xlfn.TEXTJOIN(" + ",TRUE(),IF(COUNTIFS($E$5:$E$1000,E853,$C$5:$C$1000,"Auditoría Interna")&gt;0,"Interna",""),IF(COUNTIFS($E$5:$E$1000,E853,$C$5:$C$1000,"Auditoría Externa")&gt;0,"Externa",""),IF(COUNTIFS($E$5:$E$1000,E853,$C$5:$C$1000,"SSF")&gt;0,"SSF",""),IF(COUNTIFS($E$5:$E$1000,E853,$C$5:$C$1000,"Comité de Supervisión")&gt;0,"Comité Sup.",""),IF(COUNTIFS($E$5:$E$1000,E853,$C$5:$C$1000,"Consejo de Administración")&gt;0,"Consejo",""),IF(COUNTIFS($E$5:$E$1000,E853,$C$5:$C$1000,"Otros")&gt;0,"Otros","")))</f>
        <v/>
      </c>
      <c r="W853" s="58" t="str">
        <f aca="false">IF(E853="","",SUMIFS($AD$5:$AD$1000,$E$5:$E$1000,E853,$AA$5:$AA$1000,AA853,$C$5:$C$1000,"&lt;&gt;"&amp;C853))</f>
        <v/>
      </c>
      <c r="X853" s="72"/>
      <c r="Y853" s="68"/>
      <c r="Z853" s="72"/>
      <c r="AA853" s="38" t="str">
        <f aca="false">IF(B853="","",YEAR(B853)*100+MONTH(B853))</f>
        <v/>
      </c>
      <c r="AB853" s="38" t="str">
        <f aca="false">IF(AND(E853&lt;&gt;"",E853=Cruce!$C$5,AD853=1),COUNTIFS($E$5:E853,E853,$AD$5:AD853,1),"")</f>
        <v/>
      </c>
      <c r="AC853" s="38" t="str">
        <f aca="false">IF(E853="","",C853&amp;"|"&amp;X853&amp;"|"&amp;IF(B853="","s/f",TEXT(B853,"yyyymmdd"))&amp;IF(OR(C853="SSF",X853="Visitas Auditoría Interna"),"|"&amp;Y853,""))</f>
        <v/>
      </c>
      <c r="AD853" s="38" t="n">
        <f aca="false">IF(E853="",0,IF(COUNTIFS($E$5:E853,E853,$AC$5:AC853,AC853)=1,1,0))</f>
        <v>0</v>
      </c>
      <c r="AE853" s="38" t="str">
        <f aca="false">IF(OR(E853="",AD853&lt;&gt;1),"",SUBSTITUTE(SUBSTITUTE(C853,"Auditoría ",""),"Consejo de Administración","Consejo")&amp;" – "&amp;IF(B853="","(sin fecha)",DAY(B853)&amp;" de "&amp;CHOOSE(MONTH(B853),"Enero","Febrero","Marzo","Abril","Mayo","Junio","Julio","Agosto","Septiembre","Octubre","Noviembre","Diciembre")&amp;" "&amp;YEAR(B853)))</f>
        <v/>
      </c>
      <c r="AF853" s="38" t="n">
        <f aca="false">IF(E853="",0,IF(COUNTIF($AC$5:AC853,AC853)=1,1,0))</f>
        <v>0</v>
      </c>
    </row>
    <row r="854" customFormat="false" ht="15" hidden="false" customHeight="false" outlineLevel="0" collapsed="false">
      <c r="A854" s="68"/>
      <c r="B854" s="67"/>
      <c r="C854" s="68"/>
      <c r="D854" s="68"/>
      <c r="E854" s="69"/>
      <c r="F854" s="69"/>
      <c r="G854" s="70" t="str">
        <f aca="false">IF(OR(E854="",AND($C$3="",$E$3="")),"",IF(B854="","Sin fecha",IF(AND(OR($C$3="",B854&gt;=$C$3),OR($E$3="",B854&lt;=$E$3)),"Sí","No")))</f>
        <v/>
      </c>
      <c r="H854" s="58" t="str">
        <f aca="false">IF(B854="","",YEAR(B854))</f>
        <v/>
      </c>
      <c r="I854" s="70" t="str">
        <f aca="false">IF(B854="","",IF(MONTH(B854)=1,"X",""))</f>
        <v/>
      </c>
      <c r="J854" s="70" t="str">
        <f aca="false">IF(B854="","",IF(MONTH(B854)=2,"X",""))</f>
        <v/>
      </c>
      <c r="K854" s="70" t="str">
        <f aca="false">IF(B854="","",IF(MONTH(B854)=3,"X",""))</f>
        <v/>
      </c>
      <c r="L854" s="70" t="str">
        <f aca="false">IF(B854="","",IF(MONTH(B854)=4,"X",""))</f>
        <v/>
      </c>
      <c r="M854" s="70" t="str">
        <f aca="false">IF(B854="","",IF(MONTH(B854)=5,"X",""))</f>
        <v/>
      </c>
      <c r="N854" s="70" t="str">
        <f aca="false">IF(B854="","",IF(MONTH(B854)=6,"X",""))</f>
        <v/>
      </c>
      <c r="O854" s="70" t="str">
        <f aca="false">IF(B854="","",IF(MONTH(B854)=7,"X",""))</f>
        <v/>
      </c>
      <c r="P854" s="70" t="str">
        <f aca="false">IF(B854="","",IF(MONTH(B854)=8,"X",""))</f>
        <v/>
      </c>
      <c r="Q854" s="70" t="str">
        <f aca="false">IF(B854="","",IF(MONTH(B854)=9,"X",""))</f>
        <v/>
      </c>
      <c r="R854" s="70" t="str">
        <f aca="false">IF(B854="","",IF(MONTH(B854)=10,"X",""))</f>
        <v/>
      </c>
      <c r="S854" s="70" t="str">
        <f aca="false">IF(B854="","",IF(MONTH(B854)=11,"X",""))</f>
        <v/>
      </c>
      <c r="T854" s="70" t="str">
        <f aca="false">IF(B854="","",IF(MONTH(B854)=12,"X",""))</f>
        <v/>
      </c>
      <c r="U854" s="58" t="str">
        <f aca="false">IF(E854="","",SUMIF($E$5:$E$1000,E854,$AD$5:$AD$1000))</f>
        <v/>
      </c>
      <c r="V854" s="71" t="str">
        <f aca="false">IF(E854="","",_xlfn.TEXTJOIN(" + ",TRUE(),IF(COUNTIFS($E$5:$E$1000,E854,$C$5:$C$1000,"Auditoría Interna")&gt;0,"Interna",""),IF(COUNTIFS($E$5:$E$1000,E854,$C$5:$C$1000,"Auditoría Externa")&gt;0,"Externa",""),IF(COUNTIFS($E$5:$E$1000,E854,$C$5:$C$1000,"SSF")&gt;0,"SSF",""),IF(COUNTIFS($E$5:$E$1000,E854,$C$5:$C$1000,"Comité de Supervisión")&gt;0,"Comité Sup.",""),IF(COUNTIFS($E$5:$E$1000,E854,$C$5:$C$1000,"Consejo de Administración")&gt;0,"Consejo",""),IF(COUNTIFS($E$5:$E$1000,E854,$C$5:$C$1000,"Otros")&gt;0,"Otros","")))</f>
        <v/>
      </c>
      <c r="W854" s="58" t="str">
        <f aca="false">IF(E854="","",SUMIFS($AD$5:$AD$1000,$E$5:$E$1000,E854,$AA$5:$AA$1000,AA854,$C$5:$C$1000,"&lt;&gt;"&amp;C854))</f>
        <v/>
      </c>
      <c r="X854" s="72"/>
      <c r="Y854" s="68"/>
      <c r="Z854" s="72"/>
      <c r="AA854" s="38" t="str">
        <f aca="false">IF(B854="","",YEAR(B854)*100+MONTH(B854))</f>
        <v/>
      </c>
      <c r="AB854" s="38" t="str">
        <f aca="false">IF(AND(E854&lt;&gt;"",E854=Cruce!$C$5,AD854=1),COUNTIFS($E$5:E854,E854,$AD$5:AD854,1),"")</f>
        <v/>
      </c>
      <c r="AC854" s="38" t="str">
        <f aca="false">IF(E854="","",C854&amp;"|"&amp;X854&amp;"|"&amp;IF(B854="","s/f",TEXT(B854,"yyyymmdd"))&amp;IF(OR(C854="SSF",X854="Visitas Auditoría Interna"),"|"&amp;Y854,""))</f>
        <v/>
      </c>
      <c r="AD854" s="38" t="n">
        <f aca="false">IF(E854="",0,IF(COUNTIFS($E$5:E854,E854,$AC$5:AC854,AC854)=1,1,0))</f>
        <v>0</v>
      </c>
      <c r="AE854" s="38" t="str">
        <f aca="false">IF(OR(E854="",AD854&lt;&gt;1),"",SUBSTITUTE(SUBSTITUTE(C854,"Auditoría ",""),"Consejo de Administración","Consejo")&amp;" – "&amp;IF(B854="","(sin fecha)",DAY(B854)&amp;" de "&amp;CHOOSE(MONTH(B854),"Enero","Febrero","Marzo","Abril","Mayo","Junio","Julio","Agosto","Septiembre","Octubre","Noviembre","Diciembre")&amp;" "&amp;YEAR(B854)))</f>
        <v/>
      </c>
      <c r="AF854" s="38" t="n">
        <f aca="false">IF(E854="",0,IF(COUNTIF($AC$5:AC854,AC854)=1,1,0))</f>
        <v>0</v>
      </c>
    </row>
    <row r="855" customFormat="false" ht="15" hidden="false" customHeight="false" outlineLevel="0" collapsed="false">
      <c r="A855" s="68"/>
      <c r="B855" s="67"/>
      <c r="C855" s="68"/>
      <c r="D855" s="68"/>
      <c r="E855" s="69"/>
      <c r="F855" s="69"/>
      <c r="G855" s="70" t="str">
        <f aca="false">IF(OR(E855="",AND($C$3="",$E$3="")),"",IF(B855="","Sin fecha",IF(AND(OR($C$3="",B855&gt;=$C$3),OR($E$3="",B855&lt;=$E$3)),"Sí","No")))</f>
        <v/>
      </c>
      <c r="H855" s="58" t="str">
        <f aca="false">IF(B855="","",YEAR(B855))</f>
        <v/>
      </c>
      <c r="I855" s="70" t="str">
        <f aca="false">IF(B855="","",IF(MONTH(B855)=1,"X",""))</f>
        <v/>
      </c>
      <c r="J855" s="70" t="str">
        <f aca="false">IF(B855="","",IF(MONTH(B855)=2,"X",""))</f>
        <v/>
      </c>
      <c r="K855" s="70" t="str">
        <f aca="false">IF(B855="","",IF(MONTH(B855)=3,"X",""))</f>
        <v/>
      </c>
      <c r="L855" s="70" t="str">
        <f aca="false">IF(B855="","",IF(MONTH(B855)=4,"X",""))</f>
        <v/>
      </c>
      <c r="M855" s="70" t="str">
        <f aca="false">IF(B855="","",IF(MONTH(B855)=5,"X",""))</f>
        <v/>
      </c>
      <c r="N855" s="70" t="str">
        <f aca="false">IF(B855="","",IF(MONTH(B855)=6,"X",""))</f>
        <v/>
      </c>
      <c r="O855" s="70" t="str">
        <f aca="false">IF(B855="","",IF(MONTH(B855)=7,"X",""))</f>
        <v/>
      </c>
      <c r="P855" s="70" t="str">
        <f aca="false">IF(B855="","",IF(MONTH(B855)=8,"X",""))</f>
        <v/>
      </c>
      <c r="Q855" s="70" t="str">
        <f aca="false">IF(B855="","",IF(MONTH(B855)=9,"X",""))</f>
        <v/>
      </c>
      <c r="R855" s="70" t="str">
        <f aca="false">IF(B855="","",IF(MONTH(B855)=10,"X",""))</f>
        <v/>
      </c>
      <c r="S855" s="70" t="str">
        <f aca="false">IF(B855="","",IF(MONTH(B855)=11,"X",""))</f>
        <v/>
      </c>
      <c r="T855" s="70" t="str">
        <f aca="false">IF(B855="","",IF(MONTH(B855)=12,"X",""))</f>
        <v/>
      </c>
      <c r="U855" s="58" t="str">
        <f aca="false">IF(E855="","",SUMIF($E$5:$E$1000,E855,$AD$5:$AD$1000))</f>
        <v/>
      </c>
      <c r="V855" s="71" t="str">
        <f aca="false">IF(E855="","",_xlfn.TEXTJOIN(" + ",TRUE(),IF(COUNTIFS($E$5:$E$1000,E855,$C$5:$C$1000,"Auditoría Interna")&gt;0,"Interna",""),IF(COUNTIFS($E$5:$E$1000,E855,$C$5:$C$1000,"Auditoría Externa")&gt;0,"Externa",""),IF(COUNTIFS($E$5:$E$1000,E855,$C$5:$C$1000,"SSF")&gt;0,"SSF",""),IF(COUNTIFS($E$5:$E$1000,E855,$C$5:$C$1000,"Comité de Supervisión")&gt;0,"Comité Sup.",""),IF(COUNTIFS($E$5:$E$1000,E855,$C$5:$C$1000,"Consejo de Administración")&gt;0,"Consejo",""),IF(COUNTIFS($E$5:$E$1000,E855,$C$5:$C$1000,"Otros")&gt;0,"Otros","")))</f>
        <v/>
      </c>
      <c r="W855" s="58" t="str">
        <f aca="false">IF(E855="","",SUMIFS($AD$5:$AD$1000,$E$5:$E$1000,E855,$AA$5:$AA$1000,AA855,$C$5:$C$1000,"&lt;&gt;"&amp;C855))</f>
        <v/>
      </c>
      <c r="X855" s="72"/>
      <c r="Y855" s="68"/>
      <c r="Z855" s="72"/>
      <c r="AA855" s="38" t="str">
        <f aca="false">IF(B855="","",YEAR(B855)*100+MONTH(B855))</f>
        <v/>
      </c>
      <c r="AB855" s="38" t="str">
        <f aca="false">IF(AND(E855&lt;&gt;"",E855=Cruce!$C$5,AD855=1),COUNTIFS($E$5:E855,E855,$AD$5:AD855,1),"")</f>
        <v/>
      </c>
      <c r="AC855" s="38" t="str">
        <f aca="false">IF(E855="","",C855&amp;"|"&amp;X855&amp;"|"&amp;IF(B855="","s/f",TEXT(B855,"yyyymmdd"))&amp;IF(OR(C855="SSF",X855="Visitas Auditoría Interna"),"|"&amp;Y855,""))</f>
        <v/>
      </c>
      <c r="AD855" s="38" t="n">
        <f aca="false">IF(E855="",0,IF(COUNTIFS($E$5:E855,E855,$AC$5:AC855,AC855)=1,1,0))</f>
        <v>0</v>
      </c>
      <c r="AE855" s="38" t="str">
        <f aca="false">IF(OR(E855="",AD855&lt;&gt;1),"",SUBSTITUTE(SUBSTITUTE(C855,"Auditoría ",""),"Consejo de Administración","Consejo")&amp;" – "&amp;IF(B855="","(sin fecha)",DAY(B855)&amp;" de "&amp;CHOOSE(MONTH(B855),"Enero","Febrero","Marzo","Abril","Mayo","Junio","Julio","Agosto","Septiembre","Octubre","Noviembre","Diciembre")&amp;" "&amp;YEAR(B855)))</f>
        <v/>
      </c>
      <c r="AF855" s="38" t="n">
        <f aca="false">IF(E855="",0,IF(COUNTIF($AC$5:AC855,AC855)=1,1,0))</f>
        <v>0</v>
      </c>
    </row>
    <row r="856" customFormat="false" ht="15" hidden="false" customHeight="false" outlineLevel="0" collapsed="false">
      <c r="A856" s="68"/>
      <c r="B856" s="67"/>
      <c r="C856" s="68"/>
      <c r="D856" s="68"/>
      <c r="E856" s="69"/>
      <c r="F856" s="69"/>
      <c r="G856" s="70" t="str">
        <f aca="false">IF(OR(E856="",AND($C$3="",$E$3="")),"",IF(B856="","Sin fecha",IF(AND(OR($C$3="",B856&gt;=$C$3),OR($E$3="",B856&lt;=$E$3)),"Sí","No")))</f>
        <v/>
      </c>
      <c r="H856" s="58" t="str">
        <f aca="false">IF(B856="","",YEAR(B856))</f>
        <v/>
      </c>
      <c r="I856" s="70" t="str">
        <f aca="false">IF(B856="","",IF(MONTH(B856)=1,"X",""))</f>
        <v/>
      </c>
      <c r="J856" s="70" t="str">
        <f aca="false">IF(B856="","",IF(MONTH(B856)=2,"X",""))</f>
        <v/>
      </c>
      <c r="K856" s="70" t="str">
        <f aca="false">IF(B856="","",IF(MONTH(B856)=3,"X",""))</f>
        <v/>
      </c>
      <c r="L856" s="70" t="str">
        <f aca="false">IF(B856="","",IF(MONTH(B856)=4,"X",""))</f>
        <v/>
      </c>
      <c r="M856" s="70" t="str">
        <f aca="false">IF(B856="","",IF(MONTH(B856)=5,"X",""))</f>
        <v/>
      </c>
      <c r="N856" s="70" t="str">
        <f aca="false">IF(B856="","",IF(MONTH(B856)=6,"X",""))</f>
        <v/>
      </c>
      <c r="O856" s="70" t="str">
        <f aca="false">IF(B856="","",IF(MONTH(B856)=7,"X",""))</f>
        <v/>
      </c>
      <c r="P856" s="70" t="str">
        <f aca="false">IF(B856="","",IF(MONTH(B856)=8,"X",""))</f>
        <v/>
      </c>
      <c r="Q856" s="70" t="str">
        <f aca="false">IF(B856="","",IF(MONTH(B856)=9,"X",""))</f>
        <v/>
      </c>
      <c r="R856" s="70" t="str">
        <f aca="false">IF(B856="","",IF(MONTH(B856)=10,"X",""))</f>
        <v/>
      </c>
      <c r="S856" s="70" t="str">
        <f aca="false">IF(B856="","",IF(MONTH(B856)=11,"X",""))</f>
        <v/>
      </c>
      <c r="T856" s="70" t="str">
        <f aca="false">IF(B856="","",IF(MONTH(B856)=12,"X",""))</f>
        <v/>
      </c>
      <c r="U856" s="58" t="str">
        <f aca="false">IF(E856="","",SUMIF($E$5:$E$1000,E856,$AD$5:$AD$1000))</f>
        <v/>
      </c>
      <c r="V856" s="71" t="str">
        <f aca="false">IF(E856="","",_xlfn.TEXTJOIN(" + ",TRUE(),IF(COUNTIFS($E$5:$E$1000,E856,$C$5:$C$1000,"Auditoría Interna")&gt;0,"Interna",""),IF(COUNTIFS($E$5:$E$1000,E856,$C$5:$C$1000,"Auditoría Externa")&gt;0,"Externa",""),IF(COUNTIFS($E$5:$E$1000,E856,$C$5:$C$1000,"SSF")&gt;0,"SSF",""),IF(COUNTIFS($E$5:$E$1000,E856,$C$5:$C$1000,"Comité de Supervisión")&gt;0,"Comité Sup.",""),IF(COUNTIFS($E$5:$E$1000,E856,$C$5:$C$1000,"Consejo de Administración")&gt;0,"Consejo",""),IF(COUNTIFS($E$5:$E$1000,E856,$C$5:$C$1000,"Otros")&gt;0,"Otros","")))</f>
        <v/>
      </c>
      <c r="W856" s="58" t="str">
        <f aca="false">IF(E856="","",SUMIFS($AD$5:$AD$1000,$E$5:$E$1000,E856,$AA$5:$AA$1000,AA856,$C$5:$C$1000,"&lt;&gt;"&amp;C856))</f>
        <v/>
      </c>
      <c r="X856" s="72"/>
      <c r="Y856" s="68"/>
      <c r="Z856" s="72"/>
      <c r="AA856" s="38" t="str">
        <f aca="false">IF(B856="","",YEAR(B856)*100+MONTH(B856))</f>
        <v/>
      </c>
      <c r="AB856" s="38" t="str">
        <f aca="false">IF(AND(E856&lt;&gt;"",E856=Cruce!$C$5,AD856=1),COUNTIFS($E$5:E856,E856,$AD$5:AD856,1),"")</f>
        <v/>
      </c>
      <c r="AC856" s="38" t="str">
        <f aca="false">IF(E856="","",C856&amp;"|"&amp;X856&amp;"|"&amp;IF(B856="","s/f",TEXT(B856,"yyyymmdd"))&amp;IF(OR(C856="SSF",X856="Visitas Auditoría Interna"),"|"&amp;Y856,""))</f>
        <v/>
      </c>
      <c r="AD856" s="38" t="n">
        <f aca="false">IF(E856="",0,IF(COUNTIFS($E$5:E856,E856,$AC$5:AC856,AC856)=1,1,0))</f>
        <v>0</v>
      </c>
      <c r="AE856" s="38" t="str">
        <f aca="false">IF(OR(E856="",AD856&lt;&gt;1),"",SUBSTITUTE(SUBSTITUTE(C856,"Auditoría ",""),"Consejo de Administración","Consejo")&amp;" – "&amp;IF(B856="","(sin fecha)",DAY(B856)&amp;" de "&amp;CHOOSE(MONTH(B856),"Enero","Febrero","Marzo","Abril","Mayo","Junio","Julio","Agosto","Septiembre","Octubre","Noviembre","Diciembre")&amp;" "&amp;YEAR(B856)))</f>
        <v/>
      </c>
      <c r="AF856" s="38" t="n">
        <f aca="false">IF(E856="",0,IF(COUNTIF($AC$5:AC856,AC856)=1,1,0))</f>
        <v>0</v>
      </c>
    </row>
    <row r="857" customFormat="false" ht="15" hidden="false" customHeight="false" outlineLevel="0" collapsed="false">
      <c r="A857" s="68"/>
      <c r="B857" s="67"/>
      <c r="C857" s="68"/>
      <c r="D857" s="68"/>
      <c r="E857" s="69"/>
      <c r="F857" s="69"/>
      <c r="G857" s="70" t="str">
        <f aca="false">IF(OR(E857="",AND($C$3="",$E$3="")),"",IF(B857="","Sin fecha",IF(AND(OR($C$3="",B857&gt;=$C$3),OR($E$3="",B857&lt;=$E$3)),"Sí","No")))</f>
        <v/>
      </c>
      <c r="H857" s="58" t="str">
        <f aca="false">IF(B857="","",YEAR(B857))</f>
        <v/>
      </c>
      <c r="I857" s="70" t="str">
        <f aca="false">IF(B857="","",IF(MONTH(B857)=1,"X",""))</f>
        <v/>
      </c>
      <c r="J857" s="70" t="str">
        <f aca="false">IF(B857="","",IF(MONTH(B857)=2,"X",""))</f>
        <v/>
      </c>
      <c r="K857" s="70" t="str">
        <f aca="false">IF(B857="","",IF(MONTH(B857)=3,"X",""))</f>
        <v/>
      </c>
      <c r="L857" s="70" t="str">
        <f aca="false">IF(B857="","",IF(MONTH(B857)=4,"X",""))</f>
        <v/>
      </c>
      <c r="M857" s="70" t="str">
        <f aca="false">IF(B857="","",IF(MONTH(B857)=5,"X",""))</f>
        <v/>
      </c>
      <c r="N857" s="70" t="str">
        <f aca="false">IF(B857="","",IF(MONTH(B857)=6,"X",""))</f>
        <v/>
      </c>
      <c r="O857" s="70" t="str">
        <f aca="false">IF(B857="","",IF(MONTH(B857)=7,"X",""))</f>
        <v/>
      </c>
      <c r="P857" s="70" t="str">
        <f aca="false">IF(B857="","",IF(MONTH(B857)=8,"X",""))</f>
        <v/>
      </c>
      <c r="Q857" s="70" t="str">
        <f aca="false">IF(B857="","",IF(MONTH(B857)=9,"X",""))</f>
        <v/>
      </c>
      <c r="R857" s="70" t="str">
        <f aca="false">IF(B857="","",IF(MONTH(B857)=10,"X",""))</f>
        <v/>
      </c>
      <c r="S857" s="70" t="str">
        <f aca="false">IF(B857="","",IF(MONTH(B857)=11,"X",""))</f>
        <v/>
      </c>
      <c r="T857" s="70" t="str">
        <f aca="false">IF(B857="","",IF(MONTH(B857)=12,"X",""))</f>
        <v/>
      </c>
      <c r="U857" s="58" t="str">
        <f aca="false">IF(E857="","",SUMIF($E$5:$E$1000,E857,$AD$5:$AD$1000))</f>
        <v/>
      </c>
      <c r="V857" s="71" t="str">
        <f aca="false">IF(E857="","",_xlfn.TEXTJOIN(" + ",TRUE(),IF(COUNTIFS($E$5:$E$1000,E857,$C$5:$C$1000,"Auditoría Interna")&gt;0,"Interna",""),IF(COUNTIFS($E$5:$E$1000,E857,$C$5:$C$1000,"Auditoría Externa")&gt;0,"Externa",""),IF(COUNTIFS($E$5:$E$1000,E857,$C$5:$C$1000,"SSF")&gt;0,"SSF",""),IF(COUNTIFS($E$5:$E$1000,E857,$C$5:$C$1000,"Comité de Supervisión")&gt;0,"Comité Sup.",""),IF(COUNTIFS($E$5:$E$1000,E857,$C$5:$C$1000,"Consejo de Administración")&gt;0,"Consejo",""),IF(COUNTIFS($E$5:$E$1000,E857,$C$5:$C$1000,"Otros")&gt;0,"Otros","")))</f>
        <v/>
      </c>
      <c r="W857" s="58" t="str">
        <f aca="false">IF(E857="","",SUMIFS($AD$5:$AD$1000,$E$5:$E$1000,E857,$AA$5:$AA$1000,AA857,$C$5:$C$1000,"&lt;&gt;"&amp;C857))</f>
        <v/>
      </c>
      <c r="X857" s="72"/>
      <c r="Y857" s="68"/>
      <c r="Z857" s="72"/>
      <c r="AA857" s="38" t="str">
        <f aca="false">IF(B857="","",YEAR(B857)*100+MONTH(B857))</f>
        <v/>
      </c>
      <c r="AB857" s="38" t="str">
        <f aca="false">IF(AND(E857&lt;&gt;"",E857=Cruce!$C$5,AD857=1),COUNTIFS($E$5:E857,E857,$AD$5:AD857,1),"")</f>
        <v/>
      </c>
      <c r="AC857" s="38" t="str">
        <f aca="false">IF(E857="","",C857&amp;"|"&amp;X857&amp;"|"&amp;IF(B857="","s/f",TEXT(B857,"yyyymmdd"))&amp;IF(OR(C857="SSF",X857="Visitas Auditoría Interna"),"|"&amp;Y857,""))</f>
        <v/>
      </c>
      <c r="AD857" s="38" t="n">
        <f aca="false">IF(E857="",0,IF(COUNTIFS($E$5:E857,E857,$AC$5:AC857,AC857)=1,1,0))</f>
        <v>0</v>
      </c>
      <c r="AE857" s="38" t="str">
        <f aca="false">IF(OR(E857="",AD857&lt;&gt;1),"",SUBSTITUTE(SUBSTITUTE(C857,"Auditoría ",""),"Consejo de Administración","Consejo")&amp;" – "&amp;IF(B857="","(sin fecha)",DAY(B857)&amp;" de "&amp;CHOOSE(MONTH(B857),"Enero","Febrero","Marzo","Abril","Mayo","Junio","Julio","Agosto","Septiembre","Octubre","Noviembre","Diciembre")&amp;" "&amp;YEAR(B857)))</f>
        <v/>
      </c>
      <c r="AF857" s="38" t="n">
        <f aca="false">IF(E857="",0,IF(COUNTIF($AC$5:AC857,AC857)=1,1,0))</f>
        <v>0</v>
      </c>
    </row>
    <row r="858" customFormat="false" ht="15" hidden="false" customHeight="false" outlineLevel="0" collapsed="false">
      <c r="A858" s="68"/>
      <c r="B858" s="67"/>
      <c r="C858" s="68"/>
      <c r="D858" s="68"/>
      <c r="E858" s="69"/>
      <c r="F858" s="69"/>
      <c r="G858" s="70" t="str">
        <f aca="false">IF(OR(E858="",AND($C$3="",$E$3="")),"",IF(B858="","Sin fecha",IF(AND(OR($C$3="",B858&gt;=$C$3),OR($E$3="",B858&lt;=$E$3)),"Sí","No")))</f>
        <v/>
      </c>
      <c r="H858" s="58" t="str">
        <f aca="false">IF(B858="","",YEAR(B858))</f>
        <v/>
      </c>
      <c r="I858" s="70" t="str">
        <f aca="false">IF(B858="","",IF(MONTH(B858)=1,"X",""))</f>
        <v/>
      </c>
      <c r="J858" s="70" t="str">
        <f aca="false">IF(B858="","",IF(MONTH(B858)=2,"X",""))</f>
        <v/>
      </c>
      <c r="K858" s="70" t="str">
        <f aca="false">IF(B858="","",IF(MONTH(B858)=3,"X",""))</f>
        <v/>
      </c>
      <c r="L858" s="70" t="str">
        <f aca="false">IF(B858="","",IF(MONTH(B858)=4,"X",""))</f>
        <v/>
      </c>
      <c r="M858" s="70" t="str">
        <f aca="false">IF(B858="","",IF(MONTH(B858)=5,"X",""))</f>
        <v/>
      </c>
      <c r="N858" s="70" t="str">
        <f aca="false">IF(B858="","",IF(MONTH(B858)=6,"X",""))</f>
        <v/>
      </c>
      <c r="O858" s="70" t="str">
        <f aca="false">IF(B858="","",IF(MONTH(B858)=7,"X",""))</f>
        <v/>
      </c>
      <c r="P858" s="70" t="str">
        <f aca="false">IF(B858="","",IF(MONTH(B858)=8,"X",""))</f>
        <v/>
      </c>
      <c r="Q858" s="70" t="str">
        <f aca="false">IF(B858="","",IF(MONTH(B858)=9,"X",""))</f>
        <v/>
      </c>
      <c r="R858" s="70" t="str">
        <f aca="false">IF(B858="","",IF(MONTH(B858)=10,"X",""))</f>
        <v/>
      </c>
      <c r="S858" s="70" t="str">
        <f aca="false">IF(B858="","",IF(MONTH(B858)=11,"X",""))</f>
        <v/>
      </c>
      <c r="T858" s="70" t="str">
        <f aca="false">IF(B858="","",IF(MONTH(B858)=12,"X",""))</f>
        <v/>
      </c>
      <c r="U858" s="58" t="str">
        <f aca="false">IF(E858="","",SUMIF($E$5:$E$1000,E858,$AD$5:$AD$1000))</f>
        <v/>
      </c>
      <c r="V858" s="71" t="str">
        <f aca="false">IF(E858="","",_xlfn.TEXTJOIN(" + ",TRUE(),IF(COUNTIFS($E$5:$E$1000,E858,$C$5:$C$1000,"Auditoría Interna")&gt;0,"Interna",""),IF(COUNTIFS($E$5:$E$1000,E858,$C$5:$C$1000,"Auditoría Externa")&gt;0,"Externa",""),IF(COUNTIFS($E$5:$E$1000,E858,$C$5:$C$1000,"SSF")&gt;0,"SSF",""),IF(COUNTIFS($E$5:$E$1000,E858,$C$5:$C$1000,"Comité de Supervisión")&gt;0,"Comité Sup.",""),IF(COUNTIFS($E$5:$E$1000,E858,$C$5:$C$1000,"Consejo de Administración")&gt;0,"Consejo",""),IF(COUNTIFS($E$5:$E$1000,E858,$C$5:$C$1000,"Otros")&gt;0,"Otros","")))</f>
        <v/>
      </c>
      <c r="W858" s="58" t="str">
        <f aca="false">IF(E858="","",SUMIFS($AD$5:$AD$1000,$E$5:$E$1000,E858,$AA$5:$AA$1000,AA858,$C$5:$C$1000,"&lt;&gt;"&amp;C858))</f>
        <v/>
      </c>
      <c r="X858" s="72"/>
      <c r="Y858" s="68"/>
      <c r="Z858" s="72"/>
      <c r="AA858" s="38" t="str">
        <f aca="false">IF(B858="","",YEAR(B858)*100+MONTH(B858))</f>
        <v/>
      </c>
      <c r="AB858" s="38" t="str">
        <f aca="false">IF(AND(E858&lt;&gt;"",E858=Cruce!$C$5,AD858=1),COUNTIFS($E$5:E858,E858,$AD$5:AD858,1),"")</f>
        <v/>
      </c>
      <c r="AC858" s="38" t="str">
        <f aca="false">IF(E858="","",C858&amp;"|"&amp;X858&amp;"|"&amp;IF(B858="","s/f",TEXT(B858,"yyyymmdd"))&amp;IF(OR(C858="SSF",X858="Visitas Auditoría Interna"),"|"&amp;Y858,""))</f>
        <v/>
      </c>
      <c r="AD858" s="38" t="n">
        <f aca="false">IF(E858="",0,IF(COUNTIFS($E$5:E858,E858,$AC$5:AC858,AC858)=1,1,0))</f>
        <v>0</v>
      </c>
      <c r="AE858" s="38" t="str">
        <f aca="false">IF(OR(E858="",AD858&lt;&gt;1),"",SUBSTITUTE(SUBSTITUTE(C858,"Auditoría ",""),"Consejo de Administración","Consejo")&amp;" – "&amp;IF(B858="","(sin fecha)",DAY(B858)&amp;" de "&amp;CHOOSE(MONTH(B858),"Enero","Febrero","Marzo","Abril","Mayo","Junio","Julio","Agosto","Septiembre","Octubre","Noviembre","Diciembre")&amp;" "&amp;YEAR(B858)))</f>
        <v/>
      </c>
      <c r="AF858" s="38" t="n">
        <f aca="false">IF(E858="",0,IF(COUNTIF($AC$5:AC858,AC858)=1,1,0))</f>
        <v>0</v>
      </c>
    </row>
    <row r="859" customFormat="false" ht="15" hidden="false" customHeight="false" outlineLevel="0" collapsed="false">
      <c r="A859" s="68"/>
      <c r="B859" s="67"/>
      <c r="C859" s="68"/>
      <c r="D859" s="68"/>
      <c r="E859" s="69"/>
      <c r="F859" s="69"/>
      <c r="G859" s="70" t="str">
        <f aca="false">IF(OR(E859="",AND($C$3="",$E$3="")),"",IF(B859="","Sin fecha",IF(AND(OR($C$3="",B859&gt;=$C$3),OR($E$3="",B859&lt;=$E$3)),"Sí","No")))</f>
        <v/>
      </c>
      <c r="H859" s="58" t="str">
        <f aca="false">IF(B859="","",YEAR(B859))</f>
        <v/>
      </c>
      <c r="I859" s="70" t="str">
        <f aca="false">IF(B859="","",IF(MONTH(B859)=1,"X",""))</f>
        <v/>
      </c>
      <c r="J859" s="70" t="str">
        <f aca="false">IF(B859="","",IF(MONTH(B859)=2,"X",""))</f>
        <v/>
      </c>
      <c r="K859" s="70" t="str">
        <f aca="false">IF(B859="","",IF(MONTH(B859)=3,"X",""))</f>
        <v/>
      </c>
      <c r="L859" s="70" t="str">
        <f aca="false">IF(B859="","",IF(MONTH(B859)=4,"X",""))</f>
        <v/>
      </c>
      <c r="M859" s="70" t="str">
        <f aca="false">IF(B859="","",IF(MONTH(B859)=5,"X",""))</f>
        <v/>
      </c>
      <c r="N859" s="70" t="str">
        <f aca="false">IF(B859="","",IF(MONTH(B859)=6,"X",""))</f>
        <v/>
      </c>
      <c r="O859" s="70" t="str">
        <f aca="false">IF(B859="","",IF(MONTH(B859)=7,"X",""))</f>
        <v/>
      </c>
      <c r="P859" s="70" t="str">
        <f aca="false">IF(B859="","",IF(MONTH(B859)=8,"X",""))</f>
        <v/>
      </c>
      <c r="Q859" s="70" t="str">
        <f aca="false">IF(B859="","",IF(MONTH(B859)=9,"X",""))</f>
        <v/>
      </c>
      <c r="R859" s="70" t="str">
        <f aca="false">IF(B859="","",IF(MONTH(B859)=10,"X",""))</f>
        <v/>
      </c>
      <c r="S859" s="70" t="str">
        <f aca="false">IF(B859="","",IF(MONTH(B859)=11,"X",""))</f>
        <v/>
      </c>
      <c r="T859" s="70" t="str">
        <f aca="false">IF(B859="","",IF(MONTH(B859)=12,"X",""))</f>
        <v/>
      </c>
      <c r="U859" s="58" t="str">
        <f aca="false">IF(E859="","",SUMIF($E$5:$E$1000,E859,$AD$5:$AD$1000))</f>
        <v/>
      </c>
      <c r="V859" s="71" t="str">
        <f aca="false">IF(E859="","",_xlfn.TEXTJOIN(" + ",TRUE(),IF(COUNTIFS($E$5:$E$1000,E859,$C$5:$C$1000,"Auditoría Interna")&gt;0,"Interna",""),IF(COUNTIFS($E$5:$E$1000,E859,$C$5:$C$1000,"Auditoría Externa")&gt;0,"Externa",""),IF(COUNTIFS($E$5:$E$1000,E859,$C$5:$C$1000,"SSF")&gt;0,"SSF",""),IF(COUNTIFS($E$5:$E$1000,E859,$C$5:$C$1000,"Comité de Supervisión")&gt;0,"Comité Sup.",""),IF(COUNTIFS($E$5:$E$1000,E859,$C$5:$C$1000,"Consejo de Administración")&gt;0,"Consejo",""),IF(COUNTIFS($E$5:$E$1000,E859,$C$5:$C$1000,"Otros")&gt;0,"Otros","")))</f>
        <v/>
      </c>
      <c r="W859" s="58" t="str">
        <f aca="false">IF(E859="","",SUMIFS($AD$5:$AD$1000,$E$5:$E$1000,E859,$AA$5:$AA$1000,AA859,$C$5:$C$1000,"&lt;&gt;"&amp;C859))</f>
        <v/>
      </c>
      <c r="X859" s="72"/>
      <c r="Y859" s="68"/>
      <c r="Z859" s="72"/>
      <c r="AA859" s="38" t="str">
        <f aca="false">IF(B859="","",YEAR(B859)*100+MONTH(B859))</f>
        <v/>
      </c>
      <c r="AB859" s="38" t="str">
        <f aca="false">IF(AND(E859&lt;&gt;"",E859=Cruce!$C$5,AD859=1),COUNTIFS($E$5:E859,E859,$AD$5:AD859,1),"")</f>
        <v/>
      </c>
      <c r="AC859" s="38" t="str">
        <f aca="false">IF(E859="","",C859&amp;"|"&amp;X859&amp;"|"&amp;IF(B859="","s/f",TEXT(B859,"yyyymmdd"))&amp;IF(OR(C859="SSF",X859="Visitas Auditoría Interna"),"|"&amp;Y859,""))</f>
        <v/>
      </c>
      <c r="AD859" s="38" t="n">
        <f aca="false">IF(E859="",0,IF(COUNTIFS($E$5:E859,E859,$AC$5:AC859,AC859)=1,1,0))</f>
        <v>0</v>
      </c>
      <c r="AE859" s="38" t="str">
        <f aca="false">IF(OR(E859="",AD859&lt;&gt;1),"",SUBSTITUTE(SUBSTITUTE(C859,"Auditoría ",""),"Consejo de Administración","Consejo")&amp;" – "&amp;IF(B859="","(sin fecha)",DAY(B859)&amp;" de "&amp;CHOOSE(MONTH(B859),"Enero","Febrero","Marzo","Abril","Mayo","Junio","Julio","Agosto","Septiembre","Octubre","Noviembre","Diciembre")&amp;" "&amp;YEAR(B859)))</f>
        <v/>
      </c>
      <c r="AF859" s="38" t="n">
        <f aca="false">IF(E859="",0,IF(COUNTIF($AC$5:AC859,AC859)=1,1,0))</f>
        <v>0</v>
      </c>
    </row>
    <row r="860" customFormat="false" ht="15" hidden="false" customHeight="false" outlineLevel="0" collapsed="false">
      <c r="A860" s="68"/>
      <c r="B860" s="67"/>
      <c r="C860" s="68"/>
      <c r="D860" s="68"/>
      <c r="E860" s="69"/>
      <c r="F860" s="69"/>
      <c r="G860" s="70" t="str">
        <f aca="false">IF(OR(E860="",AND($C$3="",$E$3="")),"",IF(B860="","Sin fecha",IF(AND(OR($C$3="",B860&gt;=$C$3),OR($E$3="",B860&lt;=$E$3)),"Sí","No")))</f>
        <v/>
      </c>
      <c r="H860" s="58" t="str">
        <f aca="false">IF(B860="","",YEAR(B860))</f>
        <v/>
      </c>
      <c r="I860" s="70" t="str">
        <f aca="false">IF(B860="","",IF(MONTH(B860)=1,"X",""))</f>
        <v/>
      </c>
      <c r="J860" s="70" t="str">
        <f aca="false">IF(B860="","",IF(MONTH(B860)=2,"X",""))</f>
        <v/>
      </c>
      <c r="K860" s="70" t="str">
        <f aca="false">IF(B860="","",IF(MONTH(B860)=3,"X",""))</f>
        <v/>
      </c>
      <c r="L860" s="70" t="str">
        <f aca="false">IF(B860="","",IF(MONTH(B860)=4,"X",""))</f>
        <v/>
      </c>
      <c r="M860" s="70" t="str">
        <f aca="false">IF(B860="","",IF(MONTH(B860)=5,"X",""))</f>
        <v/>
      </c>
      <c r="N860" s="70" t="str">
        <f aca="false">IF(B860="","",IF(MONTH(B860)=6,"X",""))</f>
        <v/>
      </c>
      <c r="O860" s="70" t="str">
        <f aca="false">IF(B860="","",IF(MONTH(B860)=7,"X",""))</f>
        <v/>
      </c>
      <c r="P860" s="70" t="str">
        <f aca="false">IF(B860="","",IF(MONTH(B860)=8,"X",""))</f>
        <v/>
      </c>
      <c r="Q860" s="70" t="str">
        <f aca="false">IF(B860="","",IF(MONTH(B860)=9,"X",""))</f>
        <v/>
      </c>
      <c r="R860" s="70" t="str">
        <f aca="false">IF(B860="","",IF(MONTH(B860)=10,"X",""))</f>
        <v/>
      </c>
      <c r="S860" s="70" t="str">
        <f aca="false">IF(B860="","",IF(MONTH(B860)=11,"X",""))</f>
        <v/>
      </c>
      <c r="T860" s="70" t="str">
        <f aca="false">IF(B860="","",IF(MONTH(B860)=12,"X",""))</f>
        <v/>
      </c>
      <c r="U860" s="58" t="str">
        <f aca="false">IF(E860="","",SUMIF($E$5:$E$1000,E860,$AD$5:$AD$1000))</f>
        <v/>
      </c>
      <c r="V860" s="71" t="str">
        <f aca="false">IF(E860="","",_xlfn.TEXTJOIN(" + ",TRUE(),IF(COUNTIFS($E$5:$E$1000,E860,$C$5:$C$1000,"Auditoría Interna")&gt;0,"Interna",""),IF(COUNTIFS($E$5:$E$1000,E860,$C$5:$C$1000,"Auditoría Externa")&gt;0,"Externa",""),IF(COUNTIFS($E$5:$E$1000,E860,$C$5:$C$1000,"SSF")&gt;0,"SSF",""),IF(COUNTIFS($E$5:$E$1000,E860,$C$5:$C$1000,"Comité de Supervisión")&gt;0,"Comité Sup.",""),IF(COUNTIFS($E$5:$E$1000,E860,$C$5:$C$1000,"Consejo de Administración")&gt;0,"Consejo",""),IF(COUNTIFS($E$5:$E$1000,E860,$C$5:$C$1000,"Otros")&gt;0,"Otros","")))</f>
        <v/>
      </c>
      <c r="W860" s="58" t="str">
        <f aca="false">IF(E860="","",SUMIFS($AD$5:$AD$1000,$E$5:$E$1000,E860,$AA$5:$AA$1000,AA860,$C$5:$C$1000,"&lt;&gt;"&amp;C860))</f>
        <v/>
      </c>
      <c r="X860" s="72"/>
      <c r="Y860" s="68"/>
      <c r="Z860" s="72"/>
      <c r="AA860" s="38" t="str">
        <f aca="false">IF(B860="","",YEAR(B860)*100+MONTH(B860))</f>
        <v/>
      </c>
      <c r="AB860" s="38" t="str">
        <f aca="false">IF(AND(E860&lt;&gt;"",E860=Cruce!$C$5,AD860=1),COUNTIFS($E$5:E860,E860,$AD$5:AD860,1),"")</f>
        <v/>
      </c>
      <c r="AC860" s="38" t="str">
        <f aca="false">IF(E860="","",C860&amp;"|"&amp;X860&amp;"|"&amp;IF(B860="","s/f",TEXT(B860,"yyyymmdd"))&amp;IF(OR(C860="SSF",X860="Visitas Auditoría Interna"),"|"&amp;Y860,""))</f>
        <v/>
      </c>
      <c r="AD860" s="38" t="n">
        <f aca="false">IF(E860="",0,IF(COUNTIFS($E$5:E860,E860,$AC$5:AC860,AC860)=1,1,0))</f>
        <v>0</v>
      </c>
      <c r="AE860" s="38" t="str">
        <f aca="false">IF(OR(E860="",AD860&lt;&gt;1),"",SUBSTITUTE(SUBSTITUTE(C860,"Auditoría ",""),"Consejo de Administración","Consejo")&amp;" – "&amp;IF(B860="","(sin fecha)",DAY(B860)&amp;" de "&amp;CHOOSE(MONTH(B860),"Enero","Febrero","Marzo","Abril","Mayo","Junio","Julio","Agosto","Septiembre","Octubre","Noviembre","Diciembre")&amp;" "&amp;YEAR(B860)))</f>
        <v/>
      </c>
      <c r="AF860" s="38" t="n">
        <f aca="false">IF(E860="",0,IF(COUNTIF($AC$5:AC860,AC860)=1,1,0))</f>
        <v>0</v>
      </c>
    </row>
    <row r="861" customFormat="false" ht="15" hidden="false" customHeight="false" outlineLevel="0" collapsed="false">
      <c r="A861" s="68"/>
      <c r="B861" s="67"/>
      <c r="C861" s="68"/>
      <c r="D861" s="68"/>
      <c r="E861" s="69"/>
      <c r="F861" s="69"/>
      <c r="G861" s="70" t="str">
        <f aca="false">IF(OR(E861="",AND($C$3="",$E$3="")),"",IF(B861="","Sin fecha",IF(AND(OR($C$3="",B861&gt;=$C$3),OR($E$3="",B861&lt;=$E$3)),"Sí","No")))</f>
        <v/>
      </c>
      <c r="H861" s="58" t="str">
        <f aca="false">IF(B861="","",YEAR(B861))</f>
        <v/>
      </c>
      <c r="I861" s="70" t="str">
        <f aca="false">IF(B861="","",IF(MONTH(B861)=1,"X",""))</f>
        <v/>
      </c>
      <c r="J861" s="70" t="str">
        <f aca="false">IF(B861="","",IF(MONTH(B861)=2,"X",""))</f>
        <v/>
      </c>
      <c r="K861" s="70" t="str">
        <f aca="false">IF(B861="","",IF(MONTH(B861)=3,"X",""))</f>
        <v/>
      </c>
      <c r="L861" s="70" t="str">
        <f aca="false">IF(B861="","",IF(MONTH(B861)=4,"X",""))</f>
        <v/>
      </c>
      <c r="M861" s="70" t="str">
        <f aca="false">IF(B861="","",IF(MONTH(B861)=5,"X",""))</f>
        <v/>
      </c>
      <c r="N861" s="70" t="str">
        <f aca="false">IF(B861="","",IF(MONTH(B861)=6,"X",""))</f>
        <v/>
      </c>
      <c r="O861" s="70" t="str">
        <f aca="false">IF(B861="","",IF(MONTH(B861)=7,"X",""))</f>
        <v/>
      </c>
      <c r="P861" s="70" t="str">
        <f aca="false">IF(B861="","",IF(MONTH(B861)=8,"X",""))</f>
        <v/>
      </c>
      <c r="Q861" s="70" t="str">
        <f aca="false">IF(B861="","",IF(MONTH(B861)=9,"X",""))</f>
        <v/>
      </c>
      <c r="R861" s="70" t="str">
        <f aca="false">IF(B861="","",IF(MONTH(B861)=10,"X",""))</f>
        <v/>
      </c>
      <c r="S861" s="70" t="str">
        <f aca="false">IF(B861="","",IF(MONTH(B861)=11,"X",""))</f>
        <v/>
      </c>
      <c r="T861" s="70" t="str">
        <f aca="false">IF(B861="","",IF(MONTH(B861)=12,"X",""))</f>
        <v/>
      </c>
      <c r="U861" s="58" t="str">
        <f aca="false">IF(E861="","",SUMIF($E$5:$E$1000,E861,$AD$5:$AD$1000))</f>
        <v/>
      </c>
      <c r="V861" s="71" t="str">
        <f aca="false">IF(E861="","",_xlfn.TEXTJOIN(" + ",TRUE(),IF(COUNTIFS($E$5:$E$1000,E861,$C$5:$C$1000,"Auditoría Interna")&gt;0,"Interna",""),IF(COUNTIFS($E$5:$E$1000,E861,$C$5:$C$1000,"Auditoría Externa")&gt;0,"Externa",""),IF(COUNTIFS($E$5:$E$1000,E861,$C$5:$C$1000,"SSF")&gt;0,"SSF",""),IF(COUNTIFS($E$5:$E$1000,E861,$C$5:$C$1000,"Comité de Supervisión")&gt;0,"Comité Sup.",""),IF(COUNTIFS($E$5:$E$1000,E861,$C$5:$C$1000,"Consejo de Administración")&gt;0,"Consejo",""),IF(COUNTIFS($E$5:$E$1000,E861,$C$5:$C$1000,"Otros")&gt;0,"Otros","")))</f>
        <v/>
      </c>
      <c r="W861" s="58" t="str">
        <f aca="false">IF(E861="","",SUMIFS($AD$5:$AD$1000,$E$5:$E$1000,E861,$AA$5:$AA$1000,AA861,$C$5:$C$1000,"&lt;&gt;"&amp;C861))</f>
        <v/>
      </c>
      <c r="X861" s="72"/>
      <c r="Y861" s="68"/>
      <c r="Z861" s="72"/>
      <c r="AA861" s="38" t="str">
        <f aca="false">IF(B861="","",YEAR(B861)*100+MONTH(B861))</f>
        <v/>
      </c>
      <c r="AB861" s="38" t="str">
        <f aca="false">IF(AND(E861&lt;&gt;"",E861=Cruce!$C$5,AD861=1),COUNTIFS($E$5:E861,E861,$AD$5:AD861,1),"")</f>
        <v/>
      </c>
      <c r="AC861" s="38" t="str">
        <f aca="false">IF(E861="","",C861&amp;"|"&amp;X861&amp;"|"&amp;IF(B861="","s/f",TEXT(B861,"yyyymmdd"))&amp;IF(OR(C861="SSF",X861="Visitas Auditoría Interna"),"|"&amp;Y861,""))</f>
        <v/>
      </c>
      <c r="AD861" s="38" t="n">
        <f aca="false">IF(E861="",0,IF(COUNTIFS($E$5:E861,E861,$AC$5:AC861,AC861)=1,1,0))</f>
        <v>0</v>
      </c>
      <c r="AE861" s="38" t="str">
        <f aca="false">IF(OR(E861="",AD861&lt;&gt;1),"",SUBSTITUTE(SUBSTITUTE(C861,"Auditoría ",""),"Consejo de Administración","Consejo")&amp;" – "&amp;IF(B861="","(sin fecha)",DAY(B861)&amp;" de "&amp;CHOOSE(MONTH(B861),"Enero","Febrero","Marzo","Abril","Mayo","Junio","Julio","Agosto","Septiembre","Octubre","Noviembre","Diciembre")&amp;" "&amp;YEAR(B861)))</f>
        <v/>
      </c>
      <c r="AF861" s="38" t="n">
        <f aca="false">IF(E861="",0,IF(COUNTIF($AC$5:AC861,AC861)=1,1,0))</f>
        <v>0</v>
      </c>
    </row>
    <row r="862" customFormat="false" ht="15" hidden="false" customHeight="false" outlineLevel="0" collapsed="false">
      <c r="A862" s="68"/>
      <c r="B862" s="67"/>
      <c r="C862" s="68"/>
      <c r="D862" s="68"/>
      <c r="E862" s="69"/>
      <c r="F862" s="69"/>
      <c r="G862" s="70" t="str">
        <f aca="false">IF(OR(E862="",AND($C$3="",$E$3="")),"",IF(B862="","Sin fecha",IF(AND(OR($C$3="",B862&gt;=$C$3),OR($E$3="",B862&lt;=$E$3)),"Sí","No")))</f>
        <v/>
      </c>
      <c r="H862" s="58" t="str">
        <f aca="false">IF(B862="","",YEAR(B862))</f>
        <v/>
      </c>
      <c r="I862" s="70" t="str">
        <f aca="false">IF(B862="","",IF(MONTH(B862)=1,"X",""))</f>
        <v/>
      </c>
      <c r="J862" s="70" t="str">
        <f aca="false">IF(B862="","",IF(MONTH(B862)=2,"X",""))</f>
        <v/>
      </c>
      <c r="K862" s="70" t="str">
        <f aca="false">IF(B862="","",IF(MONTH(B862)=3,"X",""))</f>
        <v/>
      </c>
      <c r="L862" s="70" t="str">
        <f aca="false">IF(B862="","",IF(MONTH(B862)=4,"X",""))</f>
        <v/>
      </c>
      <c r="M862" s="70" t="str">
        <f aca="false">IF(B862="","",IF(MONTH(B862)=5,"X",""))</f>
        <v/>
      </c>
      <c r="N862" s="70" t="str">
        <f aca="false">IF(B862="","",IF(MONTH(B862)=6,"X",""))</f>
        <v/>
      </c>
      <c r="O862" s="70" t="str">
        <f aca="false">IF(B862="","",IF(MONTH(B862)=7,"X",""))</f>
        <v/>
      </c>
      <c r="P862" s="70" t="str">
        <f aca="false">IF(B862="","",IF(MONTH(B862)=8,"X",""))</f>
        <v/>
      </c>
      <c r="Q862" s="70" t="str">
        <f aca="false">IF(B862="","",IF(MONTH(B862)=9,"X",""))</f>
        <v/>
      </c>
      <c r="R862" s="70" t="str">
        <f aca="false">IF(B862="","",IF(MONTH(B862)=10,"X",""))</f>
        <v/>
      </c>
      <c r="S862" s="70" t="str">
        <f aca="false">IF(B862="","",IF(MONTH(B862)=11,"X",""))</f>
        <v/>
      </c>
      <c r="T862" s="70" t="str">
        <f aca="false">IF(B862="","",IF(MONTH(B862)=12,"X",""))</f>
        <v/>
      </c>
      <c r="U862" s="58" t="str">
        <f aca="false">IF(E862="","",SUMIF($E$5:$E$1000,E862,$AD$5:$AD$1000))</f>
        <v/>
      </c>
      <c r="V862" s="71" t="str">
        <f aca="false">IF(E862="","",_xlfn.TEXTJOIN(" + ",TRUE(),IF(COUNTIFS($E$5:$E$1000,E862,$C$5:$C$1000,"Auditoría Interna")&gt;0,"Interna",""),IF(COUNTIFS($E$5:$E$1000,E862,$C$5:$C$1000,"Auditoría Externa")&gt;0,"Externa",""),IF(COUNTIFS($E$5:$E$1000,E862,$C$5:$C$1000,"SSF")&gt;0,"SSF",""),IF(COUNTIFS($E$5:$E$1000,E862,$C$5:$C$1000,"Comité de Supervisión")&gt;0,"Comité Sup.",""),IF(COUNTIFS($E$5:$E$1000,E862,$C$5:$C$1000,"Consejo de Administración")&gt;0,"Consejo",""),IF(COUNTIFS($E$5:$E$1000,E862,$C$5:$C$1000,"Otros")&gt;0,"Otros","")))</f>
        <v/>
      </c>
      <c r="W862" s="58" t="str">
        <f aca="false">IF(E862="","",SUMIFS($AD$5:$AD$1000,$E$5:$E$1000,E862,$AA$5:$AA$1000,AA862,$C$5:$C$1000,"&lt;&gt;"&amp;C862))</f>
        <v/>
      </c>
      <c r="X862" s="72"/>
      <c r="Y862" s="68"/>
      <c r="Z862" s="72"/>
      <c r="AA862" s="38" t="str">
        <f aca="false">IF(B862="","",YEAR(B862)*100+MONTH(B862))</f>
        <v/>
      </c>
      <c r="AB862" s="38" t="str">
        <f aca="false">IF(AND(E862&lt;&gt;"",E862=Cruce!$C$5,AD862=1),COUNTIFS($E$5:E862,E862,$AD$5:AD862,1),"")</f>
        <v/>
      </c>
      <c r="AC862" s="38" t="str">
        <f aca="false">IF(E862="","",C862&amp;"|"&amp;X862&amp;"|"&amp;IF(B862="","s/f",TEXT(B862,"yyyymmdd"))&amp;IF(OR(C862="SSF",X862="Visitas Auditoría Interna"),"|"&amp;Y862,""))</f>
        <v/>
      </c>
      <c r="AD862" s="38" t="n">
        <f aca="false">IF(E862="",0,IF(COUNTIFS($E$5:E862,E862,$AC$5:AC862,AC862)=1,1,0))</f>
        <v>0</v>
      </c>
      <c r="AE862" s="38" t="str">
        <f aca="false">IF(OR(E862="",AD862&lt;&gt;1),"",SUBSTITUTE(SUBSTITUTE(C862,"Auditoría ",""),"Consejo de Administración","Consejo")&amp;" – "&amp;IF(B862="","(sin fecha)",DAY(B862)&amp;" de "&amp;CHOOSE(MONTH(B862),"Enero","Febrero","Marzo","Abril","Mayo","Junio","Julio","Agosto","Septiembre","Octubre","Noviembre","Diciembre")&amp;" "&amp;YEAR(B862)))</f>
        <v/>
      </c>
      <c r="AF862" s="38" t="n">
        <f aca="false">IF(E862="",0,IF(COUNTIF($AC$5:AC862,AC862)=1,1,0))</f>
        <v>0</v>
      </c>
    </row>
    <row r="863" customFormat="false" ht="15" hidden="false" customHeight="false" outlineLevel="0" collapsed="false">
      <c r="A863" s="68"/>
      <c r="B863" s="67"/>
      <c r="C863" s="68"/>
      <c r="D863" s="68"/>
      <c r="E863" s="69"/>
      <c r="F863" s="69"/>
      <c r="G863" s="70" t="str">
        <f aca="false">IF(OR(E863="",AND($C$3="",$E$3="")),"",IF(B863="","Sin fecha",IF(AND(OR($C$3="",B863&gt;=$C$3),OR($E$3="",B863&lt;=$E$3)),"Sí","No")))</f>
        <v/>
      </c>
      <c r="H863" s="58" t="str">
        <f aca="false">IF(B863="","",YEAR(B863))</f>
        <v/>
      </c>
      <c r="I863" s="70" t="str">
        <f aca="false">IF(B863="","",IF(MONTH(B863)=1,"X",""))</f>
        <v/>
      </c>
      <c r="J863" s="70" t="str">
        <f aca="false">IF(B863="","",IF(MONTH(B863)=2,"X",""))</f>
        <v/>
      </c>
      <c r="K863" s="70" t="str">
        <f aca="false">IF(B863="","",IF(MONTH(B863)=3,"X",""))</f>
        <v/>
      </c>
      <c r="L863" s="70" t="str">
        <f aca="false">IF(B863="","",IF(MONTH(B863)=4,"X",""))</f>
        <v/>
      </c>
      <c r="M863" s="70" t="str">
        <f aca="false">IF(B863="","",IF(MONTH(B863)=5,"X",""))</f>
        <v/>
      </c>
      <c r="N863" s="70" t="str">
        <f aca="false">IF(B863="","",IF(MONTH(B863)=6,"X",""))</f>
        <v/>
      </c>
      <c r="O863" s="70" t="str">
        <f aca="false">IF(B863="","",IF(MONTH(B863)=7,"X",""))</f>
        <v/>
      </c>
      <c r="P863" s="70" t="str">
        <f aca="false">IF(B863="","",IF(MONTH(B863)=8,"X",""))</f>
        <v/>
      </c>
      <c r="Q863" s="70" t="str">
        <f aca="false">IF(B863="","",IF(MONTH(B863)=9,"X",""))</f>
        <v/>
      </c>
      <c r="R863" s="70" t="str">
        <f aca="false">IF(B863="","",IF(MONTH(B863)=10,"X",""))</f>
        <v/>
      </c>
      <c r="S863" s="70" t="str">
        <f aca="false">IF(B863="","",IF(MONTH(B863)=11,"X",""))</f>
        <v/>
      </c>
      <c r="T863" s="70" t="str">
        <f aca="false">IF(B863="","",IF(MONTH(B863)=12,"X",""))</f>
        <v/>
      </c>
      <c r="U863" s="58" t="str">
        <f aca="false">IF(E863="","",SUMIF($E$5:$E$1000,E863,$AD$5:$AD$1000))</f>
        <v/>
      </c>
      <c r="V863" s="71" t="str">
        <f aca="false">IF(E863="","",_xlfn.TEXTJOIN(" + ",TRUE(),IF(COUNTIFS($E$5:$E$1000,E863,$C$5:$C$1000,"Auditoría Interna")&gt;0,"Interna",""),IF(COUNTIFS($E$5:$E$1000,E863,$C$5:$C$1000,"Auditoría Externa")&gt;0,"Externa",""),IF(COUNTIFS($E$5:$E$1000,E863,$C$5:$C$1000,"SSF")&gt;0,"SSF",""),IF(COUNTIFS($E$5:$E$1000,E863,$C$5:$C$1000,"Comité de Supervisión")&gt;0,"Comité Sup.",""),IF(COUNTIFS($E$5:$E$1000,E863,$C$5:$C$1000,"Consejo de Administración")&gt;0,"Consejo",""),IF(COUNTIFS($E$5:$E$1000,E863,$C$5:$C$1000,"Otros")&gt;0,"Otros","")))</f>
        <v/>
      </c>
      <c r="W863" s="58" t="str">
        <f aca="false">IF(E863="","",SUMIFS($AD$5:$AD$1000,$E$5:$E$1000,E863,$AA$5:$AA$1000,AA863,$C$5:$C$1000,"&lt;&gt;"&amp;C863))</f>
        <v/>
      </c>
      <c r="X863" s="72"/>
      <c r="Y863" s="68"/>
      <c r="Z863" s="72"/>
      <c r="AA863" s="38" t="str">
        <f aca="false">IF(B863="","",YEAR(B863)*100+MONTH(B863))</f>
        <v/>
      </c>
      <c r="AB863" s="38" t="str">
        <f aca="false">IF(AND(E863&lt;&gt;"",E863=Cruce!$C$5,AD863=1),COUNTIFS($E$5:E863,E863,$AD$5:AD863,1),"")</f>
        <v/>
      </c>
      <c r="AC863" s="38" t="str">
        <f aca="false">IF(E863="","",C863&amp;"|"&amp;X863&amp;"|"&amp;IF(B863="","s/f",TEXT(B863,"yyyymmdd"))&amp;IF(OR(C863="SSF",X863="Visitas Auditoría Interna"),"|"&amp;Y863,""))</f>
        <v/>
      </c>
      <c r="AD863" s="38" t="n">
        <f aca="false">IF(E863="",0,IF(COUNTIFS($E$5:E863,E863,$AC$5:AC863,AC863)=1,1,0))</f>
        <v>0</v>
      </c>
      <c r="AE863" s="38" t="str">
        <f aca="false">IF(OR(E863="",AD863&lt;&gt;1),"",SUBSTITUTE(SUBSTITUTE(C863,"Auditoría ",""),"Consejo de Administración","Consejo")&amp;" – "&amp;IF(B863="","(sin fecha)",DAY(B863)&amp;" de "&amp;CHOOSE(MONTH(B863),"Enero","Febrero","Marzo","Abril","Mayo","Junio","Julio","Agosto","Septiembre","Octubre","Noviembre","Diciembre")&amp;" "&amp;YEAR(B863)))</f>
        <v/>
      </c>
      <c r="AF863" s="38" t="n">
        <f aca="false">IF(E863="",0,IF(COUNTIF($AC$5:AC863,AC863)=1,1,0))</f>
        <v>0</v>
      </c>
    </row>
    <row r="864" customFormat="false" ht="15" hidden="false" customHeight="false" outlineLevel="0" collapsed="false">
      <c r="A864" s="68"/>
      <c r="B864" s="67"/>
      <c r="C864" s="68"/>
      <c r="D864" s="68"/>
      <c r="E864" s="69"/>
      <c r="F864" s="69"/>
      <c r="G864" s="70" t="str">
        <f aca="false">IF(OR(E864="",AND($C$3="",$E$3="")),"",IF(B864="","Sin fecha",IF(AND(OR($C$3="",B864&gt;=$C$3),OR($E$3="",B864&lt;=$E$3)),"Sí","No")))</f>
        <v/>
      </c>
      <c r="H864" s="58" t="str">
        <f aca="false">IF(B864="","",YEAR(B864))</f>
        <v/>
      </c>
      <c r="I864" s="70" t="str">
        <f aca="false">IF(B864="","",IF(MONTH(B864)=1,"X",""))</f>
        <v/>
      </c>
      <c r="J864" s="70" t="str">
        <f aca="false">IF(B864="","",IF(MONTH(B864)=2,"X",""))</f>
        <v/>
      </c>
      <c r="K864" s="70" t="str">
        <f aca="false">IF(B864="","",IF(MONTH(B864)=3,"X",""))</f>
        <v/>
      </c>
      <c r="L864" s="70" t="str">
        <f aca="false">IF(B864="","",IF(MONTH(B864)=4,"X",""))</f>
        <v/>
      </c>
      <c r="M864" s="70" t="str">
        <f aca="false">IF(B864="","",IF(MONTH(B864)=5,"X",""))</f>
        <v/>
      </c>
      <c r="N864" s="70" t="str">
        <f aca="false">IF(B864="","",IF(MONTH(B864)=6,"X",""))</f>
        <v/>
      </c>
      <c r="O864" s="70" t="str">
        <f aca="false">IF(B864="","",IF(MONTH(B864)=7,"X",""))</f>
        <v/>
      </c>
      <c r="P864" s="70" t="str">
        <f aca="false">IF(B864="","",IF(MONTH(B864)=8,"X",""))</f>
        <v/>
      </c>
      <c r="Q864" s="70" t="str">
        <f aca="false">IF(B864="","",IF(MONTH(B864)=9,"X",""))</f>
        <v/>
      </c>
      <c r="R864" s="70" t="str">
        <f aca="false">IF(B864="","",IF(MONTH(B864)=10,"X",""))</f>
        <v/>
      </c>
      <c r="S864" s="70" t="str">
        <f aca="false">IF(B864="","",IF(MONTH(B864)=11,"X",""))</f>
        <v/>
      </c>
      <c r="T864" s="70" t="str">
        <f aca="false">IF(B864="","",IF(MONTH(B864)=12,"X",""))</f>
        <v/>
      </c>
      <c r="U864" s="58" t="str">
        <f aca="false">IF(E864="","",SUMIF($E$5:$E$1000,E864,$AD$5:$AD$1000))</f>
        <v/>
      </c>
      <c r="V864" s="71" t="str">
        <f aca="false">IF(E864="","",_xlfn.TEXTJOIN(" + ",TRUE(),IF(COUNTIFS($E$5:$E$1000,E864,$C$5:$C$1000,"Auditoría Interna")&gt;0,"Interna",""),IF(COUNTIFS($E$5:$E$1000,E864,$C$5:$C$1000,"Auditoría Externa")&gt;0,"Externa",""),IF(COUNTIFS($E$5:$E$1000,E864,$C$5:$C$1000,"SSF")&gt;0,"SSF",""),IF(COUNTIFS($E$5:$E$1000,E864,$C$5:$C$1000,"Comité de Supervisión")&gt;0,"Comité Sup.",""),IF(COUNTIFS($E$5:$E$1000,E864,$C$5:$C$1000,"Consejo de Administración")&gt;0,"Consejo",""),IF(COUNTIFS($E$5:$E$1000,E864,$C$5:$C$1000,"Otros")&gt;0,"Otros","")))</f>
        <v/>
      </c>
      <c r="W864" s="58" t="str">
        <f aca="false">IF(E864="","",SUMIFS($AD$5:$AD$1000,$E$5:$E$1000,E864,$AA$5:$AA$1000,AA864,$C$5:$C$1000,"&lt;&gt;"&amp;C864))</f>
        <v/>
      </c>
      <c r="X864" s="72"/>
      <c r="Y864" s="68"/>
      <c r="Z864" s="72"/>
      <c r="AA864" s="38" t="str">
        <f aca="false">IF(B864="","",YEAR(B864)*100+MONTH(B864))</f>
        <v/>
      </c>
      <c r="AB864" s="38" t="str">
        <f aca="false">IF(AND(E864&lt;&gt;"",E864=Cruce!$C$5,AD864=1),COUNTIFS($E$5:E864,E864,$AD$5:AD864,1),"")</f>
        <v/>
      </c>
      <c r="AC864" s="38" t="str">
        <f aca="false">IF(E864="","",C864&amp;"|"&amp;X864&amp;"|"&amp;IF(B864="","s/f",TEXT(B864,"yyyymmdd"))&amp;IF(OR(C864="SSF",X864="Visitas Auditoría Interna"),"|"&amp;Y864,""))</f>
        <v/>
      </c>
      <c r="AD864" s="38" t="n">
        <f aca="false">IF(E864="",0,IF(COUNTIFS($E$5:E864,E864,$AC$5:AC864,AC864)=1,1,0))</f>
        <v>0</v>
      </c>
      <c r="AE864" s="38" t="str">
        <f aca="false">IF(OR(E864="",AD864&lt;&gt;1),"",SUBSTITUTE(SUBSTITUTE(C864,"Auditoría ",""),"Consejo de Administración","Consejo")&amp;" – "&amp;IF(B864="","(sin fecha)",DAY(B864)&amp;" de "&amp;CHOOSE(MONTH(B864),"Enero","Febrero","Marzo","Abril","Mayo","Junio","Julio","Agosto","Septiembre","Octubre","Noviembre","Diciembre")&amp;" "&amp;YEAR(B864)))</f>
        <v/>
      </c>
      <c r="AF864" s="38" t="n">
        <f aca="false">IF(E864="",0,IF(COUNTIF($AC$5:AC864,AC864)=1,1,0))</f>
        <v>0</v>
      </c>
    </row>
    <row r="865" customFormat="false" ht="15" hidden="false" customHeight="false" outlineLevel="0" collapsed="false">
      <c r="A865" s="68"/>
      <c r="B865" s="67"/>
      <c r="C865" s="68"/>
      <c r="D865" s="68"/>
      <c r="E865" s="69"/>
      <c r="F865" s="69"/>
      <c r="G865" s="70" t="str">
        <f aca="false">IF(OR(E865="",AND($C$3="",$E$3="")),"",IF(B865="","Sin fecha",IF(AND(OR($C$3="",B865&gt;=$C$3),OR($E$3="",B865&lt;=$E$3)),"Sí","No")))</f>
        <v/>
      </c>
      <c r="H865" s="58" t="str">
        <f aca="false">IF(B865="","",YEAR(B865))</f>
        <v/>
      </c>
      <c r="I865" s="70" t="str">
        <f aca="false">IF(B865="","",IF(MONTH(B865)=1,"X",""))</f>
        <v/>
      </c>
      <c r="J865" s="70" t="str">
        <f aca="false">IF(B865="","",IF(MONTH(B865)=2,"X",""))</f>
        <v/>
      </c>
      <c r="K865" s="70" t="str">
        <f aca="false">IF(B865="","",IF(MONTH(B865)=3,"X",""))</f>
        <v/>
      </c>
      <c r="L865" s="70" t="str">
        <f aca="false">IF(B865="","",IF(MONTH(B865)=4,"X",""))</f>
        <v/>
      </c>
      <c r="M865" s="70" t="str">
        <f aca="false">IF(B865="","",IF(MONTH(B865)=5,"X",""))</f>
        <v/>
      </c>
      <c r="N865" s="70" t="str">
        <f aca="false">IF(B865="","",IF(MONTH(B865)=6,"X",""))</f>
        <v/>
      </c>
      <c r="O865" s="70" t="str">
        <f aca="false">IF(B865="","",IF(MONTH(B865)=7,"X",""))</f>
        <v/>
      </c>
      <c r="P865" s="70" t="str">
        <f aca="false">IF(B865="","",IF(MONTH(B865)=8,"X",""))</f>
        <v/>
      </c>
      <c r="Q865" s="70" t="str">
        <f aca="false">IF(B865="","",IF(MONTH(B865)=9,"X",""))</f>
        <v/>
      </c>
      <c r="R865" s="70" t="str">
        <f aca="false">IF(B865="","",IF(MONTH(B865)=10,"X",""))</f>
        <v/>
      </c>
      <c r="S865" s="70" t="str">
        <f aca="false">IF(B865="","",IF(MONTH(B865)=11,"X",""))</f>
        <v/>
      </c>
      <c r="T865" s="70" t="str">
        <f aca="false">IF(B865="","",IF(MONTH(B865)=12,"X",""))</f>
        <v/>
      </c>
      <c r="U865" s="58" t="str">
        <f aca="false">IF(E865="","",SUMIF($E$5:$E$1000,E865,$AD$5:$AD$1000))</f>
        <v/>
      </c>
      <c r="V865" s="71" t="str">
        <f aca="false">IF(E865="","",_xlfn.TEXTJOIN(" + ",TRUE(),IF(COUNTIFS($E$5:$E$1000,E865,$C$5:$C$1000,"Auditoría Interna")&gt;0,"Interna",""),IF(COUNTIFS($E$5:$E$1000,E865,$C$5:$C$1000,"Auditoría Externa")&gt;0,"Externa",""),IF(COUNTIFS($E$5:$E$1000,E865,$C$5:$C$1000,"SSF")&gt;0,"SSF",""),IF(COUNTIFS($E$5:$E$1000,E865,$C$5:$C$1000,"Comité de Supervisión")&gt;0,"Comité Sup.",""),IF(COUNTIFS($E$5:$E$1000,E865,$C$5:$C$1000,"Consejo de Administración")&gt;0,"Consejo",""),IF(COUNTIFS($E$5:$E$1000,E865,$C$5:$C$1000,"Otros")&gt;0,"Otros","")))</f>
        <v/>
      </c>
      <c r="W865" s="58" t="str">
        <f aca="false">IF(E865="","",SUMIFS($AD$5:$AD$1000,$E$5:$E$1000,E865,$AA$5:$AA$1000,AA865,$C$5:$C$1000,"&lt;&gt;"&amp;C865))</f>
        <v/>
      </c>
      <c r="X865" s="72"/>
      <c r="Y865" s="68"/>
      <c r="Z865" s="72"/>
      <c r="AA865" s="38" t="str">
        <f aca="false">IF(B865="","",YEAR(B865)*100+MONTH(B865))</f>
        <v/>
      </c>
      <c r="AB865" s="38" t="str">
        <f aca="false">IF(AND(E865&lt;&gt;"",E865=Cruce!$C$5,AD865=1),COUNTIFS($E$5:E865,E865,$AD$5:AD865,1),"")</f>
        <v/>
      </c>
      <c r="AC865" s="38" t="str">
        <f aca="false">IF(E865="","",C865&amp;"|"&amp;X865&amp;"|"&amp;IF(B865="","s/f",TEXT(B865,"yyyymmdd"))&amp;IF(OR(C865="SSF",X865="Visitas Auditoría Interna"),"|"&amp;Y865,""))</f>
        <v/>
      </c>
      <c r="AD865" s="38" t="n">
        <f aca="false">IF(E865="",0,IF(COUNTIFS($E$5:E865,E865,$AC$5:AC865,AC865)=1,1,0))</f>
        <v>0</v>
      </c>
      <c r="AE865" s="38" t="str">
        <f aca="false">IF(OR(E865="",AD865&lt;&gt;1),"",SUBSTITUTE(SUBSTITUTE(C865,"Auditoría ",""),"Consejo de Administración","Consejo")&amp;" – "&amp;IF(B865="","(sin fecha)",DAY(B865)&amp;" de "&amp;CHOOSE(MONTH(B865),"Enero","Febrero","Marzo","Abril","Mayo","Junio","Julio","Agosto","Septiembre","Octubre","Noviembre","Diciembre")&amp;" "&amp;YEAR(B865)))</f>
        <v/>
      </c>
      <c r="AF865" s="38" t="n">
        <f aca="false">IF(E865="",0,IF(COUNTIF($AC$5:AC865,AC865)=1,1,0))</f>
        <v>0</v>
      </c>
    </row>
    <row r="866" customFormat="false" ht="15" hidden="false" customHeight="false" outlineLevel="0" collapsed="false">
      <c r="A866" s="68"/>
      <c r="B866" s="67"/>
      <c r="C866" s="68"/>
      <c r="D866" s="68"/>
      <c r="E866" s="69"/>
      <c r="F866" s="69"/>
      <c r="G866" s="70" t="str">
        <f aca="false">IF(OR(E866="",AND($C$3="",$E$3="")),"",IF(B866="","Sin fecha",IF(AND(OR($C$3="",B866&gt;=$C$3),OR($E$3="",B866&lt;=$E$3)),"Sí","No")))</f>
        <v/>
      </c>
      <c r="H866" s="58" t="str">
        <f aca="false">IF(B866="","",YEAR(B866))</f>
        <v/>
      </c>
      <c r="I866" s="70" t="str">
        <f aca="false">IF(B866="","",IF(MONTH(B866)=1,"X",""))</f>
        <v/>
      </c>
      <c r="J866" s="70" t="str">
        <f aca="false">IF(B866="","",IF(MONTH(B866)=2,"X",""))</f>
        <v/>
      </c>
      <c r="K866" s="70" t="str">
        <f aca="false">IF(B866="","",IF(MONTH(B866)=3,"X",""))</f>
        <v/>
      </c>
      <c r="L866" s="70" t="str">
        <f aca="false">IF(B866="","",IF(MONTH(B866)=4,"X",""))</f>
        <v/>
      </c>
      <c r="M866" s="70" t="str">
        <f aca="false">IF(B866="","",IF(MONTH(B866)=5,"X",""))</f>
        <v/>
      </c>
      <c r="N866" s="70" t="str">
        <f aca="false">IF(B866="","",IF(MONTH(B866)=6,"X",""))</f>
        <v/>
      </c>
      <c r="O866" s="70" t="str">
        <f aca="false">IF(B866="","",IF(MONTH(B866)=7,"X",""))</f>
        <v/>
      </c>
      <c r="P866" s="70" t="str">
        <f aca="false">IF(B866="","",IF(MONTH(B866)=8,"X",""))</f>
        <v/>
      </c>
      <c r="Q866" s="70" t="str">
        <f aca="false">IF(B866="","",IF(MONTH(B866)=9,"X",""))</f>
        <v/>
      </c>
      <c r="R866" s="70" t="str">
        <f aca="false">IF(B866="","",IF(MONTH(B866)=10,"X",""))</f>
        <v/>
      </c>
      <c r="S866" s="70" t="str">
        <f aca="false">IF(B866="","",IF(MONTH(B866)=11,"X",""))</f>
        <v/>
      </c>
      <c r="T866" s="70" t="str">
        <f aca="false">IF(B866="","",IF(MONTH(B866)=12,"X",""))</f>
        <v/>
      </c>
      <c r="U866" s="58" t="str">
        <f aca="false">IF(E866="","",SUMIF($E$5:$E$1000,E866,$AD$5:$AD$1000))</f>
        <v/>
      </c>
      <c r="V866" s="71" t="str">
        <f aca="false">IF(E866="","",_xlfn.TEXTJOIN(" + ",TRUE(),IF(COUNTIFS($E$5:$E$1000,E866,$C$5:$C$1000,"Auditoría Interna")&gt;0,"Interna",""),IF(COUNTIFS($E$5:$E$1000,E866,$C$5:$C$1000,"Auditoría Externa")&gt;0,"Externa",""),IF(COUNTIFS($E$5:$E$1000,E866,$C$5:$C$1000,"SSF")&gt;0,"SSF",""),IF(COUNTIFS($E$5:$E$1000,E866,$C$5:$C$1000,"Comité de Supervisión")&gt;0,"Comité Sup.",""),IF(COUNTIFS($E$5:$E$1000,E866,$C$5:$C$1000,"Consejo de Administración")&gt;0,"Consejo",""),IF(COUNTIFS($E$5:$E$1000,E866,$C$5:$C$1000,"Otros")&gt;0,"Otros","")))</f>
        <v/>
      </c>
      <c r="W866" s="58" t="str">
        <f aca="false">IF(E866="","",SUMIFS($AD$5:$AD$1000,$E$5:$E$1000,E866,$AA$5:$AA$1000,AA866,$C$5:$C$1000,"&lt;&gt;"&amp;C866))</f>
        <v/>
      </c>
      <c r="X866" s="72"/>
      <c r="Y866" s="68"/>
      <c r="Z866" s="72"/>
      <c r="AA866" s="38" t="str">
        <f aca="false">IF(B866="","",YEAR(B866)*100+MONTH(B866))</f>
        <v/>
      </c>
      <c r="AB866" s="38" t="str">
        <f aca="false">IF(AND(E866&lt;&gt;"",E866=Cruce!$C$5,AD866=1),COUNTIFS($E$5:E866,E866,$AD$5:AD866,1),"")</f>
        <v/>
      </c>
      <c r="AC866" s="38" t="str">
        <f aca="false">IF(E866="","",C866&amp;"|"&amp;X866&amp;"|"&amp;IF(B866="","s/f",TEXT(B866,"yyyymmdd"))&amp;IF(OR(C866="SSF",X866="Visitas Auditoría Interna"),"|"&amp;Y866,""))</f>
        <v/>
      </c>
      <c r="AD866" s="38" t="n">
        <f aca="false">IF(E866="",0,IF(COUNTIFS($E$5:E866,E866,$AC$5:AC866,AC866)=1,1,0))</f>
        <v>0</v>
      </c>
      <c r="AE866" s="38" t="str">
        <f aca="false">IF(OR(E866="",AD866&lt;&gt;1),"",SUBSTITUTE(SUBSTITUTE(C866,"Auditoría ",""),"Consejo de Administración","Consejo")&amp;" – "&amp;IF(B866="","(sin fecha)",DAY(B866)&amp;" de "&amp;CHOOSE(MONTH(B866),"Enero","Febrero","Marzo","Abril","Mayo","Junio","Julio","Agosto","Septiembre","Octubre","Noviembre","Diciembre")&amp;" "&amp;YEAR(B866)))</f>
        <v/>
      </c>
      <c r="AF866" s="38" t="n">
        <f aca="false">IF(E866="",0,IF(COUNTIF($AC$5:AC866,AC866)=1,1,0))</f>
        <v>0</v>
      </c>
    </row>
    <row r="867" customFormat="false" ht="15" hidden="false" customHeight="false" outlineLevel="0" collapsed="false">
      <c r="A867" s="68"/>
      <c r="B867" s="67"/>
      <c r="C867" s="68"/>
      <c r="D867" s="68"/>
      <c r="E867" s="69"/>
      <c r="F867" s="69"/>
      <c r="G867" s="70" t="str">
        <f aca="false">IF(OR(E867="",AND($C$3="",$E$3="")),"",IF(B867="","Sin fecha",IF(AND(OR($C$3="",B867&gt;=$C$3),OR($E$3="",B867&lt;=$E$3)),"Sí","No")))</f>
        <v/>
      </c>
      <c r="H867" s="58" t="str">
        <f aca="false">IF(B867="","",YEAR(B867))</f>
        <v/>
      </c>
      <c r="I867" s="70" t="str">
        <f aca="false">IF(B867="","",IF(MONTH(B867)=1,"X",""))</f>
        <v/>
      </c>
      <c r="J867" s="70" t="str">
        <f aca="false">IF(B867="","",IF(MONTH(B867)=2,"X",""))</f>
        <v/>
      </c>
      <c r="K867" s="70" t="str">
        <f aca="false">IF(B867="","",IF(MONTH(B867)=3,"X",""))</f>
        <v/>
      </c>
      <c r="L867" s="70" t="str">
        <f aca="false">IF(B867="","",IF(MONTH(B867)=4,"X",""))</f>
        <v/>
      </c>
      <c r="M867" s="70" t="str">
        <f aca="false">IF(B867="","",IF(MONTH(B867)=5,"X",""))</f>
        <v/>
      </c>
      <c r="N867" s="70" t="str">
        <f aca="false">IF(B867="","",IF(MONTH(B867)=6,"X",""))</f>
        <v/>
      </c>
      <c r="O867" s="70" t="str">
        <f aca="false">IF(B867="","",IF(MONTH(B867)=7,"X",""))</f>
        <v/>
      </c>
      <c r="P867" s="70" t="str">
        <f aca="false">IF(B867="","",IF(MONTH(B867)=8,"X",""))</f>
        <v/>
      </c>
      <c r="Q867" s="70" t="str">
        <f aca="false">IF(B867="","",IF(MONTH(B867)=9,"X",""))</f>
        <v/>
      </c>
      <c r="R867" s="70" t="str">
        <f aca="false">IF(B867="","",IF(MONTH(B867)=10,"X",""))</f>
        <v/>
      </c>
      <c r="S867" s="70" t="str">
        <f aca="false">IF(B867="","",IF(MONTH(B867)=11,"X",""))</f>
        <v/>
      </c>
      <c r="T867" s="70" t="str">
        <f aca="false">IF(B867="","",IF(MONTH(B867)=12,"X",""))</f>
        <v/>
      </c>
      <c r="U867" s="58" t="str">
        <f aca="false">IF(E867="","",SUMIF($E$5:$E$1000,E867,$AD$5:$AD$1000))</f>
        <v/>
      </c>
      <c r="V867" s="71" t="str">
        <f aca="false">IF(E867="","",_xlfn.TEXTJOIN(" + ",TRUE(),IF(COUNTIFS($E$5:$E$1000,E867,$C$5:$C$1000,"Auditoría Interna")&gt;0,"Interna",""),IF(COUNTIFS($E$5:$E$1000,E867,$C$5:$C$1000,"Auditoría Externa")&gt;0,"Externa",""),IF(COUNTIFS($E$5:$E$1000,E867,$C$5:$C$1000,"SSF")&gt;0,"SSF",""),IF(COUNTIFS($E$5:$E$1000,E867,$C$5:$C$1000,"Comité de Supervisión")&gt;0,"Comité Sup.",""),IF(COUNTIFS($E$5:$E$1000,E867,$C$5:$C$1000,"Consejo de Administración")&gt;0,"Consejo",""),IF(COUNTIFS($E$5:$E$1000,E867,$C$5:$C$1000,"Otros")&gt;0,"Otros","")))</f>
        <v/>
      </c>
      <c r="W867" s="58" t="str">
        <f aca="false">IF(E867="","",SUMIFS($AD$5:$AD$1000,$E$5:$E$1000,E867,$AA$5:$AA$1000,AA867,$C$5:$C$1000,"&lt;&gt;"&amp;C867))</f>
        <v/>
      </c>
      <c r="X867" s="72"/>
      <c r="Y867" s="68"/>
      <c r="Z867" s="72"/>
      <c r="AA867" s="38" t="str">
        <f aca="false">IF(B867="","",YEAR(B867)*100+MONTH(B867))</f>
        <v/>
      </c>
      <c r="AB867" s="38" t="str">
        <f aca="false">IF(AND(E867&lt;&gt;"",E867=Cruce!$C$5,AD867=1),COUNTIFS($E$5:E867,E867,$AD$5:AD867,1),"")</f>
        <v/>
      </c>
      <c r="AC867" s="38" t="str">
        <f aca="false">IF(E867="","",C867&amp;"|"&amp;X867&amp;"|"&amp;IF(B867="","s/f",TEXT(B867,"yyyymmdd"))&amp;IF(OR(C867="SSF",X867="Visitas Auditoría Interna"),"|"&amp;Y867,""))</f>
        <v/>
      </c>
      <c r="AD867" s="38" t="n">
        <f aca="false">IF(E867="",0,IF(COUNTIFS($E$5:E867,E867,$AC$5:AC867,AC867)=1,1,0))</f>
        <v>0</v>
      </c>
      <c r="AE867" s="38" t="str">
        <f aca="false">IF(OR(E867="",AD867&lt;&gt;1),"",SUBSTITUTE(SUBSTITUTE(C867,"Auditoría ",""),"Consejo de Administración","Consejo")&amp;" – "&amp;IF(B867="","(sin fecha)",DAY(B867)&amp;" de "&amp;CHOOSE(MONTH(B867),"Enero","Febrero","Marzo","Abril","Mayo","Junio","Julio","Agosto","Septiembre","Octubre","Noviembre","Diciembre")&amp;" "&amp;YEAR(B867)))</f>
        <v/>
      </c>
      <c r="AF867" s="38" t="n">
        <f aca="false">IF(E867="",0,IF(COUNTIF($AC$5:AC867,AC867)=1,1,0))</f>
        <v>0</v>
      </c>
    </row>
    <row r="868" customFormat="false" ht="15" hidden="false" customHeight="false" outlineLevel="0" collapsed="false">
      <c r="A868" s="68"/>
      <c r="B868" s="67"/>
      <c r="C868" s="68"/>
      <c r="D868" s="68"/>
      <c r="E868" s="69"/>
      <c r="F868" s="69"/>
      <c r="G868" s="70" t="str">
        <f aca="false">IF(OR(E868="",AND($C$3="",$E$3="")),"",IF(B868="","Sin fecha",IF(AND(OR($C$3="",B868&gt;=$C$3),OR($E$3="",B868&lt;=$E$3)),"Sí","No")))</f>
        <v/>
      </c>
      <c r="H868" s="58" t="str">
        <f aca="false">IF(B868="","",YEAR(B868))</f>
        <v/>
      </c>
      <c r="I868" s="70" t="str">
        <f aca="false">IF(B868="","",IF(MONTH(B868)=1,"X",""))</f>
        <v/>
      </c>
      <c r="J868" s="70" t="str">
        <f aca="false">IF(B868="","",IF(MONTH(B868)=2,"X",""))</f>
        <v/>
      </c>
      <c r="K868" s="70" t="str">
        <f aca="false">IF(B868="","",IF(MONTH(B868)=3,"X",""))</f>
        <v/>
      </c>
      <c r="L868" s="70" t="str">
        <f aca="false">IF(B868="","",IF(MONTH(B868)=4,"X",""))</f>
        <v/>
      </c>
      <c r="M868" s="70" t="str">
        <f aca="false">IF(B868="","",IF(MONTH(B868)=5,"X",""))</f>
        <v/>
      </c>
      <c r="N868" s="70" t="str">
        <f aca="false">IF(B868="","",IF(MONTH(B868)=6,"X",""))</f>
        <v/>
      </c>
      <c r="O868" s="70" t="str">
        <f aca="false">IF(B868="","",IF(MONTH(B868)=7,"X",""))</f>
        <v/>
      </c>
      <c r="P868" s="70" t="str">
        <f aca="false">IF(B868="","",IF(MONTH(B868)=8,"X",""))</f>
        <v/>
      </c>
      <c r="Q868" s="70" t="str">
        <f aca="false">IF(B868="","",IF(MONTH(B868)=9,"X",""))</f>
        <v/>
      </c>
      <c r="R868" s="70" t="str">
        <f aca="false">IF(B868="","",IF(MONTH(B868)=10,"X",""))</f>
        <v/>
      </c>
      <c r="S868" s="70" t="str">
        <f aca="false">IF(B868="","",IF(MONTH(B868)=11,"X",""))</f>
        <v/>
      </c>
      <c r="T868" s="70" t="str">
        <f aca="false">IF(B868="","",IF(MONTH(B868)=12,"X",""))</f>
        <v/>
      </c>
      <c r="U868" s="58" t="str">
        <f aca="false">IF(E868="","",SUMIF($E$5:$E$1000,E868,$AD$5:$AD$1000))</f>
        <v/>
      </c>
      <c r="V868" s="71" t="str">
        <f aca="false">IF(E868="","",_xlfn.TEXTJOIN(" + ",TRUE(),IF(COUNTIFS($E$5:$E$1000,E868,$C$5:$C$1000,"Auditoría Interna")&gt;0,"Interna",""),IF(COUNTIFS($E$5:$E$1000,E868,$C$5:$C$1000,"Auditoría Externa")&gt;0,"Externa",""),IF(COUNTIFS($E$5:$E$1000,E868,$C$5:$C$1000,"SSF")&gt;0,"SSF",""),IF(COUNTIFS($E$5:$E$1000,E868,$C$5:$C$1000,"Comité de Supervisión")&gt;0,"Comité Sup.",""),IF(COUNTIFS($E$5:$E$1000,E868,$C$5:$C$1000,"Consejo de Administración")&gt;0,"Consejo",""),IF(COUNTIFS($E$5:$E$1000,E868,$C$5:$C$1000,"Otros")&gt;0,"Otros","")))</f>
        <v/>
      </c>
      <c r="W868" s="58" t="str">
        <f aca="false">IF(E868="","",SUMIFS($AD$5:$AD$1000,$E$5:$E$1000,E868,$AA$5:$AA$1000,AA868,$C$5:$C$1000,"&lt;&gt;"&amp;C868))</f>
        <v/>
      </c>
      <c r="X868" s="72"/>
      <c r="Y868" s="68"/>
      <c r="Z868" s="72"/>
      <c r="AA868" s="38" t="str">
        <f aca="false">IF(B868="","",YEAR(B868)*100+MONTH(B868))</f>
        <v/>
      </c>
      <c r="AB868" s="38" t="str">
        <f aca="false">IF(AND(E868&lt;&gt;"",E868=Cruce!$C$5,AD868=1),COUNTIFS($E$5:E868,E868,$AD$5:AD868,1),"")</f>
        <v/>
      </c>
      <c r="AC868" s="38" t="str">
        <f aca="false">IF(E868="","",C868&amp;"|"&amp;X868&amp;"|"&amp;IF(B868="","s/f",TEXT(B868,"yyyymmdd"))&amp;IF(OR(C868="SSF",X868="Visitas Auditoría Interna"),"|"&amp;Y868,""))</f>
        <v/>
      </c>
      <c r="AD868" s="38" t="n">
        <f aca="false">IF(E868="",0,IF(COUNTIFS($E$5:E868,E868,$AC$5:AC868,AC868)=1,1,0))</f>
        <v>0</v>
      </c>
      <c r="AE868" s="38" t="str">
        <f aca="false">IF(OR(E868="",AD868&lt;&gt;1),"",SUBSTITUTE(SUBSTITUTE(C868,"Auditoría ",""),"Consejo de Administración","Consejo")&amp;" – "&amp;IF(B868="","(sin fecha)",DAY(B868)&amp;" de "&amp;CHOOSE(MONTH(B868),"Enero","Febrero","Marzo","Abril","Mayo","Junio","Julio","Agosto","Septiembre","Octubre","Noviembre","Diciembre")&amp;" "&amp;YEAR(B868)))</f>
        <v/>
      </c>
      <c r="AF868" s="38" t="n">
        <f aca="false">IF(E868="",0,IF(COUNTIF($AC$5:AC868,AC868)=1,1,0))</f>
        <v>0</v>
      </c>
    </row>
    <row r="869" customFormat="false" ht="15" hidden="false" customHeight="false" outlineLevel="0" collapsed="false">
      <c r="A869" s="68"/>
      <c r="B869" s="67"/>
      <c r="C869" s="68"/>
      <c r="D869" s="68"/>
      <c r="E869" s="69"/>
      <c r="F869" s="69"/>
      <c r="G869" s="70" t="str">
        <f aca="false">IF(OR(E869="",AND($C$3="",$E$3="")),"",IF(B869="","Sin fecha",IF(AND(OR($C$3="",B869&gt;=$C$3),OR($E$3="",B869&lt;=$E$3)),"Sí","No")))</f>
        <v/>
      </c>
      <c r="H869" s="58" t="str">
        <f aca="false">IF(B869="","",YEAR(B869))</f>
        <v/>
      </c>
      <c r="I869" s="70" t="str">
        <f aca="false">IF(B869="","",IF(MONTH(B869)=1,"X",""))</f>
        <v/>
      </c>
      <c r="J869" s="70" t="str">
        <f aca="false">IF(B869="","",IF(MONTH(B869)=2,"X",""))</f>
        <v/>
      </c>
      <c r="K869" s="70" t="str">
        <f aca="false">IF(B869="","",IF(MONTH(B869)=3,"X",""))</f>
        <v/>
      </c>
      <c r="L869" s="70" t="str">
        <f aca="false">IF(B869="","",IF(MONTH(B869)=4,"X",""))</f>
        <v/>
      </c>
      <c r="M869" s="70" t="str">
        <f aca="false">IF(B869="","",IF(MONTH(B869)=5,"X",""))</f>
        <v/>
      </c>
      <c r="N869" s="70" t="str">
        <f aca="false">IF(B869="","",IF(MONTH(B869)=6,"X",""))</f>
        <v/>
      </c>
      <c r="O869" s="70" t="str">
        <f aca="false">IF(B869="","",IF(MONTH(B869)=7,"X",""))</f>
        <v/>
      </c>
      <c r="P869" s="70" t="str">
        <f aca="false">IF(B869="","",IF(MONTH(B869)=8,"X",""))</f>
        <v/>
      </c>
      <c r="Q869" s="70" t="str">
        <f aca="false">IF(B869="","",IF(MONTH(B869)=9,"X",""))</f>
        <v/>
      </c>
      <c r="R869" s="70" t="str">
        <f aca="false">IF(B869="","",IF(MONTH(B869)=10,"X",""))</f>
        <v/>
      </c>
      <c r="S869" s="70" t="str">
        <f aca="false">IF(B869="","",IF(MONTH(B869)=11,"X",""))</f>
        <v/>
      </c>
      <c r="T869" s="70" t="str">
        <f aca="false">IF(B869="","",IF(MONTH(B869)=12,"X",""))</f>
        <v/>
      </c>
      <c r="U869" s="58" t="str">
        <f aca="false">IF(E869="","",SUMIF($E$5:$E$1000,E869,$AD$5:$AD$1000))</f>
        <v/>
      </c>
      <c r="V869" s="71" t="str">
        <f aca="false">IF(E869="","",_xlfn.TEXTJOIN(" + ",TRUE(),IF(COUNTIFS($E$5:$E$1000,E869,$C$5:$C$1000,"Auditoría Interna")&gt;0,"Interna",""),IF(COUNTIFS($E$5:$E$1000,E869,$C$5:$C$1000,"Auditoría Externa")&gt;0,"Externa",""),IF(COUNTIFS($E$5:$E$1000,E869,$C$5:$C$1000,"SSF")&gt;0,"SSF",""),IF(COUNTIFS($E$5:$E$1000,E869,$C$5:$C$1000,"Comité de Supervisión")&gt;0,"Comité Sup.",""),IF(COUNTIFS($E$5:$E$1000,E869,$C$5:$C$1000,"Consejo de Administración")&gt;0,"Consejo",""),IF(COUNTIFS($E$5:$E$1000,E869,$C$5:$C$1000,"Otros")&gt;0,"Otros","")))</f>
        <v/>
      </c>
      <c r="W869" s="58" t="str">
        <f aca="false">IF(E869="","",SUMIFS($AD$5:$AD$1000,$E$5:$E$1000,E869,$AA$5:$AA$1000,AA869,$C$5:$C$1000,"&lt;&gt;"&amp;C869))</f>
        <v/>
      </c>
      <c r="X869" s="72"/>
      <c r="Y869" s="68"/>
      <c r="Z869" s="72"/>
      <c r="AA869" s="38" t="str">
        <f aca="false">IF(B869="","",YEAR(B869)*100+MONTH(B869))</f>
        <v/>
      </c>
      <c r="AB869" s="38" t="str">
        <f aca="false">IF(AND(E869&lt;&gt;"",E869=Cruce!$C$5,AD869=1),COUNTIFS($E$5:E869,E869,$AD$5:AD869,1),"")</f>
        <v/>
      </c>
      <c r="AC869" s="38" t="str">
        <f aca="false">IF(E869="","",C869&amp;"|"&amp;X869&amp;"|"&amp;IF(B869="","s/f",TEXT(B869,"yyyymmdd"))&amp;IF(OR(C869="SSF",X869="Visitas Auditoría Interna"),"|"&amp;Y869,""))</f>
        <v/>
      </c>
      <c r="AD869" s="38" t="n">
        <f aca="false">IF(E869="",0,IF(COUNTIFS($E$5:E869,E869,$AC$5:AC869,AC869)=1,1,0))</f>
        <v>0</v>
      </c>
      <c r="AE869" s="38" t="str">
        <f aca="false">IF(OR(E869="",AD869&lt;&gt;1),"",SUBSTITUTE(SUBSTITUTE(C869,"Auditoría ",""),"Consejo de Administración","Consejo")&amp;" – "&amp;IF(B869="","(sin fecha)",DAY(B869)&amp;" de "&amp;CHOOSE(MONTH(B869),"Enero","Febrero","Marzo","Abril","Mayo","Junio","Julio","Agosto","Septiembre","Octubre","Noviembre","Diciembre")&amp;" "&amp;YEAR(B869)))</f>
        <v/>
      </c>
      <c r="AF869" s="38" t="n">
        <f aca="false">IF(E869="",0,IF(COUNTIF($AC$5:AC869,AC869)=1,1,0))</f>
        <v>0</v>
      </c>
    </row>
    <row r="870" customFormat="false" ht="15" hidden="false" customHeight="false" outlineLevel="0" collapsed="false">
      <c r="A870" s="68"/>
      <c r="B870" s="67"/>
      <c r="C870" s="68"/>
      <c r="D870" s="68"/>
      <c r="E870" s="69"/>
      <c r="F870" s="69"/>
      <c r="G870" s="70" t="str">
        <f aca="false">IF(OR(E870="",AND($C$3="",$E$3="")),"",IF(B870="","Sin fecha",IF(AND(OR($C$3="",B870&gt;=$C$3),OR($E$3="",B870&lt;=$E$3)),"Sí","No")))</f>
        <v/>
      </c>
      <c r="H870" s="58" t="str">
        <f aca="false">IF(B870="","",YEAR(B870))</f>
        <v/>
      </c>
      <c r="I870" s="70" t="str">
        <f aca="false">IF(B870="","",IF(MONTH(B870)=1,"X",""))</f>
        <v/>
      </c>
      <c r="J870" s="70" t="str">
        <f aca="false">IF(B870="","",IF(MONTH(B870)=2,"X",""))</f>
        <v/>
      </c>
      <c r="K870" s="70" t="str">
        <f aca="false">IF(B870="","",IF(MONTH(B870)=3,"X",""))</f>
        <v/>
      </c>
      <c r="L870" s="70" t="str">
        <f aca="false">IF(B870="","",IF(MONTH(B870)=4,"X",""))</f>
        <v/>
      </c>
      <c r="M870" s="70" t="str">
        <f aca="false">IF(B870="","",IF(MONTH(B870)=5,"X",""))</f>
        <v/>
      </c>
      <c r="N870" s="70" t="str">
        <f aca="false">IF(B870="","",IF(MONTH(B870)=6,"X",""))</f>
        <v/>
      </c>
      <c r="O870" s="70" t="str">
        <f aca="false">IF(B870="","",IF(MONTH(B870)=7,"X",""))</f>
        <v/>
      </c>
      <c r="P870" s="70" t="str">
        <f aca="false">IF(B870="","",IF(MONTH(B870)=8,"X",""))</f>
        <v/>
      </c>
      <c r="Q870" s="70" t="str">
        <f aca="false">IF(B870="","",IF(MONTH(B870)=9,"X",""))</f>
        <v/>
      </c>
      <c r="R870" s="70" t="str">
        <f aca="false">IF(B870="","",IF(MONTH(B870)=10,"X",""))</f>
        <v/>
      </c>
      <c r="S870" s="70" t="str">
        <f aca="false">IF(B870="","",IF(MONTH(B870)=11,"X",""))</f>
        <v/>
      </c>
      <c r="T870" s="70" t="str">
        <f aca="false">IF(B870="","",IF(MONTH(B870)=12,"X",""))</f>
        <v/>
      </c>
      <c r="U870" s="58" t="str">
        <f aca="false">IF(E870="","",SUMIF($E$5:$E$1000,E870,$AD$5:$AD$1000))</f>
        <v/>
      </c>
      <c r="V870" s="71" t="str">
        <f aca="false">IF(E870="","",_xlfn.TEXTJOIN(" + ",TRUE(),IF(COUNTIFS($E$5:$E$1000,E870,$C$5:$C$1000,"Auditoría Interna")&gt;0,"Interna",""),IF(COUNTIFS($E$5:$E$1000,E870,$C$5:$C$1000,"Auditoría Externa")&gt;0,"Externa",""),IF(COUNTIFS($E$5:$E$1000,E870,$C$5:$C$1000,"SSF")&gt;0,"SSF",""),IF(COUNTIFS($E$5:$E$1000,E870,$C$5:$C$1000,"Comité de Supervisión")&gt;0,"Comité Sup.",""),IF(COUNTIFS($E$5:$E$1000,E870,$C$5:$C$1000,"Consejo de Administración")&gt;0,"Consejo",""),IF(COUNTIFS($E$5:$E$1000,E870,$C$5:$C$1000,"Otros")&gt;0,"Otros","")))</f>
        <v/>
      </c>
      <c r="W870" s="58" t="str">
        <f aca="false">IF(E870="","",SUMIFS($AD$5:$AD$1000,$E$5:$E$1000,E870,$AA$5:$AA$1000,AA870,$C$5:$C$1000,"&lt;&gt;"&amp;C870))</f>
        <v/>
      </c>
      <c r="X870" s="72"/>
      <c r="Y870" s="68"/>
      <c r="Z870" s="72"/>
      <c r="AA870" s="38" t="str">
        <f aca="false">IF(B870="","",YEAR(B870)*100+MONTH(B870))</f>
        <v/>
      </c>
      <c r="AB870" s="38" t="str">
        <f aca="false">IF(AND(E870&lt;&gt;"",E870=Cruce!$C$5,AD870=1),COUNTIFS($E$5:E870,E870,$AD$5:AD870,1),"")</f>
        <v/>
      </c>
      <c r="AC870" s="38" t="str">
        <f aca="false">IF(E870="","",C870&amp;"|"&amp;X870&amp;"|"&amp;IF(B870="","s/f",TEXT(B870,"yyyymmdd"))&amp;IF(OR(C870="SSF",X870="Visitas Auditoría Interna"),"|"&amp;Y870,""))</f>
        <v/>
      </c>
      <c r="AD870" s="38" t="n">
        <f aca="false">IF(E870="",0,IF(COUNTIFS($E$5:E870,E870,$AC$5:AC870,AC870)=1,1,0))</f>
        <v>0</v>
      </c>
      <c r="AE870" s="38" t="str">
        <f aca="false">IF(OR(E870="",AD870&lt;&gt;1),"",SUBSTITUTE(SUBSTITUTE(C870,"Auditoría ",""),"Consejo de Administración","Consejo")&amp;" – "&amp;IF(B870="","(sin fecha)",DAY(B870)&amp;" de "&amp;CHOOSE(MONTH(B870),"Enero","Febrero","Marzo","Abril","Mayo","Junio","Julio","Agosto","Septiembre","Octubre","Noviembre","Diciembre")&amp;" "&amp;YEAR(B870)))</f>
        <v/>
      </c>
      <c r="AF870" s="38" t="n">
        <f aca="false">IF(E870="",0,IF(COUNTIF($AC$5:AC870,AC870)=1,1,0))</f>
        <v>0</v>
      </c>
    </row>
    <row r="871" customFormat="false" ht="15" hidden="false" customHeight="false" outlineLevel="0" collapsed="false">
      <c r="A871" s="68"/>
      <c r="B871" s="67"/>
      <c r="C871" s="68"/>
      <c r="D871" s="68"/>
      <c r="E871" s="69"/>
      <c r="F871" s="69"/>
      <c r="G871" s="70" t="str">
        <f aca="false">IF(OR(E871="",AND($C$3="",$E$3="")),"",IF(B871="","Sin fecha",IF(AND(OR($C$3="",B871&gt;=$C$3),OR($E$3="",B871&lt;=$E$3)),"Sí","No")))</f>
        <v/>
      </c>
      <c r="H871" s="58" t="str">
        <f aca="false">IF(B871="","",YEAR(B871))</f>
        <v/>
      </c>
      <c r="I871" s="70" t="str">
        <f aca="false">IF(B871="","",IF(MONTH(B871)=1,"X",""))</f>
        <v/>
      </c>
      <c r="J871" s="70" t="str">
        <f aca="false">IF(B871="","",IF(MONTH(B871)=2,"X",""))</f>
        <v/>
      </c>
      <c r="K871" s="70" t="str">
        <f aca="false">IF(B871="","",IF(MONTH(B871)=3,"X",""))</f>
        <v/>
      </c>
      <c r="L871" s="70" t="str">
        <f aca="false">IF(B871="","",IF(MONTH(B871)=4,"X",""))</f>
        <v/>
      </c>
      <c r="M871" s="70" t="str">
        <f aca="false">IF(B871="","",IF(MONTH(B871)=5,"X",""))</f>
        <v/>
      </c>
      <c r="N871" s="70" t="str">
        <f aca="false">IF(B871="","",IF(MONTH(B871)=6,"X",""))</f>
        <v/>
      </c>
      <c r="O871" s="70" t="str">
        <f aca="false">IF(B871="","",IF(MONTH(B871)=7,"X",""))</f>
        <v/>
      </c>
      <c r="P871" s="70" t="str">
        <f aca="false">IF(B871="","",IF(MONTH(B871)=8,"X",""))</f>
        <v/>
      </c>
      <c r="Q871" s="70" t="str">
        <f aca="false">IF(B871="","",IF(MONTH(B871)=9,"X",""))</f>
        <v/>
      </c>
      <c r="R871" s="70" t="str">
        <f aca="false">IF(B871="","",IF(MONTH(B871)=10,"X",""))</f>
        <v/>
      </c>
      <c r="S871" s="70" t="str">
        <f aca="false">IF(B871="","",IF(MONTH(B871)=11,"X",""))</f>
        <v/>
      </c>
      <c r="T871" s="70" t="str">
        <f aca="false">IF(B871="","",IF(MONTH(B871)=12,"X",""))</f>
        <v/>
      </c>
      <c r="U871" s="58" t="str">
        <f aca="false">IF(E871="","",SUMIF($E$5:$E$1000,E871,$AD$5:$AD$1000))</f>
        <v/>
      </c>
      <c r="V871" s="71" t="str">
        <f aca="false">IF(E871="","",_xlfn.TEXTJOIN(" + ",TRUE(),IF(COUNTIFS($E$5:$E$1000,E871,$C$5:$C$1000,"Auditoría Interna")&gt;0,"Interna",""),IF(COUNTIFS($E$5:$E$1000,E871,$C$5:$C$1000,"Auditoría Externa")&gt;0,"Externa",""),IF(COUNTIFS($E$5:$E$1000,E871,$C$5:$C$1000,"SSF")&gt;0,"SSF",""),IF(COUNTIFS($E$5:$E$1000,E871,$C$5:$C$1000,"Comité de Supervisión")&gt;0,"Comité Sup.",""),IF(COUNTIFS($E$5:$E$1000,E871,$C$5:$C$1000,"Consejo de Administración")&gt;0,"Consejo",""),IF(COUNTIFS($E$5:$E$1000,E871,$C$5:$C$1000,"Otros")&gt;0,"Otros","")))</f>
        <v/>
      </c>
      <c r="W871" s="58" t="str">
        <f aca="false">IF(E871="","",SUMIFS($AD$5:$AD$1000,$E$5:$E$1000,E871,$AA$5:$AA$1000,AA871,$C$5:$C$1000,"&lt;&gt;"&amp;C871))</f>
        <v/>
      </c>
      <c r="X871" s="72"/>
      <c r="Y871" s="68"/>
      <c r="Z871" s="72"/>
      <c r="AA871" s="38" t="str">
        <f aca="false">IF(B871="","",YEAR(B871)*100+MONTH(B871))</f>
        <v/>
      </c>
      <c r="AB871" s="38" t="str">
        <f aca="false">IF(AND(E871&lt;&gt;"",E871=Cruce!$C$5,AD871=1),COUNTIFS($E$5:E871,E871,$AD$5:AD871,1),"")</f>
        <v/>
      </c>
      <c r="AC871" s="38" t="str">
        <f aca="false">IF(E871="","",C871&amp;"|"&amp;X871&amp;"|"&amp;IF(B871="","s/f",TEXT(B871,"yyyymmdd"))&amp;IF(OR(C871="SSF",X871="Visitas Auditoría Interna"),"|"&amp;Y871,""))</f>
        <v/>
      </c>
      <c r="AD871" s="38" t="n">
        <f aca="false">IF(E871="",0,IF(COUNTIFS($E$5:E871,E871,$AC$5:AC871,AC871)=1,1,0))</f>
        <v>0</v>
      </c>
      <c r="AE871" s="38" t="str">
        <f aca="false">IF(OR(E871="",AD871&lt;&gt;1),"",SUBSTITUTE(SUBSTITUTE(C871,"Auditoría ",""),"Consejo de Administración","Consejo")&amp;" – "&amp;IF(B871="","(sin fecha)",DAY(B871)&amp;" de "&amp;CHOOSE(MONTH(B871),"Enero","Febrero","Marzo","Abril","Mayo","Junio","Julio","Agosto","Septiembre","Octubre","Noviembre","Diciembre")&amp;" "&amp;YEAR(B871)))</f>
        <v/>
      </c>
      <c r="AF871" s="38" t="n">
        <f aca="false">IF(E871="",0,IF(COUNTIF($AC$5:AC871,AC871)=1,1,0))</f>
        <v>0</v>
      </c>
    </row>
    <row r="872" customFormat="false" ht="15" hidden="false" customHeight="false" outlineLevel="0" collapsed="false">
      <c r="A872" s="68"/>
      <c r="B872" s="67"/>
      <c r="C872" s="68"/>
      <c r="D872" s="68"/>
      <c r="E872" s="69"/>
      <c r="F872" s="69"/>
      <c r="G872" s="70" t="str">
        <f aca="false">IF(OR(E872="",AND($C$3="",$E$3="")),"",IF(B872="","Sin fecha",IF(AND(OR($C$3="",B872&gt;=$C$3),OR($E$3="",B872&lt;=$E$3)),"Sí","No")))</f>
        <v/>
      </c>
      <c r="H872" s="58" t="str">
        <f aca="false">IF(B872="","",YEAR(B872))</f>
        <v/>
      </c>
      <c r="I872" s="70" t="str">
        <f aca="false">IF(B872="","",IF(MONTH(B872)=1,"X",""))</f>
        <v/>
      </c>
      <c r="J872" s="70" t="str">
        <f aca="false">IF(B872="","",IF(MONTH(B872)=2,"X",""))</f>
        <v/>
      </c>
      <c r="K872" s="70" t="str">
        <f aca="false">IF(B872="","",IF(MONTH(B872)=3,"X",""))</f>
        <v/>
      </c>
      <c r="L872" s="70" t="str">
        <f aca="false">IF(B872="","",IF(MONTH(B872)=4,"X",""))</f>
        <v/>
      </c>
      <c r="M872" s="70" t="str">
        <f aca="false">IF(B872="","",IF(MONTH(B872)=5,"X",""))</f>
        <v/>
      </c>
      <c r="N872" s="70" t="str">
        <f aca="false">IF(B872="","",IF(MONTH(B872)=6,"X",""))</f>
        <v/>
      </c>
      <c r="O872" s="70" t="str">
        <f aca="false">IF(B872="","",IF(MONTH(B872)=7,"X",""))</f>
        <v/>
      </c>
      <c r="P872" s="70" t="str">
        <f aca="false">IF(B872="","",IF(MONTH(B872)=8,"X",""))</f>
        <v/>
      </c>
      <c r="Q872" s="70" t="str">
        <f aca="false">IF(B872="","",IF(MONTH(B872)=9,"X",""))</f>
        <v/>
      </c>
      <c r="R872" s="70" t="str">
        <f aca="false">IF(B872="","",IF(MONTH(B872)=10,"X",""))</f>
        <v/>
      </c>
      <c r="S872" s="70" t="str">
        <f aca="false">IF(B872="","",IF(MONTH(B872)=11,"X",""))</f>
        <v/>
      </c>
      <c r="T872" s="70" t="str">
        <f aca="false">IF(B872="","",IF(MONTH(B872)=12,"X",""))</f>
        <v/>
      </c>
      <c r="U872" s="58" t="str">
        <f aca="false">IF(E872="","",SUMIF($E$5:$E$1000,E872,$AD$5:$AD$1000))</f>
        <v/>
      </c>
      <c r="V872" s="71" t="str">
        <f aca="false">IF(E872="","",_xlfn.TEXTJOIN(" + ",TRUE(),IF(COUNTIFS($E$5:$E$1000,E872,$C$5:$C$1000,"Auditoría Interna")&gt;0,"Interna",""),IF(COUNTIFS($E$5:$E$1000,E872,$C$5:$C$1000,"Auditoría Externa")&gt;0,"Externa",""),IF(COUNTIFS($E$5:$E$1000,E872,$C$5:$C$1000,"SSF")&gt;0,"SSF",""),IF(COUNTIFS($E$5:$E$1000,E872,$C$5:$C$1000,"Comité de Supervisión")&gt;0,"Comité Sup.",""),IF(COUNTIFS($E$5:$E$1000,E872,$C$5:$C$1000,"Consejo de Administración")&gt;0,"Consejo",""),IF(COUNTIFS($E$5:$E$1000,E872,$C$5:$C$1000,"Otros")&gt;0,"Otros","")))</f>
        <v/>
      </c>
      <c r="W872" s="58" t="str">
        <f aca="false">IF(E872="","",SUMIFS($AD$5:$AD$1000,$E$5:$E$1000,E872,$AA$5:$AA$1000,AA872,$C$5:$C$1000,"&lt;&gt;"&amp;C872))</f>
        <v/>
      </c>
      <c r="X872" s="72"/>
      <c r="Y872" s="68"/>
      <c r="Z872" s="72"/>
      <c r="AA872" s="38" t="str">
        <f aca="false">IF(B872="","",YEAR(B872)*100+MONTH(B872))</f>
        <v/>
      </c>
      <c r="AB872" s="38" t="str">
        <f aca="false">IF(AND(E872&lt;&gt;"",E872=Cruce!$C$5,AD872=1),COUNTIFS($E$5:E872,E872,$AD$5:AD872,1),"")</f>
        <v/>
      </c>
      <c r="AC872" s="38" t="str">
        <f aca="false">IF(E872="","",C872&amp;"|"&amp;X872&amp;"|"&amp;IF(B872="","s/f",TEXT(B872,"yyyymmdd"))&amp;IF(OR(C872="SSF",X872="Visitas Auditoría Interna"),"|"&amp;Y872,""))</f>
        <v/>
      </c>
      <c r="AD872" s="38" t="n">
        <f aca="false">IF(E872="",0,IF(COUNTIFS($E$5:E872,E872,$AC$5:AC872,AC872)=1,1,0))</f>
        <v>0</v>
      </c>
      <c r="AE872" s="38" t="str">
        <f aca="false">IF(OR(E872="",AD872&lt;&gt;1),"",SUBSTITUTE(SUBSTITUTE(C872,"Auditoría ",""),"Consejo de Administración","Consejo")&amp;" – "&amp;IF(B872="","(sin fecha)",DAY(B872)&amp;" de "&amp;CHOOSE(MONTH(B872),"Enero","Febrero","Marzo","Abril","Mayo","Junio","Julio","Agosto","Septiembre","Octubre","Noviembre","Diciembre")&amp;" "&amp;YEAR(B872)))</f>
        <v/>
      </c>
      <c r="AF872" s="38" t="n">
        <f aca="false">IF(E872="",0,IF(COUNTIF($AC$5:AC872,AC872)=1,1,0))</f>
        <v>0</v>
      </c>
    </row>
    <row r="873" customFormat="false" ht="15" hidden="false" customHeight="false" outlineLevel="0" collapsed="false">
      <c r="A873" s="68"/>
      <c r="B873" s="67"/>
      <c r="C873" s="68"/>
      <c r="D873" s="68"/>
      <c r="E873" s="69"/>
      <c r="F873" s="69"/>
      <c r="G873" s="70" t="str">
        <f aca="false">IF(OR(E873="",AND($C$3="",$E$3="")),"",IF(B873="","Sin fecha",IF(AND(OR($C$3="",B873&gt;=$C$3),OR($E$3="",B873&lt;=$E$3)),"Sí","No")))</f>
        <v/>
      </c>
      <c r="H873" s="58" t="str">
        <f aca="false">IF(B873="","",YEAR(B873))</f>
        <v/>
      </c>
      <c r="I873" s="70" t="str">
        <f aca="false">IF(B873="","",IF(MONTH(B873)=1,"X",""))</f>
        <v/>
      </c>
      <c r="J873" s="70" t="str">
        <f aca="false">IF(B873="","",IF(MONTH(B873)=2,"X",""))</f>
        <v/>
      </c>
      <c r="K873" s="70" t="str">
        <f aca="false">IF(B873="","",IF(MONTH(B873)=3,"X",""))</f>
        <v/>
      </c>
      <c r="L873" s="70" t="str">
        <f aca="false">IF(B873="","",IF(MONTH(B873)=4,"X",""))</f>
        <v/>
      </c>
      <c r="M873" s="70" t="str">
        <f aca="false">IF(B873="","",IF(MONTH(B873)=5,"X",""))</f>
        <v/>
      </c>
      <c r="N873" s="70" t="str">
        <f aca="false">IF(B873="","",IF(MONTH(B873)=6,"X",""))</f>
        <v/>
      </c>
      <c r="O873" s="70" t="str">
        <f aca="false">IF(B873="","",IF(MONTH(B873)=7,"X",""))</f>
        <v/>
      </c>
      <c r="P873" s="70" t="str">
        <f aca="false">IF(B873="","",IF(MONTH(B873)=8,"X",""))</f>
        <v/>
      </c>
      <c r="Q873" s="70" t="str">
        <f aca="false">IF(B873="","",IF(MONTH(B873)=9,"X",""))</f>
        <v/>
      </c>
      <c r="R873" s="70" t="str">
        <f aca="false">IF(B873="","",IF(MONTH(B873)=10,"X",""))</f>
        <v/>
      </c>
      <c r="S873" s="70" t="str">
        <f aca="false">IF(B873="","",IF(MONTH(B873)=11,"X",""))</f>
        <v/>
      </c>
      <c r="T873" s="70" t="str">
        <f aca="false">IF(B873="","",IF(MONTH(B873)=12,"X",""))</f>
        <v/>
      </c>
      <c r="U873" s="58" t="str">
        <f aca="false">IF(E873="","",SUMIF($E$5:$E$1000,E873,$AD$5:$AD$1000))</f>
        <v/>
      </c>
      <c r="V873" s="71" t="str">
        <f aca="false">IF(E873="","",_xlfn.TEXTJOIN(" + ",TRUE(),IF(COUNTIFS($E$5:$E$1000,E873,$C$5:$C$1000,"Auditoría Interna")&gt;0,"Interna",""),IF(COUNTIFS($E$5:$E$1000,E873,$C$5:$C$1000,"Auditoría Externa")&gt;0,"Externa",""),IF(COUNTIFS($E$5:$E$1000,E873,$C$5:$C$1000,"SSF")&gt;0,"SSF",""),IF(COUNTIFS($E$5:$E$1000,E873,$C$5:$C$1000,"Comité de Supervisión")&gt;0,"Comité Sup.",""),IF(COUNTIFS($E$5:$E$1000,E873,$C$5:$C$1000,"Consejo de Administración")&gt;0,"Consejo",""),IF(COUNTIFS($E$5:$E$1000,E873,$C$5:$C$1000,"Otros")&gt;0,"Otros","")))</f>
        <v/>
      </c>
      <c r="W873" s="58" t="str">
        <f aca="false">IF(E873="","",SUMIFS($AD$5:$AD$1000,$E$5:$E$1000,E873,$AA$5:$AA$1000,AA873,$C$5:$C$1000,"&lt;&gt;"&amp;C873))</f>
        <v/>
      </c>
      <c r="X873" s="72"/>
      <c r="Y873" s="68"/>
      <c r="Z873" s="72"/>
      <c r="AA873" s="38" t="str">
        <f aca="false">IF(B873="","",YEAR(B873)*100+MONTH(B873))</f>
        <v/>
      </c>
      <c r="AB873" s="38" t="str">
        <f aca="false">IF(AND(E873&lt;&gt;"",E873=Cruce!$C$5,AD873=1),COUNTIFS($E$5:E873,E873,$AD$5:AD873,1),"")</f>
        <v/>
      </c>
      <c r="AC873" s="38" t="str">
        <f aca="false">IF(E873="","",C873&amp;"|"&amp;X873&amp;"|"&amp;IF(B873="","s/f",TEXT(B873,"yyyymmdd"))&amp;IF(OR(C873="SSF",X873="Visitas Auditoría Interna"),"|"&amp;Y873,""))</f>
        <v/>
      </c>
      <c r="AD873" s="38" t="n">
        <f aca="false">IF(E873="",0,IF(COUNTIFS($E$5:E873,E873,$AC$5:AC873,AC873)=1,1,0))</f>
        <v>0</v>
      </c>
      <c r="AE873" s="38" t="str">
        <f aca="false">IF(OR(E873="",AD873&lt;&gt;1),"",SUBSTITUTE(SUBSTITUTE(C873,"Auditoría ",""),"Consejo de Administración","Consejo")&amp;" – "&amp;IF(B873="","(sin fecha)",DAY(B873)&amp;" de "&amp;CHOOSE(MONTH(B873),"Enero","Febrero","Marzo","Abril","Mayo","Junio","Julio","Agosto","Septiembre","Octubre","Noviembre","Diciembre")&amp;" "&amp;YEAR(B873)))</f>
        <v/>
      </c>
      <c r="AF873" s="38" t="n">
        <f aca="false">IF(E873="",0,IF(COUNTIF($AC$5:AC873,AC873)=1,1,0))</f>
        <v>0</v>
      </c>
    </row>
    <row r="874" customFormat="false" ht="15" hidden="false" customHeight="false" outlineLevel="0" collapsed="false">
      <c r="A874" s="68"/>
      <c r="B874" s="67"/>
      <c r="C874" s="68"/>
      <c r="D874" s="68"/>
      <c r="E874" s="69"/>
      <c r="F874" s="69"/>
      <c r="G874" s="70" t="str">
        <f aca="false">IF(OR(E874="",AND($C$3="",$E$3="")),"",IF(B874="","Sin fecha",IF(AND(OR($C$3="",B874&gt;=$C$3),OR($E$3="",B874&lt;=$E$3)),"Sí","No")))</f>
        <v/>
      </c>
      <c r="H874" s="58" t="str">
        <f aca="false">IF(B874="","",YEAR(B874))</f>
        <v/>
      </c>
      <c r="I874" s="70" t="str">
        <f aca="false">IF(B874="","",IF(MONTH(B874)=1,"X",""))</f>
        <v/>
      </c>
      <c r="J874" s="70" t="str">
        <f aca="false">IF(B874="","",IF(MONTH(B874)=2,"X",""))</f>
        <v/>
      </c>
      <c r="K874" s="70" t="str">
        <f aca="false">IF(B874="","",IF(MONTH(B874)=3,"X",""))</f>
        <v/>
      </c>
      <c r="L874" s="70" t="str">
        <f aca="false">IF(B874="","",IF(MONTH(B874)=4,"X",""))</f>
        <v/>
      </c>
      <c r="M874" s="70" t="str">
        <f aca="false">IF(B874="","",IF(MONTH(B874)=5,"X",""))</f>
        <v/>
      </c>
      <c r="N874" s="70" t="str">
        <f aca="false">IF(B874="","",IF(MONTH(B874)=6,"X",""))</f>
        <v/>
      </c>
      <c r="O874" s="70" t="str">
        <f aca="false">IF(B874="","",IF(MONTH(B874)=7,"X",""))</f>
        <v/>
      </c>
      <c r="P874" s="70" t="str">
        <f aca="false">IF(B874="","",IF(MONTH(B874)=8,"X",""))</f>
        <v/>
      </c>
      <c r="Q874" s="70" t="str">
        <f aca="false">IF(B874="","",IF(MONTH(B874)=9,"X",""))</f>
        <v/>
      </c>
      <c r="R874" s="70" t="str">
        <f aca="false">IF(B874="","",IF(MONTH(B874)=10,"X",""))</f>
        <v/>
      </c>
      <c r="S874" s="70" t="str">
        <f aca="false">IF(B874="","",IF(MONTH(B874)=11,"X",""))</f>
        <v/>
      </c>
      <c r="T874" s="70" t="str">
        <f aca="false">IF(B874="","",IF(MONTH(B874)=12,"X",""))</f>
        <v/>
      </c>
      <c r="U874" s="58" t="str">
        <f aca="false">IF(E874="","",SUMIF($E$5:$E$1000,E874,$AD$5:$AD$1000))</f>
        <v/>
      </c>
      <c r="V874" s="71" t="str">
        <f aca="false">IF(E874="","",_xlfn.TEXTJOIN(" + ",TRUE(),IF(COUNTIFS($E$5:$E$1000,E874,$C$5:$C$1000,"Auditoría Interna")&gt;0,"Interna",""),IF(COUNTIFS($E$5:$E$1000,E874,$C$5:$C$1000,"Auditoría Externa")&gt;0,"Externa",""),IF(COUNTIFS($E$5:$E$1000,E874,$C$5:$C$1000,"SSF")&gt;0,"SSF",""),IF(COUNTIFS($E$5:$E$1000,E874,$C$5:$C$1000,"Comité de Supervisión")&gt;0,"Comité Sup.",""),IF(COUNTIFS($E$5:$E$1000,E874,$C$5:$C$1000,"Consejo de Administración")&gt;0,"Consejo",""),IF(COUNTIFS($E$5:$E$1000,E874,$C$5:$C$1000,"Otros")&gt;0,"Otros","")))</f>
        <v/>
      </c>
      <c r="W874" s="58" t="str">
        <f aca="false">IF(E874="","",SUMIFS($AD$5:$AD$1000,$E$5:$E$1000,E874,$AA$5:$AA$1000,AA874,$C$5:$C$1000,"&lt;&gt;"&amp;C874))</f>
        <v/>
      </c>
      <c r="X874" s="72"/>
      <c r="Y874" s="68"/>
      <c r="Z874" s="72"/>
      <c r="AA874" s="38" t="str">
        <f aca="false">IF(B874="","",YEAR(B874)*100+MONTH(B874))</f>
        <v/>
      </c>
      <c r="AB874" s="38" t="str">
        <f aca="false">IF(AND(E874&lt;&gt;"",E874=Cruce!$C$5,AD874=1),COUNTIFS($E$5:E874,E874,$AD$5:AD874,1),"")</f>
        <v/>
      </c>
      <c r="AC874" s="38" t="str">
        <f aca="false">IF(E874="","",C874&amp;"|"&amp;X874&amp;"|"&amp;IF(B874="","s/f",TEXT(B874,"yyyymmdd"))&amp;IF(OR(C874="SSF",X874="Visitas Auditoría Interna"),"|"&amp;Y874,""))</f>
        <v/>
      </c>
      <c r="AD874" s="38" t="n">
        <f aca="false">IF(E874="",0,IF(COUNTIFS($E$5:E874,E874,$AC$5:AC874,AC874)=1,1,0))</f>
        <v>0</v>
      </c>
      <c r="AE874" s="38" t="str">
        <f aca="false">IF(OR(E874="",AD874&lt;&gt;1),"",SUBSTITUTE(SUBSTITUTE(C874,"Auditoría ",""),"Consejo de Administración","Consejo")&amp;" – "&amp;IF(B874="","(sin fecha)",DAY(B874)&amp;" de "&amp;CHOOSE(MONTH(B874),"Enero","Febrero","Marzo","Abril","Mayo","Junio","Julio","Agosto","Septiembre","Octubre","Noviembre","Diciembre")&amp;" "&amp;YEAR(B874)))</f>
        <v/>
      </c>
      <c r="AF874" s="38" t="n">
        <f aca="false">IF(E874="",0,IF(COUNTIF($AC$5:AC874,AC874)=1,1,0))</f>
        <v>0</v>
      </c>
    </row>
    <row r="875" customFormat="false" ht="15" hidden="false" customHeight="false" outlineLevel="0" collapsed="false">
      <c r="A875" s="68"/>
      <c r="B875" s="67"/>
      <c r="C875" s="68"/>
      <c r="D875" s="68"/>
      <c r="E875" s="69"/>
      <c r="F875" s="69"/>
      <c r="G875" s="70" t="str">
        <f aca="false">IF(OR(E875="",AND($C$3="",$E$3="")),"",IF(B875="","Sin fecha",IF(AND(OR($C$3="",B875&gt;=$C$3),OR($E$3="",B875&lt;=$E$3)),"Sí","No")))</f>
        <v/>
      </c>
      <c r="H875" s="58" t="str">
        <f aca="false">IF(B875="","",YEAR(B875))</f>
        <v/>
      </c>
      <c r="I875" s="70" t="str">
        <f aca="false">IF(B875="","",IF(MONTH(B875)=1,"X",""))</f>
        <v/>
      </c>
      <c r="J875" s="70" t="str">
        <f aca="false">IF(B875="","",IF(MONTH(B875)=2,"X",""))</f>
        <v/>
      </c>
      <c r="K875" s="70" t="str">
        <f aca="false">IF(B875="","",IF(MONTH(B875)=3,"X",""))</f>
        <v/>
      </c>
      <c r="L875" s="70" t="str">
        <f aca="false">IF(B875="","",IF(MONTH(B875)=4,"X",""))</f>
        <v/>
      </c>
      <c r="M875" s="70" t="str">
        <f aca="false">IF(B875="","",IF(MONTH(B875)=5,"X",""))</f>
        <v/>
      </c>
      <c r="N875" s="70" t="str">
        <f aca="false">IF(B875="","",IF(MONTH(B875)=6,"X",""))</f>
        <v/>
      </c>
      <c r="O875" s="70" t="str">
        <f aca="false">IF(B875="","",IF(MONTH(B875)=7,"X",""))</f>
        <v/>
      </c>
      <c r="P875" s="70" t="str">
        <f aca="false">IF(B875="","",IF(MONTH(B875)=8,"X",""))</f>
        <v/>
      </c>
      <c r="Q875" s="70" t="str">
        <f aca="false">IF(B875="","",IF(MONTH(B875)=9,"X",""))</f>
        <v/>
      </c>
      <c r="R875" s="70" t="str">
        <f aca="false">IF(B875="","",IF(MONTH(B875)=10,"X",""))</f>
        <v/>
      </c>
      <c r="S875" s="70" t="str">
        <f aca="false">IF(B875="","",IF(MONTH(B875)=11,"X",""))</f>
        <v/>
      </c>
      <c r="T875" s="70" t="str">
        <f aca="false">IF(B875="","",IF(MONTH(B875)=12,"X",""))</f>
        <v/>
      </c>
      <c r="U875" s="58" t="str">
        <f aca="false">IF(E875="","",SUMIF($E$5:$E$1000,E875,$AD$5:$AD$1000))</f>
        <v/>
      </c>
      <c r="V875" s="71" t="str">
        <f aca="false">IF(E875="","",_xlfn.TEXTJOIN(" + ",TRUE(),IF(COUNTIFS($E$5:$E$1000,E875,$C$5:$C$1000,"Auditoría Interna")&gt;0,"Interna",""),IF(COUNTIFS($E$5:$E$1000,E875,$C$5:$C$1000,"Auditoría Externa")&gt;0,"Externa",""),IF(COUNTIFS($E$5:$E$1000,E875,$C$5:$C$1000,"SSF")&gt;0,"SSF",""),IF(COUNTIFS($E$5:$E$1000,E875,$C$5:$C$1000,"Comité de Supervisión")&gt;0,"Comité Sup.",""),IF(COUNTIFS($E$5:$E$1000,E875,$C$5:$C$1000,"Consejo de Administración")&gt;0,"Consejo",""),IF(COUNTIFS($E$5:$E$1000,E875,$C$5:$C$1000,"Otros")&gt;0,"Otros","")))</f>
        <v/>
      </c>
      <c r="W875" s="58" t="str">
        <f aca="false">IF(E875="","",SUMIFS($AD$5:$AD$1000,$E$5:$E$1000,E875,$AA$5:$AA$1000,AA875,$C$5:$C$1000,"&lt;&gt;"&amp;C875))</f>
        <v/>
      </c>
      <c r="X875" s="72"/>
      <c r="Y875" s="68"/>
      <c r="Z875" s="72"/>
      <c r="AA875" s="38" t="str">
        <f aca="false">IF(B875="","",YEAR(B875)*100+MONTH(B875))</f>
        <v/>
      </c>
      <c r="AB875" s="38" t="str">
        <f aca="false">IF(AND(E875&lt;&gt;"",E875=Cruce!$C$5,AD875=1),COUNTIFS($E$5:E875,E875,$AD$5:AD875,1),"")</f>
        <v/>
      </c>
      <c r="AC875" s="38" t="str">
        <f aca="false">IF(E875="","",C875&amp;"|"&amp;X875&amp;"|"&amp;IF(B875="","s/f",TEXT(B875,"yyyymmdd"))&amp;IF(OR(C875="SSF",X875="Visitas Auditoría Interna"),"|"&amp;Y875,""))</f>
        <v/>
      </c>
      <c r="AD875" s="38" t="n">
        <f aca="false">IF(E875="",0,IF(COUNTIFS($E$5:E875,E875,$AC$5:AC875,AC875)=1,1,0))</f>
        <v>0</v>
      </c>
      <c r="AE875" s="38" t="str">
        <f aca="false">IF(OR(E875="",AD875&lt;&gt;1),"",SUBSTITUTE(SUBSTITUTE(C875,"Auditoría ",""),"Consejo de Administración","Consejo")&amp;" – "&amp;IF(B875="","(sin fecha)",DAY(B875)&amp;" de "&amp;CHOOSE(MONTH(B875),"Enero","Febrero","Marzo","Abril","Mayo","Junio","Julio","Agosto","Septiembre","Octubre","Noviembre","Diciembre")&amp;" "&amp;YEAR(B875)))</f>
        <v/>
      </c>
      <c r="AF875" s="38" t="n">
        <f aca="false">IF(E875="",0,IF(COUNTIF($AC$5:AC875,AC875)=1,1,0))</f>
        <v>0</v>
      </c>
    </row>
    <row r="876" customFormat="false" ht="15" hidden="false" customHeight="false" outlineLevel="0" collapsed="false">
      <c r="A876" s="68"/>
      <c r="B876" s="67"/>
      <c r="C876" s="68"/>
      <c r="D876" s="68"/>
      <c r="E876" s="69"/>
      <c r="F876" s="69"/>
      <c r="G876" s="70" t="str">
        <f aca="false">IF(OR(E876="",AND($C$3="",$E$3="")),"",IF(B876="","Sin fecha",IF(AND(OR($C$3="",B876&gt;=$C$3),OR($E$3="",B876&lt;=$E$3)),"Sí","No")))</f>
        <v/>
      </c>
      <c r="H876" s="58" t="str">
        <f aca="false">IF(B876="","",YEAR(B876))</f>
        <v/>
      </c>
      <c r="I876" s="70" t="str">
        <f aca="false">IF(B876="","",IF(MONTH(B876)=1,"X",""))</f>
        <v/>
      </c>
      <c r="J876" s="70" t="str">
        <f aca="false">IF(B876="","",IF(MONTH(B876)=2,"X",""))</f>
        <v/>
      </c>
      <c r="K876" s="70" t="str">
        <f aca="false">IF(B876="","",IF(MONTH(B876)=3,"X",""))</f>
        <v/>
      </c>
      <c r="L876" s="70" t="str">
        <f aca="false">IF(B876="","",IF(MONTH(B876)=4,"X",""))</f>
        <v/>
      </c>
      <c r="M876" s="70" t="str">
        <f aca="false">IF(B876="","",IF(MONTH(B876)=5,"X",""))</f>
        <v/>
      </c>
      <c r="N876" s="70" t="str">
        <f aca="false">IF(B876="","",IF(MONTH(B876)=6,"X",""))</f>
        <v/>
      </c>
      <c r="O876" s="70" t="str">
        <f aca="false">IF(B876="","",IF(MONTH(B876)=7,"X",""))</f>
        <v/>
      </c>
      <c r="P876" s="70" t="str">
        <f aca="false">IF(B876="","",IF(MONTH(B876)=8,"X",""))</f>
        <v/>
      </c>
      <c r="Q876" s="70" t="str">
        <f aca="false">IF(B876="","",IF(MONTH(B876)=9,"X",""))</f>
        <v/>
      </c>
      <c r="R876" s="70" t="str">
        <f aca="false">IF(B876="","",IF(MONTH(B876)=10,"X",""))</f>
        <v/>
      </c>
      <c r="S876" s="70" t="str">
        <f aca="false">IF(B876="","",IF(MONTH(B876)=11,"X",""))</f>
        <v/>
      </c>
      <c r="T876" s="70" t="str">
        <f aca="false">IF(B876="","",IF(MONTH(B876)=12,"X",""))</f>
        <v/>
      </c>
      <c r="U876" s="58" t="str">
        <f aca="false">IF(E876="","",SUMIF($E$5:$E$1000,E876,$AD$5:$AD$1000))</f>
        <v/>
      </c>
      <c r="V876" s="71" t="str">
        <f aca="false">IF(E876="","",_xlfn.TEXTJOIN(" + ",TRUE(),IF(COUNTIFS($E$5:$E$1000,E876,$C$5:$C$1000,"Auditoría Interna")&gt;0,"Interna",""),IF(COUNTIFS($E$5:$E$1000,E876,$C$5:$C$1000,"Auditoría Externa")&gt;0,"Externa",""),IF(COUNTIFS($E$5:$E$1000,E876,$C$5:$C$1000,"SSF")&gt;0,"SSF",""),IF(COUNTIFS($E$5:$E$1000,E876,$C$5:$C$1000,"Comité de Supervisión")&gt;0,"Comité Sup.",""),IF(COUNTIFS($E$5:$E$1000,E876,$C$5:$C$1000,"Consejo de Administración")&gt;0,"Consejo",""),IF(COUNTIFS($E$5:$E$1000,E876,$C$5:$C$1000,"Otros")&gt;0,"Otros","")))</f>
        <v/>
      </c>
      <c r="W876" s="58" t="str">
        <f aca="false">IF(E876="","",SUMIFS($AD$5:$AD$1000,$E$5:$E$1000,E876,$AA$5:$AA$1000,AA876,$C$5:$C$1000,"&lt;&gt;"&amp;C876))</f>
        <v/>
      </c>
      <c r="X876" s="72"/>
      <c r="Y876" s="68"/>
      <c r="Z876" s="72"/>
      <c r="AA876" s="38" t="str">
        <f aca="false">IF(B876="","",YEAR(B876)*100+MONTH(B876))</f>
        <v/>
      </c>
      <c r="AB876" s="38" t="str">
        <f aca="false">IF(AND(E876&lt;&gt;"",E876=Cruce!$C$5,AD876=1),COUNTIFS($E$5:E876,E876,$AD$5:AD876,1),"")</f>
        <v/>
      </c>
      <c r="AC876" s="38" t="str">
        <f aca="false">IF(E876="","",C876&amp;"|"&amp;X876&amp;"|"&amp;IF(B876="","s/f",TEXT(B876,"yyyymmdd"))&amp;IF(OR(C876="SSF",X876="Visitas Auditoría Interna"),"|"&amp;Y876,""))</f>
        <v/>
      </c>
      <c r="AD876" s="38" t="n">
        <f aca="false">IF(E876="",0,IF(COUNTIFS($E$5:E876,E876,$AC$5:AC876,AC876)=1,1,0))</f>
        <v>0</v>
      </c>
      <c r="AE876" s="38" t="str">
        <f aca="false">IF(OR(E876="",AD876&lt;&gt;1),"",SUBSTITUTE(SUBSTITUTE(C876,"Auditoría ",""),"Consejo de Administración","Consejo")&amp;" – "&amp;IF(B876="","(sin fecha)",DAY(B876)&amp;" de "&amp;CHOOSE(MONTH(B876),"Enero","Febrero","Marzo","Abril","Mayo","Junio","Julio","Agosto","Septiembre","Octubre","Noviembre","Diciembre")&amp;" "&amp;YEAR(B876)))</f>
        <v/>
      </c>
      <c r="AF876" s="38" t="n">
        <f aca="false">IF(E876="",0,IF(COUNTIF($AC$5:AC876,AC876)=1,1,0))</f>
        <v>0</v>
      </c>
    </row>
    <row r="877" customFormat="false" ht="15" hidden="false" customHeight="false" outlineLevel="0" collapsed="false">
      <c r="A877" s="68"/>
      <c r="B877" s="67"/>
      <c r="C877" s="68"/>
      <c r="D877" s="68"/>
      <c r="E877" s="69"/>
      <c r="F877" s="69"/>
      <c r="G877" s="70" t="str">
        <f aca="false">IF(OR(E877="",AND($C$3="",$E$3="")),"",IF(B877="","Sin fecha",IF(AND(OR($C$3="",B877&gt;=$C$3),OR($E$3="",B877&lt;=$E$3)),"Sí","No")))</f>
        <v/>
      </c>
      <c r="H877" s="58" t="str">
        <f aca="false">IF(B877="","",YEAR(B877))</f>
        <v/>
      </c>
      <c r="I877" s="70" t="str">
        <f aca="false">IF(B877="","",IF(MONTH(B877)=1,"X",""))</f>
        <v/>
      </c>
      <c r="J877" s="70" t="str">
        <f aca="false">IF(B877="","",IF(MONTH(B877)=2,"X",""))</f>
        <v/>
      </c>
      <c r="K877" s="70" t="str">
        <f aca="false">IF(B877="","",IF(MONTH(B877)=3,"X",""))</f>
        <v/>
      </c>
      <c r="L877" s="70" t="str">
        <f aca="false">IF(B877="","",IF(MONTH(B877)=4,"X",""))</f>
        <v/>
      </c>
      <c r="M877" s="70" t="str">
        <f aca="false">IF(B877="","",IF(MONTH(B877)=5,"X",""))</f>
        <v/>
      </c>
      <c r="N877" s="70" t="str">
        <f aca="false">IF(B877="","",IF(MONTH(B877)=6,"X",""))</f>
        <v/>
      </c>
      <c r="O877" s="70" t="str">
        <f aca="false">IF(B877="","",IF(MONTH(B877)=7,"X",""))</f>
        <v/>
      </c>
      <c r="P877" s="70" t="str">
        <f aca="false">IF(B877="","",IF(MONTH(B877)=8,"X",""))</f>
        <v/>
      </c>
      <c r="Q877" s="70" t="str">
        <f aca="false">IF(B877="","",IF(MONTH(B877)=9,"X",""))</f>
        <v/>
      </c>
      <c r="R877" s="70" t="str">
        <f aca="false">IF(B877="","",IF(MONTH(B877)=10,"X",""))</f>
        <v/>
      </c>
      <c r="S877" s="70" t="str">
        <f aca="false">IF(B877="","",IF(MONTH(B877)=11,"X",""))</f>
        <v/>
      </c>
      <c r="T877" s="70" t="str">
        <f aca="false">IF(B877="","",IF(MONTH(B877)=12,"X",""))</f>
        <v/>
      </c>
      <c r="U877" s="58" t="str">
        <f aca="false">IF(E877="","",SUMIF($E$5:$E$1000,E877,$AD$5:$AD$1000))</f>
        <v/>
      </c>
      <c r="V877" s="71" t="str">
        <f aca="false">IF(E877="","",_xlfn.TEXTJOIN(" + ",TRUE(),IF(COUNTIFS($E$5:$E$1000,E877,$C$5:$C$1000,"Auditoría Interna")&gt;0,"Interna",""),IF(COUNTIFS($E$5:$E$1000,E877,$C$5:$C$1000,"Auditoría Externa")&gt;0,"Externa",""),IF(COUNTIFS($E$5:$E$1000,E877,$C$5:$C$1000,"SSF")&gt;0,"SSF",""),IF(COUNTIFS($E$5:$E$1000,E877,$C$5:$C$1000,"Comité de Supervisión")&gt;0,"Comité Sup.",""),IF(COUNTIFS($E$5:$E$1000,E877,$C$5:$C$1000,"Consejo de Administración")&gt;0,"Consejo",""),IF(COUNTIFS($E$5:$E$1000,E877,$C$5:$C$1000,"Otros")&gt;0,"Otros","")))</f>
        <v/>
      </c>
      <c r="W877" s="58" t="str">
        <f aca="false">IF(E877="","",SUMIFS($AD$5:$AD$1000,$E$5:$E$1000,E877,$AA$5:$AA$1000,AA877,$C$5:$C$1000,"&lt;&gt;"&amp;C877))</f>
        <v/>
      </c>
      <c r="X877" s="72"/>
      <c r="Y877" s="68"/>
      <c r="Z877" s="72"/>
      <c r="AA877" s="38" t="str">
        <f aca="false">IF(B877="","",YEAR(B877)*100+MONTH(B877))</f>
        <v/>
      </c>
      <c r="AB877" s="38" t="str">
        <f aca="false">IF(AND(E877&lt;&gt;"",E877=Cruce!$C$5,AD877=1),COUNTIFS($E$5:E877,E877,$AD$5:AD877,1),"")</f>
        <v/>
      </c>
      <c r="AC877" s="38" t="str">
        <f aca="false">IF(E877="","",C877&amp;"|"&amp;X877&amp;"|"&amp;IF(B877="","s/f",TEXT(B877,"yyyymmdd"))&amp;IF(OR(C877="SSF",X877="Visitas Auditoría Interna"),"|"&amp;Y877,""))</f>
        <v/>
      </c>
      <c r="AD877" s="38" t="n">
        <f aca="false">IF(E877="",0,IF(COUNTIFS($E$5:E877,E877,$AC$5:AC877,AC877)=1,1,0))</f>
        <v>0</v>
      </c>
      <c r="AE877" s="38" t="str">
        <f aca="false">IF(OR(E877="",AD877&lt;&gt;1),"",SUBSTITUTE(SUBSTITUTE(C877,"Auditoría ",""),"Consejo de Administración","Consejo")&amp;" – "&amp;IF(B877="","(sin fecha)",DAY(B877)&amp;" de "&amp;CHOOSE(MONTH(B877),"Enero","Febrero","Marzo","Abril","Mayo","Junio","Julio","Agosto","Septiembre","Octubre","Noviembre","Diciembre")&amp;" "&amp;YEAR(B877)))</f>
        <v/>
      </c>
      <c r="AF877" s="38" t="n">
        <f aca="false">IF(E877="",0,IF(COUNTIF($AC$5:AC877,AC877)=1,1,0))</f>
        <v>0</v>
      </c>
    </row>
    <row r="878" customFormat="false" ht="15" hidden="false" customHeight="false" outlineLevel="0" collapsed="false">
      <c r="A878" s="68"/>
      <c r="B878" s="67"/>
      <c r="C878" s="68"/>
      <c r="D878" s="68"/>
      <c r="E878" s="69"/>
      <c r="F878" s="69"/>
      <c r="G878" s="70" t="str">
        <f aca="false">IF(OR(E878="",AND($C$3="",$E$3="")),"",IF(B878="","Sin fecha",IF(AND(OR($C$3="",B878&gt;=$C$3),OR($E$3="",B878&lt;=$E$3)),"Sí","No")))</f>
        <v/>
      </c>
      <c r="H878" s="58" t="str">
        <f aca="false">IF(B878="","",YEAR(B878))</f>
        <v/>
      </c>
      <c r="I878" s="70" t="str">
        <f aca="false">IF(B878="","",IF(MONTH(B878)=1,"X",""))</f>
        <v/>
      </c>
      <c r="J878" s="70" t="str">
        <f aca="false">IF(B878="","",IF(MONTH(B878)=2,"X",""))</f>
        <v/>
      </c>
      <c r="K878" s="70" t="str">
        <f aca="false">IF(B878="","",IF(MONTH(B878)=3,"X",""))</f>
        <v/>
      </c>
      <c r="L878" s="70" t="str">
        <f aca="false">IF(B878="","",IF(MONTH(B878)=4,"X",""))</f>
        <v/>
      </c>
      <c r="M878" s="70" t="str">
        <f aca="false">IF(B878="","",IF(MONTH(B878)=5,"X",""))</f>
        <v/>
      </c>
      <c r="N878" s="70" t="str">
        <f aca="false">IF(B878="","",IF(MONTH(B878)=6,"X",""))</f>
        <v/>
      </c>
      <c r="O878" s="70" t="str">
        <f aca="false">IF(B878="","",IF(MONTH(B878)=7,"X",""))</f>
        <v/>
      </c>
      <c r="P878" s="70" t="str">
        <f aca="false">IF(B878="","",IF(MONTH(B878)=8,"X",""))</f>
        <v/>
      </c>
      <c r="Q878" s="70" t="str">
        <f aca="false">IF(B878="","",IF(MONTH(B878)=9,"X",""))</f>
        <v/>
      </c>
      <c r="R878" s="70" t="str">
        <f aca="false">IF(B878="","",IF(MONTH(B878)=10,"X",""))</f>
        <v/>
      </c>
      <c r="S878" s="70" t="str">
        <f aca="false">IF(B878="","",IF(MONTH(B878)=11,"X",""))</f>
        <v/>
      </c>
      <c r="T878" s="70" t="str">
        <f aca="false">IF(B878="","",IF(MONTH(B878)=12,"X",""))</f>
        <v/>
      </c>
      <c r="U878" s="58" t="str">
        <f aca="false">IF(E878="","",SUMIF($E$5:$E$1000,E878,$AD$5:$AD$1000))</f>
        <v/>
      </c>
      <c r="V878" s="71" t="str">
        <f aca="false">IF(E878="","",_xlfn.TEXTJOIN(" + ",TRUE(),IF(COUNTIFS($E$5:$E$1000,E878,$C$5:$C$1000,"Auditoría Interna")&gt;0,"Interna",""),IF(COUNTIFS($E$5:$E$1000,E878,$C$5:$C$1000,"Auditoría Externa")&gt;0,"Externa",""),IF(COUNTIFS($E$5:$E$1000,E878,$C$5:$C$1000,"SSF")&gt;0,"SSF",""),IF(COUNTIFS($E$5:$E$1000,E878,$C$5:$C$1000,"Comité de Supervisión")&gt;0,"Comité Sup.",""),IF(COUNTIFS($E$5:$E$1000,E878,$C$5:$C$1000,"Consejo de Administración")&gt;0,"Consejo",""),IF(COUNTIFS($E$5:$E$1000,E878,$C$5:$C$1000,"Otros")&gt;0,"Otros","")))</f>
        <v/>
      </c>
      <c r="W878" s="58" t="str">
        <f aca="false">IF(E878="","",SUMIFS($AD$5:$AD$1000,$E$5:$E$1000,E878,$AA$5:$AA$1000,AA878,$C$5:$C$1000,"&lt;&gt;"&amp;C878))</f>
        <v/>
      </c>
      <c r="X878" s="72"/>
      <c r="Y878" s="68"/>
      <c r="Z878" s="72"/>
      <c r="AA878" s="38" t="str">
        <f aca="false">IF(B878="","",YEAR(B878)*100+MONTH(B878))</f>
        <v/>
      </c>
      <c r="AB878" s="38" t="str">
        <f aca="false">IF(AND(E878&lt;&gt;"",E878=Cruce!$C$5,AD878=1),COUNTIFS($E$5:E878,E878,$AD$5:AD878,1),"")</f>
        <v/>
      </c>
      <c r="AC878" s="38" t="str">
        <f aca="false">IF(E878="","",C878&amp;"|"&amp;X878&amp;"|"&amp;IF(B878="","s/f",TEXT(B878,"yyyymmdd"))&amp;IF(OR(C878="SSF",X878="Visitas Auditoría Interna"),"|"&amp;Y878,""))</f>
        <v/>
      </c>
      <c r="AD878" s="38" t="n">
        <f aca="false">IF(E878="",0,IF(COUNTIFS($E$5:E878,E878,$AC$5:AC878,AC878)=1,1,0))</f>
        <v>0</v>
      </c>
      <c r="AE878" s="38" t="str">
        <f aca="false">IF(OR(E878="",AD878&lt;&gt;1),"",SUBSTITUTE(SUBSTITUTE(C878,"Auditoría ",""),"Consejo de Administración","Consejo")&amp;" – "&amp;IF(B878="","(sin fecha)",DAY(B878)&amp;" de "&amp;CHOOSE(MONTH(B878),"Enero","Febrero","Marzo","Abril","Mayo","Junio","Julio","Agosto","Septiembre","Octubre","Noviembre","Diciembre")&amp;" "&amp;YEAR(B878)))</f>
        <v/>
      </c>
      <c r="AF878" s="38" t="n">
        <f aca="false">IF(E878="",0,IF(COUNTIF($AC$5:AC878,AC878)=1,1,0))</f>
        <v>0</v>
      </c>
    </row>
    <row r="879" customFormat="false" ht="15" hidden="false" customHeight="false" outlineLevel="0" collapsed="false">
      <c r="A879" s="68"/>
      <c r="B879" s="67"/>
      <c r="C879" s="68"/>
      <c r="D879" s="68"/>
      <c r="E879" s="69"/>
      <c r="F879" s="69"/>
      <c r="G879" s="70" t="str">
        <f aca="false">IF(OR(E879="",AND($C$3="",$E$3="")),"",IF(B879="","Sin fecha",IF(AND(OR($C$3="",B879&gt;=$C$3),OR($E$3="",B879&lt;=$E$3)),"Sí","No")))</f>
        <v/>
      </c>
      <c r="H879" s="58" t="str">
        <f aca="false">IF(B879="","",YEAR(B879))</f>
        <v/>
      </c>
      <c r="I879" s="70" t="str">
        <f aca="false">IF(B879="","",IF(MONTH(B879)=1,"X",""))</f>
        <v/>
      </c>
      <c r="J879" s="70" t="str">
        <f aca="false">IF(B879="","",IF(MONTH(B879)=2,"X",""))</f>
        <v/>
      </c>
      <c r="K879" s="70" t="str">
        <f aca="false">IF(B879="","",IF(MONTH(B879)=3,"X",""))</f>
        <v/>
      </c>
      <c r="L879" s="70" t="str">
        <f aca="false">IF(B879="","",IF(MONTH(B879)=4,"X",""))</f>
        <v/>
      </c>
      <c r="M879" s="70" t="str">
        <f aca="false">IF(B879="","",IF(MONTH(B879)=5,"X",""))</f>
        <v/>
      </c>
      <c r="N879" s="70" t="str">
        <f aca="false">IF(B879="","",IF(MONTH(B879)=6,"X",""))</f>
        <v/>
      </c>
      <c r="O879" s="70" t="str">
        <f aca="false">IF(B879="","",IF(MONTH(B879)=7,"X",""))</f>
        <v/>
      </c>
      <c r="P879" s="70" t="str">
        <f aca="false">IF(B879="","",IF(MONTH(B879)=8,"X",""))</f>
        <v/>
      </c>
      <c r="Q879" s="70" t="str">
        <f aca="false">IF(B879="","",IF(MONTH(B879)=9,"X",""))</f>
        <v/>
      </c>
      <c r="R879" s="70" t="str">
        <f aca="false">IF(B879="","",IF(MONTH(B879)=10,"X",""))</f>
        <v/>
      </c>
      <c r="S879" s="70" t="str">
        <f aca="false">IF(B879="","",IF(MONTH(B879)=11,"X",""))</f>
        <v/>
      </c>
      <c r="T879" s="70" t="str">
        <f aca="false">IF(B879="","",IF(MONTH(B879)=12,"X",""))</f>
        <v/>
      </c>
      <c r="U879" s="58" t="str">
        <f aca="false">IF(E879="","",SUMIF($E$5:$E$1000,E879,$AD$5:$AD$1000))</f>
        <v/>
      </c>
      <c r="V879" s="71" t="str">
        <f aca="false">IF(E879="","",_xlfn.TEXTJOIN(" + ",TRUE(),IF(COUNTIFS($E$5:$E$1000,E879,$C$5:$C$1000,"Auditoría Interna")&gt;0,"Interna",""),IF(COUNTIFS($E$5:$E$1000,E879,$C$5:$C$1000,"Auditoría Externa")&gt;0,"Externa",""),IF(COUNTIFS($E$5:$E$1000,E879,$C$5:$C$1000,"SSF")&gt;0,"SSF",""),IF(COUNTIFS($E$5:$E$1000,E879,$C$5:$C$1000,"Comité de Supervisión")&gt;0,"Comité Sup.",""),IF(COUNTIFS($E$5:$E$1000,E879,$C$5:$C$1000,"Consejo de Administración")&gt;0,"Consejo",""),IF(COUNTIFS($E$5:$E$1000,E879,$C$5:$C$1000,"Otros")&gt;0,"Otros","")))</f>
        <v/>
      </c>
      <c r="W879" s="58" t="str">
        <f aca="false">IF(E879="","",SUMIFS($AD$5:$AD$1000,$E$5:$E$1000,E879,$AA$5:$AA$1000,AA879,$C$5:$C$1000,"&lt;&gt;"&amp;C879))</f>
        <v/>
      </c>
      <c r="X879" s="72"/>
      <c r="Y879" s="68"/>
      <c r="Z879" s="72"/>
      <c r="AA879" s="38" t="str">
        <f aca="false">IF(B879="","",YEAR(B879)*100+MONTH(B879))</f>
        <v/>
      </c>
      <c r="AB879" s="38" t="str">
        <f aca="false">IF(AND(E879&lt;&gt;"",E879=Cruce!$C$5,AD879=1),COUNTIFS($E$5:E879,E879,$AD$5:AD879,1),"")</f>
        <v/>
      </c>
      <c r="AC879" s="38" t="str">
        <f aca="false">IF(E879="","",C879&amp;"|"&amp;X879&amp;"|"&amp;IF(B879="","s/f",TEXT(B879,"yyyymmdd"))&amp;IF(OR(C879="SSF",X879="Visitas Auditoría Interna"),"|"&amp;Y879,""))</f>
        <v/>
      </c>
      <c r="AD879" s="38" t="n">
        <f aca="false">IF(E879="",0,IF(COUNTIFS($E$5:E879,E879,$AC$5:AC879,AC879)=1,1,0))</f>
        <v>0</v>
      </c>
      <c r="AE879" s="38" t="str">
        <f aca="false">IF(OR(E879="",AD879&lt;&gt;1),"",SUBSTITUTE(SUBSTITUTE(C879,"Auditoría ",""),"Consejo de Administración","Consejo")&amp;" – "&amp;IF(B879="","(sin fecha)",DAY(B879)&amp;" de "&amp;CHOOSE(MONTH(B879),"Enero","Febrero","Marzo","Abril","Mayo","Junio","Julio","Agosto","Septiembre","Octubre","Noviembre","Diciembre")&amp;" "&amp;YEAR(B879)))</f>
        <v/>
      </c>
      <c r="AF879" s="38" t="n">
        <f aca="false">IF(E879="",0,IF(COUNTIF($AC$5:AC879,AC879)=1,1,0))</f>
        <v>0</v>
      </c>
    </row>
    <row r="880" customFormat="false" ht="15" hidden="false" customHeight="false" outlineLevel="0" collapsed="false">
      <c r="A880" s="68"/>
      <c r="B880" s="67"/>
      <c r="C880" s="68"/>
      <c r="D880" s="68"/>
      <c r="E880" s="69"/>
      <c r="F880" s="69"/>
      <c r="G880" s="70" t="str">
        <f aca="false">IF(OR(E880="",AND($C$3="",$E$3="")),"",IF(B880="","Sin fecha",IF(AND(OR($C$3="",B880&gt;=$C$3),OR($E$3="",B880&lt;=$E$3)),"Sí","No")))</f>
        <v/>
      </c>
      <c r="H880" s="58" t="str">
        <f aca="false">IF(B880="","",YEAR(B880))</f>
        <v/>
      </c>
      <c r="I880" s="70" t="str">
        <f aca="false">IF(B880="","",IF(MONTH(B880)=1,"X",""))</f>
        <v/>
      </c>
      <c r="J880" s="70" t="str">
        <f aca="false">IF(B880="","",IF(MONTH(B880)=2,"X",""))</f>
        <v/>
      </c>
      <c r="K880" s="70" t="str">
        <f aca="false">IF(B880="","",IF(MONTH(B880)=3,"X",""))</f>
        <v/>
      </c>
      <c r="L880" s="70" t="str">
        <f aca="false">IF(B880="","",IF(MONTH(B880)=4,"X",""))</f>
        <v/>
      </c>
      <c r="M880" s="70" t="str">
        <f aca="false">IF(B880="","",IF(MONTH(B880)=5,"X",""))</f>
        <v/>
      </c>
      <c r="N880" s="70" t="str">
        <f aca="false">IF(B880="","",IF(MONTH(B880)=6,"X",""))</f>
        <v/>
      </c>
      <c r="O880" s="70" t="str">
        <f aca="false">IF(B880="","",IF(MONTH(B880)=7,"X",""))</f>
        <v/>
      </c>
      <c r="P880" s="70" t="str">
        <f aca="false">IF(B880="","",IF(MONTH(B880)=8,"X",""))</f>
        <v/>
      </c>
      <c r="Q880" s="70" t="str">
        <f aca="false">IF(B880="","",IF(MONTH(B880)=9,"X",""))</f>
        <v/>
      </c>
      <c r="R880" s="70" t="str">
        <f aca="false">IF(B880="","",IF(MONTH(B880)=10,"X",""))</f>
        <v/>
      </c>
      <c r="S880" s="70" t="str">
        <f aca="false">IF(B880="","",IF(MONTH(B880)=11,"X",""))</f>
        <v/>
      </c>
      <c r="T880" s="70" t="str">
        <f aca="false">IF(B880="","",IF(MONTH(B880)=12,"X",""))</f>
        <v/>
      </c>
      <c r="U880" s="58" t="str">
        <f aca="false">IF(E880="","",SUMIF($E$5:$E$1000,E880,$AD$5:$AD$1000))</f>
        <v/>
      </c>
      <c r="V880" s="71" t="str">
        <f aca="false">IF(E880="","",_xlfn.TEXTJOIN(" + ",TRUE(),IF(COUNTIFS($E$5:$E$1000,E880,$C$5:$C$1000,"Auditoría Interna")&gt;0,"Interna",""),IF(COUNTIFS($E$5:$E$1000,E880,$C$5:$C$1000,"Auditoría Externa")&gt;0,"Externa",""),IF(COUNTIFS($E$5:$E$1000,E880,$C$5:$C$1000,"SSF")&gt;0,"SSF",""),IF(COUNTIFS($E$5:$E$1000,E880,$C$5:$C$1000,"Comité de Supervisión")&gt;0,"Comité Sup.",""),IF(COUNTIFS($E$5:$E$1000,E880,$C$5:$C$1000,"Consejo de Administración")&gt;0,"Consejo",""),IF(COUNTIFS($E$5:$E$1000,E880,$C$5:$C$1000,"Otros")&gt;0,"Otros","")))</f>
        <v/>
      </c>
      <c r="W880" s="58" t="str">
        <f aca="false">IF(E880="","",SUMIFS($AD$5:$AD$1000,$E$5:$E$1000,E880,$AA$5:$AA$1000,AA880,$C$5:$C$1000,"&lt;&gt;"&amp;C880))</f>
        <v/>
      </c>
      <c r="X880" s="72"/>
      <c r="Y880" s="68"/>
      <c r="Z880" s="72"/>
      <c r="AA880" s="38" t="str">
        <f aca="false">IF(B880="","",YEAR(B880)*100+MONTH(B880))</f>
        <v/>
      </c>
      <c r="AB880" s="38" t="str">
        <f aca="false">IF(AND(E880&lt;&gt;"",E880=Cruce!$C$5,AD880=1),COUNTIFS($E$5:E880,E880,$AD$5:AD880,1),"")</f>
        <v/>
      </c>
      <c r="AC880" s="38" t="str">
        <f aca="false">IF(E880="","",C880&amp;"|"&amp;X880&amp;"|"&amp;IF(B880="","s/f",TEXT(B880,"yyyymmdd"))&amp;IF(OR(C880="SSF",X880="Visitas Auditoría Interna"),"|"&amp;Y880,""))</f>
        <v/>
      </c>
      <c r="AD880" s="38" t="n">
        <f aca="false">IF(E880="",0,IF(COUNTIFS($E$5:E880,E880,$AC$5:AC880,AC880)=1,1,0))</f>
        <v>0</v>
      </c>
      <c r="AE880" s="38" t="str">
        <f aca="false">IF(OR(E880="",AD880&lt;&gt;1),"",SUBSTITUTE(SUBSTITUTE(C880,"Auditoría ",""),"Consejo de Administración","Consejo")&amp;" – "&amp;IF(B880="","(sin fecha)",DAY(B880)&amp;" de "&amp;CHOOSE(MONTH(B880),"Enero","Febrero","Marzo","Abril","Mayo","Junio","Julio","Agosto","Septiembre","Octubre","Noviembre","Diciembre")&amp;" "&amp;YEAR(B880)))</f>
        <v/>
      </c>
      <c r="AF880" s="38" t="n">
        <f aca="false">IF(E880="",0,IF(COUNTIF($AC$5:AC880,AC880)=1,1,0))</f>
        <v>0</v>
      </c>
    </row>
    <row r="881" customFormat="false" ht="15" hidden="false" customHeight="false" outlineLevel="0" collapsed="false">
      <c r="A881" s="68"/>
      <c r="B881" s="67"/>
      <c r="C881" s="68"/>
      <c r="D881" s="68"/>
      <c r="E881" s="69"/>
      <c r="F881" s="69"/>
      <c r="G881" s="70" t="str">
        <f aca="false">IF(OR(E881="",AND($C$3="",$E$3="")),"",IF(B881="","Sin fecha",IF(AND(OR($C$3="",B881&gt;=$C$3),OR($E$3="",B881&lt;=$E$3)),"Sí","No")))</f>
        <v/>
      </c>
      <c r="H881" s="58" t="str">
        <f aca="false">IF(B881="","",YEAR(B881))</f>
        <v/>
      </c>
      <c r="I881" s="70" t="str">
        <f aca="false">IF(B881="","",IF(MONTH(B881)=1,"X",""))</f>
        <v/>
      </c>
      <c r="J881" s="70" t="str">
        <f aca="false">IF(B881="","",IF(MONTH(B881)=2,"X",""))</f>
        <v/>
      </c>
      <c r="K881" s="70" t="str">
        <f aca="false">IF(B881="","",IF(MONTH(B881)=3,"X",""))</f>
        <v/>
      </c>
      <c r="L881" s="70" t="str">
        <f aca="false">IF(B881="","",IF(MONTH(B881)=4,"X",""))</f>
        <v/>
      </c>
      <c r="M881" s="70" t="str">
        <f aca="false">IF(B881="","",IF(MONTH(B881)=5,"X",""))</f>
        <v/>
      </c>
      <c r="N881" s="70" t="str">
        <f aca="false">IF(B881="","",IF(MONTH(B881)=6,"X",""))</f>
        <v/>
      </c>
      <c r="O881" s="70" t="str">
        <f aca="false">IF(B881="","",IF(MONTH(B881)=7,"X",""))</f>
        <v/>
      </c>
      <c r="P881" s="70" t="str">
        <f aca="false">IF(B881="","",IF(MONTH(B881)=8,"X",""))</f>
        <v/>
      </c>
      <c r="Q881" s="70" t="str">
        <f aca="false">IF(B881="","",IF(MONTH(B881)=9,"X",""))</f>
        <v/>
      </c>
      <c r="R881" s="70" t="str">
        <f aca="false">IF(B881="","",IF(MONTH(B881)=10,"X",""))</f>
        <v/>
      </c>
      <c r="S881" s="70" t="str">
        <f aca="false">IF(B881="","",IF(MONTH(B881)=11,"X",""))</f>
        <v/>
      </c>
      <c r="T881" s="70" t="str">
        <f aca="false">IF(B881="","",IF(MONTH(B881)=12,"X",""))</f>
        <v/>
      </c>
      <c r="U881" s="58" t="str">
        <f aca="false">IF(E881="","",SUMIF($E$5:$E$1000,E881,$AD$5:$AD$1000))</f>
        <v/>
      </c>
      <c r="V881" s="71" t="str">
        <f aca="false">IF(E881="","",_xlfn.TEXTJOIN(" + ",TRUE(),IF(COUNTIFS($E$5:$E$1000,E881,$C$5:$C$1000,"Auditoría Interna")&gt;0,"Interna",""),IF(COUNTIFS($E$5:$E$1000,E881,$C$5:$C$1000,"Auditoría Externa")&gt;0,"Externa",""),IF(COUNTIFS($E$5:$E$1000,E881,$C$5:$C$1000,"SSF")&gt;0,"SSF",""),IF(COUNTIFS($E$5:$E$1000,E881,$C$5:$C$1000,"Comité de Supervisión")&gt;0,"Comité Sup.",""),IF(COUNTIFS($E$5:$E$1000,E881,$C$5:$C$1000,"Consejo de Administración")&gt;0,"Consejo",""),IF(COUNTIFS($E$5:$E$1000,E881,$C$5:$C$1000,"Otros")&gt;0,"Otros","")))</f>
        <v/>
      </c>
      <c r="W881" s="58" t="str">
        <f aca="false">IF(E881="","",SUMIFS($AD$5:$AD$1000,$E$5:$E$1000,E881,$AA$5:$AA$1000,AA881,$C$5:$C$1000,"&lt;&gt;"&amp;C881))</f>
        <v/>
      </c>
      <c r="X881" s="72"/>
      <c r="Y881" s="68"/>
      <c r="Z881" s="72"/>
      <c r="AA881" s="38" t="str">
        <f aca="false">IF(B881="","",YEAR(B881)*100+MONTH(B881))</f>
        <v/>
      </c>
      <c r="AB881" s="38" t="str">
        <f aca="false">IF(AND(E881&lt;&gt;"",E881=Cruce!$C$5,AD881=1),COUNTIFS($E$5:E881,E881,$AD$5:AD881,1),"")</f>
        <v/>
      </c>
      <c r="AC881" s="38" t="str">
        <f aca="false">IF(E881="","",C881&amp;"|"&amp;X881&amp;"|"&amp;IF(B881="","s/f",TEXT(B881,"yyyymmdd"))&amp;IF(OR(C881="SSF",X881="Visitas Auditoría Interna"),"|"&amp;Y881,""))</f>
        <v/>
      </c>
      <c r="AD881" s="38" t="n">
        <f aca="false">IF(E881="",0,IF(COUNTIFS($E$5:E881,E881,$AC$5:AC881,AC881)=1,1,0))</f>
        <v>0</v>
      </c>
      <c r="AE881" s="38" t="str">
        <f aca="false">IF(OR(E881="",AD881&lt;&gt;1),"",SUBSTITUTE(SUBSTITUTE(C881,"Auditoría ",""),"Consejo de Administración","Consejo")&amp;" – "&amp;IF(B881="","(sin fecha)",DAY(B881)&amp;" de "&amp;CHOOSE(MONTH(B881),"Enero","Febrero","Marzo","Abril","Mayo","Junio","Julio","Agosto","Septiembre","Octubre","Noviembre","Diciembre")&amp;" "&amp;YEAR(B881)))</f>
        <v/>
      </c>
      <c r="AF881" s="38" t="n">
        <f aca="false">IF(E881="",0,IF(COUNTIF($AC$5:AC881,AC881)=1,1,0))</f>
        <v>0</v>
      </c>
    </row>
    <row r="882" customFormat="false" ht="15" hidden="false" customHeight="false" outlineLevel="0" collapsed="false">
      <c r="A882" s="68"/>
      <c r="B882" s="67"/>
      <c r="C882" s="68"/>
      <c r="D882" s="68"/>
      <c r="E882" s="69"/>
      <c r="F882" s="69"/>
      <c r="G882" s="70" t="str">
        <f aca="false">IF(OR(E882="",AND($C$3="",$E$3="")),"",IF(B882="","Sin fecha",IF(AND(OR($C$3="",B882&gt;=$C$3),OR($E$3="",B882&lt;=$E$3)),"Sí","No")))</f>
        <v/>
      </c>
      <c r="H882" s="58" t="str">
        <f aca="false">IF(B882="","",YEAR(B882))</f>
        <v/>
      </c>
      <c r="I882" s="70" t="str">
        <f aca="false">IF(B882="","",IF(MONTH(B882)=1,"X",""))</f>
        <v/>
      </c>
      <c r="J882" s="70" t="str">
        <f aca="false">IF(B882="","",IF(MONTH(B882)=2,"X",""))</f>
        <v/>
      </c>
      <c r="K882" s="70" t="str">
        <f aca="false">IF(B882="","",IF(MONTH(B882)=3,"X",""))</f>
        <v/>
      </c>
      <c r="L882" s="70" t="str">
        <f aca="false">IF(B882="","",IF(MONTH(B882)=4,"X",""))</f>
        <v/>
      </c>
      <c r="M882" s="70" t="str">
        <f aca="false">IF(B882="","",IF(MONTH(B882)=5,"X",""))</f>
        <v/>
      </c>
      <c r="N882" s="70" t="str">
        <f aca="false">IF(B882="","",IF(MONTH(B882)=6,"X",""))</f>
        <v/>
      </c>
      <c r="O882" s="70" t="str">
        <f aca="false">IF(B882="","",IF(MONTH(B882)=7,"X",""))</f>
        <v/>
      </c>
      <c r="P882" s="70" t="str">
        <f aca="false">IF(B882="","",IF(MONTH(B882)=8,"X",""))</f>
        <v/>
      </c>
      <c r="Q882" s="70" t="str">
        <f aca="false">IF(B882="","",IF(MONTH(B882)=9,"X",""))</f>
        <v/>
      </c>
      <c r="R882" s="70" t="str">
        <f aca="false">IF(B882="","",IF(MONTH(B882)=10,"X",""))</f>
        <v/>
      </c>
      <c r="S882" s="70" t="str">
        <f aca="false">IF(B882="","",IF(MONTH(B882)=11,"X",""))</f>
        <v/>
      </c>
      <c r="T882" s="70" t="str">
        <f aca="false">IF(B882="","",IF(MONTH(B882)=12,"X",""))</f>
        <v/>
      </c>
      <c r="U882" s="58" t="str">
        <f aca="false">IF(E882="","",SUMIF($E$5:$E$1000,E882,$AD$5:$AD$1000))</f>
        <v/>
      </c>
      <c r="V882" s="71" t="str">
        <f aca="false">IF(E882="","",_xlfn.TEXTJOIN(" + ",TRUE(),IF(COUNTIFS($E$5:$E$1000,E882,$C$5:$C$1000,"Auditoría Interna")&gt;0,"Interna",""),IF(COUNTIFS($E$5:$E$1000,E882,$C$5:$C$1000,"Auditoría Externa")&gt;0,"Externa",""),IF(COUNTIFS($E$5:$E$1000,E882,$C$5:$C$1000,"SSF")&gt;0,"SSF",""),IF(COUNTIFS($E$5:$E$1000,E882,$C$5:$C$1000,"Comité de Supervisión")&gt;0,"Comité Sup.",""),IF(COUNTIFS($E$5:$E$1000,E882,$C$5:$C$1000,"Consejo de Administración")&gt;0,"Consejo",""),IF(COUNTIFS($E$5:$E$1000,E882,$C$5:$C$1000,"Otros")&gt;0,"Otros","")))</f>
        <v/>
      </c>
      <c r="W882" s="58" t="str">
        <f aca="false">IF(E882="","",SUMIFS($AD$5:$AD$1000,$E$5:$E$1000,E882,$AA$5:$AA$1000,AA882,$C$5:$C$1000,"&lt;&gt;"&amp;C882))</f>
        <v/>
      </c>
      <c r="X882" s="72"/>
      <c r="Y882" s="68"/>
      <c r="Z882" s="72"/>
      <c r="AA882" s="38" t="str">
        <f aca="false">IF(B882="","",YEAR(B882)*100+MONTH(B882))</f>
        <v/>
      </c>
      <c r="AB882" s="38" t="str">
        <f aca="false">IF(AND(E882&lt;&gt;"",E882=Cruce!$C$5,AD882=1),COUNTIFS($E$5:E882,E882,$AD$5:AD882,1),"")</f>
        <v/>
      </c>
      <c r="AC882" s="38" t="str">
        <f aca="false">IF(E882="","",C882&amp;"|"&amp;X882&amp;"|"&amp;IF(B882="","s/f",TEXT(B882,"yyyymmdd"))&amp;IF(OR(C882="SSF",X882="Visitas Auditoría Interna"),"|"&amp;Y882,""))</f>
        <v/>
      </c>
      <c r="AD882" s="38" t="n">
        <f aca="false">IF(E882="",0,IF(COUNTIFS($E$5:E882,E882,$AC$5:AC882,AC882)=1,1,0))</f>
        <v>0</v>
      </c>
      <c r="AE882" s="38" t="str">
        <f aca="false">IF(OR(E882="",AD882&lt;&gt;1),"",SUBSTITUTE(SUBSTITUTE(C882,"Auditoría ",""),"Consejo de Administración","Consejo")&amp;" – "&amp;IF(B882="","(sin fecha)",DAY(B882)&amp;" de "&amp;CHOOSE(MONTH(B882),"Enero","Febrero","Marzo","Abril","Mayo","Junio","Julio","Agosto","Septiembre","Octubre","Noviembre","Diciembre")&amp;" "&amp;YEAR(B882)))</f>
        <v/>
      </c>
      <c r="AF882" s="38" t="n">
        <f aca="false">IF(E882="",0,IF(COUNTIF($AC$5:AC882,AC882)=1,1,0))</f>
        <v>0</v>
      </c>
    </row>
    <row r="883" customFormat="false" ht="15" hidden="false" customHeight="false" outlineLevel="0" collapsed="false">
      <c r="A883" s="68"/>
      <c r="B883" s="67"/>
      <c r="C883" s="68"/>
      <c r="D883" s="68"/>
      <c r="E883" s="69"/>
      <c r="F883" s="69"/>
      <c r="G883" s="70" t="str">
        <f aca="false">IF(OR(E883="",AND($C$3="",$E$3="")),"",IF(B883="","Sin fecha",IF(AND(OR($C$3="",B883&gt;=$C$3),OR($E$3="",B883&lt;=$E$3)),"Sí","No")))</f>
        <v/>
      </c>
      <c r="H883" s="58" t="str">
        <f aca="false">IF(B883="","",YEAR(B883))</f>
        <v/>
      </c>
      <c r="I883" s="70" t="str">
        <f aca="false">IF(B883="","",IF(MONTH(B883)=1,"X",""))</f>
        <v/>
      </c>
      <c r="J883" s="70" t="str">
        <f aca="false">IF(B883="","",IF(MONTH(B883)=2,"X",""))</f>
        <v/>
      </c>
      <c r="K883" s="70" t="str">
        <f aca="false">IF(B883="","",IF(MONTH(B883)=3,"X",""))</f>
        <v/>
      </c>
      <c r="L883" s="70" t="str">
        <f aca="false">IF(B883="","",IF(MONTH(B883)=4,"X",""))</f>
        <v/>
      </c>
      <c r="M883" s="70" t="str">
        <f aca="false">IF(B883="","",IF(MONTH(B883)=5,"X",""))</f>
        <v/>
      </c>
      <c r="N883" s="70" t="str">
        <f aca="false">IF(B883="","",IF(MONTH(B883)=6,"X",""))</f>
        <v/>
      </c>
      <c r="O883" s="70" t="str">
        <f aca="false">IF(B883="","",IF(MONTH(B883)=7,"X",""))</f>
        <v/>
      </c>
      <c r="P883" s="70" t="str">
        <f aca="false">IF(B883="","",IF(MONTH(B883)=8,"X",""))</f>
        <v/>
      </c>
      <c r="Q883" s="70" t="str">
        <f aca="false">IF(B883="","",IF(MONTH(B883)=9,"X",""))</f>
        <v/>
      </c>
      <c r="R883" s="70" t="str">
        <f aca="false">IF(B883="","",IF(MONTH(B883)=10,"X",""))</f>
        <v/>
      </c>
      <c r="S883" s="70" t="str">
        <f aca="false">IF(B883="","",IF(MONTH(B883)=11,"X",""))</f>
        <v/>
      </c>
      <c r="T883" s="70" t="str">
        <f aca="false">IF(B883="","",IF(MONTH(B883)=12,"X",""))</f>
        <v/>
      </c>
      <c r="U883" s="58" t="str">
        <f aca="false">IF(E883="","",SUMIF($E$5:$E$1000,E883,$AD$5:$AD$1000))</f>
        <v/>
      </c>
      <c r="V883" s="71" t="str">
        <f aca="false">IF(E883="","",_xlfn.TEXTJOIN(" + ",TRUE(),IF(COUNTIFS($E$5:$E$1000,E883,$C$5:$C$1000,"Auditoría Interna")&gt;0,"Interna",""),IF(COUNTIFS($E$5:$E$1000,E883,$C$5:$C$1000,"Auditoría Externa")&gt;0,"Externa",""),IF(COUNTIFS($E$5:$E$1000,E883,$C$5:$C$1000,"SSF")&gt;0,"SSF",""),IF(COUNTIFS($E$5:$E$1000,E883,$C$5:$C$1000,"Comité de Supervisión")&gt;0,"Comité Sup.",""),IF(COUNTIFS($E$5:$E$1000,E883,$C$5:$C$1000,"Consejo de Administración")&gt;0,"Consejo",""),IF(COUNTIFS($E$5:$E$1000,E883,$C$5:$C$1000,"Otros")&gt;0,"Otros","")))</f>
        <v/>
      </c>
      <c r="W883" s="58" t="str">
        <f aca="false">IF(E883="","",SUMIFS($AD$5:$AD$1000,$E$5:$E$1000,E883,$AA$5:$AA$1000,AA883,$C$5:$C$1000,"&lt;&gt;"&amp;C883))</f>
        <v/>
      </c>
      <c r="X883" s="72"/>
      <c r="Y883" s="68"/>
      <c r="Z883" s="72"/>
      <c r="AA883" s="38" t="str">
        <f aca="false">IF(B883="","",YEAR(B883)*100+MONTH(B883))</f>
        <v/>
      </c>
      <c r="AB883" s="38" t="str">
        <f aca="false">IF(AND(E883&lt;&gt;"",E883=Cruce!$C$5,AD883=1),COUNTIFS($E$5:E883,E883,$AD$5:AD883,1),"")</f>
        <v/>
      </c>
      <c r="AC883" s="38" t="str">
        <f aca="false">IF(E883="","",C883&amp;"|"&amp;X883&amp;"|"&amp;IF(B883="","s/f",TEXT(B883,"yyyymmdd"))&amp;IF(OR(C883="SSF",X883="Visitas Auditoría Interna"),"|"&amp;Y883,""))</f>
        <v/>
      </c>
      <c r="AD883" s="38" t="n">
        <f aca="false">IF(E883="",0,IF(COUNTIFS($E$5:E883,E883,$AC$5:AC883,AC883)=1,1,0))</f>
        <v>0</v>
      </c>
      <c r="AE883" s="38" t="str">
        <f aca="false">IF(OR(E883="",AD883&lt;&gt;1),"",SUBSTITUTE(SUBSTITUTE(C883,"Auditoría ",""),"Consejo de Administración","Consejo")&amp;" – "&amp;IF(B883="","(sin fecha)",DAY(B883)&amp;" de "&amp;CHOOSE(MONTH(B883),"Enero","Febrero","Marzo","Abril","Mayo","Junio","Julio","Agosto","Septiembre","Octubre","Noviembre","Diciembre")&amp;" "&amp;YEAR(B883)))</f>
        <v/>
      </c>
      <c r="AF883" s="38" t="n">
        <f aca="false">IF(E883="",0,IF(COUNTIF($AC$5:AC883,AC883)=1,1,0))</f>
        <v>0</v>
      </c>
    </row>
    <row r="884" customFormat="false" ht="15" hidden="false" customHeight="false" outlineLevel="0" collapsed="false">
      <c r="A884" s="68"/>
      <c r="B884" s="67"/>
      <c r="C884" s="68"/>
      <c r="D884" s="68"/>
      <c r="E884" s="69"/>
      <c r="F884" s="69"/>
      <c r="G884" s="70" t="str">
        <f aca="false">IF(OR(E884="",AND($C$3="",$E$3="")),"",IF(B884="","Sin fecha",IF(AND(OR($C$3="",B884&gt;=$C$3),OR($E$3="",B884&lt;=$E$3)),"Sí","No")))</f>
        <v/>
      </c>
      <c r="H884" s="58" t="str">
        <f aca="false">IF(B884="","",YEAR(B884))</f>
        <v/>
      </c>
      <c r="I884" s="70" t="str">
        <f aca="false">IF(B884="","",IF(MONTH(B884)=1,"X",""))</f>
        <v/>
      </c>
      <c r="J884" s="70" t="str">
        <f aca="false">IF(B884="","",IF(MONTH(B884)=2,"X",""))</f>
        <v/>
      </c>
      <c r="K884" s="70" t="str">
        <f aca="false">IF(B884="","",IF(MONTH(B884)=3,"X",""))</f>
        <v/>
      </c>
      <c r="L884" s="70" t="str">
        <f aca="false">IF(B884="","",IF(MONTH(B884)=4,"X",""))</f>
        <v/>
      </c>
      <c r="M884" s="70" t="str">
        <f aca="false">IF(B884="","",IF(MONTH(B884)=5,"X",""))</f>
        <v/>
      </c>
      <c r="N884" s="70" t="str">
        <f aca="false">IF(B884="","",IF(MONTH(B884)=6,"X",""))</f>
        <v/>
      </c>
      <c r="O884" s="70" t="str">
        <f aca="false">IF(B884="","",IF(MONTH(B884)=7,"X",""))</f>
        <v/>
      </c>
      <c r="P884" s="70" t="str">
        <f aca="false">IF(B884="","",IF(MONTH(B884)=8,"X",""))</f>
        <v/>
      </c>
      <c r="Q884" s="70" t="str">
        <f aca="false">IF(B884="","",IF(MONTH(B884)=9,"X",""))</f>
        <v/>
      </c>
      <c r="R884" s="70" t="str">
        <f aca="false">IF(B884="","",IF(MONTH(B884)=10,"X",""))</f>
        <v/>
      </c>
      <c r="S884" s="70" t="str">
        <f aca="false">IF(B884="","",IF(MONTH(B884)=11,"X",""))</f>
        <v/>
      </c>
      <c r="T884" s="70" t="str">
        <f aca="false">IF(B884="","",IF(MONTH(B884)=12,"X",""))</f>
        <v/>
      </c>
      <c r="U884" s="58" t="str">
        <f aca="false">IF(E884="","",SUMIF($E$5:$E$1000,E884,$AD$5:$AD$1000))</f>
        <v/>
      </c>
      <c r="V884" s="71" t="str">
        <f aca="false">IF(E884="","",_xlfn.TEXTJOIN(" + ",TRUE(),IF(COUNTIFS($E$5:$E$1000,E884,$C$5:$C$1000,"Auditoría Interna")&gt;0,"Interna",""),IF(COUNTIFS($E$5:$E$1000,E884,$C$5:$C$1000,"Auditoría Externa")&gt;0,"Externa",""),IF(COUNTIFS($E$5:$E$1000,E884,$C$5:$C$1000,"SSF")&gt;0,"SSF",""),IF(COUNTIFS($E$5:$E$1000,E884,$C$5:$C$1000,"Comité de Supervisión")&gt;0,"Comité Sup.",""),IF(COUNTIFS($E$5:$E$1000,E884,$C$5:$C$1000,"Consejo de Administración")&gt;0,"Consejo",""),IF(COUNTIFS($E$5:$E$1000,E884,$C$5:$C$1000,"Otros")&gt;0,"Otros","")))</f>
        <v/>
      </c>
      <c r="W884" s="58" t="str">
        <f aca="false">IF(E884="","",SUMIFS($AD$5:$AD$1000,$E$5:$E$1000,E884,$AA$5:$AA$1000,AA884,$C$5:$C$1000,"&lt;&gt;"&amp;C884))</f>
        <v/>
      </c>
      <c r="X884" s="72"/>
      <c r="Y884" s="68"/>
      <c r="Z884" s="72"/>
      <c r="AA884" s="38" t="str">
        <f aca="false">IF(B884="","",YEAR(B884)*100+MONTH(B884))</f>
        <v/>
      </c>
      <c r="AB884" s="38" t="str">
        <f aca="false">IF(AND(E884&lt;&gt;"",E884=Cruce!$C$5,AD884=1),COUNTIFS($E$5:E884,E884,$AD$5:AD884,1),"")</f>
        <v/>
      </c>
      <c r="AC884" s="38" t="str">
        <f aca="false">IF(E884="","",C884&amp;"|"&amp;X884&amp;"|"&amp;IF(B884="","s/f",TEXT(B884,"yyyymmdd"))&amp;IF(OR(C884="SSF",X884="Visitas Auditoría Interna"),"|"&amp;Y884,""))</f>
        <v/>
      </c>
      <c r="AD884" s="38" t="n">
        <f aca="false">IF(E884="",0,IF(COUNTIFS($E$5:E884,E884,$AC$5:AC884,AC884)=1,1,0))</f>
        <v>0</v>
      </c>
      <c r="AE884" s="38" t="str">
        <f aca="false">IF(OR(E884="",AD884&lt;&gt;1),"",SUBSTITUTE(SUBSTITUTE(C884,"Auditoría ",""),"Consejo de Administración","Consejo")&amp;" – "&amp;IF(B884="","(sin fecha)",DAY(B884)&amp;" de "&amp;CHOOSE(MONTH(B884),"Enero","Febrero","Marzo","Abril","Mayo","Junio","Julio","Agosto","Septiembre","Octubre","Noviembre","Diciembre")&amp;" "&amp;YEAR(B884)))</f>
        <v/>
      </c>
      <c r="AF884" s="38" t="n">
        <f aca="false">IF(E884="",0,IF(COUNTIF($AC$5:AC884,AC884)=1,1,0))</f>
        <v>0</v>
      </c>
    </row>
    <row r="885" customFormat="false" ht="15" hidden="false" customHeight="false" outlineLevel="0" collapsed="false">
      <c r="A885" s="68"/>
      <c r="B885" s="67"/>
      <c r="C885" s="68"/>
      <c r="D885" s="68"/>
      <c r="E885" s="69"/>
      <c r="F885" s="69"/>
      <c r="G885" s="70" t="str">
        <f aca="false">IF(OR(E885="",AND($C$3="",$E$3="")),"",IF(B885="","Sin fecha",IF(AND(OR($C$3="",B885&gt;=$C$3),OR($E$3="",B885&lt;=$E$3)),"Sí","No")))</f>
        <v/>
      </c>
      <c r="H885" s="58" t="str">
        <f aca="false">IF(B885="","",YEAR(B885))</f>
        <v/>
      </c>
      <c r="I885" s="70" t="str">
        <f aca="false">IF(B885="","",IF(MONTH(B885)=1,"X",""))</f>
        <v/>
      </c>
      <c r="J885" s="70" t="str">
        <f aca="false">IF(B885="","",IF(MONTH(B885)=2,"X",""))</f>
        <v/>
      </c>
      <c r="K885" s="70" t="str">
        <f aca="false">IF(B885="","",IF(MONTH(B885)=3,"X",""))</f>
        <v/>
      </c>
      <c r="L885" s="70" t="str">
        <f aca="false">IF(B885="","",IF(MONTH(B885)=4,"X",""))</f>
        <v/>
      </c>
      <c r="M885" s="70" t="str">
        <f aca="false">IF(B885="","",IF(MONTH(B885)=5,"X",""))</f>
        <v/>
      </c>
      <c r="N885" s="70" t="str">
        <f aca="false">IF(B885="","",IF(MONTH(B885)=6,"X",""))</f>
        <v/>
      </c>
      <c r="O885" s="70" t="str">
        <f aca="false">IF(B885="","",IF(MONTH(B885)=7,"X",""))</f>
        <v/>
      </c>
      <c r="P885" s="70" t="str">
        <f aca="false">IF(B885="","",IF(MONTH(B885)=8,"X",""))</f>
        <v/>
      </c>
      <c r="Q885" s="70" t="str">
        <f aca="false">IF(B885="","",IF(MONTH(B885)=9,"X",""))</f>
        <v/>
      </c>
      <c r="R885" s="70" t="str">
        <f aca="false">IF(B885="","",IF(MONTH(B885)=10,"X",""))</f>
        <v/>
      </c>
      <c r="S885" s="70" t="str">
        <f aca="false">IF(B885="","",IF(MONTH(B885)=11,"X",""))</f>
        <v/>
      </c>
      <c r="T885" s="70" t="str">
        <f aca="false">IF(B885="","",IF(MONTH(B885)=12,"X",""))</f>
        <v/>
      </c>
      <c r="U885" s="58" t="str">
        <f aca="false">IF(E885="","",SUMIF($E$5:$E$1000,E885,$AD$5:$AD$1000))</f>
        <v/>
      </c>
      <c r="V885" s="71" t="str">
        <f aca="false">IF(E885="","",_xlfn.TEXTJOIN(" + ",TRUE(),IF(COUNTIFS($E$5:$E$1000,E885,$C$5:$C$1000,"Auditoría Interna")&gt;0,"Interna",""),IF(COUNTIFS($E$5:$E$1000,E885,$C$5:$C$1000,"Auditoría Externa")&gt;0,"Externa",""),IF(COUNTIFS($E$5:$E$1000,E885,$C$5:$C$1000,"SSF")&gt;0,"SSF",""),IF(COUNTIFS($E$5:$E$1000,E885,$C$5:$C$1000,"Comité de Supervisión")&gt;0,"Comité Sup.",""),IF(COUNTIFS($E$5:$E$1000,E885,$C$5:$C$1000,"Consejo de Administración")&gt;0,"Consejo",""),IF(COUNTIFS($E$5:$E$1000,E885,$C$5:$C$1000,"Otros")&gt;0,"Otros","")))</f>
        <v/>
      </c>
      <c r="W885" s="58" t="str">
        <f aca="false">IF(E885="","",SUMIFS($AD$5:$AD$1000,$E$5:$E$1000,E885,$AA$5:$AA$1000,AA885,$C$5:$C$1000,"&lt;&gt;"&amp;C885))</f>
        <v/>
      </c>
      <c r="X885" s="72"/>
      <c r="Y885" s="68"/>
      <c r="Z885" s="72"/>
      <c r="AA885" s="38" t="str">
        <f aca="false">IF(B885="","",YEAR(B885)*100+MONTH(B885))</f>
        <v/>
      </c>
      <c r="AB885" s="38" t="str">
        <f aca="false">IF(AND(E885&lt;&gt;"",E885=Cruce!$C$5,AD885=1),COUNTIFS($E$5:E885,E885,$AD$5:AD885,1),"")</f>
        <v/>
      </c>
      <c r="AC885" s="38" t="str">
        <f aca="false">IF(E885="","",C885&amp;"|"&amp;X885&amp;"|"&amp;IF(B885="","s/f",TEXT(B885,"yyyymmdd"))&amp;IF(OR(C885="SSF",X885="Visitas Auditoría Interna"),"|"&amp;Y885,""))</f>
        <v/>
      </c>
      <c r="AD885" s="38" t="n">
        <f aca="false">IF(E885="",0,IF(COUNTIFS($E$5:E885,E885,$AC$5:AC885,AC885)=1,1,0))</f>
        <v>0</v>
      </c>
      <c r="AE885" s="38" t="str">
        <f aca="false">IF(OR(E885="",AD885&lt;&gt;1),"",SUBSTITUTE(SUBSTITUTE(C885,"Auditoría ",""),"Consejo de Administración","Consejo")&amp;" – "&amp;IF(B885="","(sin fecha)",DAY(B885)&amp;" de "&amp;CHOOSE(MONTH(B885),"Enero","Febrero","Marzo","Abril","Mayo","Junio","Julio","Agosto","Septiembre","Octubre","Noviembre","Diciembre")&amp;" "&amp;YEAR(B885)))</f>
        <v/>
      </c>
      <c r="AF885" s="38" t="n">
        <f aca="false">IF(E885="",0,IF(COUNTIF($AC$5:AC885,AC885)=1,1,0))</f>
        <v>0</v>
      </c>
    </row>
    <row r="886" customFormat="false" ht="15" hidden="false" customHeight="false" outlineLevel="0" collapsed="false">
      <c r="A886" s="68"/>
      <c r="B886" s="67"/>
      <c r="C886" s="68"/>
      <c r="D886" s="68"/>
      <c r="E886" s="69"/>
      <c r="F886" s="69"/>
      <c r="G886" s="70" t="str">
        <f aca="false">IF(OR(E886="",AND($C$3="",$E$3="")),"",IF(B886="","Sin fecha",IF(AND(OR($C$3="",B886&gt;=$C$3),OR($E$3="",B886&lt;=$E$3)),"Sí","No")))</f>
        <v/>
      </c>
      <c r="H886" s="58" t="str">
        <f aca="false">IF(B886="","",YEAR(B886))</f>
        <v/>
      </c>
      <c r="I886" s="70" t="str">
        <f aca="false">IF(B886="","",IF(MONTH(B886)=1,"X",""))</f>
        <v/>
      </c>
      <c r="J886" s="70" t="str">
        <f aca="false">IF(B886="","",IF(MONTH(B886)=2,"X",""))</f>
        <v/>
      </c>
      <c r="K886" s="70" t="str">
        <f aca="false">IF(B886="","",IF(MONTH(B886)=3,"X",""))</f>
        <v/>
      </c>
      <c r="L886" s="70" t="str">
        <f aca="false">IF(B886="","",IF(MONTH(B886)=4,"X",""))</f>
        <v/>
      </c>
      <c r="M886" s="70" t="str">
        <f aca="false">IF(B886="","",IF(MONTH(B886)=5,"X",""))</f>
        <v/>
      </c>
      <c r="N886" s="70" t="str">
        <f aca="false">IF(B886="","",IF(MONTH(B886)=6,"X",""))</f>
        <v/>
      </c>
      <c r="O886" s="70" t="str">
        <f aca="false">IF(B886="","",IF(MONTH(B886)=7,"X",""))</f>
        <v/>
      </c>
      <c r="P886" s="70" t="str">
        <f aca="false">IF(B886="","",IF(MONTH(B886)=8,"X",""))</f>
        <v/>
      </c>
      <c r="Q886" s="70" t="str">
        <f aca="false">IF(B886="","",IF(MONTH(B886)=9,"X",""))</f>
        <v/>
      </c>
      <c r="R886" s="70" t="str">
        <f aca="false">IF(B886="","",IF(MONTH(B886)=10,"X",""))</f>
        <v/>
      </c>
      <c r="S886" s="70" t="str">
        <f aca="false">IF(B886="","",IF(MONTH(B886)=11,"X",""))</f>
        <v/>
      </c>
      <c r="T886" s="70" t="str">
        <f aca="false">IF(B886="","",IF(MONTH(B886)=12,"X",""))</f>
        <v/>
      </c>
      <c r="U886" s="58" t="str">
        <f aca="false">IF(E886="","",SUMIF($E$5:$E$1000,E886,$AD$5:$AD$1000))</f>
        <v/>
      </c>
      <c r="V886" s="71" t="str">
        <f aca="false">IF(E886="","",_xlfn.TEXTJOIN(" + ",TRUE(),IF(COUNTIFS($E$5:$E$1000,E886,$C$5:$C$1000,"Auditoría Interna")&gt;0,"Interna",""),IF(COUNTIFS($E$5:$E$1000,E886,$C$5:$C$1000,"Auditoría Externa")&gt;0,"Externa",""),IF(COUNTIFS($E$5:$E$1000,E886,$C$5:$C$1000,"SSF")&gt;0,"SSF",""),IF(COUNTIFS($E$5:$E$1000,E886,$C$5:$C$1000,"Comité de Supervisión")&gt;0,"Comité Sup.",""),IF(COUNTIFS($E$5:$E$1000,E886,$C$5:$C$1000,"Consejo de Administración")&gt;0,"Consejo",""),IF(COUNTIFS($E$5:$E$1000,E886,$C$5:$C$1000,"Otros")&gt;0,"Otros","")))</f>
        <v/>
      </c>
      <c r="W886" s="58" t="str">
        <f aca="false">IF(E886="","",SUMIFS($AD$5:$AD$1000,$E$5:$E$1000,E886,$AA$5:$AA$1000,AA886,$C$5:$C$1000,"&lt;&gt;"&amp;C886))</f>
        <v/>
      </c>
      <c r="X886" s="72"/>
      <c r="Y886" s="68"/>
      <c r="Z886" s="72"/>
      <c r="AA886" s="38" t="str">
        <f aca="false">IF(B886="","",YEAR(B886)*100+MONTH(B886))</f>
        <v/>
      </c>
      <c r="AB886" s="38" t="str">
        <f aca="false">IF(AND(E886&lt;&gt;"",E886=Cruce!$C$5,AD886=1),COUNTIFS($E$5:E886,E886,$AD$5:AD886,1),"")</f>
        <v/>
      </c>
      <c r="AC886" s="38" t="str">
        <f aca="false">IF(E886="","",C886&amp;"|"&amp;X886&amp;"|"&amp;IF(B886="","s/f",TEXT(B886,"yyyymmdd"))&amp;IF(OR(C886="SSF",X886="Visitas Auditoría Interna"),"|"&amp;Y886,""))</f>
        <v/>
      </c>
      <c r="AD886" s="38" t="n">
        <f aca="false">IF(E886="",0,IF(COUNTIFS($E$5:E886,E886,$AC$5:AC886,AC886)=1,1,0))</f>
        <v>0</v>
      </c>
      <c r="AE886" s="38" t="str">
        <f aca="false">IF(OR(E886="",AD886&lt;&gt;1),"",SUBSTITUTE(SUBSTITUTE(C886,"Auditoría ",""),"Consejo de Administración","Consejo")&amp;" – "&amp;IF(B886="","(sin fecha)",DAY(B886)&amp;" de "&amp;CHOOSE(MONTH(B886),"Enero","Febrero","Marzo","Abril","Mayo","Junio","Julio","Agosto","Septiembre","Octubre","Noviembre","Diciembre")&amp;" "&amp;YEAR(B886)))</f>
        <v/>
      </c>
      <c r="AF886" s="38" t="n">
        <f aca="false">IF(E886="",0,IF(COUNTIF($AC$5:AC886,AC886)=1,1,0))</f>
        <v>0</v>
      </c>
    </row>
    <row r="887" customFormat="false" ht="15" hidden="false" customHeight="false" outlineLevel="0" collapsed="false">
      <c r="A887" s="68"/>
      <c r="B887" s="67"/>
      <c r="C887" s="68"/>
      <c r="D887" s="68"/>
      <c r="E887" s="69"/>
      <c r="F887" s="69"/>
      <c r="G887" s="70" t="str">
        <f aca="false">IF(OR(E887="",AND($C$3="",$E$3="")),"",IF(B887="","Sin fecha",IF(AND(OR($C$3="",B887&gt;=$C$3),OR($E$3="",B887&lt;=$E$3)),"Sí","No")))</f>
        <v/>
      </c>
      <c r="H887" s="58" t="str">
        <f aca="false">IF(B887="","",YEAR(B887))</f>
        <v/>
      </c>
      <c r="I887" s="70" t="str">
        <f aca="false">IF(B887="","",IF(MONTH(B887)=1,"X",""))</f>
        <v/>
      </c>
      <c r="J887" s="70" t="str">
        <f aca="false">IF(B887="","",IF(MONTH(B887)=2,"X",""))</f>
        <v/>
      </c>
      <c r="K887" s="70" t="str">
        <f aca="false">IF(B887="","",IF(MONTH(B887)=3,"X",""))</f>
        <v/>
      </c>
      <c r="L887" s="70" t="str">
        <f aca="false">IF(B887="","",IF(MONTH(B887)=4,"X",""))</f>
        <v/>
      </c>
      <c r="M887" s="70" t="str">
        <f aca="false">IF(B887="","",IF(MONTH(B887)=5,"X",""))</f>
        <v/>
      </c>
      <c r="N887" s="70" t="str">
        <f aca="false">IF(B887="","",IF(MONTH(B887)=6,"X",""))</f>
        <v/>
      </c>
      <c r="O887" s="70" t="str">
        <f aca="false">IF(B887="","",IF(MONTH(B887)=7,"X",""))</f>
        <v/>
      </c>
      <c r="P887" s="70" t="str">
        <f aca="false">IF(B887="","",IF(MONTH(B887)=8,"X",""))</f>
        <v/>
      </c>
      <c r="Q887" s="70" t="str">
        <f aca="false">IF(B887="","",IF(MONTH(B887)=9,"X",""))</f>
        <v/>
      </c>
      <c r="R887" s="70" t="str">
        <f aca="false">IF(B887="","",IF(MONTH(B887)=10,"X",""))</f>
        <v/>
      </c>
      <c r="S887" s="70" t="str">
        <f aca="false">IF(B887="","",IF(MONTH(B887)=11,"X",""))</f>
        <v/>
      </c>
      <c r="T887" s="70" t="str">
        <f aca="false">IF(B887="","",IF(MONTH(B887)=12,"X",""))</f>
        <v/>
      </c>
      <c r="U887" s="58" t="str">
        <f aca="false">IF(E887="","",SUMIF($E$5:$E$1000,E887,$AD$5:$AD$1000))</f>
        <v/>
      </c>
      <c r="V887" s="71" t="str">
        <f aca="false">IF(E887="","",_xlfn.TEXTJOIN(" + ",TRUE(),IF(COUNTIFS($E$5:$E$1000,E887,$C$5:$C$1000,"Auditoría Interna")&gt;0,"Interna",""),IF(COUNTIFS($E$5:$E$1000,E887,$C$5:$C$1000,"Auditoría Externa")&gt;0,"Externa",""),IF(COUNTIFS($E$5:$E$1000,E887,$C$5:$C$1000,"SSF")&gt;0,"SSF",""),IF(COUNTIFS($E$5:$E$1000,E887,$C$5:$C$1000,"Comité de Supervisión")&gt;0,"Comité Sup.",""),IF(COUNTIFS($E$5:$E$1000,E887,$C$5:$C$1000,"Consejo de Administración")&gt;0,"Consejo",""),IF(COUNTIFS($E$5:$E$1000,E887,$C$5:$C$1000,"Otros")&gt;0,"Otros","")))</f>
        <v/>
      </c>
      <c r="W887" s="58" t="str">
        <f aca="false">IF(E887="","",SUMIFS($AD$5:$AD$1000,$E$5:$E$1000,E887,$AA$5:$AA$1000,AA887,$C$5:$C$1000,"&lt;&gt;"&amp;C887))</f>
        <v/>
      </c>
      <c r="X887" s="72"/>
      <c r="Y887" s="68"/>
      <c r="Z887" s="72"/>
      <c r="AA887" s="38" t="str">
        <f aca="false">IF(B887="","",YEAR(B887)*100+MONTH(B887))</f>
        <v/>
      </c>
      <c r="AB887" s="38" t="str">
        <f aca="false">IF(AND(E887&lt;&gt;"",E887=Cruce!$C$5,AD887=1),COUNTIFS($E$5:E887,E887,$AD$5:AD887,1),"")</f>
        <v/>
      </c>
      <c r="AC887" s="38" t="str">
        <f aca="false">IF(E887="","",C887&amp;"|"&amp;X887&amp;"|"&amp;IF(B887="","s/f",TEXT(B887,"yyyymmdd"))&amp;IF(OR(C887="SSF",X887="Visitas Auditoría Interna"),"|"&amp;Y887,""))</f>
        <v/>
      </c>
      <c r="AD887" s="38" t="n">
        <f aca="false">IF(E887="",0,IF(COUNTIFS($E$5:E887,E887,$AC$5:AC887,AC887)=1,1,0))</f>
        <v>0</v>
      </c>
      <c r="AE887" s="38" t="str">
        <f aca="false">IF(OR(E887="",AD887&lt;&gt;1),"",SUBSTITUTE(SUBSTITUTE(C887,"Auditoría ",""),"Consejo de Administración","Consejo")&amp;" – "&amp;IF(B887="","(sin fecha)",DAY(B887)&amp;" de "&amp;CHOOSE(MONTH(B887),"Enero","Febrero","Marzo","Abril","Mayo","Junio","Julio","Agosto","Septiembre","Octubre","Noviembre","Diciembre")&amp;" "&amp;YEAR(B887)))</f>
        <v/>
      </c>
      <c r="AF887" s="38" t="n">
        <f aca="false">IF(E887="",0,IF(COUNTIF($AC$5:AC887,AC887)=1,1,0))</f>
        <v>0</v>
      </c>
    </row>
    <row r="888" customFormat="false" ht="15" hidden="false" customHeight="false" outlineLevel="0" collapsed="false">
      <c r="A888" s="68"/>
      <c r="B888" s="67"/>
      <c r="C888" s="68"/>
      <c r="D888" s="68"/>
      <c r="E888" s="69"/>
      <c r="F888" s="69"/>
      <c r="G888" s="70" t="str">
        <f aca="false">IF(OR(E888="",AND($C$3="",$E$3="")),"",IF(B888="","Sin fecha",IF(AND(OR($C$3="",B888&gt;=$C$3),OR($E$3="",B888&lt;=$E$3)),"Sí","No")))</f>
        <v/>
      </c>
      <c r="H888" s="58" t="str">
        <f aca="false">IF(B888="","",YEAR(B888))</f>
        <v/>
      </c>
      <c r="I888" s="70" t="str">
        <f aca="false">IF(B888="","",IF(MONTH(B888)=1,"X",""))</f>
        <v/>
      </c>
      <c r="J888" s="70" t="str">
        <f aca="false">IF(B888="","",IF(MONTH(B888)=2,"X",""))</f>
        <v/>
      </c>
      <c r="K888" s="70" t="str">
        <f aca="false">IF(B888="","",IF(MONTH(B888)=3,"X",""))</f>
        <v/>
      </c>
      <c r="L888" s="70" t="str">
        <f aca="false">IF(B888="","",IF(MONTH(B888)=4,"X",""))</f>
        <v/>
      </c>
      <c r="M888" s="70" t="str">
        <f aca="false">IF(B888="","",IF(MONTH(B888)=5,"X",""))</f>
        <v/>
      </c>
      <c r="N888" s="70" t="str">
        <f aca="false">IF(B888="","",IF(MONTH(B888)=6,"X",""))</f>
        <v/>
      </c>
      <c r="O888" s="70" t="str">
        <f aca="false">IF(B888="","",IF(MONTH(B888)=7,"X",""))</f>
        <v/>
      </c>
      <c r="P888" s="70" t="str">
        <f aca="false">IF(B888="","",IF(MONTH(B888)=8,"X",""))</f>
        <v/>
      </c>
      <c r="Q888" s="70" t="str">
        <f aca="false">IF(B888="","",IF(MONTH(B888)=9,"X",""))</f>
        <v/>
      </c>
      <c r="R888" s="70" t="str">
        <f aca="false">IF(B888="","",IF(MONTH(B888)=10,"X",""))</f>
        <v/>
      </c>
      <c r="S888" s="70" t="str">
        <f aca="false">IF(B888="","",IF(MONTH(B888)=11,"X",""))</f>
        <v/>
      </c>
      <c r="T888" s="70" t="str">
        <f aca="false">IF(B888="","",IF(MONTH(B888)=12,"X",""))</f>
        <v/>
      </c>
      <c r="U888" s="58" t="str">
        <f aca="false">IF(E888="","",SUMIF($E$5:$E$1000,E888,$AD$5:$AD$1000))</f>
        <v/>
      </c>
      <c r="V888" s="71" t="str">
        <f aca="false">IF(E888="","",_xlfn.TEXTJOIN(" + ",TRUE(),IF(COUNTIFS($E$5:$E$1000,E888,$C$5:$C$1000,"Auditoría Interna")&gt;0,"Interna",""),IF(COUNTIFS($E$5:$E$1000,E888,$C$5:$C$1000,"Auditoría Externa")&gt;0,"Externa",""),IF(COUNTIFS($E$5:$E$1000,E888,$C$5:$C$1000,"SSF")&gt;0,"SSF",""),IF(COUNTIFS($E$5:$E$1000,E888,$C$5:$C$1000,"Comité de Supervisión")&gt;0,"Comité Sup.",""),IF(COUNTIFS($E$5:$E$1000,E888,$C$5:$C$1000,"Consejo de Administración")&gt;0,"Consejo",""),IF(COUNTIFS($E$5:$E$1000,E888,$C$5:$C$1000,"Otros")&gt;0,"Otros","")))</f>
        <v/>
      </c>
      <c r="W888" s="58" t="str">
        <f aca="false">IF(E888="","",SUMIFS($AD$5:$AD$1000,$E$5:$E$1000,E888,$AA$5:$AA$1000,AA888,$C$5:$C$1000,"&lt;&gt;"&amp;C888))</f>
        <v/>
      </c>
      <c r="X888" s="72"/>
      <c r="Y888" s="68"/>
      <c r="Z888" s="72"/>
      <c r="AA888" s="38" t="str">
        <f aca="false">IF(B888="","",YEAR(B888)*100+MONTH(B888))</f>
        <v/>
      </c>
      <c r="AB888" s="38" t="str">
        <f aca="false">IF(AND(E888&lt;&gt;"",E888=Cruce!$C$5,AD888=1),COUNTIFS($E$5:E888,E888,$AD$5:AD888,1),"")</f>
        <v/>
      </c>
      <c r="AC888" s="38" t="str">
        <f aca="false">IF(E888="","",C888&amp;"|"&amp;X888&amp;"|"&amp;IF(B888="","s/f",TEXT(B888,"yyyymmdd"))&amp;IF(OR(C888="SSF",X888="Visitas Auditoría Interna"),"|"&amp;Y888,""))</f>
        <v/>
      </c>
      <c r="AD888" s="38" t="n">
        <f aca="false">IF(E888="",0,IF(COUNTIFS($E$5:E888,E888,$AC$5:AC888,AC888)=1,1,0))</f>
        <v>0</v>
      </c>
      <c r="AE888" s="38" t="str">
        <f aca="false">IF(OR(E888="",AD888&lt;&gt;1),"",SUBSTITUTE(SUBSTITUTE(C888,"Auditoría ",""),"Consejo de Administración","Consejo")&amp;" – "&amp;IF(B888="","(sin fecha)",DAY(B888)&amp;" de "&amp;CHOOSE(MONTH(B888),"Enero","Febrero","Marzo","Abril","Mayo","Junio","Julio","Agosto","Septiembre","Octubre","Noviembre","Diciembre")&amp;" "&amp;YEAR(B888)))</f>
        <v/>
      </c>
      <c r="AF888" s="38" t="n">
        <f aca="false">IF(E888="",0,IF(COUNTIF($AC$5:AC888,AC888)=1,1,0))</f>
        <v>0</v>
      </c>
    </row>
    <row r="889" customFormat="false" ht="15" hidden="false" customHeight="false" outlineLevel="0" collapsed="false">
      <c r="A889" s="68"/>
      <c r="B889" s="67"/>
      <c r="C889" s="68"/>
      <c r="D889" s="68"/>
      <c r="E889" s="69"/>
      <c r="F889" s="69"/>
      <c r="G889" s="70" t="str">
        <f aca="false">IF(OR(E889="",AND($C$3="",$E$3="")),"",IF(B889="","Sin fecha",IF(AND(OR($C$3="",B889&gt;=$C$3),OR($E$3="",B889&lt;=$E$3)),"Sí","No")))</f>
        <v/>
      </c>
      <c r="H889" s="58" t="str">
        <f aca="false">IF(B889="","",YEAR(B889))</f>
        <v/>
      </c>
      <c r="I889" s="70" t="str">
        <f aca="false">IF(B889="","",IF(MONTH(B889)=1,"X",""))</f>
        <v/>
      </c>
      <c r="J889" s="70" t="str">
        <f aca="false">IF(B889="","",IF(MONTH(B889)=2,"X",""))</f>
        <v/>
      </c>
      <c r="K889" s="70" t="str">
        <f aca="false">IF(B889="","",IF(MONTH(B889)=3,"X",""))</f>
        <v/>
      </c>
      <c r="L889" s="70" t="str">
        <f aca="false">IF(B889="","",IF(MONTH(B889)=4,"X",""))</f>
        <v/>
      </c>
      <c r="M889" s="70" t="str">
        <f aca="false">IF(B889="","",IF(MONTH(B889)=5,"X",""))</f>
        <v/>
      </c>
      <c r="N889" s="70" t="str">
        <f aca="false">IF(B889="","",IF(MONTH(B889)=6,"X",""))</f>
        <v/>
      </c>
      <c r="O889" s="70" t="str">
        <f aca="false">IF(B889="","",IF(MONTH(B889)=7,"X",""))</f>
        <v/>
      </c>
      <c r="P889" s="70" t="str">
        <f aca="false">IF(B889="","",IF(MONTH(B889)=8,"X",""))</f>
        <v/>
      </c>
      <c r="Q889" s="70" t="str">
        <f aca="false">IF(B889="","",IF(MONTH(B889)=9,"X",""))</f>
        <v/>
      </c>
      <c r="R889" s="70" t="str">
        <f aca="false">IF(B889="","",IF(MONTH(B889)=10,"X",""))</f>
        <v/>
      </c>
      <c r="S889" s="70" t="str">
        <f aca="false">IF(B889="","",IF(MONTH(B889)=11,"X",""))</f>
        <v/>
      </c>
      <c r="T889" s="70" t="str">
        <f aca="false">IF(B889="","",IF(MONTH(B889)=12,"X",""))</f>
        <v/>
      </c>
      <c r="U889" s="58" t="str">
        <f aca="false">IF(E889="","",SUMIF($E$5:$E$1000,E889,$AD$5:$AD$1000))</f>
        <v/>
      </c>
      <c r="V889" s="71" t="str">
        <f aca="false">IF(E889="","",_xlfn.TEXTJOIN(" + ",TRUE(),IF(COUNTIFS($E$5:$E$1000,E889,$C$5:$C$1000,"Auditoría Interna")&gt;0,"Interna",""),IF(COUNTIFS($E$5:$E$1000,E889,$C$5:$C$1000,"Auditoría Externa")&gt;0,"Externa",""),IF(COUNTIFS($E$5:$E$1000,E889,$C$5:$C$1000,"SSF")&gt;0,"SSF",""),IF(COUNTIFS($E$5:$E$1000,E889,$C$5:$C$1000,"Comité de Supervisión")&gt;0,"Comité Sup.",""),IF(COUNTIFS($E$5:$E$1000,E889,$C$5:$C$1000,"Consejo de Administración")&gt;0,"Consejo",""),IF(COUNTIFS($E$5:$E$1000,E889,$C$5:$C$1000,"Otros")&gt;0,"Otros","")))</f>
        <v/>
      </c>
      <c r="W889" s="58" t="str">
        <f aca="false">IF(E889="","",SUMIFS($AD$5:$AD$1000,$E$5:$E$1000,E889,$AA$5:$AA$1000,AA889,$C$5:$C$1000,"&lt;&gt;"&amp;C889))</f>
        <v/>
      </c>
      <c r="X889" s="72"/>
      <c r="Y889" s="68"/>
      <c r="Z889" s="72"/>
      <c r="AA889" s="38" t="str">
        <f aca="false">IF(B889="","",YEAR(B889)*100+MONTH(B889))</f>
        <v/>
      </c>
      <c r="AB889" s="38" t="str">
        <f aca="false">IF(AND(E889&lt;&gt;"",E889=Cruce!$C$5,AD889=1),COUNTIFS($E$5:E889,E889,$AD$5:AD889,1),"")</f>
        <v/>
      </c>
      <c r="AC889" s="38" t="str">
        <f aca="false">IF(E889="","",C889&amp;"|"&amp;X889&amp;"|"&amp;IF(B889="","s/f",TEXT(B889,"yyyymmdd"))&amp;IF(OR(C889="SSF",X889="Visitas Auditoría Interna"),"|"&amp;Y889,""))</f>
        <v/>
      </c>
      <c r="AD889" s="38" t="n">
        <f aca="false">IF(E889="",0,IF(COUNTIFS($E$5:E889,E889,$AC$5:AC889,AC889)=1,1,0))</f>
        <v>0</v>
      </c>
      <c r="AE889" s="38" t="str">
        <f aca="false">IF(OR(E889="",AD889&lt;&gt;1),"",SUBSTITUTE(SUBSTITUTE(C889,"Auditoría ",""),"Consejo de Administración","Consejo")&amp;" – "&amp;IF(B889="","(sin fecha)",DAY(B889)&amp;" de "&amp;CHOOSE(MONTH(B889),"Enero","Febrero","Marzo","Abril","Mayo","Junio","Julio","Agosto","Septiembre","Octubre","Noviembre","Diciembre")&amp;" "&amp;YEAR(B889)))</f>
        <v/>
      </c>
      <c r="AF889" s="38" t="n">
        <f aca="false">IF(E889="",0,IF(COUNTIF($AC$5:AC889,AC889)=1,1,0))</f>
        <v>0</v>
      </c>
    </row>
    <row r="890" customFormat="false" ht="15" hidden="false" customHeight="false" outlineLevel="0" collapsed="false">
      <c r="A890" s="68"/>
      <c r="B890" s="67"/>
      <c r="C890" s="68"/>
      <c r="D890" s="68"/>
      <c r="E890" s="69"/>
      <c r="F890" s="69"/>
      <c r="G890" s="70" t="str">
        <f aca="false">IF(OR(E890="",AND($C$3="",$E$3="")),"",IF(B890="","Sin fecha",IF(AND(OR($C$3="",B890&gt;=$C$3),OR($E$3="",B890&lt;=$E$3)),"Sí","No")))</f>
        <v/>
      </c>
      <c r="H890" s="58" t="str">
        <f aca="false">IF(B890="","",YEAR(B890))</f>
        <v/>
      </c>
      <c r="I890" s="70" t="str">
        <f aca="false">IF(B890="","",IF(MONTH(B890)=1,"X",""))</f>
        <v/>
      </c>
      <c r="J890" s="70" t="str">
        <f aca="false">IF(B890="","",IF(MONTH(B890)=2,"X",""))</f>
        <v/>
      </c>
      <c r="K890" s="70" t="str">
        <f aca="false">IF(B890="","",IF(MONTH(B890)=3,"X",""))</f>
        <v/>
      </c>
      <c r="L890" s="70" t="str">
        <f aca="false">IF(B890="","",IF(MONTH(B890)=4,"X",""))</f>
        <v/>
      </c>
      <c r="M890" s="70" t="str">
        <f aca="false">IF(B890="","",IF(MONTH(B890)=5,"X",""))</f>
        <v/>
      </c>
      <c r="N890" s="70" t="str">
        <f aca="false">IF(B890="","",IF(MONTH(B890)=6,"X",""))</f>
        <v/>
      </c>
      <c r="O890" s="70" t="str">
        <f aca="false">IF(B890="","",IF(MONTH(B890)=7,"X",""))</f>
        <v/>
      </c>
      <c r="P890" s="70" t="str">
        <f aca="false">IF(B890="","",IF(MONTH(B890)=8,"X",""))</f>
        <v/>
      </c>
      <c r="Q890" s="70" t="str">
        <f aca="false">IF(B890="","",IF(MONTH(B890)=9,"X",""))</f>
        <v/>
      </c>
      <c r="R890" s="70" t="str">
        <f aca="false">IF(B890="","",IF(MONTH(B890)=10,"X",""))</f>
        <v/>
      </c>
      <c r="S890" s="70" t="str">
        <f aca="false">IF(B890="","",IF(MONTH(B890)=11,"X",""))</f>
        <v/>
      </c>
      <c r="T890" s="70" t="str">
        <f aca="false">IF(B890="","",IF(MONTH(B890)=12,"X",""))</f>
        <v/>
      </c>
      <c r="U890" s="58" t="str">
        <f aca="false">IF(E890="","",SUMIF($E$5:$E$1000,E890,$AD$5:$AD$1000))</f>
        <v/>
      </c>
      <c r="V890" s="71" t="str">
        <f aca="false">IF(E890="","",_xlfn.TEXTJOIN(" + ",TRUE(),IF(COUNTIFS($E$5:$E$1000,E890,$C$5:$C$1000,"Auditoría Interna")&gt;0,"Interna",""),IF(COUNTIFS($E$5:$E$1000,E890,$C$5:$C$1000,"Auditoría Externa")&gt;0,"Externa",""),IF(COUNTIFS($E$5:$E$1000,E890,$C$5:$C$1000,"SSF")&gt;0,"SSF",""),IF(COUNTIFS($E$5:$E$1000,E890,$C$5:$C$1000,"Comité de Supervisión")&gt;0,"Comité Sup.",""),IF(COUNTIFS($E$5:$E$1000,E890,$C$5:$C$1000,"Consejo de Administración")&gt;0,"Consejo",""),IF(COUNTIFS($E$5:$E$1000,E890,$C$5:$C$1000,"Otros")&gt;0,"Otros","")))</f>
        <v/>
      </c>
      <c r="W890" s="58" t="str">
        <f aca="false">IF(E890="","",SUMIFS($AD$5:$AD$1000,$E$5:$E$1000,E890,$AA$5:$AA$1000,AA890,$C$5:$C$1000,"&lt;&gt;"&amp;C890))</f>
        <v/>
      </c>
      <c r="X890" s="72"/>
      <c r="Y890" s="68"/>
      <c r="Z890" s="72"/>
      <c r="AA890" s="38" t="str">
        <f aca="false">IF(B890="","",YEAR(B890)*100+MONTH(B890))</f>
        <v/>
      </c>
      <c r="AB890" s="38" t="str">
        <f aca="false">IF(AND(E890&lt;&gt;"",E890=Cruce!$C$5,AD890=1),COUNTIFS($E$5:E890,E890,$AD$5:AD890,1),"")</f>
        <v/>
      </c>
      <c r="AC890" s="38" t="str">
        <f aca="false">IF(E890="","",C890&amp;"|"&amp;X890&amp;"|"&amp;IF(B890="","s/f",TEXT(B890,"yyyymmdd"))&amp;IF(OR(C890="SSF",X890="Visitas Auditoría Interna"),"|"&amp;Y890,""))</f>
        <v/>
      </c>
      <c r="AD890" s="38" t="n">
        <f aca="false">IF(E890="",0,IF(COUNTIFS($E$5:E890,E890,$AC$5:AC890,AC890)=1,1,0))</f>
        <v>0</v>
      </c>
      <c r="AE890" s="38" t="str">
        <f aca="false">IF(OR(E890="",AD890&lt;&gt;1),"",SUBSTITUTE(SUBSTITUTE(C890,"Auditoría ",""),"Consejo de Administración","Consejo")&amp;" – "&amp;IF(B890="","(sin fecha)",DAY(B890)&amp;" de "&amp;CHOOSE(MONTH(B890),"Enero","Febrero","Marzo","Abril","Mayo","Junio","Julio","Agosto","Septiembre","Octubre","Noviembre","Diciembre")&amp;" "&amp;YEAR(B890)))</f>
        <v/>
      </c>
      <c r="AF890" s="38" t="n">
        <f aca="false">IF(E890="",0,IF(COUNTIF($AC$5:AC890,AC890)=1,1,0))</f>
        <v>0</v>
      </c>
    </row>
    <row r="891" customFormat="false" ht="15" hidden="false" customHeight="false" outlineLevel="0" collapsed="false">
      <c r="A891" s="68"/>
      <c r="B891" s="67"/>
      <c r="C891" s="68"/>
      <c r="D891" s="68"/>
      <c r="E891" s="69"/>
      <c r="F891" s="69"/>
      <c r="G891" s="70" t="str">
        <f aca="false">IF(OR(E891="",AND($C$3="",$E$3="")),"",IF(B891="","Sin fecha",IF(AND(OR($C$3="",B891&gt;=$C$3),OR($E$3="",B891&lt;=$E$3)),"Sí","No")))</f>
        <v/>
      </c>
      <c r="H891" s="58" t="str">
        <f aca="false">IF(B891="","",YEAR(B891))</f>
        <v/>
      </c>
      <c r="I891" s="70" t="str">
        <f aca="false">IF(B891="","",IF(MONTH(B891)=1,"X",""))</f>
        <v/>
      </c>
      <c r="J891" s="70" t="str">
        <f aca="false">IF(B891="","",IF(MONTH(B891)=2,"X",""))</f>
        <v/>
      </c>
      <c r="K891" s="70" t="str">
        <f aca="false">IF(B891="","",IF(MONTH(B891)=3,"X",""))</f>
        <v/>
      </c>
      <c r="L891" s="70" t="str">
        <f aca="false">IF(B891="","",IF(MONTH(B891)=4,"X",""))</f>
        <v/>
      </c>
      <c r="M891" s="70" t="str">
        <f aca="false">IF(B891="","",IF(MONTH(B891)=5,"X",""))</f>
        <v/>
      </c>
      <c r="N891" s="70" t="str">
        <f aca="false">IF(B891="","",IF(MONTH(B891)=6,"X",""))</f>
        <v/>
      </c>
      <c r="O891" s="70" t="str">
        <f aca="false">IF(B891="","",IF(MONTH(B891)=7,"X",""))</f>
        <v/>
      </c>
      <c r="P891" s="70" t="str">
        <f aca="false">IF(B891="","",IF(MONTH(B891)=8,"X",""))</f>
        <v/>
      </c>
      <c r="Q891" s="70" t="str">
        <f aca="false">IF(B891="","",IF(MONTH(B891)=9,"X",""))</f>
        <v/>
      </c>
      <c r="R891" s="70" t="str">
        <f aca="false">IF(B891="","",IF(MONTH(B891)=10,"X",""))</f>
        <v/>
      </c>
      <c r="S891" s="70" t="str">
        <f aca="false">IF(B891="","",IF(MONTH(B891)=11,"X",""))</f>
        <v/>
      </c>
      <c r="T891" s="70" t="str">
        <f aca="false">IF(B891="","",IF(MONTH(B891)=12,"X",""))</f>
        <v/>
      </c>
      <c r="U891" s="58" t="str">
        <f aca="false">IF(E891="","",SUMIF($E$5:$E$1000,E891,$AD$5:$AD$1000))</f>
        <v/>
      </c>
      <c r="V891" s="71" t="str">
        <f aca="false">IF(E891="","",_xlfn.TEXTJOIN(" + ",TRUE(),IF(COUNTIFS($E$5:$E$1000,E891,$C$5:$C$1000,"Auditoría Interna")&gt;0,"Interna",""),IF(COUNTIFS($E$5:$E$1000,E891,$C$5:$C$1000,"Auditoría Externa")&gt;0,"Externa",""),IF(COUNTIFS($E$5:$E$1000,E891,$C$5:$C$1000,"SSF")&gt;0,"SSF",""),IF(COUNTIFS($E$5:$E$1000,E891,$C$5:$C$1000,"Comité de Supervisión")&gt;0,"Comité Sup.",""),IF(COUNTIFS($E$5:$E$1000,E891,$C$5:$C$1000,"Consejo de Administración")&gt;0,"Consejo",""),IF(COUNTIFS($E$5:$E$1000,E891,$C$5:$C$1000,"Otros")&gt;0,"Otros","")))</f>
        <v/>
      </c>
      <c r="W891" s="58" t="str">
        <f aca="false">IF(E891="","",SUMIFS($AD$5:$AD$1000,$E$5:$E$1000,E891,$AA$5:$AA$1000,AA891,$C$5:$C$1000,"&lt;&gt;"&amp;C891))</f>
        <v/>
      </c>
      <c r="X891" s="72"/>
      <c r="Y891" s="68"/>
      <c r="Z891" s="72"/>
      <c r="AA891" s="38" t="str">
        <f aca="false">IF(B891="","",YEAR(B891)*100+MONTH(B891))</f>
        <v/>
      </c>
      <c r="AB891" s="38" t="str">
        <f aca="false">IF(AND(E891&lt;&gt;"",E891=Cruce!$C$5,AD891=1),COUNTIFS($E$5:E891,E891,$AD$5:AD891,1),"")</f>
        <v/>
      </c>
      <c r="AC891" s="38" t="str">
        <f aca="false">IF(E891="","",C891&amp;"|"&amp;X891&amp;"|"&amp;IF(B891="","s/f",TEXT(B891,"yyyymmdd"))&amp;IF(OR(C891="SSF",X891="Visitas Auditoría Interna"),"|"&amp;Y891,""))</f>
        <v/>
      </c>
      <c r="AD891" s="38" t="n">
        <f aca="false">IF(E891="",0,IF(COUNTIFS($E$5:E891,E891,$AC$5:AC891,AC891)=1,1,0))</f>
        <v>0</v>
      </c>
      <c r="AE891" s="38" t="str">
        <f aca="false">IF(OR(E891="",AD891&lt;&gt;1),"",SUBSTITUTE(SUBSTITUTE(C891,"Auditoría ",""),"Consejo de Administración","Consejo")&amp;" – "&amp;IF(B891="","(sin fecha)",DAY(B891)&amp;" de "&amp;CHOOSE(MONTH(B891),"Enero","Febrero","Marzo","Abril","Mayo","Junio","Julio","Agosto","Septiembre","Octubre","Noviembre","Diciembre")&amp;" "&amp;YEAR(B891)))</f>
        <v/>
      </c>
      <c r="AF891" s="38" t="n">
        <f aca="false">IF(E891="",0,IF(COUNTIF($AC$5:AC891,AC891)=1,1,0))</f>
        <v>0</v>
      </c>
    </row>
    <row r="892" customFormat="false" ht="15" hidden="false" customHeight="false" outlineLevel="0" collapsed="false">
      <c r="A892" s="68"/>
      <c r="B892" s="67"/>
      <c r="C892" s="68"/>
      <c r="D892" s="68"/>
      <c r="E892" s="69"/>
      <c r="F892" s="69"/>
      <c r="G892" s="70" t="str">
        <f aca="false">IF(OR(E892="",AND($C$3="",$E$3="")),"",IF(B892="","Sin fecha",IF(AND(OR($C$3="",B892&gt;=$C$3),OR($E$3="",B892&lt;=$E$3)),"Sí","No")))</f>
        <v/>
      </c>
      <c r="H892" s="58" t="str">
        <f aca="false">IF(B892="","",YEAR(B892))</f>
        <v/>
      </c>
      <c r="I892" s="70" t="str">
        <f aca="false">IF(B892="","",IF(MONTH(B892)=1,"X",""))</f>
        <v/>
      </c>
      <c r="J892" s="70" t="str">
        <f aca="false">IF(B892="","",IF(MONTH(B892)=2,"X",""))</f>
        <v/>
      </c>
      <c r="K892" s="70" t="str">
        <f aca="false">IF(B892="","",IF(MONTH(B892)=3,"X",""))</f>
        <v/>
      </c>
      <c r="L892" s="70" t="str">
        <f aca="false">IF(B892="","",IF(MONTH(B892)=4,"X",""))</f>
        <v/>
      </c>
      <c r="M892" s="70" t="str">
        <f aca="false">IF(B892="","",IF(MONTH(B892)=5,"X",""))</f>
        <v/>
      </c>
      <c r="N892" s="70" t="str">
        <f aca="false">IF(B892="","",IF(MONTH(B892)=6,"X",""))</f>
        <v/>
      </c>
      <c r="O892" s="70" t="str">
        <f aca="false">IF(B892="","",IF(MONTH(B892)=7,"X",""))</f>
        <v/>
      </c>
      <c r="P892" s="70" t="str">
        <f aca="false">IF(B892="","",IF(MONTH(B892)=8,"X",""))</f>
        <v/>
      </c>
      <c r="Q892" s="70" t="str">
        <f aca="false">IF(B892="","",IF(MONTH(B892)=9,"X",""))</f>
        <v/>
      </c>
      <c r="R892" s="70" t="str">
        <f aca="false">IF(B892="","",IF(MONTH(B892)=10,"X",""))</f>
        <v/>
      </c>
      <c r="S892" s="70" t="str">
        <f aca="false">IF(B892="","",IF(MONTH(B892)=11,"X",""))</f>
        <v/>
      </c>
      <c r="T892" s="70" t="str">
        <f aca="false">IF(B892="","",IF(MONTH(B892)=12,"X",""))</f>
        <v/>
      </c>
      <c r="U892" s="58" t="str">
        <f aca="false">IF(E892="","",SUMIF($E$5:$E$1000,E892,$AD$5:$AD$1000))</f>
        <v/>
      </c>
      <c r="V892" s="71" t="str">
        <f aca="false">IF(E892="","",_xlfn.TEXTJOIN(" + ",TRUE(),IF(COUNTIFS($E$5:$E$1000,E892,$C$5:$C$1000,"Auditoría Interna")&gt;0,"Interna",""),IF(COUNTIFS($E$5:$E$1000,E892,$C$5:$C$1000,"Auditoría Externa")&gt;0,"Externa",""),IF(COUNTIFS($E$5:$E$1000,E892,$C$5:$C$1000,"SSF")&gt;0,"SSF",""),IF(COUNTIFS($E$5:$E$1000,E892,$C$5:$C$1000,"Comité de Supervisión")&gt;0,"Comité Sup.",""),IF(COUNTIFS($E$5:$E$1000,E892,$C$5:$C$1000,"Consejo de Administración")&gt;0,"Consejo",""),IF(COUNTIFS($E$5:$E$1000,E892,$C$5:$C$1000,"Otros")&gt;0,"Otros","")))</f>
        <v/>
      </c>
      <c r="W892" s="58" t="str">
        <f aca="false">IF(E892="","",SUMIFS($AD$5:$AD$1000,$E$5:$E$1000,E892,$AA$5:$AA$1000,AA892,$C$5:$C$1000,"&lt;&gt;"&amp;C892))</f>
        <v/>
      </c>
      <c r="X892" s="72"/>
      <c r="Y892" s="68"/>
      <c r="Z892" s="72"/>
      <c r="AA892" s="38" t="str">
        <f aca="false">IF(B892="","",YEAR(B892)*100+MONTH(B892))</f>
        <v/>
      </c>
      <c r="AB892" s="38" t="str">
        <f aca="false">IF(AND(E892&lt;&gt;"",E892=Cruce!$C$5,AD892=1),COUNTIFS($E$5:E892,E892,$AD$5:AD892,1),"")</f>
        <v/>
      </c>
      <c r="AC892" s="38" t="str">
        <f aca="false">IF(E892="","",C892&amp;"|"&amp;X892&amp;"|"&amp;IF(B892="","s/f",TEXT(B892,"yyyymmdd"))&amp;IF(OR(C892="SSF",X892="Visitas Auditoría Interna"),"|"&amp;Y892,""))</f>
        <v/>
      </c>
      <c r="AD892" s="38" t="n">
        <f aca="false">IF(E892="",0,IF(COUNTIFS($E$5:E892,E892,$AC$5:AC892,AC892)=1,1,0))</f>
        <v>0</v>
      </c>
      <c r="AE892" s="38" t="str">
        <f aca="false">IF(OR(E892="",AD892&lt;&gt;1),"",SUBSTITUTE(SUBSTITUTE(C892,"Auditoría ",""),"Consejo de Administración","Consejo")&amp;" – "&amp;IF(B892="","(sin fecha)",DAY(B892)&amp;" de "&amp;CHOOSE(MONTH(B892),"Enero","Febrero","Marzo","Abril","Mayo","Junio","Julio","Agosto","Septiembre","Octubre","Noviembre","Diciembre")&amp;" "&amp;YEAR(B892)))</f>
        <v/>
      </c>
      <c r="AF892" s="38" t="n">
        <f aca="false">IF(E892="",0,IF(COUNTIF($AC$5:AC892,AC892)=1,1,0))</f>
        <v>0</v>
      </c>
    </row>
    <row r="893" customFormat="false" ht="15" hidden="false" customHeight="false" outlineLevel="0" collapsed="false">
      <c r="A893" s="68"/>
      <c r="B893" s="67"/>
      <c r="C893" s="68"/>
      <c r="D893" s="68"/>
      <c r="E893" s="69"/>
      <c r="F893" s="69"/>
      <c r="G893" s="70" t="str">
        <f aca="false">IF(OR(E893="",AND($C$3="",$E$3="")),"",IF(B893="","Sin fecha",IF(AND(OR($C$3="",B893&gt;=$C$3),OR($E$3="",B893&lt;=$E$3)),"Sí","No")))</f>
        <v/>
      </c>
      <c r="H893" s="58" t="str">
        <f aca="false">IF(B893="","",YEAR(B893))</f>
        <v/>
      </c>
      <c r="I893" s="70" t="str">
        <f aca="false">IF(B893="","",IF(MONTH(B893)=1,"X",""))</f>
        <v/>
      </c>
      <c r="J893" s="70" t="str">
        <f aca="false">IF(B893="","",IF(MONTH(B893)=2,"X",""))</f>
        <v/>
      </c>
      <c r="K893" s="70" t="str">
        <f aca="false">IF(B893="","",IF(MONTH(B893)=3,"X",""))</f>
        <v/>
      </c>
      <c r="L893" s="70" t="str">
        <f aca="false">IF(B893="","",IF(MONTH(B893)=4,"X",""))</f>
        <v/>
      </c>
      <c r="M893" s="70" t="str">
        <f aca="false">IF(B893="","",IF(MONTH(B893)=5,"X",""))</f>
        <v/>
      </c>
      <c r="N893" s="70" t="str">
        <f aca="false">IF(B893="","",IF(MONTH(B893)=6,"X",""))</f>
        <v/>
      </c>
      <c r="O893" s="70" t="str">
        <f aca="false">IF(B893="","",IF(MONTH(B893)=7,"X",""))</f>
        <v/>
      </c>
      <c r="P893" s="70" t="str">
        <f aca="false">IF(B893="","",IF(MONTH(B893)=8,"X",""))</f>
        <v/>
      </c>
      <c r="Q893" s="70" t="str">
        <f aca="false">IF(B893="","",IF(MONTH(B893)=9,"X",""))</f>
        <v/>
      </c>
      <c r="R893" s="70" t="str">
        <f aca="false">IF(B893="","",IF(MONTH(B893)=10,"X",""))</f>
        <v/>
      </c>
      <c r="S893" s="70" t="str">
        <f aca="false">IF(B893="","",IF(MONTH(B893)=11,"X",""))</f>
        <v/>
      </c>
      <c r="T893" s="70" t="str">
        <f aca="false">IF(B893="","",IF(MONTH(B893)=12,"X",""))</f>
        <v/>
      </c>
      <c r="U893" s="58" t="str">
        <f aca="false">IF(E893="","",SUMIF($E$5:$E$1000,E893,$AD$5:$AD$1000))</f>
        <v/>
      </c>
      <c r="V893" s="71" t="str">
        <f aca="false">IF(E893="","",_xlfn.TEXTJOIN(" + ",TRUE(),IF(COUNTIFS($E$5:$E$1000,E893,$C$5:$C$1000,"Auditoría Interna")&gt;0,"Interna",""),IF(COUNTIFS($E$5:$E$1000,E893,$C$5:$C$1000,"Auditoría Externa")&gt;0,"Externa",""),IF(COUNTIFS($E$5:$E$1000,E893,$C$5:$C$1000,"SSF")&gt;0,"SSF",""),IF(COUNTIFS($E$5:$E$1000,E893,$C$5:$C$1000,"Comité de Supervisión")&gt;0,"Comité Sup.",""),IF(COUNTIFS($E$5:$E$1000,E893,$C$5:$C$1000,"Consejo de Administración")&gt;0,"Consejo",""),IF(COUNTIFS($E$5:$E$1000,E893,$C$5:$C$1000,"Otros")&gt;0,"Otros","")))</f>
        <v/>
      </c>
      <c r="W893" s="58" t="str">
        <f aca="false">IF(E893="","",SUMIFS($AD$5:$AD$1000,$E$5:$E$1000,E893,$AA$5:$AA$1000,AA893,$C$5:$C$1000,"&lt;&gt;"&amp;C893))</f>
        <v/>
      </c>
      <c r="X893" s="72"/>
      <c r="Y893" s="68"/>
      <c r="Z893" s="72"/>
      <c r="AA893" s="38" t="str">
        <f aca="false">IF(B893="","",YEAR(B893)*100+MONTH(B893))</f>
        <v/>
      </c>
      <c r="AB893" s="38" t="str">
        <f aca="false">IF(AND(E893&lt;&gt;"",E893=Cruce!$C$5,AD893=1),COUNTIFS($E$5:E893,E893,$AD$5:AD893,1),"")</f>
        <v/>
      </c>
      <c r="AC893" s="38" t="str">
        <f aca="false">IF(E893="","",C893&amp;"|"&amp;X893&amp;"|"&amp;IF(B893="","s/f",TEXT(B893,"yyyymmdd"))&amp;IF(OR(C893="SSF",X893="Visitas Auditoría Interna"),"|"&amp;Y893,""))</f>
        <v/>
      </c>
      <c r="AD893" s="38" t="n">
        <f aca="false">IF(E893="",0,IF(COUNTIFS($E$5:E893,E893,$AC$5:AC893,AC893)=1,1,0))</f>
        <v>0</v>
      </c>
      <c r="AE893" s="38" t="str">
        <f aca="false">IF(OR(E893="",AD893&lt;&gt;1),"",SUBSTITUTE(SUBSTITUTE(C893,"Auditoría ",""),"Consejo de Administración","Consejo")&amp;" – "&amp;IF(B893="","(sin fecha)",DAY(B893)&amp;" de "&amp;CHOOSE(MONTH(B893),"Enero","Febrero","Marzo","Abril","Mayo","Junio","Julio","Agosto","Septiembre","Octubre","Noviembre","Diciembre")&amp;" "&amp;YEAR(B893)))</f>
        <v/>
      </c>
      <c r="AF893" s="38" t="n">
        <f aca="false">IF(E893="",0,IF(COUNTIF($AC$5:AC893,AC893)=1,1,0))</f>
        <v>0</v>
      </c>
    </row>
    <row r="894" customFormat="false" ht="15" hidden="false" customHeight="false" outlineLevel="0" collapsed="false">
      <c r="A894" s="68"/>
      <c r="B894" s="67"/>
      <c r="C894" s="68"/>
      <c r="D894" s="68"/>
      <c r="E894" s="69"/>
      <c r="F894" s="69"/>
      <c r="G894" s="70" t="str">
        <f aca="false">IF(OR(E894="",AND($C$3="",$E$3="")),"",IF(B894="","Sin fecha",IF(AND(OR($C$3="",B894&gt;=$C$3),OR($E$3="",B894&lt;=$E$3)),"Sí","No")))</f>
        <v/>
      </c>
      <c r="H894" s="58" t="str">
        <f aca="false">IF(B894="","",YEAR(B894))</f>
        <v/>
      </c>
      <c r="I894" s="70" t="str">
        <f aca="false">IF(B894="","",IF(MONTH(B894)=1,"X",""))</f>
        <v/>
      </c>
      <c r="J894" s="70" t="str">
        <f aca="false">IF(B894="","",IF(MONTH(B894)=2,"X",""))</f>
        <v/>
      </c>
      <c r="K894" s="70" t="str">
        <f aca="false">IF(B894="","",IF(MONTH(B894)=3,"X",""))</f>
        <v/>
      </c>
      <c r="L894" s="70" t="str">
        <f aca="false">IF(B894="","",IF(MONTH(B894)=4,"X",""))</f>
        <v/>
      </c>
      <c r="M894" s="70" t="str">
        <f aca="false">IF(B894="","",IF(MONTH(B894)=5,"X",""))</f>
        <v/>
      </c>
      <c r="N894" s="70" t="str">
        <f aca="false">IF(B894="","",IF(MONTH(B894)=6,"X",""))</f>
        <v/>
      </c>
      <c r="O894" s="70" t="str">
        <f aca="false">IF(B894="","",IF(MONTH(B894)=7,"X",""))</f>
        <v/>
      </c>
      <c r="P894" s="70" t="str">
        <f aca="false">IF(B894="","",IF(MONTH(B894)=8,"X",""))</f>
        <v/>
      </c>
      <c r="Q894" s="70" t="str">
        <f aca="false">IF(B894="","",IF(MONTH(B894)=9,"X",""))</f>
        <v/>
      </c>
      <c r="R894" s="70" t="str">
        <f aca="false">IF(B894="","",IF(MONTH(B894)=10,"X",""))</f>
        <v/>
      </c>
      <c r="S894" s="70" t="str">
        <f aca="false">IF(B894="","",IF(MONTH(B894)=11,"X",""))</f>
        <v/>
      </c>
      <c r="T894" s="70" t="str">
        <f aca="false">IF(B894="","",IF(MONTH(B894)=12,"X",""))</f>
        <v/>
      </c>
      <c r="U894" s="58" t="str">
        <f aca="false">IF(E894="","",SUMIF($E$5:$E$1000,E894,$AD$5:$AD$1000))</f>
        <v/>
      </c>
      <c r="V894" s="71" t="str">
        <f aca="false">IF(E894="","",_xlfn.TEXTJOIN(" + ",TRUE(),IF(COUNTIFS($E$5:$E$1000,E894,$C$5:$C$1000,"Auditoría Interna")&gt;0,"Interna",""),IF(COUNTIFS($E$5:$E$1000,E894,$C$5:$C$1000,"Auditoría Externa")&gt;0,"Externa",""),IF(COUNTIFS($E$5:$E$1000,E894,$C$5:$C$1000,"SSF")&gt;0,"SSF",""),IF(COUNTIFS($E$5:$E$1000,E894,$C$5:$C$1000,"Comité de Supervisión")&gt;0,"Comité Sup.",""),IF(COUNTIFS($E$5:$E$1000,E894,$C$5:$C$1000,"Consejo de Administración")&gt;0,"Consejo",""),IF(COUNTIFS($E$5:$E$1000,E894,$C$5:$C$1000,"Otros")&gt;0,"Otros","")))</f>
        <v/>
      </c>
      <c r="W894" s="58" t="str">
        <f aca="false">IF(E894="","",SUMIFS($AD$5:$AD$1000,$E$5:$E$1000,E894,$AA$5:$AA$1000,AA894,$C$5:$C$1000,"&lt;&gt;"&amp;C894))</f>
        <v/>
      </c>
      <c r="X894" s="72"/>
      <c r="Y894" s="68"/>
      <c r="Z894" s="72"/>
      <c r="AA894" s="38" t="str">
        <f aca="false">IF(B894="","",YEAR(B894)*100+MONTH(B894))</f>
        <v/>
      </c>
      <c r="AB894" s="38" t="str">
        <f aca="false">IF(AND(E894&lt;&gt;"",E894=Cruce!$C$5,AD894=1),COUNTIFS($E$5:E894,E894,$AD$5:AD894,1),"")</f>
        <v/>
      </c>
      <c r="AC894" s="38" t="str">
        <f aca="false">IF(E894="","",C894&amp;"|"&amp;X894&amp;"|"&amp;IF(B894="","s/f",TEXT(B894,"yyyymmdd"))&amp;IF(OR(C894="SSF",X894="Visitas Auditoría Interna"),"|"&amp;Y894,""))</f>
        <v/>
      </c>
      <c r="AD894" s="38" t="n">
        <f aca="false">IF(E894="",0,IF(COUNTIFS($E$5:E894,E894,$AC$5:AC894,AC894)=1,1,0))</f>
        <v>0</v>
      </c>
      <c r="AE894" s="38" t="str">
        <f aca="false">IF(OR(E894="",AD894&lt;&gt;1),"",SUBSTITUTE(SUBSTITUTE(C894,"Auditoría ",""),"Consejo de Administración","Consejo")&amp;" – "&amp;IF(B894="","(sin fecha)",DAY(B894)&amp;" de "&amp;CHOOSE(MONTH(B894),"Enero","Febrero","Marzo","Abril","Mayo","Junio","Julio","Agosto","Septiembre","Octubre","Noviembre","Diciembre")&amp;" "&amp;YEAR(B894)))</f>
        <v/>
      </c>
      <c r="AF894" s="38" t="n">
        <f aca="false">IF(E894="",0,IF(COUNTIF($AC$5:AC894,AC894)=1,1,0))</f>
        <v>0</v>
      </c>
    </row>
    <row r="895" customFormat="false" ht="15" hidden="false" customHeight="false" outlineLevel="0" collapsed="false">
      <c r="A895" s="68"/>
      <c r="B895" s="67"/>
      <c r="C895" s="68"/>
      <c r="D895" s="68"/>
      <c r="E895" s="69"/>
      <c r="F895" s="69"/>
      <c r="G895" s="70" t="str">
        <f aca="false">IF(OR(E895="",AND($C$3="",$E$3="")),"",IF(B895="","Sin fecha",IF(AND(OR($C$3="",B895&gt;=$C$3),OR($E$3="",B895&lt;=$E$3)),"Sí","No")))</f>
        <v/>
      </c>
      <c r="H895" s="58" t="str">
        <f aca="false">IF(B895="","",YEAR(B895))</f>
        <v/>
      </c>
      <c r="I895" s="70" t="str">
        <f aca="false">IF(B895="","",IF(MONTH(B895)=1,"X",""))</f>
        <v/>
      </c>
      <c r="J895" s="70" t="str">
        <f aca="false">IF(B895="","",IF(MONTH(B895)=2,"X",""))</f>
        <v/>
      </c>
      <c r="K895" s="70" t="str">
        <f aca="false">IF(B895="","",IF(MONTH(B895)=3,"X",""))</f>
        <v/>
      </c>
      <c r="L895" s="70" t="str">
        <f aca="false">IF(B895="","",IF(MONTH(B895)=4,"X",""))</f>
        <v/>
      </c>
      <c r="M895" s="70" t="str">
        <f aca="false">IF(B895="","",IF(MONTH(B895)=5,"X",""))</f>
        <v/>
      </c>
      <c r="N895" s="70" t="str">
        <f aca="false">IF(B895="","",IF(MONTH(B895)=6,"X",""))</f>
        <v/>
      </c>
      <c r="O895" s="70" t="str">
        <f aca="false">IF(B895="","",IF(MONTH(B895)=7,"X",""))</f>
        <v/>
      </c>
      <c r="P895" s="70" t="str">
        <f aca="false">IF(B895="","",IF(MONTH(B895)=8,"X",""))</f>
        <v/>
      </c>
      <c r="Q895" s="70" t="str">
        <f aca="false">IF(B895="","",IF(MONTH(B895)=9,"X",""))</f>
        <v/>
      </c>
      <c r="R895" s="70" t="str">
        <f aca="false">IF(B895="","",IF(MONTH(B895)=10,"X",""))</f>
        <v/>
      </c>
      <c r="S895" s="70" t="str">
        <f aca="false">IF(B895="","",IF(MONTH(B895)=11,"X",""))</f>
        <v/>
      </c>
      <c r="T895" s="70" t="str">
        <f aca="false">IF(B895="","",IF(MONTH(B895)=12,"X",""))</f>
        <v/>
      </c>
      <c r="U895" s="58" t="str">
        <f aca="false">IF(E895="","",SUMIF($E$5:$E$1000,E895,$AD$5:$AD$1000))</f>
        <v/>
      </c>
      <c r="V895" s="71" t="str">
        <f aca="false">IF(E895="","",_xlfn.TEXTJOIN(" + ",TRUE(),IF(COUNTIFS($E$5:$E$1000,E895,$C$5:$C$1000,"Auditoría Interna")&gt;0,"Interna",""),IF(COUNTIFS($E$5:$E$1000,E895,$C$5:$C$1000,"Auditoría Externa")&gt;0,"Externa",""),IF(COUNTIFS($E$5:$E$1000,E895,$C$5:$C$1000,"SSF")&gt;0,"SSF",""),IF(COUNTIFS($E$5:$E$1000,E895,$C$5:$C$1000,"Comité de Supervisión")&gt;0,"Comité Sup.",""),IF(COUNTIFS($E$5:$E$1000,E895,$C$5:$C$1000,"Consejo de Administración")&gt;0,"Consejo",""),IF(COUNTIFS($E$5:$E$1000,E895,$C$5:$C$1000,"Otros")&gt;0,"Otros","")))</f>
        <v/>
      </c>
      <c r="W895" s="58" t="str">
        <f aca="false">IF(E895="","",SUMIFS($AD$5:$AD$1000,$E$5:$E$1000,E895,$AA$5:$AA$1000,AA895,$C$5:$C$1000,"&lt;&gt;"&amp;C895))</f>
        <v/>
      </c>
      <c r="X895" s="72"/>
      <c r="Y895" s="68"/>
      <c r="Z895" s="72"/>
      <c r="AA895" s="38" t="str">
        <f aca="false">IF(B895="","",YEAR(B895)*100+MONTH(B895))</f>
        <v/>
      </c>
      <c r="AB895" s="38" t="str">
        <f aca="false">IF(AND(E895&lt;&gt;"",E895=Cruce!$C$5,AD895=1),COUNTIFS($E$5:E895,E895,$AD$5:AD895,1),"")</f>
        <v/>
      </c>
      <c r="AC895" s="38" t="str">
        <f aca="false">IF(E895="","",C895&amp;"|"&amp;X895&amp;"|"&amp;IF(B895="","s/f",TEXT(B895,"yyyymmdd"))&amp;IF(OR(C895="SSF",X895="Visitas Auditoría Interna"),"|"&amp;Y895,""))</f>
        <v/>
      </c>
      <c r="AD895" s="38" t="n">
        <f aca="false">IF(E895="",0,IF(COUNTIFS($E$5:E895,E895,$AC$5:AC895,AC895)=1,1,0))</f>
        <v>0</v>
      </c>
      <c r="AE895" s="38" t="str">
        <f aca="false">IF(OR(E895="",AD895&lt;&gt;1),"",SUBSTITUTE(SUBSTITUTE(C895,"Auditoría ",""),"Consejo de Administración","Consejo")&amp;" – "&amp;IF(B895="","(sin fecha)",DAY(B895)&amp;" de "&amp;CHOOSE(MONTH(B895),"Enero","Febrero","Marzo","Abril","Mayo","Junio","Julio","Agosto","Septiembre","Octubre","Noviembre","Diciembre")&amp;" "&amp;YEAR(B895)))</f>
        <v/>
      </c>
      <c r="AF895" s="38" t="n">
        <f aca="false">IF(E895="",0,IF(COUNTIF($AC$5:AC895,AC895)=1,1,0))</f>
        <v>0</v>
      </c>
    </row>
    <row r="896" customFormat="false" ht="15" hidden="false" customHeight="false" outlineLevel="0" collapsed="false">
      <c r="A896" s="68"/>
      <c r="B896" s="67"/>
      <c r="C896" s="68"/>
      <c r="D896" s="68"/>
      <c r="E896" s="69"/>
      <c r="F896" s="69"/>
      <c r="G896" s="70" t="str">
        <f aca="false">IF(OR(E896="",AND($C$3="",$E$3="")),"",IF(B896="","Sin fecha",IF(AND(OR($C$3="",B896&gt;=$C$3),OR($E$3="",B896&lt;=$E$3)),"Sí","No")))</f>
        <v/>
      </c>
      <c r="H896" s="58" t="str">
        <f aca="false">IF(B896="","",YEAR(B896))</f>
        <v/>
      </c>
      <c r="I896" s="70" t="str">
        <f aca="false">IF(B896="","",IF(MONTH(B896)=1,"X",""))</f>
        <v/>
      </c>
      <c r="J896" s="70" t="str">
        <f aca="false">IF(B896="","",IF(MONTH(B896)=2,"X",""))</f>
        <v/>
      </c>
      <c r="K896" s="70" t="str">
        <f aca="false">IF(B896="","",IF(MONTH(B896)=3,"X",""))</f>
        <v/>
      </c>
      <c r="L896" s="70" t="str">
        <f aca="false">IF(B896="","",IF(MONTH(B896)=4,"X",""))</f>
        <v/>
      </c>
      <c r="M896" s="70" t="str">
        <f aca="false">IF(B896="","",IF(MONTH(B896)=5,"X",""))</f>
        <v/>
      </c>
      <c r="N896" s="70" t="str">
        <f aca="false">IF(B896="","",IF(MONTH(B896)=6,"X",""))</f>
        <v/>
      </c>
      <c r="O896" s="70" t="str">
        <f aca="false">IF(B896="","",IF(MONTH(B896)=7,"X",""))</f>
        <v/>
      </c>
      <c r="P896" s="70" t="str">
        <f aca="false">IF(B896="","",IF(MONTH(B896)=8,"X",""))</f>
        <v/>
      </c>
      <c r="Q896" s="70" t="str">
        <f aca="false">IF(B896="","",IF(MONTH(B896)=9,"X",""))</f>
        <v/>
      </c>
      <c r="R896" s="70" t="str">
        <f aca="false">IF(B896="","",IF(MONTH(B896)=10,"X",""))</f>
        <v/>
      </c>
      <c r="S896" s="70" t="str">
        <f aca="false">IF(B896="","",IF(MONTH(B896)=11,"X",""))</f>
        <v/>
      </c>
      <c r="T896" s="70" t="str">
        <f aca="false">IF(B896="","",IF(MONTH(B896)=12,"X",""))</f>
        <v/>
      </c>
      <c r="U896" s="58" t="str">
        <f aca="false">IF(E896="","",SUMIF($E$5:$E$1000,E896,$AD$5:$AD$1000))</f>
        <v/>
      </c>
      <c r="V896" s="71" t="str">
        <f aca="false">IF(E896="","",_xlfn.TEXTJOIN(" + ",TRUE(),IF(COUNTIFS($E$5:$E$1000,E896,$C$5:$C$1000,"Auditoría Interna")&gt;0,"Interna",""),IF(COUNTIFS($E$5:$E$1000,E896,$C$5:$C$1000,"Auditoría Externa")&gt;0,"Externa",""),IF(COUNTIFS($E$5:$E$1000,E896,$C$5:$C$1000,"SSF")&gt;0,"SSF",""),IF(COUNTIFS($E$5:$E$1000,E896,$C$5:$C$1000,"Comité de Supervisión")&gt;0,"Comité Sup.",""),IF(COUNTIFS($E$5:$E$1000,E896,$C$5:$C$1000,"Consejo de Administración")&gt;0,"Consejo",""),IF(COUNTIFS($E$5:$E$1000,E896,$C$5:$C$1000,"Otros")&gt;0,"Otros","")))</f>
        <v/>
      </c>
      <c r="W896" s="58" t="str">
        <f aca="false">IF(E896="","",SUMIFS($AD$5:$AD$1000,$E$5:$E$1000,E896,$AA$5:$AA$1000,AA896,$C$5:$C$1000,"&lt;&gt;"&amp;C896))</f>
        <v/>
      </c>
      <c r="X896" s="72"/>
      <c r="Y896" s="68"/>
      <c r="Z896" s="72"/>
      <c r="AA896" s="38" t="str">
        <f aca="false">IF(B896="","",YEAR(B896)*100+MONTH(B896))</f>
        <v/>
      </c>
      <c r="AB896" s="38" t="str">
        <f aca="false">IF(AND(E896&lt;&gt;"",E896=Cruce!$C$5,AD896=1),COUNTIFS($E$5:E896,E896,$AD$5:AD896,1),"")</f>
        <v/>
      </c>
      <c r="AC896" s="38" t="str">
        <f aca="false">IF(E896="","",C896&amp;"|"&amp;X896&amp;"|"&amp;IF(B896="","s/f",TEXT(B896,"yyyymmdd"))&amp;IF(OR(C896="SSF",X896="Visitas Auditoría Interna"),"|"&amp;Y896,""))</f>
        <v/>
      </c>
      <c r="AD896" s="38" t="n">
        <f aca="false">IF(E896="",0,IF(COUNTIFS($E$5:E896,E896,$AC$5:AC896,AC896)=1,1,0))</f>
        <v>0</v>
      </c>
      <c r="AE896" s="38" t="str">
        <f aca="false">IF(OR(E896="",AD896&lt;&gt;1),"",SUBSTITUTE(SUBSTITUTE(C896,"Auditoría ",""),"Consejo de Administración","Consejo")&amp;" – "&amp;IF(B896="","(sin fecha)",DAY(B896)&amp;" de "&amp;CHOOSE(MONTH(B896),"Enero","Febrero","Marzo","Abril","Mayo","Junio","Julio","Agosto","Septiembre","Octubre","Noviembre","Diciembre")&amp;" "&amp;YEAR(B896)))</f>
        <v/>
      </c>
      <c r="AF896" s="38" t="n">
        <f aca="false">IF(E896="",0,IF(COUNTIF($AC$5:AC896,AC896)=1,1,0))</f>
        <v>0</v>
      </c>
    </row>
    <row r="897" customFormat="false" ht="15" hidden="false" customHeight="false" outlineLevel="0" collapsed="false">
      <c r="A897" s="68"/>
      <c r="B897" s="67"/>
      <c r="C897" s="68"/>
      <c r="D897" s="68"/>
      <c r="E897" s="69"/>
      <c r="F897" s="69"/>
      <c r="G897" s="70" t="str">
        <f aca="false">IF(OR(E897="",AND($C$3="",$E$3="")),"",IF(B897="","Sin fecha",IF(AND(OR($C$3="",B897&gt;=$C$3),OR($E$3="",B897&lt;=$E$3)),"Sí","No")))</f>
        <v/>
      </c>
      <c r="H897" s="58" t="str">
        <f aca="false">IF(B897="","",YEAR(B897))</f>
        <v/>
      </c>
      <c r="I897" s="70" t="str">
        <f aca="false">IF(B897="","",IF(MONTH(B897)=1,"X",""))</f>
        <v/>
      </c>
      <c r="J897" s="70" t="str">
        <f aca="false">IF(B897="","",IF(MONTH(B897)=2,"X",""))</f>
        <v/>
      </c>
      <c r="K897" s="70" t="str">
        <f aca="false">IF(B897="","",IF(MONTH(B897)=3,"X",""))</f>
        <v/>
      </c>
      <c r="L897" s="70" t="str">
        <f aca="false">IF(B897="","",IF(MONTH(B897)=4,"X",""))</f>
        <v/>
      </c>
      <c r="M897" s="70" t="str">
        <f aca="false">IF(B897="","",IF(MONTH(B897)=5,"X",""))</f>
        <v/>
      </c>
      <c r="N897" s="70" t="str">
        <f aca="false">IF(B897="","",IF(MONTH(B897)=6,"X",""))</f>
        <v/>
      </c>
      <c r="O897" s="70" t="str">
        <f aca="false">IF(B897="","",IF(MONTH(B897)=7,"X",""))</f>
        <v/>
      </c>
      <c r="P897" s="70" t="str">
        <f aca="false">IF(B897="","",IF(MONTH(B897)=8,"X",""))</f>
        <v/>
      </c>
      <c r="Q897" s="70" t="str">
        <f aca="false">IF(B897="","",IF(MONTH(B897)=9,"X",""))</f>
        <v/>
      </c>
      <c r="R897" s="70" t="str">
        <f aca="false">IF(B897="","",IF(MONTH(B897)=10,"X",""))</f>
        <v/>
      </c>
      <c r="S897" s="70" t="str">
        <f aca="false">IF(B897="","",IF(MONTH(B897)=11,"X",""))</f>
        <v/>
      </c>
      <c r="T897" s="70" t="str">
        <f aca="false">IF(B897="","",IF(MONTH(B897)=12,"X",""))</f>
        <v/>
      </c>
      <c r="U897" s="58" t="str">
        <f aca="false">IF(E897="","",SUMIF($E$5:$E$1000,E897,$AD$5:$AD$1000))</f>
        <v/>
      </c>
      <c r="V897" s="71" t="str">
        <f aca="false">IF(E897="","",_xlfn.TEXTJOIN(" + ",TRUE(),IF(COUNTIFS($E$5:$E$1000,E897,$C$5:$C$1000,"Auditoría Interna")&gt;0,"Interna",""),IF(COUNTIFS($E$5:$E$1000,E897,$C$5:$C$1000,"Auditoría Externa")&gt;0,"Externa",""),IF(COUNTIFS($E$5:$E$1000,E897,$C$5:$C$1000,"SSF")&gt;0,"SSF",""),IF(COUNTIFS($E$5:$E$1000,E897,$C$5:$C$1000,"Comité de Supervisión")&gt;0,"Comité Sup.",""),IF(COUNTIFS($E$5:$E$1000,E897,$C$5:$C$1000,"Consejo de Administración")&gt;0,"Consejo",""),IF(COUNTIFS($E$5:$E$1000,E897,$C$5:$C$1000,"Otros")&gt;0,"Otros","")))</f>
        <v/>
      </c>
      <c r="W897" s="58" t="str">
        <f aca="false">IF(E897="","",SUMIFS($AD$5:$AD$1000,$E$5:$E$1000,E897,$AA$5:$AA$1000,AA897,$C$5:$C$1000,"&lt;&gt;"&amp;C897))</f>
        <v/>
      </c>
      <c r="X897" s="72"/>
      <c r="Y897" s="68"/>
      <c r="Z897" s="72"/>
      <c r="AA897" s="38" t="str">
        <f aca="false">IF(B897="","",YEAR(B897)*100+MONTH(B897))</f>
        <v/>
      </c>
      <c r="AB897" s="38" t="str">
        <f aca="false">IF(AND(E897&lt;&gt;"",E897=Cruce!$C$5,AD897=1),COUNTIFS($E$5:E897,E897,$AD$5:AD897,1),"")</f>
        <v/>
      </c>
      <c r="AC897" s="38" t="str">
        <f aca="false">IF(E897="","",C897&amp;"|"&amp;X897&amp;"|"&amp;IF(B897="","s/f",TEXT(B897,"yyyymmdd"))&amp;IF(OR(C897="SSF",X897="Visitas Auditoría Interna"),"|"&amp;Y897,""))</f>
        <v/>
      </c>
      <c r="AD897" s="38" t="n">
        <f aca="false">IF(E897="",0,IF(COUNTIFS($E$5:E897,E897,$AC$5:AC897,AC897)=1,1,0))</f>
        <v>0</v>
      </c>
      <c r="AE897" s="38" t="str">
        <f aca="false">IF(OR(E897="",AD897&lt;&gt;1),"",SUBSTITUTE(SUBSTITUTE(C897,"Auditoría ",""),"Consejo de Administración","Consejo")&amp;" – "&amp;IF(B897="","(sin fecha)",DAY(B897)&amp;" de "&amp;CHOOSE(MONTH(B897),"Enero","Febrero","Marzo","Abril","Mayo","Junio","Julio","Agosto","Septiembre","Octubre","Noviembre","Diciembre")&amp;" "&amp;YEAR(B897)))</f>
        <v/>
      </c>
      <c r="AF897" s="38" t="n">
        <f aca="false">IF(E897="",0,IF(COUNTIF($AC$5:AC897,AC897)=1,1,0))</f>
        <v>0</v>
      </c>
    </row>
    <row r="898" customFormat="false" ht="15" hidden="false" customHeight="false" outlineLevel="0" collapsed="false">
      <c r="A898" s="68"/>
      <c r="B898" s="67"/>
      <c r="C898" s="68"/>
      <c r="D898" s="68"/>
      <c r="E898" s="69"/>
      <c r="F898" s="69"/>
      <c r="G898" s="70" t="str">
        <f aca="false">IF(OR(E898="",AND($C$3="",$E$3="")),"",IF(B898="","Sin fecha",IF(AND(OR($C$3="",B898&gt;=$C$3),OR($E$3="",B898&lt;=$E$3)),"Sí","No")))</f>
        <v/>
      </c>
      <c r="H898" s="58" t="str">
        <f aca="false">IF(B898="","",YEAR(B898))</f>
        <v/>
      </c>
      <c r="I898" s="70" t="str">
        <f aca="false">IF(B898="","",IF(MONTH(B898)=1,"X",""))</f>
        <v/>
      </c>
      <c r="J898" s="70" t="str">
        <f aca="false">IF(B898="","",IF(MONTH(B898)=2,"X",""))</f>
        <v/>
      </c>
      <c r="K898" s="70" t="str">
        <f aca="false">IF(B898="","",IF(MONTH(B898)=3,"X",""))</f>
        <v/>
      </c>
      <c r="L898" s="70" t="str">
        <f aca="false">IF(B898="","",IF(MONTH(B898)=4,"X",""))</f>
        <v/>
      </c>
      <c r="M898" s="70" t="str">
        <f aca="false">IF(B898="","",IF(MONTH(B898)=5,"X",""))</f>
        <v/>
      </c>
      <c r="N898" s="70" t="str">
        <f aca="false">IF(B898="","",IF(MONTH(B898)=6,"X",""))</f>
        <v/>
      </c>
      <c r="O898" s="70" t="str">
        <f aca="false">IF(B898="","",IF(MONTH(B898)=7,"X",""))</f>
        <v/>
      </c>
      <c r="P898" s="70" t="str">
        <f aca="false">IF(B898="","",IF(MONTH(B898)=8,"X",""))</f>
        <v/>
      </c>
      <c r="Q898" s="70" t="str">
        <f aca="false">IF(B898="","",IF(MONTH(B898)=9,"X",""))</f>
        <v/>
      </c>
      <c r="R898" s="70" t="str">
        <f aca="false">IF(B898="","",IF(MONTH(B898)=10,"X",""))</f>
        <v/>
      </c>
      <c r="S898" s="70" t="str">
        <f aca="false">IF(B898="","",IF(MONTH(B898)=11,"X",""))</f>
        <v/>
      </c>
      <c r="T898" s="70" t="str">
        <f aca="false">IF(B898="","",IF(MONTH(B898)=12,"X",""))</f>
        <v/>
      </c>
      <c r="U898" s="58" t="str">
        <f aca="false">IF(E898="","",SUMIF($E$5:$E$1000,E898,$AD$5:$AD$1000))</f>
        <v/>
      </c>
      <c r="V898" s="71" t="str">
        <f aca="false">IF(E898="","",_xlfn.TEXTJOIN(" + ",TRUE(),IF(COUNTIFS($E$5:$E$1000,E898,$C$5:$C$1000,"Auditoría Interna")&gt;0,"Interna",""),IF(COUNTIFS($E$5:$E$1000,E898,$C$5:$C$1000,"Auditoría Externa")&gt;0,"Externa",""),IF(COUNTIFS($E$5:$E$1000,E898,$C$5:$C$1000,"SSF")&gt;0,"SSF",""),IF(COUNTIFS($E$5:$E$1000,E898,$C$5:$C$1000,"Comité de Supervisión")&gt;0,"Comité Sup.",""),IF(COUNTIFS($E$5:$E$1000,E898,$C$5:$C$1000,"Consejo de Administración")&gt;0,"Consejo",""),IF(COUNTIFS($E$5:$E$1000,E898,$C$5:$C$1000,"Otros")&gt;0,"Otros","")))</f>
        <v/>
      </c>
      <c r="W898" s="58" t="str">
        <f aca="false">IF(E898="","",SUMIFS($AD$5:$AD$1000,$E$5:$E$1000,E898,$AA$5:$AA$1000,AA898,$C$5:$C$1000,"&lt;&gt;"&amp;C898))</f>
        <v/>
      </c>
      <c r="X898" s="72"/>
      <c r="Y898" s="68"/>
      <c r="Z898" s="72"/>
      <c r="AA898" s="38" t="str">
        <f aca="false">IF(B898="","",YEAR(B898)*100+MONTH(B898))</f>
        <v/>
      </c>
      <c r="AB898" s="38" t="str">
        <f aca="false">IF(AND(E898&lt;&gt;"",E898=Cruce!$C$5,AD898=1),COUNTIFS($E$5:E898,E898,$AD$5:AD898,1),"")</f>
        <v/>
      </c>
      <c r="AC898" s="38" t="str">
        <f aca="false">IF(E898="","",C898&amp;"|"&amp;X898&amp;"|"&amp;IF(B898="","s/f",TEXT(B898,"yyyymmdd"))&amp;IF(OR(C898="SSF",X898="Visitas Auditoría Interna"),"|"&amp;Y898,""))</f>
        <v/>
      </c>
      <c r="AD898" s="38" t="n">
        <f aca="false">IF(E898="",0,IF(COUNTIFS($E$5:E898,E898,$AC$5:AC898,AC898)=1,1,0))</f>
        <v>0</v>
      </c>
      <c r="AE898" s="38" t="str">
        <f aca="false">IF(OR(E898="",AD898&lt;&gt;1),"",SUBSTITUTE(SUBSTITUTE(C898,"Auditoría ",""),"Consejo de Administración","Consejo")&amp;" – "&amp;IF(B898="","(sin fecha)",DAY(B898)&amp;" de "&amp;CHOOSE(MONTH(B898),"Enero","Febrero","Marzo","Abril","Mayo","Junio","Julio","Agosto","Septiembre","Octubre","Noviembre","Diciembre")&amp;" "&amp;YEAR(B898)))</f>
        <v/>
      </c>
      <c r="AF898" s="38" t="n">
        <f aca="false">IF(E898="",0,IF(COUNTIF($AC$5:AC898,AC898)=1,1,0))</f>
        <v>0</v>
      </c>
    </row>
    <row r="899" customFormat="false" ht="15" hidden="false" customHeight="false" outlineLevel="0" collapsed="false">
      <c r="A899" s="68"/>
      <c r="B899" s="67"/>
      <c r="C899" s="68"/>
      <c r="D899" s="68"/>
      <c r="E899" s="69"/>
      <c r="F899" s="69"/>
      <c r="G899" s="70" t="str">
        <f aca="false">IF(OR(E899="",AND($C$3="",$E$3="")),"",IF(B899="","Sin fecha",IF(AND(OR($C$3="",B899&gt;=$C$3),OR($E$3="",B899&lt;=$E$3)),"Sí","No")))</f>
        <v/>
      </c>
      <c r="H899" s="58" t="str">
        <f aca="false">IF(B899="","",YEAR(B899))</f>
        <v/>
      </c>
      <c r="I899" s="70" t="str">
        <f aca="false">IF(B899="","",IF(MONTH(B899)=1,"X",""))</f>
        <v/>
      </c>
      <c r="J899" s="70" t="str">
        <f aca="false">IF(B899="","",IF(MONTH(B899)=2,"X",""))</f>
        <v/>
      </c>
      <c r="K899" s="70" t="str">
        <f aca="false">IF(B899="","",IF(MONTH(B899)=3,"X",""))</f>
        <v/>
      </c>
      <c r="L899" s="70" t="str">
        <f aca="false">IF(B899="","",IF(MONTH(B899)=4,"X",""))</f>
        <v/>
      </c>
      <c r="M899" s="70" t="str">
        <f aca="false">IF(B899="","",IF(MONTH(B899)=5,"X",""))</f>
        <v/>
      </c>
      <c r="N899" s="70" t="str">
        <f aca="false">IF(B899="","",IF(MONTH(B899)=6,"X",""))</f>
        <v/>
      </c>
      <c r="O899" s="70" t="str">
        <f aca="false">IF(B899="","",IF(MONTH(B899)=7,"X",""))</f>
        <v/>
      </c>
      <c r="P899" s="70" t="str">
        <f aca="false">IF(B899="","",IF(MONTH(B899)=8,"X",""))</f>
        <v/>
      </c>
      <c r="Q899" s="70" t="str">
        <f aca="false">IF(B899="","",IF(MONTH(B899)=9,"X",""))</f>
        <v/>
      </c>
      <c r="R899" s="70" t="str">
        <f aca="false">IF(B899="","",IF(MONTH(B899)=10,"X",""))</f>
        <v/>
      </c>
      <c r="S899" s="70" t="str">
        <f aca="false">IF(B899="","",IF(MONTH(B899)=11,"X",""))</f>
        <v/>
      </c>
      <c r="T899" s="70" t="str">
        <f aca="false">IF(B899="","",IF(MONTH(B899)=12,"X",""))</f>
        <v/>
      </c>
      <c r="U899" s="58" t="str">
        <f aca="false">IF(E899="","",SUMIF($E$5:$E$1000,E899,$AD$5:$AD$1000))</f>
        <v/>
      </c>
      <c r="V899" s="71" t="str">
        <f aca="false">IF(E899="","",_xlfn.TEXTJOIN(" + ",TRUE(),IF(COUNTIFS($E$5:$E$1000,E899,$C$5:$C$1000,"Auditoría Interna")&gt;0,"Interna",""),IF(COUNTIFS($E$5:$E$1000,E899,$C$5:$C$1000,"Auditoría Externa")&gt;0,"Externa",""),IF(COUNTIFS($E$5:$E$1000,E899,$C$5:$C$1000,"SSF")&gt;0,"SSF",""),IF(COUNTIFS($E$5:$E$1000,E899,$C$5:$C$1000,"Comité de Supervisión")&gt;0,"Comité Sup.",""),IF(COUNTIFS($E$5:$E$1000,E899,$C$5:$C$1000,"Consejo de Administración")&gt;0,"Consejo",""),IF(COUNTIFS($E$5:$E$1000,E899,$C$5:$C$1000,"Otros")&gt;0,"Otros","")))</f>
        <v/>
      </c>
      <c r="W899" s="58" t="str">
        <f aca="false">IF(E899="","",SUMIFS($AD$5:$AD$1000,$E$5:$E$1000,E899,$AA$5:$AA$1000,AA899,$C$5:$C$1000,"&lt;&gt;"&amp;C899))</f>
        <v/>
      </c>
      <c r="X899" s="72"/>
      <c r="Y899" s="68"/>
      <c r="Z899" s="72"/>
      <c r="AA899" s="38" t="str">
        <f aca="false">IF(B899="","",YEAR(B899)*100+MONTH(B899))</f>
        <v/>
      </c>
      <c r="AB899" s="38" t="str">
        <f aca="false">IF(AND(E899&lt;&gt;"",E899=Cruce!$C$5,AD899=1),COUNTIFS($E$5:E899,E899,$AD$5:AD899,1),"")</f>
        <v/>
      </c>
      <c r="AC899" s="38" t="str">
        <f aca="false">IF(E899="","",C899&amp;"|"&amp;X899&amp;"|"&amp;IF(B899="","s/f",TEXT(B899,"yyyymmdd"))&amp;IF(OR(C899="SSF",X899="Visitas Auditoría Interna"),"|"&amp;Y899,""))</f>
        <v/>
      </c>
      <c r="AD899" s="38" t="n">
        <f aca="false">IF(E899="",0,IF(COUNTIFS($E$5:E899,E899,$AC$5:AC899,AC899)=1,1,0))</f>
        <v>0</v>
      </c>
      <c r="AE899" s="38" t="str">
        <f aca="false">IF(OR(E899="",AD899&lt;&gt;1),"",SUBSTITUTE(SUBSTITUTE(C899,"Auditoría ",""),"Consejo de Administración","Consejo")&amp;" – "&amp;IF(B899="","(sin fecha)",DAY(B899)&amp;" de "&amp;CHOOSE(MONTH(B899),"Enero","Febrero","Marzo","Abril","Mayo","Junio","Julio","Agosto","Septiembre","Octubre","Noviembre","Diciembre")&amp;" "&amp;YEAR(B899)))</f>
        <v/>
      </c>
      <c r="AF899" s="38" t="n">
        <f aca="false">IF(E899="",0,IF(COUNTIF($AC$5:AC899,AC899)=1,1,0))</f>
        <v>0</v>
      </c>
    </row>
    <row r="900" customFormat="false" ht="15" hidden="false" customHeight="false" outlineLevel="0" collapsed="false">
      <c r="A900" s="68"/>
      <c r="B900" s="67"/>
      <c r="C900" s="68"/>
      <c r="D900" s="68"/>
      <c r="E900" s="69"/>
      <c r="F900" s="69"/>
      <c r="G900" s="70" t="str">
        <f aca="false">IF(OR(E900="",AND($C$3="",$E$3="")),"",IF(B900="","Sin fecha",IF(AND(OR($C$3="",B900&gt;=$C$3),OR($E$3="",B900&lt;=$E$3)),"Sí","No")))</f>
        <v/>
      </c>
      <c r="H900" s="58" t="str">
        <f aca="false">IF(B900="","",YEAR(B900))</f>
        <v/>
      </c>
      <c r="I900" s="70" t="str">
        <f aca="false">IF(B900="","",IF(MONTH(B900)=1,"X",""))</f>
        <v/>
      </c>
      <c r="J900" s="70" t="str">
        <f aca="false">IF(B900="","",IF(MONTH(B900)=2,"X",""))</f>
        <v/>
      </c>
      <c r="K900" s="70" t="str">
        <f aca="false">IF(B900="","",IF(MONTH(B900)=3,"X",""))</f>
        <v/>
      </c>
      <c r="L900" s="70" t="str">
        <f aca="false">IF(B900="","",IF(MONTH(B900)=4,"X",""))</f>
        <v/>
      </c>
      <c r="M900" s="70" t="str">
        <f aca="false">IF(B900="","",IF(MONTH(B900)=5,"X",""))</f>
        <v/>
      </c>
      <c r="N900" s="70" t="str">
        <f aca="false">IF(B900="","",IF(MONTH(B900)=6,"X",""))</f>
        <v/>
      </c>
      <c r="O900" s="70" t="str">
        <f aca="false">IF(B900="","",IF(MONTH(B900)=7,"X",""))</f>
        <v/>
      </c>
      <c r="P900" s="70" t="str">
        <f aca="false">IF(B900="","",IF(MONTH(B900)=8,"X",""))</f>
        <v/>
      </c>
      <c r="Q900" s="70" t="str">
        <f aca="false">IF(B900="","",IF(MONTH(B900)=9,"X",""))</f>
        <v/>
      </c>
      <c r="R900" s="70" t="str">
        <f aca="false">IF(B900="","",IF(MONTH(B900)=10,"X",""))</f>
        <v/>
      </c>
      <c r="S900" s="70" t="str">
        <f aca="false">IF(B900="","",IF(MONTH(B900)=11,"X",""))</f>
        <v/>
      </c>
      <c r="T900" s="70" t="str">
        <f aca="false">IF(B900="","",IF(MONTH(B900)=12,"X",""))</f>
        <v/>
      </c>
      <c r="U900" s="58" t="str">
        <f aca="false">IF(E900="","",SUMIF($E$5:$E$1000,E900,$AD$5:$AD$1000))</f>
        <v/>
      </c>
      <c r="V900" s="71" t="str">
        <f aca="false">IF(E900="","",_xlfn.TEXTJOIN(" + ",TRUE(),IF(COUNTIFS($E$5:$E$1000,E900,$C$5:$C$1000,"Auditoría Interna")&gt;0,"Interna",""),IF(COUNTIFS($E$5:$E$1000,E900,$C$5:$C$1000,"Auditoría Externa")&gt;0,"Externa",""),IF(COUNTIFS($E$5:$E$1000,E900,$C$5:$C$1000,"SSF")&gt;0,"SSF",""),IF(COUNTIFS($E$5:$E$1000,E900,$C$5:$C$1000,"Comité de Supervisión")&gt;0,"Comité Sup.",""),IF(COUNTIFS($E$5:$E$1000,E900,$C$5:$C$1000,"Consejo de Administración")&gt;0,"Consejo",""),IF(COUNTIFS($E$5:$E$1000,E900,$C$5:$C$1000,"Otros")&gt;0,"Otros","")))</f>
        <v/>
      </c>
      <c r="W900" s="58" t="str">
        <f aca="false">IF(E900="","",SUMIFS($AD$5:$AD$1000,$E$5:$E$1000,E900,$AA$5:$AA$1000,AA900,$C$5:$C$1000,"&lt;&gt;"&amp;C900))</f>
        <v/>
      </c>
      <c r="X900" s="72"/>
      <c r="Y900" s="68"/>
      <c r="Z900" s="72"/>
      <c r="AA900" s="38" t="str">
        <f aca="false">IF(B900="","",YEAR(B900)*100+MONTH(B900))</f>
        <v/>
      </c>
      <c r="AB900" s="38" t="str">
        <f aca="false">IF(AND(E900&lt;&gt;"",E900=Cruce!$C$5,AD900=1),COUNTIFS($E$5:E900,E900,$AD$5:AD900,1),"")</f>
        <v/>
      </c>
      <c r="AC900" s="38" t="str">
        <f aca="false">IF(E900="","",C900&amp;"|"&amp;X900&amp;"|"&amp;IF(B900="","s/f",TEXT(B900,"yyyymmdd"))&amp;IF(OR(C900="SSF",X900="Visitas Auditoría Interna"),"|"&amp;Y900,""))</f>
        <v/>
      </c>
      <c r="AD900" s="38" t="n">
        <f aca="false">IF(E900="",0,IF(COUNTIFS($E$5:E900,E900,$AC$5:AC900,AC900)=1,1,0))</f>
        <v>0</v>
      </c>
      <c r="AE900" s="38" t="str">
        <f aca="false">IF(OR(E900="",AD900&lt;&gt;1),"",SUBSTITUTE(SUBSTITUTE(C900,"Auditoría ",""),"Consejo de Administración","Consejo")&amp;" – "&amp;IF(B900="","(sin fecha)",DAY(B900)&amp;" de "&amp;CHOOSE(MONTH(B900),"Enero","Febrero","Marzo","Abril","Mayo","Junio","Julio","Agosto","Septiembre","Octubre","Noviembre","Diciembre")&amp;" "&amp;YEAR(B900)))</f>
        <v/>
      </c>
      <c r="AF900" s="38" t="n">
        <f aca="false">IF(E900="",0,IF(COUNTIF($AC$5:AC900,AC900)=1,1,0))</f>
        <v>0</v>
      </c>
    </row>
    <row r="901" customFormat="false" ht="15" hidden="false" customHeight="false" outlineLevel="0" collapsed="false">
      <c r="A901" s="68"/>
      <c r="B901" s="67"/>
      <c r="C901" s="68"/>
      <c r="D901" s="68"/>
      <c r="E901" s="69"/>
      <c r="F901" s="69"/>
      <c r="G901" s="70" t="str">
        <f aca="false">IF(OR(E901="",AND($C$3="",$E$3="")),"",IF(B901="","Sin fecha",IF(AND(OR($C$3="",B901&gt;=$C$3),OR($E$3="",B901&lt;=$E$3)),"Sí","No")))</f>
        <v/>
      </c>
      <c r="H901" s="58" t="str">
        <f aca="false">IF(B901="","",YEAR(B901))</f>
        <v/>
      </c>
      <c r="I901" s="70" t="str">
        <f aca="false">IF(B901="","",IF(MONTH(B901)=1,"X",""))</f>
        <v/>
      </c>
      <c r="J901" s="70" t="str">
        <f aca="false">IF(B901="","",IF(MONTH(B901)=2,"X",""))</f>
        <v/>
      </c>
      <c r="K901" s="70" t="str">
        <f aca="false">IF(B901="","",IF(MONTH(B901)=3,"X",""))</f>
        <v/>
      </c>
      <c r="L901" s="70" t="str">
        <f aca="false">IF(B901="","",IF(MONTH(B901)=4,"X",""))</f>
        <v/>
      </c>
      <c r="M901" s="70" t="str">
        <f aca="false">IF(B901="","",IF(MONTH(B901)=5,"X",""))</f>
        <v/>
      </c>
      <c r="N901" s="70" t="str">
        <f aca="false">IF(B901="","",IF(MONTH(B901)=6,"X",""))</f>
        <v/>
      </c>
      <c r="O901" s="70" t="str">
        <f aca="false">IF(B901="","",IF(MONTH(B901)=7,"X",""))</f>
        <v/>
      </c>
      <c r="P901" s="70" t="str">
        <f aca="false">IF(B901="","",IF(MONTH(B901)=8,"X",""))</f>
        <v/>
      </c>
      <c r="Q901" s="70" t="str">
        <f aca="false">IF(B901="","",IF(MONTH(B901)=9,"X",""))</f>
        <v/>
      </c>
      <c r="R901" s="70" t="str">
        <f aca="false">IF(B901="","",IF(MONTH(B901)=10,"X",""))</f>
        <v/>
      </c>
      <c r="S901" s="70" t="str">
        <f aca="false">IF(B901="","",IF(MONTH(B901)=11,"X",""))</f>
        <v/>
      </c>
      <c r="T901" s="70" t="str">
        <f aca="false">IF(B901="","",IF(MONTH(B901)=12,"X",""))</f>
        <v/>
      </c>
      <c r="U901" s="58" t="str">
        <f aca="false">IF(E901="","",SUMIF($E$5:$E$1000,E901,$AD$5:$AD$1000))</f>
        <v/>
      </c>
      <c r="V901" s="71" t="str">
        <f aca="false">IF(E901="","",_xlfn.TEXTJOIN(" + ",TRUE(),IF(COUNTIFS($E$5:$E$1000,E901,$C$5:$C$1000,"Auditoría Interna")&gt;0,"Interna",""),IF(COUNTIFS($E$5:$E$1000,E901,$C$5:$C$1000,"Auditoría Externa")&gt;0,"Externa",""),IF(COUNTIFS($E$5:$E$1000,E901,$C$5:$C$1000,"SSF")&gt;0,"SSF",""),IF(COUNTIFS($E$5:$E$1000,E901,$C$5:$C$1000,"Comité de Supervisión")&gt;0,"Comité Sup.",""),IF(COUNTIFS($E$5:$E$1000,E901,$C$5:$C$1000,"Consejo de Administración")&gt;0,"Consejo",""),IF(COUNTIFS($E$5:$E$1000,E901,$C$5:$C$1000,"Otros")&gt;0,"Otros","")))</f>
        <v/>
      </c>
      <c r="W901" s="58" t="str">
        <f aca="false">IF(E901="","",SUMIFS($AD$5:$AD$1000,$E$5:$E$1000,E901,$AA$5:$AA$1000,AA901,$C$5:$C$1000,"&lt;&gt;"&amp;C901))</f>
        <v/>
      </c>
      <c r="X901" s="72"/>
      <c r="Y901" s="68"/>
      <c r="Z901" s="72"/>
      <c r="AA901" s="38" t="str">
        <f aca="false">IF(B901="","",YEAR(B901)*100+MONTH(B901))</f>
        <v/>
      </c>
      <c r="AB901" s="38" t="str">
        <f aca="false">IF(AND(E901&lt;&gt;"",E901=Cruce!$C$5,AD901=1),COUNTIFS($E$5:E901,E901,$AD$5:AD901,1),"")</f>
        <v/>
      </c>
      <c r="AC901" s="38" t="str">
        <f aca="false">IF(E901="","",C901&amp;"|"&amp;X901&amp;"|"&amp;IF(B901="","s/f",TEXT(B901,"yyyymmdd"))&amp;IF(OR(C901="SSF",X901="Visitas Auditoría Interna"),"|"&amp;Y901,""))</f>
        <v/>
      </c>
      <c r="AD901" s="38" t="n">
        <f aca="false">IF(E901="",0,IF(COUNTIFS($E$5:E901,E901,$AC$5:AC901,AC901)=1,1,0))</f>
        <v>0</v>
      </c>
      <c r="AE901" s="38" t="str">
        <f aca="false">IF(OR(E901="",AD901&lt;&gt;1),"",SUBSTITUTE(SUBSTITUTE(C901,"Auditoría ",""),"Consejo de Administración","Consejo")&amp;" – "&amp;IF(B901="","(sin fecha)",DAY(B901)&amp;" de "&amp;CHOOSE(MONTH(B901),"Enero","Febrero","Marzo","Abril","Mayo","Junio","Julio","Agosto","Septiembre","Octubre","Noviembre","Diciembre")&amp;" "&amp;YEAR(B901)))</f>
        <v/>
      </c>
      <c r="AF901" s="38" t="n">
        <f aca="false">IF(E901="",0,IF(COUNTIF($AC$5:AC901,AC901)=1,1,0))</f>
        <v>0</v>
      </c>
    </row>
    <row r="902" customFormat="false" ht="15" hidden="false" customHeight="false" outlineLevel="0" collapsed="false">
      <c r="A902" s="68"/>
      <c r="B902" s="67"/>
      <c r="C902" s="68"/>
      <c r="D902" s="68"/>
      <c r="E902" s="69"/>
      <c r="F902" s="69"/>
      <c r="G902" s="70" t="str">
        <f aca="false">IF(OR(E902="",AND($C$3="",$E$3="")),"",IF(B902="","Sin fecha",IF(AND(OR($C$3="",B902&gt;=$C$3),OR($E$3="",B902&lt;=$E$3)),"Sí","No")))</f>
        <v/>
      </c>
      <c r="H902" s="58" t="str">
        <f aca="false">IF(B902="","",YEAR(B902))</f>
        <v/>
      </c>
      <c r="I902" s="70" t="str">
        <f aca="false">IF(B902="","",IF(MONTH(B902)=1,"X",""))</f>
        <v/>
      </c>
      <c r="J902" s="70" t="str">
        <f aca="false">IF(B902="","",IF(MONTH(B902)=2,"X",""))</f>
        <v/>
      </c>
      <c r="K902" s="70" t="str">
        <f aca="false">IF(B902="","",IF(MONTH(B902)=3,"X",""))</f>
        <v/>
      </c>
      <c r="L902" s="70" t="str">
        <f aca="false">IF(B902="","",IF(MONTH(B902)=4,"X",""))</f>
        <v/>
      </c>
      <c r="M902" s="70" t="str">
        <f aca="false">IF(B902="","",IF(MONTH(B902)=5,"X",""))</f>
        <v/>
      </c>
      <c r="N902" s="70" t="str">
        <f aca="false">IF(B902="","",IF(MONTH(B902)=6,"X",""))</f>
        <v/>
      </c>
      <c r="O902" s="70" t="str">
        <f aca="false">IF(B902="","",IF(MONTH(B902)=7,"X",""))</f>
        <v/>
      </c>
      <c r="P902" s="70" t="str">
        <f aca="false">IF(B902="","",IF(MONTH(B902)=8,"X",""))</f>
        <v/>
      </c>
      <c r="Q902" s="70" t="str">
        <f aca="false">IF(B902="","",IF(MONTH(B902)=9,"X",""))</f>
        <v/>
      </c>
      <c r="R902" s="70" t="str">
        <f aca="false">IF(B902="","",IF(MONTH(B902)=10,"X",""))</f>
        <v/>
      </c>
      <c r="S902" s="70" t="str">
        <f aca="false">IF(B902="","",IF(MONTH(B902)=11,"X",""))</f>
        <v/>
      </c>
      <c r="T902" s="70" t="str">
        <f aca="false">IF(B902="","",IF(MONTH(B902)=12,"X",""))</f>
        <v/>
      </c>
      <c r="U902" s="58" t="str">
        <f aca="false">IF(E902="","",SUMIF($E$5:$E$1000,E902,$AD$5:$AD$1000))</f>
        <v/>
      </c>
      <c r="V902" s="71" t="str">
        <f aca="false">IF(E902="","",_xlfn.TEXTJOIN(" + ",TRUE(),IF(COUNTIFS($E$5:$E$1000,E902,$C$5:$C$1000,"Auditoría Interna")&gt;0,"Interna",""),IF(COUNTIFS($E$5:$E$1000,E902,$C$5:$C$1000,"Auditoría Externa")&gt;0,"Externa",""),IF(COUNTIFS($E$5:$E$1000,E902,$C$5:$C$1000,"SSF")&gt;0,"SSF",""),IF(COUNTIFS($E$5:$E$1000,E902,$C$5:$C$1000,"Comité de Supervisión")&gt;0,"Comité Sup.",""),IF(COUNTIFS($E$5:$E$1000,E902,$C$5:$C$1000,"Consejo de Administración")&gt;0,"Consejo",""),IF(COUNTIFS($E$5:$E$1000,E902,$C$5:$C$1000,"Otros")&gt;0,"Otros","")))</f>
        <v/>
      </c>
      <c r="W902" s="58" t="str">
        <f aca="false">IF(E902="","",SUMIFS($AD$5:$AD$1000,$E$5:$E$1000,E902,$AA$5:$AA$1000,AA902,$C$5:$C$1000,"&lt;&gt;"&amp;C902))</f>
        <v/>
      </c>
      <c r="X902" s="72"/>
      <c r="Y902" s="68"/>
      <c r="Z902" s="72"/>
      <c r="AA902" s="38" t="str">
        <f aca="false">IF(B902="","",YEAR(B902)*100+MONTH(B902))</f>
        <v/>
      </c>
      <c r="AB902" s="38" t="str">
        <f aca="false">IF(AND(E902&lt;&gt;"",E902=Cruce!$C$5,AD902=1),COUNTIFS($E$5:E902,E902,$AD$5:AD902,1),"")</f>
        <v/>
      </c>
      <c r="AC902" s="38" t="str">
        <f aca="false">IF(E902="","",C902&amp;"|"&amp;X902&amp;"|"&amp;IF(B902="","s/f",TEXT(B902,"yyyymmdd"))&amp;IF(OR(C902="SSF",X902="Visitas Auditoría Interna"),"|"&amp;Y902,""))</f>
        <v/>
      </c>
      <c r="AD902" s="38" t="n">
        <f aca="false">IF(E902="",0,IF(COUNTIFS($E$5:E902,E902,$AC$5:AC902,AC902)=1,1,0))</f>
        <v>0</v>
      </c>
      <c r="AE902" s="38" t="str">
        <f aca="false">IF(OR(E902="",AD902&lt;&gt;1),"",SUBSTITUTE(SUBSTITUTE(C902,"Auditoría ",""),"Consejo de Administración","Consejo")&amp;" – "&amp;IF(B902="","(sin fecha)",DAY(B902)&amp;" de "&amp;CHOOSE(MONTH(B902),"Enero","Febrero","Marzo","Abril","Mayo","Junio","Julio","Agosto","Septiembre","Octubre","Noviembre","Diciembre")&amp;" "&amp;YEAR(B902)))</f>
        <v/>
      </c>
      <c r="AF902" s="38" t="n">
        <f aca="false">IF(E902="",0,IF(COUNTIF($AC$5:AC902,AC902)=1,1,0))</f>
        <v>0</v>
      </c>
    </row>
    <row r="903" customFormat="false" ht="15" hidden="false" customHeight="false" outlineLevel="0" collapsed="false">
      <c r="A903" s="68"/>
      <c r="B903" s="67"/>
      <c r="C903" s="68"/>
      <c r="D903" s="68"/>
      <c r="E903" s="69"/>
      <c r="F903" s="69"/>
      <c r="G903" s="70" t="str">
        <f aca="false">IF(OR(E903="",AND($C$3="",$E$3="")),"",IF(B903="","Sin fecha",IF(AND(OR($C$3="",B903&gt;=$C$3),OR($E$3="",B903&lt;=$E$3)),"Sí","No")))</f>
        <v/>
      </c>
      <c r="H903" s="58" t="str">
        <f aca="false">IF(B903="","",YEAR(B903))</f>
        <v/>
      </c>
      <c r="I903" s="70" t="str">
        <f aca="false">IF(B903="","",IF(MONTH(B903)=1,"X",""))</f>
        <v/>
      </c>
      <c r="J903" s="70" t="str">
        <f aca="false">IF(B903="","",IF(MONTH(B903)=2,"X",""))</f>
        <v/>
      </c>
      <c r="K903" s="70" t="str">
        <f aca="false">IF(B903="","",IF(MONTH(B903)=3,"X",""))</f>
        <v/>
      </c>
      <c r="L903" s="70" t="str">
        <f aca="false">IF(B903="","",IF(MONTH(B903)=4,"X",""))</f>
        <v/>
      </c>
      <c r="M903" s="70" t="str">
        <f aca="false">IF(B903="","",IF(MONTH(B903)=5,"X",""))</f>
        <v/>
      </c>
      <c r="N903" s="70" t="str">
        <f aca="false">IF(B903="","",IF(MONTH(B903)=6,"X",""))</f>
        <v/>
      </c>
      <c r="O903" s="70" t="str">
        <f aca="false">IF(B903="","",IF(MONTH(B903)=7,"X",""))</f>
        <v/>
      </c>
      <c r="P903" s="70" t="str">
        <f aca="false">IF(B903="","",IF(MONTH(B903)=8,"X",""))</f>
        <v/>
      </c>
      <c r="Q903" s="70" t="str">
        <f aca="false">IF(B903="","",IF(MONTH(B903)=9,"X",""))</f>
        <v/>
      </c>
      <c r="R903" s="70" t="str">
        <f aca="false">IF(B903="","",IF(MONTH(B903)=10,"X",""))</f>
        <v/>
      </c>
      <c r="S903" s="70" t="str">
        <f aca="false">IF(B903="","",IF(MONTH(B903)=11,"X",""))</f>
        <v/>
      </c>
      <c r="T903" s="70" t="str">
        <f aca="false">IF(B903="","",IF(MONTH(B903)=12,"X",""))</f>
        <v/>
      </c>
      <c r="U903" s="58" t="str">
        <f aca="false">IF(E903="","",SUMIF($E$5:$E$1000,E903,$AD$5:$AD$1000))</f>
        <v/>
      </c>
      <c r="V903" s="71" t="str">
        <f aca="false">IF(E903="","",_xlfn.TEXTJOIN(" + ",TRUE(),IF(COUNTIFS($E$5:$E$1000,E903,$C$5:$C$1000,"Auditoría Interna")&gt;0,"Interna",""),IF(COUNTIFS($E$5:$E$1000,E903,$C$5:$C$1000,"Auditoría Externa")&gt;0,"Externa",""),IF(COUNTIFS($E$5:$E$1000,E903,$C$5:$C$1000,"SSF")&gt;0,"SSF",""),IF(COUNTIFS($E$5:$E$1000,E903,$C$5:$C$1000,"Comité de Supervisión")&gt;0,"Comité Sup.",""),IF(COUNTIFS($E$5:$E$1000,E903,$C$5:$C$1000,"Consejo de Administración")&gt;0,"Consejo",""),IF(COUNTIFS($E$5:$E$1000,E903,$C$5:$C$1000,"Otros")&gt;0,"Otros","")))</f>
        <v/>
      </c>
      <c r="W903" s="58" t="str">
        <f aca="false">IF(E903="","",SUMIFS($AD$5:$AD$1000,$E$5:$E$1000,E903,$AA$5:$AA$1000,AA903,$C$5:$C$1000,"&lt;&gt;"&amp;C903))</f>
        <v/>
      </c>
      <c r="X903" s="72"/>
      <c r="Y903" s="68"/>
      <c r="Z903" s="72"/>
      <c r="AA903" s="38" t="str">
        <f aca="false">IF(B903="","",YEAR(B903)*100+MONTH(B903))</f>
        <v/>
      </c>
      <c r="AB903" s="38" t="str">
        <f aca="false">IF(AND(E903&lt;&gt;"",E903=Cruce!$C$5,AD903=1),COUNTIFS($E$5:E903,E903,$AD$5:AD903,1),"")</f>
        <v/>
      </c>
      <c r="AC903" s="38" t="str">
        <f aca="false">IF(E903="","",C903&amp;"|"&amp;X903&amp;"|"&amp;IF(B903="","s/f",TEXT(B903,"yyyymmdd"))&amp;IF(OR(C903="SSF",X903="Visitas Auditoría Interna"),"|"&amp;Y903,""))</f>
        <v/>
      </c>
      <c r="AD903" s="38" t="n">
        <f aca="false">IF(E903="",0,IF(COUNTIFS($E$5:E903,E903,$AC$5:AC903,AC903)=1,1,0))</f>
        <v>0</v>
      </c>
      <c r="AE903" s="38" t="str">
        <f aca="false">IF(OR(E903="",AD903&lt;&gt;1),"",SUBSTITUTE(SUBSTITUTE(C903,"Auditoría ",""),"Consejo de Administración","Consejo")&amp;" – "&amp;IF(B903="","(sin fecha)",DAY(B903)&amp;" de "&amp;CHOOSE(MONTH(B903),"Enero","Febrero","Marzo","Abril","Mayo","Junio","Julio","Agosto","Septiembre","Octubre","Noviembre","Diciembre")&amp;" "&amp;YEAR(B903)))</f>
        <v/>
      </c>
      <c r="AF903" s="38" t="n">
        <f aca="false">IF(E903="",0,IF(COUNTIF($AC$5:AC903,AC903)=1,1,0))</f>
        <v>0</v>
      </c>
    </row>
    <row r="904" customFormat="false" ht="15" hidden="false" customHeight="false" outlineLevel="0" collapsed="false">
      <c r="A904" s="68"/>
      <c r="B904" s="67"/>
      <c r="C904" s="68"/>
      <c r="D904" s="68"/>
      <c r="E904" s="69"/>
      <c r="F904" s="69"/>
      <c r="G904" s="70" t="str">
        <f aca="false">IF(OR(E904="",AND($C$3="",$E$3="")),"",IF(B904="","Sin fecha",IF(AND(OR($C$3="",B904&gt;=$C$3),OR($E$3="",B904&lt;=$E$3)),"Sí","No")))</f>
        <v/>
      </c>
      <c r="H904" s="58" t="str">
        <f aca="false">IF(B904="","",YEAR(B904))</f>
        <v/>
      </c>
      <c r="I904" s="70" t="str">
        <f aca="false">IF(B904="","",IF(MONTH(B904)=1,"X",""))</f>
        <v/>
      </c>
      <c r="J904" s="70" t="str">
        <f aca="false">IF(B904="","",IF(MONTH(B904)=2,"X",""))</f>
        <v/>
      </c>
      <c r="K904" s="70" t="str">
        <f aca="false">IF(B904="","",IF(MONTH(B904)=3,"X",""))</f>
        <v/>
      </c>
      <c r="L904" s="70" t="str">
        <f aca="false">IF(B904="","",IF(MONTH(B904)=4,"X",""))</f>
        <v/>
      </c>
      <c r="M904" s="70" t="str">
        <f aca="false">IF(B904="","",IF(MONTH(B904)=5,"X",""))</f>
        <v/>
      </c>
      <c r="N904" s="70" t="str">
        <f aca="false">IF(B904="","",IF(MONTH(B904)=6,"X",""))</f>
        <v/>
      </c>
      <c r="O904" s="70" t="str">
        <f aca="false">IF(B904="","",IF(MONTH(B904)=7,"X",""))</f>
        <v/>
      </c>
      <c r="P904" s="70" t="str">
        <f aca="false">IF(B904="","",IF(MONTH(B904)=8,"X",""))</f>
        <v/>
      </c>
      <c r="Q904" s="70" t="str">
        <f aca="false">IF(B904="","",IF(MONTH(B904)=9,"X",""))</f>
        <v/>
      </c>
      <c r="R904" s="70" t="str">
        <f aca="false">IF(B904="","",IF(MONTH(B904)=10,"X",""))</f>
        <v/>
      </c>
      <c r="S904" s="70" t="str">
        <f aca="false">IF(B904="","",IF(MONTH(B904)=11,"X",""))</f>
        <v/>
      </c>
      <c r="T904" s="70" t="str">
        <f aca="false">IF(B904="","",IF(MONTH(B904)=12,"X",""))</f>
        <v/>
      </c>
      <c r="U904" s="58" t="str">
        <f aca="false">IF(E904="","",SUMIF($E$5:$E$1000,E904,$AD$5:$AD$1000))</f>
        <v/>
      </c>
      <c r="V904" s="71" t="str">
        <f aca="false">IF(E904="","",_xlfn.TEXTJOIN(" + ",TRUE(),IF(COUNTIFS($E$5:$E$1000,E904,$C$5:$C$1000,"Auditoría Interna")&gt;0,"Interna",""),IF(COUNTIFS($E$5:$E$1000,E904,$C$5:$C$1000,"Auditoría Externa")&gt;0,"Externa",""),IF(COUNTIFS($E$5:$E$1000,E904,$C$5:$C$1000,"SSF")&gt;0,"SSF",""),IF(COUNTIFS($E$5:$E$1000,E904,$C$5:$C$1000,"Comité de Supervisión")&gt;0,"Comité Sup.",""),IF(COUNTIFS($E$5:$E$1000,E904,$C$5:$C$1000,"Consejo de Administración")&gt;0,"Consejo",""),IF(COUNTIFS($E$5:$E$1000,E904,$C$5:$C$1000,"Otros")&gt;0,"Otros","")))</f>
        <v/>
      </c>
      <c r="W904" s="58" t="str">
        <f aca="false">IF(E904="","",SUMIFS($AD$5:$AD$1000,$E$5:$E$1000,E904,$AA$5:$AA$1000,AA904,$C$5:$C$1000,"&lt;&gt;"&amp;C904))</f>
        <v/>
      </c>
      <c r="X904" s="72"/>
      <c r="Y904" s="68"/>
      <c r="Z904" s="72"/>
      <c r="AA904" s="38" t="str">
        <f aca="false">IF(B904="","",YEAR(B904)*100+MONTH(B904))</f>
        <v/>
      </c>
      <c r="AB904" s="38" t="str">
        <f aca="false">IF(AND(E904&lt;&gt;"",E904=Cruce!$C$5,AD904=1),COUNTIFS($E$5:E904,E904,$AD$5:AD904,1),"")</f>
        <v/>
      </c>
      <c r="AC904" s="38" t="str">
        <f aca="false">IF(E904="","",C904&amp;"|"&amp;X904&amp;"|"&amp;IF(B904="","s/f",TEXT(B904,"yyyymmdd"))&amp;IF(OR(C904="SSF",X904="Visitas Auditoría Interna"),"|"&amp;Y904,""))</f>
        <v/>
      </c>
      <c r="AD904" s="38" t="n">
        <f aca="false">IF(E904="",0,IF(COUNTIFS($E$5:E904,E904,$AC$5:AC904,AC904)=1,1,0))</f>
        <v>0</v>
      </c>
      <c r="AE904" s="38" t="str">
        <f aca="false">IF(OR(E904="",AD904&lt;&gt;1),"",SUBSTITUTE(SUBSTITUTE(C904,"Auditoría ",""),"Consejo de Administración","Consejo")&amp;" – "&amp;IF(B904="","(sin fecha)",DAY(B904)&amp;" de "&amp;CHOOSE(MONTH(B904),"Enero","Febrero","Marzo","Abril","Mayo","Junio","Julio","Agosto","Septiembre","Octubre","Noviembre","Diciembre")&amp;" "&amp;YEAR(B904)))</f>
        <v/>
      </c>
      <c r="AF904" s="38" t="n">
        <f aca="false">IF(E904="",0,IF(COUNTIF($AC$5:AC904,AC904)=1,1,0))</f>
        <v>0</v>
      </c>
    </row>
    <row r="905" customFormat="false" ht="15" hidden="false" customHeight="false" outlineLevel="0" collapsed="false">
      <c r="A905" s="68"/>
      <c r="B905" s="67"/>
      <c r="C905" s="68"/>
      <c r="D905" s="68"/>
      <c r="E905" s="69"/>
      <c r="F905" s="69"/>
      <c r="G905" s="70" t="str">
        <f aca="false">IF(OR(E905="",AND($C$3="",$E$3="")),"",IF(B905="","Sin fecha",IF(AND(OR($C$3="",B905&gt;=$C$3),OR($E$3="",B905&lt;=$E$3)),"Sí","No")))</f>
        <v/>
      </c>
      <c r="H905" s="58" t="str">
        <f aca="false">IF(B905="","",YEAR(B905))</f>
        <v/>
      </c>
      <c r="I905" s="70" t="str">
        <f aca="false">IF(B905="","",IF(MONTH(B905)=1,"X",""))</f>
        <v/>
      </c>
      <c r="J905" s="70" t="str">
        <f aca="false">IF(B905="","",IF(MONTH(B905)=2,"X",""))</f>
        <v/>
      </c>
      <c r="K905" s="70" t="str">
        <f aca="false">IF(B905="","",IF(MONTH(B905)=3,"X",""))</f>
        <v/>
      </c>
      <c r="L905" s="70" t="str">
        <f aca="false">IF(B905="","",IF(MONTH(B905)=4,"X",""))</f>
        <v/>
      </c>
      <c r="M905" s="70" t="str">
        <f aca="false">IF(B905="","",IF(MONTH(B905)=5,"X",""))</f>
        <v/>
      </c>
      <c r="N905" s="70" t="str">
        <f aca="false">IF(B905="","",IF(MONTH(B905)=6,"X",""))</f>
        <v/>
      </c>
      <c r="O905" s="70" t="str">
        <f aca="false">IF(B905="","",IF(MONTH(B905)=7,"X",""))</f>
        <v/>
      </c>
      <c r="P905" s="70" t="str">
        <f aca="false">IF(B905="","",IF(MONTH(B905)=8,"X",""))</f>
        <v/>
      </c>
      <c r="Q905" s="70" t="str">
        <f aca="false">IF(B905="","",IF(MONTH(B905)=9,"X",""))</f>
        <v/>
      </c>
      <c r="R905" s="70" t="str">
        <f aca="false">IF(B905="","",IF(MONTH(B905)=10,"X",""))</f>
        <v/>
      </c>
      <c r="S905" s="70" t="str">
        <f aca="false">IF(B905="","",IF(MONTH(B905)=11,"X",""))</f>
        <v/>
      </c>
      <c r="T905" s="70" t="str">
        <f aca="false">IF(B905="","",IF(MONTH(B905)=12,"X",""))</f>
        <v/>
      </c>
      <c r="U905" s="58" t="str">
        <f aca="false">IF(E905="","",SUMIF($E$5:$E$1000,E905,$AD$5:$AD$1000))</f>
        <v/>
      </c>
      <c r="V905" s="71" t="str">
        <f aca="false">IF(E905="","",_xlfn.TEXTJOIN(" + ",TRUE(),IF(COUNTIFS($E$5:$E$1000,E905,$C$5:$C$1000,"Auditoría Interna")&gt;0,"Interna",""),IF(COUNTIFS($E$5:$E$1000,E905,$C$5:$C$1000,"Auditoría Externa")&gt;0,"Externa",""),IF(COUNTIFS($E$5:$E$1000,E905,$C$5:$C$1000,"SSF")&gt;0,"SSF",""),IF(COUNTIFS($E$5:$E$1000,E905,$C$5:$C$1000,"Comité de Supervisión")&gt;0,"Comité Sup.",""),IF(COUNTIFS($E$5:$E$1000,E905,$C$5:$C$1000,"Consejo de Administración")&gt;0,"Consejo",""),IF(COUNTIFS($E$5:$E$1000,E905,$C$5:$C$1000,"Otros")&gt;0,"Otros","")))</f>
        <v/>
      </c>
      <c r="W905" s="58" t="str">
        <f aca="false">IF(E905="","",SUMIFS($AD$5:$AD$1000,$E$5:$E$1000,E905,$AA$5:$AA$1000,AA905,$C$5:$C$1000,"&lt;&gt;"&amp;C905))</f>
        <v/>
      </c>
      <c r="X905" s="72"/>
      <c r="Y905" s="68"/>
      <c r="Z905" s="72"/>
      <c r="AA905" s="38" t="str">
        <f aca="false">IF(B905="","",YEAR(B905)*100+MONTH(B905))</f>
        <v/>
      </c>
      <c r="AB905" s="38" t="str">
        <f aca="false">IF(AND(E905&lt;&gt;"",E905=Cruce!$C$5,AD905=1),COUNTIFS($E$5:E905,E905,$AD$5:AD905,1),"")</f>
        <v/>
      </c>
      <c r="AC905" s="38" t="str">
        <f aca="false">IF(E905="","",C905&amp;"|"&amp;X905&amp;"|"&amp;IF(B905="","s/f",TEXT(B905,"yyyymmdd"))&amp;IF(OR(C905="SSF",X905="Visitas Auditoría Interna"),"|"&amp;Y905,""))</f>
        <v/>
      </c>
      <c r="AD905" s="38" t="n">
        <f aca="false">IF(E905="",0,IF(COUNTIFS($E$5:E905,E905,$AC$5:AC905,AC905)=1,1,0))</f>
        <v>0</v>
      </c>
      <c r="AE905" s="38" t="str">
        <f aca="false">IF(OR(E905="",AD905&lt;&gt;1),"",SUBSTITUTE(SUBSTITUTE(C905,"Auditoría ",""),"Consejo de Administración","Consejo")&amp;" – "&amp;IF(B905="","(sin fecha)",DAY(B905)&amp;" de "&amp;CHOOSE(MONTH(B905),"Enero","Febrero","Marzo","Abril","Mayo","Junio","Julio","Agosto","Septiembre","Octubre","Noviembre","Diciembre")&amp;" "&amp;YEAR(B905)))</f>
        <v/>
      </c>
      <c r="AF905" s="38" t="n">
        <f aca="false">IF(E905="",0,IF(COUNTIF($AC$5:AC905,AC905)=1,1,0))</f>
        <v>0</v>
      </c>
    </row>
    <row r="906" customFormat="false" ht="15" hidden="false" customHeight="false" outlineLevel="0" collapsed="false">
      <c r="A906" s="68"/>
      <c r="B906" s="67"/>
      <c r="C906" s="68"/>
      <c r="D906" s="68"/>
      <c r="E906" s="69"/>
      <c r="F906" s="69"/>
      <c r="G906" s="70" t="str">
        <f aca="false">IF(OR(E906="",AND($C$3="",$E$3="")),"",IF(B906="","Sin fecha",IF(AND(OR($C$3="",B906&gt;=$C$3),OR($E$3="",B906&lt;=$E$3)),"Sí","No")))</f>
        <v/>
      </c>
      <c r="H906" s="58" t="str">
        <f aca="false">IF(B906="","",YEAR(B906))</f>
        <v/>
      </c>
      <c r="I906" s="70" t="str">
        <f aca="false">IF(B906="","",IF(MONTH(B906)=1,"X",""))</f>
        <v/>
      </c>
      <c r="J906" s="70" t="str">
        <f aca="false">IF(B906="","",IF(MONTH(B906)=2,"X",""))</f>
        <v/>
      </c>
      <c r="K906" s="70" t="str">
        <f aca="false">IF(B906="","",IF(MONTH(B906)=3,"X",""))</f>
        <v/>
      </c>
      <c r="L906" s="70" t="str">
        <f aca="false">IF(B906="","",IF(MONTH(B906)=4,"X",""))</f>
        <v/>
      </c>
      <c r="M906" s="70" t="str">
        <f aca="false">IF(B906="","",IF(MONTH(B906)=5,"X",""))</f>
        <v/>
      </c>
      <c r="N906" s="70" t="str">
        <f aca="false">IF(B906="","",IF(MONTH(B906)=6,"X",""))</f>
        <v/>
      </c>
      <c r="O906" s="70" t="str">
        <f aca="false">IF(B906="","",IF(MONTH(B906)=7,"X",""))</f>
        <v/>
      </c>
      <c r="P906" s="70" t="str">
        <f aca="false">IF(B906="","",IF(MONTH(B906)=8,"X",""))</f>
        <v/>
      </c>
      <c r="Q906" s="70" t="str">
        <f aca="false">IF(B906="","",IF(MONTH(B906)=9,"X",""))</f>
        <v/>
      </c>
      <c r="R906" s="70" t="str">
        <f aca="false">IF(B906="","",IF(MONTH(B906)=10,"X",""))</f>
        <v/>
      </c>
      <c r="S906" s="70" t="str">
        <f aca="false">IF(B906="","",IF(MONTH(B906)=11,"X",""))</f>
        <v/>
      </c>
      <c r="T906" s="70" t="str">
        <f aca="false">IF(B906="","",IF(MONTH(B906)=12,"X",""))</f>
        <v/>
      </c>
      <c r="U906" s="58" t="str">
        <f aca="false">IF(E906="","",SUMIF($E$5:$E$1000,E906,$AD$5:$AD$1000))</f>
        <v/>
      </c>
      <c r="V906" s="71" t="str">
        <f aca="false">IF(E906="","",_xlfn.TEXTJOIN(" + ",TRUE(),IF(COUNTIFS($E$5:$E$1000,E906,$C$5:$C$1000,"Auditoría Interna")&gt;0,"Interna",""),IF(COUNTIFS($E$5:$E$1000,E906,$C$5:$C$1000,"Auditoría Externa")&gt;0,"Externa",""),IF(COUNTIFS($E$5:$E$1000,E906,$C$5:$C$1000,"SSF")&gt;0,"SSF",""),IF(COUNTIFS($E$5:$E$1000,E906,$C$5:$C$1000,"Comité de Supervisión")&gt;0,"Comité Sup.",""),IF(COUNTIFS($E$5:$E$1000,E906,$C$5:$C$1000,"Consejo de Administración")&gt;0,"Consejo",""),IF(COUNTIFS($E$5:$E$1000,E906,$C$5:$C$1000,"Otros")&gt;0,"Otros","")))</f>
        <v/>
      </c>
      <c r="W906" s="58" t="str">
        <f aca="false">IF(E906="","",SUMIFS($AD$5:$AD$1000,$E$5:$E$1000,E906,$AA$5:$AA$1000,AA906,$C$5:$C$1000,"&lt;&gt;"&amp;C906))</f>
        <v/>
      </c>
      <c r="X906" s="72"/>
      <c r="Y906" s="68"/>
      <c r="Z906" s="72"/>
      <c r="AA906" s="38" t="str">
        <f aca="false">IF(B906="","",YEAR(B906)*100+MONTH(B906))</f>
        <v/>
      </c>
      <c r="AB906" s="38" t="str">
        <f aca="false">IF(AND(E906&lt;&gt;"",E906=Cruce!$C$5,AD906=1),COUNTIFS($E$5:E906,E906,$AD$5:AD906,1),"")</f>
        <v/>
      </c>
      <c r="AC906" s="38" t="str">
        <f aca="false">IF(E906="","",C906&amp;"|"&amp;X906&amp;"|"&amp;IF(B906="","s/f",TEXT(B906,"yyyymmdd"))&amp;IF(OR(C906="SSF",X906="Visitas Auditoría Interna"),"|"&amp;Y906,""))</f>
        <v/>
      </c>
      <c r="AD906" s="38" t="n">
        <f aca="false">IF(E906="",0,IF(COUNTIFS($E$5:E906,E906,$AC$5:AC906,AC906)=1,1,0))</f>
        <v>0</v>
      </c>
      <c r="AE906" s="38" t="str">
        <f aca="false">IF(OR(E906="",AD906&lt;&gt;1),"",SUBSTITUTE(SUBSTITUTE(C906,"Auditoría ",""),"Consejo de Administración","Consejo")&amp;" – "&amp;IF(B906="","(sin fecha)",DAY(B906)&amp;" de "&amp;CHOOSE(MONTH(B906),"Enero","Febrero","Marzo","Abril","Mayo","Junio","Julio","Agosto","Septiembre","Octubre","Noviembre","Diciembre")&amp;" "&amp;YEAR(B906)))</f>
        <v/>
      </c>
      <c r="AF906" s="38" t="n">
        <f aca="false">IF(E906="",0,IF(COUNTIF($AC$5:AC906,AC906)=1,1,0))</f>
        <v>0</v>
      </c>
    </row>
    <row r="907" customFormat="false" ht="15" hidden="false" customHeight="false" outlineLevel="0" collapsed="false">
      <c r="A907" s="68"/>
      <c r="B907" s="67"/>
      <c r="C907" s="68"/>
      <c r="D907" s="68"/>
      <c r="E907" s="69"/>
      <c r="F907" s="69"/>
      <c r="G907" s="70" t="str">
        <f aca="false">IF(OR(E907="",AND($C$3="",$E$3="")),"",IF(B907="","Sin fecha",IF(AND(OR($C$3="",B907&gt;=$C$3),OR($E$3="",B907&lt;=$E$3)),"Sí","No")))</f>
        <v/>
      </c>
      <c r="H907" s="58" t="str">
        <f aca="false">IF(B907="","",YEAR(B907))</f>
        <v/>
      </c>
      <c r="I907" s="70" t="str">
        <f aca="false">IF(B907="","",IF(MONTH(B907)=1,"X",""))</f>
        <v/>
      </c>
      <c r="J907" s="70" t="str">
        <f aca="false">IF(B907="","",IF(MONTH(B907)=2,"X",""))</f>
        <v/>
      </c>
      <c r="K907" s="70" t="str">
        <f aca="false">IF(B907="","",IF(MONTH(B907)=3,"X",""))</f>
        <v/>
      </c>
      <c r="L907" s="70" t="str">
        <f aca="false">IF(B907="","",IF(MONTH(B907)=4,"X",""))</f>
        <v/>
      </c>
      <c r="M907" s="70" t="str">
        <f aca="false">IF(B907="","",IF(MONTH(B907)=5,"X",""))</f>
        <v/>
      </c>
      <c r="N907" s="70" t="str">
        <f aca="false">IF(B907="","",IF(MONTH(B907)=6,"X",""))</f>
        <v/>
      </c>
      <c r="O907" s="70" t="str">
        <f aca="false">IF(B907="","",IF(MONTH(B907)=7,"X",""))</f>
        <v/>
      </c>
      <c r="P907" s="70" t="str">
        <f aca="false">IF(B907="","",IF(MONTH(B907)=8,"X",""))</f>
        <v/>
      </c>
      <c r="Q907" s="70" t="str">
        <f aca="false">IF(B907="","",IF(MONTH(B907)=9,"X",""))</f>
        <v/>
      </c>
      <c r="R907" s="70" t="str">
        <f aca="false">IF(B907="","",IF(MONTH(B907)=10,"X",""))</f>
        <v/>
      </c>
      <c r="S907" s="70" t="str">
        <f aca="false">IF(B907="","",IF(MONTH(B907)=11,"X",""))</f>
        <v/>
      </c>
      <c r="T907" s="70" t="str">
        <f aca="false">IF(B907="","",IF(MONTH(B907)=12,"X",""))</f>
        <v/>
      </c>
      <c r="U907" s="58" t="str">
        <f aca="false">IF(E907="","",SUMIF($E$5:$E$1000,E907,$AD$5:$AD$1000))</f>
        <v/>
      </c>
      <c r="V907" s="71" t="str">
        <f aca="false">IF(E907="","",_xlfn.TEXTJOIN(" + ",TRUE(),IF(COUNTIFS($E$5:$E$1000,E907,$C$5:$C$1000,"Auditoría Interna")&gt;0,"Interna",""),IF(COUNTIFS($E$5:$E$1000,E907,$C$5:$C$1000,"Auditoría Externa")&gt;0,"Externa",""),IF(COUNTIFS($E$5:$E$1000,E907,$C$5:$C$1000,"SSF")&gt;0,"SSF",""),IF(COUNTIFS($E$5:$E$1000,E907,$C$5:$C$1000,"Comité de Supervisión")&gt;0,"Comité Sup.",""),IF(COUNTIFS($E$5:$E$1000,E907,$C$5:$C$1000,"Consejo de Administración")&gt;0,"Consejo",""),IF(COUNTIFS($E$5:$E$1000,E907,$C$5:$C$1000,"Otros")&gt;0,"Otros","")))</f>
        <v/>
      </c>
      <c r="W907" s="58" t="str">
        <f aca="false">IF(E907="","",SUMIFS($AD$5:$AD$1000,$E$5:$E$1000,E907,$AA$5:$AA$1000,AA907,$C$5:$C$1000,"&lt;&gt;"&amp;C907))</f>
        <v/>
      </c>
      <c r="X907" s="72"/>
      <c r="Y907" s="68"/>
      <c r="Z907" s="72"/>
      <c r="AA907" s="38" t="str">
        <f aca="false">IF(B907="","",YEAR(B907)*100+MONTH(B907))</f>
        <v/>
      </c>
      <c r="AB907" s="38" t="str">
        <f aca="false">IF(AND(E907&lt;&gt;"",E907=Cruce!$C$5,AD907=1),COUNTIFS($E$5:E907,E907,$AD$5:AD907,1),"")</f>
        <v/>
      </c>
      <c r="AC907" s="38" t="str">
        <f aca="false">IF(E907="","",C907&amp;"|"&amp;X907&amp;"|"&amp;IF(B907="","s/f",TEXT(B907,"yyyymmdd"))&amp;IF(OR(C907="SSF",X907="Visitas Auditoría Interna"),"|"&amp;Y907,""))</f>
        <v/>
      </c>
      <c r="AD907" s="38" t="n">
        <f aca="false">IF(E907="",0,IF(COUNTIFS($E$5:E907,E907,$AC$5:AC907,AC907)=1,1,0))</f>
        <v>0</v>
      </c>
      <c r="AE907" s="38" t="str">
        <f aca="false">IF(OR(E907="",AD907&lt;&gt;1),"",SUBSTITUTE(SUBSTITUTE(C907,"Auditoría ",""),"Consejo de Administración","Consejo")&amp;" – "&amp;IF(B907="","(sin fecha)",DAY(B907)&amp;" de "&amp;CHOOSE(MONTH(B907),"Enero","Febrero","Marzo","Abril","Mayo","Junio","Julio","Agosto","Septiembre","Octubre","Noviembre","Diciembre")&amp;" "&amp;YEAR(B907)))</f>
        <v/>
      </c>
      <c r="AF907" s="38" t="n">
        <f aca="false">IF(E907="",0,IF(COUNTIF($AC$5:AC907,AC907)=1,1,0))</f>
        <v>0</v>
      </c>
    </row>
    <row r="908" customFormat="false" ht="15" hidden="false" customHeight="false" outlineLevel="0" collapsed="false">
      <c r="A908" s="68"/>
      <c r="B908" s="67"/>
      <c r="C908" s="68"/>
      <c r="D908" s="68"/>
      <c r="E908" s="69"/>
      <c r="F908" s="69"/>
      <c r="G908" s="70" t="str">
        <f aca="false">IF(OR(E908="",AND($C$3="",$E$3="")),"",IF(B908="","Sin fecha",IF(AND(OR($C$3="",B908&gt;=$C$3),OR($E$3="",B908&lt;=$E$3)),"Sí","No")))</f>
        <v/>
      </c>
      <c r="H908" s="58" t="str">
        <f aca="false">IF(B908="","",YEAR(B908))</f>
        <v/>
      </c>
      <c r="I908" s="70" t="str">
        <f aca="false">IF(B908="","",IF(MONTH(B908)=1,"X",""))</f>
        <v/>
      </c>
      <c r="J908" s="70" t="str">
        <f aca="false">IF(B908="","",IF(MONTH(B908)=2,"X",""))</f>
        <v/>
      </c>
      <c r="K908" s="70" t="str">
        <f aca="false">IF(B908="","",IF(MONTH(B908)=3,"X",""))</f>
        <v/>
      </c>
      <c r="L908" s="70" t="str">
        <f aca="false">IF(B908="","",IF(MONTH(B908)=4,"X",""))</f>
        <v/>
      </c>
      <c r="M908" s="70" t="str">
        <f aca="false">IF(B908="","",IF(MONTH(B908)=5,"X",""))</f>
        <v/>
      </c>
      <c r="N908" s="70" t="str">
        <f aca="false">IF(B908="","",IF(MONTH(B908)=6,"X",""))</f>
        <v/>
      </c>
      <c r="O908" s="70" t="str">
        <f aca="false">IF(B908="","",IF(MONTH(B908)=7,"X",""))</f>
        <v/>
      </c>
      <c r="P908" s="70" t="str">
        <f aca="false">IF(B908="","",IF(MONTH(B908)=8,"X",""))</f>
        <v/>
      </c>
      <c r="Q908" s="70" t="str">
        <f aca="false">IF(B908="","",IF(MONTH(B908)=9,"X",""))</f>
        <v/>
      </c>
      <c r="R908" s="70" t="str">
        <f aca="false">IF(B908="","",IF(MONTH(B908)=10,"X",""))</f>
        <v/>
      </c>
      <c r="S908" s="70" t="str">
        <f aca="false">IF(B908="","",IF(MONTH(B908)=11,"X",""))</f>
        <v/>
      </c>
      <c r="T908" s="70" t="str">
        <f aca="false">IF(B908="","",IF(MONTH(B908)=12,"X",""))</f>
        <v/>
      </c>
      <c r="U908" s="58" t="str">
        <f aca="false">IF(E908="","",SUMIF($E$5:$E$1000,E908,$AD$5:$AD$1000))</f>
        <v/>
      </c>
      <c r="V908" s="71" t="str">
        <f aca="false">IF(E908="","",_xlfn.TEXTJOIN(" + ",TRUE(),IF(COUNTIFS($E$5:$E$1000,E908,$C$5:$C$1000,"Auditoría Interna")&gt;0,"Interna",""),IF(COUNTIFS($E$5:$E$1000,E908,$C$5:$C$1000,"Auditoría Externa")&gt;0,"Externa",""),IF(COUNTIFS($E$5:$E$1000,E908,$C$5:$C$1000,"SSF")&gt;0,"SSF",""),IF(COUNTIFS($E$5:$E$1000,E908,$C$5:$C$1000,"Comité de Supervisión")&gt;0,"Comité Sup.",""),IF(COUNTIFS($E$5:$E$1000,E908,$C$5:$C$1000,"Consejo de Administración")&gt;0,"Consejo",""),IF(COUNTIFS($E$5:$E$1000,E908,$C$5:$C$1000,"Otros")&gt;0,"Otros","")))</f>
        <v/>
      </c>
      <c r="W908" s="58" t="str">
        <f aca="false">IF(E908="","",SUMIFS($AD$5:$AD$1000,$E$5:$E$1000,E908,$AA$5:$AA$1000,AA908,$C$5:$C$1000,"&lt;&gt;"&amp;C908))</f>
        <v/>
      </c>
      <c r="X908" s="72"/>
      <c r="Y908" s="68"/>
      <c r="Z908" s="72"/>
      <c r="AA908" s="38" t="str">
        <f aca="false">IF(B908="","",YEAR(B908)*100+MONTH(B908))</f>
        <v/>
      </c>
      <c r="AB908" s="38" t="str">
        <f aca="false">IF(AND(E908&lt;&gt;"",E908=Cruce!$C$5,AD908=1),COUNTIFS($E$5:E908,E908,$AD$5:AD908,1),"")</f>
        <v/>
      </c>
      <c r="AC908" s="38" t="str">
        <f aca="false">IF(E908="","",C908&amp;"|"&amp;X908&amp;"|"&amp;IF(B908="","s/f",TEXT(B908,"yyyymmdd"))&amp;IF(OR(C908="SSF",X908="Visitas Auditoría Interna"),"|"&amp;Y908,""))</f>
        <v/>
      </c>
      <c r="AD908" s="38" t="n">
        <f aca="false">IF(E908="",0,IF(COUNTIFS($E$5:E908,E908,$AC$5:AC908,AC908)=1,1,0))</f>
        <v>0</v>
      </c>
      <c r="AE908" s="38" t="str">
        <f aca="false">IF(OR(E908="",AD908&lt;&gt;1),"",SUBSTITUTE(SUBSTITUTE(C908,"Auditoría ",""),"Consejo de Administración","Consejo")&amp;" – "&amp;IF(B908="","(sin fecha)",DAY(B908)&amp;" de "&amp;CHOOSE(MONTH(B908),"Enero","Febrero","Marzo","Abril","Mayo","Junio","Julio","Agosto","Septiembre","Octubre","Noviembre","Diciembre")&amp;" "&amp;YEAR(B908)))</f>
        <v/>
      </c>
      <c r="AF908" s="38" t="n">
        <f aca="false">IF(E908="",0,IF(COUNTIF($AC$5:AC908,AC908)=1,1,0))</f>
        <v>0</v>
      </c>
    </row>
    <row r="909" customFormat="false" ht="15" hidden="false" customHeight="false" outlineLevel="0" collapsed="false">
      <c r="A909" s="68"/>
      <c r="B909" s="67"/>
      <c r="C909" s="68"/>
      <c r="D909" s="68"/>
      <c r="E909" s="69"/>
      <c r="F909" s="69"/>
      <c r="G909" s="70" t="str">
        <f aca="false">IF(OR(E909="",AND($C$3="",$E$3="")),"",IF(B909="","Sin fecha",IF(AND(OR($C$3="",B909&gt;=$C$3),OR($E$3="",B909&lt;=$E$3)),"Sí","No")))</f>
        <v/>
      </c>
      <c r="H909" s="58" t="str">
        <f aca="false">IF(B909="","",YEAR(B909))</f>
        <v/>
      </c>
      <c r="I909" s="70" t="str">
        <f aca="false">IF(B909="","",IF(MONTH(B909)=1,"X",""))</f>
        <v/>
      </c>
      <c r="J909" s="70" t="str">
        <f aca="false">IF(B909="","",IF(MONTH(B909)=2,"X",""))</f>
        <v/>
      </c>
      <c r="K909" s="70" t="str">
        <f aca="false">IF(B909="","",IF(MONTH(B909)=3,"X",""))</f>
        <v/>
      </c>
      <c r="L909" s="70" t="str">
        <f aca="false">IF(B909="","",IF(MONTH(B909)=4,"X",""))</f>
        <v/>
      </c>
      <c r="M909" s="70" t="str">
        <f aca="false">IF(B909="","",IF(MONTH(B909)=5,"X",""))</f>
        <v/>
      </c>
      <c r="N909" s="70" t="str">
        <f aca="false">IF(B909="","",IF(MONTH(B909)=6,"X",""))</f>
        <v/>
      </c>
      <c r="O909" s="70" t="str">
        <f aca="false">IF(B909="","",IF(MONTH(B909)=7,"X",""))</f>
        <v/>
      </c>
      <c r="P909" s="70" t="str">
        <f aca="false">IF(B909="","",IF(MONTH(B909)=8,"X",""))</f>
        <v/>
      </c>
      <c r="Q909" s="70" t="str">
        <f aca="false">IF(B909="","",IF(MONTH(B909)=9,"X",""))</f>
        <v/>
      </c>
      <c r="R909" s="70" t="str">
        <f aca="false">IF(B909="","",IF(MONTH(B909)=10,"X",""))</f>
        <v/>
      </c>
      <c r="S909" s="70" t="str">
        <f aca="false">IF(B909="","",IF(MONTH(B909)=11,"X",""))</f>
        <v/>
      </c>
      <c r="T909" s="70" t="str">
        <f aca="false">IF(B909="","",IF(MONTH(B909)=12,"X",""))</f>
        <v/>
      </c>
      <c r="U909" s="58" t="str">
        <f aca="false">IF(E909="","",SUMIF($E$5:$E$1000,E909,$AD$5:$AD$1000))</f>
        <v/>
      </c>
      <c r="V909" s="71" t="str">
        <f aca="false">IF(E909="","",_xlfn.TEXTJOIN(" + ",TRUE(),IF(COUNTIFS($E$5:$E$1000,E909,$C$5:$C$1000,"Auditoría Interna")&gt;0,"Interna",""),IF(COUNTIFS($E$5:$E$1000,E909,$C$5:$C$1000,"Auditoría Externa")&gt;0,"Externa",""),IF(COUNTIFS($E$5:$E$1000,E909,$C$5:$C$1000,"SSF")&gt;0,"SSF",""),IF(COUNTIFS($E$5:$E$1000,E909,$C$5:$C$1000,"Comité de Supervisión")&gt;0,"Comité Sup.",""),IF(COUNTIFS($E$5:$E$1000,E909,$C$5:$C$1000,"Consejo de Administración")&gt;0,"Consejo",""),IF(COUNTIFS($E$5:$E$1000,E909,$C$5:$C$1000,"Otros")&gt;0,"Otros","")))</f>
        <v/>
      </c>
      <c r="W909" s="58" t="str">
        <f aca="false">IF(E909="","",SUMIFS($AD$5:$AD$1000,$E$5:$E$1000,E909,$AA$5:$AA$1000,AA909,$C$5:$C$1000,"&lt;&gt;"&amp;C909))</f>
        <v/>
      </c>
      <c r="X909" s="72"/>
      <c r="Y909" s="68"/>
      <c r="Z909" s="72"/>
      <c r="AA909" s="38" t="str">
        <f aca="false">IF(B909="","",YEAR(B909)*100+MONTH(B909))</f>
        <v/>
      </c>
      <c r="AB909" s="38" t="str">
        <f aca="false">IF(AND(E909&lt;&gt;"",E909=Cruce!$C$5,AD909=1),COUNTIFS($E$5:E909,E909,$AD$5:AD909,1),"")</f>
        <v/>
      </c>
      <c r="AC909" s="38" t="str">
        <f aca="false">IF(E909="","",C909&amp;"|"&amp;X909&amp;"|"&amp;IF(B909="","s/f",TEXT(B909,"yyyymmdd"))&amp;IF(OR(C909="SSF",X909="Visitas Auditoría Interna"),"|"&amp;Y909,""))</f>
        <v/>
      </c>
      <c r="AD909" s="38" t="n">
        <f aca="false">IF(E909="",0,IF(COUNTIFS($E$5:E909,E909,$AC$5:AC909,AC909)=1,1,0))</f>
        <v>0</v>
      </c>
      <c r="AE909" s="38" t="str">
        <f aca="false">IF(OR(E909="",AD909&lt;&gt;1),"",SUBSTITUTE(SUBSTITUTE(C909,"Auditoría ",""),"Consejo de Administración","Consejo")&amp;" – "&amp;IF(B909="","(sin fecha)",DAY(B909)&amp;" de "&amp;CHOOSE(MONTH(B909),"Enero","Febrero","Marzo","Abril","Mayo","Junio","Julio","Agosto","Septiembre","Octubre","Noviembre","Diciembre")&amp;" "&amp;YEAR(B909)))</f>
        <v/>
      </c>
      <c r="AF909" s="38" t="n">
        <f aca="false">IF(E909="",0,IF(COUNTIF($AC$5:AC909,AC909)=1,1,0))</f>
        <v>0</v>
      </c>
    </row>
    <row r="910" customFormat="false" ht="15" hidden="false" customHeight="false" outlineLevel="0" collapsed="false">
      <c r="A910" s="68"/>
      <c r="B910" s="67"/>
      <c r="C910" s="68"/>
      <c r="D910" s="68"/>
      <c r="E910" s="69"/>
      <c r="F910" s="69"/>
      <c r="G910" s="70" t="str">
        <f aca="false">IF(OR(E910="",AND($C$3="",$E$3="")),"",IF(B910="","Sin fecha",IF(AND(OR($C$3="",B910&gt;=$C$3),OR($E$3="",B910&lt;=$E$3)),"Sí","No")))</f>
        <v/>
      </c>
      <c r="H910" s="58" t="str">
        <f aca="false">IF(B910="","",YEAR(B910))</f>
        <v/>
      </c>
      <c r="I910" s="70" t="str">
        <f aca="false">IF(B910="","",IF(MONTH(B910)=1,"X",""))</f>
        <v/>
      </c>
      <c r="J910" s="70" t="str">
        <f aca="false">IF(B910="","",IF(MONTH(B910)=2,"X",""))</f>
        <v/>
      </c>
      <c r="K910" s="70" t="str">
        <f aca="false">IF(B910="","",IF(MONTH(B910)=3,"X",""))</f>
        <v/>
      </c>
      <c r="L910" s="70" t="str">
        <f aca="false">IF(B910="","",IF(MONTH(B910)=4,"X",""))</f>
        <v/>
      </c>
      <c r="M910" s="70" t="str">
        <f aca="false">IF(B910="","",IF(MONTH(B910)=5,"X",""))</f>
        <v/>
      </c>
      <c r="N910" s="70" t="str">
        <f aca="false">IF(B910="","",IF(MONTH(B910)=6,"X",""))</f>
        <v/>
      </c>
      <c r="O910" s="70" t="str">
        <f aca="false">IF(B910="","",IF(MONTH(B910)=7,"X",""))</f>
        <v/>
      </c>
      <c r="P910" s="70" t="str">
        <f aca="false">IF(B910="","",IF(MONTH(B910)=8,"X",""))</f>
        <v/>
      </c>
      <c r="Q910" s="70" t="str">
        <f aca="false">IF(B910="","",IF(MONTH(B910)=9,"X",""))</f>
        <v/>
      </c>
      <c r="R910" s="70" t="str">
        <f aca="false">IF(B910="","",IF(MONTH(B910)=10,"X",""))</f>
        <v/>
      </c>
      <c r="S910" s="70" t="str">
        <f aca="false">IF(B910="","",IF(MONTH(B910)=11,"X",""))</f>
        <v/>
      </c>
      <c r="T910" s="70" t="str">
        <f aca="false">IF(B910="","",IF(MONTH(B910)=12,"X",""))</f>
        <v/>
      </c>
      <c r="U910" s="58" t="str">
        <f aca="false">IF(E910="","",SUMIF($E$5:$E$1000,E910,$AD$5:$AD$1000))</f>
        <v/>
      </c>
      <c r="V910" s="71" t="str">
        <f aca="false">IF(E910="","",_xlfn.TEXTJOIN(" + ",TRUE(),IF(COUNTIFS($E$5:$E$1000,E910,$C$5:$C$1000,"Auditoría Interna")&gt;0,"Interna",""),IF(COUNTIFS($E$5:$E$1000,E910,$C$5:$C$1000,"Auditoría Externa")&gt;0,"Externa",""),IF(COUNTIFS($E$5:$E$1000,E910,$C$5:$C$1000,"SSF")&gt;0,"SSF",""),IF(COUNTIFS($E$5:$E$1000,E910,$C$5:$C$1000,"Comité de Supervisión")&gt;0,"Comité Sup.",""),IF(COUNTIFS($E$5:$E$1000,E910,$C$5:$C$1000,"Consejo de Administración")&gt;0,"Consejo",""),IF(COUNTIFS($E$5:$E$1000,E910,$C$5:$C$1000,"Otros")&gt;0,"Otros","")))</f>
        <v/>
      </c>
      <c r="W910" s="58" t="str">
        <f aca="false">IF(E910="","",SUMIFS($AD$5:$AD$1000,$E$5:$E$1000,E910,$AA$5:$AA$1000,AA910,$C$5:$C$1000,"&lt;&gt;"&amp;C910))</f>
        <v/>
      </c>
      <c r="X910" s="72"/>
      <c r="Y910" s="68"/>
      <c r="Z910" s="72"/>
      <c r="AA910" s="38" t="str">
        <f aca="false">IF(B910="","",YEAR(B910)*100+MONTH(B910))</f>
        <v/>
      </c>
      <c r="AB910" s="38" t="str">
        <f aca="false">IF(AND(E910&lt;&gt;"",E910=Cruce!$C$5,AD910=1),COUNTIFS($E$5:E910,E910,$AD$5:AD910,1),"")</f>
        <v/>
      </c>
      <c r="AC910" s="38" t="str">
        <f aca="false">IF(E910="","",C910&amp;"|"&amp;X910&amp;"|"&amp;IF(B910="","s/f",TEXT(B910,"yyyymmdd"))&amp;IF(OR(C910="SSF",X910="Visitas Auditoría Interna"),"|"&amp;Y910,""))</f>
        <v/>
      </c>
      <c r="AD910" s="38" t="n">
        <f aca="false">IF(E910="",0,IF(COUNTIFS($E$5:E910,E910,$AC$5:AC910,AC910)=1,1,0))</f>
        <v>0</v>
      </c>
      <c r="AE910" s="38" t="str">
        <f aca="false">IF(OR(E910="",AD910&lt;&gt;1),"",SUBSTITUTE(SUBSTITUTE(C910,"Auditoría ",""),"Consejo de Administración","Consejo")&amp;" – "&amp;IF(B910="","(sin fecha)",DAY(B910)&amp;" de "&amp;CHOOSE(MONTH(B910),"Enero","Febrero","Marzo","Abril","Mayo","Junio","Julio","Agosto","Septiembre","Octubre","Noviembre","Diciembre")&amp;" "&amp;YEAR(B910)))</f>
        <v/>
      </c>
      <c r="AF910" s="38" t="n">
        <f aca="false">IF(E910="",0,IF(COUNTIF($AC$5:AC910,AC910)=1,1,0))</f>
        <v>0</v>
      </c>
    </row>
    <row r="911" customFormat="false" ht="15" hidden="false" customHeight="false" outlineLevel="0" collapsed="false">
      <c r="A911" s="68"/>
      <c r="B911" s="67"/>
      <c r="C911" s="68"/>
      <c r="D911" s="68"/>
      <c r="E911" s="69"/>
      <c r="F911" s="69"/>
      <c r="G911" s="70" t="str">
        <f aca="false">IF(OR(E911="",AND($C$3="",$E$3="")),"",IF(B911="","Sin fecha",IF(AND(OR($C$3="",B911&gt;=$C$3),OR($E$3="",B911&lt;=$E$3)),"Sí","No")))</f>
        <v/>
      </c>
      <c r="H911" s="58" t="str">
        <f aca="false">IF(B911="","",YEAR(B911))</f>
        <v/>
      </c>
      <c r="I911" s="70" t="str">
        <f aca="false">IF(B911="","",IF(MONTH(B911)=1,"X",""))</f>
        <v/>
      </c>
      <c r="J911" s="70" t="str">
        <f aca="false">IF(B911="","",IF(MONTH(B911)=2,"X",""))</f>
        <v/>
      </c>
      <c r="K911" s="70" t="str">
        <f aca="false">IF(B911="","",IF(MONTH(B911)=3,"X",""))</f>
        <v/>
      </c>
      <c r="L911" s="70" t="str">
        <f aca="false">IF(B911="","",IF(MONTH(B911)=4,"X",""))</f>
        <v/>
      </c>
      <c r="M911" s="70" t="str">
        <f aca="false">IF(B911="","",IF(MONTH(B911)=5,"X",""))</f>
        <v/>
      </c>
      <c r="N911" s="70" t="str">
        <f aca="false">IF(B911="","",IF(MONTH(B911)=6,"X",""))</f>
        <v/>
      </c>
      <c r="O911" s="70" t="str">
        <f aca="false">IF(B911="","",IF(MONTH(B911)=7,"X",""))</f>
        <v/>
      </c>
      <c r="P911" s="70" t="str">
        <f aca="false">IF(B911="","",IF(MONTH(B911)=8,"X",""))</f>
        <v/>
      </c>
      <c r="Q911" s="70" t="str">
        <f aca="false">IF(B911="","",IF(MONTH(B911)=9,"X",""))</f>
        <v/>
      </c>
      <c r="R911" s="70" t="str">
        <f aca="false">IF(B911="","",IF(MONTH(B911)=10,"X",""))</f>
        <v/>
      </c>
      <c r="S911" s="70" t="str">
        <f aca="false">IF(B911="","",IF(MONTH(B911)=11,"X",""))</f>
        <v/>
      </c>
      <c r="T911" s="70" t="str">
        <f aca="false">IF(B911="","",IF(MONTH(B911)=12,"X",""))</f>
        <v/>
      </c>
      <c r="U911" s="58" t="str">
        <f aca="false">IF(E911="","",SUMIF($E$5:$E$1000,E911,$AD$5:$AD$1000))</f>
        <v/>
      </c>
      <c r="V911" s="71" t="str">
        <f aca="false">IF(E911="","",_xlfn.TEXTJOIN(" + ",TRUE(),IF(COUNTIFS($E$5:$E$1000,E911,$C$5:$C$1000,"Auditoría Interna")&gt;0,"Interna",""),IF(COUNTIFS($E$5:$E$1000,E911,$C$5:$C$1000,"Auditoría Externa")&gt;0,"Externa",""),IF(COUNTIFS($E$5:$E$1000,E911,$C$5:$C$1000,"SSF")&gt;0,"SSF",""),IF(COUNTIFS($E$5:$E$1000,E911,$C$5:$C$1000,"Comité de Supervisión")&gt;0,"Comité Sup.",""),IF(COUNTIFS($E$5:$E$1000,E911,$C$5:$C$1000,"Consejo de Administración")&gt;0,"Consejo",""),IF(COUNTIFS($E$5:$E$1000,E911,$C$5:$C$1000,"Otros")&gt;0,"Otros","")))</f>
        <v/>
      </c>
      <c r="W911" s="58" t="str">
        <f aca="false">IF(E911="","",SUMIFS($AD$5:$AD$1000,$E$5:$E$1000,E911,$AA$5:$AA$1000,AA911,$C$5:$C$1000,"&lt;&gt;"&amp;C911))</f>
        <v/>
      </c>
      <c r="X911" s="72"/>
      <c r="Y911" s="68"/>
      <c r="Z911" s="72"/>
      <c r="AA911" s="38" t="str">
        <f aca="false">IF(B911="","",YEAR(B911)*100+MONTH(B911))</f>
        <v/>
      </c>
      <c r="AB911" s="38" t="str">
        <f aca="false">IF(AND(E911&lt;&gt;"",E911=Cruce!$C$5,AD911=1),COUNTIFS($E$5:E911,E911,$AD$5:AD911,1),"")</f>
        <v/>
      </c>
      <c r="AC911" s="38" t="str">
        <f aca="false">IF(E911="","",C911&amp;"|"&amp;X911&amp;"|"&amp;IF(B911="","s/f",TEXT(B911,"yyyymmdd"))&amp;IF(OR(C911="SSF",X911="Visitas Auditoría Interna"),"|"&amp;Y911,""))</f>
        <v/>
      </c>
      <c r="AD911" s="38" t="n">
        <f aca="false">IF(E911="",0,IF(COUNTIFS($E$5:E911,E911,$AC$5:AC911,AC911)=1,1,0))</f>
        <v>0</v>
      </c>
      <c r="AE911" s="38" t="str">
        <f aca="false">IF(OR(E911="",AD911&lt;&gt;1),"",SUBSTITUTE(SUBSTITUTE(C911,"Auditoría ",""),"Consejo de Administración","Consejo")&amp;" – "&amp;IF(B911="","(sin fecha)",DAY(B911)&amp;" de "&amp;CHOOSE(MONTH(B911),"Enero","Febrero","Marzo","Abril","Mayo","Junio","Julio","Agosto","Septiembre","Octubre","Noviembre","Diciembre")&amp;" "&amp;YEAR(B911)))</f>
        <v/>
      </c>
      <c r="AF911" s="38" t="n">
        <f aca="false">IF(E911="",0,IF(COUNTIF($AC$5:AC911,AC911)=1,1,0))</f>
        <v>0</v>
      </c>
    </row>
    <row r="912" customFormat="false" ht="15" hidden="false" customHeight="false" outlineLevel="0" collapsed="false">
      <c r="A912" s="68"/>
      <c r="B912" s="67"/>
      <c r="C912" s="68"/>
      <c r="D912" s="68"/>
      <c r="E912" s="69"/>
      <c r="F912" s="69"/>
      <c r="G912" s="70" t="str">
        <f aca="false">IF(OR(E912="",AND($C$3="",$E$3="")),"",IF(B912="","Sin fecha",IF(AND(OR($C$3="",B912&gt;=$C$3),OR($E$3="",B912&lt;=$E$3)),"Sí","No")))</f>
        <v/>
      </c>
      <c r="H912" s="58" t="str">
        <f aca="false">IF(B912="","",YEAR(B912))</f>
        <v/>
      </c>
      <c r="I912" s="70" t="str">
        <f aca="false">IF(B912="","",IF(MONTH(B912)=1,"X",""))</f>
        <v/>
      </c>
      <c r="J912" s="70" t="str">
        <f aca="false">IF(B912="","",IF(MONTH(B912)=2,"X",""))</f>
        <v/>
      </c>
      <c r="K912" s="70" t="str">
        <f aca="false">IF(B912="","",IF(MONTH(B912)=3,"X",""))</f>
        <v/>
      </c>
      <c r="L912" s="70" t="str">
        <f aca="false">IF(B912="","",IF(MONTH(B912)=4,"X",""))</f>
        <v/>
      </c>
      <c r="M912" s="70" t="str">
        <f aca="false">IF(B912="","",IF(MONTH(B912)=5,"X",""))</f>
        <v/>
      </c>
      <c r="N912" s="70" t="str">
        <f aca="false">IF(B912="","",IF(MONTH(B912)=6,"X",""))</f>
        <v/>
      </c>
      <c r="O912" s="70" t="str">
        <f aca="false">IF(B912="","",IF(MONTH(B912)=7,"X",""))</f>
        <v/>
      </c>
      <c r="P912" s="70" t="str">
        <f aca="false">IF(B912="","",IF(MONTH(B912)=8,"X",""))</f>
        <v/>
      </c>
      <c r="Q912" s="70" t="str">
        <f aca="false">IF(B912="","",IF(MONTH(B912)=9,"X",""))</f>
        <v/>
      </c>
      <c r="R912" s="70" t="str">
        <f aca="false">IF(B912="","",IF(MONTH(B912)=10,"X",""))</f>
        <v/>
      </c>
      <c r="S912" s="70" t="str">
        <f aca="false">IF(B912="","",IF(MONTH(B912)=11,"X",""))</f>
        <v/>
      </c>
      <c r="T912" s="70" t="str">
        <f aca="false">IF(B912="","",IF(MONTH(B912)=12,"X",""))</f>
        <v/>
      </c>
      <c r="U912" s="58" t="str">
        <f aca="false">IF(E912="","",SUMIF($E$5:$E$1000,E912,$AD$5:$AD$1000))</f>
        <v/>
      </c>
      <c r="V912" s="71" t="str">
        <f aca="false">IF(E912="","",_xlfn.TEXTJOIN(" + ",TRUE(),IF(COUNTIFS($E$5:$E$1000,E912,$C$5:$C$1000,"Auditoría Interna")&gt;0,"Interna",""),IF(COUNTIFS($E$5:$E$1000,E912,$C$5:$C$1000,"Auditoría Externa")&gt;0,"Externa",""),IF(COUNTIFS($E$5:$E$1000,E912,$C$5:$C$1000,"SSF")&gt;0,"SSF",""),IF(COUNTIFS($E$5:$E$1000,E912,$C$5:$C$1000,"Comité de Supervisión")&gt;0,"Comité Sup.",""),IF(COUNTIFS($E$5:$E$1000,E912,$C$5:$C$1000,"Consejo de Administración")&gt;0,"Consejo",""),IF(COUNTIFS($E$5:$E$1000,E912,$C$5:$C$1000,"Otros")&gt;0,"Otros","")))</f>
        <v/>
      </c>
      <c r="W912" s="58" t="str">
        <f aca="false">IF(E912="","",SUMIFS($AD$5:$AD$1000,$E$5:$E$1000,E912,$AA$5:$AA$1000,AA912,$C$5:$C$1000,"&lt;&gt;"&amp;C912))</f>
        <v/>
      </c>
      <c r="X912" s="72"/>
      <c r="Y912" s="68"/>
      <c r="Z912" s="72"/>
      <c r="AA912" s="38" t="str">
        <f aca="false">IF(B912="","",YEAR(B912)*100+MONTH(B912))</f>
        <v/>
      </c>
      <c r="AB912" s="38" t="str">
        <f aca="false">IF(AND(E912&lt;&gt;"",E912=Cruce!$C$5,AD912=1),COUNTIFS($E$5:E912,E912,$AD$5:AD912,1),"")</f>
        <v/>
      </c>
      <c r="AC912" s="38" t="str">
        <f aca="false">IF(E912="","",C912&amp;"|"&amp;X912&amp;"|"&amp;IF(B912="","s/f",TEXT(B912,"yyyymmdd"))&amp;IF(OR(C912="SSF",X912="Visitas Auditoría Interna"),"|"&amp;Y912,""))</f>
        <v/>
      </c>
      <c r="AD912" s="38" t="n">
        <f aca="false">IF(E912="",0,IF(COUNTIFS($E$5:E912,E912,$AC$5:AC912,AC912)=1,1,0))</f>
        <v>0</v>
      </c>
      <c r="AE912" s="38" t="str">
        <f aca="false">IF(OR(E912="",AD912&lt;&gt;1),"",SUBSTITUTE(SUBSTITUTE(C912,"Auditoría ",""),"Consejo de Administración","Consejo")&amp;" – "&amp;IF(B912="","(sin fecha)",DAY(B912)&amp;" de "&amp;CHOOSE(MONTH(B912),"Enero","Febrero","Marzo","Abril","Mayo","Junio","Julio","Agosto","Septiembre","Octubre","Noviembre","Diciembre")&amp;" "&amp;YEAR(B912)))</f>
        <v/>
      </c>
      <c r="AF912" s="38" t="n">
        <f aca="false">IF(E912="",0,IF(COUNTIF($AC$5:AC912,AC912)=1,1,0))</f>
        <v>0</v>
      </c>
    </row>
    <row r="913" customFormat="false" ht="15" hidden="false" customHeight="false" outlineLevel="0" collapsed="false">
      <c r="A913" s="68"/>
      <c r="B913" s="67"/>
      <c r="C913" s="68"/>
      <c r="D913" s="68"/>
      <c r="E913" s="69"/>
      <c r="F913" s="69"/>
      <c r="G913" s="70" t="str">
        <f aca="false">IF(OR(E913="",AND($C$3="",$E$3="")),"",IF(B913="","Sin fecha",IF(AND(OR($C$3="",B913&gt;=$C$3),OR($E$3="",B913&lt;=$E$3)),"Sí","No")))</f>
        <v/>
      </c>
      <c r="H913" s="58" t="str">
        <f aca="false">IF(B913="","",YEAR(B913))</f>
        <v/>
      </c>
      <c r="I913" s="70" t="str">
        <f aca="false">IF(B913="","",IF(MONTH(B913)=1,"X",""))</f>
        <v/>
      </c>
      <c r="J913" s="70" t="str">
        <f aca="false">IF(B913="","",IF(MONTH(B913)=2,"X",""))</f>
        <v/>
      </c>
      <c r="K913" s="70" t="str">
        <f aca="false">IF(B913="","",IF(MONTH(B913)=3,"X",""))</f>
        <v/>
      </c>
      <c r="L913" s="70" t="str">
        <f aca="false">IF(B913="","",IF(MONTH(B913)=4,"X",""))</f>
        <v/>
      </c>
      <c r="M913" s="70" t="str">
        <f aca="false">IF(B913="","",IF(MONTH(B913)=5,"X",""))</f>
        <v/>
      </c>
      <c r="N913" s="70" t="str">
        <f aca="false">IF(B913="","",IF(MONTH(B913)=6,"X",""))</f>
        <v/>
      </c>
      <c r="O913" s="70" t="str">
        <f aca="false">IF(B913="","",IF(MONTH(B913)=7,"X",""))</f>
        <v/>
      </c>
      <c r="P913" s="70" t="str">
        <f aca="false">IF(B913="","",IF(MONTH(B913)=8,"X",""))</f>
        <v/>
      </c>
      <c r="Q913" s="70" t="str">
        <f aca="false">IF(B913="","",IF(MONTH(B913)=9,"X",""))</f>
        <v/>
      </c>
      <c r="R913" s="70" t="str">
        <f aca="false">IF(B913="","",IF(MONTH(B913)=10,"X",""))</f>
        <v/>
      </c>
      <c r="S913" s="70" t="str">
        <f aca="false">IF(B913="","",IF(MONTH(B913)=11,"X",""))</f>
        <v/>
      </c>
      <c r="T913" s="70" t="str">
        <f aca="false">IF(B913="","",IF(MONTH(B913)=12,"X",""))</f>
        <v/>
      </c>
      <c r="U913" s="58" t="str">
        <f aca="false">IF(E913="","",SUMIF($E$5:$E$1000,E913,$AD$5:$AD$1000))</f>
        <v/>
      </c>
      <c r="V913" s="71" t="str">
        <f aca="false">IF(E913="","",_xlfn.TEXTJOIN(" + ",TRUE(),IF(COUNTIFS($E$5:$E$1000,E913,$C$5:$C$1000,"Auditoría Interna")&gt;0,"Interna",""),IF(COUNTIFS($E$5:$E$1000,E913,$C$5:$C$1000,"Auditoría Externa")&gt;0,"Externa",""),IF(COUNTIFS($E$5:$E$1000,E913,$C$5:$C$1000,"SSF")&gt;0,"SSF",""),IF(COUNTIFS($E$5:$E$1000,E913,$C$5:$C$1000,"Comité de Supervisión")&gt;0,"Comité Sup.",""),IF(COUNTIFS($E$5:$E$1000,E913,$C$5:$C$1000,"Consejo de Administración")&gt;0,"Consejo",""),IF(COUNTIFS($E$5:$E$1000,E913,$C$5:$C$1000,"Otros")&gt;0,"Otros","")))</f>
        <v/>
      </c>
      <c r="W913" s="58" t="str">
        <f aca="false">IF(E913="","",SUMIFS($AD$5:$AD$1000,$E$5:$E$1000,E913,$AA$5:$AA$1000,AA913,$C$5:$C$1000,"&lt;&gt;"&amp;C913))</f>
        <v/>
      </c>
      <c r="X913" s="72"/>
      <c r="Y913" s="68"/>
      <c r="Z913" s="72"/>
      <c r="AA913" s="38" t="str">
        <f aca="false">IF(B913="","",YEAR(B913)*100+MONTH(B913))</f>
        <v/>
      </c>
      <c r="AB913" s="38" t="str">
        <f aca="false">IF(AND(E913&lt;&gt;"",E913=Cruce!$C$5,AD913=1),COUNTIFS($E$5:E913,E913,$AD$5:AD913,1),"")</f>
        <v/>
      </c>
      <c r="AC913" s="38" t="str">
        <f aca="false">IF(E913="","",C913&amp;"|"&amp;X913&amp;"|"&amp;IF(B913="","s/f",TEXT(B913,"yyyymmdd"))&amp;IF(OR(C913="SSF",X913="Visitas Auditoría Interna"),"|"&amp;Y913,""))</f>
        <v/>
      </c>
      <c r="AD913" s="38" t="n">
        <f aca="false">IF(E913="",0,IF(COUNTIFS($E$5:E913,E913,$AC$5:AC913,AC913)=1,1,0))</f>
        <v>0</v>
      </c>
      <c r="AE913" s="38" t="str">
        <f aca="false">IF(OR(E913="",AD913&lt;&gt;1),"",SUBSTITUTE(SUBSTITUTE(C913,"Auditoría ",""),"Consejo de Administración","Consejo")&amp;" – "&amp;IF(B913="","(sin fecha)",DAY(B913)&amp;" de "&amp;CHOOSE(MONTH(B913),"Enero","Febrero","Marzo","Abril","Mayo","Junio","Julio","Agosto","Septiembre","Octubre","Noviembre","Diciembre")&amp;" "&amp;YEAR(B913)))</f>
        <v/>
      </c>
      <c r="AF913" s="38" t="n">
        <f aca="false">IF(E913="",0,IF(COUNTIF($AC$5:AC913,AC913)=1,1,0))</f>
        <v>0</v>
      </c>
    </row>
    <row r="914" customFormat="false" ht="15" hidden="false" customHeight="false" outlineLevel="0" collapsed="false">
      <c r="A914" s="68"/>
      <c r="B914" s="67"/>
      <c r="C914" s="68"/>
      <c r="D914" s="68"/>
      <c r="E914" s="69"/>
      <c r="F914" s="69"/>
      <c r="G914" s="70" t="str">
        <f aca="false">IF(OR(E914="",AND($C$3="",$E$3="")),"",IF(B914="","Sin fecha",IF(AND(OR($C$3="",B914&gt;=$C$3),OR($E$3="",B914&lt;=$E$3)),"Sí","No")))</f>
        <v/>
      </c>
      <c r="H914" s="58" t="str">
        <f aca="false">IF(B914="","",YEAR(B914))</f>
        <v/>
      </c>
      <c r="I914" s="70" t="str">
        <f aca="false">IF(B914="","",IF(MONTH(B914)=1,"X",""))</f>
        <v/>
      </c>
      <c r="J914" s="70" t="str">
        <f aca="false">IF(B914="","",IF(MONTH(B914)=2,"X",""))</f>
        <v/>
      </c>
      <c r="K914" s="70" t="str">
        <f aca="false">IF(B914="","",IF(MONTH(B914)=3,"X",""))</f>
        <v/>
      </c>
      <c r="L914" s="70" t="str">
        <f aca="false">IF(B914="","",IF(MONTH(B914)=4,"X",""))</f>
        <v/>
      </c>
      <c r="M914" s="70" t="str">
        <f aca="false">IF(B914="","",IF(MONTH(B914)=5,"X",""))</f>
        <v/>
      </c>
      <c r="N914" s="70" t="str">
        <f aca="false">IF(B914="","",IF(MONTH(B914)=6,"X",""))</f>
        <v/>
      </c>
      <c r="O914" s="70" t="str">
        <f aca="false">IF(B914="","",IF(MONTH(B914)=7,"X",""))</f>
        <v/>
      </c>
      <c r="P914" s="70" t="str">
        <f aca="false">IF(B914="","",IF(MONTH(B914)=8,"X",""))</f>
        <v/>
      </c>
      <c r="Q914" s="70" t="str">
        <f aca="false">IF(B914="","",IF(MONTH(B914)=9,"X",""))</f>
        <v/>
      </c>
      <c r="R914" s="70" t="str">
        <f aca="false">IF(B914="","",IF(MONTH(B914)=10,"X",""))</f>
        <v/>
      </c>
      <c r="S914" s="70" t="str">
        <f aca="false">IF(B914="","",IF(MONTH(B914)=11,"X",""))</f>
        <v/>
      </c>
      <c r="T914" s="70" t="str">
        <f aca="false">IF(B914="","",IF(MONTH(B914)=12,"X",""))</f>
        <v/>
      </c>
      <c r="U914" s="58" t="str">
        <f aca="false">IF(E914="","",SUMIF($E$5:$E$1000,E914,$AD$5:$AD$1000))</f>
        <v/>
      </c>
      <c r="V914" s="71" t="str">
        <f aca="false">IF(E914="","",_xlfn.TEXTJOIN(" + ",TRUE(),IF(COUNTIFS($E$5:$E$1000,E914,$C$5:$C$1000,"Auditoría Interna")&gt;0,"Interna",""),IF(COUNTIFS($E$5:$E$1000,E914,$C$5:$C$1000,"Auditoría Externa")&gt;0,"Externa",""),IF(COUNTIFS($E$5:$E$1000,E914,$C$5:$C$1000,"SSF")&gt;0,"SSF",""),IF(COUNTIFS($E$5:$E$1000,E914,$C$5:$C$1000,"Comité de Supervisión")&gt;0,"Comité Sup.",""),IF(COUNTIFS($E$5:$E$1000,E914,$C$5:$C$1000,"Consejo de Administración")&gt;0,"Consejo",""),IF(COUNTIFS($E$5:$E$1000,E914,$C$5:$C$1000,"Otros")&gt;0,"Otros","")))</f>
        <v/>
      </c>
      <c r="W914" s="58" t="str">
        <f aca="false">IF(E914="","",SUMIFS($AD$5:$AD$1000,$E$5:$E$1000,E914,$AA$5:$AA$1000,AA914,$C$5:$C$1000,"&lt;&gt;"&amp;C914))</f>
        <v/>
      </c>
      <c r="X914" s="72"/>
      <c r="Y914" s="68"/>
      <c r="Z914" s="72"/>
      <c r="AA914" s="38" t="str">
        <f aca="false">IF(B914="","",YEAR(B914)*100+MONTH(B914))</f>
        <v/>
      </c>
      <c r="AB914" s="38" t="str">
        <f aca="false">IF(AND(E914&lt;&gt;"",E914=Cruce!$C$5,AD914=1),COUNTIFS($E$5:E914,E914,$AD$5:AD914,1),"")</f>
        <v/>
      </c>
      <c r="AC914" s="38" t="str">
        <f aca="false">IF(E914="","",C914&amp;"|"&amp;X914&amp;"|"&amp;IF(B914="","s/f",TEXT(B914,"yyyymmdd"))&amp;IF(OR(C914="SSF",X914="Visitas Auditoría Interna"),"|"&amp;Y914,""))</f>
        <v/>
      </c>
      <c r="AD914" s="38" t="n">
        <f aca="false">IF(E914="",0,IF(COUNTIFS($E$5:E914,E914,$AC$5:AC914,AC914)=1,1,0))</f>
        <v>0</v>
      </c>
      <c r="AE914" s="38" t="str">
        <f aca="false">IF(OR(E914="",AD914&lt;&gt;1),"",SUBSTITUTE(SUBSTITUTE(C914,"Auditoría ",""),"Consejo de Administración","Consejo")&amp;" – "&amp;IF(B914="","(sin fecha)",DAY(B914)&amp;" de "&amp;CHOOSE(MONTH(B914),"Enero","Febrero","Marzo","Abril","Mayo","Junio","Julio","Agosto","Septiembre","Octubre","Noviembre","Diciembre")&amp;" "&amp;YEAR(B914)))</f>
        <v/>
      </c>
      <c r="AF914" s="38" t="n">
        <f aca="false">IF(E914="",0,IF(COUNTIF($AC$5:AC914,AC914)=1,1,0))</f>
        <v>0</v>
      </c>
    </row>
    <row r="915" customFormat="false" ht="15" hidden="false" customHeight="false" outlineLevel="0" collapsed="false">
      <c r="A915" s="68"/>
      <c r="B915" s="67"/>
      <c r="C915" s="68"/>
      <c r="D915" s="68"/>
      <c r="E915" s="69"/>
      <c r="F915" s="69"/>
      <c r="G915" s="70" t="str">
        <f aca="false">IF(OR(E915="",AND($C$3="",$E$3="")),"",IF(B915="","Sin fecha",IF(AND(OR($C$3="",B915&gt;=$C$3),OR($E$3="",B915&lt;=$E$3)),"Sí","No")))</f>
        <v/>
      </c>
      <c r="H915" s="58" t="str">
        <f aca="false">IF(B915="","",YEAR(B915))</f>
        <v/>
      </c>
      <c r="I915" s="70" t="str">
        <f aca="false">IF(B915="","",IF(MONTH(B915)=1,"X",""))</f>
        <v/>
      </c>
      <c r="J915" s="70" t="str">
        <f aca="false">IF(B915="","",IF(MONTH(B915)=2,"X",""))</f>
        <v/>
      </c>
      <c r="K915" s="70" t="str">
        <f aca="false">IF(B915="","",IF(MONTH(B915)=3,"X",""))</f>
        <v/>
      </c>
      <c r="L915" s="70" t="str">
        <f aca="false">IF(B915="","",IF(MONTH(B915)=4,"X",""))</f>
        <v/>
      </c>
      <c r="M915" s="70" t="str">
        <f aca="false">IF(B915="","",IF(MONTH(B915)=5,"X",""))</f>
        <v/>
      </c>
      <c r="N915" s="70" t="str">
        <f aca="false">IF(B915="","",IF(MONTH(B915)=6,"X",""))</f>
        <v/>
      </c>
      <c r="O915" s="70" t="str">
        <f aca="false">IF(B915="","",IF(MONTH(B915)=7,"X",""))</f>
        <v/>
      </c>
      <c r="P915" s="70" t="str">
        <f aca="false">IF(B915="","",IF(MONTH(B915)=8,"X",""))</f>
        <v/>
      </c>
      <c r="Q915" s="70" t="str">
        <f aca="false">IF(B915="","",IF(MONTH(B915)=9,"X",""))</f>
        <v/>
      </c>
      <c r="R915" s="70" t="str">
        <f aca="false">IF(B915="","",IF(MONTH(B915)=10,"X",""))</f>
        <v/>
      </c>
      <c r="S915" s="70" t="str">
        <f aca="false">IF(B915="","",IF(MONTH(B915)=11,"X",""))</f>
        <v/>
      </c>
      <c r="T915" s="70" t="str">
        <f aca="false">IF(B915="","",IF(MONTH(B915)=12,"X",""))</f>
        <v/>
      </c>
      <c r="U915" s="58" t="str">
        <f aca="false">IF(E915="","",SUMIF($E$5:$E$1000,E915,$AD$5:$AD$1000))</f>
        <v/>
      </c>
      <c r="V915" s="71" t="str">
        <f aca="false">IF(E915="","",_xlfn.TEXTJOIN(" + ",TRUE(),IF(COUNTIFS($E$5:$E$1000,E915,$C$5:$C$1000,"Auditoría Interna")&gt;0,"Interna",""),IF(COUNTIFS($E$5:$E$1000,E915,$C$5:$C$1000,"Auditoría Externa")&gt;0,"Externa",""),IF(COUNTIFS($E$5:$E$1000,E915,$C$5:$C$1000,"SSF")&gt;0,"SSF",""),IF(COUNTIFS($E$5:$E$1000,E915,$C$5:$C$1000,"Comité de Supervisión")&gt;0,"Comité Sup.",""),IF(COUNTIFS($E$5:$E$1000,E915,$C$5:$C$1000,"Consejo de Administración")&gt;0,"Consejo",""),IF(COUNTIFS($E$5:$E$1000,E915,$C$5:$C$1000,"Otros")&gt;0,"Otros","")))</f>
        <v/>
      </c>
      <c r="W915" s="58" t="str">
        <f aca="false">IF(E915="","",SUMIFS($AD$5:$AD$1000,$E$5:$E$1000,E915,$AA$5:$AA$1000,AA915,$C$5:$C$1000,"&lt;&gt;"&amp;C915))</f>
        <v/>
      </c>
      <c r="X915" s="72"/>
      <c r="Y915" s="68"/>
      <c r="Z915" s="72"/>
      <c r="AA915" s="38" t="str">
        <f aca="false">IF(B915="","",YEAR(B915)*100+MONTH(B915))</f>
        <v/>
      </c>
      <c r="AB915" s="38" t="str">
        <f aca="false">IF(AND(E915&lt;&gt;"",E915=Cruce!$C$5,AD915=1),COUNTIFS($E$5:E915,E915,$AD$5:AD915,1),"")</f>
        <v/>
      </c>
      <c r="AC915" s="38" t="str">
        <f aca="false">IF(E915="","",C915&amp;"|"&amp;X915&amp;"|"&amp;IF(B915="","s/f",TEXT(B915,"yyyymmdd"))&amp;IF(OR(C915="SSF",X915="Visitas Auditoría Interna"),"|"&amp;Y915,""))</f>
        <v/>
      </c>
      <c r="AD915" s="38" t="n">
        <f aca="false">IF(E915="",0,IF(COUNTIFS($E$5:E915,E915,$AC$5:AC915,AC915)=1,1,0))</f>
        <v>0</v>
      </c>
      <c r="AE915" s="38" t="str">
        <f aca="false">IF(OR(E915="",AD915&lt;&gt;1),"",SUBSTITUTE(SUBSTITUTE(C915,"Auditoría ",""),"Consejo de Administración","Consejo")&amp;" – "&amp;IF(B915="","(sin fecha)",DAY(B915)&amp;" de "&amp;CHOOSE(MONTH(B915),"Enero","Febrero","Marzo","Abril","Mayo","Junio","Julio","Agosto","Septiembre","Octubre","Noviembre","Diciembre")&amp;" "&amp;YEAR(B915)))</f>
        <v/>
      </c>
      <c r="AF915" s="38" t="n">
        <f aca="false">IF(E915="",0,IF(COUNTIF($AC$5:AC915,AC915)=1,1,0))</f>
        <v>0</v>
      </c>
    </row>
    <row r="916" customFormat="false" ht="15" hidden="false" customHeight="false" outlineLevel="0" collapsed="false">
      <c r="A916" s="68"/>
      <c r="B916" s="67"/>
      <c r="C916" s="68"/>
      <c r="D916" s="68"/>
      <c r="E916" s="69"/>
      <c r="F916" s="69"/>
      <c r="G916" s="70" t="str">
        <f aca="false">IF(OR(E916="",AND($C$3="",$E$3="")),"",IF(B916="","Sin fecha",IF(AND(OR($C$3="",B916&gt;=$C$3),OR($E$3="",B916&lt;=$E$3)),"Sí","No")))</f>
        <v/>
      </c>
      <c r="H916" s="58" t="str">
        <f aca="false">IF(B916="","",YEAR(B916))</f>
        <v/>
      </c>
      <c r="I916" s="70" t="str">
        <f aca="false">IF(B916="","",IF(MONTH(B916)=1,"X",""))</f>
        <v/>
      </c>
      <c r="J916" s="70" t="str">
        <f aca="false">IF(B916="","",IF(MONTH(B916)=2,"X",""))</f>
        <v/>
      </c>
      <c r="K916" s="70" t="str">
        <f aca="false">IF(B916="","",IF(MONTH(B916)=3,"X",""))</f>
        <v/>
      </c>
      <c r="L916" s="70" t="str">
        <f aca="false">IF(B916="","",IF(MONTH(B916)=4,"X",""))</f>
        <v/>
      </c>
      <c r="M916" s="70" t="str">
        <f aca="false">IF(B916="","",IF(MONTH(B916)=5,"X",""))</f>
        <v/>
      </c>
      <c r="N916" s="70" t="str">
        <f aca="false">IF(B916="","",IF(MONTH(B916)=6,"X",""))</f>
        <v/>
      </c>
      <c r="O916" s="70" t="str">
        <f aca="false">IF(B916="","",IF(MONTH(B916)=7,"X",""))</f>
        <v/>
      </c>
      <c r="P916" s="70" t="str">
        <f aca="false">IF(B916="","",IF(MONTH(B916)=8,"X",""))</f>
        <v/>
      </c>
      <c r="Q916" s="70" t="str">
        <f aca="false">IF(B916="","",IF(MONTH(B916)=9,"X",""))</f>
        <v/>
      </c>
      <c r="R916" s="70" t="str">
        <f aca="false">IF(B916="","",IF(MONTH(B916)=10,"X",""))</f>
        <v/>
      </c>
      <c r="S916" s="70" t="str">
        <f aca="false">IF(B916="","",IF(MONTH(B916)=11,"X",""))</f>
        <v/>
      </c>
      <c r="T916" s="70" t="str">
        <f aca="false">IF(B916="","",IF(MONTH(B916)=12,"X",""))</f>
        <v/>
      </c>
      <c r="U916" s="58" t="str">
        <f aca="false">IF(E916="","",SUMIF($E$5:$E$1000,E916,$AD$5:$AD$1000))</f>
        <v/>
      </c>
      <c r="V916" s="71" t="str">
        <f aca="false">IF(E916="","",_xlfn.TEXTJOIN(" + ",TRUE(),IF(COUNTIFS($E$5:$E$1000,E916,$C$5:$C$1000,"Auditoría Interna")&gt;0,"Interna",""),IF(COUNTIFS($E$5:$E$1000,E916,$C$5:$C$1000,"Auditoría Externa")&gt;0,"Externa",""),IF(COUNTIFS($E$5:$E$1000,E916,$C$5:$C$1000,"SSF")&gt;0,"SSF",""),IF(COUNTIFS($E$5:$E$1000,E916,$C$5:$C$1000,"Comité de Supervisión")&gt;0,"Comité Sup.",""),IF(COUNTIFS($E$5:$E$1000,E916,$C$5:$C$1000,"Consejo de Administración")&gt;0,"Consejo",""),IF(COUNTIFS($E$5:$E$1000,E916,$C$5:$C$1000,"Otros")&gt;0,"Otros","")))</f>
        <v/>
      </c>
      <c r="W916" s="58" t="str">
        <f aca="false">IF(E916="","",SUMIFS($AD$5:$AD$1000,$E$5:$E$1000,E916,$AA$5:$AA$1000,AA916,$C$5:$C$1000,"&lt;&gt;"&amp;C916))</f>
        <v/>
      </c>
      <c r="X916" s="72"/>
      <c r="Y916" s="68"/>
      <c r="Z916" s="72"/>
      <c r="AA916" s="38" t="str">
        <f aca="false">IF(B916="","",YEAR(B916)*100+MONTH(B916))</f>
        <v/>
      </c>
      <c r="AB916" s="38" t="str">
        <f aca="false">IF(AND(E916&lt;&gt;"",E916=Cruce!$C$5,AD916=1),COUNTIFS($E$5:E916,E916,$AD$5:AD916,1),"")</f>
        <v/>
      </c>
      <c r="AC916" s="38" t="str">
        <f aca="false">IF(E916="","",C916&amp;"|"&amp;X916&amp;"|"&amp;IF(B916="","s/f",TEXT(B916,"yyyymmdd"))&amp;IF(OR(C916="SSF",X916="Visitas Auditoría Interna"),"|"&amp;Y916,""))</f>
        <v/>
      </c>
      <c r="AD916" s="38" t="n">
        <f aca="false">IF(E916="",0,IF(COUNTIFS($E$5:E916,E916,$AC$5:AC916,AC916)=1,1,0))</f>
        <v>0</v>
      </c>
      <c r="AE916" s="38" t="str">
        <f aca="false">IF(OR(E916="",AD916&lt;&gt;1),"",SUBSTITUTE(SUBSTITUTE(C916,"Auditoría ",""),"Consejo de Administración","Consejo")&amp;" – "&amp;IF(B916="","(sin fecha)",DAY(B916)&amp;" de "&amp;CHOOSE(MONTH(B916),"Enero","Febrero","Marzo","Abril","Mayo","Junio","Julio","Agosto","Septiembre","Octubre","Noviembre","Diciembre")&amp;" "&amp;YEAR(B916)))</f>
        <v/>
      </c>
      <c r="AF916" s="38" t="n">
        <f aca="false">IF(E916="",0,IF(COUNTIF($AC$5:AC916,AC916)=1,1,0))</f>
        <v>0</v>
      </c>
    </row>
    <row r="917" customFormat="false" ht="15" hidden="false" customHeight="false" outlineLevel="0" collapsed="false">
      <c r="A917" s="68"/>
      <c r="B917" s="67"/>
      <c r="C917" s="68"/>
      <c r="D917" s="68"/>
      <c r="E917" s="69"/>
      <c r="F917" s="69"/>
      <c r="G917" s="70" t="str">
        <f aca="false">IF(OR(E917="",AND($C$3="",$E$3="")),"",IF(B917="","Sin fecha",IF(AND(OR($C$3="",B917&gt;=$C$3),OR($E$3="",B917&lt;=$E$3)),"Sí","No")))</f>
        <v/>
      </c>
      <c r="H917" s="58" t="str">
        <f aca="false">IF(B917="","",YEAR(B917))</f>
        <v/>
      </c>
      <c r="I917" s="70" t="str">
        <f aca="false">IF(B917="","",IF(MONTH(B917)=1,"X",""))</f>
        <v/>
      </c>
      <c r="J917" s="70" t="str">
        <f aca="false">IF(B917="","",IF(MONTH(B917)=2,"X",""))</f>
        <v/>
      </c>
      <c r="K917" s="70" t="str">
        <f aca="false">IF(B917="","",IF(MONTH(B917)=3,"X",""))</f>
        <v/>
      </c>
      <c r="L917" s="70" t="str">
        <f aca="false">IF(B917="","",IF(MONTH(B917)=4,"X",""))</f>
        <v/>
      </c>
      <c r="M917" s="70" t="str">
        <f aca="false">IF(B917="","",IF(MONTH(B917)=5,"X",""))</f>
        <v/>
      </c>
      <c r="N917" s="70" t="str">
        <f aca="false">IF(B917="","",IF(MONTH(B917)=6,"X",""))</f>
        <v/>
      </c>
      <c r="O917" s="70" t="str">
        <f aca="false">IF(B917="","",IF(MONTH(B917)=7,"X",""))</f>
        <v/>
      </c>
      <c r="P917" s="70" t="str">
        <f aca="false">IF(B917="","",IF(MONTH(B917)=8,"X",""))</f>
        <v/>
      </c>
      <c r="Q917" s="70" t="str">
        <f aca="false">IF(B917="","",IF(MONTH(B917)=9,"X",""))</f>
        <v/>
      </c>
      <c r="R917" s="70" t="str">
        <f aca="false">IF(B917="","",IF(MONTH(B917)=10,"X",""))</f>
        <v/>
      </c>
      <c r="S917" s="70" t="str">
        <f aca="false">IF(B917="","",IF(MONTH(B917)=11,"X",""))</f>
        <v/>
      </c>
      <c r="T917" s="70" t="str">
        <f aca="false">IF(B917="","",IF(MONTH(B917)=12,"X",""))</f>
        <v/>
      </c>
      <c r="U917" s="58" t="str">
        <f aca="false">IF(E917="","",SUMIF($E$5:$E$1000,E917,$AD$5:$AD$1000))</f>
        <v/>
      </c>
      <c r="V917" s="71" t="str">
        <f aca="false">IF(E917="","",_xlfn.TEXTJOIN(" + ",TRUE(),IF(COUNTIFS($E$5:$E$1000,E917,$C$5:$C$1000,"Auditoría Interna")&gt;0,"Interna",""),IF(COUNTIFS($E$5:$E$1000,E917,$C$5:$C$1000,"Auditoría Externa")&gt;0,"Externa",""),IF(COUNTIFS($E$5:$E$1000,E917,$C$5:$C$1000,"SSF")&gt;0,"SSF",""),IF(COUNTIFS($E$5:$E$1000,E917,$C$5:$C$1000,"Comité de Supervisión")&gt;0,"Comité Sup.",""),IF(COUNTIFS($E$5:$E$1000,E917,$C$5:$C$1000,"Consejo de Administración")&gt;0,"Consejo",""),IF(COUNTIFS($E$5:$E$1000,E917,$C$5:$C$1000,"Otros")&gt;0,"Otros","")))</f>
        <v/>
      </c>
      <c r="W917" s="58" t="str">
        <f aca="false">IF(E917="","",SUMIFS($AD$5:$AD$1000,$E$5:$E$1000,E917,$AA$5:$AA$1000,AA917,$C$5:$C$1000,"&lt;&gt;"&amp;C917))</f>
        <v/>
      </c>
      <c r="X917" s="72"/>
      <c r="Y917" s="68"/>
      <c r="Z917" s="72"/>
      <c r="AA917" s="38" t="str">
        <f aca="false">IF(B917="","",YEAR(B917)*100+MONTH(B917))</f>
        <v/>
      </c>
      <c r="AB917" s="38" t="str">
        <f aca="false">IF(AND(E917&lt;&gt;"",E917=Cruce!$C$5,AD917=1),COUNTIFS($E$5:E917,E917,$AD$5:AD917,1),"")</f>
        <v/>
      </c>
      <c r="AC917" s="38" t="str">
        <f aca="false">IF(E917="","",C917&amp;"|"&amp;X917&amp;"|"&amp;IF(B917="","s/f",TEXT(B917,"yyyymmdd"))&amp;IF(OR(C917="SSF",X917="Visitas Auditoría Interna"),"|"&amp;Y917,""))</f>
        <v/>
      </c>
      <c r="AD917" s="38" t="n">
        <f aca="false">IF(E917="",0,IF(COUNTIFS($E$5:E917,E917,$AC$5:AC917,AC917)=1,1,0))</f>
        <v>0</v>
      </c>
      <c r="AE917" s="38" t="str">
        <f aca="false">IF(OR(E917="",AD917&lt;&gt;1),"",SUBSTITUTE(SUBSTITUTE(C917,"Auditoría ",""),"Consejo de Administración","Consejo")&amp;" – "&amp;IF(B917="","(sin fecha)",DAY(B917)&amp;" de "&amp;CHOOSE(MONTH(B917),"Enero","Febrero","Marzo","Abril","Mayo","Junio","Julio","Agosto","Septiembre","Octubre","Noviembre","Diciembre")&amp;" "&amp;YEAR(B917)))</f>
        <v/>
      </c>
      <c r="AF917" s="38" t="n">
        <f aca="false">IF(E917="",0,IF(COUNTIF($AC$5:AC917,AC917)=1,1,0))</f>
        <v>0</v>
      </c>
    </row>
    <row r="918" customFormat="false" ht="15" hidden="false" customHeight="false" outlineLevel="0" collapsed="false">
      <c r="A918" s="68"/>
      <c r="B918" s="67"/>
      <c r="C918" s="68"/>
      <c r="D918" s="68"/>
      <c r="E918" s="69"/>
      <c r="F918" s="69"/>
      <c r="G918" s="70" t="str">
        <f aca="false">IF(OR(E918="",AND($C$3="",$E$3="")),"",IF(B918="","Sin fecha",IF(AND(OR($C$3="",B918&gt;=$C$3),OR($E$3="",B918&lt;=$E$3)),"Sí","No")))</f>
        <v/>
      </c>
      <c r="H918" s="58" t="str">
        <f aca="false">IF(B918="","",YEAR(B918))</f>
        <v/>
      </c>
      <c r="I918" s="70" t="str">
        <f aca="false">IF(B918="","",IF(MONTH(B918)=1,"X",""))</f>
        <v/>
      </c>
      <c r="J918" s="70" t="str">
        <f aca="false">IF(B918="","",IF(MONTH(B918)=2,"X",""))</f>
        <v/>
      </c>
      <c r="K918" s="70" t="str">
        <f aca="false">IF(B918="","",IF(MONTH(B918)=3,"X",""))</f>
        <v/>
      </c>
      <c r="L918" s="70" t="str">
        <f aca="false">IF(B918="","",IF(MONTH(B918)=4,"X",""))</f>
        <v/>
      </c>
      <c r="M918" s="70" t="str">
        <f aca="false">IF(B918="","",IF(MONTH(B918)=5,"X",""))</f>
        <v/>
      </c>
      <c r="N918" s="70" t="str">
        <f aca="false">IF(B918="","",IF(MONTH(B918)=6,"X",""))</f>
        <v/>
      </c>
      <c r="O918" s="70" t="str">
        <f aca="false">IF(B918="","",IF(MONTH(B918)=7,"X",""))</f>
        <v/>
      </c>
      <c r="P918" s="70" t="str">
        <f aca="false">IF(B918="","",IF(MONTH(B918)=8,"X",""))</f>
        <v/>
      </c>
      <c r="Q918" s="70" t="str">
        <f aca="false">IF(B918="","",IF(MONTH(B918)=9,"X",""))</f>
        <v/>
      </c>
      <c r="R918" s="70" t="str">
        <f aca="false">IF(B918="","",IF(MONTH(B918)=10,"X",""))</f>
        <v/>
      </c>
      <c r="S918" s="70" t="str">
        <f aca="false">IF(B918="","",IF(MONTH(B918)=11,"X",""))</f>
        <v/>
      </c>
      <c r="T918" s="70" t="str">
        <f aca="false">IF(B918="","",IF(MONTH(B918)=12,"X",""))</f>
        <v/>
      </c>
      <c r="U918" s="58" t="str">
        <f aca="false">IF(E918="","",SUMIF($E$5:$E$1000,E918,$AD$5:$AD$1000))</f>
        <v/>
      </c>
      <c r="V918" s="71" t="str">
        <f aca="false">IF(E918="","",_xlfn.TEXTJOIN(" + ",TRUE(),IF(COUNTIFS($E$5:$E$1000,E918,$C$5:$C$1000,"Auditoría Interna")&gt;0,"Interna",""),IF(COUNTIFS($E$5:$E$1000,E918,$C$5:$C$1000,"Auditoría Externa")&gt;0,"Externa",""),IF(COUNTIFS($E$5:$E$1000,E918,$C$5:$C$1000,"SSF")&gt;0,"SSF",""),IF(COUNTIFS($E$5:$E$1000,E918,$C$5:$C$1000,"Comité de Supervisión")&gt;0,"Comité Sup.",""),IF(COUNTIFS($E$5:$E$1000,E918,$C$5:$C$1000,"Consejo de Administración")&gt;0,"Consejo",""),IF(COUNTIFS($E$5:$E$1000,E918,$C$5:$C$1000,"Otros")&gt;0,"Otros","")))</f>
        <v/>
      </c>
      <c r="W918" s="58" t="str">
        <f aca="false">IF(E918="","",SUMIFS($AD$5:$AD$1000,$E$5:$E$1000,E918,$AA$5:$AA$1000,AA918,$C$5:$C$1000,"&lt;&gt;"&amp;C918))</f>
        <v/>
      </c>
      <c r="X918" s="72"/>
      <c r="Y918" s="68"/>
      <c r="Z918" s="72"/>
      <c r="AA918" s="38" t="str">
        <f aca="false">IF(B918="","",YEAR(B918)*100+MONTH(B918))</f>
        <v/>
      </c>
      <c r="AB918" s="38" t="str">
        <f aca="false">IF(AND(E918&lt;&gt;"",E918=Cruce!$C$5,AD918=1),COUNTIFS($E$5:E918,E918,$AD$5:AD918,1),"")</f>
        <v/>
      </c>
      <c r="AC918" s="38" t="str">
        <f aca="false">IF(E918="","",C918&amp;"|"&amp;X918&amp;"|"&amp;IF(B918="","s/f",TEXT(B918,"yyyymmdd"))&amp;IF(OR(C918="SSF",X918="Visitas Auditoría Interna"),"|"&amp;Y918,""))</f>
        <v/>
      </c>
      <c r="AD918" s="38" t="n">
        <f aca="false">IF(E918="",0,IF(COUNTIFS($E$5:E918,E918,$AC$5:AC918,AC918)=1,1,0))</f>
        <v>0</v>
      </c>
      <c r="AE918" s="38" t="str">
        <f aca="false">IF(OR(E918="",AD918&lt;&gt;1),"",SUBSTITUTE(SUBSTITUTE(C918,"Auditoría ",""),"Consejo de Administración","Consejo")&amp;" – "&amp;IF(B918="","(sin fecha)",DAY(B918)&amp;" de "&amp;CHOOSE(MONTH(B918),"Enero","Febrero","Marzo","Abril","Mayo","Junio","Julio","Agosto","Septiembre","Octubre","Noviembre","Diciembre")&amp;" "&amp;YEAR(B918)))</f>
        <v/>
      </c>
      <c r="AF918" s="38" t="n">
        <f aca="false">IF(E918="",0,IF(COUNTIF($AC$5:AC918,AC918)=1,1,0))</f>
        <v>0</v>
      </c>
    </row>
    <row r="919" customFormat="false" ht="15" hidden="false" customHeight="false" outlineLevel="0" collapsed="false">
      <c r="A919" s="68"/>
      <c r="B919" s="67"/>
      <c r="C919" s="68"/>
      <c r="D919" s="68"/>
      <c r="E919" s="69"/>
      <c r="F919" s="69"/>
      <c r="G919" s="70" t="str">
        <f aca="false">IF(OR(E919="",AND($C$3="",$E$3="")),"",IF(B919="","Sin fecha",IF(AND(OR($C$3="",B919&gt;=$C$3),OR($E$3="",B919&lt;=$E$3)),"Sí","No")))</f>
        <v/>
      </c>
      <c r="H919" s="58" t="str">
        <f aca="false">IF(B919="","",YEAR(B919))</f>
        <v/>
      </c>
      <c r="I919" s="70" t="str">
        <f aca="false">IF(B919="","",IF(MONTH(B919)=1,"X",""))</f>
        <v/>
      </c>
      <c r="J919" s="70" t="str">
        <f aca="false">IF(B919="","",IF(MONTH(B919)=2,"X",""))</f>
        <v/>
      </c>
      <c r="K919" s="70" t="str">
        <f aca="false">IF(B919="","",IF(MONTH(B919)=3,"X",""))</f>
        <v/>
      </c>
      <c r="L919" s="70" t="str">
        <f aca="false">IF(B919="","",IF(MONTH(B919)=4,"X",""))</f>
        <v/>
      </c>
      <c r="M919" s="70" t="str">
        <f aca="false">IF(B919="","",IF(MONTH(B919)=5,"X",""))</f>
        <v/>
      </c>
      <c r="N919" s="70" t="str">
        <f aca="false">IF(B919="","",IF(MONTH(B919)=6,"X",""))</f>
        <v/>
      </c>
      <c r="O919" s="70" t="str">
        <f aca="false">IF(B919="","",IF(MONTH(B919)=7,"X",""))</f>
        <v/>
      </c>
      <c r="P919" s="70" t="str">
        <f aca="false">IF(B919="","",IF(MONTH(B919)=8,"X",""))</f>
        <v/>
      </c>
      <c r="Q919" s="70" t="str">
        <f aca="false">IF(B919="","",IF(MONTH(B919)=9,"X",""))</f>
        <v/>
      </c>
      <c r="R919" s="70" t="str">
        <f aca="false">IF(B919="","",IF(MONTH(B919)=10,"X",""))</f>
        <v/>
      </c>
      <c r="S919" s="70" t="str">
        <f aca="false">IF(B919="","",IF(MONTH(B919)=11,"X",""))</f>
        <v/>
      </c>
      <c r="T919" s="70" t="str">
        <f aca="false">IF(B919="","",IF(MONTH(B919)=12,"X",""))</f>
        <v/>
      </c>
      <c r="U919" s="58" t="str">
        <f aca="false">IF(E919="","",SUMIF($E$5:$E$1000,E919,$AD$5:$AD$1000))</f>
        <v/>
      </c>
      <c r="V919" s="71" t="str">
        <f aca="false">IF(E919="","",_xlfn.TEXTJOIN(" + ",TRUE(),IF(COUNTIFS($E$5:$E$1000,E919,$C$5:$C$1000,"Auditoría Interna")&gt;0,"Interna",""),IF(COUNTIFS($E$5:$E$1000,E919,$C$5:$C$1000,"Auditoría Externa")&gt;0,"Externa",""),IF(COUNTIFS($E$5:$E$1000,E919,$C$5:$C$1000,"SSF")&gt;0,"SSF",""),IF(COUNTIFS($E$5:$E$1000,E919,$C$5:$C$1000,"Comité de Supervisión")&gt;0,"Comité Sup.",""),IF(COUNTIFS($E$5:$E$1000,E919,$C$5:$C$1000,"Consejo de Administración")&gt;0,"Consejo",""),IF(COUNTIFS($E$5:$E$1000,E919,$C$5:$C$1000,"Otros")&gt;0,"Otros","")))</f>
        <v/>
      </c>
      <c r="W919" s="58" t="str">
        <f aca="false">IF(E919="","",SUMIFS($AD$5:$AD$1000,$E$5:$E$1000,E919,$AA$5:$AA$1000,AA919,$C$5:$C$1000,"&lt;&gt;"&amp;C919))</f>
        <v/>
      </c>
      <c r="X919" s="72"/>
      <c r="Y919" s="68"/>
      <c r="Z919" s="72"/>
      <c r="AA919" s="38" t="str">
        <f aca="false">IF(B919="","",YEAR(B919)*100+MONTH(B919))</f>
        <v/>
      </c>
      <c r="AB919" s="38" t="str">
        <f aca="false">IF(AND(E919&lt;&gt;"",E919=Cruce!$C$5,AD919=1),COUNTIFS($E$5:E919,E919,$AD$5:AD919,1),"")</f>
        <v/>
      </c>
      <c r="AC919" s="38" t="str">
        <f aca="false">IF(E919="","",C919&amp;"|"&amp;X919&amp;"|"&amp;IF(B919="","s/f",TEXT(B919,"yyyymmdd"))&amp;IF(OR(C919="SSF",X919="Visitas Auditoría Interna"),"|"&amp;Y919,""))</f>
        <v/>
      </c>
      <c r="AD919" s="38" t="n">
        <f aca="false">IF(E919="",0,IF(COUNTIFS($E$5:E919,E919,$AC$5:AC919,AC919)=1,1,0))</f>
        <v>0</v>
      </c>
      <c r="AE919" s="38" t="str">
        <f aca="false">IF(OR(E919="",AD919&lt;&gt;1),"",SUBSTITUTE(SUBSTITUTE(C919,"Auditoría ",""),"Consejo de Administración","Consejo")&amp;" – "&amp;IF(B919="","(sin fecha)",DAY(B919)&amp;" de "&amp;CHOOSE(MONTH(B919),"Enero","Febrero","Marzo","Abril","Mayo","Junio","Julio","Agosto","Septiembre","Octubre","Noviembre","Diciembre")&amp;" "&amp;YEAR(B919)))</f>
        <v/>
      </c>
      <c r="AF919" s="38" t="n">
        <f aca="false">IF(E919="",0,IF(COUNTIF($AC$5:AC919,AC919)=1,1,0))</f>
        <v>0</v>
      </c>
    </row>
    <row r="920" customFormat="false" ht="15" hidden="false" customHeight="false" outlineLevel="0" collapsed="false">
      <c r="A920" s="68"/>
      <c r="B920" s="67"/>
      <c r="C920" s="68"/>
      <c r="D920" s="68"/>
      <c r="E920" s="69"/>
      <c r="F920" s="69"/>
      <c r="G920" s="70" t="str">
        <f aca="false">IF(OR(E920="",AND($C$3="",$E$3="")),"",IF(B920="","Sin fecha",IF(AND(OR($C$3="",B920&gt;=$C$3),OR($E$3="",B920&lt;=$E$3)),"Sí","No")))</f>
        <v/>
      </c>
      <c r="H920" s="58" t="str">
        <f aca="false">IF(B920="","",YEAR(B920))</f>
        <v/>
      </c>
      <c r="I920" s="70" t="str">
        <f aca="false">IF(B920="","",IF(MONTH(B920)=1,"X",""))</f>
        <v/>
      </c>
      <c r="J920" s="70" t="str">
        <f aca="false">IF(B920="","",IF(MONTH(B920)=2,"X",""))</f>
        <v/>
      </c>
      <c r="K920" s="70" t="str">
        <f aca="false">IF(B920="","",IF(MONTH(B920)=3,"X",""))</f>
        <v/>
      </c>
      <c r="L920" s="70" t="str">
        <f aca="false">IF(B920="","",IF(MONTH(B920)=4,"X",""))</f>
        <v/>
      </c>
      <c r="M920" s="70" t="str">
        <f aca="false">IF(B920="","",IF(MONTH(B920)=5,"X",""))</f>
        <v/>
      </c>
      <c r="N920" s="70" t="str">
        <f aca="false">IF(B920="","",IF(MONTH(B920)=6,"X",""))</f>
        <v/>
      </c>
      <c r="O920" s="70" t="str">
        <f aca="false">IF(B920="","",IF(MONTH(B920)=7,"X",""))</f>
        <v/>
      </c>
      <c r="P920" s="70" t="str">
        <f aca="false">IF(B920="","",IF(MONTH(B920)=8,"X",""))</f>
        <v/>
      </c>
      <c r="Q920" s="70" t="str">
        <f aca="false">IF(B920="","",IF(MONTH(B920)=9,"X",""))</f>
        <v/>
      </c>
      <c r="R920" s="70" t="str">
        <f aca="false">IF(B920="","",IF(MONTH(B920)=10,"X",""))</f>
        <v/>
      </c>
      <c r="S920" s="70" t="str">
        <f aca="false">IF(B920="","",IF(MONTH(B920)=11,"X",""))</f>
        <v/>
      </c>
      <c r="T920" s="70" t="str">
        <f aca="false">IF(B920="","",IF(MONTH(B920)=12,"X",""))</f>
        <v/>
      </c>
      <c r="U920" s="58" t="str">
        <f aca="false">IF(E920="","",SUMIF($E$5:$E$1000,E920,$AD$5:$AD$1000))</f>
        <v/>
      </c>
      <c r="V920" s="71" t="str">
        <f aca="false">IF(E920="","",_xlfn.TEXTJOIN(" + ",TRUE(),IF(COUNTIFS($E$5:$E$1000,E920,$C$5:$C$1000,"Auditoría Interna")&gt;0,"Interna",""),IF(COUNTIFS($E$5:$E$1000,E920,$C$5:$C$1000,"Auditoría Externa")&gt;0,"Externa",""),IF(COUNTIFS($E$5:$E$1000,E920,$C$5:$C$1000,"SSF")&gt;0,"SSF",""),IF(COUNTIFS($E$5:$E$1000,E920,$C$5:$C$1000,"Comité de Supervisión")&gt;0,"Comité Sup.",""),IF(COUNTIFS($E$5:$E$1000,E920,$C$5:$C$1000,"Consejo de Administración")&gt;0,"Consejo",""),IF(COUNTIFS($E$5:$E$1000,E920,$C$5:$C$1000,"Otros")&gt;0,"Otros","")))</f>
        <v/>
      </c>
      <c r="W920" s="58" t="str">
        <f aca="false">IF(E920="","",SUMIFS($AD$5:$AD$1000,$E$5:$E$1000,E920,$AA$5:$AA$1000,AA920,$C$5:$C$1000,"&lt;&gt;"&amp;C920))</f>
        <v/>
      </c>
      <c r="X920" s="72"/>
      <c r="Y920" s="68"/>
      <c r="Z920" s="72"/>
      <c r="AA920" s="38" t="str">
        <f aca="false">IF(B920="","",YEAR(B920)*100+MONTH(B920))</f>
        <v/>
      </c>
      <c r="AB920" s="38" t="str">
        <f aca="false">IF(AND(E920&lt;&gt;"",E920=Cruce!$C$5,AD920=1),COUNTIFS($E$5:E920,E920,$AD$5:AD920,1),"")</f>
        <v/>
      </c>
      <c r="AC920" s="38" t="str">
        <f aca="false">IF(E920="","",C920&amp;"|"&amp;X920&amp;"|"&amp;IF(B920="","s/f",TEXT(B920,"yyyymmdd"))&amp;IF(OR(C920="SSF",X920="Visitas Auditoría Interna"),"|"&amp;Y920,""))</f>
        <v/>
      </c>
      <c r="AD920" s="38" t="n">
        <f aca="false">IF(E920="",0,IF(COUNTIFS($E$5:E920,E920,$AC$5:AC920,AC920)=1,1,0))</f>
        <v>0</v>
      </c>
      <c r="AE920" s="38" t="str">
        <f aca="false">IF(OR(E920="",AD920&lt;&gt;1),"",SUBSTITUTE(SUBSTITUTE(C920,"Auditoría ",""),"Consejo de Administración","Consejo")&amp;" – "&amp;IF(B920="","(sin fecha)",DAY(B920)&amp;" de "&amp;CHOOSE(MONTH(B920),"Enero","Febrero","Marzo","Abril","Mayo","Junio","Julio","Agosto","Septiembre","Octubre","Noviembre","Diciembre")&amp;" "&amp;YEAR(B920)))</f>
        <v/>
      </c>
      <c r="AF920" s="38" t="n">
        <f aca="false">IF(E920="",0,IF(COUNTIF($AC$5:AC920,AC920)=1,1,0))</f>
        <v>0</v>
      </c>
    </row>
    <row r="921" customFormat="false" ht="15" hidden="false" customHeight="false" outlineLevel="0" collapsed="false">
      <c r="A921" s="68"/>
      <c r="B921" s="67"/>
      <c r="C921" s="68"/>
      <c r="D921" s="68"/>
      <c r="E921" s="69"/>
      <c r="F921" s="69"/>
      <c r="G921" s="70" t="str">
        <f aca="false">IF(OR(E921="",AND($C$3="",$E$3="")),"",IF(B921="","Sin fecha",IF(AND(OR($C$3="",B921&gt;=$C$3),OR($E$3="",B921&lt;=$E$3)),"Sí","No")))</f>
        <v/>
      </c>
      <c r="H921" s="58" t="str">
        <f aca="false">IF(B921="","",YEAR(B921))</f>
        <v/>
      </c>
      <c r="I921" s="70" t="str">
        <f aca="false">IF(B921="","",IF(MONTH(B921)=1,"X",""))</f>
        <v/>
      </c>
      <c r="J921" s="70" t="str">
        <f aca="false">IF(B921="","",IF(MONTH(B921)=2,"X",""))</f>
        <v/>
      </c>
      <c r="K921" s="70" t="str">
        <f aca="false">IF(B921="","",IF(MONTH(B921)=3,"X",""))</f>
        <v/>
      </c>
      <c r="L921" s="70" t="str">
        <f aca="false">IF(B921="","",IF(MONTH(B921)=4,"X",""))</f>
        <v/>
      </c>
      <c r="M921" s="70" t="str">
        <f aca="false">IF(B921="","",IF(MONTH(B921)=5,"X",""))</f>
        <v/>
      </c>
      <c r="N921" s="70" t="str">
        <f aca="false">IF(B921="","",IF(MONTH(B921)=6,"X",""))</f>
        <v/>
      </c>
      <c r="O921" s="70" t="str">
        <f aca="false">IF(B921="","",IF(MONTH(B921)=7,"X",""))</f>
        <v/>
      </c>
      <c r="P921" s="70" t="str">
        <f aca="false">IF(B921="","",IF(MONTH(B921)=8,"X",""))</f>
        <v/>
      </c>
      <c r="Q921" s="70" t="str">
        <f aca="false">IF(B921="","",IF(MONTH(B921)=9,"X",""))</f>
        <v/>
      </c>
      <c r="R921" s="70" t="str">
        <f aca="false">IF(B921="","",IF(MONTH(B921)=10,"X",""))</f>
        <v/>
      </c>
      <c r="S921" s="70" t="str">
        <f aca="false">IF(B921="","",IF(MONTH(B921)=11,"X",""))</f>
        <v/>
      </c>
      <c r="T921" s="70" t="str">
        <f aca="false">IF(B921="","",IF(MONTH(B921)=12,"X",""))</f>
        <v/>
      </c>
      <c r="U921" s="58" t="str">
        <f aca="false">IF(E921="","",SUMIF($E$5:$E$1000,E921,$AD$5:$AD$1000))</f>
        <v/>
      </c>
      <c r="V921" s="71" t="str">
        <f aca="false">IF(E921="","",_xlfn.TEXTJOIN(" + ",TRUE(),IF(COUNTIFS($E$5:$E$1000,E921,$C$5:$C$1000,"Auditoría Interna")&gt;0,"Interna",""),IF(COUNTIFS($E$5:$E$1000,E921,$C$5:$C$1000,"Auditoría Externa")&gt;0,"Externa",""),IF(COUNTIFS($E$5:$E$1000,E921,$C$5:$C$1000,"SSF")&gt;0,"SSF",""),IF(COUNTIFS($E$5:$E$1000,E921,$C$5:$C$1000,"Comité de Supervisión")&gt;0,"Comité Sup.",""),IF(COUNTIFS($E$5:$E$1000,E921,$C$5:$C$1000,"Consejo de Administración")&gt;0,"Consejo",""),IF(COUNTIFS($E$5:$E$1000,E921,$C$5:$C$1000,"Otros")&gt;0,"Otros","")))</f>
        <v/>
      </c>
      <c r="W921" s="58" t="str">
        <f aca="false">IF(E921="","",SUMIFS($AD$5:$AD$1000,$E$5:$E$1000,E921,$AA$5:$AA$1000,AA921,$C$5:$C$1000,"&lt;&gt;"&amp;C921))</f>
        <v/>
      </c>
      <c r="X921" s="72"/>
      <c r="Y921" s="68"/>
      <c r="Z921" s="72"/>
      <c r="AA921" s="38" t="str">
        <f aca="false">IF(B921="","",YEAR(B921)*100+MONTH(B921))</f>
        <v/>
      </c>
      <c r="AB921" s="38" t="str">
        <f aca="false">IF(AND(E921&lt;&gt;"",E921=Cruce!$C$5,AD921=1),COUNTIFS($E$5:E921,E921,$AD$5:AD921,1),"")</f>
        <v/>
      </c>
      <c r="AC921" s="38" t="str">
        <f aca="false">IF(E921="","",C921&amp;"|"&amp;X921&amp;"|"&amp;IF(B921="","s/f",TEXT(B921,"yyyymmdd"))&amp;IF(OR(C921="SSF",X921="Visitas Auditoría Interna"),"|"&amp;Y921,""))</f>
        <v/>
      </c>
      <c r="AD921" s="38" t="n">
        <f aca="false">IF(E921="",0,IF(COUNTIFS($E$5:E921,E921,$AC$5:AC921,AC921)=1,1,0))</f>
        <v>0</v>
      </c>
      <c r="AE921" s="38" t="str">
        <f aca="false">IF(OR(E921="",AD921&lt;&gt;1),"",SUBSTITUTE(SUBSTITUTE(C921,"Auditoría ",""),"Consejo de Administración","Consejo")&amp;" – "&amp;IF(B921="","(sin fecha)",DAY(B921)&amp;" de "&amp;CHOOSE(MONTH(B921),"Enero","Febrero","Marzo","Abril","Mayo","Junio","Julio","Agosto","Septiembre","Octubre","Noviembre","Diciembre")&amp;" "&amp;YEAR(B921)))</f>
        <v/>
      </c>
      <c r="AF921" s="38" t="n">
        <f aca="false">IF(E921="",0,IF(COUNTIF($AC$5:AC921,AC921)=1,1,0))</f>
        <v>0</v>
      </c>
    </row>
    <row r="922" customFormat="false" ht="15" hidden="false" customHeight="false" outlineLevel="0" collapsed="false">
      <c r="A922" s="68"/>
      <c r="B922" s="67"/>
      <c r="C922" s="68"/>
      <c r="D922" s="68"/>
      <c r="E922" s="69"/>
      <c r="F922" s="69"/>
      <c r="G922" s="70" t="str">
        <f aca="false">IF(OR(E922="",AND($C$3="",$E$3="")),"",IF(B922="","Sin fecha",IF(AND(OR($C$3="",B922&gt;=$C$3),OR($E$3="",B922&lt;=$E$3)),"Sí","No")))</f>
        <v/>
      </c>
      <c r="H922" s="58" t="str">
        <f aca="false">IF(B922="","",YEAR(B922))</f>
        <v/>
      </c>
      <c r="I922" s="70" t="str">
        <f aca="false">IF(B922="","",IF(MONTH(B922)=1,"X",""))</f>
        <v/>
      </c>
      <c r="J922" s="70" t="str">
        <f aca="false">IF(B922="","",IF(MONTH(B922)=2,"X",""))</f>
        <v/>
      </c>
      <c r="K922" s="70" t="str">
        <f aca="false">IF(B922="","",IF(MONTH(B922)=3,"X",""))</f>
        <v/>
      </c>
      <c r="L922" s="70" t="str">
        <f aca="false">IF(B922="","",IF(MONTH(B922)=4,"X",""))</f>
        <v/>
      </c>
      <c r="M922" s="70" t="str">
        <f aca="false">IF(B922="","",IF(MONTH(B922)=5,"X",""))</f>
        <v/>
      </c>
      <c r="N922" s="70" t="str">
        <f aca="false">IF(B922="","",IF(MONTH(B922)=6,"X",""))</f>
        <v/>
      </c>
      <c r="O922" s="70" t="str">
        <f aca="false">IF(B922="","",IF(MONTH(B922)=7,"X",""))</f>
        <v/>
      </c>
      <c r="P922" s="70" t="str">
        <f aca="false">IF(B922="","",IF(MONTH(B922)=8,"X",""))</f>
        <v/>
      </c>
      <c r="Q922" s="70" t="str">
        <f aca="false">IF(B922="","",IF(MONTH(B922)=9,"X",""))</f>
        <v/>
      </c>
      <c r="R922" s="70" t="str">
        <f aca="false">IF(B922="","",IF(MONTH(B922)=10,"X",""))</f>
        <v/>
      </c>
      <c r="S922" s="70" t="str">
        <f aca="false">IF(B922="","",IF(MONTH(B922)=11,"X",""))</f>
        <v/>
      </c>
      <c r="T922" s="70" t="str">
        <f aca="false">IF(B922="","",IF(MONTH(B922)=12,"X",""))</f>
        <v/>
      </c>
      <c r="U922" s="58" t="str">
        <f aca="false">IF(E922="","",SUMIF($E$5:$E$1000,E922,$AD$5:$AD$1000))</f>
        <v/>
      </c>
      <c r="V922" s="71" t="str">
        <f aca="false">IF(E922="","",_xlfn.TEXTJOIN(" + ",TRUE(),IF(COUNTIFS($E$5:$E$1000,E922,$C$5:$C$1000,"Auditoría Interna")&gt;0,"Interna",""),IF(COUNTIFS($E$5:$E$1000,E922,$C$5:$C$1000,"Auditoría Externa")&gt;0,"Externa",""),IF(COUNTIFS($E$5:$E$1000,E922,$C$5:$C$1000,"SSF")&gt;0,"SSF",""),IF(COUNTIFS($E$5:$E$1000,E922,$C$5:$C$1000,"Comité de Supervisión")&gt;0,"Comité Sup.",""),IF(COUNTIFS($E$5:$E$1000,E922,$C$5:$C$1000,"Consejo de Administración")&gt;0,"Consejo",""),IF(COUNTIFS($E$5:$E$1000,E922,$C$5:$C$1000,"Otros")&gt;0,"Otros","")))</f>
        <v/>
      </c>
      <c r="W922" s="58" t="str">
        <f aca="false">IF(E922="","",SUMIFS($AD$5:$AD$1000,$E$5:$E$1000,E922,$AA$5:$AA$1000,AA922,$C$5:$C$1000,"&lt;&gt;"&amp;C922))</f>
        <v/>
      </c>
      <c r="X922" s="72"/>
      <c r="Y922" s="68"/>
      <c r="Z922" s="72"/>
      <c r="AA922" s="38" t="str">
        <f aca="false">IF(B922="","",YEAR(B922)*100+MONTH(B922))</f>
        <v/>
      </c>
      <c r="AB922" s="38" t="str">
        <f aca="false">IF(AND(E922&lt;&gt;"",E922=Cruce!$C$5,AD922=1),COUNTIFS($E$5:E922,E922,$AD$5:AD922,1),"")</f>
        <v/>
      </c>
      <c r="AC922" s="38" t="str">
        <f aca="false">IF(E922="","",C922&amp;"|"&amp;X922&amp;"|"&amp;IF(B922="","s/f",TEXT(B922,"yyyymmdd"))&amp;IF(OR(C922="SSF",X922="Visitas Auditoría Interna"),"|"&amp;Y922,""))</f>
        <v/>
      </c>
      <c r="AD922" s="38" t="n">
        <f aca="false">IF(E922="",0,IF(COUNTIFS($E$5:E922,E922,$AC$5:AC922,AC922)=1,1,0))</f>
        <v>0</v>
      </c>
      <c r="AE922" s="38" t="str">
        <f aca="false">IF(OR(E922="",AD922&lt;&gt;1),"",SUBSTITUTE(SUBSTITUTE(C922,"Auditoría ",""),"Consejo de Administración","Consejo")&amp;" – "&amp;IF(B922="","(sin fecha)",DAY(B922)&amp;" de "&amp;CHOOSE(MONTH(B922),"Enero","Febrero","Marzo","Abril","Mayo","Junio","Julio","Agosto","Septiembre","Octubre","Noviembre","Diciembre")&amp;" "&amp;YEAR(B922)))</f>
        <v/>
      </c>
      <c r="AF922" s="38" t="n">
        <f aca="false">IF(E922="",0,IF(COUNTIF($AC$5:AC922,AC922)=1,1,0))</f>
        <v>0</v>
      </c>
    </row>
    <row r="923" customFormat="false" ht="15" hidden="false" customHeight="false" outlineLevel="0" collapsed="false">
      <c r="A923" s="68"/>
      <c r="B923" s="67"/>
      <c r="C923" s="68"/>
      <c r="D923" s="68"/>
      <c r="E923" s="69"/>
      <c r="F923" s="69"/>
      <c r="G923" s="70" t="str">
        <f aca="false">IF(OR(E923="",AND($C$3="",$E$3="")),"",IF(B923="","Sin fecha",IF(AND(OR($C$3="",B923&gt;=$C$3),OR($E$3="",B923&lt;=$E$3)),"Sí","No")))</f>
        <v/>
      </c>
      <c r="H923" s="58" t="str">
        <f aca="false">IF(B923="","",YEAR(B923))</f>
        <v/>
      </c>
      <c r="I923" s="70" t="str">
        <f aca="false">IF(B923="","",IF(MONTH(B923)=1,"X",""))</f>
        <v/>
      </c>
      <c r="J923" s="70" t="str">
        <f aca="false">IF(B923="","",IF(MONTH(B923)=2,"X",""))</f>
        <v/>
      </c>
      <c r="K923" s="70" t="str">
        <f aca="false">IF(B923="","",IF(MONTH(B923)=3,"X",""))</f>
        <v/>
      </c>
      <c r="L923" s="70" t="str">
        <f aca="false">IF(B923="","",IF(MONTH(B923)=4,"X",""))</f>
        <v/>
      </c>
      <c r="M923" s="70" t="str">
        <f aca="false">IF(B923="","",IF(MONTH(B923)=5,"X",""))</f>
        <v/>
      </c>
      <c r="N923" s="70" t="str">
        <f aca="false">IF(B923="","",IF(MONTH(B923)=6,"X",""))</f>
        <v/>
      </c>
      <c r="O923" s="70" t="str">
        <f aca="false">IF(B923="","",IF(MONTH(B923)=7,"X",""))</f>
        <v/>
      </c>
      <c r="P923" s="70" t="str">
        <f aca="false">IF(B923="","",IF(MONTH(B923)=8,"X",""))</f>
        <v/>
      </c>
      <c r="Q923" s="70" t="str">
        <f aca="false">IF(B923="","",IF(MONTH(B923)=9,"X",""))</f>
        <v/>
      </c>
      <c r="R923" s="70" t="str">
        <f aca="false">IF(B923="","",IF(MONTH(B923)=10,"X",""))</f>
        <v/>
      </c>
      <c r="S923" s="70" t="str">
        <f aca="false">IF(B923="","",IF(MONTH(B923)=11,"X",""))</f>
        <v/>
      </c>
      <c r="T923" s="70" t="str">
        <f aca="false">IF(B923="","",IF(MONTH(B923)=12,"X",""))</f>
        <v/>
      </c>
      <c r="U923" s="58" t="str">
        <f aca="false">IF(E923="","",SUMIF($E$5:$E$1000,E923,$AD$5:$AD$1000))</f>
        <v/>
      </c>
      <c r="V923" s="71" t="str">
        <f aca="false">IF(E923="","",_xlfn.TEXTJOIN(" + ",TRUE(),IF(COUNTIFS($E$5:$E$1000,E923,$C$5:$C$1000,"Auditoría Interna")&gt;0,"Interna",""),IF(COUNTIFS($E$5:$E$1000,E923,$C$5:$C$1000,"Auditoría Externa")&gt;0,"Externa",""),IF(COUNTIFS($E$5:$E$1000,E923,$C$5:$C$1000,"SSF")&gt;0,"SSF",""),IF(COUNTIFS($E$5:$E$1000,E923,$C$5:$C$1000,"Comité de Supervisión")&gt;0,"Comité Sup.",""),IF(COUNTIFS($E$5:$E$1000,E923,$C$5:$C$1000,"Consejo de Administración")&gt;0,"Consejo",""),IF(COUNTIFS($E$5:$E$1000,E923,$C$5:$C$1000,"Otros")&gt;0,"Otros","")))</f>
        <v/>
      </c>
      <c r="W923" s="58" t="str">
        <f aca="false">IF(E923="","",SUMIFS($AD$5:$AD$1000,$E$5:$E$1000,E923,$AA$5:$AA$1000,AA923,$C$5:$C$1000,"&lt;&gt;"&amp;C923))</f>
        <v/>
      </c>
      <c r="X923" s="72"/>
      <c r="Y923" s="68"/>
      <c r="Z923" s="72"/>
      <c r="AA923" s="38" t="str">
        <f aca="false">IF(B923="","",YEAR(B923)*100+MONTH(B923))</f>
        <v/>
      </c>
      <c r="AB923" s="38" t="str">
        <f aca="false">IF(AND(E923&lt;&gt;"",E923=Cruce!$C$5,AD923=1),COUNTIFS($E$5:E923,E923,$AD$5:AD923,1),"")</f>
        <v/>
      </c>
      <c r="AC923" s="38" t="str">
        <f aca="false">IF(E923="","",C923&amp;"|"&amp;X923&amp;"|"&amp;IF(B923="","s/f",TEXT(B923,"yyyymmdd"))&amp;IF(OR(C923="SSF",X923="Visitas Auditoría Interna"),"|"&amp;Y923,""))</f>
        <v/>
      </c>
      <c r="AD923" s="38" t="n">
        <f aca="false">IF(E923="",0,IF(COUNTIFS($E$5:E923,E923,$AC$5:AC923,AC923)=1,1,0))</f>
        <v>0</v>
      </c>
      <c r="AE923" s="38" t="str">
        <f aca="false">IF(OR(E923="",AD923&lt;&gt;1),"",SUBSTITUTE(SUBSTITUTE(C923,"Auditoría ",""),"Consejo de Administración","Consejo")&amp;" – "&amp;IF(B923="","(sin fecha)",DAY(B923)&amp;" de "&amp;CHOOSE(MONTH(B923),"Enero","Febrero","Marzo","Abril","Mayo","Junio","Julio","Agosto","Septiembre","Octubre","Noviembre","Diciembre")&amp;" "&amp;YEAR(B923)))</f>
        <v/>
      </c>
      <c r="AF923" s="38" t="n">
        <f aca="false">IF(E923="",0,IF(COUNTIF($AC$5:AC923,AC923)=1,1,0))</f>
        <v>0</v>
      </c>
    </row>
    <row r="924" customFormat="false" ht="15" hidden="false" customHeight="false" outlineLevel="0" collapsed="false">
      <c r="A924" s="68"/>
      <c r="B924" s="67"/>
      <c r="C924" s="68"/>
      <c r="D924" s="68"/>
      <c r="E924" s="69"/>
      <c r="F924" s="69"/>
      <c r="G924" s="70" t="str">
        <f aca="false">IF(OR(E924="",AND($C$3="",$E$3="")),"",IF(B924="","Sin fecha",IF(AND(OR($C$3="",B924&gt;=$C$3),OR($E$3="",B924&lt;=$E$3)),"Sí","No")))</f>
        <v/>
      </c>
      <c r="H924" s="58" t="str">
        <f aca="false">IF(B924="","",YEAR(B924))</f>
        <v/>
      </c>
      <c r="I924" s="70" t="str">
        <f aca="false">IF(B924="","",IF(MONTH(B924)=1,"X",""))</f>
        <v/>
      </c>
      <c r="J924" s="70" t="str">
        <f aca="false">IF(B924="","",IF(MONTH(B924)=2,"X",""))</f>
        <v/>
      </c>
      <c r="K924" s="70" t="str">
        <f aca="false">IF(B924="","",IF(MONTH(B924)=3,"X",""))</f>
        <v/>
      </c>
      <c r="L924" s="70" t="str">
        <f aca="false">IF(B924="","",IF(MONTH(B924)=4,"X",""))</f>
        <v/>
      </c>
      <c r="M924" s="70" t="str">
        <f aca="false">IF(B924="","",IF(MONTH(B924)=5,"X",""))</f>
        <v/>
      </c>
      <c r="N924" s="70" t="str">
        <f aca="false">IF(B924="","",IF(MONTH(B924)=6,"X",""))</f>
        <v/>
      </c>
      <c r="O924" s="70" t="str">
        <f aca="false">IF(B924="","",IF(MONTH(B924)=7,"X",""))</f>
        <v/>
      </c>
      <c r="P924" s="70" t="str">
        <f aca="false">IF(B924="","",IF(MONTH(B924)=8,"X",""))</f>
        <v/>
      </c>
      <c r="Q924" s="70" t="str">
        <f aca="false">IF(B924="","",IF(MONTH(B924)=9,"X",""))</f>
        <v/>
      </c>
      <c r="R924" s="70" t="str">
        <f aca="false">IF(B924="","",IF(MONTH(B924)=10,"X",""))</f>
        <v/>
      </c>
      <c r="S924" s="70" t="str">
        <f aca="false">IF(B924="","",IF(MONTH(B924)=11,"X",""))</f>
        <v/>
      </c>
      <c r="T924" s="70" t="str">
        <f aca="false">IF(B924="","",IF(MONTH(B924)=12,"X",""))</f>
        <v/>
      </c>
      <c r="U924" s="58" t="str">
        <f aca="false">IF(E924="","",SUMIF($E$5:$E$1000,E924,$AD$5:$AD$1000))</f>
        <v/>
      </c>
      <c r="V924" s="71" t="str">
        <f aca="false">IF(E924="","",_xlfn.TEXTJOIN(" + ",TRUE(),IF(COUNTIFS($E$5:$E$1000,E924,$C$5:$C$1000,"Auditoría Interna")&gt;0,"Interna",""),IF(COUNTIFS($E$5:$E$1000,E924,$C$5:$C$1000,"Auditoría Externa")&gt;0,"Externa",""),IF(COUNTIFS($E$5:$E$1000,E924,$C$5:$C$1000,"SSF")&gt;0,"SSF",""),IF(COUNTIFS($E$5:$E$1000,E924,$C$5:$C$1000,"Comité de Supervisión")&gt;0,"Comité Sup.",""),IF(COUNTIFS($E$5:$E$1000,E924,$C$5:$C$1000,"Consejo de Administración")&gt;0,"Consejo",""),IF(COUNTIFS($E$5:$E$1000,E924,$C$5:$C$1000,"Otros")&gt;0,"Otros","")))</f>
        <v/>
      </c>
      <c r="W924" s="58" t="str">
        <f aca="false">IF(E924="","",SUMIFS($AD$5:$AD$1000,$E$5:$E$1000,E924,$AA$5:$AA$1000,AA924,$C$5:$C$1000,"&lt;&gt;"&amp;C924))</f>
        <v/>
      </c>
      <c r="X924" s="72"/>
      <c r="Y924" s="68"/>
      <c r="Z924" s="72"/>
      <c r="AA924" s="38" t="str">
        <f aca="false">IF(B924="","",YEAR(B924)*100+MONTH(B924))</f>
        <v/>
      </c>
      <c r="AB924" s="38" t="str">
        <f aca="false">IF(AND(E924&lt;&gt;"",E924=Cruce!$C$5,AD924=1),COUNTIFS($E$5:E924,E924,$AD$5:AD924,1),"")</f>
        <v/>
      </c>
      <c r="AC924" s="38" t="str">
        <f aca="false">IF(E924="","",C924&amp;"|"&amp;X924&amp;"|"&amp;IF(B924="","s/f",TEXT(B924,"yyyymmdd"))&amp;IF(OR(C924="SSF",X924="Visitas Auditoría Interna"),"|"&amp;Y924,""))</f>
        <v/>
      </c>
      <c r="AD924" s="38" t="n">
        <f aca="false">IF(E924="",0,IF(COUNTIFS($E$5:E924,E924,$AC$5:AC924,AC924)=1,1,0))</f>
        <v>0</v>
      </c>
      <c r="AE924" s="38" t="str">
        <f aca="false">IF(OR(E924="",AD924&lt;&gt;1),"",SUBSTITUTE(SUBSTITUTE(C924,"Auditoría ",""),"Consejo de Administración","Consejo")&amp;" – "&amp;IF(B924="","(sin fecha)",DAY(B924)&amp;" de "&amp;CHOOSE(MONTH(B924),"Enero","Febrero","Marzo","Abril","Mayo","Junio","Julio","Agosto","Septiembre","Octubre","Noviembre","Diciembre")&amp;" "&amp;YEAR(B924)))</f>
        <v/>
      </c>
      <c r="AF924" s="38" t="n">
        <f aca="false">IF(E924="",0,IF(COUNTIF($AC$5:AC924,AC924)=1,1,0))</f>
        <v>0</v>
      </c>
    </row>
    <row r="925" customFormat="false" ht="15" hidden="false" customHeight="false" outlineLevel="0" collapsed="false">
      <c r="A925" s="68"/>
      <c r="B925" s="67"/>
      <c r="C925" s="68"/>
      <c r="D925" s="68"/>
      <c r="E925" s="69"/>
      <c r="F925" s="69"/>
      <c r="G925" s="70" t="str">
        <f aca="false">IF(OR(E925="",AND($C$3="",$E$3="")),"",IF(B925="","Sin fecha",IF(AND(OR($C$3="",B925&gt;=$C$3),OR($E$3="",B925&lt;=$E$3)),"Sí","No")))</f>
        <v/>
      </c>
      <c r="H925" s="58" t="str">
        <f aca="false">IF(B925="","",YEAR(B925))</f>
        <v/>
      </c>
      <c r="I925" s="70" t="str">
        <f aca="false">IF(B925="","",IF(MONTH(B925)=1,"X",""))</f>
        <v/>
      </c>
      <c r="J925" s="70" t="str">
        <f aca="false">IF(B925="","",IF(MONTH(B925)=2,"X",""))</f>
        <v/>
      </c>
      <c r="K925" s="70" t="str">
        <f aca="false">IF(B925="","",IF(MONTH(B925)=3,"X",""))</f>
        <v/>
      </c>
      <c r="L925" s="70" t="str">
        <f aca="false">IF(B925="","",IF(MONTH(B925)=4,"X",""))</f>
        <v/>
      </c>
      <c r="M925" s="70" t="str">
        <f aca="false">IF(B925="","",IF(MONTH(B925)=5,"X",""))</f>
        <v/>
      </c>
      <c r="N925" s="70" t="str">
        <f aca="false">IF(B925="","",IF(MONTH(B925)=6,"X",""))</f>
        <v/>
      </c>
      <c r="O925" s="70" t="str">
        <f aca="false">IF(B925="","",IF(MONTH(B925)=7,"X",""))</f>
        <v/>
      </c>
      <c r="P925" s="70" t="str">
        <f aca="false">IF(B925="","",IF(MONTH(B925)=8,"X",""))</f>
        <v/>
      </c>
      <c r="Q925" s="70" t="str">
        <f aca="false">IF(B925="","",IF(MONTH(B925)=9,"X",""))</f>
        <v/>
      </c>
      <c r="R925" s="70" t="str">
        <f aca="false">IF(B925="","",IF(MONTH(B925)=10,"X",""))</f>
        <v/>
      </c>
      <c r="S925" s="70" t="str">
        <f aca="false">IF(B925="","",IF(MONTH(B925)=11,"X",""))</f>
        <v/>
      </c>
      <c r="T925" s="70" t="str">
        <f aca="false">IF(B925="","",IF(MONTH(B925)=12,"X",""))</f>
        <v/>
      </c>
      <c r="U925" s="58" t="str">
        <f aca="false">IF(E925="","",SUMIF($E$5:$E$1000,E925,$AD$5:$AD$1000))</f>
        <v/>
      </c>
      <c r="V925" s="71" t="str">
        <f aca="false">IF(E925="","",_xlfn.TEXTJOIN(" + ",TRUE(),IF(COUNTIFS($E$5:$E$1000,E925,$C$5:$C$1000,"Auditoría Interna")&gt;0,"Interna",""),IF(COUNTIFS($E$5:$E$1000,E925,$C$5:$C$1000,"Auditoría Externa")&gt;0,"Externa",""),IF(COUNTIFS($E$5:$E$1000,E925,$C$5:$C$1000,"SSF")&gt;0,"SSF",""),IF(COUNTIFS($E$5:$E$1000,E925,$C$5:$C$1000,"Comité de Supervisión")&gt;0,"Comité Sup.",""),IF(COUNTIFS($E$5:$E$1000,E925,$C$5:$C$1000,"Consejo de Administración")&gt;0,"Consejo",""),IF(COUNTIFS($E$5:$E$1000,E925,$C$5:$C$1000,"Otros")&gt;0,"Otros","")))</f>
        <v/>
      </c>
      <c r="W925" s="58" t="str">
        <f aca="false">IF(E925="","",SUMIFS($AD$5:$AD$1000,$E$5:$E$1000,E925,$AA$5:$AA$1000,AA925,$C$5:$C$1000,"&lt;&gt;"&amp;C925))</f>
        <v/>
      </c>
      <c r="X925" s="72"/>
      <c r="Y925" s="68"/>
      <c r="Z925" s="72"/>
      <c r="AA925" s="38" t="str">
        <f aca="false">IF(B925="","",YEAR(B925)*100+MONTH(B925))</f>
        <v/>
      </c>
      <c r="AB925" s="38" t="str">
        <f aca="false">IF(AND(E925&lt;&gt;"",E925=Cruce!$C$5,AD925=1),COUNTIFS($E$5:E925,E925,$AD$5:AD925,1),"")</f>
        <v/>
      </c>
      <c r="AC925" s="38" t="str">
        <f aca="false">IF(E925="","",C925&amp;"|"&amp;X925&amp;"|"&amp;IF(B925="","s/f",TEXT(B925,"yyyymmdd"))&amp;IF(OR(C925="SSF",X925="Visitas Auditoría Interna"),"|"&amp;Y925,""))</f>
        <v/>
      </c>
      <c r="AD925" s="38" t="n">
        <f aca="false">IF(E925="",0,IF(COUNTIFS($E$5:E925,E925,$AC$5:AC925,AC925)=1,1,0))</f>
        <v>0</v>
      </c>
      <c r="AE925" s="38" t="str">
        <f aca="false">IF(OR(E925="",AD925&lt;&gt;1),"",SUBSTITUTE(SUBSTITUTE(C925,"Auditoría ",""),"Consejo de Administración","Consejo")&amp;" – "&amp;IF(B925="","(sin fecha)",DAY(B925)&amp;" de "&amp;CHOOSE(MONTH(B925),"Enero","Febrero","Marzo","Abril","Mayo","Junio","Julio","Agosto","Septiembre","Octubre","Noviembre","Diciembre")&amp;" "&amp;YEAR(B925)))</f>
        <v/>
      </c>
      <c r="AF925" s="38" t="n">
        <f aca="false">IF(E925="",0,IF(COUNTIF($AC$5:AC925,AC925)=1,1,0))</f>
        <v>0</v>
      </c>
    </row>
    <row r="926" customFormat="false" ht="15" hidden="false" customHeight="false" outlineLevel="0" collapsed="false">
      <c r="A926" s="68"/>
      <c r="B926" s="67"/>
      <c r="C926" s="68"/>
      <c r="D926" s="68"/>
      <c r="E926" s="69"/>
      <c r="F926" s="69"/>
      <c r="G926" s="70" t="str">
        <f aca="false">IF(OR(E926="",AND($C$3="",$E$3="")),"",IF(B926="","Sin fecha",IF(AND(OR($C$3="",B926&gt;=$C$3),OR($E$3="",B926&lt;=$E$3)),"Sí","No")))</f>
        <v/>
      </c>
      <c r="H926" s="58" t="str">
        <f aca="false">IF(B926="","",YEAR(B926))</f>
        <v/>
      </c>
      <c r="I926" s="70" t="str">
        <f aca="false">IF(B926="","",IF(MONTH(B926)=1,"X",""))</f>
        <v/>
      </c>
      <c r="J926" s="70" t="str">
        <f aca="false">IF(B926="","",IF(MONTH(B926)=2,"X",""))</f>
        <v/>
      </c>
      <c r="K926" s="70" t="str">
        <f aca="false">IF(B926="","",IF(MONTH(B926)=3,"X",""))</f>
        <v/>
      </c>
      <c r="L926" s="70" t="str">
        <f aca="false">IF(B926="","",IF(MONTH(B926)=4,"X",""))</f>
        <v/>
      </c>
      <c r="M926" s="70" t="str">
        <f aca="false">IF(B926="","",IF(MONTH(B926)=5,"X",""))</f>
        <v/>
      </c>
      <c r="N926" s="70" t="str">
        <f aca="false">IF(B926="","",IF(MONTH(B926)=6,"X",""))</f>
        <v/>
      </c>
      <c r="O926" s="70" t="str">
        <f aca="false">IF(B926="","",IF(MONTH(B926)=7,"X",""))</f>
        <v/>
      </c>
      <c r="P926" s="70" t="str">
        <f aca="false">IF(B926="","",IF(MONTH(B926)=8,"X",""))</f>
        <v/>
      </c>
      <c r="Q926" s="70" t="str">
        <f aca="false">IF(B926="","",IF(MONTH(B926)=9,"X",""))</f>
        <v/>
      </c>
      <c r="R926" s="70" t="str">
        <f aca="false">IF(B926="","",IF(MONTH(B926)=10,"X",""))</f>
        <v/>
      </c>
      <c r="S926" s="70" t="str">
        <f aca="false">IF(B926="","",IF(MONTH(B926)=11,"X",""))</f>
        <v/>
      </c>
      <c r="T926" s="70" t="str">
        <f aca="false">IF(B926="","",IF(MONTH(B926)=12,"X",""))</f>
        <v/>
      </c>
      <c r="U926" s="58" t="str">
        <f aca="false">IF(E926="","",SUMIF($E$5:$E$1000,E926,$AD$5:$AD$1000))</f>
        <v/>
      </c>
      <c r="V926" s="71" t="str">
        <f aca="false">IF(E926="","",_xlfn.TEXTJOIN(" + ",TRUE(),IF(COUNTIFS($E$5:$E$1000,E926,$C$5:$C$1000,"Auditoría Interna")&gt;0,"Interna",""),IF(COUNTIFS($E$5:$E$1000,E926,$C$5:$C$1000,"Auditoría Externa")&gt;0,"Externa",""),IF(COUNTIFS($E$5:$E$1000,E926,$C$5:$C$1000,"SSF")&gt;0,"SSF",""),IF(COUNTIFS($E$5:$E$1000,E926,$C$5:$C$1000,"Comité de Supervisión")&gt;0,"Comité Sup.",""),IF(COUNTIFS($E$5:$E$1000,E926,$C$5:$C$1000,"Consejo de Administración")&gt;0,"Consejo",""),IF(COUNTIFS($E$5:$E$1000,E926,$C$5:$C$1000,"Otros")&gt;0,"Otros","")))</f>
        <v/>
      </c>
      <c r="W926" s="58" t="str">
        <f aca="false">IF(E926="","",SUMIFS($AD$5:$AD$1000,$E$5:$E$1000,E926,$AA$5:$AA$1000,AA926,$C$5:$C$1000,"&lt;&gt;"&amp;C926))</f>
        <v/>
      </c>
      <c r="X926" s="72"/>
      <c r="Y926" s="68"/>
      <c r="Z926" s="72"/>
      <c r="AA926" s="38" t="str">
        <f aca="false">IF(B926="","",YEAR(B926)*100+MONTH(B926))</f>
        <v/>
      </c>
      <c r="AB926" s="38" t="str">
        <f aca="false">IF(AND(E926&lt;&gt;"",E926=Cruce!$C$5,AD926=1),COUNTIFS($E$5:E926,E926,$AD$5:AD926,1),"")</f>
        <v/>
      </c>
      <c r="AC926" s="38" t="str">
        <f aca="false">IF(E926="","",C926&amp;"|"&amp;X926&amp;"|"&amp;IF(B926="","s/f",TEXT(B926,"yyyymmdd"))&amp;IF(OR(C926="SSF",X926="Visitas Auditoría Interna"),"|"&amp;Y926,""))</f>
        <v/>
      </c>
      <c r="AD926" s="38" t="n">
        <f aca="false">IF(E926="",0,IF(COUNTIFS($E$5:E926,E926,$AC$5:AC926,AC926)=1,1,0))</f>
        <v>0</v>
      </c>
      <c r="AE926" s="38" t="str">
        <f aca="false">IF(OR(E926="",AD926&lt;&gt;1),"",SUBSTITUTE(SUBSTITUTE(C926,"Auditoría ",""),"Consejo de Administración","Consejo")&amp;" – "&amp;IF(B926="","(sin fecha)",DAY(B926)&amp;" de "&amp;CHOOSE(MONTH(B926),"Enero","Febrero","Marzo","Abril","Mayo","Junio","Julio","Agosto","Septiembre","Octubre","Noviembre","Diciembre")&amp;" "&amp;YEAR(B926)))</f>
        <v/>
      </c>
      <c r="AF926" s="38" t="n">
        <f aca="false">IF(E926="",0,IF(COUNTIF($AC$5:AC926,AC926)=1,1,0))</f>
        <v>0</v>
      </c>
    </row>
    <row r="927" customFormat="false" ht="15" hidden="false" customHeight="false" outlineLevel="0" collapsed="false">
      <c r="A927" s="68"/>
      <c r="B927" s="67"/>
      <c r="C927" s="68"/>
      <c r="D927" s="68"/>
      <c r="E927" s="69"/>
      <c r="F927" s="69"/>
      <c r="G927" s="70" t="str">
        <f aca="false">IF(OR(E927="",AND($C$3="",$E$3="")),"",IF(B927="","Sin fecha",IF(AND(OR($C$3="",B927&gt;=$C$3),OR($E$3="",B927&lt;=$E$3)),"Sí","No")))</f>
        <v/>
      </c>
      <c r="H927" s="58" t="str">
        <f aca="false">IF(B927="","",YEAR(B927))</f>
        <v/>
      </c>
      <c r="I927" s="70" t="str">
        <f aca="false">IF(B927="","",IF(MONTH(B927)=1,"X",""))</f>
        <v/>
      </c>
      <c r="J927" s="70" t="str">
        <f aca="false">IF(B927="","",IF(MONTH(B927)=2,"X",""))</f>
        <v/>
      </c>
      <c r="K927" s="70" t="str">
        <f aca="false">IF(B927="","",IF(MONTH(B927)=3,"X",""))</f>
        <v/>
      </c>
      <c r="L927" s="70" t="str">
        <f aca="false">IF(B927="","",IF(MONTH(B927)=4,"X",""))</f>
        <v/>
      </c>
      <c r="M927" s="70" t="str">
        <f aca="false">IF(B927="","",IF(MONTH(B927)=5,"X",""))</f>
        <v/>
      </c>
      <c r="N927" s="70" t="str">
        <f aca="false">IF(B927="","",IF(MONTH(B927)=6,"X",""))</f>
        <v/>
      </c>
      <c r="O927" s="70" t="str">
        <f aca="false">IF(B927="","",IF(MONTH(B927)=7,"X",""))</f>
        <v/>
      </c>
      <c r="P927" s="70" t="str">
        <f aca="false">IF(B927="","",IF(MONTH(B927)=8,"X",""))</f>
        <v/>
      </c>
      <c r="Q927" s="70" t="str">
        <f aca="false">IF(B927="","",IF(MONTH(B927)=9,"X",""))</f>
        <v/>
      </c>
      <c r="R927" s="70" t="str">
        <f aca="false">IF(B927="","",IF(MONTH(B927)=10,"X",""))</f>
        <v/>
      </c>
      <c r="S927" s="70" t="str">
        <f aca="false">IF(B927="","",IF(MONTH(B927)=11,"X",""))</f>
        <v/>
      </c>
      <c r="T927" s="70" t="str">
        <f aca="false">IF(B927="","",IF(MONTH(B927)=12,"X",""))</f>
        <v/>
      </c>
      <c r="U927" s="58" t="str">
        <f aca="false">IF(E927="","",SUMIF($E$5:$E$1000,E927,$AD$5:$AD$1000))</f>
        <v/>
      </c>
      <c r="V927" s="71" t="str">
        <f aca="false">IF(E927="","",_xlfn.TEXTJOIN(" + ",TRUE(),IF(COUNTIFS($E$5:$E$1000,E927,$C$5:$C$1000,"Auditoría Interna")&gt;0,"Interna",""),IF(COUNTIFS($E$5:$E$1000,E927,$C$5:$C$1000,"Auditoría Externa")&gt;0,"Externa",""),IF(COUNTIFS($E$5:$E$1000,E927,$C$5:$C$1000,"SSF")&gt;0,"SSF",""),IF(COUNTIFS($E$5:$E$1000,E927,$C$5:$C$1000,"Comité de Supervisión")&gt;0,"Comité Sup.",""),IF(COUNTIFS($E$5:$E$1000,E927,$C$5:$C$1000,"Consejo de Administración")&gt;0,"Consejo",""),IF(COUNTIFS($E$5:$E$1000,E927,$C$5:$C$1000,"Otros")&gt;0,"Otros","")))</f>
        <v/>
      </c>
      <c r="W927" s="58" t="str">
        <f aca="false">IF(E927="","",SUMIFS($AD$5:$AD$1000,$E$5:$E$1000,E927,$AA$5:$AA$1000,AA927,$C$5:$C$1000,"&lt;&gt;"&amp;C927))</f>
        <v/>
      </c>
      <c r="X927" s="72"/>
      <c r="Y927" s="68"/>
      <c r="Z927" s="72"/>
      <c r="AA927" s="38" t="str">
        <f aca="false">IF(B927="","",YEAR(B927)*100+MONTH(B927))</f>
        <v/>
      </c>
      <c r="AB927" s="38" t="str">
        <f aca="false">IF(AND(E927&lt;&gt;"",E927=Cruce!$C$5,AD927=1),COUNTIFS($E$5:E927,E927,$AD$5:AD927,1),"")</f>
        <v/>
      </c>
      <c r="AC927" s="38" t="str">
        <f aca="false">IF(E927="","",C927&amp;"|"&amp;X927&amp;"|"&amp;IF(B927="","s/f",TEXT(B927,"yyyymmdd"))&amp;IF(OR(C927="SSF",X927="Visitas Auditoría Interna"),"|"&amp;Y927,""))</f>
        <v/>
      </c>
      <c r="AD927" s="38" t="n">
        <f aca="false">IF(E927="",0,IF(COUNTIFS($E$5:E927,E927,$AC$5:AC927,AC927)=1,1,0))</f>
        <v>0</v>
      </c>
      <c r="AE927" s="38" t="str">
        <f aca="false">IF(OR(E927="",AD927&lt;&gt;1),"",SUBSTITUTE(SUBSTITUTE(C927,"Auditoría ",""),"Consejo de Administración","Consejo")&amp;" – "&amp;IF(B927="","(sin fecha)",DAY(B927)&amp;" de "&amp;CHOOSE(MONTH(B927),"Enero","Febrero","Marzo","Abril","Mayo","Junio","Julio","Agosto","Septiembre","Octubre","Noviembre","Diciembre")&amp;" "&amp;YEAR(B927)))</f>
        <v/>
      </c>
      <c r="AF927" s="38" t="n">
        <f aca="false">IF(E927="",0,IF(COUNTIF($AC$5:AC927,AC927)=1,1,0))</f>
        <v>0</v>
      </c>
    </row>
    <row r="928" customFormat="false" ht="15" hidden="false" customHeight="false" outlineLevel="0" collapsed="false">
      <c r="A928" s="68"/>
      <c r="B928" s="67"/>
      <c r="C928" s="68"/>
      <c r="D928" s="68"/>
      <c r="E928" s="69"/>
      <c r="F928" s="69"/>
      <c r="G928" s="70" t="str">
        <f aca="false">IF(OR(E928="",AND($C$3="",$E$3="")),"",IF(B928="","Sin fecha",IF(AND(OR($C$3="",B928&gt;=$C$3),OR($E$3="",B928&lt;=$E$3)),"Sí","No")))</f>
        <v/>
      </c>
      <c r="H928" s="58" t="str">
        <f aca="false">IF(B928="","",YEAR(B928))</f>
        <v/>
      </c>
      <c r="I928" s="70" t="str">
        <f aca="false">IF(B928="","",IF(MONTH(B928)=1,"X",""))</f>
        <v/>
      </c>
      <c r="J928" s="70" t="str">
        <f aca="false">IF(B928="","",IF(MONTH(B928)=2,"X",""))</f>
        <v/>
      </c>
      <c r="K928" s="70" t="str">
        <f aca="false">IF(B928="","",IF(MONTH(B928)=3,"X",""))</f>
        <v/>
      </c>
      <c r="L928" s="70" t="str">
        <f aca="false">IF(B928="","",IF(MONTH(B928)=4,"X",""))</f>
        <v/>
      </c>
      <c r="M928" s="70" t="str">
        <f aca="false">IF(B928="","",IF(MONTH(B928)=5,"X",""))</f>
        <v/>
      </c>
      <c r="N928" s="70" t="str">
        <f aca="false">IF(B928="","",IF(MONTH(B928)=6,"X",""))</f>
        <v/>
      </c>
      <c r="O928" s="70" t="str">
        <f aca="false">IF(B928="","",IF(MONTH(B928)=7,"X",""))</f>
        <v/>
      </c>
      <c r="P928" s="70" t="str">
        <f aca="false">IF(B928="","",IF(MONTH(B928)=8,"X",""))</f>
        <v/>
      </c>
      <c r="Q928" s="70" t="str">
        <f aca="false">IF(B928="","",IF(MONTH(B928)=9,"X",""))</f>
        <v/>
      </c>
      <c r="R928" s="70" t="str">
        <f aca="false">IF(B928="","",IF(MONTH(B928)=10,"X",""))</f>
        <v/>
      </c>
      <c r="S928" s="70" t="str">
        <f aca="false">IF(B928="","",IF(MONTH(B928)=11,"X",""))</f>
        <v/>
      </c>
      <c r="T928" s="70" t="str">
        <f aca="false">IF(B928="","",IF(MONTH(B928)=12,"X",""))</f>
        <v/>
      </c>
      <c r="U928" s="58" t="str">
        <f aca="false">IF(E928="","",SUMIF($E$5:$E$1000,E928,$AD$5:$AD$1000))</f>
        <v/>
      </c>
      <c r="V928" s="71" t="str">
        <f aca="false">IF(E928="","",_xlfn.TEXTJOIN(" + ",TRUE(),IF(COUNTIFS($E$5:$E$1000,E928,$C$5:$C$1000,"Auditoría Interna")&gt;0,"Interna",""),IF(COUNTIFS($E$5:$E$1000,E928,$C$5:$C$1000,"Auditoría Externa")&gt;0,"Externa",""),IF(COUNTIFS($E$5:$E$1000,E928,$C$5:$C$1000,"SSF")&gt;0,"SSF",""),IF(COUNTIFS($E$5:$E$1000,E928,$C$5:$C$1000,"Comité de Supervisión")&gt;0,"Comité Sup.",""),IF(COUNTIFS($E$5:$E$1000,E928,$C$5:$C$1000,"Consejo de Administración")&gt;0,"Consejo",""),IF(COUNTIFS($E$5:$E$1000,E928,$C$5:$C$1000,"Otros")&gt;0,"Otros","")))</f>
        <v/>
      </c>
      <c r="W928" s="58" t="str">
        <f aca="false">IF(E928="","",SUMIFS($AD$5:$AD$1000,$E$5:$E$1000,E928,$AA$5:$AA$1000,AA928,$C$5:$C$1000,"&lt;&gt;"&amp;C928))</f>
        <v/>
      </c>
      <c r="X928" s="72"/>
      <c r="Y928" s="68"/>
      <c r="Z928" s="72"/>
      <c r="AA928" s="38" t="str">
        <f aca="false">IF(B928="","",YEAR(B928)*100+MONTH(B928))</f>
        <v/>
      </c>
      <c r="AB928" s="38" t="str">
        <f aca="false">IF(AND(E928&lt;&gt;"",E928=Cruce!$C$5,AD928=1),COUNTIFS($E$5:E928,E928,$AD$5:AD928,1),"")</f>
        <v/>
      </c>
      <c r="AC928" s="38" t="str">
        <f aca="false">IF(E928="","",C928&amp;"|"&amp;X928&amp;"|"&amp;IF(B928="","s/f",TEXT(B928,"yyyymmdd"))&amp;IF(OR(C928="SSF",X928="Visitas Auditoría Interna"),"|"&amp;Y928,""))</f>
        <v/>
      </c>
      <c r="AD928" s="38" t="n">
        <f aca="false">IF(E928="",0,IF(COUNTIFS($E$5:E928,E928,$AC$5:AC928,AC928)=1,1,0))</f>
        <v>0</v>
      </c>
      <c r="AE928" s="38" t="str">
        <f aca="false">IF(OR(E928="",AD928&lt;&gt;1),"",SUBSTITUTE(SUBSTITUTE(C928,"Auditoría ",""),"Consejo de Administración","Consejo")&amp;" – "&amp;IF(B928="","(sin fecha)",DAY(B928)&amp;" de "&amp;CHOOSE(MONTH(B928),"Enero","Febrero","Marzo","Abril","Mayo","Junio","Julio","Agosto","Septiembre","Octubre","Noviembre","Diciembre")&amp;" "&amp;YEAR(B928)))</f>
        <v/>
      </c>
      <c r="AF928" s="38" t="n">
        <f aca="false">IF(E928="",0,IF(COUNTIF($AC$5:AC928,AC928)=1,1,0))</f>
        <v>0</v>
      </c>
    </row>
    <row r="929" customFormat="false" ht="15" hidden="false" customHeight="false" outlineLevel="0" collapsed="false">
      <c r="A929" s="68"/>
      <c r="B929" s="67"/>
      <c r="C929" s="68"/>
      <c r="D929" s="68"/>
      <c r="E929" s="69"/>
      <c r="F929" s="69"/>
      <c r="G929" s="70" t="str">
        <f aca="false">IF(OR(E929="",AND($C$3="",$E$3="")),"",IF(B929="","Sin fecha",IF(AND(OR($C$3="",B929&gt;=$C$3),OR($E$3="",B929&lt;=$E$3)),"Sí","No")))</f>
        <v/>
      </c>
      <c r="H929" s="58" t="str">
        <f aca="false">IF(B929="","",YEAR(B929))</f>
        <v/>
      </c>
      <c r="I929" s="70" t="str">
        <f aca="false">IF(B929="","",IF(MONTH(B929)=1,"X",""))</f>
        <v/>
      </c>
      <c r="J929" s="70" t="str">
        <f aca="false">IF(B929="","",IF(MONTH(B929)=2,"X",""))</f>
        <v/>
      </c>
      <c r="K929" s="70" t="str">
        <f aca="false">IF(B929="","",IF(MONTH(B929)=3,"X",""))</f>
        <v/>
      </c>
      <c r="L929" s="70" t="str">
        <f aca="false">IF(B929="","",IF(MONTH(B929)=4,"X",""))</f>
        <v/>
      </c>
      <c r="M929" s="70" t="str">
        <f aca="false">IF(B929="","",IF(MONTH(B929)=5,"X",""))</f>
        <v/>
      </c>
      <c r="N929" s="70" t="str">
        <f aca="false">IF(B929="","",IF(MONTH(B929)=6,"X",""))</f>
        <v/>
      </c>
      <c r="O929" s="70" t="str">
        <f aca="false">IF(B929="","",IF(MONTH(B929)=7,"X",""))</f>
        <v/>
      </c>
      <c r="P929" s="70" t="str">
        <f aca="false">IF(B929="","",IF(MONTH(B929)=8,"X",""))</f>
        <v/>
      </c>
      <c r="Q929" s="70" t="str">
        <f aca="false">IF(B929="","",IF(MONTH(B929)=9,"X",""))</f>
        <v/>
      </c>
      <c r="R929" s="70" t="str">
        <f aca="false">IF(B929="","",IF(MONTH(B929)=10,"X",""))</f>
        <v/>
      </c>
      <c r="S929" s="70" t="str">
        <f aca="false">IF(B929="","",IF(MONTH(B929)=11,"X",""))</f>
        <v/>
      </c>
      <c r="T929" s="70" t="str">
        <f aca="false">IF(B929="","",IF(MONTH(B929)=12,"X",""))</f>
        <v/>
      </c>
      <c r="U929" s="58" t="str">
        <f aca="false">IF(E929="","",SUMIF($E$5:$E$1000,E929,$AD$5:$AD$1000))</f>
        <v/>
      </c>
      <c r="V929" s="71" t="str">
        <f aca="false">IF(E929="","",_xlfn.TEXTJOIN(" + ",TRUE(),IF(COUNTIFS($E$5:$E$1000,E929,$C$5:$C$1000,"Auditoría Interna")&gt;0,"Interna",""),IF(COUNTIFS($E$5:$E$1000,E929,$C$5:$C$1000,"Auditoría Externa")&gt;0,"Externa",""),IF(COUNTIFS($E$5:$E$1000,E929,$C$5:$C$1000,"SSF")&gt;0,"SSF",""),IF(COUNTIFS($E$5:$E$1000,E929,$C$5:$C$1000,"Comité de Supervisión")&gt;0,"Comité Sup.",""),IF(COUNTIFS($E$5:$E$1000,E929,$C$5:$C$1000,"Consejo de Administración")&gt;0,"Consejo",""),IF(COUNTIFS($E$5:$E$1000,E929,$C$5:$C$1000,"Otros")&gt;0,"Otros","")))</f>
        <v/>
      </c>
      <c r="W929" s="58" t="str">
        <f aca="false">IF(E929="","",SUMIFS($AD$5:$AD$1000,$E$5:$E$1000,E929,$AA$5:$AA$1000,AA929,$C$5:$C$1000,"&lt;&gt;"&amp;C929))</f>
        <v/>
      </c>
      <c r="X929" s="72"/>
      <c r="Y929" s="68"/>
      <c r="Z929" s="72"/>
      <c r="AA929" s="38" t="str">
        <f aca="false">IF(B929="","",YEAR(B929)*100+MONTH(B929))</f>
        <v/>
      </c>
      <c r="AB929" s="38" t="str">
        <f aca="false">IF(AND(E929&lt;&gt;"",E929=Cruce!$C$5,AD929=1),COUNTIFS($E$5:E929,E929,$AD$5:AD929,1),"")</f>
        <v/>
      </c>
      <c r="AC929" s="38" t="str">
        <f aca="false">IF(E929="","",C929&amp;"|"&amp;X929&amp;"|"&amp;IF(B929="","s/f",TEXT(B929,"yyyymmdd"))&amp;IF(OR(C929="SSF",X929="Visitas Auditoría Interna"),"|"&amp;Y929,""))</f>
        <v/>
      </c>
      <c r="AD929" s="38" t="n">
        <f aca="false">IF(E929="",0,IF(COUNTIFS($E$5:E929,E929,$AC$5:AC929,AC929)=1,1,0))</f>
        <v>0</v>
      </c>
      <c r="AE929" s="38" t="str">
        <f aca="false">IF(OR(E929="",AD929&lt;&gt;1),"",SUBSTITUTE(SUBSTITUTE(C929,"Auditoría ",""),"Consejo de Administración","Consejo")&amp;" – "&amp;IF(B929="","(sin fecha)",DAY(B929)&amp;" de "&amp;CHOOSE(MONTH(B929),"Enero","Febrero","Marzo","Abril","Mayo","Junio","Julio","Agosto","Septiembre","Octubre","Noviembre","Diciembre")&amp;" "&amp;YEAR(B929)))</f>
        <v/>
      </c>
      <c r="AF929" s="38" t="n">
        <f aca="false">IF(E929="",0,IF(COUNTIF($AC$5:AC929,AC929)=1,1,0))</f>
        <v>0</v>
      </c>
    </row>
    <row r="930" customFormat="false" ht="15" hidden="false" customHeight="false" outlineLevel="0" collapsed="false">
      <c r="A930" s="68"/>
      <c r="B930" s="67"/>
      <c r="C930" s="68"/>
      <c r="D930" s="68"/>
      <c r="E930" s="69"/>
      <c r="F930" s="69"/>
      <c r="G930" s="70" t="str">
        <f aca="false">IF(OR(E930="",AND($C$3="",$E$3="")),"",IF(B930="","Sin fecha",IF(AND(OR($C$3="",B930&gt;=$C$3),OR($E$3="",B930&lt;=$E$3)),"Sí","No")))</f>
        <v/>
      </c>
      <c r="H930" s="58" t="str">
        <f aca="false">IF(B930="","",YEAR(B930))</f>
        <v/>
      </c>
      <c r="I930" s="70" t="str">
        <f aca="false">IF(B930="","",IF(MONTH(B930)=1,"X",""))</f>
        <v/>
      </c>
      <c r="J930" s="70" t="str">
        <f aca="false">IF(B930="","",IF(MONTH(B930)=2,"X",""))</f>
        <v/>
      </c>
      <c r="K930" s="70" t="str">
        <f aca="false">IF(B930="","",IF(MONTH(B930)=3,"X",""))</f>
        <v/>
      </c>
      <c r="L930" s="70" t="str">
        <f aca="false">IF(B930="","",IF(MONTH(B930)=4,"X",""))</f>
        <v/>
      </c>
      <c r="M930" s="70" t="str">
        <f aca="false">IF(B930="","",IF(MONTH(B930)=5,"X",""))</f>
        <v/>
      </c>
      <c r="N930" s="70" t="str">
        <f aca="false">IF(B930="","",IF(MONTH(B930)=6,"X",""))</f>
        <v/>
      </c>
      <c r="O930" s="70" t="str">
        <f aca="false">IF(B930="","",IF(MONTH(B930)=7,"X",""))</f>
        <v/>
      </c>
      <c r="P930" s="70" t="str">
        <f aca="false">IF(B930="","",IF(MONTH(B930)=8,"X",""))</f>
        <v/>
      </c>
      <c r="Q930" s="70" t="str">
        <f aca="false">IF(B930="","",IF(MONTH(B930)=9,"X",""))</f>
        <v/>
      </c>
      <c r="R930" s="70" t="str">
        <f aca="false">IF(B930="","",IF(MONTH(B930)=10,"X",""))</f>
        <v/>
      </c>
      <c r="S930" s="70" t="str">
        <f aca="false">IF(B930="","",IF(MONTH(B930)=11,"X",""))</f>
        <v/>
      </c>
      <c r="T930" s="70" t="str">
        <f aca="false">IF(B930="","",IF(MONTH(B930)=12,"X",""))</f>
        <v/>
      </c>
      <c r="U930" s="58" t="str">
        <f aca="false">IF(E930="","",SUMIF($E$5:$E$1000,E930,$AD$5:$AD$1000))</f>
        <v/>
      </c>
      <c r="V930" s="71" t="str">
        <f aca="false">IF(E930="","",_xlfn.TEXTJOIN(" + ",TRUE(),IF(COUNTIFS($E$5:$E$1000,E930,$C$5:$C$1000,"Auditoría Interna")&gt;0,"Interna",""),IF(COUNTIFS($E$5:$E$1000,E930,$C$5:$C$1000,"Auditoría Externa")&gt;0,"Externa",""),IF(COUNTIFS($E$5:$E$1000,E930,$C$5:$C$1000,"SSF")&gt;0,"SSF",""),IF(COUNTIFS($E$5:$E$1000,E930,$C$5:$C$1000,"Comité de Supervisión")&gt;0,"Comité Sup.",""),IF(COUNTIFS($E$5:$E$1000,E930,$C$5:$C$1000,"Consejo de Administración")&gt;0,"Consejo",""),IF(COUNTIFS($E$5:$E$1000,E930,$C$5:$C$1000,"Otros")&gt;0,"Otros","")))</f>
        <v/>
      </c>
      <c r="W930" s="58" t="str">
        <f aca="false">IF(E930="","",SUMIFS($AD$5:$AD$1000,$E$5:$E$1000,E930,$AA$5:$AA$1000,AA930,$C$5:$C$1000,"&lt;&gt;"&amp;C930))</f>
        <v/>
      </c>
      <c r="X930" s="72"/>
      <c r="Y930" s="68"/>
      <c r="Z930" s="72"/>
      <c r="AA930" s="38" t="str">
        <f aca="false">IF(B930="","",YEAR(B930)*100+MONTH(B930))</f>
        <v/>
      </c>
      <c r="AB930" s="38" t="str">
        <f aca="false">IF(AND(E930&lt;&gt;"",E930=Cruce!$C$5,AD930=1),COUNTIFS($E$5:E930,E930,$AD$5:AD930,1),"")</f>
        <v/>
      </c>
      <c r="AC930" s="38" t="str">
        <f aca="false">IF(E930="","",C930&amp;"|"&amp;X930&amp;"|"&amp;IF(B930="","s/f",TEXT(B930,"yyyymmdd"))&amp;IF(OR(C930="SSF",X930="Visitas Auditoría Interna"),"|"&amp;Y930,""))</f>
        <v/>
      </c>
      <c r="AD930" s="38" t="n">
        <f aca="false">IF(E930="",0,IF(COUNTIFS($E$5:E930,E930,$AC$5:AC930,AC930)=1,1,0))</f>
        <v>0</v>
      </c>
      <c r="AE930" s="38" t="str">
        <f aca="false">IF(OR(E930="",AD930&lt;&gt;1),"",SUBSTITUTE(SUBSTITUTE(C930,"Auditoría ",""),"Consejo de Administración","Consejo")&amp;" – "&amp;IF(B930="","(sin fecha)",DAY(B930)&amp;" de "&amp;CHOOSE(MONTH(B930),"Enero","Febrero","Marzo","Abril","Mayo","Junio","Julio","Agosto","Septiembre","Octubre","Noviembre","Diciembre")&amp;" "&amp;YEAR(B930)))</f>
        <v/>
      </c>
      <c r="AF930" s="38" t="n">
        <f aca="false">IF(E930="",0,IF(COUNTIF($AC$5:AC930,AC930)=1,1,0))</f>
        <v>0</v>
      </c>
    </row>
    <row r="931" customFormat="false" ht="15" hidden="false" customHeight="false" outlineLevel="0" collapsed="false">
      <c r="A931" s="68"/>
      <c r="B931" s="67"/>
      <c r="C931" s="68"/>
      <c r="D931" s="68"/>
      <c r="E931" s="69"/>
      <c r="F931" s="69"/>
      <c r="G931" s="70" t="str">
        <f aca="false">IF(OR(E931="",AND($C$3="",$E$3="")),"",IF(B931="","Sin fecha",IF(AND(OR($C$3="",B931&gt;=$C$3),OR($E$3="",B931&lt;=$E$3)),"Sí","No")))</f>
        <v/>
      </c>
      <c r="H931" s="58" t="str">
        <f aca="false">IF(B931="","",YEAR(B931))</f>
        <v/>
      </c>
      <c r="I931" s="70" t="str">
        <f aca="false">IF(B931="","",IF(MONTH(B931)=1,"X",""))</f>
        <v/>
      </c>
      <c r="J931" s="70" t="str">
        <f aca="false">IF(B931="","",IF(MONTH(B931)=2,"X",""))</f>
        <v/>
      </c>
      <c r="K931" s="70" t="str">
        <f aca="false">IF(B931="","",IF(MONTH(B931)=3,"X",""))</f>
        <v/>
      </c>
      <c r="L931" s="70" t="str">
        <f aca="false">IF(B931="","",IF(MONTH(B931)=4,"X",""))</f>
        <v/>
      </c>
      <c r="M931" s="70" t="str">
        <f aca="false">IF(B931="","",IF(MONTH(B931)=5,"X",""))</f>
        <v/>
      </c>
      <c r="N931" s="70" t="str">
        <f aca="false">IF(B931="","",IF(MONTH(B931)=6,"X",""))</f>
        <v/>
      </c>
      <c r="O931" s="70" t="str">
        <f aca="false">IF(B931="","",IF(MONTH(B931)=7,"X",""))</f>
        <v/>
      </c>
      <c r="P931" s="70" t="str">
        <f aca="false">IF(B931="","",IF(MONTH(B931)=8,"X",""))</f>
        <v/>
      </c>
      <c r="Q931" s="70" t="str">
        <f aca="false">IF(B931="","",IF(MONTH(B931)=9,"X",""))</f>
        <v/>
      </c>
      <c r="R931" s="70" t="str">
        <f aca="false">IF(B931="","",IF(MONTH(B931)=10,"X",""))</f>
        <v/>
      </c>
      <c r="S931" s="70" t="str">
        <f aca="false">IF(B931="","",IF(MONTH(B931)=11,"X",""))</f>
        <v/>
      </c>
      <c r="T931" s="70" t="str">
        <f aca="false">IF(B931="","",IF(MONTH(B931)=12,"X",""))</f>
        <v/>
      </c>
      <c r="U931" s="58" t="str">
        <f aca="false">IF(E931="","",SUMIF($E$5:$E$1000,E931,$AD$5:$AD$1000))</f>
        <v/>
      </c>
      <c r="V931" s="71" t="str">
        <f aca="false">IF(E931="","",_xlfn.TEXTJOIN(" + ",TRUE(),IF(COUNTIFS($E$5:$E$1000,E931,$C$5:$C$1000,"Auditoría Interna")&gt;0,"Interna",""),IF(COUNTIFS($E$5:$E$1000,E931,$C$5:$C$1000,"Auditoría Externa")&gt;0,"Externa",""),IF(COUNTIFS($E$5:$E$1000,E931,$C$5:$C$1000,"SSF")&gt;0,"SSF",""),IF(COUNTIFS($E$5:$E$1000,E931,$C$5:$C$1000,"Comité de Supervisión")&gt;0,"Comité Sup.",""),IF(COUNTIFS($E$5:$E$1000,E931,$C$5:$C$1000,"Consejo de Administración")&gt;0,"Consejo",""),IF(COUNTIFS($E$5:$E$1000,E931,$C$5:$C$1000,"Otros")&gt;0,"Otros","")))</f>
        <v/>
      </c>
      <c r="W931" s="58" t="str">
        <f aca="false">IF(E931="","",SUMIFS($AD$5:$AD$1000,$E$5:$E$1000,E931,$AA$5:$AA$1000,AA931,$C$5:$C$1000,"&lt;&gt;"&amp;C931))</f>
        <v/>
      </c>
      <c r="X931" s="72"/>
      <c r="Y931" s="68"/>
      <c r="Z931" s="72"/>
      <c r="AA931" s="38" t="str">
        <f aca="false">IF(B931="","",YEAR(B931)*100+MONTH(B931))</f>
        <v/>
      </c>
      <c r="AB931" s="38" t="str">
        <f aca="false">IF(AND(E931&lt;&gt;"",E931=Cruce!$C$5,AD931=1),COUNTIFS($E$5:E931,E931,$AD$5:AD931,1),"")</f>
        <v/>
      </c>
      <c r="AC931" s="38" t="str">
        <f aca="false">IF(E931="","",C931&amp;"|"&amp;X931&amp;"|"&amp;IF(B931="","s/f",TEXT(B931,"yyyymmdd"))&amp;IF(OR(C931="SSF",X931="Visitas Auditoría Interna"),"|"&amp;Y931,""))</f>
        <v/>
      </c>
      <c r="AD931" s="38" t="n">
        <f aca="false">IF(E931="",0,IF(COUNTIFS($E$5:E931,E931,$AC$5:AC931,AC931)=1,1,0))</f>
        <v>0</v>
      </c>
      <c r="AE931" s="38" t="str">
        <f aca="false">IF(OR(E931="",AD931&lt;&gt;1),"",SUBSTITUTE(SUBSTITUTE(C931,"Auditoría ",""),"Consejo de Administración","Consejo")&amp;" – "&amp;IF(B931="","(sin fecha)",DAY(B931)&amp;" de "&amp;CHOOSE(MONTH(B931),"Enero","Febrero","Marzo","Abril","Mayo","Junio","Julio","Agosto","Septiembre","Octubre","Noviembre","Diciembre")&amp;" "&amp;YEAR(B931)))</f>
        <v/>
      </c>
      <c r="AF931" s="38" t="n">
        <f aca="false">IF(E931="",0,IF(COUNTIF($AC$5:AC931,AC931)=1,1,0))</f>
        <v>0</v>
      </c>
    </row>
    <row r="932" customFormat="false" ht="15" hidden="false" customHeight="false" outlineLevel="0" collapsed="false">
      <c r="A932" s="68"/>
      <c r="B932" s="67"/>
      <c r="C932" s="68"/>
      <c r="D932" s="68"/>
      <c r="E932" s="69"/>
      <c r="F932" s="69"/>
      <c r="G932" s="70" t="str">
        <f aca="false">IF(OR(E932="",AND($C$3="",$E$3="")),"",IF(B932="","Sin fecha",IF(AND(OR($C$3="",B932&gt;=$C$3),OR($E$3="",B932&lt;=$E$3)),"Sí","No")))</f>
        <v/>
      </c>
      <c r="H932" s="58" t="str">
        <f aca="false">IF(B932="","",YEAR(B932))</f>
        <v/>
      </c>
      <c r="I932" s="70" t="str">
        <f aca="false">IF(B932="","",IF(MONTH(B932)=1,"X",""))</f>
        <v/>
      </c>
      <c r="J932" s="70" t="str">
        <f aca="false">IF(B932="","",IF(MONTH(B932)=2,"X",""))</f>
        <v/>
      </c>
      <c r="K932" s="70" t="str">
        <f aca="false">IF(B932="","",IF(MONTH(B932)=3,"X",""))</f>
        <v/>
      </c>
      <c r="L932" s="70" t="str">
        <f aca="false">IF(B932="","",IF(MONTH(B932)=4,"X",""))</f>
        <v/>
      </c>
      <c r="M932" s="70" t="str">
        <f aca="false">IF(B932="","",IF(MONTH(B932)=5,"X",""))</f>
        <v/>
      </c>
      <c r="N932" s="70" t="str">
        <f aca="false">IF(B932="","",IF(MONTH(B932)=6,"X",""))</f>
        <v/>
      </c>
      <c r="O932" s="70" t="str">
        <f aca="false">IF(B932="","",IF(MONTH(B932)=7,"X",""))</f>
        <v/>
      </c>
      <c r="P932" s="70" t="str">
        <f aca="false">IF(B932="","",IF(MONTH(B932)=8,"X",""))</f>
        <v/>
      </c>
      <c r="Q932" s="70" t="str">
        <f aca="false">IF(B932="","",IF(MONTH(B932)=9,"X",""))</f>
        <v/>
      </c>
      <c r="R932" s="70" t="str">
        <f aca="false">IF(B932="","",IF(MONTH(B932)=10,"X",""))</f>
        <v/>
      </c>
      <c r="S932" s="70" t="str">
        <f aca="false">IF(B932="","",IF(MONTH(B932)=11,"X",""))</f>
        <v/>
      </c>
      <c r="T932" s="70" t="str">
        <f aca="false">IF(B932="","",IF(MONTH(B932)=12,"X",""))</f>
        <v/>
      </c>
      <c r="U932" s="58" t="str">
        <f aca="false">IF(E932="","",SUMIF($E$5:$E$1000,E932,$AD$5:$AD$1000))</f>
        <v/>
      </c>
      <c r="V932" s="71" t="str">
        <f aca="false">IF(E932="","",_xlfn.TEXTJOIN(" + ",TRUE(),IF(COUNTIFS($E$5:$E$1000,E932,$C$5:$C$1000,"Auditoría Interna")&gt;0,"Interna",""),IF(COUNTIFS($E$5:$E$1000,E932,$C$5:$C$1000,"Auditoría Externa")&gt;0,"Externa",""),IF(COUNTIFS($E$5:$E$1000,E932,$C$5:$C$1000,"SSF")&gt;0,"SSF",""),IF(COUNTIFS($E$5:$E$1000,E932,$C$5:$C$1000,"Comité de Supervisión")&gt;0,"Comité Sup.",""),IF(COUNTIFS($E$5:$E$1000,E932,$C$5:$C$1000,"Consejo de Administración")&gt;0,"Consejo",""),IF(COUNTIFS($E$5:$E$1000,E932,$C$5:$C$1000,"Otros")&gt;0,"Otros","")))</f>
        <v/>
      </c>
      <c r="W932" s="58" t="str">
        <f aca="false">IF(E932="","",SUMIFS($AD$5:$AD$1000,$E$5:$E$1000,E932,$AA$5:$AA$1000,AA932,$C$5:$C$1000,"&lt;&gt;"&amp;C932))</f>
        <v/>
      </c>
      <c r="X932" s="72"/>
      <c r="Y932" s="68"/>
      <c r="Z932" s="72"/>
      <c r="AA932" s="38" t="str">
        <f aca="false">IF(B932="","",YEAR(B932)*100+MONTH(B932))</f>
        <v/>
      </c>
      <c r="AB932" s="38" t="str">
        <f aca="false">IF(AND(E932&lt;&gt;"",E932=Cruce!$C$5,AD932=1),COUNTIFS($E$5:E932,E932,$AD$5:AD932,1),"")</f>
        <v/>
      </c>
      <c r="AC932" s="38" t="str">
        <f aca="false">IF(E932="","",C932&amp;"|"&amp;X932&amp;"|"&amp;IF(B932="","s/f",TEXT(B932,"yyyymmdd"))&amp;IF(OR(C932="SSF",X932="Visitas Auditoría Interna"),"|"&amp;Y932,""))</f>
        <v/>
      </c>
      <c r="AD932" s="38" t="n">
        <f aca="false">IF(E932="",0,IF(COUNTIFS($E$5:E932,E932,$AC$5:AC932,AC932)=1,1,0))</f>
        <v>0</v>
      </c>
      <c r="AE932" s="38" t="str">
        <f aca="false">IF(OR(E932="",AD932&lt;&gt;1),"",SUBSTITUTE(SUBSTITUTE(C932,"Auditoría ",""),"Consejo de Administración","Consejo")&amp;" – "&amp;IF(B932="","(sin fecha)",DAY(B932)&amp;" de "&amp;CHOOSE(MONTH(B932),"Enero","Febrero","Marzo","Abril","Mayo","Junio","Julio","Agosto","Septiembre","Octubre","Noviembre","Diciembre")&amp;" "&amp;YEAR(B932)))</f>
        <v/>
      </c>
      <c r="AF932" s="38" t="n">
        <f aca="false">IF(E932="",0,IF(COUNTIF($AC$5:AC932,AC932)=1,1,0))</f>
        <v>0</v>
      </c>
    </row>
    <row r="933" customFormat="false" ht="15" hidden="false" customHeight="false" outlineLevel="0" collapsed="false">
      <c r="A933" s="68"/>
      <c r="B933" s="67"/>
      <c r="C933" s="68"/>
      <c r="D933" s="68"/>
      <c r="E933" s="69"/>
      <c r="F933" s="69"/>
      <c r="G933" s="70" t="str">
        <f aca="false">IF(OR(E933="",AND($C$3="",$E$3="")),"",IF(B933="","Sin fecha",IF(AND(OR($C$3="",B933&gt;=$C$3),OR($E$3="",B933&lt;=$E$3)),"Sí","No")))</f>
        <v/>
      </c>
      <c r="H933" s="58" t="str">
        <f aca="false">IF(B933="","",YEAR(B933))</f>
        <v/>
      </c>
      <c r="I933" s="70" t="str">
        <f aca="false">IF(B933="","",IF(MONTH(B933)=1,"X",""))</f>
        <v/>
      </c>
      <c r="J933" s="70" t="str">
        <f aca="false">IF(B933="","",IF(MONTH(B933)=2,"X",""))</f>
        <v/>
      </c>
      <c r="K933" s="70" t="str">
        <f aca="false">IF(B933="","",IF(MONTH(B933)=3,"X",""))</f>
        <v/>
      </c>
      <c r="L933" s="70" t="str">
        <f aca="false">IF(B933="","",IF(MONTH(B933)=4,"X",""))</f>
        <v/>
      </c>
      <c r="M933" s="70" t="str">
        <f aca="false">IF(B933="","",IF(MONTH(B933)=5,"X",""))</f>
        <v/>
      </c>
      <c r="N933" s="70" t="str">
        <f aca="false">IF(B933="","",IF(MONTH(B933)=6,"X",""))</f>
        <v/>
      </c>
      <c r="O933" s="70" t="str">
        <f aca="false">IF(B933="","",IF(MONTH(B933)=7,"X",""))</f>
        <v/>
      </c>
      <c r="P933" s="70" t="str">
        <f aca="false">IF(B933="","",IF(MONTH(B933)=8,"X",""))</f>
        <v/>
      </c>
      <c r="Q933" s="70" t="str">
        <f aca="false">IF(B933="","",IF(MONTH(B933)=9,"X",""))</f>
        <v/>
      </c>
      <c r="R933" s="70" t="str">
        <f aca="false">IF(B933="","",IF(MONTH(B933)=10,"X",""))</f>
        <v/>
      </c>
      <c r="S933" s="70" t="str">
        <f aca="false">IF(B933="","",IF(MONTH(B933)=11,"X",""))</f>
        <v/>
      </c>
      <c r="T933" s="70" t="str">
        <f aca="false">IF(B933="","",IF(MONTH(B933)=12,"X",""))</f>
        <v/>
      </c>
      <c r="U933" s="58" t="str">
        <f aca="false">IF(E933="","",SUMIF($E$5:$E$1000,E933,$AD$5:$AD$1000))</f>
        <v/>
      </c>
      <c r="V933" s="71" t="str">
        <f aca="false">IF(E933="","",_xlfn.TEXTJOIN(" + ",TRUE(),IF(COUNTIFS($E$5:$E$1000,E933,$C$5:$C$1000,"Auditoría Interna")&gt;0,"Interna",""),IF(COUNTIFS($E$5:$E$1000,E933,$C$5:$C$1000,"Auditoría Externa")&gt;0,"Externa",""),IF(COUNTIFS($E$5:$E$1000,E933,$C$5:$C$1000,"SSF")&gt;0,"SSF",""),IF(COUNTIFS($E$5:$E$1000,E933,$C$5:$C$1000,"Comité de Supervisión")&gt;0,"Comité Sup.",""),IF(COUNTIFS($E$5:$E$1000,E933,$C$5:$C$1000,"Consejo de Administración")&gt;0,"Consejo",""),IF(COUNTIFS($E$5:$E$1000,E933,$C$5:$C$1000,"Otros")&gt;0,"Otros","")))</f>
        <v/>
      </c>
      <c r="W933" s="58" t="str">
        <f aca="false">IF(E933="","",SUMIFS($AD$5:$AD$1000,$E$5:$E$1000,E933,$AA$5:$AA$1000,AA933,$C$5:$C$1000,"&lt;&gt;"&amp;C933))</f>
        <v/>
      </c>
      <c r="X933" s="72"/>
      <c r="Y933" s="68"/>
      <c r="Z933" s="72"/>
      <c r="AA933" s="38" t="str">
        <f aca="false">IF(B933="","",YEAR(B933)*100+MONTH(B933))</f>
        <v/>
      </c>
      <c r="AB933" s="38" t="str">
        <f aca="false">IF(AND(E933&lt;&gt;"",E933=Cruce!$C$5,AD933=1),COUNTIFS($E$5:E933,E933,$AD$5:AD933,1),"")</f>
        <v/>
      </c>
      <c r="AC933" s="38" t="str">
        <f aca="false">IF(E933="","",C933&amp;"|"&amp;X933&amp;"|"&amp;IF(B933="","s/f",TEXT(B933,"yyyymmdd"))&amp;IF(OR(C933="SSF",X933="Visitas Auditoría Interna"),"|"&amp;Y933,""))</f>
        <v/>
      </c>
      <c r="AD933" s="38" t="n">
        <f aca="false">IF(E933="",0,IF(COUNTIFS($E$5:E933,E933,$AC$5:AC933,AC933)=1,1,0))</f>
        <v>0</v>
      </c>
      <c r="AE933" s="38" t="str">
        <f aca="false">IF(OR(E933="",AD933&lt;&gt;1),"",SUBSTITUTE(SUBSTITUTE(C933,"Auditoría ",""),"Consejo de Administración","Consejo")&amp;" – "&amp;IF(B933="","(sin fecha)",DAY(B933)&amp;" de "&amp;CHOOSE(MONTH(B933),"Enero","Febrero","Marzo","Abril","Mayo","Junio","Julio","Agosto","Septiembre","Octubre","Noviembre","Diciembre")&amp;" "&amp;YEAR(B933)))</f>
        <v/>
      </c>
      <c r="AF933" s="38" t="n">
        <f aca="false">IF(E933="",0,IF(COUNTIF($AC$5:AC933,AC933)=1,1,0))</f>
        <v>0</v>
      </c>
    </row>
    <row r="934" customFormat="false" ht="15" hidden="false" customHeight="false" outlineLevel="0" collapsed="false">
      <c r="A934" s="68"/>
      <c r="B934" s="67"/>
      <c r="C934" s="68"/>
      <c r="D934" s="68"/>
      <c r="E934" s="69"/>
      <c r="F934" s="69"/>
      <c r="G934" s="70" t="str">
        <f aca="false">IF(OR(E934="",AND($C$3="",$E$3="")),"",IF(B934="","Sin fecha",IF(AND(OR($C$3="",B934&gt;=$C$3),OR($E$3="",B934&lt;=$E$3)),"Sí","No")))</f>
        <v/>
      </c>
      <c r="H934" s="58" t="str">
        <f aca="false">IF(B934="","",YEAR(B934))</f>
        <v/>
      </c>
      <c r="I934" s="70" t="str">
        <f aca="false">IF(B934="","",IF(MONTH(B934)=1,"X",""))</f>
        <v/>
      </c>
      <c r="J934" s="70" t="str">
        <f aca="false">IF(B934="","",IF(MONTH(B934)=2,"X",""))</f>
        <v/>
      </c>
      <c r="K934" s="70" t="str">
        <f aca="false">IF(B934="","",IF(MONTH(B934)=3,"X",""))</f>
        <v/>
      </c>
      <c r="L934" s="70" t="str">
        <f aca="false">IF(B934="","",IF(MONTH(B934)=4,"X",""))</f>
        <v/>
      </c>
      <c r="M934" s="70" t="str">
        <f aca="false">IF(B934="","",IF(MONTH(B934)=5,"X",""))</f>
        <v/>
      </c>
      <c r="N934" s="70" t="str">
        <f aca="false">IF(B934="","",IF(MONTH(B934)=6,"X",""))</f>
        <v/>
      </c>
      <c r="O934" s="70" t="str">
        <f aca="false">IF(B934="","",IF(MONTH(B934)=7,"X",""))</f>
        <v/>
      </c>
      <c r="P934" s="70" t="str">
        <f aca="false">IF(B934="","",IF(MONTH(B934)=8,"X",""))</f>
        <v/>
      </c>
      <c r="Q934" s="70" t="str">
        <f aca="false">IF(B934="","",IF(MONTH(B934)=9,"X",""))</f>
        <v/>
      </c>
      <c r="R934" s="70" t="str">
        <f aca="false">IF(B934="","",IF(MONTH(B934)=10,"X",""))</f>
        <v/>
      </c>
      <c r="S934" s="70" t="str">
        <f aca="false">IF(B934="","",IF(MONTH(B934)=11,"X",""))</f>
        <v/>
      </c>
      <c r="T934" s="70" t="str">
        <f aca="false">IF(B934="","",IF(MONTH(B934)=12,"X",""))</f>
        <v/>
      </c>
      <c r="U934" s="58" t="str">
        <f aca="false">IF(E934="","",SUMIF($E$5:$E$1000,E934,$AD$5:$AD$1000))</f>
        <v/>
      </c>
      <c r="V934" s="71" t="str">
        <f aca="false">IF(E934="","",_xlfn.TEXTJOIN(" + ",TRUE(),IF(COUNTIFS($E$5:$E$1000,E934,$C$5:$C$1000,"Auditoría Interna")&gt;0,"Interna",""),IF(COUNTIFS($E$5:$E$1000,E934,$C$5:$C$1000,"Auditoría Externa")&gt;0,"Externa",""),IF(COUNTIFS($E$5:$E$1000,E934,$C$5:$C$1000,"SSF")&gt;0,"SSF",""),IF(COUNTIFS($E$5:$E$1000,E934,$C$5:$C$1000,"Comité de Supervisión")&gt;0,"Comité Sup.",""),IF(COUNTIFS($E$5:$E$1000,E934,$C$5:$C$1000,"Consejo de Administración")&gt;0,"Consejo",""),IF(COUNTIFS($E$5:$E$1000,E934,$C$5:$C$1000,"Otros")&gt;0,"Otros","")))</f>
        <v/>
      </c>
      <c r="W934" s="58" t="str">
        <f aca="false">IF(E934="","",SUMIFS($AD$5:$AD$1000,$E$5:$E$1000,E934,$AA$5:$AA$1000,AA934,$C$5:$C$1000,"&lt;&gt;"&amp;C934))</f>
        <v/>
      </c>
      <c r="X934" s="72"/>
      <c r="Y934" s="68"/>
      <c r="Z934" s="72"/>
      <c r="AA934" s="38" t="str">
        <f aca="false">IF(B934="","",YEAR(B934)*100+MONTH(B934))</f>
        <v/>
      </c>
      <c r="AB934" s="38" t="str">
        <f aca="false">IF(AND(E934&lt;&gt;"",E934=Cruce!$C$5,AD934=1),COUNTIFS($E$5:E934,E934,$AD$5:AD934,1),"")</f>
        <v/>
      </c>
      <c r="AC934" s="38" t="str">
        <f aca="false">IF(E934="","",C934&amp;"|"&amp;X934&amp;"|"&amp;IF(B934="","s/f",TEXT(B934,"yyyymmdd"))&amp;IF(OR(C934="SSF",X934="Visitas Auditoría Interna"),"|"&amp;Y934,""))</f>
        <v/>
      </c>
      <c r="AD934" s="38" t="n">
        <f aca="false">IF(E934="",0,IF(COUNTIFS($E$5:E934,E934,$AC$5:AC934,AC934)=1,1,0))</f>
        <v>0</v>
      </c>
      <c r="AE934" s="38" t="str">
        <f aca="false">IF(OR(E934="",AD934&lt;&gt;1),"",SUBSTITUTE(SUBSTITUTE(C934,"Auditoría ",""),"Consejo de Administración","Consejo")&amp;" – "&amp;IF(B934="","(sin fecha)",DAY(B934)&amp;" de "&amp;CHOOSE(MONTH(B934),"Enero","Febrero","Marzo","Abril","Mayo","Junio","Julio","Agosto","Septiembre","Octubre","Noviembre","Diciembre")&amp;" "&amp;YEAR(B934)))</f>
        <v/>
      </c>
      <c r="AF934" s="38" t="n">
        <f aca="false">IF(E934="",0,IF(COUNTIF($AC$5:AC934,AC934)=1,1,0))</f>
        <v>0</v>
      </c>
    </row>
    <row r="935" customFormat="false" ht="15" hidden="false" customHeight="false" outlineLevel="0" collapsed="false">
      <c r="A935" s="68"/>
      <c r="B935" s="67"/>
      <c r="C935" s="68"/>
      <c r="D935" s="68"/>
      <c r="E935" s="69"/>
      <c r="F935" s="69"/>
      <c r="G935" s="70" t="str">
        <f aca="false">IF(OR(E935="",AND($C$3="",$E$3="")),"",IF(B935="","Sin fecha",IF(AND(OR($C$3="",B935&gt;=$C$3),OR($E$3="",B935&lt;=$E$3)),"Sí","No")))</f>
        <v/>
      </c>
      <c r="H935" s="58" t="str">
        <f aca="false">IF(B935="","",YEAR(B935))</f>
        <v/>
      </c>
      <c r="I935" s="70" t="str">
        <f aca="false">IF(B935="","",IF(MONTH(B935)=1,"X",""))</f>
        <v/>
      </c>
      <c r="J935" s="70" t="str">
        <f aca="false">IF(B935="","",IF(MONTH(B935)=2,"X",""))</f>
        <v/>
      </c>
      <c r="K935" s="70" t="str">
        <f aca="false">IF(B935="","",IF(MONTH(B935)=3,"X",""))</f>
        <v/>
      </c>
      <c r="L935" s="70" t="str">
        <f aca="false">IF(B935="","",IF(MONTH(B935)=4,"X",""))</f>
        <v/>
      </c>
      <c r="M935" s="70" t="str">
        <f aca="false">IF(B935="","",IF(MONTH(B935)=5,"X",""))</f>
        <v/>
      </c>
      <c r="N935" s="70" t="str">
        <f aca="false">IF(B935="","",IF(MONTH(B935)=6,"X",""))</f>
        <v/>
      </c>
      <c r="O935" s="70" t="str">
        <f aca="false">IF(B935="","",IF(MONTH(B935)=7,"X",""))</f>
        <v/>
      </c>
      <c r="P935" s="70" t="str">
        <f aca="false">IF(B935="","",IF(MONTH(B935)=8,"X",""))</f>
        <v/>
      </c>
      <c r="Q935" s="70" t="str">
        <f aca="false">IF(B935="","",IF(MONTH(B935)=9,"X",""))</f>
        <v/>
      </c>
      <c r="R935" s="70" t="str">
        <f aca="false">IF(B935="","",IF(MONTH(B935)=10,"X",""))</f>
        <v/>
      </c>
      <c r="S935" s="70" t="str">
        <f aca="false">IF(B935="","",IF(MONTH(B935)=11,"X",""))</f>
        <v/>
      </c>
      <c r="T935" s="70" t="str">
        <f aca="false">IF(B935="","",IF(MONTH(B935)=12,"X",""))</f>
        <v/>
      </c>
      <c r="U935" s="58" t="str">
        <f aca="false">IF(E935="","",SUMIF($E$5:$E$1000,E935,$AD$5:$AD$1000))</f>
        <v/>
      </c>
      <c r="V935" s="71" t="str">
        <f aca="false">IF(E935="","",_xlfn.TEXTJOIN(" + ",TRUE(),IF(COUNTIFS($E$5:$E$1000,E935,$C$5:$C$1000,"Auditoría Interna")&gt;0,"Interna",""),IF(COUNTIFS($E$5:$E$1000,E935,$C$5:$C$1000,"Auditoría Externa")&gt;0,"Externa",""),IF(COUNTIFS($E$5:$E$1000,E935,$C$5:$C$1000,"SSF")&gt;0,"SSF",""),IF(COUNTIFS($E$5:$E$1000,E935,$C$5:$C$1000,"Comité de Supervisión")&gt;0,"Comité Sup.",""),IF(COUNTIFS($E$5:$E$1000,E935,$C$5:$C$1000,"Consejo de Administración")&gt;0,"Consejo",""),IF(COUNTIFS($E$5:$E$1000,E935,$C$5:$C$1000,"Otros")&gt;0,"Otros","")))</f>
        <v/>
      </c>
      <c r="W935" s="58" t="str">
        <f aca="false">IF(E935="","",SUMIFS($AD$5:$AD$1000,$E$5:$E$1000,E935,$AA$5:$AA$1000,AA935,$C$5:$C$1000,"&lt;&gt;"&amp;C935))</f>
        <v/>
      </c>
      <c r="X935" s="72"/>
      <c r="Y935" s="68"/>
      <c r="Z935" s="72"/>
      <c r="AA935" s="38" t="str">
        <f aca="false">IF(B935="","",YEAR(B935)*100+MONTH(B935))</f>
        <v/>
      </c>
      <c r="AB935" s="38" t="str">
        <f aca="false">IF(AND(E935&lt;&gt;"",E935=Cruce!$C$5,AD935=1),COUNTIFS($E$5:E935,E935,$AD$5:AD935,1),"")</f>
        <v/>
      </c>
      <c r="AC935" s="38" t="str">
        <f aca="false">IF(E935="","",C935&amp;"|"&amp;X935&amp;"|"&amp;IF(B935="","s/f",TEXT(B935,"yyyymmdd"))&amp;IF(OR(C935="SSF",X935="Visitas Auditoría Interna"),"|"&amp;Y935,""))</f>
        <v/>
      </c>
      <c r="AD935" s="38" t="n">
        <f aca="false">IF(E935="",0,IF(COUNTIFS($E$5:E935,E935,$AC$5:AC935,AC935)=1,1,0))</f>
        <v>0</v>
      </c>
      <c r="AE935" s="38" t="str">
        <f aca="false">IF(OR(E935="",AD935&lt;&gt;1),"",SUBSTITUTE(SUBSTITUTE(C935,"Auditoría ",""),"Consejo de Administración","Consejo")&amp;" – "&amp;IF(B935="","(sin fecha)",DAY(B935)&amp;" de "&amp;CHOOSE(MONTH(B935),"Enero","Febrero","Marzo","Abril","Mayo","Junio","Julio","Agosto","Septiembre","Octubre","Noviembre","Diciembre")&amp;" "&amp;YEAR(B935)))</f>
        <v/>
      </c>
      <c r="AF935" s="38" t="n">
        <f aca="false">IF(E935="",0,IF(COUNTIF($AC$5:AC935,AC935)=1,1,0))</f>
        <v>0</v>
      </c>
    </row>
    <row r="936" customFormat="false" ht="15" hidden="false" customHeight="false" outlineLevel="0" collapsed="false">
      <c r="A936" s="68"/>
      <c r="B936" s="67"/>
      <c r="C936" s="68"/>
      <c r="D936" s="68"/>
      <c r="E936" s="69"/>
      <c r="F936" s="69"/>
      <c r="G936" s="70" t="str">
        <f aca="false">IF(OR(E936="",AND($C$3="",$E$3="")),"",IF(B936="","Sin fecha",IF(AND(OR($C$3="",B936&gt;=$C$3),OR($E$3="",B936&lt;=$E$3)),"Sí","No")))</f>
        <v/>
      </c>
      <c r="H936" s="58" t="str">
        <f aca="false">IF(B936="","",YEAR(B936))</f>
        <v/>
      </c>
      <c r="I936" s="70" t="str">
        <f aca="false">IF(B936="","",IF(MONTH(B936)=1,"X",""))</f>
        <v/>
      </c>
      <c r="J936" s="70" t="str">
        <f aca="false">IF(B936="","",IF(MONTH(B936)=2,"X",""))</f>
        <v/>
      </c>
      <c r="K936" s="70" t="str">
        <f aca="false">IF(B936="","",IF(MONTH(B936)=3,"X",""))</f>
        <v/>
      </c>
      <c r="L936" s="70" t="str">
        <f aca="false">IF(B936="","",IF(MONTH(B936)=4,"X",""))</f>
        <v/>
      </c>
      <c r="M936" s="70" t="str">
        <f aca="false">IF(B936="","",IF(MONTH(B936)=5,"X",""))</f>
        <v/>
      </c>
      <c r="N936" s="70" t="str">
        <f aca="false">IF(B936="","",IF(MONTH(B936)=6,"X",""))</f>
        <v/>
      </c>
      <c r="O936" s="70" t="str">
        <f aca="false">IF(B936="","",IF(MONTH(B936)=7,"X",""))</f>
        <v/>
      </c>
      <c r="P936" s="70" t="str">
        <f aca="false">IF(B936="","",IF(MONTH(B936)=8,"X",""))</f>
        <v/>
      </c>
      <c r="Q936" s="70" t="str">
        <f aca="false">IF(B936="","",IF(MONTH(B936)=9,"X",""))</f>
        <v/>
      </c>
      <c r="R936" s="70" t="str">
        <f aca="false">IF(B936="","",IF(MONTH(B936)=10,"X",""))</f>
        <v/>
      </c>
      <c r="S936" s="70" t="str">
        <f aca="false">IF(B936="","",IF(MONTH(B936)=11,"X",""))</f>
        <v/>
      </c>
      <c r="T936" s="70" t="str">
        <f aca="false">IF(B936="","",IF(MONTH(B936)=12,"X",""))</f>
        <v/>
      </c>
      <c r="U936" s="58" t="str">
        <f aca="false">IF(E936="","",SUMIF($E$5:$E$1000,E936,$AD$5:$AD$1000))</f>
        <v/>
      </c>
      <c r="V936" s="71" t="str">
        <f aca="false">IF(E936="","",_xlfn.TEXTJOIN(" + ",TRUE(),IF(COUNTIFS($E$5:$E$1000,E936,$C$5:$C$1000,"Auditoría Interna")&gt;0,"Interna",""),IF(COUNTIFS($E$5:$E$1000,E936,$C$5:$C$1000,"Auditoría Externa")&gt;0,"Externa",""),IF(COUNTIFS($E$5:$E$1000,E936,$C$5:$C$1000,"SSF")&gt;0,"SSF",""),IF(COUNTIFS($E$5:$E$1000,E936,$C$5:$C$1000,"Comité de Supervisión")&gt;0,"Comité Sup.",""),IF(COUNTIFS($E$5:$E$1000,E936,$C$5:$C$1000,"Consejo de Administración")&gt;0,"Consejo",""),IF(COUNTIFS($E$5:$E$1000,E936,$C$5:$C$1000,"Otros")&gt;0,"Otros","")))</f>
        <v/>
      </c>
      <c r="W936" s="58" t="str">
        <f aca="false">IF(E936="","",SUMIFS($AD$5:$AD$1000,$E$5:$E$1000,E936,$AA$5:$AA$1000,AA936,$C$5:$C$1000,"&lt;&gt;"&amp;C936))</f>
        <v/>
      </c>
      <c r="X936" s="72"/>
      <c r="Y936" s="68"/>
      <c r="Z936" s="72"/>
      <c r="AA936" s="38" t="str">
        <f aca="false">IF(B936="","",YEAR(B936)*100+MONTH(B936))</f>
        <v/>
      </c>
      <c r="AB936" s="38" t="str">
        <f aca="false">IF(AND(E936&lt;&gt;"",E936=Cruce!$C$5,AD936=1),COUNTIFS($E$5:E936,E936,$AD$5:AD936,1),"")</f>
        <v/>
      </c>
      <c r="AC936" s="38" t="str">
        <f aca="false">IF(E936="","",C936&amp;"|"&amp;X936&amp;"|"&amp;IF(B936="","s/f",TEXT(B936,"yyyymmdd"))&amp;IF(OR(C936="SSF",X936="Visitas Auditoría Interna"),"|"&amp;Y936,""))</f>
        <v/>
      </c>
      <c r="AD936" s="38" t="n">
        <f aca="false">IF(E936="",0,IF(COUNTIFS($E$5:E936,E936,$AC$5:AC936,AC936)=1,1,0))</f>
        <v>0</v>
      </c>
      <c r="AE936" s="38" t="str">
        <f aca="false">IF(OR(E936="",AD936&lt;&gt;1),"",SUBSTITUTE(SUBSTITUTE(C936,"Auditoría ",""),"Consejo de Administración","Consejo")&amp;" – "&amp;IF(B936="","(sin fecha)",DAY(B936)&amp;" de "&amp;CHOOSE(MONTH(B936),"Enero","Febrero","Marzo","Abril","Mayo","Junio","Julio","Agosto","Septiembre","Octubre","Noviembre","Diciembre")&amp;" "&amp;YEAR(B936)))</f>
        <v/>
      </c>
      <c r="AF936" s="38" t="n">
        <f aca="false">IF(E936="",0,IF(COUNTIF($AC$5:AC936,AC936)=1,1,0))</f>
        <v>0</v>
      </c>
    </row>
    <row r="937" customFormat="false" ht="15" hidden="false" customHeight="false" outlineLevel="0" collapsed="false">
      <c r="A937" s="68"/>
      <c r="B937" s="67"/>
      <c r="C937" s="68"/>
      <c r="D937" s="68"/>
      <c r="E937" s="69"/>
      <c r="F937" s="69"/>
      <c r="G937" s="70" t="str">
        <f aca="false">IF(OR(E937="",AND($C$3="",$E$3="")),"",IF(B937="","Sin fecha",IF(AND(OR($C$3="",B937&gt;=$C$3),OR($E$3="",B937&lt;=$E$3)),"Sí","No")))</f>
        <v/>
      </c>
      <c r="H937" s="58" t="str">
        <f aca="false">IF(B937="","",YEAR(B937))</f>
        <v/>
      </c>
      <c r="I937" s="70" t="str">
        <f aca="false">IF(B937="","",IF(MONTH(B937)=1,"X",""))</f>
        <v/>
      </c>
      <c r="J937" s="70" t="str">
        <f aca="false">IF(B937="","",IF(MONTH(B937)=2,"X",""))</f>
        <v/>
      </c>
      <c r="K937" s="70" t="str">
        <f aca="false">IF(B937="","",IF(MONTH(B937)=3,"X",""))</f>
        <v/>
      </c>
      <c r="L937" s="70" t="str">
        <f aca="false">IF(B937="","",IF(MONTH(B937)=4,"X",""))</f>
        <v/>
      </c>
      <c r="M937" s="70" t="str">
        <f aca="false">IF(B937="","",IF(MONTH(B937)=5,"X",""))</f>
        <v/>
      </c>
      <c r="N937" s="70" t="str">
        <f aca="false">IF(B937="","",IF(MONTH(B937)=6,"X",""))</f>
        <v/>
      </c>
      <c r="O937" s="70" t="str">
        <f aca="false">IF(B937="","",IF(MONTH(B937)=7,"X",""))</f>
        <v/>
      </c>
      <c r="P937" s="70" t="str">
        <f aca="false">IF(B937="","",IF(MONTH(B937)=8,"X",""))</f>
        <v/>
      </c>
      <c r="Q937" s="70" t="str">
        <f aca="false">IF(B937="","",IF(MONTH(B937)=9,"X",""))</f>
        <v/>
      </c>
      <c r="R937" s="70" t="str">
        <f aca="false">IF(B937="","",IF(MONTH(B937)=10,"X",""))</f>
        <v/>
      </c>
      <c r="S937" s="70" t="str">
        <f aca="false">IF(B937="","",IF(MONTH(B937)=11,"X",""))</f>
        <v/>
      </c>
      <c r="T937" s="70" t="str">
        <f aca="false">IF(B937="","",IF(MONTH(B937)=12,"X",""))</f>
        <v/>
      </c>
      <c r="U937" s="58" t="str">
        <f aca="false">IF(E937="","",SUMIF($E$5:$E$1000,E937,$AD$5:$AD$1000))</f>
        <v/>
      </c>
      <c r="V937" s="71" t="str">
        <f aca="false">IF(E937="","",_xlfn.TEXTJOIN(" + ",TRUE(),IF(COUNTIFS($E$5:$E$1000,E937,$C$5:$C$1000,"Auditoría Interna")&gt;0,"Interna",""),IF(COUNTIFS($E$5:$E$1000,E937,$C$5:$C$1000,"Auditoría Externa")&gt;0,"Externa",""),IF(COUNTIFS($E$5:$E$1000,E937,$C$5:$C$1000,"SSF")&gt;0,"SSF",""),IF(COUNTIFS($E$5:$E$1000,E937,$C$5:$C$1000,"Comité de Supervisión")&gt;0,"Comité Sup.",""),IF(COUNTIFS($E$5:$E$1000,E937,$C$5:$C$1000,"Consejo de Administración")&gt;0,"Consejo",""),IF(COUNTIFS($E$5:$E$1000,E937,$C$5:$C$1000,"Otros")&gt;0,"Otros","")))</f>
        <v/>
      </c>
      <c r="W937" s="58" t="str">
        <f aca="false">IF(E937="","",SUMIFS($AD$5:$AD$1000,$E$5:$E$1000,E937,$AA$5:$AA$1000,AA937,$C$5:$C$1000,"&lt;&gt;"&amp;C937))</f>
        <v/>
      </c>
      <c r="X937" s="72"/>
      <c r="Y937" s="68"/>
      <c r="Z937" s="72"/>
      <c r="AA937" s="38" t="str">
        <f aca="false">IF(B937="","",YEAR(B937)*100+MONTH(B937))</f>
        <v/>
      </c>
      <c r="AB937" s="38" t="str">
        <f aca="false">IF(AND(E937&lt;&gt;"",E937=Cruce!$C$5,AD937=1),COUNTIFS($E$5:E937,E937,$AD$5:AD937,1),"")</f>
        <v/>
      </c>
      <c r="AC937" s="38" t="str">
        <f aca="false">IF(E937="","",C937&amp;"|"&amp;X937&amp;"|"&amp;IF(B937="","s/f",TEXT(B937,"yyyymmdd"))&amp;IF(OR(C937="SSF",X937="Visitas Auditoría Interna"),"|"&amp;Y937,""))</f>
        <v/>
      </c>
      <c r="AD937" s="38" t="n">
        <f aca="false">IF(E937="",0,IF(COUNTIFS($E$5:E937,E937,$AC$5:AC937,AC937)=1,1,0))</f>
        <v>0</v>
      </c>
      <c r="AE937" s="38" t="str">
        <f aca="false">IF(OR(E937="",AD937&lt;&gt;1),"",SUBSTITUTE(SUBSTITUTE(C937,"Auditoría ",""),"Consejo de Administración","Consejo")&amp;" – "&amp;IF(B937="","(sin fecha)",DAY(B937)&amp;" de "&amp;CHOOSE(MONTH(B937),"Enero","Febrero","Marzo","Abril","Mayo","Junio","Julio","Agosto","Septiembre","Octubre","Noviembre","Diciembre")&amp;" "&amp;YEAR(B937)))</f>
        <v/>
      </c>
      <c r="AF937" s="38" t="n">
        <f aca="false">IF(E937="",0,IF(COUNTIF($AC$5:AC937,AC937)=1,1,0))</f>
        <v>0</v>
      </c>
    </row>
    <row r="938" customFormat="false" ht="15" hidden="false" customHeight="false" outlineLevel="0" collapsed="false">
      <c r="A938" s="68"/>
      <c r="B938" s="67"/>
      <c r="C938" s="68"/>
      <c r="D938" s="68"/>
      <c r="E938" s="69"/>
      <c r="F938" s="69"/>
      <c r="G938" s="70" t="str">
        <f aca="false">IF(OR(E938="",AND($C$3="",$E$3="")),"",IF(B938="","Sin fecha",IF(AND(OR($C$3="",B938&gt;=$C$3),OR($E$3="",B938&lt;=$E$3)),"Sí","No")))</f>
        <v/>
      </c>
      <c r="H938" s="58" t="str">
        <f aca="false">IF(B938="","",YEAR(B938))</f>
        <v/>
      </c>
      <c r="I938" s="70" t="str">
        <f aca="false">IF(B938="","",IF(MONTH(B938)=1,"X",""))</f>
        <v/>
      </c>
      <c r="J938" s="70" t="str">
        <f aca="false">IF(B938="","",IF(MONTH(B938)=2,"X",""))</f>
        <v/>
      </c>
      <c r="K938" s="70" t="str">
        <f aca="false">IF(B938="","",IF(MONTH(B938)=3,"X",""))</f>
        <v/>
      </c>
      <c r="L938" s="70" t="str">
        <f aca="false">IF(B938="","",IF(MONTH(B938)=4,"X",""))</f>
        <v/>
      </c>
      <c r="M938" s="70" t="str">
        <f aca="false">IF(B938="","",IF(MONTH(B938)=5,"X",""))</f>
        <v/>
      </c>
      <c r="N938" s="70" t="str">
        <f aca="false">IF(B938="","",IF(MONTH(B938)=6,"X",""))</f>
        <v/>
      </c>
      <c r="O938" s="70" t="str">
        <f aca="false">IF(B938="","",IF(MONTH(B938)=7,"X",""))</f>
        <v/>
      </c>
      <c r="P938" s="70" t="str">
        <f aca="false">IF(B938="","",IF(MONTH(B938)=8,"X",""))</f>
        <v/>
      </c>
      <c r="Q938" s="70" t="str">
        <f aca="false">IF(B938="","",IF(MONTH(B938)=9,"X",""))</f>
        <v/>
      </c>
      <c r="R938" s="70" t="str">
        <f aca="false">IF(B938="","",IF(MONTH(B938)=10,"X",""))</f>
        <v/>
      </c>
      <c r="S938" s="70" t="str">
        <f aca="false">IF(B938="","",IF(MONTH(B938)=11,"X",""))</f>
        <v/>
      </c>
      <c r="T938" s="70" t="str">
        <f aca="false">IF(B938="","",IF(MONTH(B938)=12,"X",""))</f>
        <v/>
      </c>
      <c r="U938" s="58" t="str">
        <f aca="false">IF(E938="","",SUMIF($E$5:$E$1000,E938,$AD$5:$AD$1000))</f>
        <v/>
      </c>
      <c r="V938" s="71" t="str">
        <f aca="false">IF(E938="","",_xlfn.TEXTJOIN(" + ",TRUE(),IF(COUNTIFS($E$5:$E$1000,E938,$C$5:$C$1000,"Auditoría Interna")&gt;0,"Interna",""),IF(COUNTIFS($E$5:$E$1000,E938,$C$5:$C$1000,"Auditoría Externa")&gt;0,"Externa",""),IF(COUNTIFS($E$5:$E$1000,E938,$C$5:$C$1000,"SSF")&gt;0,"SSF",""),IF(COUNTIFS($E$5:$E$1000,E938,$C$5:$C$1000,"Comité de Supervisión")&gt;0,"Comité Sup.",""),IF(COUNTIFS($E$5:$E$1000,E938,$C$5:$C$1000,"Consejo de Administración")&gt;0,"Consejo",""),IF(COUNTIFS($E$5:$E$1000,E938,$C$5:$C$1000,"Otros")&gt;0,"Otros","")))</f>
        <v/>
      </c>
      <c r="W938" s="58" t="str">
        <f aca="false">IF(E938="","",SUMIFS($AD$5:$AD$1000,$E$5:$E$1000,E938,$AA$5:$AA$1000,AA938,$C$5:$C$1000,"&lt;&gt;"&amp;C938))</f>
        <v/>
      </c>
      <c r="X938" s="72"/>
      <c r="Y938" s="68"/>
      <c r="Z938" s="72"/>
      <c r="AA938" s="38" t="str">
        <f aca="false">IF(B938="","",YEAR(B938)*100+MONTH(B938))</f>
        <v/>
      </c>
      <c r="AB938" s="38" t="str">
        <f aca="false">IF(AND(E938&lt;&gt;"",E938=Cruce!$C$5,AD938=1),COUNTIFS($E$5:E938,E938,$AD$5:AD938,1),"")</f>
        <v/>
      </c>
      <c r="AC938" s="38" t="str">
        <f aca="false">IF(E938="","",C938&amp;"|"&amp;X938&amp;"|"&amp;IF(B938="","s/f",TEXT(B938,"yyyymmdd"))&amp;IF(OR(C938="SSF",X938="Visitas Auditoría Interna"),"|"&amp;Y938,""))</f>
        <v/>
      </c>
      <c r="AD938" s="38" t="n">
        <f aca="false">IF(E938="",0,IF(COUNTIFS($E$5:E938,E938,$AC$5:AC938,AC938)=1,1,0))</f>
        <v>0</v>
      </c>
      <c r="AE938" s="38" t="str">
        <f aca="false">IF(OR(E938="",AD938&lt;&gt;1),"",SUBSTITUTE(SUBSTITUTE(C938,"Auditoría ",""),"Consejo de Administración","Consejo")&amp;" – "&amp;IF(B938="","(sin fecha)",DAY(B938)&amp;" de "&amp;CHOOSE(MONTH(B938),"Enero","Febrero","Marzo","Abril","Mayo","Junio","Julio","Agosto","Septiembre","Octubre","Noviembre","Diciembre")&amp;" "&amp;YEAR(B938)))</f>
        <v/>
      </c>
      <c r="AF938" s="38" t="n">
        <f aca="false">IF(E938="",0,IF(COUNTIF($AC$5:AC938,AC938)=1,1,0))</f>
        <v>0</v>
      </c>
    </row>
    <row r="939" customFormat="false" ht="15" hidden="false" customHeight="false" outlineLevel="0" collapsed="false">
      <c r="A939" s="68"/>
      <c r="B939" s="67"/>
      <c r="C939" s="68"/>
      <c r="D939" s="68"/>
      <c r="E939" s="69"/>
      <c r="F939" s="69"/>
      <c r="G939" s="70" t="str">
        <f aca="false">IF(OR(E939="",AND($C$3="",$E$3="")),"",IF(B939="","Sin fecha",IF(AND(OR($C$3="",B939&gt;=$C$3),OR($E$3="",B939&lt;=$E$3)),"Sí","No")))</f>
        <v/>
      </c>
      <c r="H939" s="58" t="str">
        <f aca="false">IF(B939="","",YEAR(B939))</f>
        <v/>
      </c>
      <c r="I939" s="70" t="str">
        <f aca="false">IF(B939="","",IF(MONTH(B939)=1,"X",""))</f>
        <v/>
      </c>
      <c r="J939" s="70" t="str">
        <f aca="false">IF(B939="","",IF(MONTH(B939)=2,"X",""))</f>
        <v/>
      </c>
      <c r="K939" s="70" t="str">
        <f aca="false">IF(B939="","",IF(MONTH(B939)=3,"X",""))</f>
        <v/>
      </c>
      <c r="L939" s="70" t="str">
        <f aca="false">IF(B939="","",IF(MONTH(B939)=4,"X",""))</f>
        <v/>
      </c>
      <c r="M939" s="70" t="str">
        <f aca="false">IF(B939="","",IF(MONTH(B939)=5,"X",""))</f>
        <v/>
      </c>
      <c r="N939" s="70" t="str">
        <f aca="false">IF(B939="","",IF(MONTH(B939)=6,"X",""))</f>
        <v/>
      </c>
      <c r="O939" s="70" t="str">
        <f aca="false">IF(B939="","",IF(MONTH(B939)=7,"X",""))</f>
        <v/>
      </c>
      <c r="P939" s="70" t="str">
        <f aca="false">IF(B939="","",IF(MONTH(B939)=8,"X",""))</f>
        <v/>
      </c>
      <c r="Q939" s="70" t="str">
        <f aca="false">IF(B939="","",IF(MONTH(B939)=9,"X",""))</f>
        <v/>
      </c>
      <c r="R939" s="70" t="str">
        <f aca="false">IF(B939="","",IF(MONTH(B939)=10,"X",""))</f>
        <v/>
      </c>
      <c r="S939" s="70" t="str">
        <f aca="false">IF(B939="","",IF(MONTH(B939)=11,"X",""))</f>
        <v/>
      </c>
      <c r="T939" s="70" t="str">
        <f aca="false">IF(B939="","",IF(MONTH(B939)=12,"X",""))</f>
        <v/>
      </c>
      <c r="U939" s="58" t="str">
        <f aca="false">IF(E939="","",SUMIF($E$5:$E$1000,E939,$AD$5:$AD$1000))</f>
        <v/>
      </c>
      <c r="V939" s="71" t="str">
        <f aca="false">IF(E939="","",_xlfn.TEXTJOIN(" + ",TRUE(),IF(COUNTIFS($E$5:$E$1000,E939,$C$5:$C$1000,"Auditoría Interna")&gt;0,"Interna",""),IF(COUNTIFS($E$5:$E$1000,E939,$C$5:$C$1000,"Auditoría Externa")&gt;0,"Externa",""),IF(COUNTIFS($E$5:$E$1000,E939,$C$5:$C$1000,"SSF")&gt;0,"SSF",""),IF(COUNTIFS($E$5:$E$1000,E939,$C$5:$C$1000,"Comité de Supervisión")&gt;0,"Comité Sup.",""),IF(COUNTIFS($E$5:$E$1000,E939,$C$5:$C$1000,"Consejo de Administración")&gt;0,"Consejo",""),IF(COUNTIFS($E$5:$E$1000,E939,$C$5:$C$1000,"Otros")&gt;0,"Otros","")))</f>
        <v/>
      </c>
      <c r="W939" s="58" t="str">
        <f aca="false">IF(E939="","",SUMIFS($AD$5:$AD$1000,$E$5:$E$1000,E939,$AA$5:$AA$1000,AA939,$C$5:$C$1000,"&lt;&gt;"&amp;C939))</f>
        <v/>
      </c>
      <c r="X939" s="72"/>
      <c r="Y939" s="68"/>
      <c r="Z939" s="72"/>
      <c r="AA939" s="38" t="str">
        <f aca="false">IF(B939="","",YEAR(B939)*100+MONTH(B939))</f>
        <v/>
      </c>
      <c r="AB939" s="38" t="str">
        <f aca="false">IF(AND(E939&lt;&gt;"",E939=Cruce!$C$5,AD939=1),COUNTIFS($E$5:E939,E939,$AD$5:AD939,1),"")</f>
        <v/>
      </c>
      <c r="AC939" s="38" t="str">
        <f aca="false">IF(E939="","",C939&amp;"|"&amp;X939&amp;"|"&amp;IF(B939="","s/f",TEXT(B939,"yyyymmdd"))&amp;IF(OR(C939="SSF",X939="Visitas Auditoría Interna"),"|"&amp;Y939,""))</f>
        <v/>
      </c>
      <c r="AD939" s="38" t="n">
        <f aca="false">IF(E939="",0,IF(COUNTIFS($E$5:E939,E939,$AC$5:AC939,AC939)=1,1,0))</f>
        <v>0</v>
      </c>
      <c r="AE939" s="38" t="str">
        <f aca="false">IF(OR(E939="",AD939&lt;&gt;1),"",SUBSTITUTE(SUBSTITUTE(C939,"Auditoría ",""),"Consejo de Administración","Consejo")&amp;" – "&amp;IF(B939="","(sin fecha)",DAY(B939)&amp;" de "&amp;CHOOSE(MONTH(B939),"Enero","Febrero","Marzo","Abril","Mayo","Junio","Julio","Agosto","Septiembre","Octubre","Noviembre","Diciembre")&amp;" "&amp;YEAR(B939)))</f>
        <v/>
      </c>
      <c r="AF939" s="38" t="n">
        <f aca="false">IF(E939="",0,IF(COUNTIF($AC$5:AC939,AC939)=1,1,0))</f>
        <v>0</v>
      </c>
    </row>
    <row r="940" customFormat="false" ht="15" hidden="false" customHeight="false" outlineLevel="0" collapsed="false">
      <c r="A940" s="68"/>
      <c r="B940" s="67"/>
      <c r="C940" s="68"/>
      <c r="D940" s="68"/>
      <c r="E940" s="69"/>
      <c r="F940" s="69"/>
      <c r="G940" s="70" t="str">
        <f aca="false">IF(OR(E940="",AND($C$3="",$E$3="")),"",IF(B940="","Sin fecha",IF(AND(OR($C$3="",B940&gt;=$C$3),OR($E$3="",B940&lt;=$E$3)),"Sí","No")))</f>
        <v/>
      </c>
      <c r="H940" s="58" t="str">
        <f aca="false">IF(B940="","",YEAR(B940))</f>
        <v/>
      </c>
      <c r="I940" s="70" t="str">
        <f aca="false">IF(B940="","",IF(MONTH(B940)=1,"X",""))</f>
        <v/>
      </c>
      <c r="J940" s="70" t="str">
        <f aca="false">IF(B940="","",IF(MONTH(B940)=2,"X",""))</f>
        <v/>
      </c>
      <c r="K940" s="70" t="str">
        <f aca="false">IF(B940="","",IF(MONTH(B940)=3,"X",""))</f>
        <v/>
      </c>
      <c r="L940" s="70" t="str">
        <f aca="false">IF(B940="","",IF(MONTH(B940)=4,"X",""))</f>
        <v/>
      </c>
      <c r="M940" s="70" t="str">
        <f aca="false">IF(B940="","",IF(MONTH(B940)=5,"X",""))</f>
        <v/>
      </c>
      <c r="N940" s="70" t="str">
        <f aca="false">IF(B940="","",IF(MONTH(B940)=6,"X",""))</f>
        <v/>
      </c>
      <c r="O940" s="70" t="str">
        <f aca="false">IF(B940="","",IF(MONTH(B940)=7,"X",""))</f>
        <v/>
      </c>
      <c r="P940" s="70" t="str">
        <f aca="false">IF(B940="","",IF(MONTH(B940)=8,"X",""))</f>
        <v/>
      </c>
      <c r="Q940" s="70" t="str">
        <f aca="false">IF(B940="","",IF(MONTH(B940)=9,"X",""))</f>
        <v/>
      </c>
      <c r="R940" s="70" t="str">
        <f aca="false">IF(B940="","",IF(MONTH(B940)=10,"X",""))</f>
        <v/>
      </c>
      <c r="S940" s="70" t="str">
        <f aca="false">IF(B940="","",IF(MONTH(B940)=11,"X",""))</f>
        <v/>
      </c>
      <c r="T940" s="70" t="str">
        <f aca="false">IF(B940="","",IF(MONTH(B940)=12,"X",""))</f>
        <v/>
      </c>
      <c r="U940" s="58" t="str">
        <f aca="false">IF(E940="","",SUMIF($E$5:$E$1000,E940,$AD$5:$AD$1000))</f>
        <v/>
      </c>
      <c r="V940" s="71" t="str">
        <f aca="false">IF(E940="","",_xlfn.TEXTJOIN(" + ",TRUE(),IF(COUNTIFS($E$5:$E$1000,E940,$C$5:$C$1000,"Auditoría Interna")&gt;0,"Interna",""),IF(COUNTIFS($E$5:$E$1000,E940,$C$5:$C$1000,"Auditoría Externa")&gt;0,"Externa",""),IF(COUNTIFS($E$5:$E$1000,E940,$C$5:$C$1000,"SSF")&gt;0,"SSF",""),IF(COUNTIFS($E$5:$E$1000,E940,$C$5:$C$1000,"Comité de Supervisión")&gt;0,"Comité Sup.",""),IF(COUNTIFS($E$5:$E$1000,E940,$C$5:$C$1000,"Consejo de Administración")&gt;0,"Consejo",""),IF(COUNTIFS($E$5:$E$1000,E940,$C$5:$C$1000,"Otros")&gt;0,"Otros","")))</f>
        <v/>
      </c>
      <c r="W940" s="58" t="str">
        <f aca="false">IF(E940="","",SUMIFS($AD$5:$AD$1000,$E$5:$E$1000,E940,$AA$5:$AA$1000,AA940,$C$5:$C$1000,"&lt;&gt;"&amp;C940))</f>
        <v/>
      </c>
      <c r="X940" s="72"/>
      <c r="Y940" s="68"/>
      <c r="Z940" s="72"/>
      <c r="AA940" s="38" t="str">
        <f aca="false">IF(B940="","",YEAR(B940)*100+MONTH(B940))</f>
        <v/>
      </c>
      <c r="AB940" s="38" t="str">
        <f aca="false">IF(AND(E940&lt;&gt;"",E940=Cruce!$C$5,AD940=1),COUNTIFS($E$5:E940,E940,$AD$5:AD940,1),"")</f>
        <v/>
      </c>
      <c r="AC940" s="38" t="str">
        <f aca="false">IF(E940="","",C940&amp;"|"&amp;X940&amp;"|"&amp;IF(B940="","s/f",TEXT(B940,"yyyymmdd"))&amp;IF(OR(C940="SSF",X940="Visitas Auditoría Interna"),"|"&amp;Y940,""))</f>
        <v/>
      </c>
      <c r="AD940" s="38" t="n">
        <f aca="false">IF(E940="",0,IF(COUNTIFS($E$5:E940,E940,$AC$5:AC940,AC940)=1,1,0))</f>
        <v>0</v>
      </c>
      <c r="AE940" s="38" t="str">
        <f aca="false">IF(OR(E940="",AD940&lt;&gt;1),"",SUBSTITUTE(SUBSTITUTE(C940,"Auditoría ",""),"Consejo de Administración","Consejo")&amp;" – "&amp;IF(B940="","(sin fecha)",DAY(B940)&amp;" de "&amp;CHOOSE(MONTH(B940),"Enero","Febrero","Marzo","Abril","Mayo","Junio","Julio","Agosto","Septiembre","Octubre","Noviembre","Diciembre")&amp;" "&amp;YEAR(B940)))</f>
        <v/>
      </c>
      <c r="AF940" s="38" t="n">
        <f aca="false">IF(E940="",0,IF(COUNTIF($AC$5:AC940,AC940)=1,1,0))</f>
        <v>0</v>
      </c>
    </row>
    <row r="941" customFormat="false" ht="15" hidden="false" customHeight="false" outlineLevel="0" collapsed="false">
      <c r="A941" s="68"/>
      <c r="B941" s="67"/>
      <c r="C941" s="68"/>
      <c r="D941" s="68"/>
      <c r="E941" s="69"/>
      <c r="F941" s="69"/>
      <c r="G941" s="70" t="str">
        <f aca="false">IF(OR(E941="",AND($C$3="",$E$3="")),"",IF(B941="","Sin fecha",IF(AND(OR($C$3="",B941&gt;=$C$3),OR($E$3="",B941&lt;=$E$3)),"Sí","No")))</f>
        <v/>
      </c>
      <c r="H941" s="58" t="str">
        <f aca="false">IF(B941="","",YEAR(B941))</f>
        <v/>
      </c>
      <c r="I941" s="70" t="str">
        <f aca="false">IF(B941="","",IF(MONTH(B941)=1,"X",""))</f>
        <v/>
      </c>
      <c r="J941" s="70" t="str">
        <f aca="false">IF(B941="","",IF(MONTH(B941)=2,"X",""))</f>
        <v/>
      </c>
      <c r="K941" s="70" t="str">
        <f aca="false">IF(B941="","",IF(MONTH(B941)=3,"X",""))</f>
        <v/>
      </c>
      <c r="L941" s="70" t="str">
        <f aca="false">IF(B941="","",IF(MONTH(B941)=4,"X",""))</f>
        <v/>
      </c>
      <c r="M941" s="70" t="str">
        <f aca="false">IF(B941="","",IF(MONTH(B941)=5,"X",""))</f>
        <v/>
      </c>
      <c r="N941" s="70" t="str">
        <f aca="false">IF(B941="","",IF(MONTH(B941)=6,"X",""))</f>
        <v/>
      </c>
      <c r="O941" s="70" t="str">
        <f aca="false">IF(B941="","",IF(MONTH(B941)=7,"X",""))</f>
        <v/>
      </c>
      <c r="P941" s="70" t="str">
        <f aca="false">IF(B941="","",IF(MONTH(B941)=8,"X",""))</f>
        <v/>
      </c>
      <c r="Q941" s="70" t="str">
        <f aca="false">IF(B941="","",IF(MONTH(B941)=9,"X",""))</f>
        <v/>
      </c>
      <c r="R941" s="70" t="str">
        <f aca="false">IF(B941="","",IF(MONTH(B941)=10,"X",""))</f>
        <v/>
      </c>
      <c r="S941" s="70" t="str">
        <f aca="false">IF(B941="","",IF(MONTH(B941)=11,"X",""))</f>
        <v/>
      </c>
      <c r="T941" s="70" t="str">
        <f aca="false">IF(B941="","",IF(MONTH(B941)=12,"X",""))</f>
        <v/>
      </c>
      <c r="U941" s="58" t="str">
        <f aca="false">IF(E941="","",SUMIF($E$5:$E$1000,E941,$AD$5:$AD$1000))</f>
        <v/>
      </c>
      <c r="V941" s="71" t="str">
        <f aca="false">IF(E941="","",_xlfn.TEXTJOIN(" + ",TRUE(),IF(COUNTIFS($E$5:$E$1000,E941,$C$5:$C$1000,"Auditoría Interna")&gt;0,"Interna",""),IF(COUNTIFS($E$5:$E$1000,E941,$C$5:$C$1000,"Auditoría Externa")&gt;0,"Externa",""),IF(COUNTIFS($E$5:$E$1000,E941,$C$5:$C$1000,"SSF")&gt;0,"SSF",""),IF(COUNTIFS($E$5:$E$1000,E941,$C$5:$C$1000,"Comité de Supervisión")&gt;0,"Comité Sup.",""),IF(COUNTIFS($E$5:$E$1000,E941,$C$5:$C$1000,"Consejo de Administración")&gt;0,"Consejo",""),IF(COUNTIFS($E$5:$E$1000,E941,$C$5:$C$1000,"Otros")&gt;0,"Otros","")))</f>
        <v/>
      </c>
      <c r="W941" s="58" t="str">
        <f aca="false">IF(E941="","",SUMIFS($AD$5:$AD$1000,$E$5:$E$1000,E941,$AA$5:$AA$1000,AA941,$C$5:$C$1000,"&lt;&gt;"&amp;C941))</f>
        <v/>
      </c>
      <c r="X941" s="72"/>
      <c r="Y941" s="68"/>
      <c r="Z941" s="72"/>
      <c r="AA941" s="38" t="str">
        <f aca="false">IF(B941="","",YEAR(B941)*100+MONTH(B941))</f>
        <v/>
      </c>
      <c r="AB941" s="38" t="str">
        <f aca="false">IF(AND(E941&lt;&gt;"",E941=Cruce!$C$5,AD941=1),COUNTIFS($E$5:E941,E941,$AD$5:AD941,1),"")</f>
        <v/>
      </c>
      <c r="AC941" s="38" t="str">
        <f aca="false">IF(E941="","",C941&amp;"|"&amp;X941&amp;"|"&amp;IF(B941="","s/f",TEXT(B941,"yyyymmdd"))&amp;IF(OR(C941="SSF",X941="Visitas Auditoría Interna"),"|"&amp;Y941,""))</f>
        <v/>
      </c>
      <c r="AD941" s="38" t="n">
        <f aca="false">IF(E941="",0,IF(COUNTIFS($E$5:E941,E941,$AC$5:AC941,AC941)=1,1,0))</f>
        <v>0</v>
      </c>
      <c r="AE941" s="38" t="str">
        <f aca="false">IF(OR(E941="",AD941&lt;&gt;1),"",SUBSTITUTE(SUBSTITUTE(C941,"Auditoría ",""),"Consejo de Administración","Consejo")&amp;" – "&amp;IF(B941="","(sin fecha)",DAY(B941)&amp;" de "&amp;CHOOSE(MONTH(B941),"Enero","Febrero","Marzo","Abril","Mayo","Junio","Julio","Agosto","Septiembre","Octubre","Noviembre","Diciembre")&amp;" "&amp;YEAR(B941)))</f>
        <v/>
      </c>
      <c r="AF941" s="38" t="n">
        <f aca="false">IF(E941="",0,IF(COUNTIF($AC$5:AC941,AC941)=1,1,0))</f>
        <v>0</v>
      </c>
    </row>
    <row r="942" customFormat="false" ht="15" hidden="false" customHeight="false" outlineLevel="0" collapsed="false">
      <c r="A942" s="68"/>
      <c r="B942" s="67"/>
      <c r="C942" s="68"/>
      <c r="D942" s="68"/>
      <c r="E942" s="69"/>
      <c r="F942" s="69"/>
      <c r="G942" s="70" t="str">
        <f aca="false">IF(OR(E942="",AND($C$3="",$E$3="")),"",IF(B942="","Sin fecha",IF(AND(OR($C$3="",B942&gt;=$C$3),OR($E$3="",B942&lt;=$E$3)),"Sí","No")))</f>
        <v/>
      </c>
      <c r="H942" s="58" t="str">
        <f aca="false">IF(B942="","",YEAR(B942))</f>
        <v/>
      </c>
      <c r="I942" s="70" t="str">
        <f aca="false">IF(B942="","",IF(MONTH(B942)=1,"X",""))</f>
        <v/>
      </c>
      <c r="J942" s="70" t="str">
        <f aca="false">IF(B942="","",IF(MONTH(B942)=2,"X",""))</f>
        <v/>
      </c>
      <c r="K942" s="70" t="str">
        <f aca="false">IF(B942="","",IF(MONTH(B942)=3,"X",""))</f>
        <v/>
      </c>
      <c r="L942" s="70" t="str">
        <f aca="false">IF(B942="","",IF(MONTH(B942)=4,"X",""))</f>
        <v/>
      </c>
      <c r="M942" s="70" t="str">
        <f aca="false">IF(B942="","",IF(MONTH(B942)=5,"X",""))</f>
        <v/>
      </c>
      <c r="N942" s="70" t="str">
        <f aca="false">IF(B942="","",IF(MONTH(B942)=6,"X",""))</f>
        <v/>
      </c>
      <c r="O942" s="70" t="str">
        <f aca="false">IF(B942="","",IF(MONTH(B942)=7,"X",""))</f>
        <v/>
      </c>
      <c r="P942" s="70" t="str">
        <f aca="false">IF(B942="","",IF(MONTH(B942)=8,"X",""))</f>
        <v/>
      </c>
      <c r="Q942" s="70" t="str">
        <f aca="false">IF(B942="","",IF(MONTH(B942)=9,"X",""))</f>
        <v/>
      </c>
      <c r="R942" s="70" t="str">
        <f aca="false">IF(B942="","",IF(MONTH(B942)=10,"X",""))</f>
        <v/>
      </c>
      <c r="S942" s="70" t="str">
        <f aca="false">IF(B942="","",IF(MONTH(B942)=11,"X",""))</f>
        <v/>
      </c>
      <c r="T942" s="70" t="str">
        <f aca="false">IF(B942="","",IF(MONTH(B942)=12,"X",""))</f>
        <v/>
      </c>
      <c r="U942" s="58" t="str">
        <f aca="false">IF(E942="","",SUMIF($E$5:$E$1000,E942,$AD$5:$AD$1000))</f>
        <v/>
      </c>
      <c r="V942" s="71" t="str">
        <f aca="false">IF(E942="","",_xlfn.TEXTJOIN(" + ",TRUE(),IF(COUNTIFS($E$5:$E$1000,E942,$C$5:$C$1000,"Auditoría Interna")&gt;0,"Interna",""),IF(COUNTIFS($E$5:$E$1000,E942,$C$5:$C$1000,"Auditoría Externa")&gt;0,"Externa",""),IF(COUNTIFS($E$5:$E$1000,E942,$C$5:$C$1000,"SSF")&gt;0,"SSF",""),IF(COUNTIFS($E$5:$E$1000,E942,$C$5:$C$1000,"Comité de Supervisión")&gt;0,"Comité Sup.",""),IF(COUNTIFS($E$5:$E$1000,E942,$C$5:$C$1000,"Consejo de Administración")&gt;0,"Consejo",""),IF(COUNTIFS($E$5:$E$1000,E942,$C$5:$C$1000,"Otros")&gt;0,"Otros","")))</f>
        <v/>
      </c>
      <c r="W942" s="58" t="str">
        <f aca="false">IF(E942="","",SUMIFS($AD$5:$AD$1000,$E$5:$E$1000,E942,$AA$5:$AA$1000,AA942,$C$5:$C$1000,"&lt;&gt;"&amp;C942))</f>
        <v/>
      </c>
      <c r="X942" s="72"/>
      <c r="Y942" s="68"/>
      <c r="Z942" s="72"/>
      <c r="AA942" s="38" t="str">
        <f aca="false">IF(B942="","",YEAR(B942)*100+MONTH(B942))</f>
        <v/>
      </c>
      <c r="AB942" s="38" t="str">
        <f aca="false">IF(AND(E942&lt;&gt;"",E942=Cruce!$C$5,AD942=1),COUNTIFS($E$5:E942,E942,$AD$5:AD942,1),"")</f>
        <v/>
      </c>
      <c r="AC942" s="38" t="str">
        <f aca="false">IF(E942="","",C942&amp;"|"&amp;X942&amp;"|"&amp;IF(B942="","s/f",TEXT(B942,"yyyymmdd"))&amp;IF(OR(C942="SSF",X942="Visitas Auditoría Interna"),"|"&amp;Y942,""))</f>
        <v/>
      </c>
      <c r="AD942" s="38" t="n">
        <f aca="false">IF(E942="",0,IF(COUNTIFS($E$5:E942,E942,$AC$5:AC942,AC942)=1,1,0))</f>
        <v>0</v>
      </c>
      <c r="AE942" s="38" t="str">
        <f aca="false">IF(OR(E942="",AD942&lt;&gt;1),"",SUBSTITUTE(SUBSTITUTE(C942,"Auditoría ",""),"Consejo de Administración","Consejo")&amp;" – "&amp;IF(B942="","(sin fecha)",DAY(B942)&amp;" de "&amp;CHOOSE(MONTH(B942),"Enero","Febrero","Marzo","Abril","Mayo","Junio","Julio","Agosto","Septiembre","Octubre","Noviembre","Diciembre")&amp;" "&amp;YEAR(B942)))</f>
        <v/>
      </c>
      <c r="AF942" s="38" t="n">
        <f aca="false">IF(E942="",0,IF(COUNTIF($AC$5:AC942,AC942)=1,1,0))</f>
        <v>0</v>
      </c>
    </row>
    <row r="943" customFormat="false" ht="15" hidden="false" customHeight="false" outlineLevel="0" collapsed="false">
      <c r="A943" s="68"/>
      <c r="B943" s="67"/>
      <c r="C943" s="68"/>
      <c r="D943" s="68"/>
      <c r="E943" s="69"/>
      <c r="F943" s="69"/>
      <c r="G943" s="70" t="str">
        <f aca="false">IF(OR(E943="",AND($C$3="",$E$3="")),"",IF(B943="","Sin fecha",IF(AND(OR($C$3="",B943&gt;=$C$3),OR($E$3="",B943&lt;=$E$3)),"Sí","No")))</f>
        <v/>
      </c>
      <c r="H943" s="58" t="str">
        <f aca="false">IF(B943="","",YEAR(B943))</f>
        <v/>
      </c>
      <c r="I943" s="70" t="str">
        <f aca="false">IF(B943="","",IF(MONTH(B943)=1,"X",""))</f>
        <v/>
      </c>
      <c r="J943" s="70" t="str">
        <f aca="false">IF(B943="","",IF(MONTH(B943)=2,"X",""))</f>
        <v/>
      </c>
      <c r="K943" s="70" t="str">
        <f aca="false">IF(B943="","",IF(MONTH(B943)=3,"X",""))</f>
        <v/>
      </c>
      <c r="L943" s="70" t="str">
        <f aca="false">IF(B943="","",IF(MONTH(B943)=4,"X",""))</f>
        <v/>
      </c>
      <c r="M943" s="70" t="str">
        <f aca="false">IF(B943="","",IF(MONTH(B943)=5,"X",""))</f>
        <v/>
      </c>
      <c r="N943" s="70" t="str">
        <f aca="false">IF(B943="","",IF(MONTH(B943)=6,"X",""))</f>
        <v/>
      </c>
      <c r="O943" s="70" t="str">
        <f aca="false">IF(B943="","",IF(MONTH(B943)=7,"X",""))</f>
        <v/>
      </c>
      <c r="P943" s="70" t="str">
        <f aca="false">IF(B943="","",IF(MONTH(B943)=8,"X",""))</f>
        <v/>
      </c>
      <c r="Q943" s="70" t="str">
        <f aca="false">IF(B943="","",IF(MONTH(B943)=9,"X",""))</f>
        <v/>
      </c>
      <c r="R943" s="70" t="str">
        <f aca="false">IF(B943="","",IF(MONTH(B943)=10,"X",""))</f>
        <v/>
      </c>
      <c r="S943" s="70" t="str">
        <f aca="false">IF(B943="","",IF(MONTH(B943)=11,"X",""))</f>
        <v/>
      </c>
      <c r="T943" s="70" t="str">
        <f aca="false">IF(B943="","",IF(MONTH(B943)=12,"X",""))</f>
        <v/>
      </c>
      <c r="U943" s="58" t="str">
        <f aca="false">IF(E943="","",SUMIF($E$5:$E$1000,E943,$AD$5:$AD$1000))</f>
        <v/>
      </c>
      <c r="V943" s="71" t="str">
        <f aca="false">IF(E943="","",_xlfn.TEXTJOIN(" + ",TRUE(),IF(COUNTIFS($E$5:$E$1000,E943,$C$5:$C$1000,"Auditoría Interna")&gt;0,"Interna",""),IF(COUNTIFS($E$5:$E$1000,E943,$C$5:$C$1000,"Auditoría Externa")&gt;0,"Externa",""),IF(COUNTIFS($E$5:$E$1000,E943,$C$5:$C$1000,"SSF")&gt;0,"SSF",""),IF(COUNTIFS($E$5:$E$1000,E943,$C$5:$C$1000,"Comité de Supervisión")&gt;0,"Comité Sup.",""),IF(COUNTIFS($E$5:$E$1000,E943,$C$5:$C$1000,"Consejo de Administración")&gt;0,"Consejo",""),IF(COUNTIFS($E$5:$E$1000,E943,$C$5:$C$1000,"Otros")&gt;0,"Otros","")))</f>
        <v/>
      </c>
      <c r="W943" s="58" t="str">
        <f aca="false">IF(E943="","",SUMIFS($AD$5:$AD$1000,$E$5:$E$1000,E943,$AA$5:$AA$1000,AA943,$C$5:$C$1000,"&lt;&gt;"&amp;C943))</f>
        <v/>
      </c>
      <c r="X943" s="72"/>
      <c r="Y943" s="68"/>
      <c r="Z943" s="72"/>
      <c r="AA943" s="38" t="str">
        <f aca="false">IF(B943="","",YEAR(B943)*100+MONTH(B943))</f>
        <v/>
      </c>
      <c r="AB943" s="38" t="str">
        <f aca="false">IF(AND(E943&lt;&gt;"",E943=Cruce!$C$5,AD943=1),COUNTIFS($E$5:E943,E943,$AD$5:AD943,1),"")</f>
        <v/>
      </c>
      <c r="AC943" s="38" t="str">
        <f aca="false">IF(E943="","",C943&amp;"|"&amp;X943&amp;"|"&amp;IF(B943="","s/f",TEXT(B943,"yyyymmdd"))&amp;IF(OR(C943="SSF",X943="Visitas Auditoría Interna"),"|"&amp;Y943,""))</f>
        <v/>
      </c>
      <c r="AD943" s="38" t="n">
        <f aca="false">IF(E943="",0,IF(COUNTIFS($E$5:E943,E943,$AC$5:AC943,AC943)=1,1,0))</f>
        <v>0</v>
      </c>
      <c r="AE943" s="38" t="str">
        <f aca="false">IF(OR(E943="",AD943&lt;&gt;1),"",SUBSTITUTE(SUBSTITUTE(C943,"Auditoría ",""),"Consejo de Administración","Consejo")&amp;" – "&amp;IF(B943="","(sin fecha)",DAY(B943)&amp;" de "&amp;CHOOSE(MONTH(B943),"Enero","Febrero","Marzo","Abril","Mayo","Junio","Julio","Agosto","Septiembre","Octubre","Noviembre","Diciembre")&amp;" "&amp;YEAR(B943)))</f>
        <v/>
      </c>
      <c r="AF943" s="38" t="n">
        <f aca="false">IF(E943="",0,IF(COUNTIF($AC$5:AC943,AC943)=1,1,0))</f>
        <v>0</v>
      </c>
    </row>
    <row r="944" customFormat="false" ht="15" hidden="false" customHeight="false" outlineLevel="0" collapsed="false">
      <c r="A944" s="68"/>
      <c r="B944" s="67"/>
      <c r="C944" s="68"/>
      <c r="D944" s="68"/>
      <c r="E944" s="69"/>
      <c r="F944" s="69"/>
      <c r="G944" s="70" t="str">
        <f aca="false">IF(OR(E944="",AND($C$3="",$E$3="")),"",IF(B944="","Sin fecha",IF(AND(OR($C$3="",B944&gt;=$C$3),OR($E$3="",B944&lt;=$E$3)),"Sí","No")))</f>
        <v/>
      </c>
      <c r="H944" s="58" t="str">
        <f aca="false">IF(B944="","",YEAR(B944))</f>
        <v/>
      </c>
      <c r="I944" s="70" t="str">
        <f aca="false">IF(B944="","",IF(MONTH(B944)=1,"X",""))</f>
        <v/>
      </c>
      <c r="J944" s="70" t="str">
        <f aca="false">IF(B944="","",IF(MONTH(B944)=2,"X",""))</f>
        <v/>
      </c>
      <c r="K944" s="70" t="str">
        <f aca="false">IF(B944="","",IF(MONTH(B944)=3,"X",""))</f>
        <v/>
      </c>
      <c r="L944" s="70" t="str">
        <f aca="false">IF(B944="","",IF(MONTH(B944)=4,"X",""))</f>
        <v/>
      </c>
      <c r="M944" s="70" t="str">
        <f aca="false">IF(B944="","",IF(MONTH(B944)=5,"X",""))</f>
        <v/>
      </c>
      <c r="N944" s="70" t="str">
        <f aca="false">IF(B944="","",IF(MONTH(B944)=6,"X",""))</f>
        <v/>
      </c>
      <c r="O944" s="70" t="str">
        <f aca="false">IF(B944="","",IF(MONTH(B944)=7,"X",""))</f>
        <v/>
      </c>
      <c r="P944" s="70" t="str">
        <f aca="false">IF(B944="","",IF(MONTH(B944)=8,"X",""))</f>
        <v/>
      </c>
      <c r="Q944" s="70" t="str">
        <f aca="false">IF(B944="","",IF(MONTH(B944)=9,"X",""))</f>
        <v/>
      </c>
      <c r="R944" s="70" t="str">
        <f aca="false">IF(B944="","",IF(MONTH(B944)=10,"X",""))</f>
        <v/>
      </c>
      <c r="S944" s="70" t="str">
        <f aca="false">IF(B944="","",IF(MONTH(B944)=11,"X",""))</f>
        <v/>
      </c>
      <c r="T944" s="70" t="str">
        <f aca="false">IF(B944="","",IF(MONTH(B944)=12,"X",""))</f>
        <v/>
      </c>
      <c r="U944" s="58" t="str">
        <f aca="false">IF(E944="","",SUMIF($E$5:$E$1000,E944,$AD$5:$AD$1000))</f>
        <v/>
      </c>
      <c r="V944" s="71" t="str">
        <f aca="false">IF(E944="","",_xlfn.TEXTJOIN(" + ",TRUE(),IF(COUNTIFS($E$5:$E$1000,E944,$C$5:$C$1000,"Auditoría Interna")&gt;0,"Interna",""),IF(COUNTIFS($E$5:$E$1000,E944,$C$5:$C$1000,"Auditoría Externa")&gt;0,"Externa",""),IF(COUNTIFS($E$5:$E$1000,E944,$C$5:$C$1000,"SSF")&gt;0,"SSF",""),IF(COUNTIFS($E$5:$E$1000,E944,$C$5:$C$1000,"Comité de Supervisión")&gt;0,"Comité Sup.",""),IF(COUNTIFS($E$5:$E$1000,E944,$C$5:$C$1000,"Consejo de Administración")&gt;0,"Consejo",""),IF(COUNTIFS($E$5:$E$1000,E944,$C$5:$C$1000,"Otros")&gt;0,"Otros","")))</f>
        <v/>
      </c>
      <c r="W944" s="58" t="str">
        <f aca="false">IF(E944="","",SUMIFS($AD$5:$AD$1000,$E$5:$E$1000,E944,$AA$5:$AA$1000,AA944,$C$5:$C$1000,"&lt;&gt;"&amp;C944))</f>
        <v/>
      </c>
      <c r="X944" s="72"/>
      <c r="Y944" s="68"/>
      <c r="Z944" s="72"/>
      <c r="AA944" s="38" t="str">
        <f aca="false">IF(B944="","",YEAR(B944)*100+MONTH(B944))</f>
        <v/>
      </c>
      <c r="AB944" s="38" t="str">
        <f aca="false">IF(AND(E944&lt;&gt;"",E944=Cruce!$C$5,AD944=1),COUNTIFS($E$5:E944,E944,$AD$5:AD944,1),"")</f>
        <v/>
      </c>
      <c r="AC944" s="38" t="str">
        <f aca="false">IF(E944="","",C944&amp;"|"&amp;X944&amp;"|"&amp;IF(B944="","s/f",TEXT(B944,"yyyymmdd"))&amp;IF(OR(C944="SSF",X944="Visitas Auditoría Interna"),"|"&amp;Y944,""))</f>
        <v/>
      </c>
      <c r="AD944" s="38" t="n">
        <f aca="false">IF(E944="",0,IF(COUNTIFS($E$5:E944,E944,$AC$5:AC944,AC944)=1,1,0))</f>
        <v>0</v>
      </c>
      <c r="AE944" s="38" t="str">
        <f aca="false">IF(OR(E944="",AD944&lt;&gt;1),"",SUBSTITUTE(SUBSTITUTE(C944,"Auditoría ",""),"Consejo de Administración","Consejo")&amp;" – "&amp;IF(B944="","(sin fecha)",DAY(B944)&amp;" de "&amp;CHOOSE(MONTH(B944),"Enero","Febrero","Marzo","Abril","Mayo","Junio","Julio","Agosto","Septiembre","Octubre","Noviembre","Diciembre")&amp;" "&amp;YEAR(B944)))</f>
        <v/>
      </c>
      <c r="AF944" s="38" t="n">
        <f aca="false">IF(E944="",0,IF(COUNTIF($AC$5:AC944,AC944)=1,1,0))</f>
        <v>0</v>
      </c>
    </row>
    <row r="945" customFormat="false" ht="15" hidden="false" customHeight="false" outlineLevel="0" collapsed="false">
      <c r="A945" s="68"/>
      <c r="B945" s="67"/>
      <c r="C945" s="68"/>
      <c r="D945" s="68"/>
      <c r="E945" s="69"/>
      <c r="F945" s="69"/>
      <c r="G945" s="70" t="str">
        <f aca="false">IF(OR(E945="",AND($C$3="",$E$3="")),"",IF(B945="","Sin fecha",IF(AND(OR($C$3="",B945&gt;=$C$3),OR($E$3="",B945&lt;=$E$3)),"Sí","No")))</f>
        <v/>
      </c>
      <c r="H945" s="58" t="str">
        <f aca="false">IF(B945="","",YEAR(B945))</f>
        <v/>
      </c>
      <c r="I945" s="70" t="str">
        <f aca="false">IF(B945="","",IF(MONTH(B945)=1,"X",""))</f>
        <v/>
      </c>
      <c r="J945" s="70" t="str">
        <f aca="false">IF(B945="","",IF(MONTH(B945)=2,"X",""))</f>
        <v/>
      </c>
      <c r="K945" s="70" t="str">
        <f aca="false">IF(B945="","",IF(MONTH(B945)=3,"X",""))</f>
        <v/>
      </c>
      <c r="L945" s="70" t="str">
        <f aca="false">IF(B945="","",IF(MONTH(B945)=4,"X",""))</f>
        <v/>
      </c>
      <c r="M945" s="70" t="str">
        <f aca="false">IF(B945="","",IF(MONTH(B945)=5,"X",""))</f>
        <v/>
      </c>
      <c r="N945" s="70" t="str">
        <f aca="false">IF(B945="","",IF(MONTH(B945)=6,"X",""))</f>
        <v/>
      </c>
      <c r="O945" s="70" t="str">
        <f aca="false">IF(B945="","",IF(MONTH(B945)=7,"X",""))</f>
        <v/>
      </c>
      <c r="P945" s="70" t="str">
        <f aca="false">IF(B945="","",IF(MONTH(B945)=8,"X",""))</f>
        <v/>
      </c>
      <c r="Q945" s="70" t="str">
        <f aca="false">IF(B945="","",IF(MONTH(B945)=9,"X",""))</f>
        <v/>
      </c>
      <c r="R945" s="70" t="str">
        <f aca="false">IF(B945="","",IF(MONTH(B945)=10,"X",""))</f>
        <v/>
      </c>
      <c r="S945" s="70" t="str">
        <f aca="false">IF(B945="","",IF(MONTH(B945)=11,"X",""))</f>
        <v/>
      </c>
      <c r="T945" s="70" t="str">
        <f aca="false">IF(B945="","",IF(MONTH(B945)=12,"X",""))</f>
        <v/>
      </c>
      <c r="U945" s="58" t="str">
        <f aca="false">IF(E945="","",SUMIF($E$5:$E$1000,E945,$AD$5:$AD$1000))</f>
        <v/>
      </c>
      <c r="V945" s="71" t="str">
        <f aca="false">IF(E945="","",_xlfn.TEXTJOIN(" + ",TRUE(),IF(COUNTIFS($E$5:$E$1000,E945,$C$5:$C$1000,"Auditoría Interna")&gt;0,"Interna",""),IF(COUNTIFS($E$5:$E$1000,E945,$C$5:$C$1000,"Auditoría Externa")&gt;0,"Externa",""),IF(COUNTIFS($E$5:$E$1000,E945,$C$5:$C$1000,"SSF")&gt;0,"SSF",""),IF(COUNTIFS($E$5:$E$1000,E945,$C$5:$C$1000,"Comité de Supervisión")&gt;0,"Comité Sup.",""),IF(COUNTIFS($E$5:$E$1000,E945,$C$5:$C$1000,"Consejo de Administración")&gt;0,"Consejo",""),IF(COUNTIFS($E$5:$E$1000,E945,$C$5:$C$1000,"Otros")&gt;0,"Otros","")))</f>
        <v/>
      </c>
      <c r="W945" s="58" t="str">
        <f aca="false">IF(E945="","",SUMIFS($AD$5:$AD$1000,$E$5:$E$1000,E945,$AA$5:$AA$1000,AA945,$C$5:$C$1000,"&lt;&gt;"&amp;C945))</f>
        <v/>
      </c>
      <c r="X945" s="72"/>
      <c r="Y945" s="68"/>
      <c r="Z945" s="72"/>
      <c r="AA945" s="38" t="str">
        <f aca="false">IF(B945="","",YEAR(B945)*100+MONTH(B945))</f>
        <v/>
      </c>
      <c r="AB945" s="38" t="str">
        <f aca="false">IF(AND(E945&lt;&gt;"",E945=Cruce!$C$5,AD945=1),COUNTIFS($E$5:E945,E945,$AD$5:AD945,1),"")</f>
        <v/>
      </c>
      <c r="AC945" s="38" t="str">
        <f aca="false">IF(E945="","",C945&amp;"|"&amp;X945&amp;"|"&amp;IF(B945="","s/f",TEXT(B945,"yyyymmdd"))&amp;IF(OR(C945="SSF",X945="Visitas Auditoría Interna"),"|"&amp;Y945,""))</f>
        <v/>
      </c>
      <c r="AD945" s="38" t="n">
        <f aca="false">IF(E945="",0,IF(COUNTIFS($E$5:E945,E945,$AC$5:AC945,AC945)=1,1,0))</f>
        <v>0</v>
      </c>
      <c r="AE945" s="38" t="str">
        <f aca="false">IF(OR(E945="",AD945&lt;&gt;1),"",SUBSTITUTE(SUBSTITUTE(C945,"Auditoría ",""),"Consejo de Administración","Consejo")&amp;" – "&amp;IF(B945="","(sin fecha)",DAY(B945)&amp;" de "&amp;CHOOSE(MONTH(B945),"Enero","Febrero","Marzo","Abril","Mayo","Junio","Julio","Agosto","Septiembre","Octubre","Noviembre","Diciembre")&amp;" "&amp;YEAR(B945)))</f>
        <v/>
      </c>
      <c r="AF945" s="38" t="n">
        <f aca="false">IF(E945="",0,IF(COUNTIF($AC$5:AC945,AC945)=1,1,0))</f>
        <v>0</v>
      </c>
    </row>
    <row r="946" customFormat="false" ht="15" hidden="false" customHeight="false" outlineLevel="0" collapsed="false">
      <c r="A946" s="68"/>
      <c r="B946" s="67"/>
      <c r="C946" s="68"/>
      <c r="D946" s="68"/>
      <c r="E946" s="69"/>
      <c r="F946" s="69"/>
      <c r="G946" s="70" t="str">
        <f aca="false">IF(OR(E946="",AND($C$3="",$E$3="")),"",IF(B946="","Sin fecha",IF(AND(OR($C$3="",B946&gt;=$C$3),OR($E$3="",B946&lt;=$E$3)),"Sí","No")))</f>
        <v/>
      </c>
      <c r="H946" s="58" t="str">
        <f aca="false">IF(B946="","",YEAR(B946))</f>
        <v/>
      </c>
      <c r="I946" s="70" t="str">
        <f aca="false">IF(B946="","",IF(MONTH(B946)=1,"X",""))</f>
        <v/>
      </c>
      <c r="J946" s="70" t="str">
        <f aca="false">IF(B946="","",IF(MONTH(B946)=2,"X",""))</f>
        <v/>
      </c>
      <c r="K946" s="70" t="str">
        <f aca="false">IF(B946="","",IF(MONTH(B946)=3,"X",""))</f>
        <v/>
      </c>
      <c r="L946" s="70" t="str">
        <f aca="false">IF(B946="","",IF(MONTH(B946)=4,"X",""))</f>
        <v/>
      </c>
      <c r="M946" s="70" t="str">
        <f aca="false">IF(B946="","",IF(MONTH(B946)=5,"X",""))</f>
        <v/>
      </c>
      <c r="N946" s="70" t="str">
        <f aca="false">IF(B946="","",IF(MONTH(B946)=6,"X",""))</f>
        <v/>
      </c>
      <c r="O946" s="70" t="str">
        <f aca="false">IF(B946="","",IF(MONTH(B946)=7,"X",""))</f>
        <v/>
      </c>
      <c r="P946" s="70" t="str">
        <f aca="false">IF(B946="","",IF(MONTH(B946)=8,"X",""))</f>
        <v/>
      </c>
      <c r="Q946" s="70" t="str">
        <f aca="false">IF(B946="","",IF(MONTH(B946)=9,"X",""))</f>
        <v/>
      </c>
      <c r="R946" s="70" t="str">
        <f aca="false">IF(B946="","",IF(MONTH(B946)=10,"X",""))</f>
        <v/>
      </c>
      <c r="S946" s="70" t="str">
        <f aca="false">IF(B946="","",IF(MONTH(B946)=11,"X",""))</f>
        <v/>
      </c>
      <c r="T946" s="70" t="str">
        <f aca="false">IF(B946="","",IF(MONTH(B946)=12,"X",""))</f>
        <v/>
      </c>
      <c r="U946" s="58" t="str">
        <f aca="false">IF(E946="","",SUMIF($E$5:$E$1000,E946,$AD$5:$AD$1000))</f>
        <v/>
      </c>
      <c r="V946" s="71" t="str">
        <f aca="false">IF(E946="","",_xlfn.TEXTJOIN(" + ",TRUE(),IF(COUNTIFS($E$5:$E$1000,E946,$C$5:$C$1000,"Auditoría Interna")&gt;0,"Interna",""),IF(COUNTIFS($E$5:$E$1000,E946,$C$5:$C$1000,"Auditoría Externa")&gt;0,"Externa",""),IF(COUNTIFS($E$5:$E$1000,E946,$C$5:$C$1000,"SSF")&gt;0,"SSF",""),IF(COUNTIFS($E$5:$E$1000,E946,$C$5:$C$1000,"Comité de Supervisión")&gt;0,"Comité Sup.",""),IF(COUNTIFS($E$5:$E$1000,E946,$C$5:$C$1000,"Consejo de Administración")&gt;0,"Consejo",""),IF(COUNTIFS($E$5:$E$1000,E946,$C$5:$C$1000,"Otros")&gt;0,"Otros","")))</f>
        <v/>
      </c>
      <c r="W946" s="58" t="str">
        <f aca="false">IF(E946="","",SUMIFS($AD$5:$AD$1000,$E$5:$E$1000,E946,$AA$5:$AA$1000,AA946,$C$5:$C$1000,"&lt;&gt;"&amp;C946))</f>
        <v/>
      </c>
      <c r="X946" s="72"/>
      <c r="Y946" s="68"/>
      <c r="Z946" s="72"/>
      <c r="AA946" s="38" t="str">
        <f aca="false">IF(B946="","",YEAR(B946)*100+MONTH(B946))</f>
        <v/>
      </c>
      <c r="AB946" s="38" t="str">
        <f aca="false">IF(AND(E946&lt;&gt;"",E946=Cruce!$C$5,AD946=1),COUNTIFS($E$5:E946,E946,$AD$5:AD946,1),"")</f>
        <v/>
      </c>
      <c r="AC946" s="38" t="str">
        <f aca="false">IF(E946="","",C946&amp;"|"&amp;X946&amp;"|"&amp;IF(B946="","s/f",TEXT(B946,"yyyymmdd"))&amp;IF(OR(C946="SSF",X946="Visitas Auditoría Interna"),"|"&amp;Y946,""))</f>
        <v/>
      </c>
      <c r="AD946" s="38" t="n">
        <f aca="false">IF(E946="",0,IF(COUNTIFS($E$5:E946,E946,$AC$5:AC946,AC946)=1,1,0))</f>
        <v>0</v>
      </c>
      <c r="AE946" s="38" t="str">
        <f aca="false">IF(OR(E946="",AD946&lt;&gt;1),"",SUBSTITUTE(SUBSTITUTE(C946,"Auditoría ",""),"Consejo de Administración","Consejo")&amp;" – "&amp;IF(B946="","(sin fecha)",DAY(B946)&amp;" de "&amp;CHOOSE(MONTH(B946),"Enero","Febrero","Marzo","Abril","Mayo","Junio","Julio","Agosto","Septiembre","Octubre","Noviembre","Diciembre")&amp;" "&amp;YEAR(B946)))</f>
        <v/>
      </c>
      <c r="AF946" s="38" t="n">
        <f aca="false">IF(E946="",0,IF(COUNTIF($AC$5:AC946,AC946)=1,1,0))</f>
        <v>0</v>
      </c>
    </row>
    <row r="947" customFormat="false" ht="15" hidden="false" customHeight="false" outlineLevel="0" collapsed="false">
      <c r="A947" s="68"/>
      <c r="B947" s="67"/>
      <c r="C947" s="68"/>
      <c r="D947" s="68"/>
      <c r="E947" s="69"/>
      <c r="F947" s="69"/>
      <c r="G947" s="70" t="str">
        <f aca="false">IF(OR(E947="",AND($C$3="",$E$3="")),"",IF(B947="","Sin fecha",IF(AND(OR($C$3="",B947&gt;=$C$3),OR($E$3="",B947&lt;=$E$3)),"Sí","No")))</f>
        <v/>
      </c>
      <c r="H947" s="58" t="str">
        <f aca="false">IF(B947="","",YEAR(B947))</f>
        <v/>
      </c>
      <c r="I947" s="70" t="str">
        <f aca="false">IF(B947="","",IF(MONTH(B947)=1,"X",""))</f>
        <v/>
      </c>
      <c r="J947" s="70" t="str">
        <f aca="false">IF(B947="","",IF(MONTH(B947)=2,"X",""))</f>
        <v/>
      </c>
      <c r="K947" s="70" t="str">
        <f aca="false">IF(B947="","",IF(MONTH(B947)=3,"X",""))</f>
        <v/>
      </c>
      <c r="L947" s="70" t="str">
        <f aca="false">IF(B947="","",IF(MONTH(B947)=4,"X",""))</f>
        <v/>
      </c>
      <c r="M947" s="70" t="str">
        <f aca="false">IF(B947="","",IF(MONTH(B947)=5,"X",""))</f>
        <v/>
      </c>
      <c r="N947" s="70" t="str">
        <f aca="false">IF(B947="","",IF(MONTH(B947)=6,"X",""))</f>
        <v/>
      </c>
      <c r="O947" s="70" t="str">
        <f aca="false">IF(B947="","",IF(MONTH(B947)=7,"X",""))</f>
        <v/>
      </c>
      <c r="P947" s="70" t="str">
        <f aca="false">IF(B947="","",IF(MONTH(B947)=8,"X",""))</f>
        <v/>
      </c>
      <c r="Q947" s="70" t="str">
        <f aca="false">IF(B947="","",IF(MONTH(B947)=9,"X",""))</f>
        <v/>
      </c>
      <c r="R947" s="70" t="str">
        <f aca="false">IF(B947="","",IF(MONTH(B947)=10,"X",""))</f>
        <v/>
      </c>
      <c r="S947" s="70" t="str">
        <f aca="false">IF(B947="","",IF(MONTH(B947)=11,"X",""))</f>
        <v/>
      </c>
      <c r="T947" s="70" t="str">
        <f aca="false">IF(B947="","",IF(MONTH(B947)=12,"X",""))</f>
        <v/>
      </c>
      <c r="U947" s="58" t="str">
        <f aca="false">IF(E947="","",SUMIF($E$5:$E$1000,E947,$AD$5:$AD$1000))</f>
        <v/>
      </c>
      <c r="V947" s="71" t="str">
        <f aca="false">IF(E947="","",_xlfn.TEXTJOIN(" + ",TRUE(),IF(COUNTIFS($E$5:$E$1000,E947,$C$5:$C$1000,"Auditoría Interna")&gt;0,"Interna",""),IF(COUNTIFS($E$5:$E$1000,E947,$C$5:$C$1000,"Auditoría Externa")&gt;0,"Externa",""),IF(COUNTIFS($E$5:$E$1000,E947,$C$5:$C$1000,"SSF")&gt;0,"SSF",""),IF(COUNTIFS($E$5:$E$1000,E947,$C$5:$C$1000,"Comité de Supervisión")&gt;0,"Comité Sup.",""),IF(COUNTIFS($E$5:$E$1000,E947,$C$5:$C$1000,"Consejo de Administración")&gt;0,"Consejo",""),IF(COUNTIFS($E$5:$E$1000,E947,$C$5:$C$1000,"Otros")&gt;0,"Otros","")))</f>
        <v/>
      </c>
      <c r="W947" s="58" t="str">
        <f aca="false">IF(E947="","",SUMIFS($AD$5:$AD$1000,$E$5:$E$1000,E947,$AA$5:$AA$1000,AA947,$C$5:$C$1000,"&lt;&gt;"&amp;C947))</f>
        <v/>
      </c>
      <c r="X947" s="72"/>
      <c r="Y947" s="68"/>
      <c r="Z947" s="72"/>
      <c r="AA947" s="38" t="str">
        <f aca="false">IF(B947="","",YEAR(B947)*100+MONTH(B947))</f>
        <v/>
      </c>
      <c r="AB947" s="38" t="str">
        <f aca="false">IF(AND(E947&lt;&gt;"",E947=Cruce!$C$5,AD947=1),COUNTIFS($E$5:E947,E947,$AD$5:AD947,1),"")</f>
        <v/>
      </c>
      <c r="AC947" s="38" t="str">
        <f aca="false">IF(E947="","",C947&amp;"|"&amp;X947&amp;"|"&amp;IF(B947="","s/f",TEXT(B947,"yyyymmdd"))&amp;IF(OR(C947="SSF",X947="Visitas Auditoría Interna"),"|"&amp;Y947,""))</f>
        <v/>
      </c>
      <c r="AD947" s="38" t="n">
        <f aca="false">IF(E947="",0,IF(COUNTIFS($E$5:E947,E947,$AC$5:AC947,AC947)=1,1,0))</f>
        <v>0</v>
      </c>
      <c r="AE947" s="38" t="str">
        <f aca="false">IF(OR(E947="",AD947&lt;&gt;1),"",SUBSTITUTE(SUBSTITUTE(C947,"Auditoría ",""),"Consejo de Administración","Consejo")&amp;" – "&amp;IF(B947="","(sin fecha)",DAY(B947)&amp;" de "&amp;CHOOSE(MONTH(B947),"Enero","Febrero","Marzo","Abril","Mayo","Junio","Julio","Agosto","Septiembre","Octubre","Noviembre","Diciembre")&amp;" "&amp;YEAR(B947)))</f>
        <v/>
      </c>
      <c r="AF947" s="38" t="n">
        <f aca="false">IF(E947="",0,IF(COUNTIF($AC$5:AC947,AC947)=1,1,0))</f>
        <v>0</v>
      </c>
    </row>
    <row r="948" customFormat="false" ht="15" hidden="false" customHeight="false" outlineLevel="0" collapsed="false">
      <c r="A948" s="68"/>
      <c r="B948" s="67"/>
      <c r="C948" s="68"/>
      <c r="D948" s="68"/>
      <c r="E948" s="69"/>
      <c r="F948" s="69"/>
      <c r="G948" s="70" t="str">
        <f aca="false">IF(OR(E948="",AND($C$3="",$E$3="")),"",IF(B948="","Sin fecha",IF(AND(OR($C$3="",B948&gt;=$C$3),OR($E$3="",B948&lt;=$E$3)),"Sí","No")))</f>
        <v/>
      </c>
      <c r="H948" s="58" t="str">
        <f aca="false">IF(B948="","",YEAR(B948))</f>
        <v/>
      </c>
      <c r="I948" s="70" t="str">
        <f aca="false">IF(B948="","",IF(MONTH(B948)=1,"X",""))</f>
        <v/>
      </c>
      <c r="J948" s="70" t="str">
        <f aca="false">IF(B948="","",IF(MONTH(B948)=2,"X",""))</f>
        <v/>
      </c>
      <c r="K948" s="70" t="str">
        <f aca="false">IF(B948="","",IF(MONTH(B948)=3,"X",""))</f>
        <v/>
      </c>
      <c r="L948" s="70" t="str">
        <f aca="false">IF(B948="","",IF(MONTH(B948)=4,"X",""))</f>
        <v/>
      </c>
      <c r="M948" s="70" t="str">
        <f aca="false">IF(B948="","",IF(MONTH(B948)=5,"X",""))</f>
        <v/>
      </c>
      <c r="N948" s="70" t="str">
        <f aca="false">IF(B948="","",IF(MONTH(B948)=6,"X",""))</f>
        <v/>
      </c>
      <c r="O948" s="70" t="str">
        <f aca="false">IF(B948="","",IF(MONTH(B948)=7,"X",""))</f>
        <v/>
      </c>
      <c r="P948" s="70" t="str">
        <f aca="false">IF(B948="","",IF(MONTH(B948)=8,"X",""))</f>
        <v/>
      </c>
      <c r="Q948" s="70" t="str">
        <f aca="false">IF(B948="","",IF(MONTH(B948)=9,"X",""))</f>
        <v/>
      </c>
      <c r="R948" s="70" t="str">
        <f aca="false">IF(B948="","",IF(MONTH(B948)=10,"X",""))</f>
        <v/>
      </c>
      <c r="S948" s="70" t="str">
        <f aca="false">IF(B948="","",IF(MONTH(B948)=11,"X",""))</f>
        <v/>
      </c>
      <c r="T948" s="70" t="str">
        <f aca="false">IF(B948="","",IF(MONTH(B948)=12,"X",""))</f>
        <v/>
      </c>
      <c r="U948" s="58" t="str">
        <f aca="false">IF(E948="","",SUMIF($E$5:$E$1000,E948,$AD$5:$AD$1000))</f>
        <v/>
      </c>
      <c r="V948" s="71" t="str">
        <f aca="false">IF(E948="","",_xlfn.TEXTJOIN(" + ",TRUE(),IF(COUNTIFS($E$5:$E$1000,E948,$C$5:$C$1000,"Auditoría Interna")&gt;0,"Interna",""),IF(COUNTIFS($E$5:$E$1000,E948,$C$5:$C$1000,"Auditoría Externa")&gt;0,"Externa",""),IF(COUNTIFS($E$5:$E$1000,E948,$C$5:$C$1000,"SSF")&gt;0,"SSF",""),IF(COUNTIFS($E$5:$E$1000,E948,$C$5:$C$1000,"Comité de Supervisión")&gt;0,"Comité Sup.",""),IF(COUNTIFS($E$5:$E$1000,E948,$C$5:$C$1000,"Consejo de Administración")&gt;0,"Consejo",""),IF(COUNTIFS($E$5:$E$1000,E948,$C$5:$C$1000,"Otros")&gt;0,"Otros","")))</f>
        <v/>
      </c>
      <c r="W948" s="58" t="str">
        <f aca="false">IF(E948="","",SUMIFS($AD$5:$AD$1000,$E$5:$E$1000,E948,$AA$5:$AA$1000,AA948,$C$5:$C$1000,"&lt;&gt;"&amp;C948))</f>
        <v/>
      </c>
      <c r="X948" s="72"/>
      <c r="Y948" s="68"/>
      <c r="Z948" s="72"/>
      <c r="AA948" s="38" t="str">
        <f aca="false">IF(B948="","",YEAR(B948)*100+MONTH(B948))</f>
        <v/>
      </c>
      <c r="AB948" s="38" t="str">
        <f aca="false">IF(AND(E948&lt;&gt;"",E948=Cruce!$C$5,AD948=1),COUNTIFS($E$5:E948,E948,$AD$5:AD948,1),"")</f>
        <v/>
      </c>
      <c r="AC948" s="38" t="str">
        <f aca="false">IF(E948="","",C948&amp;"|"&amp;X948&amp;"|"&amp;IF(B948="","s/f",TEXT(B948,"yyyymmdd"))&amp;IF(OR(C948="SSF",X948="Visitas Auditoría Interna"),"|"&amp;Y948,""))</f>
        <v/>
      </c>
      <c r="AD948" s="38" t="n">
        <f aca="false">IF(E948="",0,IF(COUNTIFS($E$5:E948,E948,$AC$5:AC948,AC948)=1,1,0))</f>
        <v>0</v>
      </c>
      <c r="AE948" s="38" t="str">
        <f aca="false">IF(OR(E948="",AD948&lt;&gt;1),"",SUBSTITUTE(SUBSTITUTE(C948,"Auditoría ",""),"Consejo de Administración","Consejo")&amp;" – "&amp;IF(B948="","(sin fecha)",DAY(B948)&amp;" de "&amp;CHOOSE(MONTH(B948),"Enero","Febrero","Marzo","Abril","Mayo","Junio","Julio","Agosto","Septiembre","Octubre","Noviembre","Diciembre")&amp;" "&amp;YEAR(B948)))</f>
        <v/>
      </c>
      <c r="AF948" s="38" t="n">
        <f aca="false">IF(E948="",0,IF(COUNTIF($AC$5:AC948,AC948)=1,1,0))</f>
        <v>0</v>
      </c>
    </row>
    <row r="949" customFormat="false" ht="15" hidden="false" customHeight="false" outlineLevel="0" collapsed="false">
      <c r="A949" s="68"/>
      <c r="B949" s="67"/>
      <c r="C949" s="68"/>
      <c r="D949" s="68"/>
      <c r="E949" s="69"/>
      <c r="F949" s="69"/>
      <c r="G949" s="70" t="str">
        <f aca="false">IF(OR(E949="",AND($C$3="",$E$3="")),"",IF(B949="","Sin fecha",IF(AND(OR($C$3="",B949&gt;=$C$3),OR($E$3="",B949&lt;=$E$3)),"Sí","No")))</f>
        <v/>
      </c>
      <c r="H949" s="58" t="str">
        <f aca="false">IF(B949="","",YEAR(B949))</f>
        <v/>
      </c>
      <c r="I949" s="70" t="str">
        <f aca="false">IF(B949="","",IF(MONTH(B949)=1,"X",""))</f>
        <v/>
      </c>
      <c r="J949" s="70" t="str">
        <f aca="false">IF(B949="","",IF(MONTH(B949)=2,"X",""))</f>
        <v/>
      </c>
      <c r="K949" s="70" t="str">
        <f aca="false">IF(B949="","",IF(MONTH(B949)=3,"X",""))</f>
        <v/>
      </c>
      <c r="L949" s="70" t="str">
        <f aca="false">IF(B949="","",IF(MONTH(B949)=4,"X",""))</f>
        <v/>
      </c>
      <c r="M949" s="70" t="str">
        <f aca="false">IF(B949="","",IF(MONTH(B949)=5,"X",""))</f>
        <v/>
      </c>
      <c r="N949" s="70" t="str">
        <f aca="false">IF(B949="","",IF(MONTH(B949)=6,"X",""))</f>
        <v/>
      </c>
      <c r="O949" s="70" t="str">
        <f aca="false">IF(B949="","",IF(MONTH(B949)=7,"X",""))</f>
        <v/>
      </c>
      <c r="P949" s="70" t="str">
        <f aca="false">IF(B949="","",IF(MONTH(B949)=8,"X",""))</f>
        <v/>
      </c>
      <c r="Q949" s="70" t="str">
        <f aca="false">IF(B949="","",IF(MONTH(B949)=9,"X",""))</f>
        <v/>
      </c>
      <c r="R949" s="70" t="str">
        <f aca="false">IF(B949="","",IF(MONTH(B949)=10,"X",""))</f>
        <v/>
      </c>
      <c r="S949" s="70" t="str">
        <f aca="false">IF(B949="","",IF(MONTH(B949)=11,"X",""))</f>
        <v/>
      </c>
      <c r="T949" s="70" t="str">
        <f aca="false">IF(B949="","",IF(MONTH(B949)=12,"X",""))</f>
        <v/>
      </c>
      <c r="U949" s="58" t="str">
        <f aca="false">IF(E949="","",SUMIF($E$5:$E$1000,E949,$AD$5:$AD$1000))</f>
        <v/>
      </c>
      <c r="V949" s="71" t="str">
        <f aca="false">IF(E949="","",_xlfn.TEXTJOIN(" + ",TRUE(),IF(COUNTIFS($E$5:$E$1000,E949,$C$5:$C$1000,"Auditoría Interna")&gt;0,"Interna",""),IF(COUNTIFS($E$5:$E$1000,E949,$C$5:$C$1000,"Auditoría Externa")&gt;0,"Externa",""),IF(COUNTIFS($E$5:$E$1000,E949,$C$5:$C$1000,"SSF")&gt;0,"SSF",""),IF(COUNTIFS($E$5:$E$1000,E949,$C$5:$C$1000,"Comité de Supervisión")&gt;0,"Comité Sup.",""),IF(COUNTIFS($E$5:$E$1000,E949,$C$5:$C$1000,"Consejo de Administración")&gt;0,"Consejo",""),IF(COUNTIFS($E$5:$E$1000,E949,$C$5:$C$1000,"Otros")&gt;0,"Otros","")))</f>
        <v/>
      </c>
      <c r="W949" s="58" t="str">
        <f aca="false">IF(E949="","",SUMIFS($AD$5:$AD$1000,$E$5:$E$1000,E949,$AA$5:$AA$1000,AA949,$C$5:$C$1000,"&lt;&gt;"&amp;C949))</f>
        <v/>
      </c>
      <c r="X949" s="72"/>
      <c r="Y949" s="68"/>
      <c r="Z949" s="72"/>
      <c r="AA949" s="38" t="str">
        <f aca="false">IF(B949="","",YEAR(B949)*100+MONTH(B949))</f>
        <v/>
      </c>
      <c r="AB949" s="38" t="str">
        <f aca="false">IF(AND(E949&lt;&gt;"",E949=Cruce!$C$5,AD949=1),COUNTIFS($E$5:E949,E949,$AD$5:AD949,1),"")</f>
        <v/>
      </c>
      <c r="AC949" s="38" t="str">
        <f aca="false">IF(E949="","",C949&amp;"|"&amp;X949&amp;"|"&amp;IF(B949="","s/f",TEXT(B949,"yyyymmdd"))&amp;IF(OR(C949="SSF",X949="Visitas Auditoría Interna"),"|"&amp;Y949,""))</f>
        <v/>
      </c>
      <c r="AD949" s="38" t="n">
        <f aca="false">IF(E949="",0,IF(COUNTIFS($E$5:E949,E949,$AC$5:AC949,AC949)=1,1,0))</f>
        <v>0</v>
      </c>
      <c r="AE949" s="38" t="str">
        <f aca="false">IF(OR(E949="",AD949&lt;&gt;1),"",SUBSTITUTE(SUBSTITUTE(C949,"Auditoría ",""),"Consejo de Administración","Consejo")&amp;" – "&amp;IF(B949="","(sin fecha)",DAY(B949)&amp;" de "&amp;CHOOSE(MONTH(B949),"Enero","Febrero","Marzo","Abril","Mayo","Junio","Julio","Agosto","Septiembre","Octubre","Noviembre","Diciembre")&amp;" "&amp;YEAR(B949)))</f>
        <v/>
      </c>
      <c r="AF949" s="38" t="n">
        <f aca="false">IF(E949="",0,IF(COUNTIF($AC$5:AC949,AC949)=1,1,0))</f>
        <v>0</v>
      </c>
    </row>
    <row r="950" customFormat="false" ht="15" hidden="false" customHeight="false" outlineLevel="0" collapsed="false">
      <c r="A950" s="68"/>
      <c r="B950" s="67"/>
      <c r="C950" s="68"/>
      <c r="D950" s="68"/>
      <c r="E950" s="69"/>
      <c r="F950" s="69"/>
      <c r="G950" s="70" t="str">
        <f aca="false">IF(OR(E950="",AND($C$3="",$E$3="")),"",IF(B950="","Sin fecha",IF(AND(OR($C$3="",B950&gt;=$C$3),OR($E$3="",B950&lt;=$E$3)),"Sí","No")))</f>
        <v/>
      </c>
      <c r="H950" s="58" t="str">
        <f aca="false">IF(B950="","",YEAR(B950))</f>
        <v/>
      </c>
      <c r="I950" s="70" t="str">
        <f aca="false">IF(B950="","",IF(MONTH(B950)=1,"X",""))</f>
        <v/>
      </c>
      <c r="J950" s="70" t="str">
        <f aca="false">IF(B950="","",IF(MONTH(B950)=2,"X",""))</f>
        <v/>
      </c>
      <c r="K950" s="70" t="str">
        <f aca="false">IF(B950="","",IF(MONTH(B950)=3,"X",""))</f>
        <v/>
      </c>
      <c r="L950" s="70" t="str">
        <f aca="false">IF(B950="","",IF(MONTH(B950)=4,"X",""))</f>
        <v/>
      </c>
      <c r="M950" s="70" t="str">
        <f aca="false">IF(B950="","",IF(MONTH(B950)=5,"X",""))</f>
        <v/>
      </c>
      <c r="N950" s="70" t="str">
        <f aca="false">IF(B950="","",IF(MONTH(B950)=6,"X",""))</f>
        <v/>
      </c>
      <c r="O950" s="70" t="str">
        <f aca="false">IF(B950="","",IF(MONTH(B950)=7,"X",""))</f>
        <v/>
      </c>
      <c r="P950" s="70" t="str">
        <f aca="false">IF(B950="","",IF(MONTH(B950)=8,"X",""))</f>
        <v/>
      </c>
      <c r="Q950" s="70" t="str">
        <f aca="false">IF(B950="","",IF(MONTH(B950)=9,"X",""))</f>
        <v/>
      </c>
      <c r="R950" s="70" t="str">
        <f aca="false">IF(B950="","",IF(MONTH(B950)=10,"X",""))</f>
        <v/>
      </c>
      <c r="S950" s="70" t="str">
        <f aca="false">IF(B950="","",IF(MONTH(B950)=11,"X",""))</f>
        <v/>
      </c>
      <c r="T950" s="70" t="str">
        <f aca="false">IF(B950="","",IF(MONTH(B950)=12,"X",""))</f>
        <v/>
      </c>
      <c r="U950" s="58" t="str">
        <f aca="false">IF(E950="","",SUMIF($E$5:$E$1000,E950,$AD$5:$AD$1000))</f>
        <v/>
      </c>
      <c r="V950" s="71" t="str">
        <f aca="false">IF(E950="","",_xlfn.TEXTJOIN(" + ",TRUE(),IF(COUNTIFS($E$5:$E$1000,E950,$C$5:$C$1000,"Auditoría Interna")&gt;0,"Interna",""),IF(COUNTIFS($E$5:$E$1000,E950,$C$5:$C$1000,"Auditoría Externa")&gt;0,"Externa",""),IF(COUNTIFS($E$5:$E$1000,E950,$C$5:$C$1000,"SSF")&gt;0,"SSF",""),IF(COUNTIFS($E$5:$E$1000,E950,$C$5:$C$1000,"Comité de Supervisión")&gt;0,"Comité Sup.",""),IF(COUNTIFS($E$5:$E$1000,E950,$C$5:$C$1000,"Consejo de Administración")&gt;0,"Consejo",""),IF(COUNTIFS($E$5:$E$1000,E950,$C$5:$C$1000,"Otros")&gt;0,"Otros","")))</f>
        <v/>
      </c>
      <c r="W950" s="58" t="str">
        <f aca="false">IF(E950="","",SUMIFS($AD$5:$AD$1000,$E$5:$E$1000,E950,$AA$5:$AA$1000,AA950,$C$5:$C$1000,"&lt;&gt;"&amp;C950))</f>
        <v/>
      </c>
      <c r="X950" s="72"/>
      <c r="Y950" s="68"/>
      <c r="Z950" s="72"/>
      <c r="AA950" s="38" t="str">
        <f aca="false">IF(B950="","",YEAR(B950)*100+MONTH(B950))</f>
        <v/>
      </c>
      <c r="AB950" s="38" t="str">
        <f aca="false">IF(AND(E950&lt;&gt;"",E950=Cruce!$C$5,AD950=1),COUNTIFS($E$5:E950,E950,$AD$5:AD950,1),"")</f>
        <v/>
      </c>
      <c r="AC950" s="38" t="str">
        <f aca="false">IF(E950="","",C950&amp;"|"&amp;X950&amp;"|"&amp;IF(B950="","s/f",TEXT(B950,"yyyymmdd"))&amp;IF(OR(C950="SSF",X950="Visitas Auditoría Interna"),"|"&amp;Y950,""))</f>
        <v/>
      </c>
      <c r="AD950" s="38" t="n">
        <f aca="false">IF(E950="",0,IF(COUNTIFS($E$5:E950,E950,$AC$5:AC950,AC950)=1,1,0))</f>
        <v>0</v>
      </c>
      <c r="AE950" s="38" t="str">
        <f aca="false">IF(OR(E950="",AD950&lt;&gt;1),"",SUBSTITUTE(SUBSTITUTE(C950,"Auditoría ",""),"Consejo de Administración","Consejo")&amp;" – "&amp;IF(B950="","(sin fecha)",DAY(B950)&amp;" de "&amp;CHOOSE(MONTH(B950),"Enero","Febrero","Marzo","Abril","Mayo","Junio","Julio","Agosto","Septiembre","Octubre","Noviembre","Diciembre")&amp;" "&amp;YEAR(B950)))</f>
        <v/>
      </c>
      <c r="AF950" s="38" t="n">
        <f aca="false">IF(E950="",0,IF(COUNTIF($AC$5:AC950,AC950)=1,1,0))</f>
        <v>0</v>
      </c>
    </row>
    <row r="951" customFormat="false" ht="15" hidden="false" customHeight="false" outlineLevel="0" collapsed="false">
      <c r="A951" s="68"/>
      <c r="B951" s="67"/>
      <c r="C951" s="68"/>
      <c r="D951" s="68"/>
      <c r="E951" s="69"/>
      <c r="F951" s="69"/>
      <c r="G951" s="70" t="str">
        <f aca="false">IF(OR(E951="",AND($C$3="",$E$3="")),"",IF(B951="","Sin fecha",IF(AND(OR($C$3="",B951&gt;=$C$3),OR($E$3="",B951&lt;=$E$3)),"Sí","No")))</f>
        <v/>
      </c>
      <c r="H951" s="58" t="str">
        <f aca="false">IF(B951="","",YEAR(B951))</f>
        <v/>
      </c>
      <c r="I951" s="70" t="str">
        <f aca="false">IF(B951="","",IF(MONTH(B951)=1,"X",""))</f>
        <v/>
      </c>
      <c r="J951" s="70" t="str">
        <f aca="false">IF(B951="","",IF(MONTH(B951)=2,"X",""))</f>
        <v/>
      </c>
      <c r="K951" s="70" t="str">
        <f aca="false">IF(B951="","",IF(MONTH(B951)=3,"X",""))</f>
        <v/>
      </c>
      <c r="L951" s="70" t="str">
        <f aca="false">IF(B951="","",IF(MONTH(B951)=4,"X",""))</f>
        <v/>
      </c>
      <c r="M951" s="70" t="str">
        <f aca="false">IF(B951="","",IF(MONTH(B951)=5,"X",""))</f>
        <v/>
      </c>
      <c r="N951" s="70" t="str">
        <f aca="false">IF(B951="","",IF(MONTH(B951)=6,"X",""))</f>
        <v/>
      </c>
      <c r="O951" s="70" t="str">
        <f aca="false">IF(B951="","",IF(MONTH(B951)=7,"X",""))</f>
        <v/>
      </c>
      <c r="P951" s="70" t="str">
        <f aca="false">IF(B951="","",IF(MONTH(B951)=8,"X",""))</f>
        <v/>
      </c>
      <c r="Q951" s="70" t="str">
        <f aca="false">IF(B951="","",IF(MONTH(B951)=9,"X",""))</f>
        <v/>
      </c>
      <c r="R951" s="70" t="str">
        <f aca="false">IF(B951="","",IF(MONTH(B951)=10,"X",""))</f>
        <v/>
      </c>
      <c r="S951" s="70" t="str">
        <f aca="false">IF(B951="","",IF(MONTH(B951)=11,"X",""))</f>
        <v/>
      </c>
      <c r="T951" s="70" t="str">
        <f aca="false">IF(B951="","",IF(MONTH(B951)=12,"X",""))</f>
        <v/>
      </c>
      <c r="U951" s="58" t="str">
        <f aca="false">IF(E951="","",SUMIF($E$5:$E$1000,E951,$AD$5:$AD$1000))</f>
        <v/>
      </c>
      <c r="V951" s="71" t="str">
        <f aca="false">IF(E951="","",_xlfn.TEXTJOIN(" + ",TRUE(),IF(COUNTIFS($E$5:$E$1000,E951,$C$5:$C$1000,"Auditoría Interna")&gt;0,"Interna",""),IF(COUNTIFS($E$5:$E$1000,E951,$C$5:$C$1000,"Auditoría Externa")&gt;0,"Externa",""),IF(COUNTIFS($E$5:$E$1000,E951,$C$5:$C$1000,"SSF")&gt;0,"SSF",""),IF(COUNTIFS($E$5:$E$1000,E951,$C$5:$C$1000,"Comité de Supervisión")&gt;0,"Comité Sup.",""),IF(COUNTIFS($E$5:$E$1000,E951,$C$5:$C$1000,"Consejo de Administración")&gt;0,"Consejo",""),IF(COUNTIFS($E$5:$E$1000,E951,$C$5:$C$1000,"Otros")&gt;0,"Otros","")))</f>
        <v/>
      </c>
      <c r="W951" s="58" t="str">
        <f aca="false">IF(E951="","",SUMIFS($AD$5:$AD$1000,$E$5:$E$1000,E951,$AA$5:$AA$1000,AA951,$C$5:$C$1000,"&lt;&gt;"&amp;C951))</f>
        <v/>
      </c>
      <c r="X951" s="72"/>
      <c r="Y951" s="68"/>
      <c r="Z951" s="72"/>
      <c r="AA951" s="38" t="str">
        <f aca="false">IF(B951="","",YEAR(B951)*100+MONTH(B951))</f>
        <v/>
      </c>
      <c r="AB951" s="38" t="str">
        <f aca="false">IF(AND(E951&lt;&gt;"",E951=Cruce!$C$5,AD951=1),COUNTIFS($E$5:E951,E951,$AD$5:AD951,1),"")</f>
        <v/>
      </c>
      <c r="AC951" s="38" t="str">
        <f aca="false">IF(E951="","",C951&amp;"|"&amp;X951&amp;"|"&amp;IF(B951="","s/f",TEXT(B951,"yyyymmdd"))&amp;IF(OR(C951="SSF",X951="Visitas Auditoría Interna"),"|"&amp;Y951,""))</f>
        <v/>
      </c>
      <c r="AD951" s="38" t="n">
        <f aca="false">IF(E951="",0,IF(COUNTIFS($E$5:E951,E951,$AC$5:AC951,AC951)=1,1,0))</f>
        <v>0</v>
      </c>
      <c r="AE951" s="38" t="str">
        <f aca="false">IF(OR(E951="",AD951&lt;&gt;1),"",SUBSTITUTE(SUBSTITUTE(C951,"Auditoría ",""),"Consejo de Administración","Consejo")&amp;" – "&amp;IF(B951="","(sin fecha)",DAY(B951)&amp;" de "&amp;CHOOSE(MONTH(B951),"Enero","Febrero","Marzo","Abril","Mayo","Junio","Julio","Agosto","Septiembre","Octubre","Noviembre","Diciembre")&amp;" "&amp;YEAR(B951)))</f>
        <v/>
      </c>
      <c r="AF951" s="38" t="n">
        <f aca="false">IF(E951="",0,IF(COUNTIF($AC$5:AC951,AC951)=1,1,0))</f>
        <v>0</v>
      </c>
    </row>
    <row r="952" customFormat="false" ht="15" hidden="false" customHeight="false" outlineLevel="0" collapsed="false">
      <c r="A952" s="68"/>
      <c r="B952" s="67"/>
      <c r="C952" s="68"/>
      <c r="D952" s="68"/>
      <c r="E952" s="69"/>
      <c r="F952" s="69"/>
      <c r="G952" s="70" t="str">
        <f aca="false">IF(OR(E952="",AND($C$3="",$E$3="")),"",IF(B952="","Sin fecha",IF(AND(OR($C$3="",B952&gt;=$C$3),OR($E$3="",B952&lt;=$E$3)),"Sí","No")))</f>
        <v/>
      </c>
      <c r="H952" s="58" t="str">
        <f aca="false">IF(B952="","",YEAR(B952))</f>
        <v/>
      </c>
      <c r="I952" s="70" t="str">
        <f aca="false">IF(B952="","",IF(MONTH(B952)=1,"X",""))</f>
        <v/>
      </c>
      <c r="J952" s="70" t="str">
        <f aca="false">IF(B952="","",IF(MONTH(B952)=2,"X",""))</f>
        <v/>
      </c>
      <c r="K952" s="70" t="str">
        <f aca="false">IF(B952="","",IF(MONTH(B952)=3,"X",""))</f>
        <v/>
      </c>
      <c r="L952" s="70" t="str">
        <f aca="false">IF(B952="","",IF(MONTH(B952)=4,"X",""))</f>
        <v/>
      </c>
      <c r="M952" s="70" t="str">
        <f aca="false">IF(B952="","",IF(MONTH(B952)=5,"X",""))</f>
        <v/>
      </c>
      <c r="N952" s="70" t="str">
        <f aca="false">IF(B952="","",IF(MONTH(B952)=6,"X",""))</f>
        <v/>
      </c>
      <c r="O952" s="70" t="str">
        <f aca="false">IF(B952="","",IF(MONTH(B952)=7,"X",""))</f>
        <v/>
      </c>
      <c r="P952" s="70" t="str">
        <f aca="false">IF(B952="","",IF(MONTH(B952)=8,"X",""))</f>
        <v/>
      </c>
      <c r="Q952" s="70" t="str">
        <f aca="false">IF(B952="","",IF(MONTH(B952)=9,"X",""))</f>
        <v/>
      </c>
      <c r="R952" s="70" t="str">
        <f aca="false">IF(B952="","",IF(MONTH(B952)=10,"X",""))</f>
        <v/>
      </c>
      <c r="S952" s="70" t="str">
        <f aca="false">IF(B952="","",IF(MONTH(B952)=11,"X",""))</f>
        <v/>
      </c>
      <c r="T952" s="70" t="str">
        <f aca="false">IF(B952="","",IF(MONTH(B952)=12,"X",""))</f>
        <v/>
      </c>
      <c r="U952" s="58" t="str">
        <f aca="false">IF(E952="","",SUMIF($E$5:$E$1000,E952,$AD$5:$AD$1000))</f>
        <v/>
      </c>
      <c r="V952" s="71" t="str">
        <f aca="false">IF(E952="","",_xlfn.TEXTJOIN(" + ",TRUE(),IF(COUNTIFS($E$5:$E$1000,E952,$C$5:$C$1000,"Auditoría Interna")&gt;0,"Interna",""),IF(COUNTIFS($E$5:$E$1000,E952,$C$5:$C$1000,"Auditoría Externa")&gt;0,"Externa",""),IF(COUNTIFS($E$5:$E$1000,E952,$C$5:$C$1000,"SSF")&gt;0,"SSF",""),IF(COUNTIFS($E$5:$E$1000,E952,$C$5:$C$1000,"Comité de Supervisión")&gt;0,"Comité Sup.",""),IF(COUNTIFS($E$5:$E$1000,E952,$C$5:$C$1000,"Consejo de Administración")&gt;0,"Consejo",""),IF(COUNTIFS($E$5:$E$1000,E952,$C$5:$C$1000,"Otros")&gt;0,"Otros","")))</f>
        <v/>
      </c>
      <c r="W952" s="58" t="str">
        <f aca="false">IF(E952="","",SUMIFS($AD$5:$AD$1000,$E$5:$E$1000,E952,$AA$5:$AA$1000,AA952,$C$5:$C$1000,"&lt;&gt;"&amp;C952))</f>
        <v/>
      </c>
      <c r="X952" s="72"/>
      <c r="Y952" s="68"/>
      <c r="Z952" s="72"/>
      <c r="AA952" s="38" t="str">
        <f aca="false">IF(B952="","",YEAR(B952)*100+MONTH(B952))</f>
        <v/>
      </c>
      <c r="AB952" s="38" t="str">
        <f aca="false">IF(AND(E952&lt;&gt;"",E952=Cruce!$C$5,AD952=1),COUNTIFS($E$5:E952,E952,$AD$5:AD952,1),"")</f>
        <v/>
      </c>
      <c r="AC952" s="38" t="str">
        <f aca="false">IF(E952="","",C952&amp;"|"&amp;X952&amp;"|"&amp;IF(B952="","s/f",TEXT(B952,"yyyymmdd"))&amp;IF(OR(C952="SSF",X952="Visitas Auditoría Interna"),"|"&amp;Y952,""))</f>
        <v/>
      </c>
      <c r="AD952" s="38" t="n">
        <f aca="false">IF(E952="",0,IF(COUNTIFS($E$5:E952,E952,$AC$5:AC952,AC952)=1,1,0))</f>
        <v>0</v>
      </c>
      <c r="AE952" s="38" t="str">
        <f aca="false">IF(OR(E952="",AD952&lt;&gt;1),"",SUBSTITUTE(SUBSTITUTE(C952,"Auditoría ",""),"Consejo de Administración","Consejo")&amp;" – "&amp;IF(B952="","(sin fecha)",DAY(B952)&amp;" de "&amp;CHOOSE(MONTH(B952),"Enero","Febrero","Marzo","Abril","Mayo","Junio","Julio","Agosto","Septiembre","Octubre","Noviembre","Diciembre")&amp;" "&amp;YEAR(B952)))</f>
        <v/>
      </c>
      <c r="AF952" s="38" t="n">
        <f aca="false">IF(E952="",0,IF(COUNTIF($AC$5:AC952,AC952)=1,1,0))</f>
        <v>0</v>
      </c>
    </row>
    <row r="953" customFormat="false" ht="15" hidden="false" customHeight="false" outlineLevel="0" collapsed="false">
      <c r="A953" s="68"/>
      <c r="B953" s="67"/>
      <c r="C953" s="68"/>
      <c r="D953" s="68"/>
      <c r="E953" s="69"/>
      <c r="F953" s="69"/>
      <c r="G953" s="70" t="str">
        <f aca="false">IF(OR(E953="",AND($C$3="",$E$3="")),"",IF(B953="","Sin fecha",IF(AND(OR($C$3="",B953&gt;=$C$3),OR($E$3="",B953&lt;=$E$3)),"Sí","No")))</f>
        <v/>
      </c>
      <c r="H953" s="58" t="str">
        <f aca="false">IF(B953="","",YEAR(B953))</f>
        <v/>
      </c>
      <c r="I953" s="70" t="str">
        <f aca="false">IF(B953="","",IF(MONTH(B953)=1,"X",""))</f>
        <v/>
      </c>
      <c r="J953" s="70" t="str">
        <f aca="false">IF(B953="","",IF(MONTH(B953)=2,"X",""))</f>
        <v/>
      </c>
      <c r="K953" s="70" t="str">
        <f aca="false">IF(B953="","",IF(MONTH(B953)=3,"X",""))</f>
        <v/>
      </c>
      <c r="L953" s="70" t="str">
        <f aca="false">IF(B953="","",IF(MONTH(B953)=4,"X",""))</f>
        <v/>
      </c>
      <c r="M953" s="70" t="str">
        <f aca="false">IF(B953="","",IF(MONTH(B953)=5,"X",""))</f>
        <v/>
      </c>
      <c r="N953" s="70" t="str">
        <f aca="false">IF(B953="","",IF(MONTH(B953)=6,"X",""))</f>
        <v/>
      </c>
      <c r="O953" s="70" t="str">
        <f aca="false">IF(B953="","",IF(MONTH(B953)=7,"X",""))</f>
        <v/>
      </c>
      <c r="P953" s="70" t="str">
        <f aca="false">IF(B953="","",IF(MONTH(B953)=8,"X",""))</f>
        <v/>
      </c>
      <c r="Q953" s="70" t="str">
        <f aca="false">IF(B953="","",IF(MONTH(B953)=9,"X",""))</f>
        <v/>
      </c>
      <c r="R953" s="70" t="str">
        <f aca="false">IF(B953="","",IF(MONTH(B953)=10,"X",""))</f>
        <v/>
      </c>
      <c r="S953" s="70" t="str">
        <f aca="false">IF(B953="","",IF(MONTH(B953)=11,"X",""))</f>
        <v/>
      </c>
      <c r="T953" s="70" t="str">
        <f aca="false">IF(B953="","",IF(MONTH(B953)=12,"X",""))</f>
        <v/>
      </c>
      <c r="U953" s="58" t="str">
        <f aca="false">IF(E953="","",SUMIF($E$5:$E$1000,E953,$AD$5:$AD$1000))</f>
        <v/>
      </c>
      <c r="V953" s="71" t="str">
        <f aca="false">IF(E953="","",_xlfn.TEXTJOIN(" + ",TRUE(),IF(COUNTIFS($E$5:$E$1000,E953,$C$5:$C$1000,"Auditoría Interna")&gt;0,"Interna",""),IF(COUNTIFS($E$5:$E$1000,E953,$C$5:$C$1000,"Auditoría Externa")&gt;0,"Externa",""),IF(COUNTIFS($E$5:$E$1000,E953,$C$5:$C$1000,"SSF")&gt;0,"SSF",""),IF(COUNTIFS($E$5:$E$1000,E953,$C$5:$C$1000,"Comité de Supervisión")&gt;0,"Comité Sup.",""),IF(COUNTIFS($E$5:$E$1000,E953,$C$5:$C$1000,"Consejo de Administración")&gt;0,"Consejo",""),IF(COUNTIFS($E$5:$E$1000,E953,$C$5:$C$1000,"Otros")&gt;0,"Otros","")))</f>
        <v/>
      </c>
      <c r="W953" s="58" t="str">
        <f aca="false">IF(E953="","",SUMIFS($AD$5:$AD$1000,$E$5:$E$1000,E953,$AA$5:$AA$1000,AA953,$C$5:$C$1000,"&lt;&gt;"&amp;C953))</f>
        <v/>
      </c>
      <c r="X953" s="72"/>
      <c r="Y953" s="68"/>
      <c r="Z953" s="72"/>
      <c r="AA953" s="38" t="str">
        <f aca="false">IF(B953="","",YEAR(B953)*100+MONTH(B953))</f>
        <v/>
      </c>
      <c r="AB953" s="38" t="str">
        <f aca="false">IF(AND(E953&lt;&gt;"",E953=Cruce!$C$5,AD953=1),COUNTIFS($E$5:E953,E953,$AD$5:AD953,1),"")</f>
        <v/>
      </c>
      <c r="AC953" s="38" t="str">
        <f aca="false">IF(E953="","",C953&amp;"|"&amp;X953&amp;"|"&amp;IF(B953="","s/f",TEXT(B953,"yyyymmdd"))&amp;IF(OR(C953="SSF",X953="Visitas Auditoría Interna"),"|"&amp;Y953,""))</f>
        <v/>
      </c>
      <c r="AD953" s="38" t="n">
        <f aca="false">IF(E953="",0,IF(COUNTIFS($E$5:E953,E953,$AC$5:AC953,AC953)=1,1,0))</f>
        <v>0</v>
      </c>
      <c r="AE953" s="38" t="str">
        <f aca="false">IF(OR(E953="",AD953&lt;&gt;1),"",SUBSTITUTE(SUBSTITUTE(C953,"Auditoría ",""),"Consejo de Administración","Consejo")&amp;" – "&amp;IF(B953="","(sin fecha)",DAY(B953)&amp;" de "&amp;CHOOSE(MONTH(B953),"Enero","Febrero","Marzo","Abril","Mayo","Junio","Julio","Agosto","Septiembre","Octubre","Noviembre","Diciembre")&amp;" "&amp;YEAR(B953)))</f>
        <v/>
      </c>
      <c r="AF953" s="38" t="n">
        <f aca="false">IF(E953="",0,IF(COUNTIF($AC$5:AC953,AC953)=1,1,0))</f>
        <v>0</v>
      </c>
    </row>
    <row r="954" customFormat="false" ht="15" hidden="false" customHeight="false" outlineLevel="0" collapsed="false">
      <c r="A954" s="68"/>
      <c r="B954" s="67"/>
      <c r="C954" s="68"/>
      <c r="D954" s="68"/>
      <c r="E954" s="69"/>
      <c r="F954" s="69"/>
      <c r="G954" s="70" t="str">
        <f aca="false">IF(OR(E954="",AND($C$3="",$E$3="")),"",IF(B954="","Sin fecha",IF(AND(OR($C$3="",B954&gt;=$C$3),OR($E$3="",B954&lt;=$E$3)),"Sí","No")))</f>
        <v/>
      </c>
      <c r="H954" s="58" t="str">
        <f aca="false">IF(B954="","",YEAR(B954))</f>
        <v/>
      </c>
      <c r="I954" s="70" t="str">
        <f aca="false">IF(B954="","",IF(MONTH(B954)=1,"X",""))</f>
        <v/>
      </c>
      <c r="J954" s="70" t="str">
        <f aca="false">IF(B954="","",IF(MONTH(B954)=2,"X",""))</f>
        <v/>
      </c>
      <c r="K954" s="70" t="str">
        <f aca="false">IF(B954="","",IF(MONTH(B954)=3,"X",""))</f>
        <v/>
      </c>
      <c r="L954" s="70" t="str">
        <f aca="false">IF(B954="","",IF(MONTH(B954)=4,"X",""))</f>
        <v/>
      </c>
      <c r="M954" s="70" t="str">
        <f aca="false">IF(B954="","",IF(MONTH(B954)=5,"X",""))</f>
        <v/>
      </c>
      <c r="N954" s="70" t="str">
        <f aca="false">IF(B954="","",IF(MONTH(B954)=6,"X",""))</f>
        <v/>
      </c>
      <c r="O954" s="70" t="str">
        <f aca="false">IF(B954="","",IF(MONTH(B954)=7,"X",""))</f>
        <v/>
      </c>
      <c r="P954" s="70" t="str">
        <f aca="false">IF(B954="","",IF(MONTH(B954)=8,"X",""))</f>
        <v/>
      </c>
      <c r="Q954" s="70" t="str">
        <f aca="false">IF(B954="","",IF(MONTH(B954)=9,"X",""))</f>
        <v/>
      </c>
      <c r="R954" s="70" t="str">
        <f aca="false">IF(B954="","",IF(MONTH(B954)=10,"X",""))</f>
        <v/>
      </c>
      <c r="S954" s="70" t="str">
        <f aca="false">IF(B954="","",IF(MONTH(B954)=11,"X",""))</f>
        <v/>
      </c>
      <c r="T954" s="70" t="str">
        <f aca="false">IF(B954="","",IF(MONTH(B954)=12,"X",""))</f>
        <v/>
      </c>
      <c r="U954" s="58" t="str">
        <f aca="false">IF(E954="","",SUMIF($E$5:$E$1000,E954,$AD$5:$AD$1000))</f>
        <v/>
      </c>
      <c r="V954" s="71" t="str">
        <f aca="false">IF(E954="","",_xlfn.TEXTJOIN(" + ",TRUE(),IF(COUNTIFS($E$5:$E$1000,E954,$C$5:$C$1000,"Auditoría Interna")&gt;0,"Interna",""),IF(COUNTIFS($E$5:$E$1000,E954,$C$5:$C$1000,"Auditoría Externa")&gt;0,"Externa",""),IF(COUNTIFS($E$5:$E$1000,E954,$C$5:$C$1000,"SSF")&gt;0,"SSF",""),IF(COUNTIFS($E$5:$E$1000,E954,$C$5:$C$1000,"Comité de Supervisión")&gt;0,"Comité Sup.",""),IF(COUNTIFS($E$5:$E$1000,E954,$C$5:$C$1000,"Consejo de Administración")&gt;0,"Consejo",""),IF(COUNTIFS($E$5:$E$1000,E954,$C$5:$C$1000,"Otros")&gt;0,"Otros","")))</f>
        <v/>
      </c>
      <c r="W954" s="58" t="str">
        <f aca="false">IF(E954="","",SUMIFS($AD$5:$AD$1000,$E$5:$E$1000,E954,$AA$5:$AA$1000,AA954,$C$5:$C$1000,"&lt;&gt;"&amp;C954))</f>
        <v/>
      </c>
      <c r="X954" s="72"/>
      <c r="Y954" s="68"/>
      <c r="Z954" s="72"/>
      <c r="AA954" s="38" t="str">
        <f aca="false">IF(B954="","",YEAR(B954)*100+MONTH(B954))</f>
        <v/>
      </c>
      <c r="AB954" s="38" t="str">
        <f aca="false">IF(AND(E954&lt;&gt;"",E954=Cruce!$C$5,AD954=1),COUNTIFS($E$5:E954,E954,$AD$5:AD954,1),"")</f>
        <v/>
      </c>
      <c r="AC954" s="38" t="str">
        <f aca="false">IF(E954="","",C954&amp;"|"&amp;X954&amp;"|"&amp;IF(B954="","s/f",TEXT(B954,"yyyymmdd"))&amp;IF(OR(C954="SSF",X954="Visitas Auditoría Interna"),"|"&amp;Y954,""))</f>
        <v/>
      </c>
      <c r="AD954" s="38" t="n">
        <f aca="false">IF(E954="",0,IF(COUNTIFS($E$5:E954,E954,$AC$5:AC954,AC954)=1,1,0))</f>
        <v>0</v>
      </c>
      <c r="AE954" s="38" t="str">
        <f aca="false">IF(OR(E954="",AD954&lt;&gt;1),"",SUBSTITUTE(SUBSTITUTE(C954,"Auditoría ",""),"Consejo de Administración","Consejo")&amp;" – "&amp;IF(B954="","(sin fecha)",DAY(B954)&amp;" de "&amp;CHOOSE(MONTH(B954),"Enero","Febrero","Marzo","Abril","Mayo","Junio","Julio","Agosto","Septiembre","Octubre","Noviembre","Diciembre")&amp;" "&amp;YEAR(B954)))</f>
        <v/>
      </c>
      <c r="AF954" s="38" t="n">
        <f aca="false">IF(E954="",0,IF(COUNTIF($AC$5:AC954,AC954)=1,1,0))</f>
        <v>0</v>
      </c>
    </row>
    <row r="955" customFormat="false" ht="15" hidden="false" customHeight="false" outlineLevel="0" collapsed="false">
      <c r="A955" s="68"/>
      <c r="B955" s="67"/>
      <c r="C955" s="68"/>
      <c r="D955" s="68"/>
      <c r="E955" s="69"/>
      <c r="F955" s="69"/>
      <c r="G955" s="70" t="str">
        <f aca="false">IF(OR(E955="",AND($C$3="",$E$3="")),"",IF(B955="","Sin fecha",IF(AND(OR($C$3="",B955&gt;=$C$3),OR($E$3="",B955&lt;=$E$3)),"Sí","No")))</f>
        <v/>
      </c>
      <c r="H955" s="58" t="str">
        <f aca="false">IF(B955="","",YEAR(B955))</f>
        <v/>
      </c>
      <c r="I955" s="70" t="str">
        <f aca="false">IF(B955="","",IF(MONTH(B955)=1,"X",""))</f>
        <v/>
      </c>
      <c r="J955" s="70" t="str">
        <f aca="false">IF(B955="","",IF(MONTH(B955)=2,"X",""))</f>
        <v/>
      </c>
      <c r="K955" s="70" t="str">
        <f aca="false">IF(B955="","",IF(MONTH(B955)=3,"X",""))</f>
        <v/>
      </c>
      <c r="L955" s="70" t="str">
        <f aca="false">IF(B955="","",IF(MONTH(B955)=4,"X",""))</f>
        <v/>
      </c>
      <c r="M955" s="70" t="str">
        <f aca="false">IF(B955="","",IF(MONTH(B955)=5,"X",""))</f>
        <v/>
      </c>
      <c r="N955" s="70" t="str">
        <f aca="false">IF(B955="","",IF(MONTH(B955)=6,"X",""))</f>
        <v/>
      </c>
      <c r="O955" s="70" t="str">
        <f aca="false">IF(B955="","",IF(MONTH(B955)=7,"X",""))</f>
        <v/>
      </c>
      <c r="P955" s="70" t="str">
        <f aca="false">IF(B955="","",IF(MONTH(B955)=8,"X",""))</f>
        <v/>
      </c>
      <c r="Q955" s="70" t="str">
        <f aca="false">IF(B955="","",IF(MONTH(B955)=9,"X",""))</f>
        <v/>
      </c>
      <c r="R955" s="70" t="str">
        <f aca="false">IF(B955="","",IF(MONTH(B955)=10,"X",""))</f>
        <v/>
      </c>
      <c r="S955" s="70" t="str">
        <f aca="false">IF(B955="","",IF(MONTH(B955)=11,"X",""))</f>
        <v/>
      </c>
      <c r="T955" s="70" t="str">
        <f aca="false">IF(B955="","",IF(MONTH(B955)=12,"X",""))</f>
        <v/>
      </c>
      <c r="U955" s="58" t="str">
        <f aca="false">IF(E955="","",SUMIF($E$5:$E$1000,E955,$AD$5:$AD$1000))</f>
        <v/>
      </c>
      <c r="V955" s="71" t="str">
        <f aca="false">IF(E955="","",_xlfn.TEXTJOIN(" + ",TRUE(),IF(COUNTIFS($E$5:$E$1000,E955,$C$5:$C$1000,"Auditoría Interna")&gt;0,"Interna",""),IF(COUNTIFS($E$5:$E$1000,E955,$C$5:$C$1000,"Auditoría Externa")&gt;0,"Externa",""),IF(COUNTIFS($E$5:$E$1000,E955,$C$5:$C$1000,"SSF")&gt;0,"SSF",""),IF(COUNTIFS($E$5:$E$1000,E955,$C$5:$C$1000,"Comité de Supervisión")&gt;0,"Comité Sup.",""),IF(COUNTIFS($E$5:$E$1000,E955,$C$5:$C$1000,"Consejo de Administración")&gt;0,"Consejo",""),IF(COUNTIFS($E$5:$E$1000,E955,$C$5:$C$1000,"Otros")&gt;0,"Otros","")))</f>
        <v/>
      </c>
      <c r="W955" s="58" t="str">
        <f aca="false">IF(E955="","",SUMIFS($AD$5:$AD$1000,$E$5:$E$1000,E955,$AA$5:$AA$1000,AA955,$C$5:$C$1000,"&lt;&gt;"&amp;C955))</f>
        <v/>
      </c>
      <c r="X955" s="72"/>
      <c r="Y955" s="68"/>
      <c r="Z955" s="72"/>
      <c r="AA955" s="38" t="str">
        <f aca="false">IF(B955="","",YEAR(B955)*100+MONTH(B955))</f>
        <v/>
      </c>
      <c r="AB955" s="38" t="str">
        <f aca="false">IF(AND(E955&lt;&gt;"",E955=Cruce!$C$5,AD955=1),COUNTIFS($E$5:E955,E955,$AD$5:AD955,1),"")</f>
        <v/>
      </c>
      <c r="AC955" s="38" t="str">
        <f aca="false">IF(E955="","",C955&amp;"|"&amp;X955&amp;"|"&amp;IF(B955="","s/f",TEXT(B955,"yyyymmdd"))&amp;IF(OR(C955="SSF",X955="Visitas Auditoría Interna"),"|"&amp;Y955,""))</f>
        <v/>
      </c>
      <c r="AD955" s="38" t="n">
        <f aca="false">IF(E955="",0,IF(COUNTIFS($E$5:E955,E955,$AC$5:AC955,AC955)=1,1,0))</f>
        <v>0</v>
      </c>
      <c r="AE955" s="38" t="str">
        <f aca="false">IF(OR(E955="",AD955&lt;&gt;1),"",SUBSTITUTE(SUBSTITUTE(C955,"Auditoría ",""),"Consejo de Administración","Consejo")&amp;" – "&amp;IF(B955="","(sin fecha)",DAY(B955)&amp;" de "&amp;CHOOSE(MONTH(B955),"Enero","Febrero","Marzo","Abril","Mayo","Junio","Julio","Agosto","Septiembre","Octubre","Noviembre","Diciembre")&amp;" "&amp;YEAR(B955)))</f>
        <v/>
      </c>
      <c r="AF955" s="38" t="n">
        <f aca="false">IF(E955="",0,IF(COUNTIF($AC$5:AC955,AC955)=1,1,0))</f>
        <v>0</v>
      </c>
    </row>
    <row r="956" customFormat="false" ht="15" hidden="false" customHeight="false" outlineLevel="0" collapsed="false">
      <c r="A956" s="68"/>
      <c r="B956" s="67"/>
      <c r="C956" s="68"/>
      <c r="D956" s="68"/>
      <c r="E956" s="69"/>
      <c r="F956" s="69"/>
      <c r="G956" s="70" t="str">
        <f aca="false">IF(OR(E956="",AND($C$3="",$E$3="")),"",IF(B956="","Sin fecha",IF(AND(OR($C$3="",B956&gt;=$C$3),OR($E$3="",B956&lt;=$E$3)),"Sí","No")))</f>
        <v/>
      </c>
      <c r="H956" s="58" t="str">
        <f aca="false">IF(B956="","",YEAR(B956))</f>
        <v/>
      </c>
      <c r="I956" s="70" t="str">
        <f aca="false">IF(B956="","",IF(MONTH(B956)=1,"X",""))</f>
        <v/>
      </c>
      <c r="J956" s="70" t="str">
        <f aca="false">IF(B956="","",IF(MONTH(B956)=2,"X",""))</f>
        <v/>
      </c>
      <c r="K956" s="70" t="str">
        <f aca="false">IF(B956="","",IF(MONTH(B956)=3,"X",""))</f>
        <v/>
      </c>
      <c r="L956" s="70" t="str">
        <f aca="false">IF(B956="","",IF(MONTH(B956)=4,"X",""))</f>
        <v/>
      </c>
      <c r="M956" s="70" t="str">
        <f aca="false">IF(B956="","",IF(MONTH(B956)=5,"X",""))</f>
        <v/>
      </c>
      <c r="N956" s="70" t="str">
        <f aca="false">IF(B956="","",IF(MONTH(B956)=6,"X",""))</f>
        <v/>
      </c>
      <c r="O956" s="70" t="str">
        <f aca="false">IF(B956="","",IF(MONTH(B956)=7,"X",""))</f>
        <v/>
      </c>
      <c r="P956" s="70" t="str">
        <f aca="false">IF(B956="","",IF(MONTH(B956)=8,"X",""))</f>
        <v/>
      </c>
      <c r="Q956" s="70" t="str">
        <f aca="false">IF(B956="","",IF(MONTH(B956)=9,"X",""))</f>
        <v/>
      </c>
      <c r="R956" s="70" t="str">
        <f aca="false">IF(B956="","",IF(MONTH(B956)=10,"X",""))</f>
        <v/>
      </c>
      <c r="S956" s="70" t="str">
        <f aca="false">IF(B956="","",IF(MONTH(B956)=11,"X",""))</f>
        <v/>
      </c>
      <c r="T956" s="70" t="str">
        <f aca="false">IF(B956="","",IF(MONTH(B956)=12,"X",""))</f>
        <v/>
      </c>
      <c r="U956" s="58" t="str">
        <f aca="false">IF(E956="","",SUMIF($E$5:$E$1000,E956,$AD$5:$AD$1000))</f>
        <v/>
      </c>
      <c r="V956" s="71" t="str">
        <f aca="false">IF(E956="","",_xlfn.TEXTJOIN(" + ",TRUE(),IF(COUNTIFS($E$5:$E$1000,E956,$C$5:$C$1000,"Auditoría Interna")&gt;0,"Interna",""),IF(COUNTIFS($E$5:$E$1000,E956,$C$5:$C$1000,"Auditoría Externa")&gt;0,"Externa",""),IF(COUNTIFS($E$5:$E$1000,E956,$C$5:$C$1000,"SSF")&gt;0,"SSF",""),IF(COUNTIFS($E$5:$E$1000,E956,$C$5:$C$1000,"Comité de Supervisión")&gt;0,"Comité Sup.",""),IF(COUNTIFS($E$5:$E$1000,E956,$C$5:$C$1000,"Consejo de Administración")&gt;0,"Consejo",""),IF(COUNTIFS($E$5:$E$1000,E956,$C$5:$C$1000,"Otros")&gt;0,"Otros","")))</f>
        <v/>
      </c>
      <c r="W956" s="58" t="str">
        <f aca="false">IF(E956="","",SUMIFS($AD$5:$AD$1000,$E$5:$E$1000,E956,$AA$5:$AA$1000,AA956,$C$5:$C$1000,"&lt;&gt;"&amp;C956))</f>
        <v/>
      </c>
      <c r="X956" s="72"/>
      <c r="Y956" s="68"/>
      <c r="Z956" s="72"/>
      <c r="AA956" s="38" t="str">
        <f aca="false">IF(B956="","",YEAR(B956)*100+MONTH(B956))</f>
        <v/>
      </c>
      <c r="AB956" s="38" t="str">
        <f aca="false">IF(AND(E956&lt;&gt;"",E956=Cruce!$C$5,AD956=1),COUNTIFS($E$5:E956,E956,$AD$5:AD956,1),"")</f>
        <v/>
      </c>
      <c r="AC956" s="38" t="str">
        <f aca="false">IF(E956="","",C956&amp;"|"&amp;X956&amp;"|"&amp;IF(B956="","s/f",TEXT(B956,"yyyymmdd"))&amp;IF(OR(C956="SSF",X956="Visitas Auditoría Interna"),"|"&amp;Y956,""))</f>
        <v/>
      </c>
      <c r="AD956" s="38" t="n">
        <f aca="false">IF(E956="",0,IF(COUNTIFS($E$5:E956,E956,$AC$5:AC956,AC956)=1,1,0))</f>
        <v>0</v>
      </c>
      <c r="AE956" s="38" t="str">
        <f aca="false">IF(OR(E956="",AD956&lt;&gt;1),"",SUBSTITUTE(SUBSTITUTE(C956,"Auditoría ",""),"Consejo de Administración","Consejo")&amp;" – "&amp;IF(B956="","(sin fecha)",DAY(B956)&amp;" de "&amp;CHOOSE(MONTH(B956),"Enero","Febrero","Marzo","Abril","Mayo","Junio","Julio","Agosto","Septiembre","Octubre","Noviembre","Diciembre")&amp;" "&amp;YEAR(B956)))</f>
        <v/>
      </c>
      <c r="AF956" s="38" t="n">
        <f aca="false">IF(E956="",0,IF(COUNTIF($AC$5:AC956,AC956)=1,1,0))</f>
        <v>0</v>
      </c>
    </row>
    <row r="957" customFormat="false" ht="15" hidden="false" customHeight="false" outlineLevel="0" collapsed="false">
      <c r="A957" s="68"/>
      <c r="B957" s="67"/>
      <c r="C957" s="68"/>
      <c r="D957" s="68"/>
      <c r="E957" s="69"/>
      <c r="F957" s="69"/>
      <c r="G957" s="70" t="str">
        <f aca="false">IF(OR(E957="",AND($C$3="",$E$3="")),"",IF(B957="","Sin fecha",IF(AND(OR($C$3="",B957&gt;=$C$3),OR($E$3="",B957&lt;=$E$3)),"Sí","No")))</f>
        <v/>
      </c>
      <c r="H957" s="58" t="str">
        <f aca="false">IF(B957="","",YEAR(B957))</f>
        <v/>
      </c>
      <c r="I957" s="70" t="str">
        <f aca="false">IF(B957="","",IF(MONTH(B957)=1,"X",""))</f>
        <v/>
      </c>
      <c r="J957" s="70" t="str">
        <f aca="false">IF(B957="","",IF(MONTH(B957)=2,"X",""))</f>
        <v/>
      </c>
      <c r="K957" s="70" t="str">
        <f aca="false">IF(B957="","",IF(MONTH(B957)=3,"X",""))</f>
        <v/>
      </c>
      <c r="L957" s="70" t="str">
        <f aca="false">IF(B957="","",IF(MONTH(B957)=4,"X",""))</f>
        <v/>
      </c>
      <c r="M957" s="70" t="str">
        <f aca="false">IF(B957="","",IF(MONTH(B957)=5,"X",""))</f>
        <v/>
      </c>
      <c r="N957" s="70" t="str">
        <f aca="false">IF(B957="","",IF(MONTH(B957)=6,"X",""))</f>
        <v/>
      </c>
      <c r="O957" s="70" t="str">
        <f aca="false">IF(B957="","",IF(MONTH(B957)=7,"X",""))</f>
        <v/>
      </c>
      <c r="P957" s="70" t="str">
        <f aca="false">IF(B957="","",IF(MONTH(B957)=8,"X",""))</f>
        <v/>
      </c>
      <c r="Q957" s="70" t="str">
        <f aca="false">IF(B957="","",IF(MONTH(B957)=9,"X",""))</f>
        <v/>
      </c>
      <c r="R957" s="70" t="str">
        <f aca="false">IF(B957="","",IF(MONTH(B957)=10,"X",""))</f>
        <v/>
      </c>
      <c r="S957" s="70" t="str">
        <f aca="false">IF(B957="","",IF(MONTH(B957)=11,"X",""))</f>
        <v/>
      </c>
      <c r="T957" s="70" t="str">
        <f aca="false">IF(B957="","",IF(MONTH(B957)=12,"X",""))</f>
        <v/>
      </c>
      <c r="U957" s="58" t="str">
        <f aca="false">IF(E957="","",SUMIF($E$5:$E$1000,E957,$AD$5:$AD$1000))</f>
        <v/>
      </c>
      <c r="V957" s="71" t="str">
        <f aca="false">IF(E957="","",_xlfn.TEXTJOIN(" + ",TRUE(),IF(COUNTIFS($E$5:$E$1000,E957,$C$5:$C$1000,"Auditoría Interna")&gt;0,"Interna",""),IF(COUNTIFS($E$5:$E$1000,E957,$C$5:$C$1000,"Auditoría Externa")&gt;0,"Externa",""),IF(COUNTIFS($E$5:$E$1000,E957,$C$5:$C$1000,"SSF")&gt;0,"SSF",""),IF(COUNTIFS($E$5:$E$1000,E957,$C$5:$C$1000,"Comité de Supervisión")&gt;0,"Comité Sup.",""),IF(COUNTIFS($E$5:$E$1000,E957,$C$5:$C$1000,"Consejo de Administración")&gt;0,"Consejo",""),IF(COUNTIFS($E$5:$E$1000,E957,$C$5:$C$1000,"Otros")&gt;0,"Otros","")))</f>
        <v/>
      </c>
      <c r="W957" s="58" t="str">
        <f aca="false">IF(E957="","",SUMIFS($AD$5:$AD$1000,$E$5:$E$1000,E957,$AA$5:$AA$1000,AA957,$C$5:$C$1000,"&lt;&gt;"&amp;C957))</f>
        <v/>
      </c>
      <c r="X957" s="72"/>
      <c r="Y957" s="68"/>
      <c r="Z957" s="72"/>
      <c r="AA957" s="38" t="str">
        <f aca="false">IF(B957="","",YEAR(B957)*100+MONTH(B957))</f>
        <v/>
      </c>
      <c r="AB957" s="38" t="str">
        <f aca="false">IF(AND(E957&lt;&gt;"",E957=Cruce!$C$5,AD957=1),COUNTIFS($E$5:E957,E957,$AD$5:AD957,1),"")</f>
        <v/>
      </c>
      <c r="AC957" s="38" t="str">
        <f aca="false">IF(E957="","",C957&amp;"|"&amp;X957&amp;"|"&amp;IF(B957="","s/f",TEXT(B957,"yyyymmdd"))&amp;IF(OR(C957="SSF",X957="Visitas Auditoría Interna"),"|"&amp;Y957,""))</f>
        <v/>
      </c>
      <c r="AD957" s="38" t="n">
        <f aca="false">IF(E957="",0,IF(COUNTIFS($E$5:E957,E957,$AC$5:AC957,AC957)=1,1,0))</f>
        <v>0</v>
      </c>
      <c r="AE957" s="38" t="str">
        <f aca="false">IF(OR(E957="",AD957&lt;&gt;1),"",SUBSTITUTE(SUBSTITUTE(C957,"Auditoría ",""),"Consejo de Administración","Consejo")&amp;" – "&amp;IF(B957="","(sin fecha)",DAY(B957)&amp;" de "&amp;CHOOSE(MONTH(B957),"Enero","Febrero","Marzo","Abril","Mayo","Junio","Julio","Agosto","Septiembre","Octubre","Noviembre","Diciembre")&amp;" "&amp;YEAR(B957)))</f>
        <v/>
      </c>
      <c r="AF957" s="38" t="n">
        <f aca="false">IF(E957="",0,IF(COUNTIF($AC$5:AC957,AC957)=1,1,0))</f>
        <v>0</v>
      </c>
    </row>
    <row r="958" customFormat="false" ht="15" hidden="false" customHeight="false" outlineLevel="0" collapsed="false">
      <c r="A958" s="68"/>
      <c r="B958" s="67"/>
      <c r="C958" s="68"/>
      <c r="D958" s="68"/>
      <c r="E958" s="69"/>
      <c r="F958" s="69"/>
      <c r="G958" s="70" t="str">
        <f aca="false">IF(OR(E958="",AND($C$3="",$E$3="")),"",IF(B958="","Sin fecha",IF(AND(OR($C$3="",B958&gt;=$C$3),OR($E$3="",B958&lt;=$E$3)),"Sí","No")))</f>
        <v/>
      </c>
      <c r="H958" s="58" t="str">
        <f aca="false">IF(B958="","",YEAR(B958))</f>
        <v/>
      </c>
      <c r="I958" s="70" t="str">
        <f aca="false">IF(B958="","",IF(MONTH(B958)=1,"X",""))</f>
        <v/>
      </c>
      <c r="J958" s="70" t="str">
        <f aca="false">IF(B958="","",IF(MONTH(B958)=2,"X",""))</f>
        <v/>
      </c>
      <c r="K958" s="70" t="str">
        <f aca="false">IF(B958="","",IF(MONTH(B958)=3,"X",""))</f>
        <v/>
      </c>
      <c r="L958" s="70" t="str">
        <f aca="false">IF(B958="","",IF(MONTH(B958)=4,"X",""))</f>
        <v/>
      </c>
      <c r="M958" s="70" t="str">
        <f aca="false">IF(B958="","",IF(MONTH(B958)=5,"X",""))</f>
        <v/>
      </c>
      <c r="N958" s="70" t="str">
        <f aca="false">IF(B958="","",IF(MONTH(B958)=6,"X",""))</f>
        <v/>
      </c>
      <c r="O958" s="70" t="str">
        <f aca="false">IF(B958="","",IF(MONTH(B958)=7,"X",""))</f>
        <v/>
      </c>
      <c r="P958" s="70" t="str">
        <f aca="false">IF(B958="","",IF(MONTH(B958)=8,"X",""))</f>
        <v/>
      </c>
      <c r="Q958" s="70" t="str">
        <f aca="false">IF(B958="","",IF(MONTH(B958)=9,"X",""))</f>
        <v/>
      </c>
      <c r="R958" s="70" t="str">
        <f aca="false">IF(B958="","",IF(MONTH(B958)=10,"X",""))</f>
        <v/>
      </c>
      <c r="S958" s="70" t="str">
        <f aca="false">IF(B958="","",IF(MONTH(B958)=11,"X",""))</f>
        <v/>
      </c>
      <c r="T958" s="70" t="str">
        <f aca="false">IF(B958="","",IF(MONTH(B958)=12,"X",""))</f>
        <v/>
      </c>
      <c r="U958" s="58" t="str">
        <f aca="false">IF(E958="","",SUMIF($E$5:$E$1000,E958,$AD$5:$AD$1000))</f>
        <v/>
      </c>
      <c r="V958" s="71" t="str">
        <f aca="false">IF(E958="","",_xlfn.TEXTJOIN(" + ",TRUE(),IF(COUNTIFS($E$5:$E$1000,E958,$C$5:$C$1000,"Auditoría Interna")&gt;0,"Interna",""),IF(COUNTIFS($E$5:$E$1000,E958,$C$5:$C$1000,"Auditoría Externa")&gt;0,"Externa",""),IF(COUNTIFS($E$5:$E$1000,E958,$C$5:$C$1000,"SSF")&gt;0,"SSF",""),IF(COUNTIFS($E$5:$E$1000,E958,$C$5:$C$1000,"Comité de Supervisión")&gt;0,"Comité Sup.",""),IF(COUNTIFS($E$5:$E$1000,E958,$C$5:$C$1000,"Consejo de Administración")&gt;0,"Consejo",""),IF(COUNTIFS($E$5:$E$1000,E958,$C$5:$C$1000,"Otros")&gt;0,"Otros","")))</f>
        <v/>
      </c>
      <c r="W958" s="58" t="str">
        <f aca="false">IF(E958="","",SUMIFS($AD$5:$AD$1000,$E$5:$E$1000,E958,$AA$5:$AA$1000,AA958,$C$5:$C$1000,"&lt;&gt;"&amp;C958))</f>
        <v/>
      </c>
      <c r="X958" s="72"/>
      <c r="Y958" s="68"/>
      <c r="Z958" s="72"/>
      <c r="AA958" s="38" t="str">
        <f aca="false">IF(B958="","",YEAR(B958)*100+MONTH(B958))</f>
        <v/>
      </c>
      <c r="AB958" s="38" t="str">
        <f aca="false">IF(AND(E958&lt;&gt;"",E958=Cruce!$C$5,AD958=1),COUNTIFS($E$5:E958,E958,$AD$5:AD958,1),"")</f>
        <v/>
      </c>
      <c r="AC958" s="38" t="str">
        <f aca="false">IF(E958="","",C958&amp;"|"&amp;X958&amp;"|"&amp;IF(B958="","s/f",TEXT(B958,"yyyymmdd"))&amp;IF(OR(C958="SSF",X958="Visitas Auditoría Interna"),"|"&amp;Y958,""))</f>
        <v/>
      </c>
      <c r="AD958" s="38" t="n">
        <f aca="false">IF(E958="",0,IF(COUNTIFS($E$5:E958,E958,$AC$5:AC958,AC958)=1,1,0))</f>
        <v>0</v>
      </c>
      <c r="AE958" s="38" t="str">
        <f aca="false">IF(OR(E958="",AD958&lt;&gt;1),"",SUBSTITUTE(SUBSTITUTE(C958,"Auditoría ",""),"Consejo de Administración","Consejo")&amp;" – "&amp;IF(B958="","(sin fecha)",DAY(B958)&amp;" de "&amp;CHOOSE(MONTH(B958),"Enero","Febrero","Marzo","Abril","Mayo","Junio","Julio","Agosto","Septiembre","Octubre","Noviembre","Diciembre")&amp;" "&amp;YEAR(B958)))</f>
        <v/>
      </c>
      <c r="AF958" s="38" t="n">
        <f aca="false">IF(E958="",0,IF(COUNTIF($AC$5:AC958,AC958)=1,1,0))</f>
        <v>0</v>
      </c>
    </row>
    <row r="959" customFormat="false" ht="15" hidden="false" customHeight="false" outlineLevel="0" collapsed="false">
      <c r="A959" s="68"/>
      <c r="B959" s="67"/>
      <c r="C959" s="68"/>
      <c r="D959" s="68"/>
      <c r="E959" s="69"/>
      <c r="F959" s="69"/>
      <c r="G959" s="70" t="str">
        <f aca="false">IF(OR(E959="",AND($C$3="",$E$3="")),"",IF(B959="","Sin fecha",IF(AND(OR($C$3="",B959&gt;=$C$3),OR($E$3="",B959&lt;=$E$3)),"Sí","No")))</f>
        <v/>
      </c>
      <c r="H959" s="58" t="str">
        <f aca="false">IF(B959="","",YEAR(B959))</f>
        <v/>
      </c>
      <c r="I959" s="70" t="str">
        <f aca="false">IF(B959="","",IF(MONTH(B959)=1,"X",""))</f>
        <v/>
      </c>
      <c r="J959" s="70" t="str">
        <f aca="false">IF(B959="","",IF(MONTH(B959)=2,"X",""))</f>
        <v/>
      </c>
      <c r="K959" s="70" t="str">
        <f aca="false">IF(B959="","",IF(MONTH(B959)=3,"X",""))</f>
        <v/>
      </c>
      <c r="L959" s="70" t="str">
        <f aca="false">IF(B959="","",IF(MONTH(B959)=4,"X",""))</f>
        <v/>
      </c>
      <c r="M959" s="70" t="str">
        <f aca="false">IF(B959="","",IF(MONTH(B959)=5,"X",""))</f>
        <v/>
      </c>
      <c r="N959" s="70" t="str">
        <f aca="false">IF(B959="","",IF(MONTH(B959)=6,"X",""))</f>
        <v/>
      </c>
      <c r="O959" s="70" t="str">
        <f aca="false">IF(B959="","",IF(MONTH(B959)=7,"X",""))</f>
        <v/>
      </c>
      <c r="P959" s="70" t="str">
        <f aca="false">IF(B959="","",IF(MONTH(B959)=8,"X",""))</f>
        <v/>
      </c>
      <c r="Q959" s="70" t="str">
        <f aca="false">IF(B959="","",IF(MONTH(B959)=9,"X",""))</f>
        <v/>
      </c>
      <c r="R959" s="70" t="str">
        <f aca="false">IF(B959="","",IF(MONTH(B959)=10,"X",""))</f>
        <v/>
      </c>
      <c r="S959" s="70" t="str">
        <f aca="false">IF(B959="","",IF(MONTH(B959)=11,"X",""))</f>
        <v/>
      </c>
      <c r="T959" s="70" t="str">
        <f aca="false">IF(B959="","",IF(MONTH(B959)=12,"X",""))</f>
        <v/>
      </c>
      <c r="U959" s="58" t="str">
        <f aca="false">IF(E959="","",SUMIF($E$5:$E$1000,E959,$AD$5:$AD$1000))</f>
        <v/>
      </c>
      <c r="V959" s="71" t="str">
        <f aca="false">IF(E959="","",_xlfn.TEXTJOIN(" + ",TRUE(),IF(COUNTIFS($E$5:$E$1000,E959,$C$5:$C$1000,"Auditoría Interna")&gt;0,"Interna",""),IF(COUNTIFS($E$5:$E$1000,E959,$C$5:$C$1000,"Auditoría Externa")&gt;0,"Externa",""),IF(COUNTIFS($E$5:$E$1000,E959,$C$5:$C$1000,"SSF")&gt;0,"SSF",""),IF(COUNTIFS($E$5:$E$1000,E959,$C$5:$C$1000,"Comité de Supervisión")&gt;0,"Comité Sup.",""),IF(COUNTIFS($E$5:$E$1000,E959,$C$5:$C$1000,"Consejo de Administración")&gt;0,"Consejo",""),IF(COUNTIFS($E$5:$E$1000,E959,$C$5:$C$1000,"Otros")&gt;0,"Otros","")))</f>
        <v/>
      </c>
      <c r="W959" s="58" t="str">
        <f aca="false">IF(E959="","",SUMIFS($AD$5:$AD$1000,$E$5:$E$1000,E959,$AA$5:$AA$1000,AA959,$C$5:$C$1000,"&lt;&gt;"&amp;C959))</f>
        <v/>
      </c>
      <c r="X959" s="72"/>
      <c r="Y959" s="68"/>
      <c r="Z959" s="72"/>
      <c r="AA959" s="38" t="str">
        <f aca="false">IF(B959="","",YEAR(B959)*100+MONTH(B959))</f>
        <v/>
      </c>
      <c r="AB959" s="38" t="str">
        <f aca="false">IF(AND(E959&lt;&gt;"",E959=Cruce!$C$5,AD959=1),COUNTIFS($E$5:E959,E959,$AD$5:AD959,1),"")</f>
        <v/>
      </c>
      <c r="AC959" s="38" t="str">
        <f aca="false">IF(E959="","",C959&amp;"|"&amp;X959&amp;"|"&amp;IF(B959="","s/f",TEXT(B959,"yyyymmdd"))&amp;IF(OR(C959="SSF",X959="Visitas Auditoría Interna"),"|"&amp;Y959,""))</f>
        <v/>
      </c>
      <c r="AD959" s="38" t="n">
        <f aca="false">IF(E959="",0,IF(COUNTIFS($E$5:E959,E959,$AC$5:AC959,AC959)=1,1,0))</f>
        <v>0</v>
      </c>
      <c r="AE959" s="38" t="str">
        <f aca="false">IF(OR(E959="",AD959&lt;&gt;1),"",SUBSTITUTE(SUBSTITUTE(C959,"Auditoría ",""),"Consejo de Administración","Consejo")&amp;" – "&amp;IF(B959="","(sin fecha)",DAY(B959)&amp;" de "&amp;CHOOSE(MONTH(B959),"Enero","Febrero","Marzo","Abril","Mayo","Junio","Julio","Agosto","Septiembre","Octubre","Noviembre","Diciembre")&amp;" "&amp;YEAR(B959)))</f>
        <v/>
      </c>
      <c r="AF959" s="38" t="n">
        <f aca="false">IF(E959="",0,IF(COUNTIF($AC$5:AC959,AC959)=1,1,0))</f>
        <v>0</v>
      </c>
    </row>
    <row r="960" customFormat="false" ht="15" hidden="false" customHeight="false" outlineLevel="0" collapsed="false">
      <c r="A960" s="68"/>
      <c r="B960" s="67"/>
      <c r="C960" s="68"/>
      <c r="D960" s="68"/>
      <c r="E960" s="69"/>
      <c r="F960" s="69"/>
      <c r="G960" s="70" t="str">
        <f aca="false">IF(OR(E960="",AND($C$3="",$E$3="")),"",IF(B960="","Sin fecha",IF(AND(OR($C$3="",B960&gt;=$C$3),OR($E$3="",B960&lt;=$E$3)),"Sí","No")))</f>
        <v/>
      </c>
      <c r="H960" s="58" t="str">
        <f aca="false">IF(B960="","",YEAR(B960))</f>
        <v/>
      </c>
      <c r="I960" s="70" t="str">
        <f aca="false">IF(B960="","",IF(MONTH(B960)=1,"X",""))</f>
        <v/>
      </c>
      <c r="J960" s="70" t="str">
        <f aca="false">IF(B960="","",IF(MONTH(B960)=2,"X",""))</f>
        <v/>
      </c>
      <c r="K960" s="70" t="str">
        <f aca="false">IF(B960="","",IF(MONTH(B960)=3,"X",""))</f>
        <v/>
      </c>
      <c r="L960" s="70" t="str">
        <f aca="false">IF(B960="","",IF(MONTH(B960)=4,"X",""))</f>
        <v/>
      </c>
      <c r="M960" s="70" t="str">
        <f aca="false">IF(B960="","",IF(MONTH(B960)=5,"X",""))</f>
        <v/>
      </c>
      <c r="N960" s="70" t="str">
        <f aca="false">IF(B960="","",IF(MONTH(B960)=6,"X",""))</f>
        <v/>
      </c>
      <c r="O960" s="70" t="str">
        <f aca="false">IF(B960="","",IF(MONTH(B960)=7,"X",""))</f>
        <v/>
      </c>
      <c r="P960" s="70" t="str">
        <f aca="false">IF(B960="","",IF(MONTH(B960)=8,"X",""))</f>
        <v/>
      </c>
      <c r="Q960" s="70" t="str">
        <f aca="false">IF(B960="","",IF(MONTH(B960)=9,"X",""))</f>
        <v/>
      </c>
      <c r="R960" s="70" t="str">
        <f aca="false">IF(B960="","",IF(MONTH(B960)=10,"X",""))</f>
        <v/>
      </c>
      <c r="S960" s="70" t="str">
        <f aca="false">IF(B960="","",IF(MONTH(B960)=11,"X",""))</f>
        <v/>
      </c>
      <c r="T960" s="70" t="str">
        <f aca="false">IF(B960="","",IF(MONTH(B960)=12,"X",""))</f>
        <v/>
      </c>
      <c r="U960" s="58" t="str">
        <f aca="false">IF(E960="","",SUMIF($E$5:$E$1000,E960,$AD$5:$AD$1000))</f>
        <v/>
      </c>
      <c r="V960" s="71" t="str">
        <f aca="false">IF(E960="","",_xlfn.TEXTJOIN(" + ",TRUE(),IF(COUNTIFS($E$5:$E$1000,E960,$C$5:$C$1000,"Auditoría Interna")&gt;0,"Interna",""),IF(COUNTIFS($E$5:$E$1000,E960,$C$5:$C$1000,"Auditoría Externa")&gt;0,"Externa",""),IF(COUNTIFS($E$5:$E$1000,E960,$C$5:$C$1000,"SSF")&gt;0,"SSF",""),IF(COUNTIFS($E$5:$E$1000,E960,$C$5:$C$1000,"Comité de Supervisión")&gt;0,"Comité Sup.",""),IF(COUNTIFS($E$5:$E$1000,E960,$C$5:$C$1000,"Consejo de Administración")&gt;0,"Consejo",""),IF(COUNTIFS($E$5:$E$1000,E960,$C$5:$C$1000,"Otros")&gt;0,"Otros","")))</f>
        <v/>
      </c>
      <c r="W960" s="58" t="str">
        <f aca="false">IF(E960="","",SUMIFS($AD$5:$AD$1000,$E$5:$E$1000,E960,$AA$5:$AA$1000,AA960,$C$5:$C$1000,"&lt;&gt;"&amp;C960))</f>
        <v/>
      </c>
      <c r="X960" s="72"/>
      <c r="Y960" s="68"/>
      <c r="Z960" s="72"/>
      <c r="AA960" s="38" t="str">
        <f aca="false">IF(B960="","",YEAR(B960)*100+MONTH(B960))</f>
        <v/>
      </c>
      <c r="AB960" s="38" t="str">
        <f aca="false">IF(AND(E960&lt;&gt;"",E960=Cruce!$C$5,AD960=1),COUNTIFS($E$5:E960,E960,$AD$5:AD960,1),"")</f>
        <v/>
      </c>
      <c r="AC960" s="38" t="str">
        <f aca="false">IF(E960="","",C960&amp;"|"&amp;X960&amp;"|"&amp;IF(B960="","s/f",TEXT(B960,"yyyymmdd"))&amp;IF(OR(C960="SSF",X960="Visitas Auditoría Interna"),"|"&amp;Y960,""))</f>
        <v/>
      </c>
      <c r="AD960" s="38" t="n">
        <f aca="false">IF(E960="",0,IF(COUNTIFS($E$5:E960,E960,$AC$5:AC960,AC960)=1,1,0))</f>
        <v>0</v>
      </c>
      <c r="AE960" s="38" t="str">
        <f aca="false">IF(OR(E960="",AD960&lt;&gt;1),"",SUBSTITUTE(SUBSTITUTE(C960,"Auditoría ",""),"Consejo de Administración","Consejo")&amp;" – "&amp;IF(B960="","(sin fecha)",DAY(B960)&amp;" de "&amp;CHOOSE(MONTH(B960),"Enero","Febrero","Marzo","Abril","Mayo","Junio","Julio","Agosto","Septiembre","Octubre","Noviembre","Diciembre")&amp;" "&amp;YEAR(B960)))</f>
        <v/>
      </c>
      <c r="AF960" s="38" t="n">
        <f aca="false">IF(E960="",0,IF(COUNTIF($AC$5:AC960,AC960)=1,1,0))</f>
        <v>0</v>
      </c>
    </row>
    <row r="961" customFormat="false" ht="15" hidden="false" customHeight="false" outlineLevel="0" collapsed="false">
      <c r="A961" s="68"/>
      <c r="B961" s="67"/>
      <c r="C961" s="68"/>
      <c r="D961" s="68"/>
      <c r="E961" s="69"/>
      <c r="F961" s="69"/>
      <c r="G961" s="70" t="str">
        <f aca="false">IF(OR(E961="",AND($C$3="",$E$3="")),"",IF(B961="","Sin fecha",IF(AND(OR($C$3="",B961&gt;=$C$3),OR($E$3="",B961&lt;=$E$3)),"Sí","No")))</f>
        <v/>
      </c>
      <c r="H961" s="58" t="str">
        <f aca="false">IF(B961="","",YEAR(B961))</f>
        <v/>
      </c>
      <c r="I961" s="70" t="str">
        <f aca="false">IF(B961="","",IF(MONTH(B961)=1,"X",""))</f>
        <v/>
      </c>
      <c r="J961" s="70" t="str">
        <f aca="false">IF(B961="","",IF(MONTH(B961)=2,"X",""))</f>
        <v/>
      </c>
      <c r="K961" s="70" t="str">
        <f aca="false">IF(B961="","",IF(MONTH(B961)=3,"X",""))</f>
        <v/>
      </c>
      <c r="L961" s="70" t="str">
        <f aca="false">IF(B961="","",IF(MONTH(B961)=4,"X",""))</f>
        <v/>
      </c>
      <c r="M961" s="70" t="str">
        <f aca="false">IF(B961="","",IF(MONTH(B961)=5,"X",""))</f>
        <v/>
      </c>
      <c r="N961" s="70" t="str">
        <f aca="false">IF(B961="","",IF(MONTH(B961)=6,"X",""))</f>
        <v/>
      </c>
      <c r="O961" s="70" t="str">
        <f aca="false">IF(B961="","",IF(MONTH(B961)=7,"X",""))</f>
        <v/>
      </c>
      <c r="P961" s="70" t="str">
        <f aca="false">IF(B961="","",IF(MONTH(B961)=8,"X",""))</f>
        <v/>
      </c>
      <c r="Q961" s="70" t="str">
        <f aca="false">IF(B961="","",IF(MONTH(B961)=9,"X",""))</f>
        <v/>
      </c>
      <c r="R961" s="70" t="str">
        <f aca="false">IF(B961="","",IF(MONTH(B961)=10,"X",""))</f>
        <v/>
      </c>
      <c r="S961" s="70" t="str">
        <f aca="false">IF(B961="","",IF(MONTH(B961)=11,"X",""))</f>
        <v/>
      </c>
      <c r="T961" s="70" t="str">
        <f aca="false">IF(B961="","",IF(MONTH(B961)=12,"X",""))</f>
        <v/>
      </c>
      <c r="U961" s="58" t="str">
        <f aca="false">IF(E961="","",SUMIF($E$5:$E$1000,E961,$AD$5:$AD$1000))</f>
        <v/>
      </c>
      <c r="V961" s="71" t="str">
        <f aca="false">IF(E961="","",_xlfn.TEXTJOIN(" + ",TRUE(),IF(COUNTIFS($E$5:$E$1000,E961,$C$5:$C$1000,"Auditoría Interna")&gt;0,"Interna",""),IF(COUNTIFS($E$5:$E$1000,E961,$C$5:$C$1000,"Auditoría Externa")&gt;0,"Externa",""),IF(COUNTIFS($E$5:$E$1000,E961,$C$5:$C$1000,"SSF")&gt;0,"SSF",""),IF(COUNTIFS($E$5:$E$1000,E961,$C$5:$C$1000,"Comité de Supervisión")&gt;0,"Comité Sup.",""),IF(COUNTIFS($E$5:$E$1000,E961,$C$5:$C$1000,"Consejo de Administración")&gt;0,"Consejo",""),IF(COUNTIFS($E$5:$E$1000,E961,$C$5:$C$1000,"Otros")&gt;0,"Otros","")))</f>
        <v/>
      </c>
      <c r="W961" s="58" t="str">
        <f aca="false">IF(E961="","",SUMIFS($AD$5:$AD$1000,$E$5:$E$1000,E961,$AA$5:$AA$1000,AA961,$C$5:$C$1000,"&lt;&gt;"&amp;C961))</f>
        <v/>
      </c>
      <c r="X961" s="72"/>
      <c r="Y961" s="68"/>
      <c r="Z961" s="72"/>
      <c r="AA961" s="38" t="str">
        <f aca="false">IF(B961="","",YEAR(B961)*100+MONTH(B961))</f>
        <v/>
      </c>
      <c r="AB961" s="38" t="str">
        <f aca="false">IF(AND(E961&lt;&gt;"",E961=Cruce!$C$5,AD961=1),COUNTIFS($E$5:E961,E961,$AD$5:AD961,1),"")</f>
        <v/>
      </c>
      <c r="AC961" s="38" t="str">
        <f aca="false">IF(E961="","",C961&amp;"|"&amp;X961&amp;"|"&amp;IF(B961="","s/f",TEXT(B961,"yyyymmdd"))&amp;IF(OR(C961="SSF",X961="Visitas Auditoría Interna"),"|"&amp;Y961,""))</f>
        <v/>
      </c>
      <c r="AD961" s="38" t="n">
        <f aca="false">IF(E961="",0,IF(COUNTIFS($E$5:E961,E961,$AC$5:AC961,AC961)=1,1,0))</f>
        <v>0</v>
      </c>
      <c r="AE961" s="38" t="str">
        <f aca="false">IF(OR(E961="",AD961&lt;&gt;1),"",SUBSTITUTE(SUBSTITUTE(C961,"Auditoría ",""),"Consejo de Administración","Consejo")&amp;" – "&amp;IF(B961="","(sin fecha)",DAY(B961)&amp;" de "&amp;CHOOSE(MONTH(B961),"Enero","Febrero","Marzo","Abril","Mayo","Junio","Julio","Agosto","Septiembre","Octubre","Noviembre","Diciembre")&amp;" "&amp;YEAR(B961)))</f>
        <v/>
      </c>
      <c r="AF961" s="38" t="n">
        <f aca="false">IF(E961="",0,IF(COUNTIF($AC$5:AC961,AC961)=1,1,0))</f>
        <v>0</v>
      </c>
    </row>
    <row r="962" customFormat="false" ht="15" hidden="false" customHeight="false" outlineLevel="0" collapsed="false">
      <c r="A962" s="68"/>
      <c r="B962" s="67"/>
      <c r="C962" s="68"/>
      <c r="D962" s="68"/>
      <c r="E962" s="69"/>
      <c r="F962" s="69"/>
      <c r="G962" s="70" t="str">
        <f aca="false">IF(OR(E962="",AND($C$3="",$E$3="")),"",IF(B962="","Sin fecha",IF(AND(OR($C$3="",B962&gt;=$C$3),OR($E$3="",B962&lt;=$E$3)),"Sí","No")))</f>
        <v/>
      </c>
      <c r="H962" s="58" t="str">
        <f aca="false">IF(B962="","",YEAR(B962))</f>
        <v/>
      </c>
      <c r="I962" s="70" t="str">
        <f aca="false">IF(B962="","",IF(MONTH(B962)=1,"X",""))</f>
        <v/>
      </c>
      <c r="J962" s="70" t="str">
        <f aca="false">IF(B962="","",IF(MONTH(B962)=2,"X",""))</f>
        <v/>
      </c>
      <c r="K962" s="70" t="str">
        <f aca="false">IF(B962="","",IF(MONTH(B962)=3,"X",""))</f>
        <v/>
      </c>
      <c r="L962" s="70" t="str">
        <f aca="false">IF(B962="","",IF(MONTH(B962)=4,"X",""))</f>
        <v/>
      </c>
      <c r="M962" s="70" t="str">
        <f aca="false">IF(B962="","",IF(MONTH(B962)=5,"X",""))</f>
        <v/>
      </c>
      <c r="N962" s="70" t="str">
        <f aca="false">IF(B962="","",IF(MONTH(B962)=6,"X",""))</f>
        <v/>
      </c>
      <c r="O962" s="70" t="str">
        <f aca="false">IF(B962="","",IF(MONTH(B962)=7,"X",""))</f>
        <v/>
      </c>
      <c r="P962" s="70" t="str">
        <f aca="false">IF(B962="","",IF(MONTH(B962)=8,"X",""))</f>
        <v/>
      </c>
      <c r="Q962" s="70" t="str">
        <f aca="false">IF(B962="","",IF(MONTH(B962)=9,"X",""))</f>
        <v/>
      </c>
      <c r="R962" s="70" t="str">
        <f aca="false">IF(B962="","",IF(MONTH(B962)=10,"X",""))</f>
        <v/>
      </c>
      <c r="S962" s="70" t="str">
        <f aca="false">IF(B962="","",IF(MONTH(B962)=11,"X",""))</f>
        <v/>
      </c>
      <c r="T962" s="70" t="str">
        <f aca="false">IF(B962="","",IF(MONTH(B962)=12,"X",""))</f>
        <v/>
      </c>
      <c r="U962" s="58" t="str">
        <f aca="false">IF(E962="","",SUMIF($E$5:$E$1000,E962,$AD$5:$AD$1000))</f>
        <v/>
      </c>
      <c r="V962" s="71" t="str">
        <f aca="false">IF(E962="","",_xlfn.TEXTJOIN(" + ",TRUE(),IF(COUNTIFS($E$5:$E$1000,E962,$C$5:$C$1000,"Auditoría Interna")&gt;0,"Interna",""),IF(COUNTIFS($E$5:$E$1000,E962,$C$5:$C$1000,"Auditoría Externa")&gt;0,"Externa",""),IF(COUNTIFS($E$5:$E$1000,E962,$C$5:$C$1000,"SSF")&gt;0,"SSF",""),IF(COUNTIFS($E$5:$E$1000,E962,$C$5:$C$1000,"Comité de Supervisión")&gt;0,"Comité Sup.",""),IF(COUNTIFS($E$5:$E$1000,E962,$C$5:$C$1000,"Consejo de Administración")&gt;0,"Consejo",""),IF(COUNTIFS($E$5:$E$1000,E962,$C$5:$C$1000,"Otros")&gt;0,"Otros","")))</f>
        <v/>
      </c>
      <c r="W962" s="58" t="str">
        <f aca="false">IF(E962="","",SUMIFS($AD$5:$AD$1000,$E$5:$E$1000,E962,$AA$5:$AA$1000,AA962,$C$5:$C$1000,"&lt;&gt;"&amp;C962))</f>
        <v/>
      </c>
      <c r="X962" s="72"/>
      <c r="Y962" s="68"/>
      <c r="Z962" s="72"/>
      <c r="AA962" s="38" t="str">
        <f aca="false">IF(B962="","",YEAR(B962)*100+MONTH(B962))</f>
        <v/>
      </c>
      <c r="AB962" s="38" t="str">
        <f aca="false">IF(AND(E962&lt;&gt;"",E962=Cruce!$C$5,AD962=1),COUNTIFS($E$5:E962,E962,$AD$5:AD962,1),"")</f>
        <v/>
      </c>
      <c r="AC962" s="38" t="str">
        <f aca="false">IF(E962="","",C962&amp;"|"&amp;X962&amp;"|"&amp;IF(B962="","s/f",TEXT(B962,"yyyymmdd"))&amp;IF(OR(C962="SSF",X962="Visitas Auditoría Interna"),"|"&amp;Y962,""))</f>
        <v/>
      </c>
      <c r="AD962" s="38" t="n">
        <f aca="false">IF(E962="",0,IF(COUNTIFS($E$5:E962,E962,$AC$5:AC962,AC962)=1,1,0))</f>
        <v>0</v>
      </c>
      <c r="AE962" s="38" t="str">
        <f aca="false">IF(OR(E962="",AD962&lt;&gt;1),"",SUBSTITUTE(SUBSTITUTE(C962,"Auditoría ",""),"Consejo de Administración","Consejo")&amp;" – "&amp;IF(B962="","(sin fecha)",DAY(B962)&amp;" de "&amp;CHOOSE(MONTH(B962),"Enero","Febrero","Marzo","Abril","Mayo","Junio","Julio","Agosto","Septiembre","Octubre","Noviembre","Diciembre")&amp;" "&amp;YEAR(B962)))</f>
        <v/>
      </c>
      <c r="AF962" s="38" t="n">
        <f aca="false">IF(E962="",0,IF(COUNTIF($AC$5:AC962,AC962)=1,1,0))</f>
        <v>0</v>
      </c>
    </row>
    <row r="963" customFormat="false" ht="15" hidden="false" customHeight="false" outlineLevel="0" collapsed="false">
      <c r="A963" s="68"/>
      <c r="B963" s="67"/>
      <c r="C963" s="68"/>
      <c r="D963" s="68"/>
      <c r="E963" s="69"/>
      <c r="F963" s="69"/>
      <c r="G963" s="70" t="str">
        <f aca="false">IF(OR(E963="",AND($C$3="",$E$3="")),"",IF(B963="","Sin fecha",IF(AND(OR($C$3="",B963&gt;=$C$3),OR($E$3="",B963&lt;=$E$3)),"Sí","No")))</f>
        <v/>
      </c>
      <c r="H963" s="58" t="str">
        <f aca="false">IF(B963="","",YEAR(B963))</f>
        <v/>
      </c>
      <c r="I963" s="70" t="str">
        <f aca="false">IF(B963="","",IF(MONTH(B963)=1,"X",""))</f>
        <v/>
      </c>
      <c r="J963" s="70" t="str">
        <f aca="false">IF(B963="","",IF(MONTH(B963)=2,"X",""))</f>
        <v/>
      </c>
      <c r="K963" s="70" t="str">
        <f aca="false">IF(B963="","",IF(MONTH(B963)=3,"X",""))</f>
        <v/>
      </c>
      <c r="L963" s="70" t="str">
        <f aca="false">IF(B963="","",IF(MONTH(B963)=4,"X",""))</f>
        <v/>
      </c>
      <c r="M963" s="70" t="str">
        <f aca="false">IF(B963="","",IF(MONTH(B963)=5,"X",""))</f>
        <v/>
      </c>
      <c r="N963" s="70" t="str">
        <f aca="false">IF(B963="","",IF(MONTH(B963)=6,"X",""))</f>
        <v/>
      </c>
      <c r="O963" s="70" t="str">
        <f aca="false">IF(B963="","",IF(MONTH(B963)=7,"X",""))</f>
        <v/>
      </c>
      <c r="P963" s="70" t="str">
        <f aca="false">IF(B963="","",IF(MONTH(B963)=8,"X",""))</f>
        <v/>
      </c>
      <c r="Q963" s="70" t="str">
        <f aca="false">IF(B963="","",IF(MONTH(B963)=9,"X",""))</f>
        <v/>
      </c>
      <c r="R963" s="70" t="str">
        <f aca="false">IF(B963="","",IF(MONTH(B963)=10,"X",""))</f>
        <v/>
      </c>
      <c r="S963" s="70" t="str">
        <f aca="false">IF(B963="","",IF(MONTH(B963)=11,"X",""))</f>
        <v/>
      </c>
      <c r="T963" s="70" t="str">
        <f aca="false">IF(B963="","",IF(MONTH(B963)=12,"X",""))</f>
        <v/>
      </c>
      <c r="U963" s="58" t="str">
        <f aca="false">IF(E963="","",SUMIF($E$5:$E$1000,E963,$AD$5:$AD$1000))</f>
        <v/>
      </c>
      <c r="V963" s="71" t="str">
        <f aca="false">IF(E963="","",_xlfn.TEXTJOIN(" + ",TRUE(),IF(COUNTIFS($E$5:$E$1000,E963,$C$5:$C$1000,"Auditoría Interna")&gt;0,"Interna",""),IF(COUNTIFS($E$5:$E$1000,E963,$C$5:$C$1000,"Auditoría Externa")&gt;0,"Externa",""),IF(COUNTIFS($E$5:$E$1000,E963,$C$5:$C$1000,"SSF")&gt;0,"SSF",""),IF(COUNTIFS($E$5:$E$1000,E963,$C$5:$C$1000,"Comité de Supervisión")&gt;0,"Comité Sup.",""),IF(COUNTIFS($E$5:$E$1000,E963,$C$5:$C$1000,"Consejo de Administración")&gt;0,"Consejo",""),IF(COUNTIFS($E$5:$E$1000,E963,$C$5:$C$1000,"Otros")&gt;0,"Otros","")))</f>
        <v/>
      </c>
      <c r="W963" s="58" t="str">
        <f aca="false">IF(E963="","",SUMIFS($AD$5:$AD$1000,$E$5:$E$1000,E963,$AA$5:$AA$1000,AA963,$C$5:$C$1000,"&lt;&gt;"&amp;C963))</f>
        <v/>
      </c>
      <c r="X963" s="72"/>
      <c r="Y963" s="68"/>
      <c r="Z963" s="72"/>
      <c r="AA963" s="38" t="str">
        <f aca="false">IF(B963="","",YEAR(B963)*100+MONTH(B963))</f>
        <v/>
      </c>
      <c r="AB963" s="38" t="str">
        <f aca="false">IF(AND(E963&lt;&gt;"",E963=Cruce!$C$5,AD963=1),COUNTIFS($E$5:E963,E963,$AD$5:AD963,1),"")</f>
        <v/>
      </c>
      <c r="AC963" s="38" t="str">
        <f aca="false">IF(E963="","",C963&amp;"|"&amp;X963&amp;"|"&amp;IF(B963="","s/f",TEXT(B963,"yyyymmdd"))&amp;IF(OR(C963="SSF",X963="Visitas Auditoría Interna"),"|"&amp;Y963,""))</f>
        <v/>
      </c>
      <c r="AD963" s="38" t="n">
        <f aca="false">IF(E963="",0,IF(COUNTIFS($E$5:E963,E963,$AC$5:AC963,AC963)=1,1,0))</f>
        <v>0</v>
      </c>
      <c r="AE963" s="38" t="str">
        <f aca="false">IF(OR(E963="",AD963&lt;&gt;1),"",SUBSTITUTE(SUBSTITUTE(C963,"Auditoría ",""),"Consejo de Administración","Consejo")&amp;" – "&amp;IF(B963="","(sin fecha)",DAY(B963)&amp;" de "&amp;CHOOSE(MONTH(B963),"Enero","Febrero","Marzo","Abril","Mayo","Junio","Julio","Agosto","Septiembre","Octubre","Noviembre","Diciembre")&amp;" "&amp;YEAR(B963)))</f>
        <v/>
      </c>
      <c r="AF963" s="38" t="n">
        <f aca="false">IF(E963="",0,IF(COUNTIF($AC$5:AC963,AC963)=1,1,0))</f>
        <v>0</v>
      </c>
    </row>
    <row r="964" customFormat="false" ht="15" hidden="false" customHeight="false" outlineLevel="0" collapsed="false">
      <c r="A964" s="68"/>
      <c r="B964" s="67"/>
      <c r="C964" s="68"/>
      <c r="D964" s="68"/>
      <c r="E964" s="69"/>
      <c r="F964" s="69"/>
      <c r="G964" s="70" t="str">
        <f aca="false">IF(OR(E964="",AND($C$3="",$E$3="")),"",IF(B964="","Sin fecha",IF(AND(OR($C$3="",B964&gt;=$C$3),OR($E$3="",B964&lt;=$E$3)),"Sí","No")))</f>
        <v/>
      </c>
      <c r="H964" s="58" t="str">
        <f aca="false">IF(B964="","",YEAR(B964))</f>
        <v/>
      </c>
      <c r="I964" s="70" t="str">
        <f aca="false">IF(B964="","",IF(MONTH(B964)=1,"X",""))</f>
        <v/>
      </c>
      <c r="J964" s="70" t="str">
        <f aca="false">IF(B964="","",IF(MONTH(B964)=2,"X",""))</f>
        <v/>
      </c>
      <c r="K964" s="70" t="str">
        <f aca="false">IF(B964="","",IF(MONTH(B964)=3,"X",""))</f>
        <v/>
      </c>
      <c r="L964" s="70" t="str">
        <f aca="false">IF(B964="","",IF(MONTH(B964)=4,"X",""))</f>
        <v/>
      </c>
      <c r="M964" s="70" t="str">
        <f aca="false">IF(B964="","",IF(MONTH(B964)=5,"X",""))</f>
        <v/>
      </c>
      <c r="N964" s="70" t="str">
        <f aca="false">IF(B964="","",IF(MONTH(B964)=6,"X",""))</f>
        <v/>
      </c>
      <c r="O964" s="70" t="str">
        <f aca="false">IF(B964="","",IF(MONTH(B964)=7,"X",""))</f>
        <v/>
      </c>
      <c r="P964" s="70" t="str">
        <f aca="false">IF(B964="","",IF(MONTH(B964)=8,"X",""))</f>
        <v/>
      </c>
      <c r="Q964" s="70" t="str">
        <f aca="false">IF(B964="","",IF(MONTH(B964)=9,"X",""))</f>
        <v/>
      </c>
      <c r="R964" s="70" t="str">
        <f aca="false">IF(B964="","",IF(MONTH(B964)=10,"X",""))</f>
        <v/>
      </c>
      <c r="S964" s="70" t="str">
        <f aca="false">IF(B964="","",IF(MONTH(B964)=11,"X",""))</f>
        <v/>
      </c>
      <c r="T964" s="70" t="str">
        <f aca="false">IF(B964="","",IF(MONTH(B964)=12,"X",""))</f>
        <v/>
      </c>
      <c r="U964" s="58" t="str">
        <f aca="false">IF(E964="","",SUMIF($E$5:$E$1000,E964,$AD$5:$AD$1000))</f>
        <v/>
      </c>
      <c r="V964" s="71" t="str">
        <f aca="false">IF(E964="","",_xlfn.TEXTJOIN(" + ",TRUE(),IF(COUNTIFS($E$5:$E$1000,E964,$C$5:$C$1000,"Auditoría Interna")&gt;0,"Interna",""),IF(COUNTIFS($E$5:$E$1000,E964,$C$5:$C$1000,"Auditoría Externa")&gt;0,"Externa",""),IF(COUNTIFS($E$5:$E$1000,E964,$C$5:$C$1000,"SSF")&gt;0,"SSF",""),IF(COUNTIFS($E$5:$E$1000,E964,$C$5:$C$1000,"Comité de Supervisión")&gt;0,"Comité Sup.",""),IF(COUNTIFS($E$5:$E$1000,E964,$C$5:$C$1000,"Consejo de Administración")&gt;0,"Consejo",""),IF(COUNTIFS($E$5:$E$1000,E964,$C$5:$C$1000,"Otros")&gt;0,"Otros","")))</f>
        <v/>
      </c>
      <c r="W964" s="58" t="str">
        <f aca="false">IF(E964="","",SUMIFS($AD$5:$AD$1000,$E$5:$E$1000,E964,$AA$5:$AA$1000,AA964,$C$5:$C$1000,"&lt;&gt;"&amp;C964))</f>
        <v/>
      </c>
      <c r="X964" s="72"/>
      <c r="Y964" s="68"/>
      <c r="Z964" s="72"/>
      <c r="AA964" s="38" t="str">
        <f aca="false">IF(B964="","",YEAR(B964)*100+MONTH(B964))</f>
        <v/>
      </c>
      <c r="AB964" s="38" t="str">
        <f aca="false">IF(AND(E964&lt;&gt;"",E964=Cruce!$C$5,AD964=1),COUNTIFS($E$5:E964,E964,$AD$5:AD964,1),"")</f>
        <v/>
      </c>
      <c r="AC964" s="38" t="str">
        <f aca="false">IF(E964="","",C964&amp;"|"&amp;X964&amp;"|"&amp;IF(B964="","s/f",TEXT(B964,"yyyymmdd"))&amp;IF(OR(C964="SSF",X964="Visitas Auditoría Interna"),"|"&amp;Y964,""))</f>
        <v/>
      </c>
      <c r="AD964" s="38" t="n">
        <f aca="false">IF(E964="",0,IF(COUNTIFS($E$5:E964,E964,$AC$5:AC964,AC964)=1,1,0))</f>
        <v>0</v>
      </c>
      <c r="AE964" s="38" t="str">
        <f aca="false">IF(OR(E964="",AD964&lt;&gt;1),"",SUBSTITUTE(SUBSTITUTE(C964,"Auditoría ",""),"Consejo de Administración","Consejo")&amp;" – "&amp;IF(B964="","(sin fecha)",DAY(B964)&amp;" de "&amp;CHOOSE(MONTH(B964),"Enero","Febrero","Marzo","Abril","Mayo","Junio","Julio","Agosto","Septiembre","Octubre","Noviembre","Diciembre")&amp;" "&amp;YEAR(B964)))</f>
        <v/>
      </c>
      <c r="AF964" s="38" t="n">
        <f aca="false">IF(E964="",0,IF(COUNTIF($AC$5:AC964,AC964)=1,1,0))</f>
        <v>0</v>
      </c>
    </row>
    <row r="965" customFormat="false" ht="15" hidden="false" customHeight="false" outlineLevel="0" collapsed="false">
      <c r="A965" s="68"/>
      <c r="B965" s="67"/>
      <c r="C965" s="68"/>
      <c r="D965" s="68"/>
      <c r="E965" s="69"/>
      <c r="F965" s="69"/>
      <c r="G965" s="70" t="str">
        <f aca="false">IF(OR(E965="",AND($C$3="",$E$3="")),"",IF(B965="","Sin fecha",IF(AND(OR($C$3="",B965&gt;=$C$3),OR($E$3="",B965&lt;=$E$3)),"Sí","No")))</f>
        <v/>
      </c>
      <c r="H965" s="58" t="str">
        <f aca="false">IF(B965="","",YEAR(B965))</f>
        <v/>
      </c>
      <c r="I965" s="70" t="str">
        <f aca="false">IF(B965="","",IF(MONTH(B965)=1,"X",""))</f>
        <v/>
      </c>
      <c r="J965" s="70" t="str">
        <f aca="false">IF(B965="","",IF(MONTH(B965)=2,"X",""))</f>
        <v/>
      </c>
      <c r="K965" s="70" t="str">
        <f aca="false">IF(B965="","",IF(MONTH(B965)=3,"X",""))</f>
        <v/>
      </c>
      <c r="L965" s="70" t="str">
        <f aca="false">IF(B965="","",IF(MONTH(B965)=4,"X",""))</f>
        <v/>
      </c>
      <c r="M965" s="70" t="str">
        <f aca="false">IF(B965="","",IF(MONTH(B965)=5,"X",""))</f>
        <v/>
      </c>
      <c r="N965" s="70" t="str">
        <f aca="false">IF(B965="","",IF(MONTH(B965)=6,"X",""))</f>
        <v/>
      </c>
      <c r="O965" s="70" t="str">
        <f aca="false">IF(B965="","",IF(MONTH(B965)=7,"X",""))</f>
        <v/>
      </c>
      <c r="P965" s="70" t="str">
        <f aca="false">IF(B965="","",IF(MONTH(B965)=8,"X",""))</f>
        <v/>
      </c>
      <c r="Q965" s="70" t="str">
        <f aca="false">IF(B965="","",IF(MONTH(B965)=9,"X",""))</f>
        <v/>
      </c>
      <c r="R965" s="70" t="str">
        <f aca="false">IF(B965="","",IF(MONTH(B965)=10,"X",""))</f>
        <v/>
      </c>
      <c r="S965" s="70" t="str">
        <f aca="false">IF(B965="","",IF(MONTH(B965)=11,"X",""))</f>
        <v/>
      </c>
      <c r="T965" s="70" t="str">
        <f aca="false">IF(B965="","",IF(MONTH(B965)=12,"X",""))</f>
        <v/>
      </c>
      <c r="U965" s="58" t="str">
        <f aca="false">IF(E965="","",SUMIF($E$5:$E$1000,E965,$AD$5:$AD$1000))</f>
        <v/>
      </c>
      <c r="V965" s="71" t="str">
        <f aca="false">IF(E965="","",_xlfn.TEXTJOIN(" + ",TRUE(),IF(COUNTIFS($E$5:$E$1000,E965,$C$5:$C$1000,"Auditoría Interna")&gt;0,"Interna",""),IF(COUNTIFS($E$5:$E$1000,E965,$C$5:$C$1000,"Auditoría Externa")&gt;0,"Externa",""),IF(COUNTIFS($E$5:$E$1000,E965,$C$5:$C$1000,"SSF")&gt;0,"SSF",""),IF(COUNTIFS($E$5:$E$1000,E965,$C$5:$C$1000,"Comité de Supervisión")&gt;0,"Comité Sup.",""),IF(COUNTIFS($E$5:$E$1000,E965,$C$5:$C$1000,"Consejo de Administración")&gt;0,"Consejo",""),IF(COUNTIFS($E$5:$E$1000,E965,$C$5:$C$1000,"Otros")&gt;0,"Otros","")))</f>
        <v/>
      </c>
      <c r="W965" s="58" t="str">
        <f aca="false">IF(E965="","",SUMIFS($AD$5:$AD$1000,$E$5:$E$1000,E965,$AA$5:$AA$1000,AA965,$C$5:$C$1000,"&lt;&gt;"&amp;C965))</f>
        <v/>
      </c>
      <c r="X965" s="72"/>
      <c r="Y965" s="68"/>
      <c r="Z965" s="72"/>
      <c r="AA965" s="38" t="str">
        <f aca="false">IF(B965="","",YEAR(B965)*100+MONTH(B965))</f>
        <v/>
      </c>
      <c r="AB965" s="38" t="str">
        <f aca="false">IF(AND(E965&lt;&gt;"",E965=Cruce!$C$5,AD965=1),COUNTIFS($E$5:E965,E965,$AD$5:AD965,1),"")</f>
        <v/>
      </c>
      <c r="AC965" s="38" t="str">
        <f aca="false">IF(E965="","",C965&amp;"|"&amp;X965&amp;"|"&amp;IF(B965="","s/f",TEXT(B965,"yyyymmdd"))&amp;IF(OR(C965="SSF",X965="Visitas Auditoría Interna"),"|"&amp;Y965,""))</f>
        <v/>
      </c>
      <c r="AD965" s="38" t="n">
        <f aca="false">IF(E965="",0,IF(COUNTIFS($E$5:E965,E965,$AC$5:AC965,AC965)=1,1,0))</f>
        <v>0</v>
      </c>
      <c r="AE965" s="38" t="str">
        <f aca="false">IF(OR(E965="",AD965&lt;&gt;1),"",SUBSTITUTE(SUBSTITUTE(C965,"Auditoría ",""),"Consejo de Administración","Consejo")&amp;" – "&amp;IF(B965="","(sin fecha)",DAY(B965)&amp;" de "&amp;CHOOSE(MONTH(B965),"Enero","Febrero","Marzo","Abril","Mayo","Junio","Julio","Agosto","Septiembre","Octubre","Noviembre","Diciembre")&amp;" "&amp;YEAR(B965)))</f>
        <v/>
      </c>
      <c r="AF965" s="38" t="n">
        <f aca="false">IF(E965="",0,IF(COUNTIF($AC$5:AC965,AC965)=1,1,0))</f>
        <v>0</v>
      </c>
    </row>
    <row r="966" customFormat="false" ht="15" hidden="false" customHeight="false" outlineLevel="0" collapsed="false">
      <c r="A966" s="68"/>
      <c r="B966" s="67"/>
      <c r="C966" s="68"/>
      <c r="D966" s="68"/>
      <c r="E966" s="69"/>
      <c r="F966" s="69"/>
      <c r="G966" s="70" t="str">
        <f aca="false">IF(OR(E966="",AND($C$3="",$E$3="")),"",IF(B966="","Sin fecha",IF(AND(OR($C$3="",B966&gt;=$C$3),OR($E$3="",B966&lt;=$E$3)),"Sí","No")))</f>
        <v/>
      </c>
      <c r="H966" s="58" t="str">
        <f aca="false">IF(B966="","",YEAR(B966))</f>
        <v/>
      </c>
      <c r="I966" s="70" t="str">
        <f aca="false">IF(B966="","",IF(MONTH(B966)=1,"X",""))</f>
        <v/>
      </c>
      <c r="J966" s="70" t="str">
        <f aca="false">IF(B966="","",IF(MONTH(B966)=2,"X",""))</f>
        <v/>
      </c>
      <c r="K966" s="70" t="str">
        <f aca="false">IF(B966="","",IF(MONTH(B966)=3,"X",""))</f>
        <v/>
      </c>
      <c r="L966" s="70" t="str">
        <f aca="false">IF(B966="","",IF(MONTH(B966)=4,"X",""))</f>
        <v/>
      </c>
      <c r="M966" s="70" t="str">
        <f aca="false">IF(B966="","",IF(MONTH(B966)=5,"X",""))</f>
        <v/>
      </c>
      <c r="N966" s="70" t="str">
        <f aca="false">IF(B966="","",IF(MONTH(B966)=6,"X",""))</f>
        <v/>
      </c>
      <c r="O966" s="70" t="str">
        <f aca="false">IF(B966="","",IF(MONTH(B966)=7,"X",""))</f>
        <v/>
      </c>
      <c r="P966" s="70" t="str">
        <f aca="false">IF(B966="","",IF(MONTH(B966)=8,"X",""))</f>
        <v/>
      </c>
      <c r="Q966" s="70" t="str">
        <f aca="false">IF(B966="","",IF(MONTH(B966)=9,"X",""))</f>
        <v/>
      </c>
      <c r="R966" s="70" t="str">
        <f aca="false">IF(B966="","",IF(MONTH(B966)=10,"X",""))</f>
        <v/>
      </c>
      <c r="S966" s="70" t="str">
        <f aca="false">IF(B966="","",IF(MONTH(B966)=11,"X",""))</f>
        <v/>
      </c>
      <c r="T966" s="70" t="str">
        <f aca="false">IF(B966="","",IF(MONTH(B966)=12,"X",""))</f>
        <v/>
      </c>
      <c r="U966" s="58" t="str">
        <f aca="false">IF(E966="","",SUMIF($E$5:$E$1000,E966,$AD$5:$AD$1000))</f>
        <v/>
      </c>
      <c r="V966" s="71" t="str">
        <f aca="false">IF(E966="","",_xlfn.TEXTJOIN(" + ",TRUE(),IF(COUNTIFS($E$5:$E$1000,E966,$C$5:$C$1000,"Auditoría Interna")&gt;0,"Interna",""),IF(COUNTIFS($E$5:$E$1000,E966,$C$5:$C$1000,"Auditoría Externa")&gt;0,"Externa",""),IF(COUNTIFS($E$5:$E$1000,E966,$C$5:$C$1000,"SSF")&gt;0,"SSF",""),IF(COUNTIFS($E$5:$E$1000,E966,$C$5:$C$1000,"Comité de Supervisión")&gt;0,"Comité Sup.",""),IF(COUNTIFS($E$5:$E$1000,E966,$C$5:$C$1000,"Consejo de Administración")&gt;0,"Consejo",""),IF(COUNTIFS($E$5:$E$1000,E966,$C$5:$C$1000,"Otros")&gt;0,"Otros","")))</f>
        <v/>
      </c>
      <c r="W966" s="58" t="str">
        <f aca="false">IF(E966="","",SUMIFS($AD$5:$AD$1000,$E$5:$E$1000,E966,$AA$5:$AA$1000,AA966,$C$5:$C$1000,"&lt;&gt;"&amp;C966))</f>
        <v/>
      </c>
      <c r="X966" s="72"/>
      <c r="Y966" s="68"/>
      <c r="Z966" s="72"/>
      <c r="AA966" s="38" t="str">
        <f aca="false">IF(B966="","",YEAR(B966)*100+MONTH(B966))</f>
        <v/>
      </c>
      <c r="AB966" s="38" t="str">
        <f aca="false">IF(AND(E966&lt;&gt;"",E966=Cruce!$C$5,AD966=1),COUNTIFS($E$5:E966,E966,$AD$5:AD966,1),"")</f>
        <v/>
      </c>
      <c r="AC966" s="38" t="str">
        <f aca="false">IF(E966="","",C966&amp;"|"&amp;X966&amp;"|"&amp;IF(B966="","s/f",TEXT(B966,"yyyymmdd"))&amp;IF(OR(C966="SSF",X966="Visitas Auditoría Interna"),"|"&amp;Y966,""))</f>
        <v/>
      </c>
      <c r="AD966" s="38" t="n">
        <f aca="false">IF(E966="",0,IF(COUNTIFS($E$5:E966,E966,$AC$5:AC966,AC966)=1,1,0))</f>
        <v>0</v>
      </c>
      <c r="AE966" s="38" t="str">
        <f aca="false">IF(OR(E966="",AD966&lt;&gt;1),"",SUBSTITUTE(SUBSTITUTE(C966,"Auditoría ",""),"Consejo de Administración","Consejo")&amp;" – "&amp;IF(B966="","(sin fecha)",DAY(B966)&amp;" de "&amp;CHOOSE(MONTH(B966),"Enero","Febrero","Marzo","Abril","Mayo","Junio","Julio","Agosto","Septiembre","Octubre","Noviembre","Diciembre")&amp;" "&amp;YEAR(B966)))</f>
        <v/>
      </c>
      <c r="AF966" s="38" t="n">
        <f aca="false">IF(E966="",0,IF(COUNTIF($AC$5:AC966,AC966)=1,1,0))</f>
        <v>0</v>
      </c>
    </row>
    <row r="967" customFormat="false" ht="15" hidden="false" customHeight="false" outlineLevel="0" collapsed="false">
      <c r="A967" s="68"/>
      <c r="B967" s="67"/>
      <c r="C967" s="68"/>
      <c r="D967" s="68"/>
      <c r="E967" s="69"/>
      <c r="F967" s="69"/>
      <c r="G967" s="70" t="str">
        <f aca="false">IF(OR(E967="",AND($C$3="",$E$3="")),"",IF(B967="","Sin fecha",IF(AND(OR($C$3="",B967&gt;=$C$3),OR($E$3="",B967&lt;=$E$3)),"Sí","No")))</f>
        <v/>
      </c>
      <c r="H967" s="58" t="str">
        <f aca="false">IF(B967="","",YEAR(B967))</f>
        <v/>
      </c>
      <c r="I967" s="70" t="str">
        <f aca="false">IF(B967="","",IF(MONTH(B967)=1,"X",""))</f>
        <v/>
      </c>
      <c r="J967" s="70" t="str">
        <f aca="false">IF(B967="","",IF(MONTH(B967)=2,"X",""))</f>
        <v/>
      </c>
      <c r="K967" s="70" t="str">
        <f aca="false">IF(B967="","",IF(MONTH(B967)=3,"X",""))</f>
        <v/>
      </c>
      <c r="L967" s="70" t="str">
        <f aca="false">IF(B967="","",IF(MONTH(B967)=4,"X",""))</f>
        <v/>
      </c>
      <c r="M967" s="70" t="str">
        <f aca="false">IF(B967="","",IF(MONTH(B967)=5,"X",""))</f>
        <v/>
      </c>
      <c r="N967" s="70" t="str">
        <f aca="false">IF(B967="","",IF(MONTH(B967)=6,"X",""))</f>
        <v/>
      </c>
      <c r="O967" s="70" t="str">
        <f aca="false">IF(B967="","",IF(MONTH(B967)=7,"X",""))</f>
        <v/>
      </c>
      <c r="P967" s="70" t="str">
        <f aca="false">IF(B967="","",IF(MONTH(B967)=8,"X",""))</f>
        <v/>
      </c>
      <c r="Q967" s="70" t="str">
        <f aca="false">IF(B967="","",IF(MONTH(B967)=9,"X",""))</f>
        <v/>
      </c>
      <c r="R967" s="70" t="str">
        <f aca="false">IF(B967="","",IF(MONTH(B967)=10,"X",""))</f>
        <v/>
      </c>
      <c r="S967" s="70" t="str">
        <f aca="false">IF(B967="","",IF(MONTH(B967)=11,"X",""))</f>
        <v/>
      </c>
      <c r="T967" s="70" t="str">
        <f aca="false">IF(B967="","",IF(MONTH(B967)=12,"X",""))</f>
        <v/>
      </c>
      <c r="U967" s="58" t="str">
        <f aca="false">IF(E967="","",SUMIF($E$5:$E$1000,E967,$AD$5:$AD$1000))</f>
        <v/>
      </c>
      <c r="V967" s="71" t="str">
        <f aca="false">IF(E967="","",_xlfn.TEXTJOIN(" + ",TRUE(),IF(COUNTIFS($E$5:$E$1000,E967,$C$5:$C$1000,"Auditoría Interna")&gt;0,"Interna",""),IF(COUNTIFS($E$5:$E$1000,E967,$C$5:$C$1000,"Auditoría Externa")&gt;0,"Externa",""),IF(COUNTIFS($E$5:$E$1000,E967,$C$5:$C$1000,"SSF")&gt;0,"SSF",""),IF(COUNTIFS($E$5:$E$1000,E967,$C$5:$C$1000,"Comité de Supervisión")&gt;0,"Comité Sup.",""),IF(COUNTIFS($E$5:$E$1000,E967,$C$5:$C$1000,"Consejo de Administración")&gt;0,"Consejo",""),IF(COUNTIFS($E$5:$E$1000,E967,$C$5:$C$1000,"Otros")&gt;0,"Otros","")))</f>
        <v/>
      </c>
      <c r="W967" s="58" t="str">
        <f aca="false">IF(E967="","",SUMIFS($AD$5:$AD$1000,$E$5:$E$1000,E967,$AA$5:$AA$1000,AA967,$C$5:$C$1000,"&lt;&gt;"&amp;C967))</f>
        <v/>
      </c>
      <c r="X967" s="72"/>
      <c r="Y967" s="68"/>
      <c r="Z967" s="72"/>
      <c r="AA967" s="38" t="str">
        <f aca="false">IF(B967="","",YEAR(B967)*100+MONTH(B967))</f>
        <v/>
      </c>
      <c r="AB967" s="38" t="str">
        <f aca="false">IF(AND(E967&lt;&gt;"",E967=Cruce!$C$5,AD967=1),COUNTIFS($E$5:E967,E967,$AD$5:AD967,1),"")</f>
        <v/>
      </c>
      <c r="AC967" s="38" t="str">
        <f aca="false">IF(E967="","",C967&amp;"|"&amp;X967&amp;"|"&amp;IF(B967="","s/f",TEXT(B967,"yyyymmdd"))&amp;IF(OR(C967="SSF",X967="Visitas Auditoría Interna"),"|"&amp;Y967,""))</f>
        <v/>
      </c>
      <c r="AD967" s="38" t="n">
        <f aca="false">IF(E967="",0,IF(COUNTIFS($E$5:E967,E967,$AC$5:AC967,AC967)=1,1,0))</f>
        <v>0</v>
      </c>
      <c r="AE967" s="38" t="str">
        <f aca="false">IF(OR(E967="",AD967&lt;&gt;1),"",SUBSTITUTE(SUBSTITUTE(C967,"Auditoría ",""),"Consejo de Administración","Consejo")&amp;" – "&amp;IF(B967="","(sin fecha)",DAY(B967)&amp;" de "&amp;CHOOSE(MONTH(B967),"Enero","Febrero","Marzo","Abril","Mayo","Junio","Julio","Agosto","Septiembre","Octubre","Noviembre","Diciembre")&amp;" "&amp;YEAR(B967)))</f>
        <v/>
      </c>
      <c r="AF967" s="38" t="n">
        <f aca="false">IF(E967="",0,IF(COUNTIF($AC$5:AC967,AC967)=1,1,0))</f>
        <v>0</v>
      </c>
    </row>
    <row r="968" customFormat="false" ht="15" hidden="false" customHeight="false" outlineLevel="0" collapsed="false">
      <c r="A968" s="68"/>
      <c r="B968" s="67"/>
      <c r="C968" s="68"/>
      <c r="D968" s="68"/>
      <c r="E968" s="69"/>
      <c r="F968" s="69"/>
      <c r="G968" s="70" t="str">
        <f aca="false">IF(OR(E968="",AND($C$3="",$E$3="")),"",IF(B968="","Sin fecha",IF(AND(OR($C$3="",B968&gt;=$C$3),OR($E$3="",B968&lt;=$E$3)),"Sí","No")))</f>
        <v/>
      </c>
      <c r="H968" s="58" t="str">
        <f aca="false">IF(B968="","",YEAR(B968))</f>
        <v/>
      </c>
      <c r="I968" s="70" t="str">
        <f aca="false">IF(B968="","",IF(MONTH(B968)=1,"X",""))</f>
        <v/>
      </c>
      <c r="J968" s="70" t="str">
        <f aca="false">IF(B968="","",IF(MONTH(B968)=2,"X",""))</f>
        <v/>
      </c>
      <c r="K968" s="70" t="str">
        <f aca="false">IF(B968="","",IF(MONTH(B968)=3,"X",""))</f>
        <v/>
      </c>
      <c r="L968" s="70" t="str">
        <f aca="false">IF(B968="","",IF(MONTH(B968)=4,"X",""))</f>
        <v/>
      </c>
      <c r="M968" s="70" t="str">
        <f aca="false">IF(B968="","",IF(MONTH(B968)=5,"X",""))</f>
        <v/>
      </c>
      <c r="N968" s="70" t="str">
        <f aca="false">IF(B968="","",IF(MONTH(B968)=6,"X",""))</f>
        <v/>
      </c>
      <c r="O968" s="70" t="str">
        <f aca="false">IF(B968="","",IF(MONTH(B968)=7,"X",""))</f>
        <v/>
      </c>
      <c r="P968" s="70" t="str">
        <f aca="false">IF(B968="","",IF(MONTH(B968)=8,"X",""))</f>
        <v/>
      </c>
      <c r="Q968" s="70" t="str">
        <f aca="false">IF(B968="","",IF(MONTH(B968)=9,"X",""))</f>
        <v/>
      </c>
      <c r="R968" s="70" t="str">
        <f aca="false">IF(B968="","",IF(MONTH(B968)=10,"X",""))</f>
        <v/>
      </c>
      <c r="S968" s="70" t="str">
        <f aca="false">IF(B968="","",IF(MONTH(B968)=11,"X",""))</f>
        <v/>
      </c>
      <c r="T968" s="70" t="str">
        <f aca="false">IF(B968="","",IF(MONTH(B968)=12,"X",""))</f>
        <v/>
      </c>
      <c r="U968" s="58" t="str">
        <f aca="false">IF(E968="","",SUMIF($E$5:$E$1000,E968,$AD$5:$AD$1000))</f>
        <v/>
      </c>
      <c r="V968" s="71" t="str">
        <f aca="false">IF(E968="","",_xlfn.TEXTJOIN(" + ",TRUE(),IF(COUNTIFS($E$5:$E$1000,E968,$C$5:$C$1000,"Auditoría Interna")&gt;0,"Interna",""),IF(COUNTIFS($E$5:$E$1000,E968,$C$5:$C$1000,"Auditoría Externa")&gt;0,"Externa",""),IF(COUNTIFS($E$5:$E$1000,E968,$C$5:$C$1000,"SSF")&gt;0,"SSF",""),IF(COUNTIFS($E$5:$E$1000,E968,$C$5:$C$1000,"Comité de Supervisión")&gt;0,"Comité Sup.",""),IF(COUNTIFS($E$5:$E$1000,E968,$C$5:$C$1000,"Consejo de Administración")&gt;0,"Consejo",""),IF(COUNTIFS($E$5:$E$1000,E968,$C$5:$C$1000,"Otros")&gt;0,"Otros","")))</f>
        <v/>
      </c>
      <c r="W968" s="58" t="str">
        <f aca="false">IF(E968="","",SUMIFS($AD$5:$AD$1000,$E$5:$E$1000,E968,$AA$5:$AA$1000,AA968,$C$5:$C$1000,"&lt;&gt;"&amp;C968))</f>
        <v/>
      </c>
      <c r="X968" s="72"/>
      <c r="Y968" s="68"/>
      <c r="Z968" s="72"/>
      <c r="AA968" s="38" t="str">
        <f aca="false">IF(B968="","",YEAR(B968)*100+MONTH(B968))</f>
        <v/>
      </c>
      <c r="AB968" s="38" t="str">
        <f aca="false">IF(AND(E968&lt;&gt;"",E968=Cruce!$C$5,AD968=1),COUNTIFS($E$5:E968,E968,$AD$5:AD968,1),"")</f>
        <v/>
      </c>
      <c r="AC968" s="38" t="str">
        <f aca="false">IF(E968="","",C968&amp;"|"&amp;X968&amp;"|"&amp;IF(B968="","s/f",TEXT(B968,"yyyymmdd"))&amp;IF(OR(C968="SSF",X968="Visitas Auditoría Interna"),"|"&amp;Y968,""))</f>
        <v/>
      </c>
      <c r="AD968" s="38" t="n">
        <f aca="false">IF(E968="",0,IF(COUNTIFS($E$5:E968,E968,$AC$5:AC968,AC968)=1,1,0))</f>
        <v>0</v>
      </c>
      <c r="AE968" s="38" t="str">
        <f aca="false">IF(OR(E968="",AD968&lt;&gt;1),"",SUBSTITUTE(SUBSTITUTE(C968,"Auditoría ",""),"Consejo de Administración","Consejo")&amp;" – "&amp;IF(B968="","(sin fecha)",DAY(B968)&amp;" de "&amp;CHOOSE(MONTH(B968),"Enero","Febrero","Marzo","Abril","Mayo","Junio","Julio","Agosto","Septiembre","Octubre","Noviembre","Diciembre")&amp;" "&amp;YEAR(B968)))</f>
        <v/>
      </c>
      <c r="AF968" s="38" t="n">
        <f aca="false">IF(E968="",0,IF(COUNTIF($AC$5:AC968,AC968)=1,1,0))</f>
        <v>0</v>
      </c>
    </row>
    <row r="969" customFormat="false" ht="15" hidden="false" customHeight="false" outlineLevel="0" collapsed="false">
      <c r="A969" s="68"/>
      <c r="B969" s="67"/>
      <c r="C969" s="68"/>
      <c r="D969" s="68"/>
      <c r="E969" s="69"/>
      <c r="F969" s="69"/>
      <c r="G969" s="70" t="str">
        <f aca="false">IF(OR(E969="",AND($C$3="",$E$3="")),"",IF(B969="","Sin fecha",IF(AND(OR($C$3="",B969&gt;=$C$3),OR($E$3="",B969&lt;=$E$3)),"Sí","No")))</f>
        <v/>
      </c>
      <c r="H969" s="58" t="str">
        <f aca="false">IF(B969="","",YEAR(B969))</f>
        <v/>
      </c>
      <c r="I969" s="70" t="str">
        <f aca="false">IF(B969="","",IF(MONTH(B969)=1,"X",""))</f>
        <v/>
      </c>
      <c r="J969" s="70" t="str">
        <f aca="false">IF(B969="","",IF(MONTH(B969)=2,"X",""))</f>
        <v/>
      </c>
      <c r="K969" s="70" t="str">
        <f aca="false">IF(B969="","",IF(MONTH(B969)=3,"X",""))</f>
        <v/>
      </c>
      <c r="L969" s="70" t="str">
        <f aca="false">IF(B969="","",IF(MONTH(B969)=4,"X",""))</f>
        <v/>
      </c>
      <c r="M969" s="70" t="str">
        <f aca="false">IF(B969="","",IF(MONTH(B969)=5,"X",""))</f>
        <v/>
      </c>
      <c r="N969" s="70" t="str">
        <f aca="false">IF(B969="","",IF(MONTH(B969)=6,"X",""))</f>
        <v/>
      </c>
      <c r="O969" s="70" t="str">
        <f aca="false">IF(B969="","",IF(MONTH(B969)=7,"X",""))</f>
        <v/>
      </c>
      <c r="P969" s="70" t="str">
        <f aca="false">IF(B969="","",IF(MONTH(B969)=8,"X",""))</f>
        <v/>
      </c>
      <c r="Q969" s="70" t="str">
        <f aca="false">IF(B969="","",IF(MONTH(B969)=9,"X",""))</f>
        <v/>
      </c>
      <c r="R969" s="70" t="str">
        <f aca="false">IF(B969="","",IF(MONTH(B969)=10,"X",""))</f>
        <v/>
      </c>
      <c r="S969" s="70" t="str">
        <f aca="false">IF(B969="","",IF(MONTH(B969)=11,"X",""))</f>
        <v/>
      </c>
      <c r="T969" s="70" t="str">
        <f aca="false">IF(B969="","",IF(MONTH(B969)=12,"X",""))</f>
        <v/>
      </c>
      <c r="U969" s="58" t="str">
        <f aca="false">IF(E969="","",SUMIF($E$5:$E$1000,E969,$AD$5:$AD$1000))</f>
        <v/>
      </c>
      <c r="V969" s="71" t="str">
        <f aca="false">IF(E969="","",_xlfn.TEXTJOIN(" + ",TRUE(),IF(COUNTIFS($E$5:$E$1000,E969,$C$5:$C$1000,"Auditoría Interna")&gt;0,"Interna",""),IF(COUNTIFS($E$5:$E$1000,E969,$C$5:$C$1000,"Auditoría Externa")&gt;0,"Externa",""),IF(COUNTIFS($E$5:$E$1000,E969,$C$5:$C$1000,"SSF")&gt;0,"SSF",""),IF(COUNTIFS($E$5:$E$1000,E969,$C$5:$C$1000,"Comité de Supervisión")&gt;0,"Comité Sup.",""),IF(COUNTIFS($E$5:$E$1000,E969,$C$5:$C$1000,"Consejo de Administración")&gt;0,"Consejo",""),IF(COUNTIFS($E$5:$E$1000,E969,$C$5:$C$1000,"Otros")&gt;0,"Otros","")))</f>
        <v/>
      </c>
      <c r="W969" s="58" t="str">
        <f aca="false">IF(E969="","",SUMIFS($AD$5:$AD$1000,$E$5:$E$1000,E969,$AA$5:$AA$1000,AA969,$C$5:$C$1000,"&lt;&gt;"&amp;C969))</f>
        <v/>
      </c>
      <c r="X969" s="72"/>
      <c r="Y969" s="68"/>
      <c r="Z969" s="72"/>
      <c r="AA969" s="38" t="str">
        <f aca="false">IF(B969="","",YEAR(B969)*100+MONTH(B969))</f>
        <v/>
      </c>
      <c r="AB969" s="38" t="str">
        <f aca="false">IF(AND(E969&lt;&gt;"",E969=Cruce!$C$5,AD969=1),COUNTIFS($E$5:E969,E969,$AD$5:AD969,1),"")</f>
        <v/>
      </c>
      <c r="AC969" s="38" t="str">
        <f aca="false">IF(E969="","",C969&amp;"|"&amp;X969&amp;"|"&amp;IF(B969="","s/f",TEXT(B969,"yyyymmdd"))&amp;IF(OR(C969="SSF",X969="Visitas Auditoría Interna"),"|"&amp;Y969,""))</f>
        <v/>
      </c>
      <c r="AD969" s="38" t="n">
        <f aca="false">IF(E969="",0,IF(COUNTIFS($E$5:E969,E969,$AC$5:AC969,AC969)=1,1,0))</f>
        <v>0</v>
      </c>
      <c r="AE969" s="38" t="str">
        <f aca="false">IF(OR(E969="",AD969&lt;&gt;1),"",SUBSTITUTE(SUBSTITUTE(C969,"Auditoría ",""),"Consejo de Administración","Consejo")&amp;" – "&amp;IF(B969="","(sin fecha)",DAY(B969)&amp;" de "&amp;CHOOSE(MONTH(B969),"Enero","Febrero","Marzo","Abril","Mayo","Junio","Julio","Agosto","Septiembre","Octubre","Noviembre","Diciembre")&amp;" "&amp;YEAR(B969)))</f>
        <v/>
      </c>
      <c r="AF969" s="38" t="n">
        <f aca="false">IF(E969="",0,IF(COUNTIF($AC$5:AC969,AC969)=1,1,0))</f>
        <v>0</v>
      </c>
    </row>
    <row r="970" customFormat="false" ht="15" hidden="false" customHeight="false" outlineLevel="0" collapsed="false">
      <c r="A970" s="68"/>
      <c r="B970" s="67"/>
      <c r="C970" s="68"/>
      <c r="D970" s="68"/>
      <c r="E970" s="69"/>
      <c r="F970" s="69"/>
      <c r="G970" s="70" t="str">
        <f aca="false">IF(OR(E970="",AND($C$3="",$E$3="")),"",IF(B970="","Sin fecha",IF(AND(OR($C$3="",B970&gt;=$C$3),OR($E$3="",B970&lt;=$E$3)),"Sí","No")))</f>
        <v/>
      </c>
      <c r="H970" s="58" t="str">
        <f aca="false">IF(B970="","",YEAR(B970))</f>
        <v/>
      </c>
      <c r="I970" s="70" t="str">
        <f aca="false">IF(B970="","",IF(MONTH(B970)=1,"X",""))</f>
        <v/>
      </c>
      <c r="J970" s="70" t="str">
        <f aca="false">IF(B970="","",IF(MONTH(B970)=2,"X",""))</f>
        <v/>
      </c>
      <c r="K970" s="70" t="str">
        <f aca="false">IF(B970="","",IF(MONTH(B970)=3,"X",""))</f>
        <v/>
      </c>
      <c r="L970" s="70" t="str">
        <f aca="false">IF(B970="","",IF(MONTH(B970)=4,"X",""))</f>
        <v/>
      </c>
      <c r="M970" s="70" t="str">
        <f aca="false">IF(B970="","",IF(MONTH(B970)=5,"X",""))</f>
        <v/>
      </c>
      <c r="N970" s="70" t="str">
        <f aca="false">IF(B970="","",IF(MONTH(B970)=6,"X",""))</f>
        <v/>
      </c>
      <c r="O970" s="70" t="str">
        <f aca="false">IF(B970="","",IF(MONTH(B970)=7,"X",""))</f>
        <v/>
      </c>
      <c r="P970" s="70" t="str">
        <f aca="false">IF(B970="","",IF(MONTH(B970)=8,"X",""))</f>
        <v/>
      </c>
      <c r="Q970" s="70" t="str">
        <f aca="false">IF(B970="","",IF(MONTH(B970)=9,"X",""))</f>
        <v/>
      </c>
      <c r="R970" s="70" t="str">
        <f aca="false">IF(B970="","",IF(MONTH(B970)=10,"X",""))</f>
        <v/>
      </c>
      <c r="S970" s="70" t="str">
        <f aca="false">IF(B970="","",IF(MONTH(B970)=11,"X",""))</f>
        <v/>
      </c>
      <c r="T970" s="70" t="str">
        <f aca="false">IF(B970="","",IF(MONTH(B970)=12,"X",""))</f>
        <v/>
      </c>
      <c r="U970" s="58" t="str">
        <f aca="false">IF(E970="","",SUMIF($E$5:$E$1000,E970,$AD$5:$AD$1000))</f>
        <v/>
      </c>
      <c r="V970" s="71" t="str">
        <f aca="false">IF(E970="","",_xlfn.TEXTJOIN(" + ",TRUE(),IF(COUNTIFS($E$5:$E$1000,E970,$C$5:$C$1000,"Auditoría Interna")&gt;0,"Interna",""),IF(COUNTIFS($E$5:$E$1000,E970,$C$5:$C$1000,"Auditoría Externa")&gt;0,"Externa",""),IF(COUNTIFS($E$5:$E$1000,E970,$C$5:$C$1000,"SSF")&gt;0,"SSF",""),IF(COUNTIFS($E$5:$E$1000,E970,$C$5:$C$1000,"Comité de Supervisión")&gt;0,"Comité Sup.",""),IF(COUNTIFS($E$5:$E$1000,E970,$C$5:$C$1000,"Consejo de Administración")&gt;0,"Consejo",""),IF(COUNTIFS($E$5:$E$1000,E970,$C$5:$C$1000,"Otros")&gt;0,"Otros","")))</f>
        <v/>
      </c>
      <c r="W970" s="58" t="str">
        <f aca="false">IF(E970="","",SUMIFS($AD$5:$AD$1000,$E$5:$E$1000,E970,$AA$5:$AA$1000,AA970,$C$5:$C$1000,"&lt;&gt;"&amp;C970))</f>
        <v/>
      </c>
      <c r="X970" s="72"/>
      <c r="Y970" s="68"/>
      <c r="Z970" s="72"/>
      <c r="AA970" s="38" t="str">
        <f aca="false">IF(B970="","",YEAR(B970)*100+MONTH(B970))</f>
        <v/>
      </c>
      <c r="AB970" s="38" t="str">
        <f aca="false">IF(AND(E970&lt;&gt;"",E970=Cruce!$C$5,AD970=1),COUNTIFS($E$5:E970,E970,$AD$5:AD970,1),"")</f>
        <v/>
      </c>
      <c r="AC970" s="38" t="str">
        <f aca="false">IF(E970="","",C970&amp;"|"&amp;X970&amp;"|"&amp;IF(B970="","s/f",TEXT(B970,"yyyymmdd"))&amp;IF(OR(C970="SSF",X970="Visitas Auditoría Interna"),"|"&amp;Y970,""))</f>
        <v/>
      </c>
      <c r="AD970" s="38" t="n">
        <f aca="false">IF(E970="",0,IF(COUNTIFS($E$5:E970,E970,$AC$5:AC970,AC970)=1,1,0))</f>
        <v>0</v>
      </c>
      <c r="AE970" s="38" t="str">
        <f aca="false">IF(OR(E970="",AD970&lt;&gt;1),"",SUBSTITUTE(SUBSTITUTE(C970,"Auditoría ",""),"Consejo de Administración","Consejo")&amp;" – "&amp;IF(B970="","(sin fecha)",DAY(B970)&amp;" de "&amp;CHOOSE(MONTH(B970),"Enero","Febrero","Marzo","Abril","Mayo","Junio","Julio","Agosto","Septiembre","Octubre","Noviembre","Diciembre")&amp;" "&amp;YEAR(B970)))</f>
        <v/>
      </c>
      <c r="AF970" s="38" t="n">
        <f aca="false">IF(E970="",0,IF(COUNTIF($AC$5:AC970,AC970)=1,1,0))</f>
        <v>0</v>
      </c>
    </row>
    <row r="971" customFormat="false" ht="15" hidden="false" customHeight="false" outlineLevel="0" collapsed="false">
      <c r="A971" s="68"/>
      <c r="B971" s="67"/>
      <c r="C971" s="68"/>
      <c r="D971" s="68"/>
      <c r="E971" s="69"/>
      <c r="F971" s="69"/>
      <c r="G971" s="70" t="str">
        <f aca="false">IF(OR(E971="",AND($C$3="",$E$3="")),"",IF(B971="","Sin fecha",IF(AND(OR($C$3="",B971&gt;=$C$3),OR($E$3="",B971&lt;=$E$3)),"Sí","No")))</f>
        <v/>
      </c>
      <c r="H971" s="58" t="str">
        <f aca="false">IF(B971="","",YEAR(B971))</f>
        <v/>
      </c>
      <c r="I971" s="70" t="str">
        <f aca="false">IF(B971="","",IF(MONTH(B971)=1,"X",""))</f>
        <v/>
      </c>
      <c r="J971" s="70" t="str">
        <f aca="false">IF(B971="","",IF(MONTH(B971)=2,"X",""))</f>
        <v/>
      </c>
      <c r="K971" s="70" t="str">
        <f aca="false">IF(B971="","",IF(MONTH(B971)=3,"X",""))</f>
        <v/>
      </c>
      <c r="L971" s="70" t="str">
        <f aca="false">IF(B971="","",IF(MONTH(B971)=4,"X",""))</f>
        <v/>
      </c>
      <c r="M971" s="70" t="str">
        <f aca="false">IF(B971="","",IF(MONTH(B971)=5,"X",""))</f>
        <v/>
      </c>
      <c r="N971" s="70" t="str">
        <f aca="false">IF(B971="","",IF(MONTH(B971)=6,"X",""))</f>
        <v/>
      </c>
      <c r="O971" s="70" t="str">
        <f aca="false">IF(B971="","",IF(MONTH(B971)=7,"X",""))</f>
        <v/>
      </c>
      <c r="P971" s="70" t="str">
        <f aca="false">IF(B971="","",IF(MONTH(B971)=8,"X",""))</f>
        <v/>
      </c>
      <c r="Q971" s="70" t="str">
        <f aca="false">IF(B971="","",IF(MONTH(B971)=9,"X",""))</f>
        <v/>
      </c>
      <c r="R971" s="70" t="str">
        <f aca="false">IF(B971="","",IF(MONTH(B971)=10,"X",""))</f>
        <v/>
      </c>
      <c r="S971" s="70" t="str">
        <f aca="false">IF(B971="","",IF(MONTH(B971)=11,"X",""))</f>
        <v/>
      </c>
      <c r="T971" s="70" t="str">
        <f aca="false">IF(B971="","",IF(MONTH(B971)=12,"X",""))</f>
        <v/>
      </c>
      <c r="U971" s="58" t="str">
        <f aca="false">IF(E971="","",SUMIF($E$5:$E$1000,E971,$AD$5:$AD$1000))</f>
        <v/>
      </c>
      <c r="V971" s="71" t="str">
        <f aca="false">IF(E971="","",_xlfn.TEXTJOIN(" + ",TRUE(),IF(COUNTIFS($E$5:$E$1000,E971,$C$5:$C$1000,"Auditoría Interna")&gt;0,"Interna",""),IF(COUNTIFS($E$5:$E$1000,E971,$C$5:$C$1000,"Auditoría Externa")&gt;0,"Externa",""),IF(COUNTIFS($E$5:$E$1000,E971,$C$5:$C$1000,"SSF")&gt;0,"SSF",""),IF(COUNTIFS($E$5:$E$1000,E971,$C$5:$C$1000,"Comité de Supervisión")&gt;0,"Comité Sup.",""),IF(COUNTIFS($E$5:$E$1000,E971,$C$5:$C$1000,"Consejo de Administración")&gt;0,"Consejo",""),IF(COUNTIFS($E$5:$E$1000,E971,$C$5:$C$1000,"Otros")&gt;0,"Otros","")))</f>
        <v/>
      </c>
      <c r="W971" s="58" t="str">
        <f aca="false">IF(E971="","",SUMIFS($AD$5:$AD$1000,$E$5:$E$1000,E971,$AA$5:$AA$1000,AA971,$C$5:$C$1000,"&lt;&gt;"&amp;C971))</f>
        <v/>
      </c>
      <c r="X971" s="72"/>
      <c r="Y971" s="68"/>
      <c r="Z971" s="72"/>
      <c r="AA971" s="38" t="str">
        <f aca="false">IF(B971="","",YEAR(B971)*100+MONTH(B971))</f>
        <v/>
      </c>
      <c r="AB971" s="38" t="str">
        <f aca="false">IF(AND(E971&lt;&gt;"",E971=Cruce!$C$5,AD971=1),COUNTIFS($E$5:E971,E971,$AD$5:AD971,1),"")</f>
        <v/>
      </c>
      <c r="AC971" s="38" t="str">
        <f aca="false">IF(E971="","",C971&amp;"|"&amp;X971&amp;"|"&amp;IF(B971="","s/f",TEXT(B971,"yyyymmdd"))&amp;IF(OR(C971="SSF",X971="Visitas Auditoría Interna"),"|"&amp;Y971,""))</f>
        <v/>
      </c>
      <c r="AD971" s="38" t="n">
        <f aca="false">IF(E971="",0,IF(COUNTIFS($E$5:E971,E971,$AC$5:AC971,AC971)=1,1,0))</f>
        <v>0</v>
      </c>
      <c r="AE971" s="38" t="str">
        <f aca="false">IF(OR(E971="",AD971&lt;&gt;1),"",SUBSTITUTE(SUBSTITUTE(C971,"Auditoría ",""),"Consejo de Administración","Consejo")&amp;" – "&amp;IF(B971="","(sin fecha)",DAY(B971)&amp;" de "&amp;CHOOSE(MONTH(B971),"Enero","Febrero","Marzo","Abril","Mayo","Junio","Julio","Agosto","Septiembre","Octubre","Noviembre","Diciembre")&amp;" "&amp;YEAR(B971)))</f>
        <v/>
      </c>
      <c r="AF971" s="38" t="n">
        <f aca="false">IF(E971="",0,IF(COUNTIF($AC$5:AC971,AC971)=1,1,0))</f>
        <v>0</v>
      </c>
    </row>
    <row r="972" customFormat="false" ht="15" hidden="false" customHeight="false" outlineLevel="0" collapsed="false">
      <c r="A972" s="68"/>
      <c r="B972" s="67"/>
      <c r="C972" s="68"/>
      <c r="D972" s="68"/>
      <c r="E972" s="69"/>
      <c r="F972" s="69"/>
      <c r="G972" s="70" t="str">
        <f aca="false">IF(OR(E972="",AND($C$3="",$E$3="")),"",IF(B972="","Sin fecha",IF(AND(OR($C$3="",B972&gt;=$C$3),OR($E$3="",B972&lt;=$E$3)),"Sí","No")))</f>
        <v/>
      </c>
      <c r="H972" s="58" t="str">
        <f aca="false">IF(B972="","",YEAR(B972))</f>
        <v/>
      </c>
      <c r="I972" s="70" t="str">
        <f aca="false">IF(B972="","",IF(MONTH(B972)=1,"X",""))</f>
        <v/>
      </c>
      <c r="J972" s="70" t="str">
        <f aca="false">IF(B972="","",IF(MONTH(B972)=2,"X",""))</f>
        <v/>
      </c>
      <c r="K972" s="70" t="str">
        <f aca="false">IF(B972="","",IF(MONTH(B972)=3,"X",""))</f>
        <v/>
      </c>
      <c r="L972" s="70" t="str">
        <f aca="false">IF(B972="","",IF(MONTH(B972)=4,"X",""))</f>
        <v/>
      </c>
      <c r="M972" s="70" t="str">
        <f aca="false">IF(B972="","",IF(MONTH(B972)=5,"X",""))</f>
        <v/>
      </c>
      <c r="N972" s="70" t="str">
        <f aca="false">IF(B972="","",IF(MONTH(B972)=6,"X",""))</f>
        <v/>
      </c>
      <c r="O972" s="70" t="str">
        <f aca="false">IF(B972="","",IF(MONTH(B972)=7,"X",""))</f>
        <v/>
      </c>
      <c r="P972" s="70" t="str">
        <f aca="false">IF(B972="","",IF(MONTH(B972)=8,"X",""))</f>
        <v/>
      </c>
      <c r="Q972" s="70" t="str">
        <f aca="false">IF(B972="","",IF(MONTH(B972)=9,"X",""))</f>
        <v/>
      </c>
      <c r="R972" s="70" t="str">
        <f aca="false">IF(B972="","",IF(MONTH(B972)=10,"X",""))</f>
        <v/>
      </c>
      <c r="S972" s="70" t="str">
        <f aca="false">IF(B972="","",IF(MONTH(B972)=11,"X",""))</f>
        <v/>
      </c>
      <c r="T972" s="70" t="str">
        <f aca="false">IF(B972="","",IF(MONTH(B972)=12,"X",""))</f>
        <v/>
      </c>
      <c r="U972" s="58" t="str">
        <f aca="false">IF(E972="","",SUMIF($E$5:$E$1000,E972,$AD$5:$AD$1000))</f>
        <v/>
      </c>
      <c r="V972" s="71" t="str">
        <f aca="false">IF(E972="","",_xlfn.TEXTJOIN(" + ",TRUE(),IF(COUNTIFS($E$5:$E$1000,E972,$C$5:$C$1000,"Auditoría Interna")&gt;0,"Interna",""),IF(COUNTIFS($E$5:$E$1000,E972,$C$5:$C$1000,"Auditoría Externa")&gt;0,"Externa",""),IF(COUNTIFS($E$5:$E$1000,E972,$C$5:$C$1000,"SSF")&gt;0,"SSF",""),IF(COUNTIFS($E$5:$E$1000,E972,$C$5:$C$1000,"Comité de Supervisión")&gt;0,"Comité Sup.",""),IF(COUNTIFS($E$5:$E$1000,E972,$C$5:$C$1000,"Consejo de Administración")&gt;0,"Consejo",""),IF(COUNTIFS($E$5:$E$1000,E972,$C$5:$C$1000,"Otros")&gt;0,"Otros","")))</f>
        <v/>
      </c>
      <c r="W972" s="58" t="str">
        <f aca="false">IF(E972="","",SUMIFS($AD$5:$AD$1000,$E$5:$E$1000,E972,$AA$5:$AA$1000,AA972,$C$5:$C$1000,"&lt;&gt;"&amp;C972))</f>
        <v/>
      </c>
      <c r="X972" s="72"/>
      <c r="Y972" s="68"/>
      <c r="Z972" s="72"/>
      <c r="AA972" s="38" t="str">
        <f aca="false">IF(B972="","",YEAR(B972)*100+MONTH(B972))</f>
        <v/>
      </c>
      <c r="AB972" s="38" t="str">
        <f aca="false">IF(AND(E972&lt;&gt;"",E972=Cruce!$C$5,AD972=1),COUNTIFS($E$5:E972,E972,$AD$5:AD972,1),"")</f>
        <v/>
      </c>
      <c r="AC972" s="38" t="str">
        <f aca="false">IF(E972="","",C972&amp;"|"&amp;X972&amp;"|"&amp;IF(B972="","s/f",TEXT(B972,"yyyymmdd"))&amp;IF(OR(C972="SSF",X972="Visitas Auditoría Interna"),"|"&amp;Y972,""))</f>
        <v/>
      </c>
      <c r="AD972" s="38" t="n">
        <f aca="false">IF(E972="",0,IF(COUNTIFS($E$5:E972,E972,$AC$5:AC972,AC972)=1,1,0))</f>
        <v>0</v>
      </c>
      <c r="AE972" s="38" t="str">
        <f aca="false">IF(OR(E972="",AD972&lt;&gt;1),"",SUBSTITUTE(SUBSTITUTE(C972,"Auditoría ",""),"Consejo de Administración","Consejo")&amp;" – "&amp;IF(B972="","(sin fecha)",DAY(B972)&amp;" de "&amp;CHOOSE(MONTH(B972),"Enero","Febrero","Marzo","Abril","Mayo","Junio","Julio","Agosto","Septiembre","Octubre","Noviembre","Diciembre")&amp;" "&amp;YEAR(B972)))</f>
        <v/>
      </c>
      <c r="AF972" s="38" t="n">
        <f aca="false">IF(E972="",0,IF(COUNTIF($AC$5:AC972,AC972)=1,1,0))</f>
        <v>0</v>
      </c>
    </row>
    <row r="973" customFormat="false" ht="15" hidden="false" customHeight="false" outlineLevel="0" collapsed="false">
      <c r="A973" s="68"/>
      <c r="B973" s="67"/>
      <c r="C973" s="68"/>
      <c r="D973" s="68"/>
      <c r="E973" s="69"/>
      <c r="F973" s="69"/>
      <c r="G973" s="70" t="str">
        <f aca="false">IF(OR(E973="",AND($C$3="",$E$3="")),"",IF(B973="","Sin fecha",IF(AND(OR($C$3="",B973&gt;=$C$3),OR($E$3="",B973&lt;=$E$3)),"Sí","No")))</f>
        <v/>
      </c>
      <c r="H973" s="58" t="str">
        <f aca="false">IF(B973="","",YEAR(B973))</f>
        <v/>
      </c>
      <c r="I973" s="70" t="str">
        <f aca="false">IF(B973="","",IF(MONTH(B973)=1,"X",""))</f>
        <v/>
      </c>
      <c r="J973" s="70" t="str">
        <f aca="false">IF(B973="","",IF(MONTH(B973)=2,"X",""))</f>
        <v/>
      </c>
      <c r="K973" s="70" t="str">
        <f aca="false">IF(B973="","",IF(MONTH(B973)=3,"X",""))</f>
        <v/>
      </c>
      <c r="L973" s="70" t="str">
        <f aca="false">IF(B973="","",IF(MONTH(B973)=4,"X",""))</f>
        <v/>
      </c>
      <c r="M973" s="70" t="str">
        <f aca="false">IF(B973="","",IF(MONTH(B973)=5,"X",""))</f>
        <v/>
      </c>
      <c r="N973" s="70" t="str">
        <f aca="false">IF(B973="","",IF(MONTH(B973)=6,"X",""))</f>
        <v/>
      </c>
      <c r="O973" s="70" t="str">
        <f aca="false">IF(B973="","",IF(MONTH(B973)=7,"X",""))</f>
        <v/>
      </c>
      <c r="P973" s="70" t="str">
        <f aca="false">IF(B973="","",IF(MONTH(B973)=8,"X",""))</f>
        <v/>
      </c>
      <c r="Q973" s="70" t="str">
        <f aca="false">IF(B973="","",IF(MONTH(B973)=9,"X",""))</f>
        <v/>
      </c>
      <c r="R973" s="70" t="str">
        <f aca="false">IF(B973="","",IF(MONTH(B973)=10,"X",""))</f>
        <v/>
      </c>
      <c r="S973" s="70" t="str">
        <f aca="false">IF(B973="","",IF(MONTH(B973)=11,"X",""))</f>
        <v/>
      </c>
      <c r="T973" s="70" t="str">
        <f aca="false">IF(B973="","",IF(MONTH(B973)=12,"X",""))</f>
        <v/>
      </c>
      <c r="U973" s="58" t="str">
        <f aca="false">IF(E973="","",SUMIF($E$5:$E$1000,E973,$AD$5:$AD$1000))</f>
        <v/>
      </c>
      <c r="V973" s="71" t="str">
        <f aca="false">IF(E973="","",_xlfn.TEXTJOIN(" + ",TRUE(),IF(COUNTIFS($E$5:$E$1000,E973,$C$5:$C$1000,"Auditoría Interna")&gt;0,"Interna",""),IF(COUNTIFS($E$5:$E$1000,E973,$C$5:$C$1000,"Auditoría Externa")&gt;0,"Externa",""),IF(COUNTIFS($E$5:$E$1000,E973,$C$5:$C$1000,"SSF")&gt;0,"SSF",""),IF(COUNTIFS($E$5:$E$1000,E973,$C$5:$C$1000,"Comité de Supervisión")&gt;0,"Comité Sup.",""),IF(COUNTIFS($E$5:$E$1000,E973,$C$5:$C$1000,"Consejo de Administración")&gt;0,"Consejo",""),IF(COUNTIFS($E$5:$E$1000,E973,$C$5:$C$1000,"Otros")&gt;0,"Otros","")))</f>
        <v/>
      </c>
      <c r="W973" s="58" t="str">
        <f aca="false">IF(E973="","",SUMIFS($AD$5:$AD$1000,$E$5:$E$1000,E973,$AA$5:$AA$1000,AA973,$C$5:$C$1000,"&lt;&gt;"&amp;C973))</f>
        <v/>
      </c>
      <c r="X973" s="72"/>
      <c r="Y973" s="68"/>
      <c r="Z973" s="72"/>
      <c r="AA973" s="38" t="str">
        <f aca="false">IF(B973="","",YEAR(B973)*100+MONTH(B973))</f>
        <v/>
      </c>
      <c r="AB973" s="38" t="str">
        <f aca="false">IF(AND(E973&lt;&gt;"",E973=Cruce!$C$5,AD973=1),COUNTIFS($E$5:E973,E973,$AD$5:AD973,1),"")</f>
        <v/>
      </c>
      <c r="AC973" s="38" t="str">
        <f aca="false">IF(E973="","",C973&amp;"|"&amp;X973&amp;"|"&amp;IF(B973="","s/f",TEXT(B973,"yyyymmdd"))&amp;IF(OR(C973="SSF",X973="Visitas Auditoría Interna"),"|"&amp;Y973,""))</f>
        <v/>
      </c>
      <c r="AD973" s="38" t="n">
        <f aca="false">IF(E973="",0,IF(COUNTIFS($E$5:E973,E973,$AC$5:AC973,AC973)=1,1,0))</f>
        <v>0</v>
      </c>
      <c r="AE973" s="38" t="str">
        <f aca="false">IF(OR(E973="",AD973&lt;&gt;1),"",SUBSTITUTE(SUBSTITUTE(C973,"Auditoría ",""),"Consejo de Administración","Consejo")&amp;" – "&amp;IF(B973="","(sin fecha)",DAY(B973)&amp;" de "&amp;CHOOSE(MONTH(B973),"Enero","Febrero","Marzo","Abril","Mayo","Junio","Julio","Agosto","Septiembre","Octubre","Noviembre","Diciembre")&amp;" "&amp;YEAR(B973)))</f>
        <v/>
      </c>
      <c r="AF973" s="38" t="n">
        <f aca="false">IF(E973="",0,IF(COUNTIF($AC$5:AC973,AC973)=1,1,0))</f>
        <v>0</v>
      </c>
    </row>
    <row r="974" customFormat="false" ht="15" hidden="false" customHeight="false" outlineLevel="0" collapsed="false">
      <c r="A974" s="68"/>
      <c r="B974" s="67"/>
      <c r="C974" s="68"/>
      <c r="D974" s="68"/>
      <c r="E974" s="69"/>
      <c r="F974" s="69"/>
      <c r="G974" s="70" t="str">
        <f aca="false">IF(OR(E974="",AND($C$3="",$E$3="")),"",IF(B974="","Sin fecha",IF(AND(OR($C$3="",B974&gt;=$C$3),OR($E$3="",B974&lt;=$E$3)),"Sí","No")))</f>
        <v/>
      </c>
      <c r="H974" s="58" t="str">
        <f aca="false">IF(B974="","",YEAR(B974))</f>
        <v/>
      </c>
      <c r="I974" s="70" t="str">
        <f aca="false">IF(B974="","",IF(MONTH(B974)=1,"X",""))</f>
        <v/>
      </c>
      <c r="J974" s="70" t="str">
        <f aca="false">IF(B974="","",IF(MONTH(B974)=2,"X",""))</f>
        <v/>
      </c>
      <c r="K974" s="70" t="str">
        <f aca="false">IF(B974="","",IF(MONTH(B974)=3,"X",""))</f>
        <v/>
      </c>
      <c r="L974" s="70" t="str">
        <f aca="false">IF(B974="","",IF(MONTH(B974)=4,"X",""))</f>
        <v/>
      </c>
      <c r="M974" s="70" t="str">
        <f aca="false">IF(B974="","",IF(MONTH(B974)=5,"X",""))</f>
        <v/>
      </c>
      <c r="N974" s="70" t="str">
        <f aca="false">IF(B974="","",IF(MONTH(B974)=6,"X",""))</f>
        <v/>
      </c>
      <c r="O974" s="70" t="str">
        <f aca="false">IF(B974="","",IF(MONTH(B974)=7,"X",""))</f>
        <v/>
      </c>
      <c r="P974" s="70" t="str">
        <f aca="false">IF(B974="","",IF(MONTH(B974)=8,"X",""))</f>
        <v/>
      </c>
      <c r="Q974" s="70" t="str">
        <f aca="false">IF(B974="","",IF(MONTH(B974)=9,"X",""))</f>
        <v/>
      </c>
      <c r="R974" s="70" t="str">
        <f aca="false">IF(B974="","",IF(MONTH(B974)=10,"X",""))</f>
        <v/>
      </c>
      <c r="S974" s="70" t="str">
        <f aca="false">IF(B974="","",IF(MONTH(B974)=11,"X",""))</f>
        <v/>
      </c>
      <c r="T974" s="70" t="str">
        <f aca="false">IF(B974="","",IF(MONTH(B974)=12,"X",""))</f>
        <v/>
      </c>
      <c r="U974" s="58" t="str">
        <f aca="false">IF(E974="","",SUMIF($E$5:$E$1000,E974,$AD$5:$AD$1000))</f>
        <v/>
      </c>
      <c r="V974" s="71" t="str">
        <f aca="false">IF(E974="","",_xlfn.TEXTJOIN(" + ",TRUE(),IF(COUNTIFS($E$5:$E$1000,E974,$C$5:$C$1000,"Auditoría Interna")&gt;0,"Interna",""),IF(COUNTIFS($E$5:$E$1000,E974,$C$5:$C$1000,"Auditoría Externa")&gt;0,"Externa",""),IF(COUNTIFS($E$5:$E$1000,E974,$C$5:$C$1000,"SSF")&gt;0,"SSF",""),IF(COUNTIFS($E$5:$E$1000,E974,$C$5:$C$1000,"Comité de Supervisión")&gt;0,"Comité Sup.",""),IF(COUNTIFS($E$5:$E$1000,E974,$C$5:$C$1000,"Consejo de Administración")&gt;0,"Consejo",""),IF(COUNTIFS($E$5:$E$1000,E974,$C$5:$C$1000,"Otros")&gt;0,"Otros","")))</f>
        <v/>
      </c>
      <c r="W974" s="58" t="str">
        <f aca="false">IF(E974="","",SUMIFS($AD$5:$AD$1000,$E$5:$E$1000,E974,$AA$5:$AA$1000,AA974,$C$5:$C$1000,"&lt;&gt;"&amp;C974))</f>
        <v/>
      </c>
      <c r="X974" s="72"/>
      <c r="Y974" s="68"/>
      <c r="Z974" s="72"/>
      <c r="AA974" s="38" t="str">
        <f aca="false">IF(B974="","",YEAR(B974)*100+MONTH(B974))</f>
        <v/>
      </c>
      <c r="AB974" s="38" t="str">
        <f aca="false">IF(AND(E974&lt;&gt;"",E974=Cruce!$C$5,AD974=1),COUNTIFS($E$5:E974,E974,$AD$5:AD974,1),"")</f>
        <v/>
      </c>
      <c r="AC974" s="38" t="str">
        <f aca="false">IF(E974="","",C974&amp;"|"&amp;X974&amp;"|"&amp;IF(B974="","s/f",TEXT(B974,"yyyymmdd"))&amp;IF(OR(C974="SSF",X974="Visitas Auditoría Interna"),"|"&amp;Y974,""))</f>
        <v/>
      </c>
      <c r="AD974" s="38" t="n">
        <f aca="false">IF(E974="",0,IF(COUNTIFS($E$5:E974,E974,$AC$5:AC974,AC974)=1,1,0))</f>
        <v>0</v>
      </c>
      <c r="AE974" s="38" t="str">
        <f aca="false">IF(OR(E974="",AD974&lt;&gt;1),"",SUBSTITUTE(SUBSTITUTE(C974,"Auditoría ",""),"Consejo de Administración","Consejo")&amp;" – "&amp;IF(B974="","(sin fecha)",DAY(B974)&amp;" de "&amp;CHOOSE(MONTH(B974),"Enero","Febrero","Marzo","Abril","Mayo","Junio","Julio","Agosto","Septiembre","Octubre","Noviembre","Diciembre")&amp;" "&amp;YEAR(B974)))</f>
        <v/>
      </c>
      <c r="AF974" s="38" t="n">
        <f aca="false">IF(E974="",0,IF(COUNTIF($AC$5:AC974,AC974)=1,1,0))</f>
        <v>0</v>
      </c>
    </row>
    <row r="975" customFormat="false" ht="15" hidden="false" customHeight="false" outlineLevel="0" collapsed="false">
      <c r="A975" s="68"/>
      <c r="B975" s="67"/>
      <c r="C975" s="68"/>
      <c r="D975" s="68"/>
      <c r="E975" s="69"/>
      <c r="F975" s="69"/>
      <c r="G975" s="70" t="str">
        <f aca="false">IF(OR(E975="",AND($C$3="",$E$3="")),"",IF(B975="","Sin fecha",IF(AND(OR($C$3="",B975&gt;=$C$3),OR($E$3="",B975&lt;=$E$3)),"Sí","No")))</f>
        <v/>
      </c>
      <c r="H975" s="58" t="str">
        <f aca="false">IF(B975="","",YEAR(B975))</f>
        <v/>
      </c>
      <c r="I975" s="70" t="str">
        <f aca="false">IF(B975="","",IF(MONTH(B975)=1,"X",""))</f>
        <v/>
      </c>
      <c r="J975" s="70" t="str">
        <f aca="false">IF(B975="","",IF(MONTH(B975)=2,"X",""))</f>
        <v/>
      </c>
      <c r="K975" s="70" t="str">
        <f aca="false">IF(B975="","",IF(MONTH(B975)=3,"X",""))</f>
        <v/>
      </c>
      <c r="L975" s="70" t="str">
        <f aca="false">IF(B975="","",IF(MONTH(B975)=4,"X",""))</f>
        <v/>
      </c>
      <c r="M975" s="70" t="str">
        <f aca="false">IF(B975="","",IF(MONTH(B975)=5,"X",""))</f>
        <v/>
      </c>
      <c r="N975" s="70" t="str">
        <f aca="false">IF(B975="","",IF(MONTH(B975)=6,"X",""))</f>
        <v/>
      </c>
      <c r="O975" s="70" t="str">
        <f aca="false">IF(B975="","",IF(MONTH(B975)=7,"X",""))</f>
        <v/>
      </c>
      <c r="P975" s="70" t="str">
        <f aca="false">IF(B975="","",IF(MONTH(B975)=8,"X",""))</f>
        <v/>
      </c>
      <c r="Q975" s="70" t="str">
        <f aca="false">IF(B975="","",IF(MONTH(B975)=9,"X",""))</f>
        <v/>
      </c>
      <c r="R975" s="70" t="str">
        <f aca="false">IF(B975="","",IF(MONTH(B975)=10,"X",""))</f>
        <v/>
      </c>
      <c r="S975" s="70" t="str">
        <f aca="false">IF(B975="","",IF(MONTH(B975)=11,"X",""))</f>
        <v/>
      </c>
      <c r="T975" s="70" t="str">
        <f aca="false">IF(B975="","",IF(MONTH(B975)=12,"X",""))</f>
        <v/>
      </c>
      <c r="U975" s="58" t="str">
        <f aca="false">IF(E975="","",SUMIF($E$5:$E$1000,E975,$AD$5:$AD$1000))</f>
        <v/>
      </c>
      <c r="V975" s="71" t="str">
        <f aca="false">IF(E975="","",_xlfn.TEXTJOIN(" + ",TRUE(),IF(COUNTIFS($E$5:$E$1000,E975,$C$5:$C$1000,"Auditoría Interna")&gt;0,"Interna",""),IF(COUNTIFS($E$5:$E$1000,E975,$C$5:$C$1000,"Auditoría Externa")&gt;0,"Externa",""),IF(COUNTIFS($E$5:$E$1000,E975,$C$5:$C$1000,"SSF")&gt;0,"SSF",""),IF(COUNTIFS($E$5:$E$1000,E975,$C$5:$C$1000,"Comité de Supervisión")&gt;0,"Comité Sup.",""),IF(COUNTIFS($E$5:$E$1000,E975,$C$5:$C$1000,"Consejo de Administración")&gt;0,"Consejo",""),IF(COUNTIFS($E$5:$E$1000,E975,$C$5:$C$1000,"Otros")&gt;0,"Otros","")))</f>
        <v/>
      </c>
      <c r="W975" s="58" t="str">
        <f aca="false">IF(E975="","",SUMIFS($AD$5:$AD$1000,$E$5:$E$1000,E975,$AA$5:$AA$1000,AA975,$C$5:$C$1000,"&lt;&gt;"&amp;C975))</f>
        <v/>
      </c>
      <c r="X975" s="72"/>
      <c r="Y975" s="68"/>
      <c r="Z975" s="72"/>
      <c r="AA975" s="38" t="str">
        <f aca="false">IF(B975="","",YEAR(B975)*100+MONTH(B975))</f>
        <v/>
      </c>
      <c r="AB975" s="38" t="str">
        <f aca="false">IF(AND(E975&lt;&gt;"",E975=Cruce!$C$5,AD975=1),COUNTIFS($E$5:E975,E975,$AD$5:AD975,1),"")</f>
        <v/>
      </c>
      <c r="AC975" s="38" t="str">
        <f aca="false">IF(E975="","",C975&amp;"|"&amp;X975&amp;"|"&amp;IF(B975="","s/f",TEXT(B975,"yyyymmdd"))&amp;IF(OR(C975="SSF",X975="Visitas Auditoría Interna"),"|"&amp;Y975,""))</f>
        <v/>
      </c>
      <c r="AD975" s="38" t="n">
        <f aca="false">IF(E975="",0,IF(COUNTIFS($E$5:E975,E975,$AC$5:AC975,AC975)=1,1,0))</f>
        <v>0</v>
      </c>
      <c r="AE975" s="38" t="str">
        <f aca="false">IF(OR(E975="",AD975&lt;&gt;1),"",SUBSTITUTE(SUBSTITUTE(C975,"Auditoría ",""),"Consejo de Administración","Consejo")&amp;" – "&amp;IF(B975="","(sin fecha)",DAY(B975)&amp;" de "&amp;CHOOSE(MONTH(B975),"Enero","Febrero","Marzo","Abril","Mayo","Junio","Julio","Agosto","Septiembre","Octubre","Noviembre","Diciembre")&amp;" "&amp;YEAR(B975)))</f>
        <v/>
      </c>
      <c r="AF975" s="38" t="n">
        <f aca="false">IF(E975="",0,IF(COUNTIF($AC$5:AC975,AC975)=1,1,0))</f>
        <v>0</v>
      </c>
    </row>
    <row r="976" customFormat="false" ht="15" hidden="false" customHeight="false" outlineLevel="0" collapsed="false">
      <c r="A976" s="68"/>
      <c r="B976" s="67"/>
      <c r="C976" s="68"/>
      <c r="D976" s="68"/>
      <c r="E976" s="69"/>
      <c r="F976" s="69"/>
      <c r="G976" s="70" t="str">
        <f aca="false">IF(OR(E976="",AND($C$3="",$E$3="")),"",IF(B976="","Sin fecha",IF(AND(OR($C$3="",B976&gt;=$C$3),OR($E$3="",B976&lt;=$E$3)),"Sí","No")))</f>
        <v/>
      </c>
      <c r="H976" s="58" t="str">
        <f aca="false">IF(B976="","",YEAR(B976))</f>
        <v/>
      </c>
      <c r="I976" s="70" t="str">
        <f aca="false">IF(B976="","",IF(MONTH(B976)=1,"X",""))</f>
        <v/>
      </c>
      <c r="J976" s="70" t="str">
        <f aca="false">IF(B976="","",IF(MONTH(B976)=2,"X",""))</f>
        <v/>
      </c>
      <c r="K976" s="70" t="str">
        <f aca="false">IF(B976="","",IF(MONTH(B976)=3,"X",""))</f>
        <v/>
      </c>
      <c r="L976" s="70" t="str">
        <f aca="false">IF(B976="","",IF(MONTH(B976)=4,"X",""))</f>
        <v/>
      </c>
      <c r="M976" s="70" t="str">
        <f aca="false">IF(B976="","",IF(MONTH(B976)=5,"X",""))</f>
        <v/>
      </c>
      <c r="N976" s="70" t="str">
        <f aca="false">IF(B976="","",IF(MONTH(B976)=6,"X",""))</f>
        <v/>
      </c>
      <c r="O976" s="70" t="str">
        <f aca="false">IF(B976="","",IF(MONTH(B976)=7,"X",""))</f>
        <v/>
      </c>
      <c r="P976" s="70" t="str">
        <f aca="false">IF(B976="","",IF(MONTH(B976)=8,"X",""))</f>
        <v/>
      </c>
      <c r="Q976" s="70" t="str">
        <f aca="false">IF(B976="","",IF(MONTH(B976)=9,"X",""))</f>
        <v/>
      </c>
      <c r="R976" s="70" t="str">
        <f aca="false">IF(B976="","",IF(MONTH(B976)=10,"X",""))</f>
        <v/>
      </c>
      <c r="S976" s="70" t="str">
        <f aca="false">IF(B976="","",IF(MONTH(B976)=11,"X",""))</f>
        <v/>
      </c>
      <c r="T976" s="70" t="str">
        <f aca="false">IF(B976="","",IF(MONTH(B976)=12,"X",""))</f>
        <v/>
      </c>
      <c r="U976" s="58" t="str">
        <f aca="false">IF(E976="","",SUMIF($E$5:$E$1000,E976,$AD$5:$AD$1000))</f>
        <v/>
      </c>
      <c r="V976" s="71" t="str">
        <f aca="false">IF(E976="","",_xlfn.TEXTJOIN(" + ",TRUE(),IF(COUNTIFS($E$5:$E$1000,E976,$C$5:$C$1000,"Auditoría Interna")&gt;0,"Interna",""),IF(COUNTIFS($E$5:$E$1000,E976,$C$5:$C$1000,"Auditoría Externa")&gt;0,"Externa",""),IF(COUNTIFS($E$5:$E$1000,E976,$C$5:$C$1000,"SSF")&gt;0,"SSF",""),IF(COUNTIFS($E$5:$E$1000,E976,$C$5:$C$1000,"Comité de Supervisión")&gt;0,"Comité Sup.",""),IF(COUNTIFS($E$5:$E$1000,E976,$C$5:$C$1000,"Consejo de Administración")&gt;0,"Consejo",""),IF(COUNTIFS($E$5:$E$1000,E976,$C$5:$C$1000,"Otros")&gt;0,"Otros","")))</f>
        <v/>
      </c>
      <c r="W976" s="58" t="str">
        <f aca="false">IF(E976="","",SUMIFS($AD$5:$AD$1000,$E$5:$E$1000,E976,$AA$5:$AA$1000,AA976,$C$5:$C$1000,"&lt;&gt;"&amp;C976))</f>
        <v/>
      </c>
      <c r="X976" s="72"/>
      <c r="Y976" s="68"/>
      <c r="Z976" s="72"/>
      <c r="AA976" s="38" t="str">
        <f aca="false">IF(B976="","",YEAR(B976)*100+MONTH(B976))</f>
        <v/>
      </c>
      <c r="AB976" s="38" t="str">
        <f aca="false">IF(AND(E976&lt;&gt;"",E976=Cruce!$C$5,AD976=1),COUNTIFS($E$5:E976,E976,$AD$5:AD976,1),"")</f>
        <v/>
      </c>
      <c r="AC976" s="38" t="str">
        <f aca="false">IF(E976="","",C976&amp;"|"&amp;X976&amp;"|"&amp;IF(B976="","s/f",TEXT(B976,"yyyymmdd"))&amp;IF(OR(C976="SSF",X976="Visitas Auditoría Interna"),"|"&amp;Y976,""))</f>
        <v/>
      </c>
      <c r="AD976" s="38" t="n">
        <f aca="false">IF(E976="",0,IF(COUNTIFS($E$5:E976,E976,$AC$5:AC976,AC976)=1,1,0))</f>
        <v>0</v>
      </c>
      <c r="AE976" s="38" t="str">
        <f aca="false">IF(OR(E976="",AD976&lt;&gt;1),"",SUBSTITUTE(SUBSTITUTE(C976,"Auditoría ",""),"Consejo de Administración","Consejo")&amp;" – "&amp;IF(B976="","(sin fecha)",DAY(B976)&amp;" de "&amp;CHOOSE(MONTH(B976),"Enero","Febrero","Marzo","Abril","Mayo","Junio","Julio","Agosto","Septiembre","Octubre","Noviembre","Diciembre")&amp;" "&amp;YEAR(B976)))</f>
        <v/>
      </c>
      <c r="AF976" s="38" t="n">
        <f aca="false">IF(E976="",0,IF(COUNTIF($AC$5:AC976,AC976)=1,1,0))</f>
        <v>0</v>
      </c>
    </row>
    <row r="977" customFormat="false" ht="15" hidden="false" customHeight="false" outlineLevel="0" collapsed="false">
      <c r="A977" s="68"/>
      <c r="B977" s="67"/>
      <c r="C977" s="68"/>
      <c r="D977" s="68"/>
      <c r="E977" s="69"/>
      <c r="F977" s="69"/>
      <c r="G977" s="70" t="str">
        <f aca="false">IF(OR(E977="",AND($C$3="",$E$3="")),"",IF(B977="","Sin fecha",IF(AND(OR($C$3="",B977&gt;=$C$3),OR($E$3="",B977&lt;=$E$3)),"Sí","No")))</f>
        <v/>
      </c>
      <c r="H977" s="58" t="str">
        <f aca="false">IF(B977="","",YEAR(B977))</f>
        <v/>
      </c>
      <c r="I977" s="70" t="str">
        <f aca="false">IF(B977="","",IF(MONTH(B977)=1,"X",""))</f>
        <v/>
      </c>
      <c r="J977" s="70" t="str">
        <f aca="false">IF(B977="","",IF(MONTH(B977)=2,"X",""))</f>
        <v/>
      </c>
      <c r="K977" s="70" t="str">
        <f aca="false">IF(B977="","",IF(MONTH(B977)=3,"X",""))</f>
        <v/>
      </c>
      <c r="L977" s="70" t="str">
        <f aca="false">IF(B977="","",IF(MONTH(B977)=4,"X",""))</f>
        <v/>
      </c>
      <c r="M977" s="70" t="str">
        <f aca="false">IF(B977="","",IF(MONTH(B977)=5,"X",""))</f>
        <v/>
      </c>
      <c r="N977" s="70" t="str">
        <f aca="false">IF(B977="","",IF(MONTH(B977)=6,"X",""))</f>
        <v/>
      </c>
      <c r="O977" s="70" t="str">
        <f aca="false">IF(B977="","",IF(MONTH(B977)=7,"X",""))</f>
        <v/>
      </c>
      <c r="P977" s="70" t="str">
        <f aca="false">IF(B977="","",IF(MONTH(B977)=8,"X",""))</f>
        <v/>
      </c>
      <c r="Q977" s="70" t="str">
        <f aca="false">IF(B977="","",IF(MONTH(B977)=9,"X",""))</f>
        <v/>
      </c>
      <c r="R977" s="70" t="str">
        <f aca="false">IF(B977="","",IF(MONTH(B977)=10,"X",""))</f>
        <v/>
      </c>
      <c r="S977" s="70" t="str">
        <f aca="false">IF(B977="","",IF(MONTH(B977)=11,"X",""))</f>
        <v/>
      </c>
      <c r="T977" s="70" t="str">
        <f aca="false">IF(B977="","",IF(MONTH(B977)=12,"X",""))</f>
        <v/>
      </c>
      <c r="U977" s="58" t="str">
        <f aca="false">IF(E977="","",SUMIF($E$5:$E$1000,E977,$AD$5:$AD$1000))</f>
        <v/>
      </c>
      <c r="V977" s="71" t="str">
        <f aca="false">IF(E977="","",_xlfn.TEXTJOIN(" + ",TRUE(),IF(COUNTIFS($E$5:$E$1000,E977,$C$5:$C$1000,"Auditoría Interna")&gt;0,"Interna",""),IF(COUNTIFS($E$5:$E$1000,E977,$C$5:$C$1000,"Auditoría Externa")&gt;0,"Externa",""),IF(COUNTIFS($E$5:$E$1000,E977,$C$5:$C$1000,"SSF")&gt;0,"SSF",""),IF(COUNTIFS($E$5:$E$1000,E977,$C$5:$C$1000,"Comité de Supervisión")&gt;0,"Comité Sup.",""),IF(COUNTIFS($E$5:$E$1000,E977,$C$5:$C$1000,"Consejo de Administración")&gt;0,"Consejo",""),IF(COUNTIFS($E$5:$E$1000,E977,$C$5:$C$1000,"Otros")&gt;0,"Otros","")))</f>
        <v/>
      </c>
      <c r="W977" s="58" t="str">
        <f aca="false">IF(E977="","",SUMIFS($AD$5:$AD$1000,$E$5:$E$1000,E977,$AA$5:$AA$1000,AA977,$C$5:$C$1000,"&lt;&gt;"&amp;C977))</f>
        <v/>
      </c>
      <c r="X977" s="72"/>
      <c r="Y977" s="68"/>
      <c r="Z977" s="72"/>
      <c r="AA977" s="38" t="str">
        <f aca="false">IF(B977="","",YEAR(B977)*100+MONTH(B977))</f>
        <v/>
      </c>
      <c r="AB977" s="38" t="str">
        <f aca="false">IF(AND(E977&lt;&gt;"",E977=Cruce!$C$5,AD977=1),COUNTIFS($E$5:E977,E977,$AD$5:AD977,1),"")</f>
        <v/>
      </c>
      <c r="AC977" s="38" t="str">
        <f aca="false">IF(E977="","",C977&amp;"|"&amp;X977&amp;"|"&amp;IF(B977="","s/f",TEXT(B977,"yyyymmdd"))&amp;IF(OR(C977="SSF",X977="Visitas Auditoría Interna"),"|"&amp;Y977,""))</f>
        <v/>
      </c>
      <c r="AD977" s="38" t="n">
        <f aca="false">IF(E977="",0,IF(COUNTIFS($E$5:E977,E977,$AC$5:AC977,AC977)=1,1,0))</f>
        <v>0</v>
      </c>
      <c r="AE977" s="38" t="str">
        <f aca="false">IF(OR(E977="",AD977&lt;&gt;1),"",SUBSTITUTE(SUBSTITUTE(C977,"Auditoría ",""),"Consejo de Administración","Consejo")&amp;" – "&amp;IF(B977="","(sin fecha)",DAY(B977)&amp;" de "&amp;CHOOSE(MONTH(B977),"Enero","Febrero","Marzo","Abril","Mayo","Junio","Julio","Agosto","Septiembre","Octubre","Noviembre","Diciembre")&amp;" "&amp;YEAR(B977)))</f>
        <v/>
      </c>
      <c r="AF977" s="38" t="n">
        <f aca="false">IF(E977="",0,IF(COUNTIF($AC$5:AC977,AC977)=1,1,0))</f>
        <v>0</v>
      </c>
    </row>
    <row r="978" customFormat="false" ht="15" hidden="false" customHeight="false" outlineLevel="0" collapsed="false">
      <c r="A978" s="68"/>
      <c r="B978" s="67"/>
      <c r="C978" s="68"/>
      <c r="D978" s="68"/>
      <c r="E978" s="69"/>
      <c r="F978" s="69"/>
      <c r="G978" s="70" t="str">
        <f aca="false">IF(OR(E978="",AND($C$3="",$E$3="")),"",IF(B978="","Sin fecha",IF(AND(OR($C$3="",B978&gt;=$C$3),OR($E$3="",B978&lt;=$E$3)),"Sí","No")))</f>
        <v/>
      </c>
      <c r="H978" s="58" t="str">
        <f aca="false">IF(B978="","",YEAR(B978))</f>
        <v/>
      </c>
      <c r="I978" s="70" t="str">
        <f aca="false">IF(B978="","",IF(MONTH(B978)=1,"X",""))</f>
        <v/>
      </c>
      <c r="J978" s="70" t="str">
        <f aca="false">IF(B978="","",IF(MONTH(B978)=2,"X",""))</f>
        <v/>
      </c>
      <c r="K978" s="70" t="str">
        <f aca="false">IF(B978="","",IF(MONTH(B978)=3,"X",""))</f>
        <v/>
      </c>
      <c r="L978" s="70" t="str">
        <f aca="false">IF(B978="","",IF(MONTH(B978)=4,"X",""))</f>
        <v/>
      </c>
      <c r="M978" s="70" t="str">
        <f aca="false">IF(B978="","",IF(MONTH(B978)=5,"X",""))</f>
        <v/>
      </c>
      <c r="N978" s="70" t="str">
        <f aca="false">IF(B978="","",IF(MONTH(B978)=6,"X",""))</f>
        <v/>
      </c>
      <c r="O978" s="70" t="str">
        <f aca="false">IF(B978="","",IF(MONTH(B978)=7,"X",""))</f>
        <v/>
      </c>
      <c r="P978" s="70" t="str">
        <f aca="false">IF(B978="","",IF(MONTH(B978)=8,"X",""))</f>
        <v/>
      </c>
      <c r="Q978" s="70" t="str">
        <f aca="false">IF(B978="","",IF(MONTH(B978)=9,"X",""))</f>
        <v/>
      </c>
      <c r="R978" s="70" t="str">
        <f aca="false">IF(B978="","",IF(MONTH(B978)=10,"X",""))</f>
        <v/>
      </c>
      <c r="S978" s="70" t="str">
        <f aca="false">IF(B978="","",IF(MONTH(B978)=11,"X",""))</f>
        <v/>
      </c>
      <c r="T978" s="70" t="str">
        <f aca="false">IF(B978="","",IF(MONTH(B978)=12,"X",""))</f>
        <v/>
      </c>
      <c r="U978" s="58" t="str">
        <f aca="false">IF(E978="","",SUMIF($E$5:$E$1000,E978,$AD$5:$AD$1000))</f>
        <v/>
      </c>
      <c r="V978" s="71" t="str">
        <f aca="false">IF(E978="","",_xlfn.TEXTJOIN(" + ",TRUE(),IF(COUNTIFS($E$5:$E$1000,E978,$C$5:$C$1000,"Auditoría Interna")&gt;0,"Interna",""),IF(COUNTIFS($E$5:$E$1000,E978,$C$5:$C$1000,"Auditoría Externa")&gt;0,"Externa",""),IF(COUNTIFS($E$5:$E$1000,E978,$C$5:$C$1000,"SSF")&gt;0,"SSF",""),IF(COUNTIFS($E$5:$E$1000,E978,$C$5:$C$1000,"Comité de Supervisión")&gt;0,"Comité Sup.",""),IF(COUNTIFS($E$5:$E$1000,E978,$C$5:$C$1000,"Consejo de Administración")&gt;0,"Consejo",""),IF(COUNTIFS($E$5:$E$1000,E978,$C$5:$C$1000,"Otros")&gt;0,"Otros","")))</f>
        <v/>
      </c>
      <c r="W978" s="58" t="str">
        <f aca="false">IF(E978="","",SUMIFS($AD$5:$AD$1000,$E$5:$E$1000,E978,$AA$5:$AA$1000,AA978,$C$5:$C$1000,"&lt;&gt;"&amp;C978))</f>
        <v/>
      </c>
      <c r="X978" s="72"/>
      <c r="Y978" s="68"/>
      <c r="Z978" s="72"/>
      <c r="AA978" s="38" t="str">
        <f aca="false">IF(B978="","",YEAR(B978)*100+MONTH(B978))</f>
        <v/>
      </c>
      <c r="AB978" s="38" t="str">
        <f aca="false">IF(AND(E978&lt;&gt;"",E978=Cruce!$C$5,AD978=1),COUNTIFS($E$5:E978,E978,$AD$5:AD978,1),"")</f>
        <v/>
      </c>
      <c r="AC978" s="38" t="str">
        <f aca="false">IF(E978="","",C978&amp;"|"&amp;X978&amp;"|"&amp;IF(B978="","s/f",TEXT(B978,"yyyymmdd"))&amp;IF(OR(C978="SSF",X978="Visitas Auditoría Interna"),"|"&amp;Y978,""))</f>
        <v/>
      </c>
      <c r="AD978" s="38" t="n">
        <f aca="false">IF(E978="",0,IF(COUNTIFS($E$5:E978,E978,$AC$5:AC978,AC978)=1,1,0))</f>
        <v>0</v>
      </c>
      <c r="AE978" s="38" t="str">
        <f aca="false">IF(OR(E978="",AD978&lt;&gt;1),"",SUBSTITUTE(SUBSTITUTE(C978,"Auditoría ",""),"Consejo de Administración","Consejo")&amp;" – "&amp;IF(B978="","(sin fecha)",DAY(B978)&amp;" de "&amp;CHOOSE(MONTH(B978),"Enero","Febrero","Marzo","Abril","Mayo","Junio","Julio","Agosto","Septiembre","Octubre","Noviembre","Diciembre")&amp;" "&amp;YEAR(B978)))</f>
        <v/>
      </c>
      <c r="AF978" s="38" t="n">
        <f aca="false">IF(E978="",0,IF(COUNTIF($AC$5:AC978,AC978)=1,1,0))</f>
        <v>0</v>
      </c>
    </row>
    <row r="979" customFormat="false" ht="15" hidden="false" customHeight="false" outlineLevel="0" collapsed="false">
      <c r="A979" s="68"/>
      <c r="B979" s="67"/>
      <c r="C979" s="68"/>
      <c r="D979" s="68"/>
      <c r="E979" s="69"/>
      <c r="F979" s="69"/>
      <c r="G979" s="70" t="str">
        <f aca="false">IF(OR(E979="",AND($C$3="",$E$3="")),"",IF(B979="","Sin fecha",IF(AND(OR($C$3="",B979&gt;=$C$3),OR($E$3="",B979&lt;=$E$3)),"Sí","No")))</f>
        <v/>
      </c>
      <c r="H979" s="58" t="str">
        <f aca="false">IF(B979="","",YEAR(B979))</f>
        <v/>
      </c>
      <c r="I979" s="70" t="str">
        <f aca="false">IF(B979="","",IF(MONTH(B979)=1,"X",""))</f>
        <v/>
      </c>
      <c r="J979" s="70" t="str">
        <f aca="false">IF(B979="","",IF(MONTH(B979)=2,"X",""))</f>
        <v/>
      </c>
      <c r="K979" s="70" t="str">
        <f aca="false">IF(B979="","",IF(MONTH(B979)=3,"X",""))</f>
        <v/>
      </c>
      <c r="L979" s="70" t="str">
        <f aca="false">IF(B979="","",IF(MONTH(B979)=4,"X",""))</f>
        <v/>
      </c>
      <c r="M979" s="70" t="str">
        <f aca="false">IF(B979="","",IF(MONTH(B979)=5,"X",""))</f>
        <v/>
      </c>
      <c r="N979" s="70" t="str">
        <f aca="false">IF(B979="","",IF(MONTH(B979)=6,"X",""))</f>
        <v/>
      </c>
      <c r="O979" s="70" t="str">
        <f aca="false">IF(B979="","",IF(MONTH(B979)=7,"X",""))</f>
        <v/>
      </c>
      <c r="P979" s="70" t="str">
        <f aca="false">IF(B979="","",IF(MONTH(B979)=8,"X",""))</f>
        <v/>
      </c>
      <c r="Q979" s="70" t="str">
        <f aca="false">IF(B979="","",IF(MONTH(B979)=9,"X",""))</f>
        <v/>
      </c>
      <c r="R979" s="70" t="str">
        <f aca="false">IF(B979="","",IF(MONTH(B979)=10,"X",""))</f>
        <v/>
      </c>
      <c r="S979" s="70" t="str">
        <f aca="false">IF(B979="","",IF(MONTH(B979)=11,"X",""))</f>
        <v/>
      </c>
      <c r="T979" s="70" t="str">
        <f aca="false">IF(B979="","",IF(MONTH(B979)=12,"X",""))</f>
        <v/>
      </c>
      <c r="U979" s="58" t="str">
        <f aca="false">IF(E979="","",SUMIF($E$5:$E$1000,E979,$AD$5:$AD$1000))</f>
        <v/>
      </c>
      <c r="V979" s="71" t="str">
        <f aca="false">IF(E979="","",_xlfn.TEXTJOIN(" + ",TRUE(),IF(COUNTIFS($E$5:$E$1000,E979,$C$5:$C$1000,"Auditoría Interna")&gt;0,"Interna",""),IF(COUNTIFS($E$5:$E$1000,E979,$C$5:$C$1000,"Auditoría Externa")&gt;0,"Externa",""),IF(COUNTIFS($E$5:$E$1000,E979,$C$5:$C$1000,"SSF")&gt;0,"SSF",""),IF(COUNTIFS($E$5:$E$1000,E979,$C$5:$C$1000,"Comité de Supervisión")&gt;0,"Comité Sup.",""),IF(COUNTIFS($E$5:$E$1000,E979,$C$5:$C$1000,"Consejo de Administración")&gt;0,"Consejo",""),IF(COUNTIFS($E$5:$E$1000,E979,$C$5:$C$1000,"Otros")&gt;0,"Otros","")))</f>
        <v/>
      </c>
      <c r="W979" s="58" t="str">
        <f aca="false">IF(E979="","",SUMIFS($AD$5:$AD$1000,$E$5:$E$1000,E979,$AA$5:$AA$1000,AA979,$C$5:$C$1000,"&lt;&gt;"&amp;C979))</f>
        <v/>
      </c>
      <c r="X979" s="72"/>
      <c r="Y979" s="68"/>
      <c r="Z979" s="72"/>
      <c r="AA979" s="38" t="str">
        <f aca="false">IF(B979="","",YEAR(B979)*100+MONTH(B979))</f>
        <v/>
      </c>
      <c r="AB979" s="38" t="str">
        <f aca="false">IF(AND(E979&lt;&gt;"",E979=Cruce!$C$5,AD979=1),COUNTIFS($E$5:E979,E979,$AD$5:AD979,1),"")</f>
        <v/>
      </c>
      <c r="AC979" s="38" t="str">
        <f aca="false">IF(E979="","",C979&amp;"|"&amp;X979&amp;"|"&amp;IF(B979="","s/f",TEXT(B979,"yyyymmdd"))&amp;IF(OR(C979="SSF",X979="Visitas Auditoría Interna"),"|"&amp;Y979,""))</f>
        <v/>
      </c>
      <c r="AD979" s="38" t="n">
        <f aca="false">IF(E979="",0,IF(COUNTIFS($E$5:E979,E979,$AC$5:AC979,AC979)=1,1,0))</f>
        <v>0</v>
      </c>
      <c r="AE979" s="38" t="str">
        <f aca="false">IF(OR(E979="",AD979&lt;&gt;1),"",SUBSTITUTE(SUBSTITUTE(C979,"Auditoría ",""),"Consejo de Administración","Consejo")&amp;" – "&amp;IF(B979="","(sin fecha)",DAY(B979)&amp;" de "&amp;CHOOSE(MONTH(B979),"Enero","Febrero","Marzo","Abril","Mayo","Junio","Julio","Agosto","Septiembre","Octubre","Noviembre","Diciembre")&amp;" "&amp;YEAR(B979)))</f>
        <v/>
      </c>
      <c r="AF979" s="38" t="n">
        <f aca="false">IF(E979="",0,IF(COUNTIF($AC$5:AC979,AC979)=1,1,0))</f>
        <v>0</v>
      </c>
    </row>
    <row r="980" customFormat="false" ht="15" hidden="false" customHeight="false" outlineLevel="0" collapsed="false">
      <c r="A980" s="68"/>
      <c r="B980" s="67"/>
      <c r="C980" s="68"/>
      <c r="D980" s="68"/>
      <c r="E980" s="69"/>
      <c r="F980" s="69"/>
      <c r="G980" s="70" t="str">
        <f aca="false">IF(OR(E980="",AND($C$3="",$E$3="")),"",IF(B980="","Sin fecha",IF(AND(OR($C$3="",B980&gt;=$C$3),OR($E$3="",B980&lt;=$E$3)),"Sí","No")))</f>
        <v/>
      </c>
      <c r="H980" s="58" t="str">
        <f aca="false">IF(B980="","",YEAR(B980))</f>
        <v/>
      </c>
      <c r="I980" s="70" t="str">
        <f aca="false">IF(B980="","",IF(MONTH(B980)=1,"X",""))</f>
        <v/>
      </c>
      <c r="J980" s="70" t="str">
        <f aca="false">IF(B980="","",IF(MONTH(B980)=2,"X",""))</f>
        <v/>
      </c>
      <c r="K980" s="70" t="str">
        <f aca="false">IF(B980="","",IF(MONTH(B980)=3,"X",""))</f>
        <v/>
      </c>
      <c r="L980" s="70" t="str">
        <f aca="false">IF(B980="","",IF(MONTH(B980)=4,"X",""))</f>
        <v/>
      </c>
      <c r="M980" s="70" t="str">
        <f aca="false">IF(B980="","",IF(MONTH(B980)=5,"X",""))</f>
        <v/>
      </c>
      <c r="N980" s="70" t="str">
        <f aca="false">IF(B980="","",IF(MONTH(B980)=6,"X",""))</f>
        <v/>
      </c>
      <c r="O980" s="70" t="str">
        <f aca="false">IF(B980="","",IF(MONTH(B980)=7,"X",""))</f>
        <v/>
      </c>
      <c r="P980" s="70" t="str">
        <f aca="false">IF(B980="","",IF(MONTH(B980)=8,"X",""))</f>
        <v/>
      </c>
      <c r="Q980" s="70" t="str">
        <f aca="false">IF(B980="","",IF(MONTH(B980)=9,"X",""))</f>
        <v/>
      </c>
      <c r="R980" s="70" t="str">
        <f aca="false">IF(B980="","",IF(MONTH(B980)=10,"X",""))</f>
        <v/>
      </c>
      <c r="S980" s="70" t="str">
        <f aca="false">IF(B980="","",IF(MONTH(B980)=11,"X",""))</f>
        <v/>
      </c>
      <c r="T980" s="70" t="str">
        <f aca="false">IF(B980="","",IF(MONTH(B980)=12,"X",""))</f>
        <v/>
      </c>
      <c r="U980" s="58" t="str">
        <f aca="false">IF(E980="","",SUMIF($E$5:$E$1000,E980,$AD$5:$AD$1000))</f>
        <v/>
      </c>
      <c r="V980" s="71" t="str">
        <f aca="false">IF(E980="","",_xlfn.TEXTJOIN(" + ",TRUE(),IF(COUNTIFS($E$5:$E$1000,E980,$C$5:$C$1000,"Auditoría Interna")&gt;0,"Interna",""),IF(COUNTIFS($E$5:$E$1000,E980,$C$5:$C$1000,"Auditoría Externa")&gt;0,"Externa",""),IF(COUNTIFS($E$5:$E$1000,E980,$C$5:$C$1000,"SSF")&gt;0,"SSF",""),IF(COUNTIFS($E$5:$E$1000,E980,$C$5:$C$1000,"Comité de Supervisión")&gt;0,"Comité Sup.",""),IF(COUNTIFS($E$5:$E$1000,E980,$C$5:$C$1000,"Consejo de Administración")&gt;0,"Consejo",""),IF(COUNTIFS($E$5:$E$1000,E980,$C$5:$C$1000,"Otros")&gt;0,"Otros","")))</f>
        <v/>
      </c>
      <c r="W980" s="58" t="str">
        <f aca="false">IF(E980="","",SUMIFS($AD$5:$AD$1000,$E$5:$E$1000,E980,$AA$5:$AA$1000,AA980,$C$5:$C$1000,"&lt;&gt;"&amp;C980))</f>
        <v/>
      </c>
      <c r="X980" s="72"/>
      <c r="Y980" s="68"/>
      <c r="Z980" s="72"/>
      <c r="AA980" s="38" t="str">
        <f aca="false">IF(B980="","",YEAR(B980)*100+MONTH(B980))</f>
        <v/>
      </c>
      <c r="AB980" s="38" t="str">
        <f aca="false">IF(AND(E980&lt;&gt;"",E980=Cruce!$C$5,AD980=1),COUNTIFS($E$5:E980,E980,$AD$5:AD980,1),"")</f>
        <v/>
      </c>
      <c r="AC980" s="38" t="str">
        <f aca="false">IF(E980="","",C980&amp;"|"&amp;X980&amp;"|"&amp;IF(B980="","s/f",TEXT(B980,"yyyymmdd"))&amp;IF(OR(C980="SSF",X980="Visitas Auditoría Interna"),"|"&amp;Y980,""))</f>
        <v/>
      </c>
      <c r="AD980" s="38" t="n">
        <f aca="false">IF(E980="",0,IF(COUNTIFS($E$5:E980,E980,$AC$5:AC980,AC980)=1,1,0))</f>
        <v>0</v>
      </c>
      <c r="AE980" s="38" t="str">
        <f aca="false">IF(OR(E980="",AD980&lt;&gt;1),"",SUBSTITUTE(SUBSTITUTE(C980,"Auditoría ",""),"Consejo de Administración","Consejo")&amp;" – "&amp;IF(B980="","(sin fecha)",DAY(B980)&amp;" de "&amp;CHOOSE(MONTH(B980),"Enero","Febrero","Marzo","Abril","Mayo","Junio","Julio","Agosto","Septiembre","Octubre","Noviembre","Diciembre")&amp;" "&amp;YEAR(B980)))</f>
        <v/>
      </c>
      <c r="AF980" s="38" t="n">
        <f aca="false">IF(E980="",0,IF(COUNTIF($AC$5:AC980,AC980)=1,1,0))</f>
        <v>0</v>
      </c>
    </row>
    <row r="981" customFormat="false" ht="15" hidden="false" customHeight="false" outlineLevel="0" collapsed="false">
      <c r="A981" s="68"/>
      <c r="B981" s="67"/>
      <c r="C981" s="68"/>
      <c r="D981" s="68"/>
      <c r="E981" s="69"/>
      <c r="F981" s="69"/>
      <c r="G981" s="70" t="str">
        <f aca="false">IF(OR(E981="",AND($C$3="",$E$3="")),"",IF(B981="","Sin fecha",IF(AND(OR($C$3="",B981&gt;=$C$3),OR($E$3="",B981&lt;=$E$3)),"Sí","No")))</f>
        <v/>
      </c>
      <c r="H981" s="58" t="str">
        <f aca="false">IF(B981="","",YEAR(B981))</f>
        <v/>
      </c>
      <c r="I981" s="70" t="str">
        <f aca="false">IF(B981="","",IF(MONTH(B981)=1,"X",""))</f>
        <v/>
      </c>
      <c r="J981" s="70" t="str">
        <f aca="false">IF(B981="","",IF(MONTH(B981)=2,"X",""))</f>
        <v/>
      </c>
      <c r="K981" s="70" t="str">
        <f aca="false">IF(B981="","",IF(MONTH(B981)=3,"X",""))</f>
        <v/>
      </c>
      <c r="L981" s="70" t="str">
        <f aca="false">IF(B981="","",IF(MONTH(B981)=4,"X",""))</f>
        <v/>
      </c>
      <c r="M981" s="70" t="str">
        <f aca="false">IF(B981="","",IF(MONTH(B981)=5,"X",""))</f>
        <v/>
      </c>
      <c r="N981" s="70" t="str">
        <f aca="false">IF(B981="","",IF(MONTH(B981)=6,"X",""))</f>
        <v/>
      </c>
      <c r="O981" s="70" t="str">
        <f aca="false">IF(B981="","",IF(MONTH(B981)=7,"X",""))</f>
        <v/>
      </c>
      <c r="P981" s="70" t="str">
        <f aca="false">IF(B981="","",IF(MONTH(B981)=8,"X",""))</f>
        <v/>
      </c>
      <c r="Q981" s="70" t="str">
        <f aca="false">IF(B981="","",IF(MONTH(B981)=9,"X",""))</f>
        <v/>
      </c>
      <c r="R981" s="70" t="str">
        <f aca="false">IF(B981="","",IF(MONTH(B981)=10,"X",""))</f>
        <v/>
      </c>
      <c r="S981" s="70" t="str">
        <f aca="false">IF(B981="","",IF(MONTH(B981)=11,"X",""))</f>
        <v/>
      </c>
      <c r="T981" s="70" t="str">
        <f aca="false">IF(B981="","",IF(MONTH(B981)=12,"X",""))</f>
        <v/>
      </c>
      <c r="U981" s="58" t="str">
        <f aca="false">IF(E981="","",SUMIF($E$5:$E$1000,E981,$AD$5:$AD$1000))</f>
        <v/>
      </c>
      <c r="V981" s="71" t="str">
        <f aca="false">IF(E981="","",_xlfn.TEXTJOIN(" + ",TRUE(),IF(COUNTIFS($E$5:$E$1000,E981,$C$5:$C$1000,"Auditoría Interna")&gt;0,"Interna",""),IF(COUNTIFS($E$5:$E$1000,E981,$C$5:$C$1000,"Auditoría Externa")&gt;0,"Externa",""),IF(COUNTIFS($E$5:$E$1000,E981,$C$5:$C$1000,"SSF")&gt;0,"SSF",""),IF(COUNTIFS($E$5:$E$1000,E981,$C$5:$C$1000,"Comité de Supervisión")&gt;0,"Comité Sup.",""),IF(COUNTIFS($E$5:$E$1000,E981,$C$5:$C$1000,"Consejo de Administración")&gt;0,"Consejo",""),IF(COUNTIFS($E$5:$E$1000,E981,$C$5:$C$1000,"Otros")&gt;0,"Otros","")))</f>
        <v/>
      </c>
      <c r="W981" s="58" t="str">
        <f aca="false">IF(E981="","",SUMIFS($AD$5:$AD$1000,$E$5:$E$1000,E981,$AA$5:$AA$1000,AA981,$C$5:$C$1000,"&lt;&gt;"&amp;C981))</f>
        <v/>
      </c>
      <c r="X981" s="72"/>
      <c r="Y981" s="68"/>
      <c r="Z981" s="72"/>
      <c r="AA981" s="38" t="str">
        <f aca="false">IF(B981="","",YEAR(B981)*100+MONTH(B981))</f>
        <v/>
      </c>
      <c r="AB981" s="38" t="str">
        <f aca="false">IF(AND(E981&lt;&gt;"",E981=Cruce!$C$5,AD981=1),COUNTIFS($E$5:E981,E981,$AD$5:AD981,1),"")</f>
        <v/>
      </c>
      <c r="AC981" s="38" t="str">
        <f aca="false">IF(E981="","",C981&amp;"|"&amp;X981&amp;"|"&amp;IF(B981="","s/f",TEXT(B981,"yyyymmdd"))&amp;IF(OR(C981="SSF",X981="Visitas Auditoría Interna"),"|"&amp;Y981,""))</f>
        <v/>
      </c>
      <c r="AD981" s="38" t="n">
        <f aca="false">IF(E981="",0,IF(COUNTIFS($E$5:E981,E981,$AC$5:AC981,AC981)=1,1,0))</f>
        <v>0</v>
      </c>
      <c r="AE981" s="38" t="str">
        <f aca="false">IF(OR(E981="",AD981&lt;&gt;1),"",SUBSTITUTE(SUBSTITUTE(C981,"Auditoría ",""),"Consejo de Administración","Consejo")&amp;" – "&amp;IF(B981="","(sin fecha)",DAY(B981)&amp;" de "&amp;CHOOSE(MONTH(B981),"Enero","Febrero","Marzo","Abril","Mayo","Junio","Julio","Agosto","Septiembre","Octubre","Noviembre","Diciembre")&amp;" "&amp;YEAR(B981)))</f>
        <v/>
      </c>
      <c r="AF981" s="38" t="n">
        <f aca="false">IF(E981="",0,IF(COUNTIF($AC$5:AC981,AC981)=1,1,0))</f>
        <v>0</v>
      </c>
    </row>
    <row r="982" customFormat="false" ht="15" hidden="false" customHeight="false" outlineLevel="0" collapsed="false">
      <c r="A982" s="68"/>
      <c r="B982" s="67"/>
      <c r="C982" s="68"/>
      <c r="D982" s="68"/>
      <c r="E982" s="69"/>
      <c r="F982" s="69"/>
      <c r="G982" s="70" t="str">
        <f aca="false">IF(OR(E982="",AND($C$3="",$E$3="")),"",IF(B982="","Sin fecha",IF(AND(OR($C$3="",B982&gt;=$C$3),OR($E$3="",B982&lt;=$E$3)),"Sí","No")))</f>
        <v/>
      </c>
      <c r="H982" s="58" t="str">
        <f aca="false">IF(B982="","",YEAR(B982))</f>
        <v/>
      </c>
      <c r="I982" s="70" t="str">
        <f aca="false">IF(B982="","",IF(MONTH(B982)=1,"X",""))</f>
        <v/>
      </c>
      <c r="J982" s="70" t="str">
        <f aca="false">IF(B982="","",IF(MONTH(B982)=2,"X",""))</f>
        <v/>
      </c>
      <c r="K982" s="70" t="str">
        <f aca="false">IF(B982="","",IF(MONTH(B982)=3,"X",""))</f>
        <v/>
      </c>
      <c r="L982" s="70" t="str">
        <f aca="false">IF(B982="","",IF(MONTH(B982)=4,"X",""))</f>
        <v/>
      </c>
      <c r="M982" s="70" t="str">
        <f aca="false">IF(B982="","",IF(MONTH(B982)=5,"X",""))</f>
        <v/>
      </c>
      <c r="N982" s="70" t="str">
        <f aca="false">IF(B982="","",IF(MONTH(B982)=6,"X",""))</f>
        <v/>
      </c>
      <c r="O982" s="70" t="str">
        <f aca="false">IF(B982="","",IF(MONTH(B982)=7,"X",""))</f>
        <v/>
      </c>
      <c r="P982" s="70" t="str">
        <f aca="false">IF(B982="","",IF(MONTH(B982)=8,"X",""))</f>
        <v/>
      </c>
      <c r="Q982" s="70" t="str">
        <f aca="false">IF(B982="","",IF(MONTH(B982)=9,"X",""))</f>
        <v/>
      </c>
      <c r="R982" s="70" t="str">
        <f aca="false">IF(B982="","",IF(MONTH(B982)=10,"X",""))</f>
        <v/>
      </c>
      <c r="S982" s="70" t="str">
        <f aca="false">IF(B982="","",IF(MONTH(B982)=11,"X",""))</f>
        <v/>
      </c>
      <c r="T982" s="70" t="str">
        <f aca="false">IF(B982="","",IF(MONTH(B982)=12,"X",""))</f>
        <v/>
      </c>
      <c r="U982" s="58" t="str">
        <f aca="false">IF(E982="","",SUMIF($E$5:$E$1000,E982,$AD$5:$AD$1000))</f>
        <v/>
      </c>
      <c r="V982" s="71" t="str">
        <f aca="false">IF(E982="","",_xlfn.TEXTJOIN(" + ",TRUE(),IF(COUNTIFS($E$5:$E$1000,E982,$C$5:$C$1000,"Auditoría Interna")&gt;0,"Interna",""),IF(COUNTIFS($E$5:$E$1000,E982,$C$5:$C$1000,"Auditoría Externa")&gt;0,"Externa",""),IF(COUNTIFS($E$5:$E$1000,E982,$C$5:$C$1000,"SSF")&gt;0,"SSF",""),IF(COUNTIFS($E$5:$E$1000,E982,$C$5:$C$1000,"Comité de Supervisión")&gt;0,"Comité Sup.",""),IF(COUNTIFS($E$5:$E$1000,E982,$C$5:$C$1000,"Consejo de Administración")&gt;0,"Consejo",""),IF(COUNTIFS($E$5:$E$1000,E982,$C$5:$C$1000,"Otros")&gt;0,"Otros","")))</f>
        <v/>
      </c>
      <c r="W982" s="58" t="str">
        <f aca="false">IF(E982="","",SUMIFS($AD$5:$AD$1000,$E$5:$E$1000,E982,$AA$5:$AA$1000,AA982,$C$5:$C$1000,"&lt;&gt;"&amp;C982))</f>
        <v/>
      </c>
      <c r="X982" s="72"/>
      <c r="Y982" s="68"/>
      <c r="Z982" s="72"/>
      <c r="AA982" s="38" t="str">
        <f aca="false">IF(B982="","",YEAR(B982)*100+MONTH(B982))</f>
        <v/>
      </c>
      <c r="AB982" s="38" t="str">
        <f aca="false">IF(AND(E982&lt;&gt;"",E982=Cruce!$C$5,AD982=1),COUNTIFS($E$5:E982,E982,$AD$5:AD982,1),"")</f>
        <v/>
      </c>
      <c r="AC982" s="38" t="str">
        <f aca="false">IF(E982="","",C982&amp;"|"&amp;X982&amp;"|"&amp;IF(B982="","s/f",TEXT(B982,"yyyymmdd"))&amp;IF(OR(C982="SSF",X982="Visitas Auditoría Interna"),"|"&amp;Y982,""))</f>
        <v/>
      </c>
      <c r="AD982" s="38" t="n">
        <f aca="false">IF(E982="",0,IF(COUNTIFS($E$5:E982,E982,$AC$5:AC982,AC982)=1,1,0))</f>
        <v>0</v>
      </c>
      <c r="AE982" s="38" t="str">
        <f aca="false">IF(OR(E982="",AD982&lt;&gt;1),"",SUBSTITUTE(SUBSTITUTE(C982,"Auditoría ",""),"Consejo de Administración","Consejo")&amp;" – "&amp;IF(B982="","(sin fecha)",DAY(B982)&amp;" de "&amp;CHOOSE(MONTH(B982),"Enero","Febrero","Marzo","Abril","Mayo","Junio","Julio","Agosto","Septiembre","Octubre","Noviembre","Diciembre")&amp;" "&amp;YEAR(B982)))</f>
        <v/>
      </c>
      <c r="AF982" s="38" t="n">
        <f aca="false">IF(E982="",0,IF(COUNTIF($AC$5:AC982,AC982)=1,1,0))</f>
        <v>0</v>
      </c>
    </row>
    <row r="983" customFormat="false" ht="15" hidden="false" customHeight="false" outlineLevel="0" collapsed="false">
      <c r="A983" s="68"/>
      <c r="B983" s="67"/>
      <c r="C983" s="68"/>
      <c r="D983" s="68"/>
      <c r="E983" s="69"/>
      <c r="F983" s="69"/>
      <c r="G983" s="70" t="str">
        <f aca="false">IF(OR(E983="",AND($C$3="",$E$3="")),"",IF(B983="","Sin fecha",IF(AND(OR($C$3="",B983&gt;=$C$3),OR($E$3="",B983&lt;=$E$3)),"Sí","No")))</f>
        <v/>
      </c>
      <c r="H983" s="58" t="str">
        <f aca="false">IF(B983="","",YEAR(B983))</f>
        <v/>
      </c>
      <c r="I983" s="70" t="str">
        <f aca="false">IF(B983="","",IF(MONTH(B983)=1,"X",""))</f>
        <v/>
      </c>
      <c r="J983" s="70" t="str">
        <f aca="false">IF(B983="","",IF(MONTH(B983)=2,"X",""))</f>
        <v/>
      </c>
      <c r="K983" s="70" t="str">
        <f aca="false">IF(B983="","",IF(MONTH(B983)=3,"X",""))</f>
        <v/>
      </c>
      <c r="L983" s="70" t="str">
        <f aca="false">IF(B983="","",IF(MONTH(B983)=4,"X",""))</f>
        <v/>
      </c>
      <c r="M983" s="70" t="str">
        <f aca="false">IF(B983="","",IF(MONTH(B983)=5,"X",""))</f>
        <v/>
      </c>
      <c r="N983" s="70" t="str">
        <f aca="false">IF(B983="","",IF(MONTH(B983)=6,"X",""))</f>
        <v/>
      </c>
      <c r="O983" s="70" t="str">
        <f aca="false">IF(B983="","",IF(MONTH(B983)=7,"X",""))</f>
        <v/>
      </c>
      <c r="P983" s="70" t="str">
        <f aca="false">IF(B983="","",IF(MONTH(B983)=8,"X",""))</f>
        <v/>
      </c>
      <c r="Q983" s="70" t="str">
        <f aca="false">IF(B983="","",IF(MONTH(B983)=9,"X",""))</f>
        <v/>
      </c>
      <c r="R983" s="70" t="str">
        <f aca="false">IF(B983="","",IF(MONTH(B983)=10,"X",""))</f>
        <v/>
      </c>
      <c r="S983" s="70" t="str">
        <f aca="false">IF(B983="","",IF(MONTH(B983)=11,"X",""))</f>
        <v/>
      </c>
      <c r="T983" s="70" t="str">
        <f aca="false">IF(B983="","",IF(MONTH(B983)=12,"X",""))</f>
        <v/>
      </c>
      <c r="U983" s="58" t="str">
        <f aca="false">IF(E983="","",SUMIF($E$5:$E$1000,E983,$AD$5:$AD$1000))</f>
        <v/>
      </c>
      <c r="V983" s="71" t="str">
        <f aca="false">IF(E983="","",_xlfn.TEXTJOIN(" + ",TRUE(),IF(COUNTIFS($E$5:$E$1000,E983,$C$5:$C$1000,"Auditoría Interna")&gt;0,"Interna",""),IF(COUNTIFS($E$5:$E$1000,E983,$C$5:$C$1000,"Auditoría Externa")&gt;0,"Externa",""),IF(COUNTIFS($E$5:$E$1000,E983,$C$5:$C$1000,"SSF")&gt;0,"SSF",""),IF(COUNTIFS($E$5:$E$1000,E983,$C$5:$C$1000,"Comité de Supervisión")&gt;0,"Comité Sup.",""),IF(COUNTIFS($E$5:$E$1000,E983,$C$5:$C$1000,"Consejo de Administración")&gt;0,"Consejo",""),IF(COUNTIFS($E$5:$E$1000,E983,$C$5:$C$1000,"Otros")&gt;0,"Otros","")))</f>
        <v/>
      </c>
      <c r="W983" s="58" t="str">
        <f aca="false">IF(E983="","",SUMIFS($AD$5:$AD$1000,$E$5:$E$1000,E983,$AA$5:$AA$1000,AA983,$C$5:$C$1000,"&lt;&gt;"&amp;C983))</f>
        <v/>
      </c>
      <c r="X983" s="72"/>
      <c r="Y983" s="68"/>
      <c r="Z983" s="72"/>
      <c r="AA983" s="38" t="str">
        <f aca="false">IF(B983="","",YEAR(B983)*100+MONTH(B983))</f>
        <v/>
      </c>
      <c r="AB983" s="38" t="str">
        <f aca="false">IF(AND(E983&lt;&gt;"",E983=Cruce!$C$5,AD983=1),COUNTIFS($E$5:E983,E983,$AD$5:AD983,1),"")</f>
        <v/>
      </c>
      <c r="AC983" s="38" t="str">
        <f aca="false">IF(E983="","",C983&amp;"|"&amp;X983&amp;"|"&amp;IF(B983="","s/f",TEXT(B983,"yyyymmdd"))&amp;IF(OR(C983="SSF",X983="Visitas Auditoría Interna"),"|"&amp;Y983,""))</f>
        <v/>
      </c>
      <c r="AD983" s="38" t="n">
        <f aca="false">IF(E983="",0,IF(COUNTIFS($E$5:E983,E983,$AC$5:AC983,AC983)=1,1,0))</f>
        <v>0</v>
      </c>
      <c r="AE983" s="38" t="str">
        <f aca="false">IF(OR(E983="",AD983&lt;&gt;1),"",SUBSTITUTE(SUBSTITUTE(C983,"Auditoría ",""),"Consejo de Administración","Consejo")&amp;" – "&amp;IF(B983="","(sin fecha)",DAY(B983)&amp;" de "&amp;CHOOSE(MONTH(B983),"Enero","Febrero","Marzo","Abril","Mayo","Junio","Julio","Agosto","Septiembre","Octubre","Noviembre","Diciembre")&amp;" "&amp;YEAR(B983)))</f>
        <v/>
      </c>
      <c r="AF983" s="38" t="n">
        <f aca="false">IF(E983="",0,IF(COUNTIF($AC$5:AC983,AC983)=1,1,0))</f>
        <v>0</v>
      </c>
    </row>
    <row r="984" customFormat="false" ht="15" hidden="false" customHeight="false" outlineLevel="0" collapsed="false">
      <c r="A984" s="68"/>
      <c r="B984" s="67"/>
      <c r="C984" s="68"/>
      <c r="D984" s="68"/>
      <c r="E984" s="69"/>
      <c r="F984" s="69"/>
      <c r="G984" s="70" t="str">
        <f aca="false">IF(OR(E984="",AND($C$3="",$E$3="")),"",IF(B984="","Sin fecha",IF(AND(OR($C$3="",B984&gt;=$C$3),OR($E$3="",B984&lt;=$E$3)),"Sí","No")))</f>
        <v/>
      </c>
      <c r="H984" s="58" t="str">
        <f aca="false">IF(B984="","",YEAR(B984))</f>
        <v/>
      </c>
      <c r="I984" s="70" t="str">
        <f aca="false">IF(B984="","",IF(MONTH(B984)=1,"X",""))</f>
        <v/>
      </c>
      <c r="J984" s="70" t="str">
        <f aca="false">IF(B984="","",IF(MONTH(B984)=2,"X",""))</f>
        <v/>
      </c>
      <c r="K984" s="70" t="str">
        <f aca="false">IF(B984="","",IF(MONTH(B984)=3,"X",""))</f>
        <v/>
      </c>
      <c r="L984" s="70" t="str">
        <f aca="false">IF(B984="","",IF(MONTH(B984)=4,"X",""))</f>
        <v/>
      </c>
      <c r="M984" s="70" t="str">
        <f aca="false">IF(B984="","",IF(MONTH(B984)=5,"X",""))</f>
        <v/>
      </c>
      <c r="N984" s="70" t="str">
        <f aca="false">IF(B984="","",IF(MONTH(B984)=6,"X",""))</f>
        <v/>
      </c>
      <c r="O984" s="70" t="str">
        <f aca="false">IF(B984="","",IF(MONTH(B984)=7,"X",""))</f>
        <v/>
      </c>
      <c r="P984" s="70" t="str">
        <f aca="false">IF(B984="","",IF(MONTH(B984)=8,"X",""))</f>
        <v/>
      </c>
      <c r="Q984" s="70" t="str">
        <f aca="false">IF(B984="","",IF(MONTH(B984)=9,"X",""))</f>
        <v/>
      </c>
      <c r="R984" s="70" t="str">
        <f aca="false">IF(B984="","",IF(MONTH(B984)=10,"X",""))</f>
        <v/>
      </c>
      <c r="S984" s="70" t="str">
        <f aca="false">IF(B984="","",IF(MONTH(B984)=11,"X",""))</f>
        <v/>
      </c>
      <c r="T984" s="70" t="str">
        <f aca="false">IF(B984="","",IF(MONTH(B984)=12,"X",""))</f>
        <v/>
      </c>
      <c r="U984" s="58" t="str">
        <f aca="false">IF(E984="","",SUMIF($E$5:$E$1000,E984,$AD$5:$AD$1000))</f>
        <v/>
      </c>
      <c r="V984" s="71" t="str">
        <f aca="false">IF(E984="","",_xlfn.TEXTJOIN(" + ",TRUE(),IF(COUNTIFS($E$5:$E$1000,E984,$C$5:$C$1000,"Auditoría Interna")&gt;0,"Interna",""),IF(COUNTIFS($E$5:$E$1000,E984,$C$5:$C$1000,"Auditoría Externa")&gt;0,"Externa",""),IF(COUNTIFS($E$5:$E$1000,E984,$C$5:$C$1000,"SSF")&gt;0,"SSF",""),IF(COUNTIFS($E$5:$E$1000,E984,$C$5:$C$1000,"Comité de Supervisión")&gt;0,"Comité Sup.",""),IF(COUNTIFS($E$5:$E$1000,E984,$C$5:$C$1000,"Consejo de Administración")&gt;0,"Consejo",""),IF(COUNTIFS($E$5:$E$1000,E984,$C$5:$C$1000,"Otros")&gt;0,"Otros","")))</f>
        <v/>
      </c>
      <c r="W984" s="58" t="str">
        <f aca="false">IF(E984="","",SUMIFS($AD$5:$AD$1000,$E$5:$E$1000,E984,$AA$5:$AA$1000,AA984,$C$5:$C$1000,"&lt;&gt;"&amp;C984))</f>
        <v/>
      </c>
      <c r="X984" s="72"/>
      <c r="Y984" s="68"/>
      <c r="Z984" s="72"/>
      <c r="AA984" s="38" t="str">
        <f aca="false">IF(B984="","",YEAR(B984)*100+MONTH(B984))</f>
        <v/>
      </c>
      <c r="AB984" s="38" t="str">
        <f aca="false">IF(AND(E984&lt;&gt;"",E984=Cruce!$C$5,AD984=1),COUNTIFS($E$5:E984,E984,$AD$5:AD984,1),"")</f>
        <v/>
      </c>
      <c r="AC984" s="38" t="str">
        <f aca="false">IF(E984="","",C984&amp;"|"&amp;X984&amp;"|"&amp;IF(B984="","s/f",TEXT(B984,"yyyymmdd"))&amp;IF(OR(C984="SSF",X984="Visitas Auditoría Interna"),"|"&amp;Y984,""))</f>
        <v/>
      </c>
      <c r="AD984" s="38" t="n">
        <f aca="false">IF(E984="",0,IF(COUNTIFS($E$5:E984,E984,$AC$5:AC984,AC984)=1,1,0))</f>
        <v>0</v>
      </c>
      <c r="AE984" s="38" t="str">
        <f aca="false">IF(OR(E984="",AD984&lt;&gt;1),"",SUBSTITUTE(SUBSTITUTE(C984,"Auditoría ",""),"Consejo de Administración","Consejo")&amp;" – "&amp;IF(B984="","(sin fecha)",DAY(B984)&amp;" de "&amp;CHOOSE(MONTH(B984),"Enero","Febrero","Marzo","Abril","Mayo","Junio","Julio","Agosto","Septiembre","Octubre","Noviembre","Diciembre")&amp;" "&amp;YEAR(B984)))</f>
        <v/>
      </c>
      <c r="AF984" s="38" t="n">
        <f aca="false">IF(E984="",0,IF(COUNTIF($AC$5:AC984,AC984)=1,1,0))</f>
        <v>0</v>
      </c>
    </row>
    <row r="985" customFormat="false" ht="15" hidden="false" customHeight="false" outlineLevel="0" collapsed="false">
      <c r="A985" s="68"/>
      <c r="B985" s="67"/>
      <c r="C985" s="68"/>
      <c r="D985" s="68"/>
      <c r="E985" s="69"/>
      <c r="F985" s="69"/>
      <c r="G985" s="70" t="str">
        <f aca="false">IF(OR(E985="",AND($C$3="",$E$3="")),"",IF(B985="","Sin fecha",IF(AND(OR($C$3="",B985&gt;=$C$3),OR($E$3="",B985&lt;=$E$3)),"Sí","No")))</f>
        <v/>
      </c>
      <c r="H985" s="58" t="str">
        <f aca="false">IF(B985="","",YEAR(B985))</f>
        <v/>
      </c>
      <c r="I985" s="70" t="str">
        <f aca="false">IF(B985="","",IF(MONTH(B985)=1,"X",""))</f>
        <v/>
      </c>
      <c r="J985" s="70" t="str">
        <f aca="false">IF(B985="","",IF(MONTH(B985)=2,"X",""))</f>
        <v/>
      </c>
      <c r="K985" s="70" t="str">
        <f aca="false">IF(B985="","",IF(MONTH(B985)=3,"X",""))</f>
        <v/>
      </c>
      <c r="L985" s="70" t="str">
        <f aca="false">IF(B985="","",IF(MONTH(B985)=4,"X",""))</f>
        <v/>
      </c>
      <c r="M985" s="70" t="str">
        <f aca="false">IF(B985="","",IF(MONTH(B985)=5,"X",""))</f>
        <v/>
      </c>
      <c r="N985" s="70" t="str">
        <f aca="false">IF(B985="","",IF(MONTH(B985)=6,"X",""))</f>
        <v/>
      </c>
      <c r="O985" s="70" t="str">
        <f aca="false">IF(B985="","",IF(MONTH(B985)=7,"X",""))</f>
        <v/>
      </c>
      <c r="P985" s="70" t="str">
        <f aca="false">IF(B985="","",IF(MONTH(B985)=8,"X",""))</f>
        <v/>
      </c>
      <c r="Q985" s="70" t="str">
        <f aca="false">IF(B985="","",IF(MONTH(B985)=9,"X",""))</f>
        <v/>
      </c>
      <c r="R985" s="70" t="str">
        <f aca="false">IF(B985="","",IF(MONTH(B985)=10,"X",""))</f>
        <v/>
      </c>
      <c r="S985" s="70" t="str">
        <f aca="false">IF(B985="","",IF(MONTH(B985)=11,"X",""))</f>
        <v/>
      </c>
      <c r="T985" s="70" t="str">
        <f aca="false">IF(B985="","",IF(MONTH(B985)=12,"X",""))</f>
        <v/>
      </c>
      <c r="U985" s="58" t="str">
        <f aca="false">IF(E985="","",SUMIF($E$5:$E$1000,E985,$AD$5:$AD$1000))</f>
        <v/>
      </c>
      <c r="V985" s="71" t="str">
        <f aca="false">IF(E985="","",_xlfn.TEXTJOIN(" + ",TRUE(),IF(COUNTIFS($E$5:$E$1000,E985,$C$5:$C$1000,"Auditoría Interna")&gt;0,"Interna",""),IF(COUNTIFS($E$5:$E$1000,E985,$C$5:$C$1000,"Auditoría Externa")&gt;0,"Externa",""),IF(COUNTIFS($E$5:$E$1000,E985,$C$5:$C$1000,"SSF")&gt;0,"SSF",""),IF(COUNTIFS($E$5:$E$1000,E985,$C$5:$C$1000,"Comité de Supervisión")&gt;0,"Comité Sup.",""),IF(COUNTIFS($E$5:$E$1000,E985,$C$5:$C$1000,"Consejo de Administración")&gt;0,"Consejo",""),IF(COUNTIFS($E$5:$E$1000,E985,$C$5:$C$1000,"Otros")&gt;0,"Otros","")))</f>
        <v/>
      </c>
      <c r="W985" s="58" t="str">
        <f aca="false">IF(E985="","",SUMIFS($AD$5:$AD$1000,$E$5:$E$1000,E985,$AA$5:$AA$1000,AA985,$C$5:$C$1000,"&lt;&gt;"&amp;C985))</f>
        <v/>
      </c>
      <c r="X985" s="72"/>
      <c r="Y985" s="68"/>
      <c r="Z985" s="72"/>
      <c r="AA985" s="38" t="str">
        <f aca="false">IF(B985="","",YEAR(B985)*100+MONTH(B985))</f>
        <v/>
      </c>
      <c r="AB985" s="38" t="str">
        <f aca="false">IF(AND(E985&lt;&gt;"",E985=Cruce!$C$5,AD985=1),COUNTIFS($E$5:E985,E985,$AD$5:AD985,1),"")</f>
        <v/>
      </c>
      <c r="AC985" s="38" t="str">
        <f aca="false">IF(E985="","",C985&amp;"|"&amp;X985&amp;"|"&amp;IF(B985="","s/f",TEXT(B985,"yyyymmdd"))&amp;IF(OR(C985="SSF",X985="Visitas Auditoría Interna"),"|"&amp;Y985,""))</f>
        <v/>
      </c>
      <c r="AD985" s="38" t="n">
        <f aca="false">IF(E985="",0,IF(COUNTIFS($E$5:E985,E985,$AC$5:AC985,AC985)=1,1,0))</f>
        <v>0</v>
      </c>
      <c r="AE985" s="38" t="str">
        <f aca="false">IF(OR(E985="",AD985&lt;&gt;1),"",SUBSTITUTE(SUBSTITUTE(C985,"Auditoría ",""),"Consejo de Administración","Consejo")&amp;" – "&amp;IF(B985="","(sin fecha)",DAY(B985)&amp;" de "&amp;CHOOSE(MONTH(B985),"Enero","Febrero","Marzo","Abril","Mayo","Junio","Julio","Agosto","Septiembre","Octubre","Noviembre","Diciembre")&amp;" "&amp;YEAR(B985)))</f>
        <v/>
      </c>
      <c r="AF985" s="38" t="n">
        <f aca="false">IF(E985="",0,IF(COUNTIF($AC$5:AC985,AC985)=1,1,0))</f>
        <v>0</v>
      </c>
    </row>
    <row r="986" customFormat="false" ht="15" hidden="false" customHeight="false" outlineLevel="0" collapsed="false">
      <c r="A986" s="68"/>
      <c r="B986" s="67"/>
      <c r="C986" s="68"/>
      <c r="D986" s="68"/>
      <c r="E986" s="69"/>
      <c r="F986" s="69"/>
      <c r="G986" s="70" t="str">
        <f aca="false">IF(OR(E986="",AND($C$3="",$E$3="")),"",IF(B986="","Sin fecha",IF(AND(OR($C$3="",B986&gt;=$C$3),OR($E$3="",B986&lt;=$E$3)),"Sí","No")))</f>
        <v/>
      </c>
      <c r="H986" s="58" t="str">
        <f aca="false">IF(B986="","",YEAR(B986))</f>
        <v/>
      </c>
      <c r="I986" s="70" t="str">
        <f aca="false">IF(B986="","",IF(MONTH(B986)=1,"X",""))</f>
        <v/>
      </c>
      <c r="J986" s="70" t="str">
        <f aca="false">IF(B986="","",IF(MONTH(B986)=2,"X",""))</f>
        <v/>
      </c>
      <c r="K986" s="70" t="str">
        <f aca="false">IF(B986="","",IF(MONTH(B986)=3,"X",""))</f>
        <v/>
      </c>
      <c r="L986" s="70" t="str">
        <f aca="false">IF(B986="","",IF(MONTH(B986)=4,"X",""))</f>
        <v/>
      </c>
      <c r="M986" s="70" t="str">
        <f aca="false">IF(B986="","",IF(MONTH(B986)=5,"X",""))</f>
        <v/>
      </c>
      <c r="N986" s="70" t="str">
        <f aca="false">IF(B986="","",IF(MONTH(B986)=6,"X",""))</f>
        <v/>
      </c>
      <c r="O986" s="70" t="str">
        <f aca="false">IF(B986="","",IF(MONTH(B986)=7,"X",""))</f>
        <v/>
      </c>
      <c r="P986" s="70" t="str">
        <f aca="false">IF(B986="","",IF(MONTH(B986)=8,"X",""))</f>
        <v/>
      </c>
      <c r="Q986" s="70" t="str">
        <f aca="false">IF(B986="","",IF(MONTH(B986)=9,"X",""))</f>
        <v/>
      </c>
      <c r="R986" s="70" t="str">
        <f aca="false">IF(B986="","",IF(MONTH(B986)=10,"X",""))</f>
        <v/>
      </c>
      <c r="S986" s="70" t="str">
        <f aca="false">IF(B986="","",IF(MONTH(B986)=11,"X",""))</f>
        <v/>
      </c>
      <c r="T986" s="70" t="str">
        <f aca="false">IF(B986="","",IF(MONTH(B986)=12,"X",""))</f>
        <v/>
      </c>
      <c r="U986" s="58" t="str">
        <f aca="false">IF(E986="","",SUMIF($E$5:$E$1000,E986,$AD$5:$AD$1000))</f>
        <v/>
      </c>
      <c r="V986" s="71" t="str">
        <f aca="false">IF(E986="","",_xlfn.TEXTJOIN(" + ",TRUE(),IF(COUNTIFS($E$5:$E$1000,E986,$C$5:$C$1000,"Auditoría Interna")&gt;0,"Interna",""),IF(COUNTIFS($E$5:$E$1000,E986,$C$5:$C$1000,"Auditoría Externa")&gt;0,"Externa",""),IF(COUNTIFS($E$5:$E$1000,E986,$C$5:$C$1000,"SSF")&gt;0,"SSF",""),IF(COUNTIFS($E$5:$E$1000,E986,$C$5:$C$1000,"Comité de Supervisión")&gt;0,"Comité Sup.",""),IF(COUNTIFS($E$5:$E$1000,E986,$C$5:$C$1000,"Consejo de Administración")&gt;0,"Consejo",""),IF(COUNTIFS($E$5:$E$1000,E986,$C$5:$C$1000,"Otros")&gt;0,"Otros","")))</f>
        <v/>
      </c>
      <c r="W986" s="58" t="str">
        <f aca="false">IF(E986="","",SUMIFS($AD$5:$AD$1000,$E$5:$E$1000,E986,$AA$5:$AA$1000,AA986,$C$5:$C$1000,"&lt;&gt;"&amp;C986))</f>
        <v/>
      </c>
      <c r="X986" s="72"/>
      <c r="Y986" s="68"/>
      <c r="Z986" s="72"/>
      <c r="AA986" s="38" t="str">
        <f aca="false">IF(B986="","",YEAR(B986)*100+MONTH(B986))</f>
        <v/>
      </c>
      <c r="AB986" s="38" t="str">
        <f aca="false">IF(AND(E986&lt;&gt;"",E986=Cruce!$C$5,AD986=1),COUNTIFS($E$5:E986,E986,$AD$5:AD986,1),"")</f>
        <v/>
      </c>
      <c r="AC986" s="38" t="str">
        <f aca="false">IF(E986="","",C986&amp;"|"&amp;X986&amp;"|"&amp;IF(B986="","s/f",TEXT(B986,"yyyymmdd"))&amp;IF(OR(C986="SSF",X986="Visitas Auditoría Interna"),"|"&amp;Y986,""))</f>
        <v/>
      </c>
      <c r="AD986" s="38" t="n">
        <f aca="false">IF(E986="",0,IF(COUNTIFS($E$5:E986,E986,$AC$5:AC986,AC986)=1,1,0))</f>
        <v>0</v>
      </c>
      <c r="AE986" s="38" t="str">
        <f aca="false">IF(OR(E986="",AD986&lt;&gt;1),"",SUBSTITUTE(SUBSTITUTE(C986,"Auditoría ",""),"Consejo de Administración","Consejo")&amp;" – "&amp;IF(B986="","(sin fecha)",DAY(B986)&amp;" de "&amp;CHOOSE(MONTH(B986),"Enero","Febrero","Marzo","Abril","Mayo","Junio","Julio","Agosto","Septiembre","Octubre","Noviembre","Diciembre")&amp;" "&amp;YEAR(B986)))</f>
        <v/>
      </c>
      <c r="AF986" s="38" t="n">
        <f aca="false">IF(E986="",0,IF(COUNTIF($AC$5:AC986,AC986)=1,1,0))</f>
        <v>0</v>
      </c>
    </row>
    <row r="987" customFormat="false" ht="15" hidden="false" customHeight="false" outlineLevel="0" collapsed="false">
      <c r="A987" s="68"/>
      <c r="B987" s="67"/>
      <c r="C987" s="68"/>
      <c r="D987" s="68"/>
      <c r="E987" s="69"/>
      <c r="F987" s="69"/>
      <c r="G987" s="70" t="str">
        <f aca="false">IF(OR(E987="",AND($C$3="",$E$3="")),"",IF(B987="","Sin fecha",IF(AND(OR($C$3="",B987&gt;=$C$3),OR($E$3="",B987&lt;=$E$3)),"Sí","No")))</f>
        <v/>
      </c>
      <c r="H987" s="58" t="str">
        <f aca="false">IF(B987="","",YEAR(B987))</f>
        <v/>
      </c>
      <c r="I987" s="70" t="str">
        <f aca="false">IF(B987="","",IF(MONTH(B987)=1,"X",""))</f>
        <v/>
      </c>
      <c r="J987" s="70" t="str">
        <f aca="false">IF(B987="","",IF(MONTH(B987)=2,"X",""))</f>
        <v/>
      </c>
      <c r="K987" s="70" t="str">
        <f aca="false">IF(B987="","",IF(MONTH(B987)=3,"X",""))</f>
        <v/>
      </c>
      <c r="L987" s="70" t="str">
        <f aca="false">IF(B987="","",IF(MONTH(B987)=4,"X",""))</f>
        <v/>
      </c>
      <c r="M987" s="70" t="str">
        <f aca="false">IF(B987="","",IF(MONTH(B987)=5,"X",""))</f>
        <v/>
      </c>
      <c r="N987" s="70" t="str">
        <f aca="false">IF(B987="","",IF(MONTH(B987)=6,"X",""))</f>
        <v/>
      </c>
      <c r="O987" s="70" t="str">
        <f aca="false">IF(B987="","",IF(MONTH(B987)=7,"X",""))</f>
        <v/>
      </c>
      <c r="P987" s="70" t="str">
        <f aca="false">IF(B987="","",IF(MONTH(B987)=8,"X",""))</f>
        <v/>
      </c>
      <c r="Q987" s="70" t="str">
        <f aca="false">IF(B987="","",IF(MONTH(B987)=9,"X",""))</f>
        <v/>
      </c>
      <c r="R987" s="70" t="str">
        <f aca="false">IF(B987="","",IF(MONTH(B987)=10,"X",""))</f>
        <v/>
      </c>
      <c r="S987" s="70" t="str">
        <f aca="false">IF(B987="","",IF(MONTH(B987)=11,"X",""))</f>
        <v/>
      </c>
      <c r="T987" s="70" t="str">
        <f aca="false">IF(B987="","",IF(MONTH(B987)=12,"X",""))</f>
        <v/>
      </c>
      <c r="U987" s="58" t="str">
        <f aca="false">IF(E987="","",SUMIF($E$5:$E$1000,E987,$AD$5:$AD$1000))</f>
        <v/>
      </c>
      <c r="V987" s="71" t="str">
        <f aca="false">IF(E987="","",_xlfn.TEXTJOIN(" + ",TRUE(),IF(COUNTIFS($E$5:$E$1000,E987,$C$5:$C$1000,"Auditoría Interna")&gt;0,"Interna",""),IF(COUNTIFS($E$5:$E$1000,E987,$C$5:$C$1000,"Auditoría Externa")&gt;0,"Externa",""),IF(COUNTIFS($E$5:$E$1000,E987,$C$5:$C$1000,"SSF")&gt;0,"SSF",""),IF(COUNTIFS($E$5:$E$1000,E987,$C$5:$C$1000,"Comité de Supervisión")&gt;0,"Comité Sup.",""),IF(COUNTIFS($E$5:$E$1000,E987,$C$5:$C$1000,"Consejo de Administración")&gt;0,"Consejo",""),IF(COUNTIFS($E$5:$E$1000,E987,$C$5:$C$1000,"Otros")&gt;0,"Otros","")))</f>
        <v/>
      </c>
      <c r="W987" s="58" t="str">
        <f aca="false">IF(E987="","",SUMIFS($AD$5:$AD$1000,$E$5:$E$1000,E987,$AA$5:$AA$1000,AA987,$C$5:$C$1000,"&lt;&gt;"&amp;C987))</f>
        <v/>
      </c>
      <c r="X987" s="72"/>
      <c r="Y987" s="68"/>
      <c r="Z987" s="72"/>
      <c r="AA987" s="38" t="str">
        <f aca="false">IF(B987="","",YEAR(B987)*100+MONTH(B987))</f>
        <v/>
      </c>
      <c r="AB987" s="38" t="str">
        <f aca="false">IF(AND(E987&lt;&gt;"",E987=Cruce!$C$5,AD987=1),COUNTIFS($E$5:E987,E987,$AD$5:AD987,1),"")</f>
        <v/>
      </c>
      <c r="AC987" s="38" t="str">
        <f aca="false">IF(E987="","",C987&amp;"|"&amp;X987&amp;"|"&amp;IF(B987="","s/f",TEXT(B987,"yyyymmdd"))&amp;IF(OR(C987="SSF",X987="Visitas Auditoría Interna"),"|"&amp;Y987,""))</f>
        <v/>
      </c>
      <c r="AD987" s="38" t="n">
        <f aca="false">IF(E987="",0,IF(COUNTIFS($E$5:E987,E987,$AC$5:AC987,AC987)=1,1,0))</f>
        <v>0</v>
      </c>
      <c r="AE987" s="38" t="str">
        <f aca="false">IF(OR(E987="",AD987&lt;&gt;1),"",SUBSTITUTE(SUBSTITUTE(C987,"Auditoría ",""),"Consejo de Administración","Consejo")&amp;" – "&amp;IF(B987="","(sin fecha)",DAY(B987)&amp;" de "&amp;CHOOSE(MONTH(B987),"Enero","Febrero","Marzo","Abril","Mayo","Junio","Julio","Agosto","Septiembre","Octubre","Noviembre","Diciembre")&amp;" "&amp;YEAR(B987)))</f>
        <v/>
      </c>
      <c r="AF987" s="38" t="n">
        <f aca="false">IF(E987="",0,IF(COUNTIF($AC$5:AC987,AC987)=1,1,0))</f>
        <v>0</v>
      </c>
    </row>
    <row r="988" customFormat="false" ht="15" hidden="false" customHeight="false" outlineLevel="0" collapsed="false">
      <c r="A988" s="68"/>
      <c r="B988" s="67"/>
      <c r="C988" s="68"/>
      <c r="D988" s="68"/>
      <c r="E988" s="69"/>
      <c r="F988" s="69"/>
      <c r="G988" s="70" t="str">
        <f aca="false">IF(OR(E988="",AND($C$3="",$E$3="")),"",IF(B988="","Sin fecha",IF(AND(OR($C$3="",B988&gt;=$C$3),OR($E$3="",B988&lt;=$E$3)),"Sí","No")))</f>
        <v/>
      </c>
      <c r="H988" s="58" t="str">
        <f aca="false">IF(B988="","",YEAR(B988))</f>
        <v/>
      </c>
      <c r="I988" s="70" t="str">
        <f aca="false">IF(B988="","",IF(MONTH(B988)=1,"X",""))</f>
        <v/>
      </c>
      <c r="J988" s="70" t="str">
        <f aca="false">IF(B988="","",IF(MONTH(B988)=2,"X",""))</f>
        <v/>
      </c>
      <c r="K988" s="70" t="str">
        <f aca="false">IF(B988="","",IF(MONTH(B988)=3,"X",""))</f>
        <v/>
      </c>
      <c r="L988" s="70" t="str">
        <f aca="false">IF(B988="","",IF(MONTH(B988)=4,"X",""))</f>
        <v/>
      </c>
      <c r="M988" s="70" t="str">
        <f aca="false">IF(B988="","",IF(MONTH(B988)=5,"X",""))</f>
        <v/>
      </c>
      <c r="N988" s="70" t="str">
        <f aca="false">IF(B988="","",IF(MONTH(B988)=6,"X",""))</f>
        <v/>
      </c>
      <c r="O988" s="70" t="str">
        <f aca="false">IF(B988="","",IF(MONTH(B988)=7,"X",""))</f>
        <v/>
      </c>
      <c r="P988" s="70" t="str">
        <f aca="false">IF(B988="","",IF(MONTH(B988)=8,"X",""))</f>
        <v/>
      </c>
      <c r="Q988" s="70" t="str">
        <f aca="false">IF(B988="","",IF(MONTH(B988)=9,"X",""))</f>
        <v/>
      </c>
      <c r="R988" s="70" t="str">
        <f aca="false">IF(B988="","",IF(MONTH(B988)=10,"X",""))</f>
        <v/>
      </c>
      <c r="S988" s="70" t="str">
        <f aca="false">IF(B988="","",IF(MONTH(B988)=11,"X",""))</f>
        <v/>
      </c>
      <c r="T988" s="70" t="str">
        <f aca="false">IF(B988="","",IF(MONTH(B988)=12,"X",""))</f>
        <v/>
      </c>
      <c r="U988" s="58" t="str">
        <f aca="false">IF(E988="","",SUMIF($E$5:$E$1000,E988,$AD$5:$AD$1000))</f>
        <v/>
      </c>
      <c r="V988" s="71" t="str">
        <f aca="false">IF(E988="","",_xlfn.TEXTJOIN(" + ",TRUE(),IF(COUNTIFS($E$5:$E$1000,E988,$C$5:$C$1000,"Auditoría Interna")&gt;0,"Interna",""),IF(COUNTIFS($E$5:$E$1000,E988,$C$5:$C$1000,"Auditoría Externa")&gt;0,"Externa",""),IF(COUNTIFS($E$5:$E$1000,E988,$C$5:$C$1000,"SSF")&gt;0,"SSF",""),IF(COUNTIFS($E$5:$E$1000,E988,$C$5:$C$1000,"Comité de Supervisión")&gt;0,"Comité Sup.",""),IF(COUNTIFS($E$5:$E$1000,E988,$C$5:$C$1000,"Consejo de Administración")&gt;0,"Consejo",""),IF(COUNTIFS($E$5:$E$1000,E988,$C$5:$C$1000,"Otros")&gt;0,"Otros","")))</f>
        <v/>
      </c>
      <c r="W988" s="58" t="str">
        <f aca="false">IF(E988="","",SUMIFS($AD$5:$AD$1000,$E$5:$E$1000,E988,$AA$5:$AA$1000,AA988,$C$5:$C$1000,"&lt;&gt;"&amp;C988))</f>
        <v/>
      </c>
      <c r="X988" s="72"/>
      <c r="Y988" s="68"/>
      <c r="Z988" s="72"/>
      <c r="AA988" s="38" t="str">
        <f aca="false">IF(B988="","",YEAR(B988)*100+MONTH(B988))</f>
        <v/>
      </c>
      <c r="AB988" s="38" t="str">
        <f aca="false">IF(AND(E988&lt;&gt;"",E988=Cruce!$C$5,AD988=1),COUNTIFS($E$5:E988,E988,$AD$5:AD988,1),"")</f>
        <v/>
      </c>
      <c r="AC988" s="38" t="str">
        <f aca="false">IF(E988="","",C988&amp;"|"&amp;X988&amp;"|"&amp;IF(B988="","s/f",TEXT(B988,"yyyymmdd"))&amp;IF(OR(C988="SSF",X988="Visitas Auditoría Interna"),"|"&amp;Y988,""))</f>
        <v/>
      </c>
      <c r="AD988" s="38" t="n">
        <f aca="false">IF(E988="",0,IF(COUNTIFS($E$5:E988,E988,$AC$5:AC988,AC988)=1,1,0))</f>
        <v>0</v>
      </c>
      <c r="AE988" s="38" t="str">
        <f aca="false">IF(OR(E988="",AD988&lt;&gt;1),"",SUBSTITUTE(SUBSTITUTE(C988,"Auditoría ",""),"Consejo de Administración","Consejo")&amp;" – "&amp;IF(B988="","(sin fecha)",DAY(B988)&amp;" de "&amp;CHOOSE(MONTH(B988),"Enero","Febrero","Marzo","Abril","Mayo","Junio","Julio","Agosto","Septiembre","Octubre","Noviembre","Diciembre")&amp;" "&amp;YEAR(B988)))</f>
        <v/>
      </c>
      <c r="AF988" s="38" t="n">
        <f aca="false">IF(E988="",0,IF(COUNTIF($AC$5:AC988,AC988)=1,1,0))</f>
        <v>0</v>
      </c>
    </row>
    <row r="989" customFormat="false" ht="15" hidden="false" customHeight="false" outlineLevel="0" collapsed="false">
      <c r="A989" s="68"/>
      <c r="B989" s="67"/>
      <c r="C989" s="68"/>
      <c r="D989" s="68"/>
      <c r="E989" s="69"/>
      <c r="F989" s="69"/>
      <c r="G989" s="70" t="str">
        <f aca="false">IF(OR(E989="",AND($C$3="",$E$3="")),"",IF(B989="","Sin fecha",IF(AND(OR($C$3="",B989&gt;=$C$3),OR($E$3="",B989&lt;=$E$3)),"Sí","No")))</f>
        <v/>
      </c>
      <c r="H989" s="58" t="str">
        <f aca="false">IF(B989="","",YEAR(B989))</f>
        <v/>
      </c>
      <c r="I989" s="70" t="str">
        <f aca="false">IF(B989="","",IF(MONTH(B989)=1,"X",""))</f>
        <v/>
      </c>
      <c r="J989" s="70" t="str">
        <f aca="false">IF(B989="","",IF(MONTH(B989)=2,"X",""))</f>
        <v/>
      </c>
      <c r="K989" s="70" t="str">
        <f aca="false">IF(B989="","",IF(MONTH(B989)=3,"X",""))</f>
        <v/>
      </c>
      <c r="L989" s="70" t="str">
        <f aca="false">IF(B989="","",IF(MONTH(B989)=4,"X",""))</f>
        <v/>
      </c>
      <c r="M989" s="70" t="str">
        <f aca="false">IF(B989="","",IF(MONTH(B989)=5,"X",""))</f>
        <v/>
      </c>
      <c r="N989" s="70" t="str">
        <f aca="false">IF(B989="","",IF(MONTH(B989)=6,"X",""))</f>
        <v/>
      </c>
      <c r="O989" s="70" t="str">
        <f aca="false">IF(B989="","",IF(MONTH(B989)=7,"X",""))</f>
        <v/>
      </c>
      <c r="P989" s="70" t="str">
        <f aca="false">IF(B989="","",IF(MONTH(B989)=8,"X",""))</f>
        <v/>
      </c>
      <c r="Q989" s="70" t="str">
        <f aca="false">IF(B989="","",IF(MONTH(B989)=9,"X",""))</f>
        <v/>
      </c>
      <c r="R989" s="70" t="str">
        <f aca="false">IF(B989="","",IF(MONTH(B989)=10,"X",""))</f>
        <v/>
      </c>
      <c r="S989" s="70" t="str">
        <f aca="false">IF(B989="","",IF(MONTH(B989)=11,"X",""))</f>
        <v/>
      </c>
      <c r="T989" s="70" t="str">
        <f aca="false">IF(B989="","",IF(MONTH(B989)=12,"X",""))</f>
        <v/>
      </c>
      <c r="U989" s="58" t="str">
        <f aca="false">IF(E989="","",SUMIF($E$5:$E$1000,E989,$AD$5:$AD$1000))</f>
        <v/>
      </c>
      <c r="V989" s="71" t="str">
        <f aca="false">IF(E989="","",_xlfn.TEXTJOIN(" + ",TRUE(),IF(COUNTIFS($E$5:$E$1000,E989,$C$5:$C$1000,"Auditoría Interna")&gt;0,"Interna",""),IF(COUNTIFS($E$5:$E$1000,E989,$C$5:$C$1000,"Auditoría Externa")&gt;0,"Externa",""),IF(COUNTIFS($E$5:$E$1000,E989,$C$5:$C$1000,"SSF")&gt;0,"SSF",""),IF(COUNTIFS($E$5:$E$1000,E989,$C$5:$C$1000,"Comité de Supervisión")&gt;0,"Comité Sup.",""),IF(COUNTIFS($E$5:$E$1000,E989,$C$5:$C$1000,"Consejo de Administración")&gt;0,"Consejo",""),IF(COUNTIFS($E$5:$E$1000,E989,$C$5:$C$1000,"Otros")&gt;0,"Otros","")))</f>
        <v/>
      </c>
      <c r="W989" s="58" t="str">
        <f aca="false">IF(E989="","",SUMIFS($AD$5:$AD$1000,$E$5:$E$1000,E989,$AA$5:$AA$1000,AA989,$C$5:$C$1000,"&lt;&gt;"&amp;C989))</f>
        <v/>
      </c>
      <c r="X989" s="72"/>
      <c r="Y989" s="68"/>
      <c r="Z989" s="72"/>
      <c r="AA989" s="38" t="str">
        <f aca="false">IF(B989="","",YEAR(B989)*100+MONTH(B989))</f>
        <v/>
      </c>
      <c r="AB989" s="38" t="str">
        <f aca="false">IF(AND(E989&lt;&gt;"",E989=Cruce!$C$5,AD989=1),COUNTIFS($E$5:E989,E989,$AD$5:AD989,1),"")</f>
        <v/>
      </c>
      <c r="AC989" s="38" t="str">
        <f aca="false">IF(E989="","",C989&amp;"|"&amp;X989&amp;"|"&amp;IF(B989="","s/f",TEXT(B989,"yyyymmdd"))&amp;IF(OR(C989="SSF",X989="Visitas Auditoría Interna"),"|"&amp;Y989,""))</f>
        <v/>
      </c>
      <c r="AD989" s="38" t="n">
        <f aca="false">IF(E989="",0,IF(COUNTIFS($E$5:E989,E989,$AC$5:AC989,AC989)=1,1,0))</f>
        <v>0</v>
      </c>
      <c r="AE989" s="38" t="str">
        <f aca="false">IF(OR(E989="",AD989&lt;&gt;1),"",SUBSTITUTE(SUBSTITUTE(C989,"Auditoría ",""),"Consejo de Administración","Consejo")&amp;" – "&amp;IF(B989="","(sin fecha)",DAY(B989)&amp;" de "&amp;CHOOSE(MONTH(B989),"Enero","Febrero","Marzo","Abril","Mayo","Junio","Julio","Agosto","Septiembre","Octubre","Noviembre","Diciembre")&amp;" "&amp;YEAR(B989)))</f>
        <v/>
      </c>
      <c r="AF989" s="38" t="n">
        <f aca="false">IF(E989="",0,IF(COUNTIF($AC$5:AC989,AC989)=1,1,0))</f>
        <v>0</v>
      </c>
    </row>
    <row r="990" customFormat="false" ht="15" hidden="false" customHeight="false" outlineLevel="0" collapsed="false">
      <c r="A990" s="68"/>
      <c r="B990" s="67"/>
      <c r="C990" s="68"/>
      <c r="D990" s="68"/>
      <c r="E990" s="69"/>
      <c r="F990" s="69"/>
      <c r="G990" s="70" t="str">
        <f aca="false">IF(OR(E990="",AND($C$3="",$E$3="")),"",IF(B990="","Sin fecha",IF(AND(OR($C$3="",B990&gt;=$C$3),OR($E$3="",B990&lt;=$E$3)),"Sí","No")))</f>
        <v/>
      </c>
      <c r="H990" s="58" t="str">
        <f aca="false">IF(B990="","",YEAR(B990))</f>
        <v/>
      </c>
      <c r="I990" s="70" t="str">
        <f aca="false">IF(B990="","",IF(MONTH(B990)=1,"X",""))</f>
        <v/>
      </c>
      <c r="J990" s="70" t="str">
        <f aca="false">IF(B990="","",IF(MONTH(B990)=2,"X",""))</f>
        <v/>
      </c>
      <c r="K990" s="70" t="str">
        <f aca="false">IF(B990="","",IF(MONTH(B990)=3,"X",""))</f>
        <v/>
      </c>
      <c r="L990" s="70" t="str">
        <f aca="false">IF(B990="","",IF(MONTH(B990)=4,"X",""))</f>
        <v/>
      </c>
      <c r="M990" s="70" t="str">
        <f aca="false">IF(B990="","",IF(MONTH(B990)=5,"X",""))</f>
        <v/>
      </c>
      <c r="N990" s="70" t="str">
        <f aca="false">IF(B990="","",IF(MONTH(B990)=6,"X",""))</f>
        <v/>
      </c>
      <c r="O990" s="70" t="str">
        <f aca="false">IF(B990="","",IF(MONTH(B990)=7,"X",""))</f>
        <v/>
      </c>
      <c r="P990" s="70" t="str">
        <f aca="false">IF(B990="","",IF(MONTH(B990)=8,"X",""))</f>
        <v/>
      </c>
      <c r="Q990" s="70" t="str">
        <f aca="false">IF(B990="","",IF(MONTH(B990)=9,"X",""))</f>
        <v/>
      </c>
      <c r="R990" s="70" t="str">
        <f aca="false">IF(B990="","",IF(MONTH(B990)=10,"X",""))</f>
        <v/>
      </c>
      <c r="S990" s="70" t="str">
        <f aca="false">IF(B990="","",IF(MONTH(B990)=11,"X",""))</f>
        <v/>
      </c>
      <c r="T990" s="70" t="str">
        <f aca="false">IF(B990="","",IF(MONTH(B990)=12,"X",""))</f>
        <v/>
      </c>
      <c r="U990" s="58" t="str">
        <f aca="false">IF(E990="","",SUMIF($E$5:$E$1000,E990,$AD$5:$AD$1000))</f>
        <v/>
      </c>
      <c r="V990" s="71" t="str">
        <f aca="false">IF(E990="","",_xlfn.TEXTJOIN(" + ",TRUE(),IF(COUNTIFS($E$5:$E$1000,E990,$C$5:$C$1000,"Auditoría Interna")&gt;0,"Interna",""),IF(COUNTIFS($E$5:$E$1000,E990,$C$5:$C$1000,"Auditoría Externa")&gt;0,"Externa",""),IF(COUNTIFS($E$5:$E$1000,E990,$C$5:$C$1000,"SSF")&gt;0,"SSF",""),IF(COUNTIFS($E$5:$E$1000,E990,$C$5:$C$1000,"Comité de Supervisión")&gt;0,"Comité Sup.",""),IF(COUNTIFS($E$5:$E$1000,E990,$C$5:$C$1000,"Consejo de Administración")&gt;0,"Consejo",""),IF(COUNTIFS($E$5:$E$1000,E990,$C$5:$C$1000,"Otros")&gt;0,"Otros","")))</f>
        <v/>
      </c>
      <c r="W990" s="58" t="str">
        <f aca="false">IF(E990="","",SUMIFS($AD$5:$AD$1000,$E$5:$E$1000,E990,$AA$5:$AA$1000,AA990,$C$5:$C$1000,"&lt;&gt;"&amp;C990))</f>
        <v/>
      </c>
      <c r="X990" s="72"/>
      <c r="Y990" s="68"/>
      <c r="Z990" s="72"/>
      <c r="AA990" s="38" t="str">
        <f aca="false">IF(B990="","",YEAR(B990)*100+MONTH(B990))</f>
        <v/>
      </c>
      <c r="AB990" s="38" t="str">
        <f aca="false">IF(AND(E990&lt;&gt;"",E990=Cruce!$C$5,AD990=1),COUNTIFS($E$5:E990,E990,$AD$5:AD990,1),"")</f>
        <v/>
      </c>
      <c r="AC990" s="38" t="str">
        <f aca="false">IF(E990="","",C990&amp;"|"&amp;X990&amp;"|"&amp;IF(B990="","s/f",TEXT(B990,"yyyymmdd"))&amp;IF(OR(C990="SSF",X990="Visitas Auditoría Interna"),"|"&amp;Y990,""))</f>
        <v/>
      </c>
      <c r="AD990" s="38" t="n">
        <f aca="false">IF(E990="",0,IF(COUNTIFS($E$5:E990,E990,$AC$5:AC990,AC990)=1,1,0))</f>
        <v>0</v>
      </c>
      <c r="AE990" s="38" t="str">
        <f aca="false">IF(OR(E990="",AD990&lt;&gt;1),"",SUBSTITUTE(SUBSTITUTE(C990,"Auditoría ",""),"Consejo de Administración","Consejo")&amp;" – "&amp;IF(B990="","(sin fecha)",DAY(B990)&amp;" de "&amp;CHOOSE(MONTH(B990),"Enero","Febrero","Marzo","Abril","Mayo","Junio","Julio","Agosto","Septiembre","Octubre","Noviembre","Diciembre")&amp;" "&amp;YEAR(B990)))</f>
        <v/>
      </c>
      <c r="AF990" s="38" t="n">
        <f aca="false">IF(E990="",0,IF(COUNTIF($AC$5:AC990,AC990)=1,1,0))</f>
        <v>0</v>
      </c>
    </row>
    <row r="991" customFormat="false" ht="15" hidden="false" customHeight="false" outlineLevel="0" collapsed="false">
      <c r="A991" s="68"/>
      <c r="B991" s="67"/>
      <c r="C991" s="68"/>
      <c r="D991" s="68"/>
      <c r="E991" s="69"/>
      <c r="F991" s="69"/>
      <c r="G991" s="70" t="str">
        <f aca="false">IF(OR(E991="",AND($C$3="",$E$3="")),"",IF(B991="","Sin fecha",IF(AND(OR($C$3="",B991&gt;=$C$3),OR($E$3="",B991&lt;=$E$3)),"Sí","No")))</f>
        <v/>
      </c>
      <c r="H991" s="58" t="str">
        <f aca="false">IF(B991="","",YEAR(B991))</f>
        <v/>
      </c>
      <c r="I991" s="70" t="str">
        <f aca="false">IF(B991="","",IF(MONTH(B991)=1,"X",""))</f>
        <v/>
      </c>
      <c r="J991" s="70" t="str">
        <f aca="false">IF(B991="","",IF(MONTH(B991)=2,"X",""))</f>
        <v/>
      </c>
      <c r="K991" s="70" t="str">
        <f aca="false">IF(B991="","",IF(MONTH(B991)=3,"X",""))</f>
        <v/>
      </c>
      <c r="L991" s="70" t="str">
        <f aca="false">IF(B991="","",IF(MONTH(B991)=4,"X",""))</f>
        <v/>
      </c>
      <c r="M991" s="70" t="str">
        <f aca="false">IF(B991="","",IF(MONTH(B991)=5,"X",""))</f>
        <v/>
      </c>
      <c r="N991" s="70" t="str">
        <f aca="false">IF(B991="","",IF(MONTH(B991)=6,"X",""))</f>
        <v/>
      </c>
      <c r="O991" s="70" t="str">
        <f aca="false">IF(B991="","",IF(MONTH(B991)=7,"X",""))</f>
        <v/>
      </c>
      <c r="P991" s="70" t="str">
        <f aca="false">IF(B991="","",IF(MONTH(B991)=8,"X",""))</f>
        <v/>
      </c>
      <c r="Q991" s="70" t="str">
        <f aca="false">IF(B991="","",IF(MONTH(B991)=9,"X",""))</f>
        <v/>
      </c>
      <c r="R991" s="70" t="str">
        <f aca="false">IF(B991="","",IF(MONTH(B991)=10,"X",""))</f>
        <v/>
      </c>
      <c r="S991" s="70" t="str">
        <f aca="false">IF(B991="","",IF(MONTH(B991)=11,"X",""))</f>
        <v/>
      </c>
      <c r="T991" s="70" t="str">
        <f aca="false">IF(B991="","",IF(MONTH(B991)=12,"X",""))</f>
        <v/>
      </c>
      <c r="U991" s="58" t="str">
        <f aca="false">IF(E991="","",SUMIF($E$5:$E$1000,E991,$AD$5:$AD$1000))</f>
        <v/>
      </c>
      <c r="V991" s="71" t="str">
        <f aca="false">IF(E991="","",_xlfn.TEXTJOIN(" + ",TRUE(),IF(COUNTIFS($E$5:$E$1000,E991,$C$5:$C$1000,"Auditoría Interna")&gt;0,"Interna",""),IF(COUNTIFS($E$5:$E$1000,E991,$C$5:$C$1000,"Auditoría Externa")&gt;0,"Externa",""),IF(COUNTIFS($E$5:$E$1000,E991,$C$5:$C$1000,"SSF")&gt;0,"SSF",""),IF(COUNTIFS($E$5:$E$1000,E991,$C$5:$C$1000,"Comité de Supervisión")&gt;0,"Comité Sup.",""),IF(COUNTIFS($E$5:$E$1000,E991,$C$5:$C$1000,"Consejo de Administración")&gt;0,"Consejo",""),IF(COUNTIFS($E$5:$E$1000,E991,$C$5:$C$1000,"Otros")&gt;0,"Otros","")))</f>
        <v/>
      </c>
      <c r="W991" s="58" t="str">
        <f aca="false">IF(E991="","",SUMIFS($AD$5:$AD$1000,$E$5:$E$1000,E991,$AA$5:$AA$1000,AA991,$C$5:$C$1000,"&lt;&gt;"&amp;C991))</f>
        <v/>
      </c>
      <c r="X991" s="72"/>
      <c r="Y991" s="68"/>
      <c r="Z991" s="72"/>
      <c r="AA991" s="38" t="str">
        <f aca="false">IF(B991="","",YEAR(B991)*100+MONTH(B991))</f>
        <v/>
      </c>
      <c r="AB991" s="38" t="str">
        <f aca="false">IF(AND(E991&lt;&gt;"",E991=Cruce!$C$5,AD991=1),COUNTIFS($E$5:E991,E991,$AD$5:AD991,1),"")</f>
        <v/>
      </c>
      <c r="AC991" s="38" t="str">
        <f aca="false">IF(E991="","",C991&amp;"|"&amp;X991&amp;"|"&amp;IF(B991="","s/f",TEXT(B991,"yyyymmdd"))&amp;IF(OR(C991="SSF",X991="Visitas Auditoría Interna"),"|"&amp;Y991,""))</f>
        <v/>
      </c>
      <c r="AD991" s="38" t="n">
        <f aca="false">IF(E991="",0,IF(COUNTIFS($E$5:E991,E991,$AC$5:AC991,AC991)=1,1,0))</f>
        <v>0</v>
      </c>
      <c r="AE991" s="38" t="str">
        <f aca="false">IF(OR(E991="",AD991&lt;&gt;1),"",SUBSTITUTE(SUBSTITUTE(C991,"Auditoría ",""),"Consejo de Administración","Consejo")&amp;" – "&amp;IF(B991="","(sin fecha)",DAY(B991)&amp;" de "&amp;CHOOSE(MONTH(B991),"Enero","Febrero","Marzo","Abril","Mayo","Junio","Julio","Agosto","Septiembre","Octubre","Noviembre","Diciembre")&amp;" "&amp;YEAR(B991)))</f>
        <v/>
      </c>
      <c r="AF991" s="38" t="n">
        <f aca="false">IF(E991="",0,IF(COUNTIF($AC$5:AC991,AC991)=1,1,0))</f>
        <v>0</v>
      </c>
    </row>
    <row r="992" customFormat="false" ht="15" hidden="false" customHeight="false" outlineLevel="0" collapsed="false">
      <c r="A992" s="68"/>
      <c r="B992" s="67"/>
      <c r="C992" s="68"/>
      <c r="D992" s="68"/>
      <c r="E992" s="69"/>
      <c r="F992" s="69"/>
      <c r="G992" s="70" t="str">
        <f aca="false">IF(OR(E992="",AND($C$3="",$E$3="")),"",IF(B992="","Sin fecha",IF(AND(OR($C$3="",B992&gt;=$C$3),OR($E$3="",B992&lt;=$E$3)),"Sí","No")))</f>
        <v/>
      </c>
      <c r="H992" s="58" t="str">
        <f aca="false">IF(B992="","",YEAR(B992))</f>
        <v/>
      </c>
      <c r="I992" s="70" t="str">
        <f aca="false">IF(B992="","",IF(MONTH(B992)=1,"X",""))</f>
        <v/>
      </c>
      <c r="J992" s="70" t="str">
        <f aca="false">IF(B992="","",IF(MONTH(B992)=2,"X",""))</f>
        <v/>
      </c>
      <c r="K992" s="70" t="str">
        <f aca="false">IF(B992="","",IF(MONTH(B992)=3,"X",""))</f>
        <v/>
      </c>
      <c r="L992" s="70" t="str">
        <f aca="false">IF(B992="","",IF(MONTH(B992)=4,"X",""))</f>
        <v/>
      </c>
      <c r="M992" s="70" t="str">
        <f aca="false">IF(B992="","",IF(MONTH(B992)=5,"X",""))</f>
        <v/>
      </c>
      <c r="N992" s="70" t="str">
        <f aca="false">IF(B992="","",IF(MONTH(B992)=6,"X",""))</f>
        <v/>
      </c>
      <c r="O992" s="70" t="str">
        <f aca="false">IF(B992="","",IF(MONTH(B992)=7,"X",""))</f>
        <v/>
      </c>
      <c r="P992" s="70" t="str">
        <f aca="false">IF(B992="","",IF(MONTH(B992)=8,"X",""))</f>
        <v/>
      </c>
      <c r="Q992" s="70" t="str">
        <f aca="false">IF(B992="","",IF(MONTH(B992)=9,"X",""))</f>
        <v/>
      </c>
      <c r="R992" s="70" t="str">
        <f aca="false">IF(B992="","",IF(MONTH(B992)=10,"X",""))</f>
        <v/>
      </c>
      <c r="S992" s="70" t="str">
        <f aca="false">IF(B992="","",IF(MONTH(B992)=11,"X",""))</f>
        <v/>
      </c>
      <c r="T992" s="70" t="str">
        <f aca="false">IF(B992="","",IF(MONTH(B992)=12,"X",""))</f>
        <v/>
      </c>
      <c r="U992" s="58" t="str">
        <f aca="false">IF(E992="","",SUMIF($E$5:$E$1000,E992,$AD$5:$AD$1000))</f>
        <v/>
      </c>
      <c r="V992" s="71" t="str">
        <f aca="false">IF(E992="","",_xlfn.TEXTJOIN(" + ",TRUE(),IF(COUNTIFS($E$5:$E$1000,E992,$C$5:$C$1000,"Auditoría Interna")&gt;0,"Interna",""),IF(COUNTIFS($E$5:$E$1000,E992,$C$5:$C$1000,"Auditoría Externa")&gt;0,"Externa",""),IF(COUNTIFS($E$5:$E$1000,E992,$C$5:$C$1000,"SSF")&gt;0,"SSF",""),IF(COUNTIFS($E$5:$E$1000,E992,$C$5:$C$1000,"Comité de Supervisión")&gt;0,"Comité Sup.",""),IF(COUNTIFS($E$5:$E$1000,E992,$C$5:$C$1000,"Consejo de Administración")&gt;0,"Consejo",""),IF(COUNTIFS($E$5:$E$1000,E992,$C$5:$C$1000,"Otros")&gt;0,"Otros","")))</f>
        <v/>
      </c>
      <c r="W992" s="58" t="str">
        <f aca="false">IF(E992="","",SUMIFS($AD$5:$AD$1000,$E$5:$E$1000,E992,$AA$5:$AA$1000,AA992,$C$5:$C$1000,"&lt;&gt;"&amp;C992))</f>
        <v/>
      </c>
      <c r="X992" s="72"/>
      <c r="Y992" s="68"/>
      <c r="Z992" s="72"/>
      <c r="AA992" s="38" t="str">
        <f aca="false">IF(B992="","",YEAR(B992)*100+MONTH(B992))</f>
        <v/>
      </c>
      <c r="AB992" s="38" t="str">
        <f aca="false">IF(AND(E992&lt;&gt;"",E992=Cruce!$C$5,AD992=1),COUNTIFS($E$5:E992,E992,$AD$5:AD992,1),"")</f>
        <v/>
      </c>
      <c r="AC992" s="38" t="str">
        <f aca="false">IF(E992="","",C992&amp;"|"&amp;X992&amp;"|"&amp;IF(B992="","s/f",TEXT(B992,"yyyymmdd"))&amp;IF(OR(C992="SSF",X992="Visitas Auditoría Interna"),"|"&amp;Y992,""))</f>
        <v/>
      </c>
      <c r="AD992" s="38" t="n">
        <f aca="false">IF(E992="",0,IF(COUNTIFS($E$5:E992,E992,$AC$5:AC992,AC992)=1,1,0))</f>
        <v>0</v>
      </c>
      <c r="AE992" s="38" t="str">
        <f aca="false">IF(OR(E992="",AD992&lt;&gt;1),"",SUBSTITUTE(SUBSTITUTE(C992,"Auditoría ",""),"Consejo de Administración","Consejo")&amp;" – "&amp;IF(B992="","(sin fecha)",DAY(B992)&amp;" de "&amp;CHOOSE(MONTH(B992),"Enero","Febrero","Marzo","Abril","Mayo","Junio","Julio","Agosto","Septiembre","Octubre","Noviembre","Diciembre")&amp;" "&amp;YEAR(B992)))</f>
        <v/>
      </c>
      <c r="AF992" s="38" t="n">
        <f aca="false">IF(E992="",0,IF(COUNTIF($AC$5:AC992,AC992)=1,1,0))</f>
        <v>0</v>
      </c>
    </row>
    <row r="993" customFormat="false" ht="15" hidden="false" customHeight="false" outlineLevel="0" collapsed="false">
      <c r="A993" s="68"/>
      <c r="B993" s="67"/>
      <c r="C993" s="68"/>
      <c r="D993" s="68"/>
      <c r="E993" s="69"/>
      <c r="F993" s="69"/>
      <c r="G993" s="70" t="str">
        <f aca="false">IF(OR(E993="",AND($C$3="",$E$3="")),"",IF(B993="","Sin fecha",IF(AND(OR($C$3="",B993&gt;=$C$3),OR($E$3="",B993&lt;=$E$3)),"Sí","No")))</f>
        <v/>
      </c>
      <c r="H993" s="58" t="str">
        <f aca="false">IF(B993="","",YEAR(B993))</f>
        <v/>
      </c>
      <c r="I993" s="70" t="str">
        <f aca="false">IF(B993="","",IF(MONTH(B993)=1,"X",""))</f>
        <v/>
      </c>
      <c r="J993" s="70" t="str">
        <f aca="false">IF(B993="","",IF(MONTH(B993)=2,"X",""))</f>
        <v/>
      </c>
      <c r="K993" s="70" t="str">
        <f aca="false">IF(B993="","",IF(MONTH(B993)=3,"X",""))</f>
        <v/>
      </c>
      <c r="L993" s="70" t="str">
        <f aca="false">IF(B993="","",IF(MONTH(B993)=4,"X",""))</f>
        <v/>
      </c>
      <c r="M993" s="70" t="str">
        <f aca="false">IF(B993="","",IF(MONTH(B993)=5,"X",""))</f>
        <v/>
      </c>
      <c r="N993" s="70" t="str">
        <f aca="false">IF(B993="","",IF(MONTH(B993)=6,"X",""))</f>
        <v/>
      </c>
      <c r="O993" s="70" t="str">
        <f aca="false">IF(B993="","",IF(MONTH(B993)=7,"X",""))</f>
        <v/>
      </c>
      <c r="P993" s="70" t="str">
        <f aca="false">IF(B993="","",IF(MONTH(B993)=8,"X",""))</f>
        <v/>
      </c>
      <c r="Q993" s="70" t="str">
        <f aca="false">IF(B993="","",IF(MONTH(B993)=9,"X",""))</f>
        <v/>
      </c>
      <c r="R993" s="70" t="str">
        <f aca="false">IF(B993="","",IF(MONTH(B993)=10,"X",""))</f>
        <v/>
      </c>
      <c r="S993" s="70" t="str">
        <f aca="false">IF(B993="","",IF(MONTH(B993)=11,"X",""))</f>
        <v/>
      </c>
      <c r="T993" s="70" t="str">
        <f aca="false">IF(B993="","",IF(MONTH(B993)=12,"X",""))</f>
        <v/>
      </c>
      <c r="U993" s="58" t="str">
        <f aca="false">IF(E993="","",SUMIF($E$5:$E$1000,E993,$AD$5:$AD$1000))</f>
        <v/>
      </c>
      <c r="V993" s="71" t="str">
        <f aca="false">IF(E993="","",_xlfn.TEXTJOIN(" + ",TRUE(),IF(COUNTIFS($E$5:$E$1000,E993,$C$5:$C$1000,"Auditoría Interna")&gt;0,"Interna",""),IF(COUNTIFS($E$5:$E$1000,E993,$C$5:$C$1000,"Auditoría Externa")&gt;0,"Externa",""),IF(COUNTIFS($E$5:$E$1000,E993,$C$5:$C$1000,"SSF")&gt;0,"SSF",""),IF(COUNTIFS($E$5:$E$1000,E993,$C$5:$C$1000,"Comité de Supervisión")&gt;0,"Comité Sup.",""),IF(COUNTIFS($E$5:$E$1000,E993,$C$5:$C$1000,"Consejo de Administración")&gt;0,"Consejo",""),IF(COUNTIFS($E$5:$E$1000,E993,$C$5:$C$1000,"Otros")&gt;0,"Otros","")))</f>
        <v/>
      </c>
      <c r="W993" s="58" t="str">
        <f aca="false">IF(E993="","",SUMIFS($AD$5:$AD$1000,$E$5:$E$1000,E993,$AA$5:$AA$1000,AA993,$C$5:$C$1000,"&lt;&gt;"&amp;C993))</f>
        <v/>
      </c>
      <c r="X993" s="72"/>
      <c r="Y993" s="68"/>
      <c r="Z993" s="72"/>
      <c r="AA993" s="38" t="str">
        <f aca="false">IF(B993="","",YEAR(B993)*100+MONTH(B993))</f>
        <v/>
      </c>
      <c r="AB993" s="38" t="str">
        <f aca="false">IF(AND(E993&lt;&gt;"",E993=Cruce!$C$5,AD993=1),COUNTIFS($E$5:E993,E993,$AD$5:AD993,1),"")</f>
        <v/>
      </c>
      <c r="AC993" s="38" t="str">
        <f aca="false">IF(E993="","",C993&amp;"|"&amp;X993&amp;"|"&amp;IF(B993="","s/f",TEXT(B993,"yyyymmdd"))&amp;IF(OR(C993="SSF",X993="Visitas Auditoría Interna"),"|"&amp;Y993,""))</f>
        <v/>
      </c>
      <c r="AD993" s="38" t="n">
        <f aca="false">IF(E993="",0,IF(COUNTIFS($E$5:E993,E993,$AC$5:AC993,AC993)=1,1,0))</f>
        <v>0</v>
      </c>
      <c r="AE993" s="38" t="str">
        <f aca="false">IF(OR(E993="",AD993&lt;&gt;1),"",SUBSTITUTE(SUBSTITUTE(C993,"Auditoría ",""),"Consejo de Administración","Consejo")&amp;" – "&amp;IF(B993="","(sin fecha)",DAY(B993)&amp;" de "&amp;CHOOSE(MONTH(B993),"Enero","Febrero","Marzo","Abril","Mayo","Junio","Julio","Agosto","Septiembre","Octubre","Noviembre","Diciembre")&amp;" "&amp;YEAR(B993)))</f>
        <v/>
      </c>
      <c r="AF993" s="38" t="n">
        <f aca="false">IF(E993="",0,IF(COUNTIF($AC$5:AC993,AC993)=1,1,0))</f>
        <v>0</v>
      </c>
    </row>
    <row r="994" customFormat="false" ht="15" hidden="false" customHeight="false" outlineLevel="0" collapsed="false">
      <c r="A994" s="68"/>
      <c r="B994" s="67"/>
      <c r="C994" s="68"/>
      <c r="D994" s="68"/>
      <c r="E994" s="69"/>
      <c r="F994" s="69"/>
      <c r="G994" s="70" t="str">
        <f aca="false">IF(OR(E994="",AND($C$3="",$E$3="")),"",IF(B994="","Sin fecha",IF(AND(OR($C$3="",B994&gt;=$C$3),OR($E$3="",B994&lt;=$E$3)),"Sí","No")))</f>
        <v/>
      </c>
      <c r="H994" s="58" t="str">
        <f aca="false">IF(B994="","",YEAR(B994))</f>
        <v/>
      </c>
      <c r="I994" s="70" t="str">
        <f aca="false">IF(B994="","",IF(MONTH(B994)=1,"X",""))</f>
        <v/>
      </c>
      <c r="J994" s="70" t="str">
        <f aca="false">IF(B994="","",IF(MONTH(B994)=2,"X",""))</f>
        <v/>
      </c>
      <c r="K994" s="70" t="str">
        <f aca="false">IF(B994="","",IF(MONTH(B994)=3,"X",""))</f>
        <v/>
      </c>
      <c r="L994" s="70" t="str">
        <f aca="false">IF(B994="","",IF(MONTH(B994)=4,"X",""))</f>
        <v/>
      </c>
      <c r="M994" s="70" t="str">
        <f aca="false">IF(B994="","",IF(MONTH(B994)=5,"X",""))</f>
        <v/>
      </c>
      <c r="N994" s="70" t="str">
        <f aca="false">IF(B994="","",IF(MONTH(B994)=6,"X",""))</f>
        <v/>
      </c>
      <c r="O994" s="70" t="str">
        <f aca="false">IF(B994="","",IF(MONTH(B994)=7,"X",""))</f>
        <v/>
      </c>
      <c r="P994" s="70" t="str">
        <f aca="false">IF(B994="","",IF(MONTH(B994)=8,"X",""))</f>
        <v/>
      </c>
      <c r="Q994" s="70" t="str">
        <f aca="false">IF(B994="","",IF(MONTH(B994)=9,"X",""))</f>
        <v/>
      </c>
      <c r="R994" s="70" t="str">
        <f aca="false">IF(B994="","",IF(MONTH(B994)=10,"X",""))</f>
        <v/>
      </c>
      <c r="S994" s="70" t="str">
        <f aca="false">IF(B994="","",IF(MONTH(B994)=11,"X",""))</f>
        <v/>
      </c>
      <c r="T994" s="70" t="str">
        <f aca="false">IF(B994="","",IF(MONTH(B994)=12,"X",""))</f>
        <v/>
      </c>
      <c r="U994" s="58" t="str">
        <f aca="false">IF(E994="","",SUMIF($E$5:$E$1000,E994,$AD$5:$AD$1000))</f>
        <v/>
      </c>
      <c r="V994" s="71" t="str">
        <f aca="false">IF(E994="","",_xlfn.TEXTJOIN(" + ",TRUE(),IF(COUNTIFS($E$5:$E$1000,E994,$C$5:$C$1000,"Auditoría Interna")&gt;0,"Interna",""),IF(COUNTIFS($E$5:$E$1000,E994,$C$5:$C$1000,"Auditoría Externa")&gt;0,"Externa",""),IF(COUNTIFS($E$5:$E$1000,E994,$C$5:$C$1000,"SSF")&gt;0,"SSF",""),IF(COUNTIFS($E$5:$E$1000,E994,$C$5:$C$1000,"Comité de Supervisión")&gt;0,"Comité Sup.",""),IF(COUNTIFS($E$5:$E$1000,E994,$C$5:$C$1000,"Consejo de Administración")&gt;0,"Consejo",""),IF(COUNTIFS($E$5:$E$1000,E994,$C$5:$C$1000,"Otros")&gt;0,"Otros","")))</f>
        <v/>
      </c>
      <c r="W994" s="58" t="str">
        <f aca="false">IF(E994="","",SUMIFS($AD$5:$AD$1000,$E$5:$E$1000,E994,$AA$5:$AA$1000,AA994,$C$5:$C$1000,"&lt;&gt;"&amp;C994))</f>
        <v/>
      </c>
      <c r="X994" s="72"/>
      <c r="Y994" s="68"/>
      <c r="Z994" s="72"/>
      <c r="AA994" s="38" t="str">
        <f aca="false">IF(B994="","",YEAR(B994)*100+MONTH(B994))</f>
        <v/>
      </c>
      <c r="AB994" s="38" t="str">
        <f aca="false">IF(AND(E994&lt;&gt;"",E994=Cruce!$C$5,AD994=1),COUNTIFS($E$5:E994,E994,$AD$5:AD994,1),"")</f>
        <v/>
      </c>
      <c r="AC994" s="38" t="str">
        <f aca="false">IF(E994="","",C994&amp;"|"&amp;X994&amp;"|"&amp;IF(B994="","s/f",TEXT(B994,"yyyymmdd"))&amp;IF(OR(C994="SSF",X994="Visitas Auditoría Interna"),"|"&amp;Y994,""))</f>
        <v/>
      </c>
      <c r="AD994" s="38" t="n">
        <f aca="false">IF(E994="",0,IF(COUNTIFS($E$5:E994,E994,$AC$5:AC994,AC994)=1,1,0))</f>
        <v>0</v>
      </c>
      <c r="AE994" s="38" t="str">
        <f aca="false">IF(OR(E994="",AD994&lt;&gt;1),"",SUBSTITUTE(SUBSTITUTE(C994,"Auditoría ",""),"Consejo de Administración","Consejo")&amp;" – "&amp;IF(B994="","(sin fecha)",DAY(B994)&amp;" de "&amp;CHOOSE(MONTH(B994),"Enero","Febrero","Marzo","Abril","Mayo","Junio","Julio","Agosto","Septiembre","Octubre","Noviembre","Diciembre")&amp;" "&amp;YEAR(B994)))</f>
        <v/>
      </c>
      <c r="AF994" s="38" t="n">
        <f aca="false">IF(E994="",0,IF(COUNTIF($AC$5:AC994,AC994)=1,1,0))</f>
        <v>0</v>
      </c>
    </row>
    <row r="995" customFormat="false" ht="15" hidden="false" customHeight="false" outlineLevel="0" collapsed="false">
      <c r="A995" s="68"/>
      <c r="B995" s="67"/>
      <c r="C995" s="68"/>
      <c r="D995" s="68"/>
      <c r="E995" s="69"/>
      <c r="F995" s="69"/>
      <c r="G995" s="70" t="str">
        <f aca="false">IF(OR(E995="",AND($C$3="",$E$3="")),"",IF(B995="","Sin fecha",IF(AND(OR($C$3="",B995&gt;=$C$3),OR($E$3="",B995&lt;=$E$3)),"Sí","No")))</f>
        <v/>
      </c>
      <c r="H995" s="58" t="str">
        <f aca="false">IF(B995="","",YEAR(B995))</f>
        <v/>
      </c>
      <c r="I995" s="70" t="str">
        <f aca="false">IF(B995="","",IF(MONTH(B995)=1,"X",""))</f>
        <v/>
      </c>
      <c r="J995" s="70" t="str">
        <f aca="false">IF(B995="","",IF(MONTH(B995)=2,"X",""))</f>
        <v/>
      </c>
      <c r="K995" s="70" t="str">
        <f aca="false">IF(B995="","",IF(MONTH(B995)=3,"X",""))</f>
        <v/>
      </c>
      <c r="L995" s="70" t="str">
        <f aca="false">IF(B995="","",IF(MONTH(B995)=4,"X",""))</f>
        <v/>
      </c>
      <c r="M995" s="70" t="str">
        <f aca="false">IF(B995="","",IF(MONTH(B995)=5,"X",""))</f>
        <v/>
      </c>
      <c r="N995" s="70" t="str">
        <f aca="false">IF(B995="","",IF(MONTH(B995)=6,"X",""))</f>
        <v/>
      </c>
      <c r="O995" s="70" t="str">
        <f aca="false">IF(B995="","",IF(MONTH(B995)=7,"X",""))</f>
        <v/>
      </c>
      <c r="P995" s="70" t="str">
        <f aca="false">IF(B995="","",IF(MONTH(B995)=8,"X",""))</f>
        <v/>
      </c>
      <c r="Q995" s="70" t="str">
        <f aca="false">IF(B995="","",IF(MONTH(B995)=9,"X",""))</f>
        <v/>
      </c>
      <c r="R995" s="70" t="str">
        <f aca="false">IF(B995="","",IF(MONTH(B995)=10,"X",""))</f>
        <v/>
      </c>
      <c r="S995" s="70" t="str">
        <f aca="false">IF(B995="","",IF(MONTH(B995)=11,"X",""))</f>
        <v/>
      </c>
      <c r="T995" s="70" t="str">
        <f aca="false">IF(B995="","",IF(MONTH(B995)=12,"X",""))</f>
        <v/>
      </c>
      <c r="U995" s="58" t="str">
        <f aca="false">IF(E995="","",SUMIF($E$5:$E$1000,E995,$AD$5:$AD$1000))</f>
        <v/>
      </c>
      <c r="V995" s="71" t="str">
        <f aca="false">IF(E995="","",_xlfn.TEXTJOIN(" + ",TRUE(),IF(COUNTIFS($E$5:$E$1000,E995,$C$5:$C$1000,"Auditoría Interna")&gt;0,"Interna",""),IF(COUNTIFS($E$5:$E$1000,E995,$C$5:$C$1000,"Auditoría Externa")&gt;0,"Externa",""),IF(COUNTIFS($E$5:$E$1000,E995,$C$5:$C$1000,"SSF")&gt;0,"SSF",""),IF(COUNTIFS($E$5:$E$1000,E995,$C$5:$C$1000,"Comité de Supervisión")&gt;0,"Comité Sup.",""),IF(COUNTIFS($E$5:$E$1000,E995,$C$5:$C$1000,"Consejo de Administración")&gt;0,"Consejo",""),IF(COUNTIFS($E$5:$E$1000,E995,$C$5:$C$1000,"Otros")&gt;0,"Otros","")))</f>
        <v/>
      </c>
      <c r="W995" s="58" t="str">
        <f aca="false">IF(E995="","",SUMIFS($AD$5:$AD$1000,$E$5:$E$1000,E995,$AA$5:$AA$1000,AA995,$C$5:$C$1000,"&lt;&gt;"&amp;C995))</f>
        <v/>
      </c>
      <c r="X995" s="72"/>
      <c r="Y995" s="68"/>
      <c r="Z995" s="72"/>
      <c r="AA995" s="38" t="str">
        <f aca="false">IF(B995="","",YEAR(B995)*100+MONTH(B995))</f>
        <v/>
      </c>
      <c r="AB995" s="38" t="str">
        <f aca="false">IF(AND(E995&lt;&gt;"",E995=Cruce!$C$5,AD995=1),COUNTIFS($E$5:E995,E995,$AD$5:AD995,1),"")</f>
        <v/>
      </c>
      <c r="AC995" s="38" t="str">
        <f aca="false">IF(E995="","",C995&amp;"|"&amp;X995&amp;"|"&amp;IF(B995="","s/f",TEXT(B995,"yyyymmdd"))&amp;IF(OR(C995="SSF",X995="Visitas Auditoría Interna"),"|"&amp;Y995,""))</f>
        <v/>
      </c>
      <c r="AD995" s="38" t="n">
        <f aca="false">IF(E995="",0,IF(COUNTIFS($E$5:E995,E995,$AC$5:AC995,AC995)=1,1,0))</f>
        <v>0</v>
      </c>
      <c r="AE995" s="38" t="str">
        <f aca="false">IF(OR(E995="",AD995&lt;&gt;1),"",SUBSTITUTE(SUBSTITUTE(C995,"Auditoría ",""),"Consejo de Administración","Consejo")&amp;" – "&amp;IF(B995="","(sin fecha)",DAY(B995)&amp;" de "&amp;CHOOSE(MONTH(B995),"Enero","Febrero","Marzo","Abril","Mayo","Junio","Julio","Agosto","Septiembre","Octubre","Noviembre","Diciembre")&amp;" "&amp;YEAR(B995)))</f>
        <v/>
      </c>
      <c r="AF995" s="38" t="n">
        <f aca="false">IF(E995="",0,IF(COUNTIF($AC$5:AC995,AC995)=1,1,0))</f>
        <v>0</v>
      </c>
    </row>
    <row r="996" customFormat="false" ht="15" hidden="false" customHeight="false" outlineLevel="0" collapsed="false">
      <c r="A996" s="68"/>
      <c r="B996" s="67"/>
      <c r="C996" s="68"/>
      <c r="D996" s="68"/>
      <c r="E996" s="69"/>
      <c r="F996" s="69"/>
      <c r="G996" s="70" t="str">
        <f aca="false">IF(OR(E996="",AND($C$3="",$E$3="")),"",IF(B996="","Sin fecha",IF(AND(OR($C$3="",B996&gt;=$C$3),OR($E$3="",B996&lt;=$E$3)),"Sí","No")))</f>
        <v/>
      </c>
      <c r="H996" s="58" t="str">
        <f aca="false">IF(B996="","",YEAR(B996))</f>
        <v/>
      </c>
      <c r="I996" s="70" t="str">
        <f aca="false">IF(B996="","",IF(MONTH(B996)=1,"X",""))</f>
        <v/>
      </c>
      <c r="J996" s="70" t="str">
        <f aca="false">IF(B996="","",IF(MONTH(B996)=2,"X",""))</f>
        <v/>
      </c>
      <c r="K996" s="70" t="str">
        <f aca="false">IF(B996="","",IF(MONTH(B996)=3,"X",""))</f>
        <v/>
      </c>
      <c r="L996" s="70" t="str">
        <f aca="false">IF(B996="","",IF(MONTH(B996)=4,"X",""))</f>
        <v/>
      </c>
      <c r="M996" s="70" t="str">
        <f aca="false">IF(B996="","",IF(MONTH(B996)=5,"X",""))</f>
        <v/>
      </c>
      <c r="N996" s="70" t="str">
        <f aca="false">IF(B996="","",IF(MONTH(B996)=6,"X",""))</f>
        <v/>
      </c>
      <c r="O996" s="70" t="str">
        <f aca="false">IF(B996="","",IF(MONTH(B996)=7,"X",""))</f>
        <v/>
      </c>
      <c r="P996" s="70" t="str">
        <f aca="false">IF(B996="","",IF(MONTH(B996)=8,"X",""))</f>
        <v/>
      </c>
      <c r="Q996" s="70" t="str">
        <f aca="false">IF(B996="","",IF(MONTH(B996)=9,"X",""))</f>
        <v/>
      </c>
      <c r="R996" s="70" t="str">
        <f aca="false">IF(B996="","",IF(MONTH(B996)=10,"X",""))</f>
        <v/>
      </c>
      <c r="S996" s="70" t="str">
        <f aca="false">IF(B996="","",IF(MONTH(B996)=11,"X",""))</f>
        <v/>
      </c>
      <c r="T996" s="70" t="str">
        <f aca="false">IF(B996="","",IF(MONTH(B996)=12,"X",""))</f>
        <v/>
      </c>
      <c r="U996" s="58" t="str">
        <f aca="false">IF(E996="","",SUMIF($E$5:$E$1000,E996,$AD$5:$AD$1000))</f>
        <v/>
      </c>
      <c r="V996" s="71" t="str">
        <f aca="false">IF(E996="","",_xlfn.TEXTJOIN(" + ",TRUE(),IF(COUNTIFS($E$5:$E$1000,E996,$C$5:$C$1000,"Auditoría Interna")&gt;0,"Interna",""),IF(COUNTIFS($E$5:$E$1000,E996,$C$5:$C$1000,"Auditoría Externa")&gt;0,"Externa",""),IF(COUNTIFS($E$5:$E$1000,E996,$C$5:$C$1000,"SSF")&gt;0,"SSF",""),IF(COUNTIFS($E$5:$E$1000,E996,$C$5:$C$1000,"Comité de Supervisión")&gt;0,"Comité Sup.",""),IF(COUNTIFS($E$5:$E$1000,E996,$C$5:$C$1000,"Consejo de Administración")&gt;0,"Consejo",""),IF(COUNTIFS($E$5:$E$1000,E996,$C$5:$C$1000,"Otros")&gt;0,"Otros","")))</f>
        <v/>
      </c>
      <c r="W996" s="58" t="str">
        <f aca="false">IF(E996="","",SUMIFS($AD$5:$AD$1000,$E$5:$E$1000,E996,$AA$5:$AA$1000,AA996,$C$5:$C$1000,"&lt;&gt;"&amp;C996))</f>
        <v/>
      </c>
      <c r="X996" s="72"/>
      <c r="Y996" s="68"/>
      <c r="Z996" s="72"/>
      <c r="AA996" s="38" t="str">
        <f aca="false">IF(B996="","",YEAR(B996)*100+MONTH(B996))</f>
        <v/>
      </c>
      <c r="AB996" s="38" t="str">
        <f aca="false">IF(AND(E996&lt;&gt;"",E996=Cruce!$C$5,AD996=1),COUNTIFS($E$5:E996,E996,$AD$5:AD996,1),"")</f>
        <v/>
      </c>
      <c r="AC996" s="38" t="str">
        <f aca="false">IF(E996="","",C996&amp;"|"&amp;X996&amp;"|"&amp;IF(B996="","s/f",TEXT(B996,"yyyymmdd"))&amp;IF(OR(C996="SSF",X996="Visitas Auditoría Interna"),"|"&amp;Y996,""))</f>
        <v/>
      </c>
      <c r="AD996" s="38" t="n">
        <f aca="false">IF(E996="",0,IF(COUNTIFS($E$5:E996,E996,$AC$5:AC996,AC996)=1,1,0))</f>
        <v>0</v>
      </c>
      <c r="AE996" s="38" t="str">
        <f aca="false">IF(OR(E996="",AD996&lt;&gt;1),"",SUBSTITUTE(SUBSTITUTE(C996,"Auditoría ",""),"Consejo de Administración","Consejo")&amp;" – "&amp;IF(B996="","(sin fecha)",DAY(B996)&amp;" de "&amp;CHOOSE(MONTH(B996),"Enero","Febrero","Marzo","Abril","Mayo","Junio","Julio","Agosto","Septiembre","Octubre","Noviembre","Diciembre")&amp;" "&amp;YEAR(B996)))</f>
        <v/>
      </c>
      <c r="AF996" s="38" t="n">
        <f aca="false">IF(E996="",0,IF(COUNTIF($AC$5:AC996,AC996)=1,1,0))</f>
        <v>0</v>
      </c>
    </row>
    <row r="997" customFormat="false" ht="15" hidden="false" customHeight="false" outlineLevel="0" collapsed="false">
      <c r="A997" s="68"/>
      <c r="B997" s="67"/>
      <c r="C997" s="68"/>
      <c r="D997" s="68"/>
      <c r="E997" s="69"/>
      <c r="F997" s="69"/>
      <c r="G997" s="70" t="str">
        <f aca="false">IF(OR(E997="",AND($C$3="",$E$3="")),"",IF(B997="","Sin fecha",IF(AND(OR($C$3="",B997&gt;=$C$3),OR($E$3="",B997&lt;=$E$3)),"Sí","No")))</f>
        <v/>
      </c>
      <c r="H997" s="58" t="str">
        <f aca="false">IF(B997="","",YEAR(B997))</f>
        <v/>
      </c>
      <c r="I997" s="70" t="str">
        <f aca="false">IF(B997="","",IF(MONTH(B997)=1,"X",""))</f>
        <v/>
      </c>
      <c r="J997" s="70" t="str">
        <f aca="false">IF(B997="","",IF(MONTH(B997)=2,"X",""))</f>
        <v/>
      </c>
      <c r="K997" s="70" t="str">
        <f aca="false">IF(B997="","",IF(MONTH(B997)=3,"X",""))</f>
        <v/>
      </c>
      <c r="L997" s="70" t="str">
        <f aca="false">IF(B997="","",IF(MONTH(B997)=4,"X",""))</f>
        <v/>
      </c>
      <c r="M997" s="70" t="str">
        <f aca="false">IF(B997="","",IF(MONTH(B997)=5,"X",""))</f>
        <v/>
      </c>
      <c r="N997" s="70" t="str">
        <f aca="false">IF(B997="","",IF(MONTH(B997)=6,"X",""))</f>
        <v/>
      </c>
      <c r="O997" s="70" t="str">
        <f aca="false">IF(B997="","",IF(MONTH(B997)=7,"X",""))</f>
        <v/>
      </c>
      <c r="P997" s="70" t="str">
        <f aca="false">IF(B997="","",IF(MONTH(B997)=8,"X",""))</f>
        <v/>
      </c>
      <c r="Q997" s="70" t="str">
        <f aca="false">IF(B997="","",IF(MONTH(B997)=9,"X",""))</f>
        <v/>
      </c>
      <c r="R997" s="70" t="str">
        <f aca="false">IF(B997="","",IF(MONTH(B997)=10,"X",""))</f>
        <v/>
      </c>
      <c r="S997" s="70" t="str">
        <f aca="false">IF(B997="","",IF(MONTH(B997)=11,"X",""))</f>
        <v/>
      </c>
      <c r="T997" s="70" t="str">
        <f aca="false">IF(B997="","",IF(MONTH(B997)=12,"X",""))</f>
        <v/>
      </c>
      <c r="U997" s="58" t="str">
        <f aca="false">IF(E997="","",SUMIF($E$5:$E$1000,E997,$AD$5:$AD$1000))</f>
        <v/>
      </c>
      <c r="V997" s="71" t="str">
        <f aca="false">IF(E997="","",_xlfn.TEXTJOIN(" + ",TRUE(),IF(COUNTIFS($E$5:$E$1000,E997,$C$5:$C$1000,"Auditoría Interna")&gt;0,"Interna",""),IF(COUNTIFS($E$5:$E$1000,E997,$C$5:$C$1000,"Auditoría Externa")&gt;0,"Externa",""),IF(COUNTIFS($E$5:$E$1000,E997,$C$5:$C$1000,"SSF")&gt;0,"SSF",""),IF(COUNTIFS($E$5:$E$1000,E997,$C$5:$C$1000,"Comité de Supervisión")&gt;0,"Comité Sup.",""),IF(COUNTIFS($E$5:$E$1000,E997,$C$5:$C$1000,"Consejo de Administración")&gt;0,"Consejo",""),IF(COUNTIFS($E$5:$E$1000,E997,$C$5:$C$1000,"Otros")&gt;0,"Otros","")))</f>
        <v/>
      </c>
      <c r="W997" s="58" t="str">
        <f aca="false">IF(E997="","",SUMIFS($AD$5:$AD$1000,$E$5:$E$1000,E997,$AA$5:$AA$1000,AA997,$C$5:$C$1000,"&lt;&gt;"&amp;C997))</f>
        <v/>
      </c>
      <c r="X997" s="72"/>
      <c r="Y997" s="68"/>
      <c r="Z997" s="72"/>
      <c r="AA997" s="38" t="str">
        <f aca="false">IF(B997="","",YEAR(B997)*100+MONTH(B997))</f>
        <v/>
      </c>
      <c r="AB997" s="38" t="str">
        <f aca="false">IF(AND(E997&lt;&gt;"",E997=Cruce!$C$5,AD997=1),COUNTIFS($E$5:E997,E997,$AD$5:AD997,1),"")</f>
        <v/>
      </c>
      <c r="AC997" s="38" t="str">
        <f aca="false">IF(E997="","",C997&amp;"|"&amp;X997&amp;"|"&amp;IF(B997="","s/f",TEXT(B997,"yyyymmdd"))&amp;IF(OR(C997="SSF",X997="Visitas Auditoría Interna"),"|"&amp;Y997,""))</f>
        <v/>
      </c>
      <c r="AD997" s="38" t="n">
        <f aca="false">IF(E997="",0,IF(COUNTIFS($E$5:E997,E997,$AC$5:AC997,AC997)=1,1,0))</f>
        <v>0</v>
      </c>
      <c r="AE997" s="38" t="str">
        <f aca="false">IF(OR(E997="",AD997&lt;&gt;1),"",SUBSTITUTE(SUBSTITUTE(C997,"Auditoría ",""),"Consejo de Administración","Consejo")&amp;" – "&amp;IF(B997="","(sin fecha)",DAY(B997)&amp;" de "&amp;CHOOSE(MONTH(B997),"Enero","Febrero","Marzo","Abril","Mayo","Junio","Julio","Agosto","Septiembre","Octubre","Noviembre","Diciembre")&amp;" "&amp;YEAR(B997)))</f>
        <v/>
      </c>
      <c r="AF997" s="38" t="n">
        <f aca="false">IF(E997="",0,IF(COUNTIF($AC$5:AC997,AC997)=1,1,0))</f>
        <v>0</v>
      </c>
    </row>
    <row r="998" customFormat="false" ht="15" hidden="false" customHeight="false" outlineLevel="0" collapsed="false">
      <c r="A998" s="68"/>
      <c r="B998" s="67"/>
      <c r="C998" s="68"/>
      <c r="D998" s="68"/>
      <c r="E998" s="69"/>
      <c r="F998" s="69"/>
      <c r="G998" s="70" t="str">
        <f aca="false">IF(OR(E998="",AND($C$3="",$E$3="")),"",IF(B998="","Sin fecha",IF(AND(OR($C$3="",B998&gt;=$C$3),OR($E$3="",B998&lt;=$E$3)),"Sí","No")))</f>
        <v/>
      </c>
      <c r="H998" s="58" t="str">
        <f aca="false">IF(B998="","",YEAR(B998))</f>
        <v/>
      </c>
      <c r="I998" s="70" t="str">
        <f aca="false">IF(B998="","",IF(MONTH(B998)=1,"X",""))</f>
        <v/>
      </c>
      <c r="J998" s="70" t="str">
        <f aca="false">IF(B998="","",IF(MONTH(B998)=2,"X",""))</f>
        <v/>
      </c>
      <c r="K998" s="70" t="str">
        <f aca="false">IF(B998="","",IF(MONTH(B998)=3,"X",""))</f>
        <v/>
      </c>
      <c r="L998" s="70" t="str">
        <f aca="false">IF(B998="","",IF(MONTH(B998)=4,"X",""))</f>
        <v/>
      </c>
      <c r="M998" s="70" t="str">
        <f aca="false">IF(B998="","",IF(MONTH(B998)=5,"X",""))</f>
        <v/>
      </c>
      <c r="N998" s="70" t="str">
        <f aca="false">IF(B998="","",IF(MONTH(B998)=6,"X",""))</f>
        <v/>
      </c>
      <c r="O998" s="70" t="str">
        <f aca="false">IF(B998="","",IF(MONTH(B998)=7,"X",""))</f>
        <v/>
      </c>
      <c r="P998" s="70" t="str">
        <f aca="false">IF(B998="","",IF(MONTH(B998)=8,"X",""))</f>
        <v/>
      </c>
      <c r="Q998" s="70" t="str">
        <f aca="false">IF(B998="","",IF(MONTH(B998)=9,"X",""))</f>
        <v/>
      </c>
      <c r="R998" s="70" t="str">
        <f aca="false">IF(B998="","",IF(MONTH(B998)=10,"X",""))</f>
        <v/>
      </c>
      <c r="S998" s="70" t="str">
        <f aca="false">IF(B998="","",IF(MONTH(B998)=11,"X",""))</f>
        <v/>
      </c>
      <c r="T998" s="70" t="str">
        <f aca="false">IF(B998="","",IF(MONTH(B998)=12,"X",""))</f>
        <v/>
      </c>
      <c r="U998" s="58" t="str">
        <f aca="false">IF(E998="","",SUMIF($E$5:$E$1000,E998,$AD$5:$AD$1000))</f>
        <v/>
      </c>
      <c r="V998" s="71" t="str">
        <f aca="false">IF(E998="","",_xlfn.TEXTJOIN(" + ",TRUE(),IF(COUNTIFS($E$5:$E$1000,E998,$C$5:$C$1000,"Auditoría Interna")&gt;0,"Interna",""),IF(COUNTIFS($E$5:$E$1000,E998,$C$5:$C$1000,"Auditoría Externa")&gt;0,"Externa",""),IF(COUNTIFS($E$5:$E$1000,E998,$C$5:$C$1000,"SSF")&gt;0,"SSF",""),IF(COUNTIFS($E$5:$E$1000,E998,$C$5:$C$1000,"Comité de Supervisión")&gt;0,"Comité Sup.",""),IF(COUNTIFS($E$5:$E$1000,E998,$C$5:$C$1000,"Consejo de Administración")&gt;0,"Consejo",""),IF(COUNTIFS($E$5:$E$1000,E998,$C$5:$C$1000,"Otros")&gt;0,"Otros","")))</f>
        <v/>
      </c>
      <c r="W998" s="58" t="str">
        <f aca="false">IF(E998="","",SUMIFS($AD$5:$AD$1000,$E$5:$E$1000,E998,$AA$5:$AA$1000,AA998,$C$5:$C$1000,"&lt;&gt;"&amp;C998))</f>
        <v/>
      </c>
      <c r="X998" s="72"/>
      <c r="Y998" s="68"/>
      <c r="Z998" s="72"/>
      <c r="AA998" s="38" t="str">
        <f aca="false">IF(B998="","",YEAR(B998)*100+MONTH(B998))</f>
        <v/>
      </c>
      <c r="AB998" s="38" t="str">
        <f aca="false">IF(AND(E998&lt;&gt;"",E998=Cruce!$C$5,AD998=1),COUNTIFS($E$5:E998,E998,$AD$5:AD998,1),"")</f>
        <v/>
      </c>
      <c r="AC998" s="38" t="str">
        <f aca="false">IF(E998="","",C998&amp;"|"&amp;X998&amp;"|"&amp;IF(B998="","s/f",TEXT(B998,"yyyymmdd"))&amp;IF(OR(C998="SSF",X998="Visitas Auditoría Interna"),"|"&amp;Y998,""))</f>
        <v/>
      </c>
      <c r="AD998" s="38" t="n">
        <f aca="false">IF(E998="",0,IF(COUNTIFS($E$5:E998,E998,$AC$5:AC998,AC998)=1,1,0))</f>
        <v>0</v>
      </c>
      <c r="AE998" s="38" t="str">
        <f aca="false">IF(OR(E998="",AD998&lt;&gt;1),"",SUBSTITUTE(SUBSTITUTE(C998,"Auditoría ",""),"Consejo de Administración","Consejo")&amp;" – "&amp;IF(B998="","(sin fecha)",DAY(B998)&amp;" de "&amp;CHOOSE(MONTH(B998),"Enero","Febrero","Marzo","Abril","Mayo","Junio","Julio","Agosto","Septiembre","Octubre","Noviembre","Diciembre")&amp;" "&amp;YEAR(B998)))</f>
        <v/>
      </c>
      <c r="AF998" s="38" t="n">
        <f aca="false">IF(E998="",0,IF(COUNTIF($AC$5:AC998,AC998)=1,1,0))</f>
        <v>0</v>
      </c>
    </row>
    <row r="999" customFormat="false" ht="15" hidden="false" customHeight="false" outlineLevel="0" collapsed="false">
      <c r="A999" s="68"/>
      <c r="B999" s="67"/>
      <c r="C999" s="68"/>
      <c r="D999" s="68"/>
      <c r="E999" s="69"/>
      <c r="F999" s="69"/>
      <c r="G999" s="70" t="str">
        <f aca="false">IF(OR(E999="",AND($C$3="",$E$3="")),"",IF(B999="","Sin fecha",IF(AND(OR($C$3="",B999&gt;=$C$3),OR($E$3="",B999&lt;=$E$3)),"Sí","No")))</f>
        <v/>
      </c>
      <c r="H999" s="58" t="str">
        <f aca="false">IF(B999="","",YEAR(B999))</f>
        <v/>
      </c>
      <c r="I999" s="70" t="str">
        <f aca="false">IF(B999="","",IF(MONTH(B999)=1,"X",""))</f>
        <v/>
      </c>
      <c r="J999" s="70" t="str">
        <f aca="false">IF(B999="","",IF(MONTH(B999)=2,"X",""))</f>
        <v/>
      </c>
      <c r="K999" s="70" t="str">
        <f aca="false">IF(B999="","",IF(MONTH(B999)=3,"X",""))</f>
        <v/>
      </c>
      <c r="L999" s="70" t="str">
        <f aca="false">IF(B999="","",IF(MONTH(B999)=4,"X",""))</f>
        <v/>
      </c>
      <c r="M999" s="70" t="str">
        <f aca="false">IF(B999="","",IF(MONTH(B999)=5,"X",""))</f>
        <v/>
      </c>
      <c r="N999" s="70" t="str">
        <f aca="false">IF(B999="","",IF(MONTH(B999)=6,"X",""))</f>
        <v/>
      </c>
      <c r="O999" s="70" t="str">
        <f aca="false">IF(B999="","",IF(MONTH(B999)=7,"X",""))</f>
        <v/>
      </c>
      <c r="P999" s="70" t="str">
        <f aca="false">IF(B999="","",IF(MONTH(B999)=8,"X",""))</f>
        <v/>
      </c>
      <c r="Q999" s="70" t="str">
        <f aca="false">IF(B999="","",IF(MONTH(B999)=9,"X",""))</f>
        <v/>
      </c>
      <c r="R999" s="70" t="str">
        <f aca="false">IF(B999="","",IF(MONTH(B999)=10,"X",""))</f>
        <v/>
      </c>
      <c r="S999" s="70" t="str">
        <f aca="false">IF(B999="","",IF(MONTH(B999)=11,"X",""))</f>
        <v/>
      </c>
      <c r="T999" s="70" t="str">
        <f aca="false">IF(B999="","",IF(MONTH(B999)=12,"X",""))</f>
        <v/>
      </c>
      <c r="U999" s="58" t="str">
        <f aca="false">IF(E999="","",SUMIF($E$5:$E$1000,E999,$AD$5:$AD$1000))</f>
        <v/>
      </c>
      <c r="V999" s="71" t="str">
        <f aca="false">IF(E999="","",_xlfn.TEXTJOIN(" + ",TRUE(),IF(COUNTIFS($E$5:$E$1000,E999,$C$5:$C$1000,"Auditoría Interna")&gt;0,"Interna",""),IF(COUNTIFS($E$5:$E$1000,E999,$C$5:$C$1000,"Auditoría Externa")&gt;0,"Externa",""),IF(COUNTIFS($E$5:$E$1000,E999,$C$5:$C$1000,"SSF")&gt;0,"SSF",""),IF(COUNTIFS($E$5:$E$1000,E999,$C$5:$C$1000,"Comité de Supervisión")&gt;0,"Comité Sup.",""),IF(COUNTIFS($E$5:$E$1000,E999,$C$5:$C$1000,"Consejo de Administración")&gt;0,"Consejo",""),IF(COUNTIFS($E$5:$E$1000,E999,$C$5:$C$1000,"Otros")&gt;0,"Otros","")))</f>
        <v/>
      </c>
      <c r="W999" s="58" t="str">
        <f aca="false">IF(E999="","",SUMIFS($AD$5:$AD$1000,$E$5:$E$1000,E999,$AA$5:$AA$1000,AA999,$C$5:$C$1000,"&lt;&gt;"&amp;C999))</f>
        <v/>
      </c>
      <c r="X999" s="72"/>
      <c r="Y999" s="68"/>
      <c r="Z999" s="72"/>
      <c r="AA999" s="38" t="str">
        <f aca="false">IF(B999="","",YEAR(B999)*100+MONTH(B999))</f>
        <v/>
      </c>
      <c r="AB999" s="38" t="str">
        <f aca="false">IF(AND(E999&lt;&gt;"",E999=Cruce!$C$5,AD999=1),COUNTIFS($E$5:E999,E999,$AD$5:AD999,1),"")</f>
        <v/>
      </c>
      <c r="AC999" s="38" t="str">
        <f aca="false">IF(E999="","",C999&amp;"|"&amp;X999&amp;"|"&amp;IF(B999="","s/f",TEXT(B999,"yyyymmdd"))&amp;IF(OR(C999="SSF",X999="Visitas Auditoría Interna"),"|"&amp;Y999,""))</f>
        <v/>
      </c>
      <c r="AD999" s="38" t="n">
        <f aca="false">IF(E999="",0,IF(COUNTIFS($E$5:E999,E999,$AC$5:AC999,AC999)=1,1,0))</f>
        <v>0</v>
      </c>
      <c r="AE999" s="38" t="str">
        <f aca="false">IF(OR(E999="",AD999&lt;&gt;1),"",SUBSTITUTE(SUBSTITUTE(C999,"Auditoría ",""),"Consejo de Administración","Consejo")&amp;" – "&amp;IF(B999="","(sin fecha)",DAY(B999)&amp;" de "&amp;CHOOSE(MONTH(B999),"Enero","Febrero","Marzo","Abril","Mayo","Junio","Julio","Agosto","Septiembre","Octubre","Noviembre","Diciembre")&amp;" "&amp;YEAR(B999)))</f>
        <v/>
      </c>
      <c r="AF999" s="38" t="n">
        <f aca="false">IF(E999="",0,IF(COUNTIF($AC$5:AC999,AC999)=1,1,0))</f>
        <v>0</v>
      </c>
    </row>
    <row r="1000" customFormat="false" ht="15" hidden="false" customHeight="false" outlineLevel="0" collapsed="false">
      <c r="A1000" s="68"/>
      <c r="B1000" s="67"/>
      <c r="C1000" s="68"/>
      <c r="D1000" s="68"/>
      <c r="E1000" s="69"/>
      <c r="F1000" s="69"/>
      <c r="G1000" s="70" t="str">
        <f aca="false">IF(OR(E1000="",AND($C$3="",$E$3="")),"",IF(B1000="","Sin fecha",IF(AND(OR($C$3="",B1000&gt;=$C$3),OR($E$3="",B1000&lt;=$E$3)),"Sí","No")))</f>
        <v/>
      </c>
      <c r="H1000" s="58" t="str">
        <f aca="false">IF(B1000="","",YEAR(B1000))</f>
        <v/>
      </c>
      <c r="I1000" s="70" t="str">
        <f aca="false">IF(B1000="","",IF(MONTH(B1000)=1,"X",""))</f>
        <v/>
      </c>
      <c r="J1000" s="70" t="str">
        <f aca="false">IF(B1000="","",IF(MONTH(B1000)=2,"X",""))</f>
        <v/>
      </c>
      <c r="K1000" s="70" t="str">
        <f aca="false">IF(B1000="","",IF(MONTH(B1000)=3,"X",""))</f>
        <v/>
      </c>
      <c r="L1000" s="70" t="str">
        <f aca="false">IF(B1000="","",IF(MONTH(B1000)=4,"X",""))</f>
        <v/>
      </c>
      <c r="M1000" s="70" t="str">
        <f aca="false">IF(B1000="","",IF(MONTH(B1000)=5,"X",""))</f>
        <v/>
      </c>
      <c r="N1000" s="70" t="str">
        <f aca="false">IF(B1000="","",IF(MONTH(B1000)=6,"X",""))</f>
        <v/>
      </c>
      <c r="O1000" s="70" t="str">
        <f aca="false">IF(B1000="","",IF(MONTH(B1000)=7,"X",""))</f>
        <v/>
      </c>
      <c r="P1000" s="70" t="str">
        <f aca="false">IF(B1000="","",IF(MONTH(B1000)=8,"X",""))</f>
        <v/>
      </c>
      <c r="Q1000" s="70" t="str">
        <f aca="false">IF(B1000="","",IF(MONTH(B1000)=9,"X",""))</f>
        <v/>
      </c>
      <c r="R1000" s="70" t="str">
        <f aca="false">IF(B1000="","",IF(MONTH(B1000)=10,"X",""))</f>
        <v/>
      </c>
      <c r="S1000" s="70" t="str">
        <f aca="false">IF(B1000="","",IF(MONTH(B1000)=11,"X",""))</f>
        <v/>
      </c>
      <c r="T1000" s="70" t="str">
        <f aca="false">IF(B1000="","",IF(MONTH(B1000)=12,"X",""))</f>
        <v/>
      </c>
      <c r="U1000" s="58" t="str">
        <f aca="false">IF(E1000="","",SUMIF($E$5:$E$1000,E1000,$AD$5:$AD$1000))</f>
        <v/>
      </c>
      <c r="V1000" s="71" t="str">
        <f aca="false">IF(E1000="","",_xlfn.TEXTJOIN(" + ",TRUE(),IF(COUNTIFS($E$5:$E$1000,E1000,$C$5:$C$1000,"Auditoría Interna")&gt;0,"Interna",""),IF(COUNTIFS($E$5:$E$1000,E1000,$C$5:$C$1000,"Auditoría Externa")&gt;0,"Externa",""),IF(COUNTIFS($E$5:$E$1000,E1000,$C$5:$C$1000,"SSF")&gt;0,"SSF",""),IF(COUNTIFS($E$5:$E$1000,E1000,$C$5:$C$1000,"Comité de Supervisión")&gt;0,"Comité Sup.",""),IF(COUNTIFS($E$5:$E$1000,E1000,$C$5:$C$1000,"Consejo de Administración")&gt;0,"Consejo",""),IF(COUNTIFS($E$5:$E$1000,E1000,$C$5:$C$1000,"Otros")&gt;0,"Otros","")))</f>
        <v/>
      </c>
      <c r="W1000" s="58" t="str">
        <f aca="false">IF(E1000="","",SUMIFS($AD$5:$AD$1000,$E$5:$E$1000,E1000,$AA$5:$AA$1000,AA1000,$C$5:$C$1000,"&lt;&gt;"&amp;C1000))</f>
        <v/>
      </c>
      <c r="X1000" s="72"/>
      <c r="Y1000" s="68"/>
      <c r="Z1000" s="72"/>
      <c r="AA1000" s="38" t="str">
        <f aca="false">IF(B1000="","",YEAR(B1000)*100+MONTH(B1000))</f>
        <v/>
      </c>
      <c r="AB1000" s="38" t="str">
        <f aca="false">IF(AND(E1000&lt;&gt;"",E1000=Cruce!$C$5,AD1000=1),COUNTIFS($E$5:E1000,E1000,$AD$5:AD1000,1),"")</f>
        <v/>
      </c>
      <c r="AC1000" s="38" t="str">
        <f aca="false">IF(E1000="","",C1000&amp;"|"&amp;X1000&amp;"|"&amp;IF(B1000="","s/f",TEXT(B1000,"yyyymmdd"))&amp;IF(OR(C1000="SSF",X1000="Visitas Auditoría Interna"),"|"&amp;Y1000,""))</f>
        <v/>
      </c>
      <c r="AD1000" s="38" t="n">
        <f aca="false">IF(E1000="",0,IF(COUNTIFS($E$5:E1000,E1000,$AC$5:AC1000,AC1000)=1,1,0))</f>
        <v>0</v>
      </c>
      <c r="AE1000" s="38" t="str">
        <f aca="false">IF(OR(E1000="",AD1000&lt;&gt;1),"",SUBSTITUTE(SUBSTITUTE(C1000,"Auditoría ",""),"Consejo de Administración","Consejo")&amp;" – "&amp;IF(B1000="","(sin fecha)",DAY(B1000)&amp;" de "&amp;CHOOSE(MONTH(B1000),"Enero","Febrero","Marzo","Abril","Mayo","Junio","Julio","Agosto","Septiembre","Octubre","Noviembre","Diciembre")&amp;" "&amp;YEAR(B1000)))</f>
        <v/>
      </c>
      <c r="AF1000" s="38" t="n">
        <f aca="false">IF(E1000="",0,IF(COUNTIF($AC$5:AC1000,AC1000)=1,1,0))</f>
        <v>0</v>
      </c>
    </row>
  </sheetData>
  <autoFilter ref="A4:Z1000"/>
  <mergeCells count="1">
    <mergeCell ref="A2:T2"/>
  </mergeCells>
  <conditionalFormatting sqref="A5:F1000">
    <cfRule type="expression" priority="2" aboveAverage="0" equalAverage="0" bottom="0" percent="0" rank="0" text="" dxfId="29">
      <formula>$G5="Sí"</formula>
    </cfRule>
  </conditionalFormatting>
  <conditionalFormatting sqref="G5:G1000">
    <cfRule type="expression" priority="3" aboveAverage="0" equalAverage="0" bottom="0" percent="0" rank="0" text="" dxfId="30">
      <formula>G5="Sí"</formula>
    </cfRule>
    <cfRule type="expression" priority="4" aboveAverage="0" equalAverage="0" bottom="0" percent="0" rank="0" text="" dxfId="31">
      <formula>G5="No"</formula>
    </cfRule>
  </conditionalFormatting>
  <conditionalFormatting sqref="I5:T1000">
    <cfRule type="expression" priority="5" aboveAverage="0" equalAverage="0" bottom="0" percent="0" rank="0" text="" dxfId="32">
      <formula>I5="X"</formula>
    </cfRule>
  </conditionalFormatting>
  <conditionalFormatting sqref="V5:V1000">
    <cfRule type="expression" priority="6" aboveAverage="0" equalAverage="0" bottom="0" percent="0" rank="0" text="" dxfId="20">
      <formula>ISNUMBER(SEARCH("+",V5))</formula>
    </cfRule>
  </conditionalFormatting>
  <conditionalFormatting sqref="W5:W1000">
    <cfRule type="expression" priority="7" aboveAverage="0" equalAverage="0" bottom="0" percent="0" rank="0" text="" dxfId="21">
      <formula>AND(ISNUMBER(W5),W5&gt;0)</formula>
    </cfRule>
  </conditionalFormatting>
  <conditionalFormatting sqref="C5:C1000">
    <cfRule type="expression" priority="8" aboveAverage="0" equalAverage="0" bottom="0" percent="0" rank="0" text="" dxfId="33">
      <formula>C5="SSF"</formula>
    </cfRule>
  </conditionalFormatting>
  <dataValidations count="3">
    <dataValidation allowBlank="true" error="Escriba una fecha, por ejemplo 01/08/2026" errorStyle="stop" errorTitle="Fecha" operator="greaterThan" showDropDown="false" showErrorMessage="false" showInputMessage="false" sqref="C3 E3" type="date">
      <formula1>1</formula1>
      <formula2>0</formula2>
    </dataValidation>
    <dataValidation allowBlank="true" errorStyle="stop" operator="between" showDropDown="false" showErrorMessage="false" showInputMessage="false" sqref="C5:C1000" type="list">
      <formula1>Catálogos!$A$2:$A$7</formula1>
      <formula2>0</formula2>
    </dataValidation>
    <dataValidation allowBlank="true" errorStyle="stop" operator="between" showDropDown="false" showErrorMessage="false" showInputMessage="false" sqref="E5:E1000" type="list">
      <formula1>Catálogos!$C$2:$C$200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"/>
    <col collapsed="false" customWidth="true" hidden="false" outlineLevel="0" max="3" min="3" style="0" width="48"/>
    <col collapsed="false" customWidth="true" hidden="false" outlineLevel="0" max="4" min="4" style="0" width="26"/>
    <col collapsed="false" customWidth="true" hidden="false" outlineLevel="0" max="6" min="6" style="0" width="50"/>
    <col collapsed="false" customWidth="true" hidden="false" outlineLevel="0" max="8" min="8" style="0" width="28"/>
  </cols>
  <sheetData>
    <row r="1" customFormat="false" ht="32.8" hidden="false" customHeight="false" outlineLevel="0" collapsed="false">
      <c r="A1" s="9" t="s">
        <v>76</v>
      </c>
      <c r="C1" s="9" t="s">
        <v>284</v>
      </c>
      <c r="D1" s="9" t="s">
        <v>285</v>
      </c>
      <c r="F1" s="73" t="s">
        <v>286</v>
      </c>
      <c r="H1" s="9" t="s">
        <v>287</v>
      </c>
    </row>
    <row r="2" customFormat="false" ht="15" hidden="false" customHeight="false" outlineLevel="0" collapsed="false">
      <c r="A2" s="18" t="s">
        <v>13</v>
      </c>
      <c r="C2" s="18" t="s">
        <v>189</v>
      </c>
      <c r="D2" s="72" t="s">
        <v>122</v>
      </c>
      <c r="H2" s="72" t="s">
        <v>122</v>
      </c>
    </row>
    <row r="3" customFormat="false" ht="15" hidden="false" customHeight="false" outlineLevel="0" collapsed="false">
      <c r="A3" s="18" t="s">
        <v>14</v>
      </c>
      <c r="C3" s="18" t="s">
        <v>182</v>
      </c>
      <c r="D3" s="72" t="s">
        <v>122</v>
      </c>
      <c r="H3" s="72" t="s">
        <v>114</v>
      </c>
    </row>
    <row r="4" customFormat="false" ht="15" hidden="false" customHeight="false" outlineLevel="0" collapsed="false">
      <c r="A4" s="18" t="s">
        <v>25</v>
      </c>
      <c r="C4" s="18" t="s">
        <v>172</v>
      </c>
      <c r="D4" s="72" t="s">
        <v>122</v>
      </c>
      <c r="H4" s="72" t="s">
        <v>179</v>
      </c>
    </row>
    <row r="5" customFormat="false" ht="15" hidden="false" customHeight="false" outlineLevel="0" collapsed="false">
      <c r="A5" s="18" t="s">
        <v>288</v>
      </c>
      <c r="C5" s="18" t="s">
        <v>209</v>
      </c>
      <c r="D5" s="72" t="s">
        <v>122</v>
      </c>
      <c r="H5" s="72" t="s">
        <v>126</v>
      </c>
    </row>
    <row r="6" customFormat="false" ht="15" hidden="false" customHeight="false" outlineLevel="0" collapsed="false">
      <c r="A6" s="18" t="s">
        <v>289</v>
      </c>
      <c r="C6" s="18" t="s">
        <v>177</v>
      </c>
      <c r="D6" s="72" t="s">
        <v>114</v>
      </c>
      <c r="H6" s="72" t="s">
        <v>138</v>
      </c>
    </row>
    <row r="7" customFormat="false" ht="15" hidden="false" customHeight="false" outlineLevel="0" collapsed="false">
      <c r="A7" s="18" t="s">
        <v>81</v>
      </c>
      <c r="C7" s="18" t="s">
        <v>115</v>
      </c>
      <c r="D7" s="72" t="s">
        <v>114</v>
      </c>
      <c r="H7" s="72" t="s">
        <v>240</v>
      </c>
    </row>
    <row r="8" customFormat="false" ht="15" hidden="false" customHeight="false" outlineLevel="0" collapsed="false">
      <c r="C8" s="18" t="s">
        <v>237</v>
      </c>
      <c r="D8" s="72" t="s">
        <v>179</v>
      </c>
      <c r="H8" s="72" t="s">
        <v>109</v>
      </c>
    </row>
    <row r="9" customFormat="false" ht="15" hidden="false" customHeight="false" outlineLevel="0" collapsed="false">
      <c r="C9" s="18" t="s">
        <v>233</v>
      </c>
      <c r="D9" s="72" t="s">
        <v>168</v>
      </c>
      <c r="H9" s="72" t="s">
        <v>245</v>
      </c>
    </row>
    <row r="10" customFormat="false" ht="15" hidden="false" customHeight="false" outlineLevel="0" collapsed="false">
      <c r="C10" s="18" t="s">
        <v>127</v>
      </c>
      <c r="D10" s="72" t="s">
        <v>126</v>
      </c>
      <c r="H10" s="72" t="s">
        <v>242</v>
      </c>
    </row>
    <row r="11" customFormat="false" ht="15" hidden="false" customHeight="false" outlineLevel="0" collapsed="false">
      <c r="C11" s="18" t="s">
        <v>180</v>
      </c>
      <c r="D11" s="72" t="s">
        <v>179</v>
      </c>
      <c r="H11" s="72" t="s">
        <v>130</v>
      </c>
    </row>
    <row r="12" customFormat="false" ht="15" hidden="false" customHeight="false" outlineLevel="0" collapsed="false">
      <c r="C12" s="18" t="s">
        <v>175</v>
      </c>
      <c r="D12" s="72" t="s">
        <v>114</v>
      </c>
      <c r="H12" s="72" t="s">
        <v>134</v>
      </c>
    </row>
    <row r="13" customFormat="false" ht="15" hidden="false" customHeight="false" outlineLevel="0" collapsed="false">
      <c r="C13" s="18" t="s">
        <v>186</v>
      </c>
      <c r="D13" s="72" t="s">
        <v>114</v>
      </c>
      <c r="H13" s="72" t="s">
        <v>146</v>
      </c>
    </row>
    <row r="14" customFormat="false" ht="15" hidden="false" customHeight="false" outlineLevel="0" collapsed="false">
      <c r="C14" s="18" t="s">
        <v>139</v>
      </c>
      <c r="D14" s="72" t="s">
        <v>138</v>
      </c>
      <c r="H14" s="72" t="s">
        <v>118</v>
      </c>
    </row>
    <row r="15" customFormat="false" ht="15" hidden="false" customHeight="false" outlineLevel="0" collapsed="false">
      <c r="C15" s="18" t="s">
        <v>143</v>
      </c>
      <c r="D15" s="72" t="s">
        <v>240</v>
      </c>
      <c r="H15" s="72" t="s">
        <v>280</v>
      </c>
    </row>
    <row r="16" customFormat="false" ht="15" hidden="false" customHeight="false" outlineLevel="0" collapsed="false">
      <c r="C16" s="18" t="s">
        <v>110</v>
      </c>
      <c r="D16" s="72" t="s">
        <v>109</v>
      </c>
      <c r="H16" s="72" t="s">
        <v>290</v>
      </c>
    </row>
    <row r="17" customFormat="false" ht="15" hidden="false" customHeight="false" outlineLevel="0" collapsed="false">
      <c r="C17" s="18" t="s">
        <v>246</v>
      </c>
      <c r="D17" s="72" t="s">
        <v>245</v>
      </c>
      <c r="H17" s="72" t="s">
        <v>291</v>
      </c>
    </row>
    <row r="18" customFormat="false" ht="15" hidden="false" customHeight="false" outlineLevel="0" collapsed="false">
      <c r="C18" s="18" t="s">
        <v>243</v>
      </c>
      <c r="D18" s="72" t="s">
        <v>242</v>
      </c>
      <c r="H18" s="72" t="s">
        <v>198</v>
      </c>
    </row>
    <row r="19" customFormat="false" ht="15" hidden="false" customHeight="false" outlineLevel="0" collapsed="false">
      <c r="C19" s="18" t="s">
        <v>131</v>
      </c>
      <c r="D19" s="72" t="s">
        <v>130</v>
      </c>
      <c r="H19" s="72" t="s">
        <v>150</v>
      </c>
    </row>
    <row r="20" customFormat="false" ht="15" hidden="false" customHeight="false" outlineLevel="0" collapsed="false">
      <c r="C20" s="18" t="s">
        <v>214</v>
      </c>
      <c r="D20" s="72" t="s">
        <v>122</v>
      </c>
      <c r="H20" s="72" t="s">
        <v>292</v>
      </c>
    </row>
    <row r="21" customFormat="false" ht="15" hidden="false" customHeight="false" outlineLevel="0" collapsed="false">
      <c r="C21" s="18" t="s">
        <v>123</v>
      </c>
      <c r="D21" s="72" t="s">
        <v>122</v>
      </c>
    </row>
    <row r="22" customFormat="false" ht="15" hidden="false" customHeight="false" outlineLevel="0" collapsed="false">
      <c r="C22" s="18" t="s">
        <v>135</v>
      </c>
      <c r="D22" s="72" t="s">
        <v>134</v>
      </c>
    </row>
    <row r="23" customFormat="false" ht="15" hidden="false" customHeight="false" outlineLevel="0" collapsed="false">
      <c r="C23" s="18" t="s">
        <v>147</v>
      </c>
      <c r="D23" s="72" t="s">
        <v>146</v>
      </c>
    </row>
    <row r="24" customFormat="false" ht="15" hidden="false" customHeight="false" outlineLevel="0" collapsed="false">
      <c r="C24" s="18" t="s">
        <v>119</v>
      </c>
      <c r="D24" s="72" t="s">
        <v>118</v>
      </c>
    </row>
    <row r="25" customFormat="false" ht="15" hidden="false" customHeight="false" outlineLevel="0" collapsed="false">
      <c r="C25" s="18" t="s">
        <v>281</v>
      </c>
      <c r="D25" s="72" t="s">
        <v>280</v>
      </c>
    </row>
    <row r="26" customFormat="false" ht="15" hidden="false" customHeight="false" outlineLevel="0" collapsed="false">
      <c r="C26" s="18" t="s">
        <v>163</v>
      </c>
      <c r="D26" s="72" t="s">
        <v>162</v>
      </c>
    </row>
    <row r="27" customFormat="false" ht="15" hidden="false" customHeight="false" outlineLevel="0" collapsed="false">
      <c r="C27" s="18" t="s">
        <v>199</v>
      </c>
      <c r="D27" s="72" t="s">
        <v>198</v>
      </c>
    </row>
    <row r="28" customFormat="false" ht="15" hidden="false" customHeight="false" outlineLevel="0" collapsed="false">
      <c r="C28" s="18" t="s">
        <v>249</v>
      </c>
      <c r="D28" s="72" t="s">
        <v>248</v>
      </c>
    </row>
    <row r="29" customFormat="false" ht="15" hidden="false" customHeight="false" outlineLevel="0" collapsed="false">
      <c r="C29" s="18" t="s">
        <v>155</v>
      </c>
      <c r="D29" s="72" t="s">
        <v>81</v>
      </c>
    </row>
    <row r="30" customFormat="false" ht="15" hidden="false" customHeight="false" outlineLevel="0" collapsed="false">
      <c r="C30" s="18" t="s">
        <v>151</v>
      </c>
      <c r="D30" s="72" t="s">
        <v>150</v>
      </c>
    </row>
    <row r="31" customFormat="false" ht="15" hidden="false" customHeight="false" outlineLevel="0" collapsed="false">
      <c r="C31" s="18" t="s">
        <v>169</v>
      </c>
      <c r="D31" s="72" t="s">
        <v>168</v>
      </c>
    </row>
    <row r="43" customFormat="false" ht="15" hidden="false" customHeight="false" outlineLevel="0" collapsed="false">
      <c r="H43" s="74" t="s">
        <v>293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44"/>
    <col collapsed="false" customWidth="true" hidden="false" outlineLevel="0" max="5" min="4" style="0" width="20"/>
    <col collapsed="false" customWidth="true" hidden="false" outlineLevel="0" max="6" min="6" style="0" width="36"/>
  </cols>
  <sheetData>
    <row r="1" customFormat="false" ht="16.15" hidden="false" customHeight="false" outlineLevel="0" collapsed="false">
      <c r="A1" s="75" t="s">
        <v>294</v>
      </c>
    </row>
    <row r="2" customFormat="false" ht="30" hidden="false" customHeight="true" outlineLevel="0" collapsed="false">
      <c r="A2" s="76" t="s">
        <v>295</v>
      </c>
      <c r="B2" s="76"/>
      <c r="C2" s="76"/>
      <c r="D2" s="76"/>
      <c r="E2" s="76"/>
      <c r="F2" s="76"/>
    </row>
    <row r="3" customFormat="false" ht="23.85" hidden="false" customHeight="false" outlineLevel="0" collapsed="false">
      <c r="A3" s="9" t="s">
        <v>22</v>
      </c>
      <c r="B3" s="9" t="s">
        <v>296</v>
      </c>
      <c r="C3" s="9" t="s">
        <v>297</v>
      </c>
      <c r="D3" s="9" t="s">
        <v>298</v>
      </c>
      <c r="E3" s="9" t="s">
        <v>299</v>
      </c>
      <c r="F3" s="9" t="s">
        <v>300</v>
      </c>
    </row>
    <row r="4" customFormat="false" ht="15" hidden="false" customHeight="false" outlineLevel="0" collapsed="false">
      <c r="A4" s="68" t="n">
        <v>1</v>
      </c>
      <c r="B4" s="67" t="n">
        <v>46109</v>
      </c>
      <c r="C4" s="69" t="s">
        <v>301</v>
      </c>
      <c r="D4" s="68" t="s">
        <v>168</v>
      </c>
      <c r="E4" s="72"/>
      <c r="F4" s="69" t="s">
        <v>169</v>
      </c>
    </row>
    <row r="5" customFormat="false" ht="15" hidden="false" customHeight="false" outlineLevel="0" collapsed="false">
      <c r="A5" s="68" t="n">
        <v>2</v>
      </c>
      <c r="B5" s="67" t="n">
        <v>46148</v>
      </c>
      <c r="C5" s="69" t="s">
        <v>302</v>
      </c>
      <c r="D5" s="68" t="s">
        <v>303</v>
      </c>
      <c r="E5" s="72" t="s">
        <v>174</v>
      </c>
      <c r="F5" s="69"/>
    </row>
    <row r="6" customFormat="false" ht="15" hidden="false" customHeight="false" outlineLevel="0" collapsed="false">
      <c r="A6" s="68" t="n">
        <v>3</v>
      </c>
      <c r="B6" s="67" t="n">
        <v>46160</v>
      </c>
      <c r="C6" s="69" t="s">
        <v>304</v>
      </c>
      <c r="D6" s="68" t="s">
        <v>192</v>
      </c>
      <c r="E6" s="72"/>
      <c r="F6" s="69" t="s">
        <v>143</v>
      </c>
    </row>
    <row r="7" customFormat="false" ht="15" hidden="false" customHeight="false" outlineLevel="0" collapsed="false">
      <c r="A7" s="68" t="n">
        <v>4</v>
      </c>
      <c r="B7" s="67" t="n">
        <v>46197</v>
      </c>
      <c r="C7" s="69" t="s">
        <v>305</v>
      </c>
      <c r="D7" s="68" t="s">
        <v>114</v>
      </c>
      <c r="E7" s="72"/>
      <c r="F7" s="69" t="s">
        <v>115</v>
      </c>
    </row>
    <row r="8" customFormat="false" ht="15" hidden="false" customHeight="false" outlineLevel="0" collapsed="false">
      <c r="A8" s="68" t="n">
        <v>5</v>
      </c>
      <c r="B8" s="67" t="n">
        <v>46197</v>
      </c>
      <c r="C8" s="69" t="s">
        <v>306</v>
      </c>
      <c r="D8" s="68" t="s">
        <v>126</v>
      </c>
      <c r="E8" s="72"/>
      <c r="F8" s="69" t="s">
        <v>127</v>
      </c>
    </row>
    <row r="9" customFormat="false" ht="15" hidden="false" customHeight="false" outlineLevel="0" collapsed="false">
      <c r="A9" s="68" t="n">
        <v>6</v>
      </c>
      <c r="B9" s="67" t="n">
        <v>46256</v>
      </c>
      <c r="C9" s="69" t="s">
        <v>307</v>
      </c>
      <c r="D9" s="68" t="s">
        <v>308</v>
      </c>
      <c r="E9" s="72" t="s">
        <v>205</v>
      </c>
      <c r="F9" s="69"/>
    </row>
    <row r="10" customFormat="false" ht="15" hidden="false" customHeight="false" outlineLevel="0" collapsed="false">
      <c r="A10" s="68" t="n">
        <v>7</v>
      </c>
      <c r="B10" s="67" t="n">
        <v>46311</v>
      </c>
      <c r="C10" s="69" t="s">
        <v>309</v>
      </c>
      <c r="D10" s="68" t="s">
        <v>240</v>
      </c>
      <c r="E10" s="72" t="s">
        <v>261</v>
      </c>
      <c r="F10" s="69"/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74" t="s">
        <v>310</v>
      </c>
    </row>
    <row r="3" customFormat="false" ht="15" hidden="false" customHeight="false" outlineLevel="0" collapsed="false">
      <c r="B3" s="0" t="str">
        <f aca="false">IF(Catálogos!H2="","",Catálogos!H2)</f>
        <v>NRP-20</v>
      </c>
      <c r="C3" s="0" t="str">
        <f aca="false">IF(Catálogos!H3="","",Catálogos!H3)</f>
        <v>NCB-022</v>
      </c>
      <c r="D3" s="0" t="str">
        <f aca="false">IF(Catálogos!H4="","",Catálogos!H4)</f>
        <v>NPB4-49</v>
      </c>
      <c r="E3" s="0" t="str">
        <f aca="false">IF(Catálogos!H5="","",Catálogos!H5)</f>
        <v>NRP-25</v>
      </c>
      <c r="F3" s="0" t="str">
        <f aca="false">IF(Catálogos!H6="","",Catálogos!H6)</f>
        <v>NRP-17</v>
      </c>
      <c r="G3" s="0" t="str">
        <f aca="false">IF(Catálogos!H7="","",Catálogos!H7)</f>
        <v>NRP-24</v>
      </c>
      <c r="H3" s="0" t="str">
        <f aca="false">IF(Catálogos!H8="","",Catálogos!H8)</f>
        <v>NRP-23</v>
      </c>
      <c r="I3" s="0" t="str">
        <f aca="false">IF(Catálogos!H9="","",Catálogos!H9)</f>
        <v>NPB4-50</v>
      </c>
      <c r="J3" s="0" t="str">
        <f aca="false">IF(Catálogos!H10="","",Catálogos!H10)</f>
        <v>NRP-05</v>
      </c>
      <c r="K3" s="0" t="str">
        <f aca="false">IF(Catálogos!H11="","",Catálogos!H11)</f>
        <v>NRP-53</v>
      </c>
      <c r="L3" s="0" t="str">
        <f aca="false">IF(Catálogos!H12="","",Catálogos!H12)</f>
        <v>NCM-02</v>
      </c>
      <c r="M3" s="0" t="str">
        <f aca="false">IF(Catálogos!H13="","",Catálogos!H13)</f>
        <v>NRP-36</v>
      </c>
      <c r="N3" s="0" t="str">
        <f aca="false">IF(Catálogos!H14="","",Catálogos!H14)</f>
        <v>NRP-37</v>
      </c>
      <c r="O3" s="0" t="str">
        <f aca="false">IF(Catálogos!H15="","",Catálogos!H15)</f>
        <v>NRP-32</v>
      </c>
      <c r="P3" s="0" t="str">
        <f aca="false">IF(Catálogos!H16="","",Catálogos!H16)</f>
        <v>NRSF-01</v>
      </c>
      <c r="Q3" s="0" t="str">
        <f aca="false">IF(Catálogos!H17="","",Catálogos!H17)</f>
        <v>NRSF-03</v>
      </c>
      <c r="R3" s="0" t="str">
        <f aca="false">IF(Catálogos!H18="","",Catálogos!H18)</f>
        <v>Ley de Estabilidad del SF</v>
      </c>
      <c r="S3" s="0" t="str">
        <f aca="false">IF(Catálogos!H19="","",Catálogos!H19)</f>
        <v>Ley Bancos Coop. Art. 15</v>
      </c>
      <c r="T3" s="0" t="str">
        <f aca="false">IF(Catálogos!H20="","",Catálogos!H20)</f>
        <v>NRP-42</v>
      </c>
      <c r="U3" s="0" t="str">
        <f aca="false">IF(Catálogos!H21="","",Catálogos!H21)</f>
        <v/>
      </c>
      <c r="V3" s="0" t="str">
        <f aca="false">IF(Catálogos!H22="","",Catálogos!H22)</f>
        <v/>
      </c>
      <c r="W3" s="0" t="str">
        <f aca="false">IF(Catálogos!H23="","",Catálogos!H23)</f>
        <v/>
      </c>
      <c r="X3" s="0" t="str">
        <f aca="false">IF(Catálogos!H24="","",Catálogos!H24)</f>
        <v/>
      </c>
      <c r="Y3" s="0" t="str">
        <f aca="false">IF(Catálogos!H25="","",Catálogos!H25)</f>
        <v/>
      </c>
      <c r="Z3" s="0" t="str">
        <f aca="false">IF(Catálogos!H26="","",Catálogos!H26)</f>
        <v/>
      </c>
      <c r="AA3" s="0" t="str">
        <f aca="false">IF(Catálogos!H27="","",Catálogos!H27)</f>
        <v/>
      </c>
      <c r="AB3" s="0" t="str">
        <f aca="false">IF(Catálogos!H28="","",Catálogos!H28)</f>
        <v/>
      </c>
      <c r="AC3" s="0" t="str">
        <f aca="false">IF(Catálogos!H29="","",Catálogos!H29)</f>
        <v/>
      </c>
      <c r="AD3" s="0" t="str">
        <f aca="false">IF(Catálogos!H30="","",Catálogos!H30)</f>
        <v/>
      </c>
      <c r="AE3" s="0" t="str">
        <f aca="false">IF(Catálogos!H31="","",Catálogos!H31)</f>
        <v/>
      </c>
      <c r="AF3" s="0" t="str">
        <f aca="false">IF(Catálogos!H32="","",Catálogos!H32)</f>
        <v/>
      </c>
      <c r="AG3" s="0" t="str">
        <f aca="false">IF(Catálogos!H33="","",Catálogos!H33)</f>
        <v/>
      </c>
      <c r="AH3" s="0" t="str">
        <f aca="false">IF(Catálogos!H34="","",Catálogos!H34)</f>
        <v/>
      </c>
      <c r="AI3" s="0" t="str">
        <f aca="false">IF(Catálogos!H35="","",Catálogos!H35)</f>
        <v/>
      </c>
      <c r="AJ3" s="0" t="str">
        <f aca="false">IF(Catálogos!H36="","",Catálogos!H36)</f>
        <v/>
      </c>
      <c r="AK3" s="0" t="str">
        <f aca="false">IF(Catálogos!H37="","",Catálogos!H37)</f>
        <v/>
      </c>
      <c r="AL3" s="0" t="str">
        <f aca="false">IF(Catálogos!H38="","",Catálogos!H38)</f>
        <v/>
      </c>
      <c r="AM3" s="0" t="str">
        <f aca="false">IF(Catálogos!H39="","",Catálogos!H39)</f>
        <v/>
      </c>
      <c r="AN3" s="0" t="str">
        <f aca="false">IF(Catálogos!H40="","",Catálogos!H40)</f>
        <v/>
      </c>
      <c r="AO3" s="0" t="str">
        <f aca="false">IF(Catálogos!H41="","",Catálogos!H41)</f>
        <v/>
      </c>
    </row>
    <row r="5" customFormat="false" ht="15" hidden="false" customHeight="false" outlineLevel="0" collapsed="false">
      <c r="B5" s="0" t="n">
        <f aca="false">IF(OR(B$3="",Consolidado!$D5=""),0,IF(ISNUMBER(SEARCH(B$3,Consolidado!$D5)),IF(COUNTIFS(Consolidado!$AC$5:AC5,Consolidado!$AC5,Consolidado!$D$5:D5,"*"&amp;B$3&amp;"*")=1,1,0),0))</f>
        <v>0</v>
      </c>
      <c r="C5" s="0" t="n">
        <f aca="false">IF(OR(C$3="",Consolidado!$D5=""),0,IF(ISNUMBER(SEARCH(C$3,Consolidado!$D5)),IF(COUNTIFS(Consolidado!$AC$5:AC5,Consolidado!$AC5,Consolidado!$D$5:D5,"*"&amp;C$3&amp;"*")=1,1,0),0))</f>
        <v>0</v>
      </c>
      <c r="D5" s="0" t="n">
        <f aca="false">IF(OR(D$3="",Consolidado!$D5=""),0,IF(ISNUMBER(SEARCH(D$3,Consolidado!$D5)),IF(COUNTIFS(Consolidado!$AC$5:AC5,Consolidado!$AC5,Consolidado!$D$5:D5,"*"&amp;D$3&amp;"*")=1,1,0),0))</f>
        <v>0</v>
      </c>
      <c r="E5" s="0" t="n">
        <f aca="false">IF(OR(E$3="",Consolidado!$D5=""),0,IF(ISNUMBER(SEARCH(E$3,Consolidado!$D5)),IF(COUNTIFS(Consolidado!$AC$5:AC5,Consolidado!$AC5,Consolidado!$D$5:D5,"*"&amp;E$3&amp;"*")=1,1,0),0))</f>
        <v>0</v>
      </c>
      <c r="F5" s="0" t="n">
        <f aca="false">IF(OR(F$3="",Consolidado!$D5=""),0,IF(ISNUMBER(SEARCH(F$3,Consolidado!$D5)),IF(COUNTIFS(Consolidado!$AC$5:AC5,Consolidado!$AC5,Consolidado!$D$5:D5,"*"&amp;F$3&amp;"*")=1,1,0),0))</f>
        <v>0</v>
      </c>
      <c r="G5" s="0" t="n">
        <f aca="false">IF(OR(G$3="",Consolidado!$D5=""),0,IF(ISNUMBER(SEARCH(G$3,Consolidado!$D5)),IF(COUNTIFS(Consolidado!$AC$5:AC5,Consolidado!$AC5,Consolidado!$D$5:D5,"*"&amp;G$3&amp;"*")=1,1,0),0))</f>
        <v>0</v>
      </c>
      <c r="H5" s="0" t="n">
        <f aca="false">IF(OR(H$3="",Consolidado!$D5=""),0,IF(ISNUMBER(SEARCH(H$3,Consolidado!$D5)),IF(COUNTIFS(Consolidado!$AC$5:AC5,Consolidado!$AC5,Consolidado!$D$5:D5,"*"&amp;H$3&amp;"*")=1,1,0),0))</f>
        <v>1</v>
      </c>
      <c r="I5" s="0" t="n">
        <f aca="false">IF(OR(I$3="",Consolidado!$D5=""),0,IF(ISNUMBER(SEARCH(I$3,Consolidado!$D5)),IF(COUNTIFS(Consolidado!$AC$5:AC5,Consolidado!$AC5,Consolidado!$D$5:D5,"*"&amp;I$3&amp;"*")=1,1,0),0))</f>
        <v>0</v>
      </c>
      <c r="J5" s="0" t="n">
        <f aca="false">IF(OR(J$3="",Consolidado!$D5=""),0,IF(ISNUMBER(SEARCH(J$3,Consolidado!$D5)),IF(COUNTIFS(Consolidado!$AC$5:AC5,Consolidado!$AC5,Consolidado!$D$5:D5,"*"&amp;J$3&amp;"*")=1,1,0),0))</f>
        <v>0</v>
      </c>
      <c r="K5" s="0" t="n">
        <f aca="false">IF(OR(K$3="",Consolidado!$D5=""),0,IF(ISNUMBER(SEARCH(K$3,Consolidado!$D5)),IF(COUNTIFS(Consolidado!$AC$5:AC5,Consolidado!$AC5,Consolidado!$D$5:D5,"*"&amp;K$3&amp;"*")=1,1,0),0))</f>
        <v>0</v>
      </c>
      <c r="L5" s="0" t="n">
        <f aca="false">IF(OR(L$3="",Consolidado!$D5=""),0,IF(ISNUMBER(SEARCH(L$3,Consolidado!$D5)),IF(COUNTIFS(Consolidado!$AC$5:AC5,Consolidado!$AC5,Consolidado!$D$5:D5,"*"&amp;L$3&amp;"*")=1,1,0),0))</f>
        <v>0</v>
      </c>
      <c r="M5" s="0" t="n">
        <f aca="false">IF(OR(M$3="",Consolidado!$D5=""),0,IF(ISNUMBER(SEARCH(M$3,Consolidado!$D5)),IF(COUNTIFS(Consolidado!$AC$5:AC5,Consolidado!$AC5,Consolidado!$D$5:D5,"*"&amp;M$3&amp;"*")=1,1,0),0))</f>
        <v>0</v>
      </c>
      <c r="N5" s="0" t="n">
        <f aca="false">IF(OR(N$3="",Consolidado!$D5=""),0,IF(ISNUMBER(SEARCH(N$3,Consolidado!$D5)),IF(COUNTIFS(Consolidado!$AC$5:AC5,Consolidado!$AC5,Consolidado!$D$5:D5,"*"&amp;N$3&amp;"*")=1,1,0),0))</f>
        <v>0</v>
      </c>
      <c r="O5" s="0" t="n">
        <f aca="false">IF(OR(O$3="",Consolidado!$D5=""),0,IF(ISNUMBER(SEARCH(O$3,Consolidado!$D5)),IF(COUNTIFS(Consolidado!$AC$5:AC5,Consolidado!$AC5,Consolidado!$D$5:D5,"*"&amp;O$3&amp;"*")=1,1,0),0))</f>
        <v>0</v>
      </c>
      <c r="P5" s="0" t="n">
        <f aca="false">IF(OR(P$3="",Consolidado!$D5=""),0,IF(ISNUMBER(SEARCH(P$3,Consolidado!$D5)),IF(COUNTIFS(Consolidado!$AC$5:AC5,Consolidado!$AC5,Consolidado!$D$5:D5,"*"&amp;P$3&amp;"*")=1,1,0),0))</f>
        <v>0</v>
      </c>
      <c r="Q5" s="0" t="n">
        <f aca="false">IF(OR(Q$3="",Consolidado!$D5=""),0,IF(ISNUMBER(SEARCH(Q$3,Consolidado!$D5)),IF(COUNTIFS(Consolidado!$AC$5:AC5,Consolidado!$AC5,Consolidado!$D$5:D5,"*"&amp;Q$3&amp;"*")=1,1,0),0))</f>
        <v>0</v>
      </c>
      <c r="R5" s="0" t="n">
        <f aca="false">IF(OR(R$3="",Consolidado!$D5=""),0,IF(ISNUMBER(SEARCH(R$3,Consolidado!$D5)),IF(COUNTIFS(Consolidado!$AC$5:AC5,Consolidado!$AC5,Consolidado!$D$5:D5,"*"&amp;R$3&amp;"*")=1,1,0),0))</f>
        <v>0</v>
      </c>
      <c r="S5" s="0" t="n">
        <f aca="false">IF(OR(S$3="",Consolidado!$D5=""),0,IF(ISNUMBER(SEARCH(S$3,Consolidado!$D5)),IF(COUNTIFS(Consolidado!$AC$5:AC5,Consolidado!$AC5,Consolidado!$D$5:D5,"*"&amp;S$3&amp;"*")=1,1,0),0))</f>
        <v>0</v>
      </c>
      <c r="T5" s="0" t="n">
        <f aca="false">IF(OR(T$3="",Consolidado!$D5=""),0,IF(ISNUMBER(SEARCH(T$3,Consolidado!$D5)),IF(COUNTIFS(Consolidado!$AC$5:AC5,Consolidado!$AC5,Consolidado!$D$5:D5,"*"&amp;T$3&amp;"*")=1,1,0),0))</f>
        <v>0</v>
      </c>
      <c r="U5" s="0" t="n">
        <f aca="false">IF(OR(U$3="",Consolidado!$D5=""),0,IF(ISNUMBER(SEARCH(U$3,Consolidado!$D5)),IF(COUNTIFS(Consolidado!$AC$5:AC5,Consolidado!$AC5,Consolidado!$D$5:D5,"*"&amp;U$3&amp;"*")=1,1,0),0))</f>
        <v>0</v>
      </c>
      <c r="V5" s="0" t="n">
        <f aca="false">IF(OR(V$3="",Consolidado!$D5=""),0,IF(ISNUMBER(SEARCH(V$3,Consolidado!$D5)),IF(COUNTIFS(Consolidado!$AC$5:AC5,Consolidado!$AC5,Consolidado!$D$5:D5,"*"&amp;V$3&amp;"*")=1,1,0),0))</f>
        <v>0</v>
      </c>
      <c r="W5" s="0" t="n">
        <f aca="false">IF(OR(W$3="",Consolidado!$D5=""),0,IF(ISNUMBER(SEARCH(W$3,Consolidado!$D5)),IF(COUNTIFS(Consolidado!$AC$5:AC5,Consolidado!$AC5,Consolidado!$D$5:D5,"*"&amp;W$3&amp;"*")=1,1,0),0))</f>
        <v>0</v>
      </c>
      <c r="X5" s="0" t="n">
        <f aca="false">IF(OR(X$3="",Consolidado!$D5=""),0,IF(ISNUMBER(SEARCH(X$3,Consolidado!$D5)),IF(COUNTIFS(Consolidado!$AC$5:AC5,Consolidado!$AC5,Consolidado!$D$5:D5,"*"&amp;X$3&amp;"*")=1,1,0),0))</f>
        <v>0</v>
      </c>
      <c r="Y5" s="0" t="n">
        <f aca="false">IF(OR(Y$3="",Consolidado!$D5=""),0,IF(ISNUMBER(SEARCH(Y$3,Consolidado!$D5)),IF(COUNTIFS(Consolidado!$AC$5:AC5,Consolidado!$AC5,Consolidado!$D$5:D5,"*"&amp;Y$3&amp;"*")=1,1,0),0))</f>
        <v>0</v>
      </c>
      <c r="Z5" s="0" t="n">
        <f aca="false">IF(OR(Z$3="",Consolidado!$D5=""),0,IF(ISNUMBER(SEARCH(Z$3,Consolidado!$D5)),IF(COUNTIFS(Consolidado!$AC$5:AC5,Consolidado!$AC5,Consolidado!$D$5:D5,"*"&amp;Z$3&amp;"*")=1,1,0),0))</f>
        <v>0</v>
      </c>
      <c r="AA5" s="0" t="n">
        <f aca="false">IF(OR(AA$3="",Consolidado!$D5=""),0,IF(ISNUMBER(SEARCH(AA$3,Consolidado!$D5)),IF(COUNTIFS(Consolidado!$AC$5:AC5,Consolidado!$AC5,Consolidado!$D$5:D5,"*"&amp;AA$3&amp;"*")=1,1,0),0))</f>
        <v>0</v>
      </c>
      <c r="AB5" s="0" t="n">
        <f aca="false">IF(OR(AB$3="",Consolidado!$D5=""),0,IF(ISNUMBER(SEARCH(AB$3,Consolidado!$D5)),IF(COUNTIFS(Consolidado!$AC$5:AC5,Consolidado!$AC5,Consolidado!$D$5:D5,"*"&amp;AB$3&amp;"*")=1,1,0),0))</f>
        <v>0</v>
      </c>
      <c r="AC5" s="0" t="n">
        <f aca="false">IF(OR(AC$3="",Consolidado!$D5=""),0,IF(ISNUMBER(SEARCH(AC$3,Consolidado!$D5)),IF(COUNTIFS(Consolidado!$AC$5:AC5,Consolidado!$AC5,Consolidado!$D$5:D5,"*"&amp;AC$3&amp;"*")=1,1,0),0))</f>
        <v>0</v>
      </c>
      <c r="AD5" s="0" t="n">
        <f aca="false">IF(OR(AD$3="",Consolidado!$D5=""),0,IF(ISNUMBER(SEARCH(AD$3,Consolidado!$D5)),IF(COUNTIFS(Consolidado!$AC$5:AC5,Consolidado!$AC5,Consolidado!$D$5:D5,"*"&amp;AD$3&amp;"*")=1,1,0),0))</f>
        <v>0</v>
      </c>
      <c r="AE5" s="0" t="n">
        <f aca="false">IF(OR(AE$3="",Consolidado!$D5=""),0,IF(ISNUMBER(SEARCH(AE$3,Consolidado!$D5)),IF(COUNTIFS(Consolidado!$AC$5:AC5,Consolidado!$AC5,Consolidado!$D$5:D5,"*"&amp;AE$3&amp;"*")=1,1,0),0))</f>
        <v>0</v>
      </c>
      <c r="AF5" s="0" t="n">
        <f aca="false">IF(OR(AF$3="",Consolidado!$D5=""),0,IF(ISNUMBER(SEARCH(AF$3,Consolidado!$D5)),IF(COUNTIFS(Consolidado!$AC$5:AC5,Consolidado!$AC5,Consolidado!$D$5:D5,"*"&amp;AF$3&amp;"*")=1,1,0),0))</f>
        <v>0</v>
      </c>
      <c r="AG5" s="0" t="n">
        <f aca="false">IF(OR(AG$3="",Consolidado!$D5=""),0,IF(ISNUMBER(SEARCH(AG$3,Consolidado!$D5)),IF(COUNTIFS(Consolidado!$AC$5:AC5,Consolidado!$AC5,Consolidado!$D$5:D5,"*"&amp;AG$3&amp;"*")=1,1,0),0))</f>
        <v>0</v>
      </c>
      <c r="AH5" s="0" t="n">
        <f aca="false">IF(OR(AH$3="",Consolidado!$D5=""),0,IF(ISNUMBER(SEARCH(AH$3,Consolidado!$D5)),IF(COUNTIFS(Consolidado!$AC$5:AC5,Consolidado!$AC5,Consolidado!$D$5:D5,"*"&amp;AH$3&amp;"*")=1,1,0),0))</f>
        <v>0</v>
      </c>
      <c r="AI5" s="0" t="n">
        <f aca="false">IF(OR(AI$3="",Consolidado!$D5=""),0,IF(ISNUMBER(SEARCH(AI$3,Consolidado!$D5)),IF(COUNTIFS(Consolidado!$AC$5:AC5,Consolidado!$AC5,Consolidado!$D$5:D5,"*"&amp;AI$3&amp;"*")=1,1,0),0))</f>
        <v>0</v>
      </c>
      <c r="AJ5" s="0" t="n">
        <f aca="false">IF(OR(AJ$3="",Consolidado!$D5=""),0,IF(ISNUMBER(SEARCH(AJ$3,Consolidado!$D5)),IF(COUNTIFS(Consolidado!$AC$5:AC5,Consolidado!$AC5,Consolidado!$D$5:D5,"*"&amp;AJ$3&amp;"*")=1,1,0),0))</f>
        <v>0</v>
      </c>
      <c r="AK5" s="0" t="n">
        <f aca="false">IF(OR(AK$3="",Consolidado!$D5=""),0,IF(ISNUMBER(SEARCH(AK$3,Consolidado!$D5)),IF(COUNTIFS(Consolidado!$AC$5:AC5,Consolidado!$AC5,Consolidado!$D$5:D5,"*"&amp;AK$3&amp;"*")=1,1,0),0))</f>
        <v>0</v>
      </c>
      <c r="AL5" s="0" t="n">
        <f aca="false">IF(OR(AL$3="",Consolidado!$D5=""),0,IF(ISNUMBER(SEARCH(AL$3,Consolidado!$D5)),IF(COUNTIFS(Consolidado!$AC$5:AC5,Consolidado!$AC5,Consolidado!$D$5:D5,"*"&amp;AL$3&amp;"*")=1,1,0),0))</f>
        <v>0</v>
      </c>
      <c r="AM5" s="0" t="n">
        <f aca="false">IF(OR(AM$3="",Consolidado!$D5=""),0,IF(ISNUMBER(SEARCH(AM$3,Consolidado!$D5)),IF(COUNTIFS(Consolidado!$AC$5:AC5,Consolidado!$AC5,Consolidado!$D$5:D5,"*"&amp;AM$3&amp;"*")=1,1,0),0))</f>
        <v>0</v>
      </c>
      <c r="AN5" s="0" t="n">
        <f aca="false">IF(OR(AN$3="",Consolidado!$D5=""),0,IF(ISNUMBER(SEARCH(AN$3,Consolidado!$D5)),IF(COUNTIFS(Consolidado!$AC$5:AC5,Consolidado!$AC5,Consolidado!$D$5:D5,"*"&amp;AN$3&amp;"*")=1,1,0),0))</f>
        <v>0</v>
      </c>
      <c r="AO5" s="0" t="n">
        <f aca="false">IF(OR(AO$3="",Consolidado!$D5=""),0,IF(ISNUMBER(SEARCH(AO$3,Consolidado!$D5)),IF(COUNTIFS(Consolidado!$AC$5:AC5,Consolidado!$AC5,Consolidado!$D$5:D5,"*"&amp;AO$3&amp;"*")=1,1,0),0))</f>
        <v>0</v>
      </c>
    </row>
    <row r="6" customFormat="false" ht="15" hidden="false" customHeight="false" outlineLevel="0" collapsed="false">
      <c r="B6" s="0" t="n">
        <f aca="false">IF(OR(B$3="",Consolidado!$D6=""),0,IF(ISNUMBER(SEARCH(B$3,Consolidado!$D6)),IF(COUNTIFS(Consolidado!$AC$5:AC6,Consolidado!$AC6,Consolidado!$D$5:D6,"*"&amp;B$3&amp;"*")=1,1,0),0))</f>
        <v>0</v>
      </c>
      <c r="C6" s="0" t="n">
        <f aca="false">IF(OR(C$3="",Consolidado!$D6=""),0,IF(ISNUMBER(SEARCH(C$3,Consolidado!$D6)),IF(COUNTIFS(Consolidado!$AC$5:AC6,Consolidado!$AC6,Consolidado!$D$5:D6,"*"&amp;C$3&amp;"*")=1,1,0),0))</f>
        <v>1</v>
      </c>
      <c r="D6" s="0" t="n">
        <f aca="false">IF(OR(D$3="",Consolidado!$D6=""),0,IF(ISNUMBER(SEARCH(D$3,Consolidado!$D6)),IF(COUNTIFS(Consolidado!$AC$5:AC6,Consolidado!$AC6,Consolidado!$D$5:D6,"*"&amp;D$3&amp;"*")=1,1,0),0))</f>
        <v>0</v>
      </c>
      <c r="E6" s="0" t="n">
        <f aca="false">IF(OR(E$3="",Consolidado!$D6=""),0,IF(ISNUMBER(SEARCH(E$3,Consolidado!$D6)),IF(COUNTIFS(Consolidado!$AC$5:AC6,Consolidado!$AC6,Consolidado!$D$5:D6,"*"&amp;E$3&amp;"*")=1,1,0),0))</f>
        <v>0</v>
      </c>
      <c r="F6" s="0" t="n">
        <f aca="false">IF(OR(F$3="",Consolidado!$D6=""),0,IF(ISNUMBER(SEARCH(F$3,Consolidado!$D6)),IF(COUNTIFS(Consolidado!$AC$5:AC6,Consolidado!$AC6,Consolidado!$D$5:D6,"*"&amp;F$3&amp;"*")=1,1,0),0))</f>
        <v>0</v>
      </c>
      <c r="G6" s="0" t="n">
        <f aca="false">IF(OR(G$3="",Consolidado!$D6=""),0,IF(ISNUMBER(SEARCH(G$3,Consolidado!$D6)),IF(COUNTIFS(Consolidado!$AC$5:AC6,Consolidado!$AC6,Consolidado!$D$5:D6,"*"&amp;G$3&amp;"*")=1,1,0),0))</f>
        <v>0</v>
      </c>
      <c r="H6" s="0" t="n">
        <f aca="false">IF(OR(H$3="",Consolidado!$D6=""),0,IF(ISNUMBER(SEARCH(H$3,Consolidado!$D6)),IF(COUNTIFS(Consolidado!$AC$5:AC6,Consolidado!$AC6,Consolidado!$D$5:D6,"*"&amp;H$3&amp;"*")=1,1,0),0))</f>
        <v>0</v>
      </c>
      <c r="I6" s="0" t="n">
        <f aca="false">IF(OR(I$3="",Consolidado!$D6=""),0,IF(ISNUMBER(SEARCH(I$3,Consolidado!$D6)),IF(COUNTIFS(Consolidado!$AC$5:AC6,Consolidado!$AC6,Consolidado!$D$5:D6,"*"&amp;I$3&amp;"*")=1,1,0),0))</f>
        <v>0</v>
      </c>
      <c r="J6" s="0" t="n">
        <f aca="false">IF(OR(J$3="",Consolidado!$D6=""),0,IF(ISNUMBER(SEARCH(J$3,Consolidado!$D6)),IF(COUNTIFS(Consolidado!$AC$5:AC6,Consolidado!$AC6,Consolidado!$D$5:D6,"*"&amp;J$3&amp;"*")=1,1,0),0))</f>
        <v>0</v>
      </c>
      <c r="K6" s="0" t="n">
        <f aca="false">IF(OR(K$3="",Consolidado!$D6=""),0,IF(ISNUMBER(SEARCH(K$3,Consolidado!$D6)),IF(COUNTIFS(Consolidado!$AC$5:AC6,Consolidado!$AC6,Consolidado!$D$5:D6,"*"&amp;K$3&amp;"*")=1,1,0),0))</f>
        <v>0</v>
      </c>
      <c r="L6" s="0" t="n">
        <f aca="false">IF(OR(L$3="",Consolidado!$D6=""),0,IF(ISNUMBER(SEARCH(L$3,Consolidado!$D6)),IF(COUNTIFS(Consolidado!$AC$5:AC6,Consolidado!$AC6,Consolidado!$D$5:D6,"*"&amp;L$3&amp;"*")=1,1,0),0))</f>
        <v>0</v>
      </c>
      <c r="M6" s="0" t="n">
        <f aca="false">IF(OR(M$3="",Consolidado!$D6=""),0,IF(ISNUMBER(SEARCH(M$3,Consolidado!$D6)),IF(COUNTIFS(Consolidado!$AC$5:AC6,Consolidado!$AC6,Consolidado!$D$5:D6,"*"&amp;M$3&amp;"*")=1,1,0),0))</f>
        <v>0</v>
      </c>
      <c r="N6" s="0" t="n">
        <f aca="false">IF(OR(N$3="",Consolidado!$D6=""),0,IF(ISNUMBER(SEARCH(N$3,Consolidado!$D6)),IF(COUNTIFS(Consolidado!$AC$5:AC6,Consolidado!$AC6,Consolidado!$D$5:D6,"*"&amp;N$3&amp;"*")=1,1,0),0))</f>
        <v>0</v>
      </c>
      <c r="O6" s="0" t="n">
        <f aca="false">IF(OR(O$3="",Consolidado!$D6=""),0,IF(ISNUMBER(SEARCH(O$3,Consolidado!$D6)),IF(COUNTIFS(Consolidado!$AC$5:AC6,Consolidado!$AC6,Consolidado!$D$5:D6,"*"&amp;O$3&amp;"*")=1,1,0),0))</f>
        <v>0</v>
      </c>
      <c r="P6" s="0" t="n">
        <f aca="false">IF(OR(P$3="",Consolidado!$D6=""),0,IF(ISNUMBER(SEARCH(P$3,Consolidado!$D6)),IF(COUNTIFS(Consolidado!$AC$5:AC6,Consolidado!$AC6,Consolidado!$D$5:D6,"*"&amp;P$3&amp;"*")=1,1,0),0))</f>
        <v>0</v>
      </c>
      <c r="Q6" s="0" t="n">
        <f aca="false">IF(OR(Q$3="",Consolidado!$D6=""),0,IF(ISNUMBER(SEARCH(Q$3,Consolidado!$D6)),IF(COUNTIFS(Consolidado!$AC$5:AC6,Consolidado!$AC6,Consolidado!$D$5:D6,"*"&amp;Q$3&amp;"*")=1,1,0),0))</f>
        <v>0</v>
      </c>
      <c r="R6" s="0" t="n">
        <f aca="false">IF(OR(R$3="",Consolidado!$D6=""),0,IF(ISNUMBER(SEARCH(R$3,Consolidado!$D6)),IF(COUNTIFS(Consolidado!$AC$5:AC6,Consolidado!$AC6,Consolidado!$D$5:D6,"*"&amp;R$3&amp;"*")=1,1,0),0))</f>
        <v>0</v>
      </c>
      <c r="S6" s="0" t="n">
        <f aca="false">IF(OR(S$3="",Consolidado!$D6=""),0,IF(ISNUMBER(SEARCH(S$3,Consolidado!$D6)),IF(COUNTIFS(Consolidado!$AC$5:AC6,Consolidado!$AC6,Consolidado!$D$5:D6,"*"&amp;S$3&amp;"*")=1,1,0),0))</f>
        <v>0</v>
      </c>
      <c r="T6" s="0" t="n">
        <f aca="false">IF(OR(T$3="",Consolidado!$D6=""),0,IF(ISNUMBER(SEARCH(T$3,Consolidado!$D6)),IF(COUNTIFS(Consolidado!$AC$5:AC6,Consolidado!$AC6,Consolidado!$D$5:D6,"*"&amp;T$3&amp;"*")=1,1,0),0))</f>
        <v>0</v>
      </c>
      <c r="U6" s="0" t="n">
        <f aca="false">IF(OR(U$3="",Consolidado!$D6=""),0,IF(ISNUMBER(SEARCH(U$3,Consolidado!$D6)),IF(COUNTIFS(Consolidado!$AC$5:AC6,Consolidado!$AC6,Consolidado!$D$5:D6,"*"&amp;U$3&amp;"*")=1,1,0),0))</f>
        <v>0</v>
      </c>
      <c r="V6" s="0" t="n">
        <f aca="false">IF(OR(V$3="",Consolidado!$D6=""),0,IF(ISNUMBER(SEARCH(V$3,Consolidado!$D6)),IF(COUNTIFS(Consolidado!$AC$5:AC6,Consolidado!$AC6,Consolidado!$D$5:D6,"*"&amp;V$3&amp;"*")=1,1,0),0))</f>
        <v>0</v>
      </c>
      <c r="W6" s="0" t="n">
        <f aca="false">IF(OR(W$3="",Consolidado!$D6=""),0,IF(ISNUMBER(SEARCH(W$3,Consolidado!$D6)),IF(COUNTIFS(Consolidado!$AC$5:AC6,Consolidado!$AC6,Consolidado!$D$5:D6,"*"&amp;W$3&amp;"*")=1,1,0),0))</f>
        <v>0</v>
      </c>
      <c r="X6" s="0" t="n">
        <f aca="false">IF(OR(X$3="",Consolidado!$D6=""),0,IF(ISNUMBER(SEARCH(X$3,Consolidado!$D6)),IF(COUNTIFS(Consolidado!$AC$5:AC6,Consolidado!$AC6,Consolidado!$D$5:D6,"*"&amp;X$3&amp;"*")=1,1,0),0))</f>
        <v>0</v>
      </c>
      <c r="Y6" s="0" t="n">
        <f aca="false">IF(OR(Y$3="",Consolidado!$D6=""),0,IF(ISNUMBER(SEARCH(Y$3,Consolidado!$D6)),IF(COUNTIFS(Consolidado!$AC$5:AC6,Consolidado!$AC6,Consolidado!$D$5:D6,"*"&amp;Y$3&amp;"*")=1,1,0),0))</f>
        <v>0</v>
      </c>
      <c r="Z6" s="0" t="n">
        <f aca="false">IF(OR(Z$3="",Consolidado!$D6=""),0,IF(ISNUMBER(SEARCH(Z$3,Consolidado!$D6)),IF(COUNTIFS(Consolidado!$AC$5:AC6,Consolidado!$AC6,Consolidado!$D$5:D6,"*"&amp;Z$3&amp;"*")=1,1,0),0))</f>
        <v>0</v>
      </c>
      <c r="AA6" s="0" t="n">
        <f aca="false">IF(OR(AA$3="",Consolidado!$D6=""),0,IF(ISNUMBER(SEARCH(AA$3,Consolidado!$D6)),IF(COUNTIFS(Consolidado!$AC$5:AC6,Consolidado!$AC6,Consolidado!$D$5:D6,"*"&amp;AA$3&amp;"*")=1,1,0),0))</f>
        <v>0</v>
      </c>
      <c r="AB6" s="0" t="n">
        <f aca="false">IF(OR(AB$3="",Consolidado!$D6=""),0,IF(ISNUMBER(SEARCH(AB$3,Consolidado!$D6)),IF(COUNTIFS(Consolidado!$AC$5:AC6,Consolidado!$AC6,Consolidado!$D$5:D6,"*"&amp;AB$3&amp;"*")=1,1,0),0))</f>
        <v>0</v>
      </c>
      <c r="AC6" s="0" t="n">
        <f aca="false">IF(OR(AC$3="",Consolidado!$D6=""),0,IF(ISNUMBER(SEARCH(AC$3,Consolidado!$D6)),IF(COUNTIFS(Consolidado!$AC$5:AC6,Consolidado!$AC6,Consolidado!$D$5:D6,"*"&amp;AC$3&amp;"*")=1,1,0),0))</f>
        <v>0</v>
      </c>
      <c r="AD6" s="0" t="n">
        <f aca="false">IF(OR(AD$3="",Consolidado!$D6=""),0,IF(ISNUMBER(SEARCH(AD$3,Consolidado!$D6)),IF(COUNTIFS(Consolidado!$AC$5:AC6,Consolidado!$AC6,Consolidado!$D$5:D6,"*"&amp;AD$3&amp;"*")=1,1,0),0))</f>
        <v>0</v>
      </c>
      <c r="AE6" s="0" t="n">
        <f aca="false">IF(OR(AE$3="",Consolidado!$D6=""),0,IF(ISNUMBER(SEARCH(AE$3,Consolidado!$D6)),IF(COUNTIFS(Consolidado!$AC$5:AC6,Consolidado!$AC6,Consolidado!$D$5:D6,"*"&amp;AE$3&amp;"*")=1,1,0),0))</f>
        <v>0</v>
      </c>
      <c r="AF6" s="0" t="n">
        <f aca="false">IF(OR(AF$3="",Consolidado!$D6=""),0,IF(ISNUMBER(SEARCH(AF$3,Consolidado!$D6)),IF(COUNTIFS(Consolidado!$AC$5:AC6,Consolidado!$AC6,Consolidado!$D$5:D6,"*"&amp;AF$3&amp;"*")=1,1,0),0))</f>
        <v>0</v>
      </c>
      <c r="AG6" s="0" t="n">
        <f aca="false">IF(OR(AG$3="",Consolidado!$D6=""),0,IF(ISNUMBER(SEARCH(AG$3,Consolidado!$D6)),IF(COUNTIFS(Consolidado!$AC$5:AC6,Consolidado!$AC6,Consolidado!$D$5:D6,"*"&amp;AG$3&amp;"*")=1,1,0),0))</f>
        <v>0</v>
      </c>
      <c r="AH6" s="0" t="n">
        <f aca="false">IF(OR(AH$3="",Consolidado!$D6=""),0,IF(ISNUMBER(SEARCH(AH$3,Consolidado!$D6)),IF(COUNTIFS(Consolidado!$AC$5:AC6,Consolidado!$AC6,Consolidado!$D$5:D6,"*"&amp;AH$3&amp;"*")=1,1,0),0))</f>
        <v>0</v>
      </c>
      <c r="AI6" s="0" t="n">
        <f aca="false">IF(OR(AI$3="",Consolidado!$D6=""),0,IF(ISNUMBER(SEARCH(AI$3,Consolidado!$D6)),IF(COUNTIFS(Consolidado!$AC$5:AC6,Consolidado!$AC6,Consolidado!$D$5:D6,"*"&amp;AI$3&amp;"*")=1,1,0),0))</f>
        <v>0</v>
      </c>
      <c r="AJ6" s="0" t="n">
        <f aca="false">IF(OR(AJ$3="",Consolidado!$D6=""),0,IF(ISNUMBER(SEARCH(AJ$3,Consolidado!$D6)),IF(COUNTIFS(Consolidado!$AC$5:AC6,Consolidado!$AC6,Consolidado!$D$5:D6,"*"&amp;AJ$3&amp;"*")=1,1,0),0))</f>
        <v>0</v>
      </c>
      <c r="AK6" s="0" t="n">
        <f aca="false">IF(OR(AK$3="",Consolidado!$D6=""),0,IF(ISNUMBER(SEARCH(AK$3,Consolidado!$D6)),IF(COUNTIFS(Consolidado!$AC$5:AC6,Consolidado!$AC6,Consolidado!$D$5:D6,"*"&amp;AK$3&amp;"*")=1,1,0),0))</f>
        <v>0</v>
      </c>
      <c r="AL6" s="0" t="n">
        <f aca="false">IF(OR(AL$3="",Consolidado!$D6=""),0,IF(ISNUMBER(SEARCH(AL$3,Consolidado!$D6)),IF(COUNTIFS(Consolidado!$AC$5:AC6,Consolidado!$AC6,Consolidado!$D$5:D6,"*"&amp;AL$3&amp;"*")=1,1,0),0))</f>
        <v>0</v>
      </c>
      <c r="AM6" s="0" t="n">
        <f aca="false">IF(OR(AM$3="",Consolidado!$D6=""),0,IF(ISNUMBER(SEARCH(AM$3,Consolidado!$D6)),IF(COUNTIFS(Consolidado!$AC$5:AC6,Consolidado!$AC6,Consolidado!$D$5:D6,"*"&amp;AM$3&amp;"*")=1,1,0),0))</f>
        <v>0</v>
      </c>
      <c r="AN6" s="0" t="n">
        <f aca="false">IF(OR(AN$3="",Consolidado!$D6=""),0,IF(ISNUMBER(SEARCH(AN$3,Consolidado!$D6)),IF(COUNTIFS(Consolidado!$AC$5:AC6,Consolidado!$AC6,Consolidado!$D$5:D6,"*"&amp;AN$3&amp;"*")=1,1,0),0))</f>
        <v>0</v>
      </c>
      <c r="AO6" s="0" t="n">
        <f aca="false">IF(OR(AO$3="",Consolidado!$D6=""),0,IF(ISNUMBER(SEARCH(AO$3,Consolidado!$D6)),IF(COUNTIFS(Consolidado!$AC$5:AC6,Consolidado!$AC6,Consolidado!$D$5:D6,"*"&amp;AO$3&amp;"*")=1,1,0),0))</f>
        <v>0</v>
      </c>
    </row>
    <row r="7" customFormat="false" ht="15" hidden="false" customHeight="false" outlineLevel="0" collapsed="false">
      <c r="B7" s="0" t="n">
        <f aca="false">IF(OR(B$3="",Consolidado!$D7=""),0,IF(ISNUMBER(SEARCH(B$3,Consolidado!$D7)),IF(COUNTIFS(Consolidado!$AC$5:AC7,Consolidado!$AC7,Consolidado!$D$5:D7,"*"&amp;B$3&amp;"*")=1,1,0),0))</f>
        <v>0</v>
      </c>
      <c r="C7" s="0" t="n">
        <f aca="false">IF(OR(C$3="",Consolidado!$D7=""),0,IF(ISNUMBER(SEARCH(C$3,Consolidado!$D7)),IF(COUNTIFS(Consolidado!$AC$5:AC7,Consolidado!$AC7,Consolidado!$D$5:D7,"*"&amp;C$3&amp;"*")=1,1,0),0))</f>
        <v>0</v>
      </c>
      <c r="D7" s="0" t="n">
        <f aca="false">IF(OR(D$3="",Consolidado!$D7=""),0,IF(ISNUMBER(SEARCH(D$3,Consolidado!$D7)),IF(COUNTIFS(Consolidado!$AC$5:AC7,Consolidado!$AC7,Consolidado!$D$5:D7,"*"&amp;D$3&amp;"*")=1,1,0),0))</f>
        <v>0</v>
      </c>
      <c r="E7" s="0" t="n">
        <f aca="false">IF(OR(E$3="",Consolidado!$D7=""),0,IF(ISNUMBER(SEARCH(E$3,Consolidado!$D7)),IF(COUNTIFS(Consolidado!$AC$5:AC7,Consolidado!$AC7,Consolidado!$D$5:D7,"*"&amp;E$3&amp;"*")=1,1,0),0))</f>
        <v>0</v>
      </c>
      <c r="F7" s="0" t="n">
        <f aca="false">IF(OR(F$3="",Consolidado!$D7=""),0,IF(ISNUMBER(SEARCH(F$3,Consolidado!$D7)),IF(COUNTIFS(Consolidado!$AC$5:AC7,Consolidado!$AC7,Consolidado!$D$5:D7,"*"&amp;F$3&amp;"*")=1,1,0),0))</f>
        <v>0</v>
      </c>
      <c r="G7" s="0" t="n">
        <f aca="false">IF(OR(G$3="",Consolidado!$D7=""),0,IF(ISNUMBER(SEARCH(G$3,Consolidado!$D7)),IF(COUNTIFS(Consolidado!$AC$5:AC7,Consolidado!$AC7,Consolidado!$D$5:D7,"*"&amp;G$3&amp;"*")=1,1,0),0))</f>
        <v>0</v>
      </c>
      <c r="H7" s="0" t="n">
        <f aca="false">IF(OR(H$3="",Consolidado!$D7=""),0,IF(ISNUMBER(SEARCH(H$3,Consolidado!$D7)),IF(COUNTIFS(Consolidado!$AC$5:AC7,Consolidado!$AC7,Consolidado!$D$5:D7,"*"&amp;H$3&amp;"*")=1,1,0),0))</f>
        <v>0</v>
      </c>
      <c r="I7" s="0" t="n">
        <f aca="false">IF(OR(I$3="",Consolidado!$D7=""),0,IF(ISNUMBER(SEARCH(I$3,Consolidado!$D7)),IF(COUNTIFS(Consolidado!$AC$5:AC7,Consolidado!$AC7,Consolidado!$D$5:D7,"*"&amp;I$3&amp;"*")=1,1,0),0))</f>
        <v>0</v>
      </c>
      <c r="J7" s="0" t="n">
        <f aca="false">IF(OR(J$3="",Consolidado!$D7=""),0,IF(ISNUMBER(SEARCH(J$3,Consolidado!$D7)),IF(COUNTIFS(Consolidado!$AC$5:AC7,Consolidado!$AC7,Consolidado!$D$5:D7,"*"&amp;J$3&amp;"*")=1,1,0),0))</f>
        <v>0</v>
      </c>
      <c r="K7" s="0" t="n">
        <f aca="false">IF(OR(K$3="",Consolidado!$D7=""),0,IF(ISNUMBER(SEARCH(K$3,Consolidado!$D7)),IF(COUNTIFS(Consolidado!$AC$5:AC7,Consolidado!$AC7,Consolidado!$D$5:D7,"*"&amp;K$3&amp;"*")=1,1,0),0))</f>
        <v>0</v>
      </c>
      <c r="L7" s="0" t="n">
        <f aca="false">IF(OR(L$3="",Consolidado!$D7=""),0,IF(ISNUMBER(SEARCH(L$3,Consolidado!$D7)),IF(COUNTIFS(Consolidado!$AC$5:AC7,Consolidado!$AC7,Consolidado!$D$5:D7,"*"&amp;L$3&amp;"*")=1,1,0),0))</f>
        <v>0</v>
      </c>
      <c r="M7" s="0" t="n">
        <f aca="false">IF(OR(M$3="",Consolidado!$D7=""),0,IF(ISNUMBER(SEARCH(M$3,Consolidado!$D7)),IF(COUNTIFS(Consolidado!$AC$5:AC7,Consolidado!$AC7,Consolidado!$D$5:D7,"*"&amp;M$3&amp;"*")=1,1,0),0))</f>
        <v>0</v>
      </c>
      <c r="N7" s="0" t="n">
        <f aca="false">IF(OR(N$3="",Consolidado!$D7=""),0,IF(ISNUMBER(SEARCH(N$3,Consolidado!$D7)),IF(COUNTIFS(Consolidado!$AC$5:AC7,Consolidado!$AC7,Consolidado!$D$5:D7,"*"&amp;N$3&amp;"*")=1,1,0),0))</f>
        <v>1</v>
      </c>
      <c r="O7" s="0" t="n">
        <f aca="false">IF(OR(O$3="",Consolidado!$D7=""),0,IF(ISNUMBER(SEARCH(O$3,Consolidado!$D7)),IF(COUNTIFS(Consolidado!$AC$5:AC7,Consolidado!$AC7,Consolidado!$D$5:D7,"*"&amp;O$3&amp;"*")=1,1,0),0))</f>
        <v>0</v>
      </c>
      <c r="P7" s="0" t="n">
        <f aca="false">IF(OR(P$3="",Consolidado!$D7=""),0,IF(ISNUMBER(SEARCH(P$3,Consolidado!$D7)),IF(COUNTIFS(Consolidado!$AC$5:AC7,Consolidado!$AC7,Consolidado!$D$5:D7,"*"&amp;P$3&amp;"*")=1,1,0),0))</f>
        <v>0</v>
      </c>
      <c r="Q7" s="0" t="n">
        <f aca="false">IF(OR(Q$3="",Consolidado!$D7=""),0,IF(ISNUMBER(SEARCH(Q$3,Consolidado!$D7)),IF(COUNTIFS(Consolidado!$AC$5:AC7,Consolidado!$AC7,Consolidado!$D$5:D7,"*"&amp;Q$3&amp;"*")=1,1,0),0))</f>
        <v>0</v>
      </c>
      <c r="R7" s="0" t="n">
        <f aca="false">IF(OR(R$3="",Consolidado!$D7=""),0,IF(ISNUMBER(SEARCH(R$3,Consolidado!$D7)),IF(COUNTIFS(Consolidado!$AC$5:AC7,Consolidado!$AC7,Consolidado!$D$5:D7,"*"&amp;R$3&amp;"*")=1,1,0),0))</f>
        <v>0</v>
      </c>
      <c r="S7" s="0" t="n">
        <f aca="false">IF(OR(S$3="",Consolidado!$D7=""),0,IF(ISNUMBER(SEARCH(S$3,Consolidado!$D7)),IF(COUNTIFS(Consolidado!$AC$5:AC7,Consolidado!$AC7,Consolidado!$D$5:D7,"*"&amp;S$3&amp;"*")=1,1,0),0))</f>
        <v>0</v>
      </c>
      <c r="T7" s="0" t="n">
        <f aca="false">IF(OR(T$3="",Consolidado!$D7=""),0,IF(ISNUMBER(SEARCH(T$3,Consolidado!$D7)),IF(COUNTIFS(Consolidado!$AC$5:AC7,Consolidado!$AC7,Consolidado!$D$5:D7,"*"&amp;T$3&amp;"*")=1,1,0),0))</f>
        <v>0</v>
      </c>
      <c r="U7" s="0" t="n">
        <f aca="false">IF(OR(U$3="",Consolidado!$D7=""),0,IF(ISNUMBER(SEARCH(U$3,Consolidado!$D7)),IF(COUNTIFS(Consolidado!$AC$5:AC7,Consolidado!$AC7,Consolidado!$D$5:D7,"*"&amp;U$3&amp;"*")=1,1,0),0))</f>
        <v>0</v>
      </c>
      <c r="V7" s="0" t="n">
        <f aca="false">IF(OR(V$3="",Consolidado!$D7=""),0,IF(ISNUMBER(SEARCH(V$3,Consolidado!$D7)),IF(COUNTIFS(Consolidado!$AC$5:AC7,Consolidado!$AC7,Consolidado!$D$5:D7,"*"&amp;V$3&amp;"*")=1,1,0),0))</f>
        <v>0</v>
      </c>
      <c r="W7" s="0" t="n">
        <f aca="false">IF(OR(W$3="",Consolidado!$D7=""),0,IF(ISNUMBER(SEARCH(W$3,Consolidado!$D7)),IF(COUNTIFS(Consolidado!$AC$5:AC7,Consolidado!$AC7,Consolidado!$D$5:D7,"*"&amp;W$3&amp;"*")=1,1,0),0))</f>
        <v>0</v>
      </c>
      <c r="X7" s="0" t="n">
        <f aca="false">IF(OR(X$3="",Consolidado!$D7=""),0,IF(ISNUMBER(SEARCH(X$3,Consolidado!$D7)),IF(COUNTIFS(Consolidado!$AC$5:AC7,Consolidado!$AC7,Consolidado!$D$5:D7,"*"&amp;X$3&amp;"*")=1,1,0),0))</f>
        <v>0</v>
      </c>
      <c r="Y7" s="0" t="n">
        <f aca="false">IF(OR(Y$3="",Consolidado!$D7=""),0,IF(ISNUMBER(SEARCH(Y$3,Consolidado!$D7)),IF(COUNTIFS(Consolidado!$AC$5:AC7,Consolidado!$AC7,Consolidado!$D$5:D7,"*"&amp;Y$3&amp;"*")=1,1,0),0))</f>
        <v>0</v>
      </c>
      <c r="Z7" s="0" t="n">
        <f aca="false">IF(OR(Z$3="",Consolidado!$D7=""),0,IF(ISNUMBER(SEARCH(Z$3,Consolidado!$D7)),IF(COUNTIFS(Consolidado!$AC$5:AC7,Consolidado!$AC7,Consolidado!$D$5:D7,"*"&amp;Z$3&amp;"*")=1,1,0),0))</f>
        <v>0</v>
      </c>
      <c r="AA7" s="0" t="n">
        <f aca="false">IF(OR(AA$3="",Consolidado!$D7=""),0,IF(ISNUMBER(SEARCH(AA$3,Consolidado!$D7)),IF(COUNTIFS(Consolidado!$AC$5:AC7,Consolidado!$AC7,Consolidado!$D$5:D7,"*"&amp;AA$3&amp;"*")=1,1,0),0))</f>
        <v>0</v>
      </c>
      <c r="AB7" s="0" t="n">
        <f aca="false">IF(OR(AB$3="",Consolidado!$D7=""),0,IF(ISNUMBER(SEARCH(AB$3,Consolidado!$D7)),IF(COUNTIFS(Consolidado!$AC$5:AC7,Consolidado!$AC7,Consolidado!$D$5:D7,"*"&amp;AB$3&amp;"*")=1,1,0),0))</f>
        <v>0</v>
      </c>
      <c r="AC7" s="0" t="n">
        <f aca="false">IF(OR(AC$3="",Consolidado!$D7=""),0,IF(ISNUMBER(SEARCH(AC$3,Consolidado!$D7)),IF(COUNTIFS(Consolidado!$AC$5:AC7,Consolidado!$AC7,Consolidado!$D$5:D7,"*"&amp;AC$3&amp;"*")=1,1,0),0))</f>
        <v>0</v>
      </c>
      <c r="AD7" s="0" t="n">
        <f aca="false">IF(OR(AD$3="",Consolidado!$D7=""),0,IF(ISNUMBER(SEARCH(AD$3,Consolidado!$D7)),IF(COUNTIFS(Consolidado!$AC$5:AC7,Consolidado!$AC7,Consolidado!$D$5:D7,"*"&amp;AD$3&amp;"*")=1,1,0),0))</f>
        <v>0</v>
      </c>
      <c r="AE7" s="0" t="n">
        <f aca="false">IF(OR(AE$3="",Consolidado!$D7=""),0,IF(ISNUMBER(SEARCH(AE$3,Consolidado!$D7)),IF(COUNTIFS(Consolidado!$AC$5:AC7,Consolidado!$AC7,Consolidado!$D$5:D7,"*"&amp;AE$3&amp;"*")=1,1,0),0))</f>
        <v>0</v>
      </c>
      <c r="AF7" s="0" t="n">
        <f aca="false">IF(OR(AF$3="",Consolidado!$D7=""),0,IF(ISNUMBER(SEARCH(AF$3,Consolidado!$D7)),IF(COUNTIFS(Consolidado!$AC$5:AC7,Consolidado!$AC7,Consolidado!$D$5:D7,"*"&amp;AF$3&amp;"*")=1,1,0),0))</f>
        <v>0</v>
      </c>
      <c r="AG7" s="0" t="n">
        <f aca="false">IF(OR(AG$3="",Consolidado!$D7=""),0,IF(ISNUMBER(SEARCH(AG$3,Consolidado!$D7)),IF(COUNTIFS(Consolidado!$AC$5:AC7,Consolidado!$AC7,Consolidado!$D$5:D7,"*"&amp;AG$3&amp;"*")=1,1,0),0))</f>
        <v>0</v>
      </c>
      <c r="AH7" s="0" t="n">
        <f aca="false">IF(OR(AH$3="",Consolidado!$D7=""),0,IF(ISNUMBER(SEARCH(AH$3,Consolidado!$D7)),IF(COUNTIFS(Consolidado!$AC$5:AC7,Consolidado!$AC7,Consolidado!$D$5:D7,"*"&amp;AH$3&amp;"*")=1,1,0),0))</f>
        <v>0</v>
      </c>
      <c r="AI7" s="0" t="n">
        <f aca="false">IF(OR(AI$3="",Consolidado!$D7=""),0,IF(ISNUMBER(SEARCH(AI$3,Consolidado!$D7)),IF(COUNTIFS(Consolidado!$AC$5:AC7,Consolidado!$AC7,Consolidado!$D$5:D7,"*"&amp;AI$3&amp;"*")=1,1,0),0))</f>
        <v>0</v>
      </c>
      <c r="AJ7" s="0" t="n">
        <f aca="false">IF(OR(AJ$3="",Consolidado!$D7=""),0,IF(ISNUMBER(SEARCH(AJ$3,Consolidado!$D7)),IF(COUNTIFS(Consolidado!$AC$5:AC7,Consolidado!$AC7,Consolidado!$D$5:D7,"*"&amp;AJ$3&amp;"*")=1,1,0),0))</f>
        <v>0</v>
      </c>
      <c r="AK7" s="0" t="n">
        <f aca="false">IF(OR(AK$3="",Consolidado!$D7=""),0,IF(ISNUMBER(SEARCH(AK$3,Consolidado!$D7)),IF(COUNTIFS(Consolidado!$AC$5:AC7,Consolidado!$AC7,Consolidado!$D$5:D7,"*"&amp;AK$3&amp;"*")=1,1,0),0))</f>
        <v>0</v>
      </c>
      <c r="AL7" s="0" t="n">
        <f aca="false">IF(OR(AL$3="",Consolidado!$D7=""),0,IF(ISNUMBER(SEARCH(AL$3,Consolidado!$D7)),IF(COUNTIFS(Consolidado!$AC$5:AC7,Consolidado!$AC7,Consolidado!$D$5:D7,"*"&amp;AL$3&amp;"*")=1,1,0),0))</f>
        <v>0</v>
      </c>
      <c r="AM7" s="0" t="n">
        <f aca="false">IF(OR(AM$3="",Consolidado!$D7=""),0,IF(ISNUMBER(SEARCH(AM$3,Consolidado!$D7)),IF(COUNTIFS(Consolidado!$AC$5:AC7,Consolidado!$AC7,Consolidado!$D$5:D7,"*"&amp;AM$3&amp;"*")=1,1,0),0))</f>
        <v>0</v>
      </c>
      <c r="AN7" s="0" t="n">
        <f aca="false">IF(OR(AN$3="",Consolidado!$D7=""),0,IF(ISNUMBER(SEARCH(AN$3,Consolidado!$D7)),IF(COUNTIFS(Consolidado!$AC$5:AC7,Consolidado!$AC7,Consolidado!$D$5:D7,"*"&amp;AN$3&amp;"*")=1,1,0),0))</f>
        <v>0</v>
      </c>
      <c r="AO7" s="0" t="n">
        <f aca="false">IF(OR(AO$3="",Consolidado!$D7=""),0,IF(ISNUMBER(SEARCH(AO$3,Consolidado!$D7)),IF(COUNTIFS(Consolidado!$AC$5:AC7,Consolidado!$AC7,Consolidado!$D$5:D7,"*"&amp;AO$3&amp;"*")=1,1,0),0))</f>
        <v>0</v>
      </c>
    </row>
    <row r="8" customFormat="false" ht="15" hidden="false" customHeight="false" outlineLevel="0" collapsed="false">
      <c r="B8" s="0" t="n">
        <f aca="false">IF(OR(B$3="",Consolidado!$D8=""),0,IF(ISNUMBER(SEARCH(B$3,Consolidado!$D8)),IF(COUNTIFS(Consolidado!$AC$5:AC8,Consolidado!$AC8,Consolidado!$D$5:D8,"*"&amp;B$3&amp;"*")=1,1,0),0))</f>
        <v>1</v>
      </c>
      <c r="C8" s="0" t="n">
        <f aca="false">IF(OR(C$3="",Consolidado!$D8=""),0,IF(ISNUMBER(SEARCH(C$3,Consolidado!$D8)),IF(COUNTIFS(Consolidado!$AC$5:AC8,Consolidado!$AC8,Consolidado!$D$5:D8,"*"&amp;C$3&amp;"*")=1,1,0),0))</f>
        <v>0</v>
      </c>
      <c r="D8" s="0" t="n">
        <f aca="false">IF(OR(D$3="",Consolidado!$D8=""),0,IF(ISNUMBER(SEARCH(D$3,Consolidado!$D8)),IF(COUNTIFS(Consolidado!$AC$5:AC8,Consolidado!$AC8,Consolidado!$D$5:D8,"*"&amp;D$3&amp;"*")=1,1,0),0))</f>
        <v>0</v>
      </c>
      <c r="E8" s="0" t="n">
        <f aca="false">IF(OR(E$3="",Consolidado!$D8=""),0,IF(ISNUMBER(SEARCH(E$3,Consolidado!$D8)),IF(COUNTIFS(Consolidado!$AC$5:AC8,Consolidado!$AC8,Consolidado!$D$5:D8,"*"&amp;E$3&amp;"*")=1,1,0),0))</f>
        <v>0</v>
      </c>
      <c r="F8" s="0" t="n">
        <f aca="false">IF(OR(F$3="",Consolidado!$D8=""),0,IF(ISNUMBER(SEARCH(F$3,Consolidado!$D8)),IF(COUNTIFS(Consolidado!$AC$5:AC8,Consolidado!$AC8,Consolidado!$D$5:D8,"*"&amp;F$3&amp;"*")=1,1,0),0))</f>
        <v>0</v>
      </c>
      <c r="G8" s="0" t="n">
        <f aca="false">IF(OR(G$3="",Consolidado!$D8=""),0,IF(ISNUMBER(SEARCH(G$3,Consolidado!$D8)),IF(COUNTIFS(Consolidado!$AC$5:AC8,Consolidado!$AC8,Consolidado!$D$5:D8,"*"&amp;G$3&amp;"*")=1,1,0),0))</f>
        <v>0</v>
      </c>
      <c r="H8" s="0" t="n">
        <f aca="false">IF(OR(H$3="",Consolidado!$D8=""),0,IF(ISNUMBER(SEARCH(H$3,Consolidado!$D8)),IF(COUNTIFS(Consolidado!$AC$5:AC8,Consolidado!$AC8,Consolidado!$D$5:D8,"*"&amp;H$3&amp;"*")=1,1,0),0))</f>
        <v>0</v>
      </c>
      <c r="I8" s="0" t="n">
        <f aca="false">IF(OR(I$3="",Consolidado!$D8=""),0,IF(ISNUMBER(SEARCH(I$3,Consolidado!$D8)),IF(COUNTIFS(Consolidado!$AC$5:AC8,Consolidado!$AC8,Consolidado!$D$5:D8,"*"&amp;I$3&amp;"*")=1,1,0),0))</f>
        <v>0</v>
      </c>
      <c r="J8" s="0" t="n">
        <f aca="false">IF(OR(J$3="",Consolidado!$D8=""),0,IF(ISNUMBER(SEARCH(J$3,Consolidado!$D8)),IF(COUNTIFS(Consolidado!$AC$5:AC8,Consolidado!$AC8,Consolidado!$D$5:D8,"*"&amp;J$3&amp;"*")=1,1,0),0))</f>
        <v>0</v>
      </c>
      <c r="K8" s="0" t="n">
        <f aca="false">IF(OR(K$3="",Consolidado!$D8=""),0,IF(ISNUMBER(SEARCH(K$3,Consolidado!$D8)),IF(COUNTIFS(Consolidado!$AC$5:AC8,Consolidado!$AC8,Consolidado!$D$5:D8,"*"&amp;K$3&amp;"*")=1,1,0),0))</f>
        <v>0</v>
      </c>
      <c r="L8" s="0" t="n">
        <f aca="false">IF(OR(L$3="",Consolidado!$D8=""),0,IF(ISNUMBER(SEARCH(L$3,Consolidado!$D8)),IF(COUNTIFS(Consolidado!$AC$5:AC8,Consolidado!$AC8,Consolidado!$D$5:D8,"*"&amp;L$3&amp;"*")=1,1,0),0))</f>
        <v>0</v>
      </c>
      <c r="M8" s="0" t="n">
        <f aca="false">IF(OR(M$3="",Consolidado!$D8=""),0,IF(ISNUMBER(SEARCH(M$3,Consolidado!$D8)),IF(COUNTIFS(Consolidado!$AC$5:AC8,Consolidado!$AC8,Consolidado!$D$5:D8,"*"&amp;M$3&amp;"*")=1,1,0),0))</f>
        <v>0</v>
      </c>
      <c r="N8" s="0" t="n">
        <f aca="false">IF(OR(N$3="",Consolidado!$D8=""),0,IF(ISNUMBER(SEARCH(N$3,Consolidado!$D8)),IF(COUNTIFS(Consolidado!$AC$5:AC8,Consolidado!$AC8,Consolidado!$D$5:D8,"*"&amp;N$3&amp;"*")=1,1,0),0))</f>
        <v>0</v>
      </c>
      <c r="O8" s="0" t="n">
        <f aca="false">IF(OR(O$3="",Consolidado!$D8=""),0,IF(ISNUMBER(SEARCH(O$3,Consolidado!$D8)),IF(COUNTIFS(Consolidado!$AC$5:AC8,Consolidado!$AC8,Consolidado!$D$5:D8,"*"&amp;O$3&amp;"*")=1,1,0),0))</f>
        <v>0</v>
      </c>
      <c r="P8" s="0" t="n">
        <f aca="false">IF(OR(P$3="",Consolidado!$D8=""),0,IF(ISNUMBER(SEARCH(P$3,Consolidado!$D8)),IF(COUNTIFS(Consolidado!$AC$5:AC8,Consolidado!$AC8,Consolidado!$D$5:D8,"*"&amp;P$3&amp;"*")=1,1,0),0))</f>
        <v>0</v>
      </c>
      <c r="Q8" s="0" t="n">
        <f aca="false">IF(OR(Q$3="",Consolidado!$D8=""),0,IF(ISNUMBER(SEARCH(Q$3,Consolidado!$D8)),IF(COUNTIFS(Consolidado!$AC$5:AC8,Consolidado!$AC8,Consolidado!$D$5:D8,"*"&amp;Q$3&amp;"*")=1,1,0),0))</f>
        <v>0</v>
      </c>
      <c r="R8" s="0" t="n">
        <f aca="false">IF(OR(R$3="",Consolidado!$D8=""),0,IF(ISNUMBER(SEARCH(R$3,Consolidado!$D8)),IF(COUNTIFS(Consolidado!$AC$5:AC8,Consolidado!$AC8,Consolidado!$D$5:D8,"*"&amp;R$3&amp;"*")=1,1,0),0))</f>
        <v>0</v>
      </c>
      <c r="S8" s="0" t="n">
        <f aca="false">IF(OR(S$3="",Consolidado!$D8=""),0,IF(ISNUMBER(SEARCH(S$3,Consolidado!$D8)),IF(COUNTIFS(Consolidado!$AC$5:AC8,Consolidado!$AC8,Consolidado!$D$5:D8,"*"&amp;S$3&amp;"*")=1,1,0),0))</f>
        <v>0</v>
      </c>
      <c r="T8" s="0" t="n">
        <f aca="false">IF(OR(T$3="",Consolidado!$D8=""),0,IF(ISNUMBER(SEARCH(T$3,Consolidado!$D8)),IF(COUNTIFS(Consolidado!$AC$5:AC8,Consolidado!$AC8,Consolidado!$D$5:D8,"*"&amp;T$3&amp;"*")=1,1,0),0))</f>
        <v>0</v>
      </c>
      <c r="U8" s="0" t="n">
        <f aca="false">IF(OR(U$3="",Consolidado!$D8=""),0,IF(ISNUMBER(SEARCH(U$3,Consolidado!$D8)),IF(COUNTIFS(Consolidado!$AC$5:AC8,Consolidado!$AC8,Consolidado!$D$5:D8,"*"&amp;U$3&amp;"*")=1,1,0),0))</f>
        <v>0</v>
      </c>
      <c r="V8" s="0" t="n">
        <f aca="false">IF(OR(V$3="",Consolidado!$D8=""),0,IF(ISNUMBER(SEARCH(V$3,Consolidado!$D8)),IF(COUNTIFS(Consolidado!$AC$5:AC8,Consolidado!$AC8,Consolidado!$D$5:D8,"*"&amp;V$3&amp;"*")=1,1,0),0))</f>
        <v>0</v>
      </c>
      <c r="W8" s="0" t="n">
        <f aca="false">IF(OR(W$3="",Consolidado!$D8=""),0,IF(ISNUMBER(SEARCH(W$3,Consolidado!$D8)),IF(COUNTIFS(Consolidado!$AC$5:AC8,Consolidado!$AC8,Consolidado!$D$5:D8,"*"&amp;W$3&amp;"*")=1,1,0),0))</f>
        <v>0</v>
      </c>
      <c r="X8" s="0" t="n">
        <f aca="false">IF(OR(X$3="",Consolidado!$D8=""),0,IF(ISNUMBER(SEARCH(X$3,Consolidado!$D8)),IF(COUNTIFS(Consolidado!$AC$5:AC8,Consolidado!$AC8,Consolidado!$D$5:D8,"*"&amp;X$3&amp;"*")=1,1,0),0))</f>
        <v>0</v>
      </c>
      <c r="Y8" s="0" t="n">
        <f aca="false">IF(OR(Y$3="",Consolidado!$D8=""),0,IF(ISNUMBER(SEARCH(Y$3,Consolidado!$D8)),IF(COUNTIFS(Consolidado!$AC$5:AC8,Consolidado!$AC8,Consolidado!$D$5:D8,"*"&amp;Y$3&amp;"*")=1,1,0),0))</f>
        <v>0</v>
      </c>
      <c r="Z8" s="0" t="n">
        <f aca="false">IF(OR(Z$3="",Consolidado!$D8=""),0,IF(ISNUMBER(SEARCH(Z$3,Consolidado!$D8)),IF(COUNTIFS(Consolidado!$AC$5:AC8,Consolidado!$AC8,Consolidado!$D$5:D8,"*"&amp;Z$3&amp;"*")=1,1,0),0))</f>
        <v>0</v>
      </c>
      <c r="AA8" s="0" t="n">
        <f aca="false">IF(OR(AA$3="",Consolidado!$D8=""),0,IF(ISNUMBER(SEARCH(AA$3,Consolidado!$D8)),IF(COUNTIFS(Consolidado!$AC$5:AC8,Consolidado!$AC8,Consolidado!$D$5:D8,"*"&amp;AA$3&amp;"*")=1,1,0),0))</f>
        <v>0</v>
      </c>
      <c r="AB8" s="0" t="n">
        <f aca="false">IF(OR(AB$3="",Consolidado!$D8=""),0,IF(ISNUMBER(SEARCH(AB$3,Consolidado!$D8)),IF(COUNTIFS(Consolidado!$AC$5:AC8,Consolidado!$AC8,Consolidado!$D$5:D8,"*"&amp;AB$3&amp;"*")=1,1,0),0))</f>
        <v>0</v>
      </c>
      <c r="AC8" s="0" t="n">
        <f aca="false">IF(OR(AC$3="",Consolidado!$D8=""),0,IF(ISNUMBER(SEARCH(AC$3,Consolidado!$D8)),IF(COUNTIFS(Consolidado!$AC$5:AC8,Consolidado!$AC8,Consolidado!$D$5:D8,"*"&amp;AC$3&amp;"*")=1,1,0),0))</f>
        <v>0</v>
      </c>
      <c r="AD8" s="0" t="n">
        <f aca="false">IF(OR(AD$3="",Consolidado!$D8=""),0,IF(ISNUMBER(SEARCH(AD$3,Consolidado!$D8)),IF(COUNTIFS(Consolidado!$AC$5:AC8,Consolidado!$AC8,Consolidado!$D$5:D8,"*"&amp;AD$3&amp;"*")=1,1,0),0))</f>
        <v>0</v>
      </c>
      <c r="AE8" s="0" t="n">
        <f aca="false">IF(OR(AE$3="",Consolidado!$D8=""),0,IF(ISNUMBER(SEARCH(AE$3,Consolidado!$D8)),IF(COUNTIFS(Consolidado!$AC$5:AC8,Consolidado!$AC8,Consolidado!$D$5:D8,"*"&amp;AE$3&amp;"*")=1,1,0),0))</f>
        <v>0</v>
      </c>
      <c r="AF8" s="0" t="n">
        <f aca="false">IF(OR(AF$3="",Consolidado!$D8=""),0,IF(ISNUMBER(SEARCH(AF$3,Consolidado!$D8)),IF(COUNTIFS(Consolidado!$AC$5:AC8,Consolidado!$AC8,Consolidado!$D$5:D8,"*"&amp;AF$3&amp;"*")=1,1,0),0))</f>
        <v>0</v>
      </c>
      <c r="AG8" s="0" t="n">
        <f aca="false">IF(OR(AG$3="",Consolidado!$D8=""),0,IF(ISNUMBER(SEARCH(AG$3,Consolidado!$D8)),IF(COUNTIFS(Consolidado!$AC$5:AC8,Consolidado!$AC8,Consolidado!$D$5:D8,"*"&amp;AG$3&amp;"*")=1,1,0),0))</f>
        <v>0</v>
      </c>
      <c r="AH8" s="0" t="n">
        <f aca="false">IF(OR(AH$3="",Consolidado!$D8=""),0,IF(ISNUMBER(SEARCH(AH$3,Consolidado!$D8)),IF(COUNTIFS(Consolidado!$AC$5:AC8,Consolidado!$AC8,Consolidado!$D$5:D8,"*"&amp;AH$3&amp;"*")=1,1,0),0))</f>
        <v>0</v>
      </c>
      <c r="AI8" s="0" t="n">
        <f aca="false">IF(OR(AI$3="",Consolidado!$D8=""),0,IF(ISNUMBER(SEARCH(AI$3,Consolidado!$D8)),IF(COUNTIFS(Consolidado!$AC$5:AC8,Consolidado!$AC8,Consolidado!$D$5:D8,"*"&amp;AI$3&amp;"*")=1,1,0),0))</f>
        <v>0</v>
      </c>
      <c r="AJ8" s="0" t="n">
        <f aca="false">IF(OR(AJ$3="",Consolidado!$D8=""),0,IF(ISNUMBER(SEARCH(AJ$3,Consolidado!$D8)),IF(COUNTIFS(Consolidado!$AC$5:AC8,Consolidado!$AC8,Consolidado!$D$5:D8,"*"&amp;AJ$3&amp;"*")=1,1,0),0))</f>
        <v>0</v>
      </c>
      <c r="AK8" s="0" t="n">
        <f aca="false">IF(OR(AK$3="",Consolidado!$D8=""),0,IF(ISNUMBER(SEARCH(AK$3,Consolidado!$D8)),IF(COUNTIFS(Consolidado!$AC$5:AC8,Consolidado!$AC8,Consolidado!$D$5:D8,"*"&amp;AK$3&amp;"*")=1,1,0),0))</f>
        <v>0</v>
      </c>
      <c r="AL8" s="0" t="n">
        <f aca="false">IF(OR(AL$3="",Consolidado!$D8=""),0,IF(ISNUMBER(SEARCH(AL$3,Consolidado!$D8)),IF(COUNTIFS(Consolidado!$AC$5:AC8,Consolidado!$AC8,Consolidado!$D$5:D8,"*"&amp;AL$3&amp;"*")=1,1,0),0))</f>
        <v>0</v>
      </c>
      <c r="AM8" s="0" t="n">
        <f aca="false">IF(OR(AM$3="",Consolidado!$D8=""),0,IF(ISNUMBER(SEARCH(AM$3,Consolidado!$D8)),IF(COUNTIFS(Consolidado!$AC$5:AC8,Consolidado!$AC8,Consolidado!$D$5:D8,"*"&amp;AM$3&amp;"*")=1,1,0),0))</f>
        <v>0</v>
      </c>
      <c r="AN8" s="0" t="n">
        <f aca="false">IF(OR(AN$3="",Consolidado!$D8=""),0,IF(ISNUMBER(SEARCH(AN$3,Consolidado!$D8)),IF(COUNTIFS(Consolidado!$AC$5:AC8,Consolidado!$AC8,Consolidado!$D$5:D8,"*"&amp;AN$3&amp;"*")=1,1,0),0))</f>
        <v>0</v>
      </c>
      <c r="AO8" s="0" t="n">
        <f aca="false">IF(OR(AO$3="",Consolidado!$D8=""),0,IF(ISNUMBER(SEARCH(AO$3,Consolidado!$D8)),IF(COUNTIFS(Consolidado!$AC$5:AC8,Consolidado!$AC8,Consolidado!$D$5:D8,"*"&amp;AO$3&amp;"*")=1,1,0),0))</f>
        <v>0</v>
      </c>
    </row>
    <row r="9" customFormat="false" ht="15" hidden="false" customHeight="false" outlineLevel="0" collapsed="false">
      <c r="B9" s="0" t="n">
        <f aca="false">IF(OR(B$3="",Consolidado!$D9=""),0,IF(ISNUMBER(SEARCH(B$3,Consolidado!$D9)),IF(COUNTIFS(Consolidado!$AC$5:AC9,Consolidado!$AC9,Consolidado!$D$5:D9,"*"&amp;B$3&amp;"*")=1,1,0),0))</f>
        <v>0</v>
      </c>
      <c r="C9" s="0" t="n">
        <f aca="false">IF(OR(C$3="",Consolidado!$D9=""),0,IF(ISNUMBER(SEARCH(C$3,Consolidado!$D9)),IF(COUNTIFS(Consolidado!$AC$5:AC9,Consolidado!$AC9,Consolidado!$D$5:D9,"*"&amp;C$3&amp;"*")=1,1,0),0))</f>
        <v>0</v>
      </c>
      <c r="D9" s="0" t="n">
        <f aca="false">IF(OR(D$3="",Consolidado!$D9=""),0,IF(ISNUMBER(SEARCH(D$3,Consolidado!$D9)),IF(COUNTIFS(Consolidado!$AC$5:AC9,Consolidado!$AC9,Consolidado!$D$5:D9,"*"&amp;D$3&amp;"*")=1,1,0),0))</f>
        <v>0</v>
      </c>
      <c r="E9" s="0" t="n">
        <f aca="false">IF(OR(E$3="",Consolidado!$D9=""),0,IF(ISNUMBER(SEARCH(E$3,Consolidado!$D9)),IF(COUNTIFS(Consolidado!$AC$5:AC9,Consolidado!$AC9,Consolidado!$D$5:D9,"*"&amp;E$3&amp;"*")=1,1,0),0))</f>
        <v>1</v>
      </c>
      <c r="F9" s="0" t="n">
        <f aca="false">IF(OR(F$3="",Consolidado!$D9=""),0,IF(ISNUMBER(SEARCH(F$3,Consolidado!$D9)),IF(COUNTIFS(Consolidado!$AC$5:AC9,Consolidado!$AC9,Consolidado!$D$5:D9,"*"&amp;F$3&amp;"*")=1,1,0),0))</f>
        <v>0</v>
      </c>
      <c r="G9" s="0" t="n">
        <f aca="false">IF(OR(G$3="",Consolidado!$D9=""),0,IF(ISNUMBER(SEARCH(G$3,Consolidado!$D9)),IF(COUNTIFS(Consolidado!$AC$5:AC9,Consolidado!$AC9,Consolidado!$D$5:D9,"*"&amp;G$3&amp;"*")=1,1,0),0))</f>
        <v>0</v>
      </c>
      <c r="H9" s="0" t="n">
        <f aca="false">IF(OR(H$3="",Consolidado!$D9=""),0,IF(ISNUMBER(SEARCH(H$3,Consolidado!$D9)),IF(COUNTIFS(Consolidado!$AC$5:AC9,Consolidado!$AC9,Consolidado!$D$5:D9,"*"&amp;H$3&amp;"*")=1,1,0),0))</f>
        <v>0</v>
      </c>
      <c r="I9" s="0" t="n">
        <f aca="false">IF(OR(I$3="",Consolidado!$D9=""),0,IF(ISNUMBER(SEARCH(I$3,Consolidado!$D9)),IF(COUNTIFS(Consolidado!$AC$5:AC9,Consolidado!$AC9,Consolidado!$D$5:D9,"*"&amp;I$3&amp;"*")=1,1,0),0))</f>
        <v>0</v>
      </c>
      <c r="J9" s="0" t="n">
        <f aca="false">IF(OR(J$3="",Consolidado!$D9=""),0,IF(ISNUMBER(SEARCH(J$3,Consolidado!$D9)),IF(COUNTIFS(Consolidado!$AC$5:AC9,Consolidado!$AC9,Consolidado!$D$5:D9,"*"&amp;J$3&amp;"*")=1,1,0),0))</f>
        <v>0</v>
      </c>
      <c r="K9" s="0" t="n">
        <f aca="false">IF(OR(K$3="",Consolidado!$D9=""),0,IF(ISNUMBER(SEARCH(K$3,Consolidado!$D9)),IF(COUNTIFS(Consolidado!$AC$5:AC9,Consolidado!$AC9,Consolidado!$D$5:D9,"*"&amp;K$3&amp;"*")=1,1,0),0))</f>
        <v>0</v>
      </c>
      <c r="L9" s="0" t="n">
        <f aca="false">IF(OR(L$3="",Consolidado!$D9=""),0,IF(ISNUMBER(SEARCH(L$3,Consolidado!$D9)),IF(COUNTIFS(Consolidado!$AC$5:AC9,Consolidado!$AC9,Consolidado!$D$5:D9,"*"&amp;L$3&amp;"*")=1,1,0),0))</f>
        <v>0</v>
      </c>
      <c r="M9" s="0" t="n">
        <f aca="false">IF(OR(M$3="",Consolidado!$D9=""),0,IF(ISNUMBER(SEARCH(M$3,Consolidado!$D9)),IF(COUNTIFS(Consolidado!$AC$5:AC9,Consolidado!$AC9,Consolidado!$D$5:D9,"*"&amp;M$3&amp;"*")=1,1,0),0))</f>
        <v>0</v>
      </c>
      <c r="N9" s="0" t="n">
        <f aca="false">IF(OR(N$3="",Consolidado!$D9=""),0,IF(ISNUMBER(SEARCH(N$3,Consolidado!$D9)),IF(COUNTIFS(Consolidado!$AC$5:AC9,Consolidado!$AC9,Consolidado!$D$5:D9,"*"&amp;N$3&amp;"*")=1,1,0),0))</f>
        <v>0</v>
      </c>
      <c r="O9" s="0" t="n">
        <f aca="false">IF(OR(O$3="",Consolidado!$D9=""),0,IF(ISNUMBER(SEARCH(O$3,Consolidado!$D9)),IF(COUNTIFS(Consolidado!$AC$5:AC9,Consolidado!$AC9,Consolidado!$D$5:D9,"*"&amp;O$3&amp;"*")=1,1,0),0))</f>
        <v>0</v>
      </c>
      <c r="P9" s="0" t="n">
        <f aca="false">IF(OR(P$3="",Consolidado!$D9=""),0,IF(ISNUMBER(SEARCH(P$3,Consolidado!$D9)),IF(COUNTIFS(Consolidado!$AC$5:AC9,Consolidado!$AC9,Consolidado!$D$5:D9,"*"&amp;P$3&amp;"*")=1,1,0),0))</f>
        <v>0</v>
      </c>
      <c r="Q9" s="0" t="n">
        <f aca="false">IF(OR(Q$3="",Consolidado!$D9=""),0,IF(ISNUMBER(SEARCH(Q$3,Consolidado!$D9)),IF(COUNTIFS(Consolidado!$AC$5:AC9,Consolidado!$AC9,Consolidado!$D$5:D9,"*"&amp;Q$3&amp;"*")=1,1,0),0))</f>
        <v>0</v>
      </c>
      <c r="R9" s="0" t="n">
        <f aca="false">IF(OR(R$3="",Consolidado!$D9=""),0,IF(ISNUMBER(SEARCH(R$3,Consolidado!$D9)),IF(COUNTIFS(Consolidado!$AC$5:AC9,Consolidado!$AC9,Consolidado!$D$5:D9,"*"&amp;R$3&amp;"*")=1,1,0),0))</f>
        <v>0</v>
      </c>
      <c r="S9" s="0" t="n">
        <f aca="false">IF(OR(S$3="",Consolidado!$D9=""),0,IF(ISNUMBER(SEARCH(S$3,Consolidado!$D9)),IF(COUNTIFS(Consolidado!$AC$5:AC9,Consolidado!$AC9,Consolidado!$D$5:D9,"*"&amp;S$3&amp;"*")=1,1,0),0))</f>
        <v>0</v>
      </c>
      <c r="T9" s="0" t="n">
        <f aca="false">IF(OR(T$3="",Consolidado!$D9=""),0,IF(ISNUMBER(SEARCH(T$3,Consolidado!$D9)),IF(COUNTIFS(Consolidado!$AC$5:AC9,Consolidado!$AC9,Consolidado!$D$5:D9,"*"&amp;T$3&amp;"*")=1,1,0),0))</f>
        <v>0</v>
      </c>
      <c r="U9" s="0" t="n">
        <f aca="false">IF(OR(U$3="",Consolidado!$D9=""),0,IF(ISNUMBER(SEARCH(U$3,Consolidado!$D9)),IF(COUNTIFS(Consolidado!$AC$5:AC9,Consolidado!$AC9,Consolidado!$D$5:D9,"*"&amp;U$3&amp;"*")=1,1,0),0))</f>
        <v>0</v>
      </c>
      <c r="V9" s="0" t="n">
        <f aca="false">IF(OR(V$3="",Consolidado!$D9=""),0,IF(ISNUMBER(SEARCH(V$3,Consolidado!$D9)),IF(COUNTIFS(Consolidado!$AC$5:AC9,Consolidado!$AC9,Consolidado!$D$5:D9,"*"&amp;V$3&amp;"*")=1,1,0),0))</f>
        <v>0</v>
      </c>
      <c r="W9" s="0" t="n">
        <f aca="false">IF(OR(W$3="",Consolidado!$D9=""),0,IF(ISNUMBER(SEARCH(W$3,Consolidado!$D9)),IF(COUNTIFS(Consolidado!$AC$5:AC9,Consolidado!$AC9,Consolidado!$D$5:D9,"*"&amp;W$3&amp;"*")=1,1,0),0))</f>
        <v>0</v>
      </c>
      <c r="X9" s="0" t="n">
        <f aca="false">IF(OR(X$3="",Consolidado!$D9=""),0,IF(ISNUMBER(SEARCH(X$3,Consolidado!$D9)),IF(COUNTIFS(Consolidado!$AC$5:AC9,Consolidado!$AC9,Consolidado!$D$5:D9,"*"&amp;X$3&amp;"*")=1,1,0),0))</f>
        <v>0</v>
      </c>
      <c r="Y9" s="0" t="n">
        <f aca="false">IF(OR(Y$3="",Consolidado!$D9=""),0,IF(ISNUMBER(SEARCH(Y$3,Consolidado!$D9)),IF(COUNTIFS(Consolidado!$AC$5:AC9,Consolidado!$AC9,Consolidado!$D$5:D9,"*"&amp;Y$3&amp;"*")=1,1,0),0))</f>
        <v>0</v>
      </c>
      <c r="Z9" s="0" t="n">
        <f aca="false">IF(OR(Z$3="",Consolidado!$D9=""),0,IF(ISNUMBER(SEARCH(Z$3,Consolidado!$D9)),IF(COUNTIFS(Consolidado!$AC$5:AC9,Consolidado!$AC9,Consolidado!$D$5:D9,"*"&amp;Z$3&amp;"*")=1,1,0),0))</f>
        <v>0</v>
      </c>
      <c r="AA9" s="0" t="n">
        <f aca="false">IF(OR(AA$3="",Consolidado!$D9=""),0,IF(ISNUMBER(SEARCH(AA$3,Consolidado!$D9)),IF(COUNTIFS(Consolidado!$AC$5:AC9,Consolidado!$AC9,Consolidado!$D$5:D9,"*"&amp;AA$3&amp;"*")=1,1,0),0))</f>
        <v>0</v>
      </c>
      <c r="AB9" s="0" t="n">
        <f aca="false">IF(OR(AB$3="",Consolidado!$D9=""),0,IF(ISNUMBER(SEARCH(AB$3,Consolidado!$D9)),IF(COUNTIFS(Consolidado!$AC$5:AC9,Consolidado!$AC9,Consolidado!$D$5:D9,"*"&amp;AB$3&amp;"*")=1,1,0),0))</f>
        <v>0</v>
      </c>
      <c r="AC9" s="0" t="n">
        <f aca="false">IF(OR(AC$3="",Consolidado!$D9=""),0,IF(ISNUMBER(SEARCH(AC$3,Consolidado!$D9)),IF(COUNTIFS(Consolidado!$AC$5:AC9,Consolidado!$AC9,Consolidado!$D$5:D9,"*"&amp;AC$3&amp;"*")=1,1,0),0))</f>
        <v>0</v>
      </c>
      <c r="AD9" s="0" t="n">
        <f aca="false">IF(OR(AD$3="",Consolidado!$D9=""),0,IF(ISNUMBER(SEARCH(AD$3,Consolidado!$D9)),IF(COUNTIFS(Consolidado!$AC$5:AC9,Consolidado!$AC9,Consolidado!$D$5:D9,"*"&amp;AD$3&amp;"*")=1,1,0),0))</f>
        <v>0</v>
      </c>
      <c r="AE9" s="0" t="n">
        <f aca="false">IF(OR(AE$3="",Consolidado!$D9=""),0,IF(ISNUMBER(SEARCH(AE$3,Consolidado!$D9)),IF(COUNTIFS(Consolidado!$AC$5:AC9,Consolidado!$AC9,Consolidado!$D$5:D9,"*"&amp;AE$3&amp;"*")=1,1,0),0))</f>
        <v>0</v>
      </c>
      <c r="AF9" s="0" t="n">
        <f aca="false">IF(OR(AF$3="",Consolidado!$D9=""),0,IF(ISNUMBER(SEARCH(AF$3,Consolidado!$D9)),IF(COUNTIFS(Consolidado!$AC$5:AC9,Consolidado!$AC9,Consolidado!$D$5:D9,"*"&amp;AF$3&amp;"*")=1,1,0),0))</f>
        <v>0</v>
      </c>
      <c r="AG9" s="0" t="n">
        <f aca="false">IF(OR(AG$3="",Consolidado!$D9=""),0,IF(ISNUMBER(SEARCH(AG$3,Consolidado!$D9)),IF(COUNTIFS(Consolidado!$AC$5:AC9,Consolidado!$AC9,Consolidado!$D$5:D9,"*"&amp;AG$3&amp;"*")=1,1,0),0))</f>
        <v>0</v>
      </c>
      <c r="AH9" s="0" t="n">
        <f aca="false">IF(OR(AH$3="",Consolidado!$D9=""),0,IF(ISNUMBER(SEARCH(AH$3,Consolidado!$D9)),IF(COUNTIFS(Consolidado!$AC$5:AC9,Consolidado!$AC9,Consolidado!$D$5:D9,"*"&amp;AH$3&amp;"*")=1,1,0),0))</f>
        <v>0</v>
      </c>
      <c r="AI9" s="0" t="n">
        <f aca="false">IF(OR(AI$3="",Consolidado!$D9=""),0,IF(ISNUMBER(SEARCH(AI$3,Consolidado!$D9)),IF(COUNTIFS(Consolidado!$AC$5:AC9,Consolidado!$AC9,Consolidado!$D$5:D9,"*"&amp;AI$3&amp;"*")=1,1,0),0))</f>
        <v>0</v>
      </c>
      <c r="AJ9" s="0" t="n">
        <f aca="false">IF(OR(AJ$3="",Consolidado!$D9=""),0,IF(ISNUMBER(SEARCH(AJ$3,Consolidado!$D9)),IF(COUNTIFS(Consolidado!$AC$5:AC9,Consolidado!$AC9,Consolidado!$D$5:D9,"*"&amp;AJ$3&amp;"*")=1,1,0),0))</f>
        <v>0</v>
      </c>
      <c r="AK9" s="0" t="n">
        <f aca="false">IF(OR(AK$3="",Consolidado!$D9=""),0,IF(ISNUMBER(SEARCH(AK$3,Consolidado!$D9)),IF(COUNTIFS(Consolidado!$AC$5:AC9,Consolidado!$AC9,Consolidado!$D$5:D9,"*"&amp;AK$3&amp;"*")=1,1,0),0))</f>
        <v>0</v>
      </c>
      <c r="AL9" s="0" t="n">
        <f aca="false">IF(OR(AL$3="",Consolidado!$D9=""),0,IF(ISNUMBER(SEARCH(AL$3,Consolidado!$D9)),IF(COUNTIFS(Consolidado!$AC$5:AC9,Consolidado!$AC9,Consolidado!$D$5:D9,"*"&amp;AL$3&amp;"*")=1,1,0),0))</f>
        <v>0</v>
      </c>
      <c r="AM9" s="0" t="n">
        <f aca="false">IF(OR(AM$3="",Consolidado!$D9=""),0,IF(ISNUMBER(SEARCH(AM$3,Consolidado!$D9)),IF(COUNTIFS(Consolidado!$AC$5:AC9,Consolidado!$AC9,Consolidado!$D$5:D9,"*"&amp;AM$3&amp;"*")=1,1,0),0))</f>
        <v>0</v>
      </c>
      <c r="AN9" s="0" t="n">
        <f aca="false">IF(OR(AN$3="",Consolidado!$D9=""),0,IF(ISNUMBER(SEARCH(AN$3,Consolidado!$D9)),IF(COUNTIFS(Consolidado!$AC$5:AC9,Consolidado!$AC9,Consolidado!$D$5:D9,"*"&amp;AN$3&amp;"*")=1,1,0),0))</f>
        <v>0</v>
      </c>
      <c r="AO9" s="0" t="n">
        <f aca="false">IF(OR(AO$3="",Consolidado!$D9=""),0,IF(ISNUMBER(SEARCH(AO$3,Consolidado!$D9)),IF(COUNTIFS(Consolidado!$AC$5:AC9,Consolidado!$AC9,Consolidado!$D$5:D9,"*"&amp;AO$3&amp;"*")=1,1,0),0))</f>
        <v>0</v>
      </c>
    </row>
    <row r="10" customFormat="false" ht="15" hidden="false" customHeight="false" outlineLevel="0" collapsed="false">
      <c r="B10" s="0" t="n">
        <f aca="false">IF(OR(B$3="",Consolidado!$D10=""),0,IF(ISNUMBER(SEARCH(B$3,Consolidado!$D10)),IF(COUNTIFS(Consolidado!$AC$5:AC10,Consolidado!$AC10,Consolidado!$D$5:D10,"*"&amp;B$3&amp;"*")=1,1,0),0))</f>
        <v>0</v>
      </c>
      <c r="C10" s="0" t="n">
        <f aca="false">IF(OR(C$3="",Consolidado!$D10=""),0,IF(ISNUMBER(SEARCH(C$3,Consolidado!$D10)),IF(COUNTIFS(Consolidado!$AC$5:AC10,Consolidado!$AC10,Consolidado!$D$5:D10,"*"&amp;C$3&amp;"*")=1,1,0),0))</f>
        <v>0</v>
      </c>
      <c r="D10" s="0" t="n">
        <f aca="false">IF(OR(D$3="",Consolidado!$D10=""),0,IF(ISNUMBER(SEARCH(D$3,Consolidado!$D10)),IF(COUNTIFS(Consolidado!$AC$5:AC10,Consolidado!$AC10,Consolidado!$D$5:D10,"*"&amp;D$3&amp;"*")=1,1,0),0))</f>
        <v>0</v>
      </c>
      <c r="E10" s="0" t="n">
        <f aca="false">IF(OR(E$3="",Consolidado!$D10=""),0,IF(ISNUMBER(SEARCH(E$3,Consolidado!$D10)),IF(COUNTIFS(Consolidado!$AC$5:AC10,Consolidado!$AC10,Consolidado!$D$5:D10,"*"&amp;E$3&amp;"*")=1,1,0),0))</f>
        <v>0</v>
      </c>
      <c r="F10" s="0" t="n">
        <f aca="false">IF(OR(F$3="",Consolidado!$D10=""),0,IF(ISNUMBER(SEARCH(F$3,Consolidado!$D10)),IF(COUNTIFS(Consolidado!$AC$5:AC10,Consolidado!$AC10,Consolidado!$D$5:D10,"*"&amp;F$3&amp;"*")=1,1,0),0))</f>
        <v>0</v>
      </c>
      <c r="G10" s="0" t="n">
        <f aca="false">IF(OR(G$3="",Consolidado!$D10=""),0,IF(ISNUMBER(SEARCH(G$3,Consolidado!$D10)),IF(COUNTIFS(Consolidado!$AC$5:AC10,Consolidado!$AC10,Consolidado!$D$5:D10,"*"&amp;G$3&amp;"*")=1,1,0),0))</f>
        <v>0</v>
      </c>
      <c r="H10" s="0" t="n">
        <f aca="false">IF(OR(H$3="",Consolidado!$D10=""),0,IF(ISNUMBER(SEARCH(H$3,Consolidado!$D10)),IF(COUNTIFS(Consolidado!$AC$5:AC10,Consolidado!$AC10,Consolidado!$D$5:D10,"*"&amp;H$3&amp;"*")=1,1,0),0))</f>
        <v>0</v>
      </c>
      <c r="I10" s="0" t="n">
        <f aca="false">IF(OR(I$3="",Consolidado!$D10=""),0,IF(ISNUMBER(SEARCH(I$3,Consolidado!$D10)),IF(COUNTIFS(Consolidado!$AC$5:AC10,Consolidado!$AC10,Consolidado!$D$5:D10,"*"&amp;I$3&amp;"*")=1,1,0),0))</f>
        <v>0</v>
      </c>
      <c r="J10" s="0" t="n">
        <f aca="false">IF(OR(J$3="",Consolidado!$D10=""),0,IF(ISNUMBER(SEARCH(J$3,Consolidado!$D10)),IF(COUNTIFS(Consolidado!$AC$5:AC10,Consolidado!$AC10,Consolidado!$D$5:D10,"*"&amp;J$3&amp;"*")=1,1,0),0))</f>
        <v>0</v>
      </c>
      <c r="K10" s="0" t="n">
        <f aca="false">IF(OR(K$3="",Consolidado!$D10=""),0,IF(ISNUMBER(SEARCH(K$3,Consolidado!$D10)),IF(COUNTIFS(Consolidado!$AC$5:AC10,Consolidado!$AC10,Consolidado!$D$5:D10,"*"&amp;K$3&amp;"*")=1,1,0),0))</f>
        <v>1</v>
      </c>
      <c r="L10" s="0" t="n">
        <f aca="false">IF(OR(L$3="",Consolidado!$D10=""),0,IF(ISNUMBER(SEARCH(L$3,Consolidado!$D10)),IF(COUNTIFS(Consolidado!$AC$5:AC10,Consolidado!$AC10,Consolidado!$D$5:D10,"*"&amp;L$3&amp;"*")=1,1,0),0))</f>
        <v>0</v>
      </c>
      <c r="M10" s="0" t="n">
        <f aca="false">IF(OR(M$3="",Consolidado!$D10=""),0,IF(ISNUMBER(SEARCH(M$3,Consolidado!$D10)),IF(COUNTIFS(Consolidado!$AC$5:AC10,Consolidado!$AC10,Consolidado!$D$5:D10,"*"&amp;M$3&amp;"*")=1,1,0),0))</f>
        <v>0</v>
      </c>
      <c r="N10" s="0" t="n">
        <f aca="false">IF(OR(N$3="",Consolidado!$D10=""),0,IF(ISNUMBER(SEARCH(N$3,Consolidado!$D10)),IF(COUNTIFS(Consolidado!$AC$5:AC10,Consolidado!$AC10,Consolidado!$D$5:D10,"*"&amp;N$3&amp;"*")=1,1,0),0))</f>
        <v>0</v>
      </c>
      <c r="O10" s="0" t="n">
        <f aca="false">IF(OR(O$3="",Consolidado!$D10=""),0,IF(ISNUMBER(SEARCH(O$3,Consolidado!$D10)),IF(COUNTIFS(Consolidado!$AC$5:AC10,Consolidado!$AC10,Consolidado!$D$5:D10,"*"&amp;O$3&amp;"*")=1,1,0),0))</f>
        <v>0</v>
      </c>
      <c r="P10" s="0" t="n">
        <f aca="false">IF(OR(P$3="",Consolidado!$D10=""),0,IF(ISNUMBER(SEARCH(P$3,Consolidado!$D10)),IF(COUNTIFS(Consolidado!$AC$5:AC10,Consolidado!$AC10,Consolidado!$D$5:D10,"*"&amp;P$3&amp;"*")=1,1,0),0))</f>
        <v>0</v>
      </c>
      <c r="Q10" s="0" t="n">
        <f aca="false">IF(OR(Q$3="",Consolidado!$D10=""),0,IF(ISNUMBER(SEARCH(Q$3,Consolidado!$D10)),IF(COUNTIFS(Consolidado!$AC$5:AC10,Consolidado!$AC10,Consolidado!$D$5:D10,"*"&amp;Q$3&amp;"*")=1,1,0),0))</f>
        <v>0</v>
      </c>
      <c r="R10" s="0" t="n">
        <f aca="false">IF(OR(R$3="",Consolidado!$D10=""),0,IF(ISNUMBER(SEARCH(R$3,Consolidado!$D10)),IF(COUNTIFS(Consolidado!$AC$5:AC10,Consolidado!$AC10,Consolidado!$D$5:D10,"*"&amp;R$3&amp;"*")=1,1,0),0))</f>
        <v>0</v>
      </c>
      <c r="S10" s="0" t="n">
        <f aca="false">IF(OR(S$3="",Consolidado!$D10=""),0,IF(ISNUMBER(SEARCH(S$3,Consolidado!$D10)),IF(COUNTIFS(Consolidado!$AC$5:AC10,Consolidado!$AC10,Consolidado!$D$5:D10,"*"&amp;S$3&amp;"*")=1,1,0),0))</f>
        <v>0</v>
      </c>
      <c r="T10" s="0" t="n">
        <f aca="false">IF(OR(T$3="",Consolidado!$D10=""),0,IF(ISNUMBER(SEARCH(T$3,Consolidado!$D10)),IF(COUNTIFS(Consolidado!$AC$5:AC10,Consolidado!$AC10,Consolidado!$D$5:D10,"*"&amp;T$3&amp;"*")=1,1,0),0))</f>
        <v>0</v>
      </c>
      <c r="U10" s="0" t="n">
        <f aca="false">IF(OR(U$3="",Consolidado!$D10=""),0,IF(ISNUMBER(SEARCH(U$3,Consolidado!$D10)),IF(COUNTIFS(Consolidado!$AC$5:AC10,Consolidado!$AC10,Consolidado!$D$5:D10,"*"&amp;U$3&amp;"*")=1,1,0),0))</f>
        <v>0</v>
      </c>
      <c r="V10" s="0" t="n">
        <f aca="false">IF(OR(V$3="",Consolidado!$D10=""),0,IF(ISNUMBER(SEARCH(V$3,Consolidado!$D10)),IF(COUNTIFS(Consolidado!$AC$5:AC10,Consolidado!$AC10,Consolidado!$D$5:D10,"*"&amp;V$3&amp;"*")=1,1,0),0))</f>
        <v>0</v>
      </c>
      <c r="W10" s="0" t="n">
        <f aca="false">IF(OR(W$3="",Consolidado!$D10=""),0,IF(ISNUMBER(SEARCH(W$3,Consolidado!$D10)),IF(COUNTIFS(Consolidado!$AC$5:AC10,Consolidado!$AC10,Consolidado!$D$5:D10,"*"&amp;W$3&amp;"*")=1,1,0),0))</f>
        <v>0</v>
      </c>
      <c r="X10" s="0" t="n">
        <f aca="false">IF(OR(X$3="",Consolidado!$D10=""),0,IF(ISNUMBER(SEARCH(X$3,Consolidado!$D10)),IF(COUNTIFS(Consolidado!$AC$5:AC10,Consolidado!$AC10,Consolidado!$D$5:D10,"*"&amp;X$3&amp;"*")=1,1,0),0))</f>
        <v>0</v>
      </c>
      <c r="Y10" s="0" t="n">
        <f aca="false">IF(OR(Y$3="",Consolidado!$D10=""),0,IF(ISNUMBER(SEARCH(Y$3,Consolidado!$D10)),IF(COUNTIFS(Consolidado!$AC$5:AC10,Consolidado!$AC10,Consolidado!$D$5:D10,"*"&amp;Y$3&amp;"*")=1,1,0),0))</f>
        <v>0</v>
      </c>
      <c r="Z10" s="0" t="n">
        <f aca="false">IF(OR(Z$3="",Consolidado!$D10=""),0,IF(ISNUMBER(SEARCH(Z$3,Consolidado!$D10)),IF(COUNTIFS(Consolidado!$AC$5:AC10,Consolidado!$AC10,Consolidado!$D$5:D10,"*"&amp;Z$3&amp;"*")=1,1,0),0))</f>
        <v>0</v>
      </c>
      <c r="AA10" s="0" t="n">
        <f aca="false">IF(OR(AA$3="",Consolidado!$D10=""),0,IF(ISNUMBER(SEARCH(AA$3,Consolidado!$D10)),IF(COUNTIFS(Consolidado!$AC$5:AC10,Consolidado!$AC10,Consolidado!$D$5:D10,"*"&amp;AA$3&amp;"*")=1,1,0),0))</f>
        <v>0</v>
      </c>
      <c r="AB10" s="0" t="n">
        <f aca="false">IF(OR(AB$3="",Consolidado!$D10=""),0,IF(ISNUMBER(SEARCH(AB$3,Consolidado!$D10)),IF(COUNTIFS(Consolidado!$AC$5:AC10,Consolidado!$AC10,Consolidado!$D$5:D10,"*"&amp;AB$3&amp;"*")=1,1,0),0))</f>
        <v>0</v>
      </c>
      <c r="AC10" s="0" t="n">
        <f aca="false">IF(OR(AC$3="",Consolidado!$D10=""),0,IF(ISNUMBER(SEARCH(AC$3,Consolidado!$D10)),IF(COUNTIFS(Consolidado!$AC$5:AC10,Consolidado!$AC10,Consolidado!$D$5:D10,"*"&amp;AC$3&amp;"*")=1,1,0),0))</f>
        <v>0</v>
      </c>
      <c r="AD10" s="0" t="n">
        <f aca="false">IF(OR(AD$3="",Consolidado!$D10=""),0,IF(ISNUMBER(SEARCH(AD$3,Consolidado!$D10)),IF(COUNTIFS(Consolidado!$AC$5:AC10,Consolidado!$AC10,Consolidado!$D$5:D10,"*"&amp;AD$3&amp;"*")=1,1,0),0))</f>
        <v>0</v>
      </c>
      <c r="AE10" s="0" t="n">
        <f aca="false">IF(OR(AE$3="",Consolidado!$D10=""),0,IF(ISNUMBER(SEARCH(AE$3,Consolidado!$D10)),IF(COUNTIFS(Consolidado!$AC$5:AC10,Consolidado!$AC10,Consolidado!$D$5:D10,"*"&amp;AE$3&amp;"*")=1,1,0),0))</f>
        <v>0</v>
      </c>
      <c r="AF10" s="0" t="n">
        <f aca="false">IF(OR(AF$3="",Consolidado!$D10=""),0,IF(ISNUMBER(SEARCH(AF$3,Consolidado!$D10)),IF(COUNTIFS(Consolidado!$AC$5:AC10,Consolidado!$AC10,Consolidado!$D$5:D10,"*"&amp;AF$3&amp;"*")=1,1,0),0))</f>
        <v>0</v>
      </c>
      <c r="AG10" s="0" t="n">
        <f aca="false">IF(OR(AG$3="",Consolidado!$D10=""),0,IF(ISNUMBER(SEARCH(AG$3,Consolidado!$D10)),IF(COUNTIFS(Consolidado!$AC$5:AC10,Consolidado!$AC10,Consolidado!$D$5:D10,"*"&amp;AG$3&amp;"*")=1,1,0),0))</f>
        <v>0</v>
      </c>
      <c r="AH10" s="0" t="n">
        <f aca="false">IF(OR(AH$3="",Consolidado!$D10=""),0,IF(ISNUMBER(SEARCH(AH$3,Consolidado!$D10)),IF(COUNTIFS(Consolidado!$AC$5:AC10,Consolidado!$AC10,Consolidado!$D$5:D10,"*"&amp;AH$3&amp;"*")=1,1,0),0))</f>
        <v>0</v>
      </c>
      <c r="AI10" s="0" t="n">
        <f aca="false">IF(OR(AI$3="",Consolidado!$D10=""),0,IF(ISNUMBER(SEARCH(AI$3,Consolidado!$D10)),IF(COUNTIFS(Consolidado!$AC$5:AC10,Consolidado!$AC10,Consolidado!$D$5:D10,"*"&amp;AI$3&amp;"*")=1,1,0),0))</f>
        <v>0</v>
      </c>
      <c r="AJ10" s="0" t="n">
        <f aca="false">IF(OR(AJ$3="",Consolidado!$D10=""),0,IF(ISNUMBER(SEARCH(AJ$3,Consolidado!$D10)),IF(COUNTIFS(Consolidado!$AC$5:AC10,Consolidado!$AC10,Consolidado!$D$5:D10,"*"&amp;AJ$3&amp;"*")=1,1,0),0))</f>
        <v>0</v>
      </c>
      <c r="AK10" s="0" t="n">
        <f aca="false">IF(OR(AK$3="",Consolidado!$D10=""),0,IF(ISNUMBER(SEARCH(AK$3,Consolidado!$D10)),IF(COUNTIFS(Consolidado!$AC$5:AC10,Consolidado!$AC10,Consolidado!$D$5:D10,"*"&amp;AK$3&amp;"*")=1,1,0),0))</f>
        <v>0</v>
      </c>
      <c r="AL10" s="0" t="n">
        <f aca="false">IF(OR(AL$3="",Consolidado!$D10=""),0,IF(ISNUMBER(SEARCH(AL$3,Consolidado!$D10)),IF(COUNTIFS(Consolidado!$AC$5:AC10,Consolidado!$AC10,Consolidado!$D$5:D10,"*"&amp;AL$3&amp;"*")=1,1,0),0))</f>
        <v>0</v>
      </c>
      <c r="AM10" s="0" t="n">
        <f aca="false">IF(OR(AM$3="",Consolidado!$D10=""),0,IF(ISNUMBER(SEARCH(AM$3,Consolidado!$D10)),IF(COUNTIFS(Consolidado!$AC$5:AC10,Consolidado!$AC10,Consolidado!$D$5:D10,"*"&amp;AM$3&amp;"*")=1,1,0),0))</f>
        <v>0</v>
      </c>
      <c r="AN10" s="0" t="n">
        <f aca="false">IF(OR(AN$3="",Consolidado!$D10=""),0,IF(ISNUMBER(SEARCH(AN$3,Consolidado!$D10)),IF(COUNTIFS(Consolidado!$AC$5:AC10,Consolidado!$AC10,Consolidado!$D$5:D10,"*"&amp;AN$3&amp;"*")=1,1,0),0))</f>
        <v>0</v>
      </c>
      <c r="AO10" s="0" t="n">
        <f aca="false">IF(OR(AO$3="",Consolidado!$D10=""),0,IF(ISNUMBER(SEARCH(AO$3,Consolidado!$D10)),IF(COUNTIFS(Consolidado!$AC$5:AC10,Consolidado!$AC10,Consolidado!$D$5:D10,"*"&amp;AO$3&amp;"*")=1,1,0),0))</f>
        <v>0</v>
      </c>
    </row>
    <row r="11" customFormat="false" ht="15" hidden="false" customHeight="false" outlineLevel="0" collapsed="false">
      <c r="B11" s="0" t="n">
        <f aca="false">IF(OR(B$3="",Consolidado!$D11=""),0,IF(ISNUMBER(SEARCH(B$3,Consolidado!$D11)),IF(COUNTIFS(Consolidado!$AC$5:AC11,Consolidado!$AC11,Consolidado!$D$5:D11,"*"&amp;B$3&amp;"*")=1,1,0),0))</f>
        <v>0</v>
      </c>
      <c r="C11" s="0" t="n">
        <f aca="false">IF(OR(C$3="",Consolidado!$D11=""),0,IF(ISNUMBER(SEARCH(C$3,Consolidado!$D11)),IF(COUNTIFS(Consolidado!$AC$5:AC11,Consolidado!$AC11,Consolidado!$D$5:D11,"*"&amp;C$3&amp;"*")=1,1,0),0))</f>
        <v>0</v>
      </c>
      <c r="D11" s="0" t="n">
        <f aca="false">IF(OR(D$3="",Consolidado!$D11=""),0,IF(ISNUMBER(SEARCH(D$3,Consolidado!$D11)),IF(COUNTIFS(Consolidado!$AC$5:AC11,Consolidado!$AC11,Consolidado!$D$5:D11,"*"&amp;D$3&amp;"*")=1,1,0),0))</f>
        <v>0</v>
      </c>
      <c r="E11" s="0" t="n">
        <f aca="false">IF(OR(E$3="",Consolidado!$D11=""),0,IF(ISNUMBER(SEARCH(E$3,Consolidado!$D11)),IF(COUNTIFS(Consolidado!$AC$5:AC11,Consolidado!$AC11,Consolidado!$D$5:D11,"*"&amp;E$3&amp;"*")=1,1,0),0))</f>
        <v>0</v>
      </c>
      <c r="F11" s="0" t="n">
        <f aca="false">IF(OR(F$3="",Consolidado!$D11=""),0,IF(ISNUMBER(SEARCH(F$3,Consolidado!$D11)),IF(COUNTIFS(Consolidado!$AC$5:AC11,Consolidado!$AC11,Consolidado!$D$5:D11,"*"&amp;F$3&amp;"*")=1,1,0),0))</f>
        <v>0</v>
      </c>
      <c r="G11" s="0" t="n">
        <f aca="false">IF(OR(G$3="",Consolidado!$D11=""),0,IF(ISNUMBER(SEARCH(G$3,Consolidado!$D11)),IF(COUNTIFS(Consolidado!$AC$5:AC11,Consolidado!$AC11,Consolidado!$D$5:D11,"*"&amp;G$3&amp;"*")=1,1,0),0))</f>
        <v>0</v>
      </c>
      <c r="H11" s="0" t="n">
        <f aca="false">IF(OR(H$3="",Consolidado!$D11=""),0,IF(ISNUMBER(SEARCH(H$3,Consolidado!$D11)),IF(COUNTIFS(Consolidado!$AC$5:AC11,Consolidado!$AC11,Consolidado!$D$5:D11,"*"&amp;H$3&amp;"*")=1,1,0),0))</f>
        <v>0</v>
      </c>
      <c r="I11" s="0" t="n">
        <f aca="false">IF(OR(I$3="",Consolidado!$D11=""),0,IF(ISNUMBER(SEARCH(I$3,Consolidado!$D11)),IF(COUNTIFS(Consolidado!$AC$5:AC11,Consolidado!$AC11,Consolidado!$D$5:D11,"*"&amp;I$3&amp;"*")=1,1,0),0))</f>
        <v>0</v>
      </c>
      <c r="J11" s="0" t="n">
        <f aca="false">IF(OR(J$3="",Consolidado!$D11=""),0,IF(ISNUMBER(SEARCH(J$3,Consolidado!$D11)),IF(COUNTIFS(Consolidado!$AC$5:AC11,Consolidado!$AC11,Consolidado!$D$5:D11,"*"&amp;J$3&amp;"*")=1,1,0),0))</f>
        <v>0</v>
      </c>
      <c r="K11" s="0" t="n">
        <f aca="false">IF(OR(K$3="",Consolidado!$D11=""),0,IF(ISNUMBER(SEARCH(K$3,Consolidado!$D11)),IF(COUNTIFS(Consolidado!$AC$5:AC11,Consolidado!$AC11,Consolidado!$D$5:D11,"*"&amp;K$3&amp;"*")=1,1,0),0))</f>
        <v>0</v>
      </c>
      <c r="L11" s="0" t="n">
        <f aca="false">IF(OR(L$3="",Consolidado!$D11=""),0,IF(ISNUMBER(SEARCH(L$3,Consolidado!$D11)),IF(COUNTIFS(Consolidado!$AC$5:AC11,Consolidado!$AC11,Consolidado!$D$5:D11,"*"&amp;L$3&amp;"*")=1,1,0),0))</f>
        <v>1</v>
      </c>
      <c r="M11" s="0" t="n">
        <f aca="false">IF(OR(M$3="",Consolidado!$D11=""),0,IF(ISNUMBER(SEARCH(M$3,Consolidado!$D11)),IF(COUNTIFS(Consolidado!$AC$5:AC11,Consolidado!$AC11,Consolidado!$D$5:D11,"*"&amp;M$3&amp;"*")=1,1,0),0))</f>
        <v>0</v>
      </c>
      <c r="N11" s="0" t="n">
        <f aca="false">IF(OR(N$3="",Consolidado!$D11=""),0,IF(ISNUMBER(SEARCH(N$3,Consolidado!$D11)),IF(COUNTIFS(Consolidado!$AC$5:AC11,Consolidado!$AC11,Consolidado!$D$5:D11,"*"&amp;N$3&amp;"*")=1,1,0),0))</f>
        <v>0</v>
      </c>
      <c r="O11" s="0" t="n">
        <f aca="false">IF(OR(O$3="",Consolidado!$D11=""),0,IF(ISNUMBER(SEARCH(O$3,Consolidado!$D11)),IF(COUNTIFS(Consolidado!$AC$5:AC11,Consolidado!$AC11,Consolidado!$D$5:D11,"*"&amp;O$3&amp;"*")=1,1,0),0))</f>
        <v>0</v>
      </c>
      <c r="P11" s="0" t="n">
        <f aca="false">IF(OR(P$3="",Consolidado!$D11=""),0,IF(ISNUMBER(SEARCH(P$3,Consolidado!$D11)),IF(COUNTIFS(Consolidado!$AC$5:AC11,Consolidado!$AC11,Consolidado!$D$5:D11,"*"&amp;P$3&amp;"*")=1,1,0),0))</f>
        <v>0</v>
      </c>
      <c r="Q11" s="0" t="n">
        <f aca="false">IF(OR(Q$3="",Consolidado!$D11=""),0,IF(ISNUMBER(SEARCH(Q$3,Consolidado!$D11)),IF(COUNTIFS(Consolidado!$AC$5:AC11,Consolidado!$AC11,Consolidado!$D$5:D11,"*"&amp;Q$3&amp;"*")=1,1,0),0))</f>
        <v>0</v>
      </c>
      <c r="R11" s="0" t="n">
        <f aca="false">IF(OR(R$3="",Consolidado!$D11=""),0,IF(ISNUMBER(SEARCH(R$3,Consolidado!$D11)),IF(COUNTIFS(Consolidado!$AC$5:AC11,Consolidado!$AC11,Consolidado!$D$5:D11,"*"&amp;R$3&amp;"*")=1,1,0),0))</f>
        <v>0</v>
      </c>
      <c r="S11" s="0" t="n">
        <f aca="false">IF(OR(S$3="",Consolidado!$D11=""),0,IF(ISNUMBER(SEARCH(S$3,Consolidado!$D11)),IF(COUNTIFS(Consolidado!$AC$5:AC11,Consolidado!$AC11,Consolidado!$D$5:D11,"*"&amp;S$3&amp;"*")=1,1,0),0))</f>
        <v>0</v>
      </c>
      <c r="T11" s="0" t="n">
        <f aca="false">IF(OR(T$3="",Consolidado!$D11=""),0,IF(ISNUMBER(SEARCH(T$3,Consolidado!$D11)),IF(COUNTIFS(Consolidado!$AC$5:AC11,Consolidado!$AC11,Consolidado!$D$5:D11,"*"&amp;T$3&amp;"*")=1,1,0),0))</f>
        <v>0</v>
      </c>
      <c r="U11" s="0" t="n">
        <f aca="false">IF(OR(U$3="",Consolidado!$D11=""),0,IF(ISNUMBER(SEARCH(U$3,Consolidado!$D11)),IF(COUNTIFS(Consolidado!$AC$5:AC11,Consolidado!$AC11,Consolidado!$D$5:D11,"*"&amp;U$3&amp;"*")=1,1,0),0))</f>
        <v>0</v>
      </c>
      <c r="V11" s="0" t="n">
        <f aca="false">IF(OR(V$3="",Consolidado!$D11=""),0,IF(ISNUMBER(SEARCH(V$3,Consolidado!$D11)),IF(COUNTIFS(Consolidado!$AC$5:AC11,Consolidado!$AC11,Consolidado!$D$5:D11,"*"&amp;V$3&amp;"*")=1,1,0),0))</f>
        <v>0</v>
      </c>
      <c r="W11" s="0" t="n">
        <f aca="false">IF(OR(W$3="",Consolidado!$D11=""),0,IF(ISNUMBER(SEARCH(W$3,Consolidado!$D11)),IF(COUNTIFS(Consolidado!$AC$5:AC11,Consolidado!$AC11,Consolidado!$D$5:D11,"*"&amp;W$3&amp;"*")=1,1,0),0))</f>
        <v>0</v>
      </c>
      <c r="X11" s="0" t="n">
        <f aca="false">IF(OR(X$3="",Consolidado!$D11=""),0,IF(ISNUMBER(SEARCH(X$3,Consolidado!$D11)),IF(COUNTIFS(Consolidado!$AC$5:AC11,Consolidado!$AC11,Consolidado!$D$5:D11,"*"&amp;X$3&amp;"*")=1,1,0),0))</f>
        <v>0</v>
      </c>
      <c r="Y11" s="0" t="n">
        <f aca="false">IF(OR(Y$3="",Consolidado!$D11=""),0,IF(ISNUMBER(SEARCH(Y$3,Consolidado!$D11)),IF(COUNTIFS(Consolidado!$AC$5:AC11,Consolidado!$AC11,Consolidado!$D$5:D11,"*"&amp;Y$3&amp;"*")=1,1,0),0))</f>
        <v>0</v>
      </c>
      <c r="Z11" s="0" t="n">
        <f aca="false">IF(OR(Z$3="",Consolidado!$D11=""),0,IF(ISNUMBER(SEARCH(Z$3,Consolidado!$D11)),IF(COUNTIFS(Consolidado!$AC$5:AC11,Consolidado!$AC11,Consolidado!$D$5:D11,"*"&amp;Z$3&amp;"*")=1,1,0),0))</f>
        <v>0</v>
      </c>
      <c r="AA11" s="0" t="n">
        <f aca="false">IF(OR(AA$3="",Consolidado!$D11=""),0,IF(ISNUMBER(SEARCH(AA$3,Consolidado!$D11)),IF(COUNTIFS(Consolidado!$AC$5:AC11,Consolidado!$AC11,Consolidado!$D$5:D11,"*"&amp;AA$3&amp;"*")=1,1,0),0))</f>
        <v>0</v>
      </c>
      <c r="AB11" s="0" t="n">
        <f aca="false">IF(OR(AB$3="",Consolidado!$D11=""),0,IF(ISNUMBER(SEARCH(AB$3,Consolidado!$D11)),IF(COUNTIFS(Consolidado!$AC$5:AC11,Consolidado!$AC11,Consolidado!$D$5:D11,"*"&amp;AB$3&amp;"*")=1,1,0),0))</f>
        <v>0</v>
      </c>
      <c r="AC11" s="0" t="n">
        <f aca="false">IF(OR(AC$3="",Consolidado!$D11=""),0,IF(ISNUMBER(SEARCH(AC$3,Consolidado!$D11)),IF(COUNTIFS(Consolidado!$AC$5:AC11,Consolidado!$AC11,Consolidado!$D$5:D11,"*"&amp;AC$3&amp;"*")=1,1,0),0))</f>
        <v>0</v>
      </c>
      <c r="AD11" s="0" t="n">
        <f aca="false">IF(OR(AD$3="",Consolidado!$D11=""),0,IF(ISNUMBER(SEARCH(AD$3,Consolidado!$D11)),IF(COUNTIFS(Consolidado!$AC$5:AC11,Consolidado!$AC11,Consolidado!$D$5:D11,"*"&amp;AD$3&amp;"*")=1,1,0),0))</f>
        <v>0</v>
      </c>
      <c r="AE11" s="0" t="n">
        <f aca="false">IF(OR(AE$3="",Consolidado!$D11=""),0,IF(ISNUMBER(SEARCH(AE$3,Consolidado!$D11)),IF(COUNTIFS(Consolidado!$AC$5:AC11,Consolidado!$AC11,Consolidado!$D$5:D11,"*"&amp;AE$3&amp;"*")=1,1,0),0))</f>
        <v>0</v>
      </c>
      <c r="AF11" s="0" t="n">
        <f aca="false">IF(OR(AF$3="",Consolidado!$D11=""),0,IF(ISNUMBER(SEARCH(AF$3,Consolidado!$D11)),IF(COUNTIFS(Consolidado!$AC$5:AC11,Consolidado!$AC11,Consolidado!$D$5:D11,"*"&amp;AF$3&amp;"*")=1,1,0),0))</f>
        <v>0</v>
      </c>
      <c r="AG11" s="0" t="n">
        <f aca="false">IF(OR(AG$3="",Consolidado!$D11=""),0,IF(ISNUMBER(SEARCH(AG$3,Consolidado!$D11)),IF(COUNTIFS(Consolidado!$AC$5:AC11,Consolidado!$AC11,Consolidado!$D$5:D11,"*"&amp;AG$3&amp;"*")=1,1,0),0))</f>
        <v>0</v>
      </c>
      <c r="AH11" s="0" t="n">
        <f aca="false">IF(OR(AH$3="",Consolidado!$D11=""),0,IF(ISNUMBER(SEARCH(AH$3,Consolidado!$D11)),IF(COUNTIFS(Consolidado!$AC$5:AC11,Consolidado!$AC11,Consolidado!$D$5:D11,"*"&amp;AH$3&amp;"*")=1,1,0),0))</f>
        <v>0</v>
      </c>
      <c r="AI11" s="0" t="n">
        <f aca="false">IF(OR(AI$3="",Consolidado!$D11=""),0,IF(ISNUMBER(SEARCH(AI$3,Consolidado!$D11)),IF(COUNTIFS(Consolidado!$AC$5:AC11,Consolidado!$AC11,Consolidado!$D$5:D11,"*"&amp;AI$3&amp;"*")=1,1,0),0))</f>
        <v>0</v>
      </c>
      <c r="AJ11" s="0" t="n">
        <f aca="false">IF(OR(AJ$3="",Consolidado!$D11=""),0,IF(ISNUMBER(SEARCH(AJ$3,Consolidado!$D11)),IF(COUNTIFS(Consolidado!$AC$5:AC11,Consolidado!$AC11,Consolidado!$D$5:D11,"*"&amp;AJ$3&amp;"*")=1,1,0),0))</f>
        <v>0</v>
      </c>
      <c r="AK11" s="0" t="n">
        <f aca="false">IF(OR(AK$3="",Consolidado!$D11=""),0,IF(ISNUMBER(SEARCH(AK$3,Consolidado!$D11)),IF(COUNTIFS(Consolidado!$AC$5:AC11,Consolidado!$AC11,Consolidado!$D$5:D11,"*"&amp;AK$3&amp;"*")=1,1,0),0))</f>
        <v>0</v>
      </c>
      <c r="AL11" s="0" t="n">
        <f aca="false">IF(OR(AL$3="",Consolidado!$D11=""),0,IF(ISNUMBER(SEARCH(AL$3,Consolidado!$D11)),IF(COUNTIFS(Consolidado!$AC$5:AC11,Consolidado!$AC11,Consolidado!$D$5:D11,"*"&amp;AL$3&amp;"*")=1,1,0),0))</f>
        <v>0</v>
      </c>
      <c r="AM11" s="0" t="n">
        <f aca="false">IF(OR(AM$3="",Consolidado!$D11=""),0,IF(ISNUMBER(SEARCH(AM$3,Consolidado!$D11)),IF(COUNTIFS(Consolidado!$AC$5:AC11,Consolidado!$AC11,Consolidado!$D$5:D11,"*"&amp;AM$3&amp;"*")=1,1,0),0))</f>
        <v>0</v>
      </c>
      <c r="AN11" s="0" t="n">
        <f aca="false">IF(OR(AN$3="",Consolidado!$D11=""),0,IF(ISNUMBER(SEARCH(AN$3,Consolidado!$D11)),IF(COUNTIFS(Consolidado!$AC$5:AC11,Consolidado!$AC11,Consolidado!$D$5:D11,"*"&amp;AN$3&amp;"*")=1,1,0),0))</f>
        <v>0</v>
      </c>
      <c r="AO11" s="0" t="n">
        <f aca="false">IF(OR(AO$3="",Consolidado!$D11=""),0,IF(ISNUMBER(SEARCH(AO$3,Consolidado!$D11)),IF(COUNTIFS(Consolidado!$AC$5:AC11,Consolidado!$AC11,Consolidado!$D$5:D11,"*"&amp;AO$3&amp;"*")=1,1,0),0))</f>
        <v>0</v>
      </c>
    </row>
    <row r="12" customFormat="false" ht="15" hidden="false" customHeight="false" outlineLevel="0" collapsed="false">
      <c r="B12" s="0" t="n">
        <f aca="false">IF(OR(B$3="",Consolidado!$D12=""),0,IF(ISNUMBER(SEARCH(B$3,Consolidado!$D12)),IF(COUNTIFS(Consolidado!$AC$5:AC12,Consolidado!$AC12,Consolidado!$D$5:D12,"*"&amp;B$3&amp;"*")=1,1,0),0))</f>
        <v>0</v>
      </c>
      <c r="C12" s="0" t="n">
        <f aca="false">IF(OR(C$3="",Consolidado!$D12=""),0,IF(ISNUMBER(SEARCH(C$3,Consolidado!$D12)),IF(COUNTIFS(Consolidado!$AC$5:AC12,Consolidado!$AC12,Consolidado!$D$5:D12,"*"&amp;C$3&amp;"*")=1,1,0),0))</f>
        <v>0</v>
      </c>
      <c r="D12" s="0" t="n">
        <f aca="false">IF(OR(D$3="",Consolidado!$D12=""),0,IF(ISNUMBER(SEARCH(D$3,Consolidado!$D12)),IF(COUNTIFS(Consolidado!$AC$5:AC12,Consolidado!$AC12,Consolidado!$D$5:D12,"*"&amp;D$3&amp;"*")=1,1,0),0))</f>
        <v>0</v>
      </c>
      <c r="E12" s="0" t="n">
        <f aca="false">IF(OR(E$3="",Consolidado!$D12=""),0,IF(ISNUMBER(SEARCH(E$3,Consolidado!$D12)),IF(COUNTIFS(Consolidado!$AC$5:AC12,Consolidado!$AC12,Consolidado!$D$5:D12,"*"&amp;E$3&amp;"*")=1,1,0),0))</f>
        <v>0</v>
      </c>
      <c r="F12" s="0" t="n">
        <f aca="false">IF(OR(F$3="",Consolidado!$D12=""),0,IF(ISNUMBER(SEARCH(F$3,Consolidado!$D12)),IF(COUNTIFS(Consolidado!$AC$5:AC12,Consolidado!$AC12,Consolidado!$D$5:D12,"*"&amp;F$3&amp;"*")=1,1,0),0))</f>
        <v>1</v>
      </c>
      <c r="G12" s="0" t="n">
        <f aca="false">IF(OR(G$3="",Consolidado!$D12=""),0,IF(ISNUMBER(SEARCH(G$3,Consolidado!$D12)),IF(COUNTIFS(Consolidado!$AC$5:AC12,Consolidado!$AC12,Consolidado!$D$5:D12,"*"&amp;G$3&amp;"*")=1,1,0),0))</f>
        <v>0</v>
      </c>
      <c r="H12" s="0" t="n">
        <f aca="false">IF(OR(H$3="",Consolidado!$D12=""),0,IF(ISNUMBER(SEARCH(H$3,Consolidado!$D12)),IF(COUNTIFS(Consolidado!$AC$5:AC12,Consolidado!$AC12,Consolidado!$D$5:D12,"*"&amp;H$3&amp;"*")=1,1,0),0))</f>
        <v>0</v>
      </c>
      <c r="I12" s="0" t="n">
        <f aca="false">IF(OR(I$3="",Consolidado!$D12=""),0,IF(ISNUMBER(SEARCH(I$3,Consolidado!$D12)),IF(COUNTIFS(Consolidado!$AC$5:AC12,Consolidado!$AC12,Consolidado!$D$5:D12,"*"&amp;I$3&amp;"*")=1,1,0),0))</f>
        <v>0</v>
      </c>
      <c r="J12" s="0" t="n">
        <f aca="false">IF(OR(J$3="",Consolidado!$D12=""),0,IF(ISNUMBER(SEARCH(J$3,Consolidado!$D12)),IF(COUNTIFS(Consolidado!$AC$5:AC12,Consolidado!$AC12,Consolidado!$D$5:D12,"*"&amp;J$3&amp;"*")=1,1,0),0))</f>
        <v>0</v>
      </c>
      <c r="K12" s="0" t="n">
        <f aca="false">IF(OR(K$3="",Consolidado!$D12=""),0,IF(ISNUMBER(SEARCH(K$3,Consolidado!$D12)),IF(COUNTIFS(Consolidado!$AC$5:AC12,Consolidado!$AC12,Consolidado!$D$5:D12,"*"&amp;K$3&amp;"*")=1,1,0),0))</f>
        <v>0</v>
      </c>
      <c r="L12" s="0" t="n">
        <f aca="false">IF(OR(L$3="",Consolidado!$D12=""),0,IF(ISNUMBER(SEARCH(L$3,Consolidado!$D12)),IF(COUNTIFS(Consolidado!$AC$5:AC12,Consolidado!$AC12,Consolidado!$D$5:D12,"*"&amp;L$3&amp;"*")=1,1,0),0))</f>
        <v>0</v>
      </c>
      <c r="M12" s="0" t="n">
        <f aca="false">IF(OR(M$3="",Consolidado!$D12=""),0,IF(ISNUMBER(SEARCH(M$3,Consolidado!$D12)),IF(COUNTIFS(Consolidado!$AC$5:AC12,Consolidado!$AC12,Consolidado!$D$5:D12,"*"&amp;M$3&amp;"*")=1,1,0),0))</f>
        <v>0</v>
      </c>
      <c r="N12" s="0" t="n">
        <f aca="false">IF(OR(N$3="",Consolidado!$D12=""),0,IF(ISNUMBER(SEARCH(N$3,Consolidado!$D12)),IF(COUNTIFS(Consolidado!$AC$5:AC12,Consolidado!$AC12,Consolidado!$D$5:D12,"*"&amp;N$3&amp;"*")=1,1,0),0))</f>
        <v>0</v>
      </c>
      <c r="O12" s="0" t="n">
        <f aca="false">IF(OR(O$3="",Consolidado!$D12=""),0,IF(ISNUMBER(SEARCH(O$3,Consolidado!$D12)),IF(COUNTIFS(Consolidado!$AC$5:AC12,Consolidado!$AC12,Consolidado!$D$5:D12,"*"&amp;O$3&amp;"*")=1,1,0),0))</f>
        <v>0</v>
      </c>
      <c r="P12" s="0" t="n">
        <f aca="false">IF(OR(P$3="",Consolidado!$D12=""),0,IF(ISNUMBER(SEARCH(P$3,Consolidado!$D12)),IF(COUNTIFS(Consolidado!$AC$5:AC12,Consolidado!$AC12,Consolidado!$D$5:D12,"*"&amp;P$3&amp;"*")=1,1,0),0))</f>
        <v>0</v>
      </c>
      <c r="Q12" s="0" t="n">
        <f aca="false">IF(OR(Q$3="",Consolidado!$D12=""),0,IF(ISNUMBER(SEARCH(Q$3,Consolidado!$D12)),IF(COUNTIFS(Consolidado!$AC$5:AC12,Consolidado!$AC12,Consolidado!$D$5:D12,"*"&amp;Q$3&amp;"*")=1,1,0),0))</f>
        <v>0</v>
      </c>
      <c r="R12" s="0" t="n">
        <f aca="false">IF(OR(R$3="",Consolidado!$D12=""),0,IF(ISNUMBER(SEARCH(R$3,Consolidado!$D12)),IF(COUNTIFS(Consolidado!$AC$5:AC12,Consolidado!$AC12,Consolidado!$D$5:D12,"*"&amp;R$3&amp;"*")=1,1,0),0))</f>
        <v>0</v>
      </c>
      <c r="S12" s="0" t="n">
        <f aca="false">IF(OR(S$3="",Consolidado!$D12=""),0,IF(ISNUMBER(SEARCH(S$3,Consolidado!$D12)),IF(COUNTIFS(Consolidado!$AC$5:AC12,Consolidado!$AC12,Consolidado!$D$5:D12,"*"&amp;S$3&amp;"*")=1,1,0),0))</f>
        <v>0</v>
      </c>
      <c r="T12" s="0" t="n">
        <f aca="false">IF(OR(T$3="",Consolidado!$D12=""),0,IF(ISNUMBER(SEARCH(T$3,Consolidado!$D12)),IF(COUNTIFS(Consolidado!$AC$5:AC12,Consolidado!$AC12,Consolidado!$D$5:D12,"*"&amp;T$3&amp;"*")=1,1,0),0))</f>
        <v>0</v>
      </c>
      <c r="U12" s="0" t="n">
        <f aca="false">IF(OR(U$3="",Consolidado!$D12=""),0,IF(ISNUMBER(SEARCH(U$3,Consolidado!$D12)),IF(COUNTIFS(Consolidado!$AC$5:AC12,Consolidado!$AC12,Consolidado!$D$5:D12,"*"&amp;U$3&amp;"*")=1,1,0),0))</f>
        <v>0</v>
      </c>
      <c r="V12" s="0" t="n">
        <f aca="false">IF(OR(V$3="",Consolidado!$D12=""),0,IF(ISNUMBER(SEARCH(V$3,Consolidado!$D12)),IF(COUNTIFS(Consolidado!$AC$5:AC12,Consolidado!$AC12,Consolidado!$D$5:D12,"*"&amp;V$3&amp;"*")=1,1,0),0))</f>
        <v>0</v>
      </c>
      <c r="W12" s="0" t="n">
        <f aca="false">IF(OR(W$3="",Consolidado!$D12=""),0,IF(ISNUMBER(SEARCH(W$3,Consolidado!$D12)),IF(COUNTIFS(Consolidado!$AC$5:AC12,Consolidado!$AC12,Consolidado!$D$5:D12,"*"&amp;W$3&amp;"*")=1,1,0),0))</f>
        <v>0</v>
      </c>
      <c r="X12" s="0" t="n">
        <f aca="false">IF(OR(X$3="",Consolidado!$D12=""),0,IF(ISNUMBER(SEARCH(X$3,Consolidado!$D12)),IF(COUNTIFS(Consolidado!$AC$5:AC12,Consolidado!$AC12,Consolidado!$D$5:D12,"*"&amp;X$3&amp;"*")=1,1,0),0))</f>
        <v>0</v>
      </c>
      <c r="Y12" s="0" t="n">
        <f aca="false">IF(OR(Y$3="",Consolidado!$D12=""),0,IF(ISNUMBER(SEARCH(Y$3,Consolidado!$D12)),IF(COUNTIFS(Consolidado!$AC$5:AC12,Consolidado!$AC12,Consolidado!$D$5:D12,"*"&amp;Y$3&amp;"*")=1,1,0),0))</f>
        <v>0</v>
      </c>
      <c r="Z12" s="0" t="n">
        <f aca="false">IF(OR(Z$3="",Consolidado!$D12=""),0,IF(ISNUMBER(SEARCH(Z$3,Consolidado!$D12)),IF(COUNTIFS(Consolidado!$AC$5:AC12,Consolidado!$AC12,Consolidado!$D$5:D12,"*"&amp;Z$3&amp;"*")=1,1,0),0))</f>
        <v>0</v>
      </c>
      <c r="AA12" s="0" t="n">
        <f aca="false">IF(OR(AA$3="",Consolidado!$D12=""),0,IF(ISNUMBER(SEARCH(AA$3,Consolidado!$D12)),IF(COUNTIFS(Consolidado!$AC$5:AC12,Consolidado!$AC12,Consolidado!$D$5:D12,"*"&amp;AA$3&amp;"*")=1,1,0),0))</f>
        <v>0</v>
      </c>
      <c r="AB12" s="0" t="n">
        <f aca="false">IF(OR(AB$3="",Consolidado!$D12=""),0,IF(ISNUMBER(SEARCH(AB$3,Consolidado!$D12)),IF(COUNTIFS(Consolidado!$AC$5:AC12,Consolidado!$AC12,Consolidado!$D$5:D12,"*"&amp;AB$3&amp;"*")=1,1,0),0))</f>
        <v>0</v>
      </c>
      <c r="AC12" s="0" t="n">
        <f aca="false">IF(OR(AC$3="",Consolidado!$D12=""),0,IF(ISNUMBER(SEARCH(AC$3,Consolidado!$D12)),IF(COUNTIFS(Consolidado!$AC$5:AC12,Consolidado!$AC12,Consolidado!$D$5:D12,"*"&amp;AC$3&amp;"*")=1,1,0),0))</f>
        <v>0</v>
      </c>
      <c r="AD12" s="0" t="n">
        <f aca="false">IF(OR(AD$3="",Consolidado!$D12=""),0,IF(ISNUMBER(SEARCH(AD$3,Consolidado!$D12)),IF(COUNTIFS(Consolidado!$AC$5:AC12,Consolidado!$AC12,Consolidado!$D$5:D12,"*"&amp;AD$3&amp;"*")=1,1,0),0))</f>
        <v>0</v>
      </c>
      <c r="AE12" s="0" t="n">
        <f aca="false">IF(OR(AE$3="",Consolidado!$D12=""),0,IF(ISNUMBER(SEARCH(AE$3,Consolidado!$D12)),IF(COUNTIFS(Consolidado!$AC$5:AC12,Consolidado!$AC12,Consolidado!$D$5:D12,"*"&amp;AE$3&amp;"*")=1,1,0),0))</f>
        <v>0</v>
      </c>
      <c r="AF12" s="0" t="n">
        <f aca="false">IF(OR(AF$3="",Consolidado!$D12=""),0,IF(ISNUMBER(SEARCH(AF$3,Consolidado!$D12)),IF(COUNTIFS(Consolidado!$AC$5:AC12,Consolidado!$AC12,Consolidado!$D$5:D12,"*"&amp;AF$3&amp;"*")=1,1,0),0))</f>
        <v>0</v>
      </c>
      <c r="AG12" s="0" t="n">
        <f aca="false">IF(OR(AG$3="",Consolidado!$D12=""),0,IF(ISNUMBER(SEARCH(AG$3,Consolidado!$D12)),IF(COUNTIFS(Consolidado!$AC$5:AC12,Consolidado!$AC12,Consolidado!$D$5:D12,"*"&amp;AG$3&amp;"*")=1,1,0),0))</f>
        <v>0</v>
      </c>
      <c r="AH12" s="0" t="n">
        <f aca="false">IF(OR(AH$3="",Consolidado!$D12=""),0,IF(ISNUMBER(SEARCH(AH$3,Consolidado!$D12)),IF(COUNTIFS(Consolidado!$AC$5:AC12,Consolidado!$AC12,Consolidado!$D$5:D12,"*"&amp;AH$3&amp;"*")=1,1,0),0))</f>
        <v>0</v>
      </c>
      <c r="AI12" s="0" t="n">
        <f aca="false">IF(OR(AI$3="",Consolidado!$D12=""),0,IF(ISNUMBER(SEARCH(AI$3,Consolidado!$D12)),IF(COUNTIFS(Consolidado!$AC$5:AC12,Consolidado!$AC12,Consolidado!$D$5:D12,"*"&amp;AI$3&amp;"*")=1,1,0),0))</f>
        <v>0</v>
      </c>
      <c r="AJ12" s="0" t="n">
        <f aca="false">IF(OR(AJ$3="",Consolidado!$D12=""),0,IF(ISNUMBER(SEARCH(AJ$3,Consolidado!$D12)),IF(COUNTIFS(Consolidado!$AC$5:AC12,Consolidado!$AC12,Consolidado!$D$5:D12,"*"&amp;AJ$3&amp;"*")=1,1,0),0))</f>
        <v>0</v>
      </c>
      <c r="AK12" s="0" t="n">
        <f aca="false">IF(OR(AK$3="",Consolidado!$D12=""),0,IF(ISNUMBER(SEARCH(AK$3,Consolidado!$D12)),IF(COUNTIFS(Consolidado!$AC$5:AC12,Consolidado!$AC12,Consolidado!$D$5:D12,"*"&amp;AK$3&amp;"*")=1,1,0),0))</f>
        <v>0</v>
      </c>
      <c r="AL12" s="0" t="n">
        <f aca="false">IF(OR(AL$3="",Consolidado!$D12=""),0,IF(ISNUMBER(SEARCH(AL$3,Consolidado!$D12)),IF(COUNTIFS(Consolidado!$AC$5:AC12,Consolidado!$AC12,Consolidado!$D$5:D12,"*"&amp;AL$3&amp;"*")=1,1,0),0))</f>
        <v>0</v>
      </c>
      <c r="AM12" s="0" t="n">
        <f aca="false">IF(OR(AM$3="",Consolidado!$D12=""),0,IF(ISNUMBER(SEARCH(AM$3,Consolidado!$D12)),IF(COUNTIFS(Consolidado!$AC$5:AC12,Consolidado!$AC12,Consolidado!$D$5:D12,"*"&amp;AM$3&amp;"*")=1,1,0),0))</f>
        <v>0</v>
      </c>
      <c r="AN12" s="0" t="n">
        <f aca="false">IF(OR(AN$3="",Consolidado!$D12=""),0,IF(ISNUMBER(SEARCH(AN$3,Consolidado!$D12)),IF(COUNTIFS(Consolidado!$AC$5:AC12,Consolidado!$AC12,Consolidado!$D$5:D12,"*"&amp;AN$3&amp;"*")=1,1,0),0))</f>
        <v>0</v>
      </c>
      <c r="AO12" s="0" t="n">
        <f aca="false">IF(OR(AO$3="",Consolidado!$D12=""),0,IF(ISNUMBER(SEARCH(AO$3,Consolidado!$D12)),IF(COUNTIFS(Consolidado!$AC$5:AC12,Consolidado!$AC12,Consolidado!$D$5:D12,"*"&amp;AO$3&amp;"*")=1,1,0),0))</f>
        <v>0</v>
      </c>
    </row>
    <row r="13" customFormat="false" ht="15" hidden="false" customHeight="false" outlineLevel="0" collapsed="false">
      <c r="B13" s="0" t="n">
        <f aca="false">IF(OR(B$3="",Consolidado!$D13=""),0,IF(ISNUMBER(SEARCH(B$3,Consolidado!$D13)),IF(COUNTIFS(Consolidado!$AC$5:AC13,Consolidado!$AC13,Consolidado!$D$5:D13,"*"&amp;B$3&amp;"*")=1,1,0),0))</f>
        <v>0</v>
      </c>
      <c r="C13" s="0" t="n">
        <f aca="false">IF(OR(C$3="",Consolidado!$D13=""),0,IF(ISNUMBER(SEARCH(C$3,Consolidado!$D13)),IF(COUNTIFS(Consolidado!$AC$5:AC13,Consolidado!$AC13,Consolidado!$D$5:D13,"*"&amp;C$3&amp;"*")=1,1,0),0))</f>
        <v>0</v>
      </c>
      <c r="D13" s="0" t="n">
        <f aca="false">IF(OR(D$3="",Consolidado!$D13=""),0,IF(ISNUMBER(SEARCH(D$3,Consolidado!$D13)),IF(COUNTIFS(Consolidado!$AC$5:AC13,Consolidado!$AC13,Consolidado!$D$5:D13,"*"&amp;D$3&amp;"*")=1,1,0),0))</f>
        <v>0</v>
      </c>
      <c r="E13" s="0" t="n">
        <f aca="false">IF(OR(E$3="",Consolidado!$D13=""),0,IF(ISNUMBER(SEARCH(E$3,Consolidado!$D13)),IF(COUNTIFS(Consolidado!$AC$5:AC13,Consolidado!$AC13,Consolidado!$D$5:D13,"*"&amp;E$3&amp;"*")=1,1,0),0))</f>
        <v>0</v>
      </c>
      <c r="F13" s="0" t="n">
        <f aca="false">IF(OR(F$3="",Consolidado!$D13=""),0,IF(ISNUMBER(SEARCH(F$3,Consolidado!$D13)),IF(COUNTIFS(Consolidado!$AC$5:AC13,Consolidado!$AC13,Consolidado!$D$5:D13,"*"&amp;F$3&amp;"*")=1,1,0),0))</f>
        <v>0</v>
      </c>
      <c r="G13" s="0" t="n">
        <f aca="false">IF(OR(G$3="",Consolidado!$D13=""),0,IF(ISNUMBER(SEARCH(G$3,Consolidado!$D13)),IF(COUNTIFS(Consolidado!$AC$5:AC13,Consolidado!$AC13,Consolidado!$D$5:D13,"*"&amp;G$3&amp;"*")=1,1,0),0))</f>
        <v>1</v>
      </c>
      <c r="H13" s="0" t="n">
        <f aca="false">IF(OR(H$3="",Consolidado!$D13=""),0,IF(ISNUMBER(SEARCH(H$3,Consolidado!$D13)),IF(COUNTIFS(Consolidado!$AC$5:AC13,Consolidado!$AC13,Consolidado!$D$5:D13,"*"&amp;H$3&amp;"*")=1,1,0),0))</f>
        <v>1</v>
      </c>
      <c r="I13" s="0" t="n">
        <f aca="false">IF(OR(I$3="",Consolidado!$D13=""),0,IF(ISNUMBER(SEARCH(I$3,Consolidado!$D13)),IF(COUNTIFS(Consolidado!$AC$5:AC13,Consolidado!$AC13,Consolidado!$D$5:D13,"*"&amp;I$3&amp;"*")=1,1,0),0))</f>
        <v>0</v>
      </c>
      <c r="J13" s="0" t="n">
        <f aca="false">IF(OR(J$3="",Consolidado!$D13=""),0,IF(ISNUMBER(SEARCH(J$3,Consolidado!$D13)),IF(COUNTIFS(Consolidado!$AC$5:AC13,Consolidado!$AC13,Consolidado!$D$5:D13,"*"&amp;J$3&amp;"*")=1,1,0),0))</f>
        <v>0</v>
      </c>
      <c r="K13" s="0" t="n">
        <f aca="false">IF(OR(K$3="",Consolidado!$D13=""),0,IF(ISNUMBER(SEARCH(K$3,Consolidado!$D13)),IF(COUNTIFS(Consolidado!$AC$5:AC13,Consolidado!$AC13,Consolidado!$D$5:D13,"*"&amp;K$3&amp;"*")=1,1,0),0))</f>
        <v>0</v>
      </c>
      <c r="L13" s="0" t="n">
        <f aca="false">IF(OR(L$3="",Consolidado!$D13=""),0,IF(ISNUMBER(SEARCH(L$3,Consolidado!$D13)),IF(COUNTIFS(Consolidado!$AC$5:AC13,Consolidado!$AC13,Consolidado!$D$5:D13,"*"&amp;L$3&amp;"*")=1,1,0),0))</f>
        <v>0</v>
      </c>
      <c r="M13" s="0" t="n">
        <f aca="false">IF(OR(M$3="",Consolidado!$D13=""),0,IF(ISNUMBER(SEARCH(M$3,Consolidado!$D13)),IF(COUNTIFS(Consolidado!$AC$5:AC13,Consolidado!$AC13,Consolidado!$D$5:D13,"*"&amp;M$3&amp;"*")=1,1,0),0))</f>
        <v>0</v>
      </c>
      <c r="N13" s="0" t="n">
        <f aca="false">IF(OR(N$3="",Consolidado!$D13=""),0,IF(ISNUMBER(SEARCH(N$3,Consolidado!$D13)),IF(COUNTIFS(Consolidado!$AC$5:AC13,Consolidado!$AC13,Consolidado!$D$5:D13,"*"&amp;N$3&amp;"*")=1,1,0),0))</f>
        <v>0</v>
      </c>
      <c r="O13" s="0" t="n">
        <f aca="false">IF(OR(O$3="",Consolidado!$D13=""),0,IF(ISNUMBER(SEARCH(O$3,Consolidado!$D13)),IF(COUNTIFS(Consolidado!$AC$5:AC13,Consolidado!$AC13,Consolidado!$D$5:D13,"*"&amp;O$3&amp;"*")=1,1,0),0))</f>
        <v>0</v>
      </c>
      <c r="P13" s="0" t="n">
        <f aca="false">IF(OR(P$3="",Consolidado!$D13=""),0,IF(ISNUMBER(SEARCH(P$3,Consolidado!$D13)),IF(COUNTIFS(Consolidado!$AC$5:AC13,Consolidado!$AC13,Consolidado!$D$5:D13,"*"&amp;P$3&amp;"*")=1,1,0),0))</f>
        <v>0</v>
      </c>
      <c r="Q13" s="0" t="n">
        <f aca="false">IF(OR(Q$3="",Consolidado!$D13=""),0,IF(ISNUMBER(SEARCH(Q$3,Consolidado!$D13)),IF(COUNTIFS(Consolidado!$AC$5:AC13,Consolidado!$AC13,Consolidado!$D$5:D13,"*"&amp;Q$3&amp;"*")=1,1,0),0))</f>
        <v>0</v>
      </c>
      <c r="R13" s="0" t="n">
        <f aca="false">IF(OR(R$3="",Consolidado!$D13=""),0,IF(ISNUMBER(SEARCH(R$3,Consolidado!$D13)),IF(COUNTIFS(Consolidado!$AC$5:AC13,Consolidado!$AC13,Consolidado!$D$5:D13,"*"&amp;R$3&amp;"*")=1,1,0),0))</f>
        <v>0</v>
      </c>
      <c r="S13" s="0" t="n">
        <f aca="false">IF(OR(S$3="",Consolidado!$D13=""),0,IF(ISNUMBER(SEARCH(S$3,Consolidado!$D13)),IF(COUNTIFS(Consolidado!$AC$5:AC13,Consolidado!$AC13,Consolidado!$D$5:D13,"*"&amp;S$3&amp;"*")=1,1,0),0))</f>
        <v>0</v>
      </c>
      <c r="T13" s="0" t="n">
        <f aca="false">IF(OR(T$3="",Consolidado!$D13=""),0,IF(ISNUMBER(SEARCH(T$3,Consolidado!$D13)),IF(COUNTIFS(Consolidado!$AC$5:AC13,Consolidado!$AC13,Consolidado!$D$5:D13,"*"&amp;T$3&amp;"*")=1,1,0),0))</f>
        <v>0</v>
      </c>
      <c r="U13" s="0" t="n">
        <f aca="false">IF(OR(U$3="",Consolidado!$D13=""),0,IF(ISNUMBER(SEARCH(U$3,Consolidado!$D13)),IF(COUNTIFS(Consolidado!$AC$5:AC13,Consolidado!$AC13,Consolidado!$D$5:D13,"*"&amp;U$3&amp;"*")=1,1,0),0))</f>
        <v>0</v>
      </c>
      <c r="V13" s="0" t="n">
        <f aca="false">IF(OR(V$3="",Consolidado!$D13=""),0,IF(ISNUMBER(SEARCH(V$3,Consolidado!$D13)),IF(COUNTIFS(Consolidado!$AC$5:AC13,Consolidado!$AC13,Consolidado!$D$5:D13,"*"&amp;V$3&amp;"*")=1,1,0),0))</f>
        <v>0</v>
      </c>
      <c r="W13" s="0" t="n">
        <f aca="false">IF(OR(W$3="",Consolidado!$D13=""),0,IF(ISNUMBER(SEARCH(W$3,Consolidado!$D13)),IF(COUNTIFS(Consolidado!$AC$5:AC13,Consolidado!$AC13,Consolidado!$D$5:D13,"*"&amp;W$3&amp;"*")=1,1,0),0))</f>
        <v>0</v>
      </c>
      <c r="X13" s="0" t="n">
        <f aca="false">IF(OR(X$3="",Consolidado!$D13=""),0,IF(ISNUMBER(SEARCH(X$3,Consolidado!$D13)),IF(COUNTIFS(Consolidado!$AC$5:AC13,Consolidado!$AC13,Consolidado!$D$5:D13,"*"&amp;X$3&amp;"*")=1,1,0),0))</f>
        <v>0</v>
      </c>
      <c r="Y13" s="0" t="n">
        <f aca="false">IF(OR(Y$3="",Consolidado!$D13=""),0,IF(ISNUMBER(SEARCH(Y$3,Consolidado!$D13)),IF(COUNTIFS(Consolidado!$AC$5:AC13,Consolidado!$AC13,Consolidado!$D$5:D13,"*"&amp;Y$3&amp;"*")=1,1,0),0))</f>
        <v>0</v>
      </c>
      <c r="Z13" s="0" t="n">
        <f aca="false">IF(OR(Z$3="",Consolidado!$D13=""),0,IF(ISNUMBER(SEARCH(Z$3,Consolidado!$D13)),IF(COUNTIFS(Consolidado!$AC$5:AC13,Consolidado!$AC13,Consolidado!$D$5:D13,"*"&amp;Z$3&amp;"*")=1,1,0),0))</f>
        <v>0</v>
      </c>
      <c r="AA13" s="0" t="n">
        <f aca="false">IF(OR(AA$3="",Consolidado!$D13=""),0,IF(ISNUMBER(SEARCH(AA$3,Consolidado!$D13)),IF(COUNTIFS(Consolidado!$AC$5:AC13,Consolidado!$AC13,Consolidado!$D$5:D13,"*"&amp;AA$3&amp;"*")=1,1,0),0))</f>
        <v>0</v>
      </c>
      <c r="AB13" s="0" t="n">
        <f aca="false">IF(OR(AB$3="",Consolidado!$D13=""),0,IF(ISNUMBER(SEARCH(AB$3,Consolidado!$D13)),IF(COUNTIFS(Consolidado!$AC$5:AC13,Consolidado!$AC13,Consolidado!$D$5:D13,"*"&amp;AB$3&amp;"*")=1,1,0),0))</f>
        <v>0</v>
      </c>
      <c r="AC13" s="0" t="n">
        <f aca="false">IF(OR(AC$3="",Consolidado!$D13=""),0,IF(ISNUMBER(SEARCH(AC$3,Consolidado!$D13)),IF(COUNTIFS(Consolidado!$AC$5:AC13,Consolidado!$AC13,Consolidado!$D$5:D13,"*"&amp;AC$3&amp;"*")=1,1,0),0))</f>
        <v>0</v>
      </c>
      <c r="AD13" s="0" t="n">
        <f aca="false">IF(OR(AD$3="",Consolidado!$D13=""),0,IF(ISNUMBER(SEARCH(AD$3,Consolidado!$D13)),IF(COUNTIFS(Consolidado!$AC$5:AC13,Consolidado!$AC13,Consolidado!$D$5:D13,"*"&amp;AD$3&amp;"*")=1,1,0),0))</f>
        <v>0</v>
      </c>
      <c r="AE13" s="0" t="n">
        <f aca="false">IF(OR(AE$3="",Consolidado!$D13=""),0,IF(ISNUMBER(SEARCH(AE$3,Consolidado!$D13)),IF(COUNTIFS(Consolidado!$AC$5:AC13,Consolidado!$AC13,Consolidado!$D$5:D13,"*"&amp;AE$3&amp;"*")=1,1,0),0))</f>
        <v>0</v>
      </c>
      <c r="AF13" s="0" t="n">
        <f aca="false">IF(OR(AF$3="",Consolidado!$D13=""),0,IF(ISNUMBER(SEARCH(AF$3,Consolidado!$D13)),IF(COUNTIFS(Consolidado!$AC$5:AC13,Consolidado!$AC13,Consolidado!$D$5:D13,"*"&amp;AF$3&amp;"*")=1,1,0),0))</f>
        <v>0</v>
      </c>
      <c r="AG13" s="0" t="n">
        <f aca="false">IF(OR(AG$3="",Consolidado!$D13=""),0,IF(ISNUMBER(SEARCH(AG$3,Consolidado!$D13)),IF(COUNTIFS(Consolidado!$AC$5:AC13,Consolidado!$AC13,Consolidado!$D$5:D13,"*"&amp;AG$3&amp;"*")=1,1,0),0))</f>
        <v>0</v>
      </c>
      <c r="AH13" s="0" t="n">
        <f aca="false">IF(OR(AH$3="",Consolidado!$D13=""),0,IF(ISNUMBER(SEARCH(AH$3,Consolidado!$D13)),IF(COUNTIFS(Consolidado!$AC$5:AC13,Consolidado!$AC13,Consolidado!$D$5:D13,"*"&amp;AH$3&amp;"*")=1,1,0),0))</f>
        <v>0</v>
      </c>
      <c r="AI13" s="0" t="n">
        <f aca="false">IF(OR(AI$3="",Consolidado!$D13=""),0,IF(ISNUMBER(SEARCH(AI$3,Consolidado!$D13)),IF(COUNTIFS(Consolidado!$AC$5:AC13,Consolidado!$AC13,Consolidado!$D$5:D13,"*"&amp;AI$3&amp;"*")=1,1,0),0))</f>
        <v>0</v>
      </c>
      <c r="AJ13" s="0" t="n">
        <f aca="false">IF(OR(AJ$3="",Consolidado!$D13=""),0,IF(ISNUMBER(SEARCH(AJ$3,Consolidado!$D13)),IF(COUNTIFS(Consolidado!$AC$5:AC13,Consolidado!$AC13,Consolidado!$D$5:D13,"*"&amp;AJ$3&amp;"*")=1,1,0),0))</f>
        <v>0</v>
      </c>
      <c r="AK13" s="0" t="n">
        <f aca="false">IF(OR(AK$3="",Consolidado!$D13=""),0,IF(ISNUMBER(SEARCH(AK$3,Consolidado!$D13)),IF(COUNTIFS(Consolidado!$AC$5:AC13,Consolidado!$AC13,Consolidado!$D$5:D13,"*"&amp;AK$3&amp;"*")=1,1,0),0))</f>
        <v>0</v>
      </c>
      <c r="AL13" s="0" t="n">
        <f aca="false">IF(OR(AL$3="",Consolidado!$D13=""),0,IF(ISNUMBER(SEARCH(AL$3,Consolidado!$D13)),IF(COUNTIFS(Consolidado!$AC$5:AC13,Consolidado!$AC13,Consolidado!$D$5:D13,"*"&amp;AL$3&amp;"*")=1,1,0),0))</f>
        <v>0</v>
      </c>
      <c r="AM13" s="0" t="n">
        <f aca="false">IF(OR(AM$3="",Consolidado!$D13=""),0,IF(ISNUMBER(SEARCH(AM$3,Consolidado!$D13)),IF(COUNTIFS(Consolidado!$AC$5:AC13,Consolidado!$AC13,Consolidado!$D$5:D13,"*"&amp;AM$3&amp;"*")=1,1,0),0))</f>
        <v>0</v>
      </c>
      <c r="AN13" s="0" t="n">
        <f aca="false">IF(OR(AN$3="",Consolidado!$D13=""),0,IF(ISNUMBER(SEARCH(AN$3,Consolidado!$D13)),IF(COUNTIFS(Consolidado!$AC$5:AC13,Consolidado!$AC13,Consolidado!$D$5:D13,"*"&amp;AN$3&amp;"*")=1,1,0),0))</f>
        <v>0</v>
      </c>
      <c r="AO13" s="0" t="n">
        <f aca="false">IF(OR(AO$3="",Consolidado!$D13=""),0,IF(ISNUMBER(SEARCH(AO$3,Consolidado!$D13)),IF(COUNTIFS(Consolidado!$AC$5:AC13,Consolidado!$AC13,Consolidado!$D$5:D13,"*"&amp;AO$3&amp;"*")=1,1,0),0))</f>
        <v>0</v>
      </c>
    </row>
    <row r="14" customFormat="false" ht="15" hidden="false" customHeight="false" outlineLevel="0" collapsed="false">
      <c r="B14" s="0" t="n">
        <f aca="false">IF(OR(B$3="",Consolidado!$D14=""),0,IF(ISNUMBER(SEARCH(B$3,Consolidado!$D14)),IF(COUNTIFS(Consolidado!$AC$5:AC14,Consolidado!$AC14,Consolidado!$D$5:D14,"*"&amp;B$3&amp;"*")=1,1,0),0))</f>
        <v>0</v>
      </c>
      <c r="C14" s="0" t="n">
        <f aca="false">IF(OR(C$3="",Consolidado!$D14=""),0,IF(ISNUMBER(SEARCH(C$3,Consolidado!$D14)),IF(COUNTIFS(Consolidado!$AC$5:AC14,Consolidado!$AC14,Consolidado!$D$5:D14,"*"&amp;C$3&amp;"*")=1,1,0),0))</f>
        <v>0</v>
      </c>
      <c r="D14" s="0" t="n">
        <f aca="false">IF(OR(D$3="",Consolidado!$D14=""),0,IF(ISNUMBER(SEARCH(D$3,Consolidado!$D14)),IF(COUNTIFS(Consolidado!$AC$5:AC14,Consolidado!$AC14,Consolidado!$D$5:D14,"*"&amp;D$3&amp;"*")=1,1,0),0))</f>
        <v>0</v>
      </c>
      <c r="E14" s="0" t="n">
        <f aca="false">IF(OR(E$3="",Consolidado!$D14=""),0,IF(ISNUMBER(SEARCH(E$3,Consolidado!$D14)),IF(COUNTIFS(Consolidado!$AC$5:AC14,Consolidado!$AC14,Consolidado!$D$5:D14,"*"&amp;E$3&amp;"*")=1,1,0),0))</f>
        <v>0</v>
      </c>
      <c r="F14" s="0" t="n">
        <f aca="false">IF(OR(F$3="",Consolidado!$D14=""),0,IF(ISNUMBER(SEARCH(F$3,Consolidado!$D14)),IF(COUNTIFS(Consolidado!$AC$5:AC14,Consolidado!$AC14,Consolidado!$D$5:D14,"*"&amp;F$3&amp;"*")=1,1,0),0))</f>
        <v>0</v>
      </c>
      <c r="G14" s="0" t="n">
        <f aca="false">IF(OR(G$3="",Consolidado!$D14=""),0,IF(ISNUMBER(SEARCH(G$3,Consolidado!$D14)),IF(COUNTIFS(Consolidado!$AC$5:AC14,Consolidado!$AC14,Consolidado!$D$5:D14,"*"&amp;G$3&amp;"*")=1,1,0),0))</f>
        <v>0</v>
      </c>
      <c r="H14" s="0" t="n">
        <f aca="false">IF(OR(H$3="",Consolidado!$D14=""),0,IF(ISNUMBER(SEARCH(H$3,Consolidado!$D14)),IF(COUNTIFS(Consolidado!$AC$5:AC14,Consolidado!$AC14,Consolidado!$D$5:D14,"*"&amp;H$3&amp;"*")=1,1,0),0))</f>
        <v>0</v>
      </c>
      <c r="I14" s="0" t="n">
        <f aca="false">IF(OR(I$3="",Consolidado!$D14=""),0,IF(ISNUMBER(SEARCH(I$3,Consolidado!$D14)),IF(COUNTIFS(Consolidado!$AC$5:AC14,Consolidado!$AC14,Consolidado!$D$5:D14,"*"&amp;I$3&amp;"*")=1,1,0),0))</f>
        <v>0</v>
      </c>
      <c r="J14" s="0" t="n">
        <f aca="false">IF(OR(J$3="",Consolidado!$D14=""),0,IF(ISNUMBER(SEARCH(J$3,Consolidado!$D14)),IF(COUNTIFS(Consolidado!$AC$5:AC14,Consolidado!$AC14,Consolidado!$D$5:D14,"*"&amp;J$3&amp;"*")=1,1,0),0))</f>
        <v>0</v>
      </c>
      <c r="K14" s="0" t="n">
        <f aca="false">IF(OR(K$3="",Consolidado!$D14=""),0,IF(ISNUMBER(SEARCH(K$3,Consolidado!$D14)),IF(COUNTIFS(Consolidado!$AC$5:AC14,Consolidado!$AC14,Consolidado!$D$5:D14,"*"&amp;K$3&amp;"*")=1,1,0),0))</f>
        <v>0</v>
      </c>
      <c r="L14" s="0" t="n">
        <f aca="false">IF(OR(L$3="",Consolidado!$D14=""),0,IF(ISNUMBER(SEARCH(L$3,Consolidado!$D14)),IF(COUNTIFS(Consolidado!$AC$5:AC14,Consolidado!$AC14,Consolidado!$D$5:D14,"*"&amp;L$3&amp;"*")=1,1,0),0))</f>
        <v>0</v>
      </c>
      <c r="M14" s="0" t="n">
        <f aca="false">IF(OR(M$3="",Consolidado!$D14=""),0,IF(ISNUMBER(SEARCH(M$3,Consolidado!$D14)),IF(COUNTIFS(Consolidado!$AC$5:AC14,Consolidado!$AC14,Consolidado!$D$5:D14,"*"&amp;M$3&amp;"*")=1,1,0),0))</f>
        <v>1</v>
      </c>
      <c r="N14" s="0" t="n">
        <f aca="false">IF(OR(N$3="",Consolidado!$D14=""),0,IF(ISNUMBER(SEARCH(N$3,Consolidado!$D14)),IF(COUNTIFS(Consolidado!$AC$5:AC14,Consolidado!$AC14,Consolidado!$D$5:D14,"*"&amp;N$3&amp;"*")=1,1,0),0))</f>
        <v>0</v>
      </c>
      <c r="O14" s="0" t="n">
        <f aca="false">IF(OR(O$3="",Consolidado!$D14=""),0,IF(ISNUMBER(SEARCH(O$3,Consolidado!$D14)),IF(COUNTIFS(Consolidado!$AC$5:AC14,Consolidado!$AC14,Consolidado!$D$5:D14,"*"&amp;O$3&amp;"*")=1,1,0),0))</f>
        <v>0</v>
      </c>
      <c r="P14" s="0" t="n">
        <f aca="false">IF(OR(P$3="",Consolidado!$D14=""),0,IF(ISNUMBER(SEARCH(P$3,Consolidado!$D14)),IF(COUNTIFS(Consolidado!$AC$5:AC14,Consolidado!$AC14,Consolidado!$D$5:D14,"*"&amp;P$3&amp;"*")=1,1,0),0))</f>
        <v>0</v>
      </c>
      <c r="Q14" s="0" t="n">
        <f aca="false">IF(OR(Q$3="",Consolidado!$D14=""),0,IF(ISNUMBER(SEARCH(Q$3,Consolidado!$D14)),IF(COUNTIFS(Consolidado!$AC$5:AC14,Consolidado!$AC14,Consolidado!$D$5:D14,"*"&amp;Q$3&amp;"*")=1,1,0),0))</f>
        <v>0</v>
      </c>
      <c r="R14" s="0" t="n">
        <f aca="false">IF(OR(R$3="",Consolidado!$D14=""),0,IF(ISNUMBER(SEARCH(R$3,Consolidado!$D14)),IF(COUNTIFS(Consolidado!$AC$5:AC14,Consolidado!$AC14,Consolidado!$D$5:D14,"*"&amp;R$3&amp;"*")=1,1,0),0))</f>
        <v>0</v>
      </c>
      <c r="S14" s="0" t="n">
        <f aca="false">IF(OR(S$3="",Consolidado!$D14=""),0,IF(ISNUMBER(SEARCH(S$3,Consolidado!$D14)),IF(COUNTIFS(Consolidado!$AC$5:AC14,Consolidado!$AC14,Consolidado!$D$5:D14,"*"&amp;S$3&amp;"*")=1,1,0),0))</f>
        <v>0</v>
      </c>
      <c r="T14" s="0" t="n">
        <f aca="false">IF(OR(T$3="",Consolidado!$D14=""),0,IF(ISNUMBER(SEARCH(T$3,Consolidado!$D14)),IF(COUNTIFS(Consolidado!$AC$5:AC14,Consolidado!$AC14,Consolidado!$D$5:D14,"*"&amp;T$3&amp;"*")=1,1,0),0))</f>
        <v>0</v>
      </c>
      <c r="U14" s="0" t="n">
        <f aca="false">IF(OR(U$3="",Consolidado!$D14=""),0,IF(ISNUMBER(SEARCH(U$3,Consolidado!$D14)),IF(COUNTIFS(Consolidado!$AC$5:AC14,Consolidado!$AC14,Consolidado!$D$5:D14,"*"&amp;U$3&amp;"*")=1,1,0),0))</f>
        <v>0</v>
      </c>
      <c r="V14" s="0" t="n">
        <f aca="false">IF(OR(V$3="",Consolidado!$D14=""),0,IF(ISNUMBER(SEARCH(V$3,Consolidado!$D14)),IF(COUNTIFS(Consolidado!$AC$5:AC14,Consolidado!$AC14,Consolidado!$D$5:D14,"*"&amp;V$3&amp;"*")=1,1,0),0))</f>
        <v>0</v>
      </c>
      <c r="W14" s="0" t="n">
        <f aca="false">IF(OR(W$3="",Consolidado!$D14=""),0,IF(ISNUMBER(SEARCH(W$3,Consolidado!$D14)),IF(COUNTIFS(Consolidado!$AC$5:AC14,Consolidado!$AC14,Consolidado!$D$5:D14,"*"&amp;W$3&amp;"*")=1,1,0),0))</f>
        <v>0</v>
      </c>
      <c r="X14" s="0" t="n">
        <f aca="false">IF(OR(X$3="",Consolidado!$D14=""),0,IF(ISNUMBER(SEARCH(X$3,Consolidado!$D14)),IF(COUNTIFS(Consolidado!$AC$5:AC14,Consolidado!$AC14,Consolidado!$D$5:D14,"*"&amp;X$3&amp;"*")=1,1,0),0))</f>
        <v>0</v>
      </c>
      <c r="Y14" s="0" t="n">
        <f aca="false">IF(OR(Y$3="",Consolidado!$D14=""),0,IF(ISNUMBER(SEARCH(Y$3,Consolidado!$D14)),IF(COUNTIFS(Consolidado!$AC$5:AC14,Consolidado!$AC14,Consolidado!$D$5:D14,"*"&amp;Y$3&amp;"*")=1,1,0),0))</f>
        <v>0</v>
      </c>
      <c r="Z14" s="0" t="n">
        <f aca="false">IF(OR(Z$3="",Consolidado!$D14=""),0,IF(ISNUMBER(SEARCH(Z$3,Consolidado!$D14)),IF(COUNTIFS(Consolidado!$AC$5:AC14,Consolidado!$AC14,Consolidado!$D$5:D14,"*"&amp;Z$3&amp;"*")=1,1,0),0))</f>
        <v>0</v>
      </c>
      <c r="AA14" s="0" t="n">
        <f aca="false">IF(OR(AA$3="",Consolidado!$D14=""),0,IF(ISNUMBER(SEARCH(AA$3,Consolidado!$D14)),IF(COUNTIFS(Consolidado!$AC$5:AC14,Consolidado!$AC14,Consolidado!$D$5:D14,"*"&amp;AA$3&amp;"*")=1,1,0),0))</f>
        <v>0</v>
      </c>
      <c r="AB14" s="0" t="n">
        <f aca="false">IF(OR(AB$3="",Consolidado!$D14=""),0,IF(ISNUMBER(SEARCH(AB$3,Consolidado!$D14)),IF(COUNTIFS(Consolidado!$AC$5:AC14,Consolidado!$AC14,Consolidado!$D$5:D14,"*"&amp;AB$3&amp;"*")=1,1,0),0))</f>
        <v>0</v>
      </c>
      <c r="AC14" s="0" t="n">
        <f aca="false">IF(OR(AC$3="",Consolidado!$D14=""),0,IF(ISNUMBER(SEARCH(AC$3,Consolidado!$D14)),IF(COUNTIFS(Consolidado!$AC$5:AC14,Consolidado!$AC14,Consolidado!$D$5:D14,"*"&amp;AC$3&amp;"*")=1,1,0),0))</f>
        <v>0</v>
      </c>
      <c r="AD14" s="0" t="n">
        <f aca="false">IF(OR(AD$3="",Consolidado!$D14=""),0,IF(ISNUMBER(SEARCH(AD$3,Consolidado!$D14)),IF(COUNTIFS(Consolidado!$AC$5:AC14,Consolidado!$AC14,Consolidado!$D$5:D14,"*"&amp;AD$3&amp;"*")=1,1,0),0))</f>
        <v>0</v>
      </c>
      <c r="AE14" s="0" t="n">
        <f aca="false">IF(OR(AE$3="",Consolidado!$D14=""),0,IF(ISNUMBER(SEARCH(AE$3,Consolidado!$D14)),IF(COUNTIFS(Consolidado!$AC$5:AC14,Consolidado!$AC14,Consolidado!$D$5:D14,"*"&amp;AE$3&amp;"*")=1,1,0),0))</f>
        <v>0</v>
      </c>
      <c r="AF14" s="0" t="n">
        <f aca="false">IF(OR(AF$3="",Consolidado!$D14=""),0,IF(ISNUMBER(SEARCH(AF$3,Consolidado!$D14)),IF(COUNTIFS(Consolidado!$AC$5:AC14,Consolidado!$AC14,Consolidado!$D$5:D14,"*"&amp;AF$3&amp;"*")=1,1,0),0))</f>
        <v>0</v>
      </c>
      <c r="AG14" s="0" t="n">
        <f aca="false">IF(OR(AG$3="",Consolidado!$D14=""),0,IF(ISNUMBER(SEARCH(AG$3,Consolidado!$D14)),IF(COUNTIFS(Consolidado!$AC$5:AC14,Consolidado!$AC14,Consolidado!$D$5:D14,"*"&amp;AG$3&amp;"*")=1,1,0),0))</f>
        <v>0</v>
      </c>
      <c r="AH14" s="0" t="n">
        <f aca="false">IF(OR(AH$3="",Consolidado!$D14=""),0,IF(ISNUMBER(SEARCH(AH$3,Consolidado!$D14)),IF(COUNTIFS(Consolidado!$AC$5:AC14,Consolidado!$AC14,Consolidado!$D$5:D14,"*"&amp;AH$3&amp;"*")=1,1,0),0))</f>
        <v>0</v>
      </c>
      <c r="AI14" s="0" t="n">
        <f aca="false">IF(OR(AI$3="",Consolidado!$D14=""),0,IF(ISNUMBER(SEARCH(AI$3,Consolidado!$D14)),IF(COUNTIFS(Consolidado!$AC$5:AC14,Consolidado!$AC14,Consolidado!$D$5:D14,"*"&amp;AI$3&amp;"*")=1,1,0),0))</f>
        <v>0</v>
      </c>
      <c r="AJ14" s="0" t="n">
        <f aca="false">IF(OR(AJ$3="",Consolidado!$D14=""),0,IF(ISNUMBER(SEARCH(AJ$3,Consolidado!$D14)),IF(COUNTIFS(Consolidado!$AC$5:AC14,Consolidado!$AC14,Consolidado!$D$5:D14,"*"&amp;AJ$3&amp;"*")=1,1,0),0))</f>
        <v>0</v>
      </c>
      <c r="AK14" s="0" t="n">
        <f aca="false">IF(OR(AK$3="",Consolidado!$D14=""),0,IF(ISNUMBER(SEARCH(AK$3,Consolidado!$D14)),IF(COUNTIFS(Consolidado!$AC$5:AC14,Consolidado!$AC14,Consolidado!$D$5:D14,"*"&amp;AK$3&amp;"*")=1,1,0),0))</f>
        <v>0</v>
      </c>
      <c r="AL14" s="0" t="n">
        <f aca="false">IF(OR(AL$3="",Consolidado!$D14=""),0,IF(ISNUMBER(SEARCH(AL$3,Consolidado!$D14)),IF(COUNTIFS(Consolidado!$AC$5:AC14,Consolidado!$AC14,Consolidado!$D$5:D14,"*"&amp;AL$3&amp;"*")=1,1,0),0))</f>
        <v>0</v>
      </c>
      <c r="AM14" s="0" t="n">
        <f aca="false">IF(OR(AM$3="",Consolidado!$D14=""),0,IF(ISNUMBER(SEARCH(AM$3,Consolidado!$D14)),IF(COUNTIFS(Consolidado!$AC$5:AC14,Consolidado!$AC14,Consolidado!$D$5:D14,"*"&amp;AM$3&amp;"*")=1,1,0),0))</f>
        <v>0</v>
      </c>
      <c r="AN14" s="0" t="n">
        <f aca="false">IF(OR(AN$3="",Consolidado!$D14=""),0,IF(ISNUMBER(SEARCH(AN$3,Consolidado!$D14)),IF(COUNTIFS(Consolidado!$AC$5:AC14,Consolidado!$AC14,Consolidado!$D$5:D14,"*"&amp;AN$3&amp;"*")=1,1,0),0))</f>
        <v>0</v>
      </c>
      <c r="AO14" s="0" t="n">
        <f aca="false">IF(OR(AO$3="",Consolidado!$D14=""),0,IF(ISNUMBER(SEARCH(AO$3,Consolidado!$D14)),IF(COUNTIFS(Consolidado!$AC$5:AC14,Consolidado!$AC14,Consolidado!$D$5:D14,"*"&amp;AO$3&amp;"*")=1,1,0),0))</f>
        <v>0</v>
      </c>
    </row>
    <row r="15" customFormat="false" ht="15" hidden="false" customHeight="false" outlineLevel="0" collapsed="false">
      <c r="B15" s="0" t="n">
        <f aca="false">IF(OR(B$3="",Consolidado!$D15=""),0,IF(ISNUMBER(SEARCH(B$3,Consolidado!$D15)),IF(COUNTIFS(Consolidado!$AC$5:AC15,Consolidado!$AC15,Consolidado!$D$5:D15,"*"&amp;B$3&amp;"*")=1,1,0),0))</f>
        <v>0</v>
      </c>
      <c r="C15" s="0" t="n">
        <f aca="false">IF(OR(C$3="",Consolidado!$D15=""),0,IF(ISNUMBER(SEARCH(C$3,Consolidado!$D15)),IF(COUNTIFS(Consolidado!$AC$5:AC15,Consolidado!$AC15,Consolidado!$D$5:D15,"*"&amp;C$3&amp;"*")=1,1,0),0))</f>
        <v>0</v>
      </c>
      <c r="D15" s="0" t="n">
        <f aca="false">IF(OR(D$3="",Consolidado!$D15=""),0,IF(ISNUMBER(SEARCH(D$3,Consolidado!$D15)),IF(COUNTIFS(Consolidado!$AC$5:AC15,Consolidado!$AC15,Consolidado!$D$5:D15,"*"&amp;D$3&amp;"*")=1,1,0),0))</f>
        <v>0</v>
      </c>
      <c r="E15" s="0" t="n">
        <f aca="false">IF(OR(E$3="",Consolidado!$D15=""),0,IF(ISNUMBER(SEARCH(E$3,Consolidado!$D15)),IF(COUNTIFS(Consolidado!$AC$5:AC15,Consolidado!$AC15,Consolidado!$D$5:D15,"*"&amp;E$3&amp;"*")=1,1,0),0))</f>
        <v>0</v>
      </c>
      <c r="F15" s="0" t="n">
        <f aca="false">IF(OR(F$3="",Consolidado!$D15=""),0,IF(ISNUMBER(SEARCH(F$3,Consolidado!$D15)),IF(COUNTIFS(Consolidado!$AC$5:AC15,Consolidado!$AC15,Consolidado!$D$5:D15,"*"&amp;F$3&amp;"*")=1,1,0),0))</f>
        <v>0</v>
      </c>
      <c r="G15" s="0" t="n">
        <f aca="false">IF(OR(G$3="",Consolidado!$D15=""),0,IF(ISNUMBER(SEARCH(G$3,Consolidado!$D15)),IF(COUNTIFS(Consolidado!$AC$5:AC15,Consolidado!$AC15,Consolidado!$D$5:D15,"*"&amp;G$3&amp;"*")=1,1,0),0))</f>
        <v>0</v>
      </c>
      <c r="H15" s="0" t="n">
        <f aca="false">IF(OR(H$3="",Consolidado!$D15=""),0,IF(ISNUMBER(SEARCH(H$3,Consolidado!$D15)),IF(COUNTIFS(Consolidado!$AC$5:AC15,Consolidado!$AC15,Consolidado!$D$5:D15,"*"&amp;H$3&amp;"*")=1,1,0),0))</f>
        <v>0</v>
      </c>
      <c r="I15" s="0" t="n">
        <f aca="false">IF(OR(I$3="",Consolidado!$D15=""),0,IF(ISNUMBER(SEARCH(I$3,Consolidado!$D15)),IF(COUNTIFS(Consolidado!$AC$5:AC15,Consolidado!$AC15,Consolidado!$D$5:D15,"*"&amp;I$3&amp;"*")=1,1,0),0))</f>
        <v>0</v>
      </c>
      <c r="J15" s="0" t="n">
        <f aca="false">IF(OR(J$3="",Consolidado!$D15=""),0,IF(ISNUMBER(SEARCH(J$3,Consolidado!$D15)),IF(COUNTIFS(Consolidado!$AC$5:AC15,Consolidado!$AC15,Consolidado!$D$5:D15,"*"&amp;J$3&amp;"*")=1,1,0),0))</f>
        <v>0</v>
      </c>
      <c r="K15" s="0" t="n">
        <f aca="false">IF(OR(K$3="",Consolidado!$D15=""),0,IF(ISNUMBER(SEARCH(K$3,Consolidado!$D15)),IF(COUNTIFS(Consolidado!$AC$5:AC15,Consolidado!$AC15,Consolidado!$D$5:D15,"*"&amp;K$3&amp;"*")=1,1,0),0))</f>
        <v>0</v>
      </c>
      <c r="L15" s="0" t="n">
        <f aca="false">IF(OR(L$3="",Consolidado!$D15=""),0,IF(ISNUMBER(SEARCH(L$3,Consolidado!$D15)),IF(COUNTIFS(Consolidado!$AC$5:AC15,Consolidado!$AC15,Consolidado!$D$5:D15,"*"&amp;L$3&amp;"*")=1,1,0),0))</f>
        <v>0</v>
      </c>
      <c r="M15" s="0" t="n">
        <f aca="false">IF(OR(M$3="",Consolidado!$D15=""),0,IF(ISNUMBER(SEARCH(M$3,Consolidado!$D15)),IF(COUNTIFS(Consolidado!$AC$5:AC15,Consolidado!$AC15,Consolidado!$D$5:D15,"*"&amp;M$3&amp;"*")=1,1,0),0))</f>
        <v>0</v>
      </c>
      <c r="N15" s="0" t="n">
        <f aca="false">IF(OR(N$3="",Consolidado!$D15=""),0,IF(ISNUMBER(SEARCH(N$3,Consolidado!$D15)),IF(COUNTIFS(Consolidado!$AC$5:AC15,Consolidado!$AC15,Consolidado!$D$5:D15,"*"&amp;N$3&amp;"*")=1,1,0),0))</f>
        <v>0</v>
      </c>
      <c r="O15" s="0" t="n">
        <f aca="false">IF(OR(O$3="",Consolidado!$D15=""),0,IF(ISNUMBER(SEARCH(O$3,Consolidado!$D15)),IF(COUNTIFS(Consolidado!$AC$5:AC15,Consolidado!$AC15,Consolidado!$D$5:D15,"*"&amp;O$3&amp;"*")=1,1,0),0))</f>
        <v>0</v>
      </c>
      <c r="P15" s="0" t="n">
        <f aca="false">IF(OR(P$3="",Consolidado!$D15=""),0,IF(ISNUMBER(SEARCH(P$3,Consolidado!$D15)),IF(COUNTIFS(Consolidado!$AC$5:AC15,Consolidado!$AC15,Consolidado!$D$5:D15,"*"&amp;P$3&amp;"*")=1,1,0),0))</f>
        <v>0</v>
      </c>
      <c r="Q15" s="0" t="n">
        <f aca="false">IF(OR(Q$3="",Consolidado!$D15=""),0,IF(ISNUMBER(SEARCH(Q$3,Consolidado!$D15)),IF(COUNTIFS(Consolidado!$AC$5:AC15,Consolidado!$AC15,Consolidado!$D$5:D15,"*"&amp;Q$3&amp;"*")=1,1,0),0))</f>
        <v>0</v>
      </c>
      <c r="R15" s="0" t="n">
        <f aca="false">IF(OR(R$3="",Consolidado!$D15=""),0,IF(ISNUMBER(SEARCH(R$3,Consolidado!$D15)),IF(COUNTIFS(Consolidado!$AC$5:AC15,Consolidado!$AC15,Consolidado!$D$5:D15,"*"&amp;R$3&amp;"*")=1,1,0),0))</f>
        <v>0</v>
      </c>
      <c r="S15" s="0" t="n">
        <f aca="false">IF(OR(S$3="",Consolidado!$D15=""),0,IF(ISNUMBER(SEARCH(S$3,Consolidado!$D15)),IF(COUNTIFS(Consolidado!$AC$5:AC15,Consolidado!$AC15,Consolidado!$D$5:D15,"*"&amp;S$3&amp;"*")=1,1,0),0))</f>
        <v>1</v>
      </c>
      <c r="T15" s="0" t="n">
        <f aca="false">IF(OR(T$3="",Consolidado!$D15=""),0,IF(ISNUMBER(SEARCH(T$3,Consolidado!$D15)),IF(COUNTIFS(Consolidado!$AC$5:AC15,Consolidado!$AC15,Consolidado!$D$5:D15,"*"&amp;T$3&amp;"*")=1,1,0),0))</f>
        <v>0</v>
      </c>
      <c r="U15" s="0" t="n">
        <f aca="false">IF(OR(U$3="",Consolidado!$D15=""),0,IF(ISNUMBER(SEARCH(U$3,Consolidado!$D15)),IF(COUNTIFS(Consolidado!$AC$5:AC15,Consolidado!$AC15,Consolidado!$D$5:D15,"*"&amp;U$3&amp;"*")=1,1,0),0))</f>
        <v>0</v>
      </c>
      <c r="V15" s="0" t="n">
        <f aca="false">IF(OR(V$3="",Consolidado!$D15=""),0,IF(ISNUMBER(SEARCH(V$3,Consolidado!$D15)),IF(COUNTIFS(Consolidado!$AC$5:AC15,Consolidado!$AC15,Consolidado!$D$5:D15,"*"&amp;V$3&amp;"*")=1,1,0),0))</f>
        <v>0</v>
      </c>
      <c r="W15" s="0" t="n">
        <f aca="false">IF(OR(W$3="",Consolidado!$D15=""),0,IF(ISNUMBER(SEARCH(W$3,Consolidado!$D15)),IF(COUNTIFS(Consolidado!$AC$5:AC15,Consolidado!$AC15,Consolidado!$D$5:D15,"*"&amp;W$3&amp;"*")=1,1,0),0))</f>
        <v>0</v>
      </c>
      <c r="X15" s="0" t="n">
        <f aca="false">IF(OR(X$3="",Consolidado!$D15=""),0,IF(ISNUMBER(SEARCH(X$3,Consolidado!$D15)),IF(COUNTIFS(Consolidado!$AC$5:AC15,Consolidado!$AC15,Consolidado!$D$5:D15,"*"&amp;X$3&amp;"*")=1,1,0),0))</f>
        <v>0</v>
      </c>
      <c r="Y15" s="0" t="n">
        <f aca="false">IF(OR(Y$3="",Consolidado!$D15=""),0,IF(ISNUMBER(SEARCH(Y$3,Consolidado!$D15)),IF(COUNTIFS(Consolidado!$AC$5:AC15,Consolidado!$AC15,Consolidado!$D$5:D15,"*"&amp;Y$3&amp;"*")=1,1,0),0))</f>
        <v>0</v>
      </c>
      <c r="Z15" s="0" t="n">
        <f aca="false">IF(OR(Z$3="",Consolidado!$D15=""),0,IF(ISNUMBER(SEARCH(Z$3,Consolidado!$D15)),IF(COUNTIFS(Consolidado!$AC$5:AC15,Consolidado!$AC15,Consolidado!$D$5:D15,"*"&amp;Z$3&amp;"*")=1,1,0),0))</f>
        <v>0</v>
      </c>
      <c r="AA15" s="0" t="n">
        <f aca="false">IF(OR(AA$3="",Consolidado!$D15=""),0,IF(ISNUMBER(SEARCH(AA$3,Consolidado!$D15)),IF(COUNTIFS(Consolidado!$AC$5:AC15,Consolidado!$AC15,Consolidado!$D$5:D15,"*"&amp;AA$3&amp;"*")=1,1,0),0))</f>
        <v>0</v>
      </c>
      <c r="AB15" s="0" t="n">
        <f aca="false">IF(OR(AB$3="",Consolidado!$D15=""),0,IF(ISNUMBER(SEARCH(AB$3,Consolidado!$D15)),IF(COUNTIFS(Consolidado!$AC$5:AC15,Consolidado!$AC15,Consolidado!$D$5:D15,"*"&amp;AB$3&amp;"*")=1,1,0),0))</f>
        <v>0</v>
      </c>
      <c r="AC15" s="0" t="n">
        <f aca="false">IF(OR(AC$3="",Consolidado!$D15=""),0,IF(ISNUMBER(SEARCH(AC$3,Consolidado!$D15)),IF(COUNTIFS(Consolidado!$AC$5:AC15,Consolidado!$AC15,Consolidado!$D$5:D15,"*"&amp;AC$3&amp;"*")=1,1,0),0))</f>
        <v>0</v>
      </c>
      <c r="AD15" s="0" t="n">
        <f aca="false">IF(OR(AD$3="",Consolidado!$D15=""),0,IF(ISNUMBER(SEARCH(AD$3,Consolidado!$D15)),IF(COUNTIFS(Consolidado!$AC$5:AC15,Consolidado!$AC15,Consolidado!$D$5:D15,"*"&amp;AD$3&amp;"*")=1,1,0),0))</f>
        <v>0</v>
      </c>
      <c r="AE15" s="0" t="n">
        <f aca="false">IF(OR(AE$3="",Consolidado!$D15=""),0,IF(ISNUMBER(SEARCH(AE$3,Consolidado!$D15)),IF(COUNTIFS(Consolidado!$AC$5:AC15,Consolidado!$AC15,Consolidado!$D$5:D15,"*"&amp;AE$3&amp;"*")=1,1,0),0))</f>
        <v>0</v>
      </c>
      <c r="AF15" s="0" t="n">
        <f aca="false">IF(OR(AF$3="",Consolidado!$D15=""),0,IF(ISNUMBER(SEARCH(AF$3,Consolidado!$D15)),IF(COUNTIFS(Consolidado!$AC$5:AC15,Consolidado!$AC15,Consolidado!$D$5:D15,"*"&amp;AF$3&amp;"*")=1,1,0),0))</f>
        <v>0</v>
      </c>
      <c r="AG15" s="0" t="n">
        <f aca="false">IF(OR(AG$3="",Consolidado!$D15=""),0,IF(ISNUMBER(SEARCH(AG$3,Consolidado!$D15)),IF(COUNTIFS(Consolidado!$AC$5:AC15,Consolidado!$AC15,Consolidado!$D$5:D15,"*"&amp;AG$3&amp;"*")=1,1,0),0))</f>
        <v>0</v>
      </c>
      <c r="AH15" s="0" t="n">
        <f aca="false">IF(OR(AH$3="",Consolidado!$D15=""),0,IF(ISNUMBER(SEARCH(AH$3,Consolidado!$D15)),IF(COUNTIFS(Consolidado!$AC$5:AC15,Consolidado!$AC15,Consolidado!$D$5:D15,"*"&amp;AH$3&amp;"*")=1,1,0),0))</f>
        <v>0</v>
      </c>
      <c r="AI15" s="0" t="n">
        <f aca="false">IF(OR(AI$3="",Consolidado!$D15=""),0,IF(ISNUMBER(SEARCH(AI$3,Consolidado!$D15)),IF(COUNTIFS(Consolidado!$AC$5:AC15,Consolidado!$AC15,Consolidado!$D$5:D15,"*"&amp;AI$3&amp;"*")=1,1,0),0))</f>
        <v>0</v>
      </c>
      <c r="AJ15" s="0" t="n">
        <f aca="false">IF(OR(AJ$3="",Consolidado!$D15=""),0,IF(ISNUMBER(SEARCH(AJ$3,Consolidado!$D15)),IF(COUNTIFS(Consolidado!$AC$5:AC15,Consolidado!$AC15,Consolidado!$D$5:D15,"*"&amp;AJ$3&amp;"*")=1,1,0),0))</f>
        <v>0</v>
      </c>
      <c r="AK15" s="0" t="n">
        <f aca="false">IF(OR(AK$3="",Consolidado!$D15=""),0,IF(ISNUMBER(SEARCH(AK$3,Consolidado!$D15)),IF(COUNTIFS(Consolidado!$AC$5:AC15,Consolidado!$AC15,Consolidado!$D$5:D15,"*"&amp;AK$3&amp;"*")=1,1,0),0))</f>
        <v>0</v>
      </c>
      <c r="AL15" s="0" t="n">
        <f aca="false">IF(OR(AL$3="",Consolidado!$D15=""),0,IF(ISNUMBER(SEARCH(AL$3,Consolidado!$D15)),IF(COUNTIFS(Consolidado!$AC$5:AC15,Consolidado!$AC15,Consolidado!$D$5:D15,"*"&amp;AL$3&amp;"*")=1,1,0),0))</f>
        <v>0</v>
      </c>
      <c r="AM15" s="0" t="n">
        <f aca="false">IF(OR(AM$3="",Consolidado!$D15=""),0,IF(ISNUMBER(SEARCH(AM$3,Consolidado!$D15)),IF(COUNTIFS(Consolidado!$AC$5:AC15,Consolidado!$AC15,Consolidado!$D$5:D15,"*"&amp;AM$3&amp;"*")=1,1,0),0))</f>
        <v>0</v>
      </c>
      <c r="AN15" s="0" t="n">
        <f aca="false">IF(OR(AN$3="",Consolidado!$D15=""),0,IF(ISNUMBER(SEARCH(AN$3,Consolidado!$D15)),IF(COUNTIFS(Consolidado!$AC$5:AC15,Consolidado!$AC15,Consolidado!$D$5:D15,"*"&amp;AN$3&amp;"*")=1,1,0),0))</f>
        <v>0</v>
      </c>
      <c r="AO15" s="0" t="n">
        <f aca="false">IF(OR(AO$3="",Consolidado!$D15=""),0,IF(ISNUMBER(SEARCH(AO$3,Consolidado!$D15)),IF(COUNTIFS(Consolidado!$AC$5:AC15,Consolidado!$AC15,Consolidado!$D$5:D15,"*"&amp;AO$3&amp;"*")=1,1,0),0))</f>
        <v>0</v>
      </c>
    </row>
    <row r="16" customFormat="false" ht="15" hidden="false" customHeight="false" outlineLevel="0" collapsed="false">
      <c r="B16" s="0" t="n">
        <f aca="false">IF(OR(B$3="",Consolidado!$D16=""),0,IF(ISNUMBER(SEARCH(B$3,Consolidado!$D16)),IF(COUNTIFS(Consolidado!$AC$5:AC16,Consolidado!$AC16,Consolidado!$D$5:D16,"*"&amp;B$3&amp;"*")=1,1,0),0))</f>
        <v>0</v>
      </c>
      <c r="C16" s="0" t="n">
        <f aca="false">IF(OR(C$3="",Consolidado!$D16=""),0,IF(ISNUMBER(SEARCH(C$3,Consolidado!$D16)),IF(COUNTIFS(Consolidado!$AC$5:AC16,Consolidado!$AC16,Consolidado!$D$5:D16,"*"&amp;C$3&amp;"*")=1,1,0),0))</f>
        <v>1</v>
      </c>
      <c r="D16" s="0" t="n">
        <f aca="false">IF(OR(D$3="",Consolidado!$D16=""),0,IF(ISNUMBER(SEARCH(D$3,Consolidado!$D16)),IF(COUNTIFS(Consolidado!$AC$5:AC16,Consolidado!$AC16,Consolidado!$D$5:D16,"*"&amp;D$3&amp;"*")=1,1,0),0))</f>
        <v>0</v>
      </c>
      <c r="E16" s="0" t="n">
        <f aca="false">IF(OR(E$3="",Consolidado!$D16=""),0,IF(ISNUMBER(SEARCH(E$3,Consolidado!$D16)),IF(COUNTIFS(Consolidado!$AC$5:AC16,Consolidado!$AC16,Consolidado!$D$5:D16,"*"&amp;E$3&amp;"*")=1,1,0),0))</f>
        <v>0</v>
      </c>
      <c r="F16" s="0" t="n">
        <f aca="false">IF(OR(F$3="",Consolidado!$D16=""),0,IF(ISNUMBER(SEARCH(F$3,Consolidado!$D16)),IF(COUNTIFS(Consolidado!$AC$5:AC16,Consolidado!$AC16,Consolidado!$D$5:D16,"*"&amp;F$3&amp;"*")=1,1,0),0))</f>
        <v>0</v>
      </c>
      <c r="G16" s="0" t="n">
        <f aca="false">IF(OR(G$3="",Consolidado!$D16=""),0,IF(ISNUMBER(SEARCH(G$3,Consolidado!$D16)),IF(COUNTIFS(Consolidado!$AC$5:AC16,Consolidado!$AC16,Consolidado!$D$5:D16,"*"&amp;G$3&amp;"*")=1,1,0),0))</f>
        <v>0</v>
      </c>
      <c r="H16" s="0" t="n">
        <f aca="false">IF(OR(H$3="",Consolidado!$D16=""),0,IF(ISNUMBER(SEARCH(H$3,Consolidado!$D16)),IF(COUNTIFS(Consolidado!$AC$5:AC16,Consolidado!$AC16,Consolidado!$D$5:D16,"*"&amp;H$3&amp;"*")=1,1,0),0))</f>
        <v>0</v>
      </c>
      <c r="I16" s="0" t="n">
        <f aca="false">IF(OR(I$3="",Consolidado!$D16=""),0,IF(ISNUMBER(SEARCH(I$3,Consolidado!$D16)),IF(COUNTIFS(Consolidado!$AC$5:AC16,Consolidado!$AC16,Consolidado!$D$5:D16,"*"&amp;I$3&amp;"*")=1,1,0),0))</f>
        <v>0</v>
      </c>
      <c r="J16" s="0" t="n">
        <f aca="false">IF(OR(J$3="",Consolidado!$D16=""),0,IF(ISNUMBER(SEARCH(J$3,Consolidado!$D16)),IF(COUNTIFS(Consolidado!$AC$5:AC16,Consolidado!$AC16,Consolidado!$D$5:D16,"*"&amp;J$3&amp;"*")=1,1,0),0))</f>
        <v>0</v>
      </c>
      <c r="K16" s="0" t="n">
        <f aca="false">IF(OR(K$3="",Consolidado!$D16=""),0,IF(ISNUMBER(SEARCH(K$3,Consolidado!$D16)),IF(COUNTIFS(Consolidado!$AC$5:AC16,Consolidado!$AC16,Consolidado!$D$5:D16,"*"&amp;K$3&amp;"*")=1,1,0),0))</f>
        <v>0</v>
      </c>
      <c r="L16" s="0" t="n">
        <f aca="false">IF(OR(L$3="",Consolidado!$D16=""),0,IF(ISNUMBER(SEARCH(L$3,Consolidado!$D16)),IF(COUNTIFS(Consolidado!$AC$5:AC16,Consolidado!$AC16,Consolidado!$D$5:D16,"*"&amp;L$3&amp;"*")=1,1,0),0))</f>
        <v>0</v>
      </c>
      <c r="M16" s="0" t="n">
        <f aca="false">IF(OR(M$3="",Consolidado!$D16=""),0,IF(ISNUMBER(SEARCH(M$3,Consolidado!$D16)),IF(COUNTIFS(Consolidado!$AC$5:AC16,Consolidado!$AC16,Consolidado!$D$5:D16,"*"&amp;M$3&amp;"*")=1,1,0),0))</f>
        <v>0</v>
      </c>
      <c r="N16" s="0" t="n">
        <f aca="false">IF(OR(N$3="",Consolidado!$D16=""),0,IF(ISNUMBER(SEARCH(N$3,Consolidado!$D16)),IF(COUNTIFS(Consolidado!$AC$5:AC16,Consolidado!$AC16,Consolidado!$D$5:D16,"*"&amp;N$3&amp;"*")=1,1,0),0))</f>
        <v>0</v>
      </c>
      <c r="O16" s="0" t="n">
        <f aca="false">IF(OR(O$3="",Consolidado!$D16=""),0,IF(ISNUMBER(SEARCH(O$3,Consolidado!$D16)),IF(COUNTIFS(Consolidado!$AC$5:AC16,Consolidado!$AC16,Consolidado!$D$5:D16,"*"&amp;O$3&amp;"*")=1,1,0),0))</f>
        <v>0</v>
      </c>
      <c r="P16" s="0" t="n">
        <f aca="false">IF(OR(P$3="",Consolidado!$D16=""),0,IF(ISNUMBER(SEARCH(P$3,Consolidado!$D16)),IF(COUNTIFS(Consolidado!$AC$5:AC16,Consolidado!$AC16,Consolidado!$D$5:D16,"*"&amp;P$3&amp;"*")=1,1,0),0))</f>
        <v>0</v>
      </c>
      <c r="Q16" s="0" t="n">
        <f aca="false">IF(OR(Q$3="",Consolidado!$D16=""),0,IF(ISNUMBER(SEARCH(Q$3,Consolidado!$D16)),IF(COUNTIFS(Consolidado!$AC$5:AC16,Consolidado!$AC16,Consolidado!$D$5:D16,"*"&amp;Q$3&amp;"*")=1,1,0),0))</f>
        <v>0</v>
      </c>
      <c r="R16" s="0" t="n">
        <f aca="false">IF(OR(R$3="",Consolidado!$D16=""),0,IF(ISNUMBER(SEARCH(R$3,Consolidado!$D16)),IF(COUNTIFS(Consolidado!$AC$5:AC16,Consolidado!$AC16,Consolidado!$D$5:D16,"*"&amp;R$3&amp;"*")=1,1,0),0))</f>
        <v>0</v>
      </c>
      <c r="S16" s="0" t="n">
        <f aca="false">IF(OR(S$3="",Consolidado!$D16=""),0,IF(ISNUMBER(SEARCH(S$3,Consolidado!$D16)),IF(COUNTIFS(Consolidado!$AC$5:AC16,Consolidado!$AC16,Consolidado!$D$5:D16,"*"&amp;S$3&amp;"*")=1,1,0),0))</f>
        <v>0</v>
      </c>
      <c r="T16" s="0" t="n">
        <f aca="false">IF(OR(T$3="",Consolidado!$D16=""),0,IF(ISNUMBER(SEARCH(T$3,Consolidado!$D16)),IF(COUNTIFS(Consolidado!$AC$5:AC16,Consolidado!$AC16,Consolidado!$D$5:D16,"*"&amp;T$3&amp;"*")=1,1,0),0))</f>
        <v>0</v>
      </c>
      <c r="U16" s="0" t="n">
        <f aca="false">IF(OR(U$3="",Consolidado!$D16=""),0,IF(ISNUMBER(SEARCH(U$3,Consolidado!$D16)),IF(COUNTIFS(Consolidado!$AC$5:AC16,Consolidado!$AC16,Consolidado!$D$5:D16,"*"&amp;U$3&amp;"*")=1,1,0),0))</f>
        <v>0</v>
      </c>
      <c r="V16" s="0" t="n">
        <f aca="false">IF(OR(V$3="",Consolidado!$D16=""),0,IF(ISNUMBER(SEARCH(V$3,Consolidado!$D16)),IF(COUNTIFS(Consolidado!$AC$5:AC16,Consolidado!$AC16,Consolidado!$D$5:D16,"*"&amp;V$3&amp;"*")=1,1,0),0))</f>
        <v>0</v>
      </c>
      <c r="W16" s="0" t="n">
        <f aca="false">IF(OR(W$3="",Consolidado!$D16=""),0,IF(ISNUMBER(SEARCH(W$3,Consolidado!$D16)),IF(COUNTIFS(Consolidado!$AC$5:AC16,Consolidado!$AC16,Consolidado!$D$5:D16,"*"&amp;W$3&amp;"*")=1,1,0),0))</f>
        <v>0</v>
      </c>
      <c r="X16" s="0" t="n">
        <f aca="false">IF(OR(X$3="",Consolidado!$D16=""),0,IF(ISNUMBER(SEARCH(X$3,Consolidado!$D16)),IF(COUNTIFS(Consolidado!$AC$5:AC16,Consolidado!$AC16,Consolidado!$D$5:D16,"*"&amp;X$3&amp;"*")=1,1,0),0))</f>
        <v>0</v>
      </c>
      <c r="Y16" s="0" t="n">
        <f aca="false">IF(OR(Y$3="",Consolidado!$D16=""),0,IF(ISNUMBER(SEARCH(Y$3,Consolidado!$D16)),IF(COUNTIFS(Consolidado!$AC$5:AC16,Consolidado!$AC16,Consolidado!$D$5:D16,"*"&amp;Y$3&amp;"*")=1,1,0),0))</f>
        <v>0</v>
      </c>
      <c r="Z16" s="0" t="n">
        <f aca="false">IF(OR(Z$3="",Consolidado!$D16=""),0,IF(ISNUMBER(SEARCH(Z$3,Consolidado!$D16)),IF(COUNTIFS(Consolidado!$AC$5:AC16,Consolidado!$AC16,Consolidado!$D$5:D16,"*"&amp;Z$3&amp;"*")=1,1,0),0))</f>
        <v>0</v>
      </c>
      <c r="AA16" s="0" t="n">
        <f aca="false">IF(OR(AA$3="",Consolidado!$D16=""),0,IF(ISNUMBER(SEARCH(AA$3,Consolidado!$D16)),IF(COUNTIFS(Consolidado!$AC$5:AC16,Consolidado!$AC16,Consolidado!$D$5:D16,"*"&amp;AA$3&amp;"*")=1,1,0),0))</f>
        <v>0</v>
      </c>
      <c r="AB16" s="0" t="n">
        <f aca="false">IF(OR(AB$3="",Consolidado!$D16=""),0,IF(ISNUMBER(SEARCH(AB$3,Consolidado!$D16)),IF(COUNTIFS(Consolidado!$AC$5:AC16,Consolidado!$AC16,Consolidado!$D$5:D16,"*"&amp;AB$3&amp;"*")=1,1,0),0))</f>
        <v>0</v>
      </c>
      <c r="AC16" s="0" t="n">
        <f aca="false">IF(OR(AC$3="",Consolidado!$D16=""),0,IF(ISNUMBER(SEARCH(AC$3,Consolidado!$D16)),IF(COUNTIFS(Consolidado!$AC$5:AC16,Consolidado!$AC16,Consolidado!$D$5:D16,"*"&amp;AC$3&amp;"*")=1,1,0),0))</f>
        <v>0</v>
      </c>
      <c r="AD16" s="0" t="n">
        <f aca="false">IF(OR(AD$3="",Consolidado!$D16=""),0,IF(ISNUMBER(SEARCH(AD$3,Consolidado!$D16)),IF(COUNTIFS(Consolidado!$AC$5:AC16,Consolidado!$AC16,Consolidado!$D$5:D16,"*"&amp;AD$3&amp;"*")=1,1,0),0))</f>
        <v>0</v>
      </c>
      <c r="AE16" s="0" t="n">
        <f aca="false">IF(OR(AE$3="",Consolidado!$D16=""),0,IF(ISNUMBER(SEARCH(AE$3,Consolidado!$D16)),IF(COUNTIFS(Consolidado!$AC$5:AC16,Consolidado!$AC16,Consolidado!$D$5:D16,"*"&amp;AE$3&amp;"*")=1,1,0),0))</f>
        <v>0</v>
      </c>
      <c r="AF16" s="0" t="n">
        <f aca="false">IF(OR(AF$3="",Consolidado!$D16=""),0,IF(ISNUMBER(SEARCH(AF$3,Consolidado!$D16)),IF(COUNTIFS(Consolidado!$AC$5:AC16,Consolidado!$AC16,Consolidado!$D$5:D16,"*"&amp;AF$3&amp;"*")=1,1,0),0))</f>
        <v>0</v>
      </c>
      <c r="AG16" s="0" t="n">
        <f aca="false">IF(OR(AG$3="",Consolidado!$D16=""),0,IF(ISNUMBER(SEARCH(AG$3,Consolidado!$D16)),IF(COUNTIFS(Consolidado!$AC$5:AC16,Consolidado!$AC16,Consolidado!$D$5:D16,"*"&amp;AG$3&amp;"*")=1,1,0),0))</f>
        <v>0</v>
      </c>
      <c r="AH16" s="0" t="n">
        <f aca="false">IF(OR(AH$3="",Consolidado!$D16=""),0,IF(ISNUMBER(SEARCH(AH$3,Consolidado!$D16)),IF(COUNTIFS(Consolidado!$AC$5:AC16,Consolidado!$AC16,Consolidado!$D$5:D16,"*"&amp;AH$3&amp;"*")=1,1,0),0))</f>
        <v>0</v>
      </c>
      <c r="AI16" s="0" t="n">
        <f aca="false">IF(OR(AI$3="",Consolidado!$D16=""),0,IF(ISNUMBER(SEARCH(AI$3,Consolidado!$D16)),IF(COUNTIFS(Consolidado!$AC$5:AC16,Consolidado!$AC16,Consolidado!$D$5:D16,"*"&amp;AI$3&amp;"*")=1,1,0),0))</f>
        <v>0</v>
      </c>
      <c r="AJ16" s="0" t="n">
        <f aca="false">IF(OR(AJ$3="",Consolidado!$D16=""),0,IF(ISNUMBER(SEARCH(AJ$3,Consolidado!$D16)),IF(COUNTIFS(Consolidado!$AC$5:AC16,Consolidado!$AC16,Consolidado!$D$5:D16,"*"&amp;AJ$3&amp;"*")=1,1,0),0))</f>
        <v>0</v>
      </c>
      <c r="AK16" s="0" t="n">
        <f aca="false">IF(OR(AK$3="",Consolidado!$D16=""),0,IF(ISNUMBER(SEARCH(AK$3,Consolidado!$D16)),IF(COUNTIFS(Consolidado!$AC$5:AC16,Consolidado!$AC16,Consolidado!$D$5:D16,"*"&amp;AK$3&amp;"*")=1,1,0),0))</f>
        <v>0</v>
      </c>
      <c r="AL16" s="0" t="n">
        <f aca="false">IF(OR(AL$3="",Consolidado!$D16=""),0,IF(ISNUMBER(SEARCH(AL$3,Consolidado!$D16)),IF(COUNTIFS(Consolidado!$AC$5:AC16,Consolidado!$AC16,Consolidado!$D$5:D16,"*"&amp;AL$3&amp;"*")=1,1,0),0))</f>
        <v>0</v>
      </c>
      <c r="AM16" s="0" t="n">
        <f aca="false">IF(OR(AM$3="",Consolidado!$D16=""),0,IF(ISNUMBER(SEARCH(AM$3,Consolidado!$D16)),IF(COUNTIFS(Consolidado!$AC$5:AC16,Consolidado!$AC16,Consolidado!$D$5:D16,"*"&amp;AM$3&amp;"*")=1,1,0),0))</f>
        <v>0</v>
      </c>
      <c r="AN16" s="0" t="n">
        <f aca="false">IF(OR(AN$3="",Consolidado!$D16=""),0,IF(ISNUMBER(SEARCH(AN$3,Consolidado!$D16)),IF(COUNTIFS(Consolidado!$AC$5:AC16,Consolidado!$AC16,Consolidado!$D$5:D16,"*"&amp;AN$3&amp;"*")=1,1,0),0))</f>
        <v>0</v>
      </c>
      <c r="AO16" s="0" t="n">
        <f aca="false">IF(OR(AO$3="",Consolidado!$D16=""),0,IF(ISNUMBER(SEARCH(AO$3,Consolidado!$D16)),IF(COUNTIFS(Consolidado!$AC$5:AC16,Consolidado!$AC16,Consolidado!$D$5:D16,"*"&amp;AO$3&amp;"*")=1,1,0),0))</f>
        <v>0</v>
      </c>
    </row>
    <row r="17" customFormat="false" ht="15" hidden="false" customHeight="false" outlineLevel="0" collapsed="false">
      <c r="B17" s="0" t="n">
        <f aca="false">IF(OR(B$3="",Consolidado!$D17=""),0,IF(ISNUMBER(SEARCH(B$3,Consolidado!$D17)),IF(COUNTIFS(Consolidado!$AC$5:AC17,Consolidado!$AC17,Consolidado!$D$5:D17,"*"&amp;B$3&amp;"*")=1,1,0),0))</f>
        <v>0</v>
      </c>
      <c r="C17" s="0" t="n">
        <f aca="false">IF(OR(C$3="",Consolidado!$D17=""),0,IF(ISNUMBER(SEARCH(C$3,Consolidado!$D17)),IF(COUNTIFS(Consolidado!$AC$5:AC17,Consolidado!$AC17,Consolidado!$D$5:D17,"*"&amp;C$3&amp;"*")=1,1,0),0))</f>
        <v>0</v>
      </c>
      <c r="D17" s="0" t="n">
        <f aca="false">IF(OR(D$3="",Consolidado!$D17=""),0,IF(ISNUMBER(SEARCH(D$3,Consolidado!$D17)),IF(COUNTIFS(Consolidado!$AC$5:AC17,Consolidado!$AC17,Consolidado!$D$5:D17,"*"&amp;D$3&amp;"*")=1,1,0),0))</f>
        <v>0</v>
      </c>
      <c r="E17" s="0" t="n">
        <f aca="false">IF(OR(E$3="",Consolidado!$D17=""),0,IF(ISNUMBER(SEARCH(E$3,Consolidado!$D17)),IF(COUNTIFS(Consolidado!$AC$5:AC17,Consolidado!$AC17,Consolidado!$D$5:D17,"*"&amp;E$3&amp;"*")=1,1,0),0))</f>
        <v>0</v>
      </c>
      <c r="F17" s="0" t="n">
        <f aca="false">IF(OR(F$3="",Consolidado!$D17=""),0,IF(ISNUMBER(SEARCH(F$3,Consolidado!$D17)),IF(COUNTIFS(Consolidado!$AC$5:AC17,Consolidado!$AC17,Consolidado!$D$5:D17,"*"&amp;F$3&amp;"*")=1,1,0),0))</f>
        <v>0</v>
      </c>
      <c r="G17" s="0" t="n">
        <f aca="false">IF(OR(G$3="",Consolidado!$D17=""),0,IF(ISNUMBER(SEARCH(G$3,Consolidado!$D17)),IF(COUNTIFS(Consolidado!$AC$5:AC17,Consolidado!$AC17,Consolidado!$D$5:D17,"*"&amp;G$3&amp;"*")=1,1,0),0))</f>
        <v>0</v>
      </c>
      <c r="H17" s="0" t="n">
        <f aca="false">IF(OR(H$3="",Consolidado!$D17=""),0,IF(ISNUMBER(SEARCH(H$3,Consolidado!$D17)),IF(COUNTIFS(Consolidado!$AC$5:AC17,Consolidado!$AC17,Consolidado!$D$5:D17,"*"&amp;H$3&amp;"*")=1,1,0),0))</f>
        <v>0</v>
      </c>
      <c r="I17" s="0" t="n">
        <f aca="false">IF(OR(I$3="",Consolidado!$D17=""),0,IF(ISNUMBER(SEARCH(I$3,Consolidado!$D17)),IF(COUNTIFS(Consolidado!$AC$5:AC17,Consolidado!$AC17,Consolidado!$D$5:D17,"*"&amp;I$3&amp;"*")=1,1,0),0))</f>
        <v>0</v>
      </c>
      <c r="J17" s="0" t="n">
        <f aca="false">IF(OR(J$3="",Consolidado!$D17=""),0,IF(ISNUMBER(SEARCH(J$3,Consolidado!$D17)),IF(COUNTIFS(Consolidado!$AC$5:AC17,Consolidado!$AC17,Consolidado!$D$5:D17,"*"&amp;J$3&amp;"*")=1,1,0),0))</f>
        <v>0</v>
      </c>
      <c r="K17" s="0" t="n">
        <f aca="false">IF(OR(K$3="",Consolidado!$D17=""),0,IF(ISNUMBER(SEARCH(K$3,Consolidado!$D17)),IF(COUNTIFS(Consolidado!$AC$5:AC17,Consolidado!$AC17,Consolidado!$D$5:D17,"*"&amp;K$3&amp;"*")=1,1,0),0))</f>
        <v>0</v>
      </c>
      <c r="L17" s="0" t="n">
        <f aca="false">IF(OR(L$3="",Consolidado!$D17=""),0,IF(ISNUMBER(SEARCH(L$3,Consolidado!$D17)),IF(COUNTIFS(Consolidado!$AC$5:AC17,Consolidado!$AC17,Consolidado!$D$5:D17,"*"&amp;L$3&amp;"*")=1,1,0),0))</f>
        <v>0</v>
      </c>
      <c r="M17" s="0" t="n">
        <f aca="false">IF(OR(M$3="",Consolidado!$D17=""),0,IF(ISNUMBER(SEARCH(M$3,Consolidado!$D17)),IF(COUNTIFS(Consolidado!$AC$5:AC17,Consolidado!$AC17,Consolidado!$D$5:D17,"*"&amp;M$3&amp;"*")=1,1,0),0))</f>
        <v>0</v>
      </c>
      <c r="N17" s="0" t="n">
        <f aca="false">IF(OR(N$3="",Consolidado!$D17=""),0,IF(ISNUMBER(SEARCH(N$3,Consolidado!$D17)),IF(COUNTIFS(Consolidado!$AC$5:AC17,Consolidado!$AC17,Consolidado!$D$5:D17,"*"&amp;N$3&amp;"*")=1,1,0),0))</f>
        <v>0</v>
      </c>
      <c r="O17" s="0" t="n">
        <f aca="false">IF(OR(O$3="",Consolidado!$D17=""),0,IF(ISNUMBER(SEARCH(O$3,Consolidado!$D17)),IF(COUNTIFS(Consolidado!$AC$5:AC17,Consolidado!$AC17,Consolidado!$D$5:D17,"*"&amp;O$3&amp;"*")=1,1,0),0))</f>
        <v>0</v>
      </c>
      <c r="P17" s="0" t="n">
        <f aca="false">IF(OR(P$3="",Consolidado!$D17=""),0,IF(ISNUMBER(SEARCH(P$3,Consolidado!$D17)),IF(COUNTIFS(Consolidado!$AC$5:AC17,Consolidado!$AC17,Consolidado!$D$5:D17,"*"&amp;P$3&amp;"*")=1,1,0),0))</f>
        <v>0</v>
      </c>
      <c r="Q17" s="0" t="n">
        <f aca="false">IF(OR(Q$3="",Consolidado!$D17=""),0,IF(ISNUMBER(SEARCH(Q$3,Consolidado!$D17)),IF(COUNTIFS(Consolidado!$AC$5:AC17,Consolidado!$AC17,Consolidado!$D$5:D17,"*"&amp;Q$3&amp;"*")=1,1,0),0))</f>
        <v>0</v>
      </c>
      <c r="R17" s="0" t="n">
        <f aca="false">IF(OR(R$3="",Consolidado!$D17=""),0,IF(ISNUMBER(SEARCH(R$3,Consolidado!$D17)),IF(COUNTIFS(Consolidado!$AC$5:AC17,Consolidado!$AC17,Consolidado!$D$5:D17,"*"&amp;R$3&amp;"*")=1,1,0),0))</f>
        <v>0</v>
      </c>
      <c r="S17" s="0" t="n">
        <f aca="false">IF(OR(S$3="",Consolidado!$D17=""),0,IF(ISNUMBER(SEARCH(S$3,Consolidado!$D17)),IF(COUNTIFS(Consolidado!$AC$5:AC17,Consolidado!$AC17,Consolidado!$D$5:D17,"*"&amp;S$3&amp;"*")=1,1,0),0))</f>
        <v>0</v>
      </c>
      <c r="T17" s="0" t="n">
        <f aca="false">IF(OR(T$3="",Consolidado!$D17=""),0,IF(ISNUMBER(SEARCH(T$3,Consolidado!$D17)),IF(COUNTIFS(Consolidado!$AC$5:AC17,Consolidado!$AC17,Consolidado!$D$5:D17,"*"&amp;T$3&amp;"*")=1,1,0),0))</f>
        <v>0</v>
      </c>
      <c r="U17" s="0" t="n">
        <f aca="false">IF(OR(U$3="",Consolidado!$D17=""),0,IF(ISNUMBER(SEARCH(U$3,Consolidado!$D17)),IF(COUNTIFS(Consolidado!$AC$5:AC17,Consolidado!$AC17,Consolidado!$D$5:D17,"*"&amp;U$3&amp;"*")=1,1,0),0))</f>
        <v>0</v>
      </c>
      <c r="V17" s="0" t="n">
        <f aca="false">IF(OR(V$3="",Consolidado!$D17=""),0,IF(ISNUMBER(SEARCH(V$3,Consolidado!$D17)),IF(COUNTIFS(Consolidado!$AC$5:AC17,Consolidado!$AC17,Consolidado!$D$5:D17,"*"&amp;V$3&amp;"*")=1,1,0),0))</f>
        <v>0</v>
      </c>
      <c r="W17" s="0" t="n">
        <f aca="false">IF(OR(W$3="",Consolidado!$D17=""),0,IF(ISNUMBER(SEARCH(W$3,Consolidado!$D17)),IF(COUNTIFS(Consolidado!$AC$5:AC17,Consolidado!$AC17,Consolidado!$D$5:D17,"*"&amp;W$3&amp;"*")=1,1,0),0))</f>
        <v>0</v>
      </c>
      <c r="X17" s="0" t="n">
        <f aca="false">IF(OR(X$3="",Consolidado!$D17=""),0,IF(ISNUMBER(SEARCH(X$3,Consolidado!$D17)),IF(COUNTIFS(Consolidado!$AC$5:AC17,Consolidado!$AC17,Consolidado!$D$5:D17,"*"&amp;X$3&amp;"*")=1,1,0),0))</f>
        <v>0</v>
      </c>
      <c r="Y17" s="0" t="n">
        <f aca="false">IF(OR(Y$3="",Consolidado!$D17=""),0,IF(ISNUMBER(SEARCH(Y$3,Consolidado!$D17)),IF(COUNTIFS(Consolidado!$AC$5:AC17,Consolidado!$AC17,Consolidado!$D$5:D17,"*"&amp;Y$3&amp;"*")=1,1,0),0))</f>
        <v>0</v>
      </c>
      <c r="Z17" s="0" t="n">
        <f aca="false">IF(OR(Z$3="",Consolidado!$D17=""),0,IF(ISNUMBER(SEARCH(Z$3,Consolidado!$D17)),IF(COUNTIFS(Consolidado!$AC$5:AC17,Consolidado!$AC17,Consolidado!$D$5:D17,"*"&amp;Z$3&amp;"*")=1,1,0),0))</f>
        <v>0</v>
      </c>
      <c r="AA17" s="0" t="n">
        <f aca="false">IF(OR(AA$3="",Consolidado!$D17=""),0,IF(ISNUMBER(SEARCH(AA$3,Consolidado!$D17)),IF(COUNTIFS(Consolidado!$AC$5:AC17,Consolidado!$AC17,Consolidado!$D$5:D17,"*"&amp;AA$3&amp;"*")=1,1,0),0))</f>
        <v>0</v>
      </c>
      <c r="AB17" s="0" t="n">
        <f aca="false">IF(OR(AB$3="",Consolidado!$D17=""),0,IF(ISNUMBER(SEARCH(AB$3,Consolidado!$D17)),IF(COUNTIFS(Consolidado!$AC$5:AC17,Consolidado!$AC17,Consolidado!$D$5:D17,"*"&amp;AB$3&amp;"*")=1,1,0),0))</f>
        <v>0</v>
      </c>
      <c r="AC17" s="0" t="n">
        <f aca="false">IF(OR(AC$3="",Consolidado!$D17=""),0,IF(ISNUMBER(SEARCH(AC$3,Consolidado!$D17)),IF(COUNTIFS(Consolidado!$AC$5:AC17,Consolidado!$AC17,Consolidado!$D$5:D17,"*"&amp;AC$3&amp;"*")=1,1,0),0))</f>
        <v>0</v>
      </c>
      <c r="AD17" s="0" t="n">
        <f aca="false">IF(OR(AD$3="",Consolidado!$D17=""),0,IF(ISNUMBER(SEARCH(AD$3,Consolidado!$D17)),IF(COUNTIFS(Consolidado!$AC$5:AC17,Consolidado!$AC17,Consolidado!$D$5:D17,"*"&amp;AD$3&amp;"*")=1,1,0),0))</f>
        <v>0</v>
      </c>
      <c r="AE17" s="0" t="n">
        <f aca="false">IF(OR(AE$3="",Consolidado!$D17=""),0,IF(ISNUMBER(SEARCH(AE$3,Consolidado!$D17)),IF(COUNTIFS(Consolidado!$AC$5:AC17,Consolidado!$AC17,Consolidado!$D$5:D17,"*"&amp;AE$3&amp;"*")=1,1,0),0))</f>
        <v>0</v>
      </c>
      <c r="AF17" s="0" t="n">
        <f aca="false">IF(OR(AF$3="",Consolidado!$D17=""),0,IF(ISNUMBER(SEARCH(AF$3,Consolidado!$D17)),IF(COUNTIFS(Consolidado!$AC$5:AC17,Consolidado!$AC17,Consolidado!$D$5:D17,"*"&amp;AF$3&amp;"*")=1,1,0),0))</f>
        <v>0</v>
      </c>
      <c r="AG17" s="0" t="n">
        <f aca="false">IF(OR(AG$3="",Consolidado!$D17=""),0,IF(ISNUMBER(SEARCH(AG$3,Consolidado!$D17)),IF(COUNTIFS(Consolidado!$AC$5:AC17,Consolidado!$AC17,Consolidado!$D$5:D17,"*"&amp;AG$3&amp;"*")=1,1,0),0))</f>
        <v>0</v>
      </c>
      <c r="AH17" s="0" t="n">
        <f aca="false">IF(OR(AH$3="",Consolidado!$D17=""),0,IF(ISNUMBER(SEARCH(AH$3,Consolidado!$D17)),IF(COUNTIFS(Consolidado!$AC$5:AC17,Consolidado!$AC17,Consolidado!$D$5:D17,"*"&amp;AH$3&amp;"*")=1,1,0),0))</f>
        <v>0</v>
      </c>
      <c r="AI17" s="0" t="n">
        <f aca="false">IF(OR(AI$3="",Consolidado!$D17=""),0,IF(ISNUMBER(SEARCH(AI$3,Consolidado!$D17)),IF(COUNTIFS(Consolidado!$AC$5:AC17,Consolidado!$AC17,Consolidado!$D$5:D17,"*"&amp;AI$3&amp;"*")=1,1,0),0))</f>
        <v>0</v>
      </c>
      <c r="AJ17" s="0" t="n">
        <f aca="false">IF(OR(AJ$3="",Consolidado!$D17=""),0,IF(ISNUMBER(SEARCH(AJ$3,Consolidado!$D17)),IF(COUNTIFS(Consolidado!$AC$5:AC17,Consolidado!$AC17,Consolidado!$D$5:D17,"*"&amp;AJ$3&amp;"*")=1,1,0),0))</f>
        <v>0</v>
      </c>
      <c r="AK17" s="0" t="n">
        <f aca="false">IF(OR(AK$3="",Consolidado!$D17=""),0,IF(ISNUMBER(SEARCH(AK$3,Consolidado!$D17)),IF(COUNTIFS(Consolidado!$AC$5:AC17,Consolidado!$AC17,Consolidado!$D$5:D17,"*"&amp;AK$3&amp;"*")=1,1,0),0))</f>
        <v>0</v>
      </c>
      <c r="AL17" s="0" t="n">
        <f aca="false">IF(OR(AL$3="",Consolidado!$D17=""),0,IF(ISNUMBER(SEARCH(AL$3,Consolidado!$D17)),IF(COUNTIFS(Consolidado!$AC$5:AC17,Consolidado!$AC17,Consolidado!$D$5:D17,"*"&amp;AL$3&amp;"*")=1,1,0),0))</f>
        <v>0</v>
      </c>
      <c r="AM17" s="0" t="n">
        <f aca="false">IF(OR(AM$3="",Consolidado!$D17=""),0,IF(ISNUMBER(SEARCH(AM$3,Consolidado!$D17)),IF(COUNTIFS(Consolidado!$AC$5:AC17,Consolidado!$AC17,Consolidado!$D$5:D17,"*"&amp;AM$3&amp;"*")=1,1,0),0))</f>
        <v>0</v>
      </c>
      <c r="AN17" s="0" t="n">
        <f aca="false">IF(OR(AN$3="",Consolidado!$D17=""),0,IF(ISNUMBER(SEARCH(AN$3,Consolidado!$D17)),IF(COUNTIFS(Consolidado!$AC$5:AC17,Consolidado!$AC17,Consolidado!$D$5:D17,"*"&amp;AN$3&amp;"*")=1,1,0),0))</f>
        <v>0</v>
      </c>
      <c r="AO17" s="0" t="n">
        <f aca="false">IF(OR(AO$3="",Consolidado!$D17=""),0,IF(ISNUMBER(SEARCH(AO$3,Consolidado!$D17)),IF(COUNTIFS(Consolidado!$AC$5:AC17,Consolidado!$AC17,Consolidado!$D$5:D17,"*"&amp;AO$3&amp;"*")=1,1,0),0))</f>
        <v>0</v>
      </c>
    </row>
    <row r="18" customFormat="false" ht="15" hidden="false" customHeight="false" outlineLevel="0" collapsed="false">
      <c r="B18" s="0" t="n">
        <f aca="false">IF(OR(B$3="",Consolidado!$D18=""),0,IF(ISNUMBER(SEARCH(B$3,Consolidado!$D18)),IF(COUNTIFS(Consolidado!$AC$5:AC18,Consolidado!$AC18,Consolidado!$D$5:D18,"*"&amp;B$3&amp;"*")=1,1,0),0))</f>
        <v>1</v>
      </c>
      <c r="C18" s="0" t="n">
        <f aca="false">IF(OR(C$3="",Consolidado!$D18=""),0,IF(ISNUMBER(SEARCH(C$3,Consolidado!$D18)),IF(COUNTIFS(Consolidado!$AC$5:AC18,Consolidado!$AC18,Consolidado!$D$5:D18,"*"&amp;C$3&amp;"*")=1,1,0),0))</f>
        <v>0</v>
      </c>
      <c r="D18" s="0" t="n">
        <f aca="false">IF(OR(D$3="",Consolidado!$D18=""),0,IF(ISNUMBER(SEARCH(D$3,Consolidado!$D18)),IF(COUNTIFS(Consolidado!$AC$5:AC18,Consolidado!$AC18,Consolidado!$D$5:D18,"*"&amp;D$3&amp;"*")=1,1,0),0))</f>
        <v>0</v>
      </c>
      <c r="E18" s="0" t="n">
        <f aca="false">IF(OR(E$3="",Consolidado!$D18=""),0,IF(ISNUMBER(SEARCH(E$3,Consolidado!$D18)),IF(COUNTIFS(Consolidado!$AC$5:AC18,Consolidado!$AC18,Consolidado!$D$5:D18,"*"&amp;E$3&amp;"*")=1,1,0),0))</f>
        <v>0</v>
      </c>
      <c r="F18" s="0" t="n">
        <f aca="false">IF(OR(F$3="",Consolidado!$D18=""),0,IF(ISNUMBER(SEARCH(F$3,Consolidado!$D18)),IF(COUNTIFS(Consolidado!$AC$5:AC18,Consolidado!$AC18,Consolidado!$D$5:D18,"*"&amp;F$3&amp;"*")=1,1,0),0))</f>
        <v>0</v>
      </c>
      <c r="G18" s="0" t="n">
        <f aca="false">IF(OR(G$3="",Consolidado!$D18=""),0,IF(ISNUMBER(SEARCH(G$3,Consolidado!$D18)),IF(COUNTIFS(Consolidado!$AC$5:AC18,Consolidado!$AC18,Consolidado!$D$5:D18,"*"&amp;G$3&amp;"*")=1,1,0),0))</f>
        <v>0</v>
      </c>
      <c r="H18" s="0" t="n">
        <f aca="false">IF(OR(H$3="",Consolidado!$D18=""),0,IF(ISNUMBER(SEARCH(H$3,Consolidado!$D18)),IF(COUNTIFS(Consolidado!$AC$5:AC18,Consolidado!$AC18,Consolidado!$D$5:D18,"*"&amp;H$3&amp;"*")=1,1,0),0))</f>
        <v>0</v>
      </c>
      <c r="I18" s="0" t="n">
        <f aca="false">IF(OR(I$3="",Consolidado!$D18=""),0,IF(ISNUMBER(SEARCH(I$3,Consolidado!$D18)),IF(COUNTIFS(Consolidado!$AC$5:AC18,Consolidado!$AC18,Consolidado!$D$5:D18,"*"&amp;I$3&amp;"*")=1,1,0),0))</f>
        <v>0</v>
      </c>
      <c r="J18" s="0" t="n">
        <f aca="false">IF(OR(J$3="",Consolidado!$D18=""),0,IF(ISNUMBER(SEARCH(J$3,Consolidado!$D18)),IF(COUNTIFS(Consolidado!$AC$5:AC18,Consolidado!$AC18,Consolidado!$D$5:D18,"*"&amp;J$3&amp;"*")=1,1,0),0))</f>
        <v>0</v>
      </c>
      <c r="K18" s="0" t="n">
        <f aca="false">IF(OR(K$3="",Consolidado!$D18=""),0,IF(ISNUMBER(SEARCH(K$3,Consolidado!$D18)),IF(COUNTIFS(Consolidado!$AC$5:AC18,Consolidado!$AC18,Consolidado!$D$5:D18,"*"&amp;K$3&amp;"*")=1,1,0),0))</f>
        <v>0</v>
      </c>
      <c r="L18" s="0" t="n">
        <f aca="false">IF(OR(L$3="",Consolidado!$D18=""),0,IF(ISNUMBER(SEARCH(L$3,Consolidado!$D18)),IF(COUNTIFS(Consolidado!$AC$5:AC18,Consolidado!$AC18,Consolidado!$D$5:D18,"*"&amp;L$3&amp;"*")=1,1,0),0))</f>
        <v>0</v>
      </c>
      <c r="M18" s="0" t="n">
        <f aca="false">IF(OR(M$3="",Consolidado!$D18=""),0,IF(ISNUMBER(SEARCH(M$3,Consolidado!$D18)),IF(COUNTIFS(Consolidado!$AC$5:AC18,Consolidado!$AC18,Consolidado!$D$5:D18,"*"&amp;M$3&amp;"*")=1,1,0),0))</f>
        <v>0</v>
      </c>
      <c r="N18" s="0" t="n">
        <f aca="false">IF(OR(N$3="",Consolidado!$D18=""),0,IF(ISNUMBER(SEARCH(N$3,Consolidado!$D18)),IF(COUNTIFS(Consolidado!$AC$5:AC18,Consolidado!$AC18,Consolidado!$D$5:D18,"*"&amp;N$3&amp;"*")=1,1,0),0))</f>
        <v>0</v>
      </c>
      <c r="O18" s="0" t="n">
        <f aca="false">IF(OR(O$3="",Consolidado!$D18=""),0,IF(ISNUMBER(SEARCH(O$3,Consolidado!$D18)),IF(COUNTIFS(Consolidado!$AC$5:AC18,Consolidado!$AC18,Consolidado!$D$5:D18,"*"&amp;O$3&amp;"*")=1,1,0),0))</f>
        <v>0</v>
      </c>
      <c r="P18" s="0" t="n">
        <f aca="false">IF(OR(P$3="",Consolidado!$D18=""),0,IF(ISNUMBER(SEARCH(P$3,Consolidado!$D18)),IF(COUNTIFS(Consolidado!$AC$5:AC18,Consolidado!$AC18,Consolidado!$D$5:D18,"*"&amp;P$3&amp;"*")=1,1,0),0))</f>
        <v>0</v>
      </c>
      <c r="Q18" s="0" t="n">
        <f aca="false">IF(OR(Q$3="",Consolidado!$D18=""),0,IF(ISNUMBER(SEARCH(Q$3,Consolidado!$D18)),IF(COUNTIFS(Consolidado!$AC$5:AC18,Consolidado!$AC18,Consolidado!$D$5:D18,"*"&amp;Q$3&amp;"*")=1,1,0),0))</f>
        <v>0</v>
      </c>
      <c r="R18" s="0" t="n">
        <f aca="false">IF(OR(R$3="",Consolidado!$D18=""),0,IF(ISNUMBER(SEARCH(R$3,Consolidado!$D18)),IF(COUNTIFS(Consolidado!$AC$5:AC18,Consolidado!$AC18,Consolidado!$D$5:D18,"*"&amp;R$3&amp;"*")=1,1,0),0))</f>
        <v>0</v>
      </c>
      <c r="S18" s="0" t="n">
        <f aca="false">IF(OR(S$3="",Consolidado!$D18=""),0,IF(ISNUMBER(SEARCH(S$3,Consolidado!$D18)),IF(COUNTIFS(Consolidado!$AC$5:AC18,Consolidado!$AC18,Consolidado!$D$5:D18,"*"&amp;S$3&amp;"*")=1,1,0),0))</f>
        <v>0</v>
      </c>
      <c r="T18" s="0" t="n">
        <f aca="false">IF(OR(T$3="",Consolidado!$D18=""),0,IF(ISNUMBER(SEARCH(T$3,Consolidado!$D18)),IF(COUNTIFS(Consolidado!$AC$5:AC18,Consolidado!$AC18,Consolidado!$D$5:D18,"*"&amp;T$3&amp;"*")=1,1,0),0))</f>
        <v>0</v>
      </c>
      <c r="U18" s="0" t="n">
        <f aca="false">IF(OR(U$3="",Consolidado!$D18=""),0,IF(ISNUMBER(SEARCH(U$3,Consolidado!$D18)),IF(COUNTIFS(Consolidado!$AC$5:AC18,Consolidado!$AC18,Consolidado!$D$5:D18,"*"&amp;U$3&amp;"*")=1,1,0),0))</f>
        <v>0</v>
      </c>
      <c r="V18" s="0" t="n">
        <f aca="false">IF(OR(V$3="",Consolidado!$D18=""),0,IF(ISNUMBER(SEARCH(V$3,Consolidado!$D18)),IF(COUNTIFS(Consolidado!$AC$5:AC18,Consolidado!$AC18,Consolidado!$D$5:D18,"*"&amp;V$3&amp;"*")=1,1,0),0))</f>
        <v>0</v>
      </c>
      <c r="W18" s="0" t="n">
        <f aca="false">IF(OR(W$3="",Consolidado!$D18=""),0,IF(ISNUMBER(SEARCH(W$3,Consolidado!$D18)),IF(COUNTIFS(Consolidado!$AC$5:AC18,Consolidado!$AC18,Consolidado!$D$5:D18,"*"&amp;W$3&amp;"*")=1,1,0),0))</f>
        <v>0</v>
      </c>
      <c r="X18" s="0" t="n">
        <f aca="false">IF(OR(X$3="",Consolidado!$D18=""),0,IF(ISNUMBER(SEARCH(X$3,Consolidado!$D18)),IF(COUNTIFS(Consolidado!$AC$5:AC18,Consolidado!$AC18,Consolidado!$D$5:D18,"*"&amp;X$3&amp;"*")=1,1,0),0))</f>
        <v>0</v>
      </c>
      <c r="Y18" s="0" t="n">
        <f aca="false">IF(OR(Y$3="",Consolidado!$D18=""),0,IF(ISNUMBER(SEARCH(Y$3,Consolidado!$D18)),IF(COUNTIFS(Consolidado!$AC$5:AC18,Consolidado!$AC18,Consolidado!$D$5:D18,"*"&amp;Y$3&amp;"*")=1,1,0),0))</f>
        <v>0</v>
      </c>
      <c r="Z18" s="0" t="n">
        <f aca="false">IF(OR(Z$3="",Consolidado!$D18=""),0,IF(ISNUMBER(SEARCH(Z$3,Consolidado!$D18)),IF(COUNTIFS(Consolidado!$AC$5:AC18,Consolidado!$AC18,Consolidado!$D$5:D18,"*"&amp;Z$3&amp;"*")=1,1,0),0))</f>
        <v>0</v>
      </c>
      <c r="AA18" s="0" t="n">
        <f aca="false">IF(OR(AA$3="",Consolidado!$D18=""),0,IF(ISNUMBER(SEARCH(AA$3,Consolidado!$D18)),IF(COUNTIFS(Consolidado!$AC$5:AC18,Consolidado!$AC18,Consolidado!$D$5:D18,"*"&amp;AA$3&amp;"*")=1,1,0),0))</f>
        <v>0</v>
      </c>
      <c r="AB18" s="0" t="n">
        <f aca="false">IF(OR(AB$3="",Consolidado!$D18=""),0,IF(ISNUMBER(SEARCH(AB$3,Consolidado!$D18)),IF(COUNTIFS(Consolidado!$AC$5:AC18,Consolidado!$AC18,Consolidado!$D$5:D18,"*"&amp;AB$3&amp;"*")=1,1,0),0))</f>
        <v>0</v>
      </c>
      <c r="AC18" s="0" t="n">
        <f aca="false">IF(OR(AC$3="",Consolidado!$D18=""),0,IF(ISNUMBER(SEARCH(AC$3,Consolidado!$D18)),IF(COUNTIFS(Consolidado!$AC$5:AC18,Consolidado!$AC18,Consolidado!$D$5:D18,"*"&amp;AC$3&amp;"*")=1,1,0),0))</f>
        <v>0</v>
      </c>
      <c r="AD18" s="0" t="n">
        <f aca="false">IF(OR(AD$3="",Consolidado!$D18=""),0,IF(ISNUMBER(SEARCH(AD$3,Consolidado!$D18)),IF(COUNTIFS(Consolidado!$AC$5:AC18,Consolidado!$AC18,Consolidado!$D$5:D18,"*"&amp;AD$3&amp;"*")=1,1,0),0))</f>
        <v>0</v>
      </c>
      <c r="AE18" s="0" t="n">
        <f aca="false">IF(OR(AE$3="",Consolidado!$D18=""),0,IF(ISNUMBER(SEARCH(AE$3,Consolidado!$D18)),IF(COUNTIFS(Consolidado!$AC$5:AC18,Consolidado!$AC18,Consolidado!$D$5:D18,"*"&amp;AE$3&amp;"*")=1,1,0),0))</f>
        <v>0</v>
      </c>
      <c r="AF18" s="0" t="n">
        <f aca="false">IF(OR(AF$3="",Consolidado!$D18=""),0,IF(ISNUMBER(SEARCH(AF$3,Consolidado!$D18)),IF(COUNTIFS(Consolidado!$AC$5:AC18,Consolidado!$AC18,Consolidado!$D$5:D18,"*"&amp;AF$3&amp;"*")=1,1,0),0))</f>
        <v>0</v>
      </c>
      <c r="AG18" s="0" t="n">
        <f aca="false">IF(OR(AG$3="",Consolidado!$D18=""),0,IF(ISNUMBER(SEARCH(AG$3,Consolidado!$D18)),IF(COUNTIFS(Consolidado!$AC$5:AC18,Consolidado!$AC18,Consolidado!$D$5:D18,"*"&amp;AG$3&amp;"*")=1,1,0),0))</f>
        <v>0</v>
      </c>
      <c r="AH18" s="0" t="n">
        <f aca="false">IF(OR(AH$3="",Consolidado!$D18=""),0,IF(ISNUMBER(SEARCH(AH$3,Consolidado!$D18)),IF(COUNTIFS(Consolidado!$AC$5:AC18,Consolidado!$AC18,Consolidado!$D$5:D18,"*"&amp;AH$3&amp;"*")=1,1,0),0))</f>
        <v>0</v>
      </c>
      <c r="AI18" s="0" t="n">
        <f aca="false">IF(OR(AI$3="",Consolidado!$D18=""),0,IF(ISNUMBER(SEARCH(AI$3,Consolidado!$D18)),IF(COUNTIFS(Consolidado!$AC$5:AC18,Consolidado!$AC18,Consolidado!$D$5:D18,"*"&amp;AI$3&amp;"*")=1,1,0),0))</f>
        <v>0</v>
      </c>
      <c r="AJ18" s="0" t="n">
        <f aca="false">IF(OR(AJ$3="",Consolidado!$D18=""),0,IF(ISNUMBER(SEARCH(AJ$3,Consolidado!$D18)),IF(COUNTIFS(Consolidado!$AC$5:AC18,Consolidado!$AC18,Consolidado!$D$5:D18,"*"&amp;AJ$3&amp;"*")=1,1,0),0))</f>
        <v>0</v>
      </c>
      <c r="AK18" s="0" t="n">
        <f aca="false">IF(OR(AK$3="",Consolidado!$D18=""),0,IF(ISNUMBER(SEARCH(AK$3,Consolidado!$D18)),IF(COUNTIFS(Consolidado!$AC$5:AC18,Consolidado!$AC18,Consolidado!$D$5:D18,"*"&amp;AK$3&amp;"*")=1,1,0),0))</f>
        <v>0</v>
      </c>
      <c r="AL18" s="0" t="n">
        <f aca="false">IF(OR(AL$3="",Consolidado!$D18=""),0,IF(ISNUMBER(SEARCH(AL$3,Consolidado!$D18)),IF(COUNTIFS(Consolidado!$AC$5:AC18,Consolidado!$AC18,Consolidado!$D$5:D18,"*"&amp;AL$3&amp;"*")=1,1,0),0))</f>
        <v>0</v>
      </c>
      <c r="AM18" s="0" t="n">
        <f aca="false">IF(OR(AM$3="",Consolidado!$D18=""),0,IF(ISNUMBER(SEARCH(AM$3,Consolidado!$D18)),IF(COUNTIFS(Consolidado!$AC$5:AC18,Consolidado!$AC18,Consolidado!$D$5:D18,"*"&amp;AM$3&amp;"*")=1,1,0),0))</f>
        <v>0</v>
      </c>
      <c r="AN18" s="0" t="n">
        <f aca="false">IF(OR(AN$3="",Consolidado!$D18=""),0,IF(ISNUMBER(SEARCH(AN$3,Consolidado!$D18)),IF(COUNTIFS(Consolidado!$AC$5:AC18,Consolidado!$AC18,Consolidado!$D$5:D18,"*"&amp;AN$3&amp;"*")=1,1,0),0))</f>
        <v>0</v>
      </c>
      <c r="AO18" s="0" t="n">
        <f aca="false">IF(OR(AO$3="",Consolidado!$D18=""),0,IF(ISNUMBER(SEARCH(AO$3,Consolidado!$D18)),IF(COUNTIFS(Consolidado!$AC$5:AC18,Consolidado!$AC18,Consolidado!$D$5:D18,"*"&amp;AO$3&amp;"*")=1,1,0),0))</f>
        <v>0</v>
      </c>
    </row>
    <row r="19" customFormat="false" ht="15" hidden="false" customHeight="false" outlineLevel="0" collapsed="false">
      <c r="B19" s="0" t="n">
        <f aca="false">IF(OR(B$3="",Consolidado!$D19=""),0,IF(ISNUMBER(SEARCH(B$3,Consolidado!$D19)),IF(COUNTIFS(Consolidado!$AC$5:AC19,Consolidado!$AC19,Consolidado!$D$5:D19,"*"&amp;B$3&amp;"*")=1,1,0),0))</f>
        <v>0</v>
      </c>
      <c r="C19" s="0" t="n">
        <f aca="false">IF(OR(C$3="",Consolidado!$D19=""),0,IF(ISNUMBER(SEARCH(C$3,Consolidado!$D19)),IF(COUNTIFS(Consolidado!$AC$5:AC19,Consolidado!$AC19,Consolidado!$D$5:D19,"*"&amp;C$3&amp;"*")=1,1,0),0))</f>
        <v>0</v>
      </c>
      <c r="D19" s="0" t="n">
        <f aca="false">IF(OR(D$3="",Consolidado!$D19=""),0,IF(ISNUMBER(SEARCH(D$3,Consolidado!$D19)),IF(COUNTIFS(Consolidado!$AC$5:AC19,Consolidado!$AC19,Consolidado!$D$5:D19,"*"&amp;D$3&amp;"*")=1,1,0),0))</f>
        <v>0</v>
      </c>
      <c r="E19" s="0" t="n">
        <f aca="false">IF(OR(E$3="",Consolidado!$D19=""),0,IF(ISNUMBER(SEARCH(E$3,Consolidado!$D19)),IF(COUNTIFS(Consolidado!$AC$5:AC19,Consolidado!$AC19,Consolidado!$D$5:D19,"*"&amp;E$3&amp;"*")=1,1,0),0))</f>
        <v>0</v>
      </c>
      <c r="F19" s="0" t="n">
        <f aca="false">IF(OR(F$3="",Consolidado!$D19=""),0,IF(ISNUMBER(SEARCH(F$3,Consolidado!$D19)),IF(COUNTIFS(Consolidado!$AC$5:AC19,Consolidado!$AC19,Consolidado!$D$5:D19,"*"&amp;F$3&amp;"*")=1,1,0),0))</f>
        <v>0</v>
      </c>
      <c r="G19" s="0" t="n">
        <f aca="false">IF(OR(G$3="",Consolidado!$D19=""),0,IF(ISNUMBER(SEARCH(G$3,Consolidado!$D19)),IF(COUNTIFS(Consolidado!$AC$5:AC19,Consolidado!$AC19,Consolidado!$D$5:D19,"*"&amp;G$3&amp;"*")=1,1,0),0))</f>
        <v>0</v>
      </c>
      <c r="H19" s="0" t="n">
        <f aca="false">IF(OR(H$3="",Consolidado!$D19=""),0,IF(ISNUMBER(SEARCH(H$3,Consolidado!$D19)),IF(COUNTIFS(Consolidado!$AC$5:AC19,Consolidado!$AC19,Consolidado!$D$5:D19,"*"&amp;H$3&amp;"*")=1,1,0),0))</f>
        <v>1</v>
      </c>
      <c r="I19" s="0" t="n">
        <f aca="false">IF(OR(I$3="",Consolidado!$D19=""),0,IF(ISNUMBER(SEARCH(I$3,Consolidado!$D19)),IF(COUNTIFS(Consolidado!$AC$5:AC19,Consolidado!$AC19,Consolidado!$D$5:D19,"*"&amp;I$3&amp;"*")=1,1,0),0))</f>
        <v>0</v>
      </c>
      <c r="J19" s="0" t="n">
        <f aca="false">IF(OR(J$3="",Consolidado!$D19=""),0,IF(ISNUMBER(SEARCH(J$3,Consolidado!$D19)),IF(COUNTIFS(Consolidado!$AC$5:AC19,Consolidado!$AC19,Consolidado!$D$5:D19,"*"&amp;J$3&amp;"*")=1,1,0),0))</f>
        <v>0</v>
      </c>
      <c r="K19" s="0" t="n">
        <f aca="false">IF(OR(K$3="",Consolidado!$D19=""),0,IF(ISNUMBER(SEARCH(K$3,Consolidado!$D19)),IF(COUNTIFS(Consolidado!$AC$5:AC19,Consolidado!$AC19,Consolidado!$D$5:D19,"*"&amp;K$3&amp;"*")=1,1,0),0))</f>
        <v>0</v>
      </c>
      <c r="L19" s="0" t="n">
        <f aca="false">IF(OR(L$3="",Consolidado!$D19=""),0,IF(ISNUMBER(SEARCH(L$3,Consolidado!$D19)),IF(COUNTIFS(Consolidado!$AC$5:AC19,Consolidado!$AC19,Consolidado!$D$5:D19,"*"&amp;L$3&amp;"*")=1,1,0),0))</f>
        <v>0</v>
      </c>
      <c r="M19" s="0" t="n">
        <f aca="false">IF(OR(M$3="",Consolidado!$D19=""),0,IF(ISNUMBER(SEARCH(M$3,Consolidado!$D19)),IF(COUNTIFS(Consolidado!$AC$5:AC19,Consolidado!$AC19,Consolidado!$D$5:D19,"*"&amp;M$3&amp;"*")=1,1,0),0))</f>
        <v>0</v>
      </c>
      <c r="N19" s="0" t="n">
        <f aca="false">IF(OR(N$3="",Consolidado!$D19=""),0,IF(ISNUMBER(SEARCH(N$3,Consolidado!$D19)),IF(COUNTIFS(Consolidado!$AC$5:AC19,Consolidado!$AC19,Consolidado!$D$5:D19,"*"&amp;N$3&amp;"*")=1,1,0),0))</f>
        <v>0</v>
      </c>
      <c r="O19" s="0" t="n">
        <f aca="false">IF(OR(O$3="",Consolidado!$D19=""),0,IF(ISNUMBER(SEARCH(O$3,Consolidado!$D19)),IF(COUNTIFS(Consolidado!$AC$5:AC19,Consolidado!$AC19,Consolidado!$D$5:D19,"*"&amp;O$3&amp;"*")=1,1,0),0))</f>
        <v>0</v>
      </c>
      <c r="P19" s="0" t="n">
        <f aca="false">IF(OR(P$3="",Consolidado!$D19=""),0,IF(ISNUMBER(SEARCH(P$3,Consolidado!$D19)),IF(COUNTIFS(Consolidado!$AC$5:AC19,Consolidado!$AC19,Consolidado!$D$5:D19,"*"&amp;P$3&amp;"*")=1,1,0),0))</f>
        <v>0</v>
      </c>
      <c r="Q19" s="0" t="n">
        <f aca="false">IF(OR(Q$3="",Consolidado!$D19=""),0,IF(ISNUMBER(SEARCH(Q$3,Consolidado!$D19)),IF(COUNTIFS(Consolidado!$AC$5:AC19,Consolidado!$AC19,Consolidado!$D$5:D19,"*"&amp;Q$3&amp;"*")=1,1,0),0))</f>
        <v>0</v>
      </c>
      <c r="R19" s="0" t="n">
        <f aca="false">IF(OR(R$3="",Consolidado!$D19=""),0,IF(ISNUMBER(SEARCH(R$3,Consolidado!$D19)),IF(COUNTIFS(Consolidado!$AC$5:AC19,Consolidado!$AC19,Consolidado!$D$5:D19,"*"&amp;R$3&amp;"*")=1,1,0),0))</f>
        <v>0</v>
      </c>
      <c r="S19" s="0" t="n">
        <f aca="false">IF(OR(S$3="",Consolidado!$D19=""),0,IF(ISNUMBER(SEARCH(S$3,Consolidado!$D19)),IF(COUNTIFS(Consolidado!$AC$5:AC19,Consolidado!$AC19,Consolidado!$D$5:D19,"*"&amp;S$3&amp;"*")=1,1,0),0))</f>
        <v>0</v>
      </c>
      <c r="T19" s="0" t="n">
        <f aca="false">IF(OR(T$3="",Consolidado!$D19=""),0,IF(ISNUMBER(SEARCH(T$3,Consolidado!$D19)),IF(COUNTIFS(Consolidado!$AC$5:AC19,Consolidado!$AC19,Consolidado!$D$5:D19,"*"&amp;T$3&amp;"*")=1,1,0),0))</f>
        <v>0</v>
      </c>
      <c r="U19" s="0" t="n">
        <f aca="false">IF(OR(U$3="",Consolidado!$D19=""),0,IF(ISNUMBER(SEARCH(U$3,Consolidado!$D19)),IF(COUNTIFS(Consolidado!$AC$5:AC19,Consolidado!$AC19,Consolidado!$D$5:D19,"*"&amp;U$3&amp;"*")=1,1,0),0))</f>
        <v>0</v>
      </c>
      <c r="V19" s="0" t="n">
        <f aca="false">IF(OR(V$3="",Consolidado!$D19=""),0,IF(ISNUMBER(SEARCH(V$3,Consolidado!$D19)),IF(COUNTIFS(Consolidado!$AC$5:AC19,Consolidado!$AC19,Consolidado!$D$5:D19,"*"&amp;V$3&amp;"*")=1,1,0),0))</f>
        <v>0</v>
      </c>
      <c r="W19" s="0" t="n">
        <f aca="false">IF(OR(W$3="",Consolidado!$D19=""),0,IF(ISNUMBER(SEARCH(W$3,Consolidado!$D19)),IF(COUNTIFS(Consolidado!$AC$5:AC19,Consolidado!$AC19,Consolidado!$D$5:D19,"*"&amp;W$3&amp;"*")=1,1,0),0))</f>
        <v>0</v>
      </c>
      <c r="X19" s="0" t="n">
        <f aca="false">IF(OR(X$3="",Consolidado!$D19=""),0,IF(ISNUMBER(SEARCH(X$3,Consolidado!$D19)),IF(COUNTIFS(Consolidado!$AC$5:AC19,Consolidado!$AC19,Consolidado!$D$5:D19,"*"&amp;X$3&amp;"*")=1,1,0),0))</f>
        <v>0</v>
      </c>
      <c r="Y19" s="0" t="n">
        <f aca="false">IF(OR(Y$3="",Consolidado!$D19=""),0,IF(ISNUMBER(SEARCH(Y$3,Consolidado!$D19)),IF(COUNTIFS(Consolidado!$AC$5:AC19,Consolidado!$AC19,Consolidado!$D$5:D19,"*"&amp;Y$3&amp;"*")=1,1,0),0))</f>
        <v>0</v>
      </c>
      <c r="Z19" s="0" t="n">
        <f aca="false">IF(OR(Z$3="",Consolidado!$D19=""),0,IF(ISNUMBER(SEARCH(Z$3,Consolidado!$D19)),IF(COUNTIFS(Consolidado!$AC$5:AC19,Consolidado!$AC19,Consolidado!$D$5:D19,"*"&amp;Z$3&amp;"*")=1,1,0),0))</f>
        <v>0</v>
      </c>
      <c r="AA19" s="0" t="n">
        <f aca="false">IF(OR(AA$3="",Consolidado!$D19=""),0,IF(ISNUMBER(SEARCH(AA$3,Consolidado!$D19)),IF(COUNTIFS(Consolidado!$AC$5:AC19,Consolidado!$AC19,Consolidado!$D$5:D19,"*"&amp;AA$3&amp;"*")=1,1,0),0))</f>
        <v>0</v>
      </c>
      <c r="AB19" s="0" t="n">
        <f aca="false">IF(OR(AB$3="",Consolidado!$D19=""),0,IF(ISNUMBER(SEARCH(AB$3,Consolidado!$D19)),IF(COUNTIFS(Consolidado!$AC$5:AC19,Consolidado!$AC19,Consolidado!$D$5:D19,"*"&amp;AB$3&amp;"*")=1,1,0),0))</f>
        <v>0</v>
      </c>
      <c r="AC19" s="0" t="n">
        <f aca="false">IF(OR(AC$3="",Consolidado!$D19=""),0,IF(ISNUMBER(SEARCH(AC$3,Consolidado!$D19)),IF(COUNTIFS(Consolidado!$AC$5:AC19,Consolidado!$AC19,Consolidado!$D$5:D19,"*"&amp;AC$3&amp;"*")=1,1,0),0))</f>
        <v>0</v>
      </c>
      <c r="AD19" s="0" t="n">
        <f aca="false">IF(OR(AD$3="",Consolidado!$D19=""),0,IF(ISNUMBER(SEARCH(AD$3,Consolidado!$D19)),IF(COUNTIFS(Consolidado!$AC$5:AC19,Consolidado!$AC19,Consolidado!$D$5:D19,"*"&amp;AD$3&amp;"*")=1,1,0),0))</f>
        <v>0</v>
      </c>
      <c r="AE19" s="0" t="n">
        <f aca="false">IF(OR(AE$3="",Consolidado!$D19=""),0,IF(ISNUMBER(SEARCH(AE$3,Consolidado!$D19)),IF(COUNTIFS(Consolidado!$AC$5:AC19,Consolidado!$AC19,Consolidado!$D$5:D19,"*"&amp;AE$3&amp;"*")=1,1,0),0))</f>
        <v>0</v>
      </c>
      <c r="AF19" s="0" t="n">
        <f aca="false">IF(OR(AF$3="",Consolidado!$D19=""),0,IF(ISNUMBER(SEARCH(AF$3,Consolidado!$D19)),IF(COUNTIFS(Consolidado!$AC$5:AC19,Consolidado!$AC19,Consolidado!$D$5:D19,"*"&amp;AF$3&amp;"*")=1,1,0),0))</f>
        <v>0</v>
      </c>
      <c r="AG19" s="0" t="n">
        <f aca="false">IF(OR(AG$3="",Consolidado!$D19=""),0,IF(ISNUMBER(SEARCH(AG$3,Consolidado!$D19)),IF(COUNTIFS(Consolidado!$AC$5:AC19,Consolidado!$AC19,Consolidado!$D$5:D19,"*"&amp;AG$3&amp;"*")=1,1,0),0))</f>
        <v>0</v>
      </c>
      <c r="AH19" s="0" t="n">
        <f aca="false">IF(OR(AH$3="",Consolidado!$D19=""),0,IF(ISNUMBER(SEARCH(AH$3,Consolidado!$D19)),IF(COUNTIFS(Consolidado!$AC$5:AC19,Consolidado!$AC19,Consolidado!$D$5:D19,"*"&amp;AH$3&amp;"*")=1,1,0),0))</f>
        <v>0</v>
      </c>
      <c r="AI19" s="0" t="n">
        <f aca="false">IF(OR(AI$3="",Consolidado!$D19=""),0,IF(ISNUMBER(SEARCH(AI$3,Consolidado!$D19)),IF(COUNTIFS(Consolidado!$AC$5:AC19,Consolidado!$AC19,Consolidado!$D$5:D19,"*"&amp;AI$3&amp;"*")=1,1,0),0))</f>
        <v>0</v>
      </c>
      <c r="AJ19" s="0" t="n">
        <f aca="false">IF(OR(AJ$3="",Consolidado!$D19=""),0,IF(ISNUMBER(SEARCH(AJ$3,Consolidado!$D19)),IF(COUNTIFS(Consolidado!$AC$5:AC19,Consolidado!$AC19,Consolidado!$D$5:D19,"*"&amp;AJ$3&amp;"*")=1,1,0),0))</f>
        <v>0</v>
      </c>
      <c r="AK19" s="0" t="n">
        <f aca="false">IF(OR(AK$3="",Consolidado!$D19=""),0,IF(ISNUMBER(SEARCH(AK$3,Consolidado!$D19)),IF(COUNTIFS(Consolidado!$AC$5:AC19,Consolidado!$AC19,Consolidado!$D$5:D19,"*"&amp;AK$3&amp;"*")=1,1,0),0))</f>
        <v>0</v>
      </c>
      <c r="AL19" s="0" t="n">
        <f aca="false">IF(OR(AL$3="",Consolidado!$D19=""),0,IF(ISNUMBER(SEARCH(AL$3,Consolidado!$D19)),IF(COUNTIFS(Consolidado!$AC$5:AC19,Consolidado!$AC19,Consolidado!$D$5:D19,"*"&amp;AL$3&amp;"*")=1,1,0),0))</f>
        <v>0</v>
      </c>
      <c r="AM19" s="0" t="n">
        <f aca="false">IF(OR(AM$3="",Consolidado!$D19=""),0,IF(ISNUMBER(SEARCH(AM$3,Consolidado!$D19)),IF(COUNTIFS(Consolidado!$AC$5:AC19,Consolidado!$AC19,Consolidado!$D$5:D19,"*"&amp;AM$3&amp;"*")=1,1,0),0))</f>
        <v>0</v>
      </c>
      <c r="AN19" s="0" t="n">
        <f aca="false">IF(OR(AN$3="",Consolidado!$D19=""),0,IF(ISNUMBER(SEARCH(AN$3,Consolidado!$D19)),IF(COUNTIFS(Consolidado!$AC$5:AC19,Consolidado!$AC19,Consolidado!$D$5:D19,"*"&amp;AN$3&amp;"*")=1,1,0),0))</f>
        <v>0</v>
      </c>
      <c r="AO19" s="0" t="n">
        <f aca="false">IF(OR(AO$3="",Consolidado!$D19=""),0,IF(ISNUMBER(SEARCH(AO$3,Consolidado!$D19)),IF(COUNTIFS(Consolidado!$AC$5:AC19,Consolidado!$AC19,Consolidado!$D$5:D19,"*"&amp;AO$3&amp;"*")=1,1,0),0))</f>
        <v>0</v>
      </c>
    </row>
    <row r="20" customFormat="false" ht="15" hidden="false" customHeight="false" outlineLevel="0" collapsed="false">
      <c r="B20" s="0" t="n">
        <f aca="false">IF(OR(B$3="",Consolidado!$D20=""),0,IF(ISNUMBER(SEARCH(B$3,Consolidado!$D20)),IF(COUNTIFS(Consolidado!$AC$5:AC20,Consolidado!$AC20,Consolidado!$D$5:D20,"*"&amp;B$3&amp;"*")=1,1,0),0))</f>
        <v>0</v>
      </c>
      <c r="C20" s="0" t="n">
        <f aca="false">IF(OR(C$3="",Consolidado!$D20=""),0,IF(ISNUMBER(SEARCH(C$3,Consolidado!$D20)),IF(COUNTIFS(Consolidado!$AC$5:AC20,Consolidado!$AC20,Consolidado!$D$5:D20,"*"&amp;C$3&amp;"*")=1,1,0),0))</f>
        <v>0</v>
      </c>
      <c r="D20" s="0" t="n">
        <f aca="false">IF(OR(D$3="",Consolidado!$D20=""),0,IF(ISNUMBER(SEARCH(D$3,Consolidado!$D20)),IF(COUNTIFS(Consolidado!$AC$5:AC20,Consolidado!$AC20,Consolidado!$D$5:D20,"*"&amp;D$3&amp;"*")=1,1,0),0))</f>
        <v>0</v>
      </c>
      <c r="E20" s="0" t="n">
        <f aca="false">IF(OR(E$3="",Consolidado!$D20=""),0,IF(ISNUMBER(SEARCH(E$3,Consolidado!$D20)),IF(COUNTIFS(Consolidado!$AC$5:AC20,Consolidado!$AC20,Consolidado!$D$5:D20,"*"&amp;E$3&amp;"*")=1,1,0),0))</f>
        <v>0</v>
      </c>
      <c r="F20" s="0" t="n">
        <f aca="false">IF(OR(F$3="",Consolidado!$D20=""),0,IF(ISNUMBER(SEARCH(F$3,Consolidado!$D20)),IF(COUNTIFS(Consolidado!$AC$5:AC20,Consolidado!$AC20,Consolidado!$D$5:D20,"*"&amp;F$3&amp;"*")=1,1,0),0))</f>
        <v>0</v>
      </c>
      <c r="G20" s="0" t="n">
        <f aca="false">IF(OR(G$3="",Consolidado!$D20=""),0,IF(ISNUMBER(SEARCH(G$3,Consolidado!$D20)),IF(COUNTIFS(Consolidado!$AC$5:AC20,Consolidado!$AC20,Consolidado!$D$5:D20,"*"&amp;G$3&amp;"*")=1,1,0),0))</f>
        <v>0</v>
      </c>
      <c r="H20" s="0" t="n">
        <f aca="false">IF(OR(H$3="",Consolidado!$D20=""),0,IF(ISNUMBER(SEARCH(H$3,Consolidado!$D20)),IF(COUNTIFS(Consolidado!$AC$5:AC20,Consolidado!$AC20,Consolidado!$D$5:D20,"*"&amp;H$3&amp;"*")=1,1,0),0))</f>
        <v>0</v>
      </c>
      <c r="I20" s="0" t="n">
        <f aca="false">IF(OR(I$3="",Consolidado!$D20=""),0,IF(ISNUMBER(SEARCH(I$3,Consolidado!$D20)),IF(COUNTIFS(Consolidado!$AC$5:AC20,Consolidado!$AC20,Consolidado!$D$5:D20,"*"&amp;I$3&amp;"*")=1,1,0),0))</f>
        <v>0</v>
      </c>
      <c r="J20" s="0" t="n">
        <f aca="false">IF(OR(J$3="",Consolidado!$D20=""),0,IF(ISNUMBER(SEARCH(J$3,Consolidado!$D20)),IF(COUNTIFS(Consolidado!$AC$5:AC20,Consolidado!$AC20,Consolidado!$D$5:D20,"*"&amp;J$3&amp;"*")=1,1,0),0))</f>
        <v>0</v>
      </c>
      <c r="K20" s="0" t="n">
        <f aca="false">IF(OR(K$3="",Consolidado!$D20=""),0,IF(ISNUMBER(SEARCH(K$3,Consolidado!$D20)),IF(COUNTIFS(Consolidado!$AC$5:AC20,Consolidado!$AC20,Consolidado!$D$5:D20,"*"&amp;K$3&amp;"*")=1,1,0),0))</f>
        <v>0</v>
      </c>
      <c r="L20" s="0" t="n">
        <f aca="false">IF(OR(L$3="",Consolidado!$D20=""),0,IF(ISNUMBER(SEARCH(L$3,Consolidado!$D20)),IF(COUNTIFS(Consolidado!$AC$5:AC20,Consolidado!$AC20,Consolidado!$D$5:D20,"*"&amp;L$3&amp;"*")=1,1,0),0))</f>
        <v>0</v>
      </c>
      <c r="M20" s="0" t="n">
        <f aca="false">IF(OR(M$3="",Consolidado!$D20=""),0,IF(ISNUMBER(SEARCH(M$3,Consolidado!$D20)),IF(COUNTIFS(Consolidado!$AC$5:AC20,Consolidado!$AC20,Consolidado!$D$5:D20,"*"&amp;M$3&amp;"*")=1,1,0),0))</f>
        <v>0</v>
      </c>
      <c r="N20" s="0" t="n">
        <f aca="false">IF(OR(N$3="",Consolidado!$D20=""),0,IF(ISNUMBER(SEARCH(N$3,Consolidado!$D20)),IF(COUNTIFS(Consolidado!$AC$5:AC20,Consolidado!$AC20,Consolidado!$D$5:D20,"*"&amp;N$3&amp;"*")=1,1,0),0))</f>
        <v>0</v>
      </c>
      <c r="O20" s="0" t="n">
        <f aca="false">IF(OR(O$3="",Consolidado!$D20=""),0,IF(ISNUMBER(SEARCH(O$3,Consolidado!$D20)),IF(COUNTIFS(Consolidado!$AC$5:AC20,Consolidado!$AC20,Consolidado!$D$5:D20,"*"&amp;O$3&amp;"*")=1,1,0),0))</f>
        <v>0</v>
      </c>
      <c r="P20" s="0" t="n">
        <f aca="false">IF(OR(P$3="",Consolidado!$D20=""),0,IF(ISNUMBER(SEARCH(P$3,Consolidado!$D20)),IF(COUNTIFS(Consolidado!$AC$5:AC20,Consolidado!$AC20,Consolidado!$D$5:D20,"*"&amp;P$3&amp;"*")=1,1,0),0))</f>
        <v>1</v>
      </c>
      <c r="Q20" s="0" t="n">
        <f aca="false">IF(OR(Q$3="",Consolidado!$D20=""),0,IF(ISNUMBER(SEARCH(Q$3,Consolidado!$D20)),IF(COUNTIFS(Consolidado!$AC$5:AC20,Consolidado!$AC20,Consolidado!$D$5:D20,"*"&amp;Q$3&amp;"*")=1,1,0),0))</f>
        <v>1</v>
      </c>
      <c r="R20" s="0" t="n">
        <f aca="false">IF(OR(R$3="",Consolidado!$D20=""),0,IF(ISNUMBER(SEARCH(R$3,Consolidado!$D20)),IF(COUNTIFS(Consolidado!$AC$5:AC20,Consolidado!$AC20,Consolidado!$D$5:D20,"*"&amp;R$3&amp;"*")=1,1,0),0))</f>
        <v>0</v>
      </c>
      <c r="S20" s="0" t="n">
        <f aca="false">IF(OR(S$3="",Consolidado!$D20=""),0,IF(ISNUMBER(SEARCH(S$3,Consolidado!$D20)),IF(COUNTIFS(Consolidado!$AC$5:AC20,Consolidado!$AC20,Consolidado!$D$5:D20,"*"&amp;S$3&amp;"*")=1,1,0),0))</f>
        <v>0</v>
      </c>
      <c r="T20" s="0" t="n">
        <f aca="false">IF(OR(T$3="",Consolidado!$D20=""),0,IF(ISNUMBER(SEARCH(T$3,Consolidado!$D20)),IF(COUNTIFS(Consolidado!$AC$5:AC20,Consolidado!$AC20,Consolidado!$D$5:D20,"*"&amp;T$3&amp;"*")=1,1,0),0))</f>
        <v>0</v>
      </c>
      <c r="U20" s="0" t="n">
        <f aca="false">IF(OR(U$3="",Consolidado!$D20=""),0,IF(ISNUMBER(SEARCH(U$3,Consolidado!$D20)),IF(COUNTIFS(Consolidado!$AC$5:AC20,Consolidado!$AC20,Consolidado!$D$5:D20,"*"&amp;U$3&amp;"*")=1,1,0),0))</f>
        <v>0</v>
      </c>
      <c r="V20" s="0" t="n">
        <f aca="false">IF(OR(V$3="",Consolidado!$D20=""),0,IF(ISNUMBER(SEARCH(V$3,Consolidado!$D20)),IF(COUNTIFS(Consolidado!$AC$5:AC20,Consolidado!$AC20,Consolidado!$D$5:D20,"*"&amp;V$3&amp;"*")=1,1,0),0))</f>
        <v>0</v>
      </c>
      <c r="W20" s="0" t="n">
        <f aca="false">IF(OR(W$3="",Consolidado!$D20=""),0,IF(ISNUMBER(SEARCH(W$3,Consolidado!$D20)),IF(COUNTIFS(Consolidado!$AC$5:AC20,Consolidado!$AC20,Consolidado!$D$5:D20,"*"&amp;W$3&amp;"*")=1,1,0),0))</f>
        <v>0</v>
      </c>
      <c r="X20" s="0" t="n">
        <f aca="false">IF(OR(X$3="",Consolidado!$D20=""),0,IF(ISNUMBER(SEARCH(X$3,Consolidado!$D20)),IF(COUNTIFS(Consolidado!$AC$5:AC20,Consolidado!$AC20,Consolidado!$D$5:D20,"*"&amp;X$3&amp;"*")=1,1,0),0))</f>
        <v>0</v>
      </c>
      <c r="Y20" s="0" t="n">
        <f aca="false">IF(OR(Y$3="",Consolidado!$D20=""),0,IF(ISNUMBER(SEARCH(Y$3,Consolidado!$D20)),IF(COUNTIFS(Consolidado!$AC$5:AC20,Consolidado!$AC20,Consolidado!$D$5:D20,"*"&amp;Y$3&amp;"*")=1,1,0),0))</f>
        <v>0</v>
      </c>
      <c r="Z20" s="0" t="n">
        <f aca="false">IF(OR(Z$3="",Consolidado!$D20=""),0,IF(ISNUMBER(SEARCH(Z$3,Consolidado!$D20)),IF(COUNTIFS(Consolidado!$AC$5:AC20,Consolidado!$AC20,Consolidado!$D$5:D20,"*"&amp;Z$3&amp;"*")=1,1,0),0))</f>
        <v>0</v>
      </c>
      <c r="AA20" s="0" t="n">
        <f aca="false">IF(OR(AA$3="",Consolidado!$D20=""),0,IF(ISNUMBER(SEARCH(AA$3,Consolidado!$D20)),IF(COUNTIFS(Consolidado!$AC$5:AC20,Consolidado!$AC20,Consolidado!$D$5:D20,"*"&amp;AA$3&amp;"*")=1,1,0),0))</f>
        <v>0</v>
      </c>
      <c r="AB20" s="0" t="n">
        <f aca="false">IF(OR(AB$3="",Consolidado!$D20=""),0,IF(ISNUMBER(SEARCH(AB$3,Consolidado!$D20)),IF(COUNTIFS(Consolidado!$AC$5:AC20,Consolidado!$AC20,Consolidado!$D$5:D20,"*"&amp;AB$3&amp;"*")=1,1,0),0))</f>
        <v>0</v>
      </c>
      <c r="AC20" s="0" t="n">
        <f aca="false">IF(OR(AC$3="",Consolidado!$D20=""),0,IF(ISNUMBER(SEARCH(AC$3,Consolidado!$D20)),IF(COUNTIFS(Consolidado!$AC$5:AC20,Consolidado!$AC20,Consolidado!$D$5:D20,"*"&amp;AC$3&amp;"*")=1,1,0),0))</f>
        <v>0</v>
      </c>
      <c r="AD20" s="0" t="n">
        <f aca="false">IF(OR(AD$3="",Consolidado!$D20=""),0,IF(ISNUMBER(SEARCH(AD$3,Consolidado!$D20)),IF(COUNTIFS(Consolidado!$AC$5:AC20,Consolidado!$AC20,Consolidado!$D$5:D20,"*"&amp;AD$3&amp;"*")=1,1,0),0))</f>
        <v>0</v>
      </c>
      <c r="AE20" s="0" t="n">
        <f aca="false">IF(OR(AE$3="",Consolidado!$D20=""),0,IF(ISNUMBER(SEARCH(AE$3,Consolidado!$D20)),IF(COUNTIFS(Consolidado!$AC$5:AC20,Consolidado!$AC20,Consolidado!$D$5:D20,"*"&amp;AE$3&amp;"*")=1,1,0),0))</f>
        <v>0</v>
      </c>
      <c r="AF20" s="0" t="n">
        <f aca="false">IF(OR(AF$3="",Consolidado!$D20=""),0,IF(ISNUMBER(SEARCH(AF$3,Consolidado!$D20)),IF(COUNTIFS(Consolidado!$AC$5:AC20,Consolidado!$AC20,Consolidado!$D$5:D20,"*"&amp;AF$3&amp;"*")=1,1,0),0))</f>
        <v>0</v>
      </c>
      <c r="AG20" s="0" t="n">
        <f aca="false">IF(OR(AG$3="",Consolidado!$D20=""),0,IF(ISNUMBER(SEARCH(AG$3,Consolidado!$D20)),IF(COUNTIFS(Consolidado!$AC$5:AC20,Consolidado!$AC20,Consolidado!$D$5:D20,"*"&amp;AG$3&amp;"*")=1,1,0),0))</f>
        <v>0</v>
      </c>
      <c r="AH20" s="0" t="n">
        <f aca="false">IF(OR(AH$3="",Consolidado!$D20=""),0,IF(ISNUMBER(SEARCH(AH$3,Consolidado!$D20)),IF(COUNTIFS(Consolidado!$AC$5:AC20,Consolidado!$AC20,Consolidado!$D$5:D20,"*"&amp;AH$3&amp;"*")=1,1,0),0))</f>
        <v>0</v>
      </c>
      <c r="AI20" s="0" t="n">
        <f aca="false">IF(OR(AI$3="",Consolidado!$D20=""),0,IF(ISNUMBER(SEARCH(AI$3,Consolidado!$D20)),IF(COUNTIFS(Consolidado!$AC$5:AC20,Consolidado!$AC20,Consolidado!$D$5:D20,"*"&amp;AI$3&amp;"*")=1,1,0),0))</f>
        <v>0</v>
      </c>
      <c r="AJ20" s="0" t="n">
        <f aca="false">IF(OR(AJ$3="",Consolidado!$D20=""),0,IF(ISNUMBER(SEARCH(AJ$3,Consolidado!$D20)),IF(COUNTIFS(Consolidado!$AC$5:AC20,Consolidado!$AC20,Consolidado!$D$5:D20,"*"&amp;AJ$3&amp;"*")=1,1,0),0))</f>
        <v>0</v>
      </c>
      <c r="AK20" s="0" t="n">
        <f aca="false">IF(OR(AK$3="",Consolidado!$D20=""),0,IF(ISNUMBER(SEARCH(AK$3,Consolidado!$D20)),IF(COUNTIFS(Consolidado!$AC$5:AC20,Consolidado!$AC20,Consolidado!$D$5:D20,"*"&amp;AK$3&amp;"*")=1,1,0),0))</f>
        <v>0</v>
      </c>
      <c r="AL20" s="0" t="n">
        <f aca="false">IF(OR(AL$3="",Consolidado!$D20=""),0,IF(ISNUMBER(SEARCH(AL$3,Consolidado!$D20)),IF(COUNTIFS(Consolidado!$AC$5:AC20,Consolidado!$AC20,Consolidado!$D$5:D20,"*"&amp;AL$3&amp;"*")=1,1,0),0))</f>
        <v>0</v>
      </c>
      <c r="AM20" s="0" t="n">
        <f aca="false">IF(OR(AM$3="",Consolidado!$D20=""),0,IF(ISNUMBER(SEARCH(AM$3,Consolidado!$D20)),IF(COUNTIFS(Consolidado!$AC$5:AC20,Consolidado!$AC20,Consolidado!$D$5:D20,"*"&amp;AM$3&amp;"*")=1,1,0),0))</f>
        <v>0</v>
      </c>
      <c r="AN20" s="0" t="n">
        <f aca="false">IF(OR(AN$3="",Consolidado!$D20=""),0,IF(ISNUMBER(SEARCH(AN$3,Consolidado!$D20)),IF(COUNTIFS(Consolidado!$AC$5:AC20,Consolidado!$AC20,Consolidado!$D$5:D20,"*"&amp;AN$3&amp;"*")=1,1,0),0))</f>
        <v>0</v>
      </c>
      <c r="AO20" s="0" t="n">
        <f aca="false">IF(OR(AO$3="",Consolidado!$D20=""),0,IF(ISNUMBER(SEARCH(AO$3,Consolidado!$D20)),IF(COUNTIFS(Consolidado!$AC$5:AC20,Consolidado!$AC20,Consolidado!$D$5:D20,"*"&amp;AO$3&amp;"*")=1,1,0),0))</f>
        <v>0</v>
      </c>
    </row>
    <row r="21" customFormat="false" ht="15" hidden="false" customHeight="false" outlineLevel="0" collapsed="false">
      <c r="B21" s="0" t="n">
        <f aca="false">IF(OR(B$3="",Consolidado!$D21=""),0,IF(ISNUMBER(SEARCH(B$3,Consolidado!$D21)),IF(COUNTIFS(Consolidado!$AC$5:AC21,Consolidado!$AC21,Consolidado!$D$5:D21,"*"&amp;B$3&amp;"*")=1,1,0),0))</f>
        <v>0</v>
      </c>
      <c r="C21" s="0" t="n">
        <f aca="false">IF(OR(C$3="",Consolidado!$D21=""),0,IF(ISNUMBER(SEARCH(C$3,Consolidado!$D21)),IF(COUNTIFS(Consolidado!$AC$5:AC21,Consolidado!$AC21,Consolidado!$D$5:D21,"*"&amp;C$3&amp;"*")=1,1,0),0))</f>
        <v>0</v>
      </c>
      <c r="D21" s="0" t="n">
        <f aca="false">IF(OR(D$3="",Consolidado!$D21=""),0,IF(ISNUMBER(SEARCH(D$3,Consolidado!$D21)),IF(COUNTIFS(Consolidado!$AC$5:AC21,Consolidado!$AC21,Consolidado!$D$5:D21,"*"&amp;D$3&amp;"*")=1,1,0),0))</f>
        <v>0</v>
      </c>
      <c r="E21" s="0" t="n">
        <f aca="false">IF(OR(E$3="",Consolidado!$D21=""),0,IF(ISNUMBER(SEARCH(E$3,Consolidado!$D21)),IF(COUNTIFS(Consolidado!$AC$5:AC21,Consolidado!$AC21,Consolidado!$D$5:D21,"*"&amp;E$3&amp;"*")=1,1,0),0))</f>
        <v>0</v>
      </c>
      <c r="F21" s="0" t="n">
        <f aca="false">IF(OR(F$3="",Consolidado!$D21=""),0,IF(ISNUMBER(SEARCH(F$3,Consolidado!$D21)),IF(COUNTIFS(Consolidado!$AC$5:AC21,Consolidado!$AC21,Consolidado!$D$5:D21,"*"&amp;F$3&amp;"*")=1,1,0),0))</f>
        <v>0</v>
      </c>
      <c r="G21" s="0" t="n">
        <f aca="false">IF(OR(G$3="",Consolidado!$D21=""),0,IF(ISNUMBER(SEARCH(G$3,Consolidado!$D21)),IF(COUNTIFS(Consolidado!$AC$5:AC21,Consolidado!$AC21,Consolidado!$D$5:D21,"*"&amp;G$3&amp;"*")=1,1,0),0))</f>
        <v>0</v>
      </c>
      <c r="H21" s="0" t="n">
        <f aca="false">IF(OR(H$3="",Consolidado!$D21=""),0,IF(ISNUMBER(SEARCH(H$3,Consolidado!$D21)),IF(COUNTIFS(Consolidado!$AC$5:AC21,Consolidado!$AC21,Consolidado!$D$5:D21,"*"&amp;H$3&amp;"*")=1,1,0),0))</f>
        <v>0</v>
      </c>
      <c r="I21" s="0" t="n">
        <f aca="false">IF(OR(I$3="",Consolidado!$D21=""),0,IF(ISNUMBER(SEARCH(I$3,Consolidado!$D21)),IF(COUNTIFS(Consolidado!$AC$5:AC21,Consolidado!$AC21,Consolidado!$D$5:D21,"*"&amp;I$3&amp;"*")=1,1,0),0))</f>
        <v>0</v>
      </c>
      <c r="J21" s="0" t="n">
        <f aca="false">IF(OR(J$3="",Consolidado!$D21=""),0,IF(ISNUMBER(SEARCH(J$3,Consolidado!$D21)),IF(COUNTIFS(Consolidado!$AC$5:AC21,Consolidado!$AC21,Consolidado!$D$5:D21,"*"&amp;J$3&amp;"*")=1,1,0),0))</f>
        <v>0</v>
      </c>
      <c r="K21" s="0" t="n">
        <f aca="false">IF(OR(K$3="",Consolidado!$D21=""),0,IF(ISNUMBER(SEARCH(K$3,Consolidado!$D21)),IF(COUNTIFS(Consolidado!$AC$5:AC21,Consolidado!$AC21,Consolidado!$D$5:D21,"*"&amp;K$3&amp;"*")=1,1,0),0))</f>
        <v>0</v>
      </c>
      <c r="L21" s="0" t="n">
        <f aca="false">IF(OR(L$3="",Consolidado!$D21=""),0,IF(ISNUMBER(SEARCH(L$3,Consolidado!$D21)),IF(COUNTIFS(Consolidado!$AC$5:AC21,Consolidado!$AC21,Consolidado!$D$5:D21,"*"&amp;L$3&amp;"*")=1,1,0),0))</f>
        <v>1</v>
      </c>
      <c r="M21" s="0" t="n">
        <f aca="false">IF(OR(M$3="",Consolidado!$D21=""),0,IF(ISNUMBER(SEARCH(M$3,Consolidado!$D21)),IF(COUNTIFS(Consolidado!$AC$5:AC21,Consolidado!$AC21,Consolidado!$D$5:D21,"*"&amp;M$3&amp;"*")=1,1,0),0))</f>
        <v>0</v>
      </c>
      <c r="N21" s="0" t="n">
        <f aca="false">IF(OR(N$3="",Consolidado!$D21=""),0,IF(ISNUMBER(SEARCH(N$3,Consolidado!$D21)),IF(COUNTIFS(Consolidado!$AC$5:AC21,Consolidado!$AC21,Consolidado!$D$5:D21,"*"&amp;N$3&amp;"*")=1,1,0),0))</f>
        <v>0</v>
      </c>
      <c r="O21" s="0" t="n">
        <f aca="false">IF(OR(O$3="",Consolidado!$D21=""),0,IF(ISNUMBER(SEARCH(O$3,Consolidado!$D21)),IF(COUNTIFS(Consolidado!$AC$5:AC21,Consolidado!$AC21,Consolidado!$D$5:D21,"*"&amp;O$3&amp;"*")=1,1,0),0))</f>
        <v>0</v>
      </c>
      <c r="P21" s="0" t="n">
        <f aca="false">IF(OR(P$3="",Consolidado!$D21=""),0,IF(ISNUMBER(SEARCH(P$3,Consolidado!$D21)),IF(COUNTIFS(Consolidado!$AC$5:AC21,Consolidado!$AC21,Consolidado!$D$5:D21,"*"&amp;P$3&amp;"*")=1,1,0),0))</f>
        <v>0</v>
      </c>
      <c r="Q21" s="0" t="n">
        <f aca="false">IF(OR(Q$3="",Consolidado!$D21=""),0,IF(ISNUMBER(SEARCH(Q$3,Consolidado!$D21)),IF(COUNTIFS(Consolidado!$AC$5:AC21,Consolidado!$AC21,Consolidado!$D$5:D21,"*"&amp;Q$3&amp;"*")=1,1,0),0))</f>
        <v>0</v>
      </c>
      <c r="R21" s="0" t="n">
        <f aca="false">IF(OR(R$3="",Consolidado!$D21=""),0,IF(ISNUMBER(SEARCH(R$3,Consolidado!$D21)),IF(COUNTIFS(Consolidado!$AC$5:AC21,Consolidado!$AC21,Consolidado!$D$5:D21,"*"&amp;R$3&amp;"*")=1,1,0),0))</f>
        <v>0</v>
      </c>
      <c r="S21" s="0" t="n">
        <f aca="false">IF(OR(S$3="",Consolidado!$D21=""),0,IF(ISNUMBER(SEARCH(S$3,Consolidado!$D21)),IF(COUNTIFS(Consolidado!$AC$5:AC21,Consolidado!$AC21,Consolidado!$D$5:D21,"*"&amp;S$3&amp;"*")=1,1,0),0))</f>
        <v>0</v>
      </c>
      <c r="T21" s="0" t="n">
        <f aca="false">IF(OR(T$3="",Consolidado!$D21=""),0,IF(ISNUMBER(SEARCH(T$3,Consolidado!$D21)),IF(COUNTIFS(Consolidado!$AC$5:AC21,Consolidado!$AC21,Consolidado!$D$5:D21,"*"&amp;T$3&amp;"*")=1,1,0),0))</f>
        <v>0</v>
      </c>
      <c r="U21" s="0" t="n">
        <f aca="false">IF(OR(U$3="",Consolidado!$D21=""),0,IF(ISNUMBER(SEARCH(U$3,Consolidado!$D21)),IF(COUNTIFS(Consolidado!$AC$5:AC21,Consolidado!$AC21,Consolidado!$D$5:D21,"*"&amp;U$3&amp;"*")=1,1,0),0))</f>
        <v>0</v>
      </c>
      <c r="V21" s="0" t="n">
        <f aca="false">IF(OR(V$3="",Consolidado!$D21=""),0,IF(ISNUMBER(SEARCH(V$3,Consolidado!$D21)),IF(COUNTIFS(Consolidado!$AC$5:AC21,Consolidado!$AC21,Consolidado!$D$5:D21,"*"&amp;V$3&amp;"*")=1,1,0),0))</f>
        <v>0</v>
      </c>
      <c r="W21" s="0" t="n">
        <f aca="false">IF(OR(W$3="",Consolidado!$D21=""),0,IF(ISNUMBER(SEARCH(W$3,Consolidado!$D21)),IF(COUNTIFS(Consolidado!$AC$5:AC21,Consolidado!$AC21,Consolidado!$D$5:D21,"*"&amp;W$3&amp;"*")=1,1,0),0))</f>
        <v>0</v>
      </c>
      <c r="X21" s="0" t="n">
        <f aca="false">IF(OR(X$3="",Consolidado!$D21=""),0,IF(ISNUMBER(SEARCH(X$3,Consolidado!$D21)),IF(COUNTIFS(Consolidado!$AC$5:AC21,Consolidado!$AC21,Consolidado!$D$5:D21,"*"&amp;X$3&amp;"*")=1,1,0),0))</f>
        <v>0</v>
      </c>
      <c r="Y21" s="0" t="n">
        <f aca="false">IF(OR(Y$3="",Consolidado!$D21=""),0,IF(ISNUMBER(SEARCH(Y$3,Consolidado!$D21)),IF(COUNTIFS(Consolidado!$AC$5:AC21,Consolidado!$AC21,Consolidado!$D$5:D21,"*"&amp;Y$3&amp;"*")=1,1,0),0))</f>
        <v>0</v>
      </c>
      <c r="Z21" s="0" t="n">
        <f aca="false">IF(OR(Z$3="",Consolidado!$D21=""),0,IF(ISNUMBER(SEARCH(Z$3,Consolidado!$D21)),IF(COUNTIFS(Consolidado!$AC$5:AC21,Consolidado!$AC21,Consolidado!$D$5:D21,"*"&amp;Z$3&amp;"*")=1,1,0),0))</f>
        <v>0</v>
      </c>
      <c r="AA21" s="0" t="n">
        <f aca="false">IF(OR(AA$3="",Consolidado!$D21=""),0,IF(ISNUMBER(SEARCH(AA$3,Consolidado!$D21)),IF(COUNTIFS(Consolidado!$AC$5:AC21,Consolidado!$AC21,Consolidado!$D$5:D21,"*"&amp;AA$3&amp;"*")=1,1,0),0))</f>
        <v>0</v>
      </c>
      <c r="AB21" s="0" t="n">
        <f aca="false">IF(OR(AB$3="",Consolidado!$D21=""),0,IF(ISNUMBER(SEARCH(AB$3,Consolidado!$D21)),IF(COUNTIFS(Consolidado!$AC$5:AC21,Consolidado!$AC21,Consolidado!$D$5:D21,"*"&amp;AB$3&amp;"*")=1,1,0),0))</f>
        <v>0</v>
      </c>
      <c r="AC21" s="0" t="n">
        <f aca="false">IF(OR(AC$3="",Consolidado!$D21=""),0,IF(ISNUMBER(SEARCH(AC$3,Consolidado!$D21)),IF(COUNTIFS(Consolidado!$AC$5:AC21,Consolidado!$AC21,Consolidado!$D$5:D21,"*"&amp;AC$3&amp;"*")=1,1,0),0))</f>
        <v>0</v>
      </c>
      <c r="AD21" s="0" t="n">
        <f aca="false">IF(OR(AD$3="",Consolidado!$D21=""),0,IF(ISNUMBER(SEARCH(AD$3,Consolidado!$D21)),IF(COUNTIFS(Consolidado!$AC$5:AC21,Consolidado!$AC21,Consolidado!$D$5:D21,"*"&amp;AD$3&amp;"*")=1,1,0),0))</f>
        <v>0</v>
      </c>
      <c r="AE21" s="0" t="n">
        <f aca="false">IF(OR(AE$3="",Consolidado!$D21=""),0,IF(ISNUMBER(SEARCH(AE$3,Consolidado!$D21)),IF(COUNTIFS(Consolidado!$AC$5:AC21,Consolidado!$AC21,Consolidado!$D$5:D21,"*"&amp;AE$3&amp;"*")=1,1,0),0))</f>
        <v>0</v>
      </c>
      <c r="AF21" s="0" t="n">
        <f aca="false">IF(OR(AF$3="",Consolidado!$D21=""),0,IF(ISNUMBER(SEARCH(AF$3,Consolidado!$D21)),IF(COUNTIFS(Consolidado!$AC$5:AC21,Consolidado!$AC21,Consolidado!$D$5:D21,"*"&amp;AF$3&amp;"*")=1,1,0),0))</f>
        <v>0</v>
      </c>
      <c r="AG21" s="0" t="n">
        <f aca="false">IF(OR(AG$3="",Consolidado!$D21=""),0,IF(ISNUMBER(SEARCH(AG$3,Consolidado!$D21)),IF(COUNTIFS(Consolidado!$AC$5:AC21,Consolidado!$AC21,Consolidado!$D$5:D21,"*"&amp;AG$3&amp;"*")=1,1,0),0))</f>
        <v>0</v>
      </c>
      <c r="AH21" s="0" t="n">
        <f aca="false">IF(OR(AH$3="",Consolidado!$D21=""),0,IF(ISNUMBER(SEARCH(AH$3,Consolidado!$D21)),IF(COUNTIFS(Consolidado!$AC$5:AC21,Consolidado!$AC21,Consolidado!$D$5:D21,"*"&amp;AH$3&amp;"*")=1,1,0),0))</f>
        <v>0</v>
      </c>
      <c r="AI21" s="0" t="n">
        <f aca="false">IF(OR(AI$3="",Consolidado!$D21=""),0,IF(ISNUMBER(SEARCH(AI$3,Consolidado!$D21)),IF(COUNTIFS(Consolidado!$AC$5:AC21,Consolidado!$AC21,Consolidado!$D$5:D21,"*"&amp;AI$3&amp;"*")=1,1,0),0))</f>
        <v>0</v>
      </c>
      <c r="AJ21" s="0" t="n">
        <f aca="false">IF(OR(AJ$3="",Consolidado!$D21=""),0,IF(ISNUMBER(SEARCH(AJ$3,Consolidado!$D21)),IF(COUNTIFS(Consolidado!$AC$5:AC21,Consolidado!$AC21,Consolidado!$D$5:D21,"*"&amp;AJ$3&amp;"*")=1,1,0),0))</f>
        <v>0</v>
      </c>
      <c r="AK21" s="0" t="n">
        <f aca="false">IF(OR(AK$3="",Consolidado!$D21=""),0,IF(ISNUMBER(SEARCH(AK$3,Consolidado!$D21)),IF(COUNTIFS(Consolidado!$AC$5:AC21,Consolidado!$AC21,Consolidado!$D$5:D21,"*"&amp;AK$3&amp;"*")=1,1,0),0))</f>
        <v>0</v>
      </c>
      <c r="AL21" s="0" t="n">
        <f aca="false">IF(OR(AL$3="",Consolidado!$D21=""),0,IF(ISNUMBER(SEARCH(AL$3,Consolidado!$D21)),IF(COUNTIFS(Consolidado!$AC$5:AC21,Consolidado!$AC21,Consolidado!$D$5:D21,"*"&amp;AL$3&amp;"*")=1,1,0),0))</f>
        <v>0</v>
      </c>
      <c r="AM21" s="0" t="n">
        <f aca="false">IF(OR(AM$3="",Consolidado!$D21=""),0,IF(ISNUMBER(SEARCH(AM$3,Consolidado!$D21)),IF(COUNTIFS(Consolidado!$AC$5:AC21,Consolidado!$AC21,Consolidado!$D$5:D21,"*"&amp;AM$3&amp;"*")=1,1,0),0))</f>
        <v>0</v>
      </c>
      <c r="AN21" s="0" t="n">
        <f aca="false">IF(OR(AN$3="",Consolidado!$D21=""),0,IF(ISNUMBER(SEARCH(AN$3,Consolidado!$D21)),IF(COUNTIFS(Consolidado!$AC$5:AC21,Consolidado!$AC21,Consolidado!$D$5:D21,"*"&amp;AN$3&amp;"*")=1,1,0),0))</f>
        <v>0</v>
      </c>
      <c r="AO21" s="0" t="n">
        <f aca="false">IF(OR(AO$3="",Consolidado!$D21=""),0,IF(ISNUMBER(SEARCH(AO$3,Consolidado!$D21)),IF(COUNTIFS(Consolidado!$AC$5:AC21,Consolidado!$AC21,Consolidado!$D$5:D21,"*"&amp;AO$3&amp;"*")=1,1,0),0))</f>
        <v>0</v>
      </c>
    </row>
    <row r="22" customFormat="false" ht="15" hidden="false" customHeight="false" outlineLevel="0" collapsed="false">
      <c r="B22" s="0" t="n">
        <f aca="false">IF(OR(B$3="",Consolidado!$D22=""),0,IF(ISNUMBER(SEARCH(B$3,Consolidado!$D22)),IF(COUNTIFS(Consolidado!$AC$5:AC22,Consolidado!$AC22,Consolidado!$D$5:D22,"*"&amp;B$3&amp;"*")=1,1,0),0))</f>
        <v>0</v>
      </c>
      <c r="C22" s="0" t="n">
        <f aca="false">IF(OR(C$3="",Consolidado!$D22=""),0,IF(ISNUMBER(SEARCH(C$3,Consolidado!$D22)),IF(COUNTIFS(Consolidado!$AC$5:AC22,Consolidado!$AC22,Consolidado!$D$5:D22,"*"&amp;C$3&amp;"*")=1,1,0),0))</f>
        <v>0</v>
      </c>
      <c r="D22" s="0" t="n">
        <f aca="false">IF(OR(D$3="",Consolidado!$D22=""),0,IF(ISNUMBER(SEARCH(D$3,Consolidado!$D22)),IF(COUNTIFS(Consolidado!$AC$5:AC22,Consolidado!$AC22,Consolidado!$D$5:D22,"*"&amp;D$3&amp;"*")=1,1,0),0))</f>
        <v>0</v>
      </c>
      <c r="E22" s="0" t="n">
        <f aca="false">IF(OR(E$3="",Consolidado!$D22=""),0,IF(ISNUMBER(SEARCH(E$3,Consolidado!$D22)),IF(COUNTIFS(Consolidado!$AC$5:AC22,Consolidado!$AC22,Consolidado!$D$5:D22,"*"&amp;E$3&amp;"*")=1,1,0),0))</f>
        <v>0</v>
      </c>
      <c r="F22" s="0" t="n">
        <f aca="false">IF(OR(F$3="",Consolidado!$D22=""),0,IF(ISNUMBER(SEARCH(F$3,Consolidado!$D22)),IF(COUNTIFS(Consolidado!$AC$5:AC22,Consolidado!$AC22,Consolidado!$D$5:D22,"*"&amp;F$3&amp;"*")=1,1,0),0))</f>
        <v>0</v>
      </c>
      <c r="G22" s="0" t="n">
        <f aca="false">IF(OR(G$3="",Consolidado!$D22=""),0,IF(ISNUMBER(SEARCH(G$3,Consolidado!$D22)),IF(COUNTIFS(Consolidado!$AC$5:AC22,Consolidado!$AC22,Consolidado!$D$5:D22,"*"&amp;G$3&amp;"*")=1,1,0),0))</f>
        <v>0</v>
      </c>
      <c r="H22" s="0" t="n">
        <f aca="false">IF(OR(H$3="",Consolidado!$D22=""),0,IF(ISNUMBER(SEARCH(H$3,Consolidado!$D22)),IF(COUNTIFS(Consolidado!$AC$5:AC22,Consolidado!$AC22,Consolidado!$D$5:D22,"*"&amp;H$3&amp;"*")=1,1,0),0))</f>
        <v>0</v>
      </c>
      <c r="I22" s="0" t="n">
        <f aca="false">IF(OR(I$3="",Consolidado!$D22=""),0,IF(ISNUMBER(SEARCH(I$3,Consolidado!$D22)),IF(COUNTIFS(Consolidado!$AC$5:AC22,Consolidado!$AC22,Consolidado!$D$5:D22,"*"&amp;I$3&amp;"*")=1,1,0),0))</f>
        <v>0</v>
      </c>
      <c r="J22" s="0" t="n">
        <f aca="false">IF(OR(J$3="",Consolidado!$D22=""),0,IF(ISNUMBER(SEARCH(J$3,Consolidado!$D22)),IF(COUNTIFS(Consolidado!$AC$5:AC22,Consolidado!$AC22,Consolidado!$D$5:D22,"*"&amp;J$3&amp;"*")=1,1,0),0))</f>
        <v>0</v>
      </c>
      <c r="K22" s="0" t="n">
        <f aca="false">IF(OR(K$3="",Consolidado!$D22=""),0,IF(ISNUMBER(SEARCH(K$3,Consolidado!$D22)),IF(COUNTIFS(Consolidado!$AC$5:AC22,Consolidado!$AC22,Consolidado!$D$5:D22,"*"&amp;K$3&amp;"*")=1,1,0),0))</f>
        <v>0</v>
      </c>
      <c r="L22" s="0" t="n">
        <f aca="false">IF(OR(L$3="",Consolidado!$D22=""),0,IF(ISNUMBER(SEARCH(L$3,Consolidado!$D22)),IF(COUNTIFS(Consolidado!$AC$5:AC22,Consolidado!$AC22,Consolidado!$D$5:D22,"*"&amp;L$3&amp;"*")=1,1,0),0))</f>
        <v>0</v>
      </c>
      <c r="M22" s="0" t="n">
        <f aca="false">IF(OR(M$3="",Consolidado!$D22=""),0,IF(ISNUMBER(SEARCH(M$3,Consolidado!$D22)),IF(COUNTIFS(Consolidado!$AC$5:AC22,Consolidado!$AC22,Consolidado!$D$5:D22,"*"&amp;M$3&amp;"*")=1,1,0),0))</f>
        <v>0</v>
      </c>
      <c r="N22" s="0" t="n">
        <f aca="false">IF(OR(N$3="",Consolidado!$D22=""),0,IF(ISNUMBER(SEARCH(N$3,Consolidado!$D22)),IF(COUNTIFS(Consolidado!$AC$5:AC22,Consolidado!$AC22,Consolidado!$D$5:D22,"*"&amp;N$3&amp;"*")=1,1,0),0))</f>
        <v>0</v>
      </c>
      <c r="O22" s="0" t="n">
        <f aca="false">IF(OR(O$3="",Consolidado!$D22=""),0,IF(ISNUMBER(SEARCH(O$3,Consolidado!$D22)),IF(COUNTIFS(Consolidado!$AC$5:AC22,Consolidado!$AC22,Consolidado!$D$5:D22,"*"&amp;O$3&amp;"*")=1,1,0),0))</f>
        <v>0</v>
      </c>
      <c r="P22" s="0" t="n">
        <f aca="false">IF(OR(P$3="",Consolidado!$D22=""),0,IF(ISNUMBER(SEARCH(P$3,Consolidado!$D22)),IF(COUNTIFS(Consolidado!$AC$5:AC22,Consolidado!$AC22,Consolidado!$D$5:D22,"*"&amp;P$3&amp;"*")=1,1,0),0))</f>
        <v>0</v>
      </c>
      <c r="Q22" s="0" t="n">
        <f aca="false">IF(OR(Q$3="",Consolidado!$D22=""),0,IF(ISNUMBER(SEARCH(Q$3,Consolidado!$D22)),IF(COUNTIFS(Consolidado!$AC$5:AC22,Consolidado!$AC22,Consolidado!$D$5:D22,"*"&amp;Q$3&amp;"*")=1,1,0),0))</f>
        <v>0</v>
      </c>
      <c r="R22" s="0" t="n">
        <f aca="false">IF(OR(R$3="",Consolidado!$D22=""),0,IF(ISNUMBER(SEARCH(R$3,Consolidado!$D22)),IF(COUNTIFS(Consolidado!$AC$5:AC22,Consolidado!$AC22,Consolidado!$D$5:D22,"*"&amp;R$3&amp;"*")=1,1,0),0))</f>
        <v>0</v>
      </c>
      <c r="S22" s="0" t="n">
        <f aca="false">IF(OR(S$3="",Consolidado!$D22=""),0,IF(ISNUMBER(SEARCH(S$3,Consolidado!$D22)),IF(COUNTIFS(Consolidado!$AC$5:AC22,Consolidado!$AC22,Consolidado!$D$5:D22,"*"&amp;S$3&amp;"*")=1,1,0),0))</f>
        <v>0</v>
      </c>
      <c r="T22" s="0" t="n">
        <f aca="false">IF(OR(T$3="",Consolidado!$D22=""),0,IF(ISNUMBER(SEARCH(T$3,Consolidado!$D22)),IF(COUNTIFS(Consolidado!$AC$5:AC22,Consolidado!$AC22,Consolidado!$D$5:D22,"*"&amp;T$3&amp;"*")=1,1,0),0))</f>
        <v>0</v>
      </c>
      <c r="U22" s="0" t="n">
        <f aca="false">IF(OR(U$3="",Consolidado!$D22=""),0,IF(ISNUMBER(SEARCH(U$3,Consolidado!$D22)),IF(COUNTIFS(Consolidado!$AC$5:AC22,Consolidado!$AC22,Consolidado!$D$5:D22,"*"&amp;U$3&amp;"*")=1,1,0),0))</f>
        <v>0</v>
      </c>
      <c r="V22" s="0" t="n">
        <f aca="false">IF(OR(V$3="",Consolidado!$D22=""),0,IF(ISNUMBER(SEARCH(V$3,Consolidado!$D22)),IF(COUNTIFS(Consolidado!$AC$5:AC22,Consolidado!$AC22,Consolidado!$D$5:D22,"*"&amp;V$3&amp;"*")=1,1,0),0))</f>
        <v>0</v>
      </c>
      <c r="W22" s="0" t="n">
        <f aca="false">IF(OR(W$3="",Consolidado!$D22=""),0,IF(ISNUMBER(SEARCH(W$3,Consolidado!$D22)),IF(COUNTIFS(Consolidado!$AC$5:AC22,Consolidado!$AC22,Consolidado!$D$5:D22,"*"&amp;W$3&amp;"*")=1,1,0),0))</f>
        <v>0</v>
      </c>
      <c r="X22" s="0" t="n">
        <f aca="false">IF(OR(X$3="",Consolidado!$D22=""),0,IF(ISNUMBER(SEARCH(X$3,Consolidado!$D22)),IF(COUNTIFS(Consolidado!$AC$5:AC22,Consolidado!$AC22,Consolidado!$D$5:D22,"*"&amp;X$3&amp;"*")=1,1,0),0))</f>
        <v>0</v>
      </c>
      <c r="Y22" s="0" t="n">
        <f aca="false">IF(OR(Y$3="",Consolidado!$D22=""),0,IF(ISNUMBER(SEARCH(Y$3,Consolidado!$D22)),IF(COUNTIFS(Consolidado!$AC$5:AC22,Consolidado!$AC22,Consolidado!$D$5:D22,"*"&amp;Y$3&amp;"*")=1,1,0),0))</f>
        <v>0</v>
      </c>
      <c r="Z22" s="0" t="n">
        <f aca="false">IF(OR(Z$3="",Consolidado!$D22=""),0,IF(ISNUMBER(SEARCH(Z$3,Consolidado!$D22)),IF(COUNTIFS(Consolidado!$AC$5:AC22,Consolidado!$AC22,Consolidado!$D$5:D22,"*"&amp;Z$3&amp;"*")=1,1,0),0))</f>
        <v>0</v>
      </c>
      <c r="AA22" s="0" t="n">
        <f aca="false">IF(OR(AA$3="",Consolidado!$D22=""),0,IF(ISNUMBER(SEARCH(AA$3,Consolidado!$D22)),IF(COUNTIFS(Consolidado!$AC$5:AC22,Consolidado!$AC22,Consolidado!$D$5:D22,"*"&amp;AA$3&amp;"*")=1,1,0),0))</f>
        <v>0</v>
      </c>
      <c r="AB22" s="0" t="n">
        <f aca="false">IF(OR(AB$3="",Consolidado!$D22=""),0,IF(ISNUMBER(SEARCH(AB$3,Consolidado!$D22)),IF(COUNTIFS(Consolidado!$AC$5:AC22,Consolidado!$AC22,Consolidado!$D$5:D22,"*"&amp;AB$3&amp;"*")=1,1,0),0))</f>
        <v>0</v>
      </c>
      <c r="AC22" s="0" t="n">
        <f aca="false">IF(OR(AC$3="",Consolidado!$D22=""),0,IF(ISNUMBER(SEARCH(AC$3,Consolidado!$D22)),IF(COUNTIFS(Consolidado!$AC$5:AC22,Consolidado!$AC22,Consolidado!$D$5:D22,"*"&amp;AC$3&amp;"*")=1,1,0),0))</f>
        <v>0</v>
      </c>
      <c r="AD22" s="0" t="n">
        <f aca="false">IF(OR(AD$3="",Consolidado!$D22=""),0,IF(ISNUMBER(SEARCH(AD$3,Consolidado!$D22)),IF(COUNTIFS(Consolidado!$AC$5:AC22,Consolidado!$AC22,Consolidado!$D$5:D22,"*"&amp;AD$3&amp;"*")=1,1,0),0))</f>
        <v>0</v>
      </c>
      <c r="AE22" s="0" t="n">
        <f aca="false">IF(OR(AE$3="",Consolidado!$D22=""),0,IF(ISNUMBER(SEARCH(AE$3,Consolidado!$D22)),IF(COUNTIFS(Consolidado!$AC$5:AC22,Consolidado!$AC22,Consolidado!$D$5:D22,"*"&amp;AE$3&amp;"*")=1,1,0),0))</f>
        <v>0</v>
      </c>
      <c r="AF22" s="0" t="n">
        <f aca="false">IF(OR(AF$3="",Consolidado!$D22=""),0,IF(ISNUMBER(SEARCH(AF$3,Consolidado!$D22)),IF(COUNTIFS(Consolidado!$AC$5:AC22,Consolidado!$AC22,Consolidado!$D$5:D22,"*"&amp;AF$3&amp;"*")=1,1,0),0))</f>
        <v>0</v>
      </c>
      <c r="AG22" s="0" t="n">
        <f aca="false">IF(OR(AG$3="",Consolidado!$D22=""),0,IF(ISNUMBER(SEARCH(AG$3,Consolidado!$D22)),IF(COUNTIFS(Consolidado!$AC$5:AC22,Consolidado!$AC22,Consolidado!$D$5:D22,"*"&amp;AG$3&amp;"*")=1,1,0),0))</f>
        <v>0</v>
      </c>
      <c r="AH22" s="0" t="n">
        <f aca="false">IF(OR(AH$3="",Consolidado!$D22=""),0,IF(ISNUMBER(SEARCH(AH$3,Consolidado!$D22)),IF(COUNTIFS(Consolidado!$AC$5:AC22,Consolidado!$AC22,Consolidado!$D$5:D22,"*"&amp;AH$3&amp;"*")=1,1,0),0))</f>
        <v>0</v>
      </c>
      <c r="AI22" s="0" t="n">
        <f aca="false">IF(OR(AI$3="",Consolidado!$D22=""),0,IF(ISNUMBER(SEARCH(AI$3,Consolidado!$D22)),IF(COUNTIFS(Consolidado!$AC$5:AC22,Consolidado!$AC22,Consolidado!$D$5:D22,"*"&amp;AI$3&amp;"*")=1,1,0),0))</f>
        <v>0</v>
      </c>
      <c r="AJ22" s="0" t="n">
        <f aca="false">IF(OR(AJ$3="",Consolidado!$D22=""),0,IF(ISNUMBER(SEARCH(AJ$3,Consolidado!$D22)),IF(COUNTIFS(Consolidado!$AC$5:AC22,Consolidado!$AC22,Consolidado!$D$5:D22,"*"&amp;AJ$3&amp;"*")=1,1,0),0))</f>
        <v>0</v>
      </c>
      <c r="AK22" s="0" t="n">
        <f aca="false">IF(OR(AK$3="",Consolidado!$D22=""),0,IF(ISNUMBER(SEARCH(AK$3,Consolidado!$D22)),IF(COUNTIFS(Consolidado!$AC$5:AC22,Consolidado!$AC22,Consolidado!$D$5:D22,"*"&amp;AK$3&amp;"*")=1,1,0),0))</f>
        <v>0</v>
      </c>
      <c r="AL22" s="0" t="n">
        <f aca="false">IF(OR(AL$3="",Consolidado!$D22=""),0,IF(ISNUMBER(SEARCH(AL$3,Consolidado!$D22)),IF(COUNTIFS(Consolidado!$AC$5:AC22,Consolidado!$AC22,Consolidado!$D$5:D22,"*"&amp;AL$3&amp;"*")=1,1,0),0))</f>
        <v>0</v>
      </c>
      <c r="AM22" s="0" t="n">
        <f aca="false">IF(OR(AM$3="",Consolidado!$D22=""),0,IF(ISNUMBER(SEARCH(AM$3,Consolidado!$D22)),IF(COUNTIFS(Consolidado!$AC$5:AC22,Consolidado!$AC22,Consolidado!$D$5:D22,"*"&amp;AM$3&amp;"*")=1,1,0),0))</f>
        <v>0</v>
      </c>
      <c r="AN22" s="0" t="n">
        <f aca="false">IF(OR(AN$3="",Consolidado!$D22=""),0,IF(ISNUMBER(SEARCH(AN$3,Consolidado!$D22)),IF(COUNTIFS(Consolidado!$AC$5:AC22,Consolidado!$AC22,Consolidado!$D$5:D22,"*"&amp;AN$3&amp;"*")=1,1,0),0))</f>
        <v>0</v>
      </c>
      <c r="AO22" s="0" t="n">
        <f aca="false">IF(OR(AO$3="",Consolidado!$D22=""),0,IF(ISNUMBER(SEARCH(AO$3,Consolidado!$D22)),IF(COUNTIFS(Consolidado!$AC$5:AC22,Consolidado!$AC22,Consolidado!$D$5:D22,"*"&amp;AO$3&amp;"*")=1,1,0),0))</f>
        <v>0</v>
      </c>
    </row>
    <row r="23" customFormat="false" ht="15" hidden="false" customHeight="false" outlineLevel="0" collapsed="false">
      <c r="B23" s="0" t="n">
        <f aca="false">IF(OR(B$3="",Consolidado!$D23=""),0,IF(ISNUMBER(SEARCH(B$3,Consolidado!$D23)),IF(COUNTIFS(Consolidado!$AC$5:AC23,Consolidado!$AC23,Consolidado!$D$5:D23,"*"&amp;B$3&amp;"*")=1,1,0),0))</f>
        <v>1</v>
      </c>
      <c r="C23" s="0" t="n">
        <f aca="false">IF(OR(C$3="",Consolidado!$D23=""),0,IF(ISNUMBER(SEARCH(C$3,Consolidado!$D23)),IF(COUNTIFS(Consolidado!$AC$5:AC23,Consolidado!$AC23,Consolidado!$D$5:D23,"*"&amp;C$3&amp;"*")=1,1,0),0))</f>
        <v>0</v>
      </c>
      <c r="D23" s="0" t="n">
        <f aca="false">IF(OR(D$3="",Consolidado!$D23=""),0,IF(ISNUMBER(SEARCH(D$3,Consolidado!$D23)),IF(COUNTIFS(Consolidado!$AC$5:AC23,Consolidado!$AC23,Consolidado!$D$5:D23,"*"&amp;D$3&amp;"*")=1,1,0),0))</f>
        <v>0</v>
      </c>
      <c r="E23" s="0" t="n">
        <f aca="false">IF(OR(E$3="",Consolidado!$D23=""),0,IF(ISNUMBER(SEARCH(E$3,Consolidado!$D23)),IF(COUNTIFS(Consolidado!$AC$5:AC23,Consolidado!$AC23,Consolidado!$D$5:D23,"*"&amp;E$3&amp;"*")=1,1,0),0))</f>
        <v>0</v>
      </c>
      <c r="F23" s="0" t="n">
        <f aca="false">IF(OR(F$3="",Consolidado!$D23=""),0,IF(ISNUMBER(SEARCH(F$3,Consolidado!$D23)),IF(COUNTIFS(Consolidado!$AC$5:AC23,Consolidado!$AC23,Consolidado!$D$5:D23,"*"&amp;F$3&amp;"*")=1,1,0),0))</f>
        <v>0</v>
      </c>
      <c r="G23" s="0" t="n">
        <f aca="false">IF(OR(G$3="",Consolidado!$D23=""),0,IF(ISNUMBER(SEARCH(G$3,Consolidado!$D23)),IF(COUNTIFS(Consolidado!$AC$5:AC23,Consolidado!$AC23,Consolidado!$D$5:D23,"*"&amp;G$3&amp;"*")=1,1,0),0))</f>
        <v>0</v>
      </c>
      <c r="H23" s="0" t="n">
        <f aca="false">IF(OR(H$3="",Consolidado!$D23=""),0,IF(ISNUMBER(SEARCH(H$3,Consolidado!$D23)),IF(COUNTIFS(Consolidado!$AC$5:AC23,Consolidado!$AC23,Consolidado!$D$5:D23,"*"&amp;H$3&amp;"*")=1,1,0),0))</f>
        <v>0</v>
      </c>
      <c r="I23" s="0" t="n">
        <f aca="false">IF(OR(I$3="",Consolidado!$D23=""),0,IF(ISNUMBER(SEARCH(I$3,Consolidado!$D23)),IF(COUNTIFS(Consolidado!$AC$5:AC23,Consolidado!$AC23,Consolidado!$D$5:D23,"*"&amp;I$3&amp;"*")=1,1,0),0))</f>
        <v>0</v>
      </c>
      <c r="J23" s="0" t="n">
        <f aca="false">IF(OR(J$3="",Consolidado!$D23=""),0,IF(ISNUMBER(SEARCH(J$3,Consolidado!$D23)),IF(COUNTIFS(Consolidado!$AC$5:AC23,Consolidado!$AC23,Consolidado!$D$5:D23,"*"&amp;J$3&amp;"*")=1,1,0),0))</f>
        <v>0</v>
      </c>
      <c r="K23" s="0" t="n">
        <f aca="false">IF(OR(K$3="",Consolidado!$D23=""),0,IF(ISNUMBER(SEARCH(K$3,Consolidado!$D23)),IF(COUNTIFS(Consolidado!$AC$5:AC23,Consolidado!$AC23,Consolidado!$D$5:D23,"*"&amp;K$3&amp;"*")=1,1,0),0))</f>
        <v>0</v>
      </c>
      <c r="L23" s="0" t="n">
        <f aca="false">IF(OR(L$3="",Consolidado!$D23=""),0,IF(ISNUMBER(SEARCH(L$3,Consolidado!$D23)),IF(COUNTIFS(Consolidado!$AC$5:AC23,Consolidado!$AC23,Consolidado!$D$5:D23,"*"&amp;L$3&amp;"*")=1,1,0),0))</f>
        <v>0</v>
      </c>
      <c r="M23" s="0" t="n">
        <f aca="false">IF(OR(M$3="",Consolidado!$D23=""),0,IF(ISNUMBER(SEARCH(M$3,Consolidado!$D23)),IF(COUNTIFS(Consolidado!$AC$5:AC23,Consolidado!$AC23,Consolidado!$D$5:D23,"*"&amp;M$3&amp;"*")=1,1,0),0))</f>
        <v>0</v>
      </c>
      <c r="N23" s="0" t="n">
        <f aca="false">IF(OR(N$3="",Consolidado!$D23=""),0,IF(ISNUMBER(SEARCH(N$3,Consolidado!$D23)),IF(COUNTIFS(Consolidado!$AC$5:AC23,Consolidado!$AC23,Consolidado!$D$5:D23,"*"&amp;N$3&amp;"*")=1,1,0),0))</f>
        <v>0</v>
      </c>
      <c r="O23" s="0" t="n">
        <f aca="false">IF(OR(O$3="",Consolidado!$D23=""),0,IF(ISNUMBER(SEARCH(O$3,Consolidado!$D23)),IF(COUNTIFS(Consolidado!$AC$5:AC23,Consolidado!$AC23,Consolidado!$D$5:D23,"*"&amp;O$3&amp;"*")=1,1,0),0))</f>
        <v>0</v>
      </c>
      <c r="P23" s="0" t="n">
        <f aca="false">IF(OR(P$3="",Consolidado!$D23=""),0,IF(ISNUMBER(SEARCH(P$3,Consolidado!$D23)),IF(COUNTIFS(Consolidado!$AC$5:AC23,Consolidado!$AC23,Consolidado!$D$5:D23,"*"&amp;P$3&amp;"*")=1,1,0),0))</f>
        <v>0</v>
      </c>
      <c r="Q23" s="0" t="n">
        <f aca="false">IF(OR(Q$3="",Consolidado!$D23=""),0,IF(ISNUMBER(SEARCH(Q$3,Consolidado!$D23)),IF(COUNTIFS(Consolidado!$AC$5:AC23,Consolidado!$AC23,Consolidado!$D$5:D23,"*"&amp;Q$3&amp;"*")=1,1,0),0))</f>
        <v>0</v>
      </c>
      <c r="R23" s="0" t="n">
        <f aca="false">IF(OR(R$3="",Consolidado!$D23=""),0,IF(ISNUMBER(SEARCH(R$3,Consolidado!$D23)),IF(COUNTIFS(Consolidado!$AC$5:AC23,Consolidado!$AC23,Consolidado!$D$5:D23,"*"&amp;R$3&amp;"*")=1,1,0),0))</f>
        <v>0</v>
      </c>
      <c r="S23" s="0" t="n">
        <f aca="false">IF(OR(S$3="",Consolidado!$D23=""),0,IF(ISNUMBER(SEARCH(S$3,Consolidado!$D23)),IF(COUNTIFS(Consolidado!$AC$5:AC23,Consolidado!$AC23,Consolidado!$D$5:D23,"*"&amp;S$3&amp;"*")=1,1,0),0))</f>
        <v>0</v>
      </c>
      <c r="T23" s="0" t="n">
        <f aca="false">IF(OR(T$3="",Consolidado!$D23=""),0,IF(ISNUMBER(SEARCH(T$3,Consolidado!$D23)),IF(COUNTIFS(Consolidado!$AC$5:AC23,Consolidado!$AC23,Consolidado!$D$5:D23,"*"&amp;T$3&amp;"*")=1,1,0),0))</f>
        <v>0</v>
      </c>
      <c r="U23" s="0" t="n">
        <f aca="false">IF(OR(U$3="",Consolidado!$D23=""),0,IF(ISNUMBER(SEARCH(U$3,Consolidado!$D23)),IF(COUNTIFS(Consolidado!$AC$5:AC23,Consolidado!$AC23,Consolidado!$D$5:D23,"*"&amp;U$3&amp;"*")=1,1,0),0))</f>
        <v>0</v>
      </c>
      <c r="V23" s="0" t="n">
        <f aca="false">IF(OR(V$3="",Consolidado!$D23=""),0,IF(ISNUMBER(SEARCH(V$3,Consolidado!$D23)),IF(COUNTIFS(Consolidado!$AC$5:AC23,Consolidado!$AC23,Consolidado!$D$5:D23,"*"&amp;V$3&amp;"*")=1,1,0),0))</f>
        <v>0</v>
      </c>
      <c r="W23" s="0" t="n">
        <f aca="false">IF(OR(W$3="",Consolidado!$D23=""),0,IF(ISNUMBER(SEARCH(W$3,Consolidado!$D23)),IF(COUNTIFS(Consolidado!$AC$5:AC23,Consolidado!$AC23,Consolidado!$D$5:D23,"*"&amp;W$3&amp;"*")=1,1,0),0))</f>
        <v>0</v>
      </c>
      <c r="X23" s="0" t="n">
        <f aca="false">IF(OR(X$3="",Consolidado!$D23=""),0,IF(ISNUMBER(SEARCH(X$3,Consolidado!$D23)),IF(COUNTIFS(Consolidado!$AC$5:AC23,Consolidado!$AC23,Consolidado!$D$5:D23,"*"&amp;X$3&amp;"*")=1,1,0),0))</f>
        <v>0</v>
      </c>
      <c r="Y23" s="0" t="n">
        <f aca="false">IF(OR(Y$3="",Consolidado!$D23=""),0,IF(ISNUMBER(SEARCH(Y$3,Consolidado!$D23)),IF(COUNTIFS(Consolidado!$AC$5:AC23,Consolidado!$AC23,Consolidado!$D$5:D23,"*"&amp;Y$3&amp;"*")=1,1,0),0))</f>
        <v>0</v>
      </c>
      <c r="Z23" s="0" t="n">
        <f aca="false">IF(OR(Z$3="",Consolidado!$D23=""),0,IF(ISNUMBER(SEARCH(Z$3,Consolidado!$D23)),IF(COUNTIFS(Consolidado!$AC$5:AC23,Consolidado!$AC23,Consolidado!$D$5:D23,"*"&amp;Z$3&amp;"*")=1,1,0),0))</f>
        <v>0</v>
      </c>
      <c r="AA23" s="0" t="n">
        <f aca="false">IF(OR(AA$3="",Consolidado!$D23=""),0,IF(ISNUMBER(SEARCH(AA$3,Consolidado!$D23)),IF(COUNTIFS(Consolidado!$AC$5:AC23,Consolidado!$AC23,Consolidado!$D$5:D23,"*"&amp;AA$3&amp;"*")=1,1,0),0))</f>
        <v>0</v>
      </c>
      <c r="AB23" s="0" t="n">
        <f aca="false">IF(OR(AB$3="",Consolidado!$D23=""),0,IF(ISNUMBER(SEARCH(AB$3,Consolidado!$D23)),IF(COUNTIFS(Consolidado!$AC$5:AC23,Consolidado!$AC23,Consolidado!$D$5:D23,"*"&amp;AB$3&amp;"*")=1,1,0),0))</f>
        <v>0</v>
      </c>
      <c r="AC23" s="0" t="n">
        <f aca="false">IF(OR(AC$3="",Consolidado!$D23=""),0,IF(ISNUMBER(SEARCH(AC$3,Consolidado!$D23)),IF(COUNTIFS(Consolidado!$AC$5:AC23,Consolidado!$AC23,Consolidado!$D$5:D23,"*"&amp;AC$3&amp;"*")=1,1,0),0))</f>
        <v>0</v>
      </c>
      <c r="AD23" s="0" t="n">
        <f aca="false">IF(OR(AD$3="",Consolidado!$D23=""),0,IF(ISNUMBER(SEARCH(AD$3,Consolidado!$D23)),IF(COUNTIFS(Consolidado!$AC$5:AC23,Consolidado!$AC23,Consolidado!$D$5:D23,"*"&amp;AD$3&amp;"*")=1,1,0),0))</f>
        <v>0</v>
      </c>
      <c r="AE23" s="0" t="n">
        <f aca="false">IF(OR(AE$3="",Consolidado!$D23=""),0,IF(ISNUMBER(SEARCH(AE$3,Consolidado!$D23)),IF(COUNTIFS(Consolidado!$AC$5:AC23,Consolidado!$AC23,Consolidado!$D$5:D23,"*"&amp;AE$3&amp;"*")=1,1,0),0))</f>
        <v>0</v>
      </c>
      <c r="AF23" s="0" t="n">
        <f aca="false">IF(OR(AF$3="",Consolidado!$D23=""),0,IF(ISNUMBER(SEARCH(AF$3,Consolidado!$D23)),IF(COUNTIFS(Consolidado!$AC$5:AC23,Consolidado!$AC23,Consolidado!$D$5:D23,"*"&amp;AF$3&amp;"*")=1,1,0),0))</f>
        <v>0</v>
      </c>
      <c r="AG23" s="0" t="n">
        <f aca="false">IF(OR(AG$3="",Consolidado!$D23=""),0,IF(ISNUMBER(SEARCH(AG$3,Consolidado!$D23)),IF(COUNTIFS(Consolidado!$AC$5:AC23,Consolidado!$AC23,Consolidado!$D$5:D23,"*"&amp;AG$3&amp;"*")=1,1,0),0))</f>
        <v>0</v>
      </c>
      <c r="AH23" s="0" t="n">
        <f aca="false">IF(OR(AH$3="",Consolidado!$D23=""),0,IF(ISNUMBER(SEARCH(AH$3,Consolidado!$D23)),IF(COUNTIFS(Consolidado!$AC$5:AC23,Consolidado!$AC23,Consolidado!$D$5:D23,"*"&amp;AH$3&amp;"*")=1,1,0),0))</f>
        <v>0</v>
      </c>
      <c r="AI23" s="0" t="n">
        <f aca="false">IF(OR(AI$3="",Consolidado!$D23=""),0,IF(ISNUMBER(SEARCH(AI$3,Consolidado!$D23)),IF(COUNTIFS(Consolidado!$AC$5:AC23,Consolidado!$AC23,Consolidado!$D$5:D23,"*"&amp;AI$3&amp;"*")=1,1,0),0))</f>
        <v>0</v>
      </c>
      <c r="AJ23" s="0" t="n">
        <f aca="false">IF(OR(AJ$3="",Consolidado!$D23=""),0,IF(ISNUMBER(SEARCH(AJ$3,Consolidado!$D23)),IF(COUNTIFS(Consolidado!$AC$5:AC23,Consolidado!$AC23,Consolidado!$D$5:D23,"*"&amp;AJ$3&amp;"*")=1,1,0),0))</f>
        <v>0</v>
      </c>
      <c r="AK23" s="0" t="n">
        <f aca="false">IF(OR(AK$3="",Consolidado!$D23=""),0,IF(ISNUMBER(SEARCH(AK$3,Consolidado!$D23)),IF(COUNTIFS(Consolidado!$AC$5:AC23,Consolidado!$AC23,Consolidado!$D$5:D23,"*"&amp;AK$3&amp;"*")=1,1,0),0))</f>
        <v>0</v>
      </c>
      <c r="AL23" s="0" t="n">
        <f aca="false">IF(OR(AL$3="",Consolidado!$D23=""),0,IF(ISNUMBER(SEARCH(AL$3,Consolidado!$D23)),IF(COUNTIFS(Consolidado!$AC$5:AC23,Consolidado!$AC23,Consolidado!$D$5:D23,"*"&amp;AL$3&amp;"*")=1,1,0),0))</f>
        <v>0</v>
      </c>
      <c r="AM23" s="0" t="n">
        <f aca="false">IF(OR(AM$3="",Consolidado!$D23=""),0,IF(ISNUMBER(SEARCH(AM$3,Consolidado!$D23)),IF(COUNTIFS(Consolidado!$AC$5:AC23,Consolidado!$AC23,Consolidado!$D$5:D23,"*"&amp;AM$3&amp;"*")=1,1,0),0))</f>
        <v>0</v>
      </c>
      <c r="AN23" s="0" t="n">
        <f aca="false">IF(OR(AN$3="",Consolidado!$D23=""),0,IF(ISNUMBER(SEARCH(AN$3,Consolidado!$D23)),IF(COUNTIFS(Consolidado!$AC$5:AC23,Consolidado!$AC23,Consolidado!$D$5:D23,"*"&amp;AN$3&amp;"*")=1,1,0),0))</f>
        <v>0</v>
      </c>
      <c r="AO23" s="0" t="n">
        <f aca="false">IF(OR(AO$3="",Consolidado!$D23=""),0,IF(ISNUMBER(SEARCH(AO$3,Consolidado!$D23)),IF(COUNTIFS(Consolidado!$AC$5:AC23,Consolidado!$AC23,Consolidado!$D$5:D23,"*"&amp;AO$3&amp;"*")=1,1,0),0))</f>
        <v>0</v>
      </c>
    </row>
    <row r="24" customFormat="false" ht="15" hidden="false" customHeight="false" outlineLevel="0" collapsed="false">
      <c r="B24" s="0" t="n">
        <f aca="false">IF(OR(B$3="",Consolidado!$D24=""),0,IF(ISNUMBER(SEARCH(B$3,Consolidado!$D24)),IF(COUNTIFS(Consolidado!$AC$5:AC24,Consolidado!$AC24,Consolidado!$D$5:D24,"*"&amp;B$3&amp;"*")=1,1,0),0))</f>
        <v>0</v>
      </c>
      <c r="C24" s="0" t="n">
        <f aca="false">IF(OR(C$3="",Consolidado!$D24=""),0,IF(ISNUMBER(SEARCH(C$3,Consolidado!$D24)),IF(COUNTIFS(Consolidado!$AC$5:AC24,Consolidado!$AC24,Consolidado!$D$5:D24,"*"&amp;C$3&amp;"*")=1,1,0),0))</f>
        <v>1</v>
      </c>
      <c r="D24" s="0" t="n">
        <f aca="false">IF(OR(D$3="",Consolidado!$D24=""),0,IF(ISNUMBER(SEARCH(D$3,Consolidado!$D24)),IF(COUNTIFS(Consolidado!$AC$5:AC24,Consolidado!$AC24,Consolidado!$D$5:D24,"*"&amp;D$3&amp;"*")=1,1,0),0))</f>
        <v>0</v>
      </c>
      <c r="E24" s="0" t="n">
        <f aca="false">IF(OR(E$3="",Consolidado!$D24=""),0,IF(ISNUMBER(SEARCH(E$3,Consolidado!$D24)),IF(COUNTIFS(Consolidado!$AC$5:AC24,Consolidado!$AC24,Consolidado!$D$5:D24,"*"&amp;E$3&amp;"*")=1,1,0),0))</f>
        <v>0</v>
      </c>
      <c r="F24" s="0" t="n">
        <f aca="false">IF(OR(F$3="",Consolidado!$D24=""),0,IF(ISNUMBER(SEARCH(F$3,Consolidado!$D24)),IF(COUNTIFS(Consolidado!$AC$5:AC24,Consolidado!$AC24,Consolidado!$D$5:D24,"*"&amp;F$3&amp;"*")=1,1,0),0))</f>
        <v>0</v>
      </c>
      <c r="G24" s="0" t="n">
        <f aca="false">IF(OR(G$3="",Consolidado!$D24=""),0,IF(ISNUMBER(SEARCH(G$3,Consolidado!$D24)),IF(COUNTIFS(Consolidado!$AC$5:AC24,Consolidado!$AC24,Consolidado!$D$5:D24,"*"&amp;G$3&amp;"*")=1,1,0),0))</f>
        <v>0</v>
      </c>
      <c r="H24" s="0" t="n">
        <f aca="false">IF(OR(H$3="",Consolidado!$D24=""),0,IF(ISNUMBER(SEARCH(H$3,Consolidado!$D24)),IF(COUNTIFS(Consolidado!$AC$5:AC24,Consolidado!$AC24,Consolidado!$D$5:D24,"*"&amp;H$3&amp;"*")=1,1,0),0))</f>
        <v>0</v>
      </c>
      <c r="I24" s="0" t="n">
        <f aca="false">IF(OR(I$3="",Consolidado!$D24=""),0,IF(ISNUMBER(SEARCH(I$3,Consolidado!$D24)),IF(COUNTIFS(Consolidado!$AC$5:AC24,Consolidado!$AC24,Consolidado!$D$5:D24,"*"&amp;I$3&amp;"*")=1,1,0),0))</f>
        <v>0</v>
      </c>
      <c r="J24" s="0" t="n">
        <f aca="false">IF(OR(J$3="",Consolidado!$D24=""),0,IF(ISNUMBER(SEARCH(J$3,Consolidado!$D24)),IF(COUNTIFS(Consolidado!$AC$5:AC24,Consolidado!$AC24,Consolidado!$D$5:D24,"*"&amp;J$3&amp;"*")=1,1,0),0))</f>
        <v>0</v>
      </c>
      <c r="K24" s="0" t="n">
        <f aca="false">IF(OR(K$3="",Consolidado!$D24=""),0,IF(ISNUMBER(SEARCH(K$3,Consolidado!$D24)),IF(COUNTIFS(Consolidado!$AC$5:AC24,Consolidado!$AC24,Consolidado!$D$5:D24,"*"&amp;K$3&amp;"*")=1,1,0),0))</f>
        <v>0</v>
      </c>
      <c r="L24" s="0" t="n">
        <f aca="false">IF(OR(L$3="",Consolidado!$D24=""),0,IF(ISNUMBER(SEARCH(L$3,Consolidado!$D24)),IF(COUNTIFS(Consolidado!$AC$5:AC24,Consolidado!$AC24,Consolidado!$D$5:D24,"*"&amp;L$3&amp;"*")=1,1,0),0))</f>
        <v>0</v>
      </c>
      <c r="M24" s="0" t="n">
        <f aca="false">IF(OR(M$3="",Consolidado!$D24=""),0,IF(ISNUMBER(SEARCH(M$3,Consolidado!$D24)),IF(COUNTIFS(Consolidado!$AC$5:AC24,Consolidado!$AC24,Consolidado!$D$5:D24,"*"&amp;M$3&amp;"*")=1,1,0),0))</f>
        <v>0</v>
      </c>
      <c r="N24" s="0" t="n">
        <f aca="false">IF(OR(N$3="",Consolidado!$D24=""),0,IF(ISNUMBER(SEARCH(N$3,Consolidado!$D24)),IF(COUNTIFS(Consolidado!$AC$5:AC24,Consolidado!$AC24,Consolidado!$D$5:D24,"*"&amp;N$3&amp;"*")=1,1,0),0))</f>
        <v>0</v>
      </c>
      <c r="O24" s="0" t="n">
        <f aca="false">IF(OR(O$3="",Consolidado!$D24=""),0,IF(ISNUMBER(SEARCH(O$3,Consolidado!$D24)),IF(COUNTIFS(Consolidado!$AC$5:AC24,Consolidado!$AC24,Consolidado!$D$5:D24,"*"&amp;O$3&amp;"*")=1,1,0),0))</f>
        <v>0</v>
      </c>
      <c r="P24" s="0" t="n">
        <f aca="false">IF(OR(P$3="",Consolidado!$D24=""),0,IF(ISNUMBER(SEARCH(P$3,Consolidado!$D24)),IF(COUNTIFS(Consolidado!$AC$5:AC24,Consolidado!$AC24,Consolidado!$D$5:D24,"*"&amp;P$3&amp;"*")=1,1,0),0))</f>
        <v>0</v>
      </c>
      <c r="Q24" s="0" t="n">
        <f aca="false">IF(OR(Q$3="",Consolidado!$D24=""),0,IF(ISNUMBER(SEARCH(Q$3,Consolidado!$D24)),IF(COUNTIFS(Consolidado!$AC$5:AC24,Consolidado!$AC24,Consolidado!$D$5:D24,"*"&amp;Q$3&amp;"*")=1,1,0),0))</f>
        <v>0</v>
      </c>
      <c r="R24" s="0" t="n">
        <f aca="false">IF(OR(R$3="",Consolidado!$D24=""),0,IF(ISNUMBER(SEARCH(R$3,Consolidado!$D24)),IF(COUNTIFS(Consolidado!$AC$5:AC24,Consolidado!$AC24,Consolidado!$D$5:D24,"*"&amp;R$3&amp;"*")=1,1,0),0))</f>
        <v>0</v>
      </c>
      <c r="S24" s="0" t="n">
        <f aca="false">IF(OR(S$3="",Consolidado!$D24=""),0,IF(ISNUMBER(SEARCH(S$3,Consolidado!$D24)),IF(COUNTIFS(Consolidado!$AC$5:AC24,Consolidado!$AC24,Consolidado!$D$5:D24,"*"&amp;S$3&amp;"*")=1,1,0),0))</f>
        <v>0</v>
      </c>
      <c r="T24" s="0" t="n">
        <f aca="false">IF(OR(T$3="",Consolidado!$D24=""),0,IF(ISNUMBER(SEARCH(T$3,Consolidado!$D24)),IF(COUNTIFS(Consolidado!$AC$5:AC24,Consolidado!$AC24,Consolidado!$D$5:D24,"*"&amp;T$3&amp;"*")=1,1,0),0))</f>
        <v>0</v>
      </c>
      <c r="U24" s="0" t="n">
        <f aca="false">IF(OR(U$3="",Consolidado!$D24=""),0,IF(ISNUMBER(SEARCH(U$3,Consolidado!$D24)),IF(COUNTIFS(Consolidado!$AC$5:AC24,Consolidado!$AC24,Consolidado!$D$5:D24,"*"&amp;U$3&amp;"*")=1,1,0),0))</f>
        <v>0</v>
      </c>
      <c r="V24" s="0" t="n">
        <f aca="false">IF(OR(V$3="",Consolidado!$D24=""),0,IF(ISNUMBER(SEARCH(V$3,Consolidado!$D24)),IF(COUNTIFS(Consolidado!$AC$5:AC24,Consolidado!$AC24,Consolidado!$D$5:D24,"*"&amp;V$3&amp;"*")=1,1,0),0))</f>
        <v>0</v>
      </c>
      <c r="W24" s="0" t="n">
        <f aca="false">IF(OR(W$3="",Consolidado!$D24=""),0,IF(ISNUMBER(SEARCH(W$3,Consolidado!$D24)),IF(COUNTIFS(Consolidado!$AC$5:AC24,Consolidado!$AC24,Consolidado!$D$5:D24,"*"&amp;W$3&amp;"*")=1,1,0),0))</f>
        <v>0</v>
      </c>
      <c r="X24" s="0" t="n">
        <f aca="false">IF(OR(X$3="",Consolidado!$D24=""),0,IF(ISNUMBER(SEARCH(X$3,Consolidado!$D24)),IF(COUNTIFS(Consolidado!$AC$5:AC24,Consolidado!$AC24,Consolidado!$D$5:D24,"*"&amp;X$3&amp;"*")=1,1,0),0))</f>
        <v>0</v>
      </c>
      <c r="Y24" s="0" t="n">
        <f aca="false">IF(OR(Y$3="",Consolidado!$D24=""),0,IF(ISNUMBER(SEARCH(Y$3,Consolidado!$D24)),IF(COUNTIFS(Consolidado!$AC$5:AC24,Consolidado!$AC24,Consolidado!$D$5:D24,"*"&amp;Y$3&amp;"*")=1,1,0),0))</f>
        <v>0</v>
      </c>
      <c r="Z24" s="0" t="n">
        <f aca="false">IF(OR(Z$3="",Consolidado!$D24=""),0,IF(ISNUMBER(SEARCH(Z$3,Consolidado!$D24)),IF(COUNTIFS(Consolidado!$AC$5:AC24,Consolidado!$AC24,Consolidado!$D$5:D24,"*"&amp;Z$3&amp;"*")=1,1,0),0))</f>
        <v>0</v>
      </c>
      <c r="AA24" s="0" t="n">
        <f aca="false">IF(OR(AA$3="",Consolidado!$D24=""),0,IF(ISNUMBER(SEARCH(AA$3,Consolidado!$D24)),IF(COUNTIFS(Consolidado!$AC$5:AC24,Consolidado!$AC24,Consolidado!$D$5:D24,"*"&amp;AA$3&amp;"*")=1,1,0),0))</f>
        <v>0</v>
      </c>
      <c r="AB24" s="0" t="n">
        <f aca="false">IF(OR(AB$3="",Consolidado!$D24=""),0,IF(ISNUMBER(SEARCH(AB$3,Consolidado!$D24)),IF(COUNTIFS(Consolidado!$AC$5:AC24,Consolidado!$AC24,Consolidado!$D$5:D24,"*"&amp;AB$3&amp;"*")=1,1,0),0))</f>
        <v>0</v>
      </c>
      <c r="AC24" s="0" t="n">
        <f aca="false">IF(OR(AC$3="",Consolidado!$D24=""),0,IF(ISNUMBER(SEARCH(AC$3,Consolidado!$D24)),IF(COUNTIFS(Consolidado!$AC$5:AC24,Consolidado!$AC24,Consolidado!$D$5:D24,"*"&amp;AC$3&amp;"*")=1,1,0),0))</f>
        <v>0</v>
      </c>
      <c r="AD24" s="0" t="n">
        <f aca="false">IF(OR(AD$3="",Consolidado!$D24=""),0,IF(ISNUMBER(SEARCH(AD$3,Consolidado!$D24)),IF(COUNTIFS(Consolidado!$AC$5:AC24,Consolidado!$AC24,Consolidado!$D$5:D24,"*"&amp;AD$3&amp;"*")=1,1,0),0))</f>
        <v>0</v>
      </c>
      <c r="AE24" s="0" t="n">
        <f aca="false">IF(OR(AE$3="",Consolidado!$D24=""),0,IF(ISNUMBER(SEARCH(AE$3,Consolidado!$D24)),IF(COUNTIFS(Consolidado!$AC$5:AC24,Consolidado!$AC24,Consolidado!$D$5:D24,"*"&amp;AE$3&amp;"*")=1,1,0),0))</f>
        <v>0</v>
      </c>
      <c r="AF24" s="0" t="n">
        <f aca="false">IF(OR(AF$3="",Consolidado!$D24=""),0,IF(ISNUMBER(SEARCH(AF$3,Consolidado!$D24)),IF(COUNTIFS(Consolidado!$AC$5:AC24,Consolidado!$AC24,Consolidado!$D$5:D24,"*"&amp;AF$3&amp;"*")=1,1,0),0))</f>
        <v>0</v>
      </c>
      <c r="AG24" s="0" t="n">
        <f aca="false">IF(OR(AG$3="",Consolidado!$D24=""),0,IF(ISNUMBER(SEARCH(AG$3,Consolidado!$D24)),IF(COUNTIFS(Consolidado!$AC$5:AC24,Consolidado!$AC24,Consolidado!$D$5:D24,"*"&amp;AG$3&amp;"*")=1,1,0),0))</f>
        <v>0</v>
      </c>
      <c r="AH24" s="0" t="n">
        <f aca="false">IF(OR(AH$3="",Consolidado!$D24=""),0,IF(ISNUMBER(SEARCH(AH$3,Consolidado!$D24)),IF(COUNTIFS(Consolidado!$AC$5:AC24,Consolidado!$AC24,Consolidado!$D$5:D24,"*"&amp;AH$3&amp;"*")=1,1,0),0))</f>
        <v>0</v>
      </c>
      <c r="AI24" s="0" t="n">
        <f aca="false">IF(OR(AI$3="",Consolidado!$D24=""),0,IF(ISNUMBER(SEARCH(AI$3,Consolidado!$D24)),IF(COUNTIFS(Consolidado!$AC$5:AC24,Consolidado!$AC24,Consolidado!$D$5:D24,"*"&amp;AI$3&amp;"*")=1,1,0),0))</f>
        <v>0</v>
      </c>
      <c r="AJ24" s="0" t="n">
        <f aca="false">IF(OR(AJ$3="",Consolidado!$D24=""),0,IF(ISNUMBER(SEARCH(AJ$3,Consolidado!$D24)),IF(COUNTIFS(Consolidado!$AC$5:AC24,Consolidado!$AC24,Consolidado!$D$5:D24,"*"&amp;AJ$3&amp;"*")=1,1,0),0))</f>
        <v>0</v>
      </c>
      <c r="AK24" s="0" t="n">
        <f aca="false">IF(OR(AK$3="",Consolidado!$D24=""),0,IF(ISNUMBER(SEARCH(AK$3,Consolidado!$D24)),IF(COUNTIFS(Consolidado!$AC$5:AC24,Consolidado!$AC24,Consolidado!$D$5:D24,"*"&amp;AK$3&amp;"*")=1,1,0),0))</f>
        <v>0</v>
      </c>
      <c r="AL24" s="0" t="n">
        <f aca="false">IF(OR(AL$3="",Consolidado!$D24=""),0,IF(ISNUMBER(SEARCH(AL$3,Consolidado!$D24)),IF(COUNTIFS(Consolidado!$AC$5:AC24,Consolidado!$AC24,Consolidado!$D$5:D24,"*"&amp;AL$3&amp;"*")=1,1,0),0))</f>
        <v>0</v>
      </c>
      <c r="AM24" s="0" t="n">
        <f aca="false">IF(OR(AM$3="",Consolidado!$D24=""),0,IF(ISNUMBER(SEARCH(AM$3,Consolidado!$D24)),IF(COUNTIFS(Consolidado!$AC$5:AC24,Consolidado!$AC24,Consolidado!$D$5:D24,"*"&amp;AM$3&amp;"*")=1,1,0),0))</f>
        <v>0</v>
      </c>
      <c r="AN24" s="0" t="n">
        <f aca="false">IF(OR(AN$3="",Consolidado!$D24=""),0,IF(ISNUMBER(SEARCH(AN$3,Consolidado!$D24)),IF(COUNTIFS(Consolidado!$AC$5:AC24,Consolidado!$AC24,Consolidado!$D$5:D24,"*"&amp;AN$3&amp;"*")=1,1,0),0))</f>
        <v>0</v>
      </c>
      <c r="AO24" s="0" t="n">
        <f aca="false">IF(OR(AO$3="",Consolidado!$D24=""),0,IF(ISNUMBER(SEARCH(AO$3,Consolidado!$D24)),IF(COUNTIFS(Consolidado!$AC$5:AC24,Consolidado!$AC24,Consolidado!$D$5:D24,"*"&amp;AO$3&amp;"*")=1,1,0),0))</f>
        <v>0</v>
      </c>
    </row>
    <row r="25" customFormat="false" ht="15" hidden="false" customHeight="false" outlineLevel="0" collapsed="false">
      <c r="B25" s="0" t="n">
        <f aca="false">IF(OR(B$3="",Consolidado!$D25=""),0,IF(ISNUMBER(SEARCH(B$3,Consolidado!$D25)),IF(COUNTIFS(Consolidado!$AC$5:AC25,Consolidado!$AC25,Consolidado!$D$5:D25,"*"&amp;B$3&amp;"*")=1,1,0),0))</f>
        <v>0</v>
      </c>
      <c r="C25" s="0" t="n">
        <f aca="false">IF(OR(C$3="",Consolidado!$D25=""),0,IF(ISNUMBER(SEARCH(C$3,Consolidado!$D25)),IF(COUNTIFS(Consolidado!$AC$5:AC25,Consolidado!$AC25,Consolidado!$D$5:D25,"*"&amp;C$3&amp;"*")=1,1,0),0))</f>
        <v>0</v>
      </c>
      <c r="D25" s="0" t="n">
        <f aca="false">IF(OR(D$3="",Consolidado!$D25=""),0,IF(ISNUMBER(SEARCH(D$3,Consolidado!$D25)),IF(COUNTIFS(Consolidado!$AC$5:AC25,Consolidado!$AC25,Consolidado!$D$5:D25,"*"&amp;D$3&amp;"*")=1,1,0),0))</f>
        <v>0</v>
      </c>
      <c r="E25" s="0" t="n">
        <f aca="false">IF(OR(E$3="",Consolidado!$D25=""),0,IF(ISNUMBER(SEARCH(E$3,Consolidado!$D25)),IF(COUNTIFS(Consolidado!$AC$5:AC25,Consolidado!$AC25,Consolidado!$D$5:D25,"*"&amp;E$3&amp;"*")=1,1,0),0))</f>
        <v>0</v>
      </c>
      <c r="F25" s="0" t="n">
        <f aca="false">IF(OR(F$3="",Consolidado!$D25=""),0,IF(ISNUMBER(SEARCH(F$3,Consolidado!$D25)),IF(COUNTIFS(Consolidado!$AC$5:AC25,Consolidado!$AC25,Consolidado!$D$5:D25,"*"&amp;F$3&amp;"*")=1,1,0),0))</f>
        <v>0</v>
      </c>
      <c r="G25" s="0" t="n">
        <f aca="false">IF(OR(G$3="",Consolidado!$D25=""),0,IF(ISNUMBER(SEARCH(G$3,Consolidado!$D25)),IF(COUNTIFS(Consolidado!$AC$5:AC25,Consolidado!$AC25,Consolidado!$D$5:D25,"*"&amp;G$3&amp;"*")=1,1,0),0))</f>
        <v>0</v>
      </c>
      <c r="H25" s="0" t="n">
        <f aca="false">IF(OR(H$3="",Consolidado!$D25=""),0,IF(ISNUMBER(SEARCH(H$3,Consolidado!$D25)),IF(COUNTIFS(Consolidado!$AC$5:AC25,Consolidado!$AC25,Consolidado!$D$5:D25,"*"&amp;H$3&amp;"*")=1,1,0),0))</f>
        <v>0</v>
      </c>
      <c r="I25" s="0" t="n">
        <f aca="false">IF(OR(I$3="",Consolidado!$D25=""),0,IF(ISNUMBER(SEARCH(I$3,Consolidado!$D25)),IF(COUNTIFS(Consolidado!$AC$5:AC25,Consolidado!$AC25,Consolidado!$D$5:D25,"*"&amp;I$3&amp;"*")=1,1,0),0))</f>
        <v>0</v>
      </c>
      <c r="J25" s="0" t="n">
        <f aca="false">IF(OR(J$3="",Consolidado!$D25=""),0,IF(ISNUMBER(SEARCH(J$3,Consolidado!$D25)),IF(COUNTIFS(Consolidado!$AC$5:AC25,Consolidado!$AC25,Consolidado!$D$5:D25,"*"&amp;J$3&amp;"*")=1,1,0),0))</f>
        <v>0</v>
      </c>
      <c r="K25" s="0" t="n">
        <f aca="false">IF(OR(K$3="",Consolidado!$D25=""),0,IF(ISNUMBER(SEARCH(K$3,Consolidado!$D25)),IF(COUNTIFS(Consolidado!$AC$5:AC25,Consolidado!$AC25,Consolidado!$D$5:D25,"*"&amp;K$3&amp;"*")=1,1,0),0))</f>
        <v>0</v>
      </c>
      <c r="L25" s="0" t="n">
        <f aca="false">IF(OR(L$3="",Consolidado!$D25=""),0,IF(ISNUMBER(SEARCH(L$3,Consolidado!$D25)),IF(COUNTIFS(Consolidado!$AC$5:AC25,Consolidado!$AC25,Consolidado!$D$5:D25,"*"&amp;L$3&amp;"*")=1,1,0),0))</f>
        <v>0</v>
      </c>
      <c r="M25" s="0" t="n">
        <f aca="false">IF(OR(M$3="",Consolidado!$D25=""),0,IF(ISNUMBER(SEARCH(M$3,Consolidado!$D25)),IF(COUNTIFS(Consolidado!$AC$5:AC25,Consolidado!$AC25,Consolidado!$D$5:D25,"*"&amp;M$3&amp;"*")=1,1,0),0))</f>
        <v>0</v>
      </c>
      <c r="N25" s="0" t="n">
        <f aca="false">IF(OR(N$3="",Consolidado!$D25=""),0,IF(ISNUMBER(SEARCH(N$3,Consolidado!$D25)),IF(COUNTIFS(Consolidado!$AC$5:AC25,Consolidado!$AC25,Consolidado!$D$5:D25,"*"&amp;N$3&amp;"*")=1,1,0),0))</f>
        <v>0</v>
      </c>
      <c r="O25" s="0" t="n">
        <f aca="false">IF(OR(O$3="",Consolidado!$D25=""),0,IF(ISNUMBER(SEARCH(O$3,Consolidado!$D25)),IF(COUNTIFS(Consolidado!$AC$5:AC25,Consolidado!$AC25,Consolidado!$D$5:D25,"*"&amp;O$3&amp;"*")=1,1,0),0))</f>
        <v>0</v>
      </c>
      <c r="P25" s="0" t="n">
        <f aca="false">IF(OR(P$3="",Consolidado!$D25=""),0,IF(ISNUMBER(SEARCH(P$3,Consolidado!$D25)),IF(COUNTIFS(Consolidado!$AC$5:AC25,Consolidado!$AC25,Consolidado!$D$5:D25,"*"&amp;P$3&amp;"*")=1,1,0),0))</f>
        <v>0</v>
      </c>
      <c r="Q25" s="0" t="n">
        <f aca="false">IF(OR(Q$3="",Consolidado!$D25=""),0,IF(ISNUMBER(SEARCH(Q$3,Consolidado!$D25)),IF(COUNTIFS(Consolidado!$AC$5:AC25,Consolidado!$AC25,Consolidado!$D$5:D25,"*"&amp;Q$3&amp;"*")=1,1,0),0))</f>
        <v>0</v>
      </c>
      <c r="R25" s="0" t="n">
        <f aca="false">IF(OR(R$3="",Consolidado!$D25=""),0,IF(ISNUMBER(SEARCH(R$3,Consolidado!$D25)),IF(COUNTIFS(Consolidado!$AC$5:AC25,Consolidado!$AC25,Consolidado!$D$5:D25,"*"&amp;R$3&amp;"*")=1,1,0),0))</f>
        <v>0</v>
      </c>
      <c r="S25" s="0" t="n">
        <f aca="false">IF(OR(S$3="",Consolidado!$D25=""),0,IF(ISNUMBER(SEARCH(S$3,Consolidado!$D25)),IF(COUNTIFS(Consolidado!$AC$5:AC25,Consolidado!$AC25,Consolidado!$D$5:D25,"*"&amp;S$3&amp;"*")=1,1,0),0))</f>
        <v>0</v>
      </c>
      <c r="T25" s="0" t="n">
        <f aca="false">IF(OR(T$3="",Consolidado!$D25=""),0,IF(ISNUMBER(SEARCH(T$3,Consolidado!$D25)),IF(COUNTIFS(Consolidado!$AC$5:AC25,Consolidado!$AC25,Consolidado!$D$5:D25,"*"&amp;T$3&amp;"*")=1,1,0),0))</f>
        <v>0</v>
      </c>
      <c r="U25" s="0" t="n">
        <f aca="false">IF(OR(U$3="",Consolidado!$D25=""),0,IF(ISNUMBER(SEARCH(U$3,Consolidado!$D25)),IF(COUNTIFS(Consolidado!$AC$5:AC25,Consolidado!$AC25,Consolidado!$D$5:D25,"*"&amp;U$3&amp;"*")=1,1,0),0))</f>
        <v>0</v>
      </c>
      <c r="V25" s="0" t="n">
        <f aca="false">IF(OR(V$3="",Consolidado!$D25=""),0,IF(ISNUMBER(SEARCH(V$3,Consolidado!$D25)),IF(COUNTIFS(Consolidado!$AC$5:AC25,Consolidado!$AC25,Consolidado!$D$5:D25,"*"&amp;V$3&amp;"*")=1,1,0),0))</f>
        <v>0</v>
      </c>
      <c r="W25" s="0" t="n">
        <f aca="false">IF(OR(W$3="",Consolidado!$D25=""),0,IF(ISNUMBER(SEARCH(W$3,Consolidado!$D25)),IF(COUNTIFS(Consolidado!$AC$5:AC25,Consolidado!$AC25,Consolidado!$D$5:D25,"*"&amp;W$3&amp;"*")=1,1,0),0))</f>
        <v>0</v>
      </c>
      <c r="X25" s="0" t="n">
        <f aca="false">IF(OR(X$3="",Consolidado!$D25=""),0,IF(ISNUMBER(SEARCH(X$3,Consolidado!$D25)),IF(COUNTIFS(Consolidado!$AC$5:AC25,Consolidado!$AC25,Consolidado!$D$5:D25,"*"&amp;X$3&amp;"*")=1,1,0),0))</f>
        <v>0</v>
      </c>
      <c r="Y25" s="0" t="n">
        <f aca="false">IF(OR(Y$3="",Consolidado!$D25=""),0,IF(ISNUMBER(SEARCH(Y$3,Consolidado!$D25)),IF(COUNTIFS(Consolidado!$AC$5:AC25,Consolidado!$AC25,Consolidado!$D$5:D25,"*"&amp;Y$3&amp;"*")=1,1,0),0))</f>
        <v>0</v>
      </c>
      <c r="Z25" s="0" t="n">
        <f aca="false">IF(OR(Z$3="",Consolidado!$D25=""),0,IF(ISNUMBER(SEARCH(Z$3,Consolidado!$D25)),IF(COUNTIFS(Consolidado!$AC$5:AC25,Consolidado!$AC25,Consolidado!$D$5:D25,"*"&amp;Z$3&amp;"*")=1,1,0),0))</f>
        <v>0</v>
      </c>
      <c r="AA25" s="0" t="n">
        <f aca="false">IF(OR(AA$3="",Consolidado!$D25=""),0,IF(ISNUMBER(SEARCH(AA$3,Consolidado!$D25)),IF(COUNTIFS(Consolidado!$AC$5:AC25,Consolidado!$AC25,Consolidado!$D$5:D25,"*"&amp;AA$3&amp;"*")=1,1,0),0))</f>
        <v>0</v>
      </c>
      <c r="AB25" s="0" t="n">
        <f aca="false">IF(OR(AB$3="",Consolidado!$D25=""),0,IF(ISNUMBER(SEARCH(AB$3,Consolidado!$D25)),IF(COUNTIFS(Consolidado!$AC$5:AC25,Consolidado!$AC25,Consolidado!$D$5:D25,"*"&amp;AB$3&amp;"*")=1,1,0),0))</f>
        <v>0</v>
      </c>
      <c r="AC25" s="0" t="n">
        <f aca="false">IF(OR(AC$3="",Consolidado!$D25=""),0,IF(ISNUMBER(SEARCH(AC$3,Consolidado!$D25)),IF(COUNTIFS(Consolidado!$AC$5:AC25,Consolidado!$AC25,Consolidado!$D$5:D25,"*"&amp;AC$3&amp;"*")=1,1,0),0))</f>
        <v>0</v>
      </c>
      <c r="AD25" s="0" t="n">
        <f aca="false">IF(OR(AD$3="",Consolidado!$D25=""),0,IF(ISNUMBER(SEARCH(AD$3,Consolidado!$D25)),IF(COUNTIFS(Consolidado!$AC$5:AC25,Consolidado!$AC25,Consolidado!$D$5:D25,"*"&amp;AD$3&amp;"*")=1,1,0),0))</f>
        <v>0</v>
      </c>
      <c r="AE25" s="0" t="n">
        <f aca="false">IF(OR(AE$3="",Consolidado!$D25=""),0,IF(ISNUMBER(SEARCH(AE$3,Consolidado!$D25)),IF(COUNTIFS(Consolidado!$AC$5:AC25,Consolidado!$AC25,Consolidado!$D$5:D25,"*"&amp;AE$3&amp;"*")=1,1,0),0))</f>
        <v>0</v>
      </c>
      <c r="AF25" s="0" t="n">
        <f aca="false">IF(OR(AF$3="",Consolidado!$D25=""),0,IF(ISNUMBER(SEARCH(AF$3,Consolidado!$D25)),IF(COUNTIFS(Consolidado!$AC$5:AC25,Consolidado!$AC25,Consolidado!$D$5:D25,"*"&amp;AF$3&amp;"*")=1,1,0),0))</f>
        <v>0</v>
      </c>
      <c r="AG25" s="0" t="n">
        <f aca="false">IF(OR(AG$3="",Consolidado!$D25=""),0,IF(ISNUMBER(SEARCH(AG$3,Consolidado!$D25)),IF(COUNTIFS(Consolidado!$AC$5:AC25,Consolidado!$AC25,Consolidado!$D$5:D25,"*"&amp;AG$3&amp;"*")=1,1,0),0))</f>
        <v>0</v>
      </c>
      <c r="AH25" s="0" t="n">
        <f aca="false">IF(OR(AH$3="",Consolidado!$D25=""),0,IF(ISNUMBER(SEARCH(AH$3,Consolidado!$D25)),IF(COUNTIFS(Consolidado!$AC$5:AC25,Consolidado!$AC25,Consolidado!$D$5:D25,"*"&amp;AH$3&amp;"*")=1,1,0),0))</f>
        <v>0</v>
      </c>
      <c r="AI25" s="0" t="n">
        <f aca="false">IF(OR(AI$3="",Consolidado!$D25=""),0,IF(ISNUMBER(SEARCH(AI$3,Consolidado!$D25)),IF(COUNTIFS(Consolidado!$AC$5:AC25,Consolidado!$AC25,Consolidado!$D$5:D25,"*"&amp;AI$3&amp;"*")=1,1,0),0))</f>
        <v>0</v>
      </c>
      <c r="AJ25" s="0" t="n">
        <f aca="false">IF(OR(AJ$3="",Consolidado!$D25=""),0,IF(ISNUMBER(SEARCH(AJ$3,Consolidado!$D25)),IF(COUNTIFS(Consolidado!$AC$5:AC25,Consolidado!$AC25,Consolidado!$D$5:D25,"*"&amp;AJ$3&amp;"*")=1,1,0),0))</f>
        <v>0</v>
      </c>
      <c r="AK25" s="0" t="n">
        <f aca="false">IF(OR(AK$3="",Consolidado!$D25=""),0,IF(ISNUMBER(SEARCH(AK$3,Consolidado!$D25)),IF(COUNTIFS(Consolidado!$AC$5:AC25,Consolidado!$AC25,Consolidado!$D$5:D25,"*"&amp;AK$3&amp;"*")=1,1,0),0))</f>
        <v>0</v>
      </c>
      <c r="AL25" s="0" t="n">
        <f aca="false">IF(OR(AL$3="",Consolidado!$D25=""),0,IF(ISNUMBER(SEARCH(AL$3,Consolidado!$D25)),IF(COUNTIFS(Consolidado!$AC$5:AC25,Consolidado!$AC25,Consolidado!$D$5:D25,"*"&amp;AL$3&amp;"*")=1,1,0),0))</f>
        <v>0</v>
      </c>
      <c r="AM25" s="0" t="n">
        <f aca="false">IF(OR(AM$3="",Consolidado!$D25=""),0,IF(ISNUMBER(SEARCH(AM$3,Consolidado!$D25)),IF(COUNTIFS(Consolidado!$AC$5:AC25,Consolidado!$AC25,Consolidado!$D$5:D25,"*"&amp;AM$3&amp;"*")=1,1,0),0))</f>
        <v>0</v>
      </c>
      <c r="AN25" s="0" t="n">
        <f aca="false">IF(OR(AN$3="",Consolidado!$D25=""),0,IF(ISNUMBER(SEARCH(AN$3,Consolidado!$D25)),IF(COUNTIFS(Consolidado!$AC$5:AC25,Consolidado!$AC25,Consolidado!$D$5:D25,"*"&amp;AN$3&amp;"*")=1,1,0),0))</f>
        <v>0</v>
      </c>
      <c r="AO25" s="0" t="n">
        <f aca="false">IF(OR(AO$3="",Consolidado!$D25=""),0,IF(ISNUMBER(SEARCH(AO$3,Consolidado!$D25)),IF(COUNTIFS(Consolidado!$AC$5:AC25,Consolidado!$AC25,Consolidado!$D$5:D25,"*"&amp;AO$3&amp;"*")=1,1,0),0))</f>
        <v>0</v>
      </c>
    </row>
    <row r="26" customFormat="false" ht="15" hidden="false" customHeight="false" outlineLevel="0" collapsed="false">
      <c r="B26" s="0" t="n">
        <f aca="false">IF(OR(B$3="",Consolidado!$D26=""),0,IF(ISNUMBER(SEARCH(B$3,Consolidado!$D26)),IF(COUNTIFS(Consolidado!$AC$5:AC26,Consolidado!$AC26,Consolidado!$D$5:D26,"*"&amp;B$3&amp;"*")=1,1,0),0))</f>
        <v>0</v>
      </c>
      <c r="C26" s="0" t="n">
        <f aca="false">IF(OR(C$3="",Consolidado!$D26=""),0,IF(ISNUMBER(SEARCH(C$3,Consolidado!$D26)),IF(COUNTIFS(Consolidado!$AC$5:AC26,Consolidado!$AC26,Consolidado!$D$5:D26,"*"&amp;C$3&amp;"*")=1,1,0),0))</f>
        <v>0</v>
      </c>
      <c r="D26" s="0" t="n">
        <f aca="false">IF(OR(D$3="",Consolidado!$D26=""),0,IF(ISNUMBER(SEARCH(D$3,Consolidado!$D26)),IF(COUNTIFS(Consolidado!$AC$5:AC26,Consolidado!$AC26,Consolidado!$D$5:D26,"*"&amp;D$3&amp;"*")=1,1,0),0))</f>
        <v>1</v>
      </c>
      <c r="E26" s="0" t="n">
        <f aca="false">IF(OR(E$3="",Consolidado!$D26=""),0,IF(ISNUMBER(SEARCH(E$3,Consolidado!$D26)),IF(COUNTIFS(Consolidado!$AC$5:AC26,Consolidado!$AC26,Consolidado!$D$5:D26,"*"&amp;E$3&amp;"*")=1,1,0),0))</f>
        <v>0</v>
      </c>
      <c r="F26" s="0" t="n">
        <f aca="false">IF(OR(F$3="",Consolidado!$D26=""),0,IF(ISNUMBER(SEARCH(F$3,Consolidado!$D26)),IF(COUNTIFS(Consolidado!$AC$5:AC26,Consolidado!$AC26,Consolidado!$D$5:D26,"*"&amp;F$3&amp;"*")=1,1,0),0))</f>
        <v>0</v>
      </c>
      <c r="G26" s="0" t="n">
        <f aca="false">IF(OR(G$3="",Consolidado!$D26=""),0,IF(ISNUMBER(SEARCH(G$3,Consolidado!$D26)),IF(COUNTIFS(Consolidado!$AC$5:AC26,Consolidado!$AC26,Consolidado!$D$5:D26,"*"&amp;G$3&amp;"*")=1,1,0),0))</f>
        <v>0</v>
      </c>
      <c r="H26" s="0" t="n">
        <f aca="false">IF(OR(H$3="",Consolidado!$D26=""),0,IF(ISNUMBER(SEARCH(H$3,Consolidado!$D26)),IF(COUNTIFS(Consolidado!$AC$5:AC26,Consolidado!$AC26,Consolidado!$D$5:D26,"*"&amp;H$3&amp;"*")=1,1,0),0))</f>
        <v>0</v>
      </c>
      <c r="I26" s="0" t="n">
        <f aca="false">IF(OR(I$3="",Consolidado!$D26=""),0,IF(ISNUMBER(SEARCH(I$3,Consolidado!$D26)),IF(COUNTIFS(Consolidado!$AC$5:AC26,Consolidado!$AC26,Consolidado!$D$5:D26,"*"&amp;I$3&amp;"*")=1,1,0),0))</f>
        <v>0</v>
      </c>
      <c r="J26" s="0" t="n">
        <f aca="false">IF(OR(J$3="",Consolidado!$D26=""),0,IF(ISNUMBER(SEARCH(J$3,Consolidado!$D26)),IF(COUNTIFS(Consolidado!$AC$5:AC26,Consolidado!$AC26,Consolidado!$D$5:D26,"*"&amp;J$3&amp;"*")=1,1,0),0))</f>
        <v>0</v>
      </c>
      <c r="K26" s="0" t="n">
        <f aca="false">IF(OR(K$3="",Consolidado!$D26=""),0,IF(ISNUMBER(SEARCH(K$3,Consolidado!$D26)),IF(COUNTIFS(Consolidado!$AC$5:AC26,Consolidado!$AC26,Consolidado!$D$5:D26,"*"&amp;K$3&amp;"*")=1,1,0),0))</f>
        <v>0</v>
      </c>
      <c r="L26" s="0" t="n">
        <f aca="false">IF(OR(L$3="",Consolidado!$D26=""),0,IF(ISNUMBER(SEARCH(L$3,Consolidado!$D26)),IF(COUNTIFS(Consolidado!$AC$5:AC26,Consolidado!$AC26,Consolidado!$D$5:D26,"*"&amp;L$3&amp;"*")=1,1,0),0))</f>
        <v>0</v>
      </c>
      <c r="M26" s="0" t="n">
        <f aca="false">IF(OR(M$3="",Consolidado!$D26=""),0,IF(ISNUMBER(SEARCH(M$3,Consolidado!$D26)),IF(COUNTIFS(Consolidado!$AC$5:AC26,Consolidado!$AC26,Consolidado!$D$5:D26,"*"&amp;M$3&amp;"*")=1,1,0),0))</f>
        <v>0</v>
      </c>
      <c r="N26" s="0" t="n">
        <f aca="false">IF(OR(N$3="",Consolidado!$D26=""),0,IF(ISNUMBER(SEARCH(N$3,Consolidado!$D26)),IF(COUNTIFS(Consolidado!$AC$5:AC26,Consolidado!$AC26,Consolidado!$D$5:D26,"*"&amp;N$3&amp;"*")=1,1,0),0))</f>
        <v>0</v>
      </c>
      <c r="O26" s="0" t="n">
        <f aca="false">IF(OR(O$3="",Consolidado!$D26=""),0,IF(ISNUMBER(SEARCH(O$3,Consolidado!$D26)),IF(COUNTIFS(Consolidado!$AC$5:AC26,Consolidado!$AC26,Consolidado!$D$5:D26,"*"&amp;O$3&amp;"*")=1,1,0),0))</f>
        <v>0</v>
      </c>
      <c r="P26" s="0" t="n">
        <f aca="false">IF(OR(P$3="",Consolidado!$D26=""),0,IF(ISNUMBER(SEARCH(P$3,Consolidado!$D26)),IF(COUNTIFS(Consolidado!$AC$5:AC26,Consolidado!$AC26,Consolidado!$D$5:D26,"*"&amp;P$3&amp;"*")=1,1,0),0))</f>
        <v>0</v>
      </c>
      <c r="Q26" s="0" t="n">
        <f aca="false">IF(OR(Q$3="",Consolidado!$D26=""),0,IF(ISNUMBER(SEARCH(Q$3,Consolidado!$D26)),IF(COUNTIFS(Consolidado!$AC$5:AC26,Consolidado!$AC26,Consolidado!$D$5:D26,"*"&amp;Q$3&amp;"*")=1,1,0),0))</f>
        <v>0</v>
      </c>
      <c r="R26" s="0" t="n">
        <f aca="false">IF(OR(R$3="",Consolidado!$D26=""),0,IF(ISNUMBER(SEARCH(R$3,Consolidado!$D26)),IF(COUNTIFS(Consolidado!$AC$5:AC26,Consolidado!$AC26,Consolidado!$D$5:D26,"*"&amp;R$3&amp;"*")=1,1,0),0))</f>
        <v>0</v>
      </c>
      <c r="S26" s="0" t="n">
        <f aca="false">IF(OR(S$3="",Consolidado!$D26=""),0,IF(ISNUMBER(SEARCH(S$3,Consolidado!$D26)),IF(COUNTIFS(Consolidado!$AC$5:AC26,Consolidado!$AC26,Consolidado!$D$5:D26,"*"&amp;S$3&amp;"*")=1,1,0),0))</f>
        <v>0</v>
      </c>
      <c r="T26" s="0" t="n">
        <f aca="false">IF(OR(T$3="",Consolidado!$D26=""),0,IF(ISNUMBER(SEARCH(T$3,Consolidado!$D26)),IF(COUNTIFS(Consolidado!$AC$5:AC26,Consolidado!$AC26,Consolidado!$D$5:D26,"*"&amp;T$3&amp;"*")=1,1,0),0))</f>
        <v>0</v>
      </c>
      <c r="U26" s="0" t="n">
        <f aca="false">IF(OR(U$3="",Consolidado!$D26=""),0,IF(ISNUMBER(SEARCH(U$3,Consolidado!$D26)),IF(COUNTIFS(Consolidado!$AC$5:AC26,Consolidado!$AC26,Consolidado!$D$5:D26,"*"&amp;U$3&amp;"*")=1,1,0),0))</f>
        <v>0</v>
      </c>
      <c r="V26" s="0" t="n">
        <f aca="false">IF(OR(V$3="",Consolidado!$D26=""),0,IF(ISNUMBER(SEARCH(V$3,Consolidado!$D26)),IF(COUNTIFS(Consolidado!$AC$5:AC26,Consolidado!$AC26,Consolidado!$D$5:D26,"*"&amp;V$3&amp;"*")=1,1,0),0))</f>
        <v>0</v>
      </c>
      <c r="W26" s="0" t="n">
        <f aca="false">IF(OR(W$3="",Consolidado!$D26=""),0,IF(ISNUMBER(SEARCH(W$3,Consolidado!$D26)),IF(COUNTIFS(Consolidado!$AC$5:AC26,Consolidado!$AC26,Consolidado!$D$5:D26,"*"&amp;W$3&amp;"*")=1,1,0),0))</f>
        <v>0</v>
      </c>
      <c r="X26" s="0" t="n">
        <f aca="false">IF(OR(X$3="",Consolidado!$D26=""),0,IF(ISNUMBER(SEARCH(X$3,Consolidado!$D26)),IF(COUNTIFS(Consolidado!$AC$5:AC26,Consolidado!$AC26,Consolidado!$D$5:D26,"*"&amp;X$3&amp;"*")=1,1,0),0))</f>
        <v>0</v>
      </c>
      <c r="Y26" s="0" t="n">
        <f aca="false">IF(OR(Y$3="",Consolidado!$D26=""),0,IF(ISNUMBER(SEARCH(Y$3,Consolidado!$D26)),IF(COUNTIFS(Consolidado!$AC$5:AC26,Consolidado!$AC26,Consolidado!$D$5:D26,"*"&amp;Y$3&amp;"*")=1,1,0),0))</f>
        <v>0</v>
      </c>
      <c r="Z26" s="0" t="n">
        <f aca="false">IF(OR(Z$3="",Consolidado!$D26=""),0,IF(ISNUMBER(SEARCH(Z$3,Consolidado!$D26)),IF(COUNTIFS(Consolidado!$AC$5:AC26,Consolidado!$AC26,Consolidado!$D$5:D26,"*"&amp;Z$3&amp;"*")=1,1,0),0))</f>
        <v>0</v>
      </c>
      <c r="AA26" s="0" t="n">
        <f aca="false">IF(OR(AA$3="",Consolidado!$D26=""),0,IF(ISNUMBER(SEARCH(AA$3,Consolidado!$D26)),IF(COUNTIFS(Consolidado!$AC$5:AC26,Consolidado!$AC26,Consolidado!$D$5:D26,"*"&amp;AA$3&amp;"*")=1,1,0),0))</f>
        <v>0</v>
      </c>
      <c r="AB26" s="0" t="n">
        <f aca="false">IF(OR(AB$3="",Consolidado!$D26=""),0,IF(ISNUMBER(SEARCH(AB$3,Consolidado!$D26)),IF(COUNTIFS(Consolidado!$AC$5:AC26,Consolidado!$AC26,Consolidado!$D$5:D26,"*"&amp;AB$3&amp;"*")=1,1,0),0))</f>
        <v>0</v>
      </c>
      <c r="AC26" s="0" t="n">
        <f aca="false">IF(OR(AC$3="",Consolidado!$D26=""),0,IF(ISNUMBER(SEARCH(AC$3,Consolidado!$D26)),IF(COUNTIFS(Consolidado!$AC$5:AC26,Consolidado!$AC26,Consolidado!$D$5:D26,"*"&amp;AC$3&amp;"*")=1,1,0),0))</f>
        <v>0</v>
      </c>
      <c r="AD26" s="0" t="n">
        <f aca="false">IF(OR(AD$3="",Consolidado!$D26=""),0,IF(ISNUMBER(SEARCH(AD$3,Consolidado!$D26)),IF(COUNTIFS(Consolidado!$AC$5:AC26,Consolidado!$AC26,Consolidado!$D$5:D26,"*"&amp;AD$3&amp;"*")=1,1,0),0))</f>
        <v>0</v>
      </c>
      <c r="AE26" s="0" t="n">
        <f aca="false">IF(OR(AE$3="",Consolidado!$D26=""),0,IF(ISNUMBER(SEARCH(AE$3,Consolidado!$D26)),IF(COUNTIFS(Consolidado!$AC$5:AC26,Consolidado!$AC26,Consolidado!$D$5:D26,"*"&amp;AE$3&amp;"*")=1,1,0),0))</f>
        <v>0</v>
      </c>
      <c r="AF26" s="0" t="n">
        <f aca="false">IF(OR(AF$3="",Consolidado!$D26=""),0,IF(ISNUMBER(SEARCH(AF$3,Consolidado!$D26)),IF(COUNTIFS(Consolidado!$AC$5:AC26,Consolidado!$AC26,Consolidado!$D$5:D26,"*"&amp;AF$3&amp;"*")=1,1,0),0))</f>
        <v>0</v>
      </c>
      <c r="AG26" s="0" t="n">
        <f aca="false">IF(OR(AG$3="",Consolidado!$D26=""),0,IF(ISNUMBER(SEARCH(AG$3,Consolidado!$D26)),IF(COUNTIFS(Consolidado!$AC$5:AC26,Consolidado!$AC26,Consolidado!$D$5:D26,"*"&amp;AG$3&amp;"*")=1,1,0),0))</f>
        <v>0</v>
      </c>
      <c r="AH26" s="0" t="n">
        <f aca="false">IF(OR(AH$3="",Consolidado!$D26=""),0,IF(ISNUMBER(SEARCH(AH$3,Consolidado!$D26)),IF(COUNTIFS(Consolidado!$AC$5:AC26,Consolidado!$AC26,Consolidado!$D$5:D26,"*"&amp;AH$3&amp;"*")=1,1,0),0))</f>
        <v>0</v>
      </c>
      <c r="AI26" s="0" t="n">
        <f aca="false">IF(OR(AI$3="",Consolidado!$D26=""),0,IF(ISNUMBER(SEARCH(AI$3,Consolidado!$D26)),IF(COUNTIFS(Consolidado!$AC$5:AC26,Consolidado!$AC26,Consolidado!$D$5:D26,"*"&amp;AI$3&amp;"*")=1,1,0),0))</f>
        <v>0</v>
      </c>
      <c r="AJ26" s="0" t="n">
        <f aca="false">IF(OR(AJ$3="",Consolidado!$D26=""),0,IF(ISNUMBER(SEARCH(AJ$3,Consolidado!$D26)),IF(COUNTIFS(Consolidado!$AC$5:AC26,Consolidado!$AC26,Consolidado!$D$5:D26,"*"&amp;AJ$3&amp;"*")=1,1,0),0))</f>
        <v>0</v>
      </c>
      <c r="AK26" s="0" t="n">
        <f aca="false">IF(OR(AK$3="",Consolidado!$D26=""),0,IF(ISNUMBER(SEARCH(AK$3,Consolidado!$D26)),IF(COUNTIFS(Consolidado!$AC$5:AC26,Consolidado!$AC26,Consolidado!$D$5:D26,"*"&amp;AK$3&amp;"*")=1,1,0),0))</f>
        <v>0</v>
      </c>
      <c r="AL26" s="0" t="n">
        <f aca="false">IF(OR(AL$3="",Consolidado!$D26=""),0,IF(ISNUMBER(SEARCH(AL$3,Consolidado!$D26)),IF(COUNTIFS(Consolidado!$AC$5:AC26,Consolidado!$AC26,Consolidado!$D$5:D26,"*"&amp;AL$3&amp;"*")=1,1,0),0))</f>
        <v>0</v>
      </c>
      <c r="AM26" s="0" t="n">
        <f aca="false">IF(OR(AM$3="",Consolidado!$D26=""),0,IF(ISNUMBER(SEARCH(AM$3,Consolidado!$D26)),IF(COUNTIFS(Consolidado!$AC$5:AC26,Consolidado!$AC26,Consolidado!$D$5:D26,"*"&amp;AM$3&amp;"*")=1,1,0),0))</f>
        <v>0</v>
      </c>
      <c r="AN26" s="0" t="n">
        <f aca="false">IF(OR(AN$3="",Consolidado!$D26=""),0,IF(ISNUMBER(SEARCH(AN$3,Consolidado!$D26)),IF(COUNTIFS(Consolidado!$AC$5:AC26,Consolidado!$AC26,Consolidado!$D$5:D26,"*"&amp;AN$3&amp;"*")=1,1,0),0))</f>
        <v>0</v>
      </c>
      <c r="AO26" s="0" t="n">
        <f aca="false">IF(OR(AO$3="",Consolidado!$D26=""),0,IF(ISNUMBER(SEARCH(AO$3,Consolidado!$D26)),IF(COUNTIFS(Consolidado!$AC$5:AC26,Consolidado!$AC26,Consolidado!$D$5:D26,"*"&amp;AO$3&amp;"*")=1,1,0),0))</f>
        <v>0</v>
      </c>
    </row>
    <row r="27" customFormat="false" ht="15" hidden="false" customHeight="false" outlineLevel="0" collapsed="false">
      <c r="B27" s="0" t="n">
        <f aca="false">IF(OR(B$3="",Consolidado!$D27=""),0,IF(ISNUMBER(SEARCH(B$3,Consolidado!$D27)),IF(COUNTIFS(Consolidado!$AC$5:AC27,Consolidado!$AC27,Consolidado!$D$5:D27,"*"&amp;B$3&amp;"*")=1,1,0),0))</f>
        <v>0</v>
      </c>
      <c r="C27" s="0" t="n">
        <f aca="false">IF(OR(C$3="",Consolidado!$D27=""),0,IF(ISNUMBER(SEARCH(C$3,Consolidado!$D27)),IF(COUNTIFS(Consolidado!$AC$5:AC27,Consolidado!$AC27,Consolidado!$D$5:D27,"*"&amp;C$3&amp;"*")=1,1,0),0))</f>
        <v>0</v>
      </c>
      <c r="D27" s="0" t="n">
        <f aca="false">IF(OR(D$3="",Consolidado!$D27=""),0,IF(ISNUMBER(SEARCH(D$3,Consolidado!$D27)),IF(COUNTIFS(Consolidado!$AC$5:AC27,Consolidado!$AC27,Consolidado!$D$5:D27,"*"&amp;D$3&amp;"*")=1,1,0),0))</f>
        <v>0</v>
      </c>
      <c r="E27" s="0" t="n">
        <f aca="false">IF(OR(E$3="",Consolidado!$D27=""),0,IF(ISNUMBER(SEARCH(E$3,Consolidado!$D27)),IF(COUNTIFS(Consolidado!$AC$5:AC27,Consolidado!$AC27,Consolidado!$D$5:D27,"*"&amp;E$3&amp;"*")=1,1,0),0))</f>
        <v>0</v>
      </c>
      <c r="F27" s="0" t="n">
        <f aca="false">IF(OR(F$3="",Consolidado!$D27=""),0,IF(ISNUMBER(SEARCH(F$3,Consolidado!$D27)),IF(COUNTIFS(Consolidado!$AC$5:AC27,Consolidado!$AC27,Consolidado!$D$5:D27,"*"&amp;F$3&amp;"*")=1,1,0),0))</f>
        <v>0</v>
      </c>
      <c r="G27" s="0" t="n">
        <f aca="false">IF(OR(G$3="",Consolidado!$D27=""),0,IF(ISNUMBER(SEARCH(G$3,Consolidado!$D27)),IF(COUNTIFS(Consolidado!$AC$5:AC27,Consolidado!$AC27,Consolidado!$D$5:D27,"*"&amp;G$3&amp;"*")=1,1,0),0))</f>
        <v>0</v>
      </c>
      <c r="H27" s="0" t="n">
        <f aca="false">IF(OR(H$3="",Consolidado!$D27=""),0,IF(ISNUMBER(SEARCH(H$3,Consolidado!$D27)),IF(COUNTIFS(Consolidado!$AC$5:AC27,Consolidado!$AC27,Consolidado!$D$5:D27,"*"&amp;H$3&amp;"*")=1,1,0),0))</f>
        <v>0</v>
      </c>
      <c r="I27" s="0" t="n">
        <f aca="false">IF(OR(I$3="",Consolidado!$D27=""),0,IF(ISNUMBER(SEARCH(I$3,Consolidado!$D27)),IF(COUNTIFS(Consolidado!$AC$5:AC27,Consolidado!$AC27,Consolidado!$D$5:D27,"*"&amp;I$3&amp;"*")=1,1,0),0))</f>
        <v>0</v>
      </c>
      <c r="J27" s="0" t="n">
        <f aca="false">IF(OR(J$3="",Consolidado!$D27=""),0,IF(ISNUMBER(SEARCH(J$3,Consolidado!$D27)),IF(COUNTIFS(Consolidado!$AC$5:AC27,Consolidado!$AC27,Consolidado!$D$5:D27,"*"&amp;J$3&amp;"*")=1,1,0),0))</f>
        <v>0</v>
      </c>
      <c r="K27" s="0" t="n">
        <f aca="false">IF(OR(K$3="",Consolidado!$D27=""),0,IF(ISNUMBER(SEARCH(K$3,Consolidado!$D27)),IF(COUNTIFS(Consolidado!$AC$5:AC27,Consolidado!$AC27,Consolidado!$D$5:D27,"*"&amp;K$3&amp;"*")=1,1,0),0))</f>
        <v>0</v>
      </c>
      <c r="L27" s="0" t="n">
        <f aca="false">IF(OR(L$3="",Consolidado!$D27=""),0,IF(ISNUMBER(SEARCH(L$3,Consolidado!$D27)),IF(COUNTIFS(Consolidado!$AC$5:AC27,Consolidado!$AC27,Consolidado!$D$5:D27,"*"&amp;L$3&amp;"*")=1,1,0),0))</f>
        <v>0</v>
      </c>
      <c r="M27" s="0" t="n">
        <f aca="false">IF(OR(M$3="",Consolidado!$D27=""),0,IF(ISNUMBER(SEARCH(M$3,Consolidado!$D27)),IF(COUNTIFS(Consolidado!$AC$5:AC27,Consolidado!$AC27,Consolidado!$D$5:D27,"*"&amp;M$3&amp;"*")=1,1,0),0))</f>
        <v>0</v>
      </c>
      <c r="N27" s="0" t="n">
        <f aca="false">IF(OR(N$3="",Consolidado!$D27=""),0,IF(ISNUMBER(SEARCH(N$3,Consolidado!$D27)),IF(COUNTIFS(Consolidado!$AC$5:AC27,Consolidado!$AC27,Consolidado!$D$5:D27,"*"&amp;N$3&amp;"*")=1,1,0),0))</f>
        <v>0</v>
      </c>
      <c r="O27" s="0" t="n">
        <f aca="false">IF(OR(O$3="",Consolidado!$D27=""),0,IF(ISNUMBER(SEARCH(O$3,Consolidado!$D27)),IF(COUNTIFS(Consolidado!$AC$5:AC27,Consolidado!$AC27,Consolidado!$D$5:D27,"*"&amp;O$3&amp;"*")=1,1,0),0))</f>
        <v>0</v>
      </c>
      <c r="P27" s="0" t="n">
        <f aca="false">IF(OR(P$3="",Consolidado!$D27=""),0,IF(ISNUMBER(SEARCH(P$3,Consolidado!$D27)),IF(COUNTIFS(Consolidado!$AC$5:AC27,Consolidado!$AC27,Consolidado!$D$5:D27,"*"&amp;P$3&amp;"*")=1,1,0),0))</f>
        <v>0</v>
      </c>
      <c r="Q27" s="0" t="n">
        <f aca="false">IF(OR(Q$3="",Consolidado!$D27=""),0,IF(ISNUMBER(SEARCH(Q$3,Consolidado!$D27)),IF(COUNTIFS(Consolidado!$AC$5:AC27,Consolidado!$AC27,Consolidado!$D$5:D27,"*"&amp;Q$3&amp;"*")=1,1,0),0))</f>
        <v>0</v>
      </c>
      <c r="R27" s="0" t="n">
        <f aca="false">IF(OR(R$3="",Consolidado!$D27=""),0,IF(ISNUMBER(SEARCH(R$3,Consolidado!$D27)),IF(COUNTIFS(Consolidado!$AC$5:AC27,Consolidado!$AC27,Consolidado!$D$5:D27,"*"&amp;R$3&amp;"*")=1,1,0),0))</f>
        <v>0</v>
      </c>
      <c r="S27" s="0" t="n">
        <f aca="false">IF(OR(S$3="",Consolidado!$D27=""),0,IF(ISNUMBER(SEARCH(S$3,Consolidado!$D27)),IF(COUNTIFS(Consolidado!$AC$5:AC27,Consolidado!$AC27,Consolidado!$D$5:D27,"*"&amp;S$3&amp;"*")=1,1,0),0))</f>
        <v>0</v>
      </c>
      <c r="T27" s="0" t="n">
        <f aca="false">IF(OR(T$3="",Consolidado!$D27=""),0,IF(ISNUMBER(SEARCH(T$3,Consolidado!$D27)),IF(COUNTIFS(Consolidado!$AC$5:AC27,Consolidado!$AC27,Consolidado!$D$5:D27,"*"&amp;T$3&amp;"*")=1,1,0),0))</f>
        <v>0</v>
      </c>
      <c r="U27" s="0" t="n">
        <f aca="false">IF(OR(U$3="",Consolidado!$D27=""),0,IF(ISNUMBER(SEARCH(U$3,Consolidado!$D27)),IF(COUNTIFS(Consolidado!$AC$5:AC27,Consolidado!$AC27,Consolidado!$D$5:D27,"*"&amp;U$3&amp;"*")=1,1,0),0))</f>
        <v>0</v>
      </c>
      <c r="V27" s="0" t="n">
        <f aca="false">IF(OR(V$3="",Consolidado!$D27=""),0,IF(ISNUMBER(SEARCH(V$3,Consolidado!$D27)),IF(COUNTIFS(Consolidado!$AC$5:AC27,Consolidado!$AC27,Consolidado!$D$5:D27,"*"&amp;V$3&amp;"*")=1,1,0),0))</f>
        <v>0</v>
      </c>
      <c r="W27" s="0" t="n">
        <f aca="false">IF(OR(W$3="",Consolidado!$D27=""),0,IF(ISNUMBER(SEARCH(W$3,Consolidado!$D27)),IF(COUNTIFS(Consolidado!$AC$5:AC27,Consolidado!$AC27,Consolidado!$D$5:D27,"*"&amp;W$3&amp;"*")=1,1,0),0))</f>
        <v>0</v>
      </c>
      <c r="X27" s="0" t="n">
        <f aca="false">IF(OR(X$3="",Consolidado!$D27=""),0,IF(ISNUMBER(SEARCH(X$3,Consolidado!$D27)),IF(COUNTIFS(Consolidado!$AC$5:AC27,Consolidado!$AC27,Consolidado!$D$5:D27,"*"&amp;X$3&amp;"*")=1,1,0),0))</f>
        <v>0</v>
      </c>
      <c r="Y27" s="0" t="n">
        <f aca="false">IF(OR(Y$3="",Consolidado!$D27=""),0,IF(ISNUMBER(SEARCH(Y$3,Consolidado!$D27)),IF(COUNTIFS(Consolidado!$AC$5:AC27,Consolidado!$AC27,Consolidado!$D$5:D27,"*"&amp;Y$3&amp;"*")=1,1,0),0))</f>
        <v>0</v>
      </c>
      <c r="Z27" s="0" t="n">
        <f aca="false">IF(OR(Z$3="",Consolidado!$D27=""),0,IF(ISNUMBER(SEARCH(Z$3,Consolidado!$D27)),IF(COUNTIFS(Consolidado!$AC$5:AC27,Consolidado!$AC27,Consolidado!$D$5:D27,"*"&amp;Z$3&amp;"*")=1,1,0),0))</f>
        <v>0</v>
      </c>
      <c r="AA27" s="0" t="n">
        <f aca="false">IF(OR(AA$3="",Consolidado!$D27=""),0,IF(ISNUMBER(SEARCH(AA$3,Consolidado!$D27)),IF(COUNTIFS(Consolidado!$AC$5:AC27,Consolidado!$AC27,Consolidado!$D$5:D27,"*"&amp;AA$3&amp;"*")=1,1,0),0))</f>
        <v>0</v>
      </c>
      <c r="AB27" s="0" t="n">
        <f aca="false">IF(OR(AB$3="",Consolidado!$D27=""),0,IF(ISNUMBER(SEARCH(AB$3,Consolidado!$D27)),IF(COUNTIFS(Consolidado!$AC$5:AC27,Consolidado!$AC27,Consolidado!$D$5:D27,"*"&amp;AB$3&amp;"*")=1,1,0),0))</f>
        <v>0</v>
      </c>
      <c r="AC27" s="0" t="n">
        <f aca="false">IF(OR(AC$3="",Consolidado!$D27=""),0,IF(ISNUMBER(SEARCH(AC$3,Consolidado!$D27)),IF(COUNTIFS(Consolidado!$AC$5:AC27,Consolidado!$AC27,Consolidado!$D$5:D27,"*"&amp;AC$3&amp;"*")=1,1,0),0))</f>
        <v>0</v>
      </c>
      <c r="AD27" s="0" t="n">
        <f aca="false">IF(OR(AD$3="",Consolidado!$D27=""),0,IF(ISNUMBER(SEARCH(AD$3,Consolidado!$D27)),IF(COUNTIFS(Consolidado!$AC$5:AC27,Consolidado!$AC27,Consolidado!$D$5:D27,"*"&amp;AD$3&amp;"*")=1,1,0),0))</f>
        <v>0</v>
      </c>
      <c r="AE27" s="0" t="n">
        <f aca="false">IF(OR(AE$3="",Consolidado!$D27=""),0,IF(ISNUMBER(SEARCH(AE$3,Consolidado!$D27)),IF(COUNTIFS(Consolidado!$AC$5:AC27,Consolidado!$AC27,Consolidado!$D$5:D27,"*"&amp;AE$3&amp;"*")=1,1,0),0))</f>
        <v>0</v>
      </c>
      <c r="AF27" s="0" t="n">
        <f aca="false">IF(OR(AF$3="",Consolidado!$D27=""),0,IF(ISNUMBER(SEARCH(AF$3,Consolidado!$D27)),IF(COUNTIFS(Consolidado!$AC$5:AC27,Consolidado!$AC27,Consolidado!$D$5:D27,"*"&amp;AF$3&amp;"*")=1,1,0),0))</f>
        <v>0</v>
      </c>
      <c r="AG27" s="0" t="n">
        <f aca="false">IF(OR(AG$3="",Consolidado!$D27=""),0,IF(ISNUMBER(SEARCH(AG$3,Consolidado!$D27)),IF(COUNTIFS(Consolidado!$AC$5:AC27,Consolidado!$AC27,Consolidado!$D$5:D27,"*"&amp;AG$3&amp;"*")=1,1,0),0))</f>
        <v>0</v>
      </c>
      <c r="AH27" s="0" t="n">
        <f aca="false">IF(OR(AH$3="",Consolidado!$D27=""),0,IF(ISNUMBER(SEARCH(AH$3,Consolidado!$D27)),IF(COUNTIFS(Consolidado!$AC$5:AC27,Consolidado!$AC27,Consolidado!$D$5:D27,"*"&amp;AH$3&amp;"*")=1,1,0),0))</f>
        <v>0</v>
      </c>
      <c r="AI27" s="0" t="n">
        <f aca="false">IF(OR(AI$3="",Consolidado!$D27=""),0,IF(ISNUMBER(SEARCH(AI$3,Consolidado!$D27)),IF(COUNTIFS(Consolidado!$AC$5:AC27,Consolidado!$AC27,Consolidado!$D$5:D27,"*"&amp;AI$3&amp;"*")=1,1,0),0))</f>
        <v>0</v>
      </c>
      <c r="AJ27" s="0" t="n">
        <f aca="false">IF(OR(AJ$3="",Consolidado!$D27=""),0,IF(ISNUMBER(SEARCH(AJ$3,Consolidado!$D27)),IF(COUNTIFS(Consolidado!$AC$5:AC27,Consolidado!$AC27,Consolidado!$D$5:D27,"*"&amp;AJ$3&amp;"*")=1,1,0),0))</f>
        <v>0</v>
      </c>
      <c r="AK27" s="0" t="n">
        <f aca="false">IF(OR(AK$3="",Consolidado!$D27=""),0,IF(ISNUMBER(SEARCH(AK$3,Consolidado!$D27)),IF(COUNTIFS(Consolidado!$AC$5:AC27,Consolidado!$AC27,Consolidado!$D$5:D27,"*"&amp;AK$3&amp;"*")=1,1,0),0))</f>
        <v>0</v>
      </c>
      <c r="AL27" s="0" t="n">
        <f aca="false">IF(OR(AL$3="",Consolidado!$D27=""),0,IF(ISNUMBER(SEARCH(AL$3,Consolidado!$D27)),IF(COUNTIFS(Consolidado!$AC$5:AC27,Consolidado!$AC27,Consolidado!$D$5:D27,"*"&amp;AL$3&amp;"*")=1,1,0),0))</f>
        <v>0</v>
      </c>
      <c r="AM27" s="0" t="n">
        <f aca="false">IF(OR(AM$3="",Consolidado!$D27=""),0,IF(ISNUMBER(SEARCH(AM$3,Consolidado!$D27)),IF(COUNTIFS(Consolidado!$AC$5:AC27,Consolidado!$AC27,Consolidado!$D$5:D27,"*"&amp;AM$3&amp;"*")=1,1,0),0))</f>
        <v>0</v>
      </c>
      <c r="AN27" s="0" t="n">
        <f aca="false">IF(OR(AN$3="",Consolidado!$D27=""),0,IF(ISNUMBER(SEARCH(AN$3,Consolidado!$D27)),IF(COUNTIFS(Consolidado!$AC$5:AC27,Consolidado!$AC27,Consolidado!$D$5:D27,"*"&amp;AN$3&amp;"*")=1,1,0),0))</f>
        <v>0</v>
      </c>
      <c r="AO27" s="0" t="n">
        <f aca="false">IF(OR(AO$3="",Consolidado!$D27=""),0,IF(ISNUMBER(SEARCH(AO$3,Consolidado!$D27)),IF(COUNTIFS(Consolidado!$AC$5:AC27,Consolidado!$AC27,Consolidado!$D$5:D27,"*"&amp;AO$3&amp;"*")=1,1,0),0))</f>
        <v>0</v>
      </c>
    </row>
    <row r="28" customFormat="false" ht="15" hidden="false" customHeight="false" outlineLevel="0" collapsed="false">
      <c r="B28" s="0" t="n">
        <f aca="false">IF(OR(B$3="",Consolidado!$D28=""),0,IF(ISNUMBER(SEARCH(B$3,Consolidado!$D28)),IF(COUNTIFS(Consolidado!$AC$5:AC28,Consolidado!$AC28,Consolidado!$D$5:D28,"*"&amp;B$3&amp;"*")=1,1,0),0))</f>
        <v>0</v>
      </c>
      <c r="C28" s="0" t="n">
        <f aca="false">IF(OR(C$3="",Consolidado!$D28=""),0,IF(ISNUMBER(SEARCH(C$3,Consolidado!$D28)),IF(COUNTIFS(Consolidado!$AC$5:AC28,Consolidado!$AC28,Consolidado!$D$5:D28,"*"&amp;C$3&amp;"*")=1,1,0),0))</f>
        <v>0</v>
      </c>
      <c r="D28" s="0" t="n">
        <f aca="false">IF(OR(D$3="",Consolidado!$D28=""),0,IF(ISNUMBER(SEARCH(D$3,Consolidado!$D28)),IF(COUNTIFS(Consolidado!$AC$5:AC28,Consolidado!$AC28,Consolidado!$D$5:D28,"*"&amp;D$3&amp;"*")=1,1,0),0))</f>
        <v>0</v>
      </c>
      <c r="E28" s="0" t="n">
        <f aca="false">IF(OR(E$3="",Consolidado!$D28=""),0,IF(ISNUMBER(SEARCH(E$3,Consolidado!$D28)),IF(COUNTIFS(Consolidado!$AC$5:AC28,Consolidado!$AC28,Consolidado!$D$5:D28,"*"&amp;E$3&amp;"*")=1,1,0),0))</f>
        <v>0</v>
      </c>
      <c r="F28" s="0" t="n">
        <f aca="false">IF(OR(F$3="",Consolidado!$D28=""),0,IF(ISNUMBER(SEARCH(F$3,Consolidado!$D28)),IF(COUNTIFS(Consolidado!$AC$5:AC28,Consolidado!$AC28,Consolidado!$D$5:D28,"*"&amp;F$3&amp;"*")=1,1,0),0))</f>
        <v>0</v>
      </c>
      <c r="G28" s="0" t="n">
        <f aca="false">IF(OR(G$3="",Consolidado!$D28=""),0,IF(ISNUMBER(SEARCH(G$3,Consolidado!$D28)),IF(COUNTIFS(Consolidado!$AC$5:AC28,Consolidado!$AC28,Consolidado!$D$5:D28,"*"&amp;G$3&amp;"*")=1,1,0),0))</f>
        <v>0</v>
      </c>
      <c r="H28" s="0" t="n">
        <f aca="false">IF(OR(H$3="",Consolidado!$D28=""),0,IF(ISNUMBER(SEARCH(H$3,Consolidado!$D28)),IF(COUNTIFS(Consolidado!$AC$5:AC28,Consolidado!$AC28,Consolidado!$D$5:D28,"*"&amp;H$3&amp;"*")=1,1,0),0))</f>
        <v>0</v>
      </c>
      <c r="I28" s="0" t="n">
        <f aca="false">IF(OR(I$3="",Consolidado!$D28=""),0,IF(ISNUMBER(SEARCH(I$3,Consolidado!$D28)),IF(COUNTIFS(Consolidado!$AC$5:AC28,Consolidado!$AC28,Consolidado!$D$5:D28,"*"&amp;I$3&amp;"*")=1,1,0),0))</f>
        <v>0</v>
      </c>
      <c r="J28" s="0" t="n">
        <f aca="false">IF(OR(J$3="",Consolidado!$D28=""),0,IF(ISNUMBER(SEARCH(J$3,Consolidado!$D28)),IF(COUNTIFS(Consolidado!$AC$5:AC28,Consolidado!$AC28,Consolidado!$D$5:D28,"*"&amp;J$3&amp;"*")=1,1,0),0))</f>
        <v>0</v>
      </c>
      <c r="K28" s="0" t="n">
        <f aca="false">IF(OR(K$3="",Consolidado!$D28=""),0,IF(ISNUMBER(SEARCH(K$3,Consolidado!$D28)),IF(COUNTIFS(Consolidado!$AC$5:AC28,Consolidado!$AC28,Consolidado!$D$5:D28,"*"&amp;K$3&amp;"*")=1,1,0),0))</f>
        <v>0</v>
      </c>
      <c r="L28" s="0" t="n">
        <f aca="false">IF(OR(L$3="",Consolidado!$D28=""),0,IF(ISNUMBER(SEARCH(L$3,Consolidado!$D28)),IF(COUNTIFS(Consolidado!$AC$5:AC28,Consolidado!$AC28,Consolidado!$D$5:D28,"*"&amp;L$3&amp;"*")=1,1,0),0))</f>
        <v>0</v>
      </c>
      <c r="M28" s="0" t="n">
        <f aca="false">IF(OR(M$3="",Consolidado!$D28=""),0,IF(ISNUMBER(SEARCH(M$3,Consolidado!$D28)),IF(COUNTIFS(Consolidado!$AC$5:AC28,Consolidado!$AC28,Consolidado!$D$5:D28,"*"&amp;M$3&amp;"*")=1,1,0),0))</f>
        <v>0</v>
      </c>
      <c r="N28" s="0" t="n">
        <f aca="false">IF(OR(N$3="",Consolidado!$D28=""),0,IF(ISNUMBER(SEARCH(N$3,Consolidado!$D28)),IF(COUNTIFS(Consolidado!$AC$5:AC28,Consolidado!$AC28,Consolidado!$D$5:D28,"*"&amp;N$3&amp;"*")=1,1,0),0))</f>
        <v>0</v>
      </c>
      <c r="O28" s="0" t="n">
        <f aca="false">IF(OR(O$3="",Consolidado!$D28=""),0,IF(ISNUMBER(SEARCH(O$3,Consolidado!$D28)),IF(COUNTIFS(Consolidado!$AC$5:AC28,Consolidado!$AC28,Consolidado!$D$5:D28,"*"&amp;O$3&amp;"*")=1,1,0),0))</f>
        <v>0</v>
      </c>
      <c r="P28" s="0" t="n">
        <f aca="false">IF(OR(P$3="",Consolidado!$D28=""),0,IF(ISNUMBER(SEARCH(P$3,Consolidado!$D28)),IF(COUNTIFS(Consolidado!$AC$5:AC28,Consolidado!$AC28,Consolidado!$D$5:D28,"*"&amp;P$3&amp;"*")=1,1,0),0))</f>
        <v>0</v>
      </c>
      <c r="Q28" s="0" t="n">
        <f aca="false">IF(OR(Q$3="",Consolidado!$D28=""),0,IF(ISNUMBER(SEARCH(Q$3,Consolidado!$D28)),IF(COUNTIFS(Consolidado!$AC$5:AC28,Consolidado!$AC28,Consolidado!$D$5:D28,"*"&amp;Q$3&amp;"*")=1,1,0),0))</f>
        <v>0</v>
      </c>
      <c r="R28" s="0" t="n">
        <f aca="false">IF(OR(R$3="",Consolidado!$D28=""),0,IF(ISNUMBER(SEARCH(R$3,Consolidado!$D28)),IF(COUNTIFS(Consolidado!$AC$5:AC28,Consolidado!$AC28,Consolidado!$D$5:D28,"*"&amp;R$3&amp;"*")=1,1,0),0))</f>
        <v>0</v>
      </c>
      <c r="S28" s="0" t="n">
        <f aca="false">IF(OR(S$3="",Consolidado!$D28=""),0,IF(ISNUMBER(SEARCH(S$3,Consolidado!$D28)),IF(COUNTIFS(Consolidado!$AC$5:AC28,Consolidado!$AC28,Consolidado!$D$5:D28,"*"&amp;S$3&amp;"*")=1,1,0),0))</f>
        <v>0</v>
      </c>
      <c r="T28" s="0" t="n">
        <f aca="false">IF(OR(T$3="",Consolidado!$D28=""),0,IF(ISNUMBER(SEARCH(T$3,Consolidado!$D28)),IF(COUNTIFS(Consolidado!$AC$5:AC28,Consolidado!$AC28,Consolidado!$D$5:D28,"*"&amp;T$3&amp;"*")=1,1,0),0))</f>
        <v>0</v>
      </c>
      <c r="U28" s="0" t="n">
        <f aca="false">IF(OR(U$3="",Consolidado!$D28=""),0,IF(ISNUMBER(SEARCH(U$3,Consolidado!$D28)),IF(COUNTIFS(Consolidado!$AC$5:AC28,Consolidado!$AC28,Consolidado!$D$5:D28,"*"&amp;U$3&amp;"*")=1,1,0),0))</f>
        <v>0</v>
      </c>
      <c r="V28" s="0" t="n">
        <f aca="false">IF(OR(V$3="",Consolidado!$D28=""),0,IF(ISNUMBER(SEARCH(V$3,Consolidado!$D28)),IF(COUNTIFS(Consolidado!$AC$5:AC28,Consolidado!$AC28,Consolidado!$D$5:D28,"*"&amp;V$3&amp;"*")=1,1,0),0))</f>
        <v>0</v>
      </c>
      <c r="W28" s="0" t="n">
        <f aca="false">IF(OR(W$3="",Consolidado!$D28=""),0,IF(ISNUMBER(SEARCH(W$3,Consolidado!$D28)),IF(COUNTIFS(Consolidado!$AC$5:AC28,Consolidado!$AC28,Consolidado!$D$5:D28,"*"&amp;W$3&amp;"*")=1,1,0),0))</f>
        <v>0</v>
      </c>
      <c r="X28" s="0" t="n">
        <f aca="false">IF(OR(X$3="",Consolidado!$D28=""),0,IF(ISNUMBER(SEARCH(X$3,Consolidado!$D28)),IF(COUNTIFS(Consolidado!$AC$5:AC28,Consolidado!$AC28,Consolidado!$D$5:D28,"*"&amp;X$3&amp;"*")=1,1,0),0))</f>
        <v>0</v>
      </c>
      <c r="Y28" s="0" t="n">
        <f aca="false">IF(OR(Y$3="",Consolidado!$D28=""),0,IF(ISNUMBER(SEARCH(Y$3,Consolidado!$D28)),IF(COUNTIFS(Consolidado!$AC$5:AC28,Consolidado!$AC28,Consolidado!$D$5:D28,"*"&amp;Y$3&amp;"*")=1,1,0),0))</f>
        <v>0</v>
      </c>
      <c r="Z28" s="0" t="n">
        <f aca="false">IF(OR(Z$3="",Consolidado!$D28=""),0,IF(ISNUMBER(SEARCH(Z$3,Consolidado!$D28)),IF(COUNTIFS(Consolidado!$AC$5:AC28,Consolidado!$AC28,Consolidado!$D$5:D28,"*"&amp;Z$3&amp;"*")=1,1,0),0))</f>
        <v>0</v>
      </c>
      <c r="AA28" s="0" t="n">
        <f aca="false">IF(OR(AA$3="",Consolidado!$D28=""),0,IF(ISNUMBER(SEARCH(AA$3,Consolidado!$D28)),IF(COUNTIFS(Consolidado!$AC$5:AC28,Consolidado!$AC28,Consolidado!$D$5:D28,"*"&amp;AA$3&amp;"*")=1,1,0),0))</f>
        <v>0</v>
      </c>
      <c r="AB28" s="0" t="n">
        <f aca="false">IF(OR(AB$3="",Consolidado!$D28=""),0,IF(ISNUMBER(SEARCH(AB$3,Consolidado!$D28)),IF(COUNTIFS(Consolidado!$AC$5:AC28,Consolidado!$AC28,Consolidado!$D$5:D28,"*"&amp;AB$3&amp;"*")=1,1,0),0))</f>
        <v>0</v>
      </c>
      <c r="AC28" s="0" t="n">
        <f aca="false">IF(OR(AC$3="",Consolidado!$D28=""),0,IF(ISNUMBER(SEARCH(AC$3,Consolidado!$D28)),IF(COUNTIFS(Consolidado!$AC$5:AC28,Consolidado!$AC28,Consolidado!$D$5:D28,"*"&amp;AC$3&amp;"*")=1,1,0),0))</f>
        <v>0</v>
      </c>
      <c r="AD28" s="0" t="n">
        <f aca="false">IF(OR(AD$3="",Consolidado!$D28=""),0,IF(ISNUMBER(SEARCH(AD$3,Consolidado!$D28)),IF(COUNTIFS(Consolidado!$AC$5:AC28,Consolidado!$AC28,Consolidado!$D$5:D28,"*"&amp;AD$3&amp;"*")=1,1,0),0))</f>
        <v>0</v>
      </c>
      <c r="AE28" s="0" t="n">
        <f aca="false">IF(OR(AE$3="",Consolidado!$D28=""),0,IF(ISNUMBER(SEARCH(AE$3,Consolidado!$D28)),IF(COUNTIFS(Consolidado!$AC$5:AC28,Consolidado!$AC28,Consolidado!$D$5:D28,"*"&amp;AE$3&amp;"*")=1,1,0),0))</f>
        <v>0</v>
      </c>
      <c r="AF28" s="0" t="n">
        <f aca="false">IF(OR(AF$3="",Consolidado!$D28=""),0,IF(ISNUMBER(SEARCH(AF$3,Consolidado!$D28)),IF(COUNTIFS(Consolidado!$AC$5:AC28,Consolidado!$AC28,Consolidado!$D$5:D28,"*"&amp;AF$3&amp;"*")=1,1,0),0))</f>
        <v>0</v>
      </c>
      <c r="AG28" s="0" t="n">
        <f aca="false">IF(OR(AG$3="",Consolidado!$D28=""),0,IF(ISNUMBER(SEARCH(AG$3,Consolidado!$D28)),IF(COUNTIFS(Consolidado!$AC$5:AC28,Consolidado!$AC28,Consolidado!$D$5:D28,"*"&amp;AG$3&amp;"*")=1,1,0),0))</f>
        <v>0</v>
      </c>
      <c r="AH28" s="0" t="n">
        <f aca="false">IF(OR(AH$3="",Consolidado!$D28=""),0,IF(ISNUMBER(SEARCH(AH$3,Consolidado!$D28)),IF(COUNTIFS(Consolidado!$AC$5:AC28,Consolidado!$AC28,Consolidado!$D$5:D28,"*"&amp;AH$3&amp;"*")=1,1,0),0))</f>
        <v>0</v>
      </c>
      <c r="AI28" s="0" t="n">
        <f aca="false">IF(OR(AI$3="",Consolidado!$D28=""),0,IF(ISNUMBER(SEARCH(AI$3,Consolidado!$D28)),IF(COUNTIFS(Consolidado!$AC$5:AC28,Consolidado!$AC28,Consolidado!$D$5:D28,"*"&amp;AI$3&amp;"*")=1,1,0),0))</f>
        <v>0</v>
      </c>
      <c r="AJ28" s="0" t="n">
        <f aca="false">IF(OR(AJ$3="",Consolidado!$D28=""),0,IF(ISNUMBER(SEARCH(AJ$3,Consolidado!$D28)),IF(COUNTIFS(Consolidado!$AC$5:AC28,Consolidado!$AC28,Consolidado!$D$5:D28,"*"&amp;AJ$3&amp;"*")=1,1,0),0))</f>
        <v>0</v>
      </c>
      <c r="AK28" s="0" t="n">
        <f aca="false">IF(OR(AK$3="",Consolidado!$D28=""),0,IF(ISNUMBER(SEARCH(AK$3,Consolidado!$D28)),IF(COUNTIFS(Consolidado!$AC$5:AC28,Consolidado!$AC28,Consolidado!$D$5:D28,"*"&amp;AK$3&amp;"*")=1,1,0),0))</f>
        <v>0</v>
      </c>
      <c r="AL28" s="0" t="n">
        <f aca="false">IF(OR(AL$3="",Consolidado!$D28=""),0,IF(ISNUMBER(SEARCH(AL$3,Consolidado!$D28)),IF(COUNTIFS(Consolidado!$AC$5:AC28,Consolidado!$AC28,Consolidado!$D$5:D28,"*"&amp;AL$3&amp;"*")=1,1,0),0))</f>
        <v>0</v>
      </c>
      <c r="AM28" s="0" t="n">
        <f aca="false">IF(OR(AM$3="",Consolidado!$D28=""),0,IF(ISNUMBER(SEARCH(AM$3,Consolidado!$D28)),IF(COUNTIFS(Consolidado!$AC$5:AC28,Consolidado!$AC28,Consolidado!$D$5:D28,"*"&amp;AM$3&amp;"*")=1,1,0),0))</f>
        <v>0</v>
      </c>
      <c r="AN28" s="0" t="n">
        <f aca="false">IF(OR(AN$3="",Consolidado!$D28=""),0,IF(ISNUMBER(SEARCH(AN$3,Consolidado!$D28)),IF(COUNTIFS(Consolidado!$AC$5:AC28,Consolidado!$AC28,Consolidado!$D$5:D28,"*"&amp;AN$3&amp;"*")=1,1,0),0))</f>
        <v>0</v>
      </c>
      <c r="AO28" s="0" t="n">
        <f aca="false">IF(OR(AO$3="",Consolidado!$D28=""),0,IF(ISNUMBER(SEARCH(AO$3,Consolidado!$D28)),IF(COUNTIFS(Consolidado!$AC$5:AC28,Consolidado!$AC28,Consolidado!$D$5:D28,"*"&amp;AO$3&amp;"*")=1,1,0),0))</f>
        <v>0</v>
      </c>
    </row>
    <row r="29" customFormat="false" ht="15" hidden="false" customHeight="false" outlineLevel="0" collapsed="false">
      <c r="B29" s="0" t="n">
        <f aca="false">IF(OR(B$3="",Consolidado!$D29=""),0,IF(ISNUMBER(SEARCH(B$3,Consolidado!$D29)),IF(COUNTIFS(Consolidado!$AC$5:AC29,Consolidado!$AC29,Consolidado!$D$5:D29,"*"&amp;B$3&amp;"*")=1,1,0),0))</f>
        <v>0</v>
      </c>
      <c r="C29" s="0" t="n">
        <f aca="false">IF(OR(C$3="",Consolidado!$D29=""),0,IF(ISNUMBER(SEARCH(C$3,Consolidado!$D29)),IF(COUNTIFS(Consolidado!$AC$5:AC29,Consolidado!$AC29,Consolidado!$D$5:D29,"*"&amp;C$3&amp;"*")=1,1,0),0))</f>
        <v>0</v>
      </c>
      <c r="D29" s="0" t="n">
        <f aca="false">IF(OR(D$3="",Consolidado!$D29=""),0,IF(ISNUMBER(SEARCH(D$3,Consolidado!$D29)),IF(COUNTIFS(Consolidado!$AC$5:AC29,Consolidado!$AC29,Consolidado!$D$5:D29,"*"&amp;D$3&amp;"*")=1,1,0),0))</f>
        <v>0</v>
      </c>
      <c r="E29" s="0" t="n">
        <f aca="false">IF(OR(E$3="",Consolidado!$D29=""),0,IF(ISNUMBER(SEARCH(E$3,Consolidado!$D29)),IF(COUNTIFS(Consolidado!$AC$5:AC29,Consolidado!$AC29,Consolidado!$D$5:D29,"*"&amp;E$3&amp;"*")=1,1,0),0))</f>
        <v>1</v>
      </c>
      <c r="F29" s="0" t="n">
        <f aca="false">IF(OR(F$3="",Consolidado!$D29=""),0,IF(ISNUMBER(SEARCH(F$3,Consolidado!$D29)),IF(COUNTIFS(Consolidado!$AC$5:AC29,Consolidado!$AC29,Consolidado!$D$5:D29,"*"&amp;F$3&amp;"*")=1,1,0),0))</f>
        <v>0</v>
      </c>
      <c r="G29" s="0" t="n">
        <f aca="false">IF(OR(G$3="",Consolidado!$D29=""),0,IF(ISNUMBER(SEARCH(G$3,Consolidado!$D29)),IF(COUNTIFS(Consolidado!$AC$5:AC29,Consolidado!$AC29,Consolidado!$D$5:D29,"*"&amp;G$3&amp;"*")=1,1,0),0))</f>
        <v>0</v>
      </c>
      <c r="H29" s="0" t="n">
        <f aca="false">IF(OR(H$3="",Consolidado!$D29=""),0,IF(ISNUMBER(SEARCH(H$3,Consolidado!$D29)),IF(COUNTIFS(Consolidado!$AC$5:AC29,Consolidado!$AC29,Consolidado!$D$5:D29,"*"&amp;H$3&amp;"*")=1,1,0),0))</f>
        <v>0</v>
      </c>
      <c r="I29" s="0" t="n">
        <f aca="false">IF(OR(I$3="",Consolidado!$D29=""),0,IF(ISNUMBER(SEARCH(I$3,Consolidado!$D29)),IF(COUNTIFS(Consolidado!$AC$5:AC29,Consolidado!$AC29,Consolidado!$D$5:D29,"*"&amp;I$3&amp;"*")=1,1,0),0))</f>
        <v>0</v>
      </c>
      <c r="J29" s="0" t="n">
        <f aca="false">IF(OR(J$3="",Consolidado!$D29=""),0,IF(ISNUMBER(SEARCH(J$3,Consolidado!$D29)),IF(COUNTIFS(Consolidado!$AC$5:AC29,Consolidado!$AC29,Consolidado!$D$5:D29,"*"&amp;J$3&amp;"*")=1,1,0),0))</f>
        <v>0</v>
      </c>
      <c r="K29" s="0" t="n">
        <f aca="false">IF(OR(K$3="",Consolidado!$D29=""),0,IF(ISNUMBER(SEARCH(K$3,Consolidado!$D29)),IF(COUNTIFS(Consolidado!$AC$5:AC29,Consolidado!$AC29,Consolidado!$D$5:D29,"*"&amp;K$3&amp;"*")=1,1,0),0))</f>
        <v>0</v>
      </c>
      <c r="L29" s="0" t="n">
        <f aca="false">IF(OR(L$3="",Consolidado!$D29=""),0,IF(ISNUMBER(SEARCH(L$3,Consolidado!$D29)),IF(COUNTIFS(Consolidado!$AC$5:AC29,Consolidado!$AC29,Consolidado!$D$5:D29,"*"&amp;L$3&amp;"*")=1,1,0),0))</f>
        <v>0</v>
      </c>
      <c r="M29" s="0" t="n">
        <f aca="false">IF(OR(M$3="",Consolidado!$D29=""),0,IF(ISNUMBER(SEARCH(M$3,Consolidado!$D29)),IF(COUNTIFS(Consolidado!$AC$5:AC29,Consolidado!$AC29,Consolidado!$D$5:D29,"*"&amp;M$3&amp;"*")=1,1,0),0))</f>
        <v>0</v>
      </c>
      <c r="N29" s="0" t="n">
        <f aca="false">IF(OR(N$3="",Consolidado!$D29=""),0,IF(ISNUMBER(SEARCH(N$3,Consolidado!$D29)),IF(COUNTIFS(Consolidado!$AC$5:AC29,Consolidado!$AC29,Consolidado!$D$5:D29,"*"&amp;N$3&amp;"*")=1,1,0),0))</f>
        <v>0</v>
      </c>
      <c r="O29" s="0" t="n">
        <f aca="false">IF(OR(O$3="",Consolidado!$D29=""),0,IF(ISNUMBER(SEARCH(O$3,Consolidado!$D29)),IF(COUNTIFS(Consolidado!$AC$5:AC29,Consolidado!$AC29,Consolidado!$D$5:D29,"*"&amp;O$3&amp;"*")=1,1,0),0))</f>
        <v>0</v>
      </c>
      <c r="P29" s="0" t="n">
        <f aca="false">IF(OR(P$3="",Consolidado!$D29=""),0,IF(ISNUMBER(SEARCH(P$3,Consolidado!$D29)),IF(COUNTIFS(Consolidado!$AC$5:AC29,Consolidado!$AC29,Consolidado!$D$5:D29,"*"&amp;P$3&amp;"*")=1,1,0),0))</f>
        <v>0</v>
      </c>
      <c r="Q29" s="0" t="n">
        <f aca="false">IF(OR(Q$3="",Consolidado!$D29=""),0,IF(ISNUMBER(SEARCH(Q$3,Consolidado!$D29)),IF(COUNTIFS(Consolidado!$AC$5:AC29,Consolidado!$AC29,Consolidado!$D$5:D29,"*"&amp;Q$3&amp;"*")=1,1,0),0))</f>
        <v>0</v>
      </c>
      <c r="R29" s="0" t="n">
        <f aca="false">IF(OR(R$3="",Consolidado!$D29=""),0,IF(ISNUMBER(SEARCH(R$3,Consolidado!$D29)),IF(COUNTIFS(Consolidado!$AC$5:AC29,Consolidado!$AC29,Consolidado!$D$5:D29,"*"&amp;R$3&amp;"*")=1,1,0),0))</f>
        <v>0</v>
      </c>
      <c r="S29" s="0" t="n">
        <f aca="false">IF(OR(S$3="",Consolidado!$D29=""),0,IF(ISNUMBER(SEARCH(S$3,Consolidado!$D29)),IF(COUNTIFS(Consolidado!$AC$5:AC29,Consolidado!$AC29,Consolidado!$D$5:D29,"*"&amp;S$3&amp;"*")=1,1,0),0))</f>
        <v>0</v>
      </c>
      <c r="T29" s="0" t="n">
        <f aca="false">IF(OR(T$3="",Consolidado!$D29=""),0,IF(ISNUMBER(SEARCH(T$3,Consolidado!$D29)),IF(COUNTIFS(Consolidado!$AC$5:AC29,Consolidado!$AC29,Consolidado!$D$5:D29,"*"&amp;T$3&amp;"*")=1,1,0),0))</f>
        <v>0</v>
      </c>
      <c r="U29" s="0" t="n">
        <f aca="false">IF(OR(U$3="",Consolidado!$D29=""),0,IF(ISNUMBER(SEARCH(U$3,Consolidado!$D29)),IF(COUNTIFS(Consolidado!$AC$5:AC29,Consolidado!$AC29,Consolidado!$D$5:D29,"*"&amp;U$3&amp;"*")=1,1,0),0))</f>
        <v>0</v>
      </c>
      <c r="V29" s="0" t="n">
        <f aca="false">IF(OR(V$3="",Consolidado!$D29=""),0,IF(ISNUMBER(SEARCH(V$3,Consolidado!$D29)),IF(COUNTIFS(Consolidado!$AC$5:AC29,Consolidado!$AC29,Consolidado!$D$5:D29,"*"&amp;V$3&amp;"*")=1,1,0),0))</f>
        <v>0</v>
      </c>
      <c r="W29" s="0" t="n">
        <f aca="false">IF(OR(W$3="",Consolidado!$D29=""),0,IF(ISNUMBER(SEARCH(W$3,Consolidado!$D29)),IF(COUNTIFS(Consolidado!$AC$5:AC29,Consolidado!$AC29,Consolidado!$D$5:D29,"*"&amp;W$3&amp;"*")=1,1,0),0))</f>
        <v>0</v>
      </c>
      <c r="X29" s="0" t="n">
        <f aca="false">IF(OR(X$3="",Consolidado!$D29=""),0,IF(ISNUMBER(SEARCH(X$3,Consolidado!$D29)),IF(COUNTIFS(Consolidado!$AC$5:AC29,Consolidado!$AC29,Consolidado!$D$5:D29,"*"&amp;X$3&amp;"*")=1,1,0),0))</f>
        <v>0</v>
      </c>
      <c r="Y29" s="0" t="n">
        <f aca="false">IF(OR(Y$3="",Consolidado!$D29=""),0,IF(ISNUMBER(SEARCH(Y$3,Consolidado!$D29)),IF(COUNTIFS(Consolidado!$AC$5:AC29,Consolidado!$AC29,Consolidado!$D$5:D29,"*"&amp;Y$3&amp;"*")=1,1,0),0))</f>
        <v>0</v>
      </c>
      <c r="Z29" s="0" t="n">
        <f aca="false">IF(OR(Z$3="",Consolidado!$D29=""),0,IF(ISNUMBER(SEARCH(Z$3,Consolidado!$D29)),IF(COUNTIFS(Consolidado!$AC$5:AC29,Consolidado!$AC29,Consolidado!$D$5:D29,"*"&amp;Z$3&amp;"*")=1,1,0),0))</f>
        <v>0</v>
      </c>
      <c r="AA29" s="0" t="n">
        <f aca="false">IF(OR(AA$3="",Consolidado!$D29=""),0,IF(ISNUMBER(SEARCH(AA$3,Consolidado!$D29)),IF(COUNTIFS(Consolidado!$AC$5:AC29,Consolidado!$AC29,Consolidado!$D$5:D29,"*"&amp;AA$3&amp;"*")=1,1,0),0))</f>
        <v>0</v>
      </c>
      <c r="AB29" s="0" t="n">
        <f aca="false">IF(OR(AB$3="",Consolidado!$D29=""),0,IF(ISNUMBER(SEARCH(AB$3,Consolidado!$D29)),IF(COUNTIFS(Consolidado!$AC$5:AC29,Consolidado!$AC29,Consolidado!$D$5:D29,"*"&amp;AB$3&amp;"*")=1,1,0),0))</f>
        <v>0</v>
      </c>
      <c r="AC29" s="0" t="n">
        <f aca="false">IF(OR(AC$3="",Consolidado!$D29=""),0,IF(ISNUMBER(SEARCH(AC$3,Consolidado!$D29)),IF(COUNTIFS(Consolidado!$AC$5:AC29,Consolidado!$AC29,Consolidado!$D$5:D29,"*"&amp;AC$3&amp;"*")=1,1,0),0))</f>
        <v>0</v>
      </c>
      <c r="AD29" s="0" t="n">
        <f aca="false">IF(OR(AD$3="",Consolidado!$D29=""),0,IF(ISNUMBER(SEARCH(AD$3,Consolidado!$D29)),IF(COUNTIFS(Consolidado!$AC$5:AC29,Consolidado!$AC29,Consolidado!$D$5:D29,"*"&amp;AD$3&amp;"*")=1,1,0),0))</f>
        <v>0</v>
      </c>
      <c r="AE29" s="0" t="n">
        <f aca="false">IF(OR(AE$3="",Consolidado!$D29=""),0,IF(ISNUMBER(SEARCH(AE$3,Consolidado!$D29)),IF(COUNTIFS(Consolidado!$AC$5:AC29,Consolidado!$AC29,Consolidado!$D$5:D29,"*"&amp;AE$3&amp;"*")=1,1,0),0))</f>
        <v>0</v>
      </c>
      <c r="AF29" s="0" t="n">
        <f aca="false">IF(OR(AF$3="",Consolidado!$D29=""),0,IF(ISNUMBER(SEARCH(AF$3,Consolidado!$D29)),IF(COUNTIFS(Consolidado!$AC$5:AC29,Consolidado!$AC29,Consolidado!$D$5:D29,"*"&amp;AF$3&amp;"*")=1,1,0),0))</f>
        <v>0</v>
      </c>
      <c r="AG29" s="0" t="n">
        <f aca="false">IF(OR(AG$3="",Consolidado!$D29=""),0,IF(ISNUMBER(SEARCH(AG$3,Consolidado!$D29)),IF(COUNTIFS(Consolidado!$AC$5:AC29,Consolidado!$AC29,Consolidado!$D$5:D29,"*"&amp;AG$3&amp;"*")=1,1,0),0))</f>
        <v>0</v>
      </c>
      <c r="AH29" s="0" t="n">
        <f aca="false">IF(OR(AH$3="",Consolidado!$D29=""),0,IF(ISNUMBER(SEARCH(AH$3,Consolidado!$D29)),IF(COUNTIFS(Consolidado!$AC$5:AC29,Consolidado!$AC29,Consolidado!$D$5:D29,"*"&amp;AH$3&amp;"*")=1,1,0),0))</f>
        <v>0</v>
      </c>
      <c r="AI29" s="0" t="n">
        <f aca="false">IF(OR(AI$3="",Consolidado!$D29=""),0,IF(ISNUMBER(SEARCH(AI$3,Consolidado!$D29)),IF(COUNTIFS(Consolidado!$AC$5:AC29,Consolidado!$AC29,Consolidado!$D$5:D29,"*"&amp;AI$3&amp;"*")=1,1,0),0))</f>
        <v>0</v>
      </c>
      <c r="AJ29" s="0" t="n">
        <f aca="false">IF(OR(AJ$3="",Consolidado!$D29=""),0,IF(ISNUMBER(SEARCH(AJ$3,Consolidado!$D29)),IF(COUNTIFS(Consolidado!$AC$5:AC29,Consolidado!$AC29,Consolidado!$D$5:D29,"*"&amp;AJ$3&amp;"*")=1,1,0),0))</f>
        <v>0</v>
      </c>
      <c r="AK29" s="0" t="n">
        <f aca="false">IF(OR(AK$3="",Consolidado!$D29=""),0,IF(ISNUMBER(SEARCH(AK$3,Consolidado!$D29)),IF(COUNTIFS(Consolidado!$AC$5:AC29,Consolidado!$AC29,Consolidado!$D$5:D29,"*"&amp;AK$3&amp;"*")=1,1,0),0))</f>
        <v>0</v>
      </c>
      <c r="AL29" s="0" t="n">
        <f aca="false">IF(OR(AL$3="",Consolidado!$D29=""),0,IF(ISNUMBER(SEARCH(AL$3,Consolidado!$D29)),IF(COUNTIFS(Consolidado!$AC$5:AC29,Consolidado!$AC29,Consolidado!$D$5:D29,"*"&amp;AL$3&amp;"*")=1,1,0),0))</f>
        <v>0</v>
      </c>
      <c r="AM29" s="0" t="n">
        <f aca="false">IF(OR(AM$3="",Consolidado!$D29=""),0,IF(ISNUMBER(SEARCH(AM$3,Consolidado!$D29)),IF(COUNTIFS(Consolidado!$AC$5:AC29,Consolidado!$AC29,Consolidado!$D$5:D29,"*"&amp;AM$3&amp;"*")=1,1,0),0))</f>
        <v>0</v>
      </c>
      <c r="AN29" s="0" t="n">
        <f aca="false">IF(OR(AN$3="",Consolidado!$D29=""),0,IF(ISNUMBER(SEARCH(AN$3,Consolidado!$D29)),IF(COUNTIFS(Consolidado!$AC$5:AC29,Consolidado!$AC29,Consolidado!$D$5:D29,"*"&amp;AN$3&amp;"*")=1,1,0),0))</f>
        <v>0</v>
      </c>
      <c r="AO29" s="0" t="n">
        <f aca="false">IF(OR(AO$3="",Consolidado!$D29=""),0,IF(ISNUMBER(SEARCH(AO$3,Consolidado!$D29)),IF(COUNTIFS(Consolidado!$AC$5:AC29,Consolidado!$AC29,Consolidado!$D$5:D29,"*"&amp;AO$3&amp;"*")=1,1,0),0))</f>
        <v>0</v>
      </c>
    </row>
    <row r="30" customFormat="false" ht="15" hidden="false" customHeight="false" outlineLevel="0" collapsed="false">
      <c r="B30" s="0" t="n">
        <f aca="false">IF(OR(B$3="",Consolidado!$D30=""),0,IF(ISNUMBER(SEARCH(B$3,Consolidado!$D30)),IF(COUNTIFS(Consolidado!$AC$5:AC30,Consolidado!$AC30,Consolidado!$D$5:D30,"*"&amp;B$3&amp;"*")=1,1,0),0))</f>
        <v>0</v>
      </c>
      <c r="C30" s="0" t="n">
        <f aca="false">IF(OR(C$3="",Consolidado!$D30=""),0,IF(ISNUMBER(SEARCH(C$3,Consolidado!$D30)),IF(COUNTIFS(Consolidado!$AC$5:AC30,Consolidado!$AC30,Consolidado!$D$5:D30,"*"&amp;C$3&amp;"*")=1,1,0),0))</f>
        <v>0</v>
      </c>
      <c r="D30" s="0" t="n">
        <f aca="false">IF(OR(D$3="",Consolidado!$D30=""),0,IF(ISNUMBER(SEARCH(D$3,Consolidado!$D30)),IF(COUNTIFS(Consolidado!$AC$5:AC30,Consolidado!$AC30,Consolidado!$D$5:D30,"*"&amp;D$3&amp;"*")=1,1,0),0))</f>
        <v>0</v>
      </c>
      <c r="E30" s="0" t="n">
        <f aca="false">IF(OR(E$3="",Consolidado!$D30=""),0,IF(ISNUMBER(SEARCH(E$3,Consolidado!$D30)),IF(COUNTIFS(Consolidado!$AC$5:AC30,Consolidado!$AC30,Consolidado!$D$5:D30,"*"&amp;E$3&amp;"*")=1,1,0),0))</f>
        <v>0</v>
      </c>
      <c r="F30" s="0" t="n">
        <f aca="false">IF(OR(F$3="",Consolidado!$D30=""),0,IF(ISNUMBER(SEARCH(F$3,Consolidado!$D30)),IF(COUNTIFS(Consolidado!$AC$5:AC30,Consolidado!$AC30,Consolidado!$D$5:D30,"*"&amp;F$3&amp;"*")=1,1,0),0))</f>
        <v>0</v>
      </c>
      <c r="G30" s="0" t="n">
        <f aca="false">IF(OR(G$3="",Consolidado!$D30=""),0,IF(ISNUMBER(SEARCH(G$3,Consolidado!$D30)),IF(COUNTIFS(Consolidado!$AC$5:AC30,Consolidado!$AC30,Consolidado!$D$5:D30,"*"&amp;G$3&amp;"*")=1,1,0),0))</f>
        <v>0</v>
      </c>
      <c r="H30" s="0" t="n">
        <f aca="false">IF(OR(H$3="",Consolidado!$D30=""),0,IF(ISNUMBER(SEARCH(H$3,Consolidado!$D30)),IF(COUNTIFS(Consolidado!$AC$5:AC30,Consolidado!$AC30,Consolidado!$D$5:D30,"*"&amp;H$3&amp;"*")=1,1,0),0))</f>
        <v>0</v>
      </c>
      <c r="I30" s="0" t="n">
        <f aca="false">IF(OR(I$3="",Consolidado!$D30=""),0,IF(ISNUMBER(SEARCH(I$3,Consolidado!$D30)),IF(COUNTIFS(Consolidado!$AC$5:AC30,Consolidado!$AC30,Consolidado!$D$5:D30,"*"&amp;I$3&amp;"*")=1,1,0),0))</f>
        <v>0</v>
      </c>
      <c r="J30" s="0" t="n">
        <f aca="false">IF(OR(J$3="",Consolidado!$D30=""),0,IF(ISNUMBER(SEARCH(J$3,Consolidado!$D30)),IF(COUNTIFS(Consolidado!$AC$5:AC30,Consolidado!$AC30,Consolidado!$D$5:D30,"*"&amp;J$3&amp;"*")=1,1,0),0))</f>
        <v>0</v>
      </c>
      <c r="K30" s="0" t="n">
        <f aca="false">IF(OR(K$3="",Consolidado!$D30=""),0,IF(ISNUMBER(SEARCH(K$3,Consolidado!$D30)),IF(COUNTIFS(Consolidado!$AC$5:AC30,Consolidado!$AC30,Consolidado!$D$5:D30,"*"&amp;K$3&amp;"*")=1,1,0),0))</f>
        <v>0</v>
      </c>
      <c r="L30" s="0" t="n">
        <f aca="false">IF(OR(L$3="",Consolidado!$D30=""),0,IF(ISNUMBER(SEARCH(L$3,Consolidado!$D30)),IF(COUNTIFS(Consolidado!$AC$5:AC30,Consolidado!$AC30,Consolidado!$D$5:D30,"*"&amp;L$3&amp;"*")=1,1,0),0))</f>
        <v>0</v>
      </c>
      <c r="M30" s="0" t="n">
        <f aca="false">IF(OR(M$3="",Consolidado!$D30=""),0,IF(ISNUMBER(SEARCH(M$3,Consolidado!$D30)),IF(COUNTIFS(Consolidado!$AC$5:AC30,Consolidado!$AC30,Consolidado!$D$5:D30,"*"&amp;M$3&amp;"*")=1,1,0),0))</f>
        <v>0</v>
      </c>
      <c r="N30" s="0" t="n">
        <f aca="false">IF(OR(N$3="",Consolidado!$D30=""),0,IF(ISNUMBER(SEARCH(N$3,Consolidado!$D30)),IF(COUNTIFS(Consolidado!$AC$5:AC30,Consolidado!$AC30,Consolidado!$D$5:D30,"*"&amp;N$3&amp;"*")=1,1,0),0))</f>
        <v>0</v>
      </c>
      <c r="O30" s="0" t="n">
        <f aca="false">IF(OR(O$3="",Consolidado!$D30=""),0,IF(ISNUMBER(SEARCH(O$3,Consolidado!$D30)),IF(COUNTIFS(Consolidado!$AC$5:AC30,Consolidado!$AC30,Consolidado!$D$5:D30,"*"&amp;O$3&amp;"*")=1,1,0),0))</f>
        <v>0</v>
      </c>
      <c r="P30" s="0" t="n">
        <f aca="false">IF(OR(P$3="",Consolidado!$D30=""),0,IF(ISNUMBER(SEARCH(P$3,Consolidado!$D30)),IF(COUNTIFS(Consolidado!$AC$5:AC30,Consolidado!$AC30,Consolidado!$D$5:D30,"*"&amp;P$3&amp;"*")=1,1,0),0))</f>
        <v>0</v>
      </c>
      <c r="Q30" s="0" t="n">
        <f aca="false">IF(OR(Q$3="",Consolidado!$D30=""),0,IF(ISNUMBER(SEARCH(Q$3,Consolidado!$D30)),IF(COUNTIFS(Consolidado!$AC$5:AC30,Consolidado!$AC30,Consolidado!$D$5:D30,"*"&amp;Q$3&amp;"*")=1,1,0),0))</f>
        <v>0</v>
      </c>
      <c r="R30" s="0" t="n">
        <f aca="false">IF(OR(R$3="",Consolidado!$D30=""),0,IF(ISNUMBER(SEARCH(R$3,Consolidado!$D30)),IF(COUNTIFS(Consolidado!$AC$5:AC30,Consolidado!$AC30,Consolidado!$D$5:D30,"*"&amp;R$3&amp;"*")=1,1,0),0))</f>
        <v>0</v>
      </c>
      <c r="S30" s="0" t="n">
        <f aca="false">IF(OR(S$3="",Consolidado!$D30=""),0,IF(ISNUMBER(SEARCH(S$3,Consolidado!$D30)),IF(COUNTIFS(Consolidado!$AC$5:AC30,Consolidado!$AC30,Consolidado!$D$5:D30,"*"&amp;S$3&amp;"*")=1,1,0),0))</f>
        <v>0</v>
      </c>
      <c r="T30" s="0" t="n">
        <f aca="false">IF(OR(T$3="",Consolidado!$D30=""),0,IF(ISNUMBER(SEARCH(T$3,Consolidado!$D30)),IF(COUNTIFS(Consolidado!$AC$5:AC30,Consolidado!$AC30,Consolidado!$D$5:D30,"*"&amp;T$3&amp;"*")=1,1,0),0))</f>
        <v>0</v>
      </c>
      <c r="U30" s="0" t="n">
        <f aca="false">IF(OR(U$3="",Consolidado!$D30=""),0,IF(ISNUMBER(SEARCH(U$3,Consolidado!$D30)),IF(COUNTIFS(Consolidado!$AC$5:AC30,Consolidado!$AC30,Consolidado!$D$5:D30,"*"&amp;U$3&amp;"*")=1,1,0),0))</f>
        <v>0</v>
      </c>
      <c r="V30" s="0" t="n">
        <f aca="false">IF(OR(V$3="",Consolidado!$D30=""),0,IF(ISNUMBER(SEARCH(V$3,Consolidado!$D30)),IF(COUNTIFS(Consolidado!$AC$5:AC30,Consolidado!$AC30,Consolidado!$D$5:D30,"*"&amp;V$3&amp;"*")=1,1,0),0))</f>
        <v>0</v>
      </c>
      <c r="W30" s="0" t="n">
        <f aca="false">IF(OR(W$3="",Consolidado!$D30=""),0,IF(ISNUMBER(SEARCH(W$3,Consolidado!$D30)),IF(COUNTIFS(Consolidado!$AC$5:AC30,Consolidado!$AC30,Consolidado!$D$5:D30,"*"&amp;W$3&amp;"*")=1,1,0),0))</f>
        <v>0</v>
      </c>
      <c r="X30" s="0" t="n">
        <f aca="false">IF(OR(X$3="",Consolidado!$D30=""),0,IF(ISNUMBER(SEARCH(X$3,Consolidado!$D30)),IF(COUNTIFS(Consolidado!$AC$5:AC30,Consolidado!$AC30,Consolidado!$D$5:D30,"*"&amp;X$3&amp;"*")=1,1,0),0))</f>
        <v>0</v>
      </c>
      <c r="Y30" s="0" t="n">
        <f aca="false">IF(OR(Y$3="",Consolidado!$D30=""),0,IF(ISNUMBER(SEARCH(Y$3,Consolidado!$D30)),IF(COUNTIFS(Consolidado!$AC$5:AC30,Consolidado!$AC30,Consolidado!$D$5:D30,"*"&amp;Y$3&amp;"*")=1,1,0),0))</f>
        <v>0</v>
      </c>
      <c r="Z30" s="0" t="n">
        <f aca="false">IF(OR(Z$3="",Consolidado!$D30=""),0,IF(ISNUMBER(SEARCH(Z$3,Consolidado!$D30)),IF(COUNTIFS(Consolidado!$AC$5:AC30,Consolidado!$AC30,Consolidado!$D$5:D30,"*"&amp;Z$3&amp;"*")=1,1,0),0))</f>
        <v>0</v>
      </c>
      <c r="AA30" s="0" t="n">
        <f aca="false">IF(OR(AA$3="",Consolidado!$D30=""),0,IF(ISNUMBER(SEARCH(AA$3,Consolidado!$D30)),IF(COUNTIFS(Consolidado!$AC$5:AC30,Consolidado!$AC30,Consolidado!$D$5:D30,"*"&amp;AA$3&amp;"*")=1,1,0),0))</f>
        <v>0</v>
      </c>
      <c r="AB30" s="0" t="n">
        <f aca="false">IF(OR(AB$3="",Consolidado!$D30=""),0,IF(ISNUMBER(SEARCH(AB$3,Consolidado!$D30)),IF(COUNTIFS(Consolidado!$AC$5:AC30,Consolidado!$AC30,Consolidado!$D$5:D30,"*"&amp;AB$3&amp;"*")=1,1,0),0))</f>
        <v>0</v>
      </c>
      <c r="AC30" s="0" t="n">
        <f aca="false">IF(OR(AC$3="",Consolidado!$D30=""),0,IF(ISNUMBER(SEARCH(AC$3,Consolidado!$D30)),IF(COUNTIFS(Consolidado!$AC$5:AC30,Consolidado!$AC30,Consolidado!$D$5:D30,"*"&amp;AC$3&amp;"*")=1,1,0),0))</f>
        <v>0</v>
      </c>
      <c r="AD30" s="0" t="n">
        <f aca="false">IF(OR(AD$3="",Consolidado!$D30=""),0,IF(ISNUMBER(SEARCH(AD$3,Consolidado!$D30)),IF(COUNTIFS(Consolidado!$AC$5:AC30,Consolidado!$AC30,Consolidado!$D$5:D30,"*"&amp;AD$3&amp;"*")=1,1,0),0))</f>
        <v>0</v>
      </c>
      <c r="AE30" s="0" t="n">
        <f aca="false">IF(OR(AE$3="",Consolidado!$D30=""),0,IF(ISNUMBER(SEARCH(AE$3,Consolidado!$D30)),IF(COUNTIFS(Consolidado!$AC$5:AC30,Consolidado!$AC30,Consolidado!$D$5:D30,"*"&amp;AE$3&amp;"*")=1,1,0),0))</f>
        <v>0</v>
      </c>
      <c r="AF30" s="0" t="n">
        <f aca="false">IF(OR(AF$3="",Consolidado!$D30=""),0,IF(ISNUMBER(SEARCH(AF$3,Consolidado!$D30)),IF(COUNTIFS(Consolidado!$AC$5:AC30,Consolidado!$AC30,Consolidado!$D$5:D30,"*"&amp;AF$3&amp;"*")=1,1,0),0))</f>
        <v>0</v>
      </c>
      <c r="AG30" s="0" t="n">
        <f aca="false">IF(OR(AG$3="",Consolidado!$D30=""),0,IF(ISNUMBER(SEARCH(AG$3,Consolidado!$D30)),IF(COUNTIFS(Consolidado!$AC$5:AC30,Consolidado!$AC30,Consolidado!$D$5:D30,"*"&amp;AG$3&amp;"*")=1,1,0),0))</f>
        <v>0</v>
      </c>
      <c r="AH30" s="0" t="n">
        <f aca="false">IF(OR(AH$3="",Consolidado!$D30=""),0,IF(ISNUMBER(SEARCH(AH$3,Consolidado!$D30)),IF(COUNTIFS(Consolidado!$AC$5:AC30,Consolidado!$AC30,Consolidado!$D$5:D30,"*"&amp;AH$3&amp;"*")=1,1,0),0))</f>
        <v>0</v>
      </c>
      <c r="AI30" s="0" t="n">
        <f aca="false">IF(OR(AI$3="",Consolidado!$D30=""),0,IF(ISNUMBER(SEARCH(AI$3,Consolidado!$D30)),IF(COUNTIFS(Consolidado!$AC$5:AC30,Consolidado!$AC30,Consolidado!$D$5:D30,"*"&amp;AI$3&amp;"*")=1,1,0),0))</f>
        <v>0</v>
      </c>
      <c r="AJ30" s="0" t="n">
        <f aca="false">IF(OR(AJ$3="",Consolidado!$D30=""),0,IF(ISNUMBER(SEARCH(AJ$3,Consolidado!$D30)),IF(COUNTIFS(Consolidado!$AC$5:AC30,Consolidado!$AC30,Consolidado!$D$5:D30,"*"&amp;AJ$3&amp;"*")=1,1,0),0))</f>
        <v>0</v>
      </c>
      <c r="AK30" s="0" t="n">
        <f aca="false">IF(OR(AK$3="",Consolidado!$D30=""),0,IF(ISNUMBER(SEARCH(AK$3,Consolidado!$D30)),IF(COUNTIFS(Consolidado!$AC$5:AC30,Consolidado!$AC30,Consolidado!$D$5:D30,"*"&amp;AK$3&amp;"*")=1,1,0),0))</f>
        <v>0</v>
      </c>
      <c r="AL30" s="0" t="n">
        <f aca="false">IF(OR(AL$3="",Consolidado!$D30=""),0,IF(ISNUMBER(SEARCH(AL$3,Consolidado!$D30)),IF(COUNTIFS(Consolidado!$AC$5:AC30,Consolidado!$AC30,Consolidado!$D$5:D30,"*"&amp;AL$3&amp;"*")=1,1,0),0))</f>
        <v>0</v>
      </c>
      <c r="AM30" s="0" t="n">
        <f aca="false">IF(OR(AM$3="",Consolidado!$D30=""),0,IF(ISNUMBER(SEARCH(AM$3,Consolidado!$D30)),IF(COUNTIFS(Consolidado!$AC$5:AC30,Consolidado!$AC30,Consolidado!$D$5:D30,"*"&amp;AM$3&amp;"*")=1,1,0),0))</f>
        <v>0</v>
      </c>
      <c r="AN30" s="0" t="n">
        <f aca="false">IF(OR(AN$3="",Consolidado!$D30=""),0,IF(ISNUMBER(SEARCH(AN$3,Consolidado!$D30)),IF(COUNTIFS(Consolidado!$AC$5:AC30,Consolidado!$AC30,Consolidado!$D$5:D30,"*"&amp;AN$3&amp;"*")=1,1,0),0))</f>
        <v>0</v>
      </c>
      <c r="AO30" s="0" t="n">
        <f aca="false">IF(OR(AO$3="",Consolidado!$D30=""),0,IF(ISNUMBER(SEARCH(AO$3,Consolidado!$D30)),IF(COUNTIFS(Consolidado!$AC$5:AC30,Consolidado!$AC30,Consolidado!$D$5:D30,"*"&amp;AO$3&amp;"*")=1,1,0),0))</f>
        <v>0</v>
      </c>
    </row>
    <row r="31" customFormat="false" ht="15" hidden="false" customHeight="false" outlineLevel="0" collapsed="false">
      <c r="B31" s="0" t="n">
        <f aca="false">IF(OR(B$3="",Consolidado!$D31=""),0,IF(ISNUMBER(SEARCH(B$3,Consolidado!$D31)),IF(COUNTIFS(Consolidado!$AC$5:AC31,Consolidado!$AC31,Consolidado!$D$5:D31,"*"&amp;B$3&amp;"*")=1,1,0),0))</f>
        <v>0</v>
      </c>
      <c r="C31" s="0" t="n">
        <f aca="false">IF(OR(C$3="",Consolidado!$D31=""),0,IF(ISNUMBER(SEARCH(C$3,Consolidado!$D31)),IF(COUNTIFS(Consolidado!$AC$5:AC31,Consolidado!$AC31,Consolidado!$D$5:D31,"*"&amp;C$3&amp;"*")=1,1,0),0))</f>
        <v>0</v>
      </c>
      <c r="D31" s="0" t="n">
        <f aca="false">IF(OR(D$3="",Consolidado!$D31=""),0,IF(ISNUMBER(SEARCH(D$3,Consolidado!$D31)),IF(COUNTIFS(Consolidado!$AC$5:AC31,Consolidado!$AC31,Consolidado!$D$5:D31,"*"&amp;D$3&amp;"*")=1,1,0),0))</f>
        <v>0</v>
      </c>
      <c r="E31" s="0" t="n">
        <f aca="false">IF(OR(E$3="",Consolidado!$D31=""),0,IF(ISNUMBER(SEARCH(E$3,Consolidado!$D31)),IF(COUNTIFS(Consolidado!$AC$5:AC31,Consolidado!$AC31,Consolidado!$D$5:D31,"*"&amp;E$3&amp;"*")=1,1,0),0))</f>
        <v>0</v>
      </c>
      <c r="F31" s="0" t="n">
        <f aca="false">IF(OR(F$3="",Consolidado!$D31=""),0,IF(ISNUMBER(SEARCH(F$3,Consolidado!$D31)),IF(COUNTIFS(Consolidado!$AC$5:AC31,Consolidado!$AC31,Consolidado!$D$5:D31,"*"&amp;F$3&amp;"*")=1,1,0),0))</f>
        <v>0</v>
      </c>
      <c r="G31" s="0" t="n">
        <f aca="false">IF(OR(G$3="",Consolidado!$D31=""),0,IF(ISNUMBER(SEARCH(G$3,Consolidado!$D31)),IF(COUNTIFS(Consolidado!$AC$5:AC31,Consolidado!$AC31,Consolidado!$D$5:D31,"*"&amp;G$3&amp;"*")=1,1,0),0))</f>
        <v>0</v>
      </c>
      <c r="H31" s="0" t="n">
        <f aca="false">IF(OR(H$3="",Consolidado!$D31=""),0,IF(ISNUMBER(SEARCH(H$3,Consolidado!$D31)),IF(COUNTIFS(Consolidado!$AC$5:AC31,Consolidado!$AC31,Consolidado!$D$5:D31,"*"&amp;H$3&amp;"*")=1,1,0),0))</f>
        <v>0</v>
      </c>
      <c r="I31" s="0" t="n">
        <f aca="false">IF(OR(I$3="",Consolidado!$D31=""),0,IF(ISNUMBER(SEARCH(I$3,Consolidado!$D31)),IF(COUNTIFS(Consolidado!$AC$5:AC31,Consolidado!$AC31,Consolidado!$D$5:D31,"*"&amp;I$3&amp;"*")=1,1,0),0))</f>
        <v>0</v>
      </c>
      <c r="J31" s="0" t="n">
        <f aca="false">IF(OR(J$3="",Consolidado!$D31=""),0,IF(ISNUMBER(SEARCH(J$3,Consolidado!$D31)),IF(COUNTIFS(Consolidado!$AC$5:AC31,Consolidado!$AC31,Consolidado!$D$5:D31,"*"&amp;J$3&amp;"*")=1,1,0),0))</f>
        <v>0</v>
      </c>
      <c r="K31" s="0" t="n">
        <f aca="false">IF(OR(K$3="",Consolidado!$D31=""),0,IF(ISNUMBER(SEARCH(K$3,Consolidado!$D31)),IF(COUNTIFS(Consolidado!$AC$5:AC31,Consolidado!$AC31,Consolidado!$D$5:D31,"*"&amp;K$3&amp;"*")=1,1,0),0))</f>
        <v>0</v>
      </c>
      <c r="L31" s="0" t="n">
        <f aca="false">IF(OR(L$3="",Consolidado!$D31=""),0,IF(ISNUMBER(SEARCH(L$3,Consolidado!$D31)),IF(COUNTIFS(Consolidado!$AC$5:AC31,Consolidado!$AC31,Consolidado!$D$5:D31,"*"&amp;L$3&amp;"*")=1,1,0),0))</f>
        <v>0</v>
      </c>
      <c r="M31" s="0" t="n">
        <f aca="false">IF(OR(M$3="",Consolidado!$D31=""),0,IF(ISNUMBER(SEARCH(M$3,Consolidado!$D31)),IF(COUNTIFS(Consolidado!$AC$5:AC31,Consolidado!$AC31,Consolidado!$D$5:D31,"*"&amp;M$3&amp;"*")=1,1,0),0))</f>
        <v>0</v>
      </c>
      <c r="N31" s="0" t="n">
        <f aca="false">IF(OR(N$3="",Consolidado!$D31=""),0,IF(ISNUMBER(SEARCH(N$3,Consolidado!$D31)),IF(COUNTIFS(Consolidado!$AC$5:AC31,Consolidado!$AC31,Consolidado!$D$5:D31,"*"&amp;N$3&amp;"*")=1,1,0),0))</f>
        <v>0</v>
      </c>
      <c r="O31" s="0" t="n">
        <f aca="false">IF(OR(O$3="",Consolidado!$D31=""),0,IF(ISNUMBER(SEARCH(O$3,Consolidado!$D31)),IF(COUNTIFS(Consolidado!$AC$5:AC31,Consolidado!$AC31,Consolidado!$D$5:D31,"*"&amp;O$3&amp;"*")=1,1,0),0))</f>
        <v>0</v>
      </c>
      <c r="P31" s="0" t="n">
        <f aca="false">IF(OR(P$3="",Consolidado!$D31=""),0,IF(ISNUMBER(SEARCH(P$3,Consolidado!$D31)),IF(COUNTIFS(Consolidado!$AC$5:AC31,Consolidado!$AC31,Consolidado!$D$5:D31,"*"&amp;P$3&amp;"*")=1,1,0),0))</f>
        <v>0</v>
      </c>
      <c r="Q31" s="0" t="n">
        <f aca="false">IF(OR(Q$3="",Consolidado!$D31=""),0,IF(ISNUMBER(SEARCH(Q$3,Consolidado!$D31)),IF(COUNTIFS(Consolidado!$AC$5:AC31,Consolidado!$AC31,Consolidado!$D$5:D31,"*"&amp;Q$3&amp;"*")=1,1,0),0))</f>
        <v>0</v>
      </c>
      <c r="R31" s="0" t="n">
        <f aca="false">IF(OR(R$3="",Consolidado!$D31=""),0,IF(ISNUMBER(SEARCH(R$3,Consolidado!$D31)),IF(COUNTIFS(Consolidado!$AC$5:AC31,Consolidado!$AC31,Consolidado!$D$5:D31,"*"&amp;R$3&amp;"*")=1,1,0),0))</f>
        <v>0</v>
      </c>
      <c r="S31" s="0" t="n">
        <f aca="false">IF(OR(S$3="",Consolidado!$D31=""),0,IF(ISNUMBER(SEARCH(S$3,Consolidado!$D31)),IF(COUNTIFS(Consolidado!$AC$5:AC31,Consolidado!$AC31,Consolidado!$D$5:D31,"*"&amp;S$3&amp;"*")=1,1,0),0))</f>
        <v>0</v>
      </c>
      <c r="T31" s="0" t="n">
        <f aca="false">IF(OR(T$3="",Consolidado!$D31=""),0,IF(ISNUMBER(SEARCH(T$3,Consolidado!$D31)),IF(COUNTIFS(Consolidado!$AC$5:AC31,Consolidado!$AC31,Consolidado!$D$5:D31,"*"&amp;T$3&amp;"*")=1,1,0),0))</f>
        <v>0</v>
      </c>
      <c r="U31" s="0" t="n">
        <f aca="false">IF(OR(U$3="",Consolidado!$D31=""),0,IF(ISNUMBER(SEARCH(U$3,Consolidado!$D31)),IF(COUNTIFS(Consolidado!$AC$5:AC31,Consolidado!$AC31,Consolidado!$D$5:D31,"*"&amp;U$3&amp;"*")=1,1,0),0))</f>
        <v>0</v>
      </c>
      <c r="V31" s="0" t="n">
        <f aca="false">IF(OR(V$3="",Consolidado!$D31=""),0,IF(ISNUMBER(SEARCH(V$3,Consolidado!$D31)),IF(COUNTIFS(Consolidado!$AC$5:AC31,Consolidado!$AC31,Consolidado!$D$5:D31,"*"&amp;V$3&amp;"*")=1,1,0),0))</f>
        <v>0</v>
      </c>
      <c r="W31" s="0" t="n">
        <f aca="false">IF(OR(W$3="",Consolidado!$D31=""),0,IF(ISNUMBER(SEARCH(W$3,Consolidado!$D31)),IF(COUNTIFS(Consolidado!$AC$5:AC31,Consolidado!$AC31,Consolidado!$D$5:D31,"*"&amp;W$3&amp;"*")=1,1,0),0))</f>
        <v>0</v>
      </c>
      <c r="X31" s="0" t="n">
        <f aca="false">IF(OR(X$3="",Consolidado!$D31=""),0,IF(ISNUMBER(SEARCH(X$3,Consolidado!$D31)),IF(COUNTIFS(Consolidado!$AC$5:AC31,Consolidado!$AC31,Consolidado!$D$5:D31,"*"&amp;X$3&amp;"*")=1,1,0),0))</f>
        <v>0</v>
      </c>
      <c r="Y31" s="0" t="n">
        <f aca="false">IF(OR(Y$3="",Consolidado!$D31=""),0,IF(ISNUMBER(SEARCH(Y$3,Consolidado!$D31)),IF(COUNTIFS(Consolidado!$AC$5:AC31,Consolidado!$AC31,Consolidado!$D$5:D31,"*"&amp;Y$3&amp;"*")=1,1,0),0))</f>
        <v>0</v>
      </c>
      <c r="Z31" s="0" t="n">
        <f aca="false">IF(OR(Z$3="",Consolidado!$D31=""),0,IF(ISNUMBER(SEARCH(Z$3,Consolidado!$D31)),IF(COUNTIFS(Consolidado!$AC$5:AC31,Consolidado!$AC31,Consolidado!$D$5:D31,"*"&amp;Z$3&amp;"*")=1,1,0),0))</f>
        <v>0</v>
      </c>
      <c r="AA31" s="0" t="n">
        <f aca="false">IF(OR(AA$3="",Consolidado!$D31=""),0,IF(ISNUMBER(SEARCH(AA$3,Consolidado!$D31)),IF(COUNTIFS(Consolidado!$AC$5:AC31,Consolidado!$AC31,Consolidado!$D$5:D31,"*"&amp;AA$3&amp;"*")=1,1,0),0))</f>
        <v>0</v>
      </c>
      <c r="AB31" s="0" t="n">
        <f aca="false">IF(OR(AB$3="",Consolidado!$D31=""),0,IF(ISNUMBER(SEARCH(AB$3,Consolidado!$D31)),IF(COUNTIFS(Consolidado!$AC$5:AC31,Consolidado!$AC31,Consolidado!$D$5:D31,"*"&amp;AB$3&amp;"*")=1,1,0),0))</f>
        <v>0</v>
      </c>
      <c r="AC31" s="0" t="n">
        <f aca="false">IF(OR(AC$3="",Consolidado!$D31=""),0,IF(ISNUMBER(SEARCH(AC$3,Consolidado!$D31)),IF(COUNTIFS(Consolidado!$AC$5:AC31,Consolidado!$AC31,Consolidado!$D$5:D31,"*"&amp;AC$3&amp;"*")=1,1,0),0))</f>
        <v>0</v>
      </c>
      <c r="AD31" s="0" t="n">
        <f aca="false">IF(OR(AD$3="",Consolidado!$D31=""),0,IF(ISNUMBER(SEARCH(AD$3,Consolidado!$D31)),IF(COUNTIFS(Consolidado!$AC$5:AC31,Consolidado!$AC31,Consolidado!$D$5:D31,"*"&amp;AD$3&amp;"*")=1,1,0),0))</f>
        <v>0</v>
      </c>
      <c r="AE31" s="0" t="n">
        <f aca="false">IF(OR(AE$3="",Consolidado!$D31=""),0,IF(ISNUMBER(SEARCH(AE$3,Consolidado!$D31)),IF(COUNTIFS(Consolidado!$AC$5:AC31,Consolidado!$AC31,Consolidado!$D$5:D31,"*"&amp;AE$3&amp;"*")=1,1,0),0))</f>
        <v>0</v>
      </c>
      <c r="AF31" s="0" t="n">
        <f aca="false">IF(OR(AF$3="",Consolidado!$D31=""),0,IF(ISNUMBER(SEARCH(AF$3,Consolidado!$D31)),IF(COUNTIFS(Consolidado!$AC$5:AC31,Consolidado!$AC31,Consolidado!$D$5:D31,"*"&amp;AF$3&amp;"*")=1,1,0),0))</f>
        <v>0</v>
      </c>
      <c r="AG31" s="0" t="n">
        <f aca="false">IF(OR(AG$3="",Consolidado!$D31=""),0,IF(ISNUMBER(SEARCH(AG$3,Consolidado!$D31)),IF(COUNTIFS(Consolidado!$AC$5:AC31,Consolidado!$AC31,Consolidado!$D$5:D31,"*"&amp;AG$3&amp;"*")=1,1,0),0))</f>
        <v>0</v>
      </c>
      <c r="AH31" s="0" t="n">
        <f aca="false">IF(OR(AH$3="",Consolidado!$D31=""),0,IF(ISNUMBER(SEARCH(AH$3,Consolidado!$D31)),IF(COUNTIFS(Consolidado!$AC$5:AC31,Consolidado!$AC31,Consolidado!$D$5:D31,"*"&amp;AH$3&amp;"*")=1,1,0),0))</f>
        <v>0</v>
      </c>
      <c r="AI31" s="0" t="n">
        <f aca="false">IF(OR(AI$3="",Consolidado!$D31=""),0,IF(ISNUMBER(SEARCH(AI$3,Consolidado!$D31)),IF(COUNTIFS(Consolidado!$AC$5:AC31,Consolidado!$AC31,Consolidado!$D$5:D31,"*"&amp;AI$3&amp;"*")=1,1,0),0))</f>
        <v>0</v>
      </c>
      <c r="AJ31" s="0" t="n">
        <f aca="false">IF(OR(AJ$3="",Consolidado!$D31=""),0,IF(ISNUMBER(SEARCH(AJ$3,Consolidado!$D31)),IF(COUNTIFS(Consolidado!$AC$5:AC31,Consolidado!$AC31,Consolidado!$D$5:D31,"*"&amp;AJ$3&amp;"*")=1,1,0),0))</f>
        <v>0</v>
      </c>
      <c r="AK31" s="0" t="n">
        <f aca="false">IF(OR(AK$3="",Consolidado!$D31=""),0,IF(ISNUMBER(SEARCH(AK$3,Consolidado!$D31)),IF(COUNTIFS(Consolidado!$AC$5:AC31,Consolidado!$AC31,Consolidado!$D$5:D31,"*"&amp;AK$3&amp;"*")=1,1,0),0))</f>
        <v>0</v>
      </c>
      <c r="AL31" s="0" t="n">
        <f aca="false">IF(OR(AL$3="",Consolidado!$D31=""),0,IF(ISNUMBER(SEARCH(AL$3,Consolidado!$D31)),IF(COUNTIFS(Consolidado!$AC$5:AC31,Consolidado!$AC31,Consolidado!$D$5:D31,"*"&amp;AL$3&amp;"*")=1,1,0),0))</f>
        <v>0</v>
      </c>
      <c r="AM31" s="0" t="n">
        <f aca="false">IF(OR(AM$3="",Consolidado!$D31=""),0,IF(ISNUMBER(SEARCH(AM$3,Consolidado!$D31)),IF(COUNTIFS(Consolidado!$AC$5:AC31,Consolidado!$AC31,Consolidado!$D$5:D31,"*"&amp;AM$3&amp;"*")=1,1,0),0))</f>
        <v>0</v>
      </c>
      <c r="AN31" s="0" t="n">
        <f aca="false">IF(OR(AN$3="",Consolidado!$D31=""),0,IF(ISNUMBER(SEARCH(AN$3,Consolidado!$D31)),IF(COUNTIFS(Consolidado!$AC$5:AC31,Consolidado!$AC31,Consolidado!$D$5:D31,"*"&amp;AN$3&amp;"*")=1,1,0),0))</f>
        <v>0</v>
      </c>
      <c r="AO31" s="0" t="n">
        <f aca="false">IF(OR(AO$3="",Consolidado!$D31=""),0,IF(ISNUMBER(SEARCH(AO$3,Consolidado!$D31)),IF(COUNTIFS(Consolidado!$AC$5:AC31,Consolidado!$AC31,Consolidado!$D$5:D31,"*"&amp;AO$3&amp;"*")=1,1,0),0))</f>
        <v>0</v>
      </c>
    </row>
    <row r="32" customFormat="false" ht="15" hidden="false" customHeight="false" outlineLevel="0" collapsed="false">
      <c r="B32" s="0" t="n">
        <f aca="false">IF(OR(B$3="",Consolidado!$D32=""),0,IF(ISNUMBER(SEARCH(B$3,Consolidado!$D32)),IF(COUNTIFS(Consolidado!$AC$5:AC32,Consolidado!$AC32,Consolidado!$D$5:D32,"*"&amp;B$3&amp;"*")=1,1,0),0))</f>
        <v>0</v>
      </c>
      <c r="C32" s="0" t="n">
        <f aca="false">IF(OR(C$3="",Consolidado!$D32=""),0,IF(ISNUMBER(SEARCH(C$3,Consolidado!$D32)),IF(COUNTIFS(Consolidado!$AC$5:AC32,Consolidado!$AC32,Consolidado!$D$5:D32,"*"&amp;C$3&amp;"*")=1,1,0),0))</f>
        <v>0</v>
      </c>
      <c r="D32" s="0" t="n">
        <f aca="false">IF(OR(D$3="",Consolidado!$D32=""),0,IF(ISNUMBER(SEARCH(D$3,Consolidado!$D32)),IF(COUNTIFS(Consolidado!$AC$5:AC32,Consolidado!$AC32,Consolidado!$D$5:D32,"*"&amp;D$3&amp;"*")=1,1,0),0))</f>
        <v>0</v>
      </c>
      <c r="E32" s="0" t="n">
        <f aca="false">IF(OR(E$3="",Consolidado!$D32=""),0,IF(ISNUMBER(SEARCH(E$3,Consolidado!$D32)),IF(COUNTIFS(Consolidado!$AC$5:AC32,Consolidado!$AC32,Consolidado!$D$5:D32,"*"&amp;E$3&amp;"*")=1,1,0),0))</f>
        <v>0</v>
      </c>
      <c r="F32" s="0" t="n">
        <f aca="false">IF(OR(F$3="",Consolidado!$D32=""),0,IF(ISNUMBER(SEARCH(F$3,Consolidado!$D32)),IF(COUNTIFS(Consolidado!$AC$5:AC32,Consolidado!$AC32,Consolidado!$D$5:D32,"*"&amp;F$3&amp;"*")=1,1,0),0))</f>
        <v>0</v>
      </c>
      <c r="G32" s="0" t="n">
        <f aca="false">IF(OR(G$3="",Consolidado!$D32=""),0,IF(ISNUMBER(SEARCH(G$3,Consolidado!$D32)),IF(COUNTIFS(Consolidado!$AC$5:AC32,Consolidado!$AC32,Consolidado!$D$5:D32,"*"&amp;G$3&amp;"*")=1,1,0),0))</f>
        <v>0</v>
      </c>
      <c r="H32" s="0" t="n">
        <f aca="false">IF(OR(H$3="",Consolidado!$D32=""),0,IF(ISNUMBER(SEARCH(H$3,Consolidado!$D32)),IF(COUNTIFS(Consolidado!$AC$5:AC32,Consolidado!$AC32,Consolidado!$D$5:D32,"*"&amp;H$3&amp;"*")=1,1,0),0))</f>
        <v>0</v>
      </c>
      <c r="I32" s="0" t="n">
        <f aca="false">IF(OR(I$3="",Consolidado!$D32=""),0,IF(ISNUMBER(SEARCH(I$3,Consolidado!$D32)),IF(COUNTIFS(Consolidado!$AC$5:AC32,Consolidado!$AC32,Consolidado!$D$5:D32,"*"&amp;I$3&amp;"*")=1,1,0),0))</f>
        <v>0</v>
      </c>
      <c r="J32" s="0" t="n">
        <f aca="false">IF(OR(J$3="",Consolidado!$D32=""),0,IF(ISNUMBER(SEARCH(J$3,Consolidado!$D32)),IF(COUNTIFS(Consolidado!$AC$5:AC32,Consolidado!$AC32,Consolidado!$D$5:D32,"*"&amp;J$3&amp;"*")=1,1,0),0))</f>
        <v>0</v>
      </c>
      <c r="K32" s="0" t="n">
        <f aca="false">IF(OR(K$3="",Consolidado!$D32=""),0,IF(ISNUMBER(SEARCH(K$3,Consolidado!$D32)),IF(COUNTIFS(Consolidado!$AC$5:AC32,Consolidado!$AC32,Consolidado!$D$5:D32,"*"&amp;K$3&amp;"*")=1,1,0),0))</f>
        <v>0</v>
      </c>
      <c r="L32" s="0" t="n">
        <f aca="false">IF(OR(L$3="",Consolidado!$D32=""),0,IF(ISNUMBER(SEARCH(L$3,Consolidado!$D32)),IF(COUNTIFS(Consolidado!$AC$5:AC32,Consolidado!$AC32,Consolidado!$D$5:D32,"*"&amp;L$3&amp;"*")=1,1,0),0))</f>
        <v>0</v>
      </c>
      <c r="M32" s="0" t="n">
        <f aca="false">IF(OR(M$3="",Consolidado!$D32=""),0,IF(ISNUMBER(SEARCH(M$3,Consolidado!$D32)),IF(COUNTIFS(Consolidado!$AC$5:AC32,Consolidado!$AC32,Consolidado!$D$5:D32,"*"&amp;M$3&amp;"*")=1,1,0),0))</f>
        <v>0</v>
      </c>
      <c r="N32" s="0" t="n">
        <f aca="false">IF(OR(N$3="",Consolidado!$D32=""),0,IF(ISNUMBER(SEARCH(N$3,Consolidado!$D32)),IF(COUNTIFS(Consolidado!$AC$5:AC32,Consolidado!$AC32,Consolidado!$D$5:D32,"*"&amp;N$3&amp;"*")=1,1,0),0))</f>
        <v>0</v>
      </c>
      <c r="O32" s="0" t="n">
        <f aca="false">IF(OR(O$3="",Consolidado!$D32=""),0,IF(ISNUMBER(SEARCH(O$3,Consolidado!$D32)),IF(COUNTIFS(Consolidado!$AC$5:AC32,Consolidado!$AC32,Consolidado!$D$5:D32,"*"&amp;O$3&amp;"*")=1,1,0),0))</f>
        <v>0</v>
      </c>
      <c r="P32" s="0" t="n">
        <f aca="false">IF(OR(P$3="",Consolidado!$D32=""),0,IF(ISNUMBER(SEARCH(P$3,Consolidado!$D32)),IF(COUNTIFS(Consolidado!$AC$5:AC32,Consolidado!$AC32,Consolidado!$D$5:D32,"*"&amp;P$3&amp;"*")=1,1,0),0))</f>
        <v>0</v>
      </c>
      <c r="Q32" s="0" t="n">
        <f aca="false">IF(OR(Q$3="",Consolidado!$D32=""),0,IF(ISNUMBER(SEARCH(Q$3,Consolidado!$D32)),IF(COUNTIFS(Consolidado!$AC$5:AC32,Consolidado!$AC32,Consolidado!$D$5:D32,"*"&amp;Q$3&amp;"*")=1,1,0),0))</f>
        <v>0</v>
      </c>
      <c r="R32" s="0" t="n">
        <f aca="false">IF(OR(R$3="",Consolidado!$D32=""),0,IF(ISNUMBER(SEARCH(R$3,Consolidado!$D32)),IF(COUNTIFS(Consolidado!$AC$5:AC32,Consolidado!$AC32,Consolidado!$D$5:D32,"*"&amp;R$3&amp;"*")=1,1,0),0))</f>
        <v>0</v>
      </c>
      <c r="S32" s="0" t="n">
        <f aca="false">IF(OR(S$3="",Consolidado!$D32=""),0,IF(ISNUMBER(SEARCH(S$3,Consolidado!$D32)),IF(COUNTIFS(Consolidado!$AC$5:AC32,Consolidado!$AC32,Consolidado!$D$5:D32,"*"&amp;S$3&amp;"*")=1,1,0),0))</f>
        <v>0</v>
      </c>
      <c r="T32" s="0" t="n">
        <f aca="false">IF(OR(T$3="",Consolidado!$D32=""),0,IF(ISNUMBER(SEARCH(T$3,Consolidado!$D32)),IF(COUNTIFS(Consolidado!$AC$5:AC32,Consolidado!$AC32,Consolidado!$D$5:D32,"*"&amp;T$3&amp;"*")=1,1,0),0))</f>
        <v>0</v>
      </c>
      <c r="U32" s="0" t="n">
        <f aca="false">IF(OR(U$3="",Consolidado!$D32=""),0,IF(ISNUMBER(SEARCH(U$3,Consolidado!$D32)),IF(COUNTIFS(Consolidado!$AC$5:AC32,Consolidado!$AC32,Consolidado!$D$5:D32,"*"&amp;U$3&amp;"*")=1,1,0),0))</f>
        <v>0</v>
      </c>
      <c r="V32" s="0" t="n">
        <f aca="false">IF(OR(V$3="",Consolidado!$D32=""),0,IF(ISNUMBER(SEARCH(V$3,Consolidado!$D32)),IF(COUNTIFS(Consolidado!$AC$5:AC32,Consolidado!$AC32,Consolidado!$D$5:D32,"*"&amp;V$3&amp;"*")=1,1,0),0))</f>
        <v>0</v>
      </c>
      <c r="W32" s="0" t="n">
        <f aca="false">IF(OR(W$3="",Consolidado!$D32=""),0,IF(ISNUMBER(SEARCH(W$3,Consolidado!$D32)),IF(COUNTIFS(Consolidado!$AC$5:AC32,Consolidado!$AC32,Consolidado!$D$5:D32,"*"&amp;W$3&amp;"*")=1,1,0),0))</f>
        <v>0</v>
      </c>
      <c r="X32" s="0" t="n">
        <f aca="false">IF(OR(X$3="",Consolidado!$D32=""),0,IF(ISNUMBER(SEARCH(X$3,Consolidado!$D32)),IF(COUNTIFS(Consolidado!$AC$5:AC32,Consolidado!$AC32,Consolidado!$D$5:D32,"*"&amp;X$3&amp;"*")=1,1,0),0))</f>
        <v>0</v>
      </c>
      <c r="Y32" s="0" t="n">
        <f aca="false">IF(OR(Y$3="",Consolidado!$D32=""),0,IF(ISNUMBER(SEARCH(Y$3,Consolidado!$D32)),IF(COUNTIFS(Consolidado!$AC$5:AC32,Consolidado!$AC32,Consolidado!$D$5:D32,"*"&amp;Y$3&amp;"*")=1,1,0),0))</f>
        <v>0</v>
      </c>
      <c r="Z32" s="0" t="n">
        <f aca="false">IF(OR(Z$3="",Consolidado!$D32=""),0,IF(ISNUMBER(SEARCH(Z$3,Consolidado!$D32)),IF(COUNTIFS(Consolidado!$AC$5:AC32,Consolidado!$AC32,Consolidado!$D$5:D32,"*"&amp;Z$3&amp;"*")=1,1,0),0))</f>
        <v>0</v>
      </c>
      <c r="AA32" s="0" t="n">
        <f aca="false">IF(OR(AA$3="",Consolidado!$D32=""),0,IF(ISNUMBER(SEARCH(AA$3,Consolidado!$D32)),IF(COUNTIFS(Consolidado!$AC$5:AC32,Consolidado!$AC32,Consolidado!$D$5:D32,"*"&amp;AA$3&amp;"*")=1,1,0),0))</f>
        <v>0</v>
      </c>
      <c r="AB32" s="0" t="n">
        <f aca="false">IF(OR(AB$3="",Consolidado!$D32=""),0,IF(ISNUMBER(SEARCH(AB$3,Consolidado!$D32)),IF(COUNTIFS(Consolidado!$AC$5:AC32,Consolidado!$AC32,Consolidado!$D$5:D32,"*"&amp;AB$3&amp;"*")=1,1,0),0))</f>
        <v>0</v>
      </c>
      <c r="AC32" s="0" t="n">
        <f aca="false">IF(OR(AC$3="",Consolidado!$D32=""),0,IF(ISNUMBER(SEARCH(AC$3,Consolidado!$D32)),IF(COUNTIFS(Consolidado!$AC$5:AC32,Consolidado!$AC32,Consolidado!$D$5:D32,"*"&amp;AC$3&amp;"*")=1,1,0),0))</f>
        <v>0</v>
      </c>
      <c r="AD32" s="0" t="n">
        <f aca="false">IF(OR(AD$3="",Consolidado!$D32=""),0,IF(ISNUMBER(SEARCH(AD$3,Consolidado!$D32)),IF(COUNTIFS(Consolidado!$AC$5:AC32,Consolidado!$AC32,Consolidado!$D$5:D32,"*"&amp;AD$3&amp;"*")=1,1,0),0))</f>
        <v>0</v>
      </c>
      <c r="AE32" s="0" t="n">
        <f aca="false">IF(OR(AE$3="",Consolidado!$D32=""),0,IF(ISNUMBER(SEARCH(AE$3,Consolidado!$D32)),IF(COUNTIFS(Consolidado!$AC$5:AC32,Consolidado!$AC32,Consolidado!$D$5:D32,"*"&amp;AE$3&amp;"*")=1,1,0),0))</f>
        <v>0</v>
      </c>
      <c r="AF32" s="0" t="n">
        <f aca="false">IF(OR(AF$3="",Consolidado!$D32=""),0,IF(ISNUMBER(SEARCH(AF$3,Consolidado!$D32)),IF(COUNTIFS(Consolidado!$AC$5:AC32,Consolidado!$AC32,Consolidado!$D$5:D32,"*"&amp;AF$3&amp;"*")=1,1,0),0))</f>
        <v>0</v>
      </c>
      <c r="AG32" s="0" t="n">
        <f aca="false">IF(OR(AG$3="",Consolidado!$D32=""),0,IF(ISNUMBER(SEARCH(AG$3,Consolidado!$D32)),IF(COUNTIFS(Consolidado!$AC$5:AC32,Consolidado!$AC32,Consolidado!$D$5:D32,"*"&amp;AG$3&amp;"*")=1,1,0),0))</f>
        <v>0</v>
      </c>
      <c r="AH32" s="0" t="n">
        <f aca="false">IF(OR(AH$3="",Consolidado!$D32=""),0,IF(ISNUMBER(SEARCH(AH$3,Consolidado!$D32)),IF(COUNTIFS(Consolidado!$AC$5:AC32,Consolidado!$AC32,Consolidado!$D$5:D32,"*"&amp;AH$3&amp;"*")=1,1,0),0))</f>
        <v>0</v>
      </c>
      <c r="AI32" s="0" t="n">
        <f aca="false">IF(OR(AI$3="",Consolidado!$D32=""),0,IF(ISNUMBER(SEARCH(AI$3,Consolidado!$D32)),IF(COUNTIFS(Consolidado!$AC$5:AC32,Consolidado!$AC32,Consolidado!$D$5:D32,"*"&amp;AI$3&amp;"*")=1,1,0),0))</f>
        <v>0</v>
      </c>
      <c r="AJ32" s="0" t="n">
        <f aca="false">IF(OR(AJ$3="",Consolidado!$D32=""),0,IF(ISNUMBER(SEARCH(AJ$3,Consolidado!$D32)),IF(COUNTIFS(Consolidado!$AC$5:AC32,Consolidado!$AC32,Consolidado!$D$5:D32,"*"&amp;AJ$3&amp;"*")=1,1,0),0))</f>
        <v>0</v>
      </c>
      <c r="AK32" s="0" t="n">
        <f aca="false">IF(OR(AK$3="",Consolidado!$D32=""),0,IF(ISNUMBER(SEARCH(AK$3,Consolidado!$D32)),IF(COUNTIFS(Consolidado!$AC$5:AC32,Consolidado!$AC32,Consolidado!$D$5:D32,"*"&amp;AK$3&amp;"*")=1,1,0),0))</f>
        <v>0</v>
      </c>
      <c r="AL32" s="0" t="n">
        <f aca="false">IF(OR(AL$3="",Consolidado!$D32=""),0,IF(ISNUMBER(SEARCH(AL$3,Consolidado!$D32)),IF(COUNTIFS(Consolidado!$AC$5:AC32,Consolidado!$AC32,Consolidado!$D$5:D32,"*"&amp;AL$3&amp;"*")=1,1,0),0))</f>
        <v>0</v>
      </c>
      <c r="AM32" s="0" t="n">
        <f aca="false">IF(OR(AM$3="",Consolidado!$D32=""),0,IF(ISNUMBER(SEARCH(AM$3,Consolidado!$D32)),IF(COUNTIFS(Consolidado!$AC$5:AC32,Consolidado!$AC32,Consolidado!$D$5:D32,"*"&amp;AM$3&amp;"*")=1,1,0),0))</f>
        <v>0</v>
      </c>
      <c r="AN32" s="0" t="n">
        <f aca="false">IF(OR(AN$3="",Consolidado!$D32=""),0,IF(ISNUMBER(SEARCH(AN$3,Consolidado!$D32)),IF(COUNTIFS(Consolidado!$AC$5:AC32,Consolidado!$AC32,Consolidado!$D$5:D32,"*"&amp;AN$3&amp;"*")=1,1,0),0))</f>
        <v>0</v>
      </c>
      <c r="AO32" s="0" t="n">
        <f aca="false">IF(OR(AO$3="",Consolidado!$D32=""),0,IF(ISNUMBER(SEARCH(AO$3,Consolidado!$D32)),IF(COUNTIFS(Consolidado!$AC$5:AC32,Consolidado!$AC32,Consolidado!$D$5:D32,"*"&amp;AO$3&amp;"*")=1,1,0),0))</f>
        <v>0</v>
      </c>
    </row>
    <row r="33" customFormat="false" ht="15" hidden="false" customHeight="false" outlineLevel="0" collapsed="false">
      <c r="B33" s="0" t="n">
        <f aca="false">IF(OR(B$3="",Consolidado!$D33=""),0,IF(ISNUMBER(SEARCH(B$3,Consolidado!$D33)),IF(COUNTIFS(Consolidado!$AC$5:AC33,Consolidado!$AC33,Consolidado!$D$5:D33,"*"&amp;B$3&amp;"*")=1,1,0),0))</f>
        <v>0</v>
      </c>
      <c r="C33" s="0" t="n">
        <f aca="false">IF(OR(C$3="",Consolidado!$D33=""),0,IF(ISNUMBER(SEARCH(C$3,Consolidado!$D33)),IF(COUNTIFS(Consolidado!$AC$5:AC33,Consolidado!$AC33,Consolidado!$D$5:D33,"*"&amp;C$3&amp;"*")=1,1,0),0))</f>
        <v>0</v>
      </c>
      <c r="D33" s="0" t="n">
        <f aca="false">IF(OR(D$3="",Consolidado!$D33=""),0,IF(ISNUMBER(SEARCH(D$3,Consolidado!$D33)),IF(COUNTIFS(Consolidado!$AC$5:AC33,Consolidado!$AC33,Consolidado!$D$5:D33,"*"&amp;D$3&amp;"*")=1,1,0),0))</f>
        <v>0</v>
      </c>
      <c r="E33" s="0" t="n">
        <f aca="false">IF(OR(E$3="",Consolidado!$D33=""),0,IF(ISNUMBER(SEARCH(E$3,Consolidado!$D33)),IF(COUNTIFS(Consolidado!$AC$5:AC33,Consolidado!$AC33,Consolidado!$D$5:D33,"*"&amp;E$3&amp;"*")=1,1,0),0))</f>
        <v>0</v>
      </c>
      <c r="F33" s="0" t="n">
        <f aca="false">IF(OR(F$3="",Consolidado!$D33=""),0,IF(ISNUMBER(SEARCH(F$3,Consolidado!$D33)),IF(COUNTIFS(Consolidado!$AC$5:AC33,Consolidado!$AC33,Consolidado!$D$5:D33,"*"&amp;F$3&amp;"*")=1,1,0),0))</f>
        <v>0</v>
      </c>
      <c r="G33" s="0" t="n">
        <f aca="false">IF(OR(G$3="",Consolidado!$D33=""),0,IF(ISNUMBER(SEARCH(G$3,Consolidado!$D33)),IF(COUNTIFS(Consolidado!$AC$5:AC33,Consolidado!$AC33,Consolidado!$D$5:D33,"*"&amp;G$3&amp;"*")=1,1,0),0))</f>
        <v>1</v>
      </c>
      <c r="H33" s="0" t="n">
        <f aca="false">IF(OR(H$3="",Consolidado!$D33=""),0,IF(ISNUMBER(SEARCH(H$3,Consolidado!$D33)),IF(COUNTIFS(Consolidado!$AC$5:AC33,Consolidado!$AC33,Consolidado!$D$5:D33,"*"&amp;H$3&amp;"*")=1,1,0),0))</f>
        <v>0</v>
      </c>
      <c r="I33" s="0" t="n">
        <f aca="false">IF(OR(I$3="",Consolidado!$D33=""),0,IF(ISNUMBER(SEARCH(I$3,Consolidado!$D33)),IF(COUNTIFS(Consolidado!$AC$5:AC33,Consolidado!$AC33,Consolidado!$D$5:D33,"*"&amp;I$3&amp;"*")=1,1,0),0))</f>
        <v>0</v>
      </c>
      <c r="J33" s="0" t="n">
        <f aca="false">IF(OR(J$3="",Consolidado!$D33=""),0,IF(ISNUMBER(SEARCH(J$3,Consolidado!$D33)),IF(COUNTIFS(Consolidado!$AC$5:AC33,Consolidado!$AC33,Consolidado!$D$5:D33,"*"&amp;J$3&amp;"*")=1,1,0),0))</f>
        <v>0</v>
      </c>
      <c r="K33" s="0" t="n">
        <f aca="false">IF(OR(K$3="",Consolidado!$D33=""),0,IF(ISNUMBER(SEARCH(K$3,Consolidado!$D33)),IF(COUNTIFS(Consolidado!$AC$5:AC33,Consolidado!$AC33,Consolidado!$D$5:D33,"*"&amp;K$3&amp;"*")=1,1,0),0))</f>
        <v>0</v>
      </c>
      <c r="L33" s="0" t="n">
        <f aca="false">IF(OR(L$3="",Consolidado!$D33=""),0,IF(ISNUMBER(SEARCH(L$3,Consolidado!$D33)),IF(COUNTIFS(Consolidado!$AC$5:AC33,Consolidado!$AC33,Consolidado!$D$5:D33,"*"&amp;L$3&amp;"*")=1,1,0),0))</f>
        <v>0</v>
      </c>
      <c r="M33" s="0" t="n">
        <f aca="false">IF(OR(M$3="",Consolidado!$D33=""),0,IF(ISNUMBER(SEARCH(M$3,Consolidado!$D33)),IF(COUNTIFS(Consolidado!$AC$5:AC33,Consolidado!$AC33,Consolidado!$D$5:D33,"*"&amp;M$3&amp;"*")=1,1,0),0))</f>
        <v>0</v>
      </c>
      <c r="N33" s="0" t="n">
        <f aca="false">IF(OR(N$3="",Consolidado!$D33=""),0,IF(ISNUMBER(SEARCH(N$3,Consolidado!$D33)),IF(COUNTIFS(Consolidado!$AC$5:AC33,Consolidado!$AC33,Consolidado!$D$5:D33,"*"&amp;N$3&amp;"*")=1,1,0),0))</f>
        <v>0</v>
      </c>
      <c r="O33" s="0" t="n">
        <f aca="false">IF(OR(O$3="",Consolidado!$D33=""),0,IF(ISNUMBER(SEARCH(O$3,Consolidado!$D33)),IF(COUNTIFS(Consolidado!$AC$5:AC33,Consolidado!$AC33,Consolidado!$D$5:D33,"*"&amp;O$3&amp;"*")=1,1,0),0))</f>
        <v>0</v>
      </c>
      <c r="P33" s="0" t="n">
        <f aca="false">IF(OR(P$3="",Consolidado!$D33=""),0,IF(ISNUMBER(SEARCH(P$3,Consolidado!$D33)),IF(COUNTIFS(Consolidado!$AC$5:AC33,Consolidado!$AC33,Consolidado!$D$5:D33,"*"&amp;P$3&amp;"*")=1,1,0),0))</f>
        <v>0</v>
      </c>
      <c r="Q33" s="0" t="n">
        <f aca="false">IF(OR(Q$3="",Consolidado!$D33=""),0,IF(ISNUMBER(SEARCH(Q$3,Consolidado!$D33)),IF(COUNTIFS(Consolidado!$AC$5:AC33,Consolidado!$AC33,Consolidado!$D$5:D33,"*"&amp;Q$3&amp;"*")=1,1,0),0))</f>
        <v>0</v>
      </c>
      <c r="R33" s="0" t="n">
        <f aca="false">IF(OR(R$3="",Consolidado!$D33=""),0,IF(ISNUMBER(SEARCH(R$3,Consolidado!$D33)),IF(COUNTIFS(Consolidado!$AC$5:AC33,Consolidado!$AC33,Consolidado!$D$5:D33,"*"&amp;R$3&amp;"*")=1,1,0),0))</f>
        <v>0</v>
      </c>
      <c r="S33" s="0" t="n">
        <f aca="false">IF(OR(S$3="",Consolidado!$D33=""),0,IF(ISNUMBER(SEARCH(S$3,Consolidado!$D33)),IF(COUNTIFS(Consolidado!$AC$5:AC33,Consolidado!$AC33,Consolidado!$D$5:D33,"*"&amp;S$3&amp;"*")=1,1,0),0))</f>
        <v>0</v>
      </c>
      <c r="T33" s="0" t="n">
        <f aca="false">IF(OR(T$3="",Consolidado!$D33=""),0,IF(ISNUMBER(SEARCH(T$3,Consolidado!$D33)),IF(COUNTIFS(Consolidado!$AC$5:AC33,Consolidado!$AC33,Consolidado!$D$5:D33,"*"&amp;T$3&amp;"*")=1,1,0),0))</f>
        <v>1</v>
      </c>
      <c r="U33" s="0" t="n">
        <f aca="false">IF(OR(U$3="",Consolidado!$D33=""),0,IF(ISNUMBER(SEARCH(U$3,Consolidado!$D33)),IF(COUNTIFS(Consolidado!$AC$5:AC33,Consolidado!$AC33,Consolidado!$D$5:D33,"*"&amp;U$3&amp;"*")=1,1,0),0))</f>
        <v>0</v>
      </c>
      <c r="V33" s="0" t="n">
        <f aca="false">IF(OR(V$3="",Consolidado!$D33=""),0,IF(ISNUMBER(SEARCH(V$3,Consolidado!$D33)),IF(COUNTIFS(Consolidado!$AC$5:AC33,Consolidado!$AC33,Consolidado!$D$5:D33,"*"&amp;V$3&amp;"*")=1,1,0),0))</f>
        <v>0</v>
      </c>
      <c r="W33" s="0" t="n">
        <f aca="false">IF(OR(W$3="",Consolidado!$D33=""),0,IF(ISNUMBER(SEARCH(W$3,Consolidado!$D33)),IF(COUNTIFS(Consolidado!$AC$5:AC33,Consolidado!$AC33,Consolidado!$D$5:D33,"*"&amp;W$3&amp;"*")=1,1,0),0))</f>
        <v>0</v>
      </c>
      <c r="X33" s="0" t="n">
        <f aca="false">IF(OR(X$3="",Consolidado!$D33=""),0,IF(ISNUMBER(SEARCH(X$3,Consolidado!$D33)),IF(COUNTIFS(Consolidado!$AC$5:AC33,Consolidado!$AC33,Consolidado!$D$5:D33,"*"&amp;X$3&amp;"*")=1,1,0),0))</f>
        <v>0</v>
      </c>
      <c r="Y33" s="0" t="n">
        <f aca="false">IF(OR(Y$3="",Consolidado!$D33=""),0,IF(ISNUMBER(SEARCH(Y$3,Consolidado!$D33)),IF(COUNTIFS(Consolidado!$AC$5:AC33,Consolidado!$AC33,Consolidado!$D$5:D33,"*"&amp;Y$3&amp;"*")=1,1,0),0))</f>
        <v>0</v>
      </c>
      <c r="Z33" s="0" t="n">
        <f aca="false">IF(OR(Z$3="",Consolidado!$D33=""),0,IF(ISNUMBER(SEARCH(Z$3,Consolidado!$D33)),IF(COUNTIFS(Consolidado!$AC$5:AC33,Consolidado!$AC33,Consolidado!$D$5:D33,"*"&amp;Z$3&amp;"*")=1,1,0),0))</f>
        <v>0</v>
      </c>
      <c r="AA33" s="0" t="n">
        <f aca="false">IF(OR(AA$3="",Consolidado!$D33=""),0,IF(ISNUMBER(SEARCH(AA$3,Consolidado!$D33)),IF(COUNTIFS(Consolidado!$AC$5:AC33,Consolidado!$AC33,Consolidado!$D$5:D33,"*"&amp;AA$3&amp;"*")=1,1,0),0))</f>
        <v>0</v>
      </c>
      <c r="AB33" s="0" t="n">
        <f aca="false">IF(OR(AB$3="",Consolidado!$D33=""),0,IF(ISNUMBER(SEARCH(AB$3,Consolidado!$D33)),IF(COUNTIFS(Consolidado!$AC$5:AC33,Consolidado!$AC33,Consolidado!$D$5:D33,"*"&amp;AB$3&amp;"*")=1,1,0),0))</f>
        <v>0</v>
      </c>
      <c r="AC33" s="0" t="n">
        <f aca="false">IF(OR(AC$3="",Consolidado!$D33=""),0,IF(ISNUMBER(SEARCH(AC$3,Consolidado!$D33)),IF(COUNTIFS(Consolidado!$AC$5:AC33,Consolidado!$AC33,Consolidado!$D$5:D33,"*"&amp;AC$3&amp;"*")=1,1,0),0))</f>
        <v>0</v>
      </c>
      <c r="AD33" s="0" t="n">
        <f aca="false">IF(OR(AD$3="",Consolidado!$D33=""),0,IF(ISNUMBER(SEARCH(AD$3,Consolidado!$D33)),IF(COUNTIFS(Consolidado!$AC$5:AC33,Consolidado!$AC33,Consolidado!$D$5:D33,"*"&amp;AD$3&amp;"*")=1,1,0),0))</f>
        <v>0</v>
      </c>
      <c r="AE33" s="0" t="n">
        <f aca="false">IF(OR(AE$3="",Consolidado!$D33=""),0,IF(ISNUMBER(SEARCH(AE$3,Consolidado!$D33)),IF(COUNTIFS(Consolidado!$AC$5:AC33,Consolidado!$AC33,Consolidado!$D$5:D33,"*"&amp;AE$3&amp;"*")=1,1,0),0))</f>
        <v>0</v>
      </c>
      <c r="AF33" s="0" t="n">
        <f aca="false">IF(OR(AF$3="",Consolidado!$D33=""),0,IF(ISNUMBER(SEARCH(AF$3,Consolidado!$D33)),IF(COUNTIFS(Consolidado!$AC$5:AC33,Consolidado!$AC33,Consolidado!$D$5:D33,"*"&amp;AF$3&amp;"*")=1,1,0),0))</f>
        <v>0</v>
      </c>
      <c r="AG33" s="0" t="n">
        <f aca="false">IF(OR(AG$3="",Consolidado!$D33=""),0,IF(ISNUMBER(SEARCH(AG$3,Consolidado!$D33)),IF(COUNTIFS(Consolidado!$AC$5:AC33,Consolidado!$AC33,Consolidado!$D$5:D33,"*"&amp;AG$3&amp;"*")=1,1,0),0))</f>
        <v>0</v>
      </c>
      <c r="AH33" s="0" t="n">
        <f aca="false">IF(OR(AH$3="",Consolidado!$D33=""),0,IF(ISNUMBER(SEARCH(AH$3,Consolidado!$D33)),IF(COUNTIFS(Consolidado!$AC$5:AC33,Consolidado!$AC33,Consolidado!$D$5:D33,"*"&amp;AH$3&amp;"*")=1,1,0),0))</f>
        <v>0</v>
      </c>
      <c r="AI33" s="0" t="n">
        <f aca="false">IF(OR(AI$3="",Consolidado!$D33=""),0,IF(ISNUMBER(SEARCH(AI$3,Consolidado!$D33)),IF(COUNTIFS(Consolidado!$AC$5:AC33,Consolidado!$AC33,Consolidado!$D$5:D33,"*"&amp;AI$3&amp;"*")=1,1,0),0))</f>
        <v>0</v>
      </c>
      <c r="AJ33" s="0" t="n">
        <f aca="false">IF(OR(AJ$3="",Consolidado!$D33=""),0,IF(ISNUMBER(SEARCH(AJ$3,Consolidado!$D33)),IF(COUNTIFS(Consolidado!$AC$5:AC33,Consolidado!$AC33,Consolidado!$D$5:D33,"*"&amp;AJ$3&amp;"*")=1,1,0),0))</f>
        <v>0</v>
      </c>
      <c r="AK33" s="0" t="n">
        <f aca="false">IF(OR(AK$3="",Consolidado!$D33=""),0,IF(ISNUMBER(SEARCH(AK$3,Consolidado!$D33)),IF(COUNTIFS(Consolidado!$AC$5:AC33,Consolidado!$AC33,Consolidado!$D$5:D33,"*"&amp;AK$3&amp;"*")=1,1,0),0))</f>
        <v>0</v>
      </c>
      <c r="AL33" s="0" t="n">
        <f aca="false">IF(OR(AL$3="",Consolidado!$D33=""),0,IF(ISNUMBER(SEARCH(AL$3,Consolidado!$D33)),IF(COUNTIFS(Consolidado!$AC$5:AC33,Consolidado!$AC33,Consolidado!$D$5:D33,"*"&amp;AL$3&amp;"*")=1,1,0),0))</f>
        <v>0</v>
      </c>
      <c r="AM33" s="0" t="n">
        <f aca="false">IF(OR(AM$3="",Consolidado!$D33=""),0,IF(ISNUMBER(SEARCH(AM$3,Consolidado!$D33)),IF(COUNTIFS(Consolidado!$AC$5:AC33,Consolidado!$AC33,Consolidado!$D$5:D33,"*"&amp;AM$3&amp;"*")=1,1,0),0))</f>
        <v>0</v>
      </c>
      <c r="AN33" s="0" t="n">
        <f aca="false">IF(OR(AN$3="",Consolidado!$D33=""),0,IF(ISNUMBER(SEARCH(AN$3,Consolidado!$D33)),IF(COUNTIFS(Consolidado!$AC$5:AC33,Consolidado!$AC33,Consolidado!$D$5:D33,"*"&amp;AN$3&amp;"*")=1,1,0),0))</f>
        <v>0</v>
      </c>
      <c r="AO33" s="0" t="n">
        <f aca="false">IF(OR(AO$3="",Consolidado!$D33=""),0,IF(ISNUMBER(SEARCH(AO$3,Consolidado!$D33)),IF(COUNTIFS(Consolidado!$AC$5:AC33,Consolidado!$AC33,Consolidado!$D$5:D33,"*"&amp;AO$3&amp;"*")=1,1,0),0))</f>
        <v>0</v>
      </c>
    </row>
    <row r="34" customFormat="false" ht="15" hidden="false" customHeight="false" outlineLevel="0" collapsed="false">
      <c r="B34" s="0" t="n">
        <f aca="false">IF(OR(B$3="",Consolidado!$D34=""),0,IF(ISNUMBER(SEARCH(B$3,Consolidado!$D34)),IF(COUNTIFS(Consolidado!$AC$5:AC34,Consolidado!$AC34,Consolidado!$D$5:D34,"*"&amp;B$3&amp;"*")=1,1,0),0))</f>
        <v>0</v>
      </c>
      <c r="C34" s="0" t="n">
        <f aca="false">IF(OR(C$3="",Consolidado!$D34=""),0,IF(ISNUMBER(SEARCH(C$3,Consolidado!$D34)),IF(COUNTIFS(Consolidado!$AC$5:AC34,Consolidado!$AC34,Consolidado!$D$5:D34,"*"&amp;C$3&amp;"*")=1,1,0),0))</f>
        <v>1</v>
      </c>
      <c r="D34" s="0" t="n">
        <f aca="false">IF(OR(D$3="",Consolidado!$D34=""),0,IF(ISNUMBER(SEARCH(D$3,Consolidado!$D34)),IF(COUNTIFS(Consolidado!$AC$5:AC34,Consolidado!$AC34,Consolidado!$D$5:D34,"*"&amp;D$3&amp;"*")=1,1,0),0))</f>
        <v>0</v>
      </c>
      <c r="E34" s="0" t="n">
        <f aca="false">IF(OR(E$3="",Consolidado!$D34=""),0,IF(ISNUMBER(SEARCH(E$3,Consolidado!$D34)),IF(COUNTIFS(Consolidado!$AC$5:AC34,Consolidado!$AC34,Consolidado!$D$5:D34,"*"&amp;E$3&amp;"*")=1,1,0),0))</f>
        <v>0</v>
      </c>
      <c r="F34" s="0" t="n">
        <f aca="false">IF(OR(F$3="",Consolidado!$D34=""),0,IF(ISNUMBER(SEARCH(F$3,Consolidado!$D34)),IF(COUNTIFS(Consolidado!$AC$5:AC34,Consolidado!$AC34,Consolidado!$D$5:D34,"*"&amp;F$3&amp;"*")=1,1,0),0))</f>
        <v>0</v>
      </c>
      <c r="G34" s="0" t="n">
        <f aca="false">IF(OR(G$3="",Consolidado!$D34=""),0,IF(ISNUMBER(SEARCH(G$3,Consolidado!$D34)),IF(COUNTIFS(Consolidado!$AC$5:AC34,Consolidado!$AC34,Consolidado!$D$5:D34,"*"&amp;G$3&amp;"*")=1,1,0),0))</f>
        <v>0</v>
      </c>
      <c r="H34" s="0" t="n">
        <f aca="false">IF(OR(H$3="",Consolidado!$D34=""),0,IF(ISNUMBER(SEARCH(H$3,Consolidado!$D34)),IF(COUNTIFS(Consolidado!$AC$5:AC34,Consolidado!$AC34,Consolidado!$D$5:D34,"*"&amp;H$3&amp;"*")=1,1,0),0))</f>
        <v>0</v>
      </c>
      <c r="I34" s="0" t="n">
        <f aca="false">IF(OR(I$3="",Consolidado!$D34=""),0,IF(ISNUMBER(SEARCH(I$3,Consolidado!$D34)),IF(COUNTIFS(Consolidado!$AC$5:AC34,Consolidado!$AC34,Consolidado!$D$5:D34,"*"&amp;I$3&amp;"*")=1,1,0),0))</f>
        <v>0</v>
      </c>
      <c r="J34" s="0" t="n">
        <f aca="false">IF(OR(J$3="",Consolidado!$D34=""),0,IF(ISNUMBER(SEARCH(J$3,Consolidado!$D34)),IF(COUNTIFS(Consolidado!$AC$5:AC34,Consolidado!$AC34,Consolidado!$D$5:D34,"*"&amp;J$3&amp;"*")=1,1,0),0))</f>
        <v>0</v>
      </c>
      <c r="K34" s="0" t="n">
        <f aca="false">IF(OR(K$3="",Consolidado!$D34=""),0,IF(ISNUMBER(SEARCH(K$3,Consolidado!$D34)),IF(COUNTIFS(Consolidado!$AC$5:AC34,Consolidado!$AC34,Consolidado!$D$5:D34,"*"&amp;K$3&amp;"*")=1,1,0),0))</f>
        <v>0</v>
      </c>
      <c r="L34" s="0" t="n">
        <f aca="false">IF(OR(L$3="",Consolidado!$D34=""),0,IF(ISNUMBER(SEARCH(L$3,Consolidado!$D34)),IF(COUNTIFS(Consolidado!$AC$5:AC34,Consolidado!$AC34,Consolidado!$D$5:D34,"*"&amp;L$3&amp;"*")=1,1,0),0))</f>
        <v>0</v>
      </c>
      <c r="M34" s="0" t="n">
        <f aca="false">IF(OR(M$3="",Consolidado!$D34=""),0,IF(ISNUMBER(SEARCH(M$3,Consolidado!$D34)),IF(COUNTIFS(Consolidado!$AC$5:AC34,Consolidado!$AC34,Consolidado!$D$5:D34,"*"&amp;M$3&amp;"*")=1,1,0),0))</f>
        <v>0</v>
      </c>
      <c r="N34" s="0" t="n">
        <f aca="false">IF(OR(N$3="",Consolidado!$D34=""),0,IF(ISNUMBER(SEARCH(N$3,Consolidado!$D34)),IF(COUNTIFS(Consolidado!$AC$5:AC34,Consolidado!$AC34,Consolidado!$D$5:D34,"*"&amp;N$3&amp;"*")=1,1,0),0))</f>
        <v>0</v>
      </c>
      <c r="O34" s="0" t="n">
        <f aca="false">IF(OR(O$3="",Consolidado!$D34=""),0,IF(ISNUMBER(SEARCH(O$3,Consolidado!$D34)),IF(COUNTIFS(Consolidado!$AC$5:AC34,Consolidado!$AC34,Consolidado!$D$5:D34,"*"&amp;O$3&amp;"*")=1,1,0),0))</f>
        <v>0</v>
      </c>
      <c r="P34" s="0" t="n">
        <f aca="false">IF(OR(P$3="",Consolidado!$D34=""),0,IF(ISNUMBER(SEARCH(P$3,Consolidado!$D34)),IF(COUNTIFS(Consolidado!$AC$5:AC34,Consolidado!$AC34,Consolidado!$D$5:D34,"*"&amp;P$3&amp;"*")=1,1,0),0))</f>
        <v>0</v>
      </c>
      <c r="Q34" s="0" t="n">
        <f aca="false">IF(OR(Q$3="",Consolidado!$D34=""),0,IF(ISNUMBER(SEARCH(Q$3,Consolidado!$D34)),IF(COUNTIFS(Consolidado!$AC$5:AC34,Consolidado!$AC34,Consolidado!$D$5:D34,"*"&amp;Q$3&amp;"*")=1,1,0),0))</f>
        <v>0</v>
      </c>
      <c r="R34" s="0" t="n">
        <f aca="false">IF(OR(R$3="",Consolidado!$D34=""),0,IF(ISNUMBER(SEARCH(R$3,Consolidado!$D34)),IF(COUNTIFS(Consolidado!$AC$5:AC34,Consolidado!$AC34,Consolidado!$D$5:D34,"*"&amp;R$3&amp;"*")=1,1,0),0))</f>
        <v>0</v>
      </c>
      <c r="S34" s="0" t="n">
        <f aca="false">IF(OR(S$3="",Consolidado!$D34=""),0,IF(ISNUMBER(SEARCH(S$3,Consolidado!$D34)),IF(COUNTIFS(Consolidado!$AC$5:AC34,Consolidado!$AC34,Consolidado!$D$5:D34,"*"&amp;S$3&amp;"*")=1,1,0),0))</f>
        <v>0</v>
      </c>
      <c r="T34" s="0" t="n">
        <f aca="false">IF(OR(T$3="",Consolidado!$D34=""),0,IF(ISNUMBER(SEARCH(T$3,Consolidado!$D34)),IF(COUNTIFS(Consolidado!$AC$5:AC34,Consolidado!$AC34,Consolidado!$D$5:D34,"*"&amp;T$3&amp;"*")=1,1,0),0))</f>
        <v>0</v>
      </c>
      <c r="U34" s="0" t="n">
        <f aca="false">IF(OR(U$3="",Consolidado!$D34=""),0,IF(ISNUMBER(SEARCH(U$3,Consolidado!$D34)),IF(COUNTIFS(Consolidado!$AC$5:AC34,Consolidado!$AC34,Consolidado!$D$5:D34,"*"&amp;U$3&amp;"*")=1,1,0),0))</f>
        <v>0</v>
      </c>
      <c r="V34" s="0" t="n">
        <f aca="false">IF(OR(V$3="",Consolidado!$D34=""),0,IF(ISNUMBER(SEARCH(V$3,Consolidado!$D34)),IF(COUNTIFS(Consolidado!$AC$5:AC34,Consolidado!$AC34,Consolidado!$D$5:D34,"*"&amp;V$3&amp;"*")=1,1,0),0))</f>
        <v>0</v>
      </c>
      <c r="W34" s="0" t="n">
        <f aca="false">IF(OR(W$3="",Consolidado!$D34=""),0,IF(ISNUMBER(SEARCH(W$3,Consolidado!$D34)),IF(COUNTIFS(Consolidado!$AC$5:AC34,Consolidado!$AC34,Consolidado!$D$5:D34,"*"&amp;W$3&amp;"*")=1,1,0),0))</f>
        <v>0</v>
      </c>
      <c r="X34" s="0" t="n">
        <f aca="false">IF(OR(X$3="",Consolidado!$D34=""),0,IF(ISNUMBER(SEARCH(X$3,Consolidado!$D34)),IF(COUNTIFS(Consolidado!$AC$5:AC34,Consolidado!$AC34,Consolidado!$D$5:D34,"*"&amp;X$3&amp;"*")=1,1,0),0))</f>
        <v>0</v>
      </c>
      <c r="Y34" s="0" t="n">
        <f aca="false">IF(OR(Y$3="",Consolidado!$D34=""),0,IF(ISNUMBER(SEARCH(Y$3,Consolidado!$D34)),IF(COUNTIFS(Consolidado!$AC$5:AC34,Consolidado!$AC34,Consolidado!$D$5:D34,"*"&amp;Y$3&amp;"*")=1,1,0),0))</f>
        <v>0</v>
      </c>
      <c r="Z34" s="0" t="n">
        <f aca="false">IF(OR(Z$3="",Consolidado!$D34=""),0,IF(ISNUMBER(SEARCH(Z$3,Consolidado!$D34)),IF(COUNTIFS(Consolidado!$AC$5:AC34,Consolidado!$AC34,Consolidado!$D$5:D34,"*"&amp;Z$3&amp;"*")=1,1,0),0))</f>
        <v>0</v>
      </c>
      <c r="AA34" s="0" t="n">
        <f aca="false">IF(OR(AA$3="",Consolidado!$D34=""),0,IF(ISNUMBER(SEARCH(AA$3,Consolidado!$D34)),IF(COUNTIFS(Consolidado!$AC$5:AC34,Consolidado!$AC34,Consolidado!$D$5:D34,"*"&amp;AA$3&amp;"*")=1,1,0),0))</f>
        <v>0</v>
      </c>
      <c r="AB34" s="0" t="n">
        <f aca="false">IF(OR(AB$3="",Consolidado!$D34=""),0,IF(ISNUMBER(SEARCH(AB$3,Consolidado!$D34)),IF(COUNTIFS(Consolidado!$AC$5:AC34,Consolidado!$AC34,Consolidado!$D$5:D34,"*"&amp;AB$3&amp;"*")=1,1,0),0))</f>
        <v>0</v>
      </c>
      <c r="AC34" s="0" t="n">
        <f aca="false">IF(OR(AC$3="",Consolidado!$D34=""),0,IF(ISNUMBER(SEARCH(AC$3,Consolidado!$D34)),IF(COUNTIFS(Consolidado!$AC$5:AC34,Consolidado!$AC34,Consolidado!$D$5:D34,"*"&amp;AC$3&amp;"*")=1,1,0),0))</f>
        <v>0</v>
      </c>
      <c r="AD34" s="0" t="n">
        <f aca="false">IF(OR(AD$3="",Consolidado!$D34=""),0,IF(ISNUMBER(SEARCH(AD$3,Consolidado!$D34)),IF(COUNTIFS(Consolidado!$AC$5:AC34,Consolidado!$AC34,Consolidado!$D$5:D34,"*"&amp;AD$3&amp;"*")=1,1,0),0))</f>
        <v>0</v>
      </c>
      <c r="AE34" s="0" t="n">
        <f aca="false">IF(OR(AE$3="",Consolidado!$D34=""),0,IF(ISNUMBER(SEARCH(AE$3,Consolidado!$D34)),IF(COUNTIFS(Consolidado!$AC$5:AC34,Consolidado!$AC34,Consolidado!$D$5:D34,"*"&amp;AE$3&amp;"*")=1,1,0),0))</f>
        <v>0</v>
      </c>
      <c r="AF34" s="0" t="n">
        <f aca="false">IF(OR(AF$3="",Consolidado!$D34=""),0,IF(ISNUMBER(SEARCH(AF$3,Consolidado!$D34)),IF(COUNTIFS(Consolidado!$AC$5:AC34,Consolidado!$AC34,Consolidado!$D$5:D34,"*"&amp;AF$3&amp;"*")=1,1,0),0))</f>
        <v>0</v>
      </c>
      <c r="AG34" s="0" t="n">
        <f aca="false">IF(OR(AG$3="",Consolidado!$D34=""),0,IF(ISNUMBER(SEARCH(AG$3,Consolidado!$D34)),IF(COUNTIFS(Consolidado!$AC$5:AC34,Consolidado!$AC34,Consolidado!$D$5:D34,"*"&amp;AG$3&amp;"*")=1,1,0),0))</f>
        <v>0</v>
      </c>
      <c r="AH34" s="0" t="n">
        <f aca="false">IF(OR(AH$3="",Consolidado!$D34=""),0,IF(ISNUMBER(SEARCH(AH$3,Consolidado!$D34)),IF(COUNTIFS(Consolidado!$AC$5:AC34,Consolidado!$AC34,Consolidado!$D$5:D34,"*"&amp;AH$3&amp;"*")=1,1,0),0))</f>
        <v>0</v>
      </c>
      <c r="AI34" s="0" t="n">
        <f aca="false">IF(OR(AI$3="",Consolidado!$D34=""),0,IF(ISNUMBER(SEARCH(AI$3,Consolidado!$D34)),IF(COUNTIFS(Consolidado!$AC$5:AC34,Consolidado!$AC34,Consolidado!$D$5:D34,"*"&amp;AI$3&amp;"*")=1,1,0),0))</f>
        <v>0</v>
      </c>
      <c r="AJ34" s="0" t="n">
        <f aca="false">IF(OR(AJ$3="",Consolidado!$D34=""),0,IF(ISNUMBER(SEARCH(AJ$3,Consolidado!$D34)),IF(COUNTIFS(Consolidado!$AC$5:AC34,Consolidado!$AC34,Consolidado!$D$5:D34,"*"&amp;AJ$3&amp;"*")=1,1,0),0))</f>
        <v>0</v>
      </c>
      <c r="AK34" s="0" t="n">
        <f aca="false">IF(OR(AK$3="",Consolidado!$D34=""),0,IF(ISNUMBER(SEARCH(AK$3,Consolidado!$D34)),IF(COUNTIFS(Consolidado!$AC$5:AC34,Consolidado!$AC34,Consolidado!$D$5:D34,"*"&amp;AK$3&amp;"*")=1,1,0),0))</f>
        <v>0</v>
      </c>
      <c r="AL34" s="0" t="n">
        <f aca="false">IF(OR(AL$3="",Consolidado!$D34=""),0,IF(ISNUMBER(SEARCH(AL$3,Consolidado!$D34)),IF(COUNTIFS(Consolidado!$AC$5:AC34,Consolidado!$AC34,Consolidado!$D$5:D34,"*"&amp;AL$3&amp;"*")=1,1,0),0))</f>
        <v>0</v>
      </c>
      <c r="AM34" s="0" t="n">
        <f aca="false">IF(OR(AM$3="",Consolidado!$D34=""),0,IF(ISNUMBER(SEARCH(AM$3,Consolidado!$D34)),IF(COUNTIFS(Consolidado!$AC$5:AC34,Consolidado!$AC34,Consolidado!$D$5:D34,"*"&amp;AM$3&amp;"*")=1,1,0),0))</f>
        <v>0</v>
      </c>
      <c r="AN34" s="0" t="n">
        <f aca="false">IF(OR(AN$3="",Consolidado!$D34=""),0,IF(ISNUMBER(SEARCH(AN$3,Consolidado!$D34)),IF(COUNTIFS(Consolidado!$AC$5:AC34,Consolidado!$AC34,Consolidado!$D$5:D34,"*"&amp;AN$3&amp;"*")=1,1,0),0))</f>
        <v>0</v>
      </c>
      <c r="AO34" s="0" t="n">
        <f aca="false">IF(OR(AO$3="",Consolidado!$D34=""),0,IF(ISNUMBER(SEARCH(AO$3,Consolidado!$D34)),IF(COUNTIFS(Consolidado!$AC$5:AC34,Consolidado!$AC34,Consolidado!$D$5:D34,"*"&amp;AO$3&amp;"*")=1,1,0),0))</f>
        <v>0</v>
      </c>
    </row>
    <row r="35" customFormat="false" ht="15" hidden="false" customHeight="false" outlineLevel="0" collapsed="false">
      <c r="B35" s="0" t="n">
        <f aca="false">IF(OR(B$3="",Consolidado!$D35=""),0,IF(ISNUMBER(SEARCH(B$3,Consolidado!$D35)),IF(COUNTIFS(Consolidado!$AC$5:AC35,Consolidado!$AC35,Consolidado!$D$5:D35,"*"&amp;B$3&amp;"*")=1,1,0),0))</f>
        <v>0</v>
      </c>
      <c r="C35" s="0" t="n">
        <f aca="false">IF(OR(C$3="",Consolidado!$D35=""),0,IF(ISNUMBER(SEARCH(C$3,Consolidado!$D35)),IF(COUNTIFS(Consolidado!$AC$5:AC35,Consolidado!$AC35,Consolidado!$D$5:D35,"*"&amp;C$3&amp;"*")=1,1,0),0))</f>
        <v>0</v>
      </c>
      <c r="D35" s="0" t="n">
        <f aca="false">IF(OR(D$3="",Consolidado!$D35=""),0,IF(ISNUMBER(SEARCH(D$3,Consolidado!$D35)),IF(COUNTIFS(Consolidado!$AC$5:AC35,Consolidado!$AC35,Consolidado!$D$5:D35,"*"&amp;D$3&amp;"*")=1,1,0),0))</f>
        <v>0</v>
      </c>
      <c r="E35" s="0" t="n">
        <f aca="false">IF(OR(E$3="",Consolidado!$D35=""),0,IF(ISNUMBER(SEARCH(E$3,Consolidado!$D35)),IF(COUNTIFS(Consolidado!$AC$5:AC35,Consolidado!$AC35,Consolidado!$D$5:D35,"*"&amp;E$3&amp;"*")=1,1,0),0))</f>
        <v>1</v>
      </c>
      <c r="F35" s="0" t="n">
        <f aca="false">IF(OR(F$3="",Consolidado!$D35=""),0,IF(ISNUMBER(SEARCH(F$3,Consolidado!$D35)),IF(COUNTIFS(Consolidado!$AC$5:AC35,Consolidado!$AC35,Consolidado!$D$5:D35,"*"&amp;F$3&amp;"*")=1,1,0),0))</f>
        <v>0</v>
      </c>
      <c r="G35" s="0" t="n">
        <f aca="false">IF(OR(G$3="",Consolidado!$D35=""),0,IF(ISNUMBER(SEARCH(G$3,Consolidado!$D35)),IF(COUNTIFS(Consolidado!$AC$5:AC35,Consolidado!$AC35,Consolidado!$D$5:D35,"*"&amp;G$3&amp;"*")=1,1,0),0))</f>
        <v>0</v>
      </c>
      <c r="H35" s="0" t="n">
        <f aca="false">IF(OR(H$3="",Consolidado!$D35=""),0,IF(ISNUMBER(SEARCH(H$3,Consolidado!$D35)),IF(COUNTIFS(Consolidado!$AC$5:AC35,Consolidado!$AC35,Consolidado!$D$5:D35,"*"&amp;H$3&amp;"*")=1,1,0),0))</f>
        <v>0</v>
      </c>
      <c r="I35" s="0" t="n">
        <f aca="false">IF(OR(I$3="",Consolidado!$D35=""),0,IF(ISNUMBER(SEARCH(I$3,Consolidado!$D35)),IF(COUNTIFS(Consolidado!$AC$5:AC35,Consolidado!$AC35,Consolidado!$D$5:D35,"*"&amp;I$3&amp;"*")=1,1,0),0))</f>
        <v>0</v>
      </c>
      <c r="J35" s="0" t="n">
        <f aca="false">IF(OR(J$3="",Consolidado!$D35=""),0,IF(ISNUMBER(SEARCH(J$3,Consolidado!$D35)),IF(COUNTIFS(Consolidado!$AC$5:AC35,Consolidado!$AC35,Consolidado!$D$5:D35,"*"&amp;J$3&amp;"*")=1,1,0),0))</f>
        <v>0</v>
      </c>
      <c r="K35" s="0" t="n">
        <f aca="false">IF(OR(K$3="",Consolidado!$D35=""),0,IF(ISNUMBER(SEARCH(K$3,Consolidado!$D35)),IF(COUNTIFS(Consolidado!$AC$5:AC35,Consolidado!$AC35,Consolidado!$D$5:D35,"*"&amp;K$3&amp;"*")=1,1,0),0))</f>
        <v>0</v>
      </c>
      <c r="L35" s="0" t="n">
        <f aca="false">IF(OR(L$3="",Consolidado!$D35=""),0,IF(ISNUMBER(SEARCH(L$3,Consolidado!$D35)),IF(COUNTIFS(Consolidado!$AC$5:AC35,Consolidado!$AC35,Consolidado!$D$5:D35,"*"&amp;L$3&amp;"*")=1,1,0),0))</f>
        <v>0</v>
      </c>
      <c r="M35" s="0" t="n">
        <f aca="false">IF(OR(M$3="",Consolidado!$D35=""),0,IF(ISNUMBER(SEARCH(M$3,Consolidado!$D35)),IF(COUNTIFS(Consolidado!$AC$5:AC35,Consolidado!$AC35,Consolidado!$D$5:D35,"*"&amp;M$3&amp;"*")=1,1,0),0))</f>
        <v>0</v>
      </c>
      <c r="N35" s="0" t="n">
        <f aca="false">IF(OR(N$3="",Consolidado!$D35=""),0,IF(ISNUMBER(SEARCH(N$3,Consolidado!$D35)),IF(COUNTIFS(Consolidado!$AC$5:AC35,Consolidado!$AC35,Consolidado!$D$5:D35,"*"&amp;N$3&amp;"*")=1,1,0),0))</f>
        <v>0</v>
      </c>
      <c r="O35" s="0" t="n">
        <f aca="false">IF(OR(O$3="",Consolidado!$D35=""),0,IF(ISNUMBER(SEARCH(O$3,Consolidado!$D35)),IF(COUNTIFS(Consolidado!$AC$5:AC35,Consolidado!$AC35,Consolidado!$D$5:D35,"*"&amp;O$3&amp;"*")=1,1,0),0))</f>
        <v>0</v>
      </c>
      <c r="P35" s="0" t="n">
        <f aca="false">IF(OR(P$3="",Consolidado!$D35=""),0,IF(ISNUMBER(SEARCH(P$3,Consolidado!$D35)),IF(COUNTIFS(Consolidado!$AC$5:AC35,Consolidado!$AC35,Consolidado!$D$5:D35,"*"&amp;P$3&amp;"*")=1,1,0),0))</f>
        <v>0</v>
      </c>
      <c r="Q35" s="0" t="n">
        <f aca="false">IF(OR(Q$3="",Consolidado!$D35=""),0,IF(ISNUMBER(SEARCH(Q$3,Consolidado!$D35)),IF(COUNTIFS(Consolidado!$AC$5:AC35,Consolidado!$AC35,Consolidado!$D$5:D35,"*"&amp;Q$3&amp;"*")=1,1,0),0))</f>
        <v>0</v>
      </c>
      <c r="R35" s="0" t="n">
        <f aca="false">IF(OR(R$3="",Consolidado!$D35=""),0,IF(ISNUMBER(SEARCH(R$3,Consolidado!$D35)),IF(COUNTIFS(Consolidado!$AC$5:AC35,Consolidado!$AC35,Consolidado!$D$5:D35,"*"&amp;R$3&amp;"*")=1,1,0),0))</f>
        <v>0</v>
      </c>
      <c r="S35" s="0" t="n">
        <f aca="false">IF(OR(S$3="",Consolidado!$D35=""),0,IF(ISNUMBER(SEARCH(S$3,Consolidado!$D35)),IF(COUNTIFS(Consolidado!$AC$5:AC35,Consolidado!$AC35,Consolidado!$D$5:D35,"*"&amp;S$3&amp;"*")=1,1,0),0))</f>
        <v>0</v>
      </c>
      <c r="T35" s="0" t="n">
        <f aca="false">IF(OR(T$3="",Consolidado!$D35=""),0,IF(ISNUMBER(SEARCH(T$3,Consolidado!$D35)),IF(COUNTIFS(Consolidado!$AC$5:AC35,Consolidado!$AC35,Consolidado!$D$5:D35,"*"&amp;T$3&amp;"*")=1,1,0),0))</f>
        <v>0</v>
      </c>
      <c r="U35" s="0" t="n">
        <f aca="false">IF(OR(U$3="",Consolidado!$D35=""),0,IF(ISNUMBER(SEARCH(U$3,Consolidado!$D35)),IF(COUNTIFS(Consolidado!$AC$5:AC35,Consolidado!$AC35,Consolidado!$D$5:D35,"*"&amp;U$3&amp;"*")=1,1,0),0))</f>
        <v>0</v>
      </c>
      <c r="V35" s="0" t="n">
        <f aca="false">IF(OR(V$3="",Consolidado!$D35=""),0,IF(ISNUMBER(SEARCH(V$3,Consolidado!$D35)),IF(COUNTIFS(Consolidado!$AC$5:AC35,Consolidado!$AC35,Consolidado!$D$5:D35,"*"&amp;V$3&amp;"*")=1,1,0),0))</f>
        <v>0</v>
      </c>
      <c r="W35" s="0" t="n">
        <f aca="false">IF(OR(W$3="",Consolidado!$D35=""),0,IF(ISNUMBER(SEARCH(W$3,Consolidado!$D35)),IF(COUNTIFS(Consolidado!$AC$5:AC35,Consolidado!$AC35,Consolidado!$D$5:D35,"*"&amp;W$3&amp;"*")=1,1,0),0))</f>
        <v>0</v>
      </c>
      <c r="X35" s="0" t="n">
        <f aca="false">IF(OR(X$3="",Consolidado!$D35=""),0,IF(ISNUMBER(SEARCH(X$3,Consolidado!$D35)),IF(COUNTIFS(Consolidado!$AC$5:AC35,Consolidado!$AC35,Consolidado!$D$5:D35,"*"&amp;X$3&amp;"*")=1,1,0),0))</f>
        <v>0</v>
      </c>
      <c r="Y35" s="0" t="n">
        <f aca="false">IF(OR(Y$3="",Consolidado!$D35=""),0,IF(ISNUMBER(SEARCH(Y$3,Consolidado!$D35)),IF(COUNTIFS(Consolidado!$AC$5:AC35,Consolidado!$AC35,Consolidado!$D$5:D35,"*"&amp;Y$3&amp;"*")=1,1,0),0))</f>
        <v>0</v>
      </c>
      <c r="Z35" s="0" t="n">
        <f aca="false">IF(OR(Z$3="",Consolidado!$D35=""),0,IF(ISNUMBER(SEARCH(Z$3,Consolidado!$D35)),IF(COUNTIFS(Consolidado!$AC$5:AC35,Consolidado!$AC35,Consolidado!$D$5:D35,"*"&amp;Z$3&amp;"*")=1,1,0),0))</f>
        <v>0</v>
      </c>
      <c r="AA35" s="0" t="n">
        <f aca="false">IF(OR(AA$3="",Consolidado!$D35=""),0,IF(ISNUMBER(SEARCH(AA$3,Consolidado!$D35)),IF(COUNTIFS(Consolidado!$AC$5:AC35,Consolidado!$AC35,Consolidado!$D$5:D35,"*"&amp;AA$3&amp;"*")=1,1,0),0))</f>
        <v>0</v>
      </c>
      <c r="AB35" s="0" t="n">
        <f aca="false">IF(OR(AB$3="",Consolidado!$D35=""),0,IF(ISNUMBER(SEARCH(AB$3,Consolidado!$D35)),IF(COUNTIFS(Consolidado!$AC$5:AC35,Consolidado!$AC35,Consolidado!$D$5:D35,"*"&amp;AB$3&amp;"*")=1,1,0),0))</f>
        <v>0</v>
      </c>
      <c r="AC35" s="0" t="n">
        <f aca="false">IF(OR(AC$3="",Consolidado!$D35=""),0,IF(ISNUMBER(SEARCH(AC$3,Consolidado!$D35)),IF(COUNTIFS(Consolidado!$AC$5:AC35,Consolidado!$AC35,Consolidado!$D$5:D35,"*"&amp;AC$3&amp;"*")=1,1,0),0))</f>
        <v>0</v>
      </c>
      <c r="AD35" s="0" t="n">
        <f aca="false">IF(OR(AD$3="",Consolidado!$D35=""),0,IF(ISNUMBER(SEARCH(AD$3,Consolidado!$D35)),IF(COUNTIFS(Consolidado!$AC$5:AC35,Consolidado!$AC35,Consolidado!$D$5:D35,"*"&amp;AD$3&amp;"*")=1,1,0),0))</f>
        <v>0</v>
      </c>
      <c r="AE35" s="0" t="n">
        <f aca="false">IF(OR(AE$3="",Consolidado!$D35=""),0,IF(ISNUMBER(SEARCH(AE$3,Consolidado!$D35)),IF(COUNTIFS(Consolidado!$AC$5:AC35,Consolidado!$AC35,Consolidado!$D$5:D35,"*"&amp;AE$3&amp;"*")=1,1,0),0))</f>
        <v>0</v>
      </c>
      <c r="AF35" s="0" t="n">
        <f aca="false">IF(OR(AF$3="",Consolidado!$D35=""),0,IF(ISNUMBER(SEARCH(AF$3,Consolidado!$D35)),IF(COUNTIFS(Consolidado!$AC$5:AC35,Consolidado!$AC35,Consolidado!$D$5:D35,"*"&amp;AF$3&amp;"*")=1,1,0),0))</f>
        <v>0</v>
      </c>
      <c r="AG35" s="0" t="n">
        <f aca="false">IF(OR(AG$3="",Consolidado!$D35=""),0,IF(ISNUMBER(SEARCH(AG$3,Consolidado!$D35)),IF(COUNTIFS(Consolidado!$AC$5:AC35,Consolidado!$AC35,Consolidado!$D$5:D35,"*"&amp;AG$3&amp;"*")=1,1,0),0))</f>
        <v>0</v>
      </c>
      <c r="AH35" s="0" t="n">
        <f aca="false">IF(OR(AH$3="",Consolidado!$D35=""),0,IF(ISNUMBER(SEARCH(AH$3,Consolidado!$D35)),IF(COUNTIFS(Consolidado!$AC$5:AC35,Consolidado!$AC35,Consolidado!$D$5:D35,"*"&amp;AH$3&amp;"*")=1,1,0),0))</f>
        <v>0</v>
      </c>
      <c r="AI35" s="0" t="n">
        <f aca="false">IF(OR(AI$3="",Consolidado!$D35=""),0,IF(ISNUMBER(SEARCH(AI$3,Consolidado!$D35)),IF(COUNTIFS(Consolidado!$AC$5:AC35,Consolidado!$AC35,Consolidado!$D$5:D35,"*"&amp;AI$3&amp;"*")=1,1,0),0))</f>
        <v>0</v>
      </c>
      <c r="AJ35" s="0" t="n">
        <f aca="false">IF(OR(AJ$3="",Consolidado!$D35=""),0,IF(ISNUMBER(SEARCH(AJ$3,Consolidado!$D35)),IF(COUNTIFS(Consolidado!$AC$5:AC35,Consolidado!$AC35,Consolidado!$D$5:D35,"*"&amp;AJ$3&amp;"*")=1,1,0),0))</f>
        <v>0</v>
      </c>
      <c r="AK35" s="0" t="n">
        <f aca="false">IF(OR(AK$3="",Consolidado!$D35=""),0,IF(ISNUMBER(SEARCH(AK$3,Consolidado!$D35)),IF(COUNTIFS(Consolidado!$AC$5:AC35,Consolidado!$AC35,Consolidado!$D$5:D35,"*"&amp;AK$3&amp;"*")=1,1,0),0))</f>
        <v>0</v>
      </c>
      <c r="AL35" s="0" t="n">
        <f aca="false">IF(OR(AL$3="",Consolidado!$D35=""),0,IF(ISNUMBER(SEARCH(AL$3,Consolidado!$D35)),IF(COUNTIFS(Consolidado!$AC$5:AC35,Consolidado!$AC35,Consolidado!$D$5:D35,"*"&amp;AL$3&amp;"*")=1,1,0),0))</f>
        <v>0</v>
      </c>
      <c r="AM35" s="0" t="n">
        <f aca="false">IF(OR(AM$3="",Consolidado!$D35=""),0,IF(ISNUMBER(SEARCH(AM$3,Consolidado!$D35)),IF(COUNTIFS(Consolidado!$AC$5:AC35,Consolidado!$AC35,Consolidado!$D$5:D35,"*"&amp;AM$3&amp;"*")=1,1,0),0))</f>
        <v>0</v>
      </c>
      <c r="AN35" s="0" t="n">
        <f aca="false">IF(OR(AN$3="",Consolidado!$D35=""),0,IF(ISNUMBER(SEARCH(AN$3,Consolidado!$D35)),IF(COUNTIFS(Consolidado!$AC$5:AC35,Consolidado!$AC35,Consolidado!$D$5:D35,"*"&amp;AN$3&amp;"*")=1,1,0),0))</f>
        <v>0</v>
      </c>
      <c r="AO35" s="0" t="n">
        <f aca="false">IF(OR(AO$3="",Consolidado!$D35=""),0,IF(ISNUMBER(SEARCH(AO$3,Consolidado!$D35)),IF(COUNTIFS(Consolidado!$AC$5:AC35,Consolidado!$AC35,Consolidado!$D$5:D35,"*"&amp;AO$3&amp;"*")=1,1,0),0))</f>
        <v>0</v>
      </c>
    </row>
    <row r="36" customFormat="false" ht="15" hidden="false" customHeight="false" outlineLevel="0" collapsed="false">
      <c r="B36" s="0" t="n">
        <f aca="false">IF(OR(B$3="",Consolidado!$D36=""),0,IF(ISNUMBER(SEARCH(B$3,Consolidado!$D36)),IF(COUNTIFS(Consolidado!$AC$5:AC36,Consolidado!$AC36,Consolidado!$D$5:D36,"*"&amp;B$3&amp;"*")=1,1,0),0))</f>
        <v>1</v>
      </c>
      <c r="C36" s="0" t="n">
        <f aca="false">IF(OR(C$3="",Consolidado!$D36=""),0,IF(ISNUMBER(SEARCH(C$3,Consolidado!$D36)),IF(COUNTIFS(Consolidado!$AC$5:AC36,Consolidado!$AC36,Consolidado!$D$5:D36,"*"&amp;C$3&amp;"*")=1,1,0),0))</f>
        <v>0</v>
      </c>
      <c r="D36" s="0" t="n">
        <f aca="false">IF(OR(D$3="",Consolidado!$D36=""),0,IF(ISNUMBER(SEARCH(D$3,Consolidado!$D36)),IF(COUNTIFS(Consolidado!$AC$5:AC36,Consolidado!$AC36,Consolidado!$D$5:D36,"*"&amp;D$3&amp;"*")=1,1,0),0))</f>
        <v>0</v>
      </c>
      <c r="E36" s="0" t="n">
        <f aca="false">IF(OR(E$3="",Consolidado!$D36=""),0,IF(ISNUMBER(SEARCH(E$3,Consolidado!$D36)),IF(COUNTIFS(Consolidado!$AC$5:AC36,Consolidado!$AC36,Consolidado!$D$5:D36,"*"&amp;E$3&amp;"*")=1,1,0),0))</f>
        <v>0</v>
      </c>
      <c r="F36" s="0" t="n">
        <f aca="false">IF(OR(F$3="",Consolidado!$D36=""),0,IF(ISNUMBER(SEARCH(F$3,Consolidado!$D36)),IF(COUNTIFS(Consolidado!$AC$5:AC36,Consolidado!$AC36,Consolidado!$D$5:D36,"*"&amp;F$3&amp;"*")=1,1,0),0))</f>
        <v>0</v>
      </c>
      <c r="G36" s="0" t="n">
        <f aca="false">IF(OR(G$3="",Consolidado!$D36=""),0,IF(ISNUMBER(SEARCH(G$3,Consolidado!$D36)),IF(COUNTIFS(Consolidado!$AC$5:AC36,Consolidado!$AC36,Consolidado!$D$5:D36,"*"&amp;G$3&amp;"*")=1,1,0),0))</f>
        <v>0</v>
      </c>
      <c r="H36" s="0" t="n">
        <f aca="false">IF(OR(H$3="",Consolidado!$D36=""),0,IF(ISNUMBER(SEARCH(H$3,Consolidado!$D36)),IF(COUNTIFS(Consolidado!$AC$5:AC36,Consolidado!$AC36,Consolidado!$D$5:D36,"*"&amp;H$3&amp;"*")=1,1,0),0))</f>
        <v>0</v>
      </c>
      <c r="I36" s="0" t="n">
        <f aca="false">IF(OR(I$3="",Consolidado!$D36=""),0,IF(ISNUMBER(SEARCH(I$3,Consolidado!$D36)),IF(COUNTIFS(Consolidado!$AC$5:AC36,Consolidado!$AC36,Consolidado!$D$5:D36,"*"&amp;I$3&amp;"*")=1,1,0),0))</f>
        <v>0</v>
      </c>
      <c r="J36" s="0" t="n">
        <f aca="false">IF(OR(J$3="",Consolidado!$D36=""),0,IF(ISNUMBER(SEARCH(J$3,Consolidado!$D36)),IF(COUNTIFS(Consolidado!$AC$5:AC36,Consolidado!$AC36,Consolidado!$D$5:D36,"*"&amp;J$3&amp;"*")=1,1,0),0))</f>
        <v>0</v>
      </c>
      <c r="K36" s="0" t="n">
        <f aca="false">IF(OR(K$3="",Consolidado!$D36=""),0,IF(ISNUMBER(SEARCH(K$3,Consolidado!$D36)),IF(COUNTIFS(Consolidado!$AC$5:AC36,Consolidado!$AC36,Consolidado!$D$5:D36,"*"&amp;K$3&amp;"*")=1,1,0),0))</f>
        <v>0</v>
      </c>
      <c r="L36" s="0" t="n">
        <f aca="false">IF(OR(L$3="",Consolidado!$D36=""),0,IF(ISNUMBER(SEARCH(L$3,Consolidado!$D36)),IF(COUNTIFS(Consolidado!$AC$5:AC36,Consolidado!$AC36,Consolidado!$D$5:D36,"*"&amp;L$3&amp;"*")=1,1,0),0))</f>
        <v>0</v>
      </c>
      <c r="M36" s="0" t="n">
        <f aca="false">IF(OR(M$3="",Consolidado!$D36=""),0,IF(ISNUMBER(SEARCH(M$3,Consolidado!$D36)),IF(COUNTIFS(Consolidado!$AC$5:AC36,Consolidado!$AC36,Consolidado!$D$5:D36,"*"&amp;M$3&amp;"*")=1,1,0),0))</f>
        <v>0</v>
      </c>
      <c r="N36" s="0" t="n">
        <f aca="false">IF(OR(N$3="",Consolidado!$D36=""),0,IF(ISNUMBER(SEARCH(N$3,Consolidado!$D36)),IF(COUNTIFS(Consolidado!$AC$5:AC36,Consolidado!$AC36,Consolidado!$D$5:D36,"*"&amp;N$3&amp;"*")=1,1,0),0))</f>
        <v>0</v>
      </c>
      <c r="O36" s="0" t="n">
        <f aca="false">IF(OR(O$3="",Consolidado!$D36=""),0,IF(ISNUMBER(SEARCH(O$3,Consolidado!$D36)),IF(COUNTIFS(Consolidado!$AC$5:AC36,Consolidado!$AC36,Consolidado!$D$5:D36,"*"&amp;O$3&amp;"*")=1,1,0),0))</f>
        <v>0</v>
      </c>
      <c r="P36" s="0" t="n">
        <f aca="false">IF(OR(P$3="",Consolidado!$D36=""),0,IF(ISNUMBER(SEARCH(P$3,Consolidado!$D36)),IF(COUNTIFS(Consolidado!$AC$5:AC36,Consolidado!$AC36,Consolidado!$D$5:D36,"*"&amp;P$3&amp;"*")=1,1,0),0))</f>
        <v>0</v>
      </c>
      <c r="Q36" s="0" t="n">
        <f aca="false">IF(OR(Q$3="",Consolidado!$D36=""),0,IF(ISNUMBER(SEARCH(Q$3,Consolidado!$D36)),IF(COUNTIFS(Consolidado!$AC$5:AC36,Consolidado!$AC36,Consolidado!$D$5:D36,"*"&amp;Q$3&amp;"*")=1,1,0),0))</f>
        <v>0</v>
      </c>
      <c r="R36" s="0" t="n">
        <f aca="false">IF(OR(R$3="",Consolidado!$D36=""),0,IF(ISNUMBER(SEARCH(R$3,Consolidado!$D36)),IF(COUNTIFS(Consolidado!$AC$5:AC36,Consolidado!$AC36,Consolidado!$D$5:D36,"*"&amp;R$3&amp;"*")=1,1,0),0))</f>
        <v>0</v>
      </c>
      <c r="S36" s="0" t="n">
        <f aca="false">IF(OR(S$3="",Consolidado!$D36=""),0,IF(ISNUMBER(SEARCH(S$3,Consolidado!$D36)),IF(COUNTIFS(Consolidado!$AC$5:AC36,Consolidado!$AC36,Consolidado!$D$5:D36,"*"&amp;S$3&amp;"*")=1,1,0),0))</f>
        <v>0</v>
      </c>
      <c r="T36" s="0" t="n">
        <f aca="false">IF(OR(T$3="",Consolidado!$D36=""),0,IF(ISNUMBER(SEARCH(T$3,Consolidado!$D36)),IF(COUNTIFS(Consolidado!$AC$5:AC36,Consolidado!$AC36,Consolidado!$D$5:D36,"*"&amp;T$3&amp;"*")=1,1,0),0))</f>
        <v>0</v>
      </c>
      <c r="U36" s="0" t="n">
        <f aca="false">IF(OR(U$3="",Consolidado!$D36=""),0,IF(ISNUMBER(SEARCH(U$3,Consolidado!$D36)),IF(COUNTIFS(Consolidado!$AC$5:AC36,Consolidado!$AC36,Consolidado!$D$5:D36,"*"&amp;U$3&amp;"*")=1,1,0),0))</f>
        <v>0</v>
      </c>
      <c r="V36" s="0" t="n">
        <f aca="false">IF(OR(V$3="",Consolidado!$D36=""),0,IF(ISNUMBER(SEARCH(V$3,Consolidado!$D36)),IF(COUNTIFS(Consolidado!$AC$5:AC36,Consolidado!$AC36,Consolidado!$D$5:D36,"*"&amp;V$3&amp;"*")=1,1,0),0))</f>
        <v>0</v>
      </c>
      <c r="W36" s="0" t="n">
        <f aca="false">IF(OR(W$3="",Consolidado!$D36=""),0,IF(ISNUMBER(SEARCH(W$3,Consolidado!$D36)),IF(COUNTIFS(Consolidado!$AC$5:AC36,Consolidado!$AC36,Consolidado!$D$5:D36,"*"&amp;W$3&amp;"*")=1,1,0),0))</f>
        <v>0</v>
      </c>
      <c r="X36" s="0" t="n">
        <f aca="false">IF(OR(X$3="",Consolidado!$D36=""),0,IF(ISNUMBER(SEARCH(X$3,Consolidado!$D36)),IF(COUNTIFS(Consolidado!$AC$5:AC36,Consolidado!$AC36,Consolidado!$D$5:D36,"*"&amp;X$3&amp;"*")=1,1,0),0))</f>
        <v>0</v>
      </c>
      <c r="Y36" s="0" t="n">
        <f aca="false">IF(OR(Y$3="",Consolidado!$D36=""),0,IF(ISNUMBER(SEARCH(Y$3,Consolidado!$D36)),IF(COUNTIFS(Consolidado!$AC$5:AC36,Consolidado!$AC36,Consolidado!$D$5:D36,"*"&amp;Y$3&amp;"*")=1,1,0),0))</f>
        <v>0</v>
      </c>
      <c r="Z36" s="0" t="n">
        <f aca="false">IF(OR(Z$3="",Consolidado!$D36=""),0,IF(ISNUMBER(SEARCH(Z$3,Consolidado!$D36)),IF(COUNTIFS(Consolidado!$AC$5:AC36,Consolidado!$AC36,Consolidado!$D$5:D36,"*"&amp;Z$3&amp;"*")=1,1,0),0))</f>
        <v>0</v>
      </c>
      <c r="AA36" s="0" t="n">
        <f aca="false">IF(OR(AA$3="",Consolidado!$D36=""),0,IF(ISNUMBER(SEARCH(AA$3,Consolidado!$D36)),IF(COUNTIFS(Consolidado!$AC$5:AC36,Consolidado!$AC36,Consolidado!$D$5:D36,"*"&amp;AA$3&amp;"*")=1,1,0),0))</f>
        <v>0</v>
      </c>
      <c r="AB36" s="0" t="n">
        <f aca="false">IF(OR(AB$3="",Consolidado!$D36=""),0,IF(ISNUMBER(SEARCH(AB$3,Consolidado!$D36)),IF(COUNTIFS(Consolidado!$AC$5:AC36,Consolidado!$AC36,Consolidado!$D$5:D36,"*"&amp;AB$3&amp;"*")=1,1,0),0))</f>
        <v>0</v>
      </c>
      <c r="AC36" s="0" t="n">
        <f aca="false">IF(OR(AC$3="",Consolidado!$D36=""),0,IF(ISNUMBER(SEARCH(AC$3,Consolidado!$D36)),IF(COUNTIFS(Consolidado!$AC$5:AC36,Consolidado!$AC36,Consolidado!$D$5:D36,"*"&amp;AC$3&amp;"*")=1,1,0),0))</f>
        <v>0</v>
      </c>
      <c r="AD36" s="0" t="n">
        <f aca="false">IF(OR(AD$3="",Consolidado!$D36=""),0,IF(ISNUMBER(SEARCH(AD$3,Consolidado!$D36)),IF(COUNTIFS(Consolidado!$AC$5:AC36,Consolidado!$AC36,Consolidado!$D$5:D36,"*"&amp;AD$3&amp;"*")=1,1,0),0))</f>
        <v>0</v>
      </c>
      <c r="AE36" s="0" t="n">
        <f aca="false">IF(OR(AE$3="",Consolidado!$D36=""),0,IF(ISNUMBER(SEARCH(AE$3,Consolidado!$D36)),IF(COUNTIFS(Consolidado!$AC$5:AC36,Consolidado!$AC36,Consolidado!$D$5:D36,"*"&amp;AE$3&amp;"*")=1,1,0),0))</f>
        <v>0</v>
      </c>
      <c r="AF36" s="0" t="n">
        <f aca="false">IF(OR(AF$3="",Consolidado!$D36=""),0,IF(ISNUMBER(SEARCH(AF$3,Consolidado!$D36)),IF(COUNTIFS(Consolidado!$AC$5:AC36,Consolidado!$AC36,Consolidado!$D$5:D36,"*"&amp;AF$3&amp;"*")=1,1,0),0))</f>
        <v>0</v>
      </c>
      <c r="AG36" s="0" t="n">
        <f aca="false">IF(OR(AG$3="",Consolidado!$D36=""),0,IF(ISNUMBER(SEARCH(AG$3,Consolidado!$D36)),IF(COUNTIFS(Consolidado!$AC$5:AC36,Consolidado!$AC36,Consolidado!$D$5:D36,"*"&amp;AG$3&amp;"*")=1,1,0),0))</f>
        <v>0</v>
      </c>
      <c r="AH36" s="0" t="n">
        <f aca="false">IF(OR(AH$3="",Consolidado!$D36=""),0,IF(ISNUMBER(SEARCH(AH$3,Consolidado!$D36)),IF(COUNTIFS(Consolidado!$AC$5:AC36,Consolidado!$AC36,Consolidado!$D$5:D36,"*"&amp;AH$3&amp;"*")=1,1,0),0))</f>
        <v>0</v>
      </c>
      <c r="AI36" s="0" t="n">
        <f aca="false">IF(OR(AI$3="",Consolidado!$D36=""),0,IF(ISNUMBER(SEARCH(AI$3,Consolidado!$D36)),IF(COUNTIFS(Consolidado!$AC$5:AC36,Consolidado!$AC36,Consolidado!$D$5:D36,"*"&amp;AI$3&amp;"*")=1,1,0),0))</f>
        <v>0</v>
      </c>
      <c r="AJ36" s="0" t="n">
        <f aca="false">IF(OR(AJ$3="",Consolidado!$D36=""),0,IF(ISNUMBER(SEARCH(AJ$3,Consolidado!$D36)),IF(COUNTIFS(Consolidado!$AC$5:AC36,Consolidado!$AC36,Consolidado!$D$5:D36,"*"&amp;AJ$3&amp;"*")=1,1,0),0))</f>
        <v>0</v>
      </c>
      <c r="AK36" s="0" t="n">
        <f aca="false">IF(OR(AK$3="",Consolidado!$D36=""),0,IF(ISNUMBER(SEARCH(AK$3,Consolidado!$D36)),IF(COUNTIFS(Consolidado!$AC$5:AC36,Consolidado!$AC36,Consolidado!$D$5:D36,"*"&amp;AK$3&amp;"*")=1,1,0),0))</f>
        <v>0</v>
      </c>
      <c r="AL36" s="0" t="n">
        <f aca="false">IF(OR(AL$3="",Consolidado!$D36=""),0,IF(ISNUMBER(SEARCH(AL$3,Consolidado!$D36)),IF(COUNTIFS(Consolidado!$AC$5:AC36,Consolidado!$AC36,Consolidado!$D$5:D36,"*"&amp;AL$3&amp;"*")=1,1,0),0))</f>
        <v>0</v>
      </c>
      <c r="AM36" s="0" t="n">
        <f aca="false">IF(OR(AM$3="",Consolidado!$D36=""),0,IF(ISNUMBER(SEARCH(AM$3,Consolidado!$D36)),IF(COUNTIFS(Consolidado!$AC$5:AC36,Consolidado!$AC36,Consolidado!$D$5:D36,"*"&amp;AM$3&amp;"*")=1,1,0),0))</f>
        <v>0</v>
      </c>
      <c r="AN36" s="0" t="n">
        <f aca="false">IF(OR(AN$3="",Consolidado!$D36=""),0,IF(ISNUMBER(SEARCH(AN$3,Consolidado!$D36)),IF(COUNTIFS(Consolidado!$AC$5:AC36,Consolidado!$AC36,Consolidado!$D$5:D36,"*"&amp;AN$3&amp;"*")=1,1,0),0))</f>
        <v>0</v>
      </c>
      <c r="AO36" s="0" t="n">
        <f aca="false">IF(OR(AO$3="",Consolidado!$D36=""),0,IF(ISNUMBER(SEARCH(AO$3,Consolidado!$D36)),IF(COUNTIFS(Consolidado!$AC$5:AC36,Consolidado!$AC36,Consolidado!$D$5:D36,"*"&amp;AO$3&amp;"*")=1,1,0),0))</f>
        <v>0</v>
      </c>
    </row>
    <row r="37" customFormat="false" ht="15" hidden="false" customHeight="false" outlineLevel="0" collapsed="false">
      <c r="B37" s="0" t="n">
        <f aca="false">IF(OR(B$3="",Consolidado!$D37=""),0,IF(ISNUMBER(SEARCH(B$3,Consolidado!$D37)),IF(COUNTIFS(Consolidado!$AC$5:AC37,Consolidado!$AC37,Consolidado!$D$5:D37,"*"&amp;B$3&amp;"*")=1,1,0),0))</f>
        <v>0</v>
      </c>
      <c r="C37" s="0" t="n">
        <f aca="false">IF(OR(C$3="",Consolidado!$D37=""),0,IF(ISNUMBER(SEARCH(C$3,Consolidado!$D37)),IF(COUNTIFS(Consolidado!$AC$5:AC37,Consolidado!$AC37,Consolidado!$D$5:D37,"*"&amp;C$3&amp;"*")=1,1,0),0))</f>
        <v>0</v>
      </c>
      <c r="D37" s="0" t="n">
        <f aca="false">IF(OR(D$3="",Consolidado!$D37=""),0,IF(ISNUMBER(SEARCH(D$3,Consolidado!$D37)),IF(COUNTIFS(Consolidado!$AC$5:AC37,Consolidado!$AC37,Consolidado!$D$5:D37,"*"&amp;D$3&amp;"*")=1,1,0),0))</f>
        <v>0</v>
      </c>
      <c r="E37" s="0" t="n">
        <f aca="false">IF(OR(E$3="",Consolidado!$D37=""),0,IF(ISNUMBER(SEARCH(E$3,Consolidado!$D37)),IF(COUNTIFS(Consolidado!$AC$5:AC37,Consolidado!$AC37,Consolidado!$D$5:D37,"*"&amp;E$3&amp;"*")=1,1,0),0))</f>
        <v>0</v>
      </c>
      <c r="F37" s="0" t="n">
        <f aca="false">IF(OR(F$3="",Consolidado!$D37=""),0,IF(ISNUMBER(SEARCH(F$3,Consolidado!$D37)),IF(COUNTIFS(Consolidado!$AC$5:AC37,Consolidado!$AC37,Consolidado!$D$5:D37,"*"&amp;F$3&amp;"*")=1,1,0),0))</f>
        <v>0</v>
      </c>
      <c r="G37" s="0" t="n">
        <f aca="false">IF(OR(G$3="",Consolidado!$D37=""),0,IF(ISNUMBER(SEARCH(G$3,Consolidado!$D37)),IF(COUNTIFS(Consolidado!$AC$5:AC37,Consolidado!$AC37,Consolidado!$D$5:D37,"*"&amp;G$3&amp;"*")=1,1,0),0))</f>
        <v>0</v>
      </c>
      <c r="H37" s="0" t="n">
        <f aca="false">IF(OR(H$3="",Consolidado!$D37=""),0,IF(ISNUMBER(SEARCH(H$3,Consolidado!$D37)),IF(COUNTIFS(Consolidado!$AC$5:AC37,Consolidado!$AC37,Consolidado!$D$5:D37,"*"&amp;H$3&amp;"*")=1,1,0),0))</f>
        <v>0</v>
      </c>
      <c r="I37" s="0" t="n">
        <f aca="false">IF(OR(I$3="",Consolidado!$D37=""),0,IF(ISNUMBER(SEARCH(I$3,Consolidado!$D37)),IF(COUNTIFS(Consolidado!$AC$5:AC37,Consolidado!$AC37,Consolidado!$D$5:D37,"*"&amp;I$3&amp;"*")=1,1,0),0))</f>
        <v>0</v>
      </c>
      <c r="J37" s="0" t="n">
        <f aca="false">IF(OR(J$3="",Consolidado!$D37=""),0,IF(ISNUMBER(SEARCH(J$3,Consolidado!$D37)),IF(COUNTIFS(Consolidado!$AC$5:AC37,Consolidado!$AC37,Consolidado!$D$5:D37,"*"&amp;J$3&amp;"*")=1,1,0),0))</f>
        <v>0</v>
      </c>
      <c r="K37" s="0" t="n">
        <f aca="false">IF(OR(K$3="",Consolidado!$D37=""),0,IF(ISNUMBER(SEARCH(K$3,Consolidado!$D37)),IF(COUNTIFS(Consolidado!$AC$5:AC37,Consolidado!$AC37,Consolidado!$D$5:D37,"*"&amp;K$3&amp;"*")=1,1,0),0))</f>
        <v>0</v>
      </c>
      <c r="L37" s="0" t="n">
        <f aca="false">IF(OR(L$3="",Consolidado!$D37=""),0,IF(ISNUMBER(SEARCH(L$3,Consolidado!$D37)),IF(COUNTIFS(Consolidado!$AC$5:AC37,Consolidado!$AC37,Consolidado!$D$5:D37,"*"&amp;L$3&amp;"*")=1,1,0),0))</f>
        <v>0</v>
      </c>
      <c r="M37" s="0" t="n">
        <f aca="false">IF(OR(M$3="",Consolidado!$D37=""),0,IF(ISNUMBER(SEARCH(M$3,Consolidado!$D37)),IF(COUNTIFS(Consolidado!$AC$5:AC37,Consolidado!$AC37,Consolidado!$D$5:D37,"*"&amp;M$3&amp;"*")=1,1,0),0))</f>
        <v>0</v>
      </c>
      <c r="N37" s="0" t="n">
        <f aca="false">IF(OR(N$3="",Consolidado!$D37=""),0,IF(ISNUMBER(SEARCH(N$3,Consolidado!$D37)),IF(COUNTIFS(Consolidado!$AC$5:AC37,Consolidado!$AC37,Consolidado!$D$5:D37,"*"&amp;N$3&amp;"*")=1,1,0),0))</f>
        <v>0</v>
      </c>
      <c r="O37" s="0" t="n">
        <f aca="false">IF(OR(O$3="",Consolidado!$D37=""),0,IF(ISNUMBER(SEARCH(O$3,Consolidado!$D37)),IF(COUNTIFS(Consolidado!$AC$5:AC37,Consolidado!$AC37,Consolidado!$D$5:D37,"*"&amp;O$3&amp;"*")=1,1,0),0))</f>
        <v>0</v>
      </c>
      <c r="P37" s="0" t="n">
        <f aca="false">IF(OR(P$3="",Consolidado!$D37=""),0,IF(ISNUMBER(SEARCH(P$3,Consolidado!$D37)),IF(COUNTIFS(Consolidado!$AC$5:AC37,Consolidado!$AC37,Consolidado!$D$5:D37,"*"&amp;P$3&amp;"*")=1,1,0),0))</f>
        <v>0</v>
      </c>
      <c r="Q37" s="0" t="n">
        <f aca="false">IF(OR(Q$3="",Consolidado!$D37=""),0,IF(ISNUMBER(SEARCH(Q$3,Consolidado!$D37)),IF(COUNTIFS(Consolidado!$AC$5:AC37,Consolidado!$AC37,Consolidado!$D$5:D37,"*"&amp;Q$3&amp;"*")=1,1,0),0))</f>
        <v>0</v>
      </c>
      <c r="R37" s="0" t="n">
        <f aca="false">IF(OR(R$3="",Consolidado!$D37=""),0,IF(ISNUMBER(SEARCH(R$3,Consolidado!$D37)),IF(COUNTIFS(Consolidado!$AC$5:AC37,Consolidado!$AC37,Consolidado!$D$5:D37,"*"&amp;R$3&amp;"*")=1,1,0),0))</f>
        <v>1</v>
      </c>
      <c r="S37" s="0" t="n">
        <f aca="false">IF(OR(S$3="",Consolidado!$D37=""),0,IF(ISNUMBER(SEARCH(S$3,Consolidado!$D37)),IF(COUNTIFS(Consolidado!$AC$5:AC37,Consolidado!$AC37,Consolidado!$D$5:D37,"*"&amp;S$3&amp;"*")=1,1,0),0))</f>
        <v>0</v>
      </c>
      <c r="T37" s="0" t="n">
        <f aca="false">IF(OR(T$3="",Consolidado!$D37=""),0,IF(ISNUMBER(SEARCH(T$3,Consolidado!$D37)),IF(COUNTIFS(Consolidado!$AC$5:AC37,Consolidado!$AC37,Consolidado!$D$5:D37,"*"&amp;T$3&amp;"*")=1,1,0),0))</f>
        <v>0</v>
      </c>
      <c r="U37" s="0" t="n">
        <f aca="false">IF(OR(U$3="",Consolidado!$D37=""),0,IF(ISNUMBER(SEARCH(U$3,Consolidado!$D37)),IF(COUNTIFS(Consolidado!$AC$5:AC37,Consolidado!$AC37,Consolidado!$D$5:D37,"*"&amp;U$3&amp;"*")=1,1,0),0))</f>
        <v>0</v>
      </c>
      <c r="V37" s="0" t="n">
        <f aca="false">IF(OR(V$3="",Consolidado!$D37=""),0,IF(ISNUMBER(SEARCH(V$3,Consolidado!$D37)),IF(COUNTIFS(Consolidado!$AC$5:AC37,Consolidado!$AC37,Consolidado!$D$5:D37,"*"&amp;V$3&amp;"*")=1,1,0),0))</f>
        <v>0</v>
      </c>
      <c r="W37" s="0" t="n">
        <f aca="false">IF(OR(W$3="",Consolidado!$D37=""),0,IF(ISNUMBER(SEARCH(W$3,Consolidado!$D37)),IF(COUNTIFS(Consolidado!$AC$5:AC37,Consolidado!$AC37,Consolidado!$D$5:D37,"*"&amp;W$3&amp;"*")=1,1,0),0))</f>
        <v>0</v>
      </c>
      <c r="X37" s="0" t="n">
        <f aca="false">IF(OR(X$3="",Consolidado!$D37=""),0,IF(ISNUMBER(SEARCH(X$3,Consolidado!$D37)),IF(COUNTIFS(Consolidado!$AC$5:AC37,Consolidado!$AC37,Consolidado!$D$5:D37,"*"&amp;X$3&amp;"*")=1,1,0),0))</f>
        <v>0</v>
      </c>
      <c r="Y37" s="0" t="n">
        <f aca="false">IF(OR(Y$3="",Consolidado!$D37=""),0,IF(ISNUMBER(SEARCH(Y$3,Consolidado!$D37)),IF(COUNTIFS(Consolidado!$AC$5:AC37,Consolidado!$AC37,Consolidado!$D$5:D37,"*"&amp;Y$3&amp;"*")=1,1,0),0))</f>
        <v>0</v>
      </c>
      <c r="Z37" s="0" t="n">
        <f aca="false">IF(OR(Z$3="",Consolidado!$D37=""),0,IF(ISNUMBER(SEARCH(Z$3,Consolidado!$D37)),IF(COUNTIFS(Consolidado!$AC$5:AC37,Consolidado!$AC37,Consolidado!$D$5:D37,"*"&amp;Z$3&amp;"*")=1,1,0),0))</f>
        <v>0</v>
      </c>
      <c r="AA37" s="0" t="n">
        <f aca="false">IF(OR(AA$3="",Consolidado!$D37=""),0,IF(ISNUMBER(SEARCH(AA$3,Consolidado!$D37)),IF(COUNTIFS(Consolidado!$AC$5:AC37,Consolidado!$AC37,Consolidado!$D$5:D37,"*"&amp;AA$3&amp;"*")=1,1,0),0))</f>
        <v>0</v>
      </c>
      <c r="AB37" s="0" t="n">
        <f aca="false">IF(OR(AB$3="",Consolidado!$D37=""),0,IF(ISNUMBER(SEARCH(AB$3,Consolidado!$D37)),IF(COUNTIFS(Consolidado!$AC$5:AC37,Consolidado!$AC37,Consolidado!$D$5:D37,"*"&amp;AB$3&amp;"*")=1,1,0),0))</f>
        <v>0</v>
      </c>
      <c r="AC37" s="0" t="n">
        <f aca="false">IF(OR(AC$3="",Consolidado!$D37=""),0,IF(ISNUMBER(SEARCH(AC$3,Consolidado!$D37)),IF(COUNTIFS(Consolidado!$AC$5:AC37,Consolidado!$AC37,Consolidado!$D$5:D37,"*"&amp;AC$3&amp;"*")=1,1,0),0))</f>
        <v>0</v>
      </c>
      <c r="AD37" s="0" t="n">
        <f aca="false">IF(OR(AD$3="",Consolidado!$D37=""),0,IF(ISNUMBER(SEARCH(AD$3,Consolidado!$D37)),IF(COUNTIFS(Consolidado!$AC$5:AC37,Consolidado!$AC37,Consolidado!$D$5:D37,"*"&amp;AD$3&amp;"*")=1,1,0),0))</f>
        <v>0</v>
      </c>
      <c r="AE37" s="0" t="n">
        <f aca="false">IF(OR(AE$3="",Consolidado!$D37=""),0,IF(ISNUMBER(SEARCH(AE$3,Consolidado!$D37)),IF(COUNTIFS(Consolidado!$AC$5:AC37,Consolidado!$AC37,Consolidado!$D$5:D37,"*"&amp;AE$3&amp;"*")=1,1,0),0))</f>
        <v>0</v>
      </c>
      <c r="AF37" s="0" t="n">
        <f aca="false">IF(OR(AF$3="",Consolidado!$D37=""),0,IF(ISNUMBER(SEARCH(AF$3,Consolidado!$D37)),IF(COUNTIFS(Consolidado!$AC$5:AC37,Consolidado!$AC37,Consolidado!$D$5:D37,"*"&amp;AF$3&amp;"*")=1,1,0),0))</f>
        <v>0</v>
      </c>
      <c r="AG37" s="0" t="n">
        <f aca="false">IF(OR(AG$3="",Consolidado!$D37=""),0,IF(ISNUMBER(SEARCH(AG$3,Consolidado!$D37)),IF(COUNTIFS(Consolidado!$AC$5:AC37,Consolidado!$AC37,Consolidado!$D$5:D37,"*"&amp;AG$3&amp;"*")=1,1,0),0))</f>
        <v>0</v>
      </c>
      <c r="AH37" s="0" t="n">
        <f aca="false">IF(OR(AH$3="",Consolidado!$D37=""),0,IF(ISNUMBER(SEARCH(AH$3,Consolidado!$D37)),IF(COUNTIFS(Consolidado!$AC$5:AC37,Consolidado!$AC37,Consolidado!$D$5:D37,"*"&amp;AH$3&amp;"*")=1,1,0),0))</f>
        <v>0</v>
      </c>
      <c r="AI37" s="0" t="n">
        <f aca="false">IF(OR(AI$3="",Consolidado!$D37=""),0,IF(ISNUMBER(SEARCH(AI$3,Consolidado!$D37)),IF(COUNTIFS(Consolidado!$AC$5:AC37,Consolidado!$AC37,Consolidado!$D$5:D37,"*"&amp;AI$3&amp;"*")=1,1,0),0))</f>
        <v>0</v>
      </c>
      <c r="AJ37" s="0" t="n">
        <f aca="false">IF(OR(AJ$3="",Consolidado!$D37=""),0,IF(ISNUMBER(SEARCH(AJ$3,Consolidado!$D37)),IF(COUNTIFS(Consolidado!$AC$5:AC37,Consolidado!$AC37,Consolidado!$D$5:D37,"*"&amp;AJ$3&amp;"*")=1,1,0),0))</f>
        <v>0</v>
      </c>
      <c r="AK37" s="0" t="n">
        <f aca="false">IF(OR(AK$3="",Consolidado!$D37=""),0,IF(ISNUMBER(SEARCH(AK$3,Consolidado!$D37)),IF(COUNTIFS(Consolidado!$AC$5:AC37,Consolidado!$AC37,Consolidado!$D$5:D37,"*"&amp;AK$3&amp;"*")=1,1,0),0))</f>
        <v>0</v>
      </c>
      <c r="AL37" s="0" t="n">
        <f aca="false">IF(OR(AL$3="",Consolidado!$D37=""),0,IF(ISNUMBER(SEARCH(AL$3,Consolidado!$D37)),IF(COUNTIFS(Consolidado!$AC$5:AC37,Consolidado!$AC37,Consolidado!$D$5:D37,"*"&amp;AL$3&amp;"*")=1,1,0),0))</f>
        <v>0</v>
      </c>
      <c r="AM37" s="0" t="n">
        <f aca="false">IF(OR(AM$3="",Consolidado!$D37=""),0,IF(ISNUMBER(SEARCH(AM$3,Consolidado!$D37)),IF(COUNTIFS(Consolidado!$AC$5:AC37,Consolidado!$AC37,Consolidado!$D$5:D37,"*"&amp;AM$3&amp;"*")=1,1,0),0))</f>
        <v>0</v>
      </c>
      <c r="AN37" s="0" t="n">
        <f aca="false">IF(OR(AN$3="",Consolidado!$D37=""),0,IF(ISNUMBER(SEARCH(AN$3,Consolidado!$D37)),IF(COUNTIFS(Consolidado!$AC$5:AC37,Consolidado!$AC37,Consolidado!$D$5:D37,"*"&amp;AN$3&amp;"*")=1,1,0),0))</f>
        <v>0</v>
      </c>
      <c r="AO37" s="0" t="n">
        <f aca="false">IF(OR(AO$3="",Consolidado!$D37=""),0,IF(ISNUMBER(SEARCH(AO$3,Consolidado!$D37)),IF(COUNTIFS(Consolidado!$AC$5:AC37,Consolidado!$AC37,Consolidado!$D$5:D37,"*"&amp;AO$3&amp;"*")=1,1,0),0))</f>
        <v>0</v>
      </c>
    </row>
    <row r="38" customFormat="false" ht="15" hidden="false" customHeight="false" outlineLevel="0" collapsed="false">
      <c r="B38" s="0" t="n">
        <f aca="false">IF(OR(B$3="",Consolidado!$D38=""),0,IF(ISNUMBER(SEARCH(B$3,Consolidado!$D38)),IF(COUNTIFS(Consolidado!$AC$5:AC38,Consolidado!$AC38,Consolidado!$D$5:D38,"*"&amp;B$3&amp;"*")=1,1,0),0))</f>
        <v>0</v>
      </c>
      <c r="C38" s="0" t="n">
        <f aca="false">IF(OR(C$3="",Consolidado!$D38=""),0,IF(ISNUMBER(SEARCH(C$3,Consolidado!$D38)),IF(COUNTIFS(Consolidado!$AC$5:AC38,Consolidado!$AC38,Consolidado!$D$5:D38,"*"&amp;C$3&amp;"*")=1,1,0),0))</f>
        <v>0</v>
      </c>
      <c r="D38" s="0" t="n">
        <f aca="false">IF(OR(D$3="",Consolidado!$D38=""),0,IF(ISNUMBER(SEARCH(D$3,Consolidado!$D38)),IF(COUNTIFS(Consolidado!$AC$5:AC38,Consolidado!$AC38,Consolidado!$D$5:D38,"*"&amp;D$3&amp;"*")=1,1,0),0))</f>
        <v>0</v>
      </c>
      <c r="E38" s="0" t="n">
        <f aca="false">IF(OR(E$3="",Consolidado!$D38=""),0,IF(ISNUMBER(SEARCH(E$3,Consolidado!$D38)),IF(COUNTIFS(Consolidado!$AC$5:AC38,Consolidado!$AC38,Consolidado!$D$5:D38,"*"&amp;E$3&amp;"*")=1,1,0),0))</f>
        <v>0</v>
      </c>
      <c r="F38" s="0" t="n">
        <f aca="false">IF(OR(F$3="",Consolidado!$D38=""),0,IF(ISNUMBER(SEARCH(F$3,Consolidado!$D38)),IF(COUNTIFS(Consolidado!$AC$5:AC38,Consolidado!$AC38,Consolidado!$D$5:D38,"*"&amp;F$3&amp;"*")=1,1,0),0))</f>
        <v>1</v>
      </c>
      <c r="G38" s="0" t="n">
        <f aca="false">IF(OR(G$3="",Consolidado!$D38=""),0,IF(ISNUMBER(SEARCH(G$3,Consolidado!$D38)),IF(COUNTIFS(Consolidado!$AC$5:AC38,Consolidado!$AC38,Consolidado!$D$5:D38,"*"&amp;G$3&amp;"*")=1,1,0),0))</f>
        <v>0</v>
      </c>
      <c r="H38" s="0" t="n">
        <f aca="false">IF(OR(H$3="",Consolidado!$D38=""),0,IF(ISNUMBER(SEARCH(H$3,Consolidado!$D38)),IF(COUNTIFS(Consolidado!$AC$5:AC38,Consolidado!$AC38,Consolidado!$D$5:D38,"*"&amp;H$3&amp;"*")=1,1,0),0))</f>
        <v>0</v>
      </c>
      <c r="I38" s="0" t="n">
        <f aca="false">IF(OR(I$3="",Consolidado!$D38=""),0,IF(ISNUMBER(SEARCH(I$3,Consolidado!$D38)),IF(COUNTIFS(Consolidado!$AC$5:AC38,Consolidado!$AC38,Consolidado!$D$5:D38,"*"&amp;I$3&amp;"*")=1,1,0),0))</f>
        <v>0</v>
      </c>
      <c r="J38" s="0" t="n">
        <f aca="false">IF(OR(J$3="",Consolidado!$D38=""),0,IF(ISNUMBER(SEARCH(J$3,Consolidado!$D38)),IF(COUNTIFS(Consolidado!$AC$5:AC38,Consolidado!$AC38,Consolidado!$D$5:D38,"*"&amp;J$3&amp;"*")=1,1,0),0))</f>
        <v>0</v>
      </c>
      <c r="K38" s="0" t="n">
        <f aca="false">IF(OR(K$3="",Consolidado!$D38=""),0,IF(ISNUMBER(SEARCH(K$3,Consolidado!$D38)),IF(COUNTIFS(Consolidado!$AC$5:AC38,Consolidado!$AC38,Consolidado!$D$5:D38,"*"&amp;K$3&amp;"*")=1,1,0),0))</f>
        <v>0</v>
      </c>
      <c r="L38" s="0" t="n">
        <f aca="false">IF(OR(L$3="",Consolidado!$D38=""),0,IF(ISNUMBER(SEARCH(L$3,Consolidado!$D38)),IF(COUNTIFS(Consolidado!$AC$5:AC38,Consolidado!$AC38,Consolidado!$D$5:D38,"*"&amp;L$3&amp;"*")=1,1,0),0))</f>
        <v>0</v>
      </c>
      <c r="M38" s="0" t="n">
        <f aca="false">IF(OR(M$3="",Consolidado!$D38=""),0,IF(ISNUMBER(SEARCH(M$3,Consolidado!$D38)),IF(COUNTIFS(Consolidado!$AC$5:AC38,Consolidado!$AC38,Consolidado!$D$5:D38,"*"&amp;M$3&amp;"*")=1,1,0),0))</f>
        <v>0</v>
      </c>
      <c r="N38" s="0" t="n">
        <f aca="false">IF(OR(N$3="",Consolidado!$D38=""),0,IF(ISNUMBER(SEARCH(N$3,Consolidado!$D38)),IF(COUNTIFS(Consolidado!$AC$5:AC38,Consolidado!$AC38,Consolidado!$D$5:D38,"*"&amp;N$3&amp;"*")=1,1,0),0))</f>
        <v>0</v>
      </c>
      <c r="O38" s="0" t="n">
        <f aca="false">IF(OR(O$3="",Consolidado!$D38=""),0,IF(ISNUMBER(SEARCH(O$3,Consolidado!$D38)),IF(COUNTIFS(Consolidado!$AC$5:AC38,Consolidado!$AC38,Consolidado!$D$5:D38,"*"&amp;O$3&amp;"*")=1,1,0),0))</f>
        <v>0</v>
      </c>
      <c r="P38" s="0" t="n">
        <f aca="false">IF(OR(P$3="",Consolidado!$D38=""),0,IF(ISNUMBER(SEARCH(P$3,Consolidado!$D38)),IF(COUNTIFS(Consolidado!$AC$5:AC38,Consolidado!$AC38,Consolidado!$D$5:D38,"*"&amp;P$3&amp;"*")=1,1,0),0))</f>
        <v>0</v>
      </c>
      <c r="Q38" s="0" t="n">
        <f aca="false">IF(OR(Q$3="",Consolidado!$D38=""),0,IF(ISNUMBER(SEARCH(Q$3,Consolidado!$D38)),IF(COUNTIFS(Consolidado!$AC$5:AC38,Consolidado!$AC38,Consolidado!$D$5:D38,"*"&amp;Q$3&amp;"*")=1,1,0),0))</f>
        <v>0</v>
      </c>
      <c r="R38" s="0" t="n">
        <f aca="false">IF(OR(R$3="",Consolidado!$D38=""),0,IF(ISNUMBER(SEARCH(R$3,Consolidado!$D38)),IF(COUNTIFS(Consolidado!$AC$5:AC38,Consolidado!$AC38,Consolidado!$D$5:D38,"*"&amp;R$3&amp;"*")=1,1,0),0))</f>
        <v>0</v>
      </c>
      <c r="S38" s="0" t="n">
        <f aca="false">IF(OR(S$3="",Consolidado!$D38=""),0,IF(ISNUMBER(SEARCH(S$3,Consolidado!$D38)),IF(COUNTIFS(Consolidado!$AC$5:AC38,Consolidado!$AC38,Consolidado!$D$5:D38,"*"&amp;S$3&amp;"*")=1,1,0),0))</f>
        <v>0</v>
      </c>
      <c r="T38" s="0" t="n">
        <f aca="false">IF(OR(T$3="",Consolidado!$D38=""),0,IF(ISNUMBER(SEARCH(T$3,Consolidado!$D38)),IF(COUNTIFS(Consolidado!$AC$5:AC38,Consolidado!$AC38,Consolidado!$D$5:D38,"*"&amp;T$3&amp;"*")=1,1,0),0))</f>
        <v>0</v>
      </c>
      <c r="U38" s="0" t="n">
        <f aca="false">IF(OR(U$3="",Consolidado!$D38=""),0,IF(ISNUMBER(SEARCH(U$3,Consolidado!$D38)),IF(COUNTIFS(Consolidado!$AC$5:AC38,Consolidado!$AC38,Consolidado!$D$5:D38,"*"&amp;U$3&amp;"*")=1,1,0),0))</f>
        <v>0</v>
      </c>
      <c r="V38" s="0" t="n">
        <f aca="false">IF(OR(V$3="",Consolidado!$D38=""),0,IF(ISNUMBER(SEARCH(V$3,Consolidado!$D38)),IF(COUNTIFS(Consolidado!$AC$5:AC38,Consolidado!$AC38,Consolidado!$D$5:D38,"*"&amp;V$3&amp;"*")=1,1,0),0))</f>
        <v>0</v>
      </c>
      <c r="W38" s="0" t="n">
        <f aca="false">IF(OR(W$3="",Consolidado!$D38=""),0,IF(ISNUMBER(SEARCH(W$3,Consolidado!$D38)),IF(COUNTIFS(Consolidado!$AC$5:AC38,Consolidado!$AC38,Consolidado!$D$5:D38,"*"&amp;W$3&amp;"*")=1,1,0),0))</f>
        <v>0</v>
      </c>
      <c r="X38" s="0" t="n">
        <f aca="false">IF(OR(X$3="",Consolidado!$D38=""),0,IF(ISNUMBER(SEARCH(X$3,Consolidado!$D38)),IF(COUNTIFS(Consolidado!$AC$5:AC38,Consolidado!$AC38,Consolidado!$D$5:D38,"*"&amp;X$3&amp;"*")=1,1,0),0))</f>
        <v>0</v>
      </c>
      <c r="Y38" s="0" t="n">
        <f aca="false">IF(OR(Y$3="",Consolidado!$D38=""),0,IF(ISNUMBER(SEARCH(Y$3,Consolidado!$D38)),IF(COUNTIFS(Consolidado!$AC$5:AC38,Consolidado!$AC38,Consolidado!$D$5:D38,"*"&amp;Y$3&amp;"*")=1,1,0),0))</f>
        <v>0</v>
      </c>
      <c r="Z38" s="0" t="n">
        <f aca="false">IF(OR(Z$3="",Consolidado!$D38=""),0,IF(ISNUMBER(SEARCH(Z$3,Consolidado!$D38)),IF(COUNTIFS(Consolidado!$AC$5:AC38,Consolidado!$AC38,Consolidado!$D$5:D38,"*"&amp;Z$3&amp;"*")=1,1,0),0))</f>
        <v>0</v>
      </c>
      <c r="AA38" s="0" t="n">
        <f aca="false">IF(OR(AA$3="",Consolidado!$D38=""),0,IF(ISNUMBER(SEARCH(AA$3,Consolidado!$D38)),IF(COUNTIFS(Consolidado!$AC$5:AC38,Consolidado!$AC38,Consolidado!$D$5:D38,"*"&amp;AA$3&amp;"*")=1,1,0),0))</f>
        <v>0</v>
      </c>
      <c r="AB38" s="0" t="n">
        <f aca="false">IF(OR(AB$3="",Consolidado!$D38=""),0,IF(ISNUMBER(SEARCH(AB$3,Consolidado!$D38)),IF(COUNTIFS(Consolidado!$AC$5:AC38,Consolidado!$AC38,Consolidado!$D$5:D38,"*"&amp;AB$3&amp;"*")=1,1,0),0))</f>
        <v>0</v>
      </c>
      <c r="AC38" s="0" t="n">
        <f aca="false">IF(OR(AC$3="",Consolidado!$D38=""),0,IF(ISNUMBER(SEARCH(AC$3,Consolidado!$D38)),IF(COUNTIFS(Consolidado!$AC$5:AC38,Consolidado!$AC38,Consolidado!$D$5:D38,"*"&amp;AC$3&amp;"*")=1,1,0),0))</f>
        <v>0</v>
      </c>
      <c r="AD38" s="0" t="n">
        <f aca="false">IF(OR(AD$3="",Consolidado!$D38=""),0,IF(ISNUMBER(SEARCH(AD$3,Consolidado!$D38)),IF(COUNTIFS(Consolidado!$AC$5:AC38,Consolidado!$AC38,Consolidado!$D$5:D38,"*"&amp;AD$3&amp;"*")=1,1,0),0))</f>
        <v>0</v>
      </c>
      <c r="AE38" s="0" t="n">
        <f aca="false">IF(OR(AE$3="",Consolidado!$D38=""),0,IF(ISNUMBER(SEARCH(AE$3,Consolidado!$D38)),IF(COUNTIFS(Consolidado!$AC$5:AC38,Consolidado!$AC38,Consolidado!$D$5:D38,"*"&amp;AE$3&amp;"*")=1,1,0),0))</f>
        <v>0</v>
      </c>
      <c r="AF38" s="0" t="n">
        <f aca="false">IF(OR(AF$3="",Consolidado!$D38=""),0,IF(ISNUMBER(SEARCH(AF$3,Consolidado!$D38)),IF(COUNTIFS(Consolidado!$AC$5:AC38,Consolidado!$AC38,Consolidado!$D$5:D38,"*"&amp;AF$3&amp;"*")=1,1,0),0))</f>
        <v>0</v>
      </c>
      <c r="AG38" s="0" t="n">
        <f aca="false">IF(OR(AG$3="",Consolidado!$D38=""),0,IF(ISNUMBER(SEARCH(AG$3,Consolidado!$D38)),IF(COUNTIFS(Consolidado!$AC$5:AC38,Consolidado!$AC38,Consolidado!$D$5:D38,"*"&amp;AG$3&amp;"*")=1,1,0),0))</f>
        <v>0</v>
      </c>
      <c r="AH38" s="0" t="n">
        <f aca="false">IF(OR(AH$3="",Consolidado!$D38=""),0,IF(ISNUMBER(SEARCH(AH$3,Consolidado!$D38)),IF(COUNTIFS(Consolidado!$AC$5:AC38,Consolidado!$AC38,Consolidado!$D$5:D38,"*"&amp;AH$3&amp;"*")=1,1,0),0))</f>
        <v>0</v>
      </c>
      <c r="AI38" s="0" t="n">
        <f aca="false">IF(OR(AI$3="",Consolidado!$D38=""),0,IF(ISNUMBER(SEARCH(AI$3,Consolidado!$D38)),IF(COUNTIFS(Consolidado!$AC$5:AC38,Consolidado!$AC38,Consolidado!$D$5:D38,"*"&amp;AI$3&amp;"*")=1,1,0),0))</f>
        <v>0</v>
      </c>
      <c r="AJ38" s="0" t="n">
        <f aca="false">IF(OR(AJ$3="",Consolidado!$D38=""),0,IF(ISNUMBER(SEARCH(AJ$3,Consolidado!$D38)),IF(COUNTIFS(Consolidado!$AC$5:AC38,Consolidado!$AC38,Consolidado!$D$5:D38,"*"&amp;AJ$3&amp;"*")=1,1,0),0))</f>
        <v>0</v>
      </c>
      <c r="AK38" s="0" t="n">
        <f aca="false">IF(OR(AK$3="",Consolidado!$D38=""),0,IF(ISNUMBER(SEARCH(AK$3,Consolidado!$D38)),IF(COUNTIFS(Consolidado!$AC$5:AC38,Consolidado!$AC38,Consolidado!$D$5:D38,"*"&amp;AK$3&amp;"*")=1,1,0),0))</f>
        <v>0</v>
      </c>
      <c r="AL38" s="0" t="n">
        <f aca="false">IF(OR(AL$3="",Consolidado!$D38=""),0,IF(ISNUMBER(SEARCH(AL$3,Consolidado!$D38)),IF(COUNTIFS(Consolidado!$AC$5:AC38,Consolidado!$AC38,Consolidado!$D$5:D38,"*"&amp;AL$3&amp;"*")=1,1,0),0))</f>
        <v>0</v>
      </c>
      <c r="AM38" s="0" t="n">
        <f aca="false">IF(OR(AM$3="",Consolidado!$D38=""),0,IF(ISNUMBER(SEARCH(AM$3,Consolidado!$D38)),IF(COUNTIFS(Consolidado!$AC$5:AC38,Consolidado!$AC38,Consolidado!$D$5:D38,"*"&amp;AM$3&amp;"*")=1,1,0),0))</f>
        <v>0</v>
      </c>
      <c r="AN38" s="0" t="n">
        <f aca="false">IF(OR(AN$3="",Consolidado!$D38=""),0,IF(ISNUMBER(SEARCH(AN$3,Consolidado!$D38)),IF(COUNTIFS(Consolidado!$AC$5:AC38,Consolidado!$AC38,Consolidado!$D$5:D38,"*"&amp;AN$3&amp;"*")=1,1,0),0))</f>
        <v>0</v>
      </c>
      <c r="AO38" s="0" t="n">
        <f aca="false">IF(OR(AO$3="",Consolidado!$D38=""),0,IF(ISNUMBER(SEARCH(AO$3,Consolidado!$D38)),IF(COUNTIFS(Consolidado!$AC$5:AC38,Consolidado!$AC38,Consolidado!$D$5:D38,"*"&amp;AO$3&amp;"*")=1,1,0),0))</f>
        <v>0</v>
      </c>
    </row>
    <row r="39" customFormat="false" ht="15" hidden="false" customHeight="false" outlineLevel="0" collapsed="false">
      <c r="B39" s="0" t="n">
        <f aca="false">IF(OR(B$3="",Consolidado!$D39=""),0,IF(ISNUMBER(SEARCH(B$3,Consolidado!$D39)),IF(COUNTIFS(Consolidado!$AC$5:AC39,Consolidado!$AC39,Consolidado!$D$5:D39,"*"&amp;B$3&amp;"*")=1,1,0),0))</f>
        <v>1</v>
      </c>
      <c r="C39" s="0" t="n">
        <f aca="false">IF(OR(C$3="",Consolidado!$D39=""),0,IF(ISNUMBER(SEARCH(C$3,Consolidado!$D39)),IF(COUNTIFS(Consolidado!$AC$5:AC39,Consolidado!$AC39,Consolidado!$D$5:D39,"*"&amp;C$3&amp;"*")=1,1,0),0))</f>
        <v>0</v>
      </c>
      <c r="D39" s="0" t="n">
        <f aca="false">IF(OR(D$3="",Consolidado!$D39=""),0,IF(ISNUMBER(SEARCH(D$3,Consolidado!$D39)),IF(COUNTIFS(Consolidado!$AC$5:AC39,Consolidado!$AC39,Consolidado!$D$5:D39,"*"&amp;D$3&amp;"*")=1,1,0),0))</f>
        <v>0</v>
      </c>
      <c r="E39" s="0" t="n">
        <f aca="false">IF(OR(E$3="",Consolidado!$D39=""),0,IF(ISNUMBER(SEARCH(E$3,Consolidado!$D39)),IF(COUNTIFS(Consolidado!$AC$5:AC39,Consolidado!$AC39,Consolidado!$D$5:D39,"*"&amp;E$3&amp;"*")=1,1,0),0))</f>
        <v>0</v>
      </c>
      <c r="F39" s="0" t="n">
        <f aca="false">IF(OR(F$3="",Consolidado!$D39=""),0,IF(ISNUMBER(SEARCH(F$3,Consolidado!$D39)),IF(COUNTIFS(Consolidado!$AC$5:AC39,Consolidado!$AC39,Consolidado!$D$5:D39,"*"&amp;F$3&amp;"*")=1,1,0),0))</f>
        <v>0</v>
      </c>
      <c r="G39" s="0" t="n">
        <f aca="false">IF(OR(G$3="",Consolidado!$D39=""),0,IF(ISNUMBER(SEARCH(G$3,Consolidado!$D39)),IF(COUNTIFS(Consolidado!$AC$5:AC39,Consolidado!$AC39,Consolidado!$D$5:D39,"*"&amp;G$3&amp;"*")=1,1,0),0))</f>
        <v>0</v>
      </c>
      <c r="H39" s="0" t="n">
        <f aca="false">IF(OR(H$3="",Consolidado!$D39=""),0,IF(ISNUMBER(SEARCH(H$3,Consolidado!$D39)),IF(COUNTIFS(Consolidado!$AC$5:AC39,Consolidado!$AC39,Consolidado!$D$5:D39,"*"&amp;H$3&amp;"*")=1,1,0),0))</f>
        <v>0</v>
      </c>
      <c r="I39" s="0" t="n">
        <f aca="false">IF(OR(I$3="",Consolidado!$D39=""),0,IF(ISNUMBER(SEARCH(I$3,Consolidado!$D39)),IF(COUNTIFS(Consolidado!$AC$5:AC39,Consolidado!$AC39,Consolidado!$D$5:D39,"*"&amp;I$3&amp;"*")=1,1,0),0))</f>
        <v>0</v>
      </c>
      <c r="J39" s="0" t="n">
        <f aca="false">IF(OR(J$3="",Consolidado!$D39=""),0,IF(ISNUMBER(SEARCH(J$3,Consolidado!$D39)),IF(COUNTIFS(Consolidado!$AC$5:AC39,Consolidado!$AC39,Consolidado!$D$5:D39,"*"&amp;J$3&amp;"*")=1,1,0),0))</f>
        <v>0</v>
      </c>
      <c r="K39" s="0" t="n">
        <f aca="false">IF(OR(K$3="",Consolidado!$D39=""),0,IF(ISNUMBER(SEARCH(K$3,Consolidado!$D39)),IF(COUNTIFS(Consolidado!$AC$5:AC39,Consolidado!$AC39,Consolidado!$D$5:D39,"*"&amp;K$3&amp;"*")=1,1,0),0))</f>
        <v>0</v>
      </c>
      <c r="L39" s="0" t="n">
        <f aca="false">IF(OR(L$3="",Consolidado!$D39=""),0,IF(ISNUMBER(SEARCH(L$3,Consolidado!$D39)),IF(COUNTIFS(Consolidado!$AC$5:AC39,Consolidado!$AC39,Consolidado!$D$5:D39,"*"&amp;L$3&amp;"*")=1,1,0),0))</f>
        <v>0</v>
      </c>
      <c r="M39" s="0" t="n">
        <f aca="false">IF(OR(M$3="",Consolidado!$D39=""),0,IF(ISNUMBER(SEARCH(M$3,Consolidado!$D39)),IF(COUNTIFS(Consolidado!$AC$5:AC39,Consolidado!$AC39,Consolidado!$D$5:D39,"*"&amp;M$3&amp;"*")=1,1,0),0))</f>
        <v>0</v>
      </c>
      <c r="N39" s="0" t="n">
        <f aca="false">IF(OR(N$3="",Consolidado!$D39=""),0,IF(ISNUMBER(SEARCH(N$3,Consolidado!$D39)),IF(COUNTIFS(Consolidado!$AC$5:AC39,Consolidado!$AC39,Consolidado!$D$5:D39,"*"&amp;N$3&amp;"*")=1,1,0),0))</f>
        <v>0</v>
      </c>
      <c r="O39" s="0" t="n">
        <f aca="false">IF(OR(O$3="",Consolidado!$D39=""),0,IF(ISNUMBER(SEARCH(O$3,Consolidado!$D39)),IF(COUNTIFS(Consolidado!$AC$5:AC39,Consolidado!$AC39,Consolidado!$D$5:D39,"*"&amp;O$3&amp;"*")=1,1,0),0))</f>
        <v>0</v>
      </c>
      <c r="P39" s="0" t="n">
        <f aca="false">IF(OR(P$3="",Consolidado!$D39=""),0,IF(ISNUMBER(SEARCH(P$3,Consolidado!$D39)),IF(COUNTIFS(Consolidado!$AC$5:AC39,Consolidado!$AC39,Consolidado!$D$5:D39,"*"&amp;P$3&amp;"*")=1,1,0),0))</f>
        <v>0</v>
      </c>
      <c r="Q39" s="0" t="n">
        <f aca="false">IF(OR(Q$3="",Consolidado!$D39=""),0,IF(ISNUMBER(SEARCH(Q$3,Consolidado!$D39)),IF(COUNTIFS(Consolidado!$AC$5:AC39,Consolidado!$AC39,Consolidado!$D$5:D39,"*"&amp;Q$3&amp;"*")=1,1,0),0))</f>
        <v>0</v>
      </c>
      <c r="R39" s="0" t="n">
        <f aca="false">IF(OR(R$3="",Consolidado!$D39=""),0,IF(ISNUMBER(SEARCH(R$3,Consolidado!$D39)),IF(COUNTIFS(Consolidado!$AC$5:AC39,Consolidado!$AC39,Consolidado!$D$5:D39,"*"&amp;R$3&amp;"*")=1,1,0),0))</f>
        <v>0</v>
      </c>
      <c r="S39" s="0" t="n">
        <f aca="false">IF(OR(S$3="",Consolidado!$D39=""),0,IF(ISNUMBER(SEARCH(S$3,Consolidado!$D39)),IF(COUNTIFS(Consolidado!$AC$5:AC39,Consolidado!$AC39,Consolidado!$D$5:D39,"*"&amp;S$3&amp;"*")=1,1,0),0))</f>
        <v>0</v>
      </c>
      <c r="T39" s="0" t="n">
        <f aca="false">IF(OR(T$3="",Consolidado!$D39=""),0,IF(ISNUMBER(SEARCH(T$3,Consolidado!$D39)),IF(COUNTIFS(Consolidado!$AC$5:AC39,Consolidado!$AC39,Consolidado!$D$5:D39,"*"&amp;T$3&amp;"*")=1,1,0),0))</f>
        <v>0</v>
      </c>
      <c r="U39" s="0" t="n">
        <f aca="false">IF(OR(U$3="",Consolidado!$D39=""),0,IF(ISNUMBER(SEARCH(U$3,Consolidado!$D39)),IF(COUNTIFS(Consolidado!$AC$5:AC39,Consolidado!$AC39,Consolidado!$D$5:D39,"*"&amp;U$3&amp;"*")=1,1,0),0))</f>
        <v>0</v>
      </c>
      <c r="V39" s="0" t="n">
        <f aca="false">IF(OR(V$3="",Consolidado!$D39=""),0,IF(ISNUMBER(SEARCH(V$3,Consolidado!$D39)),IF(COUNTIFS(Consolidado!$AC$5:AC39,Consolidado!$AC39,Consolidado!$D$5:D39,"*"&amp;V$3&amp;"*")=1,1,0),0))</f>
        <v>0</v>
      </c>
      <c r="W39" s="0" t="n">
        <f aca="false">IF(OR(W$3="",Consolidado!$D39=""),0,IF(ISNUMBER(SEARCH(W$3,Consolidado!$D39)),IF(COUNTIFS(Consolidado!$AC$5:AC39,Consolidado!$AC39,Consolidado!$D$5:D39,"*"&amp;W$3&amp;"*")=1,1,0),0))</f>
        <v>0</v>
      </c>
      <c r="X39" s="0" t="n">
        <f aca="false">IF(OR(X$3="",Consolidado!$D39=""),0,IF(ISNUMBER(SEARCH(X$3,Consolidado!$D39)),IF(COUNTIFS(Consolidado!$AC$5:AC39,Consolidado!$AC39,Consolidado!$D$5:D39,"*"&amp;X$3&amp;"*")=1,1,0),0))</f>
        <v>0</v>
      </c>
      <c r="Y39" s="0" t="n">
        <f aca="false">IF(OR(Y$3="",Consolidado!$D39=""),0,IF(ISNUMBER(SEARCH(Y$3,Consolidado!$D39)),IF(COUNTIFS(Consolidado!$AC$5:AC39,Consolidado!$AC39,Consolidado!$D$5:D39,"*"&amp;Y$3&amp;"*")=1,1,0),0))</f>
        <v>0</v>
      </c>
      <c r="Z39" s="0" t="n">
        <f aca="false">IF(OR(Z$3="",Consolidado!$D39=""),0,IF(ISNUMBER(SEARCH(Z$3,Consolidado!$D39)),IF(COUNTIFS(Consolidado!$AC$5:AC39,Consolidado!$AC39,Consolidado!$D$5:D39,"*"&amp;Z$3&amp;"*")=1,1,0),0))</f>
        <v>0</v>
      </c>
      <c r="AA39" s="0" t="n">
        <f aca="false">IF(OR(AA$3="",Consolidado!$D39=""),0,IF(ISNUMBER(SEARCH(AA$3,Consolidado!$D39)),IF(COUNTIFS(Consolidado!$AC$5:AC39,Consolidado!$AC39,Consolidado!$D$5:D39,"*"&amp;AA$3&amp;"*")=1,1,0),0))</f>
        <v>0</v>
      </c>
      <c r="AB39" s="0" t="n">
        <f aca="false">IF(OR(AB$3="",Consolidado!$D39=""),0,IF(ISNUMBER(SEARCH(AB$3,Consolidado!$D39)),IF(COUNTIFS(Consolidado!$AC$5:AC39,Consolidado!$AC39,Consolidado!$D$5:D39,"*"&amp;AB$3&amp;"*")=1,1,0),0))</f>
        <v>0</v>
      </c>
      <c r="AC39" s="0" t="n">
        <f aca="false">IF(OR(AC$3="",Consolidado!$D39=""),0,IF(ISNUMBER(SEARCH(AC$3,Consolidado!$D39)),IF(COUNTIFS(Consolidado!$AC$5:AC39,Consolidado!$AC39,Consolidado!$D$5:D39,"*"&amp;AC$3&amp;"*")=1,1,0),0))</f>
        <v>0</v>
      </c>
      <c r="AD39" s="0" t="n">
        <f aca="false">IF(OR(AD$3="",Consolidado!$D39=""),0,IF(ISNUMBER(SEARCH(AD$3,Consolidado!$D39)),IF(COUNTIFS(Consolidado!$AC$5:AC39,Consolidado!$AC39,Consolidado!$D$5:D39,"*"&amp;AD$3&amp;"*")=1,1,0),0))</f>
        <v>0</v>
      </c>
      <c r="AE39" s="0" t="n">
        <f aca="false">IF(OR(AE$3="",Consolidado!$D39=""),0,IF(ISNUMBER(SEARCH(AE$3,Consolidado!$D39)),IF(COUNTIFS(Consolidado!$AC$5:AC39,Consolidado!$AC39,Consolidado!$D$5:D39,"*"&amp;AE$3&amp;"*")=1,1,0),0))</f>
        <v>0</v>
      </c>
      <c r="AF39" s="0" t="n">
        <f aca="false">IF(OR(AF$3="",Consolidado!$D39=""),0,IF(ISNUMBER(SEARCH(AF$3,Consolidado!$D39)),IF(COUNTIFS(Consolidado!$AC$5:AC39,Consolidado!$AC39,Consolidado!$D$5:D39,"*"&amp;AF$3&amp;"*")=1,1,0),0))</f>
        <v>0</v>
      </c>
      <c r="AG39" s="0" t="n">
        <f aca="false">IF(OR(AG$3="",Consolidado!$D39=""),0,IF(ISNUMBER(SEARCH(AG$3,Consolidado!$D39)),IF(COUNTIFS(Consolidado!$AC$5:AC39,Consolidado!$AC39,Consolidado!$D$5:D39,"*"&amp;AG$3&amp;"*")=1,1,0),0))</f>
        <v>0</v>
      </c>
      <c r="AH39" s="0" t="n">
        <f aca="false">IF(OR(AH$3="",Consolidado!$D39=""),0,IF(ISNUMBER(SEARCH(AH$3,Consolidado!$D39)),IF(COUNTIFS(Consolidado!$AC$5:AC39,Consolidado!$AC39,Consolidado!$D$5:D39,"*"&amp;AH$3&amp;"*")=1,1,0),0))</f>
        <v>0</v>
      </c>
      <c r="AI39" s="0" t="n">
        <f aca="false">IF(OR(AI$3="",Consolidado!$D39=""),0,IF(ISNUMBER(SEARCH(AI$3,Consolidado!$D39)),IF(COUNTIFS(Consolidado!$AC$5:AC39,Consolidado!$AC39,Consolidado!$D$5:D39,"*"&amp;AI$3&amp;"*")=1,1,0),0))</f>
        <v>0</v>
      </c>
      <c r="AJ39" s="0" t="n">
        <f aca="false">IF(OR(AJ$3="",Consolidado!$D39=""),0,IF(ISNUMBER(SEARCH(AJ$3,Consolidado!$D39)),IF(COUNTIFS(Consolidado!$AC$5:AC39,Consolidado!$AC39,Consolidado!$D$5:D39,"*"&amp;AJ$3&amp;"*")=1,1,0),0))</f>
        <v>0</v>
      </c>
      <c r="AK39" s="0" t="n">
        <f aca="false">IF(OR(AK$3="",Consolidado!$D39=""),0,IF(ISNUMBER(SEARCH(AK$3,Consolidado!$D39)),IF(COUNTIFS(Consolidado!$AC$5:AC39,Consolidado!$AC39,Consolidado!$D$5:D39,"*"&amp;AK$3&amp;"*")=1,1,0),0))</f>
        <v>0</v>
      </c>
      <c r="AL39" s="0" t="n">
        <f aca="false">IF(OR(AL$3="",Consolidado!$D39=""),0,IF(ISNUMBER(SEARCH(AL$3,Consolidado!$D39)),IF(COUNTIFS(Consolidado!$AC$5:AC39,Consolidado!$AC39,Consolidado!$D$5:D39,"*"&amp;AL$3&amp;"*")=1,1,0),0))</f>
        <v>0</v>
      </c>
      <c r="AM39" s="0" t="n">
        <f aca="false">IF(OR(AM$3="",Consolidado!$D39=""),0,IF(ISNUMBER(SEARCH(AM$3,Consolidado!$D39)),IF(COUNTIFS(Consolidado!$AC$5:AC39,Consolidado!$AC39,Consolidado!$D$5:D39,"*"&amp;AM$3&amp;"*")=1,1,0),0))</f>
        <v>0</v>
      </c>
      <c r="AN39" s="0" t="n">
        <f aca="false">IF(OR(AN$3="",Consolidado!$D39=""),0,IF(ISNUMBER(SEARCH(AN$3,Consolidado!$D39)),IF(COUNTIFS(Consolidado!$AC$5:AC39,Consolidado!$AC39,Consolidado!$D$5:D39,"*"&amp;AN$3&amp;"*")=1,1,0),0))</f>
        <v>0</v>
      </c>
      <c r="AO39" s="0" t="n">
        <f aca="false">IF(OR(AO$3="",Consolidado!$D39=""),0,IF(ISNUMBER(SEARCH(AO$3,Consolidado!$D39)),IF(COUNTIFS(Consolidado!$AC$5:AC39,Consolidado!$AC39,Consolidado!$D$5:D39,"*"&amp;AO$3&amp;"*")=1,1,0),0))</f>
        <v>0</v>
      </c>
    </row>
    <row r="40" customFormat="false" ht="15" hidden="false" customHeight="false" outlineLevel="0" collapsed="false">
      <c r="B40" s="0" t="n">
        <f aca="false">IF(OR(B$3="",Consolidado!$D40=""),0,IF(ISNUMBER(SEARCH(B$3,Consolidado!$D40)),IF(COUNTIFS(Consolidado!$AC$5:AC40,Consolidado!$AC40,Consolidado!$D$5:D40,"*"&amp;B$3&amp;"*")=1,1,0),0))</f>
        <v>0</v>
      </c>
      <c r="C40" s="0" t="n">
        <f aca="false">IF(OR(C$3="",Consolidado!$D40=""),0,IF(ISNUMBER(SEARCH(C$3,Consolidado!$D40)),IF(COUNTIFS(Consolidado!$AC$5:AC40,Consolidado!$AC40,Consolidado!$D$5:D40,"*"&amp;C$3&amp;"*")=1,1,0),0))</f>
        <v>0</v>
      </c>
      <c r="D40" s="0" t="n">
        <f aca="false">IF(OR(D$3="",Consolidado!$D40=""),0,IF(ISNUMBER(SEARCH(D$3,Consolidado!$D40)),IF(COUNTIFS(Consolidado!$AC$5:AC40,Consolidado!$AC40,Consolidado!$D$5:D40,"*"&amp;D$3&amp;"*")=1,1,0),0))</f>
        <v>0</v>
      </c>
      <c r="E40" s="0" t="n">
        <f aca="false">IF(OR(E$3="",Consolidado!$D40=""),0,IF(ISNUMBER(SEARCH(E$3,Consolidado!$D40)),IF(COUNTIFS(Consolidado!$AC$5:AC40,Consolidado!$AC40,Consolidado!$D$5:D40,"*"&amp;E$3&amp;"*")=1,1,0),0))</f>
        <v>0</v>
      </c>
      <c r="F40" s="0" t="n">
        <f aca="false">IF(OR(F$3="",Consolidado!$D40=""),0,IF(ISNUMBER(SEARCH(F$3,Consolidado!$D40)),IF(COUNTIFS(Consolidado!$AC$5:AC40,Consolidado!$AC40,Consolidado!$D$5:D40,"*"&amp;F$3&amp;"*")=1,1,0),0))</f>
        <v>0</v>
      </c>
      <c r="G40" s="0" t="n">
        <f aca="false">IF(OR(G$3="",Consolidado!$D40=""),0,IF(ISNUMBER(SEARCH(G$3,Consolidado!$D40)),IF(COUNTIFS(Consolidado!$AC$5:AC40,Consolidado!$AC40,Consolidado!$D$5:D40,"*"&amp;G$3&amp;"*")=1,1,0),0))</f>
        <v>0</v>
      </c>
      <c r="H40" s="0" t="n">
        <f aca="false">IF(OR(H$3="",Consolidado!$D40=""),0,IF(ISNUMBER(SEARCH(H$3,Consolidado!$D40)),IF(COUNTIFS(Consolidado!$AC$5:AC40,Consolidado!$AC40,Consolidado!$D$5:D40,"*"&amp;H$3&amp;"*")=1,1,0),0))</f>
        <v>0</v>
      </c>
      <c r="I40" s="0" t="n">
        <f aca="false">IF(OR(I$3="",Consolidado!$D40=""),0,IF(ISNUMBER(SEARCH(I$3,Consolidado!$D40)),IF(COUNTIFS(Consolidado!$AC$5:AC40,Consolidado!$AC40,Consolidado!$D$5:D40,"*"&amp;I$3&amp;"*")=1,1,0),0))</f>
        <v>0</v>
      </c>
      <c r="J40" s="0" t="n">
        <f aca="false">IF(OR(J$3="",Consolidado!$D40=""),0,IF(ISNUMBER(SEARCH(J$3,Consolidado!$D40)),IF(COUNTIFS(Consolidado!$AC$5:AC40,Consolidado!$AC40,Consolidado!$D$5:D40,"*"&amp;J$3&amp;"*")=1,1,0),0))</f>
        <v>0</v>
      </c>
      <c r="K40" s="0" t="n">
        <f aca="false">IF(OR(K$3="",Consolidado!$D40=""),0,IF(ISNUMBER(SEARCH(K$3,Consolidado!$D40)),IF(COUNTIFS(Consolidado!$AC$5:AC40,Consolidado!$AC40,Consolidado!$D$5:D40,"*"&amp;K$3&amp;"*")=1,1,0),0))</f>
        <v>0</v>
      </c>
      <c r="L40" s="0" t="n">
        <f aca="false">IF(OR(L$3="",Consolidado!$D40=""),0,IF(ISNUMBER(SEARCH(L$3,Consolidado!$D40)),IF(COUNTIFS(Consolidado!$AC$5:AC40,Consolidado!$AC40,Consolidado!$D$5:D40,"*"&amp;L$3&amp;"*")=1,1,0),0))</f>
        <v>0</v>
      </c>
      <c r="M40" s="0" t="n">
        <f aca="false">IF(OR(M$3="",Consolidado!$D40=""),0,IF(ISNUMBER(SEARCH(M$3,Consolidado!$D40)),IF(COUNTIFS(Consolidado!$AC$5:AC40,Consolidado!$AC40,Consolidado!$D$5:D40,"*"&amp;M$3&amp;"*")=1,1,0),0))</f>
        <v>0</v>
      </c>
      <c r="N40" s="0" t="n">
        <f aca="false">IF(OR(N$3="",Consolidado!$D40=""),0,IF(ISNUMBER(SEARCH(N$3,Consolidado!$D40)),IF(COUNTIFS(Consolidado!$AC$5:AC40,Consolidado!$AC40,Consolidado!$D$5:D40,"*"&amp;N$3&amp;"*")=1,1,0),0))</f>
        <v>0</v>
      </c>
      <c r="O40" s="0" t="n">
        <f aca="false">IF(OR(O$3="",Consolidado!$D40=""),0,IF(ISNUMBER(SEARCH(O$3,Consolidado!$D40)),IF(COUNTIFS(Consolidado!$AC$5:AC40,Consolidado!$AC40,Consolidado!$D$5:D40,"*"&amp;O$3&amp;"*")=1,1,0),0))</f>
        <v>0</v>
      </c>
      <c r="P40" s="0" t="n">
        <f aca="false">IF(OR(P$3="",Consolidado!$D40=""),0,IF(ISNUMBER(SEARCH(P$3,Consolidado!$D40)),IF(COUNTIFS(Consolidado!$AC$5:AC40,Consolidado!$AC40,Consolidado!$D$5:D40,"*"&amp;P$3&amp;"*")=1,1,0),0))</f>
        <v>0</v>
      </c>
      <c r="Q40" s="0" t="n">
        <f aca="false">IF(OR(Q$3="",Consolidado!$D40=""),0,IF(ISNUMBER(SEARCH(Q$3,Consolidado!$D40)),IF(COUNTIFS(Consolidado!$AC$5:AC40,Consolidado!$AC40,Consolidado!$D$5:D40,"*"&amp;Q$3&amp;"*")=1,1,0),0))</f>
        <v>0</v>
      </c>
      <c r="R40" s="0" t="n">
        <f aca="false">IF(OR(R$3="",Consolidado!$D40=""),0,IF(ISNUMBER(SEARCH(R$3,Consolidado!$D40)),IF(COUNTIFS(Consolidado!$AC$5:AC40,Consolidado!$AC40,Consolidado!$D$5:D40,"*"&amp;R$3&amp;"*")=1,1,0),0))</f>
        <v>0</v>
      </c>
      <c r="S40" s="0" t="n">
        <f aca="false">IF(OR(S$3="",Consolidado!$D40=""),0,IF(ISNUMBER(SEARCH(S$3,Consolidado!$D40)),IF(COUNTIFS(Consolidado!$AC$5:AC40,Consolidado!$AC40,Consolidado!$D$5:D40,"*"&amp;S$3&amp;"*")=1,1,0),0))</f>
        <v>0</v>
      </c>
      <c r="T40" s="0" t="n">
        <f aca="false">IF(OR(T$3="",Consolidado!$D40=""),0,IF(ISNUMBER(SEARCH(T$3,Consolidado!$D40)),IF(COUNTIFS(Consolidado!$AC$5:AC40,Consolidado!$AC40,Consolidado!$D$5:D40,"*"&amp;T$3&amp;"*")=1,1,0),0))</f>
        <v>0</v>
      </c>
      <c r="U40" s="0" t="n">
        <f aca="false">IF(OR(U$3="",Consolidado!$D40=""),0,IF(ISNUMBER(SEARCH(U$3,Consolidado!$D40)),IF(COUNTIFS(Consolidado!$AC$5:AC40,Consolidado!$AC40,Consolidado!$D$5:D40,"*"&amp;U$3&amp;"*")=1,1,0),0))</f>
        <v>0</v>
      </c>
      <c r="V40" s="0" t="n">
        <f aca="false">IF(OR(V$3="",Consolidado!$D40=""),0,IF(ISNUMBER(SEARCH(V$3,Consolidado!$D40)),IF(COUNTIFS(Consolidado!$AC$5:AC40,Consolidado!$AC40,Consolidado!$D$5:D40,"*"&amp;V$3&amp;"*")=1,1,0),0))</f>
        <v>0</v>
      </c>
      <c r="W40" s="0" t="n">
        <f aca="false">IF(OR(W$3="",Consolidado!$D40=""),0,IF(ISNUMBER(SEARCH(W$3,Consolidado!$D40)),IF(COUNTIFS(Consolidado!$AC$5:AC40,Consolidado!$AC40,Consolidado!$D$5:D40,"*"&amp;W$3&amp;"*")=1,1,0),0))</f>
        <v>0</v>
      </c>
      <c r="X40" s="0" t="n">
        <f aca="false">IF(OR(X$3="",Consolidado!$D40=""),0,IF(ISNUMBER(SEARCH(X$3,Consolidado!$D40)),IF(COUNTIFS(Consolidado!$AC$5:AC40,Consolidado!$AC40,Consolidado!$D$5:D40,"*"&amp;X$3&amp;"*")=1,1,0),0))</f>
        <v>0</v>
      </c>
      <c r="Y40" s="0" t="n">
        <f aca="false">IF(OR(Y$3="",Consolidado!$D40=""),0,IF(ISNUMBER(SEARCH(Y$3,Consolidado!$D40)),IF(COUNTIFS(Consolidado!$AC$5:AC40,Consolidado!$AC40,Consolidado!$D$5:D40,"*"&amp;Y$3&amp;"*")=1,1,0),0))</f>
        <v>0</v>
      </c>
      <c r="Z40" s="0" t="n">
        <f aca="false">IF(OR(Z$3="",Consolidado!$D40=""),0,IF(ISNUMBER(SEARCH(Z$3,Consolidado!$D40)),IF(COUNTIFS(Consolidado!$AC$5:AC40,Consolidado!$AC40,Consolidado!$D$5:D40,"*"&amp;Z$3&amp;"*")=1,1,0),0))</f>
        <v>0</v>
      </c>
      <c r="AA40" s="0" t="n">
        <f aca="false">IF(OR(AA$3="",Consolidado!$D40=""),0,IF(ISNUMBER(SEARCH(AA$3,Consolidado!$D40)),IF(COUNTIFS(Consolidado!$AC$5:AC40,Consolidado!$AC40,Consolidado!$D$5:D40,"*"&amp;AA$3&amp;"*")=1,1,0),0))</f>
        <v>0</v>
      </c>
      <c r="AB40" s="0" t="n">
        <f aca="false">IF(OR(AB$3="",Consolidado!$D40=""),0,IF(ISNUMBER(SEARCH(AB$3,Consolidado!$D40)),IF(COUNTIFS(Consolidado!$AC$5:AC40,Consolidado!$AC40,Consolidado!$D$5:D40,"*"&amp;AB$3&amp;"*")=1,1,0),0))</f>
        <v>0</v>
      </c>
      <c r="AC40" s="0" t="n">
        <f aca="false">IF(OR(AC$3="",Consolidado!$D40=""),0,IF(ISNUMBER(SEARCH(AC$3,Consolidado!$D40)),IF(COUNTIFS(Consolidado!$AC$5:AC40,Consolidado!$AC40,Consolidado!$D$5:D40,"*"&amp;AC$3&amp;"*")=1,1,0),0))</f>
        <v>0</v>
      </c>
      <c r="AD40" s="0" t="n">
        <f aca="false">IF(OR(AD$3="",Consolidado!$D40=""),0,IF(ISNUMBER(SEARCH(AD$3,Consolidado!$D40)),IF(COUNTIFS(Consolidado!$AC$5:AC40,Consolidado!$AC40,Consolidado!$D$5:D40,"*"&amp;AD$3&amp;"*")=1,1,0),0))</f>
        <v>0</v>
      </c>
      <c r="AE40" s="0" t="n">
        <f aca="false">IF(OR(AE$3="",Consolidado!$D40=""),0,IF(ISNUMBER(SEARCH(AE$3,Consolidado!$D40)),IF(COUNTIFS(Consolidado!$AC$5:AC40,Consolidado!$AC40,Consolidado!$D$5:D40,"*"&amp;AE$3&amp;"*")=1,1,0),0))</f>
        <v>0</v>
      </c>
      <c r="AF40" s="0" t="n">
        <f aca="false">IF(OR(AF$3="",Consolidado!$D40=""),0,IF(ISNUMBER(SEARCH(AF$3,Consolidado!$D40)),IF(COUNTIFS(Consolidado!$AC$5:AC40,Consolidado!$AC40,Consolidado!$D$5:D40,"*"&amp;AF$3&amp;"*")=1,1,0),0))</f>
        <v>0</v>
      </c>
      <c r="AG40" s="0" t="n">
        <f aca="false">IF(OR(AG$3="",Consolidado!$D40=""),0,IF(ISNUMBER(SEARCH(AG$3,Consolidado!$D40)),IF(COUNTIFS(Consolidado!$AC$5:AC40,Consolidado!$AC40,Consolidado!$D$5:D40,"*"&amp;AG$3&amp;"*")=1,1,0),0))</f>
        <v>0</v>
      </c>
      <c r="AH40" s="0" t="n">
        <f aca="false">IF(OR(AH$3="",Consolidado!$D40=""),0,IF(ISNUMBER(SEARCH(AH$3,Consolidado!$D40)),IF(COUNTIFS(Consolidado!$AC$5:AC40,Consolidado!$AC40,Consolidado!$D$5:D40,"*"&amp;AH$3&amp;"*")=1,1,0),0))</f>
        <v>0</v>
      </c>
      <c r="AI40" s="0" t="n">
        <f aca="false">IF(OR(AI$3="",Consolidado!$D40=""),0,IF(ISNUMBER(SEARCH(AI$3,Consolidado!$D40)),IF(COUNTIFS(Consolidado!$AC$5:AC40,Consolidado!$AC40,Consolidado!$D$5:D40,"*"&amp;AI$3&amp;"*")=1,1,0),0))</f>
        <v>0</v>
      </c>
      <c r="AJ40" s="0" t="n">
        <f aca="false">IF(OR(AJ$3="",Consolidado!$D40=""),0,IF(ISNUMBER(SEARCH(AJ$3,Consolidado!$D40)),IF(COUNTIFS(Consolidado!$AC$5:AC40,Consolidado!$AC40,Consolidado!$D$5:D40,"*"&amp;AJ$3&amp;"*")=1,1,0),0))</f>
        <v>0</v>
      </c>
      <c r="AK40" s="0" t="n">
        <f aca="false">IF(OR(AK$3="",Consolidado!$D40=""),0,IF(ISNUMBER(SEARCH(AK$3,Consolidado!$D40)),IF(COUNTIFS(Consolidado!$AC$5:AC40,Consolidado!$AC40,Consolidado!$D$5:D40,"*"&amp;AK$3&amp;"*")=1,1,0),0))</f>
        <v>0</v>
      </c>
      <c r="AL40" s="0" t="n">
        <f aca="false">IF(OR(AL$3="",Consolidado!$D40=""),0,IF(ISNUMBER(SEARCH(AL$3,Consolidado!$D40)),IF(COUNTIFS(Consolidado!$AC$5:AC40,Consolidado!$AC40,Consolidado!$D$5:D40,"*"&amp;AL$3&amp;"*")=1,1,0),0))</f>
        <v>0</v>
      </c>
      <c r="AM40" s="0" t="n">
        <f aca="false">IF(OR(AM$3="",Consolidado!$D40=""),0,IF(ISNUMBER(SEARCH(AM$3,Consolidado!$D40)),IF(COUNTIFS(Consolidado!$AC$5:AC40,Consolidado!$AC40,Consolidado!$D$5:D40,"*"&amp;AM$3&amp;"*")=1,1,0),0))</f>
        <v>0</v>
      </c>
      <c r="AN40" s="0" t="n">
        <f aca="false">IF(OR(AN$3="",Consolidado!$D40=""),0,IF(ISNUMBER(SEARCH(AN$3,Consolidado!$D40)),IF(COUNTIFS(Consolidado!$AC$5:AC40,Consolidado!$AC40,Consolidado!$D$5:D40,"*"&amp;AN$3&amp;"*")=1,1,0),0))</f>
        <v>0</v>
      </c>
      <c r="AO40" s="0" t="n">
        <f aca="false">IF(OR(AO$3="",Consolidado!$D40=""),0,IF(ISNUMBER(SEARCH(AO$3,Consolidado!$D40)),IF(COUNTIFS(Consolidado!$AC$5:AC40,Consolidado!$AC40,Consolidado!$D$5:D40,"*"&amp;AO$3&amp;"*")=1,1,0),0))</f>
        <v>0</v>
      </c>
    </row>
    <row r="41" customFormat="false" ht="15" hidden="false" customHeight="false" outlineLevel="0" collapsed="false">
      <c r="B41" s="0" t="n">
        <f aca="false">IF(OR(B$3="",Consolidado!$D41=""),0,IF(ISNUMBER(SEARCH(B$3,Consolidado!$D41)),IF(COUNTIFS(Consolidado!$AC$5:AC41,Consolidado!$AC41,Consolidado!$D$5:D41,"*"&amp;B$3&amp;"*")=1,1,0),0))</f>
        <v>0</v>
      </c>
      <c r="C41" s="0" t="n">
        <f aca="false">IF(OR(C$3="",Consolidado!$D41=""),0,IF(ISNUMBER(SEARCH(C$3,Consolidado!$D41)),IF(COUNTIFS(Consolidado!$AC$5:AC41,Consolidado!$AC41,Consolidado!$D$5:D41,"*"&amp;C$3&amp;"*")=1,1,0),0))</f>
        <v>0</v>
      </c>
      <c r="D41" s="0" t="n">
        <f aca="false">IF(OR(D$3="",Consolidado!$D41=""),0,IF(ISNUMBER(SEARCH(D$3,Consolidado!$D41)),IF(COUNTIFS(Consolidado!$AC$5:AC41,Consolidado!$AC41,Consolidado!$D$5:D41,"*"&amp;D$3&amp;"*")=1,1,0),0))</f>
        <v>0</v>
      </c>
      <c r="E41" s="0" t="n">
        <f aca="false">IF(OR(E$3="",Consolidado!$D41=""),0,IF(ISNUMBER(SEARCH(E$3,Consolidado!$D41)),IF(COUNTIFS(Consolidado!$AC$5:AC41,Consolidado!$AC41,Consolidado!$D$5:D41,"*"&amp;E$3&amp;"*")=1,1,0),0))</f>
        <v>0</v>
      </c>
      <c r="F41" s="0" t="n">
        <f aca="false">IF(OR(F$3="",Consolidado!$D41=""),0,IF(ISNUMBER(SEARCH(F$3,Consolidado!$D41)),IF(COUNTIFS(Consolidado!$AC$5:AC41,Consolidado!$AC41,Consolidado!$D$5:D41,"*"&amp;F$3&amp;"*")=1,1,0),0))</f>
        <v>0</v>
      </c>
      <c r="G41" s="0" t="n">
        <f aca="false">IF(OR(G$3="",Consolidado!$D41=""),0,IF(ISNUMBER(SEARCH(G$3,Consolidado!$D41)),IF(COUNTIFS(Consolidado!$AC$5:AC41,Consolidado!$AC41,Consolidado!$D$5:D41,"*"&amp;G$3&amp;"*")=1,1,0),0))</f>
        <v>0</v>
      </c>
      <c r="H41" s="0" t="n">
        <f aca="false">IF(OR(H$3="",Consolidado!$D41=""),0,IF(ISNUMBER(SEARCH(H$3,Consolidado!$D41)),IF(COUNTIFS(Consolidado!$AC$5:AC41,Consolidado!$AC41,Consolidado!$D$5:D41,"*"&amp;H$3&amp;"*")=1,1,0),0))</f>
        <v>0</v>
      </c>
      <c r="I41" s="0" t="n">
        <f aca="false">IF(OR(I$3="",Consolidado!$D41=""),0,IF(ISNUMBER(SEARCH(I$3,Consolidado!$D41)),IF(COUNTIFS(Consolidado!$AC$5:AC41,Consolidado!$AC41,Consolidado!$D$5:D41,"*"&amp;I$3&amp;"*")=1,1,0),0))</f>
        <v>0</v>
      </c>
      <c r="J41" s="0" t="n">
        <f aca="false">IF(OR(J$3="",Consolidado!$D41=""),0,IF(ISNUMBER(SEARCH(J$3,Consolidado!$D41)),IF(COUNTIFS(Consolidado!$AC$5:AC41,Consolidado!$AC41,Consolidado!$D$5:D41,"*"&amp;J$3&amp;"*")=1,1,0),0))</f>
        <v>0</v>
      </c>
      <c r="K41" s="0" t="n">
        <f aca="false">IF(OR(K$3="",Consolidado!$D41=""),0,IF(ISNUMBER(SEARCH(K$3,Consolidado!$D41)),IF(COUNTIFS(Consolidado!$AC$5:AC41,Consolidado!$AC41,Consolidado!$D$5:D41,"*"&amp;K$3&amp;"*")=1,1,0),0))</f>
        <v>0</v>
      </c>
      <c r="L41" s="0" t="n">
        <f aca="false">IF(OR(L$3="",Consolidado!$D41=""),0,IF(ISNUMBER(SEARCH(L$3,Consolidado!$D41)),IF(COUNTIFS(Consolidado!$AC$5:AC41,Consolidado!$AC41,Consolidado!$D$5:D41,"*"&amp;L$3&amp;"*")=1,1,0),0))</f>
        <v>0</v>
      </c>
      <c r="M41" s="0" t="n">
        <f aca="false">IF(OR(M$3="",Consolidado!$D41=""),0,IF(ISNUMBER(SEARCH(M$3,Consolidado!$D41)),IF(COUNTIFS(Consolidado!$AC$5:AC41,Consolidado!$AC41,Consolidado!$D$5:D41,"*"&amp;M$3&amp;"*")=1,1,0),0))</f>
        <v>0</v>
      </c>
      <c r="N41" s="0" t="n">
        <f aca="false">IF(OR(N$3="",Consolidado!$D41=""),0,IF(ISNUMBER(SEARCH(N$3,Consolidado!$D41)),IF(COUNTIFS(Consolidado!$AC$5:AC41,Consolidado!$AC41,Consolidado!$D$5:D41,"*"&amp;N$3&amp;"*")=1,1,0),0))</f>
        <v>0</v>
      </c>
      <c r="O41" s="0" t="n">
        <f aca="false">IF(OR(O$3="",Consolidado!$D41=""),0,IF(ISNUMBER(SEARCH(O$3,Consolidado!$D41)),IF(COUNTIFS(Consolidado!$AC$5:AC41,Consolidado!$AC41,Consolidado!$D$5:D41,"*"&amp;O$3&amp;"*")=1,1,0),0))</f>
        <v>0</v>
      </c>
      <c r="P41" s="0" t="n">
        <f aca="false">IF(OR(P$3="",Consolidado!$D41=""),0,IF(ISNUMBER(SEARCH(P$3,Consolidado!$D41)),IF(COUNTIFS(Consolidado!$AC$5:AC41,Consolidado!$AC41,Consolidado!$D$5:D41,"*"&amp;P$3&amp;"*")=1,1,0),0))</f>
        <v>0</v>
      </c>
      <c r="Q41" s="0" t="n">
        <f aca="false">IF(OR(Q$3="",Consolidado!$D41=""),0,IF(ISNUMBER(SEARCH(Q$3,Consolidado!$D41)),IF(COUNTIFS(Consolidado!$AC$5:AC41,Consolidado!$AC41,Consolidado!$D$5:D41,"*"&amp;Q$3&amp;"*")=1,1,0),0))</f>
        <v>0</v>
      </c>
      <c r="R41" s="0" t="n">
        <f aca="false">IF(OR(R$3="",Consolidado!$D41=""),0,IF(ISNUMBER(SEARCH(R$3,Consolidado!$D41)),IF(COUNTIFS(Consolidado!$AC$5:AC41,Consolidado!$AC41,Consolidado!$D$5:D41,"*"&amp;R$3&amp;"*")=1,1,0),0))</f>
        <v>0</v>
      </c>
      <c r="S41" s="0" t="n">
        <f aca="false">IF(OR(S$3="",Consolidado!$D41=""),0,IF(ISNUMBER(SEARCH(S$3,Consolidado!$D41)),IF(COUNTIFS(Consolidado!$AC$5:AC41,Consolidado!$AC41,Consolidado!$D$5:D41,"*"&amp;S$3&amp;"*")=1,1,0),0))</f>
        <v>0</v>
      </c>
      <c r="T41" s="0" t="n">
        <f aca="false">IF(OR(T$3="",Consolidado!$D41=""),0,IF(ISNUMBER(SEARCH(T$3,Consolidado!$D41)),IF(COUNTIFS(Consolidado!$AC$5:AC41,Consolidado!$AC41,Consolidado!$D$5:D41,"*"&amp;T$3&amp;"*")=1,1,0),0))</f>
        <v>0</v>
      </c>
      <c r="U41" s="0" t="n">
        <f aca="false">IF(OR(U$3="",Consolidado!$D41=""),0,IF(ISNUMBER(SEARCH(U$3,Consolidado!$D41)),IF(COUNTIFS(Consolidado!$AC$5:AC41,Consolidado!$AC41,Consolidado!$D$5:D41,"*"&amp;U$3&amp;"*")=1,1,0),0))</f>
        <v>0</v>
      </c>
      <c r="V41" s="0" t="n">
        <f aca="false">IF(OR(V$3="",Consolidado!$D41=""),0,IF(ISNUMBER(SEARCH(V$3,Consolidado!$D41)),IF(COUNTIFS(Consolidado!$AC$5:AC41,Consolidado!$AC41,Consolidado!$D$5:D41,"*"&amp;V$3&amp;"*")=1,1,0),0))</f>
        <v>0</v>
      </c>
      <c r="W41" s="0" t="n">
        <f aca="false">IF(OR(W$3="",Consolidado!$D41=""),0,IF(ISNUMBER(SEARCH(W$3,Consolidado!$D41)),IF(COUNTIFS(Consolidado!$AC$5:AC41,Consolidado!$AC41,Consolidado!$D$5:D41,"*"&amp;W$3&amp;"*")=1,1,0),0))</f>
        <v>0</v>
      </c>
      <c r="X41" s="0" t="n">
        <f aca="false">IF(OR(X$3="",Consolidado!$D41=""),0,IF(ISNUMBER(SEARCH(X$3,Consolidado!$D41)),IF(COUNTIFS(Consolidado!$AC$5:AC41,Consolidado!$AC41,Consolidado!$D$5:D41,"*"&amp;X$3&amp;"*")=1,1,0),0))</f>
        <v>0</v>
      </c>
      <c r="Y41" s="0" t="n">
        <f aca="false">IF(OR(Y$3="",Consolidado!$D41=""),0,IF(ISNUMBER(SEARCH(Y$3,Consolidado!$D41)),IF(COUNTIFS(Consolidado!$AC$5:AC41,Consolidado!$AC41,Consolidado!$D$5:D41,"*"&amp;Y$3&amp;"*")=1,1,0),0))</f>
        <v>0</v>
      </c>
      <c r="Z41" s="0" t="n">
        <f aca="false">IF(OR(Z$3="",Consolidado!$D41=""),0,IF(ISNUMBER(SEARCH(Z$3,Consolidado!$D41)),IF(COUNTIFS(Consolidado!$AC$5:AC41,Consolidado!$AC41,Consolidado!$D$5:D41,"*"&amp;Z$3&amp;"*")=1,1,0),0))</f>
        <v>0</v>
      </c>
      <c r="AA41" s="0" t="n">
        <f aca="false">IF(OR(AA$3="",Consolidado!$D41=""),0,IF(ISNUMBER(SEARCH(AA$3,Consolidado!$D41)),IF(COUNTIFS(Consolidado!$AC$5:AC41,Consolidado!$AC41,Consolidado!$D$5:D41,"*"&amp;AA$3&amp;"*")=1,1,0),0))</f>
        <v>0</v>
      </c>
      <c r="AB41" s="0" t="n">
        <f aca="false">IF(OR(AB$3="",Consolidado!$D41=""),0,IF(ISNUMBER(SEARCH(AB$3,Consolidado!$D41)),IF(COUNTIFS(Consolidado!$AC$5:AC41,Consolidado!$AC41,Consolidado!$D$5:D41,"*"&amp;AB$3&amp;"*")=1,1,0),0))</f>
        <v>0</v>
      </c>
      <c r="AC41" s="0" t="n">
        <f aca="false">IF(OR(AC$3="",Consolidado!$D41=""),0,IF(ISNUMBER(SEARCH(AC$3,Consolidado!$D41)),IF(COUNTIFS(Consolidado!$AC$5:AC41,Consolidado!$AC41,Consolidado!$D$5:D41,"*"&amp;AC$3&amp;"*")=1,1,0),0))</f>
        <v>0</v>
      </c>
      <c r="AD41" s="0" t="n">
        <f aca="false">IF(OR(AD$3="",Consolidado!$D41=""),0,IF(ISNUMBER(SEARCH(AD$3,Consolidado!$D41)),IF(COUNTIFS(Consolidado!$AC$5:AC41,Consolidado!$AC41,Consolidado!$D$5:D41,"*"&amp;AD$3&amp;"*")=1,1,0),0))</f>
        <v>0</v>
      </c>
      <c r="AE41" s="0" t="n">
        <f aca="false">IF(OR(AE$3="",Consolidado!$D41=""),0,IF(ISNUMBER(SEARCH(AE$3,Consolidado!$D41)),IF(COUNTIFS(Consolidado!$AC$5:AC41,Consolidado!$AC41,Consolidado!$D$5:D41,"*"&amp;AE$3&amp;"*")=1,1,0),0))</f>
        <v>0</v>
      </c>
      <c r="AF41" s="0" t="n">
        <f aca="false">IF(OR(AF$3="",Consolidado!$D41=""),0,IF(ISNUMBER(SEARCH(AF$3,Consolidado!$D41)),IF(COUNTIFS(Consolidado!$AC$5:AC41,Consolidado!$AC41,Consolidado!$D$5:D41,"*"&amp;AF$3&amp;"*")=1,1,0),0))</f>
        <v>0</v>
      </c>
      <c r="AG41" s="0" t="n">
        <f aca="false">IF(OR(AG$3="",Consolidado!$D41=""),0,IF(ISNUMBER(SEARCH(AG$3,Consolidado!$D41)),IF(COUNTIFS(Consolidado!$AC$5:AC41,Consolidado!$AC41,Consolidado!$D$5:D41,"*"&amp;AG$3&amp;"*")=1,1,0),0))</f>
        <v>0</v>
      </c>
      <c r="AH41" s="0" t="n">
        <f aca="false">IF(OR(AH$3="",Consolidado!$D41=""),0,IF(ISNUMBER(SEARCH(AH$3,Consolidado!$D41)),IF(COUNTIFS(Consolidado!$AC$5:AC41,Consolidado!$AC41,Consolidado!$D$5:D41,"*"&amp;AH$3&amp;"*")=1,1,0),0))</f>
        <v>0</v>
      </c>
      <c r="AI41" s="0" t="n">
        <f aca="false">IF(OR(AI$3="",Consolidado!$D41=""),0,IF(ISNUMBER(SEARCH(AI$3,Consolidado!$D41)),IF(COUNTIFS(Consolidado!$AC$5:AC41,Consolidado!$AC41,Consolidado!$D$5:D41,"*"&amp;AI$3&amp;"*")=1,1,0),0))</f>
        <v>0</v>
      </c>
      <c r="AJ41" s="0" t="n">
        <f aca="false">IF(OR(AJ$3="",Consolidado!$D41=""),0,IF(ISNUMBER(SEARCH(AJ$3,Consolidado!$D41)),IF(COUNTIFS(Consolidado!$AC$5:AC41,Consolidado!$AC41,Consolidado!$D$5:D41,"*"&amp;AJ$3&amp;"*")=1,1,0),0))</f>
        <v>0</v>
      </c>
      <c r="AK41" s="0" t="n">
        <f aca="false">IF(OR(AK$3="",Consolidado!$D41=""),0,IF(ISNUMBER(SEARCH(AK$3,Consolidado!$D41)),IF(COUNTIFS(Consolidado!$AC$5:AC41,Consolidado!$AC41,Consolidado!$D$5:D41,"*"&amp;AK$3&amp;"*")=1,1,0),0))</f>
        <v>0</v>
      </c>
      <c r="AL41" s="0" t="n">
        <f aca="false">IF(OR(AL$3="",Consolidado!$D41=""),0,IF(ISNUMBER(SEARCH(AL$3,Consolidado!$D41)),IF(COUNTIFS(Consolidado!$AC$5:AC41,Consolidado!$AC41,Consolidado!$D$5:D41,"*"&amp;AL$3&amp;"*")=1,1,0),0))</f>
        <v>0</v>
      </c>
      <c r="AM41" s="0" t="n">
        <f aca="false">IF(OR(AM$3="",Consolidado!$D41=""),0,IF(ISNUMBER(SEARCH(AM$3,Consolidado!$D41)),IF(COUNTIFS(Consolidado!$AC$5:AC41,Consolidado!$AC41,Consolidado!$D$5:D41,"*"&amp;AM$3&amp;"*")=1,1,0),0))</f>
        <v>0</v>
      </c>
      <c r="AN41" s="0" t="n">
        <f aca="false">IF(OR(AN$3="",Consolidado!$D41=""),0,IF(ISNUMBER(SEARCH(AN$3,Consolidado!$D41)),IF(COUNTIFS(Consolidado!$AC$5:AC41,Consolidado!$AC41,Consolidado!$D$5:D41,"*"&amp;AN$3&amp;"*")=1,1,0),0))</f>
        <v>0</v>
      </c>
      <c r="AO41" s="0" t="n">
        <f aca="false">IF(OR(AO$3="",Consolidado!$D41=""),0,IF(ISNUMBER(SEARCH(AO$3,Consolidado!$D41)),IF(COUNTIFS(Consolidado!$AC$5:AC41,Consolidado!$AC41,Consolidado!$D$5:D41,"*"&amp;AO$3&amp;"*")=1,1,0),0))</f>
        <v>0</v>
      </c>
    </row>
    <row r="42" customFormat="false" ht="15" hidden="false" customHeight="false" outlineLevel="0" collapsed="false">
      <c r="B42" s="0" t="n">
        <f aca="false">IF(OR(B$3="",Consolidado!$D42=""),0,IF(ISNUMBER(SEARCH(B$3,Consolidado!$D42)),IF(COUNTIFS(Consolidado!$AC$5:AC42,Consolidado!$AC42,Consolidado!$D$5:D42,"*"&amp;B$3&amp;"*")=1,1,0),0))</f>
        <v>0</v>
      </c>
      <c r="C42" s="0" t="n">
        <f aca="false">IF(OR(C$3="",Consolidado!$D42=""),0,IF(ISNUMBER(SEARCH(C$3,Consolidado!$D42)),IF(COUNTIFS(Consolidado!$AC$5:AC42,Consolidado!$AC42,Consolidado!$D$5:D42,"*"&amp;C$3&amp;"*")=1,1,0),0))</f>
        <v>0</v>
      </c>
      <c r="D42" s="0" t="n">
        <f aca="false">IF(OR(D$3="",Consolidado!$D42=""),0,IF(ISNUMBER(SEARCH(D$3,Consolidado!$D42)),IF(COUNTIFS(Consolidado!$AC$5:AC42,Consolidado!$AC42,Consolidado!$D$5:D42,"*"&amp;D$3&amp;"*")=1,1,0),0))</f>
        <v>0</v>
      </c>
      <c r="E42" s="0" t="n">
        <f aca="false">IF(OR(E$3="",Consolidado!$D42=""),0,IF(ISNUMBER(SEARCH(E$3,Consolidado!$D42)),IF(COUNTIFS(Consolidado!$AC$5:AC42,Consolidado!$AC42,Consolidado!$D$5:D42,"*"&amp;E$3&amp;"*")=1,1,0),0))</f>
        <v>0</v>
      </c>
      <c r="F42" s="0" t="n">
        <f aca="false">IF(OR(F$3="",Consolidado!$D42=""),0,IF(ISNUMBER(SEARCH(F$3,Consolidado!$D42)),IF(COUNTIFS(Consolidado!$AC$5:AC42,Consolidado!$AC42,Consolidado!$D$5:D42,"*"&amp;F$3&amp;"*")=1,1,0),0))</f>
        <v>0</v>
      </c>
      <c r="G42" s="0" t="n">
        <f aca="false">IF(OR(G$3="",Consolidado!$D42=""),0,IF(ISNUMBER(SEARCH(G$3,Consolidado!$D42)),IF(COUNTIFS(Consolidado!$AC$5:AC42,Consolidado!$AC42,Consolidado!$D$5:D42,"*"&amp;G$3&amp;"*")=1,1,0),0))</f>
        <v>0</v>
      </c>
      <c r="H42" s="0" t="n">
        <f aca="false">IF(OR(H$3="",Consolidado!$D42=""),0,IF(ISNUMBER(SEARCH(H$3,Consolidado!$D42)),IF(COUNTIFS(Consolidado!$AC$5:AC42,Consolidado!$AC42,Consolidado!$D$5:D42,"*"&amp;H$3&amp;"*")=1,1,0),0))</f>
        <v>0</v>
      </c>
      <c r="I42" s="0" t="n">
        <f aca="false">IF(OR(I$3="",Consolidado!$D42=""),0,IF(ISNUMBER(SEARCH(I$3,Consolidado!$D42)),IF(COUNTIFS(Consolidado!$AC$5:AC42,Consolidado!$AC42,Consolidado!$D$5:D42,"*"&amp;I$3&amp;"*")=1,1,0),0))</f>
        <v>0</v>
      </c>
      <c r="J42" s="0" t="n">
        <f aca="false">IF(OR(J$3="",Consolidado!$D42=""),0,IF(ISNUMBER(SEARCH(J$3,Consolidado!$D42)),IF(COUNTIFS(Consolidado!$AC$5:AC42,Consolidado!$AC42,Consolidado!$D$5:D42,"*"&amp;J$3&amp;"*")=1,1,0),0))</f>
        <v>0</v>
      </c>
      <c r="K42" s="0" t="n">
        <f aca="false">IF(OR(K$3="",Consolidado!$D42=""),0,IF(ISNUMBER(SEARCH(K$3,Consolidado!$D42)),IF(COUNTIFS(Consolidado!$AC$5:AC42,Consolidado!$AC42,Consolidado!$D$5:D42,"*"&amp;K$3&amp;"*")=1,1,0),0))</f>
        <v>0</v>
      </c>
      <c r="L42" s="0" t="n">
        <f aca="false">IF(OR(L$3="",Consolidado!$D42=""),0,IF(ISNUMBER(SEARCH(L$3,Consolidado!$D42)),IF(COUNTIFS(Consolidado!$AC$5:AC42,Consolidado!$AC42,Consolidado!$D$5:D42,"*"&amp;L$3&amp;"*")=1,1,0),0))</f>
        <v>0</v>
      </c>
      <c r="M42" s="0" t="n">
        <f aca="false">IF(OR(M$3="",Consolidado!$D42=""),0,IF(ISNUMBER(SEARCH(M$3,Consolidado!$D42)),IF(COUNTIFS(Consolidado!$AC$5:AC42,Consolidado!$AC42,Consolidado!$D$5:D42,"*"&amp;M$3&amp;"*")=1,1,0),0))</f>
        <v>0</v>
      </c>
      <c r="N42" s="0" t="n">
        <f aca="false">IF(OR(N$3="",Consolidado!$D42=""),0,IF(ISNUMBER(SEARCH(N$3,Consolidado!$D42)),IF(COUNTIFS(Consolidado!$AC$5:AC42,Consolidado!$AC42,Consolidado!$D$5:D42,"*"&amp;N$3&amp;"*")=1,1,0),0))</f>
        <v>0</v>
      </c>
      <c r="O42" s="0" t="n">
        <f aca="false">IF(OR(O$3="",Consolidado!$D42=""),0,IF(ISNUMBER(SEARCH(O$3,Consolidado!$D42)),IF(COUNTIFS(Consolidado!$AC$5:AC42,Consolidado!$AC42,Consolidado!$D$5:D42,"*"&amp;O$3&amp;"*")=1,1,0),0))</f>
        <v>0</v>
      </c>
      <c r="P42" s="0" t="n">
        <f aca="false">IF(OR(P$3="",Consolidado!$D42=""),0,IF(ISNUMBER(SEARCH(P$3,Consolidado!$D42)),IF(COUNTIFS(Consolidado!$AC$5:AC42,Consolidado!$AC42,Consolidado!$D$5:D42,"*"&amp;P$3&amp;"*")=1,1,0),0))</f>
        <v>0</v>
      </c>
      <c r="Q42" s="0" t="n">
        <f aca="false">IF(OR(Q$3="",Consolidado!$D42=""),0,IF(ISNUMBER(SEARCH(Q$3,Consolidado!$D42)),IF(COUNTIFS(Consolidado!$AC$5:AC42,Consolidado!$AC42,Consolidado!$D$5:D42,"*"&amp;Q$3&amp;"*")=1,1,0),0))</f>
        <v>0</v>
      </c>
      <c r="R42" s="0" t="n">
        <f aca="false">IF(OR(R$3="",Consolidado!$D42=""),0,IF(ISNUMBER(SEARCH(R$3,Consolidado!$D42)),IF(COUNTIFS(Consolidado!$AC$5:AC42,Consolidado!$AC42,Consolidado!$D$5:D42,"*"&amp;R$3&amp;"*")=1,1,0),0))</f>
        <v>0</v>
      </c>
      <c r="S42" s="0" t="n">
        <f aca="false">IF(OR(S$3="",Consolidado!$D42=""),0,IF(ISNUMBER(SEARCH(S$3,Consolidado!$D42)),IF(COUNTIFS(Consolidado!$AC$5:AC42,Consolidado!$AC42,Consolidado!$D$5:D42,"*"&amp;S$3&amp;"*")=1,1,0),0))</f>
        <v>0</v>
      </c>
      <c r="T42" s="0" t="n">
        <f aca="false">IF(OR(T$3="",Consolidado!$D42=""),0,IF(ISNUMBER(SEARCH(T$3,Consolidado!$D42)),IF(COUNTIFS(Consolidado!$AC$5:AC42,Consolidado!$AC42,Consolidado!$D$5:D42,"*"&amp;T$3&amp;"*")=1,1,0),0))</f>
        <v>0</v>
      </c>
      <c r="U42" s="0" t="n">
        <f aca="false">IF(OR(U$3="",Consolidado!$D42=""),0,IF(ISNUMBER(SEARCH(U$3,Consolidado!$D42)),IF(COUNTIFS(Consolidado!$AC$5:AC42,Consolidado!$AC42,Consolidado!$D$5:D42,"*"&amp;U$3&amp;"*")=1,1,0),0))</f>
        <v>0</v>
      </c>
      <c r="V42" s="0" t="n">
        <f aca="false">IF(OR(V$3="",Consolidado!$D42=""),0,IF(ISNUMBER(SEARCH(V$3,Consolidado!$D42)),IF(COUNTIFS(Consolidado!$AC$5:AC42,Consolidado!$AC42,Consolidado!$D$5:D42,"*"&amp;V$3&amp;"*")=1,1,0),0))</f>
        <v>0</v>
      </c>
      <c r="W42" s="0" t="n">
        <f aca="false">IF(OR(W$3="",Consolidado!$D42=""),0,IF(ISNUMBER(SEARCH(W$3,Consolidado!$D42)),IF(COUNTIFS(Consolidado!$AC$5:AC42,Consolidado!$AC42,Consolidado!$D$5:D42,"*"&amp;W$3&amp;"*")=1,1,0),0))</f>
        <v>0</v>
      </c>
      <c r="X42" s="0" t="n">
        <f aca="false">IF(OR(X$3="",Consolidado!$D42=""),0,IF(ISNUMBER(SEARCH(X$3,Consolidado!$D42)),IF(COUNTIFS(Consolidado!$AC$5:AC42,Consolidado!$AC42,Consolidado!$D$5:D42,"*"&amp;X$3&amp;"*")=1,1,0),0))</f>
        <v>0</v>
      </c>
      <c r="Y42" s="0" t="n">
        <f aca="false">IF(OR(Y$3="",Consolidado!$D42=""),0,IF(ISNUMBER(SEARCH(Y$3,Consolidado!$D42)),IF(COUNTIFS(Consolidado!$AC$5:AC42,Consolidado!$AC42,Consolidado!$D$5:D42,"*"&amp;Y$3&amp;"*")=1,1,0),0))</f>
        <v>0</v>
      </c>
      <c r="Z42" s="0" t="n">
        <f aca="false">IF(OR(Z$3="",Consolidado!$D42=""),0,IF(ISNUMBER(SEARCH(Z$3,Consolidado!$D42)),IF(COUNTIFS(Consolidado!$AC$5:AC42,Consolidado!$AC42,Consolidado!$D$5:D42,"*"&amp;Z$3&amp;"*")=1,1,0),0))</f>
        <v>0</v>
      </c>
      <c r="AA42" s="0" t="n">
        <f aca="false">IF(OR(AA$3="",Consolidado!$D42=""),0,IF(ISNUMBER(SEARCH(AA$3,Consolidado!$D42)),IF(COUNTIFS(Consolidado!$AC$5:AC42,Consolidado!$AC42,Consolidado!$D$5:D42,"*"&amp;AA$3&amp;"*")=1,1,0),0))</f>
        <v>0</v>
      </c>
      <c r="AB42" s="0" t="n">
        <f aca="false">IF(OR(AB$3="",Consolidado!$D42=""),0,IF(ISNUMBER(SEARCH(AB$3,Consolidado!$D42)),IF(COUNTIFS(Consolidado!$AC$5:AC42,Consolidado!$AC42,Consolidado!$D$5:D42,"*"&amp;AB$3&amp;"*")=1,1,0),0))</f>
        <v>0</v>
      </c>
      <c r="AC42" s="0" t="n">
        <f aca="false">IF(OR(AC$3="",Consolidado!$D42=""),0,IF(ISNUMBER(SEARCH(AC$3,Consolidado!$D42)),IF(COUNTIFS(Consolidado!$AC$5:AC42,Consolidado!$AC42,Consolidado!$D$5:D42,"*"&amp;AC$3&amp;"*")=1,1,0),0))</f>
        <v>0</v>
      </c>
      <c r="AD42" s="0" t="n">
        <f aca="false">IF(OR(AD$3="",Consolidado!$D42=""),0,IF(ISNUMBER(SEARCH(AD$3,Consolidado!$D42)),IF(COUNTIFS(Consolidado!$AC$5:AC42,Consolidado!$AC42,Consolidado!$D$5:D42,"*"&amp;AD$3&amp;"*")=1,1,0),0))</f>
        <v>0</v>
      </c>
      <c r="AE42" s="0" t="n">
        <f aca="false">IF(OR(AE$3="",Consolidado!$D42=""),0,IF(ISNUMBER(SEARCH(AE$3,Consolidado!$D42)),IF(COUNTIFS(Consolidado!$AC$5:AC42,Consolidado!$AC42,Consolidado!$D$5:D42,"*"&amp;AE$3&amp;"*")=1,1,0),0))</f>
        <v>0</v>
      </c>
      <c r="AF42" s="0" t="n">
        <f aca="false">IF(OR(AF$3="",Consolidado!$D42=""),0,IF(ISNUMBER(SEARCH(AF$3,Consolidado!$D42)),IF(COUNTIFS(Consolidado!$AC$5:AC42,Consolidado!$AC42,Consolidado!$D$5:D42,"*"&amp;AF$3&amp;"*")=1,1,0),0))</f>
        <v>0</v>
      </c>
      <c r="AG42" s="0" t="n">
        <f aca="false">IF(OR(AG$3="",Consolidado!$D42=""),0,IF(ISNUMBER(SEARCH(AG$3,Consolidado!$D42)),IF(COUNTIFS(Consolidado!$AC$5:AC42,Consolidado!$AC42,Consolidado!$D$5:D42,"*"&amp;AG$3&amp;"*")=1,1,0),0))</f>
        <v>0</v>
      </c>
      <c r="AH42" s="0" t="n">
        <f aca="false">IF(OR(AH$3="",Consolidado!$D42=""),0,IF(ISNUMBER(SEARCH(AH$3,Consolidado!$D42)),IF(COUNTIFS(Consolidado!$AC$5:AC42,Consolidado!$AC42,Consolidado!$D$5:D42,"*"&amp;AH$3&amp;"*")=1,1,0),0))</f>
        <v>0</v>
      </c>
      <c r="AI42" s="0" t="n">
        <f aca="false">IF(OR(AI$3="",Consolidado!$D42=""),0,IF(ISNUMBER(SEARCH(AI$3,Consolidado!$D42)),IF(COUNTIFS(Consolidado!$AC$5:AC42,Consolidado!$AC42,Consolidado!$D$5:D42,"*"&amp;AI$3&amp;"*")=1,1,0),0))</f>
        <v>0</v>
      </c>
      <c r="AJ42" s="0" t="n">
        <f aca="false">IF(OR(AJ$3="",Consolidado!$D42=""),0,IF(ISNUMBER(SEARCH(AJ$3,Consolidado!$D42)),IF(COUNTIFS(Consolidado!$AC$5:AC42,Consolidado!$AC42,Consolidado!$D$5:D42,"*"&amp;AJ$3&amp;"*")=1,1,0),0))</f>
        <v>0</v>
      </c>
      <c r="AK42" s="0" t="n">
        <f aca="false">IF(OR(AK$3="",Consolidado!$D42=""),0,IF(ISNUMBER(SEARCH(AK$3,Consolidado!$D42)),IF(COUNTIFS(Consolidado!$AC$5:AC42,Consolidado!$AC42,Consolidado!$D$5:D42,"*"&amp;AK$3&amp;"*")=1,1,0),0))</f>
        <v>0</v>
      </c>
      <c r="AL42" s="0" t="n">
        <f aca="false">IF(OR(AL$3="",Consolidado!$D42=""),0,IF(ISNUMBER(SEARCH(AL$3,Consolidado!$D42)),IF(COUNTIFS(Consolidado!$AC$5:AC42,Consolidado!$AC42,Consolidado!$D$5:D42,"*"&amp;AL$3&amp;"*")=1,1,0),0))</f>
        <v>0</v>
      </c>
      <c r="AM42" s="0" t="n">
        <f aca="false">IF(OR(AM$3="",Consolidado!$D42=""),0,IF(ISNUMBER(SEARCH(AM$3,Consolidado!$D42)),IF(COUNTIFS(Consolidado!$AC$5:AC42,Consolidado!$AC42,Consolidado!$D$5:D42,"*"&amp;AM$3&amp;"*")=1,1,0),0))</f>
        <v>0</v>
      </c>
      <c r="AN42" s="0" t="n">
        <f aca="false">IF(OR(AN$3="",Consolidado!$D42=""),0,IF(ISNUMBER(SEARCH(AN$3,Consolidado!$D42)),IF(COUNTIFS(Consolidado!$AC$5:AC42,Consolidado!$AC42,Consolidado!$D$5:D42,"*"&amp;AN$3&amp;"*")=1,1,0),0))</f>
        <v>0</v>
      </c>
      <c r="AO42" s="0" t="n">
        <f aca="false">IF(OR(AO$3="",Consolidado!$D42=""),0,IF(ISNUMBER(SEARCH(AO$3,Consolidado!$D42)),IF(COUNTIFS(Consolidado!$AC$5:AC42,Consolidado!$AC42,Consolidado!$D$5:D42,"*"&amp;AO$3&amp;"*")=1,1,0),0))</f>
        <v>0</v>
      </c>
    </row>
    <row r="43" customFormat="false" ht="15" hidden="false" customHeight="false" outlineLevel="0" collapsed="false">
      <c r="B43" s="0" t="n">
        <f aca="false">IF(OR(B$3="",Consolidado!$D43=""),0,IF(ISNUMBER(SEARCH(B$3,Consolidado!$D43)),IF(COUNTIFS(Consolidado!$AC$5:AC43,Consolidado!$AC43,Consolidado!$D$5:D43,"*"&amp;B$3&amp;"*")=1,1,0),0))</f>
        <v>0</v>
      </c>
      <c r="C43" s="0" t="n">
        <f aca="false">IF(OR(C$3="",Consolidado!$D43=""),0,IF(ISNUMBER(SEARCH(C$3,Consolidado!$D43)),IF(COUNTIFS(Consolidado!$AC$5:AC43,Consolidado!$AC43,Consolidado!$D$5:D43,"*"&amp;C$3&amp;"*")=1,1,0),0))</f>
        <v>0</v>
      </c>
      <c r="D43" s="0" t="n">
        <f aca="false">IF(OR(D$3="",Consolidado!$D43=""),0,IF(ISNUMBER(SEARCH(D$3,Consolidado!$D43)),IF(COUNTIFS(Consolidado!$AC$5:AC43,Consolidado!$AC43,Consolidado!$D$5:D43,"*"&amp;D$3&amp;"*")=1,1,0),0))</f>
        <v>0</v>
      </c>
      <c r="E43" s="0" t="n">
        <f aca="false">IF(OR(E$3="",Consolidado!$D43=""),0,IF(ISNUMBER(SEARCH(E$3,Consolidado!$D43)),IF(COUNTIFS(Consolidado!$AC$5:AC43,Consolidado!$AC43,Consolidado!$D$5:D43,"*"&amp;E$3&amp;"*")=1,1,0),0))</f>
        <v>0</v>
      </c>
      <c r="F43" s="0" t="n">
        <f aca="false">IF(OR(F$3="",Consolidado!$D43=""),0,IF(ISNUMBER(SEARCH(F$3,Consolidado!$D43)),IF(COUNTIFS(Consolidado!$AC$5:AC43,Consolidado!$AC43,Consolidado!$D$5:D43,"*"&amp;F$3&amp;"*")=1,1,0),0))</f>
        <v>0</v>
      </c>
      <c r="G43" s="0" t="n">
        <f aca="false">IF(OR(G$3="",Consolidado!$D43=""),0,IF(ISNUMBER(SEARCH(G$3,Consolidado!$D43)),IF(COUNTIFS(Consolidado!$AC$5:AC43,Consolidado!$AC43,Consolidado!$D$5:D43,"*"&amp;G$3&amp;"*")=1,1,0),0))</f>
        <v>0</v>
      </c>
      <c r="H43" s="0" t="n">
        <f aca="false">IF(OR(H$3="",Consolidado!$D43=""),0,IF(ISNUMBER(SEARCH(H$3,Consolidado!$D43)),IF(COUNTIFS(Consolidado!$AC$5:AC43,Consolidado!$AC43,Consolidado!$D$5:D43,"*"&amp;H$3&amp;"*")=1,1,0),0))</f>
        <v>0</v>
      </c>
      <c r="I43" s="0" t="n">
        <f aca="false">IF(OR(I$3="",Consolidado!$D43=""),0,IF(ISNUMBER(SEARCH(I$3,Consolidado!$D43)),IF(COUNTIFS(Consolidado!$AC$5:AC43,Consolidado!$AC43,Consolidado!$D$5:D43,"*"&amp;I$3&amp;"*")=1,1,0),0))</f>
        <v>0</v>
      </c>
      <c r="J43" s="0" t="n">
        <f aca="false">IF(OR(J$3="",Consolidado!$D43=""),0,IF(ISNUMBER(SEARCH(J$3,Consolidado!$D43)),IF(COUNTIFS(Consolidado!$AC$5:AC43,Consolidado!$AC43,Consolidado!$D$5:D43,"*"&amp;J$3&amp;"*")=1,1,0),0))</f>
        <v>0</v>
      </c>
      <c r="K43" s="0" t="n">
        <f aca="false">IF(OR(K$3="",Consolidado!$D43=""),0,IF(ISNUMBER(SEARCH(K$3,Consolidado!$D43)),IF(COUNTIFS(Consolidado!$AC$5:AC43,Consolidado!$AC43,Consolidado!$D$5:D43,"*"&amp;K$3&amp;"*")=1,1,0),0))</f>
        <v>0</v>
      </c>
      <c r="L43" s="0" t="n">
        <f aca="false">IF(OR(L$3="",Consolidado!$D43=""),0,IF(ISNUMBER(SEARCH(L$3,Consolidado!$D43)),IF(COUNTIFS(Consolidado!$AC$5:AC43,Consolidado!$AC43,Consolidado!$D$5:D43,"*"&amp;L$3&amp;"*")=1,1,0),0))</f>
        <v>0</v>
      </c>
      <c r="M43" s="0" t="n">
        <f aca="false">IF(OR(M$3="",Consolidado!$D43=""),0,IF(ISNUMBER(SEARCH(M$3,Consolidado!$D43)),IF(COUNTIFS(Consolidado!$AC$5:AC43,Consolidado!$AC43,Consolidado!$D$5:D43,"*"&amp;M$3&amp;"*")=1,1,0),0))</f>
        <v>0</v>
      </c>
      <c r="N43" s="0" t="n">
        <f aca="false">IF(OR(N$3="",Consolidado!$D43=""),0,IF(ISNUMBER(SEARCH(N$3,Consolidado!$D43)),IF(COUNTIFS(Consolidado!$AC$5:AC43,Consolidado!$AC43,Consolidado!$D$5:D43,"*"&amp;N$3&amp;"*")=1,1,0),0))</f>
        <v>0</v>
      </c>
      <c r="O43" s="0" t="n">
        <f aca="false">IF(OR(O$3="",Consolidado!$D43=""),0,IF(ISNUMBER(SEARCH(O$3,Consolidado!$D43)),IF(COUNTIFS(Consolidado!$AC$5:AC43,Consolidado!$AC43,Consolidado!$D$5:D43,"*"&amp;O$3&amp;"*")=1,1,0),0))</f>
        <v>0</v>
      </c>
      <c r="P43" s="0" t="n">
        <f aca="false">IF(OR(P$3="",Consolidado!$D43=""),0,IF(ISNUMBER(SEARCH(P$3,Consolidado!$D43)),IF(COUNTIFS(Consolidado!$AC$5:AC43,Consolidado!$AC43,Consolidado!$D$5:D43,"*"&amp;P$3&amp;"*")=1,1,0),0))</f>
        <v>0</v>
      </c>
      <c r="Q43" s="0" t="n">
        <f aca="false">IF(OR(Q$3="",Consolidado!$D43=""),0,IF(ISNUMBER(SEARCH(Q$3,Consolidado!$D43)),IF(COUNTIFS(Consolidado!$AC$5:AC43,Consolidado!$AC43,Consolidado!$D$5:D43,"*"&amp;Q$3&amp;"*")=1,1,0),0))</f>
        <v>0</v>
      </c>
      <c r="R43" s="0" t="n">
        <f aca="false">IF(OR(R$3="",Consolidado!$D43=""),0,IF(ISNUMBER(SEARCH(R$3,Consolidado!$D43)),IF(COUNTIFS(Consolidado!$AC$5:AC43,Consolidado!$AC43,Consolidado!$D$5:D43,"*"&amp;R$3&amp;"*")=1,1,0),0))</f>
        <v>0</v>
      </c>
      <c r="S43" s="0" t="n">
        <f aca="false">IF(OR(S$3="",Consolidado!$D43=""),0,IF(ISNUMBER(SEARCH(S$3,Consolidado!$D43)),IF(COUNTIFS(Consolidado!$AC$5:AC43,Consolidado!$AC43,Consolidado!$D$5:D43,"*"&amp;S$3&amp;"*")=1,1,0),0))</f>
        <v>0</v>
      </c>
      <c r="T43" s="0" t="n">
        <f aca="false">IF(OR(T$3="",Consolidado!$D43=""),0,IF(ISNUMBER(SEARCH(T$3,Consolidado!$D43)),IF(COUNTIFS(Consolidado!$AC$5:AC43,Consolidado!$AC43,Consolidado!$D$5:D43,"*"&amp;T$3&amp;"*")=1,1,0),0))</f>
        <v>0</v>
      </c>
      <c r="U43" s="0" t="n">
        <f aca="false">IF(OR(U$3="",Consolidado!$D43=""),0,IF(ISNUMBER(SEARCH(U$3,Consolidado!$D43)),IF(COUNTIFS(Consolidado!$AC$5:AC43,Consolidado!$AC43,Consolidado!$D$5:D43,"*"&amp;U$3&amp;"*")=1,1,0),0))</f>
        <v>0</v>
      </c>
      <c r="V43" s="0" t="n">
        <f aca="false">IF(OR(V$3="",Consolidado!$D43=""),0,IF(ISNUMBER(SEARCH(V$3,Consolidado!$D43)),IF(COUNTIFS(Consolidado!$AC$5:AC43,Consolidado!$AC43,Consolidado!$D$5:D43,"*"&amp;V$3&amp;"*")=1,1,0),0))</f>
        <v>0</v>
      </c>
      <c r="W43" s="0" t="n">
        <f aca="false">IF(OR(W$3="",Consolidado!$D43=""),0,IF(ISNUMBER(SEARCH(W$3,Consolidado!$D43)),IF(COUNTIFS(Consolidado!$AC$5:AC43,Consolidado!$AC43,Consolidado!$D$5:D43,"*"&amp;W$3&amp;"*")=1,1,0),0))</f>
        <v>0</v>
      </c>
      <c r="X43" s="0" t="n">
        <f aca="false">IF(OR(X$3="",Consolidado!$D43=""),0,IF(ISNUMBER(SEARCH(X$3,Consolidado!$D43)),IF(COUNTIFS(Consolidado!$AC$5:AC43,Consolidado!$AC43,Consolidado!$D$5:D43,"*"&amp;X$3&amp;"*")=1,1,0),0))</f>
        <v>0</v>
      </c>
      <c r="Y43" s="0" t="n">
        <f aca="false">IF(OR(Y$3="",Consolidado!$D43=""),0,IF(ISNUMBER(SEARCH(Y$3,Consolidado!$D43)),IF(COUNTIFS(Consolidado!$AC$5:AC43,Consolidado!$AC43,Consolidado!$D$5:D43,"*"&amp;Y$3&amp;"*")=1,1,0),0))</f>
        <v>0</v>
      </c>
      <c r="Z43" s="0" t="n">
        <f aca="false">IF(OR(Z$3="",Consolidado!$D43=""),0,IF(ISNUMBER(SEARCH(Z$3,Consolidado!$D43)),IF(COUNTIFS(Consolidado!$AC$5:AC43,Consolidado!$AC43,Consolidado!$D$5:D43,"*"&amp;Z$3&amp;"*")=1,1,0),0))</f>
        <v>0</v>
      </c>
      <c r="AA43" s="0" t="n">
        <f aca="false">IF(OR(AA$3="",Consolidado!$D43=""),0,IF(ISNUMBER(SEARCH(AA$3,Consolidado!$D43)),IF(COUNTIFS(Consolidado!$AC$5:AC43,Consolidado!$AC43,Consolidado!$D$5:D43,"*"&amp;AA$3&amp;"*")=1,1,0),0))</f>
        <v>0</v>
      </c>
      <c r="AB43" s="0" t="n">
        <f aca="false">IF(OR(AB$3="",Consolidado!$D43=""),0,IF(ISNUMBER(SEARCH(AB$3,Consolidado!$D43)),IF(COUNTIFS(Consolidado!$AC$5:AC43,Consolidado!$AC43,Consolidado!$D$5:D43,"*"&amp;AB$3&amp;"*")=1,1,0),0))</f>
        <v>0</v>
      </c>
      <c r="AC43" s="0" t="n">
        <f aca="false">IF(OR(AC$3="",Consolidado!$D43=""),0,IF(ISNUMBER(SEARCH(AC$3,Consolidado!$D43)),IF(COUNTIFS(Consolidado!$AC$5:AC43,Consolidado!$AC43,Consolidado!$D$5:D43,"*"&amp;AC$3&amp;"*")=1,1,0),0))</f>
        <v>0</v>
      </c>
      <c r="AD43" s="0" t="n">
        <f aca="false">IF(OR(AD$3="",Consolidado!$D43=""),0,IF(ISNUMBER(SEARCH(AD$3,Consolidado!$D43)),IF(COUNTIFS(Consolidado!$AC$5:AC43,Consolidado!$AC43,Consolidado!$D$5:D43,"*"&amp;AD$3&amp;"*")=1,1,0),0))</f>
        <v>0</v>
      </c>
      <c r="AE43" s="0" t="n">
        <f aca="false">IF(OR(AE$3="",Consolidado!$D43=""),0,IF(ISNUMBER(SEARCH(AE$3,Consolidado!$D43)),IF(COUNTIFS(Consolidado!$AC$5:AC43,Consolidado!$AC43,Consolidado!$D$5:D43,"*"&amp;AE$3&amp;"*")=1,1,0),0))</f>
        <v>0</v>
      </c>
      <c r="AF43" s="0" t="n">
        <f aca="false">IF(OR(AF$3="",Consolidado!$D43=""),0,IF(ISNUMBER(SEARCH(AF$3,Consolidado!$D43)),IF(COUNTIFS(Consolidado!$AC$5:AC43,Consolidado!$AC43,Consolidado!$D$5:D43,"*"&amp;AF$3&amp;"*")=1,1,0),0))</f>
        <v>0</v>
      </c>
      <c r="AG43" s="0" t="n">
        <f aca="false">IF(OR(AG$3="",Consolidado!$D43=""),0,IF(ISNUMBER(SEARCH(AG$3,Consolidado!$D43)),IF(COUNTIFS(Consolidado!$AC$5:AC43,Consolidado!$AC43,Consolidado!$D$5:D43,"*"&amp;AG$3&amp;"*")=1,1,0),0))</f>
        <v>0</v>
      </c>
      <c r="AH43" s="0" t="n">
        <f aca="false">IF(OR(AH$3="",Consolidado!$D43=""),0,IF(ISNUMBER(SEARCH(AH$3,Consolidado!$D43)),IF(COUNTIFS(Consolidado!$AC$5:AC43,Consolidado!$AC43,Consolidado!$D$5:D43,"*"&amp;AH$3&amp;"*")=1,1,0),0))</f>
        <v>0</v>
      </c>
      <c r="AI43" s="0" t="n">
        <f aca="false">IF(OR(AI$3="",Consolidado!$D43=""),0,IF(ISNUMBER(SEARCH(AI$3,Consolidado!$D43)),IF(COUNTIFS(Consolidado!$AC$5:AC43,Consolidado!$AC43,Consolidado!$D$5:D43,"*"&amp;AI$3&amp;"*")=1,1,0),0))</f>
        <v>0</v>
      </c>
      <c r="AJ43" s="0" t="n">
        <f aca="false">IF(OR(AJ$3="",Consolidado!$D43=""),0,IF(ISNUMBER(SEARCH(AJ$3,Consolidado!$D43)),IF(COUNTIFS(Consolidado!$AC$5:AC43,Consolidado!$AC43,Consolidado!$D$5:D43,"*"&amp;AJ$3&amp;"*")=1,1,0),0))</f>
        <v>0</v>
      </c>
      <c r="AK43" s="0" t="n">
        <f aca="false">IF(OR(AK$3="",Consolidado!$D43=""),0,IF(ISNUMBER(SEARCH(AK$3,Consolidado!$D43)),IF(COUNTIFS(Consolidado!$AC$5:AC43,Consolidado!$AC43,Consolidado!$D$5:D43,"*"&amp;AK$3&amp;"*")=1,1,0),0))</f>
        <v>0</v>
      </c>
      <c r="AL43" s="0" t="n">
        <f aca="false">IF(OR(AL$3="",Consolidado!$D43=""),0,IF(ISNUMBER(SEARCH(AL$3,Consolidado!$D43)),IF(COUNTIFS(Consolidado!$AC$5:AC43,Consolidado!$AC43,Consolidado!$D$5:D43,"*"&amp;AL$3&amp;"*")=1,1,0),0))</f>
        <v>0</v>
      </c>
      <c r="AM43" s="0" t="n">
        <f aca="false">IF(OR(AM$3="",Consolidado!$D43=""),0,IF(ISNUMBER(SEARCH(AM$3,Consolidado!$D43)),IF(COUNTIFS(Consolidado!$AC$5:AC43,Consolidado!$AC43,Consolidado!$D$5:D43,"*"&amp;AM$3&amp;"*")=1,1,0),0))</f>
        <v>0</v>
      </c>
      <c r="AN43" s="0" t="n">
        <f aca="false">IF(OR(AN$3="",Consolidado!$D43=""),0,IF(ISNUMBER(SEARCH(AN$3,Consolidado!$D43)),IF(COUNTIFS(Consolidado!$AC$5:AC43,Consolidado!$AC43,Consolidado!$D$5:D43,"*"&amp;AN$3&amp;"*")=1,1,0),0))</f>
        <v>0</v>
      </c>
      <c r="AO43" s="0" t="n">
        <f aca="false">IF(OR(AO$3="",Consolidado!$D43=""),0,IF(ISNUMBER(SEARCH(AO$3,Consolidado!$D43)),IF(COUNTIFS(Consolidado!$AC$5:AC43,Consolidado!$AC43,Consolidado!$D$5:D43,"*"&amp;AO$3&amp;"*")=1,1,0),0))</f>
        <v>0</v>
      </c>
    </row>
    <row r="44" customFormat="false" ht="15" hidden="false" customHeight="false" outlineLevel="0" collapsed="false">
      <c r="B44" s="0" t="n">
        <f aca="false">IF(OR(B$3="",Consolidado!$D44=""),0,IF(ISNUMBER(SEARCH(B$3,Consolidado!$D44)),IF(COUNTIFS(Consolidado!$AC$5:AC44,Consolidado!$AC44,Consolidado!$D$5:D44,"*"&amp;B$3&amp;"*")=1,1,0),0))</f>
        <v>0</v>
      </c>
      <c r="C44" s="0" t="n">
        <f aca="false">IF(OR(C$3="",Consolidado!$D44=""),0,IF(ISNUMBER(SEARCH(C$3,Consolidado!$D44)),IF(COUNTIFS(Consolidado!$AC$5:AC44,Consolidado!$AC44,Consolidado!$D$5:D44,"*"&amp;C$3&amp;"*")=1,1,0),0))</f>
        <v>0</v>
      </c>
      <c r="D44" s="0" t="n">
        <f aca="false">IF(OR(D$3="",Consolidado!$D44=""),0,IF(ISNUMBER(SEARCH(D$3,Consolidado!$D44)),IF(COUNTIFS(Consolidado!$AC$5:AC44,Consolidado!$AC44,Consolidado!$D$5:D44,"*"&amp;D$3&amp;"*")=1,1,0),0))</f>
        <v>0</v>
      </c>
      <c r="E44" s="0" t="n">
        <f aca="false">IF(OR(E$3="",Consolidado!$D44=""),0,IF(ISNUMBER(SEARCH(E$3,Consolidado!$D44)),IF(COUNTIFS(Consolidado!$AC$5:AC44,Consolidado!$AC44,Consolidado!$D$5:D44,"*"&amp;E$3&amp;"*")=1,1,0),0))</f>
        <v>0</v>
      </c>
      <c r="F44" s="0" t="n">
        <f aca="false">IF(OR(F$3="",Consolidado!$D44=""),0,IF(ISNUMBER(SEARCH(F$3,Consolidado!$D44)),IF(COUNTIFS(Consolidado!$AC$5:AC44,Consolidado!$AC44,Consolidado!$D$5:D44,"*"&amp;F$3&amp;"*")=1,1,0),0))</f>
        <v>0</v>
      </c>
      <c r="G44" s="0" t="n">
        <f aca="false">IF(OR(G$3="",Consolidado!$D44=""),0,IF(ISNUMBER(SEARCH(G$3,Consolidado!$D44)),IF(COUNTIFS(Consolidado!$AC$5:AC44,Consolidado!$AC44,Consolidado!$D$5:D44,"*"&amp;G$3&amp;"*")=1,1,0),0))</f>
        <v>0</v>
      </c>
      <c r="H44" s="0" t="n">
        <f aca="false">IF(OR(H$3="",Consolidado!$D44=""),0,IF(ISNUMBER(SEARCH(H$3,Consolidado!$D44)),IF(COUNTIFS(Consolidado!$AC$5:AC44,Consolidado!$AC44,Consolidado!$D$5:D44,"*"&amp;H$3&amp;"*")=1,1,0),0))</f>
        <v>0</v>
      </c>
      <c r="I44" s="0" t="n">
        <f aca="false">IF(OR(I$3="",Consolidado!$D44=""),0,IF(ISNUMBER(SEARCH(I$3,Consolidado!$D44)),IF(COUNTIFS(Consolidado!$AC$5:AC44,Consolidado!$AC44,Consolidado!$D$5:D44,"*"&amp;I$3&amp;"*")=1,1,0),0))</f>
        <v>0</v>
      </c>
      <c r="J44" s="0" t="n">
        <f aca="false">IF(OR(J$3="",Consolidado!$D44=""),0,IF(ISNUMBER(SEARCH(J$3,Consolidado!$D44)),IF(COUNTIFS(Consolidado!$AC$5:AC44,Consolidado!$AC44,Consolidado!$D$5:D44,"*"&amp;J$3&amp;"*")=1,1,0),0))</f>
        <v>0</v>
      </c>
      <c r="K44" s="0" t="n">
        <f aca="false">IF(OR(K$3="",Consolidado!$D44=""),0,IF(ISNUMBER(SEARCH(K$3,Consolidado!$D44)),IF(COUNTIFS(Consolidado!$AC$5:AC44,Consolidado!$AC44,Consolidado!$D$5:D44,"*"&amp;K$3&amp;"*")=1,1,0),0))</f>
        <v>1</v>
      </c>
      <c r="L44" s="0" t="n">
        <f aca="false">IF(OR(L$3="",Consolidado!$D44=""),0,IF(ISNUMBER(SEARCH(L$3,Consolidado!$D44)),IF(COUNTIFS(Consolidado!$AC$5:AC44,Consolidado!$AC44,Consolidado!$D$5:D44,"*"&amp;L$3&amp;"*")=1,1,0),0))</f>
        <v>0</v>
      </c>
      <c r="M44" s="0" t="n">
        <f aca="false">IF(OR(M$3="",Consolidado!$D44=""),0,IF(ISNUMBER(SEARCH(M$3,Consolidado!$D44)),IF(COUNTIFS(Consolidado!$AC$5:AC44,Consolidado!$AC44,Consolidado!$D$5:D44,"*"&amp;M$3&amp;"*")=1,1,0),0))</f>
        <v>0</v>
      </c>
      <c r="N44" s="0" t="n">
        <f aca="false">IF(OR(N$3="",Consolidado!$D44=""),0,IF(ISNUMBER(SEARCH(N$3,Consolidado!$D44)),IF(COUNTIFS(Consolidado!$AC$5:AC44,Consolidado!$AC44,Consolidado!$D$5:D44,"*"&amp;N$3&amp;"*")=1,1,0),0))</f>
        <v>0</v>
      </c>
      <c r="O44" s="0" t="n">
        <f aca="false">IF(OR(O$3="",Consolidado!$D44=""),0,IF(ISNUMBER(SEARCH(O$3,Consolidado!$D44)),IF(COUNTIFS(Consolidado!$AC$5:AC44,Consolidado!$AC44,Consolidado!$D$5:D44,"*"&amp;O$3&amp;"*")=1,1,0),0))</f>
        <v>0</v>
      </c>
      <c r="P44" s="0" t="n">
        <f aca="false">IF(OR(P$3="",Consolidado!$D44=""),0,IF(ISNUMBER(SEARCH(P$3,Consolidado!$D44)),IF(COUNTIFS(Consolidado!$AC$5:AC44,Consolidado!$AC44,Consolidado!$D$5:D44,"*"&amp;P$3&amp;"*")=1,1,0),0))</f>
        <v>0</v>
      </c>
      <c r="Q44" s="0" t="n">
        <f aca="false">IF(OR(Q$3="",Consolidado!$D44=""),0,IF(ISNUMBER(SEARCH(Q$3,Consolidado!$D44)),IF(COUNTIFS(Consolidado!$AC$5:AC44,Consolidado!$AC44,Consolidado!$D$5:D44,"*"&amp;Q$3&amp;"*")=1,1,0),0))</f>
        <v>0</v>
      </c>
      <c r="R44" s="0" t="n">
        <f aca="false">IF(OR(R$3="",Consolidado!$D44=""),0,IF(ISNUMBER(SEARCH(R$3,Consolidado!$D44)),IF(COUNTIFS(Consolidado!$AC$5:AC44,Consolidado!$AC44,Consolidado!$D$5:D44,"*"&amp;R$3&amp;"*")=1,1,0),0))</f>
        <v>0</v>
      </c>
      <c r="S44" s="0" t="n">
        <f aca="false">IF(OR(S$3="",Consolidado!$D44=""),0,IF(ISNUMBER(SEARCH(S$3,Consolidado!$D44)),IF(COUNTIFS(Consolidado!$AC$5:AC44,Consolidado!$AC44,Consolidado!$D$5:D44,"*"&amp;S$3&amp;"*")=1,1,0),0))</f>
        <v>0</v>
      </c>
      <c r="T44" s="0" t="n">
        <f aca="false">IF(OR(T$3="",Consolidado!$D44=""),0,IF(ISNUMBER(SEARCH(T$3,Consolidado!$D44)),IF(COUNTIFS(Consolidado!$AC$5:AC44,Consolidado!$AC44,Consolidado!$D$5:D44,"*"&amp;T$3&amp;"*")=1,1,0),0))</f>
        <v>0</v>
      </c>
      <c r="U44" s="0" t="n">
        <f aca="false">IF(OR(U$3="",Consolidado!$D44=""),0,IF(ISNUMBER(SEARCH(U$3,Consolidado!$D44)),IF(COUNTIFS(Consolidado!$AC$5:AC44,Consolidado!$AC44,Consolidado!$D$5:D44,"*"&amp;U$3&amp;"*")=1,1,0),0))</f>
        <v>0</v>
      </c>
      <c r="V44" s="0" t="n">
        <f aca="false">IF(OR(V$3="",Consolidado!$D44=""),0,IF(ISNUMBER(SEARCH(V$3,Consolidado!$D44)),IF(COUNTIFS(Consolidado!$AC$5:AC44,Consolidado!$AC44,Consolidado!$D$5:D44,"*"&amp;V$3&amp;"*")=1,1,0),0))</f>
        <v>0</v>
      </c>
      <c r="W44" s="0" t="n">
        <f aca="false">IF(OR(W$3="",Consolidado!$D44=""),0,IF(ISNUMBER(SEARCH(W$3,Consolidado!$D44)),IF(COUNTIFS(Consolidado!$AC$5:AC44,Consolidado!$AC44,Consolidado!$D$5:D44,"*"&amp;W$3&amp;"*")=1,1,0),0))</f>
        <v>0</v>
      </c>
      <c r="X44" s="0" t="n">
        <f aca="false">IF(OR(X$3="",Consolidado!$D44=""),0,IF(ISNUMBER(SEARCH(X$3,Consolidado!$D44)),IF(COUNTIFS(Consolidado!$AC$5:AC44,Consolidado!$AC44,Consolidado!$D$5:D44,"*"&amp;X$3&amp;"*")=1,1,0),0))</f>
        <v>0</v>
      </c>
      <c r="Y44" s="0" t="n">
        <f aca="false">IF(OR(Y$3="",Consolidado!$D44=""),0,IF(ISNUMBER(SEARCH(Y$3,Consolidado!$D44)),IF(COUNTIFS(Consolidado!$AC$5:AC44,Consolidado!$AC44,Consolidado!$D$5:D44,"*"&amp;Y$3&amp;"*")=1,1,0),0))</f>
        <v>0</v>
      </c>
      <c r="Z44" s="0" t="n">
        <f aca="false">IF(OR(Z$3="",Consolidado!$D44=""),0,IF(ISNUMBER(SEARCH(Z$3,Consolidado!$D44)),IF(COUNTIFS(Consolidado!$AC$5:AC44,Consolidado!$AC44,Consolidado!$D$5:D44,"*"&amp;Z$3&amp;"*")=1,1,0),0))</f>
        <v>0</v>
      </c>
      <c r="AA44" s="0" t="n">
        <f aca="false">IF(OR(AA$3="",Consolidado!$D44=""),0,IF(ISNUMBER(SEARCH(AA$3,Consolidado!$D44)),IF(COUNTIFS(Consolidado!$AC$5:AC44,Consolidado!$AC44,Consolidado!$D$5:D44,"*"&amp;AA$3&amp;"*")=1,1,0),0))</f>
        <v>0</v>
      </c>
      <c r="AB44" s="0" t="n">
        <f aca="false">IF(OR(AB$3="",Consolidado!$D44=""),0,IF(ISNUMBER(SEARCH(AB$3,Consolidado!$D44)),IF(COUNTIFS(Consolidado!$AC$5:AC44,Consolidado!$AC44,Consolidado!$D$5:D44,"*"&amp;AB$3&amp;"*")=1,1,0),0))</f>
        <v>0</v>
      </c>
      <c r="AC44" s="0" t="n">
        <f aca="false">IF(OR(AC$3="",Consolidado!$D44=""),0,IF(ISNUMBER(SEARCH(AC$3,Consolidado!$D44)),IF(COUNTIFS(Consolidado!$AC$5:AC44,Consolidado!$AC44,Consolidado!$D$5:D44,"*"&amp;AC$3&amp;"*")=1,1,0),0))</f>
        <v>0</v>
      </c>
      <c r="AD44" s="0" t="n">
        <f aca="false">IF(OR(AD$3="",Consolidado!$D44=""),0,IF(ISNUMBER(SEARCH(AD$3,Consolidado!$D44)),IF(COUNTIFS(Consolidado!$AC$5:AC44,Consolidado!$AC44,Consolidado!$D$5:D44,"*"&amp;AD$3&amp;"*")=1,1,0),0))</f>
        <v>0</v>
      </c>
      <c r="AE44" s="0" t="n">
        <f aca="false">IF(OR(AE$3="",Consolidado!$D44=""),0,IF(ISNUMBER(SEARCH(AE$3,Consolidado!$D44)),IF(COUNTIFS(Consolidado!$AC$5:AC44,Consolidado!$AC44,Consolidado!$D$5:D44,"*"&amp;AE$3&amp;"*")=1,1,0),0))</f>
        <v>0</v>
      </c>
      <c r="AF44" s="0" t="n">
        <f aca="false">IF(OR(AF$3="",Consolidado!$D44=""),0,IF(ISNUMBER(SEARCH(AF$3,Consolidado!$D44)),IF(COUNTIFS(Consolidado!$AC$5:AC44,Consolidado!$AC44,Consolidado!$D$5:D44,"*"&amp;AF$3&amp;"*")=1,1,0),0))</f>
        <v>0</v>
      </c>
      <c r="AG44" s="0" t="n">
        <f aca="false">IF(OR(AG$3="",Consolidado!$D44=""),0,IF(ISNUMBER(SEARCH(AG$3,Consolidado!$D44)),IF(COUNTIFS(Consolidado!$AC$5:AC44,Consolidado!$AC44,Consolidado!$D$5:D44,"*"&amp;AG$3&amp;"*")=1,1,0),0))</f>
        <v>0</v>
      </c>
      <c r="AH44" s="0" t="n">
        <f aca="false">IF(OR(AH$3="",Consolidado!$D44=""),0,IF(ISNUMBER(SEARCH(AH$3,Consolidado!$D44)),IF(COUNTIFS(Consolidado!$AC$5:AC44,Consolidado!$AC44,Consolidado!$D$5:D44,"*"&amp;AH$3&amp;"*")=1,1,0),0))</f>
        <v>0</v>
      </c>
      <c r="AI44" s="0" t="n">
        <f aca="false">IF(OR(AI$3="",Consolidado!$D44=""),0,IF(ISNUMBER(SEARCH(AI$3,Consolidado!$D44)),IF(COUNTIFS(Consolidado!$AC$5:AC44,Consolidado!$AC44,Consolidado!$D$5:D44,"*"&amp;AI$3&amp;"*")=1,1,0),0))</f>
        <v>0</v>
      </c>
      <c r="AJ44" s="0" t="n">
        <f aca="false">IF(OR(AJ$3="",Consolidado!$D44=""),0,IF(ISNUMBER(SEARCH(AJ$3,Consolidado!$D44)),IF(COUNTIFS(Consolidado!$AC$5:AC44,Consolidado!$AC44,Consolidado!$D$5:D44,"*"&amp;AJ$3&amp;"*")=1,1,0),0))</f>
        <v>0</v>
      </c>
      <c r="AK44" s="0" t="n">
        <f aca="false">IF(OR(AK$3="",Consolidado!$D44=""),0,IF(ISNUMBER(SEARCH(AK$3,Consolidado!$D44)),IF(COUNTIFS(Consolidado!$AC$5:AC44,Consolidado!$AC44,Consolidado!$D$5:D44,"*"&amp;AK$3&amp;"*")=1,1,0),0))</f>
        <v>0</v>
      </c>
      <c r="AL44" s="0" t="n">
        <f aca="false">IF(OR(AL$3="",Consolidado!$D44=""),0,IF(ISNUMBER(SEARCH(AL$3,Consolidado!$D44)),IF(COUNTIFS(Consolidado!$AC$5:AC44,Consolidado!$AC44,Consolidado!$D$5:D44,"*"&amp;AL$3&amp;"*")=1,1,0),0))</f>
        <v>0</v>
      </c>
      <c r="AM44" s="0" t="n">
        <f aca="false">IF(OR(AM$3="",Consolidado!$D44=""),0,IF(ISNUMBER(SEARCH(AM$3,Consolidado!$D44)),IF(COUNTIFS(Consolidado!$AC$5:AC44,Consolidado!$AC44,Consolidado!$D$5:D44,"*"&amp;AM$3&amp;"*")=1,1,0),0))</f>
        <v>0</v>
      </c>
      <c r="AN44" s="0" t="n">
        <f aca="false">IF(OR(AN$3="",Consolidado!$D44=""),0,IF(ISNUMBER(SEARCH(AN$3,Consolidado!$D44)),IF(COUNTIFS(Consolidado!$AC$5:AC44,Consolidado!$AC44,Consolidado!$D$5:D44,"*"&amp;AN$3&amp;"*")=1,1,0),0))</f>
        <v>0</v>
      </c>
      <c r="AO44" s="0" t="n">
        <f aca="false">IF(OR(AO$3="",Consolidado!$D44=""),0,IF(ISNUMBER(SEARCH(AO$3,Consolidado!$D44)),IF(COUNTIFS(Consolidado!$AC$5:AC44,Consolidado!$AC44,Consolidado!$D$5:D44,"*"&amp;AO$3&amp;"*")=1,1,0),0))</f>
        <v>0</v>
      </c>
    </row>
    <row r="45" customFormat="false" ht="15" hidden="false" customHeight="false" outlineLevel="0" collapsed="false">
      <c r="B45" s="0" t="n">
        <f aca="false">IF(OR(B$3="",Consolidado!$D45=""),0,IF(ISNUMBER(SEARCH(B$3,Consolidado!$D45)),IF(COUNTIFS(Consolidado!$AC$5:AC45,Consolidado!$AC45,Consolidado!$D$5:D45,"*"&amp;B$3&amp;"*")=1,1,0),0))</f>
        <v>0</v>
      </c>
      <c r="C45" s="0" t="n">
        <f aca="false">IF(OR(C$3="",Consolidado!$D45=""),0,IF(ISNUMBER(SEARCH(C$3,Consolidado!$D45)),IF(COUNTIFS(Consolidado!$AC$5:AC45,Consolidado!$AC45,Consolidado!$D$5:D45,"*"&amp;C$3&amp;"*")=1,1,0),0))</f>
        <v>0</v>
      </c>
      <c r="D45" s="0" t="n">
        <f aca="false">IF(OR(D$3="",Consolidado!$D45=""),0,IF(ISNUMBER(SEARCH(D$3,Consolidado!$D45)),IF(COUNTIFS(Consolidado!$AC$5:AC45,Consolidado!$AC45,Consolidado!$D$5:D45,"*"&amp;D$3&amp;"*")=1,1,0),0))</f>
        <v>0</v>
      </c>
      <c r="E45" s="0" t="n">
        <f aca="false">IF(OR(E$3="",Consolidado!$D45=""),0,IF(ISNUMBER(SEARCH(E$3,Consolidado!$D45)),IF(COUNTIFS(Consolidado!$AC$5:AC45,Consolidado!$AC45,Consolidado!$D$5:D45,"*"&amp;E$3&amp;"*")=1,1,0),0))</f>
        <v>0</v>
      </c>
      <c r="F45" s="0" t="n">
        <f aca="false">IF(OR(F$3="",Consolidado!$D45=""),0,IF(ISNUMBER(SEARCH(F$3,Consolidado!$D45)),IF(COUNTIFS(Consolidado!$AC$5:AC45,Consolidado!$AC45,Consolidado!$D$5:D45,"*"&amp;F$3&amp;"*")=1,1,0),0))</f>
        <v>0</v>
      </c>
      <c r="G45" s="0" t="n">
        <f aca="false">IF(OR(G$3="",Consolidado!$D45=""),0,IF(ISNUMBER(SEARCH(G$3,Consolidado!$D45)),IF(COUNTIFS(Consolidado!$AC$5:AC45,Consolidado!$AC45,Consolidado!$D$5:D45,"*"&amp;G$3&amp;"*")=1,1,0),0))</f>
        <v>0</v>
      </c>
      <c r="H45" s="0" t="n">
        <f aca="false">IF(OR(H$3="",Consolidado!$D45=""),0,IF(ISNUMBER(SEARCH(H$3,Consolidado!$D45)),IF(COUNTIFS(Consolidado!$AC$5:AC45,Consolidado!$AC45,Consolidado!$D$5:D45,"*"&amp;H$3&amp;"*")=1,1,0),0))</f>
        <v>0</v>
      </c>
      <c r="I45" s="0" t="n">
        <f aca="false">IF(OR(I$3="",Consolidado!$D45=""),0,IF(ISNUMBER(SEARCH(I$3,Consolidado!$D45)),IF(COUNTIFS(Consolidado!$AC$5:AC45,Consolidado!$AC45,Consolidado!$D$5:D45,"*"&amp;I$3&amp;"*")=1,1,0),0))</f>
        <v>0</v>
      </c>
      <c r="J45" s="0" t="n">
        <f aca="false">IF(OR(J$3="",Consolidado!$D45=""),0,IF(ISNUMBER(SEARCH(J$3,Consolidado!$D45)),IF(COUNTIFS(Consolidado!$AC$5:AC45,Consolidado!$AC45,Consolidado!$D$5:D45,"*"&amp;J$3&amp;"*")=1,1,0),0))</f>
        <v>0</v>
      </c>
      <c r="K45" s="0" t="n">
        <f aca="false">IF(OR(K$3="",Consolidado!$D45=""),0,IF(ISNUMBER(SEARCH(K$3,Consolidado!$D45)),IF(COUNTIFS(Consolidado!$AC$5:AC45,Consolidado!$AC45,Consolidado!$D$5:D45,"*"&amp;K$3&amp;"*")=1,1,0),0))</f>
        <v>0</v>
      </c>
      <c r="L45" s="0" t="n">
        <f aca="false">IF(OR(L$3="",Consolidado!$D45=""),0,IF(ISNUMBER(SEARCH(L$3,Consolidado!$D45)),IF(COUNTIFS(Consolidado!$AC$5:AC45,Consolidado!$AC45,Consolidado!$D$5:D45,"*"&amp;L$3&amp;"*")=1,1,0),0))</f>
        <v>0</v>
      </c>
      <c r="M45" s="0" t="n">
        <f aca="false">IF(OR(M$3="",Consolidado!$D45=""),0,IF(ISNUMBER(SEARCH(M$3,Consolidado!$D45)),IF(COUNTIFS(Consolidado!$AC$5:AC45,Consolidado!$AC45,Consolidado!$D$5:D45,"*"&amp;M$3&amp;"*")=1,1,0),0))</f>
        <v>0</v>
      </c>
      <c r="N45" s="0" t="n">
        <f aca="false">IF(OR(N$3="",Consolidado!$D45=""),0,IF(ISNUMBER(SEARCH(N$3,Consolidado!$D45)),IF(COUNTIFS(Consolidado!$AC$5:AC45,Consolidado!$AC45,Consolidado!$D$5:D45,"*"&amp;N$3&amp;"*")=1,1,0),0))</f>
        <v>0</v>
      </c>
      <c r="O45" s="0" t="n">
        <f aca="false">IF(OR(O$3="",Consolidado!$D45=""),0,IF(ISNUMBER(SEARCH(O$3,Consolidado!$D45)),IF(COUNTIFS(Consolidado!$AC$5:AC45,Consolidado!$AC45,Consolidado!$D$5:D45,"*"&amp;O$3&amp;"*")=1,1,0),0))</f>
        <v>0</v>
      </c>
      <c r="P45" s="0" t="n">
        <f aca="false">IF(OR(P$3="",Consolidado!$D45=""),0,IF(ISNUMBER(SEARCH(P$3,Consolidado!$D45)),IF(COUNTIFS(Consolidado!$AC$5:AC45,Consolidado!$AC45,Consolidado!$D$5:D45,"*"&amp;P$3&amp;"*")=1,1,0),0))</f>
        <v>0</v>
      </c>
      <c r="Q45" s="0" t="n">
        <f aca="false">IF(OR(Q$3="",Consolidado!$D45=""),0,IF(ISNUMBER(SEARCH(Q$3,Consolidado!$D45)),IF(COUNTIFS(Consolidado!$AC$5:AC45,Consolidado!$AC45,Consolidado!$D$5:D45,"*"&amp;Q$3&amp;"*")=1,1,0),0))</f>
        <v>0</v>
      </c>
      <c r="R45" s="0" t="n">
        <f aca="false">IF(OR(R$3="",Consolidado!$D45=""),0,IF(ISNUMBER(SEARCH(R$3,Consolidado!$D45)),IF(COUNTIFS(Consolidado!$AC$5:AC45,Consolidado!$AC45,Consolidado!$D$5:D45,"*"&amp;R$3&amp;"*")=1,1,0),0))</f>
        <v>0</v>
      </c>
      <c r="S45" s="0" t="n">
        <f aca="false">IF(OR(S$3="",Consolidado!$D45=""),0,IF(ISNUMBER(SEARCH(S$3,Consolidado!$D45)),IF(COUNTIFS(Consolidado!$AC$5:AC45,Consolidado!$AC45,Consolidado!$D$5:D45,"*"&amp;S$3&amp;"*")=1,1,0),0))</f>
        <v>0</v>
      </c>
      <c r="T45" s="0" t="n">
        <f aca="false">IF(OR(T$3="",Consolidado!$D45=""),0,IF(ISNUMBER(SEARCH(T$3,Consolidado!$D45)),IF(COUNTIFS(Consolidado!$AC$5:AC45,Consolidado!$AC45,Consolidado!$D$5:D45,"*"&amp;T$3&amp;"*")=1,1,0),0))</f>
        <v>0</v>
      </c>
      <c r="U45" s="0" t="n">
        <f aca="false">IF(OR(U$3="",Consolidado!$D45=""),0,IF(ISNUMBER(SEARCH(U$3,Consolidado!$D45)),IF(COUNTIFS(Consolidado!$AC$5:AC45,Consolidado!$AC45,Consolidado!$D$5:D45,"*"&amp;U$3&amp;"*")=1,1,0),0))</f>
        <v>0</v>
      </c>
      <c r="V45" s="0" t="n">
        <f aca="false">IF(OR(V$3="",Consolidado!$D45=""),0,IF(ISNUMBER(SEARCH(V$3,Consolidado!$D45)),IF(COUNTIFS(Consolidado!$AC$5:AC45,Consolidado!$AC45,Consolidado!$D$5:D45,"*"&amp;V$3&amp;"*")=1,1,0),0))</f>
        <v>0</v>
      </c>
      <c r="W45" s="0" t="n">
        <f aca="false">IF(OR(W$3="",Consolidado!$D45=""),0,IF(ISNUMBER(SEARCH(W$3,Consolidado!$D45)),IF(COUNTIFS(Consolidado!$AC$5:AC45,Consolidado!$AC45,Consolidado!$D$5:D45,"*"&amp;W$3&amp;"*")=1,1,0),0))</f>
        <v>0</v>
      </c>
      <c r="X45" s="0" t="n">
        <f aca="false">IF(OR(X$3="",Consolidado!$D45=""),0,IF(ISNUMBER(SEARCH(X$3,Consolidado!$D45)),IF(COUNTIFS(Consolidado!$AC$5:AC45,Consolidado!$AC45,Consolidado!$D$5:D45,"*"&amp;X$3&amp;"*")=1,1,0),0))</f>
        <v>0</v>
      </c>
      <c r="Y45" s="0" t="n">
        <f aca="false">IF(OR(Y$3="",Consolidado!$D45=""),0,IF(ISNUMBER(SEARCH(Y$3,Consolidado!$D45)),IF(COUNTIFS(Consolidado!$AC$5:AC45,Consolidado!$AC45,Consolidado!$D$5:D45,"*"&amp;Y$3&amp;"*")=1,1,0),0))</f>
        <v>0</v>
      </c>
      <c r="Z45" s="0" t="n">
        <f aca="false">IF(OR(Z$3="",Consolidado!$D45=""),0,IF(ISNUMBER(SEARCH(Z$3,Consolidado!$D45)),IF(COUNTIFS(Consolidado!$AC$5:AC45,Consolidado!$AC45,Consolidado!$D$5:D45,"*"&amp;Z$3&amp;"*")=1,1,0),0))</f>
        <v>0</v>
      </c>
      <c r="AA45" s="0" t="n">
        <f aca="false">IF(OR(AA$3="",Consolidado!$D45=""),0,IF(ISNUMBER(SEARCH(AA$3,Consolidado!$D45)),IF(COUNTIFS(Consolidado!$AC$5:AC45,Consolidado!$AC45,Consolidado!$D$5:D45,"*"&amp;AA$3&amp;"*")=1,1,0),0))</f>
        <v>0</v>
      </c>
      <c r="AB45" s="0" t="n">
        <f aca="false">IF(OR(AB$3="",Consolidado!$D45=""),0,IF(ISNUMBER(SEARCH(AB$3,Consolidado!$D45)),IF(COUNTIFS(Consolidado!$AC$5:AC45,Consolidado!$AC45,Consolidado!$D$5:D45,"*"&amp;AB$3&amp;"*")=1,1,0),0))</f>
        <v>0</v>
      </c>
      <c r="AC45" s="0" t="n">
        <f aca="false">IF(OR(AC$3="",Consolidado!$D45=""),0,IF(ISNUMBER(SEARCH(AC$3,Consolidado!$D45)),IF(COUNTIFS(Consolidado!$AC$5:AC45,Consolidado!$AC45,Consolidado!$D$5:D45,"*"&amp;AC$3&amp;"*")=1,1,0),0))</f>
        <v>0</v>
      </c>
      <c r="AD45" s="0" t="n">
        <f aca="false">IF(OR(AD$3="",Consolidado!$D45=""),0,IF(ISNUMBER(SEARCH(AD$3,Consolidado!$D45)),IF(COUNTIFS(Consolidado!$AC$5:AC45,Consolidado!$AC45,Consolidado!$D$5:D45,"*"&amp;AD$3&amp;"*")=1,1,0),0))</f>
        <v>0</v>
      </c>
      <c r="AE45" s="0" t="n">
        <f aca="false">IF(OR(AE$3="",Consolidado!$D45=""),0,IF(ISNUMBER(SEARCH(AE$3,Consolidado!$D45)),IF(COUNTIFS(Consolidado!$AC$5:AC45,Consolidado!$AC45,Consolidado!$D$5:D45,"*"&amp;AE$3&amp;"*")=1,1,0),0))</f>
        <v>0</v>
      </c>
      <c r="AF45" s="0" t="n">
        <f aca="false">IF(OR(AF$3="",Consolidado!$D45=""),0,IF(ISNUMBER(SEARCH(AF$3,Consolidado!$D45)),IF(COUNTIFS(Consolidado!$AC$5:AC45,Consolidado!$AC45,Consolidado!$D$5:D45,"*"&amp;AF$3&amp;"*")=1,1,0),0))</f>
        <v>0</v>
      </c>
      <c r="AG45" s="0" t="n">
        <f aca="false">IF(OR(AG$3="",Consolidado!$D45=""),0,IF(ISNUMBER(SEARCH(AG$3,Consolidado!$D45)),IF(COUNTIFS(Consolidado!$AC$5:AC45,Consolidado!$AC45,Consolidado!$D$5:D45,"*"&amp;AG$3&amp;"*")=1,1,0),0))</f>
        <v>0</v>
      </c>
      <c r="AH45" s="0" t="n">
        <f aca="false">IF(OR(AH$3="",Consolidado!$D45=""),0,IF(ISNUMBER(SEARCH(AH$3,Consolidado!$D45)),IF(COUNTIFS(Consolidado!$AC$5:AC45,Consolidado!$AC45,Consolidado!$D$5:D45,"*"&amp;AH$3&amp;"*")=1,1,0),0))</f>
        <v>0</v>
      </c>
      <c r="AI45" s="0" t="n">
        <f aca="false">IF(OR(AI$3="",Consolidado!$D45=""),0,IF(ISNUMBER(SEARCH(AI$3,Consolidado!$D45)),IF(COUNTIFS(Consolidado!$AC$5:AC45,Consolidado!$AC45,Consolidado!$D$5:D45,"*"&amp;AI$3&amp;"*")=1,1,0),0))</f>
        <v>0</v>
      </c>
      <c r="AJ45" s="0" t="n">
        <f aca="false">IF(OR(AJ$3="",Consolidado!$D45=""),0,IF(ISNUMBER(SEARCH(AJ$3,Consolidado!$D45)),IF(COUNTIFS(Consolidado!$AC$5:AC45,Consolidado!$AC45,Consolidado!$D$5:D45,"*"&amp;AJ$3&amp;"*")=1,1,0),0))</f>
        <v>0</v>
      </c>
      <c r="AK45" s="0" t="n">
        <f aca="false">IF(OR(AK$3="",Consolidado!$D45=""),0,IF(ISNUMBER(SEARCH(AK$3,Consolidado!$D45)),IF(COUNTIFS(Consolidado!$AC$5:AC45,Consolidado!$AC45,Consolidado!$D$5:D45,"*"&amp;AK$3&amp;"*")=1,1,0),0))</f>
        <v>0</v>
      </c>
      <c r="AL45" s="0" t="n">
        <f aca="false">IF(OR(AL$3="",Consolidado!$D45=""),0,IF(ISNUMBER(SEARCH(AL$3,Consolidado!$D45)),IF(COUNTIFS(Consolidado!$AC$5:AC45,Consolidado!$AC45,Consolidado!$D$5:D45,"*"&amp;AL$3&amp;"*")=1,1,0),0))</f>
        <v>0</v>
      </c>
      <c r="AM45" s="0" t="n">
        <f aca="false">IF(OR(AM$3="",Consolidado!$D45=""),0,IF(ISNUMBER(SEARCH(AM$3,Consolidado!$D45)),IF(COUNTIFS(Consolidado!$AC$5:AC45,Consolidado!$AC45,Consolidado!$D$5:D45,"*"&amp;AM$3&amp;"*")=1,1,0),0))</f>
        <v>0</v>
      </c>
      <c r="AN45" s="0" t="n">
        <f aca="false">IF(OR(AN$3="",Consolidado!$D45=""),0,IF(ISNUMBER(SEARCH(AN$3,Consolidado!$D45)),IF(COUNTIFS(Consolidado!$AC$5:AC45,Consolidado!$AC45,Consolidado!$D$5:D45,"*"&amp;AN$3&amp;"*")=1,1,0),0))</f>
        <v>0</v>
      </c>
      <c r="AO45" s="0" t="n">
        <f aca="false">IF(OR(AO$3="",Consolidado!$D45=""),0,IF(ISNUMBER(SEARCH(AO$3,Consolidado!$D45)),IF(COUNTIFS(Consolidado!$AC$5:AC45,Consolidado!$AC45,Consolidado!$D$5:D45,"*"&amp;AO$3&amp;"*")=1,1,0),0))</f>
        <v>0</v>
      </c>
    </row>
    <row r="46" customFormat="false" ht="15" hidden="false" customHeight="false" outlineLevel="0" collapsed="false">
      <c r="B46" s="0" t="n">
        <f aca="false">IF(OR(B$3="",Consolidado!$D46=""),0,IF(ISNUMBER(SEARCH(B$3,Consolidado!$D46)),IF(COUNTIFS(Consolidado!$AC$5:AC46,Consolidado!$AC46,Consolidado!$D$5:D46,"*"&amp;B$3&amp;"*")=1,1,0),0))</f>
        <v>0</v>
      </c>
      <c r="C46" s="0" t="n">
        <f aca="false">IF(OR(C$3="",Consolidado!$D46=""),0,IF(ISNUMBER(SEARCH(C$3,Consolidado!$D46)),IF(COUNTIFS(Consolidado!$AC$5:AC46,Consolidado!$AC46,Consolidado!$D$5:D46,"*"&amp;C$3&amp;"*")=1,1,0),0))</f>
        <v>0</v>
      </c>
      <c r="D46" s="0" t="n">
        <f aca="false">IF(OR(D$3="",Consolidado!$D46=""),0,IF(ISNUMBER(SEARCH(D$3,Consolidado!$D46)),IF(COUNTIFS(Consolidado!$AC$5:AC46,Consolidado!$AC46,Consolidado!$D$5:D46,"*"&amp;D$3&amp;"*")=1,1,0),0))</f>
        <v>0</v>
      </c>
      <c r="E46" s="0" t="n">
        <f aca="false">IF(OR(E$3="",Consolidado!$D46=""),0,IF(ISNUMBER(SEARCH(E$3,Consolidado!$D46)),IF(COUNTIFS(Consolidado!$AC$5:AC46,Consolidado!$AC46,Consolidado!$D$5:D46,"*"&amp;E$3&amp;"*")=1,1,0),0))</f>
        <v>0</v>
      </c>
      <c r="F46" s="0" t="n">
        <f aca="false">IF(OR(F$3="",Consolidado!$D46=""),0,IF(ISNUMBER(SEARCH(F$3,Consolidado!$D46)),IF(COUNTIFS(Consolidado!$AC$5:AC46,Consolidado!$AC46,Consolidado!$D$5:D46,"*"&amp;F$3&amp;"*")=1,1,0),0))</f>
        <v>0</v>
      </c>
      <c r="G46" s="0" t="n">
        <f aca="false">IF(OR(G$3="",Consolidado!$D46=""),0,IF(ISNUMBER(SEARCH(G$3,Consolidado!$D46)),IF(COUNTIFS(Consolidado!$AC$5:AC46,Consolidado!$AC46,Consolidado!$D$5:D46,"*"&amp;G$3&amp;"*")=1,1,0),0))</f>
        <v>0</v>
      </c>
      <c r="H46" s="0" t="n">
        <f aca="false">IF(OR(H$3="",Consolidado!$D46=""),0,IF(ISNUMBER(SEARCH(H$3,Consolidado!$D46)),IF(COUNTIFS(Consolidado!$AC$5:AC46,Consolidado!$AC46,Consolidado!$D$5:D46,"*"&amp;H$3&amp;"*")=1,1,0),0))</f>
        <v>0</v>
      </c>
      <c r="I46" s="0" t="n">
        <f aca="false">IF(OR(I$3="",Consolidado!$D46=""),0,IF(ISNUMBER(SEARCH(I$3,Consolidado!$D46)),IF(COUNTIFS(Consolidado!$AC$5:AC46,Consolidado!$AC46,Consolidado!$D$5:D46,"*"&amp;I$3&amp;"*")=1,1,0),0))</f>
        <v>0</v>
      </c>
      <c r="J46" s="0" t="n">
        <f aca="false">IF(OR(J$3="",Consolidado!$D46=""),0,IF(ISNUMBER(SEARCH(J$3,Consolidado!$D46)),IF(COUNTIFS(Consolidado!$AC$5:AC46,Consolidado!$AC46,Consolidado!$D$5:D46,"*"&amp;J$3&amp;"*")=1,1,0),0))</f>
        <v>0</v>
      </c>
      <c r="K46" s="0" t="n">
        <f aca="false">IF(OR(K$3="",Consolidado!$D46=""),0,IF(ISNUMBER(SEARCH(K$3,Consolidado!$D46)),IF(COUNTIFS(Consolidado!$AC$5:AC46,Consolidado!$AC46,Consolidado!$D$5:D46,"*"&amp;K$3&amp;"*")=1,1,0),0))</f>
        <v>0</v>
      </c>
      <c r="L46" s="0" t="n">
        <f aca="false">IF(OR(L$3="",Consolidado!$D46=""),0,IF(ISNUMBER(SEARCH(L$3,Consolidado!$D46)),IF(COUNTIFS(Consolidado!$AC$5:AC46,Consolidado!$AC46,Consolidado!$D$5:D46,"*"&amp;L$3&amp;"*")=1,1,0),0))</f>
        <v>0</v>
      </c>
      <c r="M46" s="0" t="n">
        <f aca="false">IF(OR(M$3="",Consolidado!$D46=""),0,IF(ISNUMBER(SEARCH(M$3,Consolidado!$D46)),IF(COUNTIFS(Consolidado!$AC$5:AC46,Consolidado!$AC46,Consolidado!$D$5:D46,"*"&amp;M$3&amp;"*")=1,1,0),0))</f>
        <v>0</v>
      </c>
      <c r="N46" s="0" t="n">
        <f aca="false">IF(OR(N$3="",Consolidado!$D46=""),0,IF(ISNUMBER(SEARCH(N$3,Consolidado!$D46)),IF(COUNTIFS(Consolidado!$AC$5:AC46,Consolidado!$AC46,Consolidado!$D$5:D46,"*"&amp;N$3&amp;"*")=1,1,0),0))</f>
        <v>0</v>
      </c>
      <c r="O46" s="0" t="n">
        <f aca="false">IF(OR(O$3="",Consolidado!$D46=""),0,IF(ISNUMBER(SEARCH(O$3,Consolidado!$D46)),IF(COUNTIFS(Consolidado!$AC$5:AC46,Consolidado!$AC46,Consolidado!$D$5:D46,"*"&amp;O$3&amp;"*")=1,1,0),0))</f>
        <v>0</v>
      </c>
      <c r="P46" s="0" t="n">
        <f aca="false">IF(OR(P$3="",Consolidado!$D46=""),0,IF(ISNUMBER(SEARCH(P$3,Consolidado!$D46)),IF(COUNTIFS(Consolidado!$AC$5:AC46,Consolidado!$AC46,Consolidado!$D$5:D46,"*"&amp;P$3&amp;"*")=1,1,0),0))</f>
        <v>0</v>
      </c>
      <c r="Q46" s="0" t="n">
        <f aca="false">IF(OR(Q$3="",Consolidado!$D46=""),0,IF(ISNUMBER(SEARCH(Q$3,Consolidado!$D46)),IF(COUNTIFS(Consolidado!$AC$5:AC46,Consolidado!$AC46,Consolidado!$D$5:D46,"*"&amp;Q$3&amp;"*")=1,1,0),0))</f>
        <v>0</v>
      </c>
      <c r="R46" s="0" t="n">
        <f aca="false">IF(OR(R$3="",Consolidado!$D46=""),0,IF(ISNUMBER(SEARCH(R$3,Consolidado!$D46)),IF(COUNTIFS(Consolidado!$AC$5:AC46,Consolidado!$AC46,Consolidado!$D$5:D46,"*"&amp;R$3&amp;"*")=1,1,0),0))</f>
        <v>0</v>
      </c>
      <c r="S46" s="0" t="n">
        <f aca="false">IF(OR(S$3="",Consolidado!$D46=""),0,IF(ISNUMBER(SEARCH(S$3,Consolidado!$D46)),IF(COUNTIFS(Consolidado!$AC$5:AC46,Consolidado!$AC46,Consolidado!$D$5:D46,"*"&amp;S$3&amp;"*")=1,1,0),0))</f>
        <v>0</v>
      </c>
      <c r="T46" s="0" t="n">
        <f aca="false">IF(OR(T$3="",Consolidado!$D46=""),0,IF(ISNUMBER(SEARCH(T$3,Consolidado!$D46)),IF(COUNTIFS(Consolidado!$AC$5:AC46,Consolidado!$AC46,Consolidado!$D$5:D46,"*"&amp;T$3&amp;"*")=1,1,0),0))</f>
        <v>0</v>
      </c>
      <c r="U46" s="0" t="n">
        <f aca="false">IF(OR(U$3="",Consolidado!$D46=""),0,IF(ISNUMBER(SEARCH(U$3,Consolidado!$D46)),IF(COUNTIFS(Consolidado!$AC$5:AC46,Consolidado!$AC46,Consolidado!$D$5:D46,"*"&amp;U$3&amp;"*")=1,1,0),0))</f>
        <v>0</v>
      </c>
      <c r="V46" s="0" t="n">
        <f aca="false">IF(OR(V$3="",Consolidado!$D46=""),0,IF(ISNUMBER(SEARCH(V$3,Consolidado!$D46)),IF(COUNTIFS(Consolidado!$AC$5:AC46,Consolidado!$AC46,Consolidado!$D$5:D46,"*"&amp;V$3&amp;"*")=1,1,0),0))</f>
        <v>0</v>
      </c>
      <c r="W46" s="0" t="n">
        <f aca="false">IF(OR(W$3="",Consolidado!$D46=""),0,IF(ISNUMBER(SEARCH(W$3,Consolidado!$D46)),IF(COUNTIFS(Consolidado!$AC$5:AC46,Consolidado!$AC46,Consolidado!$D$5:D46,"*"&amp;W$3&amp;"*")=1,1,0),0))</f>
        <v>0</v>
      </c>
      <c r="X46" s="0" t="n">
        <f aca="false">IF(OR(X$3="",Consolidado!$D46=""),0,IF(ISNUMBER(SEARCH(X$3,Consolidado!$D46)),IF(COUNTIFS(Consolidado!$AC$5:AC46,Consolidado!$AC46,Consolidado!$D$5:D46,"*"&amp;X$3&amp;"*")=1,1,0),0))</f>
        <v>0</v>
      </c>
      <c r="Y46" s="0" t="n">
        <f aca="false">IF(OR(Y$3="",Consolidado!$D46=""),0,IF(ISNUMBER(SEARCH(Y$3,Consolidado!$D46)),IF(COUNTIFS(Consolidado!$AC$5:AC46,Consolidado!$AC46,Consolidado!$D$5:D46,"*"&amp;Y$3&amp;"*")=1,1,0),0))</f>
        <v>0</v>
      </c>
      <c r="Z46" s="0" t="n">
        <f aca="false">IF(OR(Z$3="",Consolidado!$D46=""),0,IF(ISNUMBER(SEARCH(Z$3,Consolidado!$D46)),IF(COUNTIFS(Consolidado!$AC$5:AC46,Consolidado!$AC46,Consolidado!$D$5:D46,"*"&amp;Z$3&amp;"*")=1,1,0),0))</f>
        <v>0</v>
      </c>
      <c r="AA46" s="0" t="n">
        <f aca="false">IF(OR(AA$3="",Consolidado!$D46=""),0,IF(ISNUMBER(SEARCH(AA$3,Consolidado!$D46)),IF(COUNTIFS(Consolidado!$AC$5:AC46,Consolidado!$AC46,Consolidado!$D$5:D46,"*"&amp;AA$3&amp;"*")=1,1,0),0))</f>
        <v>0</v>
      </c>
      <c r="AB46" s="0" t="n">
        <f aca="false">IF(OR(AB$3="",Consolidado!$D46=""),0,IF(ISNUMBER(SEARCH(AB$3,Consolidado!$D46)),IF(COUNTIFS(Consolidado!$AC$5:AC46,Consolidado!$AC46,Consolidado!$D$5:D46,"*"&amp;AB$3&amp;"*")=1,1,0),0))</f>
        <v>0</v>
      </c>
      <c r="AC46" s="0" t="n">
        <f aca="false">IF(OR(AC$3="",Consolidado!$D46=""),0,IF(ISNUMBER(SEARCH(AC$3,Consolidado!$D46)),IF(COUNTIFS(Consolidado!$AC$5:AC46,Consolidado!$AC46,Consolidado!$D$5:D46,"*"&amp;AC$3&amp;"*")=1,1,0),0))</f>
        <v>0</v>
      </c>
      <c r="AD46" s="0" t="n">
        <f aca="false">IF(OR(AD$3="",Consolidado!$D46=""),0,IF(ISNUMBER(SEARCH(AD$3,Consolidado!$D46)),IF(COUNTIFS(Consolidado!$AC$5:AC46,Consolidado!$AC46,Consolidado!$D$5:D46,"*"&amp;AD$3&amp;"*")=1,1,0),0))</f>
        <v>0</v>
      </c>
      <c r="AE46" s="0" t="n">
        <f aca="false">IF(OR(AE$3="",Consolidado!$D46=""),0,IF(ISNUMBER(SEARCH(AE$3,Consolidado!$D46)),IF(COUNTIFS(Consolidado!$AC$5:AC46,Consolidado!$AC46,Consolidado!$D$5:D46,"*"&amp;AE$3&amp;"*")=1,1,0),0))</f>
        <v>0</v>
      </c>
      <c r="AF46" s="0" t="n">
        <f aca="false">IF(OR(AF$3="",Consolidado!$D46=""),0,IF(ISNUMBER(SEARCH(AF$3,Consolidado!$D46)),IF(COUNTIFS(Consolidado!$AC$5:AC46,Consolidado!$AC46,Consolidado!$D$5:D46,"*"&amp;AF$3&amp;"*")=1,1,0),0))</f>
        <v>0</v>
      </c>
      <c r="AG46" s="0" t="n">
        <f aca="false">IF(OR(AG$3="",Consolidado!$D46=""),0,IF(ISNUMBER(SEARCH(AG$3,Consolidado!$D46)),IF(COUNTIFS(Consolidado!$AC$5:AC46,Consolidado!$AC46,Consolidado!$D$5:D46,"*"&amp;AG$3&amp;"*")=1,1,0),0))</f>
        <v>0</v>
      </c>
      <c r="AH46" s="0" t="n">
        <f aca="false">IF(OR(AH$3="",Consolidado!$D46=""),0,IF(ISNUMBER(SEARCH(AH$3,Consolidado!$D46)),IF(COUNTIFS(Consolidado!$AC$5:AC46,Consolidado!$AC46,Consolidado!$D$5:D46,"*"&amp;AH$3&amp;"*")=1,1,0),0))</f>
        <v>0</v>
      </c>
      <c r="AI46" s="0" t="n">
        <f aca="false">IF(OR(AI$3="",Consolidado!$D46=""),0,IF(ISNUMBER(SEARCH(AI$3,Consolidado!$D46)),IF(COUNTIFS(Consolidado!$AC$5:AC46,Consolidado!$AC46,Consolidado!$D$5:D46,"*"&amp;AI$3&amp;"*")=1,1,0),0))</f>
        <v>0</v>
      </c>
      <c r="AJ46" s="0" t="n">
        <f aca="false">IF(OR(AJ$3="",Consolidado!$D46=""),0,IF(ISNUMBER(SEARCH(AJ$3,Consolidado!$D46)),IF(COUNTIFS(Consolidado!$AC$5:AC46,Consolidado!$AC46,Consolidado!$D$5:D46,"*"&amp;AJ$3&amp;"*")=1,1,0),0))</f>
        <v>0</v>
      </c>
      <c r="AK46" s="0" t="n">
        <f aca="false">IF(OR(AK$3="",Consolidado!$D46=""),0,IF(ISNUMBER(SEARCH(AK$3,Consolidado!$D46)),IF(COUNTIFS(Consolidado!$AC$5:AC46,Consolidado!$AC46,Consolidado!$D$5:D46,"*"&amp;AK$3&amp;"*")=1,1,0),0))</f>
        <v>0</v>
      </c>
      <c r="AL46" s="0" t="n">
        <f aca="false">IF(OR(AL$3="",Consolidado!$D46=""),0,IF(ISNUMBER(SEARCH(AL$3,Consolidado!$D46)),IF(COUNTIFS(Consolidado!$AC$5:AC46,Consolidado!$AC46,Consolidado!$D$5:D46,"*"&amp;AL$3&amp;"*")=1,1,0),0))</f>
        <v>0</v>
      </c>
      <c r="AM46" s="0" t="n">
        <f aca="false">IF(OR(AM$3="",Consolidado!$D46=""),0,IF(ISNUMBER(SEARCH(AM$3,Consolidado!$D46)),IF(COUNTIFS(Consolidado!$AC$5:AC46,Consolidado!$AC46,Consolidado!$D$5:D46,"*"&amp;AM$3&amp;"*")=1,1,0),0))</f>
        <v>0</v>
      </c>
      <c r="AN46" s="0" t="n">
        <f aca="false">IF(OR(AN$3="",Consolidado!$D46=""),0,IF(ISNUMBER(SEARCH(AN$3,Consolidado!$D46)),IF(COUNTIFS(Consolidado!$AC$5:AC46,Consolidado!$AC46,Consolidado!$D$5:D46,"*"&amp;AN$3&amp;"*")=1,1,0),0))</f>
        <v>0</v>
      </c>
      <c r="AO46" s="0" t="n">
        <f aca="false">IF(OR(AO$3="",Consolidado!$D46=""),0,IF(ISNUMBER(SEARCH(AO$3,Consolidado!$D46)),IF(COUNTIFS(Consolidado!$AC$5:AC46,Consolidado!$AC46,Consolidado!$D$5:D46,"*"&amp;AO$3&amp;"*")=1,1,0),0))</f>
        <v>0</v>
      </c>
    </row>
    <row r="47" customFormat="false" ht="15" hidden="false" customHeight="false" outlineLevel="0" collapsed="false">
      <c r="B47" s="0" t="n">
        <f aca="false">IF(OR(B$3="",Consolidado!$D47=""),0,IF(ISNUMBER(SEARCH(B$3,Consolidado!$D47)),IF(COUNTIFS(Consolidado!$AC$5:AC47,Consolidado!$AC47,Consolidado!$D$5:D47,"*"&amp;B$3&amp;"*")=1,1,0),0))</f>
        <v>0</v>
      </c>
      <c r="C47" s="0" t="n">
        <f aca="false">IF(OR(C$3="",Consolidado!$D47=""),0,IF(ISNUMBER(SEARCH(C$3,Consolidado!$D47)),IF(COUNTIFS(Consolidado!$AC$5:AC47,Consolidado!$AC47,Consolidado!$D$5:D47,"*"&amp;C$3&amp;"*")=1,1,0),0))</f>
        <v>0</v>
      </c>
      <c r="D47" s="0" t="n">
        <f aca="false">IF(OR(D$3="",Consolidado!$D47=""),0,IF(ISNUMBER(SEARCH(D$3,Consolidado!$D47)),IF(COUNTIFS(Consolidado!$AC$5:AC47,Consolidado!$AC47,Consolidado!$D$5:D47,"*"&amp;D$3&amp;"*")=1,1,0),0))</f>
        <v>0</v>
      </c>
      <c r="E47" s="0" t="n">
        <f aca="false">IF(OR(E$3="",Consolidado!$D47=""),0,IF(ISNUMBER(SEARCH(E$3,Consolidado!$D47)),IF(COUNTIFS(Consolidado!$AC$5:AC47,Consolidado!$AC47,Consolidado!$D$5:D47,"*"&amp;E$3&amp;"*")=1,1,0),0))</f>
        <v>0</v>
      </c>
      <c r="F47" s="0" t="n">
        <f aca="false">IF(OR(F$3="",Consolidado!$D47=""),0,IF(ISNUMBER(SEARCH(F$3,Consolidado!$D47)),IF(COUNTIFS(Consolidado!$AC$5:AC47,Consolidado!$AC47,Consolidado!$D$5:D47,"*"&amp;F$3&amp;"*")=1,1,0),0))</f>
        <v>0</v>
      </c>
      <c r="G47" s="0" t="n">
        <f aca="false">IF(OR(G$3="",Consolidado!$D47=""),0,IF(ISNUMBER(SEARCH(G$3,Consolidado!$D47)),IF(COUNTIFS(Consolidado!$AC$5:AC47,Consolidado!$AC47,Consolidado!$D$5:D47,"*"&amp;G$3&amp;"*")=1,1,0),0))</f>
        <v>0</v>
      </c>
      <c r="H47" s="0" t="n">
        <f aca="false">IF(OR(H$3="",Consolidado!$D47=""),0,IF(ISNUMBER(SEARCH(H$3,Consolidado!$D47)),IF(COUNTIFS(Consolidado!$AC$5:AC47,Consolidado!$AC47,Consolidado!$D$5:D47,"*"&amp;H$3&amp;"*")=1,1,0),0))</f>
        <v>0</v>
      </c>
      <c r="I47" s="0" t="n">
        <f aca="false">IF(OR(I$3="",Consolidado!$D47=""),0,IF(ISNUMBER(SEARCH(I$3,Consolidado!$D47)),IF(COUNTIFS(Consolidado!$AC$5:AC47,Consolidado!$AC47,Consolidado!$D$5:D47,"*"&amp;I$3&amp;"*")=1,1,0),0))</f>
        <v>0</v>
      </c>
      <c r="J47" s="0" t="n">
        <f aca="false">IF(OR(J$3="",Consolidado!$D47=""),0,IF(ISNUMBER(SEARCH(J$3,Consolidado!$D47)),IF(COUNTIFS(Consolidado!$AC$5:AC47,Consolidado!$AC47,Consolidado!$D$5:D47,"*"&amp;J$3&amp;"*")=1,1,0),0))</f>
        <v>0</v>
      </c>
      <c r="K47" s="0" t="n">
        <f aca="false">IF(OR(K$3="",Consolidado!$D47=""),0,IF(ISNUMBER(SEARCH(K$3,Consolidado!$D47)),IF(COUNTIFS(Consolidado!$AC$5:AC47,Consolidado!$AC47,Consolidado!$D$5:D47,"*"&amp;K$3&amp;"*")=1,1,0),0))</f>
        <v>0</v>
      </c>
      <c r="L47" s="0" t="n">
        <f aca="false">IF(OR(L$3="",Consolidado!$D47=""),0,IF(ISNUMBER(SEARCH(L$3,Consolidado!$D47)),IF(COUNTIFS(Consolidado!$AC$5:AC47,Consolidado!$AC47,Consolidado!$D$5:D47,"*"&amp;L$3&amp;"*")=1,1,0),0))</f>
        <v>0</v>
      </c>
      <c r="M47" s="0" t="n">
        <f aca="false">IF(OR(M$3="",Consolidado!$D47=""),0,IF(ISNUMBER(SEARCH(M$3,Consolidado!$D47)),IF(COUNTIFS(Consolidado!$AC$5:AC47,Consolidado!$AC47,Consolidado!$D$5:D47,"*"&amp;M$3&amp;"*")=1,1,0),0))</f>
        <v>0</v>
      </c>
      <c r="N47" s="0" t="n">
        <f aca="false">IF(OR(N$3="",Consolidado!$D47=""),0,IF(ISNUMBER(SEARCH(N$3,Consolidado!$D47)),IF(COUNTIFS(Consolidado!$AC$5:AC47,Consolidado!$AC47,Consolidado!$D$5:D47,"*"&amp;N$3&amp;"*")=1,1,0),0))</f>
        <v>0</v>
      </c>
      <c r="O47" s="0" t="n">
        <f aca="false">IF(OR(O$3="",Consolidado!$D47=""),0,IF(ISNUMBER(SEARCH(O$3,Consolidado!$D47)),IF(COUNTIFS(Consolidado!$AC$5:AC47,Consolidado!$AC47,Consolidado!$D$5:D47,"*"&amp;O$3&amp;"*")=1,1,0),0))</f>
        <v>0</v>
      </c>
      <c r="P47" s="0" t="n">
        <f aca="false">IF(OR(P$3="",Consolidado!$D47=""),0,IF(ISNUMBER(SEARCH(P$3,Consolidado!$D47)),IF(COUNTIFS(Consolidado!$AC$5:AC47,Consolidado!$AC47,Consolidado!$D$5:D47,"*"&amp;P$3&amp;"*")=1,1,0),0))</f>
        <v>0</v>
      </c>
      <c r="Q47" s="0" t="n">
        <f aca="false">IF(OR(Q$3="",Consolidado!$D47=""),0,IF(ISNUMBER(SEARCH(Q$3,Consolidado!$D47)),IF(COUNTIFS(Consolidado!$AC$5:AC47,Consolidado!$AC47,Consolidado!$D$5:D47,"*"&amp;Q$3&amp;"*")=1,1,0),0))</f>
        <v>0</v>
      </c>
      <c r="R47" s="0" t="n">
        <f aca="false">IF(OR(R$3="",Consolidado!$D47=""),0,IF(ISNUMBER(SEARCH(R$3,Consolidado!$D47)),IF(COUNTIFS(Consolidado!$AC$5:AC47,Consolidado!$AC47,Consolidado!$D$5:D47,"*"&amp;R$3&amp;"*")=1,1,0),0))</f>
        <v>0</v>
      </c>
      <c r="S47" s="0" t="n">
        <f aca="false">IF(OR(S$3="",Consolidado!$D47=""),0,IF(ISNUMBER(SEARCH(S$3,Consolidado!$D47)),IF(COUNTIFS(Consolidado!$AC$5:AC47,Consolidado!$AC47,Consolidado!$D$5:D47,"*"&amp;S$3&amp;"*")=1,1,0),0))</f>
        <v>0</v>
      </c>
      <c r="T47" s="0" t="n">
        <f aca="false">IF(OR(T$3="",Consolidado!$D47=""),0,IF(ISNUMBER(SEARCH(T$3,Consolidado!$D47)),IF(COUNTIFS(Consolidado!$AC$5:AC47,Consolidado!$AC47,Consolidado!$D$5:D47,"*"&amp;T$3&amp;"*")=1,1,0),0))</f>
        <v>0</v>
      </c>
      <c r="U47" s="0" t="n">
        <f aca="false">IF(OR(U$3="",Consolidado!$D47=""),0,IF(ISNUMBER(SEARCH(U$3,Consolidado!$D47)),IF(COUNTIFS(Consolidado!$AC$5:AC47,Consolidado!$AC47,Consolidado!$D$5:D47,"*"&amp;U$3&amp;"*")=1,1,0),0))</f>
        <v>0</v>
      </c>
      <c r="V47" s="0" t="n">
        <f aca="false">IF(OR(V$3="",Consolidado!$D47=""),0,IF(ISNUMBER(SEARCH(V$3,Consolidado!$D47)),IF(COUNTIFS(Consolidado!$AC$5:AC47,Consolidado!$AC47,Consolidado!$D$5:D47,"*"&amp;V$3&amp;"*")=1,1,0),0))</f>
        <v>0</v>
      </c>
      <c r="W47" s="0" t="n">
        <f aca="false">IF(OR(W$3="",Consolidado!$D47=""),0,IF(ISNUMBER(SEARCH(W$3,Consolidado!$D47)),IF(COUNTIFS(Consolidado!$AC$5:AC47,Consolidado!$AC47,Consolidado!$D$5:D47,"*"&amp;W$3&amp;"*")=1,1,0),0))</f>
        <v>0</v>
      </c>
      <c r="X47" s="0" t="n">
        <f aca="false">IF(OR(X$3="",Consolidado!$D47=""),0,IF(ISNUMBER(SEARCH(X$3,Consolidado!$D47)),IF(COUNTIFS(Consolidado!$AC$5:AC47,Consolidado!$AC47,Consolidado!$D$5:D47,"*"&amp;X$3&amp;"*")=1,1,0),0))</f>
        <v>0</v>
      </c>
      <c r="Y47" s="0" t="n">
        <f aca="false">IF(OR(Y$3="",Consolidado!$D47=""),0,IF(ISNUMBER(SEARCH(Y$3,Consolidado!$D47)),IF(COUNTIFS(Consolidado!$AC$5:AC47,Consolidado!$AC47,Consolidado!$D$5:D47,"*"&amp;Y$3&amp;"*")=1,1,0),0))</f>
        <v>0</v>
      </c>
      <c r="Z47" s="0" t="n">
        <f aca="false">IF(OR(Z$3="",Consolidado!$D47=""),0,IF(ISNUMBER(SEARCH(Z$3,Consolidado!$D47)),IF(COUNTIFS(Consolidado!$AC$5:AC47,Consolidado!$AC47,Consolidado!$D$5:D47,"*"&amp;Z$3&amp;"*")=1,1,0),0))</f>
        <v>0</v>
      </c>
      <c r="AA47" s="0" t="n">
        <f aca="false">IF(OR(AA$3="",Consolidado!$D47=""),0,IF(ISNUMBER(SEARCH(AA$3,Consolidado!$D47)),IF(COUNTIFS(Consolidado!$AC$5:AC47,Consolidado!$AC47,Consolidado!$D$5:D47,"*"&amp;AA$3&amp;"*")=1,1,0),0))</f>
        <v>0</v>
      </c>
      <c r="AB47" s="0" t="n">
        <f aca="false">IF(OR(AB$3="",Consolidado!$D47=""),0,IF(ISNUMBER(SEARCH(AB$3,Consolidado!$D47)),IF(COUNTIFS(Consolidado!$AC$5:AC47,Consolidado!$AC47,Consolidado!$D$5:D47,"*"&amp;AB$3&amp;"*")=1,1,0),0))</f>
        <v>0</v>
      </c>
      <c r="AC47" s="0" t="n">
        <f aca="false">IF(OR(AC$3="",Consolidado!$D47=""),0,IF(ISNUMBER(SEARCH(AC$3,Consolidado!$D47)),IF(COUNTIFS(Consolidado!$AC$5:AC47,Consolidado!$AC47,Consolidado!$D$5:D47,"*"&amp;AC$3&amp;"*")=1,1,0),0))</f>
        <v>0</v>
      </c>
      <c r="AD47" s="0" t="n">
        <f aca="false">IF(OR(AD$3="",Consolidado!$D47=""),0,IF(ISNUMBER(SEARCH(AD$3,Consolidado!$D47)),IF(COUNTIFS(Consolidado!$AC$5:AC47,Consolidado!$AC47,Consolidado!$D$5:D47,"*"&amp;AD$3&amp;"*")=1,1,0),0))</f>
        <v>0</v>
      </c>
      <c r="AE47" s="0" t="n">
        <f aca="false">IF(OR(AE$3="",Consolidado!$D47=""),0,IF(ISNUMBER(SEARCH(AE$3,Consolidado!$D47)),IF(COUNTIFS(Consolidado!$AC$5:AC47,Consolidado!$AC47,Consolidado!$D$5:D47,"*"&amp;AE$3&amp;"*")=1,1,0),0))</f>
        <v>0</v>
      </c>
      <c r="AF47" s="0" t="n">
        <f aca="false">IF(OR(AF$3="",Consolidado!$D47=""),0,IF(ISNUMBER(SEARCH(AF$3,Consolidado!$D47)),IF(COUNTIFS(Consolidado!$AC$5:AC47,Consolidado!$AC47,Consolidado!$D$5:D47,"*"&amp;AF$3&amp;"*")=1,1,0),0))</f>
        <v>0</v>
      </c>
      <c r="AG47" s="0" t="n">
        <f aca="false">IF(OR(AG$3="",Consolidado!$D47=""),0,IF(ISNUMBER(SEARCH(AG$3,Consolidado!$D47)),IF(COUNTIFS(Consolidado!$AC$5:AC47,Consolidado!$AC47,Consolidado!$D$5:D47,"*"&amp;AG$3&amp;"*")=1,1,0),0))</f>
        <v>0</v>
      </c>
      <c r="AH47" s="0" t="n">
        <f aca="false">IF(OR(AH$3="",Consolidado!$D47=""),0,IF(ISNUMBER(SEARCH(AH$3,Consolidado!$D47)),IF(COUNTIFS(Consolidado!$AC$5:AC47,Consolidado!$AC47,Consolidado!$D$5:D47,"*"&amp;AH$3&amp;"*")=1,1,0),0))</f>
        <v>0</v>
      </c>
      <c r="AI47" s="0" t="n">
        <f aca="false">IF(OR(AI$3="",Consolidado!$D47=""),0,IF(ISNUMBER(SEARCH(AI$3,Consolidado!$D47)),IF(COUNTIFS(Consolidado!$AC$5:AC47,Consolidado!$AC47,Consolidado!$D$5:D47,"*"&amp;AI$3&amp;"*")=1,1,0),0))</f>
        <v>0</v>
      </c>
      <c r="AJ47" s="0" t="n">
        <f aca="false">IF(OR(AJ$3="",Consolidado!$D47=""),0,IF(ISNUMBER(SEARCH(AJ$3,Consolidado!$D47)),IF(COUNTIFS(Consolidado!$AC$5:AC47,Consolidado!$AC47,Consolidado!$D$5:D47,"*"&amp;AJ$3&amp;"*")=1,1,0),0))</f>
        <v>0</v>
      </c>
      <c r="AK47" s="0" t="n">
        <f aca="false">IF(OR(AK$3="",Consolidado!$D47=""),0,IF(ISNUMBER(SEARCH(AK$3,Consolidado!$D47)),IF(COUNTIFS(Consolidado!$AC$5:AC47,Consolidado!$AC47,Consolidado!$D$5:D47,"*"&amp;AK$3&amp;"*")=1,1,0),0))</f>
        <v>0</v>
      </c>
      <c r="AL47" s="0" t="n">
        <f aca="false">IF(OR(AL$3="",Consolidado!$D47=""),0,IF(ISNUMBER(SEARCH(AL$3,Consolidado!$D47)),IF(COUNTIFS(Consolidado!$AC$5:AC47,Consolidado!$AC47,Consolidado!$D$5:D47,"*"&amp;AL$3&amp;"*")=1,1,0),0))</f>
        <v>0</v>
      </c>
      <c r="AM47" s="0" t="n">
        <f aca="false">IF(OR(AM$3="",Consolidado!$D47=""),0,IF(ISNUMBER(SEARCH(AM$3,Consolidado!$D47)),IF(COUNTIFS(Consolidado!$AC$5:AC47,Consolidado!$AC47,Consolidado!$D$5:D47,"*"&amp;AM$3&amp;"*")=1,1,0),0))</f>
        <v>0</v>
      </c>
      <c r="AN47" s="0" t="n">
        <f aca="false">IF(OR(AN$3="",Consolidado!$D47=""),0,IF(ISNUMBER(SEARCH(AN$3,Consolidado!$D47)),IF(COUNTIFS(Consolidado!$AC$5:AC47,Consolidado!$AC47,Consolidado!$D$5:D47,"*"&amp;AN$3&amp;"*")=1,1,0),0))</f>
        <v>0</v>
      </c>
      <c r="AO47" s="0" t="n">
        <f aca="false">IF(OR(AO$3="",Consolidado!$D47=""),0,IF(ISNUMBER(SEARCH(AO$3,Consolidado!$D47)),IF(COUNTIFS(Consolidado!$AC$5:AC47,Consolidado!$AC47,Consolidado!$D$5:D47,"*"&amp;AO$3&amp;"*")=1,1,0),0))</f>
        <v>0</v>
      </c>
    </row>
    <row r="48" customFormat="false" ht="15" hidden="false" customHeight="false" outlineLevel="0" collapsed="false">
      <c r="B48" s="0" t="n">
        <f aca="false">IF(OR(B$3="",Consolidado!$D48=""),0,IF(ISNUMBER(SEARCH(B$3,Consolidado!$D48)),IF(COUNTIFS(Consolidado!$AC$5:AC48,Consolidado!$AC48,Consolidado!$D$5:D48,"*"&amp;B$3&amp;"*")=1,1,0),0))</f>
        <v>0</v>
      </c>
      <c r="C48" s="0" t="n">
        <f aca="false">IF(OR(C$3="",Consolidado!$D48=""),0,IF(ISNUMBER(SEARCH(C$3,Consolidado!$D48)),IF(COUNTIFS(Consolidado!$AC$5:AC48,Consolidado!$AC48,Consolidado!$D$5:D48,"*"&amp;C$3&amp;"*")=1,1,0),0))</f>
        <v>0</v>
      </c>
      <c r="D48" s="0" t="n">
        <f aca="false">IF(OR(D$3="",Consolidado!$D48=""),0,IF(ISNUMBER(SEARCH(D$3,Consolidado!$D48)),IF(COUNTIFS(Consolidado!$AC$5:AC48,Consolidado!$AC48,Consolidado!$D$5:D48,"*"&amp;D$3&amp;"*")=1,1,0),0))</f>
        <v>0</v>
      </c>
      <c r="E48" s="0" t="n">
        <f aca="false">IF(OR(E$3="",Consolidado!$D48=""),0,IF(ISNUMBER(SEARCH(E$3,Consolidado!$D48)),IF(COUNTIFS(Consolidado!$AC$5:AC48,Consolidado!$AC48,Consolidado!$D$5:D48,"*"&amp;E$3&amp;"*")=1,1,0),0))</f>
        <v>0</v>
      </c>
      <c r="F48" s="0" t="n">
        <f aca="false">IF(OR(F$3="",Consolidado!$D48=""),0,IF(ISNUMBER(SEARCH(F$3,Consolidado!$D48)),IF(COUNTIFS(Consolidado!$AC$5:AC48,Consolidado!$AC48,Consolidado!$D$5:D48,"*"&amp;F$3&amp;"*")=1,1,0),0))</f>
        <v>0</v>
      </c>
      <c r="G48" s="0" t="n">
        <f aca="false">IF(OR(G$3="",Consolidado!$D48=""),0,IF(ISNUMBER(SEARCH(G$3,Consolidado!$D48)),IF(COUNTIFS(Consolidado!$AC$5:AC48,Consolidado!$AC48,Consolidado!$D$5:D48,"*"&amp;G$3&amp;"*")=1,1,0),0))</f>
        <v>0</v>
      </c>
      <c r="H48" s="0" t="n">
        <f aca="false">IF(OR(H$3="",Consolidado!$D48=""),0,IF(ISNUMBER(SEARCH(H$3,Consolidado!$D48)),IF(COUNTIFS(Consolidado!$AC$5:AC48,Consolidado!$AC48,Consolidado!$D$5:D48,"*"&amp;H$3&amp;"*")=1,1,0),0))</f>
        <v>0</v>
      </c>
      <c r="I48" s="0" t="n">
        <f aca="false">IF(OR(I$3="",Consolidado!$D48=""),0,IF(ISNUMBER(SEARCH(I$3,Consolidado!$D48)),IF(COUNTIFS(Consolidado!$AC$5:AC48,Consolidado!$AC48,Consolidado!$D$5:D48,"*"&amp;I$3&amp;"*")=1,1,0),0))</f>
        <v>0</v>
      </c>
      <c r="J48" s="0" t="n">
        <f aca="false">IF(OR(J$3="",Consolidado!$D48=""),0,IF(ISNUMBER(SEARCH(J$3,Consolidado!$D48)),IF(COUNTIFS(Consolidado!$AC$5:AC48,Consolidado!$AC48,Consolidado!$D$5:D48,"*"&amp;J$3&amp;"*")=1,1,0),0))</f>
        <v>0</v>
      </c>
      <c r="K48" s="0" t="n">
        <f aca="false">IF(OR(K$3="",Consolidado!$D48=""),0,IF(ISNUMBER(SEARCH(K$3,Consolidado!$D48)),IF(COUNTIFS(Consolidado!$AC$5:AC48,Consolidado!$AC48,Consolidado!$D$5:D48,"*"&amp;K$3&amp;"*")=1,1,0),0))</f>
        <v>0</v>
      </c>
      <c r="L48" s="0" t="n">
        <f aca="false">IF(OR(L$3="",Consolidado!$D48=""),0,IF(ISNUMBER(SEARCH(L$3,Consolidado!$D48)),IF(COUNTIFS(Consolidado!$AC$5:AC48,Consolidado!$AC48,Consolidado!$D$5:D48,"*"&amp;L$3&amp;"*")=1,1,0),0))</f>
        <v>0</v>
      </c>
      <c r="M48" s="0" t="n">
        <f aca="false">IF(OR(M$3="",Consolidado!$D48=""),0,IF(ISNUMBER(SEARCH(M$3,Consolidado!$D48)),IF(COUNTIFS(Consolidado!$AC$5:AC48,Consolidado!$AC48,Consolidado!$D$5:D48,"*"&amp;M$3&amp;"*")=1,1,0),0))</f>
        <v>0</v>
      </c>
      <c r="N48" s="0" t="n">
        <f aca="false">IF(OR(N$3="",Consolidado!$D48=""),0,IF(ISNUMBER(SEARCH(N$3,Consolidado!$D48)),IF(COUNTIFS(Consolidado!$AC$5:AC48,Consolidado!$AC48,Consolidado!$D$5:D48,"*"&amp;N$3&amp;"*")=1,1,0),0))</f>
        <v>0</v>
      </c>
      <c r="O48" s="0" t="n">
        <f aca="false">IF(OR(O$3="",Consolidado!$D48=""),0,IF(ISNUMBER(SEARCH(O$3,Consolidado!$D48)),IF(COUNTIFS(Consolidado!$AC$5:AC48,Consolidado!$AC48,Consolidado!$D$5:D48,"*"&amp;O$3&amp;"*")=1,1,0),0))</f>
        <v>0</v>
      </c>
      <c r="P48" s="0" t="n">
        <f aca="false">IF(OR(P$3="",Consolidado!$D48=""),0,IF(ISNUMBER(SEARCH(P$3,Consolidado!$D48)),IF(COUNTIFS(Consolidado!$AC$5:AC48,Consolidado!$AC48,Consolidado!$D$5:D48,"*"&amp;P$3&amp;"*")=1,1,0),0))</f>
        <v>0</v>
      </c>
      <c r="Q48" s="0" t="n">
        <f aca="false">IF(OR(Q$3="",Consolidado!$D48=""),0,IF(ISNUMBER(SEARCH(Q$3,Consolidado!$D48)),IF(COUNTIFS(Consolidado!$AC$5:AC48,Consolidado!$AC48,Consolidado!$D$5:D48,"*"&amp;Q$3&amp;"*")=1,1,0),0))</f>
        <v>0</v>
      </c>
      <c r="R48" s="0" t="n">
        <f aca="false">IF(OR(R$3="",Consolidado!$D48=""),0,IF(ISNUMBER(SEARCH(R$3,Consolidado!$D48)),IF(COUNTIFS(Consolidado!$AC$5:AC48,Consolidado!$AC48,Consolidado!$D$5:D48,"*"&amp;R$3&amp;"*")=1,1,0),0))</f>
        <v>0</v>
      </c>
      <c r="S48" s="0" t="n">
        <f aca="false">IF(OR(S$3="",Consolidado!$D48=""),0,IF(ISNUMBER(SEARCH(S$3,Consolidado!$D48)),IF(COUNTIFS(Consolidado!$AC$5:AC48,Consolidado!$AC48,Consolidado!$D$5:D48,"*"&amp;S$3&amp;"*")=1,1,0),0))</f>
        <v>0</v>
      </c>
      <c r="T48" s="0" t="n">
        <f aca="false">IF(OR(T$3="",Consolidado!$D48=""),0,IF(ISNUMBER(SEARCH(T$3,Consolidado!$D48)),IF(COUNTIFS(Consolidado!$AC$5:AC48,Consolidado!$AC48,Consolidado!$D$5:D48,"*"&amp;T$3&amp;"*")=1,1,0),0))</f>
        <v>0</v>
      </c>
      <c r="U48" s="0" t="n">
        <f aca="false">IF(OR(U$3="",Consolidado!$D48=""),0,IF(ISNUMBER(SEARCH(U$3,Consolidado!$D48)),IF(COUNTIFS(Consolidado!$AC$5:AC48,Consolidado!$AC48,Consolidado!$D$5:D48,"*"&amp;U$3&amp;"*")=1,1,0),0))</f>
        <v>0</v>
      </c>
      <c r="V48" s="0" t="n">
        <f aca="false">IF(OR(V$3="",Consolidado!$D48=""),0,IF(ISNUMBER(SEARCH(V$3,Consolidado!$D48)),IF(COUNTIFS(Consolidado!$AC$5:AC48,Consolidado!$AC48,Consolidado!$D$5:D48,"*"&amp;V$3&amp;"*")=1,1,0),0))</f>
        <v>0</v>
      </c>
      <c r="W48" s="0" t="n">
        <f aca="false">IF(OR(W$3="",Consolidado!$D48=""),0,IF(ISNUMBER(SEARCH(W$3,Consolidado!$D48)),IF(COUNTIFS(Consolidado!$AC$5:AC48,Consolidado!$AC48,Consolidado!$D$5:D48,"*"&amp;W$3&amp;"*")=1,1,0),0))</f>
        <v>0</v>
      </c>
      <c r="X48" s="0" t="n">
        <f aca="false">IF(OR(X$3="",Consolidado!$D48=""),0,IF(ISNUMBER(SEARCH(X$3,Consolidado!$D48)),IF(COUNTIFS(Consolidado!$AC$5:AC48,Consolidado!$AC48,Consolidado!$D$5:D48,"*"&amp;X$3&amp;"*")=1,1,0),0))</f>
        <v>0</v>
      </c>
      <c r="Y48" s="0" t="n">
        <f aca="false">IF(OR(Y$3="",Consolidado!$D48=""),0,IF(ISNUMBER(SEARCH(Y$3,Consolidado!$D48)),IF(COUNTIFS(Consolidado!$AC$5:AC48,Consolidado!$AC48,Consolidado!$D$5:D48,"*"&amp;Y$3&amp;"*")=1,1,0),0))</f>
        <v>0</v>
      </c>
      <c r="Z48" s="0" t="n">
        <f aca="false">IF(OR(Z$3="",Consolidado!$D48=""),0,IF(ISNUMBER(SEARCH(Z$3,Consolidado!$D48)),IF(COUNTIFS(Consolidado!$AC$5:AC48,Consolidado!$AC48,Consolidado!$D$5:D48,"*"&amp;Z$3&amp;"*")=1,1,0),0))</f>
        <v>0</v>
      </c>
      <c r="AA48" s="0" t="n">
        <f aca="false">IF(OR(AA$3="",Consolidado!$D48=""),0,IF(ISNUMBER(SEARCH(AA$3,Consolidado!$D48)),IF(COUNTIFS(Consolidado!$AC$5:AC48,Consolidado!$AC48,Consolidado!$D$5:D48,"*"&amp;AA$3&amp;"*")=1,1,0),0))</f>
        <v>0</v>
      </c>
      <c r="AB48" s="0" t="n">
        <f aca="false">IF(OR(AB$3="",Consolidado!$D48=""),0,IF(ISNUMBER(SEARCH(AB$3,Consolidado!$D48)),IF(COUNTIFS(Consolidado!$AC$5:AC48,Consolidado!$AC48,Consolidado!$D$5:D48,"*"&amp;AB$3&amp;"*")=1,1,0),0))</f>
        <v>0</v>
      </c>
      <c r="AC48" s="0" t="n">
        <f aca="false">IF(OR(AC$3="",Consolidado!$D48=""),0,IF(ISNUMBER(SEARCH(AC$3,Consolidado!$D48)),IF(COUNTIFS(Consolidado!$AC$5:AC48,Consolidado!$AC48,Consolidado!$D$5:D48,"*"&amp;AC$3&amp;"*")=1,1,0),0))</f>
        <v>0</v>
      </c>
      <c r="AD48" s="0" t="n">
        <f aca="false">IF(OR(AD$3="",Consolidado!$D48=""),0,IF(ISNUMBER(SEARCH(AD$3,Consolidado!$D48)),IF(COUNTIFS(Consolidado!$AC$5:AC48,Consolidado!$AC48,Consolidado!$D$5:D48,"*"&amp;AD$3&amp;"*")=1,1,0),0))</f>
        <v>0</v>
      </c>
      <c r="AE48" s="0" t="n">
        <f aca="false">IF(OR(AE$3="",Consolidado!$D48=""),0,IF(ISNUMBER(SEARCH(AE$3,Consolidado!$D48)),IF(COUNTIFS(Consolidado!$AC$5:AC48,Consolidado!$AC48,Consolidado!$D$5:D48,"*"&amp;AE$3&amp;"*")=1,1,0),0))</f>
        <v>0</v>
      </c>
      <c r="AF48" s="0" t="n">
        <f aca="false">IF(OR(AF$3="",Consolidado!$D48=""),0,IF(ISNUMBER(SEARCH(AF$3,Consolidado!$D48)),IF(COUNTIFS(Consolidado!$AC$5:AC48,Consolidado!$AC48,Consolidado!$D$5:D48,"*"&amp;AF$3&amp;"*")=1,1,0),0))</f>
        <v>0</v>
      </c>
      <c r="AG48" s="0" t="n">
        <f aca="false">IF(OR(AG$3="",Consolidado!$D48=""),0,IF(ISNUMBER(SEARCH(AG$3,Consolidado!$D48)),IF(COUNTIFS(Consolidado!$AC$5:AC48,Consolidado!$AC48,Consolidado!$D$5:D48,"*"&amp;AG$3&amp;"*")=1,1,0),0))</f>
        <v>0</v>
      </c>
      <c r="AH48" s="0" t="n">
        <f aca="false">IF(OR(AH$3="",Consolidado!$D48=""),0,IF(ISNUMBER(SEARCH(AH$3,Consolidado!$D48)),IF(COUNTIFS(Consolidado!$AC$5:AC48,Consolidado!$AC48,Consolidado!$D$5:D48,"*"&amp;AH$3&amp;"*")=1,1,0),0))</f>
        <v>0</v>
      </c>
      <c r="AI48" s="0" t="n">
        <f aca="false">IF(OR(AI$3="",Consolidado!$D48=""),0,IF(ISNUMBER(SEARCH(AI$3,Consolidado!$D48)),IF(COUNTIFS(Consolidado!$AC$5:AC48,Consolidado!$AC48,Consolidado!$D$5:D48,"*"&amp;AI$3&amp;"*")=1,1,0),0))</f>
        <v>0</v>
      </c>
      <c r="AJ48" s="0" t="n">
        <f aca="false">IF(OR(AJ$3="",Consolidado!$D48=""),0,IF(ISNUMBER(SEARCH(AJ$3,Consolidado!$D48)),IF(COUNTIFS(Consolidado!$AC$5:AC48,Consolidado!$AC48,Consolidado!$D$5:D48,"*"&amp;AJ$3&amp;"*")=1,1,0),0))</f>
        <v>0</v>
      </c>
      <c r="AK48" s="0" t="n">
        <f aca="false">IF(OR(AK$3="",Consolidado!$D48=""),0,IF(ISNUMBER(SEARCH(AK$3,Consolidado!$D48)),IF(COUNTIFS(Consolidado!$AC$5:AC48,Consolidado!$AC48,Consolidado!$D$5:D48,"*"&amp;AK$3&amp;"*")=1,1,0),0))</f>
        <v>0</v>
      </c>
      <c r="AL48" s="0" t="n">
        <f aca="false">IF(OR(AL$3="",Consolidado!$D48=""),0,IF(ISNUMBER(SEARCH(AL$3,Consolidado!$D48)),IF(COUNTIFS(Consolidado!$AC$5:AC48,Consolidado!$AC48,Consolidado!$D$5:D48,"*"&amp;AL$3&amp;"*")=1,1,0),0))</f>
        <v>0</v>
      </c>
      <c r="AM48" s="0" t="n">
        <f aca="false">IF(OR(AM$3="",Consolidado!$D48=""),0,IF(ISNUMBER(SEARCH(AM$3,Consolidado!$D48)),IF(COUNTIFS(Consolidado!$AC$5:AC48,Consolidado!$AC48,Consolidado!$D$5:D48,"*"&amp;AM$3&amp;"*")=1,1,0),0))</f>
        <v>0</v>
      </c>
      <c r="AN48" s="0" t="n">
        <f aca="false">IF(OR(AN$3="",Consolidado!$D48=""),0,IF(ISNUMBER(SEARCH(AN$3,Consolidado!$D48)),IF(COUNTIFS(Consolidado!$AC$5:AC48,Consolidado!$AC48,Consolidado!$D$5:D48,"*"&amp;AN$3&amp;"*")=1,1,0),0))</f>
        <v>0</v>
      </c>
      <c r="AO48" s="0" t="n">
        <f aca="false">IF(OR(AO$3="",Consolidado!$D48=""),0,IF(ISNUMBER(SEARCH(AO$3,Consolidado!$D48)),IF(COUNTIFS(Consolidado!$AC$5:AC48,Consolidado!$AC48,Consolidado!$D$5:D48,"*"&amp;AO$3&amp;"*")=1,1,0),0))</f>
        <v>0</v>
      </c>
    </row>
    <row r="49" customFormat="false" ht="15" hidden="false" customHeight="false" outlineLevel="0" collapsed="false">
      <c r="B49" s="0" t="n">
        <f aca="false">IF(OR(B$3="",Consolidado!$D49=""),0,IF(ISNUMBER(SEARCH(B$3,Consolidado!$D49)),IF(COUNTIFS(Consolidado!$AC$5:AC49,Consolidado!$AC49,Consolidado!$D$5:D49,"*"&amp;B$3&amp;"*")=1,1,0),0))</f>
        <v>0</v>
      </c>
      <c r="C49" s="0" t="n">
        <f aca="false">IF(OR(C$3="",Consolidado!$D49=""),0,IF(ISNUMBER(SEARCH(C$3,Consolidado!$D49)),IF(COUNTIFS(Consolidado!$AC$5:AC49,Consolidado!$AC49,Consolidado!$D$5:D49,"*"&amp;C$3&amp;"*")=1,1,0),0))</f>
        <v>0</v>
      </c>
      <c r="D49" s="0" t="n">
        <f aca="false">IF(OR(D$3="",Consolidado!$D49=""),0,IF(ISNUMBER(SEARCH(D$3,Consolidado!$D49)),IF(COUNTIFS(Consolidado!$AC$5:AC49,Consolidado!$AC49,Consolidado!$D$5:D49,"*"&amp;D$3&amp;"*")=1,1,0),0))</f>
        <v>0</v>
      </c>
      <c r="E49" s="0" t="n">
        <f aca="false">IF(OR(E$3="",Consolidado!$D49=""),0,IF(ISNUMBER(SEARCH(E$3,Consolidado!$D49)),IF(COUNTIFS(Consolidado!$AC$5:AC49,Consolidado!$AC49,Consolidado!$D$5:D49,"*"&amp;E$3&amp;"*")=1,1,0),0))</f>
        <v>0</v>
      </c>
      <c r="F49" s="0" t="n">
        <f aca="false">IF(OR(F$3="",Consolidado!$D49=""),0,IF(ISNUMBER(SEARCH(F$3,Consolidado!$D49)),IF(COUNTIFS(Consolidado!$AC$5:AC49,Consolidado!$AC49,Consolidado!$D$5:D49,"*"&amp;F$3&amp;"*")=1,1,0),0))</f>
        <v>1</v>
      </c>
      <c r="G49" s="0" t="n">
        <f aca="false">IF(OR(G$3="",Consolidado!$D49=""),0,IF(ISNUMBER(SEARCH(G$3,Consolidado!$D49)),IF(COUNTIFS(Consolidado!$AC$5:AC49,Consolidado!$AC49,Consolidado!$D$5:D49,"*"&amp;G$3&amp;"*")=1,1,0),0))</f>
        <v>0</v>
      </c>
      <c r="H49" s="0" t="n">
        <f aca="false">IF(OR(H$3="",Consolidado!$D49=""),0,IF(ISNUMBER(SEARCH(H$3,Consolidado!$D49)),IF(COUNTIFS(Consolidado!$AC$5:AC49,Consolidado!$AC49,Consolidado!$D$5:D49,"*"&amp;H$3&amp;"*")=1,1,0),0))</f>
        <v>0</v>
      </c>
      <c r="I49" s="0" t="n">
        <f aca="false">IF(OR(I$3="",Consolidado!$D49=""),0,IF(ISNUMBER(SEARCH(I$3,Consolidado!$D49)),IF(COUNTIFS(Consolidado!$AC$5:AC49,Consolidado!$AC49,Consolidado!$D$5:D49,"*"&amp;I$3&amp;"*")=1,1,0),0))</f>
        <v>0</v>
      </c>
      <c r="J49" s="0" t="n">
        <f aca="false">IF(OR(J$3="",Consolidado!$D49=""),0,IF(ISNUMBER(SEARCH(J$3,Consolidado!$D49)),IF(COUNTIFS(Consolidado!$AC$5:AC49,Consolidado!$AC49,Consolidado!$D$5:D49,"*"&amp;J$3&amp;"*")=1,1,0),0))</f>
        <v>0</v>
      </c>
      <c r="K49" s="0" t="n">
        <f aca="false">IF(OR(K$3="",Consolidado!$D49=""),0,IF(ISNUMBER(SEARCH(K$3,Consolidado!$D49)),IF(COUNTIFS(Consolidado!$AC$5:AC49,Consolidado!$AC49,Consolidado!$D$5:D49,"*"&amp;K$3&amp;"*")=1,1,0),0))</f>
        <v>0</v>
      </c>
      <c r="L49" s="0" t="n">
        <f aca="false">IF(OR(L$3="",Consolidado!$D49=""),0,IF(ISNUMBER(SEARCH(L$3,Consolidado!$D49)),IF(COUNTIFS(Consolidado!$AC$5:AC49,Consolidado!$AC49,Consolidado!$D$5:D49,"*"&amp;L$3&amp;"*")=1,1,0),0))</f>
        <v>0</v>
      </c>
      <c r="M49" s="0" t="n">
        <f aca="false">IF(OR(M$3="",Consolidado!$D49=""),0,IF(ISNUMBER(SEARCH(M$3,Consolidado!$D49)),IF(COUNTIFS(Consolidado!$AC$5:AC49,Consolidado!$AC49,Consolidado!$D$5:D49,"*"&amp;M$3&amp;"*")=1,1,0),0))</f>
        <v>0</v>
      </c>
      <c r="N49" s="0" t="n">
        <f aca="false">IF(OR(N$3="",Consolidado!$D49=""),0,IF(ISNUMBER(SEARCH(N$3,Consolidado!$D49)),IF(COUNTIFS(Consolidado!$AC$5:AC49,Consolidado!$AC49,Consolidado!$D$5:D49,"*"&amp;N$3&amp;"*")=1,1,0),0))</f>
        <v>0</v>
      </c>
      <c r="O49" s="0" t="n">
        <f aca="false">IF(OR(O$3="",Consolidado!$D49=""),0,IF(ISNUMBER(SEARCH(O$3,Consolidado!$D49)),IF(COUNTIFS(Consolidado!$AC$5:AC49,Consolidado!$AC49,Consolidado!$D$5:D49,"*"&amp;O$3&amp;"*")=1,1,0),0))</f>
        <v>0</v>
      </c>
      <c r="P49" s="0" t="n">
        <f aca="false">IF(OR(P$3="",Consolidado!$D49=""),0,IF(ISNUMBER(SEARCH(P$3,Consolidado!$D49)),IF(COUNTIFS(Consolidado!$AC$5:AC49,Consolidado!$AC49,Consolidado!$D$5:D49,"*"&amp;P$3&amp;"*")=1,1,0),0))</f>
        <v>0</v>
      </c>
      <c r="Q49" s="0" t="n">
        <f aca="false">IF(OR(Q$3="",Consolidado!$D49=""),0,IF(ISNUMBER(SEARCH(Q$3,Consolidado!$D49)),IF(COUNTIFS(Consolidado!$AC$5:AC49,Consolidado!$AC49,Consolidado!$D$5:D49,"*"&amp;Q$3&amp;"*")=1,1,0),0))</f>
        <v>0</v>
      </c>
      <c r="R49" s="0" t="n">
        <f aca="false">IF(OR(R$3="",Consolidado!$D49=""),0,IF(ISNUMBER(SEARCH(R$3,Consolidado!$D49)),IF(COUNTIFS(Consolidado!$AC$5:AC49,Consolidado!$AC49,Consolidado!$D$5:D49,"*"&amp;R$3&amp;"*")=1,1,0),0))</f>
        <v>0</v>
      </c>
      <c r="S49" s="0" t="n">
        <f aca="false">IF(OR(S$3="",Consolidado!$D49=""),0,IF(ISNUMBER(SEARCH(S$3,Consolidado!$D49)),IF(COUNTIFS(Consolidado!$AC$5:AC49,Consolidado!$AC49,Consolidado!$D$5:D49,"*"&amp;S$3&amp;"*")=1,1,0),0))</f>
        <v>0</v>
      </c>
      <c r="T49" s="0" t="n">
        <f aca="false">IF(OR(T$3="",Consolidado!$D49=""),0,IF(ISNUMBER(SEARCH(T$3,Consolidado!$D49)),IF(COUNTIFS(Consolidado!$AC$5:AC49,Consolidado!$AC49,Consolidado!$D$5:D49,"*"&amp;T$3&amp;"*")=1,1,0),0))</f>
        <v>0</v>
      </c>
      <c r="U49" s="0" t="n">
        <f aca="false">IF(OR(U$3="",Consolidado!$D49=""),0,IF(ISNUMBER(SEARCH(U$3,Consolidado!$D49)),IF(COUNTIFS(Consolidado!$AC$5:AC49,Consolidado!$AC49,Consolidado!$D$5:D49,"*"&amp;U$3&amp;"*")=1,1,0),0))</f>
        <v>0</v>
      </c>
      <c r="V49" s="0" t="n">
        <f aca="false">IF(OR(V$3="",Consolidado!$D49=""),0,IF(ISNUMBER(SEARCH(V$3,Consolidado!$D49)),IF(COUNTIFS(Consolidado!$AC$5:AC49,Consolidado!$AC49,Consolidado!$D$5:D49,"*"&amp;V$3&amp;"*")=1,1,0),0))</f>
        <v>0</v>
      </c>
      <c r="W49" s="0" t="n">
        <f aca="false">IF(OR(W$3="",Consolidado!$D49=""),0,IF(ISNUMBER(SEARCH(W$3,Consolidado!$D49)),IF(COUNTIFS(Consolidado!$AC$5:AC49,Consolidado!$AC49,Consolidado!$D$5:D49,"*"&amp;W$3&amp;"*")=1,1,0),0))</f>
        <v>0</v>
      </c>
      <c r="X49" s="0" t="n">
        <f aca="false">IF(OR(X$3="",Consolidado!$D49=""),0,IF(ISNUMBER(SEARCH(X$3,Consolidado!$D49)),IF(COUNTIFS(Consolidado!$AC$5:AC49,Consolidado!$AC49,Consolidado!$D$5:D49,"*"&amp;X$3&amp;"*")=1,1,0),0))</f>
        <v>0</v>
      </c>
      <c r="Y49" s="0" t="n">
        <f aca="false">IF(OR(Y$3="",Consolidado!$D49=""),0,IF(ISNUMBER(SEARCH(Y$3,Consolidado!$D49)),IF(COUNTIFS(Consolidado!$AC$5:AC49,Consolidado!$AC49,Consolidado!$D$5:D49,"*"&amp;Y$3&amp;"*")=1,1,0),0))</f>
        <v>0</v>
      </c>
      <c r="Z49" s="0" t="n">
        <f aca="false">IF(OR(Z$3="",Consolidado!$D49=""),0,IF(ISNUMBER(SEARCH(Z$3,Consolidado!$D49)),IF(COUNTIFS(Consolidado!$AC$5:AC49,Consolidado!$AC49,Consolidado!$D$5:D49,"*"&amp;Z$3&amp;"*")=1,1,0),0))</f>
        <v>0</v>
      </c>
      <c r="AA49" s="0" t="n">
        <f aca="false">IF(OR(AA$3="",Consolidado!$D49=""),0,IF(ISNUMBER(SEARCH(AA$3,Consolidado!$D49)),IF(COUNTIFS(Consolidado!$AC$5:AC49,Consolidado!$AC49,Consolidado!$D$5:D49,"*"&amp;AA$3&amp;"*")=1,1,0),0))</f>
        <v>0</v>
      </c>
      <c r="AB49" s="0" t="n">
        <f aca="false">IF(OR(AB$3="",Consolidado!$D49=""),0,IF(ISNUMBER(SEARCH(AB$3,Consolidado!$D49)),IF(COUNTIFS(Consolidado!$AC$5:AC49,Consolidado!$AC49,Consolidado!$D$5:D49,"*"&amp;AB$3&amp;"*")=1,1,0),0))</f>
        <v>0</v>
      </c>
      <c r="AC49" s="0" t="n">
        <f aca="false">IF(OR(AC$3="",Consolidado!$D49=""),0,IF(ISNUMBER(SEARCH(AC$3,Consolidado!$D49)),IF(COUNTIFS(Consolidado!$AC$5:AC49,Consolidado!$AC49,Consolidado!$D$5:D49,"*"&amp;AC$3&amp;"*")=1,1,0),0))</f>
        <v>0</v>
      </c>
      <c r="AD49" s="0" t="n">
        <f aca="false">IF(OR(AD$3="",Consolidado!$D49=""),0,IF(ISNUMBER(SEARCH(AD$3,Consolidado!$D49)),IF(COUNTIFS(Consolidado!$AC$5:AC49,Consolidado!$AC49,Consolidado!$D$5:D49,"*"&amp;AD$3&amp;"*")=1,1,0),0))</f>
        <v>0</v>
      </c>
      <c r="AE49" s="0" t="n">
        <f aca="false">IF(OR(AE$3="",Consolidado!$D49=""),0,IF(ISNUMBER(SEARCH(AE$3,Consolidado!$D49)),IF(COUNTIFS(Consolidado!$AC$5:AC49,Consolidado!$AC49,Consolidado!$D$5:D49,"*"&amp;AE$3&amp;"*")=1,1,0),0))</f>
        <v>0</v>
      </c>
      <c r="AF49" s="0" t="n">
        <f aca="false">IF(OR(AF$3="",Consolidado!$D49=""),0,IF(ISNUMBER(SEARCH(AF$3,Consolidado!$D49)),IF(COUNTIFS(Consolidado!$AC$5:AC49,Consolidado!$AC49,Consolidado!$D$5:D49,"*"&amp;AF$3&amp;"*")=1,1,0),0))</f>
        <v>0</v>
      </c>
      <c r="AG49" s="0" t="n">
        <f aca="false">IF(OR(AG$3="",Consolidado!$D49=""),0,IF(ISNUMBER(SEARCH(AG$3,Consolidado!$D49)),IF(COUNTIFS(Consolidado!$AC$5:AC49,Consolidado!$AC49,Consolidado!$D$5:D49,"*"&amp;AG$3&amp;"*")=1,1,0),0))</f>
        <v>0</v>
      </c>
      <c r="AH49" s="0" t="n">
        <f aca="false">IF(OR(AH$3="",Consolidado!$D49=""),0,IF(ISNUMBER(SEARCH(AH$3,Consolidado!$D49)),IF(COUNTIFS(Consolidado!$AC$5:AC49,Consolidado!$AC49,Consolidado!$D$5:D49,"*"&amp;AH$3&amp;"*")=1,1,0),0))</f>
        <v>0</v>
      </c>
      <c r="AI49" s="0" t="n">
        <f aca="false">IF(OR(AI$3="",Consolidado!$D49=""),0,IF(ISNUMBER(SEARCH(AI$3,Consolidado!$D49)),IF(COUNTIFS(Consolidado!$AC$5:AC49,Consolidado!$AC49,Consolidado!$D$5:D49,"*"&amp;AI$3&amp;"*")=1,1,0),0))</f>
        <v>0</v>
      </c>
      <c r="AJ49" s="0" t="n">
        <f aca="false">IF(OR(AJ$3="",Consolidado!$D49=""),0,IF(ISNUMBER(SEARCH(AJ$3,Consolidado!$D49)),IF(COUNTIFS(Consolidado!$AC$5:AC49,Consolidado!$AC49,Consolidado!$D$5:D49,"*"&amp;AJ$3&amp;"*")=1,1,0),0))</f>
        <v>0</v>
      </c>
      <c r="AK49" s="0" t="n">
        <f aca="false">IF(OR(AK$3="",Consolidado!$D49=""),0,IF(ISNUMBER(SEARCH(AK$3,Consolidado!$D49)),IF(COUNTIFS(Consolidado!$AC$5:AC49,Consolidado!$AC49,Consolidado!$D$5:D49,"*"&amp;AK$3&amp;"*")=1,1,0),0))</f>
        <v>0</v>
      </c>
      <c r="AL49" s="0" t="n">
        <f aca="false">IF(OR(AL$3="",Consolidado!$D49=""),0,IF(ISNUMBER(SEARCH(AL$3,Consolidado!$D49)),IF(COUNTIFS(Consolidado!$AC$5:AC49,Consolidado!$AC49,Consolidado!$D$5:D49,"*"&amp;AL$3&amp;"*")=1,1,0),0))</f>
        <v>0</v>
      </c>
      <c r="AM49" s="0" t="n">
        <f aca="false">IF(OR(AM$3="",Consolidado!$D49=""),0,IF(ISNUMBER(SEARCH(AM$3,Consolidado!$D49)),IF(COUNTIFS(Consolidado!$AC$5:AC49,Consolidado!$AC49,Consolidado!$D$5:D49,"*"&amp;AM$3&amp;"*")=1,1,0),0))</f>
        <v>0</v>
      </c>
      <c r="AN49" s="0" t="n">
        <f aca="false">IF(OR(AN$3="",Consolidado!$D49=""),0,IF(ISNUMBER(SEARCH(AN$3,Consolidado!$D49)),IF(COUNTIFS(Consolidado!$AC$5:AC49,Consolidado!$AC49,Consolidado!$D$5:D49,"*"&amp;AN$3&amp;"*")=1,1,0),0))</f>
        <v>0</v>
      </c>
      <c r="AO49" s="0" t="n">
        <f aca="false">IF(OR(AO$3="",Consolidado!$D49=""),0,IF(ISNUMBER(SEARCH(AO$3,Consolidado!$D49)),IF(COUNTIFS(Consolidado!$AC$5:AC49,Consolidado!$AC49,Consolidado!$D$5:D49,"*"&amp;AO$3&amp;"*")=1,1,0),0))</f>
        <v>0</v>
      </c>
    </row>
    <row r="50" customFormat="false" ht="15" hidden="false" customHeight="false" outlineLevel="0" collapsed="false">
      <c r="B50" s="0" t="n">
        <f aca="false">IF(OR(B$3="",Consolidado!$D50=""),0,IF(ISNUMBER(SEARCH(B$3,Consolidado!$D50)),IF(COUNTIFS(Consolidado!$AC$5:AC50,Consolidado!$AC50,Consolidado!$D$5:D50,"*"&amp;B$3&amp;"*")=1,1,0),0))</f>
        <v>0</v>
      </c>
      <c r="C50" s="0" t="n">
        <f aca="false">IF(OR(C$3="",Consolidado!$D50=""),0,IF(ISNUMBER(SEARCH(C$3,Consolidado!$D50)),IF(COUNTIFS(Consolidado!$AC$5:AC50,Consolidado!$AC50,Consolidado!$D$5:D50,"*"&amp;C$3&amp;"*")=1,1,0),0))</f>
        <v>0</v>
      </c>
      <c r="D50" s="0" t="n">
        <f aca="false">IF(OR(D$3="",Consolidado!$D50=""),0,IF(ISNUMBER(SEARCH(D$3,Consolidado!$D50)),IF(COUNTIFS(Consolidado!$AC$5:AC50,Consolidado!$AC50,Consolidado!$D$5:D50,"*"&amp;D$3&amp;"*")=1,1,0),0))</f>
        <v>0</v>
      </c>
      <c r="E50" s="0" t="n">
        <f aca="false">IF(OR(E$3="",Consolidado!$D50=""),0,IF(ISNUMBER(SEARCH(E$3,Consolidado!$D50)),IF(COUNTIFS(Consolidado!$AC$5:AC50,Consolidado!$AC50,Consolidado!$D$5:D50,"*"&amp;E$3&amp;"*")=1,1,0),0))</f>
        <v>0</v>
      </c>
      <c r="F50" s="0" t="n">
        <f aca="false">IF(OR(F$3="",Consolidado!$D50=""),0,IF(ISNUMBER(SEARCH(F$3,Consolidado!$D50)),IF(COUNTIFS(Consolidado!$AC$5:AC50,Consolidado!$AC50,Consolidado!$D$5:D50,"*"&amp;F$3&amp;"*")=1,1,0),0))</f>
        <v>0</v>
      </c>
      <c r="G50" s="0" t="n">
        <f aca="false">IF(OR(G$3="",Consolidado!$D50=""),0,IF(ISNUMBER(SEARCH(G$3,Consolidado!$D50)),IF(COUNTIFS(Consolidado!$AC$5:AC50,Consolidado!$AC50,Consolidado!$D$5:D50,"*"&amp;G$3&amp;"*")=1,1,0),0))</f>
        <v>0</v>
      </c>
      <c r="H50" s="0" t="n">
        <f aca="false">IF(OR(H$3="",Consolidado!$D50=""),0,IF(ISNUMBER(SEARCH(H$3,Consolidado!$D50)),IF(COUNTIFS(Consolidado!$AC$5:AC50,Consolidado!$AC50,Consolidado!$D$5:D50,"*"&amp;H$3&amp;"*")=1,1,0),0))</f>
        <v>0</v>
      </c>
      <c r="I50" s="0" t="n">
        <f aca="false">IF(OR(I$3="",Consolidado!$D50=""),0,IF(ISNUMBER(SEARCH(I$3,Consolidado!$D50)),IF(COUNTIFS(Consolidado!$AC$5:AC50,Consolidado!$AC50,Consolidado!$D$5:D50,"*"&amp;I$3&amp;"*")=1,1,0),0))</f>
        <v>0</v>
      </c>
      <c r="J50" s="0" t="n">
        <f aca="false">IF(OR(J$3="",Consolidado!$D50=""),0,IF(ISNUMBER(SEARCH(J$3,Consolidado!$D50)),IF(COUNTIFS(Consolidado!$AC$5:AC50,Consolidado!$AC50,Consolidado!$D$5:D50,"*"&amp;J$3&amp;"*")=1,1,0),0))</f>
        <v>0</v>
      </c>
      <c r="K50" s="0" t="n">
        <f aca="false">IF(OR(K$3="",Consolidado!$D50=""),0,IF(ISNUMBER(SEARCH(K$3,Consolidado!$D50)),IF(COUNTIFS(Consolidado!$AC$5:AC50,Consolidado!$AC50,Consolidado!$D$5:D50,"*"&amp;K$3&amp;"*")=1,1,0),0))</f>
        <v>0</v>
      </c>
      <c r="L50" s="0" t="n">
        <f aca="false">IF(OR(L$3="",Consolidado!$D50=""),0,IF(ISNUMBER(SEARCH(L$3,Consolidado!$D50)),IF(COUNTIFS(Consolidado!$AC$5:AC50,Consolidado!$AC50,Consolidado!$D$5:D50,"*"&amp;L$3&amp;"*")=1,1,0),0))</f>
        <v>0</v>
      </c>
      <c r="M50" s="0" t="n">
        <f aca="false">IF(OR(M$3="",Consolidado!$D50=""),0,IF(ISNUMBER(SEARCH(M$3,Consolidado!$D50)),IF(COUNTIFS(Consolidado!$AC$5:AC50,Consolidado!$AC50,Consolidado!$D$5:D50,"*"&amp;M$3&amp;"*")=1,1,0),0))</f>
        <v>0</v>
      </c>
      <c r="N50" s="0" t="n">
        <f aca="false">IF(OR(N$3="",Consolidado!$D50=""),0,IF(ISNUMBER(SEARCH(N$3,Consolidado!$D50)),IF(COUNTIFS(Consolidado!$AC$5:AC50,Consolidado!$AC50,Consolidado!$D$5:D50,"*"&amp;N$3&amp;"*")=1,1,0),0))</f>
        <v>0</v>
      </c>
      <c r="O50" s="0" t="n">
        <f aca="false">IF(OR(O$3="",Consolidado!$D50=""),0,IF(ISNUMBER(SEARCH(O$3,Consolidado!$D50)),IF(COUNTIFS(Consolidado!$AC$5:AC50,Consolidado!$AC50,Consolidado!$D$5:D50,"*"&amp;O$3&amp;"*")=1,1,0),0))</f>
        <v>0</v>
      </c>
      <c r="P50" s="0" t="n">
        <f aca="false">IF(OR(P$3="",Consolidado!$D50=""),0,IF(ISNUMBER(SEARCH(P$3,Consolidado!$D50)),IF(COUNTIFS(Consolidado!$AC$5:AC50,Consolidado!$AC50,Consolidado!$D$5:D50,"*"&amp;P$3&amp;"*")=1,1,0),0))</f>
        <v>0</v>
      </c>
      <c r="Q50" s="0" t="n">
        <f aca="false">IF(OR(Q$3="",Consolidado!$D50=""),0,IF(ISNUMBER(SEARCH(Q$3,Consolidado!$D50)),IF(COUNTIFS(Consolidado!$AC$5:AC50,Consolidado!$AC50,Consolidado!$D$5:D50,"*"&amp;Q$3&amp;"*")=1,1,0),0))</f>
        <v>0</v>
      </c>
      <c r="R50" s="0" t="n">
        <f aca="false">IF(OR(R$3="",Consolidado!$D50=""),0,IF(ISNUMBER(SEARCH(R$3,Consolidado!$D50)),IF(COUNTIFS(Consolidado!$AC$5:AC50,Consolidado!$AC50,Consolidado!$D$5:D50,"*"&amp;R$3&amp;"*")=1,1,0),0))</f>
        <v>0</v>
      </c>
      <c r="S50" s="0" t="n">
        <f aca="false">IF(OR(S$3="",Consolidado!$D50=""),0,IF(ISNUMBER(SEARCH(S$3,Consolidado!$D50)),IF(COUNTIFS(Consolidado!$AC$5:AC50,Consolidado!$AC50,Consolidado!$D$5:D50,"*"&amp;S$3&amp;"*")=1,1,0),0))</f>
        <v>0</v>
      </c>
      <c r="T50" s="0" t="n">
        <f aca="false">IF(OR(T$3="",Consolidado!$D50=""),0,IF(ISNUMBER(SEARCH(T$3,Consolidado!$D50)),IF(COUNTIFS(Consolidado!$AC$5:AC50,Consolidado!$AC50,Consolidado!$D$5:D50,"*"&amp;T$3&amp;"*")=1,1,0),0))</f>
        <v>0</v>
      </c>
      <c r="U50" s="0" t="n">
        <f aca="false">IF(OR(U$3="",Consolidado!$D50=""),0,IF(ISNUMBER(SEARCH(U$3,Consolidado!$D50)),IF(COUNTIFS(Consolidado!$AC$5:AC50,Consolidado!$AC50,Consolidado!$D$5:D50,"*"&amp;U$3&amp;"*")=1,1,0),0))</f>
        <v>0</v>
      </c>
      <c r="V50" s="0" t="n">
        <f aca="false">IF(OR(V$3="",Consolidado!$D50=""),0,IF(ISNUMBER(SEARCH(V$3,Consolidado!$D50)),IF(COUNTIFS(Consolidado!$AC$5:AC50,Consolidado!$AC50,Consolidado!$D$5:D50,"*"&amp;V$3&amp;"*")=1,1,0),0))</f>
        <v>0</v>
      </c>
      <c r="W50" s="0" t="n">
        <f aca="false">IF(OR(W$3="",Consolidado!$D50=""),0,IF(ISNUMBER(SEARCH(W$3,Consolidado!$D50)),IF(COUNTIFS(Consolidado!$AC$5:AC50,Consolidado!$AC50,Consolidado!$D$5:D50,"*"&amp;W$3&amp;"*")=1,1,0),0))</f>
        <v>0</v>
      </c>
      <c r="X50" s="0" t="n">
        <f aca="false">IF(OR(X$3="",Consolidado!$D50=""),0,IF(ISNUMBER(SEARCH(X$3,Consolidado!$D50)),IF(COUNTIFS(Consolidado!$AC$5:AC50,Consolidado!$AC50,Consolidado!$D$5:D50,"*"&amp;X$3&amp;"*")=1,1,0),0))</f>
        <v>0</v>
      </c>
      <c r="Y50" s="0" t="n">
        <f aca="false">IF(OR(Y$3="",Consolidado!$D50=""),0,IF(ISNUMBER(SEARCH(Y$3,Consolidado!$D50)),IF(COUNTIFS(Consolidado!$AC$5:AC50,Consolidado!$AC50,Consolidado!$D$5:D50,"*"&amp;Y$3&amp;"*")=1,1,0),0))</f>
        <v>0</v>
      </c>
      <c r="Z50" s="0" t="n">
        <f aca="false">IF(OR(Z$3="",Consolidado!$D50=""),0,IF(ISNUMBER(SEARCH(Z$3,Consolidado!$D50)),IF(COUNTIFS(Consolidado!$AC$5:AC50,Consolidado!$AC50,Consolidado!$D$5:D50,"*"&amp;Z$3&amp;"*")=1,1,0),0))</f>
        <v>0</v>
      </c>
      <c r="AA50" s="0" t="n">
        <f aca="false">IF(OR(AA$3="",Consolidado!$D50=""),0,IF(ISNUMBER(SEARCH(AA$3,Consolidado!$D50)),IF(COUNTIFS(Consolidado!$AC$5:AC50,Consolidado!$AC50,Consolidado!$D$5:D50,"*"&amp;AA$3&amp;"*")=1,1,0),0))</f>
        <v>0</v>
      </c>
      <c r="AB50" s="0" t="n">
        <f aca="false">IF(OR(AB$3="",Consolidado!$D50=""),0,IF(ISNUMBER(SEARCH(AB$3,Consolidado!$D50)),IF(COUNTIFS(Consolidado!$AC$5:AC50,Consolidado!$AC50,Consolidado!$D$5:D50,"*"&amp;AB$3&amp;"*")=1,1,0),0))</f>
        <v>0</v>
      </c>
      <c r="AC50" s="0" t="n">
        <f aca="false">IF(OR(AC$3="",Consolidado!$D50=""),0,IF(ISNUMBER(SEARCH(AC$3,Consolidado!$D50)),IF(COUNTIFS(Consolidado!$AC$5:AC50,Consolidado!$AC50,Consolidado!$D$5:D50,"*"&amp;AC$3&amp;"*")=1,1,0),0))</f>
        <v>0</v>
      </c>
      <c r="AD50" s="0" t="n">
        <f aca="false">IF(OR(AD$3="",Consolidado!$D50=""),0,IF(ISNUMBER(SEARCH(AD$3,Consolidado!$D50)),IF(COUNTIFS(Consolidado!$AC$5:AC50,Consolidado!$AC50,Consolidado!$D$5:D50,"*"&amp;AD$3&amp;"*")=1,1,0),0))</f>
        <v>0</v>
      </c>
      <c r="AE50" s="0" t="n">
        <f aca="false">IF(OR(AE$3="",Consolidado!$D50=""),0,IF(ISNUMBER(SEARCH(AE$3,Consolidado!$D50)),IF(COUNTIFS(Consolidado!$AC$5:AC50,Consolidado!$AC50,Consolidado!$D$5:D50,"*"&amp;AE$3&amp;"*")=1,1,0),0))</f>
        <v>0</v>
      </c>
      <c r="AF50" s="0" t="n">
        <f aca="false">IF(OR(AF$3="",Consolidado!$D50=""),0,IF(ISNUMBER(SEARCH(AF$3,Consolidado!$D50)),IF(COUNTIFS(Consolidado!$AC$5:AC50,Consolidado!$AC50,Consolidado!$D$5:D50,"*"&amp;AF$3&amp;"*")=1,1,0),0))</f>
        <v>0</v>
      </c>
      <c r="AG50" s="0" t="n">
        <f aca="false">IF(OR(AG$3="",Consolidado!$D50=""),0,IF(ISNUMBER(SEARCH(AG$3,Consolidado!$D50)),IF(COUNTIFS(Consolidado!$AC$5:AC50,Consolidado!$AC50,Consolidado!$D$5:D50,"*"&amp;AG$3&amp;"*")=1,1,0),0))</f>
        <v>0</v>
      </c>
      <c r="AH50" s="0" t="n">
        <f aca="false">IF(OR(AH$3="",Consolidado!$D50=""),0,IF(ISNUMBER(SEARCH(AH$3,Consolidado!$D50)),IF(COUNTIFS(Consolidado!$AC$5:AC50,Consolidado!$AC50,Consolidado!$D$5:D50,"*"&amp;AH$3&amp;"*")=1,1,0),0))</f>
        <v>0</v>
      </c>
      <c r="AI50" s="0" t="n">
        <f aca="false">IF(OR(AI$3="",Consolidado!$D50=""),0,IF(ISNUMBER(SEARCH(AI$3,Consolidado!$D50)),IF(COUNTIFS(Consolidado!$AC$5:AC50,Consolidado!$AC50,Consolidado!$D$5:D50,"*"&amp;AI$3&amp;"*")=1,1,0),0))</f>
        <v>0</v>
      </c>
      <c r="AJ50" s="0" t="n">
        <f aca="false">IF(OR(AJ$3="",Consolidado!$D50=""),0,IF(ISNUMBER(SEARCH(AJ$3,Consolidado!$D50)),IF(COUNTIFS(Consolidado!$AC$5:AC50,Consolidado!$AC50,Consolidado!$D$5:D50,"*"&amp;AJ$3&amp;"*")=1,1,0),0))</f>
        <v>0</v>
      </c>
      <c r="AK50" s="0" t="n">
        <f aca="false">IF(OR(AK$3="",Consolidado!$D50=""),0,IF(ISNUMBER(SEARCH(AK$3,Consolidado!$D50)),IF(COUNTIFS(Consolidado!$AC$5:AC50,Consolidado!$AC50,Consolidado!$D$5:D50,"*"&amp;AK$3&amp;"*")=1,1,0),0))</f>
        <v>0</v>
      </c>
      <c r="AL50" s="0" t="n">
        <f aca="false">IF(OR(AL$3="",Consolidado!$D50=""),0,IF(ISNUMBER(SEARCH(AL$3,Consolidado!$D50)),IF(COUNTIFS(Consolidado!$AC$5:AC50,Consolidado!$AC50,Consolidado!$D$5:D50,"*"&amp;AL$3&amp;"*")=1,1,0),0))</f>
        <v>0</v>
      </c>
      <c r="AM50" s="0" t="n">
        <f aca="false">IF(OR(AM$3="",Consolidado!$D50=""),0,IF(ISNUMBER(SEARCH(AM$3,Consolidado!$D50)),IF(COUNTIFS(Consolidado!$AC$5:AC50,Consolidado!$AC50,Consolidado!$D$5:D50,"*"&amp;AM$3&amp;"*")=1,1,0),0))</f>
        <v>0</v>
      </c>
      <c r="AN50" s="0" t="n">
        <f aca="false">IF(OR(AN$3="",Consolidado!$D50=""),0,IF(ISNUMBER(SEARCH(AN$3,Consolidado!$D50)),IF(COUNTIFS(Consolidado!$AC$5:AC50,Consolidado!$AC50,Consolidado!$D$5:D50,"*"&amp;AN$3&amp;"*")=1,1,0),0))</f>
        <v>0</v>
      </c>
      <c r="AO50" s="0" t="n">
        <f aca="false">IF(OR(AO$3="",Consolidado!$D50=""),0,IF(ISNUMBER(SEARCH(AO$3,Consolidado!$D50)),IF(COUNTIFS(Consolidado!$AC$5:AC50,Consolidado!$AC50,Consolidado!$D$5:D50,"*"&amp;AO$3&amp;"*")=1,1,0),0))</f>
        <v>0</v>
      </c>
    </row>
    <row r="51" customFormat="false" ht="15" hidden="false" customHeight="false" outlineLevel="0" collapsed="false">
      <c r="B51" s="0" t="n">
        <f aca="false">IF(OR(B$3="",Consolidado!$D51=""),0,IF(ISNUMBER(SEARCH(B$3,Consolidado!$D51)),IF(COUNTIFS(Consolidado!$AC$5:AC51,Consolidado!$AC51,Consolidado!$D$5:D51,"*"&amp;B$3&amp;"*")=1,1,0),0))</f>
        <v>0</v>
      </c>
      <c r="C51" s="0" t="n">
        <f aca="false">IF(OR(C$3="",Consolidado!$D51=""),0,IF(ISNUMBER(SEARCH(C$3,Consolidado!$D51)),IF(COUNTIFS(Consolidado!$AC$5:AC51,Consolidado!$AC51,Consolidado!$D$5:D51,"*"&amp;C$3&amp;"*")=1,1,0),0))</f>
        <v>0</v>
      </c>
      <c r="D51" s="0" t="n">
        <f aca="false">IF(OR(D$3="",Consolidado!$D51=""),0,IF(ISNUMBER(SEARCH(D$3,Consolidado!$D51)),IF(COUNTIFS(Consolidado!$AC$5:AC51,Consolidado!$AC51,Consolidado!$D$5:D51,"*"&amp;D$3&amp;"*")=1,1,0),0))</f>
        <v>0</v>
      </c>
      <c r="E51" s="0" t="n">
        <f aca="false">IF(OR(E$3="",Consolidado!$D51=""),0,IF(ISNUMBER(SEARCH(E$3,Consolidado!$D51)),IF(COUNTIFS(Consolidado!$AC$5:AC51,Consolidado!$AC51,Consolidado!$D$5:D51,"*"&amp;E$3&amp;"*")=1,1,0),0))</f>
        <v>0</v>
      </c>
      <c r="F51" s="0" t="n">
        <f aca="false">IF(OR(F$3="",Consolidado!$D51=""),0,IF(ISNUMBER(SEARCH(F$3,Consolidado!$D51)),IF(COUNTIFS(Consolidado!$AC$5:AC51,Consolidado!$AC51,Consolidado!$D$5:D51,"*"&amp;F$3&amp;"*")=1,1,0),0))</f>
        <v>0</v>
      </c>
      <c r="G51" s="0" t="n">
        <f aca="false">IF(OR(G$3="",Consolidado!$D51=""),0,IF(ISNUMBER(SEARCH(G$3,Consolidado!$D51)),IF(COUNTIFS(Consolidado!$AC$5:AC51,Consolidado!$AC51,Consolidado!$D$5:D51,"*"&amp;G$3&amp;"*")=1,1,0),0))</f>
        <v>0</v>
      </c>
      <c r="H51" s="0" t="n">
        <f aca="false">IF(OR(H$3="",Consolidado!$D51=""),0,IF(ISNUMBER(SEARCH(H$3,Consolidado!$D51)),IF(COUNTIFS(Consolidado!$AC$5:AC51,Consolidado!$AC51,Consolidado!$D$5:D51,"*"&amp;H$3&amp;"*")=1,1,0),0))</f>
        <v>0</v>
      </c>
      <c r="I51" s="0" t="n">
        <f aca="false">IF(OR(I$3="",Consolidado!$D51=""),0,IF(ISNUMBER(SEARCH(I$3,Consolidado!$D51)),IF(COUNTIFS(Consolidado!$AC$5:AC51,Consolidado!$AC51,Consolidado!$D$5:D51,"*"&amp;I$3&amp;"*")=1,1,0),0))</f>
        <v>0</v>
      </c>
      <c r="J51" s="0" t="n">
        <f aca="false">IF(OR(J$3="",Consolidado!$D51=""),0,IF(ISNUMBER(SEARCH(J$3,Consolidado!$D51)),IF(COUNTIFS(Consolidado!$AC$5:AC51,Consolidado!$AC51,Consolidado!$D$5:D51,"*"&amp;J$3&amp;"*")=1,1,0),0))</f>
        <v>0</v>
      </c>
      <c r="K51" s="0" t="n">
        <f aca="false">IF(OR(K$3="",Consolidado!$D51=""),0,IF(ISNUMBER(SEARCH(K$3,Consolidado!$D51)),IF(COUNTIFS(Consolidado!$AC$5:AC51,Consolidado!$AC51,Consolidado!$D$5:D51,"*"&amp;K$3&amp;"*")=1,1,0),0))</f>
        <v>0</v>
      </c>
      <c r="L51" s="0" t="n">
        <f aca="false">IF(OR(L$3="",Consolidado!$D51=""),0,IF(ISNUMBER(SEARCH(L$3,Consolidado!$D51)),IF(COUNTIFS(Consolidado!$AC$5:AC51,Consolidado!$AC51,Consolidado!$D$5:D51,"*"&amp;L$3&amp;"*")=1,1,0),0))</f>
        <v>0</v>
      </c>
      <c r="M51" s="0" t="n">
        <f aca="false">IF(OR(M$3="",Consolidado!$D51=""),0,IF(ISNUMBER(SEARCH(M$3,Consolidado!$D51)),IF(COUNTIFS(Consolidado!$AC$5:AC51,Consolidado!$AC51,Consolidado!$D$5:D51,"*"&amp;M$3&amp;"*")=1,1,0),0))</f>
        <v>0</v>
      </c>
      <c r="N51" s="0" t="n">
        <f aca="false">IF(OR(N$3="",Consolidado!$D51=""),0,IF(ISNUMBER(SEARCH(N$3,Consolidado!$D51)),IF(COUNTIFS(Consolidado!$AC$5:AC51,Consolidado!$AC51,Consolidado!$D$5:D51,"*"&amp;N$3&amp;"*")=1,1,0),0))</f>
        <v>0</v>
      </c>
      <c r="O51" s="0" t="n">
        <f aca="false">IF(OR(O$3="",Consolidado!$D51=""),0,IF(ISNUMBER(SEARCH(O$3,Consolidado!$D51)),IF(COUNTIFS(Consolidado!$AC$5:AC51,Consolidado!$AC51,Consolidado!$D$5:D51,"*"&amp;O$3&amp;"*")=1,1,0),0))</f>
        <v>0</v>
      </c>
      <c r="P51" s="0" t="n">
        <f aca="false">IF(OR(P$3="",Consolidado!$D51=""),0,IF(ISNUMBER(SEARCH(P$3,Consolidado!$D51)),IF(COUNTIFS(Consolidado!$AC$5:AC51,Consolidado!$AC51,Consolidado!$D$5:D51,"*"&amp;P$3&amp;"*")=1,1,0),0))</f>
        <v>0</v>
      </c>
      <c r="Q51" s="0" t="n">
        <f aca="false">IF(OR(Q$3="",Consolidado!$D51=""),0,IF(ISNUMBER(SEARCH(Q$3,Consolidado!$D51)),IF(COUNTIFS(Consolidado!$AC$5:AC51,Consolidado!$AC51,Consolidado!$D$5:D51,"*"&amp;Q$3&amp;"*")=1,1,0),0))</f>
        <v>0</v>
      </c>
      <c r="R51" s="0" t="n">
        <f aca="false">IF(OR(R$3="",Consolidado!$D51=""),0,IF(ISNUMBER(SEARCH(R$3,Consolidado!$D51)),IF(COUNTIFS(Consolidado!$AC$5:AC51,Consolidado!$AC51,Consolidado!$D$5:D51,"*"&amp;R$3&amp;"*")=1,1,0),0))</f>
        <v>0</v>
      </c>
      <c r="S51" s="0" t="n">
        <f aca="false">IF(OR(S$3="",Consolidado!$D51=""),0,IF(ISNUMBER(SEARCH(S$3,Consolidado!$D51)),IF(COUNTIFS(Consolidado!$AC$5:AC51,Consolidado!$AC51,Consolidado!$D$5:D51,"*"&amp;S$3&amp;"*")=1,1,0),0))</f>
        <v>0</v>
      </c>
      <c r="T51" s="0" t="n">
        <f aca="false">IF(OR(T$3="",Consolidado!$D51=""),0,IF(ISNUMBER(SEARCH(T$3,Consolidado!$D51)),IF(COUNTIFS(Consolidado!$AC$5:AC51,Consolidado!$AC51,Consolidado!$D$5:D51,"*"&amp;T$3&amp;"*")=1,1,0),0))</f>
        <v>0</v>
      </c>
      <c r="U51" s="0" t="n">
        <f aca="false">IF(OR(U$3="",Consolidado!$D51=""),0,IF(ISNUMBER(SEARCH(U$3,Consolidado!$D51)),IF(COUNTIFS(Consolidado!$AC$5:AC51,Consolidado!$AC51,Consolidado!$D$5:D51,"*"&amp;U$3&amp;"*")=1,1,0),0))</f>
        <v>0</v>
      </c>
      <c r="V51" s="0" t="n">
        <f aca="false">IF(OR(V$3="",Consolidado!$D51=""),0,IF(ISNUMBER(SEARCH(V$3,Consolidado!$D51)),IF(COUNTIFS(Consolidado!$AC$5:AC51,Consolidado!$AC51,Consolidado!$D$5:D51,"*"&amp;V$3&amp;"*")=1,1,0),0))</f>
        <v>0</v>
      </c>
      <c r="W51" s="0" t="n">
        <f aca="false">IF(OR(W$3="",Consolidado!$D51=""),0,IF(ISNUMBER(SEARCH(W$3,Consolidado!$D51)),IF(COUNTIFS(Consolidado!$AC$5:AC51,Consolidado!$AC51,Consolidado!$D$5:D51,"*"&amp;W$3&amp;"*")=1,1,0),0))</f>
        <v>0</v>
      </c>
      <c r="X51" s="0" t="n">
        <f aca="false">IF(OR(X$3="",Consolidado!$D51=""),0,IF(ISNUMBER(SEARCH(X$3,Consolidado!$D51)),IF(COUNTIFS(Consolidado!$AC$5:AC51,Consolidado!$AC51,Consolidado!$D$5:D51,"*"&amp;X$3&amp;"*")=1,1,0),0))</f>
        <v>0</v>
      </c>
      <c r="Y51" s="0" t="n">
        <f aca="false">IF(OR(Y$3="",Consolidado!$D51=""),0,IF(ISNUMBER(SEARCH(Y$3,Consolidado!$D51)),IF(COUNTIFS(Consolidado!$AC$5:AC51,Consolidado!$AC51,Consolidado!$D$5:D51,"*"&amp;Y$3&amp;"*")=1,1,0),0))</f>
        <v>0</v>
      </c>
      <c r="Z51" s="0" t="n">
        <f aca="false">IF(OR(Z$3="",Consolidado!$D51=""),0,IF(ISNUMBER(SEARCH(Z$3,Consolidado!$D51)),IF(COUNTIFS(Consolidado!$AC$5:AC51,Consolidado!$AC51,Consolidado!$D$5:D51,"*"&amp;Z$3&amp;"*")=1,1,0),0))</f>
        <v>0</v>
      </c>
      <c r="AA51" s="0" t="n">
        <f aca="false">IF(OR(AA$3="",Consolidado!$D51=""),0,IF(ISNUMBER(SEARCH(AA$3,Consolidado!$D51)),IF(COUNTIFS(Consolidado!$AC$5:AC51,Consolidado!$AC51,Consolidado!$D$5:D51,"*"&amp;AA$3&amp;"*")=1,1,0),0))</f>
        <v>0</v>
      </c>
      <c r="AB51" s="0" t="n">
        <f aca="false">IF(OR(AB$3="",Consolidado!$D51=""),0,IF(ISNUMBER(SEARCH(AB$3,Consolidado!$D51)),IF(COUNTIFS(Consolidado!$AC$5:AC51,Consolidado!$AC51,Consolidado!$D$5:D51,"*"&amp;AB$3&amp;"*")=1,1,0),0))</f>
        <v>0</v>
      </c>
      <c r="AC51" s="0" t="n">
        <f aca="false">IF(OR(AC$3="",Consolidado!$D51=""),0,IF(ISNUMBER(SEARCH(AC$3,Consolidado!$D51)),IF(COUNTIFS(Consolidado!$AC$5:AC51,Consolidado!$AC51,Consolidado!$D$5:D51,"*"&amp;AC$3&amp;"*")=1,1,0),0))</f>
        <v>0</v>
      </c>
      <c r="AD51" s="0" t="n">
        <f aca="false">IF(OR(AD$3="",Consolidado!$D51=""),0,IF(ISNUMBER(SEARCH(AD$3,Consolidado!$D51)),IF(COUNTIFS(Consolidado!$AC$5:AC51,Consolidado!$AC51,Consolidado!$D$5:D51,"*"&amp;AD$3&amp;"*")=1,1,0),0))</f>
        <v>0</v>
      </c>
      <c r="AE51" s="0" t="n">
        <f aca="false">IF(OR(AE$3="",Consolidado!$D51=""),0,IF(ISNUMBER(SEARCH(AE$3,Consolidado!$D51)),IF(COUNTIFS(Consolidado!$AC$5:AC51,Consolidado!$AC51,Consolidado!$D$5:D51,"*"&amp;AE$3&amp;"*")=1,1,0),0))</f>
        <v>0</v>
      </c>
      <c r="AF51" s="0" t="n">
        <f aca="false">IF(OR(AF$3="",Consolidado!$D51=""),0,IF(ISNUMBER(SEARCH(AF$3,Consolidado!$D51)),IF(COUNTIFS(Consolidado!$AC$5:AC51,Consolidado!$AC51,Consolidado!$D$5:D51,"*"&amp;AF$3&amp;"*")=1,1,0),0))</f>
        <v>0</v>
      </c>
      <c r="AG51" s="0" t="n">
        <f aca="false">IF(OR(AG$3="",Consolidado!$D51=""),0,IF(ISNUMBER(SEARCH(AG$3,Consolidado!$D51)),IF(COUNTIFS(Consolidado!$AC$5:AC51,Consolidado!$AC51,Consolidado!$D$5:D51,"*"&amp;AG$3&amp;"*")=1,1,0),0))</f>
        <v>0</v>
      </c>
      <c r="AH51" s="0" t="n">
        <f aca="false">IF(OR(AH$3="",Consolidado!$D51=""),0,IF(ISNUMBER(SEARCH(AH$3,Consolidado!$D51)),IF(COUNTIFS(Consolidado!$AC$5:AC51,Consolidado!$AC51,Consolidado!$D$5:D51,"*"&amp;AH$3&amp;"*")=1,1,0),0))</f>
        <v>0</v>
      </c>
      <c r="AI51" s="0" t="n">
        <f aca="false">IF(OR(AI$3="",Consolidado!$D51=""),0,IF(ISNUMBER(SEARCH(AI$3,Consolidado!$D51)),IF(COUNTIFS(Consolidado!$AC$5:AC51,Consolidado!$AC51,Consolidado!$D$5:D51,"*"&amp;AI$3&amp;"*")=1,1,0),0))</f>
        <v>0</v>
      </c>
      <c r="AJ51" s="0" t="n">
        <f aca="false">IF(OR(AJ$3="",Consolidado!$D51=""),0,IF(ISNUMBER(SEARCH(AJ$3,Consolidado!$D51)),IF(COUNTIFS(Consolidado!$AC$5:AC51,Consolidado!$AC51,Consolidado!$D$5:D51,"*"&amp;AJ$3&amp;"*")=1,1,0),0))</f>
        <v>0</v>
      </c>
      <c r="AK51" s="0" t="n">
        <f aca="false">IF(OR(AK$3="",Consolidado!$D51=""),0,IF(ISNUMBER(SEARCH(AK$3,Consolidado!$D51)),IF(COUNTIFS(Consolidado!$AC$5:AC51,Consolidado!$AC51,Consolidado!$D$5:D51,"*"&amp;AK$3&amp;"*")=1,1,0),0))</f>
        <v>0</v>
      </c>
      <c r="AL51" s="0" t="n">
        <f aca="false">IF(OR(AL$3="",Consolidado!$D51=""),0,IF(ISNUMBER(SEARCH(AL$3,Consolidado!$D51)),IF(COUNTIFS(Consolidado!$AC$5:AC51,Consolidado!$AC51,Consolidado!$D$5:D51,"*"&amp;AL$3&amp;"*")=1,1,0),0))</f>
        <v>0</v>
      </c>
      <c r="AM51" s="0" t="n">
        <f aca="false">IF(OR(AM$3="",Consolidado!$D51=""),0,IF(ISNUMBER(SEARCH(AM$3,Consolidado!$D51)),IF(COUNTIFS(Consolidado!$AC$5:AC51,Consolidado!$AC51,Consolidado!$D$5:D51,"*"&amp;AM$3&amp;"*")=1,1,0),0))</f>
        <v>0</v>
      </c>
      <c r="AN51" s="0" t="n">
        <f aca="false">IF(OR(AN$3="",Consolidado!$D51=""),0,IF(ISNUMBER(SEARCH(AN$3,Consolidado!$D51)),IF(COUNTIFS(Consolidado!$AC$5:AC51,Consolidado!$AC51,Consolidado!$D$5:D51,"*"&amp;AN$3&amp;"*")=1,1,0),0))</f>
        <v>0</v>
      </c>
      <c r="AO51" s="0" t="n">
        <f aca="false">IF(OR(AO$3="",Consolidado!$D51=""),0,IF(ISNUMBER(SEARCH(AO$3,Consolidado!$D51)),IF(COUNTIFS(Consolidado!$AC$5:AC51,Consolidado!$AC51,Consolidado!$D$5:D51,"*"&amp;AO$3&amp;"*")=1,1,0),0))</f>
        <v>0</v>
      </c>
    </row>
    <row r="52" customFormat="false" ht="15" hidden="false" customHeight="false" outlineLevel="0" collapsed="false">
      <c r="B52" s="0" t="n">
        <f aca="false">IF(OR(B$3="",Consolidado!$D52=""),0,IF(ISNUMBER(SEARCH(B$3,Consolidado!$D52)),IF(COUNTIFS(Consolidado!$AC$5:AC52,Consolidado!$AC52,Consolidado!$D$5:D52,"*"&amp;B$3&amp;"*")=1,1,0),0))</f>
        <v>0</v>
      </c>
      <c r="C52" s="0" t="n">
        <f aca="false">IF(OR(C$3="",Consolidado!$D52=""),0,IF(ISNUMBER(SEARCH(C$3,Consolidado!$D52)),IF(COUNTIFS(Consolidado!$AC$5:AC52,Consolidado!$AC52,Consolidado!$D$5:D52,"*"&amp;C$3&amp;"*")=1,1,0),0))</f>
        <v>0</v>
      </c>
      <c r="D52" s="0" t="n">
        <f aca="false">IF(OR(D$3="",Consolidado!$D52=""),0,IF(ISNUMBER(SEARCH(D$3,Consolidado!$D52)),IF(COUNTIFS(Consolidado!$AC$5:AC52,Consolidado!$AC52,Consolidado!$D$5:D52,"*"&amp;D$3&amp;"*")=1,1,0),0))</f>
        <v>0</v>
      </c>
      <c r="E52" s="0" t="n">
        <f aca="false">IF(OR(E$3="",Consolidado!$D52=""),0,IF(ISNUMBER(SEARCH(E$3,Consolidado!$D52)),IF(COUNTIFS(Consolidado!$AC$5:AC52,Consolidado!$AC52,Consolidado!$D$5:D52,"*"&amp;E$3&amp;"*")=1,1,0),0))</f>
        <v>0</v>
      </c>
      <c r="F52" s="0" t="n">
        <f aca="false">IF(OR(F$3="",Consolidado!$D52=""),0,IF(ISNUMBER(SEARCH(F$3,Consolidado!$D52)),IF(COUNTIFS(Consolidado!$AC$5:AC52,Consolidado!$AC52,Consolidado!$D$5:D52,"*"&amp;F$3&amp;"*")=1,1,0),0))</f>
        <v>0</v>
      </c>
      <c r="G52" s="0" t="n">
        <f aca="false">IF(OR(G$3="",Consolidado!$D52=""),0,IF(ISNUMBER(SEARCH(G$3,Consolidado!$D52)),IF(COUNTIFS(Consolidado!$AC$5:AC52,Consolidado!$AC52,Consolidado!$D$5:D52,"*"&amp;G$3&amp;"*")=1,1,0),0))</f>
        <v>0</v>
      </c>
      <c r="H52" s="0" t="n">
        <f aca="false">IF(OR(H$3="",Consolidado!$D52=""),0,IF(ISNUMBER(SEARCH(H$3,Consolidado!$D52)),IF(COUNTIFS(Consolidado!$AC$5:AC52,Consolidado!$AC52,Consolidado!$D$5:D52,"*"&amp;H$3&amp;"*")=1,1,0),0))</f>
        <v>0</v>
      </c>
      <c r="I52" s="0" t="n">
        <f aca="false">IF(OR(I$3="",Consolidado!$D52=""),0,IF(ISNUMBER(SEARCH(I$3,Consolidado!$D52)),IF(COUNTIFS(Consolidado!$AC$5:AC52,Consolidado!$AC52,Consolidado!$D$5:D52,"*"&amp;I$3&amp;"*")=1,1,0),0))</f>
        <v>0</v>
      </c>
      <c r="J52" s="0" t="n">
        <f aca="false">IF(OR(J$3="",Consolidado!$D52=""),0,IF(ISNUMBER(SEARCH(J$3,Consolidado!$D52)),IF(COUNTIFS(Consolidado!$AC$5:AC52,Consolidado!$AC52,Consolidado!$D$5:D52,"*"&amp;J$3&amp;"*")=1,1,0),0))</f>
        <v>0</v>
      </c>
      <c r="K52" s="0" t="n">
        <f aca="false">IF(OR(K$3="",Consolidado!$D52=""),0,IF(ISNUMBER(SEARCH(K$3,Consolidado!$D52)),IF(COUNTIFS(Consolidado!$AC$5:AC52,Consolidado!$AC52,Consolidado!$D$5:D52,"*"&amp;K$3&amp;"*")=1,1,0),0))</f>
        <v>0</v>
      </c>
      <c r="L52" s="0" t="n">
        <f aca="false">IF(OR(L$3="",Consolidado!$D52=""),0,IF(ISNUMBER(SEARCH(L$3,Consolidado!$D52)),IF(COUNTIFS(Consolidado!$AC$5:AC52,Consolidado!$AC52,Consolidado!$D$5:D52,"*"&amp;L$3&amp;"*")=1,1,0),0))</f>
        <v>0</v>
      </c>
      <c r="M52" s="0" t="n">
        <f aca="false">IF(OR(M$3="",Consolidado!$D52=""),0,IF(ISNUMBER(SEARCH(M$3,Consolidado!$D52)),IF(COUNTIFS(Consolidado!$AC$5:AC52,Consolidado!$AC52,Consolidado!$D$5:D52,"*"&amp;M$3&amp;"*")=1,1,0),0))</f>
        <v>0</v>
      </c>
      <c r="N52" s="0" t="n">
        <f aca="false">IF(OR(N$3="",Consolidado!$D52=""),0,IF(ISNUMBER(SEARCH(N$3,Consolidado!$D52)),IF(COUNTIFS(Consolidado!$AC$5:AC52,Consolidado!$AC52,Consolidado!$D$5:D52,"*"&amp;N$3&amp;"*")=1,1,0),0))</f>
        <v>0</v>
      </c>
      <c r="O52" s="0" t="n">
        <f aca="false">IF(OR(O$3="",Consolidado!$D52=""),0,IF(ISNUMBER(SEARCH(O$3,Consolidado!$D52)),IF(COUNTIFS(Consolidado!$AC$5:AC52,Consolidado!$AC52,Consolidado!$D$5:D52,"*"&amp;O$3&amp;"*")=1,1,0),0))</f>
        <v>0</v>
      </c>
      <c r="P52" s="0" t="n">
        <f aca="false">IF(OR(P$3="",Consolidado!$D52=""),0,IF(ISNUMBER(SEARCH(P$3,Consolidado!$D52)),IF(COUNTIFS(Consolidado!$AC$5:AC52,Consolidado!$AC52,Consolidado!$D$5:D52,"*"&amp;P$3&amp;"*")=1,1,0),0))</f>
        <v>0</v>
      </c>
      <c r="Q52" s="0" t="n">
        <f aca="false">IF(OR(Q$3="",Consolidado!$D52=""),0,IF(ISNUMBER(SEARCH(Q$3,Consolidado!$D52)),IF(COUNTIFS(Consolidado!$AC$5:AC52,Consolidado!$AC52,Consolidado!$D$5:D52,"*"&amp;Q$3&amp;"*")=1,1,0),0))</f>
        <v>0</v>
      </c>
      <c r="R52" s="0" t="n">
        <f aca="false">IF(OR(R$3="",Consolidado!$D52=""),0,IF(ISNUMBER(SEARCH(R$3,Consolidado!$D52)),IF(COUNTIFS(Consolidado!$AC$5:AC52,Consolidado!$AC52,Consolidado!$D$5:D52,"*"&amp;R$3&amp;"*")=1,1,0),0))</f>
        <v>0</v>
      </c>
      <c r="S52" s="0" t="n">
        <f aca="false">IF(OR(S$3="",Consolidado!$D52=""),0,IF(ISNUMBER(SEARCH(S$3,Consolidado!$D52)),IF(COUNTIFS(Consolidado!$AC$5:AC52,Consolidado!$AC52,Consolidado!$D$5:D52,"*"&amp;S$3&amp;"*")=1,1,0),0))</f>
        <v>0</v>
      </c>
      <c r="T52" s="0" t="n">
        <f aca="false">IF(OR(T$3="",Consolidado!$D52=""),0,IF(ISNUMBER(SEARCH(T$3,Consolidado!$D52)),IF(COUNTIFS(Consolidado!$AC$5:AC52,Consolidado!$AC52,Consolidado!$D$5:D52,"*"&amp;T$3&amp;"*")=1,1,0),0))</f>
        <v>0</v>
      </c>
      <c r="U52" s="0" t="n">
        <f aca="false">IF(OR(U$3="",Consolidado!$D52=""),0,IF(ISNUMBER(SEARCH(U$3,Consolidado!$D52)),IF(COUNTIFS(Consolidado!$AC$5:AC52,Consolidado!$AC52,Consolidado!$D$5:D52,"*"&amp;U$3&amp;"*")=1,1,0),0))</f>
        <v>0</v>
      </c>
      <c r="V52" s="0" t="n">
        <f aca="false">IF(OR(V$3="",Consolidado!$D52=""),0,IF(ISNUMBER(SEARCH(V$3,Consolidado!$D52)),IF(COUNTIFS(Consolidado!$AC$5:AC52,Consolidado!$AC52,Consolidado!$D$5:D52,"*"&amp;V$3&amp;"*")=1,1,0),0))</f>
        <v>0</v>
      </c>
      <c r="W52" s="0" t="n">
        <f aca="false">IF(OR(W$3="",Consolidado!$D52=""),0,IF(ISNUMBER(SEARCH(W$3,Consolidado!$D52)),IF(COUNTIFS(Consolidado!$AC$5:AC52,Consolidado!$AC52,Consolidado!$D$5:D52,"*"&amp;W$3&amp;"*")=1,1,0),0))</f>
        <v>0</v>
      </c>
      <c r="X52" s="0" t="n">
        <f aca="false">IF(OR(X$3="",Consolidado!$D52=""),0,IF(ISNUMBER(SEARCH(X$3,Consolidado!$D52)),IF(COUNTIFS(Consolidado!$AC$5:AC52,Consolidado!$AC52,Consolidado!$D$5:D52,"*"&amp;X$3&amp;"*")=1,1,0),0))</f>
        <v>0</v>
      </c>
      <c r="Y52" s="0" t="n">
        <f aca="false">IF(OR(Y$3="",Consolidado!$D52=""),0,IF(ISNUMBER(SEARCH(Y$3,Consolidado!$D52)),IF(COUNTIFS(Consolidado!$AC$5:AC52,Consolidado!$AC52,Consolidado!$D$5:D52,"*"&amp;Y$3&amp;"*")=1,1,0),0))</f>
        <v>0</v>
      </c>
      <c r="Z52" s="0" t="n">
        <f aca="false">IF(OR(Z$3="",Consolidado!$D52=""),0,IF(ISNUMBER(SEARCH(Z$3,Consolidado!$D52)),IF(COUNTIFS(Consolidado!$AC$5:AC52,Consolidado!$AC52,Consolidado!$D$5:D52,"*"&amp;Z$3&amp;"*")=1,1,0),0))</f>
        <v>0</v>
      </c>
      <c r="AA52" s="0" t="n">
        <f aca="false">IF(OR(AA$3="",Consolidado!$D52=""),0,IF(ISNUMBER(SEARCH(AA$3,Consolidado!$D52)),IF(COUNTIFS(Consolidado!$AC$5:AC52,Consolidado!$AC52,Consolidado!$D$5:D52,"*"&amp;AA$3&amp;"*")=1,1,0),0))</f>
        <v>0</v>
      </c>
      <c r="AB52" s="0" t="n">
        <f aca="false">IF(OR(AB$3="",Consolidado!$D52=""),0,IF(ISNUMBER(SEARCH(AB$3,Consolidado!$D52)),IF(COUNTIFS(Consolidado!$AC$5:AC52,Consolidado!$AC52,Consolidado!$D$5:D52,"*"&amp;AB$3&amp;"*")=1,1,0),0))</f>
        <v>0</v>
      </c>
      <c r="AC52" s="0" t="n">
        <f aca="false">IF(OR(AC$3="",Consolidado!$D52=""),0,IF(ISNUMBER(SEARCH(AC$3,Consolidado!$D52)),IF(COUNTIFS(Consolidado!$AC$5:AC52,Consolidado!$AC52,Consolidado!$D$5:D52,"*"&amp;AC$3&amp;"*")=1,1,0),0))</f>
        <v>0</v>
      </c>
      <c r="AD52" s="0" t="n">
        <f aca="false">IF(OR(AD$3="",Consolidado!$D52=""),0,IF(ISNUMBER(SEARCH(AD$3,Consolidado!$D52)),IF(COUNTIFS(Consolidado!$AC$5:AC52,Consolidado!$AC52,Consolidado!$D$5:D52,"*"&amp;AD$3&amp;"*")=1,1,0),0))</f>
        <v>0</v>
      </c>
      <c r="AE52" s="0" t="n">
        <f aca="false">IF(OR(AE$3="",Consolidado!$D52=""),0,IF(ISNUMBER(SEARCH(AE$3,Consolidado!$D52)),IF(COUNTIFS(Consolidado!$AC$5:AC52,Consolidado!$AC52,Consolidado!$D$5:D52,"*"&amp;AE$3&amp;"*")=1,1,0),0))</f>
        <v>0</v>
      </c>
      <c r="AF52" s="0" t="n">
        <f aca="false">IF(OR(AF$3="",Consolidado!$D52=""),0,IF(ISNUMBER(SEARCH(AF$3,Consolidado!$D52)),IF(COUNTIFS(Consolidado!$AC$5:AC52,Consolidado!$AC52,Consolidado!$D$5:D52,"*"&amp;AF$3&amp;"*")=1,1,0),0))</f>
        <v>0</v>
      </c>
      <c r="AG52" s="0" t="n">
        <f aca="false">IF(OR(AG$3="",Consolidado!$D52=""),0,IF(ISNUMBER(SEARCH(AG$3,Consolidado!$D52)),IF(COUNTIFS(Consolidado!$AC$5:AC52,Consolidado!$AC52,Consolidado!$D$5:D52,"*"&amp;AG$3&amp;"*")=1,1,0),0))</f>
        <v>0</v>
      </c>
      <c r="AH52" s="0" t="n">
        <f aca="false">IF(OR(AH$3="",Consolidado!$D52=""),0,IF(ISNUMBER(SEARCH(AH$3,Consolidado!$D52)),IF(COUNTIFS(Consolidado!$AC$5:AC52,Consolidado!$AC52,Consolidado!$D$5:D52,"*"&amp;AH$3&amp;"*")=1,1,0),0))</f>
        <v>0</v>
      </c>
      <c r="AI52" s="0" t="n">
        <f aca="false">IF(OR(AI$3="",Consolidado!$D52=""),0,IF(ISNUMBER(SEARCH(AI$3,Consolidado!$D52)),IF(COUNTIFS(Consolidado!$AC$5:AC52,Consolidado!$AC52,Consolidado!$D$5:D52,"*"&amp;AI$3&amp;"*")=1,1,0),0))</f>
        <v>0</v>
      </c>
      <c r="AJ52" s="0" t="n">
        <f aca="false">IF(OR(AJ$3="",Consolidado!$D52=""),0,IF(ISNUMBER(SEARCH(AJ$3,Consolidado!$D52)),IF(COUNTIFS(Consolidado!$AC$5:AC52,Consolidado!$AC52,Consolidado!$D$5:D52,"*"&amp;AJ$3&amp;"*")=1,1,0),0))</f>
        <v>0</v>
      </c>
      <c r="AK52" s="0" t="n">
        <f aca="false">IF(OR(AK$3="",Consolidado!$D52=""),0,IF(ISNUMBER(SEARCH(AK$3,Consolidado!$D52)),IF(COUNTIFS(Consolidado!$AC$5:AC52,Consolidado!$AC52,Consolidado!$D$5:D52,"*"&amp;AK$3&amp;"*")=1,1,0),0))</f>
        <v>0</v>
      </c>
      <c r="AL52" s="0" t="n">
        <f aca="false">IF(OR(AL$3="",Consolidado!$D52=""),0,IF(ISNUMBER(SEARCH(AL$3,Consolidado!$D52)),IF(COUNTIFS(Consolidado!$AC$5:AC52,Consolidado!$AC52,Consolidado!$D$5:D52,"*"&amp;AL$3&amp;"*")=1,1,0),0))</f>
        <v>0</v>
      </c>
      <c r="AM52" s="0" t="n">
        <f aca="false">IF(OR(AM$3="",Consolidado!$D52=""),0,IF(ISNUMBER(SEARCH(AM$3,Consolidado!$D52)),IF(COUNTIFS(Consolidado!$AC$5:AC52,Consolidado!$AC52,Consolidado!$D$5:D52,"*"&amp;AM$3&amp;"*")=1,1,0),0))</f>
        <v>0</v>
      </c>
      <c r="AN52" s="0" t="n">
        <f aca="false">IF(OR(AN$3="",Consolidado!$D52=""),0,IF(ISNUMBER(SEARCH(AN$3,Consolidado!$D52)),IF(COUNTIFS(Consolidado!$AC$5:AC52,Consolidado!$AC52,Consolidado!$D$5:D52,"*"&amp;AN$3&amp;"*")=1,1,0),0))</f>
        <v>0</v>
      </c>
      <c r="AO52" s="0" t="n">
        <f aca="false">IF(OR(AO$3="",Consolidado!$D52=""),0,IF(ISNUMBER(SEARCH(AO$3,Consolidado!$D52)),IF(COUNTIFS(Consolidado!$AC$5:AC52,Consolidado!$AC52,Consolidado!$D$5:D52,"*"&amp;AO$3&amp;"*")=1,1,0),0))</f>
        <v>0</v>
      </c>
    </row>
    <row r="53" customFormat="false" ht="15" hidden="false" customHeight="false" outlineLevel="0" collapsed="false">
      <c r="B53" s="0" t="n">
        <f aca="false">IF(OR(B$3="",Consolidado!$D53=""),0,IF(ISNUMBER(SEARCH(B$3,Consolidado!$D53)),IF(COUNTIFS(Consolidado!$AC$5:AC53,Consolidado!$AC53,Consolidado!$D$5:D53,"*"&amp;B$3&amp;"*")=1,1,0),0))</f>
        <v>0</v>
      </c>
      <c r="C53" s="0" t="n">
        <f aca="false">IF(OR(C$3="",Consolidado!$D53=""),0,IF(ISNUMBER(SEARCH(C$3,Consolidado!$D53)),IF(COUNTIFS(Consolidado!$AC$5:AC53,Consolidado!$AC53,Consolidado!$D$5:D53,"*"&amp;C$3&amp;"*")=1,1,0),0))</f>
        <v>0</v>
      </c>
      <c r="D53" s="0" t="n">
        <f aca="false">IF(OR(D$3="",Consolidado!$D53=""),0,IF(ISNUMBER(SEARCH(D$3,Consolidado!$D53)),IF(COUNTIFS(Consolidado!$AC$5:AC53,Consolidado!$AC53,Consolidado!$D$5:D53,"*"&amp;D$3&amp;"*")=1,1,0),0))</f>
        <v>0</v>
      </c>
      <c r="E53" s="0" t="n">
        <f aca="false">IF(OR(E$3="",Consolidado!$D53=""),0,IF(ISNUMBER(SEARCH(E$3,Consolidado!$D53)),IF(COUNTIFS(Consolidado!$AC$5:AC53,Consolidado!$AC53,Consolidado!$D$5:D53,"*"&amp;E$3&amp;"*")=1,1,0),0))</f>
        <v>0</v>
      </c>
      <c r="F53" s="0" t="n">
        <f aca="false">IF(OR(F$3="",Consolidado!$D53=""),0,IF(ISNUMBER(SEARCH(F$3,Consolidado!$D53)),IF(COUNTIFS(Consolidado!$AC$5:AC53,Consolidado!$AC53,Consolidado!$D$5:D53,"*"&amp;F$3&amp;"*")=1,1,0),0))</f>
        <v>0</v>
      </c>
      <c r="G53" s="0" t="n">
        <f aca="false">IF(OR(G$3="",Consolidado!$D53=""),0,IF(ISNUMBER(SEARCH(G$3,Consolidado!$D53)),IF(COUNTIFS(Consolidado!$AC$5:AC53,Consolidado!$AC53,Consolidado!$D$5:D53,"*"&amp;G$3&amp;"*")=1,1,0),0))</f>
        <v>0</v>
      </c>
      <c r="H53" s="0" t="n">
        <f aca="false">IF(OR(H$3="",Consolidado!$D53=""),0,IF(ISNUMBER(SEARCH(H$3,Consolidado!$D53)),IF(COUNTIFS(Consolidado!$AC$5:AC53,Consolidado!$AC53,Consolidado!$D$5:D53,"*"&amp;H$3&amp;"*")=1,1,0),0))</f>
        <v>0</v>
      </c>
      <c r="I53" s="0" t="n">
        <f aca="false">IF(OR(I$3="",Consolidado!$D53=""),0,IF(ISNUMBER(SEARCH(I$3,Consolidado!$D53)),IF(COUNTIFS(Consolidado!$AC$5:AC53,Consolidado!$AC53,Consolidado!$D$5:D53,"*"&amp;I$3&amp;"*")=1,1,0),0))</f>
        <v>0</v>
      </c>
      <c r="J53" s="0" t="n">
        <f aca="false">IF(OR(J$3="",Consolidado!$D53=""),0,IF(ISNUMBER(SEARCH(J$3,Consolidado!$D53)),IF(COUNTIFS(Consolidado!$AC$5:AC53,Consolidado!$AC53,Consolidado!$D$5:D53,"*"&amp;J$3&amp;"*")=1,1,0),0))</f>
        <v>0</v>
      </c>
      <c r="K53" s="0" t="n">
        <f aca="false">IF(OR(K$3="",Consolidado!$D53=""),0,IF(ISNUMBER(SEARCH(K$3,Consolidado!$D53)),IF(COUNTIFS(Consolidado!$AC$5:AC53,Consolidado!$AC53,Consolidado!$D$5:D53,"*"&amp;K$3&amp;"*")=1,1,0),0))</f>
        <v>0</v>
      </c>
      <c r="L53" s="0" t="n">
        <f aca="false">IF(OR(L$3="",Consolidado!$D53=""),0,IF(ISNUMBER(SEARCH(L$3,Consolidado!$D53)),IF(COUNTIFS(Consolidado!$AC$5:AC53,Consolidado!$AC53,Consolidado!$D$5:D53,"*"&amp;L$3&amp;"*")=1,1,0),0))</f>
        <v>0</v>
      </c>
      <c r="M53" s="0" t="n">
        <f aca="false">IF(OR(M$3="",Consolidado!$D53=""),0,IF(ISNUMBER(SEARCH(M$3,Consolidado!$D53)),IF(COUNTIFS(Consolidado!$AC$5:AC53,Consolidado!$AC53,Consolidado!$D$5:D53,"*"&amp;M$3&amp;"*")=1,1,0),0))</f>
        <v>0</v>
      </c>
      <c r="N53" s="0" t="n">
        <f aca="false">IF(OR(N$3="",Consolidado!$D53=""),0,IF(ISNUMBER(SEARCH(N$3,Consolidado!$D53)),IF(COUNTIFS(Consolidado!$AC$5:AC53,Consolidado!$AC53,Consolidado!$D$5:D53,"*"&amp;N$3&amp;"*")=1,1,0),0))</f>
        <v>0</v>
      </c>
      <c r="O53" s="0" t="n">
        <f aca="false">IF(OR(O$3="",Consolidado!$D53=""),0,IF(ISNUMBER(SEARCH(O$3,Consolidado!$D53)),IF(COUNTIFS(Consolidado!$AC$5:AC53,Consolidado!$AC53,Consolidado!$D$5:D53,"*"&amp;O$3&amp;"*")=1,1,0),0))</f>
        <v>0</v>
      </c>
      <c r="P53" s="0" t="n">
        <f aca="false">IF(OR(P$3="",Consolidado!$D53=""),0,IF(ISNUMBER(SEARCH(P$3,Consolidado!$D53)),IF(COUNTIFS(Consolidado!$AC$5:AC53,Consolidado!$AC53,Consolidado!$D$5:D53,"*"&amp;P$3&amp;"*")=1,1,0),0))</f>
        <v>0</v>
      </c>
      <c r="Q53" s="0" t="n">
        <f aca="false">IF(OR(Q$3="",Consolidado!$D53=""),0,IF(ISNUMBER(SEARCH(Q$3,Consolidado!$D53)),IF(COUNTIFS(Consolidado!$AC$5:AC53,Consolidado!$AC53,Consolidado!$D$5:D53,"*"&amp;Q$3&amp;"*")=1,1,0),0))</f>
        <v>0</v>
      </c>
      <c r="R53" s="0" t="n">
        <f aca="false">IF(OR(R$3="",Consolidado!$D53=""),0,IF(ISNUMBER(SEARCH(R$3,Consolidado!$D53)),IF(COUNTIFS(Consolidado!$AC$5:AC53,Consolidado!$AC53,Consolidado!$D$5:D53,"*"&amp;R$3&amp;"*")=1,1,0),0))</f>
        <v>0</v>
      </c>
      <c r="S53" s="0" t="n">
        <f aca="false">IF(OR(S$3="",Consolidado!$D53=""),0,IF(ISNUMBER(SEARCH(S$3,Consolidado!$D53)),IF(COUNTIFS(Consolidado!$AC$5:AC53,Consolidado!$AC53,Consolidado!$D$5:D53,"*"&amp;S$3&amp;"*")=1,1,0),0))</f>
        <v>0</v>
      </c>
      <c r="T53" s="0" t="n">
        <f aca="false">IF(OR(T$3="",Consolidado!$D53=""),0,IF(ISNUMBER(SEARCH(T$3,Consolidado!$D53)),IF(COUNTIFS(Consolidado!$AC$5:AC53,Consolidado!$AC53,Consolidado!$D$5:D53,"*"&amp;T$3&amp;"*")=1,1,0),0))</f>
        <v>0</v>
      </c>
      <c r="U53" s="0" t="n">
        <f aca="false">IF(OR(U$3="",Consolidado!$D53=""),0,IF(ISNUMBER(SEARCH(U$3,Consolidado!$D53)),IF(COUNTIFS(Consolidado!$AC$5:AC53,Consolidado!$AC53,Consolidado!$D$5:D53,"*"&amp;U$3&amp;"*")=1,1,0),0))</f>
        <v>0</v>
      </c>
      <c r="V53" s="0" t="n">
        <f aca="false">IF(OR(V$3="",Consolidado!$D53=""),0,IF(ISNUMBER(SEARCH(V$3,Consolidado!$D53)),IF(COUNTIFS(Consolidado!$AC$5:AC53,Consolidado!$AC53,Consolidado!$D$5:D53,"*"&amp;V$3&amp;"*")=1,1,0),0))</f>
        <v>0</v>
      </c>
      <c r="W53" s="0" t="n">
        <f aca="false">IF(OR(W$3="",Consolidado!$D53=""),0,IF(ISNUMBER(SEARCH(W$3,Consolidado!$D53)),IF(COUNTIFS(Consolidado!$AC$5:AC53,Consolidado!$AC53,Consolidado!$D$5:D53,"*"&amp;W$3&amp;"*")=1,1,0),0))</f>
        <v>0</v>
      </c>
      <c r="X53" s="0" t="n">
        <f aca="false">IF(OR(X$3="",Consolidado!$D53=""),0,IF(ISNUMBER(SEARCH(X$3,Consolidado!$D53)),IF(COUNTIFS(Consolidado!$AC$5:AC53,Consolidado!$AC53,Consolidado!$D$5:D53,"*"&amp;X$3&amp;"*")=1,1,0),0))</f>
        <v>0</v>
      </c>
      <c r="Y53" s="0" t="n">
        <f aca="false">IF(OR(Y$3="",Consolidado!$D53=""),0,IF(ISNUMBER(SEARCH(Y$3,Consolidado!$D53)),IF(COUNTIFS(Consolidado!$AC$5:AC53,Consolidado!$AC53,Consolidado!$D$5:D53,"*"&amp;Y$3&amp;"*")=1,1,0),0))</f>
        <v>0</v>
      </c>
      <c r="Z53" s="0" t="n">
        <f aca="false">IF(OR(Z$3="",Consolidado!$D53=""),0,IF(ISNUMBER(SEARCH(Z$3,Consolidado!$D53)),IF(COUNTIFS(Consolidado!$AC$5:AC53,Consolidado!$AC53,Consolidado!$D$5:D53,"*"&amp;Z$3&amp;"*")=1,1,0),0))</f>
        <v>0</v>
      </c>
      <c r="AA53" s="0" t="n">
        <f aca="false">IF(OR(AA$3="",Consolidado!$D53=""),0,IF(ISNUMBER(SEARCH(AA$3,Consolidado!$D53)),IF(COUNTIFS(Consolidado!$AC$5:AC53,Consolidado!$AC53,Consolidado!$D$5:D53,"*"&amp;AA$3&amp;"*")=1,1,0),0))</f>
        <v>0</v>
      </c>
      <c r="AB53" s="0" t="n">
        <f aca="false">IF(OR(AB$3="",Consolidado!$D53=""),0,IF(ISNUMBER(SEARCH(AB$3,Consolidado!$D53)),IF(COUNTIFS(Consolidado!$AC$5:AC53,Consolidado!$AC53,Consolidado!$D$5:D53,"*"&amp;AB$3&amp;"*")=1,1,0),0))</f>
        <v>0</v>
      </c>
      <c r="AC53" s="0" t="n">
        <f aca="false">IF(OR(AC$3="",Consolidado!$D53=""),0,IF(ISNUMBER(SEARCH(AC$3,Consolidado!$D53)),IF(COUNTIFS(Consolidado!$AC$5:AC53,Consolidado!$AC53,Consolidado!$D$5:D53,"*"&amp;AC$3&amp;"*")=1,1,0),0))</f>
        <v>0</v>
      </c>
      <c r="AD53" s="0" t="n">
        <f aca="false">IF(OR(AD$3="",Consolidado!$D53=""),0,IF(ISNUMBER(SEARCH(AD$3,Consolidado!$D53)),IF(COUNTIFS(Consolidado!$AC$5:AC53,Consolidado!$AC53,Consolidado!$D$5:D53,"*"&amp;AD$3&amp;"*")=1,1,0),0))</f>
        <v>0</v>
      </c>
      <c r="AE53" s="0" t="n">
        <f aca="false">IF(OR(AE$3="",Consolidado!$D53=""),0,IF(ISNUMBER(SEARCH(AE$3,Consolidado!$D53)),IF(COUNTIFS(Consolidado!$AC$5:AC53,Consolidado!$AC53,Consolidado!$D$5:D53,"*"&amp;AE$3&amp;"*")=1,1,0),0))</f>
        <v>0</v>
      </c>
      <c r="AF53" s="0" t="n">
        <f aca="false">IF(OR(AF$3="",Consolidado!$D53=""),0,IF(ISNUMBER(SEARCH(AF$3,Consolidado!$D53)),IF(COUNTIFS(Consolidado!$AC$5:AC53,Consolidado!$AC53,Consolidado!$D$5:D53,"*"&amp;AF$3&amp;"*")=1,1,0),0))</f>
        <v>0</v>
      </c>
      <c r="AG53" s="0" t="n">
        <f aca="false">IF(OR(AG$3="",Consolidado!$D53=""),0,IF(ISNUMBER(SEARCH(AG$3,Consolidado!$D53)),IF(COUNTIFS(Consolidado!$AC$5:AC53,Consolidado!$AC53,Consolidado!$D$5:D53,"*"&amp;AG$3&amp;"*")=1,1,0),0))</f>
        <v>0</v>
      </c>
      <c r="AH53" s="0" t="n">
        <f aca="false">IF(OR(AH$3="",Consolidado!$D53=""),0,IF(ISNUMBER(SEARCH(AH$3,Consolidado!$D53)),IF(COUNTIFS(Consolidado!$AC$5:AC53,Consolidado!$AC53,Consolidado!$D$5:D53,"*"&amp;AH$3&amp;"*")=1,1,0),0))</f>
        <v>0</v>
      </c>
      <c r="AI53" s="0" t="n">
        <f aca="false">IF(OR(AI$3="",Consolidado!$D53=""),0,IF(ISNUMBER(SEARCH(AI$3,Consolidado!$D53)),IF(COUNTIFS(Consolidado!$AC$5:AC53,Consolidado!$AC53,Consolidado!$D$5:D53,"*"&amp;AI$3&amp;"*")=1,1,0),0))</f>
        <v>0</v>
      </c>
      <c r="AJ53" s="0" t="n">
        <f aca="false">IF(OR(AJ$3="",Consolidado!$D53=""),0,IF(ISNUMBER(SEARCH(AJ$3,Consolidado!$D53)),IF(COUNTIFS(Consolidado!$AC$5:AC53,Consolidado!$AC53,Consolidado!$D$5:D53,"*"&amp;AJ$3&amp;"*")=1,1,0),0))</f>
        <v>0</v>
      </c>
      <c r="AK53" s="0" t="n">
        <f aca="false">IF(OR(AK$3="",Consolidado!$D53=""),0,IF(ISNUMBER(SEARCH(AK$3,Consolidado!$D53)),IF(COUNTIFS(Consolidado!$AC$5:AC53,Consolidado!$AC53,Consolidado!$D$5:D53,"*"&amp;AK$3&amp;"*")=1,1,0),0))</f>
        <v>0</v>
      </c>
      <c r="AL53" s="0" t="n">
        <f aca="false">IF(OR(AL$3="",Consolidado!$D53=""),0,IF(ISNUMBER(SEARCH(AL$3,Consolidado!$D53)),IF(COUNTIFS(Consolidado!$AC$5:AC53,Consolidado!$AC53,Consolidado!$D$5:D53,"*"&amp;AL$3&amp;"*")=1,1,0),0))</f>
        <v>0</v>
      </c>
      <c r="AM53" s="0" t="n">
        <f aca="false">IF(OR(AM$3="",Consolidado!$D53=""),0,IF(ISNUMBER(SEARCH(AM$3,Consolidado!$D53)),IF(COUNTIFS(Consolidado!$AC$5:AC53,Consolidado!$AC53,Consolidado!$D$5:D53,"*"&amp;AM$3&amp;"*")=1,1,0),0))</f>
        <v>0</v>
      </c>
      <c r="AN53" s="0" t="n">
        <f aca="false">IF(OR(AN$3="",Consolidado!$D53=""),0,IF(ISNUMBER(SEARCH(AN$3,Consolidado!$D53)),IF(COUNTIFS(Consolidado!$AC$5:AC53,Consolidado!$AC53,Consolidado!$D$5:D53,"*"&amp;AN$3&amp;"*")=1,1,0),0))</f>
        <v>0</v>
      </c>
      <c r="AO53" s="0" t="n">
        <f aca="false">IF(OR(AO$3="",Consolidado!$D53=""),0,IF(ISNUMBER(SEARCH(AO$3,Consolidado!$D53)),IF(COUNTIFS(Consolidado!$AC$5:AC53,Consolidado!$AC53,Consolidado!$D$5:D53,"*"&amp;AO$3&amp;"*")=1,1,0),0))</f>
        <v>0</v>
      </c>
    </row>
    <row r="54" customFormat="false" ht="15" hidden="false" customHeight="false" outlineLevel="0" collapsed="false">
      <c r="B54" s="0" t="n">
        <f aca="false">IF(OR(B$3="",Consolidado!$D54=""),0,IF(ISNUMBER(SEARCH(B$3,Consolidado!$D54)),IF(COUNTIFS(Consolidado!$AC$5:AC54,Consolidado!$AC54,Consolidado!$D$5:D54,"*"&amp;B$3&amp;"*")=1,1,0),0))</f>
        <v>0</v>
      </c>
      <c r="C54" s="0" t="n">
        <f aca="false">IF(OR(C$3="",Consolidado!$D54=""),0,IF(ISNUMBER(SEARCH(C$3,Consolidado!$D54)),IF(COUNTIFS(Consolidado!$AC$5:AC54,Consolidado!$AC54,Consolidado!$D$5:D54,"*"&amp;C$3&amp;"*")=1,1,0),0))</f>
        <v>0</v>
      </c>
      <c r="D54" s="0" t="n">
        <f aca="false">IF(OR(D$3="",Consolidado!$D54=""),0,IF(ISNUMBER(SEARCH(D$3,Consolidado!$D54)),IF(COUNTIFS(Consolidado!$AC$5:AC54,Consolidado!$AC54,Consolidado!$D$5:D54,"*"&amp;D$3&amp;"*")=1,1,0),0))</f>
        <v>0</v>
      </c>
      <c r="E54" s="0" t="n">
        <f aca="false">IF(OR(E$3="",Consolidado!$D54=""),0,IF(ISNUMBER(SEARCH(E$3,Consolidado!$D54)),IF(COUNTIFS(Consolidado!$AC$5:AC54,Consolidado!$AC54,Consolidado!$D$5:D54,"*"&amp;E$3&amp;"*")=1,1,0),0))</f>
        <v>0</v>
      </c>
      <c r="F54" s="0" t="n">
        <f aca="false">IF(OR(F$3="",Consolidado!$D54=""),0,IF(ISNUMBER(SEARCH(F$3,Consolidado!$D54)),IF(COUNTIFS(Consolidado!$AC$5:AC54,Consolidado!$AC54,Consolidado!$D$5:D54,"*"&amp;F$3&amp;"*")=1,1,0),0))</f>
        <v>0</v>
      </c>
      <c r="G54" s="0" t="n">
        <f aca="false">IF(OR(G$3="",Consolidado!$D54=""),0,IF(ISNUMBER(SEARCH(G$3,Consolidado!$D54)),IF(COUNTIFS(Consolidado!$AC$5:AC54,Consolidado!$AC54,Consolidado!$D$5:D54,"*"&amp;G$3&amp;"*")=1,1,0),0))</f>
        <v>0</v>
      </c>
      <c r="H54" s="0" t="n">
        <f aca="false">IF(OR(H$3="",Consolidado!$D54=""),0,IF(ISNUMBER(SEARCH(H$3,Consolidado!$D54)),IF(COUNTIFS(Consolidado!$AC$5:AC54,Consolidado!$AC54,Consolidado!$D$5:D54,"*"&amp;H$3&amp;"*")=1,1,0),0))</f>
        <v>0</v>
      </c>
      <c r="I54" s="0" t="n">
        <f aca="false">IF(OR(I$3="",Consolidado!$D54=""),0,IF(ISNUMBER(SEARCH(I$3,Consolidado!$D54)),IF(COUNTIFS(Consolidado!$AC$5:AC54,Consolidado!$AC54,Consolidado!$D$5:D54,"*"&amp;I$3&amp;"*")=1,1,0),0))</f>
        <v>0</v>
      </c>
      <c r="J54" s="0" t="n">
        <f aca="false">IF(OR(J$3="",Consolidado!$D54=""),0,IF(ISNUMBER(SEARCH(J$3,Consolidado!$D54)),IF(COUNTIFS(Consolidado!$AC$5:AC54,Consolidado!$AC54,Consolidado!$D$5:D54,"*"&amp;J$3&amp;"*")=1,1,0),0))</f>
        <v>0</v>
      </c>
      <c r="K54" s="0" t="n">
        <f aca="false">IF(OR(K$3="",Consolidado!$D54=""),0,IF(ISNUMBER(SEARCH(K$3,Consolidado!$D54)),IF(COUNTIFS(Consolidado!$AC$5:AC54,Consolidado!$AC54,Consolidado!$D$5:D54,"*"&amp;K$3&amp;"*")=1,1,0),0))</f>
        <v>0</v>
      </c>
      <c r="L54" s="0" t="n">
        <f aca="false">IF(OR(L$3="",Consolidado!$D54=""),0,IF(ISNUMBER(SEARCH(L$3,Consolidado!$D54)),IF(COUNTIFS(Consolidado!$AC$5:AC54,Consolidado!$AC54,Consolidado!$D$5:D54,"*"&amp;L$3&amp;"*")=1,1,0),0))</f>
        <v>0</v>
      </c>
      <c r="M54" s="0" t="n">
        <f aca="false">IF(OR(M$3="",Consolidado!$D54=""),0,IF(ISNUMBER(SEARCH(M$3,Consolidado!$D54)),IF(COUNTIFS(Consolidado!$AC$5:AC54,Consolidado!$AC54,Consolidado!$D$5:D54,"*"&amp;M$3&amp;"*")=1,1,0),0))</f>
        <v>0</v>
      </c>
      <c r="N54" s="0" t="n">
        <f aca="false">IF(OR(N$3="",Consolidado!$D54=""),0,IF(ISNUMBER(SEARCH(N$3,Consolidado!$D54)),IF(COUNTIFS(Consolidado!$AC$5:AC54,Consolidado!$AC54,Consolidado!$D$5:D54,"*"&amp;N$3&amp;"*")=1,1,0),0))</f>
        <v>0</v>
      </c>
      <c r="O54" s="0" t="n">
        <f aca="false">IF(OR(O$3="",Consolidado!$D54=""),0,IF(ISNUMBER(SEARCH(O$3,Consolidado!$D54)),IF(COUNTIFS(Consolidado!$AC$5:AC54,Consolidado!$AC54,Consolidado!$D$5:D54,"*"&amp;O$3&amp;"*")=1,1,0),0))</f>
        <v>0</v>
      </c>
      <c r="P54" s="0" t="n">
        <f aca="false">IF(OR(P$3="",Consolidado!$D54=""),0,IF(ISNUMBER(SEARCH(P$3,Consolidado!$D54)),IF(COUNTIFS(Consolidado!$AC$5:AC54,Consolidado!$AC54,Consolidado!$D$5:D54,"*"&amp;P$3&amp;"*")=1,1,0),0))</f>
        <v>0</v>
      </c>
      <c r="Q54" s="0" t="n">
        <f aca="false">IF(OR(Q$3="",Consolidado!$D54=""),0,IF(ISNUMBER(SEARCH(Q$3,Consolidado!$D54)),IF(COUNTIFS(Consolidado!$AC$5:AC54,Consolidado!$AC54,Consolidado!$D$5:D54,"*"&amp;Q$3&amp;"*")=1,1,0),0))</f>
        <v>0</v>
      </c>
      <c r="R54" s="0" t="n">
        <f aca="false">IF(OR(R$3="",Consolidado!$D54=""),0,IF(ISNUMBER(SEARCH(R$3,Consolidado!$D54)),IF(COUNTIFS(Consolidado!$AC$5:AC54,Consolidado!$AC54,Consolidado!$D$5:D54,"*"&amp;R$3&amp;"*")=1,1,0),0))</f>
        <v>0</v>
      </c>
      <c r="S54" s="0" t="n">
        <f aca="false">IF(OR(S$3="",Consolidado!$D54=""),0,IF(ISNUMBER(SEARCH(S$3,Consolidado!$D54)),IF(COUNTIFS(Consolidado!$AC$5:AC54,Consolidado!$AC54,Consolidado!$D$5:D54,"*"&amp;S$3&amp;"*")=1,1,0),0))</f>
        <v>0</v>
      </c>
      <c r="T54" s="0" t="n">
        <f aca="false">IF(OR(T$3="",Consolidado!$D54=""),0,IF(ISNUMBER(SEARCH(T$3,Consolidado!$D54)),IF(COUNTIFS(Consolidado!$AC$5:AC54,Consolidado!$AC54,Consolidado!$D$5:D54,"*"&amp;T$3&amp;"*")=1,1,0),0))</f>
        <v>0</v>
      </c>
      <c r="U54" s="0" t="n">
        <f aca="false">IF(OR(U$3="",Consolidado!$D54=""),0,IF(ISNUMBER(SEARCH(U$3,Consolidado!$D54)),IF(COUNTIFS(Consolidado!$AC$5:AC54,Consolidado!$AC54,Consolidado!$D$5:D54,"*"&amp;U$3&amp;"*")=1,1,0),0))</f>
        <v>0</v>
      </c>
      <c r="V54" s="0" t="n">
        <f aca="false">IF(OR(V$3="",Consolidado!$D54=""),0,IF(ISNUMBER(SEARCH(V$3,Consolidado!$D54)),IF(COUNTIFS(Consolidado!$AC$5:AC54,Consolidado!$AC54,Consolidado!$D$5:D54,"*"&amp;V$3&amp;"*")=1,1,0),0))</f>
        <v>0</v>
      </c>
      <c r="W54" s="0" t="n">
        <f aca="false">IF(OR(W$3="",Consolidado!$D54=""),0,IF(ISNUMBER(SEARCH(W$3,Consolidado!$D54)),IF(COUNTIFS(Consolidado!$AC$5:AC54,Consolidado!$AC54,Consolidado!$D$5:D54,"*"&amp;W$3&amp;"*")=1,1,0),0))</f>
        <v>0</v>
      </c>
      <c r="X54" s="0" t="n">
        <f aca="false">IF(OR(X$3="",Consolidado!$D54=""),0,IF(ISNUMBER(SEARCH(X$3,Consolidado!$D54)),IF(COUNTIFS(Consolidado!$AC$5:AC54,Consolidado!$AC54,Consolidado!$D$5:D54,"*"&amp;X$3&amp;"*")=1,1,0),0))</f>
        <v>0</v>
      </c>
      <c r="Y54" s="0" t="n">
        <f aca="false">IF(OR(Y$3="",Consolidado!$D54=""),0,IF(ISNUMBER(SEARCH(Y$3,Consolidado!$D54)),IF(COUNTIFS(Consolidado!$AC$5:AC54,Consolidado!$AC54,Consolidado!$D$5:D54,"*"&amp;Y$3&amp;"*")=1,1,0),0))</f>
        <v>0</v>
      </c>
      <c r="Z54" s="0" t="n">
        <f aca="false">IF(OR(Z$3="",Consolidado!$D54=""),0,IF(ISNUMBER(SEARCH(Z$3,Consolidado!$D54)),IF(COUNTIFS(Consolidado!$AC$5:AC54,Consolidado!$AC54,Consolidado!$D$5:D54,"*"&amp;Z$3&amp;"*")=1,1,0),0))</f>
        <v>0</v>
      </c>
      <c r="AA54" s="0" t="n">
        <f aca="false">IF(OR(AA$3="",Consolidado!$D54=""),0,IF(ISNUMBER(SEARCH(AA$3,Consolidado!$D54)),IF(COUNTIFS(Consolidado!$AC$5:AC54,Consolidado!$AC54,Consolidado!$D$5:D54,"*"&amp;AA$3&amp;"*")=1,1,0),0))</f>
        <v>0</v>
      </c>
      <c r="AB54" s="0" t="n">
        <f aca="false">IF(OR(AB$3="",Consolidado!$D54=""),0,IF(ISNUMBER(SEARCH(AB$3,Consolidado!$D54)),IF(COUNTIFS(Consolidado!$AC$5:AC54,Consolidado!$AC54,Consolidado!$D$5:D54,"*"&amp;AB$3&amp;"*")=1,1,0),0))</f>
        <v>0</v>
      </c>
      <c r="AC54" s="0" t="n">
        <f aca="false">IF(OR(AC$3="",Consolidado!$D54=""),0,IF(ISNUMBER(SEARCH(AC$3,Consolidado!$D54)),IF(COUNTIFS(Consolidado!$AC$5:AC54,Consolidado!$AC54,Consolidado!$D$5:D54,"*"&amp;AC$3&amp;"*")=1,1,0),0))</f>
        <v>0</v>
      </c>
      <c r="AD54" s="0" t="n">
        <f aca="false">IF(OR(AD$3="",Consolidado!$D54=""),0,IF(ISNUMBER(SEARCH(AD$3,Consolidado!$D54)),IF(COUNTIFS(Consolidado!$AC$5:AC54,Consolidado!$AC54,Consolidado!$D$5:D54,"*"&amp;AD$3&amp;"*")=1,1,0),0))</f>
        <v>0</v>
      </c>
      <c r="AE54" s="0" t="n">
        <f aca="false">IF(OR(AE$3="",Consolidado!$D54=""),0,IF(ISNUMBER(SEARCH(AE$3,Consolidado!$D54)),IF(COUNTIFS(Consolidado!$AC$5:AC54,Consolidado!$AC54,Consolidado!$D$5:D54,"*"&amp;AE$3&amp;"*")=1,1,0),0))</f>
        <v>0</v>
      </c>
      <c r="AF54" s="0" t="n">
        <f aca="false">IF(OR(AF$3="",Consolidado!$D54=""),0,IF(ISNUMBER(SEARCH(AF$3,Consolidado!$D54)),IF(COUNTIFS(Consolidado!$AC$5:AC54,Consolidado!$AC54,Consolidado!$D$5:D54,"*"&amp;AF$3&amp;"*")=1,1,0),0))</f>
        <v>0</v>
      </c>
      <c r="AG54" s="0" t="n">
        <f aca="false">IF(OR(AG$3="",Consolidado!$D54=""),0,IF(ISNUMBER(SEARCH(AG$3,Consolidado!$D54)),IF(COUNTIFS(Consolidado!$AC$5:AC54,Consolidado!$AC54,Consolidado!$D$5:D54,"*"&amp;AG$3&amp;"*")=1,1,0),0))</f>
        <v>0</v>
      </c>
      <c r="AH54" s="0" t="n">
        <f aca="false">IF(OR(AH$3="",Consolidado!$D54=""),0,IF(ISNUMBER(SEARCH(AH$3,Consolidado!$D54)),IF(COUNTIFS(Consolidado!$AC$5:AC54,Consolidado!$AC54,Consolidado!$D$5:D54,"*"&amp;AH$3&amp;"*")=1,1,0),0))</f>
        <v>0</v>
      </c>
      <c r="AI54" s="0" t="n">
        <f aca="false">IF(OR(AI$3="",Consolidado!$D54=""),0,IF(ISNUMBER(SEARCH(AI$3,Consolidado!$D54)),IF(COUNTIFS(Consolidado!$AC$5:AC54,Consolidado!$AC54,Consolidado!$D$5:D54,"*"&amp;AI$3&amp;"*")=1,1,0),0))</f>
        <v>0</v>
      </c>
      <c r="AJ54" s="0" t="n">
        <f aca="false">IF(OR(AJ$3="",Consolidado!$D54=""),0,IF(ISNUMBER(SEARCH(AJ$3,Consolidado!$D54)),IF(COUNTIFS(Consolidado!$AC$5:AC54,Consolidado!$AC54,Consolidado!$D$5:D54,"*"&amp;AJ$3&amp;"*")=1,1,0),0))</f>
        <v>0</v>
      </c>
      <c r="AK54" s="0" t="n">
        <f aca="false">IF(OR(AK$3="",Consolidado!$D54=""),0,IF(ISNUMBER(SEARCH(AK$3,Consolidado!$D54)),IF(COUNTIFS(Consolidado!$AC$5:AC54,Consolidado!$AC54,Consolidado!$D$5:D54,"*"&amp;AK$3&amp;"*")=1,1,0),0))</f>
        <v>0</v>
      </c>
      <c r="AL54" s="0" t="n">
        <f aca="false">IF(OR(AL$3="",Consolidado!$D54=""),0,IF(ISNUMBER(SEARCH(AL$3,Consolidado!$D54)),IF(COUNTIFS(Consolidado!$AC$5:AC54,Consolidado!$AC54,Consolidado!$D$5:D54,"*"&amp;AL$3&amp;"*")=1,1,0),0))</f>
        <v>0</v>
      </c>
      <c r="AM54" s="0" t="n">
        <f aca="false">IF(OR(AM$3="",Consolidado!$D54=""),0,IF(ISNUMBER(SEARCH(AM$3,Consolidado!$D54)),IF(COUNTIFS(Consolidado!$AC$5:AC54,Consolidado!$AC54,Consolidado!$D$5:D54,"*"&amp;AM$3&amp;"*")=1,1,0),0))</f>
        <v>0</v>
      </c>
      <c r="AN54" s="0" t="n">
        <f aca="false">IF(OR(AN$3="",Consolidado!$D54=""),0,IF(ISNUMBER(SEARCH(AN$3,Consolidado!$D54)),IF(COUNTIFS(Consolidado!$AC$5:AC54,Consolidado!$AC54,Consolidado!$D$5:D54,"*"&amp;AN$3&amp;"*")=1,1,0),0))</f>
        <v>0</v>
      </c>
      <c r="AO54" s="0" t="n">
        <f aca="false">IF(OR(AO$3="",Consolidado!$D54=""),0,IF(ISNUMBER(SEARCH(AO$3,Consolidado!$D54)),IF(COUNTIFS(Consolidado!$AC$5:AC54,Consolidado!$AC54,Consolidado!$D$5:D54,"*"&amp;AO$3&amp;"*")=1,1,0),0))</f>
        <v>0</v>
      </c>
    </row>
    <row r="55" customFormat="false" ht="15" hidden="false" customHeight="false" outlineLevel="0" collapsed="false">
      <c r="B55" s="0" t="n">
        <f aca="false">IF(OR(B$3="",Consolidado!$D55=""),0,IF(ISNUMBER(SEARCH(B$3,Consolidado!$D55)),IF(COUNTIFS(Consolidado!$AC$5:AC55,Consolidado!$AC55,Consolidado!$D$5:D55,"*"&amp;B$3&amp;"*")=1,1,0),0))</f>
        <v>0</v>
      </c>
      <c r="C55" s="0" t="n">
        <f aca="false">IF(OR(C$3="",Consolidado!$D55=""),0,IF(ISNUMBER(SEARCH(C$3,Consolidado!$D55)),IF(COUNTIFS(Consolidado!$AC$5:AC55,Consolidado!$AC55,Consolidado!$D$5:D55,"*"&amp;C$3&amp;"*")=1,1,0),0))</f>
        <v>0</v>
      </c>
      <c r="D55" s="0" t="n">
        <f aca="false">IF(OR(D$3="",Consolidado!$D55=""),0,IF(ISNUMBER(SEARCH(D$3,Consolidado!$D55)),IF(COUNTIFS(Consolidado!$AC$5:AC55,Consolidado!$AC55,Consolidado!$D$5:D55,"*"&amp;D$3&amp;"*")=1,1,0),0))</f>
        <v>0</v>
      </c>
      <c r="E55" s="0" t="n">
        <f aca="false">IF(OR(E$3="",Consolidado!$D55=""),0,IF(ISNUMBER(SEARCH(E$3,Consolidado!$D55)),IF(COUNTIFS(Consolidado!$AC$5:AC55,Consolidado!$AC55,Consolidado!$D$5:D55,"*"&amp;E$3&amp;"*")=1,1,0),0))</f>
        <v>0</v>
      </c>
      <c r="F55" s="0" t="n">
        <f aca="false">IF(OR(F$3="",Consolidado!$D55=""),0,IF(ISNUMBER(SEARCH(F$3,Consolidado!$D55)),IF(COUNTIFS(Consolidado!$AC$5:AC55,Consolidado!$AC55,Consolidado!$D$5:D55,"*"&amp;F$3&amp;"*")=1,1,0),0))</f>
        <v>0</v>
      </c>
      <c r="G55" s="0" t="n">
        <f aca="false">IF(OR(G$3="",Consolidado!$D55=""),0,IF(ISNUMBER(SEARCH(G$3,Consolidado!$D55)),IF(COUNTIFS(Consolidado!$AC$5:AC55,Consolidado!$AC55,Consolidado!$D$5:D55,"*"&amp;G$3&amp;"*")=1,1,0),0))</f>
        <v>0</v>
      </c>
      <c r="H55" s="0" t="n">
        <f aca="false">IF(OR(H$3="",Consolidado!$D55=""),0,IF(ISNUMBER(SEARCH(H$3,Consolidado!$D55)),IF(COUNTIFS(Consolidado!$AC$5:AC55,Consolidado!$AC55,Consolidado!$D$5:D55,"*"&amp;H$3&amp;"*")=1,1,0),0))</f>
        <v>0</v>
      </c>
      <c r="I55" s="0" t="n">
        <f aca="false">IF(OR(I$3="",Consolidado!$D55=""),0,IF(ISNUMBER(SEARCH(I$3,Consolidado!$D55)),IF(COUNTIFS(Consolidado!$AC$5:AC55,Consolidado!$AC55,Consolidado!$D$5:D55,"*"&amp;I$3&amp;"*")=1,1,0),0))</f>
        <v>0</v>
      </c>
      <c r="J55" s="0" t="n">
        <f aca="false">IF(OR(J$3="",Consolidado!$D55=""),0,IF(ISNUMBER(SEARCH(J$3,Consolidado!$D55)),IF(COUNTIFS(Consolidado!$AC$5:AC55,Consolidado!$AC55,Consolidado!$D$5:D55,"*"&amp;J$3&amp;"*")=1,1,0),0))</f>
        <v>0</v>
      </c>
      <c r="K55" s="0" t="n">
        <f aca="false">IF(OR(K$3="",Consolidado!$D55=""),0,IF(ISNUMBER(SEARCH(K$3,Consolidado!$D55)),IF(COUNTIFS(Consolidado!$AC$5:AC55,Consolidado!$AC55,Consolidado!$D$5:D55,"*"&amp;K$3&amp;"*")=1,1,0),0))</f>
        <v>0</v>
      </c>
      <c r="L55" s="0" t="n">
        <f aca="false">IF(OR(L$3="",Consolidado!$D55=""),0,IF(ISNUMBER(SEARCH(L$3,Consolidado!$D55)),IF(COUNTIFS(Consolidado!$AC$5:AC55,Consolidado!$AC55,Consolidado!$D$5:D55,"*"&amp;L$3&amp;"*")=1,1,0),0))</f>
        <v>0</v>
      </c>
      <c r="M55" s="0" t="n">
        <f aca="false">IF(OR(M$3="",Consolidado!$D55=""),0,IF(ISNUMBER(SEARCH(M$3,Consolidado!$D55)),IF(COUNTIFS(Consolidado!$AC$5:AC55,Consolidado!$AC55,Consolidado!$D$5:D55,"*"&amp;M$3&amp;"*")=1,1,0),0))</f>
        <v>0</v>
      </c>
      <c r="N55" s="0" t="n">
        <f aca="false">IF(OR(N$3="",Consolidado!$D55=""),0,IF(ISNUMBER(SEARCH(N$3,Consolidado!$D55)),IF(COUNTIFS(Consolidado!$AC$5:AC55,Consolidado!$AC55,Consolidado!$D$5:D55,"*"&amp;N$3&amp;"*")=1,1,0),0))</f>
        <v>0</v>
      </c>
      <c r="O55" s="0" t="n">
        <f aca="false">IF(OR(O$3="",Consolidado!$D55=""),0,IF(ISNUMBER(SEARCH(O$3,Consolidado!$D55)),IF(COUNTIFS(Consolidado!$AC$5:AC55,Consolidado!$AC55,Consolidado!$D$5:D55,"*"&amp;O$3&amp;"*")=1,1,0),0))</f>
        <v>0</v>
      </c>
      <c r="P55" s="0" t="n">
        <f aca="false">IF(OR(P$3="",Consolidado!$D55=""),0,IF(ISNUMBER(SEARCH(P$3,Consolidado!$D55)),IF(COUNTIFS(Consolidado!$AC$5:AC55,Consolidado!$AC55,Consolidado!$D$5:D55,"*"&amp;P$3&amp;"*")=1,1,0),0))</f>
        <v>0</v>
      </c>
      <c r="Q55" s="0" t="n">
        <f aca="false">IF(OR(Q$3="",Consolidado!$D55=""),0,IF(ISNUMBER(SEARCH(Q$3,Consolidado!$D55)),IF(COUNTIFS(Consolidado!$AC$5:AC55,Consolidado!$AC55,Consolidado!$D$5:D55,"*"&amp;Q$3&amp;"*")=1,1,0),0))</f>
        <v>0</v>
      </c>
      <c r="R55" s="0" t="n">
        <f aca="false">IF(OR(R$3="",Consolidado!$D55=""),0,IF(ISNUMBER(SEARCH(R$3,Consolidado!$D55)),IF(COUNTIFS(Consolidado!$AC$5:AC55,Consolidado!$AC55,Consolidado!$D$5:D55,"*"&amp;R$3&amp;"*")=1,1,0),0))</f>
        <v>0</v>
      </c>
      <c r="S55" s="0" t="n">
        <f aca="false">IF(OR(S$3="",Consolidado!$D55=""),0,IF(ISNUMBER(SEARCH(S$3,Consolidado!$D55)),IF(COUNTIFS(Consolidado!$AC$5:AC55,Consolidado!$AC55,Consolidado!$D$5:D55,"*"&amp;S$3&amp;"*")=1,1,0),0))</f>
        <v>0</v>
      </c>
      <c r="T55" s="0" t="n">
        <f aca="false">IF(OR(T$3="",Consolidado!$D55=""),0,IF(ISNUMBER(SEARCH(T$3,Consolidado!$D55)),IF(COUNTIFS(Consolidado!$AC$5:AC55,Consolidado!$AC55,Consolidado!$D$5:D55,"*"&amp;T$3&amp;"*")=1,1,0),0))</f>
        <v>0</v>
      </c>
      <c r="U55" s="0" t="n">
        <f aca="false">IF(OR(U$3="",Consolidado!$D55=""),0,IF(ISNUMBER(SEARCH(U$3,Consolidado!$D55)),IF(COUNTIFS(Consolidado!$AC$5:AC55,Consolidado!$AC55,Consolidado!$D$5:D55,"*"&amp;U$3&amp;"*")=1,1,0),0))</f>
        <v>0</v>
      </c>
      <c r="V55" s="0" t="n">
        <f aca="false">IF(OR(V$3="",Consolidado!$D55=""),0,IF(ISNUMBER(SEARCH(V$3,Consolidado!$D55)),IF(COUNTIFS(Consolidado!$AC$5:AC55,Consolidado!$AC55,Consolidado!$D$5:D55,"*"&amp;V$3&amp;"*")=1,1,0),0))</f>
        <v>0</v>
      </c>
      <c r="W55" s="0" t="n">
        <f aca="false">IF(OR(W$3="",Consolidado!$D55=""),0,IF(ISNUMBER(SEARCH(W$3,Consolidado!$D55)),IF(COUNTIFS(Consolidado!$AC$5:AC55,Consolidado!$AC55,Consolidado!$D$5:D55,"*"&amp;W$3&amp;"*")=1,1,0),0))</f>
        <v>0</v>
      </c>
      <c r="X55" s="0" t="n">
        <f aca="false">IF(OR(X$3="",Consolidado!$D55=""),0,IF(ISNUMBER(SEARCH(X$3,Consolidado!$D55)),IF(COUNTIFS(Consolidado!$AC$5:AC55,Consolidado!$AC55,Consolidado!$D$5:D55,"*"&amp;X$3&amp;"*")=1,1,0),0))</f>
        <v>0</v>
      </c>
      <c r="Y55" s="0" t="n">
        <f aca="false">IF(OR(Y$3="",Consolidado!$D55=""),0,IF(ISNUMBER(SEARCH(Y$3,Consolidado!$D55)),IF(COUNTIFS(Consolidado!$AC$5:AC55,Consolidado!$AC55,Consolidado!$D$5:D55,"*"&amp;Y$3&amp;"*")=1,1,0),0))</f>
        <v>0</v>
      </c>
      <c r="Z55" s="0" t="n">
        <f aca="false">IF(OR(Z$3="",Consolidado!$D55=""),0,IF(ISNUMBER(SEARCH(Z$3,Consolidado!$D55)),IF(COUNTIFS(Consolidado!$AC$5:AC55,Consolidado!$AC55,Consolidado!$D$5:D55,"*"&amp;Z$3&amp;"*")=1,1,0),0))</f>
        <v>0</v>
      </c>
      <c r="AA55" s="0" t="n">
        <f aca="false">IF(OR(AA$3="",Consolidado!$D55=""),0,IF(ISNUMBER(SEARCH(AA$3,Consolidado!$D55)),IF(COUNTIFS(Consolidado!$AC$5:AC55,Consolidado!$AC55,Consolidado!$D$5:D55,"*"&amp;AA$3&amp;"*")=1,1,0),0))</f>
        <v>0</v>
      </c>
      <c r="AB55" s="0" t="n">
        <f aca="false">IF(OR(AB$3="",Consolidado!$D55=""),0,IF(ISNUMBER(SEARCH(AB$3,Consolidado!$D55)),IF(COUNTIFS(Consolidado!$AC$5:AC55,Consolidado!$AC55,Consolidado!$D$5:D55,"*"&amp;AB$3&amp;"*")=1,1,0),0))</f>
        <v>0</v>
      </c>
      <c r="AC55" s="0" t="n">
        <f aca="false">IF(OR(AC$3="",Consolidado!$D55=""),0,IF(ISNUMBER(SEARCH(AC$3,Consolidado!$D55)),IF(COUNTIFS(Consolidado!$AC$5:AC55,Consolidado!$AC55,Consolidado!$D$5:D55,"*"&amp;AC$3&amp;"*")=1,1,0),0))</f>
        <v>0</v>
      </c>
      <c r="AD55" s="0" t="n">
        <f aca="false">IF(OR(AD$3="",Consolidado!$D55=""),0,IF(ISNUMBER(SEARCH(AD$3,Consolidado!$D55)),IF(COUNTIFS(Consolidado!$AC$5:AC55,Consolidado!$AC55,Consolidado!$D$5:D55,"*"&amp;AD$3&amp;"*")=1,1,0),0))</f>
        <v>0</v>
      </c>
      <c r="AE55" s="0" t="n">
        <f aca="false">IF(OR(AE$3="",Consolidado!$D55=""),0,IF(ISNUMBER(SEARCH(AE$3,Consolidado!$D55)),IF(COUNTIFS(Consolidado!$AC$5:AC55,Consolidado!$AC55,Consolidado!$D$5:D55,"*"&amp;AE$3&amp;"*")=1,1,0),0))</f>
        <v>0</v>
      </c>
      <c r="AF55" s="0" t="n">
        <f aca="false">IF(OR(AF$3="",Consolidado!$D55=""),0,IF(ISNUMBER(SEARCH(AF$3,Consolidado!$D55)),IF(COUNTIFS(Consolidado!$AC$5:AC55,Consolidado!$AC55,Consolidado!$D$5:D55,"*"&amp;AF$3&amp;"*")=1,1,0),0))</f>
        <v>0</v>
      </c>
      <c r="AG55" s="0" t="n">
        <f aca="false">IF(OR(AG$3="",Consolidado!$D55=""),0,IF(ISNUMBER(SEARCH(AG$3,Consolidado!$D55)),IF(COUNTIFS(Consolidado!$AC$5:AC55,Consolidado!$AC55,Consolidado!$D$5:D55,"*"&amp;AG$3&amp;"*")=1,1,0),0))</f>
        <v>0</v>
      </c>
      <c r="AH55" s="0" t="n">
        <f aca="false">IF(OR(AH$3="",Consolidado!$D55=""),0,IF(ISNUMBER(SEARCH(AH$3,Consolidado!$D55)),IF(COUNTIFS(Consolidado!$AC$5:AC55,Consolidado!$AC55,Consolidado!$D$5:D55,"*"&amp;AH$3&amp;"*")=1,1,0),0))</f>
        <v>0</v>
      </c>
      <c r="AI55" s="0" t="n">
        <f aca="false">IF(OR(AI$3="",Consolidado!$D55=""),0,IF(ISNUMBER(SEARCH(AI$3,Consolidado!$D55)),IF(COUNTIFS(Consolidado!$AC$5:AC55,Consolidado!$AC55,Consolidado!$D$5:D55,"*"&amp;AI$3&amp;"*")=1,1,0),0))</f>
        <v>0</v>
      </c>
      <c r="AJ55" s="0" t="n">
        <f aca="false">IF(OR(AJ$3="",Consolidado!$D55=""),0,IF(ISNUMBER(SEARCH(AJ$3,Consolidado!$D55)),IF(COUNTIFS(Consolidado!$AC$5:AC55,Consolidado!$AC55,Consolidado!$D$5:D55,"*"&amp;AJ$3&amp;"*")=1,1,0),0))</f>
        <v>0</v>
      </c>
      <c r="AK55" s="0" t="n">
        <f aca="false">IF(OR(AK$3="",Consolidado!$D55=""),0,IF(ISNUMBER(SEARCH(AK$3,Consolidado!$D55)),IF(COUNTIFS(Consolidado!$AC$5:AC55,Consolidado!$AC55,Consolidado!$D$5:D55,"*"&amp;AK$3&amp;"*")=1,1,0),0))</f>
        <v>0</v>
      </c>
      <c r="AL55" s="0" t="n">
        <f aca="false">IF(OR(AL$3="",Consolidado!$D55=""),0,IF(ISNUMBER(SEARCH(AL$3,Consolidado!$D55)),IF(COUNTIFS(Consolidado!$AC$5:AC55,Consolidado!$AC55,Consolidado!$D$5:D55,"*"&amp;AL$3&amp;"*")=1,1,0),0))</f>
        <v>0</v>
      </c>
      <c r="AM55" s="0" t="n">
        <f aca="false">IF(OR(AM$3="",Consolidado!$D55=""),0,IF(ISNUMBER(SEARCH(AM$3,Consolidado!$D55)),IF(COUNTIFS(Consolidado!$AC$5:AC55,Consolidado!$AC55,Consolidado!$D$5:D55,"*"&amp;AM$3&amp;"*")=1,1,0),0))</f>
        <v>0</v>
      </c>
      <c r="AN55" s="0" t="n">
        <f aca="false">IF(OR(AN$3="",Consolidado!$D55=""),0,IF(ISNUMBER(SEARCH(AN$3,Consolidado!$D55)),IF(COUNTIFS(Consolidado!$AC$5:AC55,Consolidado!$AC55,Consolidado!$D$5:D55,"*"&amp;AN$3&amp;"*")=1,1,0),0))</f>
        <v>0</v>
      </c>
      <c r="AO55" s="0" t="n">
        <f aca="false">IF(OR(AO$3="",Consolidado!$D55=""),0,IF(ISNUMBER(SEARCH(AO$3,Consolidado!$D55)),IF(COUNTIFS(Consolidado!$AC$5:AC55,Consolidado!$AC55,Consolidado!$D$5:D55,"*"&amp;AO$3&amp;"*")=1,1,0),0))</f>
        <v>0</v>
      </c>
    </row>
    <row r="56" customFormat="false" ht="15" hidden="false" customHeight="false" outlineLevel="0" collapsed="false">
      <c r="B56" s="0" t="n">
        <f aca="false">IF(OR(B$3="",Consolidado!$D56=""),0,IF(ISNUMBER(SEARCH(B$3,Consolidado!$D56)),IF(COUNTIFS(Consolidado!$AC$5:AC56,Consolidado!$AC56,Consolidado!$D$5:D56,"*"&amp;B$3&amp;"*")=1,1,0),0))</f>
        <v>0</v>
      </c>
      <c r="C56" s="0" t="n">
        <f aca="false">IF(OR(C$3="",Consolidado!$D56=""),0,IF(ISNUMBER(SEARCH(C$3,Consolidado!$D56)),IF(COUNTIFS(Consolidado!$AC$5:AC56,Consolidado!$AC56,Consolidado!$D$5:D56,"*"&amp;C$3&amp;"*")=1,1,0),0))</f>
        <v>0</v>
      </c>
      <c r="D56" s="0" t="n">
        <f aca="false">IF(OR(D$3="",Consolidado!$D56=""),0,IF(ISNUMBER(SEARCH(D$3,Consolidado!$D56)),IF(COUNTIFS(Consolidado!$AC$5:AC56,Consolidado!$AC56,Consolidado!$D$5:D56,"*"&amp;D$3&amp;"*")=1,1,0),0))</f>
        <v>0</v>
      </c>
      <c r="E56" s="0" t="n">
        <f aca="false">IF(OR(E$3="",Consolidado!$D56=""),0,IF(ISNUMBER(SEARCH(E$3,Consolidado!$D56)),IF(COUNTIFS(Consolidado!$AC$5:AC56,Consolidado!$AC56,Consolidado!$D$5:D56,"*"&amp;E$3&amp;"*")=1,1,0),0))</f>
        <v>0</v>
      </c>
      <c r="F56" s="0" t="n">
        <f aca="false">IF(OR(F$3="",Consolidado!$D56=""),0,IF(ISNUMBER(SEARCH(F$3,Consolidado!$D56)),IF(COUNTIFS(Consolidado!$AC$5:AC56,Consolidado!$AC56,Consolidado!$D$5:D56,"*"&amp;F$3&amp;"*")=1,1,0),0))</f>
        <v>0</v>
      </c>
      <c r="G56" s="0" t="n">
        <f aca="false">IF(OR(G$3="",Consolidado!$D56=""),0,IF(ISNUMBER(SEARCH(G$3,Consolidado!$D56)),IF(COUNTIFS(Consolidado!$AC$5:AC56,Consolidado!$AC56,Consolidado!$D$5:D56,"*"&amp;G$3&amp;"*")=1,1,0),0))</f>
        <v>0</v>
      </c>
      <c r="H56" s="0" t="n">
        <f aca="false">IF(OR(H$3="",Consolidado!$D56=""),0,IF(ISNUMBER(SEARCH(H$3,Consolidado!$D56)),IF(COUNTIFS(Consolidado!$AC$5:AC56,Consolidado!$AC56,Consolidado!$D$5:D56,"*"&amp;H$3&amp;"*")=1,1,0),0))</f>
        <v>0</v>
      </c>
      <c r="I56" s="0" t="n">
        <f aca="false">IF(OR(I$3="",Consolidado!$D56=""),0,IF(ISNUMBER(SEARCH(I$3,Consolidado!$D56)),IF(COUNTIFS(Consolidado!$AC$5:AC56,Consolidado!$AC56,Consolidado!$D$5:D56,"*"&amp;I$3&amp;"*")=1,1,0),0))</f>
        <v>0</v>
      </c>
      <c r="J56" s="0" t="n">
        <f aca="false">IF(OR(J$3="",Consolidado!$D56=""),0,IF(ISNUMBER(SEARCH(J$3,Consolidado!$D56)),IF(COUNTIFS(Consolidado!$AC$5:AC56,Consolidado!$AC56,Consolidado!$D$5:D56,"*"&amp;J$3&amp;"*")=1,1,0),0))</f>
        <v>0</v>
      </c>
      <c r="K56" s="0" t="n">
        <f aca="false">IF(OR(K$3="",Consolidado!$D56=""),0,IF(ISNUMBER(SEARCH(K$3,Consolidado!$D56)),IF(COUNTIFS(Consolidado!$AC$5:AC56,Consolidado!$AC56,Consolidado!$D$5:D56,"*"&amp;K$3&amp;"*")=1,1,0),0))</f>
        <v>0</v>
      </c>
      <c r="L56" s="0" t="n">
        <f aca="false">IF(OR(L$3="",Consolidado!$D56=""),0,IF(ISNUMBER(SEARCH(L$3,Consolidado!$D56)),IF(COUNTIFS(Consolidado!$AC$5:AC56,Consolidado!$AC56,Consolidado!$D$5:D56,"*"&amp;L$3&amp;"*")=1,1,0),0))</f>
        <v>0</v>
      </c>
      <c r="M56" s="0" t="n">
        <f aca="false">IF(OR(M$3="",Consolidado!$D56=""),0,IF(ISNUMBER(SEARCH(M$3,Consolidado!$D56)),IF(COUNTIFS(Consolidado!$AC$5:AC56,Consolidado!$AC56,Consolidado!$D$5:D56,"*"&amp;M$3&amp;"*")=1,1,0),0))</f>
        <v>0</v>
      </c>
      <c r="N56" s="0" t="n">
        <f aca="false">IF(OR(N$3="",Consolidado!$D56=""),0,IF(ISNUMBER(SEARCH(N$3,Consolidado!$D56)),IF(COUNTIFS(Consolidado!$AC$5:AC56,Consolidado!$AC56,Consolidado!$D$5:D56,"*"&amp;N$3&amp;"*")=1,1,0),0))</f>
        <v>0</v>
      </c>
      <c r="O56" s="0" t="n">
        <f aca="false">IF(OR(O$3="",Consolidado!$D56=""),0,IF(ISNUMBER(SEARCH(O$3,Consolidado!$D56)),IF(COUNTIFS(Consolidado!$AC$5:AC56,Consolidado!$AC56,Consolidado!$D$5:D56,"*"&amp;O$3&amp;"*")=1,1,0),0))</f>
        <v>0</v>
      </c>
      <c r="P56" s="0" t="n">
        <f aca="false">IF(OR(P$3="",Consolidado!$D56=""),0,IF(ISNUMBER(SEARCH(P$3,Consolidado!$D56)),IF(COUNTIFS(Consolidado!$AC$5:AC56,Consolidado!$AC56,Consolidado!$D$5:D56,"*"&amp;P$3&amp;"*")=1,1,0),0))</f>
        <v>0</v>
      </c>
      <c r="Q56" s="0" t="n">
        <f aca="false">IF(OR(Q$3="",Consolidado!$D56=""),0,IF(ISNUMBER(SEARCH(Q$3,Consolidado!$D56)),IF(COUNTIFS(Consolidado!$AC$5:AC56,Consolidado!$AC56,Consolidado!$D$5:D56,"*"&amp;Q$3&amp;"*")=1,1,0),0))</f>
        <v>0</v>
      </c>
      <c r="R56" s="0" t="n">
        <f aca="false">IF(OR(R$3="",Consolidado!$D56=""),0,IF(ISNUMBER(SEARCH(R$3,Consolidado!$D56)),IF(COUNTIFS(Consolidado!$AC$5:AC56,Consolidado!$AC56,Consolidado!$D$5:D56,"*"&amp;R$3&amp;"*")=1,1,0),0))</f>
        <v>0</v>
      </c>
      <c r="S56" s="0" t="n">
        <f aca="false">IF(OR(S$3="",Consolidado!$D56=""),0,IF(ISNUMBER(SEARCH(S$3,Consolidado!$D56)),IF(COUNTIFS(Consolidado!$AC$5:AC56,Consolidado!$AC56,Consolidado!$D$5:D56,"*"&amp;S$3&amp;"*")=1,1,0),0))</f>
        <v>0</v>
      </c>
      <c r="T56" s="0" t="n">
        <f aca="false">IF(OR(T$3="",Consolidado!$D56=""),0,IF(ISNUMBER(SEARCH(T$3,Consolidado!$D56)),IF(COUNTIFS(Consolidado!$AC$5:AC56,Consolidado!$AC56,Consolidado!$D$5:D56,"*"&amp;T$3&amp;"*")=1,1,0),0))</f>
        <v>0</v>
      </c>
      <c r="U56" s="0" t="n">
        <f aca="false">IF(OR(U$3="",Consolidado!$D56=""),0,IF(ISNUMBER(SEARCH(U$3,Consolidado!$D56)),IF(COUNTIFS(Consolidado!$AC$5:AC56,Consolidado!$AC56,Consolidado!$D$5:D56,"*"&amp;U$3&amp;"*")=1,1,0),0))</f>
        <v>0</v>
      </c>
      <c r="V56" s="0" t="n">
        <f aca="false">IF(OR(V$3="",Consolidado!$D56=""),0,IF(ISNUMBER(SEARCH(V$3,Consolidado!$D56)),IF(COUNTIFS(Consolidado!$AC$5:AC56,Consolidado!$AC56,Consolidado!$D$5:D56,"*"&amp;V$3&amp;"*")=1,1,0),0))</f>
        <v>0</v>
      </c>
      <c r="W56" s="0" t="n">
        <f aca="false">IF(OR(W$3="",Consolidado!$D56=""),0,IF(ISNUMBER(SEARCH(W$3,Consolidado!$D56)),IF(COUNTIFS(Consolidado!$AC$5:AC56,Consolidado!$AC56,Consolidado!$D$5:D56,"*"&amp;W$3&amp;"*")=1,1,0),0))</f>
        <v>0</v>
      </c>
      <c r="X56" s="0" t="n">
        <f aca="false">IF(OR(X$3="",Consolidado!$D56=""),0,IF(ISNUMBER(SEARCH(X$3,Consolidado!$D56)),IF(COUNTIFS(Consolidado!$AC$5:AC56,Consolidado!$AC56,Consolidado!$D$5:D56,"*"&amp;X$3&amp;"*")=1,1,0),0))</f>
        <v>0</v>
      </c>
      <c r="Y56" s="0" t="n">
        <f aca="false">IF(OR(Y$3="",Consolidado!$D56=""),0,IF(ISNUMBER(SEARCH(Y$3,Consolidado!$D56)),IF(COUNTIFS(Consolidado!$AC$5:AC56,Consolidado!$AC56,Consolidado!$D$5:D56,"*"&amp;Y$3&amp;"*")=1,1,0),0))</f>
        <v>0</v>
      </c>
      <c r="Z56" s="0" t="n">
        <f aca="false">IF(OR(Z$3="",Consolidado!$D56=""),0,IF(ISNUMBER(SEARCH(Z$3,Consolidado!$D56)),IF(COUNTIFS(Consolidado!$AC$5:AC56,Consolidado!$AC56,Consolidado!$D$5:D56,"*"&amp;Z$3&amp;"*")=1,1,0),0))</f>
        <v>0</v>
      </c>
      <c r="AA56" s="0" t="n">
        <f aca="false">IF(OR(AA$3="",Consolidado!$D56=""),0,IF(ISNUMBER(SEARCH(AA$3,Consolidado!$D56)),IF(COUNTIFS(Consolidado!$AC$5:AC56,Consolidado!$AC56,Consolidado!$D$5:D56,"*"&amp;AA$3&amp;"*")=1,1,0),0))</f>
        <v>0</v>
      </c>
      <c r="AB56" s="0" t="n">
        <f aca="false">IF(OR(AB$3="",Consolidado!$D56=""),0,IF(ISNUMBER(SEARCH(AB$3,Consolidado!$D56)),IF(COUNTIFS(Consolidado!$AC$5:AC56,Consolidado!$AC56,Consolidado!$D$5:D56,"*"&amp;AB$3&amp;"*")=1,1,0),0))</f>
        <v>0</v>
      </c>
      <c r="AC56" s="0" t="n">
        <f aca="false">IF(OR(AC$3="",Consolidado!$D56=""),0,IF(ISNUMBER(SEARCH(AC$3,Consolidado!$D56)),IF(COUNTIFS(Consolidado!$AC$5:AC56,Consolidado!$AC56,Consolidado!$D$5:D56,"*"&amp;AC$3&amp;"*")=1,1,0),0))</f>
        <v>0</v>
      </c>
      <c r="AD56" s="0" t="n">
        <f aca="false">IF(OR(AD$3="",Consolidado!$D56=""),0,IF(ISNUMBER(SEARCH(AD$3,Consolidado!$D56)),IF(COUNTIFS(Consolidado!$AC$5:AC56,Consolidado!$AC56,Consolidado!$D$5:D56,"*"&amp;AD$3&amp;"*")=1,1,0),0))</f>
        <v>0</v>
      </c>
      <c r="AE56" s="0" t="n">
        <f aca="false">IF(OR(AE$3="",Consolidado!$D56=""),0,IF(ISNUMBER(SEARCH(AE$3,Consolidado!$D56)),IF(COUNTIFS(Consolidado!$AC$5:AC56,Consolidado!$AC56,Consolidado!$D$5:D56,"*"&amp;AE$3&amp;"*")=1,1,0),0))</f>
        <v>0</v>
      </c>
      <c r="AF56" s="0" t="n">
        <f aca="false">IF(OR(AF$3="",Consolidado!$D56=""),0,IF(ISNUMBER(SEARCH(AF$3,Consolidado!$D56)),IF(COUNTIFS(Consolidado!$AC$5:AC56,Consolidado!$AC56,Consolidado!$D$5:D56,"*"&amp;AF$3&amp;"*")=1,1,0),0))</f>
        <v>0</v>
      </c>
      <c r="AG56" s="0" t="n">
        <f aca="false">IF(OR(AG$3="",Consolidado!$D56=""),0,IF(ISNUMBER(SEARCH(AG$3,Consolidado!$D56)),IF(COUNTIFS(Consolidado!$AC$5:AC56,Consolidado!$AC56,Consolidado!$D$5:D56,"*"&amp;AG$3&amp;"*")=1,1,0),0))</f>
        <v>0</v>
      </c>
      <c r="AH56" s="0" t="n">
        <f aca="false">IF(OR(AH$3="",Consolidado!$D56=""),0,IF(ISNUMBER(SEARCH(AH$3,Consolidado!$D56)),IF(COUNTIFS(Consolidado!$AC$5:AC56,Consolidado!$AC56,Consolidado!$D$5:D56,"*"&amp;AH$3&amp;"*")=1,1,0),0))</f>
        <v>0</v>
      </c>
      <c r="AI56" s="0" t="n">
        <f aca="false">IF(OR(AI$3="",Consolidado!$D56=""),0,IF(ISNUMBER(SEARCH(AI$3,Consolidado!$D56)),IF(COUNTIFS(Consolidado!$AC$5:AC56,Consolidado!$AC56,Consolidado!$D$5:D56,"*"&amp;AI$3&amp;"*")=1,1,0),0))</f>
        <v>0</v>
      </c>
      <c r="AJ56" s="0" t="n">
        <f aca="false">IF(OR(AJ$3="",Consolidado!$D56=""),0,IF(ISNUMBER(SEARCH(AJ$3,Consolidado!$D56)),IF(COUNTIFS(Consolidado!$AC$5:AC56,Consolidado!$AC56,Consolidado!$D$5:D56,"*"&amp;AJ$3&amp;"*")=1,1,0),0))</f>
        <v>0</v>
      </c>
      <c r="AK56" s="0" t="n">
        <f aca="false">IF(OR(AK$3="",Consolidado!$D56=""),0,IF(ISNUMBER(SEARCH(AK$3,Consolidado!$D56)),IF(COUNTIFS(Consolidado!$AC$5:AC56,Consolidado!$AC56,Consolidado!$D$5:D56,"*"&amp;AK$3&amp;"*")=1,1,0),0))</f>
        <v>0</v>
      </c>
      <c r="AL56" s="0" t="n">
        <f aca="false">IF(OR(AL$3="",Consolidado!$D56=""),0,IF(ISNUMBER(SEARCH(AL$3,Consolidado!$D56)),IF(COUNTIFS(Consolidado!$AC$5:AC56,Consolidado!$AC56,Consolidado!$D$5:D56,"*"&amp;AL$3&amp;"*")=1,1,0),0))</f>
        <v>0</v>
      </c>
      <c r="AM56" s="0" t="n">
        <f aca="false">IF(OR(AM$3="",Consolidado!$D56=""),0,IF(ISNUMBER(SEARCH(AM$3,Consolidado!$D56)),IF(COUNTIFS(Consolidado!$AC$5:AC56,Consolidado!$AC56,Consolidado!$D$5:D56,"*"&amp;AM$3&amp;"*")=1,1,0),0))</f>
        <v>0</v>
      </c>
      <c r="AN56" s="0" t="n">
        <f aca="false">IF(OR(AN$3="",Consolidado!$D56=""),0,IF(ISNUMBER(SEARCH(AN$3,Consolidado!$D56)),IF(COUNTIFS(Consolidado!$AC$5:AC56,Consolidado!$AC56,Consolidado!$D$5:D56,"*"&amp;AN$3&amp;"*")=1,1,0),0))</f>
        <v>0</v>
      </c>
      <c r="AO56" s="0" t="n">
        <f aca="false">IF(OR(AO$3="",Consolidado!$D56=""),0,IF(ISNUMBER(SEARCH(AO$3,Consolidado!$D56)),IF(COUNTIFS(Consolidado!$AC$5:AC56,Consolidado!$AC56,Consolidado!$D$5:D56,"*"&amp;AO$3&amp;"*")=1,1,0),0))</f>
        <v>0</v>
      </c>
    </row>
    <row r="57" customFormat="false" ht="15" hidden="false" customHeight="false" outlineLevel="0" collapsed="false">
      <c r="B57" s="0" t="n">
        <f aca="false">IF(OR(B$3="",Consolidado!$D57=""),0,IF(ISNUMBER(SEARCH(B$3,Consolidado!$D57)),IF(COUNTIFS(Consolidado!$AC$5:AC57,Consolidado!$AC57,Consolidado!$D$5:D57,"*"&amp;B$3&amp;"*")=1,1,0),0))</f>
        <v>0</v>
      </c>
      <c r="C57" s="0" t="n">
        <f aca="false">IF(OR(C$3="",Consolidado!$D57=""),0,IF(ISNUMBER(SEARCH(C$3,Consolidado!$D57)),IF(COUNTIFS(Consolidado!$AC$5:AC57,Consolidado!$AC57,Consolidado!$D$5:D57,"*"&amp;C$3&amp;"*")=1,1,0),0))</f>
        <v>0</v>
      </c>
      <c r="D57" s="0" t="n">
        <f aca="false">IF(OR(D$3="",Consolidado!$D57=""),0,IF(ISNUMBER(SEARCH(D$3,Consolidado!$D57)),IF(COUNTIFS(Consolidado!$AC$5:AC57,Consolidado!$AC57,Consolidado!$D$5:D57,"*"&amp;D$3&amp;"*")=1,1,0),0))</f>
        <v>0</v>
      </c>
      <c r="E57" s="0" t="n">
        <f aca="false">IF(OR(E$3="",Consolidado!$D57=""),0,IF(ISNUMBER(SEARCH(E$3,Consolidado!$D57)),IF(COUNTIFS(Consolidado!$AC$5:AC57,Consolidado!$AC57,Consolidado!$D$5:D57,"*"&amp;E$3&amp;"*")=1,1,0),0))</f>
        <v>0</v>
      </c>
      <c r="F57" s="0" t="n">
        <f aca="false">IF(OR(F$3="",Consolidado!$D57=""),0,IF(ISNUMBER(SEARCH(F$3,Consolidado!$D57)),IF(COUNTIFS(Consolidado!$AC$5:AC57,Consolidado!$AC57,Consolidado!$D$5:D57,"*"&amp;F$3&amp;"*")=1,1,0),0))</f>
        <v>0</v>
      </c>
      <c r="G57" s="0" t="n">
        <f aca="false">IF(OR(G$3="",Consolidado!$D57=""),0,IF(ISNUMBER(SEARCH(G$3,Consolidado!$D57)),IF(COUNTIFS(Consolidado!$AC$5:AC57,Consolidado!$AC57,Consolidado!$D$5:D57,"*"&amp;G$3&amp;"*")=1,1,0),0))</f>
        <v>0</v>
      </c>
      <c r="H57" s="0" t="n">
        <f aca="false">IF(OR(H$3="",Consolidado!$D57=""),0,IF(ISNUMBER(SEARCH(H$3,Consolidado!$D57)),IF(COUNTIFS(Consolidado!$AC$5:AC57,Consolidado!$AC57,Consolidado!$D$5:D57,"*"&amp;H$3&amp;"*")=1,1,0),0))</f>
        <v>0</v>
      </c>
      <c r="I57" s="0" t="n">
        <f aca="false">IF(OR(I$3="",Consolidado!$D57=""),0,IF(ISNUMBER(SEARCH(I$3,Consolidado!$D57)),IF(COUNTIFS(Consolidado!$AC$5:AC57,Consolidado!$AC57,Consolidado!$D$5:D57,"*"&amp;I$3&amp;"*")=1,1,0),0))</f>
        <v>0</v>
      </c>
      <c r="J57" s="0" t="n">
        <f aca="false">IF(OR(J$3="",Consolidado!$D57=""),0,IF(ISNUMBER(SEARCH(J$3,Consolidado!$D57)),IF(COUNTIFS(Consolidado!$AC$5:AC57,Consolidado!$AC57,Consolidado!$D$5:D57,"*"&amp;J$3&amp;"*")=1,1,0),0))</f>
        <v>0</v>
      </c>
      <c r="K57" s="0" t="n">
        <f aca="false">IF(OR(K$3="",Consolidado!$D57=""),0,IF(ISNUMBER(SEARCH(K$3,Consolidado!$D57)),IF(COUNTIFS(Consolidado!$AC$5:AC57,Consolidado!$AC57,Consolidado!$D$5:D57,"*"&amp;K$3&amp;"*")=1,1,0),0))</f>
        <v>0</v>
      </c>
      <c r="L57" s="0" t="n">
        <f aca="false">IF(OR(L$3="",Consolidado!$D57=""),0,IF(ISNUMBER(SEARCH(L$3,Consolidado!$D57)),IF(COUNTIFS(Consolidado!$AC$5:AC57,Consolidado!$AC57,Consolidado!$D$5:D57,"*"&amp;L$3&amp;"*")=1,1,0),0))</f>
        <v>0</v>
      </c>
      <c r="M57" s="0" t="n">
        <f aca="false">IF(OR(M$3="",Consolidado!$D57=""),0,IF(ISNUMBER(SEARCH(M$3,Consolidado!$D57)),IF(COUNTIFS(Consolidado!$AC$5:AC57,Consolidado!$AC57,Consolidado!$D$5:D57,"*"&amp;M$3&amp;"*")=1,1,0),0))</f>
        <v>0</v>
      </c>
      <c r="N57" s="0" t="n">
        <f aca="false">IF(OR(N$3="",Consolidado!$D57=""),0,IF(ISNUMBER(SEARCH(N$3,Consolidado!$D57)),IF(COUNTIFS(Consolidado!$AC$5:AC57,Consolidado!$AC57,Consolidado!$D$5:D57,"*"&amp;N$3&amp;"*")=1,1,0),0))</f>
        <v>0</v>
      </c>
      <c r="O57" s="0" t="n">
        <f aca="false">IF(OR(O$3="",Consolidado!$D57=""),0,IF(ISNUMBER(SEARCH(O$3,Consolidado!$D57)),IF(COUNTIFS(Consolidado!$AC$5:AC57,Consolidado!$AC57,Consolidado!$D$5:D57,"*"&amp;O$3&amp;"*")=1,1,0),0))</f>
        <v>0</v>
      </c>
      <c r="P57" s="0" t="n">
        <f aca="false">IF(OR(P$3="",Consolidado!$D57=""),0,IF(ISNUMBER(SEARCH(P$3,Consolidado!$D57)),IF(COUNTIFS(Consolidado!$AC$5:AC57,Consolidado!$AC57,Consolidado!$D$5:D57,"*"&amp;P$3&amp;"*")=1,1,0),0))</f>
        <v>0</v>
      </c>
      <c r="Q57" s="0" t="n">
        <f aca="false">IF(OR(Q$3="",Consolidado!$D57=""),0,IF(ISNUMBER(SEARCH(Q$3,Consolidado!$D57)),IF(COUNTIFS(Consolidado!$AC$5:AC57,Consolidado!$AC57,Consolidado!$D$5:D57,"*"&amp;Q$3&amp;"*")=1,1,0),0))</f>
        <v>0</v>
      </c>
      <c r="R57" s="0" t="n">
        <f aca="false">IF(OR(R$3="",Consolidado!$D57=""),0,IF(ISNUMBER(SEARCH(R$3,Consolidado!$D57)),IF(COUNTIFS(Consolidado!$AC$5:AC57,Consolidado!$AC57,Consolidado!$D$5:D57,"*"&amp;R$3&amp;"*")=1,1,0),0))</f>
        <v>0</v>
      </c>
      <c r="S57" s="0" t="n">
        <f aca="false">IF(OR(S$3="",Consolidado!$D57=""),0,IF(ISNUMBER(SEARCH(S$3,Consolidado!$D57)),IF(COUNTIFS(Consolidado!$AC$5:AC57,Consolidado!$AC57,Consolidado!$D$5:D57,"*"&amp;S$3&amp;"*")=1,1,0),0))</f>
        <v>0</v>
      </c>
      <c r="T57" s="0" t="n">
        <f aca="false">IF(OR(T$3="",Consolidado!$D57=""),0,IF(ISNUMBER(SEARCH(T$3,Consolidado!$D57)),IF(COUNTIFS(Consolidado!$AC$5:AC57,Consolidado!$AC57,Consolidado!$D$5:D57,"*"&amp;T$3&amp;"*")=1,1,0),0))</f>
        <v>0</v>
      </c>
      <c r="U57" s="0" t="n">
        <f aca="false">IF(OR(U$3="",Consolidado!$D57=""),0,IF(ISNUMBER(SEARCH(U$3,Consolidado!$D57)),IF(COUNTIFS(Consolidado!$AC$5:AC57,Consolidado!$AC57,Consolidado!$D$5:D57,"*"&amp;U$3&amp;"*")=1,1,0),0))</f>
        <v>0</v>
      </c>
      <c r="V57" s="0" t="n">
        <f aca="false">IF(OR(V$3="",Consolidado!$D57=""),0,IF(ISNUMBER(SEARCH(V$3,Consolidado!$D57)),IF(COUNTIFS(Consolidado!$AC$5:AC57,Consolidado!$AC57,Consolidado!$D$5:D57,"*"&amp;V$3&amp;"*")=1,1,0),0))</f>
        <v>0</v>
      </c>
      <c r="W57" s="0" t="n">
        <f aca="false">IF(OR(W$3="",Consolidado!$D57=""),0,IF(ISNUMBER(SEARCH(W$3,Consolidado!$D57)),IF(COUNTIFS(Consolidado!$AC$5:AC57,Consolidado!$AC57,Consolidado!$D$5:D57,"*"&amp;W$3&amp;"*")=1,1,0),0))</f>
        <v>0</v>
      </c>
      <c r="X57" s="0" t="n">
        <f aca="false">IF(OR(X$3="",Consolidado!$D57=""),0,IF(ISNUMBER(SEARCH(X$3,Consolidado!$D57)),IF(COUNTIFS(Consolidado!$AC$5:AC57,Consolidado!$AC57,Consolidado!$D$5:D57,"*"&amp;X$3&amp;"*")=1,1,0),0))</f>
        <v>0</v>
      </c>
      <c r="Y57" s="0" t="n">
        <f aca="false">IF(OR(Y$3="",Consolidado!$D57=""),0,IF(ISNUMBER(SEARCH(Y$3,Consolidado!$D57)),IF(COUNTIFS(Consolidado!$AC$5:AC57,Consolidado!$AC57,Consolidado!$D$5:D57,"*"&amp;Y$3&amp;"*")=1,1,0),0))</f>
        <v>0</v>
      </c>
      <c r="Z57" s="0" t="n">
        <f aca="false">IF(OR(Z$3="",Consolidado!$D57=""),0,IF(ISNUMBER(SEARCH(Z$3,Consolidado!$D57)),IF(COUNTIFS(Consolidado!$AC$5:AC57,Consolidado!$AC57,Consolidado!$D$5:D57,"*"&amp;Z$3&amp;"*")=1,1,0),0))</f>
        <v>0</v>
      </c>
      <c r="AA57" s="0" t="n">
        <f aca="false">IF(OR(AA$3="",Consolidado!$D57=""),0,IF(ISNUMBER(SEARCH(AA$3,Consolidado!$D57)),IF(COUNTIFS(Consolidado!$AC$5:AC57,Consolidado!$AC57,Consolidado!$D$5:D57,"*"&amp;AA$3&amp;"*")=1,1,0),0))</f>
        <v>0</v>
      </c>
      <c r="AB57" s="0" t="n">
        <f aca="false">IF(OR(AB$3="",Consolidado!$D57=""),0,IF(ISNUMBER(SEARCH(AB$3,Consolidado!$D57)),IF(COUNTIFS(Consolidado!$AC$5:AC57,Consolidado!$AC57,Consolidado!$D$5:D57,"*"&amp;AB$3&amp;"*")=1,1,0),0))</f>
        <v>0</v>
      </c>
      <c r="AC57" s="0" t="n">
        <f aca="false">IF(OR(AC$3="",Consolidado!$D57=""),0,IF(ISNUMBER(SEARCH(AC$3,Consolidado!$D57)),IF(COUNTIFS(Consolidado!$AC$5:AC57,Consolidado!$AC57,Consolidado!$D$5:D57,"*"&amp;AC$3&amp;"*")=1,1,0),0))</f>
        <v>0</v>
      </c>
      <c r="AD57" s="0" t="n">
        <f aca="false">IF(OR(AD$3="",Consolidado!$D57=""),0,IF(ISNUMBER(SEARCH(AD$3,Consolidado!$D57)),IF(COUNTIFS(Consolidado!$AC$5:AC57,Consolidado!$AC57,Consolidado!$D$5:D57,"*"&amp;AD$3&amp;"*")=1,1,0),0))</f>
        <v>0</v>
      </c>
      <c r="AE57" s="0" t="n">
        <f aca="false">IF(OR(AE$3="",Consolidado!$D57=""),0,IF(ISNUMBER(SEARCH(AE$3,Consolidado!$D57)),IF(COUNTIFS(Consolidado!$AC$5:AC57,Consolidado!$AC57,Consolidado!$D$5:D57,"*"&amp;AE$3&amp;"*")=1,1,0),0))</f>
        <v>0</v>
      </c>
      <c r="AF57" s="0" t="n">
        <f aca="false">IF(OR(AF$3="",Consolidado!$D57=""),0,IF(ISNUMBER(SEARCH(AF$3,Consolidado!$D57)),IF(COUNTIFS(Consolidado!$AC$5:AC57,Consolidado!$AC57,Consolidado!$D$5:D57,"*"&amp;AF$3&amp;"*")=1,1,0),0))</f>
        <v>0</v>
      </c>
      <c r="AG57" s="0" t="n">
        <f aca="false">IF(OR(AG$3="",Consolidado!$D57=""),0,IF(ISNUMBER(SEARCH(AG$3,Consolidado!$D57)),IF(COUNTIFS(Consolidado!$AC$5:AC57,Consolidado!$AC57,Consolidado!$D$5:D57,"*"&amp;AG$3&amp;"*")=1,1,0),0))</f>
        <v>0</v>
      </c>
      <c r="AH57" s="0" t="n">
        <f aca="false">IF(OR(AH$3="",Consolidado!$D57=""),0,IF(ISNUMBER(SEARCH(AH$3,Consolidado!$D57)),IF(COUNTIFS(Consolidado!$AC$5:AC57,Consolidado!$AC57,Consolidado!$D$5:D57,"*"&amp;AH$3&amp;"*")=1,1,0),0))</f>
        <v>0</v>
      </c>
      <c r="AI57" s="0" t="n">
        <f aca="false">IF(OR(AI$3="",Consolidado!$D57=""),0,IF(ISNUMBER(SEARCH(AI$3,Consolidado!$D57)),IF(COUNTIFS(Consolidado!$AC$5:AC57,Consolidado!$AC57,Consolidado!$D$5:D57,"*"&amp;AI$3&amp;"*")=1,1,0),0))</f>
        <v>0</v>
      </c>
      <c r="AJ57" s="0" t="n">
        <f aca="false">IF(OR(AJ$3="",Consolidado!$D57=""),0,IF(ISNUMBER(SEARCH(AJ$3,Consolidado!$D57)),IF(COUNTIFS(Consolidado!$AC$5:AC57,Consolidado!$AC57,Consolidado!$D$5:D57,"*"&amp;AJ$3&amp;"*")=1,1,0),0))</f>
        <v>0</v>
      </c>
      <c r="AK57" s="0" t="n">
        <f aca="false">IF(OR(AK$3="",Consolidado!$D57=""),0,IF(ISNUMBER(SEARCH(AK$3,Consolidado!$D57)),IF(COUNTIFS(Consolidado!$AC$5:AC57,Consolidado!$AC57,Consolidado!$D$5:D57,"*"&amp;AK$3&amp;"*")=1,1,0),0))</f>
        <v>0</v>
      </c>
      <c r="AL57" s="0" t="n">
        <f aca="false">IF(OR(AL$3="",Consolidado!$D57=""),0,IF(ISNUMBER(SEARCH(AL$3,Consolidado!$D57)),IF(COUNTIFS(Consolidado!$AC$5:AC57,Consolidado!$AC57,Consolidado!$D$5:D57,"*"&amp;AL$3&amp;"*")=1,1,0),0))</f>
        <v>0</v>
      </c>
      <c r="AM57" s="0" t="n">
        <f aca="false">IF(OR(AM$3="",Consolidado!$D57=""),0,IF(ISNUMBER(SEARCH(AM$3,Consolidado!$D57)),IF(COUNTIFS(Consolidado!$AC$5:AC57,Consolidado!$AC57,Consolidado!$D$5:D57,"*"&amp;AM$3&amp;"*")=1,1,0),0))</f>
        <v>0</v>
      </c>
      <c r="AN57" s="0" t="n">
        <f aca="false">IF(OR(AN$3="",Consolidado!$D57=""),0,IF(ISNUMBER(SEARCH(AN$3,Consolidado!$D57)),IF(COUNTIFS(Consolidado!$AC$5:AC57,Consolidado!$AC57,Consolidado!$D$5:D57,"*"&amp;AN$3&amp;"*")=1,1,0),0))</f>
        <v>0</v>
      </c>
      <c r="AO57" s="0" t="n">
        <f aca="false">IF(OR(AO$3="",Consolidado!$D57=""),0,IF(ISNUMBER(SEARCH(AO$3,Consolidado!$D57)),IF(COUNTIFS(Consolidado!$AC$5:AC57,Consolidado!$AC57,Consolidado!$D$5:D57,"*"&amp;AO$3&amp;"*")=1,1,0),0))</f>
        <v>0</v>
      </c>
    </row>
    <row r="58" customFormat="false" ht="15" hidden="false" customHeight="false" outlineLevel="0" collapsed="false">
      <c r="B58" s="0" t="n">
        <f aca="false">IF(OR(B$3="",Consolidado!$D58=""),0,IF(ISNUMBER(SEARCH(B$3,Consolidado!$D58)),IF(COUNTIFS(Consolidado!$AC$5:AC58,Consolidado!$AC58,Consolidado!$D$5:D58,"*"&amp;B$3&amp;"*")=1,1,0),0))</f>
        <v>0</v>
      </c>
      <c r="C58" s="0" t="n">
        <f aca="false">IF(OR(C$3="",Consolidado!$D58=""),0,IF(ISNUMBER(SEARCH(C$3,Consolidado!$D58)),IF(COUNTIFS(Consolidado!$AC$5:AC58,Consolidado!$AC58,Consolidado!$D$5:D58,"*"&amp;C$3&amp;"*")=1,1,0),0))</f>
        <v>0</v>
      </c>
      <c r="D58" s="0" t="n">
        <f aca="false">IF(OR(D$3="",Consolidado!$D58=""),0,IF(ISNUMBER(SEARCH(D$3,Consolidado!$D58)),IF(COUNTIFS(Consolidado!$AC$5:AC58,Consolidado!$AC58,Consolidado!$D$5:D58,"*"&amp;D$3&amp;"*")=1,1,0),0))</f>
        <v>0</v>
      </c>
      <c r="E58" s="0" t="n">
        <f aca="false">IF(OR(E$3="",Consolidado!$D58=""),0,IF(ISNUMBER(SEARCH(E$3,Consolidado!$D58)),IF(COUNTIFS(Consolidado!$AC$5:AC58,Consolidado!$AC58,Consolidado!$D$5:D58,"*"&amp;E$3&amp;"*")=1,1,0),0))</f>
        <v>0</v>
      </c>
      <c r="F58" s="0" t="n">
        <f aca="false">IF(OR(F$3="",Consolidado!$D58=""),0,IF(ISNUMBER(SEARCH(F$3,Consolidado!$D58)),IF(COUNTIFS(Consolidado!$AC$5:AC58,Consolidado!$AC58,Consolidado!$D$5:D58,"*"&amp;F$3&amp;"*")=1,1,0),0))</f>
        <v>0</v>
      </c>
      <c r="G58" s="0" t="n">
        <f aca="false">IF(OR(G$3="",Consolidado!$D58=""),0,IF(ISNUMBER(SEARCH(G$3,Consolidado!$D58)),IF(COUNTIFS(Consolidado!$AC$5:AC58,Consolidado!$AC58,Consolidado!$D$5:D58,"*"&amp;G$3&amp;"*")=1,1,0),0))</f>
        <v>0</v>
      </c>
      <c r="H58" s="0" t="n">
        <f aca="false">IF(OR(H$3="",Consolidado!$D58=""),0,IF(ISNUMBER(SEARCH(H$3,Consolidado!$D58)),IF(COUNTIFS(Consolidado!$AC$5:AC58,Consolidado!$AC58,Consolidado!$D$5:D58,"*"&amp;H$3&amp;"*")=1,1,0),0))</f>
        <v>0</v>
      </c>
      <c r="I58" s="0" t="n">
        <f aca="false">IF(OR(I$3="",Consolidado!$D58=""),0,IF(ISNUMBER(SEARCH(I$3,Consolidado!$D58)),IF(COUNTIFS(Consolidado!$AC$5:AC58,Consolidado!$AC58,Consolidado!$D$5:D58,"*"&amp;I$3&amp;"*")=1,1,0),0))</f>
        <v>0</v>
      </c>
      <c r="J58" s="0" t="n">
        <f aca="false">IF(OR(J$3="",Consolidado!$D58=""),0,IF(ISNUMBER(SEARCH(J$3,Consolidado!$D58)),IF(COUNTIFS(Consolidado!$AC$5:AC58,Consolidado!$AC58,Consolidado!$D$5:D58,"*"&amp;J$3&amp;"*")=1,1,0),0))</f>
        <v>0</v>
      </c>
      <c r="K58" s="0" t="n">
        <f aca="false">IF(OR(K$3="",Consolidado!$D58=""),0,IF(ISNUMBER(SEARCH(K$3,Consolidado!$D58)),IF(COUNTIFS(Consolidado!$AC$5:AC58,Consolidado!$AC58,Consolidado!$D$5:D58,"*"&amp;K$3&amp;"*")=1,1,0),0))</f>
        <v>0</v>
      </c>
      <c r="L58" s="0" t="n">
        <f aca="false">IF(OR(L$3="",Consolidado!$D58=""),0,IF(ISNUMBER(SEARCH(L$3,Consolidado!$D58)),IF(COUNTIFS(Consolidado!$AC$5:AC58,Consolidado!$AC58,Consolidado!$D$5:D58,"*"&amp;L$3&amp;"*")=1,1,0),0))</f>
        <v>0</v>
      </c>
      <c r="M58" s="0" t="n">
        <f aca="false">IF(OR(M$3="",Consolidado!$D58=""),0,IF(ISNUMBER(SEARCH(M$3,Consolidado!$D58)),IF(COUNTIFS(Consolidado!$AC$5:AC58,Consolidado!$AC58,Consolidado!$D$5:D58,"*"&amp;M$3&amp;"*")=1,1,0),0))</f>
        <v>0</v>
      </c>
      <c r="N58" s="0" t="n">
        <f aca="false">IF(OR(N$3="",Consolidado!$D58=""),0,IF(ISNUMBER(SEARCH(N$3,Consolidado!$D58)),IF(COUNTIFS(Consolidado!$AC$5:AC58,Consolidado!$AC58,Consolidado!$D$5:D58,"*"&amp;N$3&amp;"*")=1,1,0),0))</f>
        <v>0</v>
      </c>
      <c r="O58" s="0" t="n">
        <f aca="false">IF(OR(O$3="",Consolidado!$D58=""),0,IF(ISNUMBER(SEARCH(O$3,Consolidado!$D58)),IF(COUNTIFS(Consolidado!$AC$5:AC58,Consolidado!$AC58,Consolidado!$D$5:D58,"*"&amp;O$3&amp;"*")=1,1,0),0))</f>
        <v>0</v>
      </c>
      <c r="P58" s="0" t="n">
        <f aca="false">IF(OR(P$3="",Consolidado!$D58=""),0,IF(ISNUMBER(SEARCH(P$3,Consolidado!$D58)),IF(COUNTIFS(Consolidado!$AC$5:AC58,Consolidado!$AC58,Consolidado!$D$5:D58,"*"&amp;P$3&amp;"*")=1,1,0),0))</f>
        <v>0</v>
      </c>
      <c r="Q58" s="0" t="n">
        <f aca="false">IF(OR(Q$3="",Consolidado!$D58=""),0,IF(ISNUMBER(SEARCH(Q$3,Consolidado!$D58)),IF(COUNTIFS(Consolidado!$AC$5:AC58,Consolidado!$AC58,Consolidado!$D$5:D58,"*"&amp;Q$3&amp;"*")=1,1,0),0))</f>
        <v>0</v>
      </c>
      <c r="R58" s="0" t="n">
        <f aca="false">IF(OR(R$3="",Consolidado!$D58=""),0,IF(ISNUMBER(SEARCH(R$3,Consolidado!$D58)),IF(COUNTIFS(Consolidado!$AC$5:AC58,Consolidado!$AC58,Consolidado!$D$5:D58,"*"&amp;R$3&amp;"*")=1,1,0),0))</f>
        <v>0</v>
      </c>
      <c r="S58" s="0" t="n">
        <f aca="false">IF(OR(S$3="",Consolidado!$D58=""),0,IF(ISNUMBER(SEARCH(S$3,Consolidado!$D58)),IF(COUNTIFS(Consolidado!$AC$5:AC58,Consolidado!$AC58,Consolidado!$D$5:D58,"*"&amp;S$3&amp;"*")=1,1,0),0))</f>
        <v>0</v>
      </c>
      <c r="T58" s="0" t="n">
        <f aca="false">IF(OR(T$3="",Consolidado!$D58=""),0,IF(ISNUMBER(SEARCH(T$3,Consolidado!$D58)),IF(COUNTIFS(Consolidado!$AC$5:AC58,Consolidado!$AC58,Consolidado!$D$5:D58,"*"&amp;T$3&amp;"*")=1,1,0),0))</f>
        <v>0</v>
      </c>
      <c r="U58" s="0" t="n">
        <f aca="false">IF(OR(U$3="",Consolidado!$D58=""),0,IF(ISNUMBER(SEARCH(U$3,Consolidado!$D58)),IF(COUNTIFS(Consolidado!$AC$5:AC58,Consolidado!$AC58,Consolidado!$D$5:D58,"*"&amp;U$3&amp;"*")=1,1,0),0))</f>
        <v>0</v>
      </c>
      <c r="V58" s="0" t="n">
        <f aca="false">IF(OR(V$3="",Consolidado!$D58=""),0,IF(ISNUMBER(SEARCH(V$3,Consolidado!$D58)),IF(COUNTIFS(Consolidado!$AC$5:AC58,Consolidado!$AC58,Consolidado!$D$5:D58,"*"&amp;V$3&amp;"*")=1,1,0),0))</f>
        <v>0</v>
      </c>
      <c r="W58" s="0" t="n">
        <f aca="false">IF(OR(W$3="",Consolidado!$D58=""),0,IF(ISNUMBER(SEARCH(W$3,Consolidado!$D58)),IF(COUNTIFS(Consolidado!$AC$5:AC58,Consolidado!$AC58,Consolidado!$D$5:D58,"*"&amp;W$3&amp;"*")=1,1,0),0))</f>
        <v>0</v>
      </c>
      <c r="X58" s="0" t="n">
        <f aca="false">IF(OR(X$3="",Consolidado!$D58=""),0,IF(ISNUMBER(SEARCH(X$3,Consolidado!$D58)),IF(COUNTIFS(Consolidado!$AC$5:AC58,Consolidado!$AC58,Consolidado!$D$5:D58,"*"&amp;X$3&amp;"*")=1,1,0),0))</f>
        <v>0</v>
      </c>
      <c r="Y58" s="0" t="n">
        <f aca="false">IF(OR(Y$3="",Consolidado!$D58=""),0,IF(ISNUMBER(SEARCH(Y$3,Consolidado!$D58)),IF(COUNTIFS(Consolidado!$AC$5:AC58,Consolidado!$AC58,Consolidado!$D$5:D58,"*"&amp;Y$3&amp;"*")=1,1,0),0))</f>
        <v>0</v>
      </c>
      <c r="Z58" s="0" t="n">
        <f aca="false">IF(OR(Z$3="",Consolidado!$D58=""),0,IF(ISNUMBER(SEARCH(Z$3,Consolidado!$D58)),IF(COUNTIFS(Consolidado!$AC$5:AC58,Consolidado!$AC58,Consolidado!$D$5:D58,"*"&amp;Z$3&amp;"*")=1,1,0),0))</f>
        <v>0</v>
      </c>
      <c r="AA58" s="0" t="n">
        <f aca="false">IF(OR(AA$3="",Consolidado!$D58=""),0,IF(ISNUMBER(SEARCH(AA$3,Consolidado!$D58)),IF(COUNTIFS(Consolidado!$AC$5:AC58,Consolidado!$AC58,Consolidado!$D$5:D58,"*"&amp;AA$3&amp;"*")=1,1,0),0))</f>
        <v>0</v>
      </c>
      <c r="AB58" s="0" t="n">
        <f aca="false">IF(OR(AB$3="",Consolidado!$D58=""),0,IF(ISNUMBER(SEARCH(AB$3,Consolidado!$D58)),IF(COUNTIFS(Consolidado!$AC$5:AC58,Consolidado!$AC58,Consolidado!$D$5:D58,"*"&amp;AB$3&amp;"*")=1,1,0),0))</f>
        <v>0</v>
      </c>
      <c r="AC58" s="0" t="n">
        <f aca="false">IF(OR(AC$3="",Consolidado!$D58=""),0,IF(ISNUMBER(SEARCH(AC$3,Consolidado!$D58)),IF(COUNTIFS(Consolidado!$AC$5:AC58,Consolidado!$AC58,Consolidado!$D$5:D58,"*"&amp;AC$3&amp;"*")=1,1,0),0))</f>
        <v>0</v>
      </c>
      <c r="AD58" s="0" t="n">
        <f aca="false">IF(OR(AD$3="",Consolidado!$D58=""),0,IF(ISNUMBER(SEARCH(AD$3,Consolidado!$D58)),IF(COUNTIFS(Consolidado!$AC$5:AC58,Consolidado!$AC58,Consolidado!$D$5:D58,"*"&amp;AD$3&amp;"*")=1,1,0),0))</f>
        <v>0</v>
      </c>
      <c r="AE58" s="0" t="n">
        <f aca="false">IF(OR(AE$3="",Consolidado!$D58=""),0,IF(ISNUMBER(SEARCH(AE$3,Consolidado!$D58)),IF(COUNTIFS(Consolidado!$AC$5:AC58,Consolidado!$AC58,Consolidado!$D$5:D58,"*"&amp;AE$3&amp;"*")=1,1,0),0))</f>
        <v>0</v>
      </c>
      <c r="AF58" s="0" t="n">
        <f aca="false">IF(OR(AF$3="",Consolidado!$D58=""),0,IF(ISNUMBER(SEARCH(AF$3,Consolidado!$D58)),IF(COUNTIFS(Consolidado!$AC$5:AC58,Consolidado!$AC58,Consolidado!$D$5:D58,"*"&amp;AF$3&amp;"*")=1,1,0),0))</f>
        <v>0</v>
      </c>
      <c r="AG58" s="0" t="n">
        <f aca="false">IF(OR(AG$3="",Consolidado!$D58=""),0,IF(ISNUMBER(SEARCH(AG$3,Consolidado!$D58)),IF(COUNTIFS(Consolidado!$AC$5:AC58,Consolidado!$AC58,Consolidado!$D$5:D58,"*"&amp;AG$3&amp;"*")=1,1,0),0))</f>
        <v>0</v>
      </c>
      <c r="AH58" s="0" t="n">
        <f aca="false">IF(OR(AH$3="",Consolidado!$D58=""),0,IF(ISNUMBER(SEARCH(AH$3,Consolidado!$D58)),IF(COUNTIFS(Consolidado!$AC$5:AC58,Consolidado!$AC58,Consolidado!$D$5:D58,"*"&amp;AH$3&amp;"*")=1,1,0),0))</f>
        <v>0</v>
      </c>
      <c r="AI58" s="0" t="n">
        <f aca="false">IF(OR(AI$3="",Consolidado!$D58=""),0,IF(ISNUMBER(SEARCH(AI$3,Consolidado!$D58)),IF(COUNTIFS(Consolidado!$AC$5:AC58,Consolidado!$AC58,Consolidado!$D$5:D58,"*"&amp;AI$3&amp;"*")=1,1,0),0))</f>
        <v>0</v>
      </c>
      <c r="AJ58" s="0" t="n">
        <f aca="false">IF(OR(AJ$3="",Consolidado!$D58=""),0,IF(ISNUMBER(SEARCH(AJ$3,Consolidado!$D58)),IF(COUNTIFS(Consolidado!$AC$5:AC58,Consolidado!$AC58,Consolidado!$D$5:D58,"*"&amp;AJ$3&amp;"*")=1,1,0),0))</f>
        <v>0</v>
      </c>
      <c r="AK58" s="0" t="n">
        <f aca="false">IF(OR(AK$3="",Consolidado!$D58=""),0,IF(ISNUMBER(SEARCH(AK$3,Consolidado!$D58)),IF(COUNTIFS(Consolidado!$AC$5:AC58,Consolidado!$AC58,Consolidado!$D$5:D58,"*"&amp;AK$3&amp;"*")=1,1,0),0))</f>
        <v>0</v>
      </c>
      <c r="AL58" s="0" t="n">
        <f aca="false">IF(OR(AL$3="",Consolidado!$D58=""),0,IF(ISNUMBER(SEARCH(AL$3,Consolidado!$D58)),IF(COUNTIFS(Consolidado!$AC$5:AC58,Consolidado!$AC58,Consolidado!$D$5:D58,"*"&amp;AL$3&amp;"*")=1,1,0),0))</f>
        <v>0</v>
      </c>
      <c r="AM58" s="0" t="n">
        <f aca="false">IF(OR(AM$3="",Consolidado!$D58=""),0,IF(ISNUMBER(SEARCH(AM$3,Consolidado!$D58)),IF(COUNTIFS(Consolidado!$AC$5:AC58,Consolidado!$AC58,Consolidado!$D$5:D58,"*"&amp;AM$3&amp;"*")=1,1,0),0))</f>
        <v>0</v>
      </c>
      <c r="AN58" s="0" t="n">
        <f aca="false">IF(OR(AN$3="",Consolidado!$D58=""),0,IF(ISNUMBER(SEARCH(AN$3,Consolidado!$D58)),IF(COUNTIFS(Consolidado!$AC$5:AC58,Consolidado!$AC58,Consolidado!$D$5:D58,"*"&amp;AN$3&amp;"*")=1,1,0),0))</f>
        <v>0</v>
      </c>
      <c r="AO58" s="0" t="n">
        <f aca="false">IF(OR(AO$3="",Consolidado!$D58=""),0,IF(ISNUMBER(SEARCH(AO$3,Consolidado!$D58)),IF(COUNTIFS(Consolidado!$AC$5:AC58,Consolidado!$AC58,Consolidado!$D$5:D58,"*"&amp;AO$3&amp;"*")=1,1,0),0))</f>
        <v>0</v>
      </c>
    </row>
    <row r="59" customFormat="false" ht="15" hidden="false" customHeight="false" outlineLevel="0" collapsed="false">
      <c r="B59" s="0" t="n">
        <f aca="false">IF(OR(B$3="",Consolidado!$D59=""),0,IF(ISNUMBER(SEARCH(B$3,Consolidado!$D59)),IF(COUNTIFS(Consolidado!$AC$5:AC59,Consolidado!$AC59,Consolidado!$D$5:D59,"*"&amp;B$3&amp;"*")=1,1,0),0))</f>
        <v>0</v>
      </c>
      <c r="C59" s="0" t="n">
        <f aca="false">IF(OR(C$3="",Consolidado!$D59=""),0,IF(ISNUMBER(SEARCH(C$3,Consolidado!$D59)),IF(COUNTIFS(Consolidado!$AC$5:AC59,Consolidado!$AC59,Consolidado!$D$5:D59,"*"&amp;C$3&amp;"*")=1,1,0),0))</f>
        <v>0</v>
      </c>
      <c r="D59" s="0" t="n">
        <f aca="false">IF(OR(D$3="",Consolidado!$D59=""),0,IF(ISNUMBER(SEARCH(D$3,Consolidado!$D59)),IF(COUNTIFS(Consolidado!$AC$5:AC59,Consolidado!$AC59,Consolidado!$D$5:D59,"*"&amp;D$3&amp;"*")=1,1,0),0))</f>
        <v>0</v>
      </c>
      <c r="E59" s="0" t="n">
        <f aca="false">IF(OR(E$3="",Consolidado!$D59=""),0,IF(ISNUMBER(SEARCH(E$3,Consolidado!$D59)),IF(COUNTIFS(Consolidado!$AC$5:AC59,Consolidado!$AC59,Consolidado!$D$5:D59,"*"&amp;E$3&amp;"*")=1,1,0),0))</f>
        <v>0</v>
      </c>
      <c r="F59" s="0" t="n">
        <f aca="false">IF(OR(F$3="",Consolidado!$D59=""),0,IF(ISNUMBER(SEARCH(F$3,Consolidado!$D59)),IF(COUNTIFS(Consolidado!$AC$5:AC59,Consolidado!$AC59,Consolidado!$D$5:D59,"*"&amp;F$3&amp;"*")=1,1,0),0))</f>
        <v>0</v>
      </c>
      <c r="G59" s="0" t="n">
        <f aca="false">IF(OR(G$3="",Consolidado!$D59=""),0,IF(ISNUMBER(SEARCH(G$3,Consolidado!$D59)),IF(COUNTIFS(Consolidado!$AC$5:AC59,Consolidado!$AC59,Consolidado!$D$5:D59,"*"&amp;G$3&amp;"*")=1,1,0),0))</f>
        <v>0</v>
      </c>
      <c r="H59" s="0" t="n">
        <f aca="false">IF(OR(H$3="",Consolidado!$D59=""),0,IF(ISNUMBER(SEARCH(H$3,Consolidado!$D59)),IF(COUNTIFS(Consolidado!$AC$5:AC59,Consolidado!$AC59,Consolidado!$D$5:D59,"*"&amp;H$3&amp;"*")=1,1,0),0))</f>
        <v>0</v>
      </c>
      <c r="I59" s="0" t="n">
        <f aca="false">IF(OR(I$3="",Consolidado!$D59=""),0,IF(ISNUMBER(SEARCH(I$3,Consolidado!$D59)),IF(COUNTIFS(Consolidado!$AC$5:AC59,Consolidado!$AC59,Consolidado!$D$5:D59,"*"&amp;I$3&amp;"*")=1,1,0),0))</f>
        <v>0</v>
      </c>
      <c r="J59" s="0" t="n">
        <f aca="false">IF(OR(J$3="",Consolidado!$D59=""),0,IF(ISNUMBER(SEARCH(J$3,Consolidado!$D59)),IF(COUNTIFS(Consolidado!$AC$5:AC59,Consolidado!$AC59,Consolidado!$D$5:D59,"*"&amp;J$3&amp;"*")=1,1,0),0))</f>
        <v>0</v>
      </c>
      <c r="K59" s="0" t="n">
        <f aca="false">IF(OR(K$3="",Consolidado!$D59=""),0,IF(ISNUMBER(SEARCH(K$3,Consolidado!$D59)),IF(COUNTIFS(Consolidado!$AC$5:AC59,Consolidado!$AC59,Consolidado!$D$5:D59,"*"&amp;K$3&amp;"*")=1,1,0),0))</f>
        <v>0</v>
      </c>
      <c r="L59" s="0" t="n">
        <f aca="false">IF(OR(L$3="",Consolidado!$D59=""),0,IF(ISNUMBER(SEARCH(L$3,Consolidado!$D59)),IF(COUNTIFS(Consolidado!$AC$5:AC59,Consolidado!$AC59,Consolidado!$D$5:D59,"*"&amp;L$3&amp;"*")=1,1,0),0))</f>
        <v>0</v>
      </c>
      <c r="M59" s="0" t="n">
        <f aca="false">IF(OR(M$3="",Consolidado!$D59=""),0,IF(ISNUMBER(SEARCH(M$3,Consolidado!$D59)),IF(COUNTIFS(Consolidado!$AC$5:AC59,Consolidado!$AC59,Consolidado!$D$5:D59,"*"&amp;M$3&amp;"*")=1,1,0),0))</f>
        <v>0</v>
      </c>
      <c r="N59" s="0" t="n">
        <f aca="false">IF(OR(N$3="",Consolidado!$D59=""),0,IF(ISNUMBER(SEARCH(N$3,Consolidado!$D59)),IF(COUNTIFS(Consolidado!$AC$5:AC59,Consolidado!$AC59,Consolidado!$D$5:D59,"*"&amp;N$3&amp;"*")=1,1,0),0))</f>
        <v>0</v>
      </c>
      <c r="O59" s="0" t="n">
        <f aca="false">IF(OR(O$3="",Consolidado!$D59=""),0,IF(ISNUMBER(SEARCH(O$3,Consolidado!$D59)),IF(COUNTIFS(Consolidado!$AC$5:AC59,Consolidado!$AC59,Consolidado!$D$5:D59,"*"&amp;O$3&amp;"*")=1,1,0),0))</f>
        <v>0</v>
      </c>
      <c r="P59" s="0" t="n">
        <f aca="false">IF(OR(P$3="",Consolidado!$D59=""),0,IF(ISNUMBER(SEARCH(P$3,Consolidado!$D59)),IF(COUNTIFS(Consolidado!$AC$5:AC59,Consolidado!$AC59,Consolidado!$D$5:D59,"*"&amp;P$3&amp;"*")=1,1,0),0))</f>
        <v>0</v>
      </c>
      <c r="Q59" s="0" t="n">
        <f aca="false">IF(OR(Q$3="",Consolidado!$D59=""),0,IF(ISNUMBER(SEARCH(Q$3,Consolidado!$D59)),IF(COUNTIFS(Consolidado!$AC$5:AC59,Consolidado!$AC59,Consolidado!$D$5:D59,"*"&amp;Q$3&amp;"*")=1,1,0),0))</f>
        <v>0</v>
      </c>
      <c r="R59" s="0" t="n">
        <f aca="false">IF(OR(R$3="",Consolidado!$D59=""),0,IF(ISNUMBER(SEARCH(R$3,Consolidado!$D59)),IF(COUNTIFS(Consolidado!$AC$5:AC59,Consolidado!$AC59,Consolidado!$D$5:D59,"*"&amp;R$3&amp;"*")=1,1,0),0))</f>
        <v>0</v>
      </c>
      <c r="S59" s="0" t="n">
        <f aca="false">IF(OR(S$3="",Consolidado!$D59=""),0,IF(ISNUMBER(SEARCH(S$3,Consolidado!$D59)),IF(COUNTIFS(Consolidado!$AC$5:AC59,Consolidado!$AC59,Consolidado!$D$5:D59,"*"&amp;S$3&amp;"*")=1,1,0),0))</f>
        <v>0</v>
      </c>
      <c r="T59" s="0" t="n">
        <f aca="false">IF(OR(T$3="",Consolidado!$D59=""),0,IF(ISNUMBER(SEARCH(T$3,Consolidado!$D59)),IF(COUNTIFS(Consolidado!$AC$5:AC59,Consolidado!$AC59,Consolidado!$D$5:D59,"*"&amp;T$3&amp;"*")=1,1,0),0))</f>
        <v>0</v>
      </c>
      <c r="U59" s="0" t="n">
        <f aca="false">IF(OR(U$3="",Consolidado!$D59=""),0,IF(ISNUMBER(SEARCH(U$3,Consolidado!$D59)),IF(COUNTIFS(Consolidado!$AC$5:AC59,Consolidado!$AC59,Consolidado!$D$5:D59,"*"&amp;U$3&amp;"*")=1,1,0),0))</f>
        <v>0</v>
      </c>
      <c r="V59" s="0" t="n">
        <f aca="false">IF(OR(V$3="",Consolidado!$D59=""),0,IF(ISNUMBER(SEARCH(V$3,Consolidado!$D59)),IF(COUNTIFS(Consolidado!$AC$5:AC59,Consolidado!$AC59,Consolidado!$D$5:D59,"*"&amp;V$3&amp;"*")=1,1,0),0))</f>
        <v>0</v>
      </c>
      <c r="W59" s="0" t="n">
        <f aca="false">IF(OR(W$3="",Consolidado!$D59=""),0,IF(ISNUMBER(SEARCH(W$3,Consolidado!$D59)),IF(COUNTIFS(Consolidado!$AC$5:AC59,Consolidado!$AC59,Consolidado!$D$5:D59,"*"&amp;W$3&amp;"*")=1,1,0),0))</f>
        <v>0</v>
      </c>
      <c r="X59" s="0" t="n">
        <f aca="false">IF(OR(X$3="",Consolidado!$D59=""),0,IF(ISNUMBER(SEARCH(X$3,Consolidado!$D59)),IF(COUNTIFS(Consolidado!$AC$5:AC59,Consolidado!$AC59,Consolidado!$D$5:D59,"*"&amp;X$3&amp;"*")=1,1,0),0))</f>
        <v>0</v>
      </c>
      <c r="Y59" s="0" t="n">
        <f aca="false">IF(OR(Y$3="",Consolidado!$D59=""),0,IF(ISNUMBER(SEARCH(Y$3,Consolidado!$D59)),IF(COUNTIFS(Consolidado!$AC$5:AC59,Consolidado!$AC59,Consolidado!$D$5:D59,"*"&amp;Y$3&amp;"*")=1,1,0),0))</f>
        <v>0</v>
      </c>
      <c r="Z59" s="0" t="n">
        <f aca="false">IF(OR(Z$3="",Consolidado!$D59=""),0,IF(ISNUMBER(SEARCH(Z$3,Consolidado!$D59)),IF(COUNTIFS(Consolidado!$AC$5:AC59,Consolidado!$AC59,Consolidado!$D$5:D59,"*"&amp;Z$3&amp;"*")=1,1,0),0))</f>
        <v>0</v>
      </c>
      <c r="AA59" s="0" t="n">
        <f aca="false">IF(OR(AA$3="",Consolidado!$D59=""),0,IF(ISNUMBER(SEARCH(AA$3,Consolidado!$D59)),IF(COUNTIFS(Consolidado!$AC$5:AC59,Consolidado!$AC59,Consolidado!$D$5:D59,"*"&amp;AA$3&amp;"*")=1,1,0),0))</f>
        <v>0</v>
      </c>
      <c r="AB59" s="0" t="n">
        <f aca="false">IF(OR(AB$3="",Consolidado!$D59=""),0,IF(ISNUMBER(SEARCH(AB$3,Consolidado!$D59)),IF(COUNTIFS(Consolidado!$AC$5:AC59,Consolidado!$AC59,Consolidado!$D$5:D59,"*"&amp;AB$3&amp;"*")=1,1,0),0))</f>
        <v>0</v>
      </c>
      <c r="AC59" s="0" t="n">
        <f aca="false">IF(OR(AC$3="",Consolidado!$D59=""),0,IF(ISNUMBER(SEARCH(AC$3,Consolidado!$D59)),IF(COUNTIFS(Consolidado!$AC$5:AC59,Consolidado!$AC59,Consolidado!$D$5:D59,"*"&amp;AC$3&amp;"*")=1,1,0),0))</f>
        <v>0</v>
      </c>
      <c r="AD59" s="0" t="n">
        <f aca="false">IF(OR(AD$3="",Consolidado!$D59=""),0,IF(ISNUMBER(SEARCH(AD$3,Consolidado!$D59)),IF(COUNTIFS(Consolidado!$AC$5:AC59,Consolidado!$AC59,Consolidado!$D$5:D59,"*"&amp;AD$3&amp;"*")=1,1,0),0))</f>
        <v>0</v>
      </c>
      <c r="AE59" s="0" t="n">
        <f aca="false">IF(OR(AE$3="",Consolidado!$D59=""),0,IF(ISNUMBER(SEARCH(AE$3,Consolidado!$D59)),IF(COUNTIFS(Consolidado!$AC$5:AC59,Consolidado!$AC59,Consolidado!$D$5:D59,"*"&amp;AE$3&amp;"*")=1,1,0),0))</f>
        <v>0</v>
      </c>
      <c r="AF59" s="0" t="n">
        <f aca="false">IF(OR(AF$3="",Consolidado!$D59=""),0,IF(ISNUMBER(SEARCH(AF$3,Consolidado!$D59)),IF(COUNTIFS(Consolidado!$AC$5:AC59,Consolidado!$AC59,Consolidado!$D$5:D59,"*"&amp;AF$3&amp;"*")=1,1,0),0))</f>
        <v>0</v>
      </c>
      <c r="AG59" s="0" t="n">
        <f aca="false">IF(OR(AG$3="",Consolidado!$D59=""),0,IF(ISNUMBER(SEARCH(AG$3,Consolidado!$D59)),IF(COUNTIFS(Consolidado!$AC$5:AC59,Consolidado!$AC59,Consolidado!$D$5:D59,"*"&amp;AG$3&amp;"*")=1,1,0),0))</f>
        <v>0</v>
      </c>
      <c r="AH59" s="0" t="n">
        <f aca="false">IF(OR(AH$3="",Consolidado!$D59=""),0,IF(ISNUMBER(SEARCH(AH$3,Consolidado!$D59)),IF(COUNTIFS(Consolidado!$AC$5:AC59,Consolidado!$AC59,Consolidado!$D$5:D59,"*"&amp;AH$3&amp;"*")=1,1,0),0))</f>
        <v>0</v>
      </c>
      <c r="AI59" s="0" t="n">
        <f aca="false">IF(OR(AI$3="",Consolidado!$D59=""),0,IF(ISNUMBER(SEARCH(AI$3,Consolidado!$D59)),IF(COUNTIFS(Consolidado!$AC$5:AC59,Consolidado!$AC59,Consolidado!$D$5:D59,"*"&amp;AI$3&amp;"*")=1,1,0),0))</f>
        <v>0</v>
      </c>
      <c r="AJ59" s="0" t="n">
        <f aca="false">IF(OR(AJ$3="",Consolidado!$D59=""),0,IF(ISNUMBER(SEARCH(AJ$3,Consolidado!$D59)),IF(COUNTIFS(Consolidado!$AC$5:AC59,Consolidado!$AC59,Consolidado!$D$5:D59,"*"&amp;AJ$3&amp;"*")=1,1,0),0))</f>
        <v>0</v>
      </c>
      <c r="AK59" s="0" t="n">
        <f aca="false">IF(OR(AK$3="",Consolidado!$D59=""),0,IF(ISNUMBER(SEARCH(AK$3,Consolidado!$D59)),IF(COUNTIFS(Consolidado!$AC$5:AC59,Consolidado!$AC59,Consolidado!$D$5:D59,"*"&amp;AK$3&amp;"*")=1,1,0),0))</f>
        <v>0</v>
      </c>
      <c r="AL59" s="0" t="n">
        <f aca="false">IF(OR(AL$3="",Consolidado!$D59=""),0,IF(ISNUMBER(SEARCH(AL$3,Consolidado!$D59)),IF(COUNTIFS(Consolidado!$AC$5:AC59,Consolidado!$AC59,Consolidado!$D$5:D59,"*"&amp;AL$3&amp;"*")=1,1,0),0))</f>
        <v>0</v>
      </c>
      <c r="AM59" s="0" t="n">
        <f aca="false">IF(OR(AM$3="",Consolidado!$D59=""),0,IF(ISNUMBER(SEARCH(AM$3,Consolidado!$D59)),IF(COUNTIFS(Consolidado!$AC$5:AC59,Consolidado!$AC59,Consolidado!$D$5:D59,"*"&amp;AM$3&amp;"*")=1,1,0),0))</f>
        <v>0</v>
      </c>
      <c r="AN59" s="0" t="n">
        <f aca="false">IF(OR(AN$3="",Consolidado!$D59=""),0,IF(ISNUMBER(SEARCH(AN$3,Consolidado!$D59)),IF(COUNTIFS(Consolidado!$AC$5:AC59,Consolidado!$AC59,Consolidado!$D$5:D59,"*"&amp;AN$3&amp;"*")=1,1,0),0))</f>
        <v>0</v>
      </c>
      <c r="AO59" s="0" t="n">
        <f aca="false">IF(OR(AO$3="",Consolidado!$D59=""),0,IF(ISNUMBER(SEARCH(AO$3,Consolidado!$D59)),IF(COUNTIFS(Consolidado!$AC$5:AC59,Consolidado!$AC59,Consolidado!$D$5:D59,"*"&amp;AO$3&amp;"*")=1,1,0),0))</f>
        <v>0</v>
      </c>
    </row>
    <row r="60" customFormat="false" ht="15" hidden="false" customHeight="false" outlineLevel="0" collapsed="false">
      <c r="B60" s="0" t="n">
        <f aca="false">IF(OR(B$3="",Consolidado!$D60=""),0,IF(ISNUMBER(SEARCH(B$3,Consolidado!$D60)),IF(COUNTIFS(Consolidado!$AC$5:AC60,Consolidado!$AC60,Consolidado!$D$5:D60,"*"&amp;B$3&amp;"*")=1,1,0),0))</f>
        <v>0</v>
      </c>
      <c r="C60" s="0" t="n">
        <f aca="false">IF(OR(C$3="",Consolidado!$D60=""),0,IF(ISNUMBER(SEARCH(C$3,Consolidado!$D60)),IF(COUNTIFS(Consolidado!$AC$5:AC60,Consolidado!$AC60,Consolidado!$D$5:D60,"*"&amp;C$3&amp;"*")=1,1,0),0))</f>
        <v>0</v>
      </c>
      <c r="D60" s="0" t="n">
        <f aca="false">IF(OR(D$3="",Consolidado!$D60=""),0,IF(ISNUMBER(SEARCH(D$3,Consolidado!$D60)),IF(COUNTIFS(Consolidado!$AC$5:AC60,Consolidado!$AC60,Consolidado!$D$5:D60,"*"&amp;D$3&amp;"*")=1,1,0),0))</f>
        <v>0</v>
      </c>
      <c r="E60" s="0" t="n">
        <f aca="false">IF(OR(E$3="",Consolidado!$D60=""),0,IF(ISNUMBER(SEARCH(E$3,Consolidado!$D60)),IF(COUNTIFS(Consolidado!$AC$5:AC60,Consolidado!$AC60,Consolidado!$D$5:D60,"*"&amp;E$3&amp;"*")=1,1,0),0))</f>
        <v>0</v>
      </c>
      <c r="F60" s="0" t="n">
        <f aca="false">IF(OR(F$3="",Consolidado!$D60=""),0,IF(ISNUMBER(SEARCH(F$3,Consolidado!$D60)),IF(COUNTIFS(Consolidado!$AC$5:AC60,Consolidado!$AC60,Consolidado!$D$5:D60,"*"&amp;F$3&amp;"*")=1,1,0),0))</f>
        <v>0</v>
      </c>
      <c r="G60" s="0" t="n">
        <f aca="false">IF(OR(G$3="",Consolidado!$D60=""),0,IF(ISNUMBER(SEARCH(G$3,Consolidado!$D60)),IF(COUNTIFS(Consolidado!$AC$5:AC60,Consolidado!$AC60,Consolidado!$D$5:D60,"*"&amp;G$3&amp;"*")=1,1,0),0))</f>
        <v>0</v>
      </c>
      <c r="H60" s="0" t="n">
        <f aca="false">IF(OR(H$3="",Consolidado!$D60=""),0,IF(ISNUMBER(SEARCH(H$3,Consolidado!$D60)),IF(COUNTIFS(Consolidado!$AC$5:AC60,Consolidado!$AC60,Consolidado!$D$5:D60,"*"&amp;H$3&amp;"*")=1,1,0),0))</f>
        <v>0</v>
      </c>
      <c r="I60" s="0" t="n">
        <f aca="false">IF(OR(I$3="",Consolidado!$D60=""),0,IF(ISNUMBER(SEARCH(I$3,Consolidado!$D60)),IF(COUNTIFS(Consolidado!$AC$5:AC60,Consolidado!$AC60,Consolidado!$D$5:D60,"*"&amp;I$3&amp;"*")=1,1,0),0))</f>
        <v>0</v>
      </c>
      <c r="J60" s="0" t="n">
        <f aca="false">IF(OR(J$3="",Consolidado!$D60=""),0,IF(ISNUMBER(SEARCH(J$3,Consolidado!$D60)),IF(COUNTIFS(Consolidado!$AC$5:AC60,Consolidado!$AC60,Consolidado!$D$5:D60,"*"&amp;J$3&amp;"*")=1,1,0),0))</f>
        <v>0</v>
      </c>
      <c r="K60" s="0" t="n">
        <f aca="false">IF(OR(K$3="",Consolidado!$D60=""),0,IF(ISNUMBER(SEARCH(K$3,Consolidado!$D60)),IF(COUNTIFS(Consolidado!$AC$5:AC60,Consolidado!$AC60,Consolidado!$D$5:D60,"*"&amp;K$3&amp;"*")=1,1,0),0))</f>
        <v>0</v>
      </c>
      <c r="L60" s="0" t="n">
        <f aca="false">IF(OR(L$3="",Consolidado!$D60=""),0,IF(ISNUMBER(SEARCH(L$3,Consolidado!$D60)),IF(COUNTIFS(Consolidado!$AC$5:AC60,Consolidado!$AC60,Consolidado!$D$5:D60,"*"&amp;L$3&amp;"*")=1,1,0),0))</f>
        <v>0</v>
      </c>
      <c r="M60" s="0" t="n">
        <f aca="false">IF(OR(M$3="",Consolidado!$D60=""),0,IF(ISNUMBER(SEARCH(M$3,Consolidado!$D60)),IF(COUNTIFS(Consolidado!$AC$5:AC60,Consolidado!$AC60,Consolidado!$D$5:D60,"*"&amp;M$3&amp;"*")=1,1,0),0))</f>
        <v>0</v>
      </c>
      <c r="N60" s="0" t="n">
        <f aca="false">IF(OR(N$3="",Consolidado!$D60=""),0,IF(ISNUMBER(SEARCH(N$3,Consolidado!$D60)),IF(COUNTIFS(Consolidado!$AC$5:AC60,Consolidado!$AC60,Consolidado!$D$5:D60,"*"&amp;N$3&amp;"*")=1,1,0),0))</f>
        <v>0</v>
      </c>
      <c r="O60" s="0" t="n">
        <f aca="false">IF(OR(O$3="",Consolidado!$D60=""),0,IF(ISNUMBER(SEARCH(O$3,Consolidado!$D60)),IF(COUNTIFS(Consolidado!$AC$5:AC60,Consolidado!$AC60,Consolidado!$D$5:D60,"*"&amp;O$3&amp;"*")=1,1,0),0))</f>
        <v>0</v>
      </c>
      <c r="P60" s="0" t="n">
        <f aca="false">IF(OR(P$3="",Consolidado!$D60=""),0,IF(ISNUMBER(SEARCH(P$3,Consolidado!$D60)),IF(COUNTIFS(Consolidado!$AC$5:AC60,Consolidado!$AC60,Consolidado!$D$5:D60,"*"&amp;P$3&amp;"*")=1,1,0),0))</f>
        <v>0</v>
      </c>
      <c r="Q60" s="0" t="n">
        <f aca="false">IF(OR(Q$3="",Consolidado!$D60=""),0,IF(ISNUMBER(SEARCH(Q$3,Consolidado!$D60)),IF(COUNTIFS(Consolidado!$AC$5:AC60,Consolidado!$AC60,Consolidado!$D$5:D60,"*"&amp;Q$3&amp;"*")=1,1,0),0))</f>
        <v>0</v>
      </c>
      <c r="R60" s="0" t="n">
        <f aca="false">IF(OR(R$3="",Consolidado!$D60=""),0,IF(ISNUMBER(SEARCH(R$3,Consolidado!$D60)),IF(COUNTIFS(Consolidado!$AC$5:AC60,Consolidado!$AC60,Consolidado!$D$5:D60,"*"&amp;R$3&amp;"*")=1,1,0),0))</f>
        <v>0</v>
      </c>
      <c r="S60" s="0" t="n">
        <f aca="false">IF(OR(S$3="",Consolidado!$D60=""),0,IF(ISNUMBER(SEARCH(S$3,Consolidado!$D60)),IF(COUNTIFS(Consolidado!$AC$5:AC60,Consolidado!$AC60,Consolidado!$D$5:D60,"*"&amp;S$3&amp;"*")=1,1,0),0))</f>
        <v>0</v>
      </c>
      <c r="T60" s="0" t="n">
        <f aca="false">IF(OR(T$3="",Consolidado!$D60=""),0,IF(ISNUMBER(SEARCH(T$3,Consolidado!$D60)),IF(COUNTIFS(Consolidado!$AC$5:AC60,Consolidado!$AC60,Consolidado!$D$5:D60,"*"&amp;T$3&amp;"*")=1,1,0),0))</f>
        <v>0</v>
      </c>
      <c r="U60" s="0" t="n">
        <f aca="false">IF(OR(U$3="",Consolidado!$D60=""),0,IF(ISNUMBER(SEARCH(U$3,Consolidado!$D60)),IF(COUNTIFS(Consolidado!$AC$5:AC60,Consolidado!$AC60,Consolidado!$D$5:D60,"*"&amp;U$3&amp;"*")=1,1,0),0))</f>
        <v>0</v>
      </c>
      <c r="V60" s="0" t="n">
        <f aca="false">IF(OR(V$3="",Consolidado!$D60=""),0,IF(ISNUMBER(SEARCH(V$3,Consolidado!$D60)),IF(COUNTIFS(Consolidado!$AC$5:AC60,Consolidado!$AC60,Consolidado!$D$5:D60,"*"&amp;V$3&amp;"*")=1,1,0),0))</f>
        <v>0</v>
      </c>
      <c r="W60" s="0" t="n">
        <f aca="false">IF(OR(W$3="",Consolidado!$D60=""),0,IF(ISNUMBER(SEARCH(W$3,Consolidado!$D60)),IF(COUNTIFS(Consolidado!$AC$5:AC60,Consolidado!$AC60,Consolidado!$D$5:D60,"*"&amp;W$3&amp;"*")=1,1,0),0))</f>
        <v>0</v>
      </c>
      <c r="X60" s="0" t="n">
        <f aca="false">IF(OR(X$3="",Consolidado!$D60=""),0,IF(ISNUMBER(SEARCH(X$3,Consolidado!$D60)),IF(COUNTIFS(Consolidado!$AC$5:AC60,Consolidado!$AC60,Consolidado!$D$5:D60,"*"&amp;X$3&amp;"*")=1,1,0),0))</f>
        <v>0</v>
      </c>
      <c r="Y60" s="0" t="n">
        <f aca="false">IF(OR(Y$3="",Consolidado!$D60=""),0,IF(ISNUMBER(SEARCH(Y$3,Consolidado!$D60)),IF(COUNTIFS(Consolidado!$AC$5:AC60,Consolidado!$AC60,Consolidado!$D$5:D60,"*"&amp;Y$3&amp;"*")=1,1,0),0))</f>
        <v>0</v>
      </c>
      <c r="Z60" s="0" t="n">
        <f aca="false">IF(OR(Z$3="",Consolidado!$D60=""),0,IF(ISNUMBER(SEARCH(Z$3,Consolidado!$D60)),IF(COUNTIFS(Consolidado!$AC$5:AC60,Consolidado!$AC60,Consolidado!$D$5:D60,"*"&amp;Z$3&amp;"*")=1,1,0),0))</f>
        <v>0</v>
      </c>
      <c r="AA60" s="0" t="n">
        <f aca="false">IF(OR(AA$3="",Consolidado!$D60=""),0,IF(ISNUMBER(SEARCH(AA$3,Consolidado!$D60)),IF(COUNTIFS(Consolidado!$AC$5:AC60,Consolidado!$AC60,Consolidado!$D$5:D60,"*"&amp;AA$3&amp;"*")=1,1,0),0))</f>
        <v>0</v>
      </c>
      <c r="AB60" s="0" t="n">
        <f aca="false">IF(OR(AB$3="",Consolidado!$D60=""),0,IF(ISNUMBER(SEARCH(AB$3,Consolidado!$D60)),IF(COUNTIFS(Consolidado!$AC$5:AC60,Consolidado!$AC60,Consolidado!$D$5:D60,"*"&amp;AB$3&amp;"*")=1,1,0),0))</f>
        <v>0</v>
      </c>
      <c r="AC60" s="0" t="n">
        <f aca="false">IF(OR(AC$3="",Consolidado!$D60=""),0,IF(ISNUMBER(SEARCH(AC$3,Consolidado!$D60)),IF(COUNTIFS(Consolidado!$AC$5:AC60,Consolidado!$AC60,Consolidado!$D$5:D60,"*"&amp;AC$3&amp;"*")=1,1,0),0))</f>
        <v>0</v>
      </c>
      <c r="AD60" s="0" t="n">
        <f aca="false">IF(OR(AD$3="",Consolidado!$D60=""),0,IF(ISNUMBER(SEARCH(AD$3,Consolidado!$D60)),IF(COUNTIFS(Consolidado!$AC$5:AC60,Consolidado!$AC60,Consolidado!$D$5:D60,"*"&amp;AD$3&amp;"*")=1,1,0),0))</f>
        <v>0</v>
      </c>
      <c r="AE60" s="0" t="n">
        <f aca="false">IF(OR(AE$3="",Consolidado!$D60=""),0,IF(ISNUMBER(SEARCH(AE$3,Consolidado!$D60)),IF(COUNTIFS(Consolidado!$AC$5:AC60,Consolidado!$AC60,Consolidado!$D$5:D60,"*"&amp;AE$3&amp;"*")=1,1,0),0))</f>
        <v>0</v>
      </c>
      <c r="AF60" s="0" t="n">
        <f aca="false">IF(OR(AF$3="",Consolidado!$D60=""),0,IF(ISNUMBER(SEARCH(AF$3,Consolidado!$D60)),IF(COUNTIFS(Consolidado!$AC$5:AC60,Consolidado!$AC60,Consolidado!$D$5:D60,"*"&amp;AF$3&amp;"*")=1,1,0),0))</f>
        <v>0</v>
      </c>
      <c r="AG60" s="0" t="n">
        <f aca="false">IF(OR(AG$3="",Consolidado!$D60=""),0,IF(ISNUMBER(SEARCH(AG$3,Consolidado!$D60)),IF(COUNTIFS(Consolidado!$AC$5:AC60,Consolidado!$AC60,Consolidado!$D$5:D60,"*"&amp;AG$3&amp;"*")=1,1,0),0))</f>
        <v>0</v>
      </c>
      <c r="AH60" s="0" t="n">
        <f aca="false">IF(OR(AH$3="",Consolidado!$D60=""),0,IF(ISNUMBER(SEARCH(AH$3,Consolidado!$D60)),IF(COUNTIFS(Consolidado!$AC$5:AC60,Consolidado!$AC60,Consolidado!$D$5:D60,"*"&amp;AH$3&amp;"*")=1,1,0),0))</f>
        <v>0</v>
      </c>
      <c r="AI60" s="0" t="n">
        <f aca="false">IF(OR(AI$3="",Consolidado!$D60=""),0,IF(ISNUMBER(SEARCH(AI$3,Consolidado!$D60)),IF(COUNTIFS(Consolidado!$AC$5:AC60,Consolidado!$AC60,Consolidado!$D$5:D60,"*"&amp;AI$3&amp;"*")=1,1,0),0))</f>
        <v>0</v>
      </c>
      <c r="AJ60" s="0" t="n">
        <f aca="false">IF(OR(AJ$3="",Consolidado!$D60=""),0,IF(ISNUMBER(SEARCH(AJ$3,Consolidado!$D60)),IF(COUNTIFS(Consolidado!$AC$5:AC60,Consolidado!$AC60,Consolidado!$D$5:D60,"*"&amp;AJ$3&amp;"*")=1,1,0),0))</f>
        <v>0</v>
      </c>
      <c r="AK60" s="0" t="n">
        <f aca="false">IF(OR(AK$3="",Consolidado!$D60=""),0,IF(ISNUMBER(SEARCH(AK$3,Consolidado!$D60)),IF(COUNTIFS(Consolidado!$AC$5:AC60,Consolidado!$AC60,Consolidado!$D$5:D60,"*"&amp;AK$3&amp;"*")=1,1,0),0))</f>
        <v>0</v>
      </c>
      <c r="AL60" s="0" t="n">
        <f aca="false">IF(OR(AL$3="",Consolidado!$D60=""),0,IF(ISNUMBER(SEARCH(AL$3,Consolidado!$D60)),IF(COUNTIFS(Consolidado!$AC$5:AC60,Consolidado!$AC60,Consolidado!$D$5:D60,"*"&amp;AL$3&amp;"*")=1,1,0),0))</f>
        <v>0</v>
      </c>
      <c r="AM60" s="0" t="n">
        <f aca="false">IF(OR(AM$3="",Consolidado!$D60=""),0,IF(ISNUMBER(SEARCH(AM$3,Consolidado!$D60)),IF(COUNTIFS(Consolidado!$AC$5:AC60,Consolidado!$AC60,Consolidado!$D$5:D60,"*"&amp;AM$3&amp;"*")=1,1,0),0))</f>
        <v>0</v>
      </c>
      <c r="AN60" s="0" t="n">
        <f aca="false">IF(OR(AN$3="",Consolidado!$D60=""),0,IF(ISNUMBER(SEARCH(AN$3,Consolidado!$D60)),IF(COUNTIFS(Consolidado!$AC$5:AC60,Consolidado!$AC60,Consolidado!$D$5:D60,"*"&amp;AN$3&amp;"*")=1,1,0),0))</f>
        <v>0</v>
      </c>
      <c r="AO60" s="0" t="n">
        <f aca="false">IF(OR(AO$3="",Consolidado!$D60=""),0,IF(ISNUMBER(SEARCH(AO$3,Consolidado!$D60)),IF(COUNTIFS(Consolidado!$AC$5:AC60,Consolidado!$AC60,Consolidado!$D$5:D60,"*"&amp;AO$3&amp;"*")=1,1,0),0))</f>
        <v>0</v>
      </c>
    </row>
    <row r="61" customFormat="false" ht="15" hidden="false" customHeight="false" outlineLevel="0" collapsed="false">
      <c r="B61" s="0" t="n">
        <f aca="false">IF(OR(B$3="",Consolidado!$D61=""),0,IF(ISNUMBER(SEARCH(B$3,Consolidado!$D61)),IF(COUNTIFS(Consolidado!$AC$5:AC61,Consolidado!$AC61,Consolidado!$D$5:D61,"*"&amp;B$3&amp;"*")=1,1,0),0))</f>
        <v>0</v>
      </c>
      <c r="C61" s="0" t="n">
        <f aca="false">IF(OR(C$3="",Consolidado!$D61=""),0,IF(ISNUMBER(SEARCH(C$3,Consolidado!$D61)),IF(COUNTIFS(Consolidado!$AC$5:AC61,Consolidado!$AC61,Consolidado!$D$5:D61,"*"&amp;C$3&amp;"*")=1,1,0),0))</f>
        <v>0</v>
      </c>
      <c r="D61" s="0" t="n">
        <f aca="false">IF(OR(D$3="",Consolidado!$D61=""),0,IF(ISNUMBER(SEARCH(D$3,Consolidado!$D61)),IF(COUNTIFS(Consolidado!$AC$5:AC61,Consolidado!$AC61,Consolidado!$D$5:D61,"*"&amp;D$3&amp;"*")=1,1,0),0))</f>
        <v>0</v>
      </c>
      <c r="E61" s="0" t="n">
        <f aca="false">IF(OR(E$3="",Consolidado!$D61=""),0,IF(ISNUMBER(SEARCH(E$3,Consolidado!$D61)),IF(COUNTIFS(Consolidado!$AC$5:AC61,Consolidado!$AC61,Consolidado!$D$5:D61,"*"&amp;E$3&amp;"*")=1,1,0),0))</f>
        <v>0</v>
      </c>
      <c r="F61" s="0" t="n">
        <f aca="false">IF(OR(F$3="",Consolidado!$D61=""),0,IF(ISNUMBER(SEARCH(F$3,Consolidado!$D61)),IF(COUNTIFS(Consolidado!$AC$5:AC61,Consolidado!$AC61,Consolidado!$D$5:D61,"*"&amp;F$3&amp;"*")=1,1,0),0))</f>
        <v>0</v>
      </c>
      <c r="G61" s="0" t="n">
        <f aca="false">IF(OR(G$3="",Consolidado!$D61=""),0,IF(ISNUMBER(SEARCH(G$3,Consolidado!$D61)),IF(COUNTIFS(Consolidado!$AC$5:AC61,Consolidado!$AC61,Consolidado!$D$5:D61,"*"&amp;G$3&amp;"*")=1,1,0),0))</f>
        <v>0</v>
      </c>
      <c r="H61" s="0" t="n">
        <f aca="false">IF(OR(H$3="",Consolidado!$D61=""),0,IF(ISNUMBER(SEARCH(H$3,Consolidado!$D61)),IF(COUNTIFS(Consolidado!$AC$5:AC61,Consolidado!$AC61,Consolidado!$D$5:D61,"*"&amp;H$3&amp;"*")=1,1,0),0))</f>
        <v>0</v>
      </c>
      <c r="I61" s="0" t="n">
        <f aca="false">IF(OR(I$3="",Consolidado!$D61=""),0,IF(ISNUMBER(SEARCH(I$3,Consolidado!$D61)),IF(COUNTIFS(Consolidado!$AC$5:AC61,Consolidado!$AC61,Consolidado!$D$5:D61,"*"&amp;I$3&amp;"*")=1,1,0),0))</f>
        <v>0</v>
      </c>
      <c r="J61" s="0" t="n">
        <f aca="false">IF(OR(J$3="",Consolidado!$D61=""),0,IF(ISNUMBER(SEARCH(J$3,Consolidado!$D61)),IF(COUNTIFS(Consolidado!$AC$5:AC61,Consolidado!$AC61,Consolidado!$D$5:D61,"*"&amp;J$3&amp;"*")=1,1,0),0))</f>
        <v>0</v>
      </c>
      <c r="K61" s="0" t="n">
        <f aca="false">IF(OR(K$3="",Consolidado!$D61=""),0,IF(ISNUMBER(SEARCH(K$3,Consolidado!$D61)),IF(COUNTIFS(Consolidado!$AC$5:AC61,Consolidado!$AC61,Consolidado!$D$5:D61,"*"&amp;K$3&amp;"*")=1,1,0),0))</f>
        <v>0</v>
      </c>
      <c r="L61" s="0" t="n">
        <f aca="false">IF(OR(L$3="",Consolidado!$D61=""),0,IF(ISNUMBER(SEARCH(L$3,Consolidado!$D61)),IF(COUNTIFS(Consolidado!$AC$5:AC61,Consolidado!$AC61,Consolidado!$D$5:D61,"*"&amp;L$3&amp;"*")=1,1,0),0))</f>
        <v>0</v>
      </c>
      <c r="M61" s="0" t="n">
        <f aca="false">IF(OR(M$3="",Consolidado!$D61=""),0,IF(ISNUMBER(SEARCH(M$3,Consolidado!$D61)),IF(COUNTIFS(Consolidado!$AC$5:AC61,Consolidado!$AC61,Consolidado!$D$5:D61,"*"&amp;M$3&amp;"*")=1,1,0),0))</f>
        <v>0</v>
      </c>
      <c r="N61" s="0" t="n">
        <f aca="false">IF(OR(N$3="",Consolidado!$D61=""),0,IF(ISNUMBER(SEARCH(N$3,Consolidado!$D61)),IF(COUNTIFS(Consolidado!$AC$5:AC61,Consolidado!$AC61,Consolidado!$D$5:D61,"*"&amp;N$3&amp;"*")=1,1,0),0))</f>
        <v>0</v>
      </c>
      <c r="O61" s="0" t="n">
        <f aca="false">IF(OR(O$3="",Consolidado!$D61=""),0,IF(ISNUMBER(SEARCH(O$3,Consolidado!$D61)),IF(COUNTIFS(Consolidado!$AC$5:AC61,Consolidado!$AC61,Consolidado!$D$5:D61,"*"&amp;O$3&amp;"*")=1,1,0),0))</f>
        <v>0</v>
      </c>
      <c r="P61" s="0" t="n">
        <f aca="false">IF(OR(P$3="",Consolidado!$D61=""),0,IF(ISNUMBER(SEARCH(P$3,Consolidado!$D61)),IF(COUNTIFS(Consolidado!$AC$5:AC61,Consolidado!$AC61,Consolidado!$D$5:D61,"*"&amp;P$3&amp;"*")=1,1,0),0))</f>
        <v>0</v>
      </c>
      <c r="Q61" s="0" t="n">
        <f aca="false">IF(OR(Q$3="",Consolidado!$D61=""),0,IF(ISNUMBER(SEARCH(Q$3,Consolidado!$D61)),IF(COUNTIFS(Consolidado!$AC$5:AC61,Consolidado!$AC61,Consolidado!$D$5:D61,"*"&amp;Q$3&amp;"*")=1,1,0),0))</f>
        <v>0</v>
      </c>
      <c r="R61" s="0" t="n">
        <f aca="false">IF(OR(R$3="",Consolidado!$D61=""),0,IF(ISNUMBER(SEARCH(R$3,Consolidado!$D61)),IF(COUNTIFS(Consolidado!$AC$5:AC61,Consolidado!$AC61,Consolidado!$D$5:D61,"*"&amp;R$3&amp;"*")=1,1,0),0))</f>
        <v>0</v>
      </c>
      <c r="S61" s="0" t="n">
        <f aca="false">IF(OR(S$3="",Consolidado!$D61=""),0,IF(ISNUMBER(SEARCH(S$3,Consolidado!$D61)),IF(COUNTIFS(Consolidado!$AC$5:AC61,Consolidado!$AC61,Consolidado!$D$5:D61,"*"&amp;S$3&amp;"*")=1,1,0),0))</f>
        <v>0</v>
      </c>
      <c r="T61" s="0" t="n">
        <f aca="false">IF(OR(T$3="",Consolidado!$D61=""),0,IF(ISNUMBER(SEARCH(T$3,Consolidado!$D61)),IF(COUNTIFS(Consolidado!$AC$5:AC61,Consolidado!$AC61,Consolidado!$D$5:D61,"*"&amp;T$3&amp;"*")=1,1,0),0))</f>
        <v>0</v>
      </c>
      <c r="U61" s="0" t="n">
        <f aca="false">IF(OR(U$3="",Consolidado!$D61=""),0,IF(ISNUMBER(SEARCH(U$3,Consolidado!$D61)),IF(COUNTIFS(Consolidado!$AC$5:AC61,Consolidado!$AC61,Consolidado!$D$5:D61,"*"&amp;U$3&amp;"*")=1,1,0),0))</f>
        <v>0</v>
      </c>
      <c r="V61" s="0" t="n">
        <f aca="false">IF(OR(V$3="",Consolidado!$D61=""),0,IF(ISNUMBER(SEARCH(V$3,Consolidado!$D61)),IF(COUNTIFS(Consolidado!$AC$5:AC61,Consolidado!$AC61,Consolidado!$D$5:D61,"*"&amp;V$3&amp;"*")=1,1,0),0))</f>
        <v>0</v>
      </c>
      <c r="W61" s="0" t="n">
        <f aca="false">IF(OR(W$3="",Consolidado!$D61=""),0,IF(ISNUMBER(SEARCH(W$3,Consolidado!$D61)),IF(COUNTIFS(Consolidado!$AC$5:AC61,Consolidado!$AC61,Consolidado!$D$5:D61,"*"&amp;W$3&amp;"*")=1,1,0),0))</f>
        <v>0</v>
      </c>
      <c r="X61" s="0" t="n">
        <f aca="false">IF(OR(X$3="",Consolidado!$D61=""),0,IF(ISNUMBER(SEARCH(X$3,Consolidado!$D61)),IF(COUNTIFS(Consolidado!$AC$5:AC61,Consolidado!$AC61,Consolidado!$D$5:D61,"*"&amp;X$3&amp;"*")=1,1,0),0))</f>
        <v>0</v>
      </c>
      <c r="Y61" s="0" t="n">
        <f aca="false">IF(OR(Y$3="",Consolidado!$D61=""),0,IF(ISNUMBER(SEARCH(Y$3,Consolidado!$D61)),IF(COUNTIFS(Consolidado!$AC$5:AC61,Consolidado!$AC61,Consolidado!$D$5:D61,"*"&amp;Y$3&amp;"*")=1,1,0),0))</f>
        <v>0</v>
      </c>
      <c r="Z61" s="0" t="n">
        <f aca="false">IF(OR(Z$3="",Consolidado!$D61=""),0,IF(ISNUMBER(SEARCH(Z$3,Consolidado!$D61)),IF(COUNTIFS(Consolidado!$AC$5:AC61,Consolidado!$AC61,Consolidado!$D$5:D61,"*"&amp;Z$3&amp;"*")=1,1,0),0))</f>
        <v>0</v>
      </c>
      <c r="AA61" s="0" t="n">
        <f aca="false">IF(OR(AA$3="",Consolidado!$D61=""),0,IF(ISNUMBER(SEARCH(AA$3,Consolidado!$D61)),IF(COUNTIFS(Consolidado!$AC$5:AC61,Consolidado!$AC61,Consolidado!$D$5:D61,"*"&amp;AA$3&amp;"*")=1,1,0),0))</f>
        <v>0</v>
      </c>
      <c r="AB61" s="0" t="n">
        <f aca="false">IF(OR(AB$3="",Consolidado!$D61=""),0,IF(ISNUMBER(SEARCH(AB$3,Consolidado!$D61)),IF(COUNTIFS(Consolidado!$AC$5:AC61,Consolidado!$AC61,Consolidado!$D$5:D61,"*"&amp;AB$3&amp;"*")=1,1,0),0))</f>
        <v>0</v>
      </c>
      <c r="AC61" s="0" t="n">
        <f aca="false">IF(OR(AC$3="",Consolidado!$D61=""),0,IF(ISNUMBER(SEARCH(AC$3,Consolidado!$D61)),IF(COUNTIFS(Consolidado!$AC$5:AC61,Consolidado!$AC61,Consolidado!$D$5:D61,"*"&amp;AC$3&amp;"*")=1,1,0),0))</f>
        <v>0</v>
      </c>
      <c r="AD61" s="0" t="n">
        <f aca="false">IF(OR(AD$3="",Consolidado!$D61=""),0,IF(ISNUMBER(SEARCH(AD$3,Consolidado!$D61)),IF(COUNTIFS(Consolidado!$AC$5:AC61,Consolidado!$AC61,Consolidado!$D$5:D61,"*"&amp;AD$3&amp;"*")=1,1,0),0))</f>
        <v>0</v>
      </c>
      <c r="AE61" s="0" t="n">
        <f aca="false">IF(OR(AE$3="",Consolidado!$D61=""),0,IF(ISNUMBER(SEARCH(AE$3,Consolidado!$D61)),IF(COUNTIFS(Consolidado!$AC$5:AC61,Consolidado!$AC61,Consolidado!$D$5:D61,"*"&amp;AE$3&amp;"*")=1,1,0),0))</f>
        <v>0</v>
      </c>
      <c r="AF61" s="0" t="n">
        <f aca="false">IF(OR(AF$3="",Consolidado!$D61=""),0,IF(ISNUMBER(SEARCH(AF$3,Consolidado!$D61)),IF(COUNTIFS(Consolidado!$AC$5:AC61,Consolidado!$AC61,Consolidado!$D$5:D61,"*"&amp;AF$3&amp;"*")=1,1,0),0))</f>
        <v>0</v>
      </c>
      <c r="AG61" s="0" t="n">
        <f aca="false">IF(OR(AG$3="",Consolidado!$D61=""),0,IF(ISNUMBER(SEARCH(AG$3,Consolidado!$D61)),IF(COUNTIFS(Consolidado!$AC$5:AC61,Consolidado!$AC61,Consolidado!$D$5:D61,"*"&amp;AG$3&amp;"*")=1,1,0),0))</f>
        <v>0</v>
      </c>
      <c r="AH61" s="0" t="n">
        <f aca="false">IF(OR(AH$3="",Consolidado!$D61=""),0,IF(ISNUMBER(SEARCH(AH$3,Consolidado!$D61)),IF(COUNTIFS(Consolidado!$AC$5:AC61,Consolidado!$AC61,Consolidado!$D$5:D61,"*"&amp;AH$3&amp;"*")=1,1,0),0))</f>
        <v>0</v>
      </c>
      <c r="AI61" s="0" t="n">
        <f aca="false">IF(OR(AI$3="",Consolidado!$D61=""),0,IF(ISNUMBER(SEARCH(AI$3,Consolidado!$D61)),IF(COUNTIFS(Consolidado!$AC$5:AC61,Consolidado!$AC61,Consolidado!$D$5:D61,"*"&amp;AI$3&amp;"*")=1,1,0),0))</f>
        <v>0</v>
      </c>
      <c r="AJ61" s="0" t="n">
        <f aca="false">IF(OR(AJ$3="",Consolidado!$D61=""),0,IF(ISNUMBER(SEARCH(AJ$3,Consolidado!$D61)),IF(COUNTIFS(Consolidado!$AC$5:AC61,Consolidado!$AC61,Consolidado!$D$5:D61,"*"&amp;AJ$3&amp;"*")=1,1,0),0))</f>
        <v>0</v>
      </c>
      <c r="AK61" s="0" t="n">
        <f aca="false">IF(OR(AK$3="",Consolidado!$D61=""),0,IF(ISNUMBER(SEARCH(AK$3,Consolidado!$D61)),IF(COUNTIFS(Consolidado!$AC$5:AC61,Consolidado!$AC61,Consolidado!$D$5:D61,"*"&amp;AK$3&amp;"*")=1,1,0),0))</f>
        <v>0</v>
      </c>
      <c r="AL61" s="0" t="n">
        <f aca="false">IF(OR(AL$3="",Consolidado!$D61=""),0,IF(ISNUMBER(SEARCH(AL$3,Consolidado!$D61)),IF(COUNTIFS(Consolidado!$AC$5:AC61,Consolidado!$AC61,Consolidado!$D$5:D61,"*"&amp;AL$3&amp;"*")=1,1,0),0))</f>
        <v>0</v>
      </c>
      <c r="AM61" s="0" t="n">
        <f aca="false">IF(OR(AM$3="",Consolidado!$D61=""),0,IF(ISNUMBER(SEARCH(AM$3,Consolidado!$D61)),IF(COUNTIFS(Consolidado!$AC$5:AC61,Consolidado!$AC61,Consolidado!$D$5:D61,"*"&amp;AM$3&amp;"*")=1,1,0),0))</f>
        <v>0</v>
      </c>
      <c r="AN61" s="0" t="n">
        <f aca="false">IF(OR(AN$3="",Consolidado!$D61=""),0,IF(ISNUMBER(SEARCH(AN$3,Consolidado!$D61)),IF(COUNTIFS(Consolidado!$AC$5:AC61,Consolidado!$AC61,Consolidado!$D$5:D61,"*"&amp;AN$3&amp;"*")=1,1,0),0))</f>
        <v>0</v>
      </c>
      <c r="AO61" s="0" t="n">
        <f aca="false">IF(OR(AO$3="",Consolidado!$D61=""),0,IF(ISNUMBER(SEARCH(AO$3,Consolidado!$D61)),IF(COUNTIFS(Consolidado!$AC$5:AC61,Consolidado!$AC61,Consolidado!$D$5:D61,"*"&amp;AO$3&amp;"*")=1,1,0),0))</f>
        <v>0</v>
      </c>
    </row>
    <row r="62" customFormat="false" ht="15" hidden="false" customHeight="false" outlineLevel="0" collapsed="false">
      <c r="B62" s="0" t="n">
        <f aca="false">IF(OR(B$3="",Consolidado!$D62=""),0,IF(ISNUMBER(SEARCH(B$3,Consolidado!$D62)),IF(COUNTIFS(Consolidado!$AC$5:AC62,Consolidado!$AC62,Consolidado!$D$5:D62,"*"&amp;B$3&amp;"*")=1,1,0),0))</f>
        <v>0</v>
      </c>
      <c r="C62" s="0" t="n">
        <f aca="false">IF(OR(C$3="",Consolidado!$D62=""),0,IF(ISNUMBER(SEARCH(C$3,Consolidado!$D62)),IF(COUNTIFS(Consolidado!$AC$5:AC62,Consolidado!$AC62,Consolidado!$D$5:D62,"*"&amp;C$3&amp;"*")=1,1,0),0))</f>
        <v>0</v>
      </c>
      <c r="D62" s="0" t="n">
        <f aca="false">IF(OR(D$3="",Consolidado!$D62=""),0,IF(ISNUMBER(SEARCH(D$3,Consolidado!$D62)),IF(COUNTIFS(Consolidado!$AC$5:AC62,Consolidado!$AC62,Consolidado!$D$5:D62,"*"&amp;D$3&amp;"*")=1,1,0),0))</f>
        <v>0</v>
      </c>
      <c r="E62" s="0" t="n">
        <f aca="false">IF(OR(E$3="",Consolidado!$D62=""),0,IF(ISNUMBER(SEARCH(E$3,Consolidado!$D62)),IF(COUNTIFS(Consolidado!$AC$5:AC62,Consolidado!$AC62,Consolidado!$D$5:D62,"*"&amp;E$3&amp;"*")=1,1,0),0))</f>
        <v>0</v>
      </c>
      <c r="F62" s="0" t="n">
        <f aca="false">IF(OR(F$3="",Consolidado!$D62=""),0,IF(ISNUMBER(SEARCH(F$3,Consolidado!$D62)),IF(COUNTIFS(Consolidado!$AC$5:AC62,Consolidado!$AC62,Consolidado!$D$5:D62,"*"&amp;F$3&amp;"*")=1,1,0),0))</f>
        <v>0</v>
      </c>
      <c r="G62" s="0" t="n">
        <f aca="false">IF(OR(G$3="",Consolidado!$D62=""),0,IF(ISNUMBER(SEARCH(G$3,Consolidado!$D62)),IF(COUNTIFS(Consolidado!$AC$5:AC62,Consolidado!$AC62,Consolidado!$D$5:D62,"*"&amp;G$3&amp;"*")=1,1,0),0))</f>
        <v>0</v>
      </c>
      <c r="H62" s="0" t="n">
        <f aca="false">IF(OR(H$3="",Consolidado!$D62=""),0,IF(ISNUMBER(SEARCH(H$3,Consolidado!$D62)),IF(COUNTIFS(Consolidado!$AC$5:AC62,Consolidado!$AC62,Consolidado!$D$5:D62,"*"&amp;H$3&amp;"*")=1,1,0),0))</f>
        <v>0</v>
      </c>
      <c r="I62" s="0" t="n">
        <f aca="false">IF(OR(I$3="",Consolidado!$D62=""),0,IF(ISNUMBER(SEARCH(I$3,Consolidado!$D62)),IF(COUNTIFS(Consolidado!$AC$5:AC62,Consolidado!$AC62,Consolidado!$D$5:D62,"*"&amp;I$3&amp;"*")=1,1,0),0))</f>
        <v>0</v>
      </c>
      <c r="J62" s="0" t="n">
        <f aca="false">IF(OR(J$3="",Consolidado!$D62=""),0,IF(ISNUMBER(SEARCH(J$3,Consolidado!$D62)),IF(COUNTIFS(Consolidado!$AC$5:AC62,Consolidado!$AC62,Consolidado!$D$5:D62,"*"&amp;J$3&amp;"*")=1,1,0),0))</f>
        <v>0</v>
      </c>
      <c r="K62" s="0" t="n">
        <f aca="false">IF(OR(K$3="",Consolidado!$D62=""),0,IF(ISNUMBER(SEARCH(K$3,Consolidado!$D62)),IF(COUNTIFS(Consolidado!$AC$5:AC62,Consolidado!$AC62,Consolidado!$D$5:D62,"*"&amp;K$3&amp;"*")=1,1,0),0))</f>
        <v>0</v>
      </c>
      <c r="L62" s="0" t="n">
        <f aca="false">IF(OR(L$3="",Consolidado!$D62=""),0,IF(ISNUMBER(SEARCH(L$3,Consolidado!$D62)),IF(COUNTIFS(Consolidado!$AC$5:AC62,Consolidado!$AC62,Consolidado!$D$5:D62,"*"&amp;L$3&amp;"*")=1,1,0),0))</f>
        <v>0</v>
      </c>
      <c r="M62" s="0" t="n">
        <f aca="false">IF(OR(M$3="",Consolidado!$D62=""),0,IF(ISNUMBER(SEARCH(M$3,Consolidado!$D62)),IF(COUNTIFS(Consolidado!$AC$5:AC62,Consolidado!$AC62,Consolidado!$D$5:D62,"*"&amp;M$3&amp;"*")=1,1,0),0))</f>
        <v>0</v>
      </c>
      <c r="N62" s="0" t="n">
        <f aca="false">IF(OR(N$3="",Consolidado!$D62=""),0,IF(ISNUMBER(SEARCH(N$3,Consolidado!$D62)),IF(COUNTIFS(Consolidado!$AC$5:AC62,Consolidado!$AC62,Consolidado!$D$5:D62,"*"&amp;N$3&amp;"*")=1,1,0),0))</f>
        <v>0</v>
      </c>
      <c r="O62" s="0" t="n">
        <f aca="false">IF(OR(O$3="",Consolidado!$D62=""),0,IF(ISNUMBER(SEARCH(O$3,Consolidado!$D62)),IF(COUNTIFS(Consolidado!$AC$5:AC62,Consolidado!$AC62,Consolidado!$D$5:D62,"*"&amp;O$3&amp;"*")=1,1,0),0))</f>
        <v>0</v>
      </c>
      <c r="P62" s="0" t="n">
        <f aca="false">IF(OR(P$3="",Consolidado!$D62=""),0,IF(ISNUMBER(SEARCH(P$3,Consolidado!$D62)),IF(COUNTIFS(Consolidado!$AC$5:AC62,Consolidado!$AC62,Consolidado!$D$5:D62,"*"&amp;P$3&amp;"*")=1,1,0),0))</f>
        <v>1</v>
      </c>
      <c r="Q62" s="0" t="n">
        <f aca="false">IF(OR(Q$3="",Consolidado!$D62=""),0,IF(ISNUMBER(SEARCH(Q$3,Consolidado!$D62)),IF(COUNTIFS(Consolidado!$AC$5:AC62,Consolidado!$AC62,Consolidado!$D$5:D62,"*"&amp;Q$3&amp;"*")=1,1,0),0))</f>
        <v>1</v>
      </c>
      <c r="R62" s="0" t="n">
        <f aca="false">IF(OR(R$3="",Consolidado!$D62=""),0,IF(ISNUMBER(SEARCH(R$3,Consolidado!$D62)),IF(COUNTIFS(Consolidado!$AC$5:AC62,Consolidado!$AC62,Consolidado!$D$5:D62,"*"&amp;R$3&amp;"*")=1,1,0),0))</f>
        <v>0</v>
      </c>
      <c r="S62" s="0" t="n">
        <f aca="false">IF(OR(S$3="",Consolidado!$D62=""),0,IF(ISNUMBER(SEARCH(S$3,Consolidado!$D62)),IF(COUNTIFS(Consolidado!$AC$5:AC62,Consolidado!$AC62,Consolidado!$D$5:D62,"*"&amp;S$3&amp;"*")=1,1,0),0))</f>
        <v>0</v>
      </c>
      <c r="T62" s="0" t="n">
        <f aca="false">IF(OR(T$3="",Consolidado!$D62=""),0,IF(ISNUMBER(SEARCH(T$3,Consolidado!$D62)),IF(COUNTIFS(Consolidado!$AC$5:AC62,Consolidado!$AC62,Consolidado!$D$5:D62,"*"&amp;T$3&amp;"*")=1,1,0),0))</f>
        <v>0</v>
      </c>
      <c r="U62" s="0" t="n">
        <f aca="false">IF(OR(U$3="",Consolidado!$D62=""),0,IF(ISNUMBER(SEARCH(U$3,Consolidado!$D62)),IF(COUNTIFS(Consolidado!$AC$5:AC62,Consolidado!$AC62,Consolidado!$D$5:D62,"*"&amp;U$3&amp;"*")=1,1,0),0))</f>
        <v>0</v>
      </c>
      <c r="V62" s="0" t="n">
        <f aca="false">IF(OR(V$3="",Consolidado!$D62=""),0,IF(ISNUMBER(SEARCH(V$3,Consolidado!$D62)),IF(COUNTIFS(Consolidado!$AC$5:AC62,Consolidado!$AC62,Consolidado!$D$5:D62,"*"&amp;V$3&amp;"*")=1,1,0),0))</f>
        <v>0</v>
      </c>
      <c r="W62" s="0" t="n">
        <f aca="false">IF(OR(W$3="",Consolidado!$D62=""),0,IF(ISNUMBER(SEARCH(W$3,Consolidado!$D62)),IF(COUNTIFS(Consolidado!$AC$5:AC62,Consolidado!$AC62,Consolidado!$D$5:D62,"*"&amp;W$3&amp;"*")=1,1,0),0))</f>
        <v>0</v>
      </c>
      <c r="X62" s="0" t="n">
        <f aca="false">IF(OR(X$3="",Consolidado!$D62=""),0,IF(ISNUMBER(SEARCH(X$3,Consolidado!$D62)),IF(COUNTIFS(Consolidado!$AC$5:AC62,Consolidado!$AC62,Consolidado!$D$5:D62,"*"&amp;X$3&amp;"*")=1,1,0),0))</f>
        <v>0</v>
      </c>
      <c r="Y62" s="0" t="n">
        <f aca="false">IF(OR(Y$3="",Consolidado!$D62=""),0,IF(ISNUMBER(SEARCH(Y$3,Consolidado!$D62)),IF(COUNTIFS(Consolidado!$AC$5:AC62,Consolidado!$AC62,Consolidado!$D$5:D62,"*"&amp;Y$3&amp;"*")=1,1,0),0))</f>
        <v>0</v>
      </c>
      <c r="Z62" s="0" t="n">
        <f aca="false">IF(OR(Z$3="",Consolidado!$D62=""),0,IF(ISNUMBER(SEARCH(Z$3,Consolidado!$D62)),IF(COUNTIFS(Consolidado!$AC$5:AC62,Consolidado!$AC62,Consolidado!$D$5:D62,"*"&amp;Z$3&amp;"*")=1,1,0),0))</f>
        <v>0</v>
      </c>
      <c r="AA62" s="0" t="n">
        <f aca="false">IF(OR(AA$3="",Consolidado!$D62=""),0,IF(ISNUMBER(SEARCH(AA$3,Consolidado!$D62)),IF(COUNTIFS(Consolidado!$AC$5:AC62,Consolidado!$AC62,Consolidado!$D$5:D62,"*"&amp;AA$3&amp;"*")=1,1,0),0))</f>
        <v>0</v>
      </c>
      <c r="AB62" s="0" t="n">
        <f aca="false">IF(OR(AB$3="",Consolidado!$D62=""),0,IF(ISNUMBER(SEARCH(AB$3,Consolidado!$D62)),IF(COUNTIFS(Consolidado!$AC$5:AC62,Consolidado!$AC62,Consolidado!$D$5:D62,"*"&amp;AB$3&amp;"*")=1,1,0),0))</f>
        <v>0</v>
      </c>
      <c r="AC62" s="0" t="n">
        <f aca="false">IF(OR(AC$3="",Consolidado!$D62=""),0,IF(ISNUMBER(SEARCH(AC$3,Consolidado!$D62)),IF(COUNTIFS(Consolidado!$AC$5:AC62,Consolidado!$AC62,Consolidado!$D$5:D62,"*"&amp;AC$3&amp;"*")=1,1,0),0))</f>
        <v>0</v>
      </c>
      <c r="AD62" s="0" t="n">
        <f aca="false">IF(OR(AD$3="",Consolidado!$D62=""),0,IF(ISNUMBER(SEARCH(AD$3,Consolidado!$D62)),IF(COUNTIFS(Consolidado!$AC$5:AC62,Consolidado!$AC62,Consolidado!$D$5:D62,"*"&amp;AD$3&amp;"*")=1,1,0),0))</f>
        <v>0</v>
      </c>
      <c r="AE62" s="0" t="n">
        <f aca="false">IF(OR(AE$3="",Consolidado!$D62=""),0,IF(ISNUMBER(SEARCH(AE$3,Consolidado!$D62)),IF(COUNTIFS(Consolidado!$AC$5:AC62,Consolidado!$AC62,Consolidado!$D$5:D62,"*"&amp;AE$3&amp;"*")=1,1,0),0))</f>
        <v>0</v>
      </c>
      <c r="AF62" s="0" t="n">
        <f aca="false">IF(OR(AF$3="",Consolidado!$D62=""),0,IF(ISNUMBER(SEARCH(AF$3,Consolidado!$D62)),IF(COUNTIFS(Consolidado!$AC$5:AC62,Consolidado!$AC62,Consolidado!$D$5:D62,"*"&amp;AF$3&amp;"*")=1,1,0),0))</f>
        <v>0</v>
      </c>
      <c r="AG62" s="0" t="n">
        <f aca="false">IF(OR(AG$3="",Consolidado!$D62=""),0,IF(ISNUMBER(SEARCH(AG$3,Consolidado!$D62)),IF(COUNTIFS(Consolidado!$AC$5:AC62,Consolidado!$AC62,Consolidado!$D$5:D62,"*"&amp;AG$3&amp;"*")=1,1,0),0))</f>
        <v>0</v>
      </c>
      <c r="AH62" s="0" t="n">
        <f aca="false">IF(OR(AH$3="",Consolidado!$D62=""),0,IF(ISNUMBER(SEARCH(AH$3,Consolidado!$D62)),IF(COUNTIFS(Consolidado!$AC$5:AC62,Consolidado!$AC62,Consolidado!$D$5:D62,"*"&amp;AH$3&amp;"*")=1,1,0),0))</f>
        <v>0</v>
      </c>
      <c r="AI62" s="0" t="n">
        <f aca="false">IF(OR(AI$3="",Consolidado!$D62=""),0,IF(ISNUMBER(SEARCH(AI$3,Consolidado!$D62)),IF(COUNTIFS(Consolidado!$AC$5:AC62,Consolidado!$AC62,Consolidado!$D$5:D62,"*"&amp;AI$3&amp;"*")=1,1,0),0))</f>
        <v>0</v>
      </c>
      <c r="AJ62" s="0" t="n">
        <f aca="false">IF(OR(AJ$3="",Consolidado!$D62=""),0,IF(ISNUMBER(SEARCH(AJ$3,Consolidado!$D62)),IF(COUNTIFS(Consolidado!$AC$5:AC62,Consolidado!$AC62,Consolidado!$D$5:D62,"*"&amp;AJ$3&amp;"*")=1,1,0),0))</f>
        <v>0</v>
      </c>
      <c r="AK62" s="0" t="n">
        <f aca="false">IF(OR(AK$3="",Consolidado!$D62=""),0,IF(ISNUMBER(SEARCH(AK$3,Consolidado!$D62)),IF(COUNTIFS(Consolidado!$AC$5:AC62,Consolidado!$AC62,Consolidado!$D$5:D62,"*"&amp;AK$3&amp;"*")=1,1,0),0))</f>
        <v>0</v>
      </c>
      <c r="AL62" s="0" t="n">
        <f aca="false">IF(OR(AL$3="",Consolidado!$D62=""),0,IF(ISNUMBER(SEARCH(AL$3,Consolidado!$D62)),IF(COUNTIFS(Consolidado!$AC$5:AC62,Consolidado!$AC62,Consolidado!$D$5:D62,"*"&amp;AL$3&amp;"*")=1,1,0),0))</f>
        <v>0</v>
      </c>
      <c r="AM62" s="0" t="n">
        <f aca="false">IF(OR(AM$3="",Consolidado!$D62=""),0,IF(ISNUMBER(SEARCH(AM$3,Consolidado!$D62)),IF(COUNTIFS(Consolidado!$AC$5:AC62,Consolidado!$AC62,Consolidado!$D$5:D62,"*"&amp;AM$3&amp;"*")=1,1,0),0))</f>
        <v>0</v>
      </c>
      <c r="AN62" s="0" t="n">
        <f aca="false">IF(OR(AN$3="",Consolidado!$D62=""),0,IF(ISNUMBER(SEARCH(AN$3,Consolidado!$D62)),IF(COUNTIFS(Consolidado!$AC$5:AC62,Consolidado!$AC62,Consolidado!$D$5:D62,"*"&amp;AN$3&amp;"*")=1,1,0),0))</f>
        <v>0</v>
      </c>
      <c r="AO62" s="0" t="n">
        <f aca="false">IF(OR(AO$3="",Consolidado!$D62=""),0,IF(ISNUMBER(SEARCH(AO$3,Consolidado!$D62)),IF(COUNTIFS(Consolidado!$AC$5:AC62,Consolidado!$AC62,Consolidado!$D$5:D62,"*"&amp;AO$3&amp;"*")=1,1,0),0))</f>
        <v>0</v>
      </c>
    </row>
    <row r="63" customFormat="false" ht="15" hidden="false" customHeight="false" outlineLevel="0" collapsed="false">
      <c r="B63" s="0" t="n">
        <f aca="false">IF(OR(B$3="",Consolidado!$D63=""),0,IF(ISNUMBER(SEARCH(B$3,Consolidado!$D63)),IF(COUNTIFS(Consolidado!$AC$5:AC63,Consolidado!$AC63,Consolidado!$D$5:D63,"*"&amp;B$3&amp;"*")=1,1,0),0))</f>
        <v>0</v>
      </c>
      <c r="C63" s="0" t="n">
        <f aca="false">IF(OR(C$3="",Consolidado!$D63=""),0,IF(ISNUMBER(SEARCH(C$3,Consolidado!$D63)),IF(COUNTIFS(Consolidado!$AC$5:AC63,Consolidado!$AC63,Consolidado!$D$5:D63,"*"&amp;C$3&amp;"*")=1,1,0),0))</f>
        <v>0</v>
      </c>
      <c r="D63" s="0" t="n">
        <f aca="false">IF(OR(D$3="",Consolidado!$D63=""),0,IF(ISNUMBER(SEARCH(D$3,Consolidado!$D63)),IF(COUNTIFS(Consolidado!$AC$5:AC63,Consolidado!$AC63,Consolidado!$D$5:D63,"*"&amp;D$3&amp;"*")=1,1,0),0))</f>
        <v>0</v>
      </c>
      <c r="E63" s="0" t="n">
        <f aca="false">IF(OR(E$3="",Consolidado!$D63=""),0,IF(ISNUMBER(SEARCH(E$3,Consolidado!$D63)),IF(COUNTIFS(Consolidado!$AC$5:AC63,Consolidado!$AC63,Consolidado!$D$5:D63,"*"&amp;E$3&amp;"*")=1,1,0),0))</f>
        <v>0</v>
      </c>
      <c r="F63" s="0" t="n">
        <f aca="false">IF(OR(F$3="",Consolidado!$D63=""),0,IF(ISNUMBER(SEARCH(F$3,Consolidado!$D63)),IF(COUNTIFS(Consolidado!$AC$5:AC63,Consolidado!$AC63,Consolidado!$D$5:D63,"*"&amp;F$3&amp;"*")=1,1,0),0))</f>
        <v>0</v>
      </c>
      <c r="G63" s="0" t="n">
        <f aca="false">IF(OR(G$3="",Consolidado!$D63=""),0,IF(ISNUMBER(SEARCH(G$3,Consolidado!$D63)),IF(COUNTIFS(Consolidado!$AC$5:AC63,Consolidado!$AC63,Consolidado!$D$5:D63,"*"&amp;G$3&amp;"*")=1,1,0),0))</f>
        <v>0</v>
      </c>
      <c r="H63" s="0" t="n">
        <f aca="false">IF(OR(H$3="",Consolidado!$D63=""),0,IF(ISNUMBER(SEARCH(H$3,Consolidado!$D63)),IF(COUNTIFS(Consolidado!$AC$5:AC63,Consolidado!$AC63,Consolidado!$D$5:D63,"*"&amp;H$3&amp;"*")=1,1,0),0))</f>
        <v>0</v>
      </c>
      <c r="I63" s="0" t="n">
        <f aca="false">IF(OR(I$3="",Consolidado!$D63=""),0,IF(ISNUMBER(SEARCH(I$3,Consolidado!$D63)),IF(COUNTIFS(Consolidado!$AC$5:AC63,Consolidado!$AC63,Consolidado!$D$5:D63,"*"&amp;I$3&amp;"*")=1,1,0),0))</f>
        <v>0</v>
      </c>
      <c r="J63" s="0" t="n">
        <f aca="false">IF(OR(J$3="",Consolidado!$D63=""),0,IF(ISNUMBER(SEARCH(J$3,Consolidado!$D63)),IF(COUNTIFS(Consolidado!$AC$5:AC63,Consolidado!$AC63,Consolidado!$D$5:D63,"*"&amp;J$3&amp;"*")=1,1,0),0))</f>
        <v>0</v>
      </c>
      <c r="K63" s="0" t="n">
        <f aca="false">IF(OR(K$3="",Consolidado!$D63=""),0,IF(ISNUMBER(SEARCH(K$3,Consolidado!$D63)),IF(COUNTIFS(Consolidado!$AC$5:AC63,Consolidado!$AC63,Consolidado!$D$5:D63,"*"&amp;K$3&amp;"*")=1,1,0),0))</f>
        <v>0</v>
      </c>
      <c r="L63" s="0" t="n">
        <f aca="false">IF(OR(L$3="",Consolidado!$D63=""),0,IF(ISNUMBER(SEARCH(L$3,Consolidado!$D63)),IF(COUNTIFS(Consolidado!$AC$5:AC63,Consolidado!$AC63,Consolidado!$D$5:D63,"*"&amp;L$3&amp;"*")=1,1,0),0))</f>
        <v>0</v>
      </c>
      <c r="M63" s="0" t="n">
        <f aca="false">IF(OR(M$3="",Consolidado!$D63=""),0,IF(ISNUMBER(SEARCH(M$3,Consolidado!$D63)),IF(COUNTIFS(Consolidado!$AC$5:AC63,Consolidado!$AC63,Consolidado!$D$5:D63,"*"&amp;M$3&amp;"*")=1,1,0),0))</f>
        <v>0</v>
      </c>
      <c r="N63" s="0" t="n">
        <f aca="false">IF(OR(N$3="",Consolidado!$D63=""),0,IF(ISNUMBER(SEARCH(N$3,Consolidado!$D63)),IF(COUNTIFS(Consolidado!$AC$5:AC63,Consolidado!$AC63,Consolidado!$D$5:D63,"*"&amp;N$3&amp;"*")=1,1,0),0))</f>
        <v>0</v>
      </c>
      <c r="O63" s="0" t="n">
        <f aca="false">IF(OR(O$3="",Consolidado!$D63=""),0,IF(ISNUMBER(SEARCH(O$3,Consolidado!$D63)),IF(COUNTIFS(Consolidado!$AC$5:AC63,Consolidado!$AC63,Consolidado!$D$5:D63,"*"&amp;O$3&amp;"*")=1,1,0),0))</f>
        <v>0</v>
      </c>
      <c r="P63" s="0" t="n">
        <f aca="false">IF(OR(P$3="",Consolidado!$D63=""),0,IF(ISNUMBER(SEARCH(P$3,Consolidado!$D63)),IF(COUNTIFS(Consolidado!$AC$5:AC63,Consolidado!$AC63,Consolidado!$D$5:D63,"*"&amp;P$3&amp;"*")=1,1,0),0))</f>
        <v>0</v>
      </c>
      <c r="Q63" s="0" t="n">
        <f aca="false">IF(OR(Q$3="",Consolidado!$D63=""),0,IF(ISNUMBER(SEARCH(Q$3,Consolidado!$D63)),IF(COUNTIFS(Consolidado!$AC$5:AC63,Consolidado!$AC63,Consolidado!$D$5:D63,"*"&amp;Q$3&amp;"*")=1,1,0),0))</f>
        <v>0</v>
      </c>
      <c r="R63" s="0" t="n">
        <f aca="false">IF(OR(R$3="",Consolidado!$D63=""),0,IF(ISNUMBER(SEARCH(R$3,Consolidado!$D63)),IF(COUNTIFS(Consolidado!$AC$5:AC63,Consolidado!$AC63,Consolidado!$D$5:D63,"*"&amp;R$3&amp;"*")=1,1,0),0))</f>
        <v>0</v>
      </c>
      <c r="S63" s="0" t="n">
        <f aca="false">IF(OR(S$3="",Consolidado!$D63=""),0,IF(ISNUMBER(SEARCH(S$3,Consolidado!$D63)),IF(COUNTIFS(Consolidado!$AC$5:AC63,Consolidado!$AC63,Consolidado!$D$5:D63,"*"&amp;S$3&amp;"*")=1,1,0),0))</f>
        <v>0</v>
      </c>
      <c r="T63" s="0" t="n">
        <f aca="false">IF(OR(T$3="",Consolidado!$D63=""),0,IF(ISNUMBER(SEARCH(T$3,Consolidado!$D63)),IF(COUNTIFS(Consolidado!$AC$5:AC63,Consolidado!$AC63,Consolidado!$D$5:D63,"*"&amp;T$3&amp;"*")=1,1,0),0))</f>
        <v>0</v>
      </c>
      <c r="U63" s="0" t="n">
        <f aca="false">IF(OR(U$3="",Consolidado!$D63=""),0,IF(ISNUMBER(SEARCH(U$3,Consolidado!$D63)),IF(COUNTIFS(Consolidado!$AC$5:AC63,Consolidado!$AC63,Consolidado!$D$5:D63,"*"&amp;U$3&amp;"*")=1,1,0),0))</f>
        <v>0</v>
      </c>
      <c r="V63" s="0" t="n">
        <f aca="false">IF(OR(V$3="",Consolidado!$D63=""),0,IF(ISNUMBER(SEARCH(V$3,Consolidado!$D63)),IF(COUNTIFS(Consolidado!$AC$5:AC63,Consolidado!$AC63,Consolidado!$D$5:D63,"*"&amp;V$3&amp;"*")=1,1,0),0))</f>
        <v>0</v>
      </c>
      <c r="W63" s="0" t="n">
        <f aca="false">IF(OR(W$3="",Consolidado!$D63=""),0,IF(ISNUMBER(SEARCH(W$3,Consolidado!$D63)),IF(COUNTIFS(Consolidado!$AC$5:AC63,Consolidado!$AC63,Consolidado!$D$5:D63,"*"&amp;W$3&amp;"*")=1,1,0),0))</f>
        <v>0</v>
      </c>
      <c r="X63" s="0" t="n">
        <f aca="false">IF(OR(X$3="",Consolidado!$D63=""),0,IF(ISNUMBER(SEARCH(X$3,Consolidado!$D63)),IF(COUNTIFS(Consolidado!$AC$5:AC63,Consolidado!$AC63,Consolidado!$D$5:D63,"*"&amp;X$3&amp;"*")=1,1,0),0))</f>
        <v>0</v>
      </c>
      <c r="Y63" s="0" t="n">
        <f aca="false">IF(OR(Y$3="",Consolidado!$D63=""),0,IF(ISNUMBER(SEARCH(Y$3,Consolidado!$D63)),IF(COUNTIFS(Consolidado!$AC$5:AC63,Consolidado!$AC63,Consolidado!$D$5:D63,"*"&amp;Y$3&amp;"*")=1,1,0),0))</f>
        <v>0</v>
      </c>
      <c r="Z63" s="0" t="n">
        <f aca="false">IF(OR(Z$3="",Consolidado!$D63=""),0,IF(ISNUMBER(SEARCH(Z$3,Consolidado!$D63)),IF(COUNTIFS(Consolidado!$AC$5:AC63,Consolidado!$AC63,Consolidado!$D$5:D63,"*"&amp;Z$3&amp;"*")=1,1,0),0))</f>
        <v>0</v>
      </c>
      <c r="AA63" s="0" t="n">
        <f aca="false">IF(OR(AA$3="",Consolidado!$D63=""),0,IF(ISNUMBER(SEARCH(AA$3,Consolidado!$D63)),IF(COUNTIFS(Consolidado!$AC$5:AC63,Consolidado!$AC63,Consolidado!$D$5:D63,"*"&amp;AA$3&amp;"*")=1,1,0),0))</f>
        <v>0</v>
      </c>
      <c r="AB63" s="0" t="n">
        <f aca="false">IF(OR(AB$3="",Consolidado!$D63=""),0,IF(ISNUMBER(SEARCH(AB$3,Consolidado!$D63)),IF(COUNTIFS(Consolidado!$AC$5:AC63,Consolidado!$AC63,Consolidado!$D$5:D63,"*"&amp;AB$3&amp;"*")=1,1,0),0))</f>
        <v>0</v>
      </c>
      <c r="AC63" s="0" t="n">
        <f aca="false">IF(OR(AC$3="",Consolidado!$D63=""),0,IF(ISNUMBER(SEARCH(AC$3,Consolidado!$D63)),IF(COUNTIFS(Consolidado!$AC$5:AC63,Consolidado!$AC63,Consolidado!$D$5:D63,"*"&amp;AC$3&amp;"*")=1,1,0),0))</f>
        <v>0</v>
      </c>
      <c r="AD63" s="0" t="n">
        <f aca="false">IF(OR(AD$3="",Consolidado!$D63=""),0,IF(ISNUMBER(SEARCH(AD$3,Consolidado!$D63)),IF(COUNTIFS(Consolidado!$AC$5:AC63,Consolidado!$AC63,Consolidado!$D$5:D63,"*"&amp;AD$3&amp;"*")=1,1,0),0))</f>
        <v>0</v>
      </c>
      <c r="AE63" s="0" t="n">
        <f aca="false">IF(OR(AE$3="",Consolidado!$D63=""),0,IF(ISNUMBER(SEARCH(AE$3,Consolidado!$D63)),IF(COUNTIFS(Consolidado!$AC$5:AC63,Consolidado!$AC63,Consolidado!$D$5:D63,"*"&amp;AE$3&amp;"*")=1,1,0),0))</f>
        <v>0</v>
      </c>
      <c r="AF63" s="0" t="n">
        <f aca="false">IF(OR(AF$3="",Consolidado!$D63=""),0,IF(ISNUMBER(SEARCH(AF$3,Consolidado!$D63)),IF(COUNTIFS(Consolidado!$AC$5:AC63,Consolidado!$AC63,Consolidado!$D$5:D63,"*"&amp;AF$3&amp;"*")=1,1,0),0))</f>
        <v>0</v>
      </c>
      <c r="AG63" s="0" t="n">
        <f aca="false">IF(OR(AG$3="",Consolidado!$D63=""),0,IF(ISNUMBER(SEARCH(AG$3,Consolidado!$D63)),IF(COUNTIFS(Consolidado!$AC$5:AC63,Consolidado!$AC63,Consolidado!$D$5:D63,"*"&amp;AG$3&amp;"*")=1,1,0),0))</f>
        <v>0</v>
      </c>
      <c r="AH63" s="0" t="n">
        <f aca="false">IF(OR(AH$3="",Consolidado!$D63=""),0,IF(ISNUMBER(SEARCH(AH$3,Consolidado!$D63)),IF(COUNTIFS(Consolidado!$AC$5:AC63,Consolidado!$AC63,Consolidado!$D$5:D63,"*"&amp;AH$3&amp;"*")=1,1,0),0))</f>
        <v>0</v>
      </c>
      <c r="AI63" s="0" t="n">
        <f aca="false">IF(OR(AI$3="",Consolidado!$D63=""),0,IF(ISNUMBER(SEARCH(AI$3,Consolidado!$D63)),IF(COUNTIFS(Consolidado!$AC$5:AC63,Consolidado!$AC63,Consolidado!$D$5:D63,"*"&amp;AI$3&amp;"*")=1,1,0),0))</f>
        <v>0</v>
      </c>
      <c r="AJ63" s="0" t="n">
        <f aca="false">IF(OR(AJ$3="",Consolidado!$D63=""),0,IF(ISNUMBER(SEARCH(AJ$3,Consolidado!$D63)),IF(COUNTIFS(Consolidado!$AC$5:AC63,Consolidado!$AC63,Consolidado!$D$5:D63,"*"&amp;AJ$3&amp;"*")=1,1,0),0))</f>
        <v>0</v>
      </c>
      <c r="AK63" s="0" t="n">
        <f aca="false">IF(OR(AK$3="",Consolidado!$D63=""),0,IF(ISNUMBER(SEARCH(AK$3,Consolidado!$D63)),IF(COUNTIFS(Consolidado!$AC$5:AC63,Consolidado!$AC63,Consolidado!$D$5:D63,"*"&amp;AK$3&amp;"*")=1,1,0),0))</f>
        <v>0</v>
      </c>
      <c r="AL63" s="0" t="n">
        <f aca="false">IF(OR(AL$3="",Consolidado!$D63=""),0,IF(ISNUMBER(SEARCH(AL$3,Consolidado!$D63)),IF(COUNTIFS(Consolidado!$AC$5:AC63,Consolidado!$AC63,Consolidado!$D$5:D63,"*"&amp;AL$3&amp;"*")=1,1,0),0))</f>
        <v>0</v>
      </c>
      <c r="AM63" s="0" t="n">
        <f aca="false">IF(OR(AM$3="",Consolidado!$D63=""),0,IF(ISNUMBER(SEARCH(AM$3,Consolidado!$D63)),IF(COUNTIFS(Consolidado!$AC$5:AC63,Consolidado!$AC63,Consolidado!$D$5:D63,"*"&amp;AM$3&amp;"*")=1,1,0),0))</f>
        <v>0</v>
      </c>
      <c r="AN63" s="0" t="n">
        <f aca="false">IF(OR(AN$3="",Consolidado!$D63=""),0,IF(ISNUMBER(SEARCH(AN$3,Consolidado!$D63)),IF(COUNTIFS(Consolidado!$AC$5:AC63,Consolidado!$AC63,Consolidado!$D$5:D63,"*"&amp;AN$3&amp;"*")=1,1,0),0))</f>
        <v>0</v>
      </c>
      <c r="AO63" s="0" t="n">
        <f aca="false">IF(OR(AO$3="",Consolidado!$D63=""),0,IF(ISNUMBER(SEARCH(AO$3,Consolidado!$D63)),IF(COUNTIFS(Consolidado!$AC$5:AC63,Consolidado!$AC63,Consolidado!$D$5:D63,"*"&amp;AO$3&amp;"*")=1,1,0),0))</f>
        <v>0</v>
      </c>
    </row>
    <row r="64" customFormat="false" ht="15" hidden="false" customHeight="false" outlineLevel="0" collapsed="false">
      <c r="B64" s="0" t="n">
        <f aca="false">IF(OR(B$3="",Consolidado!$D64=""),0,IF(ISNUMBER(SEARCH(B$3,Consolidado!$D64)),IF(COUNTIFS(Consolidado!$AC$5:AC64,Consolidado!$AC64,Consolidado!$D$5:D64,"*"&amp;B$3&amp;"*")=1,1,0),0))</f>
        <v>0</v>
      </c>
      <c r="C64" s="0" t="n">
        <f aca="false">IF(OR(C$3="",Consolidado!$D64=""),0,IF(ISNUMBER(SEARCH(C$3,Consolidado!$D64)),IF(COUNTIFS(Consolidado!$AC$5:AC64,Consolidado!$AC64,Consolidado!$D$5:D64,"*"&amp;C$3&amp;"*")=1,1,0),0))</f>
        <v>1</v>
      </c>
      <c r="D64" s="0" t="n">
        <f aca="false">IF(OR(D$3="",Consolidado!$D64=""),0,IF(ISNUMBER(SEARCH(D$3,Consolidado!$D64)),IF(COUNTIFS(Consolidado!$AC$5:AC64,Consolidado!$AC64,Consolidado!$D$5:D64,"*"&amp;D$3&amp;"*")=1,1,0),0))</f>
        <v>0</v>
      </c>
      <c r="E64" s="0" t="n">
        <f aca="false">IF(OR(E$3="",Consolidado!$D64=""),0,IF(ISNUMBER(SEARCH(E$3,Consolidado!$D64)),IF(COUNTIFS(Consolidado!$AC$5:AC64,Consolidado!$AC64,Consolidado!$D$5:D64,"*"&amp;E$3&amp;"*")=1,1,0),0))</f>
        <v>0</v>
      </c>
      <c r="F64" s="0" t="n">
        <f aca="false">IF(OR(F$3="",Consolidado!$D64=""),0,IF(ISNUMBER(SEARCH(F$3,Consolidado!$D64)),IF(COUNTIFS(Consolidado!$AC$5:AC64,Consolidado!$AC64,Consolidado!$D$5:D64,"*"&amp;F$3&amp;"*")=1,1,0),0))</f>
        <v>0</v>
      </c>
      <c r="G64" s="0" t="n">
        <f aca="false">IF(OR(G$3="",Consolidado!$D64=""),0,IF(ISNUMBER(SEARCH(G$3,Consolidado!$D64)),IF(COUNTIFS(Consolidado!$AC$5:AC64,Consolidado!$AC64,Consolidado!$D$5:D64,"*"&amp;G$3&amp;"*")=1,1,0),0))</f>
        <v>0</v>
      </c>
      <c r="H64" s="0" t="n">
        <f aca="false">IF(OR(H$3="",Consolidado!$D64=""),0,IF(ISNUMBER(SEARCH(H$3,Consolidado!$D64)),IF(COUNTIFS(Consolidado!$AC$5:AC64,Consolidado!$AC64,Consolidado!$D$5:D64,"*"&amp;H$3&amp;"*")=1,1,0),0))</f>
        <v>0</v>
      </c>
      <c r="I64" s="0" t="n">
        <f aca="false">IF(OR(I$3="",Consolidado!$D64=""),0,IF(ISNUMBER(SEARCH(I$3,Consolidado!$D64)),IF(COUNTIFS(Consolidado!$AC$5:AC64,Consolidado!$AC64,Consolidado!$D$5:D64,"*"&amp;I$3&amp;"*")=1,1,0),0))</f>
        <v>0</v>
      </c>
      <c r="J64" s="0" t="n">
        <f aca="false">IF(OR(J$3="",Consolidado!$D64=""),0,IF(ISNUMBER(SEARCH(J$3,Consolidado!$D64)),IF(COUNTIFS(Consolidado!$AC$5:AC64,Consolidado!$AC64,Consolidado!$D$5:D64,"*"&amp;J$3&amp;"*")=1,1,0),0))</f>
        <v>0</v>
      </c>
      <c r="K64" s="0" t="n">
        <f aca="false">IF(OR(K$3="",Consolidado!$D64=""),0,IF(ISNUMBER(SEARCH(K$3,Consolidado!$D64)),IF(COUNTIFS(Consolidado!$AC$5:AC64,Consolidado!$AC64,Consolidado!$D$5:D64,"*"&amp;K$3&amp;"*")=1,1,0),0))</f>
        <v>0</v>
      </c>
      <c r="L64" s="0" t="n">
        <f aca="false">IF(OR(L$3="",Consolidado!$D64=""),0,IF(ISNUMBER(SEARCH(L$3,Consolidado!$D64)),IF(COUNTIFS(Consolidado!$AC$5:AC64,Consolidado!$AC64,Consolidado!$D$5:D64,"*"&amp;L$3&amp;"*")=1,1,0),0))</f>
        <v>0</v>
      </c>
      <c r="M64" s="0" t="n">
        <f aca="false">IF(OR(M$3="",Consolidado!$D64=""),0,IF(ISNUMBER(SEARCH(M$3,Consolidado!$D64)),IF(COUNTIFS(Consolidado!$AC$5:AC64,Consolidado!$AC64,Consolidado!$D$5:D64,"*"&amp;M$3&amp;"*")=1,1,0),0))</f>
        <v>0</v>
      </c>
      <c r="N64" s="0" t="n">
        <f aca="false">IF(OR(N$3="",Consolidado!$D64=""),0,IF(ISNUMBER(SEARCH(N$3,Consolidado!$D64)),IF(COUNTIFS(Consolidado!$AC$5:AC64,Consolidado!$AC64,Consolidado!$D$5:D64,"*"&amp;N$3&amp;"*")=1,1,0),0))</f>
        <v>0</v>
      </c>
      <c r="O64" s="0" t="n">
        <f aca="false">IF(OR(O$3="",Consolidado!$D64=""),0,IF(ISNUMBER(SEARCH(O$3,Consolidado!$D64)),IF(COUNTIFS(Consolidado!$AC$5:AC64,Consolidado!$AC64,Consolidado!$D$5:D64,"*"&amp;O$3&amp;"*")=1,1,0),0))</f>
        <v>0</v>
      </c>
      <c r="P64" s="0" t="n">
        <f aca="false">IF(OR(P$3="",Consolidado!$D64=""),0,IF(ISNUMBER(SEARCH(P$3,Consolidado!$D64)),IF(COUNTIFS(Consolidado!$AC$5:AC64,Consolidado!$AC64,Consolidado!$D$5:D64,"*"&amp;P$3&amp;"*")=1,1,0),0))</f>
        <v>0</v>
      </c>
      <c r="Q64" s="0" t="n">
        <f aca="false">IF(OR(Q$3="",Consolidado!$D64=""),0,IF(ISNUMBER(SEARCH(Q$3,Consolidado!$D64)),IF(COUNTIFS(Consolidado!$AC$5:AC64,Consolidado!$AC64,Consolidado!$D$5:D64,"*"&amp;Q$3&amp;"*")=1,1,0),0))</f>
        <v>0</v>
      </c>
      <c r="R64" s="0" t="n">
        <f aca="false">IF(OR(R$3="",Consolidado!$D64=""),0,IF(ISNUMBER(SEARCH(R$3,Consolidado!$D64)),IF(COUNTIFS(Consolidado!$AC$5:AC64,Consolidado!$AC64,Consolidado!$D$5:D64,"*"&amp;R$3&amp;"*")=1,1,0),0))</f>
        <v>0</v>
      </c>
      <c r="S64" s="0" t="n">
        <f aca="false">IF(OR(S$3="",Consolidado!$D64=""),0,IF(ISNUMBER(SEARCH(S$3,Consolidado!$D64)),IF(COUNTIFS(Consolidado!$AC$5:AC64,Consolidado!$AC64,Consolidado!$D$5:D64,"*"&amp;S$3&amp;"*")=1,1,0),0))</f>
        <v>0</v>
      </c>
      <c r="T64" s="0" t="n">
        <f aca="false">IF(OR(T$3="",Consolidado!$D64=""),0,IF(ISNUMBER(SEARCH(T$3,Consolidado!$D64)),IF(COUNTIFS(Consolidado!$AC$5:AC64,Consolidado!$AC64,Consolidado!$D$5:D64,"*"&amp;T$3&amp;"*")=1,1,0),0))</f>
        <v>0</v>
      </c>
      <c r="U64" s="0" t="n">
        <f aca="false">IF(OR(U$3="",Consolidado!$D64=""),0,IF(ISNUMBER(SEARCH(U$3,Consolidado!$D64)),IF(COUNTIFS(Consolidado!$AC$5:AC64,Consolidado!$AC64,Consolidado!$D$5:D64,"*"&amp;U$3&amp;"*")=1,1,0),0))</f>
        <v>0</v>
      </c>
      <c r="V64" s="0" t="n">
        <f aca="false">IF(OR(V$3="",Consolidado!$D64=""),0,IF(ISNUMBER(SEARCH(V$3,Consolidado!$D64)),IF(COUNTIFS(Consolidado!$AC$5:AC64,Consolidado!$AC64,Consolidado!$D$5:D64,"*"&amp;V$3&amp;"*")=1,1,0),0))</f>
        <v>0</v>
      </c>
      <c r="W64" s="0" t="n">
        <f aca="false">IF(OR(W$3="",Consolidado!$D64=""),0,IF(ISNUMBER(SEARCH(W$3,Consolidado!$D64)),IF(COUNTIFS(Consolidado!$AC$5:AC64,Consolidado!$AC64,Consolidado!$D$5:D64,"*"&amp;W$3&amp;"*")=1,1,0),0))</f>
        <v>0</v>
      </c>
      <c r="X64" s="0" t="n">
        <f aca="false">IF(OR(X$3="",Consolidado!$D64=""),0,IF(ISNUMBER(SEARCH(X$3,Consolidado!$D64)),IF(COUNTIFS(Consolidado!$AC$5:AC64,Consolidado!$AC64,Consolidado!$D$5:D64,"*"&amp;X$3&amp;"*")=1,1,0),0))</f>
        <v>0</v>
      </c>
      <c r="Y64" s="0" t="n">
        <f aca="false">IF(OR(Y$3="",Consolidado!$D64=""),0,IF(ISNUMBER(SEARCH(Y$3,Consolidado!$D64)),IF(COUNTIFS(Consolidado!$AC$5:AC64,Consolidado!$AC64,Consolidado!$D$5:D64,"*"&amp;Y$3&amp;"*")=1,1,0),0))</f>
        <v>0</v>
      </c>
      <c r="Z64" s="0" t="n">
        <f aca="false">IF(OR(Z$3="",Consolidado!$D64=""),0,IF(ISNUMBER(SEARCH(Z$3,Consolidado!$D64)),IF(COUNTIFS(Consolidado!$AC$5:AC64,Consolidado!$AC64,Consolidado!$D$5:D64,"*"&amp;Z$3&amp;"*")=1,1,0),0))</f>
        <v>0</v>
      </c>
      <c r="AA64" s="0" t="n">
        <f aca="false">IF(OR(AA$3="",Consolidado!$D64=""),0,IF(ISNUMBER(SEARCH(AA$3,Consolidado!$D64)),IF(COUNTIFS(Consolidado!$AC$5:AC64,Consolidado!$AC64,Consolidado!$D$5:D64,"*"&amp;AA$3&amp;"*")=1,1,0),0))</f>
        <v>0</v>
      </c>
      <c r="AB64" s="0" t="n">
        <f aca="false">IF(OR(AB$3="",Consolidado!$D64=""),0,IF(ISNUMBER(SEARCH(AB$3,Consolidado!$D64)),IF(COUNTIFS(Consolidado!$AC$5:AC64,Consolidado!$AC64,Consolidado!$D$5:D64,"*"&amp;AB$3&amp;"*")=1,1,0),0))</f>
        <v>0</v>
      </c>
      <c r="AC64" s="0" t="n">
        <f aca="false">IF(OR(AC$3="",Consolidado!$D64=""),0,IF(ISNUMBER(SEARCH(AC$3,Consolidado!$D64)),IF(COUNTIFS(Consolidado!$AC$5:AC64,Consolidado!$AC64,Consolidado!$D$5:D64,"*"&amp;AC$3&amp;"*")=1,1,0),0))</f>
        <v>0</v>
      </c>
      <c r="AD64" s="0" t="n">
        <f aca="false">IF(OR(AD$3="",Consolidado!$D64=""),0,IF(ISNUMBER(SEARCH(AD$3,Consolidado!$D64)),IF(COUNTIFS(Consolidado!$AC$5:AC64,Consolidado!$AC64,Consolidado!$D$5:D64,"*"&amp;AD$3&amp;"*")=1,1,0),0))</f>
        <v>0</v>
      </c>
      <c r="AE64" s="0" t="n">
        <f aca="false">IF(OR(AE$3="",Consolidado!$D64=""),0,IF(ISNUMBER(SEARCH(AE$3,Consolidado!$D64)),IF(COUNTIFS(Consolidado!$AC$5:AC64,Consolidado!$AC64,Consolidado!$D$5:D64,"*"&amp;AE$3&amp;"*")=1,1,0),0))</f>
        <v>0</v>
      </c>
      <c r="AF64" s="0" t="n">
        <f aca="false">IF(OR(AF$3="",Consolidado!$D64=""),0,IF(ISNUMBER(SEARCH(AF$3,Consolidado!$D64)),IF(COUNTIFS(Consolidado!$AC$5:AC64,Consolidado!$AC64,Consolidado!$D$5:D64,"*"&amp;AF$3&amp;"*")=1,1,0),0))</f>
        <v>0</v>
      </c>
      <c r="AG64" s="0" t="n">
        <f aca="false">IF(OR(AG$3="",Consolidado!$D64=""),0,IF(ISNUMBER(SEARCH(AG$3,Consolidado!$D64)),IF(COUNTIFS(Consolidado!$AC$5:AC64,Consolidado!$AC64,Consolidado!$D$5:D64,"*"&amp;AG$3&amp;"*")=1,1,0),0))</f>
        <v>0</v>
      </c>
      <c r="AH64" s="0" t="n">
        <f aca="false">IF(OR(AH$3="",Consolidado!$D64=""),0,IF(ISNUMBER(SEARCH(AH$3,Consolidado!$D64)),IF(COUNTIFS(Consolidado!$AC$5:AC64,Consolidado!$AC64,Consolidado!$D$5:D64,"*"&amp;AH$3&amp;"*")=1,1,0),0))</f>
        <v>0</v>
      </c>
      <c r="AI64" s="0" t="n">
        <f aca="false">IF(OR(AI$3="",Consolidado!$D64=""),0,IF(ISNUMBER(SEARCH(AI$3,Consolidado!$D64)),IF(COUNTIFS(Consolidado!$AC$5:AC64,Consolidado!$AC64,Consolidado!$D$5:D64,"*"&amp;AI$3&amp;"*")=1,1,0),0))</f>
        <v>0</v>
      </c>
      <c r="AJ64" s="0" t="n">
        <f aca="false">IF(OR(AJ$3="",Consolidado!$D64=""),0,IF(ISNUMBER(SEARCH(AJ$3,Consolidado!$D64)),IF(COUNTIFS(Consolidado!$AC$5:AC64,Consolidado!$AC64,Consolidado!$D$5:D64,"*"&amp;AJ$3&amp;"*")=1,1,0),0))</f>
        <v>0</v>
      </c>
      <c r="AK64" s="0" t="n">
        <f aca="false">IF(OR(AK$3="",Consolidado!$D64=""),0,IF(ISNUMBER(SEARCH(AK$3,Consolidado!$D64)),IF(COUNTIFS(Consolidado!$AC$5:AC64,Consolidado!$AC64,Consolidado!$D$5:D64,"*"&amp;AK$3&amp;"*")=1,1,0),0))</f>
        <v>0</v>
      </c>
      <c r="AL64" s="0" t="n">
        <f aca="false">IF(OR(AL$3="",Consolidado!$D64=""),0,IF(ISNUMBER(SEARCH(AL$3,Consolidado!$D64)),IF(COUNTIFS(Consolidado!$AC$5:AC64,Consolidado!$AC64,Consolidado!$D$5:D64,"*"&amp;AL$3&amp;"*")=1,1,0),0))</f>
        <v>0</v>
      </c>
      <c r="AM64" s="0" t="n">
        <f aca="false">IF(OR(AM$3="",Consolidado!$D64=""),0,IF(ISNUMBER(SEARCH(AM$3,Consolidado!$D64)),IF(COUNTIFS(Consolidado!$AC$5:AC64,Consolidado!$AC64,Consolidado!$D$5:D64,"*"&amp;AM$3&amp;"*")=1,1,0),0))</f>
        <v>0</v>
      </c>
      <c r="AN64" s="0" t="n">
        <f aca="false">IF(OR(AN$3="",Consolidado!$D64=""),0,IF(ISNUMBER(SEARCH(AN$3,Consolidado!$D64)),IF(COUNTIFS(Consolidado!$AC$5:AC64,Consolidado!$AC64,Consolidado!$D$5:D64,"*"&amp;AN$3&amp;"*")=1,1,0),0))</f>
        <v>0</v>
      </c>
      <c r="AO64" s="0" t="n">
        <f aca="false">IF(OR(AO$3="",Consolidado!$D64=""),0,IF(ISNUMBER(SEARCH(AO$3,Consolidado!$D64)),IF(COUNTIFS(Consolidado!$AC$5:AC64,Consolidado!$AC64,Consolidado!$D$5:D64,"*"&amp;AO$3&amp;"*")=1,1,0),0))</f>
        <v>0</v>
      </c>
    </row>
    <row r="65" customFormat="false" ht="15" hidden="false" customHeight="false" outlineLevel="0" collapsed="false">
      <c r="B65" s="0" t="n">
        <f aca="false">IF(OR(B$3="",Consolidado!$D65=""),0,IF(ISNUMBER(SEARCH(B$3,Consolidado!$D65)),IF(COUNTIFS(Consolidado!$AC$5:AC65,Consolidado!$AC65,Consolidado!$D$5:D65,"*"&amp;B$3&amp;"*")=1,1,0),0))</f>
        <v>0</v>
      </c>
      <c r="C65" s="0" t="n">
        <f aca="false">IF(OR(C$3="",Consolidado!$D65=""),0,IF(ISNUMBER(SEARCH(C$3,Consolidado!$D65)),IF(COUNTIFS(Consolidado!$AC$5:AC65,Consolidado!$AC65,Consolidado!$D$5:D65,"*"&amp;C$3&amp;"*")=1,1,0),0))</f>
        <v>0</v>
      </c>
      <c r="D65" s="0" t="n">
        <f aca="false">IF(OR(D$3="",Consolidado!$D65=""),0,IF(ISNUMBER(SEARCH(D$3,Consolidado!$D65)),IF(COUNTIFS(Consolidado!$AC$5:AC65,Consolidado!$AC65,Consolidado!$D$5:D65,"*"&amp;D$3&amp;"*")=1,1,0),0))</f>
        <v>1</v>
      </c>
      <c r="E65" s="0" t="n">
        <f aca="false">IF(OR(E$3="",Consolidado!$D65=""),0,IF(ISNUMBER(SEARCH(E$3,Consolidado!$D65)),IF(COUNTIFS(Consolidado!$AC$5:AC65,Consolidado!$AC65,Consolidado!$D$5:D65,"*"&amp;E$3&amp;"*")=1,1,0),0))</f>
        <v>0</v>
      </c>
      <c r="F65" s="0" t="n">
        <f aca="false">IF(OR(F$3="",Consolidado!$D65=""),0,IF(ISNUMBER(SEARCH(F$3,Consolidado!$D65)),IF(COUNTIFS(Consolidado!$AC$5:AC65,Consolidado!$AC65,Consolidado!$D$5:D65,"*"&amp;F$3&amp;"*")=1,1,0),0))</f>
        <v>0</v>
      </c>
      <c r="G65" s="0" t="n">
        <f aca="false">IF(OR(G$3="",Consolidado!$D65=""),0,IF(ISNUMBER(SEARCH(G$3,Consolidado!$D65)),IF(COUNTIFS(Consolidado!$AC$5:AC65,Consolidado!$AC65,Consolidado!$D$5:D65,"*"&amp;G$3&amp;"*")=1,1,0),0))</f>
        <v>0</v>
      </c>
      <c r="H65" s="0" t="n">
        <f aca="false">IF(OR(H$3="",Consolidado!$D65=""),0,IF(ISNUMBER(SEARCH(H$3,Consolidado!$D65)),IF(COUNTIFS(Consolidado!$AC$5:AC65,Consolidado!$AC65,Consolidado!$D$5:D65,"*"&amp;H$3&amp;"*")=1,1,0),0))</f>
        <v>0</v>
      </c>
      <c r="I65" s="0" t="n">
        <f aca="false">IF(OR(I$3="",Consolidado!$D65=""),0,IF(ISNUMBER(SEARCH(I$3,Consolidado!$D65)),IF(COUNTIFS(Consolidado!$AC$5:AC65,Consolidado!$AC65,Consolidado!$D$5:D65,"*"&amp;I$3&amp;"*")=1,1,0),0))</f>
        <v>0</v>
      </c>
      <c r="J65" s="0" t="n">
        <f aca="false">IF(OR(J$3="",Consolidado!$D65=""),0,IF(ISNUMBER(SEARCH(J$3,Consolidado!$D65)),IF(COUNTIFS(Consolidado!$AC$5:AC65,Consolidado!$AC65,Consolidado!$D$5:D65,"*"&amp;J$3&amp;"*")=1,1,0),0))</f>
        <v>0</v>
      </c>
      <c r="K65" s="0" t="n">
        <f aca="false">IF(OR(K$3="",Consolidado!$D65=""),0,IF(ISNUMBER(SEARCH(K$3,Consolidado!$D65)),IF(COUNTIFS(Consolidado!$AC$5:AC65,Consolidado!$AC65,Consolidado!$D$5:D65,"*"&amp;K$3&amp;"*")=1,1,0),0))</f>
        <v>0</v>
      </c>
      <c r="L65" s="0" t="n">
        <f aca="false">IF(OR(L$3="",Consolidado!$D65=""),0,IF(ISNUMBER(SEARCH(L$3,Consolidado!$D65)),IF(COUNTIFS(Consolidado!$AC$5:AC65,Consolidado!$AC65,Consolidado!$D$5:D65,"*"&amp;L$3&amp;"*")=1,1,0),0))</f>
        <v>0</v>
      </c>
      <c r="M65" s="0" t="n">
        <f aca="false">IF(OR(M$3="",Consolidado!$D65=""),0,IF(ISNUMBER(SEARCH(M$3,Consolidado!$D65)),IF(COUNTIFS(Consolidado!$AC$5:AC65,Consolidado!$AC65,Consolidado!$D$5:D65,"*"&amp;M$3&amp;"*")=1,1,0),0))</f>
        <v>0</v>
      </c>
      <c r="N65" s="0" t="n">
        <f aca="false">IF(OR(N$3="",Consolidado!$D65=""),0,IF(ISNUMBER(SEARCH(N$3,Consolidado!$D65)),IF(COUNTIFS(Consolidado!$AC$5:AC65,Consolidado!$AC65,Consolidado!$D$5:D65,"*"&amp;N$3&amp;"*")=1,1,0),0))</f>
        <v>0</v>
      </c>
      <c r="O65" s="0" t="n">
        <f aca="false">IF(OR(O$3="",Consolidado!$D65=""),0,IF(ISNUMBER(SEARCH(O$3,Consolidado!$D65)),IF(COUNTIFS(Consolidado!$AC$5:AC65,Consolidado!$AC65,Consolidado!$D$5:D65,"*"&amp;O$3&amp;"*")=1,1,0),0))</f>
        <v>0</v>
      </c>
      <c r="P65" s="0" t="n">
        <f aca="false">IF(OR(P$3="",Consolidado!$D65=""),0,IF(ISNUMBER(SEARCH(P$3,Consolidado!$D65)),IF(COUNTIFS(Consolidado!$AC$5:AC65,Consolidado!$AC65,Consolidado!$D$5:D65,"*"&amp;P$3&amp;"*")=1,1,0),0))</f>
        <v>0</v>
      </c>
      <c r="Q65" s="0" t="n">
        <f aca="false">IF(OR(Q$3="",Consolidado!$D65=""),0,IF(ISNUMBER(SEARCH(Q$3,Consolidado!$D65)),IF(COUNTIFS(Consolidado!$AC$5:AC65,Consolidado!$AC65,Consolidado!$D$5:D65,"*"&amp;Q$3&amp;"*")=1,1,0),0))</f>
        <v>0</v>
      </c>
      <c r="R65" s="0" t="n">
        <f aca="false">IF(OR(R$3="",Consolidado!$D65=""),0,IF(ISNUMBER(SEARCH(R$3,Consolidado!$D65)),IF(COUNTIFS(Consolidado!$AC$5:AC65,Consolidado!$AC65,Consolidado!$D$5:D65,"*"&amp;R$3&amp;"*")=1,1,0),0))</f>
        <v>0</v>
      </c>
      <c r="S65" s="0" t="n">
        <f aca="false">IF(OR(S$3="",Consolidado!$D65=""),0,IF(ISNUMBER(SEARCH(S$3,Consolidado!$D65)),IF(COUNTIFS(Consolidado!$AC$5:AC65,Consolidado!$AC65,Consolidado!$D$5:D65,"*"&amp;S$3&amp;"*")=1,1,0),0))</f>
        <v>0</v>
      </c>
      <c r="T65" s="0" t="n">
        <f aca="false">IF(OR(T$3="",Consolidado!$D65=""),0,IF(ISNUMBER(SEARCH(T$3,Consolidado!$D65)),IF(COUNTIFS(Consolidado!$AC$5:AC65,Consolidado!$AC65,Consolidado!$D$5:D65,"*"&amp;T$3&amp;"*")=1,1,0),0))</f>
        <v>0</v>
      </c>
      <c r="U65" s="0" t="n">
        <f aca="false">IF(OR(U$3="",Consolidado!$D65=""),0,IF(ISNUMBER(SEARCH(U$3,Consolidado!$D65)),IF(COUNTIFS(Consolidado!$AC$5:AC65,Consolidado!$AC65,Consolidado!$D$5:D65,"*"&amp;U$3&amp;"*")=1,1,0),0))</f>
        <v>0</v>
      </c>
      <c r="V65" s="0" t="n">
        <f aca="false">IF(OR(V$3="",Consolidado!$D65=""),0,IF(ISNUMBER(SEARCH(V$3,Consolidado!$D65)),IF(COUNTIFS(Consolidado!$AC$5:AC65,Consolidado!$AC65,Consolidado!$D$5:D65,"*"&amp;V$3&amp;"*")=1,1,0),0))</f>
        <v>0</v>
      </c>
      <c r="W65" s="0" t="n">
        <f aca="false">IF(OR(W$3="",Consolidado!$D65=""),0,IF(ISNUMBER(SEARCH(W$3,Consolidado!$D65)),IF(COUNTIFS(Consolidado!$AC$5:AC65,Consolidado!$AC65,Consolidado!$D$5:D65,"*"&amp;W$3&amp;"*")=1,1,0),0))</f>
        <v>0</v>
      </c>
      <c r="X65" s="0" t="n">
        <f aca="false">IF(OR(X$3="",Consolidado!$D65=""),0,IF(ISNUMBER(SEARCH(X$3,Consolidado!$D65)),IF(COUNTIFS(Consolidado!$AC$5:AC65,Consolidado!$AC65,Consolidado!$D$5:D65,"*"&amp;X$3&amp;"*")=1,1,0),0))</f>
        <v>0</v>
      </c>
      <c r="Y65" s="0" t="n">
        <f aca="false">IF(OR(Y$3="",Consolidado!$D65=""),0,IF(ISNUMBER(SEARCH(Y$3,Consolidado!$D65)),IF(COUNTIFS(Consolidado!$AC$5:AC65,Consolidado!$AC65,Consolidado!$D$5:D65,"*"&amp;Y$3&amp;"*")=1,1,0),0))</f>
        <v>0</v>
      </c>
      <c r="Z65" s="0" t="n">
        <f aca="false">IF(OR(Z$3="",Consolidado!$D65=""),0,IF(ISNUMBER(SEARCH(Z$3,Consolidado!$D65)),IF(COUNTIFS(Consolidado!$AC$5:AC65,Consolidado!$AC65,Consolidado!$D$5:D65,"*"&amp;Z$3&amp;"*")=1,1,0),0))</f>
        <v>0</v>
      </c>
      <c r="AA65" s="0" t="n">
        <f aca="false">IF(OR(AA$3="",Consolidado!$D65=""),0,IF(ISNUMBER(SEARCH(AA$3,Consolidado!$D65)),IF(COUNTIFS(Consolidado!$AC$5:AC65,Consolidado!$AC65,Consolidado!$D$5:D65,"*"&amp;AA$3&amp;"*")=1,1,0),0))</f>
        <v>0</v>
      </c>
      <c r="AB65" s="0" t="n">
        <f aca="false">IF(OR(AB$3="",Consolidado!$D65=""),0,IF(ISNUMBER(SEARCH(AB$3,Consolidado!$D65)),IF(COUNTIFS(Consolidado!$AC$5:AC65,Consolidado!$AC65,Consolidado!$D$5:D65,"*"&amp;AB$3&amp;"*")=1,1,0),0))</f>
        <v>0</v>
      </c>
      <c r="AC65" s="0" t="n">
        <f aca="false">IF(OR(AC$3="",Consolidado!$D65=""),0,IF(ISNUMBER(SEARCH(AC$3,Consolidado!$D65)),IF(COUNTIFS(Consolidado!$AC$5:AC65,Consolidado!$AC65,Consolidado!$D$5:D65,"*"&amp;AC$3&amp;"*")=1,1,0),0))</f>
        <v>0</v>
      </c>
      <c r="AD65" s="0" t="n">
        <f aca="false">IF(OR(AD$3="",Consolidado!$D65=""),0,IF(ISNUMBER(SEARCH(AD$3,Consolidado!$D65)),IF(COUNTIFS(Consolidado!$AC$5:AC65,Consolidado!$AC65,Consolidado!$D$5:D65,"*"&amp;AD$3&amp;"*")=1,1,0),0))</f>
        <v>0</v>
      </c>
      <c r="AE65" s="0" t="n">
        <f aca="false">IF(OR(AE$3="",Consolidado!$D65=""),0,IF(ISNUMBER(SEARCH(AE$3,Consolidado!$D65)),IF(COUNTIFS(Consolidado!$AC$5:AC65,Consolidado!$AC65,Consolidado!$D$5:D65,"*"&amp;AE$3&amp;"*")=1,1,0),0))</f>
        <v>0</v>
      </c>
      <c r="AF65" s="0" t="n">
        <f aca="false">IF(OR(AF$3="",Consolidado!$D65=""),0,IF(ISNUMBER(SEARCH(AF$3,Consolidado!$D65)),IF(COUNTIFS(Consolidado!$AC$5:AC65,Consolidado!$AC65,Consolidado!$D$5:D65,"*"&amp;AF$3&amp;"*")=1,1,0),0))</f>
        <v>0</v>
      </c>
      <c r="AG65" s="0" t="n">
        <f aca="false">IF(OR(AG$3="",Consolidado!$D65=""),0,IF(ISNUMBER(SEARCH(AG$3,Consolidado!$D65)),IF(COUNTIFS(Consolidado!$AC$5:AC65,Consolidado!$AC65,Consolidado!$D$5:D65,"*"&amp;AG$3&amp;"*")=1,1,0),0))</f>
        <v>0</v>
      </c>
      <c r="AH65" s="0" t="n">
        <f aca="false">IF(OR(AH$3="",Consolidado!$D65=""),0,IF(ISNUMBER(SEARCH(AH$3,Consolidado!$D65)),IF(COUNTIFS(Consolidado!$AC$5:AC65,Consolidado!$AC65,Consolidado!$D$5:D65,"*"&amp;AH$3&amp;"*")=1,1,0),0))</f>
        <v>0</v>
      </c>
      <c r="AI65" s="0" t="n">
        <f aca="false">IF(OR(AI$3="",Consolidado!$D65=""),0,IF(ISNUMBER(SEARCH(AI$3,Consolidado!$D65)),IF(COUNTIFS(Consolidado!$AC$5:AC65,Consolidado!$AC65,Consolidado!$D$5:D65,"*"&amp;AI$3&amp;"*")=1,1,0),0))</f>
        <v>0</v>
      </c>
      <c r="AJ65" s="0" t="n">
        <f aca="false">IF(OR(AJ$3="",Consolidado!$D65=""),0,IF(ISNUMBER(SEARCH(AJ$3,Consolidado!$D65)),IF(COUNTIFS(Consolidado!$AC$5:AC65,Consolidado!$AC65,Consolidado!$D$5:D65,"*"&amp;AJ$3&amp;"*")=1,1,0),0))</f>
        <v>0</v>
      </c>
      <c r="AK65" s="0" t="n">
        <f aca="false">IF(OR(AK$3="",Consolidado!$D65=""),0,IF(ISNUMBER(SEARCH(AK$3,Consolidado!$D65)),IF(COUNTIFS(Consolidado!$AC$5:AC65,Consolidado!$AC65,Consolidado!$D$5:D65,"*"&amp;AK$3&amp;"*")=1,1,0),0))</f>
        <v>0</v>
      </c>
      <c r="AL65" s="0" t="n">
        <f aca="false">IF(OR(AL$3="",Consolidado!$D65=""),0,IF(ISNUMBER(SEARCH(AL$3,Consolidado!$D65)),IF(COUNTIFS(Consolidado!$AC$5:AC65,Consolidado!$AC65,Consolidado!$D$5:D65,"*"&amp;AL$3&amp;"*")=1,1,0),0))</f>
        <v>0</v>
      </c>
      <c r="AM65" s="0" t="n">
        <f aca="false">IF(OR(AM$3="",Consolidado!$D65=""),0,IF(ISNUMBER(SEARCH(AM$3,Consolidado!$D65)),IF(COUNTIFS(Consolidado!$AC$5:AC65,Consolidado!$AC65,Consolidado!$D$5:D65,"*"&amp;AM$3&amp;"*")=1,1,0),0))</f>
        <v>0</v>
      </c>
      <c r="AN65" s="0" t="n">
        <f aca="false">IF(OR(AN$3="",Consolidado!$D65=""),0,IF(ISNUMBER(SEARCH(AN$3,Consolidado!$D65)),IF(COUNTIFS(Consolidado!$AC$5:AC65,Consolidado!$AC65,Consolidado!$D$5:D65,"*"&amp;AN$3&amp;"*")=1,1,0),0))</f>
        <v>0</v>
      </c>
      <c r="AO65" s="0" t="n">
        <f aca="false">IF(OR(AO$3="",Consolidado!$D65=""),0,IF(ISNUMBER(SEARCH(AO$3,Consolidado!$D65)),IF(COUNTIFS(Consolidado!$AC$5:AC65,Consolidado!$AC65,Consolidado!$D$5:D65,"*"&amp;AO$3&amp;"*")=1,1,0),0))</f>
        <v>0</v>
      </c>
    </row>
    <row r="66" customFormat="false" ht="15" hidden="false" customHeight="false" outlineLevel="0" collapsed="false">
      <c r="B66" s="0" t="n">
        <f aca="false">IF(OR(B$3="",Consolidado!$D66=""),0,IF(ISNUMBER(SEARCH(B$3,Consolidado!$D66)),IF(COUNTIFS(Consolidado!$AC$5:AC66,Consolidado!$AC66,Consolidado!$D$5:D66,"*"&amp;B$3&amp;"*")=1,1,0),0))</f>
        <v>0</v>
      </c>
      <c r="C66" s="0" t="n">
        <f aca="false">IF(OR(C$3="",Consolidado!$D66=""),0,IF(ISNUMBER(SEARCH(C$3,Consolidado!$D66)),IF(COUNTIFS(Consolidado!$AC$5:AC66,Consolidado!$AC66,Consolidado!$D$5:D66,"*"&amp;C$3&amp;"*")=1,1,0),0))</f>
        <v>0</v>
      </c>
      <c r="D66" s="0" t="n">
        <f aca="false">IF(OR(D$3="",Consolidado!$D66=""),0,IF(ISNUMBER(SEARCH(D$3,Consolidado!$D66)),IF(COUNTIFS(Consolidado!$AC$5:AC66,Consolidado!$AC66,Consolidado!$D$5:D66,"*"&amp;D$3&amp;"*")=1,1,0),0))</f>
        <v>0</v>
      </c>
      <c r="E66" s="0" t="n">
        <f aca="false">IF(OR(E$3="",Consolidado!$D66=""),0,IF(ISNUMBER(SEARCH(E$3,Consolidado!$D66)),IF(COUNTIFS(Consolidado!$AC$5:AC66,Consolidado!$AC66,Consolidado!$D$5:D66,"*"&amp;E$3&amp;"*")=1,1,0),0))</f>
        <v>0</v>
      </c>
      <c r="F66" s="0" t="n">
        <f aca="false">IF(OR(F$3="",Consolidado!$D66=""),0,IF(ISNUMBER(SEARCH(F$3,Consolidado!$D66)),IF(COUNTIFS(Consolidado!$AC$5:AC66,Consolidado!$AC66,Consolidado!$D$5:D66,"*"&amp;F$3&amp;"*")=1,1,0),0))</f>
        <v>0</v>
      </c>
      <c r="G66" s="0" t="n">
        <f aca="false">IF(OR(G$3="",Consolidado!$D66=""),0,IF(ISNUMBER(SEARCH(G$3,Consolidado!$D66)),IF(COUNTIFS(Consolidado!$AC$5:AC66,Consolidado!$AC66,Consolidado!$D$5:D66,"*"&amp;G$3&amp;"*")=1,1,0),0))</f>
        <v>0</v>
      </c>
      <c r="H66" s="0" t="n">
        <f aca="false">IF(OR(H$3="",Consolidado!$D66=""),0,IF(ISNUMBER(SEARCH(H$3,Consolidado!$D66)),IF(COUNTIFS(Consolidado!$AC$5:AC66,Consolidado!$AC66,Consolidado!$D$5:D66,"*"&amp;H$3&amp;"*")=1,1,0),0))</f>
        <v>0</v>
      </c>
      <c r="I66" s="0" t="n">
        <f aca="false">IF(OR(I$3="",Consolidado!$D66=""),0,IF(ISNUMBER(SEARCH(I$3,Consolidado!$D66)),IF(COUNTIFS(Consolidado!$AC$5:AC66,Consolidado!$AC66,Consolidado!$D$5:D66,"*"&amp;I$3&amp;"*")=1,1,0),0))</f>
        <v>0</v>
      </c>
      <c r="J66" s="0" t="n">
        <f aca="false">IF(OR(J$3="",Consolidado!$D66=""),0,IF(ISNUMBER(SEARCH(J$3,Consolidado!$D66)),IF(COUNTIFS(Consolidado!$AC$5:AC66,Consolidado!$AC66,Consolidado!$D$5:D66,"*"&amp;J$3&amp;"*")=1,1,0),0))</f>
        <v>0</v>
      </c>
      <c r="K66" s="0" t="n">
        <f aca="false">IF(OR(K$3="",Consolidado!$D66=""),0,IF(ISNUMBER(SEARCH(K$3,Consolidado!$D66)),IF(COUNTIFS(Consolidado!$AC$5:AC66,Consolidado!$AC66,Consolidado!$D$5:D66,"*"&amp;K$3&amp;"*")=1,1,0),0))</f>
        <v>0</v>
      </c>
      <c r="L66" s="0" t="n">
        <f aca="false">IF(OR(L$3="",Consolidado!$D66=""),0,IF(ISNUMBER(SEARCH(L$3,Consolidado!$D66)),IF(COUNTIFS(Consolidado!$AC$5:AC66,Consolidado!$AC66,Consolidado!$D$5:D66,"*"&amp;L$3&amp;"*")=1,1,0),0))</f>
        <v>0</v>
      </c>
      <c r="M66" s="0" t="n">
        <f aca="false">IF(OR(M$3="",Consolidado!$D66=""),0,IF(ISNUMBER(SEARCH(M$3,Consolidado!$D66)),IF(COUNTIFS(Consolidado!$AC$5:AC66,Consolidado!$AC66,Consolidado!$D$5:D66,"*"&amp;M$3&amp;"*")=1,1,0),0))</f>
        <v>0</v>
      </c>
      <c r="N66" s="0" t="n">
        <f aca="false">IF(OR(N$3="",Consolidado!$D66=""),0,IF(ISNUMBER(SEARCH(N$3,Consolidado!$D66)),IF(COUNTIFS(Consolidado!$AC$5:AC66,Consolidado!$AC66,Consolidado!$D$5:D66,"*"&amp;N$3&amp;"*")=1,1,0),0))</f>
        <v>0</v>
      </c>
      <c r="O66" s="0" t="n">
        <f aca="false">IF(OR(O$3="",Consolidado!$D66=""),0,IF(ISNUMBER(SEARCH(O$3,Consolidado!$D66)),IF(COUNTIFS(Consolidado!$AC$5:AC66,Consolidado!$AC66,Consolidado!$D$5:D66,"*"&amp;O$3&amp;"*")=1,1,0),0))</f>
        <v>0</v>
      </c>
      <c r="P66" s="0" t="n">
        <f aca="false">IF(OR(P$3="",Consolidado!$D66=""),0,IF(ISNUMBER(SEARCH(P$3,Consolidado!$D66)),IF(COUNTIFS(Consolidado!$AC$5:AC66,Consolidado!$AC66,Consolidado!$D$5:D66,"*"&amp;P$3&amp;"*")=1,1,0),0))</f>
        <v>0</v>
      </c>
      <c r="Q66" s="0" t="n">
        <f aca="false">IF(OR(Q$3="",Consolidado!$D66=""),0,IF(ISNUMBER(SEARCH(Q$3,Consolidado!$D66)),IF(COUNTIFS(Consolidado!$AC$5:AC66,Consolidado!$AC66,Consolidado!$D$5:D66,"*"&amp;Q$3&amp;"*")=1,1,0),0))</f>
        <v>0</v>
      </c>
      <c r="R66" s="0" t="n">
        <f aca="false">IF(OR(R$3="",Consolidado!$D66=""),0,IF(ISNUMBER(SEARCH(R$3,Consolidado!$D66)),IF(COUNTIFS(Consolidado!$AC$5:AC66,Consolidado!$AC66,Consolidado!$D$5:D66,"*"&amp;R$3&amp;"*")=1,1,0),0))</f>
        <v>0</v>
      </c>
      <c r="S66" s="0" t="n">
        <f aca="false">IF(OR(S$3="",Consolidado!$D66=""),0,IF(ISNUMBER(SEARCH(S$3,Consolidado!$D66)),IF(COUNTIFS(Consolidado!$AC$5:AC66,Consolidado!$AC66,Consolidado!$D$5:D66,"*"&amp;S$3&amp;"*")=1,1,0),0))</f>
        <v>0</v>
      </c>
      <c r="T66" s="0" t="n">
        <f aca="false">IF(OR(T$3="",Consolidado!$D66=""),0,IF(ISNUMBER(SEARCH(T$3,Consolidado!$D66)),IF(COUNTIFS(Consolidado!$AC$5:AC66,Consolidado!$AC66,Consolidado!$D$5:D66,"*"&amp;T$3&amp;"*")=1,1,0),0))</f>
        <v>0</v>
      </c>
      <c r="U66" s="0" t="n">
        <f aca="false">IF(OR(U$3="",Consolidado!$D66=""),0,IF(ISNUMBER(SEARCH(U$3,Consolidado!$D66)),IF(COUNTIFS(Consolidado!$AC$5:AC66,Consolidado!$AC66,Consolidado!$D$5:D66,"*"&amp;U$3&amp;"*")=1,1,0),0))</f>
        <v>0</v>
      </c>
      <c r="V66" s="0" t="n">
        <f aca="false">IF(OR(V$3="",Consolidado!$D66=""),0,IF(ISNUMBER(SEARCH(V$3,Consolidado!$D66)),IF(COUNTIFS(Consolidado!$AC$5:AC66,Consolidado!$AC66,Consolidado!$D$5:D66,"*"&amp;V$3&amp;"*")=1,1,0),0))</f>
        <v>0</v>
      </c>
      <c r="W66" s="0" t="n">
        <f aca="false">IF(OR(W$3="",Consolidado!$D66=""),0,IF(ISNUMBER(SEARCH(W$3,Consolidado!$D66)),IF(COUNTIFS(Consolidado!$AC$5:AC66,Consolidado!$AC66,Consolidado!$D$5:D66,"*"&amp;W$3&amp;"*")=1,1,0),0))</f>
        <v>0</v>
      </c>
      <c r="X66" s="0" t="n">
        <f aca="false">IF(OR(X$3="",Consolidado!$D66=""),0,IF(ISNUMBER(SEARCH(X$3,Consolidado!$D66)),IF(COUNTIFS(Consolidado!$AC$5:AC66,Consolidado!$AC66,Consolidado!$D$5:D66,"*"&amp;X$3&amp;"*")=1,1,0),0))</f>
        <v>0</v>
      </c>
      <c r="Y66" s="0" t="n">
        <f aca="false">IF(OR(Y$3="",Consolidado!$D66=""),0,IF(ISNUMBER(SEARCH(Y$3,Consolidado!$D66)),IF(COUNTIFS(Consolidado!$AC$5:AC66,Consolidado!$AC66,Consolidado!$D$5:D66,"*"&amp;Y$3&amp;"*")=1,1,0),0))</f>
        <v>0</v>
      </c>
      <c r="Z66" s="0" t="n">
        <f aca="false">IF(OR(Z$3="",Consolidado!$D66=""),0,IF(ISNUMBER(SEARCH(Z$3,Consolidado!$D66)),IF(COUNTIFS(Consolidado!$AC$5:AC66,Consolidado!$AC66,Consolidado!$D$5:D66,"*"&amp;Z$3&amp;"*")=1,1,0),0))</f>
        <v>0</v>
      </c>
      <c r="AA66" s="0" t="n">
        <f aca="false">IF(OR(AA$3="",Consolidado!$D66=""),0,IF(ISNUMBER(SEARCH(AA$3,Consolidado!$D66)),IF(COUNTIFS(Consolidado!$AC$5:AC66,Consolidado!$AC66,Consolidado!$D$5:D66,"*"&amp;AA$3&amp;"*")=1,1,0),0))</f>
        <v>0</v>
      </c>
      <c r="AB66" s="0" t="n">
        <f aca="false">IF(OR(AB$3="",Consolidado!$D66=""),0,IF(ISNUMBER(SEARCH(AB$3,Consolidado!$D66)),IF(COUNTIFS(Consolidado!$AC$5:AC66,Consolidado!$AC66,Consolidado!$D$5:D66,"*"&amp;AB$3&amp;"*")=1,1,0),0))</f>
        <v>0</v>
      </c>
      <c r="AC66" s="0" t="n">
        <f aca="false">IF(OR(AC$3="",Consolidado!$D66=""),0,IF(ISNUMBER(SEARCH(AC$3,Consolidado!$D66)),IF(COUNTIFS(Consolidado!$AC$5:AC66,Consolidado!$AC66,Consolidado!$D$5:D66,"*"&amp;AC$3&amp;"*")=1,1,0),0))</f>
        <v>0</v>
      </c>
      <c r="AD66" s="0" t="n">
        <f aca="false">IF(OR(AD$3="",Consolidado!$D66=""),0,IF(ISNUMBER(SEARCH(AD$3,Consolidado!$D66)),IF(COUNTIFS(Consolidado!$AC$5:AC66,Consolidado!$AC66,Consolidado!$D$5:D66,"*"&amp;AD$3&amp;"*")=1,1,0),0))</f>
        <v>0</v>
      </c>
      <c r="AE66" s="0" t="n">
        <f aca="false">IF(OR(AE$3="",Consolidado!$D66=""),0,IF(ISNUMBER(SEARCH(AE$3,Consolidado!$D66)),IF(COUNTIFS(Consolidado!$AC$5:AC66,Consolidado!$AC66,Consolidado!$D$5:D66,"*"&amp;AE$3&amp;"*")=1,1,0),0))</f>
        <v>0</v>
      </c>
      <c r="AF66" s="0" t="n">
        <f aca="false">IF(OR(AF$3="",Consolidado!$D66=""),0,IF(ISNUMBER(SEARCH(AF$3,Consolidado!$D66)),IF(COUNTIFS(Consolidado!$AC$5:AC66,Consolidado!$AC66,Consolidado!$D$5:D66,"*"&amp;AF$3&amp;"*")=1,1,0),0))</f>
        <v>0</v>
      </c>
      <c r="AG66" s="0" t="n">
        <f aca="false">IF(OR(AG$3="",Consolidado!$D66=""),0,IF(ISNUMBER(SEARCH(AG$3,Consolidado!$D66)),IF(COUNTIFS(Consolidado!$AC$5:AC66,Consolidado!$AC66,Consolidado!$D$5:D66,"*"&amp;AG$3&amp;"*")=1,1,0),0))</f>
        <v>0</v>
      </c>
      <c r="AH66" s="0" t="n">
        <f aca="false">IF(OR(AH$3="",Consolidado!$D66=""),0,IF(ISNUMBER(SEARCH(AH$3,Consolidado!$D66)),IF(COUNTIFS(Consolidado!$AC$5:AC66,Consolidado!$AC66,Consolidado!$D$5:D66,"*"&amp;AH$3&amp;"*")=1,1,0),0))</f>
        <v>0</v>
      </c>
      <c r="AI66" s="0" t="n">
        <f aca="false">IF(OR(AI$3="",Consolidado!$D66=""),0,IF(ISNUMBER(SEARCH(AI$3,Consolidado!$D66)),IF(COUNTIFS(Consolidado!$AC$5:AC66,Consolidado!$AC66,Consolidado!$D$5:D66,"*"&amp;AI$3&amp;"*")=1,1,0),0))</f>
        <v>0</v>
      </c>
      <c r="AJ66" s="0" t="n">
        <f aca="false">IF(OR(AJ$3="",Consolidado!$D66=""),0,IF(ISNUMBER(SEARCH(AJ$3,Consolidado!$D66)),IF(COUNTIFS(Consolidado!$AC$5:AC66,Consolidado!$AC66,Consolidado!$D$5:D66,"*"&amp;AJ$3&amp;"*")=1,1,0),0))</f>
        <v>0</v>
      </c>
      <c r="AK66" s="0" t="n">
        <f aca="false">IF(OR(AK$3="",Consolidado!$D66=""),0,IF(ISNUMBER(SEARCH(AK$3,Consolidado!$D66)),IF(COUNTIFS(Consolidado!$AC$5:AC66,Consolidado!$AC66,Consolidado!$D$5:D66,"*"&amp;AK$3&amp;"*")=1,1,0),0))</f>
        <v>0</v>
      </c>
      <c r="AL66" s="0" t="n">
        <f aca="false">IF(OR(AL$3="",Consolidado!$D66=""),0,IF(ISNUMBER(SEARCH(AL$3,Consolidado!$D66)),IF(COUNTIFS(Consolidado!$AC$5:AC66,Consolidado!$AC66,Consolidado!$D$5:D66,"*"&amp;AL$3&amp;"*")=1,1,0),0))</f>
        <v>0</v>
      </c>
      <c r="AM66" s="0" t="n">
        <f aca="false">IF(OR(AM$3="",Consolidado!$D66=""),0,IF(ISNUMBER(SEARCH(AM$3,Consolidado!$D66)),IF(COUNTIFS(Consolidado!$AC$5:AC66,Consolidado!$AC66,Consolidado!$D$5:D66,"*"&amp;AM$3&amp;"*")=1,1,0),0))</f>
        <v>0</v>
      </c>
      <c r="AN66" s="0" t="n">
        <f aca="false">IF(OR(AN$3="",Consolidado!$D66=""),0,IF(ISNUMBER(SEARCH(AN$3,Consolidado!$D66)),IF(COUNTIFS(Consolidado!$AC$5:AC66,Consolidado!$AC66,Consolidado!$D$5:D66,"*"&amp;AN$3&amp;"*")=1,1,0),0))</f>
        <v>0</v>
      </c>
      <c r="AO66" s="0" t="n">
        <f aca="false">IF(OR(AO$3="",Consolidado!$D66=""),0,IF(ISNUMBER(SEARCH(AO$3,Consolidado!$D66)),IF(COUNTIFS(Consolidado!$AC$5:AC66,Consolidado!$AC66,Consolidado!$D$5:D66,"*"&amp;AO$3&amp;"*")=1,1,0),0))</f>
        <v>0</v>
      </c>
    </row>
    <row r="67" customFormat="false" ht="15" hidden="false" customHeight="false" outlineLevel="0" collapsed="false">
      <c r="B67" s="0" t="n">
        <f aca="false">IF(OR(B$3="",Consolidado!$D67=""),0,IF(ISNUMBER(SEARCH(B$3,Consolidado!$D67)),IF(COUNTIFS(Consolidado!$AC$5:AC67,Consolidado!$AC67,Consolidado!$D$5:D67,"*"&amp;B$3&amp;"*")=1,1,0),0))</f>
        <v>0</v>
      </c>
      <c r="C67" s="0" t="n">
        <f aca="false">IF(OR(C$3="",Consolidado!$D67=""),0,IF(ISNUMBER(SEARCH(C$3,Consolidado!$D67)),IF(COUNTIFS(Consolidado!$AC$5:AC67,Consolidado!$AC67,Consolidado!$D$5:D67,"*"&amp;C$3&amp;"*")=1,1,0),0))</f>
        <v>0</v>
      </c>
      <c r="D67" s="0" t="n">
        <f aca="false">IF(OR(D$3="",Consolidado!$D67=""),0,IF(ISNUMBER(SEARCH(D$3,Consolidado!$D67)),IF(COUNTIFS(Consolidado!$AC$5:AC67,Consolidado!$AC67,Consolidado!$D$5:D67,"*"&amp;D$3&amp;"*")=1,1,0),0))</f>
        <v>0</v>
      </c>
      <c r="E67" s="0" t="n">
        <f aca="false">IF(OR(E$3="",Consolidado!$D67=""),0,IF(ISNUMBER(SEARCH(E$3,Consolidado!$D67)),IF(COUNTIFS(Consolidado!$AC$5:AC67,Consolidado!$AC67,Consolidado!$D$5:D67,"*"&amp;E$3&amp;"*")=1,1,0),0))</f>
        <v>0</v>
      </c>
      <c r="F67" s="0" t="n">
        <f aca="false">IF(OR(F$3="",Consolidado!$D67=""),0,IF(ISNUMBER(SEARCH(F$3,Consolidado!$D67)),IF(COUNTIFS(Consolidado!$AC$5:AC67,Consolidado!$AC67,Consolidado!$D$5:D67,"*"&amp;F$3&amp;"*")=1,1,0),0))</f>
        <v>0</v>
      </c>
      <c r="G67" s="0" t="n">
        <f aca="false">IF(OR(G$3="",Consolidado!$D67=""),0,IF(ISNUMBER(SEARCH(G$3,Consolidado!$D67)),IF(COUNTIFS(Consolidado!$AC$5:AC67,Consolidado!$AC67,Consolidado!$D$5:D67,"*"&amp;G$3&amp;"*")=1,1,0),0))</f>
        <v>1</v>
      </c>
      <c r="H67" s="0" t="n">
        <f aca="false">IF(OR(H$3="",Consolidado!$D67=""),0,IF(ISNUMBER(SEARCH(H$3,Consolidado!$D67)),IF(COUNTIFS(Consolidado!$AC$5:AC67,Consolidado!$AC67,Consolidado!$D$5:D67,"*"&amp;H$3&amp;"*")=1,1,0),0))</f>
        <v>0</v>
      </c>
      <c r="I67" s="0" t="n">
        <f aca="false">IF(OR(I$3="",Consolidado!$D67=""),0,IF(ISNUMBER(SEARCH(I$3,Consolidado!$D67)),IF(COUNTIFS(Consolidado!$AC$5:AC67,Consolidado!$AC67,Consolidado!$D$5:D67,"*"&amp;I$3&amp;"*")=1,1,0),0))</f>
        <v>0</v>
      </c>
      <c r="J67" s="0" t="n">
        <f aca="false">IF(OR(J$3="",Consolidado!$D67=""),0,IF(ISNUMBER(SEARCH(J$3,Consolidado!$D67)),IF(COUNTIFS(Consolidado!$AC$5:AC67,Consolidado!$AC67,Consolidado!$D$5:D67,"*"&amp;J$3&amp;"*")=1,1,0),0))</f>
        <v>0</v>
      </c>
      <c r="K67" s="0" t="n">
        <f aca="false">IF(OR(K$3="",Consolidado!$D67=""),0,IF(ISNUMBER(SEARCH(K$3,Consolidado!$D67)),IF(COUNTIFS(Consolidado!$AC$5:AC67,Consolidado!$AC67,Consolidado!$D$5:D67,"*"&amp;K$3&amp;"*")=1,1,0),0))</f>
        <v>0</v>
      </c>
      <c r="L67" s="0" t="n">
        <f aca="false">IF(OR(L$3="",Consolidado!$D67=""),0,IF(ISNUMBER(SEARCH(L$3,Consolidado!$D67)),IF(COUNTIFS(Consolidado!$AC$5:AC67,Consolidado!$AC67,Consolidado!$D$5:D67,"*"&amp;L$3&amp;"*")=1,1,0),0))</f>
        <v>0</v>
      </c>
      <c r="M67" s="0" t="n">
        <f aca="false">IF(OR(M$3="",Consolidado!$D67=""),0,IF(ISNUMBER(SEARCH(M$3,Consolidado!$D67)),IF(COUNTIFS(Consolidado!$AC$5:AC67,Consolidado!$AC67,Consolidado!$D$5:D67,"*"&amp;M$3&amp;"*")=1,1,0),0))</f>
        <v>0</v>
      </c>
      <c r="N67" s="0" t="n">
        <f aca="false">IF(OR(N$3="",Consolidado!$D67=""),0,IF(ISNUMBER(SEARCH(N$3,Consolidado!$D67)),IF(COUNTIFS(Consolidado!$AC$5:AC67,Consolidado!$AC67,Consolidado!$D$5:D67,"*"&amp;N$3&amp;"*")=1,1,0),0))</f>
        <v>0</v>
      </c>
      <c r="O67" s="0" t="n">
        <f aca="false">IF(OR(O$3="",Consolidado!$D67=""),0,IF(ISNUMBER(SEARCH(O$3,Consolidado!$D67)),IF(COUNTIFS(Consolidado!$AC$5:AC67,Consolidado!$AC67,Consolidado!$D$5:D67,"*"&amp;O$3&amp;"*")=1,1,0),0))</f>
        <v>0</v>
      </c>
      <c r="P67" s="0" t="n">
        <f aca="false">IF(OR(P$3="",Consolidado!$D67=""),0,IF(ISNUMBER(SEARCH(P$3,Consolidado!$D67)),IF(COUNTIFS(Consolidado!$AC$5:AC67,Consolidado!$AC67,Consolidado!$D$5:D67,"*"&amp;P$3&amp;"*")=1,1,0),0))</f>
        <v>0</v>
      </c>
      <c r="Q67" s="0" t="n">
        <f aca="false">IF(OR(Q$3="",Consolidado!$D67=""),0,IF(ISNUMBER(SEARCH(Q$3,Consolidado!$D67)),IF(COUNTIFS(Consolidado!$AC$5:AC67,Consolidado!$AC67,Consolidado!$D$5:D67,"*"&amp;Q$3&amp;"*")=1,1,0),0))</f>
        <v>0</v>
      </c>
      <c r="R67" s="0" t="n">
        <f aca="false">IF(OR(R$3="",Consolidado!$D67=""),0,IF(ISNUMBER(SEARCH(R$3,Consolidado!$D67)),IF(COUNTIFS(Consolidado!$AC$5:AC67,Consolidado!$AC67,Consolidado!$D$5:D67,"*"&amp;R$3&amp;"*")=1,1,0),0))</f>
        <v>0</v>
      </c>
      <c r="S67" s="0" t="n">
        <f aca="false">IF(OR(S$3="",Consolidado!$D67=""),0,IF(ISNUMBER(SEARCH(S$3,Consolidado!$D67)),IF(COUNTIFS(Consolidado!$AC$5:AC67,Consolidado!$AC67,Consolidado!$D$5:D67,"*"&amp;S$3&amp;"*")=1,1,0),0))</f>
        <v>0</v>
      </c>
      <c r="T67" s="0" t="n">
        <f aca="false">IF(OR(T$3="",Consolidado!$D67=""),0,IF(ISNUMBER(SEARCH(T$3,Consolidado!$D67)),IF(COUNTIFS(Consolidado!$AC$5:AC67,Consolidado!$AC67,Consolidado!$D$5:D67,"*"&amp;T$3&amp;"*")=1,1,0),0))</f>
        <v>0</v>
      </c>
      <c r="U67" s="0" t="n">
        <f aca="false">IF(OR(U$3="",Consolidado!$D67=""),0,IF(ISNUMBER(SEARCH(U$3,Consolidado!$D67)),IF(COUNTIFS(Consolidado!$AC$5:AC67,Consolidado!$AC67,Consolidado!$D$5:D67,"*"&amp;U$3&amp;"*")=1,1,0),0))</f>
        <v>0</v>
      </c>
      <c r="V67" s="0" t="n">
        <f aca="false">IF(OR(V$3="",Consolidado!$D67=""),0,IF(ISNUMBER(SEARCH(V$3,Consolidado!$D67)),IF(COUNTIFS(Consolidado!$AC$5:AC67,Consolidado!$AC67,Consolidado!$D$5:D67,"*"&amp;V$3&amp;"*")=1,1,0),0))</f>
        <v>0</v>
      </c>
      <c r="W67" s="0" t="n">
        <f aca="false">IF(OR(W$3="",Consolidado!$D67=""),0,IF(ISNUMBER(SEARCH(W$3,Consolidado!$D67)),IF(COUNTIFS(Consolidado!$AC$5:AC67,Consolidado!$AC67,Consolidado!$D$5:D67,"*"&amp;W$3&amp;"*")=1,1,0),0))</f>
        <v>0</v>
      </c>
      <c r="X67" s="0" t="n">
        <f aca="false">IF(OR(X$3="",Consolidado!$D67=""),0,IF(ISNUMBER(SEARCH(X$3,Consolidado!$D67)),IF(COUNTIFS(Consolidado!$AC$5:AC67,Consolidado!$AC67,Consolidado!$D$5:D67,"*"&amp;X$3&amp;"*")=1,1,0),0))</f>
        <v>0</v>
      </c>
      <c r="Y67" s="0" t="n">
        <f aca="false">IF(OR(Y$3="",Consolidado!$D67=""),0,IF(ISNUMBER(SEARCH(Y$3,Consolidado!$D67)),IF(COUNTIFS(Consolidado!$AC$5:AC67,Consolidado!$AC67,Consolidado!$D$5:D67,"*"&amp;Y$3&amp;"*")=1,1,0),0))</f>
        <v>0</v>
      </c>
      <c r="Z67" s="0" t="n">
        <f aca="false">IF(OR(Z$3="",Consolidado!$D67=""),0,IF(ISNUMBER(SEARCH(Z$3,Consolidado!$D67)),IF(COUNTIFS(Consolidado!$AC$5:AC67,Consolidado!$AC67,Consolidado!$D$5:D67,"*"&amp;Z$3&amp;"*")=1,1,0),0))</f>
        <v>0</v>
      </c>
      <c r="AA67" s="0" t="n">
        <f aca="false">IF(OR(AA$3="",Consolidado!$D67=""),0,IF(ISNUMBER(SEARCH(AA$3,Consolidado!$D67)),IF(COUNTIFS(Consolidado!$AC$5:AC67,Consolidado!$AC67,Consolidado!$D$5:D67,"*"&amp;AA$3&amp;"*")=1,1,0),0))</f>
        <v>0</v>
      </c>
      <c r="AB67" s="0" t="n">
        <f aca="false">IF(OR(AB$3="",Consolidado!$D67=""),0,IF(ISNUMBER(SEARCH(AB$3,Consolidado!$D67)),IF(COUNTIFS(Consolidado!$AC$5:AC67,Consolidado!$AC67,Consolidado!$D$5:D67,"*"&amp;AB$3&amp;"*")=1,1,0),0))</f>
        <v>0</v>
      </c>
      <c r="AC67" s="0" t="n">
        <f aca="false">IF(OR(AC$3="",Consolidado!$D67=""),0,IF(ISNUMBER(SEARCH(AC$3,Consolidado!$D67)),IF(COUNTIFS(Consolidado!$AC$5:AC67,Consolidado!$AC67,Consolidado!$D$5:D67,"*"&amp;AC$3&amp;"*")=1,1,0),0))</f>
        <v>0</v>
      </c>
      <c r="AD67" s="0" t="n">
        <f aca="false">IF(OR(AD$3="",Consolidado!$D67=""),0,IF(ISNUMBER(SEARCH(AD$3,Consolidado!$D67)),IF(COUNTIFS(Consolidado!$AC$5:AC67,Consolidado!$AC67,Consolidado!$D$5:D67,"*"&amp;AD$3&amp;"*")=1,1,0),0))</f>
        <v>0</v>
      </c>
      <c r="AE67" s="0" t="n">
        <f aca="false">IF(OR(AE$3="",Consolidado!$D67=""),0,IF(ISNUMBER(SEARCH(AE$3,Consolidado!$D67)),IF(COUNTIFS(Consolidado!$AC$5:AC67,Consolidado!$AC67,Consolidado!$D$5:D67,"*"&amp;AE$3&amp;"*")=1,1,0),0))</f>
        <v>0</v>
      </c>
      <c r="AF67" s="0" t="n">
        <f aca="false">IF(OR(AF$3="",Consolidado!$D67=""),0,IF(ISNUMBER(SEARCH(AF$3,Consolidado!$D67)),IF(COUNTIFS(Consolidado!$AC$5:AC67,Consolidado!$AC67,Consolidado!$D$5:D67,"*"&amp;AF$3&amp;"*")=1,1,0),0))</f>
        <v>0</v>
      </c>
      <c r="AG67" s="0" t="n">
        <f aca="false">IF(OR(AG$3="",Consolidado!$D67=""),0,IF(ISNUMBER(SEARCH(AG$3,Consolidado!$D67)),IF(COUNTIFS(Consolidado!$AC$5:AC67,Consolidado!$AC67,Consolidado!$D$5:D67,"*"&amp;AG$3&amp;"*")=1,1,0),0))</f>
        <v>0</v>
      </c>
      <c r="AH67" s="0" t="n">
        <f aca="false">IF(OR(AH$3="",Consolidado!$D67=""),0,IF(ISNUMBER(SEARCH(AH$3,Consolidado!$D67)),IF(COUNTIFS(Consolidado!$AC$5:AC67,Consolidado!$AC67,Consolidado!$D$5:D67,"*"&amp;AH$3&amp;"*")=1,1,0),0))</f>
        <v>0</v>
      </c>
      <c r="AI67" s="0" t="n">
        <f aca="false">IF(OR(AI$3="",Consolidado!$D67=""),0,IF(ISNUMBER(SEARCH(AI$3,Consolidado!$D67)),IF(COUNTIFS(Consolidado!$AC$5:AC67,Consolidado!$AC67,Consolidado!$D$5:D67,"*"&amp;AI$3&amp;"*")=1,1,0),0))</f>
        <v>0</v>
      </c>
      <c r="AJ67" s="0" t="n">
        <f aca="false">IF(OR(AJ$3="",Consolidado!$D67=""),0,IF(ISNUMBER(SEARCH(AJ$3,Consolidado!$D67)),IF(COUNTIFS(Consolidado!$AC$5:AC67,Consolidado!$AC67,Consolidado!$D$5:D67,"*"&amp;AJ$3&amp;"*")=1,1,0),0))</f>
        <v>0</v>
      </c>
      <c r="AK67" s="0" t="n">
        <f aca="false">IF(OR(AK$3="",Consolidado!$D67=""),0,IF(ISNUMBER(SEARCH(AK$3,Consolidado!$D67)),IF(COUNTIFS(Consolidado!$AC$5:AC67,Consolidado!$AC67,Consolidado!$D$5:D67,"*"&amp;AK$3&amp;"*")=1,1,0),0))</f>
        <v>0</v>
      </c>
      <c r="AL67" s="0" t="n">
        <f aca="false">IF(OR(AL$3="",Consolidado!$D67=""),0,IF(ISNUMBER(SEARCH(AL$3,Consolidado!$D67)),IF(COUNTIFS(Consolidado!$AC$5:AC67,Consolidado!$AC67,Consolidado!$D$5:D67,"*"&amp;AL$3&amp;"*")=1,1,0),0))</f>
        <v>0</v>
      </c>
      <c r="AM67" s="0" t="n">
        <f aca="false">IF(OR(AM$3="",Consolidado!$D67=""),0,IF(ISNUMBER(SEARCH(AM$3,Consolidado!$D67)),IF(COUNTIFS(Consolidado!$AC$5:AC67,Consolidado!$AC67,Consolidado!$D$5:D67,"*"&amp;AM$3&amp;"*")=1,1,0),0))</f>
        <v>0</v>
      </c>
      <c r="AN67" s="0" t="n">
        <f aca="false">IF(OR(AN$3="",Consolidado!$D67=""),0,IF(ISNUMBER(SEARCH(AN$3,Consolidado!$D67)),IF(COUNTIFS(Consolidado!$AC$5:AC67,Consolidado!$AC67,Consolidado!$D$5:D67,"*"&amp;AN$3&amp;"*")=1,1,0),0))</f>
        <v>0</v>
      </c>
      <c r="AO67" s="0" t="n">
        <f aca="false">IF(OR(AO$3="",Consolidado!$D67=""),0,IF(ISNUMBER(SEARCH(AO$3,Consolidado!$D67)),IF(COUNTIFS(Consolidado!$AC$5:AC67,Consolidado!$AC67,Consolidado!$D$5:D67,"*"&amp;AO$3&amp;"*")=1,1,0),0))</f>
        <v>0</v>
      </c>
    </row>
    <row r="68" customFormat="false" ht="15" hidden="false" customHeight="false" outlineLevel="0" collapsed="false">
      <c r="B68" s="0" t="n">
        <f aca="false">IF(OR(B$3="",Consolidado!$D68=""),0,IF(ISNUMBER(SEARCH(B$3,Consolidado!$D68)),IF(COUNTIFS(Consolidado!$AC$5:AC68,Consolidado!$AC68,Consolidado!$D$5:D68,"*"&amp;B$3&amp;"*")=1,1,0),0))</f>
        <v>0</v>
      </c>
      <c r="C68" s="0" t="n">
        <f aca="false">IF(OR(C$3="",Consolidado!$D68=""),0,IF(ISNUMBER(SEARCH(C$3,Consolidado!$D68)),IF(COUNTIFS(Consolidado!$AC$5:AC68,Consolidado!$AC68,Consolidado!$D$5:D68,"*"&amp;C$3&amp;"*")=1,1,0),0))</f>
        <v>0</v>
      </c>
      <c r="D68" s="0" t="n">
        <f aca="false">IF(OR(D$3="",Consolidado!$D68=""),0,IF(ISNUMBER(SEARCH(D$3,Consolidado!$D68)),IF(COUNTIFS(Consolidado!$AC$5:AC68,Consolidado!$AC68,Consolidado!$D$5:D68,"*"&amp;D$3&amp;"*")=1,1,0),0))</f>
        <v>0</v>
      </c>
      <c r="E68" s="0" t="n">
        <f aca="false">IF(OR(E$3="",Consolidado!$D68=""),0,IF(ISNUMBER(SEARCH(E$3,Consolidado!$D68)),IF(COUNTIFS(Consolidado!$AC$5:AC68,Consolidado!$AC68,Consolidado!$D$5:D68,"*"&amp;E$3&amp;"*")=1,1,0),0))</f>
        <v>0</v>
      </c>
      <c r="F68" s="0" t="n">
        <f aca="false">IF(OR(F$3="",Consolidado!$D68=""),0,IF(ISNUMBER(SEARCH(F$3,Consolidado!$D68)),IF(COUNTIFS(Consolidado!$AC$5:AC68,Consolidado!$AC68,Consolidado!$D$5:D68,"*"&amp;F$3&amp;"*")=1,1,0),0))</f>
        <v>0</v>
      </c>
      <c r="G68" s="0" t="n">
        <f aca="false">IF(OR(G$3="",Consolidado!$D68=""),0,IF(ISNUMBER(SEARCH(G$3,Consolidado!$D68)),IF(COUNTIFS(Consolidado!$AC$5:AC68,Consolidado!$AC68,Consolidado!$D$5:D68,"*"&amp;G$3&amp;"*")=1,1,0),0))</f>
        <v>0</v>
      </c>
      <c r="H68" s="0" t="n">
        <f aca="false">IF(OR(H$3="",Consolidado!$D68=""),0,IF(ISNUMBER(SEARCH(H$3,Consolidado!$D68)),IF(COUNTIFS(Consolidado!$AC$5:AC68,Consolidado!$AC68,Consolidado!$D$5:D68,"*"&amp;H$3&amp;"*")=1,1,0),0))</f>
        <v>0</v>
      </c>
      <c r="I68" s="0" t="n">
        <f aca="false">IF(OR(I$3="",Consolidado!$D68=""),0,IF(ISNUMBER(SEARCH(I$3,Consolidado!$D68)),IF(COUNTIFS(Consolidado!$AC$5:AC68,Consolidado!$AC68,Consolidado!$D$5:D68,"*"&amp;I$3&amp;"*")=1,1,0),0))</f>
        <v>0</v>
      </c>
      <c r="J68" s="0" t="n">
        <f aca="false">IF(OR(J$3="",Consolidado!$D68=""),0,IF(ISNUMBER(SEARCH(J$3,Consolidado!$D68)),IF(COUNTIFS(Consolidado!$AC$5:AC68,Consolidado!$AC68,Consolidado!$D$5:D68,"*"&amp;J$3&amp;"*")=1,1,0),0))</f>
        <v>1</v>
      </c>
      <c r="K68" s="0" t="n">
        <f aca="false">IF(OR(K$3="",Consolidado!$D68=""),0,IF(ISNUMBER(SEARCH(K$3,Consolidado!$D68)),IF(COUNTIFS(Consolidado!$AC$5:AC68,Consolidado!$AC68,Consolidado!$D$5:D68,"*"&amp;K$3&amp;"*")=1,1,0),0))</f>
        <v>0</v>
      </c>
      <c r="L68" s="0" t="n">
        <f aca="false">IF(OR(L$3="",Consolidado!$D68=""),0,IF(ISNUMBER(SEARCH(L$3,Consolidado!$D68)),IF(COUNTIFS(Consolidado!$AC$5:AC68,Consolidado!$AC68,Consolidado!$D$5:D68,"*"&amp;L$3&amp;"*")=1,1,0),0))</f>
        <v>0</v>
      </c>
      <c r="M68" s="0" t="n">
        <f aca="false">IF(OR(M$3="",Consolidado!$D68=""),0,IF(ISNUMBER(SEARCH(M$3,Consolidado!$D68)),IF(COUNTIFS(Consolidado!$AC$5:AC68,Consolidado!$AC68,Consolidado!$D$5:D68,"*"&amp;M$3&amp;"*")=1,1,0),0))</f>
        <v>0</v>
      </c>
      <c r="N68" s="0" t="n">
        <f aca="false">IF(OR(N$3="",Consolidado!$D68=""),0,IF(ISNUMBER(SEARCH(N$3,Consolidado!$D68)),IF(COUNTIFS(Consolidado!$AC$5:AC68,Consolidado!$AC68,Consolidado!$D$5:D68,"*"&amp;N$3&amp;"*")=1,1,0),0))</f>
        <v>0</v>
      </c>
      <c r="O68" s="0" t="n">
        <f aca="false">IF(OR(O$3="",Consolidado!$D68=""),0,IF(ISNUMBER(SEARCH(O$3,Consolidado!$D68)),IF(COUNTIFS(Consolidado!$AC$5:AC68,Consolidado!$AC68,Consolidado!$D$5:D68,"*"&amp;O$3&amp;"*")=1,1,0),0))</f>
        <v>0</v>
      </c>
      <c r="P68" s="0" t="n">
        <f aca="false">IF(OR(P$3="",Consolidado!$D68=""),0,IF(ISNUMBER(SEARCH(P$3,Consolidado!$D68)),IF(COUNTIFS(Consolidado!$AC$5:AC68,Consolidado!$AC68,Consolidado!$D$5:D68,"*"&amp;P$3&amp;"*")=1,1,0),0))</f>
        <v>0</v>
      </c>
      <c r="Q68" s="0" t="n">
        <f aca="false">IF(OR(Q$3="",Consolidado!$D68=""),0,IF(ISNUMBER(SEARCH(Q$3,Consolidado!$D68)),IF(COUNTIFS(Consolidado!$AC$5:AC68,Consolidado!$AC68,Consolidado!$D$5:D68,"*"&amp;Q$3&amp;"*")=1,1,0),0))</f>
        <v>0</v>
      </c>
      <c r="R68" s="0" t="n">
        <f aca="false">IF(OR(R$3="",Consolidado!$D68=""),0,IF(ISNUMBER(SEARCH(R$3,Consolidado!$D68)),IF(COUNTIFS(Consolidado!$AC$5:AC68,Consolidado!$AC68,Consolidado!$D$5:D68,"*"&amp;R$3&amp;"*")=1,1,0),0))</f>
        <v>0</v>
      </c>
      <c r="S68" s="0" t="n">
        <f aca="false">IF(OR(S$3="",Consolidado!$D68=""),0,IF(ISNUMBER(SEARCH(S$3,Consolidado!$D68)),IF(COUNTIFS(Consolidado!$AC$5:AC68,Consolidado!$AC68,Consolidado!$D$5:D68,"*"&amp;S$3&amp;"*")=1,1,0),0))</f>
        <v>0</v>
      </c>
      <c r="T68" s="0" t="n">
        <f aca="false">IF(OR(T$3="",Consolidado!$D68=""),0,IF(ISNUMBER(SEARCH(T$3,Consolidado!$D68)),IF(COUNTIFS(Consolidado!$AC$5:AC68,Consolidado!$AC68,Consolidado!$D$5:D68,"*"&amp;T$3&amp;"*")=1,1,0),0))</f>
        <v>0</v>
      </c>
      <c r="U68" s="0" t="n">
        <f aca="false">IF(OR(U$3="",Consolidado!$D68=""),0,IF(ISNUMBER(SEARCH(U$3,Consolidado!$D68)),IF(COUNTIFS(Consolidado!$AC$5:AC68,Consolidado!$AC68,Consolidado!$D$5:D68,"*"&amp;U$3&amp;"*")=1,1,0),0))</f>
        <v>0</v>
      </c>
      <c r="V68" s="0" t="n">
        <f aca="false">IF(OR(V$3="",Consolidado!$D68=""),0,IF(ISNUMBER(SEARCH(V$3,Consolidado!$D68)),IF(COUNTIFS(Consolidado!$AC$5:AC68,Consolidado!$AC68,Consolidado!$D$5:D68,"*"&amp;V$3&amp;"*")=1,1,0),0))</f>
        <v>0</v>
      </c>
      <c r="W68" s="0" t="n">
        <f aca="false">IF(OR(W$3="",Consolidado!$D68=""),0,IF(ISNUMBER(SEARCH(W$3,Consolidado!$D68)),IF(COUNTIFS(Consolidado!$AC$5:AC68,Consolidado!$AC68,Consolidado!$D$5:D68,"*"&amp;W$3&amp;"*")=1,1,0),0))</f>
        <v>0</v>
      </c>
      <c r="X68" s="0" t="n">
        <f aca="false">IF(OR(X$3="",Consolidado!$D68=""),0,IF(ISNUMBER(SEARCH(X$3,Consolidado!$D68)),IF(COUNTIFS(Consolidado!$AC$5:AC68,Consolidado!$AC68,Consolidado!$D$5:D68,"*"&amp;X$3&amp;"*")=1,1,0),0))</f>
        <v>0</v>
      </c>
      <c r="Y68" s="0" t="n">
        <f aca="false">IF(OR(Y$3="",Consolidado!$D68=""),0,IF(ISNUMBER(SEARCH(Y$3,Consolidado!$D68)),IF(COUNTIFS(Consolidado!$AC$5:AC68,Consolidado!$AC68,Consolidado!$D$5:D68,"*"&amp;Y$3&amp;"*")=1,1,0),0))</f>
        <v>0</v>
      </c>
      <c r="Z68" s="0" t="n">
        <f aca="false">IF(OR(Z$3="",Consolidado!$D68=""),0,IF(ISNUMBER(SEARCH(Z$3,Consolidado!$D68)),IF(COUNTIFS(Consolidado!$AC$5:AC68,Consolidado!$AC68,Consolidado!$D$5:D68,"*"&amp;Z$3&amp;"*")=1,1,0),0))</f>
        <v>0</v>
      </c>
      <c r="AA68" s="0" t="n">
        <f aca="false">IF(OR(AA$3="",Consolidado!$D68=""),0,IF(ISNUMBER(SEARCH(AA$3,Consolidado!$D68)),IF(COUNTIFS(Consolidado!$AC$5:AC68,Consolidado!$AC68,Consolidado!$D$5:D68,"*"&amp;AA$3&amp;"*")=1,1,0),0))</f>
        <v>0</v>
      </c>
      <c r="AB68" s="0" t="n">
        <f aca="false">IF(OR(AB$3="",Consolidado!$D68=""),0,IF(ISNUMBER(SEARCH(AB$3,Consolidado!$D68)),IF(COUNTIFS(Consolidado!$AC$5:AC68,Consolidado!$AC68,Consolidado!$D$5:D68,"*"&amp;AB$3&amp;"*")=1,1,0),0))</f>
        <v>0</v>
      </c>
      <c r="AC68" s="0" t="n">
        <f aca="false">IF(OR(AC$3="",Consolidado!$D68=""),0,IF(ISNUMBER(SEARCH(AC$3,Consolidado!$D68)),IF(COUNTIFS(Consolidado!$AC$5:AC68,Consolidado!$AC68,Consolidado!$D$5:D68,"*"&amp;AC$3&amp;"*")=1,1,0),0))</f>
        <v>0</v>
      </c>
      <c r="AD68" s="0" t="n">
        <f aca="false">IF(OR(AD$3="",Consolidado!$D68=""),0,IF(ISNUMBER(SEARCH(AD$3,Consolidado!$D68)),IF(COUNTIFS(Consolidado!$AC$5:AC68,Consolidado!$AC68,Consolidado!$D$5:D68,"*"&amp;AD$3&amp;"*")=1,1,0),0))</f>
        <v>0</v>
      </c>
      <c r="AE68" s="0" t="n">
        <f aca="false">IF(OR(AE$3="",Consolidado!$D68=""),0,IF(ISNUMBER(SEARCH(AE$3,Consolidado!$D68)),IF(COUNTIFS(Consolidado!$AC$5:AC68,Consolidado!$AC68,Consolidado!$D$5:D68,"*"&amp;AE$3&amp;"*")=1,1,0),0))</f>
        <v>0</v>
      </c>
      <c r="AF68" s="0" t="n">
        <f aca="false">IF(OR(AF$3="",Consolidado!$D68=""),0,IF(ISNUMBER(SEARCH(AF$3,Consolidado!$D68)),IF(COUNTIFS(Consolidado!$AC$5:AC68,Consolidado!$AC68,Consolidado!$D$5:D68,"*"&amp;AF$3&amp;"*")=1,1,0),0))</f>
        <v>0</v>
      </c>
      <c r="AG68" s="0" t="n">
        <f aca="false">IF(OR(AG$3="",Consolidado!$D68=""),0,IF(ISNUMBER(SEARCH(AG$3,Consolidado!$D68)),IF(COUNTIFS(Consolidado!$AC$5:AC68,Consolidado!$AC68,Consolidado!$D$5:D68,"*"&amp;AG$3&amp;"*")=1,1,0),0))</f>
        <v>0</v>
      </c>
      <c r="AH68" s="0" t="n">
        <f aca="false">IF(OR(AH$3="",Consolidado!$D68=""),0,IF(ISNUMBER(SEARCH(AH$3,Consolidado!$D68)),IF(COUNTIFS(Consolidado!$AC$5:AC68,Consolidado!$AC68,Consolidado!$D$5:D68,"*"&amp;AH$3&amp;"*")=1,1,0),0))</f>
        <v>0</v>
      </c>
      <c r="AI68" s="0" t="n">
        <f aca="false">IF(OR(AI$3="",Consolidado!$D68=""),0,IF(ISNUMBER(SEARCH(AI$3,Consolidado!$D68)),IF(COUNTIFS(Consolidado!$AC$5:AC68,Consolidado!$AC68,Consolidado!$D$5:D68,"*"&amp;AI$3&amp;"*")=1,1,0),0))</f>
        <v>0</v>
      </c>
      <c r="AJ68" s="0" t="n">
        <f aca="false">IF(OR(AJ$3="",Consolidado!$D68=""),0,IF(ISNUMBER(SEARCH(AJ$3,Consolidado!$D68)),IF(COUNTIFS(Consolidado!$AC$5:AC68,Consolidado!$AC68,Consolidado!$D$5:D68,"*"&amp;AJ$3&amp;"*")=1,1,0),0))</f>
        <v>0</v>
      </c>
      <c r="AK68" s="0" t="n">
        <f aca="false">IF(OR(AK$3="",Consolidado!$D68=""),0,IF(ISNUMBER(SEARCH(AK$3,Consolidado!$D68)),IF(COUNTIFS(Consolidado!$AC$5:AC68,Consolidado!$AC68,Consolidado!$D$5:D68,"*"&amp;AK$3&amp;"*")=1,1,0),0))</f>
        <v>0</v>
      </c>
      <c r="AL68" s="0" t="n">
        <f aca="false">IF(OR(AL$3="",Consolidado!$D68=""),0,IF(ISNUMBER(SEARCH(AL$3,Consolidado!$D68)),IF(COUNTIFS(Consolidado!$AC$5:AC68,Consolidado!$AC68,Consolidado!$D$5:D68,"*"&amp;AL$3&amp;"*")=1,1,0),0))</f>
        <v>0</v>
      </c>
      <c r="AM68" s="0" t="n">
        <f aca="false">IF(OR(AM$3="",Consolidado!$D68=""),0,IF(ISNUMBER(SEARCH(AM$3,Consolidado!$D68)),IF(COUNTIFS(Consolidado!$AC$5:AC68,Consolidado!$AC68,Consolidado!$D$5:D68,"*"&amp;AM$3&amp;"*")=1,1,0),0))</f>
        <v>0</v>
      </c>
      <c r="AN68" s="0" t="n">
        <f aca="false">IF(OR(AN$3="",Consolidado!$D68=""),0,IF(ISNUMBER(SEARCH(AN$3,Consolidado!$D68)),IF(COUNTIFS(Consolidado!$AC$5:AC68,Consolidado!$AC68,Consolidado!$D$5:D68,"*"&amp;AN$3&amp;"*")=1,1,0),0))</f>
        <v>0</v>
      </c>
      <c r="AO68" s="0" t="n">
        <f aca="false">IF(OR(AO$3="",Consolidado!$D68=""),0,IF(ISNUMBER(SEARCH(AO$3,Consolidado!$D68)),IF(COUNTIFS(Consolidado!$AC$5:AC68,Consolidado!$AC68,Consolidado!$D$5:D68,"*"&amp;AO$3&amp;"*")=1,1,0),0))</f>
        <v>0</v>
      </c>
    </row>
    <row r="69" customFormat="false" ht="15" hidden="false" customHeight="false" outlineLevel="0" collapsed="false">
      <c r="B69" s="0" t="n">
        <f aca="false">IF(OR(B$3="",Consolidado!$D69=""),0,IF(ISNUMBER(SEARCH(B$3,Consolidado!$D69)),IF(COUNTIFS(Consolidado!$AC$5:AC69,Consolidado!$AC69,Consolidado!$D$5:D69,"*"&amp;B$3&amp;"*")=1,1,0),0))</f>
        <v>0</v>
      </c>
      <c r="C69" s="0" t="n">
        <f aca="false">IF(OR(C$3="",Consolidado!$D69=""),0,IF(ISNUMBER(SEARCH(C$3,Consolidado!$D69)),IF(COUNTIFS(Consolidado!$AC$5:AC69,Consolidado!$AC69,Consolidado!$D$5:D69,"*"&amp;C$3&amp;"*")=1,1,0),0))</f>
        <v>0</v>
      </c>
      <c r="D69" s="0" t="n">
        <f aca="false">IF(OR(D$3="",Consolidado!$D69=""),0,IF(ISNUMBER(SEARCH(D$3,Consolidado!$D69)),IF(COUNTIFS(Consolidado!$AC$5:AC69,Consolidado!$AC69,Consolidado!$D$5:D69,"*"&amp;D$3&amp;"*")=1,1,0),0))</f>
        <v>0</v>
      </c>
      <c r="E69" s="0" t="n">
        <f aca="false">IF(OR(E$3="",Consolidado!$D69=""),0,IF(ISNUMBER(SEARCH(E$3,Consolidado!$D69)),IF(COUNTIFS(Consolidado!$AC$5:AC69,Consolidado!$AC69,Consolidado!$D$5:D69,"*"&amp;E$3&amp;"*")=1,1,0),0))</f>
        <v>0</v>
      </c>
      <c r="F69" s="0" t="n">
        <f aca="false">IF(OR(F$3="",Consolidado!$D69=""),0,IF(ISNUMBER(SEARCH(F$3,Consolidado!$D69)),IF(COUNTIFS(Consolidado!$AC$5:AC69,Consolidado!$AC69,Consolidado!$D$5:D69,"*"&amp;F$3&amp;"*")=1,1,0),0))</f>
        <v>0</v>
      </c>
      <c r="G69" s="0" t="n">
        <f aca="false">IF(OR(G$3="",Consolidado!$D69=""),0,IF(ISNUMBER(SEARCH(G$3,Consolidado!$D69)),IF(COUNTIFS(Consolidado!$AC$5:AC69,Consolidado!$AC69,Consolidado!$D$5:D69,"*"&amp;G$3&amp;"*")=1,1,0),0))</f>
        <v>0</v>
      </c>
      <c r="H69" s="0" t="n">
        <f aca="false">IF(OR(H$3="",Consolidado!$D69=""),0,IF(ISNUMBER(SEARCH(H$3,Consolidado!$D69)),IF(COUNTIFS(Consolidado!$AC$5:AC69,Consolidado!$AC69,Consolidado!$D$5:D69,"*"&amp;H$3&amp;"*")=1,1,0),0))</f>
        <v>0</v>
      </c>
      <c r="I69" s="0" t="n">
        <f aca="false">IF(OR(I$3="",Consolidado!$D69=""),0,IF(ISNUMBER(SEARCH(I$3,Consolidado!$D69)),IF(COUNTIFS(Consolidado!$AC$5:AC69,Consolidado!$AC69,Consolidado!$D$5:D69,"*"&amp;I$3&amp;"*")=1,1,0),0))</f>
        <v>1</v>
      </c>
      <c r="J69" s="0" t="n">
        <f aca="false">IF(OR(J$3="",Consolidado!$D69=""),0,IF(ISNUMBER(SEARCH(J$3,Consolidado!$D69)),IF(COUNTIFS(Consolidado!$AC$5:AC69,Consolidado!$AC69,Consolidado!$D$5:D69,"*"&amp;J$3&amp;"*")=1,1,0),0))</f>
        <v>0</v>
      </c>
      <c r="K69" s="0" t="n">
        <f aca="false">IF(OR(K$3="",Consolidado!$D69=""),0,IF(ISNUMBER(SEARCH(K$3,Consolidado!$D69)),IF(COUNTIFS(Consolidado!$AC$5:AC69,Consolidado!$AC69,Consolidado!$D$5:D69,"*"&amp;K$3&amp;"*")=1,1,0),0))</f>
        <v>0</v>
      </c>
      <c r="L69" s="0" t="n">
        <f aca="false">IF(OR(L$3="",Consolidado!$D69=""),0,IF(ISNUMBER(SEARCH(L$3,Consolidado!$D69)),IF(COUNTIFS(Consolidado!$AC$5:AC69,Consolidado!$AC69,Consolidado!$D$5:D69,"*"&amp;L$3&amp;"*")=1,1,0),0))</f>
        <v>0</v>
      </c>
      <c r="M69" s="0" t="n">
        <f aca="false">IF(OR(M$3="",Consolidado!$D69=""),0,IF(ISNUMBER(SEARCH(M$3,Consolidado!$D69)),IF(COUNTIFS(Consolidado!$AC$5:AC69,Consolidado!$AC69,Consolidado!$D$5:D69,"*"&amp;M$3&amp;"*")=1,1,0),0))</f>
        <v>0</v>
      </c>
      <c r="N69" s="0" t="n">
        <f aca="false">IF(OR(N$3="",Consolidado!$D69=""),0,IF(ISNUMBER(SEARCH(N$3,Consolidado!$D69)),IF(COUNTIFS(Consolidado!$AC$5:AC69,Consolidado!$AC69,Consolidado!$D$5:D69,"*"&amp;N$3&amp;"*")=1,1,0),0))</f>
        <v>0</v>
      </c>
      <c r="O69" s="0" t="n">
        <f aca="false">IF(OR(O$3="",Consolidado!$D69=""),0,IF(ISNUMBER(SEARCH(O$3,Consolidado!$D69)),IF(COUNTIFS(Consolidado!$AC$5:AC69,Consolidado!$AC69,Consolidado!$D$5:D69,"*"&amp;O$3&amp;"*")=1,1,0),0))</f>
        <v>0</v>
      </c>
      <c r="P69" s="0" t="n">
        <f aca="false">IF(OR(P$3="",Consolidado!$D69=""),0,IF(ISNUMBER(SEARCH(P$3,Consolidado!$D69)),IF(COUNTIFS(Consolidado!$AC$5:AC69,Consolidado!$AC69,Consolidado!$D$5:D69,"*"&amp;P$3&amp;"*")=1,1,0),0))</f>
        <v>0</v>
      </c>
      <c r="Q69" s="0" t="n">
        <f aca="false">IF(OR(Q$3="",Consolidado!$D69=""),0,IF(ISNUMBER(SEARCH(Q$3,Consolidado!$D69)),IF(COUNTIFS(Consolidado!$AC$5:AC69,Consolidado!$AC69,Consolidado!$D$5:D69,"*"&amp;Q$3&amp;"*")=1,1,0),0))</f>
        <v>0</v>
      </c>
      <c r="R69" s="0" t="n">
        <f aca="false">IF(OR(R$3="",Consolidado!$D69=""),0,IF(ISNUMBER(SEARCH(R$3,Consolidado!$D69)),IF(COUNTIFS(Consolidado!$AC$5:AC69,Consolidado!$AC69,Consolidado!$D$5:D69,"*"&amp;R$3&amp;"*")=1,1,0),0))</f>
        <v>0</v>
      </c>
      <c r="S69" s="0" t="n">
        <f aca="false">IF(OR(S$3="",Consolidado!$D69=""),0,IF(ISNUMBER(SEARCH(S$3,Consolidado!$D69)),IF(COUNTIFS(Consolidado!$AC$5:AC69,Consolidado!$AC69,Consolidado!$D$5:D69,"*"&amp;S$3&amp;"*")=1,1,0),0))</f>
        <v>0</v>
      </c>
      <c r="T69" s="0" t="n">
        <f aca="false">IF(OR(T$3="",Consolidado!$D69=""),0,IF(ISNUMBER(SEARCH(T$3,Consolidado!$D69)),IF(COUNTIFS(Consolidado!$AC$5:AC69,Consolidado!$AC69,Consolidado!$D$5:D69,"*"&amp;T$3&amp;"*")=1,1,0),0))</f>
        <v>0</v>
      </c>
      <c r="U69" s="0" t="n">
        <f aca="false">IF(OR(U$3="",Consolidado!$D69=""),0,IF(ISNUMBER(SEARCH(U$3,Consolidado!$D69)),IF(COUNTIFS(Consolidado!$AC$5:AC69,Consolidado!$AC69,Consolidado!$D$5:D69,"*"&amp;U$3&amp;"*")=1,1,0),0))</f>
        <v>0</v>
      </c>
      <c r="V69" s="0" t="n">
        <f aca="false">IF(OR(V$3="",Consolidado!$D69=""),0,IF(ISNUMBER(SEARCH(V$3,Consolidado!$D69)),IF(COUNTIFS(Consolidado!$AC$5:AC69,Consolidado!$AC69,Consolidado!$D$5:D69,"*"&amp;V$3&amp;"*")=1,1,0),0))</f>
        <v>0</v>
      </c>
      <c r="W69" s="0" t="n">
        <f aca="false">IF(OR(W$3="",Consolidado!$D69=""),0,IF(ISNUMBER(SEARCH(W$3,Consolidado!$D69)),IF(COUNTIFS(Consolidado!$AC$5:AC69,Consolidado!$AC69,Consolidado!$D$5:D69,"*"&amp;W$3&amp;"*")=1,1,0),0))</f>
        <v>0</v>
      </c>
      <c r="X69" s="0" t="n">
        <f aca="false">IF(OR(X$3="",Consolidado!$D69=""),0,IF(ISNUMBER(SEARCH(X$3,Consolidado!$D69)),IF(COUNTIFS(Consolidado!$AC$5:AC69,Consolidado!$AC69,Consolidado!$D$5:D69,"*"&amp;X$3&amp;"*")=1,1,0),0))</f>
        <v>0</v>
      </c>
      <c r="Y69" s="0" t="n">
        <f aca="false">IF(OR(Y$3="",Consolidado!$D69=""),0,IF(ISNUMBER(SEARCH(Y$3,Consolidado!$D69)),IF(COUNTIFS(Consolidado!$AC$5:AC69,Consolidado!$AC69,Consolidado!$D$5:D69,"*"&amp;Y$3&amp;"*")=1,1,0),0))</f>
        <v>0</v>
      </c>
      <c r="Z69" s="0" t="n">
        <f aca="false">IF(OR(Z$3="",Consolidado!$D69=""),0,IF(ISNUMBER(SEARCH(Z$3,Consolidado!$D69)),IF(COUNTIFS(Consolidado!$AC$5:AC69,Consolidado!$AC69,Consolidado!$D$5:D69,"*"&amp;Z$3&amp;"*")=1,1,0),0))</f>
        <v>0</v>
      </c>
      <c r="AA69" s="0" t="n">
        <f aca="false">IF(OR(AA$3="",Consolidado!$D69=""),0,IF(ISNUMBER(SEARCH(AA$3,Consolidado!$D69)),IF(COUNTIFS(Consolidado!$AC$5:AC69,Consolidado!$AC69,Consolidado!$D$5:D69,"*"&amp;AA$3&amp;"*")=1,1,0),0))</f>
        <v>0</v>
      </c>
      <c r="AB69" s="0" t="n">
        <f aca="false">IF(OR(AB$3="",Consolidado!$D69=""),0,IF(ISNUMBER(SEARCH(AB$3,Consolidado!$D69)),IF(COUNTIFS(Consolidado!$AC$5:AC69,Consolidado!$AC69,Consolidado!$D$5:D69,"*"&amp;AB$3&amp;"*")=1,1,0),0))</f>
        <v>0</v>
      </c>
      <c r="AC69" s="0" t="n">
        <f aca="false">IF(OR(AC$3="",Consolidado!$D69=""),0,IF(ISNUMBER(SEARCH(AC$3,Consolidado!$D69)),IF(COUNTIFS(Consolidado!$AC$5:AC69,Consolidado!$AC69,Consolidado!$D$5:D69,"*"&amp;AC$3&amp;"*")=1,1,0),0))</f>
        <v>0</v>
      </c>
      <c r="AD69" s="0" t="n">
        <f aca="false">IF(OR(AD$3="",Consolidado!$D69=""),0,IF(ISNUMBER(SEARCH(AD$3,Consolidado!$D69)),IF(COUNTIFS(Consolidado!$AC$5:AC69,Consolidado!$AC69,Consolidado!$D$5:D69,"*"&amp;AD$3&amp;"*")=1,1,0),0))</f>
        <v>0</v>
      </c>
      <c r="AE69" s="0" t="n">
        <f aca="false">IF(OR(AE$3="",Consolidado!$D69=""),0,IF(ISNUMBER(SEARCH(AE$3,Consolidado!$D69)),IF(COUNTIFS(Consolidado!$AC$5:AC69,Consolidado!$AC69,Consolidado!$D$5:D69,"*"&amp;AE$3&amp;"*")=1,1,0),0))</f>
        <v>0</v>
      </c>
      <c r="AF69" s="0" t="n">
        <f aca="false">IF(OR(AF$3="",Consolidado!$D69=""),0,IF(ISNUMBER(SEARCH(AF$3,Consolidado!$D69)),IF(COUNTIFS(Consolidado!$AC$5:AC69,Consolidado!$AC69,Consolidado!$D$5:D69,"*"&amp;AF$3&amp;"*")=1,1,0),0))</f>
        <v>0</v>
      </c>
      <c r="AG69" s="0" t="n">
        <f aca="false">IF(OR(AG$3="",Consolidado!$D69=""),0,IF(ISNUMBER(SEARCH(AG$3,Consolidado!$D69)),IF(COUNTIFS(Consolidado!$AC$5:AC69,Consolidado!$AC69,Consolidado!$D$5:D69,"*"&amp;AG$3&amp;"*")=1,1,0),0))</f>
        <v>0</v>
      </c>
      <c r="AH69" s="0" t="n">
        <f aca="false">IF(OR(AH$3="",Consolidado!$D69=""),0,IF(ISNUMBER(SEARCH(AH$3,Consolidado!$D69)),IF(COUNTIFS(Consolidado!$AC$5:AC69,Consolidado!$AC69,Consolidado!$D$5:D69,"*"&amp;AH$3&amp;"*")=1,1,0),0))</f>
        <v>0</v>
      </c>
      <c r="AI69" s="0" t="n">
        <f aca="false">IF(OR(AI$3="",Consolidado!$D69=""),0,IF(ISNUMBER(SEARCH(AI$3,Consolidado!$D69)),IF(COUNTIFS(Consolidado!$AC$5:AC69,Consolidado!$AC69,Consolidado!$D$5:D69,"*"&amp;AI$3&amp;"*")=1,1,0),0))</f>
        <v>0</v>
      </c>
      <c r="AJ69" s="0" t="n">
        <f aca="false">IF(OR(AJ$3="",Consolidado!$D69=""),0,IF(ISNUMBER(SEARCH(AJ$3,Consolidado!$D69)),IF(COUNTIFS(Consolidado!$AC$5:AC69,Consolidado!$AC69,Consolidado!$D$5:D69,"*"&amp;AJ$3&amp;"*")=1,1,0),0))</f>
        <v>0</v>
      </c>
      <c r="AK69" s="0" t="n">
        <f aca="false">IF(OR(AK$3="",Consolidado!$D69=""),0,IF(ISNUMBER(SEARCH(AK$3,Consolidado!$D69)),IF(COUNTIFS(Consolidado!$AC$5:AC69,Consolidado!$AC69,Consolidado!$D$5:D69,"*"&amp;AK$3&amp;"*")=1,1,0),0))</f>
        <v>0</v>
      </c>
      <c r="AL69" s="0" t="n">
        <f aca="false">IF(OR(AL$3="",Consolidado!$D69=""),0,IF(ISNUMBER(SEARCH(AL$3,Consolidado!$D69)),IF(COUNTIFS(Consolidado!$AC$5:AC69,Consolidado!$AC69,Consolidado!$D$5:D69,"*"&amp;AL$3&amp;"*")=1,1,0),0))</f>
        <v>0</v>
      </c>
      <c r="AM69" s="0" t="n">
        <f aca="false">IF(OR(AM$3="",Consolidado!$D69=""),0,IF(ISNUMBER(SEARCH(AM$3,Consolidado!$D69)),IF(COUNTIFS(Consolidado!$AC$5:AC69,Consolidado!$AC69,Consolidado!$D$5:D69,"*"&amp;AM$3&amp;"*")=1,1,0),0))</f>
        <v>0</v>
      </c>
      <c r="AN69" s="0" t="n">
        <f aca="false">IF(OR(AN$3="",Consolidado!$D69=""),0,IF(ISNUMBER(SEARCH(AN$3,Consolidado!$D69)),IF(COUNTIFS(Consolidado!$AC$5:AC69,Consolidado!$AC69,Consolidado!$D$5:D69,"*"&amp;AN$3&amp;"*")=1,1,0),0))</f>
        <v>0</v>
      </c>
      <c r="AO69" s="0" t="n">
        <f aca="false">IF(OR(AO$3="",Consolidado!$D69=""),0,IF(ISNUMBER(SEARCH(AO$3,Consolidado!$D69)),IF(COUNTIFS(Consolidado!$AC$5:AC69,Consolidado!$AC69,Consolidado!$D$5:D69,"*"&amp;AO$3&amp;"*")=1,1,0),0))</f>
        <v>0</v>
      </c>
    </row>
    <row r="70" customFormat="false" ht="15" hidden="false" customHeight="false" outlineLevel="0" collapsed="false">
      <c r="B70" s="0" t="n">
        <f aca="false">IF(OR(B$3="",Consolidado!$D70=""),0,IF(ISNUMBER(SEARCH(B$3,Consolidado!$D70)),IF(COUNTIFS(Consolidado!$AC$5:AC70,Consolidado!$AC70,Consolidado!$D$5:D70,"*"&amp;B$3&amp;"*")=1,1,0),0))</f>
        <v>0</v>
      </c>
      <c r="C70" s="0" t="n">
        <f aca="false">IF(OR(C$3="",Consolidado!$D70=""),0,IF(ISNUMBER(SEARCH(C$3,Consolidado!$D70)),IF(COUNTIFS(Consolidado!$AC$5:AC70,Consolidado!$AC70,Consolidado!$D$5:D70,"*"&amp;C$3&amp;"*")=1,1,0),0))</f>
        <v>0</v>
      </c>
      <c r="D70" s="0" t="n">
        <f aca="false">IF(OR(D$3="",Consolidado!$D70=""),0,IF(ISNUMBER(SEARCH(D$3,Consolidado!$D70)),IF(COUNTIFS(Consolidado!$AC$5:AC70,Consolidado!$AC70,Consolidado!$D$5:D70,"*"&amp;D$3&amp;"*")=1,1,0),0))</f>
        <v>0</v>
      </c>
      <c r="E70" s="0" t="n">
        <f aca="false">IF(OR(E$3="",Consolidado!$D70=""),0,IF(ISNUMBER(SEARCH(E$3,Consolidado!$D70)),IF(COUNTIFS(Consolidado!$AC$5:AC70,Consolidado!$AC70,Consolidado!$D$5:D70,"*"&amp;E$3&amp;"*")=1,1,0),0))</f>
        <v>0</v>
      </c>
      <c r="F70" s="0" t="n">
        <f aca="false">IF(OR(F$3="",Consolidado!$D70=""),0,IF(ISNUMBER(SEARCH(F$3,Consolidado!$D70)),IF(COUNTIFS(Consolidado!$AC$5:AC70,Consolidado!$AC70,Consolidado!$D$5:D70,"*"&amp;F$3&amp;"*")=1,1,0),0))</f>
        <v>0</v>
      </c>
      <c r="G70" s="0" t="n">
        <f aca="false">IF(OR(G$3="",Consolidado!$D70=""),0,IF(ISNUMBER(SEARCH(G$3,Consolidado!$D70)),IF(COUNTIFS(Consolidado!$AC$5:AC70,Consolidado!$AC70,Consolidado!$D$5:D70,"*"&amp;G$3&amp;"*")=1,1,0),0))</f>
        <v>0</v>
      </c>
      <c r="H70" s="0" t="n">
        <f aca="false">IF(OR(H$3="",Consolidado!$D70=""),0,IF(ISNUMBER(SEARCH(H$3,Consolidado!$D70)),IF(COUNTIFS(Consolidado!$AC$5:AC70,Consolidado!$AC70,Consolidado!$D$5:D70,"*"&amp;H$3&amp;"*")=1,1,0),0))</f>
        <v>0</v>
      </c>
      <c r="I70" s="0" t="n">
        <f aca="false">IF(OR(I$3="",Consolidado!$D70=""),0,IF(ISNUMBER(SEARCH(I$3,Consolidado!$D70)),IF(COUNTIFS(Consolidado!$AC$5:AC70,Consolidado!$AC70,Consolidado!$D$5:D70,"*"&amp;I$3&amp;"*")=1,1,0),0))</f>
        <v>0</v>
      </c>
      <c r="J70" s="0" t="n">
        <f aca="false">IF(OR(J$3="",Consolidado!$D70=""),0,IF(ISNUMBER(SEARCH(J$3,Consolidado!$D70)),IF(COUNTIFS(Consolidado!$AC$5:AC70,Consolidado!$AC70,Consolidado!$D$5:D70,"*"&amp;J$3&amp;"*")=1,1,0),0))</f>
        <v>0</v>
      </c>
      <c r="K70" s="0" t="n">
        <f aca="false">IF(OR(K$3="",Consolidado!$D70=""),0,IF(ISNUMBER(SEARCH(K$3,Consolidado!$D70)),IF(COUNTIFS(Consolidado!$AC$5:AC70,Consolidado!$AC70,Consolidado!$D$5:D70,"*"&amp;K$3&amp;"*")=1,1,0),0))</f>
        <v>0</v>
      </c>
      <c r="L70" s="0" t="n">
        <f aca="false">IF(OR(L$3="",Consolidado!$D70=""),0,IF(ISNUMBER(SEARCH(L$3,Consolidado!$D70)),IF(COUNTIFS(Consolidado!$AC$5:AC70,Consolidado!$AC70,Consolidado!$D$5:D70,"*"&amp;L$3&amp;"*")=1,1,0),0))</f>
        <v>0</v>
      </c>
      <c r="M70" s="0" t="n">
        <f aca="false">IF(OR(M$3="",Consolidado!$D70=""),0,IF(ISNUMBER(SEARCH(M$3,Consolidado!$D70)),IF(COUNTIFS(Consolidado!$AC$5:AC70,Consolidado!$AC70,Consolidado!$D$5:D70,"*"&amp;M$3&amp;"*")=1,1,0),0))</f>
        <v>0</v>
      </c>
      <c r="N70" s="0" t="n">
        <f aca="false">IF(OR(N$3="",Consolidado!$D70=""),0,IF(ISNUMBER(SEARCH(N$3,Consolidado!$D70)),IF(COUNTIFS(Consolidado!$AC$5:AC70,Consolidado!$AC70,Consolidado!$D$5:D70,"*"&amp;N$3&amp;"*")=1,1,0),0))</f>
        <v>0</v>
      </c>
      <c r="O70" s="0" t="n">
        <f aca="false">IF(OR(O$3="",Consolidado!$D70=""),0,IF(ISNUMBER(SEARCH(O$3,Consolidado!$D70)),IF(COUNTIFS(Consolidado!$AC$5:AC70,Consolidado!$AC70,Consolidado!$D$5:D70,"*"&amp;O$3&amp;"*")=1,1,0),0))</f>
        <v>0</v>
      </c>
      <c r="P70" s="0" t="n">
        <f aca="false">IF(OR(P$3="",Consolidado!$D70=""),0,IF(ISNUMBER(SEARCH(P$3,Consolidado!$D70)),IF(COUNTIFS(Consolidado!$AC$5:AC70,Consolidado!$AC70,Consolidado!$D$5:D70,"*"&amp;P$3&amp;"*")=1,1,0),0))</f>
        <v>0</v>
      </c>
      <c r="Q70" s="0" t="n">
        <f aca="false">IF(OR(Q$3="",Consolidado!$D70=""),0,IF(ISNUMBER(SEARCH(Q$3,Consolidado!$D70)),IF(COUNTIFS(Consolidado!$AC$5:AC70,Consolidado!$AC70,Consolidado!$D$5:D70,"*"&amp;Q$3&amp;"*")=1,1,0),0))</f>
        <v>0</v>
      </c>
      <c r="R70" s="0" t="n">
        <f aca="false">IF(OR(R$3="",Consolidado!$D70=""),0,IF(ISNUMBER(SEARCH(R$3,Consolidado!$D70)),IF(COUNTIFS(Consolidado!$AC$5:AC70,Consolidado!$AC70,Consolidado!$D$5:D70,"*"&amp;R$3&amp;"*")=1,1,0),0))</f>
        <v>0</v>
      </c>
      <c r="S70" s="0" t="n">
        <f aca="false">IF(OR(S$3="",Consolidado!$D70=""),0,IF(ISNUMBER(SEARCH(S$3,Consolidado!$D70)),IF(COUNTIFS(Consolidado!$AC$5:AC70,Consolidado!$AC70,Consolidado!$D$5:D70,"*"&amp;S$3&amp;"*")=1,1,0),0))</f>
        <v>0</v>
      </c>
      <c r="T70" s="0" t="n">
        <f aca="false">IF(OR(T$3="",Consolidado!$D70=""),0,IF(ISNUMBER(SEARCH(T$3,Consolidado!$D70)),IF(COUNTIFS(Consolidado!$AC$5:AC70,Consolidado!$AC70,Consolidado!$D$5:D70,"*"&amp;T$3&amp;"*")=1,1,0),0))</f>
        <v>0</v>
      </c>
      <c r="U70" s="0" t="n">
        <f aca="false">IF(OR(U$3="",Consolidado!$D70=""),0,IF(ISNUMBER(SEARCH(U$3,Consolidado!$D70)),IF(COUNTIFS(Consolidado!$AC$5:AC70,Consolidado!$AC70,Consolidado!$D$5:D70,"*"&amp;U$3&amp;"*")=1,1,0),0))</f>
        <v>0</v>
      </c>
      <c r="V70" s="0" t="n">
        <f aca="false">IF(OR(V$3="",Consolidado!$D70=""),0,IF(ISNUMBER(SEARCH(V$3,Consolidado!$D70)),IF(COUNTIFS(Consolidado!$AC$5:AC70,Consolidado!$AC70,Consolidado!$D$5:D70,"*"&amp;V$3&amp;"*")=1,1,0),0))</f>
        <v>0</v>
      </c>
      <c r="W70" s="0" t="n">
        <f aca="false">IF(OR(W$3="",Consolidado!$D70=""),0,IF(ISNUMBER(SEARCH(W$3,Consolidado!$D70)),IF(COUNTIFS(Consolidado!$AC$5:AC70,Consolidado!$AC70,Consolidado!$D$5:D70,"*"&amp;W$3&amp;"*")=1,1,0),0))</f>
        <v>0</v>
      </c>
      <c r="X70" s="0" t="n">
        <f aca="false">IF(OR(X$3="",Consolidado!$D70=""),0,IF(ISNUMBER(SEARCH(X$3,Consolidado!$D70)),IF(COUNTIFS(Consolidado!$AC$5:AC70,Consolidado!$AC70,Consolidado!$D$5:D70,"*"&amp;X$3&amp;"*")=1,1,0),0))</f>
        <v>0</v>
      </c>
      <c r="Y70" s="0" t="n">
        <f aca="false">IF(OR(Y$3="",Consolidado!$D70=""),0,IF(ISNUMBER(SEARCH(Y$3,Consolidado!$D70)),IF(COUNTIFS(Consolidado!$AC$5:AC70,Consolidado!$AC70,Consolidado!$D$5:D70,"*"&amp;Y$3&amp;"*")=1,1,0),0))</f>
        <v>0</v>
      </c>
      <c r="Z70" s="0" t="n">
        <f aca="false">IF(OR(Z$3="",Consolidado!$D70=""),0,IF(ISNUMBER(SEARCH(Z$3,Consolidado!$D70)),IF(COUNTIFS(Consolidado!$AC$5:AC70,Consolidado!$AC70,Consolidado!$D$5:D70,"*"&amp;Z$3&amp;"*")=1,1,0),0))</f>
        <v>0</v>
      </c>
      <c r="AA70" s="0" t="n">
        <f aca="false">IF(OR(AA$3="",Consolidado!$D70=""),0,IF(ISNUMBER(SEARCH(AA$3,Consolidado!$D70)),IF(COUNTIFS(Consolidado!$AC$5:AC70,Consolidado!$AC70,Consolidado!$D$5:D70,"*"&amp;AA$3&amp;"*")=1,1,0),0))</f>
        <v>0</v>
      </c>
      <c r="AB70" s="0" t="n">
        <f aca="false">IF(OR(AB$3="",Consolidado!$D70=""),0,IF(ISNUMBER(SEARCH(AB$3,Consolidado!$D70)),IF(COUNTIFS(Consolidado!$AC$5:AC70,Consolidado!$AC70,Consolidado!$D$5:D70,"*"&amp;AB$3&amp;"*")=1,1,0),0))</f>
        <v>0</v>
      </c>
      <c r="AC70" s="0" t="n">
        <f aca="false">IF(OR(AC$3="",Consolidado!$D70=""),0,IF(ISNUMBER(SEARCH(AC$3,Consolidado!$D70)),IF(COUNTIFS(Consolidado!$AC$5:AC70,Consolidado!$AC70,Consolidado!$D$5:D70,"*"&amp;AC$3&amp;"*")=1,1,0),0))</f>
        <v>0</v>
      </c>
      <c r="AD70" s="0" t="n">
        <f aca="false">IF(OR(AD$3="",Consolidado!$D70=""),0,IF(ISNUMBER(SEARCH(AD$3,Consolidado!$D70)),IF(COUNTIFS(Consolidado!$AC$5:AC70,Consolidado!$AC70,Consolidado!$D$5:D70,"*"&amp;AD$3&amp;"*")=1,1,0),0))</f>
        <v>0</v>
      </c>
      <c r="AE70" s="0" t="n">
        <f aca="false">IF(OR(AE$3="",Consolidado!$D70=""),0,IF(ISNUMBER(SEARCH(AE$3,Consolidado!$D70)),IF(COUNTIFS(Consolidado!$AC$5:AC70,Consolidado!$AC70,Consolidado!$D$5:D70,"*"&amp;AE$3&amp;"*")=1,1,0),0))</f>
        <v>0</v>
      </c>
      <c r="AF70" s="0" t="n">
        <f aca="false">IF(OR(AF$3="",Consolidado!$D70=""),0,IF(ISNUMBER(SEARCH(AF$3,Consolidado!$D70)),IF(COUNTIFS(Consolidado!$AC$5:AC70,Consolidado!$AC70,Consolidado!$D$5:D70,"*"&amp;AF$3&amp;"*")=1,1,0),0))</f>
        <v>0</v>
      </c>
      <c r="AG70" s="0" t="n">
        <f aca="false">IF(OR(AG$3="",Consolidado!$D70=""),0,IF(ISNUMBER(SEARCH(AG$3,Consolidado!$D70)),IF(COUNTIFS(Consolidado!$AC$5:AC70,Consolidado!$AC70,Consolidado!$D$5:D70,"*"&amp;AG$3&amp;"*")=1,1,0),0))</f>
        <v>0</v>
      </c>
      <c r="AH70" s="0" t="n">
        <f aca="false">IF(OR(AH$3="",Consolidado!$D70=""),0,IF(ISNUMBER(SEARCH(AH$3,Consolidado!$D70)),IF(COUNTIFS(Consolidado!$AC$5:AC70,Consolidado!$AC70,Consolidado!$D$5:D70,"*"&amp;AH$3&amp;"*")=1,1,0),0))</f>
        <v>0</v>
      </c>
      <c r="AI70" s="0" t="n">
        <f aca="false">IF(OR(AI$3="",Consolidado!$D70=""),0,IF(ISNUMBER(SEARCH(AI$3,Consolidado!$D70)),IF(COUNTIFS(Consolidado!$AC$5:AC70,Consolidado!$AC70,Consolidado!$D$5:D70,"*"&amp;AI$3&amp;"*")=1,1,0),0))</f>
        <v>0</v>
      </c>
      <c r="AJ70" s="0" t="n">
        <f aca="false">IF(OR(AJ$3="",Consolidado!$D70=""),0,IF(ISNUMBER(SEARCH(AJ$3,Consolidado!$D70)),IF(COUNTIFS(Consolidado!$AC$5:AC70,Consolidado!$AC70,Consolidado!$D$5:D70,"*"&amp;AJ$3&amp;"*")=1,1,0),0))</f>
        <v>0</v>
      </c>
      <c r="AK70" s="0" t="n">
        <f aca="false">IF(OR(AK$3="",Consolidado!$D70=""),0,IF(ISNUMBER(SEARCH(AK$3,Consolidado!$D70)),IF(COUNTIFS(Consolidado!$AC$5:AC70,Consolidado!$AC70,Consolidado!$D$5:D70,"*"&amp;AK$3&amp;"*")=1,1,0),0))</f>
        <v>0</v>
      </c>
      <c r="AL70" s="0" t="n">
        <f aca="false">IF(OR(AL$3="",Consolidado!$D70=""),0,IF(ISNUMBER(SEARCH(AL$3,Consolidado!$D70)),IF(COUNTIFS(Consolidado!$AC$5:AC70,Consolidado!$AC70,Consolidado!$D$5:D70,"*"&amp;AL$3&amp;"*")=1,1,0),0))</f>
        <v>0</v>
      </c>
      <c r="AM70" s="0" t="n">
        <f aca="false">IF(OR(AM$3="",Consolidado!$D70=""),0,IF(ISNUMBER(SEARCH(AM$3,Consolidado!$D70)),IF(COUNTIFS(Consolidado!$AC$5:AC70,Consolidado!$AC70,Consolidado!$D$5:D70,"*"&amp;AM$3&amp;"*")=1,1,0),0))</f>
        <v>0</v>
      </c>
      <c r="AN70" s="0" t="n">
        <f aca="false">IF(OR(AN$3="",Consolidado!$D70=""),0,IF(ISNUMBER(SEARCH(AN$3,Consolidado!$D70)),IF(COUNTIFS(Consolidado!$AC$5:AC70,Consolidado!$AC70,Consolidado!$D$5:D70,"*"&amp;AN$3&amp;"*")=1,1,0),0))</f>
        <v>0</v>
      </c>
      <c r="AO70" s="0" t="n">
        <f aca="false">IF(OR(AO$3="",Consolidado!$D70=""),0,IF(ISNUMBER(SEARCH(AO$3,Consolidado!$D70)),IF(COUNTIFS(Consolidado!$AC$5:AC70,Consolidado!$AC70,Consolidado!$D$5:D70,"*"&amp;AO$3&amp;"*")=1,1,0),0))</f>
        <v>0</v>
      </c>
    </row>
    <row r="71" customFormat="false" ht="15" hidden="false" customHeight="false" outlineLevel="0" collapsed="false">
      <c r="B71" s="0" t="n">
        <f aca="false">IF(OR(B$3="",Consolidado!$D71=""),0,IF(ISNUMBER(SEARCH(B$3,Consolidado!$D71)),IF(COUNTIFS(Consolidado!$AC$5:AC71,Consolidado!$AC71,Consolidado!$D$5:D71,"*"&amp;B$3&amp;"*")=1,1,0),0))</f>
        <v>0</v>
      </c>
      <c r="C71" s="0" t="n">
        <f aca="false">IF(OR(C$3="",Consolidado!$D71=""),0,IF(ISNUMBER(SEARCH(C$3,Consolidado!$D71)),IF(COUNTIFS(Consolidado!$AC$5:AC71,Consolidado!$AC71,Consolidado!$D$5:D71,"*"&amp;C$3&amp;"*")=1,1,0),0))</f>
        <v>0</v>
      </c>
      <c r="D71" s="0" t="n">
        <f aca="false">IF(OR(D$3="",Consolidado!$D71=""),0,IF(ISNUMBER(SEARCH(D$3,Consolidado!$D71)),IF(COUNTIFS(Consolidado!$AC$5:AC71,Consolidado!$AC71,Consolidado!$D$5:D71,"*"&amp;D$3&amp;"*")=1,1,0),0))</f>
        <v>0</v>
      </c>
      <c r="E71" s="0" t="n">
        <f aca="false">IF(OR(E$3="",Consolidado!$D71=""),0,IF(ISNUMBER(SEARCH(E$3,Consolidado!$D71)),IF(COUNTIFS(Consolidado!$AC$5:AC71,Consolidado!$AC71,Consolidado!$D$5:D71,"*"&amp;E$3&amp;"*")=1,1,0),0))</f>
        <v>0</v>
      </c>
      <c r="F71" s="0" t="n">
        <f aca="false">IF(OR(F$3="",Consolidado!$D71=""),0,IF(ISNUMBER(SEARCH(F$3,Consolidado!$D71)),IF(COUNTIFS(Consolidado!$AC$5:AC71,Consolidado!$AC71,Consolidado!$D$5:D71,"*"&amp;F$3&amp;"*")=1,1,0),0))</f>
        <v>0</v>
      </c>
      <c r="G71" s="0" t="n">
        <f aca="false">IF(OR(G$3="",Consolidado!$D71=""),0,IF(ISNUMBER(SEARCH(G$3,Consolidado!$D71)),IF(COUNTIFS(Consolidado!$AC$5:AC71,Consolidado!$AC71,Consolidado!$D$5:D71,"*"&amp;G$3&amp;"*")=1,1,0),0))</f>
        <v>0</v>
      </c>
      <c r="H71" s="0" t="n">
        <f aca="false">IF(OR(H$3="",Consolidado!$D71=""),0,IF(ISNUMBER(SEARCH(H$3,Consolidado!$D71)),IF(COUNTIFS(Consolidado!$AC$5:AC71,Consolidado!$AC71,Consolidado!$D$5:D71,"*"&amp;H$3&amp;"*")=1,1,0),0))</f>
        <v>0</v>
      </c>
      <c r="I71" s="0" t="n">
        <f aca="false">IF(OR(I$3="",Consolidado!$D71=""),0,IF(ISNUMBER(SEARCH(I$3,Consolidado!$D71)),IF(COUNTIFS(Consolidado!$AC$5:AC71,Consolidado!$AC71,Consolidado!$D$5:D71,"*"&amp;I$3&amp;"*")=1,1,0),0))</f>
        <v>0</v>
      </c>
      <c r="J71" s="0" t="n">
        <f aca="false">IF(OR(J$3="",Consolidado!$D71=""),0,IF(ISNUMBER(SEARCH(J$3,Consolidado!$D71)),IF(COUNTIFS(Consolidado!$AC$5:AC71,Consolidado!$AC71,Consolidado!$D$5:D71,"*"&amp;J$3&amp;"*")=1,1,0),0))</f>
        <v>0</v>
      </c>
      <c r="K71" s="0" t="n">
        <f aca="false">IF(OR(K$3="",Consolidado!$D71=""),0,IF(ISNUMBER(SEARCH(K$3,Consolidado!$D71)),IF(COUNTIFS(Consolidado!$AC$5:AC71,Consolidado!$AC71,Consolidado!$D$5:D71,"*"&amp;K$3&amp;"*")=1,1,0),0))</f>
        <v>0</v>
      </c>
      <c r="L71" s="0" t="n">
        <f aca="false">IF(OR(L$3="",Consolidado!$D71=""),0,IF(ISNUMBER(SEARCH(L$3,Consolidado!$D71)),IF(COUNTIFS(Consolidado!$AC$5:AC71,Consolidado!$AC71,Consolidado!$D$5:D71,"*"&amp;L$3&amp;"*")=1,1,0),0))</f>
        <v>0</v>
      </c>
      <c r="M71" s="0" t="n">
        <f aca="false">IF(OR(M$3="",Consolidado!$D71=""),0,IF(ISNUMBER(SEARCH(M$3,Consolidado!$D71)),IF(COUNTIFS(Consolidado!$AC$5:AC71,Consolidado!$AC71,Consolidado!$D$5:D71,"*"&amp;M$3&amp;"*")=1,1,0),0))</f>
        <v>0</v>
      </c>
      <c r="N71" s="0" t="n">
        <f aca="false">IF(OR(N$3="",Consolidado!$D71=""),0,IF(ISNUMBER(SEARCH(N$3,Consolidado!$D71)),IF(COUNTIFS(Consolidado!$AC$5:AC71,Consolidado!$AC71,Consolidado!$D$5:D71,"*"&amp;N$3&amp;"*")=1,1,0),0))</f>
        <v>0</v>
      </c>
      <c r="O71" s="0" t="n">
        <f aca="false">IF(OR(O$3="",Consolidado!$D71=""),0,IF(ISNUMBER(SEARCH(O$3,Consolidado!$D71)),IF(COUNTIFS(Consolidado!$AC$5:AC71,Consolidado!$AC71,Consolidado!$D$5:D71,"*"&amp;O$3&amp;"*")=1,1,0),0))</f>
        <v>0</v>
      </c>
      <c r="P71" s="0" t="n">
        <f aca="false">IF(OR(P$3="",Consolidado!$D71=""),0,IF(ISNUMBER(SEARCH(P$3,Consolidado!$D71)),IF(COUNTIFS(Consolidado!$AC$5:AC71,Consolidado!$AC71,Consolidado!$D$5:D71,"*"&amp;P$3&amp;"*")=1,1,0),0))</f>
        <v>0</v>
      </c>
      <c r="Q71" s="0" t="n">
        <f aca="false">IF(OR(Q$3="",Consolidado!$D71=""),0,IF(ISNUMBER(SEARCH(Q$3,Consolidado!$D71)),IF(COUNTIFS(Consolidado!$AC$5:AC71,Consolidado!$AC71,Consolidado!$D$5:D71,"*"&amp;Q$3&amp;"*")=1,1,0),0))</f>
        <v>0</v>
      </c>
      <c r="R71" s="0" t="n">
        <f aca="false">IF(OR(R$3="",Consolidado!$D71=""),0,IF(ISNUMBER(SEARCH(R$3,Consolidado!$D71)),IF(COUNTIFS(Consolidado!$AC$5:AC71,Consolidado!$AC71,Consolidado!$D$5:D71,"*"&amp;R$3&amp;"*")=1,1,0),0))</f>
        <v>0</v>
      </c>
      <c r="S71" s="0" t="n">
        <f aca="false">IF(OR(S$3="",Consolidado!$D71=""),0,IF(ISNUMBER(SEARCH(S$3,Consolidado!$D71)),IF(COUNTIFS(Consolidado!$AC$5:AC71,Consolidado!$AC71,Consolidado!$D$5:D71,"*"&amp;S$3&amp;"*")=1,1,0),0))</f>
        <v>0</v>
      </c>
      <c r="T71" s="0" t="n">
        <f aca="false">IF(OR(T$3="",Consolidado!$D71=""),0,IF(ISNUMBER(SEARCH(T$3,Consolidado!$D71)),IF(COUNTIFS(Consolidado!$AC$5:AC71,Consolidado!$AC71,Consolidado!$D$5:D71,"*"&amp;T$3&amp;"*")=1,1,0),0))</f>
        <v>0</v>
      </c>
      <c r="U71" s="0" t="n">
        <f aca="false">IF(OR(U$3="",Consolidado!$D71=""),0,IF(ISNUMBER(SEARCH(U$3,Consolidado!$D71)),IF(COUNTIFS(Consolidado!$AC$5:AC71,Consolidado!$AC71,Consolidado!$D$5:D71,"*"&amp;U$3&amp;"*")=1,1,0),0))</f>
        <v>0</v>
      </c>
      <c r="V71" s="0" t="n">
        <f aca="false">IF(OR(V$3="",Consolidado!$D71=""),0,IF(ISNUMBER(SEARCH(V$3,Consolidado!$D71)),IF(COUNTIFS(Consolidado!$AC$5:AC71,Consolidado!$AC71,Consolidado!$D$5:D71,"*"&amp;V$3&amp;"*")=1,1,0),0))</f>
        <v>0</v>
      </c>
      <c r="W71" s="0" t="n">
        <f aca="false">IF(OR(W$3="",Consolidado!$D71=""),0,IF(ISNUMBER(SEARCH(W$3,Consolidado!$D71)),IF(COUNTIFS(Consolidado!$AC$5:AC71,Consolidado!$AC71,Consolidado!$D$5:D71,"*"&amp;W$3&amp;"*")=1,1,0),0))</f>
        <v>0</v>
      </c>
      <c r="X71" s="0" t="n">
        <f aca="false">IF(OR(X$3="",Consolidado!$D71=""),0,IF(ISNUMBER(SEARCH(X$3,Consolidado!$D71)),IF(COUNTIFS(Consolidado!$AC$5:AC71,Consolidado!$AC71,Consolidado!$D$5:D71,"*"&amp;X$3&amp;"*")=1,1,0),0))</f>
        <v>0</v>
      </c>
      <c r="Y71" s="0" t="n">
        <f aca="false">IF(OR(Y$3="",Consolidado!$D71=""),0,IF(ISNUMBER(SEARCH(Y$3,Consolidado!$D71)),IF(COUNTIFS(Consolidado!$AC$5:AC71,Consolidado!$AC71,Consolidado!$D$5:D71,"*"&amp;Y$3&amp;"*")=1,1,0),0))</f>
        <v>0</v>
      </c>
      <c r="Z71" s="0" t="n">
        <f aca="false">IF(OR(Z$3="",Consolidado!$D71=""),0,IF(ISNUMBER(SEARCH(Z$3,Consolidado!$D71)),IF(COUNTIFS(Consolidado!$AC$5:AC71,Consolidado!$AC71,Consolidado!$D$5:D71,"*"&amp;Z$3&amp;"*")=1,1,0),0))</f>
        <v>0</v>
      </c>
      <c r="AA71" s="0" t="n">
        <f aca="false">IF(OR(AA$3="",Consolidado!$D71=""),0,IF(ISNUMBER(SEARCH(AA$3,Consolidado!$D71)),IF(COUNTIFS(Consolidado!$AC$5:AC71,Consolidado!$AC71,Consolidado!$D$5:D71,"*"&amp;AA$3&amp;"*")=1,1,0),0))</f>
        <v>0</v>
      </c>
      <c r="AB71" s="0" t="n">
        <f aca="false">IF(OR(AB$3="",Consolidado!$D71=""),0,IF(ISNUMBER(SEARCH(AB$3,Consolidado!$D71)),IF(COUNTIFS(Consolidado!$AC$5:AC71,Consolidado!$AC71,Consolidado!$D$5:D71,"*"&amp;AB$3&amp;"*")=1,1,0),0))</f>
        <v>0</v>
      </c>
      <c r="AC71" s="0" t="n">
        <f aca="false">IF(OR(AC$3="",Consolidado!$D71=""),0,IF(ISNUMBER(SEARCH(AC$3,Consolidado!$D71)),IF(COUNTIFS(Consolidado!$AC$5:AC71,Consolidado!$AC71,Consolidado!$D$5:D71,"*"&amp;AC$3&amp;"*")=1,1,0),0))</f>
        <v>0</v>
      </c>
      <c r="AD71" s="0" t="n">
        <f aca="false">IF(OR(AD$3="",Consolidado!$D71=""),0,IF(ISNUMBER(SEARCH(AD$3,Consolidado!$D71)),IF(COUNTIFS(Consolidado!$AC$5:AC71,Consolidado!$AC71,Consolidado!$D$5:D71,"*"&amp;AD$3&amp;"*")=1,1,0),0))</f>
        <v>0</v>
      </c>
      <c r="AE71" s="0" t="n">
        <f aca="false">IF(OR(AE$3="",Consolidado!$D71=""),0,IF(ISNUMBER(SEARCH(AE$3,Consolidado!$D71)),IF(COUNTIFS(Consolidado!$AC$5:AC71,Consolidado!$AC71,Consolidado!$D$5:D71,"*"&amp;AE$3&amp;"*")=1,1,0),0))</f>
        <v>0</v>
      </c>
      <c r="AF71" s="0" t="n">
        <f aca="false">IF(OR(AF$3="",Consolidado!$D71=""),0,IF(ISNUMBER(SEARCH(AF$3,Consolidado!$D71)),IF(COUNTIFS(Consolidado!$AC$5:AC71,Consolidado!$AC71,Consolidado!$D$5:D71,"*"&amp;AF$3&amp;"*")=1,1,0),0))</f>
        <v>0</v>
      </c>
      <c r="AG71" s="0" t="n">
        <f aca="false">IF(OR(AG$3="",Consolidado!$D71=""),0,IF(ISNUMBER(SEARCH(AG$3,Consolidado!$D71)),IF(COUNTIFS(Consolidado!$AC$5:AC71,Consolidado!$AC71,Consolidado!$D$5:D71,"*"&amp;AG$3&amp;"*")=1,1,0),0))</f>
        <v>0</v>
      </c>
      <c r="AH71" s="0" t="n">
        <f aca="false">IF(OR(AH$3="",Consolidado!$D71=""),0,IF(ISNUMBER(SEARCH(AH$3,Consolidado!$D71)),IF(COUNTIFS(Consolidado!$AC$5:AC71,Consolidado!$AC71,Consolidado!$D$5:D71,"*"&amp;AH$3&amp;"*")=1,1,0),0))</f>
        <v>0</v>
      </c>
      <c r="AI71" s="0" t="n">
        <f aca="false">IF(OR(AI$3="",Consolidado!$D71=""),0,IF(ISNUMBER(SEARCH(AI$3,Consolidado!$D71)),IF(COUNTIFS(Consolidado!$AC$5:AC71,Consolidado!$AC71,Consolidado!$D$5:D71,"*"&amp;AI$3&amp;"*")=1,1,0),0))</f>
        <v>0</v>
      </c>
      <c r="AJ71" s="0" t="n">
        <f aca="false">IF(OR(AJ$3="",Consolidado!$D71=""),0,IF(ISNUMBER(SEARCH(AJ$3,Consolidado!$D71)),IF(COUNTIFS(Consolidado!$AC$5:AC71,Consolidado!$AC71,Consolidado!$D$5:D71,"*"&amp;AJ$3&amp;"*")=1,1,0),0))</f>
        <v>0</v>
      </c>
      <c r="AK71" s="0" t="n">
        <f aca="false">IF(OR(AK$3="",Consolidado!$D71=""),0,IF(ISNUMBER(SEARCH(AK$3,Consolidado!$D71)),IF(COUNTIFS(Consolidado!$AC$5:AC71,Consolidado!$AC71,Consolidado!$D$5:D71,"*"&amp;AK$3&amp;"*")=1,1,0),0))</f>
        <v>0</v>
      </c>
      <c r="AL71" s="0" t="n">
        <f aca="false">IF(OR(AL$3="",Consolidado!$D71=""),0,IF(ISNUMBER(SEARCH(AL$3,Consolidado!$D71)),IF(COUNTIFS(Consolidado!$AC$5:AC71,Consolidado!$AC71,Consolidado!$D$5:D71,"*"&amp;AL$3&amp;"*")=1,1,0),0))</f>
        <v>0</v>
      </c>
      <c r="AM71" s="0" t="n">
        <f aca="false">IF(OR(AM$3="",Consolidado!$D71=""),0,IF(ISNUMBER(SEARCH(AM$3,Consolidado!$D71)),IF(COUNTIFS(Consolidado!$AC$5:AC71,Consolidado!$AC71,Consolidado!$D$5:D71,"*"&amp;AM$3&amp;"*")=1,1,0),0))</f>
        <v>0</v>
      </c>
      <c r="AN71" s="0" t="n">
        <f aca="false">IF(OR(AN$3="",Consolidado!$D71=""),0,IF(ISNUMBER(SEARCH(AN$3,Consolidado!$D71)),IF(COUNTIFS(Consolidado!$AC$5:AC71,Consolidado!$AC71,Consolidado!$D$5:D71,"*"&amp;AN$3&amp;"*")=1,1,0),0))</f>
        <v>0</v>
      </c>
      <c r="AO71" s="0" t="n">
        <f aca="false">IF(OR(AO$3="",Consolidado!$D71=""),0,IF(ISNUMBER(SEARCH(AO$3,Consolidado!$D71)),IF(COUNTIFS(Consolidado!$AC$5:AC71,Consolidado!$AC71,Consolidado!$D$5:D71,"*"&amp;AO$3&amp;"*")=1,1,0),0))</f>
        <v>0</v>
      </c>
    </row>
    <row r="72" customFormat="false" ht="15" hidden="false" customHeight="false" outlineLevel="0" collapsed="false">
      <c r="B72" s="0" t="n">
        <f aca="false">IF(OR(B$3="",Consolidado!$D72=""),0,IF(ISNUMBER(SEARCH(B$3,Consolidado!$D72)),IF(COUNTIFS(Consolidado!$AC$5:AC72,Consolidado!$AC72,Consolidado!$D$5:D72,"*"&amp;B$3&amp;"*")=1,1,0),0))</f>
        <v>0</v>
      </c>
      <c r="C72" s="0" t="n">
        <f aca="false">IF(OR(C$3="",Consolidado!$D72=""),0,IF(ISNUMBER(SEARCH(C$3,Consolidado!$D72)),IF(COUNTIFS(Consolidado!$AC$5:AC72,Consolidado!$AC72,Consolidado!$D$5:D72,"*"&amp;C$3&amp;"*")=1,1,0),0))</f>
        <v>0</v>
      </c>
      <c r="D72" s="0" t="n">
        <f aca="false">IF(OR(D$3="",Consolidado!$D72=""),0,IF(ISNUMBER(SEARCH(D$3,Consolidado!$D72)),IF(COUNTIFS(Consolidado!$AC$5:AC72,Consolidado!$AC72,Consolidado!$D$5:D72,"*"&amp;D$3&amp;"*")=1,1,0),0))</f>
        <v>0</v>
      </c>
      <c r="E72" s="0" t="n">
        <f aca="false">IF(OR(E$3="",Consolidado!$D72=""),0,IF(ISNUMBER(SEARCH(E$3,Consolidado!$D72)),IF(COUNTIFS(Consolidado!$AC$5:AC72,Consolidado!$AC72,Consolidado!$D$5:D72,"*"&amp;E$3&amp;"*")=1,1,0),0))</f>
        <v>0</v>
      </c>
      <c r="F72" s="0" t="n">
        <f aca="false">IF(OR(F$3="",Consolidado!$D72=""),0,IF(ISNUMBER(SEARCH(F$3,Consolidado!$D72)),IF(COUNTIFS(Consolidado!$AC$5:AC72,Consolidado!$AC72,Consolidado!$D$5:D72,"*"&amp;F$3&amp;"*")=1,1,0),0))</f>
        <v>0</v>
      </c>
      <c r="G72" s="0" t="n">
        <f aca="false">IF(OR(G$3="",Consolidado!$D72=""),0,IF(ISNUMBER(SEARCH(G$3,Consolidado!$D72)),IF(COUNTIFS(Consolidado!$AC$5:AC72,Consolidado!$AC72,Consolidado!$D$5:D72,"*"&amp;G$3&amp;"*")=1,1,0),0))</f>
        <v>0</v>
      </c>
      <c r="H72" s="0" t="n">
        <f aca="false">IF(OR(H$3="",Consolidado!$D72=""),0,IF(ISNUMBER(SEARCH(H$3,Consolidado!$D72)),IF(COUNTIFS(Consolidado!$AC$5:AC72,Consolidado!$AC72,Consolidado!$D$5:D72,"*"&amp;H$3&amp;"*")=1,1,0),0))</f>
        <v>0</v>
      </c>
      <c r="I72" s="0" t="n">
        <f aca="false">IF(OR(I$3="",Consolidado!$D72=""),0,IF(ISNUMBER(SEARCH(I$3,Consolidado!$D72)),IF(COUNTIFS(Consolidado!$AC$5:AC72,Consolidado!$AC72,Consolidado!$D$5:D72,"*"&amp;I$3&amp;"*")=1,1,0),0))</f>
        <v>0</v>
      </c>
      <c r="J72" s="0" t="n">
        <f aca="false">IF(OR(J$3="",Consolidado!$D72=""),0,IF(ISNUMBER(SEARCH(J$3,Consolidado!$D72)),IF(COUNTIFS(Consolidado!$AC$5:AC72,Consolidado!$AC72,Consolidado!$D$5:D72,"*"&amp;J$3&amp;"*")=1,1,0),0))</f>
        <v>0</v>
      </c>
      <c r="K72" s="0" t="n">
        <f aca="false">IF(OR(K$3="",Consolidado!$D72=""),0,IF(ISNUMBER(SEARCH(K$3,Consolidado!$D72)),IF(COUNTIFS(Consolidado!$AC$5:AC72,Consolidado!$AC72,Consolidado!$D$5:D72,"*"&amp;K$3&amp;"*")=1,1,0),0))</f>
        <v>0</v>
      </c>
      <c r="L72" s="0" t="n">
        <f aca="false">IF(OR(L$3="",Consolidado!$D72=""),0,IF(ISNUMBER(SEARCH(L$3,Consolidado!$D72)),IF(COUNTIFS(Consolidado!$AC$5:AC72,Consolidado!$AC72,Consolidado!$D$5:D72,"*"&amp;L$3&amp;"*")=1,1,0),0))</f>
        <v>0</v>
      </c>
      <c r="M72" s="0" t="n">
        <f aca="false">IF(OR(M$3="",Consolidado!$D72=""),0,IF(ISNUMBER(SEARCH(M$3,Consolidado!$D72)),IF(COUNTIFS(Consolidado!$AC$5:AC72,Consolidado!$AC72,Consolidado!$D$5:D72,"*"&amp;M$3&amp;"*")=1,1,0),0))</f>
        <v>0</v>
      </c>
      <c r="N72" s="0" t="n">
        <f aca="false">IF(OR(N$3="",Consolidado!$D72=""),0,IF(ISNUMBER(SEARCH(N$3,Consolidado!$D72)),IF(COUNTIFS(Consolidado!$AC$5:AC72,Consolidado!$AC72,Consolidado!$D$5:D72,"*"&amp;N$3&amp;"*")=1,1,0),0))</f>
        <v>0</v>
      </c>
      <c r="O72" s="0" t="n">
        <f aca="false">IF(OR(O$3="",Consolidado!$D72=""),0,IF(ISNUMBER(SEARCH(O$3,Consolidado!$D72)),IF(COUNTIFS(Consolidado!$AC$5:AC72,Consolidado!$AC72,Consolidado!$D$5:D72,"*"&amp;O$3&amp;"*")=1,1,0),0))</f>
        <v>0</v>
      </c>
      <c r="P72" s="0" t="n">
        <f aca="false">IF(OR(P$3="",Consolidado!$D72=""),0,IF(ISNUMBER(SEARCH(P$3,Consolidado!$D72)),IF(COUNTIFS(Consolidado!$AC$5:AC72,Consolidado!$AC72,Consolidado!$D$5:D72,"*"&amp;P$3&amp;"*")=1,1,0),0))</f>
        <v>0</v>
      </c>
      <c r="Q72" s="0" t="n">
        <f aca="false">IF(OR(Q$3="",Consolidado!$D72=""),0,IF(ISNUMBER(SEARCH(Q$3,Consolidado!$D72)),IF(COUNTIFS(Consolidado!$AC$5:AC72,Consolidado!$AC72,Consolidado!$D$5:D72,"*"&amp;Q$3&amp;"*")=1,1,0),0))</f>
        <v>0</v>
      </c>
      <c r="R72" s="0" t="n">
        <f aca="false">IF(OR(R$3="",Consolidado!$D72=""),0,IF(ISNUMBER(SEARCH(R$3,Consolidado!$D72)),IF(COUNTIFS(Consolidado!$AC$5:AC72,Consolidado!$AC72,Consolidado!$D$5:D72,"*"&amp;R$3&amp;"*")=1,1,0),0))</f>
        <v>0</v>
      </c>
      <c r="S72" s="0" t="n">
        <f aca="false">IF(OR(S$3="",Consolidado!$D72=""),0,IF(ISNUMBER(SEARCH(S$3,Consolidado!$D72)),IF(COUNTIFS(Consolidado!$AC$5:AC72,Consolidado!$AC72,Consolidado!$D$5:D72,"*"&amp;S$3&amp;"*")=1,1,0),0))</f>
        <v>0</v>
      </c>
      <c r="T72" s="0" t="n">
        <f aca="false">IF(OR(T$3="",Consolidado!$D72=""),0,IF(ISNUMBER(SEARCH(T$3,Consolidado!$D72)),IF(COUNTIFS(Consolidado!$AC$5:AC72,Consolidado!$AC72,Consolidado!$D$5:D72,"*"&amp;T$3&amp;"*")=1,1,0),0))</f>
        <v>0</v>
      </c>
      <c r="U72" s="0" t="n">
        <f aca="false">IF(OR(U$3="",Consolidado!$D72=""),0,IF(ISNUMBER(SEARCH(U$3,Consolidado!$D72)),IF(COUNTIFS(Consolidado!$AC$5:AC72,Consolidado!$AC72,Consolidado!$D$5:D72,"*"&amp;U$3&amp;"*")=1,1,0),0))</f>
        <v>0</v>
      </c>
      <c r="V72" s="0" t="n">
        <f aca="false">IF(OR(V$3="",Consolidado!$D72=""),0,IF(ISNUMBER(SEARCH(V$3,Consolidado!$D72)),IF(COUNTIFS(Consolidado!$AC$5:AC72,Consolidado!$AC72,Consolidado!$D$5:D72,"*"&amp;V$3&amp;"*")=1,1,0),0))</f>
        <v>0</v>
      </c>
      <c r="W72" s="0" t="n">
        <f aca="false">IF(OR(W$3="",Consolidado!$D72=""),0,IF(ISNUMBER(SEARCH(W$3,Consolidado!$D72)),IF(COUNTIFS(Consolidado!$AC$5:AC72,Consolidado!$AC72,Consolidado!$D$5:D72,"*"&amp;W$3&amp;"*")=1,1,0),0))</f>
        <v>0</v>
      </c>
      <c r="X72" s="0" t="n">
        <f aca="false">IF(OR(X$3="",Consolidado!$D72=""),0,IF(ISNUMBER(SEARCH(X$3,Consolidado!$D72)),IF(COUNTIFS(Consolidado!$AC$5:AC72,Consolidado!$AC72,Consolidado!$D$5:D72,"*"&amp;X$3&amp;"*")=1,1,0),0))</f>
        <v>0</v>
      </c>
      <c r="Y72" s="0" t="n">
        <f aca="false">IF(OR(Y$3="",Consolidado!$D72=""),0,IF(ISNUMBER(SEARCH(Y$3,Consolidado!$D72)),IF(COUNTIFS(Consolidado!$AC$5:AC72,Consolidado!$AC72,Consolidado!$D$5:D72,"*"&amp;Y$3&amp;"*")=1,1,0),0))</f>
        <v>0</v>
      </c>
      <c r="Z72" s="0" t="n">
        <f aca="false">IF(OR(Z$3="",Consolidado!$D72=""),0,IF(ISNUMBER(SEARCH(Z$3,Consolidado!$D72)),IF(COUNTIFS(Consolidado!$AC$5:AC72,Consolidado!$AC72,Consolidado!$D$5:D72,"*"&amp;Z$3&amp;"*")=1,1,0),0))</f>
        <v>0</v>
      </c>
      <c r="AA72" s="0" t="n">
        <f aca="false">IF(OR(AA$3="",Consolidado!$D72=""),0,IF(ISNUMBER(SEARCH(AA$3,Consolidado!$D72)),IF(COUNTIFS(Consolidado!$AC$5:AC72,Consolidado!$AC72,Consolidado!$D$5:D72,"*"&amp;AA$3&amp;"*")=1,1,0),0))</f>
        <v>0</v>
      </c>
      <c r="AB72" s="0" t="n">
        <f aca="false">IF(OR(AB$3="",Consolidado!$D72=""),0,IF(ISNUMBER(SEARCH(AB$3,Consolidado!$D72)),IF(COUNTIFS(Consolidado!$AC$5:AC72,Consolidado!$AC72,Consolidado!$D$5:D72,"*"&amp;AB$3&amp;"*")=1,1,0),0))</f>
        <v>0</v>
      </c>
      <c r="AC72" s="0" t="n">
        <f aca="false">IF(OR(AC$3="",Consolidado!$D72=""),0,IF(ISNUMBER(SEARCH(AC$3,Consolidado!$D72)),IF(COUNTIFS(Consolidado!$AC$5:AC72,Consolidado!$AC72,Consolidado!$D$5:D72,"*"&amp;AC$3&amp;"*")=1,1,0),0))</f>
        <v>0</v>
      </c>
      <c r="AD72" s="0" t="n">
        <f aca="false">IF(OR(AD$3="",Consolidado!$D72=""),0,IF(ISNUMBER(SEARCH(AD$3,Consolidado!$D72)),IF(COUNTIFS(Consolidado!$AC$5:AC72,Consolidado!$AC72,Consolidado!$D$5:D72,"*"&amp;AD$3&amp;"*")=1,1,0),0))</f>
        <v>0</v>
      </c>
      <c r="AE72" s="0" t="n">
        <f aca="false">IF(OR(AE$3="",Consolidado!$D72=""),0,IF(ISNUMBER(SEARCH(AE$3,Consolidado!$D72)),IF(COUNTIFS(Consolidado!$AC$5:AC72,Consolidado!$AC72,Consolidado!$D$5:D72,"*"&amp;AE$3&amp;"*")=1,1,0),0))</f>
        <v>0</v>
      </c>
      <c r="AF72" s="0" t="n">
        <f aca="false">IF(OR(AF$3="",Consolidado!$D72=""),0,IF(ISNUMBER(SEARCH(AF$3,Consolidado!$D72)),IF(COUNTIFS(Consolidado!$AC$5:AC72,Consolidado!$AC72,Consolidado!$D$5:D72,"*"&amp;AF$3&amp;"*")=1,1,0),0))</f>
        <v>0</v>
      </c>
      <c r="AG72" s="0" t="n">
        <f aca="false">IF(OR(AG$3="",Consolidado!$D72=""),0,IF(ISNUMBER(SEARCH(AG$3,Consolidado!$D72)),IF(COUNTIFS(Consolidado!$AC$5:AC72,Consolidado!$AC72,Consolidado!$D$5:D72,"*"&amp;AG$3&amp;"*")=1,1,0),0))</f>
        <v>0</v>
      </c>
      <c r="AH72" s="0" t="n">
        <f aca="false">IF(OR(AH$3="",Consolidado!$D72=""),0,IF(ISNUMBER(SEARCH(AH$3,Consolidado!$D72)),IF(COUNTIFS(Consolidado!$AC$5:AC72,Consolidado!$AC72,Consolidado!$D$5:D72,"*"&amp;AH$3&amp;"*")=1,1,0),0))</f>
        <v>0</v>
      </c>
      <c r="AI72" s="0" t="n">
        <f aca="false">IF(OR(AI$3="",Consolidado!$D72=""),0,IF(ISNUMBER(SEARCH(AI$3,Consolidado!$D72)),IF(COUNTIFS(Consolidado!$AC$5:AC72,Consolidado!$AC72,Consolidado!$D$5:D72,"*"&amp;AI$3&amp;"*")=1,1,0),0))</f>
        <v>0</v>
      </c>
      <c r="AJ72" s="0" t="n">
        <f aca="false">IF(OR(AJ$3="",Consolidado!$D72=""),0,IF(ISNUMBER(SEARCH(AJ$3,Consolidado!$D72)),IF(COUNTIFS(Consolidado!$AC$5:AC72,Consolidado!$AC72,Consolidado!$D$5:D72,"*"&amp;AJ$3&amp;"*")=1,1,0),0))</f>
        <v>0</v>
      </c>
      <c r="AK72" s="0" t="n">
        <f aca="false">IF(OR(AK$3="",Consolidado!$D72=""),0,IF(ISNUMBER(SEARCH(AK$3,Consolidado!$D72)),IF(COUNTIFS(Consolidado!$AC$5:AC72,Consolidado!$AC72,Consolidado!$D$5:D72,"*"&amp;AK$3&amp;"*")=1,1,0),0))</f>
        <v>0</v>
      </c>
      <c r="AL72" s="0" t="n">
        <f aca="false">IF(OR(AL$3="",Consolidado!$D72=""),0,IF(ISNUMBER(SEARCH(AL$3,Consolidado!$D72)),IF(COUNTIFS(Consolidado!$AC$5:AC72,Consolidado!$AC72,Consolidado!$D$5:D72,"*"&amp;AL$3&amp;"*")=1,1,0),0))</f>
        <v>0</v>
      </c>
      <c r="AM72" s="0" t="n">
        <f aca="false">IF(OR(AM$3="",Consolidado!$D72=""),0,IF(ISNUMBER(SEARCH(AM$3,Consolidado!$D72)),IF(COUNTIFS(Consolidado!$AC$5:AC72,Consolidado!$AC72,Consolidado!$D$5:D72,"*"&amp;AM$3&amp;"*")=1,1,0),0))</f>
        <v>0</v>
      </c>
      <c r="AN72" s="0" t="n">
        <f aca="false">IF(OR(AN$3="",Consolidado!$D72=""),0,IF(ISNUMBER(SEARCH(AN$3,Consolidado!$D72)),IF(COUNTIFS(Consolidado!$AC$5:AC72,Consolidado!$AC72,Consolidado!$D$5:D72,"*"&amp;AN$3&amp;"*")=1,1,0),0))</f>
        <v>0</v>
      </c>
      <c r="AO72" s="0" t="n">
        <f aca="false">IF(OR(AO$3="",Consolidado!$D72=""),0,IF(ISNUMBER(SEARCH(AO$3,Consolidado!$D72)),IF(COUNTIFS(Consolidado!$AC$5:AC72,Consolidado!$AC72,Consolidado!$D$5:D72,"*"&amp;AO$3&amp;"*")=1,1,0),0))</f>
        <v>0</v>
      </c>
    </row>
    <row r="73" customFormat="false" ht="15" hidden="false" customHeight="false" outlineLevel="0" collapsed="false">
      <c r="B73" s="0" t="n">
        <f aca="false">IF(OR(B$3="",Consolidado!$D73=""),0,IF(ISNUMBER(SEARCH(B$3,Consolidado!$D73)),IF(COUNTIFS(Consolidado!$AC$5:AC73,Consolidado!$AC73,Consolidado!$D$5:D73,"*"&amp;B$3&amp;"*")=1,1,0),0))</f>
        <v>1</v>
      </c>
      <c r="C73" s="0" t="n">
        <f aca="false">IF(OR(C$3="",Consolidado!$D73=""),0,IF(ISNUMBER(SEARCH(C$3,Consolidado!$D73)),IF(COUNTIFS(Consolidado!$AC$5:AC73,Consolidado!$AC73,Consolidado!$D$5:D73,"*"&amp;C$3&amp;"*")=1,1,0),0))</f>
        <v>0</v>
      </c>
      <c r="D73" s="0" t="n">
        <f aca="false">IF(OR(D$3="",Consolidado!$D73=""),0,IF(ISNUMBER(SEARCH(D$3,Consolidado!$D73)),IF(COUNTIFS(Consolidado!$AC$5:AC73,Consolidado!$AC73,Consolidado!$D$5:D73,"*"&amp;D$3&amp;"*")=1,1,0),0))</f>
        <v>0</v>
      </c>
      <c r="E73" s="0" t="n">
        <f aca="false">IF(OR(E$3="",Consolidado!$D73=""),0,IF(ISNUMBER(SEARCH(E$3,Consolidado!$D73)),IF(COUNTIFS(Consolidado!$AC$5:AC73,Consolidado!$AC73,Consolidado!$D$5:D73,"*"&amp;E$3&amp;"*")=1,1,0),0))</f>
        <v>0</v>
      </c>
      <c r="F73" s="0" t="n">
        <f aca="false">IF(OR(F$3="",Consolidado!$D73=""),0,IF(ISNUMBER(SEARCH(F$3,Consolidado!$D73)),IF(COUNTIFS(Consolidado!$AC$5:AC73,Consolidado!$AC73,Consolidado!$D$5:D73,"*"&amp;F$3&amp;"*")=1,1,0),0))</f>
        <v>0</v>
      </c>
      <c r="G73" s="0" t="n">
        <f aca="false">IF(OR(G$3="",Consolidado!$D73=""),0,IF(ISNUMBER(SEARCH(G$3,Consolidado!$D73)),IF(COUNTIFS(Consolidado!$AC$5:AC73,Consolidado!$AC73,Consolidado!$D$5:D73,"*"&amp;G$3&amp;"*")=1,1,0),0))</f>
        <v>0</v>
      </c>
      <c r="H73" s="0" t="n">
        <f aca="false">IF(OR(H$3="",Consolidado!$D73=""),0,IF(ISNUMBER(SEARCH(H$3,Consolidado!$D73)),IF(COUNTIFS(Consolidado!$AC$5:AC73,Consolidado!$AC73,Consolidado!$D$5:D73,"*"&amp;H$3&amp;"*")=1,1,0),0))</f>
        <v>0</v>
      </c>
      <c r="I73" s="0" t="n">
        <f aca="false">IF(OR(I$3="",Consolidado!$D73=""),0,IF(ISNUMBER(SEARCH(I$3,Consolidado!$D73)),IF(COUNTIFS(Consolidado!$AC$5:AC73,Consolidado!$AC73,Consolidado!$D$5:D73,"*"&amp;I$3&amp;"*")=1,1,0),0))</f>
        <v>0</v>
      </c>
      <c r="J73" s="0" t="n">
        <f aca="false">IF(OR(J$3="",Consolidado!$D73=""),0,IF(ISNUMBER(SEARCH(J$3,Consolidado!$D73)),IF(COUNTIFS(Consolidado!$AC$5:AC73,Consolidado!$AC73,Consolidado!$D$5:D73,"*"&amp;J$3&amp;"*")=1,1,0),0))</f>
        <v>0</v>
      </c>
      <c r="K73" s="0" t="n">
        <f aca="false">IF(OR(K$3="",Consolidado!$D73=""),0,IF(ISNUMBER(SEARCH(K$3,Consolidado!$D73)),IF(COUNTIFS(Consolidado!$AC$5:AC73,Consolidado!$AC73,Consolidado!$D$5:D73,"*"&amp;K$3&amp;"*")=1,1,0),0))</f>
        <v>0</v>
      </c>
      <c r="L73" s="0" t="n">
        <f aca="false">IF(OR(L$3="",Consolidado!$D73=""),0,IF(ISNUMBER(SEARCH(L$3,Consolidado!$D73)),IF(COUNTIFS(Consolidado!$AC$5:AC73,Consolidado!$AC73,Consolidado!$D$5:D73,"*"&amp;L$3&amp;"*")=1,1,0),0))</f>
        <v>0</v>
      </c>
      <c r="M73" s="0" t="n">
        <f aca="false">IF(OR(M$3="",Consolidado!$D73=""),0,IF(ISNUMBER(SEARCH(M$3,Consolidado!$D73)),IF(COUNTIFS(Consolidado!$AC$5:AC73,Consolidado!$AC73,Consolidado!$D$5:D73,"*"&amp;M$3&amp;"*")=1,1,0),0))</f>
        <v>0</v>
      </c>
      <c r="N73" s="0" t="n">
        <f aca="false">IF(OR(N$3="",Consolidado!$D73=""),0,IF(ISNUMBER(SEARCH(N$3,Consolidado!$D73)),IF(COUNTIFS(Consolidado!$AC$5:AC73,Consolidado!$AC73,Consolidado!$D$5:D73,"*"&amp;N$3&amp;"*")=1,1,0),0))</f>
        <v>0</v>
      </c>
      <c r="O73" s="0" t="n">
        <f aca="false">IF(OR(O$3="",Consolidado!$D73=""),0,IF(ISNUMBER(SEARCH(O$3,Consolidado!$D73)),IF(COUNTIFS(Consolidado!$AC$5:AC73,Consolidado!$AC73,Consolidado!$D$5:D73,"*"&amp;O$3&amp;"*")=1,1,0),0))</f>
        <v>0</v>
      </c>
      <c r="P73" s="0" t="n">
        <f aca="false">IF(OR(P$3="",Consolidado!$D73=""),0,IF(ISNUMBER(SEARCH(P$3,Consolidado!$D73)),IF(COUNTIFS(Consolidado!$AC$5:AC73,Consolidado!$AC73,Consolidado!$D$5:D73,"*"&amp;P$3&amp;"*")=1,1,0),0))</f>
        <v>0</v>
      </c>
      <c r="Q73" s="0" t="n">
        <f aca="false">IF(OR(Q$3="",Consolidado!$D73=""),0,IF(ISNUMBER(SEARCH(Q$3,Consolidado!$D73)),IF(COUNTIFS(Consolidado!$AC$5:AC73,Consolidado!$AC73,Consolidado!$D$5:D73,"*"&amp;Q$3&amp;"*")=1,1,0),0))</f>
        <v>0</v>
      </c>
      <c r="R73" s="0" t="n">
        <f aca="false">IF(OR(R$3="",Consolidado!$D73=""),0,IF(ISNUMBER(SEARCH(R$3,Consolidado!$D73)),IF(COUNTIFS(Consolidado!$AC$5:AC73,Consolidado!$AC73,Consolidado!$D$5:D73,"*"&amp;R$3&amp;"*")=1,1,0),0))</f>
        <v>0</v>
      </c>
      <c r="S73" s="0" t="n">
        <f aca="false">IF(OR(S$3="",Consolidado!$D73=""),0,IF(ISNUMBER(SEARCH(S$3,Consolidado!$D73)),IF(COUNTIFS(Consolidado!$AC$5:AC73,Consolidado!$AC73,Consolidado!$D$5:D73,"*"&amp;S$3&amp;"*")=1,1,0),0))</f>
        <v>0</v>
      </c>
      <c r="T73" s="0" t="n">
        <f aca="false">IF(OR(T$3="",Consolidado!$D73=""),0,IF(ISNUMBER(SEARCH(T$3,Consolidado!$D73)),IF(COUNTIFS(Consolidado!$AC$5:AC73,Consolidado!$AC73,Consolidado!$D$5:D73,"*"&amp;T$3&amp;"*")=1,1,0),0))</f>
        <v>0</v>
      </c>
      <c r="U73" s="0" t="n">
        <f aca="false">IF(OR(U$3="",Consolidado!$D73=""),0,IF(ISNUMBER(SEARCH(U$3,Consolidado!$D73)),IF(COUNTIFS(Consolidado!$AC$5:AC73,Consolidado!$AC73,Consolidado!$D$5:D73,"*"&amp;U$3&amp;"*")=1,1,0),0))</f>
        <v>0</v>
      </c>
      <c r="V73" s="0" t="n">
        <f aca="false">IF(OR(V$3="",Consolidado!$D73=""),0,IF(ISNUMBER(SEARCH(V$3,Consolidado!$D73)),IF(COUNTIFS(Consolidado!$AC$5:AC73,Consolidado!$AC73,Consolidado!$D$5:D73,"*"&amp;V$3&amp;"*")=1,1,0),0))</f>
        <v>0</v>
      </c>
      <c r="W73" s="0" t="n">
        <f aca="false">IF(OR(W$3="",Consolidado!$D73=""),0,IF(ISNUMBER(SEARCH(W$3,Consolidado!$D73)),IF(COUNTIFS(Consolidado!$AC$5:AC73,Consolidado!$AC73,Consolidado!$D$5:D73,"*"&amp;W$3&amp;"*")=1,1,0),0))</f>
        <v>0</v>
      </c>
      <c r="X73" s="0" t="n">
        <f aca="false">IF(OR(X$3="",Consolidado!$D73=""),0,IF(ISNUMBER(SEARCH(X$3,Consolidado!$D73)),IF(COUNTIFS(Consolidado!$AC$5:AC73,Consolidado!$AC73,Consolidado!$D$5:D73,"*"&amp;X$3&amp;"*")=1,1,0),0))</f>
        <v>0</v>
      </c>
      <c r="Y73" s="0" t="n">
        <f aca="false">IF(OR(Y$3="",Consolidado!$D73=""),0,IF(ISNUMBER(SEARCH(Y$3,Consolidado!$D73)),IF(COUNTIFS(Consolidado!$AC$5:AC73,Consolidado!$AC73,Consolidado!$D$5:D73,"*"&amp;Y$3&amp;"*")=1,1,0),0))</f>
        <v>0</v>
      </c>
      <c r="Z73" s="0" t="n">
        <f aca="false">IF(OR(Z$3="",Consolidado!$D73=""),0,IF(ISNUMBER(SEARCH(Z$3,Consolidado!$D73)),IF(COUNTIFS(Consolidado!$AC$5:AC73,Consolidado!$AC73,Consolidado!$D$5:D73,"*"&amp;Z$3&amp;"*")=1,1,0),0))</f>
        <v>0</v>
      </c>
      <c r="AA73" s="0" t="n">
        <f aca="false">IF(OR(AA$3="",Consolidado!$D73=""),0,IF(ISNUMBER(SEARCH(AA$3,Consolidado!$D73)),IF(COUNTIFS(Consolidado!$AC$5:AC73,Consolidado!$AC73,Consolidado!$D$5:D73,"*"&amp;AA$3&amp;"*")=1,1,0),0))</f>
        <v>0</v>
      </c>
      <c r="AB73" s="0" t="n">
        <f aca="false">IF(OR(AB$3="",Consolidado!$D73=""),0,IF(ISNUMBER(SEARCH(AB$3,Consolidado!$D73)),IF(COUNTIFS(Consolidado!$AC$5:AC73,Consolidado!$AC73,Consolidado!$D$5:D73,"*"&amp;AB$3&amp;"*")=1,1,0),0))</f>
        <v>0</v>
      </c>
      <c r="AC73" s="0" t="n">
        <f aca="false">IF(OR(AC$3="",Consolidado!$D73=""),0,IF(ISNUMBER(SEARCH(AC$3,Consolidado!$D73)),IF(COUNTIFS(Consolidado!$AC$5:AC73,Consolidado!$AC73,Consolidado!$D$5:D73,"*"&amp;AC$3&amp;"*")=1,1,0),0))</f>
        <v>0</v>
      </c>
      <c r="AD73" s="0" t="n">
        <f aca="false">IF(OR(AD$3="",Consolidado!$D73=""),0,IF(ISNUMBER(SEARCH(AD$3,Consolidado!$D73)),IF(COUNTIFS(Consolidado!$AC$5:AC73,Consolidado!$AC73,Consolidado!$D$5:D73,"*"&amp;AD$3&amp;"*")=1,1,0),0))</f>
        <v>0</v>
      </c>
      <c r="AE73" s="0" t="n">
        <f aca="false">IF(OR(AE$3="",Consolidado!$D73=""),0,IF(ISNUMBER(SEARCH(AE$3,Consolidado!$D73)),IF(COUNTIFS(Consolidado!$AC$5:AC73,Consolidado!$AC73,Consolidado!$D$5:D73,"*"&amp;AE$3&amp;"*")=1,1,0),0))</f>
        <v>0</v>
      </c>
      <c r="AF73" s="0" t="n">
        <f aca="false">IF(OR(AF$3="",Consolidado!$D73=""),0,IF(ISNUMBER(SEARCH(AF$3,Consolidado!$D73)),IF(COUNTIFS(Consolidado!$AC$5:AC73,Consolidado!$AC73,Consolidado!$D$5:D73,"*"&amp;AF$3&amp;"*")=1,1,0),0))</f>
        <v>0</v>
      </c>
      <c r="AG73" s="0" t="n">
        <f aca="false">IF(OR(AG$3="",Consolidado!$D73=""),0,IF(ISNUMBER(SEARCH(AG$3,Consolidado!$D73)),IF(COUNTIFS(Consolidado!$AC$5:AC73,Consolidado!$AC73,Consolidado!$D$5:D73,"*"&amp;AG$3&amp;"*")=1,1,0),0))</f>
        <v>0</v>
      </c>
      <c r="AH73" s="0" t="n">
        <f aca="false">IF(OR(AH$3="",Consolidado!$D73=""),0,IF(ISNUMBER(SEARCH(AH$3,Consolidado!$D73)),IF(COUNTIFS(Consolidado!$AC$5:AC73,Consolidado!$AC73,Consolidado!$D$5:D73,"*"&amp;AH$3&amp;"*")=1,1,0),0))</f>
        <v>0</v>
      </c>
      <c r="AI73" s="0" t="n">
        <f aca="false">IF(OR(AI$3="",Consolidado!$D73=""),0,IF(ISNUMBER(SEARCH(AI$3,Consolidado!$D73)),IF(COUNTIFS(Consolidado!$AC$5:AC73,Consolidado!$AC73,Consolidado!$D$5:D73,"*"&amp;AI$3&amp;"*")=1,1,0),0))</f>
        <v>0</v>
      </c>
      <c r="AJ73" s="0" t="n">
        <f aca="false">IF(OR(AJ$3="",Consolidado!$D73=""),0,IF(ISNUMBER(SEARCH(AJ$3,Consolidado!$D73)),IF(COUNTIFS(Consolidado!$AC$5:AC73,Consolidado!$AC73,Consolidado!$D$5:D73,"*"&amp;AJ$3&amp;"*")=1,1,0),0))</f>
        <v>0</v>
      </c>
      <c r="AK73" s="0" t="n">
        <f aca="false">IF(OR(AK$3="",Consolidado!$D73=""),0,IF(ISNUMBER(SEARCH(AK$3,Consolidado!$D73)),IF(COUNTIFS(Consolidado!$AC$5:AC73,Consolidado!$AC73,Consolidado!$D$5:D73,"*"&amp;AK$3&amp;"*")=1,1,0),0))</f>
        <v>0</v>
      </c>
      <c r="AL73" s="0" t="n">
        <f aca="false">IF(OR(AL$3="",Consolidado!$D73=""),0,IF(ISNUMBER(SEARCH(AL$3,Consolidado!$D73)),IF(COUNTIFS(Consolidado!$AC$5:AC73,Consolidado!$AC73,Consolidado!$D$5:D73,"*"&amp;AL$3&amp;"*")=1,1,0),0))</f>
        <v>0</v>
      </c>
      <c r="AM73" s="0" t="n">
        <f aca="false">IF(OR(AM$3="",Consolidado!$D73=""),0,IF(ISNUMBER(SEARCH(AM$3,Consolidado!$D73)),IF(COUNTIFS(Consolidado!$AC$5:AC73,Consolidado!$AC73,Consolidado!$D$5:D73,"*"&amp;AM$3&amp;"*")=1,1,0),0))</f>
        <v>0</v>
      </c>
      <c r="AN73" s="0" t="n">
        <f aca="false">IF(OR(AN$3="",Consolidado!$D73=""),0,IF(ISNUMBER(SEARCH(AN$3,Consolidado!$D73)),IF(COUNTIFS(Consolidado!$AC$5:AC73,Consolidado!$AC73,Consolidado!$D$5:D73,"*"&amp;AN$3&amp;"*")=1,1,0),0))</f>
        <v>0</v>
      </c>
      <c r="AO73" s="0" t="n">
        <f aca="false">IF(OR(AO$3="",Consolidado!$D73=""),0,IF(ISNUMBER(SEARCH(AO$3,Consolidado!$D73)),IF(COUNTIFS(Consolidado!$AC$5:AC73,Consolidado!$AC73,Consolidado!$D$5:D73,"*"&amp;AO$3&amp;"*")=1,1,0),0))</f>
        <v>0</v>
      </c>
    </row>
    <row r="74" customFormat="false" ht="15" hidden="false" customHeight="false" outlineLevel="0" collapsed="false">
      <c r="B74" s="0" t="n">
        <f aca="false">IF(OR(B$3="",Consolidado!$D74=""),0,IF(ISNUMBER(SEARCH(B$3,Consolidado!$D74)),IF(COUNTIFS(Consolidado!$AC$5:AC74,Consolidado!$AC74,Consolidado!$D$5:D74,"*"&amp;B$3&amp;"*")=1,1,0),0))</f>
        <v>0</v>
      </c>
      <c r="C74" s="0" t="n">
        <f aca="false">IF(OR(C$3="",Consolidado!$D74=""),0,IF(ISNUMBER(SEARCH(C$3,Consolidado!$D74)),IF(COUNTIFS(Consolidado!$AC$5:AC74,Consolidado!$AC74,Consolidado!$D$5:D74,"*"&amp;C$3&amp;"*")=1,1,0),0))</f>
        <v>0</v>
      </c>
      <c r="D74" s="0" t="n">
        <f aca="false">IF(OR(D$3="",Consolidado!$D74=""),0,IF(ISNUMBER(SEARCH(D$3,Consolidado!$D74)),IF(COUNTIFS(Consolidado!$AC$5:AC74,Consolidado!$AC74,Consolidado!$D$5:D74,"*"&amp;D$3&amp;"*")=1,1,0),0))</f>
        <v>0</v>
      </c>
      <c r="E74" s="0" t="n">
        <f aca="false">IF(OR(E$3="",Consolidado!$D74=""),0,IF(ISNUMBER(SEARCH(E$3,Consolidado!$D74)),IF(COUNTIFS(Consolidado!$AC$5:AC74,Consolidado!$AC74,Consolidado!$D$5:D74,"*"&amp;E$3&amp;"*")=1,1,0),0))</f>
        <v>0</v>
      </c>
      <c r="F74" s="0" t="n">
        <f aca="false">IF(OR(F$3="",Consolidado!$D74=""),0,IF(ISNUMBER(SEARCH(F$3,Consolidado!$D74)),IF(COUNTIFS(Consolidado!$AC$5:AC74,Consolidado!$AC74,Consolidado!$D$5:D74,"*"&amp;F$3&amp;"*")=1,1,0),0))</f>
        <v>0</v>
      </c>
      <c r="G74" s="0" t="n">
        <f aca="false">IF(OR(G$3="",Consolidado!$D74=""),0,IF(ISNUMBER(SEARCH(G$3,Consolidado!$D74)),IF(COUNTIFS(Consolidado!$AC$5:AC74,Consolidado!$AC74,Consolidado!$D$5:D74,"*"&amp;G$3&amp;"*")=1,1,0),0))</f>
        <v>0</v>
      </c>
      <c r="H74" s="0" t="n">
        <f aca="false">IF(OR(H$3="",Consolidado!$D74=""),0,IF(ISNUMBER(SEARCH(H$3,Consolidado!$D74)),IF(COUNTIFS(Consolidado!$AC$5:AC74,Consolidado!$AC74,Consolidado!$D$5:D74,"*"&amp;H$3&amp;"*")=1,1,0),0))</f>
        <v>0</v>
      </c>
      <c r="I74" s="0" t="n">
        <f aca="false">IF(OR(I$3="",Consolidado!$D74=""),0,IF(ISNUMBER(SEARCH(I$3,Consolidado!$D74)),IF(COUNTIFS(Consolidado!$AC$5:AC74,Consolidado!$AC74,Consolidado!$D$5:D74,"*"&amp;I$3&amp;"*")=1,1,0),0))</f>
        <v>0</v>
      </c>
      <c r="J74" s="0" t="n">
        <f aca="false">IF(OR(J$3="",Consolidado!$D74=""),0,IF(ISNUMBER(SEARCH(J$3,Consolidado!$D74)),IF(COUNTIFS(Consolidado!$AC$5:AC74,Consolidado!$AC74,Consolidado!$D$5:D74,"*"&amp;J$3&amp;"*")=1,1,0),0))</f>
        <v>0</v>
      </c>
      <c r="K74" s="0" t="n">
        <f aca="false">IF(OR(K$3="",Consolidado!$D74=""),0,IF(ISNUMBER(SEARCH(K$3,Consolidado!$D74)),IF(COUNTIFS(Consolidado!$AC$5:AC74,Consolidado!$AC74,Consolidado!$D$5:D74,"*"&amp;K$3&amp;"*")=1,1,0),0))</f>
        <v>0</v>
      </c>
      <c r="L74" s="0" t="n">
        <f aca="false">IF(OR(L$3="",Consolidado!$D74=""),0,IF(ISNUMBER(SEARCH(L$3,Consolidado!$D74)),IF(COUNTIFS(Consolidado!$AC$5:AC74,Consolidado!$AC74,Consolidado!$D$5:D74,"*"&amp;L$3&amp;"*")=1,1,0),0))</f>
        <v>0</v>
      </c>
      <c r="M74" s="0" t="n">
        <f aca="false">IF(OR(M$3="",Consolidado!$D74=""),0,IF(ISNUMBER(SEARCH(M$3,Consolidado!$D74)),IF(COUNTIFS(Consolidado!$AC$5:AC74,Consolidado!$AC74,Consolidado!$D$5:D74,"*"&amp;M$3&amp;"*")=1,1,0),0))</f>
        <v>0</v>
      </c>
      <c r="N74" s="0" t="n">
        <f aca="false">IF(OR(N$3="",Consolidado!$D74=""),0,IF(ISNUMBER(SEARCH(N$3,Consolidado!$D74)),IF(COUNTIFS(Consolidado!$AC$5:AC74,Consolidado!$AC74,Consolidado!$D$5:D74,"*"&amp;N$3&amp;"*")=1,1,0),0))</f>
        <v>0</v>
      </c>
      <c r="O74" s="0" t="n">
        <f aca="false">IF(OR(O$3="",Consolidado!$D74=""),0,IF(ISNUMBER(SEARCH(O$3,Consolidado!$D74)),IF(COUNTIFS(Consolidado!$AC$5:AC74,Consolidado!$AC74,Consolidado!$D$5:D74,"*"&amp;O$3&amp;"*")=1,1,0),0))</f>
        <v>0</v>
      </c>
      <c r="P74" s="0" t="n">
        <f aca="false">IF(OR(P$3="",Consolidado!$D74=""),0,IF(ISNUMBER(SEARCH(P$3,Consolidado!$D74)),IF(COUNTIFS(Consolidado!$AC$5:AC74,Consolidado!$AC74,Consolidado!$D$5:D74,"*"&amp;P$3&amp;"*")=1,1,0),0))</f>
        <v>0</v>
      </c>
      <c r="Q74" s="0" t="n">
        <f aca="false">IF(OR(Q$3="",Consolidado!$D74=""),0,IF(ISNUMBER(SEARCH(Q$3,Consolidado!$D74)),IF(COUNTIFS(Consolidado!$AC$5:AC74,Consolidado!$AC74,Consolidado!$D$5:D74,"*"&amp;Q$3&amp;"*")=1,1,0),0))</f>
        <v>0</v>
      </c>
      <c r="R74" s="0" t="n">
        <f aca="false">IF(OR(R$3="",Consolidado!$D74=""),0,IF(ISNUMBER(SEARCH(R$3,Consolidado!$D74)),IF(COUNTIFS(Consolidado!$AC$5:AC74,Consolidado!$AC74,Consolidado!$D$5:D74,"*"&amp;R$3&amp;"*")=1,1,0),0))</f>
        <v>0</v>
      </c>
      <c r="S74" s="0" t="n">
        <f aca="false">IF(OR(S$3="",Consolidado!$D74=""),0,IF(ISNUMBER(SEARCH(S$3,Consolidado!$D74)),IF(COUNTIFS(Consolidado!$AC$5:AC74,Consolidado!$AC74,Consolidado!$D$5:D74,"*"&amp;S$3&amp;"*")=1,1,0),0))</f>
        <v>0</v>
      </c>
      <c r="T74" s="0" t="n">
        <f aca="false">IF(OR(T$3="",Consolidado!$D74=""),0,IF(ISNUMBER(SEARCH(T$3,Consolidado!$D74)),IF(COUNTIFS(Consolidado!$AC$5:AC74,Consolidado!$AC74,Consolidado!$D$5:D74,"*"&amp;T$3&amp;"*")=1,1,0),0))</f>
        <v>0</v>
      </c>
      <c r="U74" s="0" t="n">
        <f aca="false">IF(OR(U$3="",Consolidado!$D74=""),0,IF(ISNUMBER(SEARCH(U$3,Consolidado!$D74)),IF(COUNTIFS(Consolidado!$AC$5:AC74,Consolidado!$AC74,Consolidado!$D$5:D74,"*"&amp;U$3&amp;"*")=1,1,0),0))</f>
        <v>0</v>
      </c>
      <c r="V74" s="0" t="n">
        <f aca="false">IF(OR(V$3="",Consolidado!$D74=""),0,IF(ISNUMBER(SEARCH(V$3,Consolidado!$D74)),IF(COUNTIFS(Consolidado!$AC$5:AC74,Consolidado!$AC74,Consolidado!$D$5:D74,"*"&amp;V$3&amp;"*")=1,1,0),0))</f>
        <v>0</v>
      </c>
      <c r="W74" s="0" t="n">
        <f aca="false">IF(OR(W$3="",Consolidado!$D74=""),0,IF(ISNUMBER(SEARCH(W$3,Consolidado!$D74)),IF(COUNTIFS(Consolidado!$AC$5:AC74,Consolidado!$AC74,Consolidado!$D$5:D74,"*"&amp;W$3&amp;"*")=1,1,0),0))</f>
        <v>0</v>
      </c>
      <c r="X74" s="0" t="n">
        <f aca="false">IF(OR(X$3="",Consolidado!$D74=""),0,IF(ISNUMBER(SEARCH(X$3,Consolidado!$D74)),IF(COUNTIFS(Consolidado!$AC$5:AC74,Consolidado!$AC74,Consolidado!$D$5:D74,"*"&amp;X$3&amp;"*")=1,1,0),0))</f>
        <v>0</v>
      </c>
      <c r="Y74" s="0" t="n">
        <f aca="false">IF(OR(Y$3="",Consolidado!$D74=""),0,IF(ISNUMBER(SEARCH(Y$3,Consolidado!$D74)),IF(COUNTIFS(Consolidado!$AC$5:AC74,Consolidado!$AC74,Consolidado!$D$5:D74,"*"&amp;Y$3&amp;"*")=1,1,0),0))</f>
        <v>0</v>
      </c>
      <c r="Z74" s="0" t="n">
        <f aca="false">IF(OR(Z$3="",Consolidado!$D74=""),0,IF(ISNUMBER(SEARCH(Z$3,Consolidado!$D74)),IF(COUNTIFS(Consolidado!$AC$5:AC74,Consolidado!$AC74,Consolidado!$D$5:D74,"*"&amp;Z$3&amp;"*")=1,1,0),0))</f>
        <v>0</v>
      </c>
      <c r="AA74" s="0" t="n">
        <f aca="false">IF(OR(AA$3="",Consolidado!$D74=""),0,IF(ISNUMBER(SEARCH(AA$3,Consolidado!$D74)),IF(COUNTIFS(Consolidado!$AC$5:AC74,Consolidado!$AC74,Consolidado!$D$5:D74,"*"&amp;AA$3&amp;"*")=1,1,0),0))</f>
        <v>0</v>
      </c>
      <c r="AB74" s="0" t="n">
        <f aca="false">IF(OR(AB$3="",Consolidado!$D74=""),0,IF(ISNUMBER(SEARCH(AB$3,Consolidado!$D74)),IF(COUNTIFS(Consolidado!$AC$5:AC74,Consolidado!$AC74,Consolidado!$D$5:D74,"*"&amp;AB$3&amp;"*")=1,1,0),0))</f>
        <v>0</v>
      </c>
      <c r="AC74" s="0" t="n">
        <f aca="false">IF(OR(AC$3="",Consolidado!$D74=""),0,IF(ISNUMBER(SEARCH(AC$3,Consolidado!$D74)),IF(COUNTIFS(Consolidado!$AC$5:AC74,Consolidado!$AC74,Consolidado!$D$5:D74,"*"&amp;AC$3&amp;"*")=1,1,0),0))</f>
        <v>0</v>
      </c>
      <c r="AD74" s="0" t="n">
        <f aca="false">IF(OR(AD$3="",Consolidado!$D74=""),0,IF(ISNUMBER(SEARCH(AD$3,Consolidado!$D74)),IF(COUNTIFS(Consolidado!$AC$5:AC74,Consolidado!$AC74,Consolidado!$D$5:D74,"*"&amp;AD$3&amp;"*")=1,1,0),0))</f>
        <v>0</v>
      </c>
      <c r="AE74" s="0" t="n">
        <f aca="false">IF(OR(AE$3="",Consolidado!$D74=""),0,IF(ISNUMBER(SEARCH(AE$3,Consolidado!$D74)),IF(COUNTIFS(Consolidado!$AC$5:AC74,Consolidado!$AC74,Consolidado!$D$5:D74,"*"&amp;AE$3&amp;"*")=1,1,0),0))</f>
        <v>0</v>
      </c>
      <c r="AF74" s="0" t="n">
        <f aca="false">IF(OR(AF$3="",Consolidado!$D74=""),0,IF(ISNUMBER(SEARCH(AF$3,Consolidado!$D74)),IF(COUNTIFS(Consolidado!$AC$5:AC74,Consolidado!$AC74,Consolidado!$D$5:D74,"*"&amp;AF$3&amp;"*")=1,1,0),0))</f>
        <v>0</v>
      </c>
      <c r="AG74" s="0" t="n">
        <f aca="false">IF(OR(AG$3="",Consolidado!$D74=""),0,IF(ISNUMBER(SEARCH(AG$3,Consolidado!$D74)),IF(COUNTIFS(Consolidado!$AC$5:AC74,Consolidado!$AC74,Consolidado!$D$5:D74,"*"&amp;AG$3&amp;"*")=1,1,0),0))</f>
        <v>0</v>
      </c>
      <c r="AH74" s="0" t="n">
        <f aca="false">IF(OR(AH$3="",Consolidado!$D74=""),0,IF(ISNUMBER(SEARCH(AH$3,Consolidado!$D74)),IF(COUNTIFS(Consolidado!$AC$5:AC74,Consolidado!$AC74,Consolidado!$D$5:D74,"*"&amp;AH$3&amp;"*")=1,1,0),0))</f>
        <v>0</v>
      </c>
      <c r="AI74" s="0" t="n">
        <f aca="false">IF(OR(AI$3="",Consolidado!$D74=""),0,IF(ISNUMBER(SEARCH(AI$3,Consolidado!$D74)),IF(COUNTIFS(Consolidado!$AC$5:AC74,Consolidado!$AC74,Consolidado!$D$5:D74,"*"&amp;AI$3&amp;"*")=1,1,0),0))</f>
        <v>0</v>
      </c>
      <c r="AJ74" s="0" t="n">
        <f aca="false">IF(OR(AJ$3="",Consolidado!$D74=""),0,IF(ISNUMBER(SEARCH(AJ$3,Consolidado!$D74)),IF(COUNTIFS(Consolidado!$AC$5:AC74,Consolidado!$AC74,Consolidado!$D$5:D74,"*"&amp;AJ$3&amp;"*")=1,1,0),0))</f>
        <v>0</v>
      </c>
      <c r="AK74" s="0" t="n">
        <f aca="false">IF(OR(AK$3="",Consolidado!$D74=""),0,IF(ISNUMBER(SEARCH(AK$3,Consolidado!$D74)),IF(COUNTIFS(Consolidado!$AC$5:AC74,Consolidado!$AC74,Consolidado!$D$5:D74,"*"&amp;AK$3&amp;"*")=1,1,0),0))</f>
        <v>0</v>
      </c>
      <c r="AL74" s="0" t="n">
        <f aca="false">IF(OR(AL$3="",Consolidado!$D74=""),0,IF(ISNUMBER(SEARCH(AL$3,Consolidado!$D74)),IF(COUNTIFS(Consolidado!$AC$5:AC74,Consolidado!$AC74,Consolidado!$D$5:D74,"*"&amp;AL$3&amp;"*")=1,1,0),0))</f>
        <v>0</v>
      </c>
      <c r="AM74" s="0" t="n">
        <f aca="false">IF(OR(AM$3="",Consolidado!$D74=""),0,IF(ISNUMBER(SEARCH(AM$3,Consolidado!$D74)),IF(COUNTIFS(Consolidado!$AC$5:AC74,Consolidado!$AC74,Consolidado!$D$5:D74,"*"&amp;AM$3&amp;"*")=1,1,0),0))</f>
        <v>0</v>
      </c>
      <c r="AN74" s="0" t="n">
        <f aca="false">IF(OR(AN$3="",Consolidado!$D74=""),0,IF(ISNUMBER(SEARCH(AN$3,Consolidado!$D74)),IF(COUNTIFS(Consolidado!$AC$5:AC74,Consolidado!$AC74,Consolidado!$D$5:D74,"*"&amp;AN$3&amp;"*")=1,1,0),0))</f>
        <v>0</v>
      </c>
      <c r="AO74" s="0" t="n">
        <f aca="false">IF(OR(AO$3="",Consolidado!$D74=""),0,IF(ISNUMBER(SEARCH(AO$3,Consolidado!$D74)),IF(COUNTIFS(Consolidado!$AC$5:AC74,Consolidado!$AC74,Consolidado!$D$5:D74,"*"&amp;AO$3&amp;"*")=1,1,0),0))</f>
        <v>0</v>
      </c>
    </row>
    <row r="75" customFormat="false" ht="15" hidden="false" customHeight="false" outlineLevel="0" collapsed="false">
      <c r="B75" s="0" t="n">
        <f aca="false">IF(OR(B$3="",Consolidado!$D75=""),0,IF(ISNUMBER(SEARCH(B$3,Consolidado!$D75)),IF(COUNTIFS(Consolidado!$AC$5:AC75,Consolidado!$AC75,Consolidado!$D$5:D75,"*"&amp;B$3&amp;"*")=1,1,0),0))</f>
        <v>0</v>
      </c>
      <c r="C75" s="0" t="n">
        <f aca="false">IF(OR(C$3="",Consolidado!$D75=""),0,IF(ISNUMBER(SEARCH(C$3,Consolidado!$D75)),IF(COUNTIFS(Consolidado!$AC$5:AC75,Consolidado!$AC75,Consolidado!$D$5:D75,"*"&amp;C$3&amp;"*")=1,1,0),0))</f>
        <v>0</v>
      </c>
      <c r="D75" s="0" t="n">
        <f aca="false">IF(OR(D$3="",Consolidado!$D75=""),0,IF(ISNUMBER(SEARCH(D$3,Consolidado!$D75)),IF(COUNTIFS(Consolidado!$AC$5:AC75,Consolidado!$AC75,Consolidado!$D$5:D75,"*"&amp;D$3&amp;"*")=1,1,0),0))</f>
        <v>0</v>
      </c>
      <c r="E75" s="0" t="n">
        <f aca="false">IF(OR(E$3="",Consolidado!$D75=""),0,IF(ISNUMBER(SEARCH(E$3,Consolidado!$D75)),IF(COUNTIFS(Consolidado!$AC$5:AC75,Consolidado!$AC75,Consolidado!$D$5:D75,"*"&amp;E$3&amp;"*")=1,1,0),0))</f>
        <v>0</v>
      </c>
      <c r="F75" s="0" t="n">
        <f aca="false">IF(OR(F$3="",Consolidado!$D75=""),0,IF(ISNUMBER(SEARCH(F$3,Consolidado!$D75)),IF(COUNTIFS(Consolidado!$AC$5:AC75,Consolidado!$AC75,Consolidado!$D$5:D75,"*"&amp;F$3&amp;"*")=1,1,0),0))</f>
        <v>0</v>
      </c>
      <c r="G75" s="0" t="n">
        <f aca="false">IF(OR(G$3="",Consolidado!$D75=""),0,IF(ISNUMBER(SEARCH(G$3,Consolidado!$D75)),IF(COUNTIFS(Consolidado!$AC$5:AC75,Consolidado!$AC75,Consolidado!$D$5:D75,"*"&amp;G$3&amp;"*")=1,1,0),0))</f>
        <v>0</v>
      </c>
      <c r="H75" s="0" t="n">
        <f aca="false">IF(OR(H$3="",Consolidado!$D75=""),0,IF(ISNUMBER(SEARCH(H$3,Consolidado!$D75)),IF(COUNTIFS(Consolidado!$AC$5:AC75,Consolidado!$AC75,Consolidado!$D$5:D75,"*"&amp;H$3&amp;"*")=1,1,0),0))</f>
        <v>0</v>
      </c>
      <c r="I75" s="0" t="n">
        <f aca="false">IF(OR(I$3="",Consolidado!$D75=""),0,IF(ISNUMBER(SEARCH(I$3,Consolidado!$D75)),IF(COUNTIFS(Consolidado!$AC$5:AC75,Consolidado!$AC75,Consolidado!$D$5:D75,"*"&amp;I$3&amp;"*")=1,1,0),0))</f>
        <v>0</v>
      </c>
      <c r="J75" s="0" t="n">
        <f aca="false">IF(OR(J$3="",Consolidado!$D75=""),0,IF(ISNUMBER(SEARCH(J$3,Consolidado!$D75)),IF(COUNTIFS(Consolidado!$AC$5:AC75,Consolidado!$AC75,Consolidado!$D$5:D75,"*"&amp;J$3&amp;"*")=1,1,0),0))</f>
        <v>0</v>
      </c>
      <c r="K75" s="0" t="n">
        <f aca="false">IF(OR(K$3="",Consolidado!$D75=""),0,IF(ISNUMBER(SEARCH(K$3,Consolidado!$D75)),IF(COUNTIFS(Consolidado!$AC$5:AC75,Consolidado!$AC75,Consolidado!$D$5:D75,"*"&amp;K$3&amp;"*")=1,1,0),0))</f>
        <v>0</v>
      </c>
      <c r="L75" s="0" t="n">
        <f aca="false">IF(OR(L$3="",Consolidado!$D75=""),0,IF(ISNUMBER(SEARCH(L$3,Consolidado!$D75)),IF(COUNTIFS(Consolidado!$AC$5:AC75,Consolidado!$AC75,Consolidado!$D$5:D75,"*"&amp;L$3&amp;"*")=1,1,0),0))</f>
        <v>0</v>
      </c>
      <c r="M75" s="0" t="n">
        <f aca="false">IF(OR(M$3="",Consolidado!$D75=""),0,IF(ISNUMBER(SEARCH(M$3,Consolidado!$D75)),IF(COUNTIFS(Consolidado!$AC$5:AC75,Consolidado!$AC75,Consolidado!$D$5:D75,"*"&amp;M$3&amp;"*")=1,1,0),0))</f>
        <v>0</v>
      </c>
      <c r="N75" s="0" t="n">
        <f aca="false">IF(OR(N$3="",Consolidado!$D75=""),0,IF(ISNUMBER(SEARCH(N$3,Consolidado!$D75)),IF(COUNTIFS(Consolidado!$AC$5:AC75,Consolidado!$AC75,Consolidado!$D$5:D75,"*"&amp;N$3&amp;"*")=1,1,0),0))</f>
        <v>0</v>
      </c>
      <c r="O75" s="0" t="n">
        <f aca="false">IF(OR(O$3="",Consolidado!$D75=""),0,IF(ISNUMBER(SEARCH(O$3,Consolidado!$D75)),IF(COUNTIFS(Consolidado!$AC$5:AC75,Consolidado!$AC75,Consolidado!$D$5:D75,"*"&amp;O$3&amp;"*")=1,1,0),0))</f>
        <v>0</v>
      </c>
      <c r="P75" s="0" t="n">
        <f aca="false">IF(OR(P$3="",Consolidado!$D75=""),0,IF(ISNUMBER(SEARCH(P$3,Consolidado!$D75)),IF(COUNTIFS(Consolidado!$AC$5:AC75,Consolidado!$AC75,Consolidado!$D$5:D75,"*"&amp;P$3&amp;"*")=1,1,0),0))</f>
        <v>0</v>
      </c>
      <c r="Q75" s="0" t="n">
        <f aca="false">IF(OR(Q$3="",Consolidado!$D75=""),0,IF(ISNUMBER(SEARCH(Q$3,Consolidado!$D75)),IF(COUNTIFS(Consolidado!$AC$5:AC75,Consolidado!$AC75,Consolidado!$D$5:D75,"*"&amp;Q$3&amp;"*")=1,1,0),0))</f>
        <v>0</v>
      </c>
      <c r="R75" s="0" t="n">
        <f aca="false">IF(OR(R$3="",Consolidado!$D75=""),0,IF(ISNUMBER(SEARCH(R$3,Consolidado!$D75)),IF(COUNTIFS(Consolidado!$AC$5:AC75,Consolidado!$AC75,Consolidado!$D$5:D75,"*"&amp;R$3&amp;"*")=1,1,0),0))</f>
        <v>0</v>
      </c>
      <c r="S75" s="0" t="n">
        <f aca="false">IF(OR(S$3="",Consolidado!$D75=""),0,IF(ISNUMBER(SEARCH(S$3,Consolidado!$D75)),IF(COUNTIFS(Consolidado!$AC$5:AC75,Consolidado!$AC75,Consolidado!$D$5:D75,"*"&amp;S$3&amp;"*")=1,1,0),0))</f>
        <v>0</v>
      </c>
      <c r="T75" s="0" t="n">
        <f aca="false">IF(OR(T$3="",Consolidado!$D75=""),0,IF(ISNUMBER(SEARCH(T$3,Consolidado!$D75)),IF(COUNTIFS(Consolidado!$AC$5:AC75,Consolidado!$AC75,Consolidado!$D$5:D75,"*"&amp;T$3&amp;"*")=1,1,0),0))</f>
        <v>0</v>
      </c>
      <c r="U75" s="0" t="n">
        <f aca="false">IF(OR(U$3="",Consolidado!$D75=""),0,IF(ISNUMBER(SEARCH(U$3,Consolidado!$D75)),IF(COUNTIFS(Consolidado!$AC$5:AC75,Consolidado!$AC75,Consolidado!$D$5:D75,"*"&amp;U$3&amp;"*")=1,1,0),0))</f>
        <v>0</v>
      </c>
      <c r="V75" s="0" t="n">
        <f aca="false">IF(OR(V$3="",Consolidado!$D75=""),0,IF(ISNUMBER(SEARCH(V$3,Consolidado!$D75)),IF(COUNTIFS(Consolidado!$AC$5:AC75,Consolidado!$AC75,Consolidado!$D$5:D75,"*"&amp;V$3&amp;"*")=1,1,0),0))</f>
        <v>0</v>
      </c>
      <c r="W75" s="0" t="n">
        <f aca="false">IF(OR(W$3="",Consolidado!$D75=""),0,IF(ISNUMBER(SEARCH(W$3,Consolidado!$D75)),IF(COUNTIFS(Consolidado!$AC$5:AC75,Consolidado!$AC75,Consolidado!$D$5:D75,"*"&amp;W$3&amp;"*")=1,1,0),0))</f>
        <v>0</v>
      </c>
      <c r="X75" s="0" t="n">
        <f aca="false">IF(OR(X$3="",Consolidado!$D75=""),0,IF(ISNUMBER(SEARCH(X$3,Consolidado!$D75)),IF(COUNTIFS(Consolidado!$AC$5:AC75,Consolidado!$AC75,Consolidado!$D$5:D75,"*"&amp;X$3&amp;"*")=1,1,0),0))</f>
        <v>0</v>
      </c>
      <c r="Y75" s="0" t="n">
        <f aca="false">IF(OR(Y$3="",Consolidado!$D75=""),0,IF(ISNUMBER(SEARCH(Y$3,Consolidado!$D75)),IF(COUNTIFS(Consolidado!$AC$5:AC75,Consolidado!$AC75,Consolidado!$D$5:D75,"*"&amp;Y$3&amp;"*")=1,1,0),0))</f>
        <v>0</v>
      </c>
      <c r="Z75" s="0" t="n">
        <f aca="false">IF(OR(Z$3="",Consolidado!$D75=""),0,IF(ISNUMBER(SEARCH(Z$3,Consolidado!$D75)),IF(COUNTIFS(Consolidado!$AC$5:AC75,Consolidado!$AC75,Consolidado!$D$5:D75,"*"&amp;Z$3&amp;"*")=1,1,0),0))</f>
        <v>0</v>
      </c>
      <c r="AA75" s="0" t="n">
        <f aca="false">IF(OR(AA$3="",Consolidado!$D75=""),0,IF(ISNUMBER(SEARCH(AA$3,Consolidado!$D75)),IF(COUNTIFS(Consolidado!$AC$5:AC75,Consolidado!$AC75,Consolidado!$D$5:D75,"*"&amp;AA$3&amp;"*")=1,1,0),0))</f>
        <v>0</v>
      </c>
      <c r="AB75" s="0" t="n">
        <f aca="false">IF(OR(AB$3="",Consolidado!$D75=""),0,IF(ISNUMBER(SEARCH(AB$3,Consolidado!$D75)),IF(COUNTIFS(Consolidado!$AC$5:AC75,Consolidado!$AC75,Consolidado!$D$5:D75,"*"&amp;AB$3&amp;"*")=1,1,0),0))</f>
        <v>0</v>
      </c>
      <c r="AC75" s="0" t="n">
        <f aca="false">IF(OR(AC$3="",Consolidado!$D75=""),0,IF(ISNUMBER(SEARCH(AC$3,Consolidado!$D75)),IF(COUNTIFS(Consolidado!$AC$5:AC75,Consolidado!$AC75,Consolidado!$D$5:D75,"*"&amp;AC$3&amp;"*")=1,1,0),0))</f>
        <v>0</v>
      </c>
      <c r="AD75" s="0" t="n">
        <f aca="false">IF(OR(AD$3="",Consolidado!$D75=""),0,IF(ISNUMBER(SEARCH(AD$3,Consolidado!$D75)),IF(COUNTIFS(Consolidado!$AC$5:AC75,Consolidado!$AC75,Consolidado!$D$5:D75,"*"&amp;AD$3&amp;"*")=1,1,0),0))</f>
        <v>0</v>
      </c>
      <c r="AE75" s="0" t="n">
        <f aca="false">IF(OR(AE$3="",Consolidado!$D75=""),0,IF(ISNUMBER(SEARCH(AE$3,Consolidado!$D75)),IF(COUNTIFS(Consolidado!$AC$5:AC75,Consolidado!$AC75,Consolidado!$D$5:D75,"*"&amp;AE$3&amp;"*")=1,1,0),0))</f>
        <v>0</v>
      </c>
      <c r="AF75" s="0" t="n">
        <f aca="false">IF(OR(AF$3="",Consolidado!$D75=""),0,IF(ISNUMBER(SEARCH(AF$3,Consolidado!$D75)),IF(COUNTIFS(Consolidado!$AC$5:AC75,Consolidado!$AC75,Consolidado!$D$5:D75,"*"&amp;AF$3&amp;"*")=1,1,0),0))</f>
        <v>0</v>
      </c>
      <c r="AG75" s="0" t="n">
        <f aca="false">IF(OR(AG$3="",Consolidado!$D75=""),0,IF(ISNUMBER(SEARCH(AG$3,Consolidado!$D75)),IF(COUNTIFS(Consolidado!$AC$5:AC75,Consolidado!$AC75,Consolidado!$D$5:D75,"*"&amp;AG$3&amp;"*")=1,1,0),0))</f>
        <v>0</v>
      </c>
      <c r="AH75" s="0" t="n">
        <f aca="false">IF(OR(AH$3="",Consolidado!$D75=""),0,IF(ISNUMBER(SEARCH(AH$3,Consolidado!$D75)),IF(COUNTIFS(Consolidado!$AC$5:AC75,Consolidado!$AC75,Consolidado!$D$5:D75,"*"&amp;AH$3&amp;"*")=1,1,0),0))</f>
        <v>0</v>
      </c>
      <c r="AI75" s="0" t="n">
        <f aca="false">IF(OR(AI$3="",Consolidado!$D75=""),0,IF(ISNUMBER(SEARCH(AI$3,Consolidado!$D75)),IF(COUNTIFS(Consolidado!$AC$5:AC75,Consolidado!$AC75,Consolidado!$D$5:D75,"*"&amp;AI$3&amp;"*")=1,1,0),0))</f>
        <v>0</v>
      </c>
      <c r="AJ75" s="0" t="n">
        <f aca="false">IF(OR(AJ$3="",Consolidado!$D75=""),0,IF(ISNUMBER(SEARCH(AJ$3,Consolidado!$D75)),IF(COUNTIFS(Consolidado!$AC$5:AC75,Consolidado!$AC75,Consolidado!$D$5:D75,"*"&amp;AJ$3&amp;"*")=1,1,0),0))</f>
        <v>0</v>
      </c>
      <c r="AK75" s="0" t="n">
        <f aca="false">IF(OR(AK$3="",Consolidado!$D75=""),0,IF(ISNUMBER(SEARCH(AK$3,Consolidado!$D75)),IF(COUNTIFS(Consolidado!$AC$5:AC75,Consolidado!$AC75,Consolidado!$D$5:D75,"*"&amp;AK$3&amp;"*")=1,1,0),0))</f>
        <v>0</v>
      </c>
      <c r="AL75" s="0" t="n">
        <f aca="false">IF(OR(AL$3="",Consolidado!$D75=""),0,IF(ISNUMBER(SEARCH(AL$3,Consolidado!$D75)),IF(COUNTIFS(Consolidado!$AC$5:AC75,Consolidado!$AC75,Consolidado!$D$5:D75,"*"&amp;AL$3&amp;"*")=1,1,0),0))</f>
        <v>0</v>
      </c>
      <c r="AM75" s="0" t="n">
        <f aca="false">IF(OR(AM$3="",Consolidado!$D75=""),0,IF(ISNUMBER(SEARCH(AM$3,Consolidado!$D75)),IF(COUNTIFS(Consolidado!$AC$5:AC75,Consolidado!$AC75,Consolidado!$D$5:D75,"*"&amp;AM$3&amp;"*")=1,1,0),0))</f>
        <v>0</v>
      </c>
      <c r="AN75" s="0" t="n">
        <f aca="false">IF(OR(AN$3="",Consolidado!$D75=""),0,IF(ISNUMBER(SEARCH(AN$3,Consolidado!$D75)),IF(COUNTIFS(Consolidado!$AC$5:AC75,Consolidado!$AC75,Consolidado!$D$5:D75,"*"&amp;AN$3&amp;"*")=1,1,0),0))</f>
        <v>0</v>
      </c>
      <c r="AO75" s="0" t="n">
        <f aca="false">IF(OR(AO$3="",Consolidado!$D75=""),0,IF(ISNUMBER(SEARCH(AO$3,Consolidado!$D75)),IF(COUNTIFS(Consolidado!$AC$5:AC75,Consolidado!$AC75,Consolidado!$D$5:D75,"*"&amp;AO$3&amp;"*")=1,1,0),0))</f>
        <v>0</v>
      </c>
    </row>
    <row r="76" customFormat="false" ht="15" hidden="false" customHeight="false" outlineLevel="0" collapsed="false">
      <c r="B76" s="0" t="n">
        <f aca="false">IF(OR(B$3="",Consolidado!$D76=""),0,IF(ISNUMBER(SEARCH(B$3,Consolidado!$D76)),IF(COUNTIFS(Consolidado!$AC$5:AC76,Consolidado!$AC76,Consolidado!$D$5:D76,"*"&amp;B$3&amp;"*")=1,1,0),0))</f>
        <v>0</v>
      </c>
      <c r="C76" s="0" t="n">
        <f aca="false">IF(OR(C$3="",Consolidado!$D76=""),0,IF(ISNUMBER(SEARCH(C$3,Consolidado!$D76)),IF(COUNTIFS(Consolidado!$AC$5:AC76,Consolidado!$AC76,Consolidado!$D$5:D76,"*"&amp;C$3&amp;"*")=1,1,0),0))</f>
        <v>0</v>
      </c>
      <c r="D76" s="0" t="n">
        <f aca="false">IF(OR(D$3="",Consolidado!$D76=""),0,IF(ISNUMBER(SEARCH(D$3,Consolidado!$D76)),IF(COUNTIFS(Consolidado!$AC$5:AC76,Consolidado!$AC76,Consolidado!$D$5:D76,"*"&amp;D$3&amp;"*")=1,1,0),0))</f>
        <v>0</v>
      </c>
      <c r="E76" s="0" t="n">
        <f aca="false">IF(OR(E$3="",Consolidado!$D76=""),0,IF(ISNUMBER(SEARCH(E$3,Consolidado!$D76)),IF(COUNTIFS(Consolidado!$AC$5:AC76,Consolidado!$AC76,Consolidado!$D$5:D76,"*"&amp;E$3&amp;"*")=1,1,0),0))</f>
        <v>0</v>
      </c>
      <c r="F76" s="0" t="n">
        <f aca="false">IF(OR(F$3="",Consolidado!$D76=""),0,IF(ISNUMBER(SEARCH(F$3,Consolidado!$D76)),IF(COUNTIFS(Consolidado!$AC$5:AC76,Consolidado!$AC76,Consolidado!$D$5:D76,"*"&amp;F$3&amp;"*")=1,1,0),0))</f>
        <v>0</v>
      </c>
      <c r="G76" s="0" t="n">
        <f aca="false">IF(OR(G$3="",Consolidado!$D76=""),0,IF(ISNUMBER(SEARCH(G$3,Consolidado!$D76)),IF(COUNTIFS(Consolidado!$AC$5:AC76,Consolidado!$AC76,Consolidado!$D$5:D76,"*"&amp;G$3&amp;"*")=1,1,0),0))</f>
        <v>0</v>
      </c>
      <c r="H76" s="0" t="n">
        <f aca="false">IF(OR(H$3="",Consolidado!$D76=""),0,IF(ISNUMBER(SEARCH(H$3,Consolidado!$D76)),IF(COUNTIFS(Consolidado!$AC$5:AC76,Consolidado!$AC76,Consolidado!$D$5:D76,"*"&amp;H$3&amp;"*")=1,1,0),0))</f>
        <v>0</v>
      </c>
      <c r="I76" s="0" t="n">
        <f aca="false">IF(OR(I$3="",Consolidado!$D76=""),0,IF(ISNUMBER(SEARCH(I$3,Consolidado!$D76)),IF(COUNTIFS(Consolidado!$AC$5:AC76,Consolidado!$AC76,Consolidado!$D$5:D76,"*"&amp;I$3&amp;"*")=1,1,0),0))</f>
        <v>0</v>
      </c>
      <c r="J76" s="0" t="n">
        <f aca="false">IF(OR(J$3="",Consolidado!$D76=""),0,IF(ISNUMBER(SEARCH(J$3,Consolidado!$D76)),IF(COUNTIFS(Consolidado!$AC$5:AC76,Consolidado!$AC76,Consolidado!$D$5:D76,"*"&amp;J$3&amp;"*")=1,1,0),0))</f>
        <v>0</v>
      </c>
      <c r="K76" s="0" t="n">
        <f aca="false">IF(OR(K$3="",Consolidado!$D76=""),0,IF(ISNUMBER(SEARCH(K$3,Consolidado!$D76)),IF(COUNTIFS(Consolidado!$AC$5:AC76,Consolidado!$AC76,Consolidado!$D$5:D76,"*"&amp;K$3&amp;"*")=1,1,0),0))</f>
        <v>0</v>
      </c>
      <c r="L76" s="0" t="n">
        <f aca="false">IF(OR(L$3="",Consolidado!$D76=""),0,IF(ISNUMBER(SEARCH(L$3,Consolidado!$D76)),IF(COUNTIFS(Consolidado!$AC$5:AC76,Consolidado!$AC76,Consolidado!$D$5:D76,"*"&amp;L$3&amp;"*")=1,1,0),0))</f>
        <v>0</v>
      </c>
      <c r="M76" s="0" t="n">
        <f aca="false">IF(OR(M$3="",Consolidado!$D76=""),0,IF(ISNUMBER(SEARCH(M$3,Consolidado!$D76)),IF(COUNTIFS(Consolidado!$AC$5:AC76,Consolidado!$AC76,Consolidado!$D$5:D76,"*"&amp;M$3&amp;"*")=1,1,0),0))</f>
        <v>0</v>
      </c>
      <c r="N76" s="0" t="n">
        <f aca="false">IF(OR(N$3="",Consolidado!$D76=""),0,IF(ISNUMBER(SEARCH(N$3,Consolidado!$D76)),IF(COUNTIFS(Consolidado!$AC$5:AC76,Consolidado!$AC76,Consolidado!$D$5:D76,"*"&amp;N$3&amp;"*")=1,1,0),0))</f>
        <v>0</v>
      </c>
      <c r="O76" s="0" t="n">
        <f aca="false">IF(OR(O$3="",Consolidado!$D76=""),0,IF(ISNUMBER(SEARCH(O$3,Consolidado!$D76)),IF(COUNTIFS(Consolidado!$AC$5:AC76,Consolidado!$AC76,Consolidado!$D$5:D76,"*"&amp;O$3&amp;"*")=1,1,0),0))</f>
        <v>0</v>
      </c>
      <c r="P76" s="0" t="n">
        <f aca="false">IF(OR(P$3="",Consolidado!$D76=""),0,IF(ISNUMBER(SEARCH(P$3,Consolidado!$D76)),IF(COUNTIFS(Consolidado!$AC$5:AC76,Consolidado!$AC76,Consolidado!$D$5:D76,"*"&amp;P$3&amp;"*")=1,1,0),0))</f>
        <v>0</v>
      </c>
      <c r="Q76" s="0" t="n">
        <f aca="false">IF(OR(Q$3="",Consolidado!$D76=""),0,IF(ISNUMBER(SEARCH(Q$3,Consolidado!$D76)),IF(COUNTIFS(Consolidado!$AC$5:AC76,Consolidado!$AC76,Consolidado!$D$5:D76,"*"&amp;Q$3&amp;"*")=1,1,0),0))</f>
        <v>0</v>
      </c>
      <c r="R76" s="0" t="n">
        <f aca="false">IF(OR(R$3="",Consolidado!$D76=""),0,IF(ISNUMBER(SEARCH(R$3,Consolidado!$D76)),IF(COUNTIFS(Consolidado!$AC$5:AC76,Consolidado!$AC76,Consolidado!$D$5:D76,"*"&amp;R$3&amp;"*")=1,1,0),0))</f>
        <v>0</v>
      </c>
      <c r="S76" s="0" t="n">
        <f aca="false">IF(OR(S$3="",Consolidado!$D76=""),0,IF(ISNUMBER(SEARCH(S$3,Consolidado!$D76)),IF(COUNTIFS(Consolidado!$AC$5:AC76,Consolidado!$AC76,Consolidado!$D$5:D76,"*"&amp;S$3&amp;"*")=1,1,0),0))</f>
        <v>0</v>
      </c>
      <c r="T76" s="0" t="n">
        <f aca="false">IF(OR(T$3="",Consolidado!$D76=""),0,IF(ISNUMBER(SEARCH(T$3,Consolidado!$D76)),IF(COUNTIFS(Consolidado!$AC$5:AC76,Consolidado!$AC76,Consolidado!$D$5:D76,"*"&amp;T$3&amp;"*")=1,1,0),0))</f>
        <v>0</v>
      </c>
      <c r="U76" s="0" t="n">
        <f aca="false">IF(OR(U$3="",Consolidado!$D76=""),0,IF(ISNUMBER(SEARCH(U$3,Consolidado!$D76)),IF(COUNTIFS(Consolidado!$AC$5:AC76,Consolidado!$AC76,Consolidado!$D$5:D76,"*"&amp;U$3&amp;"*")=1,1,0),0))</f>
        <v>0</v>
      </c>
      <c r="V76" s="0" t="n">
        <f aca="false">IF(OR(V$3="",Consolidado!$D76=""),0,IF(ISNUMBER(SEARCH(V$3,Consolidado!$D76)),IF(COUNTIFS(Consolidado!$AC$5:AC76,Consolidado!$AC76,Consolidado!$D$5:D76,"*"&amp;V$3&amp;"*")=1,1,0),0))</f>
        <v>0</v>
      </c>
      <c r="W76" s="0" t="n">
        <f aca="false">IF(OR(W$3="",Consolidado!$D76=""),0,IF(ISNUMBER(SEARCH(W$3,Consolidado!$D76)),IF(COUNTIFS(Consolidado!$AC$5:AC76,Consolidado!$AC76,Consolidado!$D$5:D76,"*"&amp;W$3&amp;"*")=1,1,0),0))</f>
        <v>0</v>
      </c>
      <c r="X76" s="0" t="n">
        <f aca="false">IF(OR(X$3="",Consolidado!$D76=""),0,IF(ISNUMBER(SEARCH(X$3,Consolidado!$D76)),IF(COUNTIFS(Consolidado!$AC$5:AC76,Consolidado!$AC76,Consolidado!$D$5:D76,"*"&amp;X$3&amp;"*")=1,1,0),0))</f>
        <v>0</v>
      </c>
      <c r="Y76" s="0" t="n">
        <f aca="false">IF(OR(Y$3="",Consolidado!$D76=""),0,IF(ISNUMBER(SEARCH(Y$3,Consolidado!$D76)),IF(COUNTIFS(Consolidado!$AC$5:AC76,Consolidado!$AC76,Consolidado!$D$5:D76,"*"&amp;Y$3&amp;"*")=1,1,0),0))</f>
        <v>0</v>
      </c>
      <c r="Z76" s="0" t="n">
        <f aca="false">IF(OR(Z$3="",Consolidado!$D76=""),0,IF(ISNUMBER(SEARCH(Z$3,Consolidado!$D76)),IF(COUNTIFS(Consolidado!$AC$5:AC76,Consolidado!$AC76,Consolidado!$D$5:D76,"*"&amp;Z$3&amp;"*")=1,1,0),0))</f>
        <v>0</v>
      </c>
      <c r="AA76" s="0" t="n">
        <f aca="false">IF(OR(AA$3="",Consolidado!$D76=""),0,IF(ISNUMBER(SEARCH(AA$3,Consolidado!$D76)),IF(COUNTIFS(Consolidado!$AC$5:AC76,Consolidado!$AC76,Consolidado!$D$5:D76,"*"&amp;AA$3&amp;"*")=1,1,0),0))</f>
        <v>0</v>
      </c>
      <c r="AB76" s="0" t="n">
        <f aca="false">IF(OR(AB$3="",Consolidado!$D76=""),0,IF(ISNUMBER(SEARCH(AB$3,Consolidado!$D76)),IF(COUNTIFS(Consolidado!$AC$5:AC76,Consolidado!$AC76,Consolidado!$D$5:D76,"*"&amp;AB$3&amp;"*")=1,1,0),0))</f>
        <v>0</v>
      </c>
      <c r="AC76" s="0" t="n">
        <f aca="false">IF(OR(AC$3="",Consolidado!$D76=""),0,IF(ISNUMBER(SEARCH(AC$3,Consolidado!$D76)),IF(COUNTIFS(Consolidado!$AC$5:AC76,Consolidado!$AC76,Consolidado!$D$5:D76,"*"&amp;AC$3&amp;"*")=1,1,0),0))</f>
        <v>0</v>
      </c>
      <c r="AD76" s="0" t="n">
        <f aca="false">IF(OR(AD$3="",Consolidado!$D76=""),0,IF(ISNUMBER(SEARCH(AD$3,Consolidado!$D76)),IF(COUNTIFS(Consolidado!$AC$5:AC76,Consolidado!$AC76,Consolidado!$D$5:D76,"*"&amp;AD$3&amp;"*")=1,1,0),0))</f>
        <v>0</v>
      </c>
      <c r="AE76" s="0" t="n">
        <f aca="false">IF(OR(AE$3="",Consolidado!$D76=""),0,IF(ISNUMBER(SEARCH(AE$3,Consolidado!$D76)),IF(COUNTIFS(Consolidado!$AC$5:AC76,Consolidado!$AC76,Consolidado!$D$5:D76,"*"&amp;AE$3&amp;"*")=1,1,0),0))</f>
        <v>0</v>
      </c>
      <c r="AF76" s="0" t="n">
        <f aca="false">IF(OR(AF$3="",Consolidado!$D76=""),0,IF(ISNUMBER(SEARCH(AF$3,Consolidado!$D76)),IF(COUNTIFS(Consolidado!$AC$5:AC76,Consolidado!$AC76,Consolidado!$D$5:D76,"*"&amp;AF$3&amp;"*")=1,1,0),0))</f>
        <v>0</v>
      </c>
      <c r="AG76" s="0" t="n">
        <f aca="false">IF(OR(AG$3="",Consolidado!$D76=""),0,IF(ISNUMBER(SEARCH(AG$3,Consolidado!$D76)),IF(COUNTIFS(Consolidado!$AC$5:AC76,Consolidado!$AC76,Consolidado!$D$5:D76,"*"&amp;AG$3&amp;"*")=1,1,0),0))</f>
        <v>0</v>
      </c>
      <c r="AH76" s="0" t="n">
        <f aca="false">IF(OR(AH$3="",Consolidado!$D76=""),0,IF(ISNUMBER(SEARCH(AH$3,Consolidado!$D76)),IF(COUNTIFS(Consolidado!$AC$5:AC76,Consolidado!$AC76,Consolidado!$D$5:D76,"*"&amp;AH$3&amp;"*")=1,1,0),0))</f>
        <v>0</v>
      </c>
      <c r="AI76" s="0" t="n">
        <f aca="false">IF(OR(AI$3="",Consolidado!$D76=""),0,IF(ISNUMBER(SEARCH(AI$3,Consolidado!$D76)),IF(COUNTIFS(Consolidado!$AC$5:AC76,Consolidado!$AC76,Consolidado!$D$5:D76,"*"&amp;AI$3&amp;"*")=1,1,0),0))</f>
        <v>0</v>
      </c>
      <c r="AJ76" s="0" t="n">
        <f aca="false">IF(OR(AJ$3="",Consolidado!$D76=""),0,IF(ISNUMBER(SEARCH(AJ$3,Consolidado!$D76)),IF(COUNTIFS(Consolidado!$AC$5:AC76,Consolidado!$AC76,Consolidado!$D$5:D76,"*"&amp;AJ$3&amp;"*")=1,1,0),0))</f>
        <v>0</v>
      </c>
      <c r="AK76" s="0" t="n">
        <f aca="false">IF(OR(AK$3="",Consolidado!$D76=""),0,IF(ISNUMBER(SEARCH(AK$3,Consolidado!$D76)),IF(COUNTIFS(Consolidado!$AC$5:AC76,Consolidado!$AC76,Consolidado!$D$5:D76,"*"&amp;AK$3&amp;"*")=1,1,0),0))</f>
        <v>0</v>
      </c>
      <c r="AL76" s="0" t="n">
        <f aca="false">IF(OR(AL$3="",Consolidado!$D76=""),0,IF(ISNUMBER(SEARCH(AL$3,Consolidado!$D76)),IF(COUNTIFS(Consolidado!$AC$5:AC76,Consolidado!$AC76,Consolidado!$D$5:D76,"*"&amp;AL$3&amp;"*")=1,1,0),0))</f>
        <v>0</v>
      </c>
      <c r="AM76" s="0" t="n">
        <f aca="false">IF(OR(AM$3="",Consolidado!$D76=""),0,IF(ISNUMBER(SEARCH(AM$3,Consolidado!$D76)),IF(COUNTIFS(Consolidado!$AC$5:AC76,Consolidado!$AC76,Consolidado!$D$5:D76,"*"&amp;AM$3&amp;"*")=1,1,0),0))</f>
        <v>0</v>
      </c>
      <c r="AN76" s="0" t="n">
        <f aca="false">IF(OR(AN$3="",Consolidado!$D76=""),0,IF(ISNUMBER(SEARCH(AN$3,Consolidado!$D76)),IF(COUNTIFS(Consolidado!$AC$5:AC76,Consolidado!$AC76,Consolidado!$D$5:D76,"*"&amp;AN$3&amp;"*")=1,1,0),0))</f>
        <v>0</v>
      </c>
      <c r="AO76" s="0" t="n">
        <f aca="false">IF(OR(AO$3="",Consolidado!$D76=""),0,IF(ISNUMBER(SEARCH(AO$3,Consolidado!$D76)),IF(COUNTIFS(Consolidado!$AC$5:AC76,Consolidado!$AC76,Consolidado!$D$5:D76,"*"&amp;AO$3&amp;"*")=1,1,0),0))</f>
        <v>0</v>
      </c>
    </row>
    <row r="77" customFormat="false" ht="15" hidden="false" customHeight="false" outlineLevel="0" collapsed="false">
      <c r="B77" s="0" t="n">
        <f aca="false">IF(OR(B$3="",Consolidado!$D77=""),0,IF(ISNUMBER(SEARCH(B$3,Consolidado!$D77)),IF(COUNTIFS(Consolidado!$AC$5:AC77,Consolidado!$AC77,Consolidado!$D$5:D77,"*"&amp;B$3&amp;"*")=1,1,0),0))</f>
        <v>0</v>
      </c>
      <c r="C77" s="0" t="n">
        <f aca="false">IF(OR(C$3="",Consolidado!$D77=""),0,IF(ISNUMBER(SEARCH(C$3,Consolidado!$D77)),IF(COUNTIFS(Consolidado!$AC$5:AC77,Consolidado!$AC77,Consolidado!$D$5:D77,"*"&amp;C$3&amp;"*")=1,1,0),0))</f>
        <v>0</v>
      </c>
      <c r="D77" s="0" t="n">
        <f aca="false">IF(OR(D$3="",Consolidado!$D77=""),0,IF(ISNUMBER(SEARCH(D$3,Consolidado!$D77)),IF(COUNTIFS(Consolidado!$AC$5:AC77,Consolidado!$AC77,Consolidado!$D$5:D77,"*"&amp;D$3&amp;"*")=1,1,0),0))</f>
        <v>0</v>
      </c>
      <c r="E77" s="0" t="n">
        <f aca="false">IF(OR(E$3="",Consolidado!$D77=""),0,IF(ISNUMBER(SEARCH(E$3,Consolidado!$D77)),IF(COUNTIFS(Consolidado!$AC$5:AC77,Consolidado!$AC77,Consolidado!$D$5:D77,"*"&amp;E$3&amp;"*")=1,1,0),0))</f>
        <v>0</v>
      </c>
      <c r="F77" s="0" t="n">
        <f aca="false">IF(OR(F$3="",Consolidado!$D77=""),0,IF(ISNUMBER(SEARCH(F$3,Consolidado!$D77)),IF(COUNTIFS(Consolidado!$AC$5:AC77,Consolidado!$AC77,Consolidado!$D$5:D77,"*"&amp;F$3&amp;"*")=1,1,0),0))</f>
        <v>0</v>
      </c>
      <c r="G77" s="0" t="n">
        <f aca="false">IF(OR(G$3="",Consolidado!$D77=""),0,IF(ISNUMBER(SEARCH(G$3,Consolidado!$D77)),IF(COUNTIFS(Consolidado!$AC$5:AC77,Consolidado!$AC77,Consolidado!$D$5:D77,"*"&amp;G$3&amp;"*")=1,1,0),0))</f>
        <v>0</v>
      </c>
      <c r="H77" s="0" t="n">
        <f aca="false">IF(OR(H$3="",Consolidado!$D77=""),0,IF(ISNUMBER(SEARCH(H$3,Consolidado!$D77)),IF(COUNTIFS(Consolidado!$AC$5:AC77,Consolidado!$AC77,Consolidado!$D$5:D77,"*"&amp;H$3&amp;"*")=1,1,0),0))</f>
        <v>0</v>
      </c>
      <c r="I77" s="0" t="n">
        <f aca="false">IF(OR(I$3="",Consolidado!$D77=""),0,IF(ISNUMBER(SEARCH(I$3,Consolidado!$D77)),IF(COUNTIFS(Consolidado!$AC$5:AC77,Consolidado!$AC77,Consolidado!$D$5:D77,"*"&amp;I$3&amp;"*")=1,1,0),0))</f>
        <v>0</v>
      </c>
      <c r="J77" s="0" t="n">
        <f aca="false">IF(OR(J$3="",Consolidado!$D77=""),0,IF(ISNUMBER(SEARCH(J$3,Consolidado!$D77)),IF(COUNTIFS(Consolidado!$AC$5:AC77,Consolidado!$AC77,Consolidado!$D$5:D77,"*"&amp;J$3&amp;"*")=1,1,0),0))</f>
        <v>0</v>
      </c>
      <c r="K77" s="0" t="n">
        <f aca="false">IF(OR(K$3="",Consolidado!$D77=""),0,IF(ISNUMBER(SEARCH(K$3,Consolidado!$D77)),IF(COUNTIFS(Consolidado!$AC$5:AC77,Consolidado!$AC77,Consolidado!$D$5:D77,"*"&amp;K$3&amp;"*")=1,1,0),0))</f>
        <v>0</v>
      </c>
      <c r="L77" s="0" t="n">
        <f aca="false">IF(OR(L$3="",Consolidado!$D77=""),0,IF(ISNUMBER(SEARCH(L$3,Consolidado!$D77)),IF(COUNTIFS(Consolidado!$AC$5:AC77,Consolidado!$AC77,Consolidado!$D$5:D77,"*"&amp;L$3&amp;"*")=1,1,0),0))</f>
        <v>0</v>
      </c>
      <c r="M77" s="0" t="n">
        <f aca="false">IF(OR(M$3="",Consolidado!$D77=""),0,IF(ISNUMBER(SEARCH(M$3,Consolidado!$D77)),IF(COUNTIFS(Consolidado!$AC$5:AC77,Consolidado!$AC77,Consolidado!$D$5:D77,"*"&amp;M$3&amp;"*")=1,1,0),0))</f>
        <v>0</v>
      </c>
      <c r="N77" s="0" t="n">
        <f aca="false">IF(OR(N$3="",Consolidado!$D77=""),0,IF(ISNUMBER(SEARCH(N$3,Consolidado!$D77)),IF(COUNTIFS(Consolidado!$AC$5:AC77,Consolidado!$AC77,Consolidado!$D$5:D77,"*"&amp;N$3&amp;"*")=1,1,0),0))</f>
        <v>0</v>
      </c>
      <c r="O77" s="0" t="n">
        <f aca="false">IF(OR(O$3="",Consolidado!$D77=""),0,IF(ISNUMBER(SEARCH(O$3,Consolidado!$D77)),IF(COUNTIFS(Consolidado!$AC$5:AC77,Consolidado!$AC77,Consolidado!$D$5:D77,"*"&amp;O$3&amp;"*")=1,1,0),0))</f>
        <v>0</v>
      </c>
      <c r="P77" s="0" t="n">
        <f aca="false">IF(OR(P$3="",Consolidado!$D77=""),0,IF(ISNUMBER(SEARCH(P$3,Consolidado!$D77)),IF(COUNTIFS(Consolidado!$AC$5:AC77,Consolidado!$AC77,Consolidado!$D$5:D77,"*"&amp;P$3&amp;"*")=1,1,0),0))</f>
        <v>0</v>
      </c>
      <c r="Q77" s="0" t="n">
        <f aca="false">IF(OR(Q$3="",Consolidado!$D77=""),0,IF(ISNUMBER(SEARCH(Q$3,Consolidado!$D77)),IF(COUNTIFS(Consolidado!$AC$5:AC77,Consolidado!$AC77,Consolidado!$D$5:D77,"*"&amp;Q$3&amp;"*")=1,1,0),0))</f>
        <v>0</v>
      </c>
      <c r="R77" s="0" t="n">
        <f aca="false">IF(OR(R$3="",Consolidado!$D77=""),0,IF(ISNUMBER(SEARCH(R$3,Consolidado!$D77)),IF(COUNTIFS(Consolidado!$AC$5:AC77,Consolidado!$AC77,Consolidado!$D$5:D77,"*"&amp;R$3&amp;"*")=1,1,0),0))</f>
        <v>0</v>
      </c>
      <c r="S77" s="0" t="n">
        <f aca="false">IF(OR(S$3="",Consolidado!$D77=""),0,IF(ISNUMBER(SEARCH(S$3,Consolidado!$D77)),IF(COUNTIFS(Consolidado!$AC$5:AC77,Consolidado!$AC77,Consolidado!$D$5:D77,"*"&amp;S$3&amp;"*")=1,1,0),0))</f>
        <v>0</v>
      </c>
      <c r="T77" s="0" t="n">
        <f aca="false">IF(OR(T$3="",Consolidado!$D77=""),0,IF(ISNUMBER(SEARCH(T$3,Consolidado!$D77)),IF(COUNTIFS(Consolidado!$AC$5:AC77,Consolidado!$AC77,Consolidado!$D$5:D77,"*"&amp;T$3&amp;"*")=1,1,0),0))</f>
        <v>0</v>
      </c>
      <c r="U77" s="0" t="n">
        <f aca="false">IF(OR(U$3="",Consolidado!$D77=""),0,IF(ISNUMBER(SEARCH(U$3,Consolidado!$D77)),IF(COUNTIFS(Consolidado!$AC$5:AC77,Consolidado!$AC77,Consolidado!$D$5:D77,"*"&amp;U$3&amp;"*")=1,1,0),0))</f>
        <v>0</v>
      </c>
      <c r="V77" s="0" t="n">
        <f aca="false">IF(OR(V$3="",Consolidado!$D77=""),0,IF(ISNUMBER(SEARCH(V$3,Consolidado!$D77)),IF(COUNTIFS(Consolidado!$AC$5:AC77,Consolidado!$AC77,Consolidado!$D$5:D77,"*"&amp;V$3&amp;"*")=1,1,0),0))</f>
        <v>0</v>
      </c>
      <c r="W77" s="0" t="n">
        <f aca="false">IF(OR(W$3="",Consolidado!$D77=""),0,IF(ISNUMBER(SEARCH(W$3,Consolidado!$D77)),IF(COUNTIFS(Consolidado!$AC$5:AC77,Consolidado!$AC77,Consolidado!$D$5:D77,"*"&amp;W$3&amp;"*")=1,1,0),0))</f>
        <v>0</v>
      </c>
      <c r="X77" s="0" t="n">
        <f aca="false">IF(OR(X$3="",Consolidado!$D77=""),0,IF(ISNUMBER(SEARCH(X$3,Consolidado!$D77)),IF(COUNTIFS(Consolidado!$AC$5:AC77,Consolidado!$AC77,Consolidado!$D$5:D77,"*"&amp;X$3&amp;"*")=1,1,0),0))</f>
        <v>0</v>
      </c>
      <c r="Y77" s="0" t="n">
        <f aca="false">IF(OR(Y$3="",Consolidado!$D77=""),0,IF(ISNUMBER(SEARCH(Y$3,Consolidado!$D77)),IF(COUNTIFS(Consolidado!$AC$5:AC77,Consolidado!$AC77,Consolidado!$D$5:D77,"*"&amp;Y$3&amp;"*")=1,1,0),0))</f>
        <v>0</v>
      </c>
      <c r="Z77" s="0" t="n">
        <f aca="false">IF(OR(Z$3="",Consolidado!$D77=""),0,IF(ISNUMBER(SEARCH(Z$3,Consolidado!$D77)),IF(COUNTIFS(Consolidado!$AC$5:AC77,Consolidado!$AC77,Consolidado!$D$5:D77,"*"&amp;Z$3&amp;"*")=1,1,0),0))</f>
        <v>0</v>
      </c>
      <c r="AA77" s="0" t="n">
        <f aca="false">IF(OR(AA$3="",Consolidado!$D77=""),0,IF(ISNUMBER(SEARCH(AA$3,Consolidado!$D77)),IF(COUNTIFS(Consolidado!$AC$5:AC77,Consolidado!$AC77,Consolidado!$D$5:D77,"*"&amp;AA$3&amp;"*")=1,1,0),0))</f>
        <v>0</v>
      </c>
      <c r="AB77" s="0" t="n">
        <f aca="false">IF(OR(AB$3="",Consolidado!$D77=""),0,IF(ISNUMBER(SEARCH(AB$3,Consolidado!$D77)),IF(COUNTIFS(Consolidado!$AC$5:AC77,Consolidado!$AC77,Consolidado!$D$5:D77,"*"&amp;AB$3&amp;"*")=1,1,0),0))</f>
        <v>0</v>
      </c>
      <c r="AC77" s="0" t="n">
        <f aca="false">IF(OR(AC$3="",Consolidado!$D77=""),0,IF(ISNUMBER(SEARCH(AC$3,Consolidado!$D77)),IF(COUNTIFS(Consolidado!$AC$5:AC77,Consolidado!$AC77,Consolidado!$D$5:D77,"*"&amp;AC$3&amp;"*")=1,1,0),0))</f>
        <v>0</v>
      </c>
      <c r="AD77" s="0" t="n">
        <f aca="false">IF(OR(AD$3="",Consolidado!$D77=""),0,IF(ISNUMBER(SEARCH(AD$3,Consolidado!$D77)),IF(COUNTIFS(Consolidado!$AC$5:AC77,Consolidado!$AC77,Consolidado!$D$5:D77,"*"&amp;AD$3&amp;"*")=1,1,0),0))</f>
        <v>0</v>
      </c>
      <c r="AE77" s="0" t="n">
        <f aca="false">IF(OR(AE$3="",Consolidado!$D77=""),0,IF(ISNUMBER(SEARCH(AE$3,Consolidado!$D77)),IF(COUNTIFS(Consolidado!$AC$5:AC77,Consolidado!$AC77,Consolidado!$D$5:D77,"*"&amp;AE$3&amp;"*")=1,1,0),0))</f>
        <v>0</v>
      </c>
      <c r="AF77" s="0" t="n">
        <f aca="false">IF(OR(AF$3="",Consolidado!$D77=""),0,IF(ISNUMBER(SEARCH(AF$3,Consolidado!$D77)),IF(COUNTIFS(Consolidado!$AC$5:AC77,Consolidado!$AC77,Consolidado!$D$5:D77,"*"&amp;AF$3&amp;"*")=1,1,0),0))</f>
        <v>0</v>
      </c>
      <c r="AG77" s="0" t="n">
        <f aca="false">IF(OR(AG$3="",Consolidado!$D77=""),0,IF(ISNUMBER(SEARCH(AG$3,Consolidado!$D77)),IF(COUNTIFS(Consolidado!$AC$5:AC77,Consolidado!$AC77,Consolidado!$D$5:D77,"*"&amp;AG$3&amp;"*")=1,1,0),0))</f>
        <v>0</v>
      </c>
      <c r="AH77" s="0" t="n">
        <f aca="false">IF(OR(AH$3="",Consolidado!$D77=""),0,IF(ISNUMBER(SEARCH(AH$3,Consolidado!$D77)),IF(COUNTIFS(Consolidado!$AC$5:AC77,Consolidado!$AC77,Consolidado!$D$5:D77,"*"&amp;AH$3&amp;"*")=1,1,0),0))</f>
        <v>0</v>
      </c>
      <c r="AI77" s="0" t="n">
        <f aca="false">IF(OR(AI$3="",Consolidado!$D77=""),0,IF(ISNUMBER(SEARCH(AI$3,Consolidado!$D77)),IF(COUNTIFS(Consolidado!$AC$5:AC77,Consolidado!$AC77,Consolidado!$D$5:D77,"*"&amp;AI$3&amp;"*")=1,1,0),0))</f>
        <v>0</v>
      </c>
      <c r="AJ77" s="0" t="n">
        <f aca="false">IF(OR(AJ$3="",Consolidado!$D77=""),0,IF(ISNUMBER(SEARCH(AJ$3,Consolidado!$D77)),IF(COUNTIFS(Consolidado!$AC$5:AC77,Consolidado!$AC77,Consolidado!$D$5:D77,"*"&amp;AJ$3&amp;"*")=1,1,0),0))</f>
        <v>0</v>
      </c>
      <c r="AK77" s="0" t="n">
        <f aca="false">IF(OR(AK$3="",Consolidado!$D77=""),0,IF(ISNUMBER(SEARCH(AK$3,Consolidado!$D77)),IF(COUNTIFS(Consolidado!$AC$5:AC77,Consolidado!$AC77,Consolidado!$D$5:D77,"*"&amp;AK$3&amp;"*")=1,1,0),0))</f>
        <v>0</v>
      </c>
      <c r="AL77" s="0" t="n">
        <f aca="false">IF(OR(AL$3="",Consolidado!$D77=""),0,IF(ISNUMBER(SEARCH(AL$3,Consolidado!$D77)),IF(COUNTIFS(Consolidado!$AC$5:AC77,Consolidado!$AC77,Consolidado!$D$5:D77,"*"&amp;AL$3&amp;"*")=1,1,0),0))</f>
        <v>0</v>
      </c>
      <c r="AM77" s="0" t="n">
        <f aca="false">IF(OR(AM$3="",Consolidado!$D77=""),0,IF(ISNUMBER(SEARCH(AM$3,Consolidado!$D77)),IF(COUNTIFS(Consolidado!$AC$5:AC77,Consolidado!$AC77,Consolidado!$D$5:D77,"*"&amp;AM$3&amp;"*")=1,1,0),0))</f>
        <v>0</v>
      </c>
      <c r="AN77" s="0" t="n">
        <f aca="false">IF(OR(AN$3="",Consolidado!$D77=""),0,IF(ISNUMBER(SEARCH(AN$3,Consolidado!$D77)),IF(COUNTIFS(Consolidado!$AC$5:AC77,Consolidado!$AC77,Consolidado!$D$5:D77,"*"&amp;AN$3&amp;"*")=1,1,0),0))</f>
        <v>0</v>
      </c>
      <c r="AO77" s="0" t="n">
        <f aca="false">IF(OR(AO$3="",Consolidado!$D77=""),0,IF(ISNUMBER(SEARCH(AO$3,Consolidado!$D77)),IF(COUNTIFS(Consolidado!$AC$5:AC77,Consolidado!$AC77,Consolidado!$D$5:D77,"*"&amp;AO$3&amp;"*")=1,1,0),0))</f>
        <v>0</v>
      </c>
    </row>
    <row r="78" customFormat="false" ht="15" hidden="false" customHeight="false" outlineLevel="0" collapsed="false">
      <c r="B78" s="0" t="n">
        <f aca="false">IF(OR(B$3="",Consolidado!$D78=""),0,IF(ISNUMBER(SEARCH(B$3,Consolidado!$D78)),IF(COUNTIFS(Consolidado!$AC$5:AC78,Consolidado!$AC78,Consolidado!$D$5:D78,"*"&amp;B$3&amp;"*")=1,1,0),0))</f>
        <v>1</v>
      </c>
      <c r="C78" s="0" t="n">
        <f aca="false">IF(OR(C$3="",Consolidado!$D78=""),0,IF(ISNUMBER(SEARCH(C$3,Consolidado!$D78)),IF(COUNTIFS(Consolidado!$AC$5:AC78,Consolidado!$AC78,Consolidado!$D$5:D78,"*"&amp;C$3&amp;"*")=1,1,0),0))</f>
        <v>0</v>
      </c>
      <c r="D78" s="0" t="n">
        <f aca="false">IF(OR(D$3="",Consolidado!$D78=""),0,IF(ISNUMBER(SEARCH(D$3,Consolidado!$D78)),IF(COUNTIFS(Consolidado!$AC$5:AC78,Consolidado!$AC78,Consolidado!$D$5:D78,"*"&amp;D$3&amp;"*")=1,1,0),0))</f>
        <v>0</v>
      </c>
      <c r="E78" s="0" t="n">
        <f aca="false">IF(OR(E$3="",Consolidado!$D78=""),0,IF(ISNUMBER(SEARCH(E$3,Consolidado!$D78)),IF(COUNTIFS(Consolidado!$AC$5:AC78,Consolidado!$AC78,Consolidado!$D$5:D78,"*"&amp;E$3&amp;"*")=1,1,0),0))</f>
        <v>0</v>
      </c>
      <c r="F78" s="0" t="n">
        <f aca="false">IF(OR(F$3="",Consolidado!$D78=""),0,IF(ISNUMBER(SEARCH(F$3,Consolidado!$D78)),IF(COUNTIFS(Consolidado!$AC$5:AC78,Consolidado!$AC78,Consolidado!$D$5:D78,"*"&amp;F$3&amp;"*")=1,1,0),0))</f>
        <v>0</v>
      </c>
      <c r="G78" s="0" t="n">
        <f aca="false">IF(OR(G$3="",Consolidado!$D78=""),0,IF(ISNUMBER(SEARCH(G$3,Consolidado!$D78)),IF(COUNTIFS(Consolidado!$AC$5:AC78,Consolidado!$AC78,Consolidado!$D$5:D78,"*"&amp;G$3&amp;"*")=1,1,0),0))</f>
        <v>0</v>
      </c>
      <c r="H78" s="0" t="n">
        <f aca="false">IF(OR(H$3="",Consolidado!$D78=""),0,IF(ISNUMBER(SEARCH(H$3,Consolidado!$D78)),IF(COUNTIFS(Consolidado!$AC$5:AC78,Consolidado!$AC78,Consolidado!$D$5:D78,"*"&amp;H$3&amp;"*")=1,1,0),0))</f>
        <v>0</v>
      </c>
      <c r="I78" s="0" t="n">
        <f aca="false">IF(OR(I$3="",Consolidado!$D78=""),0,IF(ISNUMBER(SEARCH(I$3,Consolidado!$D78)),IF(COUNTIFS(Consolidado!$AC$5:AC78,Consolidado!$AC78,Consolidado!$D$5:D78,"*"&amp;I$3&amp;"*")=1,1,0),0))</f>
        <v>0</v>
      </c>
      <c r="J78" s="0" t="n">
        <f aca="false">IF(OR(J$3="",Consolidado!$D78=""),0,IF(ISNUMBER(SEARCH(J$3,Consolidado!$D78)),IF(COUNTIFS(Consolidado!$AC$5:AC78,Consolidado!$AC78,Consolidado!$D$5:D78,"*"&amp;J$3&amp;"*")=1,1,0),0))</f>
        <v>0</v>
      </c>
      <c r="K78" s="0" t="n">
        <f aca="false">IF(OR(K$3="",Consolidado!$D78=""),0,IF(ISNUMBER(SEARCH(K$3,Consolidado!$D78)),IF(COUNTIFS(Consolidado!$AC$5:AC78,Consolidado!$AC78,Consolidado!$D$5:D78,"*"&amp;K$3&amp;"*")=1,1,0),0))</f>
        <v>0</v>
      </c>
      <c r="L78" s="0" t="n">
        <f aca="false">IF(OR(L$3="",Consolidado!$D78=""),0,IF(ISNUMBER(SEARCH(L$3,Consolidado!$D78)),IF(COUNTIFS(Consolidado!$AC$5:AC78,Consolidado!$AC78,Consolidado!$D$5:D78,"*"&amp;L$3&amp;"*")=1,1,0),0))</f>
        <v>0</v>
      </c>
      <c r="M78" s="0" t="n">
        <f aca="false">IF(OR(M$3="",Consolidado!$D78=""),0,IF(ISNUMBER(SEARCH(M$3,Consolidado!$D78)),IF(COUNTIFS(Consolidado!$AC$5:AC78,Consolidado!$AC78,Consolidado!$D$5:D78,"*"&amp;M$3&amp;"*")=1,1,0),0))</f>
        <v>0</v>
      </c>
      <c r="N78" s="0" t="n">
        <f aca="false">IF(OR(N$3="",Consolidado!$D78=""),0,IF(ISNUMBER(SEARCH(N$3,Consolidado!$D78)),IF(COUNTIFS(Consolidado!$AC$5:AC78,Consolidado!$AC78,Consolidado!$D$5:D78,"*"&amp;N$3&amp;"*")=1,1,0),0))</f>
        <v>0</v>
      </c>
      <c r="O78" s="0" t="n">
        <f aca="false">IF(OR(O$3="",Consolidado!$D78=""),0,IF(ISNUMBER(SEARCH(O$3,Consolidado!$D78)),IF(COUNTIFS(Consolidado!$AC$5:AC78,Consolidado!$AC78,Consolidado!$D$5:D78,"*"&amp;O$3&amp;"*")=1,1,0),0))</f>
        <v>0</v>
      </c>
      <c r="P78" s="0" t="n">
        <f aca="false">IF(OR(P$3="",Consolidado!$D78=""),0,IF(ISNUMBER(SEARCH(P$3,Consolidado!$D78)),IF(COUNTIFS(Consolidado!$AC$5:AC78,Consolidado!$AC78,Consolidado!$D$5:D78,"*"&amp;P$3&amp;"*")=1,1,0),0))</f>
        <v>0</v>
      </c>
      <c r="Q78" s="0" t="n">
        <f aca="false">IF(OR(Q$3="",Consolidado!$D78=""),0,IF(ISNUMBER(SEARCH(Q$3,Consolidado!$D78)),IF(COUNTIFS(Consolidado!$AC$5:AC78,Consolidado!$AC78,Consolidado!$D$5:D78,"*"&amp;Q$3&amp;"*")=1,1,0),0))</f>
        <v>0</v>
      </c>
      <c r="R78" s="0" t="n">
        <f aca="false">IF(OR(R$3="",Consolidado!$D78=""),0,IF(ISNUMBER(SEARCH(R$3,Consolidado!$D78)),IF(COUNTIFS(Consolidado!$AC$5:AC78,Consolidado!$AC78,Consolidado!$D$5:D78,"*"&amp;R$3&amp;"*")=1,1,0),0))</f>
        <v>0</v>
      </c>
      <c r="S78" s="0" t="n">
        <f aca="false">IF(OR(S$3="",Consolidado!$D78=""),0,IF(ISNUMBER(SEARCH(S$3,Consolidado!$D78)),IF(COUNTIFS(Consolidado!$AC$5:AC78,Consolidado!$AC78,Consolidado!$D$5:D78,"*"&amp;S$3&amp;"*")=1,1,0),0))</f>
        <v>0</v>
      </c>
      <c r="T78" s="0" t="n">
        <f aca="false">IF(OR(T$3="",Consolidado!$D78=""),0,IF(ISNUMBER(SEARCH(T$3,Consolidado!$D78)),IF(COUNTIFS(Consolidado!$AC$5:AC78,Consolidado!$AC78,Consolidado!$D$5:D78,"*"&amp;T$3&amp;"*")=1,1,0),0))</f>
        <v>0</v>
      </c>
      <c r="U78" s="0" t="n">
        <f aca="false">IF(OR(U$3="",Consolidado!$D78=""),0,IF(ISNUMBER(SEARCH(U$3,Consolidado!$D78)),IF(COUNTIFS(Consolidado!$AC$5:AC78,Consolidado!$AC78,Consolidado!$D$5:D78,"*"&amp;U$3&amp;"*")=1,1,0),0))</f>
        <v>0</v>
      </c>
      <c r="V78" s="0" t="n">
        <f aca="false">IF(OR(V$3="",Consolidado!$D78=""),0,IF(ISNUMBER(SEARCH(V$3,Consolidado!$D78)),IF(COUNTIFS(Consolidado!$AC$5:AC78,Consolidado!$AC78,Consolidado!$D$5:D78,"*"&amp;V$3&amp;"*")=1,1,0),0))</f>
        <v>0</v>
      </c>
      <c r="W78" s="0" t="n">
        <f aca="false">IF(OR(W$3="",Consolidado!$D78=""),0,IF(ISNUMBER(SEARCH(W$3,Consolidado!$D78)),IF(COUNTIFS(Consolidado!$AC$5:AC78,Consolidado!$AC78,Consolidado!$D$5:D78,"*"&amp;W$3&amp;"*")=1,1,0),0))</f>
        <v>0</v>
      </c>
      <c r="X78" s="0" t="n">
        <f aca="false">IF(OR(X$3="",Consolidado!$D78=""),0,IF(ISNUMBER(SEARCH(X$3,Consolidado!$D78)),IF(COUNTIFS(Consolidado!$AC$5:AC78,Consolidado!$AC78,Consolidado!$D$5:D78,"*"&amp;X$3&amp;"*")=1,1,0),0))</f>
        <v>0</v>
      </c>
      <c r="Y78" s="0" t="n">
        <f aca="false">IF(OR(Y$3="",Consolidado!$D78=""),0,IF(ISNUMBER(SEARCH(Y$3,Consolidado!$D78)),IF(COUNTIFS(Consolidado!$AC$5:AC78,Consolidado!$AC78,Consolidado!$D$5:D78,"*"&amp;Y$3&amp;"*")=1,1,0),0))</f>
        <v>0</v>
      </c>
      <c r="Z78" s="0" t="n">
        <f aca="false">IF(OR(Z$3="",Consolidado!$D78=""),0,IF(ISNUMBER(SEARCH(Z$3,Consolidado!$D78)),IF(COUNTIFS(Consolidado!$AC$5:AC78,Consolidado!$AC78,Consolidado!$D$5:D78,"*"&amp;Z$3&amp;"*")=1,1,0),0))</f>
        <v>0</v>
      </c>
      <c r="AA78" s="0" t="n">
        <f aca="false">IF(OR(AA$3="",Consolidado!$D78=""),0,IF(ISNUMBER(SEARCH(AA$3,Consolidado!$D78)),IF(COUNTIFS(Consolidado!$AC$5:AC78,Consolidado!$AC78,Consolidado!$D$5:D78,"*"&amp;AA$3&amp;"*")=1,1,0),0))</f>
        <v>0</v>
      </c>
      <c r="AB78" s="0" t="n">
        <f aca="false">IF(OR(AB$3="",Consolidado!$D78=""),0,IF(ISNUMBER(SEARCH(AB$3,Consolidado!$D78)),IF(COUNTIFS(Consolidado!$AC$5:AC78,Consolidado!$AC78,Consolidado!$D$5:D78,"*"&amp;AB$3&amp;"*")=1,1,0),0))</f>
        <v>0</v>
      </c>
      <c r="AC78" s="0" t="n">
        <f aca="false">IF(OR(AC$3="",Consolidado!$D78=""),0,IF(ISNUMBER(SEARCH(AC$3,Consolidado!$D78)),IF(COUNTIFS(Consolidado!$AC$5:AC78,Consolidado!$AC78,Consolidado!$D$5:D78,"*"&amp;AC$3&amp;"*")=1,1,0),0))</f>
        <v>0</v>
      </c>
      <c r="AD78" s="0" t="n">
        <f aca="false">IF(OR(AD$3="",Consolidado!$D78=""),0,IF(ISNUMBER(SEARCH(AD$3,Consolidado!$D78)),IF(COUNTIFS(Consolidado!$AC$5:AC78,Consolidado!$AC78,Consolidado!$D$5:D78,"*"&amp;AD$3&amp;"*")=1,1,0),0))</f>
        <v>0</v>
      </c>
      <c r="AE78" s="0" t="n">
        <f aca="false">IF(OR(AE$3="",Consolidado!$D78=""),0,IF(ISNUMBER(SEARCH(AE$3,Consolidado!$D78)),IF(COUNTIFS(Consolidado!$AC$5:AC78,Consolidado!$AC78,Consolidado!$D$5:D78,"*"&amp;AE$3&amp;"*")=1,1,0),0))</f>
        <v>0</v>
      </c>
      <c r="AF78" s="0" t="n">
        <f aca="false">IF(OR(AF$3="",Consolidado!$D78=""),0,IF(ISNUMBER(SEARCH(AF$3,Consolidado!$D78)),IF(COUNTIFS(Consolidado!$AC$5:AC78,Consolidado!$AC78,Consolidado!$D$5:D78,"*"&amp;AF$3&amp;"*")=1,1,0),0))</f>
        <v>0</v>
      </c>
      <c r="AG78" s="0" t="n">
        <f aca="false">IF(OR(AG$3="",Consolidado!$D78=""),0,IF(ISNUMBER(SEARCH(AG$3,Consolidado!$D78)),IF(COUNTIFS(Consolidado!$AC$5:AC78,Consolidado!$AC78,Consolidado!$D$5:D78,"*"&amp;AG$3&amp;"*")=1,1,0),0))</f>
        <v>0</v>
      </c>
      <c r="AH78" s="0" t="n">
        <f aca="false">IF(OR(AH$3="",Consolidado!$D78=""),0,IF(ISNUMBER(SEARCH(AH$3,Consolidado!$D78)),IF(COUNTIFS(Consolidado!$AC$5:AC78,Consolidado!$AC78,Consolidado!$D$5:D78,"*"&amp;AH$3&amp;"*")=1,1,0),0))</f>
        <v>0</v>
      </c>
      <c r="AI78" s="0" t="n">
        <f aca="false">IF(OR(AI$3="",Consolidado!$D78=""),0,IF(ISNUMBER(SEARCH(AI$3,Consolidado!$D78)),IF(COUNTIFS(Consolidado!$AC$5:AC78,Consolidado!$AC78,Consolidado!$D$5:D78,"*"&amp;AI$3&amp;"*")=1,1,0),0))</f>
        <v>0</v>
      </c>
      <c r="AJ78" s="0" t="n">
        <f aca="false">IF(OR(AJ$3="",Consolidado!$D78=""),0,IF(ISNUMBER(SEARCH(AJ$3,Consolidado!$D78)),IF(COUNTIFS(Consolidado!$AC$5:AC78,Consolidado!$AC78,Consolidado!$D$5:D78,"*"&amp;AJ$3&amp;"*")=1,1,0),0))</f>
        <v>0</v>
      </c>
      <c r="AK78" s="0" t="n">
        <f aca="false">IF(OR(AK$3="",Consolidado!$D78=""),0,IF(ISNUMBER(SEARCH(AK$3,Consolidado!$D78)),IF(COUNTIFS(Consolidado!$AC$5:AC78,Consolidado!$AC78,Consolidado!$D$5:D78,"*"&amp;AK$3&amp;"*")=1,1,0),0))</f>
        <v>0</v>
      </c>
      <c r="AL78" s="0" t="n">
        <f aca="false">IF(OR(AL$3="",Consolidado!$D78=""),0,IF(ISNUMBER(SEARCH(AL$3,Consolidado!$D78)),IF(COUNTIFS(Consolidado!$AC$5:AC78,Consolidado!$AC78,Consolidado!$D$5:D78,"*"&amp;AL$3&amp;"*")=1,1,0),0))</f>
        <v>0</v>
      </c>
      <c r="AM78" s="0" t="n">
        <f aca="false">IF(OR(AM$3="",Consolidado!$D78=""),0,IF(ISNUMBER(SEARCH(AM$3,Consolidado!$D78)),IF(COUNTIFS(Consolidado!$AC$5:AC78,Consolidado!$AC78,Consolidado!$D$5:D78,"*"&amp;AM$3&amp;"*")=1,1,0),0))</f>
        <v>0</v>
      </c>
      <c r="AN78" s="0" t="n">
        <f aca="false">IF(OR(AN$3="",Consolidado!$D78=""),0,IF(ISNUMBER(SEARCH(AN$3,Consolidado!$D78)),IF(COUNTIFS(Consolidado!$AC$5:AC78,Consolidado!$AC78,Consolidado!$D$5:D78,"*"&amp;AN$3&amp;"*")=1,1,0),0))</f>
        <v>0</v>
      </c>
      <c r="AO78" s="0" t="n">
        <f aca="false">IF(OR(AO$3="",Consolidado!$D78=""),0,IF(ISNUMBER(SEARCH(AO$3,Consolidado!$D78)),IF(COUNTIFS(Consolidado!$AC$5:AC78,Consolidado!$AC78,Consolidado!$D$5:D78,"*"&amp;AO$3&amp;"*")=1,1,0),0))</f>
        <v>0</v>
      </c>
    </row>
    <row r="79" customFormat="false" ht="15" hidden="false" customHeight="false" outlineLevel="0" collapsed="false">
      <c r="B79" s="0" t="n">
        <f aca="false">IF(OR(B$3="",Consolidado!$D79=""),0,IF(ISNUMBER(SEARCH(B$3,Consolidado!$D79)),IF(COUNTIFS(Consolidado!$AC$5:AC79,Consolidado!$AC79,Consolidado!$D$5:D79,"*"&amp;B$3&amp;"*")=1,1,0),0))</f>
        <v>0</v>
      </c>
      <c r="C79" s="0" t="n">
        <f aca="false">IF(OR(C$3="",Consolidado!$D79=""),0,IF(ISNUMBER(SEARCH(C$3,Consolidado!$D79)),IF(COUNTIFS(Consolidado!$AC$5:AC79,Consolidado!$AC79,Consolidado!$D$5:D79,"*"&amp;C$3&amp;"*")=1,1,0),0))</f>
        <v>0</v>
      </c>
      <c r="D79" s="0" t="n">
        <f aca="false">IF(OR(D$3="",Consolidado!$D79=""),0,IF(ISNUMBER(SEARCH(D$3,Consolidado!$D79)),IF(COUNTIFS(Consolidado!$AC$5:AC79,Consolidado!$AC79,Consolidado!$D$5:D79,"*"&amp;D$3&amp;"*")=1,1,0),0))</f>
        <v>0</v>
      </c>
      <c r="E79" s="0" t="n">
        <f aca="false">IF(OR(E$3="",Consolidado!$D79=""),0,IF(ISNUMBER(SEARCH(E$3,Consolidado!$D79)),IF(COUNTIFS(Consolidado!$AC$5:AC79,Consolidado!$AC79,Consolidado!$D$5:D79,"*"&amp;E$3&amp;"*")=1,1,0),0))</f>
        <v>0</v>
      </c>
      <c r="F79" s="0" t="n">
        <f aca="false">IF(OR(F$3="",Consolidado!$D79=""),0,IF(ISNUMBER(SEARCH(F$3,Consolidado!$D79)),IF(COUNTIFS(Consolidado!$AC$5:AC79,Consolidado!$AC79,Consolidado!$D$5:D79,"*"&amp;F$3&amp;"*")=1,1,0),0))</f>
        <v>0</v>
      </c>
      <c r="G79" s="0" t="n">
        <f aca="false">IF(OR(G$3="",Consolidado!$D79=""),0,IF(ISNUMBER(SEARCH(G$3,Consolidado!$D79)),IF(COUNTIFS(Consolidado!$AC$5:AC79,Consolidado!$AC79,Consolidado!$D$5:D79,"*"&amp;G$3&amp;"*")=1,1,0),0))</f>
        <v>1</v>
      </c>
      <c r="H79" s="0" t="n">
        <f aca="false">IF(OR(H$3="",Consolidado!$D79=""),0,IF(ISNUMBER(SEARCH(H$3,Consolidado!$D79)),IF(COUNTIFS(Consolidado!$AC$5:AC79,Consolidado!$AC79,Consolidado!$D$5:D79,"*"&amp;H$3&amp;"*")=1,1,0),0))</f>
        <v>0</v>
      </c>
      <c r="I79" s="0" t="n">
        <f aca="false">IF(OR(I$3="",Consolidado!$D79=""),0,IF(ISNUMBER(SEARCH(I$3,Consolidado!$D79)),IF(COUNTIFS(Consolidado!$AC$5:AC79,Consolidado!$AC79,Consolidado!$D$5:D79,"*"&amp;I$3&amp;"*")=1,1,0),0))</f>
        <v>0</v>
      </c>
      <c r="J79" s="0" t="n">
        <f aca="false">IF(OR(J$3="",Consolidado!$D79=""),0,IF(ISNUMBER(SEARCH(J$3,Consolidado!$D79)),IF(COUNTIFS(Consolidado!$AC$5:AC79,Consolidado!$AC79,Consolidado!$D$5:D79,"*"&amp;J$3&amp;"*")=1,1,0),0))</f>
        <v>0</v>
      </c>
      <c r="K79" s="0" t="n">
        <f aca="false">IF(OR(K$3="",Consolidado!$D79=""),0,IF(ISNUMBER(SEARCH(K$3,Consolidado!$D79)),IF(COUNTIFS(Consolidado!$AC$5:AC79,Consolidado!$AC79,Consolidado!$D$5:D79,"*"&amp;K$3&amp;"*")=1,1,0),0))</f>
        <v>0</v>
      </c>
      <c r="L79" s="0" t="n">
        <f aca="false">IF(OR(L$3="",Consolidado!$D79=""),0,IF(ISNUMBER(SEARCH(L$3,Consolidado!$D79)),IF(COUNTIFS(Consolidado!$AC$5:AC79,Consolidado!$AC79,Consolidado!$D$5:D79,"*"&amp;L$3&amp;"*")=1,1,0),0))</f>
        <v>0</v>
      </c>
      <c r="M79" s="0" t="n">
        <f aca="false">IF(OR(M$3="",Consolidado!$D79=""),0,IF(ISNUMBER(SEARCH(M$3,Consolidado!$D79)),IF(COUNTIFS(Consolidado!$AC$5:AC79,Consolidado!$AC79,Consolidado!$D$5:D79,"*"&amp;M$3&amp;"*")=1,1,0),0))</f>
        <v>0</v>
      </c>
      <c r="N79" s="0" t="n">
        <f aca="false">IF(OR(N$3="",Consolidado!$D79=""),0,IF(ISNUMBER(SEARCH(N$3,Consolidado!$D79)),IF(COUNTIFS(Consolidado!$AC$5:AC79,Consolidado!$AC79,Consolidado!$D$5:D79,"*"&amp;N$3&amp;"*")=1,1,0),0))</f>
        <v>0</v>
      </c>
      <c r="O79" s="0" t="n">
        <f aca="false">IF(OR(O$3="",Consolidado!$D79=""),0,IF(ISNUMBER(SEARCH(O$3,Consolidado!$D79)),IF(COUNTIFS(Consolidado!$AC$5:AC79,Consolidado!$AC79,Consolidado!$D$5:D79,"*"&amp;O$3&amp;"*")=1,1,0),0))</f>
        <v>0</v>
      </c>
      <c r="P79" s="0" t="n">
        <f aca="false">IF(OR(P$3="",Consolidado!$D79=""),0,IF(ISNUMBER(SEARCH(P$3,Consolidado!$D79)),IF(COUNTIFS(Consolidado!$AC$5:AC79,Consolidado!$AC79,Consolidado!$D$5:D79,"*"&amp;P$3&amp;"*")=1,1,0),0))</f>
        <v>0</v>
      </c>
      <c r="Q79" s="0" t="n">
        <f aca="false">IF(OR(Q$3="",Consolidado!$D79=""),0,IF(ISNUMBER(SEARCH(Q$3,Consolidado!$D79)),IF(COUNTIFS(Consolidado!$AC$5:AC79,Consolidado!$AC79,Consolidado!$D$5:D79,"*"&amp;Q$3&amp;"*")=1,1,0),0))</f>
        <v>0</v>
      </c>
      <c r="R79" s="0" t="n">
        <f aca="false">IF(OR(R$3="",Consolidado!$D79=""),0,IF(ISNUMBER(SEARCH(R$3,Consolidado!$D79)),IF(COUNTIFS(Consolidado!$AC$5:AC79,Consolidado!$AC79,Consolidado!$D$5:D79,"*"&amp;R$3&amp;"*")=1,1,0),0))</f>
        <v>0</v>
      </c>
      <c r="S79" s="0" t="n">
        <f aca="false">IF(OR(S$3="",Consolidado!$D79=""),0,IF(ISNUMBER(SEARCH(S$3,Consolidado!$D79)),IF(COUNTIFS(Consolidado!$AC$5:AC79,Consolidado!$AC79,Consolidado!$D$5:D79,"*"&amp;S$3&amp;"*")=1,1,0),0))</f>
        <v>0</v>
      </c>
      <c r="T79" s="0" t="n">
        <f aca="false">IF(OR(T$3="",Consolidado!$D79=""),0,IF(ISNUMBER(SEARCH(T$3,Consolidado!$D79)),IF(COUNTIFS(Consolidado!$AC$5:AC79,Consolidado!$AC79,Consolidado!$D$5:D79,"*"&amp;T$3&amp;"*")=1,1,0),0))</f>
        <v>0</v>
      </c>
      <c r="U79" s="0" t="n">
        <f aca="false">IF(OR(U$3="",Consolidado!$D79=""),0,IF(ISNUMBER(SEARCH(U$3,Consolidado!$D79)),IF(COUNTIFS(Consolidado!$AC$5:AC79,Consolidado!$AC79,Consolidado!$D$5:D79,"*"&amp;U$3&amp;"*")=1,1,0),0))</f>
        <v>0</v>
      </c>
      <c r="V79" s="0" t="n">
        <f aca="false">IF(OR(V$3="",Consolidado!$D79=""),0,IF(ISNUMBER(SEARCH(V$3,Consolidado!$D79)),IF(COUNTIFS(Consolidado!$AC$5:AC79,Consolidado!$AC79,Consolidado!$D$5:D79,"*"&amp;V$3&amp;"*")=1,1,0),0))</f>
        <v>0</v>
      </c>
      <c r="W79" s="0" t="n">
        <f aca="false">IF(OR(W$3="",Consolidado!$D79=""),0,IF(ISNUMBER(SEARCH(W$3,Consolidado!$D79)),IF(COUNTIFS(Consolidado!$AC$5:AC79,Consolidado!$AC79,Consolidado!$D$5:D79,"*"&amp;W$3&amp;"*")=1,1,0),0))</f>
        <v>0</v>
      </c>
      <c r="X79" s="0" t="n">
        <f aca="false">IF(OR(X$3="",Consolidado!$D79=""),0,IF(ISNUMBER(SEARCH(X$3,Consolidado!$D79)),IF(COUNTIFS(Consolidado!$AC$5:AC79,Consolidado!$AC79,Consolidado!$D$5:D79,"*"&amp;X$3&amp;"*")=1,1,0),0))</f>
        <v>0</v>
      </c>
      <c r="Y79" s="0" t="n">
        <f aca="false">IF(OR(Y$3="",Consolidado!$D79=""),0,IF(ISNUMBER(SEARCH(Y$3,Consolidado!$D79)),IF(COUNTIFS(Consolidado!$AC$5:AC79,Consolidado!$AC79,Consolidado!$D$5:D79,"*"&amp;Y$3&amp;"*")=1,1,0),0))</f>
        <v>0</v>
      </c>
      <c r="Z79" s="0" t="n">
        <f aca="false">IF(OR(Z$3="",Consolidado!$D79=""),0,IF(ISNUMBER(SEARCH(Z$3,Consolidado!$D79)),IF(COUNTIFS(Consolidado!$AC$5:AC79,Consolidado!$AC79,Consolidado!$D$5:D79,"*"&amp;Z$3&amp;"*")=1,1,0),0))</f>
        <v>0</v>
      </c>
      <c r="AA79" s="0" t="n">
        <f aca="false">IF(OR(AA$3="",Consolidado!$D79=""),0,IF(ISNUMBER(SEARCH(AA$3,Consolidado!$D79)),IF(COUNTIFS(Consolidado!$AC$5:AC79,Consolidado!$AC79,Consolidado!$D$5:D79,"*"&amp;AA$3&amp;"*")=1,1,0),0))</f>
        <v>0</v>
      </c>
      <c r="AB79" s="0" t="n">
        <f aca="false">IF(OR(AB$3="",Consolidado!$D79=""),0,IF(ISNUMBER(SEARCH(AB$3,Consolidado!$D79)),IF(COUNTIFS(Consolidado!$AC$5:AC79,Consolidado!$AC79,Consolidado!$D$5:D79,"*"&amp;AB$3&amp;"*")=1,1,0),0))</f>
        <v>0</v>
      </c>
      <c r="AC79" s="0" t="n">
        <f aca="false">IF(OR(AC$3="",Consolidado!$D79=""),0,IF(ISNUMBER(SEARCH(AC$3,Consolidado!$D79)),IF(COUNTIFS(Consolidado!$AC$5:AC79,Consolidado!$AC79,Consolidado!$D$5:D79,"*"&amp;AC$3&amp;"*")=1,1,0),0))</f>
        <v>0</v>
      </c>
      <c r="AD79" s="0" t="n">
        <f aca="false">IF(OR(AD$3="",Consolidado!$D79=""),0,IF(ISNUMBER(SEARCH(AD$3,Consolidado!$D79)),IF(COUNTIFS(Consolidado!$AC$5:AC79,Consolidado!$AC79,Consolidado!$D$5:D79,"*"&amp;AD$3&amp;"*")=1,1,0),0))</f>
        <v>0</v>
      </c>
      <c r="AE79" s="0" t="n">
        <f aca="false">IF(OR(AE$3="",Consolidado!$D79=""),0,IF(ISNUMBER(SEARCH(AE$3,Consolidado!$D79)),IF(COUNTIFS(Consolidado!$AC$5:AC79,Consolidado!$AC79,Consolidado!$D$5:D79,"*"&amp;AE$3&amp;"*")=1,1,0),0))</f>
        <v>0</v>
      </c>
      <c r="AF79" s="0" t="n">
        <f aca="false">IF(OR(AF$3="",Consolidado!$D79=""),0,IF(ISNUMBER(SEARCH(AF$3,Consolidado!$D79)),IF(COUNTIFS(Consolidado!$AC$5:AC79,Consolidado!$AC79,Consolidado!$D$5:D79,"*"&amp;AF$3&amp;"*")=1,1,0),0))</f>
        <v>0</v>
      </c>
      <c r="AG79" s="0" t="n">
        <f aca="false">IF(OR(AG$3="",Consolidado!$D79=""),0,IF(ISNUMBER(SEARCH(AG$3,Consolidado!$D79)),IF(COUNTIFS(Consolidado!$AC$5:AC79,Consolidado!$AC79,Consolidado!$D$5:D79,"*"&amp;AG$3&amp;"*")=1,1,0),0))</f>
        <v>0</v>
      </c>
      <c r="AH79" s="0" t="n">
        <f aca="false">IF(OR(AH$3="",Consolidado!$D79=""),0,IF(ISNUMBER(SEARCH(AH$3,Consolidado!$D79)),IF(COUNTIFS(Consolidado!$AC$5:AC79,Consolidado!$AC79,Consolidado!$D$5:D79,"*"&amp;AH$3&amp;"*")=1,1,0),0))</f>
        <v>0</v>
      </c>
      <c r="AI79" s="0" t="n">
        <f aca="false">IF(OR(AI$3="",Consolidado!$D79=""),0,IF(ISNUMBER(SEARCH(AI$3,Consolidado!$D79)),IF(COUNTIFS(Consolidado!$AC$5:AC79,Consolidado!$AC79,Consolidado!$D$5:D79,"*"&amp;AI$3&amp;"*")=1,1,0),0))</f>
        <v>0</v>
      </c>
      <c r="AJ79" s="0" t="n">
        <f aca="false">IF(OR(AJ$3="",Consolidado!$D79=""),0,IF(ISNUMBER(SEARCH(AJ$3,Consolidado!$D79)),IF(COUNTIFS(Consolidado!$AC$5:AC79,Consolidado!$AC79,Consolidado!$D$5:D79,"*"&amp;AJ$3&amp;"*")=1,1,0),0))</f>
        <v>0</v>
      </c>
      <c r="AK79" s="0" t="n">
        <f aca="false">IF(OR(AK$3="",Consolidado!$D79=""),0,IF(ISNUMBER(SEARCH(AK$3,Consolidado!$D79)),IF(COUNTIFS(Consolidado!$AC$5:AC79,Consolidado!$AC79,Consolidado!$D$5:D79,"*"&amp;AK$3&amp;"*")=1,1,0),0))</f>
        <v>0</v>
      </c>
      <c r="AL79" s="0" t="n">
        <f aca="false">IF(OR(AL$3="",Consolidado!$D79=""),0,IF(ISNUMBER(SEARCH(AL$3,Consolidado!$D79)),IF(COUNTIFS(Consolidado!$AC$5:AC79,Consolidado!$AC79,Consolidado!$D$5:D79,"*"&amp;AL$3&amp;"*")=1,1,0),0))</f>
        <v>0</v>
      </c>
      <c r="AM79" s="0" t="n">
        <f aca="false">IF(OR(AM$3="",Consolidado!$D79=""),0,IF(ISNUMBER(SEARCH(AM$3,Consolidado!$D79)),IF(COUNTIFS(Consolidado!$AC$5:AC79,Consolidado!$AC79,Consolidado!$D$5:D79,"*"&amp;AM$3&amp;"*")=1,1,0),0))</f>
        <v>0</v>
      </c>
      <c r="AN79" s="0" t="n">
        <f aca="false">IF(OR(AN$3="",Consolidado!$D79=""),0,IF(ISNUMBER(SEARCH(AN$3,Consolidado!$D79)),IF(COUNTIFS(Consolidado!$AC$5:AC79,Consolidado!$AC79,Consolidado!$D$5:D79,"*"&amp;AN$3&amp;"*")=1,1,0),0))</f>
        <v>0</v>
      </c>
      <c r="AO79" s="0" t="n">
        <f aca="false">IF(OR(AO$3="",Consolidado!$D79=""),0,IF(ISNUMBER(SEARCH(AO$3,Consolidado!$D79)),IF(COUNTIFS(Consolidado!$AC$5:AC79,Consolidado!$AC79,Consolidado!$D$5:D79,"*"&amp;AO$3&amp;"*")=1,1,0),0))</f>
        <v>0</v>
      </c>
    </row>
    <row r="80" customFormat="false" ht="15" hidden="false" customHeight="false" outlineLevel="0" collapsed="false">
      <c r="B80" s="0" t="n">
        <f aca="false">IF(OR(B$3="",Consolidado!$D80=""),0,IF(ISNUMBER(SEARCH(B$3,Consolidado!$D80)),IF(COUNTIFS(Consolidado!$AC$5:AC80,Consolidado!$AC80,Consolidado!$D$5:D80,"*"&amp;B$3&amp;"*")=1,1,0),0))</f>
        <v>0</v>
      </c>
      <c r="C80" s="0" t="n">
        <f aca="false">IF(OR(C$3="",Consolidado!$D80=""),0,IF(ISNUMBER(SEARCH(C$3,Consolidado!$D80)),IF(COUNTIFS(Consolidado!$AC$5:AC80,Consolidado!$AC80,Consolidado!$D$5:D80,"*"&amp;C$3&amp;"*")=1,1,0),0))</f>
        <v>0</v>
      </c>
      <c r="D80" s="0" t="n">
        <f aca="false">IF(OR(D$3="",Consolidado!$D80=""),0,IF(ISNUMBER(SEARCH(D$3,Consolidado!$D80)),IF(COUNTIFS(Consolidado!$AC$5:AC80,Consolidado!$AC80,Consolidado!$D$5:D80,"*"&amp;D$3&amp;"*")=1,1,0),0))</f>
        <v>0</v>
      </c>
      <c r="E80" s="0" t="n">
        <f aca="false">IF(OR(E$3="",Consolidado!$D80=""),0,IF(ISNUMBER(SEARCH(E$3,Consolidado!$D80)),IF(COUNTIFS(Consolidado!$AC$5:AC80,Consolidado!$AC80,Consolidado!$D$5:D80,"*"&amp;E$3&amp;"*")=1,1,0),0))</f>
        <v>0</v>
      </c>
      <c r="F80" s="0" t="n">
        <f aca="false">IF(OR(F$3="",Consolidado!$D80=""),0,IF(ISNUMBER(SEARCH(F$3,Consolidado!$D80)),IF(COUNTIFS(Consolidado!$AC$5:AC80,Consolidado!$AC80,Consolidado!$D$5:D80,"*"&amp;F$3&amp;"*")=1,1,0),0))</f>
        <v>0</v>
      </c>
      <c r="G80" s="0" t="n">
        <f aca="false">IF(OR(G$3="",Consolidado!$D80=""),0,IF(ISNUMBER(SEARCH(G$3,Consolidado!$D80)),IF(COUNTIFS(Consolidado!$AC$5:AC80,Consolidado!$AC80,Consolidado!$D$5:D80,"*"&amp;G$3&amp;"*")=1,1,0),0))</f>
        <v>0</v>
      </c>
      <c r="H80" s="0" t="n">
        <f aca="false">IF(OR(H$3="",Consolidado!$D80=""),0,IF(ISNUMBER(SEARCH(H$3,Consolidado!$D80)),IF(COUNTIFS(Consolidado!$AC$5:AC80,Consolidado!$AC80,Consolidado!$D$5:D80,"*"&amp;H$3&amp;"*")=1,1,0),0))</f>
        <v>0</v>
      </c>
      <c r="I80" s="0" t="n">
        <f aca="false">IF(OR(I$3="",Consolidado!$D80=""),0,IF(ISNUMBER(SEARCH(I$3,Consolidado!$D80)),IF(COUNTIFS(Consolidado!$AC$5:AC80,Consolidado!$AC80,Consolidado!$D$5:D80,"*"&amp;I$3&amp;"*")=1,1,0),0))</f>
        <v>0</v>
      </c>
      <c r="J80" s="0" t="n">
        <f aca="false">IF(OR(J$3="",Consolidado!$D80=""),0,IF(ISNUMBER(SEARCH(J$3,Consolidado!$D80)),IF(COUNTIFS(Consolidado!$AC$5:AC80,Consolidado!$AC80,Consolidado!$D$5:D80,"*"&amp;J$3&amp;"*")=1,1,0),0))</f>
        <v>0</v>
      </c>
      <c r="K80" s="0" t="n">
        <f aca="false">IF(OR(K$3="",Consolidado!$D80=""),0,IF(ISNUMBER(SEARCH(K$3,Consolidado!$D80)),IF(COUNTIFS(Consolidado!$AC$5:AC80,Consolidado!$AC80,Consolidado!$D$5:D80,"*"&amp;K$3&amp;"*")=1,1,0),0))</f>
        <v>0</v>
      </c>
      <c r="L80" s="0" t="n">
        <f aca="false">IF(OR(L$3="",Consolidado!$D80=""),0,IF(ISNUMBER(SEARCH(L$3,Consolidado!$D80)),IF(COUNTIFS(Consolidado!$AC$5:AC80,Consolidado!$AC80,Consolidado!$D$5:D80,"*"&amp;L$3&amp;"*")=1,1,0),0))</f>
        <v>0</v>
      </c>
      <c r="M80" s="0" t="n">
        <f aca="false">IF(OR(M$3="",Consolidado!$D80=""),0,IF(ISNUMBER(SEARCH(M$3,Consolidado!$D80)),IF(COUNTIFS(Consolidado!$AC$5:AC80,Consolidado!$AC80,Consolidado!$D$5:D80,"*"&amp;M$3&amp;"*")=1,1,0),0))</f>
        <v>0</v>
      </c>
      <c r="N80" s="0" t="n">
        <f aca="false">IF(OR(N$3="",Consolidado!$D80=""),0,IF(ISNUMBER(SEARCH(N$3,Consolidado!$D80)),IF(COUNTIFS(Consolidado!$AC$5:AC80,Consolidado!$AC80,Consolidado!$D$5:D80,"*"&amp;N$3&amp;"*")=1,1,0),0))</f>
        <v>0</v>
      </c>
      <c r="O80" s="0" t="n">
        <f aca="false">IF(OR(O$3="",Consolidado!$D80=""),0,IF(ISNUMBER(SEARCH(O$3,Consolidado!$D80)),IF(COUNTIFS(Consolidado!$AC$5:AC80,Consolidado!$AC80,Consolidado!$D$5:D80,"*"&amp;O$3&amp;"*")=1,1,0),0))</f>
        <v>0</v>
      </c>
      <c r="P80" s="0" t="n">
        <f aca="false">IF(OR(P$3="",Consolidado!$D80=""),0,IF(ISNUMBER(SEARCH(P$3,Consolidado!$D80)),IF(COUNTIFS(Consolidado!$AC$5:AC80,Consolidado!$AC80,Consolidado!$D$5:D80,"*"&amp;P$3&amp;"*")=1,1,0),0))</f>
        <v>0</v>
      </c>
      <c r="Q80" s="0" t="n">
        <f aca="false">IF(OR(Q$3="",Consolidado!$D80=""),0,IF(ISNUMBER(SEARCH(Q$3,Consolidado!$D80)),IF(COUNTIFS(Consolidado!$AC$5:AC80,Consolidado!$AC80,Consolidado!$D$5:D80,"*"&amp;Q$3&amp;"*")=1,1,0),0))</f>
        <v>0</v>
      </c>
      <c r="R80" s="0" t="n">
        <f aca="false">IF(OR(R$3="",Consolidado!$D80=""),0,IF(ISNUMBER(SEARCH(R$3,Consolidado!$D80)),IF(COUNTIFS(Consolidado!$AC$5:AC80,Consolidado!$AC80,Consolidado!$D$5:D80,"*"&amp;R$3&amp;"*")=1,1,0),0))</f>
        <v>0</v>
      </c>
      <c r="S80" s="0" t="n">
        <f aca="false">IF(OR(S$3="",Consolidado!$D80=""),0,IF(ISNUMBER(SEARCH(S$3,Consolidado!$D80)),IF(COUNTIFS(Consolidado!$AC$5:AC80,Consolidado!$AC80,Consolidado!$D$5:D80,"*"&amp;S$3&amp;"*")=1,1,0),0))</f>
        <v>0</v>
      </c>
      <c r="T80" s="0" t="n">
        <f aca="false">IF(OR(T$3="",Consolidado!$D80=""),0,IF(ISNUMBER(SEARCH(T$3,Consolidado!$D80)),IF(COUNTIFS(Consolidado!$AC$5:AC80,Consolidado!$AC80,Consolidado!$D$5:D80,"*"&amp;T$3&amp;"*")=1,1,0),0))</f>
        <v>0</v>
      </c>
      <c r="U80" s="0" t="n">
        <f aca="false">IF(OR(U$3="",Consolidado!$D80=""),0,IF(ISNUMBER(SEARCH(U$3,Consolidado!$D80)),IF(COUNTIFS(Consolidado!$AC$5:AC80,Consolidado!$AC80,Consolidado!$D$5:D80,"*"&amp;U$3&amp;"*")=1,1,0),0))</f>
        <v>0</v>
      </c>
      <c r="V80" s="0" t="n">
        <f aca="false">IF(OR(V$3="",Consolidado!$D80=""),0,IF(ISNUMBER(SEARCH(V$3,Consolidado!$D80)),IF(COUNTIFS(Consolidado!$AC$5:AC80,Consolidado!$AC80,Consolidado!$D$5:D80,"*"&amp;V$3&amp;"*")=1,1,0),0))</f>
        <v>0</v>
      </c>
      <c r="W80" s="0" t="n">
        <f aca="false">IF(OR(W$3="",Consolidado!$D80=""),0,IF(ISNUMBER(SEARCH(W$3,Consolidado!$D80)),IF(COUNTIFS(Consolidado!$AC$5:AC80,Consolidado!$AC80,Consolidado!$D$5:D80,"*"&amp;W$3&amp;"*")=1,1,0),0))</f>
        <v>0</v>
      </c>
      <c r="X80" s="0" t="n">
        <f aca="false">IF(OR(X$3="",Consolidado!$D80=""),0,IF(ISNUMBER(SEARCH(X$3,Consolidado!$D80)),IF(COUNTIFS(Consolidado!$AC$5:AC80,Consolidado!$AC80,Consolidado!$D$5:D80,"*"&amp;X$3&amp;"*")=1,1,0),0))</f>
        <v>0</v>
      </c>
      <c r="Y80" s="0" t="n">
        <f aca="false">IF(OR(Y$3="",Consolidado!$D80=""),0,IF(ISNUMBER(SEARCH(Y$3,Consolidado!$D80)),IF(COUNTIFS(Consolidado!$AC$5:AC80,Consolidado!$AC80,Consolidado!$D$5:D80,"*"&amp;Y$3&amp;"*")=1,1,0),0))</f>
        <v>0</v>
      </c>
      <c r="Z80" s="0" t="n">
        <f aca="false">IF(OR(Z$3="",Consolidado!$D80=""),0,IF(ISNUMBER(SEARCH(Z$3,Consolidado!$D80)),IF(COUNTIFS(Consolidado!$AC$5:AC80,Consolidado!$AC80,Consolidado!$D$5:D80,"*"&amp;Z$3&amp;"*")=1,1,0),0))</f>
        <v>0</v>
      </c>
      <c r="AA80" s="0" t="n">
        <f aca="false">IF(OR(AA$3="",Consolidado!$D80=""),0,IF(ISNUMBER(SEARCH(AA$3,Consolidado!$D80)),IF(COUNTIFS(Consolidado!$AC$5:AC80,Consolidado!$AC80,Consolidado!$D$5:D80,"*"&amp;AA$3&amp;"*")=1,1,0),0))</f>
        <v>0</v>
      </c>
      <c r="AB80" s="0" t="n">
        <f aca="false">IF(OR(AB$3="",Consolidado!$D80=""),0,IF(ISNUMBER(SEARCH(AB$3,Consolidado!$D80)),IF(COUNTIFS(Consolidado!$AC$5:AC80,Consolidado!$AC80,Consolidado!$D$5:D80,"*"&amp;AB$3&amp;"*")=1,1,0),0))</f>
        <v>0</v>
      </c>
      <c r="AC80" s="0" t="n">
        <f aca="false">IF(OR(AC$3="",Consolidado!$D80=""),0,IF(ISNUMBER(SEARCH(AC$3,Consolidado!$D80)),IF(COUNTIFS(Consolidado!$AC$5:AC80,Consolidado!$AC80,Consolidado!$D$5:D80,"*"&amp;AC$3&amp;"*")=1,1,0),0))</f>
        <v>0</v>
      </c>
      <c r="AD80" s="0" t="n">
        <f aca="false">IF(OR(AD$3="",Consolidado!$D80=""),0,IF(ISNUMBER(SEARCH(AD$3,Consolidado!$D80)),IF(COUNTIFS(Consolidado!$AC$5:AC80,Consolidado!$AC80,Consolidado!$D$5:D80,"*"&amp;AD$3&amp;"*")=1,1,0),0))</f>
        <v>0</v>
      </c>
      <c r="AE80" s="0" t="n">
        <f aca="false">IF(OR(AE$3="",Consolidado!$D80=""),0,IF(ISNUMBER(SEARCH(AE$3,Consolidado!$D80)),IF(COUNTIFS(Consolidado!$AC$5:AC80,Consolidado!$AC80,Consolidado!$D$5:D80,"*"&amp;AE$3&amp;"*")=1,1,0),0))</f>
        <v>0</v>
      </c>
      <c r="AF80" s="0" t="n">
        <f aca="false">IF(OR(AF$3="",Consolidado!$D80=""),0,IF(ISNUMBER(SEARCH(AF$3,Consolidado!$D80)),IF(COUNTIFS(Consolidado!$AC$5:AC80,Consolidado!$AC80,Consolidado!$D$5:D80,"*"&amp;AF$3&amp;"*")=1,1,0),0))</f>
        <v>0</v>
      </c>
      <c r="AG80" s="0" t="n">
        <f aca="false">IF(OR(AG$3="",Consolidado!$D80=""),0,IF(ISNUMBER(SEARCH(AG$3,Consolidado!$D80)),IF(COUNTIFS(Consolidado!$AC$5:AC80,Consolidado!$AC80,Consolidado!$D$5:D80,"*"&amp;AG$3&amp;"*")=1,1,0),0))</f>
        <v>0</v>
      </c>
      <c r="AH80" s="0" t="n">
        <f aca="false">IF(OR(AH$3="",Consolidado!$D80=""),0,IF(ISNUMBER(SEARCH(AH$3,Consolidado!$D80)),IF(COUNTIFS(Consolidado!$AC$5:AC80,Consolidado!$AC80,Consolidado!$D$5:D80,"*"&amp;AH$3&amp;"*")=1,1,0),0))</f>
        <v>0</v>
      </c>
      <c r="AI80" s="0" t="n">
        <f aca="false">IF(OR(AI$3="",Consolidado!$D80=""),0,IF(ISNUMBER(SEARCH(AI$3,Consolidado!$D80)),IF(COUNTIFS(Consolidado!$AC$5:AC80,Consolidado!$AC80,Consolidado!$D$5:D80,"*"&amp;AI$3&amp;"*")=1,1,0),0))</f>
        <v>0</v>
      </c>
      <c r="AJ80" s="0" t="n">
        <f aca="false">IF(OR(AJ$3="",Consolidado!$D80=""),0,IF(ISNUMBER(SEARCH(AJ$3,Consolidado!$D80)),IF(COUNTIFS(Consolidado!$AC$5:AC80,Consolidado!$AC80,Consolidado!$D$5:D80,"*"&amp;AJ$3&amp;"*")=1,1,0),0))</f>
        <v>0</v>
      </c>
      <c r="AK80" s="0" t="n">
        <f aca="false">IF(OR(AK$3="",Consolidado!$D80=""),0,IF(ISNUMBER(SEARCH(AK$3,Consolidado!$D80)),IF(COUNTIFS(Consolidado!$AC$5:AC80,Consolidado!$AC80,Consolidado!$D$5:D80,"*"&amp;AK$3&amp;"*")=1,1,0),0))</f>
        <v>0</v>
      </c>
      <c r="AL80" s="0" t="n">
        <f aca="false">IF(OR(AL$3="",Consolidado!$D80=""),0,IF(ISNUMBER(SEARCH(AL$3,Consolidado!$D80)),IF(COUNTIFS(Consolidado!$AC$5:AC80,Consolidado!$AC80,Consolidado!$D$5:D80,"*"&amp;AL$3&amp;"*")=1,1,0),0))</f>
        <v>0</v>
      </c>
      <c r="AM80" s="0" t="n">
        <f aca="false">IF(OR(AM$3="",Consolidado!$D80=""),0,IF(ISNUMBER(SEARCH(AM$3,Consolidado!$D80)),IF(COUNTIFS(Consolidado!$AC$5:AC80,Consolidado!$AC80,Consolidado!$D$5:D80,"*"&amp;AM$3&amp;"*")=1,1,0),0))</f>
        <v>0</v>
      </c>
      <c r="AN80" s="0" t="n">
        <f aca="false">IF(OR(AN$3="",Consolidado!$D80=""),0,IF(ISNUMBER(SEARCH(AN$3,Consolidado!$D80)),IF(COUNTIFS(Consolidado!$AC$5:AC80,Consolidado!$AC80,Consolidado!$D$5:D80,"*"&amp;AN$3&amp;"*")=1,1,0),0))</f>
        <v>0</v>
      </c>
      <c r="AO80" s="0" t="n">
        <f aca="false">IF(OR(AO$3="",Consolidado!$D80=""),0,IF(ISNUMBER(SEARCH(AO$3,Consolidado!$D80)),IF(COUNTIFS(Consolidado!$AC$5:AC80,Consolidado!$AC80,Consolidado!$D$5:D80,"*"&amp;AO$3&amp;"*")=1,1,0),0))</f>
        <v>0</v>
      </c>
    </row>
    <row r="81" customFormat="false" ht="15" hidden="false" customHeight="false" outlineLevel="0" collapsed="false">
      <c r="B81" s="0" t="n">
        <f aca="false">IF(OR(B$3="",Consolidado!$D81=""),0,IF(ISNUMBER(SEARCH(B$3,Consolidado!$D81)),IF(COUNTIFS(Consolidado!$AC$5:AC81,Consolidado!$AC81,Consolidado!$D$5:D81,"*"&amp;B$3&amp;"*")=1,1,0),0))</f>
        <v>0</v>
      </c>
      <c r="C81" s="0" t="n">
        <f aca="false">IF(OR(C$3="",Consolidado!$D81=""),0,IF(ISNUMBER(SEARCH(C$3,Consolidado!$D81)),IF(COUNTIFS(Consolidado!$AC$5:AC81,Consolidado!$AC81,Consolidado!$D$5:D81,"*"&amp;C$3&amp;"*")=1,1,0),0))</f>
        <v>0</v>
      </c>
      <c r="D81" s="0" t="n">
        <f aca="false">IF(OR(D$3="",Consolidado!$D81=""),0,IF(ISNUMBER(SEARCH(D$3,Consolidado!$D81)),IF(COUNTIFS(Consolidado!$AC$5:AC81,Consolidado!$AC81,Consolidado!$D$5:D81,"*"&amp;D$3&amp;"*")=1,1,0),0))</f>
        <v>0</v>
      </c>
      <c r="E81" s="0" t="n">
        <f aca="false">IF(OR(E$3="",Consolidado!$D81=""),0,IF(ISNUMBER(SEARCH(E$3,Consolidado!$D81)),IF(COUNTIFS(Consolidado!$AC$5:AC81,Consolidado!$AC81,Consolidado!$D$5:D81,"*"&amp;E$3&amp;"*")=1,1,0),0))</f>
        <v>0</v>
      </c>
      <c r="F81" s="0" t="n">
        <f aca="false">IF(OR(F$3="",Consolidado!$D81=""),0,IF(ISNUMBER(SEARCH(F$3,Consolidado!$D81)),IF(COUNTIFS(Consolidado!$AC$5:AC81,Consolidado!$AC81,Consolidado!$D$5:D81,"*"&amp;F$3&amp;"*")=1,1,0),0))</f>
        <v>0</v>
      </c>
      <c r="G81" s="0" t="n">
        <f aca="false">IF(OR(G$3="",Consolidado!$D81=""),0,IF(ISNUMBER(SEARCH(G$3,Consolidado!$D81)),IF(COUNTIFS(Consolidado!$AC$5:AC81,Consolidado!$AC81,Consolidado!$D$5:D81,"*"&amp;G$3&amp;"*")=1,1,0),0))</f>
        <v>0</v>
      </c>
      <c r="H81" s="0" t="n">
        <f aca="false">IF(OR(H$3="",Consolidado!$D81=""),0,IF(ISNUMBER(SEARCH(H$3,Consolidado!$D81)),IF(COUNTIFS(Consolidado!$AC$5:AC81,Consolidado!$AC81,Consolidado!$D$5:D81,"*"&amp;H$3&amp;"*")=1,1,0),0))</f>
        <v>0</v>
      </c>
      <c r="I81" s="0" t="n">
        <f aca="false">IF(OR(I$3="",Consolidado!$D81=""),0,IF(ISNUMBER(SEARCH(I$3,Consolidado!$D81)),IF(COUNTIFS(Consolidado!$AC$5:AC81,Consolidado!$AC81,Consolidado!$D$5:D81,"*"&amp;I$3&amp;"*")=1,1,0),0))</f>
        <v>0</v>
      </c>
      <c r="J81" s="0" t="n">
        <f aca="false">IF(OR(J$3="",Consolidado!$D81=""),0,IF(ISNUMBER(SEARCH(J$3,Consolidado!$D81)),IF(COUNTIFS(Consolidado!$AC$5:AC81,Consolidado!$AC81,Consolidado!$D$5:D81,"*"&amp;J$3&amp;"*")=1,1,0),0))</f>
        <v>0</v>
      </c>
      <c r="K81" s="0" t="n">
        <f aca="false">IF(OR(K$3="",Consolidado!$D81=""),0,IF(ISNUMBER(SEARCH(K$3,Consolidado!$D81)),IF(COUNTIFS(Consolidado!$AC$5:AC81,Consolidado!$AC81,Consolidado!$D$5:D81,"*"&amp;K$3&amp;"*")=1,1,0),0))</f>
        <v>0</v>
      </c>
      <c r="L81" s="0" t="n">
        <f aca="false">IF(OR(L$3="",Consolidado!$D81=""),0,IF(ISNUMBER(SEARCH(L$3,Consolidado!$D81)),IF(COUNTIFS(Consolidado!$AC$5:AC81,Consolidado!$AC81,Consolidado!$D$5:D81,"*"&amp;L$3&amp;"*")=1,1,0),0))</f>
        <v>0</v>
      </c>
      <c r="M81" s="0" t="n">
        <f aca="false">IF(OR(M$3="",Consolidado!$D81=""),0,IF(ISNUMBER(SEARCH(M$3,Consolidado!$D81)),IF(COUNTIFS(Consolidado!$AC$5:AC81,Consolidado!$AC81,Consolidado!$D$5:D81,"*"&amp;M$3&amp;"*")=1,1,0),0))</f>
        <v>0</v>
      </c>
      <c r="N81" s="0" t="n">
        <f aca="false">IF(OR(N$3="",Consolidado!$D81=""),0,IF(ISNUMBER(SEARCH(N$3,Consolidado!$D81)),IF(COUNTIFS(Consolidado!$AC$5:AC81,Consolidado!$AC81,Consolidado!$D$5:D81,"*"&amp;N$3&amp;"*")=1,1,0),0))</f>
        <v>0</v>
      </c>
      <c r="O81" s="0" t="n">
        <f aca="false">IF(OR(O$3="",Consolidado!$D81=""),0,IF(ISNUMBER(SEARCH(O$3,Consolidado!$D81)),IF(COUNTIFS(Consolidado!$AC$5:AC81,Consolidado!$AC81,Consolidado!$D$5:D81,"*"&amp;O$3&amp;"*")=1,1,0),0))</f>
        <v>0</v>
      </c>
      <c r="P81" s="0" t="n">
        <f aca="false">IF(OR(P$3="",Consolidado!$D81=""),0,IF(ISNUMBER(SEARCH(P$3,Consolidado!$D81)),IF(COUNTIFS(Consolidado!$AC$5:AC81,Consolidado!$AC81,Consolidado!$D$5:D81,"*"&amp;P$3&amp;"*")=1,1,0),0))</f>
        <v>0</v>
      </c>
      <c r="Q81" s="0" t="n">
        <f aca="false">IF(OR(Q$3="",Consolidado!$D81=""),0,IF(ISNUMBER(SEARCH(Q$3,Consolidado!$D81)),IF(COUNTIFS(Consolidado!$AC$5:AC81,Consolidado!$AC81,Consolidado!$D$5:D81,"*"&amp;Q$3&amp;"*")=1,1,0),0))</f>
        <v>0</v>
      </c>
      <c r="R81" s="0" t="n">
        <f aca="false">IF(OR(R$3="",Consolidado!$D81=""),0,IF(ISNUMBER(SEARCH(R$3,Consolidado!$D81)),IF(COUNTIFS(Consolidado!$AC$5:AC81,Consolidado!$AC81,Consolidado!$D$5:D81,"*"&amp;R$3&amp;"*")=1,1,0),0))</f>
        <v>0</v>
      </c>
      <c r="S81" s="0" t="n">
        <f aca="false">IF(OR(S$3="",Consolidado!$D81=""),0,IF(ISNUMBER(SEARCH(S$3,Consolidado!$D81)),IF(COUNTIFS(Consolidado!$AC$5:AC81,Consolidado!$AC81,Consolidado!$D$5:D81,"*"&amp;S$3&amp;"*")=1,1,0),0))</f>
        <v>0</v>
      </c>
      <c r="T81" s="0" t="n">
        <f aca="false">IF(OR(T$3="",Consolidado!$D81=""),0,IF(ISNUMBER(SEARCH(T$3,Consolidado!$D81)),IF(COUNTIFS(Consolidado!$AC$5:AC81,Consolidado!$AC81,Consolidado!$D$5:D81,"*"&amp;T$3&amp;"*")=1,1,0),0))</f>
        <v>0</v>
      </c>
      <c r="U81" s="0" t="n">
        <f aca="false">IF(OR(U$3="",Consolidado!$D81=""),0,IF(ISNUMBER(SEARCH(U$3,Consolidado!$D81)),IF(COUNTIFS(Consolidado!$AC$5:AC81,Consolidado!$AC81,Consolidado!$D$5:D81,"*"&amp;U$3&amp;"*")=1,1,0),0))</f>
        <v>0</v>
      </c>
      <c r="V81" s="0" t="n">
        <f aca="false">IF(OR(V$3="",Consolidado!$D81=""),0,IF(ISNUMBER(SEARCH(V$3,Consolidado!$D81)),IF(COUNTIFS(Consolidado!$AC$5:AC81,Consolidado!$AC81,Consolidado!$D$5:D81,"*"&amp;V$3&amp;"*")=1,1,0),0))</f>
        <v>0</v>
      </c>
      <c r="W81" s="0" t="n">
        <f aca="false">IF(OR(W$3="",Consolidado!$D81=""),0,IF(ISNUMBER(SEARCH(W$3,Consolidado!$D81)),IF(COUNTIFS(Consolidado!$AC$5:AC81,Consolidado!$AC81,Consolidado!$D$5:D81,"*"&amp;W$3&amp;"*")=1,1,0),0))</f>
        <v>0</v>
      </c>
      <c r="X81" s="0" t="n">
        <f aca="false">IF(OR(X$3="",Consolidado!$D81=""),0,IF(ISNUMBER(SEARCH(X$3,Consolidado!$D81)),IF(COUNTIFS(Consolidado!$AC$5:AC81,Consolidado!$AC81,Consolidado!$D$5:D81,"*"&amp;X$3&amp;"*")=1,1,0),0))</f>
        <v>0</v>
      </c>
      <c r="Y81" s="0" t="n">
        <f aca="false">IF(OR(Y$3="",Consolidado!$D81=""),0,IF(ISNUMBER(SEARCH(Y$3,Consolidado!$D81)),IF(COUNTIFS(Consolidado!$AC$5:AC81,Consolidado!$AC81,Consolidado!$D$5:D81,"*"&amp;Y$3&amp;"*")=1,1,0),0))</f>
        <v>0</v>
      </c>
      <c r="Z81" s="0" t="n">
        <f aca="false">IF(OR(Z$3="",Consolidado!$D81=""),0,IF(ISNUMBER(SEARCH(Z$3,Consolidado!$D81)),IF(COUNTIFS(Consolidado!$AC$5:AC81,Consolidado!$AC81,Consolidado!$D$5:D81,"*"&amp;Z$3&amp;"*")=1,1,0),0))</f>
        <v>0</v>
      </c>
      <c r="AA81" s="0" t="n">
        <f aca="false">IF(OR(AA$3="",Consolidado!$D81=""),0,IF(ISNUMBER(SEARCH(AA$3,Consolidado!$D81)),IF(COUNTIFS(Consolidado!$AC$5:AC81,Consolidado!$AC81,Consolidado!$D$5:D81,"*"&amp;AA$3&amp;"*")=1,1,0),0))</f>
        <v>0</v>
      </c>
      <c r="AB81" s="0" t="n">
        <f aca="false">IF(OR(AB$3="",Consolidado!$D81=""),0,IF(ISNUMBER(SEARCH(AB$3,Consolidado!$D81)),IF(COUNTIFS(Consolidado!$AC$5:AC81,Consolidado!$AC81,Consolidado!$D$5:D81,"*"&amp;AB$3&amp;"*")=1,1,0),0))</f>
        <v>0</v>
      </c>
      <c r="AC81" s="0" t="n">
        <f aca="false">IF(OR(AC$3="",Consolidado!$D81=""),0,IF(ISNUMBER(SEARCH(AC$3,Consolidado!$D81)),IF(COUNTIFS(Consolidado!$AC$5:AC81,Consolidado!$AC81,Consolidado!$D$5:D81,"*"&amp;AC$3&amp;"*")=1,1,0),0))</f>
        <v>0</v>
      </c>
      <c r="AD81" s="0" t="n">
        <f aca="false">IF(OR(AD$3="",Consolidado!$D81=""),0,IF(ISNUMBER(SEARCH(AD$3,Consolidado!$D81)),IF(COUNTIFS(Consolidado!$AC$5:AC81,Consolidado!$AC81,Consolidado!$D$5:D81,"*"&amp;AD$3&amp;"*")=1,1,0),0))</f>
        <v>0</v>
      </c>
      <c r="AE81" s="0" t="n">
        <f aca="false">IF(OR(AE$3="",Consolidado!$D81=""),0,IF(ISNUMBER(SEARCH(AE$3,Consolidado!$D81)),IF(COUNTIFS(Consolidado!$AC$5:AC81,Consolidado!$AC81,Consolidado!$D$5:D81,"*"&amp;AE$3&amp;"*")=1,1,0),0))</f>
        <v>0</v>
      </c>
      <c r="AF81" s="0" t="n">
        <f aca="false">IF(OR(AF$3="",Consolidado!$D81=""),0,IF(ISNUMBER(SEARCH(AF$3,Consolidado!$D81)),IF(COUNTIFS(Consolidado!$AC$5:AC81,Consolidado!$AC81,Consolidado!$D$5:D81,"*"&amp;AF$3&amp;"*")=1,1,0),0))</f>
        <v>0</v>
      </c>
      <c r="AG81" s="0" t="n">
        <f aca="false">IF(OR(AG$3="",Consolidado!$D81=""),0,IF(ISNUMBER(SEARCH(AG$3,Consolidado!$D81)),IF(COUNTIFS(Consolidado!$AC$5:AC81,Consolidado!$AC81,Consolidado!$D$5:D81,"*"&amp;AG$3&amp;"*")=1,1,0),0))</f>
        <v>0</v>
      </c>
      <c r="AH81" s="0" t="n">
        <f aca="false">IF(OR(AH$3="",Consolidado!$D81=""),0,IF(ISNUMBER(SEARCH(AH$3,Consolidado!$D81)),IF(COUNTIFS(Consolidado!$AC$5:AC81,Consolidado!$AC81,Consolidado!$D$5:D81,"*"&amp;AH$3&amp;"*")=1,1,0),0))</f>
        <v>0</v>
      </c>
      <c r="AI81" s="0" t="n">
        <f aca="false">IF(OR(AI$3="",Consolidado!$D81=""),0,IF(ISNUMBER(SEARCH(AI$3,Consolidado!$D81)),IF(COUNTIFS(Consolidado!$AC$5:AC81,Consolidado!$AC81,Consolidado!$D$5:D81,"*"&amp;AI$3&amp;"*")=1,1,0),0))</f>
        <v>0</v>
      </c>
      <c r="AJ81" s="0" t="n">
        <f aca="false">IF(OR(AJ$3="",Consolidado!$D81=""),0,IF(ISNUMBER(SEARCH(AJ$3,Consolidado!$D81)),IF(COUNTIFS(Consolidado!$AC$5:AC81,Consolidado!$AC81,Consolidado!$D$5:D81,"*"&amp;AJ$3&amp;"*")=1,1,0),0))</f>
        <v>0</v>
      </c>
      <c r="AK81" s="0" t="n">
        <f aca="false">IF(OR(AK$3="",Consolidado!$D81=""),0,IF(ISNUMBER(SEARCH(AK$3,Consolidado!$D81)),IF(COUNTIFS(Consolidado!$AC$5:AC81,Consolidado!$AC81,Consolidado!$D$5:D81,"*"&amp;AK$3&amp;"*")=1,1,0),0))</f>
        <v>0</v>
      </c>
      <c r="AL81" s="0" t="n">
        <f aca="false">IF(OR(AL$3="",Consolidado!$D81=""),0,IF(ISNUMBER(SEARCH(AL$3,Consolidado!$D81)),IF(COUNTIFS(Consolidado!$AC$5:AC81,Consolidado!$AC81,Consolidado!$D$5:D81,"*"&amp;AL$3&amp;"*")=1,1,0),0))</f>
        <v>0</v>
      </c>
      <c r="AM81" s="0" t="n">
        <f aca="false">IF(OR(AM$3="",Consolidado!$D81=""),0,IF(ISNUMBER(SEARCH(AM$3,Consolidado!$D81)),IF(COUNTIFS(Consolidado!$AC$5:AC81,Consolidado!$AC81,Consolidado!$D$5:D81,"*"&amp;AM$3&amp;"*")=1,1,0),0))</f>
        <v>0</v>
      </c>
      <c r="AN81" s="0" t="n">
        <f aca="false">IF(OR(AN$3="",Consolidado!$D81=""),0,IF(ISNUMBER(SEARCH(AN$3,Consolidado!$D81)),IF(COUNTIFS(Consolidado!$AC$5:AC81,Consolidado!$AC81,Consolidado!$D$5:D81,"*"&amp;AN$3&amp;"*")=1,1,0),0))</f>
        <v>0</v>
      </c>
      <c r="AO81" s="0" t="n">
        <f aca="false">IF(OR(AO$3="",Consolidado!$D81=""),0,IF(ISNUMBER(SEARCH(AO$3,Consolidado!$D81)),IF(COUNTIFS(Consolidado!$AC$5:AC81,Consolidado!$AC81,Consolidado!$D$5:D81,"*"&amp;AO$3&amp;"*")=1,1,0),0))</f>
        <v>0</v>
      </c>
    </row>
    <row r="82" customFormat="false" ht="15" hidden="false" customHeight="false" outlineLevel="0" collapsed="false">
      <c r="B82" s="0" t="n">
        <f aca="false">IF(OR(B$3="",Consolidado!$D82=""),0,IF(ISNUMBER(SEARCH(B$3,Consolidado!$D82)),IF(COUNTIFS(Consolidado!$AC$5:AC82,Consolidado!$AC82,Consolidado!$D$5:D82,"*"&amp;B$3&amp;"*")=1,1,0),0))</f>
        <v>0</v>
      </c>
      <c r="C82" s="0" t="n">
        <f aca="false">IF(OR(C$3="",Consolidado!$D82=""),0,IF(ISNUMBER(SEARCH(C$3,Consolidado!$D82)),IF(COUNTIFS(Consolidado!$AC$5:AC82,Consolidado!$AC82,Consolidado!$D$5:D82,"*"&amp;C$3&amp;"*")=1,1,0),0))</f>
        <v>0</v>
      </c>
      <c r="D82" s="0" t="n">
        <f aca="false">IF(OR(D$3="",Consolidado!$D82=""),0,IF(ISNUMBER(SEARCH(D$3,Consolidado!$D82)),IF(COUNTIFS(Consolidado!$AC$5:AC82,Consolidado!$AC82,Consolidado!$D$5:D82,"*"&amp;D$3&amp;"*")=1,1,0),0))</f>
        <v>0</v>
      </c>
      <c r="E82" s="0" t="n">
        <f aca="false">IF(OR(E$3="",Consolidado!$D82=""),0,IF(ISNUMBER(SEARCH(E$3,Consolidado!$D82)),IF(COUNTIFS(Consolidado!$AC$5:AC82,Consolidado!$AC82,Consolidado!$D$5:D82,"*"&amp;E$3&amp;"*")=1,1,0),0))</f>
        <v>0</v>
      </c>
      <c r="F82" s="0" t="n">
        <f aca="false">IF(OR(F$3="",Consolidado!$D82=""),0,IF(ISNUMBER(SEARCH(F$3,Consolidado!$D82)),IF(COUNTIFS(Consolidado!$AC$5:AC82,Consolidado!$AC82,Consolidado!$D$5:D82,"*"&amp;F$3&amp;"*")=1,1,0),0))</f>
        <v>0</v>
      </c>
      <c r="G82" s="0" t="n">
        <f aca="false">IF(OR(G$3="",Consolidado!$D82=""),0,IF(ISNUMBER(SEARCH(G$3,Consolidado!$D82)),IF(COUNTIFS(Consolidado!$AC$5:AC82,Consolidado!$AC82,Consolidado!$D$5:D82,"*"&amp;G$3&amp;"*")=1,1,0),0))</f>
        <v>0</v>
      </c>
      <c r="H82" s="0" t="n">
        <f aca="false">IF(OR(H$3="",Consolidado!$D82=""),0,IF(ISNUMBER(SEARCH(H$3,Consolidado!$D82)),IF(COUNTIFS(Consolidado!$AC$5:AC82,Consolidado!$AC82,Consolidado!$D$5:D82,"*"&amp;H$3&amp;"*")=1,1,0),0))</f>
        <v>0</v>
      </c>
      <c r="I82" s="0" t="n">
        <f aca="false">IF(OR(I$3="",Consolidado!$D82=""),0,IF(ISNUMBER(SEARCH(I$3,Consolidado!$D82)),IF(COUNTIFS(Consolidado!$AC$5:AC82,Consolidado!$AC82,Consolidado!$D$5:D82,"*"&amp;I$3&amp;"*")=1,1,0),0))</f>
        <v>0</v>
      </c>
      <c r="J82" s="0" t="n">
        <f aca="false">IF(OR(J$3="",Consolidado!$D82=""),0,IF(ISNUMBER(SEARCH(J$3,Consolidado!$D82)),IF(COUNTIFS(Consolidado!$AC$5:AC82,Consolidado!$AC82,Consolidado!$D$5:D82,"*"&amp;J$3&amp;"*")=1,1,0),0))</f>
        <v>0</v>
      </c>
      <c r="K82" s="0" t="n">
        <f aca="false">IF(OR(K$3="",Consolidado!$D82=""),0,IF(ISNUMBER(SEARCH(K$3,Consolidado!$D82)),IF(COUNTIFS(Consolidado!$AC$5:AC82,Consolidado!$AC82,Consolidado!$D$5:D82,"*"&amp;K$3&amp;"*")=1,1,0),0))</f>
        <v>0</v>
      </c>
      <c r="L82" s="0" t="n">
        <f aca="false">IF(OR(L$3="",Consolidado!$D82=""),0,IF(ISNUMBER(SEARCH(L$3,Consolidado!$D82)),IF(COUNTIFS(Consolidado!$AC$5:AC82,Consolidado!$AC82,Consolidado!$D$5:D82,"*"&amp;L$3&amp;"*")=1,1,0),0))</f>
        <v>0</v>
      </c>
      <c r="M82" s="0" t="n">
        <f aca="false">IF(OR(M$3="",Consolidado!$D82=""),0,IF(ISNUMBER(SEARCH(M$3,Consolidado!$D82)),IF(COUNTIFS(Consolidado!$AC$5:AC82,Consolidado!$AC82,Consolidado!$D$5:D82,"*"&amp;M$3&amp;"*")=1,1,0),0))</f>
        <v>0</v>
      </c>
      <c r="N82" s="0" t="n">
        <f aca="false">IF(OR(N$3="",Consolidado!$D82=""),0,IF(ISNUMBER(SEARCH(N$3,Consolidado!$D82)),IF(COUNTIFS(Consolidado!$AC$5:AC82,Consolidado!$AC82,Consolidado!$D$5:D82,"*"&amp;N$3&amp;"*")=1,1,0),0))</f>
        <v>0</v>
      </c>
      <c r="O82" s="0" t="n">
        <f aca="false">IF(OR(O$3="",Consolidado!$D82=""),0,IF(ISNUMBER(SEARCH(O$3,Consolidado!$D82)),IF(COUNTIFS(Consolidado!$AC$5:AC82,Consolidado!$AC82,Consolidado!$D$5:D82,"*"&amp;O$3&amp;"*")=1,1,0),0))</f>
        <v>0</v>
      </c>
      <c r="P82" s="0" t="n">
        <f aca="false">IF(OR(P$3="",Consolidado!$D82=""),0,IF(ISNUMBER(SEARCH(P$3,Consolidado!$D82)),IF(COUNTIFS(Consolidado!$AC$5:AC82,Consolidado!$AC82,Consolidado!$D$5:D82,"*"&amp;P$3&amp;"*")=1,1,0),0))</f>
        <v>0</v>
      </c>
      <c r="Q82" s="0" t="n">
        <f aca="false">IF(OR(Q$3="",Consolidado!$D82=""),0,IF(ISNUMBER(SEARCH(Q$3,Consolidado!$D82)),IF(COUNTIFS(Consolidado!$AC$5:AC82,Consolidado!$AC82,Consolidado!$D$5:D82,"*"&amp;Q$3&amp;"*")=1,1,0),0))</f>
        <v>0</v>
      </c>
      <c r="R82" s="0" t="n">
        <f aca="false">IF(OR(R$3="",Consolidado!$D82=""),0,IF(ISNUMBER(SEARCH(R$3,Consolidado!$D82)),IF(COUNTIFS(Consolidado!$AC$5:AC82,Consolidado!$AC82,Consolidado!$D$5:D82,"*"&amp;R$3&amp;"*")=1,1,0),0))</f>
        <v>0</v>
      </c>
      <c r="S82" s="0" t="n">
        <f aca="false">IF(OR(S$3="",Consolidado!$D82=""),0,IF(ISNUMBER(SEARCH(S$3,Consolidado!$D82)),IF(COUNTIFS(Consolidado!$AC$5:AC82,Consolidado!$AC82,Consolidado!$D$5:D82,"*"&amp;S$3&amp;"*")=1,1,0),0))</f>
        <v>0</v>
      </c>
      <c r="T82" s="0" t="n">
        <f aca="false">IF(OR(T$3="",Consolidado!$D82=""),0,IF(ISNUMBER(SEARCH(T$3,Consolidado!$D82)),IF(COUNTIFS(Consolidado!$AC$5:AC82,Consolidado!$AC82,Consolidado!$D$5:D82,"*"&amp;T$3&amp;"*")=1,1,0),0))</f>
        <v>0</v>
      </c>
      <c r="U82" s="0" t="n">
        <f aca="false">IF(OR(U$3="",Consolidado!$D82=""),0,IF(ISNUMBER(SEARCH(U$3,Consolidado!$D82)),IF(COUNTIFS(Consolidado!$AC$5:AC82,Consolidado!$AC82,Consolidado!$D$5:D82,"*"&amp;U$3&amp;"*")=1,1,0),0))</f>
        <v>0</v>
      </c>
      <c r="V82" s="0" t="n">
        <f aca="false">IF(OR(V$3="",Consolidado!$D82=""),0,IF(ISNUMBER(SEARCH(V$3,Consolidado!$D82)),IF(COUNTIFS(Consolidado!$AC$5:AC82,Consolidado!$AC82,Consolidado!$D$5:D82,"*"&amp;V$3&amp;"*")=1,1,0),0))</f>
        <v>0</v>
      </c>
      <c r="W82" s="0" t="n">
        <f aca="false">IF(OR(W$3="",Consolidado!$D82=""),0,IF(ISNUMBER(SEARCH(W$3,Consolidado!$D82)),IF(COUNTIFS(Consolidado!$AC$5:AC82,Consolidado!$AC82,Consolidado!$D$5:D82,"*"&amp;W$3&amp;"*")=1,1,0),0))</f>
        <v>0</v>
      </c>
      <c r="X82" s="0" t="n">
        <f aca="false">IF(OR(X$3="",Consolidado!$D82=""),0,IF(ISNUMBER(SEARCH(X$3,Consolidado!$D82)),IF(COUNTIFS(Consolidado!$AC$5:AC82,Consolidado!$AC82,Consolidado!$D$5:D82,"*"&amp;X$3&amp;"*")=1,1,0),0))</f>
        <v>0</v>
      </c>
      <c r="Y82" s="0" t="n">
        <f aca="false">IF(OR(Y$3="",Consolidado!$D82=""),0,IF(ISNUMBER(SEARCH(Y$3,Consolidado!$D82)),IF(COUNTIFS(Consolidado!$AC$5:AC82,Consolidado!$AC82,Consolidado!$D$5:D82,"*"&amp;Y$3&amp;"*")=1,1,0),0))</f>
        <v>0</v>
      </c>
      <c r="Z82" s="0" t="n">
        <f aca="false">IF(OR(Z$3="",Consolidado!$D82=""),0,IF(ISNUMBER(SEARCH(Z$3,Consolidado!$D82)),IF(COUNTIFS(Consolidado!$AC$5:AC82,Consolidado!$AC82,Consolidado!$D$5:D82,"*"&amp;Z$3&amp;"*")=1,1,0),0))</f>
        <v>0</v>
      </c>
      <c r="AA82" s="0" t="n">
        <f aca="false">IF(OR(AA$3="",Consolidado!$D82=""),0,IF(ISNUMBER(SEARCH(AA$3,Consolidado!$D82)),IF(COUNTIFS(Consolidado!$AC$5:AC82,Consolidado!$AC82,Consolidado!$D$5:D82,"*"&amp;AA$3&amp;"*")=1,1,0),0))</f>
        <v>0</v>
      </c>
      <c r="AB82" s="0" t="n">
        <f aca="false">IF(OR(AB$3="",Consolidado!$D82=""),0,IF(ISNUMBER(SEARCH(AB$3,Consolidado!$D82)),IF(COUNTIFS(Consolidado!$AC$5:AC82,Consolidado!$AC82,Consolidado!$D$5:D82,"*"&amp;AB$3&amp;"*")=1,1,0),0))</f>
        <v>0</v>
      </c>
      <c r="AC82" s="0" t="n">
        <f aca="false">IF(OR(AC$3="",Consolidado!$D82=""),0,IF(ISNUMBER(SEARCH(AC$3,Consolidado!$D82)),IF(COUNTIFS(Consolidado!$AC$5:AC82,Consolidado!$AC82,Consolidado!$D$5:D82,"*"&amp;AC$3&amp;"*")=1,1,0),0))</f>
        <v>0</v>
      </c>
      <c r="AD82" s="0" t="n">
        <f aca="false">IF(OR(AD$3="",Consolidado!$D82=""),0,IF(ISNUMBER(SEARCH(AD$3,Consolidado!$D82)),IF(COUNTIFS(Consolidado!$AC$5:AC82,Consolidado!$AC82,Consolidado!$D$5:D82,"*"&amp;AD$3&amp;"*")=1,1,0),0))</f>
        <v>0</v>
      </c>
      <c r="AE82" s="0" t="n">
        <f aca="false">IF(OR(AE$3="",Consolidado!$D82=""),0,IF(ISNUMBER(SEARCH(AE$3,Consolidado!$D82)),IF(COUNTIFS(Consolidado!$AC$5:AC82,Consolidado!$AC82,Consolidado!$D$5:D82,"*"&amp;AE$3&amp;"*")=1,1,0),0))</f>
        <v>0</v>
      </c>
      <c r="AF82" s="0" t="n">
        <f aca="false">IF(OR(AF$3="",Consolidado!$D82=""),0,IF(ISNUMBER(SEARCH(AF$3,Consolidado!$D82)),IF(COUNTIFS(Consolidado!$AC$5:AC82,Consolidado!$AC82,Consolidado!$D$5:D82,"*"&amp;AF$3&amp;"*")=1,1,0),0))</f>
        <v>0</v>
      </c>
      <c r="AG82" s="0" t="n">
        <f aca="false">IF(OR(AG$3="",Consolidado!$D82=""),0,IF(ISNUMBER(SEARCH(AG$3,Consolidado!$D82)),IF(COUNTIFS(Consolidado!$AC$5:AC82,Consolidado!$AC82,Consolidado!$D$5:D82,"*"&amp;AG$3&amp;"*")=1,1,0),0))</f>
        <v>0</v>
      </c>
      <c r="AH82" s="0" t="n">
        <f aca="false">IF(OR(AH$3="",Consolidado!$D82=""),0,IF(ISNUMBER(SEARCH(AH$3,Consolidado!$D82)),IF(COUNTIFS(Consolidado!$AC$5:AC82,Consolidado!$AC82,Consolidado!$D$5:D82,"*"&amp;AH$3&amp;"*")=1,1,0),0))</f>
        <v>0</v>
      </c>
      <c r="AI82" s="0" t="n">
        <f aca="false">IF(OR(AI$3="",Consolidado!$D82=""),0,IF(ISNUMBER(SEARCH(AI$3,Consolidado!$D82)),IF(COUNTIFS(Consolidado!$AC$5:AC82,Consolidado!$AC82,Consolidado!$D$5:D82,"*"&amp;AI$3&amp;"*")=1,1,0),0))</f>
        <v>0</v>
      </c>
      <c r="AJ82" s="0" t="n">
        <f aca="false">IF(OR(AJ$3="",Consolidado!$D82=""),0,IF(ISNUMBER(SEARCH(AJ$3,Consolidado!$D82)),IF(COUNTIFS(Consolidado!$AC$5:AC82,Consolidado!$AC82,Consolidado!$D$5:D82,"*"&amp;AJ$3&amp;"*")=1,1,0),0))</f>
        <v>0</v>
      </c>
      <c r="AK82" s="0" t="n">
        <f aca="false">IF(OR(AK$3="",Consolidado!$D82=""),0,IF(ISNUMBER(SEARCH(AK$3,Consolidado!$D82)),IF(COUNTIFS(Consolidado!$AC$5:AC82,Consolidado!$AC82,Consolidado!$D$5:D82,"*"&amp;AK$3&amp;"*")=1,1,0),0))</f>
        <v>0</v>
      </c>
      <c r="AL82" s="0" t="n">
        <f aca="false">IF(OR(AL$3="",Consolidado!$D82=""),0,IF(ISNUMBER(SEARCH(AL$3,Consolidado!$D82)),IF(COUNTIFS(Consolidado!$AC$5:AC82,Consolidado!$AC82,Consolidado!$D$5:D82,"*"&amp;AL$3&amp;"*")=1,1,0),0))</f>
        <v>0</v>
      </c>
      <c r="AM82" s="0" t="n">
        <f aca="false">IF(OR(AM$3="",Consolidado!$D82=""),0,IF(ISNUMBER(SEARCH(AM$3,Consolidado!$D82)),IF(COUNTIFS(Consolidado!$AC$5:AC82,Consolidado!$AC82,Consolidado!$D$5:D82,"*"&amp;AM$3&amp;"*")=1,1,0),0))</f>
        <v>0</v>
      </c>
      <c r="AN82" s="0" t="n">
        <f aca="false">IF(OR(AN$3="",Consolidado!$D82=""),0,IF(ISNUMBER(SEARCH(AN$3,Consolidado!$D82)),IF(COUNTIFS(Consolidado!$AC$5:AC82,Consolidado!$AC82,Consolidado!$D$5:D82,"*"&amp;AN$3&amp;"*")=1,1,0),0))</f>
        <v>0</v>
      </c>
      <c r="AO82" s="0" t="n">
        <f aca="false">IF(OR(AO$3="",Consolidado!$D82=""),0,IF(ISNUMBER(SEARCH(AO$3,Consolidado!$D82)),IF(COUNTIFS(Consolidado!$AC$5:AC82,Consolidado!$AC82,Consolidado!$D$5:D82,"*"&amp;AO$3&amp;"*")=1,1,0),0))</f>
        <v>0</v>
      </c>
    </row>
    <row r="83" customFormat="false" ht="15" hidden="false" customHeight="false" outlineLevel="0" collapsed="false">
      <c r="B83" s="0" t="n">
        <f aca="false">IF(OR(B$3="",Consolidado!$D83=""),0,IF(ISNUMBER(SEARCH(B$3,Consolidado!$D83)),IF(COUNTIFS(Consolidado!$AC$5:AC83,Consolidado!$AC83,Consolidado!$D$5:D83,"*"&amp;B$3&amp;"*")=1,1,0),0))</f>
        <v>0</v>
      </c>
      <c r="C83" s="0" t="n">
        <f aca="false">IF(OR(C$3="",Consolidado!$D83=""),0,IF(ISNUMBER(SEARCH(C$3,Consolidado!$D83)),IF(COUNTIFS(Consolidado!$AC$5:AC83,Consolidado!$AC83,Consolidado!$D$5:D83,"*"&amp;C$3&amp;"*")=1,1,0),0))</f>
        <v>0</v>
      </c>
      <c r="D83" s="0" t="n">
        <f aca="false">IF(OR(D$3="",Consolidado!$D83=""),0,IF(ISNUMBER(SEARCH(D$3,Consolidado!$D83)),IF(COUNTIFS(Consolidado!$AC$5:AC83,Consolidado!$AC83,Consolidado!$D$5:D83,"*"&amp;D$3&amp;"*")=1,1,0),0))</f>
        <v>0</v>
      </c>
      <c r="E83" s="0" t="n">
        <f aca="false">IF(OR(E$3="",Consolidado!$D83=""),0,IF(ISNUMBER(SEARCH(E$3,Consolidado!$D83)),IF(COUNTIFS(Consolidado!$AC$5:AC83,Consolidado!$AC83,Consolidado!$D$5:D83,"*"&amp;E$3&amp;"*")=1,1,0),0))</f>
        <v>0</v>
      </c>
      <c r="F83" s="0" t="n">
        <f aca="false">IF(OR(F$3="",Consolidado!$D83=""),0,IF(ISNUMBER(SEARCH(F$3,Consolidado!$D83)),IF(COUNTIFS(Consolidado!$AC$5:AC83,Consolidado!$AC83,Consolidado!$D$5:D83,"*"&amp;F$3&amp;"*")=1,1,0),0))</f>
        <v>0</v>
      </c>
      <c r="G83" s="0" t="n">
        <f aca="false">IF(OR(G$3="",Consolidado!$D83=""),0,IF(ISNUMBER(SEARCH(G$3,Consolidado!$D83)),IF(COUNTIFS(Consolidado!$AC$5:AC83,Consolidado!$AC83,Consolidado!$D$5:D83,"*"&amp;G$3&amp;"*")=1,1,0),0))</f>
        <v>0</v>
      </c>
      <c r="H83" s="0" t="n">
        <f aca="false">IF(OR(H$3="",Consolidado!$D83=""),0,IF(ISNUMBER(SEARCH(H$3,Consolidado!$D83)),IF(COUNTIFS(Consolidado!$AC$5:AC83,Consolidado!$AC83,Consolidado!$D$5:D83,"*"&amp;H$3&amp;"*")=1,1,0),0))</f>
        <v>0</v>
      </c>
      <c r="I83" s="0" t="n">
        <f aca="false">IF(OR(I$3="",Consolidado!$D83=""),0,IF(ISNUMBER(SEARCH(I$3,Consolidado!$D83)),IF(COUNTIFS(Consolidado!$AC$5:AC83,Consolidado!$AC83,Consolidado!$D$5:D83,"*"&amp;I$3&amp;"*")=1,1,0),0))</f>
        <v>0</v>
      </c>
      <c r="J83" s="0" t="n">
        <f aca="false">IF(OR(J$3="",Consolidado!$D83=""),0,IF(ISNUMBER(SEARCH(J$3,Consolidado!$D83)),IF(COUNTIFS(Consolidado!$AC$5:AC83,Consolidado!$AC83,Consolidado!$D$5:D83,"*"&amp;J$3&amp;"*")=1,1,0),0))</f>
        <v>0</v>
      </c>
      <c r="K83" s="0" t="n">
        <f aca="false">IF(OR(K$3="",Consolidado!$D83=""),0,IF(ISNUMBER(SEARCH(K$3,Consolidado!$D83)),IF(COUNTIFS(Consolidado!$AC$5:AC83,Consolidado!$AC83,Consolidado!$D$5:D83,"*"&amp;K$3&amp;"*")=1,1,0),0))</f>
        <v>0</v>
      </c>
      <c r="L83" s="0" t="n">
        <f aca="false">IF(OR(L$3="",Consolidado!$D83=""),0,IF(ISNUMBER(SEARCH(L$3,Consolidado!$D83)),IF(COUNTIFS(Consolidado!$AC$5:AC83,Consolidado!$AC83,Consolidado!$D$5:D83,"*"&amp;L$3&amp;"*")=1,1,0),0))</f>
        <v>0</v>
      </c>
      <c r="M83" s="0" t="n">
        <f aca="false">IF(OR(M$3="",Consolidado!$D83=""),0,IF(ISNUMBER(SEARCH(M$3,Consolidado!$D83)),IF(COUNTIFS(Consolidado!$AC$5:AC83,Consolidado!$AC83,Consolidado!$D$5:D83,"*"&amp;M$3&amp;"*")=1,1,0),0))</f>
        <v>0</v>
      </c>
      <c r="N83" s="0" t="n">
        <f aca="false">IF(OR(N$3="",Consolidado!$D83=""),0,IF(ISNUMBER(SEARCH(N$3,Consolidado!$D83)),IF(COUNTIFS(Consolidado!$AC$5:AC83,Consolidado!$AC83,Consolidado!$D$5:D83,"*"&amp;N$3&amp;"*")=1,1,0),0))</f>
        <v>0</v>
      </c>
      <c r="O83" s="0" t="n">
        <f aca="false">IF(OR(O$3="",Consolidado!$D83=""),0,IF(ISNUMBER(SEARCH(O$3,Consolidado!$D83)),IF(COUNTIFS(Consolidado!$AC$5:AC83,Consolidado!$AC83,Consolidado!$D$5:D83,"*"&amp;O$3&amp;"*")=1,1,0),0))</f>
        <v>0</v>
      </c>
      <c r="P83" s="0" t="n">
        <f aca="false">IF(OR(P$3="",Consolidado!$D83=""),0,IF(ISNUMBER(SEARCH(P$3,Consolidado!$D83)),IF(COUNTIFS(Consolidado!$AC$5:AC83,Consolidado!$AC83,Consolidado!$D$5:D83,"*"&amp;P$3&amp;"*")=1,1,0),0))</f>
        <v>0</v>
      </c>
      <c r="Q83" s="0" t="n">
        <f aca="false">IF(OR(Q$3="",Consolidado!$D83=""),0,IF(ISNUMBER(SEARCH(Q$3,Consolidado!$D83)),IF(COUNTIFS(Consolidado!$AC$5:AC83,Consolidado!$AC83,Consolidado!$D$5:D83,"*"&amp;Q$3&amp;"*")=1,1,0),0))</f>
        <v>0</v>
      </c>
      <c r="R83" s="0" t="n">
        <f aca="false">IF(OR(R$3="",Consolidado!$D83=""),0,IF(ISNUMBER(SEARCH(R$3,Consolidado!$D83)),IF(COUNTIFS(Consolidado!$AC$5:AC83,Consolidado!$AC83,Consolidado!$D$5:D83,"*"&amp;R$3&amp;"*")=1,1,0),0))</f>
        <v>0</v>
      </c>
      <c r="S83" s="0" t="n">
        <f aca="false">IF(OR(S$3="",Consolidado!$D83=""),0,IF(ISNUMBER(SEARCH(S$3,Consolidado!$D83)),IF(COUNTIFS(Consolidado!$AC$5:AC83,Consolidado!$AC83,Consolidado!$D$5:D83,"*"&amp;S$3&amp;"*")=1,1,0),0))</f>
        <v>0</v>
      </c>
      <c r="T83" s="0" t="n">
        <f aca="false">IF(OR(T$3="",Consolidado!$D83=""),0,IF(ISNUMBER(SEARCH(T$3,Consolidado!$D83)),IF(COUNTIFS(Consolidado!$AC$5:AC83,Consolidado!$AC83,Consolidado!$D$5:D83,"*"&amp;T$3&amp;"*")=1,1,0),0))</f>
        <v>0</v>
      </c>
      <c r="U83" s="0" t="n">
        <f aca="false">IF(OR(U$3="",Consolidado!$D83=""),0,IF(ISNUMBER(SEARCH(U$3,Consolidado!$D83)),IF(COUNTIFS(Consolidado!$AC$5:AC83,Consolidado!$AC83,Consolidado!$D$5:D83,"*"&amp;U$3&amp;"*")=1,1,0),0))</f>
        <v>0</v>
      </c>
      <c r="V83" s="0" t="n">
        <f aca="false">IF(OR(V$3="",Consolidado!$D83=""),0,IF(ISNUMBER(SEARCH(V$3,Consolidado!$D83)),IF(COUNTIFS(Consolidado!$AC$5:AC83,Consolidado!$AC83,Consolidado!$D$5:D83,"*"&amp;V$3&amp;"*")=1,1,0),0))</f>
        <v>0</v>
      </c>
      <c r="W83" s="0" t="n">
        <f aca="false">IF(OR(W$3="",Consolidado!$D83=""),0,IF(ISNUMBER(SEARCH(W$3,Consolidado!$D83)),IF(COUNTIFS(Consolidado!$AC$5:AC83,Consolidado!$AC83,Consolidado!$D$5:D83,"*"&amp;W$3&amp;"*")=1,1,0),0))</f>
        <v>0</v>
      </c>
      <c r="X83" s="0" t="n">
        <f aca="false">IF(OR(X$3="",Consolidado!$D83=""),0,IF(ISNUMBER(SEARCH(X$3,Consolidado!$D83)),IF(COUNTIFS(Consolidado!$AC$5:AC83,Consolidado!$AC83,Consolidado!$D$5:D83,"*"&amp;X$3&amp;"*")=1,1,0),0))</f>
        <v>0</v>
      </c>
      <c r="Y83" s="0" t="n">
        <f aca="false">IF(OR(Y$3="",Consolidado!$D83=""),0,IF(ISNUMBER(SEARCH(Y$3,Consolidado!$D83)),IF(COUNTIFS(Consolidado!$AC$5:AC83,Consolidado!$AC83,Consolidado!$D$5:D83,"*"&amp;Y$3&amp;"*")=1,1,0),0))</f>
        <v>0</v>
      </c>
      <c r="Z83" s="0" t="n">
        <f aca="false">IF(OR(Z$3="",Consolidado!$D83=""),0,IF(ISNUMBER(SEARCH(Z$3,Consolidado!$D83)),IF(COUNTIFS(Consolidado!$AC$5:AC83,Consolidado!$AC83,Consolidado!$D$5:D83,"*"&amp;Z$3&amp;"*")=1,1,0),0))</f>
        <v>0</v>
      </c>
      <c r="AA83" s="0" t="n">
        <f aca="false">IF(OR(AA$3="",Consolidado!$D83=""),0,IF(ISNUMBER(SEARCH(AA$3,Consolidado!$D83)),IF(COUNTIFS(Consolidado!$AC$5:AC83,Consolidado!$AC83,Consolidado!$D$5:D83,"*"&amp;AA$3&amp;"*")=1,1,0),0))</f>
        <v>0</v>
      </c>
      <c r="AB83" s="0" t="n">
        <f aca="false">IF(OR(AB$3="",Consolidado!$D83=""),0,IF(ISNUMBER(SEARCH(AB$3,Consolidado!$D83)),IF(COUNTIFS(Consolidado!$AC$5:AC83,Consolidado!$AC83,Consolidado!$D$5:D83,"*"&amp;AB$3&amp;"*")=1,1,0),0))</f>
        <v>0</v>
      </c>
      <c r="AC83" s="0" t="n">
        <f aca="false">IF(OR(AC$3="",Consolidado!$D83=""),0,IF(ISNUMBER(SEARCH(AC$3,Consolidado!$D83)),IF(COUNTIFS(Consolidado!$AC$5:AC83,Consolidado!$AC83,Consolidado!$D$5:D83,"*"&amp;AC$3&amp;"*")=1,1,0),0))</f>
        <v>0</v>
      </c>
      <c r="AD83" s="0" t="n">
        <f aca="false">IF(OR(AD$3="",Consolidado!$D83=""),0,IF(ISNUMBER(SEARCH(AD$3,Consolidado!$D83)),IF(COUNTIFS(Consolidado!$AC$5:AC83,Consolidado!$AC83,Consolidado!$D$5:D83,"*"&amp;AD$3&amp;"*")=1,1,0),0))</f>
        <v>0</v>
      </c>
      <c r="AE83" s="0" t="n">
        <f aca="false">IF(OR(AE$3="",Consolidado!$D83=""),0,IF(ISNUMBER(SEARCH(AE$3,Consolidado!$D83)),IF(COUNTIFS(Consolidado!$AC$5:AC83,Consolidado!$AC83,Consolidado!$D$5:D83,"*"&amp;AE$3&amp;"*")=1,1,0),0))</f>
        <v>0</v>
      </c>
      <c r="AF83" s="0" t="n">
        <f aca="false">IF(OR(AF$3="",Consolidado!$D83=""),0,IF(ISNUMBER(SEARCH(AF$3,Consolidado!$D83)),IF(COUNTIFS(Consolidado!$AC$5:AC83,Consolidado!$AC83,Consolidado!$D$5:D83,"*"&amp;AF$3&amp;"*")=1,1,0),0))</f>
        <v>0</v>
      </c>
      <c r="AG83" s="0" t="n">
        <f aca="false">IF(OR(AG$3="",Consolidado!$D83=""),0,IF(ISNUMBER(SEARCH(AG$3,Consolidado!$D83)),IF(COUNTIFS(Consolidado!$AC$5:AC83,Consolidado!$AC83,Consolidado!$D$5:D83,"*"&amp;AG$3&amp;"*")=1,1,0),0))</f>
        <v>0</v>
      </c>
      <c r="AH83" s="0" t="n">
        <f aca="false">IF(OR(AH$3="",Consolidado!$D83=""),0,IF(ISNUMBER(SEARCH(AH$3,Consolidado!$D83)),IF(COUNTIFS(Consolidado!$AC$5:AC83,Consolidado!$AC83,Consolidado!$D$5:D83,"*"&amp;AH$3&amp;"*")=1,1,0),0))</f>
        <v>0</v>
      </c>
      <c r="AI83" s="0" t="n">
        <f aca="false">IF(OR(AI$3="",Consolidado!$D83=""),0,IF(ISNUMBER(SEARCH(AI$3,Consolidado!$D83)),IF(COUNTIFS(Consolidado!$AC$5:AC83,Consolidado!$AC83,Consolidado!$D$5:D83,"*"&amp;AI$3&amp;"*")=1,1,0),0))</f>
        <v>0</v>
      </c>
      <c r="AJ83" s="0" t="n">
        <f aca="false">IF(OR(AJ$3="",Consolidado!$D83=""),0,IF(ISNUMBER(SEARCH(AJ$3,Consolidado!$D83)),IF(COUNTIFS(Consolidado!$AC$5:AC83,Consolidado!$AC83,Consolidado!$D$5:D83,"*"&amp;AJ$3&amp;"*")=1,1,0),0))</f>
        <v>0</v>
      </c>
      <c r="AK83" s="0" t="n">
        <f aca="false">IF(OR(AK$3="",Consolidado!$D83=""),0,IF(ISNUMBER(SEARCH(AK$3,Consolidado!$D83)),IF(COUNTIFS(Consolidado!$AC$5:AC83,Consolidado!$AC83,Consolidado!$D$5:D83,"*"&amp;AK$3&amp;"*")=1,1,0),0))</f>
        <v>0</v>
      </c>
      <c r="AL83" s="0" t="n">
        <f aca="false">IF(OR(AL$3="",Consolidado!$D83=""),0,IF(ISNUMBER(SEARCH(AL$3,Consolidado!$D83)),IF(COUNTIFS(Consolidado!$AC$5:AC83,Consolidado!$AC83,Consolidado!$D$5:D83,"*"&amp;AL$3&amp;"*")=1,1,0),0))</f>
        <v>0</v>
      </c>
      <c r="AM83" s="0" t="n">
        <f aca="false">IF(OR(AM$3="",Consolidado!$D83=""),0,IF(ISNUMBER(SEARCH(AM$3,Consolidado!$D83)),IF(COUNTIFS(Consolidado!$AC$5:AC83,Consolidado!$AC83,Consolidado!$D$5:D83,"*"&amp;AM$3&amp;"*")=1,1,0),0))</f>
        <v>0</v>
      </c>
      <c r="AN83" s="0" t="n">
        <f aca="false">IF(OR(AN$3="",Consolidado!$D83=""),0,IF(ISNUMBER(SEARCH(AN$3,Consolidado!$D83)),IF(COUNTIFS(Consolidado!$AC$5:AC83,Consolidado!$AC83,Consolidado!$D$5:D83,"*"&amp;AN$3&amp;"*")=1,1,0),0))</f>
        <v>0</v>
      </c>
      <c r="AO83" s="0" t="n">
        <f aca="false">IF(OR(AO$3="",Consolidado!$D83=""),0,IF(ISNUMBER(SEARCH(AO$3,Consolidado!$D83)),IF(COUNTIFS(Consolidado!$AC$5:AC83,Consolidado!$AC83,Consolidado!$D$5:D83,"*"&amp;AO$3&amp;"*")=1,1,0),0))</f>
        <v>0</v>
      </c>
    </row>
    <row r="84" customFormat="false" ht="15" hidden="false" customHeight="false" outlineLevel="0" collapsed="false">
      <c r="B84" s="0" t="n">
        <f aca="false">IF(OR(B$3="",Consolidado!$D84=""),0,IF(ISNUMBER(SEARCH(B$3,Consolidado!$D84)),IF(COUNTIFS(Consolidado!$AC$5:AC84,Consolidado!$AC84,Consolidado!$D$5:D84,"*"&amp;B$3&amp;"*")=1,1,0),0))</f>
        <v>0</v>
      </c>
      <c r="C84" s="0" t="n">
        <f aca="false">IF(OR(C$3="",Consolidado!$D84=""),0,IF(ISNUMBER(SEARCH(C$3,Consolidado!$D84)),IF(COUNTIFS(Consolidado!$AC$5:AC84,Consolidado!$AC84,Consolidado!$D$5:D84,"*"&amp;C$3&amp;"*")=1,1,0),0))</f>
        <v>0</v>
      </c>
      <c r="D84" s="0" t="n">
        <f aca="false">IF(OR(D$3="",Consolidado!$D84=""),0,IF(ISNUMBER(SEARCH(D$3,Consolidado!$D84)),IF(COUNTIFS(Consolidado!$AC$5:AC84,Consolidado!$AC84,Consolidado!$D$5:D84,"*"&amp;D$3&amp;"*")=1,1,0),0))</f>
        <v>0</v>
      </c>
      <c r="E84" s="0" t="n">
        <f aca="false">IF(OR(E$3="",Consolidado!$D84=""),0,IF(ISNUMBER(SEARCH(E$3,Consolidado!$D84)),IF(COUNTIFS(Consolidado!$AC$5:AC84,Consolidado!$AC84,Consolidado!$D$5:D84,"*"&amp;E$3&amp;"*")=1,1,0),0))</f>
        <v>0</v>
      </c>
      <c r="F84" s="0" t="n">
        <f aca="false">IF(OR(F$3="",Consolidado!$D84=""),0,IF(ISNUMBER(SEARCH(F$3,Consolidado!$D84)),IF(COUNTIFS(Consolidado!$AC$5:AC84,Consolidado!$AC84,Consolidado!$D$5:D84,"*"&amp;F$3&amp;"*")=1,1,0),0))</f>
        <v>0</v>
      </c>
      <c r="G84" s="0" t="n">
        <f aca="false">IF(OR(G$3="",Consolidado!$D84=""),0,IF(ISNUMBER(SEARCH(G$3,Consolidado!$D84)),IF(COUNTIFS(Consolidado!$AC$5:AC84,Consolidado!$AC84,Consolidado!$D$5:D84,"*"&amp;G$3&amp;"*")=1,1,0),0))</f>
        <v>0</v>
      </c>
      <c r="H84" s="0" t="n">
        <f aca="false">IF(OR(H$3="",Consolidado!$D84=""),0,IF(ISNUMBER(SEARCH(H$3,Consolidado!$D84)),IF(COUNTIFS(Consolidado!$AC$5:AC84,Consolidado!$AC84,Consolidado!$D$5:D84,"*"&amp;H$3&amp;"*")=1,1,0),0))</f>
        <v>0</v>
      </c>
      <c r="I84" s="0" t="n">
        <f aca="false">IF(OR(I$3="",Consolidado!$D84=""),0,IF(ISNUMBER(SEARCH(I$3,Consolidado!$D84)),IF(COUNTIFS(Consolidado!$AC$5:AC84,Consolidado!$AC84,Consolidado!$D$5:D84,"*"&amp;I$3&amp;"*")=1,1,0),0))</f>
        <v>0</v>
      </c>
      <c r="J84" s="0" t="n">
        <f aca="false">IF(OR(J$3="",Consolidado!$D84=""),0,IF(ISNUMBER(SEARCH(J$3,Consolidado!$D84)),IF(COUNTIFS(Consolidado!$AC$5:AC84,Consolidado!$AC84,Consolidado!$D$5:D84,"*"&amp;J$3&amp;"*")=1,1,0),0))</f>
        <v>0</v>
      </c>
      <c r="K84" s="0" t="n">
        <f aca="false">IF(OR(K$3="",Consolidado!$D84=""),0,IF(ISNUMBER(SEARCH(K$3,Consolidado!$D84)),IF(COUNTIFS(Consolidado!$AC$5:AC84,Consolidado!$AC84,Consolidado!$D$5:D84,"*"&amp;K$3&amp;"*")=1,1,0),0))</f>
        <v>0</v>
      </c>
      <c r="L84" s="0" t="n">
        <f aca="false">IF(OR(L$3="",Consolidado!$D84=""),0,IF(ISNUMBER(SEARCH(L$3,Consolidado!$D84)),IF(COUNTIFS(Consolidado!$AC$5:AC84,Consolidado!$AC84,Consolidado!$D$5:D84,"*"&amp;L$3&amp;"*")=1,1,0),0))</f>
        <v>0</v>
      </c>
      <c r="M84" s="0" t="n">
        <f aca="false">IF(OR(M$3="",Consolidado!$D84=""),0,IF(ISNUMBER(SEARCH(M$3,Consolidado!$D84)),IF(COUNTIFS(Consolidado!$AC$5:AC84,Consolidado!$AC84,Consolidado!$D$5:D84,"*"&amp;M$3&amp;"*")=1,1,0),0))</f>
        <v>0</v>
      </c>
      <c r="N84" s="0" t="n">
        <f aca="false">IF(OR(N$3="",Consolidado!$D84=""),0,IF(ISNUMBER(SEARCH(N$3,Consolidado!$D84)),IF(COUNTIFS(Consolidado!$AC$5:AC84,Consolidado!$AC84,Consolidado!$D$5:D84,"*"&amp;N$3&amp;"*")=1,1,0),0))</f>
        <v>0</v>
      </c>
      <c r="O84" s="0" t="n">
        <f aca="false">IF(OR(O$3="",Consolidado!$D84=""),0,IF(ISNUMBER(SEARCH(O$3,Consolidado!$D84)),IF(COUNTIFS(Consolidado!$AC$5:AC84,Consolidado!$AC84,Consolidado!$D$5:D84,"*"&amp;O$3&amp;"*")=1,1,0),0))</f>
        <v>0</v>
      </c>
      <c r="P84" s="0" t="n">
        <f aca="false">IF(OR(P$3="",Consolidado!$D84=""),0,IF(ISNUMBER(SEARCH(P$3,Consolidado!$D84)),IF(COUNTIFS(Consolidado!$AC$5:AC84,Consolidado!$AC84,Consolidado!$D$5:D84,"*"&amp;P$3&amp;"*")=1,1,0),0))</f>
        <v>0</v>
      </c>
      <c r="Q84" s="0" t="n">
        <f aca="false">IF(OR(Q$3="",Consolidado!$D84=""),0,IF(ISNUMBER(SEARCH(Q$3,Consolidado!$D84)),IF(COUNTIFS(Consolidado!$AC$5:AC84,Consolidado!$AC84,Consolidado!$D$5:D84,"*"&amp;Q$3&amp;"*")=1,1,0),0))</f>
        <v>0</v>
      </c>
      <c r="R84" s="0" t="n">
        <f aca="false">IF(OR(R$3="",Consolidado!$D84=""),0,IF(ISNUMBER(SEARCH(R$3,Consolidado!$D84)),IF(COUNTIFS(Consolidado!$AC$5:AC84,Consolidado!$AC84,Consolidado!$D$5:D84,"*"&amp;R$3&amp;"*")=1,1,0),0))</f>
        <v>0</v>
      </c>
      <c r="S84" s="0" t="n">
        <f aca="false">IF(OR(S$3="",Consolidado!$D84=""),0,IF(ISNUMBER(SEARCH(S$3,Consolidado!$D84)),IF(COUNTIFS(Consolidado!$AC$5:AC84,Consolidado!$AC84,Consolidado!$D$5:D84,"*"&amp;S$3&amp;"*")=1,1,0),0))</f>
        <v>0</v>
      </c>
      <c r="T84" s="0" t="n">
        <f aca="false">IF(OR(T$3="",Consolidado!$D84=""),0,IF(ISNUMBER(SEARCH(T$3,Consolidado!$D84)),IF(COUNTIFS(Consolidado!$AC$5:AC84,Consolidado!$AC84,Consolidado!$D$5:D84,"*"&amp;T$3&amp;"*")=1,1,0),0))</f>
        <v>0</v>
      </c>
      <c r="U84" s="0" t="n">
        <f aca="false">IF(OR(U$3="",Consolidado!$D84=""),0,IF(ISNUMBER(SEARCH(U$3,Consolidado!$D84)),IF(COUNTIFS(Consolidado!$AC$5:AC84,Consolidado!$AC84,Consolidado!$D$5:D84,"*"&amp;U$3&amp;"*")=1,1,0),0))</f>
        <v>0</v>
      </c>
      <c r="V84" s="0" t="n">
        <f aca="false">IF(OR(V$3="",Consolidado!$D84=""),0,IF(ISNUMBER(SEARCH(V$3,Consolidado!$D84)),IF(COUNTIFS(Consolidado!$AC$5:AC84,Consolidado!$AC84,Consolidado!$D$5:D84,"*"&amp;V$3&amp;"*")=1,1,0),0))</f>
        <v>0</v>
      </c>
      <c r="W84" s="0" t="n">
        <f aca="false">IF(OR(W$3="",Consolidado!$D84=""),0,IF(ISNUMBER(SEARCH(W$3,Consolidado!$D84)),IF(COUNTIFS(Consolidado!$AC$5:AC84,Consolidado!$AC84,Consolidado!$D$5:D84,"*"&amp;W$3&amp;"*")=1,1,0),0))</f>
        <v>0</v>
      </c>
      <c r="X84" s="0" t="n">
        <f aca="false">IF(OR(X$3="",Consolidado!$D84=""),0,IF(ISNUMBER(SEARCH(X$3,Consolidado!$D84)),IF(COUNTIFS(Consolidado!$AC$5:AC84,Consolidado!$AC84,Consolidado!$D$5:D84,"*"&amp;X$3&amp;"*")=1,1,0),0))</f>
        <v>0</v>
      </c>
      <c r="Y84" s="0" t="n">
        <f aca="false">IF(OR(Y$3="",Consolidado!$D84=""),0,IF(ISNUMBER(SEARCH(Y$3,Consolidado!$D84)),IF(COUNTIFS(Consolidado!$AC$5:AC84,Consolidado!$AC84,Consolidado!$D$5:D84,"*"&amp;Y$3&amp;"*")=1,1,0),0))</f>
        <v>0</v>
      </c>
      <c r="Z84" s="0" t="n">
        <f aca="false">IF(OR(Z$3="",Consolidado!$D84=""),0,IF(ISNUMBER(SEARCH(Z$3,Consolidado!$D84)),IF(COUNTIFS(Consolidado!$AC$5:AC84,Consolidado!$AC84,Consolidado!$D$5:D84,"*"&amp;Z$3&amp;"*")=1,1,0),0))</f>
        <v>0</v>
      </c>
      <c r="AA84" s="0" t="n">
        <f aca="false">IF(OR(AA$3="",Consolidado!$D84=""),0,IF(ISNUMBER(SEARCH(AA$3,Consolidado!$D84)),IF(COUNTIFS(Consolidado!$AC$5:AC84,Consolidado!$AC84,Consolidado!$D$5:D84,"*"&amp;AA$3&amp;"*")=1,1,0),0))</f>
        <v>0</v>
      </c>
      <c r="AB84" s="0" t="n">
        <f aca="false">IF(OR(AB$3="",Consolidado!$D84=""),0,IF(ISNUMBER(SEARCH(AB$3,Consolidado!$D84)),IF(COUNTIFS(Consolidado!$AC$5:AC84,Consolidado!$AC84,Consolidado!$D$5:D84,"*"&amp;AB$3&amp;"*")=1,1,0),0))</f>
        <v>0</v>
      </c>
      <c r="AC84" s="0" t="n">
        <f aca="false">IF(OR(AC$3="",Consolidado!$D84=""),0,IF(ISNUMBER(SEARCH(AC$3,Consolidado!$D84)),IF(COUNTIFS(Consolidado!$AC$5:AC84,Consolidado!$AC84,Consolidado!$D$5:D84,"*"&amp;AC$3&amp;"*")=1,1,0),0))</f>
        <v>0</v>
      </c>
      <c r="AD84" s="0" t="n">
        <f aca="false">IF(OR(AD$3="",Consolidado!$D84=""),0,IF(ISNUMBER(SEARCH(AD$3,Consolidado!$D84)),IF(COUNTIFS(Consolidado!$AC$5:AC84,Consolidado!$AC84,Consolidado!$D$5:D84,"*"&amp;AD$3&amp;"*")=1,1,0),0))</f>
        <v>0</v>
      </c>
      <c r="AE84" s="0" t="n">
        <f aca="false">IF(OR(AE$3="",Consolidado!$D84=""),0,IF(ISNUMBER(SEARCH(AE$3,Consolidado!$D84)),IF(COUNTIFS(Consolidado!$AC$5:AC84,Consolidado!$AC84,Consolidado!$D$5:D84,"*"&amp;AE$3&amp;"*")=1,1,0),0))</f>
        <v>0</v>
      </c>
      <c r="AF84" s="0" t="n">
        <f aca="false">IF(OR(AF$3="",Consolidado!$D84=""),0,IF(ISNUMBER(SEARCH(AF$3,Consolidado!$D84)),IF(COUNTIFS(Consolidado!$AC$5:AC84,Consolidado!$AC84,Consolidado!$D$5:D84,"*"&amp;AF$3&amp;"*")=1,1,0),0))</f>
        <v>0</v>
      </c>
      <c r="AG84" s="0" t="n">
        <f aca="false">IF(OR(AG$3="",Consolidado!$D84=""),0,IF(ISNUMBER(SEARCH(AG$3,Consolidado!$D84)),IF(COUNTIFS(Consolidado!$AC$5:AC84,Consolidado!$AC84,Consolidado!$D$5:D84,"*"&amp;AG$3&amp;"*")=1,1,0),0))</f>
        <v>0</v>
      </c>
      <c r="AH84" s="0" t="n">
        <f aca="false">IF(OR(AH$3="",Consolidado!$D84=""),0,IF(ISNUMBER(SEARCH(AH$3,Consolidado!$D84)),IF(COUNTIFS(Consolidado!$AC$5:AC84,Consolidado!$AC84,Consolidado!$D$5:D84,"*"&amp;AH$3&amp;"*")=1,1,0),0))</f>
        <v>0</v>
      </c>
      <c r="AI84" s="0" t="n">
        <f aca="false">IF(OR(AI$3="",Consolidado!$D84=""),0,IF(ISNUMBER(SEARCH(AI$3,Consolidado!$D84)),IF(COUNTIFS(Consolidado!$AC$5:AC84,Consolidado!$AC84,Consolidado!$D$5:D84,"*"&amp;AI$3&amp;"*")=1,1,0),0))</f>
        <v>0</v>
      </c>
      <c r="AJ84" s="0" t="n">
        <f aca="false">IF(OR(AJ$3="",Consolidado!$D84=""),0,IF(ISNUMBER(SEARCH(AJ$3,Consolidado!$D84)),IF(COUNTIFS(Consolidado!$AC$5:AC84,Consolidado!$AC84,Consolidado!$D$5:D84,"*"&amp;AJ$3&amp;"*")=1,1,0),0))</f>
        <v>0</v>
      </c>
      <c r="AK84" s="0" t="n">
        <f aca="false">IF(OR(AK$3="",Consolidado!$D84=""),0,IF(ISNUMBER(SEARCH(AK$3,Consolidado!$D84)),IF(COUNTIFS(Consolidado!$AC$5:AC84,Consolidado!$AC84,Consolidado!$D$5:D84,"*"&amp;AK$3&amp;"*")=1,1,0),0))</f>
        <v>0</v>
      </c>
      <c r="AL84" s="0" t="n">
        <f aca="false">IF(OR(AL$3="",Consolidado!$D84=""),0,IF(ISNUMBER(SEARCH(AL$3,Consolidado!$D84)),IF(COUNTIFS(Consolidado!$AC$5:AC84,Consolidado!$AC84,Consolidado!$D$5:D84,"*"&amp;AL$3&amp;"*")=1,1,0),0))</f>
        <v>0</v>
      </c>
      <c r="AM84" s="0" t="n">
        <f aca="false">IF(OR(AM$3="",Consolidado!$D84=""),0,IF(ISNUMBER(SEARCH(AM$3,Consolidado!$D84)),IF(COUNTIFS(Consolidado!$AC$5:AC84,Consolidado!$AC84,Consolidado!$D$5:D84,"*"&amp;AM$3&amp;"*")=1,1,0),0))</f>
        <v>0</v>
      </c>
      <c r="AN84" s="0" t="n">
        <f aca="false">IF(OR(AN$3="",Consolidado!$D84=""),0,IF(ISNUMBER(SEARCH(AN$3,Consolidado!$D84)),IF(COUNTIFS(Consolidado!$AC$5:AC84,Consolidado!$AC84,Consolidado!$D$5:D84,"*"&amp;AN$3&amp;"*")=1,1,0),0))</f>
        <v>0</v>
      </c>
      <c r="AO84" s="0" t="n">
        <f aca="false">IF(OR(AO$3="",Consolidado!$D84=""),0,IF(ISNUMBER(SEARCH(AO$3,Consolidado!$D84)),IF(COUNTIFS(Consolidado!$AC$5:AC84,Consolidado!$AC84,Consolidado!$D$5:D84,"*"&amp;AO$3&amp;"*")=1,1,0),0))</f>
        <v>0</v>
      </c>
    </row>
    <row r="85" customFormat="false" ht="15" hidden="false" customHeight="false" outlineLevel="0" collapsed="false">
      <c r="B85" s="0" t="n">
        <f aca="false">IF(OR(B$3="",Consolidado!$D85=""),0,IF(ISNUMBER(SEARCH(B$3,Consolidado!$D85)),IF(COUNTIFS(Consolidado!$AC$5:AC85,Consolidado!$AC85,Consolidado!$D$5:D85,"*"&amp;B$3&amp;"*")=1,1,0),0))</f>
        <v>0</v>
      </c>
      <c r="C85" s="0" t="n">
        <f aca="false">IF(OR(C$3="",Consolidado!$D85=""),0,IF(ISNUMBER(SEARCH(C$3,Consolidado!$D85)),IF(COUNTIFS(Consolidado!$AC$5:AC85,Consolidado!$AC85,Consolidado!$D$5:D85,"*"&amp;C$3&amp;"*")=1,1,0),0))</f>
        <v>0</v>
      </c>
      <c r="D85" s="0" t="n">
        <f aca="false">IF(OR(D$3="",Consolidado!$D85=""),0,IF(ISNUMBER(SEARCH(D$3,Consolidado!$D85)),IF(COUNTIFS(Consolidado!$AC$5:AC85,Consolidado!$AC85,Consolidado!$D$5:D85,"*"&amp;D$3&amp;"*")=1,1,0),0))</f>
        <v>0</v>
      </c>
      <c r="E85" s="0" t="n">
        <f aca="false">IF(OR(E$3="",Consolidado!$D85=""),0,IF(ISNUMBER(SEARCH(E$3,Consolidado!$D85)),IF(COUNTIFS(Consolidado!$AC$5:AC85,Consolidado!$AC85,Consolidado!$D$5:D85,"*"&amp;E$3&amp;"*")=1,1,0),0))</f>
        <v>0</v>
      </c>
      <c r="F85" s="0" t="n">
        <f aca="false">IF(OR(F$3="",Consolidado!$D85=""),0,IF(ISNUMBER(SEARCH(F$3,Consolidado!$D85)),IF(COUNTIFS(Consolidado!$AC$5:AC85,Consolidado!$AC85,Consolidado!$D$5:D85,"*"&amp;F$3&amp;"*")=1,1,0),0))</f>
        <v>0</v>
      </c>
      <c r="G85" s="0" t="n">
        <f aca="false">IF(OR(G$3="",Consolidado!$D85=""),0,IF(ISNUMBER(SEARCH(G$3,Consolidado!$D85)),IF(COUNTIFS(Consolidado!$AC$5:AC85,Consolidado!$AC85,Consolidado!$D$5:D85,"*"&amp;G$3&amp;"*")=1,1,0),0))</f>
        <v>0</v>
      </c>
      <c r="H85" s="0" t="n">
        <f aca="false">IF(OR(H$3="",Consolidado!$D85=""),0,IF(ISNUMBER(SEARCH(H$3,Consolidado!$D85)),IF(COUNTIFS(Consolidado!$AC$5:AC85,Consolidado!$AC85,Consolidado!$D$5:D85,"*"&amp;H$3&amp;"*")=1,1,0),0))</f>
        <v>0</v>
      </c>
      <c r="I85" s="0" t="n">
        <f aca="false">IF(OR(I$3="",Consolidado!$D85=""),0,IF(ISNUMBER(SEARCH(I$3,Consolidado!$D85)),IF(COUNTIFS(Consolidado!$AC$5:AC85,Consolidado!$AC85,Consolidado!$D$5:D85,"*"&amp;I$3&amp;"*")=1,1,0),0))</f>
        <v>0</v>
      </c>
      <c r="J85" s="0" t="n">
        <f aca="false">IF(OR(J$3="",Consolidado!$D85=""),0,IF(ISNUMBER(SEARCH(J$3,Consolidado!$D85)),IF(COUNTIFS(Consolidado!$AC$5:AC85,Consolidado!$AC85,Consolidado!$D$5:D85,"*"&amp;J$3&amp;"*")=1,1,0),0))</f>
        <v>0</v>
      </c>
      <c r="K85" s="0" t="n">
        <f aca="false">IF(OR(K$3="",Consolidado!$D85=""),0,IF(ISNUMBER(SEARCH(K$3,Consolidado!$D85)),IF(COUNTIFS(Consolidado!$AC$5:AC85,Consolidado!$AC85,Consolidado!$D$5:D85,"*"&amp;K$3&amp;"*")=1,1,0),0))</f>
        <v>0</v>
      </c>
      <c r="L85" s="0" t="n">
        <f aca="false">IF(OR(L$3="",Consolidado!$D85=""),0,IF(ISNUMBER(SEARCH(L$3,Consolidado!$D85)),IF(COUNTIFS(Consolidado!$AC$5:AC85,Consolidado!$AC85,Consolidado!$D$5:D85,"*"&amp;L$3&amp;"*")=1,1,0),0))</f>
        <v>0</v>
      </c>
      <c r="M85" s="0" t="n">
        <f aca="false">IF(OR(M$3="",Consolidado!$D85=""),0,IF(ISNUMBER(SEARCH(M$3,Consolidado!$D85)),IF(COUNTIFS(Consolidado!$AC$5:AC85,Consolidado!$AC85,Consolidado!$D$5:D85,"*"&amp;M$3&amp;"*")=1,1,0),0))</f>
        <v>0</v>
      </c>
      <c r="N85" s="0" t="n">
        <f aca="false">IF(OR(N$3="",Consolidado!$D85=""),0,IF(ISNUMBER(SEARCH(N$3,Consolidado!$D85)),IF(COUNTIFS(Consolidado!$AC$5:AC85,Consolidado!$AC85,Consolidado!$D$5:D85,"*"&amp;N$3&amp;"*")=1,1,0),0))</f>
        <v>0</v>
      </c>
      <c r="O85" s="0" t="n">
        <f aca="false">IF(OR(O$3="",Consolidado!$D85=""),0,IF(ISNUMBER(SEARCH(O$3,Consolidado!$D85)),IF(COUNTIFS(Consolidado!$AC$5:AC85,Consolidado!$AC85,Consolidado!$D$5:D85,"*"&amp;O$3&amp;"*")=1,1,0),0))</f>
        <v>0</v>
      </c>
      <c r="P85" s="0" t="n">
        <f aca="false">IF(OR(P$3="",Consolidado!$D85=""),0,IF(ISNUMBER(SEARCH(P$3,Consolidado!$D85)),IF(COUNTIFS(Consolidado!$AC$5:AC85,Consolidado!$AC85,Consolidado!$D$5:D85,"*"&amp;P$3&amp;"*")=1,1,0),0))</f>
        <v>0</v>
      </c>
      <c r="Q85" s="0" t="n">
        <f aca="false">IF(OR(Q$3="",Consolidado!$D85=""),0,IF(ISNUMBER(SEARCH(Q$3,Consolidado!$D85)),IF(COUNTIFS(Consolidado!$AC$5:AC85,Consolidado!$AC85,Consolidado!$D$5:D85,"*"&amp;Q$3&amp;"*")=1,1,0),0))</f>
        <v>0</v>
      </c>
      <c r="R85" s="0" t="n">
        <f aca="false">IF(OR(R$3="",Consolidado!$D85=""),0,IF(ISNUMBER(SEARCH(R$3,Consolidado!$D85)),IF(COUNTIFS(Consolidado!$AC$5:AC85,Consolidado!$AC85,Consolidado!$D$5:D85,"*"&amp;R$3&amp;"*")=1,1,0),0))</f>
        <v>0</v>
      </c>
      <c r="S85" s="0" t="n">
        <f aca="false">IF(OR(S$3="",Consolidado!$D85=""),0,IF(ISNUMBER(SEARCH(S$3,Consolidado!$D85)),IF(COUNTIFS(Consolidado!$AC$5:AC85,Consolidado!$AC85,Consolidado!$D$5:D85,"*"&amp;S$3&amp;"*")=1,1,0),0))</f>
        <v>0</v>
      </c>
      <c r="T85" s="0" t="n">
        <f aca="false">IF(OR(T$3="",Consolidado!$D85=""),0,IF(ISNUMBER(SEARCH(T$3,Consolidado!$D85)),IF(COUNTIFS(Consolidado!$AC$5:AC85,Consolidado!$AC85,Consolidado!$D$5:D85,"*"&amp;T$3&amp;"*")=1,1,0),0))</f>
        <v>0</v>
      </c>
      <c r="U85" s="0" t="n">
        <f aca="false">IF(OR(U$3="",Consolidado!$D85=""),0,IF(ISNUMBER(SEARCH(U$3,Consolidado!$D85)),IF(COUNTIFS(Consolidado!$AC$5:AC85,Consolidado!$AC85,Consolidado!$D$5:D85,"*"&amp;U$3&amp;"*")=1,1,0),0))</f>
        <v>0</v>
      </c>
      <c r="V85" s="0" t="n">
        <f aca="false">IF(OR(V$3="",Consolidado!$D85=""),0,IF(ISNUMBER(SEARCH(V$3,Consolidado!$D85)),IF(COUNTIFS(Consolidado!$AC$5:AC85,Consolidado!$AC85,Consolidado!$D$5:D85,"*"&amp;V$3&amp;"*")=1,1,0),0))</f>
        <v>0</v>
      </c>
      <c r="W85" s="0" t="n">
        <f aca="false">IF(OR(W$3="",Consolidado!$D85=""),0,IF(ISNUMBER(SEARCH(W$3,Consolidado!$D85)),IF(COUNTIFS(Consolidado!$AC$5:AC85,Consolidado!$AC85,Consolidado!$D$5:D85,"*"&amp;W$3&amp;"*")=1,1,0),0))</f>
        <v>0</v>
      </c>
      <c r="X85" s="0" t="n">
        <f aca="false">IF(OR(X$3="",Consolidado!$D85=""),0,IF(ISNUMBER(SEARCH(X$3,Consolidado!$D85)),IF(COUNTIFS(Consolidado!$AC$5:AC85,Consolidado!$AC85,Consolidado!$D$5:D85,"*"&amp;X$3&amp;"*")=1,1,0),0))</f>
        <v>0</v>
      </c>
      <c r="Y85" s="0" t="n">
        <f aca="false">IF(OR(Y$3="",Consolidado!$D85=""),0,IF(ISNUMBER(SEARCH(Y$3,Consolidado!$D85)),IF(COUNTIFS(Consolidado!$AC$5:AC85,Consolidado!$AC85,Consolidado!$D$5:D85,"*"&amp;Y$3&amp;"*")=1,1,0),0))</f>
        <v>0</v>
      </c>
      <c r="Z85" s="0" t="n">
        <f aca="false">IF(OR(Z$3="",Consolidado!$D85=""),0,IF(ISNUMBER(SEARCH(Z$3,Consolidado!$D85)),IF(COUNTIFS(Consolidado!$AC$5:AC85,Consolidado!$AC85,Consolidado!$D$5:D85,"*"&amp;Z$3&amp;"*")=1,1,0),0))</f>
        <v>0</v>
      </c>
      <c r="AA85" s="0" t="n">
        <f aca="false">IF(OR(AA$3="",Consolidado!$D85=""),0,IF(ISNUMBER(SEARCH(AA$3,Consolidado!$D85)),IF(COUNTIFS(Consolidado!$AC$5:AC85,Consolidado!$AC85,Consolidado!$D$5:D85,"*"&amp;AA$3&amp;"*")=1,1,0),0))</f>
        <v>0</v>
      </c>
      <c r="AB85" s="0" t="n">
        <f aca="false">IF(OR(AB$3="",Consolidado!$D85=""),0,IF(ISNUMBER(SEARCH(AB$3,Consolidado!$D85)),IF(COUNTIFS(Consolidado!$AC$5:AC85,Consolidado!$AC85,Consolidado!$D$5:D85,"*"&amp;AB$3&amp;"*")=1,1,0),0))</f>
        <v>0</v>
      </c>
      <c r="AC85" s="0" t="n">
        <f aca="false">IF(OR(AC$3="",Consolidado!$D85=""),0,IF(ISNUMBER(SEARCH(AC$3,Consolidado!$D85)),IF(COUNTIFS(Consolidado!$AC$5:AC85,Consolidado!$AC85,Consolidado!$D$5:D85,"*"&amp;AC$3&amp;"*")=1,1,0),0))</f>
        <v>0</v>
      </c>
      <c r="AD85" s="0" t="n">
        <f aca="false">IF(OR(AD$3="",Consolidado!$D85=""),0,IF(ISNUMBER(SEARCH(AD$3,Consolidado!$D85)),IF(COUNTIFS(Consolidado!$AC$5:AC85,Consolidado!$AC85,Consolidado!$D$5:D85,"*"&amp;AD$3&amp;"*")=1,1,0),0))</f>
        <v>0</v>
      </c>
      <c r="AE85" s="0" t="n">
        <f aca="false">IF(OR(AE$3="",Consolidado!$D85=""),0,IF(ISNUMBER(SEARCH(AE$3,Consolidado!$D85)),IF(COUNTIFS(Consolidado!$AC$5:AC85,Consolidado!$AC85,Consolidado!$D$5:D85,"*"&amp;AE$3&amp;"*")=1,1,0),0))</f>
        <v>0</v>
      </c>
      <c r="AF85" s="0" t="n">
        <f aca="false">IF(OR(AF$3="",Consolidado!$D85=""),0,IF(ISNUMBER(SEARCH(AF$3,Consolidado!$D85)),IF(COUNTIFS(Consolidado!$AC$5:AC85,Consolidado!$AC85,Consolidado!$D$5:D85,"*"&amp;AF$3&amp;"*")=1,1,0),0))</f>
        <v>0</v>
      </c>
      <c r="AG85" s="0" t="n">
        <f aca="false">IF(OR(AG$3="",Consolidado!$D85=""),0,IF(ISNUMBER(SEARCH(AG$3,Consolidado!$D85)),IF(COUNTIFS(Consolidado!$AC$5:AC85,Consolidado!$AC85,Consolidado!$D$5:D85,"*"&amp;AG$3&amp;"*")=1,1,0),0))</f>
        <v>0</v>
      </c>
      <c r="AH85" s="0" t="n">
        <f aca="false">IF(OR(AH$3="",Consolidado!$D85=""),0,IF(ISNUMBER(SEARCH(AH$3,Consolidado!$D85)),IF(COUNTIFS(Consolidado!$AC$5:AC85,Consolidado!$AC85,Consolidado!$D$5:D85,"*"&amp;AH$3&amp;"*")=1,1,0),0))</f>
        <v>0</v>
      </c>
      <c r="AI85" s="0" t="n">
        <f aca="false">IF(OR(AI$3="",Consolidado!$D85=""),0,IF(ISNUMBER(SEARCH(AI$3,Consolidado!$D85)),IF(COUNTIFS(Consolidado!$AC$5:AC85,Consolidado!$AC85,Consolidado!$D$5:D85,"*"&amp;AI$3&amp;"*")=1,1,0),0))</f>
        <v>0</v>
      </c>
      <c r="AJ85" s="0" t="n">
        <f aca="false">IF(OR(AJ$3="",Consolidado!$D85=""),0,IF(ISNUMBER(SEARCH(AJ$3,Consolidado!$D85)),IF(COUNTIFS(Consolidado!$AC$5:AC85,Consolidado!$AC85,Consolidado!$D$5:D85,"*"&amp;AJ$3&amp;"*")=1,1,0),0))</f>
        <v>0</v>
      </c>
      <c r="AK85" s="0" t="n">
        <f aca="false">IF(OR(AK$3="",Consolidado!$D85=""),0,IF(ISNUMBER(SEARCH(AK$3,Consolidado!$D85)),IF(COUNTIFS(Consolidado!$AC$5:AC85,Consolidado!$AC85,Consolidado!$D$5:D85,"*"&amp;AK$3&amp;"*")=1,1,0),0))</f>
        <v>0</v>
      </c>
      <c r="AL85" s="0" t="n">
        <f aca="false">IF(OR(AL$3="",Consolidado!$D85=""),0,IF(ISNUMBER(SEARCH(AL$3,Consolidado!$D85)),IF(COUNTIFS(Consolidado!$AC$5:AC85,Consolidado!$AC85,Consolidado!$D$5:D85,"*"&amp;AL$3&amp;"*")=1,1,0),0))</f>
        <v>0</v>
      </c>
      <c r="AM85" s="0" t="n">
        <f aca="false">IF(OR(AM$3="",Consolidado!$D85=""),0,IF(ISNUMBER(SEARCH(AM$3,Consolidado!$D85)),IF(COUNTIFS(Consolidado!$AC$5:AC85,Consolidado!$AC85,Consolidado!$D$5:D85,"*"&amp;AM$3&amp;"*")=1,1,0),0))</f>
        <v>0</v>
      </c>
      <c r="AN85" s="0" t="n">
        <f aca="false">IF(OR(AN$3="",Consolidado!$D85=""),0,IF(ISNUMBER(SEARCH(AN$3,Consolidado!$D85)),IF(COUNTIFS(Consolidado!$AC$5:AC85,Consolidado!$AC85,Consolidado!$D$5:D85,"*"&amp;AN$3&amp;"*")=1,1,0),0))</f>
        <v>0</v>
      </c>
      <c r="AO85" s="0" t="n">
        <f aca="false">IF(OR(AO$3="",Consolidado!$D85=""),0,IF(ISNUMBER(SEARCH(AO$3,Consolidado!$D85)),IF(COUNTIFS(Consolidado!$AC$5:AC85,Consolidado!$AC85,Consolidado!$D$5:D85,"*"&amp;AO$3&amp;"*")=1,1,0),0))</f>
        <v>0</v>
      </c>
    </row>
    <row r="86" customFormat="false" ht="15" hidden="false" customHeight="false" outlineLevel="0" collapsed="false">
      <c r="B86" s="0" t="n">
        <f aca="false">IF(OR(B$3="",Consolidado!$D86=""),0,IF(ISNUMBER(SEARCH(B$3,Consolidado!$D86)),IF(COUNTIFS(Consolidado!$AC$5:AC86,Consolidado!$AC86,Consolidado!$D$5:D86,"*"&amp;B$3&amp;"*")=1,1,0),0))</f>
        <v>0</v>
      </c>
      <c r="C86" s="0" t="n">
        <f aca="false">IF(OR(C$3="",Consolidado!$D86=""),0,IF(ISNUMBER(SEARCH(C$3,Consolidado!$D86)),IF(COUNTIFS(Consolidado!$AC$5:AC86,Consolidado!$AC86,Consolidado!$D$5:D86,"*"&amp;C$3&amp;"*")=1,1,0),0))</f>
        <v>0</v>
      </c>
      <c r="D86" s="0" t="n">
        <f aca="false">IF(OR(D$3="",Consolidado!$D86=""),0,IF(ISNUMBER(SEARCH(D$3,Consolidado!$D86)),IF(COUNTIFS(Consolidado!$AC$5:AC86,Consolidado!$AC86,Consolidado!$D$5:D86,"*"&amp;D$3&amp;"*")=1,1,0),0))</f>
        <v>0</v>
      </c>
      <c r="E86" s="0" t="n">
        <f aca="false">IF(OR(E$3="",Consolidado!$D86=""),0,IF(ISNUMBER(SEARCH(E$3,Consolidado!$D86)),IF(COUNTIFS(Consolidado!$AC$5:AC86,Consolidado!$AC86,Consolidado!$D$5:D86,"*"&amp;E$3&amp;"*")=1,1,0),0))</f>
        <v>0</v>
      </c>
      <c r="F86" s="0" t="n">
        <f aca="false">IF(OR(F$3="",Consolidado!$D86=""),0,IF(ISNUMBER(SEARCH(F$3,Consolidado!$D86)),IF(COUNTIFS(Consolidado!$AC$5:AC86,Consolidado!$AC86,Consolidado!$D$5:D86,"*"&amp;F$3&amp;"*")=1,1,0),0))</f>
        <v>0</v>
      </c>
      <c r="G86" s="0" t="n">
        <f aca="false">IF(OR(G$3="",Consolidado!$D86=""),0,IF(ISNUMBER(SEARCH(G$3,Consolidado!$D86)),IF(COUNTIFS(Consolidado!$AC$5:AC86,Consolidado!$AC86,Consolidado!$D$5:D86,"*"&amp;G$3&amp;"*")=1,1,0),0))</f>
        <v>0</v>
      </c>
      <c r="H86" s="0" t="n">
        <f aca="false">IF(OR(H$3="",Consolidado!$D86=""),0,IF(ISNUMBER(SEARCH(H$3,Consolidado!$D86)),IF(COUNTIFS(Consolidado!$AC$5:AC86,Consolidado!$AC86,Consolidado!$D$5:D86,"*"&amp;H$3&amp;"*")=1,1,0),0))</f>
        <v>0</v>
      </c>
      <c r="I86" s="0" t="n">
        <f aca="false">IF(OR(I$3="",Consolidado!$D86=""),0,IF(ISNUMBER(SEARCH(I$3,Consolidado!$D86)),IF(COUNTIFS(Consolidado!$AC$5:AC86,Consolidado!$AC86,Consolidado!$D$5:D86,"*"&amp;I$3&amp;"*")=1,1,0),0))</f>
        <v>0</v>
      </c>
      <c r="J86" s="0" t="n">
        <f aca="false">IF(OR(J$3="",Consolidado!$D86=""),0,IF(ISNUMBER(SEARCH(J$3,Consolidado!$D86)),IF(COUNTIFS(Consolidado!$AC$5:AC86,Consolidado!$AC86,Consolidado!$D$5:D86,"*"&amp;J$3&amp;"*")=1,1,0),0))</f>
        <v>0</v>
      </c>
      <c r="K86" s="0" t="n">
        <f aca="false">IF(OR(K$3="",Consolidado!$D86=""),0,IF(ISNUMBER(SEARCH(K$3,Consolidado!$D86)),IF(COUNTIFS(Consolidado!$AC$5:AC86,Consolidado!$AC86,Consolidado!$D$5:D86,"*"&amp;K$3&amp;"*")=1,1,0),0))</f>
        <v>0</v>
      </c>
      <c r="L86" s="0" t="n">
        <f aca="false">IF(OR(L$3="",Consolidado!$D86=""),0,IF(ISNUMBER(SEARCH(L$3,Consolidado!$D86)),IF(COUNTIFS(Consolidado!$AC$5:AC86,Consolidado!$AC86,Consolidado!$D$5:D86,"*"&amp;L$3&amp;"*")=1,1,0),0))</f>
        <v>0</v>
      </c>
      <c r="M86" s="0" t="n">
        <f aca="false">IF(OR(M$3="",Consolidado!$D86=""),0,IF(ISNUMBER(SEARCH(M$3,Consolidado!$D86)),IF(COUNTIFS(Consolidado!$AC$5:AC86,Consolidado!$AC86,Consolidado!$D$5:D86,"*"&amp;M$3&amp;"*")=1,1,0),0))</f>
        <v>0</v>
      </c>
      <c r="N86" s="0" t="n">
        <f aca="false">IF(OR(N$3="",Consolidado!$D86=""),0,IF(ISNUMBER(SEARCH(N$3,Consolidado!$D86)),IF(COUNTIFS(Consolidado!$AC$5:AC86,Consolidado!$AC86,Consolidado!$D$5:D86,"*"&amp;N$3&amp;"*")=1,1,0),0))</f>
        <v>0</v>
      </c>
      <c r="O86" s="0" t="n">
        <f aca="false">IF(OR(O$3="",Consolidado!$D86=""),0,IF(ISNUMBER(SEARCH(O$3,Consolidado!$D86)),IF(COUNTIFS(Consolidado!$AC$5:AC86,Consolidado!$AC86,Consolidado!$D$5:D86,"*"&amp;O$3&amp;"*")=1,1,0),0))</f>
        <v>0</v>
      </c>
      <c r="P86" s="0" t="n">
        <f aca="false">IF(OR(P$3="",Consolidado!$D86=""),0,IF(ISNUMBER(SEARCH(P$3,Consolidado!$D86)),IF(COUNTIFS(Consolidado!$AC$5:AC86,Consolidado!$AC86,Consolidado!$D$5:D86,"*"&amp;P$3&amp;"*")=1,1,0),0))</f>
        <v>0</v>
      </c>
      <c r="Q86" s="0" t="n">
        <f aca="false">IF(OR(Q$3="",Consolidado!$D86=""),0,IF(ISNUMBER(SEARCH(Q$3,Consolidado!$D86)),IF(COUNTIFS(Consolidado!$AC$5:AC86,Consolidado!$AC86,Consolidado!$D$5:D86,"*"&amp;Q$3&amp;"*")=1,1,0),0))</f>
        <v>0</v>
      </c>
      <c r="R86" s="0" t="n">
        <f aca="false">IF(OR(R$3="",Consolidado!$D86=""),0,IF(ISNUMBER(SEARCH(R$3,Consolidado!$D86)),IF(COUNTIFS(Consolidado!$AC$5:AC86,Consolidado!$AC86,Consolidado!$D$5:D86,"*"&amp;R$3&amp;"*")=1,1,0),0))</f>
        <v>0</v>
      </c>
      <c r="S86" s="0" t="n">
        <f aca="false">IF(OR(S$3="",Consolidado!$D86=""),0,IF(ISNUMBER(SEARCH(S$3,Consolidado!$D86)),IF(COUNTIFS(Consolidado!$AC$5:AC86,Consolidado!$AC86,Consolidado!$D$5:D86,"*"&amp;S$3&amp;"*")=1,1,0),0))</f>
        <v>0</v>
      </c>
      <c r="T86" s="0" t="n">
        <f aca="false">IF(OR(T$3="",Consolidado!$D86=""),0,IF(ISNUMBER(SEARCH(T$3,Consolidado!$D86)),IF(COUNTIFS(Consolidado!$AC$5:AC86,Consolidado!$AC86,Consolidado!$D$5:D86,"*"&amp;T$3&amp;"*")=1,1,0),0))</f>
        <v>0</v>
      </c>
      <c r="U86" s="0" t="n">
        <f aca="false">IF(OR(U$3="",Consolidado!$D86=""),0,IF(ISNUMBER(SEARCH(U$3,Consolidado!$D86)),IF(COUNTIFS(Consolidado!$AC$5:AC86,Consolidado!$AC86,Consolidado!$D$5:D86,"*"&amp;U$3&amp;"*")=1,1,0),0))</f>
        <v>0</v>
      </c>
      <c r="V86" s="0" t="n">
        <f aca="false">IF(OR(V$3="",Consolidado!$D86=""),0,IF(ISNUMBER(SEARCH(V$3,Consolidado!$D86)),IF(COUNTIFS(Consolidado!$AC$5:AC86,Consolidado!$AC86,Consolidado!$D$5:D86,"*"&amp;V$3&amp;"*")=1,1,0),0))</f>
        <v>0</v>
      </c>
      <c r="W86" s="0" t="n">
        <f aca="false">IF(OR(W$3="",Consolidado!$D86=""),0,IF(ISNUMBER(SEARCH(W$3,Consolidado!$D86)),IF(COUNTIFS(Consolidado!$AC$5:AC86,Consolidado!$AC86,Consolidado!$D$5:D86,"*"&amp;W$3&amp;"*")=1,1,0),0))</f>
        <v>0</v>
      </c>
      <c r="X86" s="0" t="n">
        <f aca="false">IF(OR(X$3="",Consolidado!$D86=""),0,IF(ISNUMBER(SEARCH(X$3,Consolidado!$D86)),IF(COUNTIFS(Consolidado!$AC$5:AC86,Consolidado!$AC86,Consolidado!$D$5:D86,"*"&amp;X$3&amp;"*")=1,1,0),0))</f>
        <v>0</v>
      </c>
      <c r="Y86" s="0" t="n">
        <f aca="false">IF(OR(Y$3="",Consolidado!$D86=""),0,IF(ISNUMBER(SEARCH(Y$3,Consolidado!$D86)),IF(COUNTIFS(Consolidado!$AC$5:AC86,Consolidado!$AC86,Consolidado!$D$5:D86,"*"&amp;Y$3&amp;"*")=1,1,0),0))</f>
        <v>0</v>
      </c>
      <c r="Z86" s="0" t="n">
        <f aca="false">IF(OR(Z$3="",Consolidado!$D86=""),0,IF(ISNUMBER(SEARCH(Z$3,Consolidado!$D86)),IF(COUNTIFS(Consolidado!$AC$5:AC86,Consolidado!$AC86,Consolidado!$D$5:D86,"*"&amp;Z$3&amp;"*")=1,1,0),0))</f>
        <v>0</v>
      </c>
      <c r="AA86" s="0" t="n">
        <f aca="false">IF(OR(AA$3="",Consolidado!$D86=""),0,IF(ISNUMBER(SEARCH(AA$3,Consolidado!$D86)),IF(COUNTIFS(Consolidado!$AC$5:AC86,Consolidado!$AC86,Consolidado!$D$5:D86,"*"&amp;AA$3&amp;"*")=1,1,0),0))</f>
        <v>0</v>
      </c>
      <c r="AB86" s="0" t="n">
        <f aca="false">IF(OR(AB$3="",Consolidado!$D86=""),0,IF(ISNUMBER(SEARCH(AB$3,Consolidado!$D86)),IF(COUNTIFS(Consolidado!$AC$5:AC86,Consolidado!$AC86,Consolidado!$D$5:D86,"*"&amp;AB$3&amp;"*")=1,1,0),0))</f>
        <v>0</v>
      </c>
      <c r="AC86" s="0" t="n">
        <f aca="false">IF(OR(AC$3="",Consolidado!$D86=""),0,IF(ISNUMBER(SEARCH(AC$3,Consolidado!$D86)),IF(COUNTIFS(Consolidado!$AC$5:AC86,Consolidado!$AC86,Consolidado!$D$5:D86,"*"&amp;AC$3&amp;"*")=1,1,0),0))</f>
        <v>0</v>
      </c>
      <c r="AD86" s="0" t="n">
        <f aca="false">IF(OR(AD$3="",Consolidado!$D86=""),0,IF(ISNUMBER(SEARCH(AD$3,Consolidado!$D86)),IF(COUNTIFS(Consolidado!$AC$5:AC86,Consolidado!$AC86,Consolidado!$D$5:D86,"*"&amp;AD$3&amp;"*")=1,1,0),0))</f>
        <v>0</v>
      </c>
      <c r="AE86" s="0" t="n">
        <f aca="false">IF(OR(AE$3="",Consolidado!$D86=""),0,IF(ISNUMBER(SEARCH(AE$3,Consolidado!$D86)),IF(COUNTIFS(Consolidado!$AC$5:AC86,Consolidado!$AC86,Consolidado!$D$5:D86,"*"&amp;AE$3&amp;"*")=1,1,0),0))</f>
        <v>0</v>
      </c>
      <c r="AF86" s="0" t="n">
        <f aca="false">IF(OR(AF$3="",Consolidado!$D86=""),0,IF(ISNUMBER(SEARCH(AF$3,Consolidado!$D86)),IF(COUNTIFS(Consolidado!$AC$5:AC86,Consolidado!$AC86,Consolidado!$D$5:D86,"*"&amp;AF$3&amp;"*")=1,1,0),0))</f>
        <v>0</v>
      </c>
      <c r="AG86" s="0" t="n">
        <f aca="false">IF(OR(AG$3="",Consolidado!$D86=""),0,IF(ISNUMBER(SEARCH(AG$3,Consolidado!$D86)),IF(COUNTIFS(Consolidado!$AC$5:AC86,Consolidado!$AC86,Consolidado!$D$5:D86,"*"&amp;AG$3&amp;"*")=1,1,0),0))</f>
        <v>0</v>
      </c>
      <c r="AH86" s="0" t="n">
        <f aca="false">IF(OR(AH$3="",Consolidado!$D86=""),0,IF(ISNUMBER(SEARCH(AH$3,Consolidado!$D86)),IF(COUNTIFS(Consolidado!$AC$5:AC86,Consolidado!$AC86,Consolidado!$D$5:D86,"*"&amp;AH$3&amp;"*")=1,1,0),0))</f>
        <v>0</v>
      </c>
      <c r="AI86" s="0" t="n">
        <f aca="false">IF(OR(AI$3="",Consolidado!$D86=""),0,IF(ISNUMBER(SEARCH(AI$3,Consolidado!$D86)),IF(COUNTIFS(Consolidado!$AC$5:AC86,Consolidado!$AC86,Consolidado!$D$5:D86,"*"&amp;AI$3&amp;"*")=1,1,0),0))</f>
        <v>0</v>
      </c>
      <c r="AJ86" s="0" t="n">
        <f aca="false">IF(OR(AJ$3="",Consolidado!$D86=""),0,IF(ISNUMBER(SEARCH(AJ$3,Consolidado!$D86)),IF(COUNTIFS(Consolidado!$AC$5:AC86,Consolidado!$AC86,Consolidado!$D$5:D86,"*"&amp;AJ$3&amp;"*")=1,1,0),0))</f>
        <v>0</v>
      </c>
      <c r="AK86" s="0" t="n">
        <f aca="false">IF(OR(AK$3="",Consolidado!$D86=""),0,IF(ISNUMBER(SEARCH(AK$3,Consolidado!$D86)),IF(COUNTIFS(Consolidado!$AC$5:AC86,Consolidado!$AC86,Consolidado!$D$5:D86,"*"&amp;AK$3&amp;"*")=1,1,0),0))</f>
        <v>0</v>
      </c>
      <c r="AL86" s="0" t="n">
        <f aca="false">IF(OR(AL$3="",Consolidado!$D86=""),0,IF(ISNUMBER(SEARCH(AL$3,Consolidado!$D86)),IF(COUNTIFS(Consolidado!$AC$5:AC86,Consolidado!$AC86,Consolidado!$D$5:D86,"*"&amp;AL$3&amp;"*")=1,1,0),0))</f>
        <v>0</v>
      </c>
      <c r="AM86" s="0" t="n">
        <f aca="false">IF(OR(AM$3="",Consolidado!$D86=""),0,IF(ISNUMBER(SEARCH(AM$3,Consolidado!$D86)),IF(COUNTIFS(Consolidado!$AC$5:AC86,Consolidado!$AC86,Consolidado!$D$5:D86,"*"&amp;AM$3&amp;"*")=1,1,0),0))</f>
        <v>0</v>
      </c>
      <c r="AN86" s="0" t="n">
        <f aca="false">IF(OR(AN$3="",Consolidado!$D86=""),0,IF(ISNUMBER(SEARCH(AN$3,Consolidado!$D86)),IF(COUNTIFS(Consolidado!$AC$5:AC86,Consolidado!$AC86,Consolidado!$D$5:D86,"*"&amp;AN$3&amp;"*")=1,1,0),0))</f>
        <v>0</v>
      </c>
      <c r="AO86" s="0" t="n">
        <f aca="false">IF(OR(AO$3="",Consolidado!$D86=""),0,IF(ISNUMBER(SEARCH(AO$3,Consolidado!$D86)),IF(COUNTIFS(Consolidado!$AC$5:AC86,Consolidado!$AC86,Consolidado!$D$5:D86,"*"&amp;AO$3&amp;"*")=1,1,0),0))</f>
        <v>0</v>
      </c>
    </row>
    <row r="87" customFormat="false" ht="15" hidden="false" customHeight="false" outlineLevel="0" collapsed="false">
      <c r="B87" s="0" t="n">
        <f aca="false">IF(OR(B$3="",Consolidado!$D87=""),0,IF(ISNUMBER(SEARCH(B$3,Consolidado!$D87)),IF(COUNTIFS(Consolidado!$AC$5:AC87,Consolidado!$AC87,Consolidado!$D$5:D87,"*"&amp;B$3&amp;"*")=1,1,0),0))</f>
        <v>0</v>
      </c>
      <c r="C87" s="0" t="n">
        <f aca="false">IF(OR(C$3="",Consolidado!$D87=""),0,IF(ISNUMBER(SEARCH(C$3,Consolidado!$D87)),IF(COUNTIFS(Consolidado!$AC$5:AC87,Consolidado!$AC87,Consolidado!$D$5:D87,"*"&amp;C$3&amp;"*")=1,1,0),0))</f>
        <v>0</v>
      </c>
      <c r="D87" s="0" t="n">
        <f aca="false">IF(OR(D$3="",Consolidado!$D87=""),0,IF(ISNUMBER(SEARCH(D$3,Consolidado!$D87)),IF(COUNTIFS(Consolidado!$AC$5:AC87,Consolidado!$AC87,Consolidado!$D$5:D87,"*"&amp;D$3&amp;"*")=1,1,0),0))</f>
        <v>0</v>
      </c>
      <c r="E87" s="0" t="n">
        <f aca="false">IF(OR(E$3="",Consolidado!$D87=""),0,IF(ISNUMBER(SEARCH(E$3,Consolidado!$D87)),IF(COUNTIFS(Consolidado!$AC$5:AC87,Consolidado!$AC87,Consolidado!$D$5:D87,"*"&amp;E$3&amp;"*")=1,1,0),0))</f>
        <v>0</v>
      </c>
      <c r="F87" s="0" t="n">
        <f aca="false">IF(OR(F$3="",Consolidado!$D87=""),0,IF(ISNUMBER(SEARCH(F$3,Consolidado!$D87)),IF(COUNTIFS(Consolidado!$AC$5:AC87,Consolidado!$AC87,Consolidado!$D$5:D87,"*"&amp;F$3&amp;"*")=1,1,0),0))</f>
        <v>0</v>
      </c>
      <c r="G87" s="0" t="n">
        <f aca="false">IF(OR(G$3="",Consolidado!$D87=""),0,IF(ISNUMBER(SEARCH(G$3,Consolidado!$D87)),IF(COUNTIFS(Consolidado!$AC$5:AC87,Consolidado!$AC87,Consolidado!$D$5:D87,"*"&amp;G$3&amp;"*")=1,1,0),0))</f>
        <v>0</v>
      </c>
      <c r="H87" s="0" t="n">
        <f aca="false">IF(OR(H$3="",Consolidado!$D87=""),0,IF(ISNUMBER(SEARCH(H$3,Consolidado!$D87)),IF(COUNTIFS(Consolidado!$AC$5:AC87,Consolidado!$AC87,Consolidado!$D$5:D87,"*"&amp;H$3&amp;"*")=1,1,0),0))</f>
        <v>0</v>
      </c>
      <c r="I87" s="0" t="n">
        <f aca="false">IF(OR(I$3="",Consolidado!$D87=""),0,IF(ISNUMBER(SEARCH(I$3,Consolidado!$D87)),IF(COUNTIFS(Consolidado!$AC$5:AC87,Consolidado!$AC87,Consolidado!$D$5:D87,"*"&amp;I$3&amp;"*")=1,1,0),0))</f>
        <v>0</v>
      </c>
      <c r="J87" s="0" t="n">
        <f aca="false">IF(OR(J$3="",Consolidado!$D87=""),0,IF(ISNUMBER(SEARCH(J$3,Consolidado!$D87)),IF(COUNTIFS(Consolidado!$AC$5:AC87,Consolidado!$AC87,Consolidado!$D$5:D87,"*"&amp;J$3&amp;"*")=1,1,0),0))</f>
        <v>0</v>
      </c>
      <c r="K87" s="0" t="n">
        <f aca="false">IF(OR(K$3="",Consolidado!$D87=""),0,IF(ISNUMBER(SEARCH(K$3,Consolidado!$D87)),IF(COUNTIFS(Consolidado!$AC$5:AC87,Consolidado!$AC87,Consolidado!$D$5:D87,"*"&amp;K$3&amp;"*")=1,1,0),0))</f>
        <v>0</v>
      </c>
      <c r="L87" s="0" t="n">
        <f aca="false">IF(OR(L$3="",Consolidado!$D87=""),0,IF(ISNUMBER(SEARCH(L$3,Consolidado!$D87)),IF(COUNTIFS(Consolidado!$AC$5:AC87,Consolidado!$AC87,Consolidado!$D$5:D87,"*"&amp;L$3&amp;"*")=1,1,0),0))</f>
        <v>0</v>
      </c>
      <c r="M87" s="0" t="n">
        <f aca="false">IF(OR(M$3="",Consolidado!$D87=""),0,IF(ISNUMBER(SEARCH(M$3,Consolidado!$D87)),IF(COUNTIFS(Consolidado!$AC$5:AC87,Consolidado!$AC87,Consolidado!$D$5:D87,"*"&amp;M$3&amp;"*")=1,1,0),0))</f>
        <v>0</v>
      </c>
      <c r="N87" s="0" t="n">
        <f aca="false">IF(OR(N$3="",Consolidado!$D87=""),0,IF(ISNUMBER(SEARCH(N$3,Consolidado!$D87)),IF(COUNTIFS(Consolidado!$AC$5:AC87,Consolidado!$AC87,Consolidado!$D$5:D87,"*"&amp;N$3&amp;"*")=1,1,0),0))</f>
        <v>0</v>
      </c>
      <c r="O87" s="0" t="n">
        <f aca="false">IF(OR(O$3="",Consolidado!$D87=""),0,IF(ISNUMBER(SEARCH(O$3,Consolidado!$D87)),IF(COUNTIFS(Consolidado!$AC$5:AC87,Consolidado!$AC87,Consolidado!$D$5:D87,"*"&amp;O$3&amp;"*")=1,1,0),0))</f>
        <v>0</v>
      </c>
      <c r="P87" s="0" t="n">
        <f aca="false">IF(OR(P$3="",Consolidado!$D87=""),0,IF(ISNUMBER(SEARCH(P$3,Consolidado!$D87)),IF(COUNTIFS(Consolidado!$AC$5:AC87,Consolidado!$AC87,Consolidado!$D$5:D87,"*"&amp;P$3&amp;"*")=1,1,0),0))</f>
        <v>0</v>
      </c>
      <c r="Q87" s="0" t="n">
        <f aca="false">IF(OR(Q$3="",Consolidado!$D87=""),0,IF(ISNUMBER(SEARCH(Q$3,Consolidado!$D87)),IF(COUNTIFS(Consolidado!$AC$5:AC87,Consolidado!$AC87,Consolidado!$D$5:D87,"*"&amp;Q$3&amp;"*")=1,1,0),0))</f>
        <v>0</v>
      </c>
      <c r="R87" s="0" t="n">
        <f aca="false">IF(OR(R$3="",Consolidado!$D87=""),0,IF(ISNUMBER(SEARCH(R$3,Consolidado!$D87)),IF(COUNTIFS(Consolidado!$AC$5:AC87,Consolidado!$AC87,Consolidado!$D$5:D87,"*"&amp;R$3&amp;"*")=1,1,0),0))</f>
        <v>0</v>
      </c>
      <c r="S87" s="0" t="n">
        <f aca="false">IF(OR(S$3="",Consolidado!$D87=""),0,IF(ISNUMBER(SEARCH(S$3,Consolidado!$D87)),IF(COUNTIFS(Consolidado!$AC$5:AC87,Consolidado!$AC87,Consolidado!$D$5:D87,"*"&amp;S$3&amp;"*")=1,1,0),0))</f>
        <v>0</v>
      </c>
      <c r="T87" s="0" t="n">
        <f aca="false">IF(OR(T$3="",Consolidado!$D87=""),0,IF(ISNUMBER(SEARCH(T$3,Consolidado!$D87)),IF(COUNTIFS(Consolidado!$AC$5:AC87,Consolidado!$AC87,Consolidado!$D$5:D87,"*"&amp;T$3&amp;"*")=1,1,0),0))</f>
        <v>0</v>
      </c>
      <c r="U87" s="0" t="n">
        <f aca="false">IF(OR(U$3="",Consolidado!$D87=""),0,IF(ISNUMBER(SEARCH(U$3,Consolidado!$D87)),IF(COUNTIFS(Consolidado!$AC$5:AC87,Consolidado!$AC87,Consolidado!$D$5:D87,"*"&amp;U$3&amp;"*")=1,1,0),0))</f>
        <v>0</v>
      </c>
      <c r="V87" s="0" t="n">
        <f aca="false">IF(OR(V$3="",Consolidado!$D87=""),0,IF(ISNUMBER(SEARCH(V$3,Consolidado!$D87)),IF(COUNTIFS(Consolidado!$AC$5:AC87,Consolidado!$AC87,Consolidado!$D$5:D87,"*"&amp;V$3&amp;"*")=1,1,0),0))</f>
        <v>0</v>
      </c>
      <c r="W87" s="0" t="n">
        <f aca="false">IF(OR(W$3="",Consolidado!$D87=""),0,IF(ISNUMBER(SEARCH(W$3,Consolidado!$D87)),IF(COUNTIFS(Consolidado!$AC$5:AC87,Consolidado!$AC87,Consolidado!$D$5:D87,"*"&amp;W$3&amp;"*")=1,1,0),0))</f>
        <v>0</v>
      </c>
      <c r="X87" s="0" t="n">
        <f aca="false">IF(OR(X$3="",Consolidado!$D87=""),0,IF(ISNUMBER(SEARCH(X$3,Consolidado!$D87)),IF(COUNTIFS(Consolidado!$AC$5:AC87,Consolidado!$AC87,Consolidado!$D$5:D87,"*"&amp;X$3&amp;"*")=1,1,0),0))</f>
        <v>0</v>
      </c>
      <c r="Y87" s="0" t="n">
        <f aca="false">IF(OR(Y$3="",Consolidado!$D87=""),0,IF(ISNUMBER(SEARCH(Y$3,Consolidado!$D87)),IF(COUNTIFS(Consolidado!$AC$5:AC87,Consolidado!$AC87,Consolidado!$D$5:D87,"*"&amp;Y$3&amp;"*")=1,1,0),0))</f>
        <v>0</v>
      </c>
      <c r="Z87" s="0" t="n">
        <f aca="false">IF(OR(Z$3="",Consolidado!$D87=""),0,IF(ISNUMBER(SEARCH(Z$3,Consolidado!$D87)),IF(COUNTIFS(Consolidado!$AC$5:AC87,Consolidado!$AC87,Consolidado!$D$5:D87,"*"&amp;Z$3&amp;"*")=1,1,0),0))</f>
        <v>0</v>
      </c>
      <c r="AA87" s="0" t="n">
        <f aca="false">IF(OR(AA$3="",Consolidado!$D87=""),0,IF(ISNUMBER(SEARCH(AA$3,Consolidado!$D87)),IF(COUNTIFS(Consolidado!$AC$5:AC87,Consolidado!$AC87,Consolidado!$D$5:D87,"*"&amp;AA$3&amp;"*")=1,1,0),0))</f>
        <v>0</v>
      </c>
      <c r="AB87" s="0" t="n">
        <f aca="false">IF(OR(AB$3="",Consolidado!$D87=""),0,IF(ISNUMBER(SEARCH(AB$3,Consolidado!$D87)),IF(COUNTIFS(Consolidado!$AC$5:AC87,Consolidado!$AC87,Consolidado!$D$5:D87,"*"&amp;AB$3&amp;"*")=1,1,0),0))</f>
        <v>0</v>
      </c>
      <c r="AC87" s="0" t="n">
        <f aca="false">IF(OR(AC$3="",Consolidado!$D87=""),0,IF(ISNUMBER(SEARCH(AC$3,Consolidado!$D87)),IF(COUNTIFS(Consolidado!$AC$5:AC87,Consolidado!$AC87,Consolidado!$D$5:D87,"*"&amp;AC$3&amp;"*")=1,1,0),0))</f>
        <v>0</v>
      </c>
      <c r="AD87" s="0" t="n">
        <f aca="false">IF(OR(AD$3="",Consolidado!$D87=""),0,IF(ISNUMBER(SEARCH(AD$3,Consolidado!$D87)),IF(COUNTIFS(Consolidado!$AC$5:AC87,Consolidado!$AC87,Consolidado!$D$5:D87,"*"&amp;AD$3&amp;"*")=1,1,0),0))</f>
        <v>0</v>
      </c>
      <c r="AE87" s="0" t="n">
        <f aca="false">IF(OR(AE$3="",Consolidado!$D87=""),0,IF(ISNUMBER(SEARCH(AE$3,Consolidado!$D87)),IF(COUNTIFS(Consolidado!$AC$5:AC87,Consolidado!$AC87,Consolidado!$D$5:D87,"*"&amp;AE$3&amp;"*")=1,1,0),0))</f>
        <v>0</v>
      </c>
      <c r="AF87" s="0" t="n">
        <f aca="false">IF(OR(AF$3="",Consolidado!$D87=""),0,IF(ISNUMBER(SEARCH(AF$3,Consolidado!$D87)),IF(COUNTIFS(Consolidado!$AC$5:AC87,Consolidado!$AC87,Consolidado!$D$5:D87,"*"&amp;AF$3&amp;"*")=1,1,0),0))</f>
        <v>0</v>
      </c>
      <c r="AG87" s="0" t="n">
        <f aca="false">IF(OR(AG$3="",Consolidado!$D87=""),0,IF(ISNUMBER(SEARCH(AG$3,Consolidado!$D87)),IF(COUNTIFS(Consolidado!$AC$5:AC87,Consolidado!$AC87,Consolidado!$D$5:D87,"*"&amp;AG$3&amp;"*")=1,1,0),0))</f>
        <v>0</v>
      </c>
      <c r="AH87" s="0" t="n">
        <f aca="false">IF(OR(AH$3="",Consolidado!$D87=""),0,IF(ISNUMBER(SEARCH(AH$3,Consolidado!$D87)),IF(COUNTIFS(Consolidado!$AC$5:AC87,Consolidado!$AC87,Consolidado!$D$5:D87,"*"&amp;AH$3&amp;"*")=1,1,0),0))</f>
        <v>0</v>
      </c>
      <c r="AI87" s="0" t="n">
        <f aca="false">IF(OR(AI$3="",Consolidado!$D87=""),0,IF(ISNUMBER(SEARCH(AI$3,Consolidado!$D87)),IF(COUNTIFS(Consolidado!$AC$5:AC87,Consolidado!$AC87,Consolidado!$D$5:D87,"*"&amp;AI$3&amp;"*")=1,1,0),0))</f>
        <v>0</v>
      </c>
      <c r="AJ87" s="0" t="n">
        <f aca="false">IF(OR(AJ$3="",Consolidado!$D87=""),0,IF(ISNUMBER(SEARCH(AJ$3,Consolidado!$D87)),IF(COUNTIFS(Consolidado!$AC$5:AC87,Consolidado!$AC87,Consolidado!$D$5:D87,"*"&amp;AJ$3&amp;"*")=1,1,0),0))</f>
        <v>0</v>
      </c>
      <c r="AK87" s="0" t="n">
        <f aca="false">IF(OR(AK$3="",Consolidado!$D87=""),0,IF(ISNUMBER(SEARCH(AK$3,Consolidado!$D87)),IF(COUNTIFS(Consolidado!$AC$5:AC87,Consolidado!$AC87,Consolidado!$D$5:D87,"*"&amp;AK$3&amp;"*")=1,1,0),0))</f>
        <v>0</v>
      </c>
      <c r="AL87" s="0" t="n">
        <f aca="false">IF(OR(AL$3="",Consolidado!$D87=""),0,IF(ISNUMBER(SEARCH(AL$3,Consolidado!$D87)),IF(COUNTIFS(Consolidado!$AC$5:AC87,Consolidado!$AC87,Consolidado!$D$5:D87,"*"&amp;AL$3&amp;"*")=1,1,0),0))</f>
        <v>0</v>
      </c>
      <c r="AM87" s="0" t="n">
        <f aca="false">IF(OR(AM$3="",Consolidado!$D87=""),0,IF(ISNUMBER(SEARCH(AM$3,Consolidado!$D87)),IF(COUNTIFS(Consolidado!$AC$5:AC87,Consolidado!$AC87,Consolidado!$D$5:D87,"*"&amp;AM$3&amp;"*")=1,1,0),0))</f>
        <v>0</v>
      </c>
      <c r="AN87" s="0" t="n">
        <f aca="false">IF(OR(AN$3="",Consolidado!$D87=""),0,IF(ISNUMBER(SEARCH(AN$3,Consolidado!$D87)),IF(COUNTIFS(Consolidado!$AC$5:AC87,Consolidado!$AC87,Consolidado!$D$5:D87,"*"&amp;AN$3&amp;"*")=1,1,0),0))</f>
        <v>0</v>
      </c>
      <c r="AO87" s="0" t="n">
        <f aca="false">IF(OR(AO$3="",Consolidado!$D87=""),0,IF(ISNUMBER(SEARCH(AO$3,Consolidado!$D87)),IF(COUNTIFS(Consolidado!$AC$5:AC87,Consolidado!$AC87,Consolidado!$D$5:D87,"*"&amp;AO$3&amp;"*")=1,1,0),0))</f>
        <v>0</v>
      </c>
    </row>
    <row r="88" customFormat="false" ht="15" hidden="false" customHeight="false" outlineLevel="0" collapsed="false">
      <c r="B88" s="0" t="n">
        <f aca="false">IF(OR(B$3="",Consolidado!$D88=""),0,IF(ISNUMBER(SEARCH(B$3,Consolidado!$D88)),IF(COUNTIFS(Consolidado!$AC$5:AC88,Consolidado!$AC88,Consolidado!$D$5:D88,"*"&amp;B$3&amp;"*")=1,1,0),0))</f>
        <v>0</v>
      </c>
      <c r="C88" s="0" t="n">
        <f aca="false">IF(OR(C$3="",Consolidado!$D88=""),0,IF(ISNUMBER(SEARCH(C$3,Consolidado!$D88)),IF(COUNTIFS(Consolidado!$AC$5:AC88,Consolidado!$AC88,Consolidado!$D$5:D88,"*"&amp;C$3&amp;"*")=1,1,0),0))</f>
        <v>0</v>
      </c>
      <c r="D88" s="0" t="n">
        <f aca="false">IF(OR(D$3="",Consolidado!$D88=""),0,IF(ISNUMBER(SEARCH(D$3,Consolidado!$D88)),IF(COUNTIFS(Consolidado!$AC$5:AC88,Consolidado!$AC88,Consolidado!$D$5:D88,"*"&amp;D$3&amp;"*")=1,1,0),0))</f>
        <v>0</v>
      </c>
      <c r="E88" s="0" t="n">
        <f aca="false">IF(OR(E$3="",Consolidado!$D88=""),0,IF(ISNUMBER(SEARCH(E$3,Consolidado!$D88)),IF(COUNTIFS(Consolidado!$AC$5:AC88,Consolidado!$AC88,Consolidado!$D$5:D88,"*"&amp;E$3&amp;"*")=1,1,0),0))</f>
        <v>0</v>
      </c>
      <c r="F88" s="0" t="n">
        <f aca="false">IF(OR(F$3="",Consolidado!$D88=""),0,IF(ISNUMBER(SEARCH(F$3,Consolidado!$D88)),IF(COUNTIFS(Consolidado!$AC$5:AC88,Consolidado!$AC88,Consolidado!$D$5:D88,"*"&amp;F$3&amp;"*")=1,1,0),0))</f>
        <v>0</v>
      </c>
      <c r="G88" s="0" t="n">
        <f aca="false">IF(OR(G$3="",Consolidado!$D88=""),0,IF(ISNUMBER(SEARCH(G$3,Consolidado!$D88)),IF(COUNTIFS(Consolidado!$AC$5:AC88,Consolidado!$AC88,Consolidado!$D$5:D88,"*"&amp;G$3&amp;"*")=1,1,0),0))</f>
        <v>0</v>
      </c>
      <c r="H88" s="0" t="n">
        <f aca="false">IF(OR(H$3="",Consolidado!$D88=""),0,IF(ISNUMBER(SEARCH(H$3,Consolidado!$D88)),IF(COUNTIFS(Consolidado!$AC$5:AC88,Consolidado!$AC88,Consolidado!$D$5:D88,"*"&amp;H$3&amp;"*")=1,1,0),0))</f>
        <v>0</v>
      </c>
      <c r="I88" s="0" t="n">
        <f aca="false">IF(OR(I$3="",Consolidado!$D88=""),0,IF(ISNUMBER(SEARCH(I$3,Consolidado!$D88)),IF(COUNTIFS(Consolidado!$AC$5:AC88,Consolidado!$AC88,Consolidado!$D$5:D88,"*"&amp;I$3&amp;"*")=1,1,0),0))</f>
        <v>0</v>
      </c>
      <c r="J88" s="0" t="n">
        <f aca="false">IF(OR(J$3="",Consolidado!$D88=""),0,IF(ISNUMBER(SEARCH(J$3,Consolidado!$D88)),IF(COUNTIFS(Consolidado!$AC$5:AC88,Consolidado!$AC88,Consolidado!$D$5:D88,"*"&amp;J$3&amp;"*")=1,1,0),0))</f>
        <v>0</v>
      </c>
      <c r="K88" s="0" t="n">
        <f aca="false">IF(OR(K$3="",Consolidado!$D88=""),0,IF(ISNUMBER(SEARCH(K$3,Consolidado!$D88)),IF(COUNTIFS(Consolidado!$AC$5:AC88,Consolidado!$AC88,Consolidado!$D$5:D88,"*"&amp;K$3&amp;"*")=1,1,0),0))</f>
        <v>0</v>
      </c>
      <c r="L88" s="0" t="n">
        <f aca="false">IF(OR(L$3="",Consolidado!$D88=""),0,IF(ISNUMBER(SEARCH(L$3,Consolidado!$D88)),IF(COUNTIFS(Consolidado!$AC$5:AC88,Consolidado!$AC88,Consolidado!$D$5:D88,"*"&amp;L$3&amp;"*")=1,1,0),0))</f>
        <v>0</v>
      </c>
      <c r="M88" s="0" t="n">
        <f aca="false">IF(OR(M$3="",Consolidado!$D88=""),0,IF(ISNUMBER(SEARCH(M$3,Consolidado!$D88)),IF(COUNTIFS(Consolidado!$AC$5:AC88,Consolidado!$AC88,Consolidado!$D$5:D88,"*"&amp;M$3&amp;"*")=1,1,0),0))</f>
        <v>0</v>
      </c>
      <c r="N88" s="0" t="n">
        <f aca="false">IF(OR(N$3="",Consolidado!$D88=""),0,IF(ISNUMBER(SEARCH(N$3,Consolidado!$D88)),IF(COUNTIFS(Consolidado!$AC$5:AC88,Consolidado!$AC88,Consolidado!$D$5:D88,"*"&amp;N$3&amp;"*")=1,1,0),0))</f>
        <v>0</v>
      </c>
      <c r="O88" s="0" t="n">
        <f aca="false">IF(OR(O$3="",Consolidado!$D88=""),0,IF(ISNUMBER(SEARCH(O$3,Consolidado!$D88)),IF(COUNTIFS(Consolidado!$AC$5:AC88,Consolidado!$AC88,Consolidado!$D$5:D88,"*"&amp;O$3&amp;"*")=1,1,0),0))</f>
        <v>0</v>
      </c>
      <c r="P88" s="0" t="n">
        <f aca="false">IF(OR(P$3="",Consolidado!$D88=""),0,IF(ISNUMBER(SEARCH(P$3,Consolidado!$D88)),IF(COUNTIFS(Consolidado!$AC$5:AC88,Consolidado!$AC88,Consolidado!$D$5:D88,"*"&amp;P$3&amp;"*")=1,1,0),0))</f>
        <v>0</v>
      </c>
      <c r="Q88" s="0" t="n">
        <f aca="false">IF(OR(Q$3="",Consolidado!$D88=""),0,IF(ISNUMBER(SEARCH(Q$3,Consolidado!$D88)),IF(COUNTIFS(Consolidado!$AC$5:AC88,Consolidado!$AC88,Consolidado!$D$5:D88,"*"&amp;Q$3&amp;"*")=1,1,0),0))</f>
        <v>0</v>
      </c>
      <c r="R88" s="0" t="n">
        <f aca="false">IF(OR(R$3="",Consolidado!$D88=""),0,IF(ISNUMBER(SEARCH(R$3,Consolidado!$D88)),IF(COUNTIFS(Consolidado!$AC$5:AC88,Consolidado!$AC88,Consolidado!$D$5:D88,"*"&amp;R$3&amp;"*")=1,1,0),0))</f>
        <v>0</v>
      </c>
      <c r="S88" s="0" t="n">
        <f aca="false">IF(OR(S$3="",Consolidado!$D88=""),0,IF(ISNUMBER(SEARCH(S$3,Consolidado!$D88)),IF(COUNTIFS(Consolidado!$AC$5:AC88,Consolidado!$AC88,Consolidado!$D$5:D88,"*"&amp;S$3&amp;"*")=1,1,0),0))</f>
        <v>0</v>
      </c>
      <c r="T88" s="0" t="n">
        <f aca="false">IF(OR(T$3="",Consolidado!$D88=""),0,IF(ISNUMBER(SEARCH(T$3,Consolidado!$D88)),IF(COUNTIFS(Consolidado!$AC$5:AC88,Consolidado!$AC88,Consolidado!$D$5:D88,"*"&amp;T$3&amp;"*")=1,1,0),0))</f>
        <v>0</v>
      </c>
      <c r="U88" s="0" t="n">
        <f aca="false">IF(OR(U$3="",Consolidado!$D88=""),0,IF(ISNUMBER(SEARCH(U$3,Consolidado!$D88)),IF(COUNTIFS(Consolidado!$AC$5:AC88,Consolidado!$AC88,Consolidado!$D$5:D88,"*"&amp;U$3&amp;"*")=1,1,0),0))</f>
        <v>0</v>
      </c>
      <c r="V88" s="0" t="n">
        <f aca="false">IF(OR(V$3="",Consolidado!$D88=""),0,IF(ISNUMBER(SEARCH(V$3,Consolidado!$D88)),IF(COUNTIFS(Consolidado!$AC$5:AC88,Consolidado!$AC88,Consolidado!$D$5:D88,"*"&amp;V$3&amp;"*")=1,1,0),0))</f>
        <v>0</v>
      </c>
      <c r="W88" s="0" t="n">
        <f aca="false">IF(OR(W$3="",Consolidado!$D88=""),0,IF(ISNUMBER(SEARCH(W$3,Consolidado!$D88)),IF(COUNTIFS(Consolidado!$AC$5:AC88,Consolidado!$AC88,Consolidado!$D$5:D88,"*"&amp;W$3&amp;"*")=1,1,0),0))</f>
        <v>0</v>
      </c>
      <c r="X88" s="0" t="n">
        <f aca="false">IF(OR(X$3="",Consolidado!$D88=""),0,IF(ISNUMBER(SEARCH(X$3,Consolidado!$D88)),IF(COUNTIFS(Consolidado!$AC$5:AC88,Consolidado!$AC88,Consolidado!$D$5:D88,"*"&amp;X$3&amp;"*")=1,1,0),0))</f>
        <v>0</v>
      </c>
      <c r="Y88" s="0" t="n">
        <f aca="false">IF(OR(Y$3="",Consolidado!$D88=""),0,IF(ISNUMBER(SEARCH(Y$3,Consolidado!$D88)),IF(COUNTIFS(Consolidado!$AC$5:AC88,Consolidado!$AC88,Consolidado!$D$5:D88,"*"&amp;Y$3&amp;"*")=1,1,0),0))</f>
        <v>0</v>
      </c>
      <c r="Z88" s="0" t="n">
        <f aca="false">IF(OR(Z$3="",Consolidado!$D88=""),0,IF(ISNUMBER(SEARCH(Z$3,Consolidado!$D88)),IF(COUNTIFS(Consolidado!$AC$5:AC88,Consolidado!$AC88,Consolidado!$D$5:D88,"*"&amp;Z$3&amp;"*")=1,1,0),0))</f>
        <v>0</v>
      </c>
      <c r="AA88" s="0" t="n">
        <f aca="false">IF(OR(AA$3="",Consolidado!$D88=""),0,IF(ISNUMBER(SEARCH(AA$3,Consolidado!$D88)),IF(COUNTIFS(Consolidado!$AC$5:AC88,Consolidado!$AC88,Consolidado!$D$5:D88,"*"&amp;AA$3&amp;"*")=1,1,0),0))</f>
        <v>0</v>
      </c>
      <c r="AB88" s="0" t="n">
        <f aca="false">IF(OR(AB$3="",Consolidado!$D88=""),0,IF(ISNUMBER(SEARCH(AB$3,Consolidado!$D88)),IF(COUNTIFS(Consolidado!$AC$5:AC88,Consolidado!$AC88,Consolidado!$D$5:D88,"*"&amp;AB$3&amp;"*")=1,1,0),0))</f>
        <v>0</v>
      </c>
      <c r="AC88" s="0" t="n">
        <f aca="false">IF(OR(AC$3="",Consolidado!$D88=""),0,IF(ISNUMBER(SEARCH(AC$3,Consolidado!$D88)),IF(COUNTIFS(Consolidado!$AC$5:AC88,Consolidado!$AC88,Consolidado!$D$5:D88,"*"&amp;AC$3&amp;"*")=1,1,0),0))</f>
        <v>0</v>
      </c>
      <c r="AD88" s="0" t="n">
        <f aca="false">IF(OR(AD$3="",Consolidado!$D88=""),0,IF(ISNUMBER(SEARCH(AD$3,Consolidado!$D88)),IF(COUNTIFS(Consolidado!$AC$5:AC88,Consolidado!$AC88,Consolidado!$D$5:D88,"*"&amp;AD$3&amp;"*")=1,1,0),0))</f>
        <v>0</v>
      </c>
      <c r="AE88" s="0" t="n">
        <f aca="false">IF(OR(AE$3="",Consolidado!$D88=""),0,IF(ISNUMBER(SEARCH(AE$3,Consolidado!$D88)),IF(COUNTIFS(Consolidado!$AC$5:AC88,Consolidado!$AC88,Consolidado!$D$5:D88,"*"&amp;AE$3&amp;"*")=1,1,0),0))</f>
        <v>0</v>
      </c>
      <c r="AF88" s="0" t="n">
        <f aca="false">IF(OR(AF$3="",Consolidado!$D88=""),0,IF(ISNUMBER(SEARCH(AF$3,Consolidado!$D88)),IF(COUNTIFS(Consolidado!$AC$5:AC88,Consolidado!$AC88,Consolidado!$D$5:D88,"*"&amp;AF$3&amp;"*")=1,1,0),0))</f>
        <v>0</v>
      </c>
      <c r="AG88" s="0" t="n">
        <f aca="false">IF(OR(AG$3="",Consolidado!$D88=""),0,IF(ISNUMBER(SEARCH(AG$3,Consolidado!$D88)),IF(COUNTIFS(Consolidado!$AC$5:AC88,Consolidado!$AC88,Consolidado!$D$5:D88,"*"&amp;AG$3&amp;"*")=1,1,0),0))</f>
        <v>0</v>
      </c>
      <c r="AH88" s="0" t="n">
        <f aca="false">IF(OR(AH$3="",Consolidado!$D88=""),0,IF(ISNUMBER(SEARCH(AH$3,Consolidado!$D88)),IF(COUNTIFS(Consolidado!$AC$5:AC88,Consolidado!$AC88,Consolidado!$D$5:D88,"*"&amp;AH$3&amp;"*")=1,1,0),0))</f>
        <v>0</v>
      </c>
      <c r="AI88" s="0" t="n">
        <f aca="false">IF(OR(AI$3="",Consolidado!$D88=""),0,IF(ISNUMBER(SEARCH(AI$3,Consolidado!$D88)),IF(COUNTIFS(Consolidado!$AC$5:AC88,Consolidado!$AC88,Consolidado!$D$5:D88,"*"&amp;AI$3&amp;"*")=1,1,0),0))</f>
        <v>0</v>
      </c>
      <c r="AJ88" s="0" t="n">
        <f aca="false">IF(OR(AJ$3="",Consolidado!$D88=""),0,IF(ISNUMBER(SEARCH(AJ$3,Consolidado!$D88)),IF(COUNTIFS(Consolidado!$AC$5:AC88,Consolidado!$AC88,Consolidado!$D$5:D88,"*"&amp;AJ$3&amp;"*")=1,1,0),0))</f>
        <v>0</v>
      </c>
      <c r="AK88" s="0" t="n">
        <f aca="false">IF(OR(AK$3="",Consolidado!$D88=""),0,IF(ISNUMBER(SEARCH(AK$3,Consolidado!$D88)),IF(COUNTIFS(Consolidado!$AC$5:AC88,Consolidado!$AC88,Consolidado!$D$5:D88,"*"&amp;AK$3&amp;"*")=1,1,0),0))</f>
        <v>0</v>
      </c>
      <c r="AL88" s="0" t="n">
        <f aca="false">IF(OR(AL$3="",Consolidado!$D88=""),0,IF(ISNUMBER(SEARCH(AL$3,Consolidado!$D88)),IF(COUNTIFS(Consolidado!$AC$5:AC88,Consolidado!$AC88,Consolidado!$D$5:D88,"*"&amp;AL$3&amp;"*")=1,1,0),0))</f>
        <v>0</v>
      </c>
      <c r="AM88" s="0" t="n">
        <f aca="false">IF(OR(AM$3="",Consolidado!$D88=""),0,IF(ISNUMBER(SEARCH(AM$3,Consolidado!$D88)),IF(COUNTIFS(Consolidado!$AC$5:AC88,Consolidado!$AC88,Consolidado!$D$5:D88,"*"&amp;AM$3&amp;"*")=1,1,0),0))</f>
        <v>0</v>
      </c>
      <c r="AN88" s="0" t="n">
        <f aca="false">IF(OR(AN$3="",Consolidado!$D88=""),0,IF(ISNUMBER(SEARCH(AN$3,Consolidado!$D88)),IF(COUNTIFS(Consolidado!$AC$5:AC88,Consolidado!$AC88,Consolidado!$D$5:D88,"*"&amp;AN$3&amp;"*")=1,1,0),0))</f>
        <v>0</v>
      </c>
      <c r="AO88" s="0" t="n">
        <f aca="false">IF(OR(AO$3="",Consolidado!$D88=""),0,IF(ISNUMBER(SEARCH(AO$3,Consolidado!$D88)),IF(COUNTIFS(Consolidado!$AC$5:AC88,Consolidado!$AC88,Consolidado!$D$5:D88,"*"&amp;AO$3&amp;"*")=1,1,0),0))</f>
        <v>0</v>
      </c>
    </row>
    <row r="89" customFormat="false" ht="15" hidden="false" customHeight="false" outlineLevel="0" collapsed="false">
      <c r="B89" s="0" t="n">
        <f aca="false">IF(OR(B$3="",Consolidado!$D89=""),0,IF(ISNUMBER(SEARCH(B$3,Consolidado!$D89)),IF(COUNTIFS(Consolidado!$AC$5:AC89,Consolidado!$AC89,Consolidado!$D$5:D89,"*"&amp;B$3&amp;"*")=1,1,0),0))</f>
        <v>0</v>
      </c>
      <c r="C89" s="0" t="n">
        <f aca="false">IF(OR(C$3="",Consolidado!$D89=""),0,IF(ISNUMBER(SEARCH(C$3,Consolidado!$D89)),IF(COUNTIFS(Consolidado!$AC$5:AC89,Consolidado!$AC89,Consolidado!$D$5:D89,"*"&amp;C$3&amp;"*")=1,1,0),0))</f>
        <v>0</v>
      </c>
      <c r="D89" s="0" t="n">
        <f aca="false">IF(OR(D$3="",Consolidado!$D89=""),0,IF(ISNUMBER(SEARCH(D$3,Consolidado!$D89)),IF(COUNTIFS(Consolidado!$AC$5:AC89,Consolidado!$AC89,Consolidado!$D$5:D89,"*"&amp;D$3&amp;"*")=1,1,0),0))</f>
        <v>0</v>
      </c>
      <c r="E89" s="0" t="n">
        <f aca="false">IF(OR(E$3="",Consolidado!$D89=""),0,IF(ISNUMBER(SEARCH(E$3,Consolidado!$D89)),IF(COUNTIFS(Consolidado!$AC$5:AC89,Consolidado!$AC89,Consolidado!$D$5:D89,"*"&amp;E$3&amp;"*")=1,1,0),0))</f>
        <v>0</v>
      </c>
      <c r="F89" s="0" t="n">
        <f aca="false">IF(OR(F$3="",Consolidado!$D89=""),0,IF(ISNUMBER(SEARCH(F$3,Consolidado!$D89)),IF(COUNTIFS(Consolidado!$AC$5:AC89,Consolidado!$AC89,Consolidado!$D$5:D89,"*"&amp;F$3&amp;"*")=1,1,0),0))</f>
        <v>0</v>
      </c>
      <c r="G89" s="0" t="n">
        <f aca="false">IF(OR(G$3="",Consolidado!$D89=""),0,IF(ISNUMBER(SEARCH(G$3,Consolidado!$D89)),IF(COUNTIFS(Consolidado!$AC$5:AC89,Consolidado!$AC89,Consolidado!$D$5:D89,"*"&amp;G$3&amp;"*")=1,1,0),0))</f>
        <v>0</v>
      </c>
      <c r="H89" s="0" t="n">
        <f aca="false">IF(OR(H$3="",Consolidado!$D89=""),0,IF(ISNUMBER(SEARCH(H$3,Consolidado!$D89)),IF(COUNTIFS(Consolidado!$AC$5:AC89,Consolidado!$AC89,Consolidado!$D$5:D89,"*"&amp;H$3&amp;"*")=1,1,0),0))</f>
        <v>0</v>
      </c>
      <c r="I89" s="0" t="n">
        <f aca="false">IF(OR(I$3="",Consolidado!$D89=""),0,IF(ISNUMBER(SEARCH(I$3,Consolidado!$D89)),IF(COUNTIFS(Consolidado!$AC$5:AC89,Consolidado!$AC89,Consolidado!$D$5:D89,"*"&amp;I$3&amp;"*")=1,1,0),0))</f>
        <v>0</v>
      </c>
      <c r="J89" s="0" t="n">
        <f aca="false">IF(OR(J$3="",Consolidado!$D89=""),0,IF(ISNUMBER(SEARCH(J$3,Consolidado!$D89)),IF(COUNTIFS(Consolidado!$AC$5:AC89,Consolidado!$AC89,Consolidado!$D$5:D89,"*"&amp;J$3&amp;"*")=1,1,0),0))</f>
        <v>0</v>
      </c>
      <c r="K89" s="0" t="n">
        <f aca="false">IF(OR(K$3="",Consolidado!$D89=""),0,IF(ISNUMBER(SEARCH(K$3,Consolidado!$D89)),IF(COUNTIFS(Consolidado!$AC$5:AC89,Consolidado!$AC89,Consolidado!$D$5:D89,"*"&amp;K$3&amp;"*")=1,1,0),0))</f>
        <v>0</v>
      </c>
      <c r="L89" s="0" t="n">
        <f aca="false">IF(OR(L$3="",Consolidado!$D89=""),0,IF(ISNUMBER(SEARCH(L$3,Consolidado!$D89)),IF(COUNTIFS(Consolidado!$AC$5:AC89,Consolidado!$AC89,Consolidado!$D$5:D89,"*"&amp;L$3&amp;"*")=1,1,0),0))</f>
        <v>0</v>
      </c>
      <c r="M89" s="0" t="n">
        <f aca="false">IF(OR(M$3="",Consolidado!$D89=""),0,IF(ISNUMBER(SEARCH(M$3,Consolidado!$D89)),IF(COUNTIFS(Consolidado!$AC$5:AC89,Consolidado!$AC89,Consolidado!$D$5:D89,"*"&amp;M$3&amp;"*")=1,1,0),0))</f>
        <v>0</v>
      </c>
      <c r="N89" s="0" t="n">
        <f aca="false">IF(OR(N$3="",Consolidado!$D89=""),0,IF(ISNUMBER(SEARCH(N$3,Consolidado!$D89)),IF(COUNTIFS(Consolidado!$AC$5:AC89,Consolidado!$AC89,Consolidado!$D$5:D89,"*"&amp;N$3&amp;"*")=1,1,0),0))</f>
        <v>0</v>
      </c>
      <c r="O89" s="0" t="n">
        <f aca="false">IF(OR(O$3="",Consolidado!$D89=""),0,IF(ISNUMBER(SEARCH(O$3,Consolidado!$D89)),IF(COUNTIFS(Consolidado!$AC$5:AC89,Consolidado!$AC89,Consolidado!$D$5:D89,"*"&amp;O$3&amp;"*")=1,1,0),0))</f>
        <v>0</v>
      </c>
      <c r="P89" s="0" t="n">
        <f aca="false">IF(OR(P$3="",Consolidado!$D89=""),0,IF(ISNUMBER(SEARCH(P$3,Consolidado!$D89)),IF(COUNTIFS(Consolidado!$AC$5:AC89,Consolidado!$AC89,Consolidado!$D$5:D89,"*"&amp;P$3&amp;"*")=1,1,0),0))</f>
        <v>0</v>
      </c>
      <c r="Q89" s="0" t="n">
        <f aca="false">IF(OR(Q$3="",Consolidado!$D89=""),0,IF(ISNUMBER(SEARCH(Q$3,Consolidado!$D89)),IF(COUNTIFS(Consolidado!$AC$5:AC89,Consolidado!$AC89,Consolidado!$D$5:D89,"*"&amp;Q$3&amp;"*")=1,1,0),0))</f>
        <v>0</v>
      </c>
      <c r="R89" s="0" t="n">
        <f aca="false">IF(OR(R$3="",Consolidado!$D89=""),0,IF(ISNUMBER(SEARCH(R$3,Consolidado!$D89)),IF(COUNTIFS(Consolidado!$AC$5:AC89,Consolidado!$AC89,Consolidado!$D$5:D89,"*"&amp;R$3&amp;"*")=1,1,0),0))</f>
        <v>0</v>
      </c>
      <c r="S89" s="0" t="n">
        <f aca="false">IF(OR(S$3="",Consolidado!$D89=""),0,IF(ISNUMBER(SEARCH(S$3,Consolidado!$D89)),IF(COUNTIFS(Consolidado!$AC$5:AC89,Consolidado!$AC89,Consolidado!$D$5:D89,"*"&amp;S$3&amp;"*")=1,1,0),0))</f>
        <v>0</v>
      </c>
      <c r="T89" s="0" t="n">
        <f aca="false">IF(OR(T$3="",Consolidado!$D89=""),0,IF(ISNUMBER(SEARCH(T$3,Consolidado!$D89)),IF(COUNTIFS(Consolidado!$AC$5:AC89,Consolidado!$AC89,Consolidado!$D$5:D89,"*"&amp;T$3&amp;"*")=1,1,0),0))</f>
        <v>0</v>
      </c>
      <c r="U89" s="0" t="n">
        <f aca="false">IF(OR(U$3="",Consolidado!$D89=""),0,IF(ISNUMBER(SEARCH(U$3,Consolidado!$D89)),IF(COUNTIFS(Consolidado!$AC$5:AC89,Consolidado!$AC89,Consolidado!$D$5:D89,"*"&amp;U$3&amp;"*")=1,1,0),0))</f>
        <v>0</v>
      </c>
      <c r="V89" s="0" t="n">
        <f aca="false">IF(OR(V$3="",Consolidado!$D89=""),0,IF(ISNUMBER(SEARCH(V$3,Consolidado!$D89)),IF(COUNTIFS(Consolidado!$AC$5:AC89,Consolidado!$AC89,Consolidado!$D$5:D89,"*"&amp;V$3&amp;"*")=1,1,0),0))</f>
        <v>0</v>
      </c>
      <c r="W89" s="0" t="n">
        <f aca="false">IF(OR(W$3="",Consolidado!$D89=""),0,IF(ISNUMBER(SEARCH(W$3,Consolidado!$D89)),IF(COUNTIFS(Consolidado!$AC$5:AC89,Consolidado!$AC89,Consolidado!$D$5:D89,"*"&amp;W$3&amp;"*")=1,1,0),0))</f>
        <v>0</v>
      </c>
      <c r="X89" s="0" t="n">
        <f aca="false">IF(OR(X$3="",Consolidado!$D89=""),0,IF(ISNUMBER(SEARCH(X$3,Consolidado!$D89)),IF(COUNTIFS(Consolidado!$AC$5:AC89,Consolidado!$AC89,Consolidado!$D$5:D89,"*"&amp;X$3&amp;"*")=1,1,0),0))</f>
        <v>0</v>
      </c>
      <c r="Y89" s="0" t="n">
        <f aca="false">IF(OR(Y$3="",Consolidado!$D89=""),0,IF(ISNUMBER(SEARCH(Y$3,Consolidado!$D89)),IF(COUNTIFS(Consolidado!$AC$5:AC89,Consolidado!$AC89,Consolidado!$D$5:D89,"*"&amp;Y$3&amp;"*")=1,1,0),0))</f>
        <v>0</v>
      </c>
      <c r="Z89" s="0" t="n">
        <f aca="false">IF(OR(Z$3="",Consolidado!$D89=""),0,IF(ISNUMBER(SEARCH(Z$3,Consolidado!$D89)),IF(COUNTIFS(Consolidado!$AC$5:AC89,Consolidado!$AC89,Consolidado!$D$5:D89,"*"&amp;Z$3&amp;"*")=1,1,0),0))</f>
        <v>0</v>
      </c>
      <c r="AA89" s="0" t="n">
        <f aca="false">IF(OR(AA$3="",Consolidado!$D89=""),0,IF(ISNUMBER(SEARCH(AA$3,Consolidado!$D89)),IF(COUNTIFS(Consolidado!$AC$5:AC89,Consolidado!$AC89,Consolidado!$D$5:D89,"*"&amp;AA$3&amp;"*")=1,1,0),0))</f>
        <v>0</v>
      </c>
      <c r="AB89" s="0" t="n">
        <f aca="false">IF(OR(AB$3="",Consolidado!$D89=""),0,IF(ISNUMBER(SEARCH(AB$3,Consolidado!$D89)),IF(COUNTIFS(Consolidado!$AC$5:AC89,Consolidado!$AC89,Consolidado!$D$5:D89,"*"&amp;AB$3&amp;"*")=1,1,0),0))</f>
        <v>0</v>
      </c>
      <c r="AC89" s="0" t="n">
        <f aca="false">IF(OR(AC$3="",Consolidado!$D89=""),0,IF(ISNUMBER(SEARCH(AC$3,Consolidado!$D89)),IF(COUNTIFS(Consolidado!$AC$5:AC89,Consolidado!$AC89,Consolidado!$D$5:D89,"*"&amp;AC$3&amp;"*")=1,1,0),0))</f>
        <v>0</v>
      </c>
      <c r="AD89" s="0" t="n">
        <f aca="false">IF(OR(AD$3="",Consolidado!$D89=""),0,IF(ISNUMBER(SEARCH(AD$3,Consolidado!$D89)),IF(COUNTIFS(Consolidado!$AC$5:AC89,Consolidado!$AC89,Consolidado!$D$5:D89,"*"&amp;AD$3&amp;"*")=1,1,0),0))</f>
        <v>0</v>
      </c>
      <c r="AE89" s="0" t="n">
        <f aca="false">IF(OR(AE$3="",Consolidado!$D89=""),0,IF(ISNUMBER(SEARCH(AE$3,Consolidado!$D89)),IF(COUNTIFS(Consolidado!$AC$5:AC89,Consolidado!$AC89,Consolidado!$D$5:D89,"*"&amp;AE$3&amp;"*")=1,1,0),0))</f>
        <v>0</v>
      </c>
      <c r="AF89" s="0" t="n">
        <f aca="false">IF(OR(AF$3="",Consolidado!$D89=""),0,IF(ISNUMBER(SEARCH(AF$3,Consolidado!$D89)),IF(COUNTIFS(Consolidado!$AC$5:AC89,Consolidado!$AC89,Consolidado!$D$5:D89,"*"&amp;AF$3&amp;"*")=1,1,0),0))</f>
        <v>0</v>
      </c>
      <c r="AG89" s="0" t="n">
        <f aca="false">IF(OR(AG$3="",Consolidado!$D89=""),0,IF(ISNUMBER(SEARCH(AG$3,Consolidado!$D89)),IF(COUNTIFS(Consolidado!$AC$5:AC89,Consolidado!$AC89,Consolidado!$D$5:D89,"*"&amp;AG$3&amp;"*")=1,1,0),0))</f>
        <v>0</v>
      </c>
      <c r="AH89" s="0" t="n">
        <f aca="false">IF(OR(AH$3="",Consolidado!$D89=""),0,IF(ISNUMBER(SEARCH(AH$3,Consolidado!$D89)),IF(COUNTIFS(Consolidado!$AC$5:AC89,Consolidado!$AC89,Consolidado!$D$5:D89,"*"&amp;AH$3&amp;"*")=1,1,0),0))</f>
        <v>0</v>
      </c>
      <c r="AI89" s="0" t="n">
        <f aca="false">IF(OR(AI$3="",Consolidado!$D89=""),0,IF(ISNUMBER(SEARCH(AI$3,Consolidado!$D89)),IF(COUNTIFS(Consolidado!$AC$5:AC89,Consolidado!$AC89,Consolidado!$D$5:D89,"*"&amp;AI$3&amp;"*")=1,1,0),0))</f>
        <v>0</v>
      </c>
      <c r="AJ89" s="0" t="n">
        <f aca="false">IF(OR(AJ$3="",Consolidado!$D89=""),0,IF(ISNUMBER(SEARCH(AJ$3,Consolidado!$D89)),IF(COUNTIFS(Consolidado!$AC$5:AC89,Consolidado!$AC89,Consolidado!$D$5:D89,"*"&amp;AJ$3&amp;"*")=1,1,0),0))</f>
        <v>0</v>
      </c>
      <c r="AK89" s="0" t="n">
        <f aca="false">IF(OR(AK$3="",Consolidado!$D89=""),0,IF(ISNUMBER(SEARCH(AK$3,Consolidado!$D89)),IF(COUNTIFS(Consolidado!$AC$5:AC89,Consolidado!$AC89,Consolidado!$D$5:D89,"*"&amp;AK$3&amp;"*")=1,1,0),0))</f>
        <v>0</v>
      </c>
      <c r="AL89" s="0" t="n">
        <f aca="false">IF(OR(AL$3="",Consolidado!$D89=""),0,IF(ISNUMBER(SEARCH(AL$3,Consolidado!$D89)),IF(COUNTIFS(Consolidado!$AC$5:AC89,Consolidado!$AC89,Consolidado!$D$5:D89,"*"&amp;AL$3&amp;"*")=1,1,0),0))</f>
        <v>0</v>
      </c>
      <c r="AM89" s="0" t="n">
        <f aca="false">IF(OR(AM$3="",Consolidado!$D89=""),0,IF(ISNUMBER(SEARCH(AM$3,Consolidado!$D89)),IF(COUNTIFS(Consolidado!$AC$5:AC89,Consolidado!$AC89,Consolidado!$D$5:D89,"*"&amp;AM$3&amp;"*")=1,1,0),0))</f>
        <v>0</v>
      </c>
      <c r="AN89" s="0" t="n">
        <f aca="false">IF(OR(AN$3="",Consolidado!$D89=""),0,IF(ISNUMBER(SEARCH(AN$3,Consolidado!$D89)),IF(COUNTIFS(Consolidado!$AC$5:AC89,Consolidado!$AC89,Consolidado!$D$5:D89,"*"&amp;AN$3&amp;"*")=1,1,0),0))</f>
        <v>0</v>
      </c>
      <c r="AO89" s="0" t="n">
        <f aca="false">IF(OR(AO$3="",Consolidado!$D89=""),0,IF(ISNUMBER(SEARCH(AO$3,Consolidado!$D89)),IF(COUNTIFS(Consolidado!$AC$5:AC89,Consolidado!$AC89,Consolidado!$D$5:D89,"*"&amp;AO$3&amp;"*")=1,1,0),0))</f>
        <v>0</v>
      </c>
    </row>
    <row r="90" customFormat="false" ht="15" hidden="false" customHeight="false" outlineLevel="0" collapsed="false">
      <c r="B90" s="0" t="n">
        <f aca="false">IF(OR(B$3="",Consolidado!$D90=""),0,IF(ISNUMBER(SEARCH(B$3,Consolidado!$D90)),IF(COUNTIFS(Consolidado!$AC$5:AC90,Consolidado!$AC90,Consolidado!$D$5:D90,"*"&amp;B$3&amp;"*")=1,1,0),0))</f>
        <v>0</v>
      </c>
      <c r="C90" s="0" t="n">
        <f aca="false">IF(OR(C$3="",Consolidado!$D90=""),0,IF(ISNUMBER(SEARCH(C$3,Consolidado!$D90)),IF(COUNTIFS(Consolidado!$AC$5:AC90,Consolidado!$AC90,Consolidado!$D$5:D90,"*"&amp;C$3&amp;"*")=1,1,0),0))</f>
        <v>0</v>
      </c>
      <c r="D90" s="0" t="n">
        <f aca="false">IF(OR(D$3="",Consolidado!$D90=""),0,IF(ISNUMBER(SEARCH(D$3,Consolidado!$D90)),IF(COUNTIFS(Consolidado!$AC$5:AC90,Consolidado!$AC90,Consolidado!$D$5:D90,"*"&amp;D$3&amp;"*")=1,1,0),0))</f>
        <v>0</v>
      </c>
      <c r="E90" s="0" t="n">
        <f aca="false">IF(OR(E$3="",Consolidado!$D90=""),0,IF(ISNUMBER(SEARCH(E$3,Consolidado!$D90)),IF(COUNTIFS(Consolidado!$AC$5:AC90,Consolidado!$AC90,Consolidado!$D$5:D90,"*"&amp;E$3&amp;"*")=1,1,0),0))</f>
        <v>0</v>
      </c>
      <c r="F90" s="0" t="n">
        <f aca="false">IF(OR(F$3="",Consolidado!$D90=""),0,IF(ISNUMBER(SEARCH(F$3,Consolidado!$D90)),IF(COUNTIFS(Consolidado!$AC$5:AC90,Consolidado!$AC90,Consolidado!$D$5:D90,"*"&amp;F$3&amp;"*")=1,1,0),0))</f>
        <v>0</v>
      </c>
      <c r="G90" s="0" t="n">
        <f aca="false">IF(OR(G$3="",Consolidado!$D90=""),0,IF(ISNUMBER(SEARCH(G$3,Consolidado!$D90)),IF(COUNTIFS(Consolidado!$AC$5:AC90,Consolidado!$AC90,Consolidado!$D$5:D90,"*"&amp;G$3&amp;"*")=1,1,0),0))</f>
        <v>0</v>
      </c>
      <c r="H90" s="0" t="n">
        <f aca="false">IF(OR(H$3="",Consolidado!$D90=""),0,IF(ISNUMBER(SEARCH(H$3,Consolidado!$D90)),IF(COUNTIFS(Consolidado!$AC$5:AC90,Consolidado!$AC90,Consolidado!$D$5:D90,"*"&amp;H$3&amp;"*")=1,1,0),0))</f>
        <v>0</v>
      </c>
      <c r="I90" s="0" t="n">
        <f aca="false">IF(OR(I$3="",Consolidado!$D90=""),0,IF(ISNUMBER(SEARCH(I$3,Consolidado!$D90)),IF(COUNTIFS(Consolidado!$AC$5:AC90,Consolidado!$AC90,Consolidado!$D$5:D90,"*"&amp;I$3&amp;"*")=1,1,0),0))</f>
        <v>0</v>
      </c>
      <c r="J90" s="0" t="n">
        <f aca="false">IF(OR(J$3="",Consolidado!$D90=""),0,IF(ISNUMBER(SEARCH(J$3,Consolidado!$D90)),IF(COUNTIFS(Consolidado!$AC$5:AC90,Consolidado!$AC90,Consolidado!$D$5:D90,"*"&amp;J$3&amp;"*")=1,1,0),0))</f>
        <v>0</v>
      </c>
      <c r="K90" s="0" t="n">
        <f aca="false">IF(OR(K$3="",Consolidado!$D90=""),0,IF(ISNUMBER(SEARCH(K$3,Consolidado!$D90)),IF(COUNTIFS(Consolidado!$AC$5:AC90,Consolidado!$AC90,Consolidado!$D$5:D90,"*"&amp;K$3&amp;"*")=1,1,0),0))</f>
        <v>0</v>
      </c>
      <c r="L90" s="0" t="n">
        <f aca="false">IF(OR(L$3="",Consolidado!$D90=""),0,IF(ISNUMBER(SEARCH(L$3,Consolidado!$D90)),IF(COUNTIFS(Consolidado!$AC$5:AC90,Consolidado!$AC90,Consolidado!$D$5:D90,"*"&amp;L$3&amp;"*")=1,1,0),0))</f>
        <v>0</v>
      </c>
      <c r="M90" s="0" t="n">
        <f aca="false">IF(OR(M$3="",Consolidado!$D90=""),0,IF(ISNUMBER(SEARCH(M$3,Consolidado!$D90)),IF(COUNTIFS(Consolidado!$AC$5:AC90,Consolidado!$AC90,Consolidado!$D$5:D90,"*"&amp;M$3&amp;"*")=1,1,0),0))</f>
        <v>0</v>
      </c>
      <c r="N90" s="0" t="n">
        <f aca="false">IF(OR(N$3="",Consolidado!$D90=""),0,IF(ISNUMBER(SEARCH(N$3,Consolidado!$D90)),IF(COUNTIFS(Consolidado!$AC$5:AC90,Consolidado!$AC90,Consolidado!$D$5:D90,"*"&amp;N$3&amp;"*")=1,1,0),0))</f>
        <v>0</v>
      </c>
      <c r="O90" s="0" t="n">
        <f aca="false">IF(OR(O$3="",Consolidado!$D90=""),0,IF(ISNUMBER(SEARCH(O$3,Consolidado!$D90)),IF(COUNTIFS(Consolidado!$AC$5:AC90,Consolidado!$AC90,Consolidado!$D$5:D90,"*"&amp;O$3&amp;"*")=1,1,0),0))</f>
        <v>0</v>
      </c>
      <c r="P90" s="0" t="n">
        <f aca="false">IF(OR(P$3="",Consolidado!$D90=""),0,IF(ISNUMBER(SEARCH(P$3,Consolidado!$D90)),IF(COUNTIFS(Consolidado!$AC$5:AC90,Consolidado!$AC90,Consolidado!$D$5:D90,"*"&amp;P$3&amp;"*")=1,1,0),0))</f>
        <v>0</v>
      </c>
      <c r="Q90" s="0" t="n">
        <f aca="false">IF(OR(Q$3="",Consolidado!$D90=""),0,IF(ISNUMBER(SEARCH(Q$3,Consolidado!$D90)),IF(COUNTIFS(Consolidado!$AC$5:AC90,Consolidado!$AC90,Consolidado!$D$5:D90,"*"&amp;Q$3&amp;"*")=1,1,0),0))</f>
        <v>0</v>
      </c>
      <c r="R90" s="0" t="n">
        <f aca="false">IF(OR(R$3="",Consolidado!$D90=""),0,IF(ISNUMBER(SEARCH(R$3,Consolidado!$D90)),IF(COUNTIFS(Consolidado!$AC$5:AC90,Consolidado!$AC90,Consolidado!$D$5:D90,"*"&amp;R$3&amp;"*")=1,1,0),0))</f>
        <v>0</v>
      </c>
      <c r="S90" s="0" t="n">
        <f aca="false">IF(OR(S$3="",Consolidado!$D90=""),0,IF(ISNUMBER(SEARCH(S$3,Consolidado!$D90)),IF(COUNTIFS(Consolidado!$AC$5:AC90,Consolidado!$AC90,Consolidado!$D$5:D90,"*"&amp;S$3&amp;"*")=1,1,0),0))</f>
        <v>0</v>
      </c>
      <c r="T90" s="0" t="n">
        <f aca="false">IF(OR(T$3="",Consolidado!$D90=""),0,IF(ISNUMBER(SEARCH(T$3,Consolidado!$D90)),IF(COUNTIFS(Consolidado!$AC$5:AC90,Consolidado!$AC90,Consolidado!$D$5:D90,"*"&amp;T$3&amp;"*")=1,1,0),0))</f>
        <v>0</v>
      </c>
      <c r="U90" s="0" t="n">
        <f aca="false">IF(OR(U$3="",Consolidado!$D90=""),0,IF(ISNUMBER(SEARCH(U$3,Consolidado!$D90)),IF(COUNTIFS(Consolidado!$AC$5:AC90,Consolidado!$AC90,Consolidado!$D$5:D90,"*"&amp;U$3&amp;"*")=1,1,0),0))</f>
        <v>0</v>
      </c>
      <c r="V90" s="0" t="n">
        <f aca="false">IF(OR(V$3="",Consolidado!$D90=""),0,IF(ISNUMBER(SEARCH(V$3,Consolidado!$D90)),IF(COUNTIFS(Consolidado!$AC$5:AC90,Consolidado!$AC90,Consolidado!$D$5:D90,"*"&amp;V$3&amp;"*")=1,1,0),0))</f>
        <v>0</v>
      </c>
      <c r="W90" s="0" t="n">
        <f aca="false">IF(OR(W$3="",Consolidado!$D90=""),0,IF(ISNUMBER(SEARCH(W$3,Consolidado!$D90)),IF(COUNTIFS(Consolidado!$AC$5:AC90,Consolidado!$AC90,Consolidado!$D$5:D90,"*"&amp;W$3&amp;"*")=1,1,0),0))</f>
        <v>0</v>
      </c>
      <c r="X90" s="0" t="n">
        <f aca="false">IF(OR(X$3="",Consolidado!$D90=""),0,IF(ISNUMBER(SEARCH(X$3,Consolidado!$D90)),IF(COUNTIFS(Consolidado!$AC$5:AC90,Consolidado!$AC90,Consolidado!$D$5:D90,"*"&amp;X$3&amp;"*")=1,1,0),0))</f>
        <v>0</v>
      </c>
      <c r="Y90" s="0" t="n">
        <f aca="false">IF(OR(Y$3="",Consolidado!$D90=""),0,IF(ISNUMBER(SEARCH(Y$3,Consolidado!$D90)),IF(COUNTIFS(Consolidado!$AC$5:AC90,Consolidado!$AC90,Consolidado!$D$5:D90,"*"&amp;Y$3&amp;"*")=1,1,0),0))</f>
        <v>0</v>
      </c>
      <c r="Z90" s="0" t="n">
        <f aca="false">IF(OR(Z$3="",Consolidado!$D90=""),0,IF(ISNUMBER(SEARCH(Z$3,Consolidado!$D90)),IF(COUNTIFS(Consolidado!$AC$5:AC90,Consolidado!$AC90,Consolidado!$D$5:D90,"*"&amp;Z$3&amp;"*")=1,1,0),0))</f>
        <v>0</v>
      </c>
      <c r="AA90" s="0" t="n">
        <f aca="false">IF(OR(AA$3="",Consolidado!$D90=""),0,IF(ISNUMBER(SEARCH(AA$3,Consolidado!$D90)),IF(COUNTIFS(Consolidado!$AC$5:AC90,Consolidado!$AC90,Consolidado!$D$5:D90,"*"&amp;AA$3&amp;"*")=1,1,0),0))</f>
        <v>0</v>
      </c>
      <c r="AB90" s="0" t="n">
        <f aca="false">IF(OR(AB$3="",Consolidado!$D90=""),0,IF(ISNUMBER(SEARCH(AB$3,Consolidado!$D90)),IF(COUNTIFS(Consolidado!$AC$5:AC90,Consolidado!$AC90,Consolidado!$D$5:D90,"*"&amp;AB$3&amp;"*")=1,1,0),0))</f>
        <v>0</v>
      </c>
      <c r="AC90" s="0" t="n">
        <f aca="false">IF(OR(AC$3="",Consolidado!$D90=""),0,IF(ISNUMBER(SEARCH(AC$3,Consolidado!$D90)),IF(COUNTIFS(Consolidado!$AC$5:AC90,Consolidado!$AC90,Consolidado!$D$5:D90,"*"&amp;AC$3&amp;"*")=1,1,0),0))</f>
        <v>0</v>
      </c>
      <c r="AD90" s="0" t="n">
        <f aca="false">IF(OR(AD$3="",Consolidado!$D90=""),0,IF(ISNUMBER(SEARCH(AD$3,Consolidado!$D90)),IF(COUNTIFS(Consolidado!$AC$5:AC90,Consolidado!$AC90,Consolidado!$D$5:D90,"*"&amp;AD$3&amp;"*")=1,1,0),0))</f>
        <v>0</v>
      </c>
      <c r="AE90" s="0" t="n">
        <f aca="false">IF(OR(AE$3="",Consolidado!$D90=""),0,IF(ISNUMBER(SEARCH(AE$3,Consolidado!$D90)),IF(COUNTIFS(Consolidado!$AC$5:AC90,Consolidado!$AC90,Consolidado!$D$5:D90,"*"&amp;AE$3&amp;"*")=1,1,0),0))</f>
        <v>0</v>
      </c>
      <c r="AF90" s="0" t="n">
        <f aca="false">IF(OR(AF$3="",Consolidado!$D90=""),0,IF(ISNUMBER(SEARCH(AF$3,Consolidado!$D90)),IF(COUNTIFS(Consolidado!$AC$5:AC90,Consolidado!$AC90,Consolidado!$D$5:D90,"*"&amp;AF$3&amp;"*")=1,1,0),0))</f>
        <v>0</v>
      </c>
      <c r="AG90" s="0" t="n">
        <f aca="false">IF(OR(AG$3="",Consolidado!$D90=""),0,IF(ISNUMBER(SEARCH(AG$3,Consolidado!$D90)),IF(COUNTIFS(Consolidado!$AC$5:AC90,Consolidado!$AC90,Consolidado!$D$5:D90,"*"&amp;AG$3&amp;"*")=1,1,0),0))</f>
        <v>0</v>
      </c>
      <c r="AH90" s="0" t="n">
        <f aca="false">IF(OR(AH$3="",Consolidado!$D90=""),0,IF(ISNUMBER(SEARCH(AH$3,Consolidado!$D90)),IF(COUNTIFS(Consolidado!$AC$5:AC90,Consolidado!$AC90,Consolidado!$D$5:D90,"*"&amp;AH$3&amp;"*")=1,1,0),0))</f>
        <v>0</v>
      </c>
      <c r="AI90" s="0" t="n">
        <f aca="false">IF(OR(AI$3="",Consolidado!$D90=""),0,IF(ISNUMBER(SEARCH(AI$3,Consolidado!$D90)),IF(COUNTIFS(Consolidado!$AC$5:AC90,Consolidado!$AC90,Consolidado!$D$5:D90,"*"&amp;AI$3&amp;"*")=1,1,0),0))</f>
        <v>0</v>
      </c>
      <c r="AJ90" s="0" t="n">
        <f aca="false">IF(OR(AJ$3="",Consolidado!$D90=""),0,IF(ISNUMBER(SEARCH(AJ$3,Consolidado!$D90)),IF(COUNTIFS(Consolidado!$AC$5:AC90,Consolidado!$AC90,Consolidado!$D$5:D90,"*"&amp;AJ$3&amp;"*")=1,1,0),0))</f>
        <v>0</v>
      </c>
      <c r="AK90" s="0" t="n">
        <f aca="false">IF(OR(AK$3="",Consolidado!$D90=""),0,IF(ISNUMBER(SEARCH(AK$3,Consolidado!$D90)),IF(COUNTIFS(Consolidado!$AC$5:AC90,Consolidado!$AC90,Consolidado!$D$5:D90,"*"&amp;AK$3&amp;"*")=1,1,0),0))</f>
        <v>0</v>
      </c>
      <c r="AL90" s="0" t="n">
        <f aca="false">IF(OR(AL$3="",Consolidado!$D90=""),0,IF(ISNUMBER(SEARCH(AL$3,Consolidado!$D90)),IF(COUNTIFS(Consolidado!$AC$5:AC90,Consolidado!$AC90,Consolidado!$D$5:D90,"*"&amp;AL$3&amp;"*")=1,1,0),0))</f>
        <v>0</v>
      </c>
      <c r="AM90" s="0" t="n">
        <f aca="false">IF(OR(AM$3="",Consolidado!$D90=""),0,IF(ISNUMBER(SEARCH(AM$3,Consolidado!$D90)),IF(COUNTIFS(Consolidado!$AC$5:AC90,Consolidado!$AC90,Consolidado!$D$5:D90,"*"&amp;AM$3&amp;"*")=1,1,0),0))</f>
        <v>0</v>
      </c>
      <c r="AN90" s="0" t="n">
        <f aca="false">IF(OR(AN$3="",Consolidado!$D90=""),0,IF(ISNUMBER(SEARCH(AN$3,Consolidado!$D90)),IF(COUNTIFS(Consolidado!$AC$5:AC90,Consolidado!$AC90,Consolidado!$D$5:D90,"*"&amp;AN$3&amp;"*")=1,1,0),0))</f>
        <v>0</v>
      </c>
      <c r="AO90" s="0" t="n">
        <f aca="false">IF(OR(AO$3="",Consolidado!$D90=""),0,IF(ISNUMBER(SEARCH(AO$3,Consolidado!$D90)),IF(COUNTIFS(Consolidado!$AC$5:AC90,Consolidado!$AC90,Consolidado!$D$5:D90,"*"&amp;AO$3&amp;"*")=1,1,0),0))</f>
        <v>0</v>
      </c>
    </row>
    <row r="91" customFormat="false" ht="15" hidden="false" customHeight="false" outlineLevel="0" collapsed="false">
      <c r="B91" s="0" t="n">
        <f aca="false">IF(OR(B$3="",Consolidado!$D91=""),0,IF(ISNUMBER(SEARCH(B$3,Consolidado!$D91)),IF(COUNTIFS(Consolidado!$AC$5:AC91,Consolidado!$AC91,Consolidado!$D$5:D91,"*"&amp;B$3&amp;"*")=1,1,0),0))</f>
        <v>0</v>
      </c>
      <c r="C91" s="0" t="n">
        <f aca="false">IF(OR(C$3="",Consolidado!$D91=""),0,IF(ISNUMBER(SEARCH(C$3,Consolidado!$D91)),IF(COUNTIFS(Consolidado!$AC$5:AC91,Consolidado!$AC91,Consolidado!$D$5:D91,"*"&amp;C$3&amp;"*")=1,1,0),0))</f>
        <v>0</v>
      </c>
      <c r="D91" s="0" t="n">
        <f aca="false">IF(OR(D$3="",Consolidado!$D91=""),0,IF(ISNUMBER(SEARCH(D$3,Consolidado!$D91)),IF(COUNTIFS(Consolidado!$AC$5:AC91,Consolidado!$AC91,Consolidado!$D$5:D91,"*"&amp;D$3&amp;"*")=1,1,0),0))</f>
        <v>0</v>
      </c>
      <c r="E91" s="0" t="n">
        <f aca="false">IF(OR(E$3="",Consolidado!$D91=""),0,IF(ISNUMBER(SEARCH(E$3,Consolidado!$D91)),IF(COUNTIFS(Consolidado!$AC$5:AC91,Consolidado!$AC91,Consolidado!$D$5:D91,"*"&amp;E$3&amp;"*")=1,1,0),0))</f>
        <v>0</v>
      </c>
      <c r="F91" s="0" t="n">
        <f aca="false">IF(OR(F$3="",Consolidado!$D91=""),0,IF(ISNUMBER(SEARCH(F$3,Consolidado!$D91)),IF(COUNTIFS(Consolidado!$AC$5:AC91,Consolidado!$AC91,Consolidado!$D$5:D91,"*"&amp;F$3&amp;"*")=1,1,0),0))</f>
        <v>0</v>
      </c>
      <c r="G91" s="0" t="n">
        <f aca="false">IF(OR(G$3="",Consolidado!$D91=""),0,IF(ISNUMBER(SEARCH(G$3,Consolidado!$D91)),IF(COUNTIFS(Consolidado!$AC$5:AC91,Consolidado!$AC91,Consolidado!$D$5:D91,"*"&amp;G$3&amp;"*")=1,1,0),0))</f>
        <v>0</v>
      </c>
      <c r="H91" s="0" t="n">
        <f aca="false">IF(OR(H$3="",Consolidado!$D91=""),0,IF(ISNUMBER(SEARCH(H$3,Consolidado!$D91)),IF(COUNTIFS(Consolidado!$AC$5:AC91,Consolidado!$AC91,Consolidado!$D$5:D91,"*"&amp;H$3&amp;"*")=1,1,0),0))</f>
        <v>0</v>
      </c>
      <c r="I91" s="0" t="n">
        <f aca="false">IF(OR(I$3="",Consolidado!$D91=""),0,IF(ISNUMBER(SEARCH(I$3,Consolidado!$D91)),IF(COUNTIFS(Consolidado!$AC$5:AC91,Consolidado!$AC91,Consolidado!$D$5:D91,"*"&amp;I$3&amp;"*")=1,1,0),0))</f>
        <v>0</v>
      </c>
      <c r="J91" s="0" t="n">
        <f aca="false">IF(OR(J$3="",Consolidado!$D91=""),0,IF(ISNUMBER(SEARCH(J$3,Consolidado!$D91)),IF(COUNTIFS(Consolidado!$AC$5:AC91,Consolidado!$AC91,Consolidado!$D$5:D91,"*"&amp;J$3&amp;"*")=1,1,0),0))</f>
        <v>0</v>
      </c>
      <c r="K91" s="0" t="n">
        <f aca="false">IF(OR(K$3="",Consolidado!$D91=""),0,IF(ISNUMBER(SEARCH(K$3,Consolidado!$D91)),IF(COUNTIFS(Consolidado!$AC$5:AC91,Consolidado!$AC91,Consolidado!$D$5:D91,"*"&amp;K$3&amp;"*")=1,1,0),0))</f>
        <v>0</v>
      </c>
      <c r="L91" s="0" t="n">
        <f aca="false">IF(OR(L$3="",Consolidado!$D91=""),0,IF(ISNUMBER(SEARCH(L$3,Consolidado!$D91)),IF(COUNTIFS(Consolidado!$AC$5:AC91,Consolidado!$AC91,Consolidado!$D$5:D91,"*"&amp;L$3&amp;"*")=1,1,0),0))</f>
        <v>0</v>
      </c>
      <c r="M91" s="0" t="n">
        <f aca="false">IF(OR(M$3="",Consolidado!$D91=""),0,IF(ISNUMBER(SEARCH(M$3,Consolidado!$D91)),IF(COUNTIFS(Consolidado!$AC$5:AC91,Consolidado!$AC91,Consolidado!$D$5:D91,"*"&amp;M$3&amp;"*")=1,1,0),0))</f>
        <v>0</v>
      </c>
      <c r="N91" s="0" t="n">
        <f aca="false">IF(OR(N$3="",Consolidado!$D91=""),0,IF(ISNUMBER(SEARCH(N$3,Consolidado!$D91)),IF(COUNTIFS(Consolidado!$AC$5:AC91,Consolidado!$AC91,Consolidado!$D$5:D91,"*"&amp;N$3&amp;"*")=1,1,0),0))</f>
        <v>0</v>
      </c>
      <c r="O91" s="0" t="n">
        <f aca="false">IF(OR(O$3="",Consolidado!$D91=""),0,IF(ISNUMBER(SEARCH(O$3,Consolidado!$D91)),IF(COUNTIFS(Consolidado!$AC$5:AC91,Consolidado!$AC91,Consolidado!$D$5:D91,"*"&amp;O$3&amp;"*")=1,1,0),0))</f>
        <v>0</v>
      </c>
      <c r="P91" s="0" t="n">
        <f aca="false">IF(OR(P$3="",Consolidado!$D91=""),0,IF(ISNUMBER(SEARCH(P$3,Consolidado!$D91)),IF(COUNTIFS(Consolidado!$AC$5:AC91,Consolidado!$AC91,Consolidado!$D$5:D91,"*"&amp;P$3&amp;"*")=1,1,0),0))</f>
        <v>0</v>
      </c>
      <c r="Q91" s="0" t="n">
        <f aca="false">IF(OR(Q$3="",Consolidado!$D91=""),0,IF(ISNUMBER(SEARCH(Q$3,Consolidado!$D91)),IF(COUNTIFS(Consolidado!$AC$5:AC91,Consolidado!$AC91,Consolidado!$D$5:D91,"*"&amp;Q$3&amp;"*")=1,1,0),0))</f>
        <v>0</v>
      </c>
      <c r="R91" s="0" t="n">
        <f aca="false">IF(OR(R$3="",Consolidado!$D91=""),0,IF(ISNUMBER(SEARCH(R$3,Consolidado!$D91)),IF(COUNTIFS(Consolidado!$AC$5:AC91,Consolidado!$AC91,Consolidado!$D$5:D91,"*"&amp;R$3&amp;"*")=1,1,0),0))</f>
        <v>0</v>
      </c>
      <c r="S91" s="0" t="n">
        <f aca="false">IF(OR(S$3="",Consolidado!$D91=""),0,IF(ISNUMBER(SEARCH(S$3,Consolidado!$D91)),IF(COUNTIFS(Consolidado!$AC$5:AC91,Consolidado!$AC91,Consolidado!$D$5:D91,"*"&amp;S$3&amp;"*")=1,1,0),0))</f>
        <v>0</v>
      </c>
      <c r="T91" s="0" t="n">
        <f aca="false">IF(OR(T$3="",Consolidado!$D91=""),0,IF(ISNUMBER(SEARCH(T$3,Consolidado!$D91)),IF(COUNTIFS(Consolidado!$AC$5:AC91,Consolidado!$AC91,Consolidado!$D$5:D91,"*"&amp;T$3&amp;"*")=1,1,0),0))</f>
        <v>0</v>
      </c>
      <c r="U91" s="0" t="n">
        <f aca="false">IF(OR(U$3="",Consolidado!$D91=""),0,IF(ISNUMBER(SEARCH(U$3,Consolidado!$D91)),IF(COUNTIFS(Consolidado!$AC$5:AC91,Consolidado!$AC91,Consolidado!$D$5:D91,"*"&amp;U$3&amp;"*")=1,1,0),0))</f>
        <v>0</v>
      </c>
      <c r="V91" s="0" t="n">
        <f aca="false">IF(OR(V$3="",Consolidado!$D91=""),0,IF(ISNUMBER(SEARCH(V$3,Consolidado!$D91)),IF(COUNTIFS(Consolidado!$AC$5:AC91,Consolidado!$AC91,Consolidado!$D$5:D91,"*"&amp;V$3&amp;"*")=1,1,0),0))</f>
        <v>0</v>
      </c>
      <c r="W91" s="0" t="n">
        <f aca="false">IF(OR(W$3="",Consolidado!$D91=""),0,IF(ISNUMBER(SEARCH(W$3,Consolidado!$D91)),IF(COUNTIFS(Consolidado!$AC$5:AC91,Consolidado!$AC91,Consolidado!$D$5:D91,"*"&amp;W$3&amp;"*")=1,1,0),0))</f>
        <v>0</v>
      </c>
      <c r="X91" s="0" t="n">
        <f aca="false">IF(OR(X$3="",Consolidado!$D91=""),0,IF(ISNUMBER(SEARCH(X$3,Consolidado!$D91)),IF(COUNTIFS(Consolidado!$AC$5:AC91,Consolidado!$AC91,Consolidado!$D$5:D91,"*"&amp;X$3&amp;"*")=1,1,0),0))</f>
        <v>0</v>
      </c>
      <c r="Y91" s="0" t="n">
        <f aca="false">IF(OR(Y$3="",Consolidado!$D91=""),0,IF(ISNUMBER(SEARCH(Y$3,Consolidado!$D91)),IF(COUNTIFS(Consolidado!$AC$5:AC91,Consolidado!$AC91,Consolidado!$D$5:D91,"*"&amp;Y$3&amp;"*")=1,1,0),0))</f>
        <v>0</v>
      </c>
      <c r="Z91" s="0" t="n">
        <f aca="false">IF(OR(Z$3="",Consolidado!$D91=""),0,IF(ISNUMBER(SEARCH(Z$3,Consolidado!$D91)),IF(COUNTIFS(Consolidado!$AC$5:AC91,Consolidado!$AC91,Consolidado!$D$5:D91,"*"&amp;Z$3&amp;"*")=1,1,0),0))</f>
        <v>0</v>
      </c>
      <c r="AA91" s="0" t="n">
        <f aca="false">IF(OR(AA$3="",Consolidado!$D91=""),0,IF(ISNUMBER(SEARCH(AA$3,Consolidado!$D91)),IF(COUNTIFS(Consolidado!$AC$5:AC91,Consolidado!$AC91,Consolidado!$D$5:D91,"*"&amp;AA$3&amp;"*")=1,1,0),0))</f>
        <v>0</v>
      </c>
      <c r="AB91" s="0" t="n">
        <f aca="false">IF(OR(AB$3="",Consolidado!$D91=""),0,IF(ISNUMBER(SEARCH(AB$3,Consolidado!$D91)),IF(COUNTIFS(Consolidado!$AC$5:AC91,Consolidado!$AC91,Consolidado!$D$5:D91,"*"&amp;AB$3&amp;"*")=1,1,0),0))</f>
        <v>0</v>
      </c>
      <c r="AC91" s="0" t="n">
        <f aca="false">IF(OR(AC$3="",Consolidado!$D91=""),0,IF(ISNUMBER(SEARCH(AC$3,Consolidado!$D91)),IF(COUNTIFS(Consolidado!$AC$5:AC91,Consolidado!$AC91,Consolidado!$D$5:D91,"*"&amp;AC$3&amp;"*")=1,1,0),0))</f>
        <v>0</v>
      </c>
      <c r="AD91" s="0" t="n">
        <f aca="false">IF(OR(AD$3="",Consolidado!$D91=""),0,IF(ISNUMBER(SEARCH(AD$3,Consolidado!$D91)),IF(COUNTIFS(Consolidado!$AC$5:AC91,Consolidado!$AC91,Consolidado!$D$5:D91,"*"&amp;AD$3&amp;"*")=1,1,0),0))</f>
        <v>0</v>
      </c>
      <c r="AE91" s="0" t="n">
        <f aca="false">IF(OR(AE$3="",Consolidado!$D91=""),0,IF(ISNUMBER(SEARCH(AE$3,Consolidado!$D91)),IF(COUNTIFS(Consolidado!$AC$5:AC91,Consolidado!$AC91,Consolidado!$D$5:D91,"*"&amp;AE$3&amp;"*")=1,1,0),0))</f>
        <v>0</v>
      </c>
      <c r="AF91" s="0" t="n">
        <f aca="false">IF(OR(AF$3="",Consolidado!$D91=""),0,IF(ISNUMBER(SEARCH(AF$3,Consolidado!$D91)),IF(COUNTIFS(Consolidado!$AC$5:AC91,Consolidado!$AC91,Consolidado!$D$5:D91,"*"&amp;AF$3&amp;"*")=1,1,0),0))</f>
        <v>0</v>
      </c>
      <c r="AG91" s="0" t="n">
        <f aca="false">IF(OR(AG$3="",Consolidado!$D91=""),0,IF(ISNUMBER(SEARCH(AG$3,Consolidado!$D91)),IF(COUNTIFS(Consolidado!$AC$5:AC91,Consolidado!$AC91,Consolidado!$D$5:D91,"*"&amp;AG$3&amp;"*")=1,1,0),0))</f>
        <v>0</v>
      </c>
      <c r="AH91" s="0" t="n">
        <f aca="false">IF(OR(AH$3="",Consolidado!$D91=""),0,IF(ISNUMBER(SEARCH(AH$3,Consolidado!$D91)),IF(COUNTIFS(Consolidado!$AC$5:AC91,Consolidado!$AC91,Consolidado!$D$5:D91,"*"&amp;AH$3&amp;"*")=1,1,0),0))</f>
        <v>0</v>
      </c>
      <c r="AI91" s="0" t="n">
        <f aca="false">IF(OR(AI$3="",Consolidado!$D91=""),0,IF(ISNUMBER(SEARCH(AI$3,Consolidado!$D91)),IF(COUNTIFS(Consolidado!$AC$5:AC91,Consolidado!$AC91,Consolidado!$D$5:D91,"*"&amp;AI$3&amp;"*")=1,1,0),0))</f>
        <v>0</v>
      </c>
      <c r="AJ91" s="0" t="n">
        <f aca="false">IF(OR(AJ$3="",Consolidado!$D91=""),0,IF(ISNUMBER(SEARCH(AJ$3,Consolidado!$D91)),IF(COUNTIFS(Consolidado!$AC$5:AC91,Consolidado!$AC91,Consolidado!$D$5:D91,"*"&amp;AJ$3&amp;"*")=1,1,0),0))</f>
        <v>0</v>
      </c>
      <c r="AK91" s="0" t="n">
        <f aca="false">IF(OR(AK$3="",Consolidado!$D91=""),0,IF(ISNUMBER(SEARCH(AK$3,Consolidado!$D91)),IF(COUNTIFS(Consolidado!$AC$5:AC91,Consolidado!$AC91,Consolidado!$D$5:D91,"*"&amp;AK$3&amp;"*")=1,1,0),0))</f>
        <v>0</v>
      </c>
      <c r="AL91" s="0" t="n">
        <f aca="false">IF(OR(AL$3="",Consolidado!$D91=""),0,IF(ISNUMBER(SEARCH(AL$3,Consolidado!$D91)),IF(COUNTIFS(Consolidado!$AC$5:AC91,Consolidado!$AC91,Consolidado!$D$5:D91,"*"&amp;AL$3&amp;"*")=1,1,0),0))</f>
        <v>0</v>
      </c>
      <c r="AM91" s="0" t="n">
        <f aca="false">IF(OR(AM$3="",Consolidado!$D91=""),0,IF(ISNUMBER(SEARCH(AM$3,Consolidado!$D91)),IF(COUNTIFS(Consolidado!$AC$5:AC91,Consolidado!$AC91,Consolidado!$D$5:D91,"*"&amp;AM$3&amp;"*")=1,1,0),0))</f>
        <v>0</v>
      </c>
      <c r="AN91" s="0" t="n">
        <f aca="false">IF(OR(AN$3="",Consolidado!$D91=""),0,IF(ISNUMBER(SEARCH(AN$3,Consolidado!$D91)),IF(COUNTIFS(Consolidado!$AC$5:AC91,Consolidado!$AC91,Consolidado!$D$5:D91,"*"&amp;AN$3&amp;"*")=1,1,0),0))</f>
        <v>0</v>
      </c>
      <c r="AO91" s="0" t="n">
        <f aca="false">IF(OR(AO$3="",Consolidado!$D91=""),0,IF(ISNUMBER(SEARCH(AO$3,Consolidado!$D91)),IF(COUNTIFS(Consolidado!$AC$5:AC91,Consolidado!$AC91,Consolidado!$D$5:D91,"*"&amp;AO$3&amp;"*")=1,1,0),0))</f>
        <v>0</v>
      </c>
    </row>
    <row r="92" customFormat="false" ht="15" hidden="false" customHeight="false" outlineLevel="0" collapsed="false">
      <c r="B92" s="0" t="n">
        <f aca="false">IF(OR(B$3="",Consolidado!$D92=""),0,IF(ISNUMBER(SEARCH(B$3,Consolidado!$D92)),IF(COUNTIFS(Consolidado!$AC$5:AC92,Consolidado!$AC92,Consolidado!$D$5:D92,"*"&amp;B$3&amp;"*")=1,1,0),0))</f>
        <v>0</v>
      </c>
      <c r="C92" s="0" t="n">
        <f aca="false">IF(OR(C$3="",Consolidado!$D92=""),0,IF(ISNUMBER(SEARCH(C$3,Consolidado!$D92)),IF(COUNTIFS(Consolidado!$AC$5:AC92,Consolidado!$AC92,Consolidado!$D$5:D92,"*"&amp;C$3&amp;"*")=1,1,0),0))</f>
        <v>0</v>
      </c>
      <c r="D92" s="0" t="n">
        <f aca="false">IF(OR(D$3="",Consolidado!$D92=""),0,IF(ISNUMBER(SEARCH(D$3,Consolidado!$D92)),IF(COUNTIFS(Consolidado!$AC$5:AC92,Consolidado!$AC92,Consolidado!$D$5:D92,"*"&amp;D$3&amp;"*")=1,1,0),0))</f>
        <v>0</v>
      </c>
      <c r="E92" s="0" t="n">
        <f aca="false">IF(OR(E$3="",Consolidado!$D92=""),0,IF(ISNUMBER(SEARCH(E$3,Consolidado!$D92)),IF(COUNTIFS(Consolidado!$AC$5:AC92,Consolidado!$AC92,Consolidado!$D$5:D92,"*"&amp;E$3&amp;"*")=1,1,0),0))</f>
        <v>0</v>
      </c>
      <c r="F92" s="0" t="n">
        <f aca="false">IF(OR(F$3="",Consolidado!$D92=""),0,IF(ISNUMBER(SEARCH(F$3,Consolidado!$D92)),IF(COUNTIFS(Consolidado!$AC$5:AC92,Consolidado!$AC92,Consolidado!$D$5:D92,"*"&amp;F$3&amp;"*")=1,1,0),0))</f>
        <v>0</v>
      </c>
      <c r="G92" s="0" t="n">
        <f aca="false">IF(OR(G$3="",Consolidado!$D92=""),0,IF(ISNUMBER(SEARCH(G$3,Consolidado!$D92)),IF(COUNTIFS(Consolidado!$AC$5:AC92,Consolidado!$AC92,Consolidado!$D$5:D92,"*"&amp;G$3&amp;"*")=1,1,0),0))</f>
        <v>0</v>
      </c>
      <c r="H92" s="0" t="n">
        <f aca="false">IF(OR(H$3="",Consolidado!$D92=""),0,IF(ISNUMBER(SEARCH(H$3,Consolidado!$D92)),IF(COUNTIFS(Consolidado!$AC$5:AC92,Consolidado!$AC92,Consolidado!$D$5:D92,"*"&amp;H$3&amp;"*")=1,1,0),0))</f>
        <v>0</v>
      </c>
      <c r="I92" s="0" t="n">
        <f aca="false">IF(OR(I$3="",Consolidado!$D92=""),0,IF(ISNUMBER(SEARCH(I$3,Consolidado!$D92)),IF(COUNTIFS(Consolidado!$AC$5:AC92,Consolidado!$AC92,Consolidado!$D$5:D92,"*"&amp;I$3&amp;"*")=1,1,0),0))</f>
        <v>0</v>
      </c>
      <c r="J92" s="0" t="n">
        <f aca="false">IF(OR(J$3="",Consolidado!$D92=""),0,IF(ISNUMBER(SEARCH(J$3,Consolidado!$D92)),IF(COUNTIFS(Consolidado!$AC$5:AC92,Consolidado!$AC92,Consolidado!$D$5:D92,"*"&amp;J$3&amp;"*")=1,1,0),0))</f>
        <v>0</v>
      </c>
      <c r="K92" s="0" t="n">
        <f aca="false">IF(OR(K$3="",Consolidado!$D92=""),0,IF(ISNUMBER(SEARCH(K$3,Consolidado!$D92)),IF(COUNTIFS(Consolidado!$AC$5:AC92,Consolidado!$AC92,Consolidado!$D$5:D92,"*"&amp;K$3&amp;"*")=1,1,0),0))</f>
        <v>0</v>
      </c>
      <c r="L92" s="0" t="n">
        <f aca="false">IF(OR(L$3="",Consolidado!$D92=""),0,IF(ISNUMBER(SEARCH(L$3,Consolidado!$D92)),IF(COUNTIFS(Consolidado!$AC$5:AC92,Consolidado!$AC92,Consolidado!$D$5:D92,"*"&amp;L$3&amp;"*")=1,1,0),0))</f>
        <v>0</v>
      </c>
      <c r="M92" s="0" t="n">
        <f aca="false">IF(OR(M$3="",Consolidado!$D92=""),0,IF(ISNUMBER(SEARCH(M$3,Consolidado!$D92)),IF(COUNTIFS(Consolidado!$AC$5:AC92,Consolidado!$AC92,Consolidado!$D$5:D92,"*"&amp;M$3&amp;"*")=1,1,0),0))</f>
        <v>0</v>
      </c>
      <c r="N92" s="0" t="n">
        <f aca="false">IF(OR(N$3="",Consolidado!$D92=""),0,IF(ISNUMBER(SEARCH(N$3,Consolidado!$D92)),IF(COUNTIFS(Consolidado!$AC$5:AC92,Consolidado!$AC92,Consolidado!$D$5:D92,"*"&amp;N$3&amp;"*")=1,1,0),0))</f>
        <v>0</v>
      </c>
      <c r="O92" s="0" t="n">
        <f aca="false">IF(OR(O$3="",Consolidado!$D92=""),0,IF(ISNUMBER(SEARCH(O$3,Consolidado!$D92)),IF(COUNTIFS(Consolidado!$AC$5:AC92,Consolidado!$AC92,Consolidado!$D$5:D92,"*"&amp;O$3&amp;"*")=1,1,0),0))</f>
        <v>0</v>
      </c>
      <c r="P92" s="0" t="n">
        <f aca="false">IF(OR(P$3="",Consolidado!$D92=""),0,IF(ISNUMBER(SEARCH(P$3,Consolidado!$D92)),IF(COUNTIFS(Consolidado!$AC$5:AC92,Consolidado!$AC92,Consolidado!$D$5:D92,"*"&amp;P$3&amp;"*")=1,1,0),0))</f>
        <v>0</v>
      </c>
      <c r="Q92" s="0" t="n">
        <f aca="false">IF(OR(Q$3="",Consolidado!$D92=""),0,IF(ISNUMBER(SEARCH(Q$3,Consolidado!$D92)),IF(COUNTIFS(Consolidado!$AC$5:AC92,Consolidado!$AC92,Consolidado!$D$5:D92,"*"&amp;Q$3&amp;"*")=1,1,0),0))</f>
        <v>0</v>
      </c>
      <c r="R92" s="0" t="n">
        <f aca="false">IF(OR(R$3="",Consolidado!$D92=""),0,IF(ISNUMBER(SEARCH(R$3,Consolidado!$D92)),IF(COUNTIFS(Consolidado!$AC$5:AC92,Consolidado!$AC92,Consolidado!$D$5:D92,"*"&amp;R$3&amp;"*")=1,1,0),0))</f>
        <v>0</v>
      </c>
      <c r="S92" s="0" t="n">
        <f aca="false">IF(OR(S$3="",Consolidado!$D92=""),0,IF(ISNUMBER(SEARCH(S$3,Consolidado!$D92)),IF(COUNTIFS(Consolidado!$AC$5:AC92,Consolidado!$AC92,Consolidado!$D$5:D92,"*"&amp;S$3&amp;"*")=1,1,0),0))</f>
        <v>0</v>
      </c>
      <c r="T92" s="0" t="n">
        <f aca="false">IF(OR(T$3="",Consolidado!$D92=""),0,IF(ISNUMBER(SEARCH(T$3,Consolidado!$D92)),IF(COUNTIFS(Consolidado!$AC$5:AC92,Consolidado!$AC92,Consolidado!$D$5:D92,"*"&amp;T$3&amp;"*")=1,1,0),0))</f>
        <v>0</v>
      </c>
      <c r="U92" s="0" t="n">
        <f aca="false">IF(OR(U$3="",Consolidado!$D92=""),0,IF(ISNUMBER(SEARCH(U$3,Consolidado!$D92)),IF(COUNTIFS(Consolidado!$AC$5:AC92,Consolidado!$AC92,Consolidado!$D$5:D92,"*"&amp;U$3&amp;"*")=1,1,0),0))</f>
        <v>0</v>
      </c>
      <c r="V92" s="0" t="n">
        <f aca="false">IF(OR(V$3="",Consolidado!$D92=""),0,IF(ISNUMBER(SEARCH(V$3,Consolidado!$D92)),IF(COUNTIFS(Consolidado!$AC$5:AC92,Consolidado!$AC92,Consolidado!$D$5:D92,"*"&amp;V$3&amp;"*")=1,1,0),0))</f>
        <v>0</v>
      </c>
      <c r="W92" s="0" t="n">
        <f aca="false">IF(OR(W$3="",Consolidado!$D92=""),0,IF(ISNUMBER(SEARCH(W$3,Consolidado!$D92)),IF(COUNTIFS(Consolidado!$AC$5:AC92,Consolidado!$AC92,Consolidado!$D$5:D92,"*"&amp;W$3&amp;"*")=1,1,0),0))</f>
        <v>0</v>
      </c>
      <c r="X92" s="0" t="n">
        <f aca="false">IF(OR(X$3="",Consolidado!$D92=""),0,IF(ISNUMBER(SEARCH(X$3,Consolidado!$D92)),IF(COUNTIFS(Consolidado!$AC$5:AC92,Consolidado!$AC92,Consolidado!$D$5:D92,"*"&amp;X$3&amp;"*")=1,1,0),0))</f>
        <v>0</v>
      </c>
      <c r="Y92" s="0" t="n">
        <f aca="false">IF(OR(Y$3="",Consolidado!$D92=""),0,IF(ISNUMBER(SEARCH(Y$3,Consolidado!$D92)),IF(COUNTIFS(Consolidado!$AC$5:AC92,Consolidado!$AC92,Consolidado!$D$5:D92,"*"&amp;Y$3&amp;"*")=1,1,0),0))</f>
        <v>0</v>
      </c>
      <c r="Z92" s="0" t="n">
        <f aca="false">IF(OR(Z$3="",Consolidado!$D92=""),0,IF(ISNUMBER(SEARCH(Z$3,Consolidado!$D92)),IF(COUNTIFS(Consolidado!$AC$5:AC92,Consolidado!$AC92,Consolidado!$D$5:D92,"*"&amp;Z$3&amp;"*")=1,1,0),0))</f>
        <v>0</v>
      </c>
      <c r="AA92" s="0" t="n">
        <f aca="false">IF(OR(AA$3="",Consolidado!$D92=""),0,IF(ISNUMBER(SEARCH(AA$3,Consolidado!$D92)),IF(COUNTIFS(Consolidado!$AC$5:AC92,Consolidado!$AC92,Consolidado!$D$5:D92,"*"&amp;AA$3&amp;"*")=1,1,0),0))</f>
        <v>0</v>
      </c>
      <c r="AB92" s="0" t="n">
        <f aca="false">IF(OR(AB$3="",Consolidado!$D92=""),0,IF(ISNUMBER(SEARCH(AB$3,Consolidado!$D92)),IF(COUNTIFS(Consolidado!$AC$5:AC92,Consolidado!$AC92,Consolidado!$D$5:D92,"*"&amp;AB$3&amp;"*")=1,1,0),0))</f>
        <v>0</v>
      </c>
      <c r="AC92" s="0" t="n">
        <f aca="false">IF(OR(AC$3="",Consolidado!$D92=""),0,IF(ISNUMBER(SEARCH(AC$3,Consolidado!$D92)),IF(COUNTIFS(Consolidado!$AC$5:AC92,Consolidado!$AC92,Consolidado!$D$5:D92,"*"&amp;AC$3&amp;"*")=1,1,0),0))</f>
        <v>0</v>
      </c>
      <c r="AD92" s="0" t="n">
        <f aca="false">IF(OR(AD$3="",Consolidado!$D92=""),0,IF(ISNUMBER(SEARCH(AD$3,Consolidado!$D92)),IF(COUNTIFS(Consolidado!$AC$5:AC92,Consolidado!$AC92,Consolidado!$D$5:D92,"*"&amp;AD$3&amp;"*")=1,1,0),0))</f>
        <v>0</v>
      </c>
      <c r="AE92" s="0" t="n">
        <f aca="false">IF(OR(AE$3="",Consolidado!$D92=""),0,IF(ISNUMBER(SEARCH(AE$3,Consolidado!$D92)),IF(COUNTIFS(Consolidado!$AC$5:AC92,Consolidado!$AC92,Consolidado!$D$5:D92,"*"&amp;AE$3&amp;"*")=1,1,0),0))</f>
        <v>0</v>
      </c>
      <c r="AF92" s="0" t="n">
        <f aca="false">IF(OR(AF$3="",Consolidado!$D92=""),0,IF(ISNUMBER(SEARCH(AF$3,Consolidado!$D92)),IF(COUNTIFS(Consolidado!$AC$5:AC92,Consolidado!$AC92,Consolidado!$D$5:D92,"*"&amp;AF$3&amp;"*")=1,1,0),0))</f>
        <v>0</v>
      </c>
      <c r="AG92" s="0" t="n">
        <f aca="false">IF(OR(AG$3="",Consolidado!$D92=""),0,IF(ISNUMBER(SEARCH(AG$3,Consolidado!$D92)),IF(COUNTIFS(Consolidado!$AC$5:AC92,Consolidado!$AC92,Consolidado!$D$5:D92,"*"&amp;AG$3&amp;"*")=1,1,0),0))</f>
        <v>0</v>
      </c>
      <c r="AH92" s="0" t="n">
        <f aca="false">IF(OR(AH$3="",Consolidado!$D92=""),0,IF(ISNUMBER(SEARCH(AH$3,Consolidado!$D92)),IF(COUNTIFS(Consolidado!$AC$5:AC92,Consolidado!$AC92,Consolidado!$D$5:D92,"*"&amp;AH$3&amp;"*")=1,1,0),0))</f>
        <v>0</v>
      </c>
      <c r="AI92" s="0" t="n">
        <f aca="false">IF(OR(AI$3="",Consolidado!$D92=""),0,IF(ISNUMBER(SEARCH(AI$3,Consolidado!$D92)),IF(COUNTIFS(Consolidado!$AC$5:AC92,Consolidado!$AC92,Consolidado!$D$5:D92,"*"&amp;AI$3&amp;"*")=1,1,0),0))</f>
        <v>0</v>
      </c>
      <c r="AJ92" s="0" t="n">
        <f aca="false">IF(OR(AJ$3="",Consolidado!$D92=""),0,IF(ISNUMBER(SEARCH(AJ$3,Consolidado!$D92)),IF(COUNTIFS(Consolidado!$AC$5:AC92,Consolidado!$AC92,Consolidado!$D$5:D92,"*"&amp;AJ$3&amp;"*")=1,1,0),0))</f>
        <v>0</v>
      </c>
      <c r="AK92" s="0" t="n">
        <f aca="false">IF(OR(AK$3="",Consolidado!$D92=""),0,IF(ISNUMBER(SEARCH(AK$3,Consolidado!$D92)),IF(COUNTIFS(Consolidado!$AC$5:AC92,Consolidado!$AC92,Consolidado!$D$5:D92,"*"&amp;AK$3&amp;"*")=1,1,0),0))</f>
        <v>0</v>
      </c>
      <c r="AL92" s="0" t="n">
        <f aca="false">IF(OR(AL$3="",Consolidado!$D92=""),0,IF(ISNUMBER(SEARCH(AL$3,Consolidado!$D92)),IF(COUNTIFS(Consolidado!$AC$5:AC92,Consolidado!$AC92,Consolidado!$D$5:D92,"*"&amp;AL$3&amp;"*")=1,1,0),0))</f>
        <v>0</v>
      </c>
      <c r="AM92" s="0" t="n">
        <f aca="false">IF(OR(AM$3="",Consolidado!$D92=""),0,IF(ISNUMBER(SEARCH(AM$3,Consolidado!$D92)),IF(COUNTIFS(Consolidado!$AC$5:AC92,Consolidado!$AC92,Consolidado!$D$5:D92,"*"&amp;AM$3&amp;"*")=1,1,0),0))</f>
        <v>0</v>
      </c>
      <c r="AN92" s="0" t="n">
        <f aca="false">IF(OR(AN$3="",Consolidado!$D92=""),0,IF(ISNUMBER(SEARCH(AN$3,Consolidado!$D92)),IF(COUNTIFS(Consolidado!$AC$5:AC92,Consolidado!$AC92,Consolidado!$D$5:D92,"*"&amp;AN$3&amp;"*")=1,1,0),0))</f>
        <v>0</v>
      </c>
      <c r="AO92" s="0" t="n">
        <f aca="false">IF(OR(AO$3="",Consolidado!$D92=""),0,IF(ISNUMBER(SEARCH(AO$3,Consolidado!$D92)),IF(COUNTIFS(Consolidado!$AC$5:AC92,Consolidado!$AC92,Consolidado!$D$5:D92,"*"&amp;AO$3&amp;"*")=1,1,0),0))</f>
        <v>0</v>
      </c>
    </row>
    <row r="93" customFormat="false" ht="15" hidden="false" customHeight="false" outlineLevel="0" collapsed="false">
      <c r="B93" s="0" t="n">
        <f aca="false">IF(OR(B$3="",Consolidado!$D93=""),0,IF(ISNUMBER(SEARCH(B$3,Consolidado!$D93)),IF(COUNTIFS(Consolidado!$AC$5:AC93,Consolidado!$AC93,Consolidado!$D$5:D93,"*"&amp;B$3&amp;"*")=1,1,0),0))</f>
        <v>0</v>
      </c>
      <c r="C93" s="0" t="n">
        <f aca="false">IF(OR(C$3="",Consolidado!$D93=""),0,IF(ISNUMBER(SEARCH(C$3,Consolidado!$D93)),IF(COUNTIFS(Consolidado!$AC$5:AC93,Consolidado!$AC93,Consolidado!$D$5:D93,"*"&amp;C$3&amp;"*")=1,1,0),0))</f>
        <v>0</v>
      </c>
      <c r="D93" s="0" t="n">
        <f aca="false">IF(OR(D$3="",Consolidado!$D93=""),0,IF(ISNUMBER(SEARCH(D$3,Consolidado!$D93)),IF(COUNTIFS(Consolidado!$AC$5:AC93,Consolidado!$AC93,Consolidado!$D$5:D93,"*"&amp;D$3&amp;"*")=1,1,0),0))</f>
        <v>0</v>
      </c>
      <c r="E93" s="0" t="n">
        <f aca="false">IF(OR(E$3="",Consolidado!$D93=""),0,IF(ISNUMBER(SEARCH(E$3,Consolidado!$D93)),IF(COUNTIFS(Consolidado!$AC$5:AC93,Consolidado!$AC93,Consolidado!$D$5:D93,"*"&amp;E$3&amp;"*")=1,1,0),0))</f>
        <v>0</v>
      </c>
      <c r="F93" s="0" t="n">
        <f aca="false">IF(OR(F$3="",Consolidado!$D93=""),0,IF(ISNUMBER(SEARCH(F$3,Consolidado!$D93)),IF(COUNTIFS(Consolidado!$AC$5:AC93,Consolidado!$AC93,Consolidado!$D$5:D93,"*"&amp;F$3&amp;"*")=1,1,0),0))</f>
        <v>0</v>
      </c>
      <c r="G93" s="0" t="n">
        <f aca="false">IF(OR(G$3="",Consolidado!$D93=""),0,IF(ISNUMBER(SEARCH(G$3,Consolidado!$D93)),IF(COUNTIFS(Consolidado!$AC$5:AC93,Consolidado!$AC93,Consolidado!$D$5:D93,"*"&amp;G$3&amp;"*")=1,1,0),0))</f>
        <v>0</v>
      </c>
      <c r="H93" s="0" t="n">
        <f aca="false">IF(OR(H$3="",Consolidado!$D93=""),0,IF(ISNUMBER(SEARCH(H$3,Consolidado!$D93)),IF(COUNTIFS(Consolidado!$AC$5:AC93,Consolidado!$AC93,Consolidado!$D$5:D93,"*"&amp;H$3&amp;"*")=1,1,0),0))</f>
        <v>0</v>
      </c>
      <c r="I93" s="0" t="n">
        <f aca="false">IF(OR(I$3="",Consolidado!$D93=""),0,IF(ISNUMBER(SEARCH(I$3,Consolidado!$D93)),IF(COUNTIFS(Consolidado!$AC$5:AC93,Consolidado!$AC93,Consolidado!$D$5:D93,"*"&amp;I$3&amp;"*")=1,1,0),0))</f>
        <v>0</v>
      </c>
      <c r="J93" s="0" t="n">
        <f aca="false">IF(OR(J$3="",Consolidado!$D93=""),0,IF(ISNUMBER(SEARCH(J$3,Consolidado!$D93)),IF(COUNTIFS(Consolidado!$AC$5:AC93,Consolidado!$AC93,Consolidado!$D$5:D93,"*"&amp;J$3&amp;"*")=1,1,0),0))</f>
        <v>0</v>
      </c>
      <c r="K93" s="0" t="n">
        <f aca="false">IF(OR(K$3="",Consolidado!$D93=""),0,IF(ISNUMBER(SEARCH(K$3,Consolidado!$D93)),IF(COUNTIFS(Consolidado!$AC$5:AC93,Consolidado!$AC93,Consolidado!$D$5:D93,"*"&amp;K$3&amp;"*")=1,1,0),0))</f>
        <v>0</v>
      </c>
      <c r="L93" s="0" t="n">
        <f aca="false">IF(OR(L$3="",Consolidado!$D93=""),0,IF(ISNUMBER(SEARCH(L$3,Consolidado!$D93)),IF(COUNTIFS(Consolidado!$AC$5:AC93,Consolidado!$AC93,Consolidado!$D$5:D93,"*"&amp;L$3&amp;"*")=1,1,0),0))</f>
        <v>0</v>
      </c>
      <c r="M93" s="0" t="n">
        <f aca="false">IF(OR(M$3="",Consolidado!$D93=""),0,IF(ISNUMBER(SEARCH(M$3,Consolidado!$D93)),IF(COUNTIFS(Consolidado!$AC$5:AC93,Consolidado!$AC93,Consolidado!$D$5:D93,"*"&amp;M$3&amp;"*")=1,1,0),0))</f>
        <v>0</v>
      </c>
      <c r="N93" s="0" t="n">
        <f aca="false">IF(OR(N$3="",Consolidado!$D93=""),0,IF(ISNUMBER(SEARCH(N$3,Consolidado!$D93)),IF(COUNTIFS(Consolidado!$AC$5:AC93,Consolidado!$AC93,Consolidado!$D$5:D93,"*"&amp;N$3&amp;"*")=1,1,0),0))</f>
        <v>0</v>
      </c>
      <c r="O93" s="0" t="n">
        <f aca="false">IF(OR(O$3="",Consolidado!$D93=""),0,IF(ISNUMBER(SEARCH(O$3,Consolidado!$D93)),IF(COUNTIFS(Consolidado!$AC$5:AC93,Consolidado!$AC93,Consolidado!$D$5:D93,"*"&amp;O$3&amp;"*")=1,1,0),0))</f>
        <v>0</v>
      </c>
      <c r="P93" s="0" t="n">
        <f aca="false">IF(OR(P$3="",Consolidado!$D93=""),0,IF(ISNUMBER(SEARCH(P$3,Consolidado!$D93)),IF(COUNTIFS(Consolidado!$AC$5:AC93,Consolidado!$AC93,Consolidado!$D$5:D93,"*"&amp;P$3&amp;"*")=1,1,0),0))</f>
        <v>0</v>
      </c>
      <c r="Q93" s="0" t="n">
        <f aca="false">IF(OR(Q$3="",Consolidado!$D93=""),0,IF(ISNUMBER(SEARCH(Q$3,Consolidado!$D93)),IF(COUNTIFS(Consolidado!$AC$5:AC93,Consolidado!$AC93,Consolidado!$D$5:D93,"*"&amp;Q$3&amp;"*")=1,1,0),0))</f>
        <v>0</v>
      </c>
      <c r="R93" s="0" t="n">
        <f aca="false">IF(OR(R$3="",Consolidado!$D93=""),0,IF(ISNUMBER(SEARCH(R$3,Consolidado!$D93)),IF(COUNTIFS(Consolidado!$AC$5:AC93,Consolidado!$AC93,Consolidado!$D$5:D93,"*"&amp;R$3&amp;"*")=1,1,0),0))</f>
        <v>0</v>
      </c>
      <c r="S93" s="0" t="n">
        <f aca="false">IF(OR(S$3="",Consolidado!$D93=""),0,IF(ISNUMBER(SEARCH(S$3,Consolidado!$D93)),IF(COUNTIFS(Consolidado!$AC$5:AC93,Consolidado!$AC93,Consolidado!$D$5:D93,"*"&amp;S$3&amp;"*")=1,1,0),0))</f>
        <v>0</v>
      </c>
      <c r="T93" s="0" t="n">
        <f aca="false">IF(OR(T$3="",Consolidado!$D93=""),0,IF(ISNUMBER(SEARCH(T$3,Consolidado!$D93)),IF(COUNTIFS(Consolidado!$AC$5:AC93,Consolidado!$AC93,Consolidado!$D$5:D93,"*"&amp;T$3&amp;"*")=1,1,0),0))</f>
        <v>0</v>
      </c>
      <c r="U93" s="0" t="n">
        <f aca="false">IF(OR(U$3="",Consolidado!$D93=""),0,IF(ISNUMBER(SEARCH(U$3,Consolidado!$D93)),IF(COUNTIFS(Consolidado!$AC$5:AC93,Consolidado!$AC93,Consolidado!$D$5:D93,"*"&amp;U$3&amp;"*")=1,1,0),0))</f>
        <v>0</v>
      </c>
      <c r="V93" s="0" t="n">
        <f aca="false">IF(OR(V$3="",Consolidado!$D93=""),0,IF(ISNUMBER(SEARCH(V$3,Consolidado!$D93)),IF(COUNTIFS(Consolidado!$AC$5:AC93,Consolidado!$AC93,Consolidado!$D$5:D93,"*"&amp;V$3&amp;"*")=1,1,0),0))</f>
        <v>0</v>
      </c>
      <c r="W93" s="0" t="n">
        <f aca="false">IF(OR(W$3="",Consolidado!$D93=""),0,IF(ISNUMBER(SEARCH(W$3,Consolidado!$D93)),IF(COUNTIFS(Consolidado!$AC$5:AC93,Consolidado!$AC93,Consolidado!$D$5:D93,"*"&amp;W$3&amp;"*")=1,1,0),0))</f>
        <v>0</v>
      </c>
      <c r="X93" s="0" t="n">
        <f aca="false">IF(OR(X$3="",Consolidado!$D93=""),0,IF(ISNUMBER(SEARCH(X$3,Consolidado!$D93)),IF(COUNTIFS(Consolidado!$AC$5:AC93,Consolidado!$AC93,Consolidado!$D$5:D93,"*"&amp;X$3&amp;"*")=1,1,0),0))</f>
        <v>0</v>
      </c>
      <c r="Y93" s="0" t="n">
        <f aca="false">IF(OR(Y$3="",Consolidado!$D93=""),0,IF(ISNUMBER(SEARCH(Y$3,Consolidado!$D93)),IF(COUNTIFS(Consolidado!$AC$5:AC93,Consolidado!$AC93,Consolidado!$D$5:D93,"*"&amp;Y$3&amp;"*")=1,1,0),0))</f>
        <v>0</v>
      </c>
      <c r="Z93" s="0" t="n">
        <f aca="false">IF(OR(Z$3="",Consolidado!$D93=""),0,IF(ISNUMBER(SEARCH(Z$3,Consolidado!$D93)),IF(COUNTIFS(Consolidado!$AC$5:AC93,Consolidado!$AC93,Consolidado!$D$5:D93,"*"&amp;Z$3&amp;"*")=1,1,0),0))</f>
        <v>0</v>
      </c>
      <c r="AA93" s="0" t="n">
        <f aca="false">IF(OR(AA$3="",Consolidado!$D93=""),0,IF(ISNUMBER(SEARCH(AA$3,Consolidado!$D93)),IF(COUNTIFS(Consolidado!$AC$5:AC93,Consolidado!$AC93,Consolidado!$D$5:D93,"*"&amp;AA$3&amp;"*")=1,1,0),0))</f>
        <v>0</v>
      </c>
      <c r="AB93" s="0" t="n">
        <f aca="false">IF(OR(AB$3="",Consolidado!$D93=""),0,IF(ISNUMBER(SEARCH(AB$3,Consolidado!$D93)),IF(COUNTIFS(Consolidado!$AC$5:AC93,Consolidado!$AC93,Consolidado!$D$5:D93,"*"&amp;AB$3&amp;"*")=1,1,0),0))</f>
        <v>0</v>
      </c>
      <c r="AC93" s="0" t="n">
        <f aca="false">IF(OR(AC$3="",Consolidado!$D93=""),0,IF(ISNUMBER(SEARCH(AC$3,Consolidado!$D93)),IF(COUNTIFS(Consolidado!$AC$5:AC93,Consolidado!$AC93,Consolidado!$D$5:D93,"*"&amp;AC$3&amp;"*")=1,1,0),0))</f>
        <v>0</v>
      </c>
      <c r="AD93" s="0" t="n">
        <f aca="false">IF(OR(AD$3="",Consolidado!$D93=""),0,IF(ISNUMBER(SEARCH(AD$3,Consolidado!$D93)),IF(COUNTIFS(Consolidado!$AC$5:AC93,Consolidado!$AC93,Consolidado!$D$5:D93,"*"&amp;AD$3&amp;"*")=1,1,0),0))</f>
        <v>0</v>
      </c>
      <c r="AE93" s="0" t="n">
        <f aca="false">IF(OR(AE$3="",Consolidado!$D93=""),0,IF(ISNUMBER(SEARCH(AE$3,Consolidado!$D93)),IF(COUNTIFS(Consolidado!$AC$5:AC93,Consolidado!$AC93,Consolidado!$D$5:D93,"*"&amp;AE$3&amp;"*")=1,1,0),0))</f>
        <v>0</v>
      </c>
      <c r="AF93" s="0" t="n">
        <f aca="false">IF(OR(AF$3="",Consolidado!$D93=""),0,IF(ISNUMBER(SEARCH(AF$3,Consolidado!$D93)),IF(COUNTIFS(Consolidado!$AC$5:AC93,Consolidado!$AC93,Consolidado!$D$5:D93,"*"&amp;AF$3&amp;"*")=1,1,0),0))</f>
        <v>0</v>
      </c>
      <c r="AG93" s="0" t="n">
        <f aca="false">IF(OR(AG$3="",Consolidado!$D93=""),0,IF(ISNUMBER(SEARCH(AG$3,Consolidado!$D93)),IF(COUNTIFS(Consolidado!$AC$5:AC93,Consolidado!$AC93,Consolidado!$D$5:D93,"*"&amp;AG$3&amp;"*")=1,1,0),0))</f>
        <v>0</v>
      </c>
      <c r="AH93" s="0" t="n">
        <f aca="false">IF(OR(AH$3="",Consolidado!$D93=""),0,IF(ISNUMBER(SEARCH(AH$3,Consolidado!$D93)),IF(COUNTIFS(Consolidado!$AC$5:AC93,Consolidado!$AC93,Consolidado!$D$5:D93,"*"&amp;AH$3&amp;"*")=1,1,0),0))</f>
        <v>0</v>
      </c>
      <c r="AI93" s="0" t="n">
        <f aca="false">IF(OR(AI$3="",Consolidado!$D93=""),0,IF(ISNUMBER(SEARCH(AI$3,Consolidado!$D93)),IF(COUNTIFS(Consolidado!$AC$5:AC93,Consolidado!$AC93,Consolidado!$D$5:D93,"*"&amp;AI$3&amp;"*")=1,1,0),0))</f>
        <v>0</v>
      </c>
      <c r="AJ93" s="0" t="n">
        <f aca="false">IF(OR(AJ$3="",Consolidado!$D93=""),0,IF(ISNUMBER(SEARCH(AJ$3,Consolidado!$D93)),IF(COUNTIFS(Consolidado!$AC$5:AC93,Consolidado!$AC93,Consolidado!$D$5:D93,"*"&amp;AJ$3&amp;"*")=1,1,0),0))</f>
        <v>0</v>
      </c>
      <c r="AK93" s="0" t="n">
        <f aca="false">IF(OR(AK$3="",Consolidado!$D93=""),0,IF(ISNUMBER(SEARCH(AK$3,Consolidado!$D93)),IF(COUNTIFS(Consolidado!$AC$5:AC93,Consolidado!$AC93,Consolidado!$D$5:D93,"*"&amp;AK$3&amp;"*")=1,1,0),0))</f>
        <v>0</v>
      </c>
      <c r="AL93" s="0" t="n">
        <f aca="false">IF(OR(AL$3="",Consolidado!$D93=""),0,IF(ISNUMBER(SEARCH(AL$3,Consolidado!$D93)),IF(COUNTIFS(Consolidado!$AC$5:AC93,Consolidado!$AC93,Consolidado!$D$5:D93,"*"&amp;AL$3&amp;"*")=1,1,0),0))</f>
        <v>0</v>
      </c>
      <c r="AM93" s="0" t="n">
        <f aca="false">IF(OR(AM$3="",Consolidado!$D93=""),0,IF(ISNUMBER(SEARCH(AM$3,Consolidado!$D93)),IF(COUNTIFS(Consolidado!$AC$5:AC93,Consolidado!$AC93,Consolidado!$D$5:D93,"*"&amp;AM$3&amp;"*")=1,1,0),0))</f>
        <v>0</v>
      </c>
      <c r="AN93" s="0" t="n">
        <f aca="false">IF(OR(AN$3="",Consolidado!$D93=""),0,IF(ISNUMBER(SEARCH(AN$3,Consolidado!$D93)),IF(COUNTIFS(Consolidado!$AC$5:AC93,Consolidado!$AC93,Consolidado!$D$5:D93,"*"&amp;AN$3&amp;"*")=1,1,0),0))</f>
        <v>0</v>
      </c>
      <c r="AO93" s="0" t="n">
        <f aca="false">IF(OR(AO$3="",Consolidado!$D93=""),0,IF(ISNUMBER(SEARCH(AO$3,Consolidado!$D93)),IF(COUNTIFS(Consolidado!$AC$5:AC93,Consolidado!$AC93,Consolidado!$D$5:D93,"*"&amp;AO$3&amp;"*")=1,1,0),0))</f>
        <v>0</v>
      </c>
    </row>
    <row r="94" customFormat="false" ht="15" hidden="false" customHeight="false" outlineLevel="0" collapsed="false">
      <c r="B94" s="0" t="n">
        <f aca="false">IF(OR(B$3="",Consolidado!$D94=""),0,IF(ISNUMBER(SEARCH(B$3,Consolidado!$D94)),IF(COUNTIFS(Consolidado!$AC$5:AC94,Consolidado!$AC94,Consolidado!$D$5:D94,"*"&amp;B$3&amp;"*")=1,1,0),0))</f>
        <v>0</v>
      </c>
      <c r="C94" s="0" t="n">
        <f aca="false">IF(OR(C$3="",Consolidado!$D94=""),0,IF(ISNUMBER(SEARCH(C$3,Consolidado!$D94)),IF(COUNTIFS(Consolidado!$AC$5:AC94,Consolidado!$AC94,Consolidado!$D$5:D94,"*"&amp;C$3&amp;"*")=1,1,0),0))</f>
        <v>0</v>
      </c>
      <c r="D94" s="0" t="n">
        <f aca="false">IF(OR(D$3="",Consolidado!$D94=""),0,IF(ISNUMBER(SEARCH(D$3,Consolidado!$D94)),IF(COUNTIFS(Consolidado!$AC$5:AC94,Consolidado!$AC94,Consolidado!$D$5:D94,"*"&amp;D$3&amp;"*")=1,1,0),0))</f>
        <v>0</v>
      </c>
      <c r="E94" s="0" t="n">
        <f aca="false">IF(OR(E$3="",Consolidado!$D94=""),0,IF(ISNUMBER(SEARCH(E$3,Consolidado!$D94)),IF(COUNTIFS(Consolidado!$AC$5:AC94,Consolidado!$AC94,Consolidado!$D$5:D94,"*"&amp;E$3&amp;"*")=1,1,0),0))</f>
        <v>0</v>
      </c>
      <c r="F94" s="0" t="n">
        <f aca="false">IF(OR(F$3="",Consolidado!$D94=""),0,IF(ISNUMBER(SEARCH(F$3,Consolidado!$D94)),IF(COUNTIFS(Consolidado!$AC$5:AC94,Consolidado!$AC94,Consolidado!$D$5:D94,"*"&amp;F$3&amp;"*")=1,1,0),0))</f>
        <v>0</v>
      </c>
      <c r="G94" s="0" t="n">
        <f aca="false">IF(OR(G$3="",Consolidado!$D94=""),0,IF(ISNUMBER(SEARCH(G$3,Consolidado!$D94)),IF(COUNTIFS(Consolidado!$AC$5:AC94,Consolidado!$AC94,Consolidado!$D$5:D94,"*"&amp;G$3&amp;"*")=1,1,0),0))</f>
        <v>0</v>
      </c>
      <c r="H94" s="0" t="n">
        <f aca="false">IF(OR(H$3="",Consolidado!$D94=""),0,IF(ISNUMBER(SEARCH(H$3,Consolidado!$D94)),IF(COUNTIFS(Consolidado!$AC$5:AC94,Consolidado!$AC94,Consolidado!$D$5:D94,"*"&amp;H$3&amp;"*")=1,1,0),0))</f>
        <v>0</v>
      </c>
      <c r="I94" s="0" t="n">
        <f aca="false">IF(OR(I$3="",Consolidado!$D94=""),0,IF(ISNUMBER(SEARCH(I$3,Consolidado!$D94)),IF(COUNTIFS(Consolidado!$AC$5:AC94,Consolidado!$AC94,Consolidado!$D$5:D94,"*"&amp;I$3&amp;"*")=1,1,0),0))</f>
        <v>0</v>
      </c>
      <c r="J94" s="0" t="n">
        <f aca="false">IF(OR(J$3="",Consolidado!$D94=""),0,IF(ISNUMBER(SEARCH(J$3,Consolidado!$D94)),IF(COUNTIFS(Consolidado!$AC$5:AC94,Consolidado!$AC94,Consolidado!$D$5:D94,"*"&amp;J$3&amp;"*")=1,1,0),0))</f>
        <v>0</v>
      </c>
      <c r="K94" s="0" t="n">
        <f aca="false">IF(OR(K$3="",Consolidado!$D94=""),0,IF(ISNUMBER(SEARCH(K$3,Consolidado!$D94)),IF(COUNTIFS(Consolidado!$AC$5:AC94,Consolidado!$AC94,Consolidado!$D$5:D94,"*"&amp;K$3&amp;"*")=1,1,0),0))</f>
        <v>0</v>
      </c>
      <c r="L94" s="0" t="n">
        <f aca="false">IF(OR(L$3="",Consolidado!$D94=""),0,IF(ISNUMBER(SEARCH(L$3,Consolidado!$D94)),IF(COUNTIFS(Consolidado!$AC$5:AC94,Consolidado!$AC94,Consolidado!$D$5:D94,"*"&amp;L$3&amp;"*")=1,1,0),0))</f>
        <v>0</v>
      </c>
      <c r="M94" s="0" t="n">
        <f aca="false">IF(OR(M$3="",Consolidado!$D94=""),0,IF(ISNUMBER(SEARCH(M$3,Consolidado!$D94)),IF(COUNTIFS(Consolidado!$AC$5:AC94,Consolidado!$AC94,Consolidado!$D$5:D94,"*"&amp;M$3&amp;"*")=1,1,0),0))</f>
        <v>0</v>
      </c>
      <c r="N94" s="0" t="n">
        <f aca="false">IF(OR(N$3="",Consolidado!$D94=""),0,IF(ISNUMBER(SEARCH(N$3,Consolidado!$D94)),IF(COUNTIFS(Consolidado!$AC$5:AC94,Consolidado!$AC94,Consolidado!$D$5:D94,"*"&amp;N$3&amp;"*")=1,1,0),0))</f>
        <v>0</v>
      </c>
      <c r="O94" s="0" t="n">
        <f aca="false">IF(OR(O$3="",Consolidado!$D94=""),0,IF(ISNUMBER(SEARCH(O$3,Consolidado!$D94)),IF(COUNTIFS(Consolidado!$AC$5:AC94,Consolidado!$AC94,Consolidado!$D$5:D94,"*"&amp;O$3&amp;"*")=1,1,0),0))</f>
        <v>0</v>
      </c>
      <c r="P94" s="0" t="n">
        <f aca="false">IF(OR(P$3="",Consolidado!$D94=""),0,IF(ISNUMBER(SEARCH(P$3,Consolidado!$D94)),IF(COUNTIFS(Consolidado!$AC$5:AC94,Consolidado!$AC94,Consolidado!$D$5:D94,"*"&amp;P$3&amp;"*")=1,1,0),0))</f>
        <v>0</v>
      </c>
      <c r="Q94" s="0" t="n">
        <f aca="false">IF(OR(Q$3="",Consolidado!$D94=""),0,IF(ISNUMBER(SEARCH(Q$3,Consolidado!$D94)),IF(COUNTIFS(Consolidado!$AC$5:AC94,Consolidado!$AC94,Consolidado!$D$5:D94,"*"&amp;Q$3&amp;"*")=1,1,0),0))</f>
        <v>0</v>
      </c>
      <c r="R94" s="0" t="n">
        <f aca="false">IF(OR(R$3="",Consolidado!$D94=""),0,IF(ISNUMBER(SEARCH(R$3,Consolidado!$D94)),IF(COUNTIFS(Consolidado!$AC$5:AC94,Consolidado!$AC94,Consolidado!$D$5:D94,"*"&amp;R$3&amp;"*")=1,1,0),0))</f>
        <v>0</v>
      </c>
      <c r="S94" s="0" t="n">
        <f aca="false">IF(OR(S$3="",Consolidado!$D94=""),0,IF(ISNUMBER(SEARCH(S$3,Consolidado!$D94)),IF(COUNTIFS(Consolidado!$AC$5:AC94,Consolidado!$AC94,Consolidado!$D$5:D94,"*"&amp;S$3&amp;"*")=1,1,0),0))</f>
        <v>0</v>
      </c>
      <c r="T94" s="0" t="n">
        <f aca="false">IF(OR(T$3="",Consolidado!$D94=""),0,IF(ISNUMBER(SEARCH(T$3,Consolidado!$D94)),IF(COUNTIFS(Consolidado!$AC$5:AC94,Consolidado!$AC94,Consolidado!$D$5:D94,"*"&amp;T$3&amp;"*")=1,1,0),0))</f>
        <v>0</v>
      </c>
      <c r="U94" s="0" t="n">
        <f aca="false">IF(OR(U$3="",Consolidado!$D94=""),0,IF(ISNUMBER(SEARCH(U$3,Consolidado!$D94)),IF(COUNTIFS(Consolidado!$AC$5:AC94,Consolidado!$AC94,Consolidado!$D$5:D94,"*"&amp;U$3&amp;"*")=1,1,0),0))</f>
        <v>0</v>
      </c>
      <c r="V94" s="0" t="n">
        <f aca="false">IF(OR(V$3="",Consolidado!$D94=""),0,IF(ISNUMBER(SEARCH(V$3,Consolidado!$D94)),IF(COUNTIFS(Consolidado!$AC$5:AC94,Consolidado!$AC94,Consolidado!$D$5:D94,"*"&amp;V$3&amp;"*")=1,1,0),0))</f>
        <v>0</v>
      </c>
      <c r="W94" s="0" t="n">
        <f aca="false">IF(OR(W$3="",Consolidado!$D94=""),0,IF(ISNUMBER(SEARCH(W$3,Consolidado!$D94)),IF(COUNTIFS(Consolidado!$AC$5:AC94,Consolidado!$AC94,Consolidado!$D$5:D94,"*"&amp;W$3&amp;"*")=1,1,0),0))</f>
        <v>0</v>
      </c>
      <c r="X94" s="0" t="n">
        <f aca="false">IF(OR(X$3="",Consolidado!$D94=""),0,IF(ISNUMBER(SEARCH(X$3,Consolidado!$D94)),IF(COUNTIFS(Consolidado!$AC$5:AC94,Consolidado!$AC94,Consolidado!$D$5:D94,"*"&amp;X$3&amp;"*")=1,1,0),0))</f>
        <v>0</v>
      </c>
      <c r="Y94" s="0" t="n">
        <f aca="false">IF(OR(Y$3="",Consolidado!$D94=""),0,IF(ISNUMBER(SEARCH(Y$3,Consolidado!$D94)),IF(COUNTIFS(Consolidado!$AC$5:AC94,Consolidado!$AC94,Consolidado!$D$5:D94,"*"&amp;Y$3&amp;"*")=1,1,0),0))</f>
        <v>0</v>
      </c>
      <c r="Z94" s="0" t="n">
        <f aca="false">IF(OR(Z$3="",Consolidado!$D94=""),0,IF(ISNUMBER(SEARCH(Z$3,Consolidado!$D94)),IF(COUNTIFS(Consolidado!$AC$5:AC94,Consolidado!$AC94,Consolidado!$D$5:D94,"*"&amp;Z$3&amp;"*")=1,1,0),0))</f>
        <v>0</v>
      </c>
      <c r="AA94" s="0" t="n">
        <f aca="false">IF(OR(AA$3="",Consolidado!$D94=""),0,IF(ISNUMBER(SEARCH(AA$3,Consolidado!$D94)),IF(COUNTIFS(Consolidado!$AC$5:AC94,Consolidado!$AC94,Consolidado!$D$5:D94,"*"&amp;AA$3&amp;"*")=1,1,0),0))</f>
        <v>0</v>
      </c>
      <c r="AB94" s="0" t="n">
        <f aca="false">IF(OR(AB$3="",Consolidado!$D94=""),0,IF(ISNUMBER(SEARCH(AB$3,Consolidado!$D94)),IF(COUNTIFS(Consolidado!$AC$5:AC94,Consolidado!$AC94,Consolidado!$D$5:D94,"*"&amp;AB$3&amp;"*")=1,1,0),0))</f>
        <v>0</v>
      </c>
      <c r="AC94" s="0" t="n">
        <f aca="false">IF(OR(AC$3="",Consolidado!$D94=""),0,IF(ISNUMBER(SEARCH(AC$3,Consolidado!$D94)),IF(COUNTIFS(Consolidado!$AC$5:AC94,Consolidado!$AC94,Consolidado!$D$5:D94,"*"&amp;AC$3&amp;"*")=1,1,0),0))</f>
        <v>0</v>
      </c>
      <c r="AD94" s="0" t="n">
        <f aca="false">IF(OR(AD$3="",Consolidado!$D94=""),0,IF(ISNUMBER(SEARCH(AD$3,Consolidado!$D94)),IF(COUNTIFS(Consolidado!$AC$5:AC94,Consolidado!$AC94,Consolidado!$D$5:D94,"*"&amp;AD$3&amp;"*")=1,1,0),0))</f>
        <v>0</v>
      </c>
      <c r="AE94" s="0" t="n">
        <f aca="false">IF(OR(AE$3="",Consolidado!$D94=""),0,IF(ISNUMBER(SEARCH(AE$3,Consolidado!$D94)),IF(COUNTIFS(Consolidado!$AC$5:AC94,Consolidado!$AC94,Consolidado!$D$5:D94,"*"&amp;AE$3&amp;"*")=1,1,0),0))</f>
        <v>0</v>
      </c>
      <c r="AF94" s="0" t="n">
        <f aca="false">IF(OR(AF$3="",Consolidado!$D94=""),0,IF(ISNUMBER(SEARCH(AF$3,Consolidado!$D94)),IF(COUNTIFS(Consolidado!$AC$5:AC94,Consolidado!$AC94,Consolidado!$D$5:D94,"*"&amp;AF$3&amp;"*")=1,1,0),0))</f>
        <v>0</v>
      </c>
      <c r="AG94" s="0" t="n">
        <f aca="false">IF(OR(AG$3="",Consolidado!$D94=""),0,IF(ISNUMBER(SEARCH(AG$3,Consolidado!$D94)),IF(COUNTIFS(Consolidado!$AC$5:AC94,Consolidado!$AC94,Consolidado!$D$5:D94,"*"&amp;AG$3&amp;"*")=1,1,0),0))</f>
        <v>0</v>
      </c>
      <c r="AH94" s="0" t="n">
        <f aca="false">IF(OR(AH$3="",Consolidado!$D94=""),0,IF(ISNUMBER(SEARCH(AH$3,Consolidado!$D94)),IF(COUNTIFS(Consolidado!$AC$5:AC94,Consolidado!$AC94,Consolidado!$D$5:D94,"*"&amp;AH$3&amp;"*")=1,1,0),0))</f>
        <v>0</v>
      </c>
      <c r="AI94" s="0" t="n">
        <f aca="false">IF(OR(AI$3="",Consolidado!$D94=""),0,IF(ISNUMBER(SEARCH(AI$3,Consolidado!$D94)),IF(COUNTIFS(Consolidado!$AC$5:AC94,Consolidado!$AC94,Consolidado!$D$5:D94,"*"&amp;AI$3&amp;"*")=1,1,0),0))</f>
        <v>0</v>
      </c>
      <c r="AJ94" s="0" t="n">
        <f aca="false">IF(OR(AJ$3="",Consolidado!$D94=""),0,IF(ISNUMBER(SEARCH(AJ$3,Consolidado!$D94)),IF(COUNTIFS(Consolidado!$AC$5:AC94,Consolidado!$AC94,Consolidado!$D$5:D94,"*"&amp;AJ$3&amp;"*")=1,1,0),0))</f>
        <v>0</v>
      </c>
      <c r="AK94" s="0" t="n">
        <f aca="false">IF(OR(AK$3="",Consolidado!$D94=""),0,IF(ISNUMBER(SEARCH(AK$3,Consolidado!$D94)),IF(COUNTIFS(Consolidado!$AC$5:AC94,Consolidado!$AC94,Consolidado!$D$5:D94,"*"&amp;AK$3&amp;"*")=1,1,0),0))</f>
        <v>0</v>
      </c>
      <c r="AL94" s="0" t="n">
        <f aca="false">IF(OR(AL$3="",Consolidado!$D94=""),0,IF(ISNUMBER(SEARCH(AL$3,Consolidado!$D94)),IF(COUNTIFS(Consolidado!$AC$5:AC94,Consolidado!$AC94,Consolidado!$D$5:D94,"*"&amp;AL$3&amp;"*")=1,1,0),0))</f>
        <v>0</v>
      </c>
      <c r="AM94" s="0" t="n">
        <f aca="false">IF(OR(AM$3="",Consolidado!$D94=""),0,IF(ISNUMBER(SEARCH(AM$3,Consolidado!$D94)),IF(COUNTIFS(Consolidado!$AC$5:AC94,Consolidado!$AC94,Consolidado!$D$5:D94,"*"&amp;AM$3&amp;"*")=1,1,0),0))</f>
        <v>0</v>
      </c>
      <c r="AN94" s="0" t="n">
        <f aca="false">IF(OR(AN$3="",Consolidado!$D94=""),0,IF(ISNUMBER(SEARCH(AN$3,Consolidado!$D94)),IF(COUNTIFS(Consolidado!$AC$5:AC94,Consolidado!$AC94,Consolidado!$D$5:D94,"*"&amp;AN$3&amp;"*")=1,1,0),0))</f>
        <v>0</v>
      </c>
      <c r="AO94" s="0" t="n">
        <f aca="false">IF(OR(AO$3="",Consolidado!$D94=""),0,IF(ISNUMBER(SEARCH(AO$3,Consolidado!$D94)),IF(COUNTIFS(Consolidado!$AC$5:AC94,Consolidado!$AC94,Consolidado!$D$5:D94,"*"&amp;AO$3&amp;"*")=1,1,0),0))</f>
        <v>0</v>
      </c>
    </row>
    <row r="95" customFormat="false" ht="15" hidden="false" customHeight="false" outlineLevel="0" collapsed="false">
      <c r="B95" s="0" t="n">
        <f aca="false">IF(OR(B$3="",Consolidado!$D95=""),0,IF(ISNUMBER(SEARCH(B$3,Consolidado!$D95)),IF(COUNTIFS(Consolidado!$AC$5:AC95,Consolidado!$AC95,Consolidado!$D$5:D95,"*"&amp;B$3&amp;"*")=1,1,0),0))</f>
        <v>0</v>
      </c>
      <c r="C95" s="0" t="n">
        <f aca="false">IF(OR(C$3="",Consolidado!$D95=""),0,IF(ISNUMBER(SEARCH(C$3,Consolidado!$D95)),IF(COUNTIFS(Consolidado!$AC$5:AC95,Consolidado!$AC95,Consolidado!$D$5:D95,"*"&amp;C$3&amp;"*")=1,1,0),0))</f>
        <v>0</v>
      </c>
      <c r="D95" s="0" t="n">
        <f aca="false">IF(OR(D$3="",Consolidado!$D95=""),0,IF(ISNUMBER(SEARCH(D$3,Consolidado!$D95)),IF(COUNTIFS(Consolidado!$AC$5:AC95,Consolidado!$AC95,Consolidado!$D$5:D95,"*"&amp;D$3&amp;"*")=1,1,0),0))</f>
        <v>0</v>
      </c>
      <c r="E95" s="0" t="n">
        <f aca="false">IF(OR(E$3="",Consolidado!$D95=""),0,IF(ISNUMBER(SEARCH(E$3,Consolidado!$D95)),IF(COUNTIFS(Consolidado!$AC$5:AC95,Consolidado!$AC95,Consolidado!$D$5:D95,"*"&amp;E$3&amp;"*")=1,1,0),0))</f>
        <v>0</v>
      </c>
      <c r="F95" s="0" t="n">
        <f aca="false">IF(OR(F$3="",Consolidado!$D95=""),0,IF(ISNUMBER(SEARCH(F$3,Consolidado!$D95)),IF(COUNTIFS(Consolidado!$AC$5:AC95,Consolidado!$AC95,Consolidado!$D$5:D95,"*"&amp;F$3&amp;"*")=1,1,0),0))</f>
        <v>0</v>
      </c>
      <c r="G95" s="0" t="n">
        <f aca="false">IF(OR(G$3="",Consolidado!$D95=""),0,IF(ISNUMBER(SEARCH(G$3,Consolidado!$D95)),IF(COUNTIFS(Consolidado!$AC$5:AC95,Consolidado!$AC95,Consolidado!$D$5:D95,"*"&amp;G$3&amp;"*")=1,1,0),0))</f>
        <v>0</v>
      </c>
      <c r="H95" s="0" t="n">
        <f aca="false">IF(OR(H$3="",Consolidado!$D95=""),0,IF(ISNUMBER(SEARCH(H$3,Consolidado!$D95)),IF(COUNTIFS(Consolidado!$AC$5:AC95,Consolidado!$AC95,Consolidado!$D$5:D95,"*"&amp;H$3&amp;"*")=1,1,0),0))</f>
        <v>0</v>
      </c>
      <c r="I95" s="0" t="n">
        <f aca="false">IF(OR(I$3="",Consolidado!$D95=""),0,IF(ISNUMBER(SEARCH(I$3,Consolidado!$D95)),IF(COUNTIFS(Consolidado!$AC$5:AC95,Consolidado!$AC95,Consolidado!$D$5:D95,"*"&amp;I$3&amp;"*")=1,1,0),0))</f>
        <v>0</v>
      </c>
      <c r="J95" s="0" t="n">
        <f aca="false">IF(OR(J$3="",Consolidado!$D95=""),0,IF(ISNUMBER(SEARCH(J$3,Consolidado!$D95)),IF(COUNTIFS(Consolidado!$AC$5:AC95,Consolidado!$AC95,Consolidado!$D$5:D95,"*"&amp;J$3&amp;"*")=1,1,0),0))</f>
        <v>0</v>
      </c>
      <c r="K95" s="0" t="n">
        <f aca="false">IF(OR(K$3="",Consolidado!$D95=""),0,IF(ISNUMBER(SEARCH(K$3,Consolidado!$D95)),IF(COUNTIFS(Consolidado!$AC$5:AC95,Consolidado!$AC95,Consolidado!$D$5:D95,"*"&amp;K$3&amp;"*")=1,1,0),0))</f>
        <v>0</v>
      </c>
      <c r="L95" s="0" t="n">
        <f aca="false">IF(OR(L$3="",Consolidado!$D95=""),0,IF(ISNUMBER(SEARCH(L$3,Consolidado!$D95)),IF(COUNTIFS(Consolidado!$AC$5:AC95,Consolidado!$AC95,Consolidado!$D$5:D95,"*"&amp;L$3&amp;"*")=1,1,0),0))</f>
        <v>0</v>
      </c>
      <c r="M95" s="0" t="n">
        <f aca="false">IF(OR(M$3="",Consolidado!$D95=""),0,IF(ISNUMBER(SEARCH(M$3,Consolidado!$D95)),IF(COUNTIFS(Consolidado!$AC$5:AC95,Consolidado!$AC95,Consolidado!$D$5:D95,"*"&amp;M$3&amp;"*")=1,1,0),0))</f>
        <v>0</v>
      </c>
      <c r="N95" s="0" t="n">
        <f aca="false">IF(OR(N$3="",Consolidado!$D95=""),0,IF(ISNUMBER(SEARCH(N$3,Consolidado!$D95)),IF(COUNTIFS(Consolidado!$AC$5:AC95,Consolidado!$AC95,Consolidado!$D$5:D95,"*"&amp;N$3&amp;"*")=1,1,0),0))</f>
        <v>0</v>
      </c>
      <c r="O95" s="0" t="n">
        <f aca="false">IF(OR(O$3="",Consolidado!$D95=""),0,IF(ISNUMBER(SEARCH(O$3,Consolidado!$D95)),IF(COUNTIFS(Consolidado!$AC$5:AC95,Consolidado!$AC95,Consolidado!$D$5:D95,"*"&amp;O$3&amp;"*")=1,1,0),0))</f>
        <v>0</v>
      </c>
      <c r="P95" s="0" t="n">
        <f aca="false">IF(OR(P$3="",Consolidado!$D95=""),0,IF(ISNUMBER(SEARCH(P$3,Consolidado!$D95)),IF(COUNTIFS(Consolidado!$AC$5:AC95,Consolidado!$AC95,Consolidado!$D$5:D95,"*"&amp;P$3&amp;"*")=1,1,0),0))</f>
        <v>0</v>
      </c>
      <c r="Q95" s="0" t="n">
        <f aca="false">IF(OR(Q$3="",Consolidado!$D95=""),0,IF(ISNUMBER(SEARCH(Q$3,Consolidado!$D95)),IF(COUNTIFS(Consolidado!$AC$5:AC95,Consolidado!$AC95,Consolidado!$D$5:D95,"*"&amp;Q$3&amp;"*")=1,1,0),0))</f>
        <v>0</v>
      </c>
      <c r="R95" s="0" t="n">
        <f aca="false">IF(OR(R$3="",Consolidado!$D95=""),0,IF(ISNUMBER(SEARCH(R$3,Consolidado!$D95)),IF(COUNTIFS(Consolidado!$AC$5:AC95,Consolidado!$AC95,Consolidado!$D$5:D95,"*"&amp;R$3&amp;"*")=1,1,0),0))</f>
        <v>0</v>
      </c>
      <c r="S95" s="0" t="n">
        <f aca="false">IF(OR(S$3="",Consolidado!$D95=""),0,IF(ISNUMBER(SEARCH(S$3,Consolidado!$D95)),IF(COUNTIFS(Consolidado!$AC$5:AC95,Consolidado!$AC95,Consolidado!$D$5:D95,"*"&amp;S$3&amp;"*")=1,1,0),0))</f>
        <v>0</v>
      </c>
      <c r="T95" s="0" t="n">
        <f aca="false">IF(OR(T$3="",Consolidado!$D95=""),0,IF(ISNUMBER(SEARCH(T$3,Consolidado!$D95)),IF(COUNTIFS(Consolidado!$AC$5:AC95,Consolidado!$AC95,Consolidado!$D$5:D95,"*"&amp;T$3&amp;"*")=1,1,0),0))</f>
        <v>0</v>
      </c>
      <c r="U95" s="0" t="n">
        <f aca="false">IF(OR(U$3="",Consolidado!$D95=""),0,IF(ISNUMBER(SEARCH(U$3,Consolidado!$D95)),IF(COUNTIFS(Consolidado!$AC$5:AC95,Consolidado!$AC95,Consolidado!$D$5:D95,"*"&amp;U$3&amp;"*")=1,1,0),0))</f>
        <v>0</v>
      </c>
      <c r="V95" s="0" t="n">
        <f aca="false">IF(OR(V$3="",Consolidado!$D95=""),0,IF(ISNUMBER(SEARCH(V$3,Consolidado!$D95)),IF(COUNTIFS(Consolidado!$AC$5:AC95,Consolidado!$AC95,Consolidado!$D$5:D95,"*"&amp;V$3&amp;"*")=1,1,0),0))</f>
        <v>0</v>
      </c>
      <c r="W95" s="0" t="n">
        <f aca="false">IF(OR(W$3="",Consolidado!$D95=""),0,IF(ISNUMBER(SEARCH(W$3,Consolidado!$D95)),IF(COUNTIFS(Consolidado!$AC$5:AC95,Consolidado!$AC95,Consolidado!$D$5:D95,"*"&amp;W$3&amp;"*")=1,1,0),0))</f>
        <v>0</v>
      </c>
      <c r="X95" s="0" t="n">
        <f aca="false">IF(OR(X$3="",Consolidado!$D95=""),0,IF(ISNUMBER(SEARCH(X$3,Consolidado!$D95)),IF(COUNTIFS(Consolidado!$AC$5:AC95,Consolidado!$AC95,Consolidado!$D$5:D95,"*"&amp;X$3&amp;"*")=1,1,0),0))</f>
        <v>0</v>
      </c>
      <c r="Y95" s="0" t="n">
        <f aca="false">IF(OR(Y$3="",Consolidado!$D95=""),0,IF(ISNUMBER(SEARCH(Y$3,Consolidado!$D95)),IF(COUNTIFS(Consolidado!$AC$5:AC95,Consolidado!$AC95,Consolidado!$D$5:D95,"*"&amp;Y$3&amp;"*")=1,1,0),0))</f>
        <v>0</v>
      </c>
      <c r="Z95" s="0" t="n">
        <f aca="false">IF(OR(Z$3="",Consolidado!$D95=""),0,IF(ISNUMBER(SEARCH(Z$3,Consolidado!$D95)),IF(COUNTIFS(Consolidado!$AC$5:AC95,Consolidado!$AC95,Consolidado!$D$5:D95,"*"&amp;Z$3&amp;"*")=1,1,0),0))</f>
        <v>0</v>
      </c>
      <c r="AA95" s="0" t="n">
        <f aca="false">IF(OR(AA$3="",Consolidado!$D95=""),0,IF(ISNUMBER(SEARCH(AA$3,Consolidado!$D95)),IF(COUNTIFS(Consolidado!$AC$5:AC95,Consolidado!$AC95,Consolidado!$D$5:D95,"*"&amp;AA$3&amp;"*")=1,1,0),0))</f>
        <v>0</v>
      </c>
      <c r="AB95" s="0" t="n">
        <f aca="false">IF(OR(AB$3="",Consolidado!$D95=""),0,IF(ISNUMBER(SEARCH(AB$3,Consolidado!$D95)),IF(COUNTIFS(Consolidado!$AC$5:AC95,Consolidado!$AC95,Consolidado!$D$5:D95,"*"&amp;AB$3&amp;"*")=1,1,0),0))</f>
        <v>0</v>
      </c>
      <c r="AC95" s="0" t="n">
        <f aca="false">IF(OR(AC$3="",Consolidado!$D95=""),0,IF(ISNUMBER(SEARCH(AC$3,Consolidado!$D95)),IF(COUNTIFS(Consolidado!$AC$5:AC95,Consolidado!$AC95,Consolidado!$D$5:D95,"*"&amp;AC$3&amp;"*")=1,1,0),0))</f>
        <v>0</v>
      </c>
      <c r="AD95" s="0" t="n">
        <f aca="false">IF(OR(AD$3="",Consolidado!$D95=""),0,IF(ISNUMBER(SEARCH(AD$3,Consolidado!$D95)),IF(COUNTIFS(Consolidado!$AC$5:AC95,Consolidado!$AC95,Consolidado!$D$5:D95,"*"&amp;AD$3&amp;"*")=1,1,0),0))</f>
        <v>0</v>
      </c>
      <c r="AE95" s="0" t="n">
        <f aca="false">IF(OR(AE$3="",Consolidado!$D95=""),0,IF(ISNUMBER(SEARCH(AE$3,Consolidado!$D95)),IF(COUNTIFS(Consolidado!$AC$5:AC95,Consolidado!$AC95,Consolidado!$D$5:D95,"*"&amp;AE$3&amp;"*")=1,1,0),0))</f>
        <v>0</v>
      </c>
      <c r="AF95" s="0" t="n">
        <f aca="false">IF(OR(AF$3="",Consolidado!$D95=""),0,IF(ISNUMBER(SEARCH(AF$3,Consolidado!$D95)),IF(COUNTIFS(Consolidado!$AC$5:AC95,Consolidado!$AC95,Consolidado!$D$5:D95,"*"&amp;AF$3&amp;"*")=1,1,0),0))</f>
        <v>0</v>
      </c>
      <c r="AG95" s="0" t="n">
        <f aca="false">IF(OR(AG$3="",Consolidado!$D95=""),0,IF(ISNUMBER(SEARCH(AG$3,Consolidado!$D95)),IF(COUNTIFS(Consolidado!$AC$5:AC95,Consolidado!$AC95,Consolidado!$D$5:D95,"*"&amp;AG$3&amp;"*")=1,1,0),0))</f>
        <v>0</v>
      </c>
      <c r="AH95" s="0" t="n">
        <f aca="false">IF(OR(AH$3="",Consolidado!$D95=""),0,IF(ISNUMBER(SEARCH(AH$3,Consolidado!$D95)),IF(COUNTIFS(Consolidado!$AC$5:AC95,Consolidado!$AC95,Consolidado!$D$5:D95,"*"&amp;AH$3&amp;"*")=1,1,0),0))</f>
        <v>0</v>
      </c>
      <c r="AI95" s="0" t="n">
        <f aca="false">IF(OR(AI$3="",Consolidado!$D95=""),0,IF(ISNUMBER(SEARCH(AI$3,Consolidado!$D95)),IF(COUNTIFS(Consolidado!$AC$5:AC95,Consolidado!$AC95,Consolidado!$D$5:D95,"*"&amp;AI$3&amp;"*")=1,1,0),0))</f>
        <v>0</v>
      </c>
      <c r="AJ95" s="0" t="n">
        <f aca="false">IF(OR(AJ$3="",Consolidado!$D95=""),0,IF(ISNUMBER(SEARCH(AJ$3,Consolidado!$D95)),IF(COUNTIFS(Consolidado!$AC$5:AC95,Consolidado!$AC95,Consolidado!$D$5:D95,"*"&amp;AJ$3&amp;"*")=1,1,0),0))</f>
        <v>0</v>
      </c>
      <c r="AK95" s="0" t="n">
        <f aca="false">IF(OR(AK$3="",Consolidado!$D95=""),0,IF(ISNUMBER(SEARCH(AK$3,Consolidado!$D95)),IF(COUNTIFS(Consolidado!$AC$5:AC95,Consolidado!$AC95,Consolidado!$D$5:D95,"*"&amp;AK$3&amp;"*")=1,1,0),0))</f>
        <v>0</v>
      </c>
      <c r="AL95" s="0" t="n">
        <f aca="false">IF(OR(AL$3="",Consolidado!$D95=""),0,IF(ISNUMBER(SEARCH(AL$3,Consolidado!$D95)),IF(COUNTIFS(Consolidado!$AC$5:AC95,Consolidado!$AC95,Consolidado!$D$5:D95,"*"&amp;AL$3&amp;"*")=1,1,0),0))</f>
        <v>0</v>
      </c>
      <c r="AM95" s="0" t="n">
        <f aca="false">IF(OR(AM$3="",Consolidado!$D95=""),0,IF(ISNUMBER(SEARCH(AM$3,Consolidado!$D95)),IF(COUNTIFS(Consolidado!$AC$5:AC95,Consolidado!$AC95,Consolidado!$D$5:D95,"*"&amp;AM$3&amp;"*")=1,1,0),0))</f>
        <v>0</v>
      </c>
      <c r="AN95" s="0" t="n">
        <f aca="false">IF(OR(AN$3="",Consolidado!$D95=""),0,IF(ISNUMBER(SEARCH(AN$3,Consolidado!$D95)),IF(COUNTIFS(Consolidado!$AC$5:AC95,Consolidado!$AC95,Consolidado!$D$5:D95,"*"&amp;AN$3&amp;"*")=1,1,0),0))</f>
        <v>0</v>
      </c>
      <c r="AO95" s="0" t="n">
        <f aca="false">IF(OR(AO$3="",Consolidado!$D95=""),0,IF(ISNUMBER(SEARCH(AO$3,Consolidado!$D95)),IF(COUNTIFS(Consolidado!$AC$5:AC95,Consolidado!$AC95,Consolidado!$D$5:D95,"*"&amp;AO$3&amp;"*")=1,1,0),0))</f>
        <v>0</v>
      </c>
    </row>
    <row r="96" customFormat="false" ht="15" hidden="false" customHeight="false" outlineLevel="0" collapsed="false">
      <c r="B96" s="0" t="n">
        <f aca="false">IF(OR(B$3="",Consolidado!$D96=""),0,IF(ISNUMBER(SEARCH(B$3,Consolidado!$D96)),IF(COUNTIFS(Consolidado!$AC$5:AC96,Consolidado!$AC96,Consolidado!$D$5:D96,"*"&amp;B$3&amp;"*")=1,1,0),0))</f>
        <v>0</v>
      </c>
      <c r="C96" s="0" t="n">
        <f aca="false">IF(OR(C$3="",Consolidado!$D96=""),0,IF(ISNUMBER(SEARCH(C$3,Consolidado!$D96)),IF(COUNTIFS(Consolidado!$AC$5:AC96,Consolidado!$AC96,Consolidado!$D$5:D96,"*"&amp;C$3&amp;"*")=1,1,0),0))</f>
        <v>0</v>
      </c>
      <c r="D96" s="0" t="n">
        <f aca="false">IF(OR(D$3="",Consolidado!$D96=""),0,IF(ISNUMBER(SEARCH(D$3,Consolidado!$D96)),IF(COUNTIFS(Consolidado!$AC$5:AC96,Consolidado!$AC96,Consolidado!$D$5:D96,"*"&amp;D$3&amp;"*")=1,1,0),0))</f>
        <v>0</v>
      </c>
      <c r="E96" s="0" t="n">
        <f aca="false">IF(OR(E$3="",Consolidado!$D96=""),0,IF(ISNUMBER(SEARCH(E$3,Consolidado!$D96)),IF(COUNTIFS(Consolidado!$AC$5:AC96,Consolidado!$AC96,Consolidado!$D$5:D96,"*"&amp;E$3&amp;"*")=1,1,0),0))</f>
        <v>0</v>
      </c>
      <c r="F96" s="0" t="n">
        <f aca="false">IF(OR(F$3="",Consolidado!$D96=""),0,IF(ISNUMBER(SEARCH(F$3,Consolidado!$D96)),IF(COUNTIFS(Consolidado!$AC$5:AC96,Consolidado!$AC96,Consolidado!$D$5:D96,"*"&amp;F$3&amp;"*")=1,1,0),0))</f>
        <v>0</v>
      </c>
      <c r="G96" s="0" t="n">
        <f aca="false">IF(OR(G$3="",Consolidado!$D96=""),0,IF(ISNUMBER(SEARCH(G$3,Consolidado!$D96)),IF(COUNTIFS(Consolidado!$AC$5:AC96,Consolidado!$AC96,Consolidado!$D$5:D96,"*"&amp;G$3&amp;"*")=1,1,0),0))</f>
        <v>0</v>
      </c>
      <c r="H96" s="0" t="n">
        <f aca="false">IF(OR(H$3="",Consolidado!$D96=""),0,IF(ISNUMBER(SEARCH(H$3,Consolidado!$D96)),IF(COUNTIFS(Consolidado!$AC$5:AC96,Consolidado!$AC96,Consolidado!$D$5:D96,"*"&amp;H$3&amp;"*")=1,1,0),0))</f>
        <v>0</v>
      </c>
      <c r="I96" s="0" t="n">
        <f aca="false">IF(OR(I$3="",Consolidado!$D96=""),0,IF(ISNUMBER(SEARCH(I$3,Consolidado!$D96)),IF(COUNTIFS(Consolidado!$AC$5:AC96,Consolidado!$AC96,Consolidado!$D$5:D96,"*"&amp;I$3&amp;"*")=1,1,0),0))</f>
        <v>0</v>
      </c>
      <c r="J96" s="0" t="n">
        <f aca="false">IF(OR(J$3="",Consolidado!$D96=""),0,IF(ISNUMBER(SEARCH(J$3,Consolidado!$D96)),IF(COUNTIFS(Consolidado!$AC$5:AC96,Consolidado!$AC96,Consolidado!$D$5:D96,"*"&amp;J$3&amp;"*")=1,1,0),0))</f>
        <v>0</v>
      </c>
      <c r="K96" s="0" t="n">
        <f aca="false">IF(OR(K$3="",Consolidado!$D96=""),0,IF(ISNUMBER(SEARCH(K$3,Consolidado!$D96)),IF(COUNTIFS(Consolidado!$AC$5:AC96,Consolidado!$AC96,Consolidado!$D$5:D96,"*"&amp;K$3&amp;"*")=1,1,0),0))</f>
        <v>0</v>
      </c>
      <c r="L96" s="0" t="n">
        <f aca="false">IF(OR(L$3="",Consolidado!$D96=""),0,IF(ISNUMBER(SEARCH(L$3,Consolidado!$D96)),IF(COUNTIFS(Consolidado!$AC$5:AC96,Consolidado!$AC96,Consolidado!$D$5:D96,"*"&amp;L$3&amp;"*")=1,1,0),0))</f>
        <v>0</v>
      </c>
      <c r="M96" s="0" t="n">
        <f aca="false">IF(OR(M$3="",Consolidado!$D96=""),0,IF(ISNUMBER(SEARCH(M$3,Consolidado!$D96)),IF(COUNTIFS(Consolidado!$AC$5:AC96,Consolidado!$AC96,Consolidado!$D$5:D96,"*"&amp;M$3&amp;"*")=1,1,0),0))</f>
        <v>0</v>
      </c>
      <c r="N96" s="0" t="n">
        <f aca="false">IF(OR(N$3="",Consolidado!$D96=""),0,IF(ISNUMBER(SEARCH(N$3,Consolidado!$D96)),IF(COUNTIFS(Consolidado!$AC$5:AC96,Consolidado!$AC96,Consolidado!$D$5:D96,"*"&amp;N$3&amp;"*")=1,1,0),0))</f>
        <v>0</v>
      </c>
      <c r="O96" s="0" t="n">
        <f aca="false">IF(OR(O$3="",Consolidado!$D96=""),0,IF(ISNUMBER(SEARCH(O$3,Consolidado!$D96)),IF(COUNTIFS(Consolidado!$AC$5:AC96,Consolidado!$AC96,Consolidado!$D$5:D96,"*"&amp;O$3&amp;"*")=1,1,0),0))</f>
        <v>0</v>
      </c>
      <c r="P96" s="0" t="n">
        <f aca="false">IF(OR(P$3="",Consolidado!$D96=""),0,IF(ISNUMBER(SEARCH(P$3,Consolidado!$D96)),IF(COUNTIFS(Consolidado!$AC$5:AC96,Consolidado!$AC96,Consolidado!$D$5:D96,"*"&amp;P$3&amp;"*")=1,1,0),0))</f>
        <v>0</v>
      </c>
      <c r="Q96" s="0" t="n">
        <f aca="false">IF(OR(Q$3="",Consolidado!$D96=""),0,IF(ISNUMBER(SEARCH(Q$3,Consolidado!$D96)),IF(COUNTIFS(Consolidado!$AC$5:AC96,Consolidado!$AC96,Consolidado!$D$5:D96,"*"&amp;Q$3&amp;"*")=1,1,0),0))</f>
        <v>0</v>
      </c>
      <c r="R96" s="0" t="n">
        <f aca="false">IF(OR(R$3="",Consolidado!$D96=""),0,IF(ISNUMBER(SEARCH(R$3,Consolidado!$D96)),IF(COUNTIFS(Consolidado!$AC$5:AC96,Consolidado!$AC96,Consolidado!$D$5:D96,"*"&amp;R$3&amp;"*")=1,1,0),0))</f>
        <v>0</v>
      </c>
      <c r="S96" s="0" t="n">
        <f aca="false">IF(OR(S$3="",Consolidado!$D96=""),0,IF(ISNUMBER(SEARCH(S$3,Consolidado!$D96)),IF(COUNTIFS(Consolidado!$AC$5:AC96,Consolidado!$AC96,Consolidado!$D$5:D96,"*"&amp;S$3&amp;"*")=1,1,0),0))</f>
        <v>0</v>
      </c>
      <c r="T96" s="0" t="n">
        <f aca="false">IF(OR(T$3="",Consolidado!$D96=""),0,IF(ISNUMBER(SEARCH(T$3,Consolidado!$D96)),IF(COUNTIFS(Consolidado!$AC$5:AC96,Consolidado!$AC96,Consolidado!$D$5:D96,"*"&amp;T$3&amp;"*")=1,1,0),0))</f>
        <v>0</v>
      </c>
      <c r="U96" s="0" t="n">
        <f aca="false">IF(OR(U$3="",Consolidado!$D96=""),0,IF(ISNUMBER(SEARCH(U$3,Consolidado!$D96)),IF(COUNTIFS(Consolidado!$AC$5:AC96,Consolidado!$AC96,Consolidado!$D$5:D96,"*"&amp;U$3&amp;"*")=1,1,0),0))</f>
        <v>0</v>
      </c>
      <c r="V96" s="0" t="n">
        <f aca="false">IF(OR(V$3="",Consolidado!$D96=""),0,IF(ISNUMBER(SEARCH(V$3,Consolidado!$D96)),IF(COUNTIFS(Consolidado!$AC$5:AC96,Consolidado!$AC96,Consolidado!$D$5:D96,"*"&amp;V$3&amp;"*")=1,1,0),0))</f>
        <v>0</v>
      </c>
      <c r="W96" s="0" t="n">
        <f aca="false">IF(OR(W$3="",Consolidado!$D96=""),0,IF(ISNUMBER(SEARCH(W$3,Consolidado!$D96)),IF(COUNTIFS(Consolidado!$AC$5:AC96,Consolidado!$AC96,Consolidado!$D$5:D96,"*"&amp;W$3&amp;"*")=1,1,0),0))</f>
        <v>0</v>
      </c>
      <c r="X96" s="0" t="n">
        <f aca="false">IF(OR(X$3="",Consolidado!$D96=""),0,IF(ISNUMBER(SEARCH(X$3,Consolidado!$D96)),IF(COUNTIFS(Consolidado!$AC$5:AC96,Consolidado!$AC96,Consolidado!$D$5:D96,"*"&amp;X$3&amp;"*")=1,1,0),0))</f>
        <v>0</v>
      </c>
      <c r="Y96" s="0" t="n">
        <f aca="false">IF(OR(Y$3="",Consolidado!$D96=""),0,IF(ISNUMBER(SEARCH(Y$3,Consolidado!$D96)),IF(COUNTIFS(Consolidado!$AC$5:AC96,Consolidado!$AC96,Consolidado!$D$5:D96,"*"&amp;Y$3&amp;"*")=1,1,0),0))</f>
        <v>0</v>
      </c>
      <c r="Z96" s="0" t="n">
        <f aca="false">IF(OR(Z$3="",Consolidado!$D96=""),0,IF(ISNUMBER(SEARCH(Z$3,Consolidado!$D96)),IF(COUNTIFS(Consolidado!$AC$5:AC96,Consolidado!$AC96,Consolidado!$D$5:D96,"*"&amp;Z$3&amp;"*")=1,1,0),0))</f>
        <v>0</v>
      </c>
      <c r="AA96" s="0" t="n">
        <f aca="false">IF(OR(AA$3="",Consolidado!$D96=""),0,IF(ISNUMBER(SEARCH(AA$3,Consolidado!$D96)),IF(COUNTIFS(Consolidado!$AC$5:AC96,Consolidado!$AC96,Consolidado!$D$5:D96,"*"&amp;AA$3&amp;"*")=1,1,0),0))</f>
        <v>0</v>
      </c>
      <c r="AB96" s="0" t="n">
        <f aca="false">IF(OR(AB$3="",Consolidado!$D96=""),0,IF(ISNUMBER(SEARCH(AB$3,Consolidado!$D96)),IF(COUNTIFS(Consolidado!$AC$5:AC96,Consolidado!$AC96,Consolidado!$D$5:D96,"*"&amp;AB$3&amp;"*")=1,1,0),0))</f>
        <v>0</v>
      </c>
      <c r="AC96" s="0" t="n">
        <f aca="false">IF(OR(AC$3="",Consolidado!$D96=""),0,IF(ISNUMBER(SEARCH(AC$3,Consolidado!$D96)),IF(COUNTIFS(Consolidado!$AC$5:AC96,Consolidado!$AC96,Consolidado!$D$5:D96,"*"&amp;AC$3&amp;"*")=1,1,0),0))</f>
        <v>0</v>
      </c>
      <c r="AD96" s="0" t="n">
        <f aca="false">IF(OR(AD$3="",Consolidado!$D96=""),0,IF(ISNUMBER(SEARCH(AD$3,Consolidado!$D96)),IF(COUNTIFS(Consolidado!$AC$5:AC96,Consolidado!$AC96,Consolidado!$D$5:D96,"*"&amp;AD$3&amp;"*")=1,1,0),0))</f>
        <v>0</v>
      </c>
      <c r="AE96" s="0" t="n">
        <f aca="false">IF(OR(AE$3="",Consolidado!$D96=""),0,IF(ISNUMBER(SEARCH(AE$3,Consolidado!$D96)),IF(COUNTIFS(Consolidado!$AC$5:AC96,Consolidado!$AC96,Consolidado!$D$5:D96,"*"&amp;AE$3&amp;"*")=1,1,0),0))</f>
        <v>0</v>
      </c>
      <c r="AF96" s="0" t="n">
        <f aca="false">IF(OR(AF$3="",Consolidado!$D96=""),0,IF(ISNUMBER(SEARCH(AF$3,Consolidado!$D96)),IF(COUNTIFS(Consolidado!$AC$5:AC96,Consolidado!$AC96,Consolidado!$D$5:D96,"*"&amp;AF$3&amp;"*")=1,1,0),0))</f>
        <v>0</v>
      </c>
      <c r="AG96" s="0" t="n">
        <f aca="false">IF(OR(AG$3="",Consolidado!$D96=""),0,IF(ISNUMBER(SEARCH(AG$3,Consolidado!$D96)),IF(COUNTIFS(Consolidado!$AC$5:AC96,Consolidado!$AC96,Consolidado!$D$5:D96,"*"&amp;AG$3&amp;"*")=1,1,0),0))</f>
        <v>0</v>
      </c>
      <c r="AH96" s="0" t="n">
        <f aca="false">IF(OR(AH$3="",Consolidado!$D96=""),0,IF(ISNUMBER(SEARCH(AH$3,Consolidado!$D96)),IF(COUNTIFS(Consolidado!$AC$5:AC96,Consolidado!$AC96,Consolidado!$D$5:D96,"*"&amp;AH$3&amp;"*")=1,1,0),0))</f>
        <v>0</v>
      </c>
      <c r="AI96" s="0" t="n">
        <f aca="false">IF(OR(AI$3="",Consolidado!$D96=""),0,IF(ISNUMBER(SEARCH(AI$3,Consolidado!$D96)),IF(COUNTIFS(Consolidado!$AC$5:AC96,Consolidado!$AC96,Consolidado!$D$5:D96,"*"&amp;AI$3&amp;"*")=1,1,0),0))</f>
        <v>0</v>
      </c>
      <c r="AJ96" s="0" t="n">
        <f aca="false">IF(OR(AJ$3="",Consolidado!$D96=""),0,IF(ISNUMBER(SEARCH(AJ$3,Consolidado!$D96)),IF(COUNTIFS(Consolidado!$AC$5:AC96,Consolidado!$AC96,Consolidado!$D$5:D96,"*"&amp;AJ$3&amp;"*")=1,1,0),0))</f>
        <v>0</v>
      </c>
      <c r="AK96" s="0" t="n">
        <f aca="false">IF(OR(AK$3="",Consolidado!$D96=""),0,IF(ISNUMBER(SEARCH(AK$3,Consolidado!$D96)),IF(COUNTIFS(Consolidado!$AC$5:AC96,Consolidado!$AC96,Consolidado!$D$5:D96,"*"&amp;AK$3&amp;"*")=1,1,0),0))</f>
        <v>0</v>
      </c>
      <c r="AL96" s="0" t="n">
        <f aca="false">IF(OR(AL$3="",Consolidado!$D96=""),0,IF(ISNUMBER(SEARCH(AL$3,Consolidado!$D96)),IF(COUNTIFS(Consolidado!$AC$5:AC96,Consolidado!$AC96,Consolidado!$D$5:D96,"*"&amp;AL$3&amp;"*")=1,1,0),0))</f>
        <v>0</v>
      </c>
      <c r="AM96" s="0" t="n">
        <f aca="false">IF(OR(AM$3="",Consolidado!$D96=""),0,IF(ISNUMBER(SEARCH(AM$3,Consolidado!$D96)),IF(COUNTIFS(Consolidado!$AC$5:AC96,Consolidado!$AC96,Consolidado!$D$5:D96,"*"&amp;AM$3&amp;"*")=1,1,0),0))</f>
        <v>0</v>
      </c>
      <c r="AN96" s="0" t="n">
        <f aca="false">IF(OR(AN$3="",Consolidado!$D96=""),0,IF(ISNUMBER(SEARCH(AN$3,Consolidado!$D96)),IF(COUNTIFS(Consolidado!$AC$5:AC96,Consolidado!$AC96,Consolidado!$D$5:D96,"*"&amp;AN$3&amp;"*")=1,1,0),0))</f>
        <v>0</v>
      </c>
      <c r="AO96" s="0" t="n">
        <f aca="false">IF(OR(AO$3="",Consolidado!$D96=""),0,IF(ISNUMBER(SEARCH(AO$3,Consolidado!$D96)),IF(COUNTIFS(Consolidado!$AC$5:AC96,Consolidado!$AC96,Consolidado!$D$5:D96,"*"&amp;AO$3&amp;"*")=1,1,0),0))</f>
        <v>0</v>
      </c>
    </row>
    <row r="97" customFormat="false" ht="15" hidden="false" customHeight="false" outlineLevel="0" collapsed="false">
      <c r="B97" s="0" t="n">
        <f aca="false">IF(OR(B$3="",Consolidado!$D97=""),0,IF(ISNUMBER(SEARCH(B$3,Consolidado!$D97)),IF(COUNTIFS(Consolidado!$AC$5:AC97,Consolidado!$AC97,Consolidado!$D$5:D97,"*"&amp;B$3&amp;"*")=1,1,0),0))</f>
        <v>0</v>
      </c>
      <c r="C97" s="0" t="n">
        <f aca="false">IF(OR(C$3="",Consolidado!$D97=""),0,IF(ISNUMBER(SEARCH(C$3,Consolidado!$D97)),IF(COUNTIFS(Consolidado!$AC$5:AC97,Consolidado!$AC97,Consolidado!$D$5:D97,"*"&amp;C$3&amp;"*")=1,1,0),0))</f>
        <v>0</v>
      </c>
      <c r="D97" s="0" t="n">
        <f aca="false">IF(OR(D$3="",Consolidado!$D97=""),0,IF(ISNUMBER(SEARCH(D$3,Consolidado!$D97)),IF(COUNTIFS(Consolidado!$AC$5:AC97,Consolidado!$AC97,Consolidado!$D$5:D97,"*"&amp;D$3&amp;"*")=1,1,0),0))</f>
        <v>0</v>
      </c>
      <c r="E97" s="0" t="n">
        <f aca="false">IF(OR(E$3="",Consolidado!$D97=""),0,IF(ISNUMBER(SEARCH(E$3,Consolidado!$D97)),IF(COUNTIFS(Consolidado!$AC$5:AC97,Consolidado!$AC97,Consolidado!$D$5:D97,"*"&amp;E$3&amp;"*")=1,1,0),0))</f>
        <v>0</v>
      </c>
      <c r="F97" s="0" t="n">
        <f aca="false">IF(OR(F$3="",Consolidado!$D97=""),0,IF(ISNUMBER(SEARCH(F$3,Consolidado!$D97)),IF(COUNTIFS(Consolidado!$AC$5:AC97,Consolidado!$AC97,Consolidado!$D$5:D97,"*"&amp;F$3&amp;"*")=1,1,0),0))</f>
        <v>0</v>
      </c>
      <c r="G97" s="0" t="n">
        <f aca="false">IF(OR(G$3="",Consolidado!$D97=""),0,IF(ISNUMBER(SEARCH(G$3,Consolidado!$D97)),IF(COUNTIFS(Consolidado!$AC$5:AC97,Consolidado!$AC97,Consolidado!$D$5:D97,"*"&amp;G$3&amp;"*")=1,1,0),0))</f>
        <v>0</v>
      </c>
      <c r="H97" s="0" t="n">
        <f aca="false">IF(OR(H$3="",Consolidado!$D97=""),0,IF(ISNUMBER(SEARCH(H$3,Consolidado!$D97)),IF(COUNTIFS(Consolidado!$AC$5:AC97,Consolidado!$AC97,Consolidado!$D$5:D97,"*"&amp;H$3&amp;"*")=1,1,0),0))</f>
        <v>0</v>
      </c>
      <c r="I97" s="0" t="n">
        <f aca="false">IF(OR(I$3="",Consolidado!$D97=""),0,IF(ISNUMBER(SEARCH(I$3,Consolidado!$D97)),IF(COUNTIFS(Consolidado!$AC$5:AC97,Consolidado!$AC97,Consolidado!$D$5:D97,"*"&amp;I$3&amp;"*")=1,1,0),0))</f>
        <v>0</v>
      </c>
      <c r="J97" s="0" t="n">
        <f aca="false">IF(OR(J$3="",Consolidado!$D97=""),0,IF(ISNUMBER(SEARCH(J$3,Consolidado!$D97)),IF(COUNTIFS(Consolidado!$AC$5:AC97,Consolidado!$AC97,Consolidado!$D$5:D97,"*"&amp;J$3&amp;"*")=1,1,0),0))</f>
        <v>0</v>
      </c>
      <c r="K97" s="0" t="n">
        <f aca="false">IF(OR(K$3="",Consolidado!$D97=""),0,IF(ISNUMBER(SEARCH(K$3,Consolidado!$D97)),IF(COUNTIFS(Consolidado!$AC$5:AC97,Consolidado!$AC97,Consolidado!$D$5:D97,"*"&amp;K$3&amp;"*")=1,1,0),0))</f>
        <v>0</v>
      </c>
      <c r="L97" s="0" t="n">
        <f aca="false">IF(OR(L$3="",Consolidado!$D97=""),0,IF(ISNUMBER(SEARCH(L$3,Consolidado!$D97)),IF(COUNTIFS(Consolidado!$AC$5:AC97,Consolidado!$AC97,Consolidado!$D$5:D97,"*"&amp;L$3&amp;"*")=1,1,0),0))</f>
        <v>0</v>
      </c>
      <c r="M97" s="0" t="n">
        <f aca="false">IF(OR(M$3="",Consolidado!$D97=""),0,IF(ISNUMBER(SEARCH(M$3,Consolidado!$D97)),IF(COUNTIFS(Consolidado!$AC$5:AC97,Consolidado!$AC97,Consolidado!$D$5:D97,"*"&amp;M$3&amp;"*")=1,1,0),0))</f>
        <v>0</v>
      </c>
      <c r="N97" s="0" t="n">
        <f aca="false">IF(OR(N$3="",Consolidado!$D97=""),0,IF(ISNUMBER(SEARCH(N$3,Consolidado!$D97)),IF(COUNTIFS(Consolidado!$AC$5:AC97,Consolidado!$AC97,Consolidado!$D$5:D97,"*"&amp;N$3&amp;"*")=1,1,0),0))</f>
        <v>0</v>
      </c>
      <c r="O97" s="0" t="n">
        <f aca="false">IF(OR(O$3="",Consolidado!$D97=""),0,IF(ISNUMBER(SEARCH(O$3,Consolidado!$D97)),IF(COUNTIFS(Consolidado!$AC$5:AC97,Consolidado!$AC97,Consolidado!$D$5:D97,"*"&amp;O$3&amp;"*")=1,1,0),0))</f>
        <v>0</v>
      </c>
      <c r="P97" s="0" t="n">
        <f aca="false">IF(OR(P$3="",Consolidado!$D97=""),0,IF(ISNUMBER(SEARCH(P$3,Consolidado!$D97)),IF(COUNTIFS(Consolidado!$AC$5:AC97,Consolidado!$AC97,Consolidado!$D$5:D97,"*"&amp;P$3&amp;"*")=1,1,0),0))</f>
        <v>0</v>
      </c>
      <c r="Q97" s="0" t="n">
        <f aca="false">IF(OR(Q$3="",Consolidado!$D97=""),0,IF(ISNUMBER(SEARCH(Q$3,Consolidado!$D97)),IF(COUNTIFS(Consolidado!$AC$5:AC97,Consolidado!$AC97,Consolidado!$D$5:D97,"*"&amp;Q$3&amp;"*")=1,1,0),0))</f>
        <v>0</v>
      </c>
      <c r="R97" s="0" t="n">
        <f aca="false">IF(OR(R$3="",Consolidado!$D97=""),0,IF(ISNUMBER(SEARCH(R$3,Consolidado!$D97)),IF(COUNTIFS(Consolidado!$AC$5:AC97,Consolidado!$AC97,Consolidado!$D$5:D97,"*"&amp;R$3&amp;"*")=1,1,0),0))</f>
        <v>0</v>
      </c>
      <c r="S97" s="0" t="n">
        <f aca="false">IF(OR(S$3="",Consolidado!$D97=""),0,IF(ISNUMBER(SEARCH(S$3,Consolidado!$D97)),IF(COUNTIFS(Consolidado!$AC$5:AC97,Consolidado!$AC97,Consolidado!$D$5:D97,"*"&amp;S$3&amp;"*")=1,1,0),0))</f>
        <v>0</v>
      </c>
      <c r="T97" s="0" t="n">
        <f aca="false">IF(OR(T$3="",Consolidado!$D97=""),0,IF(ISNUMBER(SEARCH(T$3,Consolidado!$D97)),IF(COUNTIFS(Consolidado!$AC$5:AC97,Consolidado!$AC97,Consolidado!$D$5:D97,"*"&amp;T$3&amp;"*")=1,1,0),0))</f>
        <v>0</v>
      </c>
      <c r="U97" s="0" t="n">
        <f aca="false">IF(OR(U$3="",Consolidado!$D97=""),0,IF(ISNUMBER(SEARCH(U$3,Consolidado!$D97)),IF(COUNTIFS(Consolidado!$AC$5:AC97,Consolidado!$AC97,Consolidado!$D$5:D97,"*"&amp;U$3&amp;"*")=1,1,0),0))</f>
        <v>0</v>
      </c>
      <c r="V97" s="0" t="n">
        <f aca="false">IF(OR(V$3="",Consolidado!$D97=""),0,IF(ISNUMBER(SEARCH(V$3,Consolidado!$D97)),IF(COUNTIFS(Consolidado!$AC$5:AC97,Consolidado!$AC97,Consolidado!$D$5:D97,"*"&amp;V$3&amp;"*")=1,1,0),0))</f>
        <v>0</v>
      </c>
      <c r="W97" s="0" t="n">
        <f aca="false">IF(OR(W$3="",Consolidado!$D97=""),0,IF(ISNUMBER(SEARCH(W$3,Consolidado!$D97)),IF(COUNTIFS(Consolidado!$AC$5:AC97,Consolidado!$AC97,Consolidado!$D$5:D97,"*"&amp;W$3&amp;"*")=1,1,0),0))</f>
        <v>0</v>
      </c>
      <c r="X97" s="0" t="n">
        <f aca="false">IF(OR(X$3="",Consolidado!$D97=""),0,IF(ISNUMBER(SEARCH(X$3,Consolidado!$D97)),IF(COUNTIFS(Consolidado!$AC$5:AC97,Consolidado!$AC97,Consolidado!$D$5:D97,"*"&amp;X$3&amp;"*")=1,1,0),0))</f>
        <v>0</v>
      </c>
      <c r="Y97" s="0" t="n">
        <f aca="false">IF(OR(Y$3="",Consolidado!$D97=""),0,IF(ISNUMBER(SEARCH(Y$3,Consolidado!$D97)),IF(COUNTIFS(Consolidado!$AC$5:AC97,Consolidado!$AC97,Consolidado!$D$5:D97,"*"&amp;Y$3&amp;"*")=1,1,0),0))</f>
        <v>0</v>
      </c>
      <c r="Z97" s="0" t="n">
        <f aca="false">IF(OR(Z$3="",Consolidado!$D97=""),0,IF(ISNUMBER(SEARCH(Z$3,Consolidado!$D97)),IF(COUNTIFS(Consolidado!$AC$5:AC97,Consolidado!$AC97,Consolidado!$D$5:D97,"*"&amp;Z$3&amp;"*")=1,1,0),0))</f>
        <v>0</v>
      </c>
      <c r="AA97" s="0" t="n">
        <f aca="false">IF(OR(AA$3="",Consolidado!$D97=""),0,IF(ISNUMBER(SEARCH(AA$3,Consolidado!$D97)),IF(COUNTIFS(Consolidado!$AC$5:AC97,Consolidado!$AC97,Consolidado!$D$5:D97,"*"&amp;AA$3&amp;"*")=1,1,0),0))</f>
        <v>0</v>
      </c>
      <c r="AB97" s="0" t="n">
        <f aca="false">IF(OR(AB$3="",Consolidado!$D97=""),0,IF(ISNUMBER(SEARCH(AB$3,Consolidado!$D97)),IF(COUNTIFS(Consolidado!$AC$5:AC97,Consolidado!$AC97,Consolidado!$D$5:D97,"*"&amp;AB$3&amp;"*")=1,1,0),0))</f>
        <v>0</v>
      </c>
      <c r="AC97" s="0" t="n">
        <f aca="false">IF(OR(AC$3="",Consolidado!$D97=""),0,IF(ISNUMBER(SEARCH(AC$3,Consolidado!$D97)),IF(COUNTIFS(Consolidado!$AC$5:AC97,Consolidado!$AC97,Consolidado!$D$5:D97,"*"&amp;AC$3&amp;"*")=1,1,0),0))</f>
        <v>0</v>
      </c>
      <c r="AD97" s="0" t="n">
        <f aca="false">IF(OR(AD$3="",Consolidado!$D97=""),0,IF(ISNUMBER(SEARCH(AD$3,Consolidado!$D97)),IF(COUNTIFS(Consolidado!$AC$5:AC97,Consolidado!$AC97,Consolidado!$D$5:D97,"*"&amp;AD$3&amp;"*")=1,1,0),0))</f>
        <v>0</v>
      </c>
      <c r="AE97" s="0" t="n">
        <f aca="false">IF(OR(AE$3="",Consolidado!$D97=""),0,IF(ISNUMBER(SEARCH(AE$3,Consolidado!$D97)),IF(COUNTIFS(Consolidado!$AC$5:AC97,Consolidado!$AC97,Consolidado!$D$5:D97,"*"&amp;AE$3&amp;"*")=1,1,0),0))</f>
        <v>0</v>
      </c>
      <c r="AF97" s="0" t="n">
        <f aca="false">IF(OR(AF$3="",Consolidado!$D97=""),0,IF(ISNUMBER(SEARCH(AF$3,Consolidado!$D97)),IF(COUNTIFS(Consolidado!$AC$5:AC97,Consolidado!$AC97,Consolidado!$D$5:D97,"*"&amp;AF$3&amp;"*")=1,1,0),0))</f>
        <v>0</v>
      </c>
      <c r="AG97" s="0" t="n">
        <f aca="false">IF(OR(AG$3="",Consolidado!$D97=""),0,IF(ISNUMBER(SEARCH(AG$3,Consolidado!$D97)),IF(COUNTIFS(Consolidado!$AC$5:AC97,Consolidado!$AC97,Consolidado!$D$5:D97,"*"&amp;AG$3&amp;"*")=1,1,0),0))</f>
        <v>0</v>
      </c>
      <c r="AH97" s="0" t="n">
        <f aca="false">IF(OR(AH$3="",Consolidado!$D97=""),0,IF(ISNUMBER(SEARCH(AH$3,Consolidado!$D97)),IF(COUNTIFS(Consolidado!$AC$5:AC97,Consolidado!$AC97,Consolidado!$D$5:D97,"*"&amp;AH$3&amp;"*")=1,1,0),0))</f>
        <v>0</v>
      </c>
      <c r="AI97" s="0" t="n">
        <f aca="false">IF(OR(AI$3="",Consolidado!$D97=""),0,IF(ISNUMBER(SEARCH(AI$3,Consolidado!$D97)),IF(COUNTIFS(Consolidado!$AC$5:AC97,Consolidado!$AC97,Consolidado!$D$5:D97,"*"&amp;AI$3&amp;"*")=1,1,0),0))</f>
        <v>0</v>
      </c>
      <c r="AJ97" s="0" t="n">
        <f aca="false">IF(OR(AJ$3="",Consolidado!$D97=""),0,IF(ISNUMBER(SEARCH(AJ$3,Consolidado!$D97)),IF(COUNTIFS(Consolidado!$AC$5:AC97,Consolidado!$AC97,Consolidado!$D$5:D97,"*"&amp;AJ$3&amp;"*")=1,1,0),0))</f>
        <v>0</v>
      </c>
      <c r="AK97" s="0" t="n">
        <f aca="false">IF(OR(AK$3="",Consolidado!$D97=""),0,IF(ISNUMBER(SEARCH(AK$3,Consolidado!$D97)),IF(COUNTIFS(Consolidado!$AC$5:AC97,Consolidado!$AC97,Consolidado!$D$5:D97,"*"&amp;AK$3&amp;"*")=1,1,0),0))</f>
        <v>0</v>
      </c>
      <c r="AL97" s="0" t="n">
        <f aca="false">IF(OR(AL$3="",Consolidado!$D97=""),0,IF(ISNUMBER(SEARCH(AL$3,Consolidado!$D97)),IF(COUNTIFS(Consolidado!$AC$5:AC97,Consolidado!$AC97,Consolidado!$D$5:D97,"*"&amp;AL$3&amp;"*")=1,1,0),0))</f>
        <v>0</v>
      </c>
      <c r="AM97" s="0" t="n">
        <f aca="false">IF(OR(AM$3="",Consolidado!$D97=""),0,IF(ISNUMBER(SEARCH(AM$3,Consolidado!$D97)),IF(COUNTIFS(Consolidado!$AC$5:AC97,Consolidado!$AC97,Consolidado!$D$5:D97,"*"&amp;AM$3&amp;"*")=1,1,0),0))</f>
        <v>0</v>
      </c>
      <c r="AN97" s="0" t="n">
        <f aca="false">IF(OR(AN$3="",Consolidado!$D97=""),0,IF(ISNUMBER(SEARCH(AN$3,Consolidado!$D97)),IF(COUNTIFS(Consolidado!$AC$5:AC97,Consolidado!$AC97,Consolidado!$D$5:D97,"*"&amp;AN$3&amp;"*")=1,1,0),0))</f>
        <v>0</v>
      </c>
      <c r="AO97" s="0" t="n">
        <f aca="false">IF(OR(AO$3="",Consolidado!$D97=""),0,IF(ISNUMBER(SEARCH(AO$3,Consolidado!$D97)),IF(COUNTIFS(Consolidado!$AC$5:AC97,Consolidado!$AC97,Consolidado!$D$5:D97,"*"&amp;AO$3&amp;"*")=1,1,0),0))</f>
        <v>0</v>
      </c>
    </row>
    <row r="98" customFormat="false" ht="15" hidden="false" customHeight="false" outlineLevel="0" collapsed="false">
      <c r="B98" s="0" t="n">
        <f aca="false">IF(OR(B$3="",Consolidado!$D98=""),0,IF(ISNUMBER(SEARCH(B$3,Consolidado!$D98)),IF(COUNTIFS(Consolidado!$AC$5:AC98,Consolidado!$AC98,Consolidado!$D$5:D98,"*"&amp;B$3&amp;"*")=1,1,0),0))</f>
        <v>0</v>
      </c>
      <c r="C98" s="0" t="n">
        <f aca="false">IF(OR(C$3="",Consolidado!$D98=""),0,IF(ISNUMBER(SEARCH(C$3,Consolidado!$D98)),IF(COUNTIFS(Consolidado!$AC$5:AC98,Consolidado!$AC98,Consolidado!$D$5:D98,"*"&amp;C$3&amp;"*")=1,1,0),0))</f>
        <v>0</v>
      </c>
      <c r="D98" s="0" t="n">
        <f aca="false">IF(OR(D$3="",Consolidado!$D98=""),0,IF(ISNUMBER(SEARCH(D$3,Consolidado!$D98)),IF(COUNTIFS(Consolidado!$AC$5:AC98,Consolidado!$AC98,Consolidado!$D$5:D98,"*"&amp;D$3&amp;"*")=1,1,0),0))</f>
        <v>0</v>
      </c>
      <c r="E98" s="0" t="n">
        <f aca="false">IF(OR(E$3="",Consolidado!$D98=""),0,IF(ISNUMBER(SEARCH(E$3,Consolidado!$D98)),IF(COUNTIFS(Consolidado!$AC$5:AC98,Consolidado!$AC98,Consolidado!$D$5:D98,"*"&amp;E$3&amp;"*")=1,1,0),0))</f>
        <v>0</v>
      </c>
      <c r="F98" s="0" t="n">
        <f aca="false">IF(OR(F$3="",Consolidado!$D98=""),0,IF(ISNUMBER(SEARCH(F$3,Consolidado!$D98)),IF(COUNTIFS(Consolidado!$AC$5:AC98,Consolidado!$AC98,Consolidado!$D$5:D98,"*"&amp;F$3&amp;"*")=1,1,0),0))</f>
        <v>0</v>
      </c>
      <c r="G98" s="0" t="n">
        <f aca="false">IF(OR(G$3="",Consolidado!$D98=""),0,IF(ISNUMBER(SEARCH(G$3,Consolidado!$D98)),IF(COUNTIFS(Consolidado!$AC$5:AC98,Consolidado!$AC98,Consolidado!$D$5:D98,"*"&amp;G$3&amp;"*")=1,1,0),0))</f>
        <v>0</v>
      </c>
      <c r="H98" s="0" t="n">
        <f aca="false">IF(OR(H$3="",Consolidado!$D98=""),0,IF(ISNUMBER(SEARCH(H$3,Consolidado!$D98)),IF(COUNTIFS(Consolidado!$AC$5:AC98,Consolidado!$AC98,Consolidado!$D$5:D98,"*"&amp;H$3&amp;"*")=1,1,0),0))</f>
        <v>0</v>
      </c>
      <c r="I98" s="0" t="n">
        <f aca="false">IF(OR(I$3="",Consolidado!$D98=""),0,IF(ISNUMBER(SEARCH(I$3,Consolidado!$D98)),IF(COUNTIFS(Consolidado!$AC$5:AC98,Consolidado!$AC98,Consolidado!$D$5:D98,"*"&amp;I$3&amp;"*")=1,1,0),0))</f>
        <v>0</v>
      </c>
      <c r="J98" s="0" t="n">
        <f aca="false">IF(OR(J$3="",Consolidado!$D98=""),0,IF(ISNUMBER(SEARCH(J$3,Consolidado!$D98)),IF(COUNTIFS(Consolidado!$AC$5:AC98,Consolidado!$AC98,Consolidado!$D$5:D98,"*"&amp;J$3&amp;"*")=1,1,0),0))</f>
        <v>0</v>
      </c>
      <c r="K98" s="0" t="n">
        <f aca="false">IF(OR(K$3="",Consolidado!$D98=""),0,IF(ISNUMBER(SEARCH(K$3,Consolidado!$D98)),IF(COUNTIFS(Consolidado!$AC$5:AC98,Consolidado!$AC98,Consolidado!$D$5:D98,"*"&amp;K$3&amp;"*")=1,1,0),0))</f>
        <v>0</v>
      </c>
      <c r="L98" s="0" t="n">
        <f aca="false">IF(OR(L$3="",Consolidado!$D98=""),0,IF(ISNUMBER(SEARCH(L$3,Consolidado!$D98)),IF(COUNTIFS(Consolidado!$AC$5:AC98,Consolidado!$AC98,Consolidado!$D$5:D98,"*"&amp;L$3&amp;"*")=1,1,0),0))</f>
        <v>0</v>
      </c>
      <c r="M98" s="0" t="n">
        <f aca="false">IF(OR(M$3="",Consolidado!$D98=""),0,IF(ISNUMBER(SEARCH(M$3,Consolidado!$D98)),IF(COUNTIFS(Consolidado!$AC$5:AC98,Consolidado!$AC98,Consolidado!$D$5:D98,"*"&amp;M$3&amp;"*")=1,1,0),0))</f>
        <v>0</v>
      </c>
      <c r="N98" s="0" t="n">
        <f aca="false">IF(OR(N$3="",Consolidado!$D98=""),0,IF(ISNUMBER(SEARCH(N$3,Consolidado!$D98)),IF(COUNTIFS(Consolidado!$AC$5:AC98,Consolidado!$AC98,Consolidado!$D$5:D98,"*"&amp;N$3&amp;"*")=1,1,0),0))</f>
        <v>0</v>
      </c>
      <c r="O98" s="0" t="n">
        <f aca="false">IF(OR(O$3="",Consolidado!$D98=""),0,IF(ISNUMBER(SEARCH(O$3,Consolidado!$D98)),IF(COUNTIFS(Consolidado!$AC$5:AC98,Consolidado!$AC98,Consolidado!$D$5:D98,"*"&amp;O$3&amp;"*")=1,1,0),0))</f>
        <v>1</v>
      </c>
      <c r="P98" s="0" t="n">
        <f aca="false">IF(OR(P$3="",Consolidado!$D98=""),0,IF(ISNUMBER(SEARCH(P$3,Consolidado!$D98)),IF(COUNTIFS(Consolidado!$AC$5:AC98,Consolidado!$AC98,Consolidado!$D$5:D98,"*"&amp;P$3&amp;"*")=1,1,0),0))</f>
        <v>0</v>
      </c>
      <c r="Q98" s="0" t="n">
        <f aca="false">IF(OR(Q$3="",Consolidado!$D98=""),0,IF(ISNUMBER(SEARCH(Q$3,Consolidado!$D98)),IF(COUNTIFS(Consolidado!$AC$5:AC98,Consolidado!$AC98,Consolidado!$D$5:D98,"*"&amp;Q$3&amp;"*")=1,1,0),0))</f>
        <v>0</v>
      </c>
      <c r="R98" s="0" t="n">
        <f aca="false">IF(OR(R$3="",Consolidado!$D98=""),0,IF(ISNUMBER(SEARCH(R$3,Consolidado!$D98)),IF(COUNTIFS(Consolidado!$AC$5:AC98,Consolidado!$AC98,Consolidado!$D$5:D98,"*"&amp;R$3&amp;"*")=1,1,0),0))</f>
        <v>0</v>
      </c>
      <c r="S98" s="0" t="n">
        <f aca="false">IF(OR(S$3="",Consolidado!$D98=""),0,IF(ISNUMBER(SEARCH(S$3,Consolidado!$D98)),IF(COUNTIFS(Consolidado!$AC$5:AC98,Consolidado!$AC98,Consolidado!$D$5:D98,"*"&amp;S$3&amp;"*")=1,1,0),0))</f>
        <v>0</v>
      </c>
      <c r="T98" s="0" t="n">
        <f aca="false">IF(OR(T$3="",Consolidado!$D98=""),0,IF(ISNUMBER(SEARCH(T$3,Consolidado!$D98)),IF(COUNTIFS(Consolidado!$AC$5:AC98,Consolidado!$AC98,Consolidado!$D$5:D98,"*"&amp;T$3&amp;"*")=1,1,0),0))</f>
        <v>0</v>
      </c>
      <c r="U98" s="0" t="n">
        <f aca="false">IF(OR(U$3="",Consolidado!$D98=""),0,IF(ISNUMBER(SEARCH(U$3,Consolidado!$D98)),IF(COUNTIFS(Consolidado!$AC$5:AC98,Consolidado!$AC98,Consolidado!$D$5:D98,"*"&amp;U$3&amp;"*")=1,1,0),0))</f>
        <v>0</v>
      </c>
      <c r="V98" s="0" t="n">
        <f aca="false">IF(OR(V$3="",Consolidado!$D98=""),0,IF(ISNUMBER(SEARCH(V$3,Consolidado!$D98)),IF(COUNTIFS(Consolidado!$AC$5:AC98,Consolidado!$AC98,Consolidado!$D$5:D98,"*"&amp;V$3&amp;"*")=1,1,0),0))</f>
        <v>0</v>
      </c>
      <c r="W98" s="0" t="n">
        <f aca="false">IF(OR(W$3="",Consolidado!$D98=""),0,IF(ISNUMBER(SEARCH(W$3,Consolidado!$D98)),IF(COUNTIFS(Consolidado!$AC$5:AC98,Consolidado!$AC98,Consolidado!$D$5:D98,"*"&amp;W$3&amp;"*")=1,1,0),0))</f>
        <v>0</v>
      </c>
      <c r="X98" s="0" t="n">
        <f aca="false">IF(OR(X$3="",Consolidado!$D98=""),0,IF(ISNUMBER(SEARCH(X$3,Consolidado!$D98)),IF(COUNTIFS(Consolidado!$AC$5:AC98,Consolidado!$AC98,Consolidado!$D$5:D98,"*"&amp;X$3&amp;"*")=1,1,0),0))</f>
        <v>0</v>
      </c>
      <c r="Y98" s="0" t="n">
        <f aca="false">IF(OR(Y$3="",Consolidado!$D98=""),0,IF(ISNUMBER(SEARCH(Y$3,Consolidado!$D98)),IF(COUNTIFS(Consolidado!$AC$5:AC98,Consolidado!$AC98,Consolidado!$D$5:D98,"*"&amp;Y$3&amp;"*")=1,1,0),0))</f>
        <v>0</v>
      </c>
      <c r="Z98" s="0" t="n">
        <f aca="false">IF(OR(Z$3="",Consolidado!$D98=""),0,IF(ISNUMBER(SEARCH(Z$3,Consolidado!$D98)),IF(COUNTIFS(Consolidado!$AC$5:AC98,Consolidado!$AC98,Consolidado!$D$5:D98,"*"&amp;Z$3&amp;"*")=1,1,0),0))</f>
        <v>0</v>
      </c>
      <c r="AA98" s="0" t="n">
        <f aca="false">IF(OR(AA$3="",Consolidado!$D98=""),0,IF(ISNUMBER(SEARCH(AA$3,Consolidado!$D98)),IF(COUNTIFS(Consolidado!$AC$5:AC98,Consolidado!$AC98,Consolidado!$D$5:D98,"*"&amp;AA$3&amp;"*")=1,1,0),0))</f>
        <v>0</v>
      </c>
      <c r="AB98" s="0" t="n">
        <f aca="false">IF(OR(AB$3="",Consolidado!$D98=""),0,IF(ISNUMBER(SEARCH(AB$3,Consolidado!$D98)),IF(COUNTIFS(Consolidado!$AC$5:AC98,Consolidado!$AC98,Consolidado!$D$5:D98,"*"&amp;AB$3&amp;"*")=1,1,0),0))</f>
        <v>0</v>
      </c>
      <c r="AC98" s="0" t="n">
        <f aca="false">IF(OR(AC$3="",Consolidado!$D98=""),0,IF(ISNUMBER(SEARCH(AC$3,Consolidado!$D98)),IF(COUNTIFS(Consolidado!$AC$5:AC98,Consolidado!$AC98,Consolidado!$D$5:D98,"*"&amp;AC$3&amp;"*")=1,1,0),0))</f>
        <v>0</v>
      </c>
      <c r="AD98" s="0" t="n">
        <f aca="false">IF(OR(AD$3="",Consolidado!$D98=""),0,IF(ISNUMBER(SEARCH(AD$3,Consolidado!$D98)),IF(COUNTIFS(Consolidado!$AC$5:AC98,Consolidado!$AC98,Consolidado!$D$5:D98,"*"&amp;AD$3&amp;"*")=1,1,0),0))</f>
        <v>0</v>
      </c>
      <c r="AE98" s="0" t="n">
        <f aca="false">IF(OR(AE$3="",Consolidado!$D98=""),0,IF(ISNUMBER(SEARCH(AE$3,Consolidado!$D98)),IF(COUNTIFS(Consolidado!$AC$5:AC98,Consolidado!$AC98,Consolidado!$D$5:D98,"*"&amp;AE$3&amp;"*")=1,1,0),0))</f>
        <v>0</v>
      </c>
      <c r="AF98" s="0" t="n">
        <f aca="false">IF(OR(AF$3="",Consolidado!$D98=""),0,IF(ISNUMBER(SEARCH(AF$3,Consolidado!$D98)),IF(COUNTIFS(Consolidado!$AC$5:AC98,Consolidado!$AC98,Consolidado!$D$5:D98,"*"&amp;AF$3&amp;"*")=1,1,0),0))</f>
        <v>0</v>
      </c>
      <c r="AG98" s="0" t="n">
        <f aca="false">IF(OR(AG$3="",Consolidado!$D98=""),0,IF(ISNUMBER(SEARCH(AG$3,Consolidado!$D98)),IF(COUNTIFS(Consolidado!$AC$5:AC98,Consolidado!$AC98,Consolidado!$D$5:D98,"*"&amp;AG$3&amp;"*")=1,1,0),0))</f>
        <v>0</v>
      </c>
      <c r="AH98" s="0" t="n">
        <f aca="false">IF(OR(AH$3="",Consolidado!$D98=""),0,IF(ISNUMBER(SEARCH(AH$3,Consolidado!$D98)),IF(COUNTIFS(Consolidado!$AC$5:AC98,Consolidado!$AC98,Consolidado!$D$5:D98,"*"&amp;AH$3&amp;"*")=1,1,0),0))</f>
        <v>0</v>
      </c>
      <c r="AI98" s="0" t="n">
        <f aca="false">IF(OR(AI$3="",Consolidado!$D98=""),0,IF(ISNUMBER(SEARCH(AI$3,Consolidado!$D98)),IF(COUNTIFS(Consolidado!$AC$5:AC98,Consolidado!$AC98,Consolidado!$D$5:D98,"*"&amp;AI$3&amp;"*")=1,1,0),0))</f>
        <v>0</v>
      </c>
      <c r="AJ98" s="0" t="n">
        <f aca="false">IF(OR(AJ$3="",Consolidado!$D98=""),0,IF(ISNUMBER(SEARCH(AJ$3,Consolidado!$D98)),IF(COUNTIFS(Consolidado!$AC$5:AC98,Consolidado!$AC98,Consolidado!$D$5:D98,"*"&amp;AJ$3&amp;"*")=1,1,0),0))</f>
        <v>0</v>
      </c>
      <c r="AK98" s="0" t="n">
        <f aca="false">IF(OR(AK$3="",Consolidado!$D98=""),0,IF(ISNUMBER(SEARCH(AK$3,Consolidado!$D98)),IF(COUNTIFS(Consolidado!$AC$5:AC98,Consolidado!$AC98,Consolidado!$D$5:D98,"*"&amp;AK$3&amp;"*")=1,1,0),0))</f>
        <v>0</v>
      </c>
      <c r="AL98" s="0" t="n">
        <f aca="false">IF(OR(AL$3="",Consolidado!$D98=""),0,IF(ISNUMBER(SEARCH(AL$3,Consolidado!$D98)),IF(COUNTIFS(Consolidado!$AC$5:AC98,Consolidado!$AC98,Consolidado!$D$5:D98,"*"&amp;AL$3&amp;"*")=1,1,0),0))</f>
        <v>0</v>
      </c>
      <c r="AM98" s="0" t="n">
        <f aca="false">IF(OR(AM$3="",Consolidado!$D98=""),0,IF(ISNUMBER(SEARCH(AM$3,Consolidado!$D98)),IF(COUNTIFS(Consolidado!$AC$5:AC98,Consolidado!$AC98,Consolidado!$D$5:D98,"*"&amp;AM$3&amp;"*")=1,1,0),0))</f>
        <v>0</v>
      </c>
      <c r="AN98" s="0" t="n">
        <f aca="false">IF(OR(AN$3="",Consolidado!$D98=""),0,IF(ISNUMBER(SEARCH(AN$3,Consolidado!$D98)),IF(COUNTIFS(Consolidado!$AC$5:AC98,Consolidado!$AC98,Consolidado!$D$5:D98,"*"&amp;AN$3&amp;"*")=1,1,0),0))</f>
        <v>0</v>
      </c>
      <c r="AO98" s="0" t="n">
        <f aca="false">IF(OR(AO$3="",Consolidado!$D98=""),0,IF(ISNUMBER(SEARCH(AO$3,Consolidado!$D98)),IF(COUNTIFS(Consolidado!$AC$5:AC98,Consolidado!$AC98,Consolidado!$D$5:D98,"*"&amp;AO$3&amp;"*")=1,1,0),0))</f>
        <v>0</v>
      </c>
    </row>
    <row r="99" customFormat="false" ht="15" hidden="false" customHeight="false" outlineLevel="0" collapsed="false">
      <c r="B99" s="0" t="n">
        <f aca="false">IF(OR(B$3="",Consolidado!$D99=""),0,IF(ISNUMBER(SEARCH(B$3,Consolidado!$D99)),IF(COUNTIFS(Consolidado!$AC$5:AC99,Consolidado!$AC99,Consolidado!$D$5:D99,"*"&amp;B$3&amp;"*")=1,1,0),0))</f>
        <v>0</v>
      </c>
      <c r="C99" s="0" t="n">
        <f aca="false">IF(OR(C$3="",Consolidado!$D99=""),0,IF(ISNUMBER(SEARCH(C$3,Consolidado!$D99)),IF(COUNTIFS(Consolidado!$AC$5:AC99,Consolidado!$AC99,Consolidado!$D$5:D99,"*"&amp;C$3&amp;"*")=1,1,0),0))</f>
        <v>0</v>
      </c>
      <c r="D99" s="0" t="n">
        <f aca="false">IF(OR(D$3="",Consolidado!$D99=""),0,IF(ISNUMBER(SEARCH(D$3,Consolidado!$D99)),IF(COUNTIFS(Consolidado!$AC$5:AC99,Consolidado!$AC99,Consolidado!$D$5:D99,"*"&amp;D$3&amp;"*")=1,1,0),0))</f>
        <v>0</v>
      </c>
      <c r="E99" s="0" t="n">
        <f aca="false">IF(OR(E$3="",Consolidado!$D99=""),0,IF(ISNUMBER(SEARCH(E$3,Consolidado!$D99)),IF(COUNTIFS(Consolidado!$AC$5:AC99,Consolidado!$AC99,Consolidado!$D$5:D99,"*"&amp;E$3&amp;"*")=1,1,0),0))</f>
        <v>0</v>
      </c>
      <c r="F99" s="0" t="n">
        <f aca="false">IF(OR(F$3="",Consolidado!$D99=""),0,IF(ISNUMBER(SEARCH(F$3,Consolidado!$D99)),IF(COUNTIFS(Consolidado!$AC$5:AC99,Consolidado!$AC99,Consolidado!$D$5:D99,"*"&amp;F$3&amp;"*")=1,1,0),0))</f>
        <v>0</v>
      </c>
      <c r="G99" s="0" t="n">
        <f aca="false">IF(OR(G$3="",Consolidado!$D99=""),0,IF(ISNUMBER(SEARCH(G$3,Consolidado!$D99)),IF(COUNTIFS(Consolidado!$AC$5:AC99,Consolidado!$AC99,Consolidado!$D$5:D99,"*"&amp;G$3&amp;"*")=1,1,0),0))</f>
        <v>0</v>
      </c>
      <c r="H99" s="0" t="n">
        <f aca="false">IF(OR(H$3="",Consolidado!$D99=""),0,IF(ISNUMBER(SEARCH(H$3,Consolidado!$D99)),IF(COUNTIFS(Consolidado!$AC$5:AC99,Consolidado!$AC99,Consolidado!$D$5:D99,"*"&amp;H$3&amp;"*")=1,1,0),0))</f>
        <v>0</v>
      </c>
      <c r="I99" s="0" t="n">
        <f aca="false">IF(OR(I$3="",Consolidado!$D99=""),0,IF(ISNUMBER(SEARCH(I$3,Consolidado!$D99)),IF(COUNTIFS(Consolidado!$AC$5:AC99,Consolidado!$AC99,Consolidado!$D$5:D99,"*"&amp;I$3&amp;"*")=1,1,0),0))</f>
        <v>0</v>
      </c>
      <c r="J99" s="0" t="n">
        <f aca="false">IF(OR(J$3="",Consolidado!$D99=""),0,IF(ISNUMBER(SEARCH(J$3,Consolidado!$D99)),IF(COUNTIFS(Consolidado!$AC$5:AC99,Consolidado!$AC99,Consolidado!$D$5:D99,"*"&amp;J$3&amp;"*")=1,1,0),0))</f>
        <v>0</v>
      </c>
      <c r="K99" s="0" t="n">
        <f aca="false">IF(OR(K$3="",Consolidado!$D99=""),0,IF(ISNUMBER(SEARCH(K$3,Consolidado!$D99)),IF(COUNTIFS(Consolidado!$AC$5:AC99,Consolidado!$AC99,Consolidado!$D$5:D99,"*"&amp;K$3&amp;"*")=1,1,0),0))</f>
        <v>0</v>
      </c>
      <c r="L99" s="0" t="n">
        <f aca="false">IF(OR(L$3="",Consolidado!$D99=""),0,IF(ISNUMBER(SEARCH(L$3,Consolidado!$D99)),IF(COUNTIFS(Consolidado!$AC$5:AC99,Consolidado!$AC99,Consolidado!$D$5:D99,"*"&amp;L$3&amp;"*")=1,1,0),0))</f>
        <v>0</v>
      </c>
      <c r="M99" s="0" t="n">
        <f aca="false">IF(OR(M$3="",Consolidado!$D99=""),0,IF(ISNUMBER(SEARCH(M$3,Consolidado!$D99)),IF(COUNTIFS(Consolidado!$AC$5:AC99,Consolidado!$AC99,Consolidado!$D$5:D99,"*"&amp;M$3&amp;"*")=1,1,0),0))</f>
        <v>0</v>
      </c>
      <c r="N99" s="0" t="n">
        <f aca="false">IF(OR(N$3="",Consolidado!$D99=""),0,IF(ISNUMBER(SEARCH(N$3,Consolidado!$D99)),IF(COUNTIFS(Consolidado!$AC$5:AC99,Consolidado!$AC99,Consolidado!$D$5:D99,"*"&amp;N$3&amp;"*")=1,1,0),0))</f>
        <v>0</v>
      </c>
      <c r="O99" s="0" t="n">
        <f aca="false">IF(OR(O$3="",Consolidado!$D99=""),0,IF(ISNUMBER(SEARCH(O$3,Consolidado!$D99)),IF(COUNTIFS(Consolidado!$AC$5:AC99,Consolidado!$AC99,Consolidado!$D$5:D99,"*"&amp;O$3&amp;"*")=1,1,0),0))</f>
        <v>0</v>
      </c>
      <c r="P99" s="0" t="n">
        <f aca="false">IF(OR(P$3="",Consolidado!$D99=""),0,IF(ISNUMBER(SEARCH(P$3,Consolidado!$D99)),IF(COUNTIFS(Consolidado!$AC$5:AC99,Consolidado!$AC99,Consolidado!$D$5:D99,"*"&amp;P$3&amp;"*")=1,1,0),0))</f>
        <v>0</v>
      </c>
      <c r="Q99" s="0" t="n">
        <f aca="false">IF(OR(Q$3="",Consolidado!$D99=""),0,IF(ISNUMBER(SEARCH(Q$3,Consolidado!$D99)),IF(COUNTIFS(Consolidado!$AC$5:AC99,Consolidado!$AC99,Consolidado!$D$5:D99,"*"&amp;Q$3&amp;"*")=1,1,0),0))</f>
        <v>0</v>
      </c>
      <c r="R99" s="0" t="n">
        <f aca="false">IF(OR(R$3="",Consolidado!$D99=""),0,IF(ISNUMBER(SEARCH(R$3,Consolidado!$D99)),IF(COUNTIFS(Consolidado!$AC$5:AC99,Consolidado!$AC99,Consolidado!$D$5:D99,"*"&amp;R$3&amp;"*")=1,1,0),0))</f>
        <v>0</v>
      </c>
      <c r="S99" s="0" t="n">
        <f aca="false">IF(OR(S$3="",Consolidado!$D99=""),0,IF(ISNUMBER(SEARCH(S$3,Consolidado!$D99)),IF(COUNTIFS(Consolidado!$AC$5:AC99,Consolidado!$AC99,Consolidado!$D$5:D99,"*"&amp;S$3&amp;"*")=1,1,0),0))</f>
        <v>0</v>
      </c>
      <c r="T99" s="0" t="n">
        <f aca="false">IF(OR(T$3="",Consolidado!$D99=""),0,IF(ISNUMBER(SEARCH(T$3,Consolidado!$D99)),IF(COUNTIFS(Consolidado!$AC$5:AC99,Consolidado!$AC99,Consolidado!$D$5:D99,"*"&amp;T$3&amp;"*")=1,1,0),0))</f>
        <v>0</v>
      </c>
      <c r="U99" s="0" t="n">
        <f aca="false">IF(OR(U$3="",Consolidado!$D99=""),0,IF(ISNUMBER(SEARCH(U$3,Consolidado!$D99)),IF(COUNTIFS(Consolidado!$AC$5:AC99,Consolidado!$AC99,Consolidado!$D$5:D99,"*"&amp;U$3&amp;"*")=1,1,0),0))</f>
        <v>0</v>
      </c>
      <c r="V99" s="0" t="n">
        <f aca="false">IF(OR(V$3="",Consolidado!$D99=""),0,IF(ISNUMBER(SEARCH(V$3,Consolidado!$D99)),IF(COUNTIFS(Consolidado!$AC$5:AC99,Consolidado!$AC99,Consolidado!$D$5:D99,"*"&amp;V$3&amp;"*")=1,1,0),0))</f>
        <v>0</v>
      </c>
      <c r="W99" s="0" t="n">
        <f aca="false">IF(OR(W$3="",Consolidado!$D99=""),0,IF(ISNUMBER(SEARCH(W$3,Consolidado!$D99)),IF(COUNTIFS(Consolidado!$AC$5:AC99,Consolidado!$AC99,Consolidado!$D$5:D99,"*"&amp;W$3&amp;"*")=1,1,0),0))</f>
        <v>0</v>
      </c>
      <c r="X99" s="0" t="n">
        <f aca="false">IF(OR(X$3="",Consolidado!$D99=""),0,IF(ISNUMBER(SEARCH(X$3,Consolidado!$D99)),IF(COUNTIFS(Consolidado!$AC$5:AC99,Consolidado!$AC99,Consolidado!$D$5:D99,"*"&amp;X$3&amp;"*")=1,1,0),0))</f>
        <v>0</v>
      </c>
      <c r="Y99" s="0" t="n">
        <f aca="false">IF(OR(Y$3="",Consolidado!$D99=""),0,IF(ISNUMBER(SEARCH(Y$3,Consolidado!$D99)),IF(COUNTIFS(Consolidado!$AC$5:AC99,Consolidado!$AC99,Consolidado!$D$5:D99,"*"&amp;Y$3&amp;"*")=1,1,0),0))</f>
        <v>0</v>
      </c>
      <c r="Z99" s="0" t="n">
        <f aca="false">IF(OR(Z$3="",Consolidado!$D99=""),0,IF(ISNUMBER(SEARCH(Z$3,Consolidado!$D99)),IF(COUNTIFS(Consolidado!$AC$5:AC99,Consolidado!$AC99,Consolidado!$D$5:D99,"*"&amp;Z$3&amp;"*")=1,1,0),0))</f>
        <v>0</v>
      </c>
      <c r="AA99" s="0" t="n">
        <f aca="false">IF(OR(AA$3="",Consolidado!$D99=""),0,IF(ISNUMBER(SEARCH(AA$3,Consolidado!$D99)),IF(COUNTIFS(Consolidado!$AC$5:AC99,Consolidado!$AC99,Consolidado!$D$5:D99,"*"&amp;AA$3&amp;"*")=1,1,0),0))</f>
        <v>0</v>
      </c>
      <c r="AB99" s="0" t="n">
        <f aca="false">IF(OR(AB$3="",Consolidado!$D99=""),0,IF(ISNUMBER(SEARCH(AB$3,Consolidado!$D99)),IF(COUNTIFS(Consolidado!$AC$5:AC99,Consolidado!$AC99,Consolidado!$D$5:D99,"*"&amp;AB$3&amp;"*")=1,1,0),0))</f>
        <v>0</v>
      </c>
      <c r="AC99" s="0" t="n">
        <f aca="false">IF(OR(AC$3="",Consolidado!$D99=""),0,IF(ISNUMBER(SEARCH(AC$3,Consolidado!$D99)),IF(COUNTIFS(Consolidado!$AC$5:AC99,Consolidado!$AC99,Consolidado!$D$5:D99,"*"&amp;AC$3&amp;"*")=1,1,0),0))</f>
        <v>0</v>
      </c>
      <c r="AD99" s="0" t="n">
        <f aca="false">IF(OR(AD$3="",Consolidado!$D99=""),0,IF(ISNUMBER(SEARCH(AD$3,Consolidado!$D99)),IF(COUNTIFS(Consolidado!$AC$5:AC99,Consolidado!$AC99,Consolidado!$D$5:D99,"*"&amp;AD$3&amp;"*")=1,1,0),0))</f>
        <v>0</v>
      </c>
      <c r="AE99" s="0" t="n">
        <f aca="false">IF(OR(AE$3="",Consolidado!$D99=""),0,IF(ISNUMBER(SEARCH(AE$3,Consolidado!$D99)),IF(COUNTIFS(Consolidado!$AC$5:AC99,Consolidado!$AC99,Consolidado!$D$5:D99,"*"&amp;AE$3&amp;"*")=1,1,0),0))</f>
        <v>0</v>
      </c>
      <c r="AF99" s="0" t="n">
        <f aca="false">IF(OR(AF$3="",Consolidado!$D99=""),0,IF(ISNUMBER(SEARCH(AF$3,Consolidado!$D99)),IF(COUNTIFS(Consolidado!$AC$5:AC99,Consolidado!$AC99,Consolidado!$D$5:D99,"*"&amp;AF$3&amp;"*")=1,1,0),0))</f>
        <v>0</v>
      </c>
      <c r="AG99" s="0" t="n">
        <f aca="false">IF(OR(AG$3="",Consolidado!$D99=""),0,IF(ISNUMBER(SEARCH(AG$3,Consolidado!$D99)),IF(COUNTIFS(Consolidado!$AC$5:AC99,Consolidado!$AC99,Consolidado!$D$5:D99,"*"&amp;AG$3&amp;"*")=1,1,0),0))</f>
        <v>0</v>
      </c>
      <c r="AH99" s="0" t="n">
        <f aca="false">IF(OR(AH$3="",Consolidado!$D99=""),0,IF(ISNUMBER(SEARCH(AH$3,Consolidado!$D99)),IF(COUNTIFS(Consolidado!$AC$5:AC99,Consolidado!$AC99,Consolidado!$D$5:D99,"*"&amp;AH$3&amp;"*")=1,1,0),0))</f>
        <v>0</v>
      </c>
      <c r="AI99" s="0" t="n">
        <f aca="false">IF(OR(AI$3="",Consolidado!$D99=""),0,IF(ISNUMBER(SEARCH(AI$3,Consolidado!$D99)),IF(COUNTIFS(Consolidado!$AC$5:AC99,Consolidado!$AC99,Consolidado!$D$5:D99,"*"&amp;AI$3&amp;"*")=1,1,0),0))</f>
        <v>0</v>
      </c>
      <c r="AJ99" s="0" t="n">
        <f aca="false">IF(OR(AJ$3="",Consolidado!$D99=""),0,IF(ISNUMBER(SEARCH(AJ$3,Consolidado!$D99)),IF(COUNTIFS(Consolidado!$AC$5:AC99,Consolidado!$AC99,Consolidado!$D$5:D99,"*"&amp;AJ$3&amp;"*")=1,1,0),0))</f>
        <v>0</v>
      </c>
      <c r="AK99" s="0" t="n">
        <f aca="false">IF(OR(AK$3="",Consolidado!$D99=""),0,IF(ISNUMBER(SEARCH(AK$3,Consolidado!$D99)),IF(COUNTIFS(Consolidado!$AC$5:AC99,Consolidado!$AC99,Consolidado!$D$5:D99,"*"&amp;AK$3&amp;"*")=1,1,0),0))</f>
        <v>0</v>
      </c>
      <c r="AL99" s="0" t="n">
        <f aca="false">IF(OR(AL$3="",Consolidado!$D99=""),0,IF(ISNUMBER(SEARCH(AL$3,Consolidado!$D99)),IF(COUNTIFS(Consolidado!$AC$5:AC99,Consolidado!$AC99,Consolidado!$D$5:D99,"*"&amp;AL$3&amp;"*")=1,1,0),0))</f>
        <v>0</v>
      </c>
      <c r="AM99" s="0" t="n">
        <f aca="false">IF(OR(AM$3="",Consolidado!$D99=""),0,IF(ISNUMBER(SEARCH(AM$3,Consolidado!$D99)),IF(COUNTIFS(Consolidado!$AC$5:AC99,Consolidado!$AC99,Consolidado!$D$5:D99,"*"&amp;AM$3&amp;"*")=1,1,0),0))</f>
        <v>0</v>
      </c>
      <c r="AN99" s="0" t="n">
        <f aca="false">IF(OR(AN$3="",Consolidado!$D99=""),0,IF(ISNUMBER(SEARCH(AN$3,Consolidado!$D99)),IF(COUNTIFS(Consolidado!$AC$5:AC99,Consolidado!$AC99,Consolidado!$D$5:D99,"*"&amp;AN$3&amp;"*")=1,1,0),0))</f>
        <v>0</v>
      </c>
      <c r="AO99" s="0" t="n">
        <f aca="false">IF(OR(AO$3="",Consolidado!$D99=""),0,IF(ISNUMBER(SEARCH(AO$3,Consolidado!$D99)),IF(COUNTIFS(Consolidado!$AC$5:AC99,Consolidado!$AC99,Consolidado!$D$5:D99,"*"&amp;AO$3&amp;"*")=1,1,0),0))</f>
        <v>0</v>
      </c>
    </row>
    <row r="100" customFormat="false" ht="15" hidden="false" customHeight="false" outlineLevel="0" collapsed="false">
      <c r="B100" s="0" t="n">
        <f aca="false">IF(OR(B$3="",Consolidado!$D100=""),0,IF(ISNUMBER(SEARCH(B$3,Consolidado!$D100)),IF(COUNTIFS(Consolidado!$AC$5:AC100,Consolidado!$AC100,Consolidado!$D$5:D100,"*"&amp;B$3&amp;"*")=1,1,0),0))</f>
        <v>0</v>
      </c>
      <c r="C100" s="0" t="n">
        <f aca="false">IF(OR(C$3="",Consolidado!$D100=""),0,IF(ISNUMBER(SEARCH(C$3,Consolidado!$D100)),IF(COUNTIFS(Consolidado!$AC$5:AC100,Consolidado!$AC100,Consolidado!$D$5:D100,"*"&amp;C$3&amp;"*")=1,1,0),0))</f>
        <v>0</v>
      </c>
      <c r="D100" s="0" t="n">
        <f aca="false">IF(OR(D$3="",Consolidado!$D100=""),0,IF(ISNUMBER(SEARCH(D$3,Consolidado!$D100)),IF(COUNTIFS(Consolidado!$AC$5:AC100,Consolidado!$AC100,Consolidado!$D$5:D100,"*"&amp;D$3&amp;"*")=1,1,0),0))</f>
        <v>0</v>
      </c>
      <c r="E100" s="0" t="n">
        <f aca="false">IF(OR(E$3="",Consolidado!$D100=""),0,IF(ISNUMBER(SEARCH(E$3,Consolidado!$D100)),IF(COUNTIFS(Consolidado!$AC$5:AC100,Consolidado!$AC100,Consolidado!$D$5:D100,"*"&amp;E$3&amp;"*")=1,1,0),0))</f>
        <v>0</v>
      </c>
      <c r="F100" s="0" t="n">
        <f aca="false">IF(OR(F$3="",Consolidado!$D100=""),0,IF(ISNUMBER(SEARCH(F$3,Consolidado!$D100)),IF(COUNTIFS(Consolidado!$AC$5:AC100,Consolidado!$AC100,Consolidado!$D$5:D100,"*"&amp;F$3&amp;"*")=1,1,0),0))</f>
        <v>0</v>
      </c>
      <c r="G100" s="0" t="n">
        <f aca="false">IF(OR(G$3="",Consolidado!$D100=""),0,IF(ISNUMBER(SEARCH(G$3,Consolidado!$D100)),IF(COUNTIFS(Consolidado!$AC$5:AC100,Consolidado!$AC100,Consolidado!$D$5:D100,"*"&amp;G$3&amp;"*")=1,1,0),0))</f>
        <v>0</v>
      </c>
      <c r="H100" s="0" t="n">
        <f aca="false">IF(OR(H$3="",Consolidado!$D100=""),0,IF(ISNUMBER(SEARCH(H$3,Consolidado!$D100)),IF(COUNTIFS(Consolidado!$AC$5:AC100,Consolidado!$AC100,Consolidado!$D$5:D100,"*"&amp;H$3&amp;"*")=1,1,0),0))</f>
        <v>0</v>
      </c>
      <c r="I100" s="0" t="n">
        <f aca="false">IF(OR(I$3="",Consolidado!$D100=""),0,IF(ISNUMBER(SEARCH(I$3,Consolidado!$D100)),IF(COUNTIFS(Consolidado!$AC$5:AC100,Consolidado!$AC100,Consolidado!$D$5:D100,"*"&amp;I$3&amp;"*")=1,1,0),0))</f>
        <v>0</v>
      </c>
      <c r="J100" s="0" t="n">
        <f aca="false">IF(OR(J$3="",Consolidado!$D100=""),0,IF(ISNUMBER(SEARCH(J$3,Consolidado!$D100)),IF(COUNTIFS(Consolidado!$AC$5:AC100,Consolidado!$AC100,Consolidado!$D$5:D100,"*"&amp;J$3&amp;"*")=1,1,0),0))</f>
        <v>0</v>
      </c>
      <c r="K100" s="0" t="n">
        <f aca="false">IF(OR(K$3="",Consolidado!$D100=""),0,IF(ISNUMBER(SEARCH(K$3,Consolidado!$D100)),IF(COUNTIFS(Consolidado!$AC$5:AC100,Consolidado!$AC100,Consolidado!$D$5:D100,"*"&amp;K$3&amp;"*")=1,1,0),0))</f>
        <v>0</v>
      </c>
      <c r="L100" s="0" t="n">
        <f aca="false">IF(OR(L$3="",Consolidado!$D100=""),0,IF(ISNUMBER(SEARCH(L$3,Consolidado!$D100)),IF(COUNTIFS(Consolidado!$AC$5:AC100,Consolidado!$AC100,Consolidado!$D$5:D100,"*"&amp;L$3&amp;"*")=1,1,0),0))</f>
        <v>0</v>
      </c>
      <c r="M100" s="0" t="n">
        <f aca="false">IF(OR(M$3="",Consolidado!$D100=""),0,IF(ISNUMBER(SEARCH(M$3,Consolidado!$D100)),IF(COUNTIFS(Consolidado!$AC$5:AC100,Consolidado!$AC100,Consolidado!$D$5:D100,"*"&amp;M$3&amp;"*")=1,1,0),0))</f>
        <v>0</v>
      </c>
      <c r="N100" s="0" t="n">
        <f aca="false">IF(OR(N$3="",Consolidado!$D100=""),0,IF(ISNUMBER(SEARCH(N$3,Consolidado!$D100)),IF(COUNTIFS(Consolidado!$AC$5:AC100,Consolidado!$AC100,Consolidado!$D$5:D100,"*"&amp;N$3&amp;"*")=1,1,0),0))</f>
        <v>0</v>
      </c>
      <c r="O100" s="0" t="n">
        <f aca="false">IF(OR(O$3="",Consolidado!$D100=""),0,IF(ISNUMBER(SEARCH(O$3,Consolidado!$D100)),IF(COUNTIFS(Consolidado!$AC$5:AC100,Consolidado!$AC100,Consolidado!$D$5:D100,"*"&amp;O$3&amp;"*")=1,1,0),0))</f>
        <v>0</v>
      </c>
      <c r="P100" s="0" t="n">
        <f aca="false">IF(OR(P$3="",Consolidado!$D100=""),0,IF(ISNUMBER(SEARCH(P$3,Consolidado!$D100)),IF(COUNTIFS(Consolidado!$AC$5:AC100,Consolidado!$AC100,Consolidado!$D$5:D100,"*"&amp;P$3&amp;"*")=1,1,0),0))</f>
        <v>0</v>
      </c>
      <c r="Q100" s="0" t="n">
        <f aca="false">IF(OR(Q$3="",Consolidado!$D100=""),0,IF(ISNUMBER(SEARCH(Q$3,Consolidado!$D100)),IF(COUNTIFS(Consolidado!$AC$5:AC100,Consolidado!$AC100,Consolidado!$D$5:D100,"*"&amp;Q$3&amp;"*")=1,1,0),0))</f>
        <v>0</v>
      </c>
      <c r="R100" s="0" t="n">
        <f aca="false">IF(OR(R$3="",Consolidado!$D100=""),0,IF(ISNUMBER(SEARCH(R$3,Consolidado!$D100)),IF(COUNTIFS(Consolidado!$AC$5:AC100,Consolidado!$AC100,Consolidado!$D$5:D100,"*"&amp;R$3&amp;"*")=1,1,0),0))</f>
        <v>0</v>
      </c>
      <c r="S100" s="0" t="n">
        <f aca="false">IF(OR(S$3="",Consolidado!$D100=""),0,IF(ISNUMBER(SEARCH(S$3,Consolidado!$D100)),IF(COUNTIFS(Consolidado!$AC$5:AC100,Consolidado!$AC100,Consolidado!$D$5:D100,"*"&amp;S$3&amp;"*")=1,1,0),0))</f>
        <v>0</v>
      </c>
      <c r="T100" s="0" t="n">
        <f aca="false">IF(OR(T$3="",Consolidado!$D100=""),0,IF(ISNUMBER(SEARCH(T$3,Consolidado!$D100)),IF(COUNTIFS(Consolidado!$AC$5:AC100,Consolidado!$AC100,Consolidado!$D$5:D100,"*"&amp;T$3&amp;"*")=1,1,0),0))</f>
        <v>0</v>
      </c>
      <c r="U100" s="0" t="n">
        <f aca="false">IF(OR(U$3="",Consolidado!$D100=""),0,IF(ISNUMBER(SEARCH(U$3,Consolidado!$D100)),IF(COUNTIFS(Consolidado!$AC$5:AC100,Consolidado!$AC100,Consolidado!$D$5:D100,"*"&amp;U$3&amp;"*")=1,1,0),0))</f>
        <v>0</v>
      </c>
      <c r="V100" s="0" t="n">
        <f aca="false">IF(OR(V$3="",Consolidado!$D100=""),0,IF(ISNUMBER(SEARCH(V$3,Consolidado!$D100)),IF(COUNTIFS(Consolidado!$AC$5:AC100,Consolidado!$AC100,Consolidado!$D$5:D100,"*"&amp;V$3&amp;"*")=1,1,0),0))</f>
        <v>0</v>
      </c>
      <c r="W100" s="0" t="n">
        <f aca="false">IF(OR(W$3="",Consolidado!$D100=""),0,IF(ISNUMBER(SEARCH(W$3,Consolidado!$D100)),IF(COUNTIFS(Consolidado!$AC$5:AC100,Consolidado!$AC100,Consolidado!$D$5:D100,"*"&amp;W$3&amp;"*")=1,1,0),0))</f>
        <v>0</v>
      </c>
      <c r="X100" s="0" t="n">
        <f aca="false">IF(OR(X$3="",Consolidado!$D100=""),0,IF(ISNUMBER(SEARCH(X$3,Consolidado!$D100)),IF(COUNTIFS(Consolidado!$AC$5:AC100,Consolidado!$AC100,Consolidado!$D$5:D100,"*"&amp;X$3&amp;"*")=1,1,0),0))</f>
        <v>0</v>
      </c>
      <c r="Y100" s="0" t="n">
        <f aca="false">IF(OR(Y$3="",Consolidado!$D100=""),0,IF(ISNUMBER(SEARCH(Y$3,Consolidado!$D100)),IF(COUNTIFS(Consolidado!$AC$5:AC100,Consolidado!$AC100,Consolidado!$D$5:D100,"*"&amp;Y$3&amp;"*")=1,1,0),0))</f>
        <v>0</v>
      </c>
      <c r="Z100" s="0" t="n">
        <f aca="false">IF(OR(Z$3="",Consolidado!$D100=""),0,IF(ISNUMBER(SEARCH(Z$3,Consolidado!$D100)),IF(COUNTIFS(Consolidado!$AC$5:AC100,Consolidado!$AC100,Consolidado!$D$5:D100,"*"&amp;Z$3&amp;"*")=1,1,0),0))</f>
        <v>0</v>
      </c>
      <c r="AA100" s="0" t="n">
        <f aca="false">IF(OR(AA$3="",Consolidado!$D100=""),0,IF(ISNUMBER(SEARCH(AA$3,Consolidado!$D100)),IF(COUNTIFS(Consolidado!$AC$5:AC100,Consolidado!$AC100,Consolidado!$D$5:D100,"*"&amp;AA$3&amp;"*")=1,1,0),0))</f>
        <v>0</v>
      </c>
      <c r="AB100" s="0" t="n">
        <f aca="false">IF(OR(AB$3="",Consolidado!$D100=""),0,IF(ISNUMBER(SEARCH(AB$3,Consolidado!$D100)),IF(COUNTIFS(Consolidado!$AC$5:AC100,Consolidado!$AC100,Consolidado!$D$5:D100,"*"&amp;AB$3&amp;"*")=1,1,0),0))</f>
        <v>0</v>
      </c>
      <c r="AC100" s="0" t="n">
        <f aca="false">IF(OR(AC$3="",Consolidado!$D100=""),0,IF(ISNUMBER(SEARCH(AC$3,Consolidado!$D100)),IF(COUNTIFS(Consolidado!$AC$5:AC100,Consolidado!$AC100,Consolidado!$D$5:D100,"*"&amp;AC$3&amp;"*")=1,1,0),0))</f>
        <v>0</v>
      </c>
      <c r="AD100" s="0" t="n">
        <f aca="false">IF(OR(AD$3="",Consolidado!$D100=""),0,IF(ISNUMBER(SEARCH(AD$3,Consolidado!$D100)),IF(COUNTIFS(Consolidado!$AC$5:AC100,Consolidado!$AC100,Consolidado!$D$5:D100,"*"&amp;AD$3&amp;"*")=1,1,0),0))</f>
        <v>0</v>
      </c>
      <c r="AE100" s="0" t="n">
        <f aca="false">IF(OR(AE$3="",Consolidado!$D100=""),0,IF(ISNUMBER(SEARCH(AE$3,Consolidado!$D100)),IF(COUNTIFS(Consolidado!$AC$5:AC100,Consolidado!$AC100,Consolidado!$D$5:D100,"*"&amp;AE$3&amp;"*")=1,1,0),0))</f>
        <v>0</v>
      </c>
      <c r="AF100" s="0" t="n">
        <f aca="false">IF(OR(AF$3="",Consolidado!$D100=""),0,IF(ISNUMBER(SEARCH(AF$3,Consolidado!$D100)),IF(COUNTIFS(Consolidado!$AC$5:AC100,Consolidado!$AC100,Consolidado!$D$5:D100,"*"&amp;AF$3&amp;"*")=1,1,0),0))</f>
        <v>0</v>
      </c>
      <c r="AG100" s="0" t="n">
        <f aca="false">IF(OR(AG$3="",Consolidado!$D100=""),0,IF(ISNUMBER(SEARCH(AG$3,Consolidado!$D100)),IF(COUNTIFS(Consolidado!$AC$5:AC100,Consolidado!$AC100,Consolidado!$D$5:D100,"*"&amp;AG$3&amp;"*")=1,1,0),0))</f>
        <v>0</v>
      </c>
      <c r="AH100" s="0" t="n">
        <f aca="false">IF(OR(AH$3="",Consolidado!$D100=""),0,IF(ISNUMBER(SEARCH(AH$3,Consolidado!$D100)),IF(COUNTIFS(Consolidado!$AC$5:AC100,Consolidado!$AC100,Consolidado!$D$5:D100,"*"&amp;AH$3&amp;"*")=1,1,0),0))</f>
        <v>0</v>
      </c>
      <c r="AI100" s="0" t="n">
        <f aca="false">IF(OR(AI$3="",Consolidado!$D100=""),0,IF(ISNUMBER(SEARCH(AI$3,Consolidado!$D100)),IF(COUNTIFS(Consolidado!$AC$5:AC100,Consolidado!$AC100,Consolidado!$D$5:D100,"*"&amp;AI$3&amp;"*")=1,1,0),0))</f>
        <v>0</v>
      </c>
      <c r="AJ100" s="0" t="n">
        <f aca="false">IF(OR(AJ$3="",Consolidado!$D100=""),0,IF(ISNUMBER(SEARCH(AJ$3,Consolidado!$D100)),IF(COUNTIFS(Consolidado!$AC$5:AC100,Consolidado!$AC100,Consolidado!$D$5:D100,"*"&amp;AJ$3&amp;"*")=1,1,0),0))</f>
        <v>0</v>
      </c>
      <c r="AK100" s="0" t="n">
        <f aca="false">IF(OR(AK$3="",Consolidado!$D100=""),0,IF(ISNUMBER(SEARCH(AK$3,Consolidado!$D100)),IF(COUNTIFS(Consolidado!$AC$5:AC100,Consolidado!$AC100,Consolidado!$D$5:D100,"*"&amp;AK$3&amp;"*")=1,1,0),0))</f>
        <v>0</v>
      </c>
      <c r="AL100" s="0" t="n">
        <f aca="false">IF(OR(AL$3="",Consolidado!$D100=""),0,IF(ISNUMBER(SEARCH(AL$3,Consolidado!$D100)),IF(COUNTIFS(Consolidado!$AC$5:AC100,Consolidado!$AC100,Consolidado!$D$5:D100,"*"&amp;AL$3&amp;"*")=1,1,0),0))</f>
        <v>0</v>
      </c>
      <c r="AM100" s="0" t="n">
        <f aca="false">IF(OR(AM$3="",Consolidado!$D100=""),0,IF(ISNUMBER(SEARCH(AM$3,Consolidado!$D100)),IF(COUNTIFS(Consolidado!$AC$5:AC100,Consolidado!$AC100,Consolidado!$D$5:D100,"*"&amp;AM$3&amp;"*")=1,1,0),0))</f>
        <v>0</v>
      </c>
      <c r="AN100" s="0" t="n">
        <f aca="false">IF(OR(AN$3="",Consolidado!$D100=""),0,IF(ISNUMBER(SEARCH(AN$3,Consolidado!$D100)),IF(COUNTIFS(Consolidado!$AC$5:AC100,Consolidado!$AC100,Consolidado!$D$5:D100,"*"&amp;AN$3&amp;"*")=1,1,0),0))</f>
        <v>0</v>
      </c>
      <c r="AO100" s="0" t="n">
        <f aca="false">IF(OR(AO$3="",Consolidado!$D100=""),0,IF(ISNUMBER(SEARCH(AO$3,Consolidado!$D100)),IF(COUNTIFS(Consolidado!$AC$5:AC100,Consolidado!$AC100,Consolidado!$D$5:D100,"*"&amp;AO$3&amp;"*")=1,1,0),0))</f>
        <v>0</v>
      </c>
    </row>
    <row r="101" customFormat="false" ht="15" hidden="false" customHeight="false" outlineLevel="0" collapsed="false">
      <c r="B101" s="0" t="n">
        <f aca="false">IF(OR(B$3="",Consolidado!$D101=""),0,IF(ISNUMBER(SEARCH(B$3,Consolidado!$D101)),IF(COUNTIFS(Consolidado!$AC$5:AC101,Consolidado!$AC101,Consolidado!$D$5:D101,"*"&amp;B$3&amp;"*")=1,1,0),0))</f>
        <v>0</v>
      </c>
      <c r="C101" s="0" t="n">
        <f aca="false">IF(OR(C$3="",Consolidado!$D101=""),0,IF(ISNUMBER(SEARCH(C$3,Consolidado!$D101)),IF(COUNTIFS(Consolidado!$AC$5:AC101,Consolidado!$AC101,Consolidado!$D$5:D101,"*"&amp;C$3&amp;"*")=1,1,0),0))</f>
        <v>0</v>
      </c>
      <c r="D101" s="0" t="n">
        <f aca="false">IF(OR(D$3="",Consolidado!$D101=""),0,IF(ISNUMBER(SEARCH(D$3,Consolidado!$D101)),IF(COUNTIFS(Consolidado!$AC$5:AC101,Consolidado!$AC101,Consolidado!$D$5:D101,"*"&amp;D$3&amp;"*")=1,1,0),0))</f>
        <v>0</v>
      </c>
      <c r="E101" s="0" t="n">
        <f aca="false">IF(OR(E$3="",Consolidado!$D101=""),0,IF(ISNUMBER(SEARCH(E$3,Consolidado!$D101)),IF(COUNTIFS(Consolidado!$AC$5:AC101,Consolidado!$AC101,Consolidado!$D$5:D101,"*"&amp;E$3&amp;"*")=1,1,0),0))</f>
        <v>0</v>
      </c>
      <c r="F101" s="0" t="n">
        <f aca="false">IF(OR(F$3="",Consolidado!$D101=""),0,IF(ISNUMBER(SEARCH(F$3,Consolidado!$D101)),IF(COUNTIFS(Consolidado!$AC$5:AC101,Consolidado!$AC101,Consolidado!$D$5:D101,"*"&amp;F$3&amp;"*")=1,1,0),0))</f>
        <v>0</v>
      </c>
      <c r="G101" s="0" t="n">
        <f aca="false">IF(OR(G$3="",Consolidado!$D101=""),0,IF(ISNUMBER(SEARCH(G$3,Consolidado!$D101)),IF(COUNTIFS(Consolidado!$AC$5:AC101,Consolidado!$AC101,Consolidado!$D$5:D101,"*"&amp;G$3&amp;"*")=1,1,0),0))</f>
        <v>0</v>
      </c>
      <c r="H101" s="0" t="n">
        <f aca="false">IF(OR(H$3="",Consolidado!$D101=""),0,IF(ISNUMBER(SEARCH(H$3,Consolidado!$D101)),IF(COUNTIFS(Consolidado!$AC$5:AC101,Consolidado!$AC101,Consolidado!$D$5:D101,"*"&amp;H$3&amp;"*")=1,1,0),0))</f>
        <v>0</v>
      </c>
      <c r="I101" s="0" t="n">
        <f aca="false">IF(OR(I$3="",Consolidado!$D101=""),0,IF(ISNUMBER(SEARCH(I$3,Consolidado!$D101)),IF(COUNTIFS(Consolidado!$AC$5:AC101,Consolidado!$AC101,Consolidado!$D$5:D101,"*"&amp;I$3&amp;"*")=1,1,0),0))</f>
        <v>0</v>
      </c>
      <c r="J101" s="0" t="n">
        <f aca="false">IF(OR(J$3="",Consolidado!$D101=""),0,IF(ISNUMBER(SEARCH(J$3,Consolidado!$D101)),IF(COUNTIFS(Consolidado!$AC$5:AC101,Consolidado!$AC101,Consolidado!$D$5:D101,"*"&amp;J$3&amp;"*")=1,1,0),0))</f>
        <v>0</v>
      </c>
      <c r="K101" s="0" t="n">
        <f aca="false">IF(OR(K$3="",Consolidado!$D101=""),0,IF(ISNUMBER(SEARCH(K$3,Consolidado!$D101)),IF(COUNTIFS(Consolidado!$AC$5:AC101,Consolidado!$AC101,Consolidado!$D$5:D101,"*"&amp;K$3&amp;"*")=1,1,0),0))</f>
        <v>0</v>
      </c>
      <c r="L101" s="0" t="n">
        <f aca="false">IF(OR(L$3="",Consolidado!$D101=""),0,IF(ISNUMBER(SEARCH(L$3,Consolidado!$D101)),IF(COUNTIFS(Consolidado!$AC$5:AC101,Consolidado!$AC101,Consolidado!$D$5:D101,"*"&amp;L$3&amp;"*")=1,1,0),0))</f>
        <v>0</v>
      </c>
      <c r="M101" s="0" t="n">
        <f aca="false">IF(OR(M$3="",Consolidado!$D101=""),0,IF(ISNUMBER(SEARCH(M$3,Consolidado!$D101)),IF(COUNTIFS(Consolidado!$AC$5:AC101,Consolidado!$AC101,Consolidado!$D$5:D101,"*"&amp;M$3&amp;"*")=1,1,0),0))</f>
        <v>0</v>
      </c>
      <c r="N101" s="0" t="n">
        <f aca="false">IF(OR(N$3="",Consolidado!$D101=""),0,IF(ISNUMBER(SEARCH(N$3,Consolidado!$D101)),IF(COUNTIFS(Consolidado!$AC$5:AC101,Consolidado!$AC101,Consolidado!$D$5:D101,"*"&amp;N$3&amp;"*")=1,1,0),0))</f>
        <v>0</v>
      </c>
      <c r="O101" s="0" t="n">
        <f aca="false">IF(OR(O$3="",Consolidado!$D101=""),0,IF(ISNUMBER(SEARCH(O$3,Consolidado!$D101)),IF(COUNTIFS(Consolidado!$AC$5:AC101,Consolidado!$AC101,Consolidado!$D$5:D101,"*"&amp;O$3&amp;"*")=1,1,0),0))</f>
        <v>0</v>
      </c>
      <c r="P101" s="0" t="n">
        <f aca="false">IF(OR(P$3="",Consolidado!$D101=""),0,IF(ISNUMBER(SEARCH(P$3,Consolidado!$D101)),IF(COUNTIFS(Consolidado!$AC$5:AC101,Consolidado!$AC101,Consolidado!$D$5:D101,"*"&amp;P$3&amp;"*")=1,1,0),0))</f>
        <v>0</v>
      </c>
      <c r="Q101" s="0" t="n">
        <f aca="false">IF(OR(Q$3="",Consolidado!$D101=""),0,IF(ISNUMBER(SEARCH(Q$3,Consolidado!$D101)),IF(COUNTIFS(Consolidado!$AC$5:AC101,Consolidado!$AC101,Consolidado!$D$5:D101,"*"&amp;Q$3&amp;"*")=1,1,0),0))</f>
        <v>0</v>
      </c>
      <c r="R101" s="0" t="n">
        <f aca="false">IF(OR(R$3="",Consolidado!$D101=""),0,IF(ISNUMBER(SEARCH(R$3,Consolidado!$D101)),IF(COUNTIFS(Consolidado!$AC$5:AC101,Consolidado!$AC101,Consolidado!$D$5:D101,"*"&amp;R$3&amp;"*")=1,1,0),0))</f>
        <v>0</v>
      </c>
      <c r="S101" s="0" t="n">
        <f aca="false">IF(OR(S$3="",Consolidado!$D101=""),0,IF(ISNUMBER(SEARCH(S$3,Consolidado!$D101)),IF(COUNTIFS(Consolidado!$AC$5:AC101,Consolidado!$AC101,Consolidado!$D$5:D101,"*"&amp;S$3&amp;"*")=1,1,0),0))</f>
        <v>0</v>
      </c>
      <c r="T101" s="0" t="n">
        <f aca="false">IF(OR(T$3="",Consolidado!$D101=""),0,IF(ISNUMBER(SEARCH(T$3,Consolidado!$D101)),IF(COUNTIFS(Consolidado!$AC$5:AC101,Consolidado!$AC101,Consolidado!$D$5:D101,"*"&amp;T$3&amp;"*")=1,1,0),0))</f>
        <v>0</v>
      </c>
      <c r="U101" s="0" t="n">
        <f aca="false">IF(OR(U$3="",Consolidado!$D101=""),0,IF(ISNUMBER(SEARCH(U$3,Consolidado!$D101)),IF(COUNTIFS(Consolidado!$AC$5:AC101,Consolidado!$AC101,Consolidado!$D$5:D101,"*"&amp;U$3&amp;"*")=1,1,0),0))</f>
        <v>0</v>
      </c>
      <c r="V101" s="0" t="n">
        <f aca="false">IF(OR(V$3="",Consolidado!$D101=""),0,IF(ISNUMBER(SEARCH(V$3,Consolidado!$D101)),IF(COUNTIFS(Consolidado!$AC$5:AC101,Consolidado!$AC101,Consolidado!$D$5:D101,"*"&amp;V$3&amp;"*")=1,1,0),0))</f>
        <v>0</v>
      </c>
      <c r="W101" s="0" t="n">
        <f aca="false">IF(OR(W$3="",Consolidado!$D101=""),0,IF(ISNUMBER(SEARCH(W$3,Consolidado!$D101)),IF(COUNTIFS(Consolidado!$AC$5:AC101,Consolidado!$AC101,Consolidado!$D$5:D101,"*"&amp;W$3&amp;"*")=1,1,0),0))</f>
        <v>0</v>
      </c>
      <c r="X101" s="0" t="n">
        <f aca="false">IF(OR(X$3="",Consolidado!$D101=""),0,IF(ISNUMBER(SEARCH(X$3,Consolidado!$D101)),IF(COUNTIFS(Consolidado!$AC$5:AC101,Consolidado!$AC101,Consolidado!$D$5:D101,"*"&amp;X$3&amp;"*")=1,1,0),0))</f>
        <v>0</v>
      </c>
      <c r="Y101" s="0" t="n">
        <f aca="false">IF(OR(Y$3="",Consolidado!$D101=""),0,IF(ISNUMBER(SEARCH(Y$3,Consolidado!$D101)),IF(COUNTIFS(Consolidado!$AC$5:AC101,Consolidado!$AC101,Consolidado!$D$5:D101,"*"&amp;Y$3&amp;"*")=1,1,0),0))</f>
        <v>0</v>
      </c>
      <c r="Z101" s="0" t="n">
        <f aca="false">IF(OR(Z$3="",Consolidado!$D101=""),0,IF(ISNUMBER(SEARCH(Z$3,Consolidado!$D101)),IF(COUNTIFS(Consolidado!$AC$5:AC101,Consolidado!$AC101,Consolidado!$D$5:D101,"*"&amp;Z$3&amp;"*")=1,1,0),0))</f>
        <v>0</v>
      </c>
      <c r="AA101" s="0" t="n">
        <f aca="false">IF(OR(AA$3="",Consolidado!$D101=""),0,IF(ISNUMBER(SEARCH(AA$3,Consolidado!$D101)),IF(COUNTIFS(Consolidado!$AC$5:AC101,Consolidado!$AC101,Consolidado!$D$5:D101,"*"&amp;AA$3&amp;"*")=1,1,0),0))</f>
        <v>0</v>
      </c>
      <c r="AB101" s="0" t="n">
        <f aca="false">IF(OR(AB$3="",Consolidado!$D101=""),0,IF(ISNUMBER(SEARCH(AB$3,Consolidado!$D101)),IF(COUNTIFS(Consolidado!$AC$5:AC101,Consolidado!$AC101,Consolidado!$D$5:D101,"*"&amp;AB$3&amp;"*")=1,1,0),0))</f>
        <v>0</v>
      </c>
      <c r="AC101" s="0" t="n">
        <f aca="false">IF(OR(AC$3="",Consolidado!$D101=""),0,IF(ISNUMBER(SEARCH(AC$3,Consolidado!$D101)),IF(COUNTIFS(Consolidado!$AC$5:AC101,Consolidado!$AC101,Consolidado!$D$5:D101,"*"&amp;AC$3&amp;"*")=1,1,0),0))</f>
        <v>0</v>
      </c>
      <c r="AD101" s="0" t="n">
        <f aca="false">IF(OR(AD$3="",Consolidado!$D101=""),0,IF(ISNUMBER(SEARCH(AD$3,Consolidado!$D101)),IF(COUNTIFS(Consolidado!$AC$5:AC101,Consolidado!$AC101,Consolidado!$D$5:D101,"*"&amp;AD$3&amp;"*")=1,1,0),0))</f>
        <v>0</v>
      </c>
      <c r="AE101" s="0" t="n">
        <f aca="false">IF(OR(AE$3="",Consolidado!$D101=""),0,IF(ISNUMBER(SEARCH(AE$3,Consolidado!$D101)),IF(COUNTIFS(Consolidado!$AC$5:AC101,Consolidado!$AC101,Consolidado!$D$5:D101,"*"&amp;AE$3&amp;"*")=1,1,0),0))</f>
        <v>0</v>
      </c>
      <c r="AF101" s="0" t="n">
        <f aca="false">IF(OR(AF$3="",Consolidado!$D101=""),0,IF(ISNUMBER(SEARCH(AF$3,Consolidado!$D101)),IF(COUNTIFS(Consolidado!$AC$5:AC101,Consolidado!$AC101,Consolidado!$D$5:D101,"*"&amp;AF$3&amp;"*")=1,1,0),0))</f>
        <v>0</v>
      </c>
      <c r="AG101" s="0" t="n">
        <f aca="false">IF(OR(AG$3="",Consolidado!$D101=""),0,IF(ISNUMBER(SEARCH(AG$3,Consolidado!$D101)),IF(COUNTIFS(Consolidado!$AC$5:AC101,Consolidado!$AC101,Consolidado!$D$5:D101,"*"&amp;AG$3&amp;"*")=1,1,0),0))</f>
        <v>0</v>
      </c>
      <c r="AH101" s="0" t="n">
        <f aca="false">IF(OR(AH$3="",Consolidado!$D101=""),0,IF(ISNUMBER(SEARCH(AH$3,Consolidado!$D101)),IF(COUNTIFS(Consolidado!$AC$5:AC101,Consolidado!$AC101,Consolidado!$D$5:D101,"*"&amp;AH$3&amp;"*")=1,1,0),0))</f>
        <v>0</v>
      </c>
      <c r="AI101" s="0" t="n">
        <f aca="false">IF(OR(AI$3="",Consolidado!$D101=""),0,IF(ISNUMBER(SEARCH(AI$3,Consolidado!$D101)),IF(COUNTIFS(Consolidado!$AC$5:AC101,Consolidado!$AC101,Consolidado!$D$5:D101,"*"&amp;AI$3&amp;"*")=1,1,0),0))</f>
        <v>0</v>
      </c>
      <c r="AJ101" s="0" t="n">
        <f aca="false">IF(OR(AJ$3="",Consolidado!$D101=""),0,IF(ISNUMBER(SEARCH(AJ$3,Consolidado!$D101)),IF(COUNTIFS(Consolidado!$AC$5:AC101,Consolidado!$AC101,Consolidado!$D$5:D101,"*"&amp;AJ$3&amp;"*")=1,1,0),0))</f>
        <v>0</v>
      </c>
      <c r="AK101" s="0" t="n">
        <f aca="false">IF(OR(AK$3="",Consolidado!$D101=""),0,IF(ISNUMBER(SEARCH(AK$3,Consolidado!$D101)),IF(COUNTIFS(Consolidado!$AC$5:AC101,Consolidado!$AC101,Consolidado!$D$5:D101,"*"&amp;AK$3&amp;"*")=1,1,0),0))</f>
        <v>0</v>
      </c>
      <c r="AL101" s="0" t="n">
        <f aca="false">IF(OR(AL$3="",Consolidado!$D101=""),0,IF(ISNUMBER(SEARCH(AL$3,Consolidado!$D101)),IF(COUNTIFS(Consolidado!$AC$5:AC101,Consolidado!$AC101,Consolidado!$D$5:D101,"*"&amp;AL$3&amp;"*")=1,1,0),0))</f>
        <v>0</v>
      </c>
      <c r="AM101" s="0" t="n">
        <f aca="false">IF(OR(AM$3="",Consolidado!$D101=""),0,IF(ISNUMBER(SEARCH(AM$3,Consolidado!$D101)),IF(COUNTIFS(Consolidado!$AC$5:AC101,Consolidado!$AC101,Consolidado!$D$5:D101,"*"&amp;AM$3&amp;"*")=1,1,0),0))</f>
        <v>0</v>
      </c>
      <c r="AN101" s="0" t="n">
        <f aca="false">IF(OR(AN$3="",Consolidado!$D101=""),0,IF(ISNUMBER(SEARCH(AN$3,Consolidado!$D101)),IF(COUNTIFS(Consolidado!$AC$5:AC101,Consolidado!$AC101,Consolidado!$D$5:D101,"*"&amp;AN$3&amp;"*")=1,1,0),0))</f>
        <v>0</v>
      </c>
      <c r="AO101" s="0" t="n">
        <f aca="false">IF(OR(AO$3="",Consolidado!$D101=""),0,IF(ISNUMBER(SEARCH(AO$3,Consolidado!$D101)),IF(COUNTIFS(Consolidado!$AC$5:AC101,Consolidado!$AC101,Consolidado!$D$5:D101,"*"&amp;AO$3&amp;"*")=1,1,0),0))</f>
        <v>0</v>
      </c>
    </row>
    <row r="102" customFormat="false" ht="15" hidden="false" customHeight="false" outlineLevel="0" collapsed="false">
      <c r="B102" s="0" t="n">
        <f aca="false">IF(OR(B$3="",Consolidado!$D102=""),0,IF(ISNUMBER(SEARCH(B$3,Consolidado!$D102)),IF(COUNTIFS(Consolidado!$AC$5:AC102,Consolidado!$AC102,Consolidado!$D$5:D102,"*"&amp;B$3&amp;"*")=1,1,0),0))</f>
        <v>0</v>
      </c>
      <c r="C102" s="0" t="n">
        <f aca="false">IF(OR(C$3="",Consolidado!$D102=""),0,IF(ISNUMBER(SEARCH(C$3,Consolidado!$D102)),IF(COUNTIFS(Consolidado!$AC$5:AC102,Consolidado!$AC102,Consolidado!$D$5:D102,"*"&amp;C$3&amp;"*")=1,1,0),0))</f>
        <v>0</v>
      </c>
      <c r="D102" s="0" t="n">
        <f aca="false">IF(OR(D$3="",Consolidado!$D102=""),0,IF(ISNUMBER(SEARCH(D$3,Consolidado!$D102)),IF(COUNTIFS(Consolidado!$AC$5:AC102,Consolidado!$AC102,Consolidado!$D$5:D102,"*"&amp;D$3&amp;"*")=1,1,0),0))</f>
        <v>0</v>
      </c>
      <c r="E102" s="0" t="n">
        <f aca="false">IF(OR(E$3="",Consolidado!$D102=""),0,IF(ISNUMBER(SEARCH(E$3,Consolidado!$D102)),IF(COUNTIFS(Consolidado!$AC$5:AC102,Consolidado!$AC102,Consolidado!$D$5:D102,"*"&amp;E$3&amp;"*")=1,1,0),0))</f>
        <v>0</v>
      </c>
      <c r="F102" s="0" t="n">
        <f aca="false">IF(OR(F$3="",Consolidado!$D102=""),0,IF(ISNUMBER(SEARCH(F$3,Consolidado!$D102)),IF(COUNTIFS(Consolidado!$AC$5:AC102,Consolidado!$AC102,Consolidado!$D$5:D102,"*"&amp;F$3&amp;"*")=1,1,0),0))</f>
        <v>0</v>
      </c>
      <c r="G102" s="0" t="n">
        <f aca="false">IF(OR(G$3="",Consolidado!$D102=""),0,IF(ISNUMBER(SEARCH(G$3,Consolidado!$D102)),IF(COUNTIFS(Consolidado!$AC$5:AC102,Consolidado!$AC102,Consolidado!$D$5:D102,"*"&amp;G$3&amp;"*")=1,1,0),0))</f>
        <v>0</v>
      </c>
      <c r="H102" s="0" t="n">
        <f aca="false">IF(OR(H$3="",Consolidado!$D102=""),0,IF(ISNUMBER(SEARCH(H$3,Consolidado!$D102)),IF(COUNTIFS(Consolidado!$AC$5:AC102,Consolidado!$AC102,Consolidado!$D$5:D102,"*"&amp;H$3&amp;"*")=1,1,0),0))</f>
        <v>0</v>
      </c>
      <c r="I102" s="0" t="n">
        <f aca="false">IF(OR(I$3="",Consolidado!$D102=""),0,IF(ISNUMBER(SEARCH(I$3,Consolidado!$D102)),IF(COUNTIFS(Consolidado!$AC$5:AC102,Consolidado!$AC102,Consolidado!$D$5:D102,"*"&amp;I$3&amp;"*")=1,1,0),0))</f>
        <v>0</v>
      </c>
      <c r="J102" s="0" t="n">
        <f aca="false">IF(OR(J$3="",Consolidado!$D102=""),0,IF(ISNUMBER(SEARCH(J$3,Consolidado!$D102)),IF(COUNTIFS(Consolidado!$AC$5:AC102,Consolidado!$AC102,Consolidado!$D$5:D102,"*"&amp;J$3&amp;"*")=1,1,0),0))</f>
        <v>0</v>
      </c>
      <c r="K102" s="0" t="n">
        <f aca="false">IF(OR(K$3="",Consolidado!$D102=""),0,IF(ISNUMBER(SEARCH(K$3,Consolidado!$D102)),IF(COUNTIFS(Consolidado!$AC$5:AC102,Consolidado!$AC102,Consolidado!$D$5:D102,"*"&amp;K$3&amp;"*")=1,1,0),0))</f>
        <v>0</v>
      </c>
      <c r="L102" s="0" t="n">
        <f aca="false">IF(OR(L$3="",Consolidado!$D102=""),0,IF(ISNUMBER(SEARCH(L$3,Consolidado!$D102)),IF(COUNTIFS(Consolidado!$AC$5:AC102,Consolidado!$AC102,Consolidado!$D$5:D102,"*"&amp;L$3&amp;"*")=1,1,0),0))</f>
        <v>0</v>
      </c>
      <c r="M102" s="0" t="n">
        <f aca="false">IF(OR(M$3="",Consolidado!$D102=""),0,IF(ISNUMBER(SEARCH(M$3,Consolidado!$D102)),IF(COUNTIFS(Consolidado!$AC$5:AC102,Consolidado!$AC102,Consolidado!$D$5:D102,"*"&amp;M$3&amp;"*")=1,1,0),0))</f>
        <v>0</v>
      </c>
      <c r="N102" s="0" t="n">
        <f aca="false">IF(OR(N$3="",Consolidado!$D102=""),0,IF(ISNUMBER(SEARCH(N$3,Consolidado!$D102)),IF(COUNTIFS(Consolidado!$AC$5:AC102,Consolidado!$AC102,Consolidado!$D$5:D102,"*"&amp;N$3&amp;"*")=1,1,0),0))</f>
        <v>0</v>
      </c>
      <c r="O102" s="0" t="n">
        <f aca="false">IF(OR(O$3="",Consolidado!$D102=""),0,IF(ISNUMBER(SEARCH(O$3,Consolidado!$D102)),IF(COUNTIFS(Consolidado!$AC$5:AC102,Consolidado!$AC102,Consolidado!$D$5:D102,"*"&amp;O$3&amp;"*")=1,1,0),0))</f>
        <v>0</v>
      </c>
      <c r="P102" s="0" t="n">
        <f aca="false">IF(OR(P$3="",Consolidado!$D102=""),0,IF(ISNUMBER(SEARCH(P$3,Consolidado!$D102)),IF(COUNTIFS(Consolidado!$AC$5:AC102,Consolidado!$AC102,Consolidado!$D$5:D102,"*"&amp;P$3&amp;"*")=1,1,0),0))</f>
        <v>0</v>
      </c>
      <c r="Q102" s="0" t="n">
        <f aca="false">IF(OR(Q$3="",Consolidado!$D102=""),0,IF(ISNUMBER(SEARCH(Q$3,Consolidado!$D102)),IF(COUNTIFS(Consolidado!$AC$5:AC102,Consolidado!$AC102,Consolidado!$D$5:D102,"*"&amp;Q$3&amp;"*")=1,1,0),0))</f>
        <v>0</v>
      </c>
      <c r="R102" s="0" t="n">
        <f aca="false">IF(OR(R$3="",Consolidado!$D102=""),0,IF(ISNUMBER(SEARCH(R$3,Consolidado!$D102)),IF(COUNTIFS(Consolidado!$AC$5:AC102,Consolidado!$AC102,Consolidado!$D$5:D102,"*"&amp;R$3&amp;"*")=1,1,0),0))</f>
        <v>0</v>
      </c>
      <c r="S102" s="0" t="n">
        <f aca="false">IF(OR(S$3="",Consolidado!$D102=""),0,IF(ISNUMBER(SEARCH(S$3,Consolidado!$D102)),IF(COUNTIFS(Consolidado!$AC$5:AC102,Consolidado!$AC102,Consolidado!$D$5:D102,"*"&amp;S$3&amp;"*")=1,1,0),0))</f>
        <v>0</v>
      </c>
      <c r="T102" s="0" t="n">
        <f aca="false">IF(OR(T$3="",Consolidado!$D102=""),0,IF(ISNUMBER(SEARCH(T$3,Consolidado!$D102)),IF(COUNTIFS(Consolidado!$AC$5:AC102,Consolidado!$AC102,Consolidado!$D$5:D102,"*"&amp;T$3&amp;"*")=1,1,0),0))</f>
        <v>0</v>
      </c>
      <c r="U102" s="0" t="n">
        <f aca="false">IF(OR(U$3="",Consolidado!$D102=""),0,IF(ISNUMBER(SEARCH(U$3,Consolidado!$D102)),IF(COUNTIFS(Consolidado!$AC$5:AC102,Consolidado!$AC102,Consolidado!$D$5:D102,"*"&amp;U$3&amp;"*")=1,1,0),0))</f>
        <v>0</v>
      </c>
      <c r="V102" s="0" t="n">
        <f aca="false">IF(OR(V$3="",Consolidado!$D102=""),0,IF(ISNUMBER(SEARCH(V$3,Consolidado!$D102)),IF(COUNTIFS(Consolidado!$AC$5:AC102,Consolidado!$AC102,Consolidado!$D$5:D102,"*"&amp;V$3&amp;"*")=1,1,0),0))</f>
        <v>0</v>
      </c>
      <c r="W102" s="0" t="n">
        <f aca="false">IF(OR(W$3="",Consolidado!$D102=""),0,IF(ISNUMBER(SEARCH(W$3,Consolidado!$D102)),IF(COUNTIFS(Consolidado!$AC$5:AC102,Consolidado!$AC102,Consolidado!$D$5:D102,"*"&amp;W$3&amp;"*")=1,1,0),0))</f>
        <v>0</v>
      </c>
      <c r="X102" s="0" t="n">
        <f aca="false">IF(OR(X$3="",Consolidado!$D102=""),0,IF(ISNUMBER(SEARCH(X$3,Consolidado!$D102)),IF(COUNTIFS(Consolidado!$AC$5:AC102,Consolidado!$AC102,Consolidado!$D$5:D102,"*"&amp;X$3&amp;"*")=1,1,0),0))</f>
        <v>0</v>
      </c>
      <c r="Y102" s="0" t="n">
        <f aca="false">IF(OR(Y$3="",Consolidado!$D102=""),0,IF(ISNUMBER(SEARCH(Y$3,Consolidado!$D102)),IF(COUNTIFS(Consolidado!$AC$5:AC102,Consolidado!$AC102,Consolidado!$D$5:D102,"*"&amp;Y$3&amp;"*")=1,1,0),0))</f>
        <v>0</v>
      </c>
      <c r="Z102" s="0" t="n">
        <f aca="false">IF(OR(Z$3="",Consolidado!$D102=""),0,IF(ISNUMBER(SEARCH(Z$3,Consolidado!$D102)),IF(COUNTIFS(Consolidado!$AC$5:AC102,Consolidado!$AC102,Consolidado!$D$5:D102,"*"&amp;Z$3&amp;"*")=1,1,0),0))</f>
        <v>0</v>
      </c>
      <c r="AA102" s="0" t="n">
        <f aca="false">IF(OR(AA$3="",Consolidado!$D102=""),0,IF(ISNUMBER(SEARCH(AA$3,Consolidado!$D102)),IF(COUNTIFS(Consolidado!$AC$5:AC102,Consolidado!$AC102,Consolidado!$D$5:D102,"*"&amp;AA$3&amp;"*")=1,1,0),0))</f>
        <v>0</v>
      </c>
      <c r="AB102" s="0" t="n">
        <f aca="false">IF(OR(AB$3="",Consolidado!$D102=""),0,IF(ISNUMBER(SEARCH(AB$3,Consolidado!$D102)),IF(COUNTIFS(Consolidado!$AC$5:AC102,Consolidado!$AC102,Consolidado!$D$5:D102,"*"&amp;AB$3&amp;"*")=1,1,0),0))</f>
        <v>0</v>
      </c>
      <c r="AC102" s="0" t="n">
        <f aca="false">IF(OR(AC$3="",Consolidado!$D102=""),0,IF(ISNUMBER(SEARCH(AC$3,Consolidado!$D102)),IF(COUNTIFS(Consolidado!$AC$5:AC102,Consolidado!$AC102,Consolidado!$D$5:D102,"*"&amp;AC$3&amp;"*")=1,1,0),0))</f>
        <v>0</v>
      </c>
      <c r="AD102" s="0" t="n">
        <f aca="false">IF(OR(AD$3="",Consolidado!$D102=""),0,IF(ISNUMBER(SEARCH(AD$3,Consolidado!$D102)),IF(COUNTIFS(Consolidado!$AC$5:AC102,Consolidado!$AC102,Consolidado!$D$5:D102,"*"&amp;AD$3&amp;"*")=1,1,0),0))</f>
        <v>0</v>
      </c>
      <c r="AE102" s="0" t="n">
        <f aca="false">IF(OR(AE$3="",Consolidado!$D102=""),0,IF(ISNUMBER(SEARCH(AE$3,Consolidado!$D102)),IF(COUNTIFS(Consolidado!$AC$5:AC102,Consolidado!$AC102,Consolidado!$D$5:D102,"*"&amp;AE$3&amp;"*")=1,1,0),0))</f>
        <v>0</v>
      </c>
      <c r="AF102" s="0" t="n">
        <f aca="false">IF(OR(AF$3="",Consolidado!$D102=""),0,IF(ISNUMBER(SEARCH(AF$3,Consolidado!$D102)),IF(COUNTIFS(Consolidado!$AC$5:AC102,Consolidado!$AC102,Consolidado!$D$5:D102,"*"&amp;AF$3&amp;"*")=1,1,0),0))</f>
        <v>0</v>
      </c>
      <c r="AG102" s="0" t="n">
        <f aca="false">IF(OR(AG$3="",Consolidado!$D102=""),0,IF(ISNUMBER(SEARCH(AG$3,Consolidado!$D102)),IF(COUNTIFS(Consolidado!$AC$5:AC102,Consolidado!$AC102,Consolidado!$D$5:D102,"*"&amp;AG$3&amp;"*")=1,1,0),0))</f>
        <v>0</v>
      </c>
      <c r="AH102" s="0" t="n">
        <f aca="false">IF(OR(AH$3="",Consolidado!$D102=""),0,IF(ISNUMBER(SEARCH(AH$3,Consolidado!$D102)),IF(COUNTIFS(Consolidado!$AC$5:AC102,Consolidado!$AC102,Consolidado!$D$5:D102,"*"&amp;AH$3&amp;"*")=1,1,0),0))</f>
        <v>0</v>
      </c>
      <c r="AI102" s="0" t="n">
        <f aca="false">IF(OR(AI$3="",Consolidado!$D102=""),0,IF(ISNUMBER(SEARCH(AI$3,Consolidado!$D102)),IF(COUNTIFS(Consolidado!$AC$5:AC102,Consolidado!$AC102,Consolidado!$D$5:D102,"*"&amp;AI$3&amp;"*")=1,1,0),0))</f>
        <v>0</v>
      </c>
      <c r="AJ102" s="0" t="n">
        <f aca="false">IF(OR(AJ$3="",Consolidado!$D102=""),0,IF(ISNUMBER(SEARCH(AJ$3,Consolidado!$D102)),IF(COUNTIFS(Consolidado!$AC$5:AC102,Consolidado!$AC102,Consolidado!$D$5:D102,"*"&amp;AJ$3&amp;"*")=1,1,0),0))</f>
        <v>0</v>
      </c>
      <c r="AK102" s="0" t="n">
        <f aca="false">IF(OR(AK$3="",Consolidado!$D102=""),0,IF(ISNUMBER(SEARCH(AK$3,Consolidado!$D102)),IF(COUNTIFS(Consolidado!$AC$5:AC102,Consolidado!$AC102,Consolidado!$D$5:D102,"*"&amp;AK$3&amp;"*")=1,1,0),0))</f>
        <v>0</v>
      </c>
      <c r="AL102" s="0" t="n">
        <f aca="false">IF(OR(AL$3="",Consolidado!$D102=""),0,IF(ISNUMBER(SEARCH(AL$3,Consolidado!$D102)),IF(COUNTIFS(Consolidado!$AC$5:AC102,Consolidado!$AC102,Consolidado!$D$5:D102,"*"&amp;AL$3&amp;"*")=1,1,0),0))</f>
        <v>0</v>
      </c>
      <c r="AM102" s="0" t="n">
        <f aca="false">IF(OR(AM$3="",Consolidado!$D102=""),0,IF(ISNUMBER(SEARCH(AM$3,Consolidado!$D102)),IF(COUNTIFS(Consolidado!$AC$5:AC102,Consolidado!$AC102,Consolidado!$D$5:D102,"*"&amp;AM$3&amp;"*")=1,1,0),0))</f>
        <v>0</v>
      </c>
      <c r="AN102" s="0" t="n">
        <f aca="false">IF(OR(AN$3="",Consolidado!$D102=""),0,IF(ISNUMBER(SEARCH(AN$3,Consolidado!$D102)),IF(COUNTIFS(Consolidado!$AC$5:AC102,Consolidado!$AC102,Consolidado!$D$5:D102,"*"&amp;AN$3&amp;"*")=1,1,0),0))</f>
        <v>0</v>
      </c>
      <c r="AO102" s="0" t="n">
        <f aca="false">IF(OR(AO$3="",Consolidado!$D102=""),0,IF(ISNUMBER(SEARCH(AO$3,Consolidado!$D102)),IF(COUNTIFS(Consolidado!$AC$5:AC102,Consolidado!$AC102,Consolidado!$D$5:D102,"*"&amp;AO$3&amp;"*")=1,1,0),0))</f>
        <v>0</v>
      </c>
    </row>
    <row r="103" customFormat="false" ht="15" hidden="false" customHeight="false" outlineLevel="0" collapsed="false">
      <c r="B103" s="0" t="n">
        <f aca="false">IF(OR(B$3="",Consolidado!$D103=""),0,IF(ISNUMBER(SEARCH(B$3,Consolidado!$D103)),IF(COUNTIFS(Consolidado!$AC$5:AC103,Consolidado!$AC103,Consolidado!$D$5:D103,"*"&amp;B$3&amp;"*")=1,1,0),0))</f>
        <v>0</v>
      </c>
      <c r="C103" s="0" t="n">
        <f aca="false">IF(OR(C$3="",Consolidado!$D103=""),0,IF(ISNUMBER(SEARCH(C$3,Consolidado!$D103)),IF(COUNTIFS(Consolidado!$AC$5:AC103,Consolidado!$AC103,Consolidado!$D$5:D103,"*"&amp;C$3&amp;"*")=1,1,0),0))</f>
        <v>0</v>
      </c>
      <c r="D103" s="0" t="n">
        <f aca="false">IF(OR(D$3="",Consolidado!$D103=""),0,IF(ISNUMBER(SEARCH(D$3,Consolidado!$D103)),IF(COUNTIFS(Consolidado!$AC$5:AC103,Consolidado!$AC103,Consolidado!$D$5:D103,"*"&amp;D$3&amp;"*")=1,1,0),0))</f>
        <v>0</v>
      </c>
      <c r="E103" s="0" t="n">
        <f aca="false">IF(OR(E$3="",Consolidado!$D103=""),0,IF(ISNUMBER(SEARCH(E$3,Consolidado!$D103)),IF(COUNTIFS(Consolidado!$AC$5:AC103,Consolidado!$AC103,Consolidado!$D$5:D103,"*"&amp;E$3&amp;"*")=1,1,0),0))</f>
        <v>0</v>
      </c>
      <c r="F103" s="0" t="n">
        <f aca="false">IF(OR(F$3="",Consolidado!$D103=""),0,IF(ISNUMBER(SEARCH(F$3,Consolidado!$D103)),IF(COUNTIFS(Consolidado!$AC$5:AC103,Consolidado!$AC103,Consolidado!$D$5:D103,"*"&amp;F$3&amp;"*")=1,1,0),0))</f>
        <v>0</v>
      </c>
      <c r="G103" s="0" t="n">
        <f aca="false">IF(OR(G$3="",Consolidado!$D103=""),0,IF(ISNUMBER(SEARCH(G$3,Consolidado!$D103)),IF(COUNTIFS(Consolidado!$AC$5:AC103,Consolidado!$AC103,Consolidado!$D$5:D103,"*"&amp;G$3&amp;"*")=1,1,0),0))</f>
        <v>0</v>
      </c>
      <c r="H103" s="0" t="n">
        <f aca="false">IF(OR(H$3="",Consolidado!$D103=""),0,IF(ISNUMBER(SEARCH(H$3,Consolidado!$D103)),IF(COUNTIFS(Consolidado!$AC$5:AC103,Consolidado!$AC103,Consolidado!$D$5:D103,"*"&amp;H$3&amp;"*")=1,1,0),0))</f>
        <v>0</v>
      </c>
      <c r="I103" s="0" t="n">
        <f aca="false">IF(OR(I$3="",Consolidado!$D103=""),0,IF(ISNUMBER(SEARCH(I$3,Consolidado!$D103)),IF(COUNTIFS(Consolidado!$AC$5:AC103,Consolidado!$AC103,Consolidado!$D$5:D103,"*"&amp;I$3&amp;"*")=1,1,0),0))</f>
        <v>0</v>
      </c>
      <c r="J103" s="0" t="n">
        <f aca="false">IF(OR(J$3="",Consolidado!$D103=""),0,IF(ISNUMBER(SEARCH(J$3,Consolidado!$D103)),IF(COUNTIFS(Consolidado!$AC$5:AC103,Consolidado!$AC103,Consolidado!$D$5:D103,"*"&amp;J$3&amp;"*")=1,1,0),0))</f>
        <v>0</v>
      </c>
      <c r="K103" s="0" t="n">
        <f aca="false">IF(OR(K$3="",Consolidado!$D103=""),0,IF(ISNUMBER(SEARCH(K$3,Consolidado!$D103)),IF(COUNTIFS(Consolidado!$AC$5:AC103,Consolidado!$AC103,Consolidado!$D$5:D103,"*"&amp;K$3&amp;"*")=1,1,0),0))</f>
        <v>0</v>
      </c>
      <c r="L103" s="0" t="n">
        <f aca="false">IF(OR(L$3="",Consolidado!$D103=""),0,IF(ISNUMBER(SEARCH(L$3,Consolidado!$D103)),IF(COUNTIFS(Consolidado!$AC$5:AC103,Consolidado!$AC103,Consolidado!$D$5:D103,"*"&amp;L$3&amp;"*")=1,1,0),0))</f>
        <v>0</v>
      </c>
      <c r="M103" s="0" t="n">
        <f aca="false">IF(OR(M$3="",Consolidado!$D103=""),0,IF(ISNUMBER(SEARCH(M$3,Consolidado!$D103)),IF(COUNTIFS(Consolidado!$AC$5:AC103,Consolidado!$AC103,Consolidado!$D$5:D103,"*"&amp;M$3&amp;"*")=1,1,0),0))</f>
        <v>0</v>
      </c>
      <c r="N103" s="0" t="n">
        <f aca="false">IF(OR(N$3="",Consolidado!$D103=""),0,IF(ISNUMBER(SEARCH(N$3,Consolidado!$D103)),IF(COUNTIFS(Consolidado!$AC$5:AC103,Consolidado!$AC103,Consolidado!$D$5:D103,"*"&amp;N$3&amp;"*")=1,1,0),0))</f>
        <v>0</v>
      </c>
      <c r="O103" s="0" t="n">
        <f aca="false">IF(OR(O$3="",Consolidado!$D103=""),0,IF(ISNUMBER(SEARCH(O$3,Consolidado!$D103)),IF(COUNTIFS(Consolidado!$AC$5:AC103,Consolidado!$AC103,Consolidado!$D$5:D103,"*"&amp;O$3&amp;"*")=1,1,0),0))</f>
        <v>0</v>
      </c>
      <c r="P103" s="0" t="n">
        <f aca="false">IF(OR(P$3="",Consolidado!$D103=""),0,IF(ISNUMBER(SEARCH(P$3,Consolidado!$D103)),IF(COUNTIFS(Consolidado!$AC$5:AC103,Consolidado!$AC103,Consolidado!$D$5:D103,"*"&amp;P$3&amp;"*")=1,1,0),0))</f>
        <v>0</v>
      </c>
      <c r="Q103" s="0" t="n">
        <f aca="false">IF(OR(Q$3="",Consolidado!$D103=""),0,IF(ISNUMBER(SEARCH(Q$3,Consolidado!$D103)),IF(COUNTIFS(Consolidado!$AC$5:AC103,Consolidado!$AC103,Consolidado!$D$5:D103,"*"&amp;Q$3&amp;"*")=1,1,0),0))</f>
        <v>0</v>
      </c>
      <c r="R103" s="0" t="n">
        <f aca="false">IF(OR(R$3="",Consolidado!$D103=""),0,IF(ISNUMBER(SEARCH(R$3,Consolidado!$D103)),IF(COUNTIFS(Consolidado!$AC$5:AC103,Consolidado!$AC103,Consolidado!$D$5:D103,"*"&amp;R$3&amp;"*")=1,1,0),0))</f>
        <v>0</v>
      </c>
      <c r="S103" s="0" t="n">
        <f aca="false">IF(OR(S$3="",Consolidado!$D103=""),0,IF(ISNUMBER(SEARCH(S$3,Consolidado!$D103)),IF(COUNTIFS(Consolidado!$AC$5:AC103,Consolidado!$AC103,Consolidado!$D$5:D103,"*"&amp;S$3&amp;"*")=1,1,0),0))</f>
        <v>0</v>
      </c>
      <c r="T103" s="0" t="n">
        <f aca="false">IF(OR(T$3="",Consolidado!$D103=""),0,IF(ISNUMBER(SEARCH(T$3,Consolidado!$D103)),IF(COUNTIFS(Consolidado!$AC$5:AC103,Consolidado!$AC103,Consolidado!$D$5:D103,"*"&amp;T$3&amp;"*")=1,1,0),0))</f>
        <v>0</v>
      </c>
      <c r="U103" s="0" t="n">
        <f aca="false">IF(OR(U$3="",Consolidado!$D103=""),0,IF(ISNUMBER(SEARCH(U$3,Consolidado!$D103)),IF(COUNTIFS(Consolidado!$AC$5:AC103,Consolidado!$AC103,Consolidado!$D$5:D103,"*"&amp;U$3&amp;"*")=1,1,0),0))</f>
        <v>0</v>
      </c>
      <c r="V103" s="0" t="n">
        <f aca="false">IF(OR(V$3="",Consolidado!$D103=""),0,IF(ISNUMBER(SEARCH(V$3,Consolidado!$D103)),IF(COUNTIFS(Consolidado!$AC$5:AC103,Consolidado!$AC103,Consolidado!$D$5:D103,"*"&amp;V$3&amp;"*")=1,1,0),0))</f>
        <v>0</v>
      </c>
      <c r="W103" s="0" t="n">
        <f aca="false">IF(OR(W$3="",Consolidado!$D103=""),0,IF(ISNUMBER(SEARCH(W$3,Consolidado!$D103)),IF(COUNTIFS(Consolidado!$AC$5:AC103,Consolidado!$AC103,Consolidado!$D$5:D103,"*"&amp;W$3&amp;"*")=1,1,0),0))</f>
        <v>0</v>
      </c>
      <c r="X103" s="0" t="n">
        <f aca="false">IF(OR(X$3="",Consolidado!$D103=""),0,IF(ISNUMBER(SEARCH(X$3,Consolidado!$D103)),IF(COUNTIFS(Consolidado!$AC$5:AC103,Consolidado!$AC103,Consolidado!$D$5:D103,"*"&amp;X$3&amp;"*")=1,1,0),0))</f>
        <v>0</v>
      </c>
      <c r="Y103" s="0" t="n">
        <f aca="false">IF(OR(Y$3="",Consolidado!$D103=""),0,IF(ISNUMBER(SEARCH(Y$3,Consolidado!$D103)),IF(COUNTIFS(Consolidado!$AC$5:AC103,Consolidado!$AC103,Consolidado!$D$5:D103,"*"&amp;Y$3&amp;"*")=1,1,0),0))</f>
        <v>0</v>
      </c>
      <c r="Z103" s="0" t="n">
        <f aca="false">IF(OR(Z$3="",Consolidado!$D103=""),0,IF(ISNUMBER(SEARCH(Z$3,Consolidado!$D103)),IF(COUNTIFS(Consolidado!$AC$5:AC103,Consolidado!$AC103,Consolidado!$D$5:D103,"*"&amp;Z$3&amp;"*")=1,1,0),0))</f>
        <v>0</v>
      </c>
      <c r="AA103" s="0" t="n">
        <f aca="false">IF(OR(AA$3="",Consolidado!$D103=""),0,IF(ISNUMBER(SEARCH(AA$3,Consolidado!$D103)),IF(COUNTIFS(Consolidado!$AC$5:AC103,Consolidado!$AC103,Consolidado!$D$5:D103,"*"&amp;AA$3&amp;"*")=1,1,0),0))</f>
        <v>0</v>
      </c>
      <c r="AB103" s="0" t="n">
        <f aca="false">IF(OR(AB$3="",Consolidado!$D103=""),0,IF(ISNUMBER(SEARCH(AB$3,Consolidado!$D103)),IF(COUNTIFS(Consolidado!$AC$5:AC103,Consolidado!$AC103,Consolidado!$D$5:D103,"*"&amp;AB$3&amp;"*")=1,1,0),0))</f>
        <v>0</v>
      </c>
      <c r="AC103" s="0" t="n">
        <f aca="false">IF(OR(AC$3="",Consolidado!$D103=""),0,IF(ISNUMBER(SEARCH(AC$3,Consolidado!$D103)),IF(COUNTIFS(Consolidado!$AC$5:AC103,Consolidado!$AC103,Consolidado!$D$5:D103,"*"&amp;AC$3&amp;"*")=1,1,0),0))</f>
        <v>0</v>
      </c>
      <c r="AD103" s="0" t="n">
        <f aca="false">IF(OR(AD$3="",Consolidado!$D103=""),0,IF(ISNUMBER(SEARCH(AD$3,Consolidado!$D103)),IF(COUNTIFS(Consolidado!$AC$5:AC103,Consolidado!$AC103,Consolidado!$D$5:D103,"*"&amp;AD$3&amp;"*")=1,1,0),0))</f>
        <v>0</v>
      </c>
      <c r="AE103" s="0" t="n">
        <f aca="false">IF(OR(AE$3="",Consolidado!$D103=""),0,IF(ISNUMBER(SEARCH(AE$3,Consolidado!$D103)),IF(COUNTIFS(Consolidado!$AC$5:AC103,Consolidado!$AC103,Consolidado!$D$5:D103,"*"&amp;AE$3&amp;"*")=1,1,0),0))</f>
        <v>0</v>
      </c>
      <c r="AF103" s="0" t="n">
        <f aca="false">IF(OR(AF$3="",Consolidado!$D103=""),0,IF(ISNUMBER(SEARCH(AF$3,Consolidado!$D103)),IF(COUNTIFS(Consolidado!$AC$5:AC103,Consolidado!$AC103,Consolidado!$D$5:D103,"*"&amp;AF$3&amp;"*")=1,1,0),0))</f>
        <v>0</v>
      </c>
      <c r="AG103" s="0" t="n">
        <f aca="false">IF(OR(AG$3="",Consolidado!$D103=""),0,IF(ISNUMBER(SEARCH(AG$3,Consolidado!$D103)),IF(COUNTIFS(Consolidado!$AC$5:AC103,Consolidado!$AC103,Consolidado!$D$5:D103,"*"&amp;AG$3&amp;"*")=1,1,0),0))</f>
        <v>0</v>
      </c>
      <c r="AH103" s="0" t="n">
        <f aca="false">IF(OR(AH$3="",Consolidado!$D103=""),0,IF(ISNUMBER(SEARCH(AH$3,Consolidado!$D103)),IF(COUNTIFS(Consolidado!$AC$5:AC103,Consolidado!$AC103,Consolidado!$D$5:D103,"*"&amp;AH$3&amp;"*")=1,1,0),0))</f>
        <v>0</v>
      </c>
      <c r="AI103" s="0" t="n">
        <f aca="false">IF(OR(AI$3="",Consolidado!$D103=""),0,IF(ISNUMBER(SEARCH(AI$3,Consolidado!$D103)),IF(COUNTIFS(Consolidado!$AC$5:AC103,Consolidado!$AC103,Consolidado!$D$5:D103,"*"&amp;AI$3&amp;"*")=1,1,0),0))</f>
        <v>0</v>
      </c>
      <c r="AJ103" s="0" t="n">
        <f aca="false">IF(OR(AJ$3="",Consolidado!$D103=""),0,IF(ISNUMBER(SEARCH(AJ$3,Consolidado!$D103)),IF(COUNTIFS(Consolidado!$AC$5:AC103,Consolidado!$AC103,Consolidado!$D$5:D103,"*"&amp;AJ$3&amp;"*")=1,1,0),0))</f>
        <v>0</v>
      </c>
      <c r="AK103" s="0" t="n">
        <f aca="false">IF(OR(AK$3="",Consolidado!$D103=""),0,IF(ISNUMBER(SEARCH(AK$3,Consolidado!$D103)),IF(COUNTIFS(Consolidado!$AC$5:AC103,Consolidado!$AC103,Consolidado!$D$5:D103,"*"&amp;AK$3&amp;"*")=1,1,0),0))</f>
        <v>0</v>
      </c>
      <c r="AL103" s="0" t="n">
        <f aca="false">IF(OR(AL$3="",Consolidado!$D103=""),0,IF(ISNUMBER(SEARCH(AL$3,Consolidado!$D103)),IF(COUNTIFS(Consolidado!$AC$5:AC103,Consolidado!$AC103,Consolidado!$D$5:D103,"*"&amp;AL$3&amp;"*")=1,1,0),0))</f>
        <v>0</v>
      </c>
      <c r="AM103" s="0" t="n">
        <f aca="false">IF(OR(AM$3="",Consolidado!$D103=""),0,IF(ISNUMBER(SEARCH(AM$3,Consolidado!$D103)),IF(COUNTIFS(Consolidado!$AC$5:AC103,Consolidado!$AC103,Consolidado!$D$5:D103,"*"&amp;AM$3&amp;"*")=1,1,0),0))</f>
        <v>0</v>
      </c>
      <c r="AN103" s="0" t="n">
        <f aca="false">IF(OR(AN$3="",Consolidado!$D103=""),0,IF(ISNUMBER(SEARCH(AN$3,Consolidado!$D103)),IF(COUNTIFS(Consolidado!$AC$5:AC103,Consolidado!$AC103,Consolidado!$D$5:D103,"*"&amp;AN$3&amp;"*")=1,1,0),0))</f>
        <v>0</v>
      </c>
      <c r="AO103" s="0" t="n">
        <f aca="false">IF(OR(AO$3="",Consolidado!$D103=""),0,IF(ISNUMBER(SEARCH(AO$3,Consolidado!$D103)),IF(COUNTIFS(Consolidado!$AC$5:AC103,Consolidado!$AC103,Consolidado!$D$5:D103,"*"&amp;AO$3&amp;"*")=1,1,0),0))</f>
        <v>0</v>
      </c>
    </row>
    <row r="104" customFormat="false" ht="15" hidden="false" customHeight="false" outlineLevel="0" collapsed="false">
      <c r="B104" s="0" t="n">
        <f aca="false">IF(OR(B$3="",Consolidado!$D104=""),0,IF(ISNUMBER(SEARCH(B$3,Consolidado!$D104)),IF(COUNTIFS(Consolidado!$AC$5:AC104,Consolidado!$AC104,Consolidado!$D$5:D104,"*"&amp;B$3&amp;"*")=1,1,0),0))</f>
        <v>0</v>
      </c>
      <c r="C104" s="0" t="n">
        <f aca="false">IF(OR(C$3="",Consolidado!$D104=""),0,IF(ISNUMBER(SEARCH(C$3,Consolidado!$D104)),IF(COUNTIFS(Consolidado!$AC$5:AC104,Consolidado!$AC104,Consolidado!$D$5:D104,"*"&amp;C$3&amp;"*")=1,1,0),0))</f>
        <v>0</v>
      </c>
      <c r="D104" s="0" t="n">
        <f aca="false">IF(OR(D$3="",Consolidado!$D104=""),0,IF(ISNUMBER(SEARCH(D$3,Consolidado!$D104)),IF(COUNTIFS(Consolidado!$AC$5:AC104,Consolidado!$AC104,Consolidado!$D$5:D104,"*"&amp;D$3&amp;"*")=1,1,0),0))</f>
        <v>0</v>
      </c>
      <c r="E104" s="0" t="n">
        <f aca="false">IF(OR(E$3="",Consolidado!$D104=""),0,IF(ISNUMBER(SEARCH(E$3,Consolidado!$D104)),IF(COUNTIFS(Consolidado!$AC$5:AC104,Consolidado!$AC104,Consolidado!$D$5:D104,"*"&amp;E$3&amp;"*")=1,1,0),0))</f>
        <v>0</v>
      </c>
      <c r="F104" s="0" t="n">
        <f aca="false">IF(OR(F$3="",Consolidado!$D104=""),0,IF(ISNUMBER(SEARCH(F$3,Consolidado!$D104)),IF(COUNTIFS(Consolidado!$AC$5:AC104,Consolidado!$AC104,Consolidado!$D$5:D104,"*"&amp;F$3&amp;"*")=1,1,0),0))</f>
        <v>0</v>
      </c>
      <c r="G104" s="0" t="n">
        <f aca="false">IF(OR(G$3="",Consolidado!$D104=""),0,IF(ISNUMBER(SEARCH(G$3,Consolidado!$D104)),IF(COUNTIFS(Consolidado!$AC$5:AC104,Consolidado!$AC104,Consolidado!$D$5:D104,"*"&amp;G$3&amp;"*")=1,1,0),0))</f>
        <v>0</v>
      </c>
      <c r="H104" s="0" t="n">
        <f aca="false">IF(OR(H$3="",Consolidado!$D104=""),0,IF(ISNUMBER(SEARCH(H$3,Consolidado!$D104)),IF(COUNTIFS(Consolidado!$AC$5:AC104,Consolidado!$AC104,Consolidado!$D$5:D104,"*"&amp;H$3&amp;"*")=1,1,0),0))</f>
        <v>0</v>
      </c>
      <c r="I104" s="0" t="n">
        <f aca="false">IF(OR(I$3="",Consolidado!$D104=""),0,IF(ISNUMBER(SEARCH(I$3,Consolidado!$D104)),IF(COUNTIFS(Consolidado!$AC$5:AC104,Consolidado!$AC104,Consolidado!$D$5:D104,"*"&amp;I$3&amp;"*")=1,1,0),0))</f>
        <v>0</v>
      </c>
      <c r="J104" s="0" t="n">
        <f aca="false">IF(OR(J$3="",Consolidado!$D104=""),0,IF(ISNUMBER(SEARCH(J$3,Consolidado!$D104)),IF(COUNTIFS(Consolidado!$AC$5:AC104,Consolidado!$AC104,Consolidado!$D$5:D104,"*"&amp;J$3&amp;"*")=1,1,0),0))</f>
        <v>0</v>
      </c>
      <c r="K104" s="0" t="n">
        <f aca="false">IF(OR(K$3="",Consolidado!$D104=""),0,IF(ISNUMBER(SEARCH(K$3,Consolidado!$D104)),IF(COUNTIFS(Consolidado!$AC$5:AC104,Consolidado!$AC104,Consolidado!$D$5:D104,"*"&amp;K$3&amp;"*")=1,1,0),0))</f>
        <v>0</v>
      </c>
      <c r="L104" s="0" t="n">
        <f aca="false">IF(OR(L$3="",Consolidado!$D104=""),0,IF(ISNUMBER(SEARCH(L$3,Consolidado!$D104)),IF(COUNTIFS(Consolidado!$AC$5:AC104,Consolidado!$AC104,Consolidado!$D$5:D104,"*"&amp;L$3&amp;"*")=1,1,0),0))</f>
        <v>0</v>
      </c>
      <c r="M104" s="0" t="n">
        <f aca="false">IF(OR(M$3="",Consolidado!$D104=""),0,IF(ISNUMBER(SEARCH(M$3,Consolidado!$D104)),IF(COUNTIFS(Consolidado!$AC$5:AC104,Consolidado!$AC104,Consolidado!$D$5:D104,"*"&amp;M$3&amp;"*")=1,1,0),0))</f>
        <v>0</v>
      </c>
      <c r="N104" s="0" t="n">
        <f aca="false">IF(OR(N$3="",Consolidado!$D104=""),0,IF(ISNUMBER(SEARCH(N$3,Consolidado!$D104)),IF(COUNTIFS(Consolidado!$AC$5:AC104,Consolidado!$AC104,Consolidado!$D$5:D104,"*"&amp;N$3&amp;"*")=1,1,0),0))</f>
        <v>0</v>
      </c>
      <c r="O104" s="0" t="n">
        <f aca="false">IF(OR(O$3="",Consolidado!$D104=""),0,IF(ISNUMBER(SEARCH(O$3,Consolidado!$D104)),IF(COUNTIFS(Consolidado!$AC$5:AC104,Consolidado!$AC104,Consolidado!$D$5:D104,"*"&amp;O$3&amp;"*")=1,1,0),0))</f>
        <v>0</v>
      </c>
      <c r="P104" s="0" t="n">
        <f aca="false">IF(OR(P$3="",Consolidado!$D104=""),0,IF(ISNUMBER(SEARCH(P$3,Consolidado!$D104)),IF(COUNTIFS(Consolidado!$AC$5:AC104,Consolidado!$AC104,Consolidado!$D$5:D104,"*"&amp;P$3&amp;"*")=1,1,0),0))</f>
        <v>0</v>
      </c>
      <c r="Q104" s="0" t="n">
        <f aca="false">IF(OR(Q$3="",Consolidado!$D104=""),0,IF(ISNUMBER(SEARCH(Q$3,Consolidado!$D104)),IF(COUNTIFS(Consolidado!$AC$5:AC104,Consolidado!$AC104,Consolidado!$D$5:D104,"*"&amp;Q$3&amp;"*")=1,1,0),0))</f>
        <v>0</v>
      </c>
      <c r="R104" s="0" t="n">
        <f aca="false">IF(OR(R$3="",Consolidado!$D104=""),0,IF(ISNUMBER(SEARCH(R$3,Consolidado!$D104)),IF(COUNTIFS(Consolidado!$AC$5:AC104,Consolidado!$AC104,Consolidado!$D$5:D104,"*"&amp;R$3&amp;"*")=1,1,0),0))</f>
        <v>0</v>
      </c>
      <c r="S104" s="0" t="n">
        <f aca="false">IF(OR(S$3="",Consolidado!$D104=""),0,IF(ISNUMBER(SEARCH(S$3,Consolidado!$D104)),IF(COUNTIFS(Consolidado!$AC$5:AC104,Consolidado!$AC104,Consolidado!$D$5:D104,"*"&amp;S$3&amp;"*")=1,1,0),0))</f>
        <v>0</v>
      </c>
      <c r="T104" s="0" t="n">
        <f aca="false">IF(OR(T$3="",Consolidado!$D104=""),0,IF(ISNUMBER(SEARCH(T$3,Consolidado!$D104)),IF(COUNTIFS(Consolidado!$AC$5:AC104,Consolidado!$AC104,Consolidado!$D$5:D104,"*"&amp;T$3&amp;"*")=1,1,0),0))</f>
        <v>0</v>
      </c>
      <c r="U104" s="0" t="n">
        <f aca="false">IF(OR(U$3="",Consolidado!$D104=""),0,IF(ISNUMBER(SEARCH(U$3,Consolidado!$D104)),IF(COUNTIFS(Consolidado!$AC$5:AC104,Consolidado!$AC104,Consolidado!$D$5:D104,"*"&amp;U$3&amp;"*")=1,1,0),0))</f>
        <v>0</v>
      </c>
      <c r="V104" s="0" t="n">
        <f aca="false">IF(OR(V$3="",Consolidado!$D104=""),0,IF(ISNUMBER(SEARCH(V$3,Consolidado!$D104)),IF(COUNTIFS(Consolidado!$AC$5:AC104,Consolidado!$AC104,Consolidado!$D$5:D104,"*"&amp;V$3&amp;"*")=1,1,0),0))</f>
        <v>0</v>
      </c>
      <c r="W104" s="0" t="n">
        <f aca="false">IF(OR(W$3="",Consolidado!$D104=""),0,IF(ISNUMBER(SEARCH(W$3,Consolidado!$D104)),IF(COUNTIFS(Consolidado!$AC$5:AC104,Consolidado!$AC104,Consolidado!$D$5:D104,"*"&amp;W$3&amp;"*")=1,1,0),0))</f>
        <v>0</v>
      </c>
      <c r="X104" s="0" t="n">
        <f aca="false">IF(OR(X$3="",Consolidado!$D104=""),0,IF(ISNUMBER(SEARCH(X$3,Consolidado!$D104)),IF(COUNTIFS(Consolidado!$AC$5:AC104,Consolidado!$AC104,Consolidado!$D$5:D104,"*"&amp;X$3&amp;"*")=1,1,0),0))</f>
        <v>0</v>
      </c>
      <c r="Y104" s="0" t="n">
        <f aca="false">IF(OR(Y$3="",Consolidado!$D104=""),0,IF(ISNUMBER(SEARCH(Y$3,Consolidado!$D104)),IF(COUNTIFS(Consolidado!$AC$5:AC104,Consolidado!$AC104,Consolidado!$D$5:D104,"*"&amp;Y$3&amp;"*")=1,1,0),0))</f>
        <v>0</v>
      </c>
      <c r="Z104" s="0" t="n">
        <f aca="false">IF(OR(Z$3="",Consolidado!$D104=""),0,IF(ISNUMBER(SEARCH(Z$3,Consolidado!$D104)),IF(COUNTIFS(Consolidado!$AC$5:AC104,Consolidado!$AC104,Consolidado!$D$5:D104,"*"&amp;Z$3&amp;"*")=1,1,0),0))</f>
        <v>0</v>
      </c>
      <c r="AA104" s="0" t="n">
        <f aca="false">IF(OR(AA$3="",Consolidado!$D104=""),0,IF(ISNUMBER(SEARCH(AA$3,Consolidado!$D104)),IF(COUNTIFS(Consolidado!$AC$5:AC104,Consolidado!$AC104,Consolidado!$D$5:D104,"*"&amp;AA$3&amp;"*")=1,1,0),0))</f>
        <v>0</v>
      </c>
      <c r="AB104" s="0" t="n">
        <f aca="false">IF(OR(AB$3="",Consolidado!$D104=""),0,IF(ISNUMBER(SEARCH(AB$3,Consolidado!$D104)),IF(COUNTIFS(Consolidado!$AC$5:AC104,Consolidado!$AC104,Consolidado!$D$5:D104,"*"&amp;AB$3&amp;"*")=1,1,0),0))</f>
        <v>0</v>
      </c>
      <c r="AC104" s="0" t="n">
        <f aca="false">IF(OR(AC$3="",Consolidado!$D104=""),0,IF(ISNUMBER(SEARCH(AC$3,Consolidado!$D104)),IF(COUNTIFS(Consolidado!$AC$5:AC104,Consolidado!$AC104,Consolidado!$D$5:D104,"*"&amp;AC$3&amp;"*")=1,1,0),0))</f>
        <v>0</v>
      </c>
      <c r="AD104" s="0" t="n">
        <f aca="false">IF(OR(AD$3="",Consolidado!$D104=""),0,IF(ISNUMBER(SEARCH(AD$3,Consolidado!$D104)),IF(COUNTIFS(Consolidado!$AC$5:AC104,Consolidado!$AC104,Consolidado!$D$5:D104,"*"&amp;AD$3&amp;"*")=1,1,0),0))</f>
        <v>0</v>
      </c>
      <c r="AE104" s="0" t="n">
        <f aca="false">IF(OR(AE$3="",Consolidado!$D104=""),0,IF(ISNUMBER(SEARCH(AE$3,Consolidado!$D104)),IF(COUNTIFS(Consolidado!$AC$5:AC104,Consolidado!$AC104,Consolidado!$D$5:D104,"*"&amp;AE$3&amp;"*")=1,1,0),0))</f>
        <v>0</v>
      </c>
      <c r="AF104" s="0" t="n">
        <f aca="false">IF(OR(AF$3="",Consolidado!$D104=""),0,IF(ISNUMBER(SEARCH(AF$3,Consolidado!$D104)),IF(COUNTIFS(Consolidado!$AC$5:AC104,Consolidado!$AC104,Consolidado!$D$5:D104,"*"&amp;AF$3&amp;"*")=1,1,0),0))</f>
        <v>0</v>
      </c>
      <c r="AG104" s="0" t="n">
        <f aca="false">IF(OR(AG$3="",Consolidado!$D104=""),0,IF(ISNUMBER(SEARCH(AG$3,Consolidado!$D104)),IF(COUNTIFS(Consolidado!$AC$5:AC104,Consolidado!$AC104,Consolidado!$D$5:D104,"*"&amp;AG$3&amp;"*")=1,1,0),0))</f>
        <v>0</v>
      </c>
      <c r="AH104" s="0" t="n">
        <f aca="false">IF(OR(AH$3="",Consolidado!$D104=""),0,IF(ISNUMBER(SEARCH(AH$3,Consolidado!$D104)),IF(COUNTIFS(Consolidado!$AC$5:AC104,Consolidado!$AC104,Consolidado!$D$5:D104,"*"&amp;AH$3&amp;"*")=1,1,0),0))</f>
        <v>0</v>
      </c>
      <c r="AI104" s="0" t="n">
        <f aca="false">IF(OR(AI$3="",Consolidado!$D104=""),0,IF(ISNUMBER(SEARCH(AI$3,Consolidado!$D104)),IF(COUNTIFS(Consolidado!$AC$5:AC104,Consolidado!$AC104,Consolidado!$D$5:D104,"*"&amp;AI$3&amp;"*")=1,1,0),0))</f>
        <v>0</v>
      </c>
      <c r="AJ104" s="0" t="n">
        <f aca="false">IF(OR(AJ$3="",Consolidado!$D104=""),0,IF(ISNUMBER(SEARCH(AJ$3,Consolidado!$D104)),IF(COUNTIFS(Consolidado!$AC$5:AC104,Consolidado!$AC104,Consolidado!$D$5:D104,"*"&amp;AJ$3&amp;"*")=1,1,0),0))</f>
        <v>0</v>
      </c>
      <c r="AK104" s="0" t="n">
        <f aca="false">IF(OR(AK$3="",Consolidado!$D104=""),0,IF(ISNUMBER(SEARCH(AK$3,Consolidado!$D104)),IF(COUNTIFS(Consolidado!$AC$5:AC104,Consolidado!$AC104,Consolidado!$D$5:D104,"*"&amp;AK$3&amp;"*")=1,1,0),0))</f>
        <v>0</v>
      </c>
      <c r="AL104" s="0" t="n">
        <f aca="false">IF(OR(AL$3="",Consolidado!$D104=""),0,IF(ISNUMBER(SEARCH(AL$3,Consolidado!$D104)),IF(COUNTIFS(Consolidado!$AC$5:AC104,Consolidado!$AC104,Consolidado!$D$5:D104,"*"&amp;AL$3&amp;"*")=1,1,0),0))</f>
        <v>0</v>
      </c>
      <c r="AM104" s="0" t="n">
        <f aca="false">IF(OR(AM$3="",Consolidado!$D104=""),0,IF(ISNUMBER(SEARCH(AM$3,Consolidado!$D104)),IF(COUNTIFS(Consolidado!$AC$5:AC104,Consolidado!$AC104,Consolidado!$D$5:D104,"*"&amp;AM$3&amp;"*")=1,1,0),0))</f>
        <v>0</v>
      </c>
      <c r="AN104" s="0" t="n">
        <f aca="false">IF(OR(AN$3="",Consolidado!$D104=""),0,IF(ISNUMBER(SEARCH(AN$3,Consolidado!$D104)),IF(COUNTIFS(Consolidado!$AC$5:AC104,Consolidado!$AC104,Consolidado!$D$5:D104,"*"&amp;AN$3&amp;"*")=1,1,0),0))</f>
        <v>0</v>
      </c>
      <c r="AO104" s="0" t="n">
        <f aca="false">IF(OR(AO$3="",Consolidado!$D104=""),0,IF(ISNUMBER(SEARCH(AO$3,Consolidado!$D104)),IF(COUNTIFS(Consolidado!$AC$5:AC104,Consolidado!$AC104,Consolidado!$D$5:D104,"*"&amp;AO$3&amp;"*")=1,1,0),0))</f>
        <v>0</v>
      </c>
    </row>
    <row r="105" customFormat="false" ht="15" hidden="false" customHeight="false" outlineLevel="0" collapsed="false">
      <c r="B105" s="0" t="n">
        <f aca="false">IF(OR(B$3="",Consolidado!$D105=""),0,IF(ISNUMBER(SEARCH(B$3,Consolidado!$D105)),IF(COUNTIFS(Consolidado!$AC$5:AC105,Consolidado!$AC105,Consolidado!$D$5:D105,"*"&amp;B$3&amp;"*")=1,1,0),0))</f>
        <v>0</v>
      </c>
      <c r="C105" s="0" t="n">
        <f aca="false">IF(OR(C$3="",Consolidado!$D105=""),0,IF(ISNUMBER(SEARCH(C$3,Consolidado!$D105)),IF(COUNTIFS(Consolidado!$AC$5:AC105,Consolidado!$AC105,Consolidado!$D$5:D105,"*"&amp;C$3&amp;"*")=1,1,0),0))</f>
        <v>0</v>
      </c>
      <c r="D105" s="0" t="n">
        <f aca="false">IF(OR(D$3="",Consolidado!$D105=""),0,IF(ISNUMBER(SEARCH(D$3,Consolidado!$D105)),IF(COUNTIFS(Consolidado!$AC$5:AC105,Consolidado!$AC105,Consolidado!$D$5:D105,"*"&amp;D$3&amp;"*")=1,1,0),0))</f>
        <v>0</v>
      </c>
      <c r="E105" s="0" t="n">
        <f aca="false">IF(OR(E$3="",Consolidado!$D105=""),0,IF(ISNUMBER(SEARCH(E$3,Consolidado!$D105)),IF(COUNTIFS(Consolidado!$AC$5:AC105,Consolidado!$AC105,Consolidado!$D$5:D105,"*"&amp;E$3&amp;"*")=1,1,0),0))</f>
        <v>0</v>
      </c>
      <c r="F105" s="0" t="n">
        <f aca="false">IF(OR(F$3="",Consolidado!$D105=""),0,IF(ISNUMBER(SEARCH(F$3,Consolidado!$D105)),IF(COUNTIFS(Consolidado!$AC$5:AC105,Consolidado!$AC105,Consolidado!$D$5:D105,"*"&amp;F$3&amp;"*")=1,1,0),0))</f>
        <v>0</v>
      </c>
      <c r="G105" s="0" t="n">
        <f aca="false">IF(OR(G$3="",Consolidado!$D105=""),0,IF(ISNUMBER(SEARCH(G$3,Consolidado!$D105)),IF(COUNTIFS(Consolidado!$AC$5:AC105,Consolidado!$AC105,Consolidado!$D$5:D105,"*"&amp;G$3&amp;"*")=1,1,0),0))</f>
        <v>0</v>
      </c>
      <c r="H105" s="0" t="n">
        <f aca="false">IF(OR(H$3="",Consolidado!$D105=""),0,IF(ISNUMBER(SEARCH(H$3,Consolidado!$D105)),IF(COUNTIFS(Consolidado!$AC$5:AC105,Consolidado!$AC105,Consolidado!$D$5:D105,"*"&amp;H$3&amp;"*")=1,1,0),0))</f>
        <v>0</v>
      </c>
      <c r="I105" s="0" t="n">
        <f aca="false">IF(OR(I$3="",Consolidado!$D105=""),0,IF(ISNUMBER(SEARCH(I$3,Consolidado!$D105)),IF(COUNTIFS(Consolidado!$AC$5:AC105,Consolidado!$AC105,Consolidado!$D$5:D105,"*"&amp;I$3&amp;"*")=1,1,0),0))</f>
        <v>0</v>
      </c>
      <c r="J105" s="0" t="n">
        <f aca="false">IF(OR(J$3="",Consolidado!$D105=""),0,IF(ISNUMBER(SEARCH(J$3,Consolidado!$D105)),IF(COUNTIFS(Consolidado!$AC$5:AC105,Consolidado!$AC105,Consolidado!$D$5:D105,"*"&amp;J$3&amp;"*")=1,1,0),0))</f>
        <v>0</v>
      </c>
      <c r="K105" s="0" t="n">
        <f aca="false">IF(OR(K$3="",Consolidado!$D105=""),0,IF(ISNUMBER(SEARCH(K$3,Consolidado!$D105)),IF(COUNTIFS(Consolidado!$AC$5:AC105,Consolidado!$AC105,Consolidado!$D$5:D105,"*"&amp;K$3&amp;"*")=1,1,0),0))</f>
        <v>0</v>
      </c>
      <c r="L105" s="0" t="n">
        <f aca="false">IF(OR(L$3="",Consolidado!$D105=""),0,IF(ISNUMBER(SEARCH(L$3,Consolidado!$D105)),IF(COUNTIFS(Consolidado!$AC$5:AC105,Consolidado!$AC105,Consolidado!$D$5:D105,"*"&amp;L$3&amp;"*")=1,1,0),0))</f>
        <v>0</v>
      </c>
      <c r="M105" s="0" t="n">
        <f aca="false">IF(OR(M$3="",Consolidado!$D105=""),0,IF(ISNUMBER(SEARCH(M$3,Consolidado!$D105)),IF(COUNTIFS(Consolidado!$AC$5:AC105,Consolidado!$AC105,Consolidado!$D$5:D105,"*"&amp;M$3&amp;"*")=1,1,0),0))</f>
        <v>0</v>
      </c>
      <c r="N105" s="0" t="n">
        <f aca="false">IF(OR(N$3="",Consolidado!$D105=""),0,IF(ISNUMBER(SEARCH(N$3,Consolidado!$D105)),IF(COUNTIFS(Consolidado!$AC$5:AC105,Consolidado!$AC105,Consolidado!$D$5:D105,"*"&amp;N$3&amp;"*")=1,1,0),0))</f>
        <v>0</v>
      </c>
      <c r="O105" s="0" t="n">
        <f aca="false">IF(OR(O$3="",Consolidado!$D105=""),0,IF(ISNUMBER(SEARCH(O$3,Consolidado!$D105)),IF(COUNTIFS(Consolidado!$AC$5:AC105,Consolidado!$AC105,Consolidado!$D$5:D105,"*"&amp;O$3&amp;"*")=1,1,0),0))</f>
        <v>0</v>
      </c>
      <c r="P105" s="0" t="n">
        <f aca="false">IF(OR(P$3="",Consolidado!$D105=""),0,IF(ISNUMBER(SEARCH(P$3,Consolidado!$D105)),IF(COUNTIFS(Consolidado!$AC$5:AC105,Consolidado!$AC105,Consolidado!$D$5:D105,"*"&amp;P$3&amp;"*")=1,1,0),0))</f>
        <v>0</v>
      </c>
      <c r="Q105" s="0" t="n">
        <f aca="false">IF(OR(Q$3="",Consolidado!$D105=""),0,IF(ISNUMBER(SEARCH(Q$3,Consolidado!$D105)),IF(COUNTIFS(Consolidado!$AC$5:AC105,Consolidado!$AC105,Consolidado!$D$5:D105,"*"&amp;Q$3&amp;"*")=1,1,0),0))</f>
        <v>0</v>
      </c>
      <c r="R105" s="0" t="n">
        <f aca="false">IF(OR(R$3="",Consolidado!$D105=""),0,IF(ISNUMBER(SEARCH(R$3,Consolidado!$D105)),IF(COUNTIFS(Consolidado!$AC$5:AC105,Consolidado!$AC105,Consolidado!$D$5:D105,"*"&amp;R$3&amp;"*")=1,1,0),0))</f>
        <v>0</v>
      </c>
      <c r="S105" s="0" t="n">
        <f aca="false">IF(OR(S$3="",Consolidado!$D105=""),0,IF(ISNUMBER(SEARCH(S$3,Consolidado!$D105)),IF(COUNTIFS(Consolidado!$AC$5:AC105,Consolidado!$AC105,Consolidado!$D$5:D105,"*"&amp;S$3&amp;"*")=1,1,0),0))</f>
        <v>0</v>
      </c>
      <c r="T105" s="0" t="n">
        <f aca="false">IF(OR(T$3="",Consolidado!$D105=""),0,IF(ISNUMBER(SEARCH(T$3,Consolidado!$D105)),IF(COUNTIFS(Consolidado!$AC$5:AC105,Consolidado!$AC105,Consolidado!$D$5:D105,"*"&amp;T$3&amp;"*")=1,1,0),0))</f>
        <v>0</v>
      </c>
      <c r="U105" s="0" t="n">
        <f aca="false">IF(OR(U$3="",Consolidado!$D105=""),0,IF(ISNUMBER(SEARCH(U$3,Consolidado!$D105)),IF(COUNTIFS(Consolidado!$AC$5:AC105,Consolidado!$AC105,Consolidado!$D$5:D105,"*"&amp;U$3&amp;"*")=1,1,0),0))</f>
        <v>0</v>
      </c>
      <c r="V105" s="0" t="n">
        <f aca="false">IF(OR(V$3="",Consolidado!$D105=""),0,IF(ISNUMBER(SEARCH(V$3,Consolidado!$D105)),IF(COUNTIFS(Consolidado!$AC$5:AC105,Consolidado!$AC105,Consolidado!$D$5:D105,"*"&amp;V$3&amp;"*")=1,1,0),0))</f>
        <v>0</v>
      </c>
      <c r="W105" s="0" t="n">
        <f aca="false">IF(OR(W$3="",Consolidado!$D105=""),0,IF(ISNUMBER(SEARCH(W$3,Consolidado!$D105)),IF(COUNTIFS(Consolidado!$AC$5:AC105,Consolidado!$AC105,Consolidado!$D$5:D105,"*"&amp;W$3&amp;"*")=1,1,0),0))</f>
        <v>0</v>
      </c>
      <c r="X105" s="0" t="n">
        <f aca="false">IF(OR(X$3="",Consolidado!$D105=""),0,IF(ISNUMBER(SEARCH(X$3,Consolidado!$D105)),IF(COUNTIFS(Consolidado!$AC$5:AC105,Consolidado!$AC105,Consolidado!$D$5:D105,"*"&amp;X$3&amp;"*")=1,1,0),0))</f>
        <v>0</v>
      </c>
      <c r="Y105" s="0" t="n">
        <f aca="false">IF(OR(Y$3="",Consolidado!$D105=""),0,IF(ISNUMBER(SEARCH(Y$3,Consolidado!$D105)),IF(COUNTIFS(Consolidado!$AC$5:AC105,Consolidado!$AC105,Consolidado!$D$5:D105,"*"&amp;Y$3&amp;"*")=1,1,0),0))</f>
        <v>0</v>
      </c>
      <c r="Z105" s="0" t="n">
        <f aca="false">IF(OR(Z$3="",Consolidado!$D105=""),0,IF(ISNUMBER(SEARCH(Z$3,Consolidado!$D105)),IF(COUNTIFS(Consolidado!$AC$5:AC105,Consolidado!$AC105,Consolidado!$D$5:D105,"*"&amp;Z$3&amp;"*")=1,1,0),0))</f>
        <v>0</v>
      </c>
      <c r="AA105" s="0" t="n">
        <f aca="false">IF(OR(AA$3="",Consolidado!$D105=""),0,IF(ISNUMBER(SEARCH(AA$3,Consolidado!$D105)),IF(COUNTIFS(Consolidado!$AC$5:AC105,Consolidado!$AC105,Consolidado!$D$5:D105,"*"&amp;AA$3&amp;"*")=1,1,0),0))</f>
        <v>0</v>
      </c>
      <c r="AB105" s="0" t="n">
        <f aca="false">IF(OR(AB$3="",Consolidado!$D105=""),0,IF(ISNUMBER(SEARCH(AB$3,Consolidado!$D105)),IF(COUNTIFS(Consolidado!$AC$5:AC105,Consolidado!$AC105,Consolidado!$D$5:D105,"*"&amp;AB$3&amp;"*")=1,1,0),0))</f>
        <v>0</v>
      </c>
      <c r="AC105" s="0" t="n">
        <f aca="false">IF(OR(AC$3="",Consolidado!$D105=""),0,IF(ISNUMBER(SEARCH(AC$3,Consolidado!$D105)),IF(COUNTIFS(Consolidado!$AC$5:AC105,Consolidado!$AC105,Consolidado!$D$5:D105,"*"&amp;AC$3&amp;"*")=1,1,0),0))</f>
        <v>0</v>
      </c>
      <c r="AD105" s="0" t="n">
        <f aca="false">IF(OR(AD$3="",Consolidado!$D105=""),0,IF(ISNUMBER(SEARCH(AD$3,Consolidado!$D105)),IF(COUNTIFS(Consolidado!$AC$5:AC105,Consolidado!$AC105,Consolidado!$D$5:D105,"*"&amp;AD$3&amp;"*")=1,1,0),0))</f>
        <v>0</v>
      </c>
      <c r="AE105" s="0" t="n">
        <f aca="false">IF(OR(AE$3="",Consolidado!$D105=""),0,IF(ISNUMBER(SEARCH(AE$3,Consolidado!$D105)),IF(COUNTIFS(Consolidado!$AC$5:AC105,Consolidado!$AC105,Consolidado!$D$5:D105,"*"&amp;AE$3&amp;"*")=1,1,0),0))</f>
        <v>0</v>
      </c>
      <c r="AF105" s="0" t="n">
        <f aca="false">IF(OR(AF$3="",Consolidado!$D105=""),0,IF(ISNUMBER(SEARCH(AF$3,Consolidado!$D105)),IF(COUNTIFS(Consolidado!$AC$5:AC105,Consolidado!$AC105,Consolidado!$D$5:D105,"*"&amp;AF$3&amp;"*")=1,1,0),0))</f>
        <v>0</v>
      </c>
      <c r="AG105" s="0" t="n">
        <f aca="false">IF(OR(AG$3="",Consolidado!$D105=""),0,IF(ISNUMBER(SEARCH(AG$3,Consolidado!$D105)),IF(COUNTIFS(Consolidado!$AC$5:AC105,Consolidado!$AC105,Consolidado!$D$5:D105,"*"&amp;AG$3&amp;"*")=1,1,0),0))</f>
        <v>0</v>
      </c>
      <c r="AH105" s="0" t="n">
        <f aca="false">IF(OR(AH$3="",Consolidado!$D105=""),0,IF(ISNUMBER(SEARCH(AH$3,Consolidado!$D105)),IF(COUNTIFS(Consolidado!$AC$5:AC105,Consolidado!$AC105,Consolidado!$D$5:D105,"*"&amp;AH$3&amp;"*")=1,1,0),0))</f>
        <v>0</v>
      </c>
      <c r="AI105" s="0" t="n">
        <f aca="false">IF(OR(AI$3="",Consolidado!$D105=""),0,IF(ISNUMBER(SEARCH(AI$3,Consolidado!$D105)),IF(COUNTIFS(Consolidado!$AC$5:AC105,Consolidado!$AC105,Consolidado!$D$5:D105,"*"&amp;AI$3&amp;"*")=1,1,0),0))</f>
        <v>0</v>
      </c>
      <c r="AJ105" s="0" t="n">
        <f aca="false">IF(OR(AJ$3="",Consolidado!$D105=""),0,IF(ISNUMBER(SEARCH(AJ$3,Consolidado!$D105)),IF(COUNTIFS(Consolidado!$AC$5:AC105,Consolidado!$AC105,Consolidado!$D$5:D105,"*"&amp;AJ$3&amp;"*")=1,1,0),0))</f>
        <v>0</v>
      </c>
      <c r="AK105" s="0" t="n">
        <f aca="false">IF(OR(AK$3="",Consolidado!$D105=""),0,IF(ISNUMBER(SEARCH(AK$3,Consolidado!$D105)),IF(COUNTIFS(Consolidado!$AC$5:AC105,Consolidado!$AC105,Consolidado!$D$5:D105,"*"&amp;AK$3&amp;"*")=1,1,0),0))</f>
        <v>0</v>
      </c>
      <c r="AL105" s="0" t="n">
        <f aca="false">IF(OR(AL$3="",Consolidado!$D105=""),0,IF(ISNUMBER(SEARCH(AL$3,Consolidado!$D105)),IF(COUNTIFS(Consolidado!$AC$5:AC105,Consolidado!$AC105,Consolidado!$D$5:D105,"*"&amp;AL$3&amp;"*")=1,1,0),0))</f>
        <v>0</v>
      </c>
      <c r="AM105" s="0" t="n">
        <f aca="false">IF(OR(AM$3="",Consolidado!$D105=""),0,IF(ISNUMBER(SEARCH(AM$3,Consolidado!$D105)),IF(COUNTIFS(Consolidado!$AC$5:AC105,Consolidado!$AC105,Consolidado!$D$5:D105,"*"&amp;AM$3&amp;"*")=1,1,0),0))</f>
        <v>0</v>
      </c>
      <c r="AN105" s="0" t="n">
        <f aca="false">IF(OR(AN$3="",Consolidado!$D105=""),0,IF(ISNUMBER(SEARCH(AN$3,Consolidado!$D105)),IF(COUNTIFS(Consolidado!$AC$5:AC105,Consolidado!$AC105,Consolidado!$D$5:D105,"*"&amp;AN$3&amp;"*")=1,1,0),0))</f>
        <v>0</v>
      </c>
      <c r="AO105" s="0" t="n">
        <f aca="false">IF(OR(AO$3="",Consolidado!$D105=""),0,IF(ISNUMBER(SEARCH(AO$3,Consolidado!$D105)),IF(COUNTIFS(Consolidado!$AC$5:AC105,Consolidado!$AC105,Consolidado!$D$5:D105,"*"&amp;AO$3&amp;"*")=1,1,0),0))</f>
        <v>0</v>
      </c>
    </row>
    <row r="106" customFormat="false" ht="15" hidden="false" customHeight="false" outlineLevel="0" collapsed="false">
      <c r="B106" s="0" t="n">
        <f aca="false">IF(OR(B$3="",Consolidado!$D106=""),0,IF(ISNUMBER(SEARCH(B$3,Consolidado!$D106)),IF(COUNTIFS(Consolidado!$AC$5:AC106,Consolidado!$AC106,Consolidado!$D$5:D106,"*"&amp;B$3&amp;"*")=1,1,0),0))</f>
        <v>0</v>
      </c>
      <c r="C106" s="0" t="n">
        <f aca="false">IF(OR(C$3="",Consolidado!$D106=""),0,IF(ISNUMBER(SEARCH(C$3,Consolidado!$D106)),IF(COUNTIFS(Consolidado!$AC$5:AC106,Consolidado!$AC106,Consolidado!$D$5:D106,"*"&amp;C$3&amp;"*")=1,1,0),0))</f>
        <v>0</v>
      </c>
      <c r="D106" s="0" t="n">
        <f aca="false">IF(OR(D$3="",Consolidado!$D106=""),0,IF(ISNUMBER(SEARCH(D$3,Consolidado!$D106)),IF(COUNTIFS(Consolidado!$AC$5:AC106,Consolidado!$AC106,Consolidado!$D$5:D106,"*"&amp;D$3&amp;"*")=1,1,0),0))</f>
        <v>0</v>
      </c>
      <c r="E106" s="0" t="n">
        <f aca="false">IF(OR(E$3="",Consolidado!$D106=""),0,IF(ISNUMBER(SEARCH(E$3,Consolidado!$D106)),IF(COUNTIFS(Consolidado!$AC$5:AC106,Consolidado!$AC106,Consolidado!$D$5:D106,"*"&amp;E$3&amp;"*")=1,1,0),0))</f>
        <v>0</v>
      </c>
      <c r="F106" s="0" t="n">
        <f aca="false">IF(OR(F$3="",Consolidado!$D106=""),0,IF(ISNUMBER(SEARCH(F$3,Consolidado!$D106)),IF(COUNTIFS(Consolidado!$AC$5:AC106,Consolidado!$AC106,Consolidado!$D$5:D106,"*"&amp;F$3&amp;"*")=1,1,0),0))</f>
        <v>0</v>
      </c>
      <c r="G106" s="0" t="n">
        <f aca="false">IF(OR(G$3="",Consolidado!$D106=""),0,IF(ISNUMBER(SEARCH(G$3,Consolidado!$D106)),IF(COUNTIFS(Consolidado!$AC$5:AC106,Consolidado!$AC106,Consolidado!$D$5:D106,"*"&amp;G$3&amp;"*")=1,1,0),0))</f>
        <v>0</v>
      </c>
      <c r="H106" s="0" t="n">
        <f aca="false">IF(OR(H$3="",Consolidado!$D106=""),0,IF(ISNUMBER(SEARCH(H$3,Consolidado!$D106)),IF(COUNTIFS(Consolidado!$AC$5:AC106,Consolidado!$AC106,Consolidado!$D$5:D106,"*"&amp;H$3&amp;"*")=1,1,0),0))</f>
        <v>0</v>
      </c>
      <c r="I106" s="0" t="n">
        <f aca="false">IF(OR(I$3="",Consolidado!$D106=""),0,IF(ISNUMBER(SEARCH(I$3,Consolidado!$D106)),IF(COUNTIFS(Consolidado!$AC$5:AC106,Consolidado!$AC106,Consolidado!$D$5:D106,"*"&amp;I$3&amp;"*")=1,1,0),0))</f>
        <v>0</v>
      </c>
      <c r="J106" s="0" t="n">
        <f aca="false">IF(OR(J$3="",Consolidado!$D106=""),0,IF(ISNUMBER(SEARCH(J$3,Consolidado!$D106)),IF(COUNTIFS(Consolidado!$AC$5:AC106,Consolidado!$AC106,Consolidado!$D$5:D106,"*"&amp;J$3&amp;"*")=1,1,0),0))</f>
        <v>0</v>
      </c>
      <c r="K106" s="0" t="n">
        <f aca="false">IF(OR(K$3="",Consolidado!$D106=""),0,IF(ISNUMBER(SEARCH(K$3,Consolidado!$D106)),IF(COUNTIFS(Consolidado!$AC$5:AC106,Consolidado!$AC106,Consolidado!$D$5:D106,"*"&amp;K$3&amp;"*")=1,1,0),0))</f>
        <v>0</v>
      </c>
      <c r="L106" s="0" t="n">
        <f aca="false">IF(OR(L$3="",Consolidado!$D106=""),0,IF(ISNUMBER(SEARCH(L$3,Consolidado!$D106)),IF(COUNTIFS(Consolidado!$AC$5:AC106,Consolidado!$AC106,Consolidado!$D$5:D106,"*"&amp;L$3&amp;"*")=1,1,0),0))</f>
        <v>0</v>
      </c>
      <c r="M106" s="0" t="n">
        <f aca="false">IF(OR(M$3="",Consolidado!$D106=""),0,IF(ISNUMBER(SEARCH(M$3,Consolidado!$D106)),IF(COUNTIFS(Consolidado!$AC$5:AC106,Consolidado!$AC106,Consolidado!$D$5:D106,"*"&amp;M$3&amp;"*")=1,1,0),0))</f>
        <v>0</v>
      </c>
      <c r="N106" s="0" t="n">
        <f aca="false">IF(OR(N$3="",Consolidado!$D106=""),0,IF(ISNUMBER(SEARCH(N$3,Consolidado!$D106)),IF(COUNTIFS(Consolidado!$AC$5:AC106,Consolidado!$AC106,Consolidado!$D$5:D106,"*"&amp;N$3&amp;"*")=1,1,0),0))</f>
        <v>0</v>
      </c>
      <c r="O106" s="0" t="n">
        <f aca="false">IF(OR(O$3="",Consolidado!$D106=""),0,IF(ISNUMBER(SEARCH(O$3,Consolidado!$D106)),IF(COUNTIFS(Consolidado!$AC$5:AC106,Consolidado!$AC106,Consolidado!$D$5:D106,"*"&amp;O$3&amp;"*")=1,1,0),0))</f>
        <v>0</v>
      </c>
      <c r="P106" s="0" t="n">
        <f aca="false">IF(OR(P$3="",Consolidado!$D106=""),0,IF(ISNUMBER(SEARCH(P$3,Consolidado!$D106)),IF(COUNTIFS(Consolidado!$AC$5:AC106,Consolidado!$AC106,Consolidado!$D$5:D106,"*"&amp;P$3&amp;"*")=1,1,0),0))</f>
        <v>0</v>
      </c>
      <c r="Q106" s="0" t="n">
        <f aca="false">IF(OR(Q$3="",Consolidado!$D106=""),0,IF(ISNUMBER(SEARCH(Q$3,Consolidado!$D106)),IF(COUNTIFS(Consolidado!$AC$5:AC106,Consolidado!$AC106,Consolidado!$D$5:D106,"*"&amp;Q$3&amp;"*")=1,1,0),0))</f>
        <v>0</v>
      </c>
      <c r="R106" s="0" t="n">
        <f aca="false">IF(OR(R$3="",Consolidado!$D106=""),0,IF(ISNUMBER(SEARCH(R$3,Consolidado!$D106)),IF(COUNTIFS(Consolidado!$AC$5:AC106,Consolidado!$AC106,Consolidado!$D$5:D106,"*"&amp;R$3&amp;"*")=1,1,0),0))</f>
        <v>0</v>
      </c>
      <c r="S106" s="0" t="n">
        <f aca="false">IF(OR(S$3="",Consolidado!$D106=""),0,IF(ISNUMBER(SEARCH(S$3,Consolidado!$D106)),IF(COUNTIFS(Consolidado!$AC$5:AC106,Consolidado!$AC106,Consolidado!$D$5:D106,"*"&amp;S$3&amp;"*")=1,1,0),0))</f>
        <v>0</v>
      </c>
      <c r="T106" s="0" t="n">
        <f aca="false">IF(OR(T$3="",Consolidado!$D106=""),0,IF(ISNUMBER(SEARCH(T$3,Consolidado!$D106)),IF(COUNTIFS(Consolidado!$AC$5:AC106,Consolidado!$AC106,Consolidado!$D$5:D106,"*"&amp;T$3&amp;"*")=1,1,0),0))</f>
        <v>0</v>
      </c>
      <c r="U106" s="0" t="n">
        <f aca="false">IF(OR(U$3="",Consolidado!$D106=""),0,IF(ISNUMBER(SEARCH(U$3,Consolidado!$D106)),IF(COUNTIFS(Consolidado!$AC$5:AC106,Consolidado!$AC106,Consolidado!$D$5:D106,"*"&amp;U$3&amp;"*")=1,1,0),0))</f>
        <v>0</v>
      </c>
      <c r="V106" s="0" t="n">
        <f aca="false">IF(OR(V$3="",Consolidado!$D106=""),0,IF(ISNUMBER(SEARCH(V$3,Consolidado!$D106)),IF(COUNTIFS(Consolidado!$AC$5:AC106,Consolidado!$AC106,Consolidado!$D$5:D106,"*"&amp;V$3&amp;"*")=1,1,0),0))</f>
        <v>0</v>
      </c>
      <c r="W106" s="0" t="n">
        <f aca="false">IF(OR(W$3="",Consolidado!$D106=""),0,IF(ISNUMBER(SEARCH(W$3,Consolidado!$D106)),IF(COUNTIFS(Consolidado!$AC$5:AC106,Consolidado!$AC106,Consolidado!$D$5:D106,"*"&amp;W$3&amp;"*")=1,1,0),0))</f>
        <v>0</v>
      </c>
      <c r="X106" s="0" t="n">
        <f aca="false">IF(OR(X$3="",Consolidado!$D106=""),0,IF(ISNUMBER(SEARCH(X$3,Consolidado!$D106)),IF(COUNTIFS(Consolidado!$AC$5:AC106,Consolidado!$AC106,Consolidado!$D$5:D106,"*"&amp;X$3&amp;"*")=1,1,0),0))</f>
        <v>0</v>
      </c>
      <c r="Y106" s="0" t="n">
        <f aca="false">IF(OR(Y$3="",Consolidado!$D106=""),0,IF(ISNUMBER(SEARCH(Y$3,Consolidado!$D106)),IF(COUNTIFS(Consolidado!$AC$5:AC106,Consolidado!$AC106,Consolidado!$D$5:D106,"*"&amp;Y$3&amp;"*")=1,1,0),0))</f>
        <v>0</v>
      </c>
      <c r="Z106" s="0" t="n">
        <f aca="false">IF(OR(Z$3="",Consolidado!$D106=""),0,IF(ISNUMBER(SEARCH(Z$3,Consolidado!$D106)),IF(COUNTIFS(Consolidado!$AC$5:AC106,Consolidado!$AC106,Consolidado!$D$5:D106,"*"&amp;Z$3&amp;"*")=1,1,0),0))</f>
        <v>0</v>
      </c>
      <c r="AA106" s="0" t="n">
        <f aca="false">IF(OR(AA$3="",Consolidado!$D106=""),0,IF(ISNUMBER(SEARCH(AA$3,Consolidado!$D106)),IF(COUNTIFS(Consolidado!$AC$5:AC106,Consolidado!$AC106,Consolidado!$D$5:D106,"*"&amp;AA$3&amp;"*")=1,1,0),0))</f>
        <v>0</v>
      </c>
      <c r="AB106" s="0" t="n">
        <f aca="false">IF(OR(AB$3="",Consolidado!$D106=""),0,IF(ISNUMBER(SEARCH(AB$3,Consolidado!$D106)),IF(COUNTIFS(Consolidado!$AC$5:AC106,Consolidado!$AC106,Consolidado!$D$5:D106,"*"&amp;AB$3&amp;"*")=1,1,0),0))</f>
        <v>0</v>
      </c>
      <c r="AC106" s="0" t="n">
        <f aca="false">IF(OR(AC$3="",Consolidado!$D106=""),0,IF(ISNUMBER(SEARCH(AC$3,Consolidado!$D106)),IF(COUNTIFS(Consolidado!$AC$5:AC106,Consolidado!$AC106,Consolidado!$D$5:D106,"*"&amp;AC$3&amp;"*")=1,1,0),0))</f>
        <v>0</v>
      </c>
      <c r="AD106" s="0" t="n">
        <f aca="false">IF(OR(AD$3="",Consolidado!$D106=""),0,IF(ISNUMBER(SEARCH(AD$3,Consolidado!$D106)),IF(COUNTIFS(Consolidado!$AC$5:AC106,Consolidado!$AC106,Consolidado!$D$5:D106,"*"&amp;AD$3&amp;"*")=1,1,0),0))</f>
        <v>0</v>
      </c>
      <c r="AE106" s="0" t="n">
        <f aca="false">IF(OR(AE$3="",Consolidado!$D106=""),0,IF(ISNUMBER(SEARCH(AE$3,Consolidado!$D106)),IF(COUNTIFS(Consolidado!$AC$5:AC106,Consolidado!$AC106,Consolidado!$D$5:D106,"*"&amp;AE$3&amp;"*")=1,1,0),0))</f>
        <v>0</v>
      </c>
      <c r="AF106" s="0" t="n">
        <f aca="false">IF(OR(AF$3="",Consolidado!$D106=""),0,IF(ISNUMBER(SEARCH(AF$3,Consolidado!$D106)),IF(COUNTIFS(Consolidado!$AC$5:AC106,Consolidado!$AC106,Consolidado!$D$5:D106,"*"&amp;AF$3&amp;"*")=1,1,0),0))</f>
        <v>0</v>
      </c>
      <c r="AG106" s="0" t="n">
        <f aca="false">IF(OR(AG$3="",Consolidado!$D106=""),0,IF(ISNUMBER(SEARCH(AG$3,Consolidado!$D106)),IF(COUNTIFS(Consolidado!$AC$5:AC106,Consolidado!$AC106,Consolidado!$D$5:D106,"*"&amp;AG$3&amp;"*")=1,1,0),0))</f>
        <v>0</v>
      </c>
      <c r="AH106" s="0" t="n">
        <f aca="false">IF(OR(AH$3="",Consolidado!$D106=""),0,IF(ISNUMBER(SEARCH(AH$3,Consolidado!$D106)),IF(COUNTIFS(Consolidado!$AC$5:AC106,Consolidado!$AC106,Consolidado!$D$5:D106,"*"&amp;AH$3&amp;"*")=1,1,0),0))</f>
        <v>0</v>
      </c>
      <c r="AI106" s="0" t="n">
        <f aca="false">IF(OR(AI$3="",Consolidado!$D106=""),0,IF(ISNUMBER(SEARCH(AI$3,Consolidado!$D106)),IF(COUNTIFS(Consolidado!$AC$5:AC106,Consolidado!$AC106,Consolidado!$D$5:D106,"*"&amp;AI$3&amp;"*")=1,1,0),0))</f>
        <v>0</v>
      </c>
      <c r="AJ106" s="0" t="n">
        <f aca="false">IF(OR(AJ$3="",Consolidado!$D106=""),0,IF(ISNUMBER(SEARCH(AJ$3,Consolidado!$D106)),IF(COUNTIFS(Consolidado!$AC$5:AC106,Consolidado!$AC106,Consolidado!$D$5:D106,"*"&amp;AJ$3&amp;"*")=1,1,0),0))</f>
        <v>0</v>
      </c>
      <c r="AK106" s="0" t="n">
        <f aca="false">IF(OR(AK$3="",Consolidado!$D106=""),0,IF(ISNUMBER(SEARCH(AK$3,Consolidado!$D106)),IF(COUNTIFS(Consolidado!$AC$5:AC106,Consolidado!$AC106,Consolidado!$D$5:D106,"*"&amp;AK$3&amp;"*")=1,1,0),0))</f>
        <v>0</v>
      </c>
      <c r="AL106" s="0" t="n">
        <f aca="false">IF(OR(AL$3="",Consolidado!$D106=""),0,IF(ISNUMBER(SEARCH(AL$3,Consolidado!$D106)),IF(COUNTIFS(Consolidado!$AC$5:AC106,Consolidado!$AC106,Consolidado!$D$5:D106,"*"&amp;AL$3&amp;"*")=1,1,0),0))</f>
        <v>0</v>
      </c>
      <c r="AM106" s="0" t="n">
        <f aca="false">IF(OR(AM$3="",Consolidado!$D106=""),0,IF(ISNUMBER(SEARCH(AM$3,Consolidado!$D106)),IF(COUNTIFS(Consolidado!$AC$5:AC106,Consolidado!$AC106,Consolidado!$D$5:D106,"*"&amp;AM$3&amp;"*")=1,1,0),0))</f>
        <v>0</v>
      </c>
      <c r="AN106" s="0" t="n">
        <f aca="false">IF(OR(AN$3="",Consolidado!$D106=""),0,IF(ISNUMBER(SEARCH(AN$3,Consolidado!$D106)),IF(COUNTIFS(Consolidado!$AC$5:AC106,Consolidado!$AC106,Consolidado!$D$5:D106,"*"&amp;AN$3&amp;"*")=1,1,0),0))</f>
        <v>0</v>
      </c>
      <c r="AO106" s="0" t="n">
        <f aca="false">IF(OR(AO$3="",Consolidado!$D106=""),0,IF(ISNUMBER(SEARCH(AO$3,Consolidado!$D106)),IF(COUNTIFS(Consolidado!$AC$5:AC106,Consolidado!$AC106,Consolidado!$D$5:D106,"*"&amp;AO$3&amp;"*")=1,1,0),0))</f>
        <v>0</v>
      </c>
    </row>
    <row r="107" customFormat="false" ht="15" hidden="false" customHeight="false" outlineLevel="0" collapsed="false">
      <c r="B107" s="0" t="n">
        <f aca="false">IF(OR(B$3="",Consolidado!$D107=""),0,IF(ISNUMBER(SEARCH(B$3,Consolidado!$D107)),IF(COUNTIFS(Consolidado!$AC$5:AC107,Consolidado!$AC107,Consolidado!$D$5:D107,"*"&amp;B$3&amp;"*")=1,1,0),0))</f>
        <v>0</v>
      </c>
      <c r="C107" s="0" t="n">
        <f aca="false">IF(OR(C$3="",Consolidado!$D107=""),0,IF(ISNUMBER(SEARCH(C$3,Consolidado!$D107)),IF(COUNTIFS(Consolidado!$AC$5:AC107,Consolidado!$AC107,Consolidado!$D$5:D107,"*"&amp;C$3&amp;"*")=1,1,0),0))</f>
        <v>0</v>
      </c>
      <c r="D107" s="0" t="n">
        <f aca="false">IF(OR(D$3="",Consolidado!$D107=""),0,IF(ISNUMBER(SEARCH(D$3,Consolidado!$D107)),IF(COUNTIFS(Consolidado!$AC$5:AC107,Consolidado!$AC107,Consolidado!$D$5:D107,"*"&amp;D$3&amp;"*")=1,1,0),0))</f>
        <v>0</v>
      </c>
      <c r="E107" s="0" t="n">
        <f aca="false">IF(OR(E$3="",Consolidado!$D107=""),0,IF(ISNUMBER(SEARCH(E$3,Consolidado!$D107)),IF(COUNTIFS(Consolidado!$AC$5:AC107,Consolidado!$AC107,Consolidado!$D$5:D107,"*"&amp;E$3&amp;"*")=1,1,0),0))</f>
        <v>0</v>
      </c>
      <c r="F107" s="0" t="n">
        <f aca="false">IF(OR(F$3="",Consolidado!$D107=""),0,IF(ISNUMBER(SEARCH(F$3,Consolidado!$D107)),IF(COUNTIFS(Consolidado!$AC$5:AC107,Consolidado!$AC107,Consolidado!$D$5:D107,"*"&amp;F$3&amp;"*")=1,1,0),0))</f>
        <v>0</v>
      </c>
      <c r="G107" s="0" t="n">
        <f aca="false">IF(OR(G$3="",Consolidado!$D107=""),0,IF(ISNUMBER(SEARCH(G$3,Consolidado!$D107)),IF(COUNTIFS(Consolidado!$AC$5:AC107,Consolidado!$AC107,Consolidado!$D$5:D107,"*"&amp;G$3&amp;"*")=1,1,0),0))</f>
        <v>0</v>
      </c>
      <c r="H107" s="0" t="n">
        <f aca="false">IF(OR(H$3="",Consolidado!$D107=""),0,IF(ISNUMBER(SEARCH(H$3,Consolidado!$D107)),IF(COUNTIFS(Consolidado!$AC$5:AC107,Consolidado!$AC107,Consolidado!$D$5:D107,"*"&amp;H$3&amp;"*")=1,1,0),0))</f>
        <v>0</v>
      </c>
      <c r="I107" s="0" t="n">
        <f aca="false">IF(OR(I$3="",Consolidado!$D107=""),0,IF(ISNUMBER(SEARCH(I$3,Consolidado!$D107)),IF(COUNTIFS(Consolidado!$AC$5:AC107,Consolidado!$AC107,Consolidado!$D$5:D107,"*"&amp;I$3&amp;"*")=1,1,0),0))</f>
        <v>0</v>
      </c>
      <c r="J107" s="0" t="n">
        <f aca="false">IF(OR(J$3="",Consolidado!$D107=""),0,IF(ISNUMBER(SEARCH(J$3,Consolidado!$D107)),IF(COUNTIFS(Consolidado!$AC$5:AC107,Consolidado!$AC107,Consolidado!$D$5:D107,"*"&amp;J$3&amp;"*")=1,1,0),0))</f>
        <v>0</v>
      </c>
      <c r="K107" s="0" t="n">
        <f aca="false">IF(OR(K$3="",Consolidado!$D107=""),0,IF(ISNUMBER(SEARCH(K$3,Consolidado!$D107)),IF(COUNTIFS(Consolidado!$AC$5:AC107,Consolidado!$AC107,Consolidado!$D$5:D107,"*"&amp;K$3&amp;"*")=1,1,0),0))</f>
        <v>0</v>
      </c>
      <c r="L107" s="0" t="n">
        <f aca="false">IF(OR(L$3="",Consolidado!$D107=""),0,IF(ISNUMBER(SEARCH(L$3,Consolidado!$D107)),IF(COUNTIFS(Consolidado!$AC$5:AC107,Consolidado!$AC107,Consolidado!$D$5:D107,"*"&amp;L$3&amp;"*")=1,1,0),0))</f>
        <v>0</v>
      </c>
      <c r="M107" s="0" t="n">
        <f aca="false">IF(OR(M$3="",Consolidado!$D107=""),0,IF(ISNUMBER(SEARCH(M$3,Consolidado!$D107)),IF(COUNTIFS(Consolidado!$AC$5:AC107,Consolidado!$AC107,Consolidado!$D$5:D107,"*"&amp;M$3&amp;"*")=1,1,0),0))</f>
        <v>0</v>
      </c>
      <c r="N107" s="0" t="n">
        <f aca="false">IF(OR(N$3="",Consolidado!$D107=""),0,IF(ISNUMBER(SEARCH(N$3,Consolidado!$D107)),IF(COUNTIFS(Consolidado!$AC$5:AC107,Consolidado!$AC107,Consolidado!$D$5:D107,"*"&amp;N$3&amp;"*")=1,1,0),0))</f>
        <v>0</v>
      </c>
      <c r="O107" s="0" t="n">
        <f aca="false">IF(OR(O$3="",Consolidado!$D107=""),0,IF(ISNUMBER(SEARCH(O$3,Consolidado!$D107)),IF(COUNTIFS(Consolidado!$AC$5:AC107,Consolidado!$AC107,Consolidado!$D$5:D107,"*"&amp;O$3&amp;"*")=1,1,0),0))</f>
        <v>0</v>
      </c>
      <c r="P107" s="0" t="n">
        <f aca="false">IF(OR(P$3="",Consolidado!$D107=""),0,IF(ISNUMBER(SEARCH(P$3,Consolidado!$D107)),IF(COUNTIFS(Consolidado!$AC$5:AC107,Consolidado!$AC107,Consolidado!$D$5:D107,"*"&amp;P$3&amp;"*")=1,1,0),0))</f>
        <v>0</v>
      </c>
      <c r="Q107" s="0" t="n">
        <f aca="false">IF(OR(Q$3="",Consolidado!$D107=""),0,IF(ISNUMBER(SEARCH(Q$3,Consolidado!$D107)),IF(COUNTIFS(Consolidado!$AC$5:AC107,Consolidado!$AC107,Consolidado!$D$5:D107,"*"&amp;Q$3&amp;"*")=1,1,0),0))</f>
        <v>0</v>
      </c>
      <c r="R107" s="0" t="n">
        <f aca="false">IF(OR(R$3="",Consolidado!$D107=""),0,IF(ISNUMBER(SEARCH(R$3,Consolidado!$D107)),IF(COUNTIFS(Consolidado!$AC$5:AC107,Consolidado!$AC107,Consolidado!$D$5:D107,"*"&amp;R$3&amp;"*")=1,1,0),0))</f>
        <v>0</v>
      </c>
      <c r="S107" s="0" t="n">
        <f aca="false">IF(OR(S$3="",Consolidado!$D107=""),0,IF(ISNUMBER(SEARCH(S$3,Consolidado!$D107)),IF(COUNTIFS(Consolidado!$AC$5:AC107,Consolidado!$AC107,Consolidado!$D$5:D107,"*"&amp;S$3&amp;"*")=1,1,0),0))</f>
        <v>0</v>
      </c>
      <c r="T107" s="0" t="n">
        <f aca="false">IF(OR(T$3="",Consolidado!$D107=""),0,IF(ISNUMBER(SEARCH(T$3,Consolidado!$D107)),IF(COUNTIFS(Consolidado!$AC$5:AC107,Consolidado!$AC107,Consolidado!$D$5:D107,"*"&amp;T$3&amp;"*")=1,1,0),0))</f>
        <v>0</v>
      </c>
      <c r="U107" s="0" t="n">
        <f aca="false">IF(OR(U$3="",Consolidado!$D107=""),0,IF(ISNUMBER(SEARCH(U$3,Consolidado!$D107)),IF(COUNTIFS(Consolidado!$AC$5:AC107,Consolidado!$AC107,Consolidado!$D$5:D107,"*"&amp;U$3&amp;"*")=1,1,0),0))</f>
        <v>0</v>
      </c>
      <c r="V107" s="0" t="n">
        <f aca="false">IF(OR(V$3="",Consolidado!$D107=""),0,IF(ISNUMBER(SEARCH(V$3,Consolidado!$D107)),IF(COUNTIFS(Consolidado!$AC$5:AC107,Consolidado!$AC107,Consolidado!$D$5:D107,"*"&amp;V$3&amp;"*")=1,1,0),0))</f>
        <v>0</v>
      </c>
      <c r="W107" s="0" t="n">
        <f aca="false">IF(OR(W$3="",Consolidado!$D107=""),0,IF(ISNUMBER(SEARCH(W$3,Consolidado!$D107)),IF(COUNTIFS(Consolidado!$AC$5:AC107,Consolidado!$AC107,Consolidado!$D$5:D107,"*"&amp;W$3&amp;"*")=1,1,0),0))</f>
        <v>0</v>
      </c>
      <c r="X107" s="0" t="n">
        <f aca="false">IF(OR(X$3="",Consolidado!$D107=""),0,IF(ISNUMBER(SEARCH(X$3,Consolidado!$D107)),IF(COUNTIFS(Consolidado!$AC$5:AC107,Consolidado!$AC107,Consolidado!$D$5:D107,"*"&amp;X$3&amp;"*")=1,1,0),0))</f>
        <v>0</v>
      </c>
      <c r="Y107" s="0" t="n">
        <f aca="false">IF(OR(Y$3="",Consolidado!$D107=""),0,IF(ISNUMBER(SEARCH(Y$3,Consolidado!$D107)),IF(COUNTIFS(Consolidado!$AC$5:AC107,Consolidado!$AC107,Consolidado!$D$5:D107,"*"&amp;Y$3&amp;"*")=1,1,0),0))</f>
        <v>0</v>
      </c>
      <c r="Z107" s="0" t="n">
        <f aca="false">IF(OR(Z$3="",Consolidado!$D107=""),0,IF(ISNUMBER(SEARCH(Z$3,Consolidado!$D107)),IF(COUNTIFS(Consolidado!$AC$5:AC107,Consolidado!$AC107,Consolidado!$D$5:D107,"*"&amp;Z$3&amp;"*")=1,1,0),0))</f>
        <v>0</v>
      </c>
      <c r="AA107" s="0" t="n">
        <f aca="false">IF(OR(AA$3="",Consolidado!$D107=""),0,IF(ISNUMBER(SEARCH(AA$3,Consolidado!$D107)),IF(COUNTIFS(Consolidado!$AC$5:AC107,Consolidado!$AC107,Consolidado!$D$5:D107,"*"&amp;AA$3&amp;"*")=1,1,0),0))</f>
        <v>0</v>
      </c>
      <c r="AB107" s="0" t="n">
        <f aca="false">IF(OR(AB$3="",Consolidado!$D107=""),0,IF(ISNUMBER(SEARCH(AB$3,Consolidado!$D107)),IF(COUNTIFS(Consolidado!$AC$5:AC107,Consolidado!$AC107,Consolidado!$D$5:D107,"*"&amp;AB$3&amp;"*")=1,1,0),0))</f>
        <v>0</v>
      </c>
      <c r="AC107" s="0" t="n">
        <f aca="false">IF(OR(AC$3="",Consolidado!$D107=""),0,IF(ISNUMBER(SEARCH(AC$3,Consolidado!$D107)),IF(COUNTIFS(Consolidado!$AC$5:AC107,Consolidado!$AC107,Consolidado!$D$5:D107,"*"&amp;AC$3&amp;"*")=1,1,0),0))</f>
        <v>0</v>
      </c>
      <c r="AD107" s="0" t="n">
        <f aca="false">IF(OR(AD$3="",Consolidado!$D107=""),0,IF(ISNUMBER(SEARCH(AD$3,Consolidado!$D107)),IF(COUNTIFS(Consolidado!$AC$5:AC107,Consolidado!$AC107,Consolidado!$D$5:D107,"*"&amp;AD$3&amp;"*")=1,1,0),0))</f>
        <v>0</v>
      </c>
      <c r="AE107" s="0" t="n">
        <f aca="false">IF(OR(AE$3="",Consolidado!$D107=""),0,IF(ISNUMBER(SEARCH(AE$3,Consolidado!$D107)),IF(COUNTIFS(Consolidado!$AC$5:AC107,Consolidado!$AC107,Consolidado!$D$5:D107,"*"&amp;AE$3&amp;"*")=1,1,0),0))</f>
        <v>0</v>
      </c>
      <c r="AF107" s="0" t="n">
        <f aca="false">IF(OR(AF$3="",Consolidado!$D107=""),0,IF(ISNUMBER(SEARCH(AF$3,Consolidado!$D107)),IF(COUNTIFS(Consolidado!$AC$5:AC107,Consolidado!$AC107,Consolidado!$D$5:D107,"*"&amp;AF$3&amp;"*")=1,1,0),0))</f>
        <v>0</v>
      </c>
      <c r="AG107" s="0" t="n">
        <f aca="false">IF(OR(AG$3="",Consolidado!$D107=""),0,IF(ISNUMBER(SEARCH(AG$3,Consolidado!$D107)),IF(COUNTIFS(Consolidado!$AC$5:AC107,Consolidado!$AC107,Consolidado!$D$5:D107,"*"&amp;AG$3&amp;"*")=1,1,0),0))</f>
        <v>0</v>
      </c>
      <c r="AH107" s="0" t="n">
        <f aca="false">IF(OR(AH$3="",Consolidado!$D107=""),0,IF(ISNUMBER(SEARCH(AH$3,Consolidado!$D107)),IF(COUNTIFS(Consolidado!$AC$5:AC107,Consolidado!$AC107,Consolidado!$D$5:D107,"*"&amp;AH$3&amp;"*")=1,1,0),0))</f>
        <v>0</v>
      </c>
      <c r="AI107" s="0" t="n">
        <f aca="false">IF(OR(AI$3="",Consolidado!$D107=""),0,IF(ISNUMBER(SEARCH(AI$3,Consolidado!$D107)),IF(COUNTIFS(Consolidado!$AC$5:AC107,Consolidado!$AC107,Consolidado!$D$5:D107,"*"&amp;AI$3&amp;"*")=1,1,0),0))</f>
        <v>0</v>
      </c>
      <c r="AJ107" s="0" t="n">
        <f aca="false">IF(OR(AJ$3="",Consolidado!$D107=""),0,IF(ISNUMBER(SEARCH(AJ$3,Consolidado!$D107)),IF(COUNTIFS(Consolidado!$AC$5:AC107,Consolidado!$AC107,Consolidado!$D$5:D107,"*"&amp;AJ$3&amp;"*")=1,1,0),0))</f>
        <v>0</v>
      </c>
      <c r="AK107" s="0" t="n">
        <f aca="false">IF(OR(AK$3="",Consolidado!$D107=""),0,IF(ISNUMBER(SEARCH(AK$3,Consolidado!$D107)),IF(COUNTIFS(Consolidado!$AC$5:AC107,Consolidado!$AC107,Consolidado!$D$5:D107,"*"&amp;AK$3&amp;"*")=1,1,0),0))</f>
        <v>0</v>
      </c>
      <c r="AL107" s="0" t="n">
        <f aca="false">IF(OR(AL$3="",Consolidado!$D107=""),0,IF(ISNUMBER(SEARCH(AL$3,Consolidado!$D107)),IF(COUNTIFS(Consolidado!$AC$5:AC107,Consolidado!$AC107,Consolidado!$D$5:D107,"*"&amp;AL$3&amp;"*")=1,1,0),0))</f>
        <v>0</v>
      </c>
      <c r="AM107" s="0" t="n">
        <f aca="false">IF(OR(AM$3="",Consolidado!$D107=""),0,IF(ISNUMBER(SEARCH(AM$3,Consolidado!$D107)),IF(COUNTIFS(Consolidado!$AC$5:AC107,Consolidado!$AC107,Consolidado!$D$5:D107,"*"&amp;AM$3&amp;"*")=1,1,0),0))</f>
        <v>0</v>
      </c>
      <c r="AN107" s="0" t="n">
        <f aca="false">IF(OR(AN$3="",Consolidado!$D107=""),0,IF(ISNUMBER(SEARCH(AN$3,Consolidado!$D107)),IF(COUNTIFS(Consolidado!$AC$5:AC107,Consolidado!$AC107,Consolidado!$D$5:D107,"*"&amp;AN$3&amp;"*")=1,1,0),0))</f>
        <v>0</v>
      </c>
      <c r="AO107" s="0" t="n">
        <f aca="false">IF(OR(AO$3="",Consolidado!$D107=""),0,IF(ISNUMBER(SEARCH(AO$3,Consolidado!$D107)),IF(COUNTIFS(Consolidado!$AC$5:AC107,Consolidado!$AC107,Consolidado!$D$5:D107,"*"&amp;AO$3&amp;"*")=1,1,0),0))</f>
        <v>0</v>
      </c>
    </row>
    <row r="108" customFormat="false" ht="15" hidden="false" customHeight="false" outlineLevel="0" collapsed="false">
      <c r="B108" s="0" t="n">
        <f aca="false">IF(OR(B$3="",Consolidado!$D108=""),0,IF(ISNUMBER(SEARCH(B$3,Consolidado!$D108)),IF(COUNTIFS(Consolidado!$AC$5:AC108,Consolidado!$AC108,Consolidado!$D$5:D108,"*"&amp;B$3&amp;"*")=1,1,0),0))</f>
        <v>0</v>
      </c>
      <c r="C108" s="0" t="n">
        <f aca="false">IF(OR(C$3="",Consolidado!$D108=""),0,IF(ISNUMBER(SEARCH(C$3,Consolidado!$D108)),IF(COUNTIFS(Consolidado!$AC$5:AC108,Consolidado!$AC108,Consolidado!$D$5:D108,"*"&amp;C$3&amp;"*")=1,1,0),0))</f>
        <v>0</v>
      </c>
      <c r="D108" s="0" t="n">
        <f aca="false">IF(OR(D$3="",Consolidado!$D108=""),0,IF(ISNUMBER(SEARCH(D$3,Consolidado!$D108)),IF(COUNTIFS(Consolidado!$AC$5:AC108,Consolidado!$AC108,Consolidado!$D$5:D108,"*"&amp;D$3&amp;"*")=1,1,0),0))</f>
        <v>0</v>
      </c>
      <c r="E108" s="0" t="n">
        <f aca="false">IF(OR(E$3="",Consolidado!$D108=""),0,IF(ISNUMBER(SEARCH(E$3,Consolidado!$D108)),IF(COUNTIFS(Consolidado!$AC$5:AC108,Consolidado!$AC108,Consolidado!$D$5:D108,"*"&amp;E$3&amp;"*")=1,1,0),0))</f>
        <v>0</v>
      </c>
      <c r="F108" s="0" t="n">
        <f aca="false">IF(OR(F$3="",Consolidado!$D108=""),0,IF(ISNUMBER(SEARCH(F$3,Consolidado!$D108)),IF(COUNTIFS(Consolidado!$AC$5:AC108,Consolidado!$AC108,Consolidado!$D$5:D108,"*"&amp;F$3&amp;"*")=1,1,0),0))</f>
        <v>0</v>
      </c>
      <c r="G108" s="0" t="n">
        <f aca="false">IF(OR(G$3="",Consolidado!$D108=""),0,IF(ISNUMBER(SEARCH(G$3,Consolidado!$D108)),IF(COUNTIFS(Consolidado!$AC$5:AC108,Consolidado!$AC108,Consolidado!$D$5:D108,"*"&amp;G$3&amp;"*")=1,1,0),0))</f>
        <v>0</v>
      </c>
      <c r="H108" s="0" t="n">
        <f aca="false">IF(OR(H$3="",Consolidado!$D108=""),0,IF(ISNUMBER(SEARCH(H$3,Consolidado!$D108)),IF(COUNTIFS(Consolidado!$AC$5:AC108,Consolidado!$AC108,Consolidado!$D$5:D108,"*"&amp;H$3&amp;"*")=1,1,0),0))</f>
        <v>0</v>
      </c>
      <c r="I108" s="0" t="n">
        <f aca="false">IF(OR(I$3="",Consolidado!$D108=""),0,IF(ISNUMBER(SEARCH(I$3,Consolidado!$D108)),IF(COUNTIFS(Consolidado!$AC$5:AC108,Consolidado!$AC108,Consolidado!$D$5:D108,"*"&amp;I$3&amp;"*")=1,1,0),0))</f>
        <v>0</v>
      </c>
      <c r="J108" s="0" t="n">
        <f aca="false">IF(OR(J$3="",Consolidado!$D108=""),0,IF(ISNUMBER(SEARCH(J$3,Consolidado!$D108)),IF(COUNTIFS(Consolidado!$AC$5:AC108,Consolidado!$AC108,Consolidado!$D$5:D108,"*"&amp;J$3&amp;"*")=1,1,0),0))</f>
        <v>0</v>
      </c>
      <c r="K108" s="0" t="n">
        <f aca="false">IF(OR(K$3="",Consolidado!$D108=""),0,IF(ISNUMBER(SEARCH(K$3,Consolidado!$D108)),IF(COUNTIFS(Consolidado!$AC$5:AC108,Consolidado!$AC108,Consolidado!$D$5:D108,"*"&amp;K$3&amp;"*")=1,1,0),0))</f>
        <v>0</v>
      </c>
      <c r="L108" s="0" t="n">
        <f aca="false">IF(OR(L$3="",Consolidado!$D108=""),0,IF(ISNUMBER(SEARCH(L$3,Consolidado!$D108)),IF(COUNTIFS(Consolidado!$AC$5:AC108,Consolidado!$AC108,Consolidado!$D$5:D108,"*"&amp;L$3&amp;"*")=1,1,0),0))</f>
        <v>0</v>
      </c>
      <c r="M108" s="0" t="n">
        <f aca="false">IF(OR(M$3="",Consolidado!$D108=""),0,IF(ISNUMBER(SEARCH(M$3,Consolidado!$D108)),IF(COUNTIFS(Consolidado!$AC$5:AC108,Consolidado!$AC108,Consolidado!$D$5:D108,"*"&amp;M$3&amp;"*")=1,1,0),0))</f>
        <v>0</v>
      </c>
      <c r="N108" s="0" t="n">
        <f aca="false">IF(OR(N$3="",Consolidado!$D108=""),0,IF(ISNUMBER(SEARCH(N$3,Consolidado!$D108)),IF(COUNTIFS(Consolidado!$AC$5:AC108,Consolidado!$AC108,Consolidado!$D$5:D108,"*"&amp;N$3&amp;"*")=1,1,0),0))</f>
        <v>0</v>
      </c>
      <c r="O108" s="0" t="n">
        <f aca="false">IF(OR(O$3="",Consolidado!$D108=""),0,IF(ISNUMBER(SEARCH(O$3,Consolidado!$D108)),IF(COUNTIFS(Consolidado!$AC$5:AC108,Consolidado!$AC108,Consolidado!$D$5:D108,"*"&amp;O$3&amp;"*")=1,1,0),0))</f>
        <v>0</v>
      </c>
      <c r="P108" s="0" t="n">
        <f aca="false">IF(OR(P$3="",Consolidado!$D108=""),0,IF(ISNUMBER(SEARCH(P$3,Consolidado!$D108)),IF(COUNTIFS(Consolidado!$AC$5:AC108,Consolidado!$AC108,Consolidado!$D$5:D108,"*"&amp;P$3&amp;"*")=1,1,0),0))</f>
        <v>0</v>
      </c>
      <c r="Q108" s="0" t="n">
        <f aca="false">IF(OR(Q$3="",Consolidado!$D108=""),0,IF(ISNUMBER(SEARCH(Q$3,Consolidado!$D108)),IF(COUNTIFS(Consolidado!$AC$5:AC108,Consolidado!$AC108,Consolidado!$D$5:D108,"*"&amp;Q$3&amp;"*")=1,1,0),0))</f>
        <v>0</v>
      </c>
      <c r="R108" s="0" t="n">
        <f aca="false">IF(OR(R$3="",Consolidado!$D108=""),0,IF(ISNUMBER(SEARCH(R$3,Consolidado!$D108)),IF(COUNTIFS(Consolidado!$AC$5:AC108,Consolidado!$AC108,Consolidado!$D$5:D108,"*"&amp;R$3&amp;"*")=1,1,0),0))</f>
        <v>0</v>
      </c>
      <c r="S108" s="0" t="n">
        <f aca="false">IF(OR(S$3="",Consolidado!$D108=""),0,IF(ISNUMBER(SEARCH(S$3,Consolidado!$D108)),IF(COUNTIFS(Consolidado!$AC$5:AC108,Consolidado!$AC108,Consolidado!$D$5:D108,"*"&amp;S$3&amp;"*")=1,1,0),0))</f>
        <v>0</v>
      </c>
      <c r="T108" s="0" t="n">
        <f aca="false">IF(OR(T$3="",Consolidado!$D108=""),0,IF(ISNUMBER(SEARCH(T$3,Consolidado!$D108)),IF(COUNTIFS(Consolidado!$AC$5:AC108,Consolidado!$AC108,Consolidado!$D$5:D108,"*"&amp;T$3&amp;"*")=1,1,0),0))</f>
        <v>0</v>
      </c>
      <c r="U108" s="0" t="n">
        <f aca="false">IF(OR(U$3="",Consolidado!$D108=""),0,IF(ISNUMBER(SEARCH(U$3,Consolidado!$D108)),IF(COUNTIFS(Consolidado!$AC$5:AC108,Consolidado!$AC108,Consolidado!$D$5:D108,"*"&amp;U$3&amp;"*")=1,1,0),0))</f>
        <v>0</v>
      </c>
      <c r="V108" s="0" t="n">
        <f aca="false">IF(OR(V$3="",Consolidado!$D108=""),0,IF(ISNUMBER(SEARCH(V$3,Consolidado!$D108)),IF(COUNTIFS(Consolidado!$AC$5:AC108,Consolidado!$AC108,Consolidado!$D$5:D108,"*"&amp;V$3&amp;"*")=1,1,0),0))</f>
        <v>0</v>
      </c>
      <c r="W108" s="0" t="n">
        <f aca="false">IF(OR(W$3="",Consolidado!$D108=""),0,IF(ISNUMBER(SEARCH(W$3,Consolidado!$D108)),IF(COUNTIFS(Consolidado!$AC$5:AC108,Consolidado!$AC108,Consolidado!$D$5:D108,"*"&amp;W$3&amp;"*")=1,1,0),0))</f>
        <v>0</v>
      </c>
      <c r="X108" s="0" t="n">
        <f aca="false">IF(OR(X$3="",Consolidado!$D108=""),0,IF(ISNUMBER(SEARCH(X$3,Consolidado!$D108)),IF(COUNTIFS(Consolidado!$AC$5:AC108,Consolidado!$AC108,Consolidado!$D$5:D108,"*"&amp;X$3&amp;"*")=1,1,0),0))</f>
        <v>0</v>
      </c>
      <c r="Y108" s="0" t="n">
        <f aca="false">IF(OR(Y$3="",Consolidado!$D108=""),0,IF(ISNUMBER(SEARCH(Y$3,Consolidado!$D108)),IF(COUNTIFS(Consolidado!$AC$5:AC108,Consolidado!$AC108,Consolidado!$D$5:D108,"*"&amp;Y$3&amp;"*")=1,1,0),0))</f>
        <v>0</v>
      </c>
      <c r="Z108" s="0" t="n">
        <f aca="false">IF(OR(Z$3="",Consolidado!$D108=""),0,IF(ISNUMBER(SEARCH(Z$3,Consolidado!$D108)),IF(COUNTIFS(Consolidado!$AC$5:AC108,Consolidado!$AC108,Consolidado!$D$5:D108,"*"&amp;Z$3&amp;"*")=1,1,0),0))</f>
        <v>0</v>
      </c>
      <c r="AA108" s="0" t="n">
        <f aca="false">IF(OR(AA$3="",Consolidado!$D108=""),0,IF(ISNUMBER(SEARCH(AA$3,Consolidado!$D108)),IF(COUNTIFS(Consolidado!$AC$5:AC108,Consolidado!$AC108,Consolidado!$D$5:D108,"*"&amp;AA$3&amp;"*")=1,1,0),0))</f>
        <v>0</v>
      </c>
      <c r="AB108" s="0" t="n">
        <f aca="false">IF(OR(AB$3="",Consolidado!$D108=""),0,IF(ISNUMBER(SEARCH(AB$3,Consolidado!$D108)),IF(COUNTIFS(Consolidado!$AC$5:AC108,Consolidado!$AC108,Consolidado!$D$5:D108,"*"&amp;AB$3&amp;"*")=1,1,0),0))</f>
        <v>0</v>
      </c>
      <c r="AC108" s="0" t="n">
        <f aca="false">IF(OR(AC$3="",Consolidado!$D108=""),0,IF(ISNUMBER(SEARCH(AC$3,Consolidado!$D108)),IF(COUNTIFS(Consolidado!$AC$5:AC108,Consolidado!$AC108,Consolidado!$D$5:D108,"*"&amp;AC$3&amp;"*")=1,1,0),0))</f>
        <v>0</v>
      </c>
      <c r="AD108" s="0" t="n">
        <f aca="false">IF(OR(AD$3="",Consolidado!$D108=""),0,IF(ISNUMBER(SEARCH(AD$3,Consolidado!$D108)),IF(COUNTIFS(Consolidado!$AC$5:AC108,Consolidado!$AC108,Consolidado!$D$5:D108,"*"&amp;AD$3&amp;"*")=1,1,0),0))</f>
        <v>0</v>
      </c>
      <c r="AE108" s="0" t="n">
        <f aca="false">IF(OR(AE$3="",Consolidado!$D108=""),0,IF(ISNUMBER(SEARCH(AE$3,Consolidado!$D108)),IF(COUNTIFS(Consolidado!$AC$5:AC108,Consolidado!$AC108,Consolidado!$D$5:D108,"*"&amp;AE$3&amp;"*")=1,1,0),0))</f>
        <v>0</v>
      </c>
      <c r="AF108" s="0" t="n">
        <f aca="false">IF(OR(AF$3="",Consolidado!$D108=""),0,IF(ISNUMBER(SEARCH(AF$3,Consolidado!$D108)),IF(COUNTIFS(Consolidado!$AC$5:AC108,Consolidado!$AC108,Consolidado!$D$5:D108,"*"&amp;AF$3&amp;"*")=1,1,0),0))</f>
        <v>0</v>
      </c>
      <c r="AG108" s="0" t="n">
        <f aca="false">IF(OR(AG$3="",Consolidado!$D108=""),0,IF(ISNUMBER(SEARCH(AG$3,Consolidado!$D108)),IF(COUNTIFS(Consolidado!$AC$5:AC108,Consolidado!$AC108,Consolidado!$D$5:D108,"*"&amp;AG$3&amp;"*")=1,1,0),0))</f>
        <v>0</v>
      </c>
      <c r="AH108" s="0" t="n">
        <f aca="false">IF(OR(AH$3="",Consolidado!$D108=""),0,IF(ISNUMBER(SEARCH(AH$3,Consolidado!$D108)),IF(COUNTIFS(Consolidado!$AC$5:AC108,Consolidado!$AC108,Consolidado!$D$5:D108,"*"&amp;AH$3&amp;"*")=1,1,0),0))</f>
        <v>0</v>
      </c>
      <c r="AI108" s="0" t="n">
        <f aca="false">IF(OR(AI$3="",Consolidado!$D108=""),0,IF(ISNUMBER(SEARCH(AI$3,Consolidado!$D108)),IF(COUNTIFS(Consolidado!$AC$5:AC108,Consolidado!$AC108,Consolidado!$D$5:D108,"*"&amp;AI$3&amp;"*")=1,1,0),0))</f>
        <v>0</v>
      </c>
      <c r="AJ108" s="0" t="n">
        <f aca="false">IF(OR(AJ$3="",Consolidado!$D108=""),0,IF(ISNUMBER(SEARCH(AJ$3,Consolidado!$D108)),IF(COUNTIFS(Consolidado!$AC$5:AC108,Consolidado!$AC108,Consolidado!$D$5:D108,"*"&amp;AJ$3&amp;"*")=1,1,0),0))</f>
        <v>0</v>
      </c>
      <c r="AK108" s="0" t="n">
        <f aca="false">IF(OR(AK$3="",Consolidado!$D108=""),0,IF(ISNUMBER(SEARCH(AK$3,Consolidado!$D108)),IF(COUNTIFS(Consolidado!$AC$5:AC108,Consolidado!$AC108,Consolidado!$D$5:D108,"*"&amp;AK$3&amp;"*")=1,1,0),0))</f>
        <v>0</v>
      </c>
      <c r="AL108" s="0" t="n">
        <f aca="false">IF(OR(AL$3="",Consolidado!$D108=""),0,IF(ISNUMBER(SEARCH(AL$3,Consolidado!$D108)),IF(COUNTIFS(Consolidado!$AC$5:AC108,Consolidado!$AC108,Consolidado!$D$5:D108,"*"&amp;AL$3&amp;"*")=1,1,0),0))</f>
        <v>0</v>
      </c>
      <c r="AM108" s="0" t="n">
        <f aca="false">IF(OR(AM$3="",Consolidado!$D108=""),0,IF(ISNUMBER(SEARCH(AM$3,Consolidado!$D108)),IF(COUNTIFS(Consolidado!$AC$5:AC108,Consolidado!$AC108,Consolidado!$D$5:D108,"*"&amp;AM$3&amp;"*")=1,1,0),0))</f>
        <v>0</v>
      </c>
      <c r="AN108" s="0" t="n">
        <f aca="false">IF(OR(AN$3="",Consolidado!$D108=""),0,IF(ISNUMBER(SEARCH(AN$3,Consolidado!$D108)),IF(COUNTIFS(Consolidado!$AC$5:AC108,Consolidado!$AC108,Consolidado!$D$5:D108,"*"&amp;AN$3&amp;"*")=1,1,0),0))</f>
        <v>0</v>
      </c>
      <c r="AO108" s="0" t="n">
        <f aca="false">IF(OR(AO$3="",Consolidado!$D108=""),0,IF(ISNUMBER(SEARCH(AO$3,Consolidado!$D108)),IF(COUNTIFS(Consolidado!$AC$5:AC108,Consolidado!$AC108,Consolidado!$D$5:D108,"*"&amp;AO$3&amp;"*")=1,1,0),0))</f>
        <v>0</v>
      </c>
    </row>
    <row r="109" customFormat="false" ht="15" hidden="false" customHeight="false" outlineLevel="0" collapsed="false">
      <c r="B109" s="0" t="n">
        <f aca="false">IF(OR(B$3="",Consolidado!$D109=""),0,IF(ISNUMBER(SEARCH(B$3,Consolidado!$D109)),IF(COUNTIFS(Consolidado!$AC$5:AC109,Consolidado!$AC109,Consolidado!$D$5:D109,"*"&amp;B$3&amp;"*")=1,1,0),0))</f>
        <v>0</v>
      </c>
      <c r="C109" s="0" t="n">
        <f aca="false">IF(OR(C$3="",Consolidado!$D109=""),0,IF(ISNUMBER(SEARCH(C$3,Consolidado!$D109)),IF(COUNTIFS(Consolidado!$AC$5:AC109,Consolidado!$AC109,Consolidado!$D$5:D109,"*"&amp;C$3&amp;"*")=1,1,0),0))</f>
        <v>0</v>
      </c>
      <c r="D109" s="0" t="n">
        <f aca="false">IF(OR(D$3="",Consolidado!$D109=""),0,IF(ISNUMBER(SEARCH(D$3,Consolidado!$D109)),IF(COUNTIFS(Consolidado!$AC$5:AC109,Consolidado!$AC109,Consolidado!$D$5:D109,"*"&amp;D$3&amp;"*")=1,1,0),0))</f>
        <v>0</v>
      </c>
      <c r="E109" s="0" t="n">
        <f aca="false">IF(OR(E$3="",Consolidado!$D109=""),0,IF(ISNUMBER(SEARCH(E$3,Consolidado!$D109)),IF(COUNTIFS(Consolidado!$AC$5:AC109,Consolidado!$AC109,Consolidado!$D$5:D109,"*"&amp;E$3&amp;"*")=1,1,0),0))</f>
        <v>0</v>
      </c>
      <c r="F109" s="0" t="n">
        <f aca="false">IF(OR(F$3="",Consolidado!$D109=""),0,IF(ISNUMBER(SEARCH(F$3,Consolidado!$D109)),IF(COUNTIFS(Consolidado!$AC$5:AC109,Consolidado!$AC109,Consolidado!$D$5:D109,"*"&amp;F$3&amp;"*")=1,1,0),0))</f>
        <v>0</v>
      </c>
      <c r="G109" s="0" t="n">
        <f aca="false">IF(OR(G$3="",Consolidado!$D109=""),0,IF(ISNUMBER(SEARCH(G$3,Consolidado!$D109)),IF(COUNTIFS(Consolidado!$AC$5:AC109,Consolidado!$AC109,Consolidado!$D$5:D109,"*"&amp;G$3&amp;"*")=1,1,0),0))</f>
        <v>0</v>
      </c>
      <c r="H109" s="0" t="n">
        <f aca="false">IF(OR(H$3="",Consolidado!$D109=""),0,IF(ISNUMBER(SEARCH(H$3,Consolidado!$D109)),IF(COUNTIFS(Consolidado!$AC$5:AC109,Consolidado!$AC109,Consolidado!$D$5:D109,"*"&amp;H$3&amp;"*")=1,1,0),0))</f>
        <v>0</v>
      </c>
      <c r="I109" s="0" t="n">
        <f aca="false">IF(OR(I$3="",Consolidado!$D109=""),0,IF(ISNUMBER(SEARCH(I$3,Consolidado!$D109)),IF(COUNTIFS(Consolidado!$AC$5:AC109,Consolidado!$AC109,Consolidado!$D$5:D109,"*"&amp;I$3&amp;"*")=1,1,0),0))</f>
        <v>0</v>
      </c>
      <c r="J109" s="0" t="n">
        <f aca="false">IF(OR(J$3="",Consolidado!$D109=""),0,IF(ISNUMBER(SEARCH(J$3,Consolidado!$D109)),IF(COUNTIFS(Consolidado!$AC$5:AC109,Consolidado!$AC109,Consolidado!$D$5:D109,"*"&amp;J$3&amp;"*")=1,1,0),0))</f>
        <v>0</v>
      </c>
      <c r="K109" s="0" t="n">
        <f aca="false">IF(OR(K$3="",Consolidado!$D109=""),0,IF(ISNUMBER(SEARCH(K$3,Consolidado!$D109)),IF(COUNTIFS(Consolidado!$AC$5:AC109,Consolidado!$AC109,Consolidado!$D$5:D109,"*"&amp;K$3&amp;"*")=1,1,0),0))</f>
        <v>0</v>
      </c>
      <c r="L109" s="0" t="n">
        <f aca="false">IF(OR(L$3="",Consolidado!$D109=""),0,IF(ISNUMBER(SEARCH(L$3,Consolidado!$D109)),IF(COUNTIFS(Consolidado!$AC$5:AC109,Consolidado!$AC109,Consolidado!$D$5:D109,"*"&amp;L$3&amp;"*")=1,1,0),0))</f>
        <v>0</v>
      </c>
      <c r="M109" s="0" t="n">
        <f aca="false">IF(OR(M$3="",Consolidado!$D109=""),0,IF(ISNUMBER(SEARCH(M$3,Consolidado!$D109)),IF(COUNTIFS(Consolidado!$AC$5:AC109,Consolidado!$AC109,Consolidado!$D$5:D109,"*"&amp;M$3&amp;"*")=1,1,0),0))</f>
        <v>0</v>
      </c>
      <c r="N109" s="0" t="n">
        <f aca="false">IF(OR(N$3="",Consolidado!$D109=""),0,IF(ISNUMBER(SEARCH(N$3,Consolidado!$D109)),IF(COUNTIFS(Consolidado!$AC$5:AC109,Consolidado!$AC109,Consolidado!$D$5:D109,"*"&amp;N$3&amp;"*")=1,1,0),0))</f>
        <v>0</v>
      </c>
      <c r="O109" s="0" t="n">
        <f aca="false">IF(OR(O$3="",Consolidado!$D109=""),0,IF(ISNUMBER(SEARCH(O$3,Consolidado!$D109)),IF(COUNTIFS(Consolidado!$AC$5:AC109,Consolidado!$AC109,Consolidado!$D$5:D109,"*"&amp;O$3&amp;"*")=1,1,0),0))</f>
        <v>0</v>
      </c>
      <c r="P109" s="0" t="n">
        <f aca="false">IF(OR(P$3="",Consolidado!$D109=""),0,IF(ISNUMBER(SEARCH(P$3,Consolidado!$D109)),IF(COUNTIFS(Consolidado!$AC$5:AC109,Consolidado!$AC109,Consolidado!$D$5:D109,"*"&amp;P$3&amp;"*")=1,1,0),0))</f>
        <v>0</v>
      </c>
      <c r="Q109" s="0" t="n">
        <f aca="false">IF(OR(Q$3="",Consolidado!$D109=""),0,IF(ISNUMBER(SEARCH(Q$3,Consolidado!$D109)),IF(COUNTIFS(Consolidado!$AC$5:AC109,Consolidado!$AC109,Consolidado!$D$5:D109,"*"&amp;Q$3&amp;"*")=1,1,0),0))</f>
        <v>0</v>
      </c>
      <c r="R109" s="0" t="n">
        <f aca="false">IF(OR(R$3="",Consolidado!$D109=""),0,IF(ISNUMBER(SEARCH(R$3,Consolidado!$D109)),IF(COUNTIFS(Consolidado!$AC$5:AC109,Consolidado!$AC109,Consolidado!$D$5:D109,"*"&amp;R$3&amp;"*")=1,1,0),0))</f>
        <v>0</v>
      </c>
      <c r="S109" s="0" t="n">
        <f aca="false">IF(OR(S$3="",Consolidado!$D109=""),0,IF(ISNUMBER(SEARCH(S$3,Consolidado!$D109)),IF(COUNTIFS(Consolidado!$AC$5:AC109,Consolidado!$AC109,Consolidado!$D$5:D109,"*"&amp;S$3&amp;"*")=1,1,0),0))</f>
        <v>0</v>
      </c>
      <c r="T109" s="0" t="n">
        <f aca="false">IF(OR(T$3="",Consolidado!$D109=""),0,IF(ISNUMBER(SEARCH(T$3,Consolidado!$D109)),IF(COUNTIFS(Consolidado!$AC$5:AC109,Consolidado!$AC109,Consolidado!$D$5:D109,"*"&amp;T$3&amp;"*")=1,1,0),0))</f>
        <v>0</v>
      </c>
      <c r="U109" s="0" t="n">
        <f aca="false">IF(OR(U$3="",Consolidado!$D109=""),0,IF(ISNUMBER(SEARCH(U$3,Consolidado!$D109)),IF(COUNTIFS(Consolidado!$AC$5:AC109,Consolidado!$AC109,Consolidado!$D$5:D109,"*"&amp;U$3&amp;"*")=1,1,0),0))</f>
        <v>0</v>
      </c>
      <c r="V109" s="0" t="n">
        <f aca="false">IF(OR(V$3="",Consolidado!$D109=""),0,IF(ISNUMBER(SEARCH(V$3,Consolidado!$D109)),IF(COUNTIFS(Consolidado!$AC$5:AC109,Consolidado!$AC109,Consolidado!$D$5:D109,"*"&amp;V$3&amp;"*")=1,1,0),0))</f>
        <v>0</v>
      </c>
      <c r="W109" s="0" t="n">
        <f aca="false">IF(OR(W$3="",Consolidado!$D109=""),0,IF(ISNUMBER(SEARCH(W$3,Consolidado!$D109)),IF(COUNTIFS(Consolidado!$AC$5:AC109,Consolidado!$AC109,Consolidado!$D$5:D109,"*"&amp;W$3&amp;"*")=1,1,0),0))</f>
        <v>0</v>
      </c>
      <c r="X109" s="0" t="n">
        <f aca="false">IF(OR(X$3="",Consolidado!$D109=""),0,IF(ISNUMBER(SEARCH(X$3,Consolidado!$D109)),IF(COUNTIFS(Consolidado!$AC$5:AC109,Consolidado!$AC109,Consolidado!$D$5:D109,"*"&amp;X$3&amp;"*")=1,1,0),0))</f>
        <v>0</v>
      </c>
      <c r="Y109" s="0" t="n">
        <f aca="false">IF(OR(Y$3="",Consolidado!$D109=""),0,IF(ISNUMBER(SEARCH(Y$3,Consolidado!$D109)),IF(COUNTIFS(Consolidado!$AC$5:AC109,Consolidado!$AC109,Consolidado!$D$5:D109,"*"&amp;Y$3&amp;"*")=1,1,0),0))</f>
        <v>0</v>
      </c>
      <c r="Z109" s="0" t="n">
        <f aca="false">IF(OR(Z$3="",Consolidado!$D109=""),0,IF(ISNUMBER(SEARCH(Z$3,Consolidado!$D109)),IF(COUNTIFS(Consolidado!$AC$5:AC109,Consolidado!$AC109,Consolidado!$D$5:D109,"*"&amp;Z$3&amp;"*")=1,1,0),0))</f>
        <v>0</v>
      </c>
      <c r="AA109" s="0" t="n">
        <f aca="false">IF(OR(AA$3="",Consolidado!$D109=""),0,IF(ISNUMBER(SEARCH(AA$3,Consolidado!$D109)),IF(COUNTIFS(Consolidado!$AC$5:AC109,Consolidado!$AC109,Consolidado!$D$5:D109,"*"&amp;AA$3&amp;"*")=1,1,0),0))</f>
        <v>0</v>
      </c>
      <c r="AB109" s="0" t="n">
        <f aca="false">IF(OR(AB$3="",Consolidado!$D109=""),0,IF(ISNUMBER(SEARCH(AB$3,Consolidado!$D109)),IF(COUNTIFS(Consolidado!$AC$5:AC109,Consolidado!$AC109,Consolidado!$D$5:D109,"*"&amp;AB$3&amp;"*")=1,1,0),0))</f>
        <v>0</v>
      </c>
      <c r="AC109" s="0" t="n">
        <f aca="false">IF(OR(AC$3="",Consolidado!$D109=""),0,IF(ISNUMBER(SEARCH(AC$3,Consolidado!$D109)),IF(COUNTIFS(Consolidado!$AC$5:AC109,Consolidado!$AC109,Consolidado!$D$5:D109,"*"&amp;AC$3&amp;"*")=1,1,0),0))</f>
        <v>0</v>
      </c>
      <c r="AD109" s="0" t="n">
        <f aca="false">IF(OR(AD$3="",Consolidado!$D109=""),0,IF(ISNUMBER(SEARCH(AD$3,Consolidado!$D109)),IF(COUNTIFS(Consolidado!$AC$5:AC109,Consolidado!$AC109,Consolidado!$D$5:D109,"*"&amp;AD$3&amp;"*")=1,1,0),0))</f>
        <v>0</v>
      </c>
      <c r="AE109" s="0" t="n">
        <f aca="false">IF(OR(AE$3="",Consolidado!$D109=""),0,IF(ISNUMBER(SEARCH(AE$3,Consolidado!$D109)),IF(COUNTIFS(Consolidado!$AC$5:AC109,Consolidado!$AC109,Consolidado!$D$5:D109,"*"&amp;AE$3&amp;"*")=1,1,0),0))</f>
        <v>0</v>
      </c>
      <c r="AF109" s="0" t="n">
        <f aca="false">IF(OR(AF$3="",Consolidado!$D109=""),0,IF(ISNUMBER(SEARCH(AF$3,Consolidado!$D109)),IF(COUNTIFS(Consolidado!$AC$5:AC109,Consolidado!$AC109,Consolidado!$D$5:D109,"*"&amp;AF$3&amp;"*")=1,1,0),0))</f>
        <v>0</v>
      </c>
      <c r="AG109" s="0" t="n">
        <f aca="false">IF(OR(AG$3="",Consolidado!$D109=""),0,IF(ISNUMBER(SEARCH(AG$3,Consolidado!$D109)),IF(COUNTIFS(Consolidado!$AC$5:AC109,Consolidado!$AC109,Consolidado!$D$5:D109,"*"&amp;AG$3&amp;"*")=1,1,0),0))</f>
        <v>0</v>
      </c>
      <c r="AH109" s="0" t="n">
        <f aca="false">IF(OR(AH$3="",Consolidado!$D109=""),0,IF(ISNUMBER(SEARCH(AH$3,Consolidado!$D109)),IF(COUNTIFS(Consolidado!$AC$5:AC109,Consolidado!$AC109,Consolidado!$D$5:D109,"*"&amp;AH$3&amp;"*")=1,1,0),0))</f>
        <v>0</v>
      </c>
      <c r="AI109" s="0" t="n">
        <f aca="false">IF(OR(AI$3="",Consolidado!$D109=""),0,IF(ISNUMBER(SEARCH(AI$3,Consolidado!$D109)),IF(COUNTIFS(Consolidado!$AC$5:AC109,Consolidado!$AC109,Consolidado!$D$5:D109,"*"&amp;AI$3&amp;"*")=1,1,0),0))</f>
        <v>0</v>
      </c>
      <c r="AJ109" s="0" t="n">
        <f aca="false">IF(OR(AJ$3="",Consolidado!$D109=""),0,IF(ISNUMBER(SEARCH(AJ$3,Consolidado!$D109)),IF(COUNTIFS(Consolidado!$AC$5:AC109,Consolidado!$AC109,Consolidado!$D$5:D109,"*"&amp;AJ$3&amp;"*")=1,1,0),0))</f>
        <v>0</v>
      </c>
      <c r="AK109" s="0" t="n">
        <f aca="false">IF(OR(AK$3="",Consolidado!$D109=""),0,IF(ISNUMBER(SEARCH(AK$3,Consolidado!$D109)),IF(COUNTIFS(Consolidado!$AC$5:AC109,Consolidado!$AC109,Consolidado!$D$5:D109,"*"&amp;AK$3&amp;"*")=1,1,0),0))</f>
        <v>0</v>
      </c>
      <c r="AL109" s="0" t="n">
        <f aca="false">IF(OR(AL$3="",Consolidado!$D109=""),0,IF(ISNUMBER(SEARCH(AL$3,Consolidado!$D109)),IF(COUNTIFS(Consolidado!$AC$5:AC109,Consolidado!$AC109,Consolidado!$D$5:D109,"*"&amp;AL$3&amp;"*")=1,1,0),0))</f>
        <v>0</v>
      </c>
      <c r="AM109" s="0" t="n">
        <f aca="false">IF(OR(AM$3="",Consolidado!$D109=""),0,IF(ISNUMBER(SEARCH(AM$3,Consolidado!$D109)),IF(COUNTIFS(Consolidado!$AC$5:AC109,Consolidado!$AC109,Consolidado!$D$5:D109,"*"&amp;AM$3&amp;"*")=1,1,0),0))</f>
        <v>0</v>
      </c>
      <c r="AN109" s="0" t="n">
        <f aca="false">IF(OR(AN$3="",Consolidado!$D109=""),0,IF(ISNUMBER(SEARCH(AN$3,Consolidado!$D109)),IF(COUNTIFS(Consolidado!$AC$5:AC109,Consolidado!$AC109,Consolidado!$D$5:D109,"*"&amp;AN$3&amp;"*")=1,1,0),0))</f>
        <v>0</v>
      </c>
      <c r="AO109" s="0" t="n">
        <f aca="false">IF(OR(AO$3="",Consolidado!$D109=""),0,IF(ISNUMBER(SEARCH(AO$3,Consolidado!$D109)),IF(COUNTIFS(Consolidado!$AC$5:AC109,Consolidado!$AC109,Consolidado!$D$5:D109,"*"&amp;AO$3&amp;"*")=1,1,0),0))</f>
        <v>0</v>
      </c>
    </row>
    <row r="110" customFormat="false" ht="15" hidden="false" customHeight="false" outlineLevel="0" collapsed="false">
      <c r="B110" s="0" t="n">
        <f aca="false">IF(OR(B$3="",Consolidado!$D110=""),0,IF(ISNUMBER(SEARCH(B$3,Consolidado!$D110)),IF(COUNTIFS(Consolidado!$AC$5:AC110,Consolidado!$AC110,Consolidado!$D$5:D110,"*"&amp;B$3&amp;"*")=1,1,0),0))</f>
        <v>0</v>
      </c>
      <c r="C110" s="0" t="n">
        <f aca="false">IF(OR(C$3="",Consolidado!$D110=""),0,IF(ISNUMBER(SEARCH(C$3,Consolidado!$D110)),IF(COUNTIFS(Consolidado!$AC$5:AC110,Consolidado!$AC110,Consolidado!$D$5:D110,"*"&amp;C$3&amp;"*")=1,1,0),0))</f>
        <v>0</v>
      </c>
      <c r="D110" s="0" t="n">
        <f aca="false">IF(OR(D$3="",Consolidado!$D110=""),0,IF(ISNUMBER(SEARCH(D$3,Consolidado!$D110)),IF(COUNTIFS(Consolidado!$AC$5:AC110,Consolidado!$AC110,Consolidado!$D$5:D110,"*"&amp;D$3&amp;"*")=1,1,0),0))</f>
        <v>0</v>
      </c>
      <c r="E110" s="0" t="n">
        <f aca="false">IF(OR(E$3="",Consolidado!$D110=""),0,IF(ISNUMBER(SEARCH(E$3,Consolidado!$D110)),IF(COUNTIFS(Consolidado!$AC$5:AC110,Consolidado!$AC110,Consolidado!$D$5:D110,"*"&amp;E$3&amp;"*")=1,1,0),0))</f>
        <v>0</v>
      </c>
      <c r="F110" s="0" t="n">
        <f aca="false">IF(OR(F$3="",Consolidado!$D110=""),0,IF(ISNUMBER(SEARCH(F$3,Consolidado!$D110)),IF(COUNTIFS(Consolidado!$AC$5:AC110,Consolidado!$AC110,Consolidado!$D$5:D110,"*"&amp;F$3&amp;"*")=1,1,0),0))</f>
        <v>0</v>
      </c>
      <c r="G110" s="0" t="n">
        <f aca="false">IF(OR(G$3="",Consolidado!$D110=""),0,IF(ISNUMBER(SEARCH(G$3,Consolidado!$D110)),IF(COUNTIFS(Consolidado!$AC$5:AC110,Consolidado!$AC110,Consolidado!$D$5:D110,"*"&amp;G$3&amp;"*")=1,1,0),0))</f>
        <v>0</v>
      </c>
      <c r="H110" s="0" t="n">
        <f aca="false">IF(OR(H$3="",Consolidado!$D110=""),0,IF(ISNUMBER(SEARCH(H$3,Consolidado!$D110)),IF(COUNTIFS(Consolidado!$AC$5:AC110,Consolidado!$AC110,Consolidado!$D$5:D110,"*"&amp;H$3&amp;"*")=1,1,0),0))</f>
        <v>0</v>
      </c>
      <c r="I110" s="0" t="n">
        <f aca="false">IF(OR(I$3="",Consolidado!$D110=""),0,IF(ISNUMBER(SEARCH(I$3,Consolidado!$D110)),IF(COUNTIFS(Consolidado!$AC$5:AC110,Consolidado!$AC110,Consolidado!$D$5:D110,"*"&amp;I$3&amp;"*")=1,1,0),0))</f>
        <v>0</v>
      </c>
      <c r="J110" s="0" t="n">
        <f aca="false">IF(OR(J$3="",Consolidado!$D110=""),0,IF(ISNUMBER(SEARCH(J$3,Consolidado!$D110)),IF(COUNTIFS(Consolidado!$AC$5:AC110,Consolidado!$AC110,Consolidado!$D$5:D110,"*"&amp;J$3&amp;"*")=1,1,0),0))</f>
        <v>0</v>
      </c>
      <c r="K110" s="0" t="n">
        <f aca="false">IF(OR(K$3="",Consolidado!$D110=""),0,IF(ISNUMBER(SEARCH(K$3,Consolidado!$D110)),IF(COUNTIFS(Consolidado!$AC$5:AC110,Consolidado!$AC110,Consolidado!$D$5:D110,"*"&amp;K$3&amp;"*")=1,1,0),0))</f>
        <v>0</v>
      </c>
      <c r="L110" s="0" t="n">
        <f aca="false">IF(OR(L$3="",Consolidado!$D110=""),0,IF(ISNUMBER(SEARCH(L$3,Consolidado!$D110)),IF(COUNTIFS(Consolidado!$AC$5:AC110,Consolidado!$AC110,Consolidado!$D$5:D110,"*"&amp;L$3&amp;"*")=1,1,0),0))</f>
        <v>0</v>
      </c>
      <c r="M110" s="0" t="n">
        <f aca="false">IF(OR(M$3="",Consolidado!$D110=""),0,IF(ISNUMBER(SEARCH(M$3,Consolidado!$D110)),IF(COUNTIFS(Consolidado!$AC$5:AC110,Consolidado!$AC110,Consolidado!$D$5:D110,"*"&amp;M$3&amp;"*")=1,1,0),0))</f>
        <v>0</v>
      </c>
      <c r="N110" s="0" t="n">
        <f aca="false">IF(OR(N$3="",Consolidado!$D110=""),0,IF(ISNUMBER(SEARCH(N$3,Consolidado!$D110)),IF(COUNTIFS(Consolidado!$AC$5:AC110,Consolidado!$AC110,Consolidado!$D$5:D110,"*"&amp;N$3&amp;"*")=1,1,0),0))</f>
        <v>0</v>
      </c>
      <c r="O110" s="0" t="n">
        <f aca="false">IF(OR(O$3="",Consolidado!$D110=""),0,IF(ISNUMBER(SEARCH(O$3,Consolidado!$D110)),IF(COUNTIFS(Consolidado!$AC$5:AC110,Consolidado!$AC110,Consolidado!$D$5:D110,"*"&amp;O$3&amp;"*")=1,1,0),0))</f>
        <v>0</v>
      </c>
      <c r="P110" s="0" t="n">
        <f aca="false">IF(OR(P$3="",Consolidado!$D110=""),0,IF(ISNUMBER(SEARCH(P$3,Consolidado!$D110)),IF(COUNTIFS(Consolidado!$AC$5:AC110,Consolidado!$AC110,Consolidado!$D$5:D110,"*"&amp;P$3&amp;"*")=1,1,0),0))</f>
        <v>0</v>
      </c>
      <c r="Q110" s="0" t="n">
        <f aca="false">IF(OR(Q$3="",Consolidado!$D110=""),0,IF(ISNUMBER(SEARCH(Q$3,Consolidado!$D110)),IF(COUNTIFS(Consolidado!$AC$5:AC110,Consolidado!$AC110,Consolidado!$D$5:D110,"*"&amp;Q$3&amp;"*")=1,1,0),0))</f>
        <v>0</v>
      </c>
      <c r="R110" s="0" t="n">
        <f aca="false">IF(OR(R$3="",Consolidado!$D110=""),0,IF(ISNUMBER(SEARCH(R$3,Consolidado!$D110)),IF(COUNTIFS(Consolidado!$AC$5:AC110,Consolidado!$AC110,Consolidado!$D$5:D110,"*"&amp;R$3&amp;"*")=1,1,0),0))</f>
        <v>0</v>
      </c>
      <c r="S110" s="0" t="n">
        <f aca="false">IF(OR(S$3="",Consolidado!$D110=""),0,IF(ISNUMBER(SEARCH(S$3,Consolidado!$D110)),IF(COUNTIFS(Consolidado!$AC$5:AC110,Consolidado!$AC110,Consolidado!$D$5:D110,"*"&amp;S$3&amp;"*")=1,1,0),0))</f>
        <v>0</v>
      </c>
      <c r="T110" s="0" t="n">
        <f aca="false">IF(OR(T$3="",Consolidado!$D110=""),0,IF(ISNUMBER(SEARCH(T$3,Consolidado!$D110)),IF(COUNTIFS(Consolidado!$AC$5:AC110,Consolidado!$AC110,Consolidado!$D$5:D110,"*"&amp;T$3&amp;"*")=1,1,0),0))</f>
        <v>0</v>
      </c>
      <c r="U110" s="0" t="n">
        <f aca="false">IF(OR(U$3="",Consolidado!$D110=""),0,IF(ISNUMBER(SEARCH(U$3,Consolidado!$D110)),IF(COUNTIFS(Consolidado!$AC$5:AC110,Consolidado!$AC110,Consolidado!$D$5:D110,"*"&amp;U$3&amp;"*")=1,1,0),0))</f>
        <v>0</v>
      </c>
      <c r="V110" s="0" t="n">
        <f aca="false">IF(OR(V$3="",Consolidado!$D110=""),0,IF(ISNUMBER(SEARCH(V$3,Consolidado!$D110)),IF(COUNTIFS(Consolidado!$AC$5:AC110,Consolidado!$AC110,Consolidado!$D$5:D110,"*"&amp;V$3&amp;"*")=1,1,0),0))</f>
        <v>0</v>
      </c>
      <c r="W110" s="0" t="n">
        <f aca="false">IF(OR(W$3="",Consolidado!$D110=""),0,IF(ISNUMBER(SEARCH(W$3,Consolidado!$D110)),IF(COUNTIFS(Consolidado!$AC$5:AC110,Consolidado!$AC110,Consolidado!$D$5:D110,"*"&amp;W$3&amp;"*")=1,1,0),0))</f>
        <v>0</v>
      </c>
      <c r="X110" s="0" t="n">
        <f aca="false">IF(OR(X$3="",Consolidado!$D110=""),0,IF(ISNUMBER(SEARCH(X$3,Consolidado!$D110)),IF(COUNTIFS(Consolidado!$AC$5:AC110,Consolidado!$AC110,Consolidado!$D$5:D110,"*"&amp;X$3&amp;"*")=1,1,0),0))</f>
        <v>0</v>
      </c>
      <c r="Y110" s="0" t="n">
        <f aca="false">IF(OR(Y$3="",Consolidado!$D110=""),0,IF(ISNUMBER(SEARCH(Y$3,Consolidado!$D110)),IF(COUNTIFS(Consolidado!$AC$5:AC110,Consolidado!$AC110,Consolidado!$D$5:D110,"*"&amp;Y$3&amp;"*")=1,1,0),0))</f>
        <v>0</v>
      </c>
      <c r="Z110" s="0" t="n">
        <f aca="false">IF(OR(Z$3="",Consolidado!$D110=""),0,IF(ISNUMBER(SEARCH(Z$3,Consolidado!$D110)),IF(COUNTIFS(Consolidado!$AC$5:AC110,Consolidado!$AC110,Consolidado!$D$5:D110,"*"&amp;Z$3&amp;"*")=1,1,0),0))</f>
        <v>0</v>
      </c>
      <c r="AA110" s="0" t="n">
        <f aca="false">IF(OR(AA$3="",Consolidado!$D110=""),0,IF(ISNUMBER(SEARCH(AA$3,Consolidado!$D110)),IF(COUNTIFS(Consolidado!$AC$5:AC110,Consolidado!$AC110,Consolidado!$D$5:D110,"*"&amp;AA$3&amp;"*")=1,1,0),0))</f>
        <v>0</v>
      </c>
      <c r="AB110" s="0" t="n">
        <f aca="false">IF(OR(AB$3="",Consolidado!$D110=""),0,IF(ISNUMBER(SEARCH(AB$3,Consolidado!$D110)),IF(COUNTIFS(Consolidado!$AC$5:AC110,Consolidado!$AC110,Consolidado!$D$5:D110,"*"&amp;AB$3&amp;"*")=1,1,0),0))</f>
        <v>0</v>
      </c>
      <c r="AC110" s="0" t="n">
        <f aca="false">IF(OR(AC$3="",Consolidado!$D110=""),0,IF(ISNUMBER(SEARCH(AC$3,Consolidado!$D110)),IF(COUNTIFS(Consolidado!$AC$5:AC110,Consolidado!$AC110,Consolidado!$D$5:D110,"*"&amp;AC$3&amp;"*")=1,1,0),0))</f>
        <v>0</v>
      </c>
      <c r="AD110" s="0" t="n">
        <f aca="false">IF(OR(AD$3="",Consolidado!$D110=""),0,IF(ISNUMBER(SEARCH(AD$3,Consolidado!$D110)),IF(COUNTIFS(Consolidado!$AC$5:AC110,Consolidado!$AC110,Consolidado!$D$5:D110,"*"&amp;AD$3&amp;"*")=1,1,0),0))</f>
        <v>0</v>
      </c>
      <c r="AE110" s="0" t="n">
        <f aca="false">IF(OR(AE$3="",Consolidado!$D110=""),0,IF(ISNUMBER(SEARCH(AE$3,Consolidado!$D110)),IF(COUNTIFS(Consolidado!$AC$5:AC110,Consolidado!$AC110,Consolidado!$D$5:D110,"*"&amp;AE$3&amp;"*")=1,1,0),0))</f>
        <v>0</v>
      </c>
      <c r="AF110" s="0" t="n">
        <f aca="false">IF(OR(AF$3="",Consolidado!$D110=""),0,IF(ISNUMBER(SEARCH(AF$3,Consolidado!$D110)),IF(COUNTIFS(Consolidado!$AC$5:AC110,Consolidado!$AC110,Consolidado!$D$5:D110,"*"&amp;AF$3&amp;"*")=1,1,0),0))</f>
        <v>0</v>
      </c>
      <c r="AG110" s="0" t="n">
        <f aca="false">IF(OR(AG$3="",Consolidado!$D110=""),0,IF(ISNUMBER(SEARCH(AG$3,Consolidado!$D110)),IF(COUNTIFS(Consolidado!$AC$5:AC110,Consolidado!$AC110,Consolidado!$D$5:D110,"*"&amp;AG$3&amp;"*")=1,1,0),0))</f>
        <v>0</v>
      </c>
      <c r="AH110" s="0" t="n">
        <f aca="false">IF(OR(AH$3="",Consolidado!$D110=""),0,IF(ISNUMBER(SEARCH(AH$3,Consolidado!$D110)),IF(COUNTIFS(Consolidado!$AC$5:AC110,Consolidado!$AC110,Consolidado!$D$5:D110,"*"&amp;AH$3&amp;"*")=1,1,0),0))</f>
        <v>0</v>
      </c>
      <c r="AI110" s="0" t="n">
        <f aca="false">IF(OR(AI$3="",Consolidado!$D110=""),0,IF(ISNUMBER(SEARCH(AI$3,Consolidado!$D110)),IF(COUNTIFS(Consolidado!$AC$5:AC110,Consolidado!$AC110,Consolidado!$D$5:D110,"*"&amp;AI$3&amp;"*")=1,1,0),0))</f>
        <v>0</v>
      </c>
      <c r="AJ110" s="0" t="n">
        <f aca="false">IF(OR(AJ$3="",Consolidado!$D110=""),0,IF(ISNUMBER(SEARCH(AJ$3,Consolidado!$D110)),IF(COUNTIFS(Consolidado!$AC$5:AC110,Consolidado!$AC110,Consolidado!$D$5:D110,"*"&amp;AJ$3&amp;"*")=1,1,0),0))</f>
        <v>0</v>
      </c>
      <c r="AK110" s="0" t="n">
        <f aca="false">IF(OR(AK$3="",Consolidado!$D110=""),0,IF(ISNUMBER(SEARCH(AK$3,Consolidado!$D110)),IF(COUNTIFS(Consolidado!$AC$5:AC110,Consolidado!$AC110,Consolidado!$D$5:D110,"*"&amp;AK$3&amp;"*")=1,1,0),0))</f>
        <v>0</v>
      </c>
      <c r="AL110" s="0" t="n">
        <f aca="false">IF(OR(AL$3="",Consolidado!$D110=""),0,IF(ISNUMBER(SEARCH(AL$3,Consolidado!$D110)),IF(COUNTIFS(Consolidado!$AC$5:AC110,Consolidado!$AC110,Consolidado!$D$5:D110,"*"&amp;AL$3&amp;"*")=1,1,0),0))</f>
        <v>0</v>
      </c>
      <c r="AM110" s="0" t="n">
        <f aca="false">IF(OR(AM$3="",Consolidado!$D110=""),0,IF(ISNUMBER(SEARCH(AM$3,Consolidado!$D110)),IF(COUNTIFS(Consolidado!$AC$5:AC110,Consolidado!$AC110,Consolidado!$D$5:D110,"*"&amp;AM$3&amp;"*")=1,1,0),0))</f>
        <v>0</v>
      </c>
      <c r="AN110" s="0" t="n">
        <f aca="false">IF(OR(AN$3="",Consolidado!$D110=""),0,IF(ISNUMBER(SEARCH(AN$3,Consolidado!$D110)),IF(COUNTIFS(Consolidado!$AC$5:AC110,Consolidado!$AC110,Consolidado!$D$5:D110,"*"&amp;AN$3&amp;"*")=1,1,0),0))</f>
        <v>0</v>
      </c>
      <c r="AO110" s="0" t="n">
        <f aca="false">IF(OR(AO$3="",Consolidado!$D110=""),0,IF(ISNUMBER(SEARCH(AO$3,Consolidado!$D110)),IF(COUNTIFS(Consolidado!$AC$5:AC110,Consolidado!$AC110,Consolidado!$D$5:D110,"*"&amp;AO$3&amp;"*")=1,1,0),0))</f>
        <v>0</v>
      </c>
    </row>
    <row r="111" customFormat="false" ht="15" hidden="false" customHeight="false" outlineLevel="0" collapsed="false">
      <c r="B111" s="0" t="n">
        <f aca="false">IF(OR(B$3="",Consolidado!$D111=""),0,IF(ISNUMBER(SEARCH(B$3,Consolidado!$D111)),IF(COUNTIFS(Consolidado!$AC$5:AC111,Consolidado!$AC111,Consolidado!$D$5:D111,"*"&amp;B$3&amp;"*")=1,1,0),0))</f>
        <v>0</v>
      </c>
      <c r="C111" s="0" t="n">
        <f aca="false">IF(OR(C$3="",Consolidado!$D111=""),0,IF(ISNUMBER(SEARCH(C$3,Consolidado!$D111)),IF(COUNTIFS(Consolidado!$AC$5:AC111,Consolidado!$AC111,Consolidado!$D$5:D111,"*"&amp;C$3&amp;"*")=1,1,0),0))</f>
        <v>0</v>
      </c>
      <c r="D111" s="0" t="n">
        <f aca="false">IF(OR(D$3="",Consolidado!$D111=""),0,IF(ISNUMBER(SEARCH(D$3,Consolidado!$D111)),IF(COUNTIFS(Consolidado!$AC$5:AC111,Consolidado!$AC111,Consolidado!$D$5:D111,"*"&amp;D$3&amp;"*")=1,1,0),0))</f>
        <v>0</v>
      </c>
      <c r="E111" s="0" t="n">
        <f aca="false">IF(OR(E$3="",Consolidado!$D111=""),0,IF(ISNUMBER(SEARCH(E$3,Consolidado!$D111)),IF(COUNTIFS(Consolidado!$AC$5:AC111,Consolidado!$AC111,Consolidado!$D$5:D111,"*"&amp;E$3&amp;"*")=1,1,0),0))</f>
        <v>0</v>
      </c>
      <c r="F111" s="0" t="n">
        <f aca="false">IF(OR(F$3="",Consolidado!$D111=""),0,IF(ISNUMBER(SEARCH(F$3,Consolidado!$D111)),IF(COUNTIFS(Consolidado!$AC$5:AC111,Consolidado!$AC111,Consolidado!$D$5:D111,"*"&amp;F$3&amp;"*")=1,1,0),0))</f>
        <v>0</v>
      </c>
      <c r="G111" s="0" t="n">
        <f aca="false">IF(OR(G$3="",Consolidado!$D111=""),0,IF(ISNUMBER(SEARCH(G$3,Consolidado!$D111)),IF(COUNTIFS(Consolidado!$AC$5:AC111,Consolidado!$AC111,Consolidado!$D$5:D111,"*"&amp;G$3&amp;"*")=1,1,0),0))</f>
        <v>0</v>
      </c>
      <c r="H111" s="0" t="n">
        <f aca="false">IF(OR(H$3="",Consolidado!$D111=""),0,IF(ISNUMBER(SEARCH(H$3,Consolidado!$D111)),IF(COUNTIFS(Consolidado!$AC$5:AC111,Consolidado!$AC111,Consolidado!$D$5:D111,"*"&amp;H$3&amp;"*")=1,1,0),0))</f>
        <v>0</v>
      </c>
      <c r="I111" s="0" t="n">
        <f aca="false">IF(OR(I$3="",Consolidado!$D111=""),0,IF(ISNUMBER(SEARCH(I$3,Consolidado!$D111)),IF(COUNTIFS(Consolidado!$AC$5:AC111,Consolidado!$AC111,Consolidado!$D$5:D111,"*"&amp;I$3&amp;"*")=1,1,0),0))</f>
        <v>0</v>
      </c>
      <c r="J111" s="0" t="n">
        <f aca="false">IF(OR(J$3="",Consolidado!$D111=""),0,IF(ISNUMBER(SEARCH(J$3,Consolidado!$D111)),IF(COUNTIFS(Consolidado!$AC$5:AC111,Consolidado!$AC111,Consolidado!$D$5:D111,"*"&amp;J$3&amp;"*")=1,1,0),0))</f>
        <v>0</v>
      </c>
      <c r="K111" s="0" t="n">
        <f aca="false">IF(OR(K$3="",Consolidado!$D111=""),0,IF(ISNUMBER(SEARCH(K$3,Consolidado!$D111)),IF(COUNTIFS(Consolidado!$AC$5:AC111,Consolidado!$AC111,Consolidado!$D$5:D111,"*"&amp;K$3&amp;"*")=1,1,0),0))</f>
        <v>0</v>
      </c>
      <c r="L111" s="0" t="n">
        <f aca="false">IF(OR(L$3="",Consolidado!$D111=""),0,IF(ISNUMBER(SEARCH(L$3,Consolidado!$D111)),IF(COUNTIFS(Consolidado!$AC$5:AC111,Consolidado!$AC111,Consolidado!$D$5:D111,"*"&amp;L$3&amp;"*")=1,1,0),0))</f>
        <v>0</v>
      </c>
      <c r="M111" s="0" t="n">
        <f aca="false">IF(OR(M$3="",Consolidado!$D111=""),0,IF(ISNUMBER(SEARCH(M$3,Consolidado!$D111)),IF(COUNTIFS(Consolidado!$AC$5:AC111,Consolidado!$AC111,Consolidado!$D$5:D111,"*"&amp;M$3&amp;"*")=1,1,0),0))</f>
        <v>0</v>
      </c>
      <c r="N111" s="0" t="n">
        <f aca="false">IF(OR(N$3="",Consolidado!$D111=""),0,IF(ISNUMBER(SEARCH(N$3,Consolidado!$D111)),IF(COUNTIFS(Consolidado!$AC$5:AC111,Consolidado!$AC111,Consolidado!$D$5:D111,"*"&amp;N$3&amp;"*")=1,1,0),0))</f>
        <v>0</v>
      </c>
      <c r="O111" s="0" t="n">
        <f aca="false">IF(OR(O$3="",Consolidado!$D111=""),0,IF(ISNUMBER(SEARCH(O$3,Consolidado!$D111)),IF(COUNTIFS(Consolidado!$AC$5:AC111,Consolidado!$AC111,Consolidado!$D$5:D111,"*"&amp;O$3&amp;"*")=1,1,0),0))</f>
        <v>0</v>
      </c>
      <c r="P111" s="0" t="n">
        <f aca="false">IF(OR(P$3="",Consolidado!$D111=""),0,IF(ISNUMBER(SEARCH(P$3,Consolidado!$D111)),IF(COUNTIFS(Consolidado!$AC$5:AC111,Consolidado!$AC111,Consolidado!$D$5:D111,"*"&amp;P$3&amp;"*")=1,1,0),0))</f>
        <v>0</v>
      </c>
      <c r="Q111" s="0" t="n">
        <f aca="false">IF(OR(Q$3="",Consolidado!$D111=""),0,IF(ISNUMBER(SEARCH(Q$3,Consolidado!$D111)),IF(COUNTIFS(Consolidado!$AC$5:AC111,Consolidado!$AC111,Consolidado!$D$5:D111,"*"&amp;Q$3&amp;"*")=1,1,0),0))</f>
        <v>0</v>
      </c>
      <c r="R111" s="0" t="n">
        <f aca="false">IF(OR(R$3="",Consolidado!$D111=""),0,IF(ISNUMBER(SEARCH(R$3,Consolidado!$D111)),IF(COUNTIFS(Consolidado!$AC$5:AC111,Consolidado!$AC111,Consolidado!$D$5:D111,"*"&amp;R$3&amp;"*")=1,1,0),0))</f>
        <v>0</v>
      </c>
      <c r="S111" s="0" t="n">
        <f aca="false">IF(OR(S$3="",Consolidado!$D111=""),0,IF(ISNUMBER(SEARCH(S$3,Consolidado!$D111)),IF(COUNTIFS(Consolidado!$AC$5:AC111,Consolidado!$AC111,Consolidado!$D$5:D111,"*"&amp;S$3&amp;"*")=1,1,0),0))</f>
        <v>0</v>
      </c>
      <c r="T111" s="0" t="n">
        <f aca="false">IF(OR(T$3="",Consolidado!$D111=""),0,IF(ISNUMBER(SEARCH(T$3,Consolidado!$D111)),IF(COUNTIFS(Consolidado!$AC$5:AC111,Consolidado!$AC111,Consolidado!$D$5:D111,"*"&amp;T$3&amp;"*")=1,1,0),0))</f>
        <v>0</v>
      </c>
      <c r="U111" s="0" t="n">
        <f aca="false">IF(OR(U$3="",Consolidado!$D111=""),0,IF(ISNUMBER(SEARCH(U$3,Consolidado!$D111)),IF(COUNTIFS(Consolidado!$AC$5:AC111,Consolidado!$AC111,Consolidado!$D$5:D111,"*"&amp;U$3&amp;"*")=1,1,0),0))</f>
        <v>0</v>
      </c>
      <c r="V111" s="0" t="n">
        <f aca="false">IF(OR(V$3="",Consolidado!$D111=""),0,IF(ISNUMBER(SEARCH(V$3,Consolidado!$D111)),IF(COUNTIFS(Consolidado!$AC$5:AC111,Consolidado!$AC111,Consolidado!$D$5:D111,"*"&amp;V$3&amp;"*")=1,1,0),0))</f>
        <v>0</v>
      </c>
      <c r="W111" s="0" t="n">
        <f aca="false">IF(OR(W$3="",Consolidado!$D111=""),0,IF(ISNUMBER(SEARCH(W$3,Consolidado!$D111)),IF(COUNTIFS(Consolidado!$AC$5:AC111,Consolidado!$AC111,Consolidado!$D$5:D111,"*"&amp;W$3&amp;"*")=1,1,0),0))</f>
        <v>0</v>
      </c>
      <c r="X111" s="0" t="n">
        <f aca="false">IF(OR(X$3="",Consolidado!$D111=""),0,IF(ISNUMBER(SEARCH(X$3,Consolidado!$D111)),IF(COUNTIFS(Consolidado!$AC$5:AC111,Consolidado!$AC111,Consolidado!$D$5:D111,"*"&amp;X$3&amp;"*")=1,1,0),0))</f>
        <v>0</v>
      </c>
      <c r="Y111" s="0" t="n">
        <f aca="false">IF(OR(Y$3="",Consolidado!$D111=""),0,IF(ISNUMBER(SEARCH(Y$3,Consolidado!$D111)),IF(COUNTIFS(Consolidado!$AC$5:AC111,Consolidado!$AC111,Consolidado!$D$5:D111,"*"&amp;Y$3&amp;"*")=1,1,0),0))</f>
        <v>0</v>
      </c>
      <c r="Z111" s="0" t="n">
        <f aca="false">IF(OR(Z$3="",Consolidado!$D111=""),0,IF(ISNUMBER(SEARCH(Z$3,Consolidado!$D111)),IF(COUNTIFS(Consolidado!$AC$5:AC111,Consolidado!$AC111,Consolidado!$D$5:D111,"*"&amp;Z$3&amp;"*")=1,1,0),0))</f>
        <v>0</v>
      </c>
      <c r="AA111" s="0" t="n">
        <f aca="false">IF(OR(AA$3="",Consolidado!$D111=""),0,IF(ISNUMBER(SEARCH(AA$3,Consolidado!$D111)),IF(COUNTIFS(Consolidado!$AC$5:AC111,Consolidado!$AC111,Consolidado!$D$5:D111,"*"&amp;AA$3&amp;"*")=1,1,0),0))</f>
        <v>0</v>
      </c>
      <c r="AB111" s="0" t="n">
        <f aca="false">IF(OR(AB$3="",Consolidado!$D111=""),0,IF(ISNUMBER(SEARCH(AB$3,Consolidado!$D111)),IF(COUNTIFS(Consolidado!$AC$5:AC111,Consolidado!$AC111,Consolidado!$D$5:D111,"*"&amp;AB$3&amp;"*")=1,1,0),0))</f>
        <v>0</v>
      </c>
      <c r="AC111" s="0" t="n">
        <f aca="false">IF(OR(AC$3="",Consolidado!$D111=""),0,IF(ISNUMBER(SEARCH(AC$3,Consolidado!$D111)),IF(COUNTIFS(Consolidado!$AC$5:AC111,Consolidado!$AC111,Consolidado!$D$5:D111,"*"&amp;AC$3&amp;"*")=1,1,0),0))</f>
        <v>0</v>
      </c>
      <c r="AD111" s="0" t="n">
        <f aca="false">IF(OR(AD$3="",Consolidado!$D111=""),0,IF(ISNUMBER(SEARCH(AD$3,Consolidado!$D111)),IF(COUNTIFS(Consolidado!$AC$5:AC111,Consolidado!$AC111,Consolidado!$D$5:D111,"*"&amp;AD$3&amp;"*")=1,1,0),0))</f>
        <v>0</v>
      </c>
      <c r="AE111" s="0" t="n">
        <f aca="false">IF(OR(AE$3="",Consolidado!$D111=""),0,IF(ISNUMBER(SEARCH(AE$3,Consolidado!$D111)),IF(COUNTIFS(Consolidado!$AC$5:AC111,Consolidado!$AC111,Consolidado!$D$5:D111,"*"&amp;AE$3&amp;"*")=1,1,0),0))</f>
        <v>0</v>
      </c>
      <c r="AF111" s="0" t="n">
        <f aca="false">IF(OR(AF$3="",Consolidado!$D111=""),0,IF(ISNUMBER(SEARCH(AF$3,Consolidado!$D111)),IF(COUNTIFS(Consolidado!$AC$5:AC111,Consolidado!$AC111,Consolidado!$D$5:D111,"*"&amp;AF$3&amp;"*")=1,1,0),0))</f>
        <v>0</v>
      </c>
      <c r="AG111" s="0" t="n">
        <f aca="false">IF(OR(AG$3="",Consolidado!$D111=""),0,IF(ISNUMBER(SEARCH(AG$3,Consolidado!$D111)),IF(COUNTIFS(Consolidado!$AC$5:AC111,Consolidado!$AC111,Consolidado!$D$5:D111,"*"&amp;AG$3&amp;"*")=1,1,0),0))</f>
        <v>0</v>
      </c>
      <c r="AH111" s="0" t="n">
        <f aca="false">IF(OR(AH$3="",Consolidado!$D111=""),0,IF(ISNUMBER(SEARCH(AH$3,Consolidado!$D111)),IF(COUNTIFS(Consolidado!$AC$5:AC111,Consolidado!$AC111,Consolidado!$D$5:D111,"*"&amp;AH$3&amp;"*")=1,1,0),0))</f>
        <v>0</v>
      </c>
      <c r="AI111" s="0" t="n">
        <f aca="false">IF(OR(AI$3="",Consolidado!$D111=""),0,IF(ISNUMBER(SEARCH(AI$3,Consolidado!$D111)),IF(COUNTIFS(Consolidado!$AC$5:AC111,Consolidado!$AC111,Consolidado!$D$5:D111,"*"&amp;AI$3&amp;"*")=1,1,0),0))</f>
        <v>0</v>
      </c>
      <c r="AJ111" s="0" t="n">
        <f aca="false">IF(OR(AJ$3="",Consolidado!$D111=""),0,IF(ISNUMBER(SEARCH(AJ$3,Consolidado!$D111)),IF(COUNTIFS(Consolidado!$AC$5:AC111,Consolidado!$AC111,Consolidado!$D$5:D111,"*"&amp;AJ$3&amp;"*")=1,1,0),0))</f>
        <v>0</v>
      </c>
      <c r="AK111" s="0" t="n">
        <f aca="false">IF(OR(AK$3="",Consolidado!$D111=""),0,IF(ISNUMBER(SEARCH(AK$3,Consolidado!$D111)),IF(COUNTIFS(Consolidado!$AC$5:AC111,Consolidado!$AC111,Consolidado!$D$5:D111,"*"&amp;AK$3&amp;"*")=1,1,0),0))</f>
        <v>0</v>
      </c>
      <c r="AL111" s="0" t="n">
        <f aca="false">IF(OR(AL$3="",Consolidado!$D111=""),0,IF(ISNUMBER(SEARCH(AL$3,Consolidado!$D111)),IF(COUNTIFS(Consolidado!$AC$5:AC111,Consolidado!$AC111,Consolidado!$D$5:D111,"*"&amp;AL$3&amp;"*")=1,1,0),0))</f>
        <v>0</v>
      </c>
      <c r="AM111" s="0" t="n">
        <f aca="false">IF(OR(AM$3="",Consolidado!$D111=""),0,IF(ISNUMBER(SEARCH(AM$3,Consolidado!$D111)),IF(COUNTIFS(Consolidado!$AC$5:AC111,Consolidado!$AC111,Consolidado!$D$5:D111,"*"&amp;AM$3&amp;"*")=1,1,0),0))</f>
        <v>0</v>
      </c>
      <c r="AN111" s="0" t="n">
        <f aca="false">IF(OR(AN$3="",Consolidado!$D111=""),0,IF(ISNUMBER(SEARCH(AN$3,Consolidado!$D111)),IF(COUNTIFS(Consolidado!$AC$5:AC111,Consolidado!$AC111,Consolidado!$D$5:D111,"*"&amp;AN$3&amp;"*")=1,1,0),0))</f>
        <v>0</v>
      </c>
      <c r="AO111" s="0" t="n">
        <f aca="false">IF(OR(AO$3="",Consolidado!$D111=""),0,IF(ISNUMBER(SEARCH(AO$3,Consolidado!$D111)),IF(COUNTIFS(Consolidado!$AC$5:AC111,Consolidado!$AC111,Consolidado!$D$5:D111,"*"&amp;AO$3&amp;"*")=1,1,0),0))</f>
        <v>0</v>
      </c>
    </row>
    <row r="112" customFormat="false" ht="15" hidden="false" customHeight="false" outlineLevel="0" collapsed="false">
      <c r="B112" s="0" t="n">
        <f aca="false">IF(OR(B$3="",Consolidado!$D112=""),0,IF(ISNUMBER(SEARCH(B$3,Consolidado!$D112)),IF(COUNTIFS(Consolidado!$AC$5:AC112,Consolidado!$AC112,Consolidado!$D$5:D112,"*"&amp;B$3&amp;"*")=1,1,0),0))</f>
        <v>0</v>
      </c>
      <c r="C112" s="0" t="n">
        <f aca="false">IF(OR(C$3="",Consolidado!$D112=""),0,IF(ISNUMBER(SEARCH(C$3,Consolidado!$D112)),IF(COUNTIFS(Consolidado!$AC$5:AC112,Consolidado!$AC112,Consolidado!$D$5:D112,"*"&amp;C$3&amp;"*")=1,1,0),0))</f>
        <v>0</v>
      </c>
      <c r="D112" s="0" t="n">
        <f aca="false">IF(OR(D$3="",Consolidado!$D112=""),0,IF(ISNUMBER(SEARCH(D$3,Consolidado!$D112)),IF(COUNTIFS(Consolidado!$AC$5:AC112,Consolidado!$AC112,Consolidado!$D$5:D112,"*"&amp;D$3&amp;"*")=1,1,0),0))</f>
        <v>0</v>
      </c>
      <c r="E112" s="0" t="n">
        <f aca="false">IF(OR(E$3="",Consolidado!$D112=""),0,IF(ISNUMBER(SEARCH(E$3,Consolidado!$D112)),IF(COUNTIFS(Consolidado!$AC$5:AC112,Consolidado!$AC112,Consolidado!$D$5:D112,"*"&amp;E$3&amp;"*")=1,1,0),0))</f>
        <v>0</v>
      </c>
      <c r="F112" s="0" t="n">
        <f aca="false">IF(OR(F$3="",Consolidado!$D112=""),0,IF(ISNUMBER(SEARCH(F$3,Consolidado!$D112)),IF(COUNTIFS(Consolidado!$AC$5:AC112,Consolidado!$AC112,Consolidado!$D$5:D112,"*"&amp;F$3&amp;"*")=1,1,0),0))</f>
        <v>0</v>
      </c>
      <c r="G112" s="0" t="n">
        <f aca="false">IF(OR(G$3="",Consolidado!$D112=""),0,IF(ISNUMBER(SEARCH(G$3,Consolidado!$D112)),IF(COUNTIFS(Consolidado!$AC$5:AC112,Consolidado!$AC112,Consolidado!$D$5:D112,"*"&amp;G$3&amp;"*")=1,1,0),0))</f>
        <v>0</v>
      </c>
      <c r="H112" s="0" t="n">
        <f aca="false">IF(OR(H$3="",Consolidado!$D112=""),0,IF(ISNUMBER(SEARCH(H$3,Consolidado!$D112)),IF(COUNTIFS(Consolidado!$AC$5:AC112,Consolidado!$AC112,Consolidado!$D$5:D112,"*"&amp;H$3&amp;"*")=1,1,0),0))</f>
        <v>0</v>
      </c>
      <c r="I112" s="0" t="n">
        <f aca="false">IF(OR(I$3="",Consolidado!$D112=""),0,IF(ISNUMBER(SEARCH(I$3,Consolidado!$D112)),IF(COUNTIFS(Consolidado!$AC$5:AC112,Consolidado!$AC112,Consolidado!$D$5:D112,"*"&amp;I$3&amp;"*")=1,1,0),0))</f>
        <v>0</v>
      </c>
      <c r="J112" s="0" t="n">
        <f aca="false">IF(OR(J$3="",Consolidado!$D112=""),0,IF(ISNUMBER(SEARCH(J$3,Consolidado!$D112)),IF(COUNTIFS(Consolidado!$AC$5:AC112,Consolidado!$AC112,Consolidado!$D$5:D112,"*"&amp;J$3&amp;"*")=1,1,0),0))</f>
        <v>0</v>
      </c>
      <c r="K112" s="0" t="n">
        <f aca="false">IF(OR(K$3="",Consolidado!$D112=""),0,IF(ISNUMBER(SEARCH(K$3,Consolidado!$D112)),IF(COUNTIFS(Consolidado!$AC$5:AC112,Consolidado!$AC112,Consolidado!$D$5:D112,"*"&amp;K$3&amp;"*")=1,1,0),0))</f>
        <v>0</v>
      </c>
      <c r="L112" s="0" t="n">
        <f aca="false">IF(OR(L$3="",Consolidado!$D112=""),0,IF(ISNUMBER(SEARCH(L$3,Consolidado!$D112)),IF(COUNTIFS(Consolidado!$AC$5:AC112,Consolidado!$AC112,Consolidado!$D$5:D112,"*"&amp;L$3&amp;"*")=1,1,0),0))</f>
        <v>0</v>
      </c>
      <c r="M112" s="0" t="n">
        <f aca="false">IF(OR(M$3="",Consolidado!$D112=""),0,IF(ISNUMBER(SEARCH(M$3,Consolidado!$D112)),IF(COUNTIFS(Consolidado!$AC$5:AC112,Consolidado!$AC112,Consolidado!$D$5:D112,"*"&amp;M$3&amp;"*")=1,1,0),0))</f>
        <v>0</v>
      </c>
      <c r="N112" s="0" t="n">
        <f aca="false">IF(OR(N$3="",Consolidado!$D112=""),0,IF(ISNUMBER(SEARCH(N$3,Consolidado!$D112)),IF(COUNTIFS(Consolidado!$AC$5:AC112,Consolidado!$AC112,Consolidado!$D$5:D112,"*"&amp;N$3&amp;"*")=1,1,0),0))</f>
        <v>0</v>
      </c>
      <c r="O112" s="0" t="n">
        <f aca="false">IF(OR(O$3="",Consolidado!$D112=""),0,IF(ISNUMBER(SEARCH(O$3,Consolidado!$D112)),IF(COUNTIFS(Consolidado!$AC$5:AC112,Consolidado!$AC112,Consolidado!$D$5:D112,"*"&amp;O$3&amp;"*")=1,1,0),0))</f>
        <v>0</v>
      </c>
      <c r="P112" s="0" t="n">
        <f aca="false">IF(OR(P$3="",Consolidado!$D112=""),0,IF(ISNUMBER(SEARCH(P$3,Consolidado!$D112)),IF(COUNTIFS(Consolidado!$AC$5:AC112,Consolidado!$AC112,Consolidado!$D$5:D112,"*"&amp;P$3&amp;"*")=1,1,0),0))</f>
        <v>0</v>
      </c>
      <c r="Q112" s="0" t="n">
        <f aca="false">IF(OR(Q$3="",Consolidado!$D112=""),0,IF(ISNUMBER(SEARCH(Q$3,Consolidado!$D112)),IF(COUNTIFS(Consolidado!$AC$5:AC112,Consolidado!$AC112,Consolidado!$D$5:D112,"*"&amp;Q$3&amp;"*")=1,1,0),0))</f>
        <v>0</v>
      </c>
      <c r="R112" s="0" t="n">
        <f aca="false">IF(OR(R$3="",Consolidado!$D112=""),0,IF(ISNUMBER(SEARCH(R$3,Consolidado!$D112)),IF(COUNTIFS(Consolidado!$AC$5:AC112,Consolidado!$AC112,Consolidado!$D$5:D112,"*"&amp;R$3&amp;"*")=1,1,0),0))</f>
        <v>0</v>
      </c>
      <c r="S112" s="0" t="n">
        <f aca="false">IF(OR(S$3="",Consolidado!$D112=""),0,IF(ISNUMBER(SEARCH(S$3,Consolidado!$D112)),IF(COUNTIFS(Consolidado!$AC$5:AC112,Consolidado!$AC112,Consolidado!$D$5:D112,"*"&amp;S$3&amp;"*")=1,1,0),0))</f>
        <v>0</v>
      </c>
      <c r="T112" s="0" t="n">
        <f aca="false">IF(OR(T$3="",Consolidado!$D112=""),0,IF(ISNUMBER(SEARCH(T$3,Consolidado!$D112)),IF(COUNTIFS(Consolidado!$AC$5:AC112,Consolidado!$AC112,Consolidado!$D$5:D112,"*"&amp;T$3&amp;"*")=1,1,0),0))</f>
        <v>0</v>
      </c>
      <c r="U112" s="0" t="n">
        <f aca="false">IF(OR(U$3="",Consolidado!$D112=""),0,IF(ISNUMBER(SEARCH(U$3,Consolidado!$D112)),IF(COUNTIFS(Consolidado!$AC$5:AC112,Consolidado!$AC112,Consolidado!$D$5:D112,"*"&amp;U$3&amp;"*")=1,1,0),0))</f>
        <v>0</v>
      </c>
      <c r="V112" s="0" t="n">
        <f aca="false">IF(OR(V$3="",Consolidado!$D112=""),0,IF(ISNUMBER(SEARCH(V$3,Consolidado!$D112)),IF(COUNTIFS(Consolidado!$AC$5:AC112,Consolidado!$AC112,Consolidado!$D$5:D112,"*"&amp;V$3&amp;"*")=1,1,0),0))</f>
        <v>0</v>
      </c>
      <c r="W112" s="0" t="n">
        <f aca="false">IF(OR(W$3="",Consolidado!$D112=""),0,IF(ISNUMBER(SEARCH(W$3,Consolidado!$D112)),IF(COUNTIFS(Consolidado!$AC$5:AC112,Consolidado!$AC112,Consolidado!$D$5:D112,"*"&amp;W$3&amp;"*")=1,1,0),0))</f>
        <v>0</v>
      </c>
      <c r="X112" s="0" t="n">
        <f aca="false">IF(OR(X$3="",Consolidado!$D112=""),0,IF(ISNUMBER(SEARCH(X$3,Consolidado!$D112)),IF(COUNTIFS(Consolidado!$AC$5:AC112,Consolidado!$AC112,Consolidado!$D$5:D112,"*"&amp;X$3&amp;"*")=1,1,0),0))</f>
        <v>0</v>
      </c>
      <c r="Y112" s="0" t="n">
        <f aca="false">IF(OR(Y$3="",Consolidado!$D112=""),0,IF(ISNUMBER(SEARCH(Y$3,Consolidado!$D112)),IF(COUNTIFS(Consolidado!$AC$5:AC112,Consolidado!$AC112,Consolidado!$D$5:D112,"*"&amp;Y$3&amp;"*")=1,1,0),0))</f>
        <v>0</v>
      </c>
      <c r="Z112" s="0" t="n">
        <f aca="false">IF(OR(Z$3="",Consolidado!$D112=""),0,IF(ISNUMBER(SEARCH(Z$3,Consolidado!$D112)),IF(COUNTIFS(Consolidado!$AC$5:AC112,Consolidado!$AC112,Consolidado!$D$5:D112,"*"&amp;Z$3&amp;"*")=1,1,0),0))</f>
        <v>0</v>
      </c>
      <c r="AA112" s="0" t="n">
        <f aca="false">IF(OR(AA$3="",Consolidado!$D112=""),0,IF(ISNUMBER(SEARCH(AA$3,Consolidado!$D112)),IF(COUNTIFS(Consolidado!$AC$5:AC112,Consolidado!$AC112,Consolidado!$D$5:D112,"*"&amp;AA$3&amp;"*")=1,1,0),0))</f>
        <v>0</v>
      </c>
      <c r="AB112" s="0" t="n">
        <f aca="false">IF(OR(AB$3="",Consolidado!$D112=""),0,IF(ISNUMBER(SEARCH(AB$3,Consolidado!$D112)),IF(COUNTIFS(Consolidado!$AC$5:AC112,Consolidado!$AC112,Consolidado!$D$5:D112,"*"&amp;AB$3&amp;"*")=1,1,0),0))</f>
        <v>0</v>
      </c>
      <c r="AC112" s="0" t="n">
        <f aca="false">IF(OR(AC$3="",Consolidado!$D112=""),0,IF(ISNUMBER(SEARCH(AC$3,Consolidado!$D112)),IF(COUNTIFS(Consolidado!$AC$5:AC112,Consolidado!$AC112,Consolidado!$D$5:D112,"*"&amp;AC$3&amp;"*")=1,1,0),0))</f>
        <v>0</v>
      </c>
      <c r="AD112" s="0" t="n">
        <f aca="false">IF(OR(AD$3="",Consolidado!$D112=""),0,IF(ISNUMBER(SEARCH(AD$3,Consolidado!$D112)),IF(COUNTIFS(Consolidado!$AC$5:AC112,Consolidado!$AC112,Consolidado!$D$5:D112,"*"&amp;AD$3&amp;"*")=1,1,0),0))</f>
        <v>0</v>
      </c>
      <c r="AE112" s="0" t="n">
        <f aca="false">IF(OR(AE$3="",Consolidado!$D112=""),0,IF(ISNUMBER(SEARCH(AE$3,Consolidado!$D112)),IF(COUNTIFS(Consolidado!$AC$5:AC112,Consolidado!$AC112,Consolidado!$D$5:D112,"*"&amp;AE$3&amp;"*")=1,1,0),0))</f>
        <v>0</v>
      </c>
      <c r="AF112" s="0" t="n">
        <f aca="false">IF(OR(AF$3="",Consolidado!$D112=""),0,IF(ISNUMBER(SEARCH(AF$3,Consolidado!$D112)),IF(COUNTIFS(Consolidado!$AC$5:AC112,Consolidado!$AC112,Consolidado!$D$5:D112,"*"&amp;AF$3&amp;"*")=1,1,0),0))</f>
        <v>0</v>
      </c>
      <c r="AG112" s="0" t="n">
        <f aca="false">IF(OR(AG$3="",Consolidado!$D112=""),0,IF(ISNUMBER(SEARCH(AG$3,Consolidado!$D112)),IF(COUNTIFS(Consolidado!$AC$5:AC112,Consolidado!$AC112,Consolidado!$D$5:D112,"*"&amp;AG$3&amp;"*")=1,1,0),0))</f>
        <v>0</v>
      </c>
      <c r="AH112" s="0" t="n">
        <f aca="false">IF(OR(AH$3="",Consolidado!$D112=""),0,IF(ISNUMBER(SEARCH(AH$3,Consolidado!$D112)),IF(COUNTIFS(Consolidado!$AC$5:AC112,Consolidado!$AC112,Consolidado!$D$5:D112,"*"&amp;AH$3&amp;"*")=1,1,0),0))</f>
        <v>0</v>
      </c>
      <c r="AI112" s="0" t="n">
        <f aca="false">IF(OR(AI$3="",Consolidado!$D112=""),0,IF(ISNUMBER(SEARCH(AI$3,Consolidado!$D112)),IF(COUNTIFS(Consolidado!$AC$5:AC112,Consolidado!$AC112,Consolidado!$D$5:D112,"*"&amp;AI$3&amp;"*")=1,1,0),0))</f>
        <v>0</v>
      </c>
      <c r="AJ112" s="0" t="n">
        <f aca="false">IF(OR(AJ$3="",Consolidado!$D112=""),0,IF(ISNUMBER(SEARCH(AJ$3,Consolidado!$D112)),IF(COUNTIFS(Consolidado!$AC$5:AC112,Consolidado!$AC112,Consolidado!$D$5:D112,"*"&amp;AJ$3&amp;"*")=1,1,0),0))</f>
        <v>0</v>
      </c>
      <c r="AK112" s="0" t="n">
        <f aca="false">IF(OR(AK$3="",Consolidado!$D112=""),0,IF(ISNUMBER(SEARCH(AK$3,Consolidado!$D112)),IF(COUNTIFS(Consolidado!$AC$5:AC112,Consolidado!$AC112,Consolidado!$D$5:D112,"*"&amp;AK$3&amp;"*")=1,1,0),0))</f>
        <v>0</v>
      </c>
      <c r="AL112" s="0" t="n">
        <f aca="false">IF(OR(AL$3="",Consolidado!$D112=""),0,IF(ISNUMBER(SEARCH(AL$3,Consolidado!$D112)),IF(COUNTIFS(Consolidado!$AC$5:AC112,Consolidado!$AC112,Consolidado!$D$5:D112,"*"&amp;AL$3&amp;"*")=1,1,0),0))</f>
        <v>0</v>
      </c>
      <c r="AM112" s="0" t="n">
        <f aca="false">IF(OR(AM$3="",Consolidado!$D112=""),0,IF(ISNUMBER(SEARCH(AM$3,Consolidado!$D112)),IF(COUNTIFS(Consolidado!$AC$5:AC112,Consolidado!$AC112,Consolidado!$D$5:D112,"*"&amp;AM$3&amp;"*")=1,1,0),0))</f>
        <v>0</v>
      </c>
      <c r="AN112" s="0" t="n">
        <f aca="false">IF(OR(AN$3="",Consolidado!$D112=""),0,IF(ISNUMBER(SEARCH(AN$3,Consolidado!$D112)),IF(COUNTIFS(Consolidado!$AC$5:AC112,Consolidado!$AC112,Consolidado!$D$5:D112,"*"&amp;AN$3&amp;"*")=1,1,0),0))</f>
        <v>0</v>
      </c>
      <c r="AO112" s="0" t="n">
        <f aca="false">IF(OR(AO$3="",Consolidado!$D112=""),0,IF(ISNUMBER(SEARCH(AO$3,Consolidado!$D112)),IF(COUNTIFS(Consolidado!$AC$5:AC112,Consolidado!$AC112,Consolidado!$D$5:D112,"*"&amp;AO$3&amp;"*")=1,1,0),0))</f>
        <v>0</v>
      </c>
    </row>
    <row r="113" customFormat="false" ht="15" hidden="false" customHeight="false" outlineLevel="0" collapsed="false">
      <c r="B113" s="0" t="n">
        <f aca="false">IF(OR(B$3="",Consolidado!$D113=""),0,IF(ISNUMBER(SEARCH(B$3,Consolidado!$D113)),IF(COUNTIFS(Consolidado!$AC$5:AC113,Consolidado!$AC113,Consolidado!$D$5:D113,"*"&amp;B$3&amp;"*")=1,1,0),0))</f>
        <v>0</v>
      </c>
      <c r="C113" s="0" t="n">
        <f aca="false">IF(OR(C$3="",Consolidado!$D113=""),0,IF(ISNUMBER(SEARCH(C$3,Consolidado!$D113)),IF(COUNTIFS(Consolidado!$AC$5:AC113,Consolidado!$AC113,Consolidado!$D$5:D113,"*"&amp;C$3&amp;"*")=1,1,0),0))</f>
        <v>0</v>
      </c>
      <c r="D113" s="0" t="n">
        <f aca="false">IF(OR(D$3="",Consolidado!$D113=""),0,IF(ISNUMBER(SEARCH(D$3,Consolidado!$D113)),IF(COUNTIFS(Consolidado!$AC$5:AC113,Consolidado!$AC113,Consolidado!$D$5:D113,"*"&amp;D$3&amp;"*")=1,1,0),0))</f>
        <v>0</v>
      </c>
      <c r="E113" s="0" t="n">
        <f aca="false">IF(OR(E$3="",Consolidado!$D113=""),0,IF(ISNUMBER(SEARCH(E$3,Consolidado!$D113)),IF(COUNTIFS(Consolidado!$AC$5:AC113,Consolidado!$AC113,Consolidado!$D$5:D113,"*"&amp;E$3&amp;"*")=1,1,0),0))</f>
        <v>0</v>
      </c>
      <c r="F113" s="0" t="n">
        <f aca="false">IF(OR(F$3="",Consolidado!$D113=""),0,IF(ISNUMBER(SEARCH(F$3,Consolidado!$D113)),IF(COUNTIFS(Consolidado!$AC$5:AC113,Consolidado!$AC113,Consolidado!$D$5:D113,"*"&amp;F$3&amp;"*")=1,1,0),0))</f>
        <v>0</v>
      </c>
      <c r="G113" s="0" t="n">
        <f aca="false">IF(OR(G$3="",Consolidado!$D113=""),0,IF(ISNUMBER(SEARCH(G$3,Consolidado!$D113)),IF(COUNTIFS(Consolidado!$AC$5:AC113,Consolidado!$AC113,Consolidado!$D$5:D113,"*"&amp;G$3&amp;"*")=1,1,0),0))</f>
        <v>0</v>
      </c>
      <c r="H113" s="0" t="n">
        <f aca="false">IF(OR(H$3="",Consolidado!$D113=""),0,IF(ISNUMBER(SEARCH(H$3,Consolidado!$D113)),IF(COUNTIFS(Consolidado!$AC$5:AC113,Consolidado!$AC113,Consolidado!$D$5:D113,"*"&amp;H$3&amp;"*")=1,1,0),0))</f>
        <v>0</v>
      </c>
      <c r="I113" s="0" t="n">
        <f aca="false">IF(OR(I$3="",Consolidado!$D113=""),0,IF(ISNUMBER(SEARCH(I$3,Consolidado!$D113)),IF(COUNTIFS(Consolidado!$AC$5:AC113,Consolidado!$AC113,Consolidado!$D$5:D113,"*"&amp;I$3&amp;"*")=1,1,0),0))</f>
        <v>0</v>
      </c>
      <c r="J113" s="0" t="n">
        <f aca="false">IF(OR(J$3="",Consolidado!$D113=""),0,IF(ISNUMBER(SEARCH(J$3,Consolidado!$D113)),IF(COUNTIFS(Consolidado!$AC$5:AC113,Consolidado!$AC113,Consolidado!$D$5:D113,"*"&amp;J$3&amp;"*")=1,1,0),0))</f>
        <v>0</v>
      </c>
      <c r="K113" s="0" t="n">
        <f aca="false">IF(OR(K$3="",Consolidado!$D113=""),0,IF(ISNUMBER(SEARCH(K$3,Consolidado!$D113)),IF(COUNTIFS(Consolidado!$AC$5:AC113,Consolidado!$AC113,Consolidado!$D$5:D113,"*"&amp;K$3&amp;"*")=1,1,0),0))</f>
        <v>0</v>
      </c>
      <c r="L113" s="0" t="n">
        <f aca="false">IF(OR(L$3="",Consolidado!$D113=""),0,IF(ISNUMBER(SEARCH(L$3,Consolidado!$D113)),IF(COUNTIFS(Consolidado!$AC$5:AC113,Consolidado!$AC113,Consolidado!$D$5:D113,"*"&amp;L$3&amp;"*")=1,1,0),0))</f>
        <v>0</v>
      </c>
      <c r="M113" s="0" t="n">
        <f aca="false">IF(OR(M$3="",Consolidado!$D113=""),0,IF(ISNUMBER(SEARCH(M$3,Consolidado!$D113)),IF(COUNTIFS(Consolidado!$AC$5:AC113,Consolidado!$AC113,Consolidado!$D$5:D113,"*"&amp;M$3&amp;"*")=1,1,0),0))</f>
        <v>0</v>
      </c>
      <c r="N113" s="0" t="n">
        <f aca="false">IF(OR(N$3="",Consolidado!$D113=""),0,IF(ISNUMBER(SEARCH(N$3,Consolidado!$D113)),IF(COUNTIFS(Consolidado!$AC$5:AC113,Consolidado!$AC113,Consolidado!$D$5:D113,"*"&amp;N$3&amp;"*")=1,1,0),0))</f>
        <v>0</v>
      </c>
      <c r="O113" s="0" t="n">
        <f aca="false">IF(OR(O$3="",Consolidado!$D113=""),0,IF(ISNUMBER(SEARCH(O$3,Consolidado!$D113)),IF(COUNTIFS(Consolidado!$AC$5:AC113,Consolidado!$AC113,Consolidado!$D$5:D113,"*"&amp;O$3&amp;"*")=1,1,0),0))</f>
        <v>0</v>
      </c>
      <c r="P113" s="0" t="n">
        <f aca="false">IF(OR(P$3="",Consolidado!$D113=""),0,IF(ISNUMBER(SEARCH(P$3,Consolidado!$D113)),IF(COUNTIFS(Consolidado!$AC$5:AC113,Consolidado!$AC113,Consolidado!$D$5:D113,"*"&amp;P$3&amp;"*")=1,1,0),0))</f>
        <v>0</v>
      </c>
      <c r="Q113" s="0" t="n">
        <f aca="false">IF(OR(Q$3="",Consolidado!$D113=""),0,IF(ISNUMBER(SEARCH(Q$3,Consolidado!$D113)),IF(COUNTIFS(Consolidado!$AC$5:AC113,Consolidado!$AC113,Consolidado!$D$5:D113,"*"&amp;Q$3&amp;"*")=1,1,0),0))</f>
        <v>0</v>
      </c>
      <c r="R113" s="0" t="n">
        <f aca="false">IF(OR(R$3="",Consolidado!$D113=""),0,IF(ISNUMBER(SEARCH(R$3,Consolidado!$D113)),IF(COUNTIFS(Consolidado!$AC$5:AC113,Consolidado!$AC113,Consolidado!$D$5:D113,"*"&amp;R$3&amp;"*")=1,1,0),0))</f>
        <v>0</v>
      </c>
      <c r="S113" s="0" t="n">
        <f aca="false">IF(OR(S$3="",Consolidado!$D113=""),0,IF(ISNUMBER(SEARCH(S$3,Consolidado!$D113)),IF(COUNTIFS(Consolidado!$AC$5:AC113,Consolidado!$AC113,Consolidado!$D$5:D113,"*"&amp;S$3&amp;"*")=1,1,0),0))</f>
        <v>0</v>
      </c>
      <c r="T113" s="0" t="n">
        <f aca="false">IF(OR(T$3="",Consolidado!$D113=""),0,IF(ISNUMBER(SEARCH(T$3,Consolidado!$D113)),IF(COUNTIFS(Consolidado!$AC$5:AC113,Consolidado!$AC113,Consolidado!$D$5:D113,"*"&amp;T$3&amp;"*")=1,1,0),0))</f>
        <v>0</v>
      </c>
      <c r="U113" s="0" t="n">
        <f aca="false">IF(OR(U$3="",Consolidado!$D113=""),0,IF(ISNUMBER(SEARCH(U$3,Consolidado!$D113)),IF(COUNTIFS(Consolidado!$AC$5:AC113,Consolidado!$AC113,Consolidado!$D$5:D113,"*"&amp;U$3&amp;"*")=1,1,0),0))</f>
        <v>0</v>
      </c>
      <c r="V113" s="0" t="n">
        <f aca="false">IF(OR(V$3="",Consolidado!$D113=""),0,IF(ISNUMBER(SEARCH(V$3,Consolidado!$D113)),IF(COUNTIFS(Consolidado!$AC$5:AC113,Consolidado!$AC113,Consolidado!$D$5:D113,"*"&amp;V$3&amp;"*")=1,1,0),0))</f>
        <v>0</v>
      </c>
      <c r="W113" s="0" t="n">
        <f aca="false">IF(OR(W$3="",Consolidado!$D113=""),0,IF(ISNUMBER(SEARCH(W$3,Consolidado!$D113)),IF(COUNTIFS(Consolidado!$AC$5:AC113,Consolidado!$AC113,Consolidado!$D$5:D113,"*"&amp;W$3&amp;"*")=1,1,0),0))</f>
        <v>0</v>
      </c>
      <c r="X113" s="0" t="n">
        <f aca="false">IF(OR(X$3="",Consolidado!$D113=""),0,IF(ISNUMBER(SEARCH(X$3,Consolidado!$D113)),IF(COUNTIFS(Consolidado!$AC$5:AC113,Consolidado!$AC113,Consolidado!$D$5:D113,"*"&amp;X$3&amp;"*")=1,1,0),0))</f>
        <v>0</v>
      </c>
      <c r="Y113" s="0" t="n">
        <f aca="false">IF(OR(Y$3="",Consolidado!$D113=""),0,IF(ISNUMBER(SEARCH(Y$3,Consolidado!$D113)),IF(COUNTIFS(Consolidado!$AC$5:AC113,Consolidado!$AC113,Consolidado!$D$5:D113,"*"&amp;Y$3&amp;"*")=1,1,0),0))</f>
        <v>0</v>
      </c>
      <c r="Z113" s="0" t="n">
        <f aca="false">IF(OR(Z$3="",Consolidado!$D113=""),0,IF(ISNUMBER(SEARCH(Z$3,Consolidado!$D113)),IF(COUNTIFS(Consolidado!$AC$5:AC113,Consolidado!$AC113,Consolidado!$D$5:D113,"*"&amp;Z$3&amp;"*")=1,1,0),0))</f>
        <v>0</v>
      </c>
      <c r="AA113" s="0" t="n">
        <f aca="false">IF(OR(AA$3="",Consolidado!$D113=""),0,IF(ISNUMBER(SEARCH(AA$3,Consolidado!$D113)),IF(COUNTIFS(Consolidado!$AC$5:AC113,Consolidado!$AC113,Consolidado!$D$5:D113,"*"&amp;AA$3&amp;"*")=1,1,0),0))</f>
        <v>0</v>
      </c>
      <c r="AB113" s="0" t="n">
        <f aca="false">IF(OR(AB$3="",Consolidado!$D113=""),0,IF(ISNUMBER(SEARCH(AB$3,Consolidado!$D113)),IF(COUNTIFS(Consolidado!$AC$5:AC113,Consolidado!$AC113,Consolidado!$D$5:D113,"*"&amp;AB$3&amp;"*")=1,1,0),0))</f>
        <v>0</v>
      </c>
      <c r="AC113" s="0" t="n">
        <f aca="false">IF(OR(AC$3="",Consolidado!$D113=""),0,IF(ISNUMBER(SEARCH(AC$3,Consolidado!$D113)),IF(COUNTIFS(Consolidado!$AC$5:AC113,Consolidado!$AC113,Consolidado!$D$5:D113,"*"&amp;AC$3&amp;"*")=1,1,0),0))</f>
        <v>0</v>
      </c>
      <c r="AD113" s="0" t="n">
        <f aca="false">IF(OR(AD$3="",Consolidado!$D113=""),0,IF(ISNUMBER(SEARCH(AD$3,Consolidado!$D113)),IF(COUNTIFS(Consolidado!$AC$5:AC113,Consolidado!$AC113,Consolidado!$D$5:D113,"*"&amp;AD$3&amp;"*")=1,1,0),0))</f>
        <v>0</v>
      </c>
      <c r="AE113" s="0" t="n">
        <f aca="false">IF(OR(AE$3="",Consolidado!$D113=""),0,IF(ISNUMBER(SEARCH(AE$3,Consolidado!$D113)),IF(COUNTIFS(Consolidado!$AC$5:AC113,Consolidado!$AC113,Consolidado!$D$5:D113,"*"&amp;AE$3&amp;"*")=1,1,0),0))</f>
        <v>0</v>
      </c>
      <c r="AF113" s="0" t="n">
        <f aca="false">IF(OR(AF$3="",Consolidado!$D113=""),0,IF(ISNUMBER(SEARCH(AF$3,Consolidado!$D113)),IF(COUNTIFS(Consolidado!$AC$5:AC113,Consolidado!$AC113,Consolidado!$D$5:D113,"*"&amp;AF$3&amp;"*")=1,1,0),0))</f>
        <v>0</v>
      </c>
      <c r="AG113" s="0" t="n">
        <f aca="false">IF(OR(AG$3="",Consolidado!$D113=""),0,IF(ISNUMBER(SEARCH(AG$3,Consolidado!$D113)),IF(COUNTIFS(Consolidado!$AC$5:AC113,Consolidado!$AC113,Consolidado!$D$5:D113,"*"&amp;AG$3&amp;"*")=1,1,0),0))</f>
        <v>0</v>
      </c>
      <c r="AH113" s="0" t="n">
        <f aca="false">IF(OR(AH$3="",Consolidado!$D113=""),0,IF(ISNUMBER(SEARCH(AH$3,Consolidado!$D113)),IF(COUNTIFS(Consolidado!$AC$5:AC113,Consolidado!$AC113,Consolidado!$D$5:D113,"*"&amp;AH$3&amp;"*")=1,1,0),0))</f>
        <v>0</v>
      </c>
      <c r="AI113" s="0" t="n">
        <f aca="false">IF(OR(AI$3="",Consolidado!$D113=""),0,IF(ISNUMBER(SEARCH(AI$3,Consolidado!$D113)),IF(COUNTIFS(Consolidado!$AC$5:AC113,Consolidado!$AC113,Consolidado!$D$5:D113,"*"&amp;AI$3&amp;"*")=1,1,0),0))</f>
        <v>0</v>
      </c>
      <c r="AJ113" s="0" t="n">
        <f aca="false">IF(OR(AJ$3="",Consolidado!$D113=""),0,IF(ISNUMBER(SEARCH(AJ$3,Consolidado!$D113)),IF(COUNTIFS(Consolidado!$AC$5:AC113,Consolidado!$AC113,Consolidado!$D$5:D113,"*"&amp;AJ$3&amp;"*")=1,1,0),0))</f>
        <v>0</v>
      </c>
      <c r="AK113" s="0" t="n">
        <f aca="false">IF(OR(AK$3="",Consolidado!$D113=""),0,IF(ISNUMBER(SEARCH(AK$3,Consolidado!$D113)),IF(COUNTIFS(Consolidado!$AC$5:AC113,Consolidado!$AC113,Consolidado!$D$5:D113,"*"&amp;AK$3&amp;"*")=1,1,0),0))</f>
        <v>0</v>
      </c>
      <c r="AL113" s="0" t="n">
        <f aca="false">IF(OR(AL$3="",Consolidado!$D113=""),0,IF(ISNUMBER(SEARCH(AL$3,Consolidado!$D113)),IF(COUNTIFS(Consolidado!$AC$5:AC113,Consolidado!$AC113,Consolidado!$D$5:D113,"*"&amp;AL$3&amp;"*")=1,1,0),0))</f>
        <v>0</v>
      </c>
      <c r="AM113" s="0" t="n">
        <f aca="false">IF(OR(AM$3="",Consolidado!$D113=""),0,IF(ISNUMBER(SEARCH(AM$3,Consolidado!$D113)),IF(COUNTIFS(Consolidado!$AC$5:AC113,Consolidado!$AC113,Consolidado!$D$5:D113,"*"&amp;AM$3&amp;"*")=1,1,0),0))</f>
        <v>0</v>
      </c>
      <c r="AN113" s="0" t="n">
        <f aca="false">IF(OR(AN$3="",Consolidado!$D113=""),0,IF(ISNUMBER(SEARCH(AN$3,Consolidado!$D113)),IF(COUNTIFS(Consolidado!$AC$5:AC113,Consolidado!$AC113,Consolidado!$D$5:D113,"*"&amp;AN$3&amp;"*")=1,1,0),0))</f>
        <v>0</v>
      </c>
      <c r="AO113" s="0" t="n">
        <f aca="false">IF(OR(AO$3="",Consolidado!$D113=""),0,IF(ISNUMBER(SEARCH(AO$3,Consolidado!$D113)),IF(COUNTIFS(Consolidado!$AC$5:AC113,Consolidado!$AC113,Consolidado!$D$5:D113,"*"&amp;AO$3&amp;"*")=1,1,0),0))</f>
        <v>0</v>
      </c>
    </row>
    <row r="114" customFormat="false" ht="15" hidden="false" customHeight="false" outlineLevel="0" collapsed="false">
      <c r="B114" s="0" t="n">
        <f aca="false">IF(OR(B$3="",Consolidado!$D114=""),0,IF(ISNUMBER(SEARCH(B$3,Consolidado!$D114)),IF(COUNTIFS(Consolidado!$AC$5:AC114,Consolidado!$AC114,Consolidado!$D$5:D114,"*"&amp;B$3&amp;"*")=1,1,0),0))</f>
        <v>0</v>
      </c>
      <c r="C114" s="0" t="n">
        <f aca="false">IF(OR(C$3="",Consolidado!$D114=""),0,IF(ISNUMBER(SEARCH(C$3,Consolidado!$D114)),IF(COUNTIFS(Consolidado!$AC$5:AC114,Consolidado!$AC114,Consolidado!$D$5:D114,"*"&amp;C$3&amp;"*")=1,1,0),0))</f>
        <v>0</v>
      </c>
      <c r="D114" s="0" t="n">
        <f aca="false">IF(OR(D$3="",Consolidado!$D114=""),0,IF(ISNUMBER(SEARCH(D$3,Consolidado!$D114)),IF(COUNTIFS(Consolidado!$AC$5:AC114,Consolidado!$AC114,Consolidado!$D$5:D114,"*"&amp;D$3&amp;"*")=1,1,0),0))</f>
        <v>0</v>
      </c>
      <c r="E114" s="0" t="n">
        <f aca="false">IF(OR(E$3="",Consolidado!$D114=""),0,IF(ISNUMBER(SEARCH(E$3,Consolidado!$D114)),IF(COUNTIFS(Consolidado!$AC$5:AC114,Consolidado!$AC114,Consolidado!$D$5:D114,"*"&amp;E$3&amp;"*")=1,1,0),0))</f>
        <v>0</v>
      </c>
      <c r="F114" s="0" t="n">
        <f aca="false">IF(OR(F$3="",Consolidado!$D114=""),0,IF(ISNUMBER(SEARCH(F$3,Consolidado!$D114)),IF(COUNTIFS(Consolidado!$AC$5:AC114,Consolidado!$AC114,Consolidado!$D$5:D114,"*"&amp;F$3&amp;"*")=1,1,0),0))</f>
        <v>0</v>
      </c>
      <c r="G114" s="0" t="n">
        <f aca="false">IF(OR(G$3="",Consolidado!$D114=""),0,IF(ISNUMBER(SEARCH(G$3,Consolidado!$D114)),IF(COUNTIFS(Consolidado!$AC$5:AC114,Consolidado!$AC114,Consolidado!$D$5:D114,"*"&amp;G$3&amp;"*")=1,1,0),0))</f>
        <v>0</v>
      </c>
      <c r="H114" s="0" t="n">
        <f aca="false">IF(OR(H$3="",Consolidado!$D114=""),0,IF(ISNUMBER(SEARCH(H$3,Consolidado!$D114)),IF(COUNTIFS(Consolidado!$AC$5:AC114,Consolidado!$AC114,Consolidado!$D$5:D114,"*"&amp;H$3&amp;"*")=1,1,0),0))</f>
        <v>0</v>
      </c>
      <c r="I114" s="0" t="n">
        <f aca="false">IF(OR(I$3="",Consolidado!$D114=""),0,IF(ISNUMBER(SEARCH(I$3,Consolidado!$D114)),IF(COUNTIFS(Consolidado!$AC$5:AC114,Consolidado!$AC114,Consolidado!$D$5:D114,"*"&amp;I$3&amp;"*")=1,1,0),0))</f>
        <v>0</v>
      </c>
      <c r="J114" s="0" t="n">
        <f aca="false">IF(OR(J$3="",Consolidado!$D114=""),0,IF(ISNUMBER(SEARCH(J$3,Consolidado!$D114)),IF(COUNTIFS(Consolidado!$AC$5:AC114,Consolidado!$AC114,Consolidado!$D$5:D114,"*"&amp;J$3&amp;"*")=1,1,0),0))</f>
        <v>0</v>
      </c>
      <c r="K114" s="0" t="n">
        <f aca="false">IF(OR(K$3="",Consolidado!$D114=""),0,IF(ISNUMBER(SEARCH(K$3,Consolidado!$D114)),IF(COUNTIFS(Consolidado!$AC$5:AC114,Consolidado!$AC114,Consolidado!$D$5:D114,"*"&amp;K$3&amp;"*")=1,1,0),0))</f>
        <v>0</v>
      </c>
      <c r="L114" s="0" t="n">
        <f aca="false">IF(OR(L$3="",Consolidado!$D114=""),0,IF(ISNUMBER(SEARCH(L$3,Consolidado!$D114)),IF(COUNTIFS(Consolidado!$AC$5:AC114,Consolidado!$AC114,Consolidado!$D$5:D114,"*"&amp;L$3&amp;"*")=1,1,0),0))</f>
        <v>0</v>
      </c>
      <c r="M114" s="0" t="n">
        <f aca="false">IF(OR(M$3="",Consolidado!$D114=""),0,IF(ISNUMBER(SEARCH(M$3,Consolidado!$D114)),IF(COUNTIFS(Consolidado!$AC$5:AC114,Consolidado!$AC114,Consolidado!$D$5:D114,"*"&amp;M$3&amp;"*")=1,1,0),0))</f>
        <v>0</v>
      </c>
      <c r="N114" s="0" t="n">
        <f aca="false">IF(OR(N$3="",Consolidado!$D114=""),0,IF(ISNUMBER(SEARCH(N$3,Consolidado!$D114)),IF(COUNTIFS(Consolidado!$AC$5:AC114,Consolidado!$AC114,Consolidado!$D$5:D114,"*"&amp;N$3&amp;"*")=1,1,0),0))</f>
        <v>0</v>
      </c>
      <c r="O114" s="0" t="n">
        <f aca="false">IF(OR(O$3="",Consolidado!$D114=""),0,IF(ISNUMBER(SEARCH(O$3,Consolidado!$D114)),IF(COUNTIFS(Consolidado!$AC$5:AC114,Consolidado!$AC114,Consolidado!$D$5:D114,"*"&amp;O$3&amp;"*")=1,1,0),0))</f>
        <v>0</v>
      </c>
      <c r="P114" s="0" t="n">
        <f aca="false">IF(OR(P$3="",Consolidado!$D114=""),0,IF(ISNUMBER(SEARCH(P$3,Consolidado!$D114)),IF(COUNTIFS(Consolidado!$AC$5:AC114,Consolidado!$AC114,Consolidado!$D$5:D114,"*"&amp;P$3&amp;"*")=1,1,0),0))</f>
        <v>0</v>
      </c>
      <c r="Q114" s="0" t="n">
        <f aca="false">IF(OR(Q$3="",Consolidado!$D114=""),0,IF(ISNUMBER(SEARCH(Q$3,Consolidado!$D114)),IF(COUNTIFS(Consolidado!$AC$5:AC114,Consolidado!$AC114,Consolidado!$D$5:D114,"*"&amp;Q$3&amp;"*")=1,1,0),0))</f>
        <v>0</v>
      </c>
      <c r="R114" s="0" t="n">
        <f aca="false">IF(OR(R$3="",Consolidado!$D114=""),0,IF(ISNUMBER(SEARCH(R$3,Consolidado!$D114)),IF(COUNTIFS(Consolidado!$AC$5:AC114,Consolidado!$AC114,Consolidado!$D$5:D114,"*"&amp;R$3&amp;"*")=1,1,0),0))</f>
        <v>0</v>
      </c>
      <c r="S114" s="0" t="n">
        <f aca="false">IF(OR(S$3="",Consolidado!$D114=""),0,IF(ISNUMBER(SEARCH(S$3,Consolidado!$D114)),IF(COUNTIFS(Consolidado!$AC$5:AC114,Consolidado!$AC114,Consolidado!$D$5:D114,"*"&amp;S$3&amp;"*")=1,1,0),0))</f>
        <v>0</v>
      </c>
      <c r="T114" s="0" t="n">
        <f aca="false">IF(OR(T$3="",Consolidado!$D114=""),0,IF(ISNUMBER(SEARCH(T$3,Consolidado!$D114)),IF(COUNTIFS(Consolidado!$AC$5:AC114,Consolidado!$AC114,Consolidado!$D$5:D114,"*"&amp;T$3&amp;"*")=1,1,0),0))</f>
        <v>0</v>
      </c>
      <c r="U114" s="0" t="n">
        <f aca="false">IF(OR(U$3="",Consolidado!$D114=""),0,IF(ISNUMBER(SEARCH(U$3,Consolidado!$D114)),IF(COUNTIFS(Consolidado!$AC$5:AC114,Consolidado!$AC114,Consolidado!$D$5:D114,"*"&amp;U$3&amp;"*")=1,1,0),0))</f>
        <v>0</v>
      </c>
      <c r="V114" s="0" t="n">
        <f aca="false">IF(OR(V$3="",Consolidado!$D114=""),0,IF(ISNUMBER(SEARCH(V$3,Consolidado!$D114)),IF(COUNTIFS(Consolidado!$AC$5:AC114,Consolidado!$AC114,Consolidado!$D$5:D114,"*"&amp;V$3&amp;"*")=1,1,0),0))</f>
        <v>0</v>
      </c>
      <c r="W114" s="0" t="n">
        <f aca="false">IF(OR(W$3="",Consolidado!$D114=""),0,IF(ISNUMBER(SEARCH(W$3,Consolidado!$D114)),IF(COUNTIFS(Consolidado!$AC$5:AC114,Consolidado!$AC114,Consolidado!$D$5:D114,"*"&amp;W$3&amp;"*")=1,1,0),0))</f>
        <v>0</v>
      </c>
      <c r="X114" s="0" t="n">
        <f aca="false">IF(OR(X$3="",Consolidado!$D114=""),0,IF(ISNUMBER(SEARCH(X$3,Consolidado!$D114)),IF(COUNTIFS(Consolidado!$AC$5:AC114,Consolidado!$AC114,Consolidado!$D$5:D114,"*"&amp;X$3&amp;"*")=1,1,0),0))</f>
        <v>0</v>
      </c>
      <c r="Y114" s="0" t="n">
        <f aca="false">IF(OR(Y$3="",Consolidado!$D114=""),0,IF(ISNUMBER(SEARCH(Y$3,Consolidado!$D114)),IF(COUNTIFS(Consolidado!$AC$5:AC114,Consolidado!$AC114,Consolidado!$D$5:D114,"*"&amp;Y$3&amp;"*")=1,1,0),0))</f>
        <v>0</v>
      </c>
      <c r="Z114" s="0" t="n">
        <f aca="false">IF(OR(Z$3="",Consolidado!$D114=""),0,IF(ISNUMBER(SEARCH(Z$3,Consolidado!$D114)),IF(COUNTIFS(Consolidado!$AC$5:AC114,Consolidado!$AC114,Consolidado!$D$5:D114,"*"&amp;Z$3&amp;"*")=1,1,0),0))</f>
        <v>0</v>
      </c>
      <c r="AA114" s="0" t="n">
        <f aca="false">IF(OR(AA$3="",Consolidado!$D114=""),0,IF(ISNUMBER(SEARCH(AA$3,Consolidado!$D114)),IF(COUNTIFS(Consolidado!$AC$5:AC114,Consolidado!$AC114,Consolidado!$D$5:D114,"*"&amp;AA$3&amp;"*")=1,1,0),0))</f>
        <v>0</v>
      </c>
      <c r="AB114" s="0" t="n">
        <f aca="false">IF(OR(AB$3="",Consolidado!$D114=""),0,IF(ISNUMBER(SEARCH(AB$3,Consolidado!$D114)),IF(COUNTIFS(Consolidado!$AC$5:AC114,Consolidado!$AC114,Consolidado!$D$5:D114,"*"&amp;AB$3&amp;"*")=1,1,0),0))</f>
        <v>0</v>
      </c>
      <c r="AC114" s="0" t="n">
        <f aca="false">IF(OR(AC$3="",Consolidado!$D114=""),0,IF(ISNUMBER(SEARCH(AC$3,Consolidado!$D114)),IF(COUNTIFS(Consolidado!$AC$5:AC114,Consolidado!$AC114,Consolidado!$D$5:D114,"*"&amp;AC$3&amp;"*")=1,1,0),0))</f>
        <v>0</v>
      </c>
      <c r="AD114" s="0" t="n">
        <f aca="false">IF(OR(AD$3="",Consolidado!$D114=""),0,IF(ISNUMBER(SEARCH(AD$3,Consolidado!$D114)),IF(COUNTIFS(Consolidado!$AC$5:AC114,Consolidado!$AC114,Consolidado!$D$5:D114,"*"&amp;AD$3&amp;"*")=1,1,0),0))</f>
        <v>0</v>
      </c>
      <c r="AE114" s="0" t="n">
        <f aca="false">IF(OR(AE$3="",Consolidado!$D114=""),0,IF(ISNUMBER(SEARCH(AE$3,Consolidado!$D114)),IF(COUNTIFS(Consolidado!$AC$5:AC114,Consolidado!$AC114,Consolidado!$D$5:D114,"*"&amp;AE$3&amp;"*")=1,1,0),0))</f>
        <v>0</v>
      </c>
      <c r="AF114" s="0" t="n">
        <f aca="false">IF(OR(AF$3="",Consolidado!$D114=""),0,IF(ISNUMBER(SEARCH(AF$3,Consolidado!$D114)),IF(COUNTIFS(Consolidado!$AC$5:AC114,Consolidado!$AC114,Consolidado!$D$5:D114,"*"&amp;AF$3&amp;"*")=1,1,0),0))</f>
        <v>0</v>
      </c>
      <c r="AG114" s="0" t="n">
        <f aca="false">IF(OR(AG$3="",Consolidado!$D114=""),0,IF(ISNUMBER(SEARCH(AG$3,Consolidado!$D114)),IF(COUNTIFS(Consolidado!$AC$5:AC114,Consolidado!$AC114,Consolidado!$D$5:D114,"*"&amp;AG$3&amp;"*")=1,1,0),0))</f>
        <v>0</v>
      </c>
      <c r="AH114" s="0" t="n">
        <f aca="false">IF(OR(AH$3="",Consolidado!$D114=""),0,IF(ISNUMBER(SEARCH(AH$3,Consolidado!$D114)),IF(COUNTIFS(Consolidado!$AC$5:AC114,Consolidado!$AC114,Consolidado!$D$5:D114,"*"&amp;AH$3&amp;"*")=1,1,0),0))</f>
        <v>0</v>
      </c>
      <c r="AI114" s="0" t="n">
        <f aca="false">IF(OR(AI$3="",Consolidado!$D114=""),0,IF(ISNUMBER(SEARCH(AI$3,Consolidado!$D114)),IF(COUNTIFS(Consolidado!$AC$5:AC114,Consolidado!$AC114,Consolidado!$D$5:D114,"*"&amp;AI$3&amp;"*")=1,1,0),0))</f>
        <v>0</v>
      </c>
      <c r="AJ114" s="0" t="n">
        <f aca="false">IF(OR(AJ$3="",Consolidado!$D114=""),0,IF(ISNUMBER(SEARCH(AJ$3,Consolidado!$D114)),IF(COUNTIFS(Consolidado!$AC$5:AC114,Consolidado!$AC114,Consolidado!$D$5:D114,"*"&amp;AJ$3&amp;"*")=1,1,0),0))</f>
        <v>0</v>
      </c>
      <c r="AK114" s="0" t="n">
        <f aca="false">IF(OR(AK$3="",Consolidado!$D114=""),0,IF(ISNUMBER(SEARCH(AK$3,Consolidado!$D114)),IF(COUNTIFS(Consolidado!$AC$5:AC114,Consolidado!$AC114,Consolidado!$D$5:D114,"*"&amp;AK$3&amp;"*")=1,1,0),0))</f>
        <v>0</v>
      </c>
      <c r="AL114" s="0" t="n">
        <f aca="false">IF(OR(AL$3="",Consolidado!$D114=""),0,IF(ISNUMBER(SEARCH(AL$3,Consolidado!$D114)),IF(COUNTIFS(Consolidado!$AC$5:AC114,Consolidado!$AC114,Consolidado!$D$5:D114,"*"&amp;AL$3&amp;"*")=1,1,0),0))</f>
        <v>0</v>
      </c>
      <c r="AM114" s="0" t="n">
        <f aca="false">IF(OR(AM$3="",Consolidado!$D114=""),0,IF(ISNUMBER(SEARCH(AM$3,Consolidado!$D114)),IF(COUNTIFS(Consolidado!$AC$5:AC114,Consolidado!$AC114,Consolidado!$D$5:D114,"*"&amp;AM$3&amp;"*")=1,1,0),0))</f>
        <v>0</v>
      </c>
      <c r="AN114" s="0" t="n">
        <f aca="false">IF(OR(AN$3="",Consolidado!$D114=""),0,IF(ISNUMBER(SEARCH(AN$3,Consolidado!$D114)),IF(COUNTIFS(Consolidado!$AC$5:AC114,Consolidado!$AC114,Consolidado!$D$5:D114,"*"&amp;AN$3&amp;"*")=1,1,0),0))</f>
        <v>0</v>
      </c>
      <c r="AO114" s="0" t="n">
        <f aca="false">IF(OR(AO$3="",Consolidado!$D114=""),0,IF(ISNUMBER(SEARCH(AO$3,Consolidado!$D114)),IF(COUNTIFS(Consolidado!$AC$5:AC114,Consolidado!$AC114,Consolidado!$D$5:D114,"*"&amp;AO$3&amp;"*")=1,1,0),0))</f>
        <v>0</v>
      </c>
    </row>
    <row r="115" customFormat="false" ht="15" hidden="false" customHeight="false" outlineLevel="0" collapsed="false">
      <c r="B115" s="0" t="n">
        <f aca="false">IF(OR(B$3="",Consolidado!$D115=""),0,IF(ISNUMBER(SEARCH(B$3,Consolidado!$D115)),IF(COUNTIFS(Consolidado!$AC$5:AC115,Consolidado!$AC115,Consolidado!$D$5:D115,"*"&amp;B$3&amp;"*")=1,1,0),0))</f>
        <v>0</v>
      </c>
      <c r="C115" s="0" t="n">
        <f aca="false">IF(OR(C$3="",Consolidado!$D115=""),0,IF(ISNUMBER(SEARCH(C$3,Consolidado!$D115)),IF(COUNTIFS(Consolidado!$AC$5:AC115,Consolidado!$AC115,Consolidado!$D$5:D115,"*"&amp;C$3&amp;"*")=1,1,0),0))</f>
        <v>0</v>
      </c>
      <c r="D115" s="0" t="n">
        <f aca="false">IF(OR(D$3="",Consolidado!$D115=""),0,IF(ISNUMBER(SEARCH(D$3,Consolidado!$D115)),IF(COUNTIFS(Consolidado!$AC$5:AC115,Consolidado!$AC115,Consolidado!$D$5:D115,"*"&amp;D$3&amp;"*")=1,1,0),0))</f>
        <v>0</v>
      </c>
      <c r="E115" s="0" t="n">
        <f aca="false">IF(OR(E$3="",Consolidado!$D115=""),0,IF(ISNUMBER(SEARCH(E$3,Consolidado!$D115)),IF(COUNTIFS(Consolidado!$AC$5:AC115,Consolidado!$AC115,Consolidado!$D$5:D115,"*"&amp;E$3&amp;"*")=1,1,0),0))</f>
        <v>0</v>
      </c>
      <c r="F115" s="0" t="n">
        <f aca="false">IF(OR(F$3="",Consolidado!$D115=""),0,IF(ISNUMBER(SEARCH(F$3,Consolidado!$D115)),IF(COUNTIFS(Consolidado!$AC$5:AC115,Consolidado!$AC115,Consolidado!$D$5:D115,"*"&amp;F$3&amp;"*")=1,1,0),0))</f>
        <v>0</v>
      </c>
      <c r="G115" s="0" t="n">
        <f aca="false">IF(OR(G$3="",Consolidado!$D115=""),0,IF(ISNUMBER(SEARCH(G$3,Consolidado!$D115)),IF(COUNTIFS(Consolidado!$AC$5:AC115,Consolidado!$AC115,Consolidado!$D$5:D115,"*"&amp;G$3&amp;"*")=1,1,0),0))</f>
        <v>0</v>
      </c>
      <c r="H115" s="0" t="n">
        <f aca="false">IF(OR(H$3="",Consolidado!$D115=""),0,IF(ISNUMBER(SEARCH(H$3,Consolidado!$D115)),IF(COUNTIFS(Consolidado!$AC$5:AC115,Consolidado!$AC115,Consolidado!$D$5:D115,"*"&amp;H$3&amp;"*")=1,1,0),0))</f>
        <v>0</v>
      </c>
      <c r="I115" s="0" t="n">
        <f aca="false">IF(OR(I$3="",Consolidado!$D115=""),0,IF(ISNUMBER(SEARCH(I$3,Consolidado!$D115)),IF(COUNTIFS(Consolidado!$AC$5:AC115,Consolidado!$AC115,Consolidado!$D$5:D115,"*"&amp;I$3&amp;"*")=1,1,0),0))</f>
        <v>0</v>
      </c>
      <c r="J115" s="0" t="n">
        <f aca="false">IF(OR(J$3="",Consolidado!$D115=""),0,IF(ISNUMBER(SEARCH(J$3,Consolidado!$D115)),IF(COUNTIFS(Consolidado!$AC$5:AC115,Consolidado!$AC115,Consolidado!$D$5:D115,"*"&amp;J$3&amp;"*")=1,1,0),0))</f>
        <v>0</v>
      </c>
      <c r="K115" s="0" t="n">
        <f aca="false">IF(OR(K$3="",Consolidado!$D115=""),0,IF(ISNUMBER(SEARCH(K$3,Consolidado!$D115)),IF(COUNTIFS(Consolidado!$AC$5:AC115,Consolidado!$AC115,Consolidado!$D$5:D115,"*"&amp;K$3&amp;"*")=1,1,0),0))</f>
        <v>0</v>
      </c>
      <c r="L115" s="0" t="n">
        <f aca="false">IF(OR(L$3="",Consolidado!$D115=""),0,IF(ISNUMBER(SEARCH(L$3,Consolidado!$D115)),IF(COUNTIFS(Consolidado!$AC$5:AC115,Consolidado!$AC115,Consolidado!$D$5:D115,"*"&amp;L$3&amp;"*")=1,1,0),0))</f>
        <v>0</v>
      </c>
      <c r="M115" s="0" t="n">
        <f aca="false">IF(OR(M$3="",Consolidado!$D115=""),0,IF(ISNUMBER(SEARCH(M$3,Consolidado!$D115)),IF(COUNTIFS(Consolidado!$AC$5:AC115,Consolidado!$AC115,Consolidado!$D$5:D115,"*"&amp;M$3&amp;"*")=1,1,0),0))</f>
        <v>0</v>
      </c>
      <c r="N115" s="0" t="n">
        <f aca="false">IF(OR(N$3="",Consolidado!$D115=""),0,IF(ISNUMBER(SEARCH(N$3,Consolidado!$D115)),IF(COUNTIFS(Consolidado!$AC$5:AC115,Consolidado!$AC115,Consolidado!$D$5:D115,"*"&amp;N$3&amp;"*")=1,1,0),0))</f>
        <v>0</v>
      </c>
      <c r="O115" s="0" t="n">
        <f aca="false">IF(OR(O$3="",Consolidado!$D115=""),0,IF(ISNUMBER(SEARCH(O$3,Consolidado!$D115)),IF(COUNTIFS(Consolidado!$AC$5:AC115,Consolidado!$AC115,Consolidado!$D$5:D115,"*"&amp;O$3&amp;"*")=1,1,0),0))</f>
        <v>0</v>
      </c>
      <c r="P115" s="0" t="n">
        <f aca="false">IF(OR(P$3="",Consolidado!$D115=""),0,IF(ISNUMBER(SEARCH(P$3,Consolidado!$D115)),IF(COUNTIFS(Consolidado!$AC$5:AC115,Consolidado!$AC115,Consolidado!$D$5:D115,"*"&amp;P$3&amp;"*")=1,1,0),0))</f>
        <v>0</v>
      </c>
      <c r="Q115" s="0" t="n">
        <f aca="false">IF(OR(Q$3="",Consolidado!$D115=""),0,IF(ISNUMBER(SEARCH(Q$3,Consolidado!$D115)),IF(COUNTIFS(Consolidado!$AC$5:AC115,Consolidado!$AC115,Consolidado!$D$5:D115,"*"&amp;Q$3&amp;"*")=1,1,0),0))</f>
        <v>0</v>
      </c>
      <c r="R115" s="0" t="n">
        <f aca="false">IF(OR(R$3="",Consolidado!$D115=""),0,IF(ISNUMBER(SEARCH(R$3,Consolidado!$D115)),IF(COUNTIFS(Consolidado!$AC$5:AC115,Consolidado!$AC115,Consolidado!$D$5:D115,"*"&amp;R$3&amp;"*")=1,1,0),0))</f>
        <v>0</v>
      </c>
      <c r="S115" s="0" t="n">
        <f aca="false">IF(OR(S$3="",Consolidado!$D115=""),0,IF(ISNUMBER(SEARCH(S$3,Consolidado!$D115)),IF(COUNTIFS(Consolidado!$AC$5:AC115,Consolidado!$AC115,Consolidado!$D$5:D115,"*"&amp;S$3&amp;"*")=1,1,0),0))</f>
        <v>0</v>
      </c>
      <c r="T115" s="0" t="n">
        <f aca="false">IF(OR(T$3="",Consolidado!$D115=""),0,IF(ISNUMBER(SEARCH(T$3,Consolidado!$D115)),IF(COUNTIFS(Consolidado!$AC$5:AC115,Consolidado!$AC115,Consolidado!$D$5:D115,"*"&amp;T$3&amp;"*")=1,1,0),0))</f>
        <v>0</v>
      </c>
      <c r="U115" s="0" t="n">
        <f aca="false">IF(OR(U$3="",Consolidado!$D115=""),0,IF(ISNUMBER(SEARCH(U$3,Consolidado!$D115)),IF(COUNTIFS(Consolidado!$AC$5:AC115,Consolidado!$AC115,Consolidado!$D$5:D115,"*"&amp;U$3&amp;"*")=1,1,0),0))</f>
        <v>0</v>
      </c>
      <c r="V115" s="0" t="n">
        <f aca="false">IF(OR(V$3="",Consolidado!$D115=""),0,IF(ISNUMBER(SEARCH(V$3,Consolidado!$D115)),IF(COUNTIFS(Consolidado!$AC$5:AC115,Consolidado!$AC115,Consolidado!$D$5:D115,"*"&amp;V$3&amp;"*")=1,1,0),0))</f>
        <v>0</v>
      </c>
      <c r="W115" s="0" t="n">
        <f aca="false">IF(OR(W$3="",Consolidado!$D115=""),0,IF(ISNUMBER(SEARCH(W$3,Consolidado!$D115)),IF(COUNTIFS(Consolidado!$AC$5:AC115,Consolidado!$AC115,Consolidado!$D$5:D115,"*"&amp;W$3&amp;"*")=1,1,0),0))</f>
        <v>0</v>
      </c>
      <c r="X115" s="0" t="n">
        <f aca="false">IF(OR(X$3="",Consolidado!$D115=""),0,IF(ISNUMBER(SEARCH(X$3,Consolidado!$D115)),IF(COUNTIFS(Consolidado!$AC$5:AC115,Consolidado!$AC115,Consolidado!$D$5:D115,"*"&amp;X$3&amp;"*")=1,1,0),0))</f>
        <v>0</v>
      </c>
      <c r="Y115" s="0" t="n">
        <f aca="false">IF(OR(Y$3="",Consolidado!$D115=""),0,IF(ISNUMBER(SEARCH(Y$3,Consolidado!$D115)),IF(COUNTIFS(Consolidado!$AC$5:AC115,Consolidado!$AC115,Consolidado!$D$5:D115,"*"&amp;Y$3&amp;"*")=1,1,0),0))</f>
        <v>0</v>
      </c>
      <c r="Z115" s="0" t="n">
        <f aca="false">IF(OR(Z$3="",Consolidado!$D115=""),0,IF(ISNUMBER(SEARCH(Z$3,Consolidado!$D115)),IF(COUNTIFS(Consolidado!$AC$5:AC115,Consolidado!$AC115,Consolidado!$D$5:D115,"*"&amp;Z$3&amp;"*")=1,1,0),0))</f>
        <v>0</v>
      </c>
      <c r="AA115" s="0" t="n">
        <f aca="false">IF(OR(AA$3="",Consolidado!$D115=""),0,IF(ISNUMBER(SEARCH(AA$3,Consolidado!$D115)),IF(COUNTIFS(Consolidado!$AC$5:AC115,Consolidado!$AC115,Consolidado!$D$5:D115,"*"&amp;AA$3&amp;"*")=1,1,0),0))</f>
        <v>0</v>
      </c>
      <c r="AB115" s="0" t="n">
        <f aca="false">IF(OR(AB$3="",Consolidado!$D115=""),0,IF(ISNUMBER(SEARCH(AB$3,Consolidado!$D115)),IF(COUNTIFS(Consolidado!$AC$5:AC115,Consolidado!$AC115,Consolidado!$D$5:D115,"*"&amp;AB$3&amp;"*")=1,1,0),0))</f>
        <v>0</v>
      </c>
      <c r="AC115" s="0" t="n">
        <f aca="false">IF(OR(AC$3="",Consolidado!$D115=""),0,IF(ISNUMBER(SEARCH(AC$3,Consolidado!$D115)),IF(COUNTIFS(Consolidado!$AC$5:AC115,Consolidado!$AC115,Consolidado!$D$5:D115,"*"&amp;AC$3&amp;"*")=1,1,0),0))</f>
        <v>0</v>
      </c>
      <c r="AD115" s="0" t="n">
        <f aca="false">IF(OR(AD$3="",Consolidado!$D115=""),0,IF(ISNUMBER(SEARCH(AD$3,Consolidado!$D115)),IF(COUNTIFS(Consolidado!$AC$5:AC115,Consolidado!$AC115,Consolidado!$D$5:D115,"*"&amp;AD$3&amp;"*")=1,1,0),0))</f>
        <v>0</v>
      </c>
      <c r="AE115" s="0" t="n">
        <f aca="false">IF(OR(AE$3="",Consolidado!$D115=""),0,IF(ISNUMBER(SEARCH(AE$3,Consolidado!$D115)),IF(COUNTIFS(Consolidado!$AC$5:AC115,Consolidado!$AC115,Consolidado!$D$5:D115,"*"&amp;AE$3&amp;"*")=1,1,0),0))</f>
        <v>0</v>
      </c>
      <c r="AF115" s="0" t="n">
        <f aca="false">IF(OR(AF$3="",Consolidado!$D115=""),0,IF(ISNUMBER(SEARCH(AF$3,Consolidado!$D115)),IF(COUNTIFS(Consolidado!$AC$5:AC115,Consolidado!$AC115,Consolidado!$D$5:D115,"*"&amp;AF$3&amp;"*")=1,1,0),0))</f>
        <v>0</v>
      </c>
      <c r="AG115" s="0" t="n">
        <f aca="false">IF(OR(AG$3="",Consolidado!$D115=""),0,IF(ISNUMBER(SEARCH(AG$3,Consolidado!$D115)),IF(COUNTIFS(Consolidado!$AC$5:AC115,Consolidado!$AC115,Consolidado!$D$5:D115,"*"&amp;AG$3&amp;"*")=1,1,0),0))</f>
        <v>0</v>
      </c>
      <c r="AH115" s="0" t="n">
        <f aca="false">IF(OR(AH$3="",Consolidado!$D115=""),0,IF(ISNUMBER(SEARCH(AH$3,Consolidado!$D115)),IF(COUNTIFS(Consolidado!$AC$5:AC115,Consolidado!$AC115,Consolidado!$D$5:D115,"*"&amp;AH$3&amp;"*")=1,1,0),0))</f>
        <v>0</v>
      </c>
      <c r="AI115" s="0" t="n">
        <f aca="false">IF(OR(AI$3="",Consolidado!$D115=""),0,IF(ISNUMBER(SEARCH(AI$3,Consolidado!$D115)),IF(COUNTIFS(Consolidado!$AC$5:AC115,Consolidado!$AC115,Consolidado!$D$5:D115,"*"&amp;AI$3&amp;"*")=1,1,0),0))</f>
        <v>0</v>
      </c>
      <c r="AJ115" s="0" t="n">
        <f aca="false">IF(OR(AJ$3="",Consolidado!$D115=""),0,IF(ISNUMBER(SEARCH(AJ$3,Consolidado!$D115)),IF(COUNTIFS(Consolidado!$AC$5:AC115,Consolidado!$AC115,Consolidado!$D$5:D115,"*"&amp;AJ$3&amp;"*")=1,1,0),0))</f>
        <v>0</v>
      </c>
      <c r="AK115" s="0" t="n">
        <f aca="false">IF(OR(AK$3="",Consolidado!$D115=""),0,IF(ISNUMBER(SEARCH(AK$3,Consolidado!$D115)),IF(COUNTIFS(Consolidado!$AC$5:AC115,Consolidado!$AC115,Consolidado!$D$5:D115,"*"&amp;AK$3&amp;"*")=1,1,0),0))</f>
        <v>0</v>
      </c>
      <c r="AL115" s="0" t="n">
        <f aca="false">IF(OR(AL$3="",Consolidado!$D115=""),0,IF(ISNUMBER(SEARCH(AL$3,Consolidado!$D115)),IF(COUNTIFS(Consolidado!$AC$5:AC115,Consolidado!$AC115,Consolidado!$D$5:D115,"*"&amp;AL$3&amp;"*")=1,1,0),0))</f>
        <v>0</v>
      </c>
      <c r="AM115" s="0" t="n">
        <f aca="false">IF(OR(AM$3="",Consolidado!$D115=""),0,IF(ISNUMBER(SEARCH(AM$3,Consolidado!$D115)),IF(COUNTIFS(Consolidado!$AC$5:AC115,Consolidado!$AC115,Consolidado!$D$5:D115,"*"&amp;AM$3&amp;"*")=1,1,0),0))</f>
        <v>0</v>
      </c>
      <c r="AN115" s="0" t="n">
        <f aca="false">IF(OR(AN$3="",Consolidado!$D115=""),0,IF(ISNUMBER(SEARCH(AN$3,Consolidado!$D115)),IF(COUNTIFS(Consolidado!$AC$5:AC115,Consolidado!$AC115,Consolidado!$D$5:D115,"*"&amp;AN$3&amp;"*")=1,1,0),0))</f>
        <v>0</v>
      </c>
      <c r="AO115" s="0" t="n">
        <f aca="false">IF(OR(AO$3="",Consolidado!$D115=""),0,IF(ISNUMBER(SEARCH(AO$3,Consolidado!$D115)),IF(COUNTIFS(Consolidado!$AC$5:AC115,Consolidado!$AC115,Consolidado!$D$5:D115,"*"&amp;AO$3&amp;"*")=1,1,0),0))</f>
        <v>0</v>
      </c>
    </row>
    <row r="116" customFormat="false" ht="15" hidden="false" customHeight="false" outlineLevel="0" collapsed="false">
      <c r="B116" s="0" t="n">
        <f aca="false">IF(OR(B$3="",Consolidado!$D116=""),0,IF(ISNUMBER(SEARCH(B$3,Consolidado!$D116)),IF(COUNTIFS(Consolidado!$AC$5:AC116,Consolidado!$AC116,Consolidado!$D$5:D116,"*"&amp;B$3&amp;"*")=1,1,0),0))</f>
        <v>0</v>
      </c>
      <c r="C116" s="0" t="n">
        <f aca="false">IF(OR(C$3="",Consolidado!$D116=""),0,IF(ISNUMBER(SEARCH(C$3,Consolidado!$D116)),IF(COUNTIFS(Consolidado!$AC$5:AC116,Consolidado!$AC116,Consolidado!$D$5:D116,"*"&amp;C$3&amp;"*")=1,1,0),0))</f>
        <v>0</v>
      </c>
      <c r="D116" s="0" t="n">
        <f aca="false">IF(OR(D$3="",Consolidado!$D116=""),0,IF(ISNUMBER(SEARCH(D$3,Consolidado!$D116)),IF(COUNTIFS(Consolidado!$AC$5:AC116,Consolidado!$AC116,Consolidado!$D$5:D116,"*"&amp;D$3&amp;"*")=1,1,0),0))</f>
        <v>0</v>
      </c>
      <c r="E116" s="0" t="n">
        <f aca="false">IF(OR(E$3="",Consolidado!$D116=""),0,IF(ISNUMBER(SEARCH(E$3,Consolidado!$D116)),IF(COUNTIFS(Consolidado!$AC$5:AC116,Consolidado!$AC116,Consolidado!$D$5:D116,"*"&amp;E$3&amp;"*")=1,1,0),0))</f>
        <v>0</v>
      </c>
      <c r="F116" s="0" t="n">
        <f aca="false">IF(OR(F$3="",Consolidado!$D116=""),0,IF(ISNUMBER(SEARCH(F$3,Consolidado!$D116)),IF(COUNTIFS(Consolidado!$AC$5:AC116,Consolidado!$AC116,Consolidado!$D$5:D116,"*"&amp;F$3&amp;"*")=1,1,0),0))</f>
        <v>0</v>
      </c>
      <c r="G116" s="0" t="n">
        <f aca="false">IF(OR(G$3="",Consolidado!$D116=""),0,IF(ISNUMBER(SEARCH(G$3,Consolidado!$D116)),IF(COUNTIFS(Consolidado!$AC$5:AC116,Consolidado!$AC116,Consolidado!$D$5:D116,"*"&amp;G$3&amp;"*")=1,1,0),0))</f>
        <v>0</v>
      </c>
      <c r="H116" s="0" t="n">
        <f aca="false">IF(OR(H$3="",Consolidado!$D116=""),0,IF(ISNUMBER(SEARCH(H$3,Consolidado!$D116)),IF(COUNTIFS(Consolidado!$AC$5:AC116,Consolidado!$AC116,Consolidado!$D$5:D116,"*"&amp;H$3&amp;"*")=1,1,0),0))</f>
        <v>0</v>
      </c>
      <c r="I116" s="0" t="n">
        <f aca="false">IF(OR(I$3="",Consolidado!$D116=""),0,IF(ISNUMBER(SEARCH(I$3,Consolidado!$D116)),IF(COUNTIFS(Consolidado!$AC$5:AC116,Consolidado!$AC116,Consolidado!$D$5:D116,"*"&amp;I$3&amp;"*")=1,1,0),0))</f>
        <v>0</v>
      </c>
      <c r="J116" s="0" t="n">
        <f aca="false">IF(OR(J$3="",Consolidado!$D116=""),0,IF(ISNUMBER(SEARCH(J$3,Consolidado!$D116)),IF(COUNTIFS(Consolidado!$AC$5:AC116,Consolidado!$AC116,Consolidado!$D$5:D116,"*"&amp;J$3&amp;"*")=1,1,0),0))</f>
        <v>0</v>
      </c>
      <c r="K116" s="0" t="n">
        <f aca="false">IF(OR(K$3="",Consolidado!$D116=""),0,IF(ISNUMBER(SEARCH(K$3,Consolidado!$D116)),IF(COUNTIFS(Consolidado!$AC$5:AC116,Consolidado!$AC116,Consolidado!$D$5:D116,"*"&amp;K$3&amp;"*")=1,1,0),0))</f>
        <v>0</v>
      </c>
      <c r="L116" s="0" t="n">
        <f aca="false">IF(OR(L$3="",Consolidado!$D116=""),0,IF(ISNUMBER(SEARCH(L$3,Consolidado!$D116)),IF(COUNTIFS(Consolidado!$AC$5:AC116,Consolidado!$AC116,Consolidado!$D$5:D116,"*"&amp;L$3&amp;"*")=1,1,0),0))</f>
        <v>0</v>
      </c>
      <c r="M116" s="0" t="n">
        <f aca="false">IF(OR(M$3="",Consolidado!$D116=""),0,IF(ISNUMBER(SEARCH(M$3,Consolidado!$D116)),IF(COUNTIFS(Consolidado!$AC$5:AC116,Consolidado!$AC116,Consolidado!$D$5:D116,"*"&amp;M$3&amp;"*")=1,1,0),0))</f>
        <v>0</v>
      </c>
      <c r="N116" s="0" t="n">
        <f aca="false">IF(OR(N$3="",Consolidado!$D116=""),0,IF(ISNUMBER(SEARCH(N$3,Consolidado!$D116)),IF(COUNTIFS(Consolidado!$AC$5:AC116,Consolidado!$AC116,Consolidado!$D$5:D116,"*"&amp;N$3&amp;"*")=1,1,0),0))</f>
        <v>0</v>
      </c>
      <c r="O116" s="0" t="n">
        <f aca="false">IF(OR(O$3="",Consolidado!$D116=""),0,IF(ISNUMBER(SEARCH(O$3,Consolidado!$D116)),IF(COUNTIFS(Consolidado!$AC$5:AC116,Consolidado!$AC116,Consolidado!$D$5:D116,"*"&amp;O$3&amp;"*")=1,1,0),0))</f>
        <v>0</v>
      </c>
      <c r="P116" s="0" t="n">
        <f aca="false">IF(OR(P$3="",Consolidado!$D116=""),0,IF(ISNUMBER(SEARCH(P$3,Consolidado!$D116)),IF(COUNTIFS(Consolidado!$AC$5:AC116,Consolidado!$AC116,Consolidado!$D$5:D116,"*"&amp;P$3&amp;"*")=1,1,0),0))</f>
        <v>0</v>
      </c>
      <c r="Q116" s="0" t="n">
        <f aca="false">IF(OR(Q$3="",Consolidado!$D116=""),0,IF(ISNUMBER(SEARCH(Q$3,Consolidado!$D116)),IF(COUNTIFS(Consolidado!$AC$5:AC116,Consolidado!$AC116,Consolidado!$D$5:D116,"*"&amp;Q$3&amp;"*")=1,1,0),0))</f>
        <v>0</v>
      </c>
      <c r="R116" s="0" t="n">
        <f aca="false">IF(OR(R$3="",Consolidado!$D116=""),0,IF(ISNUMBER(SEARCH(R$3,Consolidado!$D116)),IF(COUNTIFS(Consolidado!$AC$5:AC116,Consolidado!$AC116,Consolidado!$D$5:D116,"*"&amp;R$3&amp;"*")=1,1,0),0))</f>
        <v>0</v>
      </c>
      <c r="S116" s="0" t="n">
        <f aca="false">IF(OR(S$3="",Consolidado!$D116=""),0,IF(ISNUMBER(SEARCH(S$3,Consolidado!$D116)),IF(COUNTIFS(Consolidado!$AC$5:AC116,Consolidado!$AC116,Consolidado!$D$5:D116,"*"&amp;S$3&amp;"*")=1,1,0),0))</f>
        <v>0</v>
      </c>
      <c r="T116" s="0" t="n">
        <f aca="false">IF(OR(T$3="",Consolidado!$D116=""),0,IF(ISNUMBER(SEARCH(T$3,Consolidado!$D116)),IF(COUNTIFS(Consolidado!$AC$5:AC116,Consolidado!$AC116,Consolidado!$D$5:D116,"*"&amp;T$3&amp;"*")=1,1,0),0))</f>
        <v>0</v>
      </c>
      <c r="U116" s="0" t="n">
        <f aca="false">IF(OR(U$3="",Consolidado!$D116=""),0,IF(ISNUMBER(SEARCH(U$3,Consolidado!$D116)),IF(COUNTIFS(Consolidado!$AC$5:AC116,Consolidado!$AC116,Consolidado!$D$5:D116,"*"&amp;U$3&amp;"*")=1,1,0),0))</f>
        <v>0</v>
      </c>
      <c r="V116" s="0" t="n">
        <f aca="false">IF(OR(V$3="",Consolidado!$D116=""),0,IF(ISNUMBER(SEARCH(V$3,Consolidado!$D116)),IF(COUNTIFS(Consolidado!$AC$5:AC116,Consolidado!$AC116,Consolidado!$D$5:D116,"*"&amp;V$3&amp;"*")=1,1,0),0))</f>
        <v>0</v>
      </c>
      <c r="W116" s="0" t="n">
        <f aca="false">IF(OR(W$3="",Consolidado!$D116=""),0,IF(ISNUMBER(SEARCH(W$3,Consolidado!$D116)),IF(COUNTIFS(Consolidado!$AC$5:AC116,Consolidado!$AC116,Consolidado!$D$5:D116,"*"&amp;W$3&amp;"*")=1,1,0),0))</f>
        <v>0</v>
      </c>
      <c r="X116" s="0" t="n">
        <f aca="false">IF(OR(X$3="",Consolidado!$D116=""),0,IF(ISNUMBER(SEARCH(X$3,Consolidado!$D116)),IF(COUNTIFS(Consolidado!$AC$5:AC116,Consolidado!$AC116,Consolidado!$D$5:D116,"*"&amp;X$3&amp;"*")=1,1,0),0))</f>
        <v>0</v>
      </c>
      <c r="Y116" s="0" t="n">
        <f aca="false">IF(OR(Y$3="",Consolidado!$D116=""),0,IF(ISNUMBER(SEARCH(Y$3,Consolidado!$D116)),IF(COUNTIFS(Consolidado!$AC$5:AC116,Consolidado!$AC116,Consolidado!$D$5:D116,"*"&amp;Y$3&amp;"*")=1,1,0),0))</f>
        <v>0</v>
      </c>
      <c r="Z116" s="0" t="n">
        <f aca="false">IF(OR(Z$3="",Consolidado!$D116=""),0,IF(ISNUMBER(SEARCH(Z$3,Consolidado!$D116)),IF(COUNTIFS(Consolidado!$AC$5:AC116,Consolidado!$AC116,Consolidado!$D$5:D116,"*"&amp;Z$3&amp;"*")=1,1,0),0))</f>
        <v>0</v>
      </c>
      <c r="AA116" s="0" t="n">
        <f aca="false">IF(OR(AA$3="",Consolidado!$D116=""),0,IF(ISNUMBER(SEARCH(AA$3,Consolidado!$D116)),IF(COUNTIFS(Consolidado!$AC$5:AC116,Consolidado!$AC116,Consolidado!$D$5:D116,"*"&amp;AA$3&amp;"*")=1,1,0),0))</f>
        <v>0</v>
      </c>
      <c r="AB116" s="0" t="n">
        <f aca="false">IF(OR(AB$3="",Consolidado!$D116=""),0,IF(ISNUMBER(SEARCH(AB$3,Consolidado!$D116)),IF(COUNTIFS(Consolidado!$AC$5:AC116,Consolidado!$AC116,Consolidado!$D$5:D116,"*"&amp;AB$3&amp;"*")=1,1,0),0))</f>
        <v>0</v>
      </c>
      <c r="AC116" s="0" t="n">
        <f aca="false">IF(OR(AC$3="",Consolidado!$D116=""),0,IF(ISNUMBER(SEARCH(AC$3,Consolidado!$D116)),IF(COUNTIFS(Consolidado!$AC$5:AC116,Consolidado!$AC116,Consolidado!$D$5:D116,"*"&amp;AC$3&amp;"*")=1,1,0),0))</f>
        <v>0</v>
      </c>
      <c r="AD116" s="0" t="n">
        <f aca="false">IF(OR(AD$3="",Consolidado!$D116=""),0,IF(ISNUMBER(SEARCH(AD$3,Consolidado!$D116)),IF(COUNTIFS(Consolidado!$AC$5:AC116,Consolidado!$AC116,Consolidado!$D$5:D116,"*"&amp;AD$3&amp;"*")=1,1,0),0))</f>
        <v>0</v>
      </c>
      <c r="AE116" s="0" t="n">
        <f aca="false">IF(OR(AE$3="",Consolidado!$D116=""),0,IF(ISNUMBER(SEARCH(AE$3,Consolidado!$D116)),IF(COUNTIFS(Consolidado!$AC$5:AC116,Consolidado!$AC116,Consolidado!$D$5:D116,"*"&amp;AE$3&amp;"*")=1,1,0),0))</f>
        <v>0</v>
      </c>
      <c r="AF116" s="0" t="n">
        <f aca="false">IF(OR(AF$3="",Consolidado!$D116=""),0,IF(ISNUMBER(SEARCH(AF$3,Consolidado!$D116)),IF(COUNTIFS(Consolidado!$AC$5:AC116,Consolidado!$AC116,Consolidado!$D$5:D116,"*"&amp;AF$3&amp;"*")=1,1,0),0))</f>
        <v>0</v>
      </c>
      <c r="AG116" s="0" t="n">
        <f aca="false">IF(OR(AG$3="",Consolidado!$D116=""),0,IF(ISNUMBER(SEARCH(AG$3,Consolidado!$D116)),IF(COUNTIFS(Consolidado!$AC$5:AC116,Consolidado!$AC116,Consolidado!$D$5:D116,"*"&amp;AG$3&amp;"*")=1,1,0),0))</f>
        <v>0</v>
      </c>
      <c r="AH116" s="0" t="n">
        <f aca="false">IF(OR(AH$3="",Consolidado!$D116=""),0,IF(ISNUMBER(SEARCH(AH$3,Consolidado!$D116)),IF(COUNTIFS(Consolidado!$AC$5:AC116,Consolidado!$AC116,Consolidado!$D$5:D116,"*"&amp;AH$3&amp;"*")=1,1,0),0))</f>
        <v>0</v>
      </c>
      <c r="AI116" s="0" t="n">
        <f aca="false">IF(OR(AI$3="",Consolidado!$D116=""),0,IF(ISNUMBER(SEARCH(AI$3,Consolidado!$D116)),IF(COUNTIFS(Consolidado!$AC$5:AC116,Consolidado!$AC116,Consolidado!$D$5:D116,"*"&amp;AI$3&amp;"*")=1,1,0),0))</f>
        <v>0</v>
      </c>
      <c r="AJ116" s="0" t="n">
        <f aca="false">IF(OR(AJ$3="",Consolidado!$D116=""),0,IF(ISNUMBER(SEARCH(AJ$3,Consolidado!$D116)),IF(COUNTIFS(Consolidado!$AC$5:AC116,Consolidado!$AC116,Consolidado!$D$5:D116,"*"&amp;AJ$3&amp;"*")=1,1,0),0))</f>
        <v>0</v>
      </c>
      <c r="AK116" s="0" t="n">
        <f aca="false">IF(OR(AK$3="",Consolidado!$D116=""),0,IF(ISNUMBER(SEARCH(AK$3,Consolidado!$D116)),IF(COUNTIFS(Consolidado!$AC$5:AC116,Consolidado!$AC116,Consolidado!$D$5:D116,"*"&amp;AK$3&amp;"*")=1,1,0),0))</f>
        <v>0</v>
      </c>
      <c r="AL116" s="0" t="n">
        <f aca="false">IF(OR(AL$3="",Consolidado!$D116=""),0,IF(ISNUMBER(SEARCH(AL$3,Consolidado!$D116)),IF(COUNTIFS(Consolidado!$AC$5:AC116,Consolidado!$AC116,Consolidado!$D$5:D116,"*"&amp;AL$3&amp;"*")=1,1,0),0))</f>
        <v>0</v>
      </c>
      <c r="AM116" s="0" t="n">
        <f aca="false">IF(OR(AM$3="",Consolidado!$D116=""),0,IF(ISNUMBER(SEARCH(AM$3,Consolidado!$D116)),IF(COUNTIFS(Consolidado!$AC$5:AC116,Consolidado!$AC116,Consolidado!$D$5:D116,"*"&amp;AM$3&amp;"*")=1,1,0),0))</f>
        <v>0</v>
      </c>
      <c r="AN116" s="0" t="n">
        <f aca="false">IF(OR(AN$3="",Consolidado!$D116=""),0,IF(ISNUMBER(SEARCH(AN$3,Consolidado!$D116)),IF(COUNTIFS(Consolidado!$AC$5:AC116,Consolidado!$AC116,Consolidado!$D$5:D116,"*"&amp;AN$3&amp;"*")=1,1,0),0))</f>
        <v>0</v>
      </c>
      <c r="AO116" s="0" t="n">
        <f aca="false">IF(OR(AO$3="",Consolidado!$D116=""),0,IF(ISNUMBER(SEARCH(AO$3,Consolidado!$D116)),IF(COUNTIFS(Consolidado!$AC$5:AC116,Consolidado!$AC116,Consolidado!$D$5:D116,"*"&amp;AO$3&amp;"*")=1,1,0),0))</f>
        <v>0</v>
      </c>
    </row>
    <row r="117" customFormat="false" ht="15" hidden="false" customHeight="false" outlineLevel="0" collapsed="false">
      <c r="B117" s="0" t="n">
        <f aca="false">IF(OR(B$3="",Consolidado!$D117=""),0,IF(ISNUMBER(SEARCH(B$3,Consolidado!$D117)),IF(COUNTIFS(Consolidado!$AC$5:AC117,Consolidado!$AC117,Consolidado!$D$5:D117,"*"&amp;B$3&amp;"*")=1,1,0),0))</f>
        <v>0</v>
      </c>
      <c r="C117" s="0" t="n">
        <f aca="false">IF(OR(C$3="",Consolidado!$D117=""),0,IF(ISNUMBER(SEARCH(C$3,Consolidado!$D117)),IF(COUNTIFS(Consolidado!$AC$5:AC117,Consolidado!$AC117,Consolidado!$D$5:D117,"*"&amp;C$3&amp;"*")=1,1,0),0))</f>
        <v>0</v>
      </c>
      <c r="D117" s="0" t="n">
        <f aca="false">IF(OR(D$3="",Consolidado!$D117=""),0,IF(ISNUMBER(SEARCH(D$3,Consolidado!$D117)),IF(COUNTIFS(Consolidado!$AC$5:AC117,Consolidado!$AC117,Consolidado!$D$5:D117,"*"&amp;D$3&amp;"*")=1,1,0),0))</f>
        <v>0</v>
      </c>
      <c r="E117" s="0" t="n">
        <f aca="false">IF(OR(E$3="",Consolidado!$D117=""),0,IF(ISNUMBER(SEARCH(E$3,Consolidado!$D117)),IF(COUNTIFS(Consolidado!$AC$5:AC117,Consolidado!$AC117,Consolidado!$D$5:D117,"*"&amp;E$3&amp;"*")=1,1,0),0))</f>
        <v>0</v>
      </c>
      <c r="F117" s="0" t="n">
        <f aca="false">IF(OR(F$3="",Consolidado!$D117=""),0,IF(ISNUMBER(SEARCH(F$3,Consolidado!$D117)),IF(COUNTIFS(Consolidado!$AC$5:AC117,Consolidado!$AC117,Consolidado!$D$5:D117,"*"&amp;F$3&amp;"*")=1,1,0),0))</f>
        <v>0</v>
      </c>
      <c r="G117" s="0" t="n">
        <f aca="false">IF(OR(G$3="",Consolidado!$D117=""),0,IF(ISNUMBER(SEARCH(G$3,Consolidado!$D117)),IF(COUNTIFS(Consolidado!$AC$5:AC117,Consolidado!$AC117,Consolidado!$D$5:D117,"*"&amp;G$3&amp;"*")=1,1,0),0))</f>
        <v>0</v>
      </c>
      <c r="H117" s="0" t="n">
        <f aca="false">IF(OR(H$3="",Consolidado!$D117=""),0,IF(ISNUMBER(SEARCH(H$3,Consolidado!$D117)),IF(COUNTIFS(Consolidado!$AC$5:AC117,Consolidado!$AC117,Consolidado!$D$5:D117,"*"&amp;H$3&amp;"*")=1,1,0),0))</f>
        <v>0</v>
      </c>
      <c r="I117" s="0" t="n">
        <f aca="false">IF(OR(I$3="",Consolidado!$D117=""),0,IF(ISNUMBER(SEARCH(I$3,Consolidado!$D117)),IF(COUNTIFS(Consolidado!$AC$5:AC117,Consolidado!$AC117,Consolidado!$D$5:D117,"*"&amp;I$3&amp;"*")=1,1,0),0))</f>
        <v>0</v>
      </c>
      <c r="J117" s="0" t="n">
        <f aca="false">IF(OR(J$3="",Consolidado!$D117=""),0,IF(ISNUMBER(SEARCH(J$3,Consolidado!$D117)),IF(COUNTIFS(Consolidado!$AC$5:AC117,Consolidado!$AC117,Consolidado!$D$5:D117,"*"&amp;J$3&amp;"*")=1,1,0),0))</f>
        <v>0</v>
      </c>
      <c r="K117" s="0" t="n">
        <f aca="false">IF(OR(K$3="",Consolidado!$D117=""),0,IF(ISNUMBER(SEARCH(K$3,Consolidado!$D117)),IF(COUNTIFS(Consolidado!$AC$5:AC117,Consolidado!$AC117,Consolidado!$D$5:D117,"*"&amp;K$3&amp;"*")=1,1,0),0))</f>
        <v>0</v>
      </c>
      <c r="L117" s="0" t="n">
        <f aca="false">IF(OR(L$3="",Consolidado!$D117=""),0,IF(ISNUMBER(SEARCH(L$3,Consolidado!$D117)),IF(COUNTIFS(Consolidado!$AC$5:AC117,Consolidado!$AC117,Consolidado!$D$5:D117,"*"&amp;L$3&amp;"*")=1,1,0),0))</f>
        <v>0</v>
      </c>
      <c r="M117" s="0" t="n">
        <f aca="false">IF(OR(M$3="",Consolidado!$D117=""),0,IF(ISNUMBER(SEARCH(M$3,Consolidado!$D117)),IF(COUNTIFS(Consolidado!$AC$5:AC117,Consolidado!$AC117,Consolidado!$D$5:D117,"*"&amp;M$3&amp;"*")=1,1,0),0))</f>
        <v>0</v>
      </c>
      <c r="N117" s="0" t="n">
        <f aca="false">IF(OR(N$3="",Consolidado!$D117=""),0,IF(ISNUMBER(SEARCH(N$3,Consolidado!$D117)),IF(COUNTIFS(Consolidado!$AC$5:AC117,Consolidado!$AC117,Consolidado!$D$5:D117,"*"&amp;N$3&amp;"*")=1,1,0),0))</f>
        <v>0</v>
      </c>
      <c r="O117" s="0" t="n">
        <f aca="false">IF(OR(O$3="",Consolidado!$D117=""),0,IF(ISNUMBER(SEARCH(O$3,Consolidado!$D117)),IF(COUNTIFS(Consolidado!$AC$5:AC117,Consolidado!$AC117,Consolidado!$D$5:D117,"*"&amp;O$3&amp;"*")=1,1,0),0))</f>
        <v>0</v>
      </c>
      <c r="P117" s="0" t="n">
        <f aca="false">IF(OR(P$3="",Consolidado!$D117=""),0,IF(ISNUMBER(SEARCH(P$3,Consolidado!$D117)),IF(COUNTIFS(Consolidado!$AC$5:AC117,Consolidado!$AC117,Consolidado!$D$5:D117,"*"&amp;P$3&amp;"*")=1,1,0),0))</f>
        <v>0</v>
      </c>
      <c r="Q117" s="0" t="n">
        <f aca="false">IF(OR(Q$3="",Consolidado!$D117=""),0,IF(ISNUMBER(SEARCH(Q$3,Consolidado!$D117)),IF(COUNTIFS(Consolidado!$AC$5:AC117,Consolidado!$AC117,Consolidado!$D$5:D117,"*"&amp;Q$3&amp;"*")=1,1,0),0))</f>
        <v>0</v>
      </c>
      <c r="R117" s="0" t="n">
        <f aca="false">IF(OR(R$3="",Consolidado!$D117=""),0,IF(ISNUMBER(SEARCH(R$3,Consolidado!$D117)),IF(COUNTIFS(Consolidado!$AC$5:AC117,Consolidado!$AC117,Consolidado!$D$5:D117,"*"&amp;R$3&amp;"*")=1,1,0),0))</f>
        <v>0</v>
      </c>
      <c r="S117" s="0" t="n">
        <f aca="false">IF(OR(S$3="",Consolidado!$D117=""),0,IF(ISNUMBER(SEARCH(S$3,Consolidado!$D117)),IF(COUNTIFS(Consolidado!$AC$5:AC117,Consolidado!$AC117,Consolidado!$D$5:D117,"*"&amp;S$3&amp;"*")=1,1,0),0))</f>
        <v>0</v>
      </c>
      <c r="T117" s="0" t="n">
        <f aca="false">IF(OR(T$3="",Consolidado!$D117=""),0,IF(ISNUMBER(SEARCH(T$3,Consolidado!$D117)),IF(COUNTIFS(Consolidado!$AC$5:AC117,Consolidado!$AC117,Consolidado!$D$5:D117,"*"&amp;T$3&amp;"*")=1,1,0),0))</f>
        <v>0</v>
      </c>
      <c r="U117" s="0" t="n">
        <f aca="false">IF(OR(U$3="",Consolidado!$D117=""),0,IF(ISNUMBER(SEARCH(U$3,Consolidado!$D117)),IF(COUNTIFS(Consolidado!$AC$5:AC117,Consolidado!$AC117,Consolidado!$D$5:D117,"*"&amp;U$3&amp;"*")=1,1,0),0))</f>
        <v>0</v>
      </c>
      <c r="V117" s="0" t="n">
        <f aca="false">IF(OR(V$3="",Consolidado!$D117=""),0,IF(ISNUMBER(SEARCH(V$3,Consolidado!$D117)),IF(COUNTIFS(Consolidado!$AC$5:AC117,Consolidado!$AC117,Consolidado!$D$5:D117,"*"&amp;V$3&amp;"*")=1,1,0),0))</f>
        <v>0</v>
      </c>
      <c r="W117" s="0" t="n">
        <f aca="false">IF(OR(W$3="",Consolidado!$D117=""),0,IF(ISNUMBER(SEARCH(W$3,Consolidado!$D117)),IF(COUNTIFS(Consolidado!$AC$5:AC117,Consolidado!$AC117,Consolidado!$D$5:D117,"*"&amp;W$3&amp;"*")=1,1,0),0))</f>
        <v>0</v>
      </c>
      <c r="X117" s="0" t="n">
        <f aca="false">IF(OR(X$3="",Consolidado!$D117=""),0,IF(ISNUMBER(SEARCH(X$3,Consolidado!$D117)),IF(COUNTIFS(Consolidado!$AC$5:AC117,Consolidado!$AC117,Consolidado!$D$5:D117,"*"&amp;X$3&amp;"*")=1,1,0),0))</f>
        <v>0</v>
      </c>
      <c r="Y117" s="0" t="n">
        <f aca="false">IF(OR(Y$3="",Consolidado!$D117=""),0,IF(ISNUMBER(SEARCH(Y$3,Consolidado!$D117)),IF(COUNTIFS(Consolidado!$AC$5:AC117,Consolidado!$AC117,Consolidado!$D$5:D117,"*"&amp;Y$3&amp;"*")=1,1,0),0))</f>
        <v>0</v>
      </c>
      <c r="Z117" s="0" t="n">
        <f aca="false">IF(OR(Z$3="",Consolidado!$D117=""),0,IF(ISNUMBER(SEARCH(Z$3,Consolidado!$D117)),IF(COUNTIFS(Consolidado!$AC$5:AC117,Consolidado!$AC117,Consolidado!$D$5:D117,"*"&amp;Z$3&amp;"*")=1,1,0),0))</f>
        <v>0</v>
      </c>
      <c r="AA117" s="0" t="n">
        <f aca="false">IF(OR(AA$3="",Consolidado!$D117=""),0,IF(ISNUMBER(SEARCH(AA$3,Consolidado!$D117)),IF(COUNTIFS(Consolidado!$AC$5:AC117,Consolidado!$AC117,Consolidado!$D$5:D117,"*"&amp;AA$3&amp;"*")=1,1,0),0))</f>
        <v>0</v>
      </c>
      <c r="AB117" s="0" t="n">
        <f aca="false">IF(OR(AB$3="",Consolidado!$D117=""),0,IF(ISNUMBER(SEARCH(AB$3,Consolidado!$D117)),IF(COUNTIFS(Consolidado!$AC$5:AC117,Consolidado!$AC117,Consolidado!$D$5:D117,"*"&amp;AB$3&amp;"*")=1,1,0),0))</f>
        <v>0</v>
      </c>
      <c r="AC117" s="0" t="n">
        <f aca="false">IF(OR(AC$3="",Consolidado!$D117=""),0,IF(ISNUMBER(SEARCH(AC$3,Consolidado!$D117)),IF(COUNTIFS(Consolidado!$AC$5:AC117,Consolidado!$AC117,Consolidado!$D$5:D117,"*"&amp;AC$3&amp;"*")=1,1,0),0))</f>
        <v>0</v>
      </c>
      <c r="AD117" s="0" t="n">
        <f aca="false">IF(OR(AD$3="",Consolidado!$D117=""),0,IF(ISNUMBER(SEARCH(AD$3,Consolidado!$D117)),IF(COUNTIFS(Consolidado!$AC$5:AC117,Consolidado!$AC117,Consolidado!$D$5:D117,"*"&amp;AD$3&amp;"*")=1,1,0),0))</f>
        <v>0</v>
      </c>
      <c r="AE117" s="0" t="n">
        <f aca="false">IF(OR(AE$3="",Consolidado!$D117=""),0,IF(ISNUMBER(SEARCH(AE$3,Consolidado!$D117)),IF(COUNTIFS(Consolidado!$AC$5:AC117,Consolidado!$AC117,Consolidado!$D$5:D117,"*"&amp;AE$3&amp;"*")=1,1,0),0))</f>
        <v>0</v>
      </c>
      <c r="AF117" s="0" t="n">
        <f aca="false">IF(OR(AF$3="",Consolidado!$D117=""),0,IF(ISNUMBER(SEARCH(AF$3,Consolidado!$D117)),IF(COUNTIFS(Consolidado!$AC$5:AC117,Consolidado!$AC117,Consolidado!$D$5:D117,"*"&amp;AF$3&amp;"*")=1,1,0),0))</f>
        <v>0</v>
      </c>
      <c r="AG117" s="0" t="n">
        <f aca="false">IF(OR(AG$3="",Consolidado!$D117=""),0,IF(ISNUMBER(SEARCH(AG$3,Consolidado!$D117)),IF(COUNTIFS(Consolidado!$AC$5:AC117,Consolidado!$AC117,Consolidado!$D$5:D117,"*"&amp;AG$3&amp;"*")=1,1,0),0))</f>
        <v>0</v>
      </c>
      <c r="AH117" s="0" t="n">
        <f aca="false">IF(OR(AH$3="",Consolidado!$D117=""),0,IF(ISNUMBER(SEARCH(AH$3,Consolidado!$D117)),IF(COUNTIFS(Consolidado!$AC$5:AC117,Consolidado!$AC117,Consolidado!$D$5:D117,"*"&amp;AH$3&amp;"*")=1,1,0),0))</f>
        <v>0</v>
      </c>
      <c r="AI117" s="0" t="n">
        <f aca="false">IF(OR(AI$3="",Consolidado!$D117=""),0,IF(ISNUMBER(SEARCH(AI$3,Consolidado!$D117)),IF(COUNTIFS(Consolidado!$AC$5:AC117,Consolidado!$AC117,Consolidado!$D$5:D117,"*"&amp;AI$3&amp;"*")=1,1,0),0))</f>
        <v>0</v>
      </c>
      <c r="AJ117" s="0" t="n">
        <f aca="false">IF(OR(AJ$3="",Consolidado!$D117=""),0,IF(ISNUMBER(SEARCH(AJ$3,Consolidado!$D117)),IF(COUNTIFS(Consolidado!$AC$5:AC117,Consolidado!$AC117,Consolidado!$D$5:D117,"*"&amp;AJ$3&amp;"*")=1,1,0),0))</f>
        <v>0</v>
      </c>
      <c r="AK117" s="0" t="n">
        <f aca="false">IF(OR(AK$3="",Consolidado!$D117=""),0,IF(ISNUMBER(SEARCH(AK$3,Consolidado!$D117)),IF(COUNTIFS(Consolidado!$AC$5:AC117,Consolidado!$AC117,Consolidado!$D$5:D117,"*"&amp;AK$3&amp;"*")=1,1,0),0))</f>
        <v>0</v>
      </c>
      <c r="AL117" s="0" t="n">
        <f aca="false">IF(OR(AL$3="",Consolidado!$D117=""),0,IF(ISNUMBER(SEARCH(AL$3,Consolidado!$D117)),IF(COUNTIFS(Consolidado!$AC$5:AC117,Consolidado!$AC117,Consolidado!$D$5:D117,"*"&amp;AL$3&amp;"*")=1,1,0),0))</f>
        <v>0</v>
      </c>
      <c r="AM117" s="0" t="n">
        <f aca="false">IF(OR(AM$3="",Consolidado!$D117=""),0,IF(ISNUMBER(SEARCH(AM$3,Consolidado!$D117)),IF(COUNTIFS(Consolidado!$AC$5:AC117,Consolidado!$AC117,Consolidado!$D$5:D117,"*"&amp;AM$3&amp;"*")=1,1,0),0))</f>
        <v>0</v>
      </c>
      <c r="AN117" s="0" t="n">
        <f aca="false">IF(OR(AN$3="",Consolidado!$D117=""),0,IF(ISNUMBER(SEARCH(AN$3,Consolidado!$D117)),IF(COUNTIFS(Consolidado!$AC$5:AC117,Consolidado!$AC117,Consolidado!$D$5:D117,"*"&amp;AN$3&amp;"*")=1,1,0),0))</f>
        <v>0</v>
      </c>
      <c r="AO117" s="0" t="n">
        <f aca="false">IF(OR(AO$3="",Consolidado!$D117=""),0,IF(ISNUMBER(SEARCH(AO$3,Consolidado!$D117)),IF(COUNTIFS(Consolidado!$AC$5:AC117,Consolidado!$AC117,Consolidado!$D$5:D117,"*"&amp;AO$3&amp;"*")=1,1,0),0))</f>
        <v>0</v>
      </c>
    </row>
    <row r="118" customFormat="false" ht="15" hidden="false" customHeight="false" outlineLevel="0" collapsed="false">
      <c r="B118" s="0" t="n">
        <f aca="false">IF(OR(B$3="",Consolidado!$D118=""),0,IF(ISNUMBER(SEARCH(B$3,Consolidado!$D118)),IF(COUNTIFS(Consolidado!$AC$5:AC118,Consolidado!$AC118,Consolidado!$D$5:D118,"*"&amp;B$3&amp;"*")=1,1,0),0))</f>
        <v>0</v>
      </c>
      <c r="C118" s="0" t="n">
        <f aca="false">IF(OR(C$3="",Consolidado!$D118=""),0,IF(ISNUMBER(SEARCH(C$3,Consolidado!$D118)),IF(COUNTIFS(Consolidado!$AC$5:AC118,Consolidado!$AC118,Consolidado!$D$5:D118,"*"&amp;C$3&amp;"*")=1,1,0),0))</f>
        <v>0</v>
      </c>
      <c r="D118" s="0" t="n">
        <f aca="false">IF(OR(D$3="",Consolidado!$D118=""),0,IF(ISNUMBER(SEARCH(D$3,Consolidado!$D118)),IF(COUNTIFS(Consolidado!$AC$5:AC118,Consolidado!$AC118,Consolidado!$D$5:D118,"*"&amp;D$3&amp;"*")=1,1,0),0))</f>
        <v>0</v>
      </c>
      <c r="E118" s="0" t="n">
        <f aca="false">IF(OR(E$3="",Consolidado!$D118=""),0,IF(ISNUMBER(SEARCH(E$3,Consolidado!$D118)),IF(COUNTIFS(Consolidado!$AC$5:AC118,Consolidado!$AC118,Consolidado!$D$5:D118,"*"&amp;E$3&amp;"*")=1,1,0),0))</f>
        <v>0</v>
      </c>
      <c r="F118" s="0" t="n">
        <f aca="false">IF(OR(F$3="",Consolidado!$D118=""),0,IF(ISNUMBER(SEARCH(F$3,Consolidado!$D118)),IF(COUNTIFS(Consolidado!$AC$5:AC118,Consolidado!$AC118,Consolidado!$D$5:D118,"*"&amp;F$3&amp;"*")=1,1,0),0))</f>
        <v>0</v>
      </c>
      <c r="G118" s="0" t="n">
        <f aca="false">IF(OR(G$3="",Consolidado!$D118=""),0,IF(ISNUMBER(SEARCH(G$3,Consolidado!$D118)),IF(COUNTIFS(Consolidado!$AC$5:AC118,Consolidado!$AC118,Consolidado!$D$5:D118,"*"&amp;G$3&amp;"*")=1,1,0),0))</f>
        <v>0</v>
      </c>
      <c r="H118" s="0" t="n">
        <f aca="false">IF(OR(H$3="",Consolidado!$D118=""),0,IF(ISNUMBER(SEARCH(H$3,Consolidado!$D118)),IF(COUNTIFS(Consolidado!$AC$5:AC118,Consolidado!$AC118,Consolidado!$D$5:D118,"*"&amp;H$3&amp;"*")=1,1,0),0))</f>
        <v>0</v>
      </c>
      <c r="I118" s="0" t="n">
        <f aca="false">IF(OR(I$3="",Consolidado!$D118=""),0,IF(ISNUMBER(SEARCH(I$3,Consolidado!$D118)),IF(COUNTIFS(Consolidado!$AC$5:AC118,Consolidado!$AC118,Consolidado!$D$5:D118,"*"&amp;I$3&amp;"*")=1,1,0),0))</f>
        <v>0</v>
      </c>
      <c r="J118" s="0" t="n">
        <f aca="false">IF(OR(J$3="",Consolidado!$D118=""),0,IF(ISNUMBER(SEARCH(J$3,Consolidado!$D118)),IF(COUNTIFS(Consolidado!$AC$5:AC118,Consolidado!$AC118,Consolidado!$D$5:D118,"*"&amp;J$3&amp;"*")=1,1,0),0))</f>
        <v>0</v>
      </c>
      <c r="K118" s="0" t="n">
        <f aca="false">IF(OR(K$3="",Consolidado!$D118=""),0,IF(ISNUMBER(SEARCH(K$3,Consolidado!$D118)),IF(COUNTIFS(Consolidado!$AC$5:AC118,Consolidado!$AC118,Consolidado!$D$5:D118,"*"&amp;K$3&amp;"*")=1,1,0),0))</f>
        <v>0</v>
      </c>
      <c r="L118" s="0" t="n">
        <f aca="false">IF(OR(L$3="",Consolidado!$D118=""),0,IF(ISNUMBER(SEARCH(L$3,Consolidado!$D118)),IF(COUNTIFS(Consolidado!$AC$5:AC118,Consolidado!$AC118,Consolidado!$D$5:D118,"*"&amp;L$3&amp;"*")=1,1,0),0))</f>
        <v>0</v>
      </c>
      <c r="M118" s="0" t="n">
        <f aca="false">IF(OR(M$3="",Consolidado!$D118=""),0,IF(ISNUMBER(SEARCH(M$3,Consolidado!$D118)),IF(COUNTIFS(Consolidado!$AC$5:AC118,Consolidado!$AC118,Consolidado!$D$5:D118,"*"&amp;M$3&amp;"*")=1,1,0),0))</f>
        <v>0</v>
      </c>
      <c r="N118" s="0" t="n">
        <f aca="false">IF(OR(N$3="",Consolidado!$D118=""),0,IF(ISNUMBER(SEARCH(N$3,Consolidado!$D118)),IF(COUNTIFS(Consolidado!$AC$5:AC118,Consolidado!$AC118,Consolidado!$D$5:D118,"*"&amp;N$3&amp;"*")=1,1,0),0))</f>
        <v>0</v>
      </c>
      <c r="O118" s="0" t="n">
        <f aca="false">IF(OR(O$3="",Consolidado!$D118=""),0,IF(ISNUMBER(SEARCH(O$3,Consolidado!$D118)),IF(COUNTIFS(Consolidado!$AC$5:AC118,Consolidado!$AC118,Consolidado!$D$5:D118,"*"&amp;O$3&amp;"*")=1,1,0),0))</f>
        <v>0</v>
      </c>
      <c r="P118" s="0" t="n">
        <f aca="false">IF(OR(P$3="",Consolidado!$D118=""),0,IF(ISNUMBER(SEARCH(P$3,Consolidado!$D118)),IF(COUNTIFS(Consolidado!$AC$5:AC118,Consolidado!$AC118,Consolidado!$D$5:D118,"*"&amp;P$3&amp;"*")=1,1,0),0))</f>
        <v>0</v>
      </c>
      <c r="Q118" s="0" t="n">
        <f aca="false">IF(OR(Q$3="",Consolidado!$D118=""),0,IF(ISNUMBER(SEARCH(Q$3,Consolidado!$D118)),IF(COUNTIFS(Consolidado!$AC$5:AC118,Consolidado!$AC118,Consolidado!$D$5:D118,"*"&amp;Q$3&amp;"*")=1,1,0),0))</f>
        <v>0</v>
      </c>
      <c r="R118" s="0" t="n">
        <f aca="false">IF(OR(R$3="",Consolidado!$D118=""),0,IF(ISNUMBER(SEARCH(R$3,Consolidado!$D118)),IF(COUNTIFS(Consolidado!$AC$5:AC118,Consolidado!$AC118,Consolidado!$D$5:D118,"*"&amp;R$3&amp;"*")=1,1,0),0))</f>
        <v>0</v>
      </c>
      <c r="S118" s="0" t="n">
        <f aca="false">IF(OR(S$3="",Consolidado!$D118=""),0,IF(ISNUMBER(SEARCH(S$3,Consolidado!$D118)),IF(COUNTIFS(Consolidado!$AC$5:AC118,Consolidado!$AC118,Consolidado!$D$5:D118,"*"&amp;S$3&amp;"*")=1,1,0),0))</f>
        <v>0</v>
      </c>
      <c r="T118" s="0" t="n">
        <f aca="false">IF(OR(T$3="",Consolidado!$D118=""),0,IF(ISNUMBER(SEARCH(T$3,Consolidado!$D118)),IF(COUNTIFS(Consolidado!$AC$5:AC118,Consolidado!$AC118,Consolidado!$D$5:D118,"*"&amp;T$3&amp;"*")=1,1,0),0))</f>
        <v>0</v>
      </c>
      <c r="U118" s="0" t="n">
        <f aca="false">IF(OR(U$3="",Consolidado!$D118=""),0,IF(ISNUMBER(SEARCH(U$3,Consolidado!$D118)),IF(COUNTIFS(Consolidado!$AC$5:AC118,Consolidado!$AC118,Consolidado!$D$5:D118,"*"&amp;U$3&amp;"*")=1,1,0),0))</f>
        <v>0</v>
      </c>
      <c r="V118" s="0" t="n">
        <f aca="false">IF(OR(V$3="",Consolidado!$D118=""),0,IF(ISNUMBER(SEARCH(V$3,Consolidado!$D118)),IF(COUNTIFS(Consolidado!$AC$5:AC118,Consolidado!$AC118,Consolidado!$D$5:D118,"*"&amp;V$3&amp;"*")=1,1,0),0))</f>
        <v>0</v>
      </c>
      <c r="W118" s="0" t="n">
        <f aca="false">IF(OR(W$3="",Consolidado!$D118=""),0,IF(ISNUMBER(SEARCH(W$3,Consolidado!$D118)),IF(COUNTIFS(Consolidado!$AC$5:AC118,Consolidado!$AC118,Consolidado!$D$5:D118,"*"&amp;W$3&amp;"*")=1,1,0),0))</f>
        <v>0</v>
      </c>
      <c r="X118" s="0" t="n">
        <f aca="false">IF(OR(X$3="",Consolidado!$D118=""),0,IF(ISNUMBER(SEARCH(X$3,Consolidado!$D118)),IF(COUNTIFS(Consolidado!$AC$5:AC118,Consolidado!$AC118,Consolidado!$D$5:D118,"*"&amp;X$3&amp;"*")=1,1,0),0))</f>
        <v>0</v>
      </c>
      <c r="Y118" s="0" t="n">
        <f aca="false">IF(OR(Y$3="",Consolidado!$D118=""),0,IF(ISNUMBER(SEARCH(Y$3,Consolidado!$D118)),IF(COUNTIFS(Consolidado!$AC$5:AC118,Consolidado!$AC118,Consolidado!$D$5:D118,"*"&amp;Y$3&amp;"*")=1,1,0),0))</f>
        <v>0</v>
      </c>
      <c r="Z118" s="0" t="n">
        <f aca="false">IF(OR(Z$3="",Consolidado!$D118=""),0,IF(ISNUMBER(SEARCH(Z$3,Consolidado!$D118)),IF(COUNTIFS(Consolidado!$AC$5:AC118,Consolidado!$AC118,Consolidado!$D$5:D118,"*"&amp;Z$3&amp;"*")=1,1,0),0))</f>
        <v>0</v>
      </c>
      <c r="AA118" s="0" t="n">
        <f aca="false">IF(OR(AA$3="",Consolidado!$D118=""),0,IF(ISNUMBER(SEARCH(AA$3,Consolidado!$D118)),IF(COUNTIFS(Consolidado!$AC$5:AC118,Consolidado!$AC118,Consolidado!$D$5:D118,"*"&amp;AA$3&amp;"*")=1,1,0),0))</f>
        <v>0</v>
      </c>
      <c r="AB118" s="0" t="n">
        <f aca="false">IF(OR(AB$3="",Consolidado!$D118=""),0,IF(ISNUMBER(SEARCH(AB$3,Consolidado!$D118)),IF(COUNTIFS(Consolidado!$AC$5:AC118,Consolidado!$AC118,Consolidado!$D$5:D118,"*"&amp;AB$3&amp;"*")=1,1,0),0))</f>
        <v>0</v>
      </c>
      <c r="AC118" s="0" t="n">
        <f aca="false">IF(OR(AC$3="",Consolidado!$D118=""),0,IF(ISNUMBER(SEARCH(AC$3,Consolidado!$D118)),IF(COUNTIFS(Consolidado!$AC$5:AC118,Consolidado!$AC118,Consolidado!$D$5:D118,"*"&amp;AC$3&amp;"*")=1,1,0),0))</f>
        <v>0</v>
      </c>
      <c r="AD118" s="0" t="n">
        <f aca="false">IF(OR(AD$3="",Consolidado!$D118=""),0,IF(ISNUMBER(SEARCH(AD$3,Consolidado!$D118)),IF(COUNTIFS(Consolidado!$AC$5:AC118,Consolidado!$AC118,Consolidado!$D$5:D118,"*"&amp;AD$3&amp;"*")=1,1,0),0))</f>
        <v>0</v>
      </c>
      <c r="AE118" s="0" t="n">
        <f aca="false">IF(OR(AE$3="",Consolidado!$D118=""),0,IF(ISNUMBER(SEARCH(AE$3,Consolidado!$D118)),IF(COUNTIFS(Consolidado!$AC$5:AC118,Consolidado!$AC118,Consolidado!$D$5:D118,"*"&amp;AE$3&amp;"*")=1,1,0),0))</f>
        <v>0</v>
      </c>
      <c r="AF118" s="0" t="n">
        <f aca="false">IF(OR(AF$3="",Consolidado!$D118=""),0,IF(ISNUMBER(SEARCH(AF$3,Consolidado!$D118)),IF(COUNTIFS(Consolidado!$AC$5:AC118,Consolidado!$AC118,Consolidado!$D$5:D118,"*"&amp;AF$3&amp;"*")=1,1,0),0))</f>
        <v>0</v>
      </c>
      <c r="AG118" s="0" t="n">
        <f aca="false">IF(OR(AG$3="",Consolidado!$D118=""),0,IF(ISNUMBER(SEARCH(AG$3,Consolidado!$D118)),IF(COUNTIFS(Consolidado!$AC$5:AC118,Consolidado!$AC118,Consolidado!$D$5:D118,"*"&amp;AG$3&amp;"*")=1,1,0),0))</f>
        <v>0</v>
      </c>
      <c r="AH118" s="0" t="n">
        <f aca="false">IF(OR(AH$3="",Consolidado!$D118=""),0,IF(ISNUMBER(SEARCH(AH$3,Consolidado!$D118)),IF(COUNTIFS(Consolidado!$AC$5:AC118,Consolidado!$AC118,Consolidado!$D$5:D118,"*"&amp;AH$3&amp;"*")=1,1,0),0))</f>
        <v>0</v>
      </c>
      <c r="AI118" s="0" t="n">
        <f aca="false">IF(OR(AI$3="",Consolidado!$D118=""),0,IF(ISNUMBER(SEARCH(AI$3,Consolidado!$D118)),IF(COUNTIFS(Consolidado!$AC$5:AC118,Consolidado!$AC118,Consolidado!$D$5:D118,"*"&amp;AI$3&amp;"*")=1,1,0),0))</f>
        <v>0</v>
      </c>
      <c r="AJ118" s="0" t="n">
        <f aca="false">IF(OR(AJ$3="",Consolidado!$D118=""),0,IF(ISNUMBER(SEARCH(AJ$3,Consolidado!$D118)),IF(COUNTIFS(Consolidado!$AC$5:AC118,Consolidado!$AC118,Consolidado!$D$5:D118,"*"&amp;AJ$3&amp;"*")=1,1,0),0))</f>
        <v>0</v>
      </c>
      <c r="AK118" s="0" t="n">
        <f aca="false">IF(OR(AK$3="",Consolidado!$D118=""),0,IF(ISNUMBER(SEARCH(AK$3,Consolidado!$D118)),IF(COUNTIFS(Consolidado!$AC$5:AC118,Consolidado!$AC118,Consolidado!$D$5:D118,"*"&amp;AK$3&amp;"*")=1,1,0),0))</f>
        <v>0</v>
      </c>
      <c r="AL118" s="0" t="n">
        <f aca="false">IF(OR(AL$3="",Consolidado!$D118=""),0,IF(ISNUMBER(SEARCH(AL$3,Consolidado!$D118)),IF(COUNTIFS(Consolidado!$AC$5:AC118,Consolidado!$AC118,Consolidado!$D$5:D118,"*"&amp;AL$3&amp;"*")=1,1,0),0))</f>
        <v>0</v>
      </c>
      <c r="AM118" s="0" t="n">
        <f aca="false">IF(OR(AM$3="",Consolidado!$D118=""),0,IF(ISNUMBER(SEARCH(AM$3,Consolidado!$D118)),IF(COUNTIFS(Consolidado!$AC$5:AC118,Consolidado!$AC118,Consolidado!$D$5:D118,"*"&amp;AM$3&amp;"*")=1,1,0),0))</f>
        <v>0</v>
      </c>
      <c r="AN118" s="0" t="n">
        <f aca="false">IF(OR(AN$3="",Consolidado!$D118=""),0,IF(ISNUMBER(SEARCH(AN$3,Consolidado!$D118)),IF(COUNTIFS(Consolidado!$AC$5:AC118,Consolidado!$AC118,Consolidado!$D$5:D118,"*"&amp;AN$3&amp;"*")=1,1,0),0))</f>
        <v>0</v>
      </c>
      <c r="AO118" s="0" t="n">
        <f aca="false">IF(OR(AO$3="",Consolidado!$D118=""),0,IF(ISNUMBER(SEARCH(AO$3,Consolidado!$D118)),IF(COUNTIFS(Consolidado!$AC$5:AC118,Consolidado!$AC118,Consolidado!$D$5:D118,"*"&amp;AO$3&amp;"*")=1,1,0),0))</f>
        <v>0</v>
      </c>
    </row>
    <row r="119" customFormat="false" ht="15" hidden="false" customHeight="false" outlineLevel="0" collapsed="false">
      <c r="B119" s="0" t="n">
        <f aca="false">IF(OR(B$3="",Consolidado!$D119=""),0,IF(ISNUMBER(SEARCH(B$3,Consolidado!$D119)),IF(COUNTIFS(Consolidado!$AC$5:AC119,Consolidado!$AC119,Consolidado!$D$5:D119,"*"&amp;B$3&amp;"*")=1,1,0),0))</f>
        <v>0</v>
      </c>
      <c r="C119" s="0" t="n">
        <f aca="false">IF(OR(C$3="",Consolidado!$D119=""),0,IF(ISNUMBER(SEARCH(C$3,Consolidado!$D119)),IF(COUNTIFS(Consolidado!$AC$5:AC119,Consolidado!$AC119,Consolidado!$D$5:D119,"*"&amp;C$3&amp;"*")=1,1,0),0))</f>
        <v>0</v>
      </c>
      <c r="D119" s="0" t="n">
        <f aca="false">IF(OR(D$3="",Consolidado!$D119=""),0,IF(ISNUMBER(SEARCH(D$3,Consolidado!$D119)),IF(COUNTIFS(Consolidado!$AC$5:AC119,Consolidado!$AC119,Consolidado!$D$5:D119,"*"&amp;D$3&amp;"*")=1,1,0),0))</f>
        <v>0</v>
      </c>
      <c r="E119" s="0" t="n">
        <f aca="false">IF(OR(E$3="",Consolidado!$D119=""),0,IF(ISNUMBER(SEARCH(E$3,Consolidado!$D119)),IF(COUNTIFS(Consolidado!$AC$5:AC119,Consolidado!$AC119,Consolidado!$D$5:D119,"*"&amp;E$3&amp;"*")=1,1,0),0))</f>
        <v>0</v>
      </c>
      <c r="F119" s="0" t="n">
        <f aca="false">IF(OR(F$3="",Consolidado!$D119=""),0,IF(ISNUMBER(SEARCH(F$3,Consolidado!$D119)),IF(COUNTIFS(Consolidado!$AC$5:AC119,Consolidado!$AC119,Consolidado!$D$5:D119,"*"&amp;F$3&amp;"*")=1,1,0),0))</f>
        <v>0</v>
      </c>
      <c r="G119" s="0" t="n">
        <f aca="false">IF(OR(G$3="",Consolidado!$D119=""),0,IF(ISNUMBER(SEARCH(G$3,Consolidado!$D119)),IF(COUNTIFS(Consolidado!$AC$5:AC119,Consolidado!$AC119,Consolidado!$D$5:D119,"*"&amp;G$3&amp;"*")=1,1,0),0))</f>
        <v>0</v>
      </c>
      <c r="H119" s="0" t="n">
        <f aca="false">IF(OR(H$3="",Consolidado!$D119=""),0,IF(ISNUMBER(SEARCH(H$3,Consolidado!$D119)),IF(COUNTIFS(Consolidado!$AC$5:AC119,Consolidado!$AC119,Consolidado!$D$5:D119,"*"&amp;H$3&amp;"*")=1,1,0),0))</f>
        <v>0</v>
      </c>
      <c r="I119" s="0" t="n">
        <f aca="false">IF(OR(I$3="",Consolidado!$D119=""),0,IF(ISNUMBER(SEARCH(I$3,Consolidado!$D119)),IF(COUNTIFS(Consolidado!$AC$5:AC119,Consolidado!$AC119,Consolidado!$D$5:D119,"*"&amp;I$3&amp;"*")=1,1,0),0))</f>
        <v>0</v>
      </c>
      <c r="J119" s="0" t="n">
        <f aca="false">IF(OR(J$3="",Consolidado!$D119=""),0,IF(ISNUMBER(SEARCH(J$3,Consolidado!$D119)),IF(COUNTIFS(Consolidado!$AC$5:AC119,Consolidado!$AC119,Consolidado!$D$5:D119,"*"&amp;J$3&amp;"*")=1,1,0),0))</f>
        <v>0</v>
      </c>
      <c r="K119" s="0" t="n">
        <f aca="false">IF(OR(K$3="",Consolidado!$D119=""),0,IF(ISNUMBER(SEARCH(K$3,Consolidado!$D119)),IF(COUNTIFS(Consolidado!$AC$5:AC119,Consolidado!$AC119,Consolidado!$D$5:D119,"*"&amp;K$3&amp;"*")=1,1,0),0))</f>
        <v>0</v>
      </c>
      <c r="L119" s="0" t="n">
        <f aca="false">IF(OR(L$3="",Consolidado!$D119=""),0,IF(ISNUMBER(SEARCH(L$3,Consolidado!$D119)),IF(COUNTIFS(Consolidado!$AC$5:AC119,Consolidado!$AC119,Consolidado!$D$5:D119,"*"&amp;L$3&amp;"*")=1,1,0),0))</f>
        <v>0</v>
      </c>
      <c r="M119" s="0" t="n">
        <f aca="false">IF(OR(M$3="",Consolidado!$D119=""),0,IF(ISNUMBER(SEARCH(M$3,Consolidado!$D119)),IF(COUNTIFS(Consolidado!$AC$5:AC119,Consolidado!$AC119,Consolidado!$D$5:D119,"*"&amp;M$3&amp;"*")=1,1,0),0))</f>
        <v>0</v>
      </c>
      <c r="N119" s="0" t="n">
        <f aca="false">IF(OR(N$3="",Consolidado!$D119=""),0,IF(ISNUMBER(SEARCH(N$3,Consolidado!$D119)),IF(COUNTIFS(Consolidado!$AC$5:AC119,Consolidado!$AC119,Consolidado!$D$5:D119,"*"&amp;N$3&amp;"*")=1,1,0),0))</f>
        <v>0</v>
      </c>
      <c r="O119" s="0" t="n">
        <f aca="false">IF(OR(O$3="",Consolidado!$D119=""),0,IF(ISNUMBER(SEARCH(O$3,Consolidado!$D119)),IF(COUNTIFS(Consolidado!$AC$5:AC119,Consolidado!$AC119,Consolidado!$D$5:D119,"*"&amp;O$3&amp;"*")=1,1,0),0))</f>
        <v>0</v>
      </c>
      <c r="P119" s="0" t="n">
        <f aca="false">IF(OR(P$3="",Consolidado!$D119=""),0,IF(ISNUMBER(SEARCH(P$3,Consolidado!$D119)),IF(COUNTIFS(Consolidado!$AC$5:AC119,Consolidado!$AC119,Consolidado!$D$5:D119,"*"&amp;P$3&amp;"*")=1,1,0),0))</f>
        <v>0</v>
      </c>
      <c r="Q119" s="0" t="n">
        <f aca="false">IF(OR(Q$3="",Consolidado!$D119=""),0,IF(ISNUMBER(SEARCH(Q$3,Consolidado!$D119)),IF(COUNTIFS(Consolidado!$AC$5:AC119,Consolidado!$AC119,Consolidado!$D$5:D119,"*"&amp;Q$3&amp;"*")=1,1,0),0))</f>
        <v>0</v>
      </c>
      <c r="R119" s="0" t="n">
        <f aca="false">IF(OR(R$3="",Consolidado!$D119=""),0,IF(ISNUMBER(SEARCH(R$3,Consolidado!$D119)),IF(COUNTIFS(Consolidado!$AC$5:AC119,Consolidado!$AC119,Consolidado!$D$5:D119,"*"&amp;R$3&amp;"*")=1,1,0),0))</f>
        <v>0</v>
      </c>
      <c r="S119" s="0" t="n">
        <f aca="false">IF(OR(S$3="",Consolidado!$D119=""),0,IF(ISNUMBER(SEARCH(S$3,Consolidado!$D119)),IF(COUNTIFS(Consolidado!$AC$5:AC119,Consolidado!$AC119,Consolidado!$D$5:D119,"*"&amp;S$3&amp;"*")=1,1,0),0))</f>
        <v>0</v>
      </c>
      <c r="T119" s="0" t="n">
        <f aca="false">IF(OR(T$3="",Consolidado!$D119=""),0,IF(ISNUMBER(SEARCH(T$3,Consolidado!$D119)),IF(COUNTIFS(Consolidado!$AC$5:AC119,Consolidado!$AC119,Consolidado!$D$5:D119,"*"&amp;T$3&amp;"*")=1,1,0),0))</f>
        <v>0</v>
      </c>
      <c r="U119" s="0" t="n">
        <f aca="false">IF(OR(U$3="",Consolidado!$D119=""),0,IF(ISNUMBER(SEARCH(U$3,Consolidado!$D119)),IF(COUNTIFS(Consolidado!$AC$5:AC119,Consolidado!$AC119,Consolidado!$D$5:D119,"*"&amp;U$3&amp;"*")=1,1,0),0))</f>
        <v>0</v>
      </c>
      <c r="V119" s="0" t="n">
        <f aca="false">IF(OR(V$3="",Consolidado!$D119=""),0,IF(ISNUMBER(SEARCH(V$3,Consolidado!$D119)),IF(COUNTIFS(Consolidado!$AC$5:AC119,Consolidado!$AC119,Consolidado!$D$5:D119,"*"&amp;V$3&amp;"*")=1,1,0),0))</f>
        <v>0</v>
      </c>
      <c r="W119" s="0" t="n">
        <f aca="false">IF(OR(W$3="",Consolidado!$D119=""),0,IF(ISNUMBER(SEARCH(W$3,Consolidado!$D119)),IF(COUNTIFS(Consolidado!$AC$5:AC119,Consolidado!$AC119,Consolidado!$D$5:D119,"*"&amp;W$3&amp;"*")=1,1,0),0))</f>
        <v>0</v>
      </c>
      <c r="X119" s="0" t="n">
        <f aca="false">IF(OR(X$3="",Consolidado!$D119=""),0,IF(ISNUMBER(SEARCH(X$3,Consolidado!$D119)),IF(COUNTIFS(Consolidado!$AC$5:AC119,Consolidado!$AC119,Consolidado!$D$5:D119,"*"&amp;X$3&amp;"*")=1,1,0),0))</f>
        <v>0</v>
      </c>
      <c r="Y119" s="0" t="n">
        <f aca="false">IF(OR(Y$3="",Consolidado!$D119=""),0,IF(ISNUMBER(SEARCH(Y$3,Consolidado!$D119)),IF(COUNTIFS(Consolidado!$AC$5:AC119,Consolidado!$AC119,Consolidado!$D$5:D119,"*"&amp;Y$3&amp;"*")=1,1,0),0))</f>
        <v>0</v>
      </c>
      <c r="Z119" s="0" t="n">
        <f aca="false">IF(OR(Z$3="",Consolidado!$D119=""),0,IF(ISNUMBER(SEARCH(Z$3,Consolidado!$D119)),IF(COUNTIFS(Consolidado!$AC$5:AC119,Consolidado!$AC119,Consolidado!$D$5:D119,"*"&amp;Z$3&amp;"*")=1,1,0),0))</f>
        <v>0</v>
      </c>
      <c r="AA119" s="0" t="n">
        <f aca="false">IF(OR(AA$3="",Consolidado!$D119=""),0,IF(ISNUMBER(SEARCH(AA$3,Consolidado!$D119)),IF(COUNTIFS(Consolidado!$AC$5:AC119,Consolidado!$AC119,Consolidado!$D$5:D119,"*"&amp;AA$3&amp;"*")=1,1,0),0))</f>
        <v>0</v>
      </c>
      <c r="AB119" s="0" t="n">
        <f aca="false">IF(OR(AB$3="",Consolidado!$D119=""),0,IF(ISNUMBER(SEARCH(AB$3,Consolidado!$D119)),IF(COUNTIFS(Consolidado!$AC$5:AC119,Consolidado!$AC119,Consolidado!$D$5:D119,"*"&amp;AB$3&amp;"*")=1,1,0),0))</f>
        <v>0</v>
      </c>
      <c r="AC119" s="0" t="n">
        <f aca="false">IF(OR(AC$3="",Consolidado!$D119=""),0,IF(ISNUMBER(SEARCH(AC$3,Consolidado!$D119)),IF(COUNTIFS(Consolidado!$AC$5:AC119,Consolidado!$AC119,Consolidado!$D$5:D119,"*"&amp;AC$3&amp;"*")=1,1,0),0))</f>
        <v>0</v>
      </c>
      <c r="AD119" s="0" t="n">
        <f aca="false">IF(OR(AD$3="",Consolidado!$D119=""),0,IF(ISNUMBER(SEARCH(AD$3,Consolidado!$D119)),IF(COUNTIFS(Consolidado!$AC$5:AC119,Consolidado!$AC119,Consolidado!$D$5:D119,"*"&amp;AD$3&amp;"*")=1,1,0),0))</f>
        <v>0</v>
      </c>
      <c r="AE119" s="0" t="n">
        <f aca="false">IF(OR(AE$3="",Consolidado!$D119=""),0,IF(ISNUMBER(SEARCH(AE$3,Consolidado!$D119)),IF(COUNTIFS(Consolidado!$AC$5:AC119,Consolidado!$AC119,Consolidado!$D$5:D119,"*"&amp;AE$3&amp;"*")=1,1,0),0))</f>
        <v>0</v>
      </c>
      <c r="AF119" s="0" t="n">
        <f aca="false">IF(OR(AF$3="",Consolidado!$D119=""),0,IF(ISNUMBER(SEARCH(AF$3,Consolidado!$D119)),IF(COUNTIFS(Consolidado!$AC$5:AC119,Consolidado!$AC119,Consolidado!$D$5:D119,"*"&amp;AF$3&amp;"*")=1,1,0),0))</f>
        <v>0</v>
      </c>
      <c r="AG119" s="0" t="n">
        <f aca="false">IF(OR(AG$3="",Consolidado!$D119=""),0,IF(ISNUMBER(SEARCH(AG$3,Consolidado!$D119)),IF(COUNTIFS(Consolidado!$AC$5:AC119,Consolidado!$AC119,Consolidado!$D$5:D119,"*"&amp;AG$3&amp;"*")=1,1,0),0))</f>
        <v>0</v>
      </c>
      <c r="AH119" s="0" t="n">
        <f aca="false">IF(OR(AH$3="",Consolidado!$D119=""),0,IF(ISNUMBER(SEARCH(AH$3,Consolidado!$D119)),IF(COUNTIFS(Consolidado!$AC$5:AC119,Consolidado!$AC119,Consolidado!$D$5:D119,"*"&amp;AH$3&amp;"*")=1,1,0),0))</f>
        <v>0</v>
      </c>
      <c r="AI119" s="0" t="n">
        <f aca="false">IF(OR(AI$3="",Consolidado!$D119=""),0,IF(ISNUMBER(SEARCH(AI$3,Consolidado!$D119)),IF(COUNTIFS(Consolidado!$AC$5:AC119,Consolidado!$AC119,Consolidado!$D$5:D119,"*"&amp;AI$3&amp;"*")=1,1,0),0))</f>
        <v>0</v>
      </c>
      <c r="AJ119" s="0" t="n">
        <f aca="false">IF(OR(AJ$3="",Consolidado!$D119=""),0,IF(ISNUMBER(SEARCH(AJ$3,Consolidado!$D119)),IF(COUNTIFS(Consolidado!$AC$5:AC119,Consolidado!$AC119,Consolidado!$D$5:D119,"*"&amp;AJ$3&amp;"*")=1,1,0),0))</f>
        <v>0</v>
      </c>
      <c r="AK119" s="0" t="n">
        <f aca="false">IF(OR(AK$3="",Consolidado!$D119=""),0,IF(ISNUMBER(SEARCH(AK$3,Consolidado!$D119)),IF(COUNTIFS(Consolidado!$AC$5:AC119,Consolidado!$AC119,Consolidado!$D$5:D119,"*"&amp;AK$3&amp;"*")=1,1,0),0))</f>
        <v>0</v>
      </c>
      <c r="AL119" s="0" t="n">
        <f aca="false">IF(OR(AL$3="",Consolidado!$D119=""),0,IF(ISNUMBER(SEARCH(AL$3,Consolidado!$D119)),IF(COUNTIFS(Consolidado!$AC$5:AC119,Consolidado!$AC119,Consolidado!$D$5:D119,"*"&amp;AL$3&amp;"*")=1,1,0),0))</f>
        <v>0</v>
      </c>
      <c r="AM119" s="0" t="n">
        <f aca="false">IF(OR(AM$3="",Consolidado!$D119=""),0,IF(ISNUMBER(SEARCH(AM$3,Consolidado!$D119)),IF(COUNTIFS(Consolidado!$AC$5:AC119,Consolidado!$AC119,Consolidado!$D$5:D119,"*"&amp;AM$3&amp;"*")=1,1,0),0))</f>
        <v>0</v>
      </c>
      <c r="AN119" s="0" t="n">
        <f aca="false">IF(OR(AN$3="",Consolidado!$D119=""),0,IF(ISNUMBER(SEARCH(AN$3,Consolidado!$D119)),IF(COUNTIFS(Consolidado!$AC$5:AC119,Consolidado!$AC119,Consolidado!$D$5:D119,"*"&amp;AN$3&amp;"*")=1,1,0),0))</f>
        <v>0</v>
      </c>
      <c r="AO119" s="0" t="n">
        <f aca="false">IF(OR(AO$3="",Consolidado!$D119=""),0,IF(ISNUMBER(SEARCH(AO$3,Consolidado!$D119)),IF(COUNTIFS(Consolidado!$AC$5:AC119,Consolidado!$AC119,Consolidado!$D$5:D119,"*"&amp;AO$3&amp;"*")=1,1,0),0))</f>
        <v>0</v>
      </c>
    </row>
    <row r="120" customFormat="false" ht="15" hidden="false" customHeight="false" outlineLevel="0" collapsed="false">
      <c r="B120" s="0" t="n">
        <f aca="false">IF(OR(B$3="",Consolidado!$D120=""),0,IF(ISNUMBER(SEARCH(B$3,Consolidado!$D120)),IF(COUNTIFS(Consolidado!$AC$5:AC120,Consolidado!$AC120,Consolidado!$D$5:D120,"*"&amp;B$3&amp;"*")=1,1,0),0))</f>
        <v>0</v>
      </c>
      <c r="C120" s="0" t="n">
        <f aca="false">IF(OR(C$3="",Consolidado!$D120=""),0,IF(ISNUMBER(SEARCH(C$3,Consolidado!$D120)),IF(COUNTIFS(Consolidado!$AC$5:AC120,Consolidado!$AC120,Consolidado!$D$5:D120,"*"&amp;C$3&amp;"*")=1,1,0),0))</f>
        <v>0</v>
      </c>
      <c r="D120" s="0" t="n">
        <f aca="false">IF(OR(D$3="",Consolidado!$D120=""),0,IF(ISNUMBER(SEARCH(D$3,Consolidado!$D120)),IF(COUNTIFS(Consolidado!$AC$5:AC120,Consolidado!$AC120,Consolidado!$D$5:D120,"*"&amp;D$3&amp;"*")=1,1,0),0))</f>
        <v>0</v>
      </c>
      <c r="E120" s="0" t="n">
        <f aca="false">IF(OR(E$3="",Consolidado!$D120=""),0,IF(ISNUMBER(SEARCH(E$3,Consolidado!$D120)),IF(COUNTIFS(Consolidado!$AC$5:AC120,Consolidado!$AC120,Consolidado!$D$5:D120,"*"&amp;E$3&amp;"*")=1,1,0),0))</f>
        <v>0</v>
      </c>
      <c r="F120" s="0" t="n">
        <f aca="false">IF(OR(F$3="",Consolidado!$D120=""),0,IF(ISNUMBER(SEARCH(F$3,Consolidado!$D120)),IF(COUNTIFS(Consolidado!$AC$5:AC120,Consolidado!$AC120,Consolidado!$D$5:D120,"*"&amp;F$3&amp;"*")=1,1,0),0))</f>
        <v>0</v>
      </c>
      <c r="G120" s="0" t="n">
        <f aca="false">IF(OR(G$3="",Consolidado!$D120=""),0,IF(ISNUMBER(SEARCH(G$3,Consolidado!$D120)),IF(COUNTIFS(Consolidado!$AC$5:AC120,Consolidado!$AC120,Consolidado!$D$5:D120,"*"&amp;G$3&amp;"*")=1,1,0),0))</f>
        <v>0</v>
      </c>
      <c r="H120" s="0" t="n">
        <f aca="false">IF(OR(H$3="",Consolidado!$D120=""),0,IF(ISNUMBER(SEARCH(H$3,Consolidado!$D120)),IF(COUNTIFS(Consolidado!$AC$5:AC120,Consolidado!$AC120,Consolidado!$D$5:D120,"*"&amp;H$3&amp;"*")=1,1,0),0))</f>
        <v>0</v>
      </c>
      <c r="I120" s="0" t="n">
        <f aca="false">IF(OR(I$3="",Consolidado!$D120=""),0,IF(ISNUMBER(SEARCH(I$3,Consolidado!$D120)),IF(COUNTIFS(Consolidado!$AC$5:AC120,Consolidado!$AC120,Consolidado!$D$5:D120,"*"&amp;I$3&amp;"*")=1,1,0),0))</f>
        <v>0</v>
      </c>
      <c r="J120" s="0" t="n">
        <f aca="false">IF(OR(J$3="",Consolidado!$D120=""),0,IF(ISNUMBER(SEARCH(J$3,Consolidado!$D120)),IF(COUNTIFS(Consolidado!$AC$5:AC120,Consolidado!$AC120,Consolidado!$D$5:D120,"*"&amp;J$3&amp;"*")=1,1,0),0))</f>
        <v>0</v>
      </c>
      <c r="K120" s="0" t="n">
        <f aca="false">IF(OR(K$3="",Consolidado!$D120=""),0,IF(ISNUMBER(SEARCH(K$3,Consolidado!$D120)),IF(COUNTIFS(Consolidado!$AC$5:AC120,Consolidado!$AC120,Consolidado!$D$5:D120,"*"&amp;K$3&amp;"*")=1,1,0),0))</f>
        <v>0</v>
      </c>
      <c r="L120" s="0" t="n">
        <f aca="false">IF(OR(L$3="",Consolidado!$D120=""),0,IF(ISNUMBER(SEARCH(L$3,Consolidado!$D120)),IF(COUNTIFS(Consolidado!$AC$5:AC120,Consolidado!$AC120,Consolidado!$D$5:D120,"*"&amp;L$3&amp;"*")=1,1,0),0))</f>
        <v>0</v>
      </c>
      <c r="M120" s="0" t="n">
        <f aca="false">IF(OR(M$3="",Consolidado!$D120=""),0,IF(ISNUMBER(SEARCH(M$3,Consolidado!$D120)),IF(COUNTIFS(Consolidado!$AC$5:AC120,Consolidado!$AC120,Consolidado!$D$5:D120,"*"&amp;M$3&amp;"*")=1,1,0),0))</f>
        <v>0</v>
      </c>
      <c r="N120" s="0" t="n">
        <f aca="false">IF(OR(N$3="",Consolidado!$D120=""),0,IF(ISNUMBER(SEARCH(N$3,Consolidado!$D120)),IF(COUNTIFS(Consolidado!$AC$5:AC120,Consolidado!$AC120,Consolidado!$D$5:D120,"*"&amp;N$3&amp;"*")=1,1,0),0))</f>
        <v>0</v>
      </c>
      <c r="O120" s="0" t="n">
        <f aca="false">IF(OR(O$3="",Consolidado!$D120=""),0,IF(ISNUMBER(SEARCH(O$3,Consolidado!$D120)),IF(COUNTIFS(Consolidado!$AC$5:AC120,Consolidado!$AC120,Consolidado!$D$5:D120,"*"&amp;O$3&amp;"*")=1,1,0),0))</f>
        <v>0</v>
      </c>
      <c r="P120" s="0" t="n">
        <f aca="false">IF(OR(P$3="",Consolidado!$D120=""),0,IF(ISNUMBER(SEARCH(P$3,Consolidado!$D120)),IF(COUNTIFS(Consolidado!$AC$5:AC120,Consolidado!$AC120,Consolidado!$D$5:D120,"*"&amp;P$3&amp;"*")=1,1,0),0))</f>
        <v>0</v>
      </c>
      <c r="Q120" s="0" t="n">
        <f aca="false">IF(OR(Q$3="",Consolidado!$D120=""),0,IF(ISNUMBER(SEARCH(Q$3,Consolidado!$D120)),IF(COUNTIFS(Consolidado!$AC$5:AC120,Consolidado!$AC120,Consolidado!$D$5:D120,"*"&amp;Q$3&amp;"*")=1,1,0),0))</f>
        <v>0</v>
      </c>
      <c r="R120" s="0" t="n">
        <f aca="false">IF(OR(R$3="",Consolidado!$D120=""),0,IF(ISNUMBER(SEARCH(R$3,Consolidado!$D120)),IF(COUNTIFS(Consolidado!$AC$5:AC120,Consolidado!$AC120,Consolidado!$D$5:D120,"*"&amp;R$3&amp;"*")=1,1,0),0))</f>
        <v>0</v>
      </c>
      <c r="S120" s="0" t="n">
        <f aca="false">IF(OR(S$3="",Consolidado!$D120=""),0,IF(ISNUMBER(SEARCH(S$3,Consolidado!$D120)),IF(COUNTIFS(Consolidado!$AC$5:AC120,Consolidado!$AC120,Consolidado!$D$5:D120,"*"&amp;S$3&amp;"*")=1,1,0),0))</f>
        <v>0</v>
      </c>
      <c r="T120" s="0" t="n">
        <f aca="false">IF(OR(T$3="",Consolidado!$D120=""),0,IF(ISNUMBER(SEARCH(T$3,Consolidado!$D120)),IF(COUNTIFS(Consolidado!$AC$5:AC120,Consolidado!$AC120,Consolidado!$D$5:D120,"*"&amp;T$3&amp;"*")=1,1,0),0))</f>
        <v>0</v>
      </c>
      <c r="U120" s="0" t="n">
        <f aca="false">IF(OR(U$3="",Consolidado!$D120=""),0,IF(ISNUMBER(SEARCH(U$3,Consolidado!$D120)),IF(COUNTIFS(Consolidado!$AC$5:AC120,Consolidado!$AC120,Consolidado!$D$5:D120,"*"&amp;U$3&amp;"*")=1,1,0),0))</f>
        <v>0</v>
      </c>
      <c r="V120" s="0" t="n">
        <f aca="false">IF(OR(V$3="",Consolidado!$D120=""),0,IF(ISNUMBER(SEARCH(V$3,Consolidado!$D120)),IF(COUNTIFS(Consolidado!$AC$5:AC120,Consolidado!$AC120,Consolidado!$D$5:D120,"*"&amp;V$3&amp;"*")=1,1,0),0))</f>
        <v>0</v>
      </c>
      <c r="W120" s="0" t="n">
        <f aca="false">IF(OR(W$3="",Consolidado!$D120=""),0,IF(ISNUMBER(SEARCH(W$3,Consolidado!$D120)),IF(COUNTIFS(Consolidado!$AC$5:AC120,Consolidado!$AC120,Consolidado!$D$5:D120,"*"&amp;W$3&amp;"*")=1,1,0),0))</f>
        <v>0</v>
      </c>
      <c r="X120" s="0" t="n">
        <f aca="false">IF(OR(X$3="",Consolidado!$D120=""),0,IF(ISNUMBER(SEARCH(X$3,Consolidado!$D120)),IF(COUNTIFS(Consolidado!$AC$5:AC120,Consolidado!$AC120,Consolidado!$D$5:D120,"*"&amp;X$3&amp;"*")=1,1,0),0))</f>
        <v>0</v>
      </c>
      <c r="Y120" s="0" t="n">
        <f aca="false">IF(OR(Y$3="",Consolidado!$D120=""),0,IF(ISNUMBER(SEARCH(Y$3,Consolidado!$D120)),IF(COUNTIFS(Consolidado!$AC$5:AC120,Consolidado!$AC120,Consolidado!$D$5:D120,"*"&amp;Y$3&amp;"*")=1,1,0),0))</f>
        <v>0</v>
      </c>
      <c r="Z120" s="0" t="n">
        <f aca="false">IF(OR(Z$3="",Consolidado!$D120=""),0,IF(ISNUMBER(SEARCH(Z$3,Consolidado!$D120)),IF(COUNTIFS(Consolidado!$AC$5:AC120,Consolidado!$AC120,Consolidado!$D$5:D120,"*"&amp;Z$3&amp;"*")=1,1,0),0))</f>
        <v>0</v>
      </c>
      <c r="AA120" s="0" t="n">
        <f aca="false">IF(OR(AA$3="",Consolidado!$D120=""),0,IF(ISNUMBER(SEARCH(AA$3,Consolidado!$D120)),IF(COUNTIFS(Consolidado!$AC$5:AC120,Consolidado!$AC120,Consolidado!$D$5:D120,"*"&amp;AA$3&amp;"*")=1,1,0),0))</f>
        <v>0</v>
      </c>
      <c r="AB120" s="0" t="n">
        <f aca="false">IF(OR(AB$3="",Consolidado!$D120=""),0,IF(ISNUMBER(SEARCH(AB$3,Consolidado!$D120)),IF(COUNTIFS(Consolidado!$AC$5:AC120,Consolidado!$AC120,Consolidado!$D$5:D120,"*"&amp;AB$3&amp;"*")=1,1,0),0))</f>
        <v>0</v>
      </c>
      <c r="AC120" s="0" t="n">
        <f aca="false">IF(OR(AC$3="",Consolidado!$D120=""),0,IF(ISNUMBER(SEARCH(AC$3,Consolidado!$D120)),IF(COUNTIFS(Consolidado!$AC$5:AC120,Consolidado!$AC120,Consolidado!$D$5:D120,"*"&amp;AC$3&amp;"*")=1,1,0),0))</f>
        <v>0</v>
      </c>
      <c r="AD120" s="0" t="n">
        <f aca="false">IF(OR(AD$3="",Consolidado!$D120=""),0,IF(ISNUMBER(SEARCH(AD$3,Consolidado!$D120)),IF(COUNTIFS(Consolidado!$AC$5:AC120,Consolidado!$AC120,Consolidado!$D$5:D120,"*"&amp;AD$3&amp;"*")=1,1,0),0))</f>
        <v>0</v>
      </c>
      <c r="AE120" s="0" t="n">
        <f aca="false">IF(OR(AE$3="",Consolidado!$D120=""),0,IF(ISNUMBER(SEARCH(AE$3,Consolidado!$D120)),IF(COUNTIFS(Consolidado!$AC$5:AC120,Consolidado!$AC120,Consolidado!$D$5:D120,"*"&amp;AE$3&amp;"*")=1,1,0),0))</f>
        <v>0</v>
      </c>
      <c r="AF120" s="0" t="n">
        <f aca="false">IF(OR(AF$3="",Consolidado!$D120=""),0,IF(ISNUMBER(SEARCH(AF$3,Consolidado!$D120)),IF(COUNTIFS(Consolidado!$AC$5:AC120,Consolidado!$AC120,Consolidado!$D$5:D120,"*"&amp;AF$3&amp;"*")=1,1,0),0))</f>
        <v>0</v>
      </c>
      <c r="AG120" s="0" t="n">
        <f aca="false">IF(OR(AG$3="",Consolidado!$D120=""),0,IF(ISNUMBER(SEARCH(AG$3,Consolidado!$D120)),IF(COUNTIFS(Consolidado!$AC$5:AC120,Consolidado!$AC120,Consolidado!$D$5:D120,"*"&amp;AG$3&amp;"*")=1,1,0),0))</f>
        <v>0</v>
      </c>
      <c r="AH120" s="0" t="n">
        <f aca="false">IF(OR(AH$3="",Consolidado!$D120=""),0,IF(ISNUMBER(SEARCH(AH$3,Consolidado!$D120)),IF(COUNTIFS(Consolidado!$AC$5:AC120,Consolidado!$AC120,Consolidado!$D$5:D120,"*"&amp;AH$3&amp;"*")=1,1,0),0))</f>
        <v>0</v>
      </c>
      <c r="AI120" s="0" t="n">
        <f aca="false">IF(OR(AI$3="",Consolidado!$D120=""),0,IF(ISNUMBER(SEARCH(AI$3,Consolidado!$D120)),IF(COUNTIFS(Consolidado!$AC$5:AC120,Consolidado!$AC120,Consolidado!$D$5:D120,"*"&amp;AI$3&amp;"*")=1,1,0),0))</f>
        <v>0</v>
      </c>
      <c r="AJ120" s="0" t="n">
        <f aca="false">IF(OR(AJ$3="",Consolidado!$D120=""),0,IF(ISNUMBER(SEARCH(AJ$3,Consolidado!$D120)),IF(COUNTIFS(Consolidado!$AC$5:AC120,Consolidado!$AC120,Consolidado!$D$5:D120,"*"&amp;AJ$3&amp;"*")=1,1,0),0))</f>
        <v>0</v>
      </c>
      <c r="AK120" s="0" t="n">
        <f aca="false">IF(OR(AK$3="",Consolidado!$D120=""),0,IF(ISNUMBER(SEARCH(AK$3,Consolidado!$D120)),IF(COUNTIFS(Consolidado!$AC$5:AC120,Consolidado!$AC120,Consolidado!$D$5:D120,"*"&amp;AK$3&amp;"*")=1,1,0),0))</f>
        <v>0</v>
      </c>
      <c r="AL120" s="0" t="n">
        <f aca="false">IF(OR(AL$3="",Consolidado!$D120=""),0,IF(ISNUMBER(SEARCH(AL$3,Consolidado!$D120)),IF(COUNTIFS(Consolidado!$AC$5:AC120,Consolidado!$AC120,Consolidado!$D$5:D120,"*"&amp;AL$3&amp;"*")=1,1,0),0))</f>
        <v>0</v>
      </c>
      <c r="AM120" s="0" t="n">
        <f aca="false">IF(OR(AM$3="",Consolidado!$D120=""),0,IF(ISNUMBER(SEARCH(AM$3,Consolidado!$D120)),IF(COUNTIFS(Consolidado!$AC$5:AC120,Consolidado!$AC120,Consolidado!$D$5:D120,"*"&amp;AM$3&amp;"*")=1,1,0),0))</f>
        <v>0</v>
      </c>
      <c r="AN120" s="0" t="n">
        <f aca="false">IF(OR(AN$3="",Consolidado!$D120=""),0,IF(ISNUMBER(SEARCH(AN$3,Consolidado!$D120)),IF(COUNTIFS(Consolidado!$AC$5:AC120,Consolidado!$AC120,Consolidado!$D$5:D120,"*"&amp;AN$3&amp;"*")=1,1,0),0))</f>
        <v>0</v>
      </c>
      <c r="AO120" s="0" t="n">
        <f aca="false">IF(OR(AO$3="",Consolidado!$D120=""),0,IF(ISNUMBER(SEARCH(AO$3,Consolidado!$D120)),IF(COUNTIFS(Consolidado!$AC$5:AC120,Consolidado!$AC120,Consolidado!$D$5:D120,"*"&amp;AO$3&amp;"*")=1,1,0),0))</f>
        <v>0</v>
      </c>
    </row>
    <row r="121" customFormat="false" ht="15" hidden="false" customHeight="false" outlineLevel="0" collapsed="false">
      <c r="B121" s="0" t="n">
        <f aca="false">IF(OR(B$3="",Consolidado!$D121=""),0,IF(ISNUMBER(SEARCH(B$3,Consolidado!$D121)),IF(COUNTIFS(Consolidado!$AC$5:AC121,Consolidado!$AC121,Consolidado!$D$5:D121,"*"&amp;B$3&amp;"*")=1,1,0),0))</f>
        <v>0</v>
      </c>
      <c r="C121" s="0" t="n">
        <f aca="false">IF(OR(C$3="",Consolidado!$D121=""),0,IF(ISNUMBER(SEARCH(C$3,Consolidado!$D121)),IF(COUNTIFS(Consolidado!$AC$5:AC121,Consolidado!$AC121,Consolidado!$D$5:D121,"*"&amp;C$3&amp;"*")=1,1,0),0))</f>
        <v>0</v>
      </c>
      <c r="D121" s="0" t="n">
        <f aca="false">IF(OR(D$3="",Consolidado!$D121=""),0,IF(ISNUMBER(SEARCH(D$3,Consolidado!$D121)),IF(COUNTIFS(Consolidado!$AC$5:AC121,Consolidado!$AC121,Consolidado!$D$5:D121,"*"&amp;D$3&amp;"*")=1,1,0),0))</f>
        <v>0</v>
      </c>
      <c r="E121" s="0" t="n">
        <f aca="false">IF(OR(E$3="",Consolidado!$D121=""),0,IF(ISNUMBER(SEARCH(E$3,Consolidado!$D121)),IF(COUNTIFS(Consolidado!$AC$5:AC121,Consolidado!$AC121,Consolidado!$D$5:D121,"*"&amp;E$3&amp;"*")=1,1,0),0))</f>
        <v>0</v>
      </c>
      <c r="F121" s="0" t="n">
        <f aca="false">IF(OR(F$3="",Consolidado!$D121=""),0,IF(ISNUMBER(SEARCH(F$3,Consolidado!$D121)),IF(COUNTIFS(Consolidado!$AC$5:AC121,Consolidado!$AC121,Consolidado!$D$5:D121,"*"&amp;F$3&amp;"*")=1,1,0),0))</f>
        <v>0</v>
      </c>
      <c r="G121" s="0" t="n">
        <f aca="false">IF(OR(G$3="",Consolidado!$D121=""),0,IF(ISNUMBER(SEARCH(G$3,Consolidado!$D121)),IF(COUNTIFS(Consolidado!$AC$5:AC121,Consolidado!$AC121,Consolidado!$D$5:D121,"*"&amp;G$3&amp;"*")=1,1,0),0))</f>
        <v>0</v>
      </c>
      <c r="H121" s="0" t="n">
        <f aca="false">IF(OR(H$3="",Consolidado!$D121=""),0,IF(ISNUMBER(SEARCH(H$3,Consolidado!$D121)),IF(COUNTIFS(Consolidado!$AC$5:AC121,Consolidado!$AC121,Consolidado!$D$5:D121,"*"&amp;H$3&amp;"*")=1,1,0),0))</f>
        <v>0</v>
      </c>
      <c r="I121" s="0" t="n">
        <f aca="false">IF(OR(I$3="",Consolidado!$D121=""),0,IF(ISNUMBER(SEARCH(I$3,Consolidado!$D121)),IF(COUNTIFS(Consolidado!$AC$5:AC121,Consolidado!$AC121,Consolidado!$D$5:D121,"*"&amp;I$3&amp;"*")=1,1,0),0))</f>
        <v>0</v>
      </c>
      <c r="J121" s="0" t="n">
        <f aca="false">IF(OR(J$3="",Consolidado!$D121=""),0,IF(ISNUMBER(SEARCH(J$3,Consolidado!$D121)),IF(COUNTIFS(Consolidado!$AC$5:AC121,Consolidado!$AC121,Consolidado!$D$5:D121,"*"&amp;J$3&amp;"*")=1,1,0),0))</f>
        <v>0</v>
      </c>
      <c r="K121" s="0" t="n">
        <f aca="false">IF(OR(K$3="",Consolidado!$D121=""),0,IF(ISNUMBER(SEARCH(K$3,Consolidado!$D121)),IF(COUNTIFS(Consolidado!$AC$5:AC121,Consolidado!$AC121,Consolidado!$D$5:D121,"*"&amp;K$3&amp;"*")=1,1,0),0))</f>
        <v>0</v>
      </c>
      <c r="L121" s="0" t="n">
        <f aca="false">IF(OR(L$3="",Consolidado!$D121=""),0,IF(ISNUMBER(SEARCH(L$3,Consolidado!$D121)),IF(COUNTIFS(Consolidado!$AC$5:AC121,Consolidado!$AC121,Consolidado!$D$5:D121,"*"&amp;L$3&amp;"*")=1,1,0),0))</f>
        <v>0</v>
      </c>
      <c r="M121" s="0" t="n">
        <f aca="false">IF(OR(M$3="",Consolidado!$D121=""),0,IF(ISNUMBER(SEARCH(M$3,Consolidado!$D121)),IF(COUNTIFS(Consolidado!$AC$5:AC121,Consolidado!$AC121,Consolidado!$D$5:D121,"*"&amp;M$3&amp;"*")=1,1,0),0))</f>
        <v>0</v>
      </c>
      <c r="N121" s="0" t="n">
        <f aca="false">IF(OR(N$3="",Consolidado!$D121=""),0,IF(ISNUMBER(SEARCH(N$3,Consolidado!$D121)),IF(COUNTIFS(Consolidado!$AC$5:AC121,Consolidado!$AC121,Consolidado!$D$5:D121,"*"&amp;N$3&amp;"*")=1,1,0),0))</f>
        <v>0</v>
      </c>
      <c r="O121" s="0" t="n">
        <f aca="false">IF(OR(O$3="",Consolidado!$D121=""),0,IF(ISNUMBER(SEARCH(O$3,Consolidado!$D121)),IF(COUNTIFS(Consolidado!$AC$5:AC121,Consolidado!$AC121,Consolidado!$D$5:D121,"*"&amp;O$3&amp;"*")=1,1,0),0))</f>
        <v>0</v>
      </c>
      <c r="P121" s="0" t="n">
        <f aca="false">IF(OR(P$3="",Consolidado!$D121=""),0,IF(ISNUMBER(SEARCH(P$3,Consolidado!$D121)),IF(COUNTIFS(Consolidado!$AC$5:AC121,Consolidado!$AC121,Consolidado!$D$5:D121,"*"&amp;P$3&amp;"*")=1,1,0),0))</f>
        <v>0</v>
      </c>
      <c r="Q121" s="0" t="n">
        <f aca="false">IF(OR(Q$3="",Consolidado!$D121=""),0,IF(ISNUMBER(SEARCH(Q$3,Consolidado!$D121)),IF(COUNTIFS(Consolidado!$AC$5:AC121,Consolidado!$AC121,Consolidado!$D$5:D121,"*"&amp;Q$3&amp;"*")=1,1,0),0))</f>
        <v>0</v>
      </c>
      <c r="R121" s="0" t="n">
        <f aca="false">IF(OR(R$3="",Consolidado!$D121=""),0,IF(ISNUMBER(SEARCH(R$3,Consolidado!$D121)),IF(COUNTIFS(Consolidado!$AC$5:AC121,Consolidado!$AC121,Consolidado!$D$5:D121,"*"&amp;R$3&amp;"*")=1,1,0),0))</f>
        <v>0</v>
      </c>
      <c r="S121" s="0" t="n">
        <f aca="false">IF(OR(S$3="",Consolidado!$D121=""),0,IF(ISNUMBER(SEARCH(S$3,Consolidado!$D121)),IF(COUNTIFS(Consolidado!$AC$5:AC121,Consolidado!$AC121,Consolidado!$D$5:D121,"*"&amp;S$3&amp;"*")=1,1,0),0))</f>
        <v>0</v>
      </c>
      <c r="T121" s="0" t="n">
        <f aca="false">IF(OR(T$3="",Consolidado!$D121=""),0,IF(ISNUMBER(SEARCH(T$3,Consolidado!$D121)),IF(COUNTIFS(Consolidado!$AC$5:AC121,Consolidado!$AC121,Consolidado!$D$5:D121,"*"&amp;T$3&amp;"*")=1,1,0),0))</f>
        <v>0</v>
      </c>
      <c r="U121" s="0" t="n">
        <f aca="false">IF(OR(U$3="",Consolidado!$D121=""),0,IF(ISNUMBER(SEARCH(U$3,Consolidado!$D121)),IF(COUNTIFS(Consolidado!$AC$5:AC121,Consolidado!$AC121,Consolidado!$D$5:D121,"*"&amp;U$3&amp;"*")=1,1,0),0))</f>
        <v>0</v>
      </c>
      <c r="V121" s="0" t="n">
        <f aca="false">IF(OR(V$3="",Consolidado!$D121=""),0,IF(ISNUMBER(SEARCH(V$3,Consolidado!$D121)),IF(COUNTIFS(Consolidado!$AC$5:AC121,Consolidado!$AC121,Consolidado!$D$5:D121,"*"&amp;V$3&amp;"*")=1,1,0),0))</f>
        <v>0</v>
      </c>
      <c r="W121" s="0" t="n">
        <f aca="false">IF(OR(W$3="",Consolidado!$D121=""),0,IF(ISNUMBER(SEARCH(W$3,Consolidado!$D121)),IF(COUNTIFS(Consolidado!$AC$5:AC121,Consolidado!$AC121,Consolidado!$D$5:D121,"*"&amp;W$3&amp;"*")=1,1,0),0))</f>
        <v>0</v>
      </c>
      <c r="X121" s="0" t="n">
        <f aca="false">IF(OR(X$3="",Consolidado!$D121=""),0,IF(ISNUMBER(SEARCH(X$3,Consolidado!$D121)),IF(COUNTIFS(Consolidado!$AC$5:AC121,Consolidado!$AC121,Consolidado!$D$5:D121,"*"&amp;X$3&amp;"*")=1,1,0),0))</f>
        <v>0</v>
      </c>
      <c r="Y121" s="0" t="n">
        <f aca="false">IF(OR(Y$3="",Consolidado!$D121=""),0,IF(ISNUMBER(SEARCH(Y$3,Consolidado!$D121)),IF(COUNTIFS(Consolidado!$AC$5:AC121,Consolidado!$AC121,Consolidado!$D$5:D121,"*"&amp;Y$3&amp;"*")=1,1,0),0))</f>
        <v>0</v>
      </c>
      <c r="Z121" s="0" t="n">
        <f aca="false">IF(OR(Z$3="",Consolidado!$D121=""),0,IF(ISNUMBER(SEARCH(Z$3,Consolidado!$D121)),IF(COUNTIFS(Consolidado!$AC$5:AC121,Consolidado!$AC121,Consolidado!$D$5:D121,"*"&amp;Z$3&amp;"*")=1,1,0),0))</f>
        <v>0</v>
      </c>
      <c r="AA121" s="0" t="n">
        <f aca="false">IF(OR(AA$3="",Consolidado!$D121=""),0,IF(ISNUMBER(SEARCH(AA$3,Consolidado!$D121)),IF(COUNTIFS(Consolidado!$AC$5:AC121,Consolidado!$AC121,Consolidado!$D$5:D121,"*"&amp;AA$3&amp;"*")=1,1,0),0))</f>
        <v>0</v>
      </c>
      <c r="AB121" s="0" t="n">
        <f aca="false">IF(OR(AB$3="",Consolidado!$D121=""),0,IF(ISNUMBER(SEARCH(AB$3,Consolidado!$D121)),IF(COUNTIFS(Consolidado!$AC$5:AC121,Consolidado!$AC121,Consolidado!$D$5:D121,"*"&amp;AB$3&amp;"*")=1,1,0),0))</f>
        <v>0</v>
      </c>
      <c r="AC121" s="0" t="n">
        <f aca="false">IF(OR(AC$3="",Consolidado!$D121=""),0,IF(ISNUMBER(SEARCH(AC$3,Consolidado!$D121)),IF(COUNTIFS(Consolidado!$AC$5:AC121,Consolidado!$AC121,Consolidado!$D$5:D121,"*"&amp;AC$3&amp;"*")=1,1,0),0))</f>
        <v>0</v>
      </c>
      <c r="AD121" s="0" t="n">
        <f aca="false">IF(OR(AD$3="",Consolidado!$D121=""),0,IF(ISNUMBER(SEARCH(AD$3,Consolidado!$D121)),IF(COUNTIFS(Consolidado!$AC$5:AC121,Consolidado!$AC121,Consolidado!$D$5:D121,"*"&amp;AD$3&amp;"*")=1,1,0),0))</f>
        <v>0</v>
      </c>
      <c r="AE121" s="0" t="n">
        <f aca="false">IF(OR(AE$3="",Consolidado!$D121=""),0,IF(ISNUMBER(SEARCH(AE$3,Consolidado!$D121)),IF(COUNTIFS(Consolidado!$AC$5:AC121,Consolidado!$AC121,Consolidado!$D$5:D121,"*"&amp;AE$3&amp;"*")=1,1,0),0))</f>
        <v>0</v>
      </c>
      <c r="AF121" s="0" t="n">
        <f aca="false">IF(OR(AF$3="",Consolidado!$D121=""),0,IF(ISNUMBER(SEARCH(AF$3,Consolidado!$D121)),IF(COUNTIFS(Consolidado!$AC$5:AC121,Consolidado!$AC121,Consolidado!$D$5:D121,"*"&amp;AF$3&amp;"*")=1,1,0),0))</f>
        <v>0</v>
      </c>
      <c r="AG121" s="0" t="n">
        <f aca="false">IF(OR(AG$3="",Consolidado!$D121=""),0,IF(ISNUMBER(SEARCH(AG$3,Consolidado!$D121)),IF(COUNTIFS(Consolidado!$AC$5:AC121,Consolidado!$AC121,Consolidado!$D$5:D121,"*"&amp;AG$3&amp;"*")=1,1,0),0))</f>
        <v>0</v>
      </c>
      <c r="AH121" s="0" t="n">
        <f aca="false">IF(OR(AH$3="",Consolidado!$D121=""),0,IF(ISNUMBER(SEARCH(AH$3,Consolidado!$D121)),IF(COUNTIFS(Consolidado!$AC$5:AC121,Consolidado!$AC121,Consolidado!$D$5:D121,"*"&amp;AH$3&amp;"*")=1,1,0),0))</f>
        <v>0</v>
      </c>
      <c r="AI121" s="0" t="n">
        <f aca="false">IF(OR(AI$3="",Consolidado!$D121=""),0,IF(ISNUMBER(SEARCH(AI$3,Consolidado!$D121)),IF(COUNTIFS(Consolidado!$AC$5:AC121,Consolidado!$AC121,Consolidado!$D$5:D121,"*"&amp;AI$3&amp;"*")=1,1,0),0))</f>
        <v>0</v>
      </c>
      <c r="AJ121" s="0" t="n">
        <f aca="false">IF(OR(AJ$3="",Consolidado!$D121=""),0,IF(ISNUMBER(SEARCH(AJ$3,Consolidado!$D121)),IF(COUNTIFS(Consolidado!$AC$5:AC121,Consolidado!$AC121,Consolidado!$D$5:D121,"*"&amp;AJ$3&amp;"*")=1,1,0),0))</f>
        <v>0</v>
      </c>
      <c r="AK121" s="0" t="n">
        <f aca="false">IF(OR(AK$3="",Consolidado!$D121=""),0,IF(ISNUMBER(SEARCH(AK$3,Consolidado!$D121)),IF(COUNTIFS(Consolidado!$AC$5:AC121,Consolidado!$AC121,Consolidado!$D$5:D121,"*"&amp;AK$3&amp;"*")=1,1,0),0))</f>
        <v>0</v>
      </c>
      <c r="AL121" s="0" t="n">
        <f aca="false">IF(OR(AL$3="",Consolidado!$D121=""),0,IF(ISNUMBER(SEARCH(AL$3,Consolidado!$D121)),IF(COUNTIFS(Consolidado!$AC$5:AC121,Consolidado!$AC121,Consolidado!$D$5:D121,"*"&amp;AL$3&amp;"*")=1,1,0),0))</f>
        <v>0</v>
      </c>
      <c r="AM121" s="0" t="n">
        <f aca="false">IF(OR(AM$3="",Consolidado!$D121=""),0,IF(ISNUMBER(SEARCH(AM$3,Consolidado!$D121)),IF(COUNTIFS(Consolidado!$AC$5:AC121,Consolidado!$AC121,Consolidado!$D$5:D121,"*"&amp;AM$3&amp;"*")=1,1,0),0))</f>
        <v>0</v>
      </c>
      <c r="AN121" s="0" t="n">
        <f aca="false">IF(OR(AN$3="",Consolidado!$D121=""),0,IF(ISNUMBER(SEARCH(AN$3,Consolidado!$D121)),IF(COUNTIFS(Consolidado!$AC$5:AC121,Consolidado!$AC121,Consolidado!$D$5:D121,"*"&amp;AN$3&amp;"*")=1,1,0),0))</f>
        <v>0</v>
      </c>
      <c r="AO121" s="0" t="n">
        <f aca="false">IF(OR(AO$3="",Consolidado!$D121=""),0,IF(ISNUMBER(SEARCH(AO$3,Consolidado!$D121)),IF(COUNTIFS(Consolidado!$AC$5:AC121,Consolidado!$AC121,Consolidado!$D$5:D121,"*"&amp;AO$3&amp;"*")=1,1,0),0))</f>
        <v>0</v>
      </c>
    </row>
    <row r="122" customFormat="false" ht="15" hidden="false" customHeight="false" outlineLevel="0" collapsed="false">
      <c r="B122" s="0" t="n">
        <f aca="false">IF(OR(B$3="",Consolidado!$D122=""),0,IF(ISNUMBER(SEARCH(B$3,Consolidado!$D122)),IF(COUNTIFS(Consolidado!$AC$5:AC122,Consolidado!$AC122,Consolidado!$D$5:D122,"*"&amp;B$3&amp;"*")=1,1,0),0))</f>
        <v>0</v>
      </c>
      <c r="C122" s="0" t="n">
        <f aca="false">IF(OR(C$3="",Consolidado!$D122=""),0,IF(ISNUMBER(SEARCH(C$3,Consolidado!$D122)),IF(COUNTIFS(Consolidado!$AC$5:AC122,Consolidado!$AC122,Consolidado!$D$5:D122,"*"&amp;C$3&amp;"*")=1,1,0),0))</f>
        <v>0</v>
      </c>
      <c r="D122" s="0" t="n">
        <f aca="false">IF(OR(D$3="",Consolidado!$D122=""),0,IF(ISNUMBER(SEARCH(D$3,Consolidado!$D122)),IF(COUNTIFS(Consolidado!$AC$5:AC122,Consolidado!$AC122,Consolidado!$D$5:D122,"*"&amp;D$3&amp;"*")=1,1,0),0))</f>
        <v>0</v>
      </c>
      <c r="E122" s="0" t="n">
        <f aca="false">IF(OR(E$3="",Consolidado!$D122=""),0,IF(ISNUMBER(SEARCH(E$3,Consolidado!$D122)),IF(COUNTIFS(Consolidado!$AC$5:AC122,Consolidado!$AC122,Consolidado!$D$5:D122,"*"&amp;E$3&amp;"*")=1,1,0),0))</f>
        <v>0</v>
      </c>
      <c r="F122" s="0" t="n">
        <f aca="false">IF(OR(F$3="",Consolidado!$D122=""),0,IF(ISNUMBER(SEARCH(F$3,Consolidado!$D122)),IF(COUNTIFS(Consolidado!$AC$5:AC122,Consolidado!$AC122,Consolidado!$D$5:D122,"*"&amp;F$3&amp;"*")=1,1,0),0))</f>
        <v>0</v>
      </c>
      <c r="G122" s="0" t="n">
        <f aca="false">IF(OR(G$3="",Consolidado!$D122=""),0,IF(ISNUMBER(SEARCH(G$3,Consolidado!$D122)),IF(COUNTIFS(Consolidado!$AC$5:AC122,Consolidado!$AC122,Consolidado!$D$5:D122,"*"&amp;G$3&amp;"*")=1,1,0),0))</f>
        <v>0</v>
      </c>
      <c r="H122" s="0" t="n">
        <f aca="false">IF(OR(H$3="",Consolidado!$D122=""),0,IF(ISNUMBER(SEARCH(H$3,Consolidado!$D122)),IF(COUNTIFS(Consolidado!$AC$5:AC122,Consolidado!$AC122,Consolidado!$D$5:D122,"*"&amp;H$3&amp;"*")=1,1,0),0))</f>
        <v>0</v>
      </c>
      <c r="I122" s="0" t="n">
        <f aca="false">IF(OR(I$3="",Consolidado!$D122=""),0,IF(ISNUMBER(SEARCH(I$3,Consolidado!$D122)),IF(COUNTIFS(Consolidado!$AC$5:AC122,Consolidado!$AC122,Consolidado!$D$5:D122,"*"&amp;I$3&amp;"*")=1,1,0),0))</f>
        <v>0</v>
      </c>
      <c r="J122" s="0" t="n">
        <f aca="false">IF(OR(J$3="",Consolidado!$D122=""),0,IF(ISNUMBER(SEARCH(J$3,Consolidado!$D122)),IF(COUNTIFS(Consolidado!$AC$5:AC122,Consolidado!$AC122,Consolidado!$D$5:D122,"*"&amp;J$3&amp;"*")=1,1,0),0))</f>
        <v>0</v>
      </c>
      <c r="K122" s="0" t="n">
        <f aca="false">IF(OR(K$3="",Consolidado!$D122=""),0,IF(ISNUMBER(SEARCH(K$3,Consolidado!$D122)),IF(COUNTIFS(Consolidado!$AC$5:AC122,Consolidado!$AC122,Consolidado!$D$5:D122,"*"&amp;K$3&amp;"*")=1,1,0),0))</f>
        <v>0</v>
      </c>
      <c r="L122" s="0" t="n">
        <f aca="false">IF(OR(L$3="",Consolidado!$D122=""),0,IF(ISNUMBER(SEARCH(L$3,Consolidado!$D122)),IF(COUNTIFS(Consolidado!$AC$5:AC122,Consolidado!$AC122,Consolidado!$D$5:D122,"*"&amp;L$3&amp;"*")=1,1,0),0))</f>
        <v>0</v>
      </c>
      <c r="M122" s="0" t="n">
        <f aca="false">IF(OR(M$3="",Consolidado!$D122=""),0,IF(ISNUMBER(SEARCH(M$3,Consolidado!$D122)),IF(COUNTIFS(Consolidado!$AC$5:AC122,Consolidado!$AC122,Consolidado!$D$5:D122,"*"&amp;M$3&amp;"*")=1,1,0),0))</f>
        <v>0</v>
      </c>
      <c r="N122" s="0" t="n">
        <f aca="false">IF(OR(N$3="",Consolidado!$D122=""),0,IF(ISNUMBER(SEARCH(N$3,Consolidado!$D122)),IF(COUNTIFS(Consolidado!$AC$5:AC122,Consolidado!$AC122,Consolidado!$D$5:D122,"*"&amp;N$3&amp;"*")=1,1,0),0))</f>
        <v>0</v>
      </c>
      <c r="O122" s="0" t="n">
        <f aca="false">IF(OR(O$3="",Consolidado!$D122=""),0,IF(ISNUMBER(SEARCH(O$3,Consolidado!$D122)),IF(COUNTIFS(Consolidado!$AC$5:AC122,Consolidado!$AC122,Consolidado!$D$5:D122,"*"&amp;O$3&amp;"*")=1,1,0),0))</f>
        <v>0</v>
      </c>
      <c r="P122" s="0" t="n">
        <f aca="false">IF(OR(P$3="",Consolidado!$D122=""),0,IF(ISNUMBER(SEARCH(P$3,Consolidado!$D122)),IF(COUNTIFS(Consolidado!$AC$5:AC122,Consolidado!$AC122,Consolidado!$D$5:D122,"*"&amp;P$3&amp;"*")=1,1,0),0))</f>
        <v>0</v>
      </c>
      <c r="Q122" s="0" t="n">
        <f aca="false">IF(OR(Q$3="",Consolidado!$D122=""),0,IF(ISNUMBER(SEARCH(Q$3,Consolidado!$D122)),IF(COUNTIFS(Consolidado!$AC$5:AC122,Consolidado!$AC122,Consolidado!$D$5:D122,"*"&amp;Q$3&amp;"*")=1,1,0),0))</f>
        <v>0</v>
      </c>
      <c r="R122" s="0" t="n">
        <f aca="false">IF(OR(R$3="",Consolidado!$D122=""),0,IF(ISNUMBER(SEARCH(R$3,Consolidado!$D122)),IF(COUNTIFS(Consolidado!$AC$5:AC122,Consolidado!$AC122,Consolidado!$D$5:D122,"*"&amp;R$3&amp;"*")=1,1,0),0))</f>
        <v>0</v>
      </c>
      <c r="S122" s="0" t="n">
        <f aca="false">IF(OR(S$3="",Consolidado!$D122=""),0,IF(ISNUMBER(SEARCH(S$3,Consolidado!$D122)),IF(COUNTIFS(Consolidado!$AC$5:AC122,Consolidado!$AC122,Consolidado!$D$5:D122,"*"&amp;S$3&amp;"*")=1,1,0),0))</f>
        <v>0</v>
      </c>
      <c r="T122" s="0" t="n">
        <f aca="false">IF(OR(T$3="",Consolidado!$D122=""),0,IF(ISNUMBER(SEARCH(T$3,Consolidado!$D122)),IF(COUNTIFS(Consolidado!$AC$5:AC122,Consolidado!$AC122,Consolidado!$D$5:D122,"*"&amp;T$3&amp;"*")=1,1,0),0))</f>
        <v>0</v>
      </c>
      <c r="U122" s="0" t="n">
        <f aca="false">IF(OR(U$3="",Consolidado!$D122=""),0,IF(ISNUMBER(SEARCH(U$3,Consolidado!$D122)),IF(COUNTIFS(Consolidado!$AC$5:AC122,Consolidado!$AC122,Consolidado!$D$5:D122,"*"&amp;U$3&amp;"*")=1,1,0),0))</f>
        <v>0</v>
      </c>
      <c r="V122" s="0" t="n">
        <f aca="false">IF(OR(V$3="",Consolidado!$D122=""),0,IF(ISNUMBER(SEARCH(V$3,Consolidado!$D122)),IF(COUNTIFS(Consolidado!$AC$5:AC122,Consolidado!$AC122,Consolidado!$D$5:D122,"*"&amp;V$3&amp;"*")=1,1,0),0))</f>
        <v>0</v>
      </c>
      <c r="W122" s="0" t="n">
        <f aca="false">IF(OR(W$3="",Consolidado!$D122=""),0,IF(ISNUMBER(SEARCH(W$3,Consolidado!$D122)),IF(COUNTIFS(Consolidado!$AC$5:AC122,Consolidado!$AC122,Consolidado!$D$5:D122,"*"&amp;W$3&amp;"*")=1,1,0),0))</f>
        <v>0</v>
      </c>
      <c r="X122" s="0" t="n">
        <f aca="false">IF(OR(X$3="",Consolidado!$D122=""),0,IF(ISNUMBER(SEARCH(X$3,Consolidado!$D122)),IF(COUNTIFS(Consolidado!$AC$5:AC122,Consolidado!$AC122,Consolidado!$D$5:D122,"*"&amp;X$3&amp;"*")=1,1,0),0))</f>
        <v>0</v>
      </c>
      <c r="Y122" s="0" t="n">
        <f aca="false">IF(OR(Y$3="",Consolidado!$D122=""),0,IF(ISNUMBER(SEARCH(Y$3,Consolidado!$D122)),IF(COUNTIFS(Consolidado!$AC$5:AC122,Consolidado!$AC122,Consolidado!$D$5:D122,"*"&amp;Y$3&amp;"*")=1,1,0),0))</f>
        <v>0</v>
      </c>
      <c r="Z122" s="0" t="n">
        <f aca="false">IF(OR(Z$3="",Consolidado!$D122=""),0,IF(ISNUMBER(SEARCH(Z$3,Consolidado!$D122)),IF(COUNTIFS(Consolidado!$AC$5:AC122,Consolidado!$AC122,Consolidado!$D$5:D122,"*"&amp;Z$3&amp;"*")=1,1,0),0))</f>
        <v>0</v>
      </c>
      <c r="AA122" s="0" t="n">
        <f aca="false">IF(OR(AA$3="",Consolidado!$D122=""),0,IF(ISNUMBER(SEARCH(AA$3,Consolidado!$D122)),IF(COUNTIFS(Consolidado!$AC$5:AC122,Consolidado!$AC122,Consolidado!$D$5:D122,"*"&amp;AA$3&amp;"*")=1,1,0),0))</f>
        <v>0</v>
      </c>
      <c r="AB122" s="0" t="n">
        <f aca="false">IF(OR(AB$3="",Consolidado!$D122=""),0,IF(ISNUMBER(SEARCH(AB$3,Consolidado!$D122)),IF(COUNTIFS(Consolidado!$AC$5:AC122,Consolidado!$AC122,Consolidado!$D$5:D122,"*"&amp;AB$3&amp;"*")=1,1,0),0))</f>
        <v>0</v>
      </c>
      <c r="AC122" s="0" t="n">
        <f aca="false">IF(OR(AC$3="",Consolidado!$D122=""),0,IF(ISNUMBER(SEARCH(AC$3,Consolidado!$D122)),IF(COUNTIFS(Consolidado!$AC$5:AC122,Consolidado!$AC122,Consolidado!$D$5:D122,"*"&amp;AC$3&amp;"*")=1,1,0),0))</f>
        <v>0</v>
      </c>
      <c r="AD122" s="0" t="n">
        <f aca="false">IF(OR(AD$3="",Consolidado!$D122=""),0,IF(ISNUMBER(SEARCH(AD$3,Consolidado!$D122)),IF(COUNTIFS(Consolidado!$AC$5:AC122,Consolidado!$AC122,Consolidado!$D$5:D122,"*"&amp;AD$3&amp;"*")=1,1,0),0))</f>
        <v>0</v>
      </c>
      <c r="AE122" s="0" t="n">
        <f aca="false">IF(OR(AE$3="",Consolidado!$D122=""),0,IF(ISNUMBER(SEARCH(AE$3,Consolidado!$D122)),IF(COUNTIFS(Consolidado!$AC$5:AC122,Consolidado!$AC122,Consolidado!$D$5:D122,"*"&amp;AE$3&amp;"*")=1,1,0),0))</f>
        <v>0</v>
      </c>
      <c r="AF122" s="0" t="n">
        <f aca="false">IF(OR(AF$3="",Consolidado!$D122=""),0,IF(ISNUMBER(SEARCH(AF$3,Consolidado!$D122)),IF(COUNTIFS(Consolidado!$AC$5:AC122,Consolidado!$AC122,Consolidado!$D$5:D122,"*"&amp;AF$3&amp;"*")=1,1,0),0))</f>
        <v>0</v>
      </c>
      <c r="AG122" s="0" t="n">
        <f aca="false">IF(OR(AG$3="",Consolidado!$D122=""),0,IF(ISNUMBER(SEARCH(AG$3,Consolidado!$D122)),IF(COUNTIFS(Consolidado!$AC$5:AC122,Consolidado!$AC122,Consolidado!$D$5:D122,"*"&amp;AG$3&amp;"*")=1,1,0),0))</f>
        <v>0</v>
      </c>
      <c r="AH122" s="0" t="n">
        <f aca="false">IF(OR(AH$3="",Consolidado!$D122=""),0,IF(ISNUMBER(SEARCH(AH$3,Consolidado!$D122)),IF(COUNTIFS(Consolidado!$AC$5:AC122,Consolidado!$AC122,Consolidado!$D$5:D122,"*"&amp;AH$3&amp;"*")=1,1,0),0))</f>
        <v>0</v>
      </c>
      <c r="AI122" s="0" t="n">
        <f aca="false">IF(OR(AI$3="",Consolidado!$D122=""),0,IF(ISNUMBER(SEARCH(AI$3,Consolidado!$D122)),IF(COUNTIFS(Consolidado!$AC$5:AC122,Consolidado!$AC122,Consolidado!$D$5:D122,"*"&amp;AI$3&amp;"*")=1,1,0),0))</f>
        <v>0</v>
      </c>
      <c r="AJ122" s="0" t="n">
        <f aca="false">IF(OR(AJ$3="",Consolidado!$D122=""),0,IF(ISNUMBER(SEARCH(AJ$3,Consolidado!$D122)),IF(COUNTIFS(Consolidado!$AC$5:AC122,Consolidado!$AC122,Consolidado!$D$5:D122,"*"&amp;AJ$3&amp;"*")=1,1,0),0))</f>
        <v>0</v>
      </c>
      <c r="AK122" s="0" t="n">
        <f aca="false">IF(OR(AK$3="",Consolidado!$D122=""),0,IF(ISNUMBER(SEARCH(AK$3,Consolidado!$D122)),IF(COUNTIFS(Consolidado!$AC$5:AC122,Consolidado!$AC122,Consolidado!$D$5:D122,"*"&amp;AK$3&amp;"*")=1,1,0),0))</f>
        <v>0</v>
      </c>
      <c r="AL122" s="0" t="n">
        <f aca="false">IF(OR(AL$3="",Consolidado!$D122=""),0,IF(ISNUMBER(SEARCH(AL$3,Consolidado!$D122)),IF(COUNTIFS(Consolidado!$AC$5:AC122,Consolidado!$AC122,Consolidado!$D$5:D122,"*"&amp;AL$3&amp;"*")=1,1,0),0))</f>
        <v>0</v>
      </c>
      <c r="AM122" s="0" t="n">
        <f aca="false">IF(OR(AM$3="",Consolidado!$D122=""),0,IF(ISNUMBER(SEARCH(AM$3,Consolidado!$D122)),IF(COUNTIFS(Consolidado!$AC$5:AC122,Consolidado!$AC122,Consolidado!$D$5:D122,"*"&amp;AM$3&amp;"*")=1,1,0),0))</f>
        <v>0</v>
      </c>
      <c r="AN122" s="0" t="n">
        <f aca="false">IF(OR(AN$3="",Consolidado!$D122=""),0,IF(ISNUMBER(SEARCH(AN$3,Consolidado!$D122)),IF(COUNTIFS(Consolidado!$AC$5:AC122,Consolidado!$AC122,Consolidado!$D$5:D122,"*"&amp;AN$3&amp;"*")=1,1,0),0))</f>
        <v>0</v>
      </c>
      <c r="AO122" s="0" t="n">
        <f aca="false">IF(OR(AO$3="",Consolidado!$D122=""),0,IF(ISNUMBER(SEARCH(AO$3,Consolidado!$D122)),IF(COUNTIFS(Consolidado!$AC$5:AC122,Consolidado!$AC122,Consolidado!$D$5:D122,"*"&amp;AO$3&amp;"*")=1,1,0),0))</f>
        <v>0</v>
      </c>
    </row>
    <row r="123" customFormat="false" ht="15" hidden="false" customHeight="false" outlineLevel="0" collapsed="false">
      <c r="B123" s="0" t="n">
        <f aca="false">IF(OR(B$3="",Consolidado!$D123=""),0,IF(ISNUMBER(SEARCH(B$3,Consolidado!$D123)),IF(COUNTIFS(Consolidado!$AC$5:AC123,Consolidado!$AC123,Consolidado!$D$5:D123,"*"&amp;B$3&amp;"*")=1,1,0),0))</f>
        <v>0</v>
      </c>
      <c r="C123" s="0" t="n">
        <f aca="false">IF(OR(C$3="",Consolidado!$D123=""),0,IF(ISNUMBER(SEARCH(C$3,Consolidado!$D123)),IF(COUNTIFS(Consolidado!$AC$5:AC123,Consolidado!$AC123,Consolidado!$D$5:D123,"*"&amp;C$3&amp;"*")=1,1,0),0))</f>
        <v>0</v>
      </c>
      <c r="D123" s="0" t="n">
        <f aca="false">IF(OR(D$3="",Consolidado!$D123=""),0,IF(ISNUMBER(SEARCH(D$3,Consolidado!$D123)),IF(COUNTIFS(Consolidado!$AC$5:AC123,Consolidado!$AC123,Consolidado!$D$5:D123,"*"&amp;D$3&amp;"*")=1,1,0),0))</f>
        <v>0</v>
      </c>
      <c r="E123" s="0" t="n">
        <f aca="false">IF(OR(E$3="",Consolidado!$D123=""),0,IF(ISNUMBER(SEARCH(E$3,Consolidado!$D123)),IF(COUNTIFS(Consolidado!$AC$5:AC123,Consolidado!$AC123,Consolidado!$D$5:D123,"*"&amp;E$3&amp;"*")=1,1,0),0))</f>
        <v>0</v>
      </c>
      <c r="F123" s="0" t="n">
        <f aca="false">IF(OR(F$3="",Consolidado!$D123=""),0,IF(ISNUMBER(SEARCH(F$3,Consolidado!$D123)),IF(COUNTIFS(Consolidado!$AC$5:AC123,Consolidado!$AC123,Consolidado!$D$5:D123,"*"&amp;F$3&amp;"*")=1,1,0),0))</f>
        <v>0</v>
      </c>
      <c r="G123" s="0" t="n">
        <f aca="false">IF(OR(G$3="",Consolidado!$D123=""),0,IF(ISNUMBER(SEARCH(G$3,Consolidado!$D123)),IF(COUNTIFS(Consolidado!$AC$5:AC123,Consolidado!$AC123,Consolidado!$D$5:D123,"*"&amp;G$3&amp;"*")=1,1,0),0))</f>
        <v>0</v>
      </c>
      <c r="H123" s="0" t="n">
        <f aca="false">IF(OR(H$3="",Consolidado!$D123=""),0,IF(ISNUMBER(SEARCH(H$3,Consolidado!$D123)),IF(COUNTIFS(Consolidado!$AC$5:AC123,Consolidado!$AC123,Consolidado!$D$5:D123,"*"&amp;H$3&amp;"*")=1,1,0),0))</f>
        <v>0</v>
      </c>
      <c r="I123" s="0" t="n">
        <f aca="false">IF(OR(I$3="",Consolidado!$D123=""),0,IF(ISNUMBER(SEARCH(I$3,Consolidado!$D123)),IF(COUNTIFS(Consolidado!$AC$5:AC123,Consolidado!$AC123,Consolidado!$D$5:D123,"*"&amp;I$3&amp;"*")=1,1,0),0))</f>
        <v>0</v>
      </c>
      <c r="J123" s="0" t="n">
        <f aca="false">IF(OR(J$3="",Consolidado!$D123=""),0,IF(ISNUMBER(SEARCH(J$3,Consolidado!$D123)),IF(COUNTIFS(Consolidado!$AC$5:AC123,Consolidado!$AC123,Consolidado!$D$5:D123,"*"&amp;J$3&amp;"*")=1,1,0),0))</f>
        <v>0</v>
      </c>
      <c r="K123" s="0" t="n">
        <f aca="false">IF(OR(K$3="",Consolidado!$D123=""),0,IF(ISNUMBER(SEARCH(K$3,Consolidado!$D123)),IF(COUNTIFS(Consolidado!$AC$5:AC123,Consolidado!$AC123,Consolidado!$D$5:D123,"*"&amp;K$3&amp;"*")=1,1,0),0))</f>
        <v>0</v>
      </c>
      <c r="L123" s="0" t="n">
        <f aca="false">IF(OR(L$3="",Consolidado!$D123=""),0,IF(ISNUMBER(SEARCH(L$3,Consolidado!$D123)),IF(COUNTIFS(Consolidado!$AC$5:AC123,Consolidado!$AC123,Consolidado!$D$5:D123,"*"&amp;L$3&amp;"*")=1,1,0),0))</f>
        <v>0</v>
      </c>
      <c r="M123" s="0" t="n">
        <f aca="false">IF(OR(M$3="",Consolidado!$D123=""),0,IF(ISNUMBER(SEARCH(M$3,Consolidado!$D123)),IF(COUNTIFS(Consolidado!$AC$5:AC123,Consolidado!$AC123,Consolidado!$D$5:D123,"*"&amp;M$3&amp;"*")=1,1,0),0))</f>
        <v>0</v>
      </c>
      <c r="N123" s="0" t="n">
        <f aca="false">IF(OR(N$3="",Consolidado!$D123=""),0,IF(ISNUMBER(SEARCH(N$3,Consolidado!$D123)),IF(COUNTIFS(Consolidado!$AC$5:AC123,Consolidado!$AC123,Consolidado!$D$5:D123,"*"&amp;N$3&amp;"*")=1,1,0),0))</f>
        <v>0</v>
      </c>
      <c r="O123" s="0" t="n">
        <f aca="false">IF(OR(O$3="",Consolidado!$D123=""),0,IF(ISNUMBER(SEARCH(O$3,Consolidado!$D123)),IF(COUNTIFS(Consolidado!$AC$5:AC123,Consolidado!$AC123,Consolidado!$D$5:D123,"*"&amp;O$3&amp;"*")=1,1,0),0))</f>
        <v>0</v>
      </c>
      <c r="P123" s="0" t="n">
        <f aca="false">IF(OR(P$3="",Consolidado!$D123=""),0,IF(ISNUMBER(SEARCH(P$3,Consolidado!$D123)),IF(COUNTIFS(Consolidado!$AC$5:AC123,Consolidado!$AC123,Consolidado!$D$5:D123,"*"&amp;P$3&amp;"*")=1,1,0),0))</f>
        <v>0</v>
      </c>
      <c r="Q123" s="0" t="n">
        <f aca="false">IF(OR(Q$3="",Consolidado!$D123=""),0,IF(ISNUMBER(SEARCH(Q$3,Consolidado!$D123)),IF(COUNTIFS(Consolidado!$AC$5:AC123,Consolidado!$AC123,Consolidado!$D$5:D123,"*"&amp;Q$3&amp;"*")=1,1,0),0))</f>
        <v>0</v>
      </c>
      <c r="R123" s="0" t="n">
        <f aca="false">IF(OR(R$3="",Consolidado!$D123=""),0,IF(ISNUMBER(SEARCH(R$3,Consolidado!$D123)),IF(COUNTIFS(Consolidado!$AC$5:AC123,Consolidado!$AC123,Consolidado!$D$5:D123,"*"&amp;R$3&amp;"*")=1,1,0),0))</f>
        <v>0</v>
      </c>
      <c r="S123" s="0" t="n">
        <f aca="false">IF(OR(S$3="",Consolidado!$D123=""),0,IF(ISNUMBER(SEARCH(S$3,Consolidado!$D123)),IF(COUNTIFS(Consolidado!$AC$5:AC123,Consolidado!$AC123,Consolidado!$D$5:D123,"*"&amp;S$3&amp;"*")=1,1,0),0))</f>
        <v>0</v>
      </c>
      <c r="T123" s="0" t="n">
        <f aca="false">IF(OR(T$3="",Consolidado!$D123=""),0,IF(ISNUMBER(SEARCH(T$3,Consolidado!$D123)),IF(COUNTIFS(Consolidado!$AC$5:AC123,Consolidado!$AC123,Consolidado!$D$5:D123,"*"&amp;T$3&amp;"*")=1,1,0),0))</f>
        <v>0</v>
      </c>
      <c r="U123" s="0" t="n">
        <f aca="false">IF(OR(U$3="",Consolidado!$D123=""),0,IF(ISNUMBER(SEARCH(U$3,Consolidado!$D123)),IF(COUNTIFS(Consolidado!$AC$5:AC123,Consolidado!$AC123,Consolidado!$D$5:D123,"*"&amp;U$3&amp;"*")=1,1,0),0))</f>
        <v>0</v>
      </c>
      <c r="V123" s="0" t="n">
        <f aca="false">IF(OR(V$3="",Consolidado!$D123=""),0,IF(ISNUMBER(SEARCH(V$3,Consolidado!$D123)),IF(COUNTIFS(Consolidado!$AC$5:AC123,Consolidado!$AC123,Consolidado!$D$5:D123,"*"&amp;V$3&amp;"*")=1,1,0),0))</f>
        <v>0</v>
      </c>
      <c r="W123" s="0" t="n">
        <f aca="false">IF(OR(W$3="",Consolidado!$D123=""),0,IF(ISNUMBER(SEARCH(W$3,Consolidado!$D123)),IF(COUNTIFS(Consolidado!$AC$5:AC123,Consolidado!$AC123,Consolidado!$D$5:D123,"*"&amp;W$3&amp;"*")=1,1,0),0))</f>
        <v>0</v>
      </c>
      <c r="X123" s="0" t="n">
        <f aca="false">IF(OR(X$3="",Consolidado!$D123=""),0,IF(ISNUMBER(SEARCH(X$3,Consolidado!$D123)),IF(COUNTIFS(Consolidado!$AC$5:AC123,Consolidado!$AC123,Consolidado!$D$5:D123,"*"&amp;X$3&amp;"*")=1,1,0),0))</f>
        <v>0</v>
      </c>
      <c r="Y123" s="0" t="n">
        <f aca="false">IF(OR(Y$3="",Consolidado!$D123=""),0,IF(ISNUMBER(SEARCH(Y$3,Consolidado!$D123)),IF(COUNTIFS(Consolidado!$AC$5:AC123,Consolidado!$AC123,Consolidado!$D$5:D123,"*"&amp;Y$3&amp;"*")=1,1,0),0))</f>
        <v>0</v>
      </c>
      <c r="Z123" s="0" t="n">
        <f aca="false">IF(OR(Z$3="",Consolidado!$D123=""),0,IF(ISNUMBER(SEARCH(Z$3,Consolidado!$D123)),IF(COUNTIFS(Consolidado!$AC$5:AC123,Consolidado!$AC123,Consolidado!$D$5:D123,"*"&amp;Z$3&amp;"*")=1,1,0),0))</f>
        <v>0</v>
      </c>
      <c r="AA123" s="0" t="n">
        <f aca="false">IF(OR(AA$3="",Consolidado!$D123=""),0,IF(ISNUMBER(SEARCH(AA$3,Consolidado!$D123)),IF(COUNTIFS(Consolidado!$AC$5:AC123,Consolidado!$AC123,Consolidado!$D$5:D123,"*"&amp;AA$3&amp;"*")=1,1,0),0))</f>
        <v>0</v>
      </c>
      <c r="AB123" s="0" t="n">
        <f aca="false">IF(OR(AB$3="",Consolidado!$D123=""),0,IF(ISNUMBER(SEARCH(AB$3,Consolidado!$D123)),IF(COUNTIFS(Consolidado!$AC$5:AC123,Consolidado!$AC123,Consolidado!$D$5:D123,"*"&amp;AB$3&amp;"*")=1,1,0),0))</f>
        <v>0</v>
      </c>
      <c r="AC123" s="0" t="n">
        <f aca="false">IF(OR(AC$3="",Consolidado!$D123=""),0,IF(ISNUMBER(SEARCH(AC$3,Consolidado!$D123)),IF(COUNTIFS(Consolidado!$AC$5:AC123,Consolidado!$AC123,Consolidado!$D$5:D123,"*"&amp;AC$3&amp;"*")=1,1,0),0))</f>
        <v>0</v>
      </c>
      <c r="AD123" s="0" t="n">
        <f aca="false">IF(OR(AD$3="",Consolidado!$D123=""),0,IF(ISNUMBER(SEARCH(AD$3,Consolidado!$D123)),IF(COUNTIFS(Consolidado!$AC$5:AC123,Consolidado!$AC123,Consolidado!$D$5:D123,"*"&amp;AD$3&amp;"*")=1,1,0),0))</f>
        <v>0</v>
      </c>
      <c r="AE123" s="0" t="n">
        <f aca="false">IF(OR(AE$3="",Consolidado!$D123=""),0,IF(ISNUMBER(SEARCH(AE$3,Consolidado!$D123)),IF(COUNTIFS(Consolidado!$AC$5:AC123,Consolidado!$AC123,Consolidado!$D$5:D123,"*"&amp;AE$3&amp;"*")=1,1,0),0))</f>
        <v>0</v>
      </c>
      <c r="AF123" s="0" t="n">
        <f aca="false">IF(OR(AF$3="",Consolidado!$D123=""),0,IF(ISNUMBER(SEARCH(AF$3,Consolidado!$D123)),IF(COUNTIFS(Consolidado!$AC$5:AC123,Consolidado!$AC123,Consolidado!$D$5:D123,"*"&amp;AF$3&amp;"*")=1,1,0),0))</f>
        <v>0</v>
      </c>
      <c r="AG123" s="0" t="n">
        <f aca="false">IF(OR(AG$3="",Consolidado!$D123=""),0,IF(ISNUMBER(SEARCH(AG$3,Consolidado!$D123)),IF(COUNTIFS(Consolidado!$AC$5:AC123,Consolidado!$AC123,Consolidado!$D$5:D123,"*"&amp;AG$3&amp;"*")=1,1,0),0))</f>
        <v>0</v>
      </c>
      <c r="AH123" s="0" t="n">
        <f aca="false">IF(OR(AH$3="",Consolidado!$D123=""),0,IF(ISNUMBER(SEARCH(AH$3,Consolidado!$D123)),IF(COUNTIFS(Consolidado!$AC$5:AC123,Consolidado!$AC123,Consolidado!$D$5:D123,"*"&amp;AH$3&amp;"*")=1,1,0),0))</f>
        <v>0</v>
      </c>
      <c r="AI123" s="0" t="n">
        <f aca="false">IF(OR(AI$3="",Consolidado!$D123=""),0,IF(ISNUMBER(SEARCH(AI$3,Consolidado!$D123)),IF(COUNTIFS(Consolidado!$AC$5:AC123,Consolidado!$AC123,Consolidado!$D$5:D123,"*"&amp;AI$3&amp;"*")=1,1,0),0))</f>
        <v>0</v>
      </c>
      <c r="AJ123" s="0" t="n">
        <f aca="false">IF(OR(AJ$3="",Consolidado!$D123=""),0,IF(ISNUMBER(SEARCH(AJ$3,Consolidado!$D123)),IF(COUNTIFS(Consolidado!$AC$5:AC123,Consolidado!$AC123,Consolidado!$D$5:D123,"*"&amp;AJ$3&amp;"*")=1,1,0),0))</f>
        <v>0</v>
      </c>
      <c r="AK123" s="0" t="n">
        <f aca="false">IF(OR(AK$3="",Consolidado!$D123=""),0,IF(ISNUMBER(SEARCH(AK$3,Consolidado!$D123)),IF(COUNTIFS(Consolidado!$AC$5:AC123,Consolidado!$AC123,Consolidado!$D$5:D123,"*"&amp;AK$3&amp;"*")=1,1,0),0))</f>
        <v>0</v>
      </c>
      <c r="AL123" s="0" t="n">
        <f aca="false">IF(OR(AL$3="",Consolidado!$D123=""),0,IF(ISNUMBER(SEARCH(AL$3,Consolidado!$D123)),IF(COUNTIFS(Consolidado!$AC$5:AC123,Consolidado!$AC123,Consolidado!$D$5:D123,"*"&amp;AL$3&amp;"*")=1,1,0),0))</f>
        <v>0</v>
      </c>
      <c r="AM123" s="0" t="n">
        <f aca="false">IF(OR(AM$3="",Consolidado!$D123=""),0,IF(ISNUMBER(SEARCH(AM$3,Consolidado!$D123)),IF(COUNTIFS(Consolidado!$AC$5:AC123,Consolidado!$AC123,Consolidado!$D$5:D123,"*"&amp;AM$3&amp;"*")=1,1,0),0))</f>
        <v>0</v>
      </c>
      <c r="AN123" s="0" t="n">
        <f aca="false">IF(OR(AN$3="",Consolidado!$D123=""),0,IF(ISNUMBER(SEARCH(AN$3,Consolidado!$D123)),IF(COUNTIFS(Consolidado!$AC$5:AC123,Consolidado!$AC123,Consolidado!$D$5:D123,"*"&amp;AN$3&amp;"*")=1,1,0),0))</f>
        <v>0</v>
      </c>
      <c r="AO123" s="0" t="n">
        <f aca="false">IF(OR(AO$3="",Consolidado!$D123=""),0,IF(ISNUMBER(SEARCH(AO$3,Consolidado!$D123)),IF(COUNTIFS(Consolidado!$AC$5:AC123,Consolidado!$AC123,Consolidado!$D$5:D123,"*"&amp;AO$3&amp;"*")=1,1,0),0))</f>
        <v>0</v>
      </c>
    </row>
    <row r="124" customFormat="false" ht="15" hidden="false" customHeight="false" outlineLevel="0" collapsed="false">
      <c r="B124" s="0" t="n">
        <f aca="false">IF(OR(B$3="",Consolidado!$D124=""),0,IF(ISNUMBER(SEARCH(B$3,Consolidado!$D124)),IF(COUNTIFS(Consolidado!$AC$5:AC124,Consolidado!$AC124,Consolidado!$D$5:D124,"*"&amp;B$3&amp;"*")=1,1,0),0))</f>
        <v>0</v>
      </c>
      <c r="C124" s="0" t="n">
        <f aca="false">IF(OR(C$3="",Consolidado!$D124=""),0,IF(ISNUMBER(SEARCH(C$3,Consolidado!$D124)),IF(COUNTIFS(Consolidado!$AC$5:AC124,Consolidado!$AC124,Consolidado!$D$5:D124,"*"&amp;C$3&amp;"*")=1,1,0),0))</f>
        <v>0</v>
      </c>
      <c r="D124" s="0" t="n">
        <f aca="false">IF(OR(D$3="",Consolidado!$D124=""),0,IF(ISNUMBER(SEARCH(D$3,Consolidado!$D124)),IF(COUNTIFS(Consolidado!$AC$5:AC124,Consolidado!$AC124,Consolidado!$D$5:D124,"*"&amp;D$3&amp;"*")=1,1,0),0))</f>
        <v>0</v>
      </c>
      <c r="E124" s="0" t="n">
        <f aca="false">IF(OR(E$3="",Consolidado!$D124=""),0,IF(ISNUMBER(SEARCH(E$3,Consolidado!$D124)),IF(COUNTIFS(Consolidado!$AC$5:AC124,Consolidado!$AC124,Consolidado!$D$5:D124,"*"&amp;E$3&amp;"*")=1,1,0),0))</f>
        <v>0</v>
      </c>
      <c r="F124" s="0" t="n">
        <f aca="false">IF(OR(F$3="",Consolidado!$D124=""),0,IF(ISNUMBER(SEARCH(F$3,Consolidado!$D124)),IF(COUNTIFS(Consolidado!$AC$5:AC124,Consolidado!$AC124,Consolidado!$D$5:D124,"*"&amp;F$3&amp;"*")=1,1,0),0))</f>
        <v>0</v>
      </c>
      <c r="G124" s="0" t="n">
        <f aca="false">IF(OR(G$3="",Consolidado!$D124=""),0,IF(ISNUMBER(SEARCH(G$3,Consolidado!$D124)),IF(COUNTIFS(Consolidado!$AC$5:AC124,Consolidado!$AC124,Consolidado!$D$5:D124,"*"&amp;G$3&amp;"*")=1,1,0),0))</f>
        <v>0</v>
      </c>
      <c r="H124" s="0" t="n">
        <f aca="false">IF(OR(H$3="",Consolidado!$D124=""),0,IF(ISNUMBER(SEARCH(H$3,Consolidado!$D124)),IF(COUNTIFS(Consolidado!$AC$5:AC124,Consolidado!$AC124,Consolidado!$D$5:D124,"*"&amp;H$3&amp;"*")=1,1,0),0))</f>
        <v>0</v>
      </c>
      <c r="I124" s="0" t="n">
        <f aca="false">IF(OR(I$3="",Consolidado!$D124=""),0,IF(ISNUMBER(SEARCH(I$3,Consolidado!$D124)),IF(COUNTIFS(Consolidado!$AC$5:AC124,Consolidado!$AC124,Consolidado!$D$5:D124,"*"&amp;I$3&amp;"*")=1,1,0),0))</f>
        <v>0</v>
      </c>
      <c r="J124" s="0" t="n">
        <f aca="false">IF(OR(J$3="",Consolidado!$D124=""),0,IF(ISNUMBER(SEARCH(J$3,Consolidado!$D124)),IF(COUNTIFS(Consolidado!$AC$5:AC124,Consolidado!$AC124,Consolidado!$D$5:D124,"*"&amp;J$3&amp;"*")=1,1,0),0))</f>
        <v>0</v>
      </c>
      <c r="K124" s="0" t="n">
        <f aca="false">IF(OR(K$3="",Consolidado!$D124=""),0,IF(ISNUMBER(SEARCH(K$3,Consolidado!$D124)),IF(COUNTIFS(Consolidado!$AC$5:AC124,Consolidado!$AC124,Consolidado!$D$5:D124,"*"&amp;K$3&amp;"*")=1,1,0),0))</f>
        <v>0</v>
      </c>
      <c r="L124" s="0" t="n">
        <f aca="false">IF(OR(L$3="",Consolidado!$D124=""),0,IF(ISNUMBER(SEARCH(L$3,Consolidado!$D124)),IF(COUNTIFS(Consolidado!$AC$5:AC124,Consolidado!$AC124,Consolidado!$D$5:D124,"*"&amp;L$3&amp;"*")=1,1,0),0))</f>
        <v>0</v>
      </c>
      <c r="M124" s="0" t="n">
        <f aca="false">IF(OR(M$3="",Consolidado!$D124=""),0,IF(ISNUMBER(SEARCH(M$3,Consolidado!$D124)),IF(COUNTIFS(Consolidado!$AC$5:AC124,Consolidado!$AC124,Consolidado!$D$5:D124,"*"&amp;M$3&amp;"*")=1,1,0),0))</f>
        <v>0</v>
      </c>
      <c r="N124" s="0" t="n">
        <f aca="false">IF(OR(N$3="",Consolidado!$D124=""),0,IF(ISNUMBER(SEARCH(N$3,Consolidado!$D124)),IF(COUNTIFS(Consolidado!$AC$5:AC124,Consolidado!$AC124,Consolidado!$D$5:D124,"*"&amp;N$3&amp;"*")=1,1,0),0))</f>
        <v>0</v>
      </c>
      <c r="O124" s="0" t="n">
        <f aca="false">IF(OR(O$3="",Consolidado!$D124=""),0,IF(ISNUMBER(SEARCH(O$3,Consolidado!$D124)),IF(COUNTIFS(Consolidado!$AC$5:AC124,Consolidado!$AC124,Consolidado!$D$5:D124,"*"&amp;O$3&amp;"*")=1,1,0),0))</f>
        <v>0</v>
      </c>
      <c r="P124" s="0" t="n">
        <f aca="false">IF(OR(P$3="",Consolidado!$D124=""),0,IF(ISNUMBER(SEARCH(P$3,Consolidado!$D124)),IF(COUNTIFS(Consolidado!$AC$5:AC124,Consolidado!$AC124,Consolidado!$D$5:D124,"*"&amp;P$3&amp;"*")=1,1,0),0))</f>
        <v>0</v>
      </c>
      <c r="Q124" s="0" t="n">
        <f aca="false">IF(OR(Q$3="",Consolidado!$D124=""),0,IF(ISNUMBER(SEARCH(Q$3,Consolidado!$D124)),IF(COUNTIFS(Consolidado!$AC$5:AC124,Consolidado!$AC124,Consolidado!$D$5:D124,"*"&amp;Q$3&amp;"*")=1,1,0),0))</f>
        <v>0</v>
      </c>
      <c r="R124" s="0" t="n">
        <f aca="false">IF(OR(R$3="",Consolidado!$D124=""),0,IF(ISNUMBER(SEARCH(R$3,Consolidado!$D124)),IF(COUNTIFS(Consolidado!$AC$5:AC124,Consolidado!$AC124,Consolidado!$D$5:D124,"*"&amp;R$3&amp;"*")=1,1,0),0))</f>
        <v>0</v>
      </c>
      <c r="S124" s="0" t="n">
        <f aca="false">IF(OR(S$3="",Consolidado!$D124=""),0,IF(ISNUMBER(SEARCH(S$3,Consolidado!$D124)),IF(COUNTIFS(Consolidado!$AC$5:AC124,Consolidado!$AC124,Consolidado!$D$5:D124,"*"&amp;S$3&amp;"*")=1,1,0),0))</f>
        <v>0</v>
      </c>
      <c r="T124" s="0" t="n">
        <f aca="false">IF(OR(T$3="",Consolidado!$D124=""),0,IF(ISNUMBER(SEARCH(T$3,Consolidado!$D124)),IF(COUNTIFS(Consolidado!$AC$5:AC124,Consolidado!$AC124,Consolidado!$D$5:D124,"*"&amp;T$3&amp;"*")=1,1,0),0))</f>
        <v>0</v>
      </c>
      <c r="U124" s="0" t="n">
        <f aca="false">IF(OR(U$3="",Consolidado!$D124=""),0,IF(ISNUMBER(SEARCH(U$3,Consolidado!$D124)),IF(COUNTIFS(Consolidado!$AC$5:AC124,Consolidado!$AC124,Consolidado!$D$5:D124,"*"&amp;U$3&amp;"*")=1,1,0),0))</f>
        <v>0</v>
      </c>
      <c r="V124" s="0" t="n">
        <f aca="false">IF(OR(V$3="",Consolidado!$D124=""),0,IF(ISNUMBER(SEARCH(V$3,Consolidado!$D124)),IF(COUNTIFS(Consolidado!$AC$5:AC124,Consolidado!$AC124,Consolidado!$D$5:D124,"*"&amp;V$3&amp;"*")=1,1,0),0))</f>
        <v>0</v>
      </c>
      <c r="W124" s="0" t="n">
        <f aca="false">IF(OR(W$3="",Consolidado!$D124=""),0,IF(ISNUMBER(SEARCH(W$3,Consolidado!$D124)),IF(COUNTIFS(Consolidado!$AC$5:AC124,Consolidado!$AC124,Consolidado!$D$5:D124,"*"&amp;W$3&amp;"*")=1,1,0),0))</f>
        <v>0</v>
      </c>
      <c r="X124" s="0" t="n">
        <f aca="false">IF(OR(X$3="",Consolidado!$D124=""),0,IF(ISNUMBER(SEARCH(X$3,Consolidado!$D124)),IF(COUNTIFS(Consolidado!$AC$5:AC124,Consolidado!$AC124,Consolidado!$D$5:D124,"*"&amp;X$3&amp;"*")=1,1,0),0))</f>
        <v>0</v>
      </c>
      <c r="Y124" s="0" t="n">
        <f aca="false">IF(OR(Y$3="",Consolidado!$D124=""),0,IF(ISNUMBER(SEARCH(Y$3,Consolidado!$D124)),IF(COUNTIFS(Consolidado!$AC$5:AC124,Consolidado!$AC124,Consolidado!$D$5:D124,"*"&amp;Y$3&amp;"*")=1,1,0),0))</f>
        <v>0</v>
      </c>
      <c r="Z124" s="0" t="n">
        <f aca="false">IF(OR(Z$3="",Consolidado!$D124=""),0,IF(ISNUMBER(SEARCH(Z$3,Consolidado!$D124)),IF(COUNTIFS(Consolidado!$AC$5:AC124,Consolidado!$AC124,Consolidado!$D$5:D124,"*"&amp;Z$3&amp;"*")=1,1,0),0))</f>
        <v>0</v>
      </c>
      <c r="AA124" s="0" t="n">
        <f aca="false">IF(OR(AA$3="",Consolidado!$D124=""),0,IF(ISNUMBER(SEARCH(AA$3,Consolidado!$D124)),IF(COUNTIFS(Consolidado!$AC$5:AC124,Consolidado!$AC124,Consolidado!$D$5:D124,"*"&amp;AA$3&amp;"*")=1,1,0),0))</f>
        <v>0</v>
      </c>
      <c r="AB124" s="0" t="n">
        <f aca="false">IF(OR(AB$3="",Consolidado!$D124=""),0,IF(ISNUMBER(SEARCH(AB$3,Consolidado!$D124)),IF(COUNTIFS(Consolidado!$AC$5:AC124,Consolidado!$AC124,Consolidado!$D$5:D124,"*"&amp;AB$3&amp;"*")=1,1,0),0))</f>
        <v>0</v>
      </c>
      <c r="AC124" s="0" t="n">
        <f aca="false">IF(OR(AC$3="",Consolidado!$D124=""),0,IF(ISNUMBER(SEARCH(AC$3,Consolidado!$D124)),IF(COUNTIFS(Consolidado!$AC$5:AC124,Consolidado!$AC124,Consolidado!$D$5:D124,"*"&amp;AC$3&amp;"*")=1,1,0),0))</f>
        <v>0</v>
      </c>
      <c r="AD124" s="0" t="n">
        <f aca="false">IF(OR(AD$3="",Consolidado!$D124=""),0,IF(ISNUMBER(SEARCH(AD$3,Consolidado!$D124)),IF(COUNTIFS(Consolidado!$AC$5:AC124,Consolidado!$AC124,Consolidado!$D$5:D124,"*"&amp;AD$3&amp;"*")=1,1,0),0))</f>
        <v>0</v>
      </c>
      <c r="AE124" s="0" t="n">
        <f aca="false">IF(OR(AE$3="",Consolidado!$D124=""),0,IF(ISNUMBER(SEARCH(AE$3,Consolidado!$D124)),IF(COUNTIFS(Consolidado!$AC$5:AC124,Consolidado!$AC124,Consolidado!$D$5:D124,"*"&amp;AE$3&amp;"*")=1,1,0),0))</f>
        <v>0</v>
      </c>
      <c r="AF124" s="0" t="n">
        <f aca="false">IF(OR(AF$3="",Consolidado!$D124=""),0,IF(ISNUMBER(SEARCH(AF$3,Consolidado!$D124)),IF(COUNTIFS(Consolidado!$AC$5:AC124,Consolidado!$AC124,Consolidado!$D$5:D124,"*"&amp;AF$3&amp;"*")=1,1,0),0))</f>
        <v>0</v>
      </c>
      <c r="AG124" s="0" t="n">
        <f aca="false">IF(OR(AG$3="",Consolidado!$D124=""),0,IF(ISNUMBER(SEARCH(AG$3,Consolidado!$D124)),IF(COUNTIFS(Consolidado!$AC$5:AC124,Consolidado!$AC124,Consolidado!$D$5:D124,"*"&amp;AG$3&amp;"*")=1,1,0),0))</f>
        <v>0</v>
      </c>
      <c r="AH124" s="0" t="n">
        <f aca="false">IF(OR(AH$3="",Consolidado!$D124=""),0,IF(ISNUMBER(SEARCH(AH$3,Consolidado!$D124)),IF(COUNTIFS(Consolidado!$AC$5:AC124,Consolidado!$AC124,Consolidado!$D$5:D124,"*"&amp;AH$3&amp;"*")=1,1,0),0))</f>
        <v>0</v>
      </c>
      <c r="AI124" s="0" t="n">
        <f aca="false">IF(OR(AI$3="",Consolidado!$D124=""),0,IF(ISNUMBER(SEARCH(AI$3,Consolidado!$D124)),IF(COUNTIFS(Consolidado!$AC$5:AC124,Consolidado!$AC124,Consolidado!$D$5:D124,"*"&amp;AI$3&amp;"*")=1,1,0),0))</f>
        <v>0</v>
      </c>
      <c r="AJ124" s="0" t="n">
        <f aca="false">IF(OR(AJ$3="",Consolidado!$D124=""),0,IF(ISNUMBER(SEARCH(AJ$3,Consolidado!$D124)),IF(COUNTIFS(Consolidado!$AC$5:AC124,Consolidado!$AC124,Consolidado!$D$5:D124,"*"&amp;AJ$3&amp;"*")=1,1,0),0))</f>
        <v>0</v>
      </c>
      <c r="AK124" s="0" t="n">
        <f aca="false">IF(OR(AK$3="",Consolidado!$D124=""),0,IF(ISNUMBER(SEARCH(AK$3,Consolidado!$D124)),IF(COUNTIFS(Consolidado!$AC$5:AC124,Consolidado!$AC124,Consolidado!$D$5:D124,"*"&amp;AK$3&amp;"*")=1,1,0),0))</f>
        <v>0</v>
      </c>
      <c r="AL124" s="0" t="n">
        <f aca="false">IF(OR(AL$3="",Consolidado!$D124=""),0,IF(ISNUMBER(SEARCH(AL$3,Consolidado!$D124)),IF(COUNTIFS(Consolidado!$AC$5:AC124,Consolidado!$AC124,Consolidado!$D$5:D124,"*"&amp;AL$3&amp;"*")=1,1,0),0))</f>
        <v>0</v>
      </c>
      <c r="AM124" s="0" t="n">
        <f aca="false">IF(OR(AM$3="",Consolidado!$D124=""),0,IF(ISNUMBER(SEARCH(AM$3,Consolidado!$D124)),IF(COUNTIFS(Consolidado!$AC$5:AC124,Consolidado!$AC124,Consolidado!$D$5:D124,"*"&amp;AM$3&amp;"*")=1,1,0),0))</f>
        <v>0</v>
      </c>
      <c r="AN124" s="0" t="n">
        <f aca="false">IF(OR(AN$3="",Consolidado!$D124=""),0,IF(ISNUMBER(SEARCH(AN$3,Consolidado!$D124)),IF(COUNTIFS(Consolidado!$AC$5:AC124,Consolidado!$AC124,Consolidado!$D$5:D124,"*"&amp;AN$3&amp;"*")=1,1,0),0))</f>
        <v>0</v>
      </c>
      <c r="AO124" s="0" t="n">
        <f aca="false">IF(OR(AO$3="",Consolidado!$D124=""),0,IF(ISNUMBER(SEARCH(AO$3,Consolidado!$D124)),IF(COUNTIFS(Consolidado!$AC$5:AC124,Consolidado!$AC124,Consolidado!$D$5:D124,"*"&amp;AO$3&amp;"*")=1,1,0),0))</f>
        <v>0</v>
      </c>
    </row>
    <row r="125" customFormat="false" ht="15" hidden="false" customHeight="false" outlineLevel="0" collapsed="false">
      <c r="B125" s="0" t="n">
        <f aca="false">IF(OR(B$3="",Consolidado!$D125=""),0,IF(ISNUMBER(SEARCH(B$3,Consolidado!$D125)),IF(COUNTIFS(Consolidado!$AC$5:AC125,Consolidado!$AC125,Consolidado!$D$5:D125,"*"&amp;B$3&amp;"*")=1,1,0),0))</f>
        <v>0</v>
      </c>
      <c r="C125" s="0" t="n">
        <f aca="false">IF(OR(C$3="",Consolidado!$D125=""),0,IF(ISNUMBER(SEARCH(C$3,Consolidado!$D125)),IF(COUNTIFS(Consolidado!$AC$5:AC125,Consolidado!$AC125,Consolidado!$D$5:D125,"*"&amp;C$3&amp;"*")=1,1,0),0))</f>
        <v>0</v>
      </c>
      <c r="D125" s="0" t="n">
        <f aca="false">IF(OR(D$3="",Consolidado!$D125=""),0,IF(ISNUMBER(SEARCH(D$3,Consolidado!$D125)),IF(COUNTIFS(Consolidado!$AC$5:AC125,Consolidado!$AC125,Consolidado!$D$5:D125,"*"&amp;D$3&amp;"*")=1,1,0),0))</f>
        <v>0</v>
      </c>
      <c r="E125" s="0" t="n">
        <f aca="false">IF(OR(E$3="",Consolidado!$D125=""),0,IF(ISNUMBER(SEARCH(E$3,Consolidado!$D125)),IF(COUNTIFS(Consolidado!$AC$5:AC125,Consolidado!$AC125,Consolidado!$D$5:D125,"*"&amp;E$3&amp;"*")=1,1,0),0))</f>
        <v>0</v>
      </c>
      <c r="F125" s="0" t="n">
        <f aca="false">IF(OR(F$3="",Consolidado!$D125=""),0,IF(ISNUMBER(SEARCH(F$3,Consolidado!$D125)),IF(COUNTIFS(Consolidado!$AC$5:AC125,Consolidado!$AC125,Consolidado!$D$5:D125,"*"&amp;F$3&amp;"*")=1,1,0),0))</f>
        <v>0</v>
      </c>
      <c r="G125" s="0" t="n">
        <f aca="false">IF(OR(G$3="",Consolidado!$D125=""),0,IF(ISNUMBER(SEARCH(G$3,Consolidado!$D125)),IF(COUNTIFS(Consolidado!$AC$5:AC125,Consolidado!$AC125,Consolidado!$D$5:D125,"*"&amp;G$3&amp;"*")=1,1,0),0))</f>
        <v>0</v>
      </c>
      <c r="H125" s="0" t="n">
        <f aca="false">IF(OR(H$3="",Consolidado!$D125=""),0,IF(ISNUMBER(SEARCH(H$3,Consolidado!$D125)),IF(COUNTIFS(Consolidado!$AC$5:AC125,Consolidado!$AC125,Consolidado!$D$5:D125,"*"&amp;H$3&amp;"*")=1,1,0),0))</f>
        <v>0</v>
      </c>
      <c r="I125" s="0" t="n">
        <f aca="false">IF(OR(I$3="",Consolidado!$D125=""),0,IF(ISNUMBER(SEARCH(I$3,Consolidado!$D125)),IF(COUNTIFS(Consolidado!$AC$5:AC125,Consolidado!$AC125,Consolidado!$D$5:D125,"*"&amp;I$3&amp;"*")=1,1,0),0))</f>
        <v>0</v>
      </c>
      <c r="J125" s="0" t="n">
        <f aca="false">IF(OR(J$3="",Consolidado!$D125=""),0,IF(ISNUMBER(SEARCH(J$3,Consolidado!$D125)),IF(COUNTIFS(Consolidado!$AC$5:AC125,Consolidado!$AC125,Consolidado!$D$5:D125,"*"&amp;J$3&amp;"*")=1,1,0),0))</f>
        <v>0</v>
      </c>
      <c r="K125" s="0" t="n">
        <f aca="false">IF(OR(K$3="",Consolidado!$D125=""),0,IF(ISNUMBER(SEARCH(K$3,Consolidado!$D125)),IF(COUNTIFS(Consolidado!$AC$5:AC125,Consolidado!$AC125,Consolidado!$D$5:D125,"*"&amp;K$3&amp;"*")=1,1,0),0))</f>
        <v>0</v>
      </c>
      <c r="L125" s="0" t="n">
        <f aca="false">IF(OR(L$3="",Consolidado!$D125=""),0,IF(ISNUMBER(SEARCH(L$3,Consolidado!$D125)),IF(COUNTIFS(Consolidado!$AC$5:AC125,Consolidado!$AC125,Consolidado!$D$5:D125,"*"&amp;L$3&amp;"*")=1,1,0),0))</f>
        <v>0</v>
      </c>
      <c r="M125" s="0" t="n">
        <f aca="false">IF(OR(M$3="",Consolidado!$D125=""),0,IF(ISNUMBER(SEARCH(M$3,Consolidado!$D125)),IF(COUNTIFS(Consolidado!$AC$5:AC125,Consolidado!$AC125,Consolidado!$D$5:D125,"*"&amp;M$3&amp;"*")=1,1,0),0))</f>
        <v>0</v>
      </c>
      <c r="N125" s="0" t="n">
        <f aca="false">IF(OR(N$3="",Consolidado!$D125=""),0,IF(ISNUMBER(SEARCH(N$3,Consolidado!$D125)),IF(COUNTIFS(Consolidado!$AC$5:AC125,Consolidado!$AC125,Consolidado!$D$5:D125,"*"&amp;N$3&amp;"*")=1,1,0),0))</f>
        <v>0</v>
      </c>
      <c r="O125" s="0" t="n">
        <f aca="false">IF(OR(O$3="",Consolidado!$D125=""),0,IF(ISNUMBER(SEARCH(O$3,Consolidado!$D125)),IF(COUNTIFS(Consolidado!$AC$5:AC125,Consolidado!$AC125,Consolidado!$D$5:D125,"*"&amp;O$3&amp;"*")=1,1,0),0))</f>
        <v>0</v>
      </c>
      <c r="P125" s="0" t="n">
        <f aca="false">IF(OR(P$3="",Consolidado!$D125=""),0,IF(ISNUMBER(SEARCH(P$3,Consolidado!$D125)),IF(COUNTIFS(Consolidado!$AC$5:AC125,Consolidado!$AC125,Consolidado!$D$5:D125,"*"&amp;P$3&amp;"*")=1,1,0),0))</f>
        <v>0</v>
      </c>
      <c r="Q125" s="0" t="n">
        <f aca="false">IF(OR(Q$3="",Consolidado!$D125=""),0,IF(ISNUMBER(SEARCH(Q$3,Consolidado!$D125)),IF(COUNTIFS(Consolidado!$AC$5:AC125,Consolidado!$AC125,Consolidado!$D$5:D125,"*"&amp;Q$3&amp;"*")=1,1,0),0))</f>
        <v>0</v>
      </c>
      <c r="R125" s="0" t="n">
        <f aca="false">IF(OR(R$3="",Consolidado!$D125=""),0,IF(ISNUMBER(SEARCH(R$3,Consolidado!$D125)),IF(COUNTIFS(Consolidado!$AC$5:AC125,Consolidado!$AC125,Consolidado!$D$5:D125,"*"&amp;R$3&amp;"*")=1,1,0),0))</f>
        <v>0</v>
      </c>
      <c r="S125" s="0" t="n">
        <f aca="false">IF(OR(S$3="",Consolidado!$D125=""),0,IF(ISNUMBER(SEARCH(S$3,Consolidado!$D125)),IF(COUNTIFS(Consolidado!$AC$5:AC125,Consolidado!$AC125,Consolidado!$D$5:D125,"*"&amp;S$3&amp;"*")=1,1,0),0))</f>
        <v>0</v>
      </c>
      <c r="T125" s="0" t="n">
        <f aca="false">IF(OR(T$3="",Consolidado!$D125=""),0,IF(ISNUMBER(SEARCH(T$3,Consolidado!$D125)),IF(COUNTIFS(Consolidado!$AC$5:AC125,Consolidado!$AC125,Consolidado!$D$5:D125,"*"&amp;T$3&amp;"*")=1,1,0),0))</f>
        <v>0</v>
      </c>
      <c r="U125" s="0" t="n">
        <f aca="false">IF(OR(U$3="",Consolidado!$D125=""),0,IF(ISNUMBER(SEARCH(U$3,Consolidado!$D125)),IF(COUNTIFS(Consolidado!$AC$5:AC125,Consolidado!$AC125,Consolidado!$D$5:D125,"*"&amp;U$3&amp;"*")=1,1,0),0))</f>
        <v>0</v>
      </c>
      <c r="V125" s="0" t="n">
        <f aca="false">IF(OR(V$3="",Consolidado!$D125=""),0,IF(ISNUMBER(SEARCH(V$3,Consolidado!$D125)),IF(COUNTIFS(Consolidado!$AC$5:AC125,Consolidado!$AC125,Consolidado!$D$5:D125,"*"&amp;V$3&amp;"*")=1,1,0),0))</f>
        <v>0</v>
      </c>
      <c r="W125" s="0" t="n">
        <f aca="false">IF(OR(W$3="",Consolidado!$D125=""),0,IF(ISNUMBER(SEARCH(W$3,Consolidado!$D125)),IF(COUNTIFS(Consolidado!$AC$5:AC125,Consolidado!$AC125,Consolidado!$D$5:D125,"*"&amp;W$3&amp;"*")=1,1,0),0))</f>
        <v>0</v>
      </c>
      <c r="X125" s="0" t="n">
        <f aca="false">IF(OR(X$3="",Consolidado!$D125=""),0,IF(ISNUMBER(SEARCH(X$3,Consolidado!$D125)),IF(COUNTIFS(Consolidado!$AC$5:AC125,Consolidado!$AC125,Consolidado!$D$5:D125,"*"&amp;X$3&amp;"*")=1,1,0),0))</f>
        <v>0</v>
      </c>
      <c r="Y125" s="0" t="n">
        <f aca="false">IF(OR(Y$3="",Consolidado!$D125=""),0,IF(ISNUMBER(SEARCH(Y$3,Consolidado!$D125)),IF(COUNTIFS(Consolidado!$AC$5:AC125,Consolidado!$AC125,Consolidado!$D$5:D125,"*"&amp;Y$3&amp;"*")=1,1,0),0))</f>
        <v>0</v>
      </c>
      <c r="Z125" s="0" t="n">
        <f aca="false">IF(OR(Z$3="",Consolidado!$D125=""),0,IF(ISNUMBER(SEARCH(Z$3,Consolidado!$D125)),IF(COUNTIFS(Consolidado!$AC$5:AC125,Consolidado!$AC125,Consolidado!$D$5:D125,"*"&amp;Z$3&amp;"*")=1,1,0),0))</f>
        <v>0</v>
      </c>
      <c r="AA125" s="0" t="n">
        <f aca="false">IF(OR(AA$3="",Consolidado!$D125=""),0,IF(ISNUMBER(SEARCH(AA$3,Consolidado!$D125)),IF(COUNTIFS(Consolidado!$AC$5:AC125,Consolidado!$AC125,Consolidado!$D$5:D125,"*"&amp;AA$3&amp;"*")=1,1,0),0))</f>
        <v>0</v>
      </c>
      <c r="AB125" s="0" t="n">
        <f aca="false">IF(OR(AB$3="",Consolidado!$D125=""),0,IF(ISNUMBER(SEARCH(AB$3,Consolidado!$D125)),IF(COUNTIFS(Consolidado!$AC$5:AC125,Consolidado!$AC125,Consolidado!$D$5:D125,"*"&amp;AB$3&amp;"*")=1,1,0),0))</f>
        <v>0</v>
      </c>
      <c r="AC125" s="0" t="n">
        <f aca="false">IF(OR(AC$3="",Consolidado!$D125=""),0,IF(ISNUMBER(SEARCH(AC$3,Consolidado!$D125)),IF(COUNTIFS(Consolidado!$AC$5:AC125,Consolidado!$AC125,Consolidado!$D$5:D125,"*"&amp;AC$3&amp;"*")=1,1,0),0))</f>
        <v>0</v>
      </c>
      <c r="AD125" s="0" t="n">
        <f aca="false">IF(OR(AD$3="",Consolidado!$D125=""),0,IF(ISNUMBER(SEARCH(AD$3,Consolidado!$D125)),IF(COUNTIFS(Consolidado!$AC$5:AC125,Consolidado!$AC125,Consolidado!$D$5:D125,"*"&amp;AD$3&amp;"*")=1,1,0),0))</f>
        <v>0</v>
      </c>
      <c r="AE125" s="0" t="n">
        <f aca="false">IF(OR(AE$3="",Consolidado!$D125=""),0,IF(ISNUMBER(SEARCH(AE$3,Consolidado!$D125)),IF(COUNTIFS(Consolidado!$AC$5:AC125,Consolidado!$AC125,Consolidado!$D$5:D125,"*"&amp;AE$3&amp;"*")=1,1,0),0))</f>
        <v>0</v>
      </c>
      <c r="AF125" s="0" t="n">
        <f aca="false">IF(OR(AF$3="",Consolidado!$D125=""),0,IF(ISNUMBER(SEARCH(AF$3,Consolidado!$D125)),IF(COUNTIFS(Consolidado!$AC$5:AC125,Consolidado!$AC125,Consolidado!$D$5:D125,"*"&amp;AF$3&amp;"*")=1,1,0),0))</f>
        <v>0</v>
      </c>
      <c r="AG125" s="0" t="n">
        <f aca="false">IF(OR(AG$3="",Consolidado!$D125=""),0,IF(ISNUMBER(SEARCH(AG$3,Consolidado!$D125)),IF(COUNTIFS(Consolidado!$AC$5:AC125,Consolidado!$AC125,Consolidado!$D$5:D125,"*"&amp;AG$3&amp;"*")=1,1,0),0))</f>
        <v>0</v>
      </c>
      <c r="AH125" s="0" t="n">
        <f aca="false">IF(OR(AH$3="",Consolidado!$D125=""),0,IF(ISNUMBER(SEARCH(AH$3,Consolidado!$D125)),IF(COUNTIFS(Consolidado!$AC$5:AC125,Consolidado!$AC125,Consolidado!$D$5:D125,"*"&amp;AH$3&amp;"*")=1,1,0),0))</f>
        <v>0</v>
      </c>
      <c r="AI125" s="0" t="n">
        <f aca="false">IF(OR(AI$3="",Consolidado!$D125=""),0,IF(ISNUMBER(SEARCH(AI$3,Consolidado!$D125)),IF(COUNTIFS(Consolidado!$AC$5:AC125,Consolidado!$AC125,Consolidado!$D$5:D125,"*"&amp;AI$3&amp;"*")=1,1,0),0))</f>
        <v>0</v>
      </c>
      <c r="AJ125" s="0" t="n">
        <f aca="false">IF(OR(AJ$3="",Consolidado!$D125=""),0,IF(ISNUMBER(SEARCH(AJ$3,Consolidado!$D125)),IF(COUNTIFS(Consolidado!$AC$5:AC125,Consolidado!$AC125,Consolidado!$D$5:D125,"*"&amp;AJ$3&amp;"*")=1,1,0),0))</f>
        <v>0</v>
      </c>
      <c r="AK125" s="0" t="n">
        <f aca="false">IF(OR(AK$3="",Consolidado!$D125=""),0,IF(ISNUMBER(SEARCH(AK$3,Consolidado!$D125)),IF(COUNTIFS(Consolidado!$AC$5:AC125,Consolidado!$AC125,Consolidado!$D$5:D125,"*"&amp;AK$3&amp;"*")=1,1,0),0))</f>
        <v>0</v>
      </c>
      <c r="AL125" s="0" t="n">
        <f aca="false">IF(OR(AL$3="",Consolidado!$D125=""),0,IF(ISNUMBER(SEARCH(AL$3,Consolidado!$D125)),IF(COUNTIFS(Consolidado!$AC$5:AC125,Consolidado!$AC125,Consolidado!$D$5:D125,"*"&amp;AL$3&amp;"*")=1,1,0),0))</f>
        <v>0</v>
      </c>
      <c r="AM125" s="0" t="n">
        <f aca="false">IF(OR(AM$3="",Consolidado!$D125=""),0,IF(ISNUMBER(SEARCH(AM$3,Consolidado!$D125)),IF(COUNTIFS(Consolidado!$AC$5:AC125,Consolidado!$AC125,Consolidado!$D$5:D125,"*"&amp;AM$3&amp;"*")=1,1,0),0))</f>
        <v>0</v>
      </c>
      <c r="AN125" s="0" t="n">
        <f aca="false">IF(OR(AN$3="",Consolidado!$D125=""),0,IF(ISNUMBER(SEARCH(AN$3,Consolidado!$D125)),IF(COUNTIFS(Consolidado!$AC$5:AC125,Consolidado!$AC125,Consolidado!$D$5:D125,"*"&amp;AN$3&amp;"*")=1,1,0),0))</f>
        <v>0</v>
      </c>
      <c r="AO125" s="0" t="n">
        <f aca="false">IF(OR(AO$3="",Consolidado!$D125=""),0,IF(ISNUMBER(SEARCH(AO$3,Consolidado!$D125)),IF(COUNTIFS(Consolidado!$AC$5:AC125,Consolidado!$AC125,Consolidado!$D$5:D125,"*"&amp;AO$3&amp;"*")=1,1,0),0))</f>
        <v>0</v>
      </c>
    </row>
    <row r="126" customFormat="false" ht="15" hidden="false" customHeight="false" outlineLevel="0" collapsed="false">
      <c r="B126" s="0" t="n">
        <f aca="false">IF(OR(B$3="",Consolidado!$D126=""),0,IF(ISNUMBER(SEARCH(B$3,Consolidado!$D126)),IF(COUNTIFS(Consolidado!$AC$5:AC126,Consolidado!$AC126,Consolidado!$D$5:D126,"*"&amp;B$3&amp;"*")=1,1,0),0))</f>
        <v>0</v>
      </c>
      <c r="C126" s="0" t="n">
        <f aca="false">IF(OR(C$3="",Consolidado!$D126=""),0,IF(ISNUMBER(SEARCH(C$3,Consolidado!$D126)),IF(COUNTIFS(Consolidado!$AC$5:AC126,Consolidado!$AC126,Consolidado!$D$5:D126,"*"&amp;C$3&amp;"*")=1,1,0),0))</f>
        <v>0</v>
      </c>
      <c r="D126" s="0" t="n">
        <f aca="false">IF(OR(D$3="",Consolidado!$D126=""),0,IF(ISNUMBER(SEARCH(D$3,Consolidado!$D126)),IF(COUNTIFS(Consolidado!$AC$5:AC126,Consolidado!$AC126,Consolidado!$D$5:D126,"*"&amp;D$3&amp;"*")=1,1,0),0))</f>
        <v>0</v>
      </c>
      <c r="E126" s="0" t="n">
        <f aca="false">IF(OR(E$3="",Consolidado!$D126=""),0,IF(ISNUMBER(SEARCH(E$3,Consolidado!$D126)),IF(COUNTIFS(Consolidado!$AC$5:AC126,Consolidado!$AC126,Consolidado!$D$5:D126,"*"&amp;E$3&amp;"*")=1,1,0),0))</f>
        <v>0</v>
      </c>
      <c r="F126" s="0" t="n">
        <f aca="false">IF(OR(F$3="",Consolidado!$D126=""),0,IF(ISNUMBER(SEARCH(F$3,Consolidado!$D126)),IF(COUNTIFS(Consolidado!$AC$5:AC126,Consolidado!$AC126,Consolidado!$D$5:D126,"*"&amp;F$3&amp;"*")=1,1,0),0))</f>
        <v>0</v>
      </c>
      <c r="G126" s="0" t="n">
        <f aca="false">IF(OR(G$3="",Consolidado!$D126=""),0,IF(ISNUMBER(SEARCH(G$3,Consolidado!$D126)),IF(COUNTIFS(Consolidado!$AC$5:AC126,Consolidado!$AC126,Consolidado!$D$5:D126,"*"&amp;G$3&amp;"*")=1,1,0),0))</f>
        <v>0</v>
      </c>
      <c r="H126" s="0" t="n">
        <f aca="false">IF(OR(H$3="",Consolidado!$D126=""),0,IF(ISNUMBER(SEARCH(H$3,Consolidado!$D126)),IF(COUNTIFS(Consolidado!$AC$5:AC126,Consolidado!$AC126,Consolidado!$D$5:D126,"*"&amp;H$3&amp;"*")=1,1,0),0))</f>
        <v>0</v>
      </c>
      <c r="I126" s="0" t="n">
        <f aca="false">IF(OR(I$3="",Consolidado!$D126=""),0,IF(ISNUMBER(SEARCH(I$3,Consolidado!$D126)),IF(COUNTIFS(Consolidado!$AC$5:AC126,Consolidado!$AC126,Consolidado!$D$5:D126,"*"&amp;I$3&amp;"*")=1,1,0),0))</f>
        <v>0</v>
      </c>
      <c r="J126" s="0" t="n">
        <f aca="false">IF(OR(J$3="",Consolidado!$D126=""),0,IF(ISNUMBER(SEARCH(J$3,Consolidado!$D126)),IF(COUNTIFS(Consolidado!$AC$5:AC126,Consolidado!$AC126,Consolidado!$D$5:D126,"*"&amp;J$3&amp;"*")=1,1,0),0))</f>
        <v>0</v>
      </c>
      <c r="K126" s="0" t="n">
        <f aca="false">IF(OR(K$3="",Consolidado!$D126=""),0,IF(ISNUMBER(SEARCH(K$3,Consolidado!$D126)),IF(COUNTIFS(Consolidado!$AC$5:AC126,Consolidado!$AC126,Consolidado!$D$5:D126,"*"&amp;K$3&amp;"*")=1,1,0),0))</f>
        <v>0</v>
      </c>
      <c r="L126" s="0" t="n">
        <f aca="false">IF(OR(L$3="",Consolidado!$D126=""),0,IF(ISNUMBER(SEARCH(L$3,Consolidado!$D126)),IF(COUNTIFS(Consolidado!$AC$5:AC126,Consolidado!$AC126,Consolidado!$D$5:D126,"*"&amp;L$3&amp;"*")=1,1,0),0))</f>
        <v>0</v>
      </c>
      <c r="M126" s="0" t="n">
        <f aca="false">IF(OR(M$3="",Consolidado!$D126=""),0,IF(ISNUMBER(SEARCH(M$3,Consolidado!$D126)),IF(COUNTIFS(Consolidado!$AC$5:AC126,Consolidado!$AC126,Consolidado!$D$5:D126,"*"&amp;M$3&amp;"*")=1,1,0),0))</f>
        <v>0</v>
      </c>
      <c r="N126" s="0" t="n">
        <f aca="false">IF(OR(N$3="",Consolidado!$D126=""),0,IF(ISNUMBER(SEARCH(N$3,Consolidado!$D126)),IF(COUNTIFS(Consolidado!$AC$5:AC126,Consolidado!$AC126,Consolidado!$D$5:D126,"*"&amp;N$3&amp;"*")=1,1,0),0))</f>
        <v>0</v>
      </c>
      <c r="O126" s="0" t="n">
        <f aca="false">IF(OR(O$3="",Consolidado!$D126=""),0,IF(ISNUMBER(SEARCH(O$3,Consolidado!$D126)),IF(COUNTIFS(Consolidado!$AC$5:AC126,Consolidado!$AC126,Consolidado!$D$5:D126,"*"&amp;O$3&amp;"*")=1,1,0),0))</f>
        <v>0</v>
      </c>
      <c r="P126" s="0" t="n">
        <f aca="false">IF(OR(P$3="",Consolidado!$D126=""),0,IF(ISNUMBER(SEARCH(P$3,Consolidado!$D126)),IF(COUNTIFS(Consolidado!$AC$5:AC126,Consolidado!$AC126,Consolidado!$D$5:D126,"*"&amp;P$3&amp;"*")=1,1,0),0))</f>
        <v>0</v>
      </c>
      <c r="Q126" s="0" t="n">
        <f aca="false">IF(OR(Q$3="",Consolidado!$D126=""),0,IF(ISNUMBER(SEARCH(Q$3,Consolidado!$D126)),IF(COUNTIFS(Consolidado!$AC$5:AC126,Consolidado!$AC126,Consolidado!$D$5:D126,"*"&amp;Q$3&amp;"*")=1,1,0),0))</f>
        <v>0</v>
      </c>
      <c r="R126" s="0" t="n">
        <f aca="false">IF(OR(R$3="",Consolidado!$D126=""),0,IF(ISNUMBER(SEARCH(R$3,Consolidado!$D126)),IF(COUNTIFS(Consolidado!$AC$5:AC126,Consolidado!$AC126,Consolidado!$D$5:D126,"*"&amp;R$3&amp;"*")=1,1,0),0))</f>
        <v>0</v>
      </c>
      <c r="S126" s="0" t="n">
        <f aca="false">IF(OR(S$3="",Consolidado!$D126=""),0,IF(ISNUMBER(SEARCH(S$3,Consolidado!$D126)),IF(COUNTIFS(Consolidado!$AC$5:AC126,Consolidado!$AC126,Consolidado!$D$5:D126,"*"&amp;S$3&amp;"*")=1,1,0),0))</f>
        <v>0</v>
      </c>
      <c r="T126" s="0" t="n">
        <f aca="false">IF(OR(T$3="",Consolidado!$D126=""),0,IF(ISNUMBER(SEARCH(T$3,Consolidado!$D126)),IF(COUNTIFS(Consolidado!$AC$5:AC126,Consolidado!$AC126,Consolidado!$D$5:D126,"*"&amp;T$3&amp;"*")=1,1,0),0))</f>
        <v>0</v>
      </c>
      <c r="U126" s="0" t="n">
        <f aca="false">IF(OR(U$3="",Consolidado!$D126=""),0,IF(ISNUMBER(SEARCH(U$3,Consolidado!$D126)),IF(COUNTIFS(Consolidado!$AC$5:AC126,Consolidado!$AC126,Consolidado!$D$5:D126,"*"&amp;U$3&amp;"*")=1,1,0),0))</f>
        <v>0</v>
      </c>
      <c r="V126" s="0" t="n">
        <f aca="false">IF(OR(V$3="",Consolidado!$D126=""),0,IF(ISNUMBER(SEARCH(V$3,Consolidado!$D126)),IF(COUNTIFS(Consolidado!$AC$5:AC126,Consolidado!$AC126,Consolidado!$D$5:D126,"*"&amp;V$3&amp;"*")=1,1,0),0))</f>
        <v>0</v>
      </c>
      <c r="W126" s="0" t="n">
        <f aca="false">IF(OR(W$3="",Consolidado!$D126=""),0,IF(ISNUMBER(SEARCH(W$3,Consolidado!$D126)),IF(COUNTIFS(Consolidado!$AC$5:AC126,Consolidado!$AC126,Consolidado!$D$5:D126,"*"&amp;W$3&amp;"*")=1,1,0),0))</f>
        <v>0</v>
      </c>
      <c r="X126" s="0" t="n">
        <f aca="false">IF(OR(X$3="",Consolidado!$D126=""),0,IF(ISNUMBER(SEARCH(X$3,Consolidado!$D126)),IF(COUNTIFS(Consolidado!$AC$5:AC126,Consolidado!$AC126,Consolidado!$D$5:D126,"*"&amp;X$3&amp;"*")=1,1,0),0))</f>
        <v>0</v>
      </c>
      <c r="Y126" s="0" t="n">
        <f aca="false">IF(OR(Y$3="",Consolidado!$D126=""),0,IF(ISNUMBER(SEARCH(Y$3,Consolidado!$D126)),IF(COUNTIFS(Consolidado!$AC$5:AC126,Consolidado!$AC126,Consolidado!$D$5:D126,"*"&amp;Y$3&amp;"*")=1,1,0),0))</f>
        <v>0</v>
      </c>
      <c r="Z126" s="0" t="n">
        <f aca="false">IF(OR(Z$3="",Consolidado!$D126=""),0,IF(ISNUMBER(SEARCH(Z$3,Consolidado!$D126)),IF(COUNTIFS(Consolidado!$AC$5:AC126,Consolidado!$AC126,Consolidado!$D$5:D126,"*"&amp;Z$3&amp;"*")=1,1,0),0))</f>
        <v>0</v>
      </c>
      <c r="AA126" s="0" t="n">
        <f aca="false">IF(OR(AA$3="",Consolidado!$D126=""),0,IF(ISNUMBER(SEARCH(AA$3,Consolidado!$D126)),IF(COUNTIFS(Consolidado!$AC$5:AC126,Consolidado!$AC126,Consolidado!$D$5:D126,"*"&amp;AA$3&amp;"*")=1,1,0),0))</f>
        <v>0</v>
      </c>
      <c r="AB126" s="0" t="n">
        <f aca="false">IF(OR(AB$3="",Consolidado!$D126=""),0,IF(ISNUMBER(SEARCH(AB$3,Consolidado!$D126)),IF(COUNTIFS(Consolidado!$AC$5:AC126,Consolidado!$AC126,Consolidado!$D$5:D126,"*"&amp;AB$3&amp;"*")=1,1,0),0))</f>
        <v>0</v>
      </c>
      <c r="AC126" s="0" t="n">
        <f aca="false">IF(OR(AC$3="",Consolidado!$D126=""),0,IF(ISNUMBER(SEARCH(AC$3,Consolidado!$D126)),IF(COUNTIFS(Consolidado!$AC$5:AC126,Consolidado!$AC126,Consolidado!$D$5:D126,"*"&amp;AC$3&amp;"*")=1,1,0),0))</f>
        <v>0</v>
      </c>
      <c r="AD126" s="0" t="n">
        <f aca="false">IF(OR(AD$3="",Consolidado!$D126=""),0,IF(ISNUMBER(SEARCH(AD$3,Consolidado!$D126)),IF(COUNTIFS(Consolidado!$AC$5:AC126,Consolidado!$AC126,Consolidado!$D$5:D126,"*"&amp;AD$3&amp;"*")=1,1,0),0))</f>
        <v>0</v>
      </c>
      <c r="AE126" s="0" t="n">
        <f aca="false">IF(OR(AE$3="",Consolidado!$D126=""),0,IF(ISNUMBER(SEARCH(AE$3,Consolidado!$D126)),IF(COUNTIFS(Consolidado!$AC$5:AC126,Consolidado!$AC126,Consolidado!$D$5:D126,"*"&amp;AE$3&amp;"*")=1,1,0),0))</f>
        <v>0</v>
      </c>
      <c r="AF126" s="0" t="n">
        <f aca="false">IF(OR(AF$3="",Consolidado!$D126=""),0,IF(ISNUMBER(SEARCH(AF$3,Consolidado!$D126)),IF(COUNTIFS(Consolidado!$AC$5:AC126,Consolidado!$AC126,Consolidado!$D$5:D126,"*"&amp;AF$3&amp;"*")=1,1,0),0))</f>
        <v>0</v>
      </c>
      <c r="AG126" s="0" t="n">
        <f aca="false">IF(OR(AG$3="",Consolidado!$D126=""),0,IF(ISNUMBER(SEARCH(AG$3,Consolidado!$D126)),IF(COUNTIFS(Consolidado!$AC$5:AC126,Consolidado!$AC126,Consolidado!$D$5:D126,"*"&amp;AG$3&amp;"*")=1,1,0),0))</f>
        <v>0</v>
      </c>
      <c r="AH126" s="0" t="n">
        <f aca="false">IF(OR(AH$3="",Consolidado!$D126=""),0,IF(ISNUMBER(SEARCH(AH$3,Consolidado!$D126)),IF(COUNTIFS(Consolidado!$AC$5:AC126,Consolidado!$AC126,Consolidado!$D$5:D126,"*"&amp;AH$3&amp;"*")=1,1,0),0))</f>
        <v>0</v>
      </c>
      <c r="AI126" s="0" t="n">
        <f aca="false">IF(OR(AI$3="",Consolidado!$D126=""),0,IF(ISNUMBER(SEARCH(AI$3,Consolidado!$D126)),IF(COUNTIFS(Consolidado!$AC$5:AC126,Consolidado!$AC126,Consolidado!$D$5:D126,"*"&amp;AI$3&amp;"*")=1,1,0),0))</f>
        <v>0</v>
      </c>
      <c r="AJ126" s="0" t="n">
        <f aca="false">IF(OR(AJ$3="",Consolidado!$D126=""),0,IF(ISNUMBER(SEARCH(AJ$3,Consolidado!$D126)),IF(COUNTIFS(Consolidado!$AC$5:AC126,Consolidado!$AC126,Consolidado!$D$5:D126,"*"&amp;AJ$3&amp;"*")=1,1,0),0))</f>
        <v>0</v>
      </c>
      <c r="AK126" s="0" t="n">
        <f aca="false">IF(OR(AK$3="",Consolidado!$D126=""),0,IF(ISNUMBER(SEARCH(AK$3,Consolidado!$D126)),IF(COUNTIFS(Consolidado!$AC$5:AC126,Consolidado!$AC126,Consolidado!$D$5:D126,"*"&amp;AK$3&amp;"*")=1,1,0),0))</f>
        <v>0</v>
      </c>
      <c r="AL126" s="0" t="n">
        <f aca="false">IF(OR(AL$3="",Consolidado!$D126=""),0,IF(ISNUMBER(SEARCH(AL$3,Consolidado!$D126)),IF(COUNTIFS(Consolidado!$AC$5:AC126,Consolidado!$AC126,Consolidado!$D$5:D126,"*"&amp;AL$3&amp;"*")=1,1,0),0))</f>
        <v>0</v>
      </c>
      <c r="AM126" s="0" t="n">
        <f aca="false">IF(OR(AM$3="",Consolidado!$D126=""),0,IF(ISNUMBER(SEARCH(AM$3,Consolidado!$D126)),IF(COUNTIFS(Consolidado!$AC$5:AC126,Consolidado!$AC126,Consolidado!$D$5:D126,"*"&amp;AM$3&amp;"*")=1,1,0),0))</f>
        <v>0</v>
      </c>
      <c r="AN126" s="0" t="n">
        <f aca="false">IF(OR(AN$3="",Consolidado!$D126=""),0,IF(ISNUMBER(SEARCH(AN$3,Consolidado!$D126)),IF(COUNTIFS(Consolidado!$AC$5:AC126,Consolidado!$AC126,Consolidado!$D$5:D126,"*"&amp;AN$3&amp;"*")=1,1,0),0))</f>
        <v>0</v>
      </c>
      <c r="AO126" s="0" t="n">
        <f aca="false">IF(OR(AO$3="",Consolidado!$D126=""),0,IF(ISNUMBER(SEARCH(AO$3,Consolidado!$D126)),IF(COUNTIFS(Consolidado!$AC$5:AC126,Consolidado!$AC126,Consolidado!$D$5:D126,"*"&amp;AO$3&amp;"*")=1,1,0),0))</f>
        <v>0</v>
      </c>
    </row>
    <row r="127" customFormat="false" ht="15" hidden="false" customHeight="false" outlineLevel="0" collapsed="false">
      <c r="B127" s="0" t="n">
        <f aca="false">IF(OR(B$3="",Consolidado!$D127=""),0,IF(ISNUMBER(SEARCH(B$3,Consolidado!$D127)),IF(COUNTIFS(Consolidado!$AC$5:AC127,Consolidado!$AC127,Consolidado!$D$5:D127,"*"&amp;B$3&amp;"*")=1,1,0),0))</f>
        <v>0</v>
      </c>
      <c r="C127" s="0" t="n">
        <f aca="false">IF(OR(C$3="",Consolidado!$D127=""),0,IF(ISNUMBER(SEARCH(C$3,Consolidado!$D127)),IF(COUNTIFS(Consolidado!$AC$5:AC127,Consolidado!$AC127,Consolidado!$D$5:D127,"*"&amp;C$3&amp;"*")=1,1,0),0))</f>
        <v>0</v>
      </c>
      <c r="D127" s="0" t="n">
        <f aca="false">IF(OR(D$3="",Consolidado!$D127=""),0,IF(ISNUMBER(SEARCH(D$3,Consolidado!$D127)),IF(COUNTIFS(Consolidado!$AC$5:AC127,Consolidado!$AC127,Consolidado!$D$5:D127,"*"&amp;D$3&amp;"*")=1,1,0),0))</f>
        <v>0</v>
      </c>
      <c r="E127" s="0" t="n">
        <f aca="false">IF(OR(E$3="",Consolidado!$D127=""),0,IF(ISNUMBER(SEARCH(E$3,Consolidado!$D127)),IF(COUNTIFS(Consolidado!$AC$5:AC127,Consolidado!$AC127,Consolidado!$D$5:D127,"*"&amp;E$3&amp;"*")=1,1,0),0))</f>
        <v>0</v>
      </c>
      <c r="F127" s="0" t="n">
        <f aca="false">IF(OR(F$3="",Consolidado!$D127=""),0,IF(ISNUMBER(SEARCH(F$3,Consolidado!$D127)),IF(COUNTIFS(Consolidado!$AC$5:AC127,Consolidado!$AC127,Consolidado!$D$5:D127,"*"&amp;F$3&amp;"*")=1,1,0),0))</f>
        <v>0</v>
      </c>
      <c r="G127" s="0" t="n">
        <f aca="false">IF(OR(G$3="",Consolidado!$D127=""),0,IF(ISNUMBER(SEARCH(G$3,Consolidado!$D127)),IF(COUNTIFS(Consolidado!$AC$5:AC127,Consolidado!$AC127,Consolidado!$D$5:D127,"*"&amp;G$3&amp;"*")=1,1,0),0))</f>
        <v>0</v>
      </c>
      <c r="H127" s="0" t="n">
        <f aca="false">IF(OR(H$3="",Consolidado!$D127=""),0,IF(ISNUMBER(SEARCH(H$3,Consolidado!$D127)),IF(COUNTIFS(Consolidado!$AC$5:AC127,Consolidado!$AC127,Consolidado!$D$5:D127,"*"&amp;H$3&amp;"*")=1,1,0),0))</f>
        <v>0</v>
      </c>
      <c r="I127" s="0" t="n">
        <f aca="false">IF(OR(I$3="",Consolidado!$D127=""),0,IF(ISNUMBER(SEARCH(I$3,Consolidado!$D127)),IF(COUNTIFS(Consolidado!$AC$5:AC127,Consolidado!$AC127,Consolidado!$D$5:D127,"*"&amp;I$3&amp;"*")=1,1,0),0))</f>
        <v>0</v>
      </c>
      <c r="J127" s="0" t="n">
        <f aca="false">IF(OR(J$3="",Consolidado!$D127=""),0,IF(ISNUMBER(SEARCH(J$3,Consolidado!$D127)),IF(COUNTIFS(Consolidado!$AC$5:AC127,Consolidado!$AC127,Consolidado!$D$5:D127,"*"&amp;J$3&amp;"*")=1,1,0),0))</f>
        <v>0</v>
      </c>
      <c r="K127" s="0" t="n">
        <f aca="false">IF(OR(K$3="",Consolidado!$D127=""),0,IF(ISNUMBER(SEARCH(K$3,Consolidado!$D127)),IF(COUNTIFS(Consolidado!$AC$5:AC127,Consolidado!$AC127,Consolidado!$D$5:D127,"*"&amp;K$3&amp;"*")=1,1,0),0))</f>
        <v>0</v>
      </c>
      <c r="L127" s="0" t="n">
        <f aca="false">IF(OR(L$3="",Consolidado!$D127=""),0,IF(ISNUMBER(SEARCH(L$3,Consolidado!$D127)),IF(COUNTIFS(Consolidado!$AC$5:AC127,Consolidado!$AC127,Consolidado!$D$5:D127,"*"&amp;L$3&amp;"*")=1,1,0),0))</f>
        <v>0</v>
      </c>
      <c r="M127" s="0" t="n">
        <f aca="false">IF(OR(M$3="",Consolidado!$D127=""),0,IF(ISNUMBER(SEARCH(M$3,Consolidado!$D127)),IF(COUNTIFS(Consolidado!$AC$5:AC127,Consolidado!$AC127,Consolidado!$D$5:D127,"*"&amp;M$3&amp;"*")=1,1,0),0))</f>
        <v>0</v>
      </c>
      <c r="N127" s="0" t="n">
        <f aca="false">IF(OR(N$3="",Consolidado!$D127=""),0,IF(ISNUMBER(SEARCH(N$3,Consolidado!$D127)),IF(COUNTIFS(Consolidado!$AC$5:AC127,Consolidado!$AC127,Consolidado!$D$5:D127,"*"&amp;N$3&amp;"*")=1,1,0),0))</f>
        <v>0</v>
      </c>
      <c r="O127" s="0" t="n">
        <f aca="false">IF(OR(O$3="",Consolidado!$D127=""),0,IF(ISNUMBER(SEARCH(O$3,Consolidado!$D127)),IF(COUNTIFS(Consolidado!$AC$5:AC127,Consolidado!$AC127,Consolidado!$D$5:D127,"*"&amp;O$3&amp;"*")=1,1,0),0))</f>
        <v>0</v>
      </c>
      <c r="P127" s="0" t="n">
        <f aca="false">IF(OR(P$3="",Consolidado!$D127=""),0,IF(ISNUMBER(SEARCH(P$3,Consolidado!$D127)),IF(COUNTIFS(Consolidado!$AC$5:AC127,Consolidado!$AC127,Consolidado!$D$5:D127,"*"&amp;P$3&amp;"*")=1,1,0),0))</f>
        <v>0</v>
      </c>
      <c r="Q127" s="0" t="n">
        <f aca="false">IF(OR(Q$3="",Consolidado!$D127=""),0,IF(ISNUMBER(SEARCH(Q$3,Consolidado!$D127)),IF(COUNTIFS(Consolidado!$AC$5:AC127,Consolidado!$AC127,Consolidado!$D$5:D127,"*"&amp;Q$3&amp;"*")=1,1,0),0))</f>
        <v>0</v>
      </c>
      <c r="R127" s="0" t="n">
        <f aca="false">IF(OR(R$3="",Consolidado!$D127=""),0,IF(ISNUMBER(SEARCH(R$3,Consolidado!$D127)),IF(COUNTIFS(Consolidado!$AC$5:AC127,Consolidado!$AC127,Consolidado!$D$5:D127,"*"&amp;R$3&amp;"*")=1,1,0),0))</f>
        <v>0</v>
      </c>
      <c r="S127" s="0" t="n">
        <f aca="false">IF(OR(S$3="",Consolidado!$D127=""),0,IF(ISNUMBER(SEARCH(S$3,Consolidado!$D127)),IF(COUNTIFS(Consolidado!$AC$5:AC127,Consolidado!$AC127,Consolidado!$D$5:D127,"*"&amp;S$3&amp;"*")=1,1,0),0))</f>
        <v>0</v>
      </c>
      <c r="T127" s="0" t="n">
        <f aca="false">IF(OR(T$3="",Consolidado!$D127=""),0,IF(ISNUMBER(SEARCH(T$3,Consolidado!$D127)),IF(COUNTIFS(Consolidado!$AC$5:AC127,Consolidado!$AC127,Consolidado!$D$5:D127,"*"&amp;T$3&amp;"*")=1,1,0),0))</f>
        <v>0</v>
      </c>
      <c r="U127" s="0" t="n">
        <f aca="false">IF(OR(U$3="",Consolidado!$D127=""),0,IF(ISNUMBER(SEARCH(U$3,Consolidado!$D127)),IF(COUNTIFS(Consolidado!$AC$5:AC127,Consolidado!$AC127,Consolidado!$D$5:D127,"*"&amp;U$3&amp;"*")=1,1,0),0))</f>
        <v>0</v>
      </c>
      <c r="V127" s="0" t="n">
        <f aca="false">IF(OR(V$3="",Consolidado!$D127=""),0,IF(ISNUMBER(SEARCH(V$3,Consolidado!$D127)),IF(COUNTIFS(Consolidado!$AC$5:AC127,Consolidado!$AC127,Consolidado!$D$5:D127,"*"&amp;V$3&amp;"*")=1,1,0),0))</f>
        <v>0</v>
      </c>
      <c r="W127" s="0" t="n">
        <f aca="false">IF(OR(W$3="",Consolidado!$D127=""),0,IF(ISNUMBER(SEARCH(W$3,Consolidado!$D127)),IF(COUNTIFS(Consolidado!$AC$5:AC127,Consolidado!$AC127,Consolidado!$D$5:D127,"*"&amp;W$3&amp;"*")=1,1,0),0))</f>
        <v>0</v>
      </c>
      <c r="X127" s="0" t="n">
        <f aca="false">IF(OR(X$3="",Consolidado!$D127=""),0,IF(ISNUMBER(SEARCH(X$3,Consolidado!$D127)),IF(COUNTIFS(Consolidado!$AC$5:AC127,Consolidado!$AC127,Consolidado!$D$5:D127,"*"&amp;X$3&amp;"*")=1,1,0),0))</f>
        <v>0</v>
      </c>
      <c r="Y127" s="0" t="n">
        <f aca="false">IF(OR(Y$3="",Consolidado!$D127=""),0,IF(ISNUMBER(SEARCH(Y$3,Consolidado!$D127)),IF(COUNTIFS(Consolidado!$AC$5:AC127,Consolidado!$AC127,Consolidado!$D$5:D127,"*"&amp;Y$3&amp;"*")=1,1,0),0))</f>
        <v>0</v>
      </c>
      <c r="Z127" s="0" t="n">
        <f aca="false">IF(OR(Z$3="",Consolidado!$D127=""),0,IF(ISNUMBER(SEARCH(Z$3,Consolidado!$D127)),IF(COUNTIFS(Consolidado!$AC$5:AC127,Consolidado!$AC127,Consolidado!$D$5:D127,"*"&amp;Z$3&amp;"*")=1,1,0),0))</f>
        <v>0</v>
      </c>
      <c r="AA127" s="0" t="n">
        <f aca="false">IF(OR(AA$3="",Consolidado!$D127=""),0,IF(ISNUMBER(SEARCH(AA$3,Consolidado!$D127)),IF(COUNTIFS(Consolidado!$AC$5:AC127,Consolidado!$AC127,Consolidado!$D$5:D127,"*"&amp;AA$3&amp;"*")=1,1,0),0))</f>
        <v>0</v>
      </c>
      <c r="AB127" s="0" t="n">
        <f aca="false">IF(OR(AB$3="",Consolidado!$D127=""),0,IF(ISNUMBER(SEARCH(AB$3,Consolidado!$D127)),IF(COUNTIFS(Consolidado!$AC$5:AC127,Consolidado!$AC127,Consolidado!$D$5:D127,"*"&amp;AB$3&amp;"*")=1,1,0),0))</f>
        <v>0</v>
      </c>
      <c r="AC127" s="0" t="n">
        <f aca="false">IF(OR(AC$3="",Consolidado!$D127=""),0,IF(ISNUMBER(SEARCH(AC$3,Consolidado!$D127)),IF(COUNTIFS(Consolidado!$AC$5:AC127,Consolidado!$AC127,Consolidado!$D$5:D127,"*"&amp;AC$3&amp;"*")=1,1,0),0))</f>
        <v>0</v>
      </c>
      <c r="AD127" s="0" t="n">
        <f aca="false">IF(OR(AD$3="",Consolidado!$D127=""),0,IF(ISNUMBER(SEARCH(AD$3,Consolidado!$D127)),IF(COUNTIFS(Consolidado!$AC$5:AC127,Consolidado!$AC127,Consolidado!$D$5:D127,"*"&amp;AD$3&amp;"*")=1,1,0),0))</f>
        <v>0</v>
      </c>
      <c r="AE127" s="0" t="n">
        <f aca="false">IF(OR(AE$3="",Consolidado!$D127=""),0,IF(ISNUMBER(SEARCH(AE$3,Consolidado!$D127)),IF(COUNTIFS(Consolidado!$AC$5:AC127,Consolidado!$AC127,Consolidado!$D$5:D127,"*"&amp;AE$3&amp;"*")=1,1,0),0))</f>
        <v>0</v>
      </c>
      <c r="AF127" s="0" t="n">
        <f aca="false">IF(OR(AF$3="",Consolidado!$D127=""),0,IF(ISNUMBER(SEARCH(AF$3,Consolidado!$D127)),IF(COUNTIFS(Consolidado!$AC$5:AC127,Consolidado!$AC127,Consolidado!$D$5:D127,"*"&amp;AF$3&amp;"*")=1,1,0),0))</f>
        <v>0</v>
      </c>
      <c r="AG127" s="0" t="n">
        <f aca="false">IF(OR(AG$3="",Consolidado!$D127=""),0,IF(ISNUMBER(SEARCH(AG$3,Consolidado!$D127)),IF(COUNTIFS(Consolidado!$AC$5:AC127,Consolidado!$AC127,Consolidado!$D$5:D127,"*"&amp;AG$3&amp;"*")=1,1,0),0))</f>
        <v>0</v>
      </c>
      <c r="AH127" s="0" t="n">
        <f aca="false">IF(OR(AH$3="",Consolidado!$D127=""),0,IF(ISNUMBER(SEARCH(AH$3,Consolidado!$D127)),IF(COUNTIFS(Consolidado!$AC$5:AC127,Consolidado!$AC127,Consolidado!$D$5:D127,"*"&amp;AH$3&amp;"*")=1,1,0),0))</f>
        <v>0</v>
      </c>
      <c r="AI127" s="0" t="n">
        <f aca="false">IF(OR(AI$3="",Consolidado!$D127=""),0,IF(ISNUMBER(SEARCH(AI$3,Consolidado!$D127)),IF(COUNTIFS(Consolidado!$AC$5:AC127,Consolidado!$AC127,Consolidado!$D$5:D127,"*"&amp;AI$3&amp;"*")=1,1,0),0))</f>
        <v>0</v>
      </c>
      <c r="AJ127" s="0" t="n">
        <f aca="false">IF(OR(AJ$3="",Consolidado!$D127=""),0,IF(ISNUMBER(SEARCH(AJ$3,Consolidado!$D127)),IF(COUNTIFS(Consolidado!$AC$5:AC127,Consolidado!$AC127,Consolidado!$D$5:D127,"*"&amp;AJ$3&amp;"*")=1,1,0),0))</f>
        <v>0</v>
      </c>
      <c r="AK127" s="0" t="n">
        <f aca="false">IF(OR(AK$3="",Consolidado!$D127=""),0,IF(ISNUMBER(SEARCH(AK$3,Consolidado!$D127)),IF(COUNTIFS(Consolidado!$AC$5:AC127,Consolidado!$AC127,Consolidado!$D$5:D127,"*"&amp;AK$3&amp;"*")=1,1,0),0))</f>
        <v>0</v>
      </c>
      <c r="AL127" s="0" t="n">
        <f aca="false">IF(OR(AL$3="",Consolidado!$D127=""),0,IF(ISNUMBER(SEARCH(AL$3,Consolidado!$D127)),IF(COUNTIFS(Consolidado!$AC$5:AC127,Consolidado!$AC127,Consolidado!$D$5:D127,"*"&amp;AL$3&amp;"*")=1,1,0),0))</f>
        <v>0</v>
      </c>
      <c r="AM127" s="0" t="n">
        <f aca="false">IF(OR(AM$3="",Consolidado!$D127=""),0,IF(ISNUMBER(SEARCH(AM$3,Consolidado!$D127)),IF(COUNTIFS(Consolidado!$AC$5:AC127,Consolidado!$AC127,Consolidado!$D$5:D127,"*"&amp;AM$3&amp;"*")=1,1,0),0))</f>
        <v>0</v>
      </c>
      <c r="AN127" s="0" t="n">
        <f aca="false">IF(OR(AN$3="",Consolidado!$D127=""),0,IF(ISNUMBER(SEARCH(AN$3,Consolidado!$D127)),IF(COUNTIFS(Consolidado!$AC$5:AC127,Consolidado!$AC127,Consolidado!$D$5:D127,"*"&amp;AN$3&amp;"*")=1,1,0),0))</f>
        <v>0</v>
      </c>
      <c r="AO127" s="0" t="n">
        <f aca="false">IF(OR(AO$3="",Consolidado!$D127=""),0,IF(ISNUMBER(SEARCH(AO$3,Consolidado!$D127)),IF(COUNTIFS(Consolidado!$AC$5:AC127,Consolidado!$AC127,Consolidado!$D$5:D127,"*"&amp;AO$3&amp;"*")=1,1,0),0))</f>
        <v>0</v>
      </c>
    </row>
    <row r="128" customFormat="false" ht="15" hidden="false" customHeight="false" outlineLevel="0" collapsed="false">
      <c r="B128" s="0" t="n">
        <f aca="false">IF(OR(B$3="",Consolidado!$D128=""),0,IF(ISNUMBER(SEARCH(B$3,Consolidado!$D128)),IF(COUNTIFS(Consolidado!$AC$5:AC128,Consolidado!$AC128,Consolidado!$D$5:D128,"*"&amp;B$3&amp;"*")=1,1,0),0))</f>
        <v>0</v>
      </c>
      <c r="C128" s="0" t="n">
        <f aca="false">IF(OR(C$3="",Consolidado!$D128=""),0,IF(ISNUMBER(SEARCH(C$3,Consolidado!$D128)),IF(COUNTIFS(Consolidado!$AC$5:AC128,Consolidado!$AC128,Consolidado!$D$5:D128,"*"&amp;C$3&amp;"*")=1,1,0),0))</f>
        <v>0</v>
      </c>
      <c r="D128" s="0" t="n">
        <f aca="false">IF(OR(D$3="",Consolidado!$D128=""),0,IF(ISNUMBER(SEARCH(D$3,Consolidado!$D128)),IF(COUNTIFS(Consolidado!$AC$5:AC128,Consolidado!$AC128,Consolidado!$D$5:D128,"*"&amp;D$3&amp;"*")=1,1,0),0))</f>
        <v>0</v>
      </c>
      <c r="E128" s="0" t="n">
        <f aca="false">IF(OR(E$3="",Consolidado!$D128=""),0,IF(ISNUMBER(SEARCH(E$3,Consolidado!$D128)),IF(COUNTIFS(Consolidado!$AC$5:AC128,Consolidado!$AC128,Consolidado!$D$5:D128,"*"&amp;E$3&amp;"*")=1,1,0),0))</f>
        <v>0</v>
      </c>
      <c r="F128" s="0" t="n">
        <f aca="false">IF(OR(F$3="",Consolidado!$D128=""),0,IF(ISNUMBER(SEARCH(F$3,Consolidado!$D128)),IF(COUNTIFS(Consolidado!$AC$5:AC128,Consolidado!$AC128,Consolidado!$D$5:D128,"*"&amp;F$3&amp;"*")=1,1,0),0))</f>
        <v>0</v>
      </c>
      <c r="G128" s="0" t="n">
        <f aca="false">IF(OR(G$3="",Consolidado!$D128=""),0,IF(ISNUMBER(SEARCH(G$3,Consolidado!$D128)),IF(COUNTIFS(Consolidado!$AC$5:AC128,Consolidado!$AC128,Consolidado!$D$5:D128,"*"&amp;G$3&amp;"*")=1,1,0),0))</f>
        <v>0</v>
      </c>
      <c r="H128" s="0" t="n">
        <f aca="false">IF(OR(H$3="",Consolidado!$D128=""),0,IF(ISNUMBER(SEARCH(H$3,Consolidado!$D128)),IF(COUNTIFS(Consolidado!$AC$5:AC128,Consolidado!$AC128,Consolidado!$D$5:D128,"*"&amp;H$3&amp;"*")=1,1,0),0))</f>
        <v>0</v>
      </c>
      <c r="I128" s="0" t="n">
        <f aca="false">IF(OR(I$3="",Consolidado!$D128=""),0,IF(ISNUMBER(SEARCH(I$3,Consolidado!$D128)),IF(COUNTIFS(Consolidado!$AC$5:AC128,Consolidado!$AC128,Consolidado!$D$5:D128,"*"&amp;I$3&amp;"*")=1,1,0),0))</f>
        <v>0</v>
      </c>
      <c r="J128" s="0" t="n">
        <f aca="false">IF(OR(J$3="",Consolidado!$D128=""),0,IF(ISNUMBER(SEARCH(J$3,Consolidado!$D128)),IF(COUNTIFS(Consolidado!$AC$5:AC128,Consolidado!$AC128,Consolidado!$D$5:D128,"*"&amp;J$3&amp;"*")=1,1,0),0))</f>
        <v>0</v>
      </c>
      <c r="K128" s="0" t="n">
        <f aca="false">IF(OR(K$3="",Consolidado!$D128=""),0,IF(ISNUMBER(SEARCH(K$3,Consolidado!$D128)),IF(COUNTIFS(Consolidado!$AC$5:AC128,Consolidado!$AC128,Consolidado!$D$5:D128,"*"&amp;K$3&amp;"*")=1,1,0),0))</f>
        <v>0</v>
      </c>
      <c r="L128" s="0" t="n">
        <f aca="false">IF(OR(L$3="",Consolidado!$D128=""),0,IF(ISNUMBER(SEARCH(L$3,Consolidado!$D128)),IF(COUNTIFS(Consolidado!$AC$5:AC128,Consolidado!$AC128,Consolidado!$D$5:D128,"*"&amp;L$3&amp;"*")=1,1,0),0))</f>
        <v>0</v>
      </c>
      <c r="M128" s="0" t="n">
        <f aca="false">IF(OR(M$3="",Consolidado!$D128=""),0,IF(ISNUMBER(SEARCH(M$3,Consolidado!$D128)),IF(COUNTIFS(Consolidado!$AC$5:AC128,Consolidado!$AC128,Consolidado!$D$5:D128,"*"&amp;M$3&amp;"*")=1,1,0),0))</f>
        <v>0</v>
      </c>
      <c r="N128" s="0" t="n">
        <f aca="false">IF(OR(N$3="",Consolidado!$D128=""),0,IF(ISNUMBER(SEARCH(N$3,Consolidado!$D128)),IF(COUNTIFS(Consolidado!$AC$5:AC128,Consolidado!$AC128,Consolidado!$D$5:D128,"*"&amp;N$3&amp;"*")=1,1,0),0))</f>
        <v>0</v>
      </c>
      <c r="O128" s="0" t="n">
        <f aca="false">IF(OR(O$3="",Consolidado!$D128=""),0,IF(ISNUMBER(SEARCH(O$3,Consolidado!$D128)),IF(COUNTIFS(Consolidado!$AC$5:AC128,Consolidado!$AC128,Consolidado!$D$5:D128,"*"&amp;O$3&amp;"*")=1,1,0),0))</f>
        <v>0</v>
      </c>
      <c r="P128" s="0" t="n">
        <f aca="false">IF(OR(P$3="",Consolidado!$D128=""),0,IF(ISNUMBER(SEARCH(P$3,Consolidado!$D128)),IF(COUNTIFS(Consolidado!$AC$5:AC128,Consolidado!$AC128,Consolidado!$D$5:D128,"*"&amp;P$3&amp;"*")=1,1,0),0))</f>
        <v>0</v>
      </c>
      <c r="Q128" s="0" t="n">
        <f aca="false">IF(OR(Q$3="",Consolidado!$D128=""),0,IF(ISNUMBER(SEARCH(Q$3,Consolidado!$D128)),IF(COUNTIFS(Consolidado!$AC$5:AC128,Consolidado!$AC128,Consolidado!$D$5:D128,"*"&amp;Q$3&amp;"*")=1,1,0),0))</f>
        <v>0</v>
      </c>
      <c r="R128" s="0" t="n">
        <f aca="false">IF(OR(R$3="",Consolidado!$D128=""),0,IF(ISNUMBER(SEARCH(R$3,Consolidado!$D128)),IF(COUNTIFS(Consolidado!$AC$5:AC128,Consolidado!$AC128,Consolidado!$D$5:D128,"*"&amp;R$3&amp;"*")=1,1,0),0))</f>
        <v>0</v>
      </c>
      <c r="S128" s="0" t="n">
        <f aca="false">IF(OR(S$3="",Consolidado!$D128=""),0,IF(ISNUMBER(SEARCH(S$3,Consolidado!$D128)),IF(COUNTIFS(Consolidado!$AC$5:AC128,Consolidado!$AC128,Consolidado!$D$5:D128,"*"&amp;S$3&amp;"*")=1,1,0),0))</f>
        <v>0</v>
      </c>
      <c r="T128" s="0" t="n">
        <f aca="false">IF(OR(T$3="",Consolidado!$D128=""),0,IF(ISNUMBER(SEARCH(T$3,Consolidado!$D128)),IF(COUNTIFS(Consolidado!$AC$5:AC128,Consolidado!$AC128,Consolidado!$D$5:D128,"*"&amp;T$3&amp;"*")=1,1,0),0))</f>
        <v>0</v>
      </c>
      <c r="U128" s="0" t="n">
        <f aca="false">IF(OR(U$3="",Consolidado!$D128=""),0,IF(ISNUMBER(SEARCH(U$3,Consolidado!$D128)),IF(COUNTIFS(Consolidado!$AC$5:AC128,Consolidado!$AC128,Consolidado!$D$5:D128,"*"&amp;U$3&amp;"*")=1,1,0),0))</f>
        <v>0</v>
      </c>
      <c r="V128" s="0" t="n">
        <f aca="false">IF(OR(V$3="",Consolidado!$D128=""),0,IF(ISNUMBER(SEARCH(V$3,Consolidado!$D128)),IF(COUNTIFS(Consolidado!$AC$5:AC128,Consolidado!$AC128,Consolidado!$D$5:D128,"*"&amp;V$3&amp;"*")=1,1,0),0))</f>
        <v>0</v>
      </c>
      <c r="W128" s="0" t="n">
        <f aca="false">IF(OR(W$3="",Consolidado!$D128=""),0,IF(ISNUMBER(SEARCH(W$3,Consolidado!$D128)),IF(COUNTIFS(Consolidado!$AC$5:AC128,Consolidado!$AC128,Consolidado!$D$5:D128,"*"&amp;W$3&amp;"*")=1,1,0),0))</f>
        <v>0</v>
      </c>
      <c r="X128" s="0" t="n">
        <f aca="false">IF(OR(X$3="",Consolidado!$D128=""),0,IF(ISNUMBER(SEARCH(X$3,Consolidado!$D128)),IF(COUNTIFS(Consolidado!$AC$5:AC128,Consolidado!$AC128,Consolidado!$D$5:D128,"*"&amp;X$3&amp;"*")=1,1,0),0))</f>
        <v>0</v>
      </c>
      <c r="Y128" s="0" t="n">
        <f aca="false">IF(OR(Y$3="",Consolidado!$D128=""),0,IF(ISNUMBER(SEARCH(Y$3,Consolidado!$D128)),IF(COUNTIFS(Consolidado!$AC$5:AC128,Consolidado!$AC128,Consolidado!$D$5:D128,"*"&amp;Y$3&amp;"*")=1,1,0),0))</f>
        <v>0</v>
      </c>
      <c r="Z128" s="0" t="n">
        <f aca="false">IF(OR(Z$3="",Consolidado!$D128=""),0,IF(ISNUMBER(SEARCH(Z$3,Consolidado!$D128)),IF(COUNTIFS(Consolidado!$AC$5:AC128,Consolidado!$AC128,Consolidado!$D$5:D128,"*"&amp;Z$3&amp;"*")=1,1,0),0))</f>
        <v>0</v>
      </c>
      <c r="AA128" s="0" t="n">
        <f aca="false">IF(OR(AA$3="",Consolidado!$D128=""),0,IF(ISNUMBER(SEARCH(AA$3,Consolidado!$D128)),IF(COUNTIFS(Consolidado!$AC$5:AC128,Consolidado!$AC128,Consolidado!$D$5:D128,"*"&amp;AA$3&amp;"*")=1,1,0),0))</f>
        <v>0</v>
      </c>
      <c r="AB128" s="0" t="n">
        <f aca="false">IF(OR(AB$3="",Consolidado!$D128=""),0,IF(ISNUMBER(SEARCH(AB$3,Consolidado!$D128)),IF(COUNTIFS(Consolidado!$AC$5:AC128,Consolidado!$AC128,Consolidado!$D$5:D128,"*"&amp;AB$3&amp;"*")=1,1,0),0))</f>
        <v>0</v>
      </c>
      <c r="AC128" s="0" t="n">
        <f aca="false">IF(OR(AC$3="",Consolidado!$D128=""),0,IF(ISNUMBER(SEARCH(AC$3,Consolidado!$D128)),IF(COUNTIFS(Consolidado!$AC$5:AC128,Consolidado!$AC128,Consolidado!$D$5:D128,"*"&amp;AC$3&amp;"*")=1,1,0),0))</f>
        <v>0</v>
      </c>
      <c r="AD128" s="0" t="n">
        <f aca="false">IF(OR(AD$3="",Consolidado!$D128=""),0,IF(ISNUMBER(SEARCH(AD$3,Consolidado!$D128)),IF(COUNTIFS(Consolidado!$AC$5:AC128,Consolidado!$AC128,Consolidado!$D$5:D128,"*"&amp;AD$3&amp;"*")=1,1,0),0))</f>
        <v>0</v>
      </c>
      <c r="AE128" s="0" t="n">
        <f aca="false">IF(OR(AE$3="",Consolidado!$D128=""),0,IF(ISNUMBER(SEARCH(AE$3,Consolidado!$D128)),IF(COUNTIFS(Consolidado!$AC$5:AC128,Consolidado!$AC128,Consolidado!$D$5:D128,"*"&amp;AE$3&amp;"*")=1,1,0),0))</f>
        <v>0</v>
      </c>
      <c r="AF128" s="0" t="n">
        <f aca="false">IF(OR(AF$3="",Consolidado!$D128=""),0,IF(ISNUMBER(SEARCH(AF$3,Consolidado!$D128)),IF(COUNTIFS(Consolidado!$AC$5:AC128,Consolidado!$AC128,Consolidado!$D$5:D128,"*"&amp;AF$3&amp;"*")=1,1,0),0))</f>
        <v>0</v>
      </c>
      <c r="AG128" s="0" t="n">
        <f aca="false">IF(OR(AG$3="",Consolidado!$D128=""),0,IF(ISNUMBER(SEARCH(AG$3,Consolidado!$D128)),IF(COUNTIFS(Consolidado!$AC$5:AC128,Consolidado!$AC128,Consolidado!$D$5:D128,"*"&amp;AG$3&amp;"*")=1,1,0),0))</f>
        <v>0</v>
      </c>
      <c r="AH128" s="0" t="n">
        <f aca="false">IF(OR(AH$3="",Consolidado!$D128=""),0,IF(ISNUMBER(SEARCH(AH$3,Consolidado!$D128)),IF(COUNTIFS(Consolidado!$AC$5:AC128,Consolidado!$AC128,Consolidado!$D$5:D128,"*"&amp;AH$3&amp;"*")=1,1,0),0))</f>
        <v>0</v>
      </c>
      <c r="AI128" s="0" t="n">
        <f aca="false">IF(OR(AI$3="",Consolidado!$D128=""),0,IF(ISNUMBER(SEARCH(AI$3,Consolidado!$D128)),IF(COUNTIFS(Consolidado!$AC$5:AC128,Consolidado!$AC128,Consolidado!$D$5:D128,"*"&amp;AI$3&amp;"*")=1,1,0),0))</f>
        <v>0</v>
      </c>
      <c r="AJ128" s="0" t="n">
        <f aca="false">IF(OR(AJ$3="",Consolidado!$D128=""),0,IF(ISNUMBER(SEARCH(AJ$3,Consolidado!$D128)),IF(COUNTIFS(Consolidado!$AC$5:AC128,Consolidado!$AC128,Consolidado!$D$5:D128,"*"&amp;AJ$3&amp;"*")=1,1,0),0))</f>
        <v>0</v>
      </c>
      <c r="AK128" s="0" t="n">
        <f aca="false">IF(OR(AK$3="",Consolidado!$D128=""),0,IF(ISNUMBER(SEARCH(AK$3,Consolidado!$D128)),IF(COUNTIFS(Consolidado!$AC$5:AC128,Consolidado!$AC128,Consolidado!$D$5:D128,"*"&amp;AK$3&amp;"*")=1,1,0),0))</f>
        <v>0</v>
      </c>
      <c r="AL128" s="0" t="n">
        <f aca="false">IF(OR(AL$3="",Consolidado!$D128=""),0,IF(ISNUMBER(SEARCH(AL$3,Consolidado!$D128)),IF(COUNTIFS(Consolidado!$AC$5:AC128,Consolidado!$AC128,Consolidado!$D$5:D128,"*"&amp;AL$3&amp;"*")=1,1,0),0))</f>
        <v>0</v>
      </c>
      <c r="AM128" s="0" t="n">
        <f aca="false">IF(OR(AM$3="",Consolidado!$D128=""),0,IF(ISNUMBER(SEARCH(AM$3,Consolidado!$D128)),IF(COUNTIFS(Consolidado!$AC$5:AC128,Consolidado!$AC128,Consolidado!$D$5:D128,"*"&amp;AM$3&amp;"*")=1,1,0),0))</f>
        <v>0</v>
      </c>
      <c r="AN128" s="0" t="n">
        <f aca="false">IF(OR(AN$3="",Consolidado!$D128=""),0,IF(ISNUMBER(SEARCH(AN$3,Consolidado!$D128)),IF(COUNTIFS(Consolidado!$AC$5:AC128,Consolidado!$AC128,Consolidado!$D$5:D128,"*"&amp;AN$3&amp;"*")=1,1,0),0))</f>
        <v>0</v>
      </c>
      <c r="AO128" s="0" t="n">
        <f aca="false">IF(OR(AO$3="",Consolidado!$D128=""),0,IF(ISNUMBER(SEARCH(AO$3,Consolidado!$D128)),IF(COUNTIFS(Consolidado!$AC$5:AC128,Consolidado!$AC128,Consolidado!$D$5:D128,"*"&amp;AO$3&amp;"*")=1,1,0),0))</f>
        <v>0</v>
      </c>
    </row>
    <row r="129" customFormat="false" ht="15" hidden="false" customHeight="false" outlineLevel="0" collapsed="false">
      <c r="B129" s="0" t="n">
        <f aca="false">IF(OR(B$3="",Consolidado!$D129=""),0,IF(ISNUMBER(SEARCH(B$3,Consolidado!$D129)),IF(COUNTIFS(Consolidado!$AC$5:AC129,Consolidado!$AC129,Consolidado!$D$5:D129,"*"&amp;B$3&amp;"*")=1,1,0),0))</f>
        <v>0</v>
      </c>
      <c r="C129" s="0" t="n">
        <f aca="false">IF(OR(C$3="",Consolidado!$D129=""),0,IF(ISNUMBER(SEARCH(C$3,Consolidado!$D129)),IF(COUNTIFS(Consolidado!$AC$5:AC129,Consolidado!$AC129,Consolidado!$D$5:D129,"*"&amp;C$3&amp;"*")=1,1,0),0))</f>
        <v>0</v>
      </c>
      <c r="D129" s="0" t="n">
        <f aca="false">IF(OR(D$3="",Consolidado!$D129=""),0,IF(ISNUMBER(SEARCH(D$3,Consolidado!$D129)),IF(COUNTIFS(Consolidado!$AC$5:AC129,Consolidado!$AC129,Consolidado!$D$5:D129,"*"&amp;D$3&amp;"*")=1,1,0),0))</f>
        <v>0</v>
      </c>
      <c r="E129" s="0" t="n">
        <f aca="false">IF(OR(E$3="",Consolidado!$D129=""),0,IF(ISNUMBER(SEARCH(E$3,Consolidado!$D129)),IF(COUNTIFS(Consolidado!$AC$5:AC129,Consolidado!$AC129,Consolidado!$D$5:D129,"*"&amp;E$3&amp;"*")=1,1,0),0))</f>
        <v>0</v>
      </c>
      <c r="F129" s="0" t="n">
        <f aca="false">IF(OR(F$3="",Consolidado!$D129=""),0,IF(ISNUMBER(SEARCH(F$3,Consolidado!$D129)),IF(COUNTIFS(Consolidado!$AC$5:AC129,Consolidado!$AC129,Consolidado!$D$5:D129,"*"&amp;F$3&amp;"*")=1,1,0),0))</f>
        <v>0</v>
      </c>
      <c r="G129" s="0" t="n">
        <f aca="false">IF(OR(G$3="",Consolidado!$D129=""),0,IF(ISNUMBER(SEARCH(G$3,Consolidado!$D129)),IF(COUNTIFS(Consolidado!$AC$5:AC129,Consolidado!$AC129,Consolidado!$D$5:D129,"*"&amp;G$3&amp;"*")=1,1,0),0))</f>
        <v>0</v>
      </c>
      <c r="H129" s="0" t="n">
        <f aca="false">IF(OR(H$3="",Consolidado!$D129=""),0,IF(ISNUMBER(SEARCH(H$3,Consolidado!$D129)),IF(COUNTIFS(Consolidado!$AC$5:AC129,Consolidado!$AC129,Consolidado!$D$5:D129,"*"&amp;H$3&amp;"*")=1,1,0),0))</f>
        <v>0</v>
      </c>
      <c r="I129" s="0" t="n">
        <f aca="false">IF(OR(I$3="",Consolidado!$D129=""),0,IF(ISNUMBER(SEARCH(I$3,Consolidado!$D129)),IF(COUNTIFS(Consolidado!$AC$5:AC129,Consolidado!$AC129,Consolidado!$D$5:D129,"*"&amp;I$3&amp;"*")=1,1,0),0))</f>
        <v>0</v>
      </c>
      <c r="J129" s="0" t="n">
        <f aca="false">IF(OR(J$3="",Consolidado!$D129=""),0,IF(ISNUMBER(SEARCH(J$3,Consolidado!$D129)),IF(COUNTIFS(Consolidado!$AC$5:AC129,Consolidado!$AC129,Consolidado!$D$5:D129,"*"&amp;J$3&amp;"*")=1,1,0),0))</f>
        <v>0</v>
      </c>
      <c r="K129" s="0" t="n">
        <f aca="false">IF(OR(K$3="",Consolidado!$D129=""),0,IF(ISNUMBER(SEARCH(K$3,Consolidado!$D129)),IF(COUNTIFS(Consolidado!$AC$5:AC129,Consolidado!$AC129,Consolidado!$D$5:D129,"*"&amp;K$3&amp;"*")=1,1,0),0))</f>
        <v>0</v>
      </c>
      <c r="L129" s="0" t="n">
        <f aca="false">IF(OR(L$3="",Consolidado!$D129=""),0,IF(ISNUMBER(SEARCH(L$3,Consolidado!$D129)),IF(COUNTIFS(Consolidado!$AC$5:AC129,Consolidado!$AC129,Consolidado!$D$5:D129,"*"&amp;L$3&amp;"*")=1,1,0),0))</f>
        <v>0</v>
      </c>
      <c r="M129" s="0" t="n">
        <f aca="false">IF(OR(M$3="",Consolidado!$D129=""),0,IF(ISNUMBER(SEARCH(M$3,Consolidado!$D129)),IF(COUNTIFS(Consolidado!$AC$5:AC129,Consolidado!$AC129,Consolidado!$D$5:D129,"*"&amp;M$3&amp;"*")=1,1,0),0))</f>
        <v>0</v>
      </c>
      <c r="N129" s="0" t="n">
        <f aca="false">IF(OR(N$3="",Consolidado!$D129=""),0,IF(ISNUMBER(SEARCH(N$3,Consolidado!$D129)),IF(COUNTIFS(Consolidado!$AC$5:AC129,Consolidado!$AC129,Consolidado!$D$5:D129,"*"&amp;N$3&amp;"*")=1,1,0),0))</f>
        <v>0</v>
      </c>
      <c r="O129" s="0" t="n">
        <f aca="false">IF(OR(O$3="",Consolidado!$D129=""),0,IF(ISNUMBER(SEARCH(O$3,Consolidado!$D129)),IF(COUNTIFS(Consolidado!$AC$5:AC129,Consolidado!$AC129,Consolidado!$D$5:D129,"*"&amp;O$3&amp;"*")=1,1,0),0))</f>
        <v>0</v>
      </c>
      <c r="P129" s="0" t="n">
        <f aca="false">IF(OR(P$3="",Consolidado!$D129=""),0,IF(ISNUMBER(SEARCH(P$3,Consolidado!$D129)),IF(COUNTIFS(Consolidado!$AC$5:AC129,Consolidado!$AC129,Consolidado!$D$5:D129,"*"&amp;P$3&amp;"*")=1,1,0),0))</f>
        <v>0</v>
      </c>
      <c r="Q129" s="0" t="n">
        <f aca="false">IF(OR(Q$3="",Consolidado!$D129=""),0,IF(ISNUMBER(SEARCH(Q$3,Consolidado!$D129)),IF(COUNTIFS(Consolidado!$AC$5:AC129,Consolidado!$AC129,Consolidado!$D$5:D129,"*"&amp;Q$3&amp;"*")=1,1,0),0))</f>
        <v>0</v>
      </c>
      <c r="R129" s="0" t="n">
        <f aca="false">IF(OR(R$3="",Consolidado!$D129=""),0,IF(ISNUMBER(SEARCH(R$3,Consolidado!$D129)),IF(COUNTIFS(Consolidado!$AC$5:AC129,Consolidado!$AC129,Consolidado!$D$5:D129,"*"&amp;R$3&amp;"*")=1,1,0),0))</f>
        <v>0</v>
      </c>
      <c r="S129" s="0" t="n">
        <f aca="false">IF(OR(S$3="",Consolidado!$D129=""),0,IF(ISNUMBER(SEARCH(S$3,Consolidado!$D129)),IF(COUNTIFS(Consolidado!$AC$5:AC129,Consolidado!$AC129,Consolidado!$D$5:D129,"*"&amp;S$3&amp;"*")=1,1,0),0))</f>
        <v>0</v>
      </c>
      <c r="T129" s="0" t="n">
        <f aca="false">IF(OR(T$3="",Consolidado!$D129=""),0,IF(ISNUMBER(SEARCH(T$3,Consolidado!$D129)),IF(COUNTIFS(Consolidado!$AC$5:AC129,Consolidado!$AC129,Consolidado!$D$5:D129,"*"&amp;T$3&amp;"*")=1,1,0),0))</f>
        <v>0</v>
      </c>
      <c r="U129" s="0" t="n">
        <f aca="false">IF(OR(U$3="",Consolidado!$D129=""),0,IF(ISNUMBER(SEARCH(U$3,Consolidado!$D129)),IF(COUNTIFS(Consolidado!$AC$5:AC129,Consolidado!$AC129,Consolidado!$D$5:D129,"*"&amp;U$3&amp;"*")=1,1,0),0))</f>
        <v>0</v>
      </c>
      <c r="V129" s="0" t="n">
        <f aca="false">IF(OR(V$3="",Consolidado!$D129=""),0,IF(ISNUMBER(SEARCH(V$3,Consolidado!$D129)),IF(COUNTIFS(Consolidado!$AC$5:AC129,Consolidado!$AC129,Consolidado!$D$5:D129,"*"&amp;V$3&amp;"*")=1,1,0),0))</f>
        <v>0</v>
      </c>
      <c r="W129" s="0" t="n">
        <f aca="false">IF(OR(W$3="",Consolidado!$D129=""),0,IF(ISNUMBER(SEARCH(W$3,Consolidado!$D129)),IF(COUNTIFS(Consolidado!$AC$5:AC129,Consolidado!$AC129,Consolidado!$D$5:D129,"*"&amp;W$3&amp;"*")=1,1,0),0))</f>
        <v>0</v>
      </c>
      <c r="X129" s="0" t="n">
        <f aca="false">IF(OR(X$3="",Consolidado!$D129=""),0,IF(ISNUMBER(SEARCH(X$3,Consolidado!$D129)),IF(COUNTIFS(Consolidado!$AC$5:AC129,Consolidado!$AC129,Consolidado!$D$5:D129,"*"&amp;X$3&amp;"*")=1,1,0),0))</f>
        <v>0</v>
      </c>
      <c r="Y129" s="0" t="n">
        <f aca="false">IF(OR(Y$3="",Consolidado!$D129=""),0,IF(ISNUMBER(SEARCH(Y$3,Consolidado!$D129)),IF(COUNTIFS(Consolidado!$AC$5:AC129,Consolidado!$AC129,Consolidado!$D$5:D129,"*"&amp;Y$3&amp;"*")=1,1,0),0))</f>
        <v>0</v>
      </c>
      <c r="Z129" s="0" t="n">
        <f aca="false">IF(OR(Z$3="",Consolidado!$D129=""),0,IF(ISNUMBER(SEARCH(Z$3,Consolidado!$D129)),IF(COUNTIFS(Consolidado!$AC$5:AC129,Consolidado!$AC129,Consolidado!$D$5:D129,"*"&amp;Z$3&amp;"*")=1,1,0),0))</f>
        <v>0</v>
      </c>
      <c r="AA129" s="0" t="n">
        <f aca="false">IF(OR(AA$3="",Consolidado!$D129=""),0,IF(ISNUMBER(SEARCH(AA$3,Consolidado!$D129)),IF(COUNTIFS(Consolidado!$AC$5:AC129,Consolidado!$AC129,Consolidado!$D$5:D129,"*"&amp;AA$3&amp;"*")=1,1,0),0))</f>
        <v>0</v>
      </c>
      <c r="AB129" s="0" t="n">
        <f aca="false">IF(OR(AB$3="",Consolidado!$D129=""),0,IF(ISNUMBER(SEARCH(AB$3,Consolidado!$D129)),IF(COUNTIFS(Consolidado!$AC$5:AC129,Consolidado!$AC129,Consolidado!$D$5:D129,"*"&amp;AB$3&amp;"*")=1,1,0),0))</f>
        <v>0</v>
      </c>
      <c r="AC129" s="0" t="n">
        <f aca="false">IF(OR(AC$3="",Consolidado!$D129=""),0,IF(ISNUMBER(SEARCH(AC$3,Consolidado!$D129)),IF(COUNTIFS(Consolidado!$AC$5:AC129,Consolidado!$AC129,Consolidado!$D$5:D129,"*"&amp;AC$3&amp;"*")=1,1,0),0))</f>
        <v>0</v>
      </c>
      <c r="AD129" s="0" t="n">
        <f aca="false">IF(OR(AD$3="",Consolidado!$D129=""),0,IF(ISNUMBER(SEARCH(AD$3,Consolidado!$D129)),IF(COUNTIFS(Consolidado!$AC$5:AC129,Consolidado!$AC129,Consolidado!$D$5:D129,"*"&amp;AD$3&amp;"*")=1,1,0),0))</f>
        <v>0</v>
      </c>
      <c r="AE129" s="0" t="n">
        <f aca="false">IF(OR(AE$3="",Consolidado!$D129=""),0,IF(ISNUMBER(SEARCH(AE$3,Consolidado!$D129)),IF(COUNTIFS(Consolidado!$AC$5:AC129,Consolidado!$AC129,Consolidado!$D$5:D129,"*"&amp;AE$3&amp;"*")=1,1,0),0))</f>
        <v>0</v>
      </c>
      <c r="AF129" s="0" t="n">
        <f aca="false">IF(OR(AF$3="",Consolidado!$D129=""),0,IF(ISNUMBER(SEARCH(AF$3,Consolidado!$D129)),IF(COUNTIFS(Consolidado!$AC$5:AC129,Consolidado!$AC129,Consolidado!$D$5:D129,"*"&amp;AF$3&amp;"*")=1,1,0),0))</f>
        <v>0</v>
      </c>
      <c r="AG129" s="0" t="n">
        <f aca="false">IF(OR(AG$3="",Consolidado!$D129=""),0,IF(ISNUMBER(SEARCH(AG$3,Consolidado!$D129)),IF(COUNTIFS(Consolidado!$AC$5:AC129,Consolidado!$AC129,Consolidado!$D$5:D129,"*"&amp;AG$3&amp;"*")=1,1,0),0))</f>
        <v>0</v>
      </c>
      <c r="AH129" s="0" t="n">
        <f aca="false">IF(OR(AH$3="",Consolidado!$D129=""),0,IF(ISNUMBER(SEARCH(AH$3,Consolidado!$D129)),IF(COUNTIFS(Consolidado!$AC$5:AC129,Consolidado!$AC129,Consolidado!$D$5:D129,"*"&amp;AH$3&amp;"*")=1,1,0),0))</f>
        <v>0</v>
      </c>
      <c r="AI129" s="0" t="n">
        <f aca="false">IF(OR(AI$3="",Consolidado!$D129=""),0,IF(ISNUMBER(SEARCH(AI$3,Consolidado!$D129)),IF(COUNTIFS(Consolidado!$AC$5:AC129,Consolidado!$AC129,Consolidado!$D$5:D129,"*"&amp;AI$3&amp;"*")=1,1,0),0))</f>
        <v>0</v>
      </c>
      <c r="AJ129" s="0" t="n">
        <f aca="false">IF(OR(AJ$3="",Consolidado!$D129=""),0,IF(ISNUMBER(SEARCH(AJ$3,Consolidado!$D129)),IF(COUNTIFS(Consolidado!$AC$5:AC129,Consolidado!$AC129,Consolidado!$D$5:D129,"*"&amp;AJ$3&amp;"*")=1,1,0),0))</f>
        <v>0</v>
      </c>
      <c r="AK129" s="0" t="n">
        <f aca="false">IF(OR(AK$3="",Consolidado!$D129=""),0,IF(ISNUMBER(SEARCH(AK$3,Consolidado!$D129)),IF(COUNTIFS(Consolidado!$AC$5:AC129,Consolidado!$AC129,Consolidado!$D$5:D129,"*"&amp;AK$3&amp;"*")=1,1,0),0))</f>
        <v>0</v>
      </c>
      <c r="AL129" s="0" t="n">
        <f aca="false">IF(OR(AL$3="",Consolidado!$D129=""),0,IF(ISNUMBER(SEARCH(AL$3,Consolidado!$D129)),IF(COUNTIFS(Consolidado!$AC$5:AC129,Consolidado!$AC129,Consolidado!$D$5:D129,"*"&amp;AL$3&amp;"*")=1,1,0),0))</f>
        <v>0</v>
      </c>
      <c r="AM129" s="0" t="n">
        <f aca="false">IF(OR(AM$3="",Consolidado!$D129=""),0,IF(ISNUMBER(SEARCH(AM$3,Consolidado!$D129)),IF(COUNTIFS(Consolidado!$AC$5:AC129,Consolidado!$AC129,Consolidado!$D$5:D129,"*"&amp;AM$3&amp;"*")=1,1,0),0))</f>
        <v>0</v>
      </c>
      <c r="AN129" s="0" t="n">
        <f aca="false">IF(OR(AN$3="",Consolidado!$D129=""),0,IF(ISNUMBER(SEARCH(AN$3,Consolidado!$D129)),IF(COUNTIFS(Consolidado!$AC$5:AC129,Consolidado!$AC129,Consolidado!$D$5:D129,"*"&amp;AN$3&amp;"*")=1,1,0),0))</f>
        <v>0</v>
      </c>
      <c r="AO129" s="0" t="n">
        <f aca="false">IF(OR(AO$3="",Consolidado!$D129=""),0,IF(ISNUMBER(SEARCH(AO$3,Consolidado!$D129)),IF(COUNTIFS(Consolidado!$AC$5:AC129,Consolidado!$AC129,Consolidado!$D$5:D129,"*"&amp;AO$3&amp;"*")=1,1,0),0))</f>
        <v>0</v>
      </c>
    </row>
    <row r="130" customFormat="false" ht="15" hidden="false" customHeight="false" outlineLevel="0" collapsed="false">
      <c r="B130" s="0" t="n">
        <f aca="false">IF(OR(B$3="",Consolidado!$D130=""),0,IF(ISNUMBER(SEARCH(B$3,Consolidado!$D130)),IF(COUNTIFS(Consolidado!$AC$5:AC130,Consolidado!$AC130,Consolidado!$D$5:D130,"*"&amp;B$3&amp;"*")=1,1,0),0))</f>
        <v>0</v>
      </c>
      <c r="C130" s="0" t="n">
        <f aca="false">IF(OR(C$3="",Consolidado!$D130=""),0,IF(ISNUMBER(SEARCH(C$3,Consolidado!$D130)),IF(COUNTIFS(Consolidado!$AC$5:AC130,Consolidado!$AC130,Consolidado!$D$5:D130,"*"&amp;C$3&amp;"*")=1,1,0),0))</f>
        <v>0</v>
      </c>
      <c r="D130" s="0" t="n">
        <f aca="false">IF(OR(D$3="",Consolidado!$D130=""),0,IF(ISNUMBER(SEARCH(D$3,Consolidado!$D130)),IF(COUNTIFS(Consolidado!$AC$5:AC130,Consolidado!$AC130,Consolidado!$D$5:D130,"*"&amp;D$3&amp;"*")=1,1,0),0))</f>
        <v>0</v>
      </c>
      <c r="E130" s="0" t="n">
        <f aca="false">IF(OR(E$3="",Consolidado!$D130=""),0,IF(ISNUMBER(SEARCH(E$3,Consolidado!$D130)),IF(COUNTIFS(Consolidado!$AC$5:AC130,Consolidado!$AC130,Consolidado!$D$5:D130,"*"&amp;E$3&amp;"*")=1,1,0),0))</f>
        <v>0</v>
      </c>
      <c r="F130" s="0" t="n">
        <f aca="false">IF(OR(F$3="",Consolidado!$D130=""),0,IF(ISNUMBER(SEARCH(F$3,Consolidado!$D130)),IF(COUNTIFS(Consolidado!$AC$5:AC130,Consolidado!$AC130,Consolidado!$D$5:D130,"*"&amp;F$3&amp;"*")=1,1,0),0))</f>
        <v>0</v>
      </c>
      <c r="G130" s="0" t="n">
        <f aca="false">IF(OR(G$3="",Consolidado!$D130=""),0,IF(ISNUMBER(SEARCH(G$3,Consolidado!$D130)),IF(COUNTIFS(Consolidado!$AC$5:AC130,Consolidado!$AC130,Consolidado!$D$5:D130,"*"&amp;G$3&amp;"*")=1,1,0),0))</f>
        <v>0</v>
      </c>
      <c r="H130" s="0" t="n">
        <f aca="false">IF(OR(H$3="",Consolidado!$D130=""),0,IF(ISNUMBER(SEARCH(H$3,Consolidado!$D130)),IF(COUNTIFS(Consolidado!$AC$5:AC130,Consolidado!$AC130,Consolidado!$D$5:D130,"*"&amp;H$3&amp;"*")=1,1,0),0))</f>
        <v>0</v>
      </c>
      <c r="I130" s="0" t="n">
        <f aca="false">IF(OR(I$3="",Consolidado!$D130=""),0,IF(ISNUMBER(SEARCH(I$3,Consolidado!$D130)),IF(COUNTIFS(Consolidado!$AC$5:AC130,Consolidado!$AC130,Consolidado!$D$5:D130,"*"&amp;I$3&amp;"*")=1,1,0),0))</f>
        <v>0</v>
      </c>
      <c r="J130" s="0" t="n">
        <f aca="false">IF(OR(J$3="",Consolidado!$D130=""),0,IF(ISNUMBER(SEARCH(J$3,Consolidado!$D130)),IF(COUNTIFS(Consolidado!$AC$5:AC130,Consolidado!$AC130,Consolidado!$D$5:D130,"*"&amp;J$3&amp;"*")=1,1,0),0))</f>
        <v>0</v>
      </c>
      <c r="K130" s="0" t="n">
        <f aca="false">IF(OR(K$3="",Consolidado!$D130=""),0,IF(ISNUMBER(SEARCH(K$3,Consolidado!$D130)),IF(COUNTIFS(Consolidado!$AC$5:AC130,Consolidado!$AC130,Consolidado!$D$5:D130,"*"&amp;K$3&amp;"*")=1,1,0),0))</f>
        <v>0</v>
      </c>
      <c r="L130" s="0" t="n">
        <f aca="false">IF(OR(L$3="",Consolidado!$D130=""),0,IF(ISNUMBER(SEARCH(L$3,Consolidado!$D130)),IF(COUNTIFS(Consolidado!$AC$5:AC130,Consolidado!$AC130,Consolidado!$D$5:D130,"*"&amp;L$3&amp;"*")=1,1,0),0))</f>
        <v>0</v>
      </c>
      <c r="M130" s="0" t="n">
        <f aca="false">IF(OR(M$3="",Consolidado!$D130=""),0,IF(ISNUMBER(SEARCH(M$3,Consolidado!$D130)),IF(COUNTIFS(Consolidado!$AC$5:AC130,Consolidado!$AC130,Consolidado!$D$5:D130,"*"&amp;M$3&amp;"*")=1,1,0),0))</f>
        <v>0</v>
      </c>
      <c r="N130" s="0" t="n">
        <f aca="false">IF(OR(N$3="",Consolidado!$D130=""),0,IF(ISNUMBER(SEARCH(N$3,Consolidado!$D130)),IF(COUNTIFS(Consolidado!$AC$5:AC130,Consolidado!$AC130,Consolidado!$D$5:D130,"*"&amp;N$3&amp;"*")=1,1,0),0))</f>
        <v>0</v>
      </c>
      <c r="O130" s="0" t="n">
        <f aca="false">IF(OR(O$3="",Consolidado!$D130=""),0,IF(ISNUMBER(SEARCH(O$3,Consolidado!$D130)),IF(COUNTIFS(Consolidado!$AC$5:AC130,Consolidado!$AC130,Consolidado!$D$5:D130,"*"&amp;O$3&amp;"*")=1,1,0),0))</f>
        <v>0</v>
      </c>
      <c r="P130" s="0" t="n">
        <f aca="false">IF(OR(P$3="",Consolidado!$D130=""),0,IF(ISNUMBER(SEARCH(P$3,Consolidado!$D130)),IF(COUNTIFS(Consolidado!$AC$5:AC130,Consolidado!$AC130,Consolidado!$D$5:D130,"*"&amp;P$3&amp;"*")=1,1,0),0))</f>
        <v>0</v>
      </c>
      <c r="Q130" s="0" t="n">
        <f aca="false">IF(OR(Q$3="",Consolidado!$D130=""),0,IF(ISNUMBER(SEARCH(Q$3,Consolidado!$D130)),IF(COUNTIFS(Consolidado!$AC$5:AC130,Consolidado!$AC130,Consolidado!$D$5:D130,"*"&amp;Q$3&amp;"*")=1,1,0),0))</f>
        <v>0</v>
      </c>
      <c r="R130" s="0" t="n">
        <f aca="false">IF(OR(R$3="",Consolidado!$D130=""),0,IF(ISNUMBER(SEARCH(R$3,Consolidado!$D130)),IF(COUNTIFS(Consolidado!$AC$5:AC130,Consolidado!$AC130,Consolidado!$D$5:D130,"*"&amp;R$3&amp;"*")=1,1,0),0))</f>
        <v>0</v>
      </c>
      <c r="S130" s="0" t="n">
        <f aca="false">IF(OR(S$3="",Consolidado!$D130=""),0,IF(ISNUMBER(SEARCH(S$3,Consolidado!$D130)),IF(COUNTIFS(Consolidado!$AC$5:AC130,Consolidado!$AC130,Consolidado!$D$5:D130,"*"&amp;S$3&amp;"*")=1,1,0),0))</f>
        <v>0</v>
      </c>
      <c r="T130" s="0" t="n">
        <f aca="false">IF(OR(T$3="",Consolidado!$D130=""),0,IF(ISNUMBER(SEARCH(T$3,Consolidado!$D130)),IF(COUNTIFS(Consolidado!$AC$5:AC130,Consolidado!$AC130,Consolidado!$D$5:D130,"*"&amp;T$3&amp;"*")=1,1,0),0))</f>
        <v>0</v>
      </c>
      <c r="U130" s="0" t="n">
        <f aca="false">IF(OR(U$3="",Consolidado!$D130=""),0,IF(ISNUMBER(SEARCH(U$3,Consolidado!$D130)),IF(COUNTIFS(Consolidado!$AC$5:AC130,Consolidado!$AC130,Consolidado!$D$5:D130,"*"&amp;U$3&amp;"*")=1,1,0),0))</f>
        <v>0</v>
      </c>
      <c r="V130" s="0" t="n">
        <f aca="false">IF(OR(V$3="",Consolidado!$D130=""),0,IF(ISNUMBER(SEARCH(V$3,Consolidado!$D130)),IF(COUNTIFS(Consolidado!$AC$5:AC130,Consolidado!$AC130,Consolidado!$D$5:D130,"*"&amp;V$3&amp;"*")=1,1,0),0))</f>
        <v>0</v>
      </c>
      <c r="W130" s="0" t="n">
        <f aca="false">IF(OR(W$3="",Consolidado!$D130=""),0,IF(ISNUMBER(SEARCH(W$3,Consolidado!$D130)),IF(COUNTIFS(Consolidado!$AC$5:AC130,Consolidado!$AC130,Consolidado!$D$5:D130,"*"&amp;W$3&amp;"*")=1,1,0),0))</f>
        <v>0</v>
      </c>
      <c r="X130" s="0" t="n">
        <f aca="false">IF(OR(X$3="",Consolidado!$D130=""),0,IF(ISNUMBER(SEARCH(X$3,Consolidado!$D130)),IF(COUNTIFS(Consolidado!$AC$5:AC130,Consolidado!$AC130,Consolidado!$D$5:D130,"*"&amp;X$3&amp;"*")=1,1,0),0))</f>
        <v>0</v>
      </c>
      <c r="Y130" s="0" t="n">
        <f aca="false">IF(OR(Y$3="",Consolidado!$D130=""),0,IF(ISNUMBER(SEARCH(Y$3,Consolidado!$D130)),IF(COUNTIFS(Consolidado!$AC$5:AC130,Consolidado!$AC130,Consolidado!$D$5:D130,"*"&amp;Y$3&amp;"*")=1,1,0),0))</f>
        <v>0</v>
      </c>
      <c r="Z130" s="0" t="n">
        <f aca="false">IF(OR(Z$3="",Consolidado!$D130=""),0,IF(ISNUMBER(SEARCH(Z$3,Consolidado!$D130)),IF(COUNTIFS(Consolidado!$AC$5:AC130,Consolidado!$AC130,Consolidado!$D$5:D130,"*"&amp;Z$3&amp;"*")=1,1,0),0))</f>
        <v>0</v>
      </c>
      <c r="AA130" s="0" t="n">
        <f aca="false">IF(OR(AA$3="",Consolidado!$D130=""),0,IF(ISNUMBER(SEARCH(AA$3,Consolidado!$D130)),IF(COUNTIFS(Consolidado!$AC$5:AC130,Consolidado!$AC130,Consolidado!$D$5:D130,"*"&amp;AA$3&amp;"*")=1,1,0),0))</f>
        <v>0</v>
      </c>
      <c r="AB130" s="0" t="n">
        <f aca="false">IF(OR(AB$3="",Consolidado!$D130=""),0,IF(ISNUMBER(SEARCH(AB$3,Consolidado!$D130)),IF(COUNTIFS(Consolidado!$AC$5:AC130,Consolidado!$AC130,Consolidado!$D$5:D130,"*"&amp;AB$3&amp;"*")=1,1,0),0))</f>
        <v>0</v>
      </c>
      <c r="AC130" s="0" t="n">
        <f aca="false">IF(OR(AC$3="",Consolidado!$D130=""),0,IF(ISNUMBER(SEARCH(AC$3,Consolidado!$D130)),IF(COUNTIFS(Consolidado!$AC$5:AC130,Consolidado!$AC130,Consolidado!$D$5:D130,"*"&amp;AC$3&amp;"*")=1,1,0),0))</f>
        <v>0</v>
      </c>
      <c r="AD130" s="0" t="n">
        <f aca="false">IF(OR(AD$3="",Consolidado!$D130=""),0,IF(ISNUMBER(SEARCH(AD$3,Consolidado!$D130)),IF(COUNTIFS(Consolidado!$AC$5:AC130,Consolidado!$AC130,Consolidado!$D$5:D130,"*"&amp;AD$3&amp;"*")=1,1,0),0))</f>
        <v>0</v>
      </c>
      <c r="AE130" s="0" t="n">
        <f aca="false">IF(OR(AE$3="",Consolidado!$D130=""),0,IF(ISNUMBER(SEARCH(AE$3,Consolidado!$D130)),IF(COUNTIFS(Consolidado!$AC$5:AC130,Consolidado!$AC130,Consolidado!$D$5:D130,"*"&amp;AE$3&amp;"*")=1,1,0),0))</f>
        <v>0</v>
      </c>
      <c r="AF130" s="0" t="n">
        <f aca="false">IF(OR(AF$3="",Consolidado!$D130=""),0,IF(ISNUMBER(SEARCH(AF$3,Consolidado!$D130)),IF(COUNTIFS(Consolidado!$AC$5:AC130,Consolidado!$AC130,Consolidado!$D$5:D130,"*"&amp;AF$3&amp;"*")=1,1,0),0))</f>
        <v>0</v>
      </c>
      <c r="AG130" s="0" t="n">
        <f aca="false">IF(OR(AG$3="",Consolidado!$D130=""),0,IF(ISNUMBER(SEARCH(AG$3,Consolidado!$D130)),IF(COUNTIFS(Consolidado!$AC$5:AC130,Consolidado!$AC130,Consolidado!$D$5:D130,"*"&amp;AG$3&amp;"*")=1,1,0),0))</f>
        <v>0</v>
      </c>
      <c r="AH130" s="0" t="n">
        <f aca="false">IF(OR(AH$3="",Consolidado!$D130=""),0,IF(ISNUMBER(SEARCH(AH$3,Consolidado!$D130)),IF(COUNTIFS(Consolidado!$AC$5:AC130,Consolidado!$AC130,Consolidado!$D$5:D130,"*"&amp;AH$3&amp;"*")=1,1,0),0))</f>
        <v>0</v>
      </c>
      <c r="AI130" s="0" t="n">
        <f aca="false">IF(OR(AI$3="",Consolidado!$D130=""),0,IF(ISNUMBER(SEARCH(AI$3,Consolidado!$D130)),IF(COUNTIFS(Consolidado!$AC$5:AC130,Consolidado!$AC130,Consolidado!$D$5:D130,"*"&amp;AI$3&amp;"*")=1,1,0),0))</f>
        <v>0</v>
      </c>
      <c r="AJ130" s="0" t="n">
        <f aca="false">IF(OR(AJ$3="",Consolidado!$D130=""),0,IF(ISNUMBER(SEARCH(AJ$3,Consolidado!$D130)),IF(COUNTIFS(Consolidado!$AC$5:AC130,Consolidado!$AC130,Consolidado!$D$5:D130,"*"&amp;AJ$3&amp;"*")=1,1,0),0))</f>
        <v>0</v>
      </c>
      <c r="AK130" s="0" t="n">
        <f aca="false">IF(OR(AK$3="",Consolidado!$D130=""),0,IF(ISNUMBER(SEARCH(AK$3,Consolidado!$D130)),IF(COUNTIFS(Consolidado!$AC$5:AC130,Consolidado!$AC130,Consolidado!$D$5:D130,"*"&amp;AK$3&amp;"*")=1,1,0),0))</f>
        <v>0</v>
      </c>
      <c r="AL130" s="0" t="n">
        <f aca="false">IF(OR(AL$3="",Consolidado!$D130=""),0,IF(ISNUMBER(SEARCH(AL$3,Consolidado!$D130)),IF(COUNTIFS(Consolidado!$AC$5:AC130,Consolidado!$AC130,Consolidado!$D$5:D130,"*"&amp;AL$3&amp;"*")=1,1,0),0))</f>
        <v>0</v>
      </c>
      <c r="AM130" s="0" t="n">
        <f aca="false">IF(OR(AM$3="",Consolidado!$D130=""),0,IF(ISNUMBER(SEARCH(AM$3,Consolidado!$D130)),IF(COUNTIFS(Consolidado!$AC$5:AC130,Consolidado!$AC130,Consolidado!$D$5:D130,"*"&amp;AM$3&amp;"*")=1,1,0),0))</f>
        <v>0</v>
      </c>
      <c r="AN130" s="0" t="n">
        <f aca="false">IF(OR(AN$3="",Consolidado!$D130=""),0,IF(ISNUMBER(SEARCH(AN$3,Consolidado!$D130)),IF(COUNTIFS(Consolidado!$AC$5:AC130,Consolidado!$AC130,Consolidado!$D$5:D130,"*"&amp;AN$3&amp;"*")=1,1,0),0))</f>
        <v>0</v>
      </c>
      <c r="AO130" s="0" t="n">
        <f aca="false">IF(OR(AO$3="",Consolidado!$D130=""),0,IF(ISNUMBER(SEARCH(AO$3,Consolidado!$D130)),IF(COUNTIFS(Consolidado!$AC$5:AC130,Consolidado!$AC130,Consolidado!$D$5:D130,"*"&amp;AO$3&amp;"*")=1,1,0),0))</f>
        <v>0</v>
      </c>
    </row>
    <row r="131" customFormat="false" ht="15" hidden="false" customHeight="false" outlineLevel="0" collapsed="false">
      <c r="B131" s="0" t="n">
        <f aca="false">IF(OR(B$3="",Consolidado!$D131=""),0,IF(ISNUMBER(SEARCH(B$3,Consolidado!$D131)),IF(COUNTIFS(Consolidado!$AC$5:AC131,Consolidado!$AC131,Consolidado!$D$5:D131,"*"&amp;B$3&amp;"*")=1,1,0),0))</f>
        <v>0</v>
      </c>
      <c r="C131" s="0" t="n">
        <f aca="false">IF(OR(C$3="",Consolidado!$D131=""),0,IF(ISNUMBER(SEARCH(C$3,Consolidado!$D131)),IF(COUNTIFS(Consolidado!$AC$5:AC131,Consolidado!$AC131,Consolidado!$D$5:D131,"*"&amp;C$3&amp;"*")=1,1,0),0))</f>
        <v>0</v>
      </c>
      <c r="D131" s="0" t="n">
        <f aca="false">IF(OR(D$3="",Consolidado!$D131=""),0,IF(ISNUMBER(SEARCH(D$3,Consolidado!$D131)),IF(COUNTIFS(Consolidado!$AC$5:AC131,Consolidado!$AC131,Consolidado!$D$5:D131,"*"&amp;D$3&amp;"*")=1,1,0),0))</f>
        <v>0</v>
      </c>
      <c r="E131" s="0" t="n">
        <f aca="false">IF(OR(E$3="",Consolidado!$D131=""),0,IF(ISNUMBER(SEARCH(E$3,Consolidado!$D131)),IF(COUNTIFS(Consolidado!$AC$5:AC131,Consolidado!$AC131,Consolidado!$D$5:D131,"*"&amp;E$3&amp;"*")=1,1,0),0))</f>
        <v>0</v>
      </c>
      <c r="F131" s="0" t="n">
        <f aca="false">IF(OR(F$3="",Consolidado!$D131=""),0,IF(ISNUMBER(SEARCH(F$3,Consolidado!$D131)),IF(COUNTIFS(Consolidado!$AC$5:AC131,Consolidado!$AC131,Consolidado!$D$5:D131,"*"&amp;F$3&amp;"*")=1,1,0),0))</f>
        <v>0</v>
      </c>
      <c r="G131" s="0" t="n">
        <f aca="false">IF(OR(G$3="",Consolidado!$D131=""),0,IF(ISNUMBER(SEARCH(G$3,Consolidado!$D131)),IF(COUNTIFS(Consolidado!$AC$5:AC131,Consolidado!$AC131,Consolidado!$D$5:D131,"*"&amp;G$3&amp;"*")=1,1,0),0))</f>
        <v>0</v>
      </c>
      <c r="H131" s="0" t="n">
        <f aca="false">IF(OR(H$3="",Consolidado!$D131=""),0,IF(ISNUMBER(SEARCH(H$3,Consolidado!$D131)),IF(COUNTIFS(Consolidado!$AC$5:AC131,Consolidado!$AC131,Consolidado!$D$5:D131,"*"&amp;H$3&amp;"*")=1,1,0),0))</f>
        <v>0</v>
      </c>
      <c r="I131" s="0" t="n">
        <f aca="false">IF(OR(I$3="",Consolidado!$D131=""),0,IF(ISNUMBER(SEARCH(I$3,Consolidado!$D131)),IF(COUNTIFS(Consolidado!$AC$5:AC131,Consolidado!$AC131,Consolidado!$D$5:D131,"*"&amp;I$3&amp;"*")=1,1,0),0))</f>
        <v>0</v>
      </c>
      <c r="J131" s="0" t="n">
        <f aca="false">IF(OR(J$3="",Consolidado!$D131=""),0,IF(ISNUMBER(SEARCH(J$3,Consolidado!$D131)),IF(COUNTIFS(Consolidado!$AC$5:AC131,Consolidado!$AC131,Consolidado!$D$5:D131,"*"&amp;J$3&amp;"*")=1,1,0),0))</f>
        <v>0</v>
      </c>
      <c r="K131" s="0" t="n">
        <f aca="false">IF(OR(K$3="",Consolidado!$D131=""),0,IF(ISNUMBER(SEARCH(K$3,Consolidado!$D131)),IF(COUNTIFS(Consolidado!$AC$5:AC131,Consolidado!$AC131,Consolidado!$D$5:D131,"*"&amp;K$3&amp;"*")=1,1,0),0))</f>
        <v>0</v>
      </c>
      <c r="L131" s="0" t="n">
        <f aca="false">IF(OR(L$3="",Consolidado!$D131=""),0,IF(ISNUMBER(SEARCH(L$3,Consolidado!$D131)),IF(COUNTIFS(Consolidado!$AC$5:AC131,Consolidado!$AC131,Consolidado!$D$5:D131,"*"&amp;L$3&amp;"*")=1,1,0),0))</f>
        <v>0</v>
      </c>
      <c r="M131" s="0" t="n">
        <f aca="false">IF(OR(M$3="",Consolidado!$D131=""),0,IF(ISNUMBER(SEARCH(M$3,Consolidado!$D131)),IF(COUNTIFS(Consolidado!$AC$5:AC131,Consolidado!$AC131,Consolidado!$D$5:D131,"*"&amp;M$3&amp;"*")=1,1,0),0))</f>
        <v>0</v>
      </c>
      <c r="N131" s="0" t="n">
        <f aca="false">IF(OR(N$3="",Consolidado!$D131=""),0,IF(ISNUMBER(SEARCH(N$3,Consolidado!$D131)),IF(COUNTIFS(Consolidado!$AC$5:AC131,Consolidado!$AC131,Consolidado!$D$5:D131,"*"&amp;N$3&amp;"*")=1,1,0),0))</f>
        <v>0</v>
      </c>
      <c r="O131" s="0" t="n">
        <f aca="false">IF(OR(O$3="",Consolidado!$D131=""),0,IF(ISNUMBER(SEARCH(O$3,Consolidado!$D131)),IF(COUNTIFS(Consolidado!$AC$5:AC131,Consolidado!$AC131,Consolidado!$D$5:D131,"*"&amp;O$3&amp;"*")=1,1,0),0))</f>
        <v>0</v>
      </c>
      <c r="P131" s="0" t="n">
        <f aca="false">IF(OR(P$3="",Consolidado!$D131=""),0,IF(ISNUMBER(SEARCH(P$3,Consolidado!$D131)),IF(COUNTIFS(Consolidado!$AC$5:AC131,Consolidado!$AC131,Consolidado!$D$5:D131,"*"&amp;P$3&amp;"*")=1,1,0),0))</f>
        <v>0</v>
      </c>
      <c r="Q131" s="0" t="n">
        <f aca="false">IF(OR(Q$3="",Consolidado!$D131=""),0,IF(ISNUMBER(SEARCH(Q$3,Consolidado!$D131)),IF(COUNTIFS(Consolidado!$AC$5:AC131,Consolidado!$AC131,Consolidado!$D$5:D131,"*"&amp;Q$3&amp;"*")=1,1,0),0))</f>
        <v>0</v>
      </c>
      <c r="R131" s="0" t="n">
        <f aca="false">IF(OR(R$3="",Consolidado!$D131=""),0,IF(ISNUMBER(SEARCH(R$3,Consolidado!$D131)),IF(COUNTIFS(Consolidado!$AC$5:AC131,Consolidado!$AC131,Consolidado!$D$5:D131,"*"&amp;R$3&amp;"*")=1,1,0),0))</f>
        <v>0</v>
      </c>
      <c r="S131" s="0" t="n">
        <f aca="false">IF(OR(S$3="",Consolidado!$D131=""),0,IF(ISNUMBER(SEARCH(S$3,Consolidado!$D131)),IF(COUNTIFS(Consolidado!$AC$5:AC131,Consolidado!$AC131,Consolidado!$D$5:D131,"*"&amp;S$3&amp;"*")=1,1,0),0))</f>
        <v>0</v>
      </c>
      <c r="T131" s="0" t="n">
        <f aca="false">IF(OR(T$3="",Consolidado!$D131=""),0,IF(ISNUMBER(SEARCH(T$3,Consolidado!$D131)),IF(COUNTIFS(Consolidado!$AC$5:AC131,Consolidado!$AC131,Consolidado!$D$5:D131,"*"&amp;T$3&amp;"*")=1,1,0),0))</f>
        <v>0</v>
      </c>
      <c r="U131" s="0" t="n">
        <f aca="false">IF(OR(U$3="",Consolidado!$D131=""),0,IF(ISNUMBER(SEARCH(U$3,Consolidado!$D131)),IF(COUNTIFS(Consolidado!$AC$5:AC131,Consolidado!$AC131,Consolidado!$D$5:D131,"*"&amp;U$3&amp;"*")=1,1,0),0))</f>
        <v>0</v>
      </c>
      <c r="V131" s="0" t="n">
        <f aca="false">IF(OR(V$3="",Consolidado!$D131=""),0,IF(ISNUMBER(SEARCH(V$3,Consolidado!$D131)),IF(COUNTIFS(Consolidado!$AC$5:AC131,Consolidado!$AC131,Consolidado!$D$5:D131,"*"&amp;V$3&amp;"*")=1,1,0),0))</f>
        <v>0</v>
      </c>
      <c r="W131" s="0" t="n">
        <f aca="false">IF(OR(W$3="",Consolidado!$D131=""),0,IF(ISNUMBER(SEARCH(W$3,Consolidado!$D131)),IF(COUNTIFS(Consolidado!$AC$5:AC131,Consolidado!$AC131,Consolidado!$D$5:D131,"*"&amp;W$3&amp;"*")=1,1,0),0))</f>
        <v>0</v>
      </c>
      <c r="X131" s="0" t="n">
        <f aca="false">IF(OR(X$3="",Consolidado!$D131=""),0,IF(ISNUMBER(SEARCH(X$3,Consolidado!$D131)),IF(COUNTIFS(Consolidado!$AC$5:AC131,Consolidado!$AC131,Consolidado!$D$5:D131,"*"&amp;X$3&amp;"*")=1,1,0),0))</f>
        <v>0</v>
      </c>
      <c r="Y131" s="0" t="n">
        <f aca="false">IF(OR(Y$3="",Consolidado!$D131=""),0,IF(ISNUMBER(SEARCH(Y$3,Consolidado!$D131)),IF(COUNTIFS(Consolidado!$AC$5:AC131,Consolidado!$AC131,Consolidado!$D$5:D131,"*"&amp;Y$3&amp;"*")=1,1,0),0))</f>
        <v>0</v>
      </c>
      <c r="Z131" s="0" t="n">
        <f aca="false">IF(OR(Z$3="",Consolidado!$D131=""),0,IF(ISNUMBER(SEARCH(Z$3,Consolidado!$D131)),IF(COUNTIFS(Consolidado!$AC$5:AC131,Consolidado!$AC131,Consolidado!$D$5:D131,"*"&amp;Z$3&amp;"*")=1,1,0),0))</f>
        <v>0</v>
      </c>
      <c r="AA131" s="0" t="n">
        <f aca="false">IF(OR(AA$3="",Consolidado!$D131=""),0,IF(ISNUMBER(SEARCH(AA$3,Consolidado!$D131)),IF(COUNTIFS(Consolidado!$AC$5:AC131,Consolidado!$AC131,Consolidado!$D$5:D131,"*"&amp;AA$3&amp;"*")=1,1,0),0))</f>
        <v>0</v>
      </c>
      <c r="AB131" s="0" t="n">
        <f aca="false">IF(OR(AB$3="",Consolidado!$D131=""),0,IF(ISNUMBER(SEARCH(AB$3,Consolidado!$D131)),IF(COUNTIFS(Consolidado!$AC$5:AC131,Consolidado!$AC131,Consolidado!$D$5:D131,"*"&amp;AB$3&amp;"*")=1,1,0),0))</f>
        <v>0</v>
      </c>
      <c r="AC131" s="0" t="n">
        <f aca="false">IF(OR(AC$3="",Consolidado!$D131=""),0,IF(ISNUMBER(SEARCH(AC$3,Consolidado!$D131)),IF(COUNTIFS(Consolidado!$AC$5:AC131,Consolidado!$AC131,Consolidado!$D$5:D131,"*"&amp;AC$3&amp;"*")=1,1,0),0))</f>
        <v>0</v>
      </c>
      <c r="AD131" s="0" t="n">
        <f aca="false">IF(OR(AD$3="",Consolidado!$D131=""),0,IF(ISNUMBER(SEARCH(AD$3,Consolidado!$D131)),IF(COUNTIFS(Consolidado!$AC$5:AC131,Consolidado!$AC131,Consolidado!$D$5:D131,"*"&amp;AD$3&amp;"*")=1,1,0),0))</f>
        <v>0</v>
      </c>
      <c r="AE131" s="0" t="n">
        <f aca="false">IF(OR(AE$3="",Consolidado!$D131=""),0,IF(ISNUMBER(SEARCH(AE$3,Consolidado!$D131)),IF(COUNTIFS(Consolidado!$AC$5:AC131,Consolidado!$AC131,Consolidado!$D$5:D131,"*"&amp;AE$3&amp;"*")=1,1,0),0))</f>
        <v>0</v>
      </c>
      <c r="AF131" s="0" t="n">
        <f aca="false">IF(OR(AF$3="",Consolidado!$D131=""),0,IF(ISNUMBER(SEARCH(AF$3,Consolidado!$D131)),IF(COUNTIFS(Consolidado!$AC$5:AC131,Consolidado!$AC131,Consolidado!$D$5:D131,"*"&amp;AF$3&amp;"*")=1,1,0),0))</f>
        <v>0</v>
      </c>
      <c r="AG131" s="0" t="n">
        <f aca="false">IF(OR(AG$3="",Consolidado!$D131=""),0,IF(ISNUMBER(SEARCH(AG$3,Consolidado!$D131)),IF(COUNTIFS(Consolidado!$AC$5:AC131,Consolidado!$AC131,Consolidado!$D$5:D131,"*"&amp;AG$3&amp;"*")=1,1,0),0))</f>
        <v>0</v>
      </c>
      <c r="AH131" s="0" t="n">
        <f aca="false">IF(OR(AH$3="",Consolidado!$D131=""),0,IF(ISNUMBER(SEARCH(AH$3,Consolidado!$D131)),IF(COUNTIFS(Consolidado!$AC$5:AC131,Consolidado!$AC131,Consolidado!$D$5:D131,"*"&amp;AH$3&amp;"*")=1,1,0),0))</f>
        <v>0</v>
      </c>
      <c r="AI131" s="0" t="n">
        <f aca="false">IF(OR(AI$3="",Consolidado!$D131=""),0,IF(ISNUMBER(SEARCH(AI$3,Consolidado!$D131)),IF(COUNTIFS(Consolidado!$AC$5:AC131,Consolidado!$AC131,Consolidado!$D$5:D131,"*"&amp;AI$3&amp;"*")=1,1,0),0))</f>
        <v>0</v>
      </c>
      <c r="AJ131" s="0" t="n">
        <f aca="false">IF(OR(AJ$3="",Consolidado!$D131=""),0,IF(ISNUMBER(SEARCH(AJ$3,Consolidado!$D131)),IF(COUNTIFS(Consolidado!$AC$5:AC131,Consolidado!$AC131,Consolidado!$D$5:D131,"*"&amp;AJ$3&amp;"*")=1,1,0),0))</f>
        <v>0</v>
      </c>
      <c r="AK131" s="0" t="n">
        <f aca="false">IF(OR(AK$3="",Consolidado!$D131=""),0,IF(ISNUMBER(SEARCH(AK$3,Consolidado!$D131)),IF(COUNTIFS(Consolidado!$AC$5:AC131,Consolidado!$AC131,Consolidado!$D$5:D131,"*"&amp;AK$3&amp;"*")=1,1,0),0))</f>
        <v>0</v>
      </c>
      <c r="AL131" s="0" t="n">
        <f aca="false">IF(OR(AL$3="",Consolidado!$D131=""),0,IF(ISNUMBER(SEARCH(AL$3,Consolidado!$D131)),IF(COUNTIFS(Consolidado!$AC$5:AC131,Consolidado!$AC131,Consolidado!$D$5:D131,"*"&amp;AL$3&amp;"*")=1,1,0),0))</f>
        <v>0</v>
      </c>
      <c r="AM131" s="0" t="n">
        <f aca="false">IF(OR(AM$3="",Consolidado!$D131=""),0,IF(ISNUMBER(SEARCH(AM$3,Consolidado!$D131)),IF(COUNTIFS(Consolidado!$AC$5:AC131,Consolidado!$AC131,Consolidado!$D$5:D131,"*"&amp;AM$3&amp;"*")=1,1,0),0))</f>
        <v>0</v>
      </c>
      <c r="AN131" s="0" t="n">
        <f aca="false">IF(OR(AN$3="",Consolidado!$D131=""),0,IF(ISNUMBER(SEARCH(AN$3,Consolidado!$D131)),IF(COUNTIFS(Consolidado!$AC$5:AC131,Consolidado!$AC131,Consolidado!$D$5:D131,"*"&amp;AN$3&amp;"*")=1,1,0),0))</f>
        <v>0</v>
      </c>
      <c r="AO131" s="0" t="n">
        <f aca="false">IF(OR(AO$3="",Consolidado!$D131=""),0,IF(ISNUMBER(SEARCH(AO$3,Consolidado!$D131)),IF(COUNTIFS(Consolidado!$AC$5:AC131,Consolidado!$AC131,Consolidado!$D$5:D131,"*"&amp;AO$3&amp;"*")=1,1,0),0))</f>
        <v>0</v>
      </c>
    </row>
    <row r="132" customFormat="false" ht="15" hidden="false" customHeight="false" outlineLevel="0" collapsed="false">
      <c r="B132" s="0" t="n">
        <f aca="false">IF(OR(B$3="",Consolidado!$D132=""),0,IF(ISNUMBER(SEARCH(B$3,Consolidado!$D132)),IF(COUNTIFS(Consolidado!$AC$5:AC132,Consolidado!$AC132,Consolidado!$D$5:D132,"*"&amp;B$3&amp;"*")=1,1,0),0))</f>
        <v>0</v>
      </c>
      <c r="C132" s="0" t="n">
        <f aca="false">IF(OR(C$3="",Consolidado!$D132=""),0,IF(ISNUMBER(SEARCH(C$3,Consolidado!$D132)),IF(COUNTIFS(Consolidado!$AC$5:AC132,Consolidado!$AC132,Consolidado!$D$5:D132,"*"&amp;C$3&amp;"*")=1,1,0),0))</f>
        <v>0</v>
      </c>
      <c r="D132" s="0" t="n">
        <f aca="false">IF(OR(D$3="",Consolidado!$D132=""),0,IF(ISNUMBER(SEARCH(D$3,Consolidado!$D132)),IF(COUNTIFS(Consolidado!$AC$5:AC132,Consolidado!$AC132,Consolidado!$D$5:D132,"*"&amp;D$3&amp;"*")=1,1,0),0))</f>
        <v>0</v>
      </c>
      <c r="E132" s="0" t="n">
        <f aca="false">IF(OR(E$3="",Consolidado!$D132=""),0,IF(ISNUMBER(SEARCH(E$3,Consolidado!$D132)),IF(COUNTIFS(Consolidado!$AC$5:AC132,Consolidado!$AC132,Consolidado!$D$5:D132,"*"&amp;E$3&amp;"*")=1,1,0),0))</f>
        <v>0</v>
      </c>
      <c r="F132" s="0" t="n">
        <f aca="false">IF(OR(F$3="",Consolidado!$D132=""),0,IF(ISNUMBER(SEARCH(F$3,Consolidado!$D132)),IF(COUNTIFS(Consolidado!$AC$5:AC132,Consolidado!$AC132,Consolidado!$D$5:D132,"*"&amp;F$3&amp;"*")=1,1,0),0))</f>
        <v>0</v>
      </c>
      <c r="G132" s="0" t="n">
        <f aca="false">IF(OR(G$3="",Consolidado!$D132=""),0,IF(ISNUMBER(SEARCH(G$3,Consolidado!$D132)),IF(COUNTIFS(Consolidado!$AC$5:AC132,Consolidado!$AC132,Consolidado!$D$5:D132,"*"&amp;G$3&amp;"*")=1,1,0),0))</f>
        <v>0</v>
      </c>
      <c r="H132" s="0" t="n">
        <f aca="false">IF(OR(H$3="",Consolidado!$D132=""),0,IF(ISNUMBER(SEARCH(H$3,Consolidado!$D132)),IF(COUNTIFS(Consolidado!$AC$5:AC132,Consolidado!$AC132,Consolidado!$D$5:D132,"*"&amp;H$3&amp;"*")=1,1,0),0))</f>
        <v>0</v>
      </c>
      <c r="I132" s="0" t="n">
        <f aca="false">IF(OR(I$3="",Consolidado!$D132=""),0,IF(ISNUMBER(SEARCH(I$3,Consolidado!$D132)),IF(COUNTIFS(Consolidado!$AC$5:AC132,Consolidado!$AC132,Consolidado!$D$5:D132,"*"&amp;I$3&amp;"*")=1,1,0),0))</f>
        <v>0</v>
      </c>
      <c r="J132" s="0" t="n">
        <f aca="false">IF(OR(J$3="",Consolidado!$D132=""),0,IF(ISNUMBER(SEARCH(J$3,Consolidado!$D132)),IF(COUNTIFS(Consolidado!$AC$5:AC132,Consolidado!$AC132,Consolidado!$D$5:D132,"*"&amp;J$3&amp;"*")=1,1,0),0))</f>
        <v>0</v>
      </c>
      <c r="K132" s="0" t="n">
        <f aca="false">IF(OR(K$3="",Consolidado!$D132=""),0,IF(ISNUMBER(SEARCH(K$3,Consolidado!$D132)),IF(COUNTIFS(Consolidado!$AC$5:AC132,Consolidado!$AC132,Consolidado!$D$5:D132,"*"&amp;K$3&amp;"*")=1,1,0),0))</f>
        <v>0</v>
      </c>
      <c r="L132" s="0" t="n">
        <f aca="false">IF(OR(L$3="",Consolidado!$D132=""),0,IF(ISNUMBER(SEARCH(L$3,Consolidado!$D132)),IF(COUNTIFS(Consolidado!$AC$5:AC132,Consolidado!$AC132,Consolidado!$D$5:D132,"*"&amp;L$3&amp;"*")=1,1,0),0))</f>
        <v>0</v>
      </c>
      <c r="M132" s="0" t="n">
        <f aca="false">IF(OR(M$3="",Consolidado!$D132=""),0,IF(ISNUMBER(SEARCH(M$3,Consolidado!$D132)),IF(COUNTIFS(Consolidado!$AC$5:AC132,Consolidado!$AC132,Consolidado!$D$5:D132,"*"&amp;M$3&amp;"*")=1,1,0),0))</f>
        <v>0</v>
      </c>
      <c r="N132" s="0" t="n">
        <f aca="false">IF(OR(N$3="",Consolidado!$D132=""),0,IF(ISNUMBER(SEARCH(N$3,Consolidado!$D132)),IF(COUNTIFS(Consolidado!$AC$5:AC132,Consolidado!$AC132,Consolidado!$D$5:D132,"*"&amp;N$3&amp;"*")=1,1,0),0))</f>
        <v>0</v>
      </c>
      <c r="O132" s="0" t="n">
        <f aca="false">IF(OR(O$3="",Consolidado!$D132=""),0,IF(ISNUMBER(SEARCH(O$3,Consolidado!$D132)),IF(COUNTIFS(Consolidado!$AC$5:AC132,Consolidado!$AC132,Consolidado!$D$5:D132,"*"&amp;O$3&amp;"*")=1,1,0),0))</f>
        <v>0</v>
      </c>
      <c r="P132" s="0" t="n">
        <f aca="false">IF(OR(P$3="",Consolidado!$D132=""),0,IF(ISNUMBER(SEARCH(P$3,Consolidado!$D132)),IF(COUNTIFS(Consolidado!$AC$5:AC132,Consolidado!$AC132,Consolidado!$D$5:D132,"*"&amp;P$3&amp;"*")=1,1,0),0))</f>
        <v>0</v>
      </c>
      <c r="Q132" s="0" t="n">
        <f aca="false">IF(OR(Q$3="",Consolidado!$D132=""),0,IF(ISNUMBER(SEARCH(Q$3,Consolidado!$D132)),IF(COUNTIFS(Consolidado!$AC$5:AC132,Consolidado!$AC132,Consolidado!$D$5:D132,"*"&amp;Q$3&amp;"*")=1,1,0),0))</f>
        <v>0</v>
      </c>
      <c r="R132" s="0" t="n">
        <f aca="false">IF(OR(R$3="",Consolidado!$D132=""),0,IF(ISNUMBER(SEARCH(R$3,Consolidado!$D132)),IF(COUNTIFS(Consolidado!$AC$5:AC132,Consolidado!$AC132,Consolidado!$D$5:D132,"*"&amp;R$3&amp;"*")=1,1,0),0))</f>
        <v>0</v>
      </c>
      <c r="S132" s="0" t="n">
        <f aca="false">IF(OR(S$3="",Consolidado!$D132=""),0,IF(ISNUMBER(SEARCH(S$3,Consolidado!$D132)),IF(COUNTIFS(Consolidado!$AC$5:AC132,Consolidado!$AC132,Consolidado!$D$5:D132,"*"&amp;S$3&amp;"*")=1,1,0),0))</f>
        <v>0</v>
      </c>
      <c r="T132" s="0" t="n">
        <f aca="false">IF(OR(T$3="",Consolidado!$D132=""),0,IF(ISNUMBER(SEARCH(T$3,Consolidado!$D132)),IF(COUNTIFS(Consolidado!$AC$5:AC132,Consolidado!$AC132,Consolidado!$D$5:D132,"*"&amp;T$3&amp;"*")=1,1,0),0))</f>
        <v>0</v>
      </c>
      <c r="U132" s="0" t="n">
        <f aca="false">IF(OR(U$3="",Consolidado!$D132=""),0,IF(ISNUMBER(SEARCH(U$3,Consolidado!$D132)),IF(COUNTIFS(Consolidado!$AC$5:AC132,Consolidado!$AC132,Consolidado!$D$5:D132,"*"&amp;U$3&amp;"*")=1,1,0),0))</f>
        <v>0</v>
      </c>
      <c r="V132" s="0" t="n">
        <f aca="false">IF(OR(V$3="",Consolidado!$D132=""),0,IF(ISNUMBER(SEARCH(V$3,Consolidado!$D132)),IF(COUNTIFS(Consolidado!$AC$5:AC132,Consolidado!$AC132,Consolidado!$D$5:D132,"*"&amp;V$3&amp;"*")=1,1,0),0))</f>
        <v>0</v>
      </c>
      <c r="W132" s="0" t="n">
        <f aca="false">IF(OR(W$3="",Consolidado!$D132=""),0,IF(ISNUMBER(SEARCH(W$3,Consolidado!$D132)),IF(COUNTIFS(Consolidado!$AC$5:AC132,Consolidado!$AC132,Consolidado!$D$5:D132,"*"&amp;W$3&amp;"*")=1,1,0),0))</f>
        <v>0</v>
      </c>
      <c r="X132" s="0" t="n">
        <f aca="false">IF(OR(X$3="",Consolidado!$D132=""),0,IF(ISNUMBER(SEARCH(X$3,Consolidado!$D132)),IF(COUNTIFS(Consolidado!$AC$5:AC132,Consolidado!$AC132,Consolidado!$D$5:D132,"*"&amp;X$3&amp;"*")=1,1,0),0))</f>
        <v>0</v>
      </c>
      <c r="Y132" s="0" t="n">
        <f aca="false">IF(OR(Y$3="",Consolidado!$D132=""),0,IF(ISNUMBER(SEARCH(Y$3,Consolidado!$D132)),IF(COUNTIFS(Consolidado!$AC$5:AC132,Consolidado!$AC132,Consolidado!$D$5:D132,"*"&amp;Y$3&amp;"*")=1,1,0),0))</f>
        <v>0</v>
      </c>
      <c r="Z132" s="0" t="n">
        <f aca="false">IF(OR(Z$3="",Consolidado!$D132=""),0,IF(ISNUMBER(SEARCH(Z$3,Consolidado!$D132)),IF(COUNTIFS(Consolidado!$AC$5:AC132,Consolidado!$AC132,Consolidado!$D$5:D132,"*"&amp;Z$3&amp;"*")=1,1,0),0))</f>
        <v>0</v>
      </c>
      <c r="AA132" s="0" t="n">
        <f aca="false">IF(OR(AA$3="",Consolidado!$D132=""),0,IF(ISNUMBER(SEARCH(AA$3,Consolidado!$D132)),IF(COUNTIFS(Consolidado!$AC$5:AC132,Consolidado!$AC132,Consolidado!$D$5:D132,"*"&amp;AA$3&amp;"*")=1,1,0),0))</f>
        <v>0</v>
      </c>
      <c r="AB132" s="0" t="n">
        <f aca="false">IF(OR(AB$3="",Consolidado!$D132=""),0,IF(ISNUMBER(SEARCH(AB$3,Consolidado!$D132)),IF(COUNTIFS(Consolidado!$AC$5:AC132,Consolidado!$AC132,Consolidado!$D$5:D132,"*"&amp;AB$3&amp;"*")=1,1,0),0))</f>
        <v>0</v>
      </c>
      <c r="AC132" s="0" t="n">
        <f aca="false">IF(OR(AC$3="",Consolidado!$D132=""),0,IF(ISNUMBER(SEARCH(AC$3,Consolidado!$D132)),IF(COUNTIFS(Consolidado!$AC$5:AC132,Consolidado!$AC132,Consolidado!$D$5:D132,"*"&amp;AC$3&amp;"*")=1,1,0),0))</f>
        <v>0</v>
      </c>
      <c r="AD132" s="0" t="n">
        <f aca="false">IF(OR(AD$3="",Consolidado!$D132=""),0,IF(ISNUMBER(SEARCH(AD$3,Consolidado!$D132)),IF(COUNTIFS(Consolidado!$AC$5:AC132,Consolidado!$AC132,Consolidado!$D$5:D132,"*"&amp;AD$3&amp;"*")=1,1,0),0))</f>
        <v>0</v>
      </c>
      <c r="AE132" s="0" t="n">
        <f aca="false">IF(OR(AE$3="",Consolidado!$D132=""),0,IF(ISNUMBER(SEARCH(AE$3,Consolidado!$D132)),IF(COUNTIFS(Consolidado!$AC$5:AC132,Consolidado!$AC132,Consolidado!$D$5:D132,"*"&amp;AE$3&amp;"*")=1,1,0),0))</f>
        <v>0</v>
      </c>
      <c r="AF132" s="0" t="n">
        <f aca="false">IF(OR(AF$3="",Consolidado!$D132=""),0,IF(ISNUMBER(SEARCH(AF$3,Consolidado!$D132)),IF(COUNTIFS(Consolidado!$AC$5:AC132,Consolidado!$AC132,Consolidado!$D$5:D132,"*"&amp;AF$3&amp;"*")=1,1,0),0))</f>
        <v>0</v>
      </c>
      <c r="AG132" s="0" t="n">
        <f aca="false">IF(OR(AG$3="",Consolidado!$D132=""),0,IF(ISNUMBER(SEARCH(AG$3,Consolidado!$D132)),IF(COUNTIFS(Consolidado!$AC$5:AC132,Consolidado!$AC132,Consolidado!$D$5:D132,"*"&amp;AG$3&amp;"*")=1,1,0),0))</f>
        <v>0</v>
      </c>
      <c r="AH132" s="0" t="n">
        <f aca="false">IF(OR(AH$3="",Consolidado!$D132=""),0,IF(ISNUMBER(SEARCH(AH$3,Consolidado!$D132)),IF(COUNTIFS(Consolidado!$AC$5:AC132,Consolidado!$AC132,Consolidado!$D$5:D132,"*"&amp;AH$3&amp;"*")=1,1,0),0))</f>
        <v>0</v>
      </c>
      <c r="AI132" s="0" t="n">
        <f aca="false">IF(OR(AI$3="",Consolidado!$D132=""),0,IF(ISNUMBER(SEARCH(AI$3,Consolidado!$D132)),IF(COUNTIFS(Consolidado!$AC$5:AC132,Consolidado!$AC132,Consolidado!$D$5:D132,"*"&amp;AI$3&amp;"*")=1,1,0),0))</f>
        <v>0</v>
      </c>
      <c r="AJ132" s="0" t="n">
        <f aca="false">IF(OR(AJ$3="",Consolidado!$D132=""),0,IF(ISNUMBER(SEARCH(AJ$3,Consolidado!$D132)),IF(COUNTIFS(Consolidado!$AC$5:AC132,Consolidado!$AC132,Consolidado!$D$5:D132,"*"&amp;AJ$3&amp;"*")=1,1,0),0))</f>
        <v>0</v>
      </c>
      <c r="AK132" s="0" t="n">
        <f aca="false">IF(OR(AK$3="",Consolidado!$D132=""),0,IF(ISNUMBER(SEARCH(AK$3,Consolidado!$D132)),IF(COUNTIFS(Consolidado!$AC$5:AC132,Consolidado!$AC132,Consolidado!$D$5:D132,"*"&amp;AK$3&amp;"*")=1,1,0),0))</f>
        <v>0</v>
      </c>
      <c r="AL132" s="0" t="n">
        <f aca="false">IF(OR(AL$3="",Consolidado!$D132=""),0,IF(ISNUMBER(SEARCH(AL$3,Consolidado!$D132)),IF(COUNTIFS(Consolidado!$AC$5:AC132,Consolidado!$AC132,Consolidado!$D$5:D132,"*"&amp;AL$3&amp;"*")=1,1,0),0))</f>
        <v>0</v>
      </c>
      <c r="AM132" s="0" t="n">
        <f aca="false">IF(OR(AM$3="",Consolidado!$D132=""),0,IF(ISNUMBER(SEARCH(AM$3,Consolidado!$D132)),IF(COUNTIFS(Consolidado!$AC$5:AC132,Consolidado!$AC132,Consolidado!$D$5:D132,"*"&amp;AM$3&amp;"*")=1,1,0),0))</f>
        <v>0</v>
      </c>
      <c r="AN132" s="0" t="n">
        <f aca="false">IF(OR(AN$3="",Consolidado!$D132=""),0,IF(ISNUMBER(SEARCH(AN$3,Consolidado!$D132)),IF(COUNTIFS(Consolidado!$AC$5:AC132,Consolidado!$AC132,Consolidado!$D$5:D132,"*"&amp;AN$3&amp;"*")=1,1,0),0))</f>
        <v>0</v>
      </c>
      <c r="AO132" s="0" t="n">
        <f aca="false">IF(OR(AO$3="",Consolidado!$D132=""),0,IF(ISNUMBER(SEARCH(AO$3,Consolidado!$D132)),IF(COUNTIFS(Consolidado!$AC$5:AC132,Consolidado!$AC132,Consolidado!$D$5:D132,"*"&amp;AO$3&amp;"*")=1,1,0),0))</f>
        <v>0</v>
      </c>
    </row>
    <row r="133" customFormat="false" ht="15" hidden="false" customHeight="false" outlineLevel="0" collapsed="false">
      <c r="B133" s="0" t="n">
        <f aca="false">IF(OR(B$3="",Consolidado!$D133=""),0,IF(ISNUMBER(SEARCH(B$3,Consolidado!$D133)),IF(COUNTIFS(Consolidado!$AC$5:AC133,Consolidado!$AC133,Consolidado!$D$5:D133,"*"&amp;B$3&amp;"*")=1,1,0),0))</f>
        <v>0</v>
      </c>
      <c r="C133" s="0" t="n">
        <f aca="false">IF(OR(C$3="",Consolidado!$D133=""),0,IF(ISNUMBER(SEARCH(C$3,Consolidado!$D133)),IF(COUNTIFS(Consolidado!$AC$5:AC133,Consolidado!$AC133,Consolidado!$D$5:D133,"*"&amp;C$3&amp;"*")=1,1,0),0))</f>
        <v>0</v>
      </c>
      <c r="D133" s="0" t="n">
        <f aca="false">IF(OR(D$3="",Consolidado!$D133=""),0,IF(ISNUMBER(SEARCH(D$3,Consolidado!$D133)),IF(COUNTIFS(Consolidado!$AC$5:AC133,Consolidado!$AC133,Consolidado!$D$5:D133,"*"&amp;D$3&amp;"*")=1,1,0),0))</f>
        <v>0</v>
      </c>
      <c r="E133" s="0" t="n">
        <f aca="false">IF(OR(E$3="",Consolidado!$D133=""),0,IF(ISNUMBER(SEARCH(E$3,Consolidado!$D133)),IF(COUNTIFS(Consolidado!$AC$5:AC133,Consolidado!$AC133,Consolidado!$D$5:D133,"*"&amp;E$3&amp;"*")=1,1,0),0))</f>
        <v>0</v>
      </c>
      <c r="F133" s="0" t="n">
        <f aca="false">IF(OR(F$3="",Consolidado!$D133=""),0,IF(ISNUMBER(SEARCH(F$3,Consolidado!$D133)),IF(COUNTIFS(Consolidado!$AC$5:AC133,Consolidado!$AC133,Consolidado!$D$5:D133,"*"&amp;F$3&amp;"*")=1,1,0),0))</f>
        <v>0</v>
      </c>
      <c r="G133" s="0" t="n">
        <f aca="false">IF(OR(G$3="",Consolidado!$D133=""),0,IF(ISNUMBER(SEARCH(G$3,Consolidado!$D133)),IF(COUNTIFS(Consolidado!$AC$5:AC133,Consolidado!$AC133,Consolidado!$D$5:D133,"*"&amp;G$3&amp;"*")=1,1,0),0))</f>
        <v>0</v>
      </c>
      <c r="H133" s="0" t="n">
        <f aca="false">IF(OR(H$3="",Consolidado!$D133=""),0,IF(ISNUMBER(SEARCH(H$3,Consolidado!$D133)),IF(COUNTIFS(Consolidado!$AC$5:AC133,Consolidado!$AC133,Consolidado!$D$5:D133,"*"&amp;H$3&amp;"*")=1,1,0),0))</f>
        <v>0</v>
      </c>
      <c r="I133" s="0" t="n">
        <f aca="false">IF(OR(I$3="",Consolidado!$D133=""),0,IF(ISNUMBER(SEARCH(I$3,Consolidado!$D133)),IF(COUNTIFS(Consolidado!$AC$5:AC133,Consolidado!$AC133,Consolidado!$D$5:D133,"*"&amp;I$3&amp;"*")=1,1,0),0))</f>
        <v>0</v>
      </c>
      <c r="J133" s="0" t="n">
        <f aca="false">IF(OR(J$3="",Consolidado!$D133=""),0,IF(ISNUMBER(SEARCH(J$3,Consolidado!$D133)),IF(COUNTIFS(Consolidado!$AC$5:AC133,Consolidado!$AC133,Consolidado!$D$5:D133,"*"&amp;J$3&amp;"*")=1,1,0),0))</f>
        <v>0</v>
      </c>
      <c r="K133" s="0" t="n">
        <f aca="false">IF(OR(K$3="",Consolidado!$D133=""),0,IF(ISNUMBER(SEARCH(K$3,Consolidado!$D133)),IF(COUNTIFS(Consolidado!$AC$5:AC133,Consolidado!$AC133,Consolidado!$D$5:D133,"*"&amp;K$3&amp;"*")=1,1,0),0))</f>
        <v>0</v>
      </c>
      <c r="L133" s="0" t="n">
        <f aca="false">IF(OR(L$3="",Consolidado!$D133=""),0,IF(ISNUMBER(SEARCH(L$3,Consolidado!$D133)),IF(COUNTIFS(Consolidado!$AC$5:AC133,Consolidado!$AC133,Consolidado!$D$5:D133,"*"&amp;L$3&amp;"*")=1,1,0),0))</f>
        <v>0</v>
      </c>
      <c r="M133" s="0" t="n">
        <f aca="false">IF(OR(M$3="",Consolidado!$D133=""),0,IF(ISNUMBER(SEARCH(M$3,Consolidado!$D133)),IF(COUNTIFS(Consolidado!$AC$5:AC133,Consolidado!$AC133,Consolidado!$D$5:D133,"*"&amp;M$3&amp;"*")=1,1,0),0))</f>
        <v>0</v>
      </c>
      <c r="N133" s="0" t="n">
        <f aca="false">IF(OR(N$3="",Consolidado!$D133=""),0,IF(ISNUMBER(SEARCH(N$3,Consolidado!$D133)),IF(COUNTIFS(Consolidado!$AC$5:AC133,Consolidado!$AC133,Consolidado!$D$5:D133,"*"&amp;N$3&amp;"*")=1,1,0),0))</f>
        <v>0</v>
      </c>
      <c r="O133" s="0" t="n">
        <f aca="false">IF(OR(O$3="",Consolidado!$D133=""),0,IF(ISNUMBER(SEARCH(O$3,Consolidado!$D133)),IF(COUNTIFS(Consolidado!$AC$5:AC133,Consolidado!$AC133,Consolidado!$D$5:D133,"*"&amp;O$3&amp;"*")=1,1,0),0))</f>
        <v>0</v>
      </c>
      <c r="P133" s="0" t="n">
        <f aca="false">IF(OR(P$3="",Consolidado!$D133=""),0,IF(ISNUMBER(SEARCH(P$3,Consolidado!$D133)),IF(COUNTIFS(Consolidado!$AC$5:AC133,Consolidado!$AC133,Consolidado!$D$5:D133,"*"&amp;P$3&amp;"*")=1,1,0),0))</f>
        <v>0</v>
      </c>
      <c r="Q133" s="0" t="n">
        <f aca="false">IF(OR(Q$3="",Consolidado!$D133=""),0,IF(ISNUMBER(SEARCH(Q$3,Consolidado!$D133)),IF(COUNTIFS(Consolidado!$AC$5:AC133,Consolidado!$AC133,Consolidado!$D$5:D133,"*"&amp;Q$3&amp;"*")=1,1,0),0))</f>
        <v>0</v>
      </c>
      <c r="R133" s="0" t="n">
        <f aca="false">IF(OR(R$3="",Consolidado!$D133=""),0,IF(ISNUMBER(SEARCH(R$3,Consolidado!$D133)),IF(COUNTIFS(Consolidado!$AC$5:AC133,Consolidado!$AC133,Consolidado!$D$5:D133,"*"&amp;R$3&amp;"*")=1,1,0),0))</f>
        <v>0</v>
      </c>
      <c r="S133" s="0" t="n">
        <f aca="false">IF(OR(S$3="",Consolidado!$D133=""),0,IF(ISNUMBER(SEARCH(S$3,Consolidado!$D133)),IF(COUNTIFS(Consolidado!$AC$5:AC133,Consolidado!$AC133,Consolidado!$D$5:D133,"*"&amp;S$3&amp;"*")=1,1,0),0))</f>
        <v>0</v>
      </c>
      <c r="T133" s="0" t="n">
        <f aca="false">IF(OR(T$3="",Consolidado!$D133=""),0,IF(ISNUMBER(SEARCH(T$3,Consolidado!$D133)),IF(COUNTIFS(Consolidado!$AC$5:AC133,Consolidado!$AC133,Consolidado!$D$5:D133,"*"&amp;T$3&amp;"*")=1,1,0),0))</f>
        <v>0</v>
      </c>
      <c r="U133" s="0" t="n">
        <f aca="false">IF(OR(U$3="",Consolidado!$D133=""),0,IF(ISNUMBER(SEARCH(U$3,Consolidado!$D133)),IF(COUNTIFS(Consolidado!$AC$5:AC133,Consolidado!$AC133,Consolidado!$D$5:D133,"*"&amp;U$3&amp;"*")=1,1,0),0))</f>
        <v>0</v>
      </c>
      <c r="V133" s="0" t="n">
        <f aca="false">IF(OR(V$3="",Consolidado!$D133=""),0,IF(ISNUMBER(SEARCH(V$3,Consolidado!$D133)),IF(COUNTIFS(Consolidado!$AC$5:AC133,Consolidado!$AC133,Consolidado!$D$5:D133,"*"&amp;V$3&amp;"*")=1,1,0),0))</f>
        <v>0</v>
      </c>
      <c r="W133" s="0" t="n">
        <f aca="false">IF(OR(W$3="",Consolidado!$D133=""),0,IF(ISNUMBER(SEARCH(W$3,Consolidado!$D133)),IF(COUNTIFS(Consolidado!$AC$5:AC133,Consolidado!$AC133,Consolidado!$D$5:D133,"*"&amp;W$3&amp;"*")=1,1,0),0))</f>
        <v>0</v>
      </c>
      <c r="X133" s="0" t="n">
        <f aca="false">IF(OR(X$3="",Consolidado!$D133=""),0,IF(ISNUMBER(SEARCH(X$3,Consolidado!$D133)),IF(COUNTIFS(Consolidado!$AC$5:AC133,Consolidado!$AC133,Consolidado!$D$5:D133,"*"&amp;X$3&amp;"*")=1,1,0),0))</f>
        <v>0</v>
      </c>
      <c r="Y133" s="0" t="n">
        <f aca="false">IF(OR(Y$3="",Consolidado!$D133=""),0,IF(ISNUMBER(SEARCH(Y$3,Consolidado!$D133)),IF(COUNTIFS(Consolidado!$AC$5:AC133,Consolidado!$AC133,Consolidado!$D$5:D133,"*"&amp;Y$3&amp;"*")=1,1,0),0))</f>
        <v>0</v>
      </c>
      <c r="Z133" s="0" t="n">
        <f aca="false">IF(OR(Z$3="",Consolidado!$D133=""),0,IF(ISNUMBER(SEARCH(Z$3,Consolidado!$D133)),IF(COUNTIFS(Consolidado!$AC$5:AC133,Consolidado!$AC133,Consolidado!$D$5:D133,"*"&amp;Z$3&amp;"*")=1,1,0),0))</f>
        <v>0</v>
      </c>
      <c r="AA133" s="0" t="n">
        <f aca="false">IF(OR(AA$3="",Consolidado!$D133=""),0,IF(ISNUMBER(SEARCH(AA$3,Consolidado!$D133)),IF(COUNTIFS(Consolidado!$AC$5:AC133,Consolidado!$AC133,Consolidado!$D$5:D133,"*"&amp;AA$3&amp;"*")=1,1,0),0))</f>
        <v>0</v>
      </c>
      <c r="AB133" s="0" t="n">
        <f aca="false">IF(OR(AB$3="",Consolidado!$D133=""),0,IF(ISNUMBER(SEARCH(AB$3,Consolidado!$D133)),IF(COUNTIFS(Consolidado!$AC$5:AC133,Consolidado!$AC133,Consolidado!$D$5:D133,"*"&amp;AB$3&amp;"*")=1,1,0),0))</f>
        <v>0</v>
      </c>
      <c r="AC133" s="0" t="n">
        <f aca="false">IF(OR(AC$3="",Consolidado!$D133=""),0,IF(ISNUMBER(SEARCH(AC$3,Consolidado!$D133)),IF(COUNTIFS(Consolidado!$AC$5:AC133,Consolidado!$AC133,Consolidado!$D$5:D133,"*"&amp;AC$3&amp;"*")=1,1,0),0))</f>
        <v>0</v>
      </c>
      <c r="AD133" s="0" t="n">
        <f aca="false">IF(OR(AD$3="",Consolidado!$D133=""),0,IF(ISNUMBER(SEARCH(AD$3,Consolidado!$D133)),IF(COUNTIFS(Consolidado!$AC$5:AC133,Consolidado!$AC133,Consolidado!$D$5:D133,"*"&amp;AD$3&amp;"*")=1,1,0),0))</f>
        <v>0</v>
      </c>
      <c r="AE133" s="0" t="n">
        <f aca="false">IF(OR(AE$3="",Consolidado!$D133=""),0,IF(ISNUMBER(SEARCH(AE$3,Consolidado!$D133)),IF(COUNTIFS(Consolidado!$AC$5:AC133,Consolidado!$AC133,Consolidado!$D$5:D133,"*"&amp;AE$3&amp;"*")=1,1,0),0))</f>
        <v>0</v>
      </c>
      <c r="AF133" s="0" t="n">
        <f aca="false">IF(OR(AF$3="",Consolidado!$D133=""),0,IF(ISNUMBER(SEARCH(AF$3,Consolidado!$D133)),IF(COUNTIFS(Consolidado!$AC$5:AC133,Consolidado!$AC133,Consolidado!$D$5:D133,"*"&amp;AF$3&amp;"*")=1,1,0),0))</f>
        <v>0</v>
      </c>
      <c r="AG133" s="0" t="n">
        <f aca="false">IF(OR(AG$3="",Consolidado!$D133=""),0,IF(ISNUMBER(SEARCH(AG$3,Consolidado!$D133)),IF(COUNTIFS(Consolidado!$AC$5:AC133,Consolidado!$AC133,Consolidado!$D$5:D133,"*"&amp;AG$3&amp;"*")=1,1,0),0))</f>
        <v>0</v>
      </c>
      <c r="AH133" s="0" t="n">
        <f aca="false">IF(OR(AH$3="",Consolidado!$D133=""),0,IF(ISNUMBER(SEARCH(AH$3,Consolidado!$D133)),IF(COUNTIFS(Consolidado!$AC$5:AC133,Consolidado!$AC133,Consolidado!$D$5:D133,"*"&amp;AH$3&amp;"*")=1,1,0),0))</f>
        <v>0</v>
      </c>
      <c r="AI133" s="0" t="n">
        <f aca="false">IF(OR(AI$3="",Consolidado!$D133=""),0,IF(ISNUMBER(SEARCH(AI$3,Consolidado!$D133)),IF(COUNTIFS(Consolidado!$AC$5:AC133,Consolidado!$AC133,Consolidado!$D$5:D133,"*"&amp;AI$3&amp;"*")=1,1,0),0))</f>
        <v>0</v>
      </c>
      <c r="AJ133" s="0" t="n">
        <f aca="false">IF(OR(AJ$3="",Consolidado!$D133=""),0,IF(ISNUMBER(SEARCH(AJ$3,Consolidado!$D133)),IF(COUNTIFS(Consolidado!$AC$5:AC133,Consolidado!$AC133,Consolidado!$D$5:D133,"*"&amp;AJ$3&amp;"*")=1,1,0),0))</f>
        <v>0</v>
      </c>
      <c r="AK133" s="0" t="n">
        <f aca="false">IF(OR(AK$3="",Consolidado!$D133=""),0,IF(ISNUMBER(SEARCH(AK$3,Consolidado!$D133)),IF(COUNTIFS(Consolidado!$AC$5:AC133,Consolidado!$AC133,Consolidado!$D$5:D133,"*"&amp;AK$3&amp;"*")=1,1,0),0))</f>
        <v>0</v>
      </c>
      <c r="AL133" s="0" t="n">
        <f aca="false">IF(OR(AL$3="",Consolidado!$D133=""),0,IF(ISNUMBER(SEARCH(AL$3,Consolidado!$D133)),IF(COUNTIFS(Consolidado!$AC$5:AC133,Consolidado!$AC133,Consolidado!$D$5:D133,"*"&amp;AL$3&amp;"*")=1,1,0),0))</f>
        <v>0</v>
      </c>
      <c r="AM133" s="0" t="n">
        <f aca="false">IF(OR(AM$3="",Consolidado!$D133=""),0,IF(ISNUMBER(SEARCH(AM$3,Consolidado!$D133)),IF(COUNTIFS(Consolidado!$AC$5:AC133,Consolidado!$AC133,Consolidado!$D$5:D133,"*"&amp;AM$3&amp;"*")=1,1,0),0))</f>
        <v>0</v>
      </c>
      <c r="AN133" s="0" t="n">
        <f aca="false">IF(OR(AN$3="",Consolidado!$D133=""),0,IF(ISNUMBER(SEARCH(AN$3,Consolidado!$D133)),IF(COUNTIFS(Consolidado!$AC$5:AC133,Consolidado!$AC133,Consolidado!$D$5:D133,"*"&amp;AN$3&amp;"*")=1,1,0),0))</f>
        <v>0</v>
      </c>
      <c r="AO133" s="0" t="n">
        <f aca="false">IF(OR(AO$3="",Consolidado!$D133=""),0,IF(ISNUMBER(SEARCH(AO$3,Consolidado!$D133)),IF(COUNTIFS(Consolidado!$AC$5:AC133,Consolidado!$AC133,Consolidado!$D$5:D133,"*"&amp;AO$3&amp;"*")=1,1,0),0))</f>
        <v>0</v>
      </c>
    </row>
    <row r="134" customFormat="false" ht="15" hidden="false" customHeight="false" outlineLevel="0" collapsed="false">
      <c r="B134" s="0" t="n">
        <f aca="false">IF(OR(B$3="",Consolidado!$D134=""),0,IF(ISNUMBER(SEARCH(B$3,Consolidado!$D134)),IF(COUNTIFS(Consolidado!$AC$5:AC134,Consolidado!$AC134,Consolidado!$D$5:D134,"*"&amp;B$3&amp;"*")=1,1,0),0))</f>
        <v>0</v>
      </c>
      <c r="C134" s="0" t="n">
        <f aca="false">IF(OR(C$3="",Consolidado!$D134=""),0,IF(ISNUMBER(SEARCH(C$3,Consolidado!$D134)),IF(COUNTIFS(Consolidado!$AC$5:AC134,Consolidado!$AC134,Consolidado!$D$5:D134,"*"&amp;C$3&amp;"*")=1,1,0),0))</f>
        <v>0</v>
      </c>
      <c r="D134" s="0" t="n">
        <f aca="false">IF(OR(D$3="",Consolidado!$D134=""),0,IF(ISNUMBER(SEARCH(D$3,Consolidado!$D134)),IF(COUNTIFS(Consolidado!$AC$5:AC134,Consolidado!$AC134,Consolidado!$D$5:D134,"*"&amp;D$3&amp;"*")=1,1,0),0))</f>
        <v>0</v>
      </c>
      <c r="E134" s="0" t="n">
        <f aca="false">IF(OR(E$3="",Consolidado!$D134=""),0,IF(ISNUMBER(SEARCH(E$3,Consolidado!$D134)),IF(COUNTIFS(Consolidado!$AC$5:AC134,Consolidado!$AC134,Consolidado!$D$5:D134,"*"&amp;E$3&amp;"*")=1,1,0),0))</f>
        <v>0</v>
      </c>
      <c r="F134" s="0" t="n">
        <f aca="false">IF(OR(F$3="",Consolidado!$D134=""),0,IF(ISNUMBER(SEARCH(F$3,Consolidado!$D134)),IF(COUNTIFS(Consolidado!$AC$5:AC134,Consolidado!$AC134,Consolidado!$D$5:D134,"*"&amp;F$3&amp;"*")=1,1,0),0))</f>
        <v>0</v>
      </c>
      <c r="G134" s="0" t="n">
        <f aca="false">IF(OR(G$3="",Consolidado!$D134=""),0,IF(ISNUMBER(SEARCH(G$3,Consolidado!$D134)),IF(COUNTIFS(Consolidado!$AC$5:AC134,Consolidado!$AC134,Consolidado!$D$5:D134,"*"&amp;G$3&amp;"*")=1,1,0),0))</f>
        <v>0</v>
      </c>
      <c r="H134" s="0" t="n">
        <f aca="false">IF(OR(H$3="",Consolidado!$D134=""),0,IF(ISNUMBER(SEARCH(H$3,Consolidado!$D134)),IF(COUNTIFS(Consolidado!$AC$5:AC134,Consolidado!$AC134,Consolidado!$D$5:D134,"*"&amp;H$3&amp;"*")=1,1,0),0))</f>
        <v>0</v>
      </c>
      <c r="I134" s="0" t="n">
        <f aca="false">IF(OR(I$3="",Consolidado!$D134=""),0,IF(ISNUMBER(SEARCH(I$3,Consolidado!$D134)),IF(COUNTIFS(Consolidado!$AC$5:AC134,Consolidado!$AC134,Consolidado!$D$5:D134,"*"&amp;I$3&amp;"*")=1,1,0),0))</f>
        <v>0</v>
      </c>
      <c r="J134" s="0" t="n">
        <f aca="false">IF(OR(J$3="",Consolidado!$D134=""),0,IF(ISNUMBER(SEARCH(J$3,Consolidado!$D134)),IF(COUNTIFS(Consolidado!$AC$5:AC134,Consolidado!$AC134,Consolidado!$D$5:D134,"*"&amp;J$3&amp;"*")=1,1,0),0))</f>
        <v>0</v>
      </c>
      <c r="K134" s="0" t="n">
        <f aca="false">IF(OR(K$3="",Consolidado!$D134=""),0,IF(ISNUMBER(SEARCH(K$3,Consolidado!$D134)),IF(COUNTIFS(Consolidado!$AC$5:AC134,Consolidado!$AC134,Consolidado!$D$5:D134,"*"&amp;K$3&amp;"*")=1,1,0),0))</f>
        <v>0</v>
      </c>
      <c r="L134" s="0" t="n">
        <f aca="false">IF(OR(L$3="",Consolidado!$D134=""),0,IF(ISNUMBER(SEARCH(L$3,Consolidado!$D134)),IF(COUNTIFS(Consolidado!$AC$5:AC134,Consolidado!$AC134,Consolidado!$D$5:D134,"*"&amp;L$3&amp;"*")=1,1,0),0))</f>
        <v>0</v>
      </c>
      <c r="M134" s="0" t="n">
        <f aca="false">IF(OR(M$3="",Consolidado!$D134=""),0,IF(ISNUMBER(SEARCH(M$3,Consolidado!$D134)),IF(COUNTIFS(Consolidado!$AC$5:AC134,Consolidado!$AC134,Consolidado!$D$5:D134,"*"&amp;M$3&amp;"*")=1,1,0),0))</f>
        <v>0</v>
      </c>
      <c r="N134" s="0" t="n">
        <f aca="false">IF(OR(N$3="",Consolidado!$D134=""),0,IF(ISNUMBER(SEARCH(N$3,Consolidado!$D134)),IF(COUNTIFS(Consolidado!$AC$5:AC134,Consolidado!$AC134,Consolidado!$D$5:D134,"*"&amp;N$3&amp;"*")=1,1,0),0))</f>
        <v>0</v>
      </c>
      <c r="O134" s="0" t="n">
        <f aca="false">IF(OR(O$3="",Consolidado!$D134=""),0,IF(ISNUMBER(SEARCH(O$3,Consolidado!$D134)),IF(COUNTIFS(Consolidado!$AC$5:AC134,Consolidado!$AC134,Consolidado!$D$5:D134,"*"&amp;O$3&amp;"*")=1,1,0),0))</f>
        <v>0</v>
      </c>
      <c r="P134" s="0" t="n">
        <f aca="false">IF(OR(P$3="",Consolidado!$D134=""),0,IF(ISNUMBER(SEARCH(P$3,Consolidado!$D134)),IF(COUNTIFS(Consolidado!$AC$5:AC134,Consolidado!$AC134,Consolidado!$D$5:D134,"*"&amp;P$3&amp;"*")=1,1,0),0))</f>
        <v>0</v>
      </c>
      <c r="Q134" s="0" t="n">
        <f aca="false">IF(OR(Q$3="",Consolidado!$D134=""),0,IF(ISNUMBER(SEARCH(Q$3,Consolidado!$D134)),IF(COUNTIFS(Consolidado!$AC$5:AC134,Consolidado!$AC134,Consolidado!$D$5:D134,"*"&amp;Q$3&amp;"*")=1,1,0),0))</f>
        <v>0</v>
      </c>
      <c r="R134" s="0" t="n">
        <f aca="false">IF(OR(R$3="",Consolidado!$D134=""),0,IF(ISNUMBER(SEARCH(R$3,Consolidado!$D134)),IF(COUNTIFS(Consolidado!$AC$5:AC134,Consolidado!$AC134,Consolidado!$D$5:D134,"*"&amp;R$3&amp;"*")=1,1,0),0))</f>
        <v>0</v>
      </c>
      <c r="S134" s="0" t="n">
        <f aca="false">IF(OR(S$3="",Consolidado!$D134=""),0,IF(ISNUMBER(SEARCH(S$3,Consolidado!$D134)),IF(COUNTIFS(Consolidado!$AC$5:AC134,Consolidado!$AC134,Consolidado!$D$5:D134,"*"&amp;S$3&amp;"*")=1,1,0),0))</f>
        <v>0</v>
      </c>
      <c r="T134" s="0" t="n">
        <f aca="false">IF(OR(T$3="",Consolidado!$D134=""),0,IF(ISNUMBER(SEARCH(T$3,Consolidado!$D134)),IF(COUNTIFS(Consolidado!$AC$5:AC134,Consolidado!$AC134,Consolidado!$D$5:D134,"*"&amp;T$3&amp;"*")=1,1,0),0))</f>
        <v>0</v>
      </c>
      <c r="U134" s="0" t="n">
        <f aca="false">IF(OR(U$3="",Consolidado!$D134=""),0,IF(ISNUMBER(SEARCH(U$3,Consolidado!$D134)),IF(COUNTIFS(Consolidado!$AC$5:AC134,Consolidado!$AC134,Consolidado!$D$5:D134,"*"&amp;U$3&amp;"*")=1,1,0),0))</f>
        <v>0</v>
      </c>
      <c r="V134" s="0" t="n">
        <f aca="false">IF(OR(V$3="",Consolidado!$D134=""),0,IF(ISNUMBER(SEARCH(V$3,Consolidado!$D134)),IF(COUNTIFS(Consolidado!$AC$5:AC134,Consolidado!$AC134,Consolidado!$D$5:D134,"*"&amp;V$3&amp;"*")=1,1,0),0))</f>
        <v>0</v>
      </c>
      <c r="W134" s="0" t="n">
        <f aca="false">IF(OR(W$3="",Consolidado!$D134=""),0,IF(ISNUMBER(SEARCH(W$3,Consolidado!$D134)),IF(COUNTIFS(Consolidado!$AC$5:AC134,Consolidado!$AC134,Consolidado!$D$5:D134,"*"&amp;W$3&amp;"*")=1,1,0),0))</f>
        <v>0</v>
      </c>
      <c r="X134" s="0" t="n">
        <f aca="false">IF(OR(X$3="",Consolidado!$D134=""),0,IF(ISNUMBER(SEARCH(X$3,Consolidado!$D134)),IF(COUNTIFS(Consolidado!$AC$5:AC134,Consolidado!$AC134,Consolidado!$D$5:D134,"*"&amp;X$3&amp;"*")=1,1,0),0))</f>
        <v>0</v>
      </c>
      <c r="Y134" s="0" t="n">
        <f aca="false">IF(OR(Y$3="",Consolidado!$D134=""),0,IF(ISNUMBER(SEARCH(Y$3,Consolidado!$D134)),IF(COUNTIFS(Consolidado!$AC$5:AC134,Consolidado!$AC134,Consolidado!$D$5:D134,"*"&amp;Y$3&amp;"*")=1,1,0),0))</f>
        <v>0</v>
      </c>
      <c r="Z134" s="0" t="n">
        <f aca="false">IF(OR(Z$3="",Consolidado!$D134=""),0,IF(ISNUMBER(SEARCH(Z$3,Consolidado!$D134)),IF(COUNTIFS(Consolidado!$AC$5:AC134,Consolidado!$AC134,Consolidado!$D$5:D134,"*"&amp;Z$3&amp;"*")=1,1,0),0))</f>
        <v>0</v>
      </c>
      <c r="AA134" s="0" t="n">
        <f aca="false">IF(OR(AA$3="",Consolidado!$D134=""),0,IF(ISNUMBER(SEARCH(AA$3,Consolidado!$D134)),IF(COUNTIFS(Consolidado!$AC$5:AC134,Consolidado!$AC134,Consolidado!$D$5:D134,"*"&amp;AA$3&amp;"*")=1,1,0),0))</f>
        <v>0</v>
      </c>
      <c r="AB134" s="0" t="n">
        <f aca="false">IF(OR(AB$3="",Consolidado!$D134=""),0,IF(ISNUMBER(SEARCH(AB$3,Consolidado!$D134)),IF(COUNTIFS(Consolidado!$AC$5:AC134,Consolidado!$AC134,Consolidado!$D$5:D134,"*"&amp;AB$3&amp;"*")=1,1,0),0))</f>
        <v>0</v>
      </c>
      <c r="AC134" s="0" t="n">
        <f aca="false">IF(OR(AC$3="",Consolidado!$D134=""),0,IF(ISNUMBER(SEARCH(AC$3,Consolidado!$D134)),IF(COUNTIFS(Consolidado!$AC$5:AC134,Consolidado!$AC134,Consolidado!$D$5:D134,"*"&amp;AC$3&amp;"*")=1,1,0),0))</f>
        <v>0</v>
      </c>
      <c r="AD134" s="0" t="n">
        <f aca="false">IF(OR(AD$3="",Consolidado!$D134=""),0,IF(ISNUMBER(SEARCH(AD$3,Consolidado!$D134)),IF(COUNTIFS(Consolidado!$AC$5:AC134,Consolidado!$AC134,Consolidado!$D$5:D134,"*"&amp;AD$3&amp;"*")=1,1,0),0))</f>
        <v>0</v>
      </c>
      <c r="AE134" s="0" t="n">
        <f aca="false">IF(OR(AE$3="",Consolidado!$D134=""),0,IF(ISNUMBER(SEARCH(AE$3,Consolidado!$D134)),IF(COUNTIFS(Consolidado!$AC$5:AC134,Consolidado!$AC134,Consolidado!$D$5:D134,"*"&amp;AE$3&amp;"*")=1,1,0),0))</f>
        <v>0</v>
      </c>
      <c r="AF134" s="0" t="n">
        <f aca="false">IF(OR(AF$3="",Consolidado!$D134=""),0,IF(ISNUMBER(SEARCH(AF$3,Consolidado!$D134)),IF(COUNTIFS(Consolidado!$AC$5:AC134,Consolidado!$AC134,Consolidado!$D$5:D134,"*"&amp;AF$3&amp;"*")=1,1,0),0))</f>
        <v>0</v>
      </c>
      <c r="AG134" s="0" t="n">
        <f aca="false">IF(OR(AG$3="",Consolidado!$D134=""),0,IF(ISNUMBER(SEARCH(AG$3,Consolidado!$D134)),IF(COUNTIFS(Consolidado!$AC$5:AC134,Consolidado!$AC134,Consolidado!$D$5:D134,"*"&amp;AG$3&amp;"*")=1,1,0),0))</f>
        <v>0</v>
      </c>
      <c r="AH134" s="0" t="n">
        <f aca="false">IF(OR(AH$3="",Consolidado!$D134=""),0,IF(ISNUMBER(SEARCH(AH$3,Consolidado!$D134)),IF(COUNTIFS(Consolidado!$AC$5:AC134,Consolidado!$AC134,Consolidado!$D$5:D134,"*"&amp;AH$3&amp;"*")=1,1,0),0))</f>
        <v>0</v>
      </c>
      <c r="AI134" s="0" t="n">
        <f aca="false">IF(OR(AI$3="",Consolidado!$D134=""),0,IF(ISNUMBER(SEARCH(AI$3,Consolidado!$D134)),IF(COUNTIFS(Consolidado!$AC$5:AC134,Consolidado!$AC134,Consolidado!$D$5:D134,"*"&amp;AI$3&amp;"*")=1,1,0),0))</f>
        <v>0</v>
      </c>
      <c r="AJ134" s="0" t="n">
        <f aca="false">IF(OR(AJ$3="",Consolidado!$D134=""),0,IF(ISNUMBER(SEARCH(AJ$3,Consolidado!$D134)),IF(COUNTIFS(Consolidado!$AC$5:AC134,Consolidado!$AC134,Consolidado!$D$5:D134,"*"&amp;AJ$3&amp;"*")=1,1,0),0))</f>
        <v>0</v>
      </c>
      <c r="AK134" s="0" t="n">
        <f aca="false">IF(OR(AK$3="",Consolidado!$D134=""),0,IF(ISNUMBER(SEARCH(AK$3,Consolidado!$D134)),IF(COUNTIFS(Consolidado!$AC$5:AC134,Consolidado!$AC134,Consolidado!$D$5:D134,"*"&amp;AK$3&amp;"*")=1,1,0),0))</f>
        <v>0</v>
      </c>
      <c r="AL134" s="0" t="n">
        <f aca="false">IF(OR(AL$3="",Consolidado!$D134=""),0,IF(ISNUMBER(SEARCH(AL$3,Consolidado!$D134)),IF(COUNTIFS(Consolidado!$AC$5:AC134,Consolidado!$AC134,Consolidado!$D$5:D134,"*"&amp;AL$3&amp;"*")=1,1,0),0))</f>
        <v>0</v>
      </c>
      <c r="AM134" s="0" t="n">
        <f aca="false">IF(OR(AM$3="",Consolidado!$D134=""),0,IF(ISNUMBER(SEARCH(AM$3,Consolidado!$D134)),IF(COUNTIFS(Consolidado!$AC$5:AC134,Consolidado!$AC134,Consolidado!$D$5:D134,"*"&amp;AM$3&amp;"*")=1,1,0),0))</f>
        <v>0</v>
      </c>
      <c r="AN134" s="0" t="n">
        <f aca="false">IF(OR(AN$3="",Consolidado!$D134=""),0,IF(ISNUMBER(SEARCH(AN$3,Consolidado!$D134)),IF(COUNTIFS(Consolidado!$AC$5:AC134,Consolidado!$AC134,Consolidado!$D$5:D134,"*"&amp;AN$3&amp;"*")=1,1,0),0))</f>
        <v>0</v>
      </c>
      <c r="AO134" s="0" t="n">
        <f aca="false">IF(OR(AO$3="",Consolidado!$D134=""),0,IF(ISNUMBER(SEARCH(AO$3,Consolidado!$D134)),IF(COUNTIFS(Consolidado!$AC$5:AC134,Consolidado!$AC134,Consolidado!$D$5:D134,"*"&amp;AO$3&amp;"*")=1,1,0),0))</f>
        <v>0</v>
      </c>
    </row>
    <row r="135" customFormat="false" ht="15" hidden="false" customHeight="false" outlineLevel="0" collapsed="false">
      <c r="B135" s="0" t="n">
        <f aca="false">IF(OR(B$3="",Consolidado!$D135=""),0,IF(ISNUMBER(SEARCH(B$3,Consolidado!$D135)),IF(COUNTIFS(Consolidado!$AC$5:AC135,Consolidado!$AC135,Consolidado!$D$5:D135,"*"&amp;B$3&amp;"*")=1,1,0),0))</f>
        <v>0</v>
      </c>
      <c r="C135" s="0" t="n">
        <f aca="false">IF(OR(C$3="",Consolidado!$D135=""),0,IF(ISNUMBER(SEARCH(C$3,Consolidado!$D135)),IF(COUNTIFS(Consolidado!$AC$5:AC135,Consolidado!$AC135,Consolidado!$D$5:D135,"*"&amp;C$3&amp;"*")=1,1,0),0))</f>
        <v>0</v>
      </c>
      <c r="D135" s="0" t="n">
        <f aca="false">IF(OR(D$3="",Consolidado!$D135=""),0,IF(ISNUMBER(SEARCH(D$3,Consolidado!$D135)),IF(COUNTIFS(Consolidado!$AC$5:AC135,Consolidado!$AC135,Consolidado!$D$5:D135,"*"&amp;D$3&amp;"*")=1,1,0),0))</f>
        <v>0</v>
      </c>
      <c r="E135" s="0" t="n">
        <f aca="false">IF(OR(E$3="",Consolidado!$D135=""),0,IF(ISNUMBER(SEARCH(E$3,Consolidado!$D135)),IF(COUNTIFS(Consolidado!$AC$5:AC135,Consolidado!$AC135,Consolidado!$D$5:D135,"*"&amp;E$3&amp;"*")=1,1,0),0))</f>
        <v>0</v>
      </c>
      <c r="F135" s="0" t="n">
        <f aca="false">IF(OR(F$3="",Consolidado!$D135=""),0,IF(ISNUMBER(SEARCH(F$3,Consolidado!$D135)),IF(COUNTIFS(Consolidado!$AC$5:AC135,Consolidado!$AC135,Consolidado!$D$5:D135,"*"&amp;F$3&amp;"*")=1,1,0),0))</f>
        <v>0</v>
      </c>
      <c r="G135" s="0" t="n">
        <f aca="false">IF(OR(G$3="",Consolidado!$D135=""),0,IF(ISNUMBER(SEARCH(G$3,Consolidado!$D135)),IF(COUNTIFS(Consolidado!$AC$5:AC135,Consolidado!$AC135,Consolidado!$D$5:D135,"*"&amp;G$3&amp;"*")=1,1,0),0))</f>
        <v>0</v>
      </c>
      <c r="H135" s="0" t="n">
        <f aca="false">IF(OR(H$3="",Consolidado!$D135=""),0,IF(ISNUMBER(SEARCH(H$3,Consolidado!$D135)),IF(COUNTIFS(Consolidado!$AC$5:AC135,Consolidado!$AC135,Consolidado!$D$5:D135,"*"&amp;H$3&amp;"*")=1,1,0),0))</f>
        <v>0</v>
      </c>
      <c r="I135" s="0" t="n">
        <f aca="false">IF(OR(I$3="",Consolidado!$D135=""),0,IF(ISNUMBER(SEARCH(I$3,Consolidado!$D135)),IF(COUNTIFS(Consolidado!$AC$5:AC135,Consolidado!$AC135,Consolidado!$D$5:D135,"*"&amp;I$3&amp;"*")=1,1,0),0))</f>
        <v>0</v>
      </c>
      <c r="J135" s="0" t="n">
        <f aca="false">IF(OR(J$3="",Consolidado!$D135=""),0,IF(ISNUMBER(SEARCH(J$3,Consolidado!$D135)),IF(COUNTIFS(Consolidado!$AC$5:AC135,Consolidado!$AC135,Consolidado!$D$5:D135,"*"&amp;J$3&amp;"*")=1,1,0),0))</f>
        <v>0</v>
      </c>
      <c r="K135" s="0" t="n">
        <f aca="false">IF(OR(K$3="",Consolidado!$D135=""),0,IF(ISNUMBER(SEARCH(K$3,Consolidado!$D135)),IF(COUNTIFS(Consolidado!$AC$5:AC135,Consolidado!$AC135,Consolidado!$D$5:D135,"*"&amp;K$3&amp;"*")=1,1,0),0))</f>
        <v>0</v>
      </c>
      <c r="L135" s="0" t="n">
        <f aca="false">IF(OR(L$3="",Consolidado!$D135=""),0,IF(ISNUMBER(SEARCH(L$3,Consolidado!$D135)),IF(COUNTIFS(Consolidado!$AC$5:AC135,Consolidado!$AC135,Consolidado!$D$5:D135,"*"&amp;L$3&amp;"*")=1,1,0),0))</f>
        <v>0</v>
      </c>
      <c r="M135" s="0" t="n">
        <f aca="false">IF(OR(M$3="",Consolidado!$D135=""),0,IF(ISNUMBER(SEARCH(M$3,Consolidado!$D135)),IF(COUNTIFS(Consolidado!$AC$5:AC135,Consolidado!$AC135,Consolidado!$D$5:D135,"*"&amp;M$3&amp;"*")=1,1,0),0))</f>
        <v>0</v>
      </c>
      <c r="N135" s="0" t="n">
        <f aca="false">IF(OR(N$3="",Consolidado!$D135=""),0,IF(ISNUMBER(SEARCH(N$3,Consolidado!$D135)),IF(COUNTIFS(Consolidado!$AC$5:AC135,Consolidado!$AC135,Consolidado!$D$5:D135,"*"&amp;N$3&amp;"*")=1,1,0),0))</f>
        <v>0</v>
      </c>
      <c r="O135" s="0" t="n">
        <f aca="false">IF(OR(O$3="",Consolidado!$D135=""),0,IF(ISNUMBER(SEARCH(O$3,Consolidado!$D135)),IF(COUNTIFS(Consolidado!$AC$5:AC135,Consolidado!$AC135,Consolidado!$D$5:D135,"*"&amp;O$3&amp;"*")=1,1,0),0))</f>
        <v>0</v>
      </c>
      <c r="P135" s="0" t="n">
        <f aca="false">IF(OR(P$3="",Consolidado!$D135=""),0,IF(ISNUMBER(SEARCH(P$3,Consolidado!$D135)),IF(COUNTIFS(Consolidado!$AC$5:AC135,Consolidado!$AC135,Consolidado!$D$5:D135,"*"&amp;P$3&amp;"*")=1,1,0),0))</f>
        <v>0</v>
      </c>
      <c r="Q135" s="0" t="n">
        <f aca="false">IF(OR(Q$3="",Consolidado!$D135=""),0,IF(ISNUMBER(SEARCH(Q$3,Consolidado!$D135)),IF(COUNTIFS(Consolidado!$AC$5:AC135,Consolidado!$AC135,Consolidado!$D$5:D135,"*"&amp;Q$3&amp;"*")=1,1,0),0))</f>
        <v>0</v>
      </c>
      <c r="R135" s="0" t="n">
        <f aca="false">IF(OR(R$3="",Consolidado!$D135=""),0,IF(ISNUMBER(SEARCH(R$3,Consolidado!$D135)),IF(COUNTIFS(Consolidado!$AC$5:AC135,Consolidado!$AC135,Consolidado!$D$5:D135,"*"&amp;R$3&amp;"*")=1,1,0),0))</f>
        <v>0</v>
      </c>
      <c r="S135" s="0" t="n">
        <f aca="false">IF(OR(S$3="",Consolidado!$D135=""),0,IF(ISNUMBER(SEARCH(S$3,Consolidado!$D135)),IF(COUNTIFS(Consolidado!$AC$5:AC135,Consolidado!$AC135,Consolidado!$D$5:D135,"*"&amp;S$3&amp;"*")=1,1,0),0))</f>
        <v>0</v>
      </c>
      <c r="T135" s="0" t="n">
        <f aca="false">IF(OR(T$3="",Consolidado!$D135=""),0,IF(ISNUMBER(SEARCH(T$3,Consolidado!$D135)),IF(COUNTIFS(Consolidado!$AC$5:AC135,Consolidado!$AC135,Consolidado!$D$5:D135,"*"&amp;T$3&amp;"*")=1,1,0),0))</f>
        <v>0</v>
      </c>
      <c r="U135" s="0" t="n">
        <f aca="false">IF(OR(U$3="",Consolidado!$D135=""),0,IF(ISNUMBER(SEARCH(U$3,Consolidado!$D135)),IF(COUNTIFS(Consolidado!$AC$5:AC135,Consolidado!$AC135,Consolidado!$D$5:D135,"*"&amp;U$3&amp;"*")=1,1,0),0))</f>
        <v>0</v>
      </c>
      <c r="V135" s="0" t="n">
        <f aca="false">IF(OR(V$3="",Consolidado!$D135=""),0,IF(ISNUMBER(SEARCH(V$3,Consolidado!$D135)),IF(COUNTIFS(Consolidado!$AC$5:AC135,Consolidado!$AC135,Consolidado!$D$5:D135,"*"&amp;V$3&amp;"*")=1,1,0),0))</f>
        <v>0</v>
      </c>
      <c r="W135" s="0" t="n">
        <f aca="false">IF(OR(W$3="",Consolidado!$D135=""),0,IF(ISNUMBER(SEARCH(W$3,Consolidado!$D135)),IF(COUNTIFS(Consolidado!$AC$5:AC135,Consolidado!$AC135,Consolidado!$D$5:D135,"*"&amp;W$3&amp;"*")=1,1,0),0))</f>
        <v>0</v>
      </c>
      <c r="X135" s="0" t="n">
        <f aca="false">IF(OR(X$3="",Consolidado!$D135=""),0,IF(ISNUMBER(SEARCH(X$3,Consolidado!$D135)),IF(COUNTIFS(Consolidado!$AC$5:AC135,Consolidado!$AC135,Consolidado!$D$5:D135,"*"&amp;X$3&amp;"*")=1,1,0),0))</f>
        <v>0</v>
      </c>
      <c r="Y135" s="0" t="n">
        <f aca="false">IF(OR(Y$3="",Consolidado!$D135=""),0,IF(ISNUMBER(SEARCH(Y$3,Consolidado!$D135)),IF(COUNTIFS(Consolidado!$AC$5:AC135,Consolidado!$AC135,Consolidado!$D$5:D135,"*"&amp;Y$3&amp;"*")=1,1,0),0))</f>
        <v>0</v>
      </c>
      <c r="Z135" s="0" t="n">
        <f aca="false">IF(OR(Z$3="",Consolidado!$D135=""),0,IF(ISNUMBER(SEARCH(Z$3,Consolidado!$D135)),IF(COUNTIFS(Consolidado!$AC$5:AC135,Consolidado!$AC135,Consolidado!$D$5:D135,"*"&amp;Z$3&amp;"*")=1,1,0),0))</f>
        <v>0</v>
      </c>
      <c r="AA135" s="0" t="n">
        <f aca="false">IF(OR(AA$3="",Consolidado!$D135=""),0,IF(ISNUMBER(SEARCH(AA$3,Consolidado!$D135)),IF(COUNTIFS(Consolidado!$AC$5:AC135,Consolidado!$AC135,Consolidado!$D$5:D135,"*"&amp;AA$3&amp;"*")=1,1,0),0))</f>
        <v>0</v>
      </c>
      <c r="AB135" s="0" t="n">
        <f aca="false">IF(OR(AB$3="",Consolidado!$D135=""),0,IF(ISNUMBER(SEARCH(AB$3,Consolidado!$D135)),IF(COUNTIFS(Consolidado!$AC$5:AC135,Consolidado!$AC135,Consolidado!$D$5:D135,"*"&amp;AB$3&amp;"*")=1,1,0),0))</f>
        <v>0</v>
      </c>
      <c r="AC135" s="0" t="n">
        <f aca="false">IF(OR(AC$3="",Consolidado!$D135=""),0,IF(ISNUMBER(SEARCH(AC$3,Consolidado!$D135)),IF(COUNTIFS(Consolidado!$AC$5:AC135,Consolidado!$AC135,Consolidado!$D$5:D135,"*"&amp;AC$3&amp;"*")=1,1,0),0))</f>
        <v>0</v>
      </c>
      <c r="AD135" s="0" t="n">
        <f aca="false">IF(OR(AD$3="",Consolidado!$D135=""),0,IF(ISNUMBER(SEARCH(AD$3,Consolidado!$D135)),IF(COUNTIFS(Consolidado!$AC$5:AC135,Consolidado!$AC135,Consolidado!$D$5:D135,"*"&amp;AD$3&amp;"*")=1,1,0),0))</f>
        <v>0</v>
      </c>
      <c r="AE135" s="0" t="n">
        <f aca="false">IF(OR(AE$3="",Consolidado!$D135=""),0,IF(ISNUMBER(SEARCH(AE$3,Consolidado!$D135)),IF(COUNTIFS(Consolidado!$AC$5:AC135,Consolidado!$AC135,Consolidado!$D$5:D135,"*"&amp;AE$3&amp;"*")=1,1,0),0))</f>
        <v>0</v>
      </c>
      <c r="AF135" s="0" t="n">
        <f aca="false">IF(OR(AF$3="",Consolidado!$D135=""),0,IF(ISNUMBER(SEARCH(AF$3,Consolidado!$D135)),IF(COUNTIFS(Consolidado!$AC$5:AC135,Consolidado!$AC135,Consolidado!$D$5:D135,"*"&amp;AF$3&amp;"*")=1,1,0),0))</f>
        <v>0</v>
      </c>
      <c r="AG135" s="0" t="n">
        <f aca="false">IF(OR(AG$3="",Consolidado!$D135=""),0,IF(ISNUMBER(SEARCH(AG$3,Consolidado!$D135)),IF(COUNTIFS(Consolidado!$AC$5:AC135,Consolidado!$AC135,Consolidado!$D$5:D135,"*"&amp;AG$3&amp;"*")=1,1,0),0))</f>
        <v>0</v>
      </c>
      <c r="AH135" s="0" t="n">
        <f aca="false">IF(OR(AH$3="",Consolidado!$D135=""),0,IF(ISNUMBER(SEARCH(AH$3,Consolidado!$D135)),IF(COUNTIFS(Consolidado!$AC$5:AC135,Consolidado!$AC135,Consolidado!$D$5:D135,"*"&amp;AH$3&amp;"*")=1,1,0),0))</f>
        <v>0</v>
      </c>
      <c r="AI135" s="0" t="n">
        <f aca="false">IF(OR(AI$3="",Consolidado!$D135=""),0,IF(ISNUMBER(SEARCH(AI$3,Consolidado!$D135)),IF(COUNTIFS(Consolidado!$AC$5:AC135,Consolidado!$AC135,Consolidado!$D$5:D135,"*"&amp;AI$3&amp;"*")=1,1,0),0))</f>
        <v>0</v>
      </c>
      <c r="AJ135" s="0" t="n">
        <f aca="false">IF(OR(AJ$3="",Consolidado!$D135=""),0,IF(ISNUMBER(SEARCH(AJ$3,Consolidado!$D135)),IF(COUNTIFS(Consolidado!$AC$5:AC135,Consolidado!$AC135,Consolidado!$D$5:D135,"*"&amp;AJ$3&amp;"*")=1,1,0),0))</f>
        <v>0</v>
      </c>
      <c r="AK135" s="0" t="n">
        <f aca="false">IF(OR(AK$3="",Consolidado!$D135=""),0,IF(ISNUMBER(SEARCH(AK$3,Consolidado!$D135)),IF(COUNTIFS(Consolidado!$AC$5:AC135,Consolidado!$AC135,Consolidado!$D$5:D135,"*"&amp;AK$3&amp;"*")=1,1,0),0))</f>
        <v>0</v>
      </c>
      <c r="AL135" s="0" t="n">
        <f aca="false">IF(OR(AL$3="",Consolidado!$D135=""),0,IF(ISNUMBER(SEARCH(AL$3,Consolidado!$D135)),IF(COUNTIFS(Consolidado!$AC$5:AC135,Consolidado!$AC135,Consolidado!$D$5:D135,"*"&amp;AL$3&amp;"*")=1,1,0),0))</f>
        <v>0</v>
      </c>
      <c r="AM135" s="0" t="n">
        <f aca="false">IF(OR(AM$3="",Consolidado!$D135=""),0,IF(ISNUMBER(SEARCH(AM$3,Consolidado!$D135)),IF(COUNTIFS(Consolidado!$AC$5:AC135,Consolidado!$AC135,Consolidado!$D$5:D135,"*"&amp;AM$3&amp;"*")=1,1,0),0))</f>
        <v>0</v>
      </c>
      <c r="AN135" s="0" t="n">
        <f aca="false">IF(OR(AN$3="",Consolidado!$D135=""),0,IF(ISNUMBER(SEARCH(AN$3,Consolidado!$D135)),IF(COUNTIFS(Consolidado!$AC$5:AC135,Consolidado!$AC135,Consolidado!$D$5:D135,"*"&amp;AN$3&amp;"*")=1,1,0),0))</f>
        <v>0</v>
      </c>
      <c r="AO135" s="0" t="n">
        <f aca="false">IF(OR(AO$3="",Consolidado!$D135=""),0,IF(ISNUMBER(SEARCH(AO$3,Consolidado!$D135)),IF(COUNTIFS(Consolidado!$AC$5:AC135,Consolidado!$AC135,Consolidado!$D$5:D135,"*"&amp;AO$3&amp;"*")=1,1,0),0))</f>
        <v>0</v>
      </c>
    </row>
    <row r="136" customFormat="false" ht="15" hidden="false" customHeight="false" outlineLevel="0" collapsed="false">
      <c r="B136" s="0" t="n">
        <f aca="false">IF(OR(B$3="",Consolidado!$D136=""),0,IF(ISNUMBER(SEARCH(B$3,Consolidado!$D136)),IF(COUNTIFS(Consolidado!$AC$5:AC136,Consolidado!$AC136,Consolidado!$D$5:D136,"*"&amp;B$3&amp;"*")=1,1,0),0))</f>
        <v>0</v>
      </c>
      <c r="C136" s="0" t="n">
        <f aca="false">IF(OR(C$3="",Consolidado!$D136=""),0,IF(ISNUMBER(SEARCH(C$3,Consolidado!$D136)),IF(COUNTIFS(Consolidado!$AC$5:AC136,Consolidado!$AC136,Consolidado!$D$5:D136,"*"&amp;C$3&amp;"*")=1,1,0),0))</f>
        <v>0</v>
      </c>
      <c r="D136" s="0" t="n">
        <f aca="false">IF(OR(D$3="",Consolidado!$D136=""),0,IF(ISNUMBER(SEARCH(D$3,Consolidado!$D136)),IF(COUNTIFS(Consolidado!$AC$5:AC136,Consolidado!$AC136,Consolidado!$D$5:D136,"*"&amp;D$3&amp;"*")=1,1,0),0))</f>
        <v>0</v>
      </c>
      <c r="E136" s="0" t="n">
        <f aca="false">IF(OR(E$3="",Consolidado!$D136=""),0,IF(ISNUMBER(SEARCH(E$3,Consolidado!$D136)),IF(COUNTIFS(Consolidado!$AC$5:AC136,Consolidado!$AC136,Consolidado!$D$5:D136,"*"&amp;E$3&amp;"*")=1,1,0),0))</f>
        <v>0</v>
      </c>
      <c r="F136" s="0" t="n">
        <f aca="false">IF(OR(F$3="",Consolidado!$D136=""),0,IF(ISNUMBER(SEARCH(F$3,Consolidado!$D136)),IF(COUNTIFS(Consolidado!$AC$5:AC136,Consolidado!$AC136,Consolidado!$D$5:D136,"*"&amp;F$3&amp;"*")=1,1,0),0))</f>
        <v>0</v>
      </c>
      <c r="G136" s="0" t="n">
        <f aca="false">IF(OR(G$3="",Consolidado!$D136=""),0,IF(ISNUMBER(SEARCH(G$3,Consolidado!$D136)),IF(COUNTIFS(Consolidado!$AC$5:AC136,Consolidado!$AC136,Consolidado!$D$5:D136,"*"&amp;G$3&amp;"*")=1,1,0),0))</f>
        <v>0</v>
      </c>
      <c r="H136" s="0" t="n">
        <f aca="false">IF(OR(H$3="",Consolidado!$D136=""),0,IF(ISNUMBER(SEARCH(H$3,Consolidado!$D136)),IF(COUNTIFS(Consolidado!$AC$5:AC136,Consolidado!$AC136,Consolidado!$D$5:D136,"*"&amp;H$3&amp;"*")=1,1,0),0))</f>
        <v>0</v>
      </c>
      <c r="I136" s="0" t="n">
        <f aca="false">IF(OR(I$3="",Consolidado!$D136=""),0,IF(ISNUMBER(SEARCH(I$3,Consolidado!$D136)),IF(COUNTIFS(Consolidado!$AC$5:AC136,Consolidado!$AC136,Consolidado!$D$5:D136,"*"&amp;I$3&amp;"*")=1,1,0),0))</f>
        <v>0</v>
      </c>
      <c r="J136" s="0" t="n">
        <f aca="false">IF(OR(J$3="",Consolidado!$D136=""),0,IF(ISNUMBER(SEARCH(J$3,Consolidado!$D136)),IF(COUNTIFS(Consolidado!$AC$5:AC136,Consolidado!$AC136,Consolidado!$D$5:D136,"*"&amp;J$3&amp;"*")=1,1,0),0))</f>
        <v>0</v>
      </c>
      <c r="K136" s="0" t="n">
        <f aca="false">IF(OR(K$3="",Consolidado!$D136=""),0,IF(ISNUMBER(SEARCH(K$3,Consolidado!$D136)),IF(COUNTIFS(Consolidado!$AC$5:AC136,Consolidado!$AC136,Consolidado!$D$5:D136,"*"&amp;K$3&amp;"*")=1,1,0),0))</f>
        <v>0</v>
      </c>
      <c r="L136" s="0" t="n">
        <f aca="false">IF(OR(L$3="",Consolidado!$D136=""),0,IF(ISNUMBER(SEARCH(L$3,Consolidado!$D136)),IF(COUNTIFS(Consolidado!$AC$5:AC136,Consolidado!$AC136,Consolidado!$D$5:D136,"*"&amp;L$3&amp;"*")=1,1,0),0))</f>
        <v>0</v>
      </c>
      <c r="M136" s="0" t="n">
        <f aca="false">IF(OR(M$3="",Consolidado!$D136=""),0,IF(ISNUMBER(SEARCH(M$3,Consolidado!$D136)),IF(COUNTIFS(Consolidado!$AC$5:AC136,Consolidado!$AC136,Consolidado!$D$5:D136,"*"&amp;M$3&amp;"*")=1,1,0),0))</f>
        <v>0</v>
      </c>
      <c r="N136" s="0" t="n">
        <f aca="false">IF(OR(N$3="",Consolidado!$D136=""),0,IF(ISNUMBER(SEARCH(N$3,Consolidado!$D136)),IF(COUNTIFS(Consolidado!$AC$5:AC136,Consolidado!$AC136,Consolidado!$D$5:D136,"*"&amp;N$3&amp;"*")=1,1,0),0))</f>
        <v>0</v>
      </c>
      <c r="O136" s="0" t="n">
        <f aca="false">IF(OR(O$3="",Consolidado!$D136=""),0,IF(ISNUMBER(SEARCH(O$3,Consolidado!$D136)),IF(COUNTIFS(Consolidado!$AC$5:AC136,Consolidado!$AC136,Consolidado!$D$5:D136,"*"&amp;O$3&amp;"*")=1,1,0),0))</f>
        <v>0</v>
      </c>
      <c r="P136" s="0" t="n">
        <f aca="false">IF(OR(P$3="",Consolidado!$D136=""),0,IF(ISNUMBER(SEARCH(P$3,Consolidado!$D136)),IF(COUNTIFS(Consolidado!$AC$5:AC136,Consolidado!$AC136,Consolidado!$D$5:D136,"*"&amp;P$3&amp;"*")=1,1,0),0))</f>
        <v>0</v>
      </c>
      <c r="Q136" s="0" t="n">
        <f aca="false">IF(OR(Q$3="",Consolidado!$D136=""),0,IF(ISNUMBER(SEARCH(Q$3,Consolidado!$D136)),IF(COUNTIFS(Consolidado!$AC$5:AC136,Consolidado!$AC136,Consolidado!$D$5:D136,"*"&amp;Q$3&amp;"*")=1,1,0),0))</f>
        <v>0</v>
      </c>
      <c r="R136" s="0" t="n">
        <f aca="false">IF(OR(R$3="",Consolidado!$D136=""),0,IF(ISNUMBER(SEARCH(R$3,Consolidado!$D136)),IF(COUNTIFS(Consolidado!$AC$5:AC136,Consolidado!$AC136,Consolidado!$D$5:D136,"*"&amp;R$3&amp;"*")=1,1,0),0))</f>
        <v>0</v>
      </c>
      <c r="S136" s="0" t="n">
        <f aca="false">IF(OR(S$3="",Consolidado!$D136=""),0,IF(ISNUMBER(SEARCH(S$3,Consolidado!$D136)),IF(COUNTIFS(Consolidado!$AC$5:AC136,Consolidado!$AC136,Consolidado!$D$5:D136,"*"&amp;S$3&amp;"*")=1,1,0),0))</f>
        <v>0</v>
      </c>
      <c r="T136" s="0" t="n">
        <f aca="false">IF(OR(T$3="",Consolidado!$D136=""),0,IF(ISNUMBER(SEARCH(T$3,Consolidado!$D136)),IF(COUNTIFS(Consolidado!$AC$5:AC136,Consolidado!$AC136,Consolidado!$D$5:D136,"*"&amp;T$3&amp;"*")=1,1,0),0))</f>
        <v>0</v>
      </c>
      <c r="U136" s="0" t="n">
        <f aca="false">IF(OR(U$3="",Consolidado!$D136=""),0,IF(ISNUMBER(SEARCH(U$3,Consolidado!$D136)),IF(COUNTIFS(Consolidado!$AC$5:AC136,Consolidado!$AC136,Consolidado!$D$5:D136,"*"&amp;U$3&amp;"*")=1,1,0),0))</f>
        <v>0</v>
      </c>
      <c r="V136" s="0" t="n">
        <f aca="false">IF(OR(V$3="",Consolidado!$D136=""),0,IF(ISNUMBER(SEARCH(V$3,Consolidado!$D136)),IF(COUNTIFS(Consolidado!$AC$5:AC136,Consolidado!$AC136,Consolidado!$D$5:D136,"*"&amp;V$3&amp;"*")=1,1,0),0))</f>
        <v>0</v>
      </c>
      <c r="W136" s="0" t="n">
        <f aca="false">IF(OR(W$3="",Consolidado!$D136=""),0,IF(ISNUMBER(SEARCH(W$3,Consolidado!$D136)),IF(COUNTIFS(Consolidado!$AC$5:AC136,Consolidado!$AC136,Consolidado!$D$5:D136,"*"&amp;W$3&amp;"*")=1,1,0),0))</f>
        <v>0</v>
      </c>
      <c r="X136" s="0" t="n">
        <f aca="false">IF(OR(X$3="",Consolidado!$D136=""),0,IF(ISNUMBER(SEARCH(X$3,Consolidado!$D136)),IF(COUNTIFS(Consolidado!$AC$5:AC136,Consolidado!$AC136,Consolidado!$D$5:D136,"*"&amp;X$3&amp;"*")=1,1,0),0))</f>
        <v>0</v>
      </c>
      <c r="Y136" s="0" t="n">
        <f aca="false">IF(OR(Y$3="",Consolidado!$D136=""),0,IF(ISNUMBER(SEARCH(Y$3,Consolidado!$D136)),IF(COUNTIFS(Consolidado!$AC$5:AC136,Consolidado!$AC136,Consolidado!$D$5:D136,"*"&amp;Y$3&amp;"*")=1,1,0),0))</f>
        <v>0</v>
      </c>
      <c r="Z136" s="0" t="n">
        <f aca="false">IF(OR(Z$3="",Consolidado!$D136=""),0,IF(ISNUMBER(SEARCH(Z$3,Consolidado!$D136)),IF(COUNTIFS(Consolidado!$AC$5:AC136,Consolidado!$AC136,Consolidado!$D$5:D136,"*"&amp;Z$3&amp;"*")=1,1,0),0))</f>
        <v>0</v>
      </c>
      <c r="AA136" s="0" t="n">
        <f aca="false">IF(OR(AA$3="",Consolidado!$D136=""),0,IF(ISNUMBER(SEARCH(AA$3,Consolidado!$D136)),IF(COUNTIFS(Consolidado!$AC$5:AC136,Consolidado!$AC136,Consolidado!$D$5:D136,"*"&amp;AA$3&amp;"*")=1,1,0),0))</f>
        <v>0</v>
      </c>
      <c r="AB136" s="0" t="n">
        <f aca="false">IF(OR(AB$3="",Consolidado!$D136=""),0,IF(ISNUMBER(SEARCH(AB$3,Consolidado!$D136)),IF(COUNTIFS(Consolidado!$AC$5:AC136,Consolidado!$AC136,Consolidado!$D$5:D136,"*"&amp;AB$3&amp;"*")=1,1,0),0))</f>
        <v>0</v>
      </c>
      <c r="AC136" s="0" t="n">
        <f aca="false">IF(OR(AC$3="",Consolidado!$D136=""),0,IF(ISNUMBER(SEARCH(AC$3,Consolidado!$D136)),IF(COUNTIFS(Consolidado!$AC$5:AC136,Consolidado!$AC136,Consolidado!$D$5:D136,"*"&amp;AC$3&amp;"*")=1,1,0),0))</f>
        <v>0</v>
      </c>
      <c r="AD136" s="0" t="n">
        <f aca="false">IF(OR(AD$3="",Consolidado!$D136=""),0,IF(ISNUMBER(SEARCH(AD$3,Consolidado!$D136)),IF(COUNTIFS(Consolidado!$AC$5:AC136,Consolidado!$AC136,Consolidado!$D$5:D136,"*"&amp;AD$3&amp;"*")=1,1,0),0))</f>
        <v>0</v>
      </c>
      <c r="AE136" s="0" t="n">
        <f aca="false">IF(OR(AE$3="",Consolidado!$D136=""),0,IF(ISNUMBER(SEARCH(AE$3,Consolidado!$D136)),IF(COUNTIFS(Consolidado!$AC$5:AC136,Consolidado!$AC136,Consolidado!$D$5:D136,"*"&amp;AE$3&amp;"*")=1,1,0),0))</f>
        <v>0</v>
      </c>
      <c r="AF136" s="0" t="n">
        <f aca="false">IF(OR(AF$3="",Consolidado!$D136=""),0,IF(ISNUMBER(SEARCH(AF$3,Consolidado!$D136)),IF(COUNTIFS(Consolidado!$AC$5:AC136,Consolidado!$AC136,Consolidado!$D$5:D136,"*"&amp;AF$3&amp;"*")=1,1,0),0))</f>
        <v>0</v>
      </c>
      <c r="AG136" s="0" t="n">
        <f aca="false">IF(OR(AG$3="",Consolidado!$D136=""),0,IF(ISNUMBER(SEARCH(AG$3,Consolidado!$D136)),IF(COUNTIFS(Consolidado!$AC$5:AC136,Consolidado!$AC136,Consolidado!$D$5:D136,"*"&amp;AG$3&amp;"*")=1,1,0),0))</f>
        <v>0</v>
      </c>
      <c r="AH136" s="0" t="n">
        <f aca="false">IF(OR(AH$3="",Consolidado!$D136=""),0,IF(ISNUMBER(SEARCH(AH$3,Consolidado!$D136)),IF(COUNTIFS(Consolidado!$AC$5:AC136,Consolidado!$AC136,Consolidado!$D$5:D136,"*"&amp;AH$3&amp;"*")=1,1,0),0))</f>
        <v>0</v>
      </c>
      <c r="AI136" s="0" t="n">
        <f aca="false">IF(OR(AI$3="",Consolidado!$D136=""),0,IF(ISNUMBER(SEARCH(AI$3,Consolidado!$D136)),IF(COUNTIFS(Consolidado!$AC$5:AC136,Consolidado!$AC136,Consolidado!$D$5:D136,"*"&amp;AI$3&amp;"*")=1,1,0),0))</f>
        <v>0</v>
      </c>
      <c r="AJ136" s="0" t="n">
        <f aca="false">IF(OR(AJ$3="",Consolidado!$D136=""),0,IF(ISNUMBER(SEARCH(AJ$3,Consolidado!$D136)),IF(COUNTIFS(Consolidado!$AC$5:AC136,Consolidado!$AC136,Consolidado!$D$5:D136,"*"&amp;AJ$3&amp;"*")=1,1,0),0))</f>
        <v>0</v>
      </c>
      <c r="AK136" s="0" t="n">
        <f aca="false">IF(OR(AK$3="",Consolidado!$D136=""),0,IF(ISNUMBER(SEARCH(AK$3,Consolidado!$D136)),IF(COUNTIFS(Consolidado!$AC$5:AC136,Consolidado!$AC136,Consolidado!$D$5:D136,"*"&amp;AK$3&amp;"*")=1,1,0),0))</f>
        <v>0</v>
      </c>
      <c r="AL136" s="0" t="n">
        <f aca="false">IF(OR(AL$3="",Consolidado!$D136=""),0,IF(ISNUMBER(SEARCH(AL$3,Consolidado!$D136)),IF(COUNTIFS(Consolidado!$AC$5:AC136,Consolidado!$AC136,Consolidado!$D$5:D136,"*"&amp;AL$3&amp;"*")=1,1,0),0))</f>
        <v>0</v>
      </c>
      <c r="AM136" s="0" t="n">
        <f aca="false">IF(OR(AM$3="",Consolidado!$D136=""),0,IF(ISNUMBER(SEARCH(AM$3,Consolidado!$D136)),IF(COUNTIFS(Consolidado!$AC$5:AC136,Consolidado!$AC136,Consolidado!$D$5:D136,"*"&amp;AM$3&amp;"*")=1,1,0),0))</f>
        <v>0</v>
      </c>
      <c r="AN136" s="0" t="n">
        <f aca="false">IF(OR(AN$3="",Consolidado!$D136=""),0,IF(ISNUMBER(SEARCH(AN$3,Consolidado!$D136)),IF(COUNTIFS(Consolidado!$AC$5:AC136,Consolidado!$AC136,Consolidado!$D$5:D136,"*"&amp;AN$3&amp;"*")=1,1,0),0))</f>
        <v>0</v>
      </c>
      <c r="AO136" s="0" t="n">
        <f aca="false">IF(OR(AO$3="",Consolidado!$D136=""),0,IF(ISNUMBER(SEARCH(AO$3,Consolidado!$D136)),IF(COUNTIFS(Consolidado!$AC$5:AC136,Consolidado!$AC136,Consolidado!$D$5:D136,"*"&amp;AO$3&amp;"*")=1,1,0),0))</f>
        <v>0</v>
      </c>
    </row>
    <row r="137" customFormat="false" ht="15" hidden="false" customHeight="false" outlineLevel="0" collapsed="false">
      <c r="B137" s="0" t="n">
        <f aca="false">IF(OR(B$3="",Consolidado!$D137=""),0,IF(ISNUMBER(SEARCH(B$3,Consolidado!$D137)),IF(COUNTIFS(Consolidado!$AC$5:AC137,Consolidado!$AC137,Consolidado!$D$5:D137,"*"&amp;B$3&amp;"*")=1,1,0),0))</f>
        <v>0</v>
      </c>
      <c r="C137" s="0" t="n">
        <f aca="false">IF(OR(C$3="",Consolidado!$D137=""),0,IF(ISNUMBER(SEARCH(C$3,Consolidado!$D137)),IF(COUNTIFS(Consolidado!$AC$5:AC137,Consolidado!$AC137,Consolidado!$D$5:D137,"*"&amp;C$3&amp;"*")=1,1,0),0))</f>
        <v>0</v>
      </c>
      <c r="D137" s="0" t="n">
        <f aca="false">IF(OR(D$3="",Consolidado!$D137=""),0,IF(ISNUMBER(SEARCH(D$3,Consolidado!$D137)),IF(COUNTIFS(Consolidado!$AC$5:AC137,Consolidado!$AC137,Consolidado!$D$5:D137,"*"&amp;D$3&amp;"*")=1,1,0),0))</f>
        <v>0</v>
      </c>
      <c r="E137" s="0" t="n">
        <f aca="false">IF(OR(E$3="",Consolidado!$D137=""),0,IF(ISNUMBER(SEARCH(E$3,Consolidado!$D137)),IF(COUNTIFS(Consolidado!$AC$5:AC137,Consolidado!$AC137,Consolidado!$D$5:D137,"*"&amp;E$3&amp;"*")=1,1,0),0))</f>
        <v>0</v>
      </c>
      <c r="F137" s="0" t="n">
        <f aca="false">IF(OR(F$3="",Consolidado!$D137=""),0,IF(ISNUMBER(SEARCH(F$3,Consolidado!$D137)),IF(COUNTIFS(Consolidado!$AC$5:AC137,Consolidado!$AC137,Consolidado!$D$5:D137,"*"&amp;F$3&amp;"*")=1,1,0),0))</f>
        <v>0</v>
      </c>
      <c r="G137" s="0" t="n">
        <f aca="false">IF(OR(G$3="",Consolidado!$D137=""),0,IF(ISNUMBER(SEARCH(G$3,Consolidado!$D137)),IF(COUNTIFS(Consolidado!$AC$5:AC137,Consolidado!$AC137,Consolidado!$D$5:D137,"*"&amp;G$3&amp;"*")=1,1,0),0))</f>
        <v>0</v>
      </c>
      <c r="H137" s="0" t="n">
        <f aca="false">IF(OR(H$3="",Consolidado!$D137=""),0,IF(ISNUMBER(SEARCH(H$3,Consolidado!$D137)),IF(COUNTIFS(Consolidado!$AC$5:AC137,Consolidado!$AC137,Consolidado!$D$5:D137,"*"&amp;H$3&amp;"*")=1,1,0),0))</f>
        <v>0</v>
      </c>
      <c r="I137" s="0" t="n">
        <f aca="false">IF(OR(I$3="",Consolidado!$D137=""),0,IF(ISNUMBER(SEARCH(I$3,Consolidado!$D137)),IF(COUNTIFS(Consolidado!$AC$5:AC137,Consolidado!$AC137,Consolidado!$D$5:D137,"*"&amp;I$3&amp;"*")=1,1,0),0))</f>
        <v>0</v>
      </c>
      <c r="J137" s="0" t="n">
        <f aca="false">IF(OR(J$3="",Consolidado!$D137=""),0,IF(ISNUMBER(SEARCH(J$3,Consolidado!$D137)),IF(COUNTIFS(Consolidado!$AC$5:AC137,Consolidado!$AC137,Consolidado!$D$5:D137,"*"&amp;J$3&amp;"*")=1,1,0),0))</f>
        <v>0</v>
      </c>
      <c r="K137" s="0" t="n">
        <f aca="false">IF(OR(K$3="",Consolidado!$D137=""),0,IF(ISNUMBER(SEARCH(K$3,Consolidado!$D137)),IF(COUNTIFS(Consolidado!$AC$5:AC137,Consolidado!$AC137,Consolidado!$D$5:D137,"*"&amp;K$3&amp;"*")=1,1,0),0))</f>
        <v>0</v>
      </c>
      <c r="L137" s="0" t="n">
        <f aca="false">IF(OR(L$3="",Consolidado!$D137=""),0,IF(ISNUMBER(SEARCH(L$3,Consolidado!$D137)),IF(COUNTIFS(Consolidado!$AC$5:AC137,Consolidado!$AC137,Consolidado!$D$5:D137,"*"&amp;L$3&amp;"*")=1,1,0),0))</f>
        <v>0</v>
      </c>
      <c r="M137" s="0" t="n">
        <f aca="false">IF(OR(M$3="",Consolidado!$D137=""),0,IF(ISNUMBER(SEARCH(M$3,Consolidado!$D137)),IF(COUNTIFS(Consolidado!$AC$5:AC137,Consolidado!$AC137,Consolidado!$D$5:D137,"*"&amp;M$3&amp;"*")=1,1,0),0))</f>
        <v>0</v>
      </c>
      <c r="N137" s="0" t="n">
        <f aca="false">IF(OR(N$3="",Consolidado!$D137=""),0,IF(ISNUMBER(SEARCH(N$3,Consolidado!$D137)),IF(COUNTIFS(Consolidado!$AC$5:AC137,Consolidado!$AC137,Consolidado!$D$5:D137,"*"&amp;N$3&amp;"*")=1,1,0),0))</f>
        <v>0</v>
      </c>
      <c r="O137" s="0" t="n">
        <f aca="false">IF(OR(O$3="",Consolidado!$D137=""),0,IF(ISNUMBER(SEARCH(O$3,Consolidado!$D137)),IF(COUNTIFS(Consolidado!$AC$5:AC137,Consolidado!$AC137,Consolidado!$D$5:D137,"*"&amp;O$3&amp;"*")=1,1,0),0))</f>
        <v>0</v>
      </c>
      <c r="P137" s="0" t="n">
        <f aca="false">IF(OR(P$3="",Consolidado!$D137=""),0,IF(ISNUMBER(SEARCH(P$3,Consolidado!$D137)),IF(COUNTIFS(Consolidado!$AC$5:AC137,Consolidado!$AC137,Consolidado!$D$5:D137,"*"&amp;P$3&amp;"*")=1,1,0),0))</f>
        <v>0</v>
      </c>
      <c r="Q137" s="0" t="n">
        <f aca="false">IF(OR(Q$3="",Consolidado!$D137=""),0,IF(ISNUMBER(SEARCH(Q$3,Consolidado!$D137)),IF(COUNTIFS(Consolidado!$AC$5:AC137,Consolidado!$AC137,Consolidado!$D$5:D137,"*"&amp;Q$3&amp;"*")=1,1,0),0))</f>
        <v>0</v>
      </c>
      <c r="R137" s="0" t="n">
        <f aca="false">IF(OR(R$3="",Consolidado!$D137=""),0,IF(ISNUMBER(SEARCH(R$3,Consolidado!$D137)),IF(COUNTIFS(Consolidado!$AC$5:AC137,Consolidado!$AC137,Consolidado!$D$5:D137,"*"&amp;R$3&amp;"*")=1,1,0),0))</f>
        <v>0</v>
      </c>
      <c r="S137" s="0" t="n">
        <f aca="false">IF(OR(S$3="",Consolidado!$D137=""),0,IF(ISNUMBER(SEARCH(S$3,Consolidado!$D137)),IF(COUNTIFS(Consolidado!$AC$5:AC137,Consolidado!$AC137,Consolidado!$D$5:D137,"*"&amp;S$3&amp;"*")=1,1,0),0))</f>
        <v>0</v>
      </c>
      <c r="T137" s="0" t="n">
        <f aca="false">IF(OR(T$3="",Consolidado!$D137=""),0,IF(ISNUMBER(SEARCH(T$3,Consolidado!$D137)),IF(COUNTIFS(Consolidado!$AC$5:AC137,Consolidado!$AC137,Consolidado!$D$5:D137,"*"&amp;T$3&amp;"*")=1,1,0),0))</f>
        <v>0</v>
      </c>
      <c r="U137" s="0" t="n">
        <f aca="false">IF(OR(U$3="",Consolidado!$D137=""),0,IF(ISNUMBER(SEARCH(U$3,Consolidado!$D137)),IF(COUNTIFS(Consolidado!$AC$5:AC137,Consolidado!$AC137,Consolidado!$D$5:D137,"*"&amp;U$3&amp;"*")=1,1,0),0))</f>
        <v>0</v>
      </c>
      <c r="V137" s="0" t="n">
        <f aca="false">IF(OR(V$3="",Consolidado!$D137=""),0,IF(ISNUMBER(SEARCH(V$3,Consolidado!$D137)),IF(COUNTIFS(Consolidado!$AC$5:AC137,Consolidado!$AC137,Consolidado!$D$5:D137,"*"&amp;V$3&amp;"*")=1,1,0),0))</f>
        <v>0</v>
      </c>
      <c r="W137" s="0" t="n">
        <f aca="false">IF(OR(W$3="",Consolidado!$D137=""),0,IF(ISNUMBER(SEARCH(W$3,Consolidado!$D137)),IF(COUNTIFS(Consolidado!$AC$5:AC137,Consolidado!$AC137,Consolidado!$D$5:D137,"*"&amp;W$3&amp;"*")=1,1,0),0))</f>
        <v>0</v>
      </c>
      <c r="X137" s="0" t="n">
        <f aca="false">IF(OR(X$3="",Consolidado!$D137=""),0,IF(ISNUMBER(SEARCH(X$3,Consolidado!$D137)),IF(COUNTIFS(Consolidado!$AC$5:AC137,Consolidado!$AC137,Consolidado!$D$5:D137,"*"&amp;X$3&amp;"*")=1,1,0),0))</f>
        <v>0</v>
      </c>
      <c r="Y137" s="0" t="n">
        <f aca="false">IF(OR(Y$3="",Consolidado!$D137=""),0,IF(ISNUMBER(SEARCH(Y$3,Consolidado!$D137)),IF(COUNTIFS(Consolidado!$AC$5:AC137,Consolidado!$AC137,Consolidado!$D$5:D137,"*"&amp;Y$3&amp;"*")=1,1,0),0))</f>
        <v>0</v>
      </c>
      <c r="Z137" s="0" t="n">
        <f aca="false">IF(OR(Z$3="",Consolidado!$D137=""),0,IF(ISNUMBER(SEARCH(Z$3,Consolidado!$D137)),IF(COUNTIFS(Consolidado!$AC$5:AC137,Consolidado!$AC137,Consolidado!$D$5:D137,"*"&amp;Z$3&amp;"*")=1,1,0),0))</f>
        <v>0</v>
      </c>
      <c r="AA137" s="0" t="n">
        <f aca="false">IF(OR(AA$3="",Consolidado!$D137=""),0,IF(ISNUMBER(SEARCH(AA$3,Consolidado!$D137)),IF(COUNTIFS(Consolidado!$AC$5:AC137,Consolidado!$AC137,Consolidado!$D$5:D137,"*"&amp;AA$3&amp;"*")=1,1,0),0))</f>
        <v>0</v>
      </c>
      <c r="AB137" s="0" t="n">
        <f aca="false">IF(OR(AB$3="",Consolidado!$D137=""),0,IF(ISNUMBER(SEARCH(AB$3,Consolidado!$D137)),IF(COUNTIFS(Consolidado!$AC$5:AC137,Consolidado!$AC137,Consolidado!$D$5:D137,"*"&amp;AB$3&amp;"*")=1,1,0),0))</f>
        <v>0</v>
      </c>
      <c r="AC137" s="0" t="n">
        <f aca="false">IF(OR(AC$3="",Consolidado!$D137=""),0,IF(ISNUMBER(SEARCH(AC$3,Consolidado!$D137)),IF(COUNTIFS(Consolidado!$AC$5:AC137,Consolidado!$AC137,Consolidado!$D$5:D137,"*"&amp;AC$3&amp;"*")=1,1,0),0))</f>
        <v>0</v>
      </c>
      <c r="AD137" s="0" t="n">
        <f aca="false">IF(OR(AD$3="",Consolidado!$D137=""),0,IF(ISNUMBER(SEARCH(AD$3,Consolidado!$D137)),IF(COUNTIFS(Consolidado!$AC$5:AC137,Consolidado!$AC137,Consolidado!$D$5:D137,"*"&amp;AD$3&amp;"*")=1,1,0),0))</f>
        <v>0</v>
      </c>
      <c r="AE137" s="0" t="n">
        <f aca="false">IF(OR(AE$3="",Consolidado!$D137=""),0,IF(ISNUMBER(SEARCH(AE$3,Consolidado!$D137)),IF(COUNTIFS(Consolidado!$AC$5:AC137,Consolidado!$AC137,Consolidado!$D$5:D137,"*"&amp;AE$3&amp;"*")=1,1,0),0))</f>
        <v>0</v>
      </c>
      <c r="AF137" s="0" t="n">
        <f aca="false">IF(OR(AF$3="",Consolidado!$D137=""),0,IF(ISNUMBER(SEARCH(AF$3,Consolidado!$D137)),IF(COUNTIFS(Consolidado!$AC$5:AC137,Consolidado!$AC137,Consolidado!$D$5:D137,"*"&amp;AF$3&amp;"*")=1,1,0),0))</f>
        <v>0</v>
      </c>
      <c r="AG137" s="0" t="n">
        <f aca="false">IF(OR(AG$3="",Consolidado!$D137=""),0,IF(ISNUMBER(SEARCH(AG$3,Consolidado!$D137)),IF(COUNTIFS(Consolidado!$AC$5:AC137,Consolidado!$AC137,Consolidado!$D$5:D137,"*"&amp;AG$3&amp;"*")=1,1,0),0))</f>
        <v>0</v>
      </c>
      <c r="AH137" s="0" t="n">
        <f aca="false">IF(OR(AH$3="",Consolidado!$D137=""),0,IF(ISNUMBER(SEARCH(AH$3,Consolidado!$D137)),IF(COUNTIFS(Consolidado!$AC$5:AC137,Consolidado!$AC137,Consolidado!$D$5:D137,"*"&amp;AH$3&amp;"*")=1,1,0),0))</f>
        <v>0</v>
      </c>
      <c r="AI137" s="0" t="n">
        <f aca="false">IF(OR(AI$3="",Consolidado!$D137=""),0,IF(ISNUMBER(SEARCH(AI$3,Consolidado!$D137)),IF(COUNTIFS(Consolidado!$AC$5:AC137,Consolidado!$AC137,Consolidado!$D$5:D137,"*"&amp;AI$3&amp;"*")=1,1,0),0))</f>
        <v>0</v>
      </c>
      <c r="AJ137" s="0" t="n">
        <f aca="false">IF(OR(AJ$3="",Consolidado!$D137=""),0,IF(ISNUMBER(SEARCH(AJ$3,Consolidado!$D137)),IF(COUNTIFS(Consolidado!$AC$5:AC137,Consolidado!$AC137,Consolidado!$D$5:D137,"*"&amp;AJ$3&amp;"*")=1,1,0),0))</f>
        <v>0</v>
      </c>
      <c r="AK137" s="0" t="n">
        <f aca="false">IF(OR(AK$3="",Consolidado!$D137=""),0,IF(ISNUMBER(SEARCH(AK$3,Consolidado!$D137)),IF(COUNTIFS(Consolidado!$AC$5:AC137,Consolidado!$AC137,Consolidado!$D$5:D137,"*"&amp;AK$3&amp;"*")=1,1,0),0))</f>
        <v>0</v>
      </c>
      <c r="AL137" s="0" t="n">
        <f aca="false">IF(OR(AL$3="",Consolidado!$D137=""),0,IF(ISNUMBER(SEARCH(AL$3,Consolidado!$D137)),IF(COUNTIFS(Consolidado!$AC$5:AC137,Consolidado!$AC137,Consolidado!$D$5:D137,"*"&amp;AL$3&amp;"*")=1,1,0),0))</f>
        <v>0</v>
      </c>
      <c r="AM137" s="0" t="n">
        <f aca="false">IF(OR(AM$3="",Consolidado!$D137=""),0,IF(ISNUMBER(SEARCH(AM$3,Consolidado!$D137)),IF(COUNTIFS(Consolidado!$AC$5:AC137,Consolidado!$AC137,Consolidado!$D$5:D137,"*"&amp;AM$3&amp;"*")=1,1,0),0))</f>
        <v>0</v>
      </c>
      <c r="AN137" s="0" t="n">
        <f aca="false">IF(OR(AN$3="",Consolidado!$D137=""),0,IF(ISNUMBER(SEARCH(AN$3,Consolidado!$D137)),IF(COUNTIFS(Consolidado!$AC$5:AC137,Consolidado!$AC137,Consolidado!$D$5:D137,"*"&amp;AN$3&amp;"*")=1,1,0),0))</f>
        <v>0</v>
      </c>
      <c r="AO137" s="0" t="n">
        <f aca="false">IF(OR(AO$3="",Consolidado!$D137=""),0,IF(ISNUMBER(SEARCH(AO$3,Consolidado!$D137)),IF(COUNTIFS(Consolidado!$AC$5:AC137,Consolidado!$AC137,Consolidado!$D$5:D137,"*"&amp;AO$3&amp;"*")=1,1,0),0))</f>
        <v>0</v>
      </c>
    </row>
    <row r="138" customFormat="false" ht="15" hidden="false" customHeight="false" outlineLevel="0" collapsed="false">
      <c r="B138" s="0" t="n">
        <f aca="false">IF(OR(B$3="",Consolidado!$D138=""),0,IF(ISNUMBER(SEARCH(B$3,Consolidado!$D138)),IF(COUNTIFS(Consolidado!$AC$5:AC138,Consolidado!$AC138,Consolidado!$D$5:D138,"*"&amp;B$3&amp;"*")=1,1,0),0))</f>
        <v>0</v>
      </c>
      <c r="C138" s="0" t="n">
        <f aca="false">IF(OR(C$3="",Consolidado!$D138=""),0,IF(ISNUMBER(SEARCH(C$3,Consolidado!$D138)),IF(COUNTIFS(Consolidado!$AC$5:AC138,Consolidado!$AC138,Consolidado!$D$5:D138,"*"&amp;C$3&amp;"*")=1,1,0),0))</f>
        <v>0</v>
      </c>
      <c r="D138" s="0" t="n">
        <f aca="false">IF(OR(D$3="",Consolidado!$D138=""),0,IF(ISNUMBER(SEARCH(D$3,Consolidado!$D138)),IF(COUNTIFS(Consolidado!$AC$5:AC138,Consolidado!$AC138,Consolidado!$D$5:D138,"*"&amp;D$3&amp;"*")=1,1,0),0))</f>
        <v>0</v>
      </c>
      <c r="E138" s="0" t="n">
        <f aca="false">IF(OR(E$3="",Consolidado!$D138=""),0,IF(ISNUMBER(SEARCH(E$3,Consolidado!$D138)),IF(COUNTIFS(Consolidado!$AC$5:AC138,Consolidado!$AC138,Consolidado!$D$5:D138,"*"&amp;E$3&amp;"*")=1,1,0),0))</f>
        <v>0</v>
      </c>
      <c r="F138" s="0" t="n">
        <f aca="false">IF(OR(F$3="",Consolidado!$D138=""),0,IF(ISNUMBER(SEARCH(F$3,Consolidado!$D138)),IF(COUNTIFS(Consolidado!$AC$5:AC138,Consolidado!$AC138,Consolidado!$D$5:D138,"*"&amp;F$3&amp;"*")=1,1,0),0))</f>
        <v>0</v>
      </c>
      <c r="G138" s="0" t="n">
        <f aca="false">IF(OR(G$3="",Consolidado!$D138=""),0,IF(ISNUMBER(SEARCH(G$3,Consolidado!$D138)),IF(COUNTIFS(Consolidado!$AC$5:AC138,Consolidado!$AC138,Consolidado!$D$5:D138,"*"&amp;G$3&amp;"*")=1,1,0),0))</f>
        <v>0</v>
      </c>
      <c r="H138" s="0" t="n">
        <f aca="false">IF(OR(H$3="",Consolidado!$D138=""),0,IF(ISNUMBER(SEARCH(H$3,Consolidado!$D138)),IF(COUNTIFS(Consolidado!$AC$5:AC138,Consolidado!$AC138,Consolidado!$D$5:D138,"*"&amp;H$3&amp;"*")=1,1,0),0))</f>
        <v>0</v>
      </c>
      <c r="I138" s="0" t="n">
        <f aca="false">IF(OR(I$3="",Consolidado!$D138=""),0,IF(ISNUMBER(SEARCH(I$3,Consolidado!$D138)),IF(COUNTIFS(Consolidado!$AC$5:AC138,Consolidado!$AC138,Consolidado!$D$5:D138,"*"&amp;I$3&amp;"*")=1,1,0),0))</f>
        <v>0</v>
      </c>
      <c r="J138" s="0" t="n">
        <f aca="false">IF(OR(J$3="",Consolidado!$D138=""),0,IF(ISNUMBER(SEARCH(J$3,Consolidado!$D138)),IF(COUNTIFS(Consolidado!$AC$5:AC138,Consolidado!$AC138,Consolidado!$D$5:D138,"*"&amp;J$3&amp;"*")=1,1,0),0))</f>
        <v>0</v>
      </c>
      <c r="K138" s="0" t="n">
        <f aca="false">IF(OR(K$3="",Consolidado!$D138=""),0,IF(ISNUMBER(SEARCH(K$3,Consolidado!$D138)),IF(COUNTIFS(Consolidado!$AC$5:AC138,Consolidado!$AC138,Consolidado!$D$5:D138,"*"&amp;K$3&amp;"*")=1,1,0),0))</f>
        <v>0</v>
      </c>
      <c r="L138" s="0" t="n">
        <f aca="false">IF(OR(L$3="",Consolidado!$D138=""),0,IF(ISNUMBER(SEARCH(L$3,Consolidado!$D138)),IF(COUNTIFS(Consolidado!$AC$5:AC138,Consolidado!$AC138,Consolidado!$D$5:D138,"*"&amp;L$3&amp;"*")=1,1,0),0))</f>
        <v>0</v>
      </c>
      <c r="M138" s="0" t="n">
        <f aca="false">IF(OR(M$3="",Consolidado!$D138=""),0,IF(ISNUMBER(SEARCH(M$3,Consolidado!$D138)),IF(COUNTIFS(Consolidado!$AC$5:AC138,Consolidado!$AC138,Consolidado!$D$5:D138,"*"&amp;M$3&amp;"*")=1,1,0),0))</f>
        <v>0</v>
      </c>
      <c r="N138" s="0" t="n">
        <f aca="false">IF(OR(N$3="",Consolidado!$D138=""),0,IF(ISNUMBER(SEARCH(N$3,Consolidado!$D138)),IF(COUNTIFS(Consolidado!$AC$5:AC138,Consolidado!$AC138,Consolidado!$D$5:D138,"*"&amp;N$3&amp;"*")=1,1,0),0))</f>
        <v>0</v>
      </c>
      <c r="O138" s="0" t="n">
        <f aca="false">IF(OR(O$3="",Consolidado!$D138=""),0,IF(ISNUMBER(SEARCH(O$3,Consolidado!$D138)),IF(COUNTIFS(Consolidado!$AC$5:AC138,Consolidado!$AC138,Consolidado!$D$5:D138,"*"&amp;O$3&amp;"*")=1,1,0),0))</f>
        <v>0</v>
      </c>
      <c r="P138" s="0" t="n">
        <f aca="false">IF(OR(P$3="",Consolidado!$D138=""),0,IF(ISNUMBER(SEARCH(P$3,Consolidado!$D138)),IF(COUNTIFS(Consolidado!$AC$5:AC138,Consolidado!$AC138,Consolidado!$D$5:D138,"*"&amp;P$3&amp;"*")=1,1,0),0))</f>
        <v>0</v>
      </c>
      <c r="Q138" s="0" t="n">
        <f aca="false">IF(OR(Q$3="",Consolidado!$D138=""),0,IF(ISNUMBER(SEARCH(Q$3,Consolidado!$D138)),IF(COUNTIFS(Consolidado!$AC$5:AC138,Consolidado!$AC138,Consolidado!$D$5:D138,"*"&amp;Q$3&amp;"*")=1,1,0),0))</f>
        <v>0</v>
      </c>
      <c r="R138" s="0" t="n">
        <f aca="false">IF(OR(R$3="",Consolidado!$D138=""),0,IF(ISNUMBER(SEARCH(R$3,Consolidado!$D138)),IF(COUNTIFS(Consolidado!$AC$5:AC138,Consolidado!$AC138,Consolidado!$D$5:D138,"*"&amp;R$3&amp;"*")=1,1,0),0))</f>
        <v>0</v>
      </c>
      <c r="S138" s="0" t="n">
        <f aca="false">IF(OR(S$3="",Consolidado!$D138=""),0,IF(ISNUMBER(SEARCH(S$3,Consolidado!$D138)),IF(COUNTIFS(Consolidado!$AC$5:AC138,Consolidado!$AC138,Consolidado!$D$5:D138,"*"&amp;S$3&amp;"*")=1,1,0),0))</f>
        <v>0</v>
      </c>
      <c r="T138" s="0" t="n">
        <f aca="false">IF(OR(T$3="",Consolidado!$D138=""),0,IF(ISNUMBER(SEARCH(T$3,Consolidado!$D138)),IF(COUNTIFS(Consolidado!$AC$5:AC138,Consolidado!$AC138,Consolidado!$D$5:D138,"*"&amp;T$3&amp;"*")=1,1,0),0))</f>
        <v>0</v>
      </c>
      <c r="U138" s="0" t="n">
        <f aca="false">IF(OR(U$3="",Consolidado!$D138=""),0,IF(ISNUMBER(SEARCH(U$3,Consolidado!$D138)),IF(COUNTIFS(Consolidado!$AC$5:AC138,Consolidado!$AC138,Consolidado!$D$5:D138,"*"&amp;U$3&amp;"*")=1,1,0),0))</f>
        <v>0</v>
      </c>
      <c r="V138" s="0" t="n">
        <f aca="false">IF(OR(V$3="",Consolidado!$D138=""),0,IF(ISNUMBER(SEARCH(V$3,Consolidado!$D138)),IF(COUNTIFS(Consolidado!$AC$5:AC138,Consolidado!$AC138,Consolidado!$D$5:D138,"*"&amp;V$3&amp;"*")=1,1,0),0))</f>
        <v>0</v>
      </c>
      <c r="W138" s="0" t="n">
        <f aca="false">IF(OR(W$3="",Consolidado!$D138=""),0,IF(ISNUMBER(SEARCH(W$3,Consolidado!$D138)),IF(COUNTIFS(Consolidado!$AC$5:AC138,Consolidado!$AC138,Consolidado!$D$5:D138,"*"&amp;W$3&amp;"*")=1,1,0),0))</f>
        <v>0</v>
      </c>
      <c r="X138" s="0" t="n">
        <f aca="false">IF(OR(X$3="",Consolidado!$D138=""),0,IF(ISNUMBER(SEARCH(X$3,Consolidado!$D138)),IF(COUNTIFS(Consolidado!$AC$5:AC138,Consolidado!$AC138,Consolidado!$D$5:D138,"*"&amp;X$3&amp;"*")=1,1,0),0))</f>
        <v>0</v>
      </c>
      <c r="Y138" s="0" t="n">
        <f aca="false">IF(OR(Y$3="",Consolidado!$D138=""),0,IF(ISNUMBER(SEARCH(Y$3,Consolidado!$D138)),IF(COUNTIFS(Consolidado!$AC$5:AC138,Consolidado!$AC138,Consolidado!$D$5:D138,"*"&amp;Y$3&amp;"*")=1,1,0),0))</f>
        <v>0</v>
      </c>
      <c r="Z138" s="0" t="n">
        <f aca="false">IF(OR(Z$3="",Consolidado!$D138=""),0,IF(ISNUMBER(SEARCH(Z$3,Consolidado!$D138)),IF(COUNTIFS(Consolidado!$AC$5:AC138,Consolidado!$AC138,Consolidado!$D$5:D138,"*"&amp;Z$3&amp;"*")=1,1,0),0))</f>
        <v>0</v>
      </c>
      <c r="AA138" s="0" t="n">
        <f aca="false">IF(OR(AA$3="",Consolidado!$D138=""),0,IF(ISNUMBER(SEARCH(AA$3,Consolidado!$D138)),IF(COUNTIFS(Consolidado!$AC$5:AC138,Consolidado!$AC138,Consolidado!$D$5:D138,"*"&amp;AA$3&amp;"*")=1,1,0),0))</f>
        <v>0</v>
      </c>
      <c r="AB138" s="0" t="n">
        <f aca="false">IF(OR(AB$3="",Consolidado!$D138=""),0,IF(ISNUMBER(SEARCH(AB$3,Consolidado!$D138)),IF(COUNTIFS(Consolidado!$AC$5:AC138,Consolidado!$AC138,Consolidado!$D$5:D138,"*"&amp;AB$3&amp;"*")=1,1,0),0))</f>
        <v>0</v>
      </c>
      <c r="AC138" s="0" t="n">
        <f aca="false">IF(OR(AC$3="",Consolidado!$D138=""),0,IF(ISNUMBER(SEARCH(AC$3,Consolidado!$D138)),IF(COUNTIFS(Consolidado!$AC$5:AC138,Consolidado!$AC138,Consolidado!$D$5:D138,"*"&amp;AC$3&amp;"*")=1,1,0),0))</f>
        <v>0</v>
      </c>
      <c r="AD138" s="0" t="n">
        <f aca="false">IF(OR(AD$3="",Consolidado!$D138=""),0,IF(ISNUMBER(SEARCH(AD$3,Consolidado!$D138)),IF(COUNTIFS(Consolidado!$AC$5:AC138,Consolidado!$AC138,Consolidado!$D$5:D138,"*"&amp;AD$3&amp;"*")=1,1,0),0))</f>
        <v>0</v>
      </c>
      <c r="AE138" s="0" t="n">
        <f aca="false">IF(OR(AE$3="",Consolidado!$D138=""),0,IF(ISNUMBER(SEARCH(AE$3,Consolidado!$D138)),IF(COUNTIFS(Consolidado!$AC$5:AC138,Consolidado!$AC138,Consolidado!$D$5:D138,"*"&amp;AE$3&amp;"*")=1,1,0),0))</f>
        <v>0</v>
      </c>
      <c r="AF138" s="0" t="n">
        <f aca="false">IF(OR(AF$3="",Consolidado!$D138=""),0,IF(ISNUMBER(SEARCH(AF$3,Consolidado!$D138)),IF(COUNTIFS(Consolidado!$AC$5:AC138,Consolidado!$AC138,Consolidado!$D$5:D138,"*"&amp;AF$3&amp;"*")=1,1,0),0))</f>
        <v>0</v>
      </c>
      <c r="AG138" s="0" t="n">
        <f aca="false">IF(OR(AG$3="",Consolidado!$D138=""),0,IF(ISNUMBER(SEARCH(AG$3,Consolidado!$D138)),IF(COUNTIFS(Consolidado!$AC$5:AC138,Consolidado!$AC138,Consolidado!$D$5:D138,"*"&amp;AG$3&amp;"*")=1,1,0),0))</f>
        <v>0</v>
      </c>
      <c r="AH138" s="0" t="n">
        <f aca="false">IF(OR(AH$3="",Consolidado!$D138=""),0,IF(ISNUMBER(SEARCH(AH$3,Consolidado!$D138)),IF(COUNTIFS(Consolidado!$AC$5:AC138,Consolidado!$AC138,Consolidado!$D$5:D138,"*"&amp;AH$3&amp;"*")=1,1,0),0))</f>
        <v>0</v>
      </c>
      <c r="AI138" s="0" t="n">
        <f aca="false">IF(OR(AI$3="",Consolidado!$D138=""),0,IF(ISNUMBER(SEARCH(AI$3,Consolidado!$D138)),IF(COUNTIFS(Consolidado!$AC$5:AC138,Consolidado!$AC138,Consolidado!$D$5:D138,"*"&amp;AI$3&amp;"*")=1,1,0),0))</f>
        <v>0</v>
      </c>
      <c r="AJ138" s="0" t="n">
        <f aca="false">IF(OR(AJ$3="",Consolidado!$D138=""),0,IF(ISNUMBER(SEARCH(AJ$3,Consolidado!$D138)),IF(COUNTIFS(Consolidado!$AC$5:AC138,Consolidado!$AC138,Consolidado!$D$5:D138,"*"&amp;AJ$3&amp;"*")=1,1,0),0))</f>
        <v>0</v>
      </c>
      <c r="AK138" s="0" t="n">
        <f aca="false">IF(OR(AK$3="",Consolidado!$D138=""),0,IF(ISNUMBER(SEARCH(AK$3,Consolidado!$D138)),IF(COUNTIFS(Consolidado!$AC$5:AC138,Consolidado!$AC138,Consolidado!$D$5:D138,"*"&amp;AK$3&amp;"*")=1,1,0),0))</f>
        <v>0</v>
      </c>
      <c r="AL138" s="0" t="n">
        <f aca="false">IF(OR(AL$3="",Consolidado!$D138=""),0,IF(ISNUMBER(SEARCH(AL$3,Consolidado!$D138)),IF(COUNTIFS(Consolidado!$AC$5:AC138,Consolidado!$AC138,Consolidado!$D$5:D138,"*"&amp;AL$3&amp;"*")=1,1,0),0))</f>
        <v>0</v>
      </c>
      <c r="AM138" s="0" t="n">
        <f aca="false">IF(OR(AM$3="",Consolidado!$D138=""),0,IF(ISNUMBER(SEARCH(AM$3,Consolidado!$D138)),IF(COUNTIFS(Consolidado!$AC$5:AC138,Consolidado!$AC138,Consolidado!$D$5:D138,"*"&amp;AM$3&amp;"*")=1,1,0),0))</f>
        <v>0</v>
      </c>
      <c r="AN138" s="0" t="n">
        <f aca="false">IF(OR(AN$3="",Consolidado!$D138=""),0,IF(ISNUMBER(SEARCH(AN$3,Consolidado!$D138)),IF(COUNTIFS(Consolidado!$AC$5:AC138,Consolidado!$AC138,Consolidado!$D$5:D138,"*"&amp;AN$3&amp;"*")=1,1,0),0))</f>
        <v>0</v>
      </c>
      <c r="AO138" s="0" t="n">
        <f aca="false">IF(OR(AO$3="",Consolidado!$D138=""),0,IF(ISNUMBER(SEARCH(AO$3,Consolidado!$D138)),IF(COUNTIFS(Consolidado!$AC$5:AC138,Consolidado!$AC138,Consolidado!$D$5:D138,"*"&amp;AO$3&amp;"*")=1,1,0),0))</f>
        <v>0</v>
      </c>
    </row>
    <row r="139" customFormat="false" ht="15" hidden="false" customHeight="false" outlineLevel="0" collapsed="false">
      <c r="B139" s="0" t="n">
        <f aca="false">IF(OR(B$3="",Consolidado!$D139=""),0,IF(ISNUMBER(SEARCH(B$3,Consolidado!$D139)),IF(COUNTIFS(Consolidado!$AC$5:AC139,Consolidado!$AC139,Consolidado!$D$5:D139,"*"&amp;B$3&amp;"*")=1,1,0),0))</f>
        <v>0</v>
      </c>
      <c r="C139" s="0" t="n">
        <f aca="false">IF(OR(C$3="",Consolidado!$D139=""),0,IF(ISNUMBER(SEARCH(C$3,Consolidado!$D139)),IF(COUNTIFS(Consolidado!$AC$5:AC139,Consolidado!$AC139,Consolidado!$D$5:D139,"*"&amp;C$3&amp;"*")=1,1,0),0))</f>
        <v>0</v>
      </c>
      <c r="D139" s="0" t="n">
        <f aca="false">IF(OR(D$3="",Consolidado!$D139=""),0,IF(ISNUMBER(SEARCH(D$3,Consolidado!$D139)),IF(COUNTIFS(Consolidado!$AC$5:AC139,Consolidado!$AC139,Consolidado!$D$5:D139,"*"&amp;D$3&amp;"*")=1,1,0),0))</f>
        <v>0</v>
      </c>
      <c r="E139" s="0" t="n">
        <f aca="false">IF(OR(E$3="",Consolidado!$D139=""),0,IF(ISNUMBER(SEARCH(E$3,Consolidado!$D139)),IF(COUNTIFS(Consolidado!$AC$5:AC139,Consolidado!$AC139,Consolidado!$D$5:D139,"*"&amp;E$3&amp;"*")=1,1,0),0))</f>
        <v>0</v>
      </c>
      <c r="F139" s="0" t="n">
        <f aca="false">IF(OR(F$3="",Consolidado!$D139=""),0,IF(ISNUMBER(SEARCH(F$3,Consolidado!$D139)),IF(COUNTIFS(Consolidado!$AC$5:AC139,Consolidado!$AC139,Consolidado!$D$5:D139,"*"&amp;F$3&amp;"*")=1,1,0),0))</f>
        <v>0</v>
      </c>
      <c r="G139" s="0" t="n">
        <f aca="false">IF(OR(G$3="",Consolidado!$D139=""),0,IF(ISNUMBER(SEARCH(G$3,Consolidado!$D139)),IF(COUNTIFS(Consolidado!$AC$5:AC139,Consolidado!$AC139,Consolidado!$D$5:D139,"*"&amp;G$3&amp;"*")=1,1,0),0))</f>
        <v>0</v>
      </c>
      <c r="H139" s="0" t="n">
        <f aca="false">IF(OR(H$3="",Consolidado!$D139=""),0,IF(ISNUMBER(SEARCH(H$3,Consolidado!$D139)),IF(COUNTIFS(Consolidado!$AC$5:AC139,Consolidado!$AC139,Consolidado!$D$5:D139,"*"&amp;H$3&amp;"*")=1,1,0),0))</f>
        <v>0</v>
      </c>
      <c r="I139" s="0" t="n">
        <f aca="false">IF(OR(I$3="",Consolidado!$D139=""),0,IF(ISNUMBER(SEARCH(I$3,Consolidado!$D139)),IF(COUNTIFS(Consolidado!$AC$5:AC139,Consolidado!$AC139,Consolidado!$D$5:D139,"*"&amp;I$3&amp;"*")=1,1,0),0))</f>
        <v>0</v>
      </c>
      <c r="J139" s="0" t="n">
        <f aca="false">IF(OR(J$3="",Consolidado!$D139=""),0,IF(ISNUMBER(SEARCH(J$3,Consolidado!$D139)),IF(COUNTIFS(Consolidado!$AC$5:AC139,Consolidado!$AC139,Consolidado!$D$5:D139,"*"&amp;J$3&amp;"*")=1,1,0),0))</f>
        <v>0</v>
      </c>
      <c r="K139" s="0" t="n">
        <f aca="false">IF(OR(K$3="",Consolidado!$D139=""),0,IF(ISNUMBER(SEARCH(K$3,Consolidado!$D139)),IF(COUNTIFS(Consolidado!$AC$5:AC139,Consolidado!$AC139,Consolidado!$D$5:D139,"*"&amp;K$3&amp;"*")=1,1,0),0))</f>
        <v>0</v>
      </c>
      <c r="L139" s="0" t="n">
        <f aca="false">IF(OR(L$3="",Consolidado!$D139=""),0,IF(ISNUMBER(SEARCH(L$3,Consolidado!$D139)),IF(COUNTIFS(Consolidado!$AC$5:AC139,Consolidado!$AC139,Consolidado!$D$5:D139,"*"&amp;L$3&amp;"*")=1,1,0),0))</f>
        <v>0</v>
      </c>
      <c r="M139" s="0" t="n">
        <f aca="false">IF(OR(M$3="",Consolidado!$D139=""),0,IF(ISNUMBER(SEARCH(M$3,Consolidado!$D139)),IF(COUNTIFS(Consolidado!$AC$5:AC139,Consolidado!$AC139,Consolidado!$D$5:D139,"*"&amp;M$3&amp;"*")=1,1,0),0))</f>
        <v>0</v>
      </c>
      <c r="N139" s="0" t="n">
        <f aca="false">IF(OR(N$3="",Consolidado!$D139=""),0,IF(ISNUMBER(SEARCH(N$3,Consolidado!$D139)),IF(COUNTIFS(Consolidado!$AC$5:AC139,Consolidado!$AC139,Consolidado!$D$5:D139,"*"&amp;N$3&amp;"*")=1,1,0),0))</f>
        <v>0</v>
      </c>
      <c r="O139" s="0" t="n">
        <f aca="false">IF(OR(O$3="",Consolidado!$D139=""),0,IF(ISNUMBER(SEARCH(O$3,Consolidado!$D139)),IF(COUNTIFS(Consolidado!$AC$5:AC139,Consolidado!$AC139,Consolidado!$D$5:D139,"*"&amp;O$3&amp;"*")=1,1,0),0))</f>
        <v>0</v>
      </c>
      <c r="P139" s="0" t="n">
        <f aca="false">IF(OR(P$3="",Consolidado!$D139=""),0,IF(ISNUMBER(SEARCH(P$3,Consolidado!$D139)),IF(COUNTIFS(Consolidado!$AC$5:AC139,Consolidado!$AC139,Consolidado!$D$5:D139,"*"&amp;P$3&amp;"*")=1,1,0),0))</f>
        <v>0</v>
      </c>
      <c r="Q139" s="0" t="n">
        <f aca="false">IF(OR(Q$3="",Consolidado!$D139=""),0,IF(ISNUMBER(SEARCH(Q$3,Consolidado!$D139)),IF(COUNTIFS(Consolidado!$AC$5:AC139,Consolidado!$AC139,Consolidado!$D$5:D139,"*"&amp;Q$3&amp;"*")=1,1,0),0))</f>
        <v>0</v>
      </c>
      <c r="R139" s="0" t="n">
        <f aca="false">IF(OR(R$3="",Consolidado!$D139=""),0,IF(ISNUMBER(SEARCH(R$3,Consolidado!$D139)),IF(COUNTIFS(Consolidado!$AC$5:AC139,Consolidado!$AC139,Consolidado!$D$5:D139,"*"&amp;R$3&amp;"*")=1,1,0),0))</f>
        <v>0</v>
      </c>
      <c r="S139" s="0" t="n">
        <f aca="false">IF(OR(S$3="",Consolidado!$D139=""),0,IF(ISNUMBER(SEARCH(S$3,Consolidado!$D139)),IF(COUNTIFS(Consolidado!$AC$5:AC139,Consolidado!$AC139,Consolidado!$D$5:D139,"*"&amp;S$3&amp;"*")=1,1,0),0))</f>
        <v>0</v>
      </c>
      <c r="T139" s="0" t="n">
        <f aca="false">IF(OR(T$3="",Consolidado!$D139=""),0,IF(ISNUMBER(SEARCH(T$3,Consolidado!$D139)),IF(COUNTIFS(Consolidado!$AC$5:AC139,Consolidado!$AC139,Consolidado!$D$5:D139,"*"&amp;T$3&amp;"*")=1,1,0),0))</f>
        <v>0</v>
      </c>
      <c r="U139" s="0" t="n">
        <f aca="false">IF(OR(U$3="",Consolidado!$D139=""),0,IF(ISNUMBER(SEARCH(U$3,Consolidado!$D139)),IF(COUNTIFS(Consolidado!$AC$5:AC139,Consolidado!$AC139,Consolidado!$D$5:D139,"*"&amp;U$3&amp;"*")=1,1,0),0))</f>
        <v>0</v>
      </c>
      <c r="V139" s="0" t="n">
        <f aca="false">IF(OR(V$3="",Consolidado!$D139=""),0,IF(ISNUMBER(SEARCH(V$3,Consolidado!$D139)),IF(COUNTIFS(Consolidado!$AC$5:AC139,Consolidado!$AC139,Consolidado!$D$5:D139,"*"&amp;V$3&amp;"*")=1,1,0),0))</f>
        <v>0</v>
      </c>
      <c r="W139" s="0" t="n">
        <f aca="false">IF(OR(W$3="",Consolidado!$D139=""),0,IF(ISNUMBER(SEARCH(W$3,Consolidado!$D139)),IF(COUNTIFS(Consolidado!$AC$5:AC139,Consolidado!$AC139,Consolidado!$D$5:D139,"*"&amp;W$3&amp;"*")=1,1,0),0))</f>
        <v>0</v>
      </c>
      <c r="X139" s="0" t="n">
        <f aca="false">IF(OR(X$3="",Consolidado!$D139=""),0,IF(ISNUMBER(SEARCH(X$3,Consolidado!$D139)),IF(COUNTIFS(Consolidado!$AC$5:AC139,Consolidado!$AC139,Consolidado!$D$5:D139,"*"&amp;X$3&amp;"*")=1,1,0),0))</f>
        <v>0</v>
      </c>
      <c r="Y139" s="0" t="n">
        <f aca="false">IF(OR(Y$3="",Consolidado!$D139=""),0,IF(ISNUMBER(SEARCH(Y$3,Consolidado!$D139)),IF(COUNTIFS(Consolidado!$AC$5:AC139,Consolidado!$AC139,Consolidado!$D$5:D139,"*"&amp;Y$3&amp;"*")=1,1,0),0))</f>
        <v>0</v>
      </c>
      <c r="Z139" s="0" t="n">
        <f aca="false">IF(OR(Z$3="",Consolidado!$D139=""),0,IF(ISNUMBER(SEARCH(Z$3,Consolidado!$D139)),IF(COUNTIFS(Consolidado!$AC$5:AC139,Consolidado!$AC139,Consolidado!$D$5:D139,"*"&amp;Z$3&amp;"*")=1,1,0),0))</f>
        <v>0</v>
      </c>
      <c r="AA139" s="0" t="n">
        <f aca="false">IF(OR(AA$3="",Consolidado!$D139=""),0,IF(ISNUMBER(SEARCH(AA$3,Consolidado!$D139)),IF(COUNTIFS(Consolidado!$AC$5:AC139,Consolidado!$AC139,Consolidado!$D$5:D139,"*"&amp;AA$3&amp;"*")=1,1,0),0))</f>
        <v>0</v>
      </c>
      <c r="AB139" s="0" t="n">
        <f aca="false">IF(OR(AB$3="",Consolidado!$D139=""),0,IF(ISNUMBER(SEARCH(AB$3,Consolidado!$D139)),IF(COUNTIFS(Consolidado!$AC$5:AC139,Consolidado!$AC139,Consolidado!$D$5:D139,"*"&amp;AB$3&amp;"*")=1,1,0),0))</f>
        <v>0</v>
      </c>
      <c r="AC139" s="0" t="n">
        <f aca="false">IF(OR(AC$3="",Consolidado!$D139=""),0,IF(ISNUMBER(SEARCH(AC$3,Consolidado!$D139)),IF(COUNTIFS(Consolidado!$AC$5:AC139,Consolidado!$AC139,Consolidado!$D$5:D139,"*"&amp;AC$3&amp;"*")=1,1,0),0))</f>
        <v>0</v>
      </c>
      <c r="AD139" s="0" t="n">
        <f aca="false">IF(OR(AD$3="",Consolidado!$D139=""),0,IF(ISNUMBER(SEARCH(AD$3,Consolidado!$D139)),IF(COUNTIFS(Consolidado!$AC$5:AC139,Consolidado!$AC139,Consolidado!$D$5:D139,"*"&amp;AD$3&amp;"*")=1,1,0),0))</f>
        <v>0</v>
      </c>
      <c r="AE139" s="0" t="n">
        <f aca="false">IF(OR(AE$3="",Consolidado!$D139=""),0,IF(ISNUMBER(SEARCH(AE$3,Consolidado!$D139)),IF(COUNTIFS(Consolidado!$AC$5:AC139,Consolidado!$AC139,Consolidado!$D$5:D139,"*"&amp;AE$3&amp;"*")=1,1,0),0))</f>
        <v>0</v>
      </c>
      <c r="AF139" s="0" t="n">
        <f aca="false">IF(OR(AF$3="",Consolidado!$D139=""),0,IF(ISNUMBER(SEARCH(AF$3,Consolidado!$D139)),IF(COUNTIFS(Consolidado!$AC$5:AC139,Consolidado!$AC139,Consolidado!$D$5:D139,"*"&amp;AF$3&amp;"*")=1,1,0),0))</f>
        <v>0</v>
      </c>
      <c r="AG139" s="0" t="n">
        <f aca="false">IF(OR(AG$3="",Consolidado!$D139=""),0,IF(ISNUMBER(SEARCH(AG$3,Consolidado!$D139)),IF(COUNTIFS(Consolidado!$AC$5:AC139,Consolidado!$AC139,Consolidado!$D$5:D139,"*"&amp;AG$3&amp;"*")=1,1,0),0))</f>
        <v>0</v>
      </c>
      <c r="AH139" s="0" t="n">
        <f aca="false">IF(OR(AH$3="",Consolidado!$D139=""),0,IF(ISNUMBER(SEARCH(AH$3,Consolidado!$D139)),IF(COUNTIFS(Consolidado!$AC$5:AC139,Consolidado!$AC139,Consolidado!$D$5:D139,"*"&amp;AH$3&amp;"*")=1,1,0),0))</f>
        <v>0</v>
      </c>
      <c r="AI139" s="0" t="n">
        <f aca="false">IF(OR(AI$3="",Consolidado!$D139=""),0,IF(ISNUMBER(SEARCH(AI$3,Consolidado!$D139)),IF(COUNTIFS(Consolidado!$AC$5:AC139,Consolidado!$AC139,Consolidado!$D$5:D139,"*"&amp;AI$3&amp;"*")=1,1,0),0))</f>
        <v>0</v>
      </c>
      <c r="AJ139" s="0" t="n">
        <f aca="false">IF(OR(AJ$3="",Consolidado!$D139=""),0,IF(ISNUMBER(SEARCH(AJ$3,Consolidado!$D139)),IF(COUNTIFS(Consolidado!$AC$5:AC139,Consolidado!$AC139,Consolidado!$D$5:D139,"*"&amp;AJ$3&amp;"*")=1,1,0),0))</f>
        <v>0</v>
      </c>
      <c r="AK139" s="0" t="n">
        <f aca="false">IF(OR(AK$3="",Consolidado!$D139=""),0,IF(ISNUMBER(SEARCH(AK$3,Consolidado!$D139)),IF(COUNTIFS(Consolidado!$AC$5:AC139,Consolidado!$AC139,Consolidado!$D$5:D139,"*"&amp;AK$3&amp;"*")=1,1,0),0))</f>
        <v>0</v>
      </c>
      <c r="AL139" s="0" t="n">
        <f aca="false">IF(OR(AL$3="",Consolidado!$D139=""),0,IF(ISNUMBER(SEARCH(AL$3,Consolidado!$D139)),IF(COUNTIFS(Consolidado!$AC$5:AC139,Consolidado!$AC139,Consolidado!$D$5:D139,"*"&amp;AL$3&amp;"*")=1,1,0),0))</f>
        <v>0</v>
      </c>
      <c r="AM139" s="0" t="n">
        <f aca="false">IF(OR(AM$3="",Consolidado!$D139=""),0,IF(ISNUMBER(SEARCH(AM$3,Consolidado!$D139)),IF(COUNTIFS(Consolidado!$AC$5:AC139,Consolidado!$AC139,Consolidado!$D$5:D139,"*"&amp;AM$3&amp;"*")=1,1,0),0))</f>
        <v>0</v>
      </c>
      <c r="AN139" s="0" t="n">
        <f aca="false">IF(OR(AN$3="",Consolidado!$D139=""),0,IF(ISNUMBER(SEARCH(AN$3,Consolidado!$D139)),IF(COUNTIFS(Consolidado!$AC$5:AC139,Consolidado!$AC139,Consolidado!$D$5:D139,"*"&amp;AN$3&amp;"*")=1,1,0),0))</f>
        <v>0</v>
      </c>
      <c r="AO139" s="0" t="n">
        <f aca="false">IF(OR(AO$3="",Consolidado!$D139=""),0,IF(ISNUMBER(SEARCH(AO$3,Consolidado!$D139)),IF(COUNTIFS(Consolidado!$AC$5:AC139,Consolidado!$AC139,Consolidado!$D$5:D139,"*"&amp;AO$3&amp;"*")=1,1,0),0))</f>
        <v>0</v>
      </c>
    </row>
    <row r="140" customFormat="false" ht="15" hidden="false" customHeight="false" outlineLevel="0" collapsed="false">
      <c r="B140" s="0" t="n">
        <f aca="false">IF(OR(B$3="",Consolidado!$D140=""),0,IF(ISNUMBER(SEARCH(B$3,Consolidado!$D140)),IF(COUNTIFS(Consolidado!$AC$5:AC140,Consolidado!$AC140,Consolidado!$D$5:D140,"*"&amp;B$3&amp;"*")=1,1,0),0))</f>
        <v>0</v>
      </c>
      <c r="C140" s="0" t="n">
        <f aca="false">IF(OR(C$3="",Consolidado!$D140=""),0,IF(ISNUMBER(SEARCH(C$3,Consolidado!$D140)),IF(COUNTIFS(Consolidado!$AC$5:AC140,Consolidado!$AC140,Consolidado!$D$5:D140,"*"&amp;C$3&amp;"*")=1,1,0),0))</f>
        <v>0</v>
      </c>
      <c r="D140" s="0" t="n">
        <f aca="false">IF(OR(D$3="",Consolidado!$D140=""),0,IF(ISNUMBER(SEARCH(D$3,Consolidado!$D140)),IF(COUNTIFS(Consolidado!$AC$5:AC140,Consolidado!$AC140,Consolidado!$D$5:D140,"*"&amp;D$3&amp;"*")=1,1,0),0))</f>
        <v>0</v>
      </c>
      <c r="E140" s="0" t="n">
        <f aca="false">IF(OR(E$3="",Consolidado!$D140=""),0,IF(ISNUMBER(SEARCH(E$3,Consolidado!$D140)),IF(COUNTIFS(Consolidado!$AC$5:AC140,Consolidado!$AC140,Consolidado!$D$5:D140,"*"&amp;E$3&amp;"*")=1,1,0),0))</f>
        <v>0</v>
      </c>
      <c r="F140" s="0" t="n">
        <f aca="false">IF(OR(F$3="",Consolidado!$D140=""),0,IF(ISNUMBER(SEARCH(F$3,Consolidado!$D140)),IF(COUNTIFS(Consolidado!$AC$5:AC140,Consolidado!$AC140,Consolidado!$D$5:D140,"*"&amp;F$3&amp;"*")=1,1,0),0))</f>
        <v>0</v>
      </c>
      <c r="G140" s="0" t="n">
        <f aca="false">IF(OR(G$3="",Consolidado!$D140=""),0,IF(ISNUMBER(SEARCH(G$3,Consolidado!$D140)),IF(COUNTIFS(Consolidado!$AC$5:AC140,Consolidado!$AC140,Consolidado!$D$5:D140,"*"&amp;G$3&amp;"*")=1,1,0),0))</f>
        <v>0</v>
      </c>
      <c r="H140" s="0" t="n">
        <f aca="false">IF(OR(H$3="",Consolidado!$D140=""),0,IF(ISNUMBER(SEARCH(H$3,Consolidado!$D140)),IF(COUNTIFS(Consolidado!$AC$5:AC140,Consolidado!$AC140,Consolidado!$D$5:D140,"*"&amp;H$3&amp;"*")=1,1,0),0))</f>
        <v>0</v>
      </c>
      <c r="I140" s="0" t="n">
        <f aca="false">IF(OR(I$3="",Consolidado!$D140=""),0,IF(ISNUMBER(SEARCH(I$3,Consolidado!$D140)),IF(COUNTIFS(Consolidado!$AC$5:AC140,Consolidado!$AC140,Consolidado!$D$5:D140,"*"&amp;I$3&amp;"*")=1,1,0),0))</f>
        <v>0</v>
      </c>
      <c r="J140" s="0" t="n">
        <f aca="false">IF(OR(J$3="",Consolidado!$D140=""),0,IF(ISNUMBER(SEARCH(J$3,Consolidado!$D140)),IF(COUNTIFS(Consolidado!$AC$5:AC140,Consolidado!$AC140,Consolidado!$D$5:D140,"*"&amp;J$3&amp;"*")=1,1,0),0))</f>
        <v>0</v>
      </c>
      <c r="K140" s="0" t="n">
        <f aca="false">IF(OR(K$3="",Consolidado!$D140=""),0,IF(ISNUMBER(SEARCH(K$3,Consolidado!$D140)),IF(COUNTIFS(Consolidado!$AC$5:AC140,Consolidado!$AC140,Consolidado!$D$5:D140,"*"&amp;K$3&amp;"*")=1,1,0),0))</f>
        <v>0</v>
      </c>
      <c r="L140" s="0" t="n">
        <f aca="false">IF(OR(L$3="",Consolidado!$D140=""),0,IF(ISNUMBER(SEARCH(L$3,Consolidado!$D140)),IF(COUNTIFS(Consolidado!$AC$5:AC140,Consolidado!$AC140,Consolidado!$D$5:D140,"*"&amp;L$3&amp;"*")=1,1,0),0))</f>
        <v>0</v>
      </c>
      <c r="M140" s="0" t="n">
        <f aca="false">IF(OR(M$3="",Consolidado!$D140=""),0,IF(ISNUMBER(SEARCH(M$3,Consolidado!$D140)),IF(COUNTIFS(Consolidado!$AC$5:AC140,Consolidado!$AC140,Consolidado!$D$5:D140,"*"&amp;M$3&amp;"*")=1,1,0),0))</f>
        <v>0</v>
      </c>
      <c r="N140" s="0" t="n">
        <f aca="false">IF(OR(N$3="",Consolidado!$D140=""),0,IF(ISNUMBER(SEARCH(N$3,Consolidado!$D140)),IF(COUNTIFS(Consolidado!$AC$5:AC140,Consolidado!$AC140,Consolidado!$D$5:D140,"*"&amp;N$3&amp;"*")=1,1,0),0))</f>
        <v>0</v>
      </c>
      <c r="O140" s="0" t="n">
        <f aca="false">IF(OR(O$3="",Consolidado!$D140=""),0,IF(ISNUMBER(SEARCH(O$3,Consolidado!$D140)),IF(COUNTIFS(Consolidado!$AC$5:AC140,Consolidado!$AC140,Consolidado!$D$5:D140,"*"&amp;O$3&amp;"*")=1,1,0),0))</f>
        <v>0</v>
      </c>
      <c r="P140" s="0" t="n">
        <f aca="false">IF(OR(P$3="",Consolidado!$D140=""),0,IF(ISNUMBER(SEARCH(P$3,Consolidado!$D140)),IF(COUNTIFS(Consolidado!$AC$5:AC140,Consolidado!$AC140,Consolidado!$D$5:D140,"*"&amp;P$3&amp;"*")=1,1,0),0))</f>
        <v>0</v>
      </c>
      <c r="Q140" s="0" t="n">
        <f aca="false">IF(OR(Q$3="",Consolidado!$D140=""),0,IF(ISNUMBER(SEARCH(Q$3,Consolidado!$D140)),IF(COUNTIFS(Consolidado!$AC$5:AC140,Consolidado!$AC140,Consolidado!$D$5:D140,"*"&amp;Q$3&amp;"*")=1,1,0),0))</f>
        <v>0</v>
      </c>
      <c r="R140" s="0" t="n">
        <f aca="false">IF(OR(R$3="",Consolidado!$D140=""),0,IF(ISNUMBER(SEARCH(R$3,Consolidado!$D140)),IF(COUNTIFS(Consolidado!$AC$5:AC140,Consolidado!$AC140,Consolidado!$D$5:D140,"*"&amp;R$3&amp;"*")=1,1,0),0))</f>
        <v>0</v>
      </c>
      <c r="S140" s="0" t="n">
        <f aca="false">IF(OR(S$3="",Consolidado!$D140=""),0,IF(ISNUMBER(SEARCH(S$3,Consolidado!$D140)),IF(COUNTIFS(Consolidado!$AC$5:AC140,Consolidado!$AC140,Consolidado!$D$5:D140,"*"&amp;S$3&amp;"*")=1,1,0),0))</f>
        <v>0</v>
      </c>
      <c r="T140" s="0" t="n">
        <f aca="false">IF(OR(T$3="",Consolidado!$D140=""),0,IF(ISNUMBER(SEARCH(T$3,Consolidado!$D140)),IF(COUNTIFS(Consolidado!$AC$5:AC140,Consolidado!$AC140,Consolidado!$D$5:D140,"*"&amp;T$3&amp;"*")=1,1,0),0))</f>
        <v>0</v>
      </c>
      <c r="U140" s="0" t="n">
        <f aca="false">IF(OR(U$3="",Consolidado!$D140=""),0,IF(ISNUMBER(SEARCH(U$3,Consolidado!$D140)),IF(COUNTIFS(Consolidado!$AC$5:AC140,Consolidado!$AC140,Consolidado!$D$5:D140,"*"&amp;U$3&amp;"*")=1,1,0),0))</f>
        <v>0</v>
      </c>
      <c r="V140" s="0" t="n">
        <f aca="false">IF(OR(V$3="",Consolidado!$D140=""),0,IF(ISNUMBER(SEARCH(V$3,Consolidado!$D140)),IF(COUNTIFS(Consolidado!$AC$5:AC140,Consolidado!$AC140,Consolidado!$D$5:D140,"*"&amp;V$3&amp;"*")=1,1,0),0))</f>
        <v>0</v>
      </c>
      <c r="W140" s="0" t="n">
        <f aca="false">IF(OR(W$3="",Consolidado!$D140=""),0,IF(ISNUMBER(SEARCH(W$3,Consolidado!$D140)),IF(COUNTIFS(Consolidado!$AC$5:AC140,Consolidado!$AC140,Consolidado!$D$5:D140,"*"&amp;W$3&amp;"*")=1,1,0),0))</f>
        <v>0</v>
      </c>
      <c r="X140" s="0" t="n">
        <f aca="false">IF(OR(X$3="",Consolidado!$D140=""),0,IF(ISNUMBER(SEARCH(X$3,Consolidado!$D140)),IF(COUNTIFS(Consolidado!$AC$5:AC140,Consolidado!$AC140,Consolidado!$D$5:D140,"*"&amp;X$3&amp;"*")=1,1,0),0))</f>
        <v>0</v>
      </c>
      <c r="Y140" s="0" t="n">
        <f aca="false">IF(OR(Y$3="",Consolidado!$D140=""),0,IF(ISNUMBER(SEARCH(Y$3,Consolidado!$D140)),IF(COUNTIFS(Consolidado!$AC$5:AC140,Consolidado!$AC140,Consolidado!$D$5:D140,"*"&amp;Y$3&amp;"*")=1,1,0),0))</f>
        <v>0</v>
      </c>
      <c r="Z140" s="0" t="n">
        <f aca="false">IF(OR(Z$3="",Consolidado!$D140=""),0,IF(ISNUMBER(SEARCH(Z$3,Consolidado!$D140)),IF(COUNTIFS(Consolidado!$AC$5:AC140,Consolidado!$AC140,Consolidado!$D$5:D140,"*"&amp;Z$3&amp;"*")=1,1,0),0))</f>
        <v>0</v>
      </c>
      <c r="AA140" s="0" t="n">
        <f aca="false">IF(OR(AA$3="",Consolidado!$D140=""),0,IF(ISNUMBER(SEARCH(AA$3,Consolidado!$D140)),IF(COUNTIFS(Consolidado!$AC$5:AC140,Consolidado!$AC140,Consolidado!$D$5:D140,"*"&amp;AA$3&amp;"*")=1,1,0),0))</f>
        <v>0</v>
      </c>
      <c r="AB140" s="0" t="n">
        <f aca="false">IF(OR(AB$3="",Consolidado!$D140=""),0,IF(ISNUMBER(SEARCH(AB$3,Consolidado!$D140)),IF(COUNTIFS(Consolidado!$AC$5:AC140,Consolidado!$AC140,Consolidado!$D$5:D140,"*"&amp;AB$3&amp;"*")=1,1,0),0))</f>
        <v>0</v>
      </c>
      <c r="AC140" s="0" t="n">
        <f aca="false">IF(OR(AC$3="",Consolidado!$D140=""),0,IF(ISNUMBER(SEARCH(AC$3,Consolidado!$D140)),IF(COUNTIFS(Consolidado!$AC$5:AC140,Consolidado!$AC140,Consolidado!$D$5:D140,"*"&amp;AC$3&amp;"*")=1,1,0),0))</f>
        <v>0</v>
      </c>
      <c r="AD140" s="0" t="n">
        <f aca="false">IF(OR(AD$3="",Consolidado!$D140=""),0,IF(ISNUMBER(SEARCH(AD$3,Consolidado!$D140)),IF(COUNTIFS(Consolidado!$AC$5:AC140,Consolidado!$AC140,Consolidado!$D$5:D140,"*"&amp;AD$3&amp;"*")=1,1,0),0))</f>
        <v>0</v>
      </c>
      <c r="AE140" s="0" t="n">
        <f aca="false">IF(OR(AE$3="",Consolidado!$D140=""),0,IF(ISNUMBER(SEARCH(AE$3,Consolidado!$D140)),IF(COUNTIFS(Consolidado!$AC$5:AC140,Consolidado!$AC140,Consolidado!$D$5:D140,"*"&amp;AE$3&amp;"*")=1,1,0),0))</f>
        <v>0</v>
      </c>
      <c r="AF140" s="0" t="n">
        <f aca="false">IF(OR(AF$3="",Consolidado!$D140=""),0,IF(ISNUMBER(SEARCH(AF$3,Consolidado!$D140)),IF(COUNTIFS(Consolidado!$AC$5:AC140,Consolidado!$AC140,Consolidado!$D$5:D140,"*"&amp;AF$3&amp;"*")=1,1,0),0))</f>
        <v>0</v>
      </c>
      <c r="AG140" s="0" t="n">
        <f aca="false">IF(OR(AG$3="",Consolidado!$D140=""),0,IF(ISNUMBER(SEARCH(AG$3,Consolidado!$D140)),IF(COUNTIFS(Consolidado!$AC$5:AC140,Consolidado!$AC140,Consolidado!$D$5:D140,"*"&amp;AG$3&amp;"*")=1,1,0),0))</f>
        <v>0</v>
      </c>
      <c r="AH140" s="0" t="n">
        <f aca="false">IF(OR(AH$3="",Consolidado!$D140=""),0,IF(ISNUMBER(SEARCH(AH$3,Consolidado!$D140)),IF(COUNTIFS(Consolidado!$AC$5:AC140,Consolidado!$AC140,Consolidado!$D$5:D140,"*"&amp;AH$3&amp;"*")=1,1,0),0))</f>
        <v>0</v>
      </c>
      <c r="AI140" s="0" t="n">
        <f aca="false">IF(OR(AI$3="",Consolidado!$D140=""),0,IF(ISNUMBER(SEARCH(AI$3,Consolidado!$D140)),IF(COUNTIFS(Consolidado!$AC$5:AC140,Consolidado!$AC140,Consolidado!$D$5:D140,"*"&amp;AI$3&amp;"*")=1,1,0),0))</f>
        <v>0</v>
      </c>
      <c r="AJ140" s="0" t="n">
        <f aca="false">IF(OR(AJ$3="",Consolidado!$D140=""),0,IF(ISNUMBER(SEARCH(AJ$3,Consolidado!$D140)),IF(COUNTIFS(Consolidado!$AC$5:AC140,Consolidado!$AC140,Consolidado!$D$5:D140,"*"&amp;AJ$3&amp;"*")=1,1,0),0))</f>
        <v>0</v>
      </c>
      <c r="AK140" s="0" t="n">
        <f aca="false">IF(OR(AK$3="",Consolidado!$D140=""),0,IF(ISNUMBER(SEARCH(AK$3,Consolidado!$D140)),IF(COUNTIFS(Consolidado!$AC$5:AC140,Consolidado!$AC140,Consolidado!$D$5:D140,"*"&amp;AK$3&amp;"*")=1,1,0),0))</f>
        <v>0</v>
      </c>
      <c r="AL140" s="0" t="n">
        <f aca="false">IF(OR(AL$3="",Consolidado!$D140=""),0,IF(ISNUMBER(SEARCH(AL$3,Consolidado!$D140)),IF(COUNTIFS(Consolidado!$AC$5:AC140,Consolidado!$AC140,Consolidado!$D$5:D140,"*"&amp;AL$3&amp;"*")=1,1,0),0))</f>
        <v>0</v>
      </c>
      <c r="AM140" s="0" t="n">
        <f aca="false">IF(OR(AM$3="",Consolidado!$D140=""),0,IF(ISNUMBER(SEARCH(AM$3,Consolidado!$D140)),IF(COUNTIFS(Consolidado!$AC$5:AC140,Consolidado!$AC140,Consolidado!$D$5:D140,"*"&amp;AM$3&amp;"*")=1,1,0),0))</f>
        <v>0</v>
      </c>
      <c r="AN140" s="0" t="n">
        <f aca="false">IF(OR(AN$3="",Consolidado!$D140=""),0,IF(ISNUMBER(SEARCH(AN$3,Consolidado!$D140)),IF(COUNTIFS(Consolidado!$AC$5:AC140,Consolidado!$AC140,Consolidado!$D$5:D140,"*"&amp;AN$3&amp;"*")=1,1,0),0))</f>
        <v>0</v>
      </c>
      <c r="AO140" s="0" t="n">
        <f aca="false">IF(OR(AO$3="",Consolidado!$D140=""),0,IF(ISNUMBER(SEARCH(AO$3,Consolidado!$D140)),IF(COUNTIFS(Consolidado!$AC$5:AC140,Consolidado!$AC140,Consolidado!$D$5:D140,"*"&amp;AO$3&amp;"*")=1,1,0),0))</f>
        <v>0</v>
      </c>
    </row>
    <row r="141" customFormat="false" ht="15" hidden="false" customHeight="false" outlineLevel="0" collapsed="false">
      <c r="B141" s="0" t="n">
        <f aca="false">IF(OR(B$3="",Consolidado!$D141=""),0,IF(ISNUMBER(SEARCH(B$3,Consolidado!$D141)),IF(COUNTIFS(Consolidado!$AC$5:AC141,Consolidado!$AC141,Consolidado!$D$5:D141,"*"&amp;B$3&amp;"*")=1,1,0),0))</f>
        <v>0</v>
      </c>
      <c r="C141" s="0" t="n">
        <f aca="false">IF(OR(C$3="",Consolidado!$D141=""),0,IF(ISNUMBER(SEARCH(C$3,Consolidado!$D141)),IF(COUNTIFS(Consolidado!$AC$5:AC141,Consolidado!$AC141,Consolidado!$D$5:D141,"*"&amp;C$3&amp;"*")=1,1,0),0))</f>
        <v>0</v>
      </c>
      <c r="D141" s="0" t="n">
        <f aca="false">IF(OR(D$3="",Consolidado!$D141=""),0,IF(ISNUMBER(SEARCH(D$3,Consolidado!$D141)),IF(COUNTIFS(Consolidado!$AC$5:AC141,Consolidado!$AC141,Consolidado!$D$5:D141,"*"&amp;D$3&amp;"*")=1,1,0),0))</f>
        <v>0</v>
      </c>
      <c r="E141" s="0" t="n">
        <f aca="false">IF(OR(E$3="",Consolidado!$D141=""),0,IF(ISNUMBER(SEARCH(E$3,Consolidado!$D141)),IF(COUNTIFS(Consolidado!$AC$5:AC141,Consolidado!$AC141,Consolidado!$D$5:D141,"*"&amp;E$3&amp;"*")=1,1,0),0))</f>
        <v>0</v>
      </c>
      <c r="F141" s="0" t="n">
        <f aca="false">IF(OR(F$3="",Consolidado!$D141=""),0,IF(ISNUMBER(SEARCH(F$3,Consolidado!$D141)),IF(COUNTIFS(Consolidado!$AC$5:AC141,Consolidado!$AC141,Consolidado!$D$5:D141,"*"&amp;F$3&amp;"*")=1,1,0),0))</f>
        <v>0</v>
      </c>
      <c r="G141" s="0" t="n">
        <f aca="false">IF(OR(G$3="",Consolidado!$D141=""),0,IF(ISNUMBER(SEARCH(G$3,Consolidado!$D141)),IF(COUNTIFS(Consolidado!$AC$5:AC141,Consolidado!$AC141,Consolidado!$D$5:D141,"*"&amp;G$3&amp;"*")=1,1,0),0))</f>
        <v>0</v>
      </c>
      <c r="H141" s="0" t="n">
        <f aca="false">IF(OR(H$3="",Consolidado!$D141=""),0,IF(ISNUMBER(SEARCH(H$3,Consolidado!$D141)),IF(COUNTIFS(Consolidado!$AC$5:AC141,Consolidado!$AC141,Consolidado!$D$5:D141,"*"&amp;H$3&amp;"*")=1,1,0),0))</f>
        <v>0</v>
      </c>
      <c r="I141" s="0" t="n">
        <f aca="false">IF(OR(I$3="",Consolidado!$D141=""),0,IF(ISNUMBER(SEARCH(I$3,Consolidado!$D141)),IF(COUNTIFS(Consolidado!$AC$5:AC141,Consolidado!$AC141,Consolidado!$D$5:D141,"*"&amp;I$3&amp;"*")=1,1,0),0))</f>
        <v>0</v>
      </c>
      <c r="J141" s="0" t="n">
        <f aca="false">IF(OR(J$3="",Consolidado!$D141=""),0,IF(ISNUMBER(SEARCH(J$3,Consolidado!$D141)),IF(COUNTIFS(Consolidado!$AC$5:AC141,Consolidado!$AC141,Consolidado!$D$5:D141,"*"&amp;J$3&amp;"*")=1,1,0),0))</f>
        <v>0</v>
      </c>
      <c r="K141" s="0" t="n">
        <f aca="false">IF(OR(K$3="",Consolidado!$D141=""),0,IF(ISNUMBER(SEARCH(K$3,Consolidado!$D141)),IF(COUNTIFS(Consolidado!$AC$5:AC141,Consolidado!$AC141,Consolidado!$D$5:D141,"*"&amp;K$3&amp;"*")=1,1,0),0))</f>
        <v>0</v>
      </c>
      <c r="L141" s="0" t="n">
        <f aca="false">IF(OR(L$3="",Consolidado!$D141=""),0,IF(ISNUMBER(SEARCH(L$3,Consolidado!$D141)),IF(COUNTIFS(Consolidado!$AC$5:AC141,Consolidado!$AC141,Consolidado!$D$5:D141,"*"&amp;L$3&amp;"*")=1,1,0),0))</f>
        <v>0</v>
      </c>
      <c r="M141" s="0" t="n">
        <f aca="false">IF(OR(M$3="",Consolidado!$D141=""),0,IF(ISNUMBER(SEARCH(M$3,Consolidado!$D141)),IF(COUNTIFS(Consolidado!$AC$5:AC141,Consolidado!$AC141,Consolidado!$D$5:D141,"*"&amp;M$3&amp;"*")=1,1,0),0))</f>
        <v>0</v>
      </c>
      <c r="N141" s="0" t="n">
        <f aca="false">IF(OR(N$3="",Consolidado!$D141=""),0,IF(ISNUMBER(SEARCH(N$3,Consolidado!$D141)),IF(COUNTIFS(Consolidado!$AC$5:AC141,Consolidado!$AC141,Consolidado!$D$5:D141,"*"&amp;N$3&amp;"*")=1,1,0),0))</f>
        <v>0</v>
      </c>
      <c r="O141" s="0" t="n">
        <f aca="false">IF(OR(O$3="",Consolidado!$D141=""),0,IF(ISNUMBER(SEARCH(O$3,Consolidado!$D141)),IF(COUNTIFS(Consolidado!$AC$5:AC141,Consolidado!$AC141,Consolidado!$D$5:D141,"*"&amp;O$3&amp;"*")=1,1,0),0))</f>
        <v>0</v>
      </c>
      <c r="P141" s="0" t="n">
        <f aca="false">IF(OR(P$3="",Consolidado!$D141=""),0,IF(ISNUMBER(SEARCH(P$3,Consolidado!$D141)),IF(COUNTIFS(Consolidado!$AC$5:AC141,Consolidado!$AC141,Consolidado!$D$5:D141,"*"&amp;P$3&amp;"*")=1,1,0),0))</f>
        <v>0</v>
      </c>
      <c r="Q141" s="0" t="n">
        <f aca="false">IF(OR(Q$3="",Consolidado!$D141=""),0,IF(ISNUMBER(SEARCH(Q$3,Consolidado!$D141)),IF(COUNTIFS(Consolidado!$AC$5:AC141,Consolidado!$AC141,Consolidado!$D$5:D141,"*"&amp;Q$3&amp;"*")=1,1,0),0))</f>
        <v>0</v>
      </c>
      <c r="R141" s="0" t="n">
        <f aca="false">IF(OR(R$3="",Consolidado!$D141=""),0,IF(ISNUMBER(SEARCH(R$3,Consolidado!$D141)),IF(COUNTIFS(Consolidado!$AC$5:AC141,Consolidado!$AC141,Consolidado!$D$5:D141,"*"&amp;R$3&amp;"*")=1,1,0),0))</f>
        <v>0</v>
      </c>
      <c r="S141" s="0" t="n">
        <f aca="false">IF(OR(S$3="",Consolidado!$D141=""),0,IF(ISNUMBER(SEARCH(S$3,Consolidado!$D141)),IF(COUNTIFS(Consolidado!$AC$5:AC141,Consolidado!$AC141,Consolidado!$D$5:D141,"*"&amp;S$3&amp;"*")=1,1,0),0))</f>
        <v>0</v>
      </c>
      <c r="T141" s="0" t="n">
        <f aca="false">IF(OR(T$3="",Consolidado!$D141=""),0,IF(ISNUMBER(SEARCH(T$3,Consolidado!$D141)),IF(COUNTIFS(Consolidado!$AC$5:AC141,Consolidado!$AC141,Consolidado!$D$5:D141,"*"&amp;T$3&amp;"*")=1,1,0),0))</f>
        <v>0</v>
      </c>
      <c r="U141" s="0" t="n">
        <f aca="false">IF(OR(U$3="",Consolidado!$D141=""),0,IF(ISNUMBER(SEARCH(U$3,Consolidado!$D141)),IF(COUNTIFS(Consolidado!$AC$5:AC141,Consolidado!$AC141,Consolidado!$D$5:D141,"*"&amp;U$3&amp;"*")=1,1,0),0))</f>
        <v>0</v>
      </c>
      <c r="V141" s="0" t="n">
        <f aca="false">IF(OR(V$3="",Consolidado!$D141=""),0,IF(ISNUMBER(SEARCH(V$3,Consolidado!$D141)),IF(COUNTIFS(Consolidado!$AC$5:AC141,Consolidado!$AC141,Consolidado!$D$5:D141,"*"&amp;V$3&amp;"*")=1,1,0),0))</f>
        <v>0</v>
      </c>
      <c r="W141" s="0" t="n">
        <f aca="false">IF(OR(W$3="",Consolidado!$D141=""),0,IF(ISNUMBER(SEARCH(W$3,Consolidado!$D141)),IF(COUNTIFS(Consolidado!$AC$5:AC141,Consolidado!$AC141,Consolidado!$D$5:D141,"*"&amp;W$3&amp;"*")=1,1,0),0))</f>
        <v>0</v>
      </c>
      <c r="X141" s="0" t="n">
        <f aca="false">IF(OR(X$3="",Consolidado!$D141=""),0,IF(ISNUMBER(SEARCH(X$3,Consolidado!$D141)),IF(COUNTIFS(Consolidado!$AC$5:AC141,Consolidado!$AC141,Consolidado!$D$5:D141,"*"&amp;X$3&amp;"*")=1,1,0),0))</f>
        <v>0</v>
      </c>
      <c r="Y141" s="0" t="n">
        <f aca="false">IF(OR(Y$3="",Consolidado!$D141=""),0,IF(ISNUMBER(SEARCH(Y$3,Consolidado!$D141)),IF(COUNTIFS(Consolidado!$AC$5:AC141,Consolidado!$AC141,Consolidado!$D$5:D141,"*"&amp;Y$3&amp;"*")=1,1,0),0))</f>
        <v>0</v>
      </c>
      <c r="Z141" s="0" t="n">
        <f aca="false">IF(OR(Z$3="",Consolidado!$D141=""),0,IF(ISNUMBER(SEARCH(Z$3,Consolidado!$D141)),IF(COUNTIFS(Consolidado!$AC$5:AC141,Consolidado!$AC141,Consolidado!$D$5:D141,"*"&amp;Z$3&amp;"*")=1,1,0),0))</f>
        <v>0</v>
      </c>
      <c r="AA141" s="0" t="n">
        <f aca="false">IF(OR(AA$3="",Consolidado!$D141=""),0,IF(ISNUMBER(SEARCH(AA$3,Consolidado!$D141)),IF(COUNTIFS(Consolidado!$AC$5:AC141,Consolidado!$AC141,Consolidado!$D$5:D141,"*"&amp;AA$3&amp;"*")=1,1,0),0))</f>
        <v>0</v>
      </c>
      <c r="AB141" s="0" t="n">
        <f aca="false">IF(OR(AB$3="",Consolidado!$D141=""),0,IF(ISNUMBER(SEARCH(AB$3,Consolidado!$D141)),IF(COUNTIFS(Consolidado!$AC$5:AC141,Consolidado!$AC141,Consolidado!$D$5:D141,"*"&amp;AB$3&amp;"*")=1,1,0),0))</f>
        <v>0</v>
      </c>
      <c r="AC141" s="0" t="n">
        <f aca="false">IF(OR(AC$3="",Consolidado!$D141=""),0,IF(ISNUMBER(SEARCH(AC$3,Consolidado!$D141)),IF(COUNTIFS(Consolidado!$AC$5:AC141,Consolidado!$AC141,Consolidado!$D$5:D141,"*"&amp;AC$3&amp;"*")=1,1,0),0))</f>
        <v>0</v>
      </c>
      <c r="AD141" s="0" t="n">
        <f aca="false">IF(OR(AD$3="",Consolidado!$D141=""),0,IF(ISNUMBER(SEARCH(AD$3,Consolidado!$D141)),IF(COUNTIFS(Consolidado!$AC$5:AC141,Consolidado!$AC141,Consolidado!$D$5:D141,"*"&amp;AD$3&amp;"*")=1,1,0),0))</f>
        <v>0</v>
      </c>
      <c r="AE141" s="0" t="n">
        <f aca="false">IF(OR(AE$3="",Consolidado!$D141=""),0,IF(ISNUMBER(SEARCH(AE$3,Consolidado!$D141)),IF(COUNTIFS(Consolidado!$AC$5:AC141,Consolidado!$AC141,Consolidado!$D$5:D141,"*"&amp;AE$3&amp;"*")=1,1,0),0))</f>
        <v>0</v>
      </c>
      <c r="AF141" s="0" t="n">
        <f aca="false">IF(OR(AF$3="",Consolidado!$D141=""),0,IF(ISNUMBER(SEARCH(AF$3,Consolidado!$D141)),IF(COUNTIFS(Consolidado!$AC$5:AC141,Consolidado!$AC141,Consolidado!$D$5:D141,"*"&amp;AF$3&amp;"*")=1,1,0),0))</f>
        <v>0</v>
      </c>
      <c r="AG141" s="0" t="n">
        <f aca="false">IF(OR(AG$3="",Consolidado!$D141=""),0,IF(ISNUMBER(SEARCH(AG$3,Consolidado!$D141)),IF(COUNTIFS(Consolidado!$AC$5:AC141,Consolidado!$AC141,Consolidado!$D$5:D141,"*"&amp;AG$3&amp;"*")=1,1,0),0))</f>
        <v>0</v>
      </c>
      <c r="AH141" s="0" t="n">
        <f aca="false">IF(OR(AH$3="",Consolidado!$D141=""),0,IF(ISNUMBER(SEARCH(AH$3,Consolidado!$D141)),IF(COUNTIFS(Consolidado!$AC$5:AC141,Consolidado!$AC141,Consolidado!$D$5:D141,"*"&amp;AH$3&amp;"*")=1,1,0),0))</f>
        <v>0</v>
      </c>
      <c r="AI141" s="0" t="n">
        <f aca="false">IF(OR(AI$3="",Consolidado!$D141=""),0,IF(ISNUMBER(SEARCH(AI$3,Consolidado!$D141)),IF(COUNTIFS(Consolidado!$AC$5:AC141,Consolidado!$AC141,Consolidado!$D$5:D141,"*"&amp;AI$3&amp;"*")=1,1,0),0))</f>
        <v>0</v>
      </c>
      <c r="AJ141" s="0" t="n">
        <f aca="false">IF(OR(AJ$3="",Consolidado!$D141=""),0,IF(ISNUMBER(SEARCH(AJ$3,Consolidado!$D141)),IF(COUNTIFS(Consolidado!$AC$5:AC141,Consolidado!$AC141,Consolidado!$D$5:D141,"*"&amp;AJ$3&amp;"*")=1,1,0),0))</f>
        <v>0</v>
      </c>
      <c r="AK141" s="0" t="n">
        <f aca="false">IF(OR(AK$3="",Consolidado!$D141=""),0,IF(ISNUMBER(SEARCH(AK$3,Consolidado!$D141)),IF(COUNTIFS(Consolidado!$AC$5:AC141,Consolidado!$AC141,Consolidado!$D$5:D141,"*"&amp;AK$3&amp;"*")=1,1,0),0))</f>
        <v>0</v>
      </c>
      <c r="AL141" s="0" t="n">
        <f aca="false">IF(OR(AL$3="",Consolidado!$D141=""),0,IF(ISNUMBER(SEARCH(AL$3,Consolidado!$D141)),IF(COUNTIFS(Consolidado!$AC$5:AC141,Consolidado!$AC141,Consolidado!$D$5:D141,"*"&amp;AL$3&amp;"*")=1,1,0),0))</f>
        <v>0</v>
      </c>
      <c r="AM141" s="0" t="n">
        <f aca="false">IF(OR(AM$3="",Consolidado!$D141=""),0,IF(ISNUMBER(SEARCH(AM$3,Consolidado!$D141)),IF(COUNTIFS(Consolidado!$AC$5:AC141,Consolidado!$AC141,Consolidado!$D$5:D141,"*"&amp;AM$3&amp;"*")=1,1,0),0))</f>
        <v>0</v>
      </c>
      <c r="AN141" s="0" t="n">
        <f aca="false">IF(OR(AN$3="",Consolidado!$D141=""),0,IF(ISNUMBER(SEARCH(AN$3,Consolidado!$D141)),IF(COUNTIFS(Consolidado!$AC$5:AC141,Consolidado!$AC141,Consolidado!$D$5:D141,"*"&amp;AN$3&amp;"*")=1,1,0),0))</f>
        <v>0</v>
      </c>
      <c r="AO141" s="0" t="n">
        <f aca="false">IF(OR(AO$3="",Consolidado!$D141=""),0,IF(ISNUMBER(SEARCH(AO$3,Consolidado!$D141)),IF(COUNTIFS(Consolidado!$AC$5:AC141,Consolidado!$AC141,Consolidado!$D$5:D141,"*"&amp;AO$3&amp;"*")=1,1,0),0))</f>
        <v>0</v>
      </c>
    </row>
    <row r="142" customFormat="false" ht="15" hidden="false" customHeight="false" outlineLevel="0" collapsed="false">
      <c r="B142" s="0" t="n">
        <f aca="false">IF(OR(B$3="",Consolidado!$D142=""),0,IF(ISNUMBER(SEARCH(B$3,Consolidado!$D142)),IF(COUNTIFS(Consolidado!$AC$5:AC142,Consolidado!$AC142,Consolidado!$D$5:D142,"*"&amp;B$3&amp;"*")=1,1,0),0))</f>
        <v>0</v>
      </c>
      <c r="C142" s="0" t="n">
        <f aca="false">IF(OR(C$3="",Consolidado!$D142=""),0,IF(ISNUMBER(SEARCH(C$3,Consolidado!$D142)),IF(COUNTIFS(Consolidado!$AC$5:AC142,Consolidado!$AC142,Consolidado!$D$5:D142,"*"&amp;C$3&amp;"*")=1,1,0),0))</f>
        <v>0</v>
      </c>
      <c r="D142" s="0" t="n">
        <f aca="false">IF(OR(D$3="",Consolidado!$D142=""),0,IF(ISNUMBER(SEARCH(D$3,Consolidado!$D142)),IF(COUNTIFS(Consolidado!$AC$5:AC142,Consolidado!$AC142,Consolidado!$D$5:D142,"*"&amp;D$3&amp;"*")=1,1,0),0))</f>
        <v>0</v>
      </c>
      <c r="E142" s="0" t="n">
        <f aca="false">IF(OR(E$3="",Consolidado!$D142=""),0,IF(ISNUMBER(SEARCH(E$3,Consolidado!$D142)),IF(COUNTIFS(Consolidado!$AC$5:AC142,Consolidado!$AC142,Consolidado!$D$5:D142,"*"&amp;E$3&amp;"*")=1,1,0),0))</f>
        <v>0</v>
      </c>
      <c r="F142" s="0" t="n">
        <f aca="false">IF(OR(F$3="",Consolidado!$D142=""),0,IF(ISNUMBER(SEARCH(F$3,Consolidado!$D142)),IF(COUNTIFS(Consolidado!$AC$5:AC142,Consolidado!$AC142,Consolidado!$D$5:D142,"*"&amp;F$3&amp;"*")=1,1,0),0))</f>
        <v>0</v>
      </c>
      <c r="G142" s="0" t="n">
        <f aca="false">IF(OR(G$3="",Consolidado!$D142=""),0,IF(ISNUMBER(SEARCH(G$3,Consolidado!$D142)),IF(COUNTIFS(Consolidado!$AC$5:AC142,Consolidado!$AC142,Consolidado!$D$5:D142,"*"&amp;G$3&amp;"*")=1,1,0),0))</f>
        <v>0</v>
      </c>
      <c r="H142" s="0" t="n">
        <f aca="false">IF(OR(H$3="",Consolidado!$D142=""),0,IF(ISNUMBER(SEARCH(H$3,Consolidado!$D142)),IF(COUNTIFS(Consolidado!$AC$5:AC142,Consolidado!$AC142,Consolidado!$D$5:D142,"*"&amp;H$3&amp;"*")=1,1,0),0))</f>
        <v>0</v>
      </c>
      <c r="I142" s="0" t="n">
        <f aca="false">IF(OR(I$3="",Consolidado!$D142=""),0,IF(ISNUMBER(SEARCH(I$3,Consolidado!$D142)),IF(COUNTIFS(Consolidado!$AC$5:AC142,Consolidado!$AC142,Consolidado!$D$5:D142,"*"&amp;I$3&amp;"*")=1,1,0),0))</f>
        <v>0</v>
      </c>
      <c r="J142" s="0" t="n">
        <f aca="false">IF(OR(J$3="",Consolidado!$D142=""),0,IF(ISNUMBER(SEARCH(J$3,Consolidado!$D142)),IF(COUNTIFS(Consolidado!$AC$5:AC142,Consolidado!$AC142,Consolidado!$D$5:D142,"*"&amp;J$3&amp;"*")=1,1,0),0))</f>
        <v>0</v>
      </c>
      <c r="K142" s="0" t="n">
        <f aca="false">IF(OR(K$3="",Consolidado!$D142=""),0,IF(ISNUMBER(SEARCH(K$3,Consolidado!$D142)),IF(COUNTIFS(Consolidado!$AC$5:AC142,Consolidado!$AC142,Consolidado!$D$5:D142,"*"&amp;K$3&amp;"*")=1,1,0),0))</f>
        <v>0</v>
      </c>
      <c r="L142" s="0" t="n">
        <f aca="false">IF(OR(L$3="",Consolidado!$D142=""),0,IF(ISNUMBER(SEARCH(L$3,Consolidado!$D142)),IF(COUNTIFS(Consolidado!$AC$5:AC142,Consolidado!$AC142,Consolidado!$D$5:D142,"*"&amp;L$3&amp;"*")=1,1,0),0))</f>
        <v>0</v>
      </c>
      <c r="M142" s="0" t="n">
        <f aca="false">IF(OR(M$3="",Consolidado!$D142=""),0,IF(ISNUMBER(SEARCH(M$3,Consolidado!$D142)),IF(COUNTIFS(Consolidado!$AC$5:AC142,Consolidado!$AC142,Consolidado!$D$5:D142,"*"&amp;M$3&amp;"*")=1,1,0),0))</f>
        <v>0</v>
      </c>
      <c r="N142" s="0" t="n">
        <f aca="false">IF(OR(N$3="",Consolidado!$D142=""),0,IF(ISNUMBER(SEARCH(N$3,Consolidado!$D142)),IF(COUNTIFS(Consolidado!$AC$5:AC142,Consolidado!$AC142,Consolidado!$D$5:D142,"*"&amp;N$3&amp;"*")=1,1,0),0))</f>
        <v>0</v>
      </c>
      <c r="O142" s="0" t="n">
        <f aca="false">IF(OR(O$3="",Consolidado!$D142=""),0,IF(ISNUMBER(SEARCH(O$3,Consolidado!$D142)),IF(COUNTIFS(Consolidado!$AC$5:AC142,Consolidado!$AC142,Consolidado!$D$5:D142,"*"&amp;O$3&amp;"*")=1,1,0),0))</f>
        <v>0</v>
      </c>
      <c r="P142" s="0" t="n">
        <f aca="false">IF(OR(P$3="",Consolidado!$D142=""),0,IF(ISNUMBER(SEARCH(P$3,Consolidado!$D142)),IF(COUNTIFS(Consolidado!$AC$5:AC142,Consolidado!$AC142,Consolidado!$D$5:D142,"*"&amp;P$3&amp;"*")=1,1,0),0))</f>
        <v>0</v>
      </c>
      <c r="Q142" s="0" t="n">
        <f aca="false">IF(OR(Q$3="",Consolidado!$D142=""),0,IF(ISNUMBER(SEARCH(Q$3,Consolidado!$D142)),IF(COUNTIFS(Consolidado!$AC$5:AC142,Consolidado!$AC142,Consolidado!$D$5:D142,"*"&amp;Q$3&amp;"*")=1,1,0),0))</f>
        <v>0</v>
      </c>
      <c r="R142" s="0" t="n">
        <f aca="false">IF(OR(R$3="",Consolidado!$D142=""),0,IF(ISNUMBER(SEARCH(R$3,Consolidado!$D142)),IF(COUNTIFS(Consolidado!$AC$5:AC142,Consolidado!$AC142,Consolidado!$D$5:D142,"*"&amp;R$3&amp;"*")=1,1,0),0))</f>
        <v>0</v>
      </c>
      <c r="S142" s="0" t="n">
        <f aca="false">IF(OR(S$3="",Consolidado!$D142=""),0,IF(ISNUMBER(SEARCH(S$3,Consolidado!$D142)),IF(COUNTIFS(Consolidado!$AC$5:AC142,Consolidado!$AC142,Consolidado!$D$5:D142,"*"&amp;S$3&amp;"*")=1,1,0),0))</f>
        <v>0</v>
      </c>
      <c r="T142" s="0" t="n">
        <f aca="false">IF(OR(T$3="",Consolidado!$D142=""),0,IF(ISNUMBER(SEARCH(T$3,Consolidado!$D142)),IF(COUNTIFS(Consolidado!$AC$5:AC142,Consolidado!$AC142,Consolidado!$D$5:D142,"*"&amp;T$3&amp;"*")=1,1,0),0))</f>
        <v>0</v>
      </c>
      <c r="U142" s="0" t="n">
        <f aca="false">IF(OR(U$3="",Consolidado!$D142=""),0,IF(ISNUMBER(SEARCH(U$3,Consolidado!$D142)),IF(COUNTIFS(Consolidado!$AC$5:AC142,Consolidado!$AC142,Consolidado!$D$5:D142,"*"&amp;U$3&amp;"*")=1,1,0),0))</f>
        <v>0</v>
      </c>
      <c r="V142" s="0" t="n">
        <f aca="false">IF(OR(V$3="",Consolidado!$D142=""),0,IF(ISNUMBER(SEARCH(V$3,Consolidado!$D142)),IF(COUNTIFS(Consolidado!$AC$5:AC142,Consolidado!$AC142,Consolidado!$D$5:D142,"*"&amp;V$3&amp;"*")=1,1,0),0))</f>
        <v>0</v>
      </c>
      <c r="W142" s="0" t="n">
        <f aca="false">IF(OR(W$3="",Consolidado!$D142=""),0,IF(ISNUMBER(SEARCH(W$3,Consolidado!$D142)),IF(COUNTIFS(Consolidado!$AC$5:AC142,Consolidado!$AC142,Consolidado!$D$5:D142,"*"&amp;W$3&amp;"*")=1,1,0),0))</f>
        <v>0</v>
      </c>
      <c r="X142" s="0" t="n">
        <f aca="false">IF(OR(X$3="",Consolidado!$D142=""),0,IF(ISNUMBER(SEARCH(X$3,Consolidado!$D142)),IF(COUNTIFS(Consolidado!$AC$5:AC142,Consolidado!$AC142,Consolidado!$D$5:D142,"*"&amp;X$3&amp;"*")=1,1,0),0))</f>
        <v>0</v>
      </c>
      <c r="Y142" s="0" t="n">
        <f aca="false">IF(OR(Y$3="",Consolidado!$D142=""),0,IF(ISNUMBER(SEARCH(Y$3,Consolidado!$D142)),IF(COUNTIFS(Consolidado!$AC$5:AC142,Consolidado!$AC142,Consolidado!$D$5:D142,"*"&amp;Y$3&amp;"*")=1,1,0),0))</f>
        <v>0</v>
      </c>
      <c r="Z142" s="0" t="n">
        <f aca="false">IF(OR(Z$3="",Consolidado!$D142=""),0,IF(ISNUMBER(SEARCH(Z$3,Consolidado!$D142)),IF(COUNTIFS(Consolidado!$AC$5:AC142,Consolidado!$AC142,Consolidado!$D$5:D142,"*"&amp;Z$3&amp;"*")=1,1,0),0))</f>
        <v>0</v>
      </c>
      <c r="AA142" s="0" t="n">
        <f aca="false">IF(OR(AA$3="",Consolidado!$D142=""),0,IF(ISNUMBER(SEARCH(AA$3,Consolidado!$D142)),IF(COUNTIFS(Consolidado!$AC$5:AC142,Consolidado!$AC142,Consolidado!$D$5:D142,"*"&amp;AA$3&amp;"*")=1,1,0),0))</f>
        <v>0</v>
      </c>
      <c r="AB142" s="0" t="n">
        <f aca="false">IF(OR(AB$3="",Consolidado!$D142=""),0,IF(ISNUMBER(SEARCH(AB$3,Consolidado!$D142)),IF(COUNTIFS(Consolidado!$AC$5:AC142,Consolidado!$AC142,Consolidado!$D$5:D142,"*"&amp;AB$3&amp;"*")=1,1,0),0))</f>
        <v>0</v>
      </c>
      <c r="AC142" s="0" t="n">
        <f aca="false">IF(OR(AC$3="",Consolidado!$D142=""),0,IF(ISNUMBER(SEARCH(AC$3,Consolidado!$D142)),IF(COUNTIFS(Consolidado!$AC$5:AC142,Consolidado!$AC142,Consolidado!$D$5:D142,"*"&amp;AC$3&amp;"*")=1,1,0),0))</f>
        <v>0</v>
      </c>
      <c r="AD142" s="0" t="n">
        <f aca="false">IF(OR(AD$3="",Consolidado!$D142=""),0,IF(ISNUMBER(SEARCH(AD$3,Consolidado!$D142)),IF(COUNTIFS(Consolidado!$AC$5:AC142,Consolidado!$AC142,Consolidado!$D$5:D142,"*"&amp;AD$3&amp;"*")=1,1,0),0))</f>
        <v>0</v>
      </c>
      <c r="AE142" s="0" t="n">
        <f aca="false">IF(OR(AE$3="",Consolidado!$D142=""),0,IF(ISNUMBER(SEARCH(AE$3,Consolidado!$D142)),IF(COUNTIFS(Consolidado!$AC$5:AC142,Consolidado!$AC142,Consolidado!$D$5:D142,"*"&amp;AE$3&amp;"*")=1,1,0),0))</f>
        <v>0</v>
      </c>
      <c r="AF142" s="0" t="n">
        <f aca="false">IF(OR(AF$3="",Consolidado!$D142=""),0,IF(ISNUMBER(SEARCH(AF$3,Consolidado!$D142)),IF(COUNTIFS(Consolidado!$AC$5:AC142,Consolidado!$AC142,Consolidado!$D$5:D142,"*"&amp;AF$3&amp;"*")=1,1,0),0))</f>
        <v>0</v>
      </c>
      <c r="AG142" s="0" t="n">
        <f aca="false">IF(OR(AG$3="",Consolidado!$D142=""),0,IF(ISNUMBER(SEARCH(AG$3,Consolidado!$D142)),IF(COUNTIFS(Consolidado!$AC$5:AC142,Consolidado!$AC142,Consolidado!$D$5:D142,"*"&amp;AG$3&amp;"*")=1,1,0),0))</f>
        <v>0</v>
      </c>
      <c r="AH142" s="0" t="n">
        <f aca="false">IF(OR(AH$3="",Consolidado!$D142=""),0,IF(ISNUMBER(SEARCH(AH$3,Consolidado!$D142)),IF(COUNTIFS(Consolidado!$AC$5:AC142,Consolidado!$AC142,Consolidado!$D$5:D142,"*"&amp;AH$3&amp;"*")=1,1,0),0))</f>
        <v>0</v>
      </c>
      <c r="AI142" s="0" t="n">
        <f aca="false">IF(OR(AI$3="",Consolidado!$D142=""),0,IF(ISNUMBER(SEARCH(AI$3,Consolidado!$D142)),IF(COUNTIFS(Consolidado!$AC$5:AC142,Consolidado!$AC142,Consolidado!$D$5:D142,"*"&amp;AI$3&amp;"*")=1,1,0),0))</f>
        <v>0</v>
      </c>
      <c r="AJ142" s="0" t="n">
        <f aca="false">IF(OR(AJ$3="",Consolidado!$D142=""),0,IF(ISNUMBER(SEARCH(AJ$3,Consolidado!$D142)),IF(COUNTIFS(Consolidado!$AC$5:AC142,Consolidado!$AC142,Consolidado!$D$5:D142,"*"&amp;AJ$3&amp;"*")=1,1,0),0))</f>
        <v>0</v>
      </c>
      <c r="AK142" s="0" t="n">
        <f aca="false">IF(OR(AK$3="",Consolidado!$D142=""),0,IF(ISNUMBER(SEARCH(AK$3,Consolidado!$D142)),IF(COUNTIFS(Consolidado!$AC$5:AC142,Consolidado!$AC142,Consolidado!$D$5:D142,"*"&amp;AK$3&amp;"*")=1,1,0),0))</f>
        <v>0</v>
      </c>
      <c r="AL142" s="0" t="n">
        <f aca="false">IF(OR(AL$3="",Consolidado!$D142=""),0,IF(ISNUMBER(SEARCH(AL$3,Consolidado!$D142)),IF(COUNTIFS(Consolidado!$AC$5:AC142,Consolidado!$AC142,Consolidado!$D$5:D142,"*"&amp;AL$3&amp;"*")=1,1,0),0))</f>
        <v>0</v>
      </c>
      <c r="AM142" s="0" t="n">
        <f aca="false">IF(OR(AM$3="",Consolidado!$D142=""),0,IF(ISNUMBER(SEARCH(AM$3,Consolidado!$D142)),IF(COUNTIFS(Consolidado!$AC$5:AC142,Consolidado!$AC142,Consolidado!$D$5:D142,"*"&amp;AM$3&amp;"*")=1,1,0),0))</f>
        <v>0</v>
      </c>
      <c r="AN142" s="0" t="n">
        <f aca="false">IF(OR(AN$3="",Consolidado!$D142=""),0,IF(ISNUMBER(SEARCH(AN$3,Consolidado!$D142)),IF(COUNTIFS(Consolidado!$AC$5:AC142,Consolidado!$AC142,Consolidado!$D$5:D142,"*"&amp;AN$3&amp;"*")=1,1,0),0))</f>
        <v>0</v>
      </c>
      <c r="AO142" s="0" t="n">
        <f aca="false">IF(OR(AO$3="",Consolidado!$D142=""),0,IF(ISNUMBER(SEARCH(AO$3,Consolidado!$D142)),IF(COUNTIFS(Consolidado!$AC$5:AC142,Consolidado!$AC142,Consolidado!$D$5:D142,"*"&amp;AO$3&amp;"*")=1,1,0),0))</f>
        <v>0</v>
      </c>
    </row>
    <row r="143" customFormat="false" ht="15" hidden="false" customHeight="false" outlineLevel="0" collapsed="false">
      <c r="B143" s="0" t="n">
        <f aca="false">IF(OR(B$3="",Consolidado!$D143=""),0,IF(ISNUMBER(SEARCH(B$3,Consolidado!$D143)),IF(COUNTIFS(Consolidado!$AC$5:AC143,Consolidado!$AC143,Consolidado!$D$5:D143,"*"&amp;B$3&amp;"*")=1,1,0),0))</f>
        <v>0</v>
      </c>
      <c r="C143" s="0" t="n">
        <f aca="false">IF(OR(C$3="",Consolidado!$D143=""),0,IF(ISNUMBER(SEARCH(C$3,Consolidado!$D143)),IF(COUNTIFS(Consolidado!$AC$5:AC143,Consolidado!$AC143,Consolidado!$D$5:D143,"*"&amp;C$3&amp;"*")=1,1,0),0))</f>
        <v>0</v>
      </c>
      <c r="D143" s="0" t="n">
        <f aca="false">IF(OR(D$3="",Consolidado!$D143=""),0,IF(ISNUMBER(SEARCH(D$3,Consolidado!$D143)),IF(COUNTIFS(Consolidado!$AC$5:AC143,Consolidado!$AC143,Consolidado!$D$5:D143,"*"&amp;D$3&amp;"*")=1,1,0),0))</f>
        <v>0</v>
      </c>
      <c r="E143" s="0" t="n">
        <f aca="false">IF(OR(E$3="",Consolidado!$D143=""),0,IF(ISNUMBER(SEARCH(E$3,Consolidado!$D143)),IF(COUNTIFS(Consolidado!$AC$5:AC143,Consolidado!$AC143,Consolidado!$D$5:D143,"*"&amp;E$3&amp;"*")=1,1,0),0))</f>
        <v>0</v>
      </c>
      <c r="F143" s="0" t="n">
        <f aca="false">IF(OR(F$3="",Consolidado!$D143=""),0,IF(ISNUMBER(SEARCH(F$3,Consolidado!$D143)),IF(COUNTIFS(Consolidado!$AC$5:AC143,Consolidado!$AC143,Consolidado!$D$5:D143,"*"&amp;F$3&amp;"*")=1,1,0),0))</f>
        <v>0</v>
      </c>
      <c r="G143" s="0" t="n">
        <f aca="false">IF(OR(G$3="",Consolidado!$D143=""),0,IF(ISNUMBER(SEARCH(G$3,Consolidado!$D143)),IF(COUNTIFS(Consolidado!$AC$5:AC143,Consolidado!$AC143,Consolidado!$D$5:D143,"*"&amp;G$3&amp;"*")=1,1,0),0))</f>
        <v>0</v>
      </c>
      <c r="H143" s="0" t="n">
        <f aca="false">IF(OR(H$3="",Consolidado!$D143=""),0,IF(ISNUMBER(SEARCH(H$3,Consolidado!$D143)),IF(COUNTIFS(Consolidado!$AC$5:AC143,Consolidado!$AC143,Consolidado!$D$5:D143,"*"&amp;H$3&amp;"*")=1,1,0),0))</f>
        <v>0</v>
      </c>
      <c r="I143" s="0" t="n">
        <f aca="false">IF(OR(I$3="",Consolidado!$D143=""),0,IF(ISNUMBER(SEARCH(I$3,Consolidado!$D143)),IF(COUNTIFS(Consolidado!$AC$5:AC143,Consolidado!$AC143,Consolidado!$D$5:D143,"*"&amp;I$3&amp;"*")=1,1,0),0))</f>
        <v>0</v>
      </c>
      <c r="J143" s="0" t="n">
        <f aca="false">IF(OR(J$3="",Consolidado!$D143=""),0,IF(ISNUMBER(SEARCH(J$3,Consolidado!$D143)),IF(COUNTIFS(Consolidado!$AC$5:AC143,Consolidado!$AC143,Consolidado!$D$5:D143,"*"&amp;J$3&amp;"*")=1,1,0),0))</f>
        <v>0</v>
      </c>
      <c r="K143" s="0" t="n">
        <f aca="false">IF(OR(K$3="",Consolidado!$D143=""),0,IF(ISNUMBER(SEARCH(K$3,Consolidado!$D143)),IF(COUNTIFS(Consolidado!$AC$5:AC143,Consolidado!$AC143,Consolidado!$D$5:D143,"*"&amp;K$3&amp;"*")=1,1,0),0))</f>
        <v>0</v>
      </c>
      <c r="L143" s="0" t="n">
        <f aca="false">IF(OR(L$3="",Consolidado!$D143=""),0,IF(ISNUMBER(SEARCH(L$3,Consolidado!$D143)),IF(COUNTIFS(Consolidado!$AC$5:AC143,Consolidado!$AC143,Consolidado!$D$5:D143,"*"&amp;L$3&amp;"*")=1,1,0),0))</f>
        <v>0</v>
      </c>
      <c r="M143" s="0" t="n">
        <f aca="false">IF(OR(M$3="",Consolidado!$D143=""),0,IF(ISNUMBER(SEARCH(M$3,Consolidado!$D143)),IF(COUNTIFS(Consolidado!$AC$5:AC143,Consolidado!$AC143,Consolidado!$D$5:D143,"*"&amp;M$3&amp;"*")=1,1,0),0))</f>
        <v>0</v>
      </c>
      <c r="N143" s="0" t="n">
        <f aca="false">IF(OR(N$3="",Consolidado!$D143=""),0,IF(ISNUMBER(SEARCH(N$3,Consolidado!$D143)),IF(COUNTIFS(Consolidado!$AC$5:AC143,Consolidado!$AC143,Consolidado!$D$5:D143,"*"&amp;N$3&amp;"*")=1,1,0),0))</f>
        <v>0</v>
      </c>
      <c r="O143" s="0" t="n">
        <f aca="false">IF(OR(O$3="",Consolidado!$D143=""),0,IF(ISNUMBER(SEARCH(O$3,Consolidado!$D143)),IF(COUNTIFS(Consolidado!$AC$5:AC143,Consolidado!$AC143,Consolidado!$D$5:D143,"*"&amp;O$3&amp;"*")=1,1,0),0))</f>
        <v>0</v>
      </c>
      <c r="P143" s="0" t="n">
        <f aca="false">IF(OR(P$3="",Consolidado!$D143=""),0,IF(ISNUMBER(SEARCH(P$3,Consolidado!$D143)),IF(COUNTIFS(Consolidado!$AC$5:AC143,Consolidado!$AC143,Consolidado!$D$5:D143,"*"&amp;P$3&amp;"*")=1,1,0),0))</f>
        <v>0</v>
      </c>
      <c r="Q143" s="0" t="n">
        <f aca="false">IF(OR(Q$3="",Consolidado!$D143=""),0,IF(ISNUMBER(SEARCH(Q$3,Consolidado!$D143)),IF(COUNTIFS(Consolidado!$AC$5:AC143,Consolidado!$AC143,Consolidado!$D$5:D143,"*"&amp;Q$3&amp;"*")=1,1,0),0))</f>
        <v>0</v>
      </c>
      <c r="R143" s="0" t="n">
        <f aca="false">IF(OR(R$3="",Consolidado!$D143=""),0,IF(ISNUMBER(SEARCH(R$3,Consolidado!$D143)),IF(COUNTIFS(Consolidado!$AC$5:AC143,Consolidado!$AC143,Consolidado!$D$5:D143,"*"&amp;R$3&amp;"*")=1,1,0),0))</f>
        <v>0</v>
      </c>
      <c r="S143" s="0" t="n">
        <f aca="false">IF(OR(S$3="",Consolidado!$D143=""),0,IF(ISNUMBER(SEARCH(S$3,Consolidado!$D143)),IF(COUNTIFS(Consolidado!$AC$5:AC143,Consolidado!$AC143,Consolidado!$D$5:D143,"*"&amp;S$3&amp;"*")=1,1,0),0))</f>
        <v>0</v>
      </c>
      <c r="T143" s="0" t="n">
        <f aca="false">IF(OR(T$3="",Consolidado!$D143=""),0,IF(ISNUMBER(SEARCH(T$3,Consolidado!$D143)),IF(COUNTIFS(Consolidado!$AC$5:AC143,Consolidado!$AC143,Consolidado!$D$5:D143,"*"&amp;T$3&amp;"*")=1,1,0),0))</f>
        <v>0</v>
      </c>
      <c r="U143" s="0" t="n">
        <f aca="false">IF(OR(U$3="",Consolidado!$D143=""),0,IF(ISNUMBER(SEARCH(U$3,Consolidado!$D143)),IF(COUNTIFS(Consolidado!$AC$5:AC143,Consolidado!$AC143,Consolidado!$D$5:D143,"*"&amp;U$3&amp;"*")=1,1,0),0))</f>
        <v>0</v>
      </c>
      <c r="V143" s="0" t="n">
        <f aca="false">IF(OR(V$3="",Consolidado!$D143=""),0,IF(ISNUMBER(SEARCH(V$3,Consolidado!$D143)),IF(COUNTIFS(Consolidado!$AC$5:AC143,Consolidado!$AC143,Consolidado!$D$5:D143,"*"&amp;V$3&amp;"*")=1,1,0),0))</f>
        <v>0</v>
      </c>
      <c r="W143" s="0" t="n">
        <f aca="false">IF(OR(W$3="",Consolidado!$D143=""),0,IF(ISNUMBER(SEARCH(W$3,Consolidado!$D143)),IF(COUNTIFS(Consolidado!$AC$5:AC143,Consolidado!$AC143,Consolidado!$D$5:D143,"*"&amp;W$3&amp;"*")=1,1,0),0))</f>
        <v>0</v>
      </c>
      <c r="X143" s="0" t="n">
        <f aca="false">IF(OR(X$3="",Consolidado!$D143=""),0,IF(ISNUMBER(SEARCH(X$3,Consolidado!$D143)),IF(COUNTIFS(Consolidado!$AC$5:AC143,Consolidado!$AC143,Consolidado!$D$5:D143,"*"&amp;X$3&amp;"*")=1,1,0),0))</f>
        <v>0</v>
      </c>
      <c r="Y143" s="0" t="n">
        <f aca="false">IF(OR(Y$3="",Consolidado!$D143=""),0,IF(ISNUMBER(SEARCH(Y$3,Consolidado!$D143)),IF(COUNTIFS(Consolidado!$AC$5:AC143,Consolidado!$AC143,Consolidado!$D$5:D143,"*"&amp;Y$3&amp;"*")=1,1,0),0))</f>
        <v>0</v>
      </c>
      <c r="Z143" s="0" t="n">
        <f aca="false">IF(OR(Z$3="",Consolidado!$D143=""),0,IF(ISNUMBER(SEARCH(Z$3,Consolidado!$D143)),IF(COUNTIFS(Consolidado!$AC$5:AC143,Consolidado!$AC143,Consolidado!$D$5:D143,"*"&amp;Z$3&amp;"*")=1,1,0),0))</f>
        <v>0</v>
      </c>
      <c r="AA143" s="0" t="n">
        <f aca="false">IF(OR(AA$3="",Consolidado!$D143=""),0,IF(ISNUMBER(SEARCH(AA$3,Consolidado!$D143)),IF(COUNTIFS(Consolidado!$AC$5:AC143,Consolidado!$AC143,Consolidado!$D$5:D143,"*"&amp;AA$3&amp;"*")=1,1,0),0))</f>
        <v>0</v>
      </c>
      <c r="AB143" s="0" t="n">
        <f aca="false">IF(OR(AB$3="",Consolidado!$D143=""),0,IF(ISNUMBER(SEARCH(AB$3,Consolidado!$D143)),IF(COUNTIFS(Consolidado!$AC$5:AC143,Consolidado!$AC143,Consolidado!$D$5:D143,"*"&amp;AB$3&amp;"*")=1,1,0),0))</f>
        <v>0</v>
      </c>
      <c r="AC143" s="0" t="n">
        <f aca="false">IF(OR(AC$3="",Consolidado!$D143=""),0,IF(ISNUMBER(SEARCH(AC$3,Consolidado!$D143)),IF(COUNTIFS(Consolidado!$AC$5:AC143,Consolidado!$AC143,Consolidado!$D$5:D143,"*"&amp;AC$3&amp;"*")=1,1,0),0))</f>
        <v>0</v>
      </c>
      <c r="AD143" s="0" t="n">
        <f aca="false">IF(OR(AD$3="",Consolidado!$D143=""),0,IF(ISNUMBER(SEARCH(AD$3,Consolidado!$D143)),IF(COUNTIFS(Consolidado!$AC$5:AC143,Consolidado!$AC143,Consolidado!$D$5:D143,"*"&amp;AD$3&amp;"*")=1,1,0),0))</f>
        <v>0</v>
      </c>
      <c r="AE143" s="0" t="n">
        <f aca="false">IF(OR(AE$3="",Consolidado!$D143=""),0,IF(ISNUMBER(SEARCH(AE$3,Consolidado!$D143)),IF(COUNTIFS(Consolidado!$AC$5:AC143,Consolidado!$AC143,Consolidado!$D$5:D143,"*"&amp;AE$3&amp;"*")=1,1,0),0))</f>
        <v>0</v>
      </c>
      <c r="AF143" s="0" t="n">
        <f aca="false">IF(OR(AF$3="",Consolidado!$D143=""),0,IF(ISNUMBER(SEARCH(AF$3,Consolidado!$D143)),IF(COUNTIFS(Consolidado!$AC$5:AC143,Consolidado!$AC143,Consolidado!$D$5:D143,"*"&amp;AF$3&amp;"*")=1,1,0),0))</f>
        <v>0</v>
      </c>
      <c r="AG143" s="0" t="n">
        <f aca="false">IF(OR(AG$3="",Consolidado!$D143=""),0,IF(ISNUMBER(SEARCH(AG$3,Consolidado!$D143)),IF(COUNTIFS(Consolidado!$AC$5:AC143,Consolidado!$AC143,Consolidado!$D$5:D143,"*"&amp;AG$3&amp;"*")=1,1,0),0))</f>
        <v>0</v>
      </c>
      <c r="AH143" s="0" t="n">
        <f aca="false">IF(OR(AH$3="",Consolidado!$D143=""),0,IF(ISNUMBER(SEARCH(AH$3,Consolidado!$D143)),IF(COUNTIFS(Consolidado!$AC$5:AC143,Consolidado!$AC143,Consolidado!$D$5:D143,"*"&amp;AH$3&amp;"*")=1,1,0),0))</f>
        <v>0</v>
      </c>
      <c r="AI143" s="0" t="n">
        <f aca="false">IF(OR(AI$3="",Consolidado!$D143=""),0,IF(ISNUMBER(SEARCH(AI$3,Consolidado!$D143)),IF(COUNTIFS(Consolidado!$AC$5:AC143,Consolidado!$AC143,Consolidado!$D$5:D143,"*"&amp;AI$3&amp;"*")=1,1,0),0))</f>
        <v>0</v>
      </c>
      <c r="AJ143" s="0" t="n">
        <f aca="false">IF(OR(AJ$3="",Consolidado!$D143=""),0,IF(ISNUMBER(SEARCH(AJ$3,Consolidado!$D143)),IF(COUNTIFS(Consolidado!$AC$5:AC143,Consolidado!$AC143,Consolidado!$D$5:D143,"*"&amp;AJ$3&amp;"*")=1,1,0),0))</f>
        <v>0</v>
      </c>
      <c r="AK143" s="0" t="n">
        <f aca="false">IF(OR(AK$3="",Consolidado!$D143=""),0,IF(ISNUMBER(SEARCH(AK$3,Consolidado!$D143)),IF(COUNTIFS(Consolidado!$AC$5:AC143,Consolidado!$AC143,Consolidado!$D$5:D143,"*"&amp;AK$3&amp;"*")=1,1,0),0))</f>
        <v>0</v>
      </c>
      <c r="AL143" s="0" t="n">
        <f aca="false">IF(OR(AL$3="",Consolidado!$D143=""),0,IF(ISNUMBER(SEARCH(AL$3,Consolidado!$D143)),IF(COUNTIFS(Consolidado!$AC$5:AC143,Consolidado!$AC143,Consolidado!$D$5:D143,"*"&amp;AL$3&amp;"*")=1,1,0),0))</f>
        <v>0</v>
      </c>
      <c r="AM143" s="0" t="n">
        <f aca="false">IF(OR(AM$3="",Consolidado!$D143=""),0,IF(ISNUMBER(SEARCH(AM$3,Consolidado!$D143)),IF(COUNTIFS(Consolidado!$AC$5:AC143,Consolidado!$AC143,Consolidado!$D$5:D143,"*"&amp;AM$3&amp;"*")=1,1,0),0))</f>
        <v>0</v>
      </c>
      <c r="AN143" s="0" t="n">
        <f aca="false">IF(OR(AN$3="",Consolidado!$D143=""),0,IF(ISNUMBER(SEARCH(AN$3,Consolidado!$D143)),IF(COUNTIFS(Consolidado!$AC$5:AC143,Consolidado!$AC143,Consolidado!$D$5:D143,"*"&amp;AN$3&amp;"*")=1,1,0),0))</f>
        <v>0</v>
      </c>
      <c r="AO143" s="0" t="n">
        <f aca="false">IF(OR(AO$3="",Consolidado!$D143=""),0,IF(ISNUMBER(SEARCH(AO$3,Consolidado!$D143)),IF(COUNTIFS(Consolidado!$AC$5:AC143,Consolidado!$AC143,Consolidado!$D$5:D143,"*"&amp;AO$3&amp;"*")=1,1,0),0))</f>
        <v>0</v>
      </c>
    </row>
    <row r="144" customFormat="false" ht="15" hidden="false" customHeight="false" outlineLevel="0" collapsed="false">
      <c r="B144" s="0" t="n">
        <f aca="false">IF(OR(B$3="",Consolidado!$D144=""),0,IF(ISNUMBER(SEARCH(B$3,Consolidado!$D144)),IF(COUNTIFS(Consolidado!$AC$5:AC144,Consolidado!$AC144,Consolidado!$D$5:D144,"*"&amp;B$3&amp;"*")=1,1,0),0))</f>
        <v>0</v>
      </c>
      <c r="C144" s="0" t="n">
        <f aca="false">IF(OR(C$3="",Consolidado!$D144=""),0,IF(ISNUMBER(SEARCH(C$3,Consolidado!$D144)),IF(COUNTIFS(Consolidado!$AC$5:AC144,Consolidado!$AC144,Consolidado!$D$5:D144,"*"&amp;C$3&amp;"*")=1,1,0),0))</f>
        <v>0</v>
      </c>
      <c r="D144" s="0" t="n">
        <f aca="false">IF(OR(D$3="",Consolidado!$D144=""),0,IF(ISNUMBER(SEARCH(D$3,Consolidado!$D144)),IF(COUNTIFS(Consolidado!$AC$5:AC144,Consolidado!$AC144,Consolidado!$D$5:D144,"*"&amp;D$3&amp;"*")=1,1,0),0))</f>
        <v>0</v>
      </c>
      <c r="E144" s="0" t="n">
        <f aca="false">IF(OR(E$3="",Consolidado!$D144=""),0,IF(ISNUMBER(SEARCH(E$3,Consolidado!$D144)),IF(COUNTIFS(Consolidado!$AC$5:AC144,Consolidado!$AC144,Consolidado!$D$5:D144,"*"&amp;E$3&amp;"*")=1,1,0),0))</f>
        <v>0</v>
      </c>
      <c r="F144" s="0" t="n">
        <f aca="false">IF(OR(F$3="",Consolidado!$D144=""),0,IF(ISNUMBER(SEARCH(F$3,Consolidado!$D144)),IF(COUNTIFS(Consolidado!$AC$5:AC144,Consolidado!$AC144,Consolidado!$D$5:D144,"*"&amp;F$3&amp;"*")=1,1,0),0))</f>
        <v>0</v>
      </c>
      <c r="G144" s="0" t="n">
        <f aca="false">IF(OR(G$3="",Consolidado!$D144=""),0,IF(ISNUMBER(SEARCH(G$3,Consolidado!$D144)),IF(COUNTIFS(Consolidado!$AC$5:AC144,Consolidado!$AC144,Consolidado!$D$5:D144,"*"&amp;G$3&amp;"*")=1,1,0),0))</f>
        <v>0</v>
      </c>
      <c r="H144" s="0" t="n">
        <f aca="false">IF(OR(H$3="",Consolidado!$D144=""),0,IF(ISNUMBER(SEARCH(H$3,Consolidado!$D144)),IF(COUNTIFS(Consolidado!$AC$5:AC144,Consolidado!$AC144,Consolidado!$D$5:D144,"*"&amp;H$3&amp;"*")=1,1,0),0))</f>
        <v>0</v>
      </c>
      <c r="I144" s="0" t="n">
        <f aca="false">IF(OR(I$3="",Consolidado!$D144=""),0,IF(ISNUMBER(SEARCH(I$3,Consolidado!$D144)),IF(COUNTIFS(Consolidado!$AC$5:AC144,Consolidado!$AC144,Consolidado!$D$5:D144,"*"&amp;I$3&amp;"*")=1,1,0),0))</f>
        <v>0</v>
      </c>
      <c r="J144" s="0" t="n">
        <f aca="false">IF(OR(J$3="",Consolidado!$D144=""),0,IF(ISNUMBER(SEARCH(J$3,Consolidado!$D144)),IF(COUNTIFS(Consolidado!$AC$5:AC144,Consolidado!$AC144,Consolidado!$D$5:D144,"*"&amp;J$3&amp;"*")=1,1,0),0))</f>
        <v>0</v>
      </c>
      <c r="K144" s="0" t="n">
        <f aca="false">IF(OR(K$3="",Consolidado!$D144=""),0,IF(ISNUMBER(SEARCH(K$3,Consolidado!$D144)),IF(COUNTIFS(Consolidado!$AC$5:AC144,Consolidado!$AC144,Consolidado!$D$5:D144,"*"&amp;K$3&amp;"*")=1,1,0),0))</f>
        <v>0</v>
      </c>
      <c r="L144" s="0" t="n">
        <f aca="false">IF(OR(L$3="",Consolidado!$D144=""),0,IF(ISNUMBER(SEARCH(L$3,Consolidado!$D144)),IF(COUNTIFS(Consolidado!$AC$5:AC144,Consolidado!$AC144,Consolidado!$D$5:D144,"*"&amp;L$3&amp;"*")=1,1,0),0))</f>
        <v>0</v>
      </c>
      <c r="M144" s="0" t="n">
        <f aca="false">IF(OR(M$3="",Consolidado!$D144=""),0,IF(ISNUMBER(SEARCH(M$3,Consolidado!$D144)),IF(COUNTIFS(Consolidado!$AC$5:AC144,Consolidado!$AC144,Consolidado!$D$5:D144,"*"&amp;M$3&amp;"*")=1,1,0),0))</f>
        <v>0</v>
      </c>
      <c r="N144" s="0" t="n">
        <f aca="false">IF(OR(N$3="",Consolidado!$D144=""),0,IF(ISNUMBER(SEARCH(N$3,Consolidado!$D144)),IF(COUNTIFS(Consolidado!$AC$5:AC144,Consolidado!$AC144,Consolidado!$D$5:D144,"*"&amp;N$3&amp;"*")=1,1,0),0))</f>
        <v>0</v>
      </c>
      <c r="O144" s="0" t="n">
        <f aca="false">IF(OR(O$3="",Consolidado!$D144=""),0,IF(ISNUMBER(SEARCH(O$3,Consolidado!$D144)),IF(COUNTIFS(Consolidado!$AC$5:AC144,Consolidado!$AC144,Consolidado!$D$5:D144,"*"&amp;O$3&amp;"*")=1,1,0),0))</f>
        <v>0</v>
      </c>
      <c r="P144" s="0" t="n">
        <f aca="false">IF(OR(P$3="",Consolidado!$D144=""),0,IF(ISNUMBER(SEARCH(P$3,Consolidado!$D144)),IF(COUNTIFS(Consolidado!$AC$5:AC144,Consolidado!$AC144,Consolidado!$D$5:D144,"*"&amp;P$3&amp;"*")=1,1,0),0))</f>
        <v>0</v>
      </c>
      <c r="Q144" s="0" t="n">
        <f aca="false">IF(OR(Q$3="",Consolidado!$D144=""),0,IF(ISNUMBER(SEARCH(Q$3,Consolidado!$D144)),IF(COUNTIFS(Consolidado!$AC$5:AC144,Consolidado!$AC144,Consolidado!$D$5:D144,"*"&amp;Q$3&amp;"*")=1,1,0),0))</f>
        <v>0</v>
      </c>
      <c r="R144" s="0" t="n">
        <f aca="false">IF(OR(R$3="",Consolidado!$D144=""),0,IF(ISNUMBER(SEARCH(R$3,Consolidado!$D144)),IF(COUNTIFS(Consolidado!$AC$5:AC144,Consolidado!$AC144,Consolidado!$D$5:D144,"*"&amp;R$3&amp;"*")=1,1,0),0))</f>
        <v>0</v>
      </c>
      <c r="S144" s="0" t="n">
        <f aca="false">IF(OR(S$3="",Consolidado!$D144=""),0,IF(ISNUMBER(SEARCH(S$3,Consolidado!$D144)),IF(COUNTIFS(Consolidado!$AC$5:AC144,Consolidado!$AC144,Consolidado!$D$5:D144,"*"&amp;S$3&amp;"*")=1,1,0),0))</f>
        <v>0</v>
      </c>
      <c r="T144" s="0" t="n">
        <f aca="false">IF(OR(T$3="",Consolidado!$D144=""),0,IF(ISNUMBER(SEARCH(T$3,Consolidado!$D144)),IF(COUNTIFS(Consolidado!$AC$5:AC144,Consolidado!$AC144,Consolidado!$D$5:D144,"*"&amp;T$3&amp;"*")=1,1,0),0))</f>
        <v>0</v>
      </c>
      <c r="U144" s="0" t="n">
        <f aca="false">IF(OR(U$3="",Consolidado!$D144=""),0,IF(ISNUMBER(SEARCH(U$3,Consolidado!$D144)),IF(COUNTIFS(Consolidado!$AC$5:AC144,Consolidado!$AC144,Consolidado!$D$5:D144,"*"&amp;U$3&amp;"*")=1,1,0),0))</f>
        <v>0</v>
      </c>
      <c r="V144" s="0" t="n">
        <f aca="false">IF(OR(V$3="",Consolidado!$D144=""),0,IF(ISNUMBER(SEARCH(V$3,Consolidado!$D144)),IF(COUNTIFS(Consolidado!$AC$5:AC144,Consolidado!$AC144,Consolidado!$D$5:D144,"*"&amp;V$3&amp;"*")=1,1,0),0))</f>
        <v>0</v>
      </c>
      <c r="W144" s="0" t="n">
        <f aca="false">IF(OR(W$3="",Consolidado!$D144=""),0,IF(ISNUMBER(SEARCH(W$3,Consolidado!$D144)),IF(COUNTIFS(Consolidado!$AC$5:AC144,Consolidado!$AC144,Consolidado!$D$5:D144,"*"&amp;W$3&amp;"*")=1,1,0),0))</f>
        <v>0</v>
      </c>
      <c r="X144" s="0" t="n">
        <f aca="false">IF(OR(X$3="",Consolidado!$D144=""),0,IF(ISNUMBER(SEARCH(X$3,Consolidado!$D144)),IF(COUNTIFS(Consolidado!$AC$5:AC144,Consolidado!$AC144,Consolidado!$D$5:D144,"*"&amp;X$3&amp;"*")=1,1,0),0))</f>
        <v>0</v>
      </c>
      <c r="Y144" s="0" t="n">
        <f aca="false">IF(OR(Y$3="",Consolidado!$D144=""),0,IF(ISNUMBER(SEARCH(Y$3,Consolidado!$D144)),IF(COUNTIFS(Consolidado!$AC$5:AC144,Consolidado!$AC144,Consolidado!$D$5:D144,"*"&amp;Y$3&amp;"*")=1,1,0),0))</f>
        <v>0</v>
      </c>
      <c r="Z144" s="0" t="n">
        <f aca="false">IF(OR(Z$3="",Consolidado!$D144=""),0,IF(ISNUMBER(SEARCH(Z$3,Consolidado!$D144)),IF(COUNTIFS(Consolidado!$AC$5:AC144,Consolidado!$AC144,Consolidado!$D$5:D144,"*"&amp;Z$3&amp;"*")=1,1,0),0))</f>
        <v>0</v>
      </c>
      <c r="AA144" s="0" t="n">
        <f aca="false">IF(OR(AA$3="",Consolidado!$D144=""),0,IF(ISNUMBER(SEARCH(AA$3,Consolidado!$D144)),IF(COUNTIFS(Consolidado!$AC$5:AC144,Consolidado!$AC144,Consolidado!$D$5:D144,"*"&amp;AA$3&amp;"*")=1,1,0),0))</f>
        <v>0</v>
      </c>
      <c r="AB144" s="0" t="n">
        <f aca="false">IF(OR(AB$3="",Consolidado!$D144=""),0,IF(ISNUMBER(SEARCH(AB$3,Consolidado!$D144)),IF(COUNTIFS(Consolidado!$AC$5:AC144,Consolidado!$AC144,Consolidado!$D$5:D144,"*"&amp;AB$3&amp;"*")=1,1,0),0))</f>
        <v>0</v>
      </c>
      <c r="AC144" s="0" t="n">
        <f aca="false">IF(OR(AC$3="",Consolidado!$D144=""),0,IF(ISNUMBER(SEARCH(AC$3,Consolidado!$D144)),IF(COUNTIFS(Consolidado!$AC$5:AC144,Consolidado!$AC144,Consolidado!$D$5:D144,"*"&amp;AC$3&amp;"*")=1,1,0),0))</f>
        <v>0</v>
      </c>
      <c r="AD144" s="0" t="n">
        <f aca="false">IF(OR(AD$3="",Consolidado!$D144=""),0,IF(ISNUMBER(SEARCH(AD$3,Consolidado!$D144)),IF(COUNTIFS(Consolidado!$AC$5:AC144,Consolidado!$AC144,Consolidado!$D$5:D144,"*"&amp;AD$3&amp;"*")=1,1,0),0))</f>
        <v>0</v>
      </c>
      <c r="AE144" s="0" t="n">
        <f aca="false">IF(OR(AE$3="",Consolidado!$D144=""),0,IF(ISNUMBER(SEARCH(AE$3,Consolidado!$D144)),IF(COUNTIFS(Consolidado!$AC$5:AC144,Consolidado!$AC144,Consolidado!$D$5:D144,"*"&amp;AE$3&amp;"*")=1,1,0),0))</f>
        <v>0</v>
      </c>
      <c r="AF144" s="0" t="n">
        <f aca="false">IF(OR(AF$3="",Consolidado!$D144=""),0,IF(ISNUMBER(SEARCH(AF$3,Consolidado!$D144)),IF(COUNTIFS(Consolidado!$AC$5:AC144,Consolidado!$AC144,Consolidado!$D$5:D144,"*"&amp;AF$3&amp;"*")=1,1,0),0))</f>
        <v>0</v>
      </c>
      <c r="AG144" s="0" t="n">
        <f aca="false">IF(OR(AG$3="",Consolidado!$D144=""),0,IF(ISNUMBER(SEARCH(AG$3,Consolidado!$D144)),IF(COUNTIFS(Consolidado!$AC$5:AC144,Consolidado!$AC144,Consolidado!$D$5:D144,"*"&amp;AG$3&amp;"*")=1,1,0),0))</f>
        <v>0</v>
      </c>
      <c r="AH144" s="0" t="n">
        <f aca="false">IF(OR(AH$3="",Consolidado!$D144=""),0,IF(ISNUMBER(SEARCH(AH$3,Consolidado!$D144)),IF(COUNTIFS(Consolidado!$AC$5:AC144,Consolidado!$AC144,Consolidado!$D$5:D144,"*"&amp;AH$3&amp;"*")=1,1,0),0))</f>
        <v>0</v>
      </c>
      <c r="AI144" s="0" t="n">
        <f aca="false">IF(OR(AI$3="",Consolidado!$D144=""),0,IF(ISNUMBER(SEARCH(AI$3,Consolidado!$D144)),IF(COUNTIFS(Consolidado!$AC$5:AC144,Consolidado!$AC144,Consolidado!$D$5:D144,"*"&amp;AI$3&amp;"*")=1,1,0),0))</f>
        <v>0</v>
      </c>
      <c r="AJ144" s="0" t="n">
        <f aca="false">IF(OR(AJ$3="",Consolidado!$D144=""),0,IF(ISNUMBER(SEARCH(AJ$3,Consolidado!$D144)),IF(COUNTIFS(Consolidado!$AC$5:AC144,Consolidado!$AC144,Consolidado!$D$5:D144,"*"&amp;AJ$3&amp;"*")=1,1,0),0))</f>
        <v>0</v>
      </c>
      <c r="AK144" s="0" t="n">
        <f aca="false">IF(OR(AK$3="",Consolidado!$D144=""),0,IF(ISNUMBER(SEARCH(AK$3,Consolidado!$D144)),IF(COUNTIFS(Consolidado!$AC$5:AC144,Consolidado!$AC144,Consolidado!$D$5:D144,"*"&amp;AK$3&amp;"*")=1,1,0),0))</f>
        <v>0</v>
      </c>
      <c r="AL144" s="0" t="n">
        <f aca="false">IF(OR(AL$3="",Consolidado!$D144=""),0,IF(ISNUMBER(SEARCH(AL$3,Consolidado!$D144)),IF(COUNTIFS(Consolidado!$AC$5:AC144,Consolidado!$AC144,Consolidado!$D$5:D144,"*"&amp;AL$3&amp;"*")=1,1,0),0))</f>
        <v>0</v>
      </c>
      <c r="AM144" s="0" t="n">
        <f aca="false">IF(OR(AM$3="",Consolidado!$D144=""),0,IF(ISNUMBER(SEARCH(AM$3,Consolidado!$D144)),IF(COUNTIFS(Consolidado!$AC$5:AC144,Consolidado!$AC144,Consolidado!$D$5:D144,"*"&amp;AM$3&amp;"*")=1,1,0),0))</f>
        <v>0</v>
      </c>
      <c r="AN144" s="0" t="n">
        <f aca="false">IF(OR(AN$3="",Consolidado!$D144=""),0,IF(ISNUMBER(SEARCH(AN$3,Consolidado!$D144)),IF(COUNTIFS(Consolidado!$AC$5:AC144,Consolidado!$AC144,Consolidado!$D$5:D144,"*"&amp;AN$3&amp;"*")=1,1,0),0))</f>
        <v>0</v>
      </c>
      <c r="AO144" s="0" t="n">
        <f aca="false">IF(OR(AO$3="",Consolidado!$D144=""),0,IF(ISNUMBER(SEARCH(AO$3,Consolidado!$D144)),IF(COUNTIFS(Consolidado!$AC$5:AC144,Consolidado!$AC144,Consolidado!$D$5:D144,"*"&amp;AO$3&amp;"*")=1,1,0),0))</f>
        <v>0</v>
      </c>
    </row>
    <row r="145" customFormat="false" ht="15" hidden="false" customHeight="false" outlineLevel="0" collapsed="false">
      <c r="B145" s="0" t="n">
        <f aca="false">IF(OR(B$3="",Consolidado!$D145=""),0,IF(ISNUMBER(SEARCH(B$3,Consolidado!$D145)),IF(COUNTIFS(Consolidado!$AC$5:AC145,Consolidado!$AC145,Consolidado!$D$5:D145,"*"&amp;B$3&amp;"*")=1,1,0),0))</f>
        <v>0</v>
      </c>
      <c r="C145" s="0" t="n">
        <f aca="false">IF(OR(C$3="",Consolidado!$D145=""),0,IF(ISNUMBER(SEARCH(C$3,Consolidado!$D145)),IF(COUNTIFS(Consolidado!$AC$5:AC145,Consolidado!$AC145,Consolidado!$D$5:D145,"*"&amp;C$3&amp;"*")=1,1,0),0))</f>
        <v>0</v>
      </c>
      <c r="D145" s="0" t="n">
        <f aca="false">IF(OR(D$3="",Consolidado!$D145=""),0,IF(ISNUMBER(SEARCH(D$3,Consolidado!$D145)),IF(COUNTIFS(Consolidado!$AC$5:AC145,Consolidado!$AC145,Consolidado!$D$5:D145,"*"&amp;D$3&amp;"*")=1,1,0),0))</f>
        <v>0</v>
      </c>
      <c r="E145" s="0" t="n">
        <f aca="false">IF(OR(E$3="",Consolidado!$D145=""),0,IF(ISNUMBER(SEARCH(E$3,Consolidado!$D145)),IF(COUNTIFS(Consolidado!$AC$5:AC145,Consolidado!$AC145,Consolidado!$D$5:D145,"*"&amp;E$3&amp;"*")=1,1,0),0))</f>
        <v>0</v>
      </c>
      <c r="F145" s="0" t="n">
        <f aca="false">IF(OR(F$3="",Consolidado!$D145=""),0,IF(ISNUMBER(SEARCH(F$3,Consolidado!$D145)),IF(COUNTIFS(Consolidado!$AC$5:AC145,Consolidado!$AC145,Consolidado!$D$5:D145,"*"&amp;F$3&amp;"*")=1,1,0),0))</f>
        <v>0</v>
      </c>
      <c r="G145" s="0" t="n">
        <f aca="false">IF(OR(G$3="",Consolidado!$D145=""),0,IF(ISNUMBER(SEARCH(G$3,Consolidado!$D145)),IF(COUNTIFS(Consolidado!$AC$5:AC145,Consolidado!$AC145,Consolidado!$D$5:D145,"*"&amp;G$3&amp;"*")=1,1,0),0))</f>
        <v>0</v>
      </c>
      <c r="H145" s="0" t="n">
        <f aca="false">IF(OR(H$3="",Consolidado!$D145=""),0,IF(ISNUMBER(SEARCH(H$3,Consolidado!$D145)),IF(COUNTIFS(Consolidado!$AC$5:AC145,Consolidado!$AC145,Consolidado!$D$5:D145,"*"&amp;H$3&amp;"*")=1,1,0),0))</f>
        <v>0</v>
      </c>
      <c r="I145" s="0" t="n">
        <f aca="false">IF(OR(I$3="",Consolidado!$D145=""),0,IF(ISNUMBER(SEARCH(I$3,Consolidado!$D145)),IF(COUNTIFS(Consolidado!$AC$5:AC145,Consolidado!$AC145,Consolidado!$D$5:D145,"*"&amp;I$3&amp;"*")=1,1,0),0))</f>
        <v>0</v>
      </c>
      <c r="J145" s="0" t="n">
        <f aca="false">IF(OR(J$3="",Consolidado!$D145=""),0,IF(ISNUMBER(SEARCH(J$3,Consolidado!$D145)),IF(COUNTIFS(Consolidado!$AC$5:AC145,Consolidado!$AC145,Consolidado!$D$5:D145,"*"&amp;J$3&amp;"*")=1,1,0),0))</f>
        <v>0</v>
      </c>
      <c r="K145" s="0" t="n">
        <f aca="false">IF(OR(K$3="",Consolidado!$D145=""),0,IF(ISNUMBER(SEARCH(K$3,Consolidado!$D145)),IF(COUNTIFS(Consolidado!$AC$5:AC145,Consolidado!$AC145,Consolidado!$D$5:D145,"*"&amp;K$3&amp;"*")=1,1,0),0))</f>
        <v>0</v>
      </c>
      <c r="L145" s="0" t="n">
        <f aca="false">IF(OR(L$3="",Consolidado!$D145=""),0,IF(ISNUMBER(SEARCH(L$3,Consolidado!$D145)),IF(COUNTIFS(Consolidado!$AC$5:AC145,Consolidado!$AC145,Consolidado!$D$5:D145,"*"&amp;L$3&amp;"*")=1,1,0),0))</f>
        <v>0</v>
      </c>
      <c r="M145" s="0" t="n">
        <f aca="false">IF(OR(M$3="",Consolidado!$D145=""),0,IF(ISNUMBER(SEARCH(M$3,Consolidado!$D145)),IF(COUNTIFS(Consolidado!$AC$5:AC145,Consolidado!$AC145,Consolidado!$D$5:D145,"*"&amp;M$3&amp;"*")=1,1,0),0))</f>
        <v>0</v>
      </c>
      <c r="N145" s="0" t="n">
        <f aca="false">IF(OR(N$3="",Consolidado!$D145=""),0,IF(ISNUMBER(SEARCH(N$3,Consolidado!$D145)),IF(COUNTIFS(Consolidado!$AC$5:AC145,Consolidado!$AC145,Consolidado!$D$5:D145,"*"&amp;N$3&amp;"*")=1,1,0),0))</f>
        <v>0</v>
      </c>
      <c r="O145" s="0" t="n">
        <f aca="false">IF(OR(O$3="",Consolidado!$D145=""),0,IF(ISNUMBER(SEARCH(O$3,Consolidado!$D145)),IF(COUNTIFS(Consolidado!$AC$5:AC145,Consolidado!$AC145,Consolidado!$D$5:D145,"*"&amp;O$3&amp;"*")=1,1,0),0))</f>
        <v>0</v>
      </c>
      <c r="P145" s="0" t="n">
        <f aca="false">IF(OR(P$3="",Consolidado!$D145=""),0,IF(ISNUMBER(SEARCH(P$3,Consolidado!$D145)),IF(COUNTIFS(Consolidado!$AC$5:AC145,Consolidado!$AC145,Consolidado!$D$5:D145,"*"&amp;P$3&amp;"*")=1,1,0),0))</f>
        <v>0</v>
      </c>
      <c r="Q145" s="0" t="n">
        <f aca="false">IF(OR(Q$3="",Consolidado!$D145=""),0,IF(ISNUMBER(SEARCH(Q$3,Consolidado!$D145)),IF(COUNTIFS(Consolidado!$AC$5:AC145,Consolidado!$AC145,Consolidado!$D$5:D145,"*"&amp;Q$3&amp;"*")=1,1,0),0))</f>
        <v>0</v>
      </c>
      <c r="R145" s="0" t="n">
        <f aca="false">IF(OR(R$3="",Consolidado!$D145=""),0,IF(ISNUMBER(SEARCH(R$3,Consolidado!$D145)),IF(COUNTIFS(Consolidado!$AC$5:AC145,Consolidado!$AC145,Consolidado!$D$5:D145,"*"&amp;R$3&amp;"*")=1,1,0),0))</f>
        <v>0</v>
      </c>
      <c r="S145" s="0" t="n">
        <f aca="false">IF(OR(S$3="",Consolidado!$D145=""),0,IF(ISNUMBER(SEARCH(S$3,Consolidado!$D145)),IF(COUNTIFS(Consolidado!$AC$5:AC145,Consolidado!$AC145,Consolidado!$D$5:D145,"*"&amp;S$3&amp;"*")=1,1,0),0))</f>
        <v>0</v>
      </c>
      <c r="T145" s="0" t="n">
        <f aca="false">IF(OR(T$3="",Consolidado!$D145=""),0,IF(ISNUMBER(SEARCH(T$3,Consolidado!$D145)),IF(COUNTIFS(Consolidado!$AC$5:AC145,Consolidado!$AC145,Consolidado!$D$5:D145,"*"&amp;T$3&amp;"*")=1,1,0),0))</f>
        <v>0</v>
      </c>
      <c r="U145" s="0" t="n">
        <f aca="false">IF(OR(U$3="",Consolidado!$D145=""),0,IF(ISNUMBER(SEARCH(U$3,Consolidado!$D145)),IF(COUNTIFS(Consolidado!$AC$5:AC145,Consolidado!$AC145,Consolidado!$D$5:D145,"*"&amp;U$3&amp;"*")=1,1,0),0))</f>
        <v>0</v>
      </c>
      <c r="V145" s="0" t="n">
        <f aca="false">IF(OR(V$3="",Consolidado!$D145=""),0,IF(ISNUMBER(SEARCH(V$3,Consolidado!$D145)),IF(COUNTIFS(Consolidado!$AC$5:AC145,Consolidado!$AC145,Consolidado!$D$5:D145,"*"&amp;V$3&amp;"*")=1,1,0),0))</f>
        <v>0</v>
      </c>
      <c r="W145" s="0" t="n">
        <f aca="false">IF(OR(W$3="",Consolidado!$D145=""),0,IF(ISNUMBER(SEARCH(W$3,Consolidado!$D145)),IF(COUNTIFS(Consolidado!$AC$5:AC145,Consolidado!$AC145,Consolidado!$D$5:D145,"*"&amp;W$3&amp;"*")=1,1,0),0))</f>
        <v>0</v>
      </c>
      <c r="X145" s="0" t="n">
        <f aca="false">IF(OR(X$3="",Consolidado!$D145=""),0,IF(ISNUMBER(SEARCH(X$3,Consolidado!$D145)),IF(COUNTIFS(Consolidado!$AC$5:AC145,Consolidado!$AC145,Consolidado!$D$5:D145,"*"&amp;X$3&amp;"*")=1,1,0),0))</f>
        <v>0</v>
      </c>
      <c r="Y145" s="0" t="n">
        <f aca="false">IF(OR(Y$3="",Consolidado!$D145=""),0,IF(ISNUMBER(SEARCH(Y$3,Consolidado!$D145)),IF(COUNTIFS(Consolidado!$AC$5:AC145,Consolidado!$AC145,Consolidado!$D$5:D145,"*"&amp;Y$3&amp;"*")=1,1,0),0))</f>
        <v>0</v>
      </c>
      <c r="Z145" s="0" t="n">
        <f aca="false">IF(OR(Z$3="",Consolidado!$D145=""),0,IF(ISNUMBER(SEARCH(Z$3,Consolidado!$D145)),IF(COUNTIFS(Consolidado!$AC$5:AC145,Consolidado!$AC145,Consolidado!$D$5:D145,"*"&amp;Z$3&amp;"*")=1,1,0),0))</f>
        <v>0</v>
      </c>
      <c r="AA145" s="0" t="n">
        <f aca="false">IF(OR(AA$3="",Consolidado!$D145=""),0,IF(ISNUMBER(SEARCH(AA$3,Consolidado!$D145)),IF(COUNTIFS(Consolidado!$AC$5:AC145,Consolidado!$AC145,Consolidado!$D$5:D145,"*"&amp;AA$3&amp;"*")=1,1,0),0))</f>
        <v>0</v>
      </c>
      <c r="AB145" s="0" t="n">
        <f aca="false">IF(OR(AB$3="",Consolidado!$D145=""),0,IF(ISNUMBER(SEARCH(AB$3,Consolidado!$D145)),IF(COUNTIFS(Consolidado!$AC$5:AC145,Consolidado!$AC145,Consolidado!$D$5:D145,"*"&amp;AB$3&amp;"*")=1,1,0),0))</f>
        <v>0</v>
      </c>
      <c r="AC145" s="0" t="n">
        <f aca="false">IF(OR(AC$3="",Consolidado!$D145=""),0,IF(ISNUMBER(SEARCH(AC$3,Consolidado!$D145)),IF(COUNTIFS(Consolidado!$AC$5:AC145,Consolidado!$AC145,Consolidado!$D$5:D145,"*"&amp;AC$3&amp;"*")=1,1,0),0))</f>
        <v>0</v>
      </c>
      <c r="AD145" s="0" t="n">
        <f aca="false">IF(OR(AD$3="",Consolidado!$D145=""),0,IF(ISNUMBER(SEARCH(AD$3,Consolidado!$D145)),IF(COUNTIFS(Consolidado!$AC$5:AC145,Consolidado!$AC145,Consolidado!$D$5:D145,"*"&amp;AD$3&amp;"*")=1,1,0),0))</f>
        <v>0</v>
      </c>
      <c r="AE145" s="0" t="n">
        <f aca="false">IF(OR(AE$3="",Consolidado!$D145=""),0,IF(ISNUMBER(SEARCH(AE$3,Consolidado!$D145)),IF(COUNTIFS(Consolidado!$AC$5:AC145,Consolidado!$AC145,Consolidado!$D$5:D145,"*"&amp;AE$3&amp;"*")=1,1,0),0))</f>
        <v>0</v>
      </c>
      <c r="AF145" s="0" t="n">
        <f aca="false">IF(OR(AF$3="",Consolidado!$D145=""),0,IF(ISNUMBER(SEARCH(AF$3,Consolidado!$D145)),IF(COUNTIFS(Consolidado!$AC$5:AC145,Consolidado!$AC145,Consolidado!$D$5:D145,"*"&amp;AF$3&amp;"*")=1,1,0),0))</f>
        <v>0</v>
      </c>
      <c r="AG145" s="0" t="n">
        <f aca="false">IF(OR(AG$3="",Consolidado!$D145=""),0,IF(ISNUMBER(SEARCH(AG$3,Consolidado!$D145)),IF(COUNTIFS(Consolidado!$AC$5:AC145,Consolidado!$AC145,Consolidado!$D$5:D145,"*"&amp;AG$3&amp;"*")=1,1,0),0))</f>
        <v>0</v>
      </c>
      <c r="AH145" s="0" t="n">
        <f aca="false">IF(OR(AH$3="",Consolidado!$D145=""),0,IF(ISNUMBER(SEARCH(AH$3,Consolidado!$D145)),IF(COUNTIFS(Consolidado!$AC$5:AC145,Consolidado!$AC145,Consolidado!$D$5:D145,"*"&amp;AH$3&amp;"*")=1,1,0),0))</f>
        <v>0</v>
      </c>
      <c r="AI145" s="0" t="n">
        <f aca="false">IF(OR(AI$3="",Consolidado!$D145=""),0,IF(ISNUMBER(SEARCH(AI$3,Consolidado!$D145)),IF(COUNTIFS(Consolidado!$AC$5:AC145,Consolidado!$AC145,Consolidado!$D$5:D145,"*"&amp;AI$3&amp;"*")=1,1,0),0))</f>
        <v>0</v>
      </c>
      <c r="AJ145" s="0" t="n">
        <f aca="false">IF(OR(AJ$3="",Consolidado!$D145=""),0,IF(ISNUMBER(SEARCH(AJ$3,Consolidado!$D145)),IF(COUNTIFS(Consolidado!$AC$5:AC145,Consolidado!$AC145,Consolidado!$D$5:D145,"*"&amp;AJ$3&amp;"*")=1,1,0),0))</f>
        <v>0</v>
      </c>
      <c r="AK145" s="0" t="n">
        <f aca="false">IF(OR(AK$3="",Consolidado!$D145=""),0,IF(ISNUMBER(SEARCH(AK$3,Consolidado!$D145)),IF(COUNTIFS(Consolidado!$AC$5:AC145,Consolidado!$AC145,Consolidado!$D$5:D145,"*"&amp;AK$3&amp;"*")=1,1,0),0))</f>
        <v>0</v>
      </c>
      <c r="AL145" s="0" t="n">
        <f aca="false">IF(OR(AL$3="",Consolidado!$D145=""),0,IF(ISNUMBER(SEARCH(AL$3,Consolidado!$D145)),IF(COUNTIFS(Consolidado!$AC$5:AC145,Consolidado!$AC145,Consolidado!$D$5:D145,"*"&amp;AL$3&amp;"*")=1,1,0),0))</f>
        <v>0</v>
      </c>
      <c r="AM145" s="0" t="n">
        <f aca="false">IF(OR(AM$3="",Consolidado!$D145=""),0,IF(ISNUMBER(SEARCH(AM$3,Consolidado!$D145)),IF(COUNTIFS(Consolidado!$AC$5:AC145,Consolidado!$AC145,Consolidado!$D$5:D145,"*"&amp;AM$3&amp;"*")=1,1,0),0))</f>
        <v>0</v>
      </c>
      <c r="AN145" s="0" t="n">
        <f aca="false">IF(OR(AN$3="",Consolidado!$D145=""),0,IF(ISNUMBER(SEARCH(AN$3,Consolidado!$D145)),IF(COUNTIFS(Consolidado!$AC$5:AC145,Consolidado!$AC145,Consolidado!$D$5:D145,"*"&amp;AN$3&amp;"*")=1,1,0),0))</f>
        <v>0</v>
      </c>
      <c r="AO145" s="0" t="n">
        <f aca="false">IF(OR(AO$3="",Consolidado!$D145=""),0,IF(ISNUMBER(SEARCH(AO$3,Consolidado!$D145)),IF(COUNTIFS(Consolidado!$AC$5:AC145,Consolidado!$AC145,Consolidado!$D$5:D145,"*"&amp;AO$3&amp;"*")=1,1,0),0))</f>
        <v>0</v>
      </c>
    </row>
    <row r="146" customFormat="false" ht="15" hidden="false" customHeight="false" outlineLevel="0" collapsed="false">
      <c r="B146" s="0" t="n">
        <f aca="false">IF(OR(B$3="",Consolidado!$D146=""),0,IF(ISNUMBER(SEARCH(B$3,Consolidado!$D146)),IF(COUNTIFS(Consolidado!$AC$5:AC146,Consolidado!$AC146,Consolidado!$D$5:D146,"*"&amp;B$3&amp;"*")=1,1,0),0))</f>
        <v>0</v>
      </c>
      <c r="C146" s="0" t="n">
        <f aca="false">IF(OR(C$3="",Consolidado!$D146=""),0,IF(ISNUMBER(SEARCH(C$3,Consolidado!$D146)),IF(COUNTIFS(Consolidado!$AC$5:AC146,Consolidado!$AC146,Consolidado!$D$5:D146,"*"&amp;C$3&amp;"*")=1,1,0),0))</f>
        <v>0</v>
      </c>
      <c r="D146" s="0" t="n">
        <f aca="false">IF(OR(D$3="",Consolidado!$D146=""),0,IF(ISNUMBER(SEARCH(D$3,Consolidado!$D146)),IF(COUNTIFS(Consolidado!$AC$5:AC146,Consolidado!$AC146,Consolidado!$D$5:D146,"*"&amp;D$3&amp;"*")=1,1,0),0))</f>
        <v>0</v>
      </c>
      <c r="E146" s="0" t="n">
        <f aca="false">IF(OR(E$3="",Consolidado!$D146=""),0,IF(ISNUMBER(SEARCH(E$3,Consolidado!$D146)),IF(COUNTIFS(Consolidado!$AC$5:AC146,Consolidado!$AC146,Consolidado!$D$5:D146,"*"&amp;E$3&amp;"*")=1,1,0),0))</f>
        <v>0</v>
      </c>
      <c r="F146" s="0" t="n">
        <f aca="false">IF(OR(F$3="",Consolidado!$D146=""),0,IF(ISNUMBER(SEARCH(F$3,Consolidado!$D146)),IF(COUNTIFS(Consolidado!$AC$5:AC146,Consolidado!$AC146,Consolidado!$D$5:D146,"*"&amp;F$3&amp;"*")=1,1,0),0))</f>
        <v>0</v>
      </c>
      <c r="G146" s="0" t="n">
        <f aca="false">IF(OR(G$3="",Consolidado!$D146=""),0,IF(ISNUMBER(SEARCH(G$3,Consolidado!$D146)),IF(COUNTIFS(Consolidado!$AC$5:AC146,Consolidado!$AC146,Consolidado!$D$5:D146,"*"&amp;G$3&amp;"*")=1,1,0),0))</f>
        <v>0</v>
      </c>
      <c r="H146" s="0" t="n">
        <f aca="false">IF(OR(H$3="",Consolidado!$D146=""),0,IF(ISNUMBER(SEARCH(H$3,Consolidado!$D146)),IF(COUNTIFS(Consolidado!$AC$5:AC146,Consolidado!$AC146,Consolidado!$D$5:D146,"*"&amp;H$3&amp;"*")=1,1,0),0))</f>
        <v>0</v>
      </c>
      <c r="I146" s="0" t="n">
        <f aca="false">IF(OR(I$3="",Consolidado!$D146=""),0,IF(ISNUMBER(SEARCH(I$3,Consolidado!$D146)),IF(COUNTIFS(Consolidado!$AC$5:AC146,Consolidado!$AC146,Consolidado!$D$5:D146,"*"&amp;I$3&amp;"*")=1,1,0),0))</f>
        <v>0</v>
      </c>
      <c r="J146" s="0" t="n">
        <f aca="false">IF(OR(J$3="",Consolidado!$D146=""),0,IF(ISNUMBER(SEARCH(J$3,Consolidado!$D146)),IF(COUNTIFS(Consolidado!$AC$5:AC146,Consolidado!$AC146,Consolidado!$D$5:D146,"*"&amp;J$3&amp;"*")=1,1,0),0))</f>
        <v>0</v>
      </c>
      <c r="K146" s="0" t="n">
        <f aca="false">IF(OR(K$3="",Consolidado!$D146=""),0,IF(ISNUMBER(SEARCH(K$3,Consolidado!$D146)),IF(COUNTIFS(Consolidado!$AC$5:AC146,Consolidado!$AC146,Consolidado!$D$5:D146,"*"&amp;K$3&amp;"*")=1,1,0),0))</f>
        <v>0</v>
      </c>
      <c r="L146" s="0" t="n">
        <f aca="false">IF(OR(L$3="",Consolidado!$D146=""),0,IF(ISNUMBER(SEARCH(L$3,Consolidado!$D146)),IF(COUNTIFS(Consolidado!$AC$5:AC146,Consolidado!$AC146,Consolidado!$D$5:D146,"*"&amp;L$3&amp;"*")=1,1,0),0))</f>
        <v>0</v>
      </c>
      <c r="M146" s="0" t="n">
        <f aca="false">IF(OR(M$3="",Consolidado!$D146=""),0,IF(ISNUMBER(SEARCH(M$3,Consolidado!$D146)),IF(COUNTIFS(Consolidado!$AC$5:AC146,Consolidado!$AC146,Consolidado!$D$5:D146,"*"&amp;M$3&amp;"*")=1,1,0),0))</f>
        <v>0</v>
      </c>
      <c r="N146" s="0" t="n">
        <f aca="false">IF(OR(N$3="",Consolidado!$D146=""),0,IF(ISNUMBER(SEARCH(N$3,Consolidado!$D146)),IF(COUNTIFS(Consolidado!$AC$5:AC146,Consolidado!$AC146,Consolidado!$D$5:D146,"*"&amp;N$3&amp;"*")=1,1,0),0))</f>
        <v>0</v>
      </c>
      <c r="O146" s="0" t="n">
        <f aca="false">IF(OR(O$3="",Consolidado!$D146=""),0,IF(ISNUMBER(SEARCH(O$3,Consolidado!$D146)),IF(COUNTIFS(Consolidado!$AC$5:AC146,Consolidado!$AC146,Consolidado!$D$5:D146,"*"&amp;O$3&amp;"*")=1,1,0),0))</f>
        <v>0</v>
      </c>
      <c r="P146" s="0" t="n">
        <f aca="false">IF(OR(P$3="",Consolidado!$D146=""),0,IF(ISNUMBER(SEARCH(P$3,Consolidado!$D146)),IF(COUNTIFS(Consolidado!$AC$5:AC146,Consolidado!$AC146,Consolidado!$D$5:D146,"*"&amp;P$3&amp;"*")=1,1,0),0))</f>
        <v>0</v>
      </c>
      <c r="Q146" s="0" t="n">
        <f aca="false">IF(OR(Q$3="",Consolidado!$D146=""),0,IF(ISNUMBER(SEARCH(Q$3,Consolidado!$D146)),IF(COUNTIFS(Consolidado!$AC$5:AC146,Consolidado!$AC146,Consolidado!$D$5:D146,"*"&amp;Q$3&amp;"*")=1,1,0),0))</f>
        <v>0</v>
      </c>
      <c r="R146" s="0" t="n">
        <f aca="false">IF(OR(R$3="",Consolidado!$D146=""),0,IF(ISNUMBER(SEARCH(R$3,Consolidado!$D146)),IF(COUNTIFS(Consolidado!$AC$5:AC146,Consolidado!$AC146,Consolidado!$D$5:D146,"*"&amp;R$3&amp;"*")=1,1,0),0))</f>
        <v>0</v>
      </c>
      <c r="S146" s="0" t="n">
        <f aca="false">IF(OR(S$3="",Consolidado!$D146=""),0,IF(ISNUMBER(SEARCH(S$3,Consolidado!$D146)),IF(COUNTIFS(Consolidado!$AC$5:AC146,Consolidado!$AC146,Consolidado!$D$5:D146,"*"&amp;S$3&amp;"*")=1,1,0),0))</f>
        <v>0</v>
      </c>
      <c r="T146" s="0" t="n">
        <f aca="false">IF(OR(T$3="",Consolidado!$D146=""),0,IF(ISNUMBER(SEARCH(T$3,Consolidado!$D146)),IF(COUNTIFS(Consolidado!$AC$5:AC146,Consolidado!$AC146,Consolidado!$D$5:D146,"*"&amp;T$3&amp;"*")=1,1,0),0))</f>
        <v>0</v>
      </c>
      <c r="U146" s="0" t="n">
        <f aca="false">IF(OR(U$3="",Consolidado!$D146=""),0,IF(ISNUMBER(SEARCH(U$3,Consolidado!$D146)),IF(COUNTIFS(Consolidado!$AC$5:AC146,Consolidado!$AC146,Consolidado!$D$5:D146,"*"&amp;U$3&amp;"*")=1,1,0),0))</f>
        <v>0</v>
      </c>
      <c r="V146" s="0" t="n">
        <f aca="false">IF(OR(V$3="",Consolidado!$D146=""),0,IF(ISNUMBER(SEARCH(V$3,Consolidado!$D146)),IF(COUNTIFS(Consolidado!$AC$5:AC146,Consolidado!$AC146,Consolidado!$D$5:D146,"*"&amp;V$3&amp;"*")=1,1,0),0))</f>
        <v>0</v>
      </c>
      <c r="W146" s="0" t="n">
        <f aca="false">IF(OR(W$3="",Consolidado!$D146=""),0,IF(ISNUMBER(SEARCH(W$3,Consolidado!$D146)),IF(COUNTIFS(Consolidado!$AC$5:AC146,Consolidado!$AC146,Consolidado!$D$5:D146,"*"&amp;W$3&amp;"*")=1,1,0),0))</f>
        <v>0</v>
      </c>
      <c r="X146" s="0" t="n">
        <f aca="false">IF(OR(X$3="",Consolidado!$D146=""),0,IF(ISNUMBER(SEARCH(X$3,Consolidado!$D146)),IF(COUNTIFS(Consolidado!$AC$5:AC146,Consolidado!$AC146,Consolidado!$D$5:D146,"*"&amp;X$3&amp;"*")=1,1,0),0))</f>
        <v>0</v>
      </c>
      <c r="Y146" s="0" t="n">
        <f aca="false">IF(OR(Y$3="",Consolidado!$D146=""),0,IF(ISNUMBER(SEARCH(Y$3,Consolidado!$D146)),IF(COUNTIFS(Consolidado!$AC$5:AC146,Consolidado!$AC146,Consolidado!$D$5:D146,"*"&amp;Y$3&amp;"*")=1,1,0),0))</f>
        <v>0</v>
      </c>
      <c r="Z146" s="0" t="n">
        <f aca="false">IF(OR(Z$3="",Consolidado!$D146=""),0,IF(ISNUMBER(SEARCH(Z$3,Consolidado!$D146)),IF(COUNTIFS(Consolidado!$AC$5:AC146,Consolidado!$AC146,Consolidado!$D$5:D146,"*"&amp;Z$3&amp;"*")=1,1,0),0))</f>
        <v>0</v>
      </c>
      <c r="AA146" s="0" t="n">
        <f aca="false">IF(OR(AA$3="",Consolidado!$D146=""),0,IF(ISNUMBER(SEARCH(AA$3,Consolidado!$D146)),IF(COUNTIFS(Consolidado!$AC$5:AC146,Consolidado!$AC146,Consolidado!$D$5:D146,"*"&amp;AA$3&amp;"*")=1,1,0),0))</f>
        <v>0</v>
      </c>
      <c r="AB146" s="0" t="n">
        <f aca="false">IF(OR(AB$3="",Consolidado!$D146=""),0,IF(ISNUMBER(SEARCH(AB$3,Consolidado!$D146)),IF(COUNTIFS(Consolidado!$AC$5:AC146,Consolidado!$AC146,Consolidado!$D$5:D146,"*"&amp;AB$3&amp;"*")=1,1,0),0))</f>
        <v>0</v>
      </c>
      <c r="AC146" s="0" t="n">
        <f aca="false">IF(OR(AC$3="",Consolidado!$D146=""),0,IF(ISNUMBER(SEARCH(AC$3,Consolidado!$D146)),IF(COUNTIFS(Consolidado!$AC$5:AC146,Consolidado!$AC146,Consolidado!$D$5:D146,"*"&amp;AC$3&amp;"*")=1,1,0),0))</f>
        <v>0</v>
      </c>
      <c r="AD146" s="0" t="n">
        <f aca="false">IF(OR(AD$3="",Consolidado!$D146=""),0,IF(ISNUMBER(SEARCH(AD$3,Consolidado!$D146)),IF(COUNTIFS(Consolidado!$AC$5:AC146,Consolidado!$AC146,Consolidado!$D$5:D146,"*"&amp;AD$3&amp;"*")=1,1,0),0))</f>
        <v>0</v>
      </c>
      <c r="AE146" s="0" t="n">
        <f aca="false">IF(OR(AE$3="",Consolidado!$D146=""),0,IF(ISNUMBER(SEARCH(AE$3,Consolidado!$D146)),IF(COUNTIFS(Consolidado!$AC$5:AC146,Consolidado!$AC146,Consolidado!$D$5:D146,"*"&amp;AE$3&amp;"*")=1,1,0),0))</f>
        <v>0</v>
      </c>
      <c r="AF146" s="0" t="n">
        <f aca="false">IF(OR(AF$3="",Consolidado!$D146=""),0,IF(ISNUMBER(SEARCH(AF$3,Consolidado!$D146)),IF(COUNTIFS(Consolidado!$AC$5:AC146,Consolidado!$AC146,Consolidado!$D$5:D146,"*"&amp;AF$3&amp;"*")=1,1,0),0))</f>
        <v>0</v>
      </c>
      <c r="AG146" s="0" t="n">
        <f aca="false">IF(OR(AG$3="",Consolidado!$D146=""),0,IF(ISNUMBER(SEARCH(AG$3,Consolidado!$D146)),IF(COUNTIFS(Consolidado!$AC$5:AC146,Consolidado!$AC146,Consolidado!$D$5:D146,"*"&amp;AG$3&amp;"*")=1,1,0),0))</f>
        <v>0</v>
      </c>
      <c r="AH146" s="0" t="n">
        <f aca="false">IF(OR(AH$3="",Consolidado!$D146=""),0,IF(ISNUMBER(SEARCH(AH$3,Consolidado!$D146)),IF(COUNTIFS(Consolidado!$AC$5:AC146,Consolidado!$AC146,Consolidado!$D$5:D146,"*"&amp;AH$3&amp;"*")=1,1,0),0))</f>
        <v>0</v>
      </c>
      <c r="AI146" s="0" t="n">
        <f aca="false">IF(OR(AI$3="",Consolidado!$D146=""),0,IF(ISNUMBER(SEARCH(AI$3,Consolidado!$D146)),IF(COUNTIFS(Consolidado!$AC$5:AC146,Consolidado!$AC146,Consolidado!$D$5:D146,"*"&amp;AI$3&amp;"*")=1,1,0),0))</f>
        <v>0</v>
      </c>
      <c r="AJ146" s="0" t="n">
        <f aca="false">IF(OR(AJ$3="",Consolidado!$D146=""),0,IF(ISNUMBER(SEARCH(AJ$3,Consolidado!$D146)),IF(COUNTIFS(Consolidado!$AC$5:AC146,Consolidado!$AC146,Consolidado!$D$5:D146,"*"&amp;AJ$3&amp;"*")=1,1,0),0))</f>
        <v>0</v>
      </c>
      <c r="AK146" s="0" t="n">
        <f aca="false">IF(OR(AK$3="",Consolidado!$D146=""),0,IF(ISNUMBER(SEARCH(AK$3,Consolidado!$D146)),IF(COUNTIFS(Consolidado!$AC$5:AC146,Consolidado!$AC146,Consolidado!$D$5:D146,"*"&amp;AK$3&amp;"*")=1,1,0),0))</f>
        <v>0</v>
      </c>
      <c r="AL146" s="0" t="n">
        <f aca="false">IF(OR(AL$3="",Consolidado!$D146=""),0,IF(ISNUMBER(SEARCH(AL$3,Consolidado!$D146)),IF(COUNTIFS(Consolidado!$AC$5:AC146,Consolidado!$AC146,Consolidado!$D$5:D146,"*"&amp;AL$3&amp;"*")=1,1,0),0))</f>
        <v>0</v>
      </c>
      <c r="AM146" s="0" t="n">
        <f aca="false">IF(OR(AM$3="",Consolidado!$D146=""),0,IF(ISNUMBER(SEARCH(AM$3,Consolidado!$D146)),IF(COUNTIFS(Consolidado!$AC$5:AC146,Consolidado!$AC146,Consolidado!$D$5:D146,"*"&amp;AM$3&amp;"*")=1,1,0),0))</f>
        <v>0</v>
      </c>
      <c r="AN146" s="0" t="n">
        <f aca="false">IF(OR(AN$3="",Consolidado!$D146=""),0,IF(ISNUMBER(SEARCH(AN$3,Consolidado!$D146)),IF(COUNTIFS(Consolidado!$AC$5:AC146,Consolidado!$AC146,Consolidado!$D$5:D146,"*"&amp;AN$3&amp;"*")=1,1,0),0))</f>
        <v>0</v>
      </c>
      <c r="AO146" s="0" t="n">
        <f aca="false">IF(OR(AO$3="",Consolidado!$D146=""),0,IF(ISNUMBER(SEARCH(AO$3,Consolidado!$D146)),IF(COUNTIFS(Consolidado!$AC$5:AC146,Consolidado!$AC146,Consolidado!$D$5:D146,"*"&amp;AO$3&amp;"*")=1,1,0),0))</f>
        <v>0</v>
      </c>
    </row>
    <row r="147" customFormat="false" ht="15" hidden="false" customHeight="false" outlineLevel="0" collapsed="false">
      <c r="B147" s="0" t="n">
        <f aca="false">IF(OR(B$3="",Consolidado!$D147=""),0,IF(ISNUMBER(SEARCH(B$3,Consolidado!$D147)),IF(COUNTIFS(Consolidado!$AC$5:AC147,Consolidado!$AC147,Consolidado!$D$5:D147,"*"&amp;B$3&amp;"*")=1,1,0),0))</f>
        <v>0</v>
      </c>
      <c r="C147" s="0" t="n">
        <f aca="false">IF(OR(C$3="",Consolidado!$D147=""),0,IF(ISNUMBER(SEARCH(C$3,Consolidado!$D147)),IF(COUNTIFS(Consolidado!$AC$5:AC147,Consolidado!$AC147,Consolidado!$D$5:D147,"*"&amp;C$3&amp;"*")=1,1,0),0))</f>
        <v>0</v>
      </c>
      <c r="D147" s="0" t="n">
        <f aca="false">IF(OR(D$3="",Consolidado!$D147=""),0,IF(ISNUMBER(SEARCH(D$3,Consolidado!$D147)),IF(COUNTIFS(Consolidado!$AC$5:AC147,Consolidado!$AC147,Consolidado!$D$5:D147,"*"&amp;D$3&amp;"*")=1,1,0),0))</f>
        <v>0</v>
      </c>
      <c r="E147" s="0" t="n">
        <f aca="false">IF(OR(E$3="",Consolidado!$D147=""),0,IF(ISNUMBER(SEARCH(E$3,Consolidado!$D147)),IF(COUNTIFS(Consolidado!$AC$5:AC147,Consolidado!$AC147,Consolidado!$D$5:D147,"*"&amp;E$3&amp;"*")=1,1,0),0))</f>
        <v>0</v>
      </c>
      <c r="F147" s="0" t="n">
        <f aca="false">IF(OR(F$3="",Consolidado!$D147=""),0,IF(ISNUMBER(SEARCH(F$3,Consolidado!$D147)),IF(COUNTIFS(Consolidado!$AC$5:AC147,Consolidado!$AC147,Consolidado!$D$5:D147,"*"&amp;F$3&amp;"*")=1,1,0),0))</f>
        <v>0</v>
      </c>
      <c r="G147" s="0" t="n">
        <f aca="false">IF(OR(G$3="",Consolidado!$D147=""),0,IF(ISNUMBER(SEARCH(G$3,Consolidado!$D147)),IF(COUNTIFS(Consolidado!$AC$5:AC147,Consolidado!$AC147,Consolidado!$D$5:D147,"*"&amp;G$3&amp;"*")=1,1,0),0))</f>
        <v>0</v>
      </c>
      <c r="H147" s="0" t="n">
        <f aca="false">IF(OR(H$3="",Consolidado!$D147=""),0,IF(ISNUMBER(SEARCH(H$3,Consolidado!$D147)),IF(COUNTIFS(Consolidado!$AC$5:AC147,Consolidado!$AC147,Consolidado!$D$5:D147,"*"&amp;H$3&amp;"*")=1,1,0),0))</f>
        <v>0</v>
      </c>
      <c r="I147" s="0" t="n">
        <f aca="false">IF(OR(I$3="",Consolidado!$D147=""),0,IF(ISNUMBER(SEARCH(I$3,Consolidado!$D147)),IF(COUNTIFS(Consolidado!$AC$5:AC147,Consolidado!$AC147,Consolidado!$D$5:D147,"*"&amp;I$3&amp;"*")=1,1,0),0))</f>
        <v>0</v>
      </c>
      <c r="J147" s="0" t="n">
        <f aca="false">IF(OR(J$3="",Consolidado!$D147=""),0,IF(ISNUMBER(SEARCH(J$3,Consolidado!$D147)),IF(COUNTIFS(Consolidado!$AC$5:AC147,Consolidado!$AC147,Consolidado!$D$5:D147,"*"&amp;J$3&amp;"*")=1,1,0),0))</f>
        <v>0</v>
      </c>
      <c r="K147" s="0" t="n">
        <f aca="false">IF(OR(K$3="",Consolidado!$D147=""),0,IF(ISNUMBER(SEARCH(K$3,Consolidado!$D147)),IF(COUNTIFS(Consolidado!$AC$5:AC147,Consolidado!$AC147,Consolidado!$D$5:D147,"*"&amp;K$3&amp;"*")=1,1,0),0))</f>
        <v>0</v>
      </c>
      <c r="L147" s="0" t="n">
        <f aca="false">IF(OR(L$3="",Consolidado!$D147=""),0,IF(ISNUMBER(SEARCH(L$3,Consolidado!$D147)),IF(COUNTIFS(Consolidado!$AC$5:AC147,Consolidado!$AC147,Consolidado!$D$5:D147,"*"&amp;L$3&amp;"*")=1,1,0),0))</f>
        <v>0</v>
      </c>
      <c r="M147" s="0" t="n">
        <f aca="false">IF(OR(M$3="",Consolidado!$D147=""),0,IF(ISNUMBER(SEARCH(M$3,Consolidado!$D147)),IF(COUNTIFS(Consolidado!$AC$5:AC147,Consolidado!$AC147,Consolidado!$D$5:D147,"*"&amp;M$3&amp;"*")=1,1,0),0))</f>
        <v>0</v>
      </c>
      <c r="N147" s="0" t="n">
        <f aca="false">IF(OR(N$3="",Consolidado!$D147=""),0,IF(ISNUMBER(SEARCH(N$3,Consolidado!$D147)),IF(COUNTIFS(Consolidado!$AC$5:AC147,Consolidado!$AC147,Consolidado!$D$5:D147,"*"&amp;N$3&amp;"*")=1,1,0),0))</f>
        <v>0</v>
      </c>
      <c r="O147" s="0" t="n">
        <f aca="false">IF(OR(O$3="",Consolidado!$D147=""),0,IF(ISNUMBER(SEARCH(O$3,Consolidado!$D147)),IF(COUNTIFS(Consolidado!$AC$5:AC147,Consolidado!$AC147,Consolidado!$D$5:D147,"*"&amp;O$3&amp;"*")=1,1,0),0))</f>
        <v>0</v>
      </c>
      <c r="P147" s="0" t="n">
        <f aca="false">IF(OR(P$3="",Consolidado!$D147=""),0,IF(ISNUMBER(SEARCH(P$3,Consolidado!$D147)),IF(COUNTIFS(Consolidado!$AC$5:AC147,Consolidado!$AC147,Consolidado!$D$5:D147,"*"&amp;P$3&amp;"*")=1,1,0),0))</f>
        <v>0</v>
      </c>
      <c r="Q147" s="0" t="n">
        <f aca="false">IF(OR(Q$3="",Consolidado!$D147=""),0,IF(ISNUMBER(SEARCH(Q$3,Consolidado!$D147)),IF(COUNTIFS(Consolidado!$AC$5:AC147,Consolidado!$AC147,Consolidado!$D$5:D147,"*"&amp;Q$3&amp;"*")=1,1,0),0))</f>
        <v>0</v>
      </c>
      <c r="R147" s="0" t="n">
        <f aca="false">IF(OR(R$3="",Consolidado!$D147=""),0,IF(ISNUMBER(SEARCH(R$3,Consolidado!$D147)),IF(COUNTIFS(Consolidado!$AC$5:AC147,Consolidado!$AC147,Consolidado!$D$5:D147,"*"&amp;R$3&amp;"*")=1,1,0),0))</f>
        <v>0</v>
      </c>
      <c r="S147" s="0" t="n">
        <f aca="false">IF(OR(S$3="",Consolidado!$D147=""),0,IF(ISNUMBER(SEARCH(S$3,Consolidado!$D147)),IF(COUNTIFS(Consolidado!$AC$5:AC147,Consolidado!$AC147,Consolidado!$D$5:D147,"*"&amp;S$3&amp;"*")=1,1,0),0))</f>
        <v>0</v>
      </c>
      <c r="T147" s="0" t="n">
        <f aca="false">IF(OR(T$3="",Consolidado!$D147=""),0,IF(ISNUMBER(SEARCH(T$3,Consolidado!$D147)),IF(COUNTIFS(Consolidado!$AC$5:AC147,Consolidado!$AC147,Consolidado!$D$5:D147,"*"&amp;T$3&amp;"*")=1,1,0),0))</f>
        <v>0</v>
      </c>
      <c r="U147" s="0" t="n">
        <f aca="false">IF(OR(U$3="",Consolidado!$D147=""),0,IF(ISNUMBER(SEARCH(U$3,Consolidado!$D147)),IF(COUNTIFS(Consolidado!$AC$5:AC147,Consolidado!$AC147,Consolidado!$D$5:D147,"*"&amp;U$3&amp;"*")=1,1,0),0))</f>
        <v>0</v>
      </c>
      <c r="V147" s="0" t="n">
        <f aca="false">IF(OR(V$3="",Consolidado!$D147=""),0,IF(ISNUMBER(SEARCH(V$3,Consolidado!$D147)),IF(COUNTIFS(Consolidado!$AC$5:AC147,Consolidado!$AC147,Consolidado!$D$5:D147,"*"&amp;V$3&amp;"*")=1,1,0),0))</f>
        <v>0</v>
      </c>
      <c r="W147" s="0" t="n">
        <f aca="false">IF(OR(W$3="",Consolidado!$D147=""),0,IF(ISNUMBER(SEARCH(W$3,Consolidado!$D147)),IF(COUNTIFS(Consolidado!$AC$5:AC147,Consolidado!$AC147,Consolidado!$D$5:D147,"*"&amp;W$3&amp;"*")=1,1,0),0))</f>
        <v>0</v>
      </c>
      <c r="X147" s="0" t="n">
        <f aca="false">IF(OR(X$3="",Consolidado!$D147=""),0,IF(ISNUMBER(SEARCH(X$3,Consolidado!$D147)),IF(COUNTIFS(Consolidado!$AC$5:AC147,Consolidado!$AC147,Consolidado!$D$5:D147,"*"&amp;X$3&amp;"*")=1,1,0),0))</f>
        <v>0</v>
      </c>
      <c r="Y147" s="0" t="n">
        <f aca="false">IF(OR(Y$3="",Consolidado!$D147=""),0,IF(ISNUMBER(SEARCH(Y$3,Consolidado!$D147)),IF(COUNTIFS(Consolidado!$AC$5:AC147,Consolidado!$AC147,Consolidado!$D$5:D147,"*"&amp;Y$3&amp;"*")=1,1,0),0))</f>
        <v>0</v>
      </c>
      <c r="Z147" s="0" t="n">
        <f aca="false">IF(OR(Z$3="",Consolidado!$D147=""),0,IF(ISNUMBER(SEARCH(Z$3,Consolidado!$D147)),IF(COUNTIFS(Consolidado!$AC$5:AC147,Consolidado!$AC147,Consolidado!$D$5:D147,"*"&amp;Z$3&amp;"*")=1,1,0),0))</f>
        <v>0</v>
      </c>
      <c r="AA147" s="0" t="n">
        <f aca="false">IF(OR(AA$3="",Consolidado!$D147=""),0,IF(ISNUMBER(SEARCH(AA$3,Consolidado!$D147)),IF(COUNTIFS(Consolidado!$AC$5:AC147,Consolidado!$AC147,Consolidado!$D$5:D147,"*"&amp;AA$3&amp;"*")=1,1,0),0))</f>
        <v>0</v>
      </c>
      <c r="AB147" s="0" t="n">
        <f aca="false">IF(OR(AB$3="",Consolidado!$D147=""),0,IF(ISNUMBER(SEARCH(AB$3,Consolidado!$D147)),IF(COUNTIFS(Consolidado!$AC$5:AC147,Consolidado!$AC147,Consolidado!$D$5:D147,"*"&amp;AB$3&amp;"*")=1,1,0),0))</f>
        <v>0</v>
      </c>
      <c r="AC147" s="0" t="n">
        <f aca="false">IF(OR(AC$3="",Consolidado!$D147=""),0,IF(ISNUMBER(SEARCH(AC$3,Consolidado!$D147)),IF(COUNTIFS(Consolidado!$AC$5:AC147,Consolidado!$AC147,Consolidado!$D$5:D147,"*"&amp;AC$3&amp;"*")=1,1,0),0))</f>
        <v>0</v>
      </c>
      <c r="AD147" s="0" t="n">
        <f aca="false">IF(OR(AD$3="",Consolidado!$D147=""),0,IF(ISNUMBER(SEARCH(AD$3,Consolidado!$D147)),IF(COUNTIFS(Consolidado!$AC$5:AC147,Consolidado!$AC147,Consolidado!$D$5:D147,"*"&amp;AD$3&amp;"*")=1,1,0),0))</f>
        <v>0</v>
      </c>
      <c r="AE147" s="0" t="n">
        <f aca="false">IF(OR(AE$3="",Consolidado!$D147=""),0,IF(ISNUMBER(SEARCH(AE$3,Consolidado!$D147)),IF(COUNTIFS(Consolidado!$AC$5:AC147,Consolidado!$AC147,Consolidado!$D$5:D147,"*"&amp;AE$3&amp;"*")=1,1,0),0))</f>
        <v>0</v>
      </c>
      <c r="AF147" s="0" t="n">
        <f aca="false">IF(OR(AF$3="",Consolidado!$D147=""),0,IF(ISNUMBER(SEARCH(AF$3,Consolidado!$D147)),IF(COUNTIFS(Consolidado!$AC$5:AC147,Consolidado!$AC147,Consolidado!$D$5:D147,"*"&amp;AF$3&amp;"*")=1,1,0),0))</f>
        <v>0</v>
      </c>
      <c r="AG147" s="0" t="n">
        <f aca="false">IF(OR(AG$3="",Consolidado!$D147=""),0,IF(ISNUMBER(SEARCH(AG$3,Consolidado!$D147)),IF(COUNTIFS(Consolidado!$AC$5:AC147,Consolidado!$AC147,Consolidado!$D$5:D147,"*"&amp;AG$3&amp;"*")=1,1,0),0))</f>
        <v>0</v>
      </c>
      <c r="AH147" s="0" t="n">
        <f aca="false">IF(OR(AH$3="",Consolidado!$D147=""),0,IF(ISNUMBER(SEARCH(AH$3,Consolidado!$D147)),IF(COUNTIFS(Consolidado!$AC$5:AC147,Consolidado!$AC147,Consolidado!$D$5:D147,"*"&amp;AH$3&amp;"*")=1,1,0),0))</f>
        <v>0</v>
      </c>
      <c r="AI147" s="0" t="n">
        <f aca="false">IF(OR(AI$3="",Consolidado!$D147=""),0,IF(ISNUMBER(SEARCH(AI$3,Consolidado!$D147)),IF(COUNTIFS(Consolidado!$AC$5:AC147,Consolidado!$AC147,Consolidado!$D$5:D147,"*"&amp;AI$3&amp;"*")=1,1,0),0))</f>
        <v>0</v>
      </c>
      <c r="AJ147" s="0" t="n">
        <f aca="false">IF(OR(AJ$3="",Consolidado!$D147=""),0,IF(ISNUMBER(SEARCH(AJ$3,Consolidado!$D147)),IF(COUNTIFS(Consolidado!$AC$5:AC147,Consolidado!$AC147,Consolidado!$D$5:D147,"*"&amp;AJ$3&amp;"*")=1,1,0),0))</f>
        <v>0</v>
      </c>
      <c r="AK147" s="0" t="n">
        <f aca="false">IF(OR(AK$3="",Consolidado!$D147=""),0,IF(ISNUMBER(SEARCH(AK$3,Consolidado!$D147)),IF(COUNTIFS(Consolidado!$AC$5:AC147,Consolidado!$AC147,Consolidado!$D$5:D147,"*"&amp;AK$3&amp;"*")=1,1,0),0))</f>
        <v>0</v>
      </c>
      <c r="AL147" s="0" t="n">
        <f aca="false">IF(OR(AL$3="",Consolidado!$D147=""),0,IF(ISNUMBER(SEARCH(AL$3,Consolidado!$D147)),IF(COUNTIFS(Consolidado!$AC$5:AC147,Consolidado!$AC147,Consolidado!$D$5:D147,"*"&amp;AL$3&amp;"*")=1,1,0),0))</f>
        <v>0</v>
      </c>
      <c r="AM147" s="0" t="n">
        <f aca="false">IF(OR(AM$3="",Consolidado!$D147=""),0,IF(ISNUMBER(SEARCH(AM$3,Consolidado!$D147)),IF(COUNTIFS(Consolidado!$AC$5:AC147,Consolidado!$AC147,Consolidado!$D$5:D147,"*"&amp;AM$3&amp;"*")=1,1,0),0))</f>
        <v>0</v>
      </c>
      <c r="AN147" s="0" t="n">
        <f aca="false">IF(OR(AN$3="",Consolidado!$D147=""),0,IF(ISNUMBER(SEARCH(AN$3,Consolidado!$D147)),IF(COUNTIFS(Consolidado!$AC$5:AC147,Consolidado!$AC147,Consolidado!$D$5:D147,"*"&amp;AN$3&amp;"*")=1,1,0),0))</f>
        <v>0</v>
      </c>
      <c r="AO147" s="0" t="n">
        <f aca="false">IF(OR(AO$3="",Consolidado!$D147=""),0,IF(ISNUMBER(SEARCH(AO$3,Consolidado!$D147)),IF(COUNTIFS(Consolidado!$AC$5:AC147,Consolidado!$AC147,Consolidado!$D$5:D147,"*"&amp;AO$3&amp;"*")=1,1,0),0))</f>
        <v>0</v>
      </c>
    </row>
    <row r="148" customFormat="false" ht="15" hidden="false" customHeight="false" outlineLevel="0" collapsed="false">
      <c r="B148" s="0" t="n">
        <f aca="false">IF(OR(B$3="",Consolidado!$D148=""),0,IF(ISNUMBER(SEARCH(B$3,Consolidado!$D148)),IF(COUNTIFS(Consolidado!$AC$5:AC148,Consolidado!$AC148,Consolidado!$D$5:D148,"*"&amp;B$3&amp;"*")=1,1,0),0))</f>
        <v>0</v>
      </c>
      <c r="C148" s="0" t="n">
        <f aca="false">IF(OR(C$3="",Consolidado!$D148=""),0,IF(ISNUMBER(SEARCH(C$3,Consolidado!$D148)),IF(COUNTIFS(Consolidado!$AC$5:AC148,Consolidado!$AC148,Consolidado!$D$5:D148,"*"&amp;C$3&amp;"*")=1,1,0),0))</f>
        <v>0</v>
      </c>
      <c r="D148" s="0" t="n">
        <f aca="false">IF(OR(D$3="",Consolidado!$D148=""),0,IF(ISNUMBER(SEARCH(D$3,Consolidado!$D148)),IF(COUNTIFS(Consolidado!$AC$5:AC148,Consolidado!$AC148,Consolidado!$D$5:D148,"*"&amp;D$3&amp;"*")=1,1,0),0))</f>
        <v>0</v>
      </c>
      <c r="E148" s="0" t="n">
        <f aca="false">IF(OR(E$3="",Consolidado!$D148=""),0,IF(ISNUMBER(SEARCH(E$3,Consolidado!$D148)),IF(COUNTIFS(Consolidado!$AC$5:AC148,Consolidado!$AC148,Consolidado!$D$5:D148,"*"&amp;E$3&amp;"*")=1,1,0),0))</f>
        <v>0</v>
      </c>
      <c r="F148" s="0" t="n">
        <f aca="false">IF(OR(F$3="",Consolidado!$D148=""),0,IF(ISNUMBER(SEARCH(F$3,Consolidado!$D148)),IF(COUNTIFS(Consolidado!$AC$5:AC148,Consolidado!$AC148,Consolidado!$D$5:D148,"*"&amp;F$3&amp;"*")=1,1,0),0))</f>
        <v>0</v>
      </c>
      <c r="G148" s="0" t="n">
        <f aca="false">IF(OR(G$3="",Consolidado!$D148=""),0,IF(ISNUMBER(SEARCH(G$3,Consolidado!$D148)),IF(COUNTIFS(Consolidado!$AC$5:AC148,Consolidado!$AC148,Consolidado!$D$5:D148,"*"&amp;G$3&amp;"*")=1,1,0),0))</f>
        <v>0</v>
      </c>
      <c r="H148" s="0" t="n">
        <f aca="false">IF(OR(H$3="",Consolidado!$D148=""),0,IF(ISNUMBER(SEARCH(H$3,Consolidado!$D148)),IF(COUNTIFS(Consolidado!$AC$5:AC148,Consolidado!$AC148,Consolidado!$D$5:D148,"*"&amp;H$3&amp;"*")=1,1,0),0))</f>
        <v>0</v>
      </c>
      <c r="I148" s="0" t="n">
        <f aca="false">IF(OR(I$3="",Consolidado!$D148=""),0,IF(ISNUMBER(SEARCH(I$3,Consolidado!$D148)),IF(COUNTIFS(Consolidado!$AC$5:AC148,Consolidado!$AC148,Consolidado!$D$5:D148,"*"&amp;I$3&amp;"*")=1,1,0),0))</f>
        <v>0</v>
      </c>
      <c r="J148" s="0" t="n">
        <f aca="false">IF(OR(J$3="",Consolidado!$D148=""),0,IF(ISNUMBER(SEARCH(J$3,Consolidado!$D148)),IF(COUNTIFS(Consolidado!$AC$5:AC148,Consolidado!$AC148,Consolidado!$D$5:D148,"*"&amp;J$3&amp;"*")=1,1,0),0))</f>
        <v>0</v>
      </c>
      <c r="K148" s="0" t="n">
        <f aca="false">IF(OR(K$3="",Consolidado!$D148=""),0,IF(ISNUMBER(SEARCH(K$3,Consolidado!$D148)),IF(COUNTIFS(Consolidado!$AC$5:AC148,Consolidado!$AC148,Consolidado!$D$5:D148,"*"&amp;K$3&amp;"*")=1,1,0),0))</f>
        <v>0</v>
      </c>
      <c r="L148" s="0" t="n">
        <f aca="false">IF(OR(L$3="",Consolidado!$D148=""),0,IF(ISNUMBER(SEARCH(L$3,Consolidado!$D148)),IF(COUNTIFS(Consolidado!$AC$5:AC148,Consolidado!$AC148,Consolidado!$D$5:D148,"*"&amp;L$3&amp;"*")=1,1,0),0))</f>
        <v>0</v>
      </c>
      <c r="M148" s="0" t="n">
        <f aca="false">IF(OR(M$3="",Consolidado!$D148=""),0,IF(ISNUMBER(SEARCH(M$3,Consolidado!$D148)),IF(COUNTIFS(Consolidado!$AC$5:AC148,Consolidado!$AC148,Consolidado!$D$5:D148,"*"&amp;M$3&amp;"*")=1,1,0),0))</f>
        <v>0</v>
      </c>
      <c r="N148" s="0" t="n">
        <f aca="false">IF(OR(N$3="",Consolidado!$D148=""),0,IF(ISNUMBER(SEARCH(N$3,Consolidado!$D148)),IF(COUNTIFS(Consolidado!$AC$5:AC148,Consolidado!$AC148,Consolidado!$D$5:D148,"*"&amp;N$3&amp;"*")=1,1,0),0))</f>
        <v>0</v>
      </c>
      <c r="O148" s="0" t="n">
        <f aca="false">IF(OR(O$3="",Consolidado!$D148=""),0,IF(ISNUMBER(SEARCH(O$3,Consolidado!$D148)),IF(COUNTIFS(Consolidado!$AC$5:AC148,Consolidado!$AC148,Consolidado!$D$5:D148,"*"&amp;O$3&amp;"*")=1,1,0),0))</f>
        <v>0</v>
      </c>
      <c r="P148" s="0" t="n">
        <f aca="false">IF(OR(P$3="",Consolidado!$D148=""),0,IF(ISNUMBER(SEARCH(P$3,Consolidado!$D148)),IF(COUNTIFS(Consolidado!$AC$5:AC148,Consolidado!$AC148,Consolidado!$D$5:D148,"*"&amp;P$3&amp;"*")=1,1,0),0))</f>
        <v>0</v>
      </c>
      <c r="Q148" s="0" t="n">
        <f aca="false">IF(OR(Q$3="",Consolidado!$D148=""),0,IF(ISNUMBER(SEARCH(Q$3,Consolidado!$D148)),IF(COUNTIFS(Consolidado!$AC$5:AC148,Consolidado!$AC148,Consolidado!$D$5:D148,"*"&amp;Q$3&amp;"*")=1,1,0),0))</f>
        <v>0</v>
      </c>
      <c r="R148" s="0" t="n">
        <f aca="false">IF(OR(R$3="",Consolidado!$D148=""),0,IF(ISNUMBER(SEARCH(R$3,Consolidado!$D148)),IF(COUNTIFS(Consolidado!$AC$5:AC148,Consolidado!$AC148,Consolidado!$D$5:D148,"*"&amp;R$3&amp;"*")=1,1,0),0))</f>
        <v>0</v>
      </c>
      <c r="S148" s="0" t="n">
        <f aca="false">IF(OR(S$3="",Consolidado!$D148=""),0,IF(ISNUMBER(SEARCH(S$3,Consolidado!$D148)),IF(COUNTIFS(Consolidado!$AC$5:AC148,Consolidado!$AC148,Consolidado!$D$5:D148,"*"&amp;S$3&amp;"*")=1,1,0),0))</f>
        <v>0</v>
      </c>
      <c r="T148" s="0" t="n">
        <f aca="false">IF(OR(T$3="",Consolidado!$D148=""),0,IF(ISNUMBER(SEARCH(T$3,Consolidado!$D148)),IF(COUNTIFS(Consolidado!$AC$5:AC148,Consolidado!$AC148,Consolidado!$D$5:D148,"*"&amp;T$3&amp;"*")=1,1,0),0))</f>
        <v>0</v>
      </c>
      <c r="U148" s="0" t="n">
        <f aca="false">IF(OR(U$3="",Consolidado!$D148=""),0,IF(ISNUMBER(SEARCH(U$3,Consolidado!$D148)),IF(COUNTIFS(Consolidado!$AC$5:AC148,Consolidado!$AC148,Consolidado!$D$5:D148,"*"&amp;U$3&amp;"*")=1,1,0),0))</f>
        <v>0</v>
      </c>
      <c r="V148" s="0" t="n">
        <f aca="false">IF(OR(V$3="",Consolidado!$D148=""),0,IF(ISNUMBER(SEARCH(V$3,Consolidado!$D148)),IF(COUNTIFS(Consolidado!$AC$5:AC148,Consolidado!$AC148,Consolidado!$D$5:D148,"*"&amp;V$3&amp;"*")=1,1,0),0))</f>
        <v>0</v>
      </c>
      <c r="W148" s="0" t="n">
        <f aca="false">IF(OR(W$3="",Consolidado!$D148=""),0,IF(ISNUMBER(SEARCH(W$3,Consolidado!$D148)),IF(COUNTIFS(Consolidado!$AC$5:AC148,Consolidado!$AC148,Consolidado!$D$5:D148,"*"&amp;W$3&amp;"*")=1,1,0),0))</f>
        <v>0</v>
      </c>
      <c r="X148" s="0" t="n">
        <f aca="false">IF(OR(X$3="",Consolidado!$D148=""),0,IF(ISNUMBER(SEARCH(X$3,Consolidado!$D148)),IF(COUNTIFS(Consolidado!$AC$5:AC148,Consolidado!$AC148,Consolidado!$D$5:D148,"*"&amp;X$3&amp;"*")=1,1,0),0))</f>
        <v>0</v>
      </c>
      <c r="Y148" s="0" t="n">
        <f aca="false">IF(OR(Y$3="",Consolidado!$D148=""),0,IF(ISNUMBER(SEARCH(Y$3,Consolidado!$D148)),IF(COUNTIFS(Consolidado!$AC$5:AC148,Consolidado!$AC148,Consolidado!$D$5:D148,"*"&amp;Y$3&amp;"*")=1,1,0),0))</f>
        <v>0</v>
      </c>
      <c r="Z148" s="0" t="n">
        <f aca="false">IF(OR(Z$3="",Consolidado!$D148=""),0,IF(ISNUMBER(SEARCH(Z$3,Consolidado!$D148)),IF(COUNTIFS(Consolidado!$AC$5:AC148,Consolidado!$AC148,Consolidado!$D$5:D148,"*"&amp;Z$3&amp;"*")=1,1,0),0))</f>
        <v>0</v>
      </c>
      <c r="AA148" s="0" t="n">
        <f aca="false">IF(OR(AA$3="",Consolidado!$D148=""),0,IF(ISNUMBER(SEARCH(AA$3,Consolidado!$D148)),IF(COUNTIFS(Consolidado!$AC$5:AC148,Consolidado!$AC148,Consolidado!$D$5:D148,"*"&amp;AA$3&amp;"*")=1,1,0),0))</f>
        <v>0</v>
      </c>
      <c r="AB148" s="0" t="n">
        <f aca="false">IF(OR(AB$3="",Consolidado!$D148=""),0,IF(ISNUMBER(SEARCH(AB$3,Consolidado!$D148)),IF(COUNTIFS(Consolidado!$AC$5:AC148,Consolidado!$AC148,Consolidado!$D$5:D148,"*"&amp;AB$3&amp;"*")=1,1,0),0))</f>
        <v>0</v>
      </c>
      <c r="AC148" s="0" t="n">
        <f aca="false">IF(OR(AC$3="",Consolidado!$D148=""),0,IF(ISNUMBER(SEARCH(AC$3,Consolidado!$D148)),IF(COUNTIFS(Consolidado!$AC$5:AC148,Consolidado!$AC148,Consolidado!$D$5:D148,"*"&amp;AC$3&amp;"*")=1,1,0),0))</f>
        <v>0</v>
      </c>
      <c r="AD148" s="0" t="n">
        <f aca="false">IF(OR(AD$3="",Consolidado!$D148=""),0,IF(ISNUMBER(SEARCH(AD$3,Consolidado!$D148)),IF(COUNTIFS(Consolidado!$AC$5:AC148,Consolidado!$AC148,Consolidado!$D$5:D148,"*"&amp;AD$3&amp;"*")=1,1,0),0))</f>
        <v>0</v>
      </c>
      <c r="AE148" s="0" t="n">
        <f aca="false">IF(OR(AE$3="",Consolidado!$D148=""),0,IF(ISNUMBER(SEARCH(AE$3,Consolidado!$D148)),IF(COUNTIFS(Consolidado!$AC$5:AC148,Consolidado!$AC148,Consolidado!$D$5:D148,"*"&amp;AE$3&amp;"*")=1,1,0),0))</f>
        <v>0</v>
      </c>
      <c r="AF148" s="0" t="n">
        <f aca="false">IF(OR(AF$3="",Consolidado!$D148=""),0,IF(ISNUMBER(SEARCH(AF$3,Consolidado!$D148)),IF(COUNTIFS(Consolidado!$AC$5:AC148,Consolidado!$AC148,Consolidado!$D$5:D148,"*"&amp;AF$3&amp;"*")=1,1,0),0))</f>
        <v>0</v>
      </c>
      <c r="AG148" s="0" t="n">
        <f aca="false">IF(OR(AG$3="",Consolidado!$D148=""),0,IF(ISNUMBER(SEARCH(AG$3,Consolidado!$D148)),IF(COUNTIFS(Consolidado!$AC$5:AC148,Consolidado!$AC148,Consolidado!$D$5:D148,"*"&amp;AG$3&amp;"*")=1,1,0),0))</f>
        <v>0</v>
      </c>
      <c r="AH148" s="0" t="n">
        <f aca="false">IF(OR(AH$3="",Consolidado!$D148=""),0,IF(ISNUMBER(SEARCH(AH$3,Consolidado!$D148)),IF(COUNTIFS(Consolidado!$AC$5:AC148,Consolidado!$AC148,Consolidado!$D$5:D148,"*"&amp;AH$3&amp;"*")=1,1,0),0))</f>
        <v>0</v>
      </c>
      <c r="AI148" s="0" t="n">
        <f aca="false">IF(OR(AI$3="",Consolidado!$D148=""),0,IF(ISNUMBER(SEARCH(AI$3,Consolidado!$D148)),IF(COUNTIFS(Consolidado!$AC$5:AC148,Consolidado!$AC148,Consolidado!$D$5:D148,"*"&amp;AI$3&amp;"*")=1,1,0),0))</f>
        <v>0</v>
      </c>
      <c r="AJ148" s="0" t="n">
        <f aca="false">IF(OR(AJ$3="",Consolidado!$D148=""),0,IF(ISNUMBER(SEARCH(AJ$3,Consolidado!$D148)),IF(COUNTIFS(Consolidado!$AC$5:AC148,Consolidado!$AC148,Consolidado!$D$5:D148,"*"&amp;AJ$3&amp;"*")=1,1,0),0))</f>
        <v>0</v>
      </c>
      <c r="AK148" s="0" t="n">
        <f aca="false">IF(OR(AK$3="",Consolidado!$D148=""),0,IF(ISNUMBER(SEARCH(AK$3,Consolidado!$D148)),IF(COUNTIFS(Consolidado!$AC$5:AC148,Consolidado!$AC148,Consolidado!$D$5:D148,"*"&amp;AK$3&amp;"*")=1,1,0),0))</f>
        <v>0</v>
      </c>
      <c r="AL148" s="0" t="n">
        <f aca="false">IF(OR(AL$3="",Consolidado!$D148=""),0,IF(ISNUMBER(SEARCH(AL$3,Consolidado!$D148)),IF(COUNTIFS(Consolidado!$AC$5:AC148,Consolidado!$AC148,Consolidado!$D$5:D148,"*"&amp;AL$3&amp;"*")=1,1,0),0))</f>
        <v>0</v>
      </c>
      <c r="AM148" s="0" t="n">
        <f aca="false">IF(OR(AM$3="",Consolidado!$D148=""),0,IF(ISNUMBER(SEARCH(AM$3,Consolidado!$D148)),IF(COUNTIFS(Consolidado!$AC$5:AC148,Consolidado!$AC148,Consolidado!$D$5:D148,"*"&amp;AM$3&amp;"*")=1,1,0),0))</f>
        <v>0</v>
      </c>
      <c r="AN148" s="0" t="n">
        <f aca="false">IF(OR(AN$3="",Consolidado!$D148=""),0,IF(ISNUMBER(SEARCH(AN$3,Consolidado!$D148)),IF(COUNTIFS(Consolidado!$AC$5:AC148,Consolidado!$AC148,Consolidado!$D$5:D148,"*"&amp;AN$3&amp;"*")=1,1,0),0))</f>
        <v>0</v>
      </c>
      <c r="AO148" s="0" t="n">
        <f aca="false">IF(OR(AO$3="",Consolidado!$D148=""),0,IF(ISNUMBER(SEARCH(AO$3,Consolidado!$D148)),IF(COUNTIFS(Consolidado!$AC$5:AC148,Consolidado!$AC148,Consolidado!$D$5:D148,"*"&amp;AO$3&amp;"*")=1,1,0),0))</f>
        <v>0</v>
      </c>
    </row>
    <row r="149" customFormat="false" ht="15" hidden="false" customHeight="false" outlineLevel="0" collapsed="false">
      <c r="B149" s="0" t="n">
        <f aca="false">IF(OR(B$3="",Consolidado!$D149=""),0,IF(ISNUMBER(SEARCH(B$3,Consolidado!$D149)),IF(COUNTIFS(Consolidado!$AC$5:AC149,Consolidado!$AC149,Consolidado!$D$5:D149,"*"&amp;B$3&amp;"*")=1,1,0),0))</f>
        <v>0</v>
      </c>
      <c r="C149" s="0" t="n">
        <f aca="false">IF(OR(C$3="",Consolidado!$D149=""),0,IF(ISNUMBER(SEARCH(C$3,Consolidado!$D149)),IF(COUNTIFS(Consolidado!$AC$5:AC149,Consolidado!$AC149,Consolidado!$D$5:D149,"*"&amp;C$3&amp;"*")=1,1,0),0))</f>
        <v>0</v>
      </c>
      <c r="D149" s="0" t="n">
        <f aca="false">IF(OR(D$3="",Consolidado!$D149=""),0,IF(ISNUMBER(SEARCH(D$3,Consolidado!$D149)),IF(COUNTIFS(Consolidado!$AC$5:AC149,Consolidado!$AC149,Consolidado!$D$5:D149,"*"&amp;D$3&amp;"*")=1,1,0),0))</f>
        <v>0</v>
      </c>
      <c r="E149" s="0" t="n">
        <f aca="false">IF(OR(E$3="",Consolidado!$D149=""),0,IF(ISNUMBER(SEARCH(E$3,Consolidado!$D149)),IF(COUNTIFS(Consolidado!$AC$5:AC149,Consolidado!$AC149,Consolidado!$D$5:D149,"*"&amp;E$3&amp;"*")=1,1,0),0))</f>
        <v>0</v>
      </c>
      <c r="F149" s="0" t="n">
        <f aca="false">IF(OR(F$3="",Consolidado!$D149=""),0,IF(ISNUMBER(SEARCH(F$3,Consolidado!$D149)),IF(COUNTIFS(Consolidado!$AC$5:AC149,Consolidado!$AC149,Consolidado!$D$5:D149,"*"&amp;F$3&amp;"*")=1,1,0),0))</f>
        <v>0</v>
      </c>
      <c r="G149" s="0" t="n">
        <f aca="false">IF(OR(G$3="",Consolidado!$D149=""),0,IF(ISNUMBER(SEARCH(G$3,Consolidado!$D149)),IF(COUNTIFS(Consolidado!$AC$5:AC149,Consolidado!$AC149,Consolidado!$D$5:D149,"*"&amp;G$3&amp;"*")=1,1,0),0))</f>
        <v>0</v>
      </c>
      <c r="H149" s="0" t="n">
        <f aca="false">IF(OR(H$3="",Consolidado!$D149=""),0,IF(ISNUMBER(SEARCH(H$3,Consolidado!$D149)),IF(COUNTIFS(Consolidado!$AC$5:AC149,Consolidado!$AC149,Consolidado!$D$5:D149,"*"&amp;H$3&amp;"*")=1,1,0),0))</f>
        <v>0</v>
      </c>
      <c r="I149" s="0" t="n">
        <f aca="false">IF(OR(I$3="",Consolidado!$D149=""),0,IF(ISNUMBER(SEARCH(I$3,Consolidado!$D149)),IF(COUNTIFS(Consolidado!$AC$5:AC149,Consolidado!$AC149,Consolidado!$D$5:D149,"*"&amp;I$3&amp;"*")=1,1,0),0))</f>
        <v>0</v>
      </c>
      <c r="J149" s="0" t="n">
        <f aca="false">IF(OR(J$3="",Consolidado!$D149=""),0,IF(ISNUMBER(SEARCH(J$3,Consolidado!$D149)),IF(COUNTIFS(Consolidado!$AC$5:AC149,Consolidado!$AC149,Consolidado!$D$5:D149,"*"&amp;J$3&amp;"*")=1,1,0),0))</f>
        <v>0</v>
      </c>
      <c r="K149" s="0" t="n">
        <f aca="false">IF(OR(K$3="",Consolidado!$D149=""),0,IF(ISNUMBER(SEARCH(K$3,Consolidado!$D149)),IF(COUNTIFS(Consolidado!$AC$5:AC149,Consolidado!$AC149,Consolidado!$D$5:D149,"*"&amp;K$3&amp;"*")=1,1,0),0))</f>
        <v>0</v>
      </c>
      <c r="L149" s="0" t="n">
        <f aca="false">IF(OR(L$3="",Consolidado!$D149=""),0,IF(ISNUMBER(SEARCH(L$3,Consolidado!$D149)),IF(COUNTIFS(Consolidado!$AC$5:AC149,Consolidado!$AC149,Consolidado!$D$5:D149,"*"&amp;L$3&amp;"*")=1,1,0),0))</f>
        <v>0</v>
      </c>
      <c r="M149" s="0" t="n">
        <f aca="false">IF(OR(M$3="",Consolidado!$D149=""),0,IF(ISNUMBER(SEARCH(M$3,Consolidado!$D149)),IF(COUNTIFS(Consolidado!$AC$5:AC149,Consolidado!$AC149,Consolidado!$D$5:D149,"*"&amp;M$3&amp;"*")=1,1,0),0))</f>
        <v>0</v>
      </c>
      <c r="N149" s="0" t="n">
        <f aca="false">IF(OR(N$3="",Consolidado!$D149=""),0,IF(ISNUMBER(SEARCH(N$3,Consolidado!$D149)),IF(COUNTIFS(Consolidado!$AC$5:AC149,Consolidado!$AC149,Consolidado!$D$5:D149,"*"&amp;N$3&amp;"*")=1,1,0),0))</f>
        <v>0</v>
      </c>
      <c r="O149" s="0" t="n">
        <f aca="false">IF(OR(O$3="",Consolidado!$D149=""),0,IF(ISNUMBER(SEARCH(O$3,Consolidado!$D149)),IF(COUNTIFS(Consolidado!$AC$5:AC149,Consolidado!$AC149,Consolidado!$D$5:D149,"*"&amp;O$3&amp;"*")=1,1,0),0))</f>
        <v>0</v>
      </c>
      <c r="P149" s="0" t="n">
        <f aca="false">IF(OR(P$3="",Consolidado!$D149=""),0,IF(ISNUMBER(SEARCH(P$3,Consolidado!$D149)),IF(COUNTIFS(Consolidado!$AC$5:AC149,Consolidado!$AC149,Consolidado!$D$5:D149,"*"&amp;P$3&amp;"*")=1,1,0),0))</f>
        <v>0</v>
      </c>
      <c r="Q149" s="0" t="n">
        <f aca="false">IF(OR(Q$3="",Consolidado!$D149=""),0,IF(ISNUMBER(SEARCH(Q$3,Consolidado!$D149)),IF(COUNTIFS(Consolidado!$AC$5:AC149,Consolidado!$AC149,Consolidado!$D$5:D149,"*"&amp;Q$3&amp;"*")=1,1,0),0))</f>
        <v>0</v>
      </c>
      <c r="R149" s="0" t="n">
        <f aca="false">IF(OR(R$3="",Consolidado!$D149=""),0,IF(ISNUMBER(SEARCH(R$3,Consolidado!$D149)),IF(COUNTIFS(Consolidado!$AC$5:AC149,Consolidado!$AC149,Consolidado!$D$5:D149,"*"&amp;R$3&amp;"*")=1,1,0),0))</f>
        <v>0</v>
      </c>
      <c r="S149" s="0" t="n">
        <f aca="false">IF(OR(S$3="",Consolidado!$D149=""),0,IF(ISNUMBER(SEARCH(S$3,Consolidado!$D149)),IF(COUNTIFS(Consolidado!$AC$5:AC149,Consolidado!$AC149,Consolidado!$D$5:D149,"*"&amp;S$3&amp;"*")=1,1,0),0))</f>
        <v>0</v>
      </c>
      <c r="T149" s="0" t="n">
        <f aca="false">IF(OR(T$3="",Consolidado!$D149=""),0,IF(ISNUMBER(SEARCH(T$3,Consolidado!$D149)),IF(COUNTIFS(Consolidado!$AC$5:AC149,Consolidado!$AC149,Consolidado!$D$5:D149,"*"&amp;T$3&amp;"*")=1,1,0),0))</f>
        <v>0</v>
      </c>
      <c r="U149" s="0" t="n">
        <f aca="false">IF(OR(U$3="",Consolidado!$D149=""),0,IF(ISNUMBER(SEARCH(U$3,Consolidado!$D149)),IF(COUNTIFS(Consolidado!$AC$5:AC149,Consolidado!$AC149,Consolidado!$D$5:D149,"*"&amp;U$3&amp;"*")=1,1,0),0))</f>
        <v>0</v>
      </c>
      <c r="V149" s="0" t="n">
        <f aca="false">IF(OR(V$3="",Consolidado!$D149=""),0,IF(ISNUMBER(SEARCH(V$3,Consolidado!$D149)),IF(COUNTIFS(Consolidado!$AC$5:AC149,Consolidado!$AC149,Consolidado!$D$5:D149,"*"&amp;V$3&amp;"*")=1,1,0),0))</f>
        <v>0</v>
      </c>
      <c r="W149" s="0" t="n">
        <f aca="false">IF(OR(W$3="",Consolidado!$D149=""),0,IF(ISNUMBER(SEARCH(W$3,Consolidado!$D149)),IF(COUNTIFS(Consolidado!$AC$5:AC149,Consolidado!$AC149,Consolidado!$D$5:D149,"*"&amp;W$3&amp;"*")=1,1,0),0))</f>
        <v>0</v>
      </c>
      <c r="X149" s="0" t="n">
        <f aca="false">IF(OR(X$3="",Consolidado!$D149=""),0,IF(ISNUMBER(SEARCH(X$3,Consolidado!$D149)),IF(COUNTIFS(Consolidado!$AC$5:AC149,Consolidado!$AC149,Consolidado!$D$5:D149,"*"&amp;X$3&amp;"*")=1,1,0),0))</f>
        <v>0</v>
      </c>
      <c r="Y149" s="0" t="n">
        <f aca="false">IF(OR(Y$3="",Consolidado!$D149=""),0,IF(ISNUMBER(SEARCH(Y$3,Consolidado!$D149)),IF(COUNTIFS(Consolidado!$AC$5:AC149,Consolidado!$AC149,Consolidado!$D$5:D149,"*"&amp;Y$3&amp;"*")=1,1,0),0))</f>
        <v>0</v>
      </c>
      <c r="Z149" s="0" t="n">
        <f aca="false">IF(OR(Z$3="",Consolidado!$D149=""),0,IF(ISNUMBER(SEARCH(Z$3,Consolidado!$D149)),IF(COUNTIFS(Consolidado!$AC$5:AC149,Consolidado!$AC149,Consolidado!$D$5:D149,"*"&amp;Z$3&amp;"*")=1,1,0),0))</f>
        <v>0</v>
      </c>
      <c r="AA149" s="0" t="n">
        <f aca="false">IF(OR(AA$3="",Consolidado!$D149=""),0,IF(ISNUMBER(SEARCH(AA$3,Consolidado!$D149)),IF(COUNTIFS(Consolidado!$AC$5:AC149,Consolidado!$AC149,Consolidado!$D$5:D149,"*"&amp;AA$3&amp;"*")=1,1,0),0))</f>
        <v>0</v>
      </c>
      <c r="AB149" s="0" t="n">
        <f aca="false">IF(OR(AB$3="",Consolidado!$D149=""),0,IF(ISNUMBER(SEARCH(AB$3,Consolidado!$D149)),IF(COUNTIFS(Consolidado!$AC$5:AC149,Consolidado!$AC149,Consolidado!$D$5:D149,"*"&amp;AB$3&amp;"*")=1,1,0),0))</f>
        <v>0</v>
      </c>
      <c r="AC149" s="0" t="n">
        <f aca="false">IF(OR(AC$3="",Consolidado!$D149=""),0,IF(ISNUMBER(SEARCH(AC$3,Consolidado!$D149)),IF(COUNTIFS(Consolidado!$AC$5:AC149,Consolidado!$AC149,Consolidado!$D$5:D149,"*"&amp;AC$3&amp;"*")=1,1,0),0))</f>
        <v>0</v>
      </c>
      <c r="AD149" s="0" t="n">
        <f aca="false">IF(OR(AD$3="",Consolidado!$D149=""),0,IF(ISNUMBER(SEARCH(AD$3,Consolidado!$D149)),IF(COUNTIFS(Consolidado!$AC$5:AC149,Consolidado!$AC149,Consolidado!$D$5:D149,"*"&amp;AD$3&amp;"*")=1,1,0),0))</f>
        <v>0</v>
      </c>
      <c r="AE149" s="0" t="n">
        <f aca="false">IF(OR(AE$3="",Consolidado!$D149=""),0,IF(ISNUMBER(SEARCH(AE$3,Consolidado!$D149)),IF(COUNTIFS(Consolidado!$AC$5:AC149,Consolidado!$AC149,Consolidado!$D$5:D149,"*"&amp;AE$3&amp;"*")=1,1,0),0))</f>
        <v>0</v>
      </c>
      <c r="AF149" s="0" t="n">
        <f aca="false">IF(OR(AF$3="",Consolidado!$D149=""),0,IF(ISNUMBER(SEARCH(AF$3,Consolidado!$D149)),IF(COUNTIFS(Consolidado!$AC$5:AC149,Consolidado!$AC149,Consolidado!$D$5:D149,"*"&amp;AF$3&amp;"*")=1,1,0),0))</f>
        <v>0</v>
      </c>
      <c r="AG149" s="0" t="n">
        <f aca="false">IF(OR(AG$3="",Consolidado!$D149=""),0,IF(ISNUMBER(SEARCH(AG$3,Consolidado!$D149)),IF(COUNTIFS(Consolidado!$AC$5:AC149,Consolidado!$AC149,Consolidado!$D$5:D149,"*"&amp;AG$3&amp;"*")=1,1,0),0))</f>
        <v>0</v>
      </c>
      <c r="AH149" s="0" t="n">
        <f aca="false">IF(OR(AH$3="",Consolidado!$D149=""),0,IF(ISNUMBER(SEARCH(AH$3,Consolidado!$D149)),IF(COUNTIFS(Consolidado!$AC$5:AC149,Consolidado!$AC149,Consolidado!$D$5:D149,"*"&amp;AH$3&amp;"*")=1,1,0),0))</f>
        <v>0</v>
      </c>
      <c r="AI149" s="0" t="n">
        <f aca="false">IF(OR(AI$3="",Consolidado!$D149=""),0,IF(ISNUMBER(SEARCH(AI$3,Consolidado!$D149)),IF(COUNTIFS(Consolidado!$AC$5:AC149,Consolidado!$AC149,Consolidado!$D$5:D149,"*"&amp;AI$3&amp;"*")=1,1,0),0))</f>
        <v>0</v>
      </c>
      <c r="AJ149" s="0" t="n">
        <f aca="false">IF(OR(AJ$3="",Consolidado!$D149=""),0,IF(ISNUMBER(SEARCH(AJ$3,Consolidado!$D149)),IF(COUNTIFS(Consolidado!$AC$5:AC149,Consolidado!$AC149,Consolidado!$D$5:D149,"*"&amp;AJ$3&amp;"*")=1,1,0),0))</f>
        <v>0</v>
      </c>
      <c r="AK149" s="0" t="n">
        <f aca="false">IF(OR(AK$3="",Consolidado!$D149=""),0,IF(ISNUMBER(SEARCH(AK$3,Consolidado!$D149)),IF(COUNTIFS(Consolidado!$AC$5:AC149,Consolidado!$AC149,Consolidado!$D$5:D149,"*"&amp;AK$3&amp;"*")=1,1,0),0))</f>
        <v>0</v>
      </c>
      <c r="AL149" s="0" t="n">
        <f aca="false">IF(OR(AL$3="",Consolidado!$D149=""),0,IF(ISNUMBER(SEARCH(AL$3,Consolidado!$D149)),IF(COUNTIFS(Consolidado!$AC$5:AC149,Consolidado!$AC149,Consolidado!$D$5:D149,"*"&amp;AL$3&amp;"*")=1,1,0),0))</f>
        <v>0</v>
      </c>
      <c r="AM149" s="0" t="n">
        <f aca="false">IF(OR(AM$3="",Consolidado!$D149=""),0,IF(ISNUMBER(SEARCH(AM$3,Consolidado!$D149)),IF(COUNTIFS(Consolidado!$AC$5:AC149,Consolidado!$AC149,Consolidado!$D$5:D149,"*"&amp;AM$3&amp;"*")=1,1,0),0))</f>
        <v>0</v>
      </c>
      <c r="AN149" s="0" t="n">
        <f aca="false">IF(OR(AN$3="",Consolidado!$D149=""),0,IF(ISNUMBER(SEARCH(AN$3,Consolidado!$D149)),IF(COUNTIFS(Consolidado!$AC$5:AC149,Consolidado!$AC149,Consolidado!$D$5:D149,"*"&amp;AN$3&amp;"*")=1,1,0),0))</f>
        <v>0</v>
      </c>
      <c r="AO149" s="0" t="n">
        <f aca="false">IF(OR(AO$3="",Consolidado!$D149=""),0,IF(ISNUMBER(SEARCH(AO$3,Consolidado!$D149)),IF(COUNTIFS(Consolidado!$AC$5:AC149,Consolidado!$AC149,Consolidado!$D$5:D149,"*"&amp;AO$3&amp;"*")=1,1,0),0))</f>
        <v>0</v>
      </c>
    </row>
    <row r="150" customFormat="false" ht="15" hidden="false" customHeight="false" outlineLevel="0" collapsed="false">
      <c r="B150" s="0" t="n">
        <f aca="false">IF(OR(B$3="",Consolidado!$D150=""),0,IF(ISNUMBER(SEARCH(B$3,Consolidado!$D150)),IF(COUNTIFS(Consolidado!$AC$5:AC150,Consolidado!$AC150,Consolidado!$D$5:D150,"*"&amp;B$3&amp;"*")=1,1,0),0))</f>
        <v>0</v>
      </c>
      <c r="C150" s="0" t="n">
        <f aca="false">IF(OR(C$3="",Consolidado!$D150=""),0,IF(ISNUMBER(SEARCH(C$3,Consolidado!$D150)),IF(COUNTIFS(Consolidado!$AC$5:AC150,Consolidado!$AC150,Consolidado!$D$5:D150,"*"&amp;C$3&amp;"*")=1,1,0),0))</f>
        <v>0</v>
      </c>
      <c r="D150" s="0" t="n">
        <f aca="false">IF(OR(D$3="",Consolidado!$D150=""),0,IF(ISNUMBER(SEARCH(D$3,Consolidado!$D150)),IF(COUNTIFS(Consolidado!$AC$5:AC150,Consolidado!$AC150,Consolidado!$D$5:D150,"*"&amp;D$3&amp;"*")=1,1,0),0))</f>
        <v>0</v>
      </c>
      <c r="E150" s="0" t="n">
        <f aca="false">IF(OR(E$3="",Consolidado!$D150=""),0,IF(ISNUMBER(SEARCH(E$3,Consolidado!$D150)),IF(COUNTIFS(Consolidado!$AC$5:AC150,Consolidado!$AC150,Consolidado!$D$5:D150,"*"&amp;E$3&amp;"*")=1,1,0),0))</f>
        <v>0</v>
      </c>
      <c r="F150" s="0" t="n">
        <f aca="false">IF(OR(F$3="",Consolidado!$D150=""),0,IF(ISNUMBER(SEARCH(F$3,Consolidado!$D150)),IF(COUNTIFS(Consolidado!$AC$5:AC150,Consolidado!$AC150,Consolidado!$D$5:D150,"*"&amp;F$3&amp;"*")=1,1,0),0))</f>
        <v>0</v>
      </c>
      <c r="G150" s="0" t="n">
        <f aca="false">IF(OR(G$3="",Consolidado!$D150=""),0,IF(ISNUMBER(SEARCH(G$3,Consolidado!$D150)),IF(COUNTIFS(Consolidado!$AC$5:AC150,Consolidado!$AC150,Consolidado!$D$5:D150,"*"&amp;G$3&amp;"*")=1,1,0),0))</f>
        <v>0</v>
      </c>
      <c r="H150" s="0" t="n">
        <f aca="false">IF(OR(H$3="",Consolidado!$D150=""),0,IF(ISNUMBER(SEARCH(H$3,Consolidado!$D150)),IF(COUNTIFS(Consolidado!$AC$5:AC150,Consolidado!$AC150,Consolidado!$D$5:D150,"*"&amp;H$3&amp;"*")=1,1,0),0))</f>
        <v>0</v>
      </c>
      <c r="I150" s="0" t="n">
        <f aca="false">IF(OR(I$3="",Consolidado!$D150=""),0,IF(ISNUMBER(SEARCH(I$3,Consolidado!$D150)),IF(COUNTIFS(Consolidado!$AC$5:AC150,Consolidado!$AC150,Consolidado!$D$5:D150,"*"&amp;I$3&amp;"*")=1,1,0),0))</f>
        <v>0</v>
      </c>
      <c r="J150" s="0" t="n">
        <f aca="false">IF(OR(J$3="",Consolidado!$D150=""),0,IF(ISNUMBER(SEARCH(J$3,Consolidado!$D150)),IF(COUNTIFS(Consolidado!$AC$5:AC150,Consolidado!$AC150,Consolidado!$D$5:D150,"*"&amp;J$3&amp;"*")=1,1,0),0))</f>
        <v>0</v>
      </c>
      <c r="K150" s="0" t="n">
        <f aca="false">IF(OR(K$3="",Consolidado!$D150=""),0,IF(ISNUMBER(SEARCH(K$3,Consolidado!$D150)),IF(COUNTIFS(Consolidado!$AC$5:AC150,Consolidado!$AC150,Consolidado!$D$5:D150,"*"&amp;K$3&amp;"*")=1,1,0),0))</f>
        <v>0</v>
      </c>
      <c r="L150" s="0" t="n">
        <f aca="false">IF(OR(L$3="",Consolidado!$D150=""),0,IF(ISNUMBER(SEARCH(L$3,Consolidado!$D150)),IF(COUNTIFS(Consolidado!$AC$5:AC150,Consolidado!$AC150,Consolidado!$D$5:D150,"*"&amp;L$3&amp;"*")=1,1,0),0))</f>
        <v>0</v>
      </c>
      <c r="M150" s="0" t="n">
        <f aca="false">IF(OR(M$3="",Consolidado!$D150=""),0,IF(ISNUMBER(SEARCH(M$3,Consolidado!$D150)),IF(COUNTIFS(Consolidado!$AC$5:AC150,Consolidado!$AC150,Consolidado!$D$5:D150,"*"&amp;M$3&amp;"*")=1,1,0),0))</f>
        <v>0</v>
      </c>
      <c r="N150" s="0" t="n">
        <f aca="false">IF(OR(N$3="",Consolidado!$D150=""),0,IF(ISNUMBER(SEARCH(N$3,Consolidado!$D150)),IF(COUNTIFS(Consolidado!$AC$5:AC150,Consolidado!$AC150,Consolidado!$D$5:D150,"*"&amp;N$3&amp;"*")=1,1,0),0))</f>
        <v>0</v>
      </c>
      <c r="O150" s="0" t="n">
        <f aca="false">IF(OR(O$3="",Consolidado!$D150=""),0,IF(ISNUMBER(SEARCH(O$3,Consolidado!$D150)),IF(COUNTIFS(Consolidado!$AC$5:AC150,Consolidado!$AC150,Consolidado!$D$5:D150,"*"&amp;O$3&amp;"*")=1,1,0),0))</f>
        <v>0</v>
      </c>
      <c r="P150" s="0" t="n">
        <f aca="false">IF(OR(P$3="",Consolidado!$D150=""),0,IF(ISNUMBER(SEARCH(P$3,Consolidado!$D150)),IF(COUNTIFS(Consolidado!$AC$5:AC150,Consolidado!$AC150,Consolidado!$D$5:D150,"*"&amp;P$3&amp;"*")=1,1,0),0))</f>
        <v>0</v>
      </c>
      <c r="Q150" s="0" t="n">
        <f aca="false">IF(OR(Q$3="",Consolidado!$D150=""),0,IF(ISNUMBER(SEARCH(Q$3,Consolidado!$D150)),IF(COUNTIFS(Consolidado!$AC$5:AC150,Consolidado!$AC150,Consolidado!$D$5:D150,"*"&amp;Q$3&amp;"*")=1,1,0),0))</f>
        <v>0</v>
      </c>
      <c r="R150" s="0" t="n">
        <f aca="false">IF(OR(R$3="",Consolidado!$D150=""),0,IF(ISNUMBER(SEARCH(R$3,Consolidado!$D150)),IF(COUNTIFS(Consolidado!$AC$5:AC150,Consolidado!$AC150,Consolidado!$D$5:D150,"*"&amp;R$3&amp;"*")=1,1,0),0))</f>
        <v>0</v>
      </c>
      <c r="S150" s="0" t="n">
        <f aca="false">IF(OR(S$3="",Consolidado!$D150=""),0,IF(ISNUMBER(SEARCH(S$3,Consolidado!$D150)),IF(COUNTIFS(Consolidado!$AC$5:AC150,Consolidado!$AC150,Consolidado!$D$5:D150,"*"&amp;S$3&amp;"*")=1,1,0),0))</f>
        <v>0</v>
      </c>
      <c r="T150" s="0" t="n">
        <f aca="false">IF(OR(T$3="",Consolidado!$D150=""),0,IF(ISNUMBER(SEARCH(T$3,Consolidado!$D150)),IF(COUNTIFS(Consolidado!$AC$5:AC150,Consolidado!$AC150,Consolidado!$D$5:D150,"*"&amp;T$3&amp;"*")=1,1,0),0))</f>
        <v>0</v>
      </c>
      <c r="U150" s="0" t="n">
        <f aca="false">IF(OR(U$3="",Consolidado!$D150=""),0,IF(ISNUMBER(SEARCH(U$3,Consolidado!$D150)),IF(COUNTIFS(Consolidado!$AC$5:AC150,Consolidado!$AC150,Consolidado!$D$5:D150,"*"&amp;U$3&amp;"*")=1,1,0),0))</f>
        <v>0</v>
      </c>
      <c r="V150" s="0" t="n">
        <f aca="false">IF(OR(V$3="",Consolidado!$D150=""),0,IF(ISNUMBER(SEARCH(V$3,Consolidado!$D150)),IF(COUNTIFS(Consolidado!$AC$5:AC150,Consolidado!$AC150,Consolidado!$D$5:D150,"*"&amp;V$3&amp;"*")=1,1,0),0))</f>
        <v>0</v>
      </c>
      <c r="W150" s="0" t="n">
        <f aca="false">IF(OR(W$3="",Consolidado!$D150=""),0,IF(ISNUMBER(SEARCH(W$3,Consolidado!$D150)),IF(COUNTIFS(Consolidado!$AC$5:AC150,Consolidado!$AC150,Consolidado!$D$5:D150,"*"&amp;W$3&amp;"*")=1,1,0),0))</f>
        <v>0</v>
      </c>
      <c r="X150" s="0" t="n">
        <f aca="false">IF(OR(X$3="",Consolidado!$D150=""),0,IF(ISNUMBER(SEARCH(X$3,Consolidado!$D150)),IF(COUNTIFS(Consolidado!$AC$5:AC150,Consolidado!$AC150,Consolidado!$D$5:D150,"*"&amp;X$3&amp;"*")=1,1,0),0))</f>
        <v>0</v>
      </c>
      <c r="Y150" s="0" t="n">
        <f aca="false">IF(OR(Y$3="",Consolidado!$D150=""),0,IF(ISNUMBER(SEARCH(Y$3,Consolidado!$D150)),IF(COUNTIFS(Consolidado!$AC$5:AC150,Consolidado!$AC150,Consolidado!$D$5:D150,"*"&amp;Y$3&amp;"*")=1,1,0),0))</f>
        <v>0</v>
      </c>
      <c r="Z150" s="0" t="n">
        <f aca="false">IF(OR(Z$3="",Consolidado!$D150=""),0,IF(ISNUMBER(SEARCH(Z$3,Consolidado!$D150)),IF(COUNTIFS(Consolidado!$AC$5:AC150,Consolidado!$AC150,Consolidado!$D$5:D150,"*"&amp;Z$3&amp;"*")=1,1,0),0))</f>
        <v>0</v>
      </c>
      <c r="AA150" s="0" t="n">
        <f aca="false">IF(OR(AA$3="",Consolidado!$D150=""),0,IF(ISNUMBER(SEARCH(AA$3,Consolidado!$D150)),IF(COUNTIFS(Consolidado!$AC$5:AC150,Consolidado!$AC150,Consolidado!$D$5:D150,"*"&amp;AA$3&amp;"*")=1,1,0),0))</f>
        <v>0</v>
      </c>
      <c r="AB150" s="0" t="n">
        <f aca="false">IF(OR(AB$3="",Consolidado!$D150=""),0,IF(ISNUMBER(SEARCH(AB$3,Consolidado!$D150)),IF(COUNTIFS(Consolidado!$AC$5:AC150,Consolidado!$AC150,Consolidado!$D$5:D150,"*"&amp;AB$3&amp;"*")=1,1,0),0))</f>
        <v>0</v>
      </c>
      <c r="AC150" s="0" t="n">
        <f aca="false">IF(OR(AC$3="",Consolidado!$D150=""),0,IF(ISNUMBER(SEARCH(AC$3,Consolidado!$D150)),IF(COUNTIFS(Consolidado!$AC$5:AC150,Consolidado!$AC150,Consolidado!$D$5:D150,"*"&amp;AC$3&amp;"*")=1,1,0),0))</f>
        <v>0</v>
      </c>
      <c r="AD150" s="0" t="n">
        <f aca="false">IF(OR(AD$3="",Consolidado!$D150=""),0,IF(ISNUMBER(SEARCH(AD$3,Consolidado!$D150)),IF(COUNTIFS(Consolidado!$AC$5:AC150,Consolidado!$AC150,Consolidado!$D$5:D150,"*"&amp;AD$3&amp;"*")=1,1,0),0))</f>
        <v>0</v>
      </c>
      <c r="AE150" s="0" t="n">
        <f aca="false">IF(OR(AE$3="",Consolidado!$D150=""),0,IF(ISNUMBER(SEARCH(AE$3,Consolidado!$D150)),IF(COUNTIFS(Consolidado!$AC$5:AC150,Consolidado!$AC150,Consolidado!$D$5:D150,"*"&amp;AE$3&amp;"*")=1,1,0),0))</f>
        <v>0</v>
      </c>
      <c r="AF150" s="0" t="n">
        <f aca="false">IF(OR(AF$3="",Consolidado!$D150=""),0,IF(ISNUMBER(SEARCH(AF$3,Consolidado!$D150)),IF(COUNTIFS(Consolidado!$AC$5:AC150,Consolidado!$AC150,Consolidado!$D$5:D150,"*"&amp;AF$3&amp;"*")=1,1,0),0))</f>
        <v>0</v>
      </c>
      <c r="AG150" s="0" t="n">
        <f aca="false">IF(OR(AG$3="",Consolidado!$D150=""),0,IF(ISNUMBER(SEARCH(AG$3,Consolidado!$D150)),IF(COUNTIFS(Consolidado!$AC$5:AC150,Consolidado!$AC150,Consolidado!$D$5:D150,"*"&amp;AG$3&amp;"*")=1,1,0),0))</f>
        <v>0</v>
      </c>
      <c r="AH150" s="0" t="n">
        <f aca="false">IF(OR(AH$3="",Consolidado!$D150=""),0,IF(ISNUMBER(SEARCH(AH$3,Consolidado!$D150)),IF(COUNTIFS(Consolidado!$AC$5:AC150,Consolidado!$AC150,Consolidado!$D$5:D150,"*"&amp;AH$3&amp;"*")=1,1,0),0))</f>
        <v>0</v>
      </c>
      <c r="AI150" s="0" t="n">
        <f aca="false">IF(OR(AI$3="",Consolidado!$D150=""),0,IF(ISNUMBER(SEARCH(AI$3,Consolidado!$D150)),IF(COUNTIFS(Consolidado!$AC$5:AC150,Consolidado!$AC150,Consolidado!$D$5:D150,"*"&amp;AI$3&amp;"*")=1,1,0),0))</f>
        <v>0</v>
      </c>
      <c r="AJ150" s="0" t="n">
        <f aca="false">IF(OR(AJ$3="",Consolidado!$D150=""),0,IF(ISNUMBER(SEARCH(AJ$3,Consolidado!$D150)),IF(COUNTIFS(Consolidado!$AC$5:AC150,Consolidado!$AC150,Consolidado!$D$5:D150,"*"&amp;AJ$3&amp;"*")=1,1,0),0))</f>
        <v>0</v>
      </c>
      <c r="AK150" s="0" t="n">
        <f aca="false">IF(OR(AK$3="",Consolidado!$D150=""),0,IF(ISNUMBER(SEARCH(AK$3,Consolidado!$D150)),IF(COUNTIFS(Consolidado!$AC$5:AC150,Consolidado!$AC150,Consolidado!$D$5:D150,"*"&amp;AK$3&amp;"*")=1,1,0),0))</f>
        <v>0</v>
      </c>
      <c r="AL150" s="0" t="n">
        <f aca="false">IF(OR(AL$3="",Consolidado!$D150=""),0,IF(ISNUMBER(SEARCH(AL$3,Consolidado!$D150)),IF(COUNTIFS(Consolidado!$AC$5:AC150,Consolidado!$AC150,Consolidado!$D$5:D150,"*"&amp;AL$3&amp;"*")=1,1,0),0))</f>
        <v>0</v>
      </c>
      <c r="AM150" s="0" t="n">
        <f aca="false">IF(OR(AM$3="",Consolidado!$D150=""),0,IF(ISNUMBER(SEARCH(AM$3,Consolidado!$D150)),IF(COUNTIFS(Consolidado!$AC$5:AC150,Consolidado!$AC150,Consolidado!$D$5:D150,"*"&amp;AM$3&amp;"*")=1,1,0),0))</f>
        <v>0</v>
      </c>
      <c r="AN150" s="0" t="n">
        <f aca="false">IF(OR(AN$3="",Consolidado!$D150=""),0,IF(ISNUMBER(SEARCH(AN$3,Consolidado!$D150)),IF(COUNTIFS(Consolidado!$AC$5:AC150,Consolidado!$AC150,Consolidado!$D$5:D150,"*"&amp;AN$3&amp;"*")=1,1,0),0))</f>
        <v>0</v>
      </c>
      <c r="AO150" s="0" t="n">
        <f aca="false">IF(OR(AO$3="",Consolidado!$D150=""),0,IF(ISNUMBER(SEARCH(AO$3,Consolidado!$D150)),IF(COUNTIFS(Consolidado!$AC$5:AC150,Consolidado!$AC150,Consolidado!$D$5:D150,"*"&amp;AO$3&amp;"*")=1,1,0),0))</f>
        <v>0</v>
      </c>
    </row>
    <row r="151" customFormat="false" ht="15" hidden="false" customHeight="false" outlineLevel="0" collapsed="false">
      <c r="B151" s="0" t="n">
        <f aca="false">IF(OR(B$3="",Consolidado!$D151=""),0,IF(ISNUMBER(SEARCH(B$3,Consolidado!$D151)),IF(COUNTIFS(Consolidado!$AC$5:AC151,Consolidado!$AC151,Consolidado!$D$5:D151,"*"&amp;B$3&amp;"*")=1,1,0),0))</f>
        <v>0</v>
      </c>
      <c r="C151" s="0" t="n">
        <f aca="false">IF(OR(C$3="",Consolidado!$D151=""),0,IF(ISNUMBER(SEARCH(C$3,Consolidado!$D151)),IF(COUNTIFS(Consolidado!$AC$5:AC151,Consolidado!$AC151,Consolidado!$D$5:D151,"*"&amp;C$3&amp;"*")=1,1,0),0))</f>
        <v>0</v>
      </c>
      <c r="D151" s="0" t="n">
        <f aca="false">IF(OR(D$3="",Consolidado!$D151=""),0,IF(ISNUMBER(SEARCH(D$3,Consolidado!$D151)),IF(COUNTIFS(Consolidado!$AC$5:AC151,Consolidado!$AC151,Consolidado!$D$5:D151,"*"&amp;D$3&amp;"*")=1,1,0),0))</f>
        <v>0</v>
      </c>
      <c r="E151" s="0" t="n">
        <f aca="false">IF(OR(E$3="",Consolidado!$D151=""),0,IF(ISNUMBER(SEARCH(E$3,Consolidado!$D151)),IF(COUNTIFS(Consolidado!$AC$5:AC151,Consolidado!$AC151,Consolidado!$D$5:D151,"*"&amp;E$3&amp;"*")=1,1,0),0))</f>
        <v>0</v>
      </c>
      <c r="F151" s="0" t="n">
        <f aca="false">IF(OR(F$3="",Consolidado!$D151=""),0,IF(ISNUMBER(SEARCH(F$3,Consolidado!$D151)),IF(COUNTIFS(Consolidado!$AC$5:AC151,Consolidado!$AC151,Consolidado!$D$5:D151,"*"&amp;F$3&amp;"*")=1,1,0),0))</f>
        <v>0</v>
      </c>
      <c r="G151" s="0" t="n">
        <f aca="false">IF(OR(G$3="",Consolidado!$D151=""),0,IF(ISNUMBER(SEARCH(G$3,Consolidado!$D151)),IF(COUNTIFS(Consolidado!$AC$5:AC151,Consolidado!$AC151,Consolidado!$D$5:D151,"*"&amp;G$3&amp;"*")=1,1,0),0))</f>
        <v>0</v>
      </c>
      <c r="H151" s="0" t="n">
        <f aca="false">IF(OR(H$3="",Consolidado!$D151=""),0,IF(ISNUMBER(SEARCH(H$3,Consolidado!$D151)),IF(COUNTIFS(Consolidado!$AC$5:AC151,Consolidado!$AC151,Consolidado!$D$5:D151,"*"&amp;H$3&amp;"*")=1,1,0),0))</f>
        <v>0</v>
      </c>
      <c r="I151" s="0" t="n">
        <f aca="false">IF(OR(I$3="",Consolidado!$D151=""),0,IF(ISNUMBER(SEARCH(I$3,Consolidado!$D151)),IF(COUNTIFS(Consolidado!$AC$5:AC151,Consolidado!$AC151,Consolidado!$D$5:D151,"*"&amp;I$3&amp;"*")=1,1,0),0))</f>
        <v>0</v>
      </c>
      <c r="J151" s="0" t="n">
        <f aca="false">IF(OR(J$3="",Consolidado!$D151=""),0,IF(ISNUMBER(SEARCH(J$3,Consolidado!$D151)),IF(COUNTIFS(Consolidado!$AC$5:AC151,Consolidado!$AC151,Consolidado!$D$5:D151,"*"&amp;J$3&amp;"*")=1,1,0),0))</f>
        <v>0</v>
      </c>
      <c r="K151" s="0" t="n">
        <f aca="false">IF(OR(K$3="",Consolidado!$D151=""),0,IF(ISNUMBER(SEARCH(K$3,Consolidado!$D151)),IF(COUNTIFS(Consolidado!$AC$5:AC151,Consolidado!$AC151,Consolidado!$D$5:D151,"*"&amp;K$3&amp;"*")=1,1,0),0))</f>
        <v>0</v>
      </c>
      <c r="L151" s="0" t="n">
        <f aca="false">IF(OR(L$3="",Consolidado!$D151=""),0,IF(ISNUMBER(SEARCH(L$3,Consolidado!$D151)),IF(COUNTIFS(Consolidado!$AC$5:AC151,Consolidado!$AC151,Consolidado!$D$5:D151,"*"&amp;L$3&amp;"*")=1,1,0),0))</f>
        <v>0</v>
      </c>
      <c r="M151" s="0" t="n">
        <f aca="false">IF(OR(M$3="",Consolidado!$D151=""),0,IF(ISNUMBER(SEARCH(M$3,Consolidado!$D151)),IF(COUNTIFS(Consolidado!$AC$5:AC151,Consolidado!$AC151,Consolidado!$D$5:D151,"*"&amp;M$3&amp;"*")=1,1,0),0))</f>
        <v>0</v>
      </c>
      <c r="N151" s="0" t="n">
        <f aca="false">IF(OR(N$3="",Consolidado!$D151=""),0,IF(ISNUMBER(SEARCH(N$3,Consolidado!$D151)),IF(COUNTIFS(Consolidado!$AC$5:AC151,Consolidado!$AC151,Consolidado!$D$5:D151,"*"&amp;N$3&amp;"*")=1,1,0),0))</f>
        <v>0</v>
      </c>
      <c r="O151" s="0" t="n">
        <f aca="false">IF(OR(O$3="",Consolidado!$D151=""),0,IF(ISNUMBER(SEARCH(O$3,Consolidado!$D151)),IF(COUNTIFS(Consolidado!$AC$5:AC151,Consolidado!$AC151,Consolidado!$D$5:D151,"*"&amp;O$3&amp;"*")=1,1,0),0))</f>
        <v>0</v>
      </c>
      <c r="P151" s="0" t="n">
        <f aca="false">IF(OR(P$3="",Consolidado!$D151=""),0,IF(ISNUMBER(SEARCH(P$3,Consolidado!$D151)),IF(COUNTIFS(Consolidado!$AC$5:AC151,Consolidado!$AC151,Consolidado!$D$5:D151,"*"&amp;P$3&amp;"*")=1,1,0),0))</f>
        <v>0</v>
      </c>
      <c r="Q151" s="0" t="n">
        <f aca="false">IF(OR(Q$3="",Consolidado!$D151=""),0,IF(ISNUMBER(SEARCH(Q$3,Consolidado!$D151)),IF(COUNTIFS(Consolidado!$AC$5:AC151,Consolidado!$AC151,Consolidado!$D$5:D151,"*"&amp;Q$3&amp;"*")=1,1,0),0))</f>
        <v>0</v>
      </c>
      <c r="R151" s="0" t="n">
        <f aca="false">IF(OR(R$3="",Consolidado!$D151=""),0,IF(ISNUMBER(SEARCH(R$3,Consolidado!$D151)),IF(COUNTIFS(Consolidado!$AC$5:AC151,Consolidado!$AC151,Consolidado!$D$5:D151,"*"&amp;R$3&amp;"*")=1,1,0),0))</f>
        <v>0</v>
      </c>
      <c r="S151" s="0" t="n">
        <f aca="false">IF(OR(S$3="",Consolidado!$D151=""),0,IF(ISNUMBER(SEARCH(S$3,Consolidado!$D151)),IF(COUNTIFS(Consolidado!$AC$5:AC151,Consolidado!$AC151,Consolidado!$D$5:D151,"*"&amp;S$3&amp;"*")=1,1,0),0))</f>
        <v>0</v>
      </c>
      <c r="T151" s="0" t="n">
        <f aca="false">IF(OR(T$3="",Consolidado!$D151=""),0,IF(ISNUMBER(SEARCH(T$3,Consolidado!$D151)),IF(COUNTIFS(Consolidado!$AC$5:AC151,Consolidado!$AC151,Consolidado!$D$5:D151,"*"&amp;T$3&amp;"*")=1,1,0),0))</f>
        <v>0</v>
      </c>
      <c r="U151" s="0" t="n">
        <f aca="false">IF(OR(U$3="",Consolidado!$D151=""),0,IF(ISNUMBER(SEARCH(U$3,Consolidado!$D151)),IF(COUNTIFS(Consolidado!$AC$5:AC151,Consolidado!$AC151,Consolidado!$D$5:D151,"*"&amp;U$3&amp;"*")=1,1,0),0))</f>
        <v>0</v>
      </c>
      <c r="V151" s="0" t="n">
        <f aca="false">IF(OR(V$3="",Consolidado!$D151=""),0,IF(ISNUMBER(SEARCH(V$3,Consolidado!$D151)),IF(COUNTIFS(Consolidado!$AC$5:AC151,Consolidado!$AC151,Consolidado!$D$5:D151,"*"&amp;V$3&amp;"*")=1,1,0),0))</f>
        <v>0</v>
      </c>
      <c r="W151" s="0" t="n">
        <f aca="false">IF(OR(W$3="",Consolidado!$D151=""),0,IF(ISNUMBER(SEARCH(W$3,Consolidado!$D151)),IF(COUNTIFS(Consolidado!$AC$5:AC151,Consolidado!$AC151,Consolidado!$D$5:D151,"*"&amp;W$3&amp;"*")=1,1,0),0))</f>
        <v>0</v>
      </c>
      <c r="X151" s="0" t="n">
        <f aca="false">IF(OR(X$3="",Consolidado!$D151=""),0,IF(ISNUMBER(SEARCH(X$3,Consolidado!$D151)),IF(COUNTIFS(Consolidado!$AC$5:AC151,Consolidado!$AC151,Consolidado!$D$5:D151,"*"&amp;X$3&amp;"*")=1,1,0),0))</f>
        <v>0</v>
      </c>
      <c r="Y151" s="0" t="n">
        <f aca="false">IF(OR(Y$3="",Consolidado!$D151=""),0,IF(ISNUMBER(SEARCH(Y$3,Consolidado!$D151)),IF(COUNTIFS(Consolidado!$AC$5:AC151,Consolidado!$AC151,Consolidado!$D$5:D151,"*"&amp;Y$3&amp;"*")=1,1,0),0))</f>
        <v>0</v>
      </c>
      <c r="Z151" s="0" t="n">
        <f aca="false">IF(OR(Z$3="",Consolidado!$D151=""),0,IF(ISNUMBER(SEARCH(Z$3,Consolidado!$D151)),IF(COUNTIFS(Consolidado!$AC$5:AC151,Consolidado!$AC151,Consolidado!$D$5:D151,"*"&amp;Z$3&amp;"*")=1,1,0),0))</f>
        <v>0</v>
      </c>
      <c r="AA151" s="0" t="n">
        <f aca="false">IF(OR(AA$3="",Consolidado!$D151=""),0,IF(ISNUMBER(SEARCH(AA$3,Consolidado!$D151)),IF(COUNTIFS(Consolidado!$AC$5:AC151,Consolidado!$AC151,Consolidado!$D$5:D151,"*"&amp;AA$3&amp;"*")=1,1,0),0))</f>
        <v>0</v>
      </c>
      <c r="AB151" s="0" t="n">
        <f aca="false">IF(OR(AB$3="",Consolidado!$D151=""),0,IF(ISNUMBER(SEARCH(AB$3,Consolidado!$D151)),IF(COUNTIFS(Consolidado!$AC$5:AC151,Consolidado!$AC151,Consolidado!$D$5:D151,"*"&amp;AB$3&amp;"*")=1,1,0),0))</f>
        <v>0</v>
      </c>
      <c r="AC151" s="0" t="n">
        <f aca="false">IF(OR(AC$3="",Consolidado!$D151=""),0,IF(ISNUMBER(SEARCH(AC$3,Consolidado!$D151)),IF(COUNTIFS(Consolidado!$AC$5:AC151,Consolidado!$AC151,Consolidado!$D$5:D151,"*"&amp;AC$3&amp;"*")=1,1,0),0))</f>
        <v>0</v>
      </c>
      <c r="AD151" s="0" t="n">
        <f aca="false">IF(OR(AD$3="",Consolidado!$D151=""),0,IF(ISNUMBER(SEARCH(AD$3,Consolidado!$D151)),IF(COUNTIFS(Consolidado!$AC$5:AC151,Consolidado!$AC151,Consolidado!$D$5:D151,"*"&amp;AD$3&amp;"*")=1,1,0),0))</f>
        <v>0</v>
      </c>
      <c r="AE151" s="0" t="n">
        <f aca="false">IF(OR(AE$3="",Consolidado!$D151=""),0,IF(ISNUMBER(SEARCH(AE$3,Consolidado!$D151)),IF(COUNTIFS(Consolidado!$AC$5:AC151,Consolidado!$AC151,Consolidado!$D$5:D151,"*"&amp;AE$3&amp;"*")=1,1,0),0))</f>
        <v>0</v>
      </c>
      <c r="AF151" s="0" t="n">
        <f aca="false">IF(OR(AF$3="",Consolidado!$D151=""),0,IF(ISNUMBER(SEARCH(AF$3,Consolidado!$D151)),IF(COUNTIFS(Consolidado!$AC$5:AC151,Consolidado!$AC151,Consolidado!$D$5:D151,"*"&amp;AF$3&amp;"*")=1,1,0),0))</f>
        <v>0</v>
      </c>
      <c r="AG151" s="0" t="n">
        <f aca="false">IF(OR(AG$3="",Consolidado!$D151=""),0,IF(ISNUMBER(SEARCH(AG$3,Consolidado!$D151)),IF(COUNTIFS(Consolidado!$AC$5:AC151,Consolidado!$AC151,Consolidado!$D$5:D151,"*"&amp;AG$3&amp;"*")=1,1,0),0))</f>
        <v>0</v>
      </c>
      <c r="AH151" s="0" t="n">
        <f aca="false">IF(OR(AH$3="",Consolidado!$D151=""),0,IF(ISNUMBER(SEARCH(AH$3,Consolidado!$D151)),IF(COUNTIFS(Consolidado!$AC$5:AC151,Consolidado!$AC151,Consolidado!$D$5:D151,"*"&amp;AH$3&amp;"*")=1,1,0),0))</f>
        <v>0</v>
      </c>
      <c r="AI151" s="0" t="n">
        <f aca="false">IF(OR(AI$3="",Consolidado!$D151=""),0,IF(ISNUMBER(SEARCH(AI$3,Consolidado!$D151)),IF(COUNTIFS(Consolidado!$AC$5:AC151,Consolidado!$AC151,Consolidado!$D$5:D151,"*"&amp;AI$3&amp;"*")=1,1,0),0))</f>
        <v>0</v>
      </c>
      <c r="AJ151" s="0" t="n">
        <f aca="false">IF(OR(AJ$3="",Consolidado!$D151=""),0,IF(ISNUMBER(SEARCH(AJ$3,Consolidado!$D151)),IF(COUNTIFS(Consolidado!$AC$5:AC151,Consolidado!$AC151,Consolidado!$D$5:D151,"*"&amp;AJ$3&amp;"*")=1,1,0),0))</f>
        <v>0</v>
      </c>
      <c r="AK151" s="0" t="n">
        <f aca="false">IF(OR(AK$3="",Consolidado!$D151=""),0,IF(ISNUMBER(SEARCH(AK$3,Consolidado!$D151)),IF(COUNTIFS(Consolidado!$AC$5:AC151,Consolidado!$AC151,Consolidado!$D$5:D151,"*"&amp;AK$3&amp;"*")=1,1,0),0))</f>
        <v>0</v>
      </c>
      <c r="AL151" s="0" t="n">
        <f aca="false">IF(OR(AL$3="",Consolidado!$D151=""),0,IF(ISNUMBER(SEARCH(AL$3,Consolidado!$D151)),IF(COUNTIFS(Consolidado!$AC$5:AC151,Consolidado!$AC151,Consolidado!$D$5:D151,"*"&amp;AL$3&amp;"*")=1,1,0),0))</f>
        <v>0</v>
      </c>
      <c r="AM151" s="0" t="n">
        <f aca="false">IF(OR(AM$3="",Consolidado!$D151=""),0,IF(ISNUMBER(SEARCH(AM$3,Consolidado!$D151)),IF(COUNTIFS(Consolidado!$AC$5:AC151,Consolidado!$AC151,Consolidado!$D$5:D151,"*"&amp;AM$3&amp;"*")=1,1,0),0))</f>
        <v>0</v>
      </c>
      <c r="AN151" s="0" t="n">
        <f aca="false">IF(OR(AN$3="",Consolidado!$D151=""),0,IF(ISNUMBER(SEARCH(AN$3,Consolidado!$D151)),IF(COUNTIFS(Consolidado!$AC$5:AC151,Consolidado!$AC151,Consolidado!$D$5:D151,"*"&amp;AN$3&amp;"*")=1,1,0),0))</f>
        <v>0</v>
      </c>
      <c r="AO151" s="0" t="n">
        <f aca="false">IF(OR(AO$3="",Consolidado!$D151=""),0,IF(ISNUMBER(SEARCH(AO$3,Consolidado!$D151)),IF(COUNTIFS(Consolidado!$AC$5:AC151,Consolidado!$AC151,Consolidado!$D$5:D151,"*"&amp;AO$3&amp;"*")=1,1,0),0))</f>
        <v>0</v>
      </c>
    </row>
    <row r="152" customFormat="false" ht="15" hidden="false" customHeight="false" outlineLevel="0" collapsed="false">
      <c r="B152" s="0" t="n">
        <f aca="false">IF(OR(B$3="",Consolidado!$D152=""),0,IF(ISNUMBER(SEARCH(B$3,Consolidado!$D152)),IF(COUNTIFS(Consolidado!$AC$5:AC152,Consolidado!$AC152,Consolidado!$D$5:D152,"*"&amp;B$3&amp;"*")=1,1,0),0))</f>
        <v>0</v>
      </c>
      <c r="C152" s="0" t="n">
        <f aca="false">IF(OR(C$3="",Consolidado!$D152=""),0,IF(ISNUMBER(SEARCH(C$3,Consolidado!$D152)),IF(COUNTIFS(Consolidado!$AC$5:AC152,Consolidado!$AC152,Consolidado!$D$5:D152,"*"&amp;C$3&amp;"*")=1,1,0),0))</f>
        <v>0</v>
      </c>
      <c r="D152" s="0" t="n">
        <f aca="false">IF(OR(D$3="",Consolidado!$D152=""),0,IF(ISNUMBER(SEARCH(D$3,Consolidado!$D152)),IF(COUNTIFS(Consolidado!$AC$5:AC152,Consolidado!$AC152,Consolidado!$D$5:D152,"*"&amp;D$3&amp;"*")=1,1,0),0))</f>
        <v>0</v>
      </c>
      <c r="E152" s="0" t="n">
        <f aca="false">IF(OR(E$3="",Consolidado!$D152=""),0,IF(ISNUMBER(SEARCH(E$3,Consolidado!$D152)),IF(COUNTIFS(Consolidado!$AC$5:AC152,Consolidado!$AC152,Consolidado!$D$5:D152,"*"&amp;E$3&amp;"*")=1,1,0),0))</f>
        <v>0</v>
      </c>
      <c r="F152" s="0" t="n">
        <f aca="false">IF(OR(F$3="",Consolidado!$D152=""),0,IF(ISNUMBER(SEARCH(F$3,Consolidado!$D152)),IF(COUNTIFS(Consolidado!$AC$5:AC152,Consolidado!$AC152,Consolidado!$D$5:D152,"*"&amp;F$3&amp;"*")=1,1,0),0))</f>
        <v>0</v>
      </c>
      <c r="G152" s="0" t="n">
        <f aca="false">IF(OR(G$3="",Consolidado!$D152=""),0,IF(ISNUMBER(SEARCH(G$3,Consolidado!$D152)),IF(COUNTIFS(Consolidado!$AC$5:AC152,Consolidado!$AC152,Consolidado!$D$5:D152,"*"&amp;G$3&amp;"*")=1,1,0),0))</f>
        <v>0</v>
      </c>
      <c r="H152" s="0" t="n">
        <f aca="false">IF(OR(H$3="",Consolidado!$D152=""),0,IF(ISNUMBER(SEARCH(H$3,Consolidado!$D152)),IF(COUNTIFS(Consolidado!$AC$5:AC152,Consolidado!$AC152,Consolidado!$D$5:D152,"*"&amp;H$3&amp;"*")=1,1,0),0))</f>
        <v>0</v>
      </c>
      <c r="I152" s="0" t="n">
        <f aca="false">IF(OR(I$3="",Consolidado!$D152=""),0,IF(ISNUMBER(SEARCH(I$3,Consolidado!$D152)),IF(COUNTIFS(Consolidado!$AC$5:AC152,Consolidado!$AC152,Consolidado!$D$5:D152,"*"&amp;I$3&amp;"*")=1,1,0),0))</f>
        <v>0</v>
      </c>
      <c r="J152" s="0" t="n">
        <f aca="false">IF(OR(J$3="",Consolidado!$D152=""),0,IF(ISNUMBER(SEARCH(J$3,Consolidado!$D152)),IF(COUNTIFS(Consolidado!$AC$5:AC152,Consolidado!$AC152,Consolidado!$D$5:D152,"*"&amp;J$3&amp;"*")=1,1,0),0))</f>
        <v>0</v>
      </c>
      <c r="K152" s="0" t="n">
        <f aca="false">IF(OR(K$3="",Consolidado!$D152=""),0,IF(ISNUMBER(SEARCH(K$3,Consolidado!$D152)),IF(COUNTIFS(Consolidado!$AC$5:AC152,Consolidado!$AC152,Consolidado!$D$5:D152,"*"&amp;K$3&amp;"*")=1,1,0),0))</f>
        <v>0</v>
      </c>
      <c r="L152" s="0" t="n">
        <f aca="false">IF(OR(L$3="",Consolidado!$D152=""),0,IF(ISNUMBER(SEARCH(L$3,Consolidado!$D152)),IF(COUNTIFS(Consolidado!$AC$5:AC152,Consolidado!$AC152,Consolidado!$D$5:D152,"*"&amp;L$3&amp;"*")=1,1,0),0))</f>
        <v>0</v>
      </c>
      <c r="M152" s="0" t="n">
        <f aca="false">IF(OR(M$3="",Consolidado!$D152=""),0,IF(ISNUMBER(SEARCH(M$3,Consolidado!$D152)),IF(COUNTIFS(Consolidado!$AC$5:AC152,Consolidado!$AC152,Consolidado!$D$5:D152,"*"&amp;M$3&amp;"*")=1,1,0),0))</f>
        <v>0</v>
      </c>
      <c r="N152" s="0" t="n">
        <f aca="false">IF(OR(N$3="",Consolidado!$D152=""),0,IF(ISNUMBER(SEARCH(N$3,Consolidado!$D152)),IF(COUNTIFS(Consolidado!$AC$5:AC152,Consolidado!$AC152,Consolidado!$D$5:D152,"*"&amp;N$3&amp;"*")=1,1,0),0))</f>
        <v>0</v>
      </c>
      <c r="O152" s="0" t="n">
        <f aca="false">IF(OR(O$3="",Consolidado!$D152=""),0,IF(ISNUMBER(SEARCH(O$3,Consolidado!$D152)),IF(COUNTIFS(Consolidado!$AC$5:AC152,Consolidado!$AC152,Consolidado!$D$5:D152,"*"&amp;O$3&amp;"*")=1,1,0),0))</f>
        <v>0</v>
      </c>
      <c r="P152" s="0" t="n">
        <f aca="false">IF(OR(P$3="",Consolidado!$D152=""),0,IF(ISNUMBER(SEARCH(P$3,Consolidado!$D152)),IF(COUNTIFS(Consolidado!$AC$5:AC152,Consolidado!$AC152,Consolidado!$D$5:D152,"*"&amp;P$3&amp;"*")=1,1,0),0))</f>
        <v>0</v>
      </c>
      <c r="Q152" s="0" t="n">
        <f aca="false">IF(OR(Q$3="",Consolidado!$D152=""),0,IF(ISNUMBER(SEARCH(Q$3,Consolidado!$D152)),IF(COUNTIFS(Consolidado!$AC$5:AC152,Consolidado!$AC152,Consolidado!$D$5:D152,"*"&amp;Q$3&amp;"*")=1,1,0),0))</f>
        <v>0</v>
      </c>
      <c r="R152" s="0" t="n">
        <f aca="false">IF(OR(R$3="",Consolidado!$D152=""),0,IF(ISNUMBER(SEARCH(R$3,Consolidado!$D152)),IF(COUNTIFS(Consolidado!$AC$5:AC152,Consolidado!$AC152,Consolidado!$D$5:D152,"*"&amp;R$3&amp;"*")=1,1,0),0))</f>
        <v>0</v>
      </c>
      <c r="S152" s="0" t="n">
        <f aca="false">IF(OR(S$3="",Consolidado!$D152=""),0,IF(ISNUMBER(SEARCH(S$3,Consolidado!$D152)),IF(COUNTIFS(Consolidado!$AC$5:AC152,Consolidado!$AC152,Consolidado!$D$5:D152,"*"&amp;S$3&amp;"*")=1,1,0),0))</f>
        <v>0</v>
      </c>
      <c r="T152" s="0" t="n">
        <f aca="false">IF(OR(T$3="",Consolidado!$D152=""),0,IF(ISNUMBER(SEARCH(T$3,Consolidado!$D152)),IF(COUNTIFS(Consolidado!$AC$5:AC152,Consolidado!$AC152,Consolidado!$D$5:D152,"*"&amp;T$3&amp;"*")=1,1,0),0))</f>
        <v>0</v>
      </c>
      <c r="U152" s="0" t="n">
        <f aca="false">IF(OR(U$3="",Consolidado!$D152=""),0,IF(ISNUMBER(SEARCH(U$3,Consolidado!$D152)),IF(COUNTIFS(Consolidado!$AC$5:AC152,Consolidado!$AC152,Consolidado!$D$5:D152,"*"&amp;U$3&amp;"*")=1,1,0),0))</f>
        <v>0</v>
      </c>
      <c r="V152" s="0" t="n">
        <f aca="false">IF(OR(V$3="",Consolidado!$D152=""),0,IF(ISNUMBER(SEARCH(V$3,Consolidado!$D152)),IF(COUNTIFS(Consolidado!$AC$5:AC152,Consolidado!$AC152,Consolidado!$D$5:D152,"*"&amp;V$3&amp;"*")=1,1,0),0))</f>
        <v>0</v>
      </c>
      <c r="W152" s="0" t="n">
        <f aca="false">IF(OR(W$3="",Consolidado!$D152=""),0,IF(ISNUMBER(SEARCH(W$3,Consolidado!$D152)),IF(COUNTIFS(Consolidado!$AC$5:AC152,Consolidado!$AC152,Consolidado!$D$5:D152,"*"&amp;W$3&amp;"*")=1,1,0),0))</f>
        <v>0</v>
      </c>
      <c r="X152" s="0" t="n">
        <f aca="false">IF(OR(X$3="",Consolidado!$D152=""),0,IF(ISNUMBER(SEARCH(X$3,Consolidado!$D152)),IF(COUNTIFS(Consolidado!$AC$5:AC152,Consolidado!$AC152,Consolidado!$D$5:D152,"*"&amp;X$3&amp;"*")=1,1,0),0))</f>
        <v>0</v>
      </c>
      <c r="Y152" s="0" t="n">
        <f aca="false">IF(OR(Y$3="",Consolidado!$D152=""),0,IF(ISNUMBER(SEARCH(Y$3,Consolidado!$D152)),IF(COUNTIFS(Consolidado!$AC$5:AC152,Consolidado!$AC152,Consolidado!$D$5:D152,"*"&amp;Y$3&amp;"*")=1,1,0),0))</f>
        <v>0</v>
      </c>
      <c r="Z152" s="0" t="n">
        <f aca="false">IF(OR(Z$3="",Consolidado!$D152=""),0,IF(ISNUMBER(SEARCH(Z$3,Consolidado!$D152)),IF(COUNTIFS(Consolidado!$AC$5:AC152,Consolidado!$AC152,Consolidado!$D$5:D152,"*"&amp;Z$3&amp;"*")=1,1,0),0))</f>
        <v>0</v>
      </c>
      <c r="AA152" s="0" t="n">
        <f aca="false">IF(OR(AA$3="",Consolidado!$D152=""),0,IF(ISNUMBER(SEARCH(AA$3,Consolidado!$D152)),IF(COUNTIFS(Consolidado!$AC$5:AC152,Consolidado!$AC152,Consolidado!$D$5:D152,"*"&amp;AA$3&amp;"*")=1,1,0),0))</f>
        <v>0</v>
      </c>
      <c r="AB152" s="0" t="n">
        <f aca="false">IF(OR(AB$3="",Consolidado!$D152=""),0,IF(ISNUMBER(SEARCH(AB$3,Consolidado!$D152)),IF(COUNTIFS(Consolidado!$AC$5:AC152,Consolidado!$AC152,Consolidado!$D$5:D152,"*"&amp;AB$3&amp;"*")=1,1,0),0))</f>
        <v>0</v>
      </c>
      <c r="AC152" s="0" t="n">
        <f aca="false">IF(OR(AC$3="",Consolidado!$D152=""),0,IF(ISNUMBER(SEARCH(AC$3,Consolidado!$D152)),IF(COUNTIFS(Consolidado!$AC$5:AC152,Consolidado!$AC152,Consolidado!$D$5:D152,"*"&amp;AC$3&amp;"*")=1,1,0),0))</f>
        <v>0</v>
      </c>
      <c r="AD152" s="0" t="n">
        <f aca="false">IF(OR(AD$3="",Consolidado!$D152=""),0,IF(ISNUMBER(SEARCH(AD$3,Consolidado!$D152)),IF(COUNTIFS(Consolidado!$AC$5:AC152,Consolidado!$AC152,Consolidado!$D$5:D152,"*"&amp;AD$3&amp;"*")=1,1,0),0))</f>
        <v>0</v>
      </c>
      <c r="AE152" s="0" t="n">
        <f aca="false">IF(OR(AE$3="",Consolidado!$D152=""),0,IF(ISNUMBER(SEARCH(AE$3,Consolidado!$D152)),IF(COUNTIFS(Consolidado!$AC$5:AC152,Consolidado!$AC152,Consolidado!$D$5:D152,"*"&amp;AE$3&amp;"*")=1,1,0),0))</f>
        <v>0</v>
      </c>
      <c r="AF152" s="0" t="n">
        <f aca="false">IF(OR(AF$3="",Consolidado!$D152=""),0,IF(ISNUMBER(SEARCH(AF$3,Consolidado!$D152)),IF(COUNTIFS(Consolidado!$AC$5:AC152,Consolidado!$AC152,Consolidado!$D$5:D152,"*"&amp;AF$3&amp;"*")=1,1,0),0))</f>
        <v>0</v>
      </c>
      <c r="AG152" s="0" t="n">
        <f aca="false">IF(OR(AG$3="",Consolidado!$D152=""),0,IF(ISNUMBER(SEARCH(AG$3,Consolidado!$D152)),IF(COUNTIFS(Consolidado!$AC$5:AC152,Consolidado!$AC152,Consolidado!$D$5:D152,"*"&amp;AG$3&amp;"*")=1,1,0),0))</f>
        <v>0</v>
      </c>
      <c r="AH152" s="0" t="n">
        <f aca="false">IF(OR(AH$3="",Consolidado!$D152=""),0,IF(ISNUMBER(SEARCH(AH$3,Consolidado!$D152)),IF(COUNTIFS(Consolidado!$AC$5:AC152,Consolidado!$AC152,Consolidado!$D$5:D152,"*"&amp;AH$3&amp;"*")=1,1,0),0))</f>
        <v>0</v>
      </c>
      <c r="AI152" s="0" t="n">
        <f aca="false">IF(OR(AI$3="",Consolidado!$D152=""),0,IF(ISNUMBER(SEARCH(AI$3,Consolidado!$D152)),IF(COUNTIFS(Consolidado!$AC$5:AC152,Consolidado!$AC152,Consolidado!$D$5:D152,"*"&amp;AI$3&amp;"*")=1,1,0),0))</f>
        <v>0</v>
      </c>
      <c r="AJ152" s="0" t="n">
        <f aca="false">IF(OR(AJ$3="",Consolidado!$D152=""),0,IF(ISNUMBER(SEARCH(AJ$3,Consolidado!$D152)),IF(COUNTIFS(Consolidado!$AC$5:AC152,Consolidado!$AC152,Consolidado!$D$5:D152,"*"&amp;AJ$3&amp;"*")=1,1,0),0))</f>
        <v>0</v>
      </c>
      <c r="AK152" s="0" t="n">
        <f aca="false">IF(OR(AK$3="",Consolidado!$D152=""),0,IF(ISNUMBER(SEARCH(AK$3,Consolidado!$D152)),IF(COUNTIFS(Consolidado!$AC$5:AC152,Consolidado!$AC152,Consolidado!$D$5:D152,"*"&amp;AK$3&amp;"*")=1,1,0),0))</f>
        <v>0</v>
      </c>
      <c r="AL152" s="0" t="n">
        <f aca="false">IF(OR(AL$3="",Consolidado!$D152=""),0,IF(ISNUMBER(SEARCH(AL$3,Consolidado!$D152)),IF(COUNTIFS(Consolidado!$AC$5:AC152,Consolidado!$AC152,Consolidado!$D$5:D152,"*"&amp;AL$3&amp;"*")=1,1,0),0))</f>
        <v>0</v>
      </c>
      <c r="AM152" s="0" t="n">
        <f aca="false">IF(OR(AM$3="",Consolidado!$D152=""),0,IF(ISNUMBER(SEARCH(AM$3,Consolidado!$D152)),IF(COUNTIFS(Consolidado!$AC$5:AC152,Consolidado!$AC152,Consolidado!$D$5:D152,"*"&amp;AM$3&amp;"*")=1,1,0),0))</f>
        <v>0</v>
      </c>
      <c r="AN152" s="0" t="n">
        <f aca="false">IF(OR(AN$3="",Consolidado!$D152=""),0,IF(ISNUMBER(SEARCH(AN$3,Consolidado!$D152)),IF(COUNTIFS(Consolidado!$AC$5:AC152,Consolidado!$AC152,Consolidado!$D$5:D152,"*"&amp;AN$3&amp;"*")=1,1,0),0))</f>
        <v>0</v>
      </c>
      <c r="AO152" s="0" t="n">
        <f aca="false">IF(OR(AO$3="",Consolidado!$D152=""),0,IF(ISNUMBER(SEARCH(AO$3,Consolidado!$D152)),IF(COUNTIFS(Consolidado!$AC$5:AC152,Consolidado!$AC152,Consolidado!$D$5:D152,"*"&amp;AO$3&amp;"*")=1,1,0),0))</f>
        <v>0</v>
      </c>
    </row>
    <row r="153" customFormat="false" ht="15" hidden="false" customHeight="false" outlineLevel="0" collapsed="false">
      <c r="B153" s="0" t="n">
        <f aca="false">IF(OR(B$3="",Consolidado!$D153=""),0,IF(ISNUMBER(SEARCH(B$3,Consolidado!$D153)),IF(COUNTIFS(Consolidado!$AC$5:AC153,Consolidado!$AC153,Consolidado!$D$5:D153,"*"&amp;B$3&amp;"*")=1,1,0),0))</f>
        <v>0</v>
      </c>
      <c r="C153" s="0" t="n">
        <f aca="false">IF(OR(C$3="",Consolidado!$D153=""),0,IF(ISNUMBER(SEARCH(C$3,Consolidado!$D153)),IF(COUNTIFS(Consolidado!$AC$5:AC153,Consolidado!$AC153,Consolidado!$D$5:D153,"*"&amp;C$3&amp;"*")=1,1,0),0))</f>
        <v>0</v>
      </c>
      <c r="D153" s="0" t="n">
        <f aca="false">IF(OR(D$3="",Consolidado!$D153=""),0,IF(ISNUMBER(SEARCH(D$3,Consolidado!$D153)),IF(COUNTIFS(Consolidado!$AC$5:AC153,Consolidado!$AC153,Consolidado!$D$5:D153,"*"&amp;D$3&amp;"*")=1,1,0),0))</f>
        <v>0</v>
      </c>
      <c r="E153" s="0" t="n">
        <f aca="false">IF(OR(E$3="",Consolidado!$D153=""),0,IF(ISNUMBER(SEARCH(E$3,Consolidado!$D153)),IF(COUNTIFS(Consolidado!$AC$5:AC153,Consolidado!$AC153,Consolidado!$D$5:D153,"*"&amp;E$3&amp;"*")=1,1,0),0))</f>
        <v>0</v>
      </c>
      <c r="F153" s="0" t="n">
        <f aca="false">IF(OR(F$3="",Consolidado!$D153=""),0,IF(ISNUMBER(SEARCH(F$3,Consolidado!$D153)),IF(COUNTIFS(Consolidado!$AC$5:AC153,Consolidado!$AC153,Consolidado!$D$5:D153,"*"&amp;F$3&amp;"*")=1,1,0),0))</f>
        <v>0</v>
      </c>
      <c r="G153" s="0" t="n">
        <f aca="false">IF(OR(G$3="",Consolidado!$D153=""),0,IF(ISNUMBER(SEARCH(G$3,Consolidado!$D153)),IF(COUNTIFS(Consolidado!$AC$5:AC153,Consolidado!$AC153,Consolidado!$D$5:D153,"*"&amp;G$3&amp;"*")=1,1,0),0))</f>
        <v>0</v>
      </c>
      <c r="H153" s="0" t="n">
        <f aca="false">IF(OR(H$3="",Consolidado!$D153=""),0,IF(ISNUMBER(SEARCH(H$3,Consolidado!$D153)),IF(COUNTIFS(Consolidado!$AC$5:AC153,Consolidado!$AC153,Consolidado!$D$5:D153,"*"&amp;H$3&amp;"*")=1,1,0),0))</f>
        <v>0</v>
      </c>
      <c r="I153" s="0" t="n">
        <f aca="false">IF(OR(I$3="",Consolidado!$D153=""),0,IF(ISNUMBER(SEARCH(I$3,Consolidado!$D153)),IF(COUNTIFS(Consolidado!$AC$5:AC153,Consolidado!$AC153,Consolidado!$D$5:D153,"*"&amp;I$3&amp;"*")=1,1,0),0))</f>
        <v>0</v>
      </c>
      <c r="J153" s="0" t="n">
        <f aca="false">IF(OR(J$3="",Consolidado!$D153=""),0,IF(ISNUMBER(SEARCH(J$3,Consolidado!$D153)),IF(COUNTIFS(Consolidado!$AC$5:AC153,Consolidado!$AC153,Consolidado!$D$5:D153,"*"&amp;J$3&amp;"*")=1,1,0),0))</f>
        <v>0</v>
      </c>
      <c r="K153" s="0" t="n">
        <f aca="false">IF(OR(K$3="",Consolidado!$D153=""),0,IF(ISNUMBER(SEARCH(K$3,Consolidado!$D153)),IF(COUNTIFS(Consolidado!$AC$5:AC153,Consolidado!$AC153,Consolidado!$D$5:D153,"*"&amp;K$3&amp;"*")=1,1,0),0))</f>
        <v>0</v>
      </c>
      <c r="L153" s="0" t="n">
        <f aca="false">IF(OR(L$3="",Consolidado!$D153=""),0,IF(ISNUMBER(SEARCH(L$3,Consolidado!$D153)),IF(COUNTIFS(Consolidado!$AC$5:AC153,Consolidado!$AC153,Consolidado!$D$5:D153,"*"&amp;L$3&amp;"*")=1,1,0),0))</f>
        <v>0</v>
      </c>
      <c r="M153" s="0" t="n">
        <f aca="false">IF(OR(M$3="",Consolidado!$D153=""),0,IF(ISNUMBER(SEARCH(M$3,Consolidado!$D153)),IF(COUNTIFS(Consolidado!$AC$5:AC153,Consolidado!$AC153,Consolidado!$D$5:D153,"*"&amp;M$3&amp;"*")=1,1,0),0))</f>
        <v>0</v>
      </c>
      <c r="N153" s="0" t="n">
        <f aca="false">IF(OR(N$3="",Consolidado!$D153=""),0,IF(ISNUMBER(SEARCH(N$3,Consolidado!$D153)),IF(COUNTIFS(Consolidado!$AC$5:AC153,Consolidado!$AC153,Consolidado!$D$5:D153,"*"&amp;N$3&amp;"*")=1,1,0),0))</f>
        <v>0</v>
      </c>
      <c r="O153" s="0" t="n">
        <f aca="false">IF(OR(O$3="",Consolidado!$D153=""),0,IF(ISNUMBER(SEARCH(O$3,Consolidado!$D153)),IF(COUNTIFS(Consolidado!$AC$5:AC153,Consolidado!$AC153,Consolidado!$D$5:D153,"*"&amp;O$3&amp;"*")=1,1,0),0))</f>
        <v>0</v>
      </c>
      <c r="P153" s="0" t="n">
        <f aca="false">IF(OR(P$3="",Consolidado!$D153=""),0,IF(ISNUMBER(SEARCH(P$3,Consolidado!$D153)),IF(COUNTIFS(Consolidado!$AC$5:AC153,Consolidado!$AC153,Consolidado!$D$5:D153,"*"&amp;P$3&amp;"*")=1,1,0),0))</f>
        <v>0</v>
      </c>
      <c r="Q153" s="0" t="n">
        <f aca="false">IF(OR(Q$3="",Consolidado!$D153=""),0,IF(ISNUMBER(SEARCH(Q$3,Consolidado!$D153)),IF(COUNTIFS(Consolidado!$AC$5:AC153,Consolidado!$AC153,Consolidado!$D$5:D153,"*"&amp;Q$3&amp;"*")=1,1,0),0))</f>
        <v>0</v>
      </c>
      <c r="R153" s="0" t="n">
        <f aca="false">IF(OR(R$3="",Consolidado!$D153=""),0,IF(ISNUMBER(SEARCH(R$3,Consolidado!$D153)),IF(COUNTIFS(Consolidado!$AC$5:AC153,Consolidado!$AC153,Consolidado!$D$5:D153,"*"&amp;R$3&amp;"*")=1,1,0),0))</f>
        <v>0</v>
      </c>
      <c r="S153" s="0" t="n">
        <f aca="false">IF(OR(S$3="",Consolidado!$D153=""),0,IF(ISNUMBER(SEARCH(S$3,Consolidado!$D153)),IF(COUNTIFS(Consolidado!$AC$5:AC153,Consolidado!$AC153,Consolidado!$D$5:D153,"*"&amp;S$3&amp;"*")=1,1,0),0))</f>
        <v>0</v>
      </c>
      <c r="T153" s="0" t="n">
        <f aca="false">IF(OR(T$3="",Consolidado!$D153=""),0,IF(ISNUMBER(SEARCH(T$3,Consolidado!$D153)),IF(COUNTIFS(Consolidado!$AC$5:AC153,Consolidado!$AC153,Consolidado!$D$5:D153,"*"&amp;T$3&amp;"*")=1,1,0),0))</f>
        <v>0</v>
      </c>
      <c r="U153" s="0" t="n">
        <f aca="false">IF(OR(U$3="",Consolidado!$D153=""),0,IF(ISNUMBER(SEARCH(U$3,Consolidado!$D153)),IF(COUNTIFS(Consolidado!$AC$5:AC153,Consolidado!$AC153,Consolidado!$D$5:D153,"*"&amp;U$3&amp;"*")=1,1,0),0))</f>
        <v>0</v>
      </c>
      <c r="V153" s="0" t="n">
        <f aca="false">IF(OR(V$3="",Consolidado!$D153=""),0,IF(ISNUMBER(SEARCH(V$3,Consolidado!$D153)),IF(COUNTIFS(Consolidado!$AC$5:AC153,Consolidado!$AC153,Consolidado!$D$5:D153,"*"&amp;V$3&amp;"*")=1,1,0),0))</f>
        <v>0</v>
      </c>
      <c r="W153" s="0" t="n">
        <f aca="false">IF(OR(W$3="",Consolidado!$D153=""),0,IF(ISNUMBER(SEARCH(W$3,Consolidado!$D153)),IF(COUNTIFS(Consolidado!$AC$5:AC153,Consolidado!$AC153,Consolidado!$D$5:D153,"*"&amp;W$3&amp;"*")=1,1,0),0))</f>
        <v>0</v>
      </c>
      <c r="X153" s="0" t="n">
        <f aca="false">IF(OR(X$3="",Consolidado!$D153=""),0,IF(ISNUMBER(SEARCH(X$3,Consolidado!$D153)),IF(COUNTIFS(Consolidado!$AC$5:AC153,Consolidado!$AC153,Consolidado!$D$5:D153,"*"&amp;X$3&amp;"*")=1,1,0),0))</f>
        <v>0</v>
      </c>
      <c r="Y153" s="0" t="n">
        <f aca="false">IF(OR(Y$3="",Consolidado!$D153=""),0,IF(ISNUMBER(SEARCH(Y$3,Consolidado!$D153)),IF(COUNTIFS(Consolidado!$AC$5:AC153,Consolidado!$AC153,Consolidado!$D$5:D153,"*"&amp;Y$3&amp;"*")=1,1,0),0))</f>
        <v>0</v>
      </c>
      <c r="Z153" s="0" t="n">
        <f aca="false">IF(OR(Z$3="",Consolidado!$D153=""),0,IF(ISNUMBER(SEARCH(Z$3,Consolidado!$D153)),IF(COUNTIFS(Consolidado!$AC$5:AC153,Consolidado!$AC153,Consolidado!$D$5:D153,"*"&amp;Z$3&amp;"*")=1,1,0),0))</f>
        <v>0</v>
      </c>
      <c r="AA153" s="0" t="n">
        <f aca="false">IF(OR(AA$3="",Consolidado!$D153=""),0,IF(ISNUMBER(SEARCH(AA$3,Consolidado!$D153)),IF(COUNTIFS(Consolidado!$AC$5:AC153,Consolidado!$AC153,Consolidado!$D$5:D153,"*"&amp;AA$3&amp;"*")=1,1,0),0))</f>
        <v>0</v>
      </c>
      <c r="AB153" s="0" t="n">
        <f aca="false">IF(OR(AB$3="",Consolidado!$D153=""),0,IF(ISNUMBER(SEARCH(AB$3,Consolidado!$D153)),IF(COUNTIFS(Consolidado!$AC$5:AC153,Consolidado!$AC153,Consolidado!$D$5:D153,"*"&amp;AB$3&amp;"*")=1,1,0),0))</f>
        <v>0</v>
      </c>
      <c r="AC153" s="0" t="n">
        <f aca="false">IF(OR(AC$3="",Consolidado!$D153=""),0,IF(ISNUMBER(SEARCH(AC$3,Consolidado!$D153)),IF(COUNTIFS(Consolidado!$AC$5:AC153,Consolidado!$AC153,Consolidado!$D$5:D153,"*"&amp;AC$3&amp;"*")=1,1,0),0))</f>
        <v>0</v>
      </c>
      <c r="AD153" s="0" t="n">
        <f aca="false">IF(OR(AD$3="",Consolidado!$D153=""),0,IF(ISNUMBER(SEARCH(AD$3,Consolidado!$D153)),IF(COUNTIFS(Consolidado!$AC$5:AC153,Consolidado!$AC153,Consolidado!$D$5:D153,"*"&amp;AD$3&amp;"*")=1,1,0),0))</f>
        <v>0</v>
      </c>
      <c r="AE153" s="0" t="n">
        <f aca="false">IF(OR(AE$3="",Consolidado!$D153=""),0,IF(ISNUMBER(SEARCH(AE$3,Consolidado!$D153)),IF(COUNTIFS(Consolidado!$AC$5:AC153,Consolidado!$AC153,Consolidado!$D$5:D153,"*"&amp;AE$3&amp;"*")=1,1,0),0))</f>
        <v>0</v>
      </c>
      <c r="AF153" s="0" t="n">
        <f aca="false">IF(OR(AF$3="",Consolidado!$D153=""),0,IF(ISNUMBER(SEARCH(AF$3,Consolidado!$D153)),IF(COUNTIFS(Consolidado!$AC$5:AC153,Consolidado!$AC153,Consolidado!$D$5:D153,"*"&amp;AF$3&amp;"*")=1,1,0),0))</f>
        <v>0</v>
      </c>
      <c r="AG153" s="0" t="n">
        <f aca="false">IF(OR(AG$3="",Consolidado!$D153=""),0,IF(ISNUMBER(SEARCH(AG$3,Consolidado!$D153)),IF(COUNTIFS(Consolidado!$AC$5:AC153,Consolidado!$AC153,Consolidado!$D$5:D153,"*"&amp;AG$3&amp;"*")=1,1,0),0))</f>
        <v>0</v>
      </c>
      <c r="AH153" s="0" t="n">
        <f aca="false">IF(OR(AH$3="",Consolidado!$D153=""),0,IF(ISNUMBER(SEARCH(AH$3,Consolidado!$D153)),IF(COUNTIFS(Consolidado!$AC$5:AC153,Consolidado!$AC153,Consolidado!$D$5:D153,"*"&amp;AH$3&amp;"*")=1,1,0),0))</f>
        <v>0</v>
      </c>
      <c r="AI153" s="0" t="n">
        <f aca="false">IF(OR(AI$3="",Consolidado!$D153=""),0,IF(ISNUMBER(SEARCH(AI$3,Consolidado!$D153)),IF(COUNTIFS(Consolidado!$AC$5:AC153,Consolidado!$AC153,Consolidado!$D$5:D153,"*"&amp;AI$3&amp;"*")=1,1,0),0))</f>
        <v>0</v>
      </c>
      <c r="AJ153" s="0" t="n">
        <f aca="false">IF(OR(AJ$3="",Consolidado!$D153=""),0,IF(ISNUMBER(SEARCH(AJ$3,Consolidado!$D153)),IF(COUNTIFS(Consolidado!$AC$5:AC153,Consolidado!$AC153,Consolidado!$D$5:D153,"*"&amp;AJ$3&amp;"*")=1,1,0),0))</f>
        <v>0</v>
      </c>
      <c r="AK153" s="0" t="n">
        <f aca="false">IF(OR(AK$3="",Consolidado!$D153=""),0,IF(ISNUMBER(SEARCH(AK$3,Consolidado!$D153)),IF(COUNTIFS(Consolidado!$AC$5:AC153,Consolidado!$AC153,Consolidado!$D$5:D153,"*"&amp;AK$3&amp;"*")=1,1,0),0))</f>
        <v>0</v>
      </c>
      <c r="AL153" s="0" t="n">
        <f aca="false">IF(OR(AL$3="",Consolidado!$D153=""),0,IF(ISNUMBER(SEARCH(AL$3,Consolidado!$D153)),IF(COUNTIFS(Consolidado!$AC$5:AC153,Consolidado!$AC153,Consolidado!$D$5:D153,"*"&amp;AL$3&amp;"*")=1,1,0),0))</f>
        <v>0</v>
      </c>
      <c r="AM153" s="0" t="n">
        <f aca="false">IF(OR(AM$3="",Consolidado!$D153=""),0,IF(ISNUMBER(SEARCH(AM$3,Consolidado!$D153)),IF(COUNTIFS(Consolidado!$AC$5:AC153,Consolidado!$AC153,Consolidado!$D$5:D153,"*"&amp;AM$3&amp;"*")=1,1,0),0))</f>
        <v>0</v>
      </c>
      <c r="AN153" s="0" t="n">
        <f aca="false">IF(OR(AN$3="",Consolidado!$D153=""),0,IF(ISNUMBER(SEARCH(AN$3,Consolidado!$D153)),IF(COUNTIFS(Consolidado!$AC$5:AC153,Consolidado!$AC153,Consolidado!$D$5:D153,"*"&amp;AN$3&amp;"*")=1,1,0),0))</f>
        <v>0</v>
      </c>
      <c r="AO153" s="0" t="n">
        <f aca="false">IF(OR(AO$3="",Consolidado!$D153=""),0,IF(ISNUMBER(SEARCH(AO$3,Consolidado!$D153)),IF(COUNTIFS(Consolidado!$AC$5:AC153,Consolidado!$AC153,Consolidado!$D$5:D153,"*"&amp;AO$3&amp;"*")=1,1,0),0))</f>
        <v>0</v>
      </c>
    </row>
    <row r="154" customFormat="false" ht="15" hidden="false" customHeight="false" outlineLevel="0" collapsed="false">
      <c r="B154" s="0" t="n">
        <f aca="false">IF(OR(B$3="",Consolidado!$D154=""),0,IF(ISNUMBER(SEARCH(B$3,Consolidado!$D154)),IF(COUNTIFS(Consolidado!$AC$5:AC154,Consolidado!$AC154,Consolidado!$D$5:D154,"*"&amp;B$3&amp;"*")=1,1,0),0))</f>
        <v>0</v>
      </c>
      <c r="C154" s="0" t="n">
        <f aca="false">IF(OR(C$3="",Consolidado!$D154=""),0,IF(ISNUMBER(SEARCH(C$3,Consolidado!$D154)),IF(COUNTIFS(Consolidado!$AC$5:AC154,Consolidado!$AC154,Consolidado!$D$5:D154,"*"&amp;C$3&amp;"*")=1,1,0),0))</f>
        <v>0</v>
      </c>
      <c r="D154" s="0" t="n">
        <f aca="false">IF(OR(D$3="",Consolidado!$D154=""),0,IF(ISNUMBER(SEARCH(D$3,Consolidado!$D154)),IF(COUNTIFS(Consolidado!$AC$5:AC154,Consolidado!$AC154,Consolidado!$D$5:D154,"*"&amp;D$3&amp;"*")=1,1,0),0))</f>
        <v>0</v>
      </c>
      <c r="E154" s="0" t="n">
        <f aca="false">IF(OR(E$3="",Consolidado!$D154=""),0,IF(ISNUMBER(SEARCH(E$3,Consolidado!$D154)),IF(COUNTIFS(Consolidado!$AC$5:AC154,Consolidado!$AC154,Consolidado!$D$5:D154,"*"&amp;E$3&amp;"*")=1,1,0),0))</f>
        <v>0</v>
      </c>
      <c r="F154" s="0" t="n">
        <f aca="false">IF(OR(F$3="",Consolidado!$D154=""),0,IF(ISNUMBER(SEARCH(F$3,Consolidado!$D154)),IF(COUNTIFS(Consolidado!$AC$5:AC154,Consolidado!$AC154,Consolidado!$D$5:D154,"*"&amp;F$3&amp;"*")=1,1,0),0))</f>
        <v>0</v>
      </c>
      <c r="G154" s="0" t="n">
        <f aca="false">IF(OR(G$3="",Consolidado!$D154=""),0,IF(ISNUMBER(SEARCH(G$3,Consolidado!$D154)),IF(COUNTIFS(Consolidado!$AC$5:AC154,Consolidado!$AC154,Consolidado!$D$5:D154,"*"&amp;G$3&amp;"*")=1,1,0),0))</f>
        <v>0</v>
      </c>
      <c r="H154" s="0" t="n">
        <f aca="false">IF(OR(H$3="",Consolidado!$D154=""),0,IF(ISNUMBER(SEARCH(H$3,Consolidado!$D154)),IF(COUNTIFS(Consolidado!$AC$5:AC154,Consolidado!$AC154,Consolidado!$D$5:D154,"*"&amp;H$3&amp;"*")=1,1,0),0))</f>
        <v>0</v>
      </c>
      <c r="I154" s="0" t="n">
        <f aca="false">IF(OR(I$3="",Consolidado!$D154=""),0,IF(ISNUMBER(SEARCH(I$3,Consolidado!$D154)),IF(COUNTIFS(Consolidado!$AC$5:AC154,Consolidado!$AC154,Consolidado!$D$5:D154,"*"&amp;I$3&amp;"*")=1,1,0),0))</f>
        <v>0</v>
      </c>
      <c r="J154" s="0" t="n">
        <f aca="false">IF(OR(J$3="",Consolidado!$D154=""),0,IF(ISNUMBER(SEARCH(J$3,Consolidado!$D154)),IF(COUNTIFS(Consolidado!$AC$5:AC154,Consolidado!$AC154,Consolidado!$D$5:D154,"*"&amp;J$3&amp;"*")=1,1,0),0))</f>
        <v>0</v>
      </c>
      <c r="K154" s="0" t="n">
        <f aca="false">IF(OR(K$3="",Consolidado!$D154=""),0,IF(ISNUMBER(SEARCH(K$3,Consolidado!$D154)),IF(COUNTIFS(Consolidado!$AC$5:AC154,Consolidado!$AC154,Consolidado!$D$5:D154,"*"&amp;K$3&amp;"*")=1,1,0),0))</f>
        <v>0</v>
      </c>
      <c r="L154" s="0" t="n">
        <f aca="false">IF(OR(L$3="",Consolidado!$D154=""),0,IF(ISNUMBER(SEARCH(L$3,Consolidado!$D154)),IF(COUNTIFS(Consolidado!$AC$5:AC154,Consolidado!$AC154,Consolidado!$D$5:D154,"*"&amp;L$3&amp;"*")=1,1,0),0))</f>
        <v>0</v>
      </c>
      <c r="M154" s="0" t="n">
        <f aca="false">IF(OR(M$3="",Consolidado!$D154=""),0,IF(ISNUMBER(SEARCH(M$3,Consolidado!$D154)),IF(COUNTIFS(Consolidado!$AC$5:AC154,Consolidado!$AC154,Consolidado!$D$5:D154,"*"&amp;M$3&amp;"*")=1,1,0),0))</f>
        <v>0</v>
      </c>
      <c r="N154" s="0" t="n">
        <f aca="false">IF(OR(N$3="",Consolidado!$D154=""),0,IF(ISNUMBER(SEARCH(N$3,Consolidado!$D154)),IF(COUNTIFS(Consolidado!$AC$5:AC154,Consolidado!$AC154,Consolidado!$D$5:D154,"*"&amp;N$3&amp;"*")=1,1,0),0))</f>
        <v>0</v>
      </c>
      <c r="O154" s="0" t="n">
        <f aca="false">IF(OR(O$3="",Consolidado!$D154=""),0,IF(ISNUMBER(SEARCH(O$3,Consolidado!$D154)),IF(COUNTIFS(Consolidado!$AC$5:AC154,Consolidado!$AC154,Consolidado!$D$5:D154,"*"&amp;O$3&amp;"*")=1,1,0),0))</f>
        <v>0</v>
      </c>
      <c r="P154" s="0" t="n">
        <f aca="false">IF(OR(P$3="",Consolidado!$D154=""),0,IF(ISNUMBER(SEARCH(P$3,Consolidado!$D154)),IF(COUNTIFS(Consolidado!$AC$5:AC154,Consolidado!$AC154,Consolidado!$D$5:D154,"*"&amp;P$3&amp;"*")=1,1,0),0))</f>
        <v>0</v>
      </c>
      <c r="Q154" s="0" t="n">
        <f aca="false">IF(OR(Q$3="",Consolidado!$D154=""),0,IF(ISNUMBER(SEARCH(Q$3,Consolidado!$D154)),IF(COUNTIFS(Consolidado!$AC$5:AC154,Consolidado!$AC154,Consolidado!$D$5:D154,"*"&amp;Q$3&amp;"*")=1,1,0),0))</f>
        <v>0</v>
      </c>
      <c r="R154" s="0" t="n">
        <f aca="false">IF(OR(R$3="",Consolidado!$D154=""),0,IF(ISNUMBER(SEARCH(R$3,Consolidado!$D154)),IF(COUNTIFS(Consolidado!$AC$5:AC154,Consolidado!$AC154,Consolidado!$D$5:D154,"*"&amp;R$3&amp;"*")=1,1,0),0))</f>
        <v>0</v>
      </c>
      <c r="S154" s="0" t="n">
        <f aca="false">IF(OR(S$3="",Consolidado!$D154=""),0,IF(ISNUMBER(SEARCH(S$3,Consolidado!$D154)),IF(COUNTIFS(Consolidado!$AC$5:AC154,Consolidado!$AC154,Consolidado!$D$5:D154,"*"&amp;S$3&amp;"*")=1,1,0),0))</f>
        <v>0</v>
      </c>
      <c r="T154" s="0" t="n">
        <f aca="false">IF(OR(T$3="",Consolidado!$D154=""),0,IF(ISNUMBER(SEARCH(T$3,Consolidado!$D154)),IF(COUNTIFS(Consolidado!$AC$5:AC154,Consolidado!$AC154,Consolidado!$D$5:D154,"*"&amp;T$3&amp;"*")=1,1,0),0))</f>
        <v>0</v>
      </c>
      <c r="U154" s="0" t="n">
        <f aca="false">IF(OR(U$3="",Consolidado!$D154=""),0,IF(ISNUMBER(SEARCH(U$3,Consolidado!$D154)),IF(COUNTIFS(Consolidado!$AC$5:AC154,Consolidado!$AC154,Consolidado!$D$5:D154,"*"&amp;U$3&amp;"*")=1,1,0),0))</f>
        <v>0</v>
      </c>
      <c r="V154" s="0" t="n">
        <f aca="false">IF(OR(V$3="",Consolidado!$D154=""),0,IF(ISNUMBER(SEARCH(V$3,Consolidado!$D154)),IF(COUNTIFS(Consolidado!$AC$5:AC154,Consolidado!$AC154,Consolidado!$D$5:D154,"*"&amp;V$3&amp;"*")=1,1,0),0))</f>
        <v>0</v>
      </c>
      <c r="W154" s="0" t="n">
        <f aca="false">IF(OR(W$3="",Consolidado!$D154=""),0,IF(ISNUMBER(SEARCH(W$3,Consolidado!$D154)),IF(COUNTIFS(Consolidado!$AC$5:AC154,Consolidado!$AC154,Consolidado!$D$5:D154,"*"&amp;W$3&amp;"*")=1,1,0),0))</f>
        <v>0</v>
      </c>
      <c r="X154" s="0" t="n">
        <f aca="false">IF(OR(X$3="",Consolidado!$D154=""),0,IF(ISNUMBER(SEARCH(X$3,Consolidado!$D154)),IF(COUNTIFS(Consolidado!$AC$5:AC154,Consolidado!$AC154,Consolidado!$D$5:D154,"*"&amp;X$3&amp;"*")=1,1,0),0))</f>
        <v>0</v>
      </c>
      <c r="Y154" s="0" t="n">
        <f aca="false">IF(OR(Y$3="",Consolidado!$D154=""),0,IF(ISNUMBER(SEARCH(Y$3,Consolidado!$D154)),IF(COUNTIFS(Consolidado!$AC$5:AC154,Consolidado!$AC154,Consolidado!$D$5:D154,"*"&amp;Y$3&amp;"*")=1,1,0),0))</f>
        <v>0</v>
      </c>
      <c r="Z154" s="0" t="n">
        <f aca="false">IF(OR(Z$3="",Consolidado!$D154=""),0,IF(ISNUMBER(SEARCH(Z$3,Consolidado!$D154)),IF(COUNTIFS(Consolidado!$AC$5:AC154,Consolidado!$AC154,Consolidado!$D$5:D154,"*"&amp;Z$3&amp;"*")=1,1,0),0))</f>
        <v>0</v>
      </c>
      <c r="AA154" s="0" t="n">
        <f aca="false">IF(OR(AA$3="",Consolidado!$D154=""),0,IF(ISNUMBER(SEARCH(AA$3,Consolidado!$D154)),IF(COUNTIFS(Consolidado!$AC$5:AC154,Consolidado!$AC154,Consolidado!$D$5:D154,"*"&amp;AA$3&amp;"*")=1,1,0),0))</f>
        <v>0</v>
      </c>
      <c r="AB154" s="0" t="n">
        <f aca="false">IF(OR(AB$3="",Consolidado!$D154=""),0,IF(ISNUMBER(SEARCH(AB$3,Consolidado!$D154)),IF(COUNTIFS(Consolidado!$AC$5:AC154,Consolidado!$AC154,Consolidado!$D$5:D154,"*"&amp;AB$3&amp;"*")=1,1,0),0))</f>
        <v>0</v>
      </c>
      <c r="AC154" s="0" t="n">
        <f aca="false">IF(OR(AC$3="",Consolidado!$D154=""),0,IF(ISNUMBER(SEARCH(AC$3,Consolidado!$D154)),IF(COUNTIFS(Consolidado!$AC$5:AC154,Consolidado!$AC154,Consolidado!$D$5:D154,"*"&amp;AC$3&amp;"*")=1,1,0),0))</f>
        <v>0</v>
      </c>
      <c r="AD154" s="0" t="n">
        <f aca="false">IF(OR(AD$3="",Consolidado!$D154=""),0,IF(ISNUMBER(SEARCH(AD$3,Consolidado!$D154)),IF(COUNTIFS(Consolidado!$AC$5:AC154,Consolidado!$AC154,Consolidado!$D$5:D154,"*"&amp;AD$3&amp;"*")=1,1,0),0))</f>
        <v>0</v>
      </c>
      <c r="AE154" s="0" t="n">
        <f aca="false">IF(OR(AE$3="",Consolidado!$D154=""),0,IF(ISNUMBER(SEARCH(AE$3,Consolidado!$D154)),IF(COUNTIFS(Consolidado!$AC$5:AC154,Consolidado!$AC154,Consolidado!$D$5:D154,"*"&amp;AE$3&amp;"*")=1,1,0),0))</f>
        <v>0</v>
      </c>
      <c r="AF154" s="0" t="n">
        <f aca="false">IF(OR(AF$3="",Consolidado!$D154=""),0,IF(ISNUMBER(SEARCH(AF$3,Consolidado!$D154)),IF(COUNTIFS(Consolidado!$AC$5:AC154,Consolidado!$AC154,Consolidado!$D$5:D154,"*"&amp;AF$3&amp;"*")=1,1,0),0))</f>
        <v>0</v>
      </c>
      <c r="AG154" s="0" t="n">
        <f aca="false">IF(OR(AG$3="",Consolidado!$D154=""),0,IF(ISNUMBER(SEARCH(AG$3,Consolidado!$D154)),IF(COUNTIFS(Consolidado!$AC$5:AC154,Consolidado!$AC154,Consolidado!$D$5:D154,"*"&amp;AG$3&amp;"*")=1,1,0),0))</f>
        <v>0</v>
      </c>
      <c r="AH154" s="0" t="n">
        <f aca="false">IF(OR(AH$3="",Consolidado!$D154=""),0,IF(ISNUMBER(SEARCH(AH$3,Consolidado!$D154)),IF(COUNTIFS(Consolidado!$AC$5:AC154,Consolidado!$AC154,Consolidado!$D$5:D154,"*"&amp;AH$3&amp;"*")=1,1,0),0))</f>
        <v>0</v>
      </c>
      <c r="AI154" s="0" t="n">
        <f aca="false">IF(OR(AI$3="",Consolidado!$D154=""),0,IF(ISNUMBER(SEARCH(AI$3,Consolidado!$D154)),IF(COUNTIFS(Consolidado!$AC$5:AC154,Consolidado!$AC154,Consolidado!$D$5:D154,"*"&amp;AI$3&amp;"*")=1,1,0),0))</f>
        <v>0</v>
      </c>
      <c r="AJ154" s="0" t="n">
        <f aca="false">IF(OR(AJ$3="",Consolidado!$D154=""),0,IF(ISNUMBER(SEARCH(AJ$3,Consolidado!$D154)),IF(COUNTIFS(Consolidado!$AC$5:AC154,Consolidado!$AC154,Consolidado!$D$5:D154,"*"&amp;AJ$3&amp;"*")=1,1,0),0))</f>
        <v>0</v>
      </c>
      <c r="AK154" s="0" t="n">
        <f aca="false">IF(OR(AK$3="",Consolidado!$D154=""),0,IF(ISNUMBER(SEARCH(AK$3,Consolidado!$D154)),IF(COUNTIFS(Consolidado!$AC$5:AC154,Consolidado!$AC154,Consolidado!$D$5:D154,"*"&amp;AK$3&amp;"*")=1,1,0),0))</f>
        <v>0</v>
      </c>
      <c r="AL154" s="0" t="n">
        <f aca="false">IF(OR(AL$3="",Consolidado!$D154=""),0,IF(ISNUMBER(SEARCH(AL$3,Consolidado!$D154)),IF(COUNTIFS(Consolidado!$AC$5:AC154,Consolidado!$AC154,Consolidado!$D$5:D154,"*"&amp;AL$3&amp;"*")=1,1,0),0))</f>
        <v>0</v>
      </c>
      <c r="AM154" s="0" t="n">
        <f aca="false">IF(OR(AM$3="",Consolidado!$D154=""),0,IF(ISNUMBER(SEARCH(AM$3,Consolidado!$D154)),IF(COUNTIFS(Consolidado!$AC$5:AC154,Consolidado!$AC154,Consolidado!$D$5:D154,"*"&amp;AM$3&amp;"*")=1,1,0),0))</f>
        <v>0</v>
      </c>
      <c r="AN154" s="0" t="n">
        <f aca="false">IF(OR(AN$3="",Consolidado!$D154=""),0,IF(ISNUMBER(SEARCH(AN$3,Consolidado!$D154)),IF(COUNTIFS(Consolidado!$AC$5:AC154,Consolidado!$AC154,Consolidado!$D$5:D154,"*"&amp;AN$3&amp;"*")=1,1,0),0))</f>
        <v>0</v>
      </c>
      <c r="AO154" s="0" t="n">
        <f aca="false">IF(OR(AO$3="",Consolidado!$D154=""),0,IF(ISNUMBER(SEARCH(AO$3,Consolidado!$D154)),IF(COUNTIFS(Consolidado!$AC$5:AC154,Consolidado!$AC154,Consolidado!$D$5:D154,"*"&amp;AO$3&amp;"*")=1,1,0),0))</f>
        <v>0</v>
      </c>
    </row>
    <row r="155" customFormat="false" ht="15" hidden="false" customHeight="false" outlineLevel="0" collapsed="false">
      <c r="B155" s="0" t="n">
        <f aca="false">IF(OR(B$3="",Consolidado!$D155=""),0,IF(ISNUMBER(SEARCH(B$3,Consolidado!$D155)),IF(COUNTIFS(Consolidado!$AC$5:AC155,Consolidado!$AC155,Consolidado!$D$5:D155,"*"&amp;B$3&amp;"*")=1,1,0),0))</f>
        <v>0</v>
      </c>
      <c r="C155" s="0" t="n">
        <f aca="false">IF(OR(C$3="",Consolidado!$D155=""),0,IF(ISNUMBER(SEARCH(C$3,Consolidado!$D155)),IF(COUNTIFS(Consolidado!$AC$5:AC155,Consolidado!$AC155,Consolidado!$D$5:D155,"*"&amp;C$3&amp;"*")=1,1,0),0))</f>
        <v>0</v>
      </c>
      <c r="D155" s="0" t="n">
        <f aca="false">IF(OR(D$3="",Consolidado!$D155=""),0,IF(ISNUMBER(SEARCH(D$3,Consolidado!$D155)),IF(COUNTIFS(Consolidado!$AC$5:AC155,Consolidado!$AC155,Consolidado!$D$5:D155,"*"&amp;D$3&amp;"*")=1,1,0),0))</f>
        <v>0</v>
      </c>
      <c r="E155" s="0" t="n">
        <f aca="false">IF(OR(E$3="",Consolidado!$D155=""),0,IF(ISNUMBER(SEARCH(E$3,Consolidado!$D155)),IF(COUNTIFS(Consolidado!$AC$5:AC155,Consolidado!$AC155,Consolidado!$D$5:D155,"*"&amp;E$3&amp;"*")=1,1,0),0))</f>
        <v>0</v>
      </c>
      <c r="F155" s="0" t="n">
        <f aca="false">IF(OR(F$3="",Consolidado!$D155=""),0,IF(ISNUMBER(SEARCH(F$3,Consolidado!$D155)),IF(COUNTIFS(Consolidado!$AC$5:AC155,Consolidado!$AC155,Consolidado!$D$5:D155,"*"&amp;F$3&amp;"*")=1,1,0),0))</f>
        <v>0</v>
      </c>
      <c r="G155" s="0" t="n">
        <f aca="false">IF(OR(G$3="",Consolidado!$D155=""),0,IF(ISNUMBER(SEARCH(G$3,Consolidado!$D155)),IF(COUNTIFS(Consolidado!$AC$5:AC155,Consolidado!$AC155,Consolidado!$D$5:D155,"*"&amp;G$3&amp;"*")=1,1,0),0))</f>
        <v>0</v>
      </c>
      <c r="H155" s="0" t="n">
        <f aca="false">IF(OR(H$3="",Consolidado!$D155=""),0,IF(ISNUMBER(SEARCH(H$3,Consolidado!$D155)),IF(COUNTIFS(Consolidado!$AC$5:AC155,Consolidado!$AC155,Consolidado!$D$5:D155,"*"&amp;H$3&amp;"*")=1,1,0),0))</f>
        <v>0</v>
      </c>
      <c r="I155" s="0" t="n">
        <f aca="false">IF(OR(I$3="",Consolidado!$D155=""),0,IF(ISNUMBER(SEARCH(I$3,Consolidado!$D155)),IF(COUNTIFS(Consolidado!$AC$5:AC155,Consolidado!$AC155,Consolidado!$D$5:D155,"*"&amp;I$3&amp;"*")=1,1,0),0))</f>
        <v>0</v>
      </c>
      <c r="J155" s="0" t="n">
        <f aca="false">IF(OR(J$3="",Consolidado!$D155=""),0,IF(ISNUMBER(SEARCH(J$3,Consolidado!$D155)),IF(COUNTIFS(Consolidado!$AC$5:AC155,Consolidado!$AC155,Consolidado!$D$5:D155,"*"&amp;J$3&amp;"*")=1,1,0),0))</f>
        <v>0</v>
      </c>
      <c r="K155" s="0" t="n">
        <f aca="false">IF(OR(K$3="",Consolidado!$D155=""),0,IF(ISNUMBER(SEARCH(K$3,Consolidado!$D155)),IF(COUNTIFS(Consolidado!$AC$5:AC155,Consolidado!$AC155,Consolidado!$D$5:D155,"*"&amp;K$3&amp;"*")=1,1,0),0))</f>
        <v>0</v>
      </c>
      <c r="L155" s="0" t="n">
        <f aca="false">IF(OR(L$3="",Consolidado!$D155=""),0,IF(ISNUMBER(SEARCH(L$3,Consolidado!$D155)),IF(COUNTIFS(Consolidado!$AC$5:AC155,Consolidado!$AC155,Consolidado!$D$5:D155,"*"&amp;L$3&amp;"*")=1,1,0),0))</f>
        <v>0</v>
      </c>
      <c r="M155" s="0" t="n">
        <f aca="false">IF(OR(M$3="",Consolidado!$D155=""),0,IF(ISNUMBER(SEARCH(M$3,Consolidado!$D155)),IF(COUNTIFS(Consolidado!$AC$5:AC155,Consolidado!$AC155,Consolidado!$D$5:D155,"*"&amp;M$3&amp;"*")=1,1,0),0))</f>
        <v>0</v>
      </c>
      <c r="N155" s="0" t="n">
        <f aca="false">IF(OR(N$3="",Consolidado!$D155=""),0,IF(ISNUMBER(SEARCH(N$3,Consolidado!$D155)),IF(COUNTIFS(Consolidado!$AC$5:AC155,Consolidado!$AC155,Consolidado!$D$5:D155,"*"&amp;N$3&amp;"*")=1,1,0),0))</f>
        <v>0</v>
      </c>
      <c r="O155" s="0" t="n">
        <f aca="false">IF(OR(O$3="",Consolidado!$D155=""),0,IF(ISNUMBER(SEARCH(O$3,Consolidado!$D155)),IF(COUNTIFS(Consolidado!$AC$5:AC155,Consolidado!$AC155,Consolidado!$D$5:D155,"*"&amp;O$3&amp;"*")=1,1,0),0))</f>
        <v>0</v>
      </c>
      <c r="P155" s="0" t="n">
        <f aca="false">IF(OR(P$3="",Consolidado!$D155=""),0,IF(ISNUMBER(SEARCH(P$3,Consolidado!$D155)),IF(COUNTIFS(Consolidado!$AC$5:AC155,Consolidado!$AC155,Consolidado!$D$5:D155,"*"&amp;P$3&amp;"*")=1,1,0),0))</f>
        <v>0</v>
      </c>
      <c r="Q155" s="0" t="n">
        <f aca="false">IF(OR(Q$3="",Consolidado!$D155=""),0,IF(ISNUMBER(SEARCH(Q$3,Consolidado!$D155)),IF(COUNTIFS(Consolidado!$AC$5:AC155,Consolidado!$AC155,Consolidado!$D$5:D155,"*"&amp;Q$3&amp;"*")=1,1,0),0))</f>
        <v>0</v>
      </c>
      <c r="R155" s="0" t="n">
        <f aca="false">IF(OR(R$3="",Consolidado!$D155=""),0,IF(ISNUMBER(SEARCH(R$3,Consolidado!$D155)),IF(COUNTIFS(Consolidado!$AC$5:AC155,Consolidado!$AC155,Consolidado!$D$5:D155,"*"&amp;R$3&amp;"*")=1,1,0),0))</f>
        <v>0</v>
      </c>
      <c r="S155" s="0" t="n">
        <f aca="false">IF(OR(S$3="",Consolidado!$D155=""),0,IF(ISNUMBER(SEARCH(S$3,Consolidado!$D155)),IF(COUNTIFS(Consolidado!$AC$5:AC155,Consolidado!$AC155,Consolidado!$D$5:D155,"*"&amp;S$3&amp;"*")=1,1,0),0))</f>
        <v>0</v>
      </c>
      <c r="T155" s="0" t="n">
        <f aca="false">IF(OR(T$3="",Consolidado!$D155=""),0,IF(ISNUMBER(SEARCH(T$3,Consolidado!$D155)),IF(COUNTIFS(Consolidado!$AC$5:AC155,Consolidado!$AC155,Consolidado!$D$5:D155,"*"&amp;T$3&amp;"*")=1,1,0),0))</f>
        <v>0</v>
      </c>
      <c r="U155" s="0" t="n">
        <f aca="false">IF(OR(U$3="",Consolidado!$D155=""),0,IF(ISNUMBER(SEARCH(U$3,Consolidado!$D155)),IF(COUNTIFS(Consolidado!$AC$5:AC155,Consolidado!$AC155,Consolidado!$D$5:D155,"*"&amp;U$3&amp;"*")=1,1,0),0))</f>
        <v>0</v>
      </c>
      <c r="V155" s="0" t="n">
        <f aca="false">IF(OR(V$3="",Consolidado!$D155=""),0,IF(ISNUMBER(SEARCH(V$3,Consolidado!$D155)),IF(COUNTIFS(Consolidado!$AC$5:AC155,Consolidado!$AC155,Consolidado!$D$5:D155,"*"&amp;V$3&amp;"*")=1,1,0),0))</f>
        <v>0</v>
      </c>
      <c r="W155" s="0" t="n">
        <f aca="false">IF(OR(W$3="",Consolidado!$D155=""),0,IF(ISNUMBER(SEARCH(W$3,Consolidado!$D155)),IF(COUNTIFS(Consolidado!$AC$5:AC155,Consolidado!$AC155,Consolidado!$D$5:D155,"*"&amp;W$3&amp;"*")=1,1,0),0))</f>
        <v>0</v>
      </c>
      <c r="X155" s="0" t="n">
        <f aca="false">IF(OR(X$3="",Consolidado!$D155=""),0,IF(ISNUMBER(SEARCH(X$3,Consolidado!$D155)),IF(COUNTIFS(Consolidado!$AC$5:AC155,Consolidado!$AC155,Consolidado!$D$5:D155,"*"&amp;X$3&amp;"*")=1,1,0),0))</f>
        <v>0</v>
      </c>
      <c r="Y155" s="0" t="n">
        <f aca="false">IF(OR(Y$3="",Consolidado!$D155=""),0,IF(ISNUMBER(SEARCH(Y$3,Consolidado!$D155)),IF(COUNTIFS(Consolidado!$AC$5:AC155,Consolidado!$AC155,Consolidado!$D$5:D155,"*"&amp;Y$3&amp;"*")=1,1,0),0))</f>
        <v>0</v>
      </c>
      <c r="Z155" s="0" t="n">
        <f aca="false">IF(OR(Z$3="",Consolidado!$D155=""),0,IF(ISNUMBER(SEARCH(Z$3,Consolidado!$D155)),IF(COUNTIFS(Consolidado!$AC$5:AC155,Consolidado!$AC155,Consolidado!$D$5:D155,"*"&amp;Z$3&amp;"*")=1,1,0),0))</f>
        <v>0</v>
      </c>
      <c r="AA155" s="0" t="n">
        <f aca="false">IF(OR(AA$3="",Consolidado!$D155=""),0,IF(ISNUMBER(SEARCH(AA$3,Consolidado!$D155)),IF(COUNTIFS(Consolidado!$AC$5:AC155,Consolidado!$AC155,Consolidado!$D$5:D155,"*"&amp;AA$3&amp;"*")=1,1,0),0))</f>
        <v>0</v>
      </c>
      <c r="AB155" s="0" t="n">
        <f aca="false">IF(OR(AB$3="",Consolidado!$D155=""),0,IF(ISNUMBER(SEARCH(AB$3,Consolidado!$D155)),IF(COUNTIFS(Consolidado!$AC$5:AC155,Consolidado!$AC155,Consolidado!$D$5:D155,"*"&amp;AB$3&amp;"*")=1,1,0),0))</f>
        <v>0</v>
      </c>
      <c r="AC155" s="0" t="n">
        <f aca="false">IF(OR(AC$3="",Consolidado!$D155=""),0,IF(ISNUMBER(SEARCH(AC$3,Consolidado!$D155)),IF(COUNTIFS(Consolidado!$AC$5:AC155,Consolidado!$AC155,Consolidado!$D$5:D155,"*"&amp;AC$3&amp;"*")=1,1,0),0))</f>
        <v>0</v>
      </c>
      <c r="AD155" s="0" t="n">
        <f aca="false">IF(OR(AD$3="",Consolidado!$D155=""),0,IF(ISNUMBER(SEARCH(AD$3,Consolidado!$D155)),IF(COUNTIFS(Consolidado!$AC$5:AC155,Consolidado!$AC155,Consolidado!$D$5:D155,"*"&amp;AD$3&amp;"*")=1,1,0),0))</f>
        <v>0</v>
      </c>
      <c r="AE155" s="0" t="n">
        <f aca="false">IF(OR(AE$3="",Consolidado!$D155=""),0,IF(ISNUMBER(SEARCH(AE$3,Consolidado!$D155)),IF(COUNTIFS(Consolidado!$AC$5:AC155,Consolidado!$AC155,Consolidado!$D$5:D155,"*"&amp;AE$3&amp;"*")=1,1,0),0))</f>
        <v>0</v>
      </c>
      <c r="AF155" s="0" t="n">
        <f aca="false">IF(OR(AF$3="",Consolidado!$D155=""),0,IF(ISNUMBER(SEARCH(AF$3,Consolidado!$D155)),IF(COUNTIFS(Consolidado!$AC$5:AC155,Consolidado!$AC155,Consolidado!$D$5:D155,"*"&amp;AF$3&amp;"*")=1,1,0),0))</f>
        <v>0</v>
      </c>
      <c r="AG155" s="0" t="n">
        <f aca="false">IF(OR(AG$3="",Consolidado!$D155=""),0,IF(ISNUMBER(SEARCH(AG$3,Consolidado!$D155)),IF(COUNTIFS(Consolidado!$AC$5:AC155,Consolidado!$AC155,Consolidado!$D$5:D155,"*"&amp;AG$3&amp;"*")=1,1,0),0))</f>
        <v>0</v>
      </c>
      <c r="AH155" s="0" t="n">
        <f aca="false">IF(OR(AH$3="",Consolidado!$D155=""),0,IF(ISNUMBER(SEARCH(AH$3,Consolidado!$D155)),IF(COUNTIFS(Consolidado!$AC$5:AC155,Consolidado!$AC155,Consolidado!$D$5:D155,"*"&amp;AH$3&amp;"*")=1,1,0),0))</f>
        <v>0</v>
      </c>
      <c r="AI155" s="0" t="n">
        <f aca="false">IF(OR(AI$3="",Consolidado!$D155=""),0,IF(ISNUMBER(SEARCH(AI$3,Consolidado!$D155)),IF(COUNTIFS(Consolidado!$AC$5:AC155,Consolidado!$AC155,Consolidado!$D$5:D155,"*"&amp;AI$3&amp;"*")=1,1,0),0))</f>
        <v>0</v>
      </c>
      <c r="AJ155" s="0" t="n">
        <f aca="false">IF(OR(AJ$3="",Consolidado!$D155=""),0,IF(ISNUMBER(SEARCH(AJ$3,Consolidado!$D155)),IF(COUNTIFS(Consolidado!$AC$5:AC155,Consolidado!$AC155,Consolidado!$D$5:D155,"*"&amp;AJ$3&amp;"*")=1,1,0),0))</f>
        <v>0</v>
      </c>
      <c r="AK155" s="0" t="n">
        <f aca="false">IF(OR(AK$3="",Consolidado!$D155=""),0,IF(ISNUMBER(SEARCH(AK$3,Consolidado!$D155)),IF(COUNTIFS(Consolidado!$AC$5:AC155,Consolidado!$AC155,Consolidado!$D$5:D155,"*"&amp;AK$3&amp;"*")=1,1,0),0))</f>
        <v>0</v>
      </c>
      <c r="AL155" s="0" t="n">
        <f aca="false">IF(OR(AL$3="",Consolidado!$D155=""),0,IF(ISNUMBER(SEARCH(AL$3,Consolidado!$D155)),IF(COUNTIFS(Consolidado!$AC$5:AC155,Consolidado!$AC155,Consolidado!$D$5:D155,"*"&amp;AL$3&amp;"*")=1,1,0),0))</f>
        <v>0</v>
      </c>
      <c r="AM155" s="0" t="n">
        <f aca="false">IF(OR(AM$3="",Consolidado!$D155=""),0,IF(ISNUMBER(SEARCH(AM$3,Consolidado!$D155)),IF(COUNTIFS(Consolidado!$AC$5:AC155,Consolidado!$AC155,Consolidado!$D$5:D155,"*"&amp;AM$3&amp;"*")=1,1,0),0))</f>
        <v>0</v>
      </c>
      <c r="AN155" s="0" t="n">
        <f aca="false">IF(OR(AN$3="",Consolidado!$D155=""),0,IF(ISNUMBER(SEARCH(AN$3,Consolidado!$D155)),IF(COUNTIFS(Consolidado!$AC$5:AC155,Consolidado!$AC155,Consolidado!$D$5:D155,"*"&amp;AN$3&amp;"*")=1,1,0),0))</f>
        <v>0</v>
      </c>
      <c r="AO155" s="0" t="n">
        <f aca="false">IF(OR(AO$3="",Consolidado!$D155=""),0,IF(ISNUMBER(SEARCH(AO$3,Consolidado!$D155)),IF(COUNTIFS(Consolidado!$AC$5:AC155,Consolidado!$AC155,Consolidado!$D$5:D155,"*"&amp;AO$3&amp;"*")=1,1,0),0))</f>
        <v>0</v>
      </c>
    </row>
    <row r="156" customFormat="false" ht="15" hidden="false" customHeight="false" outlineLevel="0" collapsed="false">
      <c r="B156" s="0" t="n">
        <f aca="false">IF(OR(B$3="",Consolidado!$D156=""),0,IF(ISNUMBER(SEARCH(B$3,Consolidado!$D156)),IF(COUNTIFS(Consolidado!$AC$5:AC156,Consolidado!$AC156,Consolidado!$D$5:D156,"*"&amp;B$3&amp;"*")=1,1,0),0))</f>
        <v>0</v>
      </c>
      <c r="C156" s="0" t="n">
        <f aca="false">IF(OR(C$3="",Consolidado!$D156=""),0,IF(ISNUMBER(SEARCH(C$3,Consolidado!$D156)),IF(COUNTIFS(Consolidado!$AC$5:AC156,Consolidado!$AC156,Consolidado!$D$5:D156,"*"&amp;C$3&amp;"*")=1,1,0),0))</f>
        <v>0</v>
      </c>
      <c r="D156" s="0" t="n">
        <f aca="false">IF(OR(D$3="",Consolidado!$D156=""),0,IF(ISNUMBER(SEARCH(D$3,Consolidado!$D156)),IF(COUNTIFS(Consolidado!$AC$5:AC156,Consolidado!$AC156,Consolidado!$D$5:D156,"*"&amp;D$3&amp;"*")=1,1,0),0))</f>
        <v>0</v>
      </c>
      <c r="E156" s="0" t="n">
        <f aca="false">IF(OR(E$3="",Consolidado!$D156=""),0,IF(ISNUMBER(SEARCH(E$3,Consolidado!$D156)),IF(COUNTIFS(Consolidado!$AC$5:AC156,Consolidado!$AC156,Consolidado!$D$5:D156,"*"&amp;E$3&amp;"*")=1,1,0),0))</f>
        <v>0</v>
      </c>
      <c r="F156" s="0" t="n">
        <f aca="false">IF(OR(F$3="",Consolidado!$D156=""),0,IF(ISNUMBER(SEARCH(F$3,Consolidado!$D156)),IF(COUNTIFS(Consolidado!$AC$5:AC156,Consolidado!$AC156,Consolidado!$D$5:D156,"*"&amp;F$3&amp;"*")=1,1,0),0))</f>
        <v>0</v>
      </c>
      <c r="G156" s="0" t="n">
        <f aca="false">IF(OR(G$3="",Consolidado!$D156=""),0,IF(ISNUMBER(SEARCH(G$3,Consolidado!$D156)),IF(COUNTIFS(Consolidado!$AC$5:AC156,Consolidado!$AC156,Consolidado!$D$5:D156,"*"&amp;G$3&amp;"*")=1,1,0),0))</f>
        <v>0</v>
      </c>
      <c r="H156" s="0" t="n">
        <f aca="false">IF(OR(H$3="",Consolidado!$D156=""),0,IF(ISNUMBER(SEARCH(H$3,Consolidado!$D156)),IF(COUNTIFS(Consolidado!$AC$5:AC156,Consolidado!$AC156,Consolidado!$D$5:D156,"*"&amp;H$3&amp;"*")=1,1,0),0))</f>
        <v>0</v>
      </c>
      <c r="I156" s="0" t="n">
        <f aca="false">IF(OR(I$3="",Consolidado!$D156=""),0,IF(ISNUMBER(SEARCH(I$3,Consolidado!$D156)),IF(COUNTIFS(Consolidado!$AC$5:AC156,Consolidado!$AC156,Consolidado!$D$5:D156,"*"&amp;I$3&amp;"*")=1,1,0),0))</f>
        <v>0</v>
      </c>
      <c r="J156" s="0" t="n">
        <f aca="false">IF(OR(J$3="",Consolidado!$D156=""),0,IF(ISNUMBER(SEARCH(J$3,Consolidado!$D156)),IF(COUNTIFS(Consolidado!$AC$5:AC156,Consolidado!$AC156,Consolidado!$D$5:D156,"*"&amp;J$3&amp;"*")=1,1,0),0))</f>
        <v>0</v>
      </c>
      <c r="K156" s="0" t="n">
        <f aca="false">IF(OR(K$3="",Consolidado!$D156=""),0,IF(ISNUMBER(SEARCH(K$3,Consolidado!$D156)),IF(COUNTIFS(Consolidado!$AC$5:AC156,Consolidado!$AC156,Consolidado!$D$5:D156,"*"&amp;K$3&amp;"*")=1,1,0),0))</f>
        <v>0</v>
      </c>
      <c r="L156" s="0" t="n">
        <f aca="false">IF(OR(L$3="",Consolidado!$D156=""),0,IF(ISNUMBER(SEARCH(L$3,Consolidado!$D156)),IF(COUNTIFS(Consolidado!$AC$5:AC156,Consolidado!$AC156,Consolidado!$D$5:D156,"*"&amp;L$3&amp;"*")=1,1,0),0))</f>
        <v>0</v>
      </c>
      <c r="M156" s="0" t="n">
        <f aca="false">IF(OR(M$3="",Consolidado!$D156=""),0,IF(ISNUMBER(SEARCH(M$3,Consolidado!$D156)),IF(COUNTIFS(Consolidado!$AC$5:AC156,Consolidado!$AC156,Consolidado!$D$5:D156,"*"&amp;M$3&amp;"*")=1,1,0),0))</f>
        <v>0</v>
      </c>
      <c r="N156" s="0" t="n">
        <f aca="false">IF(OR(N$3="",Consolidado!$D156=""),0,IF(ISNUMBER(SEARCH(N$3,Consolidado!$D156)),IF(COUNTIFS(Consolidado!$AC$5:AC156,Consolidado!$AC156,Consolidado!$D$5:D156,"*"&amp;N$3&amp;"*")=1,1,0),0))</f>
        <v>0</v>
      </c>
      <c r="O156" s="0" t="n">
        <f aca="false">IF(OR(O$3="",Consolidado!$D156=""),0,IF(ISNUMBER(SEARCH(O$3,Consolidado!$D156)),IF(COUNTIFS(Consolidado!$AC$5:AC156,Consolidado!$AC156,Consolidado!$D$5:D156,"*"&amp;O$3&amp;"*")=1,1,0),0))</f>
        <v>0</v>
      </c>
      <c r="P156" s="0" t="n">
        <f aca="false">IF(OR(P$3="",Consolidado!$D156=""),0,IF(ISNUMBER(SEARCH(P$3,Consolidado!$D156)),IF(COUNTIFS(Consolidado!$AC$5:AC156,Consolidado!$AC156,Consolidado!$D$5:D156,"*"&amp;P$3&amp;"*")=1,1,0),0))</f>
        <v>0</v>
      </c>
      <c r="Q156" s="0" t="n">
        <f aca="false">IF(OR(Q$3="",Consolidado!$D156=""),0,IF(ISNUMBER(SEARCH(Q$3,Consolidado!$D156)),IF(COUNTIFS(Consolidado!$AC$5:AC156,Consolidado!$AC156,Consolidado!$D$5:D156,"*"&amp;Q$3&amp;"*")=1,1,0),0))</f>
        <v>0</v>
      </c>
      <c r="R156" s="0" t="n">
        <f aca="false">IF(OR(R$3="",Consolidado!$D156=""),0,IF(ISNUMBER(SEARCH(R$3,Consolidado!$D156)),IF(COUNTIFS(Consolidado!$AC$5:AC156,Consolidado!$AC156,Consolidado!$D$5:D156,"*"&amp;R$3&amp;"*")=1,1,0),0))</f>
        <v>0</v>
      </c>
      <c r="S156" s="0" t="n">
        <f aca="false">IF(OR(S$3="",Consolidado!$D156=""),0,IF(ISNUMBER(SEARCH(S$3,Consolidado!$D156)),IF(COUNTIFS(Consolidado!$AC$5:AC156,Consolidado!$AC156,Consolidado!$D$5:D156,"*"&amp;S$3&amp;"*")=1,1,0),0))</f>
        <v>0</v>
      </c>
      <c r="T156" s="0" t="n">
        <f aca="false">IF(OR(T$3="",Consolidado!$D156=""),0,IF(ISNUMBER(SEARCH(T$3,Consolidado!$D156)),IF(COUNTIFS(Consolidado!$AC$5:AC156,Consolidado!$AC156,Consolidado!$D$5:D156,"*"&amp;T$3&amp;"*")=1,1,0),0))</f>
        <v>0</v>
      </c>
      <c r="U156" s="0" t="n">
        <f aca="false">IF(OR(U$3="",Consolidado!$D156=""),0,IF(ISNUMBER(SEARCH(U$3,Consolidado!$D156)),IF(COUNTIFS(Consolidado!$AC$5:AC156,Consolidado!$AC156,Consolidado!$D$5:D156,"*"&amp;U$3&amp;"*")=1,1,0),0))</f>
        <v>0</v>
      </c>
      <c r="V156" s="0" t="n">
        <f aca="false">IF(OR(V$3="",Consolidado!$D156=""),0,IF(ISNUMBER(SEARCH(V$3,Consolidado!$D156)),IF(COUNTIFS(Consolidado!$AC$5:AC156,Consolidado!$AC156,Consolidado!$D$5:D156,"*"&amp;V$3&amp;"*")=1,1,0),0))</f>
        <v>0</v>
      </c>
      <c r="W156" s="0" t="n">
        <f aca="false">IF(OR(W$3="",Consolidado!$D156=""),0,IF(ISNUMBER(SEARCH(W$3,Consolidado!$D156)),IF(COUNTIFS(Consolidado!$AC$5:AC156,Consolidado!$AC156,Consolidado!$D$5:D156,"*"&amp;W$3&amp;"*")=1,1,0),0))</f>
        <v>0</v>
      </c>
      <c r="X156" s="0" t="n">
        <f aca="false">IF(OR(X$3="",Consolidado!$D156=""),0,IF(ISNUMBER(SEARCH(X$3,Consolidado!$D156)),IF(COUNTIFS(Consolidado!$AC$5:AC156,Consolidado!$AC156,Consolidado!$D$5:D156,"*"&amp;X$3&amp;"*")=1,1,0),0))</f>
        <v>0</v>
      </c>
      <c r="Y156" s="0" t="n">
        <f aca="false">IF(OR(Y$3="",Consolidado!$D156=""),0,IF(ISNUMBER(SEARCH(Y$3,Consolidado!$D156)),IF(COUNTIFS(Consolidado!$AC$5:AC156,Consolidado!$AC156,Consolidado!$D$5:D156,"*"&amp;Y$3&amp;"*")=1,1,0),0))</f>
        <v>0</v>
      </c>
      <c r="Z156" s="0" t="n">
        <f aca="false">IF(OR(Z$3="",Consolidado!$D156=""),0,IF(ISNUMBER(SEARCH(Z$3,Consolidado!$D156)),IF(COUNTIFS(Consolidado!$AC$5:AC156,Consolidado!$AC156,Consolidado!$D$5:D156,"*"&amp;Z$3&amp;"*")=1,1,0),0))</f>
        <v>0</v>
      </c>
      <c r="AA156" s="0" t="n">
        <f aca="false">IF(OR(AA$3="",Consolidado!$D156=""),0,IF(ISNUMBER(SEARCH(AA$3,Consolidado!$D156)),IF(COUNTIFS(Consolidado!$AC$5:AC156,Consolidado!$AC156,Consolidado!$D$5:D156,"*"&amp;AA$3&amp;"*")=1,1,0),0))</f>
        <v>0</v>
      </c>
      <c r="AB156" s="0" t="n">
        <f aca="false">IF(OR(AB$3="",Consolidado!$D156=""),0,IF(ISNUMBER(SEARCH(AB$3,Consolidado!$D156)),IF(COUNTIFS(Consolidado!$AC$5:AC156,Consolidado!$AC156,Consolidado!$D$5:D156,"*"&amp;AB$3&amp;"*")=1,1,0),0))</f>
        <v>0</v>
      </c>
      <c r="AC156" s="0" t="n">
        <f aca="false">IF(OR(AC$3="",Consolidado!$D156=""),0,IF(ISNUMBER(SEARCH(AC$3,Consolidado!$D156)),IF(COUNTIFS(Consolidado!$AC$5:AC156,Consolidado!$AC156,Consolidado!$D$5:D156,"*"&amp;AC$3&amp;"*")=1,1,0),0))</f>
        <v>0</v>
      </c>
      <c r="AD156" s="0" t="n">
        <f aca="false">IF(OR(AD$3="",Consolidado!$D156=""),0,IF(ISNUMBER(SEARCH(AD$3,Consolidado!$D156)),IF(COUNTIFS(Consolidado!$AC$5:AC156,Consolidado!$AC156,Consolidado!$D$5:D156,"*"&amp;AD$3&amp;"*")=1,1,0),0))</f>
        <v>0</v>
      </c>
      <c r="AE156" s="0" t="n">
        <f aca="false">IF(OR(AE$3="",Consolidado!$D156=""),0,IF(ISNUMBER(SEARCH(AE$3,Consolidado!$D156)),IF(COUNTIFS(Consolidado!$AC$5:AC156,Consolidado!$AC156,Consolidado!$D$5:D156,"*"&amp;AE$3&amp;"*")=1,1,0),0))</f>
        <v>0</v>
      </c>
      <c r="AF156" s="0" t="n">
        <f aca="false">IF(OR(AF$3="",Consolidado!$D156=""),0,IF(ISNUMBER(SEARCH(AF$3,Consolidado!$D156)),IF(COUNTIFS(Consolidado!$AC$5:AC156,Consolidado!$AC156,Consolidado!$D$5:D156,"*"&amp;AF$3&amp;"*")=1,1,0),0))</f>
        <v>0</v>
      </c>
      <c r="AG156" s="0" t="n">
        <f aca="false">IF(OR(AG$3="",Consolidado!$D156=""),0,IF(ISNUMBER(SEARCH(AG$3,Consolidado!$D156)),IF(COUNTIFS(Consolidado!$AC$5:AC156,Consolidado!$AC156,Consolidado!$D$5:D156,"*"&amp;AG$3&amp;"*")=1,1,0),0))</f>
        <v>0</v>
      </c>
      <c r="AH156" s="0" t="n">
        <f aca="false">IF(OR(AH$3="",Consolidado!$D156=""),0,IF(ISNUMBER(SEARCH(AH$3,Consolidado!$D156)),IF(COUNTIFS(Consolidado!$AC$5:AC156,Consolidado!$AC156,Consolidado!$D$5:D156,"*"&amp;AH$3&amp;"*")=1,1,0),0))</f>
        <v>0</v>
      </c>
      <c r="AI156" s="0" t="n">
        <f aca="false">IF(OR(AI$3="",Consolidado!$D156=""),0,IF(ISNUMBER(SEARCH(AI$3,Consolidado!$D156)),IF(COUNTIFS(Consolidado!$AC$5:AC156,Consolidado!$AC156,Consolidado!$D$5:D156,"*"&amp;AI$3&amp;"*")=1,1,0),0))</f>
        <v>0</v>
      </c>
      <c r="AJ156" s="0" t="n">
        <f aca="false">IF(OR(AJ$3="",Consolidado!$D156=""),0,IF(ISNUMBER(SEARCH(AJ$3,Consolidado!$D156)),IF(COUNTIFS(Consolidado!$AC$5:AC156,Consolidado!$AC156,Consolidado!$D$5:D156,"*"&amp;AJ$3&amp;"*")=1,1,0),0))</f>
        <v>0</v>
      </c>
      <c r="AK156" s="0" t="n">
        <f aca="false">IF(OR(AK$3="",Consolidado!$D156=""),0,IF(ISNUMBER(SEARCH(AK$3,Consolidado!$D156)),IF(COUNTIFS(Consolidado!$AC$5:AC156,Consolidado!$AC156,Consolidado!$D$5:D156,"*"&amp;AK$3&amp;"*")=1,1,0),0))</f>
        <v>0</v>
      </c>
      <c r="AL156" s="0" t="n">
        <f aca="false">IF(OR(AL$3="",Consolidado!$D156=""),0,IF(ISNUMBER(SEARCH(AL$3,Consolidado!$D156)),IF(COUNTIFS(Consolidado!$AC$5:AC156,Consolidado!$AC156,Consolidado!$D$5:D156,"*"&amp;AL$3&amp;"*")=1,1,0),0))</f>
        <v>0</v>
      </c>
      <c r="AM156" s="0" t="n">
        <f aca="false">IF(OR(AM$3="",Consolidado!$D156=""),0,IF(ISNUMBER(SEARCH(AM$3,Consolidado!$D156)),IF(COUNTIFS(Consolidado!$AC$5:AC156,Consolidado!$AC156,Consolidado!$D$5:D156,"*"&amp;AM$3&amp;"*")=1,1,0),0))</f>
        <v>0</v>
      </c>
      <c r="AN156" s="0" t="n">
        <f aca="false">IF(OR(AN$3="",Consolidado!$D156=""),0,IF(ISNUMBER(SEARCH(AN$3,Consolidado!$D156)),IF(COUNTIFS(Consolidado!$AC$5:AC156,Consolidado!$AC156,Consolidado!$D$5:D156,"*"&amp;AN$3&amp;"*")=1,1,0),0))</f>
        <v>0</v>
      </c>
      <c r="AO156" s="0" t="n">
        <f aca="false">IF(OR(AO$3="",Consolidado!$D156=""),0,IF(ISNUMBER(SEARCH(AO$3,Consolidado!$D156)),IF(COUNTIFS(Consolidado!$AC$5:AC156,Consolidado!$AC156,Consolidado!$D$5:D156,"*"&amp;AO$3&amp;"*")=1,1,0),0))</f>
        <v>0</v>
      </c>
    </row>
    <row r="157" customFormat="false" ht="15" hidden="false" customHeight="false" outlineLevel="0" collapsed="false">
      <c r="B157" s="0" t="n">
        <f aca="false">IF(OR(B$3="",Consolidado!$D157=""),0,IF(ISNUMBER(SEARCH(B$3,Consolidado!$D157)),IF(COUNTIFS(Consolidado!$AC$5:AC157,Consolidado!$AC157,Consolidado!$D$5:D157,"*"&amp;B$3&amp;"*")=1,1,0),0))</f>
        <v>0</v>
      </c>
      <c r="C157" s="0" t="n">
        <f aca="false">IF(OR(C$3="",Consolidado!$D157=""),0,IF(ISNUMBER(SEARCH(C$3,Consolidado!$D157)),IF(COUNTIFS(Consolidado!$AC$5:AC157,Consolidado!$AC157,Consolidado!$D$5:D157,"*"&amp;C$3&amp;"*")=1,1,0),0))</f>
        <v>0</v>
      </c>
      <c r="D157" s="0" t="n">
        <f aca="false">IF(OR(D$3="",Consolidado!$D157=""),0,IF(ISNUMBER(SEARCH(D$3,Consolidado!$D157)),IF(COUNTIFS(Consolidado!$AC$5:AC157,Consolidado!$AC157,Consolidado!$D$5:D157,"*"&amp;D$3&amp;"*")=1,1,0),0))</f>
        <v>0</v>
      </c>
      <c r="E157" s="0" t="n">
        <f aca="false">IF(OR(E$3="",Consolidado!$D157=""),0,IF(ISNUMBER(SEARCH(E$3,Consolidado!$D157)),IF(COUNTIFS(Consolidado!$AC$5:AC157,Consolidado!$AC157,Consolidado!$D$5:D157,"*"&amp;E$3&amp;"*")=1,1,0),0))</f>
        <v>0</v>
      </c>
      <c r="F157" s="0" t="n">
        <f aca="false">IF(OR(F$3="",Consolidado!$D157=""),0,IF(ISNUMBER(SEARCH(F$3,Consolidado!$D157)),IF(COUNTIFS(Consolidado!$AC$5:AC157,Consolidado!$AC157,Consolidado!$D$5:D157,"*"&amp;F$3&amp;"*")=1,1,0),0))</f>
        <v>0</v>
      </c>
      <c r="G157" s="0" t="n">
        <f aca="false">IF(OR(G$3="",Consolidado!$D157=""),0,IF(ISNUMBER(SEARCH(G$3,Consolidado!$D157)),IF(COUNTIFS(Consolidado!$AC$5:AC157,Consolidado!$AC157,Consolidado!$D$5:D157,"*"&amp;G$3&amp;"*")=1,1,0),0))</f>
        <v>0</v>
      </c>
      <c r="H157" s="0" t="n">
        <f aca="false">IF(OR(H$3="",Consolidado!$D157=""),0,IF(ISNUMBER(SEARCH(H$3,Consolidado!$D157)),IF(COUNTIFS(Consolidado!$AC$5:AC157,Consolidado!$AC157,Consolidado!$D$5:D157,"*"&amp;H$3&amp;"*")=1,1,0),0))</f>
        <v>0</v>
      </c>
      <c r="I157" s="0" t="n">
        <f aca="false">IF(OR(I$3="",Consolidado!$D157=""),0,IF(ISNUMBER(SEARCH(I$3,Consolidado!$D157)),IF(COUNTIFS(Consolidado!$AC$5:AC157,Consolidado!$AC157,Consolidado!$D$5:D157,"*"&amp;I$3&amp;"*")=1,1,0),0))</f>
        <v>0</v>
      </c>
      <c r="J157" s="0" t="n">
        <f aca="false">IF(OR(J$3="",Consolidado!$D157=""),0,IF(ISNUMBER(SEARCH(J$3,Consolidado!$D157)),IF(COUNTIFS(Consolidado!$AC$5:AC157,Consolidado!$AC157,Consolidado!$D$5:D157,"*"&amp;J$3&amp;"*")=1,1,0),0))</f>
        <v>0</v>
      </c>
      <c r="K157" s="0" t="n">
        <f aca="false">IF(OR(K$3="",Consolidado!$D157=""),0,IF(ISNUMBER(SEARCH(K$3,Consolidado!$D157)),IF(COUNTIFS(Consolidado!$AC$5:AC157,Consolidado!$AC157,Consolidado!$D$5:D157,"*"&amp;K$3&amp;"*")=1,1,0),0))</f>
        <v>0</v>
      </c>
      <c r="L157" s="0" t="n">
        <f aca="false">IF(OR(L$3="",Consolidado!$D157=""),0,IF(ISNUMBER(SEARCH(L$3,Consolidado!$D157)),IF(COUNTIFS(Consolidado!$AC$5:AC157,Consolidado!$AC157,Consolidado!$D$5:D157,"*"&amp;L$3&amp;"*")=1,1,0),0))</f>
        <v>0</v>
      </c>
      <c r="M157" s="0" t="n">
        <f aca="false">IF(OR(M$3="",Consolidado!$D157=""),0,IF(ISNUMBER(SEARCH(M$3,Consolidado!$D157)),IF(COUNTIFS(Consolidado!$AC$5:AC157,Consolidado!$AC157,Consolidado!$D$5:D157,"*"&amp;M$3&amp;"*")=1,1,0),0))</f>
        <v>0</v>
      </c>
      <c r="N157" s="0" t="n">
        <f aca="false">IF(OR(N$3="",Consolidado!$D157=""),0,IF(ISNUMBER(SEARCH(N$3,Consolidado!$D157)),IF(COUNTIFS(Consolidado!$AC$5:AC157,Consolidado!$AC157,Consolidado!$D$5:D157,"*"&amp;N$3&amp;"*")=1,1,0),0))</f>
        <v>0</v>
      </c>
      <c r="O157" s="0" t="n">
        <f aca="false">IF(OR(O$3="",Consolidado!$D157=""),0,IF(ISNUMBER(SEARCH(O$3,Consolidado!$D157)),IF(COUNTIFS(Consolidado!$AC$5:AC157,Consolidado!$AC157,Consolidado!$D$5:D157,"*"&amp;O$3&amp;"*")=1,1,0),0))</f>
        <v>0</v>
      </c>
      <c r="P157" s="0" t="n">
        <f aca="false">IF(OR(P$3="",Consolidado!$D157=""),0,IF(ISNUMBER(SEARCH(P$3,Consolidado!$D157)),IF(COUNTIFS(Consolidado!$AC$5:AC157,Consolidado!$AC157,Consolidado!$D$5:D157,"*"&amp;P$3&amp;"*")=1,1,0),0))</f>
        <v>0</v>
      </c>
      <c r="Q157" s="0" t="n">
        <f aca="false">IF(OR(Q$3="",Consolidado!$D157=""),0,IF(ISNUMBER(SEARCH(Q$3,Consolidado!$D157)),IF(COUNTIFS(Consolidado!$AC$5:AC157,Consolidado!$AC157,Consolidado!$D$5:D157,"*"&amp;Q$3&amp;"*")=1,1,0),0))</f>
        <v>0</v>
      </c>
      <c r="R157" s="0" t="n">
        <f aca="false">IF(OR(R$3="",Consolidado!$D157=""),0,IF(ISNUMBER(SEARCH(R$3,Consolidado!$D157)),IF(COUNTIFS(Consolidado!$AC$5:AC157,Consolidado!$AC157,Consolidado!$D$5:D157,"*"&amp;R$3&amp;"*")=1,1,0),0))</f>
        <v>0</v>
      </c>
      <c r="S157" s="0" t="n">
        <f aca="false">IF(OR(S$3="",Consolidado!$D157=""),0,IF(ISNUMBER(SEARCH(S$3,Consolidado!$D157)),IF(COUNTIFS(Consolidado!$AC$5:AC157,Consolidado!$AC157,Consolidado!$D$5:D157,"*"&amp;S$3&amp;"*")=1,1,0),0))</f>
        <v>0</v>
      </c>
      <c r="T157" s="0" t="n">
        <f aca="false">IF(OR(T$3="",Consolidado!$D157=""),0,IF(ISNUMBER(SEARCH(T$3,Consolidado!$D157)),IF(COUNTIFS(Consolidado!$AC$5:AC157,Consolidado!$AC157,Consolidado!$D$5:D157,"*"&amp;T$3&amp;"*")=1,1,0),0))</f>
        <v>0</v>
      </c>
      <c r="U157" s="0" t="n">
        <f aca="false">IF(OR(U$3="",Consolidado!$D157=""),0,IF(ISNUMBER(SEARCH(U$3,Consolidado!$D157)),IF(COUNTIFS(Consolidado!$AC$5:AC157,Consolidado!$AC157,Consolidado!$D$5:D157,"*"&amp;U$3&amp;"*")=1,1,0),0))</f>
        <v>0</v>
      </c>
      <c r="V157" s="0" t="n">
        <f aca="false">IF(OR(V$3="",Consolidado!$D157=""),0,IF(ISNUMBER(SEARCH(V$3,Consolidado!$D157)),IF(COUNTIFS(Consolidado!$AC$5:AC157,Consolidado!$AC157,Consolidado!$D$5:D157,"*"&amp;V$3&amp;"*")=1,1,0),0))</f>
        <v>0</v>
      </c>
      <c r="W157" s="0" t="n">
        <f aca="false">IF(OR(W$3="",Consolidado!$D157=""),0,IF(ISNUMBER(SEARCH(W$3,Consolidado!$D157)),IF(COUNTIFS(Consolidado!$AC$5:AC157,Consolidado!$AC157,Consolidado!$D$5:D157,"*"&amp;W$3&amp;"*")=1,1,0),0))</f>
        <v>0</v>
      </c>
      <c r="X157" s="0" t="n">
        <f aca="false">IF(OR(X$3="",Consolidado!$D157=""),0,IF(ISNUMBER(SEARCH(X$3,Consolidado!$D157)),IF(COUNTIFS(Consolidado!$AC$5:AC157,Consolidado!$AC157,Consolidado!$D$5:D157,"*"&amp;X$3&amp;"*")=1,1,0),0))</f>
        <v>0</v>
      </c>
      <c r="Y157" s="0" t="n">
        <f aca="false">IF(OR(Y$3="",Consolidado!$D157=""),0,IF(ISNUMBER(SEARCH(Y$3,Consolidado!$D157)),IF(COUNTIFS(Consolidado!$AC$5:AC157,Consolidado!$AC157,Consolidado!$D$5:D157,"*"&amp;Y$3&amp;"*")=1,1,0),0))</f>
        <v>0</v>
      </c>
      <c r="Z157" s="0" t="n">
        <f aca="false">IF(OR(Z$3="",Consolidado!$D157=""),0,IF(ISNUMBER(SEARCH(Z$3,Consolidado!$D157)),IF(COUNTIFS(Consolidado!$AC$5:AC157,Consolidado!$AC157,Consolidado!$D$5:D157,"*"&amp;Z$3&amp;"*")=1,1,0),0))</f>
        <v>0</v>
      </c>
      <c r="AA157" s="0" t="n">
        <f aca="false">IF(OR(AA$3="",Consolidado!$D157=""),0,IF(ISNUMBER(SEARCH(AA$3,Consolidado!$D157)),IF(COUNTIFS(Consolidado!$AC$5:AC157,Consolidado!$AC157,Consolidado!$D$5:D157,"*"&amp;AA$3&amp;"*")=1,1,0),0))</f>
        <v>0</v>
      </c>
      <c r="AB157" s="0" t="n">
        <f aca="false">IF(OR(AB$3="",Consolidado!$D157=""),0,IF(ISNUMBER(SEARCH(AB$3,Consolidado!$D157)),IF(COUNTIFS(Consolidado!$AC$5:AC157,Consolidado!$AC157,Consolidado!$D$5:D157,"*"&amp;AB$3&amp;"*")=1,1,0),0))</f>
        <v>0</v>
      </c>
      <c r="AC157" s="0" t="n">
        <f aca="false">IF(OR(AC$3="",Consolidado!$D157=""),0,IF(ISNUMBER(SEARCH(AC$3,Consolidado!$D157)),IF(COUNTIFS(Consolidado!$AC$5:AC157,Consolidado!$AC157,Consolidado!$D$5:D157,"*"&amp;AC$3&amp;"*")=1,1,0),0))</f>
        <v>0</v>
      </c>
      <c r="AD157" s="0" t="n">
        <f aca="false">IF(OR(AD$3="",Consolidado!$D157=""),0,IF(ISNUMBER(SEARCH(AD$3,Consolidado!$D157)),IF(COUNTIFS(Consolidado!$AC$5:AC157,Consolidado!$AC157,Consolidado!$D$5:D157,"*"&amp;AD$3&amp;"*")=1,1,0),0))</f>
        <v>0</v>
      </c>
      <c r="AE157" s="0" t="n">
        <f aca="false">IF(OR(AE$3="",Consolidado!$D157=""),0,IF(ISNUMBER(SEARCH(AE$3,Consolidado!$D157)),IF(COUNTIFS(Consolidado!$AC$5:AC157,Consolidado!$AC157,Consolidado!$D$5:D157,"*"&amp;AE$3&amp;"*")=1,1,0),0))</f>
        <v>0</v>
      </c>
      <c r="AF157" s="0" t="n">
        <f aca="false">IF(OR(AF$3="",Consolidado!$D157=""),0,IF(ISNUMBER(SEARCH(AF$3,Consolidado!$D157)),IF(COUNTIFS(Consolidado!$AC$5:AC157,Consolidado!$AC157,Consolidado!$D$5:D157,"*"&amp;AF$3&amp;"*")=1,1,0),0))</f>
        <v>0</v>
      </c>
      <c r="AG157" s="0" t="n">
        <f aca="false">IF(OR(AG$3="",Consolidado!$D157=""),0,IF(ISNUMBER(SEARCH(AG$3,Consolidado!$D157)),IF(COUNTIFS(Consolidado!$AC$5:AC157,Consolidado!$AC157,Consolidado!$D$5:D157,"*"&amp;AG$3&amp;"*")=1,1,0),0))</f>
        <v>0</v>
      </c>
      <c r="AH157" s="0" t="n">
        <f aca="false">IF(OR(AH$3="",Consolidado!$D157=""),0,IF(ISNUMBER(SEARCH(AH$3,Consolidado!$D157)),IF(COUNTIFS(Consolidado!$AC$5:AC157,Consolidado!$AC157,Consolidado!$D$5:D157,"*"&amp;AH$3&amp;"*")=1,1,0),0))</f>
        <v>0</v>
      </c>
      <c r="AI157" s="0" t="n">
        <f aca="false">IF(OR(AI$3="",Consolidado!$D157=""),0,IF(ISNUMBER(SEARCH(AI$3,Consolidado!$D157)),IF(COUNTIFS(Consolidado!$AC$5:AC157,Consolidado!$AC157,Consolidado!$D$5:D157,"*"&amp;AI$3&amp;"*")=1,1,0),0))</f>
        <v>0</v>
      </c>
      <c r="AJ157" s="0" t="n">
        <f aca="false">IF(OR(AJ$3="",Consolidado!$D157=""),0,IF(ISNUMBER(SEARCH(AJ$3,Consolidado!$D157)),IF(COUNTIFS(Consolidado!$AC$5:AC157,Consolidado!$AC157,Consolidado!$D$5:D157,"*"&amp;AJ$3&amp;"*")=1,1,0),0))</f>
        <v>0</v>
      </c>
      <c r="AK157" s="0" t="n">
        <f aca="false">IF(OR(AK$3="",Consolidado!$D157=""),0,IF(ISNUMBER(SEARCH(AK$3,Consolidado!$D157)),IF(COUNTIFS(Consolidado!$AC$5:AC157,Consolidado!$AC157,Consolidado!$D$5:D157,"*"&amp;AK$3&amp;"*")=1,1,0),0))</f>
        <v>0</v>
      </c>
      <c r="AL157" s="0" t="n">
        <f aca="false">IF(OR(AL$3="",Consolidado!$D157=""),0,IF(ISNUMBER(SEARCH(AL$3,Consolidado!$D157)),IF(COUNTIFS(Consolidado!$AC$5:AC157,Consolidado!$AC157,Consolidado!$D$5:D157,"*"&amp;AL$3&amp;"*")=1,1,0),0))</f>
        <v>0</v>
      </c>
      <c r="AM157" s="0" t="n">
        <f aca="false">IF(OR(AM$3="",Consolidado!$D157=""),0,IF(ISNUMBER(SEARCH(AM$3,Consolidado!$D157)),IF(COUNTIFS(Consolidado!$AC$5:AC157,Consolidado!$AC157,Consolidado!$D$5:D157,"*"&amp;AM$3&amp;"*")=1,1,0),0))</f>
        <v>0</v>
      </c>
      <c r="AN157" s="0" t="n">
        <f aca="false">IF(OR(AN$3="",Consolidado!$D157=""),0,IF(ISNUMBER(SEARCH(AN$3,Consolidado!$D157)),IF(COUNTIFS(Consolidado!$AC$5:AC157,Consolidado!$AC157,Consolidado!$D$5:D157,"*"&amp;AN$3&amp;"*")=1,1,0),0))</f>
        <v>0</v>
      </c>
      <c r="AO157" s="0" t="n">
        <f aca="false">IF(OR(AO$3="",Consolidado!$D157=""),0,IF(ISNUMBER(SEARCH(AO$3,Consolidado!$D157)),IF(COUNTIFS(Consolidado!$AC$5:AC157,Consolidado!$AC157,Consolidado!$D$5:D157,"*"&amp;AO$3&amp;"*")=1,1,0),0))</f>
        <v>0</v>
      </c>
    </row>
    <row r="158" customFormat="false" ht="15" hidden="false" customHeight="false" outlineLevel="0" collapsed="false">
      <c r="B158" s="0" t="n">
        <f aca="false">IF(OR(B$3="",Consolidado!$D158=""),0,IF(ISNUMBER(SEARCH(B$3,Consolidado!$D158)),IF(COUNTIFS(Consolidado!$AC$5:AC158,Consolidado!$AC158,Consolidado!$D$5:D158,"*"&amp;B$3&amp;"*")=1,1,0),0))</f>
        <v>0</v>
      </c>
      <c r="C158" s="0" t="n">
        <f aca="false">IF(OR(C$3="",Consolidado!$D158=""),0,IF(ISNUMBER(SEARCH(C$3,Consolidado!$D158)),IF(COUNTIFS(Consolidado!$AC$5:AC158,Consolidado!$AC158,Consolidado!$D$5:D158,"*"&amp;C$3&amp;"*")=1,1,0),0))</f>
        <v>0</v>
      </c>
      <c r="D158" s="0" t="n">
        <f aca="false">IF(OR(D$3="",Consolidado!$D158=""),0,IF(ISNUMBER(SEARCH(D$3,Consolidado!$D158)),IF(COUNTIFS(Consolidado!$AC$5:AC158,Consolidado!$AC158,Consolidado!$D$5:D158,"*"&amp;D$3&amp;"*")=1,1,0),0))</f>
        <v>0</v>
      </c>
      <c r="E158" s="0" t="n">
        <f aca="false">IF(OR(E$3="",Consolidado!$D158=""),0,IF(ISNUMBER(SEARCH(E$3,Consolidado!$D158)),IF(COUNTIFS(Consolidado!$AC$5:AC158,Consolidado!$AC158,Consolidado!$D$5:D158,"*"&amp;E$3&amp;"*")=1,1,0),0))</f>
        <v>0</v>
      </c>
      <c r="F158" s="0" t="n">
        <f aca="false">IF(OR(F$3="",Consolidado!$D158=""),0,IF(ISNUMBER(SEARCH(F$3,Consolidado!$D158)),IF(COUNTIFS(Consolidado!$AC$5:AC158,Consolidado!$AC158,Consolidado!$D$5:D158,"*"&amp;F$3&amp;"*")=1,1,0),0))</f>
        <v>0</v>
      </c>
      <c r="G158" s="0" t="n">
        <f aca="false">IF(OR(G$3="",Consolidado!$D158=""),0,IF(ISNUMBER(SEARCH(G$3,Consolidado!$D158)),IF(COUNTIFS(Consolidado!$AC$5:AC158,Consolidado!$AC158,Consolidado!$D$5:D158,"*"&amp;G$3&amp;"*")=1,1,0),0))</f>
        <v>0</v>
      </c>
      <c r="H158" s="0" t="n">
        <f aca="false">IF(OR(H$3="",Consolidado!$D158=""),0,IF(ISNUMBER(SEARCH(H$3,Consolidado!$D158)),IF(COUNTIFS(Consolidado!$AC$5:AC158,Consolidado!$AC158,Consolidado!$D$5:D158,"*"&amp;H$3&amp;"*")=1,1,0),0))</f>
        <v>0</v>
      </c>
      <c r="I158" s="0" t="n">
        <f aca="false">IF(OR(I$3="",Consolidado!$D158=""),0,IF(ISNUMBER(SEARCH(I$3,Consolidado!$D158)),IF(COUNTIFS(Consolidado!$AC$5:AC158,Consolidado!$AC158,Consolidado!$D$5:D158,"*"&amp;I$3&amp;"*")=1,1,0),0))</f>
        <v>0</v>
      </c>
      <c r="J158" s="0" t="n">
        <f aca="false">IF(OR(J$3="",Consolidado!$D158=""),0,IF(ISNUMBER(SEARCH(J$3,Consolidado!$D158)),IF(COUNTIFS(Consolidado!$AC$5:AC158,Consolidado!$AC158,Consolidado!$D$5:D158,"*"&amp;J$3&amp;"*")=1,1,0),0))</f>
        <v>0</v>
      </c>
      <c r="K158" s="0" t="n">
        <f aca="false">IF(OR(K$3="",Consolidado!$D158=""),0,IF(ISNUMBER(SEARCH(K$3,Consolidado!$D158)),IF(COUNTIFS(Consolidado!$AC$5:AC158,Consolidado!$AC158,Consolidado!$D$5:D158,"*"&amp;K$3&amp;"*")=1,1,0),0))</f>
        <v>0</v>
      </c>
      <c r="L158" s="0" t="n">
        <f aca="false">IF(OR(L$3="",Consolidado!$D158=""),0,IF(ISNUMBER(SEARCH(L$3,Consolidado!$D158)),IF(COUNTIFS(Consolidado!$AC$5:AC158,Consolidado!$AC158,Consolidado!$D$5:D158,"*"&amp;L$3&amp;"*")=1,1,0),0))</f>
        <v>0</v>
      </c>
      <c r="M158" s="0" t="n">
        <f aca="false">IF(OR(M$3="",Consolidado!$D158=""),0,IF(ISNUMBER(SEARCH(M$3,Consolidado!$D158)),IF(COUNTIFS(Consolidado!$AC$5:AC158,Consolidado!$AC158,Consolidado!$D$5:D158,"*"&amp;M$3&amp;"*")=1,1,0),0))</f>
        <v>0</v>
      </c>
      <c r="N158" s="0" t="n">
        <f aca="false">IF(OR(N$3="",Consolidado!$D158=""),0,IF(ISNUMBER(SEARCH(N$3,Consolidado!$D158)),IF(COUNTIFS(Consolidado!$AC$5:AC158,Consolidado!$AC158,Consolidado!$D$5:D158,"*"&amp;N$3&amp;"*")=1,1,0),0))</f>
        <v>0</v>
      </c>
      <c r="O158" s="0" t="n">
        <f aca="false">IF(OR(O$3="",Consolidado!$D158=""),0,IF(ISNUMBER(SEARCH(O$3,Consolidado!$D158)),IF(COUNTIFS(Consolidado!$AC$5:AC158,Consolidado!$AC158,Consolidado!$D$5:D158,"*"&amp;O$3&amp;"*")=1,1,0),0))</f>
        <v>0</v>
      </c>
      <c r="P158" s="0" t="n">
        <f aca="false">IF(OR(P$3="",Consolidado!$D158=""),0,IF(ISNUMBER(SEARCH(P$3,Consolidado!$D158)),IF(COUNTIFS(Consolidado!$AC$5:AC158,Consolidado!$AC158,Consolidado!$D$5:D158,"*"&amp;P$3&amp;"*")=1,1,0),0))</f>
        <v>0</v>
      </c>
      <c r="Q158" s="0" t="n">
        <f aca="false">IF(OR(Q$3="",Consolidado!$D158=""),0,IF(ISNUMBER(SEARCH(Q$3,Consolidado!$D158)),IF(COUNTIFS(Consolidado!$AC$5:AC158,Consolidado!$AC158,Consolidado!$D$5:D158,"*"&amp;Q$3&amp;"*")=1,1,0),0))</f>
        <v>0</v>
      </c>
      <c r="R158" s="0" t="n">
        <f aca="false">IF(OR(R$3="",Consolidado!$D158=""),0,IF(ISNUMBER(SEARCH(R$3,Consolidado!$D158)),IF(COUNTIFS(Consolidado!$AC$5:AC158,Consolidado!$AC158,Consolidado!$D$5:D158,"*"&amp;R$3&amp;"*")=1,1,0),0))</f>
        <v>0</v>
      </c>
      <c r="S158" s="0" t="n">
        <f aca="false">IF(OR(S$3="",Consolidado!$D158=""),0,IF(ISNUMBER(SEARCH(S$3,Consolidado!$D158)),IF(COUNTIFS(Consolidado!$AC$5:AC158,Consolidado!$AC158,Consolidado!$D$5:D158,"*"&amp;S$3&amp;"*")=1,1,0),0))</f>
        <v>0</v>
      </c>
      <c r="T158" s="0" t="n">
        <f aca="false">IF(OR(T$3="",Consolidado!$D158=""),0,IF(ISNUMBER(SEARCH(T$3,Consolidado!$D158)),IF(COUNTIFS(Consolidado!$AC$5:AC158,Consolidado!$AC158,Consolidado!$D$5:D158,"*"&amp;T$3&amp;"*")=1,1,0),0))</f>
        <v>0</v>
      </c>
      <c r="U158" s="0" t="n">
        <f aca="false">IF(OR(U$3="",Consolidado!$D158=""),0,IF(ISNUMBER(SEARCH(U$3,Consolidado!$D158)),IF(COUNTIFS(Consolidado!$AC$5:AC158,Consolidado!$AC158,Consolidado!$D$5:D158,"*"&amp;U$3&amp;"*")=1,1,0),0))</f>
        <v>0</v>
      </c>
      <c r="V158" s="0" t="n">
        <f aca="false">IF(OR(V$3="",Consolidado!$D158=""),0,IF(ISNUMBER(SEARCH(V$3,Consolidado!$D158)),IF(COUNTIFS(Consolidado!$AC$5:AC158,Consolidado!$AC158,Consolidado!$D$5:D158,"*"&amp;V$3&amp;"*")=1,1,0),0))</f>
        <v>0</v>
      </c>
      <c r="W158" s="0" t="n">
        <f aca="false">IF(OR(W$3="",Consolidado!$D158=""),0,IF(ISNUMBER(SEARCH(W$3,Consolidado!$D158)),IF(COUNTIFS(Consolidado!$AC$5:AC158,Consolidado!$AC158,Consolidado!$D$5:D158,"*"&amp;W$3&amp;"*")=1,1,0),0))</f>
        <v>0</v>
      </c>
      <c r="X158" s="0" t="n">
        <f aca="false">IF(OR(X$3="",Consolidado!$D158=""),0,IF(ISNUMBER(SEARCH(X$3,Consolidado!$D158)),IF(COUNTIFS(Consolidado!$AC$5:AC158,Consolidado!$AC158,Consolidado!$D$5:D158,"*"&amp;X$3&amp;"*")=1,1,0),0))</f>
        <v>0</v>
      </c>
      <c r="Y158" s="0" t="n">
        <f aca="false">IF(OR(Y$3="",Consolidado!$D158=""),0,IF(ISNUMBER(SEARCH(Y$3,Consolidado!$D158)),IF(COUNTIFS(Consolidado!$AC$5:AC158,Consolidado!$AC158,Consolidado!$D$5:D158,"*"&amp;Y$3&amp;"*")=1,1,0),0))</f>
        <v>0</v>
      </c>
      <c r="Z158" s="0" t="n">
        <f aca="false">IF(OR(Z$3="",Consolidado!$D158=""),0,IF(ISNUMBER(SEARCH(Z$3,Consolidado!$D158)),IF(COUNTIFS(Consolidado!$AC$5:AC158,Consolidado!$AC158,Consolidado!$D$5:D158,"*"&amp;Z$3&amp;"*")=1,1,0),0))</f>
        <v>0</v>
      </c>
      <c r="AA158" s="0" t="n">
        <f aca="false">IF(OR(AA$3="",Consolidado!$D158=""),0,IF(ISNUMBER(SEARCH(AA$3,Consolidado!$D158)),IF(COUNTIFS(Consolidado!$AC$5:AC158,Consolidado!$AC158,Consolidado!$D$5:D158,"*"&amp;AA$3&amp;"*")=1,1,0),0))</f>
        <v>0</v>
      </c>
      <c r="AB158" s="0" t="n">
        <f aca="false">IF(OR(AB$3="",Consolidado!$D158=""),0,IF(ISNUMBER(SEARCH(AB$3,Consolidado!$D158)),IF(COUNTIFS(Consolidado!$AC$5:AC158,Consolidado!$AC158,Consolidado!$D$5:D158,"*"&amp;AB$3&amp;"*")=1,1,0),0))</f>
        <v>0</v>
      </c>
      <c r="AC158" s="0" t="n">
        <f aca="false">IF(OR(AC$3="",Consolidado!$D158=""),0,IF(ISNUMBER(SEARCH(AC$3,Consolidado!$D158)),IF(COUNTIFS(Consolidado!$AC$5:AC158,Consolidado!$AC158,Consolidado!$D$5:D158,"*"&amp;AC$3&amp;"*")=1,1,0),0))</f>
        <v>0</v>
      </c>
      <c r="AD158" s="0" t="n">
        <f aca="false">IF(OR(AD$3="",Consolidado!$D158=""),0,IF(ISNUMBER(SEARCH(AD$3,Consolidado!$D158)),IF(COUNTIFS(Consolidado!$AC$5:AC158,Consolidado!$AC158,Consolidado!$D$5:D158,"*"&amp;AD$3&amp;"*")=1,1,0),0))</f>
        <v>0</v>
      </c>
      <c r="AE158" s="0" t="n">
        <f aca="false">IF(OR(AE$3="",Consolidado!$D158=""),0,IF(ISNUMBER(SEARCH(AE$3,Consolidado!$D158)),IF(COUNTIFS(Consolidado!$AC$5:AC158,Consolidado!$AC158,Consolidado!$D$5:D158,"*"&amp;AE$3&amp;"*")=1,1,0),0))</f>
        <v>0</v>
      </c>
      <c r="AF158" s="0" t="n">
        <f aca="false">IF(OR(AF$3="",Consolidado!$D158=""),0,IF(ISNUMBER(SEARCH(AF$3,Consolidado!$D158)),IF(COUNTIFS(Consolidado!$AC$5:AC158,Consolidado!$AC158,Consolidado!$D$5:D158,"*"&amp;AF$3&amp;"*")=1,1,0),0))</f>
        <v>0</v>
      </c>
      <c r="AG158" s="0" t="n">
        <f aca="false">IF(OR(AG$3="",Consolidado!$D158=""),0,IF(ISNUMBER(SEARCH(AG$3,Consolidado!$D158)),IF(COUNTIFS(Consolidado!$AC$5:AC158,Consolidado!$AC158,Consolidado!$D$5:D158,"*"&amp;AG$3&amp;"*")=1,1,0),0))</f>
        <v>0</v>
      </c>
      <c r="AH158" s="0" t="n">
        <f aca="false">IF(OR(AH$3="",Consolidado!$D158=""),0,IF(ISNUMBER(SEARCH(AH$3,Consolidado!$D158)),IF(COUNTIFS(Consolidado!$AC$5:AC158,Consolidado!$AC158,Consolidado!$D$5:D158,"*"&amp;AH$3&amp;"*")=1,1,0),0))</f>
        <v>0</v>
      </c>
      <c r="AI158" s="0" t="n">
        <f aca="false">IF(OR(AI$3="",Consolidado!$D158=""),0,IF(ISNUMBER(SEARCH(AI$3,Consolidado!$D158)),IF(COUNTIFS(Consolidado!$AC$5:AC158,Consolidado!$AC158,Consolidado!$D$5:D158,"*"&amp;AI$3&amp;"*")=1,1,0),0))</f>
        <v>0</v>
      </c>
      <c r="AJ158" s="0" t="n">
        <f aca="false">IF(OR(AJ$3="",Consolidado!$D158=""),0,IF(ISNUMBER(SEARCH(AJ$3,Consolidado!$D158)),IF(COUNTIFS(Consolidado!$AC$5:AC158,Consolidado!$AC158,Consolidado!$D$5:D158,"*"&amp;AJ$3&amp;"*")=1,1,0),0))</f>
        <v>0</v>
      </c>
      <c r="AK158" s="0" t="n">
        <f aca="false">IF(OR(AK$3="",Consolidado!$D158=""),0,IF(ISNUMBER(SEARCH(AK$3,Consolidado!$D158)),IF(COUNTIFS(Consolidado!$AC$5:AC158,Consolidado!$AC158,Consolidado!$D$5:D158,"*"&amp;AK$3&amp;"*")=1,1,0),0))</f>
        <v>0</v>
      </c>
      <c r="AL158" s="0" t="n">
        <f aca="false">IF(OR(AL$3="",Consolidado!$D158=""),0,IF(ISNUMBER(SEARCH(AL$3,Consolidado!$D158)),IF(COUNTIFS(Consolidado!$AC$5:AC158,Consolidado!$AC158,Consolidado!$D$5:D158,"*"&amp;AL$3&amp;"*")=1,1,0),0))</f>
        <v>0</v>
      </c>
      <c r="AM158" s="0" t="n">
        <f aca="false">IF(OR(AM$3="",Consolidado!$D158=""),0,IF(ISNUMBER(SEARCH(AM$3,Consolidado!$D158)),IF(COUNTIFS(Consolidado!$AC$5:AC158,Consolidado!$AC158,Consolidado!$D$5:D158,"*"&amp;AM$3&amp;"*")=1,1,0),0))</f>
        <v>0</v>
      </c>
      <c r="AN158" s="0" t="n">
        <f aca="false">IF(OR(AN$3="",Consolidado!$D158=""),0,IF(ISNUMBER(SEARCH(AN$3,Consolidado!$D158)),IF(COUNTIFS(Consolidado!$AC$5:AC158,Consolidado!$AC158,Consolidado!$D$5:D158,"*"&amp;AN$3&amp;"*")=1,1,0),0))</f>
        <v>0</v>
      </c>
      <c r="AO158" s="0" t="n">
        <f aca="false">IF(OR(AO$3="",Consolidado!$D158=""),0,IF(ISNUMBER(SEARCH(AO$3,Consolidado!$D158)),IF(COUNTIFS(Consolidado!$AC$5:AC158,Consolidado!$AC158,Consolidado!$D$5:D158,"*"&amp;AO$3&amp;"*")=1,1,0),0))</f>
        <v>0</v>
      </c>
    </row>
    <row r="159" customFormat="false" ht="15" hidden="false" customHeight="false" outlineLevel="0" collapsed="false">
      <c r="B159" s="0" t="n">
        <f aca="false">IF(OR(B$3="",Consolidado!$D159=""),0,IF(ISNUMBER(SEARCH(B$3,Consolidado!$D159)),IF(COUNTIFS(Consolidado!$AC$5:AC159,Consolidado!$AC159,Consolidado!$D$5:D159,"*"&amp;B$3&amp;"*")=1,1,0),0))</f>
        <v>0</v>
      </c>
      <c r="C159" s="0" t="n">
        <f aca="false">IF(OR(C$3="",Consolidado!$D159=""),0,IF(ISNUMBER(SEARCH(C$3,Consolidado!$D159)),IF(COUNTIFS(Consolidado!$AC$5:AC159,Consolidado!$AC159,Consolidado!$D$5:D159,"*"&amp;C$3&amp;"*")=1,1,0),0))</f>
        <v>0</v>
      </c>
      <c r="D159" s="0" t="n">
        <f aca="false">IF(OR(D$3="",Consolidado!$D159=""),0,IF(ISNUMBER(SEARCH(D$3,Consolidado!$D159)),IF(COUNTIFS(Consolidado!$AC$5:AC159,Consolidado!$AC159,Consolidado!$D$5:D159,"*"&amp;D$3&amp;"*")=1,1,0),0))</f>
        <v>0</v>
      </c>
      <c r="E159" s="0" t="n">
        <f aca="false">IF(OR(E$3="",Consolidado!$D159=""),0,IF(ISNUMBER(SEARCH(E$3,Consolidado!$D159)),IF(COUNTIFS(Consolidado!$AC$5:AC159,Consolidado!$AC159,Consolidado!$D$5:D159,"*"&amp;E$3&amp;"*")=1,1,0),0))</f>
        <v>0</v>
      </c>
      <c r="F159" s="0" t="n">
        <f aca="false">IF(OR(F$3="",Consolidado!$D159=""),0,IF(ISNUMBER(SEARCH(F$3,Consolidado!$D159)),IF(COUNTIFS(Consolidado!$AC$5:AC159,Consolidado!$AC159,Consolidado!$D$5:D159,"*"&amp;F$3&amp;"*")=1,1,0),0))</f>
        <v>0</v>
      </c>
      <c r="G159" s="0" t="n">
        <f aca="false">IF(OR(G$3="",Consolidado!$D159=""),0,IF(ISNUMBER(SEARCH(G$3,Consolidado!$D159)),IF(COUNTIFS(Consolidado!$AC$5:AC159,Consolidado!$AC159,Consolidado!$D$5:D159,"*"&amp;G$3&amp;"*")=1,1,0),0))</f>
        <v>0</v>
      </c>
      <c r="H159" s="0" t="n">
        <f aca="false">IF(OR(H$3="",Consolidado!$D159=""),0,IF(ISNUMBER(SEARCH(H$3,Consolidado!$D159)),IF(COUNTIFS(Consolidado!$AC$5:AC159,Consolidado!$AC159,Consolidado!$D$5:D159,"*"&amp;H$3&amp;"*")=1,1,0),0))</f>
        <v>0</v>
      </c>
      <c r="I159" s="0" t="n">
        <f aca="false">IF(OR(I$3="",Consolidado!$D159=""),0,IF(ISNUMBER(SEARCH(I$3,Consolidado!$D159)),IF(COUNTIFS(Consolidado!$AC$5:AC159,Consolidado!$AC159,Consolidado!$D$5:D159,"*"&amp;I$3&amp;"*")=1,1,0),0))</f>
        <v>0</v>
      </c>
      <c r="J159" s="0" t="n">
        <f aca="false">IF(OR(J$3="",Consolidado!$D159=""),0,IF(ISNUMBER(SEARCH(J$3,Consolidado!$D159)),IF(COUNTIFS(Consolidado!$AC$5:AC159,Consolidado!$AC159,Consolidado!$D$5:D159,"*"&amp;J$3&amp;"*")=1,1,0),0))</f>
        <v>0</v>
      </c>
      <c r="K159" s="0" t="n">
        <f aca="false">IF(OR(K$3="",Consolidado!$D159=""),0,IF(ISNUMBER(SEARCH(K$3,Consolidado!$D159)),IF(COUNTIFS(Consolidado!$AC$5:AC159,Consolidado!$AC159,Consolidado!$D$5:D159,"*"&amp;K$3&amp;"*")=1,1,0),0))</f>
        <v>0</v>
      </c>
      <c r="L159" s="0" t="n">
        <f aca="false">IF(OR(L$3="",Consolidado!$D159=""),0,IF(ISNUMBER(SEARCH(L$3,Consolidado!$D159)),IF(COUNTIFS(Consolidado!$AC$5:AC159,Consolidado!$AC159,Consolidado!$D$5:D159,"*"&amp;L$3&amp;"*")=1,1,0),0))</f>
        <v>0</v>
      </c>
      <c r="M159" s="0" t="n">
        <f aca="false">IF(OR(M$3="",Consolidado!$D159=""),0,IF(ISNUMBER(SEARCH(M$3,Consolidado!$D159)),IF(COUNTIFS(Consolidado!$AC$5:AC159,Consolidado!$AC159,Consolidado!$D$5:D159,"*"&amp;M$3&amp;"*")=1,1,0),0))</f>
        <v>0</v>
      </c>
      <c r="N159" s="0" t="n">
        <f aca="false">IF(OR(N$3="",Consolidado!$D159=""),0,IF(ISNUMBER(SEARCH(N$3,Consolidado!$D159)),IF(COUNTIFS(Consolidado!$AC$5:AC159,Consolidado!$AC159,Consolidado!$D$5:D159,"*"&amp;N$3&amp;"*")=1,1,0),0))</f>
        <v>0</v>
      </c>
      <c r="O159" s="0" t="n">
        <f aca="false">IF(OR(O$3="",Consolidado!$D159=""),0,IF(ISNUMBER(SEARCH(O$3,Consolidado!$D159)),IF(COUNTIFS(Consolidado!$AC$5:AC159,Consolidado!$AC159,Consolidado!$D$5:D159,"*"&amp;O$3&amp;"*")=1,1,0),0))</f>
        <v>0</v>
      </c>
      <c r="P159" s="0" t="n">
        <f aca="false">IF(OR(P$3="",Consolidado!$D159=""),0,IF(ISNUMBER(SEARCH(P$3,Consolidado!$D159)),IF(COUNTIFS(Consolidado!$AC$5:AC159,Consolidado!$AC159,Consolidado!$D$5:D159,"*"&amp;P$3&amp;"*")=1,1,0),0))</f>
        <v>0</v>
      </c>
      <c r="Q159" s="0" t="n">
        <f aca="false">IF(OR(Q$3="",Consolidado!$D159=""),0,IF(ISNUMBER(SEARCH(Q$3,Consolidado!$D159)),IF(COUNTIFS(Consolidado!$AC$5:AC159,Consolidado!$AC159,Consolidado!$D$5:D159,"*"&amp;Q$3&amp;"*")=1,1,0),0))</f>
        <v>0</v>
      </c>
      <c r="R159" s="0" t="n">
        <f aca="false">IF(OR(R$3="",Consolidado!$D159=""),0,IF(ISNUMBER(SEARCH(R$3,Consolidado!$D159)),IF(COUNTIFS(Consolidado!$AC$5:AC159,Consolidado!$AC159,Consolidado!$D$5:D159,"*"&amp;R$3&amp;"*")=1,1,0),0))</f>
        <v>0</v>
      </c>
      <c r="S159" s="0" t="n">
        <f aca="false">IF(OR(S$3="",Consolidado!$D159=""),0,IF(ISNUMBER(SEARCH(S$3,Consolidado!$D159)),IF(COUNTIFS(Consolidado!$AC$5:AC159,Consolidado!$AC159,Consolidado!$D$5:D159,"*"&amp;S$3&amp;"*")=1,1,0),0))</f>
        <v>0</v>
      </c>
      <c r="T159" s="0" t="n">
        <f aca="false">IF(OR(T$3="",Consolidado!$D159=""),0,IF(ISNUMBER(SEARCH(T$3,Consolidado!$D159)),IF(COUNTIFS(Consolidado!$AC$5:AC159,Consolidado!$AC159,Consolidado!$D$5:D159,"*"&amp;T$3&amp;"*")=1,1,0),0))</f>
        <v>0</v>
      </c>
      <c r="U159" s="0" t="n">
        <f aca="false">IF(OR(U$3="",Consolidado!$D159=""),0,IF(ISNUMBER(SEARCH(U$3,Consolidado!$D159)),IF(COUNTIFS(Consolidado!$AC$5:AC159,Consolidado!$AC159,Consolidado!$D$5:D159,"*"&amp;U$3&amp;"*")=1,1,0),0))</f>
        <v>0</v>
      </c>
      <c r="V159" s="0" t="n">
        <f aca="false">IF(OR(V$3="",Consolidado!$D159=""),0,IF(ISNUMBER(SEARCH(V$3,Consolidado!$D159)),IF(COUNTIFS(Consolidado!$AC$5:AC159,Consolidado!$AC159,Consolidado!$D$5:D159,"*"&amp;V$3&amp;"*")=1,1,0),0))</f>
        <v>0</v>
      </c>
      <c r="W159" s="0" t="n">
        <f aca="false">IF(OR(W$3="",Consolidado!$D159=""),0,IF(ISNUMBER(SEARCH(W$3,Consolidado!$D159)),IF(COUNTIFS(Consolidado!$AC$5:AC159,Consolidado!$AC159,Consolidado!$D$5:D159,"*"&amp;W$3&amp;"*")=1,1,0),0))</f>
        <v>0</v>
      </c>
      <c r="X159" s="0" t="n">
        <f aca="false">IF(OR(X$3="",Consolidado!$D159=""),0,IF(ISNUMBER(SEARCH(X$3,Consolidado!$D159)),IF(COUNTIFS(Consolidado!$AC$5:AC159,Consolidado!$AC159,Consolidado!$D$5:D159,"*"&amp;X$3&amp;"*")=1,1,0),0))</f>
        <v>0</v>
      </c>
      <c r="Y159" s="0" t="n">
        <f aca="false">IF(OR(Y$3="",Consolidado!$D159=""),0,IF(ISNUMBER(SEARCH(Y$3,Consolidado!$D159)),IF(COUNTIFS(Consolidado!$AC$5:AC159,Consolidado!$AC159,Consolidado!$D$5:D159,"*"&amp;Y$3&amp;"*")=1,1,0),0))</f>
        <v>0</v>
      </c>
      <c r="Z159" s="0" t="n">
        <f aca="false">IF(OR(Z$3="",Consolidado!$D159=""),0,IF(ISNUMBER(SEARCH(Z$3,Consolidado!$D159)),IF(COUNTIFS(Consolidado!$AC$5:AC159,Consolidado!$AC159,Consolidado!$D$5:D159,"*"&amp;Z$3&amp;"*")=1,1,0),0))</f>
        <v>0</v>
      </c>
      <c r="AA159" s="0" t="n">
        <f aca="false">IF(OR(AA$3="",Consolidado!$D159=""),0,IF(ISNUMBER(SEARCH(AA$3,Consolidado!$D159)),IF(COUNTIFS(Consolidado!$AC$5:AC159,Consolidado!$AC159,Consolidado!$D$5:D159,"*"&amp;AA$3&amp;"*")=1,1,0),0))</f>
        <v>0</v>
      </c>
      <c r="AB159" s="0" t="n">
        <f aca="false">IF(OR(AB$3="",Consolidado!$D159=""),0,IF(ISNUMBER(SEARCH(AB$3,Consolidado!$D159)),IF(COUNTIFS(Consolidado!$AC$5:AC159,Consolidado!$AC159,Consolidado!$D$5:D159,"*"&amp;AB$3&amp;"*")=1,1,0),0))</f>
        <v>0</v>
      </c>
      <c r="AC159" s="0" t="n">
        <f aca="false">IF(OR(AC$3="",Consolidado!$D159=""),0,IF(ISNUMBER(SEARCH(AC$3,Consolidado!$D159)),IF(COUNTIFS(Consolidado!$AC$5:AC159,Consolidado!$AC159,Consolidado!$D$5:D159,"*"&amp;AC$3&amp;"*")=1,1,0),0))</f>
        <v>0</v>
      </c>
      <c r="AD159" s="0" t="n">
        <f aca="false">IF(OR(AD$3="",Consolidado!$D159=""),0,IF(ISNUMBER(SEARCH(AD$3,Consolidado!$D159)),IF(COUNTIFS(Consolidado!$AC$5:AC159,Consolidado!$AC159,Consolidado!$D$5:D159,"*"&amp;AD$3&amp;"*")=1,1,0),0))</f>
        <v>0</v>
      </c>
      <c r="AE159" s="0" t="n">
        <f aca="false">IF(OR(AE$3="",Consolidado!$D159=""),0,IF(ISNUMBER(SEARCH(AE$3,Consolidado!$D159)),IF(COUNTIFS(Consolidado!$AC$5:AC159,Consolidado!$AC159,Consolidado!$D$5:D159,"*"&amp;AE$3&amp;"*")=1,1,0),0))</f>
        <v>0</v>
      </c>
      <c r="AF159" s="0" t="n">
        <f aca="false">IF(OR(AF$3="",Consolidado!$D159=""),0,IF(ISNUMBER(SEARCH(AF$3,Consolidado!$D159)),IF(COUNTIFS(Consolidado!$AC$5:AC159,Consolidado!$AC159,Consolidado!$D$5:D159,"*"&amp;AF$3&amp;"*")=1,1,0),0))</f>
        <v>0</v>
      </c>
      <c r="AG159" s="0" t="n">
        <f aca="false">IF(OR(AG$3="",Consolidado!$D159=""),0,IF(ISNUMBER(SEARCH(AG$3,Consolidado!$D159)),IF(COUNTIFS(Consolidado!$AC$5:AC159,Consolidado!$AC159,Consolidado!$D$5:D159,"*"&amp;AG$3&amp;"*")=1,1,0),0))</f>
        <v>0</v>
      </c>
      <c r="AH159" s="0" t="n">
        <f aca="false">IF(OR(AH$3="",Consolidado!$D159=""),0,IF(ISNUMBER(SEARCH(AH$3,Consolidado!$D159)),IF(COUNTIFS(Consolidado!$AC$5:AC159,Consolidado!$AC159,Consolidado!$D$5:D159,"*"&amp;AH$3&amp;"*")=1,1,0),0))</f>
        <v>0</v>
      </c>
      <c r="AI159" s="0" t="n">
        <f aca="false">IF(OR(AI$3="",Consolidado!$D159=""),0,IF(ISNUMBER(SEARCH(AI$3,Consolidado!$D159)),IF(COUNTIFS(Consolidado!$AC$5:AC159,Consolidado!$AC159,Consolidado!$D$5:D159,"*"&amp;AI$3&amp;"*")=1,1,0),0))</f>
        <v>0</v>
      </c>
      <c r="AJ159" s="0" t="n">
        <f aca="false">IF(OR(AJ$3="",Consolidado!$D159=""),0,IF(ISNUMBER(SEARCH(AJ$3,Consolidado!$D159)),IF(COUNTIFS(Consolidado!$AC$5:AC159,Consolidado!$AC159,Consolidado!$D$5:D159,"*"&amp;AJ$3&amp;"*")=1,1,0),0))</f>
        <v>0</v>
      </c>
      <c r="AK159" s="0" t="n">
        <f aca="false">IF(OR(AK$3="",Consolidado!$D159=""),0,IF(ISNUMBER(SEARCH(AK$3,Consolidado!$D159)),IF(COUNTIFS(Consolidado!$AC$5:AC159,Consolidado!$AC159,Consolidado!$D$5:D159,"*"&amp;AK$3&amp;"*")=1,1,0),0))</f>
        <v>0</v>
      </c>
      <c r="AL159" s="0" t="n">
        <f aca="false">IF(OR(AL$3="",Consolidado!$D159=""),0,IF(ISNUMBER(SEARCH(AL$3,Consolidado!$D159)),IF(COUNTIFS(Consolidado!$AC$5:AC159,Consolidado!$AC159,Consolidado!$D$5:D159,"*"&amp;AL$3&amp;"*")=1,1,0),0))</f>
        <v>0</v>
      </c>
      <c r="AM159" s="0" t="n">
        <f aca="false">IF(OR(AM$3="",Consolidado!$D159=""),0,IF(ISNUMBER(SEARCH(AM$3,Consolidado!$D159)),IF(COUNTIFS(Consolidado!$AC$5:AC159,Consolidado!$AC159,Consolidado!$D$5:D159,"*"&amp;AM$3&amp;"*")=1,1,0),0))</f>
        <v>0</v>
      </c>
      <c r="AN159" s="0" t="n">
        <f aca="false">IF(OR(AN$3="",Consolidado!$D159=""),0,IF(ISNUMBER(SEARCH(AN$3,Consolidado!$D159)),IF(COUNTIFS(Consolidado!$AC$5:AC159,Consolidado!$AC159,Consolidado!$D$5:D159,"*"&amp;AN$3&amp;"*")=1,1,0),0))</f>
        <v>0</v>
      </c>
      <c r="AO159" s="0" t="n">
        <f aca="false">IF(OR(AO$3="",Consolidado!$D159=""),0,IF(ISNUMBER(SEARCH(AO$3,Consolidado!$D159)),IF(COUNTIFS(Consolidado!$AC$5:AC159,Consolidado!$AC159,Consolidado!$D$5:D159,"*"&amp;AO$3&amp;"*")=1,1,0),0))</f>
        <v>0</v>
      </c>
    </row>
    <row r="160" customFormat="false" ht="15" hidden="false" customHeight="false" outlineLevel="0" collapsed="false">
      <c r="B160" s="0" t="n">
        <f aca="false">IF(OR(B$3="",Consolidado!$D160=""),0,IF(ISNUMBER(SEARCH(B$3,Consolidado!$D160)),IF(COUNTIFS(Consolidado!$AC$5:AC160,Consolidado!$AC160,Consolidado!$D$5:D160,"*"&amp;B$3&amp;"*")=1,1,0),0))</f>
        <v>0</v>
      </c>
      <c r="C160" s="0" t="n">
        <f aca="false">IF(OR(C$3="",Consolidado!$D160=""),0,IF(ISNUMBER(SEARCH(C$3,Consolidado!$D160)),IF(COUNTIFS(Consolidado!$AC$5:AC160,Consolidado!$AC160,Consolidado!$D$5:D160,"*"&amp;C$3&amp;"*")=1,1,0),0))</f>
        <v>0</v>
      </c>
      <c r="D160" s="0" t="n">
        <f aca="false">IF(OR(D$3="",Consolidado!$D160=""),0,IF(ISNUMBER(SEARCH(D$3,Consolidado!$D160)),IF(COUNTIFS(Consolidado!$AC$5:AC160,Consolidado!$AC160,Consolidado!$D$5:D160,"*"&amp;D$3&amp;"*")=1,1,0),0))</f>
        <v>0</v>
      </c>
      <c r="E160" s="0" t="n">
        <f aca="false">IF(OR(E$3="",Consolidado!$D160=""),0,IF(ISNUMBER(SEARCH(E$3,Consolidado!$D160)),IF(COUNTIFS(Consolidado!$AC$5:AC160,Consolidado!$AC160,Consolidado!$D$5:D160,"*"&amp;E$3&amp;"*")=1,1,0),0))</f>
        <v>0</v>
      </c>
      <c r="F160" s="0" t="n">
        <f aca="false">IF(OR(F$3="",Consolidado!$D160=""),0,IF(ISNUMBER(SEARCH(F$3,Consolidado!$D160)),IF(COUNTIFS(Consolidado!$AC$5:AC160,Consolidado!$AC160,Consolidado!$D$5:D160,"*"&amp;F$3&amp;"*")=1,1,0),0))</f>
        <v>0</v>
      </c>
      <c r="G160" s="0" t="n">
        <f aca="false">IF(OR(G$3="",Consolidado!$D160=""),0,IF(ISNUMBER(SEARCH(G$3,Consolidado!$D160)),IF(COUNTIFS(Consolidado!$AC$5:AC160,Consolidado!$AC160,Consolidado!$D$5:D160,"*"&amp;G$3&amp;"*")=1,1,0),0))</f>
        <v>0</v>
      </c>
      <c r="H160" s="0" t="n">
        <f aca="false">IF(OR(H$3="",Consolidado!$D160=""),0,IF(ISNUMBER(SEARCH(H$3,Consolidado!$D160)),IF(COUNTIFS(Consolidado!$AC$5:AC160,Consolidado!$AC160,Consolidado!$D$5:D160,"*"&amp;H$3&amp;"*")=1,1,0),0))</f>
        <v>0</v>
      </c>
      <c r="I160" s="0" t="n">
        <f aca="false">IF(OR(I$3="",Consolidado!$D160=""),0,IF(ISNUMBER(SEARCH(I$3,Consolidado!$D160)),IF(COUNTIFS(Consolidado!$AC$5:AC160,Consolidado!$AC160,Consolidado!$D$5:D160,"*"&amp;I$3&amp;"*")=1,1,0),0))</f>
        <v>0</v>
      </c>
      <c r="J160" s="0" t="n">
        <f aca="false">IF(OR(J$3="",Consolidado!$D160=""),0,IF(ISNUMBER(SEARCH(J$3,Consolidado!$D160)),IF(COUNTIFS(Consolidado!$AC$5:AC160,Consolidado!$AC160,Consolidado!$D$5:D160,"*"&amp;J$3&amp;"*")=1,1,0),0))</f>
        <v>0</v>
      </c>
      <c r="K160" s="0" t="n">
        <f aca="false">IF(OR(K$3="",Consolidado!$D160=""),0,IF(ISNUMBER(SEARCH(K$3,Consolidado!$D160)),IF(COUNTIFS(Consolidado!$AC$5:AC160,Consolidado!$AC160,Consolidado!$D$5:D160,"*"&amp;K$3&amp;"*")=1,1,0),0))</f>
        <v>0</v>
      </c>
      <c r="L160" s="0" t="n">
        <f aca="false">IF(OR(L$3="",Consolidado!$D160=""),0,IF(ISNUMBER(SEARCH(L$3,Consolidado!$D160)),IF(COUNTIFS(Consolidado!$AC$5:AC160,Consolidado!$AC160,Consolidado!$D$5:D160,"*"&amp;L$3&amp;"*")=1,1,0),0))</f>
        <v>0</v>
      </c>
      <c r="M160" s="0" t="n">
        <f aca="false">IF(OR(M$3="",Consolidado!$D160=""),0,IF(ISNUMBER(SEARCH(M$3,Consolidado!$D160)),IF(COUNTIFS(Consolidado!$AC$5:AC160,Consolidado!$AC160,Consolidado!$D$5:D160,"*"&amp;M$3&amp;"*")=1,1,0),0))</f>
        <v>0</v>
      </c>
      <c r="N160" s="0" t="n">
        <f aca="false">IF(OR(N$3="",Consolidado!$D160=""),0,IF(ISNUMBER(SEARCH(N$3,Consolidado!$D160)),IF(COUNTIFS(Consolidado!$AC$5:AC160,Consolidado!$AC160,Consolidado!$D$5:D160,"*"&amp;N$3&amp;"*")=1,1,0),0))</f>
        <v>0</v>
      </c>
      <c r="O160" s="0" t="n">
        <f aca="false">IF(OR(O$3="",Consolidado!$D160=""),0,IF(ISNUMBER(SEARCH(O$3,Consolidado!$D160)),IF(COUNTIFS(Consolidado!$AC$5:AC160,Consolidado!$AC160,Consolidado!$D$5:D160,"*"&amp;O$3&amp;"*")=1,1,0),0))</f>
        <v>0</v>
      </c>
      <c r="P160" s="0" t="n">
        <f aca="false">IF(OR(P$3="",Consolidado!$D160=""),0,IF(ISNUMBER(SEARCH(P$3,Consolidado!$D160)),IF(COUNTIFS(Consolidado!$AC$5:AC160,Consolidado!$AC160,Consolidado!$D$5:D160,"*"&amp;P$3&amp;"*")=1,1,0),0))</f>
        <v>0</v>
      </c>
      <c r="Q160" s="0" t="n">
        <f aca="false">IF(OR(Q$3="",Consolidado!$D160=""),0,IF(ISNUMBER(SEARCH(Q$3,Consolidado!$D160)),IF(COUNTIFS(Consolidado!$AC$5:AC160,Consolidado!$AC160,Consolidado!$D$5:D160,"*"&amp;Q$3&amp;"*")=1,1,0),0))</f>
        <v>0</v>
      </c>
      <c r="R160" s="0" t="n">
        <f aca="false">IF(OR(R$3="",Consolidado!$D160=""),0,IF(ISNUMBER(SEARCH(R$3,Consolidado!$D160)),IF(COUNTIFS(Consolidado!$AC$5:AC160,Consolidado!$AC160,Consolidado!$D$5:D160,"*"&amp;R$3&amp;"*")=1,1,0),0))</f>
        <v>0</v>
      </c>
      <c r="S160" s="0" t="n">
        <f aca="false">IF(OR(S$3="",Consolidado!$D160=""),0,IF(ISNUMBER(SEARCH(S$3,Consolidado!$D160)),IF(COUNTIFS(Consolidado!$AC$5:AC160,Consolidado!$AC160,Consolidado!$D$5:D160,"*"&amp;S$3&amp;"*")=1,1,0),0))</f>
        <v>0</v>
      </c>
      <c r="T160" s="0" t="n">
        <f aca="false">IF(OR(T$3="",Consolidado!$D160=""),0,IF(ISNUMBER(SEARCH(T$3,Consolidado!$D160)),IF(COUNTIFS(Consolidado!$AC$5:AC160,Consolidado!$AC160,Consolidado!$D$5:D160,"*"&amp;T$3&amp;"*")=1,1,0),0))</f>
        <v>0</v>
      </c>
      <c r="U160" s="0" t="n">
        <f aca="false">IF(OR(U$3="",Consolidado!$D160=""),0,IF(ISNUMBER(SEARCH(U$3,Consolidado!$D160)),IF(COUNTIFS(Consolidado!$AC$5:AC160,Consolidado!$AC160,Consolidado!$D$5:D160,"*"&amp;U$3&amp;"*")=1,1,0),0))</f>
        <v>0</v>
      </c>
      <c r="V160" s="0" t="n">
        <f aca="false">IF(OR(V$3="",Consolidado!$D160=""),0,IF(ISNUMBER(SEARCH(V$3,Consolidado!$D160)),IF(COUNTIFS(Consolidado!$AC$5:AC160,Consolidado!$AC160,Consolidado!$D$5:D160,"*"&amp;V$3&amp;"*")=1,1,0),0))</f>
        <v>0</v>
      </c>
      <c r="W160" s="0" t="n">
        <f aca="false">IF(OR(W$3="",Consolidado!$D160=""),0,IF(ISNUMBER(SEARCH(W$3,Consolidado!$D160)),IF(COUNTIFS(Consolidado!$AC$5:AC160,Consolidado!$AC160,Consolidado!$D$5:D160,"*"&amp;W$3&amp;"*")=1,1,0),0))</f>
        <v>0</v>
      </c>
      <c r="X160" s="0" t="n">
        <f aca="false">IF(OR(X$3="",Consolidado!$D160=""),0,IF(ISNUMBER(SEARCH(X$3,Consolidado!$D160)),IF(COUNTIFS(Consolidado!$AC$5:AC160,Consolidado!$AC160,Consolidado!$D$5:D160,"*"&amp;X$3&amp;"*")=1,1,0),0))</f>
        <v>0</v>
      </c>
      <c r="Y160" s="0" t="n">
        <f aca="false">IF(OR(Y$3="",Consolidado!$D160=""),0,IF(ISNUMBER(SEARCH(Y$3,Consolidado!$D160)),IF(COUNTIFS(Consolidado!$AC$5:AC160,Consolidado!$AC160,Consolidado!$D$5:D160,"*"&amp;Y$3&amp;"*")=1,1,0),0))</f>
        <v>0</v>
      </c>
      <c r="Z160" s="0" t="n">
        <f aca="false">IF(OR(Z$3="",Consolidado!$D160=""),0,IF(ISNUMBER(SEARCH(Z$3,Consolidado!$D160)),IF(COUNTIFS(Consolidado!$AC$5:AC160,Consolidado!$AC160,Consolidado!$D$5:D160,"*"&amp;Z$3&amp;"*")=1,1,0),0))</f>
        <v>0</v>
      </c>
      <c r="AA160" s="0" t="n">
        <f aca="false">IF(OR(AA$3="",Consolidado!$D160=""),0,IF(ISNUMBER(SEARCH(AA$3,Consolidado!$D160)),IF(COUNTIFS(Consolidado!$AC$5:AC160,Consolidado!$AC160,Consolidado!$D$5:D160,"*"&amp;AA$3&amp;"*")=1,1,0),0))</f>
        <v>0</v>
      </c>
      <c r="AB160" s="0" t="n">
        <f aca="false">IF(OR(AB$3="",Consolidado!$D160=""),0,IF(ISNUMBER(SEARCH(AB$3,Consolidado!$D160)),IF(COUNTIFS(Consolidado!$AC$5:AC160,Consolidado!$AC160,Consolidado!$D$5:D160,"*"&amp;AB$3&amp;"*")=1,1,0),0))</f>
        <v>0</v>
      </c>
      <c r="AC160" s="0" t="n">
        <f aca="false">IF(OR(AC$3="",Consolidado!$D160=""),0,IF(ISNUMBER(SEARCH(AC$3,Consolidado!$D160)),IF(COUNTIFS(Consolidado!$AC$5:AC160,Consolidado!$AC160,Consolidado!$D$5:D160,"*"&amp;AC$3&amp;"*")=1,1,0),0))</f>
        <v>0</v>
      </c>
      <c r="AD160" s="0" t="n">
        <f aca="false">IF(OR(AD$3="",Consolidado!$D160=""),0,IF(ISNUMBER(SEARCH(AD$3,Consolidado!$D160)),IF(COUNTIFS(Consolidado!$AC$5:AC160,Consolidado!$AC160,Consolidado!$D$5:D160,"*"&amp;AD$3&amp;"*")=1,1,0),0))</f>
        <v>0</v>
      </c>
      <c r="AE160" s="0" t="n">
        <f aca="false">IF(OR(AE$3="",Consolidado!$D160=""),0,IF(ISNUMBER(SEARCH(AE$3,Consolidado!$D160)),IF(COUNTIFS(Consolidado!$AC$5:AC160,Consolidado!$AC160,Consolidado!$D$5:D160,"*"&amp;AE$3&amp;"*")=1,1,0),0))</f>
        <v>0</v>
      </c>
      <c r="AF160" s="0" t="n">
        <f aca="false">IF(OR(AF$3="",Consolidado!$D160=""),0,IF(ISNUMBER(SEARCH(AF$3,Consolidado!$D160)),IF(COUNTIFS(Consolidado!$AC$5:AC160,Consolidado!$AC160,Consolidado!$D$5:D160,"*"&amp;AF$3&amp;"*")=1,1,0),0))</f>
        <v>0</v>
      </c>
      <c r="AG160" s="0" t="n">
        <f aca="false">IF(OR(AG$3="",Consolidado!$D160=""),0,IF(ISNUMBER(SEARCH(AG$3,Consolidado!$D160)),IF(COUNTIFS(Consolidado!$AC$5:AC160,Consolidado!$AC160,Consolidado!$D$5:D160,"*"&amp;AG$3&amp;"*")=1,1,0),0))</f>
        <v>0</v>
      </c>
      <c r="AH160" s="0" t="n">
        <f aca="false">IF(OR(AH$3="",Consolidado!$D160=""),0,IF(ISNUMBER(SEARCH(AH$3,Consolidado!$D160)),IF(COUNTIFS(Consolidado!$AC$5:AC160,Consolidado!$AC160,Consolidado!$D$5:D160,"*"&amp;AH$3&amp;"*")=1,1,0),0))</f>
        <v>0</v>
      </c>
      <c r="AI160" s="0" t="n">
        <f aca="false">IF(OR(AI$3="",Consolidado!$D160=""),0,IF(ISNUMBER(SEARCH(AI$3,Consolidado!$D160)),IF(COUNTIFS(Consolidado!$AC$5:AC160,Consolidado!$AC160,Consolidado!$D$5:D160,"*"&amp;AI$3&amp;"*")=1,1,0),0))</f>
        <v>0</v>
      </c>
      <c r="AJ160" s="0" t="n">
        <f aca="false">IF(OR(AJ$3="",Consolidado!$D160=""),0,IF(ISNUMBER(SEARCH(AJ$3,Consolidado!$D160)),IF(COUNTIFS(Consolidado!$AC$5:AC160,Consolidado!$AC160,Consolidado!$D$5:D160,"*"&amp;AJ$3&amp;"*")=1,1,0),0))</f>
        <v>0</v>
      </c>
      <c r="AK160" s="0" t="n">
        <f aca="false">IF(OR(AK$3="",Consolidado!$D160=""),0,IF(ISNUMBER(SEARCH(AK$3,Consolidado!$D160)),IF(COUNTIFS(Consolidado!$AC$5:AC160,Consolidado!$AC160,Consolidado!$D$5:D160,"*"&amp;AK$3&amp;"*")=1,1,0),0))</f>
        <v>0</v>
      </c>
      <c r="AL160" s="0" t="n">
        <f aca="false">IF(OR(AL$3="",Consolidado!$D160=""),0,IF(ISNUMBER(SEARCH(AL$3,Consolidado!$D160)),IF(COUNTIFS(Consolidado!$AC$5:AC160,Consolidado!$AC160,Consolidado!$D$5:D160,"*"&amp;AL$3&amp;"*")=1,1,0),0))</f>
        <v>0</v>
      </c>
      <c r="AM160" s="0" t="n">
        <f aca="false">IF(OR(AM$3="",Consolidado!$D160=""),0,IF(ISNUMBER(SEARCH(AM$3,Consolidado!$D160)),IF(COUNTIFS(Consolidado!$AC$5:AC160,Consolidado!$AC160,Consolidado!$D$5:D160,"*"&amp;AM$3&amp;"*")=1,1,0),0))</f>
        <v>0</v>
      </c>
      <c r="AN160" s="0" t="n">
        <f aca="false">IF(OR(AN$3="",Consolidado!$D160=""),0,IF(ISNUMBER(SEARCH(AN$3,Consolidado!$D160)),IF(COUNTIFS(Consolidado!$AC$5:AC160,Consolidado!$AC160,Consolidado!$D$5:D160,"*"&amp;AN$3&amp;"*")=1,1,0),0))</f>
        <v>0</v>
      </c>
      <c r="AO160" s="0" t="n">
        <f aca="false">IF(OR(AO$3="",Consolidado!$D160=""),0,IF(ISNUMBER(SEARCH(AO$3,Consolidado!$D160)),IF(COUNTIFS(Consolidado!$AC$5:AC160,Consolidado!$AC160,Consolidado!$D$5:D160,"*"&amp;AO$3&amp;"*")=1,1,0),0))</f>
        <v>0</v>
      </c>
    </row>
    <row r="161" customFormat="false" ht="15" hidden="false" customHeight="false" outlineLevel="0" collapsed="false">
      <c r="B161" s="0" t="n">
        <f aca="false">IF(OR(B$3="",Consolidado!$D161=""),0,IF(ISNUMBER(SEARCH(B$3,Consolidado!$D161)),IF(COUNTIFS(Consolidado!$AC$5:AC161,Consolidado!$AC161,Consolidado!$D$5:D161,"*"&amp;B$3&amp;"*")=1,1,0),0))</f>
        <v>0</v>
      </c>
      <c r="C161" s="0" t="n">
        <f aca="false">IF(OR(C$3="",Consolidado!$D161=""),0,IF(ISNUMBER(SEARCH(C$3,Consolidado!$D161)),IF(COUNTIFS(Consolidado!$AC$5:AC161,Consolidado!$AC161,Consolidado!$D$5:D161,"*"&amp;C$3&amp;"*")=1,1,0),0))</f>
        <v>0</v>
      </c>
      <c r="D161" s="0" t="n">
        <f aca="false">IF(OR(D$3="",Consolidado!$D161=""),0,IF(ISNUMBER(SEARCH(D$3,Consolidado!$D161)),IF(COUNTIFS(Consolidado!$AC$5:AC161,Consolidado!$AC161,Consolidado!$D$5:D161,"*"&amp;D$3&amp;"*")=1,1,0),0))</f>
        <v>0</v>
      </c>
      <c r="E161" s="0" t="n">
        <f aca="false">IF(OR(E$3="",Consolidado!$D161=""),0,IF(ISNUMBER(SEARCH(E$3,Consolidado!$D161)),IF(COUNTIFS(Consolidado!$AC$5:AC161,Consolidado!$AC161,Consolidado!$D$5:D161,"*"&amp;E$3&amp;"*")=1,1,0),0))</f>
        <v>0</v>
      </c>
      <c r="F161" s="0" t="n">
        <f aca="false">IF(OR(F$3="",Consolidado!$D161=""),0,IF(ISNUMBER(SEARCH(F$3,Consolidado!$D161)),IF(COUNTIFS(Consolidado!$AC$5:AC161,Consolidado!$AC161,Consolidado!$D$5:D161,"*"&amp;F$3&amp;"*")=1,1,0),0))</f>
        <v>0</v>
      </c>
      <c r="G161" s="0" t="n">
        <f aca="false">IF(OR(G$3="",Consolidado!$D161=""),0,IF(ISNUMBER(SEARCH(G$3,Consolidado!$D161)),IF(COUNTIFS(Consolidado!$AC$5:AC161,Consolidado!$AC161,Consolidado!$D$5:D161,"*"&amp;G$3&amp;"*")=1,1,0),0))</f>
        <v>0</v>
      </c>
      <c r="H161" s="0" t="n">
        <f aca="false">IF(OR(H$3="",Consolidado!$D161=""),0,IF(ISNUMBER(SEARCH(H$3,Consolidado!$D161)),IF(COUNTIFS(Consolidado!$AC$5:AC161,Consolidado!$AC161,Consolidado!$D$5:D161,"*"&amp;H$3&amp;"*")=1,1,0),0))</f>
        <v>0</v>
      </c>
      <c r="I161" s="0" t="n">
        <f aca="false">IF(OR(I$3="",Consolidado!$D161=""),0,IF(ISNUMBER(SEARCH(I$3,Consolidado!$D161)),IF(COUNTIFS(Consolidado!$AC$5:AC161,Consolidado!$AC161,Consolidado!$D$5:D161,"*"&amp;I$3&amp;"*")=1,1,0),0))</f>
        <v>0</v>
      </c>
      <c r="J161" s="0" t="n">
        <f aca="false">IF(OR(J$3="",Consolidado!$D161=""),0,IF(ISNUMBER(SEARCH(J$3,Consolidado!$D161)),IF(COUNTIFS(Consolidado!$AC$5:AC161,Consolidado!$AC161,Consolidado!$D$5:D161,"*"&amp;J$3&amp;"*")=1,1,0),0))</f>
        <v>0</v>
      </c>
      <c r="K161" s="0" t="n">
        <f aca="false">IF(OR(K$3="",Consolidado!$D161=""),0,IF(ISNUMBER(SEARCH(K$3,Consolidado!$D161)),IF(COUNTIFS(Consolidado!$AC$5:AC161,Consolidado!$AC161,Consolidado!$D$5:D161,"*"&amp;K$3&amp;"*")=1,1,0),0))</f>
        <v>0</v>
      </c>
      <c r="L161" s="0" t="n">
        <f aca="false">IF(OR(L$3="",Consolidado!$D161=""),0,IF(ISNUMBER(SEARCH(L$3,Consolidado!$D161)),IF(COUNTIFS(Consolidado!$AC$5:AC161,Consolidado!$AC161,Consolidado!$D$5:D161,"*"&amp;L$3&amp;"*")=1,1,0),0))</f>
        <v>0</v>
      </c>
      <c r="M161" s="0" t="n">
        <f aca="false">IF(OR(M$3="",Consolidado!$D161=""),0,IF(ISNUMBER(SEARCH(M$3,Consolidado!$D161)),IF(COUNTIFS(Consolidado!$AC$5:AC161,Consolidado!$AC161,Consolidado!$D$5:D161,"*"&amp;M$3&amp;"*")=1,1,0),0))</f>
        <v>0</v>
      </c>
      <c r="N161" s="0" t="n">
        <f aca="false">IF(OR(N$3="",Consolidado!$D161=""),0,IF(ISNUMBER(SEARCH(N$3,Consolidado!$D161)),IF(COUNTIFS(Consolidado!$AC$5:AC161,Consolidado!$AC161,Consolidado!$D$5:D161,"*"&amp;N$3&amp;"*")=1,1,0),0))</f>
        <v>0</v>
      </c>
      <c r="O161" s="0" t="n">
        <f aca="false">IF(OR(O$3="",Consolidado!$D161=""),0,IF(ISNUMBER(SEARCH(O$3,Consolidado!$D161)),IF(COUNTIFS(Consolidado!$AC$5:AC161,Consolidado!$AC161,Consolidado!$D$5:D161,"*"&amp;O$3&amp;"*")=1,1,0),0))</f>
        <v>0</v>
      </c>
      <c r="P161" s="0" t="n">
        <f aca="false">IF(OR(P$3="",Consolidado!$D161=""),0,IF(ISNUMBER(SEARCH(P$3,Consolidado!$D161)),IF(COUNTIFS(Consolidado!$AC$5:AC161,Consolidado!$AC161,Consolidado!$D$5:D161,"*"&amp;P$3&amp;"*")=1,1,0),0))</f>
        <v>0</v>
      </c>
      <c r="Q161" s="0" t="n">
        <f aca="false">IF(OR(Q$3="",Consolidado!$D161=""),0,IF(ISNUMBER(SEARCH(Q$3,Consolidado!$D161)),IF(COUNTIFS(Consolidado!$AC$5:AC161,Consolidado!$AC161,Consolidado!$D$5:D161,"*"&amp;Q$3&amp;"*")=1,1,0),0))</f>
        <v>0</v>
      </c>
      <c r="R161" s="0" t="n">
        <f aca="false">IF(OR(R$3="",Consolidado!$D161=""),0,IF(ISNUMBER(SEARCH(R$3,Consolidado!$D161)),IF(COUNTIFS(Consolidado!$AC$5:AC161,Consolidado!$AC161,Consolidado!$D$5:D161,"*"&amp;R$3&amp;"*")=1,1,0),0))</f>
        <v>0</v>
      </c>
      <c r="S161" s="0" t="n">
        <f aca="false">IF(OR(S$3="",Consolidado!$D161=""),0,IF(ISNUMBER(SEARCH(S$3,Consolidado!$D161)),IF(COUNTIFS(Consolidado!$AC$5:AC161,Consolidado!$AC161,Consolidado!$D$5:D161,"*"&amp;S$3&amp;"*")=1,1,0),0))</f>
        <v>0</v>
      </c>
      <c r="T161" s="0" t="n">
        <f aca="false">IF(OR(T$3="",Consolidado!$D161=""),0,IF(ISNUMBER(SEARCH(T$3,Consolidado!$D161)),IF(COUNTIFS(Consolidado!$AC$5:AC161,Consolidado!$AC161,Consolidado!$D$5:D161,"*"&amp;T$3&amp;"*")=1,1,0),0))</f>
        <v>0</v>
      </c>
      <c r="U161" s="0" t="n">
        <f aca="false">IF(OR(U$3="",Consolidado!$D161=""),0,IF(ISNUMBER(SEARCH(U$3,Consolidado!$D161)),IF(COUNTIFS(Consolidado!$AC$5:AC161,Consolidado!$AC161,Consolidado!$D$5:D161,"*"&amp;U$3&amp;"*")=1,1,0),0))</f>
        <v>0</v>
      </c>
      <c r="V161" s="0" t="n">
        <f aca="false">IF(OR(V$3="",Consolidado!$D161=""),0,IF(ISNUMBER(SEARCH(V$3,Consolidado!$D161)),IF(COUNTIFS(Consolidado!$AC$5:AC161,Consolidado!$AC161,Consolidado!$D$5:D161,"*"&amp;V$3&amp;"*")=1,1,0),0))</f>
        <v>0</v>
      </c>
      <c r="W161" s="0" t="n">
        <f aca="false">IF(OR(W$3="",Consolidado!$D161=""),0,IF(ISNUMBER(SEARCH(W$3,Consolidado!$D161)),IF(COUNTIFS(Consolidado!$AC$5:AC161,Consolidado!$AC161,Consolidado!$D$5:D161,"*"&amp;W$3&amp;"*")=1,1,0),0))</f>
        <v>0</v>
      </c>
      <c r="X161" s="0" t="n">
        <f aca="false">IF(OR(X$3="",Consolidado!$D161=""),0,IF(ISNUMBER(SEARCH(X$3,Consolidado!$D161)),IF(COUNTIFS(Consolidado!$AC$5:AC161,Consolidado!$AC161,Consolidado!$D$5:D161,"*"&amp;X$3&amp;"*")=1,1,0),0))</f>
        <v>0</v>
      </c>
      <c r="Y161" s="0" t="n">
        <f aca="false">IF(OR(Y$3="",Consolidado!$D161=""),0,IF(ISNUMBER(SEARCH(Y$3,Consolidado!$D161)),IF(COUNTIFS(Consolidado!$AC$5:AC161,Consolidado!$AC161,Consolidado!$D$5:D161,"*"&amp;Y$3&amp;"*")=1,1,0),0))</f>
        <v>0</v>
      </c>
      <c r="Z161" s="0" t="n">
        <f aca="false">IF(OR(Z$3="",Consolidado!$D161=""),0,IF(ISNUMBER(SEARCH(Z$3,Consolidado!$D161)),IF(COUNTIFS(Consolidado!$AC$5:AC161,Consolidado!$AC161,Consolidado!$D$5:D161,"*"&amp;Z$3&amp;"*")=1,1,0),0))</f>
        <v>0</v>
      </c>
      <c r="AA161" s="0" t="n">
        <f aca="false">IF(OR(AA$3="",Consolidado!$D161=""),0,IF(ISNUMBER(SEARCH(AA$3,Consolidado!$D161)),IF(COUNTIFS(Consolidado!$AC$5:AC161,Consolidado!$AC161,Consolidado!$D$5:D161,"*"&amp;AA$3&amp;"*")=1,1,0),0))</f>
        <v>0</v>
      </c>
      <c r="AB161" s="0" t="n">
        <f aca="false">IF(OR(AB$3="",Consolidado!$D161=""),0,IF(ISNUMBER(SEARCH(AB$3,Consolidado!$D161)),IF(COUNTIFS(Consolidado!$AC$5:AC161,Consolidado!$AC161,Consolidado!$D$5:D161,"*"&amp;AB$3&amp;"*")=1,1,0),0))</f>
        <v>0</v>
      </c>
      <c r="AC161" s="0" t="n">
        <f aca="false">IF(OR(AC$3="",Consolidado!$D161=""),0,IF(ISNUMBER(SEARCH(AC$3,Consolidado!$D161)),IF(COUNTIFS(Consolidado!$AC$5:AC161,Consolidado!$AC161,Consolidado!$D$5:D161,"*"&amp;AC$3&amp;"*")=1,1,0),0))</f>
        <v>0</v>
      </c>
      <c r="AD161" s="0" t="n">
        <f aca="false">IF(OR(AD$3="",Consolidado!$D161=""),0,IF(ISNUMBER(SEARCH(AD$3,Consolidado!$D161)),IF(COUNTIFS(Consolidado!$AC$5:AC161,Consolidado!$AC161,Consolidado!$D$5:D161,"*"&amp;AD$3&amp;"*")=1,1,0),0))</f>
        <v>0</v>
      </c>
      <c r="AE161" s="0" t="n">
        <f aca="false">IF(OR(AE$3="",Consolidado!$D161=""),0,IF(ISNUMBER(SEARCH(AE$3,Consolidado!$D161)),IF(COUNTIFS(Consolidado!$AC$5:AC161,Consolidado!$AC161,Consolidado!$D$5:D161,"*"&amp;AE$3&amp;"*")=1,1,0),0))</f>
        <v>0</v>
      </c>
      <c r="AF161" s="0" t="n">
        <f aca="false">IF(OR(AF$3="",Consolidado!$D161=""),0,IF(ISNUMBER(SEARCH(AF$3,Consolidado!$D161)),IF(COUNTIFS(Consolidado!$AC$5:AC161,Consolidado!$AC161,Consolidado!$D$5:D161,"*"&amp;AF$3&amp;"*")=1,1,0),0))</f>
        <v>0</v>
      </c>
      <c r="AG161" s="0" t="n">
        <f aca="false">IF(OR(AG$3="",Consolidado!$D161=""),0,IF(ISNUMBER(SEARCH(AG$3,Consolidado!$D161)),IF(COUNTIFS(Consolidado!$AC$5:AC161,Consolidado!$AC161,Consolidado!$D$5:D161,"*"&amp;AG$3&amp;"*")=1,1,0),0))</f>
        <v>0</v>
      </c>
      <c r="AH161" s="0" t="n">
        <f aca="false">IF(OR(AH$3="",Consolidado!$D161=""),0,IF(ISNUMBER(SEARCH(AH$3,Consolidado!$D161)),IF(COUNTIFS(Consolidado!$AC$5:AC161,Consolidado!$AC161,Consolidado!$D$5:D161,"*"&amp;AH$3&amp;"*")=1,1,0),0))</f>
        <v>0</v>
      </c>
      <c r="AI161" s="0" t="n">
        <f aca="false">IF(OR(AI$3="",Consolidado!$D161=""),0,IF(ISNUMBER(SEARCH(AI$3,Consolidado!$D161)),IF(COUNTIFS(Consolidado!$AC$5:AC161,Consolidado!$AC161,Consolidado!$D$5:D161,"*"&amp;AI$3&amp;"*")=1,1,0),0))</f>
        <v>0</v>
      </c>
      <c r="AJ161" s="0" t="n">
        <f aca="false">IF(OR(AJ$3="",Consolidado!$D161=""),0,IF(ISNUMBER(SEARCH(AJ$3,Consolidado!$D161)),IF(COUNTIFS(Consolidado!$AC$5:AC161,Consolidado!$AC161,Consolidado!$D$5:D161,"*"&amp;AJ$3&amp;"*")=1,1,0),0))</f>
        <v>0</v>
      </c>
      <c r="AK161" s="0" t="n">
        <f aca="false">IF(OR(AK$3="",Consolidado!$D161=""),0,IF(ISNUMBER(SEARCH(AK$3,Consolidado!$D161)),IF(COUNTIFS(Consolidado!$AC$5:AC161,Consolidado!$AC161,Consolidado!$D$5:D161,"*"&amp;AK$3&amp;"*")=1,1,0),0))</f>
        <v>0</v>
      </c>
      <c r="AL161" s="0" t="n">
        <f aca="false">IF(OR(AL$3="",Consolidado!$D161=""),0,IF(ISNUMBER(SEARCH(AL$3,Consolidado!$D161)),IF(COUNTIFS(Consolidado!$AC$5:AC161,Consolidado!$AC161,Consolidado!$D$5:D161,"*"&amp;AL$3&amp;"*")=1,1,0),0))</f>
        <v>0</v>
      </c>
      <c r="AM161" s="0" t="n">
        <f aca="false">IF(OR(AM$3="",Consolidado!$D161=""),0,IF(ISNUMBER(SEARCH(AM$3,Consolidado!$D161)),IF(COUNTIFS(Consolidado!$AC$5:AC161,Consolidado!$AC161,Consolidado!$D$5:D161,"*"&amp;AM$3&amp;"*")=1,1,0),0))</f>
        <v>0</v>
      </c>
      <c r="AN161" s="0" t="n">
        <f aca="false">IF(OR(AN$3="",Consolidado!$D161=""),0,IF(ISNUMBER(SEARCH(AN$3,Consolidado!$D161)),IF(COUNTIFS(Consolidado!$AC$5:AC161,Consolidado!$AC161,Consolidado!$D$5:D161,"*"&amp;AN$3&amp;"*")=1,1,0),0))</f>
        <v>0</v>
      </c>
      <c r="AO161" s="0" t="n">
        <f aca="false">IF(OR(AO$3="",Consolidado!$D161=""),0,IF(ISNUMBER(SEARCH(AO$3,Consolidado!$D161)),IF(COUNTIFS(Consolidado!$AC$5:AC161,Consolidado!$AC161,Consolidado!$D$5:D161,"*"&amp;AO$3&amp;"*")=1,1,0),0))</f>
        <v>0</v>
      </c>
    </row>
    <row r="162" customFormat="false" ht="15" hidden="false" customHeight="false" outlineLevel="0" collapsed="false">
      <c r="B162" s="0" t="n">
        <f aca="false">IF(OR(B$3="",Consolidado!$D162=""),0,IF(ISNUMBER(SEARCH(B$3,Consolidado!$D162)),IF(COUNTIFS(Consolidado!$AC$5:AC162,Consolidado!$AC162,Consolidado!$D$5:D162,"*"&amp;B$3&amp;"*")=1,1,0),0))</f>
        <v>0</v>
      </c>
      <c r="C162" s="0" t="n">
        <f aca="false">IF(OR(C$3="",Consolidado!$D162=""),0,IF(ISNUMBER(SEARCH(C$3,Consolidado!$D162)),IF(COUNTIFS(Consolidado!$AC$5:AC162,Consolidado!$AC162,Consolidado!$D$5:D162,"*"&amp;C$3&amp;"*")=1,1,0),0))</f>
        <v>0</v>
      </c>
      <c r="D162" s="0" t="n">
        <f aca="false">IF(OR(D$3="",Consolidado!$D162=""),0,IF(ISNUMBER(SEARCH(D$3,Consolidado!$D162)),IF(COUNTIFS(Consolidado!$AC$5:AC162,Consolidado!$AC162,Consolidado!$D$5:D162,"*"&amp;D$3&amp;"*")=1,1,0),0))</f>
        <v>0</v>
      </c>
      <c r="E162" s="0" t="n">
        <f aca="false">IF(OR(E$3="",Consolidado!$D162=""),0,IF(ISNUMBER(SEARCH(E$3,Consolidado!$D162)),IF(COUNTIFS(Consolidado!$AC$5:AC162,Consolidado!$AC162,Consolidado!$D$5:D162,"*"&amp;E$3&amp;"*")=1,1,0),0))</f>
        <v>0</v>
      </c>
      <c r="F162" s="0" t="n">
        <f aca="false">IF(OR(F$3="",Consolidado!$D162=""),0,IF(ISNUMBER(SEARCH(F$3,Consolidado!$D162)),IF(COUNTIFS(Consolidado!$AC$5:AC162,Consolidado!$AC162,Consolidado!$D$5:D162,"*"&amp;F$3&amp;"*")=1,1,0),0))</f>
        <v>0</v>
      </c>
      <c r="G162" s="0" t="n">
        <f aca="false">IF(OR(G$3="",Consolidado!$D162=""),0,IF(ISNUMBER(SEARCH(G$3,Consolidado!$D162)),IF(COUNTIFS(Consolidado!$AC$5:AC162,Consolidado!$AC162,Consolidado!$D$5:D162,"*"&amp;G$3&amp;"*")=1,1,0),0))</f>
        <v>0</v>
      </c>
      <c r="H162" s="0" t="n">
        <f aca="false">IF(OR(H$3="",Consolidado!$D162=""),0,IF(ISNUMBER(SEARCH(H$3,Consolidado!$D162)),IF(COUNTIFS(Consolidado!$AC$5:AC162,Consolidado!$AC162,Consolidado!$D$5:D162,"*"&amp;H$3&amp;"*")=1,1,0),0))</f>
        <v>0</v>
      </c>
      <c r="I162" s="0" t="n">
        <f aca="false">IF(OR(I$3="",Consolidado!$D162=""),0,IF(ISNUMBER(SEARCH(I$3,Consolidado!$D162)),IF(COUNTIFS(Consolidado!$AC$5:AC162,Consolidado!$AC162,Consolidado!$D$5:D162,"*"&amp;I$3&amp;"*")=1,1,0),0))</f>
        <v>0</v>
      </c>
      <c r="J162" s="0" t="n">
        <f aca="false">IF(OR(J$3="",Consolidado!$D162=""),0,IF(ISNUMBER(SEARCH(J$3,Consolidado!$D162)),IF(COUNTIFS(Consolidado!$AC$5:AC162,Consolidado!$AC162,Consolidado!$D$5:D162,"*"&amp;J$3&amp;"*")=1,1,0),0))</f>
        <v>0</v>
      </c>
      <c r="K162" s="0" t="n">
        <f aca="false">IF(OR(K$3="",Consolidado!$D162=""),0,IF(ISNUMBER(SEARCH(K$3,Consolidado!$D162)),IF(COUNTIFS(Consolidado!$AC$5:AC162,Consolidado!$AC162,Consolidado!$D$5:D162,"*"&amp;K$3&amp;"*")=1,1,0),0))</f>
        <v>0</v>
      </c>
      <c r="L162" s="0" t="n">
        <f aca="false">IF(OR(L$3="",Consolidado!$D162=""),0,IF(ISNUMBER(SEARCH(L$3,Consolidado!$D162)),IF(COUNTIFS(Consolidado!$AC$5:AC162,Consolidado!$AC162,Consolidado!$D$5:D162,"*"&amp;L$3&amp;"*")=1,1,0),0))</f>
        <v>0</v>
      </c>
      <c r="M162" s="0" t="n">
        <f aca="false">IF(OR(M$3="",Consolidado!$D162=""),0,IF(ISNUMBER(SEARCH(M$3,Consolidado!$D162)),IF(COUNTIFS(Consolidado!$AC$5:AC162,Consolidado!$AC162,Consolidado!$D$5:D162,"*"&amp;M$3&amp;"*")=1,1,0),0))</f>
        <v>0</v>
      </c>
      <c r="N162" s="0" t="n">
        <f aca="false">IF(OR(N$3="",Consolidado!$D162=""),0,IF(ISNUMBER(SEARCH(N$3,Consolidado!$D162)),IF(COUNTIFS(Consolidado!$AC$5:AC162,Consolidado!$AC162,Consolidado!$D$5:D162,"*"&amp;N$3&amp;"*")=1,1,0),0))</f>
        <v>0</v>
      </c>
      <c r="O162" s="0" t="n">
        <f aca="false">IF(OR(O$3="",Consolidado!$D162=""),0,IF(ISNUMBER(SEARCH(O$3,Consolidado!$D162)),IF(COUNTIFS(Consolidado!$AC$5:AC162,Consolidado!$AC162,Consolidado!$D$5:D162,"*"&amp;O$3&amp;"*")=1,1,0),0))</f>
        <v>0</v>
      </c>
      <c r="P162" s="0" t="n">
        <f aca="false">IF(OR(P$3="",Consolidado!$D162=""),0,IF(ISNUMBER(SEARCH(P$3,Consolidado!$D162)),IF(COUNTIFS(Consolidado!$AC$5:AC162,Consolidado!$AC162,Consolidado!$D$5:D162,"*"&amp;P$3&amp;"*")=1,1,0),0))</f>
        <v>0</v>
      </c>
      <c r="Q162" s="0" t="n">
        <f aca="false">IF(OR(Q$3="",Consolidado!$D162=""),0,IF(ISNUMBER(SEARCH(Q$3,Consolidado!$D162)),IF(COUNTIFS(Consolidado!$AC$5:AC162,Consolidado!$AC162,Consolidado!$D$5:D162,"*"&amp;Q$3&amp;"*")=1,1,0),0))</f>
        <v>0</v>
      </c>
      <c r="R162" s="0" t="n">
        <f aca="false">IF(OR(R$3="",Consolidado!$D162=""),0,IF(ISNUMBER(SEARCH(R$3,Consolidado!$D162)),IF(COUNTIFS(Consolidado!$AC$5:AC162,Consolidado!$AC162,Consolidado!$D$5:D162,"*"&amp;R$3&amp;"*")=1,1,0),0))</f>
        <v>0</v>
      </c>
      <c r="S162" s="0" t="n">
        <f aca="false">IF(OR(S$3="",Consolidado!$D162=""),0,IF(ISNUMBER(SEARCH(S$3,Consolidado!$D162)),IF(COUNTIFS(Consolidado!$AC$5:AC162,Consolidado!$AC162,Consolidado!$D$5:D162,"*"&amp;S$3&amp;"*")=1,1,0),0))</f>
        <v>0</v>
      </c>
      <c r="T162" s="0" t="n">
        <f aca="false">IF(OR(T$3="",Consolidado!$D162=""),0,IF(ISNUMBER(SEARCH(T$3,Consolidado!$D162)),IF(COUNTIFS(Consolidado!$AC$5:AC162,Consolidado!$AC162,Consolidado!$D$5:D162,"*"&amp;T$3&amp;"*")=1,1,0),0))</f>
        <v>0</v>
      </c>
      <c r="U162" s="0" t="n">
        <f aca="false">IF(OR(U$3="",Consolidado!$D162=""),0,IF(ISNUMBER(SEARCH(U$3,Consolidado!$D162)),IF(COUNTIFS(Consolidado!$AC$5:AC162,Consolidado!$AC162,Consolidado!$D$5:D162,"*"&amp;U$3&amp;"*")=1,1,0),0))</f>
        <v>0</v>
      </c>
      <c r="V162" s="0" t="n">
        <f aca="false">IF(OR(V$3="",Consolidado!$D162=""),0,IF(ISNUMBER(SEARCH(V$3,Consolidado!$D162)),IF(COUNTIFS(Consolidado!$AC$5:AC162,Consolidado!$AC162,Consolidado!$D$5:D162,"*"&amp;V$3&amp;"*")=1,1,0),0))</f>
        <v>0</v>
      </c>
      <c r="W162" s="0" t="n">
        <f aca="false">IF(OR(W$3="",Consolidado!$D162=""),0,IF(ISNUMBER(SEARCH(W$3,Consolidado!$D162)),IF(COUNTIFS(Consolidado!$AC$5:AC162,Consolidado!$AC162,Consolidado!$D$5:D162,"*"&amp;W$3&amp;"*")=1,1,0),0))</f>
        <v>0</v>
      </c>
      <c r="X162" s="0" t="n">
        <f aca="false">IF(OR(X$3="",Consolidado!$D162=""),0,IF(ISNUMBER(SEARCH(X$3,Consolidado!$D162)),IF(COUNTIFS(Consolidado!$AC$5:AC162,Consolidado!$AC162,Consolidado!$D$5:D162,"*"&amp;X$3&amp;"*")=1,1,0),0))</f>
        <v>0</v>
      </c>
      <c r="Y162" s="0" t="n">
        <f aca="false">IF(OR(Y$3="",Consolidado!$D162=""),0,IF(ISNUMBER(SEARCH(Y$3,Consolidado!$D162)),IF(COUNTIFS(Consolidado!$AC$5:AC162,Consolidado!$AC162,Consolidado!$D$5:D162,"*"&amp;Y$3&amp;"*")=1,1,0),0))</f>
        <v>0</v>
      </c>
      <c r="Z162" s="0" t="n">
        <f aca="false">IF(OR(Z$3="",Consolidado!$D162=""),0,IF(ISNUMBER(SEARCH(Z$3,Consolidado!$D162)),IF(COUNTIFS(Consolidado!$AC$5:AC162,Consolidado!$AC162,Consolidado!$D$5:D162,"*"&amp;Z$3&amp;"*")=1,1,0),0))</f>
        <v>0</v>
      </c>
      <c r="AA162" s="0" t="n">
        <f aca="false">IF(OR(AA$3="",Consolidado!$D162=""),0,IF(ISNUMBER(SEARCH(AA$3,Consolidado!$D162)),IF(COUNTIFS(Consolidado!$AC$5:AC162,Consolidado!$AC162,Consolidado!$D$5:D162,"*"&amp;AA$3&amp;"*")=1,1,0),0))</f>
        <v>0</v>
      </c>
      <c r="AB162" s="0" t="n">
        <f aca="false">IF(OR(AB$3="",Consolidado!$D162=""),0,IF(ISNUMBER(SEARCH(AB$3,Consolidado!$D162)),IF(COUNTIFS(Consolidado!$AC$5:AC162,Consolidado!$AC162,Consolidado!$D$5:D162,"*"&amp;AB$3&amp;"*")=1,1,0),0))</f>
        <v>0</v>
      </c>
      <c r="AC162" s="0" t="n">
        <f aca="false">IF(OR(AC$3="",Consolidado!$D162=""),0,IF(ISNUMBER(SEARCH(AC$3,Consolidado!$D162)),IF(COUNTIFS(Consolidado!$AC$5:AC162,Consolidado!$AC162,Consolidado!$D$5:D162,"*"&amp;AC$3&amp;"*")=1,1,0),0))</f>
        <v>0</v>
      </c>
      <c r="AD162" s="0" t="n">
        <f aca="false">IF(OR(AD$3="",Consolidado!$D162=""),0,IF(ISNUMBER(SEARCH(AD$3,Consolidado!$D162)),IF(COUNTIFS(Consolidado!$AC$5:AC162,Consolidado!$AC162,Consolidado!$D$5:D162,"*"&amp;AD$3&amp;"*")=1,1,0),0))</f>
        <v>0</v>
      </c>
      <c r="AE162" s="0" t="n">
        <f aca="false">IF(OR(AE$3="",Consolidado!$D162=""),0,IF(ISNUMBER(SEARCH(AE$3,Consolidado!$D162)),IF(COUNTIFS(Consolidado!$AC$5:AC162,Consolidado!$AC162,Consolidado!$D$5:D162,"*"&amp;AE$3&amp;"*")=1,1,0),0))</f>
        <v>0</v>
      </c>
      <c r="AF162" s="0" t="n">
        <f aca="false">IF(OR(AF$3="",Consolidado!$D162=""),0,IF(ISNUMBER(SEARCH(AF$3,Consolidado!$D162)),IF(COUNTIFS(Consolidado!$AC$5:AC162,Consolidado!$AC162,Consolidado!$D$5:D162,"*"&amp;AF$3&amp;"*")=1,1,0),0))</f>
        <v>0</v>
      </c>
      <c r="AG162" s="0" t="n">
        <f aca="false">IF(OR(AG$3="",Consolidado!$D162=""),0,IF(ISNUMBER(SEARCH(AG$3,Consolidado!$D162)),IF(COUNTIFS(Consolidado!$AC$5:AC162,Consolidado!$AC162,Consolidado!$D$5:D162,"*"&amp;AG$3&amp;"*")=1,1,0),0))</f>
        <v>0</v>
      </c>
      <c r="AH162" s="0" t="n">
        <f aca="false">IF(OR(AH$3="",Consolidado!$D162=""),0,IF(ISNUMBER(SEARCH(AH$3,Consolidado!$D162)),IF(COUNTIFS(Consolidado!$AC$5:AC162,Consolidado!$AC162,Consolidado!$D$5:D162,"*"&amp;AH$3&amp;"*")=1,1,0),0))</f>
        <v>0</v>
      </c>
      <c r="AI162" s="0" t="n">
        <f aca="false">IF(OR(AI$3="",Consolidado!$D162=""),0,IF(ISNUMBER(SEARCH(AI$3,Consolidado!$D162)),IF(COUNTIFS(Consolidado!$AC$5:AC162,Consolidado!$AC162,Consolidado!$D$5:D162,"*"&amp;AI$3&amp;"*")=1,1,0),0))</f>
        <v>0</v>
      </c>
      <c r="AJ162" s="0" t="n">
        <f aca="false">IF(OR(AJ$3="",Consolidado!$D162=""),0,IF(ISNUMBER(SEARCH(AJ$3,Consolidado!$D162)),IF(COUNTIFS(Consolidado!$AC$5:AC162,Consolidado!$AC162,Consolidado!$D$5:D162,"*"&amp;AJ$3&amp;"*")=1,1,0),0))</f>
        <v>0</v>
      </c>
      <c r="AK162" s="0" t="n">
        <f aca="false">IF(OR(AK$3="",Consolidado!$D162=""),0,IF(ISNUMBER(SEARCH(AK$3,Consolidado!$D162)),IF(COUNTIFS(Consolidado!$AC$5:AC162,Consolidado!$AC162,Consolidado!$D$5:D162,"*"&amp;AK$3&amp;"*")=1,1,0),0))</f>
        <v>0</v>
      </c>
      <c r="AL162" s="0" t="n">
        <f aca="false">IF(OR(AL$3="",Consolidado!$D162=""),0,IF(ISNUMBER(SEARCH(AL$3,Consolidado!$D162)),IF(COUNTIFS(Consolidado!$AC$5:AC162,Consolidado!$AC162,Consolidado!$D$5:D162,"*"&amp;AL$3&amp;"*")=1,1,0),0))</f>
        <v>0</v>
      </c>
      <c r="AM162" s="0" t="n">
        <f aca="false">IF(OR(AM$3="",Consolidado!$D162=""),0,IF(ISNUMBER(SEARCH(AM$3,Consolidado!$D162)),IF(COUNTIFS(Consolidado!$AC$5:AC162,Consolidado!$AC162,Consolidado!$D$5:D162,"*"&amp;AM$3&amp;"*")=1,1,0),0))</f>
        <v>0</v>
      </c>
      <c r="AN162" s="0" t="n">
        <f aca="false">IF(OR(AN$3="",Consolidado!$D162=""),0,IF(ISNUMBER(SEARCH(AN$3,Consolidado!$D162)),IF(COUNTIFS(Consolidado!$AC$5:AC162,Consolidado!$AC162,Consolidado!$D$5:D162,"*"&amp;AN$3&amp;"*")=1,1,0),0))</f>
        <v>0</v>
      </c>
      <c r="AO162" s="0" t="n">
        <f aca="false">IF(OR(AO$3="",Consolidado!$D162=""),0,IF(ISNUMBER(SEARCH(AO$3,Consolidado!$D162)),IF(COUNTIFS(Consolidado!$AC$5:AC162,Consolidado!$AC162,Consolidado!$D$5:D162,"*"&amp;AO$3&amp;"*")=1,1,0),0))</f>
        <v>0</v>
      </c>
    </row>
    <row r="163" customFormat="false" ht="15" hidden="false" customHeight="false" outlineLevel="0" collapsed="false">
      <c r="B163" s="0" t="n">
        <f aca="false">IF(OR(B$3="",Consolidado!$D163=""),0,IF(ISNUMBER(SEARCH(B$3,Consolidado!$D163)),IF(COUNTIFS(Consolidado!$AC$5:AC163,Consolidado!$AC163,Consolidado!$D$5:D163,"*"&amp;B$3&amp;"*")=1,1,0),0))</f>
        <v>0</v>
      </c>
      <c r="C163" s="0" t="n">
        <f aca="false">IF(OR(C$3="",Consolidado!$D163=""),0,IF(ISNUMBER(SEARCH(C$3,Consolidado!$D163)),IF(COUNTIFS(Consolidado!$AC$5:AC163,Consolidado!$AC163,Consolidado!$D$5:D163,"*"&amp;C$3&amp;"*")=1,1,0),0))</f>
        <v>0</v>
      </c>
      <c r="D163" s="0" t="n">
        <f aca="false">IF(OR(D$3="",Consolidado!$D163=""),0,IF(ISNUMBER(SEARCH(D$3,Consolidado!$D163)),IF(COUNTIFS(Consolidado!$AC$5:AC163,Consolidado!$AC163,Consolidado!$D$5:D163,"*"&amp;D$3&amp;"*")=1,1,0),0))</f>
        <v>0</v>
      </c>
      <c r="E163" s="0" t="n">
        <f aca="false">IF(OR(E$3="",Consolidado!$D163=""),0,IF(ISNUMBER(SEARCH(E$3,Consolidado!$D163)),IF(COUNTIFS(Consolidado!$AC$5:AC163,Consolidado!$AC163,Consolidado!$D$5:D163,"*"&amp;E$3&amp;"*")=1,1,0),0))</f>
        <v>0</v>
      </c>
      <c r="F163" s="0" t="n">
        <f aca="false">IF(OR(F$3="",Consolidado!$D163=""),0,IF(ISNUMBER(SEARCH(F$3,Consolidado!$D163)),IF(COUNTIFS(Consolidado!$AC$5:AC163,Consolidado!$AC163,Consolidado!$D$5:D163,"*"&amp;F$3&amp;"*")=1,1,0),0))</f>
        <v>0</v>
      </c>
      <c r="G163" s="0" t="n">
        <f aca="false">IF(OR(G$3="",Consolidado!$D163=""),0,IF(ISNUMBER(SEARCH(G$3,Consolidado!$D163)),IF(COUNTIFS(Consolidado!$AC$5:AC163,Consolidado!$AC163,Consolidado!$D$5:D163,"*"&amp;G$3&amp;"*")=1,1,0),0))</f>
        <v>0</v>
      </c>
      <c r="H163" s="0" t="n">
        <f aca="false">IF(OR(H$3="",Consolidado!$D163=""),0,IF(ISNUMBER(SEARCH(H$3,Consolidado!$D163)),IF(COUNTIFS(Consolidado!$AC$5:AC163,Consolidado!$AC163,Consolidado!$D$5:D163,"*"&amp;H$3&amp;"*")=1,1,0),0))</f>
        <v>0</v>
      </c>
      <c r="I163" s="0" t="n">
        <f aca="false">IF(OR(I$3="",Consolidado!$D163=""),0,IF(ISNUMBER(SEARCH(I$3,Consolidado!$D163)),IF(COUNTIFS(Consolidado!$AC$5:AC163,Consolidado!$AC163,Consolidado!$D$5:D163,"*"&amp;I$3&amp;"*")=1,1,0),0))</f>
        <v>0</v>
      </c>
      <c r="J163" s="0" t="n">
        <f aca="false">IF(OR(J$3="",Consolidado!$D163=""),0,IF(ISNUMBER(SEARCH(J$3,Consolidado!$D163)),IF(COUNTIFS(Consolidado!$AC$5:AC163,Consolidado!$AC163,Consolidado!$D$5:D163,"*"&amp;J$3&amp;"*")=1,1,0),0))</f>
        <v>0</v>
      </c>
      <c r="K163" s="0" t="n">
        <f aca="false">IF(OR(K$3="",Consolidado!$D163=""),0,IF(ISNUMBER(SEARCH(K$3,Consolidado!$D163)),IF(COUNTIFS(Consolidado!$AC$5:AC163,Consolidado!$AC163,Consolidado!$D$5:D163,"*"&amp;K$3&amp;"*")=1,1,0),0))</f>
        <v>0</v>
      </c>
      <c r="L163" s="0" t="n">
        <f aca="false">IF(OR(L$3="",Consolidado!$D163=""),0,IF(ISNUMBER(SEARCH(L$3,Consolidado!$D163)),IF(COUNTIFS(Consolidado!$AC$5:AC163,Consolidado!$AC163,Consolidado!$D$5:D163,"*"&amp;L$3&amp;"*")=1,1,0),0))</f>
        <v>0</v>
      </c>
      <c r="M163" s="0" t="n">
        <f aca="false">IF(OR(M$3="",Consolidado!$D163=""),0,IF(ISNUMBER(SEARCH(M$3,Consolidado!$D163)),IF(COUNTIFS(Consolidado!$AC$5:AC163,Consolidado!$AC163,Consolidado!$D$5:D163,"*"&amp;M$3&amp;"*")=1,1,0),0))</f>
        <v>0</v>
      </c>
      <c r="N163" s="0" t="n">
        <f aca="false">IF(OR(N$3="",Consolidado!$D163=""),0,IF(ISNUMBER(SEARCH(N$3,Consolidado!$D163)),IF(COUNTIFS(Consolidado!$AC$5:AC163,Consolidado!$AC163,Consolidado!$D$5:D163,"*"&amp;N$3&amp;"*")=1,1,0),0))</f>
        <v>0</v>
      </c>
      <c r="O163" s="0" t="n">
        <f aca="false">IF(OR(O$3="",Consolidado!$D163=""),0,IF(ISNUMBER(SEARCH(O$3,Consolidado!$D163)),IF(COUNTIFS(Consolidado!$AC$5:AC163,Consolidado!$AC163,Consolidado!$D$5:D163,"*"&amp;O$3&amp;"*")=1,1,0),0))</f>
        <v>0</v>
      </c>
      <c r="P163" s="0" t="n">
        <f aca="false">IF(OR(P$3="",Consolidado!$D163=""),0,IF(ISNUMBER(SEARCH(P$3,Consolidado!$D163)),IF(COUNTIFS(Consolidado!$AC$5:AC163,Consolidado!$AC163,Consolidado!$D$5:D163,"*"&amp;P$3&amp;"*")=1,1,0),0))</f>
        <v>0</v>
      </c>
      <c r="Q163" s="0" t="n">
        <f aca="false">IF(OR(Q$3="",Consolidado!$D163=""),0,IF(ISNUMBER(SEARCH(Q$3,Consolidado!$D163)),IF(COUNTIFS(Consolidado!$AC$5:AC163,Consolidado!$AC163,Consolidado!$D$5:D163,"*"&amp;Q$3&amp;"*")=1,1,0),0))</f>
        <v>0</v>
      </c>
      <c r="R163" s="0" t="n">
        <f aca="false">IF(OR(R$3="",Consolidado!$D163=""),0,IF(ISNUMBER(SEARCH(R$3,Consolidado!$D163)),IF(COUNTIFS(Consolidado!$AC$5:AC163,Consolidado!$AC163,Consolidado!$D$5:D163,"*"&amp;R$3&amp;"*")=1,1,0),0))</f>
        <v>0</v>
      </c>
      <c r="S163" s="0" t="n">
        <f aca="false">IF(OR(S$3="",Consolidado!$D163=""),0,IF(ISNUMBER(SEARCH(S$3,Consolidado!$D163)),IF(COUNTIFS(Consolidado!$AC$5:AC163,Consolidado!$AC163,Consolidado!$D$5:D163,"*"&amp;S$3&amp;"*")=1,1,0),0))</f>
        <v>0</v>
      </c>
      <c r="T163" s="0" t="n">
        <f aca="false">IF(OR(T$3="",Consolidado!$D163=""),0,IF(ISNUMBER(SEARCH(T$3,Consolidado!$D163)),IF(COUNTIFS(Consolidado!$AC$5:AC163,Consolidado!$AC163,Consolidado!$D$5:D163,"*"&amp;T$3&amp;"*")=1,1,0),0))</f>
        <v>0</v>
      </c>
      <c r="U163" s="0" t="n">
        <f aca="false">IF(OR(U$3="",Consolidado!$D163=""),0,IF(ISNUMBER(SEARCH(U$3,Consolidado!$D163)),IF(COUNTIFS(Consolidado!$AC$5:AC163,Consolidado!$AC163,Consolidado!$D$5:D163,"*"&amp;U$3&amp;"*")=1,1,0),0))</f>
        <v>0</v>
      </c>
      <c r="V163" s="0" t="n">
        <f aca="false">IF(OR(V$3="",Consolidado!$D163=""),0,IF(ISNUMBER(SEARCH(V$3,Consolidado!$D163)),IF(COUNTIFS(Consolidado!$AC$5:AC163,Consolidado!$AC163,Consolidado!$D$5:D163,"*"&amp;V$3&amp;"*")=1,1,0),0))</f>
        <v>0</v>
      </c>
      <c r="W163" s="0" t="n">
        <f aca="false">IF(OR(W$3="",Consolidado!$D163=""),0,IF(ISNUMBER(SEARCH(W$3,Consolidado!$D163)),IF(COUNTIFS(Consolidado!$AC$5:AC163,Consolidado!$AC163,Consolidado!$D$5:D163,"*"&amp;W$3&amp;"*")=1,1,0),0))</f>
        <v>0</v>
      </c>
      <c r="X163" s="0" t="n">
        <f aca="false">IF(OR(X$3="",Consolidado!$D163=""),0,IF(ISNUMBER(SEARCH(X$3,Consolidado!$D163)),IF(COUNTIFS(Consolidado!$AC$5:AC163,Consolidado!$AC163,Consolidado!$D$5:D163,"*"&amp;X$3&amp;"*")=1,1,0),0))</f>
        <v>0</v>
      </c>
      <c r="Y163" s="0" t="n">
        <f aca="false">IF(OR(Y$3="",Consolidado!$D163=""),0,IF(ISNUMBER(SEARCH(Y$3,Consolidado!$D163)),IF(COUNTIFS(Consolidado!$AC$5:AC163,Consolidado!$AC163,Consolidado!$D$5:D163,"*"&amp;Y$3&amp;"*")=1,1,0),0))</f>
        <v>0</v>
      </c>
      <c r="Z163" s="0" t="n">
        <f aca="false">IF(OR(Z$3="",Consolidado!$D163=""),0,IF(ISNUMBER(SEARCH(Z$3,Consolidado!$D163)),IF(COUNTIFS(Consolidado!$AC$5:AC163,Consolidado!$AC163,Consolidado!$D$5:D163,"*"&amp;Z$3&amp;"*")=1,1,0),0))</f>
        <v>0</v>
      </c>
      <c r="AA163" s="0" t="n">
        <f aca="false">IF(OR(AA$3="",Consolidado!$D163=""),0,IF(ISNUMBER(SEARCH(AA$3,Consolidado!$D163)),IF(COUNTIFS(Consolidado!$AC$5:AC163,Consolidado!$AC163,Consolidado!$D$5:D163,"*"&amp;AA$3&amp;"*")=1,1,0),0))</f>
        <v>0</v>
      </c>
      <c r="AB163" s="0" t="n">
        <f aca="false">IF(OR(AB$3="",Consolidado!$D163=""),0,IF(ISNUMBER(SEARCH(AB$3,Consolidado!$D163)),IF(COUNTIFS(Consolidado!$AC$5:AC163,Consolidado!$AC163,Consolidado!$D$5:D163,"*"&amp;AB$3&amp;"*")=1,1,0),0))</f>
        <v>0</v>
      </c>
      <c r="AC163" s="0" t="n">
        <f aca="false">IF(OR(AC$3="",Consolidado!$D163=""),0,IF(ISNUMBER(SEARCH(AC$3,Consolidado!$D163)),IF(COUNTIFS(Consolidado!$AC$5:AC163,Consolidado!$AC163,Consolidado!$D$5:D163,"*"&amp;AC$3&amp;"*")=1,1,0),0))</f>
        <v>0</v>
      </c>
      <c r="AD163" s="0" t="n">
        <f aca="false">IF(OR(AD$3="",Consolidado!$D163=""),0,IF(ISNUMBER(SEARCH(AD$3,Consolidado!$D163)),IF(COUNTIFS(Consolidado!$AC$5:AC163,Consolidado!$AC163,Consolidado!$D$5:D163,"*"&amp;AD$3&amp;"*")=1,1,0),0))</f>
        <v>0</v>
      </c>
      <c r="AE163" s="0" t="n">
        <f aca="false">IF(OR(AE$3="",Consolidado!$D163=""),0,IF(ISNUMBER(SEARCH(AE$3,Consolidado!$D163)),IF(COUNTIFS(Consolidado!$AC$5:AC163,Consolidado!$AC163,Consolidado!$D$5:D163,"*"&amp;AE$3&amp;"*")=1,1,0),0))</f>
        <v>0</v>
      </c>
      <c r="AF163" s="0" t="n">
        <f aca="false">IF(OR(AF$3="",Consolidado!$D163=""),0,IF(ISNUMBER(SEARCH(AF$3,Consolidado!$D163)),IF(COUNTIFS(Consolidado!$AC$5:AC163,Consolidado!$AC163,Consolidado!$D$5:D163,"*"&amp;AF$3&amp;"*")=1,1,0),0))</f>
        <v>0</v>
      </c>
      <c r="AG163" s="0" t="n">
        <f aca="false">IF(OR(AG$3="",Consolidado!$D163=""),0,IF(ISNUMBER(SEARCH(AG$3,Consolidado!$D163)),IF(COUNTIFS(Consolidado!$AC$5:AC163,Consolidado!$AC163,Consolidado!$D$5:D163,"*"&amp;AG$3&amp;"*")=1,1,0),0))</f>
        <v>0</v>
      </c>
      <c r="AH163" s="0" t="n">
        <f aca="false">IF(OR(AH$3="",Consolidado!$D163=""),0,IF(ISNUMBER(SEARCH(AH$3,Consolidado!$D163)),IF(COUNTIFS(Consolidado!$AC$5:AC163,Consolidado!$AC163,Consolidado!$D$5:D163,"*"&amp;AH$3&amp;"*")=1,1,0),0))</f>
        <v>0</v>
      </c>
      <c r="AI163" s="0" t="n">
        <f aca="false">IF(OR(AI$3="",Consolidado!$D163=""),0,IF(ISNUMBER(SEARCH(AI$3,Consolidado!$D163)),IF(COUNTIFS(Consolidado!$AC$5:AC163,Consolidado!$AC163,Consolidado!$D$5:D163,"*"&amp;AI$3&amp;"*")=1,1,0),0))</f>
        <v>0</v>
      </c>
      <c r="AJ163" s="0" t="n">
        <f aca="false">IF(OR(AJ$3="",Consolidado!$D163=""),0,IF(ISNUMBER(SEARCH(AJ$3,Consolidado!$D163)),IF(COUNTIFS(Consolidado!$AC$5:AC163,Consolidado!$AC163,Consolidado!$D$5:D163,"*"&amp;AJ$3&amp;"*")=1,1,0),0))</f>
        <v>0</v>
      </c>
      <c r="AK163" s="0" t="n">
        <f aca="false">IF(OR(AK$3="",Consolidado!$D163=""),0,IF(ISNUMBER(SEARCH(AK$3,Consolidado!$D163)),IF(COUNTIFS(Consolidado!$AC$5:AC163,Consolidado!$AC163,Consolidado!$D$5:D163,"*"&amp;AK$3&amp;"*")=1,1,0),0))</f>
        <v>0</v>
      </c>
      <c r="AL163" s="0" t="n">
        <f aca="false">IF(OR(AL$3="",Consolidado!$D163=""),0,IF(ISNUMBER(SEARCH(AL$3,Consolidado!$D163)),IF(COUNTIFS(Consolidado!$AC$5:AC163,Consolidado!$AC163,Consolidado!$D$5:D163,"*"&amp;AL$3&amp;"*")=1,1,0),0))</f>
        <v>0</v>
      </c>
      <c r="AM163" s="0" t="n">
        <f aca="false">IF(OR(AM$3="",Consolidado!$D163=""),0,IF(ISNUMBER(SEARCH(AM$3,Consolidado!$D163)),IF(COUNTIFS(Consolidado!$AC$5:AC163,Consolidado!$AC163,Consolidado!$D$5:D163,"*"&amp;AM$3&amp;"*")=1,1,0),0))</f>
        <v>0</v>
      </c>
      <c r="AN163" s="0" t="n">
        <f aca="false">IF(OR(AN$3="",Consolidado!$D163=""),0,IF(ISNUMBER(SEARCH(AN$3,Consolidado!$D163)),IF(COUNTIFS(Consolidado!$AC$5:AC163,Consolidado!$AC163,Consolidado!$D$5:D163,"*"&amp;AN$3&amp;"*")=1,1,0),0))</f>
        <v>0</v>
      </c>
      <c r="AO163" s="0" t="n">
        <f aca="false">IF(OR(AO$3="",Consolidado!$D163=""),0,IF(ISNUMBER(SEARCH(AO$3,Consolidado!$D163)),IF(COUNTIFS(Consolidado!$AC$5:AC163,Consolidado!$AC163,Consolidado!$D$5:D163,"*"&amp;AO$3&amp;"*")=1,1,0),0))</f>
        <v>0</v>
      </c>
    </row>
    <row r="164" customFormat="false" ht="15" hidden="false" customHeight="false" outlineLevel="0" collapsed="false">
      <c r="B164" s="0" t="n">
        <f aca="false">IF(OR(B$3="",Consolidado!$D164=""),0,IF(ISNUMBER(SEARCH(B$3,Consolidado!$D164)),IF(COUNTIFS(Consolidado!$AC$5:AC164,Consolidado!$AC164,Consolidado!$D$5:D164,"*"&amp;B$3&amp;"*")=1,1,0),0))</f>
        <v>0</v>
      </c>
      <c r="C164" s="0" t="n">
        <f aca="false">IF(OR(C$3="",Consolidado!$D164=""),0,IF(ISNUMBER(SEARCH(C$3,Consolidado!$D164)),IF(COUNTIFS(Consolidado!$AC$5:AC164,Consolidado!$AC164,Consolidado!$D$5:D164,"*"&amp;C$3&amp;"*")=1,1,0),0))</f>
        <v>0</v>
      </c>
      <c r="D164" s="0" t="n">
        <f aca="false">IF(OR(D$3="",Consolidado!$D164=""),0,IF(ISNUMBER(SEARCH(D$3,Consolidado!$D164)),IF(COUNTIFS(Consolidado!$AC$5:AC164,Consolidado!$AC164,Consolidado!$D$5:D164,"*"&amp;D$3&amp;"*")=1,1,0),0))</f>
        <v>0</v>
      </c>
      <c r="E164" s="0" t="n">
        <f aca="false">IF(OR(E$3="",Consolidado!$D164=""),0,IF(ISNUMBER(SEARCH(E$3,Consolidado!$D164)),IF(COUNTIFS(Consolidado!$AC$5:AC164,Consolidado!$AC164,Consolidado!$D$5:D164,"*"&amp;E$3&amp;"*")=1,1,0),0))</f>
        <v>0</v>
      </c>
      <c r="F164" s="0" t="n">
        <f aca="false">IF(OR(F$3="",Consolidado!$D164=""),0,IF(ISNUMBER(SEARCH(F$3,Consolidado!$D164)),IF(COUNTIFS(Consolidado!$AC$5:AC164,Consolidado!$AC164,Consolidado!$D$5:D164,"*"&amp;F$3&amp;"*")=1,1,0),0))</f>
        <v>0</v>
      </c>
      <c r="G164" s="0" t="n">
        <f aca="false">IF(OR(G$3="",Consolidado!$D164=""),0,IF(ISNUMBER(SEARCH(G$3,Consolidado!$D164)),IF(COUNTIFS(Consolidado!$AC$5:AC164,Consolidado!$AC164,Consolidado!$D$5:D164,"*"&amp;G$3&amp;"*")=1,1,0),0))</f>
        <v>0</v>
      </c>
      <c r="H164" s="0" t="n">
        <f aca="false">IF(OR(H$3="",Consolidado!$D164=""),0,IF(ISNUMBER(SEARCH(H$3,Consolidado!$D164)),IF(COUNTIFS(Consolidado!$AC$5:AC164,Consolidado!$AC164,Consolidado!$D$5:D164,"*"&amp;H$3&amp;"*")=1,1,0),0))</f>
        <v>0</v>
      </c>
      <c r="I164" s="0" t="n">
        <f aca="false">IF(OR(I$3="",Consolidado!$D164=""),0,IF(ISNUMBER(SEARCH(I$3,Consolidado!$D164)),IF(COUNTIFS(Consolidado!$AC$5:AC164,Consolidado!$AC164,Consolidado!$D$5:D164,"*"&amp;I$3&amp;"*")=1,1,0),0))</f>
        <v>0</v>
      </c>
      <c r="J164" s="0" t="n">
        <f aca="false">IF(OR(J$3="",Consolidado!$D164=""),0,IF(ISNUMBER(SEARCH(J$3,Consolidado!$D164)),IF(COUNTIFS(Consolidado!$AC$5:AC164,Consolidado!$AC164,Consolidado!$D$5:D164,"*"&amp;J$3&amp;"*")=1,1,0),0))</f>
        <v>0</v>
      </c>
      <c r="K164" s="0" t="n">
        <f aca="false">IF(OR(K$3="",Consolidado!$D164=""),0,IF(ISNUMBER(SEARCH(K$3,Consolidado!$D164)),IF(COUNTIFS(Consolidado!$AC$5:AC164,Consolidado!$AC164,Consolidado!$D$5:D164,"*"&amp;K$3&amp;"*")=1,1,0),0))</f>
        <v>0</v>
      </c>
      <c r="L164" s="0" t="n">
        <f aca="false">IF(OR(L$3="",Consolidado!$D164=""),0,IF(ISNUMBER(SEARCH(L$3,Consolidado!$D164)),IF(COUNTIFS(Consolidado!$AC$5:AC164,Consolidado!$AC164,Consolidado!$D$5:D164,"*"&amp;L$3&amp;"*")=1,1,0),0))</f>
        <v>0</v>
      </c>
      <c r="M164" s="0" t="n">
        <f aca="false">IF(OR(M$3="",Consolidado!$D164=""),0,IF(ISNUMBER(SEARCH(M$3,Consolidado!$D164)),IF(COUNTIFS(Consolidado!$AC$5:AC164,Consolidado!$AC164,Consolidado!$D$5:D164,"*"&amp;M$3&amp;"*")=1,1,0),0))</f>
        <v>0</v>
      </c>
      <c r="N164" s="0" t="n">
        <f aca="false">IF(OR(N$3="",Consolidado!$D164=""),0,IF(ISNUMBER(SEARCH(N$3,Consolidado!$D164)),IF(COUNTIFS(Consolidado!$AC$5:AC164,Consolidado!$AC164,Consolidado!$D$5:D164,"*"&amp;N$3&amp;"*")=1,1,0),0))</f>
        <v>0</v>
      </c>
      <c r="O164" s="0" t="n">
        <f aca="false">IF(OR(O$3="",Consolidado!$D164=""),0,IF(ISNUMBER(SEARCH(O$3,Consolidado!$D164)),IF(COUNTIFS(Consolidado!$AC$5:AC164,Consolidado!$AC164,Consolidado!$D$5:D164,"*"&amp;O$3&amp;"*")=1,1,0),0))</f>
        <v>0</v>
      </c>
      <c r="P164" s="0" t="n">
        <f aca="false">IF(OR(P$3="",Consolidado!$D164=""),0,IF(ISNUMBER(SEARCH(P$3,Consolidado!$D164)),IF(COUNTIFS(Consolidado!$AC$5:AC164,Consolidado!$AC164,Consolidado!$D$5:D164,"*"&amp;P$3&amp;"*")=1,1,0),0))</f>
        <v>0</v>
      </c>
      <c r="Q164" s="0" t="n">
        <f aca="false">IF(OR(Q$3="",Consolidado!$D164=""),0,IF(ISNUMBER(SEARCH(Q$3,Consolidado!$D164)),IF(COUNTIFS(Consolidado!$AC$5:AC164,Consolidado!$AC164,Consolidado!$D$5:D164,"*"&amp;Q$3&amp;"*")=1,1,0),0))</f>
        <v>0</v>
      </c>
      <c r="R164" s="0" t="n">
        <f aca="false">IF(OR(R$3="",Consolidado!$D164=""),0,IF(ISNUMBER(SEARCH(R$3,Consolidado!$D164)),IF(COUNTIFS(Consolidado!$AC$5:AC164,Consolidado!$AC164,Consolidado!$D$5:D164,"*"&amp;R$3&amp;"*")=1,1,0),0))</f>
        <v>0</v>
      </c>
      <c r="S164" s="0" t="n">
        <f aca="false">IF(OR(S$3="",Consolidado!$D164=""),0,IF(ISNUMBER(SEARCH(S$3,Consolidado!$D164)),IF(COUNTIFS(Consolidado!$AC$5:AC164,Consolidado!$AC164,Consolidado!$D$5:D164,"*"&amp;S$3&amp;"*")=1,1,0),0))</f>
        <v>0</v>
      </c>
      <c r="T164" s="0" t="n">
        <f aca="false">IF(OR(T$3="",Consolidado!$D164=""),0,IF(ISNUMBER(SEARCH(T$3,Consolidado!$D164)),IF(COUNTIFS(Consolidado!$AC$5:AC164,Consolidado!$AC164,Consolidado!$D$5:D164,"*"&amp;T$3&amp;"*")=1,1,0),0))</f>
        <v>0</v>
      </c>
      <c r="U164" s="0" t="n">
        <f aca="false">IF(OR(U$3="",Consolidado!$D164=""),0,IF(ISNUMBER(SEARCH(U$3,Consolidado!$D164)),IF(COUNTIFS(Consolidado!$AC$5:AC164,Consolidado!$AC164,Consolidado!$D$5:D164,"*"&amp;U$3&amp;"*")=1,1,0),0))</f>
        <v>0</v>
      </c>
      <c r="V164" s="0" t="n">
        <f aca="false">IF(OR(V$3="",Consolidado!$D164=""),0,IF(ISNUMBER(SEARCH(V$3,Consolidado!$D164)),IF(COUNTIFS(Consolidado!$AC$5:AC164,Consolidado!$AC164,Consolidado!$D$5:D164,"*"&amp;V$3&amp;"*")=1,1,0),0))</f>
        <v>0</v>
      </c>
      <c r="W164" s="0" t="n">
        <f aca="false">IF(OR(W$3="",Consolidado!$D164=""),0,IF(ISNUMBER(SEARCH(W$3,Consolidado!$D164)),IF(COUNTIFS(Consolidado!$AC$5:AC164,Consolidado!$AC164,Consolidado!$D$5:D164,"*"&amp;W$3&amp;"*")=1,1,0),0))</f>
        <v>0</v>
      </c>
      <c r="X164" s="0" t="n">
        <f aca="false">IF(OR(X$3="",Consolidado!$D164=""),0,IF(ISNUMBER(SEARCH(X$3,Consolidado!$D164)),IF(COUNTIFS(Consolidado!$AC$5:AC164,Consolidado!$AC164,Consolidado!$D$5:D164,"*"&amp;X$3&amp;"*")=1,1,0),0))</f>
        <v>0</v>
      </c>
      <c r="Y164" s="0" t="n">
        <f aca="false">IF(OR(Y$3="",Consolidado!$D164=""),0,IF(ISNUMBER(SEARCH(Y$3,Consolidado!$D164)),IF(COUNTIFS(Consolidado!$AC$5:AC164,Consolidado!$AC164,Consolidado!$D$5:D164,"*"&amp;Y$3&amp;"*")=1,1,0),0))</f>
        <v>0</v>
      </c>
      <c r="Z164" s="0" t="n">
        <f aca="false">IF(OR(Z$3="",Consolidado!$D164=""),0,IF(ISNUMBER(SEARCH(Z$3,Consolidado!$D164)),IF(COUNTIFS(Consolidado!$AC$5:AC164,Consolidado!$AC164,Consolidado!$D$5:D164,"*"&amp;Z$3&amp;"*")=1,1,0),0))</f>
        <v>0</v>
      </c>
      <c r="AA164" s="0" t="n">
        <f aca="false">IF(OR(AA$3="",Consolidado!$D164=""),0,IF(ISNUMBER(SEARCH(AA$3,Consolidado!$D164)),IF(COUNTIFS(Consolidado!$AC$5:AC164,Consolidado!$AC164,Consolidado!$D$5:D164,"*"&amp;AA$3&amp;"*")=1,1,0),0))</f>
        <v>0</v>
      </c>
      <c r="AB164" s="0" t="n">
        <f aca="false">IF(OR(AB$3="",Consolidado!$D164=""),0,IF(ISNUMBER(SEARCH(AB$3,Consolidado!$D164)),IF(COUNTIFS(Consolidado!$AC$5:AC164,Consolidado!$AC164,Consolidado!$D$5:D164,"*"&amp;AB$3&amp;"*")=1,1,0),0))</f>
        <v>0</v>
      </c>
      <c r="AC164" s="0" t="n">
        <f aca="false">IF(OR(AC$3="",Consolidado!$D164=""),0,IF(ISNUMBER(SEARCH(AC$3,Consolidado!$D164)),IF(COUNTIFS(Consolidado!$AC$5:AC164,Consolidado!$AC164,Consolidado!$D$5:D164,"*"&amp;AC$3&amp;"*")=1,1,0),0))</f>
        <v>0</v>
      </c>
      <c r="AD164" s="0" t="n">
        <f aca="false">IF(OR(AD$3="",Consolidado!$D164=""),0,IF(ISNUMBER(SEARCH(AD$3,Consolidado!$D164)),IF(COUNTIFS(Consolidado!$AC$5:AC164,Consolidado!$AC164,Consolidado!$D$5:D164,"*"&amp;AD$3&amp;"*")=1,1,0),0))</f>
        <v>0</v>
      </c>
      <c r="AE164" s="0" t="n">
        <f aca="false">IF(OR(AE$3="",Consolidado!$D164=""),0,IF(ISNUMBER(SEARCH(AE$3,Consolidado!$D164)),IF(COUNTIFS(Consolidado!$AC$5:AC164,Consolidado!$AC164,Consolidado!$D$5:D164,"*"&amp;AE$3&amp;"*")=1,1,0),0))</f>
        <v>0</v>
      </c>
      <c r="AF164" s="0" t="n">
        <f aca="false">IF(OR(AF$3="",Consolidado!$D164=""),0,IF(ISNUMBER(SEARCH(AF$3,Consolidado!$D164)),IF(COUNTIFS(Consolidado!$AC$5:AC164,Consolidado!$AC164,Consolidado!$D$5:D164,"*"&amp;AF$3&amp;"*")=1,1,0),0))</f>
        <v>0</v>
      </c>
      <c r="AG164" s="0" t="n">
        <f aca="false">IF(OR(AG$3="",Consolidado!$D164=""),0,IF(ISNUMBER(SEARCH(AG$3,Consolidado!$D164)),IF(COUNTIFS(Consolidado!$AC$5:AC164,Consolidado!$AC164,Consolidado!$D$5:D164,"*"&amp;AG$3&amp;"*")=1,1,0),0))</f>
        <v>0</v>
      </c>
      <c r="AH164" s="0" t="n">
        <f aca="false">IF(OR(AH$3="",Consolidado!$D164=""),0,IF(ISNUMBER(SEARCH(AH$3,Consolidado!$D164)),IF(COUNTIFS(Consolidado!$AC$5:AC164,Consolidado!$AC164,Consolidado!$D$5:D164,"*"&amp;AH$3&amp;"*")=1,1,0),0))</f>
        <v>0</v>
      </c>
      <c r="AI164" s="0" t="n">
        <f aca="false">IF(OR(AI$3="",Consolidado!$D164=""),0,IF(ISNUMBER(SEARCH(AI$3,Consolidado!$D164)),IF(COUNTIFS(Consolidado!$AC$5:AC164,Consolidado!$AC164,Consolidado!$D$5:D164,"*"&amp;AI$3&amp;"*")=1,1,0),0))</f>
        <v>0</v>
      </c>
      <c r="AJ164" s="0" t="n">
        <f aca="false">IF(OR(AJ$3="",Consolidado!$D164=""),0,IF(ISNUMBER(SEARCH(AJ$3,Consolidado!$D164)),IF(COUNTIFS(Consolidado!$AC$5:AC164,Consolidado!$AC164,Consolidado!$D$5:D164,"*"&amp;AJ$3&amp;"*")=1,1,0),0))</f>
        <v>0</v>
      </c>
      <c r="AK164" s="0" t="n">
        <f aca="false">IF(OR(AK$3="",Consolidado!$D164=""),0,IF(ISNUMBER(SEARCH(AK$3,Consolidado!$D164)),IF(COUNTIFS(Consolidado!$AC$5:AC164,Consolidado!$AC164,Consolidado!$D$5:D164,"*"&amp;AK$3&amp;"*")=1,1,0),0))</f>
        <v>0</v>
      </c>
      <c r="AL164" s="0" t="n">
        <f aca="false">IF(OR(AL$3="",Consolidado!$D164=""),0,IF(ISNUMBER(SEARCH(AL$3,Consolidado!$D164)),IF(COUNTIFS(Consolidado!$AC$5:AC164,Consolidado!$AC164,Consolidado!$D$5:D164,"*"&amp;AL$3&amp;"*")=1,1,0),0))</f>
        <v>0</v>
      </c>
      <c r="AM164" s="0" t="n">
        <f aca="false">IF(OR(AM$3="",Consolidado!$D164=""),0,IF(ISNUMBER(SEARCH(AM$3,Consolidado!$D164)),IF(COUNTIFS(Consolidado!$AC$5:AC164,Consolidado!$AC164,Consolidado!$D$5:D164,"*"&amp;AM$3&amp;"*")=1,1,0),0))</f>
        <v>0</v>
      </c>
      <c r="AN164" s="0" t="n">
        <f aca="false">IF(OR(AN$3="",Consolidado!$D164=""),0,IF(ISNUMBER(SEARCH(AN$3,Consolidado!$D164)),IF(COUNTIFS(Consolidado!$AC$5:AC164,Consolidado!$AC164,Consolidado!$D$5:D164,"*"&amp;AN$3&amp;"*")=1,1,0),0))</f>
        <v>0</v>
      </c>
      <c r="AO164" s="0" t="n">
        <f aca="false">IF(OR(AO$3="",Consolidado!$D164=""),0,IF(ISNUMBER(SEARCH(AO$3,Consolidado!$D164)),IF(COUNTIFS(Consolidado!$AC$5:AC164,Consolidado!$AC164,Consolidado!$D$5:D164,"*"&amp;AO$3&amp;"*")=1,1,0),0))</f>
        <v>0</v>
      </c>
    </row>
    <row r="165" customFormat="false" ht="15" hidden="false" customHeight="false" outlineLevel="0" collapsed="false">
      <c r="B165" s="0" t="n">
        <f aca="false">IF(OR(B$3="",Consolidado!$D165=""),0,IF(ISNUMBER(SEARCH(B$3,Consolidado!$D165)),IF(COUNTIFS(Consolidado!$AC$5:AC165,Consolidado!$AC165,Consolidado!$D$5:D165,"*"&amp;B$3&amp;"*")=1,1,0),0))</f>
        <v>0</v>
      </c>
      <c r="C165" s="0" t="n">
        <f aca="false">IF(OR(C$3="",Consolidado!$D165=""),0,IF(ISNUMBER(SEARCH(C$3,Consolidado!$D165)),IF(COUNTIFS(Consolidado!$AC$5:AC165,Consolidado!$AC165,Consolidado!$D$5:D165,"*"&amp;C$3&amp;"*")=1,1,0),0))</f>
        <v>0</v>
      </c>
      <c r="D165" s="0" t="n">
        <f aca="false">IF(OR(D$3="",Consolidado!$D165=""),0,IF(ISNUMBER(SEARCH(D$3,Consolidado!$D165)),IF(COUNTIFS(Consolidado!$AC$5:AC165,Consolidado!$AC165,Consolidado!$D$5:D165,"*"&amp;D$3&amp;"*")=1,1,0),0))</f>
        <v>0</v>
      </c>
      <c r="E165" s="0" t="n">
        <f aca="false">IF(OR(E$3="",Consolidado!$D165=""),0,IF(ISNUMBER(SEARCH(E$3,Consolidado!$D165)),IF(COUNTIFS(Consolidado!$AC$5:AC165,Consolidado!$AC165,Consolidado!$D$5:D165,"*"&amp;E$3&amp;"*")=1,1,0),0))</f>
        <v>0</v>
      </c>
      <c r="F165" s="0" t="n">
        <f aca="false">IF(OR(F$3="",Consolidado!$D165=""),0,IF(ISNUMBER(SEARCH(F$3,Consolidado!$D165)),IF(COUNTIFS(Consolidado!$AC$5:AC165,Consolidado!$AC165,Consolidado!$D$5:D165,"*"&amp;F$3&amp;"*")=1,1,0),0))</f>
        <v>0</v>
      </c>
      <c r="G165" s="0" t="n">
        <f aca="false">IF(OR(G$3="",Consolidado!$D165=""),0,IF(ISNUMBER(SEARCH(G$3,Consolidado!$D165)),IF(COUNTIFS(Consolidado!$AC$5:AC165,Consolidado!$AC165,Consolidado!$D$5:D165,"*"&amp;G$3&amp;"*")=1,1,0),0))</f>
        <v>0</v>
      </c>
      <c r="H165" s="0" t="n">
        <f aca="false">IF(OR(H$3="",Consolidado!$D165=""),0,IF(ISNUMBER(SEARCH(H$3,Consolidado!$D165)),IF(COUNTIFS(Consolidado!$AC$5:AC165,Consolidado!$AC165,Consolidado!$D$5:D165,"*"&amp;H$3&amp;"*")=1,1,0),0))</f>
        <v>0</v>
      </c>
      <c r="I165" s="0" t="n">
        <f aca="false">IF(OR(I$3="",Consolidado!$D165=""),0,IF(ISNUMBER(SEARCH(I$3,Consolidado!$D165)),IF(COUNTIFS(Consolidado!$AC$5:AC165,Consolidado!$AC165,Consolidado!$D$5:D165,"*"&amp;I$3&amp;"*")=1,1,0),0))</f>
        <v>0</v>
      </c>
      <c r="J165" s="0" t="n">
        <f aca="false">IF(OR(J$3="",Consolidado!$D165=""),0,IF(ISNUMBER(SEARCH(J$3,Consolidado!$D165)),IF(COUNTIFS(Consolidado!$AC$5:AC165,Consolidado!$AC165,Consolidado!$D$5:D165,"*"&amp;J$3&amp;"*")=1,1,0),0))</f>
        <v>0</v>
      </c>
      <c r="K165" s="0" t="n">
        <f aca="false">IF(OR(K$3="",Consolidado!$D165=""),0,IF(ISNUMBER(SEARCH(K$3,Consolidado!$D165)),IF(COUNTIFS(Consolidado!$AC$5:AC165,Consolidado!$AC165,Consolidado!$D$5:D165,"*"&amp;K$3&amp;"*")=1,1,0),0))</f>
        <v>0</v>
      </c>
      <c r="L165" s="0" t="n">
        <f aca="false">IF(OR(L$3="",Consolidado!$D165=""),0,IF(ISNUMBER(SEARCH(L$3,Consolidado!$D165)),IF(COUNTIFS(Consolidado!$AC$5:AC165,Consolidado!$AC165,Consolidado!$D$5:D165,"*"&amp;L$3&amp;"*")=1,1,0),0))</f>
        <v>0</v>
      </c>
      <c r="M165" s="0" t="n">
        <f aca="false">IF(OR(M$3="",Consolidado!$D165=""),0,IF(ISNUMBER(SEARCH(M$3,Consolidado!$D165)),IF(COUNTIFS(Consolidado!$AC$5:AC165,Consolidado!$AC165,Consolidado!$D$5:D165,"*"&amp;M$3&amp;"*")=1,1,0),0))</f>
        <v>0</v>
      </c>
      <c r="N165" s="0" t="n">
        <f aca="false">IF(OR(N$3="",Consolidado!$D165=""),0,IF(ISNUMBER(SEARCH(N$3,Consolidado!$D165)),IF(COUNTIFS(Consolidado!$AC$5:AC165,Consolidado!$AC165,Consolidado!$D$5:D165,"*"&amp;N$3&amp;"*")=1,1,0),0))</f>
        <v>0</v>
      </c>
      <c r="O165" s="0" t="n">
        <f aca="false">IF(OR(O$3="",Consolidado!$D165=""),0,IF(ISNUMBER(SEARCH(O$3,Consolidado!$D165)),IF(COUNTIFS(Consolidado!$AC$5:AC165,Consolidado!$AC165,Consolidado!$D$5:D165,"*"&amp;O$3&amp;"*")=1,1,0),0))</f>
        <v>0</v>
      </c>
      <c r="P165" s="0" t="n">
        <f aca="false">IF(OR(P$3="",Consolidado!$D165=""),0,IF(ISNUMBER(SEARCH(P$3,Consolidado!$D165)),IF(COUNTIFS(Consolidado!$AC$5:AC165,Consolidado!$AC165,Consolidado!$D$5:D165,"*"&amp;P$3&amp;"*")=1,1,0),0))</f>
        <v>0</v>
      </c>
      <c r="Q165" s="0" t="n">
        <f aca="false">IF(OR(Q$3="",Consolidado!$D165=""),0,IF(ISNUMBER(SEARCH(Q$3,Consolidado!$D165)),IF(COUNTIFS(Consolidado!$AC$5:AC165,Consolidado!$AC165,Consolidado!$D$5:D165,"*"&amp;Q$3&amp;"*")=1,1,0),0))</f>
        <v>0</v>
      </c>
      <c r="R165" s="0" t="n">
        <f aca="false">IF(OR(R$3="",Consolidado!$D165=""),0,IF(ISNUMBER(SEARCH(R$3,Consolidado!$D165)),IF(COUNTIFS(Consolidado!$AC$5:AC165,Consolidado!$AC165,Consolidado!$D$5:D165,"*"&amp;R$3&amp;"*")=1,1,0),0))</f>
        <v>0</v>
      </c>
      <c r="S165" s="0" t="n">
        <f aca="false">IF(OR(S$3="",Consolidado!$D165=""),0,IF(ISNUMBER(SEARCH(S$3,Consolidado!$D165)),IF(COUNTIFS(Consolidado!$AC$5:AC165,Consolidado!$AC165,Consolidado!$D$5:D165,"*"&amp;S$3&amp;"*")=1,1,0),0))</f>
        <v>0</v>
      </c>
      <c r="T165" s="0" t="n">
        <f aca="false">IF(OR(T$3="",Consolidado!$D165=""),0,IF(ISNUMBER(SEARCH(T$3,Consolidado!$D165)),IF(COUNTIFS(Consolidado!$AC$5:AC165,Consolidado!$AC165,Consolidado!$D$5:D165,"*"&amp;T$3&amp;"*")=1,1,0),0))</f>
        <v>0</v>
      </c>
      <c r="U165" s="0" t="n">
        <f aca="false">IF(OR(U$3="",Consolidado!$D165=""),0,IF(ISNUMBER(SEARCH(U$3,Consolidado!$D165)),IF(COUNTIFS(Consolidado!$AC$5:AC165,Consolidado!$AC165,Consolidado!$D$5:D165,"*"&amp;U$3&amp;"*")=1,1,0),0))</f>
        <v>0</v>
      </c>
      <c r="V165" s="0" t="n">
        <f aca="false">IF(OR(V$3="",Consolidado!$D165=""),0,IF(ISNUMBER(SEARCH(V$3,Consolidado!$D165)),IF(COUNTIFS(Consolidado!$AC$5:AC165,Consolidado!$AC165,Consolidado!$D$5:D165,"*"&amp;V$3&amp;"*")=1,1,0),0))</f>
        <v>0</v>
      </c>
      <c r="W165" s="0" t="n">
        <f aca="false">IF(OR(W$3="",Consolidado!$D165=""),0,IF(ISNUMBER(SEARCH(W$3,Consolidado!$D165)),IF(COUNTIFS(Consolidado!$AC$5:AC165,Consolidado!$AC165,Consolidado!$D$5:D165,"*"&amp;W$3&amp;"*")=1,1,0),0))</f>
        <v>0</v>
      </c>
      <c r="X165" s="0" t="n">
        <f aca="false">IF(OR(X$3="",Consolidado!$D165=""),0,IF(ISNUMBER(SEARCH(X$3,Consolidado!$D165)),IF(COUNTIFS(Consolidado!$AC$5:AC165,Consolidado!$AC165,Consolidado!$D$5:D165,"*"&amp;X$3&amp;"*")=1,1,0),0))</f>
        <v>0</v>
      </c>
      <c r="Y165" s="0" t="n">
        <f aca="false">IF(OR(Y$3="",Consolidado!$D165=""),0,IF(ISNUMBER(SEARCH(Y$3,Consolidado!$D165)),IF(COUNTIFS(Consolidado!$AC$5:AC165,Consolidado!$AC165,Consolidado!$D$5:D165,"*"&amp;Y$3&amp;"*")=1,1,0),0))</f>
        <v>0</v>
      </c>
      <c r="Z165" s="0" t="n">
        <f aca="false">IF(OR(Z$3="",Consolidado!$D165=""),0,IF(ISNUMBER(SEARCH(Z$3,Consolidado!$D165)),IF(COUNTIFS(Consolidado!$AC$5:AC165,Consolidado!$AC165,Consolidado!$D$5:D165,"*"&amp;Z$3&amp;"*")=1,1,0),0))</f>
        <v>0</v>
      </c>
      <c r="AA165" s="0" t="n">
        <f aca="false">IF(OR(AA$3="",Consolidado!$D165=""),0,IF(ISNUMBER(SEARCH(AA$3,Consolidado!$D165)),IF(COUNTIFS(Consolidado!$AC$5:AC165,Consolidado!$AC165,Consolidado!$D$5:D165,"*"&amp;AA$3&amp;"*")=1,1,0),0))</f>
        <v>0</v>
      </c>
      <c r="AB165" s="0" t="n">
        <f aca="false">IF(OR(AB$3="",Consolidado!$D165=""),0,IF(ISNUMBER(SEARCH(AB$3,Consolidado!$D165)),IF(COUNTIFS(Consolidado!$AC$5:AC165,Consolidado!$AC165,Consolidado!$D$5:D165,"*"&amp;AB$3&amp;"*")=1,1,0),0))</f>
        <v>0</v>
      </c>
      <c r="AC165" s="0" t="n">
        <f aca="false">IF(OR(AC$3="",Consolidado!$D165=""),0,IF(ISNUMBER(SEARCH(AC$3,Consolidado!$D165)),IF(COUNTIFS(Consolidado!$AC$5:AC165,Consolidado!$AC165,Consolidado!$D$5:D165,"*"&amp;AC$3&amp;"*")=1,1,0),0))</f>
        <v>0</v>
      </c>
      <c r="AD165" s="0" t="n">
        <f aca="false">IF(OR(AD$3="",Consolidado!$D165=""),0,IF(ISNUMBER(SEARCH(AD$3,Consolidado!$D165)),IF(COUNTIFS(Consolidado!$AC$5:AC165,Consolidado!$AC165,Consolidado!$D$5:D165,"*"&amp;AD$3&amp;"*")=1,1,0),0))</f>
        <v>0</v>
      </c>
      <c r="AE165" s="0" t="n">
        <f aca="false">IF(OR(AE$3="",Consolidado!$D165=""),0,IF(ISNUMBER(SEARCH(AE$3,Consolidado!$D165)),IF(COUNTIFS(Consolidado!$AC$5:AC165,Consolidado!$AC165,Consolidado!$D$5:D165,"*"&amp;AE$3&amp;"*")=1,1,0),0))</f>
        <v>0</v>
      </c>
      <c r="AF165" s="0" t="n">
        <f aca="false">IF(OR(AF$3="",Consolidado!$D165=""),0,IF(ISNUMBER(SEARCH(AF$3,Consolidado!$D165)),IF(COUNTIFS(Consolidado!$AC$5:AC165,Consolidado!$AC165,Consolidado!$D$5:D165,"*"&amp;AF$3&amp;"*")=1,1,0),0))</f>
        <v>0</v>
      </c>
      <c r="AG165" s="0" t="n">
        <f aca="false">IF(OR(AG$3="",Consolidado!$D165=""),0,IF(ISNUMBER(SEARCH(AG$3,Consolidado!$D165)),IF(COUNTIFS(Consolidado!$AC$5:AC165,Consolidado!$AC165,Consolidado!$D$5:D165,"*"&amp;AG$3&amp;"*")=1,1,0),0))</f>
        <v>0</v>
      </c>
      <c r="AH165" s="0" t="n">
        <f aca="false">IF(OR(AH$3="",Consolidado!$D165=""),0,IF(ISNUMBER(SEARCH(AH$3,Consolidado!$D165)),IF(COUNTIFS(Consolidado!$AC$5:AC165,Consolidado!$AC165,Consolidado!$D$5:D165,"*"&amp;AH$3&amp;"*")=1,1,0),0))</f>
        <v>0</v>
      </c>
      <c r="AI165" s="0" t="n">
        <f aca="false">IF(OR(AI$3="",Consolidado!$D165=""),0,IF(ISNUMBER(SEARCH(AI$3,Consolidado!$D165)),IF(COUNTIFS(Consolidado!$AC$5:AC165,Consolidado!$AC165,Consolidado!$D$5:D165,"*"&amp;AI$3&amp;"*")=1,1,0),0))</f>
        <v>0</v>
      </c>
      <c r="AJ165" s="0" t="n">
        <f aca="false">IF(OR(AJ$3="",Consolidado!$D165=""),0,IF(ISNUMBER(SEARCH(AJ$3,Consolidado!$D165)),IF(COUNTIFS(Consolidado!$AC$5:AC165,Consolidado!$AC165,Consolidado!$D$5:D165,"*"&amp;AJ$3&amp;"*")=1,1,0),0))</f>
        <v>0</v>
      </c>
      <c r="AK165" s="0" t="n">
        <f aca="false">IF(OR(AK$3="",Consolidado!$D165=""),0,IF(ISNUMBER(SEARCH(AK$3,Consolidado!$D165)),IF(COUNTIFS(Consolidado!$AC$5:AC165,Consolidado!$AC165,Consolidado!$D$5:D165,"*"&amp;AK$3&amp;"*")=1,1,0),0))</f>
        <v>0</v>
      </c>
      <c r="AL165" s="0" t="n">
        <f aca="false">IF(OR(AL$3="",Consolidado!$D165=""),0,IF(ISNUMBER(SEARCH(AL$3,Consolidado!$D165)),IF(COUNTIFS(Consolidado!$AC$5:AC165,Consolidado!$AC165,Consolidado!$D$5:D165,"*"&amp;AL$3&amp;"*")=1,1,0),0))</f>
        <v>0</v>
      </c>
      <c r="AM165" s="0" t="n">
        <f aca="false">IF(OR(AM$3="",Consolidado!$D165=""),0,IF(ISNUMBER(SEARCH(AM$3,Consolidado!$D165)),IF(COUNTIFS(Consolidado!$AC$5:AC165,Consolidado!$AC165,Consolidado!$D$5:D165,"*"&amp;AM$3&amp;"*")=1,1,0),0))</f>
        <v>0</v>
      </c>
      <c r="AN165" s="0" t="n">
        <f aca="false">IF(OR(AN$3="",Consolidado!$D165=""),0,IF(ISNUMBER(SEARCH(AN$3,Consolidado!$D165)),IF(COUNTIFS(Consolidado!$AC$5:AC165,Consolidado!$AC165,Consolidado!$D$5:D165,"*"&amp;AN$3&amp;"*")=1,1,0),0))</f>
        <v>0</v>
      </c>
      <c r="AO165" s="0" t="n">
        <f aca="false">IF(OR(AO$3="",Consolidado!$D165=""),0,IF(ISNUMBER(SEARCH(AO$3,Consolidado!$D165)),IF(COUNTIFS(Consolidado!$AC$5:AC165,Consolidado!$AC165,Consolidado!$D$5:D165,"*"&amp;AO$3&amp;"*")=1,1,0),0))</f>
        <v>0</v>
      </c>
    </row>
    <row r="166" customFormat="false" ht="15" hidden="false" customHeight="false" outlineLevel="0" collapsed="false">
      <c r="B166" s="0" t="n">
        <f aca="false">IF(OR(B$3="",Consolidado!$D166=""),0,IF(ISNUMBER(SEARCH(B$3,Consolidado!$D166)),IF(COUNTIFS(Consolidado!$AC$5:AC166,Consolidado!$AC166,Consolidado!$D$5:D166,"*"&amp;B$3&amp;"*")=1,1,0),0))</f>
        <v>0</v>
      </c>
      <c r="C166" s="0" t="n">
        <f aca="false">IF(OR(C$3="",Consolidado!$D166=""),0,IF(ISNUMBER(SEARCH(C$3,Consolidado!$D166)),IF(COUNTIFS(Consolidado!$AC$5:AC166,Consolidado!$AC166,Consolidado!$D$5:D166,"*"&amp;C$3&amp;"*")=1,1,0),0))</f>
        <v>0</v>
      </c>
      <c r="D166" s="0" t="n">
        <f aca="false">IF(OR(D$3="",Consolidado!$D166=""),0,IF(ISNUMBER(SEARCH(D$3,Consolidado!$D166)),IF(COUNTIFS(Consolidado!$AC$5:AC166,Consolidado!$AC166,Consolidado!$D$5:D166,"*"&amp;D$3&amp;"*")=1,1,0),0))</f>
        <v>0</v>
      </c>
      <c r="E166" s="0" t="n">
        <f aca="false">IF(OR(E$3="",Consolidado!$D166=""),0,IF(ISNUMBER(SEARCH(E$3,Consolidado!$D166)),IF(COUNTIFS(Consolidado!$AC$5:AC166,Consolidado!$AC166,Consolidado!$D$5:D166,"*"&amp;E$3&amp;"*")=1,1,0),0))</f>
        <v>0</v>
      </c>
      <c r="F166" s="0" t="n">
        <f aca="false">IF(OR(F$3="",Consolidado!$D166=""),0,IF(ISNUMBER(SEARCH(F$3,Consolidado!$D166)),IF(COUNTIFS(Consolidado!$AC$5:AC166,Consolidado!$AC166,Consolidado!$D$5:D166,"*"&amp;F$3&amp;"*")=1,1,0),0))</f>
        <v>0</v>
      </c>
      <c r="G166" s="0" t="n">
        <f aca="false">IF(OR(G$3="",Consolidado!$D166=""),0,IF(ISNUMBER(SEARCH(G$3,Consolidado!$D166)),IF(COUNTIFS(Consolidado!$AC$5:AC166,Consolidado!$AC166,Consolidado!$D$5:D166,"*"&amp;G$3&amp;"*")=1,1,0),0))</f>
        <v>0</v>
      </c>
      <c r="H166" s="0" t="n">
        <f aca="false">IF(OR(H$3="",Consolidado!$D166=""),0,IF(ISNUMBER(SEARCH(H$3,Consolidado!$D166)),IF(COUNTIFS(Consolidado!$AC$5:AC166,Consolidado!$AC166,Consolidado!$D$5:D166,"*"&amp;H$3&amp;"*")=1,1,0),0))</f>
        <v>0</v>
      </c>
      <c r="I166" s="0" t="n">
        <f aca="false">IF(OR(I$3="",Consolidado!$D166=""),0,IF(ISNUMBER(SEARCH(I$3,Consolidado!$D166)),IF(COUNTIFS(Consolidado!$AC$5:AC166,Consolidado!$AC166,Consolidado!$D$5:D166,"*"&amp;I$3&amp;"*")=1,1,0),0))</f>
        <v>0</v>
      </c>
      <c r="J166" s="0" t="n">
        <f aca="false">IF(OR(J$3="",Consolidado!$D166=""),0,IF(ISNUMBER(SEARCH(J$3,Consolidado!$D166)),IF(COUNTIFS(Consolidado!$AC$5:AC166,Consolidado!$AC166,Consolidado!$D$5:D166,"*"&amp;J$3&amp;"*")=1,1,0),0))</f>
        <v>0</v>
      </c>
      <c r="K166" s="0" t="n">
        <f aca="false">IF(OR(K$3="",Consolidado!$D166=""),0,IF(ISNUMBER(SEARCH(K$3,Consolidado!$D166)),IF(COUNTIFS(Consolidado!$AC$5:AC166,Consolidado!$AC166,Consolidado!$D$5:D166,"*"&amp;K$3&amp;"*")=1,1,0),0))</f>
        <v>0</v>
      </c>
      <c r="L166" s="0" t="n">
        <f aca="false">IF(OR(L$3="",Consolidado!$D166=""),0,IF(ISNUMBER(SEARCH(L$3,Consolidado!$D166)),IF(COUNTIFS(Consolidado!$AC$5:AC166,Consolidado!$AC166,Consolidado!$D$5:D166,"*"&amp;L$3&amp;"*")=1,1,0),0))</f>
        <v>0</v>
      </c>
      <c r="M166" s="0" t="n">
        <f aca="false">IF(OR(M$3="",Consolidado!$D166=""),0,IF(ISNUMBER(SEARCH(M$3,Consolidado!$D166)),IF(COUNTIFS(Consolidado!$AC$5:AC166,Consolidado!$AC166,Consolidado!$D$5:D166,"*"&amp;M$3&amp;"*")=1,1,0),0))</f>
        <v>0</v>
      </c>
      <c r="N166" s="0" t="n">
        <f aca="false">IF(OR(N$3="",Consolidado!$D166=""),0,IF(ISNUMBER(SEARCH(N$3,Consolidado!$D166)),IF(COUNTIFS(Consolidado!$AC$5:AC166,Consolidado!$AC166,Consolidado!$D$5:D166,"*"&amp;N$3&amp;"*")=1,1,0),0))</f>
        <v>0</v>
      </c>
      <c r="O166" s="0" t="n">
        <f aca="false">IF(OR(O$3="",Consolidado!$D166=""),0,IF(ISNUMBER(SEARCH(O$3,Consolidado!$D166)),IF(COUNTIFS(Consolidado!$AC$5:AC166,Consolidado!$AC166,Consolidado!$D$5:D166,"*"&amp;O$3&amp;"*")=1,1,0),0))</f>
        <v>0</v>
      </c>
      <c r="P166" s="0" t="n">
        <f aca="false">IF(OR(P$3="",Consolidado!$D166=""),0,IF(ISNUMBER(SEARCH(P$3,Consolidado!$D166)),IF(COUNTIFS(Consolidado!$AC$5:AC166,Consolidado!$AC166,Consolidado!$D$5:D166,"*"&amp;P$3&amp;"*")=1,1,0),0))</f>
        <v>0</v>
      </c>
      <c r="Q166" s="0" t="n">
        <f aca="false">IF(OR(Q$3="",Consolidado!$D166=""),0,IF(ISNUMBER(SEARCH(Q$3,Consolidado!$D166)),IF(COUNTIFS(Consolidado!$AC$5:AC166,Consolidado!$AC166,Consolidado!$D$5:D166,"*"&amp;Q$3&amp;"*")=1,1,0),0))</f>
        <v>0</v>
      </c>
      <c r="R166" s="0" t="n">
        <f aca="false">IF(OR(R$3="",Consolidado!$D166=""),0,IF(ISNUMBER(SEARCH(R$3,Consolidado!$D166)),IF(COUNTIFS(Consolidado!$AC$5:AC166,Consolidado!$AC166,Consolidado!$D$5:D166,"*"&amp;R$3&amp;"*")=1,1,0),0))</f>
        <v>0</v>
      </c>
      <c r="S166" s="0" t="n">
        <f aca="false">IF(OR(S$3="",Consolidado!$D166=""),0,IF(ISNUMBER(SEARCH(S$3,Consolidado!$D166)),IF(COUNTIFS(Consolidado!$AC$5:AC166,Consolidado!$AC166,Consolidado!$D$5:D166,"*"&amp;S$3&amp;"*")=1,1,0),0))</f>
        <v>0</v>
      </c>
      <c r="T166" s="0" t="n">
        <f aca="false">IF(OR(T$3="",Consolidado!$D166=""),0,IF(ISNUMBER(SEARCH(T$3,Consolidado!$D166)),IF(COUNTIFS(Consolidado!$AC$5:AC166,Consolidado!$AC166,Consolidado!$D$5:D166,"*"&amp;T$3&amp;"*")=1,1,0),0))</f>
        <v>0</v>
      </c>
      <c r="U166" s="0" t="n">
        <f aca="false">IF(OR(U$3="",Consolidado!$D166=""),0,IF(ISNUMBER(SEARCH(U$3,Consolidado!$D166)),IF(COUNTIFS(Consolidado!$AC$5:AC166,Consolidado!$AC166,Consolidado!$D$5:D166,"*"&amp;U$3&amp;"*")=1,1,0),0))</f>
        <v>0</v>
      </c>
      <c r="V166" s="0" t="n">
        <f aca="false">IF(OR(V$3="",Consolidado!$D166=""),0,IF(ISNUMBER(SEARCH(V$3,Consolidado!$D166)),IF(COUNTIFS(Consolidado!$AC$5:AC166,Consolidado!$AC166,Consolidado!$D$5:D166,"*"&amp;V$3&amp;"*")=1,1,0),0))</f>
        <v>0</v>
      </c>
      <c r="W166" s="0" t="n">
        <f aca="false">IF(OR(W$3="",Consolidado!$D166=""),0,IF(ISNUMBER(SEARCH(W$3,Consolidado!$D166)),IF(COUNTIFS(Consolidado!$AC$5:AC166,Consolidado!$AC166,Consolidado!$D$5:D166,"*"&amp;W$3&amp;"*")=1,1,0),0))</f>
        <v>0</v>
      </c>
      <c r="X166" s="0" t="n">
        <f aca="false">IF(OR(X$3="",Consolidado!$D166=""),0,IF(ISNUMBER(SEARCH(X$3,Consolidado!$D166)),IF(COUNTIFS(Consolidado!$AC$5:AC166,Consolidado!$AC166,Consolidado!$D$5:D166,"*"&amp;X$3&amp;"*")=1,1,0),0))</f>
        <v>0</v>
      </c>
      <c r="Y166" s="0" t="n">
        <f aca="false">IF(OR(Y$3="",Consolidado!$D166=""),0,IF(ISNUMBER(SEARCH(Y$3,Consolidado!$D166)),IF(COUNTIFS(Consolidado!$AC$5:AC166,Consolidado!$AC166,Consolidado!$D$5:D166,"*"&amp;Y$3&amp;"*")=1,1,0),0))</f>
        <v>0</v>
      </c>
      <c r="Z166" s="0" t="n">
        <f aca="false">IF(OR(Z$3="",Consolidado!$D166=""),0,IF(ISNUMBER(SEARCH(Z$3,Consolidado!$D166)),IF(COUNTIFS(Consolidado!$AC$5:AC166,Consolidado!$AC166,Consolidado!$D$5:D166,"*"&amp;Z$3&amp;"*")=1,1,0),0))</f>
        <v>0</v>
      </c>
      <c r="AA166" s="0" t="n">
        <f aca="false">IF(OR(AA$3="",Consolidado!$D166=""),0,IF(ISNUMBER(SEARCH(AA$3,Consolidado!$D166)),IF(COUNTIFS(Consolidado!$AC$5:AC166,Consolidado!$AC166,Consolidado!$D$5:D166,"*"&amp;AA$3&amp;"*")=1,1,0),0))</f>
        <v>0</v>
      </c>
      <c r="AB166" s="0" t="n">
        <f aca="false">IF(OR(AB$3="",Consolidado!$D166=""),0,IF(ISNUMBER(SEARCH(AB$3,Consolidado!$D166)),IF(COUNTIFS(Consolidado!$AC$5:AC166,Consolidado!$AC166,Consolidado!$D$5:D166,"*"&amp;AB$3&amp;"*")=1,1,0),0))</f>
        <v>0</v>
      </c>
      <c r="AC166" s="0" t="n">
        <f aca="false">IF(OR(AC$3="",Consolidado!$D166=""),0,IF(ISNUMBER(SEARCH(AC$3,Consolidado!$D166)),IF(COUNTIFS(Consolidado!$AC$5:AC166,Consolidado!$AC166,Consolidado!$D$5:D166,"*"&amp;AC$3&amp;"*")=1,1,0),0))</f>
        <v>0</v>
      </c>
      <c r="AD166" s="0" t="n">
        <f aca="false">IF(OR(AD$3="",Consolidado!$D166=""),0,IF(ISNUMBER(SEARCH(AD$3,Consolidado!$D166)),IF(COUNTIFS(Consolidado!$AC$5:AC166,Consolidado!$AC166,Consolidado!$D$5:D166,"*"&amp;AD$3&amp;"*")=1,1,0),0))</f>
        <v>0</v>
      </c>
      <c r="AE166" s="0" t="n">
        <f aca="false">IF(OR(AE$3="",Consolidado!$D166=""),0,IF(ISNUMBER(SEARCH(AE$3,Consolidado!$D166)),IF(COUNTIFS(Consolidado!$AC$5:AC166,Consolidado!$AC166,Consolidado!$D$5:D166,"*"&amp;AE$3&amp;"*")=1,1,0),0))</f>
        <v>0</v>
      </c>
      <c r="AF166" s="0" t="n">
        <f aca="false">IF(OR(AF$3="",Consolidado!$D166=""),0,IF(ISNUMBER(SEARCH(AF$3,Consolidado!$D166)),IF(COUNTIFS(Consolidado!$AC$5:AC166,Consolidado!$AC166,Consolidado!$D$5:D166,"*"&amp;AF$3&amp;"*")=1,1,0),0))</f>
        <v>0</v>
      </c>
      <c r="AG166" s="0" t="n">
        <f aca="false">IF(OR(AG$3="",Consolidado!$D166=""),0,IF(ISNUMBER(SEARCH(AG$3,Consolidado!$D166)),IF(COUNTIFS(Consolidado!$AC$5:AC166,Consolidado!$AC166,Consolidado!$D$5:D166,"*"&amp;AG$3&amp;"*")=1,1,0),0))</f>
        <v>0</v>
      </c>
      <c r="AH166" s="0" t="n">
        <f aca="false">IF(OR(AH$3="",Consolidado!$D166=""),0,IF(ISNUMBER(SEARCH(AH$3,Consolidado!$D166)),IF(COUNTIFS(Consolidado!$AC$5:AC166,Consolidado!$AC166,Consolidado!$D$5:D166,"*"&amp;AH$3&amp;"*")=1,1,0),0))</f>
        <v>0</v>
      </c>
      <c r="AI166" s="0" t="n">
        <f aca="false">IF(OR(AI$3="",Consolidado!$D166=""),0,IF(ISNUMBER(SEARCH(AI$3,Consolidado!$D166)),IF(COUNTIFS(Consolidado!$AC$5:AC166,Consolidado!$AC166,Consolidado!$D$5:D166,"*"&amp;AI$3&amp;"*")=1,1,0),0))</f>
        <v>0</v>
      </c>
      <c r="AJ166" s="0" t="n">
        <f aca="false">IF(OR(AJ$3="",Consolidado!$D166=""),0,IF(ISNUMBER(SEARCH(AJ$3,Consolidado!$D166)),IF(COUNTIFS(Consolidado!$AC$5:AC166,Consolidado!$AC166,Consolidado!$D$5:D166,"*"&amp;AJ$3&amp;"*")=1,1,0),0))</f>
        <v>0</v>
      </c>
      <c r="AK166" s="0" t="n">
        <f aca="false">IF(OR(AK$3="",Consolidado!$D166=""),0,IF(ISNUMBER(SEARCH(AK$3,Consolidado!$D166)),IF(COUNTIFS(Consolidado!$AC$5:AC166,Consolidado!$AC166,Consolidado!$D$5:D166,"*"&amp;AK$3&amp;"*")=1,1,0),0))</f>
        <v>0</v>
      </c>
      <c r="AL166" s="0" t="n">
        <f aca="false">IF(OR(AL$3="",Consolidado!$D166=""),0,IF(ISNUMBER(SEARCH(AL$3,Consolidado!$D166)),IF(COUNTIFS(Consolidado!$AC$5:AC166,Consolidado!$AC166,Consolidado!$D$5:D166,"*"&amp;AL$3&amp;"*")=1,1,0),0))</f>
        <v>0</v>
      </c>
      <c r="AM166" s="0" t="n">
        <f aca="false">IF(OR(AM$3="",Consolidado!$D166=""),0,IF(ISNUMBER(SEARCH(AM$3,Consolidado!$D166)),IF(COUNTIFS(Consolidado!$AC$5:AC166,Consolidado!$AC166,Consolidado!$D$5:D166,"*"&amp;AM$3&amp;"*")=1,1,0),0))</f>
        <v>0</v>
      </c>
      <c r="AN166" s="0" t="n">
        <f aca="false">IF(OR(AN$3="",Consolidado!$D166=""),0,IF(ISNUMBER(SEARCH(AN$3,Consolidado!$D166)),IF(COUNTIFS(Consolidado!$AC$5:AC166,Consolidado!$AC166,Consolidado!$D$5:D166,"*"&amp;AN$3&amp;"*")=1,1,0),0))</f>
        <v>0</v>
      </c>
      <c r="AO166" s="0" t="n">
        <f aca="false">IF(OR(AO$3="",Consolidado!$D166=""),0,IF(ISNUMBER(SEARCH(AO$3,Consolidado!$D166)),IF(COUNTIFS(Consolidado!$AC$5:AC166,Consolidado!$AC166,Consolidado!$D$5:D166,"*"&amp;AO$3&amp;"*")=1,1,0),0))</f>
        <v>0</v>
      </c>
    </row>
    <row r="167" customFormat="false" ht="15" hidden="false" customHeight="false" outlineLevel="0" collapsed="false">
      <c r="B167" s="0" t="n">
        <f aca="false">IF(OR(B$3="",Consolidado!$D167=""),0,IF(ISNUMBER(SEARCH(B$3,Consolidado!$D167)),IF(COUNTIFS(Consolidado!$AC$5:AC167,Consolidado!$AC167,Consolidado!$D$5:D167,"*"&amp;B$3&amp;"*")=1,1,0),0))</f>
        <v>0</v>
      </c>
      <c r="C167" s="0" t="n">
        <f aca="false">IF(OR(C$3="",Consolidado!$D167=""),0,IF(ISNUMBER(SEARCH(C$3,Consolidado!$D167)),IF(COUNTIFS(Consolidado!$AC$5:AC167,Consolidado!$AC167,Consolidado!$D$5:D167,"*"&amp;C$3&amp;"*")=1,1,0),0))</f>
        <v>0</v>
      </c>
      <c r="D167" s="0" t="n">
        <f aca="false">IF(OR(D$3="",Consolidado!$D167=""),0,IF(ISNUMBER(SEARCH(D$3,Consolidado!$D167)),IF(COUNTIFS(Consolidado!$AC$5:AC167,Consolidado!$AC167,Consolidado!$D$5:D167,"*"&amp;D$3&amp;"*")=1,1,0),0))</f>
        <v>0</v>
      </c>
      <c r="E167" s="0" t="n">
        <f aca="false">IF(OR(E$3="",Consolidado!$D167=""),0,IF(ISNUMBER(SEARCH(E$3,Consolidado!$D167)),IF(COUNTIFS(Consolidado!$AC$5:AC167,Consolidado!$AC167,Consolidado!$D$5:D167,"*"&amp;E$3&amp;"*")=1,1,0),0))</f>
        <v>0</v>
      </c>
      <c r="F167" s="0" t="n">
        <f aca="false">IF(OR(F$3="",Consolidado!$D167=""),0,IF(ISNUMBER(SEARCH(F$3,Consolidado!$D167)),IF(COUNTIFS(Consolidado!$AC$5:AC167,Consolidado!$AC167,Consolidado!$D$5:D167,"*"&amp;F$3&amp;"*")=1,1,0),0))</f>
        <v>0</v>
      </c>
      <c r="G167" s="0" t="n">
        <f aca="false">IF(OR(G$3="",Consolidado!$D167=""),0,IF(ISNUMBER(SEARCH(G$3,Consolidado!$D167)),IF(COUNTIFS(Consolidado!$AC$5:AC167,Consolidado!$AC167,Consolidado!$D$5:D167,"*"&amp;G$3&amp;"*")=1,1,0),0))</f>
        <v>0</v>
      </c>
      <c r="H167" s="0" t="n">
        <f aca="false">IF(OR(H$3="",Consolidado!$D167=""),0,IF(ISNUMBER(SEARCH(H$3,Consolidado!$D167)),IF(COUNTIFS(Consolidado!$AC$5:AC167,Consolidado!$AC167,Consolidado!$D$5:D167,"*"&amp;H$3&amp;"*")=1,1,0),0))</f>
        <v>0</v>
      </c>
      <c r="I167" s="0" t="n">
        <f aca="false">IF(OR(I$3="",Consolidado!$D167=""),0,IF(ISNUMBER(SEARCH(I$3,Consolidado!$D167)),IF(COUNTIFS(Consolidado!$AC$5:AC167,Consolidado!$AC167,Consolidado!$D$5:D167,"*"&amp;I$3&amp;"*")=1,1,0),0))</f>
        <v>0</v>
      </c>
      <c r="J167" s="0" t="n">
        <f aca="false">IF(OR(J$3="",Consolidado!$D167=""),0,IF(ISNUMBER(SEARCH(J$3,Consolidado!$D167)),IF(COUNTIFS(Consolidado!$AC$5:AC167,Consolidado!$AC167,Consolidado!$D$5:D167,"*"&amp;J$3&amp;"*")=1,1,0),0))</f>
        <v>0</v>
      </c>
      <c r="K167" s="0" t="n">
        <f aca="false">IF(OR(K$3="",Consolidado!$D167=""),0,IF(ISNUMBER(SEARCH(K$3,Consolidado!$D167)),IF(COUNTIFS(Consolidado!$AC$5:AC167,Consolidado!$AC167,Consolidado!$D$5:D167,"*"&amp;K$3&amp;"*")=1,1,0),0))</f>
        <v>0</v>
      </c>
      <c r="L167" s="0" t="n">
        <f aca="false">IF(OR(L$3="",Consolidado!$D167=""),0,IF(ISNUMBER(SEARCH(L$3,Consolidado!$D167)),IF(COUNTIFS(Consolidado!$AC$5:AC167,Consolidado!$AC167,Consolidado!$D$5:D167,"*"&amp;L$3&amp;"*")=1,1,0),0))</f>
        <v>0</v>
      </c>
      <c r="M167" s="0" t="n">
        <f aca="false">IF(OR(M$3="",Consolidado!$D167=""),0,IF(ISNUMBER(SEARCH(M$3,Consolidado!$D167)),IF(COUNTIFS(Consolidado!$AC$5:AC167,Consolidado!$AC167,Consolidado!$D$5:D167,"*"&amp;M$3&amp;"*")=1,1,0),0))</f>
        <v>0</v>
      </c>
      <c r="N167" s="0" t="n">
        <f aca="false">IF(OR(N$3="",Consolidado!$D167=""),0,IF(ISNUMBER(SEARCH(N$3,Consolidado!$D167)),IF(COUNTIFS(Consolidado!$AC$5:AC167,Consolidado!$AC167,Consolidado!$D$5:D167,"*"&amp;N$3&amp;"*")=1,1,0),0))</f>
        <v>0</v>
      </c>
      <c r="O167" s="0" t="n">
        <f aca="false">IF(OR(O$3="",Consolidado!$D167=""),0,IF(ISNUMBER(SEARCH(O$3,Consolidado!$D167)),IF(COUNTIFS(Consolidado!$AC$5:AC167,Consolidado!$AC167,Consolidado!$D$5:D167,"*"&amp;O$3&amp;"*")=1,1,0),0))</f>
        <v>0</v>
      </c>
      <c r="P167" s="0" t="n">
        <f aca="false">IF(OR(P$3="",Consolidado!$D167=""),0,IF(ISNUMBER(SEARCH(P$3,Consolidado!$D167)),IF(COUNTIFS(Consolidado!$AC$5:AC167,Consolidado!$AC167,Consolidado!$D$5:D167,"*"&amp;P$3&amp;"*")=1,1,0),0))</f>
        <v>0</v>
      </c>
      <c r="Q167" s="0" t="n">
        <f aca="false">IF(OR(Q$3="",Consolidado!$D167=""),0,IF(ISNUMBER(SEARCH(Q$3,Consolidado!$D167)),IF(COUNTIFS(Consolidado!$AC$5:AC167,Consolidado!$AC167,Consolidado!$D$5:D167,"*"&amp;Q$3&amp;"*")=1,1,0),0))</f>
        <v>0</v>
      </c>
      <c r="R167" s="0" t="n">
        <f aca="false">IF(OR(R$3="",Consolidado!$D167=""),0,IF(ISNUMBER(SEARCH(R$3,Consolidado!$D167)),IF(COUNTIFS(Consolidado!$AC$5:AC167,Consolidado!$AC167,Consolidado!$D$5:D167,"*"&amp;R$3&amp;"*")=1,1,0),0))</f>
        <v>0</v>
      </c>
      <c r="S167" s="0" t="n">
        <f aca="false">IF(OR(S$3="",Consolidado!$D167=""),0,IF(ISNUMBER(SEARCH(S$3,Consolidado!$D167)),IF(COUNTIFS(Consolidado!$AC$5:AC167,Consolidado!$AC167,Consolidado!$D$5:D167,"*"&amp;S$3&amp;"*")=1,1,0),0))</f>
        <v>0</v>
      </c>
      <c r="T167" s="0" t="n">
        <f aca="false">IF(OR(T$3="",Consolidado!$D167=""),0,IF(ISNUMBER(SEARCH(T$3,Consolidado!$D167)),IF(COUNTIFS(Consolidado!$AC$5:AC167,Consolidado!$AC167,Consolidado!$D$5:D167,"*"&amp;T$3&amp;"*")=1,1,0),0))</f>
        <v>0</v>
      </c>
      <c r="U167" s="0" t="n">
        <f aca="false">IF(OR(U$3="",Consolidado!$D167=""),0,IF(ISNUMBER(SEARCH(U$3,Consolidado!$D167)),IF(COUNTIFS(Consolidado!$AC$5:AC167,Consolidado!$AC167,Consolidado!$D$5:D167,"*"&amp;U$3&amp;"*")=1,1,0),0))</f>
        <v>0</v>
      </c>
      <c r="V167" s="0" t="n">
        <f aca="false">IF(OR(V$3="",Consolidado!$D167=""),0,IF(ISNUMBER(SEARCH(V$3,Consolidado!$D167)),IF(COUNTIFS(Consolidado!$AC$5:AC167,Consolidado!$AC167,Consolidado!$D$5:D167,"*"&amp;V$3&amp;"*")=1,1,0),0))</f>
        <v>0</v>
      </c>
      <c r="W167" s="0" t="n">
        <f aca="false">IF(OR(W$3="",Consolidado!$D167=""),0,IF(ISNUMBER(SEARCH(W$3,Consolidado!$D167)),IF(COUNTIFS(Consolidado!$AC$5:AC167,Consolidado!$AC167,Consolidado!$D$5:D167,"*"&amp;W$3&amp;"*")=1,1,0),0))</f>
        <v>0</v>
      </c>
      <c r="X167" s="0" t="n">
        <f aca="false">IF(OR(X$3="",Consolidado!$D167=""),0,IF(ISNUMBER(SEARCH(X$3,Consolidado!$D167)),IF(COUNTIFS(Consolidado!$AC$5:AC167,Consolidado!$AC167,Consolidado!$D$5:D167,"*"&amp;X$3&amp;"*")=1,1,0),0))</f>
        <v>0</v>
      </c>
      <c r="Y167" s="0" t="n">
        <f aca="false">IF(OR(Y$3="",Consolidado!$D167=""),0,IF(ISNUMBER(SEARCH(Y$3,Consolidado!$D167)),IF(COUNTIFS(Consolidado!$AC$5:AC167,Consolidado!$AC167,Consolidado!$D$5:D167,"*"&amp;Y$3&amp;"*")=1,1,0),0))</f>
        <v>0</v>
      </c>
      <c r="Z167" s="0" t="n">
        <f aca="false">IF(OR(Z$3="",Consolidado!$D167=""),0,IF(ISNUMBER(SEARCH(Z$3,Consolidado!$D167)),IF(COUNTIFS(Consolidado!$AC$5:AC167,Consolidado!$AC167,Consolidado!$D$5:D167,"*"&amp;Z$3&amp;"*")=1,1,0),0))</f>
        <v>0</v>
      </c>
      <c r="AA167" s="0" t="n">
        <f aca="false">IF(OR(AA$3="",Consolidado!$D167=""),0,IF(ISNUMBER(SEARCH(AA$3,Consolidado!$D167)),IF(COUNTIFS(Consolidado!$AC$5:AC167,Consolidado!$AC167,Consolidado!$D$5:D167,"*"&amp;AA$3&amp;"*")=1,1,0),0))</f>
        <v>0</v>
      </c>
      <c r="AB167" s="0" t="n">
        <f aca="false">IF(OR(AB$3="",Consolidado!$D167=""),0,IF(ISNUMBER(SEARCH(AB$3,Consolidado!$D167)),IF(COUNTIFS(Consolidado!$AC$5:AC167,Consolidado!$AC167,Consolidado!$D$5:D167,"*"&amp;AB$3&amp;"*")=1,1,0),0))</f>
        <v>0</v>
      </c>
      <c r="AC167" s="0" t="n">
        <f aca="false">IF(OR(AC$3="",Consolidado!$D167=""),0,IF(ISNUMBER(SEARCH(AC$3,Consolidado!$D167)),IF(COUNTIFS(Consolidado!$AC$5:AC167,Consolidado!$AC167,Consolidado!$D$5:D167,"*"&amp;AC$3&amp;"*")=1,1,0),0))</f>
        <v>0</v>
      </c>
      <c r="AD167" s="0" t="n">
        <f aca="false">IF(OR(AD$3="",Consolidado!$D167=""),0,IF(ISNUMBER(SEARCH(AD$3,Consolidado!$D167)),IF(COUNTIFS(Consolidado!$AC$5:AC167,Consolidado!$AC167,Consolidado!$D$5:D167,"*"&amp;AD$3&amp;"*")=1,1,0),0))</f>
        <v>0</v>
      </c>
      <c r="AE167" s="0" t="n">
        <f aca="false">IF(OR(AE$3="",Consolidado!$D167=""),0,IF(ISNUMBER(SEARCH(AE$3,Consolidado!$D167)),IF(COUNTIFS(Consolidado!$AC$5:AC167,Consolidado!$AC167,Consolidado!$D$5:D167,"*"&amp;AE$3&amp;"*")=1,1,0),0))</f>
        <v>0</v>
      </c>
      <c r="AF167" s="0" t="n">
        <f aca="false">IF(OR(AF$3="",Consolidado!$D167=""),0,IF(ISNUMBER(SEARCH(AF$3,Consolidado!$D167)),IF(COUNTIFS(Consolidado!$AC$5:AC167,Consolidado!$AC167,Consolidado!$D$5:D167,"*"&amp;AF$3&amp;"*")=1,1,0),0))</f>
        <v>0</v>
      </c>
      <c r="AG167" s="0" t="n">
        <f aca="false">IF(OR(AG$3="",Consolidado!$D167=""),0,IF(ISNUMBER(SEARCH(AG$3,Consolidado!$D167)),IF(COUNTIFS(Consolidado!$AC$5:AC167,Consolidado!$AC167,Consolidado!$D$5:D167,"*"&amp;AG$3&amp;"*")=1,1,0),0))</f>
        <v>0</v>
      </c>
      <c r="AH167" s="0" t="n">
        <f aca="false">IF(OR(AH$3="",Consolidado!$D167=""),0,IF(ISNUMBER(SEARCH(AH$3,Consolidado!$D167)),IF(COUNTIFS(Consolidado!$AC$5:AC167,Consolidado!$AC167,Consolidado!$D$5:D167,"*"&amp;AH$3&amp;"*")=1,1,0),0))</f>
        <v>0</v>
      </c>
      <c r="AI167" s="0" t="n">
        <f aca="false">IF(OR(AI$3="",Consolidado!$D167=""),0,IF(ISNUMBER(SEARCH(AI$3,Consolidado!$D167)),IF(COUNTIFS(Consolidado!$AC$5:AC167,Consolidado!$AC167,Consolidado!$D$5:D167,"*"&amp;AI$3&amp;"*")=1,1,0),0))</f>
        <v>0</v>
      </c>
      <c r="AJ167" s="0" t="n">
        <f aca="false">IF(OR(AJ$3="",Consolidado!$D167=""),0,IF(ISNUMBER(SEARCH(AJ$3,Consolidado!$D167)),IF(COUNTIFS(Consolidado!$AC$5:AC167,Consolidado!$AC167,Consolidado!$D$5:D167,"*"&amp;AJ$3&amp;"*")=1,1,0),0))</f>
        <v>0</v>
      </c>
      <c r="AK167" s="0" t="n">
        <f aca="false">IF(OR(AK$3="",Consolidado!$D167=""),0,IF(ISNUMBER(SEARCH(AK$3,Consolidado!$D167)),IF(COUNTIFS(Consolidado!$AC$5:AC167,Consolidado!$AC167,Consolidado!$D$5:D167,"*"&amp;AK$3&amp;"*")=1,1,0),0))</f>
        <v>0</v>
      </c>
      <c r="AL167" s="0" t="n">
        <f aca="false">IF(OR(AL$3="",Consolidado!$D167=""),0,IF(ISNUMBER(SEARCH(AL$3,Consolidado!$D167)),IF(COUNTIFS(Consolidado!$AC$5:AC167,Consolidado!$AC167,Consolidado!$D$5:D167,"*"&amp;AL$3&amp;"*")=1,1,0),0))</f>
        <v>0</v>
      </c>
      <c r="AM167" s="0" t="n">
        <f aca="false">IF(OR(AM$3="",Consolidado!$D167=""),0,IF(ISNUMBER(SEARCH(AM$3,Consolidado!$D167)),IF(COUNTIFS(Consolidado!$AC$5:AC167,Consolidado!$AC167,Consolidado!$D$5:D167,"*"&amp;AM$3&amp;"*")=1,1,0),0))</f>
        <v>0</v>
      </c>
      <c r="AN167" s="0" t="n">
        <f aca="false">IF(OR(AN$3="",Consolidado!$D167=""),0,IF(ISNUMBER(SEARCH(AN$3,Consolidado!$D167)),IF(COUNTIFS(Consolidado!$AC$5:AC167,Consolidado!$AC167,Consolidado!$D$5:D167,"*"&amp;AN$3&amp;"*")=1,1,0),0))</f>
        <v>0</v>
      </c>
      <c r="AO167" s="0" t="n">
        <f aca="false">IF(OR(AO$3="",Consolidado!$D167=""),0,IF(ISNUMBER(SEARCH(AO$3,Consolidado!$D167)),IF(COUNTIFS(Consolidado!$AC$5:AC167,Consolidado!$AC167,Consolidado!$D$5:D167,"*"&amp;AO$3&amp;"*")=1,1,0),0))</f>
        <v>0</v>
      </c>
    </row>
    <row r="168" customFormat="false" ht="15" hidden="false" customHeight="false" outlineLevel="0" collapsed="false">
      <c r="B168" s="0" t="n">
        <f aca="false">IF(OR(B$3="",Consolidado!$D168=""),0,IF(ISNUMBER(SEARCH(B$3,Consolidado!$D168)),IF(COUNTIFS(Consolidado!$AC$5:AC168,Consolidado!$AC168,Consolidado!$D$5:D168,"*"&amp;B$3&amp;"*")=1,1,0),0))</f>
        <v>0</v>
      </c>
      <c r="C168" s="0" t="n">
        <f aca="false">IF(OR(C$3="",Consolidado!$D168=""),0,IF(ISNUMBER(SEARCH(C$3,Consolidado!$D168)),IF(COUNTIFS(Consolidado!$AC$5:AC168,Consolidado!$AC168,Consolidado!$D$5:D168,"*"&amp;C$3&amp;"*")=1,1,0),0))</f>
        <v>0</v>
      </c>
      <c r="D168" s="0" t="n">
        <f aca="false">IF(OR(D$3="",Consolidado!$D168=""),0,IF(ISNUMBER(SEARCH(D$3,Consolidado!$D168)),IF(COUNTIFS(Consolidado!$AC$5:AC168,Consolidado!$AC168,Consolidado!$D$5:D168,"*"&amp;D$3&amp;"*")=1,1,0),0))</f>
        <v>0</v>
      </c>
      <c r="E168" s="0" t="n">
        <f aca="false">IF(OR(E$3="",Consolidado!$D168=""),0,IF(ISNUMBER(SEARCH(E$3,Consolidado!$D168)),IF(COUNTIFS(Consolidado!$AC$5:AC168,Consolidado!$AC168,Consolidado!$D$5:D168,"*"&amp;E$3&amp;"*")=1,1,0),0))</f>
        <v>0</v>
      </c>
      <c r="F168" s="0" t="n">
        <f aca="false">IF(OR(F$3="",Consolidado!$D168=""),0,IF(ISNUMBER(SEARCH(F$3,Consolidado!$D168)),IF(COUNTIFS(Consolidado!$AC$5:AC168,Consolidado!$AC168,Consolidado!$D$5:D168,"*"&amp;F$3&amp;"*")=1,1,0),0))</f>
        <v>0</v>
      </c>
      <c r="G168" s="0" t="n">
        <f aca="false">IF(OR(G$3="",Consolidado!$D168=""),0,IF(ISNUMBER(SEARCH(G$3,Consolidado!$D168)),IF(COUNTIFS(Consolidado!$AC$5:AC168,Consolidado!$AC168,Consolidado!$D$5:D168,"*"&amp;G$3&amp;"*")=1,1,0),0))</f>
        <v>0</v>
      </c>
      <c r="H168" s="0" t="n">
        <f aca="false">IF(OR(H$3="",Consolidado!$D168=""),0,IF(ISNUMBER(SEARCH(H$3,Consolidado!$D168)),IF(COUNTIFS(Consolidado!$AC$5:AC168,Consolidado!$AC168,Consolidado!$D$5:D168,"*"&amp;H$3&amp;"*")=1,1,0),0))</f>
        <v>0</v>
      </c>
      <c r="I168" s="0" t="n">
        <f aca="false">IF(OR(I$3="",Consolidado!$D168=""),0,IF(ISNUMBER(SEARCH(I$3,Consolidado!$D168)),IF(COUNTIFS(Consolidado!$AC$5:AC168,Consolidado!$AC168,Consolidado!$D$5:D168,"*"&amp;I$3&amp;"*")=1,1,0),0))</f>
        <v>0</v>
      </c>
      <c r="J168" s="0" t="n">
        <f aca="false">IF(OR(J$3="",Consolidado!$D168=""),0,IF(ISNUMBER(SEARCH(J$3,Consolidado!$D168)),IF(COUNTIFS(Consolidado!$AC$5:AC168,Consolidado!$AC168,Consolidado!$D$5:D168,"*"&amp;J$3&amp;"*")=1,1,0),0))</f>
        <v>0</v>
      </c>
      <c r="K168" s="0" t="n">
        <f aca="false">IF(OR(K$3="",Consolidado!$D168=""),0,IF(ISNUMBER(SEARCH(K$3,Consolidado!$D168)),IF(COUNTIFS(Consolidado!$AC$5:AC168,Consolidado!$AC168,Consolidado!$D$5:D168,"*"&amp;K$3&amp;"*")=1,1,0),0))</f>
        <v>0</v>
      </c>
      <c r="L168" s="0" t="n">
        <f aca="false">IF(OR(L$3="",Consolidado!$D168=""),0,IF(ISNUMBER(SEARCH(L$3,Consolidado!$D168)),IF(COUNTIFS(Consolidado!$AC$5:AC168,Consolidado!$AC168,Consolidado!$D$5:D168,"*"&amp;L$3&amp;"*")=1,1,0),0))</f>
        <v>0</v>
      </c>
      <c r="M168" s="0" t="n">
        <f aca="false">IF(OR(M$3="",Consolidado!$D168=""),0,IF(ISNUMBER(SEARCH(M$3,Consolidado!$D168)),IF(COUNTIFS(Consolidado!$AC$5:AC168,Consolidado!$AC168,Consolidado!$D$5:D168,"*"&amp;M$3&amp;"*")=1,1,0),0))</f>
        <v>0</v>
      </c>
      <c r="N168" s="0" t="n">
        <f aca="false">IF(OR(N$3="",Consolidado!$D168=""),0,IF(ISNUMBER(SEARCH(N$3,Consolidado!$D168)),IF(COUNTIFS(Consolidado!$AC$5:AC168,Consolidado!$AC168,Consolidado!$D$5:D168,"*"&amp;N$3&amp;"*")=1,1,0),0))</f>
        <v>0</v>
      </c>
      <c r="O168" s="0" t="n">
        <f aca="false">IF(OR(O$3="",Consolidado!$D168=""),0,IF(ISNUMBER(SEARCH(O$3,Consolidado!$D168)),IF(COUNTIFS(Consolidado!$AC$5:AC168,Consolidado!$AC168,Consolidado!$D$5:D168,"*"&amp;O$3&amp;"*")=1,1,0),0))</f>
        <v>0</v>
      </c>
      <c r="P168" s="0" t="n">
        <f aca="false">IF(OR(P$3="",Consolidado!$D168=""),0,IF(ISNUMBER(SEARCH(P$3,Consolidado!$D168)),IF(COUNTIFS(Consolidado!$AC$5:AC168,Consolidado!$AC168,Consolidado!$D$5:D168,"*"&amp;P$3&amp;"*")=1,1,0),0))</f>
        <v>0</v>
      </c>
      <c r="Q168" s="0" t="n">
        <f aca="false">IF(OR(Q$3="",Consolidado!$D168=""),0,IF(ISNUMBER(SEARCH(Q$3,Consolidado!$D168)),IF(COUNTIFS(Consolidado!$AC$5:AC168,Consolidado!$AC168,Consolidado!$D$5:D168,"*"&amp;Q$3&amp;"*")=1,1,0),0))</f>
        <v>0</v>
      </c>
      <c r="R168" s="0" t="n">
        <f aca="false">IF(OR(R$3="",Consolidado!$D168=""),0,IF(ISNUMBER(SEARCH(R$3,Consolidado!$D168)),IF(COUNTIFS(Consolidado!$AC$5:AC168,Consolidado!$AC168,Consolidado!$D$5:D168,"*"&amp;R$3&amp;"*")=1,1,0),0))</f>
        <v>0</v>
      </c>
      <c r="S168" s="0" t="n">
        <f aca="false">IF(OR(S$3="",Consolidado!$D168=""),0,IF(ISNUMBER(SEARCH(S$3,Consolidado!$D168)),IF(COUNTIFS(Consolidado!$AC$5:AC168,Consolidado!$AC168,Consolidado!$D$5:D168,"*"&amp;S$3&amp;"*")=1,1,0),0))</f>
        <v>0</v>
      </c>
      <c r="T168" s="0" t="n">
        <f aca="false">IF(OR(T$3="",Consolidado!$D168=""),0,IF(ISNUMBER(SEARCH(T$3,Consolidado!$D168)),IF(COUNTIFS(Consolidado!$AC$5:AC168,Consolidado!$AC168,Consolidado!$D$5:D168,"*"&amp;T$3&amp;"*")=1,1,0),0))</f>
        <v>0</v>
      </c>
      <c r="U168" s="0" t="n">
        <f aca="false">IF(OR(U$3="",Consolidado!$D168=""),0,IF(ISNUMBER(SEARCH(U$3,Consolidado!$D168)),IF(COUNTIFS(Consolidado!$AC$5:AC168,Consolidado!$AC168,Consolidado!$D$5:D168,"*"&amp;U$3&amp;"*")=1,1,0),0))</f>
        <v>0</v>
      </c>
      <c r="V168" s="0" t="n">
        <f aca="false">IF(OR(V$3="",Consolidado!$D168=""),0,IF(ISNUMBER(SEARCH(V$3,Consolidado!$D168)),IF(COUNTIFS(Consolidado!$AC$5:AC168,Consolidado!$AC168,Consolidado!$D$5:D168,"*"&amp;V$3&amp;"*")=1,1,0),0))</f>
        <v>0</v>
      </c>
      <c r="W168" s="0" t="n">
        <f aca="false">IF(OR(W$3="",Consolidado!$D168=""),0,IF(ISNUMBER(SEARCH(W$3,Consolidado!$D168)),IF(COUNTIFS(Consolidado!$AC$5:AC168,Consolidado!$AC168,Consolidado!$D$5:D168,"*"&amp;W$3&amp;"*")=1,1,0),0))</f>
        <v>0</v>
      </c>
      <c r="X168" s="0" t="n">
        <f aca="false">IF(OR(X$3="",Consolidado!$D168=""),0,IF(ISNUMBER(SEARCH(X$3,Consolidado!$D168)),IF(COUNTIFS(Consolidado!$AC$5:AC168,Consolidado!$AC168,Consolidado!$D$5:D168,"*"&amp;X$3&amp;"*")=1,1,0),0))</f>
        <v>0</v>
      </c>
      <c r="Y168" s="0" t="n">
        <f aca="false">IF(OR(Y$3="",Consolidado!$D168=""),0,IF(ISNUMBER(SEARCH(Y$3,Consolidado!$D168)),IF(COUNTIFS(Consolidado!$AC$5:AC168,Consolidado!$AC168,Consolidado!$D$5:D168,"*"&amp;Y$3&amp;"*")=1,1,0),0))</f>
        <v>0</v>
      </c>
      <c r="Z168" s="0" t="n">
        <f aca="false">IF(OR(Z$3="",Consolidado!$D168=""),0,IF(ISNUMBER(SEARCH(Z$3,Consolidado!$D168)),IF(COUNTIFS(Consolidado!$AC$5:AC168,Consolidado!$AC168,Consolidado!$D$5:D168,"*"&amp;Z$3&amp;"*")=1,1,0),0))</f>
        <v>0</v>
      </c>
      <c r="AA168" s="0" t="n">
        <f aca="false">IF(OR(AA$3="",Consolidado!$D168=""),0,IF(ISNUMBER(SEARCH(AA$3,Consolidado!$D168)),IF(COUNTIFS(Consolidado!$AC$5:AC168,Consolidado!$AC168,Consolidado!$D$5:D168,"*"&amp;AA$3&amp;"*")=1,1,0),0))</f>
        <v>0</v>
      </c>
      <c r="AB168" s="0" t="n">
        <f aca="false">IF(OR(AB$3="",Consolidado!$D168=""),0,IF(ISNUMBER(SEARCH(AB$3,Consolidado!$D168)),IF(COUNTIFS(Consolidado!$AC$5:AC168,Consolidado!$AC168,Consolidado!$D$5:D168,"*"&amp;AB$3&amp;"*")=1,1,0),0))</f>
        <v>0</v>
      </c>
      <c r="AC168" s="0" t="n">
        <f aca="false">IF(OR(AC$3="",Consolidado!$D168=""),0,IF(ISNUMBER(SEARCH(AC$3,Consolidado!$D168)),IF(COUNTIFS(Consolidado!$AC$5:AC168,Consolidado!$AC168,Consolidado!$D$5:D168,"*"&amp;AC$3&amp;"*")=1,1,0),0))</f>
        <v>0</v>
      </c>
      <c r="AD168" s="0" t="n">
        <f aca="false">IF(OR(AD$3="",Consolidado!$D168=""),0,IF(ISNUMBER(SEARCH(AD$3,Consolidado!$D168)),IF(COUNTIFS(Consolidado!$AC$5:AC168,Consolidado!$AC168,Consolidado!$D$5:D168,"*"&amp;AD$3&amp;"*")=1,1,0),0))</f>
        <v>0</v>
      </c>
      <c r="AE168" s="0" t="n">
        <f aca="false">IF(OR(AE$3="",Consolidado!$D168=""),0,IF(ISNUMBER(SEARCH(AE$3,Consolidado!$D168)),IF(COUNTIFS(Consolidado!$AC$5:AC168,Consolidado!$AC168,Consolidado!$D$5:D168,"*"&amp;AE$3&amp;"*")=1,1,0),0))</f>
        <v>0</v>
      </c>
      <c r="AF168" s="0" t="n">
        <f aca="false">IF(OR(AF$3="",Consolidado!$D168=""),0,IF(ISNUMBER(SEARCH(AF$3,Consolidado!$D168)),IF(COUNTIFS(Consolidado!$AC$5:AC168,Consolidado!$AC168,Consolidado!$D$5:D168,"*"&amp;AF$3&amp;"*")=1,1,0),0))</f>
        <v>0</v>
      </c>
      <c r="AG168" s="0" t="n">
        <f aca="false">IF(OR(AG$3="",Consolidado!$D168=""),0,IF(ISNUMBER(SEARCH(AG$3,Consolidado!$D168)),IF(COUNTIFS(Consolidado!$AC$5:AC168,Consolidado!$AC168,Consolidado!$D$5:D168,"*"&amp;AG$3&amp;"*")=1,1,0),0))</f>
        <v>0</v>
      </c>
      <c r="AH168" s="0" t="n">
        <f aca="false">IF(OR(AH$3="",Consolidado!$D168=""),0,IF(ISNUMBER(SEARCH(AH$3,Consolidado!$D168)),IF(COUNTIFS(Consolidado!$AC$5:AC168,Consolidado!$AC168,Consolidado!$D$5:D168,"*"&amp;AH$3&amp;"*")=1,1,0),0))</f>
        <v>0</v>
      </c>
      <c r="AI168" s="0" t="n">
        <f aca="false">IF(OR(AI$3="",Consolidado!$D168=""),0,IF(ISNUMBER(SEARCH(AI$3,Consolidado!$D168)),IF(COUNTIFS(Consolidado!$AC$5:AC168,Consolidado!$AC168,Consolidado!$D$5:D168,"*"&amp;AI$3&amp;"*")=1,1,0),0))</f>
        <v>0</v>
      </c>
      <c r="AJ168" s="0" t="n">
        <f aca="false">IF(OR(AJ$3="",Consolidado!$D168=""),0,IF(ISNUMBER(SEARCH(AJ$3,Consolidado!$D168)),IF(COUNTIFS(Consolidado!$AC$5:AC168,Consolidado!$AC168,Consolidado!$D$5:D168,"*"&amp;AJ$3&amp;"*")=1,1,0),0))</f>
        <v>0</v>
      </c>
      <c r="AK168" s="0" t="n">
        <f aca="false">IF(OR(AK$3="",Consolidado!$D168=""),0,IF(ISNUMBER(SEARCH(AK$3,Consolidado!$D168)),IF(COUNTIFS(Consolidado!$AC$5:AC168,Consolidado!$AC168,Consolidado!$D$5:D168,"*"&amp;AK$3&amp;"*")=1,1,0),0))</f>
        <v>0</v>
      </c>
      <c r="AL168" s="0" t="n">
        <f aca="false">IF(OR(AL$3="",Consolidado!$D168=""),0,IF(ISNUMBER(SEARCH(AL$3,Consolidado!$D168)),IF(COUNTIFS(Consolidado!$AC$5:AC168,Consolidado!$AC168,Consolidado!$D$5:D168,"*"&amp;AL$3&amp;"*")=1,1,0),0))</f>
        <v>0</v>
      </c>
      <c r="AM168" s="0" t="n">
        <f aca="false">IF(OR(AM$3="",Consolidado!$D168=""),0,IF(ISNUMBER(SEARCH(AM$3,Consolidado!$D168)),IF(COUNTIFS(Consolidado!$AC$5:AC168,Consolidado!$AC168,Consolidado!$D$5:D168,"*"&amp;AM$3&amp;"*")=1,1,0),0))</f>
        <v>0</v>
      </c>
      <c r="AN168" s="0" t="n">
        <f aca="false">IF(OR(AN$3="",Consolidado!$D168=""),0,IF(ISNUMBER(SEARCH(AN$3,Consolidado!$D168)),IF(COUNTIFS(Consolidado!$AC$5:AC168,Consolidado!$AC168,Consolidado!$D$5:D168,"*"&amp;AN$3&amp;"*")=1,1,0),0))</f>
        <v>0</v>
      </c>
      <c r="AO168" s="0" t="n">
        <f aca="false">IF(OR(AO$3="",Consolidado!$D168=""),0,IF(ISNUMBER(SEARCH(AO$3,Consolidado!$D168)),IF(COUNTIFS(Consolidado!$AC$5:AC168,Consolidado!$AC168,Consolidado!$D$5:D168,"*"&amp;AO$3&amp;"*")=1,1,0),0))</f>
        <v>0</v>
      </c>
    </row>
    <row r="169" customFormat="false" ht="15" hidden="false" customHeight="false" outlineLevel="0" collapsed="false">
      <c r="B169" s="0" t="n">
        <f aca="false">IF(OR(B$3="",Consolidado!$D169=""),0,IF(ISNUMBER(SEARCH(B$3,Consolidado!$D169)),IF(COUNTIFS(Consolidado!$AC$5:AC169,Consolidado!$AC169,Consolidado!$D$5:D169,"*"&amp;B$3&amp;"*")=1,1,0),0))</f>
        <v>0</v>
      </c>
      <c r="C169" s="0" t="n">
        <f aca="false">IF(OR(C$3="",Consolidado!$D169=""),0,IF(ISNUMBER(SEARCH(C$3,Consolidado!$D169)),IF(COUNTIFS(Consolidado!$AC$5:AC169,Consolidado!$AC169,Consolidado!$D$5:D169,"*"&amp;C$3&amp;"*")=1,1,0),0))</f>
        <v>0</v>
      </c>
      <c r="D169" s="0" t="n">
        <f aca="false">IF(OR(D$3="",Consolidado!$D169=""),0,IF(ISNUMBER(SEARCH(D$3,Consolidado!$D169)),IF(COUNTIFS(Consolidado!$AC$5:AC169,Consolidado!$AC169,Consolidado!$D$5:D169,"*"&amp;D$3&amp;"*")=1,1,0),0))</f>
        <v>0</v>
      </c>
      <c r="E169" s="0" t="n">
        <f aca="false">IF(OR(E$3="",Consolidado!$D169=""),0,IF(ISNUMBER(SEARCH(E$3,Consolidado!$D169)),IF(COUNTIFS(Consolidado!$AC$5:AC169,Consolidado!$AC169,Consolidado!$D$5:D169,"*"&amp;E$3&amp;"*")=1,1,0),0))</f>
        <v>0</v>
      </c>
      <c r="F169" s="0" t="n">
        <f aca="false">IF(OR(F$3="",Consolidado!$D169=""),0,IF(ISNUMBER(SEARCH(F$3,Consolidado!$D169)),IF(COUNTIFS(Consolidado!$AC$5:AC169,Consolidado!$AC169,Consolidado!$D$5:D169,"*"&amp;F$3&amp;"*")=1,1,0),0))</f>
        <v>0</v>
      </c>
      <c r="G169" s="0" t="n">
        <f aca="false">IF(OR(G$3="",Consolidado!$D169=""),0,IF(ISNUMBER(SEARCH(G$3,Consolidado!$D169)),IF(COUNTIFS(Consolidado!$AC$5:AC169,Consolidado!$AC169,Consolidado!$D$5:D169,"*"&amp;G$3&amp;"*")=1,1,0),0))</f>
        <v>0</v>
      </c>
      <c r="H169" s="0" t="n">
        <f aca="false">IF(OR(H$3="",Consolidado!$D169=""),0,IF(ISNUMBER(SEARCH(H$3,Consolidado!$D169)),IF(COUNTIFS(Consolidado!$AC$5:AC169,Consolidado!$AC169,Consolidado!$D$5:D169,"*"&amp;H$3&amp;"*")=1,1,0),0))</f>
        <v>0</v>
      </c>
      <c r="I169" s="0" t="n">
        <f aca="false">IF(OR(I$3="",Consolidado!$D169=""),0,IF(ISNUMBER(SEARCH(I$3,Consolidado!$D169)),IF(COUNTIFS(Consolidado!$AC$5:AC169,Consolidado!$AC169,Consolidado!$D$5:D169,"*"&amp;I$3&amp;"*")=1,1,0),0))</f>
        <v>0</v>
      </c>
      <c r="J169" s="0" t="n">
        <f aca="false">IF(OR(J$3="",Consolidado!$D169=""),0,IF(ISNUMBER(SEARCH(J$3,Consolidado!$D169)),IF(COUNTIFS(Consolidado!$AC$5:AC169,Consolidado!$AC169,Consolidado!$D$5:D169,"*"&amp;J$3&amp;"*")=1,1,0),0))</f>
        <v>0</v>
      </c>
      <c r="K169" s="0" t="n">
        <f aca="false">IF(OR(K$3="",Consolidado!$D169=""),0,IF(ISNUMBER(SEARCH(K$3,Consolidado!$D169)),IF(COUNTIFS(Consolidado!$AC$5:AC169,Consolidado!$AC169,Consolidado!$D$5:D169,"*"&amp;K$3&amp;"*")=1,1,0),0))</f>
        <v>0</v>
      </c>
      <c r="L169" s="0" t="n">
        <f aca="false">IF(OR(L$3="",Consolidado!$D169=""),0,IF(ISNUMBER(SEARCH(L$3,Consolidado!$D169)),IF(COUNTIFS(Consolidado!$AC$5:AC169,Consolidado!$AC169,Consolidado!$D$5:D169,"*"&amp;L$3&amp;"*")=1,1,0),0))</f>
        <v>0</v>
      </c>
      <c r="M169" s="0" t="n">
        <f aca="false">IF(OR(M$3="",Consolidado!$D169=""),0,IF(ISNUMBER(SEARCH(M$3,Consolidado!$D169)),IF(COUNTIFS(Consolidado!$AC$5:AC169,Consolidado!$AC169,Consolidado!$D$5:D169,"*"&amp;M$3&amp;"*")=1,1,0),0))</f>
        <v>0</v>
      </c>
      <c r="N169" s="0" t="n">
        <f aca="false">IF(OR(N$3="",Consolidado!$D169=""),0,IF(ISNUMBER(SEARCH(N$3,Consolidado!$D169)),IF(COUNTIFS(Consolidado!$AC$5:AC169,Consolidado!$AC169,Consolidado!$D$5:D169,"*"&amp;N$3&amp;"*")=1,1,0),0))</f>
        <v>0</v>
      </c>
      <c r="O169" s="0" t="n">
        <f aca="false">IF(OR(O$3="",Consolidado!$D169=""),0,IF(ISNUMBER(SEARCH(O$3,Consolidado!$D169)),IF(COUNTIFS(Consolidado!$AC$5:AC169,Consolidado!$AC169,Consolidado!$D$5:D169,"*"&amp;O$3&amp;"*")=1,1,0),0))</f>
        <v>0</v>
      </c>
      <c r="P169" s="0" t="n">
        <f aca="false">IF(OR(P$3="",Consolidado!$D169=""),0,IF(ISNUMBER(SEARCH(P$3,Consolidado!$D169)),IF(COUNTIFS(Consolidado!$AC$5:AC169,Consolidado!$AC169,Consolidado!$D$5:D169,"*"&amp;P$3&amp;"*")=1,1,0),0))</f>
        <v>0</v>
      </c>
      <c r="Q169" s="0" t="n">
        <f aca="false">IF(OR(Q$3="",Consolidado!$D169=""),0,IF(ISNUMBER(SEARCH(Q$3,Consolidado!$D169)),IF(COUNTIFS(Consolidado!$AC$5:AC169,Consolidado!$AC169,Consolidado!$D$5:D169,"*"&amp;Q$3&amp;"*")=1,1,0),0))</f>
        <v>0</v>
      </c>
      <c r="R169" s="0" t="n">
        <f aca="false">IF(OR(R$3="",Consolidado!$D169=""),0,IF(ISNUMBER(SEARCH(R$3,Consolidado!$D169)),IF(COUNTIFS(Consolidado!$AC$5:AC169,Consolidado!$AC169,Consolidado!$D$5:D169,"*"&amp;R$3&amp;"*")=1,1,0),0))</f>
        <v>0</v>
      </c>
      <c r="S169" s="0" t="n">
        <f aca="false">IF(OR(S$3="",Consolidado!$D169=""),0,IF(ISNUMBER(SEARCH(S$3,Consolidado!$D169)),IF(COUNTIFS(Consolidado!$AC$5:AC169,Consolidado!$AC169,Consolidado!$D$5:D169,"*"&amp;S$3&amp;"*")=1,1,0),0))</f>
        <v>0</v>
      </c>
      <c r="T169" s="0" t="n">
        <f aca="false">IF(OR(T$3="",Consolidado!$D169=""),0,IF(ISNUMBER(SEARCH(T$3,Consolidado!$D169)),IF(COUNTIFS(Consolidado!$AC$5:AC169,Consolidado!$AC169,Consolidado!$D$5:D169,"*"&amp;T$3&amp;"*")=1,1,0),0))</f>
        <v>0</v>
      </c>
      <c r="U169" s="0" t="n">
        <f aca="false">IF(OR(U$3="",Consolidado!$D169=""),0,IF(ISNUMBER(SEARCH(U$3,Consolidado!$D169)),IF(COUNTIFS(Consolidado!$AC$5:AC169,Consolidado!$AC169,Consolidado!$D$5:D169,"*"&amp;U$3&amp;"*")=1,1,0),0))</f>
        <v>0</v>
      </c>
      <c r="V169" s="0" t="n">
        <f aca="false">IF(OR(V$3="",Consolidado!$D169=""),0,IF(ISNUMBER(SEARCH(V$3,Consolidado!$D169)),IF(COUNTIFS(Consolidado!$AC$5:AC169,Consolidado!$AC169,Consolidado!$D$5:D169,"*"&amp;V$3&amp;"*")=1,1,0),0))</f>
        <v>0</v>
      </c>
      <c r="W169" s="0" t="n">
        <f aca="false">IF(OR(W$3="",Consolidado!$D169=""),0,IF(ISNUMBER(SEARCH(W$3,Consolidado!$D169)),IF(COUNTIFS(Consolidado!$AC$5:AC169,Consolidado!$AC169,Consolidado!$D$5:D169,"*"&amp;W$3&amp;"*")=1,1,0),0))</f>
        <v>0</v>
      </c>
      <c r="X169" s="0" t="n">
        <f aca="false">IF(OR(X$3="",Consolidado!$D169=""),0,IF(ISNUMBER(SEARCH(X$3,Consolidado!$D169)),IF(COUNTIFS(Consolidado!$AC$5:AC169,Consolidado!$AC169,Consolidado!$D$5:D169,"*"&amp;X$3&amp;"*")=1,1,0),0))</f>
        <v>0</v>
      </c>
      <c r="Y169" s="0" t="n">
        <f aca="false">IF(OR(Y$3="",Consolidado!$D169=""),0,IF(ISNUMBER(SEARCH(Y$3,Consolidado!$D169)),IF(COUNTIFS(Consolidado!$AC$5:AC169,Consolidado!$AC169,Consolidado!$D$5:D169,"*"&amp;Y$3&amp;"*")=1,1,0),0))</f>
        <v>0</v>
      </c>
      <c r="Z169" s="0" t="n">
        <f aca="false">IF(OR(Z$3="",Consolidado!$D169=""),0,IF(ISNUMBER(SEARCH(Z$3,Consolidado!$D169)),IF(COUNTIFS(Consolidado!$AC$5:AC169,Consolidado!$AC169,Consolidado!$D$5:D169,"*"&amp;Z$3&amp;"*")=1,1,0),0))</f>
        <v>0</v>
      </c>
      <c r="AA169" s="0" t="n">
        <f aca="false">IF(OR(AA$3="",Consolidado!$D169=""),0,IF(ISNUMBER(SEARCH(AA$3,Consolidado!$D169)),IF(COUNTIFS(Consolidado!$AC$5:AC169,Consolidado!$AC169,Consolidado!$D$5:D169,"*"&amp;AA$3&amp;"*")=1,1,0),0))</f>
        <v>0</v>
      </c>
      <c r="AB169" s="0" t="n">
        <f aca="false">IF(OR(AB$3="",Consolidado!$D169=""),0,IF(ISNUMBER(SEARCH(AB$3,Consolidado!$D169)),IF(COUNTIFS(Consolidado!$AC$5:AC169,Consolidado!$AC169,Consolidado!$D$5:D169,"*"&amp;AB$3&amp;"*")=1,1,0),0))</f>
        <v>0</v>
      </c>
      <c r="AC169" s="0" t="n">
        <f aca="false">IF(OR(AC$3="",Consolidado!$D169=""),0,IF(ISNUMBER(SEARCH(AC$3,Consolidado!$D169)),IF(COUNTIFS(Consolidado!$AC$5:AC169,Consolidado!$AC169,Consolidado!$D$5:D169,"*"&amp;AC$3&amp;"*")=1,1,0),0))</f>
        <v>0</v>
      </c>
      <c r="AD169" s="0" t="n">
        <f aca="false">IF(OR(AD$3="",Consolidado!$D169=""),0,IF(ISNUMBER(SEARCH(AD$3,Consolidado!$D169)),IF(COUNTIFS(Consolidado!$AC$5:AC169,Consolidado!$AC169,Consolidado!$D$5:D169,"*"&amp;AD$3&amp;"*")=1,1,0),0))</f>
        <v>0</v>
      </c>
      <c r="AE169" s="0" t="n">
        <f aca="false">IF(OR(AE$3="",Consolidado!$D169=""),0,IF(ISNUMBER(SEARCH(AE$3,Consolidado!$D169)),IF(COUNTIFS(Consolidado!$AC$5:AC169,Consolidado!$AC169,Consolidado!$D$5:D169,"*"&amp;AE$3&amp;"*")=1,1,0),0))</f>
        <v>0</v>
      </c>
      <c r="AF169" s="0" t="n">
        <f aca="false">IF(OR(AF$3="",Consolidado!$D169=""),0,IF(ISNUMBER(SEARCH(AF$3,Consolidado!$D169)),IF(COUNTIFS(Consolidado!$AC$5:AC169,Consolidado!$AC169,Consolidado!$D$5:D169,"*"&amp;AF$3&amp;"*")=1,1,0),0))</f>
        <v>0</v>
      </c>
      <c r="AG169" s="0" t="n">
        <f aca="false">IF(OR(AG$3="",Consolidado!$D169=""),0,IF(ISNUMBER(SEARCH(AG$3,Consolidado!$D169)),IF(COUNTIFS(Consolidado!$AC$5:AC169,Consolidado!$AC169,Consolidado!$D$5:D169,"*"&amp;AG$3&amp;"*")=1,1,0),0))</f>
        <v>0</v>
      </c>
      <c r="AH169" s="0" t="n">
        <f aca="false">IF(OR(AH$3="",Consolidado!$D169=""),0,IF(ISNUMBER(SEARCH(AH$3,Consolidado!$D169)),IF(COUNTIFS(Consolidado!$AC$5:AC169,Consolidado!$AC169,Consolidado!$D$5:D169,"*"&amp;AH$3&amp;"*")=1,1,0),0))</f>
        <v>0</v>
      </c>
      <c r="AI169" s="0" t="n">
        <f aca="false">IF(OR(AI$3="",Consolidado!$D169=""),0,IF(ISNUMBER(SEARCH(AI$3,Consolidado!$D169)),IF(COUNTIFS(Consolidado!$AC$5:AC169,Consolidado!$AC169,Consolidado!$D$5:D169,"*"&amp;AI$3&amp;"*")=1,1,0),0))</f>
        <v>0</v>
      </c>
      <c r="AJ169" s="0" t="n">
        <f aca="false">IF(OR(AJ$3="",Consolidado!$D169=""),0,IF(ISNUMBER(SEARCH(AJ$3,Consolidado!$D169)),IF(COUNTIFS(Consolidado!$AC$5:AC169,Consolidado!$AC169,Consolidado!$D$5:D169,"*"&amp;AJ$3&amp;"*")=1,1,0),0))</f>
        <v>0</v>
      </c>
      <c r="AK169" s="0" t="n">
        <f aca="false">IF(OR(AK$3="",Consolidado!$D169=""),0,IF(ISNUMBER(SEARCH(AK$3,Consolidado!$D169)),IF(COUNTIFS(Consolidado!$AC$5:AC169,Consolidado!$AC169,Consolidado!$D$5:D169,"*"&amp;AK$3&amp;"*")=1,1,0),0))</f>
        <v>0</v>
      </c>
      <c r="AL169" s="0" t="n">
        <f aca="false">IF(OR(AL$3="",Consolidado!$D169=""),0,IF(ISNUMBER(SEARCH(AL$3,Consolidado!$D169)),IF(COUNTIFS(Consolidado!$AC$5:AC169,Consolidado!$AC169,Consolidado!$D$5:D169,"*"&amp;AL$3&amp;"*")=1,1,0),0))</f>
        <v>0</v>
      </c>
      <c r="AM169" s="0" t="n">
        <f aca="false">IF(OR(AM$3="",Consolidado!$D169=""),0,IF(ISNUMBER(SEARCH(AM$3,Consolidado!$D169)),IF(COUNTIFS(Consolidado!$AC$5:AC169,Consolidado!$AC169,Consolidado!$D$5:D169,"*"&amp;AM$3&amp;"*")=1,1,0),0))</f>
        <v>0</v>
      </c>
      <c r="AN169" s="0" t="n">
        <f aca="false">IF(OR(AN$3="",Consolidado!$D169=""),0,IF(ISNUMBER(SEARCH(AN$3,Consolidado!$D169)),IF(COUNTIFS(Consolidado!$AC$5:AC169,Consolidado!$AC169,Consolidado!$D$5:D169,"*"&amp;AN$3&amp;"*")=1,1,0),0))</f>
        <v>0</v>
      </c>
      <c r="AO169" s="0" t="n">
        <f aca="false">IF(OR(AO$3="",Consolidado!$D169=""),0,IF(ISNUMBER(SEARCH(AO$3,Consolidado!$D169)),IF(COUNTIFS(Consolidado!$AC$5:AC169,Consolidado!$AC169,Consolidado!$D$5:D169,"*"&amp;AO$3&amp;"*")=1,1,0),0))</f>
        <v>0</v>
      </c>
    </row>
    <row r="170" customFormat="false" ht="15" hidden="false" customHeight="false" outlineLevel="0" collapsed="false">
      <c r="B170" s="0" t="n">
        <f aca="false">IF(OR(B$3="",Consolidado!$D170=""),0,IF(ISNUMBER(SEARCH(B$3,Consolidado!$D170)),IF(COUNTIFS(Consolidado!$AC$5:AC170,Consolidado!$AC170,Consolidado!$D$5:D170,"*"&amp;B$3&amp;"*")=1,1,0),0))</f>
        <v>0</v>
      </c>
      <c r="C170" s="0" t="n">
        <f aca="false">IF(OR(C$3="",Consolidado!$D170=""),0,IF(ISNUMBER(SEARCH(C$3,Consolidado!$D170)),IF(COUNTIFS(Consolidado!$AC$5:AC170,Consolidado!$AC170,Consolidado!$D$5:D170,"*"&amp;C$3&amp;"*")=1,1,0),0))</f>
        <v>0</v>
      </c>
      <c r="D170" s="0" t="n">
        <f aca="false">IF(OR(D$3="",Consolidado!$D170=""),0,IF(ISNUMBER(SEARCH(D$3,Consolidado!$D170)),IF(COUNTIFS(Consolidado!$AC$5:AC170,Consolidado!$AC170,Consolidado!$D$5:D170,"*"&amp;D$3&amp;"*")=1,1,0),0))</f>
        <v>0</v>
      </c>
      <c r="E170" s="0" t="n">
        <f aca="false">IF(OR(E$3="",Consolidado!$D170=""),0,IF(ISNUMBER(SEARCH(E$3,Consolidado!$D170)),IF(COUNTIFS(Consolidado!$AC$5:AC170,Consolidado!$AC170,Consolidado!$D$5:D170,"*"&amp;E$3&amp;"*")=1,1,0),0))</f>
        <v>0</v>
      </c>
      <c r="F170" s="0" t="n">
        <f aca="false">IF(OR(F$3="",Consolidado!$D170=""),0,IF(ISNUMBER(SEARCH(F$3,Consolidado!$D170)),IF(COUNTIFS(Consolidado!$AC$5:AC170,Consolidado!$AC170,Consolidado!$D$5:D170,"*"&amp;F$3&amp;"*")=1,1,0),0))</f>
        <v>0</v>
      </c>
      <c r="G170" s="0" t="n">
        <f aca="false">IF(OR(G$3="",Consolidado!$D170=""),0,IF(ISNUMBER(SEARCH(G$3,Consolidado!$D170)),IF(COUNTIFS(Consolidado!$AC$5:AC170,Consolidado!$AC170,Consolidado!$D$5:D170,"*"&amp;G$3&amp;"*")=1,1,0),0))</f>
        <v>0</v>
      </c>
      <c r="H170" s="0" t="n">
        <f aca="false">IF(OR(H$3="",Consolidado!$D170=""),0,IF(ISNUMBER(SEARCH(H$3,Consolidado!$D170)),IF(COUNTIFS(Consolidado!$AC$5:AC170,Consolidado!$AC170,Consolidado!$D$5:D170,"*"&amp;H$3&amp;"*")=1,1,0),0))</f>
        <v>0</v>
      </c>
      <c r="I170" s="0" t="n">
        <f aca="false">IF(OR(I$3="",Consolidado!$D170=""),0,IF(ISNUMBER(SEARCH(I$3,Consolidado!$D170)),IF(COUNTIFS(Consolidado!$AC$5:AC170,Consolidado!$AC170,Consolidado!$D$5:D170,"*"&amp;I$3&amp;"*")=1,1,0),0))</f>
        <v>0</v>
      </c>
      <c r="J170" s="0" t="n">
        <f aca="false">IF(OR(J$3="",Consolidado!$D170=""),0,IF(ISNUMBER(SEARCH(J$3,Consolidado!$D170)),IF(COUNTIFS(Consolidado!$AC$5:AC170,Consolidado!$AC170,Consolidado!$D$5:D170,"*"&amp;J$3&amp;"*")=1,1,0),0))</f>
        <v>0</v>
      </c>
      <c r="K170" s="0" t="n">
        <f aca="false">IF(OR(K$3="",Consolidado!$D170=""),0,IF(ISNUMBER(SEARCH(K$3,Consolidado!$D170)),IF(COUNTIFS(Consolidado!$AC$5:AC170,Consolidado!$AC170,Consolidado!$D$5:D170,"*"&amp;K$3&amp;"*")=1,1,0),0))</f>
        <v>0</v>
      </c>
      <c r="L170" s="0" t="n">
        <f aca="false">IF(OR(L$3="",Consolidado!$D170=""),0,IF(ISNUMBER(SEARCH(L$3,Consolidado!$D170)),IF(COUNTIFS(Consolidado!$AC$5:AC170,Consolidado!$AC170,Consolidado!$D$5:D170,"*"&amp;L$3&amp;"*")=1,1,0),0))</f>
        <v>0</v>
      </c>
      <c r="M170" s="0" t="n">
        <f aca="false">IF(OR(M$3="",Consolidado!$D170=""),0,IF(ISNUMBER(SEARCH(M$3,Consolidado!$D170)),IF(COUNTIFS(Consolidado!$AC$5:AC170,Consolidado!$AC170,Consolidado!$D$5:D170,"*"&amp;M$3&amp;"*")=1,1,0),0))</f>
        <v>0</v>
      </c>
      <c r="N170" s="0" t="n">
        <f aca="false">IF(OR(N$3="",Consolidado!$D170=""),0,IF(ISNUMBER(SEARCH(N$3,Consolidado!$D170)),IF(COUNTIFS(Consolidado!$AC$5:AC170,Consolidado!$AC170,Consolidado!$D$5:D170,"*"&amp;N$3&amp;"*")=1,1,0),0))</f>
        <v>0</v>
      </c>
      <c r="O170" s="0" t="n">
        <f aca="false">IF(OR(O$3="",Consolidado!$D170=""),0,IF(ISNUMBER(SEARCH(O$3,Consolidado!$D170)),IF(COUNTIFS(Consolidado!$AC$5:AC170,Consolidado!$AC170,Consolidado!$D$5:D170,"*"&amp;O$3&amp;"*")=1,1,0),0))</f>
        <v>0</v>
      </c>
      <c r="P170" s="0" t="n">
        <f aca="false">IF(OR(P$3="",Consolidado!$D170=""),0,IF(ISNUMBER(SEARCH(P$3,Consolidado!$D170)),IF(COUNTIFS(Consolidado!$AC$5:AC170,Consolidado!$AC170,Consolidado!$D$5:D170,"*"&amp;P$3&amp;"*")=1,1,0),0))</f>
        <v>0</v>
      </c>
      <c r="Q170" s="0" t="n">
        <f aca="false">IF(OR(Q$3="",Consolidado!$D170=""),0,IF(ISNUMBER(SEARCH(Q$3,Consolidado!$D170)),IF(COUNTIFS(Consolidado!$AC$5:AC170,Consolidado!$AC170,Consolidado!$D$5:D170,"*"&amp;Q$3&amp;"*")=1,1,0),0))</f>
        <v>0</v>
      </c>
      <c r="R170" s="0" t="n">
        <f aca="false">IF(OR(R$3="",Consolidado!$D170=""),0,IF(ISNUMBER(SEARCH(R$3,Consolidado!$D170)),IF(COUNTIFS(Consolidado!$AC$5:AC170,Consolidado!$AC170,Consolidado!$D$5:D170,"*"&amp;R$3&amp;"*")=1,1,0),0))</f>
        <v>0</v>
      </c>
      <c r="S170" s="0" t="n">
        <f aca="false">IF(OR(S$3="",Consolidado!$D170=""),0,IF(ISNUMBER(SEARCH(S$3,Consolidado!$D170)),IF(COUNTIFS(Consolidado!$AC$5:AC170,Consolidado!$AC170,Consolidado!$D$5:D170,"*"&amp;S$3&amp;"*")=1,1,0),0))</f>
        <v>0</v>
      </c>
      <c r="T170" s="0" t="n">
        <f aca="false">IF(OR(T$3="",Consolidado!$D170=""),0,IF(ISNUMBER(SEARCH(T$3,Consolidado!$D170)),IF(COUNTIFS(Consolidado!$AC$5:AC170,Consolidado!$AC170,Consolidado!$D$5:D170,"*"&amp;T$3&amp;"*")=1,1,0),0))</f>
        <v>0</v>
      </c>
      <c r="U170" s="0" t="n">
        <f aca="false">IF(OR(U$3="",Consolidado!$D170=""),0,IF(ISNUMBER(SEARCH(U$3,Consolidado!$D170)),IF(COUNTIFS(Consolidado!$AC$5:AC170,Consolidado!$AC170,Consolidado!$D$5:D170,"*"&amp;U$3&amp;"*")=1,1,0),0))</f>
        <v>0</v>
      </c>
      <c r="V170" s="0" t="n">
        <f aca="false">IF(OR(V$3="",Consolidado!$D170=""),0,IF(ISNUMBER(SEARCH(V$3,Consolidado!$D170)),IF(COUNTIFS(Consolidado!$AC$5:AC170,Consolidado!$AC170,Consolidado!$D$5:D170,"*"&amp;V$3&amp;"*")=1,1,0),0))</f>
        <v>0</v>
      </c>
      <c r="W170" s="0" t="n">
        <f aca="false">IF(OR(W$3="",Consolidado!$D170=""),0,IF(ISNUMBER(SEARCH(W$3,Consolidado!$D170)),IF(COUNTIFS(Consolidado!$AC$5:AC170,Consolidado!$AC170,Consolidado!$D$5:D170,"*"&amp;W$3&amp;"*")=1,1,0),0))</f>
        <v>0</v>
      </c>
      <c r="X170" s="0" t="n">
        <f aca="false">IF(OR(X$3="",Consolidado!$D170=""),0,IF(ISNUMBER(SEARCH(X$3,Consolidado!$D170)),IF(COUNTIFS(Consolidado!$AC$5:AC170,Consolidado!$AC170,Consolidado!$D$5:D170,"*"&amp;X$3&amp;"*")=1,1,0),0))</f>
        <v>0</v>
      </c>
      <c r="Y170" s="0" t="n">
        <f aca="false">IF(OR(Y$3="",Consolidado!$D170=""),0,IF(ISNUMBER(SEARCH(Y$3,Consolidado!$D170)),IF(COUNTIFS(Consolidado!$AC$5:AC170,Consolidado!$AC170,Consolidado!$D$5:D170,"*"&amp;Y$3&amp;"*")=1,1,0),0))</f>
        <v>0</v>
      </c>
      <c r="Z170" s="0" t="n">
        <f aca="false">IF(OR(Z$3="",Consolidado!$D170=""),0,IF(ISNUMBER(SEARCH(Z$3,Consolidado!$D170)),IF(COUNTIFS(Consolidado!$AC$5:AC170,Consolidado!$AC170,Consolidado!$D$5:D170,"*"&amp;Z$3&amp;"*")=1,1,0),0))</f>
        <v>0</v>
      </c>
      <c r="AA170" s="0" t="n">
        <f aca="false">IF(OR(AA$3="",Consolidado!$D170=""),0,IF(ISNUMBER(SEARCH(AA$3,Consolidado!$D170)),IF(COUNTIFS(Consolidado!$AC$5:AC170,Consolidado!$AC170,Consolidado!$D$5:D170,"*"&amp;AA$3&amp;"*")=1,1,0),0))</f>
        <v>0</v>
      </c>
      <c r="AB170" s="0" t="n">
        <f aca="false">IF(OR(AB$3="",Consolidado!$D170=""),0,IF(ISNUMBER(SEARCH(AB$3,Consolidado!$D170)),IF(COUNTIFS(Consolidado!$AC$5:AC170,Consolidado!$AC170,Consolidado!$D$5:D170,"*"&amp;AB$3&amp;"*")=1,1,0),0))</f>
        <v>0</v>
      </c>
      <c r="AC170" s="0" t="n">
        <f aca="false">IF(OR(AC$3="",Consolidado!$D170=""),0,IF(ISNUMBER(SEARCH(AC$3,Consolidado!$D170)),IF(COUNTIFS(Consolidado!$AC$5:AC170,Consolidado!$AC170,Consolidado!$D$5:D170,"*"&amp;AC$3&amp;"*")=1,1,0),0))</f>
        <v>0</v>
      </c>
      <c r="AD170" s="0" t="n">
        <f aca="false">IF(OR(AD$3="",Consolidado!$D170=""),0,IF(ISNUMBER(SEARCH(AD$3,Consolidado!$D170)),IF(COUNTIFS(Consolidado!$AC$5:AC170,Consolidado!$AC170,Consolidado!$D$5:D170,"*"&amp;AD$3&amp;"*")=1,1,0),0))</f>
        <v>0</v>
      </c>
      <c r="AE170" s="0" t="n">
        <f aca="false">IF(OR(AE$3="",Consolidado!$D170=""),0,IF(ISNUMBER(SEARCH(AE$3,Consolidado!$D170)),IF(COUNTIFS(Consolidado!$AC$5:AC170,Consolidado!$AC170,Consolidado!$D$5:D170,"*"&amp;AE$3&amp;"*")=1,1,0),0))</f>
        <v>0</v>
      </c>
      <c r="AF170" s="0" t="n">
        <f aca="false">IF(OR(AF$3="",Consolidado!$D170=""),0,IF(ISNUMBER(SEARCH(AF$3,Consolidado!$D170)),IF(COUNTIFS(Consolidado!$AC$5:AC170,Consolidado!$AC170,Consolidado!$D$5:D170,"*"&amp;AF$3&amp;"*")=1,1,0),0))</f>
        <v>0</v>
      </c>
      <c r="AG170" s="0" t="n">
        <f aca="false">IF(OR(AG$3="",Consolidado!$D170=""),0,IF(ISNUMBER(SEARCH(AG$3,Consolidado!$D170)),IF(COUNTIFS(Consolidado!$AC$5:AC170,Consolidado!$AC170,Consolidado!$D$5:D170,"*"&amp;AG$3&amp;"*")=1,1,0),0))</f>
        <v>0</v>
      </c>
      <c r="AH170" s="0" t="n">
        <f aca="false">IF(OR(AH$3="",Consolidado!$D170=""),0,IF(ISNUMBER(SEARCH(AH$3,Consolidado!$D170)),IF(COUNTIFS(Consolidado!$AC$5:AC170,Consolidado!$AC170,Consolidado!$D$5:D170,"*"&amp;AH$3&amp;"*")=1,1,0),0))</f>
        <v>0</v>
      </c>
      <c r="AI170" s="0" t="n">
        <f aca="false">IF(OR(AI$3="",Consolidado!$D170=""),0,IF(ISNUMBER(SEARCH(AI$3,Consolidado!$D170)),IF(COUNTIFS(Consolidado!$AC$5:AC170,Consolidado!$AC170,Consolidado!$D$5:D170,"*"&amp;AI$3&amp;"*")=1,1,0),0))</f>
        <v>0</v>
      </c>
      <c r="AJ170" s="0" t="n">
        <f aca="false">IF(OR(AJ$3="",Consolidado!$D170=""),0,IF(ISNUMBER(SEARCH(AJ$3,Consolidado!$D170)),IF(COUNTIFS(Consolidado!$AC$5:AC170,Consolidado!$AC170,Consolidado!$D$5:D170,"*"&amp;AJ$3&amp;"*")=1,1,0),0))</f>
        <v>0</v>
      </c>
      <c r="AK170" s="0" t="n">
        <f aca="false">IF(OR(AK$3="",Consolidado!$D170=""),0,IF(ISNUMBER(SEARCH(AK$3,Consolidado!$D170)),IF(COUNTIFS(Consolidado!$AC$5:AC170,Consolidado!$AC170,Consolidado!$D$5:D170,"*"&amp;AK$3&amp;"*")=1,1,0),0))</f>
        <v>0</v>
      </c>
      <c r="AL170" s="0" t="n">
        <f aca="false">IF(OR(AL$3="",Consolidado!$D170=""),0,IF(ISNUMBER(SEARCH(AL$3,Consolidado!$D170)),IF(COUNTIFS(Consolidado!$AC$5:AC170,Consolidado!$AC170,Consolidado!$D$5:D170,"*"&amp;AL$3&amp;"*")=1,1,0),0))</f>
        <v>0</v>
      </c>
      <c r="AM170" s="0" t="n">
        <f aca="false">IF(OR(AM$3="",Consolidado!$D170=""),0,IF(ISNUMBER(SEARCH(AM$3,Consolidado!$D170)),IF(COUNTIFS(Consolidado!$AC$5:AC170,Consolidado!$AC170,Consolidado!$D$5:D170,"*"&amp;AM$3&amp;"*")=1,1,0),0))</f>
        <v>0</v>
      </c>
      <c r="AN170" s="0" t="n">
        <f aca="false">IF(OR(AN$3="",Consolidado!$D170=""),0,IF(ISNUMBER(SEARCH(AN$3,Consolidado!$D170)),IF(COUNTIFS(Consolidado!$AC$5:AC170,Consolidado!$AC170,Consolidado!$D$5:D170,"*"&amp;AN$3&amp;"*")=1,1,0),0))</f>
        <v>0</v>
      </c>
      <c r="AO170" s="0" t="n">
        <f aca="false">IF(OR(AO$3="",Consolidado!$D170=""),0,IF(ISNUMBER(SEARCH(AO$3,Consolidado!$D170)),IF(COUNTIFS(Consolidado!$AC$5:AC170,Consolidado!$AC170,Consolidado!$D$5:D170,"*"&amp;AO$3&amp;"*")=1,1,0),0))</f>
        <v>0</v>
      </c>
    </row>
    <row r="171" customFormat="false" ht="15" hidden="false" customHeight="false" outlineLevel="0" collapsed="false">
      <c r="B171" s="0" t="n">
        <f aca="false">IF(OR(B$3="",Consolidado!$D171=""),0,IF(ISNUMBER(SEARCH(B$3,Consolidado!$D171)),IF(COUNTIFS(Consolidado!$AC$5:AC171,Consolidado!$AC171,Consolidado!$D$5:D171,"*"&amp;B$3&amp;"*")=1,1,0),0))</f>
        <v>0</v>
      </c>
      <c r="C171" s="0" t="n">
        <f aca="false">IF(OR(C$3="",Consolidado!$D171=""),0,IF(ISNUMBER(SEARCH(C$3,Consolidado!$D171)),IF(COUNTIFS(Consolidado!$AC$5:AC171,Consolidado!$AC171,Consolidado!$D$5:D171,"*"&amp;C$3&amp;"*")=1,1,0),0))</f>
        <v>0</v>
      </c>
      <c r="D171" s="0" t="n">
        <f aca="false">IF(OR(D$3="",Consolidado!$D171=""),0,IF(ISNUMBER(SEARCH(D$3,Consolidado!$D171)),IF(COUNTIFS(Consolidado!$AC$5:AC171,Consolidado!$AC171,Consolidado!$D$5:D171,"*"&amp;D$3&amp;"*")=1,1,0),0))</f>
        <v>0</v>
      </c>
      <c r="E171" s="0" t="n">
        <f aca="false">IF(OR(E$3="",Consolidado!$D171=""),0,IF(ISNUMBER(SEARCH(E$3,Consolidado!$D171)),IF(COUNTIFS(Consolidado!$AC$5:AC171,Consolidado!$AC171,Consolidado!$D$5:D171,"*"&amp;E$3&amp;"*")=1,1,0),0))</f>
        <v>0</v>
      </c>
      <c r="F171" s="0" t="n">
        <f aca="false">IF(OR(F$3="",Consolidado!$D171=""),0,IF(ISNUMBER(SEARCH(F$3,Consolidado!$D171)),IF(COUNTIFS(Consolidado!$AC$5:AC171,Consolidado!$AC171,Consolidado!$D$5:D171,"*"&amp;F$3&amp;"*")=1,1,0),0))</f>
        <v>0</v>
      </c>
      <c r="G171" s="0" t="n">
        <f aca="false">IF(OR(G$3="",Consolidado!$D171=""),0,IF(ISNUMBER(SEARCH(G$3,Consolidado!$D171)),IF(COUNTIFS(Consolidado!$AC$5:AC171,Consolidado!$AC171,Consolidado!$D$5:D171,"*"&amp;G$3&amp;"*")=1,1,0),0))</f>
        <v>0</v>
      </c>
      <c r="H171" s="0" t="n">
        <f aca="false">IF(OR(H$3="",Consolidado!$D171=""),0,IF(ISNUMBER(SEARCH(H$3,Consolidado!$D171)),IF(COUNTIFS(Consolidado!$AC$5:AC171,Consolidado!$AC171,Consolidado!$D$5:D171,"*"&amp;H$3&amp;"*")=1,1,0),0))</f>
        <v>0</v>
      </c>
      <c r="I171" s="0" t="n">
        <f aca="false">IF(OR(I$3="",Consolidado!$D171=""),0,IF(ISNUMBER(SEARCH(I$3,Consolidado!$D171)),IF(COUNTIFS(Consolidado!$AC$5:AC171,Consolidado!$AC171,Consolidado!$D$5:D171,"*"&amp;I$3&amp;"*")=1,1,0),0))</f>
        <v>0</v>
      </c>
      <c r="J171" s="0" t="n">
        <f aca="false">IF(OR(J$3="",Consolidado!$D171=""),0,IF(ISNUMBER(SEARCH(J$3,Consolidado!$D171)),IF(COUNTIFS(Consolidado!$AC$5:AC171,Consolidado!$AC171,Consolidado!$D$5:D171,"*"&amp;J$3&amp;"*")=1,1,0),0))</f>
        <v>0</v>
      </c>
      <c r="K171" s="0" t="n">
        <f aca="false">IF(OR(K$3="",Consolidado!$D171=""),0,IF(ISNUMBER(SEARCH(K$3,Consolidado!$D171)),IF(COUNTIFS(Consolidado!$AC$5:AC171,Consolidado!$AC171,Consolidado!$D$5:D171,"*"&amp;K$3&amp;"*")=1,1,0),0))</f>
        <v>0</v>
      </c>
      <c r="L171" s="0" t="n">
        <f aca="false">IF(OR(L$3="",Consolidado!$D171=""),0,IF(ISNUMBER(SEARCH(L$3,Consolidado!$D171)),IF(COUNTIFS(Consolidado!$AC$5:AC171,Consolidado!$AC171,Consolidado!$D$5:D171,"*"&amp;L$3&amp;"*")=1,1,0),0))</f>
        <v>0</v>
      </c>
      <c r="M171" s="0" t="n">
        <f aca="false">IF(OR(M$3="",Consolidado!$D171=""),0,IF(ISNUMBER(SEARCH(M$3,Consolidado!$D171)),IF(COUNTIFS(Consolidado!$AC$5:AC171,Consolidado!$AC171,Consolidado!$D$5:D171,"*"&amp;M$3&amp;"*")=1,1,0),0))</f>
        <v>0</v>
      </c>
      <c r="N171" s="0" t="n">
        <f aca="false">IF(OR(N$3="",Consolidado!$D171=""),0,IF(ISNUMBER(SEARCH(N$3,Consolidado!$D171)),IF(COUNTIFS(Consolidado!$AC$5:AC171,Consolidado!$AC171,Consolidado!$D$5:D171,"*"&amp;N$3&amp;"*")=1,1,0),0))</f>
        <v>0</v>
      </c>
      <c r="O171" s="0" t="n">
        <f aca="false">IF(OR(O$3="",Consolidado!$D171=""),0,IF(ISNUMBER(SEARCH(O$3,Consolidado!$D171)),IF(COUNTIFS(Consolidado!$AC$5:AC171,Consolidado!$AC171,Consolidado!$D$5:D171,"*"&amp;O$3&amp;"*")=1,1,0),0))</f>
        <v>0</v>
      </c>
      <c r="P171" s="0" t="n">
        <f aca="false">IF(OR(P$3="",Consolidado!$D171=""),0,IF(ISNUMBER(SEARCH(P$3,Consolidado!$D171)),IF(COUNTIFS(Consolidado!$AC$5:AC171,Consolidado!$AC171,Consolidado!$D$5:D171,"*"&amp;P$3&amp;"*")=1,1,0),0))</f>
        <v>0</v>
      </c>
      <c r="Q171" s="0" t="n">
        <f aca="false">IF(OR(Q$3="",Consolidado!$D171=""),0,IF(ISNUMBER(SEARCH(Q$3,Consolidado!$D171)),IF(COUNTIFS(Consolidado!$AC$5:AC171,Consolidado!$AC171,Consolidado!$D$5:D171,"*"&amp;Q$3&amp;"*")=1,1,0),0))</f>
        <v>0</v>
      </c>
      <c r="R171" s="0" t="n">
        <f aca="false">IF(OR(R$3="",Consolidado!$D171=""),0,IF(ISNUMBER(SEARCH(R$3,Consolidado!$D171)),IF(COUNTIFS(Consolidado!$AC$5:AC171,Consolidado!$AC171,Consolidado!$D$5:D171,"*"&amp;R$3&amp;"*")=1,1,0),0))</f>
        <v>0</v>
      </c>
      <c r="S171" s="0" t="n">
        <f aca="false">IF(OR(S$3="",Consolidado!$D171=""),0,IF(ISNUMBER(SEARCH(S$3,Consolidado!$D171)),IF(COUNTIFS(Consolidado!$AC$5:AC171,Consolidado!$AC171,Consolidado!$D$5:D171,"*"&amp;S$3&amp;"*")=1,1,0),0))</f>
        <v>0</v>
      </c>
      <c r="T171" s="0" t="n">
        <f aca="false">IF(OR(T$3="",Consolidado!$D171=""),0,IF(ISNUMBER(SEARCH(T$3,Consolidado!$D171)),IF(COUNTIFS(Consolidado!$AC$5:AC171,Consolidado!$AC171,Consolidado!$D$5:D171,"*"&amp;T$3&amp;"*")=1,1,0),0))</f>
        <v>0</v>
      </c>
      <c r="U171" s="0" t="n">
        <f aca="false">IF(OR(U$3="",Consolidado!$D171=""),0,IF(ISNUMBER(SEARCH(U$3,Consolidado!$D171)),IF(COUNTIFS(Consolidado!$AC$5:AC171,Consolidado!$AC171,Consolidado!$D$5:D171,"*"&amp;U$3&amp;"*")=1,1,0),0))</f>
        <v>0</v>
      </c>
      <c r="V171" s="0" t="n">
        <f aca="false">IF(OR(V$3="",Consolidado!$D171=""),0,IF(ISNUMBER(SEARCH(V$3,Consolidado!$D171)),IF(COUNTIFS(Consolidado!$AC$5:AC171,Consolidado!$AC171,Consolidado!$D$5:D171,"*"&amp;V$3&amp;"*")=1,1,0),0))</f>
        <v>0</v>
      </c>
      <c r="W171" s="0" t="n">
        <f aca="false">IF(OR(W$3="",Consolidado!$D171=""),0,IF(ISNUMBER(SEARCH(W$3,Consolidado!$D171)),IF(COUNTIFS(Consolidado!$AC$5:AC171,Consolidado!$AC171,Consolidado!$D$5:D171,"*"&amp;W$3&amp;"*")=1,1,0),0))</f>
        <v>0</v>
      </c>
      <c r="X171" s="0" t="n">
        <f aca="false">IF(OR(X$3="",Consolidado!$D171=""),0,IF(ISNUMBER(SEARCH(X$3,Consolidado!$D171)),IF(COUNTIFS(Consolidado!$AC$5:AC171,Consolidado!$AC171,Consolidado!$D$5:D171,"*"&amp;X$3&amp;"*")=1,1,0),0))</f>
        <v>0</v>
      </c>
      <c r="Y171" s="0" t="n">
        <f aca="false">IF(OR(Y$3="",Consolidado!$D171=""),0,IF(ISNUMBER(SEARCH(Y$3,Consolidado!$D171)),IF(COUNTIFS(Consolidado!$AC$5:AC171,Consolidado!$AC171,Consolidado!$D$5:D171,"*"&amp;Y$3&amp;"*")=1,1,0),0))</f>
        <v>0</v>
      </c>
      <c r="Z171" s="0" t="n">
        <f aca="false">IF(OR(Z$3="",Consolidado!$D171=""),0,IF(ISNUMBER(SEARCH(Z$3,Consolidado!$D171)),IF(COUNTIFS(Consolidado!$AC$5:AC171,Consolidado!$AC171,Consolidado!$D$5:D171,"*"&amp;Z$3&amp;"*")=1,1,0),0))</f>
        <v>0</v>
      </c>
      <c r="AA171" s="0" t="n">
        <f aca="false">IF(OR(AA$3="",Consolidado!$D171=""),0,IF(ISNUMBER(SEARCH(AA$3,Consolidado!$D171)),IF(COUNTIFS(Consolidado!$AC$5:AC171,Consolidado!$AC171,Consolidado!$D$5:D171,"*"&amp;AA$3&amp;"*")=1,1,0),0))</f>
        <v>0</v>
      </c>
      <c r="AB171" s="0" t="n">
        <f aca="false">IF(OR(AB$3="",Consolidado!$D171=""),0,IF(ISNUMBER(SEARCH(AB$3,Consolidado!$D171)),IF(COUNTIFS(Consolidado!$AC$5:AC171,Consolidado!$AC171,Consolidado!$D$5:D171,"*"&amp;AB$3&amp;"*")=1,1,0),0))</f>
        <v>0</v>
      </c>
      <c r="AC171" s="0" t="n">
        <f aca="false">IF(OR(AC$3="",Consolidado!$D171=""),0,IF(ISNUMBER(SEARCH(AC$3,Consolidado!$D171)),IF(COUNTIFS(Consolidado!$AC$5:AC171,Consolidado!$AC171,Consolidado!$D$5:D171,"*"&amp;AC$3&amp;"*")=1,1,0),0))</f>
        <v>0</v>
      </c>
      <c r="AD171" s="0" t="n">
        <f aca="false">IF(OR(AD$3="",Consolidado!$D171=""),0,IF(ISNUMBER(SEARCH(AD$3,Consolidado!$D171)),IF(COUNTIFS(Consolidado!$AC$5:AC171,Consolidado!$AC171,Consolidado!$D$5:D171,"*"&amp;AD$3&amp;"*")=1,1,0),0))</f>
        <v>0</v>
      </c>
      <c r="AE171" s="0" t="n">
        <f aca="false">IF(OR(AE$3="",Consolidado!$D171=""),0,IF(ISNUMBER(SEARCH(AE$3,Consolidado!$D171)),IF(COUNTIFS(Consolidado!$AC$5:AC171,Consolidado!$AC171,Consolidado!$D$5:D171,"*"&amp;AE$3&amp;"*")=1,1,0),0))</f>
        <v>0</v>
      </c>
      <c r="AF171" s="0" t="n">
        <f aca="false">IF(OR(AF$3="",Consolidado!$D171=""),0,IF(ISNUMBER(SEARCH(AF$3,Consolidado!$D171)),IF(COUNTIFS(Consolidado!$AC$5:AC171,Consolidado!$AC171,Consolidado!$D$5:D171,"*"&amp;AF$3&amp;"*")=1,1,0),0))</f>
        <v>0</v>
      </c>
      <c r="AG171" s="0" t="n">
        <f aca="false">IF(OR(AG$3="",Consolidado!$D171=""),0,IF(ISNUMBER(SEARCH(AG$3,Consolidado!$D171)),IF(COUNTIFS(Consolidado!$AC$5:AC171,Consolidado!$AC171,Consolidado!$D$5:D171,"*"&amp;AG$3&amp;"*")=1,1,0),0))</f>
        <v>0</v>
      </c>
      <c r="AH171" s="0" t="n">
        <f aca="false">IF(OR(AH$3="",Consolidado!$D171=""),0,IF(ISNUMBER(SEARCH(AH$3,Consolidado!$D171)),IF(COUNTIFS(Consolidado!$AC$5:AC171,Consolidado!$AC171,Consolidado!$D$5:D171,"*"&amp;AH$3&amp;"*")=1,1,0),0))</f>
        <v>0</v>
      </c>
      <c r="AI171" s="0" t="n">
        <f aca="false">IF(OR(AI$3="",Consolidado!$D171=""),0,IF(ISNUMBER(SEARCH(AI$3,Consolidado!$D171)),IF(COUNTIFS(Consolidado!$AC$5:AC171,Consolidado!$AC171,Consolidado!$D$5:D171,"*"&amp;AI$3&amp;"*")=1,1,0),0))</f>
        <v>0</v>
      </c>
      <c r="AJ171" s="0" t="n">
        <f aca="false">IF(OR(AJ$3="",Consolidado!$D171=""),0,IF(ISNUMBER(SEARCH(AJ$3,Consolidado!$D171)),IF(COUNTIFS(Consolidado!$AC$5:AC171,Consolidado!$AC171,Consolidado!$D$5:D171,"*"&amp;AJ$3&amp;"*")=1,1,0),0))</f>
        <v>0</v>
      </c>
      <c r="AK171" s="0" t="n">
        <f aca="false">IF(OR(AK$3="",Consolidado!$D171=""),0,IF(ISNUMBER(SEARCH(AK$3,Consolidado!$D171)),IF(COUNTIFS(Consolidado!$AC$5:AC171,Consolidado!$AC171,Consolidado!$D$5:D171,"*"&amp;AK$3&amp;"*")=1,1,0),0))</f>
        <v>0</v>
      </c>
      <c r="AL171" s="0" t="n">
        <f aca="false">IF(OR(AL$3="",Consolidado!$D171=""),0,IF(ISNUMBER(SEARCH(AL$3,Consolidado!$D171)),IF(COUNTIFS(Consolidado!$AC$5:AC171,Consolidado!$AC171,Consolidado!$D$5:D171,"*"&amp;AL$3&amp;"*")=1,1,0),0))</f>
        <v>0</v>
      </c>
      <c r="AM171" s="0" t="n">
        <f aca="false">IF(OR(AM$3="",Consolidado!$D171=""),0,IF(ISNUMBER(SEARCH(AM$3,Consolidado!$D171)),IF(COUNTIFS(Consolidado!$AC$5:AC171,Consolidado!$AC171,Consolidado!$D$5:D171,"*"&amp;AM$3&amp;"*")=1,1,0),0))</f>
        <v>0</v>
      </c>
      <c r="AN171" s="0" t="n">
        <f aca="false">IF(OR(AN$3="",Consolidado!$D171=""),0,IF(ISNUMBER(SEARCH(AN$3,Consolidado!$D171)),IF(COUNTIFS(Consolidado!$AC$5:AC171,Consolidado!$AC171,Consolidado!$D$5:D171,"*"&amp;AN$3&amp;"*")=1,1,0),0))</f>
        <v>0</v>
      </c>
      <c r="AO171" s="0" t="n">
        <f aca="false">IF(OR(AO$3="",Consolidado!$D171=""),0,IF(ISNUMBER(SEARCH(AO$3,Consolidado!$D171)),IF(COUNTIFS(Consolidado!$AC$5:AC171,Consolidado!$AC171,Consolidado!$D$5:D171,"*"&amp;AO$3&amp;"*")=1,1,0),0))</f>
        <v>0</v>
      </c>
    </row>
    <row r="172" customFormat="false" ht="15" hidden="false" customHeight="false" outlineLevel="0" collapsed="false">
      <c r="B172" s="0" t="n">
        <f aca="false">IF(OR(B$3="",Consolidado!$D172=""),0,IF(ISNUMBER(SEARCH(B$3,Consolidado!$D172)),IF(COUNTIFS(Consolidado!$AC$5:AC172,Consolidado!$AC172,Consolidado!$D$5:D172,"*"&amp;B$3&amp;"*")=1,1,0),0))</f>
        <v>0</v>
      </c>
      <c r="C172" s="0" t="n">
        <f aca="false">IF(OR(C$3="",Consolidado!$D172=""),0,IF(ISNUMBER(SEARCH(C$3,Consolidado!$D172)),IF(COUNTIFS(Consolidado!$AC$5:AC172,Consolidado!$AC172,Consolidado!$D$5:D172,"*"&amp;C$3&amp;"*")=1,1,0),0))</f>
        <v>0</v>
      </c>
      <c r="D172" s="0" t="n">
        <f aca="false">IF(OR(D$3="",Consolidado!$D172=""),0,IF(ISNUMBER(SEARCH(D$3,Consolidado!$D172)),IF(COUNTIFS(Consolidado!$AC$5:AC172,Consolidado!$AC172,Consolidado!$D$5:D172,"*"&amp;D$3&amp;"*")=1,1,0),0))</f>
        <v>0</v>
      </c>
      <c r="E172" s="0" t="n">
        <f aca="false">IF(OR(E$3="",Consolidado!$D172=""),0,IF(ISNUMBER(SEARCH(E$3,Consolidado!$D172)),IF(COUNTIFS(Consolidado!$AC$5:AC172,Consolidado!$AC172,Consolidado!$D$5:D172,"*"&amp;E$3&amp;"*")=1,1,0),0))</f>
        <v>0</v>
      </c>
      <c r="F172" s="0" t="n">
        <f aca="false">IF(OR(F$3="",Consolidado!$D172=""),0,IF(ISNUMBER(SEARCH(F$3,Consolidado!$D172)),IF(COUNTIFS(Consolidado!$AC$5:AC172,Consolidado!$AC172,Consolidado!$D$5:D172,"*"&amp;F$3&amp;"*")=1,1,0),0))</f>
        <v>0</v>
      </c>
      <c r="G172" s="0" t="n">
        <f aca="false">IF(OR(G$3="",Consolidado!$D172=""),0,IF(ISNUMBER(SEARCH(G$3,Consolidado!$D172)),IF(COUNTIFS(Consolidado!$AC$5:AC172,Consolidado!$AC172,Consolidado!$D$5:D172,"*"&amp;G$3&amp;"*")=1,1,0),0))</f>
        <v>0</v>
      </c>
      <c r="H172" s="0" t="n">
        <f aca="false">IF(OR(H$3="",Consolidado!$D172=""),0,IF(ISNUMBER(SEARCH(H$3,Consolidado!$D172)),IF(COUNTIFS(Consolidado!$AC$5:AC172,Consolidado!$AC172,Consolidado!$D$5:D172,"*"&amp;H$3&amp;"*")=1,1,0),0))</f>
        <v>0</v>
      </c>
      <c r="I172" s="0" t="n">
        <f aca="false">IF(OR(I$3="",Consolidado!$D172=""),0,IF(ISNUMBER(SEARCH(I$3,Consolidado!$D172)),IF(COUNTIFS(Consolidado!$AC$5:AC172,Consolidado!$AC172,Consolidado!$D$5:D172,"*"&amp;I$3&amp;"*")=1,1,0),0))</f>
        <v>0</v>
      </c>
      <c r="J172" s="0" t="n">
        <f aca="false">IF(OR(J$3="",Consolidado!$D172=""),0,IF(ISNUMBER(SEARCH(J$3,Consolidado!$D172)),IF(COUNTIFS(Consolidado!$AC$5:AC172,Consolidado!$AC172,Consolidado!$D$5:D172,"*"&amp;J$3&amp;"*")=1,1,0),0))</f>
        <v>0</v>
      </c>
      <c r="K172" s="0" t="n">
        <f aca="false">IF(OR(K$3="",Consolidado!$D172=""),0,IF(ISNUMBER(SEARCH(K$3,Consolidado!$D172)),IF(COUNTIFS(Consolidado!$AC$5:AC172,Consolidado!$AC172,Consolidado!$D$5:D172,"*"&amp;K$3&amp;"*")=1,1,0),0))</f>
        <v>0</v>
      </c>
      <c r="L172" s="0" t="n">
        <f aca="false">IF(OR(L$3="",Consolidado!$D172=""),0,IF(ISNUMBER(SEARCH(L$3,Consolidado!$D172)),IF(COUNTIFS(Consolidado!$AC$5:AC172,Consolidado!$AC172,Consolidado!$D$5:D172,"*"&amp;L$3&amp;"*")=1,1,0),0))</f>
        <v>0</v>
      </c>
      <c r="M172" s="0" t="n">
        <f aca="false">IF(OR(M$3="",Consolidado!$D172=""),0,IF(ISNUMBER(SEARCH(M$3,Consolidado!$D172)),IF(COUNTIFS(Consolidado!$AC$5:AC172,Consolidado!$AC172,Consolidado!$D$5:D172,"*"&amp;M$3&amp;"*")=1,1,0),0))</f>
        <v>0</v>
      </c>
      <c r="N172" s="0" t="n">
        <f aca="false">IF(OR(N$3="",Consolidado!$D172=""),0,IF(ISNUMBER(SEARCH(N$3,Consolidado!$D172)),IF(COUNTIFS(Consolidado!$AC$5:AC172,Consolidado!$AC172,Consolidado!$D$5:D172,"*"&amp;N$3&amp;"*")=1,1,0),0))</f>
        <v>0</v>
      </c>
      <c r="O172" s="0" t="n">
        <f aca="false">IF(OR(O$3="",Consolidado!$D172=""),0,IF(ISNUMBER(SEARCH(O$3,Consolidado!$D172)),IF(COUNTIFS(Consolidado!$AC$5:AC172,Consolidado!$AC172,Consolidado!$D$5:D172,"*"&amp;O$3&amp;"*")=1,1,0),0))</f>
        <v>0</v>
      </c>
      <c r="P172" s="0" t="n">
        <f aca="false">IF(OR(P$3="",Consolidado!$D172=""),0,IF(ISNUMBER(SEARCH(P$3,Consolidado!$D172)),IF(COUNTIFS(Consolidado!$AC$5:AC172,Consolidado!$AC172,Consolidado!$D$5:D172,"*"&amp;P$3&amp;"*")=1,1,0),0))</f>
        <v>0</v>
      </c>
      <c r="Q172" s="0" t="n">
        <f aca="false">IF(OR(Q$3="",Consolidado!$D172=""),0,IF(ISNUMBER(SEARCH(Q$3,Consolidado!$D172)),IF(COUNTIFS(Consolidado!$AC$5:AC172,Consolidado!$AC172,Consolidado!$D$5:D172,"*"&amp;Q$3&amp;"*")=1,1,0),0))</f>
        <v>0</v>
      </c>
      <c r="R172" s="0" t="n">
        <f aca="false">IF(OR(R$3="",Consolidado!$D172=""),0,IF(ISNUMBER(SEARCH(R$3,Consolidado!$D172)),IF(COUNTIFS(Consolidado!$AC$5:AC172,Consolidado!$AC172,Consolidado!$D$5:D172,"*"&amp;R$3&amp;"*")=1,1,0),0))</f>
        <v>0</v>
      </c>
      <c r="S172" s="0" t="n">
        <f aca="false">IF(OR(S$3="",Consolidado!$D172=""),0,IF(ISNUMBER(SEARCH(S$3,Consolidado!$D172)),IF(COUNTIFS(Consolidado!$AC$5:AC172,Consolidado!$AC172,Consolidado!$D$5:D172,"*"&amp;S$3&amp;"*")=1,1,0),0))</f>
        <v>0</v>
      </c>
      <c r="T172" s="0" t="n">
        <f aca="false">IF(OR(T$3="",Consolidado!$D172=""),0,IF(ISNUMBER(SEARCH(T$3,Consolidado!$D172)),IF(COUNTIFS(Consolidado!$AC$5:AC172,Consolidado!$AC172,Consolidado!$D$5:D172,"*"&amp;T$3&amp;"*")=1,1,0),0))</f>
        <v>0</v>
      </c>
      <c r="U172" s="0" t="n">
        <f aca="false">IF(OR(U$3="",Consolidado!$D172=""),0,IF(ISNUMBER(SEARCH(U$3,Consolidado!$D172)),IF(COUNTIFS(Consolidado!$AC$5:AC172,Consolidado!$AC172,Consolidado!$D$5:D172,"*"&amp;U$3&amp;"*")=1,1,0),0))</f>
        <v>0</v>
      </c>
      <c r="V172" s="0" t="n">
        <f aca="false">IF(OR(V$3="",Consolidado!$D172=""),0,IF(ISNUMBER(SEARCH(V$3,Consolidado!$D172)),IF(COUNTIFS(Consolidado!$AC$5:AC172,Consolidado!$AC172,Consolidado!$D$5:D172,"*"&amp;V$3&amp;"*")=1,1,0),0))</f>
        <v>0</v>
      </c>
      <c r="W172" s="0" t="n">
        <f aca="false">IF(OR(W$3="",Consolidado!$D172=""),0,IF(ISNUMBER(SEARCH(W$3,Consolidado!$D172)),IF(COUNTIFS(Consolidado!$AC$5:AC172,Consolidado!$AC172,Consolidado!$D$5:D172,"*"&amp;W$3&amp;"*")=1,1,0),0))</f>
        <v>0</v>
      </c>
      <c r="X172" s="0" t="n">
        <f aca="false">IF(OR(X$3="",Consolidado!$D172=""),0,IF(ISNUMBER(SEARCH(X$3,Consolidado!$D172)),IF(COUNTIFS(Consolidado!$AC$5:AC172,Consolidado!$AC172,Consolidado!$D$5:D172,"*"&amp;X$3&amp;"*")=1,1,0),0))</f>
        <v>0</v>
      </c>
      <c r="Y172" s="0" t="n">
        <f aca="false">IF(OR(Y$3="",Consolidado!$D172=""),0,IF(ISNUMBER(SEARCH(Y$3,Consolidado!$D172)),IF(COUNTIFS(Consolidado!$AC$5:AC172,Consolidado!$AC172,Consolidado!$D$5:D172,"*"&amp;Y$3&amp;"*")=1,1,0),0))</f>
        <v>0</v>
      </c>
      <c r="Z172" s="0" t="n">
        <f aca="false">IF(OR(Z$3="",Consolidado!$D172=""),0,IF(ISNUMBER(SEARCH(Z$3,Consolidado!$D172)),IF(COUNTIFS(Consolidado!$AC$5:AC172,Consolidado!$AC172,Consolidado!$D$5:D172,"*"&amp;Z$3&amp;"*")=1,1,0),0))</f>
        <v>0</v>
      </c>
      <c r="AA172" s="0" t="n">
        <f aca="false">IF(OR(AA$3="",Consolidado!$D172=""),0,IF(ISNUMBER(SEARCH(AA$3,Consolidado!$D172)),IF(COUNTIFS(Consolidado!$AC$5:AC172,Consolidado!$AC172,Consolidado!$D$5:D172,"*"&amp;AA$3&amp;"*")=1,1,0),0))</f>
        <v>0</v>
      </c>
      <c r="AB172" s="0" t="n">
        <f aca="false">IF(OR(AB$3="",Consolidado!$D172=""),0,IF(ISNUMBER(SEARCH(AB$3,Consolidado!$D172)),IF(COUNTIFS(Consolidado!$AC$5:AC172,Consolidado!$AC172,Consolidado!$D$5:D172,"*"&amp;AB$3&amp;"*")=1,1,0),0))</f>
        <v>0</v>
      </c>
      <c r="AC172" s="0" t="n">
        <f aca="false">IF(OR(AC$3="",Consolidado!$D172=""),0,IF(ISNUMBER(SEARCH(AC$3,Consolidado!$D172)),IF(COUNTIFS(Consolidado!$AC$5:AC172,Consolidado!$AC172,Consolidado!$D$5:D172,"*"&amp;AC$3&amp;"*")=1,1,0),0))</f>
        <v>0</v>
      </c>
      <c r="AD172" s="0" t="n">
        <f aca="false">IF(OR(AD$3="",Consolidado!$D172=""),0,IF(ISNUMBER(SEARCH(AD$3,Consolidado!$D172)),IF(COUNTIFS(Consolidado!$AC$5:AC172,Consolidado!$AC172,Consolidado!$D$5:D172,"*"&amp;AD$3&amp;"*")=1,1,0),0))</f>
        <v>0</v>
      </c>
      <c r="AE172" s="0" t="n">
        <f aca="false">IF(OR(AE$3="",Consolidado!$D172=""),0,IF(ISNUMBER(SEARCH(AE$3,Consolidado!$D172)),IF(COUNTIFS(Consolidado!$AC$5:AC172,Consolidado!$AC172,Consolidado!$D$5:D172,"*"&amp;AE$3&amp;"*")=1,1,0),0))</f>
        <v>0</v>
      </c>
      <c r="AF172" s="0" t="n">
        <f aca="false">IF(OR(AF$3="",Consolidado!$D172=""),0,IF(ISNUMBER(SEARCH(AF$3,Consolidado!$D172)),IF(COUNTIFS(Consolidado!$AC$5:AC172,Consolidado!$AC172,Consolidado!$D$5:D172,"*"&amp;AF$3&amp;"*")=1,1,0),0))</f>
        <v>0</v>
      </c>
      <c r="AG172" s="0" t="n">
        <f aca="false">IF(OR(AG$3="",Consolidado!$D172=""),0,IF(ISNUMBER(SEARCH(AG$3,Consolidado!$D172)),IF(COUNTIFS(Consolidado!$AC$5:AC172,Consolidado!$AC172,Consolidado!$D$5:D172,"*"&amp;AG$3&amp;"*")=1,1,0),0))</f>
        <v>0</v>
      </c>
      <c r="AH172" s="0" t="n">
        <f aca="false">IF(OR(AH$3="",Consolidado!$D172=""),0,IF(ISNUMBER(SEARCH(AH$3,Consolidado!$D172)),IF(COUNTIFS(Consolidado!$AC$5:AC172,Consolidado!$AC172,Consolidado!$D$5:D172,"*"&amp;AH$3&amp;"*")=1,1,0),0))</f>
        <v>0</v>
      </c>
      <c r="AI172" s="0" t="n">
        <f aca="false">IF(OR(AI$3="",Consolidado!$D172=""),0,IF(ISNUMBER(SEARCH(AI$3,Consolidado!$D172)),IF(COUNTIFS(Consolidado!$AC$5:AC172,Consolidado!$AC172,Consolidado!$D$5:D172,"*"&amp;AI$3&amp;"*")=1,1,0),0))</f>
        <v>0</v>
      </c>
      <c r="AJ172" s="0" t="n">
        <f aca="false">IF(OR(AJ$3="",Consolidado!$D172=""),0,IF(ISNUMBER(SEARCH(AJ$3,Consolidado!$D172)),IF(COUNTIFS(Consolidado!$AC$5:AC172,Consolidado!$AC172,Consolidado!$D$5:D172,"*"&amp;AJ$3&amp;"*")=1,1,0),0))</f>
        <v>0</v>
      </c>
      <c r="AK172" s="0" t="n">
        <f aca="false">IF(OR(AK$3="",Consolidado!$D172=""),0,IF(ISNUMBER(SEARCH(AK$3,Consolidado!$D172)),IF(COUNTIFS(Consolidado!$AC$5:AC172,Consolidado!$AC172,Consolidado!$D$5:D172,"*"&amp;AK$3&amp;"*")=1,1,0),0))</f>
        <v>0</v>
      </c>
      <c r="AL172" s="0" t="n">
        <f aca="false">IF(OR(AL$3="",Consolidado!$D172=""),0,IF(ISNUMBER(SEARCH(AL$3,Consolidado!$D172)),IF(COUNTIFS(Consolidado!$AC$5:AC172,Consolidado!$AC172,Consolidado!$D$5:D172,"*"&amp;AL$3&amp;"*")=1,1,0),0))</f>
        <v>0</v>
      </c>
      <c r="AM172" s="0" t="n">
        <f aca="false">IF(OR(AM$3="",Consolidado!$D172=""),0,IF(ISNUMBER(SEARCH(AM$3,Consolidado!$D172)),IF(COUNTIFS(Consolidado!$AC$5:AC172,Consolidado!$AC172,Consolidado!$D$5:D172,"*"&amp;AM$3&amp;"*")=1,1,0),0))</f>
        <v>0</v>
      </c>
      <c r="AN172" s="0" t="n">
        <f aca="false">IF(OR(AN$3="",Consolidado!$D172=""),0,IF(ISNUMBER(SEARCH(AN$3,Consolidado!$D172)),IF(COUNTIFS(Consolidado!$AC$5:AC172,Consolidado!$AC172,Consolidado!$D$5:D172,"*"&amp;AN$3&amp;"*")=1,1,0),0))</f>
        <v>0</v>
      </c>
      <c r="AO172" s="0" t="n">
        <f aca="false">IF(OR(AO$3="",Consolidado!$D172=""),0,IF(ISNUMBER(SEARCH(AO$3,Consolidado!$D172)),IF(COUNTIFS(Consolidado!$AC$5:AC172,Consolidado!$AC172,Consolidado!$D$5:D172,"*"&amp;AO$3&amp;"*")=1,1,0),0))</f>
        <v>0</v>
      </c>
    </row>
    <row r="173" customFormat="false" ht="15" hidden="false" customHeight="false" outlineLevel="0" collapsed="false">
      <c r="B173" s="0" t="n">
        <f aca="false">IF(OR(B$3="",Consolidado!$D173=""),0,IF(ISNUMBER(SEARCH(B$3,Consolidado!$D173)),IF(COUNTIFS(Consolidado!$AC$5:AC173,Consolidado!$AC173,Consolidado!$D$5:D173,"*"&amp;B$3&amp;"*")=1,1,0),0))</f>
        <v>0</v>
      </c>
      <c r="C173" s="0" t="n">
        <f aca="false">IF(OR(C$3="",Consolidado!$D173=""),0,IF(ISNUMBER(SEARCH(C$3,Consolidado!$D173)),IF(COUNTIFS(Consolidado!$AC$5:AC173,Consolidado!$AC173,Consolidado!$D$5:D173,"*"&amp;C$3&amp;"*")=1,1,0),0))</f>
        <v>0</v>
      </c>
      <c r="D173" s="0" t="n">
        <f aca="false">IF(OR(D$3="",Consolidado!$D173=""),0,IF(ISNUMBER(SEARCH(D$3,Consolidado!$D173)),IF(COUNTIFS(Consolidado!$AC$5:AC173,Consolidado!$AC173,Consolidado!$D$5:D173,"*"&amp;D$3&amp;"*")=1,1,0),0))</f>
        <v>0</v>
      </c>
      <c r="E173" s="0" t="n">
        <f aca="false">IF(OR(E$3="",Consolidado!$D173=""),0,IF(ISNUMBER(SEARCH(E$3,Consolidado!$D173)),IF(COUNTIFS(Consolidado!$AC$5:AC173,Consolidado!$AC173,Consolidado!$D$5:D173,"*"&amp;E$3&amp;"*")=1,1,0),0))</f>
        <v>0</v>
      </c>
      <c r="F173" s="0" t="n">
        <f aca="false">IF(OR(F$3="",Consolidado!$D173=""),0,IF(ISNUMBER(SEARCH(F$3,Consolidado!$D173)),IF(COUNTIFS(Consolidado!$AC$5:AC173,Consolidado!$AC173,Consolidado!$D$5:D173,"*"&amp;F$3&amp;"*")=1,1,0),0))</f>
        <v>0</v>
      </c>
      <c r="G173" s="0" t="n">
        <f aca="false">IF(OR(G$3="",Consolidado!$D173=""),0,IF(ISNUMBER(SEARCH(G$3,Consolidado!$D173)),IF(COUNTIFS(Consolidado!$AC$5:AC173,Consolidado!$AC173,Consolidado!$D$5:D173,"*"&amp;G$3&amp;"*")=1,1,0),0))</f>
        <v>0</v>
      </c>
      <c r="H173" s="0" t="n">
        <f aca="false">IF(OR(H$3="",Consolidado!$D173=""),0,IF(ISNUMBER(SEARCH(H$3,Consolidado!$D173)),IF(COUNTIFS(Consolidado!$AC$5:AC173,Consolidado!$AC173,Consolidado!$D$5:D173,"*"&amp;H$3&amp;"*")=1,1,0),0))</f>
        <v>0</v>
      </c>
      <c r="I173" s="0" t="n">
        <f aca="false">IF(OR(I$3="",Consolidado!$D173=""),0,IF(ISNUMBER(SEARCH(I$3,Consolidado!$D173)),IF(COUNTIFS(Consolidado!$AC$5:AC173,Consolidado!$AC173,Consolidado!$D$5:D173,"*"&amp;I$3&amp;"*")=1,1,0),0))</f>
        <v>0</v>
      </c>
      <c r="J173" s="0" t="n">
        <f aca="false">IF(OR(J$3="",Consolidado!$D173=""),0,IF(ISNUMBER(SEARCH(J$3,Consolidado!$D173)),IF(COUNTIFS(Consolidado!$AC$5:AC173,Consolidado!$AC173,Consolidado!$D$5:D173,"*"&amp;J$3&amp;"*")=1,1,0),0))</f>
        <v>0</v>
      </c>
      <c r="K173" s="0" t="n">
        <f aca="false">IF(OR(K$3="",Consolidado!$D173=""),0,IF(ISNUMBER(SEARCH(K$3,Consolidado!$D173)),IF(COUNTIFS(Consolidado!$AC$5:AC173,Consolidado!$AC173,Consolidado!$D$5:D173,"*"&amp;K$3&amp;"*")=1,1,0),0))</f>
        <v>0</v>
      </c>
      <c r="L173" s="0" t="n">
        <f aca="false">IF(OR(L$3="",Consolidado!$D173=""),0,IF(ISNUMBER(SEARCH(L$3,Consolidado!$D173)),IF(COUNTIFS(Consolidado!$AC$5:AC173,Consolidado!$AC173,Consolidado!$D$5:D173,"*"&amp;L$3&amp;"*")=1,1,0),0))</f>
        <v>0</v>
      </c>
      <c r="M173" s="0" t="n">
        <f aca="false">IF(OR(M$3="",Consolidado!$D173=""),0,IF(ISNUMBER(SEARCH(M$3,Consolidado!$D173)),IF(COUNTIFS(Consolidado!$AC$5:AC173,Consolidado!$AC173,Consolidado!$D$5:D173,"*"&amp;M$3&amp;"*")=1,1,0),0))</f>
        <v>0</v>
      </c>
      <c r="N173" s="0" t="n">
        <f aca="false">IF(OR(N$3="",Consolidado!$D173=""),0,IF(ISNUMBER(SEARCH(N$3,Consolidado!$D173)),IF(COUNTIFS(Consolidado!$AC$5:AC173,Consolidado!$AC173,Consolidado!$D$5:D173,"*"&amp;N$3&amp;"*")=1,1,0),0))</f>
        <v>0</v>
      </c>
      <c r="O173" s="0" t="n">
        <f aca="false">IF(OR(O$3="",Consolidado!$D173=""),0,IF(ISNUMBER(SEARCH(O$3,Consolidado!$D173)),IF(COUNTIFS(Consolidado!$AC$5:AC173,Consolidado!$AC173,Consolidado!$D$5:D173,"*"&amp;O$3&amp;"*")=1,1,0),0))</f>
        <v>0</v>
      </c>
      <c r="P173" s="0" t="n">
        <f aca="false">IF(OR(P$3="",Consolidado!$D173=""),0,IF(ISNUMBER(SEARCH(P$3,Consolidado!$D173)),IF(COUNTIFS(Consolidado!$AC$5:AC173,Consolidado!$AC173,Consolidado!$D$5:D173,"*"&amp;P$3&amp;"*")=1,1,0),0))</f>
        <v>0</v>
      </c>
      <c r="Q173" s="0" t="n">
        <f aca="false">IF(OR(Q$3="",Consolidado!$D173=""),0,IF(ISNUMBER(SEARCH(Q$3,Consolidado!$D173)),IF(COUNTIFS(Consolidado!$AC$5:AC173,Consolidado!$AC173,Consolidado!$D$5:D173,"*"&amp;Q$3&amp;"*")=1,1,0),0))</f>
        <v>0</v>
      </c>
      <c r="R173" s="0" t="n">
        <f aca="false">IF(OR(R$3="",Consolidado!$D173=""),0,IF(ISNUMBER(SEARCH(R$3,Consolidado!$D173)),IF(COUNTIFS(Consolidado!$AC$5:AC173,Consolidado!$AC173,Consolidado!$D$5:D173,"*"&amp;R$3&amp;"*")=1,1,0),0))</f>
        <v>0</v>
      </c>
      <c r="S173" s="0" t="n">
        <f aca="false">IF(OR(S$3="",Consolidado!$D173=""),0,IF(ISNUMBER(SEARCH(S$3,Consolidado!$D173)),IF(COUNTIFS(Consolidado!$AC$5:AC173,Consolidado!$AC173,Consolidado!$D$5:D173,"*"&amp;S$3&amp;"*")=1,1,0),0))</f>
        <v>0</v>
      </c>
      <c r="T173" s="0" t="n">
        <f aca="false">IF(OR(T$3="",Consolidado!$D173=""),0,IF(ISNUMBER(SEARCH(T$3,Consolidado!$D173)),IF(COUNTIFS(Consolidado!$AC$5:AC173,Consolidado!$AC173,Consolidado!$D$5:D173,"*"&amp;T$3&amp;"*")=1,1,0),0))</f>
        <v>0</v>
      </c>
      <c r="U173" s="0" t="n">
        <f aca="false">IF(OR(U$3="",Consolidado!$D173=""),0,IF(ISNUMBER(SEARCH(U$3,Consolidado!$D173)),IF(COUNTIFS(Consolidado!$AC$5:AC173,Consolidado!$AC173,Consolidado!$D$5:D173,"*"&amp;U$3&amp;"*")=1,1,0),0))</f>
        <v>0</v>
      </c>
      <c r="V173" s="0" t="n">
        <f aca="false">IF(OR(V$3="",Consolidado!$D173=""),0,IF(ISNUMBER(SEARCH(V$3,Consolidado!$D173)),IF(COUNTIFS(Consolidado!$AC$5:AC173,Consolidado!$AC173,Consolidado!$D$5:D173,"*"&amp;V$3&amp;"*")=1,1,0),0))</f>
        <v>0</v>
      </c>
      <c r="W173" s="0" t="n">
        <f aca="false">IF(OR(W$3="",Consolidado!$D173=""),0,IF(ISNUMBER(SEARCH(W$3,Consolidado!$D173)),IF(COUNTIFS(Consolidado!$AC$5:AC173,Consolidado!$AC173,Consolidado!$D$5:D173,"*"&amp;W$3&amp;"*")=1,1,0),0))</f>
        <v>0</v>
      </c>
      <c r="X173" s="0" t="n">
        <f aca="false">IF(OR(X$3="",Consolidado!$D173=""),0,IF(ISNUMBER(SEARCH(X$3,Consolidado!$D173)),IF(COUNTIFS(Consolidado!$AC$5:AC173,Consolidado!$AC173,Consolidado!$D$5:D173,"*"&amp;X$3&amp;"*")=1,1,0),0))</f>
        <v>0</v>
      </c>
      <c r="Y173" s="0" t="n">
        <f aca="false">IF(OR(Y$3="",Consolidado!$D173=""),0,IF(ISNUMBER(SEARCH(Y$3,Consolidado!$D173)),IF(COUNTIFS(Consolidado!$AC$5:AC173,Consolidado!$AC173,Consolidado!$D$5:D173,"*"&amp;Y$3&amp;"*")=1,1,0),0))</f>
        <v>0</v>
      </c>
      <c r="Z173" s="0" t="n">
        <f aca="false">IF(OR(Z$3="",Consolidado!$D173=""),0,IF(ISNUMBER(SEARCH(Z$3,Consolidado!$D173)),IF(COUNTIFS(Consolidado!$AC$5:AC173,Consolidado!$AC173,Consolidado!$D$5:D173,"*"&amp;Z$3&amp;"*")=1,1,0),0))</f>
        <v>0</v>
      </c>
      <c r="AA173" s="0" t="n">
        <f aca="false">IF(OR(AA$3="",Consolidado!$D173=""),0,IF(ISNUMBER(SEARCH(AA$3,Consolidado!$D173)),IF(COUNTIFS(Consolidado!$AC$5:AC173,Consolidado!$AC173,Consolidado!$D$5:D173,"*"&amp;AA$3&amp;"*")=1,1,0),0))</f>
        <v>0</v>
      </c>
      <c r="AB173" s="0" t="n">
        <f aca="false">IF(OR(AB$3="",Consolidado!$D173=""),0,IF(ISNUMBER(SEARCH(AB$3,Consolidado!$D173)),IF(COUNTIFS(Consolidado!$AC$5:AC173,Consolidado!$AC173,Consolidado!$D$5:D173,"*"&amp;AB$3&amp;"*")=1,1,0),0))</f>
        <v>0</v>
      </c>
      <c r="AC173" s="0" t="n">
        <f aca="false">IF(OR(AC$3="",Consolidado!$D173=""),0,IF(ISNUMBER(SEARCH(AC$3,Consolidado!$D173)),IF(COUNTIFS(Consolidado!$AC$5:AC173,Consolidado!$AC173,Consolidado!$D$5:D173,"*"&amp;AC$3&amp;"*")=1,1,0),0))</f>
        <v>0</v>
      </c>
      <c r="AD173" s="0" t="n">
        <f aca="false">IF(OR(AD$3="",Consolidado!$D173=""),0,IF(ISNUMBER(SEARCH(AD$3,Consolidado!$D173)),IF(COUNTIFS(Consolidado!$AC$5:AC173,Consolidado!$AC173,Consolidado!$D$5:D173,"*"&amp;AD$3&amp;"*")=1,1,0),0))</f>
        <v>0</v>
      </c>
      <c r="AE173" s="0" t="n">
        <f aca="false">IF(OR(AE$3="",Consolidado!$D173=""),0,IF(ISNUMBER(SEARCH(AE$3,Consolidado!$D173)),IF(COUNTIFS(Consolidado!$AC$5:AC173,Consolidado!$AC173,Consolidado!$D$5:D173,"*"&amp;AE$3&amp;"*")=1,1,0),0))</f>
        <v>0</v>
      </c>
      <c r="AF173" s="0" t="n">
        <f aca="false">IF(OR(AF$3="",Consolidado!$D173=""),0,IF(ISNUMBER(SEARCH(AF$3,Consolidado!$D173)),IF(COUNTIFS(Consolidado!$AC$5:AC173,Consolidado!$AC173,Consolidado!$D$5:D173,"*"&amp;AF$3&amp;"*")=1,1,0),0))</f>
        <v>0</v>
      </c>
      <c r="AG173" s="0" t="n">
        <f aca="false">IF(OR(AG$3="",Consolidado!$D173=""),0,IF(ISNUMBER(SEARCH(AG$3,Consolidado!$D173)),IF(COUNTIFS(Consolidado!$AC$5:AC173,Consolidado!$AC173,Consolidado!$D$5:D173,"*"&amp;AG$3&amp;"*")=1,1,0),0))</f>
        <v>0</v>
      </c>
      <c r="AH173" s="0" t="n">
        <f aca="false">IF(OR(AH$3="",Consolidado!$D173=""),0,IF(ISNUMBER(SEARCH(AH$3,Consolidado!$D173)),IF(COUNTIFS(Consolidado!$AC$5:AC173,Consolidado!$AC173,Consolidado!$D$5:D173,"*"&amp;AH$3&amp;"*")=1,1,0),0))</f>
        <v>0</v>
      </c>
      <c r="AI173" s="0" t="n">
        <f aca="false">IF(OR(AI$3="",Consolidado!$D173=""),0,IF(ISNUMBER(SEARCH(AI$3,Consolidado!$D173)),IF(COUNTIFS(Consolidado!$AC$5:AC173,Consolidado!$AC173,Consolidado!$D$5:D173,"*"&amp;AI$3&amp;"*")=1,1,0),0))</f>
        <v>0</v>
      </c>
      <c r="AJ173" s="0" t="n">
        <f aca="false">IF(OR(AJ$3="",Consolidado!$D173=""),0,IF(ISNUMBER(SEARCH(AJ$3,Consolidado!$D173)),IF(COUNTIFS(Consolidado!$AC$5:AC173,Consolidado!$AC173,Consolidado!$D$5:D173,"*"&amp;AJ$3&amp;"*")=1,1,0),0))</f>
        <v>0</v>
      </c>
      <c r="AK173" s="0" t="n">
        <f aca="false">IF(OR(AK$3="",Consolidado!$D173=""),0,IF(ISNUMBER(SEARCH(AK$3,Consolidado!$D173)),IF(COUNTIFS(Consolidado!$AC$5:AC173,Consolidado!$AC173,Consolidado!$D$5:D173,"*"&amp;AK$3&amp;"*")=1,1,0),0))</f>
        <v>0</v>
      </c>
      <c r="AL173" s="0" t="n">
        <f aca="false">IF(OR(AL$3="",Consolidado!$D173=""),0,IF(ISNUMBER(SEARCH(AL$3,Consolidado!$D173)),IF(COUNTIFS(Consolidado!$AC$5:AC173,Consolidado!$AC173,Consolidado!$D$5:D173,"*"&amp;AL$3&amp;"*")=1,1,0),0))</f>
        <v>0</v>
      </c>
      <c r="AM173" s="0" t="n">
        <f aca="false">IF(OR(AM$3="",Consolidado!$D173=""),0,IF(ISNUMBER(SEARCH(AM$3,Consolidado!$D173)),IF(COUNTIFS(Consolidado!$AC$5:AC173,Consolidado!$AC173,Consolidado!$D$5:D173,"*"&amp;AM$3&amp;"*")=1,1,0),0))</f>
        <v>0</v>
      </c>
      <c r="AN173" s="0" t="n">
        <f aca="false">IF(OR(AN$3="",Consolidado!$D173=""),0,IF(ISNUMBER(SEARCH(AN$3,Consolidado!$D173)),IF(COUNTIFS(Consolidado!$AC$5:AC173,Consolidado!$AC173,Consolidado!$D$5:D173,"*"&amp;AN$3&amp;"*")=1,1,0),0))</f>
        <v>0</v>
      </c>
      <c r="AO173" s="0" t="n">
        <f aca="false">IF(OR(AO$3="",Consolidado!$D173=""),0,IF(ISNUMBER(SEARCH(AO$3,Consolidado!$D173)),IF(COUNTIFS(Consolidado!$AC$5:AC173,Consolidado!$AC173,Consolidado!$D$5:D173,"*"&amp;AO$3&amp;"*")=1,1,0),0))</f>
        <v>0</v>
      </c>
    </row>
    <row r="174" customFormat="false" ht="15" hidden="false" customHeight="false" outlineLevel="0" collapsed="false">
      <c r="B174" s="0" t="n">
        <f aca="false">IF(OR(B$3="",Consolidado!$D174=""),0,IF(ISNUMBER(SEARCH(B$3,Consolidado!$D174)),IF(COUNTIFS(Consolidado!$AC$5:AC174,Consolidado!$AC174,Consolidado!$D$5:D174,"*"&amp;B$3&amp;"*")=1,1,0),0))</f>
        <v>0</v>
      </c>
      <c r="C174" s="0" t="n">
        <f aca="false">IF(OR(C$3="",Consolidado!$D174=""),0,IF(ISNUMBER(SEARCH(C$3,Consolidado!$D174)),IF(COUNTIFS(Consolidado!$AC$5:AC174,Consolidado!$AC174,Consolidado!$D$5:D174,"*"&amp;C$3&amp;"*")=1,1,0),0))</f>
        <v>0</v>
      </c>
      <c r="D174" s="0" t="n">
        <f aca="false">IF(OR(D$3="",Consolidado!$D174=""),0,IF(ISNUMBER(SEARCH(D$3,Consolidado!$D174)),IF(COUNTIFS(Consolidado!$AC$5:AC174,Consolidado!$AC174,Consolidado!$D$5:D174,"*"&amp;D$3&amp;"*")=1,1,0),0))</f>
        <v>0</v>
      </c>
      <c r="E174" s="0" t="n">
        <f aca="false">IF(OR(E$3="",Consolidado!$D174=""),0,IF(ISNUMBER(SEARCH(E$3,Consolidado!$D174)),IF(COUNTIFS(Consolidado!$AC$5:AC174,Consolidado!$AC174,Consolidado!$D$5:D174,"*"&amp;E$3&amp;"*")=1,1,0),0))</f>
        <v>0</v>
      </c>
      <c r="F174" s="0" t="n">
        <f aca="false">IF(OR(F$3="",Consolidado!$D174=""),0,IF(ISNUMBER(SEARCH(F$3,Consolidado!$D174)),IF(COUNTIFS(Consolidado!$AC$5:AC174,Consolidado!$AC174,Consolidado!$D$5:D174,"*"&amp;F$3&amp;"*")=1,1,0),0))</f>
        <v>0</v>
      </c>
      <c r="G174" s="0" t="n">
        <f aca="false">IF(OR(G$3="",Consolidado!$D174=""),0,IF(ISNUMBER(SEARCH(G$3,Consolidado!$D174)),IF(COUNTIFS(Consolidado!$AC$5:AC174,Consolidado!$AC174,Consolidado!$D$5:D174,"*"&amp;G$3&amp;"*")=1,1,0),0))</f>
        <v>0</v>
      </c>
      <c r="H174" s="0" t="n">
        <f aca="false">IF(OR(H$3="",Consolidado!$D174=""),0,IF(ISNUMBER(SEARCH(H$3,Consolidado!$D174)),IF(COUNTIFS(Consolidado!$AC$5:AC174,Consolidado!$AC174,Consolidado!$D$5:D174,"*"&amp;H$3&amp;"*")=1,1,0),0))</f>
        <v>0</v>
      </c>
      <c r="I174" s="0" t="n">
        <f aca="false">IF(OR(I$3="",Consolidado!$D174=""),0,IF(ISNUMBER(SEARCH(I$3,Consolidado!$D174)),IF(COUNTIFS(Consolidado!$AC$5:AC174,Consolidado!$AC174,Consolidado!$D$5:D174,"*"&amp;I$3&amp;"*")=1,1,0),0))</f>
        <v>0</v>
      </c>
      <c r="J174" s="0" t="n">
        <f aca="false">IF(OR(J$3="",Consolidado!$D174=""),0,IF(ISNUMBER(SEARCH(J$3,Consolidado!$D174)),IF(COUNTIFS(Consolidado!$AC$5:AC174,Consolidado!$AC174,Consolidado!$D$5:D174,"*"&amp;J$3&amp;"*")=1,1,0),0))</f>
        <v>0</v>
      </c>
      <c r="K174" s="0" t="n">
        <f aca="false">IF(OR(K$3="",Consolidado!$D174=""),0,IF(ISNUMBER(SEARCH(K$3,Consolidado!$D174)),IF(COUNTIFS(Consolidado!$AC$5:AC174,Consolidado!$AC174,Consolidado!$D$5:D174,"*"&amp;K$3&amp;"*")=1,1,0),0))</f>
        <v>0</v>
      </c>
      <c r="L174" s="0" t="n">
        <f aca="false">IF(OR(L$3="",Consolidado!$D174=""),0,IF(ISNUMBER(SEARCH(L$3,Consolidado!$D174)),IF(COUNTIFS(Consolidado!$AC$5:AC174,Consolidado!$AC174,Consolidado!$D$5:D174,"*"&amp;L$3&amp;"*")=1,1,0),0))</f>
        <v>0</v>
      </c>
      <c r="M174" s="0" t="n">
        <f aca="false">IF(OR(M$3="",Consolidado!$D174=""),0,IF(ISNUMBER(SEARCH(M$3,Consolidado!$D174)),IF(COUNTIFS(Consolidado!$AC$5:AC174,Consolidado!$AC174,Consolidado!$D$5:D174,"*"&amp;M$3&amp;"*")=1,1,0),0))</f>
        <v>0</v>
      </c>
      <c r="N174" s="0" t="n">
        <f aca="false">IF(OR(N$3="",Consolidado!$D174=""),0,IF(ISNUMBER(SEARCH(N$3,Consolidado!$D174)),IF(COUNTIFS(Consolidado!$AC$5:AC174,Consolidado!$AC174,Consolidado!$D$5:D174,"*"&amp;N$3&amp;"*")=1,1,0),0))</f>
        <v>0</v>
      </c>
      <c r="O174" s="0" t="n">
        <f aca="false">IF(OR(O$3="",Consolidado!$D174=""),0,IF(ISNUMBER(SEARCH(O$3,Consolidado!$D174)),IF(COUNTIFS(Consolidado!$AC$5:AC174,Consolidado!$AC174,Consolidado!$D$5:D174,"*"&amp;O$3&amp;"*")=1,1,0),0))</f>
        <v>0</v>
      </c>
      <c r="P174" s="0" t="n">
        <f aca="false">IF(OR(P$3="",Consolidado!$D174=""),0,IF(ISNUMBER(SEARCH(P$3,Consolidado!$D174)),IF(COUNTIFS(Consolidado!$AC$5:AC174,Consolidado!$AC174,Consolidado!$D$5:D174,"*"&amp;P$3&amp;"*")=1,1,0),0))</f>
        <v>0</v>
      </c>
      <c r="Q174" s="0" t="n">
        <f aca="false">IF(OR(Q$3="",Consolidado!$D174=""),0,IF(ISNUMBER(SEARCH(Q$3,Consolidado!$D174)),IF(COUNTIFS(Consolidado!$AC$5:AC174,Consolidado!$AC174,Consolidado!$D$5:D174,"*"&amp;Q$3&amp;"*")=1,1,0),0))</f>
        <v>0</v>
      </c>
      <c r="R174" s="0" t="n">
        <f aca="false">IF(OR(R$3="",Consolidado!$D174=""),0,IF(ISNUMBER(SEARCH(R$3,Consolidado!$D174)),IF(COUNTIFS(Consolidado!$AC$5:AC174,Consolidado!$AC174,Consolidado!$D$5:D174,"*"&amp;R$3&amp;"*")=1,1,0),0))</f>
        <v>0</v>
      </c>
      <c r="S174" s="0" t="n">
        <f aca="false">IF(OR(S$3="",Consolidado!$D174=""),0,IF(ISNUMBER(SEARCH(S$3,Consolidado!$D174)),IF(COUNTIFS(Consolidado!$AC$5:AC174,Consolidado!$AC174,Consolidado!$D$5:D174,"*"&amp;S$3&amp;"*")=1,1,0),0))</f>
        <v>0</v>
      </c>
      <c r="T174" s="0" t="n">
        <f aca="false">IF(OR(T$3="",Consolidado!$D174=""),0,IF(ISNUMBER(SEARCH(T$3,Consolidado!$D174)),IF(COUNTIFS(Consolidado!$AC$5:AC174,Consolidado!$AC174,Consolidado!$D$5:D174,"*"&amp;T$3&amp;"*")=1,1,0),0))</f>
        <v>0</v>
      </c>
      <c r="U174" s="0" t="n">
        <f aca="false">IF(OR(U$3="",Consolidado!$D174=""),0,IF(ISNUMBER(SEARCH(U$3,Consolidado!$D174)),IF(COUNTIFS(Consolidado!$AC$5:AC174,Consolidado!$AC174,Consolidado!$D$5:D174,"*"&amp;U$3&amp;"*")=1,1,0),0))</f>
        <v>0</v>
      </c>
      <c r="V174" s="0" t="n">
        <f aca="false">IF(OR(V$3="",Consolidado!$D174=""),0,IF(ISNUMBER(SEARCH(V$3,Consolidado!$D174)),IF(COUNTIFS(Consolidado!$AC$5:AC174,Consolidado!$AC174,Consolidado!$D$5:D174,"*"&amp;V$3&amp;"*")=1,1,0),0))</f>
        <v>0</v>
      </c>
      <c r="W174" s="0" t="n">
        <f aca="false">IF(OR(W$3="",Consolidado!$D174=""),0,IF(ISNUMBER(SEARCH(W$3,Consolidado!$D174)),IF(COUNTIFS(Consolidado!$AC$5:AC174,Consolidado!$AC174,Consolidado!$D$5:D174,"*"&amp;W$3&amp;"*")=1,1,0),0))</f>
        <v>0</v>
      </c>
      <c r="X174" s="0" t="n">
        <f aca="false">IF(OR(X$3="",Consolidado!$D174=""),0,IF(ISNUMBER(SEARCH(X$3,Consolidado!$D174)),IF(COUNTIFS(Consolidado!$AC$5:AC174,Consolidado!$AC174,Consolidado!$D$5:D174,"*"&amp;X$3&amp;"*")=1,1,0),0))</f>
        <v>0</v>
      </c>
      <c r="Y174" s="0" t="n">
        <f aca="false">IF(OR(Y$3="",Consolidado!$D174=""),0,IF(ISNUMBER(SEARCH(Y$3,Consolidado!$D174)),IF(COUNTIFS(Consolidado!$AC$5:AC174,Consolidado!$AC174,Consolidado!$D$5:D174,"*"&amp;Y$3&amp;"*")=1,1,0),0))</f>
        <v>0</v>
      </c>
      <c r="Z174" s="0" t="n">
        <f aca="false">IF(OR(Z$3="",Consolidado!$D174=""),0,IF(ISNUMBER(SEARCH(Z$3,Consolidado!$D174)),IF(COUNTIFS(Consolidado!$AC$5:AC174,Consolidado!$AC174,Consolidado!$D$5:D174,"*"&amp;Z$3&amp;"*")=1,1,0),0))</f>
        <v>0</v>
      </c>
      <c r="AA174" s="0" t="n">
        <f aca="false">IF(OR(AA$3="",Consolidado!$D174=""),0,IF(ISNUMBER(SEARCH(AA$3,Consolidado!$D174)),IF(COUNTIFS(Consolidado!$AC$5:AC174,Consolidado!$AC174,Consolidado!$D$5:D174,"*"&amp;AA$3&amp;"*")=1,1,0),0))</f>
        <v>0</v>
      </c>
      <c r="AB174" s="0" t="n">
        <f aca="false">IF(OR(AB$3="",Consolidado!$D174=""),0,IF(ISNUMBER(SEARCH(AB$3,Consolidado!$D174)),IF(COUNTIFS(Consolidado!$AC$5:AC174,Consolidado!$AC174,Consolidado!$D$5:D174,"*"&amp;AB$3&amp;"*")=1,1,0),0))</f>
        <v>0</v>
      </c>
      <c r="AC174" s="0" t="n">
        <f aca="false">IF(OR(AC$3="",Consolidado!$D174=""),0,IF(ISNUMBER(SEARCH(AC$3,Consolidado!$D174)),IF(COUNTIFS(Consolidado!$AC$5:AC174,Consolidado!$AC174,Consolidado!$D$5:D174,"*"&amp;AC$3&amp;"*")=1,1,0),0))</f>
        <v>0</v>
      </c>
      <c r="AD174" s="0" t="n">
        <f aca="false">IF(OR(AD$3="",Consolidado!$D174=""),0,IF(ISNUMBER(SEARCH(AD$3,Consolidado!$D174)),IF(COUNTIFS(Consolidado!$AC$5:AC174,Consolidado!$AC174,Consolidado!$D$5:D174,"*"&amp;AD$3&amp;"*")=1,1,0),0))</f>
        <v>0</v>
      </c>
      <c r="AE174" s="0" t="n">
        <f aca="false">IF(OR(AE$3="",Consolidado!$D174=""),0,IF(ISNUMBER(SEARCH(AE$3,Consolidado!$D174)),IF(COUNTIFS(Consolidado!$AC$5:AC174,Consolidado!$AC174,Consolidado!$D$5:D174,"*"&amp;AE$3&amp;"*")=1,1,0),0))</f>
        <v>0</v>
      </c>
      <c r="AF174" s="0" t="n">
        <f aca="false">IF(OR(AF$3="",Consolidado!$D174=""),0,IF(ISNUMBER(SEARCH(AF$3,Consolidado!$D174)),IF(COUNTIFS(Consolidado!$AC$5:AC174,Consolidado!$AC174,Consolidado!$D$5:D174,"*"&amp;AF$3&amp;"*")=1,1,0),0))</f>
        <v>0</v>
      </c>
      <c r="AG174" s="0" t="n">
        <f aca="false">IF(OR(AG$3="",Consolidado!$D174=""),0,IF(ISNUMBER(SEARCH(AG$3,Consolidado!$D174)),IF(COUNTIFS(Consolidado!$AC$5:AC174,Consolidado!$AC174,Consolidado!$D$5:D174,"*"&amp;AG$3&amp;"*")=1,1,0),0))</f>
        <v>0</v>
      </c>
      <c r="AH174" s="0" t="n">
        <f aca="false">IF(OR(AH$3="",Consolidado!$D174=""),0,IF(ISNUMBER(SEARCH(AH$3,Consolidado!$D174)),IF(COUNTIFS(Consolidado!$AC$5:AC174,Consolidado!$AC174,Consolidado!$D$5:D174,"*"&amp;AH$3&amp;"*")=1,1,0),0))</f>
        <v>0</v>
      </c>
      <c r="AI174" s="0" t="n">
        <f aca="false">IF(OR(AI$3="",Consolidado!$D174=""),0,IF(ISNUMBER(SEARCH(AI$3,Consolidado!$D174)),IF(COUNTIFS(Consolidado!$AC$5:AC174,Consolidado!$AC174,Consolidado!$D$5:D174,"*"&amp;AI$3&amp;"*")=1,1,0),0))</f>
        <v>0</v>
      </c>
      <c r="AJ174" s="0" t="n">
        <f aca="false">IF(OR(AJ$3="",Consolidado!$D174=""),0,IF(ISNUMBER(SEARCH(AJ$3,Consolidado!$D174)),IF(COUNTIFS(Consolidado!$AC$5:AC174,Consolidado!$AC174,Consolidado!$D$5:D174,"*"&amp;AJ$3&amp;"*")=1,1,0),0))</f>
        <v>0</v>
      </c>
      <c r="AK174" s="0" t="n">
        <f aca="false">IF(OR(AK$3="",Consolidado!$D174=""),0,IF(ISNUMBER(SEARCH(AK$3,Consolidado!$D174)),IF(COUNTIFS(Consolidado!$AC$5:AC174,Consolidado!$AC174,Consolidado!$D$5:D174,"*"&amp;AK$3&amp;"*")=1,1,0),0))</f>
        <v>0</v>
      </c>
      <c r="AL174" s="0" t="n">
        <f aca="false">IF(OR(AL$3="",Consolidado!$D174=""),0,IF(ISNUMBER(SEARCH(AL$3,Consolidado!$D174)),IF(COUNTIFS(Consolidado!$AC$5:AC174,Consolidado!$AC174,Consolidado!$D$5:D174,"*"&amp;AL$3&amp;"*")=1,1,0),0))</f>
        <v>0</v>
      </c>
      <c r="AM174" s="0" t="n">
        <f aca="false">IF(OR(AM$3="",Consolidado!$D174=""),0,IF(ISNUMBER(SEARCH(AM$3,Consolidado!$D174)),IF(COUNTIFS(Consolidado!$AC$5:AC174,Consolidado!$AC174,Consolidado!$D$5:D174,"*"&amp;AM$3&amp;"*")=1,1,0),0))</f>
        <v>0</v>
      </c>
      <c r="AN174" s="0" t="n">
        <f aca="false">IF(OR(AN$3="",Consolidado!$D174=""),0,IF(ISNUMBER(SEARCH(AN$3,Consolidado!$D174)),IF(COUNTIFS(Consolidado!$AC$5:AC174,Consolidado!$AC174,Consolidado!$D$5:D174,"*"&amp;AN$3&amp;"*")=1,1,0),0))</f>
        <v>0</v>
      </c>
      <c r="AO174" s="0" t="n">
        <f aca="false">IF(OR(AO$3="",Consolidado!$D174=""),0,IF(ISNUMBER(SEARCH(AO$3,Consolidado!$D174)),IF(COUNTIFS(Consolidado!$AC$5:AC174,Consolidado!$AC174,Consolidado!$D$5:D174,"*"&amp;AO$3&amp;"*")=1,1,0),0))</f>
        <v>0</v>
      </c>
    </row>
    <row r="175" customFormat="false" ht="15" hidden="false" customHeight="false" outlineLevel="0" collapsed="false">
      <c r="B175" s="0" t="n">
        <f aca="false">IF(OR(B$3="",Consolidado!$D175=""),0,IF(ISNUMBER(SEARCH(B$3,Consolidado!$D175)),IF(COUNTIFS(Consolidado!$AC$5:AC175,Consolidado!$AC175,Consolidado!$D$5:D175,"*"&amp;B$3&amp;"*")=1,1,0),0))</f>
        <v>0</v>
      </c>
      <c r="C175" s="0" t="n">
        <f aca="false">IF(OR(C$3="",Consolidado!$D175=""),0,IF(ISNUMBER(SEARCH(C$3,Consolidado!$D175)),IF(COUNTIFS(Consolidado!$AC$5:AC175,Consolidado!$AC175,Consolidado!$D$5:D175,"*"&amp;C$3&amp;"*")=1,1,0),0))</f>
        <v>0</v>
      </c>
      <c r="D175" s="0" t="n">
        <f aca="false">IF(OR(D$3="",Consolidado!$D175=""),0,IF(ISNUMBER(SEARCH(D$3,Consolidado!$D175)),IF(COUNTIFS(Consolidado!$AC$5:AC175,Consolidado!$AC175,Consolidado!$D$5:D175,"*"&amp;D$3&amp;"*")=1,1,0),0))</f>
        <v>0</v>
      </c>
      <c r="E175" s="0" t="n">
        <f aca="false">IF(OR(E$3="",Consolidado!$D175=""),0,IF(ISNUMBER(SEARCH(E$3,Consolidado!$D175)),IF(COUNTIFS(Consolidado!$AC$5:AC175,Consolidado!$AC175,Consolidado!$D$5:D175,"*"&amp;E$3&amp;"*")=1,1,0),0))</f>
        <v>0</v>
      </c>
      <c r="F175" s="0" t="n">
        <f aca="false">IF(OR(F$3="",Consolidado!$D175=""),0,IF(ISNUMBER(SEARCH(F$3,Consolidado!$D175)),IF(COUNTIFS(Consolidado!$AC$5:AC175,Consolidado!$AC175,Consolidado!$D$5:D175,"*"&amp;F$3&amp;"*")=1,1,0),0))</f>
        <v>0</v>
      </c>
      <c r="G175" s="0" t="n">
        <f aca="false">IF(OR(G$3="",Consolidado!$D175=""),0,IF(ISNUMBER(SEARCH(G$3,Consolidado!$D175)),IF(COUNTIFS(Consolidado!$AC$5:AC175,Consolidado!$AC175,Consolidado!$D$5:D175,"*"&amp;G$3&amp;"*")=1,1,0),0))</f>
        <v>0</v>
      </c>
      <c r="H175" s="0" t="n">
        <f aca="false">IF(OR(H$3="",Consolidado!$D175=""),0,IF(ISNUMBER(SEARCH(H$3,Consolidado!$D175)),IF(COUNTIFS(Consolidado!$AC$5:AC175,Consolidado!$AC175,Consolidado!$D$5:D175,"*"&amp;H$3&amp;"*")=1,1,0),0))</f>
        <v>0</v>
      </c>
      <c r="I175" s="0" t="n">
        <f aca="false">IF(OR(I$3="",Consolidado!$D175=""),0,IF(ISNUMBER(SEARCH(I$3,Consolidado!$D175)),IF(COUNTIFS(Consolidado!$AC$5:AC175,Consolidado!$AC175,Consolidado!$D$5:D175,"*"&amp;I$3&amp;"*")=1,1,0),0))</f>
        <v>0</v>
      </c>
      <c r="J175" s="0" t="n">
        <f aca="false">IF(OR(J$3="",Consolidado!$D175=""),0,IF(ISNUMBER(SEARCH(J$3,Consolidado!$D175)),IF(COUNTIFS(Consolidado!$AC$5:AC175,Consolidado!$AC175,Consolidado!$D$5:D175,"*"&amp;J$3&amp;"*")=1,1,0),0))</f>
        <v>0</v>
      </c>
      <c r="K175" s="0" t="n">
        <f aca="false">IF(OR(K$3="",Consolidado!$D175=""),0,IF(ISNUMBER(SEARCH(K$3,Consolidado!$D175)),IF(COUNTIFS(Consolidado!$AC$5:AC175,Consolidado!$AC175,Consolidado!$D$5:D175,"*"&amp;K$3&amp;"*")=1,1,0),0))</f>
        <v>0</v>
      </c>
      <c r="L175" s="0" t="n">
        <f aca="false">IF(OR(L$3="",Consolidado!$D175=""),0,IF(ISNUMBER(SEARCH(L$3,Consolidado!$D175)),IF(COUNTIFS(Consolidado!$AC$5:AC175,Consolidado!$AC175,Consolidado!$D$5:D175,"*"&amp;L$3&amp;"*")=1,1,0),0))</f>
        <v>0</v>
      </c>
      <c r="M175" s="0" t="n">
        <f aca="false">IF(OR(M$3="",Consolidado!$D175=""),0,IF(ISNUMBER(SEARCH(M$3,Consolidado!$D175)),IF(COUNTIFS(Consolidado!$AC$5:AC175,Consolidado!$AC175,Consolidado!$D$5:D175,"*"&amp;M$3&amp;"*")=1,1,0),0))</f>
        <v>0</v>
      </c>
      <c r="N175" s="0" t="n">
        <f aca="false">IF(OR(N$3="",Consolidado!$D175=""),0,IF(ISNUMBER(SEARCH(N$3,Consolidado!$D175)),IF(COUNTIFS(Consolidado!$AC$5:AC175,Consolidado!$AC175,Consolidado!$D$5:D175,"*"&amp;N$3&amp;"*")=1,1,0),0))</f>
        <v>0</v>
      </c>
      <c r="O175" s="0" t="n">
        <f aca="false">IF(OR(O$3="",Consolidado!$D175=""),0,IF(ISNUMBER(SEARCH(O$3,Consolidado!$D175)),IF(COUNTIFS(Consolidado!$AC$5:AC175,Consolidado!$AC175,Consolidado!$D$5:D175,"*"&amp;O$3&amp;"*")=1,1,0),0))</f>
        <v>0</v>
      </c>
      <c r="P175" s="0" t="n">
        <f aca="false">IF(OR(P$3="",Consolidado!$D175=""),0,IF(ISNUMBER(SEARCH(P$3,Consolidado!$D175)),IF(COUNTIFS(Consolidado!$AC$5:AC175,Consolidado!$AC175,Consolidado!$D$5:D175,"*"&amp;P$3&amp;"*")=1,1,0),0))</f>
        <v>0</v>
      </c>
      <c r="Q175" s="0" t="n">
        <f aca="false">IF(OR(Q$3="",Consolidado!$D175=""),0,IF(ISNUMBER(SEARCH(Q$3,Consolidado!$D175)),IF(COUNTIFS(Consolidado!$AC$5:AC175,Consolidado!$AC175,Consolidado!$D$5:D175,"*"&amp;Q$3&amp;"*")=1,1,0),0))</f>
        <v>0</v>
      </c>
      <c r="R175" s="0" t="n">
        <f aca="false">IF(OR(R$3="",Consolidado!$D175=""),0,IF(ISNUMBER(SEARCH(R$3,Consolidado!$D175)),IF(COUNTIFS(Consolidado!$AC$5:AC175,Consolidado!$AC175,Consolidado!$D$5:D175,"*"&amp;R$3&amp;"*")=1,1,0),0))</f>
        <v>0</v>
      </c>
      <c r="S175" s="0" t="n">
        <f aca="false">IF(OR(S$3="",Consolidado!$D175=""),0,IF(ISNUMBER(SEARCH(S$3,Consolidado!$D175)),IF(COUNTIFS(Consolidado!$AC$5:AC175,Consolidado!$AC175,Consolidado!$D$5:D175,"*"&amp;S$3&amp;"*")=1,1,0),0))</f>
        <v>0</v>
      </c>
      <c r="T175" s="0" t="n">
        <f aca="false">IF(OR(T$3="",Consolidado!$D175=""),0,IF(ISNUMBER(SEARCH(T$3,Consolidado!$D175)),IF(COUNTIFS(Consolidado!$AC$5:AC175,Consolidado!$AC175,Consolidado!$D$5:D175,"*"&amp;T$3&amp;"*")=1,1,0),0))</f>
        <v>0</v>
      </c>
      <c r="U175" s="0" t="n">
        <f aca="false">IF(OR(U$3="",Consolidado!$D175=""),0,IF(ISNUMBER(SEARCH(U$3,Consolidado!$D175)),IF(COUNTIFS(Consolidado!$AC$5:AC175,Consolidado!$AC175,Consolidado!$D$5:D175,"*"&amp;U$3&amp;"*")=1,1,0),0))</f>
        <v>0</v>
      </c>
      <c r="V175" s="0" t="n">
        <f aca="false">IF(OR(V$3="",Consolidado!$D175=""),0,IF(ISNUMBER(SEARCH(V$3,Consolidado!$D175)),IF(COUNTIFS(Consolidado!$AC$5:AC175,Consolidado!$AC175,Consolidado!$D$5:D175,"*"&amp;V$3&amp;"*")=1,1,0),0))</f>
        <v>0</v>
      </c>
      <c r="W175" s="0" t="n">
        <f aca="false">IF(OR(W$3="",Consolidado!$D175=""),0,IF(ISNUMBER(SEARCH(W$3,Consolidado!$D175)),IF(COUNTIFS(Consolidado!$AC$5:AC175,Consolidado!$AC175,Consolidado!$D$5:D175,"*"&amp;W$3&amp;"*")=1,1,0),0))</f>
        <v>0</v>
      </c>
      <c r="X175" s="0" t="n">
        <f aca="false">IF(OR(X$3="",Consolidado!$D175=""),0,IF(ISNUMBER(SEARCH(X$3,Consolidado!$D175)),IF(COUNTIFS(Consolidado!$AC$5:AC175,Consolidado!$AC175,Consolidado!$D$5:D175,"*"&amp;X$3&amp;"*")=1,1,0),0))</f>
        <v>0</v>
      </c>
      <c r="Y175" s="0" t="n">
        <f aca="false">IF(OR(Y$3="",Consolidado!$D175=""),0,IF(ISNUMBER(SEARCH(Y$3,Consolidado!$D175)),IF(COUNTIFS(Consolidado!$AC$5:AC175,Consolidado!$AC175,Consolidado!$D$5:D175,"*"&amp;Y$3&amp;"*")=1,1,0),0))</f>
        <v>0</v>
      </c>
      <c r="Z175" s="0" t="n">
        <f aca="false">IF(OR(Z$3="",Consolidado!$D175=""),0,IF(ISNUMBER(SEARCH(Z$3,Consolidado!$D175)),IF(COUNTIFS(Consolidado!$AC$5:AC175,Consolidado!$AC175,Consolidado!$D$5:D175,"*"&amp;Z$3&amp;"*")=1,1,0),0))</f>
        <v>0</v>
      </c>
      <c r="AA175" s="0" t="n">
        <f aca="false">IF(OR(AA$3="",Consolidado!$D175=""),0,IF(ISNUMBER(SEARCH(AA$3,Consolidado!$D175)),IF(COUNTIFS(Consolidado!$AC$5:AC175,Consolidado!$AC175,Consolidado!$D$5:D175,"*"&amp;AA$3&amp;"*")=1,1,0),0))</f>
        <v>0</v>
      </c>
      <c r="AB175" s="0" t="n">
        <f aca="false">IF(OR(AB$3="",Consolidado!$D175=""),0,IF(ISNUMBER(SEARCH(AB$3,Consolidado!$D175)),IF(COUNTIFS(Consolidado!$AC$5:AC175,Consolidado!$AC175,Consolidado!$D$5:D175,"*"&amp;AB$3&amp;"*")=1,1,0),0))</f>
        <v>0</v>
      </c>
      <c r="AC175" s="0" t="n">
        <f aca="false">IF(OR(AC$3="",Consolidado!$D175=""),0,IF(ISNUMBER(SEARCH(AC$3,Consolidado!$D175)),IF(COUNTIFS(Consolidado!$AC$5:AC175,Consolidado!$AC175,Consolidado!$D$5:D175,"*"&amp;AC$3&amp;"*")=1,1,0),0))</f>
        <v>0</v>
      </c>
      <c r="AD175" s="0" t="n">
        <f aca="false">IF(OR(AD$3="",Consolidado!$D175=""),0,IF(ISNUMBER(SEARCH(AD$3,Consolidado!$D175)),IF(COUNTIFS(Consolidado!$AC$5:AC175,Consolidado!$AC175,Consolidado!$D$5:D175,"*"&amp;AD$3&amp;"*")=1,1,0),0))</f>
        <v>0</v>
      </c>
      <c r="AE175" s="0" t="n">
        <f aca="false">IF(OR(AE$3="",Consolidado!$D175=""),0,IF(ISNUMBER(SEARCH(AE$3,Consolidado!$D175)),IF(COUNTIFS(Consolidado!$AC$5:AC175,Consolidado!$AC175,Consolidado!$D$5:D175,"*"&amp;AE$3&amp;"*")=1,1,0),0))</f>
        <v>0</v>
      </c>
      <c r="AF175" s="0" t="n">
        <f aca="false">IF(OR(AF$3="",Consolidado!$D175=""),0,IF(ISNUMBER(SEARCH(AF$3,Consolidado!$D175)),IF(COUNTIFS(Consolidado!$AC$5:AC175,Consolidado!$AC175,Consolidado!$D$5:D175,"*"&amp;AF$3&amp;"*")=1,1,0),0))</f>
        <v>0</v>
      </c>
      <c r="AG175" s="0" t="n">
        <f aca="false">IF(OR(AG$3="",Consolidado!$D175=""),0,IF(ISNUMBER(SEARCH(AG$3,Consolidado!$D175)),IF(COUNTIFS(Consolidado!$AC$5:AC175,Consolidado!$AC175,Consolidado!$D$5:D175,"*"&amp;AG$3&amp;"*")=1,1,0),0))</f>
        <v>0</v>
      </c>
      <c r="AH175" s="0" t="n">
        <f aca="false">IF(OR(AH$3="",Consolidado!$D175=""),0,IF(ISNUMBER(SEARCH(AH$3,Consolidado!$D175)),IF(COUNTIFS(Consolidado!$AC$5:AC175,Consolidado!$AC175,Consolidado!$D$5:D175,"*"&amp;AH$3&amp;"*")=1,1,0),0))</f>
        <v>0</v>
      </c>
      <c r="AI175" s="0" t="n">
        <f aca="false">IF(OR(AI$3="",Consolidado!$D175=""),0,IF(ISNUMBER(SEARCH(AI$3,Consolidado!$D175)),IF(COUNTIFS(Consolidado!$AC$5:AC175,Consolidado!$AC175,Consolidado!$D$5:D175,"*"&amp;AI$3&amp;"*")=1,1,0),0))</f>
        <v>0</v>
      </c>
      <c r="AJ175" s="0" t="n">
        <f aca="false">IF(OR(AJ$3="",Consolidado!$D175=""),0,IF(ISNUMBER(SEARCH(AJ$3,Consolidado!$D175)),IF(COUNTIFS(Consolidado!$AC$5:AC175,Consolidado!$AC175,Consolidado!$D$5:D175,"*"&amp;AJ$3&amp;"*")=1,1,0),0))</f>
        <v>0</v>
      </c>
      <c r="AK175" s="0" t="n">
        <f aca="false">IF(OR(AK$3="",Consolidado!$D175=""),0,IF(ISNUMBER(SEARCH(AK$3,Consolidado!$D175)),IF(COUNTIFS(Consolidado!$AC$5:AC175,Consolidado!$AC175,Consolidado!$D$5:D175,"*"&amp;AK$3&amp;"*")=1,1,0),0))</f>
        <v>0</v>
      </c>
      <c r="AL175" s="0" t="n">
        <f aca="false">IF(OR(AL$3="",Consolidado!$D175=""),0,IF(ISNUMBER(SEARCH(AL$3,Consolidado!$D175)),IF(COUNTIFS(Consolidado!$AC$5:AC175,Consolidado!$AC175,Consolidado!$D$5:D175,"*"&amp;AL$3&amp;"*")=1,1,0),0))</f>
        <v>0</v>
      </c>
      <c r="AM175" s="0" t="n">
        <f aca="false">IF(OR(AM$3="",Consolidado!$D175=""),0,IF(ISNUMBER(SEARCH(AM$3,Consolidado!$D175)),IF(COUNTIFS(Consolidado!$AC$5:AC175,Consolidado!$AC175,Consolidado!$D$5:D175,"*"&amp;AM$3&amp;"*")=1,1,0),0))</f>
        <v>0</v>
      </c>
      <c r="AN175" s="0" t="n">
        <f aca="false">IF(OR(AN$3="",Consolidado!$D175=""),0,IF(ISNUMBER(SEARCH(AN$3,Consolidado!$D175)),IF(COUNTIFS(Consolidado!$AC$5:AC175,Consolidado!$AC175,Consolidado!$D$5:D175,"*"&amp;AN$3&amp;"*")=1,1,0),0))</f>
        <v>0</v>
      </c>
      <c r="AO175" s="0" t="n">
        <f aca="false">IF(OR(AO$3="",Consolidado!$D175=""),0,IF(ISNUMBER(SEARCH(AO$3,Consolidado!$D175)),IF(COUNTIFS(Consolidado!$AC$5:AC175,Consolidado!$AC175,Consolidado!$D$5:D175,"*"&amp;AO$3&amp;"*")=1,1,0),0))</f>
        <v>0</v>
      </c>
    </row>
    <row r="176" customFormat="false" ht="15" hidden="false" customHeight="false" outlineLevel="0" collapsed="false">
      <c r="B176" s="0" t="n">
        <f aca="false">IF(OR(B$3="",Consolidado!$D176=""),0,IF(ISNUMBER(SEARCH(B$3,Consolidado!$D176)),IF(COUNTIFS(Consolidado!$AC$5:AC176,Consolidado!$AC176,Consolidado!$D$5:D176,"*"&amp;B$3&amp;"*")=1,1,0),0))</f>
        <v>0</v>
      </c>
      <c r="C176" s="0" t="n">
        <f aca="false">IF(OR(C$3="",Consolidado!$D176=""),0,IF(ISNUMBER(SEARCH(C$3,Consolidado!$D176)),IF(COUNTIFS(Consolidado!$AC$5:AC176,Consolidado!$AC176,Consolidado!$D$5:D176,"*"&amp;C$3&amp;"*")=1,1,0),0))</f>
        <v>0</v>
      </c>
      <c r="D176" s="0" t="n">
        <f aca="false">IF(OR(D$3="",Consolidado!$D176=""),0,IF(ISNUMBER(SEARCH(D$3,Consolidado!$D176)),IF(COUNTIFS(Consolidado!$AC$5:AC176,Consolidado!$AC176,Consolidado!$D$5:D176,"*"&amp;D$3&amp;"*")=1,1,0),0))</f>
        <v>0</v>
      </c>
      <c r="E176" s="0" t="n">
        <f aca="false">IF(OR(E$3="",Consolidado!$D176=""),0,IF(ISNUMBER(SEARCH(E$3,Consolidado!$D176)),IF(COUNTIFS(Consolidado!$AC$5:AC176,Consolidado!$AC176,Consolidado!$D$5:D176,"*"&amp;E$3&amp;"*")=1,1,0),0))</f>
        <v>0</v>
      </c>
      <c r="F176" s="0" t="n">
        <f aca="false">IF(OR(F$3="",Consolidado!$D176=""),0,IF(ISNUMBER(SEARCH(F$3,Consolidado!$D176)),IF(COUNTIFS(Consolidado!$AC$5:AC176,Consolidado!$AC176,Consolidado!$D$5:D176,"*"&amp;F$3&amp;"*")=1,1,0),0))</f>
        <v>0</v>
      </c>
      <c r="G176" s="0" t="n">
        <f aca="false">IF(OR(G$3="",Consolidado!$D176=""),0,IF(ISNUMBER(SEARCH(G$3,Consolidado!$D176)),IF(COUNTIFS(Consolidado!$AC$5:AC176,Consolidado!$AC176,Consolidado!$D$5:D176,"*"&amp;G$3&amp;"*")=1,1,0),0))</f>
        <v>0</v>
      </c>
      <c r="H176" s="0" t="n">
        <f aca="false">IF(OR(H$3="",Consolidado!$D176=""),0,IF(ISNUMBER(SEARCH(H$3,Consolidado!$D176)),IF(COUNTIFS(Consolidado!$AC$5:AC176,Consolidado!$AC176,Consolidado!$D$5:D176,"*"&amp;H$3&amp;"*")=1,1,0),0))</f>
        <v>0</v>
      </c>
      <c r="I176" s="0" t="n">
        <f aca="false">IF(OR(I$3="",Consolidado!$D176=""),0,IF(ISNUMBER(SEARCH(I$3,Consolidado!$D176)),IF(COUNTIFS(Consolidado!$AC$5:AC176,Consolidado!$AC176,Consolidado!$D$5:D176,"*"&amp;I$3&amp;"*")=1,1,0),0))</f>
        <v>0</v>
      </c>
      <c r="J176" s="0" t="n">
        <f aca="false">IF(OR(J$3="",Consolidado!$D176=""),0,IF(ISNUMBER(SEARCH(J$3,Consolidado!$D176)),IF(COUNTIFS(Consolidado!$AC$5:AC176,Consolidado!$AC176,Consolidado!$D$5:D176,"*"&amp;J$3&amp;"*")=1,1,0),0))</f>
        <v>0</v>
      </c>
      <c r="K176" s="0" t="n">
        <f aca="false">IF(OR(K$3="",Consolidado!$D176=""),0,IF(ISNUMBER(SEARCH(K$3,Consolidado!$D176)),IF(COUNTIFS(Consolidado!$AC$5:AC176,Consolidado!$AC176,Consolidado!$D$5:D176,"*"&amp;K$3&amp;"*")=1,1,0),0))</f>
        <v>0</v>
      </c>
      <c r="L176" s="0" t="n">
        <f aca="false">IF(OR(L$3="",Consolidado!$D176=""),0,IF(ISNUMBER(SEARCH(L$3,Consolidado!$D176)),IF(COUNTIFS(Consolidado!$AC$5:AC176,Consolidado!$AC176,Consolidado!$D$5:D176,"*"&amp;L$3&amp;"*")=1,1,0),0))</f>
        <v>0</v>
      </c>
      <c r="M176" s="0" t="n">
        <f aca="false">IF(OR(M$3="",Consolidado!$D176=""),0,IF(ISNUMBER(SEARCH(M$3,Consolidado!$D176)),IF(COUNTIFS(Consolidado!$AC$5:AC176,Consolidado!$AC176,Consolidado!$D$5:D176,"*"&amp;M$3&amp;"*")=1,1,0),0))</f>
        <v>0</v>
      </c>
      <c r="N176" s="0" t="n">
        <f aca="false">IF(OR(N$3="",Consolidado!$D176=""),0,IF(ISNUMBER(SEARCH(N$3,Consolidado!$D176)),IF(COUNTIFS(Consolidado!$AC$5:AC176,Consolidado!$AC176,Consolidado!$D$5:D176,"*"&amp;N$3&amp;"*")=1,1,0),0))</f>
        <v>0</v>
      </c>
      <c r="O176" s="0" t="n">
        <f aca="false">IF(OR(O$3="",Consolidado!$D176=""),0,IF(ISNUMBER(SEARCH(O$3,Consolidado!$D176)),IF(COUNTIFS(Consolidado!$AC$5:AC176,Consolidado!$AC176,Consolidado!$D$5:D176,"*"&amp;O$3&amp;"*")=1,1,0),0))</f>
        <v>0</v>
      </c>
      <c r="P176" s="0" t="n">
        <f aca="false">IF(OR(P$3="",Consolidado!$D176=""),0,IF(ISNUMBER(SEARCH(P$3,Consolidado!$D176)),IF(COUNTIFS(Consolidado!$AC$5:AC176,Consolidado!$AC176,Consolidado!$D$5:D176,"*"&amp;P$3&amp;"*")=1,1,0),0))</f>
        <v>0</v>
      </c>
      <c r="Q176" s="0" t="n">
        <f aca="false">IF(OR(Q$3="",Consolidado!$D176=""),0,IF(ISNUMBER(SEARCH(Q$3,Consolidado!$D176)),IF(COUNTIFS(Consolidado!$AC$5:AC176,Consolidado!$AC176,Consolidado!$D$5:D176,"*"&amp;Q$3&amp;"*")=1,1,0),0))</f>
        <v>0</v>
      </c>
      <c r="R176" s="0" t="n">
        <f aca="false">IF(OR(R$3="",Consolidado!$D176=""),0,IF(ISNUMBER(SEARCH(R$3,Consolidado!$D176)),IF(COUNTIFS(Consolidado!$AC$5:AC176,Consolidado!$AC176,Consolidado!$D$5:D176,"*"&amp;R$3&amp;"*")=1,1,0),0))</f>
        <v>0</v>
      </c>
      <c r="S176" s="0" t="n">
        <f aca="false">IF(OR(S$3="",Consolidado!$D176=""),0,IF(ISNUMBER(SEARCH(S$3,Consolidado!$D176)),IF(COUNTIFS(Consolidado!$AC$5:AC176,Consolidado!$AC176,Consolidado!$D$5:D176,"*"&amp;S$3&amp;"*")=1,1,0),0))</f>
        <v>0</v>
      </c>
      <c r="T176" s="0" t="n">
        <f aca="false">IF(OR(T$3="",Consolidado!$D176=""),0,IF(ISNUMBER(SEARCH(T$3,Consolidado!$D176)),IF(COUNTIFS(Consolidado!$AC$5:AC176,Consolidado!$AC176,Consolidado!$D$5:D176,"*"&amp;T$3&amp;"*")=1,1,0),0))</f>
        <v>0</v>
      </c>
      <c r="U176" s="0" t="n">
        <f aca="false">IF(OR(U$3="",Consolidado!$D176=""),0,IF(ISNUMBER(SEARCH(U$3,Consolidado!$D176)),IF(COUNTIFS(Consolidado!$AC$5:AC176,Consolidado!$AC176,Consolidado!$D$5:D176,"*"&amp;U$3&amp;"*")=1,1,0),0))</f>
        <v>0</v>
      </c>
      <c r="V176" s="0" t="n">
        <f aca="false">IF(OR(V$3="",Consolidado!$D176=""),0,IF(ISNUMBER(SEARCH(V$3,Consolidado!$D176)),IF(COUNTIFS(Consolidado!$AC$5:AC176,Consolidado!$AC176,Consolidado!$D$5:D176,"*"&amp;V$3&amp;"*")=1,1,0),0))</f>
        <v>0</v>
      </c>
      <c r="W176" s="0" t="n">
        <f aca="false">IF(OR(W$3="",Consolidado!$D176=""),0,IF(ISNUMBER(SEARCH(W$3,Consolidado!$D176)),IF(COUNTIFS(Consolidado!$AC$5:AC176,Consolidado!$AC176,Consolidado!$D$5:D176,"*"&amp;W$3&amp;"*")=1,1,0),0))</f>
        <v>0</v>
      </c>
      <c r="X176" s="0" t="n">
        <f aca="false">IF(OR(X$3="",Consolidado!$D176=""),0,IF(ISNUMBER(SEARCH(X$3,Consolidado!$D176)),IF(COUNTIFS(Consolidado!$AC$5:AC176,Consolidado!$AC176,Consolidado!$D$5:D176,"*"&amp;X$3&amp;"*")=1,1,0),0))</f>
        <v>0</v>
      </c>
      <c r="Y176" s="0" t="n">
        <f aca="false">IF(OR(Y$3="",Consolidado!$D176=""),0,IF(ISNUMBER(SEARCH(Y$3,Consolidado!$D176)),IF(COUNTIFS(Consolidado!$AC$5:AC176,Consolidado!$AC176,Consolidado!$D$5:D176,"*"&amp;Y$3&amp;"*")=1,1,0),0))</f>
        <v>0</v>
      </c>
      <c r="Z176" s="0" t="n">
        <f aca="false">IF(OR(Z$3="",Consolidado!$D176=""),0,IF(ISNUMBER(SEARCH(Z$3,Consolidado!$D176)),IF(COUNTIFS(Consolidado!$AC$5:AC176,Consolidado!$AC176,Consolidado!$D$5:D176,"*"&amp;Z$3&amp;"*")=1,1,0),0))</f>
        <v>0</v>
      </c>
      <c r="AA176" s="0" t="n">
        <f aca="false">IF(OR(AA$3="",Consolidado!$D176=""),0,IF(ISNUMBER(SEARCH(AA$3,Consolidado!$D176)),IF(COUNTIFS(Consolidado!$AC$5:AC176,Consolidado!$AC176,Consolidado!$D$5:D176,"*"&amp;AA$3&amp;"*")=1,1,0),0))</f>
        <v>0</v>
      </c>
      <c r="AB176" s="0" t="n">
        <f aca="false">IF(OR(AB$3="",Consolidado!$D176=""),0,IF(ISNUMBER(SEARCH(AB$3,Consolidado!$D176)),IF(COUNTIFS(Consolidado!$AC$5:AC176,Consolidado!$AC176,Consolidado!$D$5:D176,"*"&amp;AB$3&amp;"*")=1,1,0),0))</f>
        <v>0</v>
      </c>
      <c r="AC176" s="0" t="n">
        <f aca="false">IF(OR(AC$3="",Consolidado!$D176=""),0,IF(ISNUMBER(SEARCH(AC$3,Consolidado!$D176)),IF(COUNTIFS(Consolidado!$AC$5:AC176,Consolidado!$AC176,Consolidado!$D$5:D176,"*"&amp;AC$3&amp;"*")=1,1,0),0))</f>
        <v>0</v>
      </c>
      <c r="AD176" s="0" t="n">
        <f aca="false">IF(OR(AD$3="",Consolidado!$D176=""),0,IF(ISNUMBER(SEARCH(AD$3,Consolidado!$D176)),IF(COUNTIFS(Consolidado!$AC$5:AC176,Consolidado!$AC176,Consolidado!$D$5:D176,"*"&amp;AD$3&amp;"*")=1,1,0),0))</f>
        <v>0</v>
      </c>
      <c r="AE176" s="0" t="n">
        <f aca="false">IF(OR(AE$3="",Consolidado!$D176=""),0,IF(ISNUMBER(SEARCH(AE$3,Consolidado!$D176)),IF(COUNTIFS(Consolidado!$AC$5:AC176,Consolidado!$AC176,Consolidado!$D$5:D176,"*"&amp;AE$3&amp;"*")=1,1,0),0))</f>
        <v>0</v>
      </c>
      <c r="AF176" s="0" t="n">
        <f aca="false">IF(OR(AF$3="",Consolidado!$D176=""),0,IF(ISNUMBER(SEARCH(AF$3,Consolidado!$D176)),IF(COUNTIFS(Consolidado!$AC$5:AC176,Consolidado!$AC176,Consolidado!$D$5:D176,"*"&amp;AF$3&amp;"*")=1,1,0),0))</f>
        <v>0</v>
      </c>
      <c r="AG176" s="0" t="n">
        <f aca="false">IF(OR(AG$3="",Consolidado!$D176=""),0,IF(ISNUMBER(SEARCH(AG$3,Consolidado!$D176)),IF(COUNTIFS(Consolidado!$AC$5:AC176,Consolidado!$AC176,Consolidado!$D$5:D176,"*"&amp;AG$3&amp;"*")=1,1,0),0))</f>
        <v>0</v>
      </c>
      <c r="AH176" s="0" t="n">
        <f aca="false">IF(OR(AH$3="",Consolidado!$D176=""),0,IF(ISNUMBER(SEARCH(AH$3,Consolidado!$D176)),IF(COUNTIFS(Consolidado!$AC$5:AC176,Consolidado!$AC176,Consolidado!$D$5:D176,"*"&amp;AH$3&amp;"*")=1,1,0),0))</f>
        <v>0</v>
      </c>
      <c r="AI176" s="0" t="n">
        <f aca="false">IF(OR(AI$3="",Consolidado!$D176=""),0,IF(ISNUMBER(SEARCH(AI$3,Consolidado!$D176)),IF(COUNTIFS(Consolidado!$AC$5:AC176,Consolidado!$AC176,Consolidado!$D$5:D176,"*"&amp;AI$3&amp;"*")=1,1,0),0))</f>
        <v>0</v>
      </c>
      <c r="AJ176" s="0" t="n">
        <f aca="false">IF(OR(AJ$3="",Consolidado!$D176=""),0,IF(ISNUMBER(SEARCH(AJ$3,Consolidado!$D176)),IF(COUNTIFS(Consolidado!$AC$5:AC176,Consolidado!$AC176,Consolidado!$D$5:D176,"*"&amp;AJ$3&amp;"*")=1,1,0),0))</f>
        <v>0</v>
      </c>
      <c r="AK176" s="0" t="n">
        <f aca="false">IF(OR(AK$3="",Consolidado!$D176=""),0,IF(ISNUMBER(SEARCH(AK$3,Consolidado!$D176)),IF(COUNTIFS(Consolidado!$AC$5:AC176,Consolidado!$AC176,Consolidado!$D$5:D176,"*"&amp;AK$3&amp;"*")=1,1,0),0))</f>
        <v>0</v>
      </c>
      <c r="AL176" s="0" t="n">
        <f aca="false">IF(OR(AL$3="",Consolidado!$D176=""),0,IF(ISNUMBER(SEARCH(AL$3,Consolidado!$D176)),IF(COUNTIFS(Consolidado!$AC$5:AC176,Consolidado!$AC176,Consolidado!$D$5:D176,"*"&amp;AL$3&amp;"*")=1,1,0),0))</f>
        <v>0</v>
      </c>
      <c r="AM176" s="0" t="n">
        <f aca="false">IF(OR(AM$3="",Consolidado!$D176=""),0,IF(ISNUMBER(SEARCH(AM$3,Consolidado!$D176)),IF(COUNTIFS(Consolidado!$AC$5:AC176,Consolidado!$AC176,Consolidado!$D$5:D176,"*"&amp;AM$3&amp;"*")=1,1,0),0))</f>
        <v>0</v>
      </c>
      <c r="AN176" s="0" t="n">
        <f aca="false">IF(OR(AN$3="",Consolidado!$D176=""),0,IF(ISNUMBER(SEARCH(AN$3,Consolidado!$D176)),IF(COUNTIFS(Consolidado!$AC$5:AC176,Consolidado!$AC176,Consolidado!$D$5:D176,"*"&amp;AN$3&amp;"*")=1,1,0),0))</f>
        <v>0</v>
      </c>
      <c r="AO176" s="0" t="n">
        <f aca="false">IF(OR(AO$3="",Consolidado!$D176=""),0,IF(ISNUMBER(SEARCH(AO$3,Consolidado!$D176)),IF(COUNTIFS(Consolidado!$AC$5:AC176,Consolidado!$AC176,Consolidado!$D$5:D176,"*"&amp;AO$3&amp;"*")=1,1,0),0))</f>
        <v>0</v>
      </c>
    </row>
    <row r="177" customFormat="false" ht="15" hidden="false" customHeight="false" outlineLevel="0" collapsed="false">
      <c r="B177" s="0" t="n">
        <f aca="false">IF(OR(B$3="",Consolidado!$D177=""),0,IF(ISNUMBER(SEARCH(B$3,Consolidado!$D177)),IF(COUNTIFS(Consolidado!$AC$5:AC177,Consolidado!$AC177,Consolidado!$D$5:D177,"*"&amp;B$3&amp;"*")=1,1,0),0))</f>
        <v>0</v>
      </c>
      <c r="C177" s="0" t="n">
        <f aca="false">IF(OR(C$3="",Consolidado!$D177=""),0,IF(ISNUMBER(SEARCH(C$3,Consolidado!$D177)),IF(COUNTIFS(Consolidado!$AC$5:AC177,Consolidado!$AC177,Consolidado!$D$5:D177,"*"&amp;C$3&amp;"*")=1,1,0),0))</f>
        <v>0</v>
      </c>
      <c r="D177" s="0" t="n">
        <f aca="false">IF(OR(D$3="",Consolidado!$D177=""),0,IF(ISNUMBER(SEARCH(D$3,Consolidado!$D177)),IF(COUNTIFS(Consolidado!$AC$5:AC177,Consolidado!$AC177,Consolidado!$D$5:D177,"*"&amp;D$3&amp;"*")=1,1,0),0))</f>
        <v>0</v>
      </c>
      <c r="E177" s="0" t="n">
        <f aca="false">IF(OR(E$3="",Consolidado!$D177=""),0,IF(ISNUMBER(SEARCH(E$3,Consolidado!$D177)),IF(COUNTIFS(Consolidado!$AC$5:AC177,Consolidado!$AC177,Consolidado!$D$5:D177,"*"&amp;E$3&amp;"*")=1,1,0),0))</f>
        <v>0</v>
      </c>
      <c r="F177" s="0" t="n">
        <f aca="false">IF(OR(F$3="",Consolidado!$D177=""),0,IF(ISNUMBER(SEARCH(F$3,Consolidado!$D177)),IF(COUNTIFS(Consolidado!$AC$5:AC177,Consolidado!$AC177,Consolidado!$D$5:D177,"*"&amp;F$3&amp;"*")=1,1,0),0))</f>
        <v>0</v>
      </c>
      <c r="G177" s="0" t="n">
        <f aca="false">IF(OR(G$3="",Consolidado!$D177=""),0,IF(ISNUMBER(SEARCH(G$3,Consolidado!$D177)),IF(COUNTIFS(Consolidado!$AC$5:AC177,Consolidado!$AC177,Consolidado!$D$5:D177,"*"&amp;G$3&amp;"*")=1,1,0),0))</f>
        <v>0</v>
      </c>
      <c r="H177" s="0" t="n">
        <f aca="false">IF(OR(H$3="",Consolidado!$D177=""),0,IF(ISNUMBER(SEARCH(H$3,Consolidado!$D177)),IF(COUNTIFS(Consolidado!$AC$5:AC177,Consolidado!$AC177,Consolidado!$D$5:D177,"*"&amp;H$3&amp;"*")=1,1,0),0))</f>
        <v>0</v>
      </c>
      <c r="I177" s="0" t="n">
        <f aca="false">IF(OR(I$3="",Consolidado!$D177=""),0,IF(ISNUMBER(SEARCH(I$3,Consolidado!$D177)),IF(COUNTIFS(Consolidado!$AC$5:AC177,Consolidado!$AC177,Consolidado!$D$5:D177,"*"&amp;I$3&amp;"*")=1,1,0),0))</f>
        <v>0</v>
      </c>
      <c r="J177" s="0" t="n">
        <f aca="false">IF(OR(J$3="",Consolidado!$D177=""),0,IF(ISNUMBER(SEARCH(J$3,Consolidado!$D177)),IF(COUNTIFS(Consolidado!$AC$5:AC177,Consolidado!$AC177,Consolidado!$D$5:D177,"*"&amp;J$3&amp;"*")=1,1,0),0))</f>
        <v>0</v>
      </c>
      <c r="K177" s="0" t="n">
        <f aca="false">IF(OR(K$3="",Consolidado!$D177=""),0,IF(ISNUMBER(SEARCH(K$3,Consolidado!$D177)),IF(COUNTIFS(Consolidado!$AC$5:AC177,Consolidado!$AC177,Consolidado!$D$5:D177,"*"&amp;K$3&amp;"*")=1,1,0),0))</f>
        <v>0</v>
      </c>
      <c r="L177" s="0" t="n">
        <f aca="false">IF(OR(L$3="",Consolidado!$D177=""),0,IF(ISNUMBER(SEARCH(L$3,Consolidado!$D177)),IF(COUNTIFS(Consolidado!$AC$5:AC177,Consolidado!$AC177,Consolidado!$D$5:D177,"*"&amp;L$3&amp;"*")=1,1,0),0))</f>
        <v>0</v>
      </c>
      <c r="M177" s="0" t="n">
        <f aca="false">IF(OR(M$3="",Consolidado!$D177=""),0,IF(ISNUMBER(SEARCH(M$3,Consolidado!$D177)),IF(COUNTIFS(Consolidado!$AC$5:AC177,Consolidado!$AC177,Consolidado!$D$5:D177,"*"&amp;M$3&amp;"*")=1,1,0),0))</f>
        <v>0</v>
      </c>
      <c r="N177" s="0" t="n">
        <f aca="false">IF(OR(N$3="",Consolidado!$D177=""),0,IF(ISNUMBER(SEARCH(N$3,Consolidado!$D177)),IF(COUNTIFS(Consolidado!$AC$5:AC177,Consolidado!$AC177,Consolidado!$D$5:D177,"*"&amp;N$3&amp;"*")=1,1,0),0))</f>
        <v>0</v>
      </c>
      <c r="O177" s="0" t="n">
        <f aca="false">IF(OR(O$3="",Consolidado!$D177=""),0,IF(ISNUMBER(SEARCH(O$3,Consolidado!$D177)),IF(COUNTIFS(Consolidado!$AC$5:AC177,Consolidado!$AC177,Consolidado!$D$5:D177,"*"&amp;O$3&amp;"*")=1,1,0),0))</f>
        <v>0</v>
      </c>
      <c r="P177" s="0" t="n">
        <f aca="false">IF(OR(P$3="",Consolidado!$D177=""),0,IF(ISNUMBER(SEARCH(P$3,Consolidado!$D177)),IF(COUNTIFS(Consolidado!$AC$5:AC177,Consolidado!$AC177,Consolidado!$D$5:D177,"*"&amp;P$3&amp;"*")=1,1,0),0))</f>
        <v>0</v>
      </c>
      <c r="Q177" s="0" t="n">
        <f aca="false">IF(OR(Q$3="",Consolidado!$D177=""),0,IF(ISNUMBER(SEARCH(Q$3,Consolidado!$D177)),IF(COUNTIFS(Consolidado!$AC$5:AC177,Consolidado!$AC177,Consolidado!$D$5:D177,"*"&amp;Q$3&amp;"*")=1,1,0),0))</f>
        <v>0</v>
      </c>
      <c r="R177" s="0" t="n">
        <f aca="false">IF(OR(R$3="",Consolidado!$D177=""),0,IF(ISNUMBER(SEARCH(R$3,Consolidado!$D177)),IF(COUNTIFS(Consolidado!$AC$5:AC177,Consolidado!$AC177,Consolidado!$D$5:D177,"*"&amp;R$3&amp;"*")=1,1,0),0))</f>
        <v>0</v>
      </c>
      <c r="S177" s="0" t="n">
        <f aca="false">IF(OR(S$3="",Consolidado!$D177=""),0,IF(ISNUMBER(SEARCH(S$3,Consolidado!$D177)),IF(COUNTIFS(Consolidado!$AC$5:AC177,Consolidado!$AC177,Consolidado!$D$5:D177,"*"&amp;S$3&amp;"*")=1,1,0),0))</f>
        <v>0</v>
      </c>
      <c r="T177" s="0" t="n">
        <f aca="false">IF(OR(T$3="",Consolidado!$D177=""),0,IF(ISNUMBER(SEARCH(T$3,Consolidado!$D177)),IF(COUNTIFS(Consolidado!$AC$5:AC177,Consolidado!$AC177,Consolidado!$D$5:D177,"*"&amp;T$3&amp;"*")=1,1,0),0))</f>
        <v>0</v>
      </c>
      <c r="U177" s="0" t="n">
        <f aca="false">IF(OR(U$3="",Consolidado!$D177=""),0,IF(ISNUMBER(SEARCH(U$3,Consolidado!$D177)),IF(COUNTIFS(Consolidado!$AC$5:AC177,Consolidado!$AC177,Consolidado!$D$5:D177,"*"&amp;U$3&amp;"*")=1,1,0),0))</f>
        <v>0</v>
      </c>
      <c r="V177" s="0" t="n">
        <f aca="false">IF(OR(V$3="",Consolidado!$D177=""),0,IF(ISNUMBER(SEARCH(V$3,Consolidado!$D177)),IF(COUNTIFS(Consolidado!$AC$5:AC177,Consolidado!$AC177,Consolidado!$D$5:D177,"*"&amp;V$3&amp;"*")=1,1,0),0))</f>
        <v>0</v>
      </c>
      <c r="W177" s="0" t="n">
        <f aca="false">IF(OR(W$3="",Consolidado!$D177=""),0,IF(ISNUMBER(SEARCH(W$3,Consolidado!$D177)),IF(COUNTIFS(Consolidado!$AC$5:AC177,Consolidado!$AC177,Consolidado!$D$5:D177,"*"&amp;W$3&amp;"*")=1,1,0),0))</f>
        <v>0</v>
      </c>
      <c r="X177" s="0" t="n">
        <f aca="false">IF(OR(X$3="",Consolidado!$D177=""),0,IF(ISNUMBER(SEARCH(X$3,Consolidado!$D177)),IF(COUNTIFS(Consolidado!$AC$5:AC177,Consolidado!$AC177,Consolidado!$D$5:D177,"*"&amp;X$3&amp;"*")=1,1,0),0))</f>
        <v>0</v>
      </c>
      <c r="Y177" s="0" t="n">
        <f aca="false">IF(OR(Y$3="",Consolidado!$D177=""),0,IF(ISNUMBER(SEARCH(Y$3,Consolidado!$D177)),IF(COUNTIFS(Consolidado!$AC$5:AC177,Consolidado!$AC177,Consolidado!$D$5:D177,"*"&amp;Y$3&amp;"*")=1,1,0),0))</f>
        <v>0</v>
      </c>
      <c r="Z177" s="0" t="n">
        <f aca="false">IF(OR(Z$3="",Consolidado!$D177=""),0,IF(ISNUMBER(SEARCH(Z$3,Consolidado!$D177)),IF(COUNTIFS(Consolidado!$AC$5:AC177,Consolidado!$AC177,Consolidado!$D$5:D177,"*"&amp;Z$3&amp;"*")=1,1,0),0))</f>
        <v>0</v>
      </c>
      <c r="AA177" s="0" t="n">
        <f aca="false">IF(OR(AA$3="",Consolidado!$D177=""),0,IF(ISNUMBER(SEARCH(AA$3,Consolidado!$D177)),IF(COUNTIFS(Consolidado!$AC$5:AC177,Consolidado!$AC177,Consolidado!$D$5:D177,"*"&amp;AA$3&amp;"*")=1,1,0),0))</f>
        <v>0</v>
      </c>
      <c r="AB177" s="0" t="n">
        <f aca="false">IF(OR(AB$3="",Consolidado!$D177=""),0,IF(ISNUMBER(SEARCH(AB$3,Consolidado!$D177)),IF(COUNTIFS(Consolidado!$AC$5:AC177,Consolidado!$AC177,Consolidado!$D$5:D177,"*"&amp;AB$3&amp;"*")=1,1,0),0))</f>
        <v>0</v>
      </c>
      <c r="AC177" s="0" t="n">
        <f aca="false">IF(OR(AC$3="",Consolidado!$D177=""),0,IF(ISNUMBER(SEARCH(AC$3,Consolidado!$D177)),IF(COUNTIFS(Consolidado!$AC$5:AC177,Consolidado!$AC177,Consolidado!$D$5:D177,"*"&amp;AC$3&amp;"*")=1,1,0),0))</f>
        <v>0</v>
      </c>
      <c r="AD177" s="0" t="n">
        <f aca="false">IF(OR(AD$3="",Consolidado!$D177=""),0,IF(ISNUMBER(SEARCH(AD$3,Consolidado!$D177)),IF(COUNTIFS(Consolidado!$AC$5:AC177,Consolidado!$AC177,Consolidado!$D$5:D177,"*"&amp;AD$3&amp;"*")=1,1,0),0))</f>
        <v>0</v>
      </c>
      <c r="AE177" s="0" t="n">
        <f aca="false">IF(OR(AE$3="",Consolidado!$D177=""),0,IF(ISNUMBER(SEARCH(AE$3,Consolidado!$D177)),IF(COUNTIFS(Consolidado!$AC$5:AC177,Consolidado!$AC177,Consolidado!$D$5:D177,"*"&amp;AE$3&amp;"*")=1,1,0),0))</f>
        <v>0</v>
      </c>
      <c r="AF177" s="0" t="n">
        <f aca="false">IF(OR(AF$3="",Consolidado!$D177=""),0,IF(ISNUMBER(SEARCH(AF$3,Consolidado!$D177)),IF(COUNTIFS(Consolidado!$AC$5:AC177,Consolidado!$AC177,Consolidado!$D$5:D177,"*"&amp;AF$3&amp;"*")=1,1,0),0))</f>
        <v>0</v>
      </c>
      <c r="AG177" s="0" t="n">
        <f aca="false">IF(OR(AG$3="",Consolidado!$D177=""),0,IF(ISNUMBER(SEARCH(AG$3,Consolidado!$D177)),IF(COUNTIFS(Consolidado!$AC$5:AC177,Consolidado!$AC177,Consolidado!$D$5:D177,"*"&amp;AG$3&amp;"*")=1,1,0),0))</f>
        <v>0</v>
      </c>
      <c r="AH177" s="0" t="n">
        <f aca="false">IF(OR(AH$3="",Consolidado!$D177=""),0,IF(ISNUMBER(SEARCH(AH$3,Consolidado!$D177)),IF(COUNTIFS(Consolidado!$AC$5:AC177,Consolidado!$AC177,Consolidado!$D$5:D177,"*"&amp;AH$3&amp;"*")=1,1,0),0))</f>
        <v>0</v>
      </c>
      <c r="AI177" s="0" t="n">
        <f aca="false">IF(OR(AI$3="",Consolidado!$D177=""),0,IF(ISNUMBER(SEARCH(AI$3,Consolidado!$D177)),IF(COUNTIFS(Consolidado!$AC$5:AC177,Consolidado!$AC177,Consolidado!$D$5:D177,"*"&amp;AI$3&amp;"*")=1,1,0),0))</f>
        <v>0</v>
      </c>
      <c r="AJ177" s="0" t="n">
        <f aca="false">IF(OR(AJ$3="",Consolidado!$D177=""),0,IF(ISNUMBER(SEARCH(AJ$3,Consolidado!$D177)),IF(COUNTIFS(Consolidado!$AC$5:AC177,Consolidado!$AC177,Consolidado!$D$5:D177,"*"&amp;AJ$3&amp;"*")=1,1,0),0))</f>
        <v>0</v>
      </c>
      <c r="AK177" s="0" t="n">
        <f aca="false">IF(OR(AK$3="",Consolidado!$D177=""),0,IF(ISNUMBER(SEARCH(AK$3,Consolidado!$D177)),IF(COUNTIFS(Consolidado!$AC$5:AC177,Consolidado!$AC177,Consolidado!$D$5:D177,"*"&amp;AK$3&amp;"*")=1,1,0),0))</f>
        <v>0</v>
      </c>
      <c r="AL177" s="0" t="n">
        <f aca="false">IF(OR(AL$3="",Consolidado!$D177=""),0,IF(ISNUMBER(SEARCH(AL$3,Consolidado!$D177)),IF(COUNTIFS(Consolidado!$AC$5:AC177,Consolidado!$AC177,Consolidado!$D$5:D177,"*"&amp;AL$3&amp;"*")=1,1,0),0))</f>
        <v>0</v>
      </c>
      <c r="AM177" s="0" t="n">
        <f aca="false">IF(OR(AM$3="",Consolidado!$D177=""),0,IF(ISNUMBER(SEARCH(AM$3,Consolidado!$D177)),IF(COUNTIFS(Consolidado!$AC$5:AC177,Consolidado!$AC177,Consolidado!$D$5:D177,"*"&amp;AM$3&amp;"*")=1,1,0),0))</f>
        <v>0</v>
      </c>
      <c r="AN177" s="0" t="n">
        <f aca="false">IF(OR(AN$3="",Consolidado!$D177=""),0,IF(ISNUMBER(SEARCH(AN$3,Consolidado!$D177)),IF(COUNTIFS(Consolidado!$AC$5:AC177,Consolidado!$AC177,Consolidado!$D$5:D177,"*"&amp;AN$3&amp;"*")=1,1,0),0))</f>
        <v>0</v>
      </c>
      <c r="AO177" s="0" t="n">
        <f aca="false">IF(OR(AO$3="",Consolidado!$D177=""),0,IF(ISNUMBER(SEARCH(AO$3,Consolidado!$D177)),IF(COUNTIFS(Consolidado!$AC$5:AC177,Consolidado!$AC177,Consolidado!$D$5:D177,"*"&amp;AO$3&amp;"*")=1,1,0),0))</f>
        <v>0</v>
      </c>
    </row>
    <row r="178" customFormat="false" ht="15" hidden="false" customHeight="false" outlineLevel="0" collapsed="false">
      <c r="B178" s="0" t="n">
        <f aca="false">IF(OR(B$3="",Consolidado!$D178=""),0,IF(ISNUMBER(SEARCH(B$3,Consolidado!$D178)),IF(COUNTIFS(Consolidado!$AC$5:AC178,Consolidado!$AC178,Consolidado!$D$5:D178,"*"&amp;B$3&amp;"*")=1,1,0),0))</f>
        <v>0</v>
      </c>
      <c r="C178" s="0" t="n">
        <f aca="false">IF(OR(C$3="",Consolidado!$D178=""),0,IF(ISNUMBER(SEARCH(C$3,Consolidado!$D178)),IF(COUNTIFS(Consolidado!$AC$5:AC178,Consolidado!$AC178,Consolidado!$D$5:D178,"*"&amp;C$3&amp;"*")=1,1,0),0))</f>
        <v>0</v>
      </c>
      <c r="D178" s="0" t="n">
        <f aca="false">IF(OR(D$3="",Consolidado!$D178=""),0,IF(ISNUMBER(SEARCH(D$3,Consolidado!$D178)),IF(COUNTIFS(Consolidado!$AC$5:AC178,Consolidado!$AC178,Consolidado!$D$5:D178,"*"&amp;D$3&amp;"*")=1,1,0),0))</f>
        <v>0</v>
      </c>
      <c r="E178" s="0" t="n">
        <f aca="false">IF(OR(E$3="",Consolidado!$D178=""),0,IF(ISNUMBER(SEARCH(E$3,Consolidado!$D178)),IF(COUNTIFS(Consolidado!$AC$5:AC178,Consolidado!$AC178,Consolidado!$D$5:D178,"*"&amp;E$3&amp;"*")=1,1,0),0))</f>
        <v>0</v>
      </c>
      <c r="F178" s="0" t="n">
        <f aca="false">IF(OR(F$3="",Consolidado!$D178=""),0,IF(ISNUMBER(SEARCH(F$3,Consolidado!$D178)),IF(COUNTIFS(Consolidado!$AC$5:AC178,Consolidado!$AC178,Consolidado!$D$5:D178,"*"&amp;F$3&amp;"*")=1,1,0),0))</f>
        <v>0</v>
      </c>
      <c r="G178" s="0" t="n">
        <f aca="false">IF(OR(G$3="",Consolidado!$D178=""),0,IF(ISNUMBER(SEARCH(G$3,Consolidado!$D178)),IF(COUNTIFS(Consolidado!$AC$5:AC178,Consolidado!$AC178,Consolidado!$D$5:D178,"*"&amp;G$3&amp;"*")=1,1,0),0))</f>
        <v>0</v>
      </c>
      <c r="H178" s="0" t="n">
        <f aca="false">IF(OR(H$3="",Consolidado!$D178=""),0,IF(ISNUMBER(SEARCH(H$3,Consolidado!$D178)),IF(COUNTIFS(Consolidado!$AC$5:AC178,Consolidado!$AC178,Consolidado!$D$5:D178,"*"&amp;H$3&amp;"*")=1,1,0),0))</f>
        <v>0</v>
      </c>
      <c r="I178" s="0" t="n">
        <f aca="false">IF(OR(I$3="",Consolidado!$D178=""),0,IF(ISNUMBER(SEARCH(I$3,Consolidado!$D178)),IF(COUNTIFS(Consolidado!$AC$5:AC178,Consolidado!$AC178,Consolidado!$D$5:D178,"*"&amp;I$3&amp;"*")=1,1,0),0))</f>
        <v>0</v>
      </c>
      <c r="J178" s="0" t="n">
        <f aca="false">IF(OR(J$3="",Consolidado!$D178=""),0,IF(ISNUMBER(SEARCH(J$3,Consolidado!$D178)),IF(COUNTIFS(Consolidado!$AC$5:AC178,Consolidado!$AC178,Consolidado!$D$5:D178,"*"&amp;J$3&amp;"*")=1,1,0),0))</f>
        <v>0</v>
      </c>
      <c r="K178" s="0" t="n">
        <f aca="false">IF(OR(K$3="",Consolidado!$D178=""),0,IF(ISNUMBER(SEARCH(K$3,Consolidado!$D178)),IF(COUNTIFS(Consolidado!$AC$5:AC178,Consolidado!$AC178,Consolidado!$D$5:D178,"*"&amp;K$3&amp;"*")=1,1,0),0))</f>
        <v>0</v>
      </c>
      <c r="L178" s="0" t="n">
        <f aca="false">IF(OR(L$3="",Consolidado!$D178=""),0,IF(ISNUMBER(SEARCH(L$3,Consolidado!$D178)),IF(COUNTIFS(Consolidado!$AC$5:AC178,Consolidado!$AC178,Consolidado!$D$5:D178,"*"&amp;L$3&amp;"*")=1,1,0),0))</f>
        <v>0</v>
      </c>
      <c r="M178" s="0" t="n">
        <f aca="false">IF(OR(M$3="",Consolidado!$D178=""),0,IF(ISNUMBER(SEARCH(M$3,Consolidado!$D178)),IF(COUNTIFS(Consolidado!$AC$5:AC178,Consolidado!$AC178,Consolidado!$D$5:D178,"*"&amp;M$3&amp;"*")=1,1,0),0))</f>
        <v>0</v>
      </c>
      <c r="N178" s="0" t="n">
        <f aca="false">IF(OR(N$3="",Consolidado!$D178=""),0,IF(ISNUMBER(SEARCH(N$3,Consolidado!$D178)),IF(COUNTIFS(Consolidado!$AC$5:AC178,Consolidado!$AC178,Consolidado!$D$5:D178,"*"&amp;N$3&amp;"*")=1,1,0),0))</f>
        <v>0</v>
      </c>
      <c r="O178" s="0" t="n">
        <f aca="false">IF(OR(O$3="",Consolidado!$D178=""),0,IF(ISNUMBER(SEARCH(O$3,Consolidado!$D178)),IF(COUNTIFS(Consolidado!$AC$5:AC178,Consolidado!$AC178,Consolidado!$D$5:D178,"*"&amp;O$3&amp;"*")=1,1,0),0))</f>
        <v>0</v>
      </c>
      <c r="P178" s="0" t="n">
        <f aca="false">IF(OR(P$3="",Consolidado!$D178=""),0,IF(ISNUMBER(SEARCH(P$3,Consolidado!$D178)),IF(COUNTIFS(Consolidado!$AC$5:AC178,Consolidado!$AC178,Consolidado!$D$5:D178,"*"&amp;P$3&amp;"*")=1,1,0),0))</f>
        <v>0</v>
      </c>
      <c r="Q178" s="0" t="n">
        <f aca="false">IF(OR(Q$3="",Consolidado!$D178=""),0,IF(ISNUMBER(SEARCH(Q$3,Consolidado!$D178)),IF(COUNTIFS(Consolidado!$AC$5:AC178,Consolidado!$AC178,Consolidado!$D$5:D178,"*"&amp;Q$3&amp;"*")=1,1,0),0))</f>
        <v>0</v>
      </c>
      <c r="R178" s="0" t="n">
        <f aca="false">IF(OR(R$3="",Consolidado!$D178=""),0,IF(ISNUMBER(SEARCH(R$3,Consolidado!$D178)),IF(COUNTIFS(Consolidado!$AC$5:AC178,Consolidado!$AC178,Consolidado!$D$5:D178,"*"&amp;R$3&amp;"*")=1,1,0),0))</f>
        <v>0</v>
      </c>
      <c r="S178" s="0" t="n">
        <f aca="false">IF(OR(S$3="",Consolidado!$D178=""),0,IF(ISNUMBER(SEARCH(S$3,Consolidado!$D178)),IF(COUNTIFS(Consolidado!$AC$5:AC178,Consolidado!$AC178,Consolidado!$D$5:D178,"*"&amp;S$3&amp;"*")=1,1,0),0))</f>
        <v>0</v>
      </c>
      <c r="T178" s="0" t="n">
        <f aca="false">IF(OR(T$3="",Consolidado!$D178=""),0,IF(ISNUMBER(SEARCH(T$3,Consolidado!$D178)),IF(COUNTIFS(Consolidado!$AC$5:AC178,Consolidado!$AC178,Consolidado!$D$5:D178,"*"&amp;T$3&amp;"*")=1,1,0),0))</f>
        <v>0</v>
      </c>
      <c r="U178" s="0" t="n">
        <f aca="false">IF(OR(U$3="",Consolidado!$D178=""),0,IF(ISNUMBER(SEARCH(U$3,Consolidado!$D178)),IF(COUNTIFS(Consolidado!$AC$5:AC178,Consolidado!$AC178,Consolidado!$D$5:D178,"*"&amp;U$3&amp;"*")=1,1,0),0))</f>
        <v>0</v>
      </c>
      <c r="V178" s="0" t="n">
        <f aca="false">IF(OR(V$3="",Consolidado!$D178=""),0,IF(ISNUMBER(SEARCH(V$3,Consolidado!$D178)),IF(COUNTIFS(Consolidado!$AC$5:AC178,Consolidado!$AC178,Consolidado!$D$5:D178,"*"&amp;V$3&amp;"*")=1,1,0),0))</f>
        <v>0</v>
      </c>
      <c r="W178" s="0" t="n">
        <f aca="false">IF(OR(W$3="",Consolidado!$D178=""),0,IF(ISNUMBER(SEARCH(W$3,Consolidado!$D178)),IF(COUNTIFS(Consolidado!$AC$5:AC178,Consolidado!$AC178,Consolidado!$D$5:D178,"*"&amp;W$3&amp;"*")=1,1,0),0))</f>
        <v>0</v>
      </c>
      <c r="X178" s="0" t="n">
        <f aca="false">IF(OR(X$3="",Consolidado!$D178=""),0,IF(ISNUMBER(SEARCH(X$3,Consolidado!$D178)),IF(COUNTIFS(Consolidado!$AC$5:AC178,Consolidado!$AC178,Consolidado!$D$5:D178,"*"&amp;X$3&amp;"*")=1,1,0),0))</f>
        <v>0</v>
      </c>
      <c r="Y178" s="0" t="n">
        <f aca="false">IF(OR(Y$3="",Consolidado!$D178=""),0,IF(ISNUMBER(SEARCH(Y$3,Consolidado!$D178)),IF(COUNTIFS(Consolidado!$AC$5:AC178,Consolidado!$AC178,Consolidado!$D$5:D178,"*"&amp;Y$3&amp;"*")=1,1,0),0))</f>
        <v>0</v>
      </c>
      <c r="Z178" s="0" t="n">
        <f aca="false">IF(OR(Z$3="",Consolidado!$D178=""),0,IF(ISNUMBER(SEARCH(Z$3,Consolidado!$D178)),IF(COUNTIFS(Consolidado!$AC$5:AC178,Consolidado!$AC178,Consolidado!$D$5:D178,"*"&amp;Z$3&amp;"*")=1,1,0),0))</f>
        <v>0</v>
      </c>
      <c r="AA178" s="0" t="n">
        <f aca="false">IF(OR(AA$3="",Consolidado!$D178=""),0,IF(ISNUMBER(SEARCH(AA$3,Consolidado!$D178)),IF(COUNTIFS(Consolidado!$AC$5:AC178,Consolidado!$AC178,Consolidado!$D$5:D178,"*"&amp;AA$3&amp;"*")=1,1,0),0))</f>
        <v>0</v>
      </c>
      <c r="AB178" s="0" t="n">
        <f aca="false">IF(OR(AB$3="",Consolidado!$D178=""),0,IF(ISNUMBER(SEARCH(AB$3,Consolidado!$D178)),IF(COUNTIFS(Consolidado!$AC$5:AC178,Consolidado!$AC178,Consolidado!$D$5:D178,"*"&amp;AB$3&amp;"*")=1,1,0),0))</f>
        <v>0</v>
      </c>
      <c r="AC178" s="0" t="n">
        <f aca="false">IF(OR(AC$3="",Consolidado!$D178=""),0,IF(ISNUMBER(SEARCH(AC$3,Consolidado!$D178)),IF(COUNTIFS(Consolidado!$AC$5:AC178,Consolidado!$AC178,Consolidado!$D$5:D178,"*"&amp;AC$3&amp;"*")=1,1,0),0))</f>
        <v>0</v>
      </c>
      <c r="AD178" s="0" t="n">
        <f aca="false">IF(OR(AD$3="",Consolidado!$D178=""),0,IF(ISNUMBER(SEARCH(AD$3,Consolidado!$D178)),IF(COUNTIFS(Consolidado!$AC$5:AC178,Consolidado!$AC178,Consolidado!$D$5:D178,"*"&amp;AD$3&amp;"*")=1,1,0),0))</f>
        <v>0</v>
      </c>
      <c r="AE178" s="0" t="n">
        <f aca="false">IF(OR(AE$3="",Consolidado!$D178=""),0,IF(ISNUMBER(SEARCH(AE$3,Consolidado!$D178)),IF(COUNTIFS(Consolidado!$AC$5:AC178,Consolidado!$AC178,Consolidado!$D$5:D178,"*"&amp;AE$3&amp;"*")=1,1,0),0))</f>
        <v>0</v>
      </c>
      <c r="AF178" s="0" t="n">
        <f aca="false">IF(OR(AF$3="",Consolidado!$D178=""),0,IF(ISNUMBER(SEARCH(AF$3,Consolidado!$D178)),IF(COUNTIFS(Consolidado!$AC$5:AC178,Consolidado!$AC178,Consolidado!$D$5:D178,"*"&amp;AF$3&amp;"*")=1,1,0),0))</f>
        <v>0</v>
      </c>
      <c r="AG178" s="0" t="n">
        <f aca="false">IF(OR(AG$3="",Consolidado!$D178=""),0,IF(ISNUMBER(SEARCH(AG$3,Consolidado!$D178)),IF(COUNTIFS(Consolidado!$AC$5:AC178,Consolidado!$AC178,Consolidado!$D$5:D178,"*"&amp;AG$3&amp;"*")=1,1,0),0))</f>
        <v>0</v>
      </c>
      <c r="AH178" s="0" t="n">
        <f aca="false">IF(OR(AH$3="",Consolidado!$D178=""),0,IF(ISNUMBER(SEARCH(AH$3,Consolidado!$D178)),IF(COUNTIFS(Consolidado!$AC$5:AC178,Consolidado!$AC178,Consolidado!$D$5:D178,"*"&amp;AH$3&amp;"*")=1,1,0),0))</f>
        <v>0</v>
      </c>
      <c r="AI178" s="0" t="n">
        <f aca="false">IF(OR(AI$3="",Consolidado!$D178=""),0,IF(ISNUMBER(SEARCH(AI$3,Consolidado!$D178)),IF(COUNTIFS(Consolidado!$AC$5:AC178,Consolidado!$AC178,Consolidado!$D$5:D178,"*"&amp;AI$3&amp;"*")=1,1,0),0))</f>
        <v>0</v>
      </c>
      <c r="AJ178" s="0" t="n">
        <f aca="false">IF(OR(AJ$3="",Consolidado!$D178=""),0,IF(ISNUMBER(SEARCH(AJ$3,Consolidado!$D178)),IF(COUNTIFS(Consolidado!$AC$5:AC178,Consolidado!$AC178,Consolidado!$D$5:D178,"*"&amp;AJ$3&amp;"*")=1,1,0),0))</f>
        <v>0</v>
      </c>
      <c r="AK178" s="0" t="n">
        <f aca="false">IF(OR(AK$3="",Consolidado!$D178=""),0,IF(ISNUMBER(SEARCH(AK$3,Consolidado!$D178)),IF(COUNTIFS(Consolidado!$AC$5:AC178,Consolidado!$AC178,Consolidado!$D$5:D178,"*"&amp;AK$3&amp;"*")=1,1,0),0))</f>
        <v>0</v>
      </c>
      <c r="AL178" s="0" t="n">
        <f aca="false">IF(OR(AL$3="",Consolidado!$D178=""),0,IF(ISNUMBER(SEARCH(AL$3,Consolidado!$D178)),IF(COUNTIFS(Consolidado!$AC$5:AC178,Consolidado!$AC178,Consolidado!$D$5:D178,"*"&amp;AL$3&amp;"*")=1,1,0),0))</f>
        <v>0</v>
      </c>
      <c r="AM178" s="0" t="n">
        <f aca="false">IF(OR(AM$3="",Consolidado!$D178=""),0,IF(ISNUMBER(SEARCH(AM$3,Consolidado!$D178)),IF(COUNTIFS(Consolidado!$AC$5:AC178,Consolidado!$AC178,Consolidado!$D$5:D178,"*"&amp;AM$3&amp;"*")=1,1,0),0))</f>
        <v>0</v>
      </c>
      <c r="AN178" s="0" t="n">
        <f aca="false">IF(OR(AN$3="",Consolidado!$D178=""),0,IF(ISNUMBER(SEARCH(AN$3,Consolidado!$D178)),IF(COUNTIFS(Consolidado!$AC$5:AC178,Consolidado!$AC178,Consolidado!$D$5:D178,"*"&amp;AN$3&amp;"*")=1,1,0),0))</f>
        <v>0</v>
      </c>
      <c r="AO178" s="0" t="n">
        <f aca="false">IF(OR(AO$3="",Consolidado!$D178=""),0,IF(ISNUMBER(SEARCH(AO$3,Consolidado!$D178)),IF(COUNTIFS(Consolidado!$AC$5:AC178,Consolidado!$AC178,Consolidado!$D$5:D178,"*"&amp;AO$3&amp;"*")=1,1,0),0))</f>
        <v>0</v>
      </c>
    </row>
    <row r="179" customFormat="false" ht="15" hidden="false" customHeight="false" outlineLevel="0" collapsed="false">
      <c r="B179" s="0" t="n">
        <f aca="false">IF(OR(B$3="",Consolidado!$D179=""),0,IF(ISNUMBER(SEARCH(B$3,Consolidado!$D179)),IF(COUNTIFS(Consolidado!$AC$5:AC179,Consolidado!$AC179,Consolidado!$D$5:D179,"*"&amp;B$3&amp;"*")=1,1,0),0))</f>
        <v>0</v>
      </c>
      <c r="C179" s="0" t="n">
        <f aca="false">IF(OR(C$3="",Consolidado!$D179=""),0,IF(ISNUMBER(SEARCH(C$3,Consolidado!$D179)),IF(COUNTIFS(Consolidado!$AC$5:AC179,Consolidado!$AC179,Consolidado!$D$5:D179,"*"&amp;C$3&amp;"*")=1,1,0),0))</f>
        <v>0</v>
      </c>
      <c r="D179" s="0" t="n">
        <f aca="false">IF(OR(D$3="",Consolidado!$D179=""),0,IF(ISNUMBER(SEARCH(D$3,Consolidado!$D179)),IF(COUNTIFS(Consolidado!$AC$5:AC179,Consolidado!$AC179,Consolidado!$D$5:D179,"*"&amp;D$3&amp;"*")=1,1,0),0))</f>
        <v>0</v>
      </c>
      <c r="E179" s="0" t="n">
        <f aca="false">IF(OR(E$3="",Consolidado!$D179=""),0,IF(ISNUMBER(SEARCH(E$3,Consolidado!$D179)),IF(COUNTIFS(Consolidado!$AC$5:AC179,Consolidado!$AC179,Consolidado!$D$5:D179,"*"&amp;E$3&amp;"*")=1,1,0),0))</f>
        <v>0</v>
      </c>
      <c r="F179" s="0" t="n">
        <f aca="false">IF(OR(F$3="",Consolidado!$D179=""),0,IF(ISNUMBER(SEARCH(F$3,Consolidado!$D179)),IF(COUNTIFS(Consolidado!$AC$5:AC179,Consolidado!$AC179,Consolidado!$D$5:D179,"*"&amp;F$3&amp;"*")=1,1,0),0))</f>
        <v>0</v>
      </c>
      <c r="G179" s="0" t="n">
        <f aca="false">IF(OR(G$3="",Consolidado!$D179=""),0,IF(ISNUMBER(SEARCH(G$3,Consolidado!$D179)),IF(COUNTIFS(Consolidado!$AC$5:AC179,Consolidado!$AC179,Consolidado!$D$5:D179,"*"&amp;G$3&amp;"*")=1,1,0),0))</f>
        <v>0</v>
      </c>
      <c r="H179" s="0" t="n">
        <f aca="false">IF(OR(H$3="",Consolidado!$D179=""),0,IF(ISNUMBER(SEARCH(H$3,Consolidado!$D179)),IF(COUNTIFS(Consolidado!$AC$5:AC179,Consolidado!$AC179,Consolidado!$D$5:D179,"*"&amp;H$3&amp;"*")=1,1,0),0))</f>
        <v>0</v>
      </c>
      <c r="I179" s="0" t="n">
        <f aca="false">IF(OR(I$3="",Consolidado!$D179=""),0,IF(ISNUMBER(SEARCH(I$3,Consolidado!$D179)),IF(COUNTIFS(Consolidado!$AC$5:AC179,Consolidado!$AC179,Consolidado!$D$5:D179,"*"&amp;I$3&amp;"*")=1,1,0),0))</f>
        <v>0</v>
      </c>
      <c r="J179" s="0" t="n">
        <f aca="false">IF(OR(J$3="",Consolidado!$D179=""),0,IF(ISNUMBER(SEARCH(J$3,Consolidado!$D179)),IF(COUNTIFS(Consolidado!$AC$5:AC179,Consolidado!$AC179,Consolidado!$D$5:D179,"*"&amp;J$3&amp;"*")=1,1,0),0))</f>
        <v>0</v>
      </c>
      <c r="K179" s="0" t="n">
        <f aca="false">IF(OR(K$3="",Consolidado!$D179=""),0,IF(ISNUMBER(SEARCH(K$3,Consolidado!$D179)),IF(COUNTIFS(Consolidado!$AC$5:AC179,Consolidado!$AC179,Consolidado!$D$5:D179,"*"&amp;K$3&amp;"*")=1,1,0),0))</f>
        <v>0</v>
      </c>
      <c r="L179" s="0" t="n">
        <f aca="false">IF(OR(L$3="",Consolidado!$D179=""),0,IF(ISNUMBER(SEARCH(L$3,Consolidado!$D179)),IF(COUNTIFS(Consolidado!$AC$5:AC179,Consolidado!$AC179,Consolidado!$D$5:D179,"*"&amp;L$3&amp;"*")=1,1,0),0))</f>
        <v>0</v>
      </c>
      <c r="M179" s="0" t="n">
        <f aca="false">IF(OR(M$3="",Consolidado!$D179=""),0,IF(ISNUMBER(SEARCH(M$3,Consolidado!$D179)),IF(COUNTIFS(Consolidado!$AC$5:AC179,Consolidado!$AC179,Consolidado!$D$5:D179,"*"&amp;M$3&amp;"*")=1,1,0),0))</f>
        <v>0</v>
      </c>
      <c r="N179" s="0" t="n">
        <f aca="false">IF(OR(N$3="",Consolidado!$D179=""),0,IF(ISNUMBER(SEARCH(N$3,Consolidado!$D179)),IF(COUNTIFS(Consolidado!$AC$5:AC179,Consolidado!$AC179,Consolidado!$D$5:D179,"*"&amp;N$3&amp;"*")=1,1,0),0))</f>
        <v>0</v>
      </c>
      <c r="O179" s="0" t="n">
        <f aca="false">IF(OR(O$3="",Consolidado!$D179=""),0,IF(ISNUMBER(SEARCH(O$3,Consolidado!$D179)),IF(COUNTIFS(Consolidado!$AC$5:AC179,Consolidado!$AC179,Consolidado!$D$5:D179,"*"&amp;O$3&amp;"*")=1,1,0),0))</f>
        <v>0</v>
      </c>
      <c r="P179" s="0" t="n">
        <f aca="false">IF(OR(P$3="",Consolidado!$D179=""),0,IF(ISNUMBER(SEARCH(P$3,Consolidado!$D179)),IF(COUNTIFS(Consolidado!$AC$5:AC179,Consolidado!$AC179,Consolidado!$D$5:D179,"*"&amp;P$3&amp;"*")=1,1,0),0))</f>
        <v>0</v>
      </c>
      <c r="Q179" s="0" t="n">
        <f aca="false">IF(OR(Q$3="",Consolidado!$D179=""),0,IF(ISNUMBER(SEARCH(Q$3,Consolidado!$D179)),IF(COUNTIFS(Consolidado!$AC$5:AC179,Consolidado!$AC179,Consolidado!$D$5:D179,"*"&amp;Q$3&amp;"*")=1,1,0),0))</f>
        <v>0</v>
      </c>
      <c r="R179" s="0" t="n">
        <f aca="false">IF(OR(R$3="",Consolidado!$D179=""),0,IF(ISNUMBER(SEARCH(R$3,Consolidado!$D179)),IF(COUNTIFS(Consolidado!$AC$5:AC179,Consolidado!$AC179,Consolidado!$D$5:D179,"*"&amp;R$3&amp;"*")=1,1,0),0))</f>
        <v>0</v>
      </c>
      <c r="S179" s="0" t="n">
        <f aca="false">IF(OR(S$3="",Consolidado!$D179=""),0,IF(ISNUMBER(SEARCH(S$3,Consolidado!$D179)),IF(COUNTIFS(Consolidado!$AC$5:AC179,Consolidado!$AC179,Consolidado!$D$5:D179,"*"&amp;S$3&amp;"*")=1,1,0),0))</f>
        <v>0</v>
      </c>
      <c r="T179" s="0" t="n">
        <f aca="false">IF(OR(T$3="",Consolidado!$D179=""),0,IF(ISNUMBER(SEARCH(T$3,Consolidado!$D179)),IF(COUNTIFS(Consolidado!$AC$5:AC179,Consolidado!$AC179,Consolidado!$D$5:D179,"*"&amp;T$3&amp;"*")=1,1,0),0))</f>
        <v>0</v>
      </c>
      <c r="U179" s="0" t="n">
        <f aca="false">IF(OR(U$3="",Consolidado!$D179=""),0,IF(ISNUMBER(SEARCH(U$3,Consolidado!$D179)),IF(COUNTIFS(Consolidado!$AC$5:AC179,Consolidado!$AC179,Consolidado!$D$5:D179,"*"&amp;U$3&amp;"*")=1,1,0),0))</f>
        <v>0</v>
      </c>
      <c r="V179" s="0" t="n">
        <f aca="false">IF(OR(V$3="",Consolidado!$D179=""),0,IF(ISNUMBER(SEARCH(V$3,Consolidado!$D179)),IF(COUNTIFS(Consolidado!$AC$5:AC179,Consolidado!$AC179,Consolidado!$D$5:D179,"*"&amp;V$3&amp;"*")=1,1,0),0))</f>
        <v>0</v>
      </c>
      <c r="W179" s="0" t="n">
        <f aca="false">IF(OR(W$3="",Consolidado!$D179=""),0,IF(ISNUMBER(SEARCH(W$3,Consolidado!$D179)),IF(COUNTIFS(Consolidado!$AC$5:AC179,Consolidado!$AC179,Consolidado!$D$5:D179,"*"&amp;W$3&amp;"*")=1,1,0),0))</f>
        <v>0</v>
      </c>
      <c r="X179" s="0" t="n">
        <f aca="false">IF(OR(X$3="",Consolidado!$D179=""),0,IF(ISNUMBER(SEARCH(X$3,Consolidado!$D179)),IF(COUNTIFS(Consolidado!$AC$5:AC179,Consolidado!$AC179,Consolidado!$D$5:D179,"*"&amp;X$3&amp;"*")=1,1,0),0))</f>
        <v>0</v>
      </c>
      <c r="Y179" s="0" t="n">
        <f aca="false">IF(OR(Y$3="",Consolidado!$D179=""),0,IF(ISNUMBER(SEARCH(Y$3,Consolidado!$D179)),IF(COUNTIFS(Consolidado!$AC$5:AC179,Consolidado!$AC179,Consolidado!$D$5:D179,"*"&amp;Y$3&amp;"*")=1,1,0),0))</f>
        <v>0</v>
      </c>
      <c r="Z179" s="0" t="n">
        <f aca="false">IF(OR(Z$3="",Consolidado!$D179=""),0,IF(ISNUMBER(SEARCH(Z$3,Consolidado!$D179)),IF(COUNTIFS(Consolidado!$AC$5:AC179,Consolidado!$AC179,Consolidado!$D$5:D179,"*"&amp;Z$3&amp;"*")=1,1,0),0))</f>
        <v>0</v>
      </c>
      <c r="AA179" s="0" t="n">
        <f aca="false">IF(OR(AA$3="",Consolidado!$D179=""),0,IF(ISNUMBER(SEARCH(AA$3,Consolidado!$D179)),IF(COUNTIFS(Consolidado!$AC$5:AC179,Consolidado!$AC179,Consolidado!$D$5:D179,"*"&amp;AA$3&amp;"*")=1,1,0),0))</f>
        <v>0</v>
      </c>
      <c r="AB179" s="0" t="n">
        <f aca="false">IF(OR(AB$3="",Consolidado!$D179=""),0,IF(ISNUMBER(SEARCH(AB$3,Consolidado!$D179)),IF(COUNTIFS(Consolidado!$AC$5:AC179,Consolidado!$AC179,Consolidado!$D$5:D179,"*"&amp;AB$3&amp;"*")=1,1,0),0))</f>
        <v>0</v>
      </c>
      <c r="AC179" s="0" t="n">
        <f aca="false">IF(OR(AC$3="",Consolidado!$D179=""),0,IF(ISNUMBER(SEARCH(AC$3,Consolidado!$D179)),IF(COUNTIFS(Consolidado!$AC$5:AC179,Consolidado!$AC179,Consolidado!$D$5:D179,"*"&amp;AC$3&amp;"*")=1,1,0),0))</f>
        <v>0</v>
      </c>
      <c r="AD179" s="0" t="n">
        <f aca="false">IF(OR(AD$3="",Consolidado!$D179=""),0,IF(ISNUMBER(SEARCH(AD$3,Consolidado!$D179)),IF(COUNTIFS(Consolidado!$AC$5:AC179,Consolidado!$AC179,Consolidado!$D$5:D179,"*"&amp;AD$3&amp;"*")=1,1,0),0))</f>
        <v>0</v>
      </c>
      <c r="AE179" s="0" t="n">
        <f aca="false">IF(OR(AE$3="",Consolidado!$D179=""),0,IF(ISNUMBER(SEARCH(AE$3,Consolidado!$D179)),IF(COUNTIFS(Consolidado!$AC$5:AC179,Consolidado!$AC179,Consolidado!$D$5:D179,"*"&amp;AE$3&amp;"*")=1,1,0),0))</f>
        <v>0</v>
      </c>
      <c r="AF179" s="0" t="n">
        <f aca="false">IF(OR(AF$3="",Consolidado!$D179=""),0,IF(ISNUMBER(SEARCH(AF$3,Consolidado!$D179)),IF(COUNTIFS(Consolidado!$AC$5:AC179,Consolidado!$AC179,Consolidado!$D$5:D179,"*"&amp;AF$3&amp;"*")=1,1,0),0))</f>
        <v>0</v>
      </c>
      <c r="AG179" s="0" t="n">
        <f aca="false">IF(OR(AG$3="",Consolidado!$D179=""),0,IF(ISNUMBER(SEARCH(AG$3,Consolidado!$D179)),IF(COUNTIFS(Consolidado!$AC$5:AC179,Consolidado!$AC179,Consolidado!$D$5:D179,"*"&amp;AG$3&amp;"*")=1,1,0),0))</f>
        <v>0</v>
      </c>
      <c r="AH179" s="0" t="n">
        <f aca="false">IF(OR(AH$3="",Consolidado!$D179=""),0,IF(ISNUMBER(SEARCH(AH$3,Consolidado!$D179)),IF(COUNTIFS(Consolidado!$AC$5:AC179,Consolidado!$AC179,Consolidado!$D$5:D179,"*"&amp;AH$3&amp;"*")=1,1,0),0))</f>
        <v>0</v>
      </c>
      <c r="AI179" s="0" t="n">
        <f aca="false">IF(OR(AI$3="",Consolidado!$D179=""),0,IF(ISNUMBER(SEARCH(AI$3,Consolidado!$D179)),IF(COUNTIFS(Consolidado!$AC$5:AC179,Consolidado!$AC179,Consolidado!$D$5:D179,"*"&amp;AI$3&amp;"*")=1,1,0),0))</f>
        <v>0</v>
      </c>
      <c r="AJ179" s="0" t="n">
        <f aca="false">IF(OR(AJ$3="",Consolidado!$D179=""),0,IF(ISNUMBER(SEARCH(AJ$3,Consolidado!$D179)),IF(COUNTIFS(Consolidado!$AC$5:AC179,Consolidado!$AC179,Consolidado!$D$5:D179,"*"&amp;AJ$3&amp;"*")=1,1,0),0))</f>
        <v>0</v>
      </c>
      <c r="AK179" s="0" t="n">
        <f aca="false">IF(OR(AK$3="",Consolidado!$D179=""),0,IF(ISNUMBER(SEARCH(AK$3,Consolidado!$D179)),IF(COUNTIFS(Consolidado!$AC$5:AC179,Consolidado!$AC179,Consolidado!$D$5:D179,"*"&amp;AK$3&amp;"*")=1,1,0),0))</f>
        <v>0</v>
      </c>
      <c r="AL179" s="0" t="n">
        <f aca="false">IF(OR(AL$3="",Consolidado!$D179=""),0,IF(ISNUMBER(SEARCH(AL$3,Consolidado!$D179)),IF(COUNTIFS(Consolidado!$AC$5:AC179,Consolidado!$AC179,Consolidado!$D$5:D179,"*"&amp;AL$3&amp;"*")=1,1,0),0))</f>
        <v>0</v>
      </c>
      <c r="AM179" s="0" t="n">
        <f aca="false">IF(OR(AM$3="",Consolidado!$D179=""),0,IF(ISNUMBER(SEARCH(AM$3,Consolidado!$D179)),IF(COUNTIFS(Consolidado!$AC$5:AC179,Consolidado!$AC179,Consolidado!$D$5:D179,"*"&amp;AM$3&amp;"*")=1,1,0),0))</f>
        <v>0</v>
      </c>
      <c r="AN179" s="0" t="n">
        <f aca="false">IF(OR(AN$3="",Consolidado!$D179=""),0,IF(ISNUMBER(SEARCH(AN$3,Consolidado!$D179)),IF(COUNTIFS(Consolidado!$AC$5:AC179,Consolidado!$AC179,Consolidado!$D$5:D179,"*"&amp;AN$3&amp;"*")=1,1,0),0))</f>
        <v>0</v>
      </c>
      <c r="AO179" s="0" t="n">
        <f aca="false">IF(OR(AO$3="",Consolidado!$D179=""),0,IF(ISNUMBER(SEARCH(AO$3,Consolidado!$D179)),IF(COUNTIFS(Consolidado!$AC$5:AC179,Consolidado!$AC179,Consolidado!$D$5:D179,"*"&amp;AO$3&amp;"*")=1,1,0),0))</f>
        <v>0</v>
      </c>
    </row>
    <row r="180" customFormat="false" ht="15" hidden="false" customHeight="false" outlineLevel="0" collapsed="false">
      <c r="B180" s="0" t="n">
        <f aca="false">IF(OR(B$3="",Consolidado!$D180=""),0,IF(ISNUMBER(SEARCH(B$3,Consolidado!$D180)),IF(COUNTIFS(Consolidado!$AC$5:AC180,Consolidado!$AC180,Consolidado!$D$5:D180,"*"&amp;B$3&amp;"*")=1,1,0),0))</f>
        <v>0</v>
      </c>
      <c r="C180" s="0" t="n">
        <f aca="false">IF(OR(C$3="",Consolidado!$D180=""),0,IF(ISNUMBER(SEARCH(C$3,Consolidado!$D180)),IF(COUNTIFS(Consolidado!$AC$5:AC180,Consolidado!$AC180,Consolidado!$D$5:D180,"*"&amp;C$3&amp;"*")=1,1,0),0))</f>
        <v>0</v>
      </c>
      <c r="D180" s="0" t="n">
        <f aca="false">IF(OR(D$3="",Consolidado!$D180=""),0,IF(ISNUMBER(SEARCH(D$3,Consolidado!$D180)),IF(COUNTIFS(Consolidado!$AC$5:AC180,Consolidado!$AC180,Consolidado!$D$5:D180,"*"&amp;D$3&amp;"*")=1,1,0),0))</f>
        <v>0</v>
      </c>
      <c r="E180" s="0" t="n">
        <f aca="false">IF(OR(E$3="",Consolidado!$D180=""),0,IF(ISNUMBER(SEARCH(E$3,Consolidado!$D180)),IF(COUNTIFS(Consolidado!$AC$5:AC180,Consolidado!$AC180,Consolidado!$D$5:D180,"*"&amp;E$3&amp;"*")=1,1,0),0))</f>
        <v>0</v>
      </c>
      <c r="F180" s="0" t="n">
        <f aca="false">IF(OR(F$3="",Consolidado!$D180=""),0,IF(ISNUMBER(SEARCH(F$3,Consolidado!$D180)),IF(COUNTIFS(Consolidado!$AC$5:AC180,Consolidado!$AC180,Consolidado!$D$5:D180,"*"&amp;F$3&amp;"*")=1,1,0),0))</f>
        <v>0</v>
      </c>
      <c r="G180" s="0" t="n">
        <f aca="false">IF(OR(G$3="",Consolidado!$D180=""),0,IF(ISNUMBER(SEARCH(G$3,Consolidado!$D180)),IF(COUNTIFS(Consolidado!$AC$5:AC180,Consolidado!$AC180,Consolidado!$D$5:D180,"*"&amp;G$3&amp;"*")=1,1,0),0))</f>
        <v>0</v>
      </c>
      <c r="H180" s="0" t="n">
        <f aca="false">IF(OR(H$3="",Consolidado!$D180=""),0,IF(ISNUMBER(SEARCH(H$3,Consolidado!$D180)),IF(COUNTIFS(Consolidado!$AC$5:AC180,Consolidado!$AC180,Consolidado!$D$5:D180,"*"&amp;H$3&amp;"*")=1,1,0),0))</f>
        <v>0</v>
      </c>
      <c r="I180" s="0" t="n">
        <f aca="false">IF(OR(I$3="",Consolidado!$D180=""),0,IF(ISNUMBER(SEARCH(I$3,Consolidado!$D180)),IF(COUNTIFS(Consolidado!$AC$5:AC180,Consolidado!$AC180,Consolidado!$D$5:D180,"*"&amp;I$3&amp;"*")=1,1,0),0))</f>
        <v>0</v>
      </c>
      <c r="J180" s="0" t="n">
        <f aca="false">IF(OR(J$3="",Consolidado!$D180=""),0,IF(ISNUMBER(SEARCH(J$3,Consolidado!$D180)),IF(COUNTIFS(Consolidado!$AC$5:AC180,Consolidado!$AC180,Consolidado!$D$5:D180,"*"&amp;J$3&amp;"*")=1,1,0),0))</f>
        <v>0</v>
      </c>
      <c r="K180" s="0" t="n">
        <f aca="false">IF(OR(K$3="",Consolidado!$D180=""),0,IF(ISNUMBER(SEARCH(K$3,Consolidado!$D180)),IF(COUNTIFS(Consolidado!$AC$5:AC180,Consolidado!$AC180,Consolidado!$D$5:D180,"*"&amp;K$3&amp;"*")=1,1,0),0))</f>
        <v>0</v>
      </c>
      <c r="L180" s="0" t="n">
        <f aca="false">IF(OR(L$3="",Consolidado!$D180=""),0,IF(ISNUMBER(SEARCH(L$3,Consolidado!$D180)),IF(COUNTIFS(Consolidado!$AC$5:AC180,Consolidado!$AC180,Consolidado!$D$5:D180,"*"&amp;L$3&amp;"*")=1,1,0),0))</f>
        <v>0</v>
      </c>
      <c r="M180" s="0" t="n">
        <f aca="false">IF(OR(M$3="",Consolidado!$D180=""),0,IF(ISNUMBER(SEARCH(M$3,Consolidado!$D180)),IF(COUNTIFS(Consolidado!$AC$5:AC180,Consolidado!$AC180,Consolidado!$D$5:D180,"*"&amp;M$3&amp;"*")=1,1,0),0))</f>
        <v>0</v>
      </c>
      <c r="N180" s="0" t="n">
        <f aca="false">IF(OR(N$3="",Consolidado!$D180=""),0,IF(ISNUMBER(SEARCH(N$3,Consolidado!$D180)),IF(COUNTIFS(Consolidado!$AC$5:AC180,Consolidado!$AC180,Consolidado!$D$5:D180,"*"&amp;N$3&amp;"*")=1,1,0),0))</f>
        <v>0</v>
      </c>
      <c r="O180" s="0" t="n">
        <f aca="false">IF(OR(O$3="",Consolidado!$D180=""),0,IF(ISNUMBER(SEARCH(O$3,Consolidado!$D180)),IF(COUNTIFS(Consolidado!$AC$5:AC180,Consolidado!$AC180,Consolidado!$D$5:D180,"*"&amp;O$3&amp;"*")=1,1,0),0))</f>
        <v>0</v>
      </c>
      <c r="P180" s="0" t="n">
        <f aca="false">IF(OR(P$3="",Consolidado!$D180=""),0,IF(ISNUMBER(SEARCH(P$3,Consolidado!$D180)),IF(COUNTIFS(Consolidado!$AC$5:AC180,Consolidado!$AC180,Consolidado!$D$5:D180,"*"&amp;P$3&amp;"*")=1,1,0),0))</f>
        <v>0</v>
      </c>
      <c r="Q180" s="0" t="n">
        <f aca="false">IF(OR(Q$3="",Consolidado!$D180=""),0,IF(ISNUMBER(SEARCH(Q$3,Consolidado!$D180)),IF(COUNTIFS(Consolidado!$AC$5:AC180,Consolidado!$AC180,Consolidado!$D$5:D180,"*"&amp;Q$3&amp;"*")=1,1,0),0))</f>
        <v>0</v>
      </c>
      <c r="R180" s="0" t="n">
        <f aca="false">IF(OR(R$3="",Consolidado!$D180=""),0,IF(ISNUMBER(SEARCH(R$3,Consolidado!$D180)),IF(COUNTIFS(Consolidado!$AC$5:AC180,Consolidado!$AC180,Consolidado!$D$5:D180,"*"&amp;R$3&amp;"*")=1,1,0),0))</f>
        <v>0</v>
      </c>
      <c r="S180" s="0" t="n">
        <f aca="false">IF(OR(S$3="",Consolidado!$D180=""),0,IF(ISNUMBER(SEARCH(S$3,Consolidado!$D180)),IF(COUNTIFS(Consolidado!$AC$5:AC180,Consolidado!$AC180,Consolidado!$D$5:D180,"*"&amp;S$3&amp;"*")=1,1,0),0))</f>
        <v>0</v>
      </c>
      <c r="T180" s="0" t="n">
        <f aca="false">IF(OR(T$3="",Consolidado!$D180=""),0,IF(ISNUMBER(SEARCH(T$3,Consolidado!$D180)),IF(COUNTIFS(Consolidado!$AC$5:AC180,Consolidado!$AC180,Consolidado!$D$5:D180,"*"&amp;T$3&amp;"*")=1,1,0),0))</f>
        <v>0</v>
      </c>
      <c r="U180" s="0" t="n">
        <f aca="false">IF(OR(U$3="",Consolidado!$D180=""),0,IF(ISNUMBER(SEARCH(U$3,Consolidado!$D180)),IF(COUNTIFS(Consolidado!$AC$5:AC180,Consolidado!$AC180,Consolidado!$D$5:D180,"*"&amp;U$3&amp;"*")=1,1,0),0))</f>
        <v>0</v>
      </c>
      <c r="V180" s="0" t="n">
        <f aca="false">IF(OR(V$3="",Consolidado!$D180=""),0,IF(ISNUMBER(SEARCH(V$3,Consolidado!$D180)),IF(COUNTIFS(Consolidado!$AC$5:AC180,Consolidado!$AC180,Consolidado!$D$5:D180,"*"&amp;V$3&amp;"*")=1,1,0),0))</f>
        <v>0</v>
      </c>
      <c r="W180" s="0" t="n">
        <f aca="false">IF(OR(W$3="",Consolidado!$D180=""),0,IF(ISNUMBER(SEARCH(W$3,Consolidado!$D180)),IF(COUNTIFS(Consolidado!$AC$5:AC180,Consolidado!$AC180,Consolidado!$D$5:D180,"*"&amp;W$3&amp;"*")=1,1,0),0))</f>
        <v>0</v>
      </c>
      <c r="X180" s="0" t="n">
        <f aca="false">IF(OR(X$3="",Consolidado!$D180=""),0,IF(ISNUMBER(SEARCH(X$3,Consolidado!$D180)),IF(COUNTIFS(Consolidado!$AC$5:AC180,Consolidado!$AC180,Consolidado!$D$5:D180,"*"&amp;X$3&amp;"*")=1,1,0),0))</f>
        <v>0</v>
      </c>
      <c r="Y180" s="0" t="n">
        <f aca="false">IF(OR(Y$3="",Consolidado!$D180=""),0,IF(ISNUMBER(SEARCH(Y$3,Consolidado!$D180)),IF(COUNTIFS(Consolidado!$AC$5:AC180,Consolidado!$AC180,Consolidado!$D$5:D180,"*"&amp;Y$3&amp;"*")=1,1,0),0))</f>
        <v>0</v>
      </c>
      <c r="Z180" s="0" t="n">
        <f aca="false">IF(OR(Z$3="",Consolidado!$D180=""),0,IF(ISNUMBER(SEARCH(Z$3,Consolidado!$D180)),IF(COUNTIFS(Consolidado!$AC$5:AC180,Consolidado!$AC180,Consolidado!$D$5:D180,"*"&amp;Z$3&amp;"*")=1,1,0),0))</f>
        <v>0</v>
      </c>
      <c r="AA180" s="0" t="n">
        <f aca="false">IF(OR(AA$3="",Consolidado!$D180=""),0,IF(ISNUMBER(SEARCH(AA$3,Consolidado!$D180)),IF(COUNTIFS(Consolidado!$AC$5:AC180,Consolidado!$AC180,Consolidado!$D$5:D180,"*"&amp;AA$3&amp;"*")=1,1,0),0))</f>
        <v>0</v>
      </c>
      <c r="AB180" s="0" t="n">
        <f aca="false">IF(OR(AB$3="",Consolidado!$D180=""),0,IF(ISNUMBER(SEARCH(AB$3,Consolidado!$D180)),IF(COUNTIFS(Consolidado!$AC$5:AC180,Consolidado!$AC180,Consolidado!$D$5:D180,"*"&amp;AB$3&amp;"*")=1,1,0),0))</f>
        <v>0</v>
      </c>
      <c r="AC180" s="0" t="n">
        <f aca="false">IF(OR(AC$3="",Consolidado!$D180=""),0,IF(ISNUMBER(SEARCH(AC$3,Consolidado!$D180)),IF(COUNTIFS(Consolidado!$AC$5:AC180,Consolidado!$AC180,Consolidado!$D$5:D180,"*"&amp;AC$3&amp;"*")=1,1,0),0))</f>
        <v>0</v>
      </c>
      <c r="AD180" s="0" t="n">
        <f aca="false">IF(OR(AD$3="",Consolidado!$D180=""),0,IF(ISNUMBER(SEARCH(AD$3,Consolidado!$D180)),IF(COUNTIFS(Consolidado!$AC$5:AC180,Consolidado!$AC180,Consolidado!$D$5:D180,"*"&amp;AD$3&amp;"*")=1,1,0),0))</f>
        <v>0</v>
      </c>
      <c r="AE180" s="0" t="n">
        <f aca="false">IF(OR(AE$3="",Consolidado!$D180=""),0,IF(ISNUMBER(SEARCH(AE$3,Consolidado!$D180)),IF(COUNTIFS(Consolidado!$AC$5:AC180,Consolidado!$AC180,Consolidado!$D$5:D180,"*"&amp;AE$3&amp;"*")=1,1,0),0))</f>
        <v>0</v>
      </c>
      <c r="AF180" s="0" t="n">
        <f aca="false">IF(OR(AF$3="",Consolidado!$D180=""),0,IF(ISNUMBER(SEARCH(AF$3,Consolidado!$D180)),IF(COUNTIFS(Consolidado!$AC$5:AC180,Consolidado!$AC180,Consolidado!$D$5:D180,"*"&amp;AF$3&amp;"*")=1,1,0),0))</f>
        <v>0</v>
      </c>
      <c r="AG180" s="0" t="n">
        <f aca="false">IF(OR(AG$3="",Consolidado!$D180=""),0,IF(ISNUMBER(SEARCH(AG$3,Consolidado!$D180)),IF(COUNTIFS(Consolidado!$AC$5:AC180,Consolidado!$AC180,Consolidado!$D$5:D180,"*"&amp;AG$3&amp;"*")=1,1,0),0))</f>
        <v>0</v>
      </c>
      <c r="AH180" s="0" t="n">
        <f aca="false">IF(OR(AH$3="",Consolidado!$D180=""),0,IF(ISNUMBER(SEARCH(AH$3,Consolidado!$D180)),IF(COUNTIFS(Consolidado!$AC$5:AC180,Consolidado!$AC180,Consolidado!$D$5:D180,"*"&amp;AH$3&amp;"*")=1,1,0),0))</f>
        <v>0</v>
      </c>
      <c r="AI180" s="0" t="n">
        <f aca="false">IF(OR(AI$3="",Consolidado!$D180=""),0,IF(ISNUMBER(SEARCH(AI$3,Consolidado!$D180)),IF(COUNTIFS(Consolidado!$AC$5:AC180,Consolidado!$AC180,Consolidado!$D$5:D180,"*"&amp;AI$3&amp;"*")=1,1,0),0))</f>
        <v>0</v>
      </c>
      <c r="AJ180" s="0" t="n">
        <f aca="false">IF(OR(AJ$3="",Consolidado!$D180=""),0,IF(ISNUMBER(SEARCH(AJ$3,Consolidado!$D180)),IF(COUNTIFS(Consolidado!$AC$5:AC180,Consolidado!$AC180,Consolidado!$D$5:D180,"*"&amp;AJ$3&amp;"*")=1,1,0),0))</f>
        <v>0</v>
      </c>
      <c r="AK180" s="0" t="n">
        <f aca="false">IF(OR(AK$3="",Consolidado!$D180=""),0,IF(ISNUMBER(SEARCH(AK$3,Consolidado!$D180)),IF(COUNTIFS(Consolidado!$AC$5:AC180,Consolidado!$AC180,Consolidado!$D$5:D180,"*"&amp;AK$3&amp;"*")=1,1,0),0))</f>
        <v>0</v>
      </c>
      <c r="AL180" s="0" t="n">
        <f aca="false">IF(OR(AL$3="",Consolidado!$D180=""),0,IF(ISNUMBER(SEARCH(AL$3,Consolidado!$D180)),IF(COUNTIFS(Consolidado!$AC$5:AC180,Consolidado!$AC180,Consolidado!$D$5:D180,"*"&amp;AL$3&amp;"*")=1,1,0),0))</f>
        <v>0</v>
      </c>
      <c r="AM180" s="0" t="n">
        <f aca="false">IF(OR(AM$3="",Consolidado!$D180=""),0,IF(ISNUMBER(SEARCH(AM$3,Consolidado!$D180)),IF(COUNTIFS(Consolidado!$AC$5:AC180,Consolidado!$AC180,Consolidado!$D$5:D180,"*"&amp;AM$3&amp;"*")=1,1,0),0))</f>
        <v>0</v>
      </c>
      <c r="AN180" s="0" t="n">
        <f aca="false">IF(OR(AN$3="",Consolidado!$D180=""),0,IF(ISNUMBER(SEARCH(AN$3,Consolidado!$D180)),IF(COUNTIFS(Consolidado!$AC$5:AC180,Consolidado!$AC180,Consolidado!$D$5:D180,"*"&amp;AN$3&amp;"*")=1,1,0),0))</f>
        <v>0</v>
      </c>
      <c r="AO180" s="0" t="n">
        <f aca="false">IF(OR(AO$3="",Consolidado!$D180=""),0,IF(ISNUMBER(SEARCH(AO$3,Consolidado!$D180)),IF(COUNTIFS(Consolidado!$AC$5:AC180,Consolidado!$AC180,Consolidado!$D$5:D180,"*"&amp;AO$3&amp;"*")=1,1,0),0))</f>
        <v>0</v>
      </c>
    </row>
    <row r="181" customFormat="false" ht="15" hidden="false" customHeight="false" outlineLevel="0" collapsed="false">
      <c r="B181" s="0" t="n">
        <f aca="false">IF(OR(B$3="",Consolidado!$D181=""),0,IF(ISNUMBER(SEARCH(B$3,Consolidado!$D181)),IF(COUNTIFS(Consolidado!$AC$5:AC181,Consolidado!$AC181,Consolidado!$D$5:D181,"*"&amp;B$3&amp;"*")=1,1,0),0))</f>
        <v>0</v>
      </c>
      <c r="C181" s="0" t="n">
        <f aca="false">IF(OR(C$3="",Consolidado!$D181=""),0,IF(ISNUMBER(SEARCH(C$3,Consolidado!$D181)),IF(COUNTIFS(Consolidado!$AC$5:AC181,Consolidado!$AC181,Consolidado!$D$5:D181,"*"&amp;C$3&amp;"*")=1,1,0),0))</f>
        <v>0</v>
      </c>
      <c r="D181" s="0" t="n">
        <f aca="false">IF(OR(D$3="",Consolidado!$D181=""),0,IF(ISNUMBER(SEARCH(D$3,Consolidado!$D181)),IF(COUNTIFS(Consolidado!$AC$5:AC181,Consolidado!$AC181,Consolidado!$D$5:D181,"*"&amp;D$3&amp;"*")=1,1,0),0))</f>
        <v>0</v>
      </c>
      <c r="E181" s="0" t="n">
        <f aca="false">IF(OR(E$3="",Consolidado!$D181=""),0,IF(ISNUMBER(SEARCH(E$3,Consolidado!$D181)),IF(COUNTIFS(Consolidado!$AC$5:AC181,Consolidado!$AC181,Consolidado!$D$5:D181,"*"&amp;E$3&amp;"*")=1,1,0),0))</f>
        <v>0</v>
      </c>
      <c r="F181" s="0" t="n">
        <f aca="false">IF(OR(F$3="",Consolidado!$D181=""),0,IF(ISNUMBER(SEARCH(F$3,Consolidado!$D181)),IF(COUNTIFS(Consolidado!$AC$5:AC181,Consolidado!$AC181,Consolidado!$D$5:D181,"*"&amp;F$3&amp;"*")=1,1,0),0))</f>
        <v>0</v>
      </c>
      <c r="G181" s="0" t="n">
        <f aca="false">IF(OR(G$3="",Consolidado!$D181=""),0,IF(ISNUMBER(SEARCH(G$3,Consolidado!$D181)),IF(COUNTIFS(Consolidado!$AC$5:AC181,Consolidado!$AC181,Consolidado!$D$5:D181,"*"&amp;G$3&amp;"*")=1,1,0),0))</f>
        <v>0</v>
      </c>
      <c r="H181" s="0" t="n">
        <f aca="false">IF(OR(H$3="",Consolidado!$D181=""),0,IF(ISNUMBER(SEARCH(H$3,Consolidado!$D181)),IF(COUNTIFS(Consolidado!$AC$5:AC181,Consolidado!$AC181,Consolidado!$D$5:D181,"*"&amp;H$3&amp;"*")=1,1,0),0))</f>
        <v>0</v>
      </c>
      <c r="I181" s="0" t="n">
        <f aca="false">IF(OR(I$3="",Consolidado!$D181=""),0,IF(ISNUMBER(SEARCH(I$3,Consolidado!$D181)),IF(COUNTIFS(Consolidado!$AC$5:AC181,Consolidado!$AC181,Consolidado!$D$5:D181,"*"&amp;I$3&amp;"*")=1,1,0),0))</f>
        <v>0</v>
      </c>
      <c r="J181" s="0" t="n">
        <f aca="false">IF(OR(J$3="",Consolidado!$D181=""),0,IF(ISNUMBER(SEARCH(J$3,Consolidado!$D181)),IF(COUNTIFS(Consolidado!$AC$5:AC181,Consolidado!$AC181,Consolidado!$D$5:D181,"*"&amp;J$3&amp;"*")=1,1,0),0))</f>
        <v>0</v>
      </c>
      <c r="K181" s="0" t="n">
        <f aca="false">IF(OR(K$3="",Consolidado!$D181=""),0,IF(ISNUMBER(SEARCH(K$3,Consolidado!$D181)),IF(COUNTIFS(Consolidado!$AC$5:AC181,Consolidado!$AC181,Consolidado!$D$5:D181,"*"&amp;K$3&amp;"*")=1,1,0),0))</f>
        <v>0</v>
      </c>
      <c r="L181" s="0" t="n">
        <f aca="false">IF(OR(L$3="",Consolidado!$D181=""),0,IF(ISNUMBER(SEARCH(L$3,Consolidado!$D181)),IF(COUNTIFS(Consolidado!$AC$5:AC181,Consolidado!$AC181,Consolidado!$D$5:D181,"*"&amp;L$3&amp;"*")=1,1,0),0))</f>
        <v>0</v>
      </c>
      <c r="M181" s="0" t="n">
        <f aca="false">IF(OR(M$3="",Consolidado!$D181=""),0,IF(ISNUMBER(SEARCH(M$3,Consolidado!$D181)),IF(COUNTIFS(Consolidado!$AC$5:AC181,Consolidado!$AC181,Consolidado!$D$5:D181,"*"&amp;M$3&amp;"*")=1,1,0),0))</f>
        <v>0</v>
      </c>
      <c r="N181" s="0" t="n">
        <f aca="false">IF(OR(N$3="",Consolidado!$D181=""),0,IF(ISNUMBER(SEARCH(N$3,Consolidado!$D181)),IF(COUNTIFS(Consolidado!$AC$5:AC181,Consolidado!$AC181,Consolidado!$D$5:D181,"*"&amp;N$3&amp;"*")=1,1,0),0))</f>
        <v>0</v>
      </c>
      <c r="O181" s="0" t="n">
        <f aca="false">IF(OR(O$3="",Consolidado!$D181=""),0,IF(ISNUMBER(SEARCH(O$3,Consolidado!$D181)),IF(COUNTIFS(Consolidado!$AC$5:AC181,Consolidado!$AC181,Consolidado!$D$5:D181,"*"&amp;O$3&amp;"*")=1,1,0),0))</f>
        <v>0</v>
      </c>
      <c r="P181" s="0" t="n">
        <f aca="false">IF(OR(P$3="",Consolidado!$D181=""),0,IF(ISNUMBER(SEARCH(P$3,Consolidado!$D181)),IF(COUNTIFS(Consolidado!$AC$5:AC181,Consolidado!$AC181,Consolidado!$D$5:D181,"*"&amp;P$3&amp;"*")=1,1,0),0))</f>
        <v>0</v>
      </c>
      <c r="Q181" s="0" t="n">
        <f aca="false">IF(OR(Q$3="",Consolidado!$D181=""),0,IF(ISNUMBER(SEARCH(Q$3,Consolidado!$D181)),IF(COUNTIFS(Consolidado!$AC$5:AC181,Consolidado!$AC181,Consolidado!$D$5:D181,"*"&amp;Q$3&amp;"*")=1,1,0),0))</f>
        <v>0</v>
      </c>
      <c r="R181" s="0" t="n">
        <f aca="false">IF(OR(R$3="",Consolidado!$D181=""),0,IF(ISNUMBER(SEARCH(R$3,Consolidado!$D181)),IF(COUNTIFS(Consolidado!$AC$5:AC181,Consolidado!$AC181,Consolidado!$D$5:D181,"*"&amp;R$3&amp;"*")=1,1,0),0))</f>
        <v>0</v>
      </c>
      <c r="S181" s="0" t="n">
        <f aca="false">IF(OR(S$3="",Consolidado!$D181=""),0,IF(ISNUMBER(SEARCH(S$3,Consolidado!$D181)),IF(COUNTIFS(Consolidado!$AC$5:AC181,Consolidado!$AC181,Consolidado!$D$5:D181,"*"&amp;S$3&amp;"*")=1,1,0),0))</f>
        <v>0</v>
      </c>
      <c r="T181" s="0" t="n">
        <f aca="false">IF(OR(T$3="",Consolidado!$D181=""),0,IF(ISNUMBER(SEARCH(T$3,Consolidado!$D181)),IF(COUNTIFS(Consolidado!$AC$5:AC181,Consolidado!$AC181,Consolidado!$D$5:D181,"*"&amp;T$3&amp;"*")=1,1,0),0))</f>
        <v>0</v>
      </c>
      <c r="U181" s="0" t="n">
        <f aca="false">IF(OR(U$3="",Consolidado!$D181=""),0,IF(ISNUMBER(SEARCH(U$3,Consolidado!$D181)),IF(COUNTIFS(Consolidado!$AC$5:AC181,Consolidado!$AC181,Consolidado!$D$5:D181,"*"&amp;U$3&amp;"*")=1,1,0),0))</f>
        <v>0</v>
      </c>
      <c r="V181" s="0" t="n">
        <f aca="false">IF(OR(V$3="",Consolidado!$D181=""),0,IF(ISNUMBER(SEARCH(V$3,Consolidado!$D181)),IF(COUNTIFS(Consolidado!$AC$5:AC181,Consolidado!$AC181,Consolidado!$D$5:D181,"*"&amp;V$3&amp;"*")=1,1,0),0))</f>
        <v>0</v>
      </c>
      <c r="W181" s="0" t="n">
        <f aca="false">IF(OR(W$3="",Consolidado!$D181=""),0,IF(ISNUMBER(SEARCH(W$3,Consolidado!$D181)),IF(COUNTIFS(Consolidado!$AC$5:AC181,Consolidado!$AC181,Consolidado!$D$5:D181,"*"&amp;W$3&amp;"*")=1,1,0),0))</f>
        <v>0</v>
      </c>
      <c r="X181" s="0" t="n">
        <f aca="false">IF(OR(X$3="",Consolidado!$D181=""),0,IF(ISNUMBER(SEARCH(X$3,Consolidado!$D181)),IF(COUNTIFS(Consolidado!$AC$5:AC181,Consolidado!$AC181,Consolidado!$D$5:D181,"*"&amp;X$3&amp;"*")=1,1,0),0))</f>
        <v>0</v>
      </c>
      <c r="Y181" s="0" t="n">
        <f aca="false">IF(OR(Y$3="",Consolidado!$D181=""),0,IF(ISNUMBER(SEARCH(Y$3,Consolidado!$D181)),IF(COUNTIFS(Consolidado!$AC$5:AC181,Consolidado!$AC181,Consolidado!$D$5:D181,"*"&amp;Y$3&amp;"*")=1,1,0),0))</f>
        <v>0</v>
      </c>
      <c r="Z181" s="0" t="n">
        <f aca="false">IF(OR(Z$3="",Consolidado!$D181=""),0,IF(ISNUMBER(SEARCH(Z$3,Consolidado!$D181)),IF(COUNTIFS(Consolidado!$AC$5:AC181,Consolidado!$AC181,Consolidado!$D$5:D181,"*"&amp;Z$3&amp;"*")=1,1,0),0))</f>
        <v>0</v>
      </c>
      <c r="AA181" s="0" t="n">
        <f aca="false">IF(OR(AA$3="",Consolidado!$D181=""),0,IF(ISNUMBER(SEARCH(AA$3,Consolidado!$D181)),IF(COUNTIFS(Consolidado!$AC$5:AC181,Consolidado!$AC181,Consolidado!$D$5:D181,"*"&amp;AA$3&amp;"*")=1,1,0),0))</f>
        <v>0</v>
      </c>
      <c r="AB181" s="0" t="n">
        <f aca="false">IF(OR(AB$3="",Consolidado!$D181=""),0,IF(ISNUMBER(SEARCH(AB$3,Consolidado!$D181)),IF(COUNTIFS(Consolidado!$AC$5:AC181,Consolidado!$AC181,Consolidado!$D$5:D181,"*"&amp;AB$3&amp;"*")=1,1,0),0))</f>
        <v>0</v>
      </c>
      <c r="AC181" s="0" t="n">
        <f aca="false">IF(OR(AC$3="",Consolidado!$D181=""),0,IF(ISNUMBER(SEARCH(AC$3,Consolidado!$D181)),IF(COUNTIFS(Consolidado!$AC$5:AC181,Consolidado!$AC181,Consolidado!$D$5:D181,"*"&amp;AC$3&amp;"*")=1,1,0),0))</f>
        <v>0</v>
      </c>
      <c r="AD181" s="0" t="n">
        <f aca="false">IF(OR(AD$3="",Consolidado!$D181=""),0,IF(ISNUMBER(SEARCH(AD$3,Consolidado!$D181)),IF(COUNTIFS(Consolidado!$AC$5:AC181,Consolidado!$AC181,Consolidado!$D$5:D181,"*"&amp;AD$3&amp;"*")=1,1,0),0))</f>
        <v>0</v>
      </c>
      <c r="AE181" s="0" t="n">
        <f aca="false">IF(OR(AE$3="",Consolidado!$D181=""),0,IF(ISNUMBER(SEARCH(AE$3,Consolidado!$D181)),IF(COUNTIFS(Consolidado!$AC$5:AC181,Consolidado!$AC181,Consolidado!$D$5:D181,"*"&amp;AE$3&amp;"*")=1,1,0),0))</f>
        <v>0</v>
      </c>
      <c r="AF181" s="0" t="n">
        <f aca="false">IF(OR(AF$3="",Consolidado!$D181=""),0,IF(ISNUMBER(SEARCH(AF$3,Consolidado!$D181)),IF(COUNTIFS(Consolidado!$AC$5:AC181,Consolidado!$AC181,Consolidado!$D$5:D181,"*"&amp;AF$3&amp;"*")=1,1,0),0))</f>
        <v>0</v>
      </c>
      <c r="AG181" s="0" t="n">
        <f aca="false">IF(OR(AG$3="",Consolidado!$D181=""),0,IF(ISNUMBER(SEARCH(AG$3,Consolidado!$D181)),IF(COUNTIFS(Consolidado!$AC$5:AC181,Consolidado!$AC181,Consolidado!$D$5:D181,"*"&amp;AG$3&amp;"*")=1,1,0),0))</f>
        <v>0</v>
      </c>
      <c r="AH181" s="0" t="n">
        <f aca="false">IF(OR(AH$3="",Consolidado!$D181=""),0,IF(ISNUMBER(SEARCH(AH$3,Consolidado!$D181)),IF(COUNTIFS(Consolidado!$AC$5:AC181,Consolidado!$AC181,Consolidado!$D$5:D181,"*"&amp;AH$3&amp;"*")=1,1,0),0))</f>
        <v>0</v>
      </c>
      <c r="AI181" s="0" t="n">
        <f aca="false">IF(OR(AI$3="",Consolidado!$D181=""),0,IF(ISNUMBER(SEARCH(AI$3,Consolidado!$D181)),IF(COUNTIFS(Consolidado!$AC$5:AC181,Consolidado!$AC181,Consolidado!$D$5:D181,"*"&amp;AI$3&amp;"*")=1,1,0),0))</f>
        <v>0</v>
      </c>
      <c r="AJ181" s="0" t="n">
        <f aca="false">IF(OR(AJ$3="",Consolidado!$D181=""),0,IF(ISNUMBER(SEARCH(AJ$3,Consolidado!$D181)),IF(COUNTIFS(Consolidado!$AC$5:AC181,Consolidado!$AC181,Consolidado!$D$5:D181,"*"&amp;AJ$3&amp;"*")=1,1,0),0))</f>
        <v>0</v>
      </c>
      <c r="AK181" s="0" t="n">
        <f aca="false">IF(OR(AK$3="",Consolidado!$D181=""),0,IF(ISNUMBER(SEARCH(AK$3,Consolidado!$D181)),IF(COUNTIFS(Consolidado!$AC$5:AC181,Consolidado!$AC181,Consolidado!$D$5:D181,"*"&amp;AK$3&amp;"*")=1,1,0),0))</f>
        <v>0</v>
      </c>
      <c r="AL181" s="0" t="n">
        <f aca="false">IF(OR(AL$3="",Consolidado!$D181=""),0,IF(ISNUMBER(SEARCH(AL$3,Consolidado!$D181)),IF(COUNTIFS(Consolidado!$AC$5:AC181,Consolidado!$AC181,Consolidado!$D$5:D181,"*"&amp;AL$3&amp;"*")=1,1,0),0))</f>
        <v>0</v>
      </c>
      <c r="AM181" s="0" t="n">
        <f aca="false">IF(OR(AM$3="",Consolidado!$D181=""),0,IF(ISNUMBER(SEARCH(AM$3,Consolidado!$D181)),IF(COUNTIFS(Consolidado!$AC$5:AC181,Consolidado!$AC181,Consolidado!$D$5:D181,"*"&amp;AM$3&amp;"*")=1,1,0),0))</f>
        <v>0</v>
      </c>
      <c r="AN181" s="0" t="n">
        <f aca="false">IF(OR(AN$3="",Consolidado!$D181=""),0,IF(ISNUMBER(SEARCH(AN$3,Consolidado!$D181)),IF(COUNTIFS(Consolidado!$AC$5:AC181,Consolidado!$AC181,Consolidado!$D$5:D181,"*"&amp;AN$3&amp;"*")=1,1,0),0))</f>
        <v>0</v>
      </c>
      <c r="AO181" s="0" t="n">
        <f aca="false">IF(OR(AO$3="",Consolidado!$D181=""),0,IF(ISNUMBER(SEARCH(AO$3,Consolidado!$D181)),IF(COUNTIFS(Consolidado!$AC$5:AC181,Consolidado!$AC181,Consolidado!$D$5:D181,"*"&amp;AO$3&amp;"*")=1,1,0),0))</f>
        <v>0</v>
      </c>
    </row>
    <row r="182" customFormat="false" ht="15" hidden="false" customHeight="false" outlineLevel="0" collapsed="false">
      <c r="B182" s="0" t="n">
        <f aca="false">IF(OR(B$3="",Consolidado!$D182=""),0,IF(ISNUMBER(SEARCH(B$3,Consolidado!$D182)),IF(COUNTIFS(Consolidado!$AC$5:AC182,Consolidado!$AC182,Consolidado!$D$5:D182,"*"&amp;B$3&amp;"*")=1,1,0),0))</f>
        <v>0</v>
      </c>
      <c r="C182" s="0" t="n">
        <f aca="false">IF(OR(C$3="",Consolidado!$D182=""),0,IF(ISNUMBER(SEARCH(C$3,Consolidado!$D182)),IF(COUNTIFS(Consolidado!$AC$5:AC182,Consolidado!$AC182,Consolidado!$D$5:D182,"*"&amp;C$3&amp;"*")=1,1,0),0))</f>
        <v>0</v>
      </c>
      <c r="D182" s="0" t="n">
        <f aca="false">IF(OR(D$3="",Consolidado!$D182=""),0,IF(ISNUMBER(SEARCH(D$3,Consolidado!$D182)),IF(COUNTIFS(Consolidado!$AC$5:AC182,Consolidado!$AC182,Consolidado!$D$5:D182,"*"&amp;D$3&amp;"*")=1,1,0),0))</f>
        <v>0</v>
      </c>
      <c r="E182" s="0" t="n">
        <f aca="false">IF(OR(E$3="",Consolidado!$D182=""),0,IF(ISNUMBER(SEARCH(E$3,Consolidado!$D182)),IF(COUNTIFS(Consolidado!$AC$5:AC182,Consolidado!$AC182,Consolidado!$D$5:D182,"*"&amp;E$3&amp;"*")=1,1,0),0))</f>
        <v>0</v>
      </c>
      <c r="F182" s="0" t="n">
        <f aca="false">IF(OR(F$3="",Consolidado!$D182=""),0,IF(ISNUMBER(SEARCH(F$3,Consolidado!$D182)),IF(COUNTIFS(Consolidado!$AC$5:AC182,Consolidado!$AC182,Consolidado!$D$5:D182,"*"&amp;F$3&amp;"*")=1,1,0),0))</f>
        <v>0</v>
      </c>
      <c r="G182" s="0" t="n">
        <f aca="false">IF(OR(G$3="",Consolidado!$D182=""),0,IF(ISNUMBER(SEARCH(G$3,Consolidado!$D182)),IF(COUNTIFS(Consolidado!$AC$5:AC182,Consolidado!$AC182,Consolidado!$D$5:D182,"*"&amp;G$3&amp;"*")=1,1,0),0))</f>
        <v>0</v>
      </c>
      <c r="H182" s="0" t="n">
        <f aca="false">IF(OR(H$3="",Consolidado!$D182=""),0,IF(ISNUMBER(SEARCH(H$3,Consolidado!$D182)),IF(COUNTIFS(Consolidado!$AC$5:AC182,Consolidado!$AC182,Consolidado!$D$5:D182,"*"&amp;H$3&amp;"*")=1,1,0),0))</f>
        <v>0</v>
      </c>
      <c r="I182" s="0" t="n">
        <f aca="false">IF(OR(I$3="",Consolidado!$D182=""),0,IF(ISNUMBER(SEARCH(I$3,Consolidado!$D182)),IF(COUNTIFS(Consolidado!$AC$5:AC182,Consolidado!$AC182,Consolidado!$D$5:D182,"*"&amp;I$3&amp;"*")=1,1,0),0))</f>
        <v>0</v>
      </c>
      <c r="J182" s="0" t="n">
        <f aca="false">IF(OR(J$3="",Consolidado!$D182=""),0,IF(ISNUMBER(SEARCH(J$3,Consolidado!$D182)),IF(COUNTIFS(Consolidado!$AC$5:AC182,Consolidado!$AC182,Consolidado!$D$5:D182,"*"&amp;J$3&amp;"*")=1,1,0),0))</f>
        <v>0</v>
      </c>
      <c r="K182" s="0" t="n">
        <f aca="false">IF(OR(K$3="",Consolidado!$D182=""),0,IF(ISNUMBER(SEARCH(K$3,Consolidado!$D182)),IF(COUNTIFS(Consolidado!$AC$5:AC182,Consolidado!$AC182,Consolidado!$D$5:D182,"*"&amp;K$3&amp;"*")=1,1,0),0))</f>
        <v>0</v>
      </c>
      <c r="L182" s="0" t="n">
        <f aca="false">IF(OR(L$3="",Consolidado!$D182=""),0,IF(ISNUMBER(SEARCH(L$3,Consolidado!$D182)),IF(COUNTIFS(Consolidado!$AC$5:AC182,Consolidado!$AC182,Consolidado!$D$5:D182,"*"&amp;L$3&amp;"*")=1,1,0),0))</f>
        <v>0</v>
      </c>
      <c r="M182" s="0" t="n">
        <f aca="false">IF(OR(M$3="",Consolidado!$D182=""),0,IF(ISNUMBER(SEARCH(M$3,Consolidado!$D182)),IF(COUNTIFS(Consolidado!$AC$5:AC182,Consolidado!$AC182,Consolidado!$D$5:D182,"*"&amp;M$3&amp;"*")=1,1,0),0))</f>
        <v>0</v>
      </c>
      <c r="N182" s="0" t="n">
        <f aca="false">IF(OR(N$3="",Consolidado!$D182=""),0,IF(ISNUMBER(SEARCH(N$3,Consolidado!$D182)),IF(COUNTIFS(Consolidado!$AC$5:AC182,Consolidado!$AC182,Consolidado!$D$5:D182,"*"&amp;N$3&amp;"*")=1,1,0),0))</f>
        <v>0</v>
      </c>
      <c r="O182" s="0" t="n">
        <f aca="false">IF(OR(O$3="",Consolidado!$D182=""),0,IF(ISNUMBER(SEARCH(O$3,Consolidado!$D182)),IF(COUNTIFS(Consolidado!$AC$5:AC182,Consolidado!$AC182,Consolidado!$D$5:D182,"*"&amp;O$3&amp;"*")=1,1,0),0))</f>
        <v>0</v>
      </c>
      <c r="P182" s="0" t="n">
        <f aca="false">IF(OR(P$3="",Consolidado!$D182=""),0,IF(ISNUMBER(SEARCH(P$3,Consolidado!$D182)),IF(COUNTIFS(Consolidado!$AC$5:AC182,Consolidado!$AC182,Consolidado!$D$5:D182,"*"&amp;P$3&amp;"*")=1,1,0),0))</f>
        <v>0</v>
      </c>
      <c r="Q182" s="0" t="n">
        <f aca="false">IF(OR(Q$3="",Consolidado!$D182=""),0,IF(ISNUMBER(SEARCH(Q$3,Consolidado!$D182)),IF(COUNTIFS(Consolidado!$AC$5:AC182,Consolidado!$AC182,Consolidado!$D$5:D182,"*"&amp;Q$3&amp;"*")=1,1,0),0))</f>
        <v>0</v>
      </c>
      <c r="R182" s="0" t="n">
        <f aca="false">IF(OR(R$3="",Consolidado!$D182=""),0,IF(ISNUMBER(SEARCH(R$3,Consolidado!$D182)),IF(COUNTIFS(Consolidado!$AC$5:AC182,Consolidado!$AC182,Consolidado!$D$5:D182,"*"&amp;R$3&amp;"*")=1,1,0),0))</f>
        <v>0</v>
      </c>
      <c r="S182" s="0" t="n">
        <f aca="false">IF(OR(S$3="",Consolidado!$D182=""),0,IF(ISNUMBER(SEARCH(S$3,Consolidado!$D182)),IF(COUNTIFS(Consolidado!$AC$5:AC182,Consolidado!$AC182,Consolidado!$D$5:D182,"*"&amp;S$3&amp;"*")=1,1,0),0))</f>
        <v>0</v>
      </c>
      <c r="T182" s="0" t="n">
        <f aca="false">IF(OR(T$3="",Consolidado!$D182=""),0,IF(ISNUMBER(SEARCH(T$3,Consolidado!$D182)),IF(COUNTIFS(Consolidado!$AC$5:AC182,Consolidado!$AC182,Consolidado!$D$5:D182,"*"&amp;T$3&amp;"*")=1,1,0),0))</f>
        <v>0</v>
      </c>
      <c r="U182" s="0" t="n">
        <f aca="false">IF(OR(U$3="",Consolidado!$D182=""),0,IF(ISNUMBER(SEARCH(U$3,Consolidado!$D182)),IF(COUNTIFS(Consolidado!$AC$5:AC182,Consolidado!$AC182,Consolidado!$D$5:D182,"*"&amp;U$3&amp;"*")=1,1,0),0))</f>
        <v>0</v>
      </c>
      <c r="V182" s="0" t="n">
        <f aca="false">IF(OR(V$3="",Consolidado!$D182=""),0,IF(ISNUMBER(SEARCH(V$3,Consolidado!$D182)),IF(COUNTIFS(Consolidado!$AC$5:AC182,Consolidado!$AC182,Consolidado!$D$5:D182,"*"&amp;V$3&amp;"*")=1,1,0),0))</f>
        <v>0</v>
      </c>
      <c r="W182" s="0" t="n">
        <f aca="false">IF(OR(W$3="",Consolidado!$D182=""),0,IF(ISNUMBER(SEARCH(W$3,Consolidado!$D182)),IF(COUNTIFS(Consolidado!$AC$5:AC182,Consolidado!$AC182,Consolidado!$D$5:D182,"*"&amp;W$3&amp;"*")=1,1,0),0))</f>
        <v>0</v>
      </c>
      <c r="X182" s="0" t="n">
        <f aca="false">IF(OR(X$3="",Consolidado!$D182=""),0,IF(ISNUMBER(SEARCH(X$3,Consolidado!$D182)),IF(COUNTIFS(Consolidado!$AC$5:AC182,Consolidado!$AC182,Consolidado!$D$5:D182,"*"&amp;X$3&amp;"*")=1,1,0),0))</f>
        <v>0</v>
      </c>
      <c r="Y182" s="0" t="n">
        <f aca="false">IF(OR(Y$3="",Consolidado!$D182=""),0,IF(ISNUMBER(SEARCH(Y$3,Consolidado!$D182)),IF(COUNTIFS(Consolidado!$AC$5:AC182,Consolidado!$AC182,Consolidado!$D$5:D182,"*"&amp;Y$3&amp;"*")=1,1,0),0))</f>
        <v>0</v>
      </c>
      <c r="Z182" s="0" t="n">
        <f aca="false">IF(OR(Z$3="",Consolidado!$D182=""),0,IF(ISNUMBER(SEARCH(Z$3,Consolidado!$D182)),IF(COUNTIFS(Consolidado!$AC$5:AC182,Consolidado!$AC182,Consolidado!$D$5:D182,"*"&amp;Z$3&amp;"*")=1,1,0),0))</f>
        <v>0</v>
      </c>
      <c r="AA182" s="0" t="n">
        <f aca="false">IF(OR(AA$3="",Consolidado!$D182=""),0,IF(ISNUMBER(SEARCH(AA$3,Consolidado!$D182)),IF(COUNTIFS(Consolidado!$AC$5:AC182,Consolidado!$AC182,Consolidado!$D$5:D182,"*"&amp;AA$3&amp;"*")=1,1,0),0))</f>
        <v>0</v>
      </c>
      <c r="AB182" s="0" t="n">
        <f aca="false">IF(OR(AB$3="",Consolidado!$D182=""),0,IF(ISNUMBER(SEARCH(AB$3,Consolidado!$D182)),IF(COUNTIFS(Consolidado!$AC$5:AC182,Consolidado!$AC182,Consolidado!$D$5:D182,"*"&amp;AB$3&amp;"*")=1,1,0),0))</f>
        <v>0</v>
      </c>
      <c r="AC182" s="0" t="n">
        <f aca="false">IF(OR(AC$3="",Consolidado!$D182=""),0,IF(ISNUMBER(SEARCH(AC$3,Consolidado!$D182)),IF(COUNTIFS(Consolidado!$AC$5:AC182,Consolidado!$AC182,Consolidado!$D$5:D182,"*"&amp;AC$3&amp;"*")=1,1,0),0))</f>
        <v>0</v>
      </c>
      <c r="AD182" s="0" t="n">
        <f aca="false">IF(OR(AD$3="",Consolidado!$D182=""),0,IF(ISNUMBER(SEARCH(AD$3,Consolidado!$D182)),IF(COUNTIFS(Consolidado!$AC$5:AC182,Consolidado!$AC182,Consolidado!$D$5:D182,"*"&amp;AD$3&amp;"*")=1,1,0),0))</f>
        <v>0</v>
      </c>
      <c r="AE182" s="0" t="n">
        <f aca="false">IF(OR(AE$3="",Consolidado!$D182=""),0,IF(ISNUMBER(SEARCH(AE$3,Consolidado!$D182)),IF(COUNTIFS(Consolidado!$AC$5:AC182,Consolidado!$AC182,Consolidado!$D$5:D182,"*"&amp;AE$3&amp;"*")=1,1,0),0))</f>
        <v>0</v>
      </c>
      <c r="AF182" s="0" t="n">
        <f aca="false">IF(OR(AF$3="",Consolidado!$D182=""),0,IF(ISNUMBER(SEARCH(AF$3,Consolidado!$D182)),IF(COUNTIFS(Consolidado!$AC$5:AC182,Consolidado!$AC182,Consolidado!$D$5:D182,"*"&amp;AF$3&amp;"*")=1,1,0),0))</f>
        <v>0</v>
      </c>
      <c r="AG182" s="0" t="n">
        <f aca="false">IF(OR(AG$3="",Consolidado!$D182=""),0,IF(ISNUMBER(SEARCH(AG$3,Consolidado!$D182)),IF(COUNTIFS(Consolidado!$AC$5:AC182,Consolidado!$AC182,Consolidado!$D$5:D182,"*"&amp;AG$3&amp;"*")=1,1,0),0))</f>
        <v>0</v>
      </c>
      <c r="AH182" s="0" t="n">
        <f aca="false">IF(OR(AH$3="",Consolidado!$D182=""),0,IF(ISNUMBER(SEARCH(AH$3,Consolidado!$D182)),IF(COUNTIFS(Consolidado!$AC$5:AC182,Consolidado!$AC182,Consolidado!$D$5:D182,"*"&amp;AH$3&amp;"*")=1,1,0),0))</f>
        <v>0</v>
      </c>
      <c r="AI182" s="0" t="n">
        <f aca="false">IF(OR(AI$3="",Consolidado!$D182=""),0,IF(ISNUMBER(SEARCH(AI$3,Consolidado!$D182)),IF(COUNTIFS(Consolidado!$AC$5:AC182,Consolidado!$AC182,Consolidado!$D$5:D182,"*"&amp;AI$3&amp;"*")=1,1,0),0))</f>
        <v>0</v>
      </c>
      <c r="AJ182" s="0" t="n">
        <f aca="false">IF(OR(AJ$3="",Consolidado!$D182=""),0,IF(ISNUMBER(SEARCH(AJ$3,Consolidado!$D182)),IF(COUNTIFS(Consolidado!$AC$5:AC182,Consolidado!$AC182,Consolidado!$D$5:D182,"*"&amp;AJ$3&amp;"*")=1,1,0),0))</f>
        <v>0</v>
      </c>
      <c r="AK182" s="0" t="n">
        <f aca="false">IF(OR(AK$3="",Consolidado!$D182=""),0,IF(ISNUMBER(SEARCH(AK$3,Consolidado!$D182)),IF(COUNTIFS(Consolidado!$AC$5:AC182,Consolidado!$AC182,Consolidado!$D$5:D182,"*"&amp;AK$3&amp;"*")=1,1,0),0))</f>
        <v>0</v>
      </c>
      <c r="AL182" s="0" t="n">
        <f aca="false">IF(OR(AL$3="",Consolidado!$D182=""),0,IF(ISNUMBER(SEARCH(AL$3,Consolidado!$D182)),IF(COUNTIFS(Consolidado!$AC$5:AC182,Consolidado!$AC182,Consolidado!$D$5:D182,"*"&amp;AL$3&amp;"*")=1,1,0),0))</f>
        <v>0</v>
      </c>
      <c r="AM182" s="0" t="n">
        <f aca="false">IF(OR(AM$3="",Consolidado!$D182=""),0,IF(ISNUMBER(SEARCH(AM$3,Consolidado!$D182)),IF(COUNTIFS(Consolidado!$AC$5:AC182,Consolidado!$AC182,Consolidado!$D$5:D182,"*"&amp;AM$3&amp;"*")=1,1,0),0))</f>
        <v>0</v>
      </c>
      <c r="AN182" s="0" t="n">
        <f aca="false">IF(OR(AN$3="",Consolidado!$D182=""),0,IF(ISNUMBER(SEARCH(AN$3,Consolidado!$D182)),IF(COUNTIFS(Consolidado!$AC$5:AC182,Consolidado!$AC182,Consolidado!$D$5:D182,"*"&amp;AN$3&amp;"*")=1,1,0),0))</f>
        <v>0</v>
      </c>
      <c r="AO182" s="0" t="n">
        <f aca="false">IF(OR(AO$3="",Consolidado!$D182=""),0,IF(ISNUMBER(SEARCH(AO$3,Consolidado!$D182)),IF(COUNTIFS(Consolidado!$AC$5:AC182,Consolidado!$AC182,Consolidado!$D$5:D182,"*"&amp;AO$3&amp;"*")=1,1,0),0))</f>
        <v>0</v>
      </c>
    </row>
    <row r="183" customFormat="false" ht="15" hidden="false" customHeight="false" outlineLevel="0" collapsed="false">
      <c r="B183" s="0" t="n">
        <f aca="false">IF(OR(B$3="",Consolidado!$D183=""),0,IF(ISNUMBER(SEARCH(B$3,Consolidado!$D183)),IF(COUNTIFS(Consolidado!$AC$5:AC183,Consolidado!$AC183,Consolidado!$D$5:D183,"*"&amp;B$3&amp;"*")=1,1,0),0))</f>
        <v>0</v>
      </c>
      <c r="C183" s="0" t="n">
        <f aca="false">IF(OR(C$3="",Consolidado!$D183=""),0,IF(ISNUMBER(SEARCH(C$3,Consolidado!$D183)),IF(COUNTIFS(Consolidado!$AC$5:AC183,Consolidado!$AC183,Consolidado!$D$5:D183,"*"&amp;C$3&amp;"*")=1,1,0),0))</f>
        <v>0</v>
      </c>
      <c r="D183" s="0" t="n">
        <f aca="false">IF(OR(D$3="",Consolidado!$D183=""),0,IF(ISNUMBER(SEARCH(D$3,Consolidado!$D183)),IF(COUNTIFS(Consolidado!$AC$5:AC183,Consolidado!$AC183,Consolidado!$D$5:D183,"*"&amp;D$3&amp;"*")=1,1,0),0))</f>
        <v>0</v>
      </c>
      <c r="E183" s="0" t="n">
        <f aca="false">IF(OR(E$3="",Consolidado!$D183=""),0,IF(ISNUMBER(SEARCH(E$3,Consolidado!$D183)),IF(COUNTIFS(Consolidado!$AC$5:AC183,Consolidado!$AC183,Consolidado!$D$5:D183,"*"&amp;E$3&amp;"*")=1,1,0),0))</f>
        <v>0</v>
      </c>
      <c r="F183" s="0" t="n">
        <f aca="false">IF(OR(F$3="",Consolidado!$D183=""),0,IF(ISNUMBER(SEARCH(F$3,Consolidado!$D183)),IF(COUNTIFS(Consolidado!$AC$5:AC183,Consolidado!$AC183,Consolidado!$D$5:D183,"*"&amp;F$3&amp;"*")=1,1,0),0))</f>
        <v>0</v>
      </c>
      <c r="G183" s="0" t="n">
        <f aca="false">IF(OR(G$3="",Consolidado!$D183=""),0,IF(ISNUMBER(SEARCH(G$3,Consolidado!$D183)),IF(COUNTIFS(Consolidado!$AC$5:AC183,Consolidado!$AC183,Consolidado!$D$5:D183,"*"&amp;G$3&amp;"*")=1,1,0),0))</f>
        <v>0</v>
      </c>
      <c r="H183" s="0" t="n">
        <f aca="false">IF(OR(H$3="",Consolidado!$D183=""),0,IF(ISNUMBER(SEARCH(H$3,Consolidado!$D183)),IF(COUNTIFS(Consolidado!$AC$5:AC183,Consolidado!$AC183,Consolidado!$D$5:D183,"*"&amp;H$3&amp;"*")=1,1,0),0))</f>
        <v>0</v>
      </c>
      <c r="I183" s="0" t="n">
        <f aca="false">IF(OR(I$3="",Consolidado!$D183=""),0,IF(ISNUMBER(SEARCH(I$3,Consolidado!$D183)),IF(COUNTIFS(Consolidado!$AC$5:AC183,Consolidado!$AC183,Consolidado!$D$5:D183,"*"&amp;I$3&amp;"*")=1,1,0),0))</f>
        <v>0</v>
      </c>
      <c r="J183" s="0" t="n">
        <f aca="false">IF(OR(J$3="",Consolidado!$D183=""),0,IF(ISNUMBER(SEARCH(J$3,Consolidado!$D183)),IF(COUNTIFS(Consolidado!$AC$5:AC183,Consolidado!$AC183,Consolidado!$D$5:D183,"*"&amp;J$3&amp;"*")=1,1,0),0))</f>
        <v>0</v>
      </c>
      <c r="K183" s="0" t="n">
        <f aca="false">IF(OR(K$3="",Consolidado!$D183=""),0,IF(ISNUMBER(SEARCH(K$3,Consolidado!$D183)),IF(COUNTIFS(Consolidado!$AC$5:AC183,Consolidado!$AC183,Consolidado!$D$5:D183,"*"&amp;K$3&amp;"*")=1,1,0),0))</f>
        <v>0</v>
      </c>
      <c r="L183" s="0" t="n">
        <f aca="false">IF(OR(L$3="",Consolidado!$D183=""),0,IF(ISNUMBER(SEARCH(L$3,Consolidado!$D183)),IF(COUNTIFS(Consolidado!$AC$5:AC183,Consolidado!$AC183,Consolidado!$D$5:D183,"*"&amp;L$3&amp;"*")=1,1,0),0))</f>
        <v>0</v>
      </c>
      <c r="M183" s="0" t="n">
        <f aca="false">IF(OR(M$3="",Consolidado!$D183=""),0,IF(ISNUMBER(SEARCH(M$3,Consolidado!$D183)),IF(COUNTIFS(Consolidado!$AC$5:AC183,Consolidado!$AC183,Consolidado!$D$5:D183,"*"&amp;M$3&amp;"*")=1,1,0),0))</f>
        <v>0</v>
      </c>
      <c r="N183" s="0" t="n">
        <f aca="false">IF(OR(N$3="",Consolidado!$D183=""),0,IF(ISNUMBER(SEARCH(N$3,Consolidado!$D183)),IF(COUNTIFS(Consolidado!$AC$5:AC183,Consolidado!$AC183,Consolidado!$D$5:D183,"*"&amp;N$3&amp;"*")=1,1,0),0))</f>
        <v>0</v>
      </c>
      <c r="O183" s="0" t="n">
        <f aca="false">IF(OR(O$3="",Consolidado!$D183=""),0,IF(ISNUMBER(SEARCH(O$3,Consolidado!$D183)),IF(COUNTIFS(Consolidado!$AC$5:AC183,Consolidado!$AC183,Consolidado!$D$5:D183,"*"&amp;O$3&amp;"*")=1,1,0),0))</f>
        <v>0</v>
      </c>
      <c r="P183" s="0" t="n">
        <f aca="false">IF(OR(P$3="",Consolidado!$D183=""),0,IF(ISNUMBER(SEARCH(P$3,Consolidado!$D183)),IF(COUNTIFS(Consolidado!$AC$5:AC183,Consolidado!$AC183,Consolidado!$D$5:D183,"*"&amp;P$3&amp;"*")=1,1,0),0))</f>
        <v>0</v>
      </c>
      <c r="Q183" s="0" t="n">
        <f aca="false">IF(OR(Q$3="",Consolidado!$D183=""),0,IF(ISNUMBER(SEARCH(Q$3,Consolidado!$D183)),IF(COUNTIFS(Consolidado!$AC$5:AC183,Consolidado!$AC183,Consolidado!$D$5:D183,"*"&amp;Q$3&amp;"*")=1,1,0),0))</f>
        <v>0</v>
      </c>
      <c r="R183" s="0" t="n">
        <f aca="false">IF(OR(R$3="",Consolidado!$D183=""),0,IF(ISNUMBER(SEARCH(R$3,Consolidado!$D183)),IF(COUNTIFS(Consolidado!$AC$5:AC183,Consolidado!$AC183,Consolidado!$D$5:D183,"*"&amp;R$3&amp;"*")=1,1,0),0))</f>
        <v>0</v>
      </c>
      <c r="S183" s="0" t="n">
        <f aca="false">IF(OR(S$3="",Consolidado!$D183=""),0,IF(ISNUMBER(SEARCH(S$3,Consolidado!$D183)),IF(COUNTIFS(Consolidado!$AC$5:AC183,Consolidado!$AC183,Consolidado!$D$5:D183,"*"&amp;S$3&amp;"*")=1,1,0),0))</f>
        <v>0</v>
      </c>
      <c r="T183" s="0" t="n">
        <f aca="false">IF(OR(T$3="",Consolidado!$D183=""),0,IF(ISNUMBER(SEARCH(T$3,Consolidado!$D183)),IF(COUNTIFS(Consolidado!$AC$5:AC183,Consolidado!$AC183,Consolidado!$D$5:D183,"*"&amp;T$3&amp;"*")=1,1,0),0))</f>
        <v>0</v>
      </c>
      <c r="U183" s="0" t="n">
        <f aca="false">IF(OR(U$3="",Consolidado!$D183=""),0,IF(ISNUMBER(SEARCH(U$3,Consolidado!$D183)),IF(COUNTIFS(Consolidado!$AC$5:AC183,Consolidado!$AC183,Consolidado!$D$5:D183,"*"&amp;U$3&amp;"*")=1,1,0),0))</f>
        <v>0</v>
      </c>
      <c r="V183" s="0" t="n">
        <f aca="false">IF(OR(V$3="",Consolidado!$D183=""),0,IF(ISNUMBER(SEARCH(V$3,Consolidado!$D183)),IF(COUNTIFS(Consolidado!$AC$5:AC183,Consolidado!$AC183,Consolidado!$D$5:D183,"*"&amp;V$3&amp;"*")=1,1,0),0))</f>
        <v>0</v>
      </c>
      <c r="W183" s="0" t="n">
        <f aca="false">IF(OR(W$3="",Consolidado!$D183=""),0,IF(ISNUMBER(SEARCH(W$3,Consolidado!$D183)),IF(COUNTIFS(Consolidado!$AC$5:AC183,Consolidado!$AC183,Consolidado!$D$5:D183,"*"&amp;W$3&amp;"*")=1,1,0),0))</f>
        <v>0</v>
      </c>
      <c r="X183" s="0" t="n">
        <f aca="false">IF(OR(X$3="",Consolidado!$D183=""),0,IF(ISNUMBER(SEARCH(X$3,Consolidado!$D183)),IF(COUNTIFS(Consolidado!$AC$5:AC183,Consolidado!$AC183,Consolidado!$D$5:D183,"*"&amp;X$3&amp;"*")=1,1,0),0))</f>
        <v>0</v>
      </c>
      <c r="Y183" s="0" t="n">
        <f aca="false">IF(OR(Y$3="",Consolidado!$D183=""),0,IF(ISNUMBER(SEARCH(Y$3,Consolidado!$D183)),IF(COUNTIFS(Consolidado!$AC$5:AC183,Consolidado!$AC183,Consolidado!$D$5:D183,"*"&amp;Y$3&amp;"*")=1,1,0),0))</f>
        <v>0</v>
      </c>
      <c r="Z183" s="0" t="n">
        <f aca="false">IF(OR(Z$3="",Consolidado!$D183=""),0,IF(ISNUMBER(SEARCH(Z$3,Consolidado!$D183)),IF(COUNTIFS(Consolidado!$AC$5:AC183,Consolidado!$AC183,Consolidado!$D$5:D183,"*"&amp;Z$3&amp;"*")=1,1,0),0))</f>
        <v>0</v>
      </c>
      <c r="AA183" s="0" t="n">
        <f aca="false">IF(OR(AA$3="",Consolidado!$D183=""),0,IF(ISNUMBER(SEARCH(AA$3,Consolidado!$D183)),IF(COUNTIFS(Consolidado!$AC$5:AC183,Consolidado!$AC183,Consolidado!$D$5:D183,"*"&amp;AA$3&amp;"*")=1,1,0),0))</f>
        <v>0</v>
      </c>
      <c r="AB183" s="0" t="n">
        <f aca="false">IF(OR(AB$3="",Consolidado!$D183=""),0,IF(ISNUMBER(SEARCH(AB$3,Consolidado!$D183)),IF(COUNTIFS(Consolidado!$AC$5:AC183,Consolidado!$AC183,Consolidado!$D$5:D183,"*"&amp;AB$3&amp;"*")=1,1,0),0))</f>
        <v>0</v>
      </c>
      <c r="AC183" s="0" t="n">
        <f aca="false">IF(OR(AC$3="",Consolidado!$D183=""),0,IF(ISNUMBER(SEARCH(AC$3,Consolidado!$D183)),IF(COUNTIFS(Consolidado!$AC$5:AC183,Consolidado!$AC183,Consolidado!$D$5:D183,"*"&amp;AC$3&amp;"*")=1,1,0),0))</f>
        <v>0</v>
      </c>
      <c r="AD183" s="0" t="n">
        <f aca="false">IF(OR(AD$3="",Consolidado!$D183=""),0,IF(ISNUMBER(SEARCH(AD$3,Consolidado!$D183)),IF(COUNTIFS(Consolidado!$AC$5:AC183,Consolidado!$AC183,Consolidado!$D$5:D183,"*"&amp;AD$3&amp;"*")=1,1,0),0))</f>
        <v>0</v>
      </c>
      <c r="AE183" s="0" t="n">
        <f aca="false">IF(OR(AE$3="",Consolidado!$D183=""),0,IF(ISNUMBER(SEARCH(AE$3,Consolidado!$D183)),IF(COUNTIFS(Consolidado!$AC$5:AC183,Consolidado!$AC183,Consolidado!$D$5:D183,"*"&amp;AE$3&amp;"*")=1,1,0),0))</f>
        <v>0</v>
      </c>
      <c r="AF183" s="0" t="n">
        <f aca="false">IF(OR(AF$3="",Consolidado!$D183=""),0,IF(ISNUMBER(SEARCH(AF$3,Consolidado!$D183)),IF(COUNTIFS(Consolidado!$AC$5:AC183,Consolidado!$AC183,Consolidado!$D$5:D183,"*"&amp;AF$3&amp;"*")=1,1,0),0))</f>
        <v>0</v>
      </c>
      <c r="AG183" s="0" t="n">
        <f aca="false">IF(OR(AG$3="",Consolidado!$D183=""),0,IF(ISNUMBER(SEARCH(AG$3,Consolidado!$D183)),IF(COUNTIFS(Consolidado!$AC$5:AC183,Consolidado!$AC183,Consolidado!$D$5:D183,"*"&amp;AG$3&amp;"*")=1,1,0),0))</f>
        <v>0</v>
      </c>
      <c r="AH183" s="0" t="n">
        <f aca="false">IF(OR(AH$3="",Consolidado!$D183=""),0,IF(ISNUMBER(SEARCH(AH$3,Consolidado!$D183)),IF(COUNTIFS(Consolidado!$AC$5:AC183,Consolidado!$AC183,Consolidado!$D$5:D183,"*"&amp;AH$3&amp;"*")=1,1,0),0))</f>
        <v>0</v>
      </c>
      <c r="AI183" s="0" t="n">
        <f aca="false">IF(OR(AI$3="",Consolidado!$D183=""),0,IF(ISNUMBER(SEARCH(AI$3,Consolidado!$D183)),IF(COUNTIFS(Consolidado!$AC$5:AC183,Consolidado!$AC183,Consolidado!$D$5:D183,"*"&amp;AI$3&amp;"*")=1,1,0),0))</f>
        <v>0</v>
      </c>
      <c r="AJ183" s="0" t="n">
        <f aca="false">IF(OR(AJ$3="",Consolidado!$D183=""),0,IF(ISNUMBER(SEARCH(AJ$3,Consolidado!$D183)),IF(COUNTIFS(Consolidado!$AC$5:AC183,Consolidado!$AC183,Consolidado!$D$5:D183,"*"&amp;AJ$3&amp;"*")=1,1,0),0))</f>
        <v>0</v>
      </c>
      <c r="AK183" s="0" t="n">
        <f aca="false">IF(OR(AK$3="",Consolidado!$D183=""),0,IF(ISNUMBER(SEARCH(AK$3,Consolidado!$D183)),IF(COUNTIFS(Consolidado!$AC$5:AC183,Consolidado!$AC183,Consolidado!$D$5:D183,"*"&amp;AK$3&amp;"*")=1,1,0),0))</f>
        <v>0</v>
      </c>
      <c r="AL183" s="0" t="n">
        <f aca="false">IF(OR(AL$3="",Consolidado!$D183=""),0,IF(ISNUMBER(SEARCH(AL$3,Consolidado!$D183)),IF(COUNTIFS(Consolidado!$AC$5:AC183,Consolidado!$AC183,Consolidado!$D$5:D183,"*"&amp;AL$3&amp;"*")=1,1,0),0))</f>
        <v>0</v>
      </c>
      <c r="AM183" s="0" t="n">
        <f aca="false">IF(OR(AM$3="",Consolidado!$D183=""),0,IF(ISNUMBER(SEARCH(AM$3,Consolidado!$D183)),IF(COUNTIFS(Consolidado!$AC$5:AC183,Consolidado!$AC183,Consolidado!$D$5:D183,"*"&amp;AM$3&amp;"*")=1,1,0),0))</f>
        <v>0</v>
      </c>
      <c r="AN183" s="0" t="n">
        <f aca="false">IF(OR(AN$3="",Consolidado!$D183=""),0,IF(ISNUMBER(SEARCH(AN$3,Consolidado!$D183)),IF(COUNTIFS(Consolidado!$AC$5:AC183,Consolidado!$AC183,Consolidado!$D$5:D183,"*"&amp;AN$3&amp;"*")=1,1,0),0))</f>
        <v>0</v>
      </c>
      <c r="AO183" s="0" t="n">
        <f aca="false">IF(OR(AO$3="",Consolidado!$D183=""),0,IF(ISNUMBER(SEARCH(AO$3,Consolidado!$D183)),IF(COUNTIFS(Consolidado!$AC$5:AC183,Consolidado!$AC183,Consolidado!$D$5:D183,"*"&amp;AO$3&amp;"*")=1,1,0),0))</f>
        <v>0</v>
      </c>
    </row>
    <row r="184" customFormat="false" ht="15" hidden="false" customHeight="false" outlineLevel="0" collapsed="false">
      <c r="B184" s="0" t="n">
        <f aca="false">IF(OR(B$3="",Consolidado!$D184=""),0,IF(ISNUMBER(SEARCH(B$3,Consolidado!$D184)),IF(COUNTIFS(Consolidado!$AC$5:AC184,Consolidado!$AC184,Consolidado!$D$5:D184,"*"&amp;B$3&amp;"*")=1,1,0),0))</f>
        <v>0</v>
      </c>
      <c r="C184" s="0" t="n">
        <f aca="false">IF(OR(C$3="",Consolidado!$D184=""),0,IF(ISNUMBER(SEARCH(C$3,Consolidado!$D184)),IF(COUNTIFS(Consolidado!$AC$5:AC184,Consolidado!$AC184,Consolidado!$D$5:D184,"*"&amp;C$3&amp;"*")=1,1,0),0))</f>
        <v>0</v>
      </c>
      <c r="D184" s="0" t="n">
        <f aca="false">IF(OR(D$3="",Consolidado!$D184=""),0,IF(ISNUMBER(SEARCH(D$3,Consolidado!$D184)),IF(COUNTIFS(Consolidado!$AC$5:AC184,Consolidado!$AC184,Consolidado!$D$5:D184,"*"&amp;D$3&amp;"*")=1,1,0),0))</f>
        <v>0</v>
      </c>
      <c r="E184" s="0" t="n">
        <f aca="false">IF(OR(E$3="",Consolidado!$D184=""),0,IF(ISNUMBER(SEARCH(E$3,Consolidado!$D184)),IF(COUNTIFS(Consolidado!$AC$5:AC184,Consolidado!$AC184,Consolidado!$D$5:D184,"*"&amp;E$3&amp;"*")=1,1,0),0))</f>
        <v>0</v>
      </c>
      <c r="F184" s="0" t="n">
        <f aca="false">IF(OR(F$3="",Consolidado!$D184=""),0,IF(ISNUMBER(SEARCH(F$3,Consolidado!$D184)),IF(COUNTIFS(Consolidado!$AC$5:AC184,Consolidado!$AC184,Consolidado!$D$5:D184,"*"&amp;F$3&amp;"*")=1,1,0),0))</f>
        <v>0</v>
      </c>
      <c r="G184" s="0" t="n">
        <f aca="false">IF(OR(G$3="",Consolidado!$D184=""),0,IF(ISNUMBER(SEARCH(G$3,Consolidado!$D184)),IF(COUNTIFS(Consolidado!$AC$5:AC184,Consolidado!$AC184,Consolidado!$D$5:D184,"*"&amp;G$3&amp;"*")=1,1,0),0))</f>
        <v>0</v>
      </c>
      <c r="H184" s="0" t="n">
        <f aca="false">IF(OR(H$3="",Consolidado!$D184=""),0,IF(ISNUMBER(SEARCH(H$3,Consolidado!$D184)),IF(COUNTIFS(Consolidado!$AC$5:AC184,Consolidado!$AC184,Consolidado!$D$5:D184,"*"&amp;H$3&amp;"*")=1,1,0),0))</f>
        <v>0</v>
      </c>
      <c r="I184" s="0" t="n">
        <f aca="false">IF(OR(I$3="",Consolidado!$D184=""),0,IF(ISNUMBER(SEARCH(I$3,Consolidado!$D184)),IF(COUNTIFS(Consolidado!$AC$5:AC184,Consolidado!$AC184,Consolidado!$D$5:D184,"*"&amp;I$3&amp;"*")=1,1,0),0))</f>
        <v>0</v>
      </c>
      <c r="J184" s="0" t="n">
        <f aca="false">IF(OR(J$3="",Consolidado!$D184=""),0,IF(ISNUMBER(SEARCH(J$3,Consolidado!$D184)),IF(COUNTIFS(Consolidado!$AC$5:AC184,Consolidado!$AC184,Consolidado!$D$5:D184,"*"&amp;J$3&amp;"*")=1,1,0),0))</f>
        <v>0</v>
      </c>
      <c r="K184" s="0" t="n">
        <f aca="false">IF(OR(K$3="",Consolidado!$D184=""),0,IF(ISNUMBER(SEARCH(K$3,Consolidado!$D184)),IF(COUNTIFS(Consolidado!$AC$5:AC184,Consolidado!$AC184,Consolidado!$D$5:D184,"*"&amp;K$3&amp;"*")=1,1,0),0))</f>
        <v>0</v>
      </c>
      <c r="L184" s="0" t="n">
        <f aca="false">IF(OR(L$3="",Consolidado!$D184=""),0,IF(ISNUMBER(SEARCH(L$3,Consolidado!$D184)),IF(COUNTIFS(Consolidado!$AC$5:AC184,Consolidado!$AC184,Consolidado!$D$5:D184,"*"&amp;L$3&amp;"*")=1,1,0),0))</f>
        <v>0</v>
      </c>
      <c r="M184" s="0" t="n">
        <f aca="false">IF(OR(M$3="",Consolidado!$D184=""),0,IF(ISNUMBER(SEARCH(M$3,Consolidado!$D184)),IF(COUNTIFS(Consolidado!$AC$5:AC184,Consolidado!$AC184,Consolidado!$D$5:D184,"*"&amp;M$3&amp;"*")=1,1,0),0))</f>
        <v>0</v>
      </c>
      <c r="N184" s="0" t="n">
        <f aca="false">IF(OR(N$3="",Consolidado!$D184=""),0,IF(ISNUMBER(SEARCH(N$3,Consolidado!$D184)),IF(COUNTIFS(Consolidado!$AC$5:AC184,Consolidado!$AC184,Consolidado!$D$5:D184,"*"&amp;N$3&amp;"*")=1,1,0),0))</f>
        <v>0</v>
      </c>
      <c r="O184" s="0" t="n">
        <f aca="false">IF(OR(O$3="",Consolidado!$D184=""),0,IF(ISNUMBER(SEARCH(O$3,Consolidado!$D184)),IF(COUNTIFS(Consolidado!$AC$5:AC184,Consolidado!$AC184,Consolidado!$D$5:D184,"*"&amp;O$3&amp;"*")=1,1,0),0))</f>
        <v>0</v>
      </c>
      <c r="P184" s="0" t="n">
        <f aca="false">IF(OR(P$3="",Consolidado!$D184=""),0,IF(ISNUMBER(SEARCH(P$3,Consolidado!$D184)),IF(COUNTIFS(Consolidado!$AC$5:AC184,Consolidado!$AC184,Consolidado!$D$5:D184,"*"&amp;P$3&amp;"*")=1,1,0),0))</f>
        <v>0</v>
      </c>
      <c r="Q184" s="0" t="n">
        <f aca="false">IF(OR(Q$3="",Consolidado!$D184=""),0,IF(ISNUMBER(SEARCH(Q$3,Consolidado!$D184)),IF(COUNTIFS(Consolidado!$AC$5:AC184,Consolidado!$AC184,Consolidado!$D$5:D184,"*"&amp;Q$3&amp;"*")=1,1,0),0))</f>
        <v>0</v>
      </c>
      <c r="R184" s="0" t="n">
        <f aca="false">IF(OR(R$3="",Consolidado!$D184=""),0,IF(ISNUMBER(SEARCH(R$3,Consolidado!$D184)),IF(COUNTIFS(Consolidado!$AC$5:AC184,Consolidado!$AC184,Consolidado!$D$5:D184,"*"&amp;R$3&amp;"*")=1,1,0),0))</f>
        <v>0</v>
      </c>
      <c r="S184" s="0" t="n">
        <f aca="false">IF(OR(S$3="",Consolidado!$D184=""),0,IF(ISNUMBER(SEARCH(S$3,Consolidado!$D184)),IF(COUNTIFS(Consolidado!$AC$5:AC184,Consolidado!$AC184,Consolidado!$D$5:D184,"*"&amp;S$3&amp;"*")=1,1,0),0))</f>
        <v>0</v>
      </c>
      <c r="T184" s="0" t="n">
        <f aca="false">IF(OR(T$3="",Consolidado!$D184=""),0,IF(ISNUMBER(SEARCH(T$3,Consolidado!$D184)),IF(COUNTIFS(Consolidado!$AC$5:AC184,Consolidado!$AC184,Consolidado!$D$5:D184,"*"&amp;T$3&amp;"*")=1,1,0),0))</f>
        <v>0</v>
      </c>
      <c r="U184" s="0" t="n">
        <f aca="false">IF(OR(U$3="",Consolidado!$D184=""),0,IF(ISNUMBER(SEARCH(U$3,Consolidado!$D184)),IF(COUNTIFS(Consolidado!$AC$5:AC184,Consolidado!$AC184,Consolidado!$D$5:D184,"*"&amp;U$3&amp;"*")=1,1,0),0))</f>
        <v>0</v>
      </c>
      <c r="V184" s="0" t="n">
        <f aca="false">IF(OR(V$3="",Consolidado!$D184=""),0,IF(ISNUMBER(SEARCH(V$3,Consolidado!$D184)),IF(COUNTIFS(Consolidado!$AC$5:AC184,Consolidado!$AC184,Consolidado!$D$5:D184,"*"&amp;V$3&amp;"*")=1,1,0),0))</f>
        <v>0</v>
      </c>
      <c r="W184" s="0" t="n">
        <f aca="false">IF(OR(W$3="",Consolidado!$D184=""),0,IF(ISNUMBER(SEARCH(W$3,Consolidado!$D184)),IF(COUNTIFS(Consolidado!$AC$5:AC184,Consolidado!$AC184,Consolidado!$D$5:D184,"*"&amp;W$3&amp;"*")=1,1,0),0))</f>
        <v>0</v>
      </c>
      <c r="X184" s="0" t="n">
        <f aca="false">IF(OR(X$3="",Consolidado!$D184=""),0,IF(ISNUMBER(SEARCH(X$3,Consolidado!$D184)),IF(COUNTIFS(Consolidado!$AC$5:AC184,Consolidado!$AC184,Consolidado!$D$5:D184,"*"&amp;X$3&amp;"*")=1,1,0),0))</f>
        <v>0</v>
      </c>
      <c r="Y184" s="0" t="n">
        <f aca="false">IF(OR(Y$3="",Consolidado!$D184=""),0,IF(ISNUMBER(SEARCH(Y$3,Consolidado!$D184)),IF(COUNTIFS(Consolidado!$AC$5:AC184,Consolidado!$AC184,Consolidado!$D$5:D184,"*"&amp;Y$3&amp;"*")=1,1,0),0))</f>
        <v>0</v>
      </c>
      <c r="Z184" s="0" t="n">
        <f aca="false">IF(OR(Z$3="",Consolidado!$D184=""),0,IF(ISNUMBER(SEARCH(Z$3,Consolidado!$D184)),IF(COUNTIFS(Consolidado!$AC$5:AC184,Consolidado!$AC184,Consolidado!$D$5:D184,"*"&amp;Z$3&amp;"*")=1,1,0),0))</f>
        <v>0</v>
      </c>
      <c r="AA184" s="0" t="n">
        <f aca="false">IF(OR(AA$3="",Consolidado!$D184=""),0,IF(ISNUMBER(SEARCH(AA$3,Consolidado!$D184)),IF(COUNTIFS(Consolidado!$AC$5:AC184,Consolidado!$AC184,Consolidado!$D$5:D184,"*"&amp;AA$3&amp;"*")=1,1,0),0))</f>
        <v>0</v>
      </c>
      <c r="AB184" s="0" t="n">
        <f aca="false">IF(OR(AB$3="",Consolidado!$D184=""),0,IF(ISNUMBER(SEARCH(AB$3,Consolidado!$D184)),IF(COUNTIFS(Consolidado!$AC$5:AC184,Consolidado!$AC184,Consolidado!$D$5:D184,"*"&amp;AB$3&amp;"*")=1,1,0),0))</f>
        <v>0</v>
      </c>
      <c r="AC184" s="0" t="n">
        <f aca="false">IF(OR(AC$3="",Consolidado!$D184=""),0,IF(ISNUMBER(SEARCH(AC$3,Consolidado!$D184)),IF(COUNTIFS(Consolidado!$AC$5:AC184,Consolidado!$AC184,Consolidado!$D$5:D184,"*"&amp;AC$3&amp;"*")=1,1,0),0))</f>
        <v>0</v>
      </c>
      <c r="AD184" s="0" t="n">
        <f aca="false">IF(OR(AD$3="",Consolidado!$D184=""),0,IF(ISNUMBER(SEARCH(AD$3,Consolidado!$D184)),IF(COUNTIFS(Consolidado!$AC$5:AC184,Consolidado!$AC184,Consolidado!$D$5:D184,"*"&amp;AD$3&amp;"*")=1,1,0),0))</f>
        <v>0</v>
      </c>
      <c r="AE184" s="0" t="n">
        <f aca="false">IF(OR(AE$3="",Consolidado!$D184=""),0,IF(ISNUMBER(SEARCH(AE$3,Consolidado!$D184)),IF(COUNTIFS(Consolidado!$AC$5:AC184,Consolidado!$AC184,Consolidado!$D$5:D184,"*"&amp;AE$3&amp;"*")=1,1,0),0))</f>
        <v>0</v>
      </c>
      <c r="AF184" s="0" t="n">
        <f aca="false">IF(OR(AF$3="",Consolidado!$D184=""),0,IF(ISNUMBER(SEARCH(AF$3,Consolidado!$D184)),IF(COUNTIFS(Consolidado!$AC$5:AC184,Consolidado!$AC184,Consolidado!$D$5:D184,"*"&amp;AF$3&amp;"*")=1,1,0),0))</f>
        <v>0</v>
      </c>
      <c r="AG184" s="0" t="n">
        <f aca="false">IF(OR(AG$3="",Consolidado!$D184=""),0,IF(ISNUMBER(SEARCH(AG$3,Consolidado!$D184)),IF(COUNTIFS(Consolidado!$AC$5:AC184,Consolidado!$AC184,Consolidado!$D$5:D184,"*"&amp;AG$3&amp;"*")=1,1,0),0))</f>
        <v>0</v>
      </c>
      <c r="AH184" s="0" t="n">
        <f aca="false">IF(OR(AH$3="",Consolidado!$D184=""),0,IF(ISNUMBER(SEARCH(AH$3,Consolidado!$D184)),IF(COUNTIFS(Consolidado!$AC$5:AC184,Consolidado!$AC184,Consolidado!$D$5:D184,"*"&amp;AH$3&amp;"*")=1,1,0),0))</f>
        <v>0</v>
      </c>
      <c r="AI184" s="0" t="n">
        <f aca="false">IF(OR(AI$3="",Consolidado!$D184=""),0,IF(ISNUMBER(SEARCH(AI$3,Consolidado!$D184)),IF(COUNTIFS(Consolidado!$AC$5:AC184,Consolidado!$AC184,Consolidado!$D$5:D184,"*"&amp;AI$3&amp;"*")=1,1,0),0))</f>
        <v>0</v>
      </c>
      <c r="AJ184" s="0" t="n">
        <f aca="false">IF(OR(AJ$3="",Consolidado!$D184=""),0,IF(ISNUMBER(SEARCH(AJ$3,Consolidado!$D184)),IF(COUNTIFS(Consolidado!$AC$5:AC184,Consolidado!$AC184,Consolidado!$D$5:D184,"*"&amp;AJ$3&amp;"*")=1,1,0),0))</f>
        <v>0</v>
      </c>
      <c r="AK184" s="0" t="n">
        <f aca="false">IF(OR(AK$3="",Consolidado!$D184=""),0,IF(ISNUMBER(SEARCH(AK$3,Consolidado!$D184)),IF(COUNTIFS(Consolidado!$AC$5:AC184,Consolidado!$AC184,Consolidado!$D$5:D184,"*"&amp;AK$3&amp;"*")=1,1,0),0))</f>
        <v>0</v>
      </c>
      <c r="AL184" s="0" t="n">
        <f aca="false">IF(OR(AL$3="",Consolidado!$D184=""),0,IF(ISNUMBER(SEARCH(AL$3,Consolidado!$D184)),IF(COUNTIFS(Consolidado!$AC$5:AC184,Consolidado!$AC184,Consolidado!$D$5:D184,"*"&amp;AL$3&amp;"*")=1,1,0),0))</f>
        <v>0</v>
      </c>
      <c r="AM184" s="0" t="n">
        <f aca="false">IF(OR(AM$3="",Consolidado!$D184=""),0,IF(ISNUMBER(SEARCH(AM$3,Consolidado!$D184)),IF(COUNTIFS(Consolidado!$AC$5:AC184,Consolidado!$AC184,Consolidado!$D$5:D184,"*"&amp;AM$3&amp;"*")=1,1,0),0))</f>
        <v>0</v>
      </c>
      <c r="AN184" s="0" t="n">
        <f aca="false">IF(OR(AN$3="",Consolidado!$D184=""),0,IF(ISNUMBER(SEARCH(AN$3,Consolidado!$D184)),IF(COUNTIFS(Consolidado!$AC$5:AC184,Consolidado!$AC184,Consolidado!$D$5:D184,"*"&amp;AN$3&amp;"*")=1,1,0),0))</f>
        <v>0</v>
      </c>
      <c r="AO184" s="0" t="n">
        <f aca="false">IF(OR(AO$3="",Consolidado!$D184=""),0,IF(ISNUMBER(SEARCH(AO$3,Consolidado!$D184)),IF(COUNTIFS(Consolidado!$AC$5:AC184,Consolidado!$AC184,Consolidado!$D$5:D184,"*"&amp;AO$3&amp;"*")=1,1,0),0))</f>
        <v>0</v>
      </c>
    </row>
    <row r="185" customFormat="false" ht="15" hidden="false" customHeight="false" outlineLevel="0" collapsed="false">
      <c r="B185" s="0" t="n">
        <f aca="false">IF(OR(B$3="",Consolidado!$D185=""),0,IF(ISNUMBER(SEARCH(B$3,Consolidado!$D185)),IF(COUNTIFS(Consolidado!$AC$5:AC185,Consolidado!$AC185,Consolidado!$D$5:D185,"*"&amp;B$3&amp;"*")=1,1,0),0))</f>
        <v>0</v>
      </c>
      <c r="C185" s="0" t="n">
        <f aca="false">IF(OR(C$3="",Consolidado!$D185=""),0,IF(ISNUMBER(SEARCH(C$3,Consolidado!$D185)),IF(COUNTIFS(Consolidado!$AC$5:AC185,Consolidado!$AC185,Consolidado!$D$5:D185,"*"&amp;C$3&amp;"*")=1,1,0),0))</f>
        <v>0</v>
      </c>
      <c r="D185" s="0" t="n">
        <f aca="false">IF(OR(D$3="",Consolidado!$D185=""),0,IF(ISNUMBER(SEARCH(D$3,Consolidado!$D185)),IF(COUNTIFS(Consolidado!$AC$5:AC185,Consolidado!$AC185,Consolidado!$D$5:D185,"*"&amp;D$3&amp;"*")=1,1,0),0))</f>
        <v>0</v>
      </c>
      <c r="E185" s="0" t="n">
        <f aca="false">IF(OR(E$3="",Consolidado!$D185=""),0,IF(ISNUMBER(SEARCH(E$3,Consolidado!$D185)),IF(COUNTIFS(Consolidado!$AC$5:AC185,Consolidado!$AC185,Consolidado!$D$5:D185,"*"&amp;E$3&amp;"*")=1,1,0),0))</f>
        <v>0</v>
      </c>
      <c r="F185" s="0" t="n">
        <f aca="false">IF(OR(F$3="",Consolidado!$D185=""),0,IF(ISNUMBER(SEARCH(F$3,Consolidado!$D185)),IF(COUNTIFS(Consolidado!$AC$5:AC185,Consolidado!$AC185,Consolidado!$D$5:D185,"*"&amp;F$3&amp;"*")=1,1,0),0))</f>
        <v>0</v>
      </c>
      <c r="G185" s="0" t="n">
        <f aca="false">IF(OR(G$3="",Consolidado!$D185=""),0,IF(ISNUMBER(SEARCH(G$3,Consolidado!$D185)),IF(COUNTIFS(Consolidado!$AC$5:AC185,Consolidado!$AC185,Consolidado!$D$5:D185,"*"&amp;G$3&amp;"*")=1,1,0),0))</f>
        <v>0</v>
      </c>
      <c r="H185" s="0" t="n">
        <f aca="false">IF(OR(H$3="",Consolidado!$D185=""),0,IF(ISNUMBER(SEARCH(H$3,Consolidado!$D185)),IF(COUNTIFS(Consolidado!$AC$5:AC185,Consolidado!$AC185,Consolidado!$D$5:D185,"*"&amp;H$3&amp;"*")=1,1,0),0))</f>
        <v>0</v>
      </c>
      <c r="I185" s="0" t="n">
        <f aca="false">IF(OR(I$3="",Consolidado!$D185=""),0,IF(ISNUMBER(SEARCH(I$3,Consolidado!$D185)),IF(COUNTIFS(Consolidado!$AC$5:AC185,Consolidado!$AC185,Consolidado!$D$5:D185,"*"&amp;I$3&amp;"*")=1,1,0),0))</f>
        <v>0</v>
      </c>
      <c r="J185" s="0" t="n">
        <f aca="false">IF(OR(J$3="",Consolidado!$D185=""),0,IF(ISNUMBER(SEARCH(J$3,Consolidado!$D185)),IF(COUNTIFS(Consolidado!$AC$5:AC185,Consolidado!$AC185,Consolidado!$D$5:D185,"*"&amp;J$3&amp;"*")=1,1,0),0))</f>
        <v>0</v>
      </c>
      <c r="K185" s="0" t="n">
        <f aca="false">IF(OR(K$3="",Consolidado!$D185=""),0,IF(ISNUMBER(SEARCH(K$3,Consolidado!$D185)),IF(COUNTIFS(Consolidado!$AC$5:AC185,Consolidado!$AC185,Consolidado!$D$5:D185,"*"&amp;K$3&amp;"*")=1,1,0),0))</f>
        <v>0</v>
      </c>
      <c r="L185" s="0" t="n">
        <f aca="false">IF(OR(L$3="",Consolidado!$D185=""),0,IF(ISNUMBER(SEARCH(L$3,Consolidado!$D185)),IF(COUNTIFS(Consolidado!$AC$5:AC185,Consolidado!$AC185,Consolidado!$D$5:D185,"*"&amp;L$3&amp;"*")=1,1,0),0))</f>
        <v>0</v>
      </c>
      <c r="M185" s="0" t="n">
        <f aca="false">IF(OR(M$3="",Consolidado!$D185=""),0,IF(ISNUMBER(SEARCH(M$3,Consolidado!$D185)),IF(COUNTIFS(Consolidado!$AC$5:AC185,Consolidado!$AC185,Consolidado!$D$5:D185,"*"&amp;M$3&amp;"*")=1,1,0),0))</f>
        <v>0</v>
      </c>
      <c r="N185" s="0" t="n">
        <f aca="false">IF(OR(N$3="",Consolidado!$D185=""),0,IF(ISNUMBER(SEARCH(N$3,Consolidado!$D185)),IF(COUNTIFS(Consolidado!$AC$5:AC185,Consolidado!$AC185,Consolidado!$D$5:D185,"*"&amp;N$3&amp;"*")=1,1,0),0))</f>
        <v>0</v>
      </c>
      <c r="O185" s="0" t="n">
        <f aca="false">IF(OR(O$3="",Consolidado!$D185=""),0,IF(ISNUMBER(SEARCH(O$3,Consolidado!$D185)),IF(COUNTIFS(Consolidado!$AC$5:AC185,Consolidado!$AC185,Consolidado!$D$5:D185,"*"&amp;O$3&amp;"*")=1,1,0),0))</f>
        <v>0</v>
      </c>
      <c r="P185" s="0" t="n">
        <f aca="false">IF(OR(P$3="",Consolidado!$D185=""),0,IF(ISNUMBER(SEARCH(P$3,Consolidado!$D185)),IF(COUNTIFS(Consolidado!$AC$5:AC185,Consolidado!$AC185,Consolidado!$D$5:D185,"*"&amp;P$3&amp;"*")=1,1,0),0))</f>
        <v>0</v>
      </c>
      <c r="Q185" s="0" t="n">
        <f aca="false">IF(OR(Q$3="",Consolidado!$D185=""),0,IF(ISNUMBER(SEARCH(Q$3,Consolidado!$D185)),IF(COUNTIFS(Consolidado!$AC$5:AC185,Consolidado!$AC185,Consolidado!$D$5:D185,"*"&amp;Q$3&amp;"*")=1,1,0),0))</f>
        <v>0</v>
      </c>
      <c r="R185" s="0" t="n">
        <f aca="false">IF(OR(R$3="",Consolidado!$D185=""),0,IF(ISNUMBER(SEARCH(R$3,Consolidado!$D185)),IF(COUNTIFS(Consolidado!$AC$5:AC185,Consolidado!$AC185,Consolidado!$D$5:D185,"*"&amp;R$3&amp;"*")=1,1,0),0))</f>
        <v>0</v>
      </c>
      <c r="S185" s="0" t="n">
        <f aca="false">IF(OR(S$3="",Consolidado!$D185=""),0,IF(ISNUMBER(SEARCH(S$3,Consolidado!$D185)),IF(COUNTIFS(Consolidado!$AC$5:AC185,Consolidado!$AC185,Consolidado!$D$5:D185,"*"&amp;S$3&amp;"*")=1,1,0),0))</f>
        <v>0</v>
      </c>
      <c r="T185" s="0" t="n">
        <f aca="false">IF(OR(T$3="",Consolidado!$D185=""),0,IF(ISNUMBER(SEARCH(T$3,Consolidado!$D185)),IF(COUNTIFS(Consolidado!$AC$5:AC185,Consolidado!$AC185,Consolidado!$D$5:D185,"*"&amp;T$3&amp;"*")=1,1,0),0))</f>
        <v>0</v>
      </c>
      <c r="U185" s="0" t="n">
        <f aca="false">IF(OR(U$3="",Consolidado!$D185=""),0,IF(ISNUMBER(SEARCH(U$3,Consolidado!$D185)),IF(COUNTIFS(Consolidado!$AC$5:AC185,Consolidado!$AC185,Consolidado!$D$5:D185,"*"&amp;U$3&amp;"*")=1,1,0),0))</f>
        <v>0</v>
      </c>
      <c r="V185" s="0" t="n">
        <f aca="false">IF(OR(V$3="",Consolidado!$D185=""),0,IF(ISNUMBER(SEARCH(V$3,Consolidado!$D185)),IF(COUNTIFS(Consolidado!$AC$5:AC185,Consolidado!$AC185,Consolidado!$D$5:D185,"*"&amp;V$3&amp;"*")=1,1,0),0))</f>
        <v>0</v>
      </c>
      <c r="W185" s="0" t="n">
        <f aca="false">IF(OR(W$3="",Consolidado!$D185=""),0,IF(ISNUMBER(SEARCH(W$3,Consolidado!$D185)),IF(COUNTIFS(Consolidado!$AC$5:AC185,Consolidado!$AC185,Consolidado!$D$5:D185,"*"&amp;W$3&amp;"*")=1,1,0),0))</f>
        <v>0</v>
      </c>
      <c r="X185" s="0" t="n">
        <f aca="false">IF(OR(X$3="",Consolidado!$D185=""),0,IF(ISNUMBER(SEARCH(X$3,Consolidado!$D185)),IF(COUNTIFS(Consolidado!$AC$5:AC185,Consolidado!$AC185,Consolidado!$D$5:D185,"*"&amp;X$3&amp;"*")=1,1,0),0))</f>
        <v>0</v>
      </c>
      <c r="Y185" s="0" t="n">
        <f aca="false">IF(OR(Y$3="",Consolidado!$D185=""),0,IF(ISNUMBER(SEARCH(Y$3,Consolidado!$D185)),IF(COUNTIFS(Consolidado!$AC$5:AC185,Consolidado!$AC185,Consolidado!$D$5:D185,"*"&amp;Y$3&amp;"*")=1,1,0),0))</f>
        <v>0</v>
      </c>
      <c r="Z185" s="0" t="n">
        <f aca="false">IF(OR(Z$3="",Consolidado!$D185=""),0,IF(ISNUMBER(SEARCH(Z$3,Consolidado!$D185)),IF(COUNTIFS(Consolidado!$AC$5:AC185,Consolidado!$AC185,Consolidado!$D$5:D185,"*"&amp;Z$3&amp;"*")=1,1,0),0))</f>
        <v>0</v>
      </c>
      <c r="AA185" s="0" t="n">
        <f aca="false">IF(OR(AA$3="",Consolidado!$D185=""),0,IF(ISNUMBER(SEARCH(AA$3,Consolidado!$D185)),IF(COUNTIFS(Consolidado!$AC$5:AC185,Consolidado!$AC185,Consolidado!$D$5:D185,"*"&amp;AA$3&amp;"*")=1,1,0),0))</f>
        <v>0</v>
      </c>
      <c r="AB185" s="0" t="n">
        <f aca="false">IF(OR(AB$3="",Consolidado!$D185=""),0,IF(ISNUMBER(SEARCH(AB$3,Consolidado!$D185)),IF(COUNTIFS(Consolidado!$AC$5:AC185,Consolidado!$AC185,Consolidado!$D$5:D185,"*"&amp;AB$3&amp;"*")=1,1,0),0))</f>
        <v>0</v>
      </c>
      <c r="AC185" s="0" t="n">
        <f aca="false">IF(OR(AC$3="",Consolidado!$D185=""),0,IF(ISNUMBER(SEARCH(AC$3,Consolidado!$D185)),IF(COUNTIFS(Consolidado!$AC$5:AC185,Consolidado!$AC185,Consolidado!$D$5:D185,"*"&amp;AC$3&amp;"*")=1,1,0),0))</f>
        <v>0</v>
      </c>
      <c r="AD185" s="0" t="n">
        <f aca="false">IF(OR(AD$3="",Consolidado!$D185=""),0,IF(ISNUMBER(SEARCH(AD$3,Consolidado!$D185)),IF(COUNTIFS(Consolidado!$AC$5:AC185,Consolidado!$AC185,Consolidado!$D$5:D185,"*"&amp;AD$3&amp;"*")=1,1,0),0))</f>
        <v>0</v>
      </c>
      <c r="AE185" s="0" t="n">
        <f aca="false">IF(OR(AE$3="",Consolidado!$D185=""),0,IF(ISNUMBER(SEARCH(AE$3,Consolidado!$D185)),IF(COUNTIFS(Consolidado!$AC$5:AC185,Consolidado!$AC185,Consolidado!$D$5:D185,"*"&amp;AE$3&amp;"*")=1,1,0),0))</f>
        <v>0</v>
      </c>
      <c r="AF185" s="0" t="n">
        <f aca="false">IF(OR(AF$3="",Consolidado!$D185=""),0,IF(ISNUMBER(SEARCH(AF$3,Consolidado!$D185)),IF(COUNTIFS(Consolidado!$AC$5:AC185,Consolidado!$AC185,Consolidado!$D$5:D185,"*"&amp;AF$3&amp;"*")=1,1,0),0))</f>
        <v>0</v>
      </c>
      <c r="AG185" s="0" t="n">
        <f aca="false">IF(OR(AG$3="",Consolidado!$D185=""),0,IF(ISNUMBER(SEARCH(AG$3,Consolidado!$D185)),IF(COUNTIFS(Consolidado!$AC$5:AC185,Consolidado!$AC185,Consolidado!$D$5:D185,"*"&amp;AG$3&amp;"*")=1,1,0),0))</f>
        <v>0</v>
      </c>
      <c r="AH185" s="0" t="n">
        <f aca="false">IF(OR(AH$3="",Consolidado!$D185=""),0,IF(ISNUMBER(SEARCH(AH$3,Consolidado!$D185)),IF(COUNTIFS(Consolidado!$AC$5:AC185,Consolidado!$AC185,Consolidado!$D$5:D185,"*"&amp;AH$3&amp;"*")=1,1,0),0))</f>
        <v>0</v>
      </c>
      <c r="AI185" s="0" t="n">
        <f aca="false">IF(OR(AI$3="",Consolidado!$D185=""),0,IF(ISNUMBER(SEARCH(AI$3,Consolidado!$D185)),IF(COUNTIFS(Consolidado!$AC$5:AC185,Consolidado!$AC185,Consolidado!$D$5:D185,"*"&amp;AI$3&amp;"*")=1,1,0),0))</f>
        <v>0</v>
      </c>
      <c r="AJ185" s="0" t="n">
        <f aca="false">IF(OR(AJ$3="",Consolidado!$D185=""),0,IF(ISNUMBER(SEARCH(AJ$3,Consolidado!$D185)),IF(COUNTIFS(Consolidado!$AC$5:AC185,Consolidado!$AC185,Consolidado!$D$5:D185,"*"&amp;AJ$3&amp;"*")=1,1,0),0))</f>
        <v>0</v>
      </c>
      <c r="AK185" s="0" t="n">
        <f aca="false">IF(OR(AK$3="",Consolidado!$D185=""),0,IF(ISNUMBER(SEARCH(AK$3,Consolidado!$D185)),IF(COUNTIFS(Consolidado!$AC$5:AC185,Consolidado!$AC185,Consolidado!$D$5:D185,"*"&amp;AK$3&amp;"*")=1,1,0),0))</f>
        <v>0</v>
      </c>
      <c r="AL185" s="0" t="n">
        <f aca="false">IF(OR(AL$3="",Consolidado!$D185=""),0,IF(ISNUMBER(SEARCH(AL$3,Consolidado!$D185)),IF(COUNTIFS(Consolidado!$AC$5:AC185,Consolidado!$AC185,Consolidado!$D$5:D185,"*"&amp;AL$3&amp;"*")=1,1,0),0))</f>
        <v>0</v>
      </c>
      <c r="AM185" s="0" t="n">
        <f aca="false">IF(OR(AM$3="",Consolidado!$D185=""),0,IF(ISNUMBER(SEARCH(AM$3,Consolidado!$D185)),IF(COUNTIFS(Consolidado!$AC$5:AC185,Consolidado!$AC185,Consolidado!$D$5:D185,"*"&amp;AM$3&amp;"*")=1,1,0),0))</f>
        <v>0</v>
      </c>
      <c r="AN185" s="0" t="n">
        <f aca="false">IF(OR(AN$3="",Consolidado!$D185=""),0,IF(ISNUMBER(SEARCH(AN$3,Consolidado!$D185)),IF(COUNTIFS(Consolidado!$AC$5:AC185,Consolidado!$AC185,Consolidado!$D$5:D185,"*"&amp;AN$3&amp;"*")=1,1,0),0))</f>
        <v>0</v>
      </c>
      <c r="AO185" s="0" t="n">
        <f aca="false">IF(OR(AO$3="",Consolidado!$D185=""),0,IF(ISNUMBER(SEARCH(AO$3,Consolidado!$D185)),IF(COUNTIFS(Consolidado!$AC$5:AC185,Consolidado!$AC185,Consolidado!$D$5:D185,"*"&amp;AO$3&amp;"*")=1,1,0),0))</f>
        <v>0</v>
      </c>
    </row>
    <row r="186" customFormat="false" ht="15" hidden="false" customHeight="false" outlineLevel="0" collapsed="false">
      <c r="B186" s="0" t="n">
        <f aca="false">IF(OR(B$3="",Consolidado!$D186=""),0,IF(ISNUMBER(SEARCH(B$3,Consolidado!$D186)),IF(COUNTIFS(Consolidado!$AC$5:AC186,Consolidado!$AC186,Consolidado!$D$5:D186,"*"&amp;B$3&amp;"*")=1,1,0),0))</f>
        <v>0</v>
      </c>
      <c r="C186" s="0" t="n">
        <f aca="false">IF(OR(C$3="",Consolidado!$D186=""),0,IF(ISNUMBER(SEARCH(C$3,Consolidado!$D186)),IF(COUNTIFS(Consolidado!$AC$5:AC186,Consolidado!$AC186,Consolidado!$D$5:D186,"*"&amp;C$3&amp;"*")=1,1,0),0))</f>
        <v>0</v>
      </c>
      <c r="D186" s="0" t="n">
        <f aca="false">IF(OR(D$3="",Consolidado!$D186=""),0,IF(ISNUMBER(SEARCH(D$3,Consolidado!$D186)),IF(COUNTIFS(Consolidado!$AC$5:AC186,Consolidado!$AC186,Consolidado!$D$5:D186,"*"&amp;D$3&amp;"*")=1,1,0),0))</f>
        <v>0</v>
      </c>
      <c r="E186" s="0" t="n">
        <f aca="false">IF(OR(E$3="",Consolidado!$D186=""),0,IF(ISNUMBER(SEARCH(E$3,Consolidado!$D186)),IF(COUNTIFS(Consolidado!$AC$5:AC186,Consolidado!$AC186,Consolidado!$D$5:D186,"*"&amp;E$3&amp;"*")=1,1,0),0))</f>
        <v>0</v>
      </c>
      <c r="F186" s="0" t="n">
        <f aca="false">IF(OR(F$3="",Consolidado!$D186=""),0,IF(ISNUMBER(SEARCH(F$3,Consolidado!$D186)),IF(COUNTIFS(Consolidado!$AC$5:AC186,Consolidado!$AC186,Consolidado!$D$5:D186,"*"&amp;F$3&amp;"*")=1,1,0),0))</f>
        <v>0</v>
      </c>
      <c r="G186" s="0" t="n">
        <f aca="false">IF(OR(G$3="",Consolidado!$D186=""),0,IF(ISNUMBER(SEARCH(G$3,Consolidado!$D186)),IF(COUNTIFS(Consolidado!$AC$5:AC186,Consolidado!$AC186,Consolidado!$D$5:D186,"*"&amp;G$3&amp;"*")=1,1,0),0))</f>
        <v>0</v>
      </c>
      <c r="H186" s="0" t="n">
        <f aca="false">IF(OR(H$3="",Consolidado!$D186=""),0,IF(ISNUMBER(SEARCH(H$3,Consolidado!$D186)),IF(COUNTIFS(Consolidado!$AC$5:AC186,Consolidado!$AC186,Consolidado!$D$5:D186,"*"&amp;H$3&amp;"*")=1,1,0),0))</f>
        <v>0</v>
      </c>
      <c r="I186" s="0" t="n">
        <f aca="false">IF(OR(I$3="",Consolidado!$D186=""),0,IF(ISNUMBER(SEARCH(I$3,Consolidado!$D186)),IF(COUNTIFS(Consolidado!$AC$5:AC186,Consolidado!$AC186,Consolidado!$D$5:D186,"*"&amp;I$3&amp;"*")=1,1,0),0))</f>
        <v>0</v>
      </c>
      <c r="J186" s="0" t="n">
        <f aca="false">IF(OR(J$3="",Consolidado!$D186=""),0,IF(ISNUMBER(SEARCH(J$3,Consolidado!$D186)),IF(COUNTIFS(Consolidado!$AC$5:AC186,Consolidado!$AC186,Consolidado!$D$5:D186,"*"&amp;J$3&amp;"*")=1,1,0),0))</f>
        <v>0</v>
      </c>
      <c r="K186" s="0" t="n">
        <f aca="false">IF(OR(K$3="",Consolidado!$D186=""),0,IF(ISNUMBER(SEARCH(K$3,Consolidado!$D186)),IF(COUNTIFS(Consolidado!$AC$5:AC186,Consolidado!$AC186,Consolidado!$D$5:D186,"*"&amp;K$3&amp;"*")=1,1,0),0))</f>
        <v>0</v>
      </c>
      <c r="L186" s="0" t="n">
        <f aca="false">IF(OR(L$3="",Consolidado!$D186=""),0,IF(ISNUMBER(SEARCH(L$3,Consolidado!$D186)),IF(COUNTIFS(Consolidado!$AC$5:AC186,Consolidado!$AC186,Consolidado!$D$5:D186,"*"&amp;L$3&amp;"*")=1,1,0),0))</f>
        <v>0</v>
      </c>
      <c r="M186" s="0" t="n">
        <f aca="false">IF(OR(M$3="",Consolidado!$D186=""),0,IF(ISNUMBER(SEARCH(M$3,Consolidado!$D186)),IF(COUNTIFS(Consolidado!$AC$5:AC186,Consolidado!$AC186,Consolidado!$D$5:D186,"*"&amp;M$3&amp;"*")=1,1,0),0))</f>
        <v>0</v>
      </c>
      <c r="N186" s="0" t="n">
        <f aca="false">IF(OR(N$3="",Consolidado!$D186=""),0,IF(ISNUMBER(SEARCH(N$3,Consolidado!$D186)),IF(COUNTIFS(Consolidado!$AC$5:AC186,Consolidado!$AC186,Consolidado!$D$5:D186,"*"&amp;N$3&amp;"*")=1,1,0),0))</f>
        <v>0</v>
      </c>
      <c r="O186" s="0" t="n">
        <f aca="false">IF(OR(O$3="",Consolidado!$D186=""),0,IF(ISNUMBER(SEARCH(O$3,Consolidado!$D186)),IF(COUNTIFS(Consolidado!$AC$5:AC186,Consolidado!$AC186,Consolidado!$D$5:D186,"*"&amp;O$3&amp;"*")=1,1,0),0))</f>
        <v>0</v>
      </c>
      <c r="P186" s="0" t="n">
        <f aca="false">IF(OR(P$3="",Consolidado!$D186=""),0,IF(ISNUMBER(SEARCH(P$3,Consolidado!$D186)),IF(COUNTIFS(Consolidado!$AC$5:AC186,Consolidado!$AC186,Consolidado!$D$5:D186,"*"&amp;P$3&amp;"*")=1,1,0),0))</f>
        <v>0</v>
      </c>
      <c r="Q186" s="0" t="n">
        <f aca="false">IF(OR(Q$3="",Consolidado!$D186=""),0,IF(ISNUMBER(SEARCH(Q$3,Consolidado!$D186)),IF(COUNTIFS(Consolidado!$AC$5:AC186,Consolidado!$AC186,Consolidado!$D$5:D186,"*"&amp;Q$3&amp;"*")=1,1,0),0))</f>
        <v>0</v>
      </c>
      <c r="R186" s="0" t="n">
        <f aca="false">IF(OR(R$3="",Consolidado!$D186=""),0,IF(ISNUMBER(SEARCH(R$3,Consolidado!$D186)),IF(COUNTIFS(Consolidado!$AC$5:AC186,Consolidado!$AC186,Consolidado!$D$5:D186,"*"&amp;R$3&amp;"*")=1,1,0),0))</f>
        <v>0</v>
      </c>
      <c r="S186" s="0" t="n">
        <f aca="false">IF(OR(S$3="",Consolidado!$D186=""),0,IF(ISNUMBER(SEARCH(S$3,Consolidado!$D186)),IF(COUNTIFS(Consolidado!$AC$5:AC186,Consolidado!$AC186,Consolidado!$D$5:D186,"*"&amp;S$3&amp;"*")=1,1,0),0))</f>
        <v>0</v>
      </c>
      <c r="T186" s="0" t="n">
        <f aca="false">IF(OR(T$3="",Consolidado!$D186=""),0,IF(ISNUMBER(SEARCH(T$3,Consolidado!$D186)),IF(COUNTIFS(Consolidado!$AC$5:AC186,Consolidado!$AC186,Consolidado!$D$5:D186,"*"&amp;T$3&amp;"*")=1,1,0),0))</f>
        <v>0</v>
      </c>
      <c r="U186" s="0" t="n">
        <f aca="false">IF(OR(U$3="",Consolidado!$D186=""),0,IF(ISNUMBER(SEARCH(U$3,Consolidado!$D186)),IF(COUNTIFS(Consolidado!$AC$5:AC186,Consolidado!$AC186,Consolidado!$D$5:D186,"*"&amp;U$3&amp;"*")=1,1,0),0))</f>
        <v>0</v>
      </c>
      <c r="V186" s="0" t="n">
        <f aca="false">IF(OR(V$3="",Consolidado!$D186=""),0,IF(ISNUMBER(SEARCH(V$3,Consolidado!$D186)),IF(COUNTIFS(Consolidado!$AC$5:AC186,Consolidado!$AC186,Consolidado!$D$5:D186,"*"&amp;V$3&amp;"*")=1,1,0),0))</f>
        <v>0</v>
      </c>
      <c r="W186" s="0" t="n">
        <f aca="false">IF(OR(W$3="",Consolidado!$D186=""),0,IF(ISNUMBER(SEARCH(W$3,Consolidado!$D186)),IF(COUNTIFS(Consolidado!$AC$5:AC186,Consolidado!$AC186,Consolidado!$D$5:D186,"*"&amp;W$3&amp;"*")=1,1,0),0))</f>
        <v>0</v>
      </c>
      <c r="X186" s="0" t="n">
        <f aca="false">IF(OR(X$3="",Consolidado!$D186=""),0,IF(ISNUMBER(SEARCH(X$3,Consolidado!$D186)),IF(COUNTIFS(Consolidado!$AC$5:AC186,Consolidado!$AC186,Consolidado!$D$5:D186,"*"&amp;X$3&amp;"*")=1,1,0),0))</f>
        <v>0</v>
      </c>
      <c r="Y186" s="0" t="n">
        <f aca="false">IF(OR(Y$3="",Consolidado!$D186=""),0,IF(ISNUMBER(SEARCH(Y$3,Consolidado!$D186)),IF(COUNTIFS(Consolidado!$AC$5:AC186,Consolidado!$AC186,Consolidado!$D$5:D186,"*"&amp;Y$3&amp;"*")=1,1,0),0))</f>
        <v>0</v>
      </c>
      <c r="Z186" s="0" t="n">
        <f aca="false">IF(OR(Z$3="",Consolidado!$D186=""),0,IF(ISNUMBER(SEARCH(Z$3,Consolidado!$D186)),IF(COUNTIFS(Consolidado!$AC$5:AC186,Consolidado!$AC186,Consolidado!$D$5:D186,"*"&amp;Z$3&amp;"*")=1,1,0),0))</f>
        <v>0</v>
      </c>
      <c r="AA186" s="0" t="n">
        <f aca="false">IF(OR(AA$3="",Consolidado!$D186=""),0,IF(ISNUMBER(SEARCH(AA$3,Consolidado!$D186)),IF(COUNTIFS(Consolidado!$AC$5:AC186,Consolidado!$AC186,Consolidado!$D$5:D186,"*"&amp;AA$3&amp;"*")=1,1,0),0))</f>
        <v>0</v>
      </c>
      <c r="AB186" s="0" t="n">
        <f aca="false">IF(OR(AB$3="",Consolidado!$D186=""),0,IF(ISNUMBER(SEARCH(AB$3,Consolidado!$D186)),IF(COUNTIFS(Consolidado!$AC$5:AC186,Consolidado!$AC186,Consolidado!$D$5:D186,"*"&amp;AB$3&amp;"*")=1,1,0),0))</f>
        <v>0</v>
      </c>
      <c r="AC186" s="0" t="n">
        <f aca="false">IF(OR(AC$3="",Consolidado!$D186=""),0,IF(ISNUMBER(SEARCH(AC$3,Consolidado!$D186)),IF(COUNTIFS(Consolidado!$AC$5:AC186,Consolidado!$AC186,Consolidado!$D$5:D186,"*"&amp;AC$3&amp;"*")=1,1,0),0))</f>
        <v>0</v>
      </c>
      <c r="AD186" s="0" t="n">
        <f aca="false">IF(OR(AD$3="",Consolidado!$D186=""),0,IF(ISNUMBER(SEARCH(AD$3,Consolidado!$D186)),IF(COUNTIFS(Consolidado!$AC$5:AC186,Consolidado!$AC186,Consolidado!$D$5:D186,"*"&amp;AD$3&amp;"*")=1,1,0),0))</f>
        <v>0</v>
      </c>
      <c r="AE186" s="0" t="n">
        <f aca="false">IF(OR(AE$3="",Consolidado!$D186=""),0,IF(ISNUMBER(SEARCH(AE$3,Consolidado!$D186)),IF(COUNTIFS(Consolidado!$AC$5:AC186,Consolidado!$AC186,Consolidado!$D$5:D186,"*"&amp;AE$3&amp;"*")=1,1,0),0))</f>
        <v>0</v>
      </c>
      <c r="AF186" s="0" t="n">
        <f aca="false">IF(OR(AF$3="",Consolidado!$D186=""),0,IF(ISNUMBER(SEARCH(AF$3,Consolidado!$D186)),IF(COUNTIFS(Consolidado!$AC$5:AC186,Consolidado!$AC186,Consolidado!$D$5:D186,"*"&amp;AF$3&amp;"*")=1,1,0),0))</f>
        <v>0</v>
      </c>
      <c r="AG186" s="0" t="n">
        <f aca="false">IF(OR(AG$3="",Consolidado!$D186=""),0,IF(ISNUMBER(SEARCH(AG$3,Consolidado!$D186)),IF(COUNTIFS(Consolidado!$AC$5:AC186,Consolidado!$AC186,Consolidado!$D$5:D186,"*"&amp;AG$3&amp;"*")=1,1,0),0))</f>
        <v>0</v>
      </c>
      <c r="AH186" s="0" t="n">
        <f aca="false">IF(OR(AH$3="",Consolidado!$D186=""),0,IF(ISNUMBER(SEARCH(AH$3,Consolidado!$D186)),IF(COUNTIFS(Consolidado!$AC$5:AC186,Consolidado!$AC186,Consolidado!$D$5:D186,"*"&amp;AH$3&amp;"*")=1,1,0),0))</f>
        <v>0</v>
      </c>
      <c r="AI186" s="0" t="n">
        <f aca="false">IF(OR(AI$3="",Consolidado!$D186=""),0,IF(ISNUMBER(SEARCH(AI$3,Consolidado!$D186)),IF(COUNTIFS(Consolidado!$AC$5:AC186,Consolidado!$AC186,Consolidado!$D$5:D186,"*"&amp;AI$3&amp;"*")=1,1,0),0))</f>
        <v>0</v>
      </c>
      <c r="AJ186" s="0" t="n">
        <f aca="false">IF(OR(AJ$3="",Consolidado!$D186=""),0,IF(ISNUMBER(SEARCH(AJ$3,Consolidado!$D186)),IF(COUNTIFS(Consolidado!$AC$5:AC186,Consolidado!$AC186,Consolidado!$D$5:D186,"*"&amp;AJ$3&amp;"*")=1,1,0),0))</f>
        <v>0</v>
      </c>
      <c r="AK186" s="0" t="n">
        <f aca="false">IF(OR(AK$3="",Consolidado!$D186=""),0,IF(ISNUMBER(SEARCH(AK$3,Consolidado!$D186)),IF(COUNTIFS(Consolidado!$AC$5:AC186,Consolidado!$AC186,Consolidado!$D$5:D186,"*"&amp;AK$3&amp;"*")=1,1,0),0))</f>
        <v>0</v>
      </c>
      <c r="AL186" s="0" t="n">
        <f aca="false">IF(OR(AL$3="",Consolidado!$D186=""),0,IF(ISNUMBER(SEARCH(AL$3,Consolidado!$D186)),IF(COUNTIFS(Consolidado!$AC$5:AC186,Consolidado!$AC186,Consolidado!$D$5:D186,"*"&amp;AL$3&amp;"*")=1,1,0),0))</f>
        <v>0</v>
      </c>
      <c r="AM186" s="0" t="n">
        <f aca="false">IF(OR(AM$3="",Consolidado!$D186=""),0,IF(ISNUMBER(SEARCH(AM$3,Consolidado!$D186)),IF(COUNTIFS(Consolidado!$AC$5:AC186,Consolidado!$AC186,Consolidado!$D$5:D186,"*"&amp;AM$3&amp;"*")=1,1,0),0))</f>
        <v>0</v>
      </c>
      <c r="AN186" s="0" t="n">
        <f aca="false">IF(OR(AN$3="",Consolidado!$D186=""),0,IF(ISNUMBER(SEARCH(AN$3,Consolidado!$D186)),IF(COUNTIFS(Consolidado!$AC$5:AC186,Consolidado!$AC186,Consolidado!$D$5:D186,"*"&amp;AN$3&amp;"*")=1,1,0),0))</f>
        <v>0</v>
      </c>
      <c r="AO186" s="0" t="n">
        <f aca="false">IF(OR(AO$3="",Consolidado!$D186=""),0,IF(ISNUMBER(SEARCH(AO$3,Consolidado!$D186)),IF(COUNTIFS(Consolidado!$AC$5:AC186,Consolidado!$AC186,Consolidado!$D$5:D186,"*"&amp;AO$3&amp;"*")=1,1,0),0))</f>
        <v>0</v>
      </c>
    </row>
    <row r="187" customFormat="false" ht="15" hidden="false" customHeight="false" outlineLevel="0" collapsed="false">
      <c r="B187" s="0" t="n">
        <f aca="false">IF(OR(B$3="",Consolidado!$D187=""),0,IF(ISNUMBER(SEARCH(B$3,Consolidado!$D187)),IF(COUNTIFS(Consolidado!$AC$5:AC187,Consolidado!$AC187,Consolidado!$D$5:D187,"*"&amp;B$3&amp;"*")=1,1,0),0))</f>
        <v>0</v>
      </c>
      <c r="C187" s="0" t="n">
        <f aca="false">IF(OR(C$3="",Consolidado!$D187=""),0,IF(ISNUMBER(SEARCH(C$3,Consolidado!$D187)),IF(COUNTIFS(Consolidado!$AC$5:AC187,Consolidado!$AC187,Consolidado!$D$5:D187,"*"&amp;C$3&amp;"*")=1,1,0),0))</f>
        <v>0</v>
      </c>
      <c r="D187" s="0" t="n">
        <f aca="false">IF(OR(D$3="",Consolidado!$D187=""),0,IF(ISNUMBER(SEARCH(D$3,Consolidado!$D187)),IF(COUNTIFS(Consolidado!$AC$5:AC187,Consolidado!$AC187,Consolidado!$D$5:D187,"*"&amp;D$3&amp;"*")=1,1,0),0))</f>
        <v>0</v>
      </c>
      <c r="E187" s="0" t="n">
        <f aca="false">IF(OR(E$3="",Consolidado!$D187=""),0,IF(ISNUMBER(SEARCH(E$3,Consolidado!$D187)),IF(COUNTIFS(Consolidado!$AC$5:AC187,Consolidado!$AC187,Consolidado!$D$5:D187,"*"&amp;E$3&amp;"*")=1,1,0),0))</f>
        <v>0</v>
      </c>
      <c r="F187" s="0" t="n">
        <f aca="false">IF(OR(F$3="",Consolidado!$D187=""),0,IF(ISNUMBER(SEARCH(F$3,Consolidado!$D187)),IF(COUNTIFS(Consolidado!$AC$5:AC187,Consolidado!$AC187,Consolidado!$D$5:D187,"*"&amp;F$3&amp;"*")=1,1,0),0))</f>
        <v>0</v>
      </c>
      <c r="G187" s="0" t="n">
        <f aca="false">IF(OR(G$3="",Consolidado!$D187=""),0,IF(ISNUMBER(SEARCH(G$3,Consolidado!$D187)),IF(COUNTIFS(Consolidado!$AC$5:AC187,Consolidado!$AC187,Consolidado!$D$5:D187,"*"&amp;G$3&amp;"*")=1,1,0),0))</f>
        <v>0</v>
      </c>
      <c r="H187" s="0" t="n">
        <f aca="false">IF(OR(H$3="",Consolidado!$D187=""),0,IF(ISNUMBER(SEARCH(H$3,Consolidado!$D187)),IF(COUNTIFS(Consolidado!$AC$5:AC187,Consolidado!$AC187,Consolidado!$D$5:D187,"*"&amp;H$3&amp;"*")=1,1,0),0))</f>
        <v>0</v>
      </c>
      <c r="I187" s="0" t="n">
        <f aca="false">IF(OR(I$3="",Consolidado!$D187=""),0,IF(ISNUMBER(SEARCH(I$3,Consolidado!$D187)),IF(COUNTIFS(Consolidado!$AC$5:AC187,Consolidado!$AC187,Consolidado!$D$5:D187,"*"&amp;I$3&amp;"*")=1,1,0),0))</f>
        <v>0</v>
      </c>
      <c r="J187" s="0" t="n">
        <f aca="false">IF(OR(J$3="",Consolidado!$D187=""),0,IF(ISNUMBER(SEARCH(J$3,Consolidado!$D187)),IF(COUNTIFS(Consolidado!$AC$5:AC187,Consolidado!$AC187,Consolidado!$D$5:D187,"*"&amp;J$3&amp;"*")=1,1,0),0))</f>
        <v>0</v>
      </c>
      <c r="K187" s="0" t="n">
        <f aca="false">IF(OR(K$3="",Consolidado!$D187=""),0,IF(ISNUMBER(SEARCH(K$3,Consolidado!$D187)),IF(COUNTIFS(Consolidado!$AC$5:AC187,Consolidado!$AC187,Consolidado!$D$5:D187,"*"&amp;K$3&amp;"*")=1,1,0),0))</f>
        <v>0</v>
      </c>
      <c r="L187" s="0" t="n">
        <f aca="false">IF(OR(L$3="",Consolidado!$D187=""),0,IF(ISNUMBER(SEARCH(L$3,Consolidado!$D187)),IF(COUNTIFS(Consolidado!$AC$5:AC187,Consolidado!$AC187,Consolidado!$D$5:D187,"*"&amp;L$3&amp;"*")=1,1,0),0))</f>
        <v>0</v>
      </c>
      <c r="M187" s="0" t="n">
        <f aca="false">IF(OR(M$3="",Consolidado!$D187=""),0,IF(ISNUMBER(SEARCH(M$3,Consolidado!$D187)),IF(COUNTIFS(Consolidado!$AC$5:AC187,Consolidado!$AC187,Consolidado!$D$5:D187,"*"&amp;M$3&amp;"*")=1,1,0),0))</f>
        <v>0</v>
      </c>
      <c r="N187" s="0" t="n">
        <f aca="false">IF(OR(N$3="",Consolidado!$D187=""),0,IF(ISNUMBER(SEARCH(N$3,Consolidado!$D187)),IF(COUNTIFS(Consolidado!$AC$5:AC187,Consolidado!$AC187,Consolidado!$D$5:D187,"*"&amp;N$3&amp;"*")=1,1,0),0))</f>
        <v>0</v>
      </c>
      <c r="O187" s="0" t="n">
        <f aca="false">IF(OR(O$3="",Consolidado!$D187=""),0,IF(ISNUMBER(SEARCH(O$3,Consolidado!$D187)),IF(COUNTIFS(Consolidado!$AC$5:AC187,Consolidado!$AC187,Consolidado!$D$5:D187,"*"&amp;O$3&amp;"*")=1,1,0),0))</f>
        <v>0</v>
      </c>
      <c r="P187" s="0" t="n">
        <f aca="false">IF(OR(P$3="",Consolidado!$D187=""),0,IF(ISNUMBER(SEARCH(P$3,Consolidado!$D187)),IF(COUNTIFS(Consolidado!$AC$5:AC187,Consolidado!$AC187,Consolidado!$D$5:D187,"*"&amp;P$3&amp;"*")=1,1,0),0))</f>
        <v>0</v>
      </c>
      <c r="Q187" s="0" t="n">
        <f aca="false">IF(OR(Q$3="",Consolidado!$D187=""),0,IF(ISNUMBER(SEARCH(Q$3,Consolidado!$D187)),IF(COUNTIFS(Consolidado!$AC$5:AC187,Consolidado!$AC187,Consolidado!$D$5:D187,"*"&amp;Q$3&amp;"*")=1,1,0),0))</f>
        <v>0</v>
      </c>
      <c r="R187" s="0" t="n">
        <f aca="false">IF(OR(R$3="",Consolidado!$D187=""),0,IF(ISNUMBER(SEARCH(R$3,Consolidado!$D187)),IF(COUNTIFS(Consolidado!$AC$5:AC187,Consolidado!$AC187,Consolidado!$D$5:D187,"*"&amp;R$3&amp;"*")=1,1,0),0))</f>
        <v>0</v>
      </c>
      <c r="S187" s="0" t="n">
        <f aca="false">IF(OR(S$3="",Consolidado!$D187=""),0,IF(ISNUMBER(SEARCH(S$3,Consolidado!$D187)),IF(COUNTIFS(Consolidado!$AC$5:AC187,Consolidado!$AC187,Consolidado!$D$5:D187,"*"&amp;S$3&amp;"*")=1,1,0),0))</f>
        <v>0</v>
      </c>
      <c r="T187" s="0" t="n">
        <f aca="false">IF(OR(T$3="",Consolidado!$D187=""),0,IF(ISNUMBER(SEARCH(T$3,Consolidado!$D187)),IF(COUNTIFS(Consolidado!$AC$5:AC187,Consolidado!$AC187,Consolidado!$D$5:D187,"*"&amp;T$3&amp;"*")=1,1,0),0))</f>
        <v>0</v>
      </c>
      <c r="U187" s="0" t="n">
        <f aca="false">IF(OR(U$3="",Consolidado!$D187=""),0,IF(ISNUMBER(SEARCH(U$3,Consolidado!$D187)),IF(COUNTIFS(Consolidado!$AC$5:AC187,Consolidado!$AC187,Consolidado!$D$5:D187,"*"&amp;U$3&amp;"*")=1,1,0),0))</f>
        <v>0</v>
      </c>
      <c r="V187" s="0" t="n">
        <f aca="false">IF(OR(V$3="",Consolidado!$D187=""),0,IF(ISNUMBER(SEARCH(V$3,Consolidado!$D187)),IF(COUNTIFS(Consolidado!$AC$5:AC187,Consolidado!$AC187,Consolidado!$D$5:D187,"*"&amp;V$3&amp;"*")=1,1,0),0))</f>
        <v>0</v>
      </c>
      <c r="W187" s="0" t="n">
        <f aca="false">IF(OR(W$3="",Consolidado!$D187=""),0,IF(ISNUMBER(SEARCH(W$3,Consolidado!$D187)),IF(COUNTIFS(Consolidado!$AC$5:AC187,Consolidado!$AC187,Consolidado!$D$5:D187,"*"&amp;W$3&amp;"*")=1,1,0),0))</f>
        <v>0</v>
      </c>
      <c r="X187" s="0" t="n">
        <f aca="false">IF(OR(X$3="",Consolidado!$D187=""),0,IF(ISNUMBER(SEARCH(X$3,Consolidado!$D187)),IF(COUNTIFS(Consolidado!$AC$5:AC187,Consolidado!$AC187,Consolidado!$D$5:D187,"*"&amp;X$3&amp;"*")=1,1,0),0))</f>
        <v>0</v>
      </c>
      <c r="Y187" s="0" t="n">
        <f aca="false">IF(OR(Y$3="",Consolidado!$D187=""),0,IF(ISNUMBER(SEARCH(Y$3,Consolidado!$D187)),IF(COUNTIFS(Consolidado!$AC$5:AC187,Consolidado!$AC187,Consolidado!$D$5:D187,"*"&amp;Y$3&amp;"*")=1,1,0),0))</f>
        <v>0</v>
      </c>
      <c r="Z187" s="0" t="n">
        <f aca="false">IF(OR(Z$3="",Consolidado!$D187=""),0,IF(ISNUMBER(SEARCH(Z$3,Consolidado!$D187)),IF(COUNTIFS(Consolidado!$AC$5:AC187,Consolidado!$AC187,Consolidado!$D$5:D187,"*"&amp;Z$3&amp;"*")=1,1,0),0))</f>
        <v>0</v>
      </c>
      <c r="AA187" s="0" t="n">
        <f aca="false">IF(OR(AA$3="",Consolidado!$D187=""),0,IF(ISNUMBER(SEARCH(AA$3,Consolidado!$D187)),IF(COUNTIFS(Consolidado!$AC$5:AC187,Consolidado!$AC187,Consolidado!$D$5:D187,"*"&amp;AA$3&amp;"*")=1,1,0),0))</f>
        <v>0</v>
      </c>
      <c r="AB187" s="0" t="n">
        <f aca="false">IF(OR(AB$3="",Consolidado!$D187=""),0,IF(ISNUMBER(SEARCH(AB$3,Consolidado!$D187)),IF(COUNTIFS(Consolidado!$AC$5:AC187,Consolidado!$AC187,Consolidado!$D$5:D187,"*"&amp;AB$3&amp;"*")=1,1,0),0))</f>
        <v>0</v>
      </c>
      <c r="AC187" s="0" t="n">
        <f aca="false">IF(OR(AC$3="",Consolidado!$D187=""),0,IF(ISNUMBER(SEARCH(AC$3,Consolidado!$D187)),IF(COUNTIFS(Consolidado!$AC$5:AC187,Consolidado!$AC187,Consolidado!$D$5:D187,"*"&amp;AC$3&amp;"*")=1,1,0),0))</f>
        <v>0</v>
      </c>
      <c r="AD187" s="0" t="n">
        <f aca="false">IF(OR(AD$3="",Consolidado!$D187=""),0,IF(ISNUMBER(SEARCH(AD$3,Consolidado!$D187)),IF(COUNTIFS(Consolidado!$AC$5:AC187,Consolidado!$AC187,Consolidado!$D$5:D187,"*"&amp;AD$3&amp;"*")=1,1,0),0))</f>
        <v>0</v>
      </c>
      <c r="AE187" s="0" t="n">
        <f aca="false">IF(OR(AE$3="",Consolidado!$D187=""),0,IF(ISNUMBER(SEARCH(AE$3,Consolidado!$D187)),IF(COUNTIFS(Consolidado!$AC$5:AC187,Consolidado!$AC187,Consolidado!$D$5:D187,"*"&amp;AE$3&amp;"*")=1,1,0),0))</f>
        <v>0</v>
      </c>
      <c r="AF187" s="0" t="n">
        <f aca="false">IF(OR(AF$3="",Consolidado!$D187=""),0,IF(ISNUMBER(SEARCH(AF$3,Consolidado!$D187)),IF(COUNTIFS(Consolidado!$AC$5:AC187,Consolidado!$AC187,Consolidado!$D$5:D187,"*"&amp;AF$3&amp;"*")=1,1,0),0))</f>
        <v>0</v>
      </c>
      <c r="AG187" s="0" t="n">
        <f aca="false">IF(OR(AG$3="",Consolidado!$D187=""),0,IF(ISNUMBER(SEARCH(AG$3,Consolidado!$D187)),IF(COUNTIFS(Consolidado!$AC$5:AC187,Consolidado!$AC187,Consolidado!$D$5:D187,"*"&amp;AG$3&amp;"*")=1,1,0),0))</f>
        <v>0</v>
      </c>
      <c r="AH187" s="0" t="n">
        <f aca="false">IF(OR(AH$3="",Consolidado!$D187=""),0,IF(ISNUMBER(SEARCH(AH$3,Consolidado!$D187)),IF(COUNTIFS(Consolidado!$AC$5:AC187,Consolidado!$AC187,Consolidado!$D$5:D187,"*"&amp;AH$3&amp;"*")=1,1,0),0))</f>
        <v>0</v>
      </c>
      <c r="AI187" s="0" t="n">
        <f aca="false">IF(OR(AI$3="",Consolidado!$D187=""),0,IF(ISNUMBER(SEARCH(AI$3,Consolidado!$D187)),IF(COUNTIFS(Consolidado!$AC$5:AC187,Consolidado!$AC187,Consolidado!$D$5:D187,"*"&amp;AI$3&amp;"*")=1,1,0),0))</f>
        <v>0</v>
      </c>
      <c r="AJ187" s="0" t="n">
        <f aca="false">IF(OR(AJ$3="",Consolidado!$D187=""),0,IF(ISNUMBER(SEARCH(AJ$3,Consolidado!$D187)),IF(COUNTIFS(Consolidado!$AC$5:AC187,Consolidado!$AC187,Consolidado!$D$5:D187,"*"&amp;AJ$3&amp;"*")=1,1,0),0))</f>
        <v>0</v>
      </c>
      <c r="AK187" s="0" t="n">
        <f aca="false">IF(OR(AK$3="",Consolidado!$D187=""),0,IF(ISNUMBER(SEARCH(AK$3,Consolidado!$D187)),IF(COUNTIFS(Consolidado!$AC$5:AC187,Consolidado!$AC187,Consolidado!$D$5:D187,"*"&amp;AK$3&amp;"*")=1,1,0),0))</f>
        <v>0</v>
      </c>
      <c r="AL187" s="0" t="n">
        <f aca="false">IF(OR(AL$3="",Consolidado!$D187=""),0,IF(ISNUMBER(SEARCH(AL$3,Consolidado!$D187)),IF(COUNTIFS(Consolidado!$AC$5:AC187,Consolidado!$AC187,Consolidado!$D$5:D187,"*"&amp;AL$3&amp;"*")=1,1,0),0))</f>
        <v>0</v>
      </c>
      <c r="AM187" s="0" t="n">
        <f aca="false">IF(OR(AM$3="",Consolidado!$D187=""),0,IF(ISNUMBER(SEARCH(AM$3,Consolidado!$D187)),IF(COUNTIFS(Consolidado!$AC$5:AC187,Consolidado!$AC187,Consolidado!$D$5:D187,"*"&amp;AM$3&amp;"*")=1,1,0),0))</f>
        <v>0</v>
      </c>
      <c r="AN187" s="0" t="n">
        <f aca="false">IF(OR(AN$3="",Consolidado!$D187=""),0,IF(ISNUMBER(SEARCH(AN$3,Consolidado!$D187)),IF(COUNTIFS(Consolidado!$AC$5:AC187,Consolidado!$AC187,Consolidado!$D$5:D187,"*"&amp;AN$3&amp;"*")=1,1,0),0))</f>
        <v>0</v>
      </c>
      <c r="AO187" s="0" t="n">
        <f aca="false">IF(OR(AO$3="",Consolidado!$D187=""),0,IF(ISNUMBER(SEARCH(AO$3,Consolidado!$D187)),IF(COUNTIFS(Consolidado!$AC$5:AC187,Consolidado!$AC187,Consolidado!$D$5:D187,"*"&amp;AO$3&amp;"*")=1,1,0),0))</f>
        <v>0</v>
      </c>
    </row>
    <row r="188" customFormat="false" ht="15" hidden="false" customHeight="false" outlineLevel="0" collapsed="false">
      <c r="B188" s="0" t="n">
        <f aca="false">IF(OR(B$3="",Consolidado!$D188=""),0,IF(ISNUMBER(SEARCH(B$3,Consolidado!$D188)),IF(COUNTIFS(Consolidado!$AC$5:AC188,Consolidado!$AC188,Consolidado!$D$5:D188,"*"&amp;B$3&amp;"*")=1,1,0),0))</f>
        <v>0</v>
      </c>
      <c r="C188" s="0" t="n">
        <f aca="false">IF(OR(C$3="",Consolidado!$D188=""),0,IF(ISNUMBER(SEARCH(C$3,Consolidado!$D188)),IF(COUNTIFS(Consolidado!$AC$5:AC188,Consolidado!$AC188,Consolidado!$D$5:D188,"*"&amp;C$3&amp;"*")=1,1,0),0))</f>
        <v>0</v>
      </c>
      <c r="D188" s="0" t="n">
        <f aca="false">IF(OR(D$3="",Consolidado!$D188=""),0,IF(ISNUMBER(SEARCH(D$3,Consolidado!$D188)),IF(COUNTIFS(Consolidado!$AC$5:AC188,Consolidado!$AC188,Consolidado!$D$5:D188,"*"&amp;D$3&amp;"*")=1,1,0),0))</f>
        <v>0</v>
      </c>
      <c r="E188" s="0" t="n">
        <f aca="false">IF(OR(E$3="",Consolidado!$D188=""),0,IF(ISNUMBER(SEARCH(E$3,Consolidado!$D188)),IF(COUNTIFS(Consolidado!$AC$5:AC188,Consolidado!$AC188,Consolidado!$D$5:D188,"*"&amp;E$3&amp;"*")=1,1,0),0))</f>
        <v>0</v>
      </c>
      <c r="F188" s="0" t="n">
        <f aca="false">IF(OR(F$3="",Consolidado!$D188=""),0,IF(ISNUMBER(SEARCH(F$3,Consolidado!$D188)),IF(COUNTIFS(Consolidado!$AC$5:AC188,Consolidado!$AC188,Consolidado!$D$5:D188,"*"&amp;F$3&amp;"*")=1,1,0),0))</f>
        <v>0</v>
      </c>
      <c r="G188" s="0" t="n">
        <f aca="false">IF(OR(G$3="",Consolidado!$D188=""),0,IF(ISNUMBER(SEARCH(G$3,Consolidado!$D188)),IF(COUNTIFS(Consolidado!$AC$5:AC188,Consolidado!$AC188,Consolidado!$D$5:D188,"*"&amp;G$3&amp;"*")=1,1,0),0))</f>
        <v>0</v>
      </c>
      <c r="H188" s="0" t="n">
        <f aca="false">IF(OR(H$3="",Consolidado!$D188=""),0,IF(ISNUMBER(SEARCH(H$3,Consolidado!$D188)),IF(COUNTIFS(Consolidado!$AC$5:AC188,Consolidado!$AC188,Consolidado!$D$5:D188,"*"&amp;H$3&amp;"*")=1,1,0),0))</f>
        <v>0</v>
      </c>
      <c r="I188" s="0" t="n">
        <f aca="false">IF(OR(I$3="",Consolidado!$D188=""),0,IF(ISNUMBER(SEARCH(I$3,Consolidado!$D188)),IF(COUNTIFS(Consolidado!$AC$5:AC188,Consolidado!$AC188,Consolidado!$D$5:D188,"*"&amp;I$3&amp;"*")=1,1,0),0))</f>
        <v>0</v>
      </c>
      <c r="J188" s="0" t="n">
        <f aca="false">IF(OR(J$3="",Consolidado!$D188=""),0,IF(ISNUMBER(SEARCH(J$3,Consolidado!$D188)),IF(COUNTIFS(Consolidado!$AC$5:AC188,Consolidado!$AC188,Consolidado!$D$5:D188,"*"&amp;J$3&amp;"*")=1,1,0),0))</f>
        <v>0</v>
      </c>
      <c r="K188" s="0" t="n">
        <f aca="false">IF(OR(K$3="",Consolidado!$D188=""),0,IF(ISNUMBER(SEARCH(K$3,Consolidado!$D188)),IF(COUNTIFS(Consolidado!$AC$5:AC188,Consolidado!$AC188,Consolidado!$D$5:D188,"*"&amp;K$3&amp;"*")=1,1,0),0))</f>
        <v>0</v>
      </c>
      <c r="L188" s="0" t="n">
        <f aca="false">IF(OR(L$3="",Consolidado!$D188=""),0,IF(ISNUMBER(SEARCH(L$3,Consolidado!$D188)),IF(COUNTIFS(Consolidado!$AC$5:AC188,Consolidado!$AC188,Consolidado!$D$5:D188,"*"&amp;L$3&amp;"*")=1,1,0),0))</f>
        <v>0</v>
      </c>
      <c r="M188" s="0" t="n">
        <f aca="false">IF(OR(M$3="",Consolidado!$D188=""),0,IF(ISNUMBER(SEARCH(M$3,Consolidado!$D188)),IF(COUNTIFS(Consolidado!$AC$5:AC188,Consolidado!$AC188,Consolidado!$D$5:D188,"*"&amp;M$3&amp;"*")=1,1,0),0))</f>
        <v>0</v>
      </c>
      <c r="N188" s="0" t="n">
        <f aca="false">IF(OR(N$3="",Consolidado!$D188=""),0,IF(ISNUMBER(SEARCH(N$3,Consolidado!$D188)),IF(COUNTIFS(Consolidado!$AC$5:AC188,Consolidado!$AC188,Consolidado!$D$5:D188,"*"&amp;N$3&amp;"*")=1,1,0),0))</f>
        <v>0</v>
      </c>
      <c r="O188" s="0" t="n">
        <f aca="false">IF(OR(O$3="",Consolidado!$D188=""),0,IF(ISNUMBER(SEARCH(O$3,Consolidado!$D188)),IF(COUNTIFS(Consolidado!$AC$5:AC188,Consolidado!$AC188,Consolidado!$D$5:D188,"*"&amp;O$3&amp;"*")=1,1,0),0))</f>
        <v>0</v>
      </c>
      <c r="P188" s="0" t="n">
        <f aca="false">IF(OR(P$3="",Consolidado!$D188=""),0,IF(ISNUMBER(SEARCH(P$3,Consolidado!$D188)),IF(COUNTIFS(Consolidado!$AC$5:AC188,Consolidado!$AC188,Consolidado!$D$5:D188,"*"&amp;P$3&amp;"*")=1,1,0),0))</f>
        <v>0</v>
      </c>
      <c r="Q188" s="0" t="n">
        <f aca="false">IF(OR(Q$3="",Consolidado!$D188=""),0,IF(ISNUMBER(SEARCH(Q$3,Consolidado!$D188)),IF(COUNTIFS(Consolidado!$AC$5:AC188,Consolidado!$AC188,Consolidado!$D$5:D188,"*"&amp;Q$3&amp;"*")=1,1,0),0))</f>
        <v>0</v>
      </c>
      <c r="R188" s="0" t="n">
        <f aca="false">IF(OR(R$3="",Consolidado!$D188=""),0,IF(ISNUMBER(SEARCH(R$3,Consolidado!$D188)),IF(COUNTIFS(Consolidado!$AC$5:AC188,Consolidado!$AC188,Consolidado!$D$5:D188,"*"&amp;R$3&amp;"*")=1,1,0),0))</f>
        <v>0</v>
      </c>
      <c r="S188" s="0" t="n">
        <f aca="false">IF(OR(S$3="",Consolidado!$D188=""),0,IF(ISNUMBER(SEARCH(S$3,Consolidado!$D188)),IF(COUNTIFS(Consolidado!$AC$5:AC188,Consolidado!$AC188,Consolidado!$D$5:D188,"*"&amp;S$3&amp;"*")=1,1,0),0))</f>
        <v>0</v>
      </c>
      <c r="T188" s="0" t="n">
        <f aca="false">IF(OR(T$3="",Consolidado!$D188=""),0,IF(ISNUMBER(SEARCH(T$3,Consolidado!$D188)),IF(COUNTIFS(Consolidado!$AC$5:AC188,Consolidado!$AC188,Consolidado!$D$5:D188,"*"&amp;T$3&amp;"*")=1,1,0),0))</f>
        <v>0</v>
      </c>
      <c r="U188" s="0" t="n">
        <f aca="false">IF(OR(U$3="",Consolidado!$D188=""),0,IF(ISNUMBER(SEARCH(U$3,Consolidado!$D188)),IF(COUNTIFS(Consolidado!$AC$5:AC188,Consolidado!$AC188,Consolidado!$D$5:D188,"*"&amp;U$3&amp;"*")=1,1,0),0))</f>
        <v>0</v>
      </c>
      <c r="V188" s="0" t="n">
        <f aca="false">IF(OR(V$3="",Consolidado!$D188=""),0,IF(ISNUMBER(SEARCH(V$3,Consolidado!$D188)),IF(COUNTIFS(Consolidado!$AC$5:AC188,Consolidado!$AC188,Consolidado!$D$5:D188,"*"&amp;V$3&amp;"*")=1,1,0),0))</f>
        <v>0</v>
      </c>
      <c r="W188" s="0" t="n">
        <f aca="false">IF(OR(W$3="",Consolidado!$D188=""),0,IF(ISNUMBER(SEARCH(W$3,Consolidado!$D188)),IF(COUNTIFS(Consolidado!$AC$5:AC188,Consolidado!$AC188,Consolidado!$D$5:D188,"*"&amp;W$3&amp;"*")=1,1,0),0))</f>
        <v>0</v>
      </c>
      <c r="X188" s="0" t="n">
        <f aca="false">IF(OR(X$3="",Consolidado!$D188=""),0,IF(ISNUMBER(SEARCH(X$3,Consolidado!$D188)),IF(COUNTIFS(Consolidado!$AC$5:AC188,Consolidado!$AC188,Consolidado!$D$5:D188,"*"&amp;X$3&amp;"*")=1,1,0),0))</f>
        <v>0</v>
      </c>
      <c r="Y188" s="0" t="n">
        <f aca="false">IF(OR(Y$3="",Consolidado!$D188=""),0,IF(ISNUMBER(SEARCH(Y$3,Consolidado!$D188)),IF(COUNTIFS(Consolidado!$AC$5:AC188,Consolidado!$AC188,Consolidado!$D$5:D188,"*"&amp;Y$3&amp;"*")=1,1,0),0))</f>
        <v>0</v>
      </c>
      <c r="Z188" s="0" t="n">
        <f aca="false">IF(OR(Z$3="",Consolidado!$D188=""),0,IF(ISNUMBER(SEARCH(Z$3,Consolidado!$D188)),IF(COUNTIFS(Consolidado!$AC$5:AC188,Consolidado!$AC188,Consolidado!$D$5:D188,"*"&amp;Z$3&amp;"*")=1,1,0),0))</f>
        <v>0</v>
      </c>
      <c r="AA188" s="0" t="n">
        <f aca="false">IF(OR(AA$3="",Consolidado!$D188=""),0,IF(ISNUMBER(SEARCH(AA$3,Consolidado!$D188)),IF(COUNTIFS(Consolidado!$AC$5:AC188,Consolidado!$AC188,Consolidado!$D$5:D188,"*"&amp;AA$3&amp;"*")=1,1,0),0))</f>
        <v>0</v>
      </c>
      <c r="AB188" s="0" t="n">
        <f aca="false">IF(OR(AB$3="",Consolidado!$D188=""),0,IF(ISNUMBER(SEARCH(AB$3,Consolidado!$D188)),IF(COUNTIFS(Consolidado!$AC$5:AC188,Consolidado!$AC188,Consolidado!$D$5:D188,"*"&amp;AB$3&amp;"*")=1,1,0),0))</f>
        <v>0</v>
      </c>
      <c r="AC188" s="0" t="n">
        <f aca="false">IF(OR(AC$3="",Consolidado!$D188=""),0,IF(ISNUMBER(SEARCH(AC$3,Consolidado!$D188)),IF(COUNTIFS(Consolidado!$AC$5:AC188,Consolidado!$AC188,Consolidado!$D$5:D188,"*"&amp;AC$3&amp;"*")=1,1,0),0))</f>
        <v>0</v>
      </c>
      <c r="AD188" s="0" t="n">
        <f aca="false">IF(OR(AD$3="",Consolidado!$D188=""),0,IF(ISNUMBER(SEARCH(AD$3,Consolidado!$D188)),IF(COUNTIFS(Consolidado!$AC$5:AC188,Consolidado!$AC188,Consolidado!$D$5:D188,"*"&amp;AD$3&amp;"*")=1,1,0),0))</f>
        <v>0</v>
      </c>
      <c r="AE188" s="0" t="n">
        <f aca="false">IF(OR(AE$3="",Consolidado!$D188=""),0,IF(ISNUMBER(SEARCH(AE$3,Consolidado!$D188)),IF(COUNTIFS(Consolidado!$AC$5:AC188,Consolidado!$AC188,Consolidado!$D$5:D188,"*"&amp;AE$3&amp;"*")=1,1,0),0))</f>
        <v>0</v>
      </c>
      <c r="AF188" s="0" t="n">
        <f aca="false">IF(OR(AF$3="",Consolidado!$D188=""),0,IF(ISNUMBER(SEARCH(AF$3,Consolidado!$D188)),IF(COUNTIFS(Consolidado!$AC$5:AC188,Consolidado!$AC188,Consolidado!$D$5:D188,"*"&amp;AF$3&amp;"*")=1,1,0),0))</f>
        <v>0</v>
      </c>
      <c r="AG188" s="0" t="n">
        <f aca="false">IF(OR(AG$3="",Consolidado!$D188=""),0,IF(ISNUMBER(SEARCH(AG$3,Consolidado!$D188)),IF(COUNTIFS(Consolidado!$AC$5:AC188,Consolidado!$AC188,Consolidado!$D$5:D188,"*"&amp;AG$3&amp;"*")=1,1,0),0))</f>
        <v>0</v>
      </c>
      <c r="AH188" s="0" t="n">
        <f aca="false">IF(OR(AH$3="",Consolidado!$D188=""),0,IF(ISNUMBER(SEARCH(AH$3,Consolidado!$D188)),IF(COUNTIFS(Consolidado!$AC$5:AC188,Consolidado!$AC188,Consolidado!$D$5:D188,"*"&amp;AH$3&amp;"*")=1,1,0),0))</f>
        <v>0</v>
      </c>
      <c r="AI188" s="0" t="n">
        <f aca="false">IF(OR(AI$3="",Consolidado!$D188=""),0,IF(ISNUMBER(SEARCH(AI$3,Consolidado!$D188)),IF(COUNTIFS(Consolidado!$AC$5:AC188,Consolidado!$AC188,Consolidado!$D$5:D188,"*"&amp;AI$3&amp;"*")=1,1,0),0))</f>
        <v>0</v>
      </c>
      <c r="AJ188" s="0" t="n">
        <f aca="false">IF(OR(AJ$3="",Consolidado!$D188=""),0,IF(ISNUMBER(SEARCH(AJ$3,Consolidado!$D188)),IF(COUNTIFS(Consolidado!$AC$5:AC188,Consolidado!$AC188,Consolidado!$D$5:D188,"*"&amp;AJ$3&amp;"*")=1,1,0),0))</f>
        <v>0</v>
      </c>
      <c r="AK188" s="0" t="n">
        <f aca="false">IF(OR(AK$3="",Consolidado!$D188=""),0,IF(ISNUMBER(SEARCH(AK$3,Consolidado!$D188)),IF(COUNTIFS(Consolidado!$AC$5:AC188,Consolidado!$AC188,Consolidado!$D$5:D188,"*"&amp;AK$3&amp;"*")=1,1,0),0))</f>
        <v>0</v>
      </c>
      <c r="AL188" s="0" t="n">
        <f aca="false">IF(OR(AL$3="",Consolidado!$D188=""),0,IF(ISNUMBER(SEARCH(AL$3,Consolidado!$D188)),IF(COUNTIFS(Consolidado!$AC$5:AC188,Consolidado!$AC188,Consolidado!$D$5:D188,"*"&amp;AL$3&amp;"*")=1,1,0),0))</f>
        <v>0</v>
      </c>
      <c r="AM188" s="0" t="n">
        <f aca="false">IF(OR(AM$3="",Consolidado!$D188=""),0,IF(ISNUMBER(SEARCH(AM$3,Consolidado!$D188)),IF(COUNTIFS(Consolidado!$AC$5:AC188,Consolidado!$AC188,Consolidado!$D$5:D188,"*"&amp;AM$3&amp;"*")=1,1,0),0))</f>
        <v>0</v>
      </c>
      <c r="AN188" s="0" t="n">
        <f aca="false">IF(OR(AN$3="",Consolidado!$D188=""),0,IF(ISNUMBER(SEARCH(AN$3,Consolidado!$D188)),IF(COUNTIFS(Consolidado!$AC$5:AC188,Consolidado!$AC188,Consolidado!$D$5:D188,"*"&amp;AN$3&amp;"*")=1,1,0),0))</f>
        <v>0</v>
      </c>
      <c r="AO188" s="0" t="n">
        <f aca="false">IF(OR(AO$3="",Consolidado!$D188=""),0,IF(ISNUMBER(SEARCH(AO$3,Consolidado!$D188)),IF(COUNTIFS(Consolidado!$AC$5:AC188,Consolidado!$AC188,Consolidado!$D$5:D188,"*"&amp;AO$3&amp;"*")=1,1,0),0))</f>
        <v>0</v>
      </c>
    </row>
    <row r="189" customFormat="false" ht="15" hidden="false" customHeight="false" outlineLevel="0" collapsed="false">
      <c r="B189" s="0" t="n">
        <f aca="false">IF(OR(B$3="",Consolidado!$D189=""),0,IF(ISNUMBER(SEARCH(B$3,Consolidado!$D189)),IF(COUNTIFS(Consolidado!$AC$5:AC189,Consolidado!$AC189,Consolidado!$D$5:D189,"*"&amp;B$3&amp;"*")=1,1,0),0))</f>
        <v>0</v>
      </c>
      <c r="C189" s="0" t="n">
        <f aca="false">IF(OR(C$3="",Consolidado!$D189=""),0,IF(ISNUMBER(SEARCH(C$3,Consolidado!$D189)),IF(COUNTIFS(Consolidado!$AC$5:AC189,Consolidado!$AC189,Consolidado!$D$5:D189,"*"&amp;C$3&amp;"*")=1,1,0),0))</f>
        <v>0</v>
      </c>
      <c r="D189" s="0" t="n">
        <f aca="false">IF(OR(D$3="",Consolidado!$D189=""),0,IF(ISNUMBER(SEARCH(D$3,Consolidado!$D189)),IF(COUNTIFS(Consolidado!$AC$5:AC189,Consolidado!$AC189,Consolidado!$D$5:D189,"*"&amp;D$3&amp;"*")=1,1,0),0))</f>
        <v>0</v>
      </c>
      <c r="E189" s="0" t="n">
        <f aca="false">IF(OR(E$3="",Consolidado!$D189=""),0,IF(ISNUMBER(SEARCH(E$3,Consolidado!$D189)),IF(COUNTIFS(Consolidado!$AC$5:AC189,Consolidado!$AC189,Consolidado!$D$5:D189,"*"&amp;E$3&amp;"*")=1,1,0),0))</f>
        <v>0</v>
      </c>
      <c r="F189" s="0" t="n">
        <f aca="false">IF(OR(F$3="",Consolidado!$D189=""),0,IF(ISNUMBER(SEARCH(F$3,Consolidado!$D189)),IF(COUNTIFS(Consolidado!$AC$5:AC189,Consolidado!$AC189,Consolidado!$D$5:D189,"*"&amp;F$3&amp;"*")=1,1,0),0))</f>
        <v>0</v>
      </c>
      <c r="G189" s="0" t="n">
        <f aca="false">IF(OR(G$3="",Consolidado!$D189=""),0,IF(ISNUMBER(SEARCH(G$3,Consolidado!$D189)),IF(COUNTIFS(Consolidado!$AC$5:AC189,Consolidado!$AC189,Consolidado!$D$5:D189,"*"&amp;G$3&amp;"*")=1,1,0),0))</f>
        <v>0</v>
      </c>
      <c r="H189" s="0" t="n">
        <f aca="false">IF(OR(H$3="",Consolidado!$D189=""),0,IF(ISNUMBER(SEARCH(H$3,Consolidado!$D189)),IF(COUNTIFS(Consolidado!$AC$5:AC189,Consolidado!$AC189,Consolidado!$D$5:D189,"*"&amp;H$3&amp;"*")=1,1,0),0))</f>
        <v>0</v>
      </c>
      <c r="I189" s="0" t="n">
        <f aca="false">IF(OR(I$3="",Consolidado!$D189=""),0,IF(ISNUMBER(SEARCH(I$3,Consolidado!$D189)),IF(COUNTIFS(Consolidado!$AC$5:AC189,Consolidado!$AC189,Consolidado!$D$5:D189,"*"&amp;I$3&amp;"*")=1,1,0),0))</f>
        <v>0</v>
      </c>
      <c r="J189" s="0" t="n">
        <f aca="false">IF(OR(J$3="",Consolidado!$D189=""),0,IF(ISNUMBER(SEARCH(J$3,Consolidado!$D189)),IF(COUNTIFS(Consolidado!$AC$5:AC189,Consolidado!$AC189,Consolidado!$D$5:D189,"*"&amp;J$3&amp;"*")=1,1,0),0))</f>
        <v>0</v>
      </c>
      <c r="K189" s="0" t="n">
        <f aca="false">IF(OR(K$3="",Consolidado!$D189=""),0,IF(ISNUMBER(SEARCH(K$3,Consolidado!$D189)),IF(COUNTIFS(Consolidado!$AC$5:AC189,Consolidado!$AC189,Consolidado!$D$5:D189,"*"&amp;K$3&amp;"*")=1,1,0),0))</f>
        <v>0</v>
      </c>
      <c r="L189" s="0" t="n">
        <f aca="false">IF(OR(L$3="",Consolidado!$D189=""),0,IF(ISNUMBER(SEARCH(L$3,Consolidado!$D189)),IF(COUNTIFS(Consolidado!$AC$5:AC189,Consolidado!$AC189,Consolidado!$D$5:D189,"*"&amp;L$3&amp;"*")=1,1,0),0))</f>
        <v>0</v>
      </c>
      <c r="M189" s="0" t="n">
        <f aca="false">IF(OR(M$3="",Consolidado!$D189=""),0,IF(ISNUMBER(SEARCH(M$3,Consolidado!$D189)),IF(COUNTIFS(Consolidado!$AC$5:AC189,Consolidado!$AC189,Consolidado!$D$5:D189,"*"&amp;M$3&amp;"*")=1,1,0),0))</f>
        <v>0</v>
      </c>
      <c r="N189" s="0" t="n">
        <f aca="false">IF(OR(N$3="",Consolidado!$D189=""),0,IF(ISNUMBER(SEARCH(N$3,Consolidado!$D189)),IF(COUNTIFS(Consolidado!$AC$5:AC189,Consolidado!$AC189,Consolidado!$D$5:D189,"*"&amp;N$3&amp;"*")=1,1,0),0))</f>
        <v>0</v>
      </c>
      <c r="O189" s="0" t="n">
        <f aca="false">IF(OR(O$3="",Consolidado!$D189=""),0,IF(ISNUMBER(SEARCH(O$3,Consolidado!$D189)),IF(COUNTIFS(Consolidado!$AC$5:AC189,Consolidado!$AC189,Consolidado!$D$5:D189,"*"&amp;O$3&amp;"*")=1,1,0),0))</f>
        <v>0</v>
      </c>
      <c r="P189" s="0" t="n">
        <f aca="false">IF(OR(P$3="",Consolidado!$D189=""),0,IF(ISNUMBER(SEARCH(P$3,Consolidado!$D189)),IF(COUNTIFS(Consolidado!$AC$5:AC189,Consolidado!$AC189,Consolidado!$D$5:D189,"*"&amp;P$3&amp;"*")=1,1,0),0))</f>
        <v>0</v>
      </c>
      <c r="Q189" s="0" t="n">
        <f aca="false">IF(OR(Q$3="",Consolidado!$D189=""),0,IF(ISNUMBER(SEARCH(Q$3,Consolidado!$D189)),IF(COUNTIFS(Consolidado!$AC$5:AC189,Consolidado!$AC189,Consolidado!$D$5:D189,"*"&amp;Q$3&amp;"*")=1,1,0),0))</f>
        <v>0</v>
      </c>
      <c r="R189" s="0" t="n">
        <f aca="false">IF(OR(R$3="",Consolidado!$D189=""),0,IF(ISNUMBER(SEARCH(R$3,Consolidado!$D189)),IF(COUNTIFS(Consolidado!$AC$5:AC189,Consolidado!$AC189,Consolidado!$D$5:D189,"*"&amp;R$3&amp;"*")=1,1,0),0))</f>
        <v>0</v>
      </c>
      <c r="S189" s="0" t="n">
        <f aca="false">IF(OR(S$3="",Consolidado!$D189=""),0,IF(ISNUMBER(SEARCH(S$3,Consolidado!$D189)),IF(COUNTIFS(Consolidado!$AC$5:AC189,Consolidado!$AC189,Consolidado!$D$5:D189,"*"&amp;S$3&amp;"*")=1,1,0),0))</f>
        <v>0</v>
      </c>
      <c r="T189" s="0" t="n">
        <f aca="false">IF(OR(T$3="",Consolidado!$D189=""),0,IF(ISNUMBER(SEARCH(T$3,Consolidado!$D189)),IF(COUNTIFS(Consolidado!$AC$5:AC189,Consolidado!$AC189,Consolidado!$D$5:D189,"*"&amp;T$3&amp;"*")=1,1,0),0))</f>
        <v>0</v>
      </c>
      <c r="U189" s="0" t="n">
        <f aca="false">IF(OR(U$3="",Consolidado!$D189=""),0,IF(ISNUMBER(SEARCH(U$3,Consolidado!$D189)),IF(COUNTIFS(Consolidado!$AC$5:AC189,Consolidado!$AC189,Consolidado!$D$5:D189,"*"&amp;U$3&amp;"*")=1,1,0),0))</f>
        <v>0</v>
      </c>
      <c r="V189" s="0" t="n">
        <f aca="false">IF(OR(V$3="",Consolidado!$D189=""),0,IF(ISNUMBER(SEARCH(V$3,Consolidado!$D189)),IF(COUNTIFS(Consolidado!$AC$5:AC189,Consolidado!$AC189,Consolidado!$D$5:D189,"*"&amp;V$3&amp;"*")=1,1,0),0))</f>
        <v>0</v>
      </c>
      <c r="W189" s="0" t="n">
        <f aca="false">IF(OR(W$3="",Consolidado!$D189=""),0,IF(ISNUMBER(SEARCH(W$3,Consolidado!$D189)),IF(COUNTIFS(Consolidado!$AC$5:AC189,Consolidado!$AC189,Consolidado!$D$5:D189,"*"&amp;W$3&amp;"*")=1,1,0),0))</f>
        <v>0</v>
      </c>
      <c r="X189" s="0" t="n">
        <f aca="false">IF(OR(X$3="",Consolidado!$D189=""),0,IF(ISNUMBER(SEARCH(X$3,Consolidado!$D189)),IF(COUNTIFS(Consolidado!$AC$5:AC189,Consolidado!$AC189,Consolidado!$D$5:D189,"*"&amp;X$3&amp;"*")=1,1,0),0))</f>
        <v>0</v>
      </c>
      <c r="Y189" s="0" t="n">
        <f aca="false">IF(OR(Y$3="",Consolidado!$D189=""),0,IF(ISNUMBER(SEARCH(Y$3,Consolidado!$D189)),IF(COUNTIFS(Consolidado!$AC$5:AC189,Consolidado!$AC189,Consolidado!$D$5:D189,"*"&amp;Y$3&amp;"*")=1,1,0),0))</f>
        <v>0</v>
      </c>
      <c r="Z189" s="0" t="n">
        <f aca="false">IF(OR(Z$3="",Consolidado!$D189=""),0,IF(ISNUMBER(SEARCH(Z$3,Consolidado!$D189)),IF(COUNTIFS(Consolidado!$AC$5:AC189,Consolidado!$AC189,Consolidado!$D$5:D189,"*"&amp;Z$3&amp;"*")=1,1,0),0))</f>
        <v>0</v>
      </c>
      <c r="AA189" s="0" t="n">
        <f aca="false">IF(OR(AA$3="",Consolidado!$D189=""),0,IF(ISNUMBER(SEARCH(AA$3,Consolidado!$D189)),IF(COUNTIFS(Consolidado!$AC$5:AC189,Consolidado!$AC189,Consolidado!$D$5:D189,"*"&amp;AA$3&amp;"*")=1,1,0),0))</f>
        <v>0</v>
      </c>
      <c r="AB189" s="0" t="n">
        <f aca="false">IF(OR(AB$3="",Consolidado!$D189=""),0,IF(ISNUMBER(SEARCH(AB$3,Consolidado!$D189)),IF(COUNTIFS(Consolidado!$AC$5:AC189,Consolidado!$AC189,Consolidado!$D$5:D189,"*"&amp;AB$3&amp;"*")=1,1,0),0))</f>
        <v>0</v>
      </c>
      <c r="AC189" s="0" t="n">
        <f aca="false">IF(OR(AC$3="",Consolidado!$D189=""),0,IF(ISNUMBER(SEARCH(AC$3,Consolidado!$D189)),IF(COUNTIFS(Consolidado!$AC$5:AC189,Consolidado!$AC189,Consolidado!$D$5:D189,"*"&amp;AC$3&amp;"*")=1,1,0),0))</f>
        <v>0</v>
      </c>
      <c r="AD189" s="0" t="n">
        <f aca="false">IF(OR(AD$3="",Consolidado!$D189=""),0,IF(ISNUMBER(SEARCH(AD$3,Consolidado!$D189)),IF(COUNTIFS(Consolidado!$AC$5:AC189,Consolidado!$AC189,Consolidado!$D$5:D189,"*"&amp;AD$3&amp;"*")=1,1,0),0))</f>
        <v>0</v>
      </c>
      <c r="AE189" s="0" t="n">
        <f aca="false">IF(OR(AE$3="",Consolidado!$D189=""),0,IF(ISNUMBER(SEARCH(AE$3,Consolidado!$D189)),IF(COUNTIFS(Consolidado!$AC$5:AC189,Consolidado!$AC189,Consolidado!$D$5:D189,"*"&amp;AE$3&amp;"*")=1,1,0),0))</f>
        <v>0</v>
      </c>
      <c r="AF189" s="0" t="n">
        <f aca="false">IF(OR(AF$3="",Consolidado!$D189=""),0,IF(ISNUMBER(SEARCH(AF$3,Consolidado!$D189)),IF(COUNTIFS(Consolidado!$AC$5:AC189,Consolidado!$AC189,Consolidado!$D$5:D189,"*"&amp;AF$3&amp;"*")=1,1,0),0))</f>
        <v>0</v>
      </c>
      <c r="AG189" s="0" t="n">
        <f aca="false">IF(OR(AG$3="",Consolidado!$D189=""),0,IF(ISNUMBER(SEARCH(AG$3,Consolidado!$D189)),IF(COUNTIFS(Consolidado!$AC$5:AC189,Consolidado!$AC189,Consolidado!$D$5:D189,"*"&amp;AG$3&amp;"*")=1,1,0),0))</f>
        <v>0</v>
      </c>
      <c r="AH189" s="0" t="n">
        <f aca="false">IF(OR(AH$3="",Consolidado!$D189=""),0,IF(ISNUMBER(SEARCH(AH$3,Consolidado!$D189)),IF(COUNTIFS(Consolidado!$AC$5:AC189,Consolidado!$AC189,Consolidado!$D$5:D189,"*"&amp;AH$3&amp;"*")=1,1,0),0))</f>
        <v>0</v>
      </c>
      <c r="AI189" s="0" t="n">
        <f aca="false">IF(OR(AI$3="",Consolidado!$D189=""),0,IF(ISNUMBER(SEARCH(AI$3,Consolidado!$D189)),IF(COUNTIFS(Consolidado!$AC$5:AC189,Consolidado!$AC189,Consolidado!$D$5:D189,"*"&amp;AI$3&amp;"*")=1,1,0),0))</f>
        <v>0</v>
      </c>
      <c r="AJ189" s="0" t="n">
        <f aca="false">IF(OR(AJ$3="",Consolidado!$D189=""),0,IF(ISNUMBER(SEARCH(AJ$3,Consolidado!$D189)),IF(COUNTIFS(Consolidado!$AC$5:AC189,Consolidado!$AC189,Consolidado!$D$5:D189,"*"&amp;AJ$3&amp;"*")=1,1,0),0))</f>
        <v>0</v>
      </c>
      <c r="AK189" s="0" t="n">
        <f aca="false">IF(OR(AK$3="",Consolidado!$D189=""),0,IF(ISNUMBER(SEARCH(AK$3,Consolidado!$D189)),IF(COUNTIFS(Consolidado!$AC$5:AC189,Consolidado!$AC189,Consolidado!$D$5:D189,"*"&amp;AK$3&amp;"*")=1,1,0),0))</f>
        <v>0</v>
      </c>
      <c r="AL189" s="0" t="n">
        <f aca="false">IF(OR(AL$3="",Consolidado!$D189=""),0,IF(ISNUMBER(SEARCH(AL$3,Consolidado!$D189)),IF(COUNTIFS(Consolidado!$AC$5:AC189,Consolidado!$AC189,Consolidado!$D$5:D189,"*"&amp;AL$3&amp;"*")=1,1,0),0))</f>
        <v>0</v>
      </c>
      <c r="AM189" s="0" t="n">
        <f aca="false">IF(OR(AM$3="",Consolidado!$D189=""),0,IF(ISNUMBER(SEARCH(AM$3,Consolidado!$D189)),IF(COUNTIFS(Consolidado!$AC$5:AC189,Consolidado!$AC189,Consolidado!$D$5:D189,"*"&amp;AM$3&amp;"*")=1,1,0),0))</f>
        <v>0</v>
      </c>
      <c r="AN189" s="0" t="n">
        <f aca="false">IF(OR(AN$3="",Consolidado!$D189=""),0,IF(ISNUMBER(SEARCH(AN$3,Consolidado!$D189)),IF(COUNTIFS(Consolidado!$AC$5:AC189,Consolidado!$AC189,Consolidado!$D$5:D189,"*"&amp;AN$3&amp;"*")=1,1,0),0))</f>
        <v>0</v>
      </c>
      <c r="AO189" s="0" t="n">
        <f aca="false">IF(OR(AO$3="",Consolidado!$D189=""),0,IF(ISNUMBER(SEARCH(AO$3,Consolidado!$D189)),IF(COUNTIFS(Consolidado!$AC$5:AC189,Consolidado!$AC189,Consolidado!$D$5:D189,"*"&amp;AO$3&amp;"*")=1,1,0),0))</f>
        <v>0</v>
      </c>
    </row>
    <row r="190" customFormat="false" ht="15" hidden="false" customHeight="false" outlineLevel="0" collapsed="false">
      <c r="B190" s="0" t="n">
        <f aca="false">IF(OR(B$3="",Consolidado!$D190=""),0,IF(ISNUMBER(SEARCH(B$3,Consolidado!$D190)),IF(COUNTIFS(Consolidado!$AC$5:AC190,Consolidado!$AC190,Consolidado!$D$5:D190,"*"&amp;B$3&amp;"*")=1,1,0),0))</f>
        <v>0</v>
      </c>
      <c r="C190" s="0" t="n">
        <f aca="false">IF(OR(C$3="",Consolidado!$D190=""),0,IF(ISNUMBER(SEARCH(C$3,Consolidado!$D190)),IF(COUNTIFS(Consolidado!$AC$5:AC190,Consolidado!$AC190,Consolidado!$D$5:D190,"*"&amp;C$3&amp;"*")=1,1,0),0))</f>
        <v>0</v>
      </c>
      <c r="D190" s="0" t="n">
        <f aca="false">IF(OR(D$3="",Consolidado!$D190=""),0,IF(ISNUMBER(SEARCH(D$3,Consolidado!$D190)),IF(COUNTIFS(Consolidado!$AC$5:AC190,Consolidado!$AC190,Consolidado!$D$5:D190,"*"&amp;D$3&amp;"*")=1,1,0),0))</f>
        <v>0</v>
      </c>
      <c r="E190" s="0" t="n">
        <f aca="false">IF(OR(E$3="",Consolidado!$D190=""),0,IF(ISNUMBER(SEARCH(E$3,Consolidado!$D190)),IF(COUNTIFS(Consolidado!$AC$5:AC190,Consolidado!$AC190,Consolidado!$D$5:D190,"*"&amp;E$3&amp;"*")=1,1,0),0))</f>
        <v>0</v>
      </c>
      <c r="F190" s="0" t="n">
        <f aca="false">IF(OR(F$3="",Consolidado!$D190=""),0,IF(ISNUMBER(SEARCH(F$3,Consolidado!$D190)),IF(COUNTIFS(Consolidado!$AC$5:AC190,Consolidado!$AC190,Consolidado!$D$5:D190,"*"&amp;F$3&amp;"*")=1,1,0),0))</f>
        <v>0</v>
      </c>
      <c r="G190" s="0" t="n">
        <f aca="false">IF(OR(G$3="",Consolidado!$D190=""),0,IF(ISNUMBER(SEARCH(G$3,Consolidado!$D190)),IF(COUNTIFS(Consolidado!$AC$5:AC190,Consolidado!$AC190,Consolidado!$D$5:D190,"*"&amp;G$3&amp;"*")=1,1,0),0))</f>
        <v>0</v>
      </c>
      <c r="H190" s="0" t="n">
        <f aca="false">IF(OR(H$3="",Consolidado!$D190=""),0,IF(ISNUMBER(SEARCH(H$3,Consolidado!$D190)),IF(COUNTIFS(Consolidado!$AC$5:AC190,Consolidado!$AC190,Consolidado!$D$5:D190,"*"&amp;H$3&amp;"*")=1,1,0),0))</f>
        <v>0</v>
      </c>
      <c r="I190" s="0" t="n">
        <f aca="false">IF(OR(I$3="",Consolidado!$D190=""),0,IF(ISNUMBER(SEARCH(I$3,Consolidado!$D190)),IF(COUNTIFS(Consolidado!$AC$5:AC190,Consolidado!$AC190,Consolidado!$D$5:D190,"*"&amp;I$3&amp;"*")=1,1,0),0))</f>
        <v>0</v>
      </c>
      <c r="J190" s="0" t="n">
        <f aca="false">IF(OR(J$3="",Consolidado!$D190=""),0,IF(ISNUMBER(SEARCH(J$3,Consolidado!$D190)),IF(COUNTIFS(Consolidado!$AC$5:AC190,Consolidado!$AC190,Consolidado!$D$5:D190,"*"&amp;J$3&amp;"*")=1,1,0),0))</f>
        <v>0</v>
      </c>
      <c r="K190" s="0" t="n">
        <f aca="false">IF(OR(K$3="",Consolidado!$D190=""),0,IF(ISNUMBER(SEARCH(K$3,Consolidado!$D190)),IF(COUNTIFS(Consolidado!$AC$5:AC190,Consolidado!$AC190,Consolidado!$D$5:D190,"*"&amp;K$3&amp;"*")=1,1,0),0))</f>
        <v>0</v>
      </c>
      <c r="L190" s="0" t="n">
        <f aca="false">IF(OR(L$3="",Consolidado!$D190=""),0,IF(ISNUMBER(SEARCH(L$3,Consolidado!$D190)),IF(COUNTIFS(Consolidado!$AC$5:AC190,Consolidado!$AC190,Consolidado!$D$5:D190,"*"&amp;L$3&amp;"*")=1,1,0),0))</f>
        <v>0</v>
      </c>
      <c r="M190" s="0" t="n">
        <f aca="false">IF(OR(M$3="",Consolidado!$D190=""),0,IF(ISNUMBER(SEARCH(M$3,Consolidado!$D190)),IF(COUNTIFS(Consolidado!$AC$5:AC190,Consolidado!$AC190,Consolidado!$D$5:D190,"*"&amp;M$3&amp;"*")=1,1,0),0))</f>
        <v>0</v>
      </c>
      <c r="N190" s="0" t="n">
        <f aca="false">IF(OR(N$3="",Consolidado!$D190=""),0,IF(ISNUMBER(SEARCH(N$3,Consolidado!$D190)),IF(COUNTIFS(Consolidado!$AC$5:AC190,Consolidado!$AC190,Consolidado!$D$5:D190,"*"&amp;N$3&amp;"*")=1,1,0),0))</f>
        <v>0</v>
      </c>
      <c r="O190" s="0" t="n">
        <f aca="false">IF(OR(O$3="",Consolidado!$D190=""),0,IF(ISNUMBER(SEARCH(O$3,Consolidado!$D190)),IF(COUNTIFS(Consolidado!$AC$5:AC190,Consolidado!$AC190,Consolidado!$D$5:D190,"*"&amp;O$3&amp;"*")=1,1,0),0))</f>
        <v>0</v>
      </c>
      <c r="P190" s="0" t="n">
        <f aca="false">IF(OR(P$3="",Consolidado!$D190=""),0,IF(ISNUMBER(SEARCH(P$3,Consolidado!$D190)),IF(COUNTIFS(Consolidado!$AC$5:AC190,Consolidado!$AC190,Consolidado!$D$5:D190,"*"&amp;P$3&amp;"*")=1,1,0),0))</f>
        <v>0</v>
      </c>
      <c r="Q190" s="0" t="n">
        <f aca="false">IF(OR(Q$3="",Consolidado!$D190=""),0,IF(ISNUMBER(SEARCH(Q$3,Consolidado!$D190)),IF(COUNTIFS(Consolidado!$AC$5:AC190,Consolidado!$AC190,Consolidado!$D$5:D190,"*"&amp;Q$3&amp;"*")=1,1,0),0))</f>
        <v>0</v>
      </c>
      <c r="R190" s="0" t="n">
        <f aca="false">IF(OR(R$3="",Consolidado!$D190=""),0,IF(ISNUMBER(SEARCH(R$3,Consolidado!$D190)),IF(COUNTIFS(Consolidado!$AC$5:AC190,Consolidado!$AC190,Consolidado!$D$5:D190,"*"&amp;R$3&amp;"*")=1,1,0),0))</f>
        <v>0</v>
      </c>
      <c r="S190" s="0" t="n">
        <f aca="false">IF(OR(S$3="",Consolidado!$D190=""),0,IF(ISNUMBER(SEARCH(S$3,Consolidado!$D190)),IF(COUNTIFS(Consolidado!$AC$5:AC190,Consolidado!$AC190,Consolidado!$D$5:D190,"*"&amp;S$3&amp;"*")=1,1,0),0))</f>
        <v>0</v>
      </c>
      <c r="T190" s="0" t="n">
        <f aca="false">IF(OR(T$3="",Consolidado!$D190=""),0,IF(ISNUMBER(SEARCH(T$3,Consolidado!$D190)),IF(COUNTIFS(Consolidado!$AC$5:AC190,Consolidado!$AC190,Consolidado!$D$5:D190,"*"&amp;T$3&amp;"*")=1,1,0),0))</f>
        <v>0</v>
      </c>
      <c r="U190" s="0" t="n">
        <f aca="false">IF(OR(U$3="",Consolidado!$D190=""),0,IF(ISNUMBER(SEARCH(U$3,Consolidado!$D190)),IF(COUNTIFS(Consolidado!$AC$5:AC190,Consolidado!$AC190,Consolidado!$D$5:D190,"*"&amp;U$3&amp;"*")=1,1,0),0))</f>
        <v>0</v>
      </c>
      <c r="V190" s="0" t="n">
        <f aca="false">IF(OR(V$3="",Consolidado!$D190=""),0,IF(ISNUMBER(SEARCH(V$3,Consolidado!$D190)),IF(COUNTIFS(Consolidado!$AC$5:AC190,Consolidado!$AC190,Consolidado!$D$5:D190,"*"&amp;V$3&amp;"*")=1,1,0),0))</f>
        <v>0</v>
      </c>
      <c r="W190" s="0" t="n">
        <f aca="false">IF(OR(W$3="",Consolidado!$D190=""),0,IF(ISNUMBER(SEARCH(W$3,Consolidado!$D190)),IF(COUNTIFS(Consolidado!$AC$5:AC190,Consolidado!$AC190,Consolidado!$D$5:D190,"*"&amp;W$3&amp;"*")=1,1,0),0))</f>
        <v>0</v>
      </c>
      <c r="X190" s="0" t="n">
        <f aca="false">IF(OR(X$3="",Consolidado!$D190=""),0,IF(ISNUMBER(SEARCH(X$3,Consolidado!$D190)),IF(COUNTIFS(Consolidado!$AC$5:AC190,Consolidado!$AC190,Consolidado!$D$5:D190,"*"&amp;X$3&amp;"*")=1,1,0),0))</f>
        <v>0</v>
      </c>
      <c r="Y190" s="0" t="n">
        <f aca="false">IF(OR(Y$3="",Consolidado!$D190=""),0,IF(ISNUMBER(SEARCH(Y$3,Consolidado!$D190)),IF(COUNTIFS(Consolidado!$AC$5:AC190,Consolidado!$AC190,Consolidado!$D$5:D190,"*"&amp;Y$3&amp;"*")=1,1,0),0))</f>
        <v>0</v>
      </c>
      <c r="Z190" s="0" t="n">
        <f aca="false">IF(OR(Z$3="",Consolidado!$D190=""),0,IF(ISNUMBER(SEARCH(Z$3,Consolidado!$D190)),IF(COUNTIFS(Consolidado!$AC$5:AC190,Consolidado!$AC190,Consolidado!$D$5:D190,"*"&amp;Z$3&amp;"*")=1,1,0),0))</f>
        <v>0</v>
      </c>
      <c r="AA190" s="0" t="n">
        <f aca="false">IF(OR(AA$3="",Consolidado!$D190=""),0,IF(ISNUMBER(SEARCH(AA$3,Consolidado!$D190)),IF(COUNTIFS(Consolidado!$AC$5:AC190,Consolidado!$AC190,Consolidado!$D$5:D190,"*"&amp;AA$3&amp;"*")=1,1,0),0))</f>
        <v>0</v>
      </c>
      <c r="AB190" s="0" t="n">
        <f aca="false">IF(OR(AB$3="",Consolidado!$D190=""),0,IF(ISNUMBER(SEARCH(AB$3,Consolidado!$D190)),IF(COUNTIFS(Consolidado!$AC$5:AC190,Consolidado!$AC190,Consolidado!$D$5:D190,"*"&amp;AB$3&amp;"*")=1,1,0),0))</f>
        <v>0</v>
      </c>
      <c r="AC190" s="0" t="n">
        <f aca="false">IF(OR(AC$3="",Consolidado!$D190=""),0,IF(ISNUMBER(SEARCH(AC$3,Consolidado!$D190)),IF(COUNTIFS(Consolidado!$AC$5:AC190,Consolidado!$AC190,Consolidado!$D$5:D190,"*"&amp;AC$3&amp;"*")=1,1,0),0))</f>
        <v>0</v>
      </c>
      <c r="AD190" s="0" t="n">
        <f aca="false">IF(OR(AD$3="",Consolidado!$D190=""),0,IF(ISNUMBER(SEARCH(AD$3,Consolidado!$D190)),IF(COUNTIFS(Consolidado!$AC$5:AC190,Consolidado!$AC190,Consolidado!$D$5:D190,"*"&amp;AD$3&amp;"*")=1,1,0),0))</f>
        <v>0</v>
      </c>
      <c r="AE190" s="0" t="n">
        <f aca="false">IF(OR(AE$3="",Consolidado!$D190=""),0,IF(ISNUMBER(SEARCH(AE$3,Consolidado!$D190)),IF(COUNTIFS(Consolidado!$AC$5:AC190,Consolidado!$AC190,Consolidado!$D$5:D190,"*"&amp;AE$3&amp;"*")=1,1,0),0))</f>
        <v>0</v>
      </c>
      <c r="AF190" s="0" t="n">
        <f aca="false">IF(OR(AF$3="",Consolidado!$D190=""),0,IF(ISNUMBER(SEARCH(AF$3,Consolidado!$D190)),IF(COUNTIFS(Consolidado!$AC$5:AC190,Consolidado!$AC190,Consolidado!$D$5:D190,"*"&amp;AF$3&amp;"*")=1,1,0),0))</f>
        <v>0</v>
      </c>
      <c r="AG190" s="0" t="n">
        <f aca="false">IF(OR(AG$3="",Consolidado!$D190=""),0,IF(ISNUMBER(SEARCH(AG$3,Consolidado!$D190)),IF(COUNTIFS(Consolidado!$AC$5:AC190,Consolidado!$AC190,Consolidado!$D$5:D190,"*"&amp;AG$3&amp;"*")=1,1,0),0))</f>
        <v>0</v>
      </c>
      <c r="AH190" s="0" t="n">
        <f aca="false">IF(OR(AH$3="",Consolidado!$D190=""),0,IF(ISNUMBER(SEARCH(AH$3,Consolidado!$D190)),IF(COUNTIFS(Consolidado!$AC$5:AC190,Consolidado!$AC190,Consolidado!$D$5:D190,"*"&amp;AH$3&amp;"*")=1,1,0),0))</f>
        <v>0</v>
      </c>
      <c r="AI190" s="0" t="n">
        <f aca="false">IF(OR(AI$3="",Consolidado!$D190=""),0,IF(ISNUMBER(SEARCH(AI$3,Consolidado!$D190)),IF(COUNTIFS(Consolidado!$AC$5:AC190,Consolidado!$AC190,Consolidado!$D$5:D190,"*"&amp;AI$3&amp;"*")=1,1,0),0))</f>
        <v>0</v>
      </c>
      <c r="AJ190" s="0" t="n">
        <f aca="false">IF(OR(AJ$3="",Consolidado!$D190=""),0,IF(ISNUMBER(SEARCH(AJ$3,Consolidado!$D190)),IF(COUNTIFS(Consolidado!$AC$5:AC190,Consolidado!$AC190,Consolidado!$D$5:D190,"*"&amp;AJ$3&amp;"*")=1,1,0),0))</f>
        <v>0</v>
      </c>
      <c r="AK190" s="0" t="n">
        <f aca="false">IF(OR(AK$3="",Consolidado!$D190=""),0,IF(ISNUMBER(SEARCH(AK$3,Consolidado!$D190)),IF(COUNTIFS(Consolidado!$AC$5:AC190,Consolidado!$AC190,Consolidado!$D$5:D190,"*"&amp;AK$3&amp;"*")=1,1,0),0))</f>
        <v>0</v>
      </c>
      <c r="AL190" s="0" t="n">
        <f aca="false">IF(OR(AL$3="",Consolidado!$D190=""),0,IF(ISNUMBER(SEARCH(AL$3,Consolidado!$D190)),IF(COUNTIFS(Consolidado!$AC$5:AC190,Consolidado!$AC190,Consolidado!$D$5:D190,"*"&amp;AL$3&amp;"*")=1,1,0),0))</f>
        <v>0</v>
      </c>
      <c r="AM190" s="0" t="n">
        <f aca="false">IF(OR(AM$3="",Consolidado!$D190=""),0,IF(ISNUMBER(SEARCH(AM$3,Consolidado!$D190)),IF(COUNTIFS(Consolidado!$AC$5:AC190,Consolidado!$AC190,Consolidado!$D$5:D190,"*"&amp;AM$3&amp;"*")=1,1,0),0))</f>
        <v>0</v>
      </c>
      <c r="AN190" s="0" t="n">
        <f aca="false">IF(OR(AN$3="",Consolidado!$D190=""),0,IF(ISNUMBER(SEARCH(AN$3,Consolidado!$D190)),IF(COUNTIFS(Consolidado!$AC$5:AC190,Consolidado!$AC190,Consolidado!$D$5:D190,"*"&amp;AN$3&amp;"*")=1,1,0),0))</f>
        <v>0</v>
      </c>
      <c r="AO190" s="0" t="n">
        <f aca="false">IF(OR(AO$3="",Consolidado!$D190=""),0,IF(ISNUMBER(SEARCH(AO$3,Consolidado!$D190)),IF(COUNTIFS(Consolidado!$AC$5:AC190,Consolidado!$AC190,Consolidado!$D$5:D190,"*"&amp;AO$3&amp;"*")=1,1,0),0))</f>
        <v>0</v>
      </c>
    </row>
    <row r="191" customFormat="false" ht="15" hidden="false" customHeight="false" outlineLevel="0" collapsed="false">
      <c r="B191" s="0" t="n">
        <f aca="false">IF(OR(B$3="",Consolidado!$D191=""),0,IF(ISNUMBER(SEARCH(B$3,Consolidado!$D191)),IF(COUNTIFS(Consolidado!$AC$5:AC191,Consolidado!$AC191,Consolidado!$D$5:D191,"*"&amp;B$3&amp;"*")=1,1,0),0))</f>
        <v>0</v>
      </c>
      <c r="C191" s="0" t="n">
        <f aca="false">IF(OR(C$3="",Consolidado!$D191=""),0,IF(ISNUMBER(SEARCH(C$3,Consolidado!$D191)),IF(COUNTIFS(Consolidado!$AC$5:AC191,Consolidado!$AC191,Consolidado!$D$5:D191,"*"&amp;C$3&amp;"*")=1,1,0),0))</f>
        <v>0</v>
      </c>
      <c r="D191" s="0" t="n">
        <f aca="false">IF(OR(D$3="",Consolidado!$D191=""),0,IF(ISNUMBER(SEARCH(D$3,Consolidado!$D191)),IF(COUNTIFS(Consolidado!$AC$5:AC191,Consolidado!$AC191,Consolidado!$D$5:D191,"*"&amp;D$3&amp;"*")=1,1,0),0))</f>
        <v>0</v>
      </c>
      <c r="E191" s="0" t="n">
        <f aca="false">IF(OR(E$3="",Consolidado!$D191=""),0,IF(ISNUMBER(SEARCH(E$3,Consolidado!$D191)),IF(COUNTIFS(Consolidado!$AC$5:AC191,Consolidado!$AC191,Consolidado!$D$5:D191,"*"&amp;E$3&amp;"*")=1,1,0),0))</f>
        <v>0</v>
      </c>
      <c r="F191" s="0" t="n">
        <f aca="false">IF(OR(F$3="",Consolidado!$D191=""),0,IF(ISNUMBER(SEARCH(F$3,Consolidado!$D191)),IF(COUNTIFS(Consolidado!$AC$5:AC191,Consolidado!$AC191,Consolidado!$D$5:D191,"*"&amp;F$3&amp;"*")=1,1,0),0))</f>
        <v>0</v>
      </c>
      <c r="G191" s="0" t="n">
        <f aca="false">IF(OR(G$3="",Consolidado!$D191=""),0,IF(ISNUMBER(SEARCH(G$3,Consolidado!$D191)),IF(COUNTIFS(Consolidado!$AC$5:AC191,Consolidado!$AC191,Consolidado!$D$5:D191,"*"&amp;G$3&amp;"*")=1,1,0),0))</f>
        <v>0</v>
      </c>
      <c r="H191" s="0" t="n">
        <f aca="false">IF(OR(H$3="",Consolidado!$D191=""),0,IF(ISNUMBER(SEARCH(H$3,Consolidado!$D191)),IF(COUNTIFS(Consolidado!$AC$5:AC191,Consolidado!$AC191,Consolidado!$D$5:D191,"*"&amp;H$3&amp;"*")=1,1,0),0))</f>
        <v>0</v>
      </c>
      <c r="I191" s="0" t="n">
        <f aca="false">IF(OR(I$3="",Consolidado!$D191=""),0,IF(ISNUMBER(SEARCH(I$3,Consolidado!$D191)),IF(COUNTIFS(Consolidado!$AC$5:AC191,Consolidado!$AC191,Consolidado!$D$5:D191,"*"&amp;I$3&amp;"*")=1,1,0),0))</f>
        <v>0</v>
      </c>
      <c r="J191" s="0" t="n">
        <f aca="false">IF(OR(J$3="",Consolidado!$D191=""),0,IF(ISNUMBER(SEARCH(J$3,Consolidado!$D191)),IF(COUNTIFS(Consolidado!$AC$5:AC191,Consolidado!$AC191,Consolidado!$D$5:D191,"*"&amp;J$3&amp;"*")=1,1,0),0))</f>
        <v>0</v>
      </c>
      <c r="K191" s="0" t="n">
        <f aca="false">IF(OR(K$3="",Consolidado!$D191=""),0,IF(ISNUMBER(SEARCH(K$3,Consolidado!$D191)),IF(COUNTIFS(Consolidado!$AC$5:AC191,Consolidado!$AC191,Consolidado!$D$5:D191,"*"&amp;K$3&amp;"*")=1,1,0),0))</f>
        <v>0</v>
      </c>
      <c r="L191" s="0" t="n">
        <f aca="false">IF(OR(L$3="",Consolidado!$D191=""),0,IF(ISNUMBER(SEARCH(L$3,Consolidado!$D191)),IF(COUNTIFS(Consolidado!$AC$5:AC191,Consolidado!$AC191,Consolidado!$D$5:D191,"*"&amp;L$3&amp;"*")=1,1,0),0))</f>
        <v>0</v>
      </c>
      <c r="M191" s="0" t="n">
        <f aca="false">IF(OR(M$3="",Consolidado!$D191=""),0,IF(ISNUMBER(SEARCH(M$3,Consolidado!$D191)),IF(COUNTIFS(Consolidado!$AC$5:AC191,Consolidado!$AC191,Consolidado!$D$5:D191,"*"&amp;M$3&amp;"*")=1,1,0),0))</f>
        <v>0</v>
      </c>
      <c r="N191" s="0" t="n">
        <f aca="false">IF(OR(N$3="",Consolidado!$D191=""),0,IF(ISNUMBER(SEARCH(N$3,Consolidado!$D191)),IF(COUNTIFS(Consolidado!$AC$5:AC191,Consolidado!$AC191,Consolidado!$D$5:D191,"*"&amp;N$3&amp;"*")=1,1,0),0))</f>
        <v>0</v>
      </c>
      <c r="O191" s="0" t="n">
        <f aca="false">IF(OR(O$3="",Consolidado!$D191=""),0,IF(ISNUMBER(SEARCH(O$3,Consolidado!$D191)),IF(COUNTIFS(Consolidado!$AC$5:AC191,Consolidado!$AC191,Consolidado!$D$5:D191,"*"&amp;O$3&amp;"*")=1,1,0),0))</f>
        <v>0</v>
      </c>
      <c r="P191" s="0" t="n">
        <f aca="false">IF(OR(P$3="",Consolidado!$D191=""),0,IF(ISNUMBER(SEARCH(P$3,Consolidado!$D191)),IF(COUNTIFS(Consolidado!$AC$5:AC191,Consolidado!$AC191,Consolidado!$D$5:D191,"*"&amp;P$3&amp;"*")=1,1,0),0))</f>
        <v>0</v>
      </c>
      <c r="Q191" s="0" t="n">
        <f aca="false">IF(OR(Q$3="",Consolidado!$D191=""),0,IF(ISNUMBER(SEARCH(Q$3,Consolidado!$D191)),IF(COUNTIFS(Consolidado!$AC$5:AC191,Consolidado!$AC191,Consolidado!$D$5:D191,"*"&amp;Q$3&amp;"*")=1,1,0),0))</f>
        <v>0</v>
      </c>
      <c r="R191" s="0" t="n">
        <f aca="false">IF(OR(R$3="",Consolidado!$D191=""),0,IF(ISNUMBER(SEARCH(R$3,Consolidado!$D191)),IF(COUNTIFS(Consolidado!$AC$5:AC191,Consolidado!$AC191,Consolidado!$D$5:D191,"*"&amp;R$3&amp;"*")=1,1,0),0))</f>
        <v>0</v>
      </c>
      <c r="S191" s="0" t="n">
        <f aca="false">IF(OR(S$3="",Consolidado!$D191=""),0,IF(ISNUMBER(SEARCH(S$3,Consolidado!$D191)),IF(COUNTIFS(Consolidado!$AC$5:AC191,Consolidado!$AC191,Consolidado!$D$5:D191,"*"&amp;S$3&amp;"*")=1,1,0),0))</f>
        <v>0</v>
      </c>
      <c r="T191" s="0" t="n">
        <f aca="false">IF(OR(T$3="",Consolidado!$D191=""),0,IF(ISNUMBER(SEARCH(T$3,Consolidado!$D191)),IF(COUNTIFS(Consolidado!$AC$5:AC191,Consolidado!$AC191,Consolidado!$D$5:D191,"*"&amp;T$3&amp;"*")=1,1,0),0))</f>
        <v>0</v>
      </c>
      <c r="U191" s="0" t="n">
        <f aca="false">IF(OR(U$3="",Consolidado!$D191=""),0,IF(ISNUMBER(SEARCH(U$3,Consolidado!$D191)),IF(COUNTIFS(Consolidado!$AC$5:AC191,Consolidado!$AC191,Consolidado!$D$5:D191,"*"&amp;U$3&amp;"*")=1,1,0),0))</f>
        <v>0</v>
      </c>
      <c r="V191" s="0" t="n">
        <f aca="false">IF(OR(V$3="",Consolidado!$D191=""),0,IF(ISNUMBER(SEARCH(V$3,Consolidado!$D191)),IF(COUNTIFS(Consolidado!$AC$5:AC191,Consolidado!$AC191,Consolidado!$D$5:D191,"*"&amp;V$3&amp;"*")=1,1,0),0))</f>
        <v>0</v>
      </c>
      <c r="W191" s="0" t="n">
        <f aca="false">IF(OR(W$3="",Consolidado!$D191=""),0,IF(ISNUMBER(SEARCH(W$3,Consolidado!$D191)),IF(COUNTIFS(Consolidado!$AC$5:AC191,Consolidado!$AC191,Consolidado!$D$5:D191,"*"&amp;W$3&amp;"*")=1,1,0),0))</f>
        <v>0</v>
      </c>
      <c r="X191" s="0" t="n">
        <f aca="false">IF(OR(X$3="",Consolidado!$D191=""),0,IF(ISNUMBER(SEARCH(X$3,Consolidado!$D191)),IF(COUNTIFS(Consolidado!$AC$5:AC191,Consolidado!$AC191,Consolidado!$D$5:D191,"*"&amp;X$3&amp;"*")=1,1,0),0))</f>
        <v>0</v>
      </c>
      <c r="Y191" s="0" t="n">
        <f aca="false">IF(OR(Y$3="",Consolidado!$D191=""),0,IF(ISNUMBER(SEARCH(Y$3,Consolidado!$D191)),IF(COUNTIFS(Consolidado!$AC$5:AC191,Consolidado!$AC191,Consolidado!$D$5:D191,"*"&amp;Y$3&amp;"*")=1,1,0),0))</f>
        <v>0</v>
      </c>
      <c r="Z191" s="0" t="n">
        <f aca="false">IF(OR(Z$3="",Consolidado!$D191=""),0,IF(ISNUMBER(SEARCH(Z$3,Consolidado!$D191)),IF(COUNTIFS(Consolidado!$AC$5:AC191,Consolidado!$AC191,Consolidado!$D$5:D191,"*"&amp;Z$3&amp;"*")=1,1,0),0))</f>
        <v>0</v>
      </c>
      <c r="AA191" s="0" t="n">
        <f aca="false">IF(OR(AA$3="",Consolidado!$D191=""),0,IF(ISNUMBER(SEARCH(AA$3,Consolidado!$D191)),IF(COUNTIFS(Consolidado!$AC$5:AC191,Consolidado!$AC191,Consolidado!$D$5:D191,"*"&amp;AA$3&amp;"*")=1,1,0),0))</f>
        <v>0</v>
      </c>
      <c r="AB191" s="0" t="n">
        <f aca="false">IF(OR(AB$3="",Consolidado!$D191=""),0,IF(ISNUMBER(SEARCH(AB$3,Consolidado!$D191)),IF(COUNTIFS(Consolidado!$AC$5:AC191,Consolidado!$AC191,Consolidado!$D$5:D191,"*"&amp;AB$3&amp;"*")=1,1,0),0))</f>
        <v>0</v>
      </c>
      <c r="AC191" s="0" t="n">
        <f aca="false">IF(OR(AC$3="",Consolidado!$D191=""),0,IF(ISNUMBER(SEARCH(AC$3,Consolidado!$D191)),IF(COUNTIFS(Consolidado!$AC$5:AC191,Consolidado!$AC191,Consolidado!$D$5:D191,"*"&amp;AC$3&amp;"*")=1,1,0),0))</f>
        <v>0</v>
      </c>
      <c r="AD191" s="0" t="n">
        <f aca="false">IF(OR(AD$3="",Consolidado!$D191=""),0,IF(ISNUMBER(SEARCH(AD$3,Consolidado!$D191)),IF(COUNTIFS(Consolidado!$AC$5:AC191,Consolidado!$AC191,Consolidado!$D$5:D191,"*"&amp;AD$3&amp;"*")=1,1,0),0))</f>
        <v>0</v>
      </c>
      <c r="AE191" s="0" t="n">
        <f aca="false">IF(OR(AE$3="",Consolidado!$D191=""),0,IF(ISNUMBER(SEARCH(AE$3,Consolidado!$D191)),IF(COUNTIFS(Consolidado!$AC$5:AC191,Consolidado!$AC191,Consolidado!$D$5:D191,"*"&amp;AE$3&amp;"*")=1,1,0),0))</f>
        <v>0</v>
      </c>
      <c r="AF191" s="0" t="n">
        <f aca="false">IF(OR(AF$3="",Consolidado!$D191=""),0,IF(ISNUMBER(SEARCH(AF$3,Consolidado!$D191)),IF(COUNTIFS(Consolidado!$AC$5:AC191,Consolidado!$AC191,Consolidado!$D$5:D191,"*"&amp;AF$3&amp;"*")=1,1,0),0))</f>
        <v>0</v>
      </c>
      <c r="AG191" s="0" t="n">
        <f aca="false">IF(OR(AG$3="",Consolidado!$D191=""),0,IF(ISNUMBER(SEARCH(AG$3,Consolidado!$D191)),IF(COUNTIFS(Consolidado!$AC$5:AC191,Consolidado!$AC191,Consolidado!$D$5:D191,"*"&amp;AG$3&amp;"*")=1,1,0),0))</f>
        <v>0</v>
      </c>
      <c r="AH191" s="0" t="n">
        <f aca="false">IF(OR(AH$3="",Consolidado!$D191=""),0,IF(ISNUMBER(SEARCH(AH$3,Consolidado!$D191)),IF(COUNTIFS(Consolidado!$AC$5:AC191,Consolidado!$AC191,Consolidado!$D$5:D191,"*"&amp;AH$3&amp;"*")=1,1,0),0))</f>
        <v>0</v>
      </c>
      <c r="AI191" s="0" t="n">
        <f aca="false">IF(OR(AI$3="",Consolidado!$D191=""),0,IF(ISNUMBER(SEARCH(AI$3,Consolidado!$D191)),IF(COUNTIFS(Consolidado!$AC$5:AC191,Consolidado!$AC191,Consolidado!$D$5:D191,"*"&amp;AI$3&amp;"*")=1,1,0),0))</f>
        <v>0</v>
      </c>
      <c r="AJ191" s="0" t="n">
        <f aca="false">IF(OR(AJ$3="",Consolidado!$D191=""),0,IF(ISNUMBER(SEARCH(AJ$3,Consolidado!$D191)),IF(COUNTIFS(Consolidado!$AC$5:AC191,Consolidado!$AC191,Consolidado!$D$5:D191,"*"&amp;AJ$3&amp;"*")=1,1,0),0))</f>
        <v>0</v>
      </c>
      <c r="AK191" s="0" t="n">
        <f aca="false">IF(OR(AK$3="",Consolidado!$D191=""),0,IF(ISNUMBER(SEARCH(AK$3,Consolidado!$D191)),IF(COUNTIFS(Consolidado!$AC$5:AC191,Consolidado!$AC191,Consolidado!$D$5:D191,"*"&amp;AK$3&amp;"*")=1,1,0),0))</f>
        <v>0</v>
      </c>
      <c r="AL191" s="0" t="n">
        <f aca="false">IF(OR(AL$3="",Consolidado!$D191=""),0,IF(ISNUMBER(SEARCH(AL$3,Consolidado!$D191)),IF(COUNTIFS(Consolidado!$AC$5:AC191,Consolidado!$AC191,Consolidado!$D$5:D191,"*"&amp;AL$3&amp;"*")=1,1,0),0))</f>
        <v>0</v>
      </c>
      <c r="AM191" s="0" t="n">
        <f aca="false">IF(OR(AM$3="",Consolidado!$D191=""),0,IF(ISNUMBER(SEARCH(AM$3,Consolidado!$D191)),IF(COUNTIFS(Consolidado!$AC$5:AC191,Consolidado!$AC191,Consolidado!$D$5:D191,"*"&amp;AM$3&amp;"*")=1,1,0),0))</f>
        <v>0</v>
      </c>
      <c r="AN191" s="0" t="n">
        <f aca="false">IF(OR(AN$3="",Consolidado!$D191=""),0,IF(ISNUMBER(SEARCH(AN$3,Consolidado!$D191)),IF(COUNTIFS(Consolidado!$AC$5:AC191,Consolidado!$AC191,Consolidado!$D$5:D191,"*"&amp;AN$3&amp;"*")=1,1,0),0))</f>
        <v>0</v>
      </c>
      <c r="AO191" s="0" t="n">
        <f aca="false">IF(OR(AO$3="",Consolidado!$D191=""),0,IF(ISNUMBER(SEARCH(AO$3,Consolidado!$D191)),IF(COUNTIFS(Consolidado!$AC$5:AC191,Consolidado!$AC191,Consolidado!$D$5:D191,"*"&amp;AO$3&amp;"*")=1,1,0),0))</f>
        <v>0</v>
      </c>
    </row>
    <row r="192" customFormat="false" ht="15" hidden="false" customHeight="false" outlineLevel="0" collapsed="false">
      <c r="B192" s="0" t="n">
        <f aca="false">IF(OR(B$3="",Consolidado!$D192=""),0,IF(ISNUMBER(SEARCH(B$3,Consolidado!$D192)),IF(COUNTIFS(Consolidado!$AC$5:AC192,Consolidado!$AC192,Consolidado!$D$5:D192,"*"&amp;B$3&amp;"*")=1,1,0),0))</f>
        <v>0</v>
      </c>
      <c r="C192" s="0" t="n">
        <f aca="false">IF(OR(C$3="",Consolidado!$D192=""),0,IF(ISNUMBER(SEARCH(C$3,Consolidado!$D192)),IF(COUNTIFS(Consolidado!$AC$5:AC192,Consolidado!$AC192,Consolidado!$D$5:D192,"*"&amp;C$3&amp;"*")=1,1,0),0))</f>
        <v>0</v>
      </c>
      <c r="D192" s="0" t="n">
        <f aca="false">IF(OR(D$3="",Consolidado!$D192=""),0,IF(ISNUMBER(SEARCH(D$3,Consolidado!$D192)),IF(COUNTIFS(Consolidado!$AC$5:AC192,Consolidado!$AC192,Consolidado!$D$5:D192,"*"&amp;D$3&amp;"*")=1,1,0),0))</f>
        <v>0</v>
      </c>
      <c r="E192" s="0" t="n">
        <f aca="false">IF(OR(E$3="",Consolidado!$D192=""),0,IF(ISNUMBER(SEARCH(E$3,Consolidado!$D192)),IF(COUNTIFS(Consolidado!$AC$5:AC192,Consolidado!$AC192,Consolidado!$D$5:D192,"*"&amp;E$3&amp;"*")=1,1,0),0))</f>
        <v>0</v>
      </c>
      <c r="F192" s="0" t="n">
        <f aca="false">IF(OR(F$3="",Consolidado!$D192=""),0,IF(ISNUMBER(SEARCH(F$3,Consolidado!$D192)),IF(COUNTIFS(Consolidado!$AC$5:AC192,Consolidado!$AC192,Consolidado!$D$5:D192,"*"&amp;F$3&amp;"*")=1,1,0),0))</f>
        <v>0</v>
      </c>
      <c r="G192" s="0" t="n">
        <f aca="false">IF(OR(G$3="",Consolidado!$D192=""),0,IF(ISNUMBER(SEARCH(G$3,Consolidado!$D192)),IF(COUNTIFS(Consolidado!$AC$5:AC192,Consolidado!$AC192,Consolidado!$D$5:D192,"*"&amp;G$3&amp;"*")=1,1,0),0))</f>
        <v>0</v>
      </c>
      <c r="H192" s="0" t="n">
        <f aca="false">IF(OR(H$3="",Consolidado!$D192=""),0,IF(ISNUMBER(SEARCH(H$3,Consolidado!$D192)),IF(COUNTIFS(Consolidado!$AC$5:AC192,Consolidado!$AC192,Consolidado!$D$5:D192,"*"&amp;H$3&amp;"*")=1,1,0),0))</f>
        <v>0</v>
      </c>
      <c r="I192" s="0" t="n">
        <f aca="false">IF(OR(I$3="",Consolidado!$D192=""),0,IF(ISNUMBER(SEARCH(I$3,Consolidado!$D192)),IF(COUNTIFS(Consolidado!$AC$5:AC192,Consolidado!$AC192,Consolidado!$D$5:D192,"*"&amp;I$3&amp;"*")=1,1,0),0))</f>
        <v>0</v>
      </c>
      <c r="J192" s="0" t="n">
        <f aca="false">IF(OR(J$3="",Consolidado!$D192=""),0,IF(ISNUMBER(SEARCH(J$3,Consolidado!$D192)),IF(COUNTIFS(Consolidado!$AC$5:AC192,Consolidado!$AC192,Consolidado!$D$5:D192,"*"&amp;J$3&amp;"*")=1,1,0),0))</f>
        <v>0</v>
      </c>
      <c r="K192" s="0" t="n">
        <f aca="false">IF(OR(K$3="",Consolidado!$D192=""),0,IF(ISNUMBER(SEARCH(K$3,Consolidado!$D192)),IF(COUNTIFS(Consolidado!$AC$5:AC192,Consolidado!$AC192,Consolidado!$D$5:D192,"*"&amp;K$3&amp;"*")=1,1,0),0))</f>
        <v>0</v>
      </c>
      <c r="L192" s="0" t="n">
        <f aca="false">IF(OR(L$3="",Consolidado!$D192=""),0,IF(ISNUMBER(SEARCH(L$3,Consolidado!$D192)),IF(COUNTIFS(Consolidado!$AC$5:AC192,Consolidado!$AC192,Consolidado!$D$5:D192,"*"&amp;L$3&amp;"*")=1,1,0),0))</f>
        <v>0</v>
      </c>
      <c r="M192" s="0" t="n">
        <f aca="false">IF(OR(M$3="",Consolidado!$D192=""),0,IF(ISNUMBER(SEARCH(M$3,Consolidado!$D192)),IF(COUNTIFS(Consolidado!$AC$5:AC192,Consolidado!$AC192,Consolidado!$D$5:D192,"*"&amp;M$3&amp;"*")=1,1,0),0))</f>
        <v>0</v>
      </c>
      <c r="N192" s="0" t="n">
        <f aca="false">IF(OR(N$3="",Consolidado!$D192=""),0,IF(ISNUMBER(SEARCH(N$3,Consolidado!$D192)),IF(COUNTIFS(Consolidado!$AC$5:AC192,Consolidado!$AC192,Consolidado!$D$5:D192,"*"&amp;N$3&amp;"*")=1,1,0),0))</f>
        <v>0</v>
      </c>
      <c r="O192" s="0" t="n">
        <f aca="false">IF(OR(O$3="",Consolidado!$D192=""),0,IF(ISNUMBER(SEARCH(O$3,Consolidado!$D192)),IF(COUNTIFS(Consolidado!$AC$5:AC192,Consolidado!$AC192,Consolidado!$D$5:D192,"*"&amp;O$3&amp;"*")=1,1,0),0))</f>
        <v>0</v>
      </c>
      <c r="P192" s="0" t="n">
        <f aca="false">IF(OR(P$3="",Consolidado!$D192=""),0,IF(ISNUMBER(SEARCH(P$3,Consolidado!$D192)),IF(COUNTIFS(Consolidado!$AC$5:AC192,Consolidado!$AC192,Consolidado!$D$5:D192,"*"&amp;P$3&amp;"*")=1,1,0),0))</f>
        <v>0</v>
      </c>
      <c r="Q192" s="0" t="n">
        <f aca="false">IF(OR(Q$3="",Consolidado!$D192=""),0,IF(ISNUMBER(SEARCH(Q$3,Consolidado!$D192)),IF(COUNTIFS(Consolidado!$AC$5:AC192,Consolidado!$AC192,Consolidado!$D$5:D192,"*"&amp;Q$3&amp;"*")=1,1,0),0))</f>
        <v>0</v>
      </c>
      <c r="R192" s="0" t="n">
        <f aca="false">IF(OR(R$3="",Consolidado!$D192=""),0,IF(ISNUMBER(SEARCH(R$3,Consolidado!$D192)),IF(COUNTIFS(Consolidado!$AC$5:AC192,Consolidado!$AC192,Consolidado!$D$5:D192,"*"&amp;R$3&amp;"*")=1,1,0),0))</f>
        <v>0</v>
      </c>
      <c r="S192" s="0" t="n">
        <f aca="false">IF(OR(S$3="",Consolidado!$D192=""),0,IF(ISNUMBER(SEARCH(S$3,Consolidado!$D192)),IF(COUNTIFS(Consolidado!$AC$5:AC192,Consolidado!$AC192,Consolidado!$D$5:D192,"*"&amp;S$3&amp;"*")=1,1,0),0))</f>
        <v>0</v>
      </c>
      <c r="T192" s="0" t="n">
        <f aca="false">IF(OR(T$3="",Consolidado!$D192=""),0,IF(ISNUMBER(SEARCH(T$3,Consolidado!$D192)),IF(COUNTIFS(Consolidado!$AC$5:AC192,Consolidado!$AC192,Consolidado!$D$5:D192,"*"&amp;T$3&amp;"*")=1,1,0),0))</f>
        <v>0</v>
      </c>
      <c r="U192" s="0" t="n">
        <f aca="false">IF(OR(U$3="",Consolidado!$D192=""),0,IF(ISNUMBER(SEARCH(U$3,Consolidado!$D192)),IF(COUNTIFS(Consolidado!$AC$5:AC192,Consolidado!$AC192,Consolidado!$D$5:D192,"*"&amp;U$3&amp;"*")=1,1,0),0))</f>
        <v>0</v>
      </c>
      <c r="V192" s="0" t="n">
        <f aca="false">IF(OR(V$3="",Consolidado!$D192=""),0,IF(ISNUMBER(SEARCH(V$3,Consolidado!$D192)),IF(COUNTIFS(Consolidado!$AC$5:AC192,Consolidado!$AC192,Consolidado!$D$5:D192,"*"&amp;V$3&amp;"*")=1,1,0),0))</f>
        <v>0</v>
      </c>
      <c r="W192" s="0" t="n">
        <f aca="false">IF(OR(W$3="",Consolidado!$D192=""),0,IF(ISNUMBER(SEARCH(W$3,Consolidado!$D192)),IF(COUNTIFS(Consolidado!$AC$5:AC192,Consolidado!$AC192,Consolidado!$D$5:D192,"*"&amp;W$3&amp;"*")=1,1,0),0))</f>
        <v>0</v>
      </c>
      <c r="X192" s="0" t="n">
        <f aca="false">IF(OR(X$3="",Consolidado!$D192=""),0,IF(ISNUMBER(SEARCH(X$3,Consolidado!$D192)),IF(COUNTIFS(Consolidado!$AC$5:AC192,Consolidado!$AC192,Consolidado!$D$5:D192,"*"&amp;X$3&amp;"*")=1,1,0),0))</f>
        <v>0</v>
      </c>
      <c r="Y192" s="0" t="n">
        <f aca="false">IF(OR(Y$3="",Consolidado!$D192=""),0,IF(ISNUMBER(SEARCH(Y$3,Consolidado!$D192)),IF(COUNTIFS(Consolidado!$AC$5:AC192,Consolidado!$AC192,Consolidado!$D$5:D192,"*"&amp;Y$3&amp;"*")=1,1,0),0))</f>
        <v>0</v>
      </c>
      <c r="Z192" s="0" t="n">
        <f aca="false">IF(OR(Z$3="",Consolidado!$D192=""),0,IF(ISNUMBER(SEARCH(Z$3,Consolidado!$D192)),IF(COUNTIFS(Consolidado!$AC$5:AC192,Consolidado!$AC192,Consolidado!$D$5:D192,"*"&amp;Z$3&amp;"*")=1,1,0),0))</f>
        <v>0</v>
      </c>
      <c r="AA192" s="0" t="n">
        <f aca="false">IF(OR(AA$3="",Consolidado!$D192=""),0,IF(ISNUMBER(SEARCH(AA$3,Consolidado!$D192)),IF(COUNTIFS(Consolidado!$AC$5:AC192,Consolidado!$AC192,Consolidado!$D$5:D192,"*"&amp;AA$3&amp;"*")=1,1,0),0))</f>
        <v>0</v>
      </c>
      <c r="AB192" s="0" t="n">
        <f aca="false">IF(OR(AB$3="",Consolidado!$D192=""),0,IF(ISNUMBER(SEARCH(AB$3,Consolidado!$D192)),IF(COUNTIFS(Consolidado!$AC$5:AC192,Consolidado!$AC192,Consolidado!$D$5:D192,"*"&amp;AB$3&amp;"*")=1,1,0),0))</f>
        <v>0</v>
      </c>
      <c r="AC192" s="0" t="n">
        <f aca="false">IF(OR(AC$3="",Consolidado!$D192=""),0,IF(ISNUMBER(SEARCH(AC$3,Consolidado!$D192)),IF(COUNTIFS(Consolidado!$AC$5:AC192,Consolidado!$AC192,Consolidado!$D$5:D192,"*"&amp;AC$3&amp;"*")=1,1,0),0))</f>
        <v>0</v>
      </c>
      <c r="AD192" s="0" t="n">
        <f aca="false">IF(OR(AD$3="",Consolidado!$D192=""),0,IF(ISNUMBER(SEARCH(AD$3,Consolidado!$D192)),IF(COUNTIFS(Consolidado!$AC$5:AC192,Consolidado!$AC192,Consolidado!$D$5:D192,"*"&amp;AD$3&amp;"*")=1,1,0),0))</f>
        <v>0</v>
      </c>
      <c r="AE192" s="0" t="n">
        <f aca="false">IF(OR(AE$3="",Consolidado!$D192=""),0,IF(ISNUMBER(SEARCH(AE$3,Consolidado!$D192)),IF(COUNTIFS(Consolidado!$AC$5:AC192,Consolidado!$AC192,Consolidado!$D$5:D192,"*"&amp;AE$3&amp;"*")=1,1,0),0))</f>
        <v>0</v>
      </c>
      <c r="AF192" s="0" t="n">
        <f aca="false">IF(OR(AF$3="",Consolidado!$D192=""),0,IF(ISNUMBER(SEARCH(AF$3,Consolidado!$D192)),IF(COUNTIFS(Consolidado!$AC$5:AC192,Consolidado!$AC192,Consolidado!$D$5:D192,"*"&amp;AF$3&amp;"*")=1,1,0),0))</f>
        <v>0</v>
      </c>
      <c r="AG192" s="0" t="n">
        <f aca="false">IF(OR(AG$3="",Consolidado!$D192=""),0,IF(ISNUMBER(SEARCH(AG$3,Consolidado!$D192)),IF(COUNTIFS(Consolidado!$AC$5:AC192,Consolidado!$AC192,Consolidado!$D$5:D192,"*"&amp;AG$3&amp;"*")=1,1,0),0))</f>
        <v>0</v>
      </c>
      <c r="AH192" s="0" t="n">
        <f aca="false">IF(OR(AH$3="",Consolidado!$D192=""),0,IF(ISNUMBER(SEARCH(AH$3,Consolidado!$D192)),IF(COUNTIFS(Consolidado!$AC$5:AC192,Consolidado!$AC192,Consolidado!$D$5:D192,"*"&amp;AH$3&amp;"*")=1,1,0),0))</f>
        <v>0</v>
      </c>
      <c r="AI192" s="0" t="n">
        <f aca="false">IF(OR(AI$3="",Consolidado!$D192=""),0,IF(ISNUMBER(SEARCH(AI$3,Consolidado!$D192)),IF(COUNTIFS(Consolidado!$AC$5:AC192,Consolidado!$AC192,Consolidado!$D$5:D192,"*"&amp;AI$3&amp;"*")=1,1,0),0))</f>
        <v>0</v>
      </c>
      <c r="AJ192" s="0" t="n">
        <f aca="false">IF(OR(AJ$3="",Consolidado!$D192=""),0,IF(ISNUMBER(SEARCH(AJ$3,Consolidado!$D192)),IF(COUNTIFS(Consolidado!$AC$5:AC192,Consolidado!$AC192,Consolidado!$D$5:D192,"*"&amp;AJ$3&amp;"*")=1,1,0),0))</f>
        <v>0</v>
      </c>
      <c r="AK192" s="0" t="n">
        <f aca="false">IF(OR(AK$3="",Consolidado!$D192=""),0,IF(ISNUMBER(SEARCH(AK$3,Consolidado!$D192)),IF(COUNTIFS(Consolidado!$AC$5:AC192,Consolidado!$AC192,Consolidado!$D$5:D192,"*"&amp;AK$3&amp;"*")=1,1,0),0))</f>
        <v>0</v>
      </c>
      <c r="AL192" s="0" t="n">
        <f aca="false">IF(OR(AL$3="",Consolidado!$D192=""),0,IF(ISNUMBER(SEARCH(AL$3,Consolidado!$D192)),IF(COUNTIFS(Consolidado!$AC$5:AC192,Consolidado!$AC192,Consolidado!$D$5:D192,"*"&amp;AL$3&amp;"*")=1,1,0),0))</f>
        <v>0</v>
      </c>
      <c r="AM192" s="0" t="n">
        <f aca="false">IF(OR(AM$3="",Consolidado!$D192=""),0,IF(ISNUMBER(SEARCH(AM$3,Consolidado!$D192)),IF(COUNTIFS(Consolidado!$AC$5:AC192,Consolidado!$AC192,Consolidado!$D$5:D192,"*"&amp;AM$3&amp;"*")=1,1,0),0))</f>
        <v>0</v>
      </c>
      <c r="AN192" s="0" t="n">
        <f aca="false">IF(OR(AN$3="",Consolidado!$D192=""),0,IF(ISNUMBER(SEARCH(AN$3,Consolidado!$D192)),IF(COUNTIFS(Consolidado!$AC$5:AC192,Consolidado!$AC192,Consolidado!$D$5:D192,"*"&amp;AN$3&amp;"*")=1,1,0),0))</f>
        <v>0</v>
      </c>
      <c r="AO192" s="0" t="n">
        <f aca="false">IF(OR(AO$3="",Consolidado!$D192=""),0,IF(ISNUMBER(SEARCH(AO$3,Consolidado!$D192)),IF(COUNTIFS(Consolidado!$AC$5:AC192,Consolidado!$AC192,Consolidado!$D$5:D192,"*"&amp;AO$3&amp;"*")=1,1,0),0))</f>
        <v>0</v>
      </c>
    </row>
    <row r="193" customFormat="false" ht="15" hidden="false" customHeight="false" outlineLevel="0" collapsed="false">
      <c r="B193" s="0" t="n">
        <f aca="false">IF(OR(B$3="",Consolidado!$D193=""),0,IF(ISNUMBER(SEARCH(B$3,Consolidado!$D193)),IF(COUNTIFS(Consolidado!$AC$5:AC193,Consolidado!$AC193,Consolidado!$D$5:D193,"*"&amp;B$3&amp;"*")=1,1,0),0))</f>
        <v>0</v>
      </c>
      <c r="C193" s="0" t="n">
        <f aca="false">IF(OR(C$3="",Consolidado!$D193=""),0,IF(ISNUMBER(SEARCH(C$3,Consolidado!$D193)),IF(COUNTIFS(Consolidado!$AC$5:AC193,Consolidado!$AC193,Consolidado!$D$5:D193,"*"&amp;C$3&amp;"*")=1,1,0),0))</f>
        <v>0</v>
      </c>
      <c r="D193" s="0" t="n">
        <f aca="false">IF(OR(D$3="",Consolidado!$D193=""),0,IF(ISNUMBER(SEARCH(D$3,Consolidado!$D193)),IF(COUNTIFS(Consolidado!$AC$5:AC193,Consolidado!$AC193,Consolidado!$D$5:D193,"*"&amp;D$3&amp;"*")=1,1,0),0))</f>
        <v>0</v>
      </c>
      <c r="E193" s="0" t="n">
        <f aca="false">IF(OR(E$3="",Consolidado!$D193=""),0,IF(ISNUMBER(SEARCH(E$3,Consolidado!$D193)),IF(COUNTIFS(Consolidado!$AC$5:AC193,Consolidado!$AC193,Consolidado!$D$5:D193,"*"&amp;E$3&amp;"*")=1,1,0),0))</f>
        <v>0</v>
      </c>
      <c r="F193" s="0" t="n">
        <f aca="false">IF(OR(F$3="",Consolidado!$D193=""),0,IF(ISNUMBER(SEARCH(F$3,Consolidado!$D193)),IF(COUNTIFS(Consolidado!$AC$5:AC193,Consolidado!$AC193,Consolidado!$D$5:D193,"*"&amp;F$3&amp;"*")=1,1,0),0))</f>
        <v>0</v>
      </c>
      <c r="G193" s="0" t="n">
        <f aca="false">IF(OR(G$3="",Consolidado!$D193=""),0,IF(ISNUMBER(SEARCH(G$3,Consolidado!$D193)),IF(COUNTIFS(Consolidado!$AC$5:AC193,Consolidado!$AC193,Consolidado!$D$5:D193,"*"&amp;G$3&amp;"*")=1,1,0),0))</f>
        <v>0</v>
      </c>
      <c r="H193" s="0" t="n">
        <f aca="false">IF(OR(H$3="",Consolidado!$D193=""),0,IF(ISNUMBER(SEARCH(H$3,Consolidado!$D193)),IF(COUNTIFS(Consolidado!$AC$5:AC193,Consolidado!$AC193,Consolidado!$D$5:D193,"*"&amp;H$3&amp;"*")=1,1,0),0))</f>
        <v>0</v>
      </c>
      <c r="I193" s="0" t="n">
        <f aca="false">IF(OR(I$3="",Consolidado!$D193=""),0,IF(ISNUMBER(SEARCH(I$3,Consolidado!$D193)),IF(COUNTIFS(Consolidado!$AC$5:AC193,Consolidado!$AC193,Consolidado!$D$5:D193,"*"&amp;I$3&amp;"*")=1,1,0),0))</f>
        <v>0</v>
      </c>
      <c r="J193" s="0" t="n">
        <f aca="false">IF(OR(J$3="",Consolidado!$D193=""),0,IF(ISNUMBER(SEARCH(J$3,Consolidado!$D193)),IF(COUNTIFS(Consolidado!$AC$5:AC193,Consolidado!$AC193,Consolidado!$D$5:D193,"*"&amp;J$3&amp;"*")=1,1,0),0))</f>
        <v>0</v>
      </c>
      <c r="K193" s="0" t="n">
        <f aca="false">IF(OR(K$3="",Consolidado!$D193=""),0,IF(ISNUMBER(SEARCH(K$3,Consolidado!$D193)),IF(COUNTIFS(Consolidado!$AC$5:AC193,Consolidado!$AC193,Consolidado!$D$5:D193,"*"&amp;K$3&amp;"*")=1,1,0),0))</f>
        <v>0</v>
      </c>
      <c r="L193" s="0" t="n">
        <f aca="false">IF(OR(L$3="",Consolidado!$D193=""),0,IF(ISNUMBER(SEARCH(L$3,Consolidado!$D193)),IF(COUNTIFS(Consolidado!$AC$5:AC193,Consolidado!$AC193,Consolidado!$D$5:D193,"*"&amp;L$3&amp;"*")=1,1,0),0))</f>
        <v>0</v>
      </c>
      <c r="M193" s="0" t="n">
        <f aca="false">IF(OR(M$3="",Consolidado!$D193=""),0,IF(ISNUMBER(SEARCH(M$3,Consolidado!$D193)),IF(COUNTIFS(Consolidado!$AC$5:AC193,Consolidado!$AC193,Consolidado!$D$5:D193,"*"&amp;M$3&amp;"*")=1,1,0),0))</f>
        <v>0</v>
      </c>
      <c r="N193" s="0" t="n">
        <f aca="false">IF(OR(N$3="",Consolidado!$D193=""),0,IF(ISNUMBER(SEARCH(N$3,Consolidado!$D193)),IF(COUNTIFS(Consolidado!$AC$5:AC193,Consolidado!$AC193,Consolidado!$D$5:D193,"*"&amp;N$3&amp;"*")=1,1,0),0))</f>
        <v>0</v>
      </c>
      <c r="O193" s="0" t="n">
        <f aca="false">IF(OR(O$3="",Consolidado!$D193=""),0,IF(ISNUMBER(SEARCH(O$3,Consolidado!$D193)),IF(COUNTIFS(Consolidado!$AC$5:AC193,Consolidado!$AC193,Consolidado!$D$5:D193,"*"&amp;O$3&amp;"*")=1,1,0),0))</f>
        <v>0</v>
      </c>
      <c r="P193" s="0" t="n">
        <f aca="false">IF(OR(P$3="",Consolidado!$D193=""),0,IF(ISNUMBER(SEARCH(P$3,Consolidado!$D193)),IF(COUNTIFS(Consolidado!$AC$5:AC193,Consolidado!$AC193,Consolidado!$D$5:D193,"*"&amp;P$3&amp;"*")=1,1,0),0))</f>
        <v>0</v>
      </c>
      <c r="Q193" s="0" t="n">
        <f aca="false">IF(OR(Q$3="",Consolidado!$D193=""),0,IF(ISNUMBER(SEARCH(Q$3,Consolidado!$D193)),IF(COUNTIFS(Consolidado!$AC$5:AC193,Consolidado!$AC193,Consolidado!$D$5:D193,"*"&amp;Q$3&amp;"*")=1,1,0),0))</f>
        <v>0</v>
      </c>
      <c r="R193" s="0" t="n">
        <f aca="false">IF(OR(R$3="",Consolidado!$D193=""),0,IF(ISNUMBER(SEARCH(R$3,Consolidado!$D193)),IF(COUNTIFS(Consolidado!$AC$5:AC193,Consolidado!$AC193,Consolidado!$D$5:D193,"*"&amp;R$3&amp;"*")=1,1,0),0))</f>
        <v>0</v>
      </c>
      <c r="S193" s="0" t="n">
        <f aca="false">IF(OR(S$3="",Consolidado!$D193=""),0,IF(ISNUMBER(SEARCH(S$3,Consolidado!$D193)),IF(COUNTIFS(Consolidado!$AC$5:AC193,Consolidado!$AC193,Consolidado!$D$5:D193,"*"&amp;S$3&amp;"*")=1,1,0),0))</f>
        <v>0</v>
      </c>
      <c r="T193" s="0" t="n">
        <f aca="false">IF(OR(T$3="",Consolidado!$D193=""),0,IF(ISNUMBER(SEARCH(T$3,Consolidado!$D193)),IF(COUNTIFS(Consolidado!$AC$5:AC193,Consolidado!$AC193,Consolidado!$D$5:D193,"*"&amp;T$3&amp;"*")=1,1,0),0))</f>
        <v>0</v>
      </c>
      <c r="U193" s="0" t="n">
        <f aca="false">IF(OR(U$3="",Consolidado!$D193=""),0,IF(ISNUMBER(SEARCH(U$3,Consolidado!$D193)),IF(COUNTIFS(Consolidado!$AC$5:AC193,Consolidado!$AC193,Consolidado!$D$5:D193,"*"&amp;U$3&amp;"*")=1,1,0),0))</f>
        <v>0</v>
      </c>
      <c r="V193" s="0" t="n">
        <f aca="false">IF(OR(V$3="",Consolidado!$D193=""),0,IF(ISNUMBER(SEARCH(V$3,Consolidado!$D193)),IF(COUNTIFS(Consolidado!$AC$5:AC193,Consolidado!$AC193,Consolidado!$D$5:D193,"*"&amp;V$3&amp;"*")=1,1,0),0))</f>
        <v>0</v>
      </c>
      <c r="W193" s="0" t="n">
        <f aca="false">IF(OR(W$3="",Consolidado!$D193=""),0,IF(ISNUMBER(SEARCH(W$3,Consolidado!$D193)),IF(COUNTIFS(Consolidado!$AC$5:AC193,Consolidado!$AC193,Consolidado!$D$5:D193,"*"&amp;W$3&amp;"*")=1,1,0),0))</f>
        <v>0</v>
      </c>
      <c r="X193" s="0" t="n">
        <f aca="false">IF(OR(X$3="",Consolidado!$D193=""),0,IF(ISNUMBER(SEARCH(X$3,Consolidado!$D193)),IF(COUNTIFS(Consolidado!$AC$5:AC193,Consolidado!$AC193,Consolidado!$D$5:D193,"*"&amp;X$3&amp;"*")=1,1,0),0))</f>
        <v>0</v>
      </c>
      <c r="Y193" s="0" t="n">
        <f aca="false">IF(OR(Y$3="",Consolidado!$D193=""),0,IF(ISNUMBER(SEARCH(Y$3,Consolidado!$D193)),IF(COUNTIFS(Consolidado!$AC$5:AC193,Consolidado!$AC193,Consolidado!$D$5:D193,"*"&amp;Y$3&amp;"*")=1,1,0),0))</f>
        <v>0</v>
      </c>
      <c r="Z193" s="0" t="n">
        <f aca="false">IF(OR(Z$3="",Consolidado!$D193=""),0,IF(ISNUMBER(SEARCH(Z$3,Consolidado!$D193)),IF(COUNTIFS(Consolidado!$AC$5:AC193,Consolidado!$AC193,Consolidado!$D$5:D193,"*"&amp;Z$3&amp;"*")=1,1,0),0))</f>
        <v>0</v>
      </c>
      <c r="AA193" s="0" t="n">
        <f aca="false">IF(OR(AA$3="",Consolidado!$D193=""),0,IF(ISNUMBER(SEARCH(AA$3,Consolidado!$D193)),IF(COUNTIFS(Consolidado!$AC$5:AC193,Consolidado!$AC193,Consolidado!$D$5:D193,"*"&amp;AA$3&amp;"*")=1,1,0),0))</f>
        <v>0</v>
      </c>
      <c r="AB193" s="0" t="n">
        <f aca="false">IF(OR(AB$3="",Consolidado!$D193=""),0,IF(ISNUMBER(SEARCH(AB$3,Consolidado!$D193)),IF(COUNTIFS(Consolidado!$AC$5:AC193,Consolidado!$AC193,Consolidado!$D$5:D193,"*"&amp;AB$3&amp;"*")=1,1,0),0))</f>
        <v>0</v>
      </c>
      <c r="AC193" s="0" t="n">
        <f aca="false">IF(OR(AC$3="",Consolidado!$D193=""),0,IF(ISNUMBER(SEARCH(AC$3,Consolidado!$D193)),IF(COUNTIFS(Consolidado!$AC$5:AC193,Consolidado!$AC193,Consolidado!$D$5:D193,"*"&amp;AC$3&amp;"*")=1,1,0),0))</f>
        <v>0</v>
      </c>
      <c r="AD193" s="0" t="n">
        <f aca="false">IF(OR(AD$3="",Consolidado!$D193=""),0,IF(ISNUMBER(SEARCH(AD$3,Consolidado!$D193)),IF(COUNTIFS(Consolidado!$AC$5:AC193,Consolidado!$AC193,Consolidado!$D$5:D193,"*"&amp;AD$3&amp;"*")=1,1,0),0))</f>
        <v>0</v>
      </c>
      <c r="AE193" s="0" t="n">
        <f aca="false">IF(OR(AE$3="",Consolidado!$D193=""),0,IF(ISNUMBER(SEARCH(AE$3,Consolidado!$D193)),IF(COUNTIFS(Consolidado!$AC$5:AC193,Consolidado!$AC193,Consolidado!$D$5:D193,"*"&amp;AE$3&amp;"*")=1,1,0),0))</f>
        <v>0</v>
      </c>
      <c r="AF193" s="0" t="n">
        <f aca="false">IF(OR(AF$3="",Consolidado!$D193=""),0,IF(ISNUMBER(SEARCH(AF$3,Consolidado!$D193)),IF(COUNTIFS(Consolidado!$AC$5:AC193,Consolidado!$AC193,Consolidado!$D$5:D193,"*"&amp;AF$3&amp;"*")=1,1,0),0))</f>
        <v>0</v>
      </c>
      <c r="AG193" s="0" t="n">
        <f aca="false">IF(OR(AG$3="",Consolidado!$D193=""),0,IF(ISNUMBER(SEARCH(AG$3,Consolidado!$D193)),IF(COUNTIFS(Consolidado!$AC$5:AC193,Consolidado!$AC193,Consolidado!$D$5:D193,"*"&amp;AG$3&amp;"*")=1,1,0),0))</f>
        <v>0</v>
      </c>
      <c r="AH193" s="0" t="n">
        <f aca="false">IF(OR(AH$3="",Consolidado!$D193=""),0,IF(ISNUMBER(SEARCH(AH$3,Consolidado!$D193)),IF(COUNTIFS(Consolidado!$AC$5:AC193,Consolidado!$AC193,Consolidado!$D$5:D193,"*"&amp;AH$3&amp;"*")=1,1,0),0))</f>
        <v>0</v>
      </c>
      <c r="AI193" s="0" t="n">
        <f aca="false">IF(OR(AI$3="",Consolidado!$D193=""),0,IF(ISNUMBER(SEARCH(AI$3,Consolidado!$D193)),IF(COUNTIFS(Consolidado!$AC$5:AC193,Consolidado!$AC193,Consolidado!$D$5:D193,"*"&amp;AI$3&amp;"*")=1,1,0),0))</f>
        <v>0</v>
      </c>
      <c r="AJ193" s="0" t="n">
        <f aca="false">IF(OR(AJ$3="",Consolidado!$D193=""),0,IF(ISNUMBER(SEARCH(AJ$3,Consolidado!$D193)),IF(COUNTIFS(Consolidado!$AC$5:AC193,Consolidado!$AC193,Consolidado!$D$5:D193,"*"&amp;AJ$3&amp;"*")=1,1,0),0))</f>
        <v>0</v>
      </c>
      <c r="AK193" s="0" t="n">
        <f aca="false">IF(OR(AK$3="",Consolidado!$D193=""),0,IF(ISNUMBER(SEARCH(AK$3,Consolidado!$D193)),IF(COUNTIFS(Consolidado!$AC$5:AC193,Consolidado!$AC193,Consolidado!$D$5:D193,"*"&amp;AK$3&amp;"*")=1,1,0),0))</f>
        <v>0</v>
      </c>
      <c r="AL193" s="0" t="n">
        <f aca="false">IF(OR(AL$3="",Consolidado!$D193=""),0,IF(ISNUMBER(SEARCH(AL$3,Consolidado!$D193)),IF(COUNTIFS(Consolidado!$AC$5:AC193,Consolidado!$AC193,Consolidado!$D$5:D193,"*"&amp;AL$3&amp;"*")=1,1,0),0))</f>
        <v>0</v>
      </c>
      <c r="AM193" s="0" t="n">
        <f aca="false">IF(OR(AM$3="",Consolidado!$D193=""),0,IF(ISNUMBER(SEARCH(AM$3,Consolidado!$D193)),IF(COUNTIFS(Consolidado!$AC$5:AC193,Consolidado!$AC193,Consolidado!$D$5:D193,"*"&amp;AM$3&amp;"*")=1,1,0),0))</f>
        <v>0</v>
      </c>
      <c r="AN193" s="0" t="n">
        <f aca="false">IF(OR(AN$3="",Consolidado!$D193=""),0,IF(ISNUMBER(SEARCH(AN$3,Consolidado!$D193)),IF(COUNTIFS(Consolidado!$AC$5:AC193,Consolidado!$AC193,Consolidado!$D$5:D193,"*"&amp;AN$3&amp;"*")=1,1,0),0))</f>
        <v>0</v>
      </c>
      <c r="AO193" s="0" t="n">
        <f aca="false">IF(OR(AO$3="",Consolidado!$D193=""),0,IF(ISNUMBER(SEARCH(AO$3,Consolidado!$D193)),IF(COUNTIFS(Consolidado!$AC$5:AC193,Consolidado!$AC193,Consolidado!$D$5:D193,"*"&amp;AO$3&amp;"*")=1,1,0),0))</f>
        <v>0</v>
      </c>
    </row>
    <row r="194" customFormat="false" ht="15" hidden="false" customHeight="false" outlineLevel="0" collapsed="false">
      <c r="B194" s="0" t="n">
        <f aca="false">IF(OR(B$3="",Consolidado!$D194=""),0,IF(ISNUMBER(SEARCH(B$3,Consolidado!$D194)),IF(COUNTIFS(Consolidado!$AC$5:AC194,Consolidado!$AC194,Consolidado!$D$5:D194,"*"&amp;B$3&amp;"*")=1,1,0),0))</f>
        <v>0</v>
      </c>
      <c r="C194" s="0" t="n">
        <f aca="false">IF(OR(C$3="",Consolidado!$D194=""),0,IF(ISNUMBER(SEARCH(C$3,Consolidado!$D194)),IF(COUNTIFS(Consolidado!$AC$5:AC194,Consolidado!$AC194,Consolidado!$D$5:D194,"*"&amp;C$3&amp;"*")=1,1,0),0))</f>
        <v>0</v>
      </c>
      <c r="D194" s="0" t="n">
        <f aca="false">IF(OR(D$3="",Consolidado!$D194=""),0,IF(ISNUMBER(SEARCH(D$3,Consolidado!$D194)),IF(COUNTIFS(Consolidado!$AC$5:AC194,Consolidado!$AC194,Consolidado!$D$5:D194,"*"&amp;D$3&amp;"*")=1,1,0),0))</f>
        <v>0</v>
      </c>
      <c r="E194" s="0" t="n">
        <f aca="false">IF(OR(E$3="",Consolidado!$D194=""),0,IF(ISNUMBER(SEARCH(E$3,Consolidado!$D194)),IF(COUNTIFS(Consolidado!$AC$5:AC194,Consolidado!$AC194,Consolidado!$D$5:D194,"*"&amp;E$3&amp;"*")=1,1,0),0))</f>
        <v>0</v>
      </c>
      <c r="F194" s="0" t="n">
        <f aca="false">IF(OR(F$3="",Consolidado!$D194=""),0,IF(ISNUMBER(SEARCH(F$3,Consolidado!$D194)),IF(COUNTIFS(Consolidado!$AC$5:AC194,Consolidado!$AC194,Consolidado!$D$5:D194,"*"&amp;F$3&amp;"*")=1,1,0),0))</f>
        <v>0</v>
      </c>
      <c r="G194" s="0" t="n">
        <f aca="false">IF(OR(G$3="",Consolidado!$D194=""),0,IF(ISNUMBER(SEARCH(G$3,Consolidado!$D194)),IF(COUNTIFS(Consolidado!$AC$5:AC194,Consolidado!$AC194,Consolidado!$D$5:D194,"*"&amp;G$3&amp;"*")=1,1,0),0))</f>
        <v>0</v>
      </c>
      <c r="H194" s="0" t="n">
        <f aca="false">IF(OR(H$3="",Consolidado!$D194=""),0,IF(ISNUMBER(SEARCH(H$3,Consolidado!$D194)),IF(COUNTIFS(Consolidado!$AC$5:AC194,Consolidado!$AC194,Consolidado!$D$5:D194,"*"&amp;H$3&amp;"*")=1,1,0),0))</f>
        <v>0</v>
      </c>
      <c r="I194" s="0" t="n">
        <f aca="false">IF(OR(I$3="",Consolidado!$D194=""),0,IF(ISNUMBER(SEARCH(I$3,Consolidado!$D194)),IF(COUNTIFS(Consolidado!$AC$5:AC194,Consolidado!$AC194,Consolidado!$D$5:D194,"*"&amp;I$3&amp;"*")=1,1,0),0))</f>
        <v>0</v>
      </c>
      <c r="J194" s="0" t="n">
        <f aca="false">IF(OR(J$3="",Consolidado!$D194=""),0,IF(ISNUMBER(SEARCH(J$3,Consolidado!$D194)),IF(COUNTIFS(Consolidado!$AC$5:AC194,Consolidado!$AC194,Consolidado!$D$5:D194,"*"&amp;J$3&amp;"*")=1,1,0),0))</f>
        <v>0</v>
      </c>
      <c r="K194" s="0" t="n">
        <f aca="false">IF(OR(K$3="",Consolidado!$D194=""),0,IF(ISNUMBER(SEARCH(K$3,Consolidado!$D194)),IF(COUNTIFS(Consolidado!$AC$5:AC194,Consolidado!$AC194,Consolidado!$D$5:D194,"*"&amp;K$3&amp;"*")=1,1,0),0))</f>
        <v>0</v>
      </c>
      <c r="L194" s="0" t="n">
        <f aca="false">IF(OR(L$3="",Consolidado!$D194=""),0,IF(ISNUMBER(SEARCH(L$3,Consolidado!$D194)),IF(COUNTIFS(Consolidado!$AC$5:AC194,Consolidado!$AC194,Consolidado!$D$5:D194,"*"&amp;L$3&amp;"*")=1,1,0),0))</f>
        <v>0</v>
      </c>
      <c r="M194" s="0" t="n">
        <f aca="false">IF(OR(M$3="",Consolidado!$D194=""),0,IF(ISNUMBER(SEARCH(M$3,Consolidado!$D194)),IF(COUNTIFS(Consolidado!$AC$5:AC194,Consolidado!$AC194,Consolidado!$D$5:D194,"*"&amp;M$3&amp;"*")=1,1,0),0))</f>
        <v>0</v>
      </c>
      <c r="N194" s="0" t="n">
        <f aca="false">IF(OR(N$3="",Consolidado!$D194=""),0,IF(ISNUMBER(SEARCH(N$3,Consolidado!$D194)),IF(COUNTIFS(Consolidado!$AC$5:AC194,Consolidado!$AC194,Consolidado!$D$5:D194,"*"&amp;N$3&amp;"*")=1,1,0),0))</f>
        <v>0</v>
      </c>
      <c r="O194" s="0" t="n">
        <f aca="false">IF(OR(O$3="",Consolidado!$D194=""),0,IF(ISNUMBER(SEARCH(O$3,Consolidado!$D194)),IF(COUNTIFS(Consolidado!$AC$5:AC194,Consolidado!$AC194,Consolidado!$D$5:D194,"*"&amp;O$3&amp;"*")=1,1,0),0))</f>
        <v>0</v>
      </c>
      <c r="P194" s="0" t="n">
        <f aca="false">IF(OR(P$3="",Consolidado!$D194=""),0,IF(ISNUMBER(SEARCH(P$3,Consolidado!$D194)),IF(COUNTIFS(Consolidado!$AC$5:AC194,Consolidado!$AC194,Consolidado!$D$5:D194,"*"&amp;P$3&amp;"*")=1,1,0),0))</f>
        <v>0</v>
      </c>
      <c r="Q194" s="0" t="n">
        <f aca="false">IF(OR(Q$3="",Consolidado!$D194=""),0,IF(ISNUMBER(SEARCH(Q$3,Consolidado!$D194)),IF(COUNTIFS(Consolidado!$AC$5:AC194,Consolidado!$AC194,Consolidado!$D$5:D194,"*"&amp;Q$3&amp;"*")=1,1,0),0))</f>
        <v>0</v>
      </c>
      <c r="R194" s="0" t="n">
        <f aca="false">IF(OR(R$3="",Consolidado!$D194=""),0,IF(ISNUMBER(SEARCH(R$3,Consolidado!$D194)),IF(COUNTIFS(Consolidado!$AC$5:AC194,Consolidado!$AC194,Consolidado!$D$5:D194,"*"&amp;R$3&amp;"*")=1,1,0),0))</f>
        <v>0</v>
      </c>
      <c r="S194" s="0" t="n">
        <f aca="false">IF(OR(S$3="",Consolidado!$D194=""),0,IF(ISNUMBER(SEARCH(S$3,Consolidado!$D194)),IF(COUNTIFS(Consolidado!$AC$5:AC194,Consolidado!$AC194,Consolidado!$D$5:D194,"*"&amp;S$3&amp;"*")=1,1,0),0))</f>
        <v>0</v>
      </c>
      <c r="T194" s="0" t="n">
        <f aca="false">IF(OR(T$3="",Consolidado!$D194=""),0,IF(ISNUMBER(SEARCH(T$3,Consolidado!$D194)),IF(COUNTIFS(Consolidado!$AC$5:AC194,Consolidado!$AC194,Consolidado!$D$5:D194,"*"&amp;T$3&amp;"*")=1,1,0),0))</f>
        <v>0</v>
      </c>
      <c r="U194" s="0" t="n">
        <f aca="false">IF(OR(U$3="",Consolidado!$D194=""),0,IF(ISNUMBER(SEARCH(U$3,Consolidado!$D194)),IF(COUNTIFS(Consolidado!$AC$5:AC194,Consolidado!$AC194,Consolidado!$D$5:D194,"*"&amp;U$3&amp;"*")=1,1,0),0))</f>
        <v>0</v>
      </c>
      <c r="V194" s="0" t="n">
        <f aca="false">IF(OR(V$3="",Consolidado!$D194=""),0,IF(ISNUMBER(SEARCH(V$3,Consolidado!$D194)),IF(COUNTIFS(Consolidado!$AC$5:AC194,Consolidado!$AC194,Consolidado!$D$5:D194,"*"&amp;V$3&amp;"*")=1,1,0),0))</f>
        <v>0</v>
      </c>
      <c r="W194" s="0" t="n">
        <f aca="false">IF(OR(W$3="",Consolidado!$D194=""),0,IF(ISNUMBER(SEARCH(W$3,Consolidado!$D194)),IF(COUNTIFS(Consolidado!$AC$5:AC194,Consolidado!$AC194,Consolidado!$D$5:D194,"*"&amp;W$3&amp;"*")=1,1,0),0))</f>
        <v>0</v>
      </c>
      <c r="X194" s="0" t="n">
        <f aca="false">IF(OR(X$3="",Consolidado!$D194=""),0,IF(ISNUMBER(SEARCH(X$3,Consolidado!$D194)),IF(COUNTIFS(Consolidado!$AC$5:AC194,Consolidado!$AC194,Consolidado!$D$5:D194,"*"&amp;X$3&amp;"*")=1,1,0),0))</f>
        <v>0</v>
      </c>
      <c r="Y194" s="0" t="n">
        <f aca="false">IF(OR(Y$3="",Consolidado!$D194=""),0,IF(ISNUMBER(SEARCH(Y$3,Consolidado!$D194)),IF(COUNTIFS(Consolidado!$AC$5:AC194,Consolidado!$AC194,Consolidado!$D$5:D194,"*"&amp;Y$3&amp;"*")=1,1,0),0))</f>
        <v>0</v>
      </c>
      <c r="Z194" s="0" t="n">
        <f aca="false">IF(OR(Z$3="",Consolidado!$D194=""),0,IF(ISNUMBER(SEARCH(Z$3,Consolidado!$D194)),IF(COUNTIFS(Consolidado!$AC$5:AC194,Consolidado!$AC194,Consolidado!$D$5:D194,"*"&amp;Z$3&amp;"*")=1,1,0),0))</f>
        <v>0</v>
      </c>
      <c r="AA194" s="0" t="n">
        <f aca="false">IF(OR(AA$3="",Consolidado!$D194=""),0,IF(ISNUMBER(SEARCH(AA$3,Consolidado!$D194)),IF(COUNTIFS(Consolidado!$AC$5:AC194,Consolidado!$AC194,Consolidado!$D$5:D194,"*"&amp;AA$3&amp;"*")=1,1,0),0))</f>
        <v>0</v>
      </c>
      <c r="AB194" s="0" t="n">
        <f aca="false">IF(OR(AB$3="",Consolidado!$D194=""),0,IF(ISNUMBER(SEARCH(AB$3,Consolidado!$D194)),IF(COUNTIFS(Consolidado!$AC$5:AC194,Consolidado!$AC194,Consolidado!$D$5:D194,"*"&amp;AB$3&amp;"*")=1,1,0),0))</f>
        <v>0</v>
      </c>
      <c r="AC194" s="0" t="n">
        <f aca="false">IF(OR(AC$3="",Consolidado!$D194=""),0,IF(ISNUMBER(SEARCH(AC$3,Consolidado!$D194)),IF(COUNTIFS(Consolidado!$AC$5:AC194,Consolidado!$AC194,Consolidado!$D$5:D194,"*"&amp;AC$3&amp;"*")=1,1,0),0))</f>
        <v>0</v>
      </c>
      <c r="AD194" s="0" t="n">
        <f aca="false">IF(OR(AD$3="",Consolidado!$D194=""),0,IF(ISNUMBER(SEARCH(AD$3,Consolidado!$D194)),IF(COUNTIFS(Consolidado!$AC$5:AC194,Consolidado!$AC194,Consolidado!$D$5:D194,"*"&amp;AD$3&amp;"*")=1,1,0),0))</f>
        <v>0</v>
      </c>
      <c r="AE194" s="0" t="n">
        <f aca="false">IF(OR(AE$3="",Consolidado!$D194=""),0,IF(ISNUMBER(SEARCH(AE$3,Consolidado!$D194)),IF(COUNTIFS(Consolidado!$AC$5:AC194,Consolidado!$AC194,Consolidado!$D$5:D194,"*"&amp;AE$3&amp;"*")=1,1,0),0))</f>
        <v>0</v>
      </c>
      <c r="AF194" s="0" t="n">
        <f aca="false">IF(OR(AF$3="",Consolidado!$D194=""),0,IF(ISNUMBER(SEARCH(AF$3,Consolidado!$D194)),IF(COUNTIFS(Consolidado!$AC$5:AC194,Consolidado!$AC194,Consolidado!$D$5:D194,"*"&amp;AF$3&amp;"*")=1,1,0),0))</f>
        <v>0</v>
      </c>
      <c r="AG194" s="0" t="n">
        <f aca="false">IF(OR(AG$3="",Consolidado!$D194=""),0,IF(ISNUMBER(SEARCH(AG$3,Consolidado!$D194)),IF(COUNTIFS(Consolidado!$AC$5:AC194,Consolidado!$AC194,Consolidado!$D$5:D194,"*"&amp;AG$3&amp;"*")=1,1,0),0))</f>
        <v>0</v>
      </c>
      <c r="AH194" s="0" t="n">
        <f aca="false">IF(OR(AH$3="",Consolidado!$D194=""),0,IF(ISNUMBER(SEARCH(AH$3,Consolidado!$D194)),IF(COUNTIFS(Consolidado!$AC$5:AC194,Consolidado!$AC194,Consolidado!$D$5:D194,"*"&amp;AH$3&amp;"*")=1,1,0),0))</f>
        <v>0</v>
      </c>
      <c r="AI194" s="0" t="n">
        <f aca="false">IF(OR(AI$3="",Consolidado!$D194=""),0,IF(ISNUMBER(SEARCH(AI$3,Consolidado!$D194)),IF(COUNTIFS(Consolidado!$AC$5:AC194,Consolidado!$AC194,Consolidado!$D$5:D194,"*"&amp;AI$3&amp;"*")=1,1,0),0))</f>
        <v>0</v>
      </c>
      <c r="AJ194" s="0" t="n">
        <f aca="false">IF(OR(AJ$3="",Consolidado!$D194=""),0,IF(ISNUMBER(SEARCH(AJ$3,Consolidado!$D194)),IF(COUNTIFS(Consolidado!$AC$5:AC194,Consolidado!$AC194,Consolidado!$D$5:D194,"*"&amp;AJ$3&amp;"*")=1,1,0),0))</f>
        <v>0</v>
      </c>
      <c r="AK194" s="0" t="n">
        <f aca="false">IF(OR(AK$3="",Consolidado!$D194=""),0,IF(ISNUMBER(SEARCH(AK$3,Consolidado!$D194)),IF(COUNTIFS(Consolidado!$AC$5:AC194,Consolidado!$AC194,Consolidado!$D$5:D194,"*"&amp;AK$3&amp;"*")=1,1,0),0))</f>
        <v>0</v>
      </c>
      <c r="AL194" s="0" t="n">
        <f aca="false">IF(OR(AL$3="",Consolidado!$D194=""),0,IF(ISNUMBER(SEARCH(AL$3,Consolidado!$D194)),IF(COUNTIFS(Consolidado!$AC$5:AC194,Consolidado!$AC194,Consolidado!$D$5:D194,"*"&amp;AL$3&amp;"*")=1,1,0),0))</f>
        <v>0</v>
      </c>
      <c r="AM194" s="0" t="n">
        <f aca="false">IF(OR(AM$3="",Consolidado!$D194=""),0,IF(ISNUMBER(SEARCH(AM$3,Consolidado!$D194)),IF(COUNTIFS(Consolidado!$AC$5:AC194,Consolidado!$AC194,Consolidado!$D$5:D194,"*"&amp;AM$3&amp;"*")=1,1,0),0))</f>
        <v>0</v>
      </c>
      <c r="AN194" s="0" t="n">
        <f aca="false">IF(OR(AN$3="",Consolidado!$D194=""),0,IF(ISNUMBER(SEARCH(AN$3,Consolidado!$D194)),IF(COUNTIFS(Consolidado!$AC$5:AC194,Consolidado!$AC194,Consolidado!$D$5:D194,"*"&amp;AN$3&amp;"*")=1,1,0),0))</f>
        <v>0</v>
      </c>
      <c r="AO194" s="0" t="n">
        <f aca="false">IF(OR(AO$3="",Consolidado!$D194=""),0,IF(ISNUMBER(SEARCH(AO$3,Consolidado!$D194)),IF(COUNTIFS(Consolidado!$AC$5:AC194,Consolidado!$AC194,Consolidado!$D$5:D194,"*"&amp;AO$3&amp;"*")=1,1,0),0))</f>
        <v>0</v>
      </c>
    </row>
    <row r="195" customFormat="false" ht="15" hidden="false" customHeight="false" outlineLevel="0" collapsed="false">
      <c r="B195" s="0" t="n">
        <f aca="false">IF(OR(B$3="",Consolidado!$D195=""),0,IF(ISNUMBER(SEARCH(B$3,Consolidado!$D195)),IF(COUNTIFS(Consolidado!$AC$5:AC195,Consolidado!$AC195,Consolidado!$D$5:D195,"*"&amp;B$3&amp;"*")=1,1,0),0))</f>
        <v>0</v>
      </c>
      <c r="C195" s="0" t="n">
        <f aca="false">IF(OR(C$3="",Consolidado!$D195=""),0,IF(ISNUMBER(SEARCH(C$3,Consolidado!$D195)),IF(COUNTIFS(Consolidado!$AC$5:AC195,Consolidado!$AC195,Consolidado!$D$5:D195,"*"&amp;C$3&amp;"*")=1,1,0),0))</f>
        <v>0</v>
      </c>
      <c r="D195" s="0" t="n">
        <f aca="false">IF(OR(D$3="",Consolidado!$D195=""),0,IF(ISNUMBER(SEARCH(D$3,Consolidado!$D195)),IF(COUNTIFS(Consolidado!$AC$5:AC195,Consolidado!$AC195,Consolidado!$D$5:D195,"*"&amp;D$3&amp;"*")=1,1,0),0))</f>
        <v>0</v>
      </c>
      <c r="E195" s="0" t="n">
        <f aca="false">IF(OR(E$3="",Consolidado!$D195=""),0,IF(ISNUMBER(SEARCH(E$3,Consolidado!$D195)),IF(COUNTIFS(Consolidado!$AC$5:AC195,Consolidado!$AC195,Consolidado!$D$5:D195,"*"&amp;E$3&amp;"*")=1,1,0),0))</f>
        <v>0</v>
      </c>
      <c r="F195" s="0" t="n">
        <f aca="false">IF(OR(F$3="",Consolidado!$D195=""),0,IF(ISNUMBER(SEARCH(F$3,Consolidado!$D195)),IF(COUNTIFS(Consolidado!$AC$5:AC195,Consolidado!$AC195,Consolidado!$D$5:D195,"*"&amp;F$3&amp;"*")=1,1,0),0))</f>
        <v>0</v>
      </c>
      <c r="G195" s="0" t="n">
        <f aca="false">IF(OR(G$3="",Consolidado!$D195=""),0,IF(ISNUMBER(SEARCH(G$3,Consolidado!$D195)),IF(COUNTIFS(Consolidado!$AC$5:AC195,Consolidado!$AC195,Consolidado!$D$5:D195,"*"&amp;G$3&amp;"*")=1,1,0),0))</f>
        <v>0</v>
      </c>
      <c r="H195" s="0" t="n">
        <f aca="false">IF(OR(H$3="",Consolidado!$D195=""),0,IF(ISNUMBER(SEARCH(H$3,Consolidado!$D195)),IF(COUNTIFS(Consolidado!$AC$5:AC195,Consolidado!$AC195,Consolidado!$D$5:D195,"*"&amp;H$3&amp;"*")=1,1,0),0))</f>
        <v>0</v>
      </c>
      <c r="I195" s="0" t="n">
        <f aca="false">IF(OR(I$3="",Consolidado!$D195=""),0,IF(ISNUMBER(SEARCH(I$3,Consolidado!$D195)),IF(COUNTIFS(Consolidado!$AC$5:AC195,Consolidado!$AC195,Consolidado!$D$5:D195,"*"&amp;I$3&amp;"*")=1,1,0),0))</f>
        <v>0</v>
      </c>
      <c r="J195" s="0" t="n">
        <f aca="false">IF(OR(J$3="",Consolidado!$D195=""),0,IF(ISNUMBER(SEARCH(J$3,Consolidado!$D195)),IF(COUNTIFS(Consolidado!$AC$5:AC195,Consolidado!$AC195,Consolidado!$D$5:D195,"*"&amp;J$3&amp;"*")=1,1,0),0))</f>
        <v>0</v>
      </c>
      <c r="K195" s="0" t="n">
        <f aca="false">IF(OR(K$3="",Consolidado!$D195=""),0,IF(ISNUMBER(SEARCH(K$3,Consolidado!$D195)),IF(COUNTIFS(Consolidado!$AC$5:AC195,Consolidado!$AC195,Consolidado!$D$5:D195,"*"&amp;K$3&amp;"*")=1,1,0),0))</f>
        <v>0</v>
      </c>
      <c r="L195" s="0" t="n">
        <f aca="false">IF(OR(L$3="",Consolidado!$D195=""),0,IF(ISNUMBER(SEARCH(L$3,Consolidado!$D195)),IF(COUNTIFS(Consolidado!$AC$5:AC195,Consolidado!$AC195,Consolidado!$D$5:D195,"*"&amp;L$3&amp;"*")=1,1,0),0))</f>
        <v>0</v>
      </c>
      <c r="M195" s="0" t="n">
        <f aca="false">IF(OR(M$3="",Consolidado!$D195=""),0,IF(ISNUMBER(SEARCH(M$3,Consolidado!$D195)),IF(COUNTIFS(Consolidado!$AC$5:AC195,Consolidado!$AC195,Consolidado!$D$5:D195,"*"&amp;M$3&amp;"*")=1,1,0),0))</f>
        <v>0</v>
      </c>
      <c r="N195" s="0" t="n">
        <f aca="false">IF(OR(N$3="",Consolidado!$D195=""),0,IF(ISNUMBER(SEARCH(N$3,Consolidado!$D195)),IF(COUNTIFS(Consolidado!$AC$5:AC195,Consolidado!$AC195,Consolidado!$D$5:D195,"*"&amp;N$3&amp;"*")=1,1,0),0))</f>
        <v>0</v>
      </c>
      <c r="O195" s="0" t="n">
        <f aca="false">IF(OR(O$3="",Consolidado!$D195=""),0,IF(ISNUMBER(SEARCH(O$3,Consolidado!$D195)),IF(COUNTIFS(Consolidado!$AC$5:AC195,Consolidado!$AC195,Consolidado!$D$5:D195,"*"&amp;O$3&amp;"*")=1,1,0),0))</f>
        <v>0</v>
      </c>
      <c r="P195" s="0" t="n">
        <f aca="false">IF(OR(P$3="",Consolidado!$D195=""),0,IF(ISNUMBER(SEARCH(P$3,Consolidado!$D195)),IF(COUNTIFS(Consolidado!$AC$5:AC195,Consolidado!$AC195,Consolidado!$D$5:D195,"*"&amp;P$3&amp;"*")=1,1,0),0))</f>
        <v>0</v>
      </c>
      <c r="Q195" s="0" t="n">
        <f aca="false">IF(OR(Q$3="",Consolidado!$D195=""),0,IF(ISNUMBER(SEARCH(Q$3,Consolidado!$D195)),IF(COUNTIFS(Consolidado!$AC$5:AC195,Consolidado!$AC195,Consolidado!$D$5:D195,"*"&amp;Q$3&amp;"*")=1,1,0),0))</f>
        <v>0</v>
      </c>
      <c r="R195" s="0" t="n">
        <f aca="false">IF(OR(R$3="",Consolidado!$D195=""),0,IF(ISNUMBER(SEARCH(R$3,Consolidado!$D195)),IF(COUNTIFS(Consolidado!$AC$5:AC195,Consolidado!$AC195,Consolidado!$D$5:D195,"*"&amp;R$3&amp;"*")=1,1,0),0))</f>
        <v>0</v>
      </c>
      <c r="S195" s="0" t="n">
        <f aca="false">IF(OR(S$3="",Consolidado!$D195=""),0,IF(ISNUMBER(SEARCH(S$3,Consolidado!$D195)),IF(COUNTIFS(Consolidado!$AC$5:AC195,Consolidado!$AC195,Consolidado!$D$5:D195,"*"&amp;S$3&amp;"*")=1,1,0),0))</f>
        <v>0</v>
      </c>
      <c r="T195" s="0" t="n">
        <f aca="false">IF(OR(T$3="",Consolidado!$D195=""),0,IF(ISNUMBER(SEARCH(T$3,Consolidado!$D195)),IF(COUNTIFS(Consolidado!$AC$5:AC195,Consolidado!$AC195,Consolidado!$D$5:D195,"*"&amp;T$3&amp;"*")=1,1,0),0))</f>
        <v>0</v>
      </c>
      <c r="U195" s="0" t="n">
        <f aca="false">IF(OR(U$3="",Consolidado!$D195=""),0,IF(ISNUMBER(SEARCH(U$3,Consolidado!$D195)),IF(COUNTIFS(Consolidado!$AC$5:AC195,Consolidado!$AC195,Consolidado!$D$5:D195,"*"&amp;U$3&amp;"*")=1,1,0),0))</f>
        <v>0</v>
      </c>
      <c r="V195" s="0" t="n">
        <f aca="false">IF(OR(V$3="",Consolidado!$D195=""),0,IF(ISNUMBER(SEARCH(V$3,Consolidado!$D195)),IF(COUNTIFS(Consolidado!$AC$5:AC195,Consolidado!$AC195,Consolidado!$D$5:D195,"*"&amp;V$3&amp;"*")=1,1,0),0))</f>
        <v>0</v>
      </c>
      <c r="W195" s="0" t="n">
        <f aca="false">IF(OR(W$3="",Consolidado!$D195=""),0,IF(ISNUMBER(SEARCH(W$3,Consolidado!$D195)),IF(COUNTIFS(Consolidado!$AC$5:AC195,Consolidado!$AC195,Consolidado!$D$5:D195,"*"&amp;W$3&amp;"*")=1,1,0),0))</f>
        <v>0</v>
      </c>
      <c r="X195" s="0" t="n">
        <f aca="false">IF(OR(X$3="",Consolidado!$D195=""),0,IF(ISNUMBER(SEARCH(X$3,Consolidado!$D195)),IF(COUNTIFS(Consolidado!$AC$5:AC195,Consolidado!$AC195,Consolidado!$D$5:D195,"*"&amp;X$3&amp;"*")=1,1,0),0))</f>
        <v>0</v>
      </c>
      <c r="Y195" s="0" t="n">
        <f aca="false">IF(OR(Y$3="",Consolidado!$D195=""),0,IF(ISNUMBER(SEARCH(Y$3,Consolidado!$D195)),IF(COUNTIFS(Consolidado!$AC$5:AC195,Consolidado!$AC195,Consolidado!$D$5:D195,"*"&amp;Y$3&amp;"*")=1,1,0),0))</f>
        <v>0</v>
      </c>
      <c r="Z195" s="0" t="n">
        <f aca="false">IF(OR(Z$3="",Consolidado!$D195=""),0,IF(ISNUMBER(SEARCH(Z$3,Consolidado!$D195)),IF(COUNTIFS(Consolidado!$AC$5:AC195,Consolidado!$AC195,Consolidado!$D$5:D195,"*"&amp;Z$3&amp;"*")=1,1,0),0))</f>
        <v>0</v>
      </c>
      <c r="AA195" s="0" t="n">
        <f aca="false">IF(OR(AA$3="",Consolidado!$D195=""),0,IF(ISNUMBER(SEARCH(AA$3,Consolidado!$D195)),IF(COUNTIFS(Consolidado!$AC$5:AC195,Consolidado!$AC195,Consolidado!$D$5:D195,"*"&amp;AA$3&amp;"*")=1,1,0),0))</f>
        <v>0</v>
      </c>
      <c r="AB195" s="0" t="n">
        <f aca="false">IF(OR(AB$3="",Consolidado!$D195=""),0,IF(ISNUMBER(SEARCH(AB$3,Consolidado!$D195)),IF(COUNTIFS(Consolidado!$AC$5:AC195,Consolidado!$AC195,Consolidado!$D$5:D195,"*"&amp;AB$3&amp;"*")=1,1,0),0))</f>
        <v>0</v>
      </c>
      <c r="AC195" s="0" t="n">
        <f aca="false">IF(OR(AC$3="",Consolidado!$D195=""),0,IF(ISNUMBER(SEARCH(AC$3,Consolidado!$D195)),IF(COUNTIFS(Consolidado!$AC$5:AC195,Consolidado!$AC195,Consolidado!$D$5:D195,"*"&amp;AC$3&amp;"*")=1,1,0),0))</f>
        <v>0</v>
      </c>
      <c r="AD195" s="0" t="n">
        <f aca="false">IF(OR(AD$3="",Consolidado!$D195=""),0,IF(ISNUMBER(SEARCH(AD$3,Consolidado!$D195)),IF(COUNTIFS(Consolidado!$AC$5:AC195,Consolidado!$AC195,Consolidado!$D$5:D195,"*"&amp;AD$3&amp;"*")=1,1,0),0))</f>
        <v>0</v>
      </c>
      <c r="AE195" s="0" t="n">
        <f aca="false">IF(OR(AE$3="",Consolidado!$D195=""),0,IF(ISNUMBER(SEARCH(AE$3,Consolidado!$D195)),IF(COUNTIFS(Consolidado!$AC$5:AC195,Consolidado!$AC195,Consolidado!$D$5:D195,"*"&amp;AE$3&amp;"*")=1,1,0),0))</f>
        <v>0</v>
      </c>
      <c r="AF195" s="0" t="n">
        <f aca="false">IF(OR(AF$3="",Consolidado!$D195=""),0,IF(ISNUMBER(SEARCH(AF$3,Consolidado!$D195)),IF(COUNTIFS(Consolidado!$AC$5:AC195,Consolidado!$AC195,Consolidado!$D$5:D195,"*"&amp;AF$3&amp;"*")=1,1,0),0))</f>
        <v>0</v>
      </c>
      <c r="AG195" s="0" t="n">
        <f aca="false">IF(OR(AG$3="",Consolidado!$D195=""),0,IF(ISNUMBER(SEARCH(AG$3,Consolidado!$D195)),IF(COUNTIFS(Consolidado!$AC$5:AC195,Consolidado!$AC195,Consolidado!$D$5:D195,"*"&amp;AG$3&amp;"*")=1,1,0),0))</f>
        <v>0</v>
      </c>
      <c r="AH195" s="0" t="n">
        <f aca="false">IF(OR(AH$3="",Consolidado!$D195=""),0,IF(ISNUMBER(SEARCH(AH$3,Consolidado!$D195)),IF(COUNTIFS(Consolidado!$AC$5:AC195,Consolidado!$AC195,Consolidado!$D$5:D195,"*"&amp;AH$3&amp;"*")=1,1,0),0))</f>
        <v>0</v>
      </c>
      <c r="AI195" s="0" t="n">
        <f aca="false">IF(OR(AI$3="",Consolidado!$D195=""),0,IF(ISNUMBER(SEARCH(AI$3,Consolidado!$D195)),IF(COUNTIFS(Consolidado!$AC$5:AC195,Consolidado!$AC195,Consolidado!$D$5:D195,"*"&amp;AI$3&amp;"*")=1,1,0),0))</f>
        <v>0</v>
      </c>
      <c r="AJ195" s="0" t="n">
        <f aca="false">IF(OR(AJ$3="",Consolidado!$D195=""),0,IF(ISNUMBER(SEARCH(AJ$3,Consolidado!$D195)),IF(COUNTIFS(Consolidado!$AC$5:AC195,Consolidado!$AC195,Consolidado!$D$5:D195,"*"&amp;AJ$3&amp;"*")=1,1,0),0))</f>
        <v>0</v>
      </c>
      <c r="AK195" s="0" t="n">
        <f aca="false">IF(OR(AK$3="",Consolidado!$D195=""),0,IF(ISNUMBER(SEARCH(AK$3,Consolidado!$D195)),IF(COUNTIFS(Consolidado!$AC$5:AC195,Consolidado!$AC195,Consolidado!$D$5:D195,"*"&amp;AK$3&amp;"*")=1,1,0),0))</f>
        <v>0</v>
      </c>
      <c r="AL195" s="0" t="n">
        <f aca="false">IF(OR(AL$3="",Consolidado!$D195=""),0,IF(ISNUMBER(SEARCH(AL$3,Consolidado!$D195)),IF(COUNTIFS(Consolidado!$AC$5:AC195,Consolidado!$AC195,Consolidado!$D$5:D195,"*"&amp;AL$3&amp;"*")=1,1,0),0))</f>
        <v>0</v>
      </c>
      <c r="AM195" s="0" t="n">
        <f aca="false">IF(OR(AM$3="",Consolidado!$D195=""),0,IF(ISNUMBER(SEARCH(AM$3,Consolidado!$D195)),IF(COUNTIFS(Consolidado!$AC$5:AC195,Consolidado!$AC195,Consolidado!$D$5:D195,"*"&amp;AM$3&amp;"*")=1,1,0),0))</f>
        <v>0</v>
      </c>
      <c r="AN195" s="0" t="n">
        <f aca="false">IF(OR(AN$3="",Consolidado!$D195=""),0,IF(ISNUMBER(SEARCH(AN$3,Consolidado!$D195)),IF(COUNTIFS(Consolidado!$AC$5:AC195,Consolidado!$AC195,Consolidado!$D$5:D195,"*"&amp;AN$3&amp;"*")=1,1,0),0))</f>
        <v>0</v>
      </c>
      <c r="AO195" s="0" t="n">
        <f aca="false">IF(OR(AO$3="",Consolidado!$D195=""),0,IF(ISNUMBER(SEARCH(AO$3,Consolidado!$D195)),IF(COUNTIFS(Consolidado!$AC$5:AC195,Consolidado!$AC195,Consolidado!$D$5:D195,"*"&amp;AO$3&amp;"*")=1,1,0),0))</f>
        <v>0</v>
      </c>
    </row>
    <row r="196" customFormat="false" ht="15" hidden="false" customHeight="false" outlineLevel="0" collapsed="false">
      <c r="B196" s="0" t="n">
        <f aca="false">IF(OR(B$3="",Consolidado!$D196=""),0,IF(ISNUMBER(SEARCH(B$3,Consolidado!$D196)),IF(COUNTIFS(Consolidado!$AC$5:AC196,Consolidado!$AC196,Consolidado!$D$5:D196,"*"&amp;B$3&amp;"*")=1,1,0),0))</f>
        <v>0</v>
      </c>
      <c r="C196" s="0" t="n">
        <f aca="false">IF(OR(C$3="",Consolidado!$D196=""),0,IF(ISNUMBER(SEARCH(C$3,Consolidado!$D196)),IF(COUNTIFS(Consolidado!$AC$5:AC196,Consolidado!$AC196,Consolidado!$D$5:D196,"*"&amp;C$3&amp;"*")=1,1,0),0))</f>
        <v>0</v>
      </c>
      <c r="D196" s="0" t="n">
        <f aca="false">IF(OR(D$3="",Consolidado!$D196=""),0,IF(ISNUMBER(SEARCH(D$3,Consolidado!$D196)),IF(COUNTIFS(Consolidado!$AC$5:AC196,Consolidado!$AC196,Consolidado!$D$5:D196,"*"&amp;D$3&amp;"*")=1,1,0),0))</f>
        <v>0</v>
      </c>
      <c r="E196" s="0" t="n">
        <f aca="false">IF(OR(E$3="",Consolidado!$D196=""),0,IF(ISNUMBER(SEARCH(E$3,Consolidado!$D196)),IF(COUNTIFS(Consolidado!$AC$5:AC196,Consolidado!$AC196,Consolidado!$D$5:D196,"*"&amp;E$3&amp;"*")=1,1,0),0))</f>
        <v>0</v>
      </c>
      <c r="F196" s="0" t="n">
        <f aca="false">IF(OR(F$3="",Consolidado!$D196=""),0,IF(ISNUMBER(SEARCH(F$3,Consolidado!$D196)),IF(COUNTIFS(Consolidado!$AC$5:AC196,Consolidado!$AC196,Consolidado!$D$5:D196,"*"&amp;F$3&amp;"*")=1,1,0),0))</f>
        <v>0</v>
      </c>
      <c r="G196" s="0" t="n">
        <f aca="false">IF(OR(G$3="",Consolidado!$D196=""),0,IF(ISNUMBER(SEARCH(G$3,Consolidado!$D196)),IF(COUNTIFS(Consolidado!$AC$5:AC196,Consolidado!$AC196,Consolidado!$D$5:D196,"*"&amp;G$3&amp;"*")=1,1,0),0))</f>
        <v>0</v>
      </c>
      <c r="H196" s="0" t="n">
        <f aca="false">IF(OR(H$3="",Consolidado!$D196=""),0,IF(ISNUMBER(SEARCH(H$3,Consolidado!$D196)),IF(COUNTIFS(Consolidado!$AC$5:AC196,Consolidado!$AC196,Consolidado!$D$5:D196,"*"&amp;H$3&amp;"*")=1,1,0),0))</f>
        <v>0</v>
      </c>
      <c r="I196" s="0" t="n">
        <f aca="false">IF(OR(I$3="",Consolidado!$D196=""),0,IF(ISNUMBER(SEARCH(I$3,Consolidado!$D196)),IF(COUNTIFS(Consolidado!$AC$5:AC196,Consolidado!$AC196,Consolidado!$D$5:D196,"*"&amp;I$3&amp;"*")=1,1,0),0))</f>
        <v>0</v>
      </c>
      <c r="J196" s="0" t="n">
        <f aca="false">IF(OR(J$3="",Consolidado!$D196=""),0,IF(ISNUMBER(SEARCH(J$3,Consolidado!$D196)),IF(COUNTIFS(Consolidado!$AC$5:AC196,Consolidado!$AC196,Consolidado!$D$5:D196,"*"&amp;J$3&amp;"*")=1,1,0),0))</f>
        <v>0</v>
      </c>
      <c r="K196" s="0" t="n">
        <f aca="false">IF(OR(K$3="",Consolidado!$D196=""),0,IF(ISNUMBER(SEARCH(K$3,Consolidado!$D196)),IF(COUNTIFS(Consolidado!$AC$5:AC196,Consolidado!$AC196,Consolidado!$D$5:D196,"*"&amp;K$3&amp;"*")=1,1,0),0))</f>
        <v>0</v>
      </c>
      <c r="L196" s="0" t="n">
        <f aca="false">IF(OR(L$3="",Consolidado!$D196=""),0,IF(ISNUMBER(SEARCH(L$3,Consolidado!$D196)),IF(COUNTIFS(Consolidado!$AC$5:AC196,Consolidado!$AC196,Consolidado!$D$5:D196,"*"&amp;L$3&amp;"*")=1,1,0),0))</f>
        <v>0</v>
      </c>
      <c r="M196" s="0" t="n">
        <f aca="false">IF(OR(M$3="",Consolidado!$D196=""),0,IF(ISNUMBER(SEARCH(M$3,Consolidado!$D196)),IF(COUNTIFS(Consolidado!$AC$5:AC196,Consolidado!$AC196,Consolidado!$D$5:D196,"*"&amp;M$3&amp;"*")=1,1,0),0))</f>
        <v>0</v>
      </c>
      <c r="N196" s="0" t="n">
        <f aca="false">IF(OR(N$3="",Consolidado!$D196=""),0,IF(ISNUMBER(SEARCH(N$3,Consolidado!$D196)),IF(COUNTIFS(Consolidado!$AC$5:AC196,Consolidado!$AC196,Consolidado!$D$5:D196,"*"&amp;N$3&amp;"*")=1,1,0),0))</f>
        <v>0</v>
      </c>
      <c r="O196" s="0" t="n">
        <f aca="false">IF(OR(O$3="",Consolidado!$D196=""),0,IF(ISNUMBER(SEARCH(O$3,Consolidado!$D196)),IF(COUNTIFS(Consolidado!$AC$5:AC196,Consolidado!$AC196,Consolidado!$D$5:D196,"*"&amp;O$3&amp;"*")=1,1,0),0))</f>
        <v>0</v>
      </c>
      <c r="P196" s="0" t="n">
        <f aca="false">IF(OR(P$3="",Consolidado!$D196=""),0,IF(ISNUMBER(SEARCH(P$3,Consolidado!$D196)),IF(COUNTIFS(Consolidado!$AC$5:AC196,Consolidado!$AC196,Consolidado!$D$5:D196,"*"&amp;P$3&amp;"*")=1,1,0),0))</f>
        <v>0</v>
      </c>
      <c r="Q196" s="0" t="n">
        <f aca="false">IF(OR(Q$3="",Consolidado!$D196=""),0,IF(ISNUMBER(SEARCH(Q$3,Consolidado!$D196)),IF(COUNTIFS(Consolidado!$AC$5:AC196,Consolidado!$AC196,Consolidado!$D$5:D196,"*"&amp;Q$3&amp;"*")=1,1,0),0))</f>
        <v>0</v>
      </c>
      <c r="R196" s="0" t="n">
        <f aca="false">IF(OR(R$3="",Consolidado!$D196=""),0,IF(ISNUMBER(SEARCH(R$3,Consolidado!$D196)),IF(COUNTIFS(Consolidado!$AC$5:AC196,Consolidado!$AC196,Consolidado!$D$5:D196,"*"&amp;R$3&amp;"*")=1,1,0),0))</f>
        <v>0</v>
      </c>
      <c r="S196" s="0" t="n">
        <f aca="false">IF(OR(S$3="",Consolidado!$D196=""),0,IF(ISNUMBER(SEARCH(S$3,Consolidado!$D196)),IF(COUNTIFS(Consolidado!$AC$5:AC196,Consolidado!$AC196,Consolidado!$D$5:D196,"*"&amp;S$3&amp;"*")=1,1,0),0))</f>
        <v>0</v>
      </c>
      <c r="T196" s="0" t="n">
        <f aca="false">IF(OR(T$3="",Consolidado!$D196=""),0,IF(ISNUMBER(SEARCH(T$3,Consolidado!$D196)),IF(COUNTIFS(Consolidado!$AC$5:AC196,Consolidado!$AC196,Consolidado!$D$5:D196,"*"&amp;T$3&amp;"*")=1,1,0),0))</f>
        <v>0</v>
      </c>
      <c r="U196" s="0" t="n">
        <f aca="false">IF(OR(U$3="",Consolidado!$D196=""),0,IF(ISNUMBER(SEARCH(U$3,Consolidado!$D196)),IF(COUNTIFS(Consolidado!$AC$5:AC196,Consolidado!$AC196,Consolidado!$D$5:D196,"*"&amp;U$3&amp;"*")=1,1,0),0))</f>
        <v>0</v>
      </c>
      <c r="V196" s="0" t="n">
        <f aca="false">IF(OR(V$3="",Consolidado!$D196=""),0,IF(ISNUMBER(SEARCH(V$3,Consolidado!$D196)),IF(COUNTIFS(Consolidado!$AC$5:AC196,Consolidado!$AC196,Consolidado!$D$5:D196,"*"&amp;V$3&amp;"*")=1,1,0),0))</f>
        <v>0</v>
      </c>
      <c r="W196" s="0" t="n">
        <f aca="false">IF(OR(W$3="",Consolidado!$D196=""),0,IF(ISNUMBER(SEARCH(W$3,Consolidado!$D196)),IF(COUNTIFS(Consolidado!$AC$5:AC196,Consolidado!$AC196,Consolidado!$D$5:D196,"*"&amp;W$3&amp;"*")=1,1,0),0))</f>
        <v>0</v>
      </c>
      <c r="X196" s="0" t="n">
        <f aca="false">IF(OR(X$3="",Consolidado!$D196=""),0,IF(ISNUMBER(SEARCH(X$3,Consolidado!$D196)),IF(COUNTIFS(Consolidado!$AC$5:AC196,Consolidado!$AC196,Consolidado!$D$5:D196,"*"&amp;X$3&amp;"*")=1,1,0),0))</f>
        <v>0</v>
      </c>
      <c r="Y196" s="0" t="n">
        <f aca="false">IF(OR(Y$3="",Consolidado!$D196=""),0,IF(ISNUMBER(SEARCH(Y$3,Consolidado!$D196)),IF(COUNTIFS(Consolidado!$AC$5:AC196,Consolidado!$AC196,Consolidado!$D$5:D196,"*"&amp;Y$3&amp;"*")=1,1,0),0))</f>
        <v>0</v>
      </c>
      <c r="Z196" s="0" t="n">
        <f aca="false">IF(OR(Z$3="",Consolidado!$D196=""),0,IF(ISNUMBER(SEARCH(Z$3,Consolidado!$D196)),IF(COUNTIFS(Consolidado!$AC$5:AC196,Consolidado!$AC196,Consolidado!$D$5:D196,"*"&amp;Z$3&amp;"*")=1,1,0),0))</f>
        <v>0</v>
      </c>
      <c r="AA196" s="0" t="n">
        <f aca="false">IF(OR(AA$3="",Consolidado!$D196=""),0,IF(ISNUMBER(SEARCH(AA$3,Consolidado!$D196)),IF(COUNTIFS(Consolidado!$AC$5:AC196,Consolidado!$AC196,Consolidado!$D$5:D196,"*"&amp;AA$3&amp;"*")=1,1,0),0))</f>
        <v>0</v>
      </c>
      <c r="AB196" s="0" t="n">
        <f aca="false">IF(OR(AB$3="",Consolidado!$D196=""),0,IF(ISNUMBER(SEARCH(AB$3,Consolidado!$D196)),IF(COUNTIFS(Consolidado!$AC$5:AC196,Consolidado!$AC196,Consolidado!$D$5:D196,"*"&amp;AB$3&amp;"*")=1,1,0),0))</f>
        <v>0</v>
      </c>
      <c r="AC196" s="0" t="n">
        <f aca="false">IF(OR(AC$3="",Consolidado!$D196=""),0,IF(ISNUMBER(SEARCH(AC$3,Consolidado!$D196)),IF(COUNTIFS(Consolidado!$AC$5:AC196,Consolidado!$AC196,Consolidado!$D$5:D196,"*"&amp;AC$3&amp;"*")=1,1,0),0))</f>
        <v>0</v>
      </c>
      <c r="AD196" s="0" t="n">
        <f aca="false">IF(OR(AD$3="",Consolidado!$D196=""),0,IF(ISNUMBER(SEARCH(AD$3,Consolidado!$D196)),IF(COUNTIFS(Consolidado!$AC$5:AC196,Consolidado!$AC196,Consolidado!$D$5:D196,"*"&amp;AD$3&amp;"*")=1,1,0),0))</f>
        <v>0</v>
      </c>
      <c r="AE196" s="0" t="n">
        <f aca="false">IF(OR(AE$3="",Consolidado!$D196=""),0,IF(ISNUMBER(SEARCH(AE$3,Consolidado!$D196)),IF(COUNTIFS(Consolidado!$AC$5:AC196,Consolidado!$AC196,Consolidado!$D$5:D196,"*"&amp;AE$3&amp;"*")=1,1,0),0))</f>
        <v>0</v>
      </c>
      <c r="AF196" s="0" t="n">
        <f aca="false">IF(OR(AF$3="",Consolidado!$D196=""),0,IF(ISNUMBER(SEARCH(AF$3,Consolidado!$D196)),IF(COUNTIFS(Consolidado!$AC$5:AC196,Consolidado!$AC196,Consolidado!$D$5:D196,"*"&amp;AF$3&amp;"*")=1,1,0),0))</f>
        <v>0</v>
      </c>
      <c r="AG196" s="0" t="n">
        <f aca="false">IF(OR(AG$3="",Consolidado!$D196=""),0,IF(ISNUMBER(SEARCH(AG$3,Consolidado!$D196)),IF(COUNTIFS(Consolidado!$AC$5:AC196,Consolidado!$AC196,Consolidado!$D$5:D196,"*"&amp;AG$3&amp;"*")=1,1,0),0))</f>
        <v>0</v>
      </c>
      <c r="AH196" s="0" t="n">
        <f aca="false">IF(OR(AH$3="",Consolidado!$D196=""),0,IF(ISNUMBER(SEARCH(AH$3,Consolidado!$D196)),IF(COUNTIFS(Consolidado!$AC$5:AC196,Consolidado!$AC196,Consolidado!$D$5:D196,"*"&amp;AH$3&amp;"*")=1,1,0),0))</f>
        <v>0</v>
      </c>
      <c r="AI196" s="0" t="n">
        <f aca="false">IF(OR(AI$3="",Consolidado!$D196=""),0,IF(ISNUMBER(SEARCH(AI$3,Consolidado!$D196)),IF(COUNTIFS(Consolidado!$AC$5:AC196,Consolidado!$AC196,Consolidado!$D$5:D196,"*"&amp;AI$3&amp;"*")=1,1,0),0))</f>
        <v>0</v>
      </c>
      <c r="AJ196" s="0" t="n">
        <f aca="false">IF(OR(AJ$3="",Consolidado!$D196=""),0,IF(ISNUMBER(SEARCH(AJ$3,Consolidado!$D196)),IF(COUNTIFS(Consolidado!$AC$5:AC196,Consolidado!$AC196,Consolidado!$D$5:D196,"*"&amp;AJ$3&amp;"*")=1,1,0),0))</f>
        <v>0</v>
      </c>
      <c r="AK196" s="0" t="n">
        <f aca="false">IF(OR(AK$3="",Consolidado!$D196=""),0,IF(ISNUMBER(SEARCH(AK$3,Consolidado!$D196)),IF(COUNTIFS(Consolidado!$AC$5:AC196,Consolidado!$AC196,Consolidado!$D$5:D196,"*"&amp;AK$3&amp;"*")=1,1,0),0))</f>
        <v>0</v>
      </c>
      <c r="AL196" s="0" t="n">
        <f aca="false">IF(OR(AL$3="",Consolidado!$D196=""),0,IF(ISNUMBER(SEARCH(AL$3,Consolidado!$D196)),IF(COUNTIFS(Consolidado!$AC$5:AC196,Consolidado!$AC196,Consolidado!$D$5:D196,"*"&amp;AL$3&amp;"*")=1,1,0),0))</f>
        <v>0</v>
      </c>
      <c r="AM196" s="0" t="n">
        <f aca="false">IF(OR(AM$3="",Consolidado!$D196=""),0,IF(ISNUMBER(SEARCH(AM$3,Consolidado!$D196)),IF(COUNTIFS(Consolidado!$AC$5:AC196,Consolidado!$AC196,Consolidado!$D$5:D196,"*"&amp;AM$3&amp;"*")=1,1,0),0))</f>
        <v>0</v>
      </c>
      <c r="AN196" s="0" t="n">
        <f aca="false">IF(OR(AN$3="",Consolidado!$D196=""),0,IF(ISNUMBER(SEARCH(AN$3,Consolidado!$D196)),IF(COUNTIFS(Consolidado!$AC$5:AC196,Consolidado!$AC196,Consolidado!$D$5:D196,"*"&amp;AN$3&amp;"*")=1,1,0),0))</f>
        <v>0</v>
      </c>
      <c r="AO196" s="0" t="n">
        <f aca="false">IF(OR(AO$3="",Consolidado!$D196=""),0,IF(ISNUMBER(SEARCH(AO$3,Consolidado!$D196)),IF(COUNTIFS(Consolidado!$AC$5:AC196,Consolidado!$AC196,Consolidado!$D$5:D196,"*"&amp;AO$3&amp;"*")=1,1,0),0))</f>
        <v>0</v>
      </c>
    </row>
    <row r="197" customFormat="false" ht="15" hidden="false" customHeight="false" outlineLevel="0" collapsed="false">
      <c r="B197" s="0" t="n">
        <f aca="false">IF(OR(B$3="",Consolidado!$D197=""),0,IF(ISNUMBER(SEARCH(B$3,Consolidado!$D197)),IF(COUNTIFS(Consolidado!$AC$5:AC197,Consolidado!$AC197,Consolidado!$D$5:D197,"*"&amp;B$3&amp;"*")=1,1,0),0))</f>
        <v>0</v>
      </c>
      <c r="C197" s="0" t="n">
        <f aca="false">IF(OR(C$3="",Consolidado!$D197=""),0,IF(ISNUMBER(SEARCH(C$3,Consolidado!$D197)),IF(COUNTIFS(Consolidado!$AC$5:AC197,Consolidado!$AC197,Consolidado!$D$5:D197,"*"&amp;C$3&amp;"*")=1,1,0),0))</f>
        <v>0</v>
      </c>
      <c r="D197" s="0" t="n">
        <f aca="false">IF(OR(D$3="",Consolidado!$D197=""),0,IF(ISNUMBER(SEARCH(D$3,Consolidado!$D197)),IF(COUNTIFS(Consolidado!$AC$5:AC197,Consolidado!$AC197,Consolidado!$D$5:D197,"*"&amp;D$3&amp;"*")=1,1,0),0))</f>
        <v>0</v>
      </c>
      <c r="E197" s="0" t="n">
        <f aca="false">IF(OR(E$3="",Consolidado!$D197=""),0,IF(ISNUMBER(SEARCH(E$3,Consolidado!$D197)),IF(COUNTIFS(Consolidado!$AC$5:AC197,Consolidado!$AC197,Consolidado!$D$5:D197,"*"&amp;E$3&amp;"*")=1,1,0),0))</f>
        <v>0</v>
      </c>
      <c r="F197" s="0" t="n">
        <f aca="false">IF(OR(F$3="",Consolidado!$D197=""),0,IF(ISNUMBER(SEARCH(F$3,Consolidado!$D197)),IF(COUNTIFS(Consolidado!$AC$5:AC197,Consolidado!$AC197,Consolidado!$D$5:D197,"*"&amp;F$3&amp;"*")=1,1,0),0))</f>
        <v>0</v>
      </c>
      <c r="G197" s="0" t="n">
        <f aca="false">IF(OR(G$3="",Consolidado!$D197=""),0,IF(ISNUMBER(SEARCH(G$3,Consolidado!$D197)),IF(COUNTIFS(Consolidado!$AC$5:AC197,Consolidado!$AC197,Consolidado!$D$5:D197,"*"&amp;G$3&amp;"*")=1,1,0),0))</f>
        <v>0</v>
      </c>
      <c r="H197" s="0" t="n">
        <f aca="false">IF(OR(H$3="",Consolidado!$D197=""),0,IF(ISNUMBER(SEARCH(H$3,Consolidado!$D197)),IF(COUNTIFS(Consolidado!$AC$5:AC197,Consolidado!$AC197,Consolidado!$D$5:D197,"*"&amp;H$3&amp;"*")=1,1,0),0))</f>
        <v>0</v>
      </c>
      <c r="I197" s="0" t="n">
        <f aca="false">IF(OR(I$3="",Consolidado!$D197=""),0,IF(ISNUMBER(SEARCH(I$3,Consolidado!$D197)),IF(COUNTIFS(Consolidado!$AC$5:AC197,Consolidado!$AC197,Consolidado!$D$5:D197,"*"&amp;I$3&amp;"*")=1,1,0),0))</f>
        <v>0</v>
      </c>
      <c r="J197" s="0" t="n">
        <f aca="false">IF(OR(J$3="",Consolidado!$D197=""),0,IF(ISNUMBER(SEARCH(J$3,Consolidado!$D197)),IF(COUNTIFS(Consolidado!$AC$5:AC197,Consolidado!$AC197,Consolidado!$D$5:D197,"*"&amp;J$3&amp;"*")=1,1,0),0))</f>
        <v>0</v>
      </c>
      <c r="K197" s="0" t="n">
        <f aca="false">IF(OR(K$3="",Consolidado!$D197=""),0,IF(ISNUMBER(SEARCH(K$3,Consolidado!$D197)),IF(COUNTIFS(Consolidado!$AC$5:AC197,Consolidado!$AC197,Consolidado!$D$5:D197,"*"&amp;K$3&amp;"*")=1,1,0),0))</f>
        <v>0</v>
      </c>
      <c r="L197" s="0" t="n">
        <f aca="false">IF(OR(L$3="",Consolidado!$D197=""),0,IF(ISNUMBER(SEARCH(L$3,Consolidado!$D197)),IF(COUNTIFS(Consolidado!$AC$5:AC197,Consolidado!$AC197,Consolidado!$D$5:D197,"*"&amp;L$3&amp;"*")=1,1,0),0))</f>
        <v>0</v>
      </c>
      <c r="M197" s="0" t="n">
        <f aca="false">IF(OR(M$3="",Consolidado!$D197=""),0,IF(ISNUMBER(SEARCH(M$3,Consolidado!$D197)),IF(COUNTIFS(Consolidado!$AC$5:AC197,Consolidado!$AC197,Consolidado!$D$5:D197,"*"&amp;M$3&amp;"*")=1,1,0),0))</f>
        <v>0</v>
      </c>
      <c r="N197" s="0" t="n">
        <f aca="false">IF(OR(N$3="",Consolidado!$D197=""),0,IF(ISNUMBER(SEARCH(N$3,Consolidado!$D197)),IF(COUNTIFS(Consolidado!$AC$5:AC197,Consolidado!$AC197,Consolidado!$D$5:D197,"*"&amp;N$3&amp;"*")=1,1,0),0))</f>
        <v>0</v>
      </c>
      <c r="O197" s="0" t="n">
        <f aca="false">IF(OR(O$3="",Consolidado!$D197=""),0,IF(ISNUMBER(SEARCH(O$3,Consolidado!$D197)),IF(COUNTIFS(Consolidado!$AC$5:AC197,Consolidado!$AC197,Consolidado!$D$5:D197,"*"&amp;O$3&amp;"*")=1,1,0),0))</f>
        <v>0</v>
      </c>
      <c r="P197" s="0" t="n">
        <f aca="false">IF(OR(P$3="",Consolidado!$D197=""),0,IF(ISNUMBER(SEARCH(P$3,Consolidado!$D197)),IF(COUNTIFS(Consolidado!$AC$5:AC197,Consolidado!$AC197,Consolidado!$D$5:D197,"*"&amp;P$3&amp;"*")=1,1,0),0))</f>
        <v>0</v>
      </c>
      <c r="Q197" s="0" t="n">
        <f aca="false">IF(OR(Q$3="",Consolidado!$D197=""),0,IF(ISNUMBER(SEARCH(Q$3,Consolidado!$D197)),IF(COUNTIFS(Consolidado!$AC$5:AC197,Consolidado!$AC197,Consolidado!$D$5:D197,"*"&amp;Q$3&amp;"*")=1,1,0),0))</f>
        <v>0</v>
      </c>
      <c r="R197" s="0" t="n">
        <f aca="false">IF(OR(R$3="",Consolidado!$D197=""),0,IF(ISNUMBER(SEARCH(R$3,Consolidado!$D197)),IF(COUNTIFS(Consolidado!$AC$5:AC197,Consolidado!$AC197,Consolidado!$D$5:D197,"*"&amp;R$3&amp;"*")=1,1,0),0))</f>
        <v>0</v>
      </c>
      <c r="S197" s="0" t="n">
        <f aca="false">IF(OR(S$3="",Consolidado!$D197=""),0,IF(ISNUMBER(SEARCH(S$3,Consolidado!$D197)),IF(COUNTIFS(Consolidado!$AC$5:AC197,Consolidado!$AC197,Consolidado!$D$5:D197,"*"&amp;S$3&amp;"*")=1,1,0),0))</f>
        <v>0</v>
      </c>
      <c r="T197" s="0" t="n">
        <f aca="false">IF(OR(T$3="",Consolidado!$D197=""),0,IF(ISNUMBER(SEARCH(T$3,Consolidado!$D197)),IF(COUNTIFS(Consolidado!$AC$5:AC197,Consolidado!$AC197,Consolidado!$D$5:D197,"*"&amp;T$3&amp;"*")=1,1,0),0))</f>
        <v>0</v>
      </c>
      <c r="U197" s="0" t="n">
        <f aca="false">IF(OR(U$3="",Consolidado!$D197=""),0,IF(ISNUMBER(SEARCH(U$3,Consolidado!$D197)),IF(COUNTIFS(Consolidado!$AC$5:AC197,Consolidado!$AC197,Consolidado!$D$5:D197,"*"&amp;U$3&amp;"*")=1,1,0),0))</f>
        <v>0</v>
      </c>
      <c r="V197" s="0" t="n">
        <f aca="false">IF(OR(V$3="",Consolidado!$D197=""),0,IF(ISNUMBER(SEARCH(V$3,Consolidado!$D197)),IF(COUNTIFS(Consolidado!$AC$5:AC197,Consolidado!$AC197,Consolidado!$D$5:D197,"*"&amp;V$3&amp;"*")=1,1,0),0))</f>
        <v>0</v>
      </c>
      <c r="W197" s="0" t="n">
        <f aca="false">IF(OR(W$3="",Consolidado!$D197=""),0,IF(ISNUMBER(SEARCH(W$3,Consolidado!$D197)),IF(COUNTIFS(Consolidado!$AC$5:AC197,Consolidado!$AC197,Consolidado!$D$5:D197,"*"&amp;W$3&amp;"*")=1,1,0),0))</f>
        <v>0</v>
      </c>
      <c r="X197" s="0" t="n">
        <f aca="false">IF(OR(X$3="",Consolidado!$D197=""),0,IF(ISNUMBER(SEARCH(X$3,Consolidado!$D197)),IF(COUNTIFS(Consolidado!$AC$5:AC197,Consolidado!$AC197,Consolidado!$D$5:D197,"*"&amp;X$3&amp;"*")=1,1,0),0))</f>
        <v>0</v>
      </c>
      <c r="Y197" s="0" t="n">
        <f aca="false">IF(OR(Y$3="",Consolidado!$D197=""),0,IF(ISNUMBER(SEARCH(Y$3,Consolidado!$D197)),IF(COUNTIFS(Consolidado!$AC$5:AC197,Consolidado!$AC197,Consolidado!$D$5:D197,"*"&amp;Y$3&amp;"*")=1,1,0),0))</f>
        <v>0</v>
      </c>
      <c r="Z197" s="0" t="n">
        <f aca="false">IF(OR(Z$3="",Consolidado!$D197=""),0,IF(ISNUMBER(SEARCH(Z$3,Consolidado!$D197)),IF(COUNTIFS(Consolidado!$AC$5:AC197,Consolidado!$AC197,Consolidado!$D$5:D197,"*"&amp;Z$3&amp;"*")=1,1,0),0))</f>
        <v>0</v>
      </c>
      <c r="AA197" s="0" t="n">
        <f aca="false">IF(OR(AA$3="",Consolidado!$D197=""),0,IF(ISNUMBER(SEARCH(AA$3,Consolidado!$D197)),IF(COUNTIFS(Consolidado!$AC$5:AC197,Consolidado!$AC197,Consolidado!$D$5:D197,"*"&amp;AA$3&amp;"*")=1,1,0),0))</f>
        <v>0</v>
      </c>
      <c r="AB197" s="0" t="n">
        <f aca="false">IF(OR(AB$3="",Consolidado!$D197=""),0,IF(ISNUMBER(SEARCH(AB$3,Consolidado!$D197)),IF(COUNTIFS(Consolidado!$AC$5:AC197,Consolidado!$AC197,Consolidado!$D$5:D197,"*"&amp;AB$3&amp;"*")=1,1,0),0))</f>
        <v>0</v>
      </c>
      <c r="AC197" s="0" t="n">
        <f aca="false">IF(OR(AC$3="",Consolidado!$D197=""),0,IF(ISNUMBER(SEARCH(AC$3,Consolidado!$D197)),IF(COUNTIFS(Consolidado!$AC$5:AC197,Consolidado!$AC197,Consolidado!$D$5:D197,"*"&amp;AC$3&amp;"*")=1,1,0),0))</f>
        <v>0</v>
      </c>
      <c r="AD197" s="0" t="n">
        <f aca="false">IF(OR(AD$3="",Consolidado!$D197=""),0,IF(ISNUMBER(SEARCH(AD$3,Consolidado!$D197)),IF(COUNTIFS(Consolidado!$AC$5:AC197,Consolidado!$AC197,Consolidado!$D$5:D197,"*"&amp;AD$3&amp;"*")=1,1,0),0))</f>
        <v>0</v>
      </c>
      <c r="AE197" s="0" t="n">
        <f aca="false">IF(OR(AE$3="",Consolidado!$D197=""),0,IF(ISNUMBER(SEARCH(AE$3,Consolidado!$D197)),IF(COUNTIFS(Consolidado!$AC$5:AC197,Consolidado!$AC197,Consolidado!$D$5:D197,"*"&amp;AE$3&amp;"*")=1,1,0),0))</f>
        <v>0</v>
      </c>
      <c r="AF197" s="0" t="n">
        <f aca="false">IF(OR(AF$3="",Consolidado!$D197=""),0,IF(ISNUMBER(SEARCH(AF$3,Consolidado!$D197)),IF(COUNTIFS(Consolidado!$AC$5:AC197,Consolidado!$AC197,Consolidado!$D$5:D197,"*"&amp;AF$3&amp;"*")=1,1,0),0))</f>
        <v>0</v>
      </c>
      <c r="AG197" s="0" t="n">
        <f aca="false">IF(OR(AG$3="",Consolidado!$D197=""),0,IF(ISNUMBER(SEARCH(AG$3,Consolidado!$D197)),IF(COUNTIFS(Consolidado!$AC$5:AC197,Consolidado!$AC197,Consolidado!$D$5:D197,"*"&amp;AG$3&amp;"*")=1,1,0),0))</f>
        <v>0</v>
      </c>
      <c r="AH197" s="0" t="n">
        <f aca="false">IF(OR(AH$3="",Consolidado!$D197=""),0,IF(ISNUMBER(SEARCH(AH$3,Consolidado!$D197)),IF(COUNTIFS(Consolidado!$AC$5:AC197,Consolidado!$AC197,Consolidado!$D$5:D197,"*"&amp;AH$3&amp;"*")=1,1,0),0))</f>
        <v>0</v>
      </c>
      <c r="AI197" s="0" t="n">
        <f aca="false">IF(OR(AI$3="",Consolidado!$D197=""),0,IF(ISNUMBER(SEARCH(AI$3,Consolidado!$D197)),IF(COUNTIFS(Consolidado!$AC$5:AC197,Consolidado!$AC197,Consolidado!$D$5:D197,"*"&amp;AI$3&amp;"*")=1,1,0),0))</f>
        <v>0</v>
      </c>
      <c r="AJ197" s="0" t="n">
        <f aca="false">IF(OR(AJ$3="",Consolidado!$D197=""),0,IF(ISNUMBER(SEARCH(AJ$3,Consolidado!$D197)),IF(COUNTIFS(Consolidado!$AC$5:AC197,Consolidado!$AC197,Consolidado!$D$5:D197,"*"&amp;AJ$3&amp;"*")=1,1,0),0))</f>
        <v>0</v>
      </c>
      <c r="AK197" s="0" t="n">
        <f aca="false">IF(OR(AK$3="",Consolidado!$D197=""),0,IF(ISNUMBER(SEARCH(AK$3,Consolidado!$D197)),IF(COUNTIFS(Consolidado!$AC$5:AC197,Consolidado!$AC197,Consolidado!$D$5:D197,"*"&amp;AK$3&amp;"*")=1,1,0),0))</f>
        <v>0</v>
      </c>
      <c r="AL197" s="0" t="n">
        <f aca="false">IF(OR(AL$3="",Consolidado!$D197=""),0,IF(ISNUMBER(SEARCH(AL$3,Consolidado!$D197)),IF(COUNTIFS(Consolidado!$AC$5:AC197,Consolidado!$AC197,Consolidado!$D$5:D197,"*"&amp;AL$3&amp;"*")=1,1,0),0))</f>
        <v>0</v>
      </c>
      <c r="AM197" s="0" t="n">
        <f aca="false">IF(OR(AM$3="",Consolidado!$D197=""),0,IF(ISNUMBER(SEARCH(AM$3,Consolidado!$D197)),IF(COUNTIFS(Consolidado!$AC$5:AC197,Consolidado!$AC197,Consolidado!$D$5:D197,"*"&amp;AM$3&amp;"*")=1,1,0),0))</f>
        <v>0</v>
      </c>
      <c r="AN197" s="0" t="n">
        <f aca="false">IF(OR(AN$3="",Consolidado!$D197=""),0,IF(ISNUMBER(SEARCH(AN$3,Consolidado!$D197)),IF(COUNTIFS(Consolidado!$AC$5:AC197,Consolidado!$AC197,Consolidado!$D$5:D197,"*"&amp;AN$3&amp;"*")=1,1,0),0))</f>
        <v>0</v>
      </c>
      <c r="AO197" s="0" t="n">
        <f aca="false">IF(OR(AO$3="",Consolidado!$D197=""),0,IF(ISNUMBER(SEARCH(AO$3,Consolidado!$D197)),IF(COUNTIFS(Consolidado!$AC$5:AC197,Consolidado!$AC197,Consolidado!$D$5:D197,"*"&amp;AO$3&amp;"*")=1,1,0),0))</f>
        <v>0</v>
      </c>
    </row>
    <row r="198" customFormat="false" ht="15" hidden="false" customHeight="false" outlineLevel="0" collapsed="false">
      <c r="B198" s="0" t="n">
        <f aca="false">IF(OR(B$3="",Consolidado!$D198=""),0,IF(ISNUMBER(SEARCH(B$3,Consolidado!$D198)),IF(COUNTIFS(Consolidado!$AC$5:AC198,Consolidado!$AC198,Consolidado!$D$5:D198,"*"&amp;B$3&amp;"*")=1,1,0),0))</f>
        <v>0</v>
      </c>
      <c r="C198" s="0" t="n">
        <f aca="false">IF(OR(C$3="",Consolidado!$D198=""),0,IF(ISNUMBER(SEARCH(C$3,Consolidado!$D198)),IF(COUNTIFS(Consolidado!$AC$5:AC198,Consolidado!$AC198,Consolidado!$D$5:D198,"*"&amp;C$3&amp;"*")=1,1,0),0))</f>
        <v>0</v>
      </c>
      <c r="D198" s="0" t="n">
        <f aca="false">IF(OR(D$3="",Consolidado!$D198=""),0,IF(ISNUMBER(SEARCH(D$3,Consolidado!$D198)),IF(COUNTIFS(Consolidado!$AC$5:AC198,Consolidado!$AC198,Consolidado!$D$5:D198,"*"&amp;D$3&amp;"*")=1,1,0),0))</f>
        <v>0</v>
      </c>
      <c r="E198" s="0" t="n">
        <f aca="false">IF(OR(E$3="",Consolidado!$D198=""),0,IF(ISNUMBER(SEARCH(E$3,Consolidado!$D198)),IF(COUNTIFS(Consolidado!$AC$5:AC198,Consolidado!$AC198,Consolidado!$D$5:D198,"*"&amp;E$3&amp;"*")=1,1,0),0))</f>
        <v>0</v>
      </c>
      <c r="F198" s="0" t="n">
        <f aca="false">IF(OR(F$3="",Consolidado!$D198=""),0,IF(ISNUMBER(SEARCH(F$3,Consolidado!$D198)),IF(COUNTIFS(Consolidado!$AC$5:AC198,Consolidado!$AC198,Consolidado!$D$5:D198,"*"&amp;F$3&amp;"*")=1,1,0),0))</f>
        <v>0</v>
      </c>
      <c r="G198" s="0" t="n">
        <f aca="false">IF(OR(G$3="",Consolidado!$D198=""),0,IF(ISNUMBER(SEARCH(G$3,Consolidado!$D198)),IF(COUNTIFS(Consolidado!$AC$5:AC198,Consolidado!$AC198,Consolidado!$D$5:D198,"*"&amp;G$3&amp;"*")=1,1,0),0))</f>
        <v>0</v>
      </c>
      <c r="H198" s="0" t="n">
        <f aca="false">IF(OR(H$3="",Consolidado!$D198=""),0,IF(ISNUMBER(SEARCH(H$3,Consolidado!$D198)),IF(COUNTIFS(Consolidado!$AC$5:AC198,Consolidado!$AC198,Consolidado!$D$5:D198,"*"&amp;H$3&amp;"*")=1,1,0),0))</f>
        <v>0</v>
      </c>
      <c r="I198" s="0" t="n">
        <f aca="false">IF(OR(I$3="",Consolidado!$D198=""),0,IF(ISNUMBER(SEARCH(I$3,Consolidado!$D198)),IF(COUNTIFS(Consolidado!$AC$5:AC198,Consolidado!$AC198,Consolidado!$D$5:D198,"*"&amp;I$3&amp;"*")=1,1,0),0))</f>
        <v>0</v>
      </c>
      <c r="J198" s="0" t="n">
        <f aca="false">IF(OR(J$3="",Consolidado!$D198=""),0,IF(ISNUMBER(SEARCH(J$3,Consolidado!$D198)),IF(COUNTIFS(Consolidado!$AC$5:AC198,Consolidado!$AC198,Consolidado!$D$5:D198,"*"&amp;J$3&amp;"*")=1,1,0),0))</f>
        <v>0</v>
      </c>
      <c r="K198" s="0" t="n">
        <f aca="false">IF(OR(K$3="",Consolidado!$D198=""),0,IF(ISNUMBER(SEARCH(K$3,Consolidado!$D198)),IF(COUNTIFS(Consolidado!$AC$5:AC198,Consolidado!$AC198,Consolidado!$D$5:D198,"*"&amp;K$3&amp;"*")=1,1,0),0))</f>
        <v>0</v>
      </c>
      <c r="L198" s="0" t="n">
        <f aca="false">IF(OR(L$3="",Consolidado!$D198=""),0,IF(ISNUMBER(SEARCH(L$3,Consolidado!$D198)),IF(COUNTIFS(Consolidado!$AC$5:AC198,Consolidado!$AC198,Consolidado!$D$5:D198,"*"&amp;L$3&amp;"*")=1,1,0),0))</f>
        <v>0</v>
      </c>
      <c r="M198" s="0" t="n">
        <f aca="false">IF(OR(M$3="",Consolidado!$D198=""),0,IF(ISNUMBER(SEARCH(M$3,Consolidado!$D198)),IF(COUNTIFS(Consolidado!$AC$5:AC198,Consolidado!$AC198,Consolidado!$D$5:D198,"*"&amp;M$3&amp;"*")=1,1,0),0))</f>
        <v>0</v>
      </c>
      <c r="N198" s="0" t="n">
        <f aca="false">IF(OR(N$3="",Consolidado!$D198=""),0,IF(ISNUMBER(SEARCH(N$3,Consolidado!$D198)),IF(COUNTIFS(Consolidado!$AC$5:AC198,Consolidado!$AC198,Consolidado!$D$5:D198,"*"&amp;N$3&amp;"*")=1,1,0),0))</f>
        <v>0</v>
      </c>
      <c r="O198" s="0" t="n">
        <f aca="false">IF(OR(O$3="",Consolidado!$D198=""),0,IF(ISNUMBER(SEARCH(O$3,Consolidado!$D198)),IF(COUNTIFS(Consolidado!$AC$5:AC198,Consolidado!$AC198,Consolidado!$D$5:D198,"*"&amp;O$3&amp;"*")=1,1,0),0))</f>
        <v>0</v>
      </c>
      <c r="P198" s="0" t="n">
        <f aca="false">IF(OR(P$3="",Consolidado!$D198=""),0,IF(ISNUMBER(SEARCH(P$3,Consolidado!$D198)),IF(COUNTIFS(Consolidado!$AC$5:AC198,Consolidado!$AC198,Consolidado!$D$5:D198,"*"&amp;P$3&amp;"*")=1,1,0),0))</f>
        <v>0</v>
      </c>
      <c r="Q198" s="0" t="n">
        <f aca="false">IF(OR(Q$3="",Consolidado!$D198=""),0,IF(ISNUMBER(SEARCH(Q$3,Consolidado!$D198)),IF(COUNTIFS(Consolidado!$AC$5:AC198,Consolidado!$AC198,Consolidado!$D$5:D198,"*"&amp;Q$3&amp;"*")=1,1,0),0))</f>
        <v>0</v>
      </c>
      <c r="R198" s="0" t="n">
        <f aca="false">IF(OR(R$3="",Consolidado!$D198=""),0,IF(ISNUMBER(SEARCH(R$3,Consolidado!$D198)),IF(COUNTIFS(Consolidado!$AC$5:AC198,Consolidado!$AC198,Consolidado!$D$5:D198,"*"&amp;R$3&amp;"*")=1,1,0),0))</f>
        <v>0</v>
      </c>
      <c r="S198" s="0" t="n">
        <f aca="false">IF(OR(S$3="",Consolidado!$D198=""),0,IF(ISNUMBER(SEARCH(S$3,Consolidado!$D198)),IF(COUNTIFS(Consolidado!$AC$5:AC198,Consolidado!$AC198,Consolidado!$D$5:D198,"*"&amp;S$3&amp;"*")=1,1,0),0))</f>
        <v>0</v>
      </c>
      <c r="T198" s="0" t="n">
        <f aca="false">IF(OR(T$3="",Consolidado!$D198=""),0,IF(ISNUMBER(SEARCH(T$3,Consolidado!$D198)),IF(COUNTIFS(Consolidado!$AC$5:AC198,Consolidado!$AC198,Consolidado!$D$5:D198,"*"&amp;T$3&amp;"*")=1,1,0),0))</f>
        <v>0</v>
      </c>
      <c r="U198" s="0" t="n">
        <f aca="false">IF(OR(U$3="",Consolidado!$D198=""),0,IF(ISNUMBER(SEARCH(U$3,Consolidado!$D198)),IF(COUNTIFS(Consolidado!$AC$5:AC198,Consolidado!$AC198,Consolidado!$D$5:D198,"*"&amp;U$3&amp;"*")=1,1,0),0))</f>
        <v>0</v>
      </c>
      <c r="V198" s="0" t="n">
        <f aca="false">IF(OR(V$3="",Consolidado!$D198=""),0,IF(ISNUMBER(SEARCH(V$3,Consolidado!$D198)),IF(COUNTIFS(Consolidado!$AC$5:AC198,Consolidado!$AC198,Consolidado!$D$5:D198,"*"&amp;V$3&amp;"*")=1,1,0),0))</f>
        <v>0</v>
      </c>
      <c r="W198" s="0" t="n">
        <f aca="false">IF(OR(W$3="",Consolidado!$D198=""),0,IF(ISNUMBER(SEARCH(W$3,Consolidado!$D198)),IF(COUNTIFS(Consolidado!$AC$5:AC198,Consolidado!$AC198,Consolidado!$D$5:D198,"*"&amp;W$3&amp;"*")=1,1,0),0))</f>
        <v>0</v>
      </c>
      <c r="X198" s="0" t="n">
        <f aca="false">IF(OR(X$3="",Consolidado!$D198=""),0,IF(ISNUMBER(SEARCH(X$3,Consolidado!$D198)),IF(COUNTIFS(Consolidado!$AC$5:AC198,Consolidado!$AC198,Consolidado!$D$5:D198,"*"&amp;X$3&amp;"*")=1,1,0),0))</f>
        <v>0</v>
      </c>
      <c r="Y198" s="0" t="n">
        <f aca="false">IF(OR(Y$3="",Consolidado!$D198=""),0,IF(ISNUMBER(SEARCH(Y$3,Consolidado!$D198)),IF(COUNTIFS(Consolidado!$AC$5:AC198,Consolidado!$AC198,Consolidado!$D$5:D198,"*"&amp;Y$3&amp;"*")=1,1,0),0))</f>
        <v>0</v>
      </c>
      <c r="Z198" s="0" t="n">
        <f aca="false">IF(OR(Z$3="",Consolidado!$D198=""),0,IF(ISNUMBER(SEARCH(Z$3,Consolidado!$D198)),IF(COUNTIFS(Consolidado!$AC$5:AC198,Consolidado!$AC198,Consolidado!$D$5:D198,"*"&amp;Z$3&amp;"*")=1,1,0),0))</f>
        <v>0</v>
      </c>
      <c r="AA198" s="0" t="n">
        <f aca="false">IF(OR(AA$3="",Consolidado!$D198=""),0,IF(ISNUMBER(SEARCH(AA$3,Consolidado!$D198)),IF(COUNTIFS(Consolidado!$AC$5:AC198,Consolidado!$AC198,Consolidado!$D$5:D198,"*"&amp;AA$3&amp;"*")=1,1,0),0))</f>
        <v>0</v>
      </c>
      <c r="AB198" s="0" t="n">
        <f aca="false">IF(OR(AB$3="",Consolidado!$D198=""),0,IF(ISNUMBER(SEARCH(AB$3,Consolidado!$D198)),IF(COUNTIFS(Consolidado!$AC$5:AC198,Consolidado!$AC198,Consolidado!$D$5:D198,"*"&amp;AB$3&amp;"*")=1,1,0),0))</f>
        <v>0</v>
      </c>
      <c r="AC198" s="0" t="n">
        <f aca="false">IF(OR(AC$3="",Consolidado!$D198=""),0,IF(ISNUMBER(SEARCH(AC$3,Consolidado!$D198)),IF(COUNTIFS(Consolidado!$AC$5:AC198,Consolidado!$AC198,Consolidado!$D$5:D198,"*"&amp;AC$3&amp;"*")=1,1,0),0))</f>
        <v>0</v>
      </c>
      <c r="AD198" s="0" t="n">
        <f aca="false">IF(OR(AD$3="",Consolidado!$D198=""),0,IF(ISNUMBER(SEARCH(AD$3,Consolidado!$D198)),IF(COUNTIFS(Consolidado!$AC$5:AC198,Consolidado!$AC198,Consolidado!$D$5:D198,"*"&amp;AD$3&amp;"*")=1,1,0),0))</f>
        <v>0</v>
      </c>
      <c r="AE198" s="0" t="n">
        <f aca="false">IF(OR(AE$3="",Consolidado!$D198=""),0,IF(ISNUMBER(SEARCH(AE$3,Consolidado!$D198)),IF(COUNTIFS(Consolidado!$AC$5:AC198,Consolidado!$AC198,Consolidado!$D$5:D198,"*"&amp;AE$3&amp;"*")=1,1,0),0))</f>
        <v>0</v>
      </c>
      <c r="AF198" s="0" t="n">
        <f aca="false">IF(OR(AF$3="",Consolidado!$D198=""),0,IF(ISNUMBER(SEARCH(AF$3,Consolidado!$D198)),IF(COUNTIFS(Consolidado!$AC$5:AC198,Consolidado!$AC198,Consolidado!$D$5:D198,"*"&amp;AF$3&amp;"*")=1,1,0),0))</f>
        <v>0</v>
      </c>
      <c r="AG198" s="0" t="n">
        <f aca="false">IF(OR(AG$3="",Consolidado!$D198=""),0,IF(ISNUMBER(SEARCH(AG$3,Consolidado!$D198)),IF(COUNTIFS(Consolidado!$AC$5:AC198,Consolidado!$AC198,Consolidado!$D$5:D198,"*"&amp;AG$3&amp;"*")=1,1,0),0))</f>
        <v>0</v>
      </c>
      <c r="AH198" s="0" t="n">
        <f aca="false">IF(OR(AH$3="",Consolidado!$D198=""),0,IF(ISNUMBER(SEARCH(AH$3,Consolidado!$D198)),IF(COUNTIFS(Consolidado!$AC$5:AC198,Consolidado!$AC198,Consolidado!$D$5:D198,"*"&amp;AH$3&amp;"*")=1,1,0),0))</f>
        <v>0</v>
      </c>
      <c r="AI198" s="0" t="n">
        <f aca="false">IF(OR(AI$3="",Consolidado!$D198=""),0,IF(ISNUMBER(SEARCH(AI$3,Consolidado!$D198)),IF(COUNTIFS(Consolidado!$AC$5:AC198,Consolidado!$AC198,Consolidado!$D$5:D198,"*"&amp;AI$3&amp;"*")=1,1,0),0))</f>
        <v>0</v>
      </c>
      <c r="AJ198" s="0" t="n">
        <f aca="false">IF(OR(AJ$3="",Consolidado!$D198=""),0,IF(ISNUMBER(SEARCH(AJ$3,Consolidado!$D198)),IF(COUNTIFS(Consolidado!$AC$5:AC198,Consolidado!$AC198,Consolidado!$D$5:D198,"*"&amp;AJ$3&amp;"*")=1,1,0),0))</f>
        <v>0</v>
      </c>
      <c r="AK198" s="0" t="n">
        <f aca="false">IF(OR(AK$3="",Consolidado!$D198=""),0,IF(ISNUMBER(SEARCH(AK$3,Consolidado!$D198)),IF(COUNTIFS(Consolidado!$AC$5:AC198,Consolidado!$AC198,Consolidado!$D$5:D198,"*"&amp;AK$3&amp;"*")=1,1,0),0))</f>
        <v>0</v>
      </c>
      <c r="AL198" s="0" t="n">
        <f aca="false">IF(OR(AL$3="",Consolidado!$D198=""),0,IF(ISNUMBER(SEARCH(AL$3,Consolidado!$D198)),IF(COUNTIFS(Consolidado!$AC$5:AC198,Consolidado!$AC198,Consolidado!$D$5:D198,"*"&amp;AL$3&amp;"*")=1,1,0),0))</f>
        <v>0</v>
      </c>
      <c r="AM198" s="0" t="n">
        <f aca="false">IF(OR(AM$3="",Consolidado!$D198=""),0,IF(ISNUMBER(SEARCH(AM$3,Consolidado!$D198)),IF(COUNTIFS(Consolidado!$AC$5:AC198,Consolidado!$AC198,Consolidado!$D$5:D198,"*"&amp;AM$3&amp;"*")=1,1,0),0))</f>
        <v>0</v>
      </c>
      <c r="AN198" s="0" t="n">
        <f aca="false">IF(OR(AN$3="",Consolidado!$D198=""),0,IF(ISNUMBER(SEARCH(AN$3,Consolidado!$D198)),IF(COUNTIFS(Consolidado!$AC$5:AC198,Consolidado!$AC198,Consolidado!$D$5:D198,"*"&amp;AN$3&amp;"*")=1,1,0),0))</f>
        <v>0</v>
      </c>
      <c r="AO198" s="0" t="n">
        <f aca="false">IF(OR(AO$3="",Consolidado!$D198=""),0,IF(ISNUMBER(SEARCH(AO$3,Consolidado!$D198)),IF(COUNTIFS(Consolidado!$AC$5:AC198,Consolidado!$AC198,Consolidado!$D$5:D198,"*"&amp;AO$3&amp;"*")=1,1,0),0))</f>
        <v>0</v>
      </c>
    </row>
    <row r="199" customFormat="false" ht="15" hidden="false" customHeight="false" outlineLevel="0" collapsed="false">
      <c r="B199" s="0" t="n">
        <f aca="false">IF(OR(B$3="",Consolidado!$D199=""),0,IF(ISNUMBER(SEARCH(B$3,Consolidado!$D199)),IF(COUNTIFS(Consolidado!$AC$5:AC199,Consolidado!$AC199,Consolidado!$D$5:D199,"*"&amp;B$3&amp;"*")=1,1,0),0))</f>
        <v>0</v>
      </c>
      <c r="C199" s="0" t="n">
        <f aca="false">IF(OR(C$3="",Consolidado!$D199=""),0,IF(ISNUMBER(SEARCH(C$3,Consolidado!$D199)),IF(COUNTIFS(Consolidado!$AC$5:AC199,Consolidado!$AC199,Consolidado!$D$5:D199,"*"&amp;C$3&amp;"*")=1,1,0),0))</f>
        <v>0</v>
      </c>
      <c r="D199" s="0" t="n">
        <f aca="false">IF(OR(D$3="",Consolidado!$D199=""),0,IF(ISNUMBER(SEARCH(D$3,Consolidado!$D199)),IF(COUNTIFS(Consolidado!$AC$5:AC199,Consolidado!$AC199,Consolidado!$D$5:D199,"*"&amp;D$3&amp;"*")=1,1,0),0))</f>
        <v>0</v>
      </c>
      <c r="E199" s="0" t="n">
        <f aca="false">IF(OR(E$3="",Consolidado!$D199=""),0,IF(ISNUMBER(SEARCH(E$3,Consolidado!$D199)),IF(COUNTIFS(Consolidado!$AC$5:AC199,Consolidado!$AC199,Consolidado!$D$5:D199,"*"&amp;E$3&amp;"*")=1,1,0),0))</f>
        <v>0</v>
      </c>
      <c r="F199" s="0" t="n">
        <f aca="false">IF(OR(F$3="",Consolidado!$D199=""),0,IF(ISNUMBER(SEARCH(F$3,Consolidado!$D199)),IF(COUNTIFS(Consolidado!$AC$5:AC199,Consolidado!$AC199,Consolidado!$D$5:D199,"*"&amp;F$3&amp;"*")=1,1,0),0))</f>
        <v>0</v>
      </c>
      <c r="G199" s="0" t="n">
        <f aca="false">IF(OR(G$3="",Consolidado!$D199=""),0,IF(ISNUMBER(SEARCH(G$3,Consolidado!$D199)),IF(COUNTIFS(Consolidado!$AC$5:AC199,Consolidado!$AC199,Consolidado!$D$5:D199,"*"&amp;G$3&amp;"*")=1,1,0),0))</f>
        <v>0</v>
      </c>
      <c r="H199" s="0" t="n">
        <f aca="false">IF(OR(H$3="",Consolidado!$D199=""),0,IF(ISNUMBER(SEARCH(H$3,Consolidado!$D199)),IF(COUNTIFS(Consolidado!$AC$5:AC199,Consolidado!$AC199,Consolidado!$D$5:D199,"*"&amp;H$3&amp;"*")=1,1,0),0))</f>
        <v>0</v>
      </c>
      <c r="I199" s="0" t="n">
        <f aca="false">IF(OR(I$3="",Consolidado!$D199=""),0,IF(ISNUMBER(SEARCH(I$3,Consolidado!$D199)),IF(COUNTIFS(Consolidado!$AC$5:AC199,Consolidado!$AC199,Consolidado!$D$5:D199,"*"&amp;I$3&amp;"*")=1,1,0),0))</f>
        <v>0</v>
      </c>
      <c r="J199" s="0" t="n">
        <f aca="false">IF(OR(J$3="",Consolidado!$D199=""),0,IF(ISNUMBER(SEARCH(J$3,Consolidado!$D199)),IF(COUNTIFS(Consolidado!$AC$5:AC199,Consolidado!$AC199,Consolidado!$D$5:D199,"*"&amp;J$3&amp;"*")=1,1,0),0))</f>
        <v>0</v>
      </c>
      <c r="K199" s="0" t="n">
        <f aca="false">IF(OR(K$3="",Consolidado!$D199=""),0,IF(ISNUMBER(SEARCH(K$3,Consolidado!$D199)),IF(COUNTIFS(Consolidado!$AC$5:AC199,Consolidado!$AC199,Consolidado!$D$5:D199,"*"&amp;K$3&amp;"*")=1,1,0),0))</f>
        <v>0</v>
      </c>
      <c r="L199" s="0" t="n">
        <f aca="false">IF(OR(L$3="",Consolidado!$D199=""),0,IF(ISNUMBER(SEARCH(L$3,Consolidado!$D199)),IF(COUNTIFS(Consolidado!$AC$5:AC199,Consolidado!$AC199,Consolidado!$D$5:D199,"*"&amp;L$3&amp;"*")=1,1,0),0))</f>
        <v>0</v>
      </c>
      <c r="M199" s="0" t="n">
        <f aca="false">IF(OR(M$3="",Consolidado!$D199=""),0,IF(ISNUMBER(SEARCH(M$3,Consolidado!$D199)),IF(COUNTIFS(Consolidado!$AC$5:AC199,Consolidado!$AC199,Consolidado!$D$5:D199,"*"&amp;M$3&amp;"*")=1,1,0),0))</f>
        <v>0</v>
      </c>
      <c r="N199" s="0" t="n">
        <f aca="false">IF(OR(N$3="",Consolidado!$D199=""),0,IF(ISNUMBER(SEARCH(N$3,Consolidado!$D199)),IF(COUNTIFS(Consolidado!$AC$5:AC199,Consolidado!$AC199,Consolidado!$D$5:D199,"*"&amp;N$3&amp;"*")=1,1,0),0))</f>
        <v>0</v>
      </c>
      <c r="O199" s="0" t="n">
        <f aca="false">IF(OR(O$3="",Consolidado!$D199=""),0,IF(ISNUMBER(SEARCH(O$3,Consolidado!$D199)),IF(COUNTIFS(Consolidado!$AC$5:AC199,Consolidado!$AC199,Consolidado!$D$5:D199,"*"&amp;O$3&amp;"*")=1,1,0),0))</f>
        <v>0</v>
      </c>
      <c r="P199" s="0" t="n">
        <f aca="false">IF(OR(P$3="",Consolidado!$D199=""),0,IF(ISNUMBER(SEARCH(P$3,Consolidado!$D199)),IF(COUNTIFS(Consolidado!$AC$5:AC199,Consolidado!$AC199,Consolidado!$D$5:D199,"*"&amp;P$3&amp;"*")=1,1,0),0))</f>
        <v>0</v>
      </c>
      <c r="Q199" s="0" t="n">
        <f aca="false">IF(OR(Q$3="",Consolidado!$D199=""),0,IF(ISNUMBER(SEARCH(Q$3,Consolidado!$D199)),IF(COUNTIFS(Consolidado!$AC$5:AC199,Consolidado!$AC199,Consolidado!$D$5:D199,"*"&amp;Q$3&amp;"*")=1,1,0),0))</f>
        <v>0</v>
      </c>
      <c r="R199" s="0" t="n">
        <f aca="false">IF(OR(R$3="",Consolidado!$D199=""),0,IF(ISNUMBER(SEARCH(R$3,Consolidado!$D199)),IF(COUNTIFS(Consolidado!$AC$5:AC199,Consolidado!$AC199,Consolidado!$D$5:D199,"*"&amp;R$3&amp;"*")=1,1,0),0))</f>
        <v>0</v>
      </c>
      <c r="S199" s="0" t="n">
        <f aca="false">IF(OR(S$3="",Consolidado!$D199=""),0,IF(ISNUMBER(SEARCH(S$3,Consolidado!$D199)),IF(COUNTIFS(Consolidado!$AC$5:AC199,Consolidado!$AC199,Consolidado!$D$5:D199,"*"&amp;S$3&amp;"*")=1,1,0),0))</f>
        <v>0</v>
      </c>
      <c r="T199" s="0" t="n">
        <f aca="false">IF(OR(T$3="",Consolidado!$D199=""),0,IF(ISNUMBER(SEARCH(T$3,Consolidado!$D199)),IF(COUNTIFS(Consolidado!$AC$5:AC199,Consolidado!$AC199,Consolidado!$D$5:D199,"*"&amp;T$3&amp;"*")=1,1,0),0))</f>
        <v>0</v>
      </c>
      <c r="U199" s="0" t="n">
        <f aca="false">IF(OR(U$3="",Consolidado!$D199=""),0,IF(ISNUMBER(SEARCH(U$3,Consolidado!$D199)),IF(COUNTIFS(Consolidado!$AC$5:AC199,Consolidado!$AC199,Consolidado!$D$5:D199,"*"&amp;U$3&amp;"*")=1,1,0),0))</f>
        <v>0</v>
      </c>
      <c r="V199" s="0" t="n">
        <f aca="false">IF(OR(V$3="",Consolidado!$D199=""),0,IF(ISNUMBER(SEARCH(V$3,Consolidado!$D199)),IF(COUNTIFS(Consolidado!$AC$5:AC199,Consolidado!$AC199,Consolidado!$D$5:D199,"*"&amp;V$3&amp;"*")=1,1,0),0))</f>
        <v>0</v>
      </c>
      <c r="W199" s="0" t="n">
        <f aca="false">IF(OR(W$3="",Consolidado!$D199=""),0,IF(ISNUMBER(SEARCH(W$3,Consolidado!$D199)),IF(COUNTIFS(Consolidado!$AC$5:AC199,Consolidado!$AC199,Consolidado!$D$5:D199,"*"&amp;W$3&amp;"*")=1,1,0),0))</f>
        <v>0</v>
      </c>
      <c r="X199" s="0" t="n">
        <f aca="false">IF(OR(X$3="",Consolidado!$D199=""),0,IF(ISNUMBER(SEARCH(X$3,Consolidado!$D199)),IF(COUNTIFS(Consolidado!$AC$5:AC199,Consolidado!$AC199,Consolidado!$D$5:D199,"*"&amp;X$3&amp;"*")=1,1,0),0))</f>
        <v>0</v>
      </c>
      <c r="Y199" s="0" t="n">
        <f aca="false">IF(OR(Y$3="",Consolidado!$D199=""),0,IF(ISNUMBER(SEARCH(Y$3,Consolidado!$D199)),IF(COUNTIFS(Consolidado!$AC$5:AC199,Consolidado!$AC199,Consolidado!$D$5:D199,"*"&amp;Y$3&amp;"*")=1,1,0),0))</f>
        <v>0</v>
      </c>
      <c r="Z199" s="0" t="n">
        <f aca="false">IF(OR(Z$3="",Consolidado!$D199=""),0,IF(ISNUMBER(SEARCH(Z$3,Consolidado!$D199)),IF(COUNTIFS(Consolidado!$AC$5:AC199,Consolidado!$AC199,Consolidado!$D$5:D199,"*"&amp;Z$3&amp;"*")=1,1,0),0))</f>
        <v>0</v>
      </c>
      <c r="AA199" s="0" t="n">
        <f aca="false">IF(OR(AA$3="",Consolidado!$D199=""),0,IF(ISNUMBER(SEARCH(AA$3,Consolidado!$D199)),IF(COUNTIFS(Consolidado!$AC$5:AC199,Consolidado!$AC199,Consolidado!$D$5:D199,"*"&amp;AA$3&amp;"*")=1,1,0),0))</f>
        <v>0</v>
      </c>
      <c r="AB199" s="0" t="n">
        <f aca="false">IF(OR(AB$3="",Consolidado!$D199=""),0,IF(ISNUMBER(SEARCH(AB$3,Consolidado!$D199)),IF(COUNTIFS(Consolidado!$AC$5:AC199,Consolidado!$AC199,Consolidado!$D$5:D199,"*"&amp;AB$3&amp;"*")=1,1,0),0))</f>
        <v>0</v>
      </c>
      <c r="AC199" s="0" t="n">
        <f aca="false">IF(OR(AC$3="",Consolidado!$D199=""),0,IF(ISNUMBER(SEARCH(AC$3,Consolidado!$D199)),IF(COUNTIFS(Consolidado!$AC$5:AC199,Consolidado!$AC199,Consolidado!$D$5:D199,"*"&amp;AC$3&amp;"*")=1,1,0),0))</f>
        <v>0</v>
      </c>
      <c r="AD199" s="0" t="n">
        <f aca="false">IF(OR(AD$3="",Consolidado!$D199=""),0,IF(ISNUMBER(SEARCH(AD$3,Consolidado!$D199)),IF(COUNTIFS(Consolidado!$AC$5:AC199,Consolidado!$AC199,Consolidado!$D$5:D199,"*"&amp;AD$3&amp;"*")=1,1,0),0))</f>
        <v>0</v>
      </c>
      <c r="AE199" s="0" t="n">
        <f aca="false">IF(OR(AE$3="",Consolidado!$D199=""),0,IF(ISNUMBER(SEARCH(AE$3,Consolidado!$D199)),IF(COUNTIFS(Consolidado!$AC$5:AC199,Consolidado!$AC199,Consolidado!$D$5:D199,"*"&amp;AE$3&amp;"*")=1,1,0),0))</f>
        <v>0</v>
      </c>
      <c r="AF199" s="0" t="n">
        <f aca="false">IF(OR(AF$3="",Consolidado!$D199=""),0,IF(ISNUMBER(SEARCH(AF$3,Consolidado!$D199)),IF(COUNTIFS(Consolidado!$AC$5:AC199,Consolidado!$AC199,Consolidado!$D$5:D199,"*"&amp;AF$3&amp;"*")=1,1,0),0))</f>
        <v>0</v>
      </c>
      <c r="AG199" s="0" t="n">
        <f aca="false">IF(OR(AG$3="",Consolidado!$D199=""),0,IF(ISNUMBER(SEARCH(AG$3,Consolidado!$D199)),IF(COUNTIFS(Consolidado!$AC$5:AC199,Consolidado!$AC199,Consolidado!$D$5:D199,"*"&amp;AG$3&amp;"*")=1,1,0),0))</f>
        <v>0</v>
      </c>
      <c r="AH199" s="0" t="n">
        <f aca="false">IF(OR(AH$3="",Consolidado!$D199=""),0,IF(ISNUMBER(SEARCH(AH$3,Consolidado!$D199)),IF(COUNTIFS(Consolidado!$AC$5:AC199,Consolidado!$AC199,Consolidado!$D$5:D199,"*"&amp;AH$3&amp;"*")=1,1,0),0))</f>
        <v>0</v>
      </c>
      <c r="AI199" s="0" t="n">
        <f aca="false">IF(OR(AI$3="",Consolidado!$D199=""),0,IF(ISNUMBER(SEARCH(AI$3,Consolidado!$D199)),IF(COUNTIFS(Consolidado!$AC$5:AC199,Consolidado!$AC199,Consolidado!$D$5:D199,"*"&amp;AI$3&amp;"*")=1,1,0),0))</f>
        <v>0</v>
      </c>
      <c r="AJ199" s="0" t="n">
        <f aca="false">IF(OR(AJ$3="",Consolidado!$D199=""),0,IF(ISNUMBER(SEARCH(AJ$3,Consolidado!$D199)),IF(COUNTIFS(Consolidado!$AC$5:AC199,Consolidado!$AC199,Consolidado!$D$5:D199,"*"&amp;AJ$3&amp;"*")=1,1,0),0))</f>
        <v>0</v>
      </c>
      <c r="AK199" s="0" t="n">
        <f aca="false">IF(OR(AK$3="",Consolidado!$D199=""),0,IF(ISNUMBER(SEARCH(AK$3,Consolidado!$D199)),IF(COUNTIFS(Consolidado!$AC$5:AC199,Consolidado!$AC199,Consolidado!$D$5:D199,"*"&amp;AK$3&amp;"*")=1,1,0),0))</f>
        <v>0</v>
      </c>
      <c r="AL199" s="0" t="n">
        <f aca="false">IF(OR(AL$3="",Consolidado!$D199=""),0,IF(ISNUMBER(SEARCH(AL$3,Consolidado!$D199)),IF(COUNTIFS(Consolidado!$AC$5:AC199,Consolidado!$AC199,Consolidado!$D$5:D199,"*"&amp;AL$3&amp;"*")=1,1,0),0))</f>
        <v>0</v>
      </c>
      <c r="AM199" s="0" t="n">
        <f aca="false">IF(OR(AM$3="",Consolidado!$D199=""),0,IF(ISNUMBER(SEARCH(AM$3,Consolidado!$D199)),IF(COUNTIFS(Consolidado!$AC$5:AC199,Consolidado!$AC199,Consolidado!$D$5:D199,"*"&amp;AM$3&amp;"*")=1,1,0),0))</f>
        <v>0</v>
      </c>
      <c r="AN199" s="0" t="n">
        <f aca="false">IF(OR(AN$3="",Consolidado!$D199=""),0,IF(ISNUMBER(SEARCH(AN$3,Consolidado!$D199)),IF(COUNTIFS(Consolidado!$AC$5:AC199,Consolidado!$AC199,Consolidado!$D$5:D199,"*"&amp;AN$3&amp;"*")=1,1,0),0))</f>
        <v>0</v>
      </c>
      <c r="AO199" s="0" t="n">
        <f aca="false">IF(OR(AO$3="",Consolidado!$D199=""),0,IF(ISNUMBER(SEARCH(AO$3,Consolidado!$D199)),IF(COUNTIFS(Consolidado!$AC$5:AC199,Consolidado!$AC199,Consolidado!$D$5:D199,"*"&amp;AO$3&amp;"*")=1,1,0),0))</f>
        <v>0</v>
      </c>
    </row>
    <row r="200" customFormat="false" ht="15" hidden="false" customHeight="false" outlineLevel="0" collapsed="false">
      <c r="B200" s="0" t="n">
        <f aca="false">IF(OR(B$3="",Consolidado!$D200=""),0,IF(ISNUMBER(SEARCH(B$3,Consolidado!$D200)),IF(COUNTIFS(Consolidado!$AC$5:AC200,Consolidado!$AC200,Consolidado!$D$5:D200,"*"&amp;B$3&amp;"*")=1,1,0),0))</f>
        <v>0</v>
      </c>
      <c r="C200" s="0" t="n">
        <f aca="false">IF(OR(C$3="",Consolidado!$D200=""),0,IF(ISNUMBER(SEARCH(C$3,Consolidado!$D200)),IF(COUNTIFS(Consolidado!$AC$5:AC200,Consolidado!$AC200,Consolidado!$D$5:D200,"*"&amp;C$3&amp;"*")=1,1,0),0))</f>
        <v>0</v>
      </c>
      <c r="D200" s="0" t="n">
        <f aca="false">IF(OR(D$3="",Consolidado!$D200=""),0,IF(ISNUMBER(SEARCH(D$3,Consolidado!$D200)),IF(COUNTIFS(Consolidado!$AC$5:AC200,Consolidado!$AC200,Consolidado!$D$5:D200,"*"&amp;D$3&amp;"*")=1,1,0),0))</f>
        <v>0</v>
      </c>
      <c r="E200" s="0" t="n">
        <f aca="false">IF(OR(E$3="",Consolidado!$D200=""),0,IF(ISNUMBER(SEARCH(E$3,Consolidado!$D200)),IF(COUNTIFS(Consolidado!$AC$5:AC200,Consolidado!$AC200,Consolidado!$D$5:D200,"*"&amp;E$3&amp;"*")=1,1,0),0))</f>
        <v>0</v>
      </c>
      <c r="F200" s="0" t="n">
        <f aca="false">IF(OR(F$3="",Consolidado!$D200=""),0,IF(ISNUMBER(SEARCH(F$3,Consolidado!$D200)),IF(COUNTIFS(Consolidado!$AC$5:AC200,Consolidado!$AC200,Consolidado!$D$5:D200,"*"&amp;F$3&amp;"*")=1,1,0),0))</f>
        <v>0</v>
      </c>
      <c r="G200" s="0" t="n">
        <f aca="false">IF(OR(G$3="",Consolidado!$D200=""),0,IF(ISNUMBER(SEARCH(G$3,Consolidado!$D200)),IF(COUNTIFS(Consolidado!$AC$5:AC200,Consolidado!$AC200,Consolidado!$D$5:D200,"*"&amp;G$3&amp;"*")=1,1,0),0))</f>
        <v>0</v>
      </c>
      <c r="H200" s="0" t="n">
        <f aca="false">IF(OR(H$3="",Consolidado!$D200=""),0,IF(ISNUMBER(SEARCH(H$3,Consolidado!$D200)),IF(COUNTIFS(Consolidado!$AC$5:AC200,Consolidado!$AC200,Consolidado!$D$5:D200,"*"&amp;H$3&amp;"*")=1,1,0),0))</f>
        <v>0</v>
      </c>
      <c r="I200" s="0" t="n">
        <f aca="false">IF(OR(I$3="",Consolidado!$D200=""),0,IF(ISNUMBER(SEARCH(I$3,Consolidado!$D200)),IF(COUNTIFS(Consolidado!$AC$5:AC200,Consolidado!$AC200,Consolidado!$D$5:D200,"*"&amp;I$3&amp;"*")=1,1,0),0))</f>
        <v>0</v>
      </c>
      <c r="J200" s="0" t="n">
        <f aca="false">IF(OR(J$3="",Consolidado!$D200=""),0,IF(ISNUMBER(SEARCH(J$3,Consolidado!$D200)),IF(COUNTIFS(Consolidado!$AC$5:AC200,Consolidado!$AC200,Consolidado!$D$5:D200,"*"&amp;J$3&amp;"*")=1,1,0),0))</f>
        <v>0</v>
      </c>
      <c r="K200" s="0" t="n">
        <f aca="false">IF(OR(K$3="",Consolidado!$D200=""),0,IF(ISNUMBER(SEARCH(K$3,Consolidado!$D200)),IF(COUNTIFS(Consolidado!$AC$5:AC200,Consolidado!$AC200,Consolidado!$D$5:D200,"*"&amp;K$3&amp;"*")=1,1,0),0))</f>
        <v>0</v>
      </c>
      <c r="L200" s="0" t="n">
        <f aca="false">IF(OR(L$3="",Consolidado!$D200=""),0,IF(ISNUMBER(SEARCH(L$3,Consolidado!$D200)),IF(COUNTIFS(Consolidado!$AC$5:AC200,Consolidado!$AC200,Consolidado!$D$5:D200,"*"&amp;L$3&amp;"*")=1,1,0),0))</f>
        <v>0</v>
      </c>
      <c r="M200" s="0" t="n">
        <f aca="false">IF(OR(M$3="",Consolidado!$D200=""),0,IF(ISNUMBER(SEARCH(M$3,Consolidado!$D200)),IF(COUNTIFS(Consolidado!$AC$5:AC200,Consolidado!$AC200,Consolidado!$D$5:D200,"*"&amp;M$3&amp;"*")=1,1,0),0))</f>
        <v>0</v>
      </c>
      <c r="N200" s="0" t="n">
        <f aca="false">IF(OR(N$3="",Consolidado!$D200=""),0,IF(ISNUMBER(SEARCH(N$3,Consolidado!$D200)),IF(COUNTIFS(Consolidado!$AC$5:AC200,Consolidado!$AC200,Consolidado!$D$5:D200,"*"&amp;N$3&amp;"*")=1,1,0),0))</f>
        <v>0</v>
      </c>
      <c r="O200" s="0" t="n">
        <f aca="false">IF(OR(O$3="",Consolidado!$D200=""),0,IF(ISNUMBER(SEARCH(O$3,Consolidado!$D200)),IF(COUNTIFS(Consolidado!$AC$5:AC200,Consolidado!$AC200,Consolidado!$D$5:D200,"*"&amp;O$3&amp;"*")=1,1,0),0))</f>
        <v>0</v>
      </c>
      <c r="P200" s="0" t="n">
        <f aca="false">IF(OR(P$3="",Consolidado!$D200=""),0,IF(ISNUMBER(SEARCH(P$3,Consolidado!$D200)),IF(COUNTIFS(Consolidado!$AC$5:AC200,Consolidado!$AC200,Consolidado!$D$5:D200,"*"&amp;P$3&amp;"*")=1,1,0),0))</f>
        <v>0</v>
      </c>
      <c r="Q200" s="0" t="n">
        <f aca="false">IF(OR(Q$3="",Consolidado!$D200=""),0,IF(ISNUMBER(SEARCH(Q$3,Consolidado!$D200)),IF(COUNTIFS(Consolidado!$AC$5:AC200,Consolidado!$AC200,Consolidado!$D$5:D200,"*"&amp;Q$3&amp;"*")=1,1,0),0))</f>
        <v>0</v>
      </c>
      <c r="R200" s="0" t="n">
        <f aca="false">IF(OR(R$3="",Consolidado!$D200=""),0,IF(ISNUMBER(SEARCH(R$3,Consolidado!$D200)),IF(COUNTIFS(Consolidado!$AC$5:AC200,Consolidado!$AC200,Consolidado!$D$5:D200,"*"&amp;R$3&amp;"*")=1,1,0),0))</f>
        <v>0</v>
      </c>
      <c r="S200" s="0" t="n">
        <f aca="false">IF(OR(S$3="",Consolidado!$D200=""),0,IF(ISNUMBER(SEARCH(S$3,Consolidado!$D200)),IF(COUNTIFS(Consolidado!$AC$5:AC200,Consolidado!$AC200,Consolidado!$D$5:D200,"*"&amp;S$3&amp;"*")=1,1,0),0))</f>
        <v>0</v>
      </c>
      <c r="T200" s="0" t="n">
        <f aca="false">IF(OR(T$3="",Consolidado!$D200=""),0,IF(ISNUMBER(SEARCH(T$3,Consolidado!$D200)),IF(COUNTIFS(Consolidado!$AC$5:AC200,Consolidado!$AC200,Consolidado!$D$5:D200,"*"&amp;T$3&amp;"*")=1,1,0),0))</f>
        <v>0</v>
      </c>
      <c r="U200" s="0" t="n">
        <f aca="false">IF(OR(U$3="",Consolidado!$D200=""),0,IF(ISNUMBER(SEARCH(U$3,Consolidado!$D200)),IF(COUNTIFS(Consolidado!$AC$5:AC200,Consolidado!$AC200,Consolidado!$D$5:D200,"*"&amp;U$3&amp;"*")=1,1,0),0))</f>
        <v>0</v>
      </c>
      <c r="V200" s="0" t="n">
        <f aca="false">IF(OR(V$3="",Consolidado!$D200=""),0,IF(ISNUMBER(SEARCH(V$3,Consolidado!$D200)),IF(COUNTIFS(Consolidado!$AC$5:AC200,Consolidado!$AC200,Consolidado!$D$5:D200,"*"&amp;V$3&amp;"*")=1,1,0),0))</f>
        <v>0</v>
      </c>
      <c r="W200" s="0" t="n">
        <f aca="false">IF(OR(W$3="",Consolidado!$D200=""),0,IF(ISNUMBER(SEARCH(W$3,Consolidado!$D200)),IF(COUNTIFS(Consolidado!$AC$5:AC200,Consolidado!$AC200,Consolidado!$D$5:D200,"*"&amp;W$3&amp;"*")=1,1,0),0))</f>
        <v>0</v>
      </c>
      <c r="X200" s="0" t="n">
        <f aca="false">IF(OR(X$3="",Consolidado!$D200=""),0,IF(ISNUMBER(SEARCH(X$3,Consolidado!$D200)),IF(COUNTIFS(Consolidado!$AC$5:AC200,Consolidado!$AC200,Consolidado!$D$5:D200,"*"&amp;X$3&amp;"*")=1,1,0),0))</f>
        <v>0</v>
      </c>
      <c r="Y200" s="0" t="n">
        <f aca="false">IF(OR(Y$3="",Consolidado!$D200=""),0,IF(ISNUMBER(SEARCH(Y$3,Consolidado!$D200)),IF(COUNTIFS(Consolidado!$AC$5:AC200,Consolidado!$AC200,Consolidado!$D$5:D200,"*"&amp;Y$3&amp;"*")=1,1,0),0))</f>
        <v>0</v>
      </c>
      <c r="Z200" s="0" t="n">
        <f aca="false">IF(OR(Z$3="",Consolidado!$D200=""),0,IF(ISNUMBER(SEARCH(Z$3,Consolidado!$D200)),IF(COUNTIFS(Consolidado!$AC$5:AC200,Consolidado!$AC200,Consolidado!$D$5:D200,"*"&amp;Z$3&amp;"*")=1,1,0),0))</f>
        <v>0</v>
      </c>
      <c r="AA200" s="0" t="n">
        <f aca="false">IF(OR(AA$3="",Consolidado!$D200=""),0,IF(ISNUMBER(SEARCH(AA$3,Consolidado!$D200)),IF(COUNTIFS(Consolidado!$AC$5:AC200,Consolidado!$AC200,Consolidado!$D$5:D200,"*"&amp;AA$3&amp;"*")=1,1,0),0))</f>
        <v>0</v>
      </c>
      <c r="AB200" s="0" t="n">
        <f aca="false">IF(OR(AB$3="",Consolidado!$D200=""),0,IF(ISNUMBER(SEARCH(AB$3,Consolidado!$D200)),IF(COUNTIFS(Consolidado!$AC$5:AC200,Consolidado!$AC200,Consolidado!$D$5:D200,"*"&amp;AB$3&amp;"*")=1,1,0),0))</f>
        <v>0</v>
      </c>
      <c r="AC200" s="0" t="n">
        <f aca="false">IF(OR(AC$3="",Consolidado!$D200=""),0,IF(ISNUMBER(SEARCH(AC$3,Consolidado!$D200)),IF(COUNTIFS(Consolidado!$AC$5:AC200,Consolidado!$AC200,Consolidado!$D$5:D200,"*"&amp;AC$3&amp;"*")=1,1,0),0))</f>
        <v>0</v>
      </c>
      <c r="AD200" s="0" t="n">
        <f aca="false">IF(OR(AD$3="",Consolidado!$D200=""),0,IF(ISNUMBER(SEARCH(AD$3,Consolidado!$D200)),IF(COUNTIFS(Consolidado!$AC$5:AC200,Consolidado!$AC200,Consolidado!$D$5:D200,"*"&amp;AD$3&amp;"*")=1,1,0),0))</f>
        <v>0</v>
      </c>
      <c r="AE200" s="0" t="n">
        <f aca="false">IF(OR(AE$3="",Consolidado!$D200=""),0,IF(ISNUMBER(SEARCH(AE$3,Consolidado!$D200)),IF(COUNTIFS(Consolidado!$AC$5:AC200,Consolidado!$AC200,Consolidado!$D$5:D200,"*"&amp;AE$3&amp;"*")=1,1,0),0))</f>
        <v>0</v>
      </c>
      <c r="AF200" s="0" t="n">
        <f aca="false">IF(OR(AF$3="",Consolidado!$D200=""),0,IF(ISNUMBER(SEARCH(AF$3,Consolidado!$D200)),IF(COUNTIFS(Consolidado!$AC$5:AC200,Consolidado!$AC200,Consolidado!$D$5:D200,"*"&amp;AF$3&amp;"*")=1,1,0),0))</f>
        <v>0</v>
      </c>
      <c r="AG200" s="0" t="n">
        <f aca="false">IF(OR(AG$3="",Consolidado!$D200=""),0,IF(ISNUMBER(SEARCH(AG$3,Consolidado!$D200)),IF(COUNTIFS(Consolidado!$AC$5:AC200,Consolidado!$AC200,Consolidado!$D$5:D200,"*"&amp;AG$3&amp;"*")=1,1,0),0))</f>
        <v>0</v>
      </c>
      <c r="AH200" s="0" t="n">
        <f aca="false">IF(OR(AH$3="",Consolidado!$D200=""),0,IF(ISNUMBER(SEARCH(AH$3,Consolidado!$D200)),IF(COUNTIFS(Consolidado!$AC$5:AC200,Consolidado!$AC200,Consolidado!$D$5:D200,"*"&amp;AH$3&amp;"*")=1,1,0),0))</f>
        <v>0</v>
      </c>
      <c r="AI200" s="0" t="n">
        <f aca="false">IF(OR(AI$3="",Consolidado!$D200=""),0,IF(ISNUMBER(SEARCH(AI$3,Consolidado!$D200)),IF(COUNTIFS(Consolidado!$AC$5:AC200,Consolidado!$AC200,Consolidado!$D$5:D200,"*"&amp;AI$3&amp;"*")=1,1,0),0))</f>
        <v>0</v>
      </c>
      <c r="AJ200" s="0" t="n">
        <f aca="false">IF(OR(AJ$3="",Consolidado!$D200=""),0,IF(ISNUMBER(SEARCH(AJ$3,Consolidado!$D200)),IF(COUNTIFS(Consolidado!$AC$5:AC200,Consolidado!$AC200,Consolidado!$D$5:D200,"*"&amp;AJ$3&amp;"*")=1,1,0),0))</f>
        <v>0</v>
      </c>
      <c r="AK200" s="0" t="n">
        <f aca="false">IF(OR(AK$3="",Consolidado!$D200=""),0,IF(ISNUMBER(SEARCH(AK$3,Consolidado!$D200)),IF(COUNTIFS(Consolidado!$AC$5:AC200,Consolidado!$AC200,Consolidado!$D$5:D200,"*"&amp;AK$3&amp;"*")=1,1,0),0))</f>
        <v>0</v>
      </c>
      <c r="AL200" s="0" t="n">
        <f aca="false">IF(OR(AL$3="",Consolidado!$D200=""),0,IF(ISNUMBER(SEARCH(AL$3,Consolidado!$D200)),IF(COUNTIFS(Consolidado!$AC$5:AC200,Consolidado!$AC200,Consolidado!$D$5:D200,"*"&amp;AL$3&amp;"*")=1,1,0),0))</f>
        <v>0</v>
      </c>
      <c r="AM200" s="0" t="n">
        <f aca="false">IF(OR(AM$3="",Consolidado!$D200=""),0,IF(ISNUMBER(SEARCH(AM$3,Consolidado!$D200)),IF(COUNTIFS(Consolidado!$AC$5:AC200,Consolidado!$AC200,Consolidado!$D$5:D200,"*"&amp;AM$3&amp;"*")=1,1,0),0))</f>
        <v>0</v>
      </c>
      <c r="AN200" s="0" t="n">
        <f aca="false">IF(OR(AN$3="",Consolidado!$D200=""),0,IF(ISNUMBER(SEARCH(AN$3,Consolidado!$D200)),IF(COUNTIFS(Consolidado!$AC$5:AC200,Consolidado!$AC200,Consolidado!$D$5:D200,"*"&amp;AN$3&amp;"*")=1,1,0),0))</f>
        <v>0</v>
      </c>
      <c r="AO200" s="0" t="n">
        <f aca="false">IF(OR(AO$3="",Consolidado!$D200=""),0,IF(ISNUMBER(SEARCH(AO$3,Consolidado!$D200)),IF(COUNTIFS(Consolidado!$AC$5:AC200,Consolidado!$AC200,Consolidado!$D$5:D200,"*"&amp;AO$3&amp;"*")=1,1,0),0))</f>
        <v>0</v>
      </c>
    </row>
    <row r="201" customFormat="false" ht="15" hidden="false" customHeight="false" outlineLevel="0" collapsed="false">
      <c r="B201" s="0" t="n">
        <f aca="false">IF(OR(B$3="",Consolidado!$D201=""),0,IF(ISNUMBER(SEARCH(B$3,Consolidado!$D201)),IF(COUNTIFS(Consolidado!$AC$5:AC201,Consolidado!$AC201,Consolidado!$D$5:D201,"*"&amp;B$3&amp;"*")=1,1,0),0))</f>
        <v>0</v>
      </c>
      <c r="C201" s="0" t="n">
        <f aca="false">IF(OR(C$3="",Consolidado!$D201=""),0,IF(ISNUMBER(SEARCH(C$3,Consolidado!$D201)),IF(COUNTIFS(Consolidado!$AC$5:AC201,Consolidado!$AC201,Consolidado!$D$5:D201,"*"&amp;C$3&amp;"*")=1,1,0),0))</f>
        <v>0</v>
      </c>
      <c r="D201" s="0" t="n">
        <f aca="false">IF(OR(D$3="",Consolidado!$D201=""),0,IF(ISNUMBER(SEARCH(D$3,Consolidado!$D201)),IF(COUNTIFS(Consolidado!$AC$5:AC201,Consolidado!$AC201,Consolidado!$D$5:D201,"*"&amp;D$3&amp;"*")=1,1,0),0))</f>
        <v>0</v>
      </c>
      <c r="E201" s="0" t="n">
        <f aca="false">IF(OR(E$3="",Consolidado!$D201=""),0,IF(ISNUMBER(SEARCH(E$3,Consolidado!$D201)),IF(COUNTIFS(Consolidado!$AC$5:AC201,Consolidado!$AC201,Consolidado!$D$5:D201,"*"&amp;E$3&amp;"*")=1,1,0),0))</f>
        <v>0</v>
      </c>
      <c r="F201" s="0" t="n">
        <f aca="false">IF(OR(F$3="",Consolidado!$D201=""),0,IF(ISNUMBER(SEARCH(F$3,Consolidado!$D201)),IF(COUNTIFS(Consolidado!$AC$5:AC201,Consolidado!$AC201,Consolidado!$D$5:D201,"*"&amp;F$3&amp;"*")=1,1,0),0))</f>
        <v>0</v>
      </c>
      <c r="G201" s="0" t="n">
        <f aca="false">IF(OR(G$3="",Consolidado!$D201=""),0,IF(ISNUMBER(SEARCH(G$3,Consolidado!$D201)),IF(COUNTIFS(Consolidado!$AC$5:AC201,Consolidado!$AC201,Consolidado!$D$5:D201,"*"&amp;G$3&amp;"*")=1,1,0),0))</f>
        <v>0</v>
      </c>
      <c r="H201" s="0" t="n">
        <f aca="false">IF(OR(H$3="",Consolidado!$D201=""),0,IF(ISNUMBER(SEARCH(H$3,Consolidado!$D201)),IF(COUNTIFS(Consolidado!$AC$5:AC201,Consolidado!$AC201,Consolidado!$D$5:D201,"*"&amp;H$3&amp;"*")=1,1,0),0))</f>
        <v>0</v>
      </c>
      <c r="I201" s="0" t="n">
        <f aca="false">IF(OR(I$3="",Consolidado!$D201=""),0,IF(ISNUMBER(SEARCH(I$3,Consolidado!$D201)),IF(COUNTIFS(Consolidado!$AC$5:AC201,Consolidado!$AC201,Consolidado!$D$5:D201,"*"&amp;I$3&amp;"*")=1,1,0),0))</f>
        <v>0</v>
      </c>
      <c r="J201" s="0" t="n">
        <f aca="false">IF(OR(J$3="",Consolidado!$D201=""),0,IF(ISNUMBER(SEARCH(J$3,Consolidado!$D201)),IF(COUNTIFS(Consolidado!$AC$5:AC201,Consolidado!$AC201,Consolidado!$D$5:D201,"*"&amp;J$3&amp;"*")=1,1,0),0))</f>
        <v>0</v>
      </c>
      <c r="K201" s="0" t="n">
        <f aca="false">IF(OR(K$3="",Consolidado!$D201=""),0,IF(ISNUMBER(SEARCH(K$3,Consolidado!$D201)),IF(COUNTIFS(Consolidado!$AC$5:AC201,Consolidado!$AC201,Consolidado!$D$5:D201,"*"&amp;K$3&amp;"*")=1,1,0),0))</f>
        <v>0</v>
      </c>
      <c r="L201" s="0" t="n">
        <f aca="false">IF(OR(L$3="",Consolidado!$D201=""),0,IF(ISNUMBER(SEARCH(L$3,Consolidado!$D201)),IF(COUNTIFS(Consolidado!$AC$5:AC201,Consolidado!$AC201,Consolidado!$D$5:D201,"*"&amp;L$3&amp;"*")=1,1,0),0))</f>
        <v>0</v>
      </c>
      <c r="M201" s="0" t="n">
        <f aca="false">IF(OR(M$3="",Consolidado!$D201=""),0,IF(ISNUMBER(SEARCH(M$3,Consolidado!$D201)),IF(COUNTIFS(Consolidado!$AC$5:AC201,Consolidado!$AC201,Consolidado!$D$5:D201,"*"&amp;M$3&amp;"*")=1,1,0),0))</f>
        <v>0</v>
      </c>
      <c r="N201" s="0" t="n">
        <f aca="false">IF(OR(N$3="",Consolidado!$D201=""),0,IF(ISNUMBER(SEARCH(N$3,Consolidado!$D201)),IF(COUNTIFS(Consolidado!$AC$5:AC201,Consolidado!$AC201,Consolidado!$D$5:D201,"*"&amp;N$3&amp;"*")=1,1,0),0))</f>
        <v>0</v>
      </c>
      <c r="O201" s="0" t="n">
        <f aca="false">IF(OR(O$3="",Consolidado!$D201=""),0,IF(ISNUMBER(SEARCH(O$3,Consolidado!$D201)),IF(COUNTIFS(Consolidado!$AC$5:AC201,Consolidado!$AC201,Consolidado!$D$5:D201,"*"&amp;O$3&amp;"*")=1,1,0),0))</f>
        <v>0</v>
      </c>
      <c r="P201" s="0" t="n">
        <f aca="false">IF(OR(P$3="",Consolidado!$D201=""),0,IF(ISNUMBER(SEARCH(P$3,Consolidado!$D201)),IF(COUNTIFS(Consolidado!$AC$5:AC201,Consolidado!$AC201,Consolidado!$D$5:D201,"*"&amp;P$3&amp;"*")=1,1,0),0))</f>
        <v>0</v>
      </c>
      <c r="Q201" s="0" t="n">
        <f aca="false">IF(OR(Q$3="",Consolidado!$D201=""),0,IF(ISNUMBER(SEARCH(Q$3,Consolidado!$D201)),IF(COUNTIFS(Consolidado!$AC$5:AC201,Consolidado!$AC201,Consolidado!$D$5:D201,"*"&amp;Q$3&amp;"*")=1,1,0),0))</f>
        <v>0</v>
      </c>
      <c r="R201" s="0" t="n">
        <f aca="false">IF(OR(R$3="",Consolidado!$D201=""),0,IF(ISNUMBER(SEARCH(R$3,Consolidado!$D201)),IF(COUNTIFS(Consolidado!$AC$5:AC201,Consolidado!$AC201,Consolidado!$D$5:D201,"*"&amp;R$3&amp;"*")=1,1,0),0))</f>
        <v>0</v>
      </c>
      <c r="S201" s="0" t="n">
        <f aca="false">IF(OR(S$3="",Consolidado!$D201=""),0,IF(ISNUMBER(SEARCH(S$3,Consolidado!$D201)),IF(COUNTIFS(Consolidado!$AC$5:AC201,Consolidado!$AC201,Consolidado!$D$5:D201,"*"&amp;S$3&amp;"*")=1,1,0),0))</f>
        <v>0</v>
      </c>
      <c r="T201" s="0" t="n">
        <f aca="false">IF(OR(T$3="",Consolidado!$D201=""),0,IF(ISNUMBER(SEARCH(T$3,Consolidado!$D201)),IF(COUNTIFS(Consolidado!$AC$5:AC201,Consolidado!$AC201,Consolidado!$D$5:D201,"*"&amp;T$3&amp;"*")=1,1,0),0))</f>
        <v>0</v>
      </c>
      <c r="U201" s="0" t="n">
        <f aca="false">IF(OR(U$3="",Consolidado!$D201=""),0,IF(ISNUMBER(SEARCH(U$3,Consolidado!$D201)),IF(COUNTIFS(Consolidado!$AC$5:AC201,Consolidado!$AC201,Consolidado!$D$5:D201,"*"&amp;U$3&amp;"*")=1,1,0),0))</f>
        <v>0</v>
      </c>
      <c r="V201" s="0" t="n">
        <f aca="false">IF(OR(V$3="",Consolidado!$D201=""),0,IF(ISNUMBER(SEARCH(V$3,Consolidado!$D201)),IF(COUNTIFS(Consolidado!$AC$5:AC201,Consolidado!$AC201,Consolidado!$D$5:D201,"*"&amp;V$3&amp;"*")=1,1,0),0))</f>
        <v>0</v>
      </c>
      <c r="W201" s="0" t="n">
        <f aca="false">IF(OR(W$3="",Consolidado!$D201=""),0,IF(ISNUMBER(SEARCH(W$3,Consolidado!$D201)),IF(COUNTIFS(Consolidado!$AC$5:AC201,Consolidado!$AC201,Consolidado!$D$5:D201,"*"&amp;W$3&amp;"*")=1,1,0),0))</f>
        <v>0</v>
      </c>
      <c r="X201" s="0" t="n">
        <f aca="false">IF(OR(X$3="",Consolidado!$D201=""),0,IF(ISNUMBER(SEARCH(X$3,Consolidado!$D201)),IF(COUNTIFS(Consolidado!$AC$5:AC201,Consolidado!$AC201,Consolidado!$D$5:D201,"*"&amp;X$3&amp;"*")=1,1,0),0))</f>
        <v>0</v>
      </c>
      <c r="Y201" s="0" t="n">
        <f aca="false">IF(OR(Y$3="",Consolidado!$D201=""),0,IF(ISNUMBER(SEARCH(Y$3,Consolidado!$D201)),IF(COUNTIFS(Consolidado!$AC$5:AC201,Consolidado!$AC201,Consolidado!$D$5:D201,"*"&amp;Y$3&amp;"*")=1,1,0),0))</f>
        <v>0</v>
      </c>
      <c r="Z201" s="0" t="n">
        <f aca="false">IF(OR(Z$3="",Consolidado!$D201=""),0,IF(ISNUMBER(SEARCH(Z$3,Consolidado!$D201)),IF(COUNTIFS(Consolidado!$AC$5:AC201,Consolidado!$AC201,Consolidado!$D$5:D201,"*"&amp;Z$3&amp;"*")=1,1,0),0))</f>
        <v>0</v>
      </c>
      <c r="AA201" s="0" t="n">
        <f aca="false">IF(OR(AA$3="",Consolidado!$D201=""),0,IF(ISNUMBER(SEARCH(AA$3,Consolidado!$D201)),IF(COUNTIFS(Consolidado!$AC$5:AC201,Consolidado!$AC201,Consolidado!$D$5:D201,"*"&amp;AA$3&amp;"*")=1,1,0),0))</f>
        <v>0</v>
      </c>
      <c r="AB201" s="0" t="n">
        <f aca="false">IF(OR(AB$3="",Consolidado!$D201=""),0,IF(ISNUMBER(SEARCH(AB$3,Consolidado!$D201)),IF(COUNTIFS(Consolidado!$AC$5:AC201,Consolidado!$AC201,Consolidado!$D$5:D201,"*"&amp;AB$3&amp;"*")=1,1,0),0))</f>
        <v>0</v>
      </c>
      <c r="AC201" s="0" t="n">
        <f aca="false">IF(OR(AC$3="",Consolidado!$D201=""),0,IF(ISNUMBER(SEARCH(AC$3,Consolidado!$D201)),IF(COUNTIFS(Consolidado!$AC$5:AC201,Consolidado!$AC201,Consolidado!$D$5:D201,"*"&amp;AC$3&amp;"*")=1,1,0),0))</f>
        <v>0</v>
      </c>
      <c r="AD201" s="0" t="n">
        <f aca="false">IF(OR(AD$3="",Consolidado!$D201=""),0,IF(ISNUMBER(SEARCH(AD$3,Consolidado!$D201)),IF(COUNTIFS(Consolidado!$AC$5:AC201,Consolidado!$AC201,Consolidado!$D$5:D201,"*"&amp;AD$3&amp;"*")=1,1,0),0))</f>
        <v>0</v>
      </c>
      <c r="AE201" s="0" t="n">
        <f aca="false">IF(OR(AE$3="",Consolidado!$D201=""),0,IF(ISNUMBER(SEARCH(AE$3,Consolidado!$D201)),IF(COUNTIFS(Consolidado!$AC$5:AC201,Consolidado!$AC201,Consolidado!$D$5:D201,"*"&amp;AE$3&amp;"*")=1,1,0),0))</f>
        <v>0</v>
      </c>
      <c r="AF201" s="0" t="n">
        <f aca="false">IF(OR(AF$3="",Consolidado!$D201=""),0,IF(ISNUMBER(SEARCH(AF$3,Consolidado!$D201)),IF(COUNTIFS(Consolidado!$AC$5:AC201,Consolidado!$AC201,Consolidado!$D$5:D201,"*"&amp;AF$3&amp;"*")=1,1,0),0))</f>
        <v>0</v>
      </c>
      <c r="AG201" s="0" t="n">
        <f aca="false">IF(OR(AG$3="",Consolidado!$D201=""),0,IF(ISNUMBER(SEARCH(AG$3,Consolidado!$D201)),IF(COUNTIFS(Consolidado!$AC$5:AC201,Consolidado!$AC201,Consolidado!$D$5:D201,"*"&amp;AG$3&amp;"*")=1,1,0),0))</f>
        <v>0</v>
      </c>
      <c r="AH201" s="0" t="n">
        <f aca="false">IF(OR(AH$3="",Consolidado!$D201=""),0,IF(ISNUMBER(SEARCH(AH$3,Consolidado!$D201)),IF(COUNTIFS(Consolidado!$AC$5:AC201,Consolidado!$AC201,Consolidado!$D$5:D201,"*"&amp;AH$3&amp;"*")=1,1,0),0))</f>
        <v>0</v>
      </c>
      <c r="AI201" s="0" t="n">
        <f aca="false">IF(OR(AI$3="",Consolidado!$D201=""),0,IF(ISNUMBER(SEARCH(AI$3,Consolidado!$D201)),IF(COUNTIFS(Consolidado!$AC$5:AC201,Consolidado!$AC201,Consolidado!$D$5:D201,"*"&amp;AI$3&amp;"*")=1,1,0),0))</f>
        <v>0</v>
      </c>
      <c r="AJ201" s="0" t="n">
        <f aca="false">IF(OR(AJ$3="",Consolidado!$D201=""),0,IF(ISNUMBER(SEARCH(AJ$3,Consolidado!$D201)),IF(COUNTIFS(Consolidado!$AC$5:AC201,Consolidado!$AC201,Consolidado!$D$5:D201,"*"&amp;AJ$3&amp;"*")=1,1,0),0))</f>
        <v>0</v>
      </c>
      <c r="AK201" s="0" t="n">
        <f aca="false">IF(OR(AK$3="",Consolidado!$D201=""),0,IF(ISNUMBER(SEARCH(AK$3,Consolidado!$D201)),IF(COUNTIFS(Consolidado!$AC$5:AC201,Consolidado!$AC201,Consolidado!$D$5:D201,"*"&amp;AK$3&amp;"*")=1,1,0),0))</f>
        <v>0</v>
      </c>
      <c r="AL201" s="0" t="n">
        <f aca="false">IF(OR(AL$3="",Consolidado!$D201=""),0,IF(ISNUMBER(SEARCH(AL$3,Consolidado!$D201)),IF(COUNTIFS(Consolidado!$AC$5:AC201,Consolidado!$AC201,Consolidado!$D$5:D201,"*"&amp;AL$3&amp;"*")=1,1,0),0))</f>
        <v>0</v>
      </c>
      <c r="AM201" s="0" t="n">
        <f aca="false">IF(OR(AM$3="",Consolidado!$D201=""),0,IF(ISNUMBER(SEARCH(AM$3,Consolidado!$D201)),IF(COUNTIFS(Consolidado!$AC$5:AC201,Consolidado!$AC201,Consolidado!$D$5:D201,"*"&amp;AM$3&amp;"*")=1,1,0),0))</f>
        <v>0</v>
      </c>
      <c r="AN201" s="0" t="n">
        <f aca="false">IF(OR(AN$3="",Consolidado!$D201=""),0,IF(ISNUMBER(SEARCH(AN$3,Consolidado!$D201)),IF(COUNTIFS(Consolidado!$AC$5:AC201,Consolidado!$AC201,Consolidado!$D$5:D201,"*"&amp;AN$3&amp;"*")=1,1,0),0))</f>
        <v>0</v>
      </c>
      <c r="AO201" s="0" t="n">
        <f aca="false">IF(OR(AO$3="",Consolidado!$D201=""),0,IF(ISNUMBER(SEARCH(AO$3,Consolidado!$D201)),IF(COUNTIFS(Consolidado!$AC$5:AC201,Consolidado!$AC201,Consolidado!$D$5:D201,"*"&amp;AO$3&amp;"*")=1,1,0),0))</f>
        <v>0</v>
      </c>
    </row>
    <row r="202" customFormat="false" ht="15" hidden="false" customHeight="false" outlineLevel="0" collapsed="false">
      <c r="B202" s="0" t="n">
        <f aca="false">IF(OR(B$3="",Consolidado!$D202=""),0,IF(ISNUMBER(SEARCH(B$3,Consolidado!$D202)),IF(COUNTIFS(Consolidado!$AC$5:AC202,Consolidado!$AC202,Consolidado!$D$5:D202,"*"&amp;B$3&amp;"*")=1,1,0),0))</f>
        <v>0</v>
      </c>
      <c r="C202" s="0" t="n">
        <f aca="false">IF(OR(C$3="",Consolidado!$D202=""),0,IF(ISNUMBER(SEARCH(C$3,Consolidado!$D202)),IF(COUNTIFS(Consolidado!$AC$5:AC202,Consolidado!$AC202,Consolidado!$D$5:D202,"*"&amp;C$3&amp;"*")=1,1,0),0))</f>
        <v>0</v>
      </c>
      <c r="D202" s="0" t="n">
        <f aca="false">IF(OR(D$3="",Consolidado!$D202=""),0,IF(ISNUMBER(SEARCH(D$3,Consolidado!$D202)),IF(COUNTIFS(Consolidado!$AC$5:AC202,Consolidado!$AC202,Consolidado!$D$5:D202,"*"&amp;D$3&amp;"*")=1,1,0),0))</f>
        <v>0</v>
      </c>
      <c r="E202" s="0" t="n">
        <f aca="false">IF(OR(E$3="",Consolidado!$D202=""),0,IF(ISNUMBER(SEARCH(E$3,Consolidado!$D202)),IF(COUNTIFS(Consolidado!$AC$5:AC202,Consolidado!$AC202,Consolidado!$D$5:D202,"*"&amp;E$3&amp;"*")=1,1,0),0))</f>
        <v>0</v>
      </c>
      <c r="F202" s="0" t="n">
        <f aca="false">IF(OR(F$3="",Consolidado!$D202=""),0,IF(ISNUMBER(SEARCH(F$3,Consolidado!$D202)),IF(COUNTIFS(Consolidado!$AC$5:AC202,Consolidado!$AC202,Consolidado!$D$5:D202,"*"&amp;F$3&amp;"*")=1,1,0),0))</f>
        <v>0</v>
      </c>
      <c r="G202" s="0" t="n">
        <f aca="false">IF(OR(G$3="",Consolidado!$D202=""),0,IF(ISNUMBER(SEARCH(G$3,Consolidado!$D202)),IF(COUNTIFS(Consolidado!$AC$5:AC202,Consolidado!$AC202,Consolidado!$D$5:D202,"*"&amp;G$3&amp;"*")=1,1,0),0))</f>
        <v>0</v>
      </c>
      <c r="H202" s="0" t="n">
        <f aca="false">IF(OR(H$3="",Consolidado!$D202=""),0,IF(ISNUMBER(SEARCH(H$3,Consolidado!$D202)),IF(COUNTIFS(Consolidado!$AC$5:AC202,Consolidado!$AC202,Consolidado!$D$5:D202,"*"&amp;H$3&amp;"*")=1,1,0),0))</f>
        <v>0</v>
      </c>
      <c r="I202" s="0" t="n">
        <f aca="false">IF(OR(I$3="",Consolidado!$D202=""),0,IF(ISNUMBER(SEARCH(I$3,Consolidado!$D202)),IF(COUNTIFS(Consolidado!$AC$5:AC202,Consolidado!$AC202,Consolidado!$D$5:D202,"*"&amp;I$3&amp;"*")=1,1,0),0))</f>
        <v>0</v>
      </c>
      <c r="J202" s="0" t="n">
        <f aca="false">IF(OR(J$3="",Consolidado!$D202=""),0,IF(ISNUMBER(SEARCH(J$3,Consolidado!$D202)),IF(COUNTIFS(Consolidado!$AC$5:AC202,Consolidado!$AC202,Consolidado!$D$5:D202,"*"&amp;J$3&amp;"*")=1,1,0),0))</f>
        <v>0</v>
      </c>
      <c r="K202" s="0" t="n">
        <f aca="false">IF(OR(K$3="",Consolidado!$D202=""),0,IF(ISNUMBER(SEARCH(K$3,Consolidado!$D202)),IF(COUNTIFS(Consolidado!$AC$5:AC202,Consolidado!$AC202,Consolidado!$D$5:D202,"*"&amp;K$3&amp;"*")=1,1,0),0))</f>
        <v>0</v>
      </c>
      <c r="L202" s="0" t="n">
        <f aca="false">IF(OR(L$3="",Consolidado!$D202=""),0,IF(ISNUMBER(SEARCH(L$3,Consolidado!$D202)),IF(COUNTIFS(Consolidado!$AC$5:AC202,Consolidado!$AC202,Consolidado!$D$5:D202,"*"&amp;L$3&amp;"*")=1,1,0),0))</f>
        <v>0</v>
      </c>
      <c r="M202" s="0" t="n">
        <f aca="false">IF(OR(M$3="",Consolidado!$D202=""),0,IF(ISNUMBER(SEARCH(M$3,Consolidado!$D202)),IF(COUNTIFS(Consolidado!$AC$5:AC202,Consolidado!$AC202,Consolidado!$D$5:D202,"*"&amp;M$3&amp;"*")=1,1,0),0))</f>
        <v>0</v>
      </c>
      <c r="N202" s="0" t="n">
        <f aca="false">IF(OR(N$3="",Consolidado!$D202=""),0,IF(ISNUMBER(SEARCH(N$3,Consolidado!$D202)),IF(COUNTIFS(Consolidado!$AC$5:AC202,Consolidado!$AC202,Consolidado!$D$5:D202,"*"&amp;N$3&amp;"*")=1,1,0),0))</f>
        <v>0</v>
      </c>
      <c r="O202" s="0" t="n">
        <f aca="false">IF(OR(O$3="",Consolidado!$D202=""),0,IF(ISNUMBER(SEARCH(O$3,Consolidado!$D202)),IF(COUNTIFS(Consolidado!$AC$5:AC202,Consolidado!$AC202,Consolidado!$D$5:D202,"*"&amp;O$3&amp;"*")=1,1,0),0))</f>
        <v>0</v>
      </c>
      <c r="P202" s="0" t="n">
        <f aca="false">IF(OR(P$3="",Consolidado!$D202=""),0,IF(ISNUMBER(SEARCH(P$3,Consolidado!$D202)),IF(COUNTIFS(Consolidado!$AC$5:AC202,Consolidado!$AC202,Consolidado!$D$5:D202,"*"&amp;P$3&amp;"*")=1,1,0),0))</f>
        <v>0</v>
      </c>
      <c r="Q202" s="0" t="n">
        <f aca="false">IF(OR(Q$3="",Consolidado!$D202=""),0,IF(ISNUMBER(SEARCH(Q$3,Consolidado!$D202)),IF(COUNTIFS(Consolidado!$AC$5:AC202,Consolidado!$AC202,Consolidado!$D$5:D202,"*"&amp;Q$3&amp;"*")=1,1,0),0))</f>
        <v>0</v>
      </c>
      <c r="R202" s="0" t="n">
        <f aca="false">IF(OR(R$3="",Consolidado!$D202=""),0,IF(ISNUMBER(SEARCH(R$3,Consolidado!$D202)),IF(COUNTIFS(Consolidado!$AC$5:AC202,Consolidado!$AC202,Consolidado!$D$5:D202,"*"&amp;R$3&amp;"*")=1,1,0),0))</f>
        <v>0</v>
      </c>
      <c r="S202" s="0" t="n">
        <f aca="false">IF(OR(S$3="",Consolidado!$D202=""),0,IF(ISNUMBER(SEARCH(S$3,Consolidado!$D202)),IF(COUNTIFS(Consolidado!$AC$5:AC202,Consolidado!$AC202,Consolidado!$D$5:D202,"*"&amp;S$3&amp;"*")=1,1,0),0))</f>
        <v>0</v>
      </c>
      <c r="T202" s="0" t="n">
        <f aca="false">IF(OR(T$3="",Consolidado!$D202=""),0,IF(ISNUMBER(SEARCH(T$3,Consolidado!$D202)),IF(COUNTIFS(Consolidado!$AC$5:AC202,Consolidado!$AC202,Consolidado!$D$5:D202,"*"&amp;T$3&amp;"*")=1,1,0),0))</f>
        <v>0</v>
      </c>
      <c r="U202" s="0" t="n">
        <f aca="false">IF(OR(U$3="",Consolidado!$D202=""),0,IF(ISNUMBER(SEARCH(U$3,Consolidado!$D202)),IF(COUNTIFS(Consolidado!$AC$5:AC202,Consolidado!$AC202,Consolidado!$D$5:D202,"*"&amp;U$3&amp;"*")=1,1,0),0))</f>
        <v>0</v>
      </c>
      <c r="V202" s="0" t="n">
        <f aca="false">IF(OR(V$3="",Consolidado!$D202=""),0,IF(ISNUMBER(SEARCH(V$3,Consolidado!$D202)),IF(COUNTIFS(Consolidado!$AC$5:AC202,Consolidado!$AC202,Consolidado!$D$5:D202,"*"&amp;V$3&amp;"*")=1,1,0),0))</f>
        <v>0</v>
      </c>
      <c r="W202" s="0" t="n">
        <f aca="false">IF(OR(W$3="",Consolidado!$D202=""),0,IF(ISNUMBER(SEARCH(W$3,Consolidado!$D202)),IF(COUNTIFS(Consolidado!$AC$5:AC202,Consolidado!$AC202,Consolidado!$D$5:D202,"*"&amp;W$3&amp;"*")=1,1,0),0))</f>
        <v>0</v>
      </c>
      <c r="X202" s="0" t="n">
        <f aca="false">IF(OR(X$3="",Consolidado!$D202=""),0,IF(ISNUMBER(SEARCH(X$3,Consolidado!$D202)),IF(COUNTIFS(Consolidado!$AC$5:AC202,Consolidado!$AC202,Consolidado!$D$5:D202,"*"&amp;X$3&amp;"*")=1,1,0),0))</f>
        <v>0</v>
      </c>
      <c r="Y202" s="0" t="n">
        <f aca="false">IF(OR(Y$3="",Consolidado!$D202=""),0,IF(ISNUMBER(SEARCH(Y$3,Consolidado!$D202)),IF(COUNTIFS(Consolidado!$AC$5:AC202,Consolidado!$AC202,Consolidado!$D$5:D202,"*"&amp;Y$3&amp;"*")=1,1,0),0))</f>
        <v>0</v>
      </c>
      <c r="Z202" s="0" t="n">
        <f aca="false">IF(OR(Z$3="",Consolidado!$D202=""),0,IF(ISNUMBER(SEARCH(Z$3,Consolidado!$D202)),IF(COUNTIFS(Consolidado!$AC$5:AC202,Consolidado!$AC202,Consolidado!$D$5:D202,"*"&amp;Z$3&amp;"*")=1,1,0),0))</f>
        <v>0</v>
      </c>
      <c r="AA202" s="0" t="n">
        <f aca="false">IF(OR(AA$3="",Consolidado!$D202=""),0,IF(ISNUMBER(SEARCH(AA$3,Consolidado!$D202)),IF(COUNTIFS(Consolidado!$AC$5:AC202,Consolidado!$AC202,Consolidado!$D$5:D202,"*"&amp;AA$3&amp;"*")=1,1,0),0))</f>
        <v>0</v>
      </c>
      <c r="AB202" s="0" t="n">
        <f aca="false">IF(OR(AB$3="",Consolidado!$D202=""),0,IF(ISNUMBER(SEARCH(AB$3,Consolidado!$D202)),IF(COUNTIFS(Consolidado!$AC$5:AC202,Consolidado!$AC202,Consolidado!$D$5:D202,"*"&amp;AB$3&amp;"*")=1,1,0),0))</f>
        <v>0</v>
      </c>
      <c r="AC202" s="0" t="n">
        <f aca="false">IF(OR(AC$3="",Consolidado!$D202=""),0,IF(ISNUMBER(SEARCH(AC$3,Consolidado!$D202)),IF(COUNTIFS(Consolidado!$AC$5:AC202,Consolidado!$AC202,Consolidado!$D$5:D202,"*"&amp;AC$3&amp;"*")=1,1,0),0))</f>
        <v>0</v>
      </c>
      <c r="AD202" s="0" t="n">
        <f aca="false">IF(OR(AD$3="",Consolidado!$D202=""),0,IF(ISNUMBER(SEARCH(AD$3,Consolidado!$D202)),IF(COUNTIFS(Consolidado!$AC$5:AC202,Consolidado!$AC202,Consolidado!$D$5:D202,"*"&amp;AD$3&amp;"*")=1,1,0),0))</f>
        <v>0</v>
      </c>
      <c r="AE202" s="0" t="n">
        <f aca="false">IF(OR(AE$3="",Consolidado!$D202=""),0,IF(ISNUMBER(SEARCH(AE$3,Consolidado!$D202)),IF(COUNTIFS(Consolidado!$AC$5:AC202,Consolidado!$AC202,Consolidado!$D$5:D202,"*"&amp;AE$3&amp;"*")=1,1,0),0))</f>
        <v>0</v>
      </c>
      <c r="AF202" s="0" t="n">
        <f aca="false">IF(OR(AF$3="",Consolidado!$D202=""),0,IF(ISNUMBER(SEARCH(AF$3,Consolidado!$D202)),IF(COUNTIFS(Consolidado!$AC$5:AC202,Consolidado!$AC202,Consolidado!$D$5:D202,"*"&amp;AF$3&amp;"*")=1,1,0),0))</f>
        <v>0</v>
      </c>
      <c r="AG202" s="0" t="n">
        <f aca="false">IF(OR(AG$3="",Consolidado!$D202=""),0,IF(ISNUMBER(SEARCH(AG$3,Consolidado!$D202)),IF(COUNTIFS(Consolidado!$AC$5:AC202,Consolidado!$AC202,Consolidado!$D$5:D202,"*"&amp;AG$3&amp;"*")=1,1,0),0))</f>
        <v>0</v>
      </c>
      <c r="AH202" s="0" t="n">
        <f aca="false">IF(OR(AH$3="",Consolidado!$D202=""),0,IF(ISNUMBER(SEARCH(AH$3,Consolidado!$D202)),IF(COUNTIFS(Consolidado!$AC$5:AC202,Consolidado!$AC202,Consolidado!$D$5:D202,"*"&amp;AH$3&amp;"*")=1,1,0),0))</f>
        <v>0</v>
      </c>
      <c r="AI202" s="0" t="n">
        <f aca="false">IF(OR(AI$3="",Consolidado!$D202=""),0,IF(ISNUMBER(SEARCH(AI$3,Consolidado!$D202)),IF(COUNTIFS(Consolidado!$AC$5:AC202,Consolidado!$AC202,Consolidado!$D$5:D202,"*"&amp;AI$3&amp;"*")=1,1,0),0))</f>
        <v>0</v>
      </c>
      <c r="AJ202" s="0" t="n">
        <f aca="false">IF(OR(AJ$3="",Consolidado!$D202=""),0,IF(ISNUMBER(SEARCH(AJ$3,Consolidado!$D202)),IF(COUNTIFS(Consolidado!$AC$5:AC202,Consolidado!$AC202,Consolidado!$D$5:D202,"*"&amp;AJ$3&amp;"*")=1,1,0),0))</f>
        <v>0</v>
      </c>
      <c r="AK202" s="0" t="n">
        <f aca="false">IF(OR(AK$3="",Consolidado!$D202=""),0,IF(ISNUMBER(SEARCH(AK$3,Consolidado!$D202)),IF(COUNTIFS(Consolidado!$AC$5:AC202,Consolidado!$AC202,Consolidado!$D$5:D202,"*"&amp;AK$3&amp;"*")=1,1,0),0))</f>
        <v>0</v>
      </c>
      <c r="AL202" s="0" t="n">
        <f aca="false">IF(OR(AL$3="",Consolidado!$D202=""),0,IF(ISNUMBER(SEARCH(AL$3,Consolidado!$D202)),IF(COUNTIFS(Consolidado!$AC$5:AC202,Consolidado!$AC202,Consolidado!$D$5:D202,"*"&amp;AL$3&amp;"*")=1,1,0),0))</f>
        <v>0</v>
      </c>
      <c r="AM202" s="0" t="n">
        <f aca="false">IF(OR(AM$3="",Consolidado!$D202=""),0,IF(ISNUMBER(SEARCH(AM$3,Consolidado!$D202)),IF(COUNTIFS(Consolidado!$AC$5:AC202,Consolidado!$AC202,Consolidado!$D$5:D202,"*"&amp;AM$3&amp;"*")=1,1,0),0))</f>
        <v>0</v>
      </c>
      <c r="AN202" s="0" t="n">
        <f aca="false">IF(OR(AN$3="",Consolidado!$D202=""),0,IF(ISNUMBER(SEARCH(AN$3,Consolidado!$D202)),IF(COUNTIFS(Consolidado!$AC$5:AC202,Consolidado!$AC202,Consolidado!$D$5:D202,"*"&amp;AN$3&amp;"*")=1,1,0),0))</f>
        <v>0</v>
      </c>
      <c r="AO202" s="0" t="n">
        <f aca="false">IF(OR(AO$3="",Consolidado!$D202=""),0,IF(ISNUMBER(SEARCH(AO$3,Consolidado!$D202)),IF(COUNTIFS(Consolidado!$AC$5:AC202,Consolidado!$AC202,Consolidado!$D$5:D202,"*"&amp;AO$3&amp;"*")=1,1,0),0))</f>
        <v>0</v>
      </c>
    </row>
    <row r="203" customFormat="false" ht="15" hidden="false" customHeight="false" outlineLevel="0" collapsed="false">
      <c r="B203" s="0" t="n">
        <f aca="false">IF(OR(B$3="",Consolidado!$D203=""),0,IF(ISNUMBER(SEARCH(B$3,Consolidado!$D203)),IF(COUNTIFS(Consolidado!$AC$5:AC203,Consolidado!$AC203,Consolidado!$D$5:D203,"*"&amp;B$3&amp;"*")=1,1,0),0))</f>
        <v>0</v>
      </c>
      <c r="C203" s="0" t="n">
        <f aca="false">IF(OR(C$3="",Consolidado!$D203=""),0,IF(ISNUMBER(SEARCH(C$3,Consolidado!$D203)),IF(COUNTIFS(Consolidado!$AC$5:AC203,Consolidado!$AC203,Consolidado!$D$5:D203,"*"&amp;C$3&amp;"*")=1,1,0),0))</f>
        <v>0</v>
      </c>
      <c r="D203" s="0" t="n">
        <f aca="false">IF(OR(D$3="",Consolidado!$D203=""),0,IF(ISNUMBER(SEARCH(D$3,Consolidado!$D203)),IF(COUNTIFS(Consolidado!$AC$5:AC203,Consolidado!$AC203,Consolidado!$D$5:D203,"*"&amp;D$3&amp;"*")=1,1,0),0))</f>
        <v>0</v>
      </c>
      <c r="E203" s="0" t="n">
        <f aca="false">IF(OR(E$3="",Consolidado!$D203=""),0,IF(ISNUMBER(SEARCH(E$3,Consolidado!$D203)),IF(COUNTIFS(Consolidado!$AC$5:AC203,Consolidado!$AC203,Consolidado!$D$5:D203,"*"&amp;E$3&amp;"*")=1,1,0),0))</f>
        <v>0</v>
      </c>
      <c r="F203" s="0" t="n">
        <f aca="false">IF(OR(F$3="",Consolidado!$D203=""),0,IF(ISNUMBER(SEARCH(F$3,Consolidado!$D203)),IF(COUNTIFS(Consolidado!$AC$5:AC203,Consolidado!$AC203,Consolidado!$D$5:D203,"*"&amp;F$3&amp;"*")=1,1,0),0))</f>
        <v>0</v>
      </c>
      <c r="G203" s="0" t="n">
        <f aca="false">IF(OR(G$3="",Consolidado!$D203=""),0,IF(ISNUMBER(SEARCH(G$3,Consolidado!$D203)),IF(COUNTIFS(Consolidado!$AC$5:AC203,Consolidado!$AC203,Consolidado!$D$5:D203,"*"&amp;G$3&amp;"*")=1,1,0),0))</f>
        <v>0</v>
      </c>
      <c r="H203" s="0" t="n">
        <f aca="false">IF(OR(H$3="",Consolidado!$D203=""),0,IF(ISNUMBER(SEARCH(H$3,Consolidado!$D203)),IF(COUNTIFS(Consolidado!$AC$5:AC203,Consolidado!$AC203,Consolidado!$D$5:D203,"*"&amp;H$3&amp;"*")=1,1,0),0))</f>
        <v>0</v>
      </c>
      <c r="I203" s="0" t="n">
        <f aca="false">IF(OR(I$3="",Consolidado!$D203=""),0,IF(ISNUMBER(SEARCH(I$3,Consolidado!$D203)),IF(COUNTIFS(Consolidado!$AC$5:AC203,Consolidado!$AC203,Consolidado!$D$5:D203,"*"&amp;I$3&amp;"*")=1,1,0),0))</f>
        <v>0</v>
      </c>
      <c r="J203" s="0" t="n">
        <f aca="false">IF(OR(J$3="",Consolidado!$D203=""),0,IF(ISNUMBER(SEARCH(J$3,Consolidado!$D203)),IF(COUNTIFS(Consolidado!$AC$5:AC203,Consolidado!$AC203,Consolidado!$D$5:D203,"*"&amp;J$3&amp;"*")=1,1,0),0))</f>
        <v>0</v>
      </c>
      <c r="K203" s="0" t="n">
        <f aca="false">IF(OR(K$3="",Consolidado!$D203=""),0,IF(ISNUMBER(SEARCH(K$3,Consolidado!$D203)),IF(COUNTIFS(Consolidado!$AC$5:AC203,Consolidado!$AC203,Consolidado!$D$5:D203,"*"&amp;K$3&amp;"*")=1,1,0),0))</f>
        <v>0</v>
      </c>
      <c r="L203" s="0" t="n">
        <f aca="false">IF(OR(L$3="",Consolidado!$D203=""),0,IF(ISNUMBER(SEARCH(L$3,Consolidado!$D203)),IF(COUNTIFS(Consolidado!$AC$5:AC203,Consolidado!$AC203,Consolidado!$D$5:D203,"*"&amp;L$3&amp;"*")=1,1,0),0))</f>
        <v>0</v>
      </c>
      <c r="M203" s="0" t="n">
        <f aca="false">IF(OR(M$3="",Consolidado!$D203=""),0,IF(ISNUMBER(SEARCH(M$3,Consolidado!$D203)),IF(COUNTIFS(Consolidado!$AC$5:AC203,Consolidado!$AC203,Consolidado!$D$5:D203,"*"&amp;M$3&amp;"*")=1,1,0),0))</f>
        <v>0</v>
      </c>
      <c r="N203" s="0" t="n">
        <f aca="false">IF(OR(N$3="",Consolidado!$D203=""),0,IF(ISNUMBER(SEARCH(N$3,Consolidado!$D203)),IF(COUNTIFS(Consolidado!$AC$5:AC203,Consolidado!$AC203,Consolidado!$D$5:D203,"*"&amp;N$3&amp;"*")=1,1,0),0))</f>
        <v>0</v>
      </c>
      <c r="O203" s="0" t="n">
        <f aca="false">IF(OR(O$3="",Consolidado!$D203=""),0,IF(ISNUMBER(SEARCH(O$3,Consolidado!$D203)),IF(COUNTIFS(Consolidado!$AC$5:AC203,Consolidado!$AC203,Consolidado!$D$5:D203,"*"&amp;O$3&amp;"*")=1,1,0),0))</f>
        <v>0</v>
      </c>
      <c r="P203" s="0" t="n">
        <f aca="false">IF(OR(P$3="",Consolidado!$D203=""),0,IF(ISNUMBER(SEARCH(P$3,Consolidado!$D203)),IF(COUNTIFS(Consolidado!$AC$5:AC203,Consolidado!$AC203,Consolidado!$D$5:D203,"*"&amp;P$3&amp;"*")=1,1,0),0))</f>
        <v>0</v>
      </c>
      <c r="Q203" s="0" t="n">
        <f aca="false">IF(OR(Q$3="",Consolidado!$D203=""),0,IF(ISNUMBER(SEARCH(Q$3,Consolidado!$D203)),IF(COUNTIFS(Consolidado!$AC$5:AC203,Consolidado!$AC203,Consolidado!$D$5:D203,"*"&amp;Q$3&amp;"*")=1,1,0),0))</f>
        <v>0</v>
      </c>
      <c r="R203" s="0" t="n">
        <f aca="false">IF(OR(R$3="",Consolidado!$D203=""),0,IF(ISNUMBER(SEARCH(R$3,Consolidado!$D203)),IF(COUNTIFS(Consolidado!$AC$5:AC203,Consolidado!$AC203,Consolidado!$D$5:D203,"*"&amp;R$3&amp;"*")=1,1,0),0))</f>
        <v>0</v>
      </c>
      <c r="S203" s="0" t="n">
        <f aca="false">IF(OR(S$3="",Consolidado!$D203=""),0,IF(ISNUMBER(SEARCH(S$3,Consolidado!$D203)),IF(COUNTIFS(Consolidado!$AC$5:AC203,Consolidado!$AC203,Consolidado!$D$5:D203,"*"&amp;S$3&amp;"*")=1,1,0),0))</f>
        <v>0</v>
      </c>
      <c r="T203" s="0" t="n">
        <f aca="false">IF(OR(T$3="",Consolidado!$D203=""),0,IF(ISNUMBER(SEARCH(T$3,Consolidado!$D203)),IF(COUNTIFS(Consolidado!$AC$5:AC203,Consolidado!$AC203,Consolidado!$D$5:D203,"*"&amp;T$3&amp;"*")=1,1,0),0))</f>
        <v>0</v>
      </c>
      <c r="U203" s="0" t="n">
        <f aca="false">IF(OR(U$3="",Consolidado!$D203=""),0,IF(ISNUMBER(SEARCH(U$3,Consolidado!$D203)),IF(COUNTIFS(Consolidado!$AC$5:AC203,Consolidado!$AC203,Consolidado!$D$5:D203,"*"&amp;U$3&amp;"*")=1,1,0),0))</f>
        <v>0</v>
      </c>
      <c r="V203" s="0" t="n">
        <f aca="false">IF(OR(V$3="",Consolidado!$D203=""),0,IF(ISNUMBER(SEARCH(V$3,Consolidado!$D203)),IF(COUNTIFS(Consolidado!$AC$5:AC203,Consolidado!$AC203,Consolidado!$D$5:D203,"*"&amp;V$3&amp;"*")=1,1,0),0))</f>
        <v>0</v>
      </c>
      <c r="W203" s="0" t="n">
        <f aca="false">IF(OR(W$3="",Consolidado!$D203=""),0,IF(ISNUMBER(SEARCH(W$3,Consolidado!$D203)),IF(COUNTIFS(Consolidado!$AC$5:AC203,Consolidado!$AC203,Consolidado!$D$5:D203,"*"&amp;W$3&amp;"*")=1,1,0),0))</f>
        <v>0</v>
      </c>
      <c r="X203" s="0" t="n">
        <f aca="false">IF(OR(X$3="",Consolidado!$D203=""),0,IF(ISNUMBER(SEARCH(X$3,Consolidado!$D203)),IF(COUNTIFS(Consolidado!$AC$5:AC203,Consolidado!$AC203,Consolidado!$D$5:D203,"*"&amp;X$3&amp;"*")=1,1,0),0))</f>
        <v>0</v>
      </c>
      <c r="Y203" s="0" t="n">
        <f aca="false">IF(OR(Y$3="",Consolidado!$D203=""),0,IF(ISNUMBER(SEARCH(Y$3,Consolidado!$D203)),IF(COUNTIFS(Consolidado!$AC$5:AC203,Consolidado!$AC203,Consolidado!$D$5:D203,"*"&amp;Y$3&amp;"*")=1,1,0),0))</f>
        <v>0</v>
      </c>
      <c r="Z203" s="0" t="n">
        <f aca="false">IF(OR(Z$3="",Consolidado!$D203=""),0,IF(ISNUMBER(SEARCH(Z$3,Consolidado!$D203)),IF(COUNTIFS(Consolidado!$AC$5:AC203,Consolidado!$AC203,Consolidado!$D$5:D203,"*"&amp;Z$3&amp;"*")=1,1,0),0))</f>
        <v>0</v>
      </c>
      <c r="AA203" s="0" t="n">
        <f aca="false">IF(OR(AA$3="",Consolidado!$D203=""),0,IF(ISNUMBER(SEARCH(AA$3,Consolidado!$D203)),IF(COUNTIFS(Consolidado!$AC$5:AC203,Consolidado!$AC203,Consolidado!$D$5:D203,"*"&amp;AA$3&amp;"*")=1,1,0),0))</f>
        <v>0</v>
      </c>
      <c r="AB203" s="0" t="n">
        <f aca="false">IF(OR(AB$3="",Consolidado!$D203=""),0,IF(ISNUMBER(SEARCH(AB$3,Consolidado!$D203)),IF(COUNTIFS(Consolidado!$AC$5:AC203,Consolidado!$AC203,Consolidado!$D$5:D203,"*"&amp;AB$3&amp;"*")=1,1,0),0))</f>
        <v>0</v>
      </c>
      <c r="AC203" s="0" t="n">
        <f aca="false">IF(OR(AC$3="",Consolidado!$D203=""),0,IF(ISNUMBER(SEARCH(AC$3,Consolidado!$D203)),IF(COUNTIFS(Consolidado!$AC$5:AC203,Consolidado!$AC203,Consolidado!$D$5:D203,"*"&amp;AC$3&amp;"*")=1,1,0),0))</f>
        <v>0</v>
      </c>
      <c r="AD203" s="0" t="n">
        <f aca="false">IF(OR(AD$3="",Consolidado!$D203=""),0,IF(ISNUMBER(SEARCH(AD$3,Consolidado!$D203)),IF(COUNTIFS(Consolidado!$AC$5:AC203,Consolidado!$AC203,Consolidado!$D$5:D203,"*"&amp;AD$3&amp;"*")=1,1,0),0))</f>
        <v>0</v>
      </c>
      <c r="AE203" s="0" t="n">
        <f aca="false">IF(OR(AE$3="",Consolidado!$D203=""),0,IF(ISNUMBER(SEARCH(AE$3,Consolidado!$D203)),IF(COUNTIFS(Consolidado!$AC$5:AC203,Consolidado!$AC203,Consolidado!$D$5:D203,"*"&amp;AE$3&amp;"*")=1,1,0),0))</f>
        <v>0</v>
      </c>
      <c r="AF203" s="0" t="n">
        <f aca="false">IF(OR(AF$3="",Consolidado!$D203=""),0,IF(ISNUMBER(SEARCH(AF$3,Consolidado!$D203)),IF(COUNTIFS(Consolidado!$AC$5:AC203,Consolidado!$AC203,Consolidado!$D$5:D203,"*"&amp;AF$3&amp;"*")=1,1,0),0))</f>
        <v>0</v>
      </c>
      <c r="AG203" s="0" t="n">
        <f aca="false">IF(OR(AG$3="",Consolidado!$D203=""),0,IF(ISNUMBER(SEARCH(AG$3,Consolidado!$D203)),IF(COUNTIFS(Consolidado!$AC$5:AC203,Consolidado!$AC203,Consolidado!$D$5:D203,"*"&amp;AG$3&amp;"*")=1,1,0),0))</f>
        <v>0</v>
      </c>
      <c r="AH203" s="0" t="n">
        <f aca="false">IF(OR(AH$3="",Consolidado!$D203=""),0,IF(ISNUMBER(SEARCH(AH$3,Consolidado!$D203)),IF(COUNTIFS(Consolidado!$AC$5:AC203,Consolidado!$AC203,Consolidado!$D$5:D203,"*"&amp;AH$3&amp;"*")=1,1,0),0))</f>
        <v>0</v>
      </c>
      <c r="AI203" s="0" t="n">
        <f aca="false">IF(OR(AI$3="",Consolidado!$D203=""),0,IF(ISNUMBER(SEARCH(AI$3,Consolidado!$D203)),IF(COUNTIFS(Consolidado!$AC$5:AC203,Consolidado!$AC203,Consolidado!$D$5:D203,"*"&amp;AI$3&amp;"*")=1,1,0),0))</f>
        <v>0</v>
      </c>
      <c r="AJ203" s="0" t="n">
        <f aca="false">IF(OR(AJ$3="",Consolidado!$D203=""),0,IF(ISNUMBER(SEARCH(AJ$3,Consolidado!$D203)),IF(COUNTIFS(Consolidado!$AC$5:AC203,Consolidado!$AC203,Consolidado!$D$5:D203,"*"&amp;AJ$3&amp;"*")=1,1,0),0))</f>
        <v>0</v>
      </c>
      <c r="AK203" s="0" t="n">
        <f aca="false">IF(OR(AK$3="",Consolidado!$D203=""),0,IF(ISNUMBER(SEARCH(AK$3,Consolidado!$D203)),IF(COUNTIFS(Consolidado!$AC$5:AC203,Consolidado!$AC203,Consolidado!$D$5:D203,"*"&amp;AK$3&amp;"*")=1,1,0),0))</f>
        <v>0</v>
      </c>
      <c r="AL203" s="0" t="n">
        <f aca="false">IF(OR(AL$3="",Consolidado!$D203=""),0,IF(ISNUMBER(SEARCH(AL$3,Consolidado!$D203)),IF(COUNTIFS(Consolidado!$AC$5:AC203,Consolidado!$AC203,Consolidado!$D$5:D203,"*"&amp;AL$3&amp;"*")=1,1,0),0))</f>
        <v>0</v>
      </c>
      <c r="AM203" s="0" t="n">
        <f aca="false">IF(OR(AM$3="",Consolidado!$D203=""),0,IF(ISNUMBER(SEARCH(AM$3,Consolidado!$D203)),IF(COUNTIFS(Consolidado!$AC$5:AC203,Consolidado!$AC203,Consolidado!$D$5:D203,"*"&amp;AM$3&amp;"*")=1,1,0),0))</f>
        <v>0</v>
      </c>
      <c r="AN203" s="0" t="n">
        <f aca="false">IF(OR(AN$3="",Consolidado!$D203=""),0,IF(ISNUMBER(SEARCH(AN$3,Consolidado!$D203)),IF(COUNTIFS(Consolidado!$AC$5:AC203,Consolidado!$AC203,Consolidado!$D$5:D203,"*"&amp;AN$3&amp;"*")=1,1,0),0))</f>
        <v>0</v>
      </c>
      <c r="AO203" s="0" t="n">
        <f aca="false">IF(OR(AO$3="",Consolidado!$D203=""),0,IF(ISNUMBER(SEARCH(AO$3,Consolidado!$D203)),IF(COUNTIFS(Consolidado!$AC$5:AC203,Consolidado!$AC203,Consolidado!$D$5:D203,"*"&amp;AO$3&amp;"*")=1,1,0),0))</f>
        <v>0</v>
      </c>
    </row>
    <row r="204" customFormat="false" ht="15" hidden="false" customHeight="false" outlineLevel="0" collapsed="false">
      <c r="B204" s="0" t="n">
        <f aca="false">IF(OR(B$3="",Consolidado!$D204=""),0,IF(ISNUMBER(SEARCH(B$3,Consolidado!$D204)),IF(COUNTIFS(Consolidado!$AC$5:AC204,Consolidado!$AC204,Consolidado!$D$5:D204,"*"&amp;B$3&amp;"*")=1,1,0),0))</f>
        <v>0</v>
      </c>
      <c r="C204" s="0" t="n">
        <f aca="false">IF(OR(C$3="",Consolidado!$D204=""),0,IF(ISNUMBER(SEARCH(C$3,Consolidado!$D204)),IF(COUNTIFS(Consolidado!$AC$5:AC204,Consolidado!$AC204,Consolidado!$D$5:D204,"*"&amp;C$3&amp;"*")=1,1,0),0))</f>
        <v>0</v>
      </c>
      <c r="D204" s="0" t="n">
        <f aca="false">IF(OR(D$3="",Consolidado!$D204=""),0,IF(ISNUMBER(SEARCH(D$3,Consolidado!$D204)),IF(COUNTIFS(Consolidado!$AC$5:AC204,Consolidado!$AC204,Consolidado!$D$5:D204,"*"&amp;D$3&amp;"*")=1,1,0),0))</f>
        <v>0</v>
      </c>
      <c r="E204" s="0" t="n">
        <f aca="false">IF(OR(E$3="",Consolidado!$D204=""),0,IF(ISNUMBER(SEARCH(E$3,Consolidado!$D204)),IF(COUNTIFS(Consolidado!$AC$5:AC204,Consolidado!$AC204,Consolidado!$D$5:D204,"*"&amp;E$3&amp;"*")=1,1,0),0))</f>
        <v>0</v>
      </c>
      <c r="F204" s="0" t="n">
        <f aca="false">IF(OR(F$3="",Consolidado!$D204=""),0,IF(ISNUMBER(SEARCH(F$3,Consolidado!$D204)),IF(COUNTIFS(Consolidado!$AC$5:AC204,Consolidado!$AC204,Consolidado!$D$5:D204,"*"&amp;F$3&amp;"*")=1,1,0),0))</f>
        <v>0</v>
      </c>
      <c r="G204" s="0" t="n">
        <f aca="false">IF(OR(G$3="",Consolidado!$D204=""),0,IF(ISNUMBER(SEARCH(G$3,Consolidado!$D204)),IF(COUNTIFS(Consolidado!$AC$5:AC204,Consolidado!$AC204,Consolidado!$D$5:D204,"*"&amp;G$3&amp;"*")=1,1,0),0))</f>
        <v>0</v>
      </c>
      <c r="H204" s="0" t="n">
        <f aca="false">IF(OR(H$3="",Consolidado!$D204=""),0,IF(ISNUMBER(SEARCH(H$3,Consolidado!$D204)),IF(COUNTIFS(Consolidado!$AC$5:AC204,Consolidado!$AC204,Consolidado!$D$5:D204,"*"&amp;H$3&amp;"*")=1,1,0),0))</f>
        <v>0</v>
      </c>
      <c r="I204" s="0" t="n">
        <f aca="false">IF(OR(I$3="",Consolidado!$D204=""),0,IF(ISNUMBER(SEARCH(I$3,Consolidado!$D204)),IF(COUNTIFS(Consolidado!$AC$5:AC204,Consolidado!$AC204,Consolidado!$D$5:D204,"*"&amp;I$3&amp;"*")=1,1,0),0))</f>
        <v>0</v>
      </c>
      <c r="J204" s="0" t="n">
        <f aca="false">IF(OR(J$3="",Consolidado!$D204=""),0,IF(ISNUMBER(SEARCH(J$3,Consolidado!$D204)),IF(COUNTIFS(Consolidado!$AC$5:AC204,Consolidado!$AC204,Consolidado!$D$5:D204,"*"&amp;J$3&amp;"*")=1,1,0),0))</f>
        <v>0</v>
      </c>
      <c r="K204" s="0" t="n">
        <f aca="false">IF(OR(K$3="",Consolidado!$D204=""),0,IF(ISNUMBER(SEARCH(K$3,Consolidado!$D204)),IF(COUNTIFS(Consolidado!$AC$5:AC204,Consolidado!$AC204,Consolidado!$D$5:D204,"*"&amp;K$3&amp;"*")=1,1,0),0))</f>
        <v>0</v>
      </c>
      <c r="L204" s="0" t="n">
        <f aca="false">IF(OR(L$3="",Consolidado!$D204=""),0,IF(ISNUMBER(SEARCH(L$3,Consolidado!$D204)),IF(COUNTIFS(Consolidado!$AC$5:AC204,Consolidado!$AC204,Consolidado!$D$5:D204,"*"&amp;L$3&amp;"*")=1,1,0),0))</f>
        <v>0</v>
      </c>
      <c r="M204" s="0" t="n">
        <f aca="false">IF(OR(M$3="",Consolidado!$D204=""),0,IF(ISNUMBER(SEARCH(M$3,Consolidado!$D204)),IF(COUNTIFS(Consolidado!$AC$5:AC204,Consolidado!$AC204,Consolidado!$D$5:D204,"*"&amp;M$3&amp;"*")=1,1,0),0))</f>
        <v>0</v>
      </c>
      <c r="N204" s="0" t="n">
        <f aca="false">IF(OR(N$3="",Consolidado!$D204=""),0,IF(ISNUMBER(SEARCH(N$3,Consolidado!$D204)),IF(COUNTIFS(Consolidado!$AC$5:AC204,Consolidado!$AC204,Consolidado!$D$5:D204,"*"&amp;N$3&amp;"*")=1,1,0),0))</f>
        <v>0</v>
      </c>
      <c r="O204" s="0" t="n">
        <f aca="false">IF(OR(O$3="",Consolidado!$D204=""),0,IF(ISNUMBER(SEARCH(O$3,Consolidado!$D204)),IF(COUNTIFS(Consolidado!$AC$5:AC204,Consolidado!$AC204,Consolidado!$D$5:D204,"*"&amp;O$3&amp;"*")=1,1,0),0))</f>
        <v>0</v>
      </c>
      <c r="P204" s="0" t="n">
        <f aca="false">IF(OR(P$3="",Consolidado!$D204=""),0,IF(ISNUMBER(SEARCH(P$3,Consolidado!$D204)),IF(COUNTIFS(Consolidado!$AC$5:AC204,Consolidado!$AC204,Consolidado!$D$5:D204,"*"&amp;P$3&amp;"*")=1,1,0),0))</f>
        <v>0</v>
      </c>
      <c r="Q204" s="0" t="n">
        <f aca="false">IF(OR(Q$3="",Consolidado!$D204=""),0,IF(ISNUMBER(SEARCH(Q$3,Consolidado!$D204)),IF(COUNTIFS(Consolidado!$AC$5:AC204,Consolidado!$AC204,Consolidado!$D$5:D204,"*"&amp;Q$3&amp;"*")=1,1,0),0))</f>
        <v>0</v>
      </c>
      <c r="R204" s="0" t="n">
        <f aca="false">IF(OR(R$3="",Consolidado!$D204=""),0,IF(ISNUMBER(SEARCH(R$3,Consolidado!$D204)),IF(COUNTIFS(Consolidado!$AC$5:AC204,Consolidado!$AC204,Consolidado!$D$5:D204,"*"&amp;R$3&amp;"*")=1,1,0),0))</f>
        <v>0</v>
      </c>
      <c r="S204" s="0" t="n">
        <f aca="false">IF(OR(S$3="",Consolidado!$D204=""),0,IF(ISNUMBER(SEARCH(S$3,Consolidado!$D204)),IF(COUNTIFS(Consolidado!$AC$5:AC204,Consolidado!$AC204,Consolidado!$D$5:D204,"*"&amp;S$3&amp;"*")=1,1,0),0))</f>
        <v>0</v>
      </c>
      <c r="T204" s="0" t="n">
        <f aca="false">IF(OR(T$3="",Consolidado!$D204=""),0,IF(ISNUMBER(SEARCH(T$3,Consolidado!$D204)),IF(COUNTIFS(Consolidado!$AC$5:AC204,Consolidado!$AC204,Consolidado!$D$5:D204,"*"&amp;T$3&amp;"*")=1,1,0),0))</f>
        <v>0</v>
      </c>
      <c r="U204" s="0" t="n">
        <f aca="false">IF(OR(U$3="",Consolidado!$D204=""),0,IF(ISNUMBER(SEARCH(U$3,Consolidado!$D204)),IF(COUNTIFS(Consolidado!$AC$5:AC204,Consolidado!$AC204,Consolidado!$D$5:D204,"*"&amp;U$3&amp;"*")=1,1,0),0))</f>
        <v>0</v>
      </c>
      <c r="V204" s="0" t="n">
        <f aca="false">IF(OR(V$3="",Consolidado!$D204=""),0,IF(ISNUMBER(SEARCH(V$3,Consolidado!$D204)),IF(COUNTIFS(Consolidado!$AC$5:AC204,Consolidado!$AC204,Consolidado!$D$5:D204,"*"&amp;V$3&amp;"*")=1,1,0),0))</f>
        <v>0</v>
      </c>
      <c r="W204" s="0" t="n">
        <f aca="false">IF(OR(W$3="",Consolidado!$D204=""),0,IF(ISNUMBER(SEARCH(W$3,Consolidado!$D204)),IF(COUNTIFS(Consolidado!$AC$5:AC204,Consolidado!$AC204,Consolidado!$D$5:D204,"*"&amp;W$3&amp;"*")=1,1,0),0))</f>
        <v>0</v>
      </c>
      <c r="X204" s="0" t="n">
        <f aca="false">IF(OR(X$3="",Consolidado!$D204=""),0,IF(ISNUMBER(SEARCH(X$3,Consolidado!$D204)),IF(COUNTIFS(Consolidado!$AC$5:AC204,Consolidado!$AC204,Consolidado!$D$5:D204,"*"&amp;X$3&amp;"*")=1,1,0),0))</f>
        <v>0</v>
      </c>
      <c r="Y204" s="0" t="n">
        <f aca="false">IF(OR(Y$3="",Consolidado!$D204=""),0,IF(ISNUMBER(SEARCH(Y$3,Consolidado!$D204)),IF(COUNTIFS(Consolidado!$AC$5:AC204,Consolidado!$AC204,Consolidado!$D$5:D204,"*"&amp;Y$3&amp;"*")=1,1,0),0))</f>
        <v>0</v>
      </c>
      <c r="Z204" s="0" t="n">
        <f aca="false">IF(OR(Z$3="",Consolidado!$D204=""),0,IF(ISNUMBER(SEARCH(Z$3,Consolidado!$D204)),IF(COUNTIFS(Consolidado!$AC$5:AC204,Consolidado!$AC204,Consolidado!$D$5:D204,"*"&amp;Z$3&amp;"*")=1,1,0),0))</f>
        <v>0</v>
      </c>
      <c r="AA204" s="0" t="n">
        <f aca="false">IF(OR(AA$3="",Consolidado!$D204=""),0,IF(ISNUMBER(SEARCH(AA$3,Consolidado!$D204)),IF(COUNTIFS(Consolidado!$AC$5:AC204,Consolidado!$AC204,Consolidado!$D$5:D204,"*"&amp;AA$3&amp;"*")=1,1,0),0))</f>
        <v>0</v>
      </c>
      <c r="AB204" s="0" t="n">
        <f aca="false">IF(OR(AB$3="",Consolidado!$D204=""),0,IF(ISNUMBER(SEARCH(AB$3,Consolidado!$D204)),IF(COUNTIFS(Consolidado!$AC$5:AC204,Consolidado!$AC204,Consolidado!$D$5:D204,"*"&amp;AB$3&amp;"*")=1,1,0),0))</f>
        <v>0</v>
      </c>
      <c r="AC204" s="0" t="n">
        <f aca="false">IF(OR(AC$3="",Consolidado!$D204=""),0,IF(ISNUMBER(SEARCH(AC$3,Consolidado!$D204)),IF(COUNTIFS(Consolidado!$AC$5:AC204,Consolidado!$AC204,Consolidado!$D$5:D204,"*"&amp;AC$3&amp;"*")=1,1,0),0))</f>
        <v>0</v>
      </c>
      <c r="AD204" s="0" t="n">
        <f aca="false">IF(OR(AD$3="",Consolidado!$D204=""),0,IF(ISNUMBER(SEARCH(AD$3,Consolidado!$D204)),IF(COUNTIFS(Consolidado!$AC$5:AC204,Consolidado!$AC204,Consolidado!$D$5:D204,"*"&amp;AD$3&amp;"*")=1,1,0),0))</f>
        <v>0</v>
      </c>
      <c r="AE204" s="0" t="n">
        <f aca="false">IF(OR(AE$3="",Consolidado!$D204=""),0,IF(ISNUMBER(SEARCH(AE$3,Consolidado!$D204)),IF(COUNTIFS(Consolidado!$AC$5:AC204,Consolidado!$AC204,Consolidado!$D$5:D204,"*"&amp;AE$3&amp;"*")=1,1,0),0))</f>
        <v>0</v>
      </c>
      <c r="AF204" s="0" t="n">
        <f aca="false">IF(OR(AF$3="",Consolidado!$D204=""),0,IF(ISNUMBER(SEARCH(AF$3,Consolidado!$D204)),IF(COUNTIFS(Consolidado!$AC$5:AC204,Consolidado!$AC204,Consolidado!$D$5:D204,"*"&amp;AF$3&amp;"*")=1,1,0),0))</f>
        <v>0</v>
      </c>
      <c r="AG204" s="0" t="n">
        <f aca="false">IF(OR(AG$3="",Consolidado!$D204=""),0,IF(ISNUMBER(SEARCH(AG$3,Consolidado!$D204)),IF(COUNTIFS(Consolidado!$AC$5:AC204,Consolidado!$AC204,Consolidado!$D$5:D204,"*"&amp;AG$3&amp;"*")=1,1,0),0))</f>
        <v>0</v>
      </c>
      <c r="AH204" s="0" t="n">
        <f aca="false">IF(OR(AH$3="",Consolidado!$D204=""),0,IF(ISNUMBER(SEARCH(AH$3,Consolidado!$D204)),IF(COUNTIFS(Consolidado!$AC$5:AC204,Consolidado!$AC204,Consolidado!$D$5:D204,"*"&amp;AH$3&amp;"*")=1,1,0),0))</f>
        <v>0</v>
      </c>
      <c r="AI204" s="0" t="n">
        <f aca="false">IF(OR(AI$3="",Consolidado!$D204=""),0,IF(ISNUMBER(SEARCH(AI$3,Consolidado!$D204)),IF(COUNTIFS(Consolidado!$AC$5:AC204,Consolidado!$AC204,Consolidado!$D$5:D204,"*"&amp;AI$3&amp;"*")=1,1,0),0))</f>
        <v>0</v>
      </c>
      <c r="AJ204" s="0" t="n">
        <f aca="false">IF(OR(AJ$3="",Consolidado!$D204=""),0,IF(ISNUMBER(SEARCH(AJ$3,Consolidado!$D204)),IF(COUNTIFS(Consolidado!$AC$5:AC204,Consolidado!$AC204,Consolidado!$D$5:D204,"*"&amp;AJ$3&amp;"*")=1,1,0),0))</f>
        <v>0</v>
      </c>
      <c r="AK204" s="0" t="n">
        <f aca="false">IF(OR(AK$3="",Consolidado!$D204=""),0,IF(ISNUMBER(SEARCH(AK$3,Consolidado!$D204)),IF(COUNTIFS(Consolidado!$AC$5:AC204,Consolidado!$AC204,Consolidado!$D$5:D204,"*"&amp;AK$3&amp;"*")=1,1,0),0))</f>
        <v>0</v>
      </c>
      <c r="AL204" s="0" t="n">
        <f aca="false">IF(OR(AL$3="",Consolidado!$D204=""),0,IF(ISNUMBER(SEARCH(AL$3,Consolidado!$D204)),IF(COUNTIFS(Consolidado!$AC$5:AC204,Consolidado!$AC204,Consolidado!$D$5:D204,"*"&amp;AL$3&amp;"*")=1,1,0),0))</f>
        <v>0</v>
      </c>
      <c r="AM204" s="0" t="n">
        <f aca="false">IF(OR(AM$3="",Consolidado!$D204=""),0,IF(ISNUMBER(SEARCH(AM$3,Consolidado!$D204)),IF(COUNTIFS(Consolidado!$AC$5:AC204,Consolidado!$AC204,Consolidado!$D$5:D204,"*"&amp;AM$3&amp;"*")=1,1,0),0))</f>
        <v>0</v>
      </c>
      <c r="AN204" s="0" t="n">
        <f aca="false">IF(OR(AN$3="",Consolidado!$D204=""),0,IF(ISNUMBER(SEARCH(AN$3,Consolidado!$D204)),IF(COUNTIFS(Consolidado!$AC$5:AC204,Consolidado!$AC204,Consolidado!$D$5:D204,"*"&amp;AN$3&amp;"*")=1,1,0),0))</f>
        <v>0</v>
      </c>
      <c r="AO204" s="0" t="n">
        <f aca="false">IF(OR(AO$3="",Consolidado!$D204=""),0,IF(ISNUMBER(SEARCH(AO$3,Consolidado!$D204)),IF(COUNTIFS(Consolidado!$AC$5:AC204,Consolidado!$AC204,Consolidado!$D$5:D204,"*"&amp;AO$3&amp;"*")=1,1,0),0))</f>
        <v>0</v>
      </c>
    </row>
    <row r="205" customFormat="false" ht="15" hidden="false" customHeight="false" outlineLevel="0" collapsed="false">
      <c r="B205" s="0" t="n">
        <f aca="false">IF(OR(B$3="",Consolidado!$D205=""),0,IF(ISNUMBER(SEARCH(B$3,Consolidado!$D205)),IF(COUNTIFS(Consolidado!$AC$5:AC205,Consolidado!$AC205,Consolidado!$D$5:D205,"*"&amp;B$3&amp;"*")=1,1,0),0))</f>
        <v>0</v>
      </c>
      <c r="C205" s="0" t="n">
        <f aca="false">IF(OR(C$3="",Consolidado!$D205=""),0,IF(ISNUMBER(SEARCH(C$3,Consolidado!$D205)),IF(COUNTIFS(Consolidado!$AC$5:AC205,Consolidado!$AC205,Consolidado!$D$5:D205,"*"&amp;C$3&amp;"*")=1,1,0),0))</f>
        <v>0</v>
      </c>
      <c r="D205" s="0" t="n">
        <f aca="false">IF(OR(D$3="",Consolidado!$D205=""),0,IF(ISNUMBER(SEARCH(D$3,Consolidado!$D205)),IF(COUNTIFS(Consolidado!$AC$5:AC205,Consolidado!$AC205,Consolidado!$D$5:D205,"*"&amp;D$3&amp;"*")=1,1,0),0))</f>
        <v>0</v>
      </c>
      <c r="E205" s="0" t="n">
        <f aca="false">IF(OR(E$3="",Consolidado!$D205=""),0,IF(ISNUMBER(SEARCH(E$3,Consolidado!$D205)),IF(COUNTIFS(Consolidado!$AC$5:AC205,Consolidado!$AC205,Consolidado!$D$5:D205,"*"&amp;E$3&amp;"*")=1,1,0),0))</f>
        <v>0</v>
      </c>
      <c r="F205" s="0" t="n">
        <f aca="false">IF(OR(F$3="",Consolidado!$D205=""),0,IF(ISNUMBER(SEARCH(F$3,Consolidado!$D205)),IF(COUNTIFS(Consolidado!$AC$5:AC205,Consolidado!$AC205,Consolidado!$D$5:D205,"*"&amp;F$3&amp;"*")=1,1,0),0))</f>
        <v>0</v>
      </c>
      <c r="G205" s="0" t="n">
        <f aca="false">IF(OR(G$3="",Consolidado!$D205=""),0,IF(ISNUMBER(SEARCH(G$3,Consolidado!$D205)),IF(COUNTIFS(Consolidado!$AC$5:AC205,Consolidado!$AC205,Consolidado!$D$5:D205,"*"&amp;G$3&amp;"*")=1,1,0),0))</f>
        <v>0</v>
      </c>
      <c r="H205" s="0" t="n">
        <f aca="false">IF(OR(H$3="",Consolidado!$D205=""),0,IF(ISNUMBER(SEARCH(H$3,Consolidado!$D205)),IF(COUNTIFS(Consolidado!$AC$5:AC205,Consolidado!$AC205,Consolidado!$D$5:D205,"*"&amp;H$3&amp;"*")=1,1,0),0))</f>
        <v>0</v>
      </c>
      <c r="I205" s="0" t="n">
        <f aca="false">IF(OR(I$3="",Consolidado!$D205=""),0,IF(ISNUMBER(SEARCH(I$3,Consolidado!$D205)),IF(COUNTIFS(Consolidado!$AC$5:AC205,Consolidado!$AC205,Consolidado!$D$5:D205,"*"&amp;I$3&amp;"*")=1,1,0),0))</f>
        <v>0</v>
      </c>
      <c r="J205" s="0" t="n">
        <f aca="false">IF(OR(J$3="",Consolidado!$D205=""),0,IF(ISNUMBER(SEARCH(J$3,Consolidado!$D205)),IF(COUNTIFS(Consolidado!$AC$5:AC205,Consolidado!$AC205,Consolidado!$D$5:D205,"*"&amp;J$3&amp;"*")=1,1,0),0))</f>
        <v>0</v>
      </c>
      <c r="K205" s="0" t="n">
        <f aca="false">IF(OR(K$3="",Consolidado!$D205=""),0,IF(ISNUMBER(SEARCH(K$3,Consolidado!$D205)),IF(COUNTIFS(Consolidado!$AC$5:AC205,Consolidado!$AC205,Consolidado!$D$5:D205,"*"&amp;K$3&amp;"*")=1,1,0),0))</f>
        <v>0</v>
      </c>
      <c r="L205" s="0" t="n">
        <f aca="false">IF(OR(L$3="",Consolidado!$D205=""),0,IF(ISNUMBER(SEARCH(L$3,Consolidado!$D205)),IF(COUNTIFS(Consolidado!$AC$5:AC205,Consolidado!$AC205,Consolidado!$D$5:D205,"*"&amp;L$3&amp;"*")=1,1,0),0))</f>
        <v>0</v>
      </c>
      <c r="M205" s="0" t="n">
        <f aca="false">IF(OR(M$3="",Consolidado!$D205=""),0,IF(ISNUMBER(SEARCH(M$3,Consolidado!$D205)),IF(COUNTIFS(Consolidado!$AC$5:AC205,Consolidado!$AC205,Consolidado!$D$5:D205,"*"&amp;M$3&amp;"*")=1,1,0),0))</f>
        <v>0</v>
      </c>
      <c r="N205" s="0" t="n">
        <f aca="false">IF(OR(N$3="",Consolidado!$D205=""),0,IF(ISNUMBER(SEARCH(N$3,Consolidado!$D205)),IF(COUNTIFS(Consolidado!$AC$5:AC205,Consolidado!$AC205,Consolidado!$D$5:D205,"*"&amp;N$3&amp;"*")=1,1,0),0))</f>
        <v>0</v>
      </c>
      <c r="O205" s="0" t="n">
        <f aca="false">IF(OR(O$3="",Consolidado!$D205=""),0,IF(ISNUMBER(SEARCH(O$3,Consolidado!$D205)),IF(COUNTIFS(Consolidado!$AC$5:AC205,Consolidado!$AC205,Consolidado!$D$5:D205,"*"&amp;O$3&amp;"*")=1,1,0),0))</f>
        <v>0</v>
      </c>
      <c r="P205" s="0" t="n">
        <f aca="false">IF(OR(P$3="",Consolidado!$D205=""),0,IF(ISNUMBER(SEARCH(P$3,Consolidado!$D205)),IF(COUNTIFS(Consolidado!$AC$5:AC205,Consolidado!$AC205,Consolidado!$D$5:D205,"*"&amp;P$3&amp;"*")=1,1,0),0))</f>
        <v>0</v>
      </c>
      <c r="Q205" s="0" t="n">
        <f aca="false">IF(OR(Q$3="",Consolidado!$D205=""),0,IF(ISNUMBER(SEARCH(Q$3,Consolidado!$D205)),IF(COUNTIFS(Consolidado!$AC$5:AC205,Consolidado!$AC205,Consolidado!$D$5:D205,"*"&amp;Q$3&amp;"*")=1,1,0),0))</f>
        <v>0</v>
      </c>
      <c r="R205" s="0" t="n">
        <f aca="false">IF(OR(R$3="",Consolidado!$D205=""),0,IF(ISNUMBER(SEARCH(R$3,Consolidado!$D205)),IF(COUNTIFS(Consolidado!$AC$5:AC205,Consolidado!$AC205,Consolidado!$D$5:D205,"*"&amp;R$3&amp;"*")=1,1,0),0))</f>
        <v>0</v>
      </c>
      <c r="S205" s="0" t="n">
        <f aca="false">IF(OR(S$3="",Consolidado!$D205=""),0,IF(ISNUMBER(SEARCH(S$3,Consolidado!$D205)),IF(COUNTIFS(Consolidado!$AC$5:AC205,Consolidado!$AC205,Consolidado!$D$5:D205,"*"&amp;S$3&amp;"*")=1,1,0),0))</f>
        <v>0</v>
      </c>
      <c r="T205" s="0" t="n">
        <f aca="false">IF(OR(T$3="",Consolidado!$D205=""),0,IF(ISNUMBER(SEARCH(T$3,Consolidado!$D205)),IF(COUNTIFS(Consolidado!$AC$5:AC205,Consolidado!$AC205,Consolidado!$D$5:D205,"*"&amp;T$3&amp;"*")=1,1,0),0))</f>
        <v>0</v>
      </c>
      <c r="U205" s="0" t="n">
        <f aca="false">IF(OR(U$3="",Consolidado!$D205=""),0,IF(ISNUMBER(SEARCH(U$3,Consolidado!$D205)),IF(COUNTIFS(Consolidado!$AC$5:AC205,Consolidado!$AC205,Consolidado!$D$5:D205,"*"&amp;U$3&amp;"*")=1,1,0),0))</f>
        <v>0</v>
      </c>
      <c r="V205" s="0" t="n">
        <f aca="false">IF(OR(V$3="",Consolidado!$D205=""),0,IF(ISNUMBER(SEARCH(V$3,Consolidado!$D205)),IF(COUNTIFS(Consolidado!$AC$5:AC205,Consolidado!$AC205,Consolidado!$D$5:D205,"*"&amp;V$3&amp;"*")=1,1,0),0))</f>
        <v>0</v>
      </c>
      <c r="W205" s="0" t="n">
        <f aca="false">IF(OR(W$3="",Consolidado!$D205=""),0,IF(ISNUMBER(SEARCH(W$3,Consolidado!$D205)),IF(COUNTIFS(Consolidado!$AC$5:AC205,Consolidado!$AC205,Consolidado!$D$5:D205,"*"&amp;W$3&amp;"*")=1,1,0),0))</f>
        <v>0</v>
      </c>
      <c r="X205" s="0" t="n">
        <f aca="false">IF(OR(X$3="",Consolidado!$D205=""),0,IF(ISNUMBER(SEARCH(X$3,Consolidado!$D205)),IF(COUNTIFS(Consolidado!$AC$5:AC205,Consolidado!$AC205,Consolidado!$D$5:D205,"*"&amp;X$3&amp;"*")=1,1,0),0))</f>
        <v>0</v>
      </c>
      <c r="Y205" s="0" t="n">
        <f aca="false">IF(OR(Y$3="",Consolidado!$D205=""),0,IF(ISNUMBER(SEARCH(Y$3,Consolidado!$D205)),IF(COUNTIFS(Consolidado!$AC$5:AC205,Consolidado!$AC205,Consolidado!$D$5:D205,"*"&amp;Y$3&amp;"*")=1,1,0),0))</f>
        <v>0</v>
      </c>
      <c r="Z205" s="0" t="n">
        <f aca="false">IF(OR(Z$3="",Consolidado!$D205=""),0,IF(ISNUMBER(SEARCH(Z$3,Consolidado!$D205)),IF(COUNTIFS(Consolidado!$AC$5:AC205,Consolidado!$AC205,Consolidado!$D$5:D205,"*"&amp;Z$3&amp;"*")=1,1,0),0))</f>
        <v>0</v>
      </c>
      <c r="AA205" s="0" t="n">
        <f aca="false">IF(OR(AA$3="",Consolidado!$D205=""),0,IF(ISNUMBER(SEARCH(AA$3,Consolidado!$D205)),IF(COUNTIFS(Consolidado!$AC$5:AC205,Consolidado!$AC205,Consolidado!$D$5:D205,"*"&amp;AA$3&amp;"*")=1,1,0),0))</f>
        <v>0</v>
      </c>
      <c r="AB205" s="0" t="n">
        <f aca="false">IF(OR(AB$3="",Consolidado!$D205=""),0,IF(ISNUMBER(SEARCH(AB$3,Consolidado!$D205)),IF(COUNTIFS(Consolidado!$AC$5:AC205,Consolidado!$AC205,Consolidado!$D$5:D205,"*"&amp;AB$3&amp;"*")=1,1,0),0))</f>
        <v>0</v>
      </c>
      <c r="AC205" s="0" t="n">
        <f aca="false">IF(OR(AC$3="",Consolidado!$D205=""),0,IF(ISNUMBER(SEARCH(AC$3,Consolidado!$D205)),IF(COUNTIFS(Consolidado!$AC$5:AC205,Consolidado!$AC205,Consolidado!$D$5:D205,"*"&amp;AC$3&amp;"*")=1,1,0),0))</f>
        <v>0</v>
      </c>
      <c r="AD205" s="0" t="n">
        <f aca="false">IF(OR(AD$3="",Consolidado!$D205=""),0,IF(ISNUMBER(SEARCH(AD$3,Consolidado!$D205)),IF(COUNTIFS(Consolidado!$AC$5:AC205,Consolidado!$AC205,Consolidado!$D$5:D205,"*"&amp;AD$3&amp;"*")=1,1,0),0))</f>
        <v>0</v>
      </c>
      <c r="AE205" s="0" t="n">
        <f aca="false">IF(OR(AE$3="",Consolidado!$D205=""),0,IF(ISNUMBER(SEARCH(AE$3,Consolidado!$D205)),IF(COUNTIFS(Consolidado!$AC$5:AC205,Consolidado!$AC205,Consolidado!$D$5:D205,"*"&amp;AE$3&amp;"*")=1,1,0),0))</f>
        <v>0</v>
      </c>
      <c r="AF205" s="0" t="n">
        <f aca="false">IF(OR(AF$3="",Consolidado!$D205=""),0,IF(ISNUMBER(SEARCH(AF$3,Consolidado!$D205)),IF(COUNTIFS(Consolidado!$AC$5:AC205,Consolidado!$AC205,Consolidado!$D$5:D205,"*"&amp;AF$3&amp;"*")=1,1,0),0))</f>
        <v>0</v>
      </c>
      <c r="AG205" s="0" t="n">
        <f aca="false">IF(OR(AG$3="",Consolidado!$D205=""),0,IF(ISNUMBER(SEARCH(AG$3,Consolidado!$D205)),IF(COUNTIFS(Consolidado!$AC$5:AC205,Consolidado!$AC205,Consolidado!$D$5:D205,"*"&amp;AG$3&amp;"*")=1,1,0),0))</f>
        <v>0</v>
      </c>
      <c r="AH205" s="0" t="n">
        <f aca="false">IF(OR(AH$3="",Consolidado!$D205=""),0,IF(ISNUMBER(SEARCH(AH$3,Consolidado!$D205)),IF(COUNTIFS(Consolidado!$AC$5:AC205,Consolidado!$AC205,Consolidado!$D$5:D205,"*"&amp;AH$3&amp;"*")=1,1,0),0))</f>
        <v>0</v>
      </c>
      <c r="AI205" s="0" t="n">
        <f aca="false">IF(OR(AI$3="",Consolidado!$D205=""),0,IF(ISNUMBER(SEARCH(AI$3,Consolidado!$D205)),IF(COUNTIFS(Consolidado!$AC$5:AC205,Consolidado!$AC205,Consolidado!$D$5:D205,"*"&amp;AI$3&amp;"*")=1,1,0),0))</f>
        <v>0</v>
      </c>
      <c r="AJ205" s="0" t="n">
        <f aca="false">IF(OR(AJ$3="",Consolidado!$D205=""),0,IF(ISNUMBER(SEARCH(AJ$3,Consolidado!$D205)),IF(COUNTIFS(Consolidado!$AC$5:AC205,Consolidado!$AC205,Consolidado!$D$5:D205,"*"&amp;AJ$3&amp;"*")=1,1,0),0))</f>
        <v>0</v>
      </c>
      <c r="AK205" s="0" t="n">
        <f aca="false">IF(OR(AK$3="",Consolidado!$D205=""),0,IF(ISNUMBER(SEARCH(AK$3,Consolidado!$D205)),IF(COUNTIFS(Consolidado!$AC$5:AC205,Consolidado!$AC205,Consolidado!$D$5:D205,"*"&amp;AK$3&amp;"*")=1,1,0),0))</f>
        <v>0</v>
      </c>
      <c r="AL205" s="0" t="n">
        <f aca="false">IF(OR(AL$3="",Consolidado!$D205=""),0,IF(ISNUMBER(SEARCH(AL$3,Consolidado!$D205)),IF(COUNTIFS(Consolidado!$AC$5:AC205,Consolidado!$AC205,Consolidado!$D$5:D205,"*"&amp;AL$3&amp;"*")=1,1,0),0))</f>
        <v>0</v>
      </c>
      <c r="AM205" s="0" t="n">
        <f aca="false">IF(OR(AM$3="",Consolidado!$D205=""),0,IF(ISNUMBER(SEARCH(AM$3,Consolidado!$D205)),IF(COUNTIFS(Consolidado!$AC$5:AC205,Consolidado!$AC205,Consolidado!$D$5:D205,"*"&amp;AM$3&amp;"*")=1,1,0),0))</f>
        <v>0</v>
      </c>
      <c r="AN205" s="0" t="n">
        <f aca="false">IF(OR(AN$3="",Consolidado!$D205=""),0,IF(ISNUMBER(SEARCH(AN$3,Consolidado!$D205)),IF(COUNTIFS(Consolidado!$AC$5:AC205,Consolidado!$AC205,Consolidado!$D$5:D205,"*"&amp;AN$3&amp;"*")=1,1,0),0))</f>
        <v>0</v>
      </c>
      <c r="AO205" s="0" t="n">
        <f aca="false">IF(OR(AO$3="",Consolidado!$D205=""),0,IF(ISNUMBER(SEARCH(AO$3,Consolidado!$D205)),IF(COUNTIFS(Consolidado!$AC$5:AC205,Consolidado!$AC205,Consolidado!$D$5:D205,"*"&amp;AO$3&amp;"*")=1,1,0),0))</f>
        <v>0</v>
      </c>
    </row>
    <row r="206" customFormat="false" ht="15" hidden="false" customHeight="false" outlineLevel="0" collapsed="false">
      <c r="B206" s="0" t="n">
        <f aca="false">IF(OR(B$3="",Consolidado!$D206=""),0,IF(ISNUMBER(SEARCH(B$3,Consolidado!$D206)),IF(COUNTIFS(Consolidado!$AC$5:AC206,Consolidado!$AC206,Consolidado!$D$5:D206,"*"&amp;B$3&amp;"*")=1,1,0),0))</f>
        <v>0</v>
      </c>
      <c r="C206" s="0" t="n">
        <f aca="false">IF(OR(C$3="",Consolidado!$D206=""),0,IF(ISNUMBER(SEARCH(C$3,Consolidado!$D206)),IF(COUNTIFS(Consolidado!$AC$5:AC206,Consolidado!$AC206,Consolidado!$D$5:D206,"*"&amp;C$3&amp;"*")=1,1,0),0))</f>
        <v>0</v>
      </c>
      <c r="D206" s="0" t="n">
        <f aca="false">IF(OR(D$3="",Consolidado!$D206=""),0,IF(ISNUMBER(SEARCH(D$3,Consolidado!$D206)),IF(COUNTIFS(Consolidado!$AC$5:AC206,Consolidado!$AC206,Consolidado!$D$5:D206,"*"&amp;D$3&amp;"*")=1,1,0),0))</f>
        <v>0</v>
      </c>
      <c r="E206" s="0" t="n">
        <f aca="false">IF(OR(E$3="",Consolidado!$D206=""),0,IF(ISNUMBER(SEARCH(E$3,Consolidado!$D206)),IF(COUNTIFS(Consolidado!$AC$5:AC206,Consolidado!$AC206,Consolidado!$D$5:D206,"*"&amp;E$3&amp;"*")=1,1,0),0))</f>
        <v>0</v>
      </c>
      <c r="F206" s="0" t="n">
        <f aca="false">IF(OR(F$3="",Consolidado!$D206=""),0,IF(ISNUMBER(SEARCH(F$3,Consolidado!$D206)),IF(COUNTIFS(Consolidado!$AC$5:AC206,Consolidado!$AC206,Consolidado!$D$5:D206,"*"&amp;F$3&amp;"*")=1,1,0),0))</f>
        <v>0</v>
      </c>
      <c r="G206" s="0" t="n">
        <f aca="false">IF(OR(G$3="",Consolidado!$D206=""),0,IF(ISNUMBER(SEARCH(G$3,Consolidado!$D206)),IF(COUNTIFS(Consolidado!$AC$5:AC206,Consolidado!$AC206,Consolidado!$D$5:D206,"*"&amp;G$3&amp;"*")=1,1,0),0))</f>
        <v>0</v>
      </c>
      <c r="H206" s="0" t="n">
        <f aca="false">IF(OR(H$3="",Consolidado!$D206=""),0,IF(ISNUMBER(SEARCH(H$3,Consolidado!$D206)),IF(COUNTIFS(Consolidado!$AC$5:AC206,Consolidado!$AC206,Consolidado!$D$5:D206,"*"&amp;H$3&amp;"*")=1,1,0),0))</f>
        <v>0</v>
      </c>
      <c r="I206" s="0" t="n">
        <f aca="false">IF(OR(I$3="",Consolidado!$D206=""),0,IF(ISNUMBER(SEARCH(I$3,Consolidado!$D206)),IF(COUNTIFS(Consolidado!$AC$5:AC206,Consolidado!$AC206,Consolidado!$D$5:D206,"*"&amp;I$3&amp;"*")=1,1,0),0))</f>
        <v>0</v>
      </c>
      <c r="J206" s="0" t="n">
        <f aca="false">IF(OR(J$3="",Consolidado!$D206=""),0,IF(ISNUMBER(SEARCH(J$3,Consolidado!$D206)),IF(COUNTIFS(Consolidado!$AC$5:AC206,Consolidado!$AC206,Consolidado!$D$5:D206,"*"&amp;J$3&amp;"*")=1,1,0),0))</f>
        <v>0</v>
      </c>
      <c r="K206" s="0" t="n">
        <f aca="false">IF(OR(K$3="",Consolidado!$D206=""),0,IF(ISNUMBER(SEARCH(K$3,Consolidado!$D206)),IF(COUNTIFS(Consolidado!$AC$5:AC206,Consolidado!$AC206,Consolidado!$D$5:D206,"*"&amp;K$3&amp;"*")=1,1,0),0))</f>
        <v>0</v>
      </c>
      <c r="L206" s="0" t="n">
        <f aca="false">IF(OR(L$3="",Consolidado!$D206=""),0,IF(ISNUMBER(SEARCH(L$3,Consolidado!$D206)),IF(COUNTIFS(Consolidado!$AC$5:AC206,Consolidado!$AC206,Consolidado!$D$5:D206,"*"&amp;L$3&amp;"*")=1,1,0),0))</f>
        <v>0</v>
      </c>
      <c r="M206" s="0" t="n">
        <f aca="false">IF(OR(M$3="",Consolidado!$D206=""),0,IF(ISNUMBER(SEARCH(M$3,Consolidado!$D206)),IF(COUNTIFS(Consolidado!$AC$5:AC206,Consolidado!$AC206,Consolidado!$D$5:D206,"*"&amp;M$3&amp;"*")=1,1,0),0))</f>
        <v>0</v>
      </c>
      <c r="N206" s="0" t="n">
        <f aca="false">IF(OR(N$3="",Consolidado!$D206=""),0,IF(ISNUMBER(SEARCH(N$3,Consolidado!$D206)),IF(COUNTIFS(Consolidado!$AC$5:AC206,Consolidado!$AC206,Consolidado!$D$5:D206,"*"&amp;N$3&amp;"*")=1,1,0),0))</f>
        <v>0</v>
      </c>
      <c r="O206" s="0" t="n">
        <f aca="false">IF(OR(O$3="",Consolidado!$D206=""),0,IF(ISNUMBER(SEARCH(O$3,Consolidado!$D206)),IF(COUNTIFS(Consolidado!$AC$5:AC206,Consolidado!$AC206,Consolidado!$D$5:D206,"*"&amp;O$3&amp;"*")=1,1,0),0))</f>
        <v>0</v>
      </c>
      <c r="P206" s="0" t="n">
        <f aca="false">IF(OR(P$3="",Consolidado!$D206=""),0,IF(ISNUMBER(SEARCH(P$3,Consolidado!$D206)),IF(COUNTIFS(Consolidado!$AC$5:AC206,Consolidado!$AC206,Consolidado!$D$5:D206,"*"&amp;P$3&amp;"*")=1,1,0),0))</f>
        <v>0</v>
      </c>
      <c r="Q206" s="0" t="n">
        <f aca="false">IF(OR(Q$3="",Consolidado!$D206=""),0,IF(ISNUMBER(SEARCH(Q$3,Consolidado!$D206)),IF(COUNTIFS(Consolidado!$AC$5:AC206,Consolidado!$AC206,Consolidado!$D$5:D206,"*"&amp;Q$3&amp;"*")=1,1,0),0))</f>
        <v>0</v>
      </c>
      <c r="R206" s="0" t="n">
        <f aca="false">IF(OR(R$3="",Consolidado!$D206=""),0,IF(ISNUMBER(SEARCH(R$3,Consolidado!$D206)),IF(COUNTIFS(Consolidado!$AC$5:AC206,Consolidado!$AC206,Consolidado!$D$5:D206,"*"&amp;R$3&amp;"*")=1,1,0),0))</f>
        <v>0</v>
      </c>
      <c r="S206" s="0" t="n">
        <f aca="false">IF(OR(S$3="",Consolidado!$D206=""),0,IF(ISNUMBER(SEARCH(S$3,Consolidado!$D206)),IF(COUNTIFS(Consolidado!$AC$5:AC206,Consolidado!$AC206,Consolidado!$D$5:D206,"*"&amp;S$3&amp;"*")=1,1,0),0))</f>
        <v>0</v>
      </c>
      <c r="T206" s="0" t="n">
        <f aca="false">IF(OR(T$3="",Consolidado!$D206=""),0,IF(ISNUMBER(SEARCH(T$3,Consolidado!$D206)),IF(COUNTIFS(Consolidado!$AC$5:AC206,Consolidado!$AC206,Consolidado!$D$5:D206,"*"&amp;T$3&amp;"*")=1,1,0),0))</f>
        <v>0</v>
      </c>
      <c r="U206" s="0" t="n">
        <f aca="false">IF(OR(U$3="",Consolidado!$D206=""),0,IF(ISNUMBER(SEARCH(U$3,Consolidado!$D206)),IF(COUNTIFS(Consolidado!$AC$5:AC206,Consolidado!$AC206,Consolidado!$D$5:D206,"*"&amp;U$3&amp;"*")=1,1,0),0))</f>
        <v>0</v>
      </c>
      <c r="V206" s="0" t="n">
        <f aca="false">IF(OR(V$3="",Consolidado!$D206=""),0,IF(ISNUMBER(SEARCH(V$3,Consolidado!$D206)),IF(COUNTIFS(Consolidado!$AC$5:AC206,Consolidado!$AC206,Consolidado!$D$5:D206,"*"&amp;V$3&amp;"*")=1,1,0),0))</f>
        <v>0</v>
      </c>
      <c r="W206" s="0" t="n">
        <f aca="false">IF(OR(W$3="",Consolidado!$D206=""),0,IF(ISNUMBER(SEARCH(W$3,Consolidado!$D206)),IF(COUNTIFS(Consolidado!$AC$5:AC206,Consolidado!$AC206,Consolidado!$D$5:D206,"*"&amp;W$3&amp;"*")=1,1,0),0))</f>
        <v>0</v>
      </c>
      <c r="X206" s="0" t="n">
        <f aca="false">IF(OR(X$3="",Consolidado!$D206=""),0,IF(ISNUMBER(SEARCH(X$3,Consolidado!$D206)),IF(COUNTIFS(Consolidado!$AC$5:AC206,Consolidado!$AC206,Consolidado!$D$5:D206,"*"&amp;X$3&amp;"*")=1,1,0),0))</f>
        <v>0</v>
      </c>
      <c r="Y206" s="0" t="n">
        <f aca="false">IF(OR(Y$3="",Consolidado!$D206=""),0,IF(ISNUMBER(SEARCH(Y$3,Consolidado!$D206)),IF(COUNTIFS(Consolidado!$AC$5:AC206,Consolidado!$AC206,Consolidado!$D$5:D206,"*"&amp;Y$3&amp;"*")=1,1,0),0))</f>
        <v>0</v>
      </c>
      <c r="Z206" s="0" t="n">
        <f aca="false">IF(OR(Z$3="",Consolidado!$D206=""),0,IF(ISNUMBER(SEARCH(Z$3,Consolidado!$D206)),IF(COUNTIFS(Consolidado!$AC$5:AC206,Consolidado!$AC206,Consolidado!$D$5:D206,"*"&amp;Z$3&amp;"*")=1,1,0),0))</f>
        <v>0</v>
      </c>
      <c r="AA206" s="0" t="n">
        <f aca="false">IF(OR(AA$3="",Consolidado!$D206=""),0,IF(ISNUMBER(SEARCH(AA$3,Consolidado!$D206)),IF(COUNTIFS(Consolidado!$AC$5:AC206,Consolidado!$AC206,Consolidado!$D$5:D206,"*"&amp;AA$3&amp;"*")=1,1,0),0))</f>
        <v>0</v>
      </c>
      <c r="AB206" s="0" t="n">
        <f aca="false">IF(OR(AB$3="",Consolidado!$D206=""),0,IF(ISNUMBER(SEARCH(AB$3,Consolidado!$D206)),IF(COUNTIFS(Consolidado!$AC$5:AC206,Consolidado!$AC206,Consolidado!$D$5:D206,"*"&amp;AB$3&amp;"*")=1,1,0),0))</f>
        <v>0</v>
      </c>
      <c r="AC206" s="0" t="n">
        <f aca="false">IF(OR(AC$3="",Consolidado!$D206=""),0,IF(ISNUMBER(SEARCH(AC$3,Consolidado!$D206)),IF(COUNTIFS(Consolidado!$AC$5:AC206,Consolidado!$AC206,Consolidado!$D$5:D206,"*"&amp;AC$3&amp;"*")=1,1,0),0))</f>
        <v>0</v>
      </c>
      <c r="AD206" s="0" t="n">
        <f aca="false">IF(OR(AD$3="",Consolidado!$D206=""),0,IF(ISNUMBER(SEARCH(AD$3,Consolidado!$D206)),IF(COUNTIFS(Consolidado!$AC$5:AC206,Consolidado!$AC206,Consolidado!$D$5:D206,"*"&amp;AD$3&amp;"*")=1,1,0),0))</f>
        <v>0</v>
      </c>
      <c r="AE206" s="0" t="n">
        <f aca="false">IF(OR(AE$3="",Consolidado!$D206=""),0,IF(ISNUMBER(SEARCH(AE$3,Consolidado!$D206)),IF(COUNTIFS(Consolidado!$AC$5:AC206,Consolidado!$AC206,Consolidado!$D$5:D206,"*"&amp;AE$3&amp;"*")=1,1,0),0))</f>
        <v>0</v>
      </c>
      <c r="AF206" s="0" t="n">
        <f aca="false">IF(OR(AF$3="",Consolidado!$D206=""),0,IF(ISNUMBER(SEARCH(AF$3,Consolidado!$D206)),IF(COUNTIFS(Consolidado!$AC$5:AC206,Consolidado!$AC206,Consolidado!$D$5:D206,"*"&amp;AF$3&amp;"*")=1,1,0),0))</f>
        <v>0</v>
      </c>
      <c r="AG206" s="0" t="n">
        <f aca="false">IF(OR(AG$3="",Consolidado!$D206=""),0,IF(ISNUMBER(SEARCH(AG$3,Consolidado!$D206)),IF(COUNTIFS(Consolidado!$AC$5:AC206,Consolidado!$AC206,Consolidado!$D$5:D206,"*"&amp;AG$3&amp;"*")=1,1,0),0))</f>
        <v>0</v>
      </c>
      <c r="AH206" s="0" t="n">
        <f aca="false">IF(OR(AH$3="",Consolidado!$D206=""),0,IF(ISNUMBER(SEARCH(AH$3,Consolidado!$D206)),IF(COUNTIFS(Consolidado!$AC$5:AC206,Consolidado!$AC206,Consolidado!$D$5:D206,"*"&amp;AH$3&amp;"*")=1,1,0),0))</f>
        <v>0</v>
      </c>
      <c r="AI206" s="0" t="n">
        <f aca="false">IF(OR(AI$3="",Consolidado!$D206=""),0,IF(ISNUMBER(SEARCH(AI$3,Consolidado!$D206)),IF(COUNTIFS(Consolidado!$AC$5:AC206,Consolidado!$AC206,Consolidado!$D$5:D206,"*"&amp;AI$3&amp;"*")=1,1,0),0))</f>
        <v>0</v>
      </c>
      <c r="AJ206" s="0" t="n">
        <f aca="false">IF(OR(AJ$3="",Consolidado!$D206=""),0,IF(ISNUMBER(SEARCH(AJ$3,Consolidado!$D206)),IF(COUNTIFS(Consolidado!$AC$5:AC206,Consolidado!$AC206,Consolidado!$D$5:D206,"*"&amp;AJ$3&amp;"*")=1,1,0),0))</f>
        <v>0</v>
      </c>
      <c r="AK206" s="0" t="n">
        <f aca="false">IF(OR(AK$3="",Consolidado!$D206=""),0,IF(ISNUMBER(SEARCH(AK$3,Consolidado!$D206)),IF(COUNTIFS(Consolidado!$AC$5:AC206,Consolidado!$AC206,Consolidado!$D$5:D206,"*"&amp;AK$3&amp;"*")=1,1,0),0))</f>
        <v>0</v>
      </c>
      <c r="AL206" s="0" t="n">
        <f aca="false">IF(OR(AL$3="",Consolidado!$D206=""),0,IF(ISNUMBER(SEARCH(AL$3,Consolidado!$D206)),IF(COUNTIFS(Consolidado!$AC$5:AC206,Consolidado!$AC206,Consolidado!$D$5:D206,"*"&amp;AL$3&amp;"*")=1,1,0),0))</f>
        <v>0</v>
      </c>
      <c r="AM206" s="0" t="n">
        <f aca="false">IF(OR(AM$3="",Consolidado!$D206=""),0,IF(ISNUMBER(SEARCH(AM$3,Consolidado!$D206)),IF(COUNTIFS(Consolidado!$AC$5:AC206,Consolidado!$AC206,Consolidado!$D$5:D206,"*"&amp;AM$3&amp;"*")=1,1,0),0))</f>
        <v>0</v>
      </c>
      <c r="AN206" s="0" t="n">
        <f aca="false">IF(OR(AN$3="",Consolidado!$D206=""),0,IF(ISNUMBER(SEARCH(AN$3,Consolidado!$D206)),IF(COUNTIFS(Consolidado!$AC$5:AC206,Consolidado!$AC206,Consolidado!$D$5:D206,"*"&amp;AN$3&amp;"*")=1,1,0),0))</f>
        <v>0</v>
      </c>
      <c r="AO206" s="0" t="n">
        <f aca="false">IF(OR(AO$3="",Consolidado!$D206=""),0,IF(ISNUMBER(SEARCH(AO$3,Consolidado!$D206)),IF(COUNTIFS(Consolidado!$AC$5:AC206,Consolidado!$AC206,Consolidado!$D$5:D206,"*"&amp;AO$3&amp;"*")=1,1,0),0))</f>
        <v>0</v>
      </c>
    </row>
    <row r="207" customFormat="false" ht="15" hidden="false" customHeight="false" outlineLevel="0" collapsed="false">
      <c r="B207" s="0" t="n">
        <f aca="false">IF(OR(B$3="",Consolidado!$D207=""),0,IF(ISNUMBER(SEARCH(B$3,Consolidado!$D207)),IF(COUNTIFS(Consolidado!$AC$5:AC207,Consolidado!$AC207,Consolidado!$D$5:D207,"*"&amp;B$3&amp;"*")=1,1,0),0))</f>
        <v>0</v>
      </c>
      <c r="C207" s="0" t="n">
        <f aca="false">IF(OR(C$3="",Consolidado!$D207=""),0,IF(ISNUMBER(SEARCH(C$3,Consolidado!$D207)),IF(COUNTIFS(Consolidado!$AC$5:AC207,Consolidado!$AC207,Consolidado!$D$5:D207,"*"&amp;C$3&amp;"*")=1,1,0),0))</f>
        <v>0</v>
      </c>
      <c r="D207" s="0" t="n">
        <f aca="false">IF(OR(D$3="",Consolidado!$D207=""),0,IF(ISNUMBER(SEARCH(D$3,Consolidado!$D207)),IF(COUNTIFS(Consolidado!$AC$5:AC207,Consolidado!$AC207,Consolidado!$D$5:D207,"*"&amp;D$3&amp;"*")=1,1,0),0))</f>
        <v>0</v>
      </c>
      <c r="E207" s="0" t="n">
        <f aca="false">IF(OR(E$3="",Consolidado!$D207=""),0,IF(ISNUMBER(SEARCH(E$3,Consolidado!$D207)),IF(COUNTIFS(Consolidado!$AC$5:AC207,Consolidado!$AC207,Consolidado!$D$5:D207,"*"&amp;E$3&amp;"*")=1,1,0),0))</f>
        <v>0</v>
      </c>
      <c r="F207" s="0" t="n">
        <f aca="false">IF(OR(F$3="",Consolidado!$D207=""),0,IF(ISNUMBER(SEARCH(F$3,Consolidado!$D207)),IF(COUNTIFS(Consolidado!$AC$5:AC207,Consolidado!$AC207,Consolidado!$D$5:D207,"*"&amp;F$3&amp;"*")=1,1,0),0))</f>
        <v>0</v>
      </c>
      <c r="G207" s="0" t="n">
        <f aca="false">IF(OR(G$3="",Consolidado!$D207=""),0,IF(ISNUMBER(SEARCH(G$3,Consolidado!$D207)),IF(COUNTIFS(Consolidado!$AC$5:AC207,Consolidado!$AC207,Consolidado!$D$5:D207,"*"&amp;G$3&amp;"*")=1,1,0),0))</f>
        <v>0</v>
      </c>
      <c r="H207" s="0" t="n">
        <f aca="false">IF(OR(H$3="",Consolidado!$D207=""),0,IF(ISNUMBER(SEARCH(H$3,Consolidado!$D207)),IF(COUNTIFS(Consolidado!$AC$5:AC207,Consolidado!$AC207,Consolidado!$D$5:D207,"*"&amp;H$3&amp;"*")=1,1,0),0))</f>
        <v>0</v>
      </c>
      <c r="I207" s="0" t="n">
        <f aca="false">IF(OR(I$3="",Consolidado!$D207=""),0,IF(ISNUMBER(SEARCH(I$3,Consolidado!$D207)),IF(COUNTIFS(Consolidado!$AC$5:AC207,Consolidado!$AC207,Consolidado!$D$5:D207,"*"&amp;I$3&amp;"*")=1,1,0),0))</f>
        <v>0</v>
      </c>
      <c r="J207" s="0" t="n">
        <f aca="false">IF(OR(J$3="",Consolidado!$D207=""),0,IF(ISNUMBER(SEARCH(J$3,Consolidado!$D207)),IF(COUNTIFS(Consolidado!$AC$5:AC207,Consolidado!$AC207,Consolidado!$D$5:D207,"*"&amp;J$3&amp;"*")=1,1,0),0))</f>
        <v>0</v>
      </c>
      <c r="K207" s="0" t="n">
        <f aca="false">IF(OR(K$3="",Consolidado!$D207=""),0,IF(ISNUMBER(SEARCH(K$3,Consolidado!$D207)),IF(COUNTIFS(Consolidado!$AC$5:AC207,Consolidado!$AC207,Consolidado!$D$5:D207,"*"&amp;K$3&amp;"*")=1,1,0),0))</f>
        <v>0</v>
      </c>
      <c r="L207" s="0" t="n">
        <f aca="false">IF(OR(L$3="",Consolidado!$D207=""),0,IF(ISNUMBER(SEARCH(L$3,Consolidado!$D207)),IF(COUNTIFS(Consolidado!$AC$5:AC207,Consolidado!$AC207,Consolidado!$D$5:D207,"*"&amp;L$3&amp;"*")=1,1,0),0))</f>
        <v>0</v>
      </c>
      <c r="M207" s="0" t="n">
        <f aca="false">IF(OR(M$3="",Consolidado!$D207=""),0,IF(ISNUMBER(SEARCH(M$3,Consolidado!$D207)),IF(COUNTIFS(Consolidado!$AC$5:AC207,Consolidado!$AC207,Consolidado!$D$5:D207,"*"&amp;M$3&amp;"*")=1,1,0),0))</f>
        <v>0</v>
      </c>
      <c r="N207" s="0" t="n">
        <f aca="false">IF(OR(N$3="",Consolidado!$D207=""),0,IF(ISNUMBER(SEARCH(N$3,Consolidado!$D207)),IF(COUNTIFS(Consolidado!$AC$5:AC207,Consolidado!$AC207,Consolidado!$D$5:D207,"*"&amp;N$3&amp;"*")=1,1,0),0))</f>
        <v>0</v>
      </c>
      <c r="O207" s="0" t="n">
        <f aca="false">IF(OR(O$3="",Consolidado!$D207=""),0,IF(ISNUMBER(SEARCH(O$3,Consolidado!$D207)),IF(COUNTIFS(Consolidado!$AC$5:AC207,Consolidado!$AC207,Consolidado!$D$5:D207,"*"&amp;O$3&amp;"*")=1,1,0),0))</f>
        <v>0</v>
      </c>
      <c r="P207" s="0" t="n">
        <f aca="false">IF(OR(P$3="",Consolidado!$D207=""),0,IF(ISNUMBER(SEARCH(P$3,Consolidado!$D207)),IF(COUNTIFS(Consolidado!$AC$5:AC207,Consolidado!$AC207,Consolidado!$D$5:D207,"*"&amp;P$3&amp;"*")=1,1,0),0))</f>
        <v>0</v>
      </c>
      <c r="Q207" s="0" t="n">
        <f aca="false">IF(OR(Q$3="",Consolidado!$D207=""),0,IF(ISNUMBER(SEARCH(Q$3,Consolidado!$D207)),IF(COUNTIFS(Consolidado!$AC$5:AC207,Consolidado!$AC207,Consolidado!$D$5:D207,"*"&amp;Q$3&amp;"*")=1,1,0),0))</f>
        <v>0</v>
      </c>
      <c r="R207" s="0" t="n">
        <f aca="false">IF(OR(R$3="",Consolidado!$D207=""),0,IF(ISNUMBER(SEARCH(R$3,Consolidado!$D207)),IF(COUNTIFS(Consolidado!$AC$5:AC207,Consolidado!$AC207,Consolidado!$D$5:D207,"*"&amp;R$3&amp;"*")=1,1,0),0))</f>
        <v>0</v>
      </c>
      <c r="S207" s="0" t="n">
        <f aca="false">IF(OR(S$3="",Consolidado!$D207=""),0,IF(ISNUMBER(SEARCH(S$3,Consolidado!$D207)),IF(COUNTIFS(Consolidado!$AC$5:AC207,Consolidado!$AC207,Consolidado!$D$5:D207,"*"&amp;S$3&amp;"*")=1,1,0),0))</f>
        <v>0</v>
      </c>
      <c r="T207" s="0" t="n">
        <f aca="false">IF(OR(T$3="",Consolidado!$D207=""),0,IF(ISNUMBER(SEARCH(T$3,Consolidado!$D207)),IF(COUNTIFS(Consolidado!$AC$5:AC207,Consolidado!$AC207,Consolidado!$D$5:D207,"*"&amp;T$3&amp;"*")=1,1,0),0))</f>
        <v>0</v>
      </c>
      <c r="U207" s="0" t="n">
        <f aca="false">IF(OR(U$3="",Consolidado!$D207=""),0,IF(ISNUMBER(SEARCH(U$3,Consolidado!$D207)),IF(COUNTIFS(Consolidado!$AC$5:AC207,Consolidado!$AC207,Consolidado!$D$5:D207,"*"&amp;U$3&amp;"*")=1,1,0),0))</f>
        <v>0</v>
      </c>
      <c r="V207" s="0" t="n">
        <f aca="false">IF(OR(V$3="",Consolidado!$D207=""),0,IF(ISNUMBER(SEARCH(V$3,Consolidado!$D207)),IF(COUNTIFS(Consolidado!$AC$5:AC207,Consolidado!$AC207,Consolidado!$D$5:D207,"*"&amp;V$3&amp;"*")=1,1,0),0))</f>
        <v>0</v>
      </c>
      <c r="W207" s="0" t="n">
        <f aca="false">IF(OR(W$3="",Consolidado!$D207=""),0,IF(ISNUMBER(SEARCH(W$3,Consolidado!$D207)),IF(COUNTIFS(Consolidado!$AC$5:AC207,Consolidado!$AC207,Consolidado!$D$5:D207,"*"&amp;W$3&amp;"*")=1,1,0),0))</f>
        <v>0</v>
      </c>
      <c r="X207" s="0" t="n">
        <f aca="false">IF(OR(X$3="",Consolidado!$D207=""),0,IF(ISNUMBER(SEARCH(X$3,Consolidado!$D207)),IF(COUNTIFS(Consolidado!$AC$5:AC207,Consolidado!$AC207,Consolidado!$D$5:D207,"*"&amp;X$3&amp;"*")=1,1,0),0))</f>
        <v>0</v>
      </c>
      <c r="Y207" s="0" t="n">
        <f aca="false">IF(OR(Y$3="",Consolidado!$D207=""),0,IF(ISNUMBER(SEARCH(Y$3,Consolidado!$D207)),IF(COUNTIFS(Consolidado!$AC$5:AC207,Consolidado!$AC207,Consolidado!$D$5:D207,"*"&amp;Y$3&amp;"*")=1,1,0),0))</f>
        <v>0</v>
      </c>
      <c r="Z207" s="0" t="n">
        <f aca="false">IF(OR(Z$3="",Consolidado!$D207=""),0,IF(ISNUMBER(SEARCH(Z$3,Consolidado!$D207)),IF(COUNTIFS(Consolidado!$AC$5:AC207,Consolidado!$AC207,Consolidado!$D$5:D207,"*"&amp;Z$3&amp;"*")=1,1,0),0))</f>
        <v>0</v>
      </c>
      <c r="AA207" s="0" t="n">
        <f aca="false">IF(OR(AA$3="",Consolidado!$D207=""),0,IF(ISNUMBER(SEARCH(AA$3,Consolidado!$D207)),IF(COUNTIFS(Consolidado!$AC$5:AC207,Consolidado!$AC207,Consolidado!$D$5:D207,"*"&amp;AA$3&amp;"*")=1,1,0),0))</f>
        <v>0</v>
      </c>
      <c r="AB207" s="0" t="n">
        <f aca="false">IF(OR(AB$3="",Consolidado!$D207=""),0,IF(ISNUMBER(SEARCH(AB$3,Consolidado!$D207)),IF(COUNTIFS(Consolidado!$AC$5:AC207,Consolidado!$AC207,Consolidado!$D$5:D207,"*"&amp;AB$3&amp;"*")=1,1,0),0))</f>
        <v>0</v>
      </c>
      <c r="AC207" s="0" t="n">
        <f aca="false">IF(OR(AC$3="",Consolidado!$D207=""),0,IF(ISNUMBER(SEARCH(AC$3,Consolidado!$D207)),IF(COUNTIFS(Consolidado!$AC$5:AC207,Consolidado!$AC207,Consolidado!$D$5:D207,"*"&amp;AC$3&amp;"*")=1,1,0),0))</f>
        <v>0</v>
      </c>
      <c r="AD207" s="0" t="n">
        <f aca="false">IF(OR(AD$3="",Consolidado!$D207=""),0,IF(ISNUMBER(SEARCH(AD$3,Consolidado!$D207)),IF(COUNTIFS(Consolidado!$AC$5:AC207,Consolidado!$AC207,Consolidado!$D$5:D207,"*"&amp;AD$3&amp;"*")=1,1,0),0))</f>
        <v>0</v>
      </c>
      <c r="AE207" s="0" t="n">
        <f aca="false">IF(OR(AE$3="",Consolidado!$D207=""),0,IF(ISNUMBER(SEARCH(AE$3,Consolidado!$D207)),IF(COUNTIFS(Consolidado!$AC$5:AC207,Consolidado!$AC207,Consolidado!$D$5:D207,"*"&amp;AE$3&amp;"*")=1,1,0),0))</f>
        <v>0</v>
      </c>
      <c r="AF207" s="0" t="n">
        <f aca="false">IF(OR(AF$3="",Consolidado!$D207=""),0,IF(ISNUMBER(SEARCH(AF$3,Consolidado!$D207)),IF(COUNTIFS(Consolidado!$AC$5:AC207,Consolidado!$AC207,Consolidado!$D$5:D207,"*"&amp;AF$3&amp;"*")=1,1,0),0))</f>
        <v>0</v>
      </c>
      <c r="AG207" s="0" t="n">
        <f aca="false">IF(OR(AG$3="",Consolidado!$D207=""),0,IF(ISNUMBER(SEARCH(AG$3,Consolidado!$D207)),IF(COUNTIFS(Consolidado!$AC$5:AC207,Consolidado!$AC207,Consolidado!$D$5:D207,"*"&amp;AG$3&amp;"*")=1,1,0),0))</f>
        <v>0</v>
      </c>
      <c r="AH207" s="0" t="n">
        <f aca="false">IF(OR(AH$3="",Consolidado!$D207=""),0,IF(ISNUMBER(SEARCH(AH$3,Consolidado!$D207)),IF(COUNTIFS(Consolidado!$AC$5:AC207,Consolidado!$AC207,Consolidado!$D$5:D207,"*"&amp;AH$3&amp;"*")=1,1,0),0))</f>
        <v>0</v>
      </c>
      <c r="AI207" s="0" t="n">
        <f aca="false">IF(OR(AI$3="",Consolidado!$D207=""),0,IF(ISNUMBER(SEARCH(AI$3,Consolidado!$D207)),IF(COUNTIFS(Consolidado!$AC$5:AC207,Consolidado!$AC207,Consolidado!$D$5:D207,"*"&amp;AI$3&amp;"*")=1,1,0),0))</f>
        <v>0</v>
      </c>
      <c r="AJ207" s="0" t="n">
        <f aca="false">IF(OR(AJ$3="",Consolidado!$D207=""),0,IF(ISNUMBER(SEARCH(AJ$3,Consolidado!$D207)),IF(COUNTIFS(Consolidado!$AC$5:AC207,Consolidado!$AC207,Consolidado!$D$5:D207,"*"&amp;AJ$3&amp;"*")=1,1,0),0))</f>
        <v>0</v>
      </c>
      <c r="AK207" s="0" t="n">
        <f aca="false">IF(OR(AK$3="",Consolidado!$D207=""),0,IF(ISNUMBER(SEARCH(AK$3,Consolidado!$D207)),IF(COUNTIFS(Consolidado!$AC$5:AC207,Consolidado!$AC207,Consolidado!$D$5:D207,"*"&amp;AK$3&amp;"*")=1,1,0),0))</f>
        <v>0</v>
      </c>
      <c r="AL207" s="0" t="n">
        <f aca="false">IF(OR(AL$3="",Consolidado!$D207=""),0,IF(ISNUMBER(SEARCH(AL$3,Consolidado!$D207)),IF(COUNTIFS(Consolidado!$AC$5:AC207,Consolidado!$AC207,Consolidado!$D$5:D207,"*"&amp;AL$3&amp;"*")=1,1,0),0))</f>
        <v>0</v>
      </c>
      <c r="AM207" s="0" t="n">
        <f aca="false">IF(OR(AM$3="",Consolidado!$D207=""),0,IF(ISNUMBER(SEARCH(AM$3,Consolidado!$D207)),IF(COUNTIFS(Consolidado!$AC$5:AC207,Consolidado!$AC207,Consolidado!$D$5:D207,"*"&amp;AM$3&amp;"*")=1,1,0),0))</f>
        <v>0</v>
      </c>
      <c r="AN207" s="0" t="n">
        <f aca="false">IF(OR(AN$3="",Consolidado!$D207=""),0,IF(ISNUMBER(SEARCH(AN$3,Consolidado!$D207)),IF(COUNTIFS(Consolidado!$AC$5:AC207,Consolidado!$AC207,Consolidado!$D$5:D207,"*"&amp;AN$3&amp;"*")=1,1,0),0))</f>
        <v>0</v>
      </c>
      <c r="AO207" s="0" t="n">
        <f aca="false">IF(OR(AO$3="",Consolidado!$D207=""),0,IF(ISNUMBER(SEARCH(AO$3,Consolidado!$D207)),IF(COUNTIFS(Consolidado!$AC$5:AC207,Consolidado!$AC207,Consolidado!$D$5:D207,"*"&amp;AO$3&amp;"*")=1,1,0),0))</f>
        <v>0</v>
      </c>
    </row>
    <row r="208" customFormat="false" ht="15" hidden="false" customHeight="false" outlineLevel="0" collapsed="false">
      <c r="B208" s="0" t="n">
        <f aca="false">IF(OR(B$3="",Consolidado!$D208=""),0,IF(ISNUMBER(SEARCH(B$3,Consolidado!$D208)),IF(COUNTIFS(Consolidado!$AC$5:AC208,Consolidado!$AC208,Consolidado!$D$5:D208,"*"&amp;B$3&amp;"*")=1,1,0),0))</f>
        <v>0</v>
      </c>
      <c r="C208" s="0" t="n">
        <f aca="false">IF(OR(C$3="",Consolidado!$D208=""),0,IF(ISNUMBER(SEARCH(C$3,Consolidado!$D208)),IF(COUNTIFS(Consolidado!$AC$5:AC208,Consolidado!$AC208,Consolidado!$D$5:D208,"*"&amp;C$3&amp;"*")=1,1,0),0))</f>
        <v>0</v>
      </c>
      <c r="D208" s="0" t="n">
        <f aca="false">IF(OR(D$3="",Consolidado!$D208=""),0,IF(ISNUMBER(SEARCH(D$3,Consolidado!$D208)),IF(COUNTIFS(Consolidado!$AC$5:AC208,Consolidado!$AC208,Consolidado!$D$5:D208,"*"&amp;D$3&amp;"*")=1,1,0),0))</f>
        <v>0</v>
      </c>
      <c r="E208" s="0" t="n">
        <f aca="false">IF(OR(E$3="",Consolidado!$D208=""),0,IF(ISNUMBER(SEARCH(E$3,Consolidado!$D208)),IF(COUNTIFS(Consolidado!$AC$5:AC208,Consolidado!$AC208,Consolidado!$D$5:D208,"*"&amp;E$3&amp;"*")=1,1,0),0))</f>
        <v>0</v>
      </c>
      <c r="F208" s="0" t="n">
        <f aca="false">IF(OR(F$3="",Consolidado!$D208=""),0,IF(ISNUMBER(SEARCH(F$3,Consolidado!$D208)),IF(COUNTIFS(Consolidado!$AC$5:AC208,Consolidado!$AC208,Consolidado!$D$5:D208,"*"&amp;F$3&amp;"*")=1,1,0),0))</f>
        <v>0</v>
      </c>
      <c r="G208" s="0" t="n">
        <f aca="false">IF(OR(G$3="",Consolidado!$D208=""),0,IF(ISNUMBER(SEARCH(G$3,Consolidado!$D208)),IF(COUNTIFS(Consolidado!$AC$5:AC208,Consolidado!$AC208,Consolidado!$D$5:D208,"*"&amp;G$3&amp;"*")=1,1,0),0))</f>
        <v>0</v>
      </c>
      <c r="H208" s="0" t="n">
        <f aca="false">IF(OR(H$3="",Consolidado!$D208=""),0,IF(ISNUMBER(SEARCH(H$3,Consolidado!$D208)),IF(COUNTIFS(Consolidado!$AC$5:AC208,Consolidado!$AC208,Consolidado!$D$5:D208,"*"&amp;H$3&amp;"*")=1,1,0),0))</f>
        <v>0</v>
      </c>
      <c r="I208" s="0" t="n">
        <f aca="false">IF(OR(I$3="",Consolidado!$D208=""),0,IF(ISNUMBER(SEARCH(I$3,Consolidado!$D208)),IF(COUNTIFS(Consolidado!$AC$5:AC208,Consolidado!$AC208,Consolidado!$D$5:D208,"*"&amp;I$3&amp;"*")=1,1,0),0))</f>
        <v>0</v>
      </c>
      <c r="J208" s="0" t="n">
        <f aca="false">IF(OR(J$3="",Consolidado!$D208=""),0,IF(ISNUMBER(SEARCH(J$3,Consolidado!$D208)),IF(COUNTIFS(Consolidado!$AC$5:AC208,Consolidado!$AC208,Consolidado!$D$5:D208,"*"&amp;J$3&amp;"*")=1,1,0),0))</f>
        <v>0</v>
      </c>
      <c r="K208" s="0" t="n">
        <f aca="false">IF(OR(K$3="",Consolidado!$D208=""),0,IF(ISNUMBER(SEARCH(K$3,Consolidado!$D208)),IF(COUNTIFS(Consolidado!$AC$5:AC208,Consolidado!$AC208,Consolidado!$D$5:D208,"*"&amp;K$3&amp;"*")=1,1,0),0))</f>
        <v>0</v>
      </c>
      <c r="L208" s="0" t="n">
        <f aca="false">IF(OR(L$3="",Consolidado!$D208=""),0,IF(ISNUMBER(SEARCH(L$3,Consolidado!$D208)),IF(COUNTIFS(Consolidado!$AC$5:AC208,Consolidado!$AC208,Consolidado!$D$5:D208,"*"&amp;L$3&amp;"*")=1,1,0),0))</f>
        <v>0</v>
      </c>
      <c r="M208" s="0" t="n">
        <f aca="false">IF(OR(M$3="",Consolidado!$D208=""),0,IF(ISNUMBER(SEARCH(M$3,Consolidado!$D208)),IF(COUNTIFS(Consolidado!$AC$5:AC208,Consolidado!$AC208,Consolidado!$D$5:D208,"*"&amp;M$3&amp;"*")=1,1,0),0))</f>
        <v>0</v>
      </c>
      <c r="N208" s="0" t="n">
        <f aca="false">IF(OR(N$3="",Consolidado!$D208=""),0,IF(ISNUMBER(SEARCH(N$3,Consolidado!$D208)),IF(COUNTIFS(Consolidado!$AC$5:AC208,Consolidado!$AC208,Consolidado!$D$5:D208,"*"&amp;N$3&amp;"*")=1,1,0),0))</f>
        <v>0</v>
      </c>
      <c r="O208" s="0" t="n">
        <f aca="false">IF(OR(O$3="",Consolidado!$D208=""),0,IF(ISNUMBER(SEARCH(O$3,Consolidado!$D208)),IF(COUNTIFS(Consolidado!$AC$5:AC208,Consolidado!$AC208,Consolidado!$D$5:D208,"*"&amp;O$3&amp;"*")=1,1,0),0))</f>
        <v>0</v>
      </c>
      <c r="P208" s="0" t="n">
        <f aca="false">IF(OR(P$3="",Consolidado!$D208=""),0,IF(ISNUMBER(SEARCH(P$3,Consolidado!$D208)),IF(COUNTIFS(Consolidado!$AC$5:AC208,Consolidado!$AC208,Consolidado!$D$5:D208,"*"&amp;P$3&amp;"*")=1,1,0),0))</f>
        <v>0</v>
      </c>
      <c r="Q208" s="0" t="n">
        <f aca="false">IF(OR(Q$3="",Consolidado!$D208=""),0,IF(ISNUMBER(SEARCH(Q$3,Consolidado!$D208)),IF(COUNTIFS(Consolidado!$AC$5:AC208,Consolidado!$AC208,Consolidado!$D$5:D208,"*"&amp;Q$3&amp;"*")=1,1,0),0))</f>
        <v>0</v>
      </c>
      <c r="R208" s="0" t="n">
        <f aca="false">IF(OR(R$3="",Consolidado!$D208=""),0,IF(ISNUMBER(SEARCH(R$3,Consolidado!$D208)),IF(COUNTIFS(Consolidado!$AC$5:AC208,Consolidado!$AC208,Consolidado!$D$5:D208,"*"&amp;R$3&amp;"*")=1,1,0),0))</f>
        <v>0</v>
      </c>
      <c r="S208" s="0" t="n">
        <f aca="false">IF(OR(S$3="",Consolidado!$D208=""),0,IF(ISNUMBER(SEARCH(S$3,Consolidado!$D208)),IF(COUNTIFS(Consolidado!$AC$5:AC208,Consolidado!$AC208,Consolidado!$D$5:D208,"*"&amp;S$3&amp;"*")=1,1,0),0))</f>
        <v>0</v>
      </c>
      <c r="T208" s="0" t="n">
        <f aca="false">IF(OR(T$3="",Consolidado!$D208=""),0,IF(ISNUMBER(SEARCH(T$3,Consolidado!$D208)),IF(COUNTIFS(Consolidado!$AC$5:AC208,Consolidado!$AC208,Consolidado!$D$5:D208,"*"&amp;T$3&amp;"*")=1,1,0),0))</f>
        <v>0</v>
      </c>
      <c r="U208" s="0" t="n">
        <f aca="false">IF(OR(U$3="",Consolidado!$D208=""),0,IF(ISNUMBER(SEARCH(U$3,Consolidado!$D208)),IF(COUNTIFS(Consolidado!$AC$5:AC208,Consolidado!$AC208,Consolidado!$D$5:D208,"*"&amp;U$3&amp;"*")=1,1,0),0))</f>
        <v>0</v>
      </c>
      <c r="V208" s="0" t="n">
        <f aca="false">IF(OR(V$3="",Consolidado!$D208=""),0,IF(ISNUMBER(SEARCH(V$3,Consolidado!$D208)),IF(COUNTIFS(Consolidado!$AC$5:AC208,Consolidado!$AC208,Consolidado!$D$5:D208,"*"&amp;V$3&amp;"*")=1,1,0),0))</f>
        <v>0</v>
      </c>
      <c r="W208" s="0" t="n">
        <f aca="false">IF(OR(W$3="",Consolidado!$D208=""),0,IF(ISNUMBER(SEARCH(W$3,Consolidado!$D208)),IF(COUNTIFS(Consolidado!$AC$5:AC208,Consolidado!$AC208,Consolidado!$D$5:D208,"*"&amp;W$3&amp;"*")=1,1,0),0))</f>
        <v>0</v>
      </c>
      <c r="X208" s="0" t="n">
        <f aca="false">IF(OR(X$3="",Consolidado!$D208=""),0,IF(ISNUMBER(SEARCH(X$3,Consolidado!$D208)),IF(COUNTIFS(Consolidado!$AC$5:AC208,Consolidado!$AC208,Consolidado!$D$5:D208,"*"&amp;X$3&amp;"*")=1,1,0),0))</f>
        <v>0</v>
      </c>
      <c r="Y208" s="0" t="n">
        <f aca="false">IF(OR(Y$3="",Consolidado!$D208=""),0,IF(ISNUMBER(SEARCH(Y$3,Consolidado!$D208)),IF(COUNTIFS(Consolidado!$AC$5:AC208,Consolidado!$AC208,Consolidado!$D$5:D208,"*"&amp;Y$3&amp;"*")=1,1,0),0))</f>
        <v>0</v>
      </c>
      <c r="Z208" s="0" t="n">
        <f aca="false">IF(OR(Z$3="",Consolidado!$D208=""),0,IF(ISNUMBER(SEARCH(Z$3,Consolidado!$D208)),IF(COUNTIFS(Consolidado!$AC$5:AC208,Consolidado!$AC208,Consolidado!$D$5:D208,"*"&amp;Z$3&amp;"*")=1,1,0),0))</f>
        <v>0</v>
      </c>
      <c r="AA208" s="0" t="n">
        <f aca="false">IF(OR(AA$3="",Consolidado!$D208=""),0,IF(ISNUMBER(SEARCH(AA$3,Consolidado!$D208)),IF(COUNTIFS(Consolidado!$AC$5:AC208,Consolidado!$AC208,Consolidado!$D$5:D208,"*"&amp;AA$3&amp;"*")=1,1,0),0))</f>
        <v>0</v>
      </c>
      <c r="AB208" s="0" t="n">
        <f aca="false">IF(OR(AB$3="",Consolidado!$D208=""),0,IF(ISNUMBER(SEARCH(AB$3,Consolidado!$D208)),IF(COUNTIFS(Consolidado!$AC$5:AC208,Consolidado!$AC208,Consolidado!$D$5:D208,"*"&amp;AB$3&amp;"*")=1,1,0),0))</f>
        <v>0</v>
      </c>
      <c r="AC208" s="0" t="n">
        <f aca="false">IF(OR(AC$3="",Consolidado!$D208=""),0,IF(ISNUMBER(SEARCH(AC$3,Consolidado!$D208)),IF(COUNTIFS(Consolidado!$AC$5:AC208,Consolidado!$AC208,Consolidado!$D$5:D208,"*"&amp;AC$3&amp;"*")=1,1,0),0))</f>
        <v>0</v>
      </c>
      <c r="AD208" s="0" t="n">
        <f aca="false">IF(OR(AD$3="",Consolidado!$D208=""),0,IF(ISNUMBER(SEARCH(AD$3,Consolidado!$D208)),IF(COUNTIFS(Consolidado!$AC$5:AC208,Consolidado!$AC208,Consolidado!$D$5:D208,"*"&amp;AD$3&amp;"*")=1,1,0),0))</f>
        <v>0</v>
      </c>
      <c r="AE208" s="0" t="n">
        <f aca="false">IF(OR(AE$3="",Consolidado!$D208=""),0,IF(ISNUMBER(SEARCH(AE$3,Consolidado!$D208)),IF(COUNTIFS(Consolidado!$AC$5:AC208,Consolidado!$AC208,Consolidado!$D$5:D208,"*"&amp;AE$3&amp;"*")=1,1,0),0))</f>
        <v>0</v>
      </c>
      <c r="AF208" s="0" t="n">
        <f aca="false">IF(OR(AF$3="",Consolidado!$D208=""),0,IF(ISNUMBER(SEARCH(AF$3,Consolidado!$D208)),IF(COUNTIFS(Consolidado!$AC$5:AC208,Consolidado!$AC208,Consolidado!$D$5:D208,"*"&amp;AF$3&amp;"*")=1,1,0),0))</f>
        <v>0</v>
      </c>
      <c r="AG208" s="0" t="n">
        <f aca="false">IF(OR(AG$3="",Consolidado!$D208=""),0,IF(ISNUMBER(SEARCH(AG$3,Consolidado!$D208)),IF(COUNTIFS(Consolidado!$AC$5:AC208,Consolidado!$AC208,Consolidado!$D$5:D208,"*"&amp;AG$3&amp;"*")=1,1,0),0))</f>
        <v>0</v>
      </c>
      <c r="AH208" s="0" t="n">
        <f aca="false">IF(OR(AH$3="",Consolidado!$D208=""),0,IF(ISNUMBER(SEARCH(AH$3,Consolidado!$D208)),IF(COUNTIFS(Consolidado!$AC$5:AC208,Consolidado!$AC208,Consolidado!$D$5:D208,"*"&amp;AH$3&amp;"*")=1,1,0),0))</f>
        <v>0</v>
      </c>
      <c r="AI208" s="0" t="n">
        <f aca="false">IF(OR(AI$3="",Consolidado!$D208=""),0,IF(ISNUMBER(SEARCH(AI$3,Consolidado!$D208)),IF(COUNTIFS(Consolidado!$AC$5:AC208,Consolidado!$AC208,Consolidado!$D$5:D208,"*"&amp;AI$3&amp;"*")=1,1,0),0))</f>
        <v>0</v>
      </c>
      <c r="AJ208" s="0" t="n">
        <f aca="false">IF(OR(AJ$3="",Consolidado!$D208=""),0,IF(ISNUMBER(SEARCH(AJ$3,Consolidado!$D208)),IF(COUNTIFS(Consolidado!$AC$5:AC208,Consolidado!$AC208,Consolidado!$D$5:D208,"*"&amp;AJ$3&amp;"*")=1,1,0),0))</f>
        <v>0</v>
      </c>
      <c r="AK208" s="0" t="n">
        <f aca="false">IF(OR(AK$3="",Consolidado!$D208=""),0,IF(ISNUMBER(SEARCH(AK$3,Consolidado!$D208)),IF(COUNTIFS(Consolidado!$AC$5:AC208,Consolidado!$AC208,Consolidado!$D$5:D208,"*"&amp;AK$3&amp;"*")=1,1,0),0))</f>
        <v>0</v>
      </c>
      <c r="AL208" s="0" t="n">
        <f aca="false">IF(OR(AL$3="",Consolidado!$D208=""),0,IF(ISNUMBER(SEARCH(AL$3,Consolidado!$D208)),IF(COUNTIFS(Consolidado!$AC$5:AC208,Consolidado!$AC208,Consolidado!$D$5:D208,"*"&amp;AL$3&amp;"*")=1,1,0),0))</f>
        <v>0</v>
      </c>
      <c r="AM208" s="0" t="n">
        <f aca="false">IF(OR(AM$3="",Consolidado!$D208=""),0,IF(ISNUMBER(SEARCH(AM$3,Consolidado!$D208)),IF(COUNTIFS(Consolidado!$AC$5:AC208,Consolidado!$AC208,Consolidado!$D$5:D208,"*"&amp;AM$3&amp;"*")=1,1,0),0))</f>
        <v>0</v>
      </c>
      <c r="AN208" s="0" t="n">
        <f aca="false">IF(OR(AN$3="",Consolidado!$D208=""),0,IF(ISNUMBER(SEARCH(AN$3,Consolidado!$D208)),IF(COUNTIFS(Consolidado!$AC$5:AC208,Consolidado!$AC208,Consolidado!$D$5:D208,"*"&amp;AN$3&amp;"*")=1,1,0),0))</f>
        <v>0</v>
      </c>
      <c r="AO208" s="0" t="n">
        <f aca="false">IF(OR(AO$3="",Consolidado!$D208=""),0,IF(ISNUMBER(SEARCH(AO$3,Consolidado!$D208)),IF(COUNTIFS(Consolidado!$AC$5:AC208,Consolidado!$AC208,Consolidado!$D$5:D208,"*"&amp;AO$3&amp;"*")=1,1,0),0))</f>
        <v>0</v>
      </c>
    </row>
    <row r="209" customFormat="false" ht="15" hidden="false" customHeight="false" outlineLevel="0" collapsed="false">
      <c r="B209" s="0" t="n">
        <f aca="false">IF(OR(B$3="",Consolidado!$D209=""),0,IF(ISNUMBER(SEARCH(B$3,Consolidado!$D209)),IF(COUNTIFS(Consolidado!$AC$5:AC209,Consolidado!$AC209,Consolidado!$D$5:D209,"*"&amp;B$3&amp;"*")=1,1,0),0))</f>
        <v>0</v>
      </c>
      <c r="C209" s="0" t="n">
        <f aca="false">IF(OR(C$3="",Consolidado!$D209=""),0,IF(ISNUMBER(SEARCH(C$3,Consolidado!$D209)),IF(COUNTIFS(Consolidado!$AC$5:AC209,Consolidado!$AC209,Consolidado!$D$5:D209,"*"&amp;C$3&amp;"*")=1,1,0),0))</f>
        <v>0</v>
      </c>
      <c r="D209" s="0" t="n">
        <f aca="false">IF(OR(D$3="",Consolidado!$D209=""),0,IF(ISNUMBER(SEARCH(D$3,Consolidado!$D209)),IF(COUNTIFS(Consolidado!$AC$5:AC209,Consolidado!$AC209,Consolidado!$D$5:D209,"*"&amp;D$3&amp;"*")=1,1,0),0))</f>
        <v>0</v>
      </c>
      <c r="E209" s="0" t="n">
        <f aca="false">IF(OR(E$3="",Consolidado!$D209=""),0,IF(ISNUMBER(SEARCH(E$3,Consolidado!$D209)),IF(COUNTIFS(Consolidado!$AC$5:AC209,Consolidado!$AC209,Consolidado!$D$5:D209,"*"&amp;E$3&amp;"*")=1,1,0),0))</f>
        <v>0</v>
      </c>
      <c r="F209" s="0" t="n">
        <f aca="false">IF(OR(F$3="",Consolidado!$D209=""),0,IF(ISNUMBER(SEARCH(F$3,Consolidado!$D209)),IF(COUNTIFS(Consolidado!$AC$5:AC209,Consolidado!$AC209,Consolidado!$D$5:D209,"*"&amp;F$3&amp;"*")=1,1,0),0))</f>
        <v>0</v>
      </c>
      <c r="G209" s="0" t="n">
        <f aca="false">IF(OR(G$3="",Consolidado!$D209=""),0,IF(ISNUMBER(SEARCH(G$3,Consolidado!$D209)),IF(COUNTIFS(Consolidado!$AC$5:AC209,Consolidado!$AC209,Consolidado!$D$5:D209,"*"&amp;G$3&amp;"*")=1,1,0),0))</f>
        <v>0</v>
      </c>
      <c r="H209" s="0" t="n">
        <f aca="false">IF(OR(H$3="",Consolidado!$D209=""),0,IF(ISNUMBER(SEARCH(H$3,Consolidado!$D209)),IF(COUNTIFS(Consolidado!$AC$5:AC209,Consolidado!$AC209,Consolidado!$D$5:D209,"*"&amp;H$3&amp;"*")=1,1,0),0))</f>
        <v>0</v>
      </c>
      <c r="I209" s="0" t="n">
        <f aca="false">IF(OR(I$3="",Consolidado!$D209=""),0,IF(ISNUMBER(SEARCH(I$3,Consolidado!$D209)),IF(COUNTIFS(Consolidado!$AC$5:AC209,Consolidado!$AC209,Consolidado!$D$5:D209,"*"&amp;I$3&amp;"*")=1,1,0),0))</f>
        <v>0</v>
      </c>
      <c r="J209" s="0" t="n">
        <f aca="false">IF(OR(J$3="",Consolidado!$D209=""),0,IF(ISNUMBER(SEARCH(J$3,Consolidado!$D209)),IF(COUNTIFS(Consolidado!$AC$5:AC209,Consolidado!$AC209,Consolidado!$D$5:D209,"*"&amp;J$3&amp;"*")=1,1,0),0))</f>
        <v>0</v>
      </c>
      <c r="K209" s="0" t="n">
        <f aca="false">IF(OR(K$3="",Consolidado!$D209=""),0,IF(ISNUMBER(SEARCH(K$3,Consolidado!$D209)),IF(COUNTIFS(Consolidado!$AC$5:AC209,Consolidado!$AC209,Consolidado!$D$5:D209,"*"&amp;K$3&amp;"*")=1,1,0),0))</f>
        <v>0</v>
      </c>
      <c r="L209" s="0" t="n">
        <f aca="false">IF(OR(L$3="",Consolidado!$D209=""),0,IF(ISNUMBER(SEARCH(L$3,Consolidado!$D209)),IF(COUNTIFS(Consolidado!$AC$5:AC209,Consolidado!$AC209,Consolidado!$D$5:D209,"*"&amp;L$3&amp;"*")=1,1,0),0))</f>
        <v>0</v>
      </c>
      <c r="M209" s="0" t="n">
        <f aca="false">IF(OR(M$3="",Consolidado!$D209=""),0,IF(ISNUMBER(SEARCH(M$3,Consolidado!$D209)),IF(COUNTIFS(Consolidado!$AC$5:AC209,Consolidado!$AC209,Consolidado!$D$5:D209,"*"&amp;M$3&amp;"*")=1,1,0),0))</f>
        <v>0</v>
      </c>
      <c r="N209" s="0" t="n">
        <f aca="false">IF(OR(N$3="",Consolidado!$D209=""),0,IF(ISNUMBER(SEARCH(N$3,Consolidado!$D209)),IF(COUNTIFS(Consolidado!$AC$5:AC209,Consolidado!$AC209,Consolidado!$D$5:D209,"*"&amp;N$3&amp;"*")=1,1,0),0))</f>
        <v>0</v>
      </c>
      <c r="O209" s="0" t="n">
        <f aca="false">IF(OR(O$3="",Consolidado!$D209=""),0,IF(ISNUMBER(SEARCH(O$3,Consolidado!$D209)),IF(COUNTIFS(Consolidado!$AC$5:AC209,Consolidado!$AC209,Consolidado!$D$5:D209,"*"&amp;O$3&amp;"*")=1,1,0),0))</f>
        <v>0</v>
      </c>
      <c r="P209" s="0" t="n">
        <f aca="false">IF(OR(P$3="",Consolidado!$D209=""),0,IF(ISNUMBER(SEARCH(P$3,Consolidado!$D209)),IF(COUNTIFS(Consolidado!$AC$5:AC209,Consolidado!$AC209,Consolidado!$D$5:D209,"*"&amp;P$3&amp;"*")=1,1,0),0))</f>
        <v>0</v>
      </c>
      <c r="Q209" s="0" t="n">
        <f aca="false">IF(OR(Q$3="",Consolidado!$D209=""),0,IF(ISNUMBER(SEARCH(Q$3,Consolidado!$D209)),IF(COUNTIFS(Consolidado!$AC$5:AC209,Consolidado!$AC209,Consolidado!$D$5:D209,"*"&amp;Q$3&amp;"*")=1,1,0),0))</f>
        <v>0</v>
      </c>
      <c r="R209" s="0" t="n">
        <f aca="false">IF(OR(R$3="",Consolidado!$D209=""),0,IF(ISNUMBER(SEARCH(R$3,Consolidado!$D209)),IF(COUNTIFS(Consolidado!$AC$5:AC209,Consolidado!$AC209,Consolidado!$D$5:D209,"*"&amp;R$3&amp;"*")=1,1,0),0))</f>
        <v>0</v>
      </c>
      <c r="S209" s="0" t="n">
        <f aca="false">IF(OR(S$3="",Consolidado!$D209=""),0,IF(ISNUMBER(SEARCH(S$3,Consolidado!$D209)),IF(COUNTIFS(Consolidado!$AC$5:AC209,Consolidado!$AC209,Consolidado!$D$5:D209,"*"&amp;S$3&amp;"*")=1,1,0),0))</f>
        <v>0</v>
      </c>
      <c r="T209" s="0" t="n">
        <f aca="false">IF(OR(T$3="",Consolidado!$D209=""),0,IF(ISNUMBER(SEARCH(T$3,Consolidado!$D209)),IF(COUNTIFS(Consolidado!$AC$5:AC209,Consolidado!$AC209,Consolidado!$D$5:D209,"*"&amp;T$3&amp;"*")=1,1,0),0))</f>
        <v>0</v>
      </c>
      <c r="U209" s="0" t="n">
        <f aca="false">IF(OR(U$3="",Consolidado!$D209=""),0,IF(ISNUMBER(SEARCH(U$3,Consolidado!$D209)),IF(COUNTIFS(Consolidado!$AC$5:AC209,Consolidado!$AC209,Consolidado!$D$5:D209,"*"&amp;U$3&amp;"*")=1,1,0),0))</f>
        <v>0</v>
      </c>
      <c r="V209" s="0" t="n">
        <f aca="false">IF(OR(V$3="",Consolidado!$D209=""),0,IF(ISNUMBER(SEARCH(V$3,Consolidado!$D209)),IF(COUNTIFS(Consolidado!$AC$5:AC209,Consolidado!$AC209,Consolidado!$D$5:D209,"*"&amp;V$3&amp;"*")=1,1,0),0))</f>
        <v>0</v>
      </c>
      <c r="W209" s="0" t="n">
        <f aca="false">IF(OR(W$3="",Consolidado!$D209=""),0,IF(ISNUMBER(SEARCH(W$3,Consolidado!$D209)),IF(COUNTIFS(Consolidado!$AC$5:AC209,Consolidado!$AC209,Consolidado!$D$5:D209,"*"&amp;W$3&amp;"*")=1,1,0),0))</f>
        <v>0</v>
      </c>
      <c r="X209" s="0" t="n">
        <f aca="false">IF(OR(X$3="",Consolidado!$D209=""),0,IF(ISNUMBER(SEARCH(X$3,Consolidado!$D209)),IF(COUNTIFS(Consolidado!$AC$5:AC209,Consolidado!$AC209,Consolidado!$D$5:D209,"*"&amp;X$3&amp;"*")=1,1,0),0))</f>
        <v>0</v>
      </c>
      <c r="Y209" s="0" t="n">
        <f aca="false">IF(OR(Y$3="",Consolidado!$D209=""),0,IF(ISNUMBER(SEARCH(Y$3,Consolidado!$D209)),IF(COUNTIFS(Consolidado!$AC$5:AC209,Consolidado!$AC209,Consolidado!$D$5:D209,"*"&amp;Y$3&amp;"*")=1,1,0),0))</f>
        <v>0</v>
      </c>
      <c r="Z209" s="0" t="n">
        <f aca="false">IF(OR(Z$3="",Consolidado!$D209=""),0,IF(ISNUMBER(SEARCH(Z$3,Consolidado!$D209)),IF(COUNTIFS(Consolidado!$AC$5:AC209,Consolidado!$AC209,Consolidado!$D$5:D209,"*"&amp;Z$3&amp;"*")=1,1,0),0))</f>
        <v>0</v>
      </c>
      <c r="AA209" s="0" t="n">
        <f aca="false">IF(OR(AA$3="",Consolidado!$D209=""),0,IF(ISNUMBER(SEARCH(AA$3,Consolidado!$D209)),IF(COUNTIFS(Consolidado!$AC$5:AC209,Consolidado!$AC209,Consolidado!$D$5:D209,"*"&amp;AA$3&amp;"*")=1,1,0),0))</f>
        <v>0</v>
      </c>
      <c r="AB209" s="0" t="n">
        <f aca="false">IF(OR(AB$3="",Consolidado!$D209=""),0,IF(ISNUMBER(SEARCH(AB$3,Consolidado!$D209)),IF(COUNTIFS(Consolidado!$AC$5:AC209,Consolidado!$AC209,Consolidado!$D$5:D209,"*"&amp;AB$3&amp;"*")=1,1,0),0))</f>
        <v>0</v>
      </c>
      <c r="AC209" s="0" t="n">
        <f aca="false">IF(OR(AC$3="",Consolidado!$D209=""),0,IF(ISNUMBER(SEARCH(AC$3,Consolidado!$D209)),IF(COUNTIFS(Consolidado!$AC$5:AC209,Consolidado!$AC209,Consolidado!$D$5:D209,"*"&amp;AC$3&amp;"*")=1,1,0),0))</f>
        <v>0</v>
      </c>
      <c r="AD209" s="0" t="n">
        <f aca="false">IF(OR(AD$3="",Consolidado!$D209=""),0,IF(ISNUMBER(SEARCH(AD$3,Consolidado!$D209)),IF(COUNTIFS(Consolidado!$AC$5:AC209,Consolidado!$AC209,Consolidado!$D$5:D209,"*"&amp;AD$3&amp;"*")=1,1,0),0))</f>
        <v>0</v>
      </c>
      <c r="AE209" s="0" t="n">
        <f aca="false">IF(OR(AE$3="",Consolidado!$D209=""),0,IF(ISNUMBER(SEARCH(AE$3,Consolidado!$D209)),IF(COUNTIFS(Consolidado!$AC$5:AC209,Consolidado!$AC209,Consolidado!$D$5:D209,"*"&amp;AE$3&amp;"*")=1,1,0),0))</f>
        <v>0</v>
      </c>
      <c r="AF209" s="0" t="n">
        <f aca="false">IF(OR(AF$3="",Consolidado!$D209=""),0,IF(ISNUMBER(SEARCH(AF$3,Consolidado!$D209)),IF(COUNTIFS(Consolidado!$AC$5:AC209,Consolidado!$AC209,Consolidado!$D$5:D209,"*"&amp;AF$3&amp;"*")=1,1,0),0))</f>
        <v>0</v>
      </c>
      <c r="AG209" s="0" t="n">
        <f aca="false">IF(OR(AG$3="",Consolidado!$D209=""),0,IF(ISNUMBER(SEARCH(AG$3,Consolidado!$D209)),IF(COUNTIFS(Consolidado!$AC$5:AC209,Consolidado!$AC209,Consolidado!$D$5:D209,"*"&amp;AG$3&amp;"*")=1,1,0),0))</f>
        <v>0</v>
      </c>
      <c r="AH209" s="0" t="n">
        <f aca="false">IF(OR(AH$3="",Consolidado!$D209=""),0,IF(ISNUMBER(SEARCH(AH$3,Consolidado!$D209)),IF(COUNTIFS(Consolidado!$AC$5:AC209,Consolidado!$AC209,Consolidado!$D$5:D209,"*"&amp;AH$3&amp;"*")=1,1,0),0))</f>
        <v>0</v>
      </c>
      <c r="AI209" s="0" t="n">
        <f aca="false">IF(OR(AI$3="",Consolidado!$D209=""),0,IF(ISNUMBER(SEARCH(AI$3,Consolidado!$D209)),IF(COUNTIFS(Consolidado!$AC$5:AC209,Consolidado!$AC209,Consolidado!$D$5:D209,"*"&amp;AI$3&amp;"*")=1,1,0),0))</f>
        <v>0</v>
      </c>
      <c r="AJ209" s="0" t="n">
        <f aca="false">IF(OR(AJ$3="",Consolidado!$D209=""),0,IF(ISNUMBER(SEARCH(AJ$3,Consolidado!$D209)),IF(COUNTIFS(Consolidado!$AC$5:AC209,Consolidado!$AC209,Consolidado!$D$5:D209,"*"&amp;AJ$3&amp;"*")=1,1,0),0))</f>
        <v>0</v>
      </c>
      <c r="AK209" s="0" t="n">
        <f aca="false">IF(OR(AK$3="",Consolidado!$D209=""),0,IF(ISNUMBER(SEARCH(AK$3,Consolidado!$D209)),IF(COUNTIFS(Consolidado!$AC$5:AC209,Consolidado!$AC209,Consolidado!$D$5:D209,"*"&amp;AK$3&amp;"*")=1,1,0),0))</f>
        <v>0</v>
      </c>
      <c r="AL209" s="0" t="n">
        <f aca="false">IF(OR(AL$3="",Consolidado!$D209=""),0,IF(ISNUMBER(SEARCH(AL$3,Consolidado!$D209)),IF(COUNTIFS(Consolidado!$AC$5:AC209,Consolidado!$AC209,Consolidado!$D$5:D209,"*"&amp;AL$3&amp;"*")=1,1,0),0))</f>
        <v>0</v>
      </c>
      <c r="AM209" s="0" t="n">
        <f aca="false">IF(OR(AM$3="",Consolidado!$D209=""),0,IF(ISNUMBER(SEARCH(AM$3,Consolidado!$D209)),IF(COUNTIFS(Consolidado!$AC$5:AC209,Consolidado!$AC209,Consolidado!$D$5:D209,"*"&amp;AM$3&amp;"*")=1,1,0),0))</f>
        <v>0</v>
      </c>
      <c r="AN209" s="0" t="n">
        <f aca="false">IF(OR(AN$3="",Consolidado!$D209=""),0,IF(ISNUMBER(SEARCH(AN$3,Consolidado!$D209)),IF(COUNTIFS(Consolidado!$AC$5:AC209,Consolidado!$AC209,Consolidado!$D$5:D209,"*"&amp;AN$3&amp;"*")=1,1,0),0))</f>
        <v>0</v>
      </c>
      <c r="AO209" s="0" t="n">
        <f aca="false">IF(OR(AO$3="",Consolidado!$D209=""),0,IF(ISNUMBER(SEARCH(AO$3,Consolidado!$D209)),IF(COUNTIFS(Consolidado!$AC$5:AC209,Consolidado!$AC209,Consolidado!$D$5:D209,"*"&amp;AO$3&amp;"*")=1,1,0),0))</f>
        <v>0</v>
      </c>
    </row>
    <row r="210" customFormat="false" ht="15" hidden="false" customHeight="false" outlineLevel="0" collapsed="false">
      <c r="B210" s="0" t="n">
        <f aca="false">IF(OR(B$3="",Consolidado!$D210=""),0,IF(ISNUMBER(SEARCH(B$3,Consolidado!$D210)),IF(COUNTIFS(Consolidado!$AC$5:AC210,Consolidado!$AC210,Consolidado!$D$5:D210,"*"&amp;B$3&amp;"*")=1,1,0),0))</f>
        <v>0</v>
      </c>
      <c r="C210" s="0" t="n">
        <f aca="false">IF(OR(C$3="",Consolidado!$D210=""),0,IF(ISNUMBER(SEARCH(C$3,Consolidado!$D210)),IF(COUNTIFS(Consolidado!$AC$5:AC210,Consolidado!$AC210,Consolidado!$D$5:D210,"*"&amp;C$3&amp;"*")=1,1,0),0))</f>
        <v>0</v>
      </c>
      <c r="D210" s="0" t="n">
        <f aca="false">IF(OR(D$3="",Consolidado!$D210=""),0,IF(ISNUMBER(SEARCH(D$3,Consolidado!$D210)),IF(COUNTIFS(Consolidado!$AC$5:AC210,Consolidado!$AC210,Consolidado!$D$5:D210,"*"&amp;D$3&amp;"*")=1,1,0),0))</f>
        <v>0</v>
      </c>
      <c r="E210" s="0" t="n">
        <f aca="false">IF(OR(E$3="",Consolidado!$D210=""),0,IF(ISNUMBER(SEARCH(E$3,Consolidado!$D210)),IF(COUNTIFS(Consolidado!$AC$5:AC210,Consolidado!$AC210,Consolidado!$D$5:D210,"*"&amp;E$3&amp;"*")=1,1,0),0))</f>
        <v>0</v>
      </c>
      <c r="F210" s="0" t="n">
        <f aca="false">IF(OR(F$3="",Consolidado!$D210=""),0,IF(ISNUMBER(SEARCH(F$3,Consolidado!$D210)),IF(COUNTIFS(Consolidado!$AC$5:AC210,Consolidado!$AC210,Consolidado!$D$5:D210,"*"&amp;F$3&amp;"*")=1,1,0),0))</f>
        <v>0</v>
      </c>
      <c r="G210" s="0" t="n">
        <f aca="false">IF(OR(G$3="",Consolidado!$D210=""),0,IF(ISNUMBER(SEARCH(G$3,Consolidado!$D210)),IF(COUNTIFS(Consolidado!$AC$5:AC210,Consolidado!$AC210,Consolidado!$D$5:D210,"*"&amp;G$3&amp;"*")=1,1,0),0))</f>
        <v>0</v>
      </c>
      <c r="H210" s="0" t="n">
        <f aca="false">IF(OR(H$3="",Consolidado!$D210=""),0,IF(ISNUMBER(SEARCH(H$3,Consolidado!$D210)),IF(COUNTIFS(Consolidado!$AC$5:AC210,Consolidado!$AC210,Consolidado!$D$5:D210,"*"&amp;H$3&amp;"*")=1,1,0),0))</f>
        <v>0</v>
      </c>
      <c r="I210" s="0" t="n">
        <f aca="false">IF(OR(I$3="",Consolidado!$D210=""),0,IF(ISNUMBER(SEARCH(I$3,Consolidado!$D210)),IF(COUNTIFS(Consolidado!$AC$5:AC210,Consolidado!$AC210,Consolidado!$D$5:D210,"*"&amp;I$3&amp;"*")=1,1,0),0))</f>
        <v>0</v>
      </c>
      <c r="J210" s="0" t="n">
        <f aca="false">IF(OR(J$3="",Consolidado!$D210=""),0,IF(ISNUMBER(SEARCH(J$3,Consolidado!$D210)),IF(COUNTIFS(Consolidado!$AC$5:AC210,Consolidado!$AC210,Consolidado!$D$5:D210,"*"&amp;J$3&amp;"*")=1,1,0),0))</f>
        <v>0</v>
      </c>
      <c r="K210" s="0" t="n">
        <f aca="false">IF(OR(K$3="",Consolidado!$D210=""),0,IF(ISNUMBER(SEARCH(K$3,Consolidado!$D210)),IF(COUNTIFS(Consolidado!$AC$5:AC210,Consolidado!$AC210,Consolidado!$D$5:D210,"*"&amp;K$3&amp;"*")=1,1,0),0))</f>
        <v>0</v>
      </c>
      <c r="L210" s="0" t="n">
        <f aca="false">IF(OR(L$3="",Consolidado!$D210=""),0,IF(ISNUMBER(SEARCH(L$3,Consolidado!$D210)),IF(COUNTIFS(Consolidado!$AC$5:AC210,Consolidado!$AC210,Consolidado!$D$5:D210,"*"&amp;L$3&amp;"*")=1,1,0),0))</f>
        <v>0</v>
      </c>
      <c r="M210" s="0" t="n">
        <f aca="false">IF(OR(M$3="",Consolidado!$D210=""),0,IF(ISNUMBER(SEARCH(M$3,Consolidado!$D210)),IF(COUNTIFS(Consolidado!$AC$5:AC210,Consolidado!$AC210,Consolidado!$D$5:D210,"*"&amp;M$3&amp;"*")=1,1,0),0))</f>
        <v>0</v>
      </c>
      <c r="N210" s="0" t="n">
        <f aca="false">IF(OR(N$3="",Consolidado!$D210=""),0,IF(ISNUMBER(SEARCH(N$3,Consolidado!$D210)),IF(COUNTIFS(Consolidado!$AC$5:AC210,Consolidado!$AC210,Consolidado!$D$5:D210,"*"&amp;N$3&amp;"*")=1,1,0),0))</f>
        <v>0</v>
      </c>
      <c r="O210" s="0" t="n">
        <f aca="false">IF(OR(O$3="",Consolidado!$D210=""),0,IF(ISNUMBER(SEARCH(O$3,Consolidado!$D210)),IF(COUNTIFS(Consolidado!$AC$5:AC210,Consolidado!$AC210,Consolidado!$D$5:D210,"*"&amp;O$3&amp;"*")=1,1,0),0))</f>
        <v>0</v>
      </c>
      <c r="P210" s="0" t="n">
        <f aca="false">IF(OR(P$3="",Consolidado!$D210=""),0,IF(ISNUMBER(SEARCH(P$3,Consolidado!$D210)),IF(COUNTIFS(Consolidado!$AC$5:AC210,Consolidado!$AC210,Consolidado!$D$5:D210,"*"&amp;P$3&amp;"*")=1,1,0),0))</f>
        <v>0</v>
      </c>
      <c r="Q210" s="0" t="n">
        <f aca="false">IF(OR(Q$3="",Consolidado!$D210=""),0,IF(ISNUMBER(SEARCH(Q$3,Consolidado!$D210)),IF(COUNTIFS(Consolidado!$AC$5:AC210,Consolidado!$AC210,Consolidado!$D$5:D210,"*"&amp;Q$3&amp;"*")=1,1,0),0))</f>
        <v>0</v>
      </c>
      <c r="R210" s="0" t="n">
        <f aca="false">IF(OR(R$3="",Consolidado!$D210=""),0,IF(ISNUMBER(SEARCH(R$3,Consolidado!$D210)),IF(COUNTIFS(Consolidado!$AC$5:AC210,Consolidado!$AC210,Consolidado!$D$5:D210,"*"&amp;R$3&amp;"*")=1,1,0),0))</f>
        <v>0</v>
      </c>
      <c r="S210" s="0" t="n">
        <f aca="false">IF(OR(S$3="",Consolidado!$D210=""),0,IF(ISNUMBER(SEARCH(S$3,Consolidado!$D210)),IF(COUNTIFS(Consolidado!$AC$5:AC210,Consolidado!$AC210,Consolidado!$D$5:D210,"*"&amp;S$3&amp;"*")=1,1,0),0))</f>
        <v>0</v>
      </c>
      <c r="T210" s="0" t="n">
        <f aca="false">IF(OR(T$3="",Consolidado!$D210=""),0,IF(ISNUMBER(SEARCH(T$3,Consolidado!$D210)),IF(COUNTIFS(Consolidado!$AC$5:AC210,Consolidado!$AC210,Consolidado!$D$5:D210,"*"&amp;T$3&amp;"*")=1,1,0),0))</f>
        <v>0</v>
      </c>
      <c r="U210" s="0" t="n">
        <f aca="false">IF(OR(U$3="",Consolidado!$D210=""),0,IF(ISNUMBER(SEARCH(U$3,Consolidado!$D210)),IF(COUNTIFS(Consolidado!$AC$5:AC210,Consolidado!$AC210,Consolidado!$D$5:D210,"*"&amp;U$3&amp;"*")=1,1,0),0))</f>
        <v>0</v>
      </c>
      <c r="V210" s="0" t="n">
        <f aca="false">IF(OR(V$3="",Consolidado!$D210=""),0,IF(ISNUMBER(SEARCH(V$3,Consolidado!$D210)),IF(COUNTIFS(Consolidado!$AC$5:AC210,Consolidado!$AC210,Consolidado!$D$5:D210,"*"&amp;V$3&amp;"*")=1,1,0),0))</f>
        <v>0</v>
      </c>
      <c r="W210" s="0" t="n">
        <f aca="false">IF(OR(W$3="",Consolidado!$D210=""),0,IF(ISNUMBER(SEARCH(W$3,Consolidado!$D210)),IF(COUNTIFS(Consolidado!$AC$5:AC210,Consolidado!$AC210,Consolidado!$D$5:D210,"*"&amp;W$3&amp;"*")=1,1,0),0))</f>
        <v>0</v>
      </c>
      <c r="X210" s="0" t="n">
        <f aca="false">IF(OR(X$3="",Consolidado!$D210=""),0,IF(ISNUMBER(SEARCH(X$3,Consolidado!$D210)),IF(COUNTIFS(Consolidado!$AC$5:AC210,Consolidado!$AC210,Consolidado!$D$5:D210,"*"&amp;X$3&amp;"*")=1,1,0),0))</f>
        <v>0</v>
      </c>
      <c r="Y210" s="0" t="n">
        <f aca="false">IF(OR(Y$3="",Consolidado!$D210=""),0,IF(ISNUMBER(SEARCH(Y$3,Consolidado!$D210)),IF(COUNTIFS(Consolidado!$AC$5:AC210,Consolidado!$AC210,Consolidado!$D$5:D210,"*"&amp;Y$3&amp;"*")=1,1,0),0))</f>
        <v>0</v>
      </c>
      <c r="Z210" s="0" t="n">
        <f aca="false">IF(OR(Z$3="",Consolidado!$D210=""),0,IF(ISNUMBER(SEARCH(Z$3,Consolidado!$D210)),IF(COUNTIFS(Consolidado!$AC$5:AC210,Consolidado!$AC210,Consolidado!$D$5:D210,"*"&amp;Z$3&amp;"*")=1,1,0),0))</f>
        <v>0</v>
      </c>
      <c r="AA210" s="0" t="n">
        <f aca="false">IF(OR(AA$3="",Consolidado!$D210=""),0,IF(ISNUMBER(SEARCH(AA$3,Consolidado!$D210)),IF(COUNTIFS(Consolidado!$AC$5:AC210,Consolidado!$AC210,Consolidado!$D$5:D210,"*"&amp;AA$3&amp;"*")=1,1,0),0))</f>
        <v>0</v>
      </c>
      <c r="AB210" s="0" t="n">
        <f aca="false">IF(OR(AB$3="",Consolidado!$D210=""),0,IF(ISNUMBER(SEARCH(AB$3,Consolidado!$D210)),IF(COUNTIFS(Consolidado!$AC$5:AC210,Consolidado!$AC210,Consolidado!$D$5:D210,"*"&amp;AB$3&amp;"*")=1,1,0),0))</f>
        <v>0</v>
      </c>
      <c r="AC210" s="0" t="n">
        <f aca="false">IF(OR(AC$3="",Consolidado!$D210=""),0,IF(ISNUMBER(SEARCH(AC$3,Consolidado!$D210)),IF(COUNTIFS(Consolidado!$AC$5:AC210,Consolidado!$AC210,Consolidado!$D$5:D210,"*"&amp;AC$3&amp;"*")=1,1,0),0))</f>
        <v>0</v>
      </c>
      <c r="AD210" s="0" t="n">
        <f aca="false">IF(OR(AD$3="",Consolidado!$D210=""),0,IF(ISNUMBER(SEARCH(AD$3,Consolidado!$D210)),IF(COUNTIFS(Consolidado!$AC$5:AC210,Consolidado!$AC210,Consolidado!$D$5:D210,"*"&amp;AD$3&amp;"*")=1,1,0),0))</f>
        <v>0</v>
      </c>
      <c r="AE210" s="0" t="n">
        <f aca="false">IF(OR(AE$3="",Consolidado!$D210=""),0,IF(ISNUMBER(SEARCH(AE$3,Consolidado!$D210)),IF(COUNTIFS(Consolidado!$AC$5:AC210,Consolidado!$AC210,Consolidado!$D$5:D210,"*"&amp;AE$3&amp;"*")=1,1,0),0))</f>
        <v>0</v>
      </c>
      <c r="AF210" s="0" t="n">
        <f aca="false">IF(OR(AF$3="",Consolidado!$D210=""),0,IF(ISNUMBER(SEARCH(AF$3,Consolidado!$D210)),IF(COUNTIFS(Consolidado!$AC$5:AC210,Consolidado!$AC210,Consolidado!$D$5:D210,"*"&amp;AF$3&amp;"*")=1,1,0),0))</f>
        <v>0</v>
      </c>
      <c r="AG210" s="0" t="n">
        <f aca="false">IF(OR(AG$3="",Consolidado!$D210=""),0,IF(ISNUMBER(SEARCH(AG$3,Consolidado!$D210)),IF(COUNTIFS(Consolidado!$AC$5:AC210,Consolidado!$AC210,Consolidado!$D$5:D210,"*"&amp;AG$3&amp;"*")=1,1,0),0))</f>
        <v>0</v>
      </c>
      <c r="AH210" s="0" t="n">
        <f aca="false">IF(OR(AH$3="",Consolidado!$D210=""),0,IF(ISNUMBER(SEARCH(AH$3,Consolidado!$D210)),IF(COUNTIFS(Consolidado!$AC$5:AC210,Consolidado!$AC210,Consolidado!$D$5:D210,"*"&amp;AH$3&amp;"*")=1,1,0),0))</f>
        <v>0</v>
      </c>
      <c r="AI210" s="0" t="n">
        <f aca="false">IF(OR(AI$3="",Consolidado!$D210=""),0,IF(ISNUMBER(SEARCH(AI$3,Consolidado!$D210)),IF(COUNTIFS(Consolidado!$AC$5:AC210,Consolidado!$AC210,Consolidado!$D$5:D210,"*"&amp;AI$3&amp;"*")=1,1,0),0))</f>
        <v>0</v>
      </c>
      <c r="AJ210" s="0" t="n">
        <f aca="false">IF(OR(AJ$3="",Consolidado!$D210=""),0,IF(ISNUMBER(SEARCH(AJ$3,Consolidado!$D210)),IF(COUNTIFS(Consolidado!$AC$5:AC210,Consolidado!$AC210,Consolidado!$D$5:D210,"*"&amp;AJ$3&amp;"*")=1,1,0),0))</f>
        <v>0</v>
      </c>
      <c r="AK210" s="0" t="n">
        <f aca="false">IF(OR(AK$3="",Consolidado!$D210=""),0,IF(ISNUMBER(SEARCH(AK$3,Consolidado!$D210)),IF(COUNTIFS(Consolidado!$AC$5:AC210,Consolidado!$AC210,Consolidado!$D$5:D210,"*"&amp;AK$3&amp;"*")=1,1,0),0))</f>
        <v>0</v>
      </c>
      <c r="AL210" s="0" t="n">
        <f aca="false">IF(OR(AL$3="",Consolidado!$D210=""),0,IF(ISNUMBER(SEARCH(AL$3,Consolidado!$D210)),IF(COUNTIFS(Consolidado!$AC$5:AC210,Consolidado!$AC210,Consolidado!$D$5:D210,"*"&amp;AL$3&amp;"*")=1,1,0),0))</f>
        <v>0</v>
      </c>
      <c r="AM210" s="0" t="n">
        <f aca="false">IF(OR(AM$3="",Consolidado!$D210=""),0,IF(ISNUMBER(SEARCH(AM$3,Consolidado!$D210)),IF(COUNTIFS(Consolidado!$AC$5:AC210,Consolidado!$AC210,Consolidado!$D$5:D210,"*"&amp;AM$3&amp;"*")=1,1,0),0))</f>
        <v>0</v>
      </c>
      <c r="AN210" s="0" t="n">
        <f aca="false">IF(OR(AN$3="",Consolidado!$D210=""),0,IF(ISNUMBER(SEARCH(AN$3,Consolidado!$D210)),IF(COUNTIFS(Consolidado!$AC$5:AC210,Consolidado!$AC210,Consolidado!$D$5:D210,"*"&amp;AN$3&amp;"*")=1,1,0),0))</f>
        <v>0</v>
      </c>
      <c r="AO210" s="0" t="n">
        <f aca="false">IF(OR(AO$3="",Consolidado!$D210=""),0,IF(ISNUMBER(SEARCH(AO$3,Consolidado!$D210)),IF(COUNTIFS(Consolidado!$AC$5:AC210,Consolidado!$AC210,Consolidado!$D$5:D210,"*"&amp;AO$3&amp;"*")=1,1,0),0))</f>
        <v>0</v>
      </c>
    </row>
    <row r="211" customFormat="false" ht="15" hidden="false" customHeight="false" outlineLevel="0" collapsed="false">
      <c r="B211" s="0" t="n">
        <f aca="false">IF(OR(B$3="",Consolidado!$D211=""),0,IF(ISNUMBER(SEARCH(B$3,Consolidado!$D211)),IF(COUNTIFS(Consolidado!$AC$5:AC211,Consolidado!$AC211,Consolidado!$D$5:D211,"*"&amp;B$3&amp;"*")=1,1,0),0))</f>
        <v>0</v>
      </c>
      <c r="C211" s="0" t="n">
        <f aca="false">IF(OR(C$3="",Consolidado!$D211=""),0,IF(ISNUMBER(SEARCH(C$3,Consolidado!$D211)),IF(COUNTIFS(Consolidado!$AC$5:AC211,Consolidado!$AC211,Consolidado!$D$5:D211,"*"&amp;C$3&amp;"*")=1,1,0),0))</f>
        <v>0</v>
      </c>
      <c r="D211" s="0" t="n">
        <f aca="false">IF(OR(D$3="",Consolidado!$D211=""),0,IF(ISNUMBER(SEARCH(D$3,Consolidado!$D211)),IF(COUNTIFS(Consolidado!$AC$5:AC211,Consolidado!$AC211,Consolidado!$D$5:D211,"*"&amp;D$3&amp;"*")=1,1,0),0))</f>
        <v>0</v>
      </c>
      <c r="E211" s="0" t="n">
        <f aca="false">IF(OR(E$3="",Consolidado!$D211=""),0,IF(ISNUMBER(SEARCH(E$3,Consolidado!$D211)),IF(COUNTIFS(Consolidado!$AC$5:AC211,Consolidado!$AC211,Consolidado!$D$5:D211,"*"&amp;E$3&amp;"*")=1,1,0),0))</f>
        <v>0</v>
      </c>
      <c r="F211" s="0" t="n">
        <f aca="false">IF(OR(F$3="",Consolidado!$D211=""),0,IF(ISNUMBER(SEARCH(F$3,Consolidado!$D211)),IF(COUNTIFS(Consolidado!$AC$5:AC211,Consolidado!$AC211,Consolidado!$D$5:D211,"*"&amp;F$3&amp;"*")=1,1,0),0))</f>
        <v>0</v>
      </c>
      <c r="G211" s="0" t="n">
        <f aca="false">IF(OR(G$3="",Consolidado!$D211=""),0,IF(ISNUMBER(SEARCH(G$3,Consolidado!$D211)),IF(COUNTIFS(Consolidado!$AC$5:AC211,Consolidado!$AC211,Consolidado!$D$5:D211,"*"&amp;G$3&amp;"*")=1,1,0),0))</f>
        <v>0</v>
      </c>
      <c r="H211" s="0" t="n">
        <f aca="false">IF(OR(H$3="",Consolidado!$D211=""),0,IF(ISNUMBER(SEARCH(H$3,Consolidado!$D211)),IF(COUNTIFS(Consolidado!$AC$5:AC211,Consolidado!$AC211,Consolidado!$D$5:D211,"*"&amp;H$3&amp;"*")=1,1,0),0))</f>
        <v>0</v>
      </c>
      <c r="I211" s="0" t="n">
        <f aca="false">IF(OR(I$3="",Consolidado!$D211=""),0,IF(ISNUMBER(SEARCH(I$3,Consolidado!$D211)),IF(COUNTIFS(Consolidado!$AC$5:AC211,Consolidado!$AC211,Consolidado!$D$5:D211,"*"&amp;I$3&amp;"*")=1,1,0),0))</f>
        <v>0</v>
      </c>
      <c r="J211" s="0" t="n">
        <f aca="false">IF(OR(J$3="",Consolidado!$D211=""),0,IF(ISNUMBER(SEARCH(J$3,Consolidado!$D211)),IF(COUNTIFS(Consolidado!$AC$5:AC211,Consolidado!$AC211,Consolidado!$D$5:D211,"*"&amp;J$3&amp;"*")=1,1,0),0))</f>
        <v>0</v>
      </c>
      <c r="K211" s="0" t="n">
        <f aca="false">IF(OR(K$3="",Consolidado!$D211=""),0,IF(ISNUMBER(SEARCH(K$3,Consolidado!$D211)),IF(COUNTIFS(Consolidado!$AC$5:AC211,Consolidado!$AC211,Consolidado!$D$5:D211,"*"&amp;K$3&amp;"*")=1,1,0),0))</f>
        <v>0</v>
      </c>
      <c r="L211" s="0" t="n">
        <f aca="false">IF(OR(L$3="",Consolidado!$D211=""),0,IF(ISNUMBER(SEARCH(L$3,Consolidado!$D211)),IF(COUNTIFS(Consolidado!$AC$5:AC211,Consolidado!$AC211,Consolidado!$D$5:D211,"*"&amp;L$3&amp;"*")=1,1,0),0))</f>
        <v>0</v>
      </c>
      <c r="M211" s="0" t="n">
        <f aca="false">IF(OR(M$3="",Consolidado!$D211=""),0,IF(ISNUMBER(SEARCH(M$3,Consolidado!$D211)),IF(COUNTIFS(Consolidado!$AC$5:AC211,Consolidado!$AC211,Consolidado!$D$5:D211,"*"&amp;M$3&amp;"*")=1,1,0),0))</f>
        <v>0</v>
      </c>
      <c r="N211" s="0" t="n">
        <f aca="false">IF(OR(N$3="",Consolidado!$D211=""),0,IF(ISNUMBER(SEARCH(N$3,Consolidado!$D211)),IF(COUNTIFS(Consolidado!$AC$5:AC211,Consolidado!$AC211,Consolidado!$D$5:D211,"*"&amp;N$3&amp;"*")=1,1,0),0))</f>
        <v>0</v>
      </c>
      <c r="O211" s="0" t="n">
        <f aca="false">IF(OR(O$3="",Consolidado!$D211=""),0,IF(ISNUMBER(SEARCH(O$3,Consolidado!$D211)),IF(COUNTIFS(Consolidado!$AC$5:AC211,Consolidado!$AC211,Consolidado!$D$5:D211,"*"&amp;O$3&amp;"*")=1,1,0),0))</f>
        <v>0</v>
      </c>
      <c r="P211" s="0" t="n">
        <f aca="false">IF(OR(P$3="",Consolidado!$D211=""),0,IF(ISNUMBER(SEARCH(P$3,Consolidado!$D211)),IF(COUNTIFS(Consolidado!$AC$5:AC211,Consolidado!$AC211,Consolidado!$D$5:D211,"*"&amp;P$3&amp;"*")=1,1,0),0))</f>
        <v>0</v>
      </c>
      <c r="Q211" s="0" t="n">
        <f aca="false">IF(OR(Q$3="",Consolidado!$D211=""),0,IF(ISNUMBER(SEARCH(Q$3,Consolidado!$D211)),IF(COUNTIFS(Consolidado!$AC$5:AC211,Consolidado!$AC211,Consolidado!$D$5:D211,"*"&amp;Q$3&amp;"*")=1,1,0),0))</f>
        <v>0</v>
      </c>
      <c r="R211" s="0" t="n">
        <f aca="false">IF(OR(R$3="",Consolidado!$D211=""),0,IF(ISNUMBER(SEARCH(R$3,Consolidado!$D211)),IF(COUNTIFS(Consolidado!$AC$5:AC211,Consolidado!$AC211,Consolidado!$D$5:D211,"*"&amp;R$3&amp;"*")=1,1,0),0))</f>
        <v>0</v>
      </c>
      <c r="S211" s="0" t="n">
        <f aca="false">IF(OR(S$3="",Consolidado!$D211=""),0,IF(ISNUMBER(SEARCH(S$3,Consolidado!$D211)),IF(COUNTIFS(Consolidado!$AC$5:AC211,Consolidado!$AC211,Consolidado!$D$5:D211,"*"&amp;S$3&amp;"*")=1,1,0),0))</f>
        <v>0</v>
      </c>
      <c r="T211" s="0" t="n">
        <f aca="false">IF(OR(T$3="",Consolidado!$D211=""),0,IF(ISNUMBER(SEARCH(T$3,Consolidado!$D211)),IF(COUNTIFS(Consolidado!$AC$5:AC211,Consolidado!$AC211,Consolidado!$D$5:D211,"*"&amp;T$3&amp;"*")=1,1,0),0))</f>
        <v>0</v>
      </c>
      <c r="U211" s="0" t="n">
        <f aca="false">IF(OR(U$3="",Consolidado!$D211=""),0,IF(ISNUMBER(SEARCH(U$3,Consolidado!$D211)),IF(COUNTIFS(Consolidado!$AC$5:AC211,Consolidado!$AC211,Consolidado!$D$5:D211,"*"&amp;U$3&amp;"*")=1,1,0),0))</f>
        <v>0</v>
      </c>
      <c r="V211" s="0" t="n">
        <f aca="false">IF(OR(V$3="",Consolidado!$D211=""),0,IF(ISNUMBER(SEARCH(V$3,Consolidado!$D211)),IF(COUNTIFS(Consolidado!$AC$5:AC211,Consolidado!$AC211,Consolidado!$D$5:D211,"*"&amp;V$3&amp;"*")=1,1,0),0))</f>
        <v>0</v>
      </c>
      <c r="W211" s="0" t="n">
        <f aca="false">IF(OR(W$3="",Consolidado!$D211=""),0,IF(ISNUMBER(SEARCH(W$3,Consolidado!$D211)),IF(COUNTIFS(Consolidado!$AC$5:AC211,Consolidado!$AC211,Consolidado!$D$5:D211,"*"&amp;W$3&amp;"*")=1,1,0),0))</f>
        <v>0</v>
      </c>
      <c r="X211" s="0" t="n">
        <f aca="false">IF(OR(X$3="",Consolidado!$D211=""),0,IF(ISNUMBER(SEARCH(X$3,Consolidado!$D211)),IF(COUNTIFS(Consolidado!$AC$5:AC211,Consolidado!$AC211,Consolidado!$D$5:D211,"*"&amp;X$3&amp;"*")=1,1,0),0))</f>
        <v>0</v>
      </c>
      <c r="Y211" s="0" t="n">
        <f aca="false">IF(OR(Y$3="",Consolidado!$D211=""),0,IF(ISNUMBER(SEARCH(Y$3,Consolidado!$D211)),IF(COUNTIFS(Consolidado!$AC$5:AC211,Consolidado!$AC211,Consolidado!$D$5:D211,"*"&amp;Y$3&amp;"*")=1,1,0),0))</f>
        <v>0</v>
      </c>
      <c r="Z211" s="0" t="n">
        <f aca="false">IF(OR(Z$3="",Consolidado!$D211=""),0,IF(ISNUMBER(SEARCH(Z$3,Consolidado!$D211)),IF(COUNTIFS(Consolidado!$AC$5:AC211,Consolidado!$AC211,Consolidado!$D$5:D211,"*"&amp;Z$3&amp;"*")=1,1,0),0))</f>
        <v>0</v>
      </c>
      <c r="AA211" s="0" t="n">
        <f aca="false">IF(OR(AA$3="",Consolidado!$D211=""),0,IF(ISNUMBER(SEARCH(AA$3,Consolidado!$D211)),IF(COUNTIFS(Consolidado!$AC$5:AC211,Consolidado!$AC211,Consolidado!$D$5:D211,"*"&amp;AA$3&amp;"*")=1,1,0),0))</f>
        <v>0</v>
      </c>
      <c r="AB211" s="0" t="n">
        <f aca="false">IF(OR(AB$3="",Consolidado!$D211=""),0,IF(ISNUMBER(SEARCH(AB$3,Consolidado!$D211)),IF(COUNTIFS(Consolidado!$AC$5:AC211,Consolidado!$AC211,Consolidado!$D$5:D211,"*"&amp;AB$3&amp;"*")=1,1,0),0))</f>
        <v>0</v>
      </c>
      <c r="AC211" s="0" t="n">
        <f aca="false">IF(OR(AC$3="",Consolidado!$D211=""),0,IF(ISNUMBER(SEARCH(AC$3,Consolidado!$D211)),IF(COUNTIFS(Consolidado!$AC$5:AC211,Consolidado!$AC211,Consolidado!$D$5:D211,"*"&amp;AC$3&amp;"*")=1,1,0),0))</f>
        <v>0</v>
      </c>
      <c r="AD211" s="0" t="n">
        <f aca="false">IF(OR(AD$3="",Consolidado!$D211=""),0,IF(ISNUMBER(SEARCH(AD$3,Consolidado!$D211)),IF(COUNTIFS(Consolidado!$AC$5:AC211,Consolidado!$AC211,Consolidado!$D$5:D211,"*"&amp;AD$3&amp;"*")=1,1,0),0))</f>
        <v>0</v>
      </c>
      <c r="AE211" s="0" t="n">
        <f aca="false">IF(OR(AE$3="",Consolidado!$D211=""),0,IF(ISNUMBER(SEARCH(AE$3,Consolidado!$D211)),IF(COUNTIFS(Consolidado!$AC$5:AC211,Consolidado!$AC211,Consolidado!$D$5:D211,"*"&amp;AE$3&amp;"*")=1,1,0),0))</f>
        <v>0</v>
      </c>
      <c r="AF211" s="0" t="n">
        <f aca="false">IF(OR(AF$3="",Consolidado!$D211=""),0,IF(ISNUMBER(SEARCH(AF$3,Consolidado!$D211)),IF(COUNTIFS(Consolidado!$AC$5:AC211,Consolidado!$AC211,Consolidado!$D$5:D211,"*"&amp;AF$3&amp;"*")=1,1,0),0))</f>
        <v>0</v>
      </c>
      <c r="AG211" s="0" t="n">
        <f aca="false">IF(OR(AG$3="",Consolidado!$D211=""),0,IF(ISNUMBER(SEARCH(AG$3,Consolidado!$D211)),IF(COUNTIFS(Consolidado!$AC$5:AC211,Consolidado!$AC211,Consolidado!$D$5:D211,"*"&amp;AG$3&amp;"*")=1,1,0),0))</f>
        <v>0</v>
      </c>
      <c r="AH211" s="0" t="n">
        <f aca="false">IF(OR(AH$3="",Consolidado!$D211=""),0,IF(ISNUMBER(SEARCH(AH$3,Consolidado!$D211)),IF(COUNTIFS(Consolidado!$AC$5:AC211,Consolidado!$AC211,Consolidado!$D$5:D211,"*"&amp;AH$3&amp;"*")=1,1,0),0))</f>
        <v>0</v>
      </c>
      <c r="AI211" s="0" t="n">
        <f aca="false">IF(OR(AI$3="",Consolidado!$D211=""),0,IF(ISNUMBER(SEARCH(AI$3,Consolidado!$D211)),IF(COUNTIFS(Consolidado!$AC$5:AC211,Consolidado!$AC211,Consolidado!$D$5:D211,"*"&amp;AI$3&amp;"*")=1,1,0),0))</f>
        <v>0</v>
      </c>
      <c r="AJ211" s="0" t="n">
        <f aca="false">IF(OR(AJ$3="",Consolidado!$D211=""),0,IF(ISNUMBER(SEARCH(AJ$3,Consolidado!$D211)),IF(COUNTIFS(Consolidado!$AC$5:AC211,Consolidado!$AC211,Consolidado!$D$5:D211,"*"&amp;AJ$3&amp;"*")=1,1,0),0))</f>
        <v>0</v>
      </c>
      <c r="AK211" s="0" t="n">
        <f aca="false">IF(OR(AK$3="",Consolidado!$D211=""),0,IF(ISNUMBER(SEARCH(AK$3,Consolidado!$D211)),IF(COUNTIFS(Consolidado!$AC$5:AC211,Consolidado!$AC211,Consolidado!$D$5:D211,"*"&amp;AK$3&amp;"*")=1,1,0),0))</f>
        <v>0</v>
      </c>
      <c r="AL211" s="0" t="n">
        <f aca="false">IF(OR(AL$3="",Consolidado!$D211=""),0,IF(ISNUMBER(SEARCH(AL$3,Consolidado!$D211)),IF(COUNTIFS(Consolidado!$AC$5:AC211,Consolidado!$AC211,Consolidado!$D$5:D211,"*"&amp;AL$3&amp;"*")=1,1,0),0))</f>
        <v>0</v>
      </c>
      <c r="AM211" s="0" t="n">
        <f aca="false">IF(OR(AM$3="",Consolidado!$D211=""),0,IF(ISNUMBER(SEARCH(AM$3,Consolidado!$D211)),IF(COUNTIFS(Consolidado!$AC$5:AC211,Consolidado!$AC211,Consolidado!$D$5:D211,"*"&amp;AM$3&amp;"*")=1,1,0),0))</f>
        <v>0</v>
      </c>
      <c r="AN211" s="0" t="n">
        <f aca="false">IF(OR(AN$3="",Consolidado!$D211=""),0,IF(ISNUMBER(SEARCH(AN$3,Consolidado!$D211)),IF(COUNTIFS(Consolidado!$AC$5:AC211,Consolidado!$AC211,Consolidado!$D$5:D211,"*"&amp;AN$3&amp;"*")=1,1,0),0))</f>
        <v>0</v>
      </c>
      <c r="AO211" s="0" t="n">
        <f aca="false">IF(OR(AO$3="",Consolidado!$D211=""),0,IF(ISNUMBER(SEARCH(AO$3,Consolidado!$D211)),IF(COUNTIFS(Consolidado!$AC$5:AC211,Consolidado!$AC211,Consolidado!$D$5:D211,"*"&amp;AO$3&amp;"*")=1,1,0),0))</f>
        <v>0</v>
      </c>
    </row>
    <row r="212" customFormat="false" ht="15" hidden="false" customHeight="false" outlineLevel="0" collapsed="false">
      <c r="B212" s="0" t="n">
        <f aca="false">IF(OR(B$3="",Consolidado!$D212=""),0,IF(ISNUMBER(SEARCH(B$3,Consolidado!$D212)),IF(COUNTIFS(Consolidado!$AC$5:AC212,Consolidado!$AC212,Consolidado!$D$5:D212,"*"&amp;B$3&amp;"*")=1,1,0),0))</f>
        <v>0</v>
      </c>
      <c r="C212" s="0" t="n">
        <f aca="false">IF(OR(C$3="",Consolidado!$D212=""),0,IF(ISNUMBER(SEARCH(C$3,Consolidado!$D212)),IF(COUNTIFS(Consolidado!$AC$5:AC212,Consolidado!$AC212,Consolidado!$D$5:D212,"*"&amp;C$3&amp;"*")=1,1,0),0))</f>
        <v>0</v>
      </c>
      <c r="D212" s="0" t="n">
        <f aca="false">IF(OR(D$3="",Consolidado!$D212=""),0,IF(ISNUMBER(SEARCH(D$3,Consolidado!$D212)),IF(COUNTIFS(Consolidado!$AC$5:AC212,Consolidado!$AC212,Consolidado!$D$5:D212,"*"&amp;D$3&amp;"*")=1,1,0),0))</f>
        <v>0</v>
      </c>
      <c r="E212" s="0" t="n">
        <f aca="false">IF(OR(E$3="",Consolidado!$D212=""),0,IF(ISNUMBER(SEARCH(E$3,Consolidado!$D212)),IF(COUNTIFS(Consolidado!$AC$5:AC212,Consolidado!$AC212,Consolidado!$D$5:D212,"*"&amp;E$3&amp;"*")=1,1,0),0))</f>
        <v>0</v>
      </c>
      <c r="F212" s="0" t="n">
        <f aca="false">IF(OR(F$3="",Consolidado!$D212=""),0,IF(ISNUMBER(SEARCH(F$3,Consolidado!$D212)),IF(COUNTIFS(Consolidado!$AC$5:AC212,Consolidado!$AC212,Consolidado!$D$5:D212,"*"&amp;F$3&amp;"*")=1,1,0),0))</f>
        <v>0</v>
      </c>
      <c r="G212" s="0" t="n">
        <f aca="false">IF(OR(G$3="",Consolidado!$D212=""),0,IF(ISNUMBER(SEARCH(G$3,Consolidado!$D212)),IF(COUNTIFS(Consolidado!$AC$5:AC212,Consolidado!$AC212,Consolidado!$D$5:D212,"*"&amp;G$3&amp;"*")=1,1,0),0))</f>
        <v>0</v>
      </c>
      <c r="H212" s="0" t="n">
        <f aca="false">IF(OR(H$3="",Consolidado!$D212=""),0,IF(ISNUMBER(SEARCH(H$3,Consolidado!$D212)),IF(COUNTIFS(Consolidado!$AC$5:AC212,Consolidado!$AC212,Consolidado!$D$5:D212,"*"&amp;H$3&amp;"*")=1,1,0),0))</f>
        <v>0</v>
      </c>
      <c r="I212" s="0" t="n">
        <f aca="false">IF(OR(I$3="",Consolidado!$D212=""),0,IF(ISNUMBER(SEARCH(I$3,Consolidado!$D212)),IF(COUNTIFS(Consolidado!$AC$5:AC212,Consolidado!$AC212,Consolidado!$D$5:D212,"*"&amp;I$3&amp;"*")=1,1,0),0))</f>
        <v>0</v>
      </c>
      <c r="J212" s="0" t="n">
        <f aca="false">IF(OR(J$3="",Consolidado!$D212=""),0,IF(ISNUMBER(SEARCH(J$3,Consolidado!$D212)),IF(COUNTIFS(Consolidado!$AC$5:AC212,Consolidado!$AC212,Consolidado!$D$5:D212,"*"&amp;J$3&amp;"*")=1,1,0),0))</f>
        <v>0</v>
      </c>
      <c r="K212" s="0" t="n">
        <f aca="false">IF(OR(K$3="",Consolidado!$D212=""),0,IF(ISNUMBER(SEARCH(K$3,Consolidado!$D212)),IF(COUNTIFS(Consolidado!$AC$5:AC212,Consolidado!$AC212,Consolidado!$D$5:D212,"*"&amp;K$3&amp;"*")=1,1,0),0))</f>
        <v>0</v>
      </c>
      <c r="L212" s="0" t="n">
        <f aca="false">IF(OR(L$3="",Consolidado!$D212=""),0,IF(ISNUMBER(SEARCH(L$3,Consolidado!$D212)),IF(COUNTIFS(Consolidado!$AC$5:AC212,Consolidado!$AC212,Consolidado!$D$5:D212,"*"&amp;L$3&amp;"*")=1,1,0),0))</f>
        <v>0</v>
      </c>
      <c r="M212" s="0" t="n">
        <f aca="false">IF(OR(M$3="",Consolidado!$D212=""),0,IF(ISNUMBER(SEARCH(M$3,Consolidado!$D212)),IF(COUNTIFS(Consolidado!$AC$5:AC212,Consolidado!$AC212,Consolidado!$D$5:D212,"*"&amp;M$3&amp;"*")=1,1,0),0))</f>
        <v>0</v>
      </c>
      <c r="N212" s="0" t="n">
        <f aca="false">IF(OR(N$3="",Consolidado!$D212=""),0,IF(ISNUMBER(SEARCH(N$3,Consolidado!$D212)),IF(COUNTIFS(Consolidado!$AC$5:AC212,Consolidado!$AC212,Consolidado!$D$5:D212,"*"&amp;N$3&amp;"*")=1,1,0),0))</f>
        <v>0</v>
      </c>
      <c r="O212" s="0" t="n">
        <f aca="false">IF(OR(O$3="",Consolidado!$D212=""),0,IF(ISNUMBER(SEARCH(O$3,Consolidado!$D212)),IF(COUNTIFS(Consolidado!$AC$5:AC212,Consolidado!$AC212,Consolidado!$D$5:D212,"*"&amp;O$3&amp;"*")=1,1,0),0))</f>
        <v>0</v>
      </c>
      <c r="P212" s="0" t="n">
        <f aca="false">IF(OR(P$3="",Consolidado!$D212=""),0,IF(ISNUMBER(SEARCH(P$3,Consolidado!$D212)),IF(COUNTIFS(Consolidado!$AC$5:AC212,Consolidado!$AC212,Consolidado!$D$5:D212,"*"&amp;P$3&amp;"*")=1,1,0),0))</f>
        <v>0</v>
      </c>
      <c r="Q212" s="0" t="n">
        <f aca="false">IF(OR(Q$3="",Consolidado!$D212=""),0,IF(ISNUMBER(SEARCH(Q$3,Consolidado!$D212)),IF(COUNTIFS(Consolidado!$AC$5:AC212,Consolidado!$AC212,Consolidado!$D$5:D212,"*"&amp;Q$3&amp;"*")=1,1,0),0))</f>
        <v>0</v>
      </c>
      <c r="R212" s="0" t="n">
        <f aca="false">IF(OR(R$3="",Consolidado!$D212=""),0,IF(ISNUMBER(SEARCH(R$3,Consolidado!$D212)),IF(COUNTIFS(Consolidado!$AC$5:AC212,Consolidado!$AC212,Consolidado!$D$5:D212,"*"&amp;R$3&amp;"*")=1,1,0),0))</f>
        <v>0</v>
      </c>
      <c r="S212" s="0" t="n">
        <f aca="false">IF(OR(S$3="",Consolidado!$D212=""),0,IF(ISNUMBER(SEARCH(S$3,Consolidado!$D212)),IF(COUNTIFS(Consolidado!$AC$5:AC212,Consolidado!$AC212,Consolidado!$D$5:D212,"*"&amp;S$3&amp;"*")=1,1,0),0))</f>
        <v>0</v>
      </c>
      <c r="T212" s="0" t="n">
        <f aca="false">IF(OR(T$3="",Consolidado!$D212=""),0,IF(ISNUMBER(SEARCH(T$3,Consolidado!$D212)),IF(COUNTIFS(Consolidado!$AC$5:AC212,Consolidado!$AC212,Consolidado!$D$5:D212,"*"&amp;T$3&amp;"*")=1,1,0),0))</f>
        <v>0</v>
      </c>
      <c r="U212" s="0" t="n">
        <f aca="false">IF(OR(U$3="",Consolidado!$D212=""),0,IF(ISNUMBER(SEARCH(U$3,Consolidado!$D212)),IF(COUNTIFS(Consolidado!$AC$5:AC212,Consolidado!$AC212,Consolidado!$D$5:D212,"*"&amp;U$3&amp;"*")=1,1,0),0))</f>
        <v>0</v>
      </c>
      <c r="V212" s="0" t="n">
        <f aca="false">IF(OR(V$3="",Consolidado!$D212=""),0,IF(ISNUMBER(SEARCH(V$3,Consolidado!$D212)),IF(COUNTIFS(Consolidado!$AC$5:AC212,Consolidado!$AC212,Consolidado!$D$5:D212,"*"&amp;V$3&amp;"*")=1,1,0),0))</f>
        <v>0</v>
      </c>
      <c r="W212" s="0" t="n">
        <f aca="false">IF(OR(W$3="",Consolidado!$D212=""),0,IF(ISNUMBER(SEARCH(W$3,Consolidado!$D212)),IF(COUNTIFS(Consolidado!$AC$5:AC212,Consolidado!$AC212,Consolidado!$D$5:D212,"*"&amp;W$3&amp;"*")=1,1,0),0))</f>
        <v>0</v>
      </c>
      <c r="X212" s="0" t="n">
        <f aca="false">IF(OR(X$3="",Consolidado!$D212=""),0,IF(ISNUMBER(SEARCH(X$3,Consolidado!$D212)),IF(COUNTIFS(Consolidado!$AC$5:AC212,Consolidado!$AC212,Consolidado!$D$5:D212,"*"&amp;X$3&amp;"*")=1,1,0),0))</f>
        <v>0</v>
      </c>
      <c r="Y212" s="0" t="n">
        <f aca="false">IF(OR(Y$3="",Consolidado!$D212=""),0,IF(ISNUMBER(SEARCH(Y$3,Consolidado!$D212)),IF(COUNTIFS(Consolidado!$AC$5:AC212,Consolidado!$AC212,Consolidado!$D$5:D212,"*"&amp;Y$3&amp;"*")=1,1,0),0))</f>
        <v>0</v>
      </c>
      <c r="Z212" s="0" t="n">
        <f aca="false">IF(OR(Z$3="",Consolidado!$D212=""),0,IF(ISNUMBER(SEARCH(Z$3,Consolidado!$D212)),IF(COUNTIFS(Consolidado!$AC$5:AC212,Consolidado!$AC212,Consolidado!$D$5:D212,"*"&amp;Z$3&amp;"*")=1,1,0),0))</f>
        <v>0</v>
      </c>
      <c r="AA212" s="0" t="n">
        <f aca="false">IF(OR(AA$3="",Consolidado!$D212=""),0,IF(ISNUMBER(SEARCH(AA$3,Consolidado!$D212)),IF(COUNTIFS(Consolidado!$AC$5:AC212,Consolidado!$AC212,Consolidado!$D$5:D212,"*"&amp;AA$3&amp;"*")=1,1,0),0))</f>
        <v>0</v>
      </c>
      <c r="AB212" s="0" t="n">
        <f aca="false">IF(OR(AB$3="",Consolidado!$D212=""),0,IF(ISNUMBER(SEARCH(AB$3,Consolidado!$D212)),IF(COUNTIFS(Consolidado!$AC$5:AC212,Consolidado!$AC212,Consolidado!$D$5:D212,"*"&amp;AB$3&amp;"*")=1,1,0),0))</f>
        <v>0</v>
      </c>
      <c r="AC212" s="0" t="n">
        <f aca="false">IF(OR(AC$3="",Consolidado!$D212=""),0,IF(ISNUMBER(SEARCH(AC$3,Consolidado!$D212)),IF(COUNTIFS(Consolidado!$AC$5:AC212,Consolidado!$AC212,Consolidado!$D$5:D212,"*"&amp;AC$3&amp;"*")=1,1,0),0))</f>
        <v>0</v>
      </c>
      <c r="AD212" s="0" t="n">
        <f aca="false">IF(OR(AD$3="",Consolidado!$D212=""),0,IF(ISNUMBER(SEARCH(AD$3,Consolidado!$D212)),IF(COUNTIFS(Consolidado!$AC$5:AC212,Consolidado!$AC212,Consolidado!$D$5:D212,"*"&amp;AD$3&amp;"*")=1,1,0),0))</f>
        <v>0</v>
      </c>
      <c r="AE212" s="0" t="n">
        <f aca="false">IF(OR(AE$3="",Consolidado!$D212=""),0,IF(ISNUMBER(SEARCH(AE$3,Consolidado!$D212)),IF(COUNTIFS(Consolidado!$AC$5:AC212,Consolidado!$AC212,Consolidado!$D$5:D212,"*"&amp;AE$3&amp;"*")=1,1,0),0))</f>
        <v>0</v>
      </c>
      <c r="AF212" s="0" t="n">
        <f aca="false">IF(OR(AF$3="",Consolidado!$D212=""),0,IF(ISNUMBER(SEARCH(AF$3,Consolidado!$D212)),IF(COUNTIFS(Consolidado!$AC$5:AC212,Consolidado!$AC212,Consolidado!$D$5:D212,"*"&amp;AF$3&amp;"*")=1,1,0),0))</f>
        <v>0</v>
      </c>
      <c r="AG212" s="0" t="n">
        <f aca="false">IF(OR(AG$3="",Consolidado!$D212=""),0,IF(ISNUMBER(SEARCH(AG$3,Consolidado!$D212)),IF(COUNTIFS(Consolidado!$AC$5:AC212,Consolidado!$AC212,Consolidado!$D$5:D212,"*"&amp;AG$3&amp;"*")=1,1,0),0))</f>
        <v>0</v>
      </c>
      <c r="AH212" s="0" t="n">
        <f aca="false">IF(OR(AH$3="",Consolidado!$D212=""),0,IF(ISNUMBER(SEARCH(AH$3,Consolidado!$D212)),IF(COUNTIFS(Consolidado!$AC$5:AC212,Consolidado!$AC212,Consolidado!$D$5:D212,"*"&amp;AH$3&amp;"*")=1,1,0),0))</f>
        <v>0</v>
      </c>
      <c r="AI212" s="0" t="n">
        <f aca="false">IF(OR(AI$3="",Consolidado!$D212=""),0,IF(ISNUMBER(SEARCH(AI$3,Consolidado!$D212)),IF(COUNTIFS(Consolidado!$AC$5:AC212,Consolidado!$AC212,Consolidado!$D$5:D212,"*"&amp;AI$3&amp;"*")=1,1,0),0))</f>
        <v>0</v>
      </c>
      <c r="AJ212" s="0" t="n">
        <f aca="false">IF(OR(AJ$3="",Consolidado!$D212=""),0,IF(ISNUMBER(SEARCH(AJ$3,Consolidado!$D212)),IF(COUNTIFS(Consolidado!$AC$5:AC212,Consolidado!$AC212,Consolidado!$D$5:D212,"*"&amp;AJ$3&amp;"*")=1,1,0),0))</f>
        <v>0</v>
      </c>
      <c r="AK212" s="0" t="n">
        <f aca="false">IF(OR(AK$3="",Consolidado!$D212=""),0,IF(ISNUMBER(SEARCH(AK$3,Consolidado!$D212)),IF(COUNTIFS(Consolidado!$AC$5:AC212,Consolidado!$AC212,Consolidado!$D$5:D212,"*"&amp;AK$3&amp;"*")=1,1,0),0))</f>
        <v>0</v>
      </c>
      <c r="AL212" s="0" t="n">
        <f aca="false">IF(OR(AL$3="",Consolidado!$D212=""),0,IF(ISNUMBER(SEARCH(AL$3,Consolidado!$D212)),IF(COUNTIFS(Consolidado!$AC$5:AC212,Consolidado!$AC212,Consolidado!$D$5:D212,"*"&amp;AL$3&amp;"*")=1,1,0),0))</f>
        <v>0</v>
      </c>
      <c r="AM212" s="0" t="n">
        <f aca="false">IF(OR(AM$3="",Consolidado!$D212=""),0,IF(ISNUMBER(SEARCH(AM$3,Consolidado!$D212)),IF(COUNTIFS(Consolidado!$AC$5:AC212,Consolidado!$AC212,Consolidado!$D$5:D212,"*"&amp;AM$3&amp;"*")=1,1,0),0))</f>
        <v>0</v>
      </c>
      <c r="AN212" s="0" t="n">
        <f aca="false">IF(OR(AN$3="",Consolidado!$D212=""),0,IF(ISNUMBER(SEARCH(AN$3,Consolidado!$D212)),IF(COUNTIFS(Consolidado!$AC$5:AC212,Consolidado!$AC212,Consolidado!$D$5:D212,"*"&amp;AN$3&amp;"*")=1,1,0),0))</f>
        <v>0</v>
      </c>
      <c r="AO212" s="0" t="n">
        <f aca="false">IF(OR(AO$3="",Consolidado!$D212=""),0,IF(ISNUMBER(SEARCH(AO$3,Consolidado!$D212)),IF(COUNTIFS(Consolidado!$AC$5:AC212,Consolidado!$AC212,Consolidado!$D$5:D212,"*"&amp;AO$3&amp;"*")=1,1,0),0))</f>
        <v>0</v>
      </c>
    </row>
    <row r="213" customFormat="false" ht="15" hidden="false" customHeight="false" outlineLevel="0" collapsed="false">
      <c r="B213" s="0" t="n">
        <f aca="false">IF(OR(B$3="",Consolidado!$D213=""),0,IF(ISNUMBER(SEARCH(B$3,Consolidado!$D213)),IF(COUNTIFS(Consolidado!$AC$5:AC213,Consolidado!$AC213,Consolidado!$D$5:D213,"*"&amp;B$3&amp;"*")=1,1,0),0))</f>
        <v>0</v>
      </c>
      <c r="C213" s="0" t="n">
        <f aca="false">IF(OR(C$3="",Consolidado!$D213=""),0,IF(ISNUMBER(SEARCH(C$3,Consolidado!$D213)),IF(COUNTIFS(Consolidado!$AC$5:AC213,Consolidado!$AC213,Consolidado!$D$5:D213,"*"&amp;C$3&amp;"*")=1,1,0),0))</f>
        <v>0</v>
      </c>
      <c r="D213" s="0" t="n">
        <f aca="false">IF(OR(D$3="",Consolidado!$D213=""),0,IF(ISNUMBER(SEARCH(D$3,Consolidado!$D213)),IF(COUNTIFS(Consolidado!$AC$5:AC213,Consolidado!$AC213,Consolidado!$D$5:D213,"*"&amp;D$3&amp;"*")=1,1,0),0))</f>
        <v>0</v>
      </c>
      <c r="E213" s="0" t="n">
        <f aca="false">IF(OR(E$3="",Consolidado!$D213=""),0,IF(ISNUMBER(SEARCH(E$3,Consolidado!$D213)),IF(COUNTIFS(Consolidado!$AC$5:AC213,Consolidado!$AC213,Consolidado!$D$5:D213,"*"&amp;E$3&amp;"*")=1,1,0),0))</f>
        <v>0</v>
      </c>
      <c r="F213" s="0" t="n">
        <f aca="false">IF(OR(F$3="",Consolidado!$D213=""),0,IF(ISNUMBER(SEARCH(F$3,Consolidado!$D213)),IF(COUNTIFS(Consolidado!$AC$5:AC213,Consolidado!$AC213,Consolidado!$D$5:D213,"*"&amp;F$3&amp;"*")=1,1,0),0))</f>
        <v>0</v>
      </c>
      <c r="G213" s="0" t="n">
        <f aca="false">IF(OR(G$3="",Consolidado!$D213=""),0,IF(ISNUMBER(SEARCH(G$3,Consolidado!$D213)),IF(COUNTIFS(Consolidado!$AC$5:AC213,Consolidado!$AC213,Consolidado!$D$5:D213,"*"&amp;G$3&amp;"*")=1,1,0),0))</f>
        <v>0</v>
      </c>
      <c r="H213" s="0" t="n">
        <f aca="false">IF(OR(H$3="",Consolidado!$D213=""),0,IF(ISNUMBER(SEARCH(H$3,Consolidado!$D213)),IF(COUNTIFS(Consolidado!$AC$5:AC213,Consolidado!$AC213,Consolidado!$D$5:D213,"*"&amp;H$3&amp;"*")=1,1,0),0))</f>
        <v>0</v>
      </c>
      <c r="I213" s="0" t="n">
        <f aca="false">IF(OR(I$3="",Consolidado!$D213=""),0,IF(ISNUMBER(SEARCH(I$3,Consolidado!$D213)),IF(COUNTIFS(Consolidado!$AC$5:AC213,Consolidado!$AC213,Consolidado!$D$5:D213,"*"&amp;I$3&amp;"*")=1,1,0),0))</f>
        <v>0</v>
      </c>
      <c r="J213" s="0" t="n">
        <f aca="false">IF(OR(J$3="",Consolidado!$D213=""),0,IF(ISNUMBER(SEARCH(J$3,Consolidado!$D213)),IF(COUNTIFS(Consolidado!$AC$5:AC213,Consolidado!$AC213,Consolidado!$D$5:D213,"*"&amp;J$3&amp;"*")=1,1,0),0))</f>
        <v>0</v>
      </c>
      <c r="K213" s="0" t="n">
        <f aca="false">IF(OR(K$3="",Consolidado!$D213=""),0,IF(ISNUMBER(SEARCH(K$3,Consolidado!$D213)),IF(COUNTIFS(Consolidado!$AC$5:AC213,Consolidado!$AC213,Consolidado!$D$5:D213,"*"&amp;K$3&amp;"*")=1,1,0),0))</f>
        <v>0</v>
      </c>
      <c r="L213" s="0" t="n">
        <f aca="false">IF(OR(L$3="",Consolidado!$D213=""),0,IF(ISNUMBER(SEARCH(L$3,Consolidado!$D213)),IF(COUNTIFS(Consolidado!$AC$5:AC213,Consolidado!$AC213,Consolidado!$D$5:D213,"*"&amp;L$3&amp;"*")=1,1,0),0))</f>
        <v>0</v>
      </c>
      <c r="M213" s="0" t="n">
        <f aca="false">IF(OR(M$3="",Consolidado!$D213=""),0,IF(ISNUMBER(SEARCH(M$3,Consolidado!$D213)),IF(COUNTIFS(Consolidado!$AC$5:AC213,Consolidado!$AC213,Consolidado!$D$5:D213,"*"&amp;M$3&amp;"*")=1,1,0),0))</f>
        <v>0</v>
      </c>
      <c r="N213" s="0" t="n">
        <f aca="false">IF(OR(N$3="",Consolidado!$D213=""),0,IF(ISNUMBER(SEARCH(N$3,Consolidado!$D213)),IF(COUNTIFS(Consolidado!$AC$5:AC213,Consolidado!$AC213,Consolidado!$D$5:D213,"*"&amp;N$3&amp;"*")=1,1,0),0))</f>
        <v>0</v>
      </c>
      <c r="O213" s="0" t="n">
        <f aca="false">IF(OR(O$3="",Consolidado!$D213=""),0,IF(ISNUMBER(SEARCH(O$3,Consolidado!$D213)),IF(COUNTIFS(Consolidado!$AC$5:AC213,Consolidado!$AC213,Consolidado!$D$5:D213,"*"&amp;O$3&amp;"*")=1,1,0),0))</f>
        <v>0</v>
      </c>
      <c r="P213" s="0" t="n">
        <f aca="false">IF(OR(P$3="",Consolidado!$D213=""),0,IF(ISNUMBER(SEARCH(P$3,Consolidado!$D213)),IF(COUNTIFS(Consolidado!$AC$5:AC213,Consolidado!$AC213,Consolidado!$D$5:D213,"*"&amp;P$3&amp;"*")=1,1,0),0))</f>
        <v>0</v>
      </c>
      <c r="Q213" s="0" t="n">
        <f aca="false">IF(OR(Q$3="",Consolidado!$D213=""),0,IF(ISNUMBER(SEARCH(Q$3,Consolidado!$D213)),IF(COUNTIFS(Consolidado!$AC$5:AC213,Consolidado!$AC213,Consolidado!$D$5:D213,"*"&amp;Q$3&amp;"*")=1,1,0),0))</f>
        <v>0</v>
      </c>
      <c r="R213" s="0" t="n">
        <f aca="false">IF(OR(R$3="",Consolidado!$D213=""),0,IF(ISNUMBER(SEARCH(R$3,Consolidado!$D213)),IF(COUNTIFS(Consolidado!$AC$5:AC213,Consolidado!$AC213,Consolidado!$D$5:D213,"*"&amp;R$3&amp;"*")=1,1,0),0))</f>
        <v>0</v>
      </c>
      <c r="S213" s="0" t="n">
        <f aca="false">IF(OR(S$3="",Consolidado!$D213=""),0,IF(ISNUMBER(SEARCH(S$3,Consolidado!$D213)),IF(COUNTIFS(Consolidado!$AC$5:AC213,Consolidado!$AC213,Consolidado!$D$5:D213,"*"&amp;S$3&amp;"*")=1,1,0),0))</f>
        <v>0</v>
      </c>
      <c r="T213" s="0" t="n">
        <f aca="false">IF(OR(T$3="",Consolidado!$D213=""),0,IF(ISNUMBER(SEARCH(T$3,Consolidado!$D213)),IF(COUNTIFS(Consolidado!$AC$5:AC213,Consolidado!$AC213,Consolidado!$D$5:D213,"*"&amp;T$3&amp;"*")=1,1,0),0))</f>
        <v>0</v>
      </c>
      <c r="U213" s="0" t="n">
        <f aca="false">IF(OR(U$3="",Consolidado!$D213=""),0,IF(ISNUMBER(SEARCH(U$3,Consolidado!$D213)),IF(COUNTIFS(Consolidado!$AC$5:AC213,Consolidado!$AC213,Consolidado!$D$5:D213,"*"&amp;U$3&amp;"*")=1,1,0),0))</f>
        <v>0</v>
      </c>
      <c r="V213" s="0" t="n">
        <f aca="false">IF(OR(V$3="",Consolidado!$D213=""),0,IF(ISNUMBER(SEARCH(V$3,Consolidado!$D213)),IF(COUNTIFS(Consolidado!$AC$5:AC213,Consolidado!$AC213,Consolidado!$D$5:D213,"*"&amp;V$3&amp;"*")=1,1,0),0))</f>
        <v>0</v>
      </c>
      <c r="W213" s="0" t="n">
        <f aca="false">IF(OR(W$3="",Consolidado!$D213=""),0,IF(ISNUMBER(SEARCH(W$3,Consolidado!$D213)),IF(COUNTIFS(Consolidado!$AC$5:AC213,Consolidado!$AC213,Consolidado!$D$5:D213,"*"&amp;W$3&amp;"*")=1,1,0),0))</f>
        <v>0</v>
      </c>
      <c r="X213" s="0" t="n">
        <f aca="false">IF(OR(X$3="",Consolidado!$D213=""),0,IF(ISNUMBER(SEARCH(X$3,Consolidado!$D213)),IF(COUNTIFS(Consolidado!$AC$5:AC213,Consolidado!$AC213,Consolidado!$D$5:D213,"*"&amp;X$3&amp;"*")=1,1,0),0))</f>
        <v>0</v>
      </c>
      <c r="Y213" s="0" t="n">
        <f aca="false">IF(OR(Y$3="",Consolidado!$D213=""),0,IF(ISNUMBER(SEARCH(Y$3,Consolidado!$D213)),IF(COUNTIFS(Consolidado!$AC$5:AC213,Consolidado!$AC213,Consolidado!$D$5:D213,"*"&amp;Y$3&amp;"*")=1,1,0),0))</f>
        <v>0</v>
      </c>
      <c r="Z213" s="0" t="n">
        <f aca="false">IF(OR(Z$3="",Consolidado!$D213=""),0,IF(ISNUMBER(SEARCH(Z$3,Consolidado!$D213)),IF(COUNTIFS(Consolidado!$AC$5:AC213,Consolidado!$AC213,Consolidado!$D$5:D213,"*"&amp;Z$3&amp;"*")=1,1,0),0))</f>
        <v>0</v>
      </c>
      <c r="AA213" s="0" t="n">
        <f aca="false">IF(OR(AA$3="",Consolidado!$D213=""),0,IF(ISNUMBER(SEARCH(AA$3,Consolidado!$D213)),IF(COUNTIFS(Consolidado!$AC$5:AC213,Consolidado!$AC213,Consolidado!$D$5:D213,"*"&amp;AA$3&amp;"*")=1,1,0),0))</f>
        <v>0</v>
      </c>
      <c r="AB213" s="0" t="n">
        <f aca="false">IF(OR(AB$3="",Consolidado!$D213=""),0,IF(ISNUMBER(SEARCH(AB$3,Consolidado!$D213)),IF(COUNTIFS(Consolidado!$AC$5:AC213,Consolidado!$AC213,Consolidado!$D$5:D213,"*"&amp;AB$3&amp;"*")=1,1,0),0))</f>
        <v>0</v>
      </c>
      <c r="AC213" s="0" t="n">
        <f aca="false">IF(OR(AC$3="",Consolidado!$D213=""),0,IF(ISNUMBER(SEARCH(AC$3,Consolidado!$D213)),IF(COUNTIFS(Consolidado!$AC$5:AC213,Consolidado!$AC213,Consolidado!$D$5:D213,"*"&amp;AC$3&amp;"*")=1,1,0),0))</f>
        <v>0</v>
      </c>
      <c r="AD213" s="0" t="n">
        <f aca="false">IF(OR(AD$3="",Consolidado!$D213=""),0,IF(ISNUMBER(SEARCH(AD$3,Consolidado!$D213)),IF(COUNTIFS(Consolidado!$AC$5:AC213,Consolidado!$AC213,Consolidado!$D$5:D213,"*"&amp;AD$3&amp;"*")=1,1,0),0))</f>
        <v>0</v>
      </c>
      <c r="AE213" s="0" t="n">
        <f aca="false">IF(OR(AE$3="",Consolidado!$D213=""),0,IF(ISNUMBER(SEARCH(AE$3,Consolidado!$D213)),IF(COUNTIFS(Consolidado!$AC$5:AC213,Consolidado!$AC213,Consolidado!$D$5:D213,"*"&amp;AE$3&amp;"*")=1,1,0),0))</f>
        <v>0</v>
      </c>
      <c r="AF213" s="0" t="n">
        <f aca="false">IF(OR(AF$3="",Consolidado!$D213=""),0,IF(ISNUMBER(SEARCH(AF$3,Consolidado!$D213)),IF(COUNTIFS(Consolidado!$AC$5:AC213,Consolidado!$AC213,Consolidado!$D$5:D213,"*"&amp;AF$3&amp;"*")=1,1,0),0))</f>
        <v>0</v>
      </c>
      <c r="AG213" s="0" t="n">
        <f aca="false">IF(OR(AG$3="",Consolidado!$D213=""),0,IF(ISNUMBER(SEARCH(AG$3,Consolidado!$D213)),IF(COUNTIFS(Consolidado!$AC$5:AC213,Consolidado!$AC213,Consolidado!$D$5:D213,"*"&amp;AG$3&amp;"*")=1,1,0),0))</f>
        <v>0</v>
      </c>
      <c r="AH213" s="0" t="n">
        <f aca="false">IF(OR(AH$3="",Consolidado!$D213=""),0,IF(ISNUMBER(SEARCH(AH$3,Consolidado!$D213)),IF(COUNTIFS(Consolidado!$AC$5:AC213,Consolidado!$AC213,Consolidado!$D$5:D213,"*"&amp;AH$3&amp;"*")=1,1,0),0))</f>
        <v>0</v>
      </c>
      <c r="AI213" s="0" t="n">
        <f aca="false">IF(OR(AI$3="",Consolidado!$D213=""),0,IF(ISNUMBER(SEARCH(AI$3,Consolidado!$D213)),IF(COUNTIFS(Consolidado!$AC$5:AC213,Consolidado!$AC213,Consolidado!$D$5:D213,"*"&amp;AI$3&amp;"*")=1,1,0),0))</f>
        <v>0</v>
      </c>
      <c r="AJ213" s="0" t="n">
        <f aca="false">IF(OR(AJ$3="",Consolidado!$D213=""),0,IF(ISNUMBER(SEARCH(AJ$3,Consolidado!$D213)),IF(COUNTIFS(Consolidado!$AC$5:AC213,Consolidado!$AC213,Consolidado!$D$5:D213,"*"&amp;AJ$3&amp;"*")=1,1,0),0))</f>
        <v>0</v>
      </c>
      <c r="AK213" s="0" t="n">
        <f aca="false">IF(OR(AK$3="",Consolidado!$D213=""),0,IF(ISNUMBER(SEARCH(AK$3,Consolidado!$D213)),IF(COUNTIFS(Consolidado!$AC$5:AC213,Consolidado!$AC213,Consolidado!$D$5:D213,"*"&amp;AK$3&amp;"*")=1,1,0),0))</f>
        <v>0</v>
      </c>
      <c r="AL213" s="0" t="n">
        <f aca="false">IF(OR(AL$3="",Consolidado!$D213=""),0,IF(ISNUMBER(SEARCH(AL$3,Consolidado!$D213)),IF(COUNTIFS(Consolidado!$AC$5:AC213,Consolidado!$AC213,Consolidado!$D$5:D213,"*"&amp;AL$3&amp;"*")=1,1,0),0))</f>
        <v>0</v>
      </c>
      <c r="AM213" s="0" t="n">
        <f aca="false">IF(OR(AM$3="",Consolidado!$D213=""),0,IF(ISNUMBER(SEARCH(AM$3,Consolidado!$D213)),IF(COUNTIFS(Consolidado!$AC$5:AC213,Consolidado!$AC213,Consolidado!$D$5:D213,"*"&amp;AM$3&amp;"*")=1,1,0),0))</f>
        <v>0</v>
      </c>
      <c r="AN213" s="0" t="n">
        <f aca="false">IF(OR(AN$3="",Consolidado!$D213=""),0,IF(ISNUMBER(SEARCH(AN$3,Consolidado!$D213)),IF(COUNTIFS(Consolidado!$AC$5:AC213,Consolidado!$AC213,Consolidado!$D$5:D213,"*"&amp;AN$3&amp;"*")=1,1,0),0))</f>
        <v>0</v>
      </c>
      <c r="AO213" s="0" t="n">
        <f aca="false">IF(OR(AO$3="",Consolidado!$D213=""),0,IF(ISNUMBER(SEARCH(AO$3,Consolidado!$D213)),IF(COUNTIFS(Consolidado!$AC$5:AC213,Consolidado!$AC213,Consolidado!$D$5:D213,"*"&amp;AO$3&amp;"*")=1,1,0),0))</f>
        <v>0</v>
      </c>
    </row>
    <row r="214" customFormat="false" ht="15" hidden="false" customHeight="false" outlineLevel="0" collapsed="false">
      <c r="B214" s="0" t="n">
        <f aca="false">IF(OR(B$3="",Consolidado!$D214=""),0,IF(ISNUMBER(SEARCH(B$3,Consolidado!$D214)),IF(COUNTIFS(Consolidado!$AC$5:AC214,Consolidado!$AC214,Consolidado!$D$5:D214,"*"&amp;B$3&amp;"*")=1,1,0),0))</f>
        <v>0</v>
      </c>
      <c r="C214" s="0" t="n">
        <f aca="false">IF(OR(C$3="",Consolidado!$D214=""),0,IF(ISNUMBER(SEARCH(C$3,Consolidado!$D214)),IF(COUNTIFS(Consolidado!$AC$5:AC214,Consolidado!$AC214,Consolidado!$D$5:D214,"*"&amp;C$3&amp;"*")=1,1,0),0))</f>
        <v>0</v>
      </c>
      <c r="D214" s="0" t="n">
        <f aca="false">IF(OR(D$3="",Consolidado!$D214=""),0,IF(ISNUMBER(SEARCH(D$3,Consolidado!$D214)),IF(COUNTIFS(Consolidado!$AC$5:AC214,Consolidado!$AC214,Consolidado!$D$5:D214,"*"&amp;D$3&amp;"*")=1,1,0),0))</f>
        <v>0</v>
      </c>
      <c r="E214" s="0" t="n">
        <f aca="false">IF(OR(E$3="",Consolidado!$D214=""),0,IF(ISNUMBER(SEARCH(E$3,Consolidado!$D214)),IF(COUNTIFS(Consolidado!$AC$5:AC214,Consolidado!$AC214,Consolidado!$D$5:D214,"*"&amp;E$3&amp;"*")=1,1,0),0))</f>
        <v>0</v>
      </c>
      <c r="F214" s="0" t="n">
        <f aca="false">IF(OR(F$3="",Consolidado!$D214=""),0,IF(ISNUMBER(SEARCH(F$3,Consolidado!$D214)),IF(COUNTIFS(Consolidado!$AC$5:AC214,Consolidado!$AC214,Consolidado!$D$5:D214,"*"&amp;F$3&amp;"*")=1,1,0),0))</f>
        <v>0</v>
      </c>
      <c r="G214" s="0" t="n">
        <f aca="false">IF(OR(G$3="",Consolidado!$D214=""),0,IF(ISNUMBER(SEARCH(G$3,Consolidado!$D214)),IF(COUNTIFS(Consolidado!$AC$5:AC214,Consolidado!$AC214,Consolidado!$D$5:D214,"*"&amp;G$3&amp;"*")=1,1,0),0))</f>
        <v>0</v>
      </c>
      <c r="H214" s="0" t="n">
        <f aca="false">IF(OR(H$3="",Consolidado!$D214=""),0,IF(ISNUMBER(SEARCH(H$3,Consolidado!$D214)),IF(COUNTIFS(Consolidado!$AC$5:AC214,Consolidado!$AC214,Consolidado!$D$5:D214,"*"&amp;H$3&amp;"*")=1,1,0),0))</f>
        <v>0</v>
      </c>
      <c r="I214" s="0" t="n">
        <f aca="false">IF(OR(I$3="",Consolidado!$D214=""),0,IF(ISNUMBER(SEARCH(I$3,Consolidado!$D214)),IF(COUNTIFS(Consolidado!$AC$5:AC214,Consolidado!$AC214,Consolidado!$D$5:D214,"*"&amp;I$3&amp;"*")=1,1,0),0))</f>
        <v>0</v>
      </c>
      <c r="J214" s="0" t="n">
        <f aca="false">IF(OR(J$3="",Consolidado!$D214=""),0,IF(ISNUMBER(SEARCH(J$3,Consolidado!$D214)),IF(COUNTIFS(Consolidado!$AC$5:AC214,Consolidado!$AC214,Consolidado!$D$5:D214,"*"&amp;J$3&amp;"*")=1,1,0),0))</f>
        <v>0</v>
      </c>
      <c r="K214" s="0" t="n">
        <f aca="false">IF(OR(K$3="",Consolidado!$D214=""),0,IF(ISNUMBER(SEARCH(K$3,Consolidado!$D214)),IF(COUNTIFS(Consolidado!$AC$5:AC214,Consolidado!$AC214,Consolidado!$D$5:D214,"*"&amp;K$3&amp;"*")=1,1,0),0))</f>
        <v>0</v>
      </c>
      <c r="L214" s="0" t="n">
        <f aca="false">IF(OR(L$3="",Consolidado!$D214=""),0,IF(ISNUMBER(SEARCH(L$3,Consolidado!$D214)),IF(COUNTIFS(Consolidado!$AC$5:AC214,Consolidado!$AC214,Consolidado!$D$5:D214,"*"&amp;L$3&amp;"*")=1,1,0),0))</f>
        <v>0</v>
      </c>
      <c r="M214" s="0" t="n">
        <f aca="false">IF(OR(M$3="",Consolidado!$D214=""),0,IF(ISNUMBER(SEARCH(M$3,Consolidado!$D214)),IF(COUNTIFS(Consolidado!$AC$5:AC214,Consolidado!$AC214,Consolidado!$D$5:D214,"*"&amp;M$3&amp;"*")=1,1,0),0))</f>
        <v>0</v>
      </c>
      <c r="N214" s="0" t="n">
        <f aca="false">IF(OR(N$3="",Consolidado!$D214=""),0,IF(ISNUMBER(SEARCH(N$3,Consolidado!$D214)),IF(COUNTIFS(Consolidado!$AC$5:AC214,Consolidado!$AC214,Consolidado!$D$5:D214,"*"&amp;N$3&amp;"*")=1,1,0),0))</f>
        <v>0</v>
      </c>
      <c r="O214" s="0" t="n">
        <f aca="false">IF(OR(O$3="",Consolidado!$D214=""),0,IF(ISNUMBER(SEARCH(O$3,Consolidado!$D214)),IF(COUNTIFS(Consolidado!$AC$5:AC214,Consolidado!$AC214,Consolidado!$D$5:D214,"*"&amp;O$3&amp;"*")=1,1,0),0))</f>
        <v>0</v>
      </c>
      <c r="P214" s="0" t="n">
        <f aca="false">IF(OR(P$3="",Consolidado!$D214=""),0,IF(ISNUMBER(SEARCH(P$3,Consolidado!$D214)),IF(COUNTIFS(Consolidado!$AC$5:AC214,Consolidado!$AC214,Consolidado!$D$5:D214,"*"&amp;P$3&amp;"*")=1,1,0),0))</f>
        <v>0</v>
      </c>
      <c r="Q214" s="0" t="n">
        <f aca="false">IF(OR(Q$3="",Consolidado!$D214=""),0,IF(ISNUMBER(SEARCH(Q$3,Consolidado!$D214)),IF(COUNTIFS(Consolidado!$AC$5:AC214,Consolidado!$AC214,Consolidado!$D$5:D214,"*"&amp;Q$3&amp;"*")=1,1,0),0))</f>
        <v>0</v>
      </c>
      <c r="R214" s="0" t="n">
        <f aca="false">IF(OR(R$3="",Consolidado!$D214=""),0,IF(ISNUMBER(SEARCH(R$3,Consolidado!$D214)),IF(COUNTIFS(Consolidado!$AC$5:AC214,Consolidado!$AC214,Consolidado!$D$5:D214,"*"&amp;R$3&amp;"*")=1,1,0),0))</f>
        <v>0</v>
      </c>
      <c r="S214" s="0" t="n">
        <f aca="false">IF(OR(S$3="",Consolidado!$D214=""),0,IF(ISNUMBER(SEARCH(S$3,Consolidado!$D214)),IF(COUNTIFS(Consolidado!$AC$5:AC214,Consolidado!$AC214,Consolidado!$D$5:D214,"*"&amp;S$3&amp;"*")=1,1,0),0))</f>
        <v>0</v>
      </c>
      <c r="T214" s="0" t="n">
        <f aca="false">IF(OR(T$3="",Consolidado!$D214=""),0,IF(ISNUMBER(SEARCH(T$3,Consolidado!$D214)),IF(COUNTIFS(Consolidado!$AC$5:AC214,Consolidado!$AC214,Consolidado!$D$5:D214,"*"&amp;T$3&amp;"*")=1,1,0),0))</f>
        <v>0</v>
      </c>
      <c r="U214" s="0" t="n">
        <f aca="false">IF(OR(U$3="",Consolidado!$D214=""),0,IF(ISNUMBER(SEARCH(U$3,Consolidado!$D214)),IF(COUNTIFS(Consolidado!$AC$5:AC214,Consolidado!$AC214,Consolidado!$D$5:D214,"*"&amp;U$3&amp;"*")=1,1,0),0))</f>
        <v>0</v>
      </c>
      <c r="V214" s="0" t="n">
        <f aca="false">IF(OR(V$3="",Consolidado!$D214=""),0,IF(ISNUMBER(SEARCH(V$3,Consolidado!$D214)),IF(COUNTIFS(Consolidado!$AC$5:AC214,Consolidado!$AC214,Consolidado!$D$5:D214,"*"&amp;V$3&amp;"*")=1,1,0),0))</f>
        <v>0</v>
      </c>
      <c r="W214" s="0" t="n">
        <f aca="false">IF(OR(W$3="",Consolidado!$D214=""),0,IF(ISNUMBER(SEARCH(W$3,Consolidado!$D214)),IF(COUNTIFS(Consolidado!$AC$5:AC214,Consolidado!$AC214,Consolidado!$D$5:D214,"*"&amp;W$3&amp;"*")=1,1,0),0))</f>
        <v>0</v>
      </c>
      <c r="X214" s="0" t="n">
        <f aca="false">IF(OR(X$3="",Consolidado!$D214=""),0,IF(ISNUMBER(SEARCH(X$3,Consolidado!$D214)),IF(COUNTIFS(Consolidado!$AC$5:AC214,Consolidado!$AC214,Consolidado!$D$5:D214,"*"&amp;X$3&amp;"*")=1,1,0),0))</f>
        <v>0</v>
      </c>
      <c r="Y214" s="0" t="n">
        <f aca="false">IF(OR(Y$3="",Consolidado!$D214=""),0,IF(ISNUMBER(SEARCH(Y$3,Consolidado!$D214)),IF(COUNTIFS(Consolidado!$AC$5:AC214,Consolidado!$AC214,Consolidado!$D$5:D214,"*"&amp;Y$3&amp;"*")=1,1,0),0))</f>
        <v>0</v>
      </c>
      <c r="Z214" s="0" t="n">
        <f aca="false">IF(OR(Z$3="",Consolidado!$D214=""),0,IF(ISNUMBER(SEARCH(Z$3,Consolidado!$D214)),IF(COUNTIFS(Consolidado!$AC$5:AC214,Consolidado!$AC214,Consolidado!$D$5:D214,"*"&amp;Z$3&amp;"*")=1,1,0),0))</f>
        <v>0</v>
      </c>
      <c r="AA214" s="0" t="n">
        <f aca="false">IF(OR(AA$3="",Consolidado!$D214=""),0,IF(ISNUMBER(SEARCH(AA$3,Consolidado!$D214)),IF(COUNTIFS(Consolidado!$AC$5:AC214,Consolidado!$AC214,Consolidado!$D$5:D214,"*"&amp;AA$3&amp;"*")=1,1,0),0))</f>
        <v>0</v>
      </c>
      <c r="AB214" s="0" t="n">
        <f aca="false">IF(OR(AB$3="",Consolidado!$D214=""),0,IF(ISNUMBER(SEARCH(AB$3,Consolidado!$D214)),IF(COUNTIFS(Consolidado!$AC$5:AC214,Consolidado!$AC214,Consolidado!$D$5:D214,"*"&amp;AB$3&amp;"*")=1,1,0),0))</f>
        <v>0</v>
      </c>
      <c r="AC214" s="0" t="n">
        <f aca="false">IF(OR(AC$3="",Consolidado!$D214=""),0,IF(ISNUMBER(SEARCH(AC$3,Consolidado!$D214)),IF(COUNTIFS(Consolidado!$AC$5:AC214,Consolidado!$AC214,Consolidado!$D$5:D214,"*"&amp;AC$3&amp;"*")=1,1,0),0))</f>
        <v>0</v>
      </c>
      <c r="AD214" s="0" t="n">
        <f aca="false">IF(OR(AD$3="",Consolidado!$D214=""),0,IF(ISNUMBER(SEARCH(AD$3,Consolidado!$D214)),IF(COUNTIFS(Consolidado!$AC$5:AC214,Consolidado!$AC214,Consolidado!$D$5:D214,"*"&amp;AD$3&amp;"*")=1,1,0),0))</f>
        <v>0</v>
      </c>
      <c r="AE214" s="0" t="n">
        <f aca="false">IF(OR(AE$3="",Consolidado!$D214=""),0,IF(ISNUMBER(SEARCH(AE$3,Consolidado!$D214)),IF(COUNTIFS(Consolidado!$AC$5:AC214,Consolidado!$AC214,Consolidado!$D$5:D214,"*"&amp;AE$3&amp;"*")=1,1,0),0))</f>
        <v>0</v>
      </c>
      <c r="AF214" s="0" t="n">
        <f aca="false">IF(OR(AF$3="",Consolidado!$D214=""),0,IF(ISNUMBER(SEARCH(AF$3,Consolidado!$D214)),IF(COUNTIFS(Consolidado!$AC$5:AC214,Consolidado!$AC214,Consolidado!$D$5:D214,"*"&amp;AF$3&amp;"*")=1,1,0),0))</f>
        <v>0</v>
      </c>
      <c r="AG214" s="0" t="n">
        <f aca="false">IF(OR(AG$3="",Consolidado!$D214=""),0,IF(ISNUMBER(SEARCH(AG$3,Consolidado!$D214)),IF(COUNTIFS(Consolidado!$AC$5:AC214,Consolidado!$AC214,Consolidado!$D$5:D214,"*"&amp;AG$3&amp;"*")=1,1,0),0))</f>
        <v>0</v>
      </c>
      <c r="AH214" s="0" t="n">
        <f aca="false">IF(OR(AH$3="",Consolidado!$D214=""),0,IF(ISNUMBER(SEARCH(AH$3,Consolidado!$D214)),IF(COUNTIFS(Consolidado!$AC$5:AC214,Consolidado!$AC214,Consolidado!$D$5:D214,"*"&amp;AH$3&amp;"*")=1,1,0),0))</f>
        <v>0</v>
      </c>
      <c r="AI214" s="0" t="n">
        <f aca="false">IF(OR(AI$3="",Consolidado!$D214=""),0,IF(ISNUMBER(SEARCH(AI$3,Consolidado!$D214)),IF(COUNTIFS(Consolidado!$AC$5:AC214,Consolidado!$AC214,Consolidado!$D$5:D214,"*"&amp;AI$3&amp;"*")=1,1,0),0))</f>
        <v>0</v>
      </c>
      <c r="AJ214" s="0" t="n">
        <f aca="false">IF(OR(AJ$3="",Consolidado!$D214=""),0,IF(ISNUMBER(SEARCH(AJ$3,Consolidado!$D214)),IF(COUNTIFS(Consolidado!$AC$5:AC214,Consolidado!$AC214,Consolidado!$D$5:D214,"*"&amp;AJ$3&amp;"*")=1,1,0),0))</f>
        <v>0</v>
      </c>
      <c r="AK214" s="0" t="n">
        <f aca="false">IF(OR(AK$3="",Consolidado!$D214=""),0,IF(ISNUMBER(SEARCH(AK$3,Consolidado!$D214)),IF(COUNTIFS(Consolidado!$AC$5:AC214,Consolidado!$AC214,Consolidado!$D$5:D214,"*"&amp;AK$3&amp;"*")=1,1,0),0))</f>
        <v>0</v>
      </c>
      <c r="AL214" s="0" t="n">
        <f aca="false">IF(OR(AL$3="",Consolidado!$D214=""),0,IF(ISNUMBER(SEARCH(AL$3,Consolidado!$D214)),IF(COUNTIFS(Consolidado!$AC$5:AC214,Consolidado!$AC214,Consolidado!$D$5:D214,"*"&amp;AL$3&amp;"*")=1,1,0),0))</f>
        <v>0</v>
      </c>
      <c r="AM214" s="0" t="n">
        <f aca="false">IF(OR(AM$3="",Consolidado!$D214=""),0,IF(ISNUMBER(SEARCH(AM$3,Consolidado!$D214)),IF(COUNTIFS(Consolidado!$AC$5:AC214,Consolidado!$AC214,Consolidado!$D$5:D214,"*"&amp;AM$3&amp;"*")=1,1,0),0))</f>
        <v>0</v>
      </c>
      <c r="AN214" s="0" t="n">
        <f aca="false">IF(OR(AN$3="",Consolidado!$D214=""),0,IF(ISNUMBER(SEARCH(AN$3,Consolidado!$D214)),IF(COUNTIFS(Consolidado!$AC$5:AC214,Consolidado!$AC214,Consolidado!$D$5:D214,"*"&amp;AN$3&amp;"*")=1,1,0),0))</f>
        <v>0</v>
      </c>
      <c r="AO214" s="0" t="n">
        <f aca="false">IF(OR(AO$3="",Consolidado!$D214=""),0,IF(ISNUMBER(SEARCH(AO$3,Consolidado!$D214)),IF(COUNTIFS(Consolidado!$AC$5:AC214,Consolidado!$AC214,Consolidado!$D$5:D214,"*"&amp;AO$3&amp;"*")=1,1,0),0))</f>
        <v>0</v>
      </c>
    </row>
    <row r="215" customFormat="false" ht="15" hidden="false" customHeight="false" outlineLevel="0" collapsed="false">
      <c r="B215" s="0" t="n">
        <f aca="false">IF(OR(B$3="",Consolidado!$D215=""),0,IF(ISNUMBER(SEARCH(B$3,Consolidado!$D215)),IF(COUNTIFS(Consolidado!$AC$5:AC215,Consolidado!$AC215,Consolidado!$D$5:D215,"*"&amp;B$3&amp;"*")=1,1,0),0))</f>
        <v>0</v>
      </c>
      <c r="C215" s="0" t="n">
        <f aca="false">IF(OR(C$3="",Consolidado!$D215=""),0,IF(ISNUMBER(SEARCH(C$3,Consolidado!$D215)),IF(COUNTIFS(Consolidado!$AC$5:AC215,Consolidado!$AC215,Consolidado!$D$5:D215,"*"&amp;C$3&amp;"*")=1,1,0),0))</f>
        <v>0</v>
      </c>
      <c r="D215" s="0" t="n">
        <f aca="false">IF(OR(D$3="",Consolidado!$D215=""),0,IF(ISNUMBER(SEARCH(D$3,Consolidado!$D215)),IF(COUNTIFS(Consolidado!$AC$5:AC215,Consolidado!$AC215,Consolidado!$D$5:D215,"*"&amp;D$3&amp;"*")=1,1,0),0))</f>
        <v>0</v>
      </c>
      <c r="E215" s="0" t="n">
        <f aca="false">IF(OR(E$3="",Consolidado!$D215=""),0,IF(ISNUMBER(SEARCH(E$3,Consolidado!$D215)),IF(COUNTIFS(Consolidado!$AC$5:AC215,Consolidado!$AC215,Consolidado!$D$5:D215,"*"&amp;E$3&amp;"*")=1,1,0),0))</f>
        <v>0</v>
      </c>
      <c r="F215" s="0" t="n">
        <f aca="false">IF(OR(F$3="",Consolidado!$D215=""),0,IF(ISNUMBER(SEARCH(F$3,Consolidado!$D215)),IF(COUNTIFS(Consolidado!$AC$5:AC215,Consolidado!$AC215,Consolidado!$D$5:D215,"*"&amp;F$3&amp;"*")=1,1,0),0))</f>
        <v>0</v>
      </c>
      <c r="G215" s="0" t="n">
        <f aca="false">IF(OR(G$3="",Consolidado!$D215=""),0,IF(ISNUMBER(SEARCH(G$3,Consolidado!$D215)),IF(COUNTIFS(Consolidado!$AC$5:AC215,Consolidado!$AC215,Consolidado!$D$5:D215,"*"&amp;G$3&amp;"*")=1,1,0),0))</f>
        <v>0</v>
      </c>
      <c r="H215" s="0" t="n">
        <f aca="false">IF(OR(H$3="",Consolidado!$D215=""),0,IF(ISNUMBER(SEARCH(H$3,Consolidado!$D215)),IF(COUNTIFS(Consolidado!$AC$5:AC215,Consolidado!$AC215,Consolidado!$D$5:D215,"*"&amp;H$3&amp;"*")=1,1,0),0))</f>
        <v>0</v>
      </c>
      <c r="I215" s="0" t="n">
        <f aca="false">IF(OR(I$3="",Consolidado!$D215=""),0,IF(ISNUMBER(SEARCH(I$3,Consolidado!$D215)),IF(COUNTIFS(Consolidado!$AC$5:AC215,Consolidado!$AC215,Consolidado!$D$5:D215,"*"&amp;I$3&amp;"*")=1,1,0),0))</f>
        <v>0</v>
      </c>
      <c r="J215" s="0" t="n">
        <f aca="false">IF(OR(J$3="",Consolidado!$D215=""),0,IF(ISNUMBER(SEARCH(J$3,Consolidado!$D215)),IF(COUNTIFS(Consolidado!$AC$5:AC215,Consolidado!$AC215,Consolidado!$D$5:D215,"*"&amp;J$3&amp;"*")=1,1,0),0))</f>
        <v>0</v>
      </c>
      <c r="K215" s="0" t="n">
        <f aca="false">IF(OR(K$3="",Consolidado!$D215=""),0,IF(ISNUMBER(SEARCH(K$3,Consolidado!$D215)),IF(COUNTIFS(Consolidado!$AC$5:AC215,Consolidado!$AC215,Consolidado!$D$5:D215,"*"&amp;K$3&amp;"*")=1,1,0),0))</f>
        <v>0</v>
      </c>
      <c r="L215" s="0" t="n">
        <f aca="false">IF(OR(L$3="",Consolidado!$D215=""),0,IF(ISNUMBER(SEARCH(L$3,Consolidado!$D215)),IF(COUNTIFS(Consolidado!$AC$5:AC215,Consolidado!$AC215,Consolidado!$D$5:D215,"*"&amp;L$3&amp;"*")=1,1,0),0))</f>
        <v>0</v>
      </c>
      <c r="M215" s="0" t="n">
        <f aca="false">IF(OR(M$3="",Consolidado!$D215=""),0,IF(ISNUMBER(SEARCH(M$3,Consolidado!$D215)),IF(COUNTIFS(Consolidado!$AC$5:AC215,Consolidado!$AC215,Consolidado!$D$5:D215,"*"&amp;M$3&amp;"*")=1,1,0),0))</f>
        <v>0</v>
      </c>
      <c r="N215" s="0" t="n">
        <f aca="false">IF(OR(N$3="",Consolidado!$D215=""),0,IF(ISNUMBER(SEARCH(N$3,Consolidado!$D215)),IF(COUNTIFS(Consolidado!$AC$5:AC215,Consolidado!$AC215,Consolidado!$D$5:D215,"*"&amp;N$3&amp;"*")=1,1,0),0))</f>
        <v>0</v>
      </c>
      <c r="O215" s="0" t="n">
        <f aca="false">IF(OR(O$3="",Consolidado!$D215=""),0,IF(ISNUMBER(SEARCH(O$3,Consolidado!$D215)),IF(COUNTIFS(Consolidado!$AC$5:AC215,Consolidado!$AC215,Consolidado!$D$5:D215,"*"&amp;O$3&amp;"*")=1,1,0),0))</f>
        <v>0</v>
      </c>
      <c r="P215" s="0" t="n">
        <f aca="false">IF(OR(P$3="",Consolidado!$D215=""),0,IF(ISNUMBER(SEARCH(P$3,Consolidado!$D215)),IF(COUNTIFS(Consolidado!$AC$5:AC215,Consolidado!$AC215,Consolidado!$D$5:D215,"*"&amp;P$3&amp;"*")=1,1,0),0))</f>
        <v>0</v>
      </c>
      <c r="Q215" s="0" t="n">
        <f aca="false">IF(OR(Q$3="",Consolidado!$D215=""),0,IF(ISNUMBER(SEARCH(Q$3,Consolidado!$D215)),IF(COUNTIFS(Consolidado!$AC$5:AC215,Consolidado!$AC215,Consolidado!$D$5:D215,"*"&amp;Q$3&amp;"*")=1,1,0),0))</f>
        <v>0</v>
      </c>
      <c r="R215" s="0" t="n">
        <f aca="false">IF(OR(R$3="",Consolidado!$D215=""),0,IF(ISNUMBER(SEARCH(R$3,Consolidado!$D215)),IF(COUNTIFS(Consolidado!$AC$5:AC215,Consolidado!$AC215,Consolidado!$D$5:D215,"*"&amp;R$3&amp;"*")=1,1,0),0))</f>
        <v>0</v>
      </c>
      <c r="S215" s="0" t="n">
        <f aca="false">IF(OR(S$3="",Consolidado!$D215=""),0,IF(ISNUMBER(SEARCH(S$3,Consolidado!$D215)),IF(COUNTIFS(Consolidado!$AC$5:AC215,Consolidado!$AC215,Consolidado!$D$5:D215,"*"&amp;S$3&amp;"*")=1,1,0),0))</f>
        <v>0</v>
      </c>
      <c r="T215" s="0" t="n">
        <f aca="false">IF(OR(T$3="",Consolidado!$D215=""),0,IF(ISNUMBER(SEARCH(T$3,Consolidado!$D215)),IF(COUNTIFS(Consolidado!$AC$5:AC215,Consolidado!$AC215,Consolidado!$D$5:D215,"*"&amp;T$3&amp;"*")=1,1,0),0))</f>
        <v>0</v>
      </c>
      <c r="U215" s="0" t="n">
        <f aca="false">IF(OR(U$3="",Consolidado!$D215=""),0,IF(ISNUMBER(SEARCH(U$3,Consolidado!$D215)),IF(COUNTIFS(Consolidado!$AC$5:AC215,Consolidado!$AC215,Consolidado!$D$5:D215,"*"&amp;U$3&amp;"*")=1,1,0),0))</f>
        <v>0</v>
      </c>
      <c r="V215" s="0" t="n">
        <f aca="false">IF(OR(V$3="",Consolidado!$D215=""),0,IF(ISNUMBER(SEARCH(V$3,Consolidado!$D215)),IF(COUNTIFS(Consolidado!$AC$5:AC215,Consolidado!$AC215,Consolidado!$D$5:D215,"*"&amp;V$3&amp;"*")=1,1,0),0))</f>
        <v>0</v>
      </c>
      <c r="W215" s="0" t="n">
        <f aca="false">IF(OR(W$3="",Consolidado!$D215=""),0,IF(ISNUMBER(SEARCH(W$3,Consolidado!$D215)),IF(COUNTIFS(Consolidado!$AC$5:AC215,Consolidado!$AC215,Consolidado!$D$5:D215,"*"&amp;W$3&amp;"*")=1,1,0),0))</f>
        <v>0</v>
      </c>
      <c r="X215" s="0" t="n">
        <f aca="false">IF(OR(X$3="",Consolidado!$D215=""),0,IF(ISNUMBER(SEARCH(X$3,Consolidado!$D215)),IF(COUNTIFS(Consolidado!$AC$5:AC215,Consolidado!$AC215,Consolidado!$D$5:D215,"*"&amp;X$3&amp;"*")=1,1,0),0))</f>
        <v>0</v>
      </c>
      <c r="Y215" s="0" t="n">
        <f aca="false">IF(OR(Y$3="",Consolidado!$D215=""),0,IF(ISNUMBER(SEARCH(Y$3,Consolidado!$D215)),IF(COUNTIFS(Consolidado!$AC$5:AC215,Consolidado!$AC215,Consolidado!$D$5:D215,"*"&amp;Y$3&amp;"*")=1,1,0),0))</f>
        <v>0</v>
      </c>
      <c r="Z215" s="0" t="n">
        <f aca="false">IF(OR(Z$3="",Consolidado!$D215=""),0,IF(ISNUMBER(SEARCH(Z$3,Consolidado!$D215)),IF(COUNTIFS(Consolidado!$AC$5:AC215,Consolidado!$AC215,Consolidado!$D$5:D215,"*"&amp;Z$3&amp;"*")=1,1,0),0))</f>
        <v>0</v>
      </c>
      <c r="AA215" s="0" t="n">
        <f aca="false">IF(OR(AA$3="",Consolidado!$D215=""),0,IF(ISNUMBER(SEARCH(AA$3,Consolidado!$D215)),IF(COUNTIFS(Consolidado!$AC$5:AC215,Consolidado!$AC215,Consolidado!$D$5:D215,"*"&amp;AA$3&amp;"*")=1,1,0),0))</f>
        <v>0</v>
      </c>
      <c r="AB215" s="0" t="n">
        <f aca="false">IF(OR(AB$3="",Consolidado!$D215=""),0,IF(ISNUMBER(SEARCH(AB$3,Consolidado!$D215)),IF(COUNTIFS(Consolidado!$AC$5:AC215,Consolidado!$AC215,Consolidado!$D$5:D215,"*"&amp;AB$3&amp;"*")=1,1,0),0))</f>
        <v>0</v>
      </c>
      <c r="AC215" s="0" t="n">
        <f aca="false">IF(OR(AC$3="",Consolidado!$D215=""),0,IF(ISNUMBER(SEARCH(AC$3,Consolidado!$D215)),IF(COUNTIFS(Consolidado!$AC$5:AC215,Consolidado!$AC215,Consolidado!$D$5:D215,"*"&amp;AC$3&amp;"*")=1,1,0),0))</f>
        <v>0</v>
      </c>
      <c r="AD215" s="0" t="n">
        <f aca="false">IF(OR(AD$3="",Consolidado!$D215=""),0,IF(ISNUMBER(SEARCH(AD$3,Consolidado!$D215)),IF(COUNTIFS(Consolidado!$AC$5:AC215,Consolidado!$AC215,Consolidado!$D$5:D215,"*"&amp;AD$3&amp;"*")=1,1,0),0))</f>
        <v>0</v>
      </c>
      <c r="AE215" s="0" t="n">
        <f aca="false">IF(OR(AE$3="",Consolidado!$D215=""),0,IF(ISNUMBER(SEARCH(AE$3,Consolidado!$D215)),IF(COUNTIFS(Consolidado!$AC$5:AC215,Consolidado!$AC215,Consolidado!$D$5:D215,"*"&amp;AE$3&amp;"*")=1,1,0),0))</f>
        <v>0</v>
      </c>
      <c r="AF215" s="0" t="n">
        <f aca="false">IF(OR(AF$3="",Consolidado!$D215=""),0,IF(ISNUMBER(SEARCH(AF$3,Consolidado!$D215)),IF(COUNTIFS(Consolidado!$AC$5:AC215,Consolidado!$AC215,Consolidado!$D$5:D215,"*"&amp;AF$3&amp;"*")=1,1,0),0))</f>
        <v>0</v>
      </c>
      <c r="AG215" s="0" t="n">
        <f aca="false">IF(OR(AG$3="",Consolidado!$D215=""),0,IF(ISNUMBER(SEARCH(AG$3,Consolidado!$D215)),IF(COUNTIFS(Consolidado!$AC$5:AC215,Consolidado!$AC215,Consolidado!$D$5:D215,"*"&amp;AG$3&amp;"*")=1,1,0),0))</f>
        <v>0</v>
      </c>
      <c r="AH215" s="0" t="n">
        <f aca="false">IF(OR(AH$3="",Consolidado!$D215=""),0,IF(ISNUMBER(SEARCH(AH$3,Consolidado!$D215)),IF(COUNTIFS(Consolidado!$AC$5:AC215,Consolidado!$AC215,Consolidado!$D$5:D215,"*"&amp;AH$3&amp;"*")=1,1,0),0))</f>
        <v>0</v>
      </c>
      <c r="AI215" s="0" t="n">
        <f aca="false">IF(OR(AI$3="",Consolidado!$D215=""),0,IF(ISNUMBER(SEARCH(AI$3,Consolidado!$D215)),IF(COUNTIFS(Consolidado!$AC$5:AC215,Consolidado!$AC215,Consolidado!$D$5:D215,"*"&amp;AI$3&amp;"*")=1,1,0),0))</f>
        <v>0</v>
      </c>
      <c r="AJ215" s="0" t="n">
        <f aca="false">IF(OR(AJ$3="",Consolidado!$D215=""),0,IF(ISNUMBER(SEARCH(AJ$3,Consolidado!$D215)),IF(COUNTIFS(Consolidado!$AC$5:AC215,Consolidado!$AC215,Consolidado!$D$5:D215,"*"&amp;AJ$3&amp;"*")=1,1,0),0))</f>
        <v>0</v>
      </c>
      <c r="AK215" s="0" t="n">
        <f aca="false">IF(OR(AK$3="",Consolidado!$D215=""),0,IF(ISNUMBER(SEARCH(AK$3,Consolidado!$D215)),IF(COUNTIFS(Consolidado!$AC$5:AC215,Consolidado!$AC215,Consolidado!$D$5:D215,"*"&amp;AK$3&amp;"*")=1,1,0),0))</f>
        <v>0</v>
      </c>
      <c r="AL215" s="0" t="n">
        <f aca="false">IF(OR(AL$3="",Consolidado!$D215=""),0,IF(ISNUMBER(SEARCH(AL$3,Consolidado!$D215)),IF(COUNTIFS(Consolidado!$AC$5:AC215,Consolidado!$AC215,Consolidado!$D$5:D215,"*"&amp;AL$3&amp;"*")=1,1,0),0))</f>
        <v>0</v>
      </c>
      <c r="AM215" s="0" t="n">
        <f aca="false">IF(OR(AM$3="",Consolidado!$D215=""),0,IF(ISNUMBER(SEARCH(AM$3,Consolidado!$D215)),IF(COUNTIFS(Consolidado!$AC$5:AC215,Consolidado!$AC215,Consolidado!$D$5:D215,"*"&amp;AM$3&amp;"*")=1,1,0),0))</f>
        <v>0</v>
      </c>
      <c r="AN215" s="0" t="n">
        <f aca="false">IF(OR(AN$3="",Consolidado!$D215=""),0,IF(ISNUMBER(SEARCH(AN$3,Consolidado!$D215)),IF(COUNTIFS(Consolidado!$AC$5:AC215,Consolidado!$AC215,Consolidado!$D$5:D215,"*"&amp;AN$3&amp;"*")=1,1,0),0))</f>
        <v>0</v>
      </c>
      <c r="AO215" s="0" t="n">
        <f aca="false">IF(OR(AO$3="",Consolidado!$D215=""),0,IF(ISNUMBER(SEARCH(AO$3,Consolidado!$D215)),IF(COUNTIFS(Consolidado!$AC$5:AC215,Consolidado!$AC215,Consolidado!$D$5:D215,"*"&amp;AO$3&amp;"*")=1,1,0),0))</f>
        <v>0</v>
      </c>
    </row>
    <row r="216" customFormat="false" ht="15" hidden="false" customHeight="false" outlineLevel="0" collapsed="false">
      <c r="B216" s="0" t="n">
        <f aca="false">IF(OR(B$3="",Consolidado!$D216=""),0,IF(ISNUMBER(SEARCH(B$3,Consolidado!$D216)),IF(COUNTIFS(Consolidado!$AC$5:AC216,Consolidado!$AC216,Consolidado!$D$5:D216,"*"&amp;B$3&amp;"*")=1,1,0),0))</f>
        <v>0</v>
      </c>
      <c r="C216" s="0" t="n">
        <f aca="false">IF(OR(C$3="",Consolidado!$D216=""),0,IF(ISNUMBER(SEARCH(C$3,Consolidado!$D216)),IF(COUNTIFS(Consolidado!$AC$5:AC216,Consolidado!$AC216,Consolidado!$D$5:D216,"*"&amp;C$3&amp;"*")=1,1,0),0))</f>
        <v>0</v>
      </c>
      <c r="D216" s="0" t="n">
        <f aca="false">IF(OR(D$3="",Consolidado!$D216=""),0,IF(ISNUMBER(SEARCH(D$3,Consolidado!$D216)),IF(COUNTIFS(Consolidado!$AC$5:AC216,Consolidado!$AC216,Consolidado!$D$5:D216,"*"&amp;D$3&amp;"*")=1,1,0),0))</f>
        <v>0</v>
      </c>
      <c r="E216" s="0" t="n">
        <f aca="false">IF(OR(E$3="",Consolidado!$D216=""),0,IF(ISNUMBER(SEARCH(E$3,Consolidado!$D216)),IF(COUNTIFS(Consolidado!$AC$5:AC216,Consolidado!$AC216,Consolidado!$D$5:D216,"*"&amp;E$3&amp;"*")=1,1,0),0))</f>
        <v>0</v>
      </c>
      <c r="F216" s="0" t="n">
        <f aca="false">IF(OR(F$3="",Consolidado!$D216=""),0,IF(ISNUMBER(SEARCH(F$3,Consolidado!$D216)),IF(COUNTIFS(Consolidado!$AC$5:AC216,Consolidado!$AC216,Consolidado!$D$5:D216,"*"&amp;F$3&amp;"*")=1,1,0),0))</f>
        <v>0</v>
      </c>
      <c r="G216" s="0" t="n">
        <f aca="false">IF(OR(G$3="",Consolidado!$D216=""),0,IF(ISNUMBER(SEARCH(G$3,Consolidado!$D216)),IF(COUNTIFS(Consolidado!$AC$5:AC216,Consolidado!$AC216,Consolidado!$D$5:D216,"*"&amp;G$3&amp;"*")=1,1,0),0))</f>
        <v>0</v>
      </c>
      <c r="H216" s="0" t="n">
        <f aca="false">IF(OR(H$3="",Consolidado!$D216=""),0,IF(ISNUMBER(SEARCH(H$3,Consolidado!$D216)),IF(COUNTIFS(Consolidado!$AC$5:AC216,Consolidado!$AC216,Consolidado!$D$5:D216,"*"&amp;H$3&amp;"*")=1,1,0),0))</f>
        <v>0</v>
      </c>
      <c r="I216" s="0" t="n">
        <f aca="false">IF(OR(I$3="",Consolidado!$D216=""),0,IF(ISNUMBER(SEARCH(I$3,Consolidado!$D216)),IF(COUNTIFS(Consolidado!$AC$5:AC216,Consolidado!$AC216,Consolidado!$D$5:D216,"*"&amp;I$3&amp;"*")=1,1,0),0))</f>
        <v>0</v>
      </c>
      <c r="J216" s="0" t="n">
        <f aca="false">IF(OR(J$3="",Consolidado!$D216=""),0,IF(ISNUMBER(SEARCH(J$3,Consolidado!$D216)),IF(COUNTIFS(Consolidado!$AC$5:AC216,Consolidado!$AC216,Consolidado!$D$5:D216,"*"&amp;J$3&amp;"*")=1,1,0),0))</f>
        <v>0</v>
      </c>
      <c r="K216" s="0" t="n">
        <f aca="false">IF(OR(K$3="",Consolidado!$D216=""),0,IF(ISNUMBER(SEARCH(K$3,Consolidado!$D216)),IF(COUNTIFS(Consolidado!$AC$5:AC216,Consolidado!$AC216,Consolidado!$D$5:D216,"*"&amp;K$3&amp;"*")=1,1,0),0))</f>
        <v>0</v>
      </c>
      <c r="L216" s="0" t="n">
        <f aca="false">IF(OR(L$3="",Consolidado!$D216=""),0,IF(ISNUMBER(SEARCH(L$3,Consolidado!$D216)),IF(COUNTIFS(Consolidado!$AC$5:AC216,Consolidado!$AC216,Consolidado!$D$5:D216,"*"&amp;L$3&amp;"*")=1,1,0),0))</f>
        <v>0</v>
      </c>
      <c r="M216" s="0" t="n">
        <f aca="false">IF(OR(M$3="",Consolidado!$D216=""),0,IF(ISNUMBER(SEARCH(M$3,Consolidado!$D216)),IF(COUNTIFS(Consolidado!$AC$5:AC216,Consolidado!$AC216,Consolidado!$D$5:D216,"*"&amp;M$3&amp;"*")=1,1,0),0))</f>
        <v>0</v>
      </c>
      <c r="N216" s="0" t="n">
        <f aca="false">IF(OR(N$3="",Consolidado!$D216=""),0,IF(ISNUMBER(SEARCH(N$3,Consolidado!$D216)),IF(COUNTIFS(Consolidado!$AC$5:AC216,Consolidado!$AC216,Consolidado!$D$5:D216,"*"&amp;N$3&amp;"*")=1,1,0),0))</f>
        <v>0</v>
      </c>
      <c r="O216" s="0" t="n">
        <f aca="false">IF(OR(O$3="",Consolidado!$D216=""),0,IF(ISNUMBER(SEARCH(O$3,Consolidado!$D216)),IF(COUNTIFS(Consolidado!$AC$5:AC216,Consolidado!$AC216,Consolidado!$D$5:D216,"*"&amp;O$3&amp;"*")=1,1,0),0))</f>
        <v>0</v>
      </c>
      <c r="P216" s="0" t="n">
        <f aca="false">IF(OR(P$3="",Consolidado!$D216=""),0,IF(ISNUMBER(SEARCH(P$3,Consolidado!$D216)),IF(COUNTIFS(Consolidado!$AC$5:AC216,Consolidado!$AC216,Consolidado!$D$5:D216,"*"&amp;P$3&amp;"*")=1,1,0),0))</f>
        <v>0</v>
      </c>
      <c r="Q216" s="0" t="n">
        <f aca="false">IF(OR(Q$3="",Consolidado!$D216=""),0,IF(ISNUMBER(SEARCH(Q$3,Consolidado!$D216)),IF(COUNTIFS(Consolidado!$AC$5:AC216,Consolidado!$AC216,Consolidado!$D$5:D216,"*"&amp;Q$3&amp;"*")=1,1,0),0))</f>
        <v>0</v>
      </c>
      <c r="R216" s="0" t="n">
        <f aca="false">IF(OR(R$3="",Consolidado!$D216=""),0,IF(ISNUMBER(SEARCH(R$3,Consolidado!$D216)),IF(COUNTIFS(Consolidado!$AC$5:AC216,Consolidado!$AC216,Consolidado!$D$5:D216,"*"&amp;R$3&amp;"*")=1,1,0),0))</f>
        <v>0</v>
      </c>
      <c r="S216" s="0" t="n">
        <f aca="false">IF(OR(S$3="",Consolidado!$D216=""),0,IF(ISNUMBER(SEARCH(S$3,Consolidado!$D216)),IF(COUNTIFS(Consolidado!$AC$5:AC216,Consolidado!$AC216,Consolidado!$D$5:D216,"*"&amp;S$3&amp;"*")=1,1,0),0))</f>
        <v>0</v>
      </c>
      <c r="T216" s="0" t="n">
        <f aca="false">IF(OR(T$3="",Consolidado!$D216=""),0,IF(ISNUMBER(SEARCH(T$3,Consolidado!$D216)),IF(COUNTIFS(Consolidado!$AC$5:AC216,Consolidado!$AC216,Consolidado!$D$5:D216,"*"&amp;T$3&amp;"*")=1,1,0),0))</f>
        <v>0</v>
      </c>
      <c r="U216" s="0" t="n">
        <f aca="false">IF(OR(U$3="",Consolidado!$D216=""),0,IF(ISNUMBER(SEARCH(U$3,Consolidado!$D216)),IF(COUNTIFS(Consolidado!$AC$5:AC216,Consolidado!$AC216,Consolidado!$D$5:D216,"*"&amp;U$3&amp;"*")=1,1,0),0))</f>
        <v>0</v>
      </c>
      <c r="V216" s="0" t="n">
        <f aca="false">IF(OR(V$3="",Consolidado!$D216=""),0,IF(ISNUMBER(SEARCH(V$3,Consolidado!$D216)),IF(COUNTIFS(Consolidado!$AC$5:AC216,Consolidado!$AC216,Consolidado!$D$5:D216,"*"&amp;V$3&amp;"*")=1,1,0),0))</f>
        <v>0</v>
      </c>
      <c r="W216" s="0" t="n">
        <f aca="false">IF(OR(W$3="",Consolidado!$D216=""),0,IF(ISNUMBER(SEARCH(W$3,Consolidado!$D216)),IF(COUNTIFS(Consolidado!$AC$5:AC216,Consolidado!$AC216,Consolidado!$D$5:D216,"*"&amp;W$3&amp;"*")=1,1,0),0))</f>
        <v>0</v>
      </c>
      <c r="X216" s="0" t="n">
        <f aca="false">IF(OR(X$3="",Consolidado!$D216=""),0,IF(ISNUMBER(SEARCH(X$3,Consolidado!$D216)),IF(COUNTIFS(Consolidado!$AC$5:AC216,Consolidado!$AC216,Consolidado!$D$5:D216,"*"&amp;X$3&amp;"*")=1,1,0),0))</f>
        <v>0</v>
      </c>
      <c r="Y216" s="0" t="n">
        <f aca="false">IF(OR(Y$3="",Consolidado!$D216=""),0,IF(ISNUMBER(SEARCH(Y$3,Consolidado!$D216)),IF(COUNTIFS(Consolidado!$AC$5:AC216,Consolidado!$AC216,Consolidado!$D$5:D216,"*"&amp;Y$3&amp;"*")=1,1,0),0))</f>
        <v>0</v>
      </c>
      <c r="Z216" s="0" t="n">
        <f aca="false">IF(OR(Z$3="",Consolidado!$D216=""),0,IF(ISNUMBER(SEARCH(Z$3,Consolidado!$D216)),IF(COUNTIFS(Consolidado!$AC$5:AC216,Consolidado!$AC216,Consolidado!$D$5:D216,"*"&amp;Z$3&amp;"*")=1,1,0),0))</f>
        <v>0</v>
      </c>
      <c r="AA216" s="0" t="n">
        <f aca="false">IF(OR(AA$3="",Consolidado!$D216=""),0,IF(ISNUMBER(SEARCH(AA$3,Consolidado!$D216)),IF(COUNTIFS(Consolidado!$AC$5:AC216,Consolidado!$AC216,Consolidado!$D$5:D216,"*"&amp;AA$3&amp;"*")=1,1,0),0))</f>
        <v>0</v>
      </c>
      <c r="AB216" s="0" t="n">
        <f aca="false">IF(OR(AB$3="",Consolidado!$D216=""),0,IF(ISNUMBER(SEARCH(AB$3,Consolidado!$D216)),IF(COUNTIFS(Consolidado!$AC$5:AC216,Consolidado!$AC216,Consolidado!$D$5:D216,"*"&amp;AB$3&amp;"*")=1,1,0),0))</f>
        <v>0</v>
      </c>
      <c r="AC216" s="0" t="n">
        <f aca="false">IF(OR(AC$3="",Consolidado!$D216=""),0,IF(ISNUMBER(SEARCH(AC$3,Consolidado!$D216)),IF(COUNTIFS(Consolidado!$AC$5:AC216,Consolidado!$AC216,Consolidado!$D$5:D216,"*"&amp;AC$3&amp;"*")=1,1,0),0))</f>
        <v>0</v>
      </c>
      <c r="AD216" s="0" t="n">
        <f aca="false">IF(OR(AD$3="",Consolidado!$D216=""),0,IF(ISNUMBER(SEARCH(AD$3,Consolidado!$D216)),IF(COUNTIFS(Consolidado!$AC$5:AC216,Consolidado!$AC216,Consolidado!$D$5:D216,"*"&amp;AD$3&amp;"*")=1,1,0),0))</f>
        <v>0</v>
      </c>
      <c r="AE216" s="0" t="n">
        <f aca="false">IF(OR(AE$3="",Consolidado!$D216=""),0,IF(ISNUMBER(SEARCH(AE$3,Consolidado!$D216)),IF(COUNTIFS(Consolidado!$AC$5:AC216,Consolidado!$AC216,Consolidado!$D$5:D216,"*"&amp;AE$3&amp;"*")=1,1,0),0))</f>
        <v>0</v>
      </c>
      <c r="AF216" s="0" t="n">
        <f aca="false">IF(OR(AF$3="",Consolidado!$D216=""),0,IF(ISNUMBER(SEARCH(AF$3,Consolidado!$D216)),IF(COUNTIFS(Consolidado!$AC$5:AC216,Consolidado!$AC216,Consolidado!$D$5:D216,"*"&amp;AF$3&amp;"*")=1,1,0),0))</f>
        <v>0</v>
      </c>
      <c r="AG216" s="0" t="n">
        <f aca="false">IF(OR(AG$3="",Consolidado!$D216=""),0,IF(ISNUMBER(SEARCH(AG$3,Consolidado!$D216)),IF(COUNTIFS(Consolidado!$AC$5:AC216,Consolidado!$AC216,Consolidado!$D$5:D216,"*"&amp;AG$3&amp;"*")=1,1,0),0))</f>
        <v>0</v>
      </c>
      <c r="AH216" s="0" t="n">
        <f aca="false">IF(OR(AH$3="",Consolidado!$D216=""),0,IF(ISNUMBER(SEARCH(AH$3,Consolidado!$D216)),IF(COUNTIFS(Consolidado!$AC$5:AC216,Consolidado!$AC216,Consolidado!$D$5:D216,"*"&amp;AH$3&amp;"*")=1,1,0),0))</f>
        <v>0</v>
      </c>
      <c r="AI216" s="0" t="n">
        <f aca="false">IF(OR(AI$3="",Consolidado!$D216=""),0,IF(ISNUMBER(SEARCH(AI$3,Consolidado!$D216)),IF(COUNTIFS(Consolidado!$AC$5:AC216,Consolidado!$AC216,Consolidado!$D$5:D216,"*"&amp;AI$3&amp;"*")=1,1,0),0))</f>
        <v>0</v>
      </c>
      <c r="AJ216" s="0" t="n">
        <f aca="false">IF(OR(AJ$3="",Consolidado!$D216=""),0,IF(ISNUMBER(SEARCH(AJ$3,Consolidado!$D216)),IF(COUNTIFS(Consolidado!$AC$5:AC216,Consolidado!$AC216,Consolidado!$D$5:D216,"*"&amp;AJ$3&amp;"*")=1,1,0),0))</f>
        <v>0</v>
      </c>
      <c r="AK216" s="0" t="n">
        <f aca="false">IF(OR(AK$3="",Consolidado!$D216=""),0,IF(ISNUMBER(SEARCH(AK$3,Consolidado!$D216)),IF(COUNTIFS(Consolidado!$AC$5:AC216,Consolidado!$AC216,Consolidado!$D$5:D216,"*"&amp;AK$3&amp;"*")=1,1,0),0))</f>
        <v>0</v>
      </c>
      <c r="AL216" s="0" t="n">
        <f aca="false">IF(OR(AL$3="",Consolidado!$D216=""),0,IF(ISNUMBER(SEARCH(AL$3,Consolidado!$D216)),IF(COUNTIFS(Consolidado!$AC$5:AC216,Consolidado!$AC216,Consolidado!$D$5:D216,"*"&amp;AL$3&amp;"*")=1,1,0),0))</f>
        <v>0</v>
      </c>
      <c r="AM216" s="0" t="n">
        <f aca="false">IF(OR(AM$3="",Consolidado!$D216=""),0,IF(ISNUMBER(SEARCH(AM$3,Consolidado!$D216)),IF(COUNTIFS(Consolidado!$AC$5:AC216,Consolidado!$AC216,Consolidado!$D$5:D216,"*"&amp;AM$3&amp;"*")=1,1,0),0))</f>
        <v>0</v>
      </c>
      <c r="AN216" s="0" t="n">
        <f aca="false">IF(OR(AN$3="",Consolidado!$D216=""),0,IF(ISNUMBER(SEARCH(AN$3,Consolidado!$D216)),IF(COUNTIFS(Consolidado!$AC$5:AC216,Consolidado!$AC216,Consolidado!$D$5:D216,"*"&amp;AN$3&amp;"*")=1,1,0),0))</f>
        <v>0</v>
      </c>
      <c r="AO216" s="0" t="n">
        <f aca="false">IF(OR(AO$3="",Consolidado!$D216=""),0,IF(ISNUMBER(SEARCH(AO$3,Consolidado!$D216)),IF(COUNTIFS(Consolidado!$AC$5:AC216,Consolidado!$AC216,Consolidado!$D$5:D216,"*"&amp;AO$3&amp;"*")=1,1,0),0))</f>
        <v>0</v>
      </c>
    </row>
    <row r="217" customFormat="false" ht="15" hidden="false" customHeight="false" outlineLevel="0" collapsed="false">
      <c r="B217" s="0" t="n">
        <f aca="false">IF(OR(B$3="",Consolidado!$D217=""),0,IF(ISNUMBER(SEARCH(B$3,Consolidado!$D217)),IF(COUNTIFS(Consolidado!$AC$5:AC217,Consolidado!$AC217,Consolidado!$D$5:D217,"*"&amp;B$3&amp;"*")=1,1,0),0))</f>
        <v>0</v>
      </c>
      <c r="C217" s="0" t="n">
        <f aca="false">IF(OR(C$3="",Consolidado!$D217=""),0,IF(ISNUMBER(SEARCH(C$3,Consolidado!$D217)),IF(COUNTIFS(Consolidado!$AC$5:AC217,Consolidado!$AC217,Consolidado!$D$5:D217,"*"&amp;C$3&amp;"*")=1,1,0),0))</f>
        <v>0</v>
      </c>
      <c r="D217" s="0" t="n">
        <f aca="false">IF(OR(D$3="",Consolidado!$D217=""),0,IF(ISNUMBER(SEARCH(D$3,Consolidado!$D217)),IF(COUNTIFS(Consolidado!$AC$5:AC217,Consolidado!$AC217,Consolidado!$D$5:D217,"*"&amp;D$3&amp;"*")=1,1,0),0))</f>
        <v>0</v>
      </c>
      <c r="E217" s="0" t="n">
        <f aca="false">IF(OR(E$3="",Consolidado!$D217=""),0,IF(ISNUMBER(SEARCH(E$3,Consolidado!$D217)),IF(COUNTIFS(Consolidado!$AC$5:AC217,Consolidado!$AC217,Consolidado!$D$5:D217,"*"&amp;E$3&amp;"*")=1,1,0),0))</f>
        <v>0</v>
      </c>
      <c r="F217" s="0" t="n">
        <f aca="false">IF(OR(F$3="",Consolidado!$D217=""),0,IF(ISNUMBER(SEARCH(F$3,Consolidado!$D217)),IF(COUNTIFS(Consolidado!$AC$5:AC217,Consolidado!$AC217,Consolidado!$D$5:D217,"*"&amp;F$3&amp;"*")=1,1,0),0))</f>
        <v>0</v>
      </c>
      <c r="G217" s="0" t="n">
        <f aca="false">IF(OR(G$3="",Consolidado!$D217=""),0,IF(ISNUMBER(SEARCH(G$3,Consolidado!$D217)),IF(COUNTIFS(Consolidado!$AC$5:AC217,Consolidado!$AC217,Consolidado!$D$5:D217,"*"&amp;G$3&amp;"*")=1,1,0),0))</f>
        <v>0</v>
      </c>
      <c r="H217" s="0" t="n">
        <f aca="false">IF(OR(H$3="",Consolidado!$D217=""),0,IF(ISNUMBER(SEARCH(H$3,Consolidado!$D217)),IF(COUNTIFS(Consolidado!$AC$5:AC217,Consolidado!$AC217,Consolidado!$D$5:D217,"*"&amp;H$3&amp;"*")=1,1,0),0))</f>
        <v>0</v>
      </c>
      <c r="I217" s="0" t="n">
        <f aca="false">IF(OR(I$3="",Consolidado!$D217=""),0,IF(ISNUMBER(SEARCH(I$3,Consolidado!$D217)),IF(COUNTIFS(Consolidado!$AC$5:AC217,Consolidado!$AC217,Consolidado!$D$5:D217,"*"&amp;I$3&amp;"*")=1,1,0),0))</f>
        <v>0</v>
      </c>
      <c r="J217" s="0" t="n">
        <f aca="false">IF(OR(J$3="",Consolidado!$D217=""),0,IF(ISNUMBER(SEARCH(J$3,Consolidado!$D217)),IF(COUNTIFS(Consolidado!$AC$5:AC217,Consolidado!$AC217,Consolidado!$D$5:D217,"*"&amp;J$3&amp;"*")=1,1,0),0))</f>
        <v>0</v>
      </c>
      <c r="K217" s="0" t="n">
        <f aca="false">IF(OR(K$3="",Consolidado!$D217=""),0,IF(ISNUMBER(SEARCH(K$3,Consolidado!$D217)),IF(COUNTIFS(Consolidado!$AC$5:AC217,Consolidado!$AC217,Consolidado!$D$5:D217,"*"&amp;K$3&amp;"*")=1,1,0),0))</f>
        <v>0</v>
      </c>
      <c r="L217" s="0" t="n">
        <f aca="false">IF(OR(L$3="",Consolidado!$D217=""),0,IF(ISNUMBER(SEARCH(L$3,Consolidado!$D217)),IF(COUNTIFS(Consolidado!$AC$5:AC217,Consolidado!$AC217,Consolidado!$D$5:D217,"*"&amp;L$3&amp;"*")=1,1,0),0))</f>
        <v>0</v>
      </c>
      <c r="M217" s="0" t="n">
        <f aca="false">IF(OR(M$3="",Consolidado!$D217=""),0,IF(ISNUMBER(SEARCH(M$3,Consolidado!$D217)),IF(COUNTIFS(Consolidado!$AC$5:AC217,Consolidado!$AC217,Consolidado!$D$5:D217,"*"&amp;M$3&amp;"*")=1,1,0),0))</f>
        <v>0</v>
      </c>
      <c r="N217" s="0" t="n">
        <f aca="false">IF(OR(N$3="",Consolidado!$D217=""),0,IF(ISNUMBER(SEARCH(N$3,Consolidado!$D217)),IF(COUNTIFS(Consolidado!$AC$5:AC217,Consolidado!$AC217,Consolidado!$D$5:D217,"*"&amp;N$3&amp;"*")=1,1,0),0))</f>
        <v>0</v>
      </c>
      <c r="O217" s="0" t="n">
        <f aca="false">IF(OR(O$3="",Consolidado!$D217=""),0,IF(ISNUMBER(SEARCH(O$3,Consolidado!$D217)),IF(COUNTIFS(Consolidado!$AC$5:AC217,Consolidado!$AC217,Consolidado!$D$5:D217,"*"&amp;O$3&amp;"*")=1,1,0),0))</f>
        <v>0</v>
      </c>
      <c r="P217" s="0" t="n">
        <f aca="false">IF(OR(P$3="",Consolidado!$D217=""),0,IF(ISNUMBER(SEARCH(P$3,Consolidado!$D217)),IF(COUNTIFS(Consolidado!$AC$5:AC217,Consolidado!$AC217,Consolidado!$D$5:D217,"*"&amp;P$3&amp;"*")=1,1,0),0))</f>
        <v>0</v>
      </c>
      <c r="Q217" s="0" t="n">
        <f aca="false">IF(OR(Q$3="",Consolidado!$D217=""),0,IF(ISNUMBER(SEARCH(Q$3,Consolidado!$D217)),IF(COUNTIFS(Consolidado!$AC$5:AC217,Consolidado!$AC217,Consolidado!$D$5:D217,"*"&amp;Q$3&amp;"*")=1,1,0),0))</f>
        <v>0</v>
      </c>
      <c r="R217" s="0" t="n">
        <f aca="false">IF(OR(R$3="",Consolidado!$D217=""),0,IF(ISNUMBER(SEARCH(R$3,Consolidado!$D217)),IF(COUNTIFS(Consolidado!$AC$5:AC217,Consolidado!$AC217,Consolidado!$D$5:D217,"*"&amp;R$3&amp;"*")=1,1,0),0))</f>
        <v>0</v>
      </c>
      <c r="S217" s="0" t="n">
        <f aca="false">IF(OR(S$3="",Consolidado!$D217=""),0,IF(ISNUMBER(SEARCH(S$3,Consolidado!$D217)),IF(COUNTIFS(Consolidado!$AC$5:AC217,Consolidado!$AC217,Consolidado!$D$5:D217,"*"&amp;S$3&amp;"*")=1,1,0),0))</f>
        <v>0</v>
      </c>
      <c r="T217" s="0" t="n">
        <f aca="false">IF(OR(T$3="",Consolidado!$D217=""),0,IF(ISNUMBER(SEARCH(T$3,Consolidado!$D217)),IF(COUNTIFS(Consolidado!$AC$5:AC217,Consolidado!$AC217,Consolidado!$D$5:D217,"*"&amp;T$3&amp;"*")=1,1,0),0))</f>
        <v>0</v>
      </c>
      <c r="U217" s="0" t="n">
        <f aca="false">IF(OR(U$3="",Consolidado!$D217=""),0,IF(ISNUMBER(SEARCH(U$3,Consolidado!$D217)),IF(COUNTIFS(Consolidado!$AC$5:AC217,Consolidado!$AC217,Consolidado!$D$5:D217,"*"&amp;U$3&amp;"*")=1,1,0),0))</f>
        <v>0</v>
      </c>
      <c r="V217" s="0" t="n">
        <f aca="false">IF(OR(V$3="",Consolidado!$D217=""),0,IF(ISNUMBER(SEARCH(V$3,Consolidado!$D217)),IF(COUNTIFS(Consolidado!$AC$5:AC217,Consolidado!$AC217,Consolidado!$D$5:D217,"*"&amp;V$3&amp;"*")=1,1,0),0))</f>
        <v>0</v>
      </c>
      <c r="W217" s="0" t="n">
        <f aca="false">IF(OR(W$3="",Consolidado!$D217=""),0,IF(ISNUMBER(SEARCH(W$3,Consolidado!$D217)),IF(COUNTIFS(Consolidado!$AC$5:AC217,Consolidado!$AC217,Consolidado!$D$5:D217,"*"&amp;W$3&amp;"*")=1,1,0),0))</f>
        <v>0</v>
      </c>
      <c r="X217" s="0" t="n">
        <f aca="false">IF(OR(X$3="",Consolidado!$D217=""),0,IF(ISNUMBER(SEARCH(X$3,Consolidado!$D217)),IF(COUNTIFS(Consolidado!$AC$5:AC217,Consolidado!$AC217,Consolidado!$D$5:D217,"*"&amp;X$3&amp;"*")=1,1,0),0))</f>
        <v>0</v>
      </c>
      <c r="Y217" s="0" t="n">
        <f aca="false">IF(OR(Y$3="",Consolidado!$D217=""),0,IF(ISNUMBER(SEARCH(Y$3,Consolidado!$D217)),IF(COUNTIFS(Consolidado!$AC$5:AC217,Consolidado!$AC217,Consolidado!$D$5:D217,"*"&amp;Y$3&amp;"*")=1,1,0),0))</f>
        <v>0</v>
      </c>
      <c r="Z217" s="0" t="n">
        <f aca="false">IF(OR(Z$3="",Consolidado!$D217=""),0,IF(ISNUMBER(SEARCH(Z$3,Consolidado!$D217)),IF(COUNTIFS(Consolidado!$AC$5:AC217,Consolidado!$AC217,Consolidado!$D$5:D217,"*"&amp;Z$3&amp;"*")=1,1,0),0))</f>
        <v>0</v>
      </c>
      <c r="AA217" s="0" t="n">
        <f aca="false">IF(OR(AA$3="",Consolidado!$D217=""),0,IF(ISNUMBER(SEARCH(AA$3,Consolidado!$D217)),IF(COUNTIFS(Consolidado!$AC$5:AC217,Consolidado!$AC217,Consolidado!$D$5:D217,"*"&amp;AA$3&amp;"*")=1,1,0),0))</f>
        <v>0</v>
      </c>
      <c r="AB217" s="0" t="n">
        <f aca="false">IF(OR(AB$3="",Consolidado!$D217=""),0,IF(ISNUMBER(SEARCH(AB$3,Consolidado!$D217)),IF(COUNTIFS(Consolidado!$AC$5:AC217,Consolidado!$AC217,Consolidado!$D$5:D217,"*"&amp;AB$3&amp;"*")=1,1,0),0))</f>
        <v>0</v>
      </c>
      <c r="AC217" s="0" t="n">
        <f aca="false">IF(OR(AC$3="",Consolidado!$D217=""),0,IF(ISNUMBER(SEARCH(AC$3,Consolidado!$D217)),IF(COUNTIFS(Consolidado!$AC$5:AC217,Consolidado!$AC217,Consolidado!$D$5:D217,"*"&amp;AC$3&amp;"*")=1,1,0),0))</f>
        <v>0</v>
      </c>
      <c r="AD217" s="0" t="n">
        <f aca="false">IF(OR(AD$3="",Consolidado!$D217=""),0,IF(ISNUMBER(SEARCH(AD$3,Consolidado!$D217)),IF(COUNTIFS(Consolidado!$AC$5:AC217,Consolidado!$AC217,Consolidado!$D$5:D217,"*"&amp;AD$3&amp;"*")=1,1,0),0))</f>
        <v>0</v>
      </c>
      <c r="AE217" s="0" t="n">
        <f aca="false">IF(OR(AE$3="",Consolidado!$D217=""),0,IF(ISNUMBER(SEARCH(AE$3,Consolidado!$D217)),IF(COUNTIFS(Consolidado!$AC$5:AC217,Consolidado!$AC217,Consolidado!$D$5:D217,"*"&amp;AE$3&amp;"*")=1,1,0),0))</f>
        <v>0</v>
      </c>
      <c r="AF217" s="0" t="n">
        <f aca="false">IF(OR(AF$3="",Consolidado!$D217=""),0,IF(ISNUMBER(SEARCH(AF$3,Consolidado!$D217)),IF(COUNTIFS(Consolidado!$AC$5:AC217,Consolidado!$AC217,Consolidado!$D$5:D217,"*"&amp;AF$3&amp;"*")=1,1,0),0))</f>
        <v>0</v>
      </c>
      <c r="AG217" s="0" t="n">
        <f aca="false">IF(OR(AG$3="",Consolidado!$D217=""),0,IF(ISNUMBER(SEARCH(AG$3,Consolidado!$D217)),IF(COUNTIFS(Consolidado!$AC$5:AC217,Consolidado!$AC217,Consolidado!$D$5:D217,"*"&amp;AG$3&amp;"*")=1,1,0),0))</f>
        <v>0</v>
      </c>
      <c r="AH217" s="0" t="n">
        <f aca="false">IF(OR(AH$3="",Consolidado!$D217=""),0,IF(ISNUMBER(SEARCH(AH$3,Consolidado!$D217)),IF(COUNTIFS(Consolidado!$AC$5:AC217,Consolidado!$AC217,Consolidado!$D$5:D217,"*"&amp;AH$3&amp;"*")=1,1,0),0))</f>
        <v>0</v>
      </c>
      <c r="AI217" s="0" t="n">
        <f aca="false">IF(OR(AI$3="",Consolidado!$D217=""),0,IF(ISNUMBER(SEARCH(AI$3,Consolidado!$D217)),IF(COUNTIFS(Consolidado!$AC$5:AC217,Consolidado!$AC217,Consolidado!$D$5:D217,"*"&amp;AI$3&amp;"*")=1,1,0),0))</f>
        <v>0</v>
      </c>
      <c r="AJ217" s="0" t="n">
        <f aca="false">IF(OR(AJ$3="",Consolidado!$D217=""),0,IF(ISNUMBER(SEARCH(AJ$3,Consolidado!$D217)),IF(COUNTIFS(Consolidado!$AC$5:AC217,Consolidado!$AC217,Consolidado!$D$5:D217,"*"&amp;AJ$3&amp;"*")=1,1,0),0))</f>
        <v>0</v>
      </c>
      <c r="AK217" s="0" t="n">
        <f aca="false">IF(OR(AK$3="",Consolidado!$D217=""),0,IF(ISNUMBER(SEARCH(AK$3,Consolidado!$D217)),IF(COUNTIFS(Consolidado!$AC$5:AC217,Consolidado!$AC217,Consolidado!$D$5:D217,"*"&amp;AK$3&amp;"*")=1,1,0),0))</f>
        <v>0</v>
      </c>
      <c r="AL217" s="0" t="n">
        <f aca="false">IF(OR(AL$3="",Consolidado!$D217=""),0,IF(ISNUMBER(SEARCH(AL$3,Consolidado!$D217)),IF(COUNTIFS(Consolidado!$AC$5:AC217,Consolidado!$AC217,Consolidado!$D$5:D217,"*"&amp;AL$3&amp;"*")=1,1,0),0))</f>
        <v>0</v>
      </c>
      <c r="AM217" s="0" t="n">
        <f aca="false">IF(OR(AM$3="",Consolidado!$D217=""),0,IF(ISNUMBER(SEARCH(AM$3,Consolidado!$D217)),IF(COUNTIFS(Consolidado!$AC$5:AC217,Consolidado!$AC217,Consolidado!$D$5:D217,"*"&amp;AM$3&amp;"*")=1,1,0),0))</f>
        <v>0</v>
      </c>
      <c r="AN217" s="0" t="n">
        <f aca="false">IF(OR(AN$3="",Consolidado!$D217=""),0,IF(ISNUMBER(SEARCH(AN$3,Consolidado!$D217)),IF(COUNTIFS(Consolidado!$AC$5:AC217,Consolidado!$AC217,Consolidado!$D$5:D217,"*"&amp;AN$3&amp;"*")=1,1,0),0))</f>
        <v>0</v>
      </c>
      <c r="AO217" s="0" t="n">
        <f aca="false">IF(OR(AO$3="",Consolidado!$D217=""),0,IF(ISNUMBER(SEARCH(AO$3,Consolidado!$D217)),IF(COUNTIFS(Consolidado!$AC$5:AC217,Consolidado!$AC217,Consolidado!$D$5:D217,"*"&amp;AO$3&amp;"*")=1,1,0),0))</f>
        <v>0</v>
      </c>
    </row>
    <row r="218" customFormat="false" ht="15" hidden="false" customHeight="false" outlineLevel="0" collapsed="false">
      <c r="B218" s="0" t="n">
        <f aca="false">IF(OR(B$3="",Consolidado!$D218=""),0,IF(ISNUMBER(SEARCH(B$3,Consolidado!$D218)),IF(COUNTIFS(Consolidado!$AC$5:AC218,Consolidado!$AC218,Consolidado!$D$5:D218,"*"&amp;B$3&amp;"*")=1,1,0),0))</f>
        <v>0</v>
      </c>
      <c r="C218" s="0" t="n">
        <f aca="false">IF(OR(C$3="",Consolidado!$D218=""),0,IF(ISNUMBER(SEARCH(C$3,Consolidado!$D218)),IF(COUNTIFS(Consolidado!$AC$5:AC218,Consolidado!$AC218,Consolidado!$D$5:D218,"*"&amp;C$3&amp;"*")=1,1,0),0))</f>
        <v>0</v>
      </c>
      <c r="D218" s="0" t="n">
        <f aca="false">IF(OR(D$3="",Consolidado!$D218=""),0,IF(ISNUMBER(SEARCH(D$3,Consolidado!$D218)),IF(COUNTIFS(Consolidado!$AC$5:AC218,Consolidado!$AC218,Consolidado!$D$5:D218,"*"&amp;D$3&amp;"*")=1,1,0),0))</f>
        <v>0</v>
      </c>
      <c r="E218" s="0" t="n">
        <f aca="false">IF(OR(E$3="",Consolidado!$D218=""),0,IF(ISNUMBER(SEARCH(E$3,Consolidado!$D218)),IF(COUNTIFS(Consolidado!$AC$5:AC218,Consolidado!$AC218,Consolidado!$D$5:D218,"*"&amp;E$3&amp;"*")=1,1,0),0))</f>
        <v>0</v>
      </c>
      <c r="F218" s="0" t="n">
        <f aca="false">IF(OR(F$3="",Consolidado!$D218=""),0,IF(ISNUMBER(SEARCH(F$3,Consolidado!$D218)),IF(COUNTIFS(Consolidado!$AC$5:AC218,Consolidado!$AC218,Consolidado!$D$5:D218,"*"&amp;F$3&amp;"*")=1,1,0),0))</f>
        <v>0</v>
      </c>
      <c r="G218" s="0" t="n">
        <f aca="false">IF(OR(G$3="",Consolidado!$D218=""),0,IF(ISNUMBER(SEARCH(G$3,Consolidado!$D218)),IF(COUNTIFS(Consolidado!$AC$5:AC218,Consolidado!$AC218,Consolidado!$D$5:D218,"*"&amp;G$3&amp;"*")=1,1,0),0))</f>
        <v>0</v>
      </c>
      <c r="H218" s="0" t="n">
        <f aca="false">IF(OR(H$3="",Consolidado!$D218=""),0,IF(ISNUMBER(SEARCH(H$3,Consolidado!$D218)),IF(COUNTIFS(Consolidado!$AC$5:AC218,Consolidado!$AC218,Consolidado!$D$5:D218,"*"&amp;H$3&amp;"*")=1,1,0),0))</f>
        <v>0</v>
      </c>
      <c r="I218" s="0" t="n">
        <f aca="false">IF(OR(I$3="",Consolidado!$D218=""),0,IF(ISNUMBER(SEARCH(I$3,Consolidado!$D218)),IF(COUNTIFS(Consolidado!$AC$5:AC218,Consolidado!$AC218,Consolidado!$D$5:D218,"*"&amp;I$3&amp;"*")=1,1,0),0))</f>
        <v>0</v>
      </c>
      <c r="J218" s="0" t="n">
        <f aca="false">IF(OR(J$3="",Consolidado!$D218=""),0,IF(ISNUMBER(SEARCH(J$3,Consolidado!$D218)),IF(COUNTIFS(Consolidado!$AC$5:AC218,Consolidado!$AC218,Consolidado!$D$5:D218,"*"&amp;J$3&amp;"*")=1,1,0),0))</f>
        <v>0</v>
      </c>
      <c r="K218" s="0" t="n">
        <f aca="false">IF(OR(K$3="",Consolidado!$D218=""),0,IF(ISNUMBER(SEARCH(K$3,Consolidado!$D218)),IF(COUNTIFS(Consolidado!$AC$5:AC218,Consolidado!$AC218,Consolidado!$D$5:D218,"*"&amp;K$3&amp;"*")=1,1,0),0))</f>
        <v>0</v>
      </c>
      <c r="L218" s="0" t="n">
        <f aca="false">IF(OR(L$3="",Consolidado!$D218=""),0,IF(ISNUMBER(SEARCH(L$3,Consolidado!$D218)),IF(COUNTIFS(Consolidado!$AC$5:AC218,Consolidado!$AC218,Consolidado!$D$5:D218,"*"&amp;L$3&amp;"*")=1,1,0),0))</f>
        <v>0</v>
      </c>
      <c r="M218" s="0" t="n">
        <f aca="false">IF(OR(M$3="",Consolidado!$D218=""),0,IF(ISNUMBER(SEARCH(M$3,Consolidado!$D218)),IF(COUNTIFS(Consolidado!$AC$5:AC218,Consolidado!$AC218,Consolidado!$D$5:D218,"*"&amp;M$3&amp;"*")=1,1,0),0))</f>
        <v>0</v>
      </c>
      <c r="N218" s="0" t="n">
        <f aca="false">IF(OR(N$3="",Consolidado!$D218=""),0,IF(ISNUMBER(SEARCH(N$3,Consolidado!$D218)),IF(COUNTIFS(Consolidado!$AC$5:AC218,Consolidado!$AC218,Consolidado!$D$5:D218,"*"&amp;N$3&amp;"*")=1,1,0),0))</f>
        <v>0</v>
      </c>
      <c r="O218" s="0" t="n">
        <f aca="false">IF(OR(O$3="",Consolidado!$D218=""),0,IF(ISNUMBER(SEARCH(O$3,Consolidado!$D218)),IF(COUNTIFS(Consolidado!$AC$5:AC218,Consolidado!$AC218,Consolidado!$D$5:D218,"*"&amp;O$3&amp;"*")=1,1,0),0))</f>
        <v>0</v>
      </c>
      <c r="P218" s="0" t="n">
        <f aca="false">IF(OR(P$3="",Consolidado!$D218=""),0,IF(ISNUMBER(SEARCH(P$3,Consolidado!$D218)),IF(COUNTIFS(Consolidado!$AC$5:AC218,Consolidado!$AC218,Consolidado!$D$5:D218,"*"&amp;P$3&amp;"*")=1,1,0),0))</f>
        <v>0</v>
      </c>
      <c r="Q218" s="0" t="n">
        <f aca="false">IF(OR(Q$3="",Consolidado!$D218=""),0,IF(ISNUMBER(SEARCH(Q$3,Consolidado!$D218)),IF(COUNTIFS(Consolidado!$AC$5:AC218,Consolidado!$AC218,Consolidado!$D$5:D218,"*"&amp;Q$3&amp;"*")=1,1,0),0))</f>
        <v>0</v>
      </c>
      <c r="R218" s="0" t="n">
        <f aca="false">IF(OR(R$3="",Consolidado!$D218=""),0,IF(ISNUMBER(SEARCH(R$3,Consolidado!$D218)),IF(COUNTIFS(Consolidado!$AC$5:AC218,Consolidado!$AC218,Consolidado!$D$5:D218,"*"&amp;R$3&amp;"*")=1,1,0),0))</f>
        <v>0</v>
      </c>
      <c r="S218" s="0" t="n">
        <f aca="false">IF(OR(S$3="",Consolidado!$D218=""),0,IF(ISNUMBER(SEARCH(S$3,Consolidado!$D218)),IF(COUNTIFS(Consolidado!$AC$5:AC218,Consolidado!$AC218,Consolidado!$D$5:D218,"*"&amp;S$3&amp;"*")=1,1,0),0))</f>
        <v>0</v>
      </c>
      <c r="T218" s="0" t="n">
        <f aca="false">IF(OR(T$3="",Consolidado!$D218=""),0,IF(ISNUMBER(SEARCH(T$3,Consolidado!$D218)),IF(COUNTIFS(Consolidado!$AC$5:AC218,Consolidado!$AC218,Consolidado!$D$5:D218,"*"&amp;T$3&amp;"*")=1,1,0),0))</f>
        <v>0</v>
      </c>
      <c r="U218" s="0" t="n">
        <f aca="false">IF(OR(U$3="",Consolidado!$D218=""),0,IF(ISNUMBER(SEARCH(U$3,Consolidado!$D218)),IF(COUNTIFS(Consolidado!$AC$5:AC218,Consolidado!$AC218,Consolidado!$D$5:D218,"*"&amp;U$3&amp;"*")=1,1,0),0))</f>
        <v>0</v>
      </c>
      <c r="V218" s="0" t="n">
        <f aca="false">IF(OR(V$3="",Consolidado!$D218=""),0,IF(ISNUMBER(SEARCH(V$3,Consolidado!$D218)),IF(COUNTIFS(Consolidado!$AC$5:AC218,Consolidado!$AC218,Consolidado!$D$5:D218,"*"&amp;V$3&amp;"*")=1,1,0),0))</f>
        <v>0</v>
      </c>
      <c r="W218" s="0" t="n">
        <f aca="false">IF(OR(W$3="",Consolidado!$D218=""),0,IF(ISNUMBER(SEARCH(W$3,Consolidado!$D218)),IF(COUNTIFS(Consolidado!$AC$5:AC218,Consolidado!$AC218,Consolidado!$D$5:D218,"*"&amp;W$3&amp;"*")=1,1,0),0))</f>
        <v>0</v>
      </c>
      <c r="X218" s="0" t="n">
        <f aca="false">IF(OR(X$3="",Consolidado!$D218=""),0,IF(ISNUMBER(SEARCH(X$3,Consolidado!$D218)),IF(COUNTIFS(Consolidado!$AC$5:AC218,Consolidado!$AC218,Consolidado!$D$5:D218,"*"&amp;X$3&amp;"*")=1,1,0),0))</f>
        <v>0</v>
      </c>
      <c r="Y218" s="0" t="n">
        <f aca="false">IF(OR(Y$3="",Consolidado!$D218=""),0,IF(ISNUMBER(SEARCH(Y$3,Consolidado!$D218)),IF(COUNTIFS(Consolidado!$AC$5:AC218,Consolidado!$AC218,Consolidado!$D$5:D218,"*"&amp;Y$3&amp;"*")=1,1,0),0))</f>
        <v>0</v>
      </c>
      <c r="Z218" s="0" t="n">
        <f aca="false">IF(OR(Z$3="",Consolidado!$D218=""),0,IF(ISNUMBER(SEARCH(Z$3,Consolidado!$D218)),IF(COUNTIFS(Consolidado!$AC$5:AC218,Consolidado!$AC218,Consolidado!$D$5:D218,"*"&amp;Z$3&amp;"*")=1,1,0),0))</f>
        <v>0</v>
      </c>
      <c r="AA218" s="0" t="n">
        <f aca="false">IF(OR(AA$3="",Consolidado!$D218=""),0,IF(ISNUMBER(SEARCH(AA$3,Consolidado!$D218)),IF(COUNTIFS(Consolidado!$AC$5:AC218,Consolidado!$AC218,Consolidado!$D$5:D218,"*"&amp;AA$3&amp;"*")=1,1,0),0))</f>
        <v>0</v>
      </c>
      <c r="AB218" s="0" t="n">
        <f aca="false">IF(OR(AB$3="",Consolidado!$D218=""),0,IF(ISNUMBER(SEARCH(AB$3,Consolidado!$D218)),IF(COUNTIFS(Consolidado!$AC$5:AC218,Consolidado!$AC218,Consolidado!$D$5:D218,"*"&amp;AB$3&amp;"*")=1,1,0),0))</f>
        <v>0</v>
      </c>
      <c r="AC218" s="0" t="n">
        <f aca="false">IF(OR(AC$3="",Consolidado!$D218=""),0,IF(ISNUMBER(SEARCH(AC$3,Consolidado!$D218)),IF(COUNTIFS(Consolidado!$AC$5:AC218,Consolidado!$AC218,Consolidado!$D$5:D218,"*"&amp;AC$3&amp;"*")=1,1,0),0))</f>
        <v>0</v>
      </c>
      <c r="AD218" s="0" t="n">
        <f aca="false">IF(OR(AD$3="",Consolidado!$D218=""),0,IF(ISNUMBER(SEARCH(AD$3,Consolidado!$D218)),IF(COUNTIFS(Consolidado!$AC$5:AC218,Consolidado!$AC218,Consolidado!$D$5:D218,"*"&amp;AD$3&amp;"*")=1,1,0),0))</f>
        <v>0</v>
      </c>
      <c r="AE218" s="0" t="n">
        <f aca="false">IF(OR(AE$3="",Consolidado!$D218=""),0,IF(ISNUMBER(SEARCH(AE$3,Consolidado!$D218)),IF(COUNTIFS(Consolidado!$AC$5:AC218,Consolidado!$AC218,Consolidado!$D$5:D218,"*"&amp;AE$3&amp;"*")=1,1,0),0))</f>
        <v>0</v>
      </c>
      <c r="AF218" s="0" t="n">
        <f aca="false">IF(OR(AF$3="",Consolidado!$D218=""),0,IF(ISNUMBER(SEARCH(AF$3,Consolidado!$D218)),IF(COUNTIFS(Consolidado!$AC$5:AC218,Consolidado!$AC218,Consolidado!$D$5:D218,"*"&amp;AF$3&amp;"*")=1,1,0),0))</f>
        <v>0</v>
      </c>
      <c r="AG218" s="0" t="n">
        <f aca="false">IF(OR(AG$3="",Consolidado!$D218=""),0,IF(ISNUMBER(SEARCH(AG$3,Consolidado!$D218)),IF(COUNTIFS(Consolidado!$AC$5:AC218,Consolidado!$AC218,Consolidado!$D$5:D218,"*"&amp;AG$3&amp;"*")=1,1,0),0))</f>
        <v>0</v>
      </c>
      <c r="AH218" s="0" t="n">
        <f aca="false">IF(OR(AH$3="",Consolidado!$D218=""),0,IF(ISNUMBER(SEARCH(AH$3,Consolidado!$D218)),IF(COUNTIFS(Consolidado!$AC$5:AC218,Consolidado!$AC218,Consolidado!$D$5:D218,"*"&amp;AH$3&amp;"*")=1,1,0),0))</f>
        <v>0</v>
      </c>
      <c r="AI218" s="0" t="n">
        <f aca="false">IF(OR(AI$3="",Consolidado!$D218=""),0,IF(ISNUMBER(SEARCH(AI$3,Consolidado!$D218)),IF(COUNTIFS(Consolidado!$AC$5:AC218,Consolidado!$AC218,Consolidado!$D$5:D218,"*"&amp;AI$3&amp;"*")=1,1,0),0))</f>
        <v>0</v>
      </c>
      <c r="AJ218" s="0" t="n">
        <f aca="false">IF(OR(AJ$3="",Consolidado!$D218=""),0,IF(ISNUMBER(SEARCH(AJ$3,Consolidado!$D218)),IF(COUNTIFS(Consolidado!$AC$5:AC218,Consolidado!$AC218,Consolidado!$D$5:D218,"*"&amp;AJ$3&amp;"*")=1,1,0),0))</f>
        <v>0</v>
      </c>
      <c r="AK218" s="0" t="n">
        <f aca="false">IF(OR(AK$3="",Consolidado!$D218=""),0,IF(ISNUMBER(SEARCH(AK$3,Consolidado!$D218)),IF(COUNTIFS(Consolidado!$AC$5:AC218,Consolidado!$AC218,Consolidado!$D$5:D218,"*"&amp;AK$3&amp;"*")=1,1,0),0))</f>
        <v>0</v>
      </c>
      <c r="AL218" s="0" t="n">
        <f aca="false">IF(OR(AL$3="",Consolidado!$D218=""),0,IF(ISNUMBER(SEARCH(AL$3,Consolidado!$D218)),IF(COUNTIFS(Consolidado!$AC$5:AC218,Consolidado!$AC218,Consolidado!$D$5:D218,"*"&amp;AL$3&amp;"*")=1,1,0),0))</f>
        <v>0</v>
      </c>
      <c r="AM218" s="0" t="n">
        <f aca="false">IF(OR(AM$3="",Consolidado!$D218=""),0,IF(ISNUMBER(SEARCH(AM$3,Consolidado!$D218)),IF(COUNTIFS(Consolidado!$AC$5:AC218,Consolidado!$AC218,Consolidado!$D$5:D218,"*"&amp;AM$3&amp;"*")=1,1,0),0))</f>
        <v>0</v>
      </c>
      <c r="AN218" s="0" t="n">
        <f aca="false">IF(OR(AN$3="",Consolidado!$D218=""),0,IF(ISNUMBER(SEARCH(AN$3,Consolidado!$D218)),IF(COUNTIFS(Consolidado!$AC$5:AC218,Consolidado!$AC218,Consolidado!$D$5:D218,"*"&amp;AN$3&amp;"*")=1,1,0),0))</f>
        <v>0</v>
      </c>
      <c r="AO218" s="0" t="n">
        <f aca="false">IF(OR(AO$3="",Consolidado!$D218=""),0,IF(ISNUMBER(SEARCH(AO$3,Consolidado!$D218)),IF(COUNTIFS(Consolidado!$AC$5:AC218,Consolidado!$AC218,Consolidado!$D$5:D218,"*"&amp;AO$3&amp;"*")=1,1,0),0))</f>
        <v>0</v>
      </c>
    </row>
    <row r="219" customFormat="false" ht="15" hidden="false" customHeight="false" outlineLevel="0" collapsed="false">
      <c r="B219" s="0" t="n">
        <f aca="false">IF(OR(B$3="",Consolidado!$D219=""),0,IF(ISNUMBER(SEARCH(B$3,Consolidado!$D219)),IF(COUNTIFS(Consolidado!$AC$5:AC219,Consolidado!$AC219,Consolidado!$D$5:D219,"*"&amp;B$3&amp;"*")=1,1,0),0))</f>
        <v>0</v>
      </c>
      <c r="C219" s="0" t="n">
        <f aca="false">IF(OR(C$3="",Consolidado!$D219=""),0,IF(ISNUMBER(SEARCH(C$3,Consolidado!$D219)),IF(COUNTIFS(Consolidado!$AC$5:AC219,Consolidado!$AC219,Consolidado!$D$5:D219,"*"&amp;C$3&amp;"*")=1,1,0),0))</f>
        <v>0</v>
      </c>
      <c r="D219" s="0" t="n">
        <f aca="false">IF(OR(D$3="",Consolidado!$D219=""),0,IF(ISNUMBER(SEARCH(D$3,Consolidado!$D219)),IF(COUNTIFS(Consolidado!$AC$5:AC219,Consolidado!$AC219,Consolidado!$D$5:D219,"*"&amp;D$3&amp;"*")=1,1,0),0))</f>
        <v>0</v>
      </c>
      <c r="E219" s="0" t="n">
        <f aca="false">IF(OR(E$3="",Consolidado!$D219=""),0,IF(ISNUMBER(SEARCH(E$3,Consolidado!$D219)),IF(COUNTIFS(Consolidado!$AC$5:AC219,Consolidado!$AC219,Consolidado!$D$5:D219,"*"&amp;E$3&amp;"*")=1,1,0),0))</f>
        <v>0</v>
      </c>
      <c r="F219" s="0" t="n">
        <f aca="false">IF(OR(F$3="",Consolidado!$D219=""),0,IF(ISNUMBER(SEARCH(F$3,Consolidado!$D219)),IF(COUNTIFS(Consolidado!$AC$5:AC219,Consolidado!$AC219,Consolidado!$D$5:D219,"*"&amp;F$3&amp;"*")=1,1,0),0))</f>
        <v>0</v>
      </c>
      <c r="G219" s="0" t="n">
        <f aca="false">IF(OR(G$3="",Consolidado!$D219=""),0,IF(ISNUMBER(SEARCH(G$3,Consolidado!$D219)),IF(COUNTIFS(Consolidado!$AC$5:AC219,Consolidado!$AC219,Consolidado!$D$5:D219,"*"&amp;G$3&amp;"*")=1,1,0),0))</f>
        <v>0</v>
      </c>
      <c r="H219" s="0" t="n">
        <f aca="false">IF(OR(H$3="",Consolidado!$D219=""),0,IF(ISNUMBER(SEARCH(H$3,Consolidado!$D219)),IF(COUNTIFS(Consolidado!$AC$5:AC219,Consolidado!$AC219,Consolidado!$D$5:D219,"*"&amp;H$3&amp;"*")=1,1,0),0))</f>
        <v>0</v>
      </c>
      <c r="I219" s="0" t="n">
        <f aca="false">IF(OR(I$3="",Consolidado!$D219=""),0,IF(ISNUMBER(SEARCH(I$3,Consolidado!$D219)),IF(COUNTIFS(Consolidado!$AC$5:AC219,Consolidado!$AC219,Consolidado!$D$5:D219,"*"&amp;I$3&amp;"*")=1,1,0),0))</f>
        <v>0</v>
      </c>
      <c r="J219" s="0" t="n">
        <f aca="false">IF(OR(J$3="",Consolidado!$D219=""),0,IF(ISNUMBER(SEARCH(J$3,Consolidado!$D219)),IF(COUNTIFS(Consolidado!$AC$5:AC219,Consolidado!$AC219,Consolidado!$D$5:D219,"*"&amp;J$3&amp;"*")=1,1,0),0))</f>
        <v>0</v>
      </c>
      <c r="K219" s="0" t="n">
        <f aca="false">IF(OR(K$3="",Consolidado!$D219=""),0,IF(ISNUMBER(SEARCH(K$3,Consolidado!$D219)),IF(COUNTIFS(Consolidado!$AC$5:AC219,Consolidado!$AC219,Consolidado!$D$5:D219,"*"&amp;K$3&amp;"*")=1,1,0),0))</f>
        <v>0</v>
      </c>
      <c r="L219" s="0" t="n">
        <f aca="false">IF(OR(L$3="",Consolidado!$D219=""),0,IF(ISNUMBER(SEARCH(L$3,Consolidado!$D219)),IF(COUNTIFS(Consolidado!$AC$5:AC219,Consolidado!$AC219,Consolidado!$D$5:D219,"*"&amp;L$3&amp;"*")=1,1,0),0))</f>
        <v>0</v>
      </c>
      <c r="M219" s="0" t="n">
        <f aca="false">IF(OR(M$3="",Consolidado!$D219=""),0,IF(ISNUMBER(SEARCH(M$3,Consolidado!$D219)),IF(COUNTIFS(Consolidado!$AC$5:AC219,Consolidado!$AC219,Consolidado!$D$5:D219,"*"&amp;M$3&amp;"*")=1,1,0),0))</f>
        <v>0</v>
      </c>
      <c r="N219" s="0" t="n">
        <f aca="false">IF(OR(N$3="",Consolidado!$D219=""),0,IF(ISNUMBER(SEARCH(N$3,Consolidado!$D219)),IF(COUNTIFS(Consolidado!$AC$5:AC219,Consolidado!$AC219,Consolidado!$D$5:D219,"*"&amp;N$3&amp;"*")=1,1,0),0))</f>
        <v>0</v>
      </c>
      <c r="O219" s="0" t="n">
        <f aca="false">IF(OR(O$3="",Consolidado!$D219=""),0,IF(ISNUMBER(SEARCH(O$3,Consolidado!$D219)),IF(COUNTIFS(Consolidado!$AC$5:AC219,Consolidado!$AC219,Consolidado!$D$5:D219,"*"&amp;O$3&amp;"*")=1,1,0),0))</f>
        <v>0</v>
      </c>
      <c r="P219" s="0" t="n">
        <f aca="false">IF(OR(P$3="",Consolidado!$D219=""),0,IF(ISNUMBER(SEARCH(P$3,Consolidado!$D219)),IF(COUNTIFS(Consolidado!$AC$5:AC219,Consolidado!$AC219,Consolidado!$D$5:D219,"*"&amp;P$3&amp;"*")=1,1,0),0))</f>
        <v>0</v>
      </c>
      <c r="Q219" s="0" t="n">
        <f aca="false">IF(OR(Q$3="",Consolidado!$D219=""),0,IF(ISNUMBER(SEARCH(Q$3,Consolidado!$D219)),IF(COUNTIFS(Consolidado!$AC$5:AC219,Consolidado!$AC219,Consolidado!$D$5:D219,"*"&amp;Q$3&amp;"*")=1,1,0),0))</f>
        <v>0</v>
      </c>
      <c r="R219" s="0" t="n">
        <f aca="false">IF(OR(R$3="",Consolidado!$D219=""),0,IF(ISNUMBER(SEARCH(R$3,Consolidado!$D219)),IF(COUNTIFS(Consolidado!$AC$5:AC219,Consolidado!$AC219,Consolidado!$D$5:D219,"*"&amp;R$3&amp;"*")=1,1,0),0))</f>
        <v>0</v>
      </c>
      <c r="S219" s="0" t="n">
        <f aca="false">IF(OR(S$3="",Consolidado!$D219=""),0,IF(ISNUMBER(SEARCH(S$3,Consolidado!$D219)),IF(COUNTIFS(Consolidado!$AC$5:AC219,Consolidado!$AC219,Consolidado!$D$5:D219,"*"&amp;S$3&amp;"*")=1,1,0),0))</f>
        <v>0</v>
      </c>
      <c r="T219" s="0" t="n">
        <f aca="false">IF(OR(T$3="",Consolidado!$D219=""),0,IF(ISNUMBER(SEARCH(T$3,Consolidado!$D219)),IF(COUNTIFS(Consolidado!$AC$5:AC219,Consolidado!$AC219,Consolidado!$D$5:D219,"*"&amp;T$3&amp;"*")=1,1,0),0))</f>
        <v>0</v>
      </c>
      <c r="U219" s="0" t="n">
        <f aca="false">IF(OR(U$3="",Consolidado!$D219=""),0,IF(ISNUMBER(SEARCH(U$3,Consolidado!$D219)),IF(COUNTIFS(Consolidado!$AC$5:AC219,Consolidado!$AC219,Consolidado!$D$5:D219,"*"&amp;U$3&amp;"*")=1,1,0),0))</f>
        <v>0</v>
      </c>
      <c r="V219" s="0" t="n">
        <f aca="false">IF(OR(V$3="",Consolidado!$D219=""),0,IF(ISNUMBER(SEARCH(V$3,Consolidado!$D219)),IF(COUNTIFS(Consolidado!$AC$5:AC219,Consolidado!$AC219,Consolidado!$D$5:D219,"*"&amp;V$3&amp;"*")=1,1,0),0))</f>
        <v>0</v>
      </c>
      <c r="W219" s="0" t="n">
        <f aca="false">IF(OR(W$3="",Consolidado!$D219=""),0,IF(ISNUMBER(SEARCH(W$3,Consolidado!$D219)),IF(COUNTIFS(Consolidado!$AC$5:AC219,Consolidado!$AC219,Consolidado!$D$5:D219,"*"&amp;W$3&amp;"*")=1,1,0),0))</f>
        <v>0</v>
      </c>
      <c r="X219" s="0" t="n">
        <f aca="false">IF(OR(X$3="",Consolidado!$D219=""),0,IF(ISNUMBER(SEARCH(X$3,Consolidado!$D219)),IF(COUNTIFS(Consolidado!$AC$5:AC219,Consolidado!$AC219,Consolidado!$D$5:D219,"*"&amp;X$3&amp;"*")=1,1,0),0))</f>
        <v>0</v>
      </c>
      <c r="Y219" s="0" t="n">
        <f aca="false">IF(OR(Y$3="",Consolidado!$D219=""),0,IF(ISNUMBER(SEARCH(Y$3,Consolidado!$D219)),IF(COUNTIFS(Consolidado!$AC$5:AC219,Consolidado!$AC219,Consolidado!$D$5:D219,"*"&amp;Y$3&amp;"*")=1,1,0),0))</f>
        <v>0</v>
      </c>
      <c r="Z219" s="0" t="n">
        <f aca="false">IF(OR(Z$3="",Consolidado!$D219=""),0,IF(ISNUMBER(SEARCH(Z$3,Consolidado!$D219)),IF(COUNTIFS(Consolidado!$AC$5:AC219,Consolidado!$AC219,Consolidado!$D$5:D219,"*"&amp;Z$3&amp;"*")=1,1,0),0))</f>
        <v>0</v>
      </c>
      <c r="AA219" s="0" t="n">
        <f aca="false">IF(OR(AA$3="",Consolidado!$D219=""),0,IF(ISNUMBER(SEARCH(AA$3,Consolidado!$D219)),IF(COUNTIFS(Consolidado!$AC$5:AC219,Consolidado!$AC219,Consolidado!$D$5:D219,"*"&amp;AA$3&amp;"*")=1,1,0),0))</f>
        <v>0</v>
      </c>
      <c r="AB219" s="0" t="n">
        <f aca="false">IF(OR(AB$3="",Consolidado!$D219=""),0,IF(ISNUMBER(SEARCH(AB$3,Consolidado!$D219)),IF(COUNTIFS(Consolidado!$AC$5:AC219,Consolidado!$AC219,Consolidado!$D$5:D219,"*"&amp;AB$3&amp;"*")=1,1,0),0))</f>
        <v>0</v>
      </c>
      <c r="AC219" s="0" t="n">
        <f aca="false">IF(OR(AC$3="",Consolidado!$D219=""),0,IF(ISNUMBER(SEARCH(AC$3,Consolidado!$D219)),IF(COUNTIFS(Consolidado!$AC$5:AC219,Consolidado!$AC219,Consolidado!$D$5:D219,"*"&amp;AC$3&amp;"*")=1,1,0),0))</f>
        <v>0</v>
      </c>
      <c r="AD219" s="0" t="n">
        <f aca="false">IF(OR(AD$3="",Consolidado!$D219=""),0,IF(ISNUMBER(SEARCH(AD$3,Consolidado!$D219)),IF(COUNTIFS(Consolidado!$AC$5:AC219,Consolidado!$AC219,Consolidado!$D$5:D219,"*"&amp;AD$3&amp;"*")=1,1,0),0))</f>
        <v>0</v>
      </c>
      <c r="AE219" s="0" t="n">
        <f aca="false">IF(OR(AE$3="",Consolidado!$D219=""),0,IF(ISNUMBER(SEARCH(AE$3,Consolidado!$D219)),IF(COUNTIFS(Consolidado!$AC$5:AC219,Consolidado!$AC219,Consolidado!$D$5:D219,"*"&amp;AE$3&amp;"*")=1,1,0),0))</f>
        <v>0</v>
      </c>
      <c r="AF219" s="0" t="n">
        <f aca="false">IF(OR(AF$3="",Consolidado!$D219=""),0,IF(ISNUMBER(SEARCH(AF$3,Consolidado!$D219)),IF(COUNTIFS(Consolidado!$AC$5:AC219,Consolidado!$AC219,Consolidado!$D$5:D219,"*"&amp;AF$3&amp;"*")=1,1,0),0))</f>
        <v>0</v>
      </c>
      <c r="AG219" s="0" t="n">
        <f aca="false">IF(OR(AG$3="",Consolidado!$D219=""),0,IF(ISNUMBER(SEARCH(AG$3,Consolidado!$D219)),IF(COUNTIFS(Consolidado!$AC$5:AC219,Consolidado!$AC219,Consolidado!$D$5:D219,"*"&amp;AG$3&amp;"*")=1,1,0),0))</f>
        <v>0</v>
      </c>
      <c r="AH219" s="0" t="n">
        <f aca="false">IF(OR(AH$3="",Consolidado!$D219=""),0,IF(ISNUMBER(SEARCH(AH$3,Consolidado!$D219)),IF(COUNTIFS(Consolidado!$AC$5:AC219,Consolidado!$AC219,Consolidado!$D$5:D219,"*"&amp;AH$3&amp;"*")=1,1,0),0))</f>
        <v>0</v>
      </c>
      <c r="AI219" s="0" t="n">
        <f aca="false">IF(OR(AI$3="",Consolidado!$D219=""),0,IF(ISNUMBER(SEARCH(AI$3,Consolidado!$D219)),IF(COUNTIFS(Consolidado!$AC$5:AC219,Consolidado!$AC219,Consolidado!$D$5:D219,"*"&amp;AI$3&amp;"*")=1,1,0),0))</f>
        <v>0</v>
      </c>
      <c r="AJ219" s="0" t="n">
        <f aca="false">IF(OR(AJ$3="",Consolidado!$D219=""),0,IF(ISNUMBER(SEARCH(AJ$3,Consolidado!$D219)),IF(COUNTIFS(Consolidado!$AC$5:AC219,Consolidado!$AC219,Consolidado!$D$5:D219,"*"&amp;AJ$3&amp;"*")=1,1,0),0))</f>
        <v>0</v>
      </c>
      <c r="AK219" s="0" t="n">
        <f aca="false">IF(OR(AK$3="",Consolidado!$D219=""),0,IF(ISNUMBER(SEARCH(AK$3,Consolidado!$D219)),IF(COUNTIFS(Consolidado!$AC$5:AC219,Consolidado!$AC219,Consolidado!$D$5:D219,"*"&amp;AK$3&amp;"*")=1,1,0),0))</f>
        <v>0</v>
      </c>
      <c r="AL219" s="0" t="n">
        <f aca="false">IF(OR(AL$3="",Consolidado!$D219=""),0,IF(ISNUMBER(SEARCH(AL$3,Consolidado!$D219)),IF(COUNTIFS(Consolidado!$AC$5:AC219,Consolidado!$AC219,Consolidado!$D$5:D219,"*"&amp;AL$3&amp;"*")=1,1,0),0))</f>
        <v>0</v>
      </c>
      <c r="AM219" s="0" t="n">
        <f aca="false">IF(OR(AM$3="",Consolidado!$D219=""),0,IF(ISNUMBER(SEARCH(AM$3,Consolidado!$D219)),IF(COUNTIFS(Consolidado!$AC$5:AC219,Consolidado!$AC219,Consolidado!$D$5:D219,"*"&amp;AM$3&amp;"*")=1,1,0),0))</f>
        <v>0</v>
      </c>
      <c r="AN219" s="0" t="n">
        <f aca="false">IF(OR(AN$3="",Consolidado!$D219=""),0,IF(ISNUMBER(SEARCH(AN$3,Consolidado!$D219)),IF(COUNTIFS(Consolidado!$AC$5:AC219,Consolidado!$AC219,Consolidado!$D$5:D219,"*"&amp;AN$3&amp;"*")=1,1,0),0))</f>
        <v>0</v>
      </c>
      <c r="AO219" s="0" t="n">
        <f aca="false">IF(OR(AO$3="",Consolidado!$D219=""),0,IF(ISNUMBER(SEARCH(AO$3,Consolidado!$D219)),IF(COUNTIFS(Consolidado!$AC$5:AC219,Consolidado!$AC219,Consolidado!$D$5:D219,"*"&amp;AO$3&amp;"*")=1,1,0),0))</f>
        <v>0</v>
      </c>
    </row>
    <row r="220" customFormat="false" ht="15" hidden="false" customHeight="false" outlineLevel="0" collapsed="false">
      <c r="B220" s="0" t="n">
        <f aca="false">IF(OR(B$3="",Consolidado!$D220=""),0,IF(ISNUMBER(SEARCH(B$3,Consolidado!$D220)),IF(COUNTIFS(Consolidado!$AC$5:AC220,Consolidado!$AC220,Consolidado!$D$5:D220,"*"&amp;B$3&amp;"*")=1,1,0),0))</f>
        <v>0</v>
      </c>
      <c r="C220" s="0" t="n">
        <f aca="false">IF(OR(C$3="",Consolidado!$D220=""),0,IF(ISNUMBER(SEARCH(C$3,Consolidado!$D220)),IF(COUNTIFS(Consolidado!$AC$5:AC220,Consolidado!$AC220,Consolidado!$D$5:D220,"*"&amp;C$3&amp;"*")=1,1,0),0))</f>
        <v>0</v>
      </c>
      <c r="D220" s="0" t="n">
        <f aca="false">IF(OR(D$3="",Consolidado!$D220=""),0,IF(ISNUMBER(SEARCH(D$3,Consolidado!$D220)),IF(COUNTIFS(Consolidado!$AC$5:AC220,Consolidado!$AC220,Consolidado!$D$5:D220,"*"&amp;D$3&amp;"*")=1,1,0),0))</f>
        <v>0</v>
      </c>
      <c r="E220" s="0" t="n">
        <f aca="false">IF(OR(E$3="",Consolidado!$D220=""),0,IF(ISNUMBER(SEARCH(E$3,Consolidado!$D220)),IF(COUNTIFS(Consolidado!$AC$5:AC220,Consolidado!$AC220,Consolidado!$D$5:D220,"*"&amp;E$3&amp;"*")=1,1,0),0))</f>
        <v>0</v>
      </c>
      <c r="F220" s="0" t="n">
        <f aca="false">IF(OR(F$3="",Consolidado!$D220=""),0,IF(ISNUMBER(SEARCH(F$3,Consolidado!$D220)),IF(COUNTIFS(Consolidado!$AC$5:AC220,Consolidado!$AC220,Consolidado!$D$5:D220,"*"&amp;F$3&amp;"*")=1,1,0),0))</f>
        <v>0</v>
      </c>
      <c r="G220" s="0" t="n">
        <f aca="false">IF(OR(G$3="",Consolidado!$D220=""),0,IF(ISNUMBER(SEARCH(G$3,Consolidado!$D220)),IF(COUNTIFS(Consolidado!$AC$5:AC220,Consolidado!$AC220,Consolidado!$D$5:D220,"*"&amp;G$3&amp;"*")=1,1,0),0))</f>
        <v>0</v>
      </c>
      <c r="H220" s="0" t="n">
        <f aca="false">IF(OR(H$3="",Consolidado!$D220=""),0,IF(ISNUMBER(SEARCH(H$3,Consolidado!$D220)),IF(COUNTIFS(Consolidado!$AC$5:AC220,Consolidado!$AC220,Consolidado!$D$5:D220,"*"&amp;H$3&amp;"*")=1,1,0),0))</f>
        <v>0</v>
      </c>
      <c r="I220" s="0" t="n">
        <f aca="false">IF(OR(I$3="",Consolidado!$D220=""),0,IF(ISNUMBER(SEARCH(I$3,Consolidado!$D220)),IF(COUNTIFS(Consolidado!$AC$5:AC220,Consolidado!$AC220,Consolidado!$D$5:D220,"*"&amp;I$3&amp;"*")=1,1,0),0))</f>
        <v>0</v>
      </c>
      <c r="J220" s="0" t="n">
        <f aca="false">IF(OR(J$3="",Consolidado!$D220=""),0,IF(ISNUMBER(SEARCH(J$3,Consolidado!$D220)),IF(COUNTIFS(Consolidado!$AC$5:AC220,Consolidado!$AC220,Consolidado!$D$5:D220,"*"&amp;J$3&amp;"*")=1,1,0),0))</f>
        <v>0</v>
      </c>
      <c r="K220" s="0" t="n">
        <f aca="false">IF(OR(K$3="",Consolidado!$D220=""),0,IF(ISNUMBER(SEARCH(K$3,Consolidado!$D220)),IF(COUNTIFS(Consolidado!$AC$5:AC220,Consolidado!$AC220,Consolidado!$D$5:D220,"*"&amp;K$3&amp;"*")=1,1,0),0))</f>
        <v>0</v>
      </c>
      <c r="L220" s="0" t="n">
        <f aca="false">IF(OR(L$3="",Consolidado!$D220=""),0,IF(ISNUMBER(SEARCH(L$3,Consolidado!$D220)),IF(COUNTIFS(Consolidado!$AC$5:AC220,Consolidado!$AC220,Consolidado!$D$5:D220,"*"&amp;L$3&amp;"*")=1,1,0),0))</f>
        <v>0</v>
      </c>
      <c r="M220" s="0" t="n">
        <f aca="false">IF(OR(M$3="",Consolidado!$D220=""),0,IF(ISNUMBER(SEARCH(M$3,Consolidado!$D220)),IF(COUNTIFS(Consolidado!$AC$5:AC220,Consolidado!$AC220,Consolidado!$D$5:D220,"*"&amp;M$3&amp;"*")=1,1,0),0))</f>
        <v>0</v>
      </c>
      <c r="N220" s="0" t="n">
        <f aca="false">IF(OR(N$3="",Consolidado!$D220=""),0,IF(ISNUMBER(SEARCH(N$3,Consolidado!$D220)),IF(COUNTIFS(Consolidado!$AC$5:AC220,Consolidado!$AC220,Consolidado!$D$5:D220,"*"&amp;N$3&amp;"*")=1,1,0),0))</f>
        <v>0</v>
      </c>
      <c r="O220" s="0" t="n">
        <f aca="false">IF(OR(O$3="",Consolidado!$D220=""),0,IF(ISNUMBER(SEARCH(O$3,Consolidado!$D220)),IF(COUNTIFS(Consolidado!$AC$5:AC220,Consolidado!$AC220,Consolidado!$D$5:D220,"*"&amp;O$3&amp;"*")=1,1,0),0))</f>
        <v>0</v>
      </c>
      <c r="P220" s="0" t="n">
        <f aca="false">IF(OR(P$3="",Consolidado!$D220=""),0,IF(ISNUMBER(SEARCH(P$3,Consolidado!$D220)),IF(COUNTIFS(Consolidado!$AC$5:AC220,Consolidado!$AC220,Consolidado!$D$5:D220,"*"&amp;P$3&amp;"*")=1,1,0),0))</f>
        <v>0</v>
      </c>
      <c r="Q220" s="0" t="n">
        <f aca="false">IF(OR(Q$3="",Consolidado!$D220=""),0,IF(ISNUMBER(SEARCH(Q$3,Consolidado!$D220)),IF(COUNTIFS(Consolidado!$AC$5:AC220,Consolidado!$AC220,Consolidado!$D$5:D220,"*"&amp;Q$3&amp;"*")=1,1,0),0))</f>
        <v>0</v>
      </c>
      <c r="R220" s="0" t="n">
        <f aca="false">IF(OR(R$3="",Consolidado!$D220=""),0,IF(ISNUMBER(SEARCH(R$3,Consolidado!$D220)),IF(COUNTIFS(Consolidado!$AC$5:AC220,Consolidado!$AC220,Consolidado!$D$5:D220,"*"&amp;R$3&amp;"*")=1,1,0),0))</f>
        <v>0</v>
      </c>
      <c r="S220" s="0" t="n">
        <f aca="false">IF(OR(S$3="",Consolidado!$D220=""),0,IF(ISNUMBER(SEARCH(S$3,Consolidado!$D220)),IF(COUNTIFS(Consolidado!$AC$5:AC220,Consolidado!$AC220,Consolidado!$D$5:D220,"*"&amp;S$3&amp;"*")=1,1,0),0))</f>
        <v>0</v>
      </c>
      <c r="T220" s="0" t="n">
        <f aca="false">IF(OR(T$3="",Consolidado!$D220=""),0,IF(ISNUMBER(SEARCH(T$3,Consolidado!$D220)),IF(COUNTIFS(Consolidado!$AC$5:AC220,Consolidado!$AC220,Consolidado!$D$5:D220,"*"&amp;T$3&amp;"*")=1,1,0),0))</f>
        <v>0</v>
      </c>
      <c r="U220" s="0" t="n">
        <f aca="false">IF(OR(U$3="",Consolidado!$D220=""),0,IF(ISNUMBER(SEARCH(U$3,Consolidado!$D220)),IF(COUNTIFS(Consolidado!$AC$5:AC220,Consolidado!$AC220,Consolidado!$D$5:D220,"*"&amp;U$3&amp;"*")=1,1,0),0))</f>
        <v>0</v>
      </c>
      <c r="V220" s="0" t="n">
        <f aca="false">IF(OR(V$3="",Consolidado!$D220=""),0,IF(ISNUMBER(SEARCH(V$3,Consolidado!$D220)),IF(COUNTIFS(Consolidado!$AC$5:AC220,Consolidado!$AC220,Consolidado!$D$5:D220,"*"&amp;V$3&amp;"*")=1,1,0),0))</f>
        <v>0</v>
      </c>
      <c r="W220" s="0" t="n">
        <f aca="false">IF(OR(W$3="",Consolidado!$D220=""),0,IF(ISNUMBER(SEARCH(W$3,Consolidado!$D220)),IF(COUNTIFS(Consolidado!$AC$5:AC220,Consolidado!$AC220,Consolidado!$D$5:D220,"*"&amp;W$3&amp;"*")=1,1,0),0))</f>
        <v>0</v>
      </c>
      <c r="X220" s="0" t="n">
        <f aca="false">IF(OR(X$3="",Consolidado!$D220=""),0,IF(ISNUMBER(SEARCH(X$3,Consolidado!$D220)),IF(COUNTIFS(Consolidado!$AC$5:AC220,Consolidado!$AC220,Consolidado!$D$5:D220,"*"&amp;X$3&amp;"*")=1,1,0),0))</f>
        <v>0</v>
      </c>
      <c r="Y220" s="0" t="n">
        <f aca="false">IF(OR(Y$3="",Consolidado!$D220=""),0,IF(ISNUMBER(SEARCH(Y$3,Consolidado!$D220)),IF(COUNTIFS(Consolidado!$AC$5:AC220,Consolidado!$AC220,Consolidado!$D$5:D220,"*"&amp;Y$3&amp;"*")=1,1,0),0))</f>
        <v>0</v>
      </c>
      <c r="Z220" s="0" t="n">
        <f aca="false">IF(OR(Z$3="",Consolidado!$D220=""),0,IF(ISNUMBER(SEARCH(Z$3,Consolidado!$D220)),IF(COUNTIFS(Consolidado!$AC$5:AC220,Consolidado!$AC220,Consolidado!$D$5:D220,"*"&amp;Z$3&amp;"*")=1,1,0),0))</f>
        <v>0</v>
      </c>
      <c r="AA220" s="0" t="n">
        <f aca="false">IF(OR(AA$3="",Consolidado!$D220=""),0,IF(ISNUMBER(SEARCH(AA$3,Consolidado!$D220)),IF(COUNTIFS(Consolidado!$AC$5:AC220,Consolidado!$AC220,Consolidado!$D$5:D220,"*"&amp;AA$3&amp;"*")=1,1,0),0))</f>
        <v>0</v>
      </c>
      <c r="AB220" s="0" t="n">
        <f aca="false">IF(OR(AB$3="",Consolidado!$D220=""),0,IF(ISNUMBER(SEARCH(AB$3,Consolidado!$D220)),IF(COUNTIFS(Consolidado!$AC$5:AC220,Consolidado!$AC220,Consolidado!$D$5:D220,"*"&amp;AB$3&amp;"*")=1,1,0),0))</f>
        <v>0</v>
      </c>
      <c r="AC220" s="0" t="n">
        <f aca="false">IF(OR(AC$3="",Consolidado!$D220=""),0,IF(ISNUMBER(SEARCH(AC$3,Consolidado!$D220)),IF(COUNTIFS(Consolidado!$AC$5:AC220,Consolidado!$AC220,Consolidado!$D$5:D220,"*"&amp;AC$3&amp;"*")=1,1,0),0))</f>
        <v>0</v>
      </c>
      <c r="AD220" s="0" t="n">
        <f aca="false">IF(OR(AD$3="",Consolidado!$D220=""),0,IF(ISNUMBER(SEARCH(AD$3,Consolidado!$D220)),IF(COUNTIFS(Consolidado!$AC$5:AC220,Consolidado!$AC220,Consolidado!$D$5:D220,"*"&amp;AD$3&amp;"*")=1,1,0),0))</f>
        <v>0</v>
      </c>
      <c r="AE220" s="0" t="n">
        <f aca="false">IF(OR(AE$3="",Consolidado!$D220=""),0,IF(ISNUMBER(SEARCH(AE$3,Consolidado!$D220)),IF(COUNTIFS(Consolidado!$AC$5:AC220,Consolidado!$AC220,Consolidado!$D$5:D220,"*"&amp;AE$3&amp;"*")=1,1,0),0))</f>
        <v>0</v>
      </c>
      <c r="AF220" s="0" t="n">
        <f aca="false">IF(OR(AF$3="",Consolidado!$D220=""),0,IF(ISNUMBER(SEARCH(AF$3,Consolidado!$D220)),IF(COUNTIFS(Consolidado!$AC$5:AC220,Consolidado!$AC220,Consolidado!$D$5:D220,"*"&amp;AF$3&amp;"*")=1,1,0),0))</f>
        <v>0</v>
      </c>
      <c r="AG220" s="0" t="n">
        <f aca="false">IF(OR(AG$3="",Consolidado!$D220=""),0,IF(ISNUMBER(SEARCH(AG$3,Consolidado!$D220)),IF(COUNTIFS(Consolidado!$AC$5:AC220,Consolidado!$AC220,Consolidado!$D$5:D220,"*"&amp;AG$3&amp;"*")=1,1,0),0))</f>
        <v>0</v>
      </c>
      <c r="AH220" s="0" t="n">
        <f aca="false">IF(OR(AH$3="",Consolidado!$D220=""),0,IF(ISNUMBER(SEARCH(AH$3,Consolidado!$D220)),IF(COUNTIFS(Consolidado!$AC$5:AC220,Consolidado!$AC220,Consolidado!$D$5:D220,"*"&amp;AH$3&amp;"*")=1,1,0),0))</f>
        <v>0</v>
      </c>
      <c r="AI220" s="0" t="n">
        <f aca="false">IF(OR(AI$3="",Consolidado!$D220=""),0,IF(ISNUMBER(SEARCH(AI$3,Consolidado!$D220)),IF(COUNTIFS(Consolidado!$AC$5:AC220,Consolidado!$AC220,Consolidado!$D$5:D220,"*"&amp;AI$3&amp;"*")=1,1,0),0))</f>
        <v>0</v>
      </c>
      <c r="AJ220" s="0" t="n">
        <f aca="false">IF(OR(AJ$3="",Consolidado!$D220=""),0,IF(ISNUMBER(SEARCH(AJ$3,Consolidado!$D220)),IF(COUNTIFS(Consolidado!$AC$5:AC220,Consolidado!$AC220,Consolidado!$D$5:D220,"*"&amp;AJ$3&amp;"*")=1,1,0),0))</f>
        <v>0</v>
      </c>
      <c r="AK220" s="0" t="n">
        <f aca="false">IF(OR(AK$3="",Consolidado!$D220=""),0,IF(ISNUMBER(SEARCH(AK$3,Consolidado!$D220)),IF(COUNTIFS(Consolidado!$AC$5:AC220,Consolidado!$AC220,Consolidado!$D$5:D220,"*"&amp;AK$3&amp;"*")=1,1,0),0))</f>
        <v>0</v>
      </c>
      <c r="AL220" s="0" t="n">
        <f aca="false">IF(OR(AL$3="",Consolidado!$D220=""),0,IF(ISNUMBER(SEARCH(AL$3,Consolidado!$D220)),IF(COUNTIFS(Consolidado!$AC$5:AC220,Consolidado!$AC220,Consolidado!$D$5:D220,"*"&amp;AL$3&amp;"*")=1,1,0),0))</f>
        <v>0</v>
      </c>
      <c r="AM220" s="0" t="n">
        <f aca="false">IF(OR(AM$3="",Consolidado!$D220=""),0,IF(ISNUMBER(SEARCH(AM$3,Consolidado!$D220)),IF(COUNTIFS(Consolidado!$AC$5:AC220,Consolidado!$AC220,Consolidado!$D$5:D220,"*"&amp;AM$3&amp;"*")=1,1,0),0))</f>
        <v>0</v>
      </c>
      <c r="AN220" s="0" t="n">
        <f aca="false">IF(OR(AN$3="",Consolidado!$D220=""),0,IF(ISNUMBER(SEARCH(AN$3,Consolidado!$D220)),IF(COUNTIFS(Consolidado!$AC$5:AC220,Consolidado!$AC220,Consolidado!$D$5:D220,"*"&amp;AN$3&amp;"*")=1,1,0),0))</f>
        <v>0</v>
      </c>
      <c r="AO220" s="0" t="n">
        <f aca="false">IF(OR(AO$3="",Consolidado!$D220=""),0,IF(ISNUMBER(SEARCH(AO$3,Consolidado!$D220)),IF(COUNTIFS(Consolidado!$AC$5:AC220,Consolidado!$AC220,Consolidado!$D$5:D220,"*"&amp;AO$3&amp;"*")=1,1,0),0))</f>
        <v>0</v>
      </c>
    </row>
    <row r="221" customFormat="false" ht="15" hidden="false" customHeight="false" outlineLevel="0" collapsed="false">
      <c r="B221" s="0" t="n">
        <f aca="false">IF(OR(B$3="",Consolidado!$D221=""),0,IF(ISNUMBER(SEARCH(B$3,Consolidado!$D221)),IF(COUNTIFS(Consolidado!$AC$5:AC221,Consolidado!$AC221,Consolidado!$D$5:D221,"*"&amp;B$3&amp;"*")=1,1,0),0))</f>
        <v>0</v>
      </c>
      <c r="C221" s="0" t="n">
        <f aca="false">IF(OR(C$3="",Consolidado!$D221=""),0,IF(ISNUMBER(SEARCH(C$3,Consolidado!$D221)),IF(COUNTIFS(Consolidado!$AC$5:AC221,Consolidado!$AC221,Consolidado!$D$5:D221,"*"&amp;C$3&amp;"*")=1,1,0),0))</f>
        <v>0</v>
      </c>
      <c r="D221" s="0" t="n">
        <f aca="false">IF(OR(D$3="",Consolidado!$D221=""),0,IF(ISNUMBER(SEARCH(D$3,Consolidado!$D221)),IF(COUNTIFS(Consolidado!$AC$5:AC221,Consolidado!$AC221,Consolidado!$D$5:D221,"*"&amp;D$3&amp;"*")=1,1,0),0))</f>
        <v>0</v>
      </c>
      <c r="E221" s="0" t="n">
        <f aca="false">IF(OR(E$3="",Consolidado!$D221=""),0,IF(ISNUMBER(SEARCH(E$3,Consolidado!$D221)),IF(COUNTIFS(Consolidado!$AC$5:AC221,Consolidado!$AC221,Consolidado!$D$5:D221,"*"&amp;E$3&amp;"*")=1,1,0),0))</f>
        <v>0</v>
      </c>
      <c r="F221" s="0" t="n">
        <f aca="false">IF(OR(F$3="",Consolidado!$D221=""),0,IF(ISNUMBER(SEARCH(F$3,Consolidado!$D221)),IF(COUNTIFS(Consolidado!$AC$5:AC221,Consolidado!$AC221,Consolidado!$D$5:D221,"*"&amp;F$3&amp;"*")=1,1,0),0))</f>
        <v>0</v>
      </c>
      <c r="G221" s="0" t="n">
        <f aca="false">IF(OR(G$3="",Consolidado!$D221=""),0,IF(ISNUMBER(SEARCH(G$3,Consolidado!$D221)),IF(COUNTIFS(Consolidado!$AC$5:AC221,Consolidado!$AC221,Consolidado!$D$5:D221,"*"&amp;G$3&amp;"*")=1,1,0),0))</f>
        <v>0</v>
      </c>
      <c r="H221" s="0" t="n">
        <f aca="false">IF(OR(H$3="",Consolidado!$D221=""),0,IF(ISNUMBER(SEARCH(H$3,Consolidado!$D221)),IF(COUNTIFS(Consolidado!$AC$5:AC221,Consolidado!$AC221,Consolidado!$D$5:D221,"*"&amp;H$3&amp;"*")=1,1,0),0))</f>
        <v>0</v>
      </c>
      <c r="I221" s="0" t="n">
        <f aca="false">IF(OR(I$3="",Consolidado!$D221=""),0,IF(ISNUMBER(SEARCH(I$3,Consolidado!$D221)),IF(COUNTIFS(Consolidado!$AC$5:AC221,Consolidado!$AC221,Consolidado!$D$5:D221,"*"&amp;I$3&amp;"*")=1,1,0),0))</f>
        <v>0</v>
      </c>
      <c r="J221" s="0" t="n">
        <f aca="false">IF(OR(J$3="",Consolidado!$D221=""),0,IF(ISNUMBER(SEARCH(J$3,Consolidado!$D221)),IF(COUNTIFS(Consolidado!$AC$5:AC221,Consolidado!$AC221,Consolidado!$D$5:D221,"*"&amp;J$3&amp;"*")=1,1,0),0))</f>
        <v>0</v>
      </c>
      <c r="K221" s="0" t="n">
        <f aca="false">IF(OR(K$3="",Consolidado!$D221=""),0,IF(ISNUMBER(SEARCH(K$3,Consolidado!$D221)),IF(COUNTIFS(Consolidado!$AC$5:AC221,Consolidado!$AC221,Consolidado!$D$5:D221,"*"&amp;K$3&amp;"*")=1,1,0),0))</f>
        <v>0</v>
      </c>
      <c r="L221" s="0" t="n">
        <f aca="false">IF(OR(L$3="",Consolidado!$D221=""),0,IF(ISNUMBER(SEARCH(L$3,Consolidado!$D221)),IF(COUNTIFS(Consolidado!$AC$5:AC221,Consolidado!$AC221,Consolidado!$D$5:D221,"*"&amp;L$3&amp;"*")=1,1,0),0))</f>
        <v>0</v>
      </c>
      <c r="M221" s="0" t="n">
        <f aca="false">IF(OR(M$3="",Consolidado!$D221=""),0,IF(ISNUMBER(SEARCH(M$3,Consolidado!$D221)),IF(COUNTIFS(Consolidado!$AC$5:AC221,Consolidado!$AC221,Consolidado!$D$5:D221,"*"&amp;M$3&amp;"*")=1,1,0),0))</f>
        <v>0</v>
      </c>
      <c r="N221" s="0" t="n">
        <f aca="false">IF(OR(N$3="",Consolidado!$D221=""),0,IF(ISNUMBER(SEARCH(N$3,Consolidado!$D221)),IF(COUNTIFS(Consolidado!$AC$5:AC221,Consolidado!$AC221,Consolidado!$D$5:D221,"*"&amp;N$3&amp;"*")=1,1,0),0))</f>
        <v>0</v>
      </c>
      <c r="O221" s="0" t="n">
        <f aca="false">IF(OR(O$3="",Consolidado!$D221=""),0,IF(ISNUMBER(SEARCH(O$3,Consolidado!$D221)),IF(COUNTIFS(Consolidado!$AC$5:AC221,Consolidado!$AC221,Consolidado!$D$5:D221,"*"&amp;O$3&amp;"*")=1,1,0),0))</f>
        <v>0</v>
      </c>
      <c r="P221" s="0" t="n">
        <f aca="false">IF(OR(P$3="",Consolidado!$D221=""),0,IF(ISNUMBER(SEARCH(P$3,Consolidado!$D221)),IF(COUNTIFS(Consolidado!$AC$5:AC221,Consolidado!$AC221,Consolidado!$D$5:D221,"*"&amp;P$3&amp;"*")=1,1,0),0))</f>
        <v>0</v>
      </c>
      <c r="Q221" s="0" t="n">
        <f aca="false">IF(OR(Q$3="",Consolidado!$D221=""),0,IF(ISNUMBER(SEARCH(Q$3,Consolidado!$D221)),IF(COUNTIFS(Consolidado!$AC$5:AC221,Consolidado!$AC221,Consolidado!$D$5:D221,"*"&amp;Q$3&amp;"*")=1,1,0),0))</f>
        <v>0</v>
      </c>
      <c r="R221" s="0" t="n">
        <f aca="false">IF(OR(R$3="",Consolidado!$D221=""),0,IF(ISNUMBER(SEARCH(R$3,Consolidado!$D221)),IF(COUNTIFS(Consolidado!$AC$5:AC221,Consolidado!$AC221,Consolidado!$D$5:D221,"*"&amp;R$3&amp;"*")=1,1,0),0))</f>
        <v>0</v>
      </c>
      <c r="S221" s="0" t="n">
        <f aca="false">IF(OR(S$3="",Consolidado!$D221=""),0,IF(ISNUMBER(SEARCH(S$3,Consolidado!$D221)),IF(COUNTIFS(Consolidado!$AC$5:AC221,Consolidado!$AC221,Consolidado!$D$5:D221,"*"&amp;S$3&amp;"*")=1,1,0),0))</f>
        <v>0</v>
      </c>
      <c r="T221" s="0" t="n">
        <f aca="false">IF(OR(T$3="",Consolidado!$D221=""),0,IF(ISNUMBER(SEARCH(T$3,Consolidado!$D221)),IF(COUNTIFS(Consolidado!$AC$5:AC221,Consolidado!$AC221,Consolidado!$D$5:D221,"*"&amp;T$3&amp;"*")=1,1,0),0))</f>
        <v>0</v>
      </c>
      <c r="U221" s="0" t="n">
        <f aca="false">IF(OR(U$3="",Consolidado!$D221=""),0,IF(ISNUMBER(SEARCH(U$3,Consolidado!$D221)),IF(COUNTIFS(Consolidado!$AC$5:AC221,Consolidado!$AC221,Consolidado!$D$5:D221,"*"&amp;U$3&amp;"*")=1,1,0),0))</f>
        <v>0</v>
      </c>
      <c r="V221" s="0" t="n">
        <f aca="false">IF(OR(V$3="",Consolidado!$D221=""),0,IF(ISNUMBER(SEARCH(V$3,Consolidado!$D221)),IF(COUNTIFS(Consolidado!$AC$5:AC221,Consolidado!$AC221,Consolidado!$D$5:D221,"*"&amp;V$3&amp;"*")=1,1,0),0))</f>
        <v>0</v>
      </c>
      <c r="W221" s="0" t="n">
        <f aca="false">IF(OR(W$3="",Consolidado!$D221=""),0,IF(ISNUMBER(SEARCH(W$3,Consolidado!$D221)),IF(COUNTIFS(Consolidado!$AC$5:AC221,Consolidado!$AC221,Consolidado!$D$5:D221,"*"&amp;W$3&amp;"*")=1,1,0),0))</f>
        <v>0</v>
      </c>
      <c r="X221" s="0" t="n">
        <f aca="false">IF(OR(X$3="",Consolidado!$D221=""),0,IF(ISNUMBER(SEARCH(X$3,Consolidado!$D221)),IF(COUNTIFS(Consolidado!$AC$5:AC221,Consolidado!$AC221,Consolidado!$D$5:D221,"*"&amp;X$3&amp;"*")=1,1,0),0))</f>
        <v>0</v>
      </c>
      <c r="Y221" s="0" t="n">
        <f aca="false">IF(OR(Y$3="",Consolidado!$D221=""),0,IF(ISNUMBER(SEARCH(Y$3,Consolidado!$D221)),IF(COUNTIFS(Consolidado!$AC$5:AC221,Consolidado!$AC221,Consolidado!$D$5:D221,"*"&amp;Y$3&amp;"*")=1,1,0),0))</f>
        <v>0</v>
      </c>
      <c r="Z221" s="0" t="n">
        <f aca="false">IF(OR(Z$3="",Consolidado!$D221=""),0,IF(ISNUMBER(SEARCH(Z$3,Consolidado!$D221)),IF(COUNTIFS(Consolidado!$AC$5:AC221,Consolidado!$AC221,Consolidado!$D$5:D221,"*"&amp;Z$3&amp;"*")=1,1,0),0))</f>
        <v>0</v>
      </c>
      <c r="AA221" s="0" t="n">
        <f aca="false">IF(OR(AA$3="",Consolidado!$D221=""),0,IF(ISNUMBER(SEARCH(AA$3,Consolidado!$D221)),IF(COUNTIFS(Consolidado!$AC$5:AC221,Consolidado!$AC221,Consolidado!$D$5:D221,"*"&amp;AA$3&amp;"*")=1,1,0),0))</f>
        <v>0</v>
      </c>
      <c r="AB221" s="0" t="n">
        <f aca="false">IF(OR(AB$3="",Consolidado!$D221=""),0,IF(ISNUMBER(SEARCH(AB$3,Consolidado!$D221)),IF(COUNTIFS(Consolidado!$AC$5:AC221,Consolidado!$AC221,Consolidado!$D$5:D221,"*"&amp;AB$3&amp;"*")=1,1,0),0))</f>
        <v>0</v>
      </c>
      <c r="AC221" s="0" t="n">
        <f aca="false">IF(OR(AC$3="",Consolidado!$D221=""),0,IF(ISNUMBER(SEARCH(AC$3,Consolidado!$D221)),IF(COUNTIFS(Consolidado!$AC$5:AC221,Consolidado!$AC221,Consolidado!$D$5:D221,"*"&amp;AC$3&amp;"*")=1,1,0),0))</f>
        <v>0</v>
      </c>
      <c r="AD221" s="0" t="n">
        <f aca="false">IF(OR(AD$3="",Consolidado!$D221=""),0,IF(ISNUMBER(SEARCH(AD$3,Consolidado!$D221)),IF(COUNTIFS(Consolidado!$AC$5:AC221,Consolidado!$AC221,Consolidado!$D$5:D221,"*"&amp;AD$3&amp;"*")=1,1,0),0))</f>
        <v>0</v>
      </c>
      <c r="AE221" s="0" t="n">
        <f aca="false">IF(OR(AE$3="",Consolidado!$D221=""),0,IF(ISNUMBER(SEARCH(AE$3,Consolidado!$D221)),IF(COUNTIFS(Consolidado!$AC$5:AC221,Consolidado!$AC221,Consolidado!$D$5:D221,"*"&amp;AE$3&amp;"*")=1,1,0),0))</f>
        <v>0</v>
      </c>
      <c r="AF221" s="0" t="n">
        <f aca="false">IF(OR(AF$3="",Consolidado!$D221=""),0,IF(ISNUMBER(SEARCH(AF$3,Consolidado!$D221)),IF(COUNTIFS(Consolidado!$AC$5:AC221,Consolidado!$AC221,Consolidado!$D$5:D221,"*"&amp;AF$3&amp;"*")=1,1,0),0))</f>
        <v>0</v>
      </c>
      <c r="AG221" s="0" t="n">
        <f aca="false">IF(OR(AG$3="",Consolidado!$D221=""),0,IF(ISNUMBER(SEARCH(AG$3,Consolidado!$D221)),IF(COUNTIFS(Consolidado!$AC$5:AC221,Consolidado!$AC221,Consolidado!$D$5:D221,"*"&amp;AG$3&amp;"*")=1,1,0),0))</f>
        <v>0</v>
      </c>
      <c r="AH221" s="0" t="n">
        <f aca="false">IF(OR(AH$3="",Consolidado!$D221=""),0,IF(ISNUMBER(SEARCH(AH$3,Consolidado!$D221)),IF(COUNTIFS(Consolidado!$AC$5:AC221,Consolidado!$AC221,Consolidado!$D$5:D221,"*"&amp;AH$3&amp;"*")=1,1,0),0))</f>
        <v>0</v>
      </c>
      <c r="AI221" s="0" t="n">
        <f aca="false">IF(OR(AI$3="",Consolidado!$D221=""),0,IF(ISNUMBER(SEARCH(AI$3,Consolidado!$D221)),IF(COUNTIFS(Consolidado!$AC$5:AC221,Consolidado!$AC221,Consolidado!$D$5:D221,"*"&amp;AI$3&amp;"*")=1,1,0),0))</f>
        <v>0</v>
      </c>
      <c r="AJ221" s="0" t="n">
        <f aca="false">IF(OR(AJ$3="",Consolidado!$D221=""),0,IF(ISNUMBER(SEARCH(AJ$3,Consolidado!$D221)),IF(COUNTIFS(Consolidado!$AC$5:AC221,Consolidado!$AC221,Consolidado!$D$5:D221,"*"&amp;AJ$3&amp;"*")=1,1,0),0))</f>
        <v>0</v>
      </c>
      <c r="AK221" s="0" t="n">
        <f aca="false">IF(OR(AK$3="",Consolidado!$D221=""),0,IF(ISNUMBER(SEARCH(AK$3,Consolidado!$D221)),IF(COUNTIFS(Consolidado!$AC$5:AC221,Consolidado!$AC221,Consolidado!$D$5:D221,"*"&amp;AK$3&amp;"*")=1,1,0),0))</f>
        <v>0</v>
      </c>
      <c r="AL221" s="0" t="n">
        <f aca="false">IF(OR(AL$3="",Consolidado!$D221=""),0,IF(ISNUMBER(SEARCH(AL$3,Consolidado!$D221)),IF(COUNTIFS(Consolidado!$AC$5:AC221,Consolidado!$AC221,Consolidado!$D$5:D221,"*"&amp;AL$3&amp;"*")=1,1,0),0))</f>
        <v>0</v>
      </c>
      <c r="AM221" s="0" t="n">
        <f aca="false">IF(OR(AM$3="",Consolidado!$D221=""),0,IF(ISNUMBER(SEARCH(AM$3,Consolidado!$D221)),IF(COUNTIFS(Consolidado!$AC$5:AC221,Consolidado!$AC221,Consolidado!$D$5:D221,"*"&amp;AM$3&amp;"*")=1,1,0),0))</f>
        <v>0</v>
      </c>
      <c r="AN221" s="0" t="n">
        <f aca="false">IF(OR(AN$3="",Consolidado!$D221=""),0,IF(ISNUMBER(SEARCH(AN$3,Consolidado!$D221)),IF(COUNTIFS(Consolidado!$AC$5:AC221,Consolidado!$AC221,Consolidado!$D$5:D221,"*"&amp;AN$3&amp;"*")=1,1,0),0))</f>
        <v>0</v>
      </c>
      <c r="AO221" s="0" t="n">
        <f aca="false">IF(OR(AO$3="",Consolidado!$D221=""),0,IF(ISNUMBER(SEARCH(AO$3,Consolidado!$D221)),IF(COUNTIFS(Consolidado!$AC$5:AC221,Consolidado!$AC221,Consolidado!$D$5:D221,"*"&amp;AO$3&amp;"*")=1,1,0),0))</f>
        <v>0</v>
      </c>
    </row>
    <row r="222" customFormat="false" ht="15" hidden="false" customHeight="false" outlineLevel="0" collapsed="false">
      <c r="B222" s="0" t="n">
        <f aca="false">IF(OR(B$3="",Consolidado!$D222=""),0,IF(ISNUMBER(SEARCH(B$3,Consolidado!$D222)),IF(COUNTIFS(Consolidado!$AC$5:AC222,Consolidado!$AC222,Consolidado!$D$5:D222,"*"&amp;B$3&amp;"*")=1,1,0),0))</f>
        <v>0</v>
      </c>
      <c r="C222" s="0" t="n">
        <f aca="false">IF(OR(C$3="",Consolidado!$D222=""),0,IF(ISNUMBER(SEARCH(C$3,Consolidado!$D222)),IF(COUNTIFS(Consolidado!$AC$5:AC222,Consolidado!$AC222,Consolidado!$D$5:D222,"*"&amp;C$3&amp;"*")=1,1,0),0))</f>
        <v>0</v>
      </c>
      <c r="D222" s="0" t="n">
        <f aca="false">IF(OR(D$3="",Consolidado!$D222=""),0,IF(ISNUMBER(SEARCH(D$3,Consolidado!$D222)),IF(COUNTIFS(Consolidado!$AC$5:AC222,Consolidado!$AC222,Consolidado!$D$5:D222,"*"&amp;D$3&amp;"*")=1,1,0),0))</f>
        <v>0</v>
      </c>
      <c r="E222" s="0" t="n">
        <f aca="false">IF(OR(E$3="",Consolidado!$D222=""),0,IF(ISNUMBER(SEARCH(E$3,Consolidado!$D222)),IF(COUNTIFS(Consolidado!$AC$5:AC222,Consolidado!$AC222,Consolidado!$D$5:D222,"*"&amp;E$3&amp;"*")=1,1,0),0))</f>
        <v>0</v>
      </c>
      <c r="F222" s="0" t="n">
        <f aca="false">IF(OR(F$3="",Consolidado!$D222=""),0,IF(ISNUMBER(SEARCH(F$3,Consolidado!$D222)),IF(COUNTIFS(Consolidado!$AC$5:AC222,Consolidado!$AC222,Consolidado!$D$5:D222,"*"&amp;F$3&amp;"*")=1,1,0),0))</f>
        <v>0</v>
      </c>
      <c r="G222" s="0" t="n">
        <f aca="false">IF(OR(G$3="",Consolidado!$D222=""),0,IF(ISNUMBER(SEARCH(G$3,Consolidado!$D222)),IF(COUNTIFS(Consolidado!$AC$5:AC222,Consolidado!$AC222,Consolidado!$D$5:D222,"*"&amp;G$3&amp;"*")=1,1,0),0))</f>
        <v>0</v>
      </c>
      <c r="H222" s="0" t="n">
        <f aca="false">IF(OR(H$3="",Consolidado!$D222=""),0,IF(ISNUMBER(SEARCH(H$3,Consolidado!$D222)),IF(COUNTIFS(Consolidado!$AC$5:AC222,Consolidado!$AC222,Consolidado!$D$5:D222,"*"&amp;H$3&amp;"*")=1,1,0),0))</f>
        <v>0</v>
      </c>
      <c r="I222" s="0" t="n">
        <f aca="false">IF(OR(I$3="",Consolidado!$D222=""),0,IF(ISNUMBER(SEARCH(I$3,Consolidado!$D222)),IF(COUNTIFS(Consolidado!$AC$5:AC222,Consolidado!$AC222,Consolidado!$D$5:D222,"*"&amp;I$3&amp;"*")=1,1,0),0))</f>
        <v>0</v>
      </c>
      <c r="J222" s="0" t="n">
        <f aca="false">IF(OR(J$3="",Consolidado!$D222=""),0,IF(ISNUMBER(SEARCH(J$3,Consolidado!$D222)),IF(COUNTIFS(Consolidado!$AC$5:AC222,Consolidado!$AC222,Consolidado!$D$5:D222,"*"&amp;J$3&amp;"*")=1,1,0),0))</f>
        <v>0</v>
      </c>
      <c r="K222" s="0" t="n">
        <f aca="false">IF(OR(K$3="",Consolidado!$D222=""),0,IF(ISNUMBER(SEARCH(K$3,Consolidado!$D222)),IF(COUNTIFS(Consolidado!$AC$5:AC222,Consolidado!$AC222,Consolidado!$D$5:D222,"*"&amp;K$3&amp;"*")=1,1,0),0))</f>
        <v>0</v>
      </c>
      <c r="L222" s="0" t="n">
        <f aca="false">IF(OR(L$3="",Consolidado!$D222=""),0,IF(ISNUMBER(SEARCH(L$3,Consolidado!$D222)),IF(COUNTIFS(Consolidado!$AC$5:AC222,Consolidado!$AC222,Consolidado!$D$5:D222,"*"&amp;L$3&amp;"*")=1,1,0),0))</f>
        <v>0</v>
      </c>
      <c r="M222" s="0" t="n">
        <f aca="false">IF(OR(M$3="",Consolidado!$D222=""),0,IF(ISNUMBER(SEARCH(M$3,Consolidado!$D222)),IF(COUNTIFS(Consolidado!$AC$5:AC222,Consolidado!$AC222,Consolidado!$D$5:D222,"*"&amp;M$3&amp;"*")=1,1,0),0))</f>
        <v>0</v>
      </c>
      <c r="N222" s="0" t="n">
        <f aca="false">IF(OR(N$3="",Consolidado!$D222=""),0,IF(ISNUMBER(SEARCH(N$3,Consolidado!$D222)),IF(COUNTIFS(Consolidado!$AC$5:AC222,Consolidado!$AC222,Consolidado!$D$5:D222,"*"&amp;N$3&amp;"*")=1,1,0),0))</f>
        <v>0</v>
      </c>
      <c r="O222" s="0" t="n">
        <f aca="false">IF(OR(O$3="",Consolidado!$D222=""),0,IF(ISNUMBER(SEARCH(O$3,Consolidado!$D222)),IF(COUNTIFS(Consolidado!$AC$5:AC222,Consolidado!$AC222,Consolidado!$D$5:D222,"*"&amp;O$3&amp;"*")=1,1,0),0))</f>
        <v>0</v>
      </c>
      <c r="P222" s="0" t="n">
        <f aca="false">IF(OR(P$3="",Consolidado!$D222=""),0,IF(ISNUMBER(SEARCH(P$3,Consolidado!$D222)),IF(COUNTIFS(Consolidado!$AC$5:AC222,Consolidado!$AC222,Consolidado!$D$5:D222,"*"&amp;P$3&amp;"*")=1,1,0),0))</f>
        <v>0</v>
      </c>
      <c r="Q222" s="0" t="n">
        <f aca="false">IF(OR(Q$3="",Consolidado!$D222=""),0,IF(ISNUMBER(SEARCH(Q$3,Consolidado!$D222)),IF(COUNTIFS(Consolidado!$AC$5:AC222,Consolidado!$AC222,Consolidado!$D$5:D222,"*"&amp;Q$3&amp;"*")=1,1,0),0))</f>
        <v>0</v>
      </c>
      <c r="R222" s="0" t="n">
        <f aca="false">IF(OR(R$3="",Consolidado!$D222=""),0,IF(ISNUMBER(SEARCH(R$3,Consolidado!$D222)),IF(COUNTIFS(Consolidado!$AC$5:AC222,Consolidado!$AC222,Consolidado!$D$5:D222,"*"&amp;R$3&amp;"*")=1,1,0),0))</f>
        <v>0</v>
      </c>
      <c r="S222" s="0" t="n">
        <f aca="false">IF(OR(S$3="",Consolidado!$D222=""),0,IF(ISNUMBER(SEARCH(S$3,Consolidado!$D222)),IF(COUNTIFS(Consolidado!$AC$5:AC222,Consolidado!$AC222,Consolidado!$D$5:D222,"*"&amp;S$3&amp;"*")=1,1,0),0))</f>
        <v>0</v>
      </c>
      <c r="T222" s="0" t="n">
        <f aca="false">IF(OR(T$3="",Consolidado!$D222=""),0,IF(ISNUMBER(SEARCH(T$3,Consolidado!$D222)),IF(COUNTIFS(Consolidado!$AC$5:AC222,Consolidado!$AC222,Consolidado!$D$5:D222,"*"&amp;T$3&amp;"*")=1,1,0),0))</f>
        <v>0</v>
      </c>
      <c r="U222" s="0" t="n">
        <f aca="false">IF(OR(U$3="",Consolidado!$D222=""),0,IF(ISNUMBER(SEARCH(U$3,Consolidado!$D222)),IF(COUNTIFS(Consolidado!$AC$5:AC222,Consolidado!$AC222,Consolidado!$D$5:D222,"*"&amp;U$3&amp;"*")=1,1,0),0))</f>
        <v>0</v>
      </c>
      <c r="V222" s="0" t="n">
        <f aca="false">IF(OR(V$3="",Consolidado!$D222=""),0,IF(ISNUMBER(SEARCH(V$3,Consolidado!$D222)),IF(COUNTIFS(Consolidado!$AC$5:AC222,Consolidado!$AC222,Consolidado!$D$5:D222,"*"&amp;V$3&amp;"*")=1,1,0),0))</f>
        <v>0</v>
      </c>
      <c r="W222" s="0" t="n">
        <f aca="false">IF(OR(W$3="",Consolidado!$D222=""),0,IF(ISNUMBER(SEARCH(W$3,Consolidado!$D222)),IF(COUNTIFS(Consolidado!$AC$5:AC222,Consolidado!$AC222,Consolidado!$D$5:D222,"*"&amp;W$3&amp;"*")=1,1,0),0))</f>
        <v>0</v>
      </c>
      <c r="X222" s="0" t="n">
        <f aca="false">IF(OR(X$3="",Consolidado!$D222=""),0,IF(ISNUMBER(SEARCH(X$3,Consolidado!$D222)),IF(COUNTIFS(Consolidado!$AC$5:AC222,Consolidado!$AC222,Consolidado!$D$5:D222,"*"&amp;X$3&amp;"*")=1,1,0),0))</f>
        <v>0</v>
      </c>
      <c r="Y222" s="0" t="n">
        <f aca="false">IF(OR(Y$3="",Consolidado!$D222=""),0,IF(ISNUMBER(SEARCH(Y$3,Consolidado!$D222)),IF(COUNTIFS(Consolidado!$AC$5:AC222,Consolidado!$AC222,Consolidado!$D$5:D222,"*"&amp;Y$3&amp;"*")=1,1,0),0))</f>
        <v>0</v>
      </c>
      <c r="Z222" s="0" t="n">
        <f aca="false">IF(OR(Z$3="",Consolidado!$D222=""),0,IF(ISNUMBER(SEARCH(Z$3,Consolidado!$D222)),IF(COUNTIFS(Consolidado!$AC$5:AC222,Consolidado!$AC222,Consolidado!$D$5:D222,"*"&amp;Z$3&amp;"*")=1,1,0),0))</f>
        <v>0</v>
      </c>
      <c r="AA222" s="0" t="n">
        <f aca="false">IF(OR(AA$3="",Consolidado!$D222=""),0,IF(ISNUMBER(SEARCH(AA$3,Consolidado!$D222)),IF(COUNTIFS(Consolidado!$AC$5:AC222,Consolidado!$AC222,Consolidado!$D$5:D222,"*"&amp;AA$3&amp;"*")=1,1,0),0))</f>
        <v>0</v>
      </c>
      <c r="AB222" s="0" t="n">
        <f aca="false">IF(OR(AB$3="",Consolidado!$D222=""),0,IF(ISNUMBER(SEARCH(AB$3,Consolidado!$D222)),IF(COUNTIFS(Consolidado!$AC$5:AC222,Consolidado!$AC222,Consolidado!$D$5:D222,"*"&amp;AB$3&amp;"*")=1,1,0),0))</f>
        <v>0</v>
      </c>
      <c r="AC222" s="0" t="n">
        <f aca="false">IF(OR(AC$3="",Consolidado!$D222=""),0,IF(ISNUMBER(SEARCH(AC$3,Consolidado!$D222)),IF(COUNTIFS(Consolidado!$AC$5:AC222,Consolidado!$AC222,Consolidado!$D$5:D222,"*"&amp;AC$3&amp;"*")=1,1,0),0))</f>
        <v>0</v>
      </c>
      <c r="AD222" s="0" t="n">
        <f aca="false">IF(OR(AD$3="",Consolidado!$D222=""),0,IF(ISNUMBER(SEARCH(AD$3,Consolidado!$D222)),IF(COUNTIFS(Consolidado!$AC$5:AC222,Consolidado!$AC222,Consolidado!$D$5:D222,"*"&amp;AD$3&amp;"*")=1,1,0),0))</f>
        <v>0</v>
      </c>
      <c r="AE222" s="0" t="n">
        <f aca="false">IF(OR(AE$3="",Consolidado!$D222=""),0,IF(ISNUMBER(SEARCH(AE$3,Consolidado!$D222)),IF(COUNTIFS(Consolidado!$AC$5:AC222,Consolidado!$AC222,Consolidado!$D$5:D222,"*"&amp;AE$3&amp;"*")=1,1,0),0))</f>
        <v>0</v>
      </c>
      <c r="AF222" s="0" t="n">
        <f aca="false">IF(OR(AF$3="",Consolidado!$D222=""),0,IF(ISNUMBER(SEARCH(AF$3,Consolidado!$D222)),IF(COUNTIFS(Consolidado!$AC$5:AC222,Consolidado!$AC222,Consolidado!$D$5:D222,"*"&amp;AF$3&amp;"*")=1,1,0),0))</f>
        <v>0</v>
      </c>
      <c r="AG222" s="0" t="n">
        <f aca="false">IF(OR(AG$3="",Consolidado!$D222=""),0,IF(ISNUMBER(SEARCH(AG$3,Consolidado!$D222)),IF(COUNTIFS(Consolidado!$AC$5:AC222,Consolidado!$AC222,Consolidado!$D$5:D222,"*"&amp;AG$3&amp;"*")=1,1,0),0))</f>
        <v>0</v>
      </c>
      <c r="AH222" s="0" t="n">
        <f aca="false">IF(OR(AH$3="",Consolidado!$D222=""),0,IF(ISNUMBER(SEARCH(AH$3,Consolidado!$D222)),IF(COUNTIFS(Consolidado!$AC$5:AC222,Consolidado!$AC222,Consolidado!$D$5:D222,"*"&amp;AH$3&amp;"*")=1,1,0),0))</f>
        <v>0</v>
      </c>
      <c r="AI222" s="0" t="n">
        <f aca="false">IF(OR(AI$3="",Consolidado!$D222=""),0,IF(ISNUMBER(SEARCH(AI$3,Consolidado!$D222)),IF(COUNTIFS(Consolidado!$AC$5:AC222,Consolidado!$AC222,Consolidado!$D$5:D222,"*"&amp;AI$3&amp;"*")=1,1,0),0))</f>
        <v>0</v>
      </c>
      <c r="AJ222" s="0" t="n">
        <f aca="false">IF(OR(AJ$3="",Consolidado!$D222=""),0,IF(ISNUMBER(SEARCH(AJ$3,Consolidado!$D222)),IF(COUNTIFS(Consolidado!$AC$5:AC222,Consolidado!$AC222,Consolidado!$D$5:D222,"*"&amp;AJ$3&amp;"*")=1,1,0),0))</f>
        <v>0</v>
      </c>
      <c r="AK222" s="0" t="n">
        <f aca="false">IF(OR(AK$3="",Consolidado!$D222=""),0,IF(ISNUMBER(SEARCH(AK$3,Consolidado!$D222)),IF(COUNTIFS(Consolidado!$AC$5:AC222,Consolidado!$AC222,Consolidado!$D$5:D222,"*"&amp;AK$3&amp;"*")=1,1,0),0))</f>
        <v>0</v>
      </c>
      <c r="AL222" s="0" t="n">
        <f aca="false">IF(OR(AL$3="",Consolidado!$D222=""),0,IF(ISNUMBER(SEARCH(AL$3,Consolidado!$D222)),IF(COUNTIFS(Consolidado!$AC$5:AC222,Consolidado!$AC222,Consolidado!$D$5:D222,"*"&amp;AL$3&amp;"*")=1,1,0),0))</f>
        <v>0</v>
      </c>
      <c r="AM222" s="0" t="n">
        <f aca="false">IF(OR(AM$3="",Consolidado!$D222=""),0,IF(ISNUMBER(SEARCH(AM$3,Consolidado!$D222)),IF(COUNTIFS(Consolidado!$AC$5:AC222,Consolidado!$AC222,Consolidado!$D$5:D222,"*"&amp;AM$3&amp;"*")=1,1,0),0))</f>
        <v>0</v>
      </c>
      <c r="AN222" s="0" t="n">
        <f aca="false">IF(OR(AN$3="",Consolidado!$D222=""),0,IF(ISNUMBER(SEARCH(AN$3,Consolidado!$D222)),IF(COUNTIFS(Consolidado!$AC$5:AC222,Consolidado!$AC222,Consolidado!$D$5:D222,"*"&amp;AN$3&amp;"*")=1,1,0),0))</f>
        <v>0</v>
      </c>
      <c r="AO222" s="0" t="n">
        <f aca="false">IF(OR(AO$3="",Consolidado!$D222=""),0,IF(ISNUMBER(SEARCH(AO$3,Consolidado!$D222)),IF(COUNTIFS(Consolidado!$AC$5:AC222,Consolidado!$AC222,Consolidado!$D$5:D222,"*"&amp;AO$3&amp;"*")=1,1,0),0))</f>
        <v>0</v>
      </c>
    </row>
    <row r="223" customFormat="false" ht="15" hidden="false" customHeight="false" outlineLevel="0" collapsed="false">
      <c r="B223" s="0" t="n">
        <f aca="false">IF(OR(B$3="",Consolidado!$D223=""),0,IF(ISNUMBER(SEARCH(B$3,Consolidado!$D223)),IF(COUNTIFS(Consolidado!$AC$5:AC223,Consolidado!$AC223,Consolidado!$D$5:D223,"*"&amp;B$3&amp;"*")=1,1,0),0))</f>
        <v>0</v>
      </c>
      <c r="C223" s="0" t="n">
        <f aca="false">IF(OR(C$3="",Consolidado!$D223=""),0,IF(ISNUMBER(SEARCH(C$3,Consolidado!$D223)),IF(COUNTIFS(Consolidado!$AC$5:AC223,Consolidado!$AC223,Consolidado!$D$5:D223,"*"&amp;C$3&amp;"*")=1,1,0),0))</f>
        <v>0</v>
      </c>
      <c r="D223" s="0" t="n">
        <f aca="false">IF(OR(D$3="",Consolidado!$D223=""),0,IF(ISNUMBER(SEARCH(D$3,Consolidado!$D223)),IF(COUNTIFS(Consolidado!$AC$5:AC223,Consolidado!$AC223,Consolidado!$D$5:D223,"*"&amp;D$3&amp;"*")=1,1,0),0))</f>
        <v>0</v>
      </c>
      <c r="E223" s="0" t="n">
        <f aca="false">IF(OR(E$3="",Consolidado!$D223=""),0,IF(ISNUMBER(SEARCH(E$3,Consolidado!$D223)),IF(COUNTIFS(Consolidado!$AC$5:AC223,Consolidado!$AC223,Consolidado!$D$5:D223,"*"&amp;E$3&amp;"*")=1,1,0),0))</f>
        <v>0</v>
      </c>
      <c r="F223" s="0" t="n">
        <f aca="false">IF(OR(F$3="",Consolidado!$D223=""),0,IF(ISNUMBER(SEARCH(F$3,Consolidado!$D223)),IF(COUNTIFS(Consolidado!$AC$5:AC223,Consolidado!$AC223,Consolidado!$D$5:D223,"*"&amp;F$3&amp;"*")=1,1,0),0))</f>
        <v>0</v>
      </c>
      <c r="G223" s="0" t="n">
        <f aca="false">IF(OR(G$3="",Consolidado!$D223=""),0,IF(ISNUMBER(SEARCH(G$3,Consolidado!$D223)),IF(COUNTIFS(Consolidado!$AC$5:AC223,Consolidado!$AC223,Consolidado!$D$5:D223,"*"&amp;G$3&amp;"*")=1,1,0),0))</f>
        <v>0</v>
      </c>
      <c r="H223" s="0" t="n">
        <f aca="false">IF(OR(H$3="",Consolidado!$D223=""),0,IF(ISNUMBER(SEARCH(H$3,Consolidado!$D223)),IF(COUNTIFS(Consolidado!$AC$5:AC223,Consolidado!$AC223,Consolidado!$D$5:D223,"*"&amp;H$3&amp;"*")=1,1,0),0))</f>
        <v>0</v>
      </c>
      <c r="I223" s="0" t="n">
        <f aca="false">IF(OR(I$3="",Consolidado!$D223=""),0,IF(ISNUMBER(SEARCH(I$3,Consolidado!$D223)),IF(COUNTIFS(Consolidado!$AC$5:AC223,Consolidado!$AC223,Consolidado!$D$5:D223,"*"&amp;I$3&amp;"*")=1,1,0),0))</f>
        <v>0</v>
      </c>
      <c r="J223" s="0" t="n">
        <f aca="false">IF(OR(J$3="",Consolidado!$D223=""),0,IF(ISNUMBER(SEARCH(J$3,Consolidado!$D223)),IF(COUNTIFS(Consolidado!$AC$5:AC223,Consolidado!$AC223,Consolidado!$D$5:D223,"*"&amp;J$3&amp;"*")=1,1,0),0))</f>
        <v>0</v>
      </c>
      <c r="K223" s="0" t="n">
        <f aca="false">IF(OR(K$3="",Consolidado!$D223=""),0,IF(ISNUMBER(SEARCH(K$3,Consolidado!$D223)),IF(COUNTIFS(Consolidado!$AC$5:AC223,Consolidado!$AC223,Consolidado!$D$5:D223,"*"&amp;K$3&amp;"*")=1,1,0),0))</f>
        <v>0</v>
      </c>
      <c r="L223" s="0" t="n">
        <f aca="false">IF(OR(L$3="",Consolidado!$D223=""),0,IF(ISNUMBER(SEARCH(L$3,Consolidado!$D223)),IF(COUNTIFS(Consolidado!$AC$5:AC223,Consolidado!$AC223,Consolidado!$D$5:D223,"*"&amp;L$3&amp;"*")=1,1,0),0))</f>
        <v>0</v>
      </c>
      <c r="M223" s="0" t="n">
        <f aca="false">IF(OR(M$3="",Consolidado!$D223=""),0,IF(ISNUMBER(SEARCH(M$3,Consolidado!$D223)),IF(COUNTIFS(Consolidado!$AC$5:AC223,Consolidado!$AC223,Consolidado!$D$5:D223,"*"&amp;M$3&amp;"*")=1,1,0),0))</f>
        <v>0</v>
      </c>
      <c r="N223" s="0" t="n">
        <f aca="false">IF(OR(N$3="",Consolidado!$D223=""),0,IF(ISNUMBER(SEARCH(N$3,Consolidado!$D223)),IF(COUNTIFS(Consolidado!$AC$5:AC223,Consolidado!$AC223,Consolidado!$D$5:D223,"*"&amp;N$3&amp;"*")=1,1,0),0))</f>
        <v>0</v>
      </c>
      <c r="O223" s="0" t="n">
        <f aca="false">IF(OR(O$3="",Consolidado!$D223=""),0,IF(ISNUMBER(SEARCH(O$3,Consolidado!$D223)),IF(COUNTIFS(Consolidado!$AC$5:AC223,Consolidado!$AC223,Consolidado!$D$5:D223,"*"&amp;O$3&amp;"*")=1,1,0),0))</f>
        <v>0</v>
      </c>
      <c r="P223" s="0" t="n">
        <f aca="false">IF(OR(P$3="",Consolidado!$D223=""),0,IF(ISNUMBER(SEARCH(P$3,Consolidado!$D223)),IF(COUNTIFS(Consolidado!$AC$5:AC223,Consolidado!$AC223,Consolidado!$D$5:D223,"*"&amp;P$3&amp;"*")=1,1,0),0))</f>
        <v>0</v>
      </c>
      <c r="Q223" s="0" t="n">
        <f aca="false">IF(OR(Q$3="",Consolidado!$D223=""),0,IF(ISNUMBER(SEARCH(Q$3,Consolidado!$D223)),IF(COUNTIFS(Consolidado!$AC$5:AC223,Consolidado!$AC223,Consolidado!$D$5:D223,"*"&amp;Q$3&amp;"*")=1,1,0),0))</f>
        <v>0</v>
      </c>
      <c r="R223" s="0" t="n">
        <f aca="false">IF(OR(R$3="",Consolidado!$D223=""),0,IF(ISNUMBER(SEARCH(R$3,Consolidado!$D223)),IF(COUNTIFS(Consolidado!$AC$5:AC223,Consolidado!$AC223,Consolidado!$D$5:D223,"*"&amp;R$3&amp;"*")=1,1,0),0))</f>
        <v>0</v>
      </c>
      <c r="S223" s="0" t="n">
        <f aca="false">IF(OR(S$3="",Consolidado!$D223=""),0,IF(ISNUMBER(SEARCH(S$3,Consolidado!$D223)),IF(COUNTIFS(Consolidado!$AC$5:AC223,Consolidado!$AC223,Consolidado!$D$5:D223,"*"&amp;S$3&amp;"*")=1,1,0),0))</f>
        <v>0</v>
      </c>
      <c r="T223" s="0" t="n">
        <f aca="false">IF(OR(T$3="",Consolidado!$D223=""),0,IF(ISNUMBER(SEARCH(T$3,Consolidado!$D223)),IF(COUNTIFS(Consolidado!$AC$5:AC223,Consolidado!$AC223,Consolidado!$D$5:D223,"*"&amp;T$3&amp;"*")=1,1,0),0))</f>
        <v>0</v>
      </c>
      <c r="U223" s="0" t="n">
        <f aca="false">IF(OR(U$3="",Consolidado!$D223=""),0,IF(ISNUMBER(SEARCH(U$3,Consolidado!$D223)),IF(COUNTIFS(Consolidado!$AC$5:AC223,Consolidado!$AC223,Consolidado!$D$5:D223,"*"&amp;U$3&amp;"*")=1,1,0),0))</f>
        <v>0</v>
      </c>
      <c r="V223" s="0" t="n">
        <f aca="false">IF(OR(V$3="",Consolidado!$D223=""),0,IF(ISNUMBER(SEARCH(V$3,Consolidado!$D223)),IF(COUNTIFS(Consolidado!$AC$5:AC223,Consolidado!$AC223,Consolidado!$D$5:D223,"*"&amp;V$3&amp;"*")=1,1,0),0))</f>
        <v>0</v>
      </c>
      <c r="W223" s="0" t="n">
        <f aca="false">IF(OR(W$3="",Consolidado!$D223=""),0,IF(ISNUMBER(SEARCH(W$3,Consolidado!$D223)),IF(COUNTIFS(Consolidado!$AC$5:AC223,Consolidado!$AC223,Consolidado!$D$5:D223,"*"&amp;W$3&amp;"*")=1,1,0),0))</f>
        <v>0</v>
      </c>
      <c r="X223" s="0" t="n">
        <f aca="false">IF(OR(X$3="",Consolidado!$D223=""),0,IF(ISNUMBER(SEARCH(X$3,Consolidado!$D223)),IF(COUNTIFS(Consolidado!$AC$5:AC223,Consolidado!$AC223,Consolidado!$D$5:D223,"*"&amp;X$3&amp;"*")=1,1,0),0))</f>
        <v>0</v>
      </c>
      <c r="Y223" s="0" t="n">
        <f aca="false">IF(OR(Y$3="",Consolidado!$D223=""),0,IF(ISNUMBER(SEARCH(Y$3,Consolidado!$D223)),IF(COUNTIFS(Consolidado!$AC$5:AC223,Consolidado!$AC223,Consolidado!$D$5:D223,"*"&amp;Y$3&amp;"*")=1,1,0),0))</f>
        <v>0</v>
      </c>
      <c r="Z223" s="0" t="n">
        <f aca="false">IF(OR(Z$3="",Consolidado!$D223=""),0,IF(ISNUMBER(SEARCH(Z$3,Consolidado!$D223)),IF(COUNTIFS(Consolidado!$AC$5:AC223,Consolidado!$AC223,Consolidado!$D$5:D223,"*"&amp;Z$3&amp;"*")=1,1,0),0))</f>
        <v>0</v>
      </c>
      <c r="AA223" s="0" t="n">
        <f aca="false">IF(OR(AA$3="",Consolidado!$D223=""),0,IF(ISNUMBER(SEARCH(AA$3,Consolidado!$D223)),IF(COUNTIFS(Consolidado!$AC$5:AC223,Consolidado!$AC223,Consolidado!$D$5:D223,"*"&amp;AA$3&amp;"*")=1,1,0),0))</f>
        <v>0</v>
      </c>
      <c r="AB223" s="0" t="n">
        <f aca="false">IF(OR(AB$3="",Consolidado!$D223=""),0,IF(ISNUMBER(SEARCH(AB$3,Consolidado!$D223)),IF(COUNTIFS(Consolidado!$AC$5:AC223,Consolidado!$AC223,Consolidado!$D$5:D223,"*"&amp;AB$3&amp;"*")=1,1,0),0))</f>
        <v>0</v>
      </c>
      <c r="AC223" s="0" t="n">
        <f aca="false">IF(OR(AC$3="",Consolidado!$D223=""),0,IF(ISNUMBER(SEARCH(AC$3,Consolidado!$D223)),IF(COUNTIFS(Consolidado!$AC$5:AC223,Consolidado!$AC223,Consolidado!$D$5:D223,"*"&amp;AC$3&amp;"*")=1,1,0),0))</f>
        <v>0</v>
      </c>
      <c r="AD223" s="0" t="n">
        <f aca="false">IF(OR(AD$3="",Consolidado!$D223=""),0,IF(ISNUMBER(SEARCH(AD$3,Consolidado!$D223)),IF(COUNTIFS(Consolidado!$AC$5:AC223,Consolidado!$AC223,Consolidado!$D$5:D223,"*"&amp;AD$3&amp;"*")=1,1,0),0))</f>
        <v>0</v>
      </c>
      <c r="AE223" s="0" t="n">
        <f aca="false">IF(OR(AE$3="",Consolidado!$D223=""),0,IF(ISNUMBER(SEARCH(AE$3,Consolidado!$D223)),IF(COUNTIFS(Consolidado!$AC$5:AC223,Consolidado!$AC223,Consolidado!$D$5:D223,"*"&amp;AE$3&amp;"*")=1,1,0),0))</f>
        <v>0</v>
      </c>
      <c r="AF223" s="0" t="n">
        <f aca="false">IF(OR(AF$3="",Consolidado!$D223=""),0,IF(ISNUMBER(SEARCH(AF$3,Consolidado!$D223)),IF(COUNTIFS(Consolidado!$AC$5:AC223,Consolidado!$AC223,Consolidado!$D$5:D223,"*"&amp;AF$3&amp;"*")=1,1,0),0))</f>
        <v>0</v>
      </c>
      <c r="AG223" s="0" t="n">
        <f aca="false">IF(OR(AG$3="",Consolidado!$D223=""),0,IF(ISNUMBER(SEARCH(AG$3,Consolidado!$D223)),IF(COUNTIFS(Consolidado!$AC$5:AC223,Consolidado!$AC223,Consolidado!$D$5:D223,"*"&amp;AG$3&amp;"*")=1,1,0),0))</f>
        <v>0</v>
      </c>
      <c r="AH223" s="0" t="n">
        <f aca="false">IF(OR(AH$3="",Consolidado!$D223=""),0,IF(ISNUMBER(SEARCH(AH$3,Consolidado!$D223)),IF(COUNTIFS(Consolidado!$AC$5:AC223,Consolidado!$AC223,Consolidado!$D$5:D223,"*"&amp;AH$3&amp;"*")=1,1,0),0))</f>
        <v>0</v>
      </c>
      <c r="AI223" s="0" t="n">
        <f aca="false">IF(OR(AI$3="",Consolidado!$D223=""),0,IF(ISNUMBER(SEARCH(AI$3,Consolidado!$D223)),IF(COUNTIFS(Consolidado!$AC$5:AC223,Consolidado!$AC223,Consolidado!$D$5:D223,"*"&amp;AI$3&amp;"*")=1,1,0),0))</f>
        <v>0</v>
      </c>
      <c r="AJ223" s="0" t="n">
        <f aca="false">IF(OR(AJ$3="",Consolidado!$D223=""),0,IF(ISNUMBER(SEARCH(AJ$3,Consolidado!$D223)),IF(COUNTIFS(Consolidado!$AC$5:AC223,Consolidado!$AC223,Consolidado!$D$5:D223,"*"&amp;AJ$3&amp;"*")=1,1,0),0))</f>
        <v>0</v>
      </c>
      <c r="AK223" s="0" t="n">
        <f aca="false">IF(OR(AK$3="",Consolidado!$D223=""),0,IF(ISNUMBER(SEARCH(AK$3,Consolidado!$D223)),IF(COUNTIFS(Consolidado!$AC$5:AC223,Consolidado!$AC223,Consolidado!$D$5:D223,"*"&amp;AK$3&amp;"*")=1,1,0),0))</f>
        <v>0</v>
      </c>
      <c r="AL223" s="0" t="n">
        <f aca="false">IF(OR(AL$3="",Consolidado!$D223=""),0,IF(ISNUMBER(SEARCH(AL$3,Consolidado!$D223)),IF(COUNTIFS(Consolidado!$AC$5:AC223,Consolidado!$AC223,Consolidado!$D$5:D223,"*"&amp;AL$3&amp;"*")=1,1,0),0))</f>
        <v>0</v>
      </c>
      <c r="AM223" s="0" t="n">
        <f aca="false">IF(OR(AM$3="",Consolidado!$D223=""),0,IF(ISNUMBER(SEARCH(AM$3,Consolidado!$D223)),IF(COUNTIFS(Consolidado!$AC$5:AC223,Consolidado!$AC223,Consolidado!$D$5:D223,"*"&amp;AM$3&amp;"*")=1,1,0),0))</f>
        <v>0</v>
      </c>
      <c r="AN223" s="0" t="n">
        <f aca="false">IF(OR(AN$3="",Consolidado!$D223=""),0,IF(ISNUMBER(SEARCH(AN$3,Consolidado!$D223)),IF(COUNTIFS(Consolidado!$AC$5:AC223,Consolidado!$AC223,Consolidado!$D$5:D223,"*"&amp;AN$3&amp;"*")=1,1,0),0))</f>
        <v>0</v>
      </c>
      <c r="AO223" s="0" t="n">
        <f aca="false">IF(OR(AO$3="",Consolidado!$D223=""),0,IF(ISNUMBER(SEARCH(AO$3,Consolidado!$D223)),IF(COUNTIFS(Consolidado!$AC$5:AC223,Consolidado!$AC223,Consolidado!$D$5:D223,"*"&amp;AO$3&amp;"*")=1,1,0),0))</f>
        <v>0</v>
      </c>
    </row>
    <row r="224" customFormat="false" ht="15" hidden="false" customHeight="false" outlineLevel="0" collapsed="false">
      <c r="B224" s="0" t="n">
        <f aca="false">IF(OR(B$3="",Consolidado!$D224=""),0,IF(ISNUMBER(SEARCH(B$3,Consolidado!$D224)),IF(COUNTIFS(Consolidado!$AC$5:AC224,Consolidado!$AC224,Consolidado!$D$5:D224,"*"&amp;B$3&amp;"*")=1,1,0),0))</f>
        <v>0</v>
      </c>
      <c r="C224" s="0" t="n">
        <f aca="false">IF(OR(C$3="",Consolidado!$D224=""),0,IF(ISNUMBER(SEARCH(C$3,Consolidado!$D224)),IF(COUNTIFS(Consolidado!$AC$5:AC224,Consolidado!$AC224,Consolidado!$D$5:D224,"*"&amp;C$3&amp;"*")=1,1,0),0))</f>
        <v>0</v>
      </c>
      <c r="D224" s="0" t="n">
        <f aca="false">IF(OR(D$3="",Consolidado!$D224=""),0,IF(ISNUMBER(SEARCH(D$3,Consolidado!$D224)),IF(COUNTIFS(Consolidado!$AC$5:AC224,Consolidado!$AC224,Consolidado!$D$5:D224,"*"&amp;D$3&amp;"*")=1,1,0),0))</f>
        <v>0</v>
      </c>
      <c r="E224" s="0" t="n">
        <f aca="false">IF(OR(E$3="",Consolidado!$D224=""),0,IF(ISNUMBER(SEARCH(E$3,Consolidado!$D224)),IF(COUNTIFS(Consolidado!$AC$5:AC224,Consolidado!$AC224,Consolidado!$D$5:D224,"*"&amp;E$3&amp;"*")=1,1,0),0))</f>
        <v>0</v>
      </c>
      <c r="F224" s="0" t="n">
        <f aca="false">IF(OR(F$3="",Consolidado!$D224=""),0,IF(ISNUMBER(SEARCH(F$3,Consolidado!$D224)),IF(COUNTIFS(Consolidado!$AC$5:AC224,Consolidado!$AC224,Consolidado!$D$5:D224,"*"&amp;F$3&amp;"*")=1,1,0),0))</f>
        <v>0</v>
      </c>
      <c r="G224" s="0" t="n">
        <f aca="false">IF(OR(G$3="",Consolidado!$D224=""),0,IF(ISNUMBER(SEARCH(G$3,Consolidado!$D224)),IF(COUNTIFS(Consolidado!$AC$5:AC224,Consolidado!$AC224,Consolidado!$D$5:D224,"*"&amp;G$3&amp;"*")=1,1,0),0))</f>
        <v>0</v>
      </c>
      <c r="H224" s="0" t="n">
        <f aca="false">IF(OR(H$3="",Consolidado!$D224=""),0,IF(ISNUMBER(SEARCH(H$3,Consolidado!$D224)),IF(COUNTIFS(Consolidado!$AC$5:AC224,Consolidado!$AC224,Consolidado!$D$5:D224,"*"&amp;H$3&amp;"*")=1,1,0),0))</f>
        <v>0</v>
      </c>
      <c r="I224" s="0" t="n">
        <f aca="false">IF(OR(I$3="",Consolidado!$D224=""),0,IF(ISNUMBER(SEARCH(I$3,Consolidado!$D224)),IF(COUNTIFS(Consolidado!$AC$5:AC224,Consolidado!$AC224,Consolidado!$D$5:D224,"*"&amp;I$3&amp;"*")=1,1,0),0))</f>
        <v>0</v>
      </c>
      <c r="J224" s="0" t="n">
        <f aca="false">IF(OR(J$3="",Consolidado!$D224=""),0,IF(ISNUMBER(SEARCH(J$3,Consolidado!$D224)),IF(COUNTIFS(Consolidado!$AC$5:AC224,Consolidado!$AC224,Consolidado!$D$5:D224,"*"&amp;J$3&amp;"*")=1,1,0),0))</f>
        <v>0</v>
      </c>
      <c r="K224" s="0" t="n">
        <f aca="false">IF(OR(K$3="",Consolidado!$D224=""),0,IF(ISNUMBER(SEARCH(K$3,Consolidado!$D224)),IF(COUNTIFS(Consolidado!$AC$5:AC224,Consolidado!$AC224,Consolidado!$D$5:D224,"*"&amp;K$3&amp;"*")=1,1,0),0))</f>
        <v>0</v>
      </c>
      <c r="L224" s="0" t="n">
        <f aca="false">IF(OR(L$3="",Consolidado!$D224=""),0,IF(ISNUMBER(SEARCH(L$3,Consolidado!$D224)),IF(COUNTIFS(Consolidado!$AC$5:AC224,Consolidado!$AC224,Consolidado!$D$5:D224,"*"&amp;L$3&amp;"*")=1,1,0),0))</f>
        <v>0</v>
      </c>
      <c r="M224" s="0" t="n">
        <f aca="false">IF(OR(M$3="",Consolidado!$D224=""),0,IF(ISNUMBER(SEARCH(M$3,Consolidado!$D224)),IF(COUNTIFS(Consolidado!$AC$5:AC224,Consolidado!$AC224,Consolidado!$D$5:D224,"*"&amp;M$3&amp;"*")=1,1,0),0))</f>
        <v>0</v>
      </c>
      <c r="N224" s="0" t="n">
        <f aca="false">IF(OR(N$3="",Consolidado!$D224=""),0,IF(ISNUMBER(SEARCH(N$3,Consolidado!$D224)),IF(COUNTIFS(Consolidado!$AC$5:AC224,Consolidado!$AC224,Consolidado!$D$5:D224,"*"&amp;N$3&amp;"*")=1,1,0),0))</f>
        <v>0</v>
      </c>
      <c r="O224" s="0" t="n">
        <f aca="false">IF(OR(O$3="",Consolidado!$D224=""),0,IF(ISNUMBER(SEARCH(O$3,Consolidado!$D224)),IF(COUNTIFS(Consolidado!$AC$5:AC224,Consolidado!$AC224,Consolidado!$D$5:D224,"*"&amp;O$3&amp;"*")=1,1,0),0))</f>
        <v>0</v>
      </c>
      <c r="P224" s="0" t="n">
        <f aca="false">IF(OR(P$3="",Consolidado!$D224=""),0,IF(ISNUMBER(SEARCH(P$3,Consolidado!$D224)),IF(COUNTIFS(Consolidado!$AC$5:AC224,Consolidado!$AC224,Consolidado!$D$5:D224,"*"&amp;P$3&amp;"*")=1,1,0),0))</f>
        <v>0</v>
      </c>
      <c r="Q224" s="0" t="n">
        <f aca="false">IF(OR(Q$3="",Consolidado!$D224=""),0,IF(ISNUMBER(SEARCH(Q$3,Consolidado!$D224)),IF(COUNTIFS(Consolidado!$AC$5:AC224,Consolidado!$AC224,Consolidado!$D$5:D224,"*"&amp;Q$3&amp;"*")=1,1,0),0))</f>
        <v>0</v>
      </c>
      <c r="R224" s="0" t="n">
        <f aca="false">IF(OR(R$3="",Consolidado!$D224=""),0,IF(ISNUMBER(SEARCH(R$3,Consolidado!$D224)),IF(COUNTIFS(Consolidado!$AC$5:AC224,Consolidado!$AC224,Consolidado!$D$5:D224,"*"&amp;R$3&amp;"*")=1,1,0),0))</f>
        <v>0</v>
      </c>
      <c r="S224" s="0" t="n">
        <f aca="false">IF(OR(S$3="",Consolidado!$D224=""),0,IF(ISNUMBER(SEARCH(S$3,Consolidado!$D224)),IF(COUNTIFS(Consolidado!$AC$5:AC224,Consolidado!$AC224,Consolidado!$D$5:D224,"*"&amp;S$3&amp;"*")=1,1,0),0))</f>
        <v>0</v>
      </c>
      <c r="T224" s="0" t="n">
        <f aca="false">IF(OR(T$3="",Consolidado!$D224=""),0,IF(ISNUMBER(SEARCH(T$3,Consolidado!$D224)),IF(COUNTIFS(Consolidado!$AC$5:AC224,Consolidado!$AC224,Consolidado!$D$5:D224,"*"&amp;T$3&amp;"*")=1,1,0),0))</f>
        <v>0</v>
      </c>
      <c r="U224" s="0" t="n">
        <f aca="false">IF(OR(U$3="",Consolidado!$D224=""),0,IF(ISNUMBER(SEARCH(U$3,Consolidado!$D224)),IF(COUNTIFS(Consolidado!$AC$5:AC224,Consolidado!$AC224,Consolidado!$D$5:D224,"*"&amp;U$3&amp;"*")=1,1,0),0))</f>
        <v>0</v>
      </c>
      <c r="V224" s="0" t="n">
        <f aca="false">IF(OR(V$3="",Consolidado!$D224=""),0,IF(ISNUMBER(SEARCH(V$3,Consolidado!$D224)),IF(COUNTIFS(Consolidado!$AC$5:AC224,Consolidado!$AC224,Consolidado!$D$5:D224,"*"&amp;V$3&amp;"*")=1,1,0),0))</f>
        <v>0</v>
      </c>
      <c r="W224" s="0" t="n">
        <f aca="false">IF(OR(W$3="",Consolidado!$D224=""),0,IF(ISNUMBER(SEARCH(W$3,Consolidado!$D224)),IF(COUNTIFS(Consolidado!$AC$5:AC224,Consolidado!$AC224,Consolidado!$D$5:D224,"*"&amp;W$3&amp;"*")=1,1,0),0))</f>
        <v>0</v>
      </c>
      <c r="X224" s="0" t="n">
        <f aca="false">IF(OR(X$3="",Consolidado!$D224=""),0,IF(ISNUMBER(SEARCH(X$3,Consolidado!$D224)),IF(COUNTIFS(Consolidado!$AC$5:AC224,Consolidado!$AC224,Consolidado!$D$5:D224,"*"&amp;X$3&amp;"*")=1,1,0),0))</f>
        <v>0</v>
      </c>
      <c r="Y224" s="0" t="n">
        <f aca="false">IF(OR(Y$3="",Consolidado!$D224=""),0,IF(ISNUMBER(SEARCH(Y$3,Consolidado!$D224)),IF(COUNTIFS(Consolidado!$AC$5:AC224,Consolidado!$AC224,Consolidado!$D$5:D224,"*"&amp;Y$3&amp;"*")=1,1,0),0))</f>
        <v>0</v>
      </c>
      <c r="Z224" s="0" t="n">
        <f aca="false">IF(OR(Z$3="",Consolidado!$D224=""),0,IF(ISNUMBER(SEARCH(Z$3,Consolidado!$D224)),IF(COUNTIFS(Consolidado!$AC$5:AC224,Consolidado!$AC224,Consolidado!$D$5:D224,"*"&amp;Z$3&amp;"*")=1,1,0),0))</f>
        <v>0</v>
      </c>
      <c r="AA224" s="0" t="n">
        <f aca="false">IF(OR(AA$3="",Consolidado!$D224=""),0,IF(ISNUMBER(SEARCH(AA$3,Consolidado!$D224)),IF(COUNTIFS(Consolidado!$AC$5:AC224,Consolidado!$AC224,Consolidado!$D$5:D224,"*"&amp;AA$3&amp;"*")=1,1,0),0))</f>
        <v>0</v>
      </c>
      <c r="AB224" s="0" t="n">
        <f aca="false">IF(OR(AB$3="",Consolidado!$D224=""),0,IF(ISNUMBER(SEARCH(AB$3,Consolidado!$D224)),IF(COUNTIFS(Consolidado!$AC$5:AC224,Consolidado!$AC224,Consolidado!$D$5:D224,"*"&amp;AB$3&amp;"*")=1,1,0),0))</f>
        <v>0</v>
      </c>
      <c r="AC224" s="0" t="n">
        <f aca="false">IF(OR(AC$3="",Consolidado!$D224=""),0,IF(ISNUMBER(SEARCH(AC$3,Consolidado!$D224)),IF(COUNTIFS(Consolidado!$AC$5:AC224,Consolidado!$AC224,Consolidado!$D$5:D224,"*"&amp;AC$3&amp;"*")=1,1,0),0))</f>
        <v>0</v>
      </c>
      <c r="AD224" s="0" t="n">
        <f aca="false">IF(OR(AD$3="",Consolidado!$D224=""),0,IF(ISNUMBER(SEARCH(AD$3,Consolidado!$D224)),IF(COUNTIFS(Consolidado!$AC$5:AC224,Consolidado!$AC224,Consolidado!$D$5:D224,"*"&amp;AD$3&amp;"*")=1,1,0),0))</f>
        <v>0</v>
      </c>
      <c r="AE224" s="0" t="n">
        <f aca="false">IF(OR(AE$3="",Consolidado!$D224=""),0,IF(ISNUMBER(SEARCH(AE$3,Consolidado!$D224)),IF(COUNTIFS(Consolidado!$AC$5:AC224,Consolidado!$AC224,Consolidado!$D$5:D224,"*"&amp;AE$3&amp;"*")=1,1,0),0))</f>
        <v>0</v>
      </c>
      <c r="AF224" s="0" t="n">
        <f aca="false">IF(OR(AF$3="",Consolidado!$D224=""),0,IF(ISNUMBER(SEARCH(AF$3,Consolidado!$D224)),IF(COUNTIFS(Consolidado!$AC$5:AC224,Consolidado!$AC224,Consolidado!$D$5:D224,"*"&amp;AF$3&amp;"*")=1,1,0),0))</f>
        <v>0</v>
      </c>
      <c r="AG224" s="0" t="n">
        <f aca="false">IF(OR(AG$3="",Consolidado!$D224=""),0,IF(ISNUMBER(SEARCH(AG$3,Consolidado!$D224)),IF(COUNTIFS(Consolidado!$AC$5:AC224,Consolidado!$AC224,Consolidado!$D$5:D224,"*"&amp;AG$3&amp;"*")=1,1,0),0))</f>
        <v>0</v>
      </c>
      <c r="AH224" s="0" t="n">
        <f aca="false">IF(OR(AH$3="",Consolidado!$D224=""),0,IF(ISNUMBER(SEARCH(AH$3,Consolidado!$D224)),IF(COUNTIFS(Consolidado!$AC$5:AC224,Consolidado!$AC224,Consolidado!$D$5:D224,"*"&amp;AH$3&amp;"*")=1,1,0),0))</f>
        <v>0</v>
      </c>
      <c r="AI224" s="0" t="n">
        <f aca="false">IF(OR(AI$3="",Consolidado!$D224=""),0,IF(ISNUMBER(SEARCH(AI$3,Consolidado!$D224)),IF(COUNTIFS(Consolidado!$AC$5:AC224,Consolidado!$AC224,Consolidado!$D$5:D224,"*"&amp;AI$3&amp;"*")=1,1,0),0))</f>
        <v>0</v>
      </c>
      <c r="AJ224" s="0" t="n">
        <f aca="false">IF(OR(AJ$3="",Consolidado!$D224=""),0,IF(ISNUMBER(SEARCH(AJ$3,Consolidado!$D224)),IF(COUNTIFS(Consolidado!$AC$5:AC224,Consolidado!$AC224,Consolidado!$D$5:D224,"*"&amp;AJ$3&amp;"*")=1,1,0),0))</f>
        <v>0</v>
      </c>
      <c r="AK224" s="0" t="n">
        <f aca="false">IF(OR(AK$3="",Consolidado!$D224=""),0,IF(ISNUMBER(SEARCH(AK$3,Consolidado!$D224)),IF(COUNTIFS(Consolidado!$AC$5:AC224,Consolidado!$AC224,Consolidado!$D$5:D224,"*"&amp;AK$3&amp;"*")=1,1,0),0))</f>
        <v>0</v>
      </c>
      <c r="AL224" s="0" t="n">
        <f aca="false">IF(OR(AL$3="",Consolidado!$D224=""),0,IF(ISNUMBER(SEARCH(AL$3,Consolidado!$D224)),IF(COUNTIFS(Consolidado!$AC$5:AC224,Consolidado!$AC224,Consolidado!$D$5:D224,"*"&amp;AL$3&amp;"*")=1,1,0),0))</f>
        <v>0</v>
      </c>
      <c r="AM224" s="0" t="n">
        <f aca="false">IF(OR(AM$3="",Consolidado!$D224=""),0,IF(ISNUMBER(SEARCH(AM$3,Consolidado!$D224)),IF(COUNTIFS(Consolidado!$AC$5:AC224,Consolidado!$AC224,Consolidado!$D$5:D224,"*"&amp;AM$3&amp;"*")=1,1,0),0))</f>
        <v>0</v>
      </c>
      <c r="AN224" s="0" t="n">
        <f aca="false">IF(OR(AN$3="",Consolidado!$D224=""),0,IF(ISNUMBER(SEARCH(AN$3,Consolidado!$D224)),IF(COUNTIFS(Consolidado!$AC$5:AC224,Consolidado!$AC224,Consolidado!$D$5:D224,"*"&amp;AN$3&amp;"*")=1,1,0),0))</f>
        <v>0</v>
      </c>
      <c r="AO224" s="0" t="n">
        <f aca="false">IF(OR(AO$3="",Consolidado!$D224=""),0,IF(ISNUMBER(SEARCH(AO$3,Consolidado!$D224)),IF(COUNTIFS(Consolidado!$AC$5:AC224,Consolidado!$AC224,Consolidado!$D$5:D224,"*"&amp;AO$3&amp;"*")=1,1,0),0))</f>
        <v>0</v>
      </c>
    </row>
    <row r="225" customFormat="false" ht="15" hidden="false" customHeight="false" outlineLevel="0" collapsed="false">
      <c r="B225" s="0" t="n">
        <f aca="false">IF(OR(B$3="",Consolidado!$D225=""),0,IF(ISNUMBER(SEARCH(B$3,Consolidado!$D225)),IF(COUNTIFS(Consolidado!$AC$5:AC225,Consolidado!$AC225,Consolidado!$D$5:D225,"*"&amp;B$3&amp;"*")=1,1,0),0))</f>
        <v>0</v>
      </c>
      <c r="C225" s="0" t="n">
        <f aca="false">IF(OR(C$3="",Consolidado!$D225=""),0,IF(ISNUMBER(SEARCH(C$3,Consolidado!$D225)),IF(COUNTIFS(Consolidado!$AC$5:AC225,Consolidado!$AC225,Consolidado!$D$5:D225,"*"&amp;C$3&amp;"*")=1,1,0),0))</f>
        <v>0</v>
      </c>
      <c r="D225" s="0" t="n">
        <f aca="false">IF(OR(D$3="",Consolidado!$D225=""),0,IF(ISNUMBER(SEARCH(D$3,Consolidado!$D225)),IF(COUNTIFS(Consolidado!$AC$5:AC225,Consolidado!$AC225,Consolidado!$D$5:D225,"*"&amp;D$3&amp;"*")=1,1,0),0))</f>
        <v>0</v>
      </c>
      <c r="E225" s="0" t="n">
        <f aca="false">IF(OR(E$3="",Consolidado!$D225=""),0,IF(ISNUMBER(SEARCH(E$3,Consolidado!$D225)),IF(COUNTIFS(Consolidado!$AC$5:AC225,Consolidado!$AC225,Consolidado!$D$5:D225,"*"&amp;E$3&amp;"*")=1,1,0),0))</f>
        <v>0</v>
      </c>
      <c r="F225" s="0" t="n">
        <f aca="false">IF(OR(F$3="",Consolidado!$D225=""),0,IF(ISNUMBER(SEARCH(F$3,Consolidado!$D225)),IF(COUNTIFS(Consolidado!$AC$5:AC225,Consolidado!$AC225,Consolidado!$D$5:D225,"*"&amp;F$3&amp;"*")=1,1,0),0))</f>
        <v>0</v>
      </c>
      <c r="G225" s="0" t="n">
        <f aca="false">IF(OR(G$3="",Consolidado!$D225=""),0,IF(ISNUMBER(SEARCH(G$3,Consolidado!$D225)),IF(COUNTIFS(Consolidado!$AC$5:AC225,Consolidado!$AC225,Consolidado!$D$5:D225,"*"&amp;G$3&amp;"*")=1,1,0),0))</f>
        <v>0</v>
      </c>
      <c r="H225" s="0" t="n">
        <f aca="false">IF(OR(H$3="",Consolidado!$D225=""),0,IF(ISNUMBER(SEARCH(H$3,Consolidado!$D225)),IF(COUNTIFS(Consolidado!$AC$5:AC225,Consolidado!$AC225,Consolidado!$D$5:D225,"*"&amp;H$3&amp;"*")=1,1,0),0))</f>
        <v>0</v>
      </c>
      <c r="I225" s="0" t="n">
        <f aca="false">IF(OR(I$3="",Consolidado!$D225=""),0,IF(ISNUMBER(SEARCH(I$3,Consolidado!$D225)),IF(COUNTIFS(Consolidado!$AC$5:AC225,Consolidado!$AC225,Consolidado!$D$5:D225,"*"&amp;I$3&amp;"*")=1,1,0),0))</f>
        <v>0</v>
      </c>
      <c r="J225" s="0" t="n">
        <f aca="false">IF(OR(J$3="",Consolidado!$D225=""),0,IF(ISNUMBER(SEARCH(J$3,Consolidado!$D225)),IF(COUNTIFS(Consolidado!$AC$5:AC225,Consolidado!$AC225,Consolidado!$D$5:D225,"*"&amp;J$3&amp;"*")=1,1,0),0))</f>
        <v>0</v>
      </c>
      <c r="K225" s="0" t="n">
        <f aca="false">IF(OR(K$3="",Consolidado!$D225=""),0,IF(ISNUMBER(SEARCH(K$3,Consolidado!$D225)),IF(COUNTIFS(Consolidado!$AC$5:AC225,Consolidado!$AC225,Consolidado!$D$5:D225,"*"&amp;K$3&amp;"*")=1,1,0),0))</f>
        <v>0</v>
      </c>
      <c r="L225" s="0" t="n">
        <f aca="false">IF(OR(L$3="",Consolidado!$D225=""),0,IF(ISNUMBER(SEARCH(L$3,Consolidado!$D225)),IF(COUNTIFS(Consolidado!$AC$5:AC225,Consolidado!$AC225,Consolidado!$D$5:D225,"*"&amp;L$3&amp;"*")=1,1,0),0))</f>
        <v>0</v>
      </c>
      <c r="M225" s="0" t="n">
        <f aca="false">IF(OR(M$3="",Consolidado!$D225=""),0,IF(ISNUMBER(SEARCH(M$3,Consolidado!$D225)),IF(COUNTIFS(Consolidado!$AC$5:AC225,Consolidado!$AC225,Consolidado!$D$5:D225,"*"&amp;M$3&amp;"*")=1,1,0),0))</f>
        <v>0</v>
      </c>
      <c r="N225" s="0" t="n">
        <f aca="false">IF(OR(N$3="",Consolidado!$D225=""),0,IF(ISNUMBER(SEARCH(N$3,Consolidado!$D225)),IF(COUNTIFS(Consolidado!$AC$5:AC225,Consolidado!$AC225,Consolidado!$D$5:D225,"*"&amp;N$3&amp;"*")=1,1,0),0))</f>
        <v>0</v>
      </c>
      <c r="O225" s="0" t="n">
        <f aca="false">IF(OR(O$3="",Consolidado!$D225=""),0,IF(ISNUMBER(SEARCH(O$3,Consolidado!$D225)),IF(COUNTIFS(Consolidado!$AC$5:AC225,Consolidado!$AC225,Consolidado!$D$5:D225,"*"&amp;O$3&amp;"*")=1,1,0),0))</f>
        <v>0</v>
      </c>
      <c r="P225" s="0" t="n">
        <f aca="false">IF(OR(P$3="",Consolidado!$D225=""),0,IF(ISNUMBER(SEARCH(P$3,Consolidado!$D225)),IF(COUNTIFS(Consolidado!$AC$5:AC225,Consolidado!$AC225,Consolidado!$D$5:D225,"*"&amp;P$3&amp;"*")=1,1,0),0))</f>
        <v>0</v>
      </c>
      <c r="Q225" s="0" t="n">
        <f aca="false">IF(OR(Q$3="",Consolidado!$D225=""),0,IF(ISNUMBER(SEARCH(Q$3,Consolidado!$D225)),IF(COUNTIFS(Consolidado!$AC$5:AC225,Consolidado!$AC225,Consolidado!$D$5:D225,"*"&amp;Q$3&amp;"*")=1,1,0),0))</f>
        <v>0</v>
      </c>
      <c r="R225" s="0" t="n">
        <f aca="false">IF(OR(R$3="",Consolidado!$D225=""),0,IF(ISNUMBER(SEARCH(R$3,Consolidado!$D225)),IF(COUNTIFS(Consolidado!$AC$5:AC225,Consolidado!$AC225,Consolidado!$D$5:D225,"*"&amp;R$3&amp;"*")=1,1,0),0))</f>
        <v>0</v>
      </c>
      <c r="S225" s="0" t="n">
        <f aca="false">IF(OR(S$3="",Consolidado!$D225=""),0,IF(ISNUMBER(SEARCH(S$3,Consolidado!$D225)),IF(COUNTIFS(Consolidado!$AC$5:AC225,Consolidado!$AC225,Consolidado!$D$5:D225,"*"&amp;S$3&amp;"*")=1,1,0),0))</f>
        <v>0</v>
      </c>
      <c r="T225" s="0" t="n">
        <f aca="false">IF(OR(T$3="",Consolidado!$D225=""),0,IF(ISNUMBER(SEARCH(T$3,Consolidado!$D225)),IF(COUNTIFS(Consolidado!$AC$5:AC225,Consolidado!$AC225,Consolidado!$D$5:D225,"*"&amp;T$3&amp;"*")=1,1,0),0))</f>
        <v>0</v>
      </c>
      <c r="U225" s="0" t="n">
        <f aca="false">IF(OR(U$3="",Consolidado!$D225=""),0,IF(ISNUMBER(SEARCH(U$3,Consolidado!$D225)),IF(COUNTIFS(Consolidado!$AC$5:AC225,Consolidado!$AC225,Consolidado!$D$5:D225,"*"&amp;U$3&amp;"*")=1,1,0),0))</f>
        <v>0</v>
      </c>
      <c r="V225" s="0" t="n">
        <f aca="false">IF(OR(V$3="",Consolidado!$D225=""),0,IF(ISNUMBER(SEARCH(V$3,Consolidado!$D225)),IF(COUNTIFS(Consolidado!$AC$5:AC225,Consolidado!$AC225,Consolidado!$D$5:D225,"*"&amp;V$3&amp;"*")=1,1,0),0))</f>
        <v>0</v>
      </c>
      <c r="W225" s="0" t="n">
        <f aca="false">IF(OR(W$3="",Consolidado!$D225=""),0,IF(ISNUMBER(SEARCH(W$3,Consolidado!$D225)),IF(COUNTIFS(Consolidado!$AC$5:AC225,Consolidado!$AC225,Consolidado!$D$5:D225,"*"&amp;W$3&amp;"*")=1,1,0),0))</f>
        <v>0</v>
      </c>
      <c r="X225" s="0" t="n">
        <f aca="false">IF(OR(X$3="",Consolidado!$D225=""),0,IF(ISNUMBER(SEARCH(X$3,Consolidado!$D225)),IF(COUNTIFS(Consolidado!$AC$5:AC225,Consolidado!$AC225,Consolidado!$D$5:D225,"*"&amp;X$3&amp;"*")=1,1,0),0))</f>
        <v>0</v>
      </c>
      <c r="Y225" s="0" t="n">
        <f aca="false">IF(OR(Y$3="",Consolidado!$D225=""),0,IF(ISNUMBER(SEARCH(Y$3,Consolidado!$D225)),IF(COUNTIFS(Consolidado!$AC$5:AC225,Consolidado!$AC225,Consolidado!$D$5:D225,"*"&amp;Y$3&amp;"*")=1,1,0),0))</f>
        <v>0</v>
      </c>
      <c r="Z225" s="0" t="n">
        <f aca="false">IF(OR(Z$3="",Consolidado!$D225=""),0,IF(ISNUMBER(SEARCH(Z$3,Consolidado!$D225)),IF(COUNTIFS(Consolidado!$AC$5:AC225,Consolidado!$AC225,Consolidado!$D$5:D225,"*"&amp;Z$3&amp;"*")=1,1,0),0))</f>
        <v>0</v>
      </c>
      <c r="AA225" s="0" t="n">
        <f aca="false">IF(OR(AA$3="",Consolidado!$D225=""),0,IF(ISNUMBER(SEARCH(AA$3,Consolidado!$D225)),IF(COUNTIFS(Consolidado!$AC$5:AC225,Consolidado!$AC225,Consolidado!$D$5:D225,"*"&amp;AA$3&amp;"*")=1,1,0),0))</f>
        <v>0</v>
      </c>
      <c r="AB225" s="0" t="n">
        <f aca="false">IF(OR(AB$3="",Consolidado!$D225=""),0,IF(ISNUMBER(SEARCH(AB$3,Consolidado!$D225)),IF(COUNTIFS(Consolidado!$AC$5:AC225,Consolidado!$AC225,Consolidado!$D$5:D225,"*"&amp;AB$3&amp;"*")=1,1,0),0))</f>
        <v>0</v>
      </c>
      <c r="AC225" s="0" t="n">
        <f aca="false">IF(OR(AC$3="",Consolidado!$D225=""),0,IF(ISNUMBER(SEARCH(AC$3,Consolidado!$D225)),IF(COUNTIFS(Consolidado!$AC$5:AC225,Consolidado!$AC225,Consolidado!$D$5:D225,"*"&amp;AC$3&amp;"*")=1,1,0),0))</f>
        <v>0</v>
      </c>
      <c r="AD225" s="0" t="n">
        <f aca="false">IF(OR(AD$3="",Consolidado!$D225=""),0,IF(ISNUMBER(SEARCH(AD$3,Consolidado!$D225)),IF(COUNTIFS(Consolidado!$AC$5:AC225,Consolidado!$AC225,Consolidado!$D$5:D225,"*"&amp;AD$3&amp;"*")=1,1,0),0))</f>
        <v>0</v>
      </c>
      <c r="AE225" s="0" t="n">
        <f aca="false">IF(OR(AE$3="",Consolidado!$D225=""),0,IF(ISNUMBER(SEARCH(AE$3,Consolidado!$D225)),IF(COUNTIFS(Consolidado!$AC$5:AC225,Consolidado!$AC225,Consolidado!$D$5:D225,"*"&amp;AE$3&amp;"*")=1,1,0),0))</f>
        <v>0</v>
      </c>
      <c r="AF225" s="0" t="n">
        <f aca="false">IF(OR(AF$3="",Consolidado!$D225=""),0,IF(ISNUMBER(SEARCH(AF$3,Consolidado!$D225)),IF(COUNTIFS(Consolidado!$AC$5:AC225,Consolidado!$AC225,Consolidado!$D$5:D225,"*"&amp;AF$3&amp;"*")=1,1,0),0))</f>
        <v>0</v>
      </c>
      <c r="AG225" s="0" t="n">
        <f aca="false">IF(OR(AG$3="",Consolidado!$D225=""),0,IF(ISNUMBER(SEARCH(AG$3,Consolidado!$D225)),IF(COUNTIFS(Consolidado!$AC$5:AC225,Consolidado!$AC225,Consolidado!$D$5:D225,"*"&amp;AG$3&amp;"*")=1,1,0),0))</f>
        <v>0</v>
      </c>
      <c r="AH225" s="0" t="n">
        <f aca="false">IF(OR(AH$3="",Consolidado!$D225=""),0,IF(ISNUMBER(SEARCH(AH$3,Consolidado!$D225)),IF(COUNTIFS(Consolidado!$AC$5:AC225,Consolidado!$AC225,Consolidado!$D$5:D225,"*"&amp;AH$3&amp;"*")=1,1,0),0))</f>
        <v>0</v>
      </c>
      <c r="AI225" s="0" t="n">
        <f aca="false">IF(OR(AI$3="",Consolidado!$D225=""),0,IF(ISNUMBER(SEARCH(AI$3,Consolidado!$D225)),IF(COUNTIFS(Consolidado!$AC$5:AC225,Consolidado!$AC225,Consolidado!$D$5:D225,"*"&amp;AI$3&amp;"*")=1,1,0),0))</f>
        <v>0</v>
      </c>
      <c r="AJ225" s="0" t="n">
        <f aca="false">IF(OR(AJ$3="",Consolidado!$D225=""),0,IF(ISNUMBER(SEARCH(AJ$3,Consolidado!$D225)),IF(COUNTIFS(Consolidado!$AC$5:AC225,Consolidado!$AC225,Consolidado!$D$5:D225,"*"&amp;AJ$3&amp;"*")=1,1,0),0))</f>
        <v>0</v>
      </c>
      <c r="AK225" s="0" t="n">
        <f aca="false">IF(OR(AK$3="",Consolidado!$D225=""),0,IF(ISNUMBER(SEARCH(AK$3,Consolidado!$D225)),IF(COUNTIFS(Consolidado!$AC$5:AC225,Consolidado!$AC225,Consolidado!$D$5:D225,"*"&amp;AK$3&amp;"*")=1,1,0),0))</f>
        <v>0</v>
      </c>
      <c r="AL225" s="0" t="n">
        <f aca="false">IF(OR(AL$3="",Consolidado!$D225=""),0,IF(ISNUMBER(SEARCH(AL$3,Consolidado!$D225)),IF(COUNTIFS(Consolidado!$AC$5:AC225,Consolidado!$AC225,Consolidado!$D$5:D225,"*"&amp;AL$3&amp;"*")=1,1,0),0))</f>
        <v>0</v>
      </c>
      <c r="AM225" s="0" t="n">
        <f aca="false">IF(OR(AM$3="",Consolidado!$D225=""),0,IF(ISNUMBER(SEARCH(AM$3,Consolidado!$D225)),IF(COUNTIFS(Consolidado!$AC$5:AC225,Consolidado!$AC225,Consolidado!$D$5:D225,"*"&amp;AM$3&amp;"*")=1,1,0),0))</f>
        <v>0</v>
      </c>
      <c r="AN225" s="0" t="n">
        <f aca="false">IF(OR(AN$3="",Consolidado!$D225=""),0,IF(ISNUMBER(SEARCH(AN$3,Consolidado!$D225)),IF(COUNTIFS(Consolidado!$AC$5:AC225,Consolidado!$AC225,Consolidado!$D$5:D225,"*"&amp;AN$3&amp;"*")=1,1,0),0))</f>
        <v>0</v>
      </c>
      <c r="AO225" s="0" t="n">
        <f aca="false">IF(OR(AO$3="",Consolidado!$D225=""),0,IF(ISNUMBER(SEARCH(AO$3,Consolidado!$D225)),IF(COUNTIFS(Consolidado!$AC$5:AC225,Consolidado!$AC225,Consolidado!$D$5:D225,"*"&amp;AO$3&amp;"*")=1,1,0),0))</f>
        <v>0</v>
      </c>
    </row>
    <row r="226" customFormat="false" ht="15" hidden="false" customHeight="false" outlineLevel="0" collapsed="false">
      <c r="B226" s="0" t="n">
        <f aca="false">IF(OR(B$3="",Consolidado!$D226=""),0,IF(ISNUMBER(SEARCH(B$3,Consolidado!$D226)),IF(COUNTIFS(Consolidado!$AC$5:AC226,Consolidado!$AC226,Consolidado!$D$5:D226,"*"&amp;B$3&amp;"*")=1,1,0),0))</f>
        <v>0</v>
      </c>
      <c r="C226" s="0" t="n">
        <f aca="false">IF(OR(C$3="",Consolidado!$D226=""),0,IF(ISNUMBER(SEARCH(C$3,Consolidado!$D226)),IF(COUNTIFS(Consolidado!$AC$5:AC226,Consolidado!$AC226,Consolidado!$D$5:D226,"*"&amp;C$3&amp;"*")=1,1,0),0))</f>
        <v>0</v>
      </c>
      <c r="D226" s="0" t="n">
        <f aca="false">IF(OR(D$3="",Consolidado!$D226=""),0,IF(ISNUMBER(SEARCH(D$3,Consolidado!$D226)),IF(COUNTIFS(Consolidado!$AC$5:AC226,Consolidado!$AC226,Consolidado!$D$5:D226,"*"&amp;D$3&amp;"*")=1,1,0),0))</f>
        <v>0</v>
      </c>
      <c r="E226" s="0" t="n">
        <f aca="false">IF(OR(E$3="",Consolidado!$D226=""),0,IF(ISNUMBER(SEARCH(E$3,Consolidado!$D226)),IF(COUNTIFS(Consolidado!$AC$5:AC226,Consolidado!$AC226,Consolidado!$D$5:D226,"*"&amp;E$3&amp;"*")=1,1,0),0))</f>
        <v>0</v>
      </c>
      <c r="F226" s="0" t="n">
        <f aca="false">IF(OR(F$3="",Consolidado!$D226=""),0,IF(ISNUMBER(SEARCH(F$3,Consolidado!$D226)),IF(COUNTIFS(Consolidado!$AC$5:AC226,Consolidado!$AC226,Consolidado!$D$5:D226,"*"&amp;F$3&amp;"*")=1,1,0),0))</f>
        <v>0</v>
      </c>
      <c r="G226" s="0" t="n">
        <f aca="false">IF(OR(G$3="",Consolidado!$D226=""),0,IF(ISNUMBER(SEARCH(G$3,Consolidado!$D226)),IF(COUNTIFS(Consolidado!$AC$5:AC226,Consolidado!$AC226,Consolidado!$D$5:D226,"*"&amp;G$3&amp;"*")=1,1,0),0))</f>
        <v>0</v>
      </c>
      <c r="H226" s="0" t="n">
        <f aca="false">IF(OR(H$3="",Consolidado!$D226=""),0,IF(ISNUMBER(SEARCH(H$3,Consolidado!$D226)),IF(COUNTIFS(Consolidado!$AC$5:AC226,Consolidado!$AC226,Consolidado!$D$5:D226,"*"&amp;H$3&amp;"*")=1,1,0),0))</f>
        <v>0</v>
      </c>
      <c r="I226" s="0" t="n">
        <f aca="false">IF(OR(I$3="",Consolidado!$D226=""),0,IF(ISNUMBER(SEARCH(I$3,Consolidado!$D226)),IF(COUNTIFS(Consolidado!$AC$5:AC226,Consolidado!$AC226,Consolidado!$D$5:D226,"*"&amp;I$3&amp;"*")=1,1,0),0))</f>
        <v>0</v>
      </c>
      <c r="J226" s="0" t="n">
        <f aca="false">IF(OR(J$3="",Consolidado!$D226=""),0,IF(ISNUMBER(SEARCH(J$3,Consolidado!$D226)),IF(COUNTIFS(Consolidado!$AC$5:AC226,Consolidado!$AC226,Consolidado!$D$5:D226,"*"&amp;J$3&amp;"*")=1,1,0),0))</f>
        <v>0</v>
      </c>
      <c r="K226" s="0" t="n">
        <f aca="false">IF(OR(K$3="",Consolidado!$D226=""),0,IF(ISNUMBER(SEARCH(K$3,Consolidado!$D226)),IF(COUNTIFS(Consolidado!$AC$5:AC226,Consolidado!$AC226,Consolidado!$D$5:D226,"*"&amp;K$3&amp;"*")=1,1,0),0))</f>
        <v>0</v>
      </c>
      <c r="L226" s="0" t="n">
        <f aca="false">IF(OR(L$3="",Consolidado!$D226=""),0,IF(ISNUMBER(SEARCH(L$3,Consolidado!$D226)),IF(COUNTIFS(Consolidado!$AC$5:AC226,Consolidado!$AC226,Consolidado!$D$5:D226,"*"&amp;L$3&amp;"*")=1,1,0),0))</f>
        <v>0</v>
      </c>
      <c r="M226" s="0" t="n">
        <f aca="false">IF(OR(M$3="",Consolidado!$D226=""),0,IF(ISNUMBER(SEARCH(M$3,Consolidado!$D226)),IF(COUNTIFS(Consolidado!$AC$5:AC226,Consolidado!$AC226,Consolidado!$D$5:D226,"*"&amp;M$3&amp;"*")=1,1,0),0))</f>
        <v>0</v>
      </c>
      <c r="N226" s="0" t="n">
        <f aca="false">IF(OR(N$3="",Consolidado!$D226=""),0,IF(ISNUMBER(SEARCH(N$3,Consolidado!$D226)),IF(COUNTIFS(Consolidado!$AC$5:AC226,Consolidado!$AC226,Consolidado!$D$5:D226,"*"&amp;N$3&amp;"*")=1,1,0),0))</f>
        <v>0</v>
      </c>
      <c r="O226" s="0" t="n">
        <f aca="false">IF(OR(O$3="",Consolidado!$D226=""),0,IF(ISNUMBER(SEARCH(O$3,Consolidado!$D226)),IF(COUNTIFS(Consolidado!$AC$5:AC226,Consolidado!$AC226,Consolidado!$D$5:D226,"*"&amp;O$3&amp;"*")=1,1,0),0))</f>
        <v>0</v>
      </c>
      <c r="P226" s="0" t="n">
        <f aca="false">IF(OR(P$3="",Consolidado!$D226=""),0,IF(ISNUMBER(SEARCH(P$3,Consolidado!$D226)),IF(COUNTIFS(Consolidado!$AC$5:AC226,Consolidado!$AC226,Consolidado!$D$5:D226,"*"&amp;P$3&amp;"*")=1,1,0),0))</f>
        <v>0</v>
      </c>
      <c r="Q226" s="0" t="n">
        <f aca="false">IF(OR(Q$3="",Consolidado!$D226=""),0,IF(ISNUMBER(SEARCH(Q$3,Consolidado!$D226)),IF(COUNTIFS(Consolidado!$AC$5:AC226,Consolidado!$AC226,Consolidado!$D$5:D226,"*"&amp;Q$3&amp;"*")=1,1,0),0))</f>
        <v>0</v>
      </c>
      <c r="R226" s="0" t="n">
        <f aca="false">IF(OR(R$3="",Consolidado!$D226=""),0,IF(ISNUMBER(SEARCH(R$3,Consolidado!$D226)),IF(COUNTIFS(Consolidado!$AC$5:AC226,Consolidado!$AC226,Consolidado!$D$5:D226,"*"&amp;R$3&amp;"*")=1,1,0),0))</f>
        <v>0</v>
      </c>
      <c r="S226" s="0" t="n">
        <f aca="false">IF(OR(S$3="",Consolidado!$D226=""),0,IF(ISNUMBER(SEARCH(S$3,Consolidado!$D226)),IF(COUNTIFS(Consolidado!$AC$5:AC226,Consolidado!$AC226,Consolidado!$D$5:D226,"*"&amp;S$3&amp;"*")=1,1,0),0))</f>
        <v>0</v>
      </c>
      <c r="T226" s="0" t="n">
        <f aca="false">IF(OR(T$3="",Consolidado!$D226=""),0,IF(ISNUMBER(SEARCH(T$3,Consolidado!$D226)),IF(COUNTIFS(Consolidado!$AC$5:AC226,Consolidado!$AC226,Consolidado!$D$5:D226,"*"&amp;T$3&amp;"*")=1,1,0),0))</f>
        <v>0</v>
      </c>
      <c r="U226" s="0" t="n">
        <f aca="false">IF(OR(U$3="",Consolidado!$D226=""),0,IF(ISNUMBER(SEARCH(U$3,Consolidado!$D226)),IF(COUNTIFS(Consolidado!$AC$5:AC226,Consolidado!$AC226,Consolidado!$D$5:D226,"*"&amp;U$3&amp;"*")=1,1,0),0))</f>
        <v>0</v>
      </c>
      <c r="V226" s="0" t="n">
        <f aca="false">IF(OR(V$3="",Consolidado!$D226=""),0,IF(ISNUMBER(SEARCH(V$3,Consolidado!$D226)),IF(COUNTIFS(Consolidado!$AC$5:AC226,Consolidado!$AC226,Consolidado!$D$5:D226,"*"&amp;V$3&amp;"*")=1,1,0),0))</f>
        <v>0</v>
      </c>
      <c r="W226" s="0" t="n">
        <f aca="false">IF(OR(W$3="",Consolidado!$D226=""),0,IF(ISNUMBER(SEARCH(W$3,Consolidado!$D226)),IF(COUNTIFS(Consolidado!$AC$5:AC226,Consolidado!$AC226,Consolidado!$D$5:D226,"*"&amp;W$3&amp;"*")=1,1,0),0))</f>
        <v>0</v>
      </c>
      <c r="X226" s="0" t="n">
        <f aca="false">IF(OR(X$3="",Consolidado!$D226=""),0,IF(ISNUMBER(SEARCH(X$3,Consolidado!$D226)),IF(COUNTIFS(Consolidado!$AC$5:AC226,Consolidado!$AC226,Consolidado!$D$5:D226,"*"&amp;X$3&amp;"*")=1,1,0),0))</f>
        <v>0</v>
      </c>
      <c r="Y226" s="0" t="n">
        <f aca="false">IF(OR(Y$3="",Consolidado!$D226=""),0,IF(ISNUMBER(SEARCH(Y$3,Consolidado!$D226)),IF(COUNTIFS(Consolidado!$AC$5:AC226,Consolidado!$AC226,Consolidado!$D$5:D226,"*"&amp;Y$3&amp;"*")=1,1,0),0))</f>
        <v>0</v>
      </c>
      <c r="Z226" s="0" t="n">
        <f aca="false">IF(OR(Z$3="",Consolidado!$D226=""),0,IF(ISNUMBER(SEARCH(Z$3,Consolidado!$D226)),IF(COUNTIFS(Consolidado!$AC$5:AC226,Consolidado!$AC226,Consolidado!$D$5:D226,"*"&amp;Z$3&amp;"*")=1,1,0),0))</f>
        <v>0</v>
      </c>
      <c r="AA226" s="0" t="n">
        <f aca="false">IF(OR(AA$3="",Consolidado!$D226=""),0,IF(ISNUMBER(SEARCH(AA$3,Consolidado!$D226)),IF(COUNTIFS(Consolidado!$AC$5:AC226,Consolidado!$AC226,Consolidado!$D$5:D226,"*"&amp;AA$3&amp;"*")=1,1,0),0))</f>
        <v>0</v>
      </c>
      <c r="AB226" s="0" t="n">
        <f aca="false">IF(OR(AB$3="",Consolidado!$D226=""),0,IF(ISNUMBER(SEARCH(AB$3,Consolidado!$D226)),IF(COUNTIFS(Consolidado!$AC$5:AC226,Consolidado!$AC226,Consolidado!$D$5:D226,"*"&amp;AB$3&amp;"*")=1,1,0),0))</f>
        <v>0</v>
      </c>
      <c r="AC226" s="0" t="n">
        <f aca="false">IF(OR(AC$3="",Consolidado!$D226=""),0,IF(ISNUMBER(SEARCH(AC$3,Consolidado!$D226)),IF(COUNTIFS(Consolidado!$AC$5:AC226,Consolidado!$AC226,Consolidado!$D$5:D226,"*"&amp;AC$3&amp;"*")=1,1,0),0))</f>
        <v>0</v>
      </c>
      <c r="AD226" s="0" t="n">
        <f aca="false">IF(OR(AD$3="",Consolidado!$D226=""),0,IF(ISNUMBER(SEARCH(AD$3,Consolidado!$D226)),IF(COUNTIFS(Consolidado!$AC$5:AC226,Consolidado!$AC226,Consolidado!$D$5:D226,"*"&amp;AD$3&amp;"*")=1,1,0),0))</f>
        <v>0</v>
      </c>
      <c r="AE226" s="0" t="n">
        <f aca="false">IF(OR(AE$3="",Consolidado!$D226=""),0,IF(ISNUMBER(SEARCH(AE$3,Consolidado!$D226)),IF(COUNTIFS(Consolidado!$AC$5:AC226,Consolidado!$AC226,Consolidado!$D$5:D226,"*"&amp;AE$3&amp;"*")=1,1,0),0))</f>
        <v>0</v>
      </c>
      <c r="AF226" s="0" t="n">
        <f aca="false">IF(OR(AF$3="",Consolidado!$D226=""),0,IF(ISNUMBER(SEARCH(AF$3,Consolidado!$D226)),IF(COUNTIFS(Consolidado!$AC$5:AC226,Consolidado!$AC226,Consolidado!$D$5:D226,"*"&amp;AF$3&amp;"*")=1,1,0),0))</f>
        <v>0</v>
      </c>
      <c r="AG226" s="0" t="n">
        <f aca="false">IF(OR(AG$3="",Consolidado!$D226=""),0,IF(ISNUMBER(SEARCH(AG$3,Consolidado!$D226)),IF(COUNTIFS(Consolidado!$AC$5:AC226,Consolidado!$AC226,Consolidado!$D$5:D226,"*"&amp;AG$3&amp;"*")=1,1,0),0))</f>
        <v>0</v>
      </c>
      <c r="AH226" s="0" t="n">
        <f aca="false">IF(OR(AH$3="",Consolidado!$D226=""),0,IF(ISNUMBER(SEARCH(AH$3,Consolidado!$D226)),IF(COUNTIFS(Consolidado!$AC$5:AC226,Consolidado!$AC226,Consolidado!$D$5:D226,"*"&amp;AH$3&amp;"*")=1,1,0),0))</f>
        <v>0</v>
      </c>
      <c r="AI226" s="0" t="n">
        <f aca="false">IF(OR(AI$3="",Consolidado!$D226=""),0,IF(ISNUMBER(SEARCH(AI$3,Consolidado!$D226)),IF(COUNTIFS(Consolidado!$AC$5:AC226,Consolidado!$AC226,Consolidado!$D$5:D226,"*"&amp;AI$3&amp;"*")=1,1,0),0))</f>
        <v>0</v>
      </c>
      <c r="AJ226" s="0" t="n">
        <f aca="false">IF(OR(AJ$3="",Consolidado!$D226=""),0,IF(ISNUMBER(SEARCH(AJ$3,Consolidado!$D226)),IF(COUNTIFS(Consolidado!$AC$5:AC226,Consolidado!$AC226,Consolidado!$D$5:D226,"*"&amp;AJ$3&amp;"*")=1,1,0),0))</f>
        <v>0</v>
      </c>
      <c r="AK226" s="0" t="n">
        <f aca="false">IF(OR(AK$3="",Consolidado!$D226=""),0,IF(ISNUMBER(SEARCH(AK$3,Consolidado!$D226)),IF(COUNTIFS(Consolidado!$AC$5:AC226,Consolidado!$AC226,Consolidado!$D$5:D226,"*"&amp;AK$3&amp;"*")=1,1,0),0))</f>
        <v>0</v>
      </c>
      <c r="AL226" s="0" t="n">
        <f aca="false">IF(OR(AL$3="",Consolidado!$D226=""),0,IF(ISNUMBER(SEARCH(AL$3,Consolidado!$D226)),IF(COUNTIFS(Consolidado!$AC$5:AC226,Consolidado!$AC226,Consolidado!$D$5:D226,"*"&amp;AL$3&amp;"*")=1,1,0),0))</f>
        <v>0</v>
      </c>
      <c r="AM226" s="0" t="n">
        <f aca="false">IF(OR(AM$3="",Consolidado!$D226=""),0,IF(ISNUMBER(SEARCH(AM$3,Consolidado!$D226)),IF(COUNTIFS(Consolidado!$AC$5:AC226,Consolidado!$AC226,Consolidado!$D$5:D226,"*"&amp;AM$3&amp;"*")=1,1,0),0))</f>
        <v>0</v>
      </c>
      <c r="AN226" s="0" t="n">
        <f aca="false">IF(OR(AN$3="",Consolidado!$D226=""),0,IF(ISNUMBER(SEARCH(AN$3,Consolidado!$D226)),IF(COUNTIFS(Consolidado!$AC$5:AC226,Consolidado!$AC226,Consolidado!$D$5:D226,"*"&amp;AN$3&amp;"*")=1,1,0),0))</f>
        <v>0</v>
      </c>
      <c r="AO226" s="0" t="n">
        <f aca="false">IF(OR(AO$3="",Consolidado!$D226=""),0,IF(ISNUMBER(SEARCH(AO$3,Consolidado!$D226)),IF(COUNTIFS(Consolidado!$AC$5:AC226,Consolidado!$AC226,Consolidado!$D$5:D226,"*"&amp;AO$3&amp;"*")=1,1,0),0))</f>
        <v>0</v>
      </c>
    </row>
    <row r="227" customFormat="false" ht="15" hidden="false" customHeight="false" outlineLevel="0" collapsed="false">
      <c r="B227" s="0" t="n">
        <f aca="false">IF(OR(B$3="",Consolidado!$D227=""),0,IF(ISNUMBER(SEARCH(B$3,Consolidado!$D227)),IF(COUNTIFS(Consolidado!$AC$5:AC227,Consolidado!$AC227,Consolidado!$D$5:D227,"*"&amp;B$3&amp;"*")=1,1,0),0))</f>
        <v>0</v>
      </c>
      <c r="C227" s="0" t="n">
        <f aca="false">IF(OR(C$3="",Consolidado!$D227=""),0,IF(ISNUMBER(SEARCH(C$3,Consolidado!$D227)),IF(COUNTIFS(Consolidado!$AC$5:AC227,Consolidado!$AC227,Consolidado!$D$5:D227,"*"&amp;C$3&amp;"*")=1,1,0),0))</f>
        <v>0</v>
      </c>
      <c r="D227" s="0" t="n">
        <f aca="false">IF(OR(D$3="",Consolidado!$D227=""),0,IF(ISNUMBER(SEARCH(D$3,Consolidado!$D227)),IF(COUNTIFS(Consolidado!$AC$5:AC227,Consolidado!$AC227,Consolidado!$D$5:D227,"*"&amp;D$3&amp;"*")=1,1,0),0))</f>
        <v>0</v>
      </c>
      <c r="E227" s="0" t="n">
        <f aca="false">IF(OR(E$3="",Consolidado!$D227=""),0,IF(ISNUMBER(SEARCH(E$3,Consolidado!$D227)),IF(COUNTIFS(Consolidado!$AC$5:AC227,Consolidado!$AC227,Consolidado!$D$5:D227,"*"&amp;E$3&amp;"*")=1,1,0),0))</f>
        <v>0</v>
      </c>
      <c r="F227" s="0" t="n">
        <f aca="false">IF(OR(F$3="",Consolidado!$D227=""),0,IF(ISNUMBER(SEARCH(F$3,Consolidado!$D227)),IF(COUNTIFS(Consolidado!$AC$5:AC227,Consolidado!$AC227,Consolidado!$D$5:D227,"*"&amp;F$3&amp;"*")=1,1,0),0))</f>
        <v>0</v>
      </c>
      <c r="G227" s="0" t="n">
        <f aca="false">IF(OR(G$3="",Consolidado!$D227=""),0,IF(ISNUMBER(SEARCH(G$3,Consolidado!$D227)),IF(COUNTIFS(Consolidado!$AC$5:AC227,Consolidado!$AC227,Consolidado!$D$5:D227,"*"&amp;G$3&amp;"*")=1,1,0),0))</f>
        <v>0</v>
      </c>
      <c r="H227" s="0" t="n">
        <f aca="false">IF(OR(H$3="",Consolidado!$D227=""),0,IF(ISNUMBER(SEARCH(H$3,Consolidado!$D227)),IF(COUNTIFS(Consolidado!$AC$5:AC227,Consolidado!$AC227,Consolidado!$D$5:D227,"*"&amp;H$3&amp;"*")=1,1,0),0))</f>
        <v>0</v>
      </c>
      <c r="I227" s="0" t="n">
        <f aca="false">IF(OR(I$3="",Consolidado!$D227=""),0,IF(ISNUMBER(SEARCH(I$3,Consolidado!$D227)),IF(COUNTIFS(Consolidado!$AC$5:AC227,Consolidado!$AC227,Consolidado!$D$5:D227,"*"&amp;I$3&amp;"*")=1,1,0),0))</f>
        <v>0</v>
      </c>
      <c r="J227" s="0" t="n">
        <f aca="false">IF(OR(J$3="",Consolidado!$D227=""),0,IF(ISNUMBER(SEARCH(J$3,Consolidado!$D227)),IF(COUNTIFS(Consolidado!$AC$5:AC227,Consolidado!$AC227,Consolidado!$D$5:D227,"*"&amp;J$3&amp;"*")=1,1,0),0))</f>
        <v>0</v>
      </c>
      <c r="K227" s="0" t="n">
        <f aca="false">IF(OR(K$3="",Consolidado!$D227=""),0,IF(ISNUMBER(SEARCH(K$3,Consolidado!$D227)),IF(COUNTIFS(Consolidado!$AC$5:AC227,Consolidado!$AC227,Consolidado!$D$5:D227,"*"&amp;K$3&amp;"*")=1,1,0),0))</f>
        <v>0</v>
      </c>
      <c r="L227" s="0" t="n">
        <f aca="false">IF(OR(L$3="",Consolidado!$D227=""),0,IF(ISNUMBER(SEARCH(L$3,Consolidado!$D227)),IF(COUNTIFS(Consolidado!$AC$5:AC227,Consolidado!$AC227,Consolidado!$D$5:D227,"*"&amp;L$3&amp;"*")=1,1,0),0))</f>
        <v>0</v>
      </c>
      <c r="M227" s="0" t="n">
        <f aca="false">IF(OR(M$3="",Consolidado!$D227=""),0,IF(ISNUMBER(SEARCH(M$3,Consolidado!$D227)),IF(COUNTIFS(Consolidado!$AC$5:AC227,Consolidado!$AC227,Consolidado!$D$5:D227,"*"&amp;M$3&amp;"*")=1,1,0),0))</f>
        <v>0</v>
      </c>
      <c r="N227" s="0" t="n">
        <f aca="false">IF(OR(N$3="",Consolidado!$D227=""),0,IF(ISNUMBER(SEARCH(N$3,Consolidado!$D227)),IF(COUNTIFS(Consolidado!$AC$5:AC227,Consolidado!$AC227,Consolidado!$D$5:D227,"*"&amp;N$3&amp;"*")=1,1,0),0))</f>
        <v>0</v>
      </c>
      <c r="O227" s="0" t="n">
        <f aca="false">IF(OR(O$3="",Consolidado!$D227=""),0,IF(ISNUMBER(SEARCH(O$3,Consolidado!$D227)),IF(COUNTIFS(Consolidado!$AC$5:AC227,Consolidado!$AC227,Consolidado!$D$5:D227,"*"&amp;O$3&amp;"*")=1,1,0),0))</f>
        <v>0</v>
      </c>
      <c r="P227" s="0" t="n">
        <f aca="false">IF(OR(P$3="",Consolidado!$D227=""),0,IF(ISNUMBER(SEARCH(P$3,Consolidado!$D227)),IF(COUNTIFS(Consolidado!$AC$5:AC227,Consolidado!$AC227,Consolidado!$D$5:D227,"*"&amp;P$3&amp;"*")=1,1,0),0))</f>
        <v>0</v>
      </c>
      <c r="Q227" s="0" t="n">
        <f aca="false">IF(OR(Q$3="",Consolidado!$D227=""),0,IF(ISNUMBER(SEARCH(Q$3,Consolidado!$D227)),IF(COUNTIFS(Consolidado!$AC$5:AC227,Consolidado!$AC227,Consolidado!$D$5:D227,"*"&amp;Q$3&amp;"*")=1,1,0),0))</f>
        <v>0</v>
      </c>
      <c r="R227" s="0" t="n">
        <f aca="false">IF(OR(R$3="",Consolidado!$D227=""),0,IF(ISNUMBER(SEARCH(R$3,Consolidado!$D227)),IF(COUNTIFS(Consolidado!$AC$5:AC227,Consolidado!$AC227,Consolidado!$D$5:D227,"*"&amp;R$3&amp;"*")=1,1,0),0))</f>
        <v>0</v>
      </c>
      <c r="S227" s="0" t="n">
        <f aca="false">IF(OR(S$3="",Consolidado!$D227=""),0,IF(ISNUMBER(SEARCH(S$3,Consolidado!$D227)),IF(COUNTIFS(Consolidado!$AC$5:AC227,Consolidado!$AC227,Consolidado!$D$5:D227,"*"&amp;S$3&amp;"*")=1,1,0),0))</f>
        <v>0</v>
      </c>
      <c r="T227" s="0" t="n">
        <f aca="false">IF(OR(T$3="",Consolidado!$D227=""),0,IF(ISNUMBER(SEARCH(T$3,Consolidado!$D227)),IF(COUNTIFS(Consolidado!$AC$5:AC227,Consolidado!$AC227,Consolidado!$D$5:D227,"*"&amp;T$3&amp;"*")=1,1,0),0))</f>
        <v>0</v>
      </c>
      <c r="U227" s="0" t="n">
        <f aca="false">IF(OR(U$3="",Consolidado!$D227=""),0,IF(ISNUMBER(SEARCH(U$3,Consolidado!$D227)),IF(COUNTIFS(Consolidado!$AC$5:AC227,Consolidado!$AC227,Consolidado!$D$5:D227,"*"&amp;U$3&amp;"*")=1,1,0),0))</f>
        <v>0</v>
      </c>
      <c r="V227" s="0" t="n">
        <f aca="false">IF(OR(V$3="",Consolidado!$D227=""),0,IF(ISNUMBER(SEARCH(V$3,Consolidado!$D227)),IF(COUNTIFS(Consolidado!$AC$5:AC227,Consolidado!$AC227,Consolidado!$D$5:D227,"*"&amp;V$3&amp;"*")=1,1,0),0))</f>
        <v>0</v>
      </c>
      <c r="W227" s="0" t="n">
        <f aca="false">IF(OR(W$3="",Consolidado!$D227=""),0,IF(ISNUMBER(SEARCH(W$3,Consolidado!$D227)),IF(COUNTIFS(Consolidado!$AC$5:AC227,Consolidado!$AC227,Consolidado!$D$5:D227,"*"&amp;W$3&amp;"*")=1,1,0),0))</f>
        <v>0</v>
      </c>
      <c r="X227" s="0" t="n">
        <f aca="false">IF(OR(X$3="",Consolidado!$D227=""),0,IF(ISNUMBER(SEARCH(X$3,Consolidado!$D227)),IF(COUNTIFS(Consolidado!$AC$5:AC227,Consolidado!$AC227,Consolidado!$D$5:D227,"*"&amp;X$3&amp;"*")=1,1,0),0))</f>
        <v>0</v>
      </c>
      <c r="Y227" s="0" t="n">
        <f aca="false">IF(OR(Y$3="",Consolidado!$D227=""),0,IF(ISNUMBER(SEARCH(Y$3,Consolidado!$D227)),IF(COUNTIFS(Consolidado!$AC$5:AC227,Consolidado!$AC227,Consolidado!$D$5:D227,"*"&amp;Y$3&amp;"*")=1,1,0),0))</f>
        <v>0</v>
      </c>
      <c r="Z227" s="0" t="n">
        <f aca="false">IF(OR(Z$3="",Consolidado!$D227=""),0,IF(ISNUMBER(SEARCH(Z$3,Consolidado!$D227)),IF(COUNTIFS(Consolidado!$AC$5:AC227,Consolidado!$AC227,Consolidado!$D$5:D227,"*"&amp;Z$3&amp;"*")=1,1,0),0))</f>
        <v>0</v>
      </c>
      <c r="AA227" s="0" t="n">
        <f aca="false">IF(OR(AA$3="",Consolidado!$D227=""),0,IF(ISNUMBER(SEARCH(AA$3,Consolidado!$D227)),IF(COUNTIFS(Consolidado!$AC$5:AC227,Consolidado!$AC227,Consolidado!$D$5:D227,"*"&amp;AA$3&amp;"*")=1,1,0),0))</f>
        <v>0</v>
      </c>
      <c r="AB227" s="0" t="n">
        <f aca="false">IF(OR(AB$3="",Consolidado!$D227=""),0,IF(ISNUMBER(SEARCH(AB$3,Consolidado!$D227)),IF(COUNTIFS(Consolidado!$AC$5:AC227,Consolidado!$AC227,Consolidado!$D$5:D227,"*"&amp;AB$3&amp;"*")=1,1,0),0))</f>
        <v>0</v>
      </c>
      <c r="AC227" s="0" t="n">
        <f aca="false">IF(OR(AC$3="",Consolidado!$D227=""),0,IF(ISNUMBER(SEARCH(AC$3,Consolidado!$D227)),IF(COUNTIFS(Consolidado!$AC$5:AC227,Consolidado!$AC227,Consolidado!$D$5:D227,"*"&amp;AC$3&amp;"*")=1,1,0),0))</f>
        <v>0</v>
      </c>
      <c r="AD227" s="0" t="n">
        <f aca="false">IF(OR(AD$3="",Consolidado!$D227=""),0,IF(ISNUMBER(SEARCH(AD$3,Consolidado!$D227)),IF(COUNTIFS(Consolidado!$AC$5:AC227,Consolidado!$AC227,Consolidado!$D$5:D227,"*"&amp;AD$3&amp;"*")=1,1,0),0))</f>
        <v>0</v>
      </c>
      <c r="AE227" s="0" t="n">
        <f aca="false">IF(OR(AE$3="",Consolidado!$D227=""),0,IF(ISNUMBER(SEARCH(AE$3,Consolidado!$D227)),IF(COUNTIFS(Consolidado!$AC$5:AC227,Consolidado!$AC227,Consolidado!$D$5:D227,"*"&amp;AE$3&amp;"*")=1,1,0),0))</f>
        <v>0</v>
      </c>
      <c r="AF227" s="0" t="n">
        <f aca="false">IF(OR(AF$3="",Consolidado!$D227=""),0,IF(ISNUMBER(SEARCH(AF$3,Consolidado!$D227)),IF(COUNTIFS(Consolidado!$AC$5:AC227,Consolidado!$AC227,Consolidado!$D$5:D227,"*"&amp;AF$3&amp;"*")=1,1,0),0))</f>
        <v>0</v>
      </c>
      <c r="AG227" s="0" t="n">
        <f aca="false">IF(OR(AG$3="",Consolidado!$D227=""),0,IF(ISNUMBER(SEARCH(AG$3,Consolidado!$D227)),IF(COUNTIFS(Consolidado!$AC$5:AC227,Consolidado!$AC227,Consolidado!$D$5:D227,"*"&amp;AG$3&amp;"*")=1,1,0),0))</f>
        <v>0</v>
      </c>
      <c r="AH227" s="0" t="n">
        <f aca="false">IF(OR(AH$3="",Consolidado!$D227=""),0,IF(ISNUMBER(SEARCH(AH$3,Consolidado!$D227)),IF(COUNTIFS(Consolidado!$AC$5:AC227,Consolidado!$AC227,Consolidado!$D$5:D227,"*"&amp;AH$3&amp;"*")=1,1,0),0))</f>
        <v>0</v>
      </c>
      <c r="AI227" s="0" t="n">
        <f aca="false">IF(OR(AI$3="",Consolidado!$D227=""),0,IF(ISNUMBER(SEARCH(AI$3,Consolidado!$D227)),IF(COUNTIFS(Consolidado!$AC$5:AC227,Consolidado!$AC227,Consolidado!$D$5:D227,"*"&amp;AI$3&amp;"*")=1,1,0),0))</f>
        <v>0</v>
      </c>
      <c r="AJ227" s="0" t="n">
        <f aca="false">IF(OR(AJ$3="",Consolidado!$D227=""),0,IF(ISNUMBER(SEARCH(AJ$3,Consolidado!$D227)),IF(COUNTIFS(Consolidado!$AC$5:AC227,Consolidado!$AC227,Consolidado!$D$5:D227,"*"&amp;AJ$3&amp;"*")=1,1,0),0))</f>
        <v>0</v>
      </c>
      <c r="AK227" s="0" t="n">
        <f aca="false">IF(OR(AK$3="",Consolidado!$D227=""),0,IF(ISNUMBER(SEARCH(AK$3,Consolidado!$D227)),IF(COUNTIFS(Consolidado!$AC$5:AC227,Consolidado!$AC227,Consolidado!$D$5:D227,"*"&amp;AK$3&amp;"*")=1,1,0),0))</f>
        <v>0</v>
      </c>
      <c r="AL227" s="0" t="n">
        <f aca="false">IF(OR(AL$3="",Consolidado!$D227=""),0,IF(ISNUMBER(SEARCH(AL$3,Consolidado!$D227)),IF(COUNTIFS(Consolidado!$AC$5:AC227,Consolidado!$AC227,Consolidado!$D$5:D227,"*"&amp;AL$3&amp;"*")=1,1,0),0))</f>
        <v>0</v>
      </c>
      <c r="AM227" s="0" t="n">
        <f aca="false">IF(OR(AM$3="",Consolidado!$D227=""),0,IF(ISNUMBER(SEARCH(AM$3,Consolidado!$D227)),IF(COUNTIFS(Consolidado!$AC$5:AC227,Consolidado!$AC227,Consolidado!$D$5:D227,"*"&amp;AM$3&amp;"*")=1,1,0),0))</f>
        <v>0</v>
      </c>
      <c r="AN227" s="0" t="n">
        <f aca="false">IF(OR(AN$3="",Consolidado!$D227=""),0,IF(ISNUMBER(SEARCH(AN$3,Consolidado!$D227)),IF(COUNTIFS(Consolidado!$AC$5:AC227,Consolidado!$AC227,Consolidado!$D$5:D227,"*"&amp;AN$3&amp;"*")=1,1,0),0))</f>
        <v>0</v>
      </c>
      <c r="AO227" s="0" t="n">
        <f aca="false">IF(OR(AO$3="",Consolidado!$D227=""),0,IF(ISNUMBER(SEARCH(AO$3,Consolidado!$D227)),IF(COUNTIFS(Consolidado!$AC$5:AC227,Consolidado!$AC227,Consolidado!$D$5:D227,"*"&amp;AO$3&amp;"*")=1,1,0),0))</f>
        <v>0</v>
      </c>
    </row>
    <row r="228" customFormat="false" ht="15" hidden="false" customHeight="false" outlineLevel="0" collapsed="false">
      <c r="B228" s="0" t="n">
        <f aca="false">IF(OR(B$3="",Consolidado!$D228=""),0,IF(ISNUMBER(SEARCH(B$3,Consolidado!$D228)),IF(COUNTIFS(Consolidado!$AC$5:AC228,Consolidado!$AC228,Consolidado!$D$5:D228,"*"&amp;B$3&amp;"*")=1,1,0),0))</f>
        <v>0</v>
      </c>
      <c r="C228" s="0" t="n">
        <f aca="false">IF(OR(C$3="",Consolidado!$D228=""),0,IF(ISNUMBER(SEARCH(C$3,Consolidado!$D228)),IF(COUNTIFS(Consolidado!$AC$5:AC228,Consolidado!$AC228,Consolidado!$D$5:D228,"*"&amp;C$3&amp;"*")=1,1,0),0))</f>
        <v>0</v>
      </c>
      <c r="D228" s="0" t="n">
        <f aca="false">IF(OR(D$3="",Consolidado!$D228=""),0,IF(ISNUMBER(SEARCH(D$3,Consolidado!$D228)),IF(COUNTIFS(Consolidado!$AC$5:AC228,Consolidado!$AC228,Consolidado!$D$5:D228,"*"&amp;D$3&amp;"*")=1,1,0),0))</f>
        <v>0</v>
      </c>
      <c r="E228" s="0" t="n">
        <f aca="false">IF(OR(E$3="",Consolidado!$D228=""),0,IF(ISNUMBER(SEARCH(E$3,Consolidado!$D228)),IF(COUNTIFS(Consolidado!$AC$5:AC228,Consolidado!$AC228,Consolidado!$D$5:D228,"*"&amp;E$3&amp;"*")=1,1,0),0))</f>
        <v>0</v>
      </c>
      <c r="F228" s="0" t="n">
        <f aca="false">IF(OR(F$3="",Consolidado!$D228=""),0,IF(ISNUMBER(SEARCH(F$3,Consolidado!$D228)),IF(COUNTIFS(Consolidado!$AC$5:AC228,Consolidado!$AC228,Consolidado!$D$5:D228,"*"&amp;F$3&amp;"*")=1,1,0),0))</f>
        <v>0</v>
      </c>
      <c r="G228" s="0" t="n">
        <f aca="false">IF(OR(G$3="",Consolidado!$D228=""),0,IF(ISNUMBER(SEARCH(G$3,Consolidado!$D228)),IF(COUNTIFS(Consolidado!$AC$5:AC228,Consolidado!$AC228,Consolidado!$D$5:D228,"*"&amp;G$3&amp;"*")=1,1,0),0))</f>
        <v>0</v>
      </c>
      <c r="H228" s="0" t="n">
        <f aca="false">IF(OR(H$3="",Consolidado!$D228=""),0,IF(ISNUMBER(SEARCH(H$3,Consolidado!$D228)),IF(COUNTIFS(Consolidado!$AC$5:AC228,Consolidado!$AC228,Consolidado!$D$5:D228,"*"&amp;H$3&amp;"*")=1,1,0),0))</f>
        <v>0</v>
      </c>
      <c r="I228" s="0" t="n">
        <f aca="false">IF(OR(I$3="",Consolidado!$D228=""),0,IF(ISNUMBER(SEARCH(I$3,Consolidado!$D228)),IF(COUNTIFS(Consolidado!$AC$5:AC228,Consolidado!$AC228,Consolidado!$D$5:D228,"*"&amp;I$3&amp;"*")=1,1,0),0))</f>
        <v>0</v>
      </c>
      <c r="J228" s="0" t="n">
        <f aca="false">IF(OR(J$3="",Consolidado!$D228=""),0,IF(ISNUMBER(SEARCH(J$3,Consolidado!$D228)),IF(COUNTIFS(Consolidado!$AC$5:AC228,Consolidado!$AC228,Consolidado!$D$5:D228,"*"&amp;J$3&amp;"*")=1,1,0),0))</f>
        <v>0</v>
      </c>
      <c r="K228" s="0" t="n">
        <f aca="false">IF(OR(K$3="",Consolidado!$D228=""),0,IF(ISNUMBER(SEARCH(K$3,Consolidado!$D228)),IF(COUNTIFS(Consolidado!$AC$5:AC228,Consolidado!$AC228,Consolidado!$D$5:D228,"*"&amp;K$3&amp;"*")=1,1,0),0))</f>
        <v>0</v>
      </c>
      <c r="L228" s="0" t="n">
        <f aca="false">IF(OR(L$3="",Consolidado!$D228=""),0,IF(ISNUMBER(SEARCH(L$3,Consolidado!$D228)),IF(COUNTIFS(Consolidado!$AC$5:AC228,Consolidado!$AC228,Consolidado!$D$5:D228,"*"&amp;L$3&amp;"*")=1,1,0),0))</f>
        <v>0</v>
      </c>
      <c r="M228" s="0" t="n">
        <f aca="false">IF(OR(M$3="",Consolidado!$D228=""),0,IF(ISNUMBER(SEARCH(M$3,Consolidado!$D228)),IF(COUNTIFS(Consolidado!$AC$5:AC228,Consolidado!$AC228,Consolidado!$D$5:D228,"*"&amp;M$3&amp;"*")=1,1,0),0))</f>
        <v>0</v>
      </c>
      <c r="N228" s="0" t="n">
        <f aca="false">IF(OR(N$3="",Consolidado!$D228=""),0,IF(ISNUMBER(SEARCH(N$3,Consolidado!$D228)),IF(COUNTIFS(Consolidado!$AC$5:AC228,Consolidado!$AC228,Consolidado!$D$5:D228,"*"&amp;N$3&amp;"*")=1,1,0),0))</f>
        <v>0</v>
      </c>
      <c r="O228" s="0" t="n">
        <f aca="false">IF(OR(O$3="",Consolidado!$D228=""),0,IF(ISNUMBER(SEARCH(O$3,Consolidado!$D228)),IF(COUNTIFS(Consolidado!$AC$5:AC228,Consolidado!$AC228,Consolidado!$D$5:D228,"*"&amp;O$3&amp;"*")=1,1,0),0))</f>
        <v>0</v>
      </c>
      <c r="P228" s="0" t="n">
        <f aca="false">IF(OR(P$3="",Consolidado!$D228=""),0,IF(ISNUMBER(SEARCH(P$3,Consolidado!$D228)),IF(COUNTIFS(Consolidado!$AC$5:AC228,Consolidado!$AC228,Consolidado!$D$5:D228,"*"&amp;P$3&amp;"*")=1,1,0),0))</f>
        <v>0</v>
      </c>
      <c r="Q228" s="0" t="n">
        <f aca="false">IF(OR(Q$3="",Consolidado!$D228=""),0,IF(ISNUMBER(SEARCH(Q$3,Consolidado!$D228)),IF(COUNTIFS(Consolidado!$AC$5:AC228,Consolidado!$AC228,Consolidado!$D$5:D228,"*"&amp;Q$3&amp;"*")=1,1,0),0))</f>
        <v>0</v>
      </c>
      <c r="R228" s="0" t="n">
        <f aca="false">IF(OR(R$3="",Consolidado!$D228=""),0,IF(ISNUMBER(SEARCH(R$3,Consolidado!$D228)),IF(COUNTIFS(Consolidado!$AC$5:AC228,Consolidado!$AC228,Consolidado!$D$5:D228,"*"&amp;R$3&amp;"*")=1,1,0),0))</f>
        <v>0</v>
      </c>
      <c r="S228" s="0" t="n">
        <f aca="false">IF(OR(S$3="",Consolidado!$D228=""),0,IF(ISNUMBER(SEARCH(S$3,Consolidado!$D228)),IF(COUNTIFS(Consolidado!$AC$5:AC228,Consolidado!$AC228,Consolidado!$D$5:D228,"*"&amp;S$3&amp;"*")=1,1,0),0))</f>
        <v>0</v>
      </c>
      <c r="T228" s="0" t="n">
        <f aca="false">IF(OR(T$3="",Consolidado!$D228=""),0,IF(ISNUMBER(SEARCH(T$3,Consolidado!$D228)),IF(COUNTIFS(Consolidado!$AC$5:AC228,Consolidado!$AC228,Consolidado!$D$5:D228,"*"&amp;T$3&amp;"*")=1,1,0),0))</f>
        <v>0</v>
      </c>
      <c r="U228" s="0" t="n">
        <f aca="false">IF(OR(U$3="",Consolidado!$D228=""),0,IF(ISNUMBER(SEARCH(U$3,Consolidado!$D228)),IF(COUNTIFS(Consolidado!$AC$5:AC228,Consolidado!$AC228,Consolidado!$D$5:D228,"*"&amp;U$3&amp;"*")=1,1,0),0))</f>
        <v>0</v>
      </c>
      <c r="V228" s="0" t="n">
        <f aca="false">IF(OR(V$3="",Consolidado!$D228=""),0,IF(ISNUMBER(SEARCH(V$3,Consolidado!$D228)),IF(COUNTIFS(Consolidado!$AC$5:AC228,Consolidado!$AC228,Consolidado!$D$5:D228,"*"&amp;V$3&amp;"*")=1,1,0),0))</f>
        <v>0</v>
      </c>
      <c r="W228" s="0" t="n">
        <f aca="false">IF(OR(W$3="",Consolidado!$D228=""),0,IF(ISNUMBER(SEARCH(W$3,Consolidado!$D228)),IF(COUNTIFS(Consolidado!$AC$5:AC228,Consolidado!$AC228,Consolidado!$D$5:D228,"*"&amp;W$3&amp;"*")=1,1,0),0))</f>
        <v>0</v>
      </c>
      <c r="X228" s="0" t="n">
        <f aca="false">IF(OR(X$3="",Consolidado!$D228=""),0,IF(ISNUMBER(SEARCH(X$3,Consolidado!$D228)),IF(COUNTIFS(Consolidado!$AC$5:AC228,Consolidado!$AC228,Consolidado!$D$5:D228,"*"&amp;X$3&amp;"*")=1,1,0),0))</f>
        <v>0</v>
      </c>
      <c r="Y228" s="0" t="n">
        <f aca="false">IF(OR(Y$3="",Consolidado!$D228=""),0,IF(ISNUMBER(SEARCH(Y$3,Consolidado!$D228)),IF(COUNTIFS(Consolidado!$AC$5:AC228,Consolidado!$AC228,Consolidado!$D$5:D228,"*"&amp;Y$3&amp;"*")=1,1,0),0))</f>
        <v>0</v>
      </c>
      <c r="Z228" s="0" t="n">
        <f aca="false">IF(OR(Z$3="",Consolidado!$D228=""),0,IF(ISNUMBER(SEARCH(Z$3,Consolidado!$D228)),IF(COUNTIFS(Consolidado!$AC$5:AC228,Consolidado!$AC228,Consolidado!$D$5:D228,"*"&amp;Z$3&amp;"*")=1,1,0),0))</f>
        <v>0</v>
      </c>
      <c r="AA228" s="0" t="n">
        <f aca="false">IF(OR(AA$3="",Consolidado!$D228=""),0,IF(ISNUMBER(SEARCH(AA$3,Consolidado!$D228)),IF(COUNTIFS(Consolidado!$AC$5:AC228,Consolidado!$AC228,Consolidado!$D$5:D228,"*"&amp;AA$3&amp;"*")=1,1,0),0))</f>
        <v>0</v>
      </c>
      <c r="AB228" s="0" t="n">
        <f aca="false">IF(OR(AB$3="",Consolidado!$D228=""),0,IF(ISNUMBER(SEARCH(AB$3,Consolidado!$D228)),IF(COUNTIFS(Consolidado!$AC$5:AC228,Consolidado!$AC228,Consolidado!$D$5:D228,"*"&amp;AB$3&amp;"*")=1,1,0),0))</f>
        <v>0</v>
      </c>
      <c r="AC228" s="0" t="n">
        <f aca="false">IF(OR(AC$3="",Consolidado!$D228=""),0,IF(ISNUMBER(SEARCH(AC$3,Consolidado!$D228)),IF(COUNTIFS(Consolidado!$AC$5:AC228,Consolidado!$AC228,Consolidado!$D$5:D228,"*"&amp;AC$3&amp;"*")=1,1,0),0))</f>
        <v>0</v>
      </c>
      <c r="AD228" s="0" t="n">
        <f aca="false">IF(OR(AD$3="",Consolidado!$D228=""),0,IF(ISNUMBER(SEARCH(AD$3,Consolidado!$D228)),IF(COUNTIFS(Consolidado!$AC$5:AC228,Consolidado!$AC228,Consolidado!$D$5:D228,"*"&amp;AD$3&amp;"*")=1,1,0),0))</f>
        <v>0</v>
      </c>
      <c r="AE228" s="0" t="n">
        <f aca="false">IF(OR(AE$3="",Consolidado!$D228=""),0,IF(ISNUMBER(SEARCH(AE$3,Consolidado!$D228)),IF(COUNTIFS(Consolidado!$AC$5:AC228,Consolidado!$AC228,Consolidado!$D$5:D228,"*"&amp;AE$3&amp;"*")=1,1,0),0))</f>
        <v>0</v>
      </c>
      <c r="AF228" s="0" t="n">
        <f aca="false">IF(OR(AF$3="",Consolidado!$D228=""),0,IF(ISNUMBER(SEARCH(AF$3,Consolidado!$D228)),IF(COUNTIFS(Consolidado!$AC$5:AC228,Consolidado!$AC228,Consolidado!$D$5:D228,"*"&amp;AF$3&amp;"*")=1,1,0),0))</f>
        <v>0</v>
      </c>
      <c r="AG228" s="0" t="n">
        <f aca="false">IF(OR(AG$3="",Consolidado!$D228=""),0,IF(ISNUMBER(SEARCH(AG$3,Consolidado!$D228)),IF(COUNTIFS(Consolidado!$AC$5:AC228,Consolidado!$AC228,Consolidado!$D$5:D228,"*"&amp;AG$3&amp;"*")=1,1,0),0))</f>
        <v>0</v>
      </c>
      <c r="AH228" s="0" t="n">
        <f aca="false">IF(OR(AH$3="",Consolidado!$D228=""),0,IF(ISNUMBER(SEARCH(AH$3,Consolidado!$D228)),IF(COUNTIFS(Consolidado!$AC$5:AC228,Consolidado!$AC228,Consolidado!$D$5:D228,"*"&amp;AH$3&amp;"*")=1,1,0),0))</f>
        <v>0</v>
      </c>
      <c r="AI228" s="0" t="n">
        <f aca="false">IF(OR(AI$3="",Consolidado!$D228=""),0,IF(ISNUMBER(SEARCH(AI$3,Consolidado!$D228)),IF(COUNTIFS(Consolidado!$AC$5:AC228,Consolidado!$AC228,Consolidado!$D$5:D228,"*"&amp;AI$3&amp;"*")=1,1,0),0))</f>
        <v>0</v>
      </c>
      <c r="AJ228" s="0" t="n">
        <f aca="false">IF(OR(AJ$3="",Consolidado!$D228=""),0,IF(ISNUMBER(SEARCH(AJ$3,Consolidado!$D228)),IF(COUNTIFS(Consolidado!$AC$5:AC228,Consolidado!$AC228,Consolidado!$D$5:D228,"*"&amp;AJ$3&amp;"*")=1,1,0),0))</f>
        <v>0</v>
      </c>
      <c r="AK228" s="0" t="n">
        <f aca="false">IF(OR(AK$3="",Consolidado!$D228=""),0,IF(ISNUMBER(SEARCH(AK$3,Consolidado!$D228)),IF(COUNTIFS(Consolidado!$AC$5:AC228,Consolidado!$AC228,Consolidado!$D$5:D228,"*"&amp;AK$3&amp;"*")=1,1,0),0))</f>
        <v>0</v>
      </c>
      <c r="AL228" s="0" t="n">
        <f aca="false">IF(OR(AL$3="",Consolidado!$D228=""),0,IF(ISNUMBER(SEARCH(AL$3,Consolidado!$D228)),IF(COUNTIFS(Consolidado!$AC$5:AC228,Consolidado!$AC228,Consolidado!$D$5:D228,"*"&amp;AL$3&amp;"*")=1,1,0),0))</f>
        <v>0</v>
      </c>
      <c r="AM228" s="0" t="n">
        <f aca="false">IF(OR(AM$3="",Consolidado!$D228=""),0,IF(ISNUMBER(SEARCH(AM$3,Consolidado!$D228)),IF(COUNTIFS(Consolidado!$AC$5:AC228,Consolidado!$AC228,Consolidado!$D$5:D228,"*"&amp;AM$3&amp;"*")=1,1,0),0))</f>
        <v>0</v>
      </c>
      <c r="AN228" s="0" t="n">
        <f aca="false">IF(OR(AN$3="",Consolidado!$D228=""),0,IF(ISNUMBER(SEARCH(AN$3,Consolidado!$D228)),IF(COUNTIFS(Consolidado!$AC$5:AC228,Consolidado!$AC228,Consolidado!$D$5:D228,"*"&amp;AN$3&amp;"*")=1,1,0),0))</f>
        <v>0</v>
      </c>
      <c r="AO228" s="0" t="n">
        <f aca="false">IF(OR(AO$3="",Consolidado!$D228=""),0,IF(ISNUMBER(SEARCH(AO$3,Consolidado!$D228)),IF(COUNTIFS(Consolidado!$AC$5:AC228,Consolidado!$AC228,Consolidado!$D$5:D228,"*"&amp;AO$3&amp;"*")=1,1,0),0))</f>
        <v>0</v>
      </c>
    </row>
    <row r="229" customFormat="false" ht="15" hidden="false" customHeight="false" outlineLevel="0" collapsed="false">
      <c r="B229" s="0" t="n">
        <f aca="false">IF(OR(B$3="",Consolidado!$D229=""),0,IF(ISNUMBER(SEARCH(B$3,Consolidado!$D229)),IF(COUNTIFS(Consolidado!$AC$5:AC229,Consolidado!$AC229,Consolidado!$D$5:D229,"*"&amp;B$3&amp;"*")=1,1,0),0))</f>
        <v>0</v>
      </c>
      <c r="C229" s="0" t="n">
        <f aca="false">IF(OR(C$3="",Consolidado!$D229=""),0,IF(ISNUMBER(SEARCH(C$3,Consolidado!$D229)),IF(COUNTIFS(Consolidado!$AC$5:AC229,Consolidado!$AC229,Consolidado!$D$5:D229,"*"&amp;C$3&amp;"*")=1,1,0),0))</f>
        <v>0</v>
      </c>
      <c r="D229" s="0" t="n">
        <f aca="false">IF(OR(D$3="",Consolidado!$D229=""),0,IF(ISNUMBER(SEARCH(D$3,Consolidado!$D229)),IF(COUNTIFS(Consolidado!$AC$5:AC229,Consolidado!$AC229,Consolidado!$D$5:D229,"*"&amp;D$3&amp;"*")=1,1,0),0))</f>
        <v>0</v>
      </c>
      <c r="E229" s="0" t="n">
        <f aca="false">IF(OR(E$3="",Consolidado!$D229=""),0,IF(ISNUMBER(SEARCH(E$3,Consolidado!$D229)),IF(COUNTIFS(Consolidado!$AC$5:AC229,Consolidado!$AC229,Consolidado!$D$5:D229,"*"&amp;E$3&amp;"*")=1,1,0),0))</f>
        <v>0</v>
      </c>
      <c r="F229" s="0" t="n">
        <f aca="false">IF(OR(F$3="",Consolidado!$D229=""),0,IF(ISNUMBER(SEARCH(F$3,Consolidado!$D229)),IF(COUNTIFS(Consolidado!$AC$5:AC229,Consolidado!$AC229,Consolidado!$D$5:D229,"*"&amp;F$3&amp;"*")=1,1,0),0))</f>
        <v>0</v>
      </c>
      <c r="G229" s="0" t="n">
        <f aca="false">IF(OR(G$3="",Consolidado!$D229=""),0,IF(ISNUMBER(SEARCH(G$3,Consolidado!$D229)),IF(COUNTIFS(Consolidado!$AC$5:AC229,Consolidado!$AC229,Consolidado!$D$5:D229,"*"&amp;G$3&amp;"*")=1,1,0),0))</f>
        <v>0</v>
      </c>
      <c r="H229" s="0" t="n">
        <f aca="false">IF(OR(H$3="",Consolidado!$D229=""),0,IF(ISNUMBER(SEARCH(H$3,Consolidado!$D229)),IF(COUNTIFS(Consolidado!$AC$5:AC229,Consolidado!$AC229,Consolidado!$D$5:D229,"*"&amp;H$3&amp;"*")=1,1,0),0))</f>
        <v>0</v>
      </c>
      <c r="I229" s="0" t="n">
        <f aca="false">IF(OR(I$3="",Consolidado!$D229=""),0,IF(ISNUMBER(SEARCH(I$3,Consolidado!$D229)),IF(COUNTIFS(Consolidado!$AC$5:AC229,Consolidado!$AC229,Consolidado!$D$5:D229,"*"&amp;I$3&amp;"*")=1,1,0),0))</f>
        <v>0</v>
      </c>
      <c r="J229" s="0" t="n">
        <f aca="false">IF(OR(J$3="",Consolidado!$D229=""),0,IF(ISNUMBER(SEARCH(J$3,Consolidado!$D229)),IF(COUNTIFS(Consolidado!$AC$5:AC229,Consolidado!$AC229,Consolidado!$D$5:D229,"*"&amp;J$3&amp;"*")=1,1,0),0))</f>
        <v>0</v>
      </c>
      <c r="K229" s="0" t="n">
        <f aca="false">IF(OR(K$3="",Consolidado!$D229=""),0,IF(ISNUMBER(SEARCH(K$3,Consolidado!$D229)),IF(COUNTIFS(Consolidado!$AC$5:AC229,Consolidado!$AC229,Consolidado!$D$5:D229,"*"&amp;K$3&amp;"*")=1,1,0),0))</f>
        <v>0</v>
      </c>
      <c r="L229" s="0" t="n">
        <f aca="false">IF(OR(L$3="",Consolidado!$D229=""),0,IF(ISNUMBER(SEARCH(L$3,Consolidado!$D229)),IF(COUNTIFS(Consolidado!$AC$5:AC229,Consolidado!$AC229,Consolidado!$D$5:D229,"*"&amp;L$3&amp;"*")=1,1,0),0))</f>
        <v>0</v>
      </c>
      <c r="M229" s="0" t="n">
        <f aca="false">IF(OR(M$3="",Consolidado!$D229=""),0,IF(ISNUMBER(SEARCH(M$3,Consolidado!$D229)),IF(COUNTIFS(Consolidado!$AC$5:AC229,Consolidado!$AC229,Consolidado!$D$5:D229,"*"&amp;M$3&amp;"*")=1,1,0),0))</f>
        <v>0</v>
      </c>
      <c r="N229" s="0" t="n">
        <f aca="false">IF(OR(N$3="",Consolidado!$D229=""),0,IF(ISNUMBER(SEARCH(N$3,Consolidado!$D229)),IF(COUNTIFS(Consolidado!$AC$5:AC229,Consolidado!$AC229,Consolidado!$D$5:D229,"*"&amp;N$3&amp;"*")=1,1,0),0))</f>
        <v>0</v>
      </c>
      <c r="O229" s="0" t="n">
        <f aca="false">IF(OR(O$3="",Consolidado!$D229=""),0,IF(ISNUMBER(SEARCH(O$3,Consolidado!$D229)),IF(COUNTIFS(Consolidado!$AC$5:AC229,Consolidado!$AC229,Consolidado!$D$5:D229,"*"&amp;O$3&amp;"*")=1,1,0),0))</f>
        <v>0</v>
      </c>
      <c r="P229" s="0" t="n">
        <f aca="false">IF(OR(P$3="",Consolidado!$D229=""),0,IF(ISNUMBER(SEARCH(P$3,Consolidado!$D229)),IF(COUNTIFS(Consolidado!$AC$5:AC229,Consolidado!$AC229,Consolidado!$D$5:D229,"*"&amp;P$3&amp;"*")=1,1,0),0))</f>
        <v>0</v>
      </c>
      <c r="Q229" s="0" t="n">
        <f aca="false">IF(OR(Q$3="",Consolidado!$D229=""),0,IF(ISNUMBER(SEARCH(Q$3,Consolidado!$D229)),IF(COUNTIFS(Consolidado!$AC$5:AC229,Consolidado!$AC229,Consolidado!$D$5:D229,"*"&amp;Q$3&amp;"*")=1,1,0),0))</f>
        <v>0</v>
      </c>
      <c r="R229" s="0" t="n">
        <f aca="false">IF(OR(R$3="",Consolidado!$D229=""),0,IF(ISNUMBER(SEARCH(R$3,Consolidado!$D229)),IF(COUNTIFS(Consolidado!$AC$5:AC229,Consolidado!$AC229,Consolidado!$D$5:D229,"*"&amp;R$3&amp;"*")=1,1,0),0))</f>
        <v>0</v>
      </c>
      <c r="S229" s="0" t="n">
        <f aca="false">IF(OR(S$3="",Consolidado!$D229=""),0,IF(ISNUMBER(SEARCH(S$3,Consolidado!$D229)),IF(COUNTIFS(Consolidado!$AC$5:AC229,Consolidado!$AC229,Consolidado!$D$5:D229,"*"&amp;S$3&amp;"*")=1,1,0),0))</f>
        <v>0</v>
      </c>
      <c r="T229" s="0" t="n">
        <f aca="false">IF(OR(T$3="",Consolidado!$D229=""),0,IF(ISNUMBER(SEARCH(T$3,Consolidado!$D229)),IF(COUNTIFS(Consolidado!$AC$5:AC229,Consolidado!$AC229,Consolidado!$D$5:D229,"*"&amp;T$3&amp;"*")=1,1,0),0))</f>
        <v>0</v>
      </c>
      <c r="U229" s="0" t="n">
        <f aca="false">IF(OR(U$3="",Consolidado!$D229=""),0,IF(ISNUMBER(SEARCH(U$3,Consolidado!$D229)),IF(COUNTIFS(Consolidado!$AC$5:AC229,Consolidado!$AC229,Consolidado!$D$5:D229,"*"&amp;U$3&amp;"*")=1,1,0),0))</f>
        <v>0</v>
      </c>
      <c r="V229" s="0" t="n">
        <f aca="false">IF(OR(V$3="",Consolidado!$D229=""),0,IF(ISNUMBER(SEARCH(V$3,Consolidado!$D229)),IF(COUNTIFS(Consolidado!$AC$5:AC229,Consolidado!$AC229,Consolidado!$D$5:D229,"*"&amp;V$3&amp;"*")=1,1,0),0))</f>
        <v>0</v>
      </c>
      <c r="W229" s="0" t="n">
        <f aca="false">IF(OR(W$3="",Consolidado!$D229=""),0,IF(ISNUMBER(SEARCH(W$3,Consolidado!$D229)),IF(COUNTIFS(Consolidado!$AC$5:AC229,Consolidado!$AC229,Consolidado!$D$5:D229,"*"&amp;W$3&amp;"*")=1,1,0),0))</f>
        <v>0</v>
      </c>
      <c r="X229" s="0" t="n">
        <f aca="false">IF(OR(X$3="",Consolidado!$D229=""),0,IF(ISNUMBER(SEARCH(X$3,Consolidado!$D229)),IF(COUNTIFS(Consolidado!$AC$5:AC229,Consolidado!$AC229,Consolidado!$D$5:D229,"*"&amp;X$3&amp;"*")=1,1,0),0))</f>
        <v>0</v>
      </c>
      <c r="Y229" s="0" t="n">
        <f aca="false">IF(OR(Y$3="",Consolidado!$D229=""),0,IF(ISNUMBER(SEARCH(Y$3,Consolidado!$D229)),IF(COUNTIFS(Consolidado!$AC$5:AC229,Consolidado!$AC229,Consolidado!$D$5:D229,"*"&amp;Y$3&amp;"*")=1,1,0),0))</f>
        <v>0</v>
      </c>
      <c r="Z229" s="0" t="n">
        <f aca="false">IF(OR(Z$3="",Consolidado!$D229=""),0,IF(ISNUMBER(SEARCH(Z$3,Consolidado!$D229)),IF(COUNTIFS(Consolidado!$AC$5:AC229,Consolidado!$AC229,Consolidado!$D$5:D229,"*"&amp;Z$3&amp;"*")=1,1,0),0))</f>
        <v>0</v>
      </c>
      <c r="AA229" s="0" t="n">
        <f aca="false">IF(OR(AA$3="",Consolidado!$D229=""),0,IF(ISNUMBER(SEARCH(AA$3,Consolidado!$D229)),IF(COUNTIFS(Consolidado!$AC$5:AC229,Consolidado!$AC229,Consolidado!$D$5:D229,"*"&amp;AA$3&amp;"*")=1,1,0),0))</f>
        <v>0</v>
      </c>
      <c r="AB229" s="0" t="n">
        <f aca="false">IF(OR(AB$3="",Consolidado!$D229=""),0,IF(ISNUMBER(SEARCH(AB$3,Consolidado!$D229)),IF(COUNTIFS(Consolidado!$AC$5:AC229,Consolidado!$AC229,Consolidado!$D$5:D229,"*"&amp;AB$3&amp;"*")=1,1,0),0))</f>
        <v>0</v>
      </c>
      <c r="AC229" s="0" t="n">
        <f aca="false">IF(OR(AC$3="",Consolidado!$D229=""),0,IF(ISNUMBER(SEARCH(AC$3,Consolidado!$D229)),IF(COUNTIFS(Consolidado!$AC$5:AC229,Consolidado!$AC229,Consolidado!$D$5:D229,"*"&amp;AC$3&amp;"*")=1,1,0),0))</f>
        <v>0</v>
      </c>
      <c r="AD229" s="0" t="n">
        <f aca="false">IF(OR(AD$3="",Consolidado!$D229=""),0,IF(ISNUMBER(SEARCH(AD$3,Consolidado!$D229)),IF(COUNTIFS(Consolidado!$AC$5:AC229,Consolidado!$AC229,Consolidado!$D$5:D229,"*"&amp;AD$3&amp;"*")=1,1,0),0))</f>
        <v>0</v>
      </c>
      <c r="AE229" s="0" t="n">
        <f aca="false">IF(OR(AE$3="",Consolidado!$D229=""),0,IF(ISNUMBER(SEARCH(AE$3,Consolidado!$D229)),IF(COUNTIFS(Consolidado!$AC$5:AC229,Consolidado!$AC229,Consolidado!$D$5:D229,"*"&amp;AE$3&amp;"*")=1,1,0),0))</f>
        <v>0</v>
      </c>
      <c r="AF229" s="0" t="n">
        <f aca="false">IF(OR(AF$3="",Consolidado!$D229=""),0,IF(ISNUMBER(SEARCH(AF$3,Consolidado!$D229)),IF(COUNTIFS(Consolidado!$AC$5:AC229,Consolidado!$AC229,Consolidado!$D$5:D229,"*"&amp;AF$3&amp;"*")=1,1,0),0))</f>
        <v>0</v>
      </c>
      <c r="AG229" s="0" t="n">
        <f aca="false">IF(OR(AG$3="",Consolidado!$D229=""),0,IF(ISNUMBER(SEARCH(AG$3,Consolidado!$D229)),IF(COUNTIFS(Consolidado!$AC$5:AC229,Consolidado!$AC229,Consolidado!$D$5:D229,"*"&amp;AG$3&amp;"*")=1,1,0),0))</f>
        <v>0</v>
      </c>
      <c r="AH229" s="0" t="n">
        <f aca="false">IF(OR(AH$3="",Consolidado!$D229=""),0,IF(ISNUMBER(SEARCH(AH$3,Consolidado!$D229)),IF(COUNTIFS(Consolidado!$AC$5:AC229,Consolidado!$AC229,Consolidado!$D$5:D229,"*"&amp;AH$3&amp;"*")=1,1,0),0))</f>
        <v>0</v>
      </c>
      <c r="AI229" s="0" t="n">
        <f aca="false">IF(OR(AI$3="",Consolidado!$D229=""),0,IF(ISNUMBER(SEARCH(AI$3,Consolidado!$D229)),IF(COUNTIFS(Consolidado!$AC$5:AC229,Consolidado!$AC229,Consolidado!$D$5:D229,"*"&amp;AI$3&amp;"*")=1,1,0),0))</f>
        <v>0</v>
      </c>
      <c r="AJ229" s="0" t="n">
        <f aca="false">IF(OR(AJ$3="",Consolidado!$D229=""),0,IF(ISNUMBER(SEARCH(AJ$3,Consolidado!$D229)),IF(COUNTIFS(Consolidado!$AC$5:AC229,Consolidado!$AC229,Consolidado!$D$5:D229,"*"&amp;AJ$3&amp;"*")=1,1,0),0))</f>
        <v>0</v>
      </c>
      <c r="AK229" s="0" t="n">
        <f aca="false">IF(OR(AK$3="",Consolidado!$D229=""),0,IF(ISNUMBER(SEARCH(AK$3,Consolidado!$D229)),IF(COUNTIFS(Consolidado!$AC$5:AC229,Consolidado!$AC229,Consolidado!$D$5:D229,"*"&amp;AK$3&amp;"*")=1,1,0),0))</f>
        <v>0</v>
      </c>
      <c r="AL229" s="0" t="n">
        <f aca="false">IF(OR(AL$3="",Consolidado!$D229=""),0,IF(ISNUMBER(SEARCH(AL$3,Consolidado!$D229)),IF(COUNTIFS(Consolidado!$AC$5:AC229,Consolidado!$AC229,Consolidado!$D$5:D229,"*"&amp;AL$3&amp;"*")=1,1,0),0))</f>
        <v>0</v>
      </c>
      <c r="AM229" s="0" t="n">
        <f aca="false">IF(OR(AM$3="",Consolidado!$D229=""),0,IF(ISNUMBER(SEARCH(AM$3,Consolidado!$D229)),IF(COUNTIFS(Consolidado!$AC$5:AC229,Consolidado!$AC229,Consolidado!$D$5:D229,"*"&amp;AM$3&amp;"*")=1,1,0),0))</f>
        <v>0</v>
      </c>
      <c r="AN229" s="0" t="n">
        <f aca="false">IF(OR(AN$3="",Consolidado!$D229=""),0,IF(ISNUMBER(SEARCH(AN$3,Consolidado!$D229)),IF(COUNTIFS(Consolidado!$AC$5:AC229,Consolidado!$AC229,Consolidado!$D$5:D229,"*"&amp;AN$3&amp;"*")=1,1,0),0))</f>
        <v>0</v>
      </c>
      <c r="AO229" s="0" t="n">
        <f aca="false">IF(OR(AO$3="",Consolidado!$D229=""),0,IF(ISNUMBER(SEARCH(AO$3,Consolidado!$D229)),IF(COUNTIFS(Consolidado!$AC$5:AC229,Consolidado!$AC229,Consolidado!$D$5:D229,"*"&amp;AO$3&amp;"*")=1,1,0),0))</f>
        <v>0</v>
      </c>
    </row>
    <row r="230" customFormat="false" ht="15" hidden="false" customHeight="false" outlineLevel="0" collapsed="false">
      <c r="B230" s="0" t="n">
        <f aca="false">IF(OR(B$3="",Consolidado!$D230=""),0,IF(ISNUMBER(SEARCH(B$3,Consolidado!$D230)),IF(COUNTIFS(Consolidado!$AC$5:AC230,Consolidado!$AC230,Consolidado!$D$5:D230,"*"&amp;B$3&amp;"*")=1,1,0),0))</f>
        <v>0</v>
      </c>
      <c r="C230" s="0" t="n">
        <f aca="false">IF(OR(C$3="",Consolidado!$D230=""),0,IF(ISNUMBER(SEARCH(C$3,Consolidado!$D230)),IF(COUNTIFS(Consolidado!$AC$5:AC230,Consolidado!$AC230,Consolidado!$D$5:D230,"*"&amp;C$3&amp;"*")=1,1,0),0))</f>
        <v>0</v>
      </c>
      <c r="D230" s="0" t="n">
        <f aca="false">IF(OR(D$3="",Consolidado!$D230=""),0,IF(ISNUMBER(SEARCH(D$3,Consolidado!$D230)),IF(COUNTIFS(Consolidado!$AC$5:AC230,Consolidado!$AC230,Consolidado!$D$5:D230,"*"&amp;D$3&amp;"*")=1,1,0),0))</f>
        <v>0</v>
      </c>
      <c r="E230" s="0" t="n">
        <f aca="false">IF(OR(E$3="",Consolidado!$D230=""),0,IF(ISNUMBER(SEARCH(E$3,Consolidado!$D230)),IF(COUNTIFS(Consolidado!$AC$5:AC230,Consolidado!$AC230,Consolidado!$D$5:D230,"*"&amp;E$3&amp;"*")=1,1,0),0))</f>
        <v>0</v>
      </c>
      <c r="F230" s="0" t="n">
        <f aca="false">IF(OR(F$3="",Consolidado!$D230=""),0,IF(ISNUMBER(SEARCH(F$3,Consolidado!$D230)),IF(COUNTIFS(Consolidado!$AC$5:AC230,Consolidado!$AC230,Consolidado!$D$5:D230,"*"&amp;F$3&amp;"*")=1,1,0),0))</f>
        <v>0</v>
      </c>
      <c r="G230" s="0" t="n">
        <f aca="false">IF(OR(G$3="",Consolidado!$D230=""),0,IF(ISNUMBER(SEARCH(G$3,Consolidado!$D230)),IF(COUNTIFS(Consolidado!$AC$5:AC230,Consolidado!$AC230,Consolidado!$D$5:D230,"*"&amp;G$3&amp;"*")=1,1,0),0))</f>
        <v>0</v>
      </c>
      <c r="H230" s="0" t="n">
        <f aca="false">IF(OR(H$3="",Consolidado!$D230=""),0,IF(ISNUMBER(SEARCH(H$3,Consolidado!$D230)),IF(COUNTIFS(Consolidado!$AC$5:AC230,Consolidado!$AC230,Consolidado!$D$5:D230,"*"&amp;H$3&amp;"*")=1,1,0),0))</f>
        <v>0</v>
      </c>
      <c r="I230" s="0" t="n">
        <f aca="false">IF(OR(I$3="",Consolidado!$D230=""),0,IF(ISNUMBER(SEARCH(I$3,Consolidado!$D230)),IF(COUNTIFS(Consolidado!$AC$5:AC230,Consolidado!$AC230,Consolidado!$D$5:D230,"*"&amp;I$3&amp;"*")=1,1,0),0))</f>
        <v>0</v>
      </c>
      <c r="J230" s="0" t="n">
        <f aca="false">IF(OR(J$3="",Consolidado!$D230=""),0,IF(ISNUMBER(SEARCH(J$3,Consolidado!$D230)),IF(COUNTIFS(Consolidado!$AC$5:AC230,Consolidado!$AC230,Consolidado!$D$5:D230,"*"&amp;J$3&amp;"*")=1,1,0),0))</f>
        <v>0</v>
      </c>
      <c r="K230" s="0" t="n">
        <f aca="false">IF(OR(K$3="",Consolidado!$D230=""),0,IF(ISNUMBER(SEARCH(K$3,Consolidado!$D230)),IF(COUNTIFS(Consolidado!$AC$5:AC230,Consolidado!$AC230,Consolidado!$D$5:D230,"*"&amp;K$3&amp;"*")=1,1,0),0))</f>
        <v>0</v>
      </c>
      <c r="L230" s="0" t="n">
        <f aca="false">IF(OR(L$3="",Consolidado!$D230=""),0,IF(ISNUMBER(SEARCH(L$3,Consolidado!$D230)),IF(COUNTIFS(Consolidado!$AC$5:AC230,Consolidado!$AC230,Consolidado!$D$5:D230,"*"&amp;L$3&amp;"*")=1,1,0),0))</f>
        <v>0</v>
      </c>
      <c r="M230" s="0" t="n">
        <f aca="false">IF(OR(M$3="",Consolidado!$D230=""),0,IF(ISNUMBER(SEARCH(M$3,Consolidado!$D230)),IF(COUNTIFS(Consolidado!$AC$5:AC230,Consolidado!$AC230,Consolidado!$D$5:D230,"*"&amp;M$3&amp;"*")=1,1,0),0))</f>
        <v>0</v>
      </c>
      <c r="N230" s="0" t="n">
        <f aca="false">IF(OR(N$3="",Consolidado!$D230=""),0,IF(ISNUMBER(SEARCH(N$3,Consolidado!$D230)),IF(COUNTIFS(Consolidado!$AC$5:AC230,Consolidado!$AC230,Consolidado!$D$5:D230,"*"&amp;N$3&amp;"*")=1,1,0),0))</f>
        <v>0</v>
      </c>
      <c r="O230" s="0" t="n">
        <f aca="false">IF(OR(O$3="",Consolidado!$D230=""),0,IF(ISNUMBER(SEARCH(O$3,Consolidado!$D230)),IF(COUNTIFS(Consolidado!$AC$5:AC230,Consolidado!$AC230,Consolidado!$D$5:D230,"*"&amp;O$3&amp;"*")=1,1,0),0))</f>
        <v>0</v>
      </c>
      <c r="P230" s="0" t="n">
        <f aca="false">IF(OR(P$3="",Consolidado!$D230=""),0,IF(ISNUMBER(SEARCH(P$3,Consolidado!$D230)),IF(COUNTIFS(Consolidado!$AC$5:AC230,Consolidado!$AC230,Consolidado!$D$5:D230,"*"&amp;P$3&amp;"*")=1,1,0),0))</f>
        <v>0</v>
      </c>
      <c r="Q230" s="0" t="n">
        <f aca="false">IF(OR(Q$3="",Consolidado!$D230=""),0,IF(ISNUMBER(SEARCH(Q$3,Consolidado!$D230)),IF(COUNTIFS(Consolidado!$AC$5:AC230,Consolidado!$AC230,Consolidado!$D$5:D230,"*"&amp;Q$3&amp;"*")=1,1,0),0))</f>
        <v>0</v>
      </c>
      <c r="R230" s="0" t="n">
        <f aca="false">IF(OR(R$3="",Consolidado!$D230=""),0,IF(ISNUMBER(SEARCH(R$3,Consolidado!$D230)),IF(COUNTIFS(Consolidado!$AC$5:AC230,Consolidado!$AC230,Consolidado!$D$5:D230,"*"&amp;R$3&amp;"*")=1,1,0),0))</f>
        <v>0</v>
      </c>
      <c r="S230" s="0" t="n">
        <f aca="false">IF(OR(S$3="",Consolidado!$D230=""),0,IF(ISNUMBER(SEARCH(S$3,Consolidado!$D230)),IF(COUNTIFS(Consolidado!$AC$5:AC230,Consolidado!$AC230,Consolidado!$D$5:D230,"*"&amp;S$3&amp;"*")=1,1,0),0))</f>
        <v>0</v>
      </c>
      <c r="T230" s="0" t="n">
        <f aca="false">IF(OR(T$3="",Consolidado!$D230=""),0,IF(ISNUMBER(SEARCH(T$3,Consolidado!$D230)),IF(COUNTIFS(Consolidado!$AC$5:AC230,Consolidado!$AC230,Consolidado!$D$5:D230,"*"&amp;T$3&amp;"*")=1,1,0),0))</f>
        <v>0</v>
      </c>
      <c r="U230" s="0" t="n">
        <f aca="false">IF(OR(U$3="",Consolidado!$D230=""),0,IF(ISNUMBER(SEARCH(U$3,Consolidado!$D230)),IF(COUNTIFS(Consolidado!$AC$5:AC230,Consolidado!$AC230,Consolidado!$D$5:D230,"*"&amp;U$3&amp;"*")=1,1,0),0))</f>
        <v>0</v>
      </c>
      <c r="V230" s="0" t="n">
        <f aca="false">IF(OR(V$3="",Consolidado!$D230=""),0,IF(ISNUMBER(SEARCH(V$3,Consolidado!$D230)),IF(COUNTIFS(Consolidado!$AC$5:AC230,Consolidado!$AC230,Consolidado!$D$5:D230,"*"&amp;V$3&amp;"*")=1,1,0),0))</f>
        <v>0</v>
      </c>
      <c r="W230" s="0" t="n">
        <f aca="false">IF(OR(W$3="",Consolidado!$D230=""),0,IF(ISNUMBER(SEARCH(W$3,Consolidado!$D230)),IF(COUNTIFS(Consolidado!$AC$5:AC230,Consolidado!$AC230,Consolidado!$D$5:D230,"*"&amp;W$3&amp;"*")=1,1,0),0))</f>
        <v>0</v>
      </c>
      <c r="X230" s="0" t="n">
        <f aca="false">IF(OR(X$3="",Consolidado!$D230=""),0,IF(ISNUMBER(SEARCH(X$3,Consolidado!$D230)),IF(COUNTIFS(Consolidado!$AC$5:AC230,Consolidado!$AC230,Consolidado!$D$5:D230,"*"&amp;X$3&amp;"*")=1,1,0),0))</f>
        <v>0</v>
      </c>
      <c r="Y230" s="0" t="n">
        <f aca="false">IF(OR(Y$3="",Consolidado!$D230=""),0,IF(ISNUMBER(SEARCH(Y$3,Consolidado!$D230)),IF(COUNTIFS(Consolidado!$AC$5:AC230,Consolidado!$AC230,Consolidado!$D$5:D230,"*"&amp;Y$3&amp;"*")=1,1,0),0))</f>
        <v>0</v>
      </c>
      <c r="Z230" s="0" t="n">
        <f aca="false">IF(OR(Z$3="",Consolidado!$D230=""),0,IF(ISNUMBER(SEARCH(Z$3,Consolidado!$D230)),IF(COUNTIFS(Consolidado!$AC$5:AC230,Consolidado!$AC230,Consolidado!$D$5:D230,"*"&amp;Z$3&amp;"*")=1,1,0),0))</f>
        <v>0</v>
      </c>
      <c r="AA230" s="0" t="n">
        <f aca="false">IF(OR(AA$3="",Consolidado!$D230=""),0,IF(ISNUMBER(SEARCH(AA$3,Consolidado!$D230)),IF(COUNTIFS(Consolidado!$AC$5:AC230,Consolidado!$AC230,Consolidado!$D$5:D230,"*"&amp;AA$3&amp;"*")=1,1,0),0))</f>
        <v>0</v>
      </c>
      <c r="AB230" s="0" t="n">
        <f aca="false">IF(OR(AB$3="",Consolidado!$D230=""),0,IF(ISNUMBER(SEARCH(AB$3,Consolidado!$D230)),IF(COUNTIFS(Consolidado!$AC$5:AC230,Consolidado!$AC230,Consolidado!$D$5:D230,"*"&amp;AB$3&amp;"*")=1,1,0),0))</f>
        <v>0</v>
      </c>
      <c r="AC230" s="0" t="n">
        <f aca="false">IF(OR(AC$3="",Consolidado!$D230=""),0,IF(ISNUMBER(SEARCH(AC$3,Consolidado!$D230)),IF(COUNTIFS(Consolidado!$AC$5:AC230,Consolidado!$AC230,Consolidado!$D$5:D230,"*"&amp;AC$3&amp;"*")=1,1,0),0))</f>
        <v>0</v>
      </c>
      <c r="AD230" s="0" t="n">
        <f aca="false">IF(OR(AD$3="",Consolidado!$D230=""),0,IF(ISNUMBER(SEARCH(AD$3,Consolidado!$D230)),IF(COUNTIFS(Consolidado!$AC$5:AC230,Consolidado!$AC230,Consolidado!$D$5:D230,"*"&amp;AD$3&amp;"*")=1,1,0),0))</f>
        <v>0</v>
      </c>
      <c r="AE230" s="0" t="n">
        <f aca="false">IF(OR(AE$3="",Consolidado!$D230=""),0,IF(ISNUMBER(SEARCH(AE$3,Consolidado!$D230)),IF(COUNTIFS(Consolidado!$AC$5:AC230,Consolidado!$AC230,Consolidado!$D$5:D230,"*"&amp;AE$3&amp;"*")=1,1,0),0))</f>
        <v>0</v>
      </c>
      <c r="AF230" s="0" t="n">
        <f aca="false">IF(OR(AF$3="",Consolidado!$D230=""),0,IF(ISNUMBER(SEARCH(AF$3,Consolidado!$D230)),IF(COUNTIFS(Consolidado!$AC$5:AC230,Consolidado!$AC230,Consolidado!$D$5:D230,"*"&amp;AF$3&amp;"*")=1,1,0),0))</f>
        <v>0</v>
      </c>
      <c r="AG230" s="0" t="n">
        <f aca="false">IF(OR(AG$3="",Consolidado!$D230=""),0,IF(ISNUMBER(SEARCH(AG$3,Consolidado!$D230)),IF(COUNTIFS(Consolidado!$AC$5:AC230,Consolidado!$AC230,Consolidado!$D$5:D230,"*"&amp;AG$3&amp;"*")=1,1,0),0))</f>
        <v>0</v>
      </c>
      <c r="AH230" s="0" t="n">
        <f aca="false">IF(OR(AH$3="",Consolidado!$D230=""),0,IF(ISNUMBER(SEARCH(AH$3,Consolidado!$D230)),IF(COUNTIFS(Consolidado!$AC$5:AC230,Consolidado!$AC230,Consolidado!$D$5:D230,"*"&amp;AH$3&amp;"*")=1,1,0),0))</f>
        <v>0</v>
      </c>
      <c r="AI230" s="0" t="n">
        <f aca="false">IF(OR(AI$3="",Consolidado!$D230=""),0,IF(ISNUMBER(SEARCH(AI$3,Consolidado!$D230)),IF(COUNTIFS(Consolidado!$AC$5:AC230,Consolidado!$AC230,Consolidado!$D$5:D230,"*"&amp;AI$3&amp;"*")=1,1,0),0))</f>
        <v>0</v>
      </c>
      <c r="AJ230" s="0" t="n">
        <f aca="false">IF(OR(AJ$3="",Consolidado!$D230=""),0,IF(ISNUMBER(SEARCH(AJ$3,Consolidado!$D230)),IF(COUNTIFS(Consolidado!$AC$5:AC230,Consolidado!$AC230,Consolidado!$D$5:D230,"*"&amp;AJ$3&amp;"*")=1,1,0),0))</f>
        <v>0</v>
      </c>
      <c r="AK230" s="0" t="n">
        <f aca="false">IF(OR(AK$3="",Consolidado!$D230=""),0,IF(ISNUMBER(SEARCH(AK$3,Consolidado!$D230)),IF(COUNTIFS(Consolidado!$AC$5:AC230,Consolidado!$AC230,Consolidado!$D$5:D230,"*"&amp;AK$3&amp;"*")=1,1,0),0))</f>
        <v>0</v>
      </c>
      <c r="AL230" s="0" t="n">
        <f aca="false">IF(OR(AL$3="",Consolidado!$D230=""),0,IF(ISNUMBER(SEARCH(AL$3,Consolidado!$D230)),IF(COUNTIFS(Consolidado!$AC$5:AC230,Consolidado!$AC230,Consolidado!$D$5:D230,"*"&amp;AL$3&amp;"*")=1,1,0),0))</f>
        <v>0</v>
      </c>
      <c r="AM230" s="0" t="n">
        <f aca="false">IF(OR(AM$3="",Consolidado!$D230=""),0,IF(ISNUMBER(SEARCH(AM$3,Consolidado!$D230)),IF(COUNTIFS(Consolidado!$AC$5:AC230,Consolidado!$AC230,Consolidado!$D$5:D230,"*"&amp;AM$3&amp;"*")=1,1,0),0))</f>
        <v>0</v>
      </c>
      <c r="AN230" s="0" t="n">
        <f aca="false">IF(OR(AN$3="",Consolidado!$D230=""),0,IF(ISNUMBER(SEARCH(AN$3,Consolidado!$D230)),IF(COUNTIFS(Consolidado!$AC$5:AC230,Consolidado!$AC230,Consolidado!$D$5:D230,"*"&amp;AN$3&amp;"*")=1,1,0),0))</f>
        <v>0</v>
      </c>
      <c r="AO230" s="0" t="n">
        <f aca="false">IF(OR(AO$3="",Consolidado!$D230=""),0,IF(ISNUMBER(SEARCH(AO$3,Consolidado!$D230)),IF(COUNTIFS(Consolidado!$AC$5:AC230,Consolidado!$AC230,Consolidado!$D$5:D230,"*"&amp;AO$3&amp;"*")=1,1,0),0))</f>
        <v>0</v>
      </c>
    </row>
    <row r="231" customFormat="false" ht="15" hidden="false" customHeight="false" outlineLevel="0" collapsed="false">
      <c r="B231" s="0" t="n">
        <f aca="false">IF(OR(B$3="",Consolidado!$D231=""),0,IF(ISNUMBER(SEARCH(B$3,Consolidado!$D231)),IF(COUNTIFS(Consolidado!$AC$5:AC231,Consolidado!$AC231,Consolidado!$D$5:D231,"*"&amp;B$3&amp;"*")=1,1,0),0))</f>
        <v>0</v>
      </c>
      <c r="C231" s="0" t="n">
        <f aca="false">IF(OR(C$3="",Consolidado!$D231=""),0,IF(ISNUMBER(SEARCH(C$3,Consolidado!$D231)),IF(COUNTIFS(Consolidado!$AC$5:AC231,Consolidado!$AC231,Consolidado!$D$5:D231,"*"&amp;C$3&amp;"*")=1,1,0),0))</f>
        <v>0</v>
      </c>
      <c r="D231" s="0" t="n">
        <f aca="false">IF(OR(D$3="",Consolidado!$D231=""),0,IF(ISNUMBER(SEARCH(D$3,Consolidado!$D231)),IF(COUNTIFS(Consolidado!$AC$5:AC231,Consolidado!$AC231,Consolidado!$D$5:D231,"*"&amp;D$3&amp;"*")=1,1,0),0))</f>
        <v>0</v>
      </c>
      <c r="E231" s="0" t="n">
        <f aca="false">IF(OR(E$3="",Consolidado!$D231=""),0,IF(ISNUMBER(SEARCH(E$3,Consolidado!$D231)),IF(COUNTIFS(Consolidado!$AC$5:AC231,Consolidado!$AC231,Consolidado!$D$5:D231,"*"&amp;E$3&amp;"*")=1,1,0),0))</f>
        <v>0</v>
      </c>
      <c r="F231" s="0" t="n">
        <f aca="false">IF(OR(F$3="",Consolidado!$D231=""),0,IF(ISNUMBER(SEARCH(F$3,Consolidado!$D231)),IF(COUNTIFS(Consolidado!$AC$5:AC231,Consolidado!$AC231,Consolidado!$D$5:D231,"*"&amp;F$3&amp;"*")=1,1,0),0))</f>
        <v>0</v>
      </c>
      <c r="G231" s="0" t="n">
        <f aca="false">IF(OR(G$3="",Consolidado!$D231=""),0,IF(ISNUMBER(SEARCH(G$3,Consolidado!$D231)),IF(COUNTIFS(Consolidado!$AC$5:AC231,Consolidado!$AC231,Consolidado!$D$5:D231,"*"&amp;G$3&amp;"*")=1,1,0),0))</f>
        <v>0</v>
      </c>
      <c r="H231" s="0" t="n">
        <f aca="false">IF(OR(H$3="",Consolidado!$D231=""),0,IF(ISNUMBER(SEARCH(H$3,Consolidado!$D231)),IF(COUNTIFS(Consolidado!$AC$5:AC231,Consolidado!$AC231,Consolidado!$D$5:D231,"*"&amp;H$3&amp;"*")=1,1,0),0))</f>
        <v>0</v>
      </c>
      <c r="I231" s="0" t="n">
        <f aca="false">IF(OR(I$3="",Consolidado!$D231=""),0,IF(ISNUMBER(SEARCH(I$3,Consolidado!$D231)),IF(COUNTIFS(Consolidado!$AC$5:AC231,Consolidado!$AC231,Consolidado!$D$5:D231,"*"&amp;I$3&amp;"*")=1,1,0),0))</f>
        <v>0</v>
      </c>
      <c r="J231" s="0" t="n">
        <f aca="false">IF(OR(J$3="",Consolidado!$D231=""),0,IF(ISNUMBER(SEARCH(J$3,Consolidado!$D231)),IF(COUNTIFS(Consolidado!$AC$5:AC231,Consolidado!$AC231,Consolidado!$D$5:D231,"*"&amp;J$3&amp;"*")=1,1,0),0))</f>
        <v>0</v>
      </c>
      <c r="K231" s="0" t="n">
        <f aca="false">IF(OR(K$3="",Consolidado!$D231=""),0,IF(ISNUMBER(SEARCH(K$3,Consolidado!$D231)),IF(COUNTIFS(Consolidado!$AC$5:AC231,Consolidado!$AC231,Consolidado!$D$5:D231,"*"&amp;K$3&amp;"*")=1,1,0),0))</f>
        <v>0</v>
      </c>
      <c r="L231" s="0" t="n">
        <f aca="false">IF(OR(L$3="",Consolidado!$D231=""),0,IF(ISNUMBER(SEARCH(L$3,Consolidado!$D231)),IF(COUNTIFS(Consolidado!$AC$5:AC231,Consolidado!$AC231,Consolidado!$D$5:D231,"*"&amp;L$3&amp;"*")=1,1,0),0))</f>
        <v>0</v>
      </c>
      <c r="M231" s="0" t="n">
        <f aca="false">IF(OR(M$3="",Consolidado!$D231=""),0,IF(ISNUMBER(SEARCH(M$3,Consolidado!$D231)),IF(COUNTIFS(Consolidado!$AC$5:AC231,Consolidado!$AC231,Consolidado!$D$5:D231,"*"&amp;M$3&amp;"*")=1,1,0),0))</f>
        <v>0</v>
      </c>
      <c r="N231" s="0" t="n">
        <f aca="false">IF(OR(N$3="",Consolidado!$D231=""),0,IF(ISNUMBER(SEARCH(N$3,Consolidado!$D231)),IF(COUNTIFS(Consolidado!$AC$5:AC231,Consolidado!$AC231,Consolidado!$D$5:D231,"*"&amp;N$3&amp;"*")=1,1,0),0))</f>
        <v>0</v>
      </c>
      <c r="O231" s="0" t="n">
        <f aca="false">IF(OR(O$3="",Consolidado!$D231=""),0,IF(ISNUMBER(SEARCH(O$3,Consolidado!$D231)),IF(COUNTIFS(Consolidado!$AC$5:AC231,Consolidado!$AC231,Consolidado!$D$5:D231,"*"&amp;O$3&amp;"*")=1,1,0),0))</f>
        <v>0</v>
      </c>
      <c r="P231" s="0" t="n">
        <f aca="false">IF(OR(P$3="",Consolidado!$D231=""),0,IF(ISNUMBER(SEARCH(P$3,Consolidado!$D231)),IF(COUNTIFS(Consolidado!$AC$5:AC231,Consolidado!$AC231,Consolidado!$D$5:D231,"*"&amp;P$3&amp;"*")=1,1,0),0))</f>
        <v>0</v>
      </c>
      <c r="Q231" s="0" t="n">
        <f aca="false">IF(OR(Q$3="",Consolidado!$D231=""),0,IF(ISNUMBER(SEARCH(Q$3,Consolidado!$D231)),IF(COUNTIFS(Consolidado!$AC$5:AC231,Consolidado!$AC231,Consolidado!$D$5:D231,"*"&amp;Q$3&amp;"*")=1,1,0),0))</f>
        <v>0</v>
      </c>
      <c r="R231" s="0" t="n">
        <f aca="false">IF(OR(R$3="",Consolidado!$D231=""),0,IF(ISNUMBER(SEARCH(R$3,Consolidado!$D231)),IF(COUNTIFS(Consolidado!$AC$5:AC231,Consolidado!$AC231,Consolidado!$D$5:D231,"*"&amp;R$3&amp;"*")=1,1,0),0))</f>
        <v>0</v>
      </c>
      <c r="S231" s="0" t="n">
        <f aca="false">IF(OR(S$3="",Consolidado!$D231=""),0,IF(ISNUMBER(SEARCH(S$3,Consolidado!$D231)),IF(COUNTIFS(Consolidado!$AC$5:AC231,Consolidado!$AC231,Consolidado!$D$5:D231,"*"&amp;S$3&amp;"*")=1,1,0),0))</f>
        <v>0</v>
      </c>
      <c r="T231" s="0" t="n">
        <f aca="false">IF(OR(T$3="",Consolidado!$D231=""),0,IF(ISNUMBER(SEARCH(T$3,Consolidado!$D231)),IF(COUNTIFS(Consolidado!$AC$5:AC231,Consolidado!$AC231,Consolidado!$D$5:D231,"*"&amp;T$3&amp;"*")=1,1,0),0))</f>
        <v>0</v>
      </c>
      <c r="U231" s="0" t="n">
        <f aca="false">IF(OR(U$3="",Consolidado!$D231=""),0,IF(ISNUMBER(SEARCH(U$3,Consolidado!$D231)),IF(COUNTIFS(Consolidado!$AC$5:AC231,Consolidado!$AC231,Consolidado!$D$5:D231,"*"&amp;U$3&amp;"*")=1,1,0),0))</f>
        <v>0</v>
      </c>
      <c r="V231" s="0" t="n">
        <f aca="false">IF(OR(V$3="",Consolidado!$D231=""),0,IF(ISNUMBER(SEARCH(V$3,Consolidado!$D231)),IF(COUNTIFS(Consolidado!$AC$5:AC231,Consolidado!$AC231,Consolidado!$D$5:D231,"*"&amp;V$3&amp;"*")=1,1,0),0))</f>
        <v>0</v>
      </c>
      <c r="W231" s="0" t="n">
        <f aca="false">IF(OR(W$3="",Consolidado!$D231=""),0,IF(ISNUMBER(SEARCH(W$3,Consolidado!$D231)),IF(COUNTIFS(Consolidado!$AC$5:AC231,Consolidado!$AC231,Consolidado!$D$5:D231,"*"&amp;W$3&amp;"*")=1,1,0),0))</f>
        <v>0</v>
      </c>
      <c r="X231" s="0" t="n">
        <f aca="false">IF(OR(X$3="",Consolidado!$D231=""),0,IF(ISNUMBER(SEARCH(X$3,Consolidado!$D231)),IF(COUNTIFS(Consolidado!$AC$5:AC231,Consolidado!$AC231,Consolidado!$D$5:D231,"*"&amp;X$3&amp;"*")=1,1,0),0))</f>
        <v>0</v>
      </c>
      <c r="Y231" s="0" t="n">
        <f aca="false">IF(OR(Y$3="",Consolidado!$D231=""),0,IF(ISNUMBER(SEARCH(Y$3,Consolidado!$D231)),IF(COUNTIFS(Consolidado!$AC$5:AC231,Consolidado!$AC231,Consolidado!$D$5:D231,"*"&amp;Y$3&amp;"*")=1,1,0),0))</f>
        <v>0</v>
      </c>
      <c r="Z231" s="0" t="n">
        <f aca="false">IF(OR(Z$3="",Consolidado!$D231=""),0,IF(ISNUMBER(SEARCH(Z$3,Consolidado!$D231)),IF(COUNTIFS(Consolidado!$AC$5:AC231,Consolidado!$AC231,Consolidado!$D$5:D231,"*"&amp;Z$3&amp;"*")=1,1,0),0))</f>
        <v>0</v>
      </c>
      <c r="AA231" s="0" t="n">
        <f aca="false">IF(OR(AA$3="",Consolidado!$D231=""),0,IF(ISNUMBER(SEARCH(AA$3,Consolidado!$D231)),IF(COUNTIFS(Consolidado!$AC$5:AC231,Consolidado!$AC231,Consolidado!$D$5:D231,"*"&amp;AA$3&amp;"*")=1,1,0),0))</f>
        <v>0</v>
      </c>
      <c r="AB231" s="0" t="n">
        <f aca="false">IF(OR(AB$3="",Consolidado!$D231=""),0,IF(ISNUMBER(SEARCH(AB$3,Consolidado!$D231)),IF(COUNTIFS(Consolidado!$AC$5:AC231,Consolidado!$AC231,Consolidado!$D$5:D231,"*"&amp;AB$3&amp;"*")=1,1,0),0))</f>
        <v>0</v>
      </c>
      <c r="AC231" s="0" t="n">
        <f aca="false">IF(OR(AC$3="",Consolidado!$D231=""),0,IF(ISNUMBER(SEARCH(AC$3,Consolidado!$D231)),IF(COUNTIFS(Consolidado!$AC$5:AC231,Consolidado!$AC231,Consolidado!$D$5:D231,"*"&amp;AC$3&amp;"*")=1,1,0),0))</f>
        <v>0</v>
      </c>
      <c r="AD231" s="0" t="n">
        <f aca="false">IF(OR(AD$3="",Consolidado!$D231=""),0,IF(ISNUMBER(SEARCH(AD$3,Consolidado!$D231)),IF(COUNTIFS(Consolidado!$AC$5:AC231,Consolidado!$AC231,Consolidado!$D$5:D231,"*"&amp;AD$3&amp;"*")=1,1,0),0))</f>
        <v>0</v>
      </c>
      <c r="AE231" s="0" t="n">
        <f aca="false">IF(OR(AE$3="",Consolidado!$D231=""),0,IF(ISNUMBER(SEARCH(AE$3,Consolidado!$D231)),IF(COUNTIFS(Consolidado!$AC$5:AC231,Consolidado!$AC231,Consolidado!$D$5:D231,"*"&amp;AE$3&amp;"*")=1,1,0),0))</f>
        <v>0</v>
      </c>
      <c r="AF231" s="0" t="n">
        <f aca="false">IF(OR(AF$3="",Consolidado!$D231=""),0,IF(ISNUMBER(SEARCH(AF$3,Consolidado!$D231)),IF(COUNTIFS(Consolidado!$AC$5:AC231,Consolidado!$AC231,Consolidado!$D$5:D231,"*"&amp;AF$3&amp;"*")=1,1,0),0))</f>
        <v>0</v>
      </c>
      <c r="AG231" s="0" t="n">
        <f aca="false">IF(OR(AG$3="",Consolidado!$D231=""),0,IF(ISNUMBER(SEARCH(AG$3,Consolidado!$D231)),IF(COUNTIFS(Consolidado!$AC$5:AC231,Consolidado!$AC231,Consolidado!$D$5:D231,"*"&amp;AG$3&amp;"*")=1,1,0),0))</f>
        <v>0</v>
      </c>
      <c r="AH231" s="0" t="n">
        <f aca="false">IF(OR(AH$3="",Consolidado!$D231=""),0,IF(ISNUMBER(SEARCH(AH$3,Consolidado!$D231)),IF(COUNTIFS(Consolidado!$AC$5:AC231,Consolidado!$AC231,Consolidado!$D$5:D231,"*"&amp;AH$3&amp;"*")=1,1,0),0))</f>
        <v>0</v>
      </c>
      <c r="AI231" s="0" t="n">
        <f aca="false">IF(OR(AI$3="",Consolidado!$D231=""),0,IF(ISNUMBER(SEARCH(AI$3,Consolidado!$D231)),IF(COUNTIFS(Consolidado!$AC$5:AC231,Consolidado!$AC231,Consolidado!$D$5:D231,"*"&amp;AI$3&amp;"*")=1,1,0),0))</f>
        <v>0</v>
      </c>
      <c r="AJ231" s="0" t="n">
        <f aca="false">IF(OR(AJ$3="",Consolidado!$D231=""),0,IF(ISNUMBER(SEARCH(AJ$3,Consolidado!$D231)),IF(COUNTIFS(Consolidado!$AC$5:AC231,Consolidado!$AC231,Consolidado!$D$5:D231,"*"&amp;AJ$3&amp;"*")=1,1,0),0))</f>
        <v>0</v>
      </c>
      <c r="AK231" s="0" t="n">
        <f aca="false">IF(OR(AK$3="",Consolidado!$D231=""),0,IF(ISNUMBER(SEARCH(AK$3,Consolidado!$D231)),IF(COUNTIFS(Consolidado!$AC$5:AC231,Consolidado!$AC231,Consolidado!$D$5:D231,"*"&amp;AK$3&amp;"*")=1,1,0),0))</f>
        <v>0</v>
      </c>
      <c r="AL231" s="0" t="n">
        <f aca="false">IF(OR(AL$3="",Consolidado!$D231=""),0,IF(ISNUMBER(SEARCH(AL$3,Consolidado!$D231)),IF(COUNTIFS(Consolidado!$AC$5:AC231,Consolidado!$AC231,Consolidado!$D$5:D231,"*"&amp;AL$3&amp;"*")=1,1,0),0))</f>
        <v>0</v>
      </c>
      <c r="AM231" s="0" t="n">
        <f aca="false">IF(OR(AM$3="",Consolidado!$D231=""),0,IF(ISNUMBER(SEARCH(AM$3,Consolidado!$D231)),IF(COUNTIFS(Consolidado!$AC$5:AC231,Consolidado!$AC231,Consolidado!$D$5:D231,"*"&amp;AM$3&amp;"*")=1,1,0),0))</f>
        <v>0</v>
      </c>
      <c r="AN231" s="0" t="n">
        <f aca="false">IF(OR(AN$3="",Consolidado!$D231=""),0,IF(ISNUMBER(SEARCH(AN$3,Consolidado!$D231)),IF(COUNTIFS(Consolidado!$AC$5:AC231,Consolidado!$AC231,Consolidado!$D$5:D231,"*"&amp;AN$3&amp;"*")=1,1,0),0))</f>
        <v>0</v>
      </c>
      <c r="AO231" s="0" t="n">
        <f aca="false">IF(OR(AO$3="",Consolidado!$D231=""),0,IF(ISNUMBER(SEARCH(AO$3,Consolidado!$D231)),IF(COUNTIFS(Consolidado!$AC$5:AC231,Consolidado!$AC231,Consolidado!$D$5:D231,"*"&amp;AO$3&amp;"*")=1,1,0),0))</f>
        <v>0</v>
      </c>
    </row>
    <row r="232" customFormat="false" ht="15" hidden="false" customHeight="false" outlineLevel="0" collapsed="false">
      <c r="B232" s="0" t="n">
        <f aca="false">IF(OR(B$3="",Consolidado!$D232=""),0,IF(ISNUMBER(SEARCH(B$3,Consolidado!$D232)),IF(COUNTIFS(Consolidado!$AC$5:AC232,Consolidado!$AC232,Consolidado!$D$5:D232,"*"&amp;B$3&amp;"*")=1,1,0),0))</f>
        <v>0</v>
      </c>
      <c r="C232" s="0" t="n">
        <f aca="false">IF(OR(C$3="",Consolidado!$D232=""),0,IF(ISNUMBER(SEARCH(C$3,Consolidado!$D232)),IF(COUNTIFS(Consolidado!$AC$5:AC232,Consolidado!$AC232,Consolidado!$D$5:D232,"*"&amp;C$3&amp;"*")=1,1,0),0))</f>
        <v>0</v>
      </c>
      <c r="D232" s="0" t="n">
        <f aca="false">IF(OR(D$3="",Consolidado!$D232=""),0,IF(ISNUMBER(SEARCH(D$3,Consolidado!$D232)),IF(COUNTIFS(Consolidado!$AC$5:AC232,Consolidado!$AC232,Consolidado!$D$5:D232,"*"&amp;D$3&amp;"*")=1,1,0),0))</f>
        <v>0</v>
      </c>
      <c r="E232" s="0" t="n">
        <f aca="false">IF(OR(E$3="",Consolidado!$D232=""),0,IF(ISNUMBER(SEARCH(E$3,Consolidado!$D232)),IF(COUNTIFS(Consolidado!$AC$5:AC232,Consolidado!$AC232,Consolidado!$D$5:D232,"*"&amp;E$3&amp;"*")=1,1,0),0))</f>
        <v>0</v>
      </c>
      <c r="F232" s="0" t="n">
        <f aca="false">IF(OR(F$3="",Consolidado!$D232=""),0,IF(ISNUMBER(SEARCH(F$3,Consolidado!$D232)),IF(COUNTIFS(Consolidado!$AC$5:AC232,Consolidado!$AC232,Consolidado!$D$5:D232,"*"&amp;F$3&amp;"*")=1,1,0),0))</f>
        <v>0</v>
      </c>
      <c r="G232" s="0" t="n">
        <f aca="false">IF(OR(G$3="",Consolidado!$D232=""),0,IF(ISNUMBER(SEARCH(G$3,Consolidado!$D232)),IF(COUNTIFS(Consolidado!$AC$5:AC232,Consolidado!$AC232,Consolidado!$D$5:D232,"*"&amp;G$3&amp;"*")=1,1,0),0))</f>
        <v>0</v>
      </c>
      <c r="H232" s="0" t="n">
        <f aca="false">IF(OR(H$3="",Consolidado!$D232=""),0,IF(ISNUMBER(SEARCH(H$3,Consolidado!$D232)),IF(COUNTIFS(Consolidado!$AC$5:AC232,Consolidado!$AC232,Consolidado!$D$5:D232,"*"&amp;H$3&amp;"*")=1,1,0),0))</f>
        <v>0</v>
      </c>
      <c r="I232" s="0" t="n">
        <f aca="false">IF(OR(I$3="",Consolidado!$D232=""),0,IF(ISNUMBER(SEARCH(I$3,Consolidado!$D232)),IF(COUNTIFS(Consolidado!$AC$5:AC232,Consolidado!$AC232,Consolidado!$D$5:D232,"*"&amp;I$3&amp;"*")=1,1,0),0))</f>
        <v>0</v>
      </c>
      <c r="J232" s="0" t="n">
        <f aca="false">IF(OR(J$3="",Consolidado!$D232=""),0,IF(ISNUMBER(SEARCH(J$3,Consolidado!$D232)),IF(COUNTIFS(Consolidado!$AC$5:AC232,Consolidado!$AC232,Consolidado!$D$5:D232,"*"&amp;J$3&amp;"*")=1,1,0),0))</f>
        <v>0</v>
      </c>
      <c r="K232" s="0" t="n">
        <f aca="false">IF(OR(K$3="",Consolidado!$D232=""),0,IF(ISNUMBER(SEARCH(K$3,Consolidado!$D232)),IF(COUNTIFS(Consolidado!$AC$5:AC232,Consolidado!$AC232,Consolidado!$D$5:D232,"*"&amp;K$3&amp;"*")=1,1,0),0))</f>
        <v>0</v>
      </c>
      <c r="L232" s="0" t="n">
        <f aca="false">IF(OR(L$3="",Consolidado!$D232=""),0,IF(ISNUMBER(SEARCH(L$3,Consolidado!$D232)),IF(COUNTIFS(Consolidado!$AC$5:AC232,Consolidado!$AC232,Consolidado!$D$5:D232,"*"&amp;L$3&amp;"*")=1,1,0),0))</f>
        <v>0</v>
      </c>
      <c r="M232" s="0" t="n">
        <f aca="false">IF(OR(M$3="",Consolidado!$D232=""),0,IF(ISNUMBER(SEARCH(M$3,Consolidado!$D232)),IF(COUNTIFS(Consolidado!$AC$5:AC232,Consolidado!$AC232,Consolidado!$D$5:D232,"*"&amp;M$3&amp;"*")=1,1,0),0))</f>
        <v>0</v>
      </c>
      <c r="N232" s="0" t="n">
        <f aca="false">IF(OR(N$3="",Consolidado!$D232=""),0,IF(ISNUMBER(SEARCH(N$3,Consolidado!$D232)),IF(COUNTIFS(Consolidado!$AC$5:AC232,Consolidado!$AC232,Consolidado!$D$5:D232,"*"&amp;N$3&amp;"*")=1,1,0),0))</f>
        <v>0</v>
      </c>
      <c r="O232" s="0" t="n">
        <f aca="false">IF(OR(O$3="",Consolidado!$D232=""),0,IF(ISNUMBER(SEARCH(O$3,Consolidado!$D232)),IF(COUNTIFS(Consolidado!$AC$5:AC232,Consolidado!$AC232,Consolidado!$D$5:D232,"*"&amp;O$3&amp;"*")=1,1,0),0))</f>
        <v>0</v>
      </c>
      <c r="P232" s="0" t="n">
        <f aca="false">IF(OR(P$3="",Consolidado!$D232=""),0,IF(ISNUMBER(SEARCH(P$3,Consolidado!$D232)),IF(COUNTIFS(Consolidado!$AC$5:AC232,Consolidado!$AC232,Consolidado!$D$5:D232,"*"&amp;P$3&amp;"*")=1,1,0),0))</f>
        <v>0</v>
      </c>
      <c r="Q232" s="0" t="n">
        <f aca="false">IF(OR(Q$3="",Consolidado!$D232=""),0,IF(ISNUMBER(SEARCH(Q$3,Consolidado!$D232)),IF(COUNTIFS(Consolidado!$AC$5:AC232,Consolidado!$AC232,Consolidado!$D$5:D232,"*"&amp;Q$3&amp;"*")=1,1,0),0))</f>
        <v>0</v>
      </c>
      <c r="R232" s="0" t="n">
        <f aca="false">IF(OR(R$3="",Consolidado!$D232=""),0,IF(ISNUMBER(SEARCH(R$3,Consolidado!$D232)),IF(COUNTIFS(Consolidado!$AC$5:AC232,Consolidado!$AC232,Consolidado!$D$5:D232,"*"&amp;R$3&amp;"*")=1,1,0),0))</f>
        <v>0</v>
      </c>
      <c r="S232" s="0" t="n">
        <f aca="false">IF(OR(S$3="",Consolidado!$D232=""),0,IF(ISNUMBER(SEARCH(S$3,Consolidado!$D232)),IF(COUNTIFS(Consolidado!$AC$5:AC232,Consolidado!$AC232,Consolidado!$D$5:D232,"*"&amp;S$3&amp;"*")=1,1,0),0))</f>
        <v>0</v>
      </c>
      <c r="T232" s="0" t="n">
        <f aca="false">IF(OR(T$3="",Consolidado!$D232=""),0,IF(ISNUMBER(SEARCH(T$3,Consolidado!$D232)),IF(COUNTIFS(Consolidado!$AC$5:AC232,Consolidado!$AC232,Consolidado!$D$5:D232,"*"&amp;T$3&amp;"*")=1,1,0),0))</f>
        <v>0</v>
      </c>
      <c r="U232" s="0" t="n">
        <f aca="false">IF(OR(U$3="",Consolidado!$D232=""),0,IF(ISNUMBER(SEARCH(U$3,Consolidado!$D232)),IF(COUNTIFS(Consolidado!$AC$5:AC232,Consolidado!$AC232,Consolidado!$D$5:D232,"*"&amp;U$3&amp;"*")=1,1,0),0))</f>
        <v>0</v>
      </c>
      <c r="V232" s="0" t="n">
        <f aca="false">IF(OR(V$3="",Consolidado!$D232=""),0,IF(ISNUMBER(SEARCH(V$3,Consolidado!$D232)),IF(COUNTIFS(Consolidado!$AC$5:AC232,Consolidado!$AC232,Consolidado!$D$5:D232,"*"&amp;V$3&amp;"*")=1,1,0),0))</f>
        <v>0</v>
      </c>
      <c r="W232" s="0" t="n">
        <f aca="false">IF(OR(W$3="",Consolidado!$D232=""),0,IF(ISNUMBER(SEARCH(W$3,Consolidado!$D232)),IF(COUNTIFS(Consolidado!$AC$5:AC232,Consolidado!$AC232,Consolidado!$D$5:D232,"*"&amp;W$3&amp;"*")=1,1,0),0))</f>
        <v>0</v>
      </c>
      <c r="X232" s="0" t="n">
        <f aca="false">IF(OR(X$3="",Consolidado!$D232=""),0,IF(ISNUMBER(SEARCH(X$3,Consolidado!$D232)),IF(COUNTIFS(Consolidado!$AC$5:AC232,Consolidado!$AC232,Consolidado!$D$5:D232,"*"&amp;X$3&amp;"*")=1,1,0),0))</f>
        <v>0</v>
      </c>
      <c r="Y232" s="0" t="n">
        <f aca="false">IF(OR(Y$3="",Consolidado!$D232=""),0,IF(ISNUMBER(SEARCH(Y$3,Consolidado!$D232)),IF(COUNTIFS(Consolidado!$AC$5:AC232,Consolidado!$AC232,Consolidado!$D$5:D232,"*"&amp;Y$3&amp;"*")=1,1,0),0))</f>
        <v>0</v>
      </c>
      <c r="Z232" s="0" t="n">
        <f aca="false">IF(OR(Z$3="",Consolidado!$D232=""),0,IF(ISNUMBER(SEARCH(Z$3,Consolidado!$D232)),IF(COUNTIFS(Consolidado!$AC$5:AC232,Consolidado!$AC232,Consolidado!$D$5:D232,"*"&amp;Z$3&amp;"*")=1,1,0),0))</f>
        <v>0</v>
      </c>
      <c r="AA232" s="0" t="n">
        <f aca="false">IF(OR(AA$3="",Consolidado!$D232=""),0,IF(ISNUMBER(SEARCH(AA$3,Consolidado!$D232)),IF(COUNTIFS(Consolidado!$AC$5:AC232,Consolidado!$AC232,Consolidado!$D$5:D232,"*"&amp;AA$3&amp;"*")=1,1,0),0))</f>
        <v>0</v>
      </c>
      <c r="AB232" s="0" t="n">
        <f aca="false">IF(OR(AB$3="",Consolidado!$D232=""),0,IF(ISNUMBER(SEARCH(AB$3,Consolidado!$D232)),IF(COUNTIFS(Consolidado!$AC$5:AC232,Consolidado!$AC232,Consolidado!$D$5:D232,"*"&amp;AB$3&amp;"*")=1,1,0),0))</f>
        <v>0</v>
      </c>
      <c r="AC232" s="0" t="n">
        <f aca="false">IF(OR(AC$3="",Consolidado!$D232=""),0,IF(ISNUMBER(SEARCH(AC$3,Consolidado!$D232)),IF(COUNTIFS(Consolidado!$AC$5:AC232,Consolidado!$AC232,Consolidado!$D$5:D232,"*"&amp;AC$3&amp;"*")=1,1,0),0))</f>
        <v>0</v>
      </c>
      <c r="AD232" s="0" t="n">
        <f aca="false">IF(OR(AD$3="",Consolidado!$D232=""),0,IF(ISNUMBER(SEARCH(AD$3,Consolidado!$D232)),IF(COUNTIFS(Consolidado!$AC$5:AC232,Consolidado!$AC232,Consolidado!$D$5:D232,"*"&amp;AD$3&amp;"*")=1,1,0),0))</f>
        <v>0</v>
      </c>
      <c r="AE232" s="0" t="n">
        <f aca="false">IF(OR(AE$3="",Consolidado!$D232=""),0,IF(ISNUMBER(SEARCH(AE$3,Consolidado!$D232)),IF(COUNTIFS(Consolidado!$AC$5:AC232,Consolidado!$AC232,Consolidado!$D$5:D232,"*"&amp;AE$3&amp;"*")=1,1,0),0))</f>
        <v>0</v>
      </c>
      <c r="AF232" s="0" t="n">
        <f aca="false">IF(OR(AF$3="",Consolidado!$D232=""),0,IF(ISNUMBER(SEARCH(AF$3,Consolidado!$D232)),IF(COUNTIFS(Consolidado!$AC$5:AC232,Consolidado!$AC232,Consolidado!$D$5:D232,"*"&amp;AF$3&amp;"*")=1,1,0),0))</f>
        <v>0</v>
      </c>
      <c r="AG232" s="0" t="n">
        <f aca="false">IF(OR(AG$3="",Consolidado!$D232=""),0,IF(ISNUMBER(SEARCH(AG$3,Consolidado!$D232)),IF(COUNTIFS(Consolidado!$AC$5:AC232,Consolidado!$AC232,Consolidado!$D$5:D232,"*"&amp;AG$3&amp;"*")=1,1,0),0))</f>
        <v>0</v>
      </c>
      <c r="AH232" s="0" t="n">
        <f aca="false">IF(OR(AH$3="",Consolidado!$D232=""),0,IF(ISNUMBER(SEARCH(AH$3,Consolidado!$D232)),IF(COUNTIFS(Consolidado!$AC$5:AC232,Consolidado!$AC232,Consolidado!$D$5:D232,"*"&amp;AH$3&amp;"*")=1,1,0),0))</f>
        <v>0</v>
      </c>
      <c r="AI232" s="0" t="n">
        <f aca="false">IF(OR(AI$3="",Consolidado!$D232=""),0,IF(ISNUMBER(SEARCH(AI$3,Consolidado!$D232)),IF(COUNTIFS(Consolidado!$AC$5:AC232,Consolidado!$AC232,Consolidado!$D$5:D232,"*"&amp;AI$3&amp;"*")=1,1,0),0))</f>
        <v>0</v>
      </c>
      <c r="AJ232" s="0" t="n">
        <f aca="false">IF(OR(AJ$3="",Consolidado!$D232=""),0,IF(ISNUMBER(SEARCH(AJ$3,Consolidado!$D232)),IF(COUNTIFS(Consolidado!$AC$5:AC232,Consolidado!$AC232,Consolidado!$D$5:D232,"*"&amp;AJ$3&amp;"*")=1,1,0),0))</f>
        <v>0</v>
      </c>
      <c r="AK232" s="0" t="n">
        <f aca="false">IF(OR(AK$3="",Consolidado!$D232=""),0,IF(ISNUMBER(SEARCH(AK$3,Consolidado!$D232)),IF(COUNTIFS(Consolidado!$AC$5:AC232,Consolidado!$AC232,Consolidado!$D$5:D232,"*"&amp;AK$3&amp;"*")=1,1,0),0))</f>
        <v>0</v>
      </c>
      <c r="AL232" s="0" t="n">
        <f aca="false">IF(OR(AL$3="",Consolidado!$D232=""),0,IF(ISNUMBER(SEARCH(AL$3,Consolidado!$D232)),IF(COUNTIFS(Consolidado!$AC$5:AC232,Consolidado!$AC232,Consolidado!$D$5:D232,"*"&amp;AL$3&amp;"*")=1,1,0),0))</f>
        <v>0</v>
      </c>
      <c r="AM232" s="0" t="n">
        <f aca="false">IF(OR(AM$3="",Consolidado!$D232=""),0,IF(ISNUMBER(SEARCH(AM$3,Consolidado!$D232)),IF(COUNTIFS(Consolidado!$AC$5:AC232,Consolidado!$AC232,Consolidado!$D$5:D232,"*"&amp;AM$3&amp;"*")=1,1,0),0))</f>
        <v>0</v>
      </c>
      <c r="AN232" s="0" t="n">
        <f aca="false">IF(OR(AN$3="",Consolidado!$D232=""),0,IF(ISNUMBER(SEARCH(AN$3,Consolidado!$D232)),IF(COUNTIFS(Consolidado!$AC$5:AC232,Consolidado!$AC232,Consolidado!$D$5:D232,"*"&amp;AN$3&amp;"*")=1,1,0),0))</f>
        <v>0</v>
      </c>
      <c r="AO232" s="0" t="n">
        <f aca="false">IF(OR(AO$3="",Consolidado!$D232=""),0,IF(ISNUMBER(SEARCH(AO$3,Consolidado!$D232)),IF(COUNTIFS(Consolidado!$AC$5:AC232,Consolidado!$AC232,Consolidado!$D$5:D232,"*"&amp;AO$3&amp;"*")=1,1,0),0))</f>
        <v>0</v>
      </c>
    </row>
    <row r="233" customFormat="false" ht="15" hidden="false" customHeight="false" outlineLevel="0" collapsed="false">
      <c r="B233" s="0" t="n">
        <f aca="false">IF(OR(B$3="",Consolidado!$D233=""),0,IF(ISNUMBER(SEARCH(B$3,Consolidado!$D233)),IF(COUNTIFS(Consolidado!$AC$5:AC233,Consolidado!$AC233,Consolidado!$D$5:D233,"*"&amp;B$3&amp;"*")=1,1,0),0))</f>
        <v>0</v>
      </c>
      <c r="C233" s="0" t="n">
        <f aca="false">IF(OR(C$3="",Consolidado!$D233=""),0,IF(ISNUMBER(SEARCH(C$3,Consolidado!$D233)),IF(COUNTIFS(Consolidado!$AC$5:AC233,Consolidado!$AC233,Consolidado!$D$5:D233,"*"&amp;C$3&amp;"*")=1,1,0),0))</f>
        <v>0</v>
      </c>
      <c r="D233" s="0" t="n">
        <f aca="false">IF(OR(D$3="",Consolidado!$D233=""),0,IF(ISNUMBER(SEARCH(D$3,Consolidado!$D233)),IF(COUNTIFS(Consolidado!$AC$5:AC233,Consolidado!$AC233,Consolidado!$D$5:D233,"*"&amp;D$3&amp;"*")=1,1,0),0))</f>
        <v>0</v>
      </c>
      <c r="E233" s="0" t="n">
        <f aca="false">IF(OR(E$3="",Consolidado!$D233=""),0,IF(ISNUMBER(SEARCH(E$3,Consolidado!$D233)),IF(COUNTIFS(Consolidado!$AC$5:AC233,Consolidado!$AC233,Consolidado!$D$5:D233,"*"&amp;E$3&amp;"*")=1,1,0),0))</f>
        <v>0</v>
      </c>
      <c r="F233" s="0" t="n">
        <f aca="false">IF(OR(F$3="",Consolidado!$D233=""),0,IF(ISNUMBER(SEARCH(F$3,Consolidado!$D233)),IF(COUNTIFS(Consolidado!$AC$5:AC233,Consolidado!$AC233,Consolidado!$D$5:D233,"*"&amp;F$3&amp;"*")=1,1,0),0))</f>
        <v>0</v>
      </c>
      <c r="G233" s="0" t="n">
        <f aca="false">IF(OR(G$3="",Consolidado!$D233=""),0,IF(ISNUMBER(SEARCH(G$3,Consolidado!$D233)),IF(COUNTIFS(Consolidado!$AC$5:AC233,Consolidado!$AC233,Consolidado!$D$5:D233,"*"&amp;G$3&amp;"*")=1,1,0),0))</f>
        <v>0</v>
      </c>
      <c r="H233" s="0" t="n">
        <f aca="false">IF(OR(H$3="",Consolidado!$D233=""),0,IF(ISNUMBER(SEARCH(H$3,Consolidado!$D233)),IF(COUNTIFS(Consolidado!$AC$5:AC233,Consolidado!$AC233,Consolidado!$D$5:D233,"*"&amp;H$3&amp;"*")=1,1,0),0))</f>
        <v>0</v>
      </c>
      <c r="I233" s="0" t="n">
        <f aca="false">IF(OR(I$3="",Consolidado!$D233=""),0,IF(ISNUMBER(SEARCH(I$3,Consolidado!$D233)),IF(COUNTIFS(Consolidado!$AC$5:AC233,Consolidado!$AC233,Consolidado!$D$5:D233,"*"&amp;I$3&amp;"*")=1,1,0),0))</f>
        <v>0</v>
      </c>
      <c r="J233" s="0" t="n">
        <f aca="false">IF(OR(J$3="",Consolidado!$D233=""),0,IF(ISNUMBER(SEARCH(J$3,Consolidado!$D233)),IF(COUNTIFS(Consolidado!$AC$5:AC233,Consolidado!$AC233,Consolidado!$D$5:D233,"*"&amp;J$3&amp;"*")=1,1,0),0))</f>
        <v>0</v>
      </c>
      <c r="K233" s="0" t="n">
        <f aca="false">IF(OR(K$3="",Consolidado!$D233=""),0,IF(ISNUMBER(SEARCH(K$3,Consolidado!$D233)),IF(COUNTIFS(Consolidado!$AC$5:AC233,Consolidado!$AC233,Consolidado!$D$5:D233,"*"&amp;K$3&amp;"*")=1,1,0),0))</f>
        <v>0</v>
      </c>
      <c r="L233" s="0" t="n">
        <f aca="false">IF(OR(L$3="",Consolidado!$D233=""),0,IF(ISNUMBER(SEARCH(L$3,Consolidado!$D233)),IF(COUNTIFS(Consolidado!$AC$5:AC233,Consolidado!$AC233,Consolidado!$D$5:D233,"*"&amp;L$3&amp;"*")=1,1,0),0))</f>
        <v>0</v>
      </c>
      <c r="M233" s="0" t="n">
        <f aca="false">IF(OR(M$3="",Consolidado!$D233=""),0,IF(ISNUMBER(SEARCH(M$3,Consolidado!$D233)),IF(COUNTIFS(Consolidado!$AC$5:AC233,Consolidado!$AC233,Consolidado!$D$5:D233,"*"&amp;M$3&amp;"*")=1,1,0),0))</f>
        <v>0</v>
      </c>
      <c r="N233" s="0" t="n">
        <f aca="false">IF(OR(N$3="",Consolidado!$D233=""),0,IF(ISNUMBER(SEARCH(N$3,Consolidado!$D233)),IF(COUNTIFS(Consolidado!$AC$5:AC233,Consolidado!$AC233,Consolidado!$D$5:D233,"*"&amp;N$3&amp;"*")=1,1,0),0))</f>
        <v>0</v>
      </c>
      <c r="O233" s="0" t="n">
        <f aca="false">IF(OR(O$3="",Consolidado!$D233=""),0,IF(ISNUMBER(SEARCH(O$3,Consolidado!$D233)),IF(COUNTIFS(Consolidado!$AC$5:AC233,Consolidado!$AC233,Consolidado!$D$5:D233,"*"&amp;O$3&amp;"*")=1,1,0),0))</f>
        <v>0</v>
      </c>
      <c r="P233" s="0" t="n">
        <f aca="false">IF(OR(P$3="",Consolidado!$D233=""),0,IF(ISNUMBER(SEARCH(P$3,Consolidado!$D233)),IF(COUNTIFS(Consolidado!$AC$5:AC233,Consolidado!$AC233,Consolidado!$D$5:D233,"*"&amp;P$3&amp;"*")=1,1,0),0))</f>
        <v>0</v>
      </c>
      <c r="Q233" s="0" t="n">
        <f aca="false">IF(OR(Q$3="",Consolidado!$D233=""),0,IF(ISNUMBER(SEARCH(Q$3,Consolidado!$D233)),IF(COUNTIFS(Consolidado!$AC$5:AC233,Consolidado!$AC233,Consolidado!$D$5:D233,"*"&amp;Q$3&amp;"*")=1,1,0),0))</f>
        <v>0</v>
      </c>
      <c r="R233" s="0" t="n">
        <f aca="false">IF(OR(R$3="",Consolidado!$D233=""),0,IF(ISNUMBER(SEARCH(R$3,Consolidado!$D233)),IF(COUNTIFS(Consolidado!$AC$5:AC233,Consolidado!$AC233,Consolidado!$D$5:D233,"*"&amp;R$3&amp;"*")=1,1,0),0))</f>
        <v>0</v>
      </c>
      <c r="S233" s="0" t="n">
        <f aca="false">IF(OR(S$3="",Consolidado!$D233=""),0,IF(ISNUMBER(SEARCH(S$3,Consolidado!$D233)),IF(COUNTIFS(Consolidado!$AC$5:AC233,Consolidado!$AC233,Consolidado!$D$5:D233,"*"&amp;S$3&amp;"*")=1,1,0),0))</f>
        <v>0</v>
      </c>
      <c r="T233" s="0" t="n">
        <f aca="false">IF(OR(T$3="",Consolidado!$D233=""),0,IF(ISNUMBER(SEARCH(T$3,Consolidado!$D233)),IF(COUNTIFS(Consolidado!$AC$5:AC233,Consolidado!$AC233,Consolidado!$D$5:D233,"*"&amp;T$3&amp;"*")=1,1,0),0))</f>
        <v>0</v>
      </c>
      <c r="U233" s="0" t="n">
        <f aca="false">IF(OR(U$3="",Consolidado!$D233=""),0,IF(ISNUMBER(SEARCH(U$3,Consolidado!$D233)),IF(COUNTIFS(Consolidado!$AC$5:AC233,Consolidado!$AC233,Consolidado!$D$5:D233,"*"&amp;U$3&amp;"*")=1,1,0),0))</f>
        <v>0</v>
      </c>
      <c r="V233" s="0" t="n">
        <f aca="false">IF(OR(V$3="",Consolidado!$D233=""),0,IF(ISNUMBER(SEARCH(V$3,Consolidado!$D233)),IF(COUNTIFS(Consolidado!$AC$5:AC233,Consolidado!$AC233,Consolidado!$D$5:D233,"*"&amp;V$3&amp;"*")=1,1,0),0))</f>
        <v>0</v>
      </c>
      <c r="W233" s="0" t="n">
        <f aca="false">IF(OR(W$3="",Consolidado!$D233=""),0,IF(ISNUMBER(SEARCH(W$3,Consolidado!$D233)),IF(COUNTIFS(Consolidado!$AC$5:AC233,Consolidado!$AC233,Consolidado!$D$5:D233,"*"&amp;W$3&amp;"*")=1,1,0),0))</f>
        <v>0</v>
      </c>
      <c r="X233" s="0" t="n">
        <f aca="false">IF(OR(X$3="",Consolidado!$D233=""),0,IF(ISNUMBER(SEARCH(X$3,Consolidado!$D233)),IF(COUNTIFS(Consolidado!$AC$5:AC233,Consolidado!$AC233,Consolidado!$D$5:D233,"*"&amp;X$3&amp;"*")=1,1,0),0))</f>
        <v>0</v>
      </c>
      <c r="Y233" s="0" t="n">
        <f aca="false">IF(OR(Y$3="",Consolidado!$D233=""),0,IF(ISNUMBER(SEARCH(Y$3,Consolidado!$D233)),IF(COUNTIFS(Consolidado!$AC$5:AC233,Consolidado!$AC233,Consolidado!$D$5:D233,"*"&amp;Y$3&amp;"*")=1,1,0),0))</f>
        <v>0</v>
      </c>
      <c r="Z233" s="0" t="n">
        <f aca="false">IF(OR(Z$3="",Consolidado!$D233=""),0,IF(ISNUMBER(SEARCH(Z$3,Consolidado!$D233)),IF(COUNTIFS(Consolidado!$AC$5:AC233,Consolidado!$AC233,Consolidado!$D$5:D233,"*"&amp;Z$3&amp;"*")=1,1,0),0))</f>
        <v>0</v>
      </c>
      <c r="AA233" s="0" t="n">
        <f aca="false">IF(OR(AA$3="",Consolidado!$D233=""),0,IF(ISNUMBER(SEARCH(AA$3,Consolidado!$D233)),IF(COUNTIFS(Consolidado!$AC$5:AC233,Consolidado!$AC233,Consolidado!$D$5:D233,"*"&amp;AA$3&amp;"*")=1,1,0),0))</f>
        <v>0</v>
      </c>
      <c r="AB233" s="0" t="n">
        <f aca="false">IF(OR(AB$3="",Consolidado!$D233=""),0,IF(ISNUMBER(SEARCH(AB$3,Consolidado!$D233)),IF(COUNTIFS(Consolidado!$AC$5:AC233,Consolidado!$AC233,Consolidado!$D$5:D233,"*"&amp;AB$3&amp;"*")=1,1,0),0))</f>
        <v>0</v>
      </c>
      <c r="AC233" s="0" t="n">
        <f aca="false">IF(OR(AC$3="",Consolidado!$D233=""),0,IF(ISNUMBER(SEARCH(AC$3,Consolidado!$D233)),IF(COUNTIFS(Consolidado!$AC$5:AC233,Consolidado!$AC233,Consolidado!$D$5:D233,"*"&amp;AC$3&amp;"*")=1,1,0),0))</f>
        <v>0</v>
      </c>
      <c r="AD233" s="0" t="n">
        <f aca="false">IF(OR(AD$3="",Consolidado!$D233=""),0,IF(ISNUMBER(SEARCH(AD$3,Consolidado!$D233)),IF(COUNTIFS(Consolidado!$AC$5:AC233,Consolidado!$AC233,Consolidado!$D$5:D233,"*"&amp;AD$3&amp;"*")=1,1,0),0))</f>
        <v>0</v>
      </c>
      <c r="AE233" s="0" t="n">
        <f aca="false">IF(OR(AE$3="",Consolidado!$D233=""),0,IF(ISNUMBER(SEARCH(AE$3,Consolidado!$D233)),IF(COUNTIFS(Consolidado!$AC$5:AC233,Consolidado!$AC233,Consolidado!$D$5:D233,"*"&amp;AE$3&amp;"*")=1,1,0),0))</f>
        <v>0</v>
      </c>
      <c r="AF233" s="0" t="n">
        <f aca="false">IF(OR(AF$3="",Consolidado!$D233=""),0,IF(ISNUMBER(SEARCH(AF$3,Consolidado!$D233)),IF(COUNTIFS(Consolidado!$AC$5:AC233,Consolidado!$AC233,Consolidado!$D$5:D233,"*"&amp;AF$3&amp;"*")=1,1,0),0))</f>
        <v>0</v>
      </c>
      <c r="AG233" s="0" t="n">
        <f aca="false">IF(OR(AG$3="",Consolidado!$D233=""),0,IF(ISNUMBER(SEARCH(AG$3,Consolidado!$D233)),IF(COUNTIFS(Consolidado!$AC$5:AC233,Consolidado!$AC233,Consolidado!$D$5:D233,"*"&amp;AG$3&amp;"*")=1,1,0),0))</f>
        <v>0</v>
      </c>
      <c r="AH233" s="0" t="n">
        <f aca="false">IF(OR(AH$3="",Consolidado!$D233=""),0,IF(ISNUMBER(SEARCH(AH$3,Consolidado!$D233)),IF(COUNTIFS(Consolidado!$AC$5:AC233,Consolidado!$AC233,Consolidado!$D$5:D233,"*"&amp;AH$3&amp;"*")=1,1,0),0))</f>
        <v>0</v>
      </c>
      <c r="AI233" s="0" t="n">
        <f aca="false">IF(OR(AI$3="",Consolidado!$D233=""),0,IF(ISNUMBER(SEARCH(AI$3,Consolidado!$D233)),IF(COUNTIFS(Consolidado!$AC$5:AC233,Consolidado!$AC233,Consolidado!$D$5:D233,"*"&amp;AI$3&amp;"*")=1,1,0),0))</f>
        <v>0</v>
      </c>
      <c r="AJ233" s="0" t="n">
        <f aca="false">IF(OR(AJ$3="",Consolidado!$D233=""),0,IF(ISNUMBER(SEARCH(AJ$3,Consolidado!$D233)),IF(COUNTIFS(Consolidado!$AC$5:AC233,Consolidado!$AC233,Consolidado!$D$5:D233,"*"&amp;AJ$3&amp;"*")=1,1,0),0))</f>
        <v>0</v>
      </c>
      <c r="AK233" s="0" t="n">
        <f aca="false">IF(OR(AK$3="",Consolidado!$D233=""),0,IF(ISNUMBER(SEARCH(AK$3,Consolidado!$D233)),IF(COUNTIFS(Consolidado!$AC$5:AC233,Consolidado!$AC233,Consolidado!$D$5:D233,"*"&amp;AK$3&amp;"*")=1,1,0),0))</f>
        <v>0</v>
      </c>
      <c r="AL233" s="0" t="n">
        <f aca="false">IF(OR(AL$3="",Consolidado!$D233=""),0,IF(ISNUMBER(SEARCH(AL$3,Consolidado!$D233)),IF(COUNTIFS(Consolidado!$AC$5:AC233,Consolidado!$AC233,Consolidado!$D$5:D233,"*"&amp;AL$3&amp;"*")=1,1,0),0))</f>
        <v>0</v>
      </c>
      <c r="AM233" s="0" t="n">
        <f aca="false">IF(OR(AM$3="",Consolidado!$D233=""),0,IF(ISNUMBER(SEARCH(AM$3,Consolidado!$D233)),IF(COUNTIFS(Consolidado!$AC$5:AC233,Consolidado!$AC233,Consolidado!$D$5:D233,"*"&amp;AM$3&amp;"*")=1,1,0),0))</f>
        <v>0</v>
      </c>
      <c r="AN233" s="0" t="n">
        <f aca="false">IF(OR(AN$3="",Consolidado!$D233=""),0,IF(ISNUMBER(SEARCH(AN$3,Consolidado!$D233)),IF(COUNTIFS(Consolidado!$AC$5:AC233,Consolidado!$AC233,Consolidado!$D$5:D233,"*"&amp;AN$3&amp;"*")=1,1,0),0))</f>
        <v>0</v>
      </c>
      <c r="AO233" s="0" t="n">
        <f aca="false">IF(OR(AO$3="",Consolidado!$D233=""),0,IF(ISNUMBER(SEARCH(AO$3,Consolidado!$D233)),IF(COUNTIFS(Consolidado!$AC$5:AC233,Consolidado!$AC233,Consolidado!$D$5:D233,"*"&amp;AO$3&amp;"*")=1,1,0),0))</f>
        <v>0</v>
      </c>
    </row>
    <row r="234" customFormat="false" ht="15" hidden="false" customHeight="false" outlineLevel="0" collapsed="false">
      <c r="B234" s="0" t="n">
        <f aca="false">IF(OR(B$3="",Consolidado!$D234=""),0,IF(ISNUMBER(SEARCH(B$3,Consolidado!$D234)),IF(COUNTIFS(Consolidado!$AC$5:AC234,Consolidado!$AC234,Consolidado!$D$5:D234,"*"&amp;B$3&amp;"*")=1,1,0),0))</f>
        <v>0</v>
      </c>
      <c r="C234" s="0" t="n">
        <f aca="false">IF(OR(C$3="",Consolidado!$D234=""),0,IF(ISNUMBER(SEARCH(C$3,Consolidado!$D234)),IF(COUNTIFS(Consolidado!$AC$5:AC234,Consolidado!$AC234,Consolidado!$D$5:D234,"*"&amp;C$3&amp;"*")=1,1,0),0))</f>
        <v>0</v>
      </c>
      <c r="D234" s="0" t="n">
        <f aca="false">IF(OR(D$3="",Consolidado!$D234=""),0,IF(ISNUMBER(SEARCH(D$3,Consolidado!$D234)),IF(COUNTIFS(Consolidado!$AC$5:AC234,Consolidado!$AC234,Consolidado!$D$5:D234,"*"&amp;D$3&amp;"*")=1,1,0),0))</f>
        <v>0</v>
      </c>
      <c r="E234" s="0" t="n">
        <f aca="false">IF(OR(E$3="",Consolidado!$D234=""),0,IF(ISNUMBER(SEARCH(E$3,Consolidado!$D234)),IF(COUNTIFS(Consolidado!$AC$5:AC234,Consolidado!$AC234,Consolidado!$D$5:D234,"*"&amp;E$3&amp;"*")=1,1,0),0))</f>
        <v>0</v>
      </c>
      <c r="F234" s="0" t="n">
        <f aca="false">IF(OR(F$3="",Consolidado!$D234=""),0,IF(ISNUMBER(SEARCH(F$3,Consolidado!$D234)),IF(COUNTIFS(Consolidado!$AC$5:AC234,Consolidado!$AC234,Consolidado!$D$5:D234,"*"&amp;F$3&amp;"*")=1,1,0),0))</f>
        <v>0</v>
      </c>
      <c r="G234" s="0" t="n">
        <f aca="false">IF(OR(G$3="",Consolidado!$D234=""),0,IF(ISNUMBER(SEARCH(G$3,Consolidado!$D234)),IF(COUNTIFS(Consolidado!$AC$5:AC234,Consolidado!$AC234,Consolidado!$D$5:D234,"*"&amp;G$3&amp;"*")=1,1,0),0))</f>
        <v>0</v>
      </c>
      <c r="H234" s="0" t="n">
        <f aca="false">IF(OR(H$3="",Consolidado!$D234=""),0,IF(ISNUMBER(SEARCH(H$3,Consolidado!$D234)),IF(COUNTIFS(Consolidado!$AC$5:AC234,Consolidado!$AC234,Consolidado!$D$5:D234,"*"&amp;H$3&amp;"*")=1,1,0),0))</f>
        <v>0</v>
      </c>
      <c r="I234" s="0" t="n">
        <f aca="false">IF(OR(I$3="",Consolidado!$D234=""),0,IF(ISNUMBER(SEARCH(I$3,Consolidado!$D234)),IF(COUNTIFS(Consolidado!$AC$5:AC234,Consolidado!$AC234,Consolidado!$D$5:D234,"*"&amp;I$3&amp;"*")=1,1,0),0))</f>
        <v>0</v>
      </c>
      <c r="J234" s="0" t="n">
        <f aca="false">IF(OR(J$3="",Consolidado!$D234=""),0,IF(ISNUMBER(SEARCH(J$3,Consolidado!$D234)),IF(COUNTIFS(Consolidado!$AC$5:AC234,Consolidado!$AC234,Consolidado!$D$5:D234,"*"&amp;J$3&amp;"*")=1,1,0),0))</f>
        <v>0</v>
      </c>
      <c r="K234" s="0" t="n">
        <f aca="false">IF(OR(K$3="",Consolidado!$D234=""),0,IF(ISNUMBER(SEARCH(K$3,Consolidado!$D234)),IF(COUNTIFS(Consolidado!$AC$5:AC234,Consolidado!$AC234,Consolidado!$D$5:D234,"*"&amp;K$3&amp;"*")=1,1,0),0))</f>
        <v>0</v>
      </c>
      <c r="L234" s="0" t="n">
        <f aca="false">IF(OR(L$3="",Consolidado!$D234=""),0,IF(ISNUMBER(SEARCH(L$3,Consolidado!$D234)),IF(COUNTIFS(Consolidado!$AC$5:AC234,Consolidado!$AC234,Consolidado!$D$5:D234,"*"&amp;L$3&amp;"*")=1,1,0),0))</f>
        <v>0</v>
      </c>
      <c r="M234" s="0" t="n">
        <f aca="false">IF(OR(M$3="",Consolidado!$D234=""),0,IF(ISNUMBER(SEARCH(M$3,Consolidado!$D234)),IF(COUNTIFS(Consolidado!$AC$5:AC234,Consolidado!$AC234,Consolidado!$D$5:D234,"*"&amp;M$3&amp;"*")=1,1,0),0))</f>
        <v>0</v>
      </c>
      <c r="N234" s="0" t="n">
        <f aca="false">IF(OR(N$3="",Consolidado!$D234=""),0,IF(ISNUMBER(SEARCH(N$3,Consolidado!$D234)),IF(COUNTIFS(Consolidado!$AC$5:AC234,Consolidado!$AC234,Consolidado!$D$5:D234,"*"&amp;N$3&amp;"*")=1,1,0),0))</f>
        <v>0</v>
      </c>
      <c r="O234" s="0" t="n">
        <f aca="false">IF(OR(O$3="",Consolidado!$D234=""),0,IF(ISNUMBER(SEARCH(O$3,Consolidado!$D234)),IF(COUNTIFS(Consolidado!$AC$5:AC234,Consolidado!$AC234,Consolidado!$D$5:D234,"*"&amp;O$3&amp;"*")=1,1,0),0))</f>
        <v>0</v>
      </c>
      <c r="P234" s="0" t="n">
        <f aca="false">IF(OR(P$3="",Consolidado!$D234=""),0,IF(ISNUMBER(SEARCH(P$3,Consolidado!$D234)),IF(COUNTIFS(Consolidado!$AC$5:AC234,Consolidado!$AC234,Consolidado!$D$5:D234,"*"&amp;P$3&amp;"*")=1,1,0),0))</f>
        <v>0</v>
      </c>
      <c r="Q234" s="0" t="n">
        <f aca="false">IF(OR(Q$3="",Consolidado!$D234=""),0,IF(ISNUMBER(SEARCH(Q$3,Consolidado!$D234)),IF(COUNTIFS(Consolidado!$AC$5:AC234,Consolidado!$AC234,Consolidado!$D$5:D234,"*"&amp;Q$3&amp;"*")=1,1,0),0))</f>
        <v>0</v>
      </c>
      <c r="R234" s="0" t="n">
        <f aca="false">IF(OR(R$3="",Consolidado!$D234=""),0,IF(ISNUMBER(SEARCH(R$3,Consolidado!$D234)),IF(COUNTIFS(Consolidado!$AC$5:AC234,Consolidado!$AC234,Consolidado!$D$5:D234,"*"&amp;R$3&amp;"*")=1,1,0),0))</f>
        <v>0</v>
      </c>
      <c r="S234" s="0" t="n">
        <f aca="false">IF(OR(S$3="",Consolidado!$D234=""),0,IF(ISNUMBER(SEARCH(S$3,Consolidado!$D234)),IF(COUNTIFS(Consolidado!$AC$5:AC234,Consolidado!$AC234,Consolidado!$D$5:D234,"*"&amp;S$3&amp;"*")=1,1,0),0))</f>
        <v>0</v>
      </c>
      <c r="T234" s="0" t="n">
        <f aca="false">IF(OR(T$3="",Consolidado!$D234=""),0,IF(ISNUMBER(SEARCH(T$3,Consolidado!$D234)),IF(COUNTIFS(Consolidado!$AC$5:AC234,Consolidado!$AC234,Consolidado!$D$5:D234,"*"&amp;T$3&amp;"*")=1,1,0),0))</f>
        <v>0</v>
      </c>
      <c r="U234" s="0" t="n">
        <f aca="false">IF(OR(U$3="",Consolidado!$D234=""),0,IF(ISNUMBER(SEARCH(U$3,Consolidado!$D234)),IF(COUNTIFS(Consolidado!$AC$5:AC234,Consolidado!$AC234,Consolidado!$D$5:D234,"*"&amp;U$3&amp;"*")=1,1,0),0))</f>
        <v>0</v>
      </c>
      <c r="V234" s="0" t="n">
        <f aca="false">IF(OR(V$3="",Consolidado!$D234=""),0,IF(ISNUMBER(SEARCH(V$3,Consolidado!$D234)),IF(COUNTIFS(Consolidado!$AC$5:AC234,Consolidado!$AC234,Consolidado!$D$5:D234,"*"&amp;V$3&amp;"*")=1,1,0),0))</f>
        <v>0</v>
      </c>
      <c r="W234" s="0" t="n">
        <f aca="false">IF(OR(W$3="",Consolidado!$D234=""),0,IF(ISNUMBER(SEARCH(W$3,Consolidado!$D234)),IF(COUNTIFS(Consolidado!$AC$5:AC234,Consolidado!$AC234,Consolidado!$D$5:D234,"*"&amp;W$3&amp;"*")=1,1,0),0))</f>
        <v>0</v>
      </c>
      <c r="X234" s="0" t="n">
        <f aca="false">IF(OR(X$3="",Consolidado!$D234=""),0,IF(ISNUMBER(SEARCH(X$3,Consolidado!$D234)),IF(COUNTIFS(Consolidado!$AC$5:AC234,Consolidado!$AC234,Consolidado!$D$5:D234,"*"&amp;X$3&amp;"*")=1,1,0),0))</f>
        <v>0</v>
      </c>
      <c r="Y234" s="0" t="n">
        <f aca="false">IF(OR(Y$3="",Consolidado!$D234=""),0,IF(ISNUMBER(SEARCH(Y$3,Consolidado!$D234)),IF(COUNTIFS(Consolidado!$AC$5:AC234,Consolidado!$AC234,Consolidado!$D$5:D234,"*"&amp;Y$3&amp;"*")=1,1,0),0))</f>
        <v>0</v>
      </c>
      <c r="Z234" s="0" t="n">
        <f aca="false">IF(OR(Z$3="",Consolidado!$D234=""),0,IF(ISNUMBER(SEARCH(Z$3,Consolidado!$D234)),IF(COUNTIFS(Consolidado!$AC$5:AC234,Consolidado!$AC234,Consolidado!$D$5:D234,"*"&amp;Z$3&amp;"*")=1,1,0),0))</f>
        <v>0</v>
      </c>
      <c r="AA234" s="0" t="n">
        <f aca="false">IF(OR(AA$3="",Consolidado!$D234=""),0,IF(ISNUMBER(SEARCH(AA$3,Consolidado!$D234)),IF(COUNTIFS(Consolidado!$AC$5:AC234,Consolidado!$AC234,Consolidado!$D$5:D234,"*"&amp;AA$3&amp;"*")=1,1,0),0))</f>
        <v>0</v>
      </c>
      <c r="AB234" s="0" t="n">
        <f aca="false">IF(OR(AB$3="",Consolidado!$D234=""),0,IF(ISNUMBER(SEARCH(AB$3,Consolidado!$D234)),IF(COUNTIFS(Consolidado!$AC$5:AC234,Consolidado!$AC234,Consolidado!$D$5:D234,"*"&amp;AB$3&amp;"*")=1,1,0),0))</f>
        <v>0</v>
      </c>
      <c r="AC234" s="0" t="n">
        <f aca="false">IF(OR(AC$3="",Consolidado!$D234=""),0,IF(ISNUMBER(SEARCH(AC$3,Consolidado!$D234)),IF(COUNTIFS(Consolidado!$AC$5:AC234,Consolidado!$AC234,Consolidado!$D$5:D234,"*"&amp;AC$3&amp;"*")=1,1,0),0))</f>
        <v>0</v>
      </c>
      <c r="AD234" s="0" t="n">
        <f aca="false">IF(OR(AD$3="",Consolidado!$D234=""),0,IF(ISNUMBER(SEARCH(AD$3,Consolidado!$D234)),IF(COUNTIFS(Consolidado!$AC$5:AC234,Consolidado!$AC234,Consolidado!$D$5:D234,"*"&amp;AD$3&amp;"*")=1,1,0),0))</f>
        <v>0</v>
      </c>
      <c r="AE234" s="0" t="n">
        <f aca="false">IF(OR(AE$3="",Consolidado!$D234=""),0,IF(ISNUMBER(SEARCH(AE$3,Consolidado!$D234)),IF(COUNTIFS(Consolidado!$AC$5:AC234,Consolidado!$AC234,Consolidado!$D$5:D234,"*"&amp;AE$3&amp;"*")=1,1,0),0))</f>
        <v>0</v>
      </c>
      <c r="AF234" s="0" t="n">
        <f aca="false">IF(OR(AF$3="",Consolidado!$D234=""),0,IF(ISNUMBER(SEARCH(AF$3,Consolidado!$D234)),IF(COUNTIFS(Consolidado!$AC$5:AC234,Consolidado!$AC234,Consolidado!$D$5:D234,"*"&amp;AF$3&amp;"*")=1,1,0),0))</f>
        <v>0</v>
      </c>
      <c r="AG234" s="0" t="n">
        <f aca="false">IF(OR(AG$3="",Consolidado!$D234=""),0,IF(ISNUMBER(SEARCH(AG$3,Consolidado!$D234)),IF(COUNTIFS(Consolidado!$AC$5:AC234,Consolidado!$AC234,Consolidado!$D$5:D234,"*"&amp;AG$3&amp;"*")=1,1,0),0))</f>
        <v>0</v>
      </c>
      <c r="AH234" s="0" t="n">
        <f aca="false">IF(OR(AH$3="",Consolidado!$D234=""),0,IF(ISNUMBER(SEARCH(AH$3,Consolidado!$D234)),IF(COUNTIFS(Consolidado!$AC$5:AC234,Consolidado!$AC234,Consolidado!$D$5:D234,"*"&amp;AH$3&amp;"*")=1,1,0),0))</f>
        <v>0</v>
      </c>
      <c r="AI234" s="0" t="n">
        <f aca="false">IF(OR(AI$3="",Consolidado!$D234=""),0,IF(ISNUMBER(SEARCH(AI$3,Consolidado!$D234)),IF(COUNTIFS(Consolidado!$AC$5:AC234,Consolidado!$AC234,Consolidado!$D$5:D234,"*"&amp;AI$3&amp;"*")=1,1,0),0))</f>
        <v>0</v>
      </c>
      <c r="AJ234" s="0" t="n">
        <f aca="false">IF(OR(AJ$3="",Consolidado!$D234=""),0,IF(ISNUMBER(SEARCH(AJ$3,Consolidado!$D234)),IF(COUNTIFS(Consolidado!$AC$5:AC234,Consolidado!$AC234,Consolidado!$D$5:D234,"*"&amp;AJ$3&amp;"*")=1,1,0),0))</f>
        <v>0</v>
      </c>
      <c r="AK234" s="0" t="n">
        <f aca="false">IF(OR(AK$3="",Consolidado!$D234=""),0,IF(ISNUMBER(SEARCH(AK$3,Consolidado!$D234)),IF(COUNTIFS(Consolidado!$AC$5:AC234,Consolidado!$AC234,Consolidado!$D$5:D234,"*"&amp;AK$3&amp;"*")=1,1,0),0))</f>
        <v>0</v>
      </c>
      <c r="AL234" s="0" t="n">
        <f aca="false">IF(OR(AL$3="",Consolidado!$D234=""),0,IF(ISNUMBER(SEARCH(AL$3,Consolidado!$D234)),IF(COUNTIFS(Consolidado!$AC$5:AC234,Consolidado!$AC234,Consolidado!$D$5:D234,"*"&amp;AL$3&amp;"*")=1,1,0),0))</f>
        <v>0</v>
      </c>
      <c r="AM234" s="0" t="n">
        <f aca="false">IF(OR(AM$3="",Consolidado!$D234=""),0,IF(ISNUMBER(SEARCH(AM$3,Consolidado!$D234)),IF(COUNTIFS(Consolidado!$AC$5:AC234,Consolidado!$AC234,Consolidado!$D$5:D234,"*"&amp;AM$3&amp;"*")=1,1,0),0))</f>
        <v>0</v>
      </c>
      <c r="AN234" s="0" t="n">
        <f aca="false">IF(OR(AN$3="",Consolidado!$D234=""),0,IF(ISNUMBER(SEARCH(AN$3,Consolidado!$D234)),IF(COUNTIFS(Consolidado!$AC$5:AC234,Consolidado!$AC234,Consolidado!$D$5:D234,"*"&amp;AN$3&amp;"*")=1,1,0),0))</f>
        <v>0</v>
      </c>
      <c r="AO234" s="0" t="n">
        <f aca="false">IF(OR(AO$3="",Consolidado!$D234=""),0,IF(ISNUMBER(SEARCH(AO$3,Consolidado!$D234)),IF(COUNTIFS(Consolidado!$AC$5:AC234,Consolidado!$AC234,Consolidado!$D$5:D234,"*"&amp;AO$3&amp;"*")=1,1,0),0))</f>
        <v>0</v>
      </c>
    </row>
    <row r="235" customFormat="false" ht="15" hidden="false" customHeight="false" outlineLevel="0" collapsed="false">
      <c r="B235" s="0" t="n">
        <f aca="false">IF(OR(B$3="",Consolidado!$D235=""),0,IF(ISNUMBER(SEARCH(B$3,Consolidado!$D235)),IF(COUNTIFS(Consolidado!$AC$5:AC235,Consolidado!$AC235,Consolidado!$D$5:D235,"*"&amp;B$3&amp;"*")=1,1,0),0))</f>
        <v>0</v>
      </c>
      <c r="C235" s="0" t="n">
        <f aca="false">IF(OR(C$3="",Consolidado!$D235=""),0,IF(ISNUMBER(SEARCH(C$3,Consolidado!$D235)),IF(COUNTIFS(Consolidado!$AC$5:AC235,Consolidado!$AC235,Consolidado!$D$5:D235,"*"&amp;C$3&amp;"*")=1,1,0),0))</f>
        <v>0</v>
      </c>
      <c r="D235" s="0" t="n">
        <f aca="false">IF(OR(D$3="",Consolidado!$D235=""),0,IF(ISNUMBER(SEARCH(D$3,Consolidado!$D235)),IF(COUNTIFS(Consolidado!$AC$5:AC235,Consolidado!$AC235,Consolidado!$D$5:D235,"*"&amp;D$3&amp;"*")=1,1,0),0))</f>
        <v>0</v>
      </c>
      <c r="E235" s="0" t="n">
        <f aca="false">IF(OR(E$3="",Consolidado!$D235=""),0,IF(ISNUMBER(SEARCH(E$3,Consolidado!$D235)),IF(COUNTIFS(Consolidado!$AC$5:AC235,Consolidado!$AC235,Consolidado!$D$5:D235,"*"&amp;E$3&amp;"*")=1,1,0),0))</f>
        <v>0</v>
      </c>
      <c r="F235" s="0" t="n">
        <f aca="false">IF(OR(F$3="",Consolidado!$D235=""),0,IF(ISNUMBER(SEARCH(F$3,Consolidado!$D235)),IF(COUNTIFS(Consolidado!$AC$5:AC235,Consolidado!$AC235,Consolidado!$D$5:D235,"*"&amp;F$3&amp;"*")=1,1,0),0))</f>
        <v>0</v>
      </c>
      <c r="G235" s="0" t="n">
        <f aca="false">IF(OR(G$3="",Consolidado!$D235=""),0,IF(ISNUMBER(SEARCH(G$3,Consolidado!$D235)),IF(COUNTIFS(Consolidado!$AC$5:AC235,Consolidado!$AC235,Consolidado!$D$5:D235,"*"&amp;G$3&amp;"*")=1,1,0),0))</f>
        <v>0</v>
      </c>
      <c r="H235" s="0" t="n">
        <f aca="false">IF(OR(H$3="",Consolidado!$D235=""),0,IF(ISNUMBER(SEARCH(H$3,Consolidado!$D235)),IF(COUNTIFS(Consolidado!$AC$5:AC235,Consolidado!$AC235,Consolidado!$D$5:D235,"*"&amp;H$3&amp;"*")=1,1,0),0))</f>
        <v>0</v>
      </c>
      <c r="I235" s="0" t="n">
        <f aca="false">IF(OR(I$3="",Consolidado!$D235=""),0,IF(ISNUMBER(SEARCH(I$3,Consolidado!$D235)),IF(COUNTIFS(Consolidado!$AC$5:AC235,Consolidado!$AC235,Consolidado!$D$5:D235,"*"&amp;I$3&amp;"*")=1,1,0),0))</f>
        <v>0</v>
      </c>
      <c r="J235" s="0" t="n">
        <f aca="false">IF(OR(J$3="",Consolidado!$D235=""),0,IF(ISNUMBER(SEARCH(J$3,Consolidado!$D235)),IF(COUNTIFS(Consolidado!$AC$5:AC235,Consolidado!$AC235,Consolidado!$D$5:D235,"*"&amp;J$3&amp;"*")=1,1,0),0))</f>
        <v>0</v>
      </c>
      <c r="K235" s="0" t="n">
        <f aca="false">IF(OR(K$3="",Consolidado!$D235=""),0,IF(ISNUMBER(SEARCH(K$3,Consolidado!$D235)),IF(COUNTIFS(Consolidado!$AC$5:AC235,Consolidado!$AC235,Consolidado!$D$5:D235,"*"&amp;K$3&amp;"*")=1,1,0),0))</f>
        <v>0</v>
      </c>
      <c r="L235" s="0" t="n">
        <f aca="false">IF(OR(L$3="",Consolidado!$D235=""),0,IF(ISNUMBER(SEARCH(L$3,Consolidado!$D235)),IF(COUNTIFS(Consolidado!$AC$5:AC235,Consolidado!$AC235,Consolidado!$D$5:D235,"*"&amp;L$3&amp;"*")=1,1,0),0))</f>
        <v>0</v>
      </c>
      <c r="M235" s="0" t="n">
        <f aca="false">IF(OR(M$3="",Consolidado!$D235=""),0,IF(ISNUMBER(SEARCH(M$3,Consolidado!$D235)),IF(COUNTIFS(Consolidado!$AC$5:AC235,Consolidado!$AC235,Consolidado!$D$5:D235,"*"&amp;M$3&amp;"*")=1,1,0),0))</f>
        <v>0</v>
      </c>
      <c r="N235" s="0" t="n">
        <f aca="false">IF(OR(N$3="",Consolidado!$D235=""),0,IF(ISNUMBER(SEARCH(N$3,Consolidado!$D235)),IF(COUNTIFS(Consolidado!$AC$5:AC235,Consolidado!$AC235,Consolidado!$D$5:D235,"*"&amp;N$3&amp;"*")=1,1,0),0))</f>
        <v>0</v>
      </c>
      <c r="O235" s="0" t="n">
        <f aca="false">IF(OR(O$3="",Consolidado!$D235=""),0,IF(ISNUMBER(SEARCH(O$3,Consolidado!$D235)),IF(COUNTIFS(Consolidado!$AC$5:AC235,Consolidado!$AC235,Consolidado!$D$5:D235,"*"&amp;O$3&amp;"*")=1,1,0),0))</f>
        <v>0</v>
      </c>
      <c r="P235" s="0" t="n">
        <f aca="false">IF(OR(P$3="",Consolidado!$D235=""),0,IF(ISNUMBER(SEARCH(P$3,Consolidado!$D235)),IF(COUNTIFS(Consolidado!$AC$5:AC235,Consolidado!$AC235,Consolidado!$D$5:D235,"*"&amp;P$3&amp;"*")=1,1,0),0))</f>
        <v>0</v>
      </c>
      <c r="Q235" s="0" t="n">
        <f aca="false">IF(OR(Q$3="",Consolidado!$D235=""),0,IF(ISNUMBER(SEARCH(Q$3,Consolidado!$D235)),IF(COUNTIFS(Consolidado!$AC$5:AC235,Consolidado!$AC235,Consolidado!$D$5:D235,"*"&amp;Q$3&amp;"*")=1,1,0),0))</f>
        <v>0</v>
      </c>
      <c r="R235" s="0" t="n">
        <f aca="false">IF(OR(R$3="",Consolidado!$D235=""),0,IF(ISNUMBER(SEARCH(R$3,Consolidado!$D235)),IF(COUNTIFS(Consolidado!$AC$5:AC235,Consolidado!$AC235,Consolidado!$D$5:D235,"*"&amp;R$3&amp;"*")=1,1,0),0))</f>
        <v>0</v>
      </c>
      <c r="S235" s="0" t="n">
        <f aca="false">IF(OR(S$3="",Consolidado!$D235=""),0,IF(ISNUMBER(SEARCH(S$3,Consolidado!$D235)),IF(COUNTIFS(Consolidado!$AC$5:AC235,Consolidado!$AC235,Consolidado!$D$5:D235,"*"&amp;S$3&amp;"*")=1,1,0),0))</f>
        <v>0</v>
      </c>
      <c r="T235" s="0" t="n">
        <f aca="false">IF(OR(T$3="",Consolidado!$D235=""),0,IF(ISNUMBER(SEARCH(T$3,Consolidado!$D235)),IF(COUNTIFS(Consolidado!$AC$5:AC235,Consolidado!$AC235,Consolidado!$D$5:D235,"*"&amp;T$3&amp;"*")=1,1,0),0))</f>
        <v>0</v>
      </c>
      <c r="U235" s="0" t="n">
        <f aca="false">IF(OR(U$3="",Consolidado!$D235=""),0,IF(ISNUMBER(SEARCH(U$3,Consolidado!$D235)),IF(COUNTIFS(Consolidado!$AC$5:AC235,Consolidado!$AC235,Consolidado!$D$5:D235,"*"&amp;U$3&amp;"*")=1,1,0),0))</f>
        <v>0</v>
      </c>
      <c r="V235" s="0" t="n">
        <f aca="false">IF(OR(V$3="",Consolidado!$D235=""),0,IF(ISNUMBER(SEARCH(V$3,Consolidado!$D235)),IF(COUNTIFS(Consolidado!$AC$5:AC235,Consolidado!$AC235,Consolidado!$D$5:D235,"*"&amp;V$3&amp;"*")=1,1,0),0))</f>
        <v>0</v>
      </c>
      <c r="W235" s="0" t="n">
        <f aca="false">IF(OR(W$3="",Consolidado!$D235=""),0,IF(ISNUMBER(SEARCH(W$3,Consolidado!$D235)),IF(COUNTIFS(Consolidado!$AC$5:AC235,Consolidado!$AC235,Consolidado!$D$5:D235,"*"&amp;W$3&amp;"*")=1,1,0),0))</f>
        <v>0</v>
      </c>
      <c r="X235" s="0" t="n">
        <f aca="false">IF(OR(X$3="",Consolidado!$D235=""),0,IF(ISNUMBER(SEARCH(X$3,Consolidado!$D235)),IF(COUNTIFS(Consolidado!$AC$5:AC235,Consolidado!$AC235,Consolidado!$D$5:D235,"*"&amp;X$3&amp;"*")=1,1,0),0))</f>
        <v>0</v>
      </c>
      <c r="Y235" s="0" t="n">
        <f aca="false">IF(OR(Y$3="",Consolidado!$D235=""),0,IF(ISNUMBER(SEARCH(Y$3,Consolidado!$D235)),IF(COUNTIFS(Consolidado!$AC$5:AC235,Consolidado!$AC235,Consolidado!$D$5:D235,"*"&amp;Y$3&amp;"*")=1,1,0),0))</f>
        <v>0</v>
      </c>
      <c r="Z235" s="0" t="n">
        <f aca="false">IF(OR(Z$3="",Consolidado!$D235=""),0,IF(ISNUMBER(SEARCH(Z$3,Consolidado!$D235)),IF(COUNTIFS(Consolidado!$AC$5:AC235,Consolidado!$AC235,Consolidado!$D$5:D235,"*"&amp;Z$3&amp;"*")=1,1,0),0))</f>
        <v>0</v>
      </c>
      <c r="AA235" s="0" t="n">
        <f aca="false">IF(OR(AA$3="",Consolidado!$D235=""),0,IF(ISNUMBER(SEARCH(AA$3,Consolidado!$D235)),IF(COUNTIFS(Consolidado!$AC$5:AC235,Consolidado!$AC235,Consolidado!$D$5:D235,"*"&amp;AA$3&amp;"*")=1,1,0),0))</f>
        <v>0</v>
      </c>
      <c r="AB235" s="0" t="n">
        <f aca="false">IF(OR(AB$3="",Consolidado!$D235=""),0,IF(ISNUMBER(SEARCH(AB$3,Consolidado!$D235)),IF(COUNTIFS(Consolidado!$AC$5:AC235,Consolidado!$AC235,Consolidado!$D$5:D235,"*"&amp;AB$3&amp;"*")=1,1,0),0))</f>
        <v>0</v>
      </c>
      <c r="AC235" s="0" t="n">
        <f aca="false">IF(OR(AC$3="",Consolidado!$D235=""),0,IF(ISNUMBER(SEARCH(AC$3,Consolidado!$D235)),IF(COUNTIFS(Consolidado!$AC$5:AC235,Consolidado!$AC235,Consolidado!$D$5:D235,"*"&amp;AC$3&amp;"*")=1,1,0),0))</f>
        <v>0</v>
      </c>
      <c r="AD235" s="0" t="n">
        <f aca="false">IF(OR(AD$3="",Consolidado!$D235=""),0,IF(ISNUMBER(SEARCH(AD$3,Consolidado!$D235)),IF(COUNTIFS(Consolidado!$AC$5:AC235,Consolidado!$AC235,Consolidado!$D$5:D235,"*"&amp;AD$3&amp;"*")=1,1,0),0))</f>
        <v>0</v>
      </c>
      <c r="AE235" s="0" t="n">
        <f aca="false">IF(OR(AE$3="",Consolidado!$D235=""),0,IF(ISNUMBER(SEARCH(AE$3,Consolidado!$D235)),IF(COUNTIFS(Consolidado!$AC$5:AC235,Consolidado!$AC235,Consolidado!$D$5:D235,"*"&amp;AE$3&amp;"*")=1,1,0),0))</f>
        <v>0</v>
      </c>
      <c r="AF235" s="0" t="n">
        <f aca="false">IF(OR(AF$3="",Consolidado!$D235=""),0,IF(ISNUMBER(SEARCH(AF$3,Consolidado!$D235)),IF(COUNTIFS(Consolidado!$AC$5:AC235,Consolidado!$AC235,Consolidado!$D$5:D235,"*"&amp;AF$3&amp;"*")=1,1,0),0))</f>
        <v>0</v>
      </c>
      <c r="AG235" s="0" t="n">
        <f aca="false">IF(OR(AG$3="",Consolidado!$D235=""),0,IF(ISNUMBER(SEARCH(AG$3,Consolidado!$D235)),IF(COUNTIFS(Consolidado!$AC$5:AC235,Consolidado!$AC235,Consolidado!$D$5:D235,"*"&amp;AG$3&amp;"*")=1,1,0),0))</f>
        <v>0</v>
      </c>
      <c r="AH235" s="0" t="n">
        <f aca="false">IF(OR(AH$3="",Consolidado!$D235=""),0,IF(ISNUMBER(SEARCH(AH$3,Consolidado!$D235)),IF(COUNTIFS(Consolidado!$AC$5:AC235,Consolidado!$AC235,Consolidado!$D$5:D235,"*"&amp;AH$3&amp;"*")=1,1,0),0))</f>
        <v>0</v>
      </c>
      <c r="AI235" s="0" t="n">
        <f aca="false">IF(OR(AI$3="",Consolidado!$D235=""),0,IF(ISNUMBER(SEARCH(AI$3,Consolidado!$D235)),IF(COUNTIFS(Consolidado!$AC$5:AC235,Consolidado!$AC235,Consolidado!$D$5:D235,"*"&amp;AI$3&amp;"*")=1,1,0),0))</f>
        <v>0</v>
      </c>
      <c r="AJ235" s="0" t="n">
        <f aca="false">IF(OR(AJ$3="",Consolidado!$D235=""),0,IF(ISNUMBER(SEARCH(AJ$3,Consolidado!$D235)),IF(COUNTIFS(Consolidado!$AC$5:AC235,Consolidado!$AC235,Consolidado!$D$5:D235,"*"&amp;AJ$3&amp;"*")=1,1,0),0))</f>
        <v>0</v>
      </c>
      <c r="AK235" s="0" t="n">
        <f aca="false">IF(OR(AK$3="",Consolidado!$D235=""),0,IF(ISNUMBER(SEARCH(AK$3,Consolidado!$D235)),IF(COUNTIFS(Consolidado!$AC$5:AC235,Consolidado!$AC235,Consolidado!$D$5:D235,"*"&amp;AK$3&amp;"*")=1,1,0),0))</f>
        <v>0</v>
      </c>
      <c r="AL235" s="0" t="n">
        <f aca="false">IF(OR(AL$3="",Consolidado!$D235=""),0,IF(ISNUMBER(SEARCH(AL$3,Consolidado!$D235)),IF(COUNTIFS(Consolidado!$AC$5:AC235,Consolidado!$AC235,Consolidado!$D$5:D235,"*"&amp;AL$3&amp;"*")=1,1,0),0))</f>
        <v>0</v>
      </c>
      <c r="AM235" s="0" t="n">
        <f aca="false">IF(OR(AM$3="",Consolidado!$D235=""),0,IF(ISNUMBER(SEARCH(AM$3,Consolidado!$D235)),IF(COUNTIFS(Consolidado!$AC$5:AC235,Consolidado!$AC235,Consolidado!$D$5:D235,"*"&amp;AM$3&amp;"*")=1,1,0),0))</f>
        <v>0</v>
      </c>
      <c r="AN235" s="0" t="n">
        <f aca="false">IF(OR(AN$3="",Consolidado!$D235=""),0,IF(ISNUMBER(SEARCH(AN$3,Consolidado!$D235)),IF(COUNTIFS(Consolidado!$AC$5:AC235,Consolidado!$AC235,Consolidado!$D$5:D235,"*"&amp;AN$3&amp;"*")=1,1,0),0))</f>
        <v>0</v>
      </c>
      <c r="AO235" s="0" t="n">
        <f aca="false">IF(OR(AO$3="",Consolidado!$D235=""),0,IF(ISNUMBER(SEARCH(AO$3,Consolidado!$D235)),IF(COUNTIFS(Consolidado!$AC$5:AC235,Consolidado!$AC235,Consolidado!$D$5:D235,"*"&amp;AO$3&amp;"*")=1,1,0),0))</f>
        <v>0</v>
      </c>
    </row>
    <row r="236" customFormat="false" ht="15" hidden="false" customHeight="false" outlineLevel="0" collapsed="false">
      <c r="B236" s="0" t="n">
        <f aca="false">IF(OR(B$3="",Consolidado!$D236=""),0,IF(ISNUMBER(SEARCH(B$3,Consolidado!$D236)),IF(COUNTIFS(Consolidado!$AC$5:AC236,Consolidado!$AC236,Consolidado!$D$5:D236,"*"&amp;B$3&amp;"*")=1,1,0),0))</f>
        <v>0</v>
      </c>
      <c r="C236" s="0" t="n">
        <f aca="false">IF(OR(C$3="",Consolidado!$D236=""),0,IF(ISNUMBER(SEARCH(C$3,Consolidado!$D236)),IF(COUNTIFS(Consolidado!$AC$5:AC236,Consolidado!$AC236,Consolidado!$D$5:D236,"*"&amp;C$3&amp;"*")=1,1,0),0))</f>
        <v>0</v>
      </c>
      <c r="D236" s="0" t="n">
        <f aca="false">IF(OR(D$3="",Consolidado!$D236=""),0,IF(ISNUMBER(SEARCH(D$3,Consolidado!$D236)),IF(COUNTIFS(Consolidado!$AC$5:AC236,Consolidado!$AC236,Consolidado!$D$5:D236,"*"&amp;D$3&amp;"*")=1,1,0),0))</f>
        <v>0</v>
      </c>
      <c r="E236" s="0" t="n">
        <f aca="false">IF(OR(E$3="",Consolidado!$D236=""),0,IF(ISNUMBER(SEARCH(E$3,Consolidado!$D236)),IF(COUNTIFS(Consolidado!$AC$5:AC236,Consolidado!$AC236,Consolidado!$D$5:D236,"*"&amp;E$3&amp;"*")=1,1,0),0))</f>
        <v>0</v>
      </c>
      <c r="F236" s="0" t="n">
        <f aca="false">IF(OR(F$3="",Consolidado!$D236=""),0,IF(ISNUMBER(SEARCH(F$3,Consolidado!$D236)),IF(COUNTIFS(Consolidado!$AC$5:AC236,Consolidado!$AC236,Consolidado!$D$5:D236,"*"&amp;F$3&amp;"*")=1,1,0),0))</f>
        <v>0</v>
      </c>
      <c r="G236" s="0" t="n">
        <f aca="false">IF(OR(G$3="",Consolidado!$D236=""),0,IF(ISNUMBER(SEARCH(G$3,Consolidado!$D236)),IF(COUNTIFS(Consolidado!$AC$5:AC236,Consolidado!$AC236,Consolidado!$D$5:D236,"*"&amp;G$3&amp;"*")=1,1,0),0))</f>
        <v>0</v>
      </c>
      <c r="H236" s="0" t="n">
        <f aca="false">IF(OR(H$3="",Consolidado!$D236=""),0,IF(ISNUMBER(SEARCH(H$3,Consolidado!$D236)),IF(COUNTIFS(Consolidado!$AC$5:AC236,Consolidado!$AC236,Consolidado!$D$5:D236,"*"&amp;H$3&amp;"*")=1,1,0),0))</f>
        <v>0</v>
      </c>
      <c r="I236" s="0" t="n">
        <f aca="false">IF(OR(I$3="",Consolidado!$D236=""),0,IF(ISNUMBER(SEARCH(I$3,Consolidado!$D236)),IF(COUNTIFS(Consolidado!$AC$5:AC236,Consolidado!$AC236,Consolidado!$D$5:D236,"*"&amp;I$3&amp;"*")=1,1,0),0))</f>
        <v>0</v>
      </c>
      <c r="J236" s="0" t="n">
        <f aca="false">IF(OR(J$3="",Consolidado!$D236=""),0,IF(ISNUMBER(SEARCH(J$3,Consolidado!$D236)),IF(COUNTIFS(Consolidado!$AC$5:AC236,Consolidado!$AC236,Consolidado!$D$5:D236,"*"&amp;J$3&amp;"*")=1,1,0),0))</f>
        <v>0</v>
      </c>
      <c r="K236" s="0" t="n">
        <f aca="false">IF(OR(K$3="",Consolidado!$D236=""),0,IF(ISNUMBER(SEARCH(K$3,Consolidado!$D236)),IF(COUNTIFS(Consolidado!$AC$5:AC236,Consolidado!$AC236,Consolidado!$D$5:D236,"*"&amp;K$3&amp;"*")=1,1,0),0))</f>
        <v>0</v>
      </c>
      <c r="L236" s="0" t="n">
        <f aca="false">IF(OR(L$3="",Consolidado!$D236=""),0,IF(ISNUMBER(SEARCH(L$3,Consolidado!$D236)),IF(COUNTIFS(Consolidado!$AC$5:AC236,Consolidado!$AC236,Consolidado!$D$5:D236,"*"&amp;L$3&amp;"*")=1,1,0),0))</f>
        <v>0</v>
      </c>
      <c r="M236" s="0" t="n">
        <f aca="false">IF(OR(M$3="",Consolidado!$D236=""),0,IF(ISNUMBER(SEARCH(M$3,Consolidado!$D236)),IF(COUNTIFS(Consolidado!$AC$5:AC236,Consolidado!$AC236,Consolidado!$D$5:D236,"*"&amp;M$3&amp;"*")=1,1,0),0))</f>
        <v>0</v>
      </c>
      <c r="N236" s="0" t="n">
        <f aca="false">IF(OR(N$3="",Consolidado!$D236=""),0,IF(ISNUMBER(SEARCH(N$3,Consolidado!$D236)),IF(COUNTIFS(Consolidado!$AC$5:AC236,Consolidado!$AC236,Consolidado!$D$5:D236,"*"&amp;N$3&amp;"*")=1,1,0),0))</f>
        <v>0</v>
      </c>
      <c r="O236" s="0" t="n">
        <f aca="false">IF(OR(O$3="",Consolidado!$D236=""),0,IF(ISNUMBER(SEARCH(O$3,Consolidado!$D236)),IF(COUNTIFS(Consolidado!$AC$5:AC236,Consolidado!$AC236,Consolidado!$D$5:D236,"*"&amp;O$3&amp;"*")=1,1,0),0))</f>
        <v>0</v>
      </c>
      <c r="P236" s="0" t="n">
        <f aca="false">IF(OR(P$3="",Consolidado!$D236=""),0,IF(ISNUMBER(SEARCH(P$3,Consolidado!$D236)),IF(COUNTIFS(Consolidado!$AC$5:AC236,Consolidado!$AC236,Consolidado!$D$5:D236,"*"&amp;P$3&amp;"*")=1,1,0),0))</f>
        <v>0</v>
      </c>
      <c r="Q236" s="0" t="n">
        <f aca="false">IF(OR(Q$3="",Consolidado!$D236=""),0,IF(ISNUMBER(SEARCH(Q$3,Consolidado!$D236)),IF(COUNTIFS(Consolidado!$AC$5:AC236,Consolidado!$AC236,Consolidado!$D$5:D236,"*"&amp;Q$3&amp;"*")=1,1,0),0))</f>
        <v>0</v>
      </c>
      <c r="R236" s="0" t="n">
        <f aca="false">IF(OR(R$3="",Consolidado!$D236=""),0,IF(ISNUMBER(SEARCH(R$3,Consolidado!$D236)),IF(COUNTIFS(Consolidado!$AC$5:AC236,Consolidado!$AC236,Consolidado!$D$5:D236,"*"&amp;R$3&amp;"*")=1,1,0),0))</f>
        <v>0</v>
      </c>
      <c r="S236" s="0" t="n">
        <f aca="false">IF(OR(S$3="",Consolidado!$D236=""),0,IF(ISNUMBER(SEARCH(S$3,Consolidado!$D236)),IF(COUNTIFS(Consolidado!$AC$5:AC236,Consolidado!$AC236,Consolidado!$D$5:D236,"*"&amp;S$3&amp;"*")=1,1,0),0))</f>
        <v>0</v>
      </c>
      <c r="T236" s="0" t="n">
        <f aca="false">IF(OR(T$3="",Consolidado!$D236=""),0,IF(ISNUMBER(SEARCH(T$3,Consolidado!$D236)),IF(COUNTIFS(Consolidado!$AC$5:AC236,Consolidado!$AC236,Consolidado!$D$5:D236,"*"&amp;T$3&amp;"*")=1,1,0),0))</f>
        <v>0</v>
      </c>
      <c r="U236" s="0" t="n">
        <f aca="false">IF(OR(U$3="",Consolidado!$D236=""),0,IF(ISNUMBER(SEARCH(U$3,Consolidado!$D236)),IF(COUNTIFS(Consolidado!$AC$5:AC236,Consolidado!$AC236,Consolidado!$D$5:D236,"*"&amp;U$3&amp;"*")=1,1,0),0))</f>
        <v>0</v>
      </c>
      <c r="V236" s="0" t="n">
        <f aca="false">IF(OR(V$3="",Consolidado!$D236=""),0,IF(ISNUMBER(SEARCH(V$3,Consolidado!$D236)),IF(COUNTIFS(Consolidado!$AC$5:AC236,Consolidado!$AC236,Consolidado!$D$5:D236,"*"&amp;V$3&amp;"*")=1,1,0),0))</f>
        <v>0</v>
      </c>
      <c r="W236" s="0" t="n">
        <f aca="false">IF(OR(W$3="",Consolidado!$D236=""),0,IF(ISNUMBER(SEARCH(W$3,Consolidado!$D236)),IF(COUNTIFS(Consolidado!$AC$5:AC236,Consolidado!$AC236,Consolidado!$D$5:D236,"*"&amp;W$3&amp;"*")=1,1,0),0))</f>
        <v>0</v>
      </c>
      <c r="X236" s="0" t="n">
        <f aca="false">IF(OR(X$3="",Consolidado!$D236=""),0,IF(ISNUMBER(SEARCH(X$3,Consolidado!$D236)),IF(COUNTIFS(Consolidado!$AC$5:AC236,Consolidado!$AC236,Consolidado!$D$5:D236,"*"&amp;X$3&amp;"*")=1,1,0),0))</f>
        <v>0</v>
      </c>
      <c r="Y236" s="0" t="n">
        <f aca="false">IF(OR(Y$3="",Consolidado!$D236=""),0,IF(ISNUMBER(SEARCH(Y$3,Consolidado!$D236)),IF(COUNTIFS(Consolidado!$AC$5:AC236,Consolidado!$AC236,Consolidado!$D$5:D236,"*"&amp;Y$3&amp;"*")=1,1,0),0))</f>
        <v>0</v>
      </c>
      <c r="Z236" s="0" t="n">
        <f aca="false">IF(OR(Z$3="",Consolidado!$D236=""),0,IF(ISNUMBER(SEARCH(Z$3,Consolidado!$D236)),IF(COUNTIFS(Consolidado!$AC$5:AC236,Consolidado!$AC236,Consolidado!$D$5:D236,"*"&amp;Z$3&amp;"*")=1,1,0),0))</f>
        <v>0</v>
      </c>
      <c r="AA236" s="0" t="n">
        <f aca="false">IF(OR(AA$3="",Consolidado!$D236=""),0,IF(ISNUMBER(SEARCH(AA$3,Consolidado!$D236)),IF(COUNTIFS(Consolidado!$AC$5:AC236,Consolidado!$AC236,Consolidado!$D$5:D236,"*"&amp;AA$3&amp;"*")=1,1,0),0))</f>
        <v>0</v>
      </c>
      <c r="AB236" s="0" t="n">
        <f aca="false">IF(OR(AB$3="",Consolidado!$D236=""),0,IF(ISNUMBER(SEARCH(AB$3,Consolidado!$D236)),IF(COUNTIFS(Consolidado!$AC$5:AC236,Consolidado!$AC236,Consolidado!$D$5:D236,"*"&amp;AB$3&amp;"*")=1,1,0),0))</f>
        <v>0</v>
      </c>
      <c r="AC236" s="0" t="n">
        <f aca="false">IF(OR(AC$3="",Consolidado!$D236=""),0,IF(ISNUMBER(SEARCH(AC$3,Consolidado!$D236)),IF(COUNTIFS(Consolidado!$AC$5:AC236,Consolidado!$AC236,Consolidado!$D$5:D236,"*"&amp;AC$3&amp;"*")=1,1,0),0))</f>
        <v>0</v>
      </c>
      <c r="AD236" s="0" t="n">
        <f aca="false">IF(OR(AD$3="",Consolidado!$D236=""),0,IF(ISNUMBER(SEARCH(AD$3,Consolidado!$D236)),IF(COUNTIFS(Consolidado!$AC$5:AC236,Consolidado!$AC236,Consolidado!$D$5:D236,"*"&amp;AD$3&amp;"*")=1,1,0),0))</f>
        <v>0</v>
      </c>
      <c r="AE236" s="0" t="n">
        <f aca="false">IF(OR(AE$3="",Consolidado!$D236=""),0,IF(ISNUMBER(SEARCH(AE$3,Consolidado!$D236)),IF(COUNTIFS(Consolidado!$AC$5:AC236,Consolidado!$AC236,Consolidado!$D$5:D236,"*"&amp;AE$3&amp;"*")=1,1,0),0))</f>
        <v>0</v>
      </c>
      <c r="AF236" s="0" t="n">
        <f aca="false">IF(OR(AF$3="",Consolidado!$D236=""),0,IF(ISNUMBER(SEARCH(AF$3,Consolidado!$D236)),IF(COUNTIFS(Consolidado!$AC$5:AC236,Consolidado!$AC236,Consolidado!$D$5:D236,"*"&amp;AF$3&amp;"*")=1,1,0),0))</f>
        <v>0</v>
      </c>
      <c r="AG236" s="0" t="n">
        <f aca="false">IF(OR(AG$3="",Consolidado!$D236=""),0,IF(ISNUMBER(SEARCH(AG$3,Consolidado!$D236)),IF(COUNTIFS(Consolidado!$AC$5:AC236,Consolidado!$AC236,Consolidado!$D$5:D236,"*"&amp;AG$3&amp;"*")=1,1,0),0))</f>
        <v>0</v>
      </c>
      <c r="AH236" s="0" t="n">
        <f aca="false">IF(OR(AH$3="",Consolidado!$D236=""),0,IF(ISNUMBER(SEARCH(AH$3,Consolidado!$D236)),IF(COUNTIFS(Consolidado!$AC$5:AC236,Consolidado!$AC236,Consolidado!$D$5:D236,"*"&amp;AH$3&amp;"*")=1,1,0),0))</f>
        <v>0</v>
      </c>
      <c r="AI236" s="0" t="n">
        <f aca="false">IF(OR(AI$3="",Consolidado!$D236=""),0,IF(ISNUMBER(SEARCH(AI$3,Consolidado!$D236)),IF(COUNTIFS(Consolidado!$AC$5:AC236,Consolidado!$AC236,Consolidado!$D$5:D236,"*"&amp;AI$3&amp;"*")=1,1,0),0))</f>
        <v>0</v>
      </c>
      <c r="AJ236" s="0" t="n">
        <f aca="false">IF(OR(AJ$3="",Consolidado!$D236=""),0,IF(ISNUMBER(SEARCH(AJ$3,Consolidado!$D236)),IF(COUNTIFS(Consolidado!$AC$5:AC236,Consolidado!$AC236,Consolidado!$D$5:D236,"*"&amp;AJ$3&amp;"*")=1,1,0),0))</f>
        <v>0</v>
      </c>
      <c r="AK236" s="0" t="n">
        <f aca="false">IF(OR(AK$3="",Consolidado!$D236=""),0,IF(ISNUMBER(SEARCH(AK$3,Consolidado!$D236)),IF(COUNTIFS(Consolidado!$AC$5:AC236,Consolidado!$AC236,Consolidado!$D$5:D236,"*"&amp;AK$3&amp;"*")=1,1,0),0))</f>
        <v>0</v>
      </c>
      <c r="AL236" s="0" t="n">
        <f aca="false">IF(OR(AL$3="",Consolidado!$D236=""),0,IF(ISNUMBER(SEARCH(AL$3,Consolidado!$D236)),IF(COUNTIFS(Consolidado!$AC$5:AC236,Consolidado!$AC236,Consolidado!$D$5:D236,"*"&amp;AL$3&amp;"*")=1,1,0),0))</f>
        <v>0</v>
      </c>
      <c r="AM236" s="0" t="n">
        <f aca="false">IF(OR(AM$3="",Consolidado!$D236=""),0,IF(ISNUMBER(SEARCH(AM$3,Consolidado!$D236)),IF(COUNTIFS(Consolidado!$AC$5:AC236,Consolidado!$AC236,Consolidado!$D$5:D236,"*"&amp;AM$3&amp;"*")=1,1,0),0))</f>
        <v>0</v>
      </c>
      <c r="AN236" s="0" t="n">
        <f aca="false">IF(OR(AN$3="",Consolidado!$D236=""),0,IF(ISNUMBER(SEARCH(AN$3,Consolidado!$D236)),IF(COUNTIFS(Consolidado!$AC$5:AC236,Consolidado!$AC236,Consolidado!$D$5:D236,"*"&amp;AN$3&amp;"*")=1,1,0),0))</f>
        <v>0</v>
      </c>
      <c r="AO236" s="0" t="n">
        <f aca="false">IF(OR(AO$3="",Consolidado!$D236=""),0,IF(ISNUMBER(SEARCH(AO$3,Consolidado!$D236)),IF(COUNTIFS(Consolidado!$AC$5:AC236,Consolidado!$AC236,Consolidado!$D$5:D236,"*"&amp;AO$3&amp;"*")=1,1,0),0))</f>
        <v>0</v>
      </c>
    </row>
    <row r="237" customFormat="false" ht="15" hidden="false" customHeight="false" outlineLevel="0" collapsed="false">
      <c r="B237" s="0" t="n">
        <f aca="false">IF(OR(B$3="",Consolidado!$D237=""),0,IF(ISNUMBER(SEARCH(B$3,Consolidado!$D237)),IF(COUNTIFS(Consolidado!$AC$5:AC237,Consolidado!$AC237,Consolidado!$D$5:D237,"*"&amp;B$3&amp;"*")=1,1,0),0))</f>
        <v>0</v>
      </c>
      <c r="C237" s="0" t="n">
        <f aca="false">IF(OR(C$3="",Consolidado!$D237=""),0,IF(ISNUMBER(SEARCH(C$3,Consolidado!$D237)),IF(COUNTIFS(Consolidado!$AC$5:AC237,Consolidado!$AC237,Consolidado!$D$5:D237,"*"&amp;C$3&amp;"*")=1,1,0),0))</f>
        <v>0</v>
      </c>
      <c r="D237" s="0" t="n">
        <f aca="false">IF(OR(D$3="",Consolidado!$D237=""),0,IF(ISNUMBER(SEARCH(D$3,Consolidado!$D237)),IF(COUNTIFS(Consolidado!$AC$5:AC237,Consolidado!$AC237,Consolidado!$D$5:D237,"*"&amp;D$3&amp;"*")=1,1,0),0))</f>
        <v>0</v>
      </c>
      <c r="E237" s="0" t="n">
        <f aca="false">IF(OR(E$3="",Consolidado!$D237=""),0,IF(ISNUMBER(SEARCH(E$3,Consolidado!$D237)),IF(COUNTIFS(Consolidado!$AC$5:AC237,Consolidado!$AC237,Consolidado!$D$5:D237,"*"&amp;E$3&amp;"*")=1,1,0),0))</f>
        <v>0</v>
      </c>
      <c r="F237" s="0" t="n">
        <f aca="false">IF(OR(F$3="",Consolidado!$D237=""),0,IF(ISNUMBER(SEARCH(F$3,Consolidado!$D237)),IF(COUNTIFS(Consolidado!$AC$5:AC237,Consolidado!$AC237,Consolidado!$D$5:D237,"*"&amp;F$3&amp;"*")=1,1,0),0))</f>
        <v>0</v>
      </c>
      <c r="G237" s="0" t="n">
        <f aca="false">IF(OR(G$3="",Consolidado!$D237=""),0,IF(ISNUMBER(SEARCH(G$3,Consolidado!$D237)),IF(COUNTIFS(Consolidado!$AC$5:AC237,Consolidado!$AC237,Consolidado!$D$5:D237,"*"&amp;G$3&amp;"*")=1,1,0),0))</f>
        <v>0</v>
      </c>
      <c r="H237" s="0" t="n">
        <f aca="false">IF(OR(H$3="",Consolidado!$D237=""),0,IF(ISNUMBER(SEARCH(H$3,Consolidado!$D237)),IF(COUNTIFS(Consolidado!$AC$5:AC237,Consolidado!$AC237,Consolidado!$D$5:D237,"*"&amp;H$3&amp;"*")=1,1,0),0))</f>
        <v>0</v>
      </c>
      <c r="I237" s="0" t="n">
        <f aca="false">IF(OR(I$3="",Consolidado!$D237=""),0,IF(ISNUMBER(SEARCH(I$3,Consolidado!$D237)),IF(COUNTIFS(Consolidado!$AC$5:AC237,Consolidado!$AC237,Consolidado!$D$5:D237,"*"&amp;I$3&amp;"*")=1,1,0),0))</f>
        <v>0</v>
      </c>
      <c r="J237" s="0" t="n">
        <f aca="false">IF(OR(J$3="",Consolidado!$D237=""),0,IF(ISNUMBER(SEARCH(J$3,Consolidado!$D237)),IF(COUNTIFS(Consolidado!$AC$5:AC237,Consolidado!$AC237,Consolidado!$D$5:D237,"*"&amp;J$3&amp;"*")=1,1,0),0))</f>
        <v>0</v>
      </c>
      <c r="K237" s="0" t="n">
        <f aca="false">IF(OR(K$3="",Consolidado!$D237=""),0,IF(ISNUMBER(SEARCH(K$3,Consolidado!$D237)),IF(COUNTIFS(Consolidado!$AC$5:AC237,Consolidado!$AC237,Consolidado!$D$5:D237,"*"&amp;K$3&amp;"*")=1,1,0),0))</f>
        <v>0</v>
      </c>
      <c r="L237" s="0" t="n">
        <f aca="false">IF(OR(L$3="",Consolidado!$D237=""),0,IF(ISNUMBER(SEARCH(L$3,Consolidado!$D237)),IF(COUNTIFS(Consolidado!$AC$5:AC237,Consolidado!$AC237,Consolidado!$D$5:D237,"*"&amp;L$3&amp;"*")=1,1,0),0))</f>
        <v>0</v>
      </c>
      <c r="M237" s="0" t="n">
        <f aca="false">IF(OR(M$3="",Consolidado!$D237=""),0,IF(ISNUMBER(SEARCH(M$3,Consolidado!$D237)),IF(COUNTIFS(Consolidado!$AC$5:AC237,Consolidado!$AC237,Consolidado!$D$5:D237,"*"&amp;M$3&amp;"*")=1,1,0),0))</f>
        <v>0</v>
      </c>
      <c r="N237" s="0" t="n">
        <f aca="false">IF(OR(N$3="",Consolidado!$D237=""),0,IF(ISNUMBER(SEARCH(N$3,Consolidado!$D237)),IF(COUNTIFS(Consolidado!$AC$5:AC237,Consolidado!$AC237,Consolidado!$D$5:D237,"*"&amp;N$3&amp;"*")=1,1,0),0))</f>
        <v>0</v>
      </c>
      <c r="O237" s="0" t="n">
        <f aca="false">IF(OR(O$3="",Consolidado!$D237=""),0,IF(ISNUMBER(SEARCH(O$3,Consolidado!$D237)),IF(COUNTIFS(Consolidado!$AC$5:AC237,Consolidado!$AC237,Consolidado!$D$5:D237,"*"&amp;O$3&amp;"*")=1,1,0),0))</f>
        <v>0</v>
      </c>
      <c r="P237" s="0" t="n">
        <f aca="false">IF(OR(P$3="",Consolidado!$D237=""),0,IF(ISNUMBER(SEARCH(P$3,Consolidado!$D237)),IF(COUNTIFS(Consolidado!$AC$5:AC237,Consolidado!$AC237,Consolidado!$D$5:D237,"*"&amp;P$3&amp;"*")=1,1,0),0))</f>
        <v>0</v>
      </c>
      <c r="Q237" s="0" t="n">
        <f aca="false">IF(OR(Q$3="",Consolidado!$D237=""),0,IF(ISNUMBER(SEARCH(Q$3,Consolidado!$D237)),IF(COUNTIFS(Consolidado!$AC$5:AC237,Consolidado!$AC237,Consolidado!$D$5:D237,"*"&amp;Q$3&amp;"*")=1,1,0),0))</f>
        <v>0</v>
      </c>
      <c r="R237" s="0" t="n">
        <f aca="false">IF(OR(R$3="",Consolidado!$D237=""),0,IF(ISNUMBER(SEARCH(R$3,Consolidado!$D237)),IF(COUNTIFS(Consolidado!$AC$5:AC237,Consolidado!$AC237,Consolidado!$D$5:D237,"*"&amp;R$3&amp;"*")=1,1,0),0))</f>
        <v>0</v>
      </c>
      <c r="S237" s="0" t="n">
        <f aca="false">IF(OR(S$3="",Consolidado!$D237=""),0,IF(ISNUMBER(SEARCH(S$3,Consolidado!$D237)),IF(COUNTIFS(Consolidado!$AC$5:AC237,Consolidado!$AC237,Consolidado!$D$5:D237,"*"&amp;S$3&amp;"*")=1,1,0),0))</f>
        <v>0</v>
      </c>
      <c r="T237" s="0" t="n">
        <f aca="false">IF(OR(T$3="",Consolidado!$D237=""),0,IF(ISNUMBER(SEARCH(T$3,Consolidado!$D237)),IF(COUNTIFS(Consolidado!$AC$5:AC237,Consolidado!$AC237,Consolidado!$D$5:D237,"*"&amp;T$3&amp;"*")=1,1,0),0))</f>
        <v>0</v>
      </c>
      <c r="U237" s="0" t="n">
        <f aca="false">IF(OR(U$3="",Consolidado!$D237=""),0,IF(ISNUMBER(SEARCH(U$3,Consolidado!$D237)),IF(COUNTIFS(Consolidado!$AC$5:AC237,Consolidado!$AC237,Consolidado!$D$5:D237,"*"&amp;U$3&amp;"*")=1,1,0),0))</f>
        <v>0</v>
      </c>
      <c r="V237" s="0" t="n">
        <f aca="false">IF(OR(V$3="",Consolidado!$D237=""),0,IF(ISNUMBER(SEARCH(V$3,Consolidado!$D237)),IF(COUNTIFS(Consolidado!$AC$5:AC237,Consolidado!$AC237,Consolidado!$D$5:D237,"*"&amp;V$3&amp;"*")=1,1,0),0))</f>
        <v>0</v>
      </c>
      <c r="W237" s="0" t="n">
        <f aca="false">IF(OR(W$3="",Consolidado!$D237=""),0,IF(ISNUMBER(SEARCH(W$3,Consolidado!$D237)),IF(COUNTIFS(Consolidado!$AC$5:AC237,Consolidado!$AC237,Consolidado!$D$5:D237,"*"&amp;W$3&amp;"*")=1,1,0),0))</f>
        <v>0</v>
      </c>
      <c r="X237" s="0" t="n">
        <f aca="false">IF(OR(X$3="",Consolidado!$D237=""),0,IF(ISNUMBER(SEARCH(X$3,Consolidado!$D237)),IF(COUNTIFS(Consolidado!$AC$5:AC237,Consolidado!$AC237,Consolidado!$D$5:D237,"*"&amp;X$3&amp;"*")=1,1,0),0))</f>
        <v>0</v>
      </c>
      <c r="Y237" s="0" t="n">
        <f aca="false">IF(OR(Y$3="",Consolidado!$D237=""),0,IF(ISNUMBER(SEARCH(Y$3,Consolidado!$D237)),IF(COUNTIFS(Consolidado!$AC$5:AC237,Consolidado!$AC237,Consolidado!$D$5:D237,"*"&amp;Y$3&amp;"*")=1,1,0),0))</f>
        <v>0</v>
      </c>
      <c r="Z237" s="0" t="n">
        <f aca="false">IF(OR(Z$3="",Consolidado!$D237=""),0,IF(ISNUMBER(SEARCH(Z$3,Consolidado!$D237)),IF(COUNTIFS(Consolidado!$AC$5:AC237,Consolidado!$AC237,Consolidado!$D$5:D237,"*"&amp;Z$3&amp;"*")=1,1,0),0))</f>
        <v>0</v>
      </c>
      <c r="AA237" s="0" t="n">
        <f aca="false">IF(OR(AA$3="",Consolidado!$D237=""),0,IF(ISNUMBER(SEARCH(AA$3,Consolidado!$D237)),IF(COUNTIFS(Consolidado!$AC$5:AC237,Consolidado!$AC237,Consolidado!$D$5:D237,"*"&amp;AA$3&amp;"*")=1,1,0),0))</f>
        <v>0</v>
      </c>
      <c r="AB237" s="0" t="n">
        <f aca="false">IF(OR(AB$3="",Consolidado!$D237=""),0,IF(ISNUMBER(SEARCH(AB$3,Consolidado!$D237)),IF(COUNTIFS(Consolidado!$AC$5:AC237,Consolidado!$AC237,Consolidado!$D$5:D237,"*"&amp;AB$3&amp;"*")=1,1,0),0))</f>
        <v>0</v>
      </c>
      <c r="AC237" s="0" t="n">
        <f aca="false">IF(OR(AC$3="",Consolidado!$D237=""),0,IF(ISNUMBER(SEARCH(AC$3,Consolidado!$D237)),IF(COUNTIFS(Consolidado!$AC$5:AC237,Consolidado!$AC237,Consolidado!$D$5:D237,"*"&amp;AC$3&amp;"*")=1,1,0),0))</f>
        <v>0</v>
      </c>
      <c r="AD237" s="0" t="n">
        <f aca="false">IF(OR(AD$3="",Consolidado!$D237=""),0,IF(ISNUMBER(SEARCH(AD$3,Consolidado!$D237)),IF(COUNTIFS(Consolidado!$AC$5:AC237,Consolidado!$AC237,Consolidado!$D$5:D237,"*"&amp;AD$3&amp;"*")=1,1,0),0))</f>
        <v>0</v>
      </c>
      <c r="AE237" s="0" t="n">
        <f aca="false">IF(OR(AE$3="",Consolidado!$D237=""),0,IF(ISNUMBER(SEARCH(AE$3,Consolidado!$D237)),IF(COUNTIFS(Consolidado!$AC$5:AC237,Consolidado!$AC237,Consolidado!$D$5:D237,"*"&amp;AE$3&amp;"*")=1,1,0),0))</f>
        <v>0</v>
      </c>
      <c r="AF237" s="0" t="n">
        <f aca="false">IF(OR(AF$3="",Consolidado!$D237=""),0,IF(ISNUMBER(SEARCH(AF$3,Consolidado!$D237)),IF(COUNTIFS(Consolidado!$AC$5:AC237,Consolidado!$AC237,Consolidado!$D$5:D237,"*"&amp;AF$3&amp;"*")=1,1,0),0))</f>
        <v>0</v>
      </c>
      <c r="AG237" s="0" t="n">
        <f aca="false">IF(OR(AG$3="",Consolidado!$D237=""),0,IF(ISNUMBER(SEARCH(AG$3,Consolidado!$D237)),IF(COUNTIFS(Consolidado!$AC$5:AC237,Consolidado!$AC237,Consolidado!$D$5:D237,"*"&amp;AG$3&amp;"*")=1,1,0),0))</f>
        <v>0</v>
      </c>
      <c r="AH237" s="0" t="n">
        <f aca="false">IF(OR(AH$3="",Consolidado!$D237=""),0,IF(ISNUMBER(SEARCH(AH$3,Consolidado!$D237)),IF(COUNTIFS(Consolidado!$AC$5:AC237,Consolidado!$AC237,Consolidado!$D$5:D237,"*"&amp;AH$3&amp;"*")=1,1,0),0))</f>
        <v>0</v>
      </c>
      <c r="AI237" s="0" t="n">
        <f aca="false">IF(OR(AI$3="",Consolidado!$D237=""),0,IF(ISNUMBER(SEARCH(AI$3,Consolidado!$D237)),IF(COUNTIFS(Consolidado!$AC$5:AC237,Consolidado!$AC237,Consolidado!$D$5:D237,"*"&amp;AI$3&amp;"*")=1,1,0),0))</f>
        <v>0</v>
      </c>
      <c r="AJ237" s="0" t="n">
        <f aca="false">IF(OR(AJ$3="",Consolidado!$D237=""),0,IF(ISNUMBER(SEARCH(AJ$3,Consolidado!$D237)),IF(COUNTIFS(Consolidado!$AC$5:AC237,Consolidado!$AC237,Consolidado!$D$5:D237,"*"&amp;AJ$3&amp;"*")=1,1,0),0))</f>
        <v>0</v>
      </c>
      <c r="AK237" s="0" t="n">
        <f aca="false">IF(OR(AK$3="",Consolidado!$D237=""),0,IF(ISNUMBER(SEARCH(AK$3,Consolidado!$D237)),IF(COUNTIFS(Consolidado!$AC$5:AC237,Consolidado!$AC237,Consolidado!$D$5:D237,"*"&amp;AK$3&amp;"*")=1,1,0),0))</f>
        <v>0</v>
      </c>
      <c r="AL237" s="0" t="n">
        <f aca="false">IF(OR(AL$3="",Consolidado!$D237=""),0,IF(ISNUMBER(SEARCH(AL$3,Consolidado!$D237)),IF(COUNTIFS(Consolidado!$AC$5:AC237,Consolidado!$AC237,Consolidado!$D$5:D237,"*"&amp;AL$3&amp;"*")=1,1,0),0))</f>
        <v>0</v>
      </c>
      <c r="AM237" s="0" t="n">
        <f aca="false">IF(OR(AM$3="",Consolidado!$D237=""),0,IF(ISNUMBER(SEARCH(AM$3,Consolidado!$D237)),IF(COUNTIFS(Consolidado!$AC$5:AC237,Consolidado!$AC237,Consolidado!$D$5:D237,"*"&amp;AM$3&amp;"*")=1,1,0),0))</f>
        <v>0</v>
      </c>
      <c r="AN237" s="0" t="n">
        <f aca="false">IF(OR(AN$3="",Consolidado!$D237=""),0,IF(ISNUMBER(SEARCH(AN$3,Consolidado!$D237)),IF(COUNTIFS(Consolidado!$AC$5:AC237,Consolidado!$AC237,Consolidado!$D$5:D237,"*"&amp;AN$3&amp;"*")=1,1,0),0))</f>
        <v>0</v>
      </c>
      <c r="AO237" s="0" t="n">
        <f aca="false">IF(OR(AO$3="",Consolidado!$D237=""),0,IF(ISNUMBER(SEARCH(AO$3,Consolidado!$D237)),IF(COUNTIFS(Consolidado!$AC$5:AC237,Consolidado!$AC237,Consolidado!$D$5:D237,"*"&amp;AO$3&amp;"*")=1,1,0),0))</f>
        <v>0</v>
      </c>
    </row>
    <row r="238" customFormat="false" ht="15" hidden="false" customHeight="false" outlineLevel="0" collapsed="false">
      <c r="B238" s="0" t="n">
        <f aca="false">IF(OR(B$3="",Consolidado!$D238=""),0,IF(ISNUMBER(SEARCH(B$3,Consolidado!$D238)),IF(COUNTIFS(Consolidado!$AC$5:AC238,Consolidado!$AC238,Consolidado!$D$5:D238,"*"&amp;B$3&amp;"*")=1,1,0),0))</f>
        <v>0</v>
      </c>
      <c r="C238" s="0" t="n">
        <f aca="false">IF(OR(C$3="",Consolidado!$D238=""),0,IF(ISNUMBER(SEARCH(C$3,Consolidado!$D238)),IF(COUNTIFS(Consolidado!$AC$5:AC238,Consolidado!$AC238,Consolidado!$D$5:D238,"*"&amp;C$3&amp;"*")=1,1,0),0))</f>
        <v>0</v>
      </c>
      <c r="D238" s="0" t="n">
        <f aca="false">IF(OR(D$3="",Consolidado!$D238=""),0,IF(ISNUMBER(SEARCH(D$3,Consolidado!$D238)),IF(COUNTIFS(Consolidado!$AC$5:AC238,Consolidado!$AC238,Consolidado!$D$5:D238,"*"&amp;D$3&amp;"*")=1,1,0),0))</f>
        <v>0</v>
      </c>
      <c r="E238" s="0" t="n">
        <f aca="false">IF(OR(E$3="",Consolidado!$D238=""),0,IF(ISNUMBER(SEARCH(E$3,Consolidado!$D238)),IF(COUNTIFS(Consolidado!$AC$5:AC238,Consolidado!$AC238,Consolidado!$D$5:D238,"*"&amp;E$3&amp;"*")=1,1,0),0))</f>
        <v>0</v>
      </c>
      <c r="F238" s="0" t="n">
        <f aca="false">IF(OR(F$3="",Consolidado!$D238=""),0,IF(ISNUMBER(SEARCH(F$3,Consolidado!$D238)),IF(COUNTIFS(Consolidado!$AC$5:AC238,Consolidado!$AC238,Consolidado!$D$5:D238,"*"&amp;F$3&amp;"*")=1,1,0),0))</f>
        <v>0</v>
      </c>
      <c r="G238" s="0" t="n">
        <f aca="false">IF(OR(G$3="",Consolidado!$D238=""),0,IF(ISNUMBER(SEARCH(G$3,Consolidado!$D238)),IF(COUNTIFS(Consolidado!$AC$5:AC238,Consolidado!$AC238,Consolidado!$D$5:D238,"*"&amp;G$3&amp;"*")=1,1,0),0))</f>
        <v>0</v>
      </c>
      <c r="H238" s="0" t="n">
        <f aca="false">IF(OR(H$3="",Consolidado!$D238=""),0,IF(ISNUMBER(SEARCH(H$3,Consolidado!$D238)),IF(COUNTIFS(Consolidado!$AC$5:AC238,Consolidado!$AC238,Consolidado!$D$5:D238,"*"&amp;H$3&amp;"*")=1,1,0),0))</f>
        <v>0</v>
      </c>
      <c r="I238" s="0" t="n">
        <f aca="false">IF(OR(I$3="",Consolidado!$D238=""),0,IF(ISNUMBER(SEARCH(I$3,Consolidado!$D238)),IF(COUNTIFS(Consolidado!$AC$5:AC238,Consolidado!$AC238,Consolidado!$D$5:D238,"*"&amp;I$3&amp;"*")=1,1,0),0))</f>
        <v>0</v>
      </c>
      <c r="J238" s="0" t="n">
        <f aca="false">IF(OR(J$3="",Consolidado!$D238=""),0,IF(ISNUMBER(SEARCH(J$3,Consolidado!$D238)),IF(COUNTIFS(Consolidado!$AC$5:AC238,Consolidado!$AC238,Consolidado!$D$5:D238,"*"&amp;J$3&amp;"*")=1,1,0),0))</f>
        <v>0</v>
      </c>
      <c r="K238" s="0" t="n">
        <f aca="false">IF(OR(K$3="",Consolidado!$D238=""),0,IF(ISNUMBER(SEARCH(K$3,Consolidado!$D238)),IF(COUNTIFS(Consolidado!$AC$5:AC238,Consolidado!$AC238,Consolidado!$D$5:D238,"*"&amp;K$3&amp;"*")=1,1,0),0))</f>
        <v>0</v>
      </c>
      <c r="L238" s="0" t="n">
        <f aca="false">IF(OR(L$3="",Consolidado!$D238=""),0,IF(ISNUMBER(SEARCH(L$3,Consolidado!$D238)),IF(COUNTIFS(Consolidado!$AC$5:AC238,Consolidado!$AC238,Consolidado!$D$5:D238,"*"&amp;L$3&amp;"*")=1,1,0),0))</f>
        <v>0</v>
      </c>
      <c r="M238" s="0" t="n">
        <f aca="false">IF(OR(M$3="",Consolidado!$D238=""),0,IF(ISNUMBER(SEARCH(M$3,Consolidado!$D238)),IF(COUNTIFS(Consolidado!$AC$5:AC238,Consolidado!$AC238,Consolidado!$D$5:D238,"*"&amp;M$3&amp;"*")=1,1,0),0))</f>
        <v>0</v>
      </c>
      <c r="N238" s="0" t="n">
        <f aca="false">IF(OR(N$3="",Consolidado!$D238=""),0,IF(ISNUMBER(SEARCH(N$3,Consolidado!$D238)),IF(COUNTIFS(Consolidado!$AC$5:AC238,Consolidado!$AC238,Consolidado!$D$5:D238,"*"&amp;N$3&amp;"*")=1,1,0),0))</f>
        <v>0</v>
      </c>
      <c r="O238" s="0" t="n">
        <f aca="false">IF(OR(O$3="",Consolidado!$D238=""),0,IF(ISNUMBER(SEARCH(O$3,Consolidado!$D238)),IF(COUNTIFS(Consolidado!$AC$5:AC238,Consolidado!$AC238,Consolidado!$D$5:D238,"*"&amp;O$3&amp;"*")=1,1,0),0))</f>
        <v>0</v>
      </c>
      <c r="P238" s="0" t="n">
        <f aca="false">IF(OR(P$3="",Consolidado!$D238=""),0,IF(ISNUMBER(SEARCH(P$3,Consolidado!$D238)),IF(COUNTIFS(Consolidado!$AC$5:AC238,Consolidado!$AC238,Consolidado!$D$5:D238,"*"&amp;P$3&amp;"*")=1,1,0),0))</f>
        <v>0</v>
      </c>
      <c r="Q238" s="0" t="n">
        <f aca="false">IF(OR(Q$3="",Consolidado!$D238=""),0,IF(ISNUMBER(SEARCH(Q$3,Consolidado!$D238)),IF(COUNTIFS(Consolidado!$AC$5:AC238,Consolidado!$AC238,Consolidado!$D$5:D238,"*"&amp;Q$3&amp;"*")=1,1,0),0))</f>
        <v>0</v>
      </c>
      <c r="R238" s="0" t="n">
        <f aca="false">IF(OR(R$3="",Consolidado!$D238=""),0,IF(ISNUMBER(SEARCH(R$3,Consolidado!$D238)),IF(COUNTIFS(Consolidado!$AC$5:AC238,Consolidado!$AC238,Consolidado!$D$5:D238,"*"&amp;R$3&amp;"*")=1,1,0),0))</f>
        <v>0</v>
      </c>
      <c r="S238" s="0" t="n">
        <f aca="false">IF(OR(S$3="",Consolidado!$D238=""),0,IF(ISNUMBER(SEARCH(S$3,Consolidado!$D238)),IF(COUNTIFS(Consolidado!$AC$5:AC238,Consolidado!$AC238,Consolidado!$D$5:D238,"*"&amp;S$3&amp;"*")=1,1,0),0))</f>
        <v>0</v>
      </c>
      <c r="T238" s="0" t="n">
        <f aca="false">IF(OR(T$3="",Consolidado!$D238=""),0,IF(ISNUMBER(SEARCH(T$3,Consolidado!$D238)),IF(COUNTIFS(Consolidado!$AC$5:AC238,Consolidado!$AC238,Consolidado!$D$5:D238,"*"&amp;T$3&amp;"*")=1,1,0),0))</f>
        <v>0</v>
      </c>
      <c r="U238" s="0" t="n">
        <f aca="false">IF(OR(U$3="",Consolidado!$D238=""),0,IF(ISNUMBER(SEARCH(U$3,Consolidado!$D238)),IF(COUNTIFS(Consolidado!$AC$5:AC238,Consolidado!$AC238,Consolidado!$D$5:D238,"*"&amp;U$3&amp;"*")=1,1,0),0))</f>
        <v>0</v>
      </c>
      <c r="V238" s="0" t="n">
        <f aca="false">IF(OR(V$3="",Consolidado!$D238=""),0,IF(ISNUMBER(SEARCH(V$3,Consolidado!$D238)),IF(COUNTIFS(Consolidado!$AC$5:AC238,Consolidado!$AC238,Consolidado!$D$5:D238,"*"&amp;V$3&amp;"*")=1,1,0),0))</f>
        <v>0</v>
      </c>
      <c r="W238" s="0" t="n">
        <f aca="false">IF(OR(W$3="",Consolidado!$D238=""),0,IF(ISNUMBER(SEARCH(W$3,Consolidado!$D238)),IF(COUNTIFS(Consolidado!$AC$5:AC238,Consolidado!$AC238,Consolidado!$D$5:D238,"*"&amp;W$3&amp;"*")=1,1,0),0))</f>
        <v>0</v>
      </c>
      <c r="X238" s="0" t="n">
        <f aca="false">IF(OR(X$3="",Consolidado!$D238=""),0,IF(ISNUMBER(SEARCH(X$3,Consolidado!$D238)),IF(COUNTIFS(Consolidado!$AC$5:AC238,Consolidado!$AC238,Consolidado!$D$5:D238,"*"&amp;X$3&amp;"*")=1,1,0),0))</f>
        <v>0</v>
      </c>
      <c r="Y238" s="0" t="n">
        <f aca="false">IF(OR(Y$3="",Consolidado!$D238=""),0,IF(ISNUMBER(SEARCH(Y$3,Consolidado!$D238)),IF(COUNTIFS(Consolidado!$AC$5:AC238,Consolidado!$AC238,Consolidado!$D$5:D238,"*"&amp;Y$3&amp;"*")=1,1,0),0))</f>
        <v>0</v>
      </c>
      <c r="Z238" s="0" t="n">
        <f aca="false">IF(OR(Z$3="",Consolidado!$D238=""),0,IF(ISNUMBER(SEARCH(Z$3,Consolidado!$D238)),IF(COUNTIFS(Consolidado!$AC$5:AC238,Consolidado!$AC238,Consolidado!$D$5:D238,"*"&amp;Z$3&amp;"*")=1,1,0),0))</f>
        <v>0</v>
      </c>
      <c r="AA238" s="0" t="n">
        <f aca="false">IF(OR(AA$3="",Consolidado!$D238=""),0,IF(ISNUMBER(SEARCH(AA$3,Consolidado!$D238)),IF(COUNTIFS(Consolidado!$AC$5:AC238,Consolidado!$AC238,Consolidado!$D$5:D238,"*"&amp;AA$3&amp;"*")=1,1,0),0))</f>
        <v>0</v>
      </c>
      <c r="AB238" s="0" t="n">
        <f aca="false">IF(OR(AB$3="",Consolidado!$D238=""),0,IF(ISNUMBER(SEARCH(AB$3,Consolidado!$D238)),IF(COUNTIFS(Consolidado!$AC$5:AC238,Consolidado!$AC238,Consolidado!$D$5:D238,"*"&amp;AB$3&amp;"*")=1,1,0),0))</f>
        <v>0</v>
      </c>
      <c r="AC238" s="0" t="n">
        <f aca="false">IF(OR(AC$3="",Consolidado!$D238=""),0,IF(ISNUMBER(SEARCH(AC$3,Consolidado!$D238)),IF(COUNTIFS(Consolidado!$AC$5:AC238,Consolidado!$AC238,Consolidado!$D$5:D238,"*"&amp;AC$3&amp;"*")=1,1,0),0))</f>
        <v>0</v>
      </c>
      <c r="AD238" s="0" t="n">
        <f aca="false">IF(OR(AD$3="",Consolidado!$D238=""),0,IF(ISNUMBER(SEARCH(AD$3,Consolidado!$D238)),IF(COUNTIFS(Consolidado!$AC$5:AC238,Consolidado!$AC238,Consolidado!$D$5:D238,"*"&amp;AD$3&amp;"*")=1,1,0),0))</f>
        <v>0</v>
      </c>
      <c r="AE238" s="0" t="n">
        <f aca="false">IF(OR(AE$3="",Consolidado!$D238=""),0,IF(ISNUMBER(SEARCH(AE$3,Consolidado!$D238)),IF(COUNTIFS(Consolidado!$AC$5:AC238,Consolidado!$AC238,Consolidado!$D$5:D238,"*"&amp;AE$3&amp;"*")=1,1,0),0))</f>
        <v>0</v>
      </c>
      <c r="AF238" s="0" t="n">
        <f aca="false">IF(OR(AF$3="",Consolidado!$D238=""),0,IF(ISNUMBER(SEARCH(AF$3,Consolidado!$D238)),IF(COUNTIFS(Consolidado!$AC$5:AC238,Consolidado!$AC238,Consolidado!$D$5:D238,"*"&amp;AF$3&amp;"*")=1,1,0),0))</f>
        <v>0</v>
      </c>
      <c r="AG238" s="0" t="n">
        <f aca="false">IF(OR(AG$3="",Consolidado!$D238=""),0,IF(ISNUMBER(SEARCH(AG$3,Consolidado!$D238)),IF(COUNTIFS(Consolidado!$AC$5:AC238,Consolidado!$AC238,Consolidado!$D$5:D238,"*"&amp;AG$3&amp;"*")=1,1,0),0))</f>
        <v>0</v>
      </c>
      <c r="AH238" s="0" t="n">
        <f aca="false">IF(OR(AH$3="",Consolidado!$D238=""),0,IF(ISNUMBER(SEARCH(AH$3,Consolidado!$D238)),IF(COUNTIFS(Consolidado!$AC$5:AC238,Consolidado!$AC238,Consolidado!$D$5:D238,"*"&amp;AH$3&amp;"*")=1,1,0),0))</f>
        <v>0</v>
      </c>
      <c r="AI238" s="0" t="n">
        <f aca="false">IF(OR(AI$3="",Consolidado!$D238=""),0,IF(ISNUMBER(SEARCH(AI$3,Consolidado!$D238)),IF(COUNTIFS(Consolidado!$AC$5:AC238,Consolidado!$AC238,Consolidado!$D$5:D238,"*"&amp;AI$3&amp;"*")=1,1,0),0))</f>
        <v>0</v>
      </c>
      <c r="AJ238" s="0" t="n">
        <f aca="false">IF(OR(AJ$3="",Consolidado!$D238=""),0,IF(ISNUMBER(SEARCH(AJ$3,Consolidado!$D238)),IF(COUNTIFS(Consolidado!$AC$5:AC238,Consolidado!$AC238,Consolidado!$D$5:D238,"*"&amp;AJ$3&amp;"*")=1,1,0),0))</f>
        <v>0</v>
      </c>
      <c r="AK238" s="0" t="n">
        <f aca="false">IF(OR(AK$3="",Consolidado!$D238=""),0,IF(ISNUMBER(SEARCH(AK$3,Consolidado!$D238)),IF(COUNTIFS(Consolidado!$AC$5:AC238,Consolidado!$AC238,Consolidado!$D$5:D238,"*"&amp;AK$3&amp;"*")=1,1,0),0))</f>
        <v>0</v>
      </c>
      <c r="AL238" s="0" t="n">
        <f aca="false">IF(OR(AL$3="",Consolidado!$D238=""),0,IF(ISNUMBER(SEARCH(AL$3,Consolidado!$D238)),IF(COUNTIFS(Consolidado!$AC$5:AC238,Consolidado!$AC238,Consolidado!$D$5:D238,"*"&amp;AL$3&amp;"*")=1,1,0),0))</f>
        <v>0</v>
      </c>
      <c r="AM238" s="0" t="n">
        <f aca="false">IF(OR(AM$3="",Consolidado!$D238=""),0,IF(ISNUMBER(SEARCH(AM$3,Consolidado!$D238)),IF(COUNTIFS(Consolidado!$AC$5:AC238,Consolidado!$AC238,Consolidado!$D$5:D238,"*"&amp;AM$3&amp;"*")=1,1,0),0))</f>
        <v>0</v>
      </c>
      <c r="AN238" s="0" t="n">
        <f aca="false">IF(OR(AN$3="",Consolidado!$D238=""),0,IF(ISNUMBER(SEARCH(AN$3,Consolidado!$D238)),IF(COUNTIFS(Consolidado!$AC$5:AC238,Consolidado!$AC238,Consolidado!$D$5:D238,"*"&amp;AN$3&amp;"*")=1,1,0),0))</f>
        <v>0</v>
      </c>
      <c r="AO238" s="0" t="n">
        <f aca="false">IF(OR(AO$3="",Consolidado!$D238=""),0,IF(ISNUMBER(SEARCH(AO$3,Consolidado!$D238)),IF(COUNTIFS(Consolidado!$AC$5:AC238,Consolidado!$AC238,Consolidado!$D$5:D238,"*"&amp;AO$3&amp;"*")=1,1,0),0))</f>
        <v>0</v>
      </c>
    </row>
    <row r="239" customFormat="false" ht="15" hidden="false" customHeight="false" outlineLevel="0" collapsed="false">
      <c r="B239" s="0" t="n">
        <f aca="false">IF(OR(B$3="",Consolidado!$D239=""),0,IF(ISNUMBER(SEARCH(B$3,Consolidado!$D239)),IF(COUNTIFS(Consolidado!$AC$5:AC239,Consolidado!$AC239,Consolidado!$D$5:D239,"*"&amp;B$3&amp;"*")=1,1,0),0))</f>
        <v>0</v>
      </c>
      <c r="C239" s="0" t="n">
        <f aca="false">IF(OR(C$3="",Consolidado!$D239=""),0,IF(ISNUMBER(SEARCH(C$3,Consolidado!$D239)),IF(COUNTIFS(Consolidado!$AC$5:AC239,Consolidado!$AC239,Consolidado!$D$5:D239,"*"&amp;C$3&amp;"*")=1,1,0),0))</f>
        <v>0</v>
      </c>
      <c r="D239" s="0" t="n">
        <f aca="false">IF(OR(D$3="",Consolidado!$D239=""),0,IF(ISNUMBER(SEARCH(D$3,Consolidado!$D239)),IF(COUNTIFS(Consolidado!$AC$5:AC239,Consolidado!$AC239,Consolidado!$D$5:D239,"*"&amp;D$3&amp;"*")=1,1,0),0))</f>
        <v>0</v>
      </c>
      <c r="E239" s="0" t="n">
        <f aca="false">IF(OR(E$3="",Consolidado!$D239=""),0,IF(ISNUMBER(SEARCH(E$3,Consolidado!$D239)),IF(COUNTIFS(Consolidado!$AC$5:AC239,Consolidado!$AC239,Consolidado!$D$5:D239,"*"&amp;E$3&amp;"*")=1,1,0),0))</f>
        <v>0</v>
      </c>
      <c r="F239" s="0" t="n">
        <f aca="false">IF(OR(F$3="",Consolidado!$D239=""),0,IF(ISNUMBER(SEARCH(F$3,Consolidado!$D239)),IF(COUNTIFS(Consolidado!$AC$5:AC239,Consolidado!$AC239,Consolidado!$D$5:D239,"*"&amp;F$3&amp;"*")=1,1,0),0))</f>
        <v>0</v>
      </c>
      <c r="G239" s="0" t="n">
        <f aca="false">IF(OR(G$3="",Consolidado!$D239=""),0,IF(ISNUMBER(SEARCH(G$3,Consolidado!$D239)),IF(COUNTIFS(Consolidado!$AC$5:AC239,Consolidado!$AC239,Consolidado!$D$5:D239,"*"&amp;G$3&amp;"*")=1,1,0),0))</f>
        <v>0</v>
      </c>
      <c r="H239" s="0" t="n">
        <f aca="false">IF(OR(H$3="",Consolidado!$D239=""),0,IF(ISNUMBER(SEARCH(H$3,Consolidado!$D239)),IF(COUNTIFS(Consolidado!$AC$5:AC239,Consolidado!$AC239,Consolidado!$D$5:D239,"*"&amp;H$3&amp;"*")=1,1,0),0))</f>
        <v>0</v>
      </c>
      <c r="I239" s="0" t="n">
        <f aca="false">IF(OR(I$3="",Consolidado!$D239=""),0,IF(ISNUMBER(SEARCH(I$3,Consolidado!$D239)),IF(COUNTIFS(Consolidado!$AC$5:AC239,Consolidado!$AC239,Consolidado!$D$5:D239,"*"&amp;I$3&amp;"*")=1,1,0),0))</f>
        <v>0</v>
      </c>
      <c r="J239" s="0" t="n">
        <f aca="false">IF(OR(J$3="",Consolidado!$D239=""),0,IF(ISNUMBER(SEARCH(J$3,Consolidado!$D239)),IF(COUNTIFS(Consolidado!$AC$5:AC239,Consolidado!$AC239,Consolidado!$D$5:D239,"*"&amp;J$3&amp;"*")=1,1,0),0))</f>
        <v>0</v>
      </c>
      <c r="K239" s="0" t="n">
        <f aca="false">IF(OR(K$3="",Consolidado!$D239=""),0,IF(ISNUMBER(SEARCH(K$3,Consolidado!$D239)),IF(COUNTIFS(Consolidado!$AC$5:AC239,Consolidado!$AC239,Consolidado!$D$5:D239,"*"&amp;K$3&amp;"*")=1,1,0),0))</f>
        <v>0</v>
      </c>
      <c r="L239" s="0" t="n">
        <f aca="false">IF(OR(L$3="",Consolidado!$D239=""),0,IF(ISNUMBER(SEARCH(L$3,Consolidado!$D239)),IF(COUNTIFS(Consolidado!$AC$5:AC239,Consolidado!$AC239,Consolidado!$D$5:D239,"*"&amp;L$3&amp;"*")=1,1,0),0))</f>
        <v>0</v>
      </c>
      <c r="M239" s="0" t="n">
        <f aca="false">IF(OR(M$3="",Consolidado!$D239=""),0,IF(ISNUMBER(SEARCH(M$3,Consolidado!$D239)),IF(COUNTIFS(Consolidado!$AC$5:AC239,Consolidado!$AC239,Consolidado!$D$5:D239,"*"&amp;M$3&amp;"*")=1,1,0),0))</f>
        <v>0</v>
      </c>
      <c r="N239" s="0" t="n">
        <f aca="false">IF(OR(N$3="",Consolidado!$D239=""),0,IF(ISNUMBER(SEARCH(N$3,Consolidado!$D239)),IF(COUNTIFS(Consolidado!$AC$5:AC239,Consolidado!$AC239,Consolidado!$D$5:D239,"*"&amp;N$3&amp;"*")=1,1,0),0))</f>
        <v>0</v>
      </c>
      <c r="O239" s="0" t="n">
        <f aca="false">IF(OR(O$3="",Consolidado!$D239=""),0,IF(ISNUMBER(SEARCH(O$3,Consolidado!$D239)),IF(COUNTIFS(Consolidado!$AC$5:AC239,Consolidado!$AC239,Consolidado!$D$5:D239,"*"&amp;O$3&amp;"*")=1,1,0),0))</f>
        <v>0</v>
      </c>
      <c r="P239" s="0" t="n">
        <f aca="false">IF(OR(P$3="",Consolidado!$D239=""),0,IF(ISNUMBER(SEARCH(P$3,Consolidado!$D239)),IF(COUNTIFS(Consolidado!$AC$5:AC239,Consolidado!$AC239,Consolidado!$D$5:D239,"*"&amp;P$3&amp;"*")=1,1,0),0))</f>
        <v>0</v>
      </c>
      <c r="Q239" s="0" t="n">
        <f aca="false">IF(OR(Q$3="",Consolidado!$D239=""),0,IF(ISNUMBER(SEARCH(Q$3,Consolidado!$D239)),IF(COUNTIFS(Consolidado!$AC$5:AC239,Consolidado!$AC239,Consolidado!$D$5:D239,"*"&amp;Q$3&amp;"*")=1,1,0),0))</f>
        <v>0</v>
      </c>
      <c r="R239" s="0" t="n">
        <f aca="false">IF(OR(R$3="",Consolidado!$D239=""),0,IF(ISNUMBER(SEARCH(R$3,Consolidado!$D239)),IF(COUNTIFS(Consolidado!$AC$5:AC239,Consolidado!$AC239,Consolidado!$D$5:D239,"*"&amp;R$3&amp;"*")=1,1,0),0))</f>
        <v>0</v>
      </c>
      <c r="S239" s="0" t="n">
        <f aca="false">IF(OR(S$3="",Consolidado!$D239=""),0,IF(ISNUMBER(SEARCH(S$3,Consolidado!$D239)),IF(COUNTIFS(Consolidado!$AC$5:AC239,Consolidado!$AC239,Consolidado!$D$5:D239,"*"&amp;S$3&amp;"*")=1,1,0),0))</f>
        <v>0</v>
      </c>
      <c r="T239" s="0" t="n">
        <f aca="false">IF(OR(T$3="",Consolidado!$D239=""),0,IF(ISNUMBER(SEARCH(T$3,Consolidado!$D239)),IF(COUNTIFS(Consolidado!$AC$5:AC239,Consolidado!$AC239,Consolidado!$D$5:D239,"*"&amp;T$3&amp;"*")=1,1,0),0))</f>
        <v>0</v>
      </c>
      <c r="U239" s="0" t="n">
        <f aca="false">IF(OR(U$3="",Consolidado!$D239=""),0,IF(ISNUMBER(SEARCH(U$3,Consolidado!$D239)),IF(COUNTIFS(Consolidado!$AC$5:AC239,Consolidado!$AC239,Consolidado!$D$5:D239,"*"&amp;U$3&amp;"*")=1,1,0),0))</f>
        <v>0</v>
      </c>
      <c r="V239" s="0" t="n">
        <f aca="false">IF(OR(V$3="",Consolidado!$D239=""),0,IF(ISNUMBER(SEARCH(V$3,Consolidado!$D239)),IF(COUNTIFS(Consolidado!$AC$5:AC239,Consolidado!$AC239,Consolidado!$D$5:D239,"*"&amp;V$3&amp;"*")=1,1,0),0))</f>
        <v>0</v>
      </c>
      <c r="W239" s="0" t="n">
        <f aca="false">IF(OR(W$3="",Consolidado!$D239=""),0,IF(ISNUMBER(SEARCH(W$3,Consolidado!$D239)),IF(COUNTIFS(Consolidado!$AC$5:AC239,Consolidado!$AC239,Consolidado!$D$5:D239,"*"&amp;W$3&amp;"*")=1,1,0),0))</f>
        <v>0</v>
      </c>
      <c r="X239" s="0" t="n">
        <f aca="false">IF(OR(X$3="",Consolidado!$D239=""),0,IF(ISNUMBER(SEARCH(X$3,Consolidado!$D239)),IF(COUNTIFS(Consolidado!$AC$5:AC239,Consolidado!$AC239,Consolidado!$D$5:D239,"*"&amp;X$3&amp;"*")=1,1,0),0))</f>
        <v>0</v>
      </c>
      <c r="Y239" s="0" t="n">
        <f aca="false">IF(OR(Y$3="",Consolidado!$D239=""),0,IF(ISNUMBER(SEARCH(Y$3,Consolidado!$D239)),IF(COUNTIFS(Consolidado!$AC$5:AC239,Consolidado!$AC239,Consolidado!$D$5:D239,"*"&amp;Y$3&amp;"*")=1,1,0),0))</f>
        <v>0</v>
      </c>
      <c r="Z239" s="0" t="n">
        <f aca="false">IF(OR(Z$3="",Consolidado!$D239=""),0,IF(ISNUMBER(SEARCH(Z$3,Consolidado!$D239)),IF(COUNTIFS(Consolidado!$AC$5:AC239,Consolidado!$AC239,Consolidado!$D$5:D239,"*"&amp;Z$3&amp;"*")=1,1,0),0))</f>
        <v>0</v>
      </c>
      <c r="AA239" s="0" t="n">
        <f aca="false">IF(OR(AA$3="",Consolidado!$D239=""),0,IF(ISNUMBER(SEARCH(AA$3,Consolidado!$D239)),IF(COUNTIFS(Consolidado!$AC$5:AC239,Consolidado!$AC239,Consolidado!$D$5:D239,"*"&amp;AA$3&amp;"*")=1,1,0),0))</f>
        <v>0</v>
      </c>
      <c r="AB239" s="0" t="n">
        <f aca="false">IF(OR(AB$3="",Consolidado!$D239=""),0,IF(ISNUMBER(SEARCH(AB$3,Consolidado!$D239)),IF(COUNTIFS(Consolidado!$AC$5:AC239,Consolidado!$AC239,Consolidado!$D$5:D239,"*"&amp;AB$3&amp;"*")=1,1,0),0))</f>
        <v>0</v>
      </c>
      <c r="AC239" s="0" t="n">
        <f aca="false">IF(OR(AC$3="",Consolidado!$D239=""),0,IF(ISNUMBER(SEARCH(AC$3,Consolidado!$D239)),IF(COUNTIFS(Consolidado!$AC$5:AC239,Consolidado!$AC239,Consolidado!$D$5:D239,"*"&amp;AC$3&amp;"*")=1,1,0),0))</f>
        <v>0</v>
      </c>
      <c r="AD239" s="0" t="n">
        <f aca="false">IF(OR(AD$3="",Consolidado!$D239=""),0,IF(ISNUMBER(SEARCH(AD$3,Consolidado!$D239)),IF(COUNTIFS(Consolidado!$AC$5:AC239,Consolidado!$AC239,Consolidado!$D$5:D239,"*"&amp;AD$3&amp;"*")=1,1,0),0))</f>
        <v>0</v>
      </c>
      <c r="AE239" s="0" t="n">
        <f aca="false">IF(OR(AE$3="",Consolidado!$D239=""),0,IF(ISNUMBER(SEARCH(AE$3,Consolidado!$D239)),IF(COUNTIFS(Consolidado!$AC$5:AC239,Consolidado!$AC239,Consolidado!$D$5:D239,"*"&amp;AE$3&amp;"*")=1,1,0),0))</f>
        <v>0</v>
      </c>
      <c r="AF239" s="0" t="n">
        <f aca="false">IF(OR(AF$3="",Consolidado!$D239=""),0,IF(ISNUMBER(SEARCH(AF$3,Consolidado!$D239)),IF(COUNTIFS(Consolidado!$AC$5:AC239,Consolidado!$AC239,Consolidado!$D$5:D239,"*"&amp;AF$3&amp;"*")=1,1,0),0))</f>
        <v>0</v>
      </c>
      <c r="AG239" s="0" t="n">
        <f aca="false">IF(OR(AG$3="",Consolidado!$D239=""),0,IF(ISNUMBER(SEARCH(AG$3,Consolidado!$D239)),IF(COUNTIFS(Consolidado!$AC$5:AC239,Consolidado!$AC239,Consolidado!$D$5:D239,"*"&amp;AG$3&amp;"*")=1,1,0),0))</f>
        <v>0</v>
      </c>
      <c r="AH239" s="0" t="n">
        <f aca="false">IF(OR(AH$3="",Consolidado!$D239=""),0,IF(ISNUMBER(SEARCH(AH$3,Consolidado!$D239)),IF(COUNTIFS(Consolidado!$AC$5:AC239,Consolidado!$AC239,Consolidado!$D$5:D239,"*"&amp;AH$3&amp;"*")=1,1,0),0))</f>
        <v>0</v>
      </c>
      <c r="AI239" s="0" t="n">
        <f aca="false">IF(OR(AI$3="",Consolidado!$D239=""),0,IF(ISNUMBER(SEARCH(AI$3,Consolidado!$D239)),IF(COUNTIFS(Consolidado!$AC$5:AC239,Consolidado!$AC239,Consolidado!$D$5:D239,"*"&amp;AI$3&amp;"*")=1,1,0),0))</f>
        <v>0</v>
      </c>
      <c r="AJ239" s="0" t="n">
        <f aca="false">IF(OR(AJ$3="",Consolidado!$D239=""),0,IF(ISNUMBER(SEARCH(AJ$3,Consolidado!$D239)),IF(COUNTIFS(Consolidado!$AC$5:AC239,Consolidado!$AC239,Consolidado!$D$5:D239,"*"&amp;AJ$3&amp;"*")=1,1,0),0))</f>
        <v>0</v>
      </c>
      <c r="AK239" s="0" t="n">
        <f aca="false">IF(OR(AK$3="",Consolidado!$D239=""),0,IF(ISNUMBER(SEARCH(AK$3,Consolidado!$D239)),IF(COUNTIFS(Consolidado!$AC$5:AC239,Consolidado!$AC239,Consolidado!$D$5:D239,"*"&amp;AK$3&amp;"*")=1,1,0),0))</f>
        <v>0</v>
      </c>
      <c r="AL239" s="0" t="n">
        <f aca="false">IF(OR(AL$3="",Consolidado!$D239=""),0,IF(ISNUMBER(SEARCH(AL$3,Consolidado!$D239)),IF(COUNTIFS(Consolidado!$AC$5:AC239,Consolidado!$AC239,Consolidado!$D$5:D239,"*"&amp;AL$3&amp;"*")=1,1,0),0))</f>
        <v>0</v>
      </c>
      <c r="AM239" s="0" t="n">
        <f aca="false">IF(OR(AM$3="",Consolidado!$D239=""),0,IF(ISNUMBER(SEARCH(AM$3,Consolidado!$D239)),IF(COUNTIFS(Consolidado!$AC$5:AC239,Consolidado!$AC239,Consolidado!$D$5:D239,"*"&amp;AM$3&amp;"*")=1,1,0),0))</f>
        <v>0</v>
      </c>
      <c r="AN239" s="0" t="n">
        <f aca="false">IF(OR(AN$3="",Consolidado!$D239=""),0,IF(ISNUMBER(SEARCH(AN$3,Consolidado!$D239)),IF(COUNTIFS(Consolidado!$AC$5:AC239,Consolidado!$AC239,Consolidado!$D$5:D239,"*"&amp;AN$3&amp;"*")=1,1,0),0))</f>
        <v>0</v>
      </c>
      <c r="AO239" s="0" t="n">
        <f aca="false">IF(OR(AO$3="",Consolidado!$D239=""),0,IF(ISNUMBER(SEARCH(AO$3,Consolidado!$D239)),IF(COUNTIFS(Consolidado!$AC$5:AC239,Consolidado!$AC239,Consolidado!$D$5:D239,"*"&amp;AO$3&amp;"*")=1,1,0),0))</f>
        <v>0</v>
      </c>
    </row>
    <row r="240" customFormat="false" ht="15" hidden="false" customHeight="false" outlineLevel="0" collapsed="false">
      <c r="B240" s="0" t="n">
        <f aca="false">IF(OR(B$3="",Consolidado!$D240=""),0,IF(ISNUMBER(SEARCH(B$3,Consolidado!$D240)),IF(COUNTIFS(Consolidado!$AC$5:AC240,Consolidado!$AC240,Consolidado!$D$5:D240,"*"&amp;B$3&amp;"*")=1,1,0),0))</f>
        <v>0</v>
      </c>
      <c r="C240" s="0" t="n">
        <f aca="false">IF(OR(C$3="",Consolidado!$D240=""),0,IF(ISNUMBER(SEARCH(C$3,Consolidado!$D240)),IF(COUNTIFS(Consolidado!$AC$5:AC240,Consolidado!$AC240,Consolidado!$D$5:D240,"*"&amp;C$3&amp;"*")=1,1,0),0))</f>
        <v>0</v>
      </c>
      <c r="D240" s="0" t="n">
        <f aca="false">IF(OR(D$3="",Consolidado!$D240=""),0,IF(ISNUMBER(SEARCH(D$3,Consolidado!$D240)),IF(COUNTIFS(Consolidado!$AC$5:AC240,Consolidado!$AC240,Consolidado!$D$5:D240,"*"&amp;D$3&amp;"*")=1,1,0),0))</f>
        <v>0</v>
      </c>
      <c r="E240" s="0" t="n">
        <f aca="false">IF(OR(E$3="",Consolidado!$D240=""),0,IF(ISNUMBER(SEARCH(E$3,Consolidado!$D240)),IF(COUNTIFS(Consolidado!$AC$5:AC240,Consolidado!$AC240,Consolidado!$D$5:D240,"*"&amp;E$3&amp;"*")=1,1,0),0))</f>
        <v>0</v>
      </c>
      <c r="F240" s="0" t="n">
        <f aca="false">IF(OR(F$3="",Consolidado!$D240=""),0,IF(ISNUMBER(SEARCH(F$3,Consolidado!$D240)),IF(COUNTIFS(Consolidado!$AC$5:AC240,Consolidado!$AC240,Consolidado!$D$5:D240,"*"&amp;F$3&amp;"*")=1,1,0),0))</f>
        <v>0</v>
      </c>
      <c r="G240" s="0" t="n">
        <f aca="false">IF(OR(G$3="",Consolidado!$D240=""),0,IF(ISNUMBER(SEARCH(G$3,Consolidado!$D240)),IF(COUNTIFS(Consolidado!$AC$5:AC240,Consolidado!$AC240,Consolidado!$D$5:D240,"*"&amp;G$3&amp;"*")=1,1,0),0))</f>
        <v>0</v>
      </c>
      <c r="H240" s="0" t="n">
        <f aca="false">IF(OR(H$3="",Consolidado!$D240=""),0,IF(ISNUMBER(SEARCH(H$3,Consolidado!$D240)),IF(COUNTIFS(Consolidado!$AC$5:AC240,Consolidado!$AC240,Consolidado!$D$5:D240,"*"&amp;H$3&amp;"*")=1,1,0),0))</f>
        <v>0</v>
      </c>
      <c r="I240" s="0" t="n">
        <f aca="false">IF(OR(I$3="",Consolidado!$D240=""),0,IF(ISNUMBER(SEARCH(I$3,Consolidado!$D240)),IF(COUNTIFS(Consolidado!$AC$5:AC240,Consolidado!$AC240,Consolidado!$D$5:D240,"*"&amp;I$3&amp;"*")=1,1,0),0))</f>
        <v>0</v>
      </c>
      <c r="J240" s="0" t="n">
        <f aca="false">IF(OR(J$3="",Consolidado!$D240=""),0,IF(ISNUMBER(SEARCH(J$3,Consolidado!$D240)),IF(COUNTIFS(Consolidado!$AC$5:AC240,Consolidado!$AC240,Consolidado!$D$5:D240,"*"&amp;J$3&amp;"*")=1,1,0),0))</f>
        <v>0</v>
      </c>
      <c r="K240" s="0" t="n">
        <f aca="false">IF(OR(K$3="",Consolidado!$D240=""),0,IF(ISNUMBER(SEARCH(K$3,Consolidado!$D240)),IF(COUNTIFS(Consolidado!$AC$5:AC240,Consolidado!$AC240,Consolidado!$D$5:D240,"*"&amp;K$3&amp;"*")=1,1,0),0))</f>
        <v>0</v>
      </c>
      <c r="L240" s="0" t="n">
        <f aca="false">IF(OR(L$3="",Consolidado!$D240=""),0,IF(ISNUMBER(SEARCH(L$3,Consolidado!$D240)),IF(COUNTIFS(Consolidado!$AC$5:AC240,Consolidado!$AC240,Consolidado!$D$5:D240,"*"&amp;L$3&amp;"*")=1,1,0),0))</f>
        <v>0</v>
      </c>
      <c r="M240" s="0" t="n">
        <f aca="false">IF(OR(M$3="",Consolidado!$D240=""),0,IF(ISNUMBER(SEARCH(M$3,Consolidado!$D240)),IF(COUNTIFS(Consolidado!$AC$5:AC240,Consolidado!$AC240,Consolidado!$D$5:D240,"*"&amp;M$3&amp;"*")=1,1,0),0))</f>
        <v>0</v>
      </c>
      <c r="N240" s="0" t="n">
        <f aca="false">IF(OR(N$3="",Consolidado!$D240=""),0,IF(ISNUMBER(SEARCH(N$3,Consolidado!$D240)),IF(COUNTIFS(Consolidado!$AC$5:AC240,Consolidado!$AC240,Consolidado!$D$5:D240,"*"&amp;N$3&amp;"*")=1,1,0),0))</f>
        <v>0</v>
      </c>
      <c r="O240" s="0" t="n">
        <f aca="false">IF(OR(O$3="",Consolidado!$D240=""),0,IF(ISNUMBER(SEARCH(O$3,Consolidado!$D240)),IF(COUNTIFS(Consolidado!$AC$5:AC240,Consolidado!$AC240,Consolidado!$D$5:D240,"*"&amp;O$3&amp;"*")=1,1,0),0))</f>
        <v>0</v>
      </c>
      <c r="P240" s="0" t="n">
        <f aca="false">IF(OR(P$3="",Consolidado!$D240=""),0,IF(ISNUMBER(SEARCH(P$3,Consolidado!$D240)),IF(COUNTIFS(Consolidado!$AC$5:AC240,Consolidado!$AC240,Consolidado!$D$5:D240,"*"&amp;P$3&amp;"*")=1,1,0),0))</f>
        <v>0</v>
      </c>
      <c r="Q240" s="0" t="n">
        <f aca="false">IF(OR(Q$3="",Consolidado!$D240=""),0,IF(ISNUMBER(SEARCH(Q$3,Consolidado!$D240)),IF(COUNTIFS(Consolidado!$AC$5:AC240,Consolidado!$AC240,Consolidado!$D$5:D240,"*"&amp;Q$3&amp;"*")=1,1,0),0))</f>
        <v>0</v>
      </c>
      <c r="R240" s="0" t="n">
        <f aca="false">IF(OR(R$3="",Consolidado!$D240=""),0,IF(ISNUMBER(SEARCH(R$3,Consolidado!$D240)),IF(COUNTIFS(Consolidado!$AC$5:AC240,Consolidado!$AC240,Consolidado!$D$5:D240,"*"&amp;R$3&amp;"*")=1,1,0),0))</f>
        <v>0</v>
      </c>
      <c r="S240" s="0" t="n">
        <f aca="false">IF(OR(S$3="",Consolidado!$D240=""),0,IF(ISNUMBER(SEARCH(S$3,Consolidado!$D240)),IF(COUNTIFS(Consolidado!$AC$5:AC240,Consolidado!$AC240,Consolidado!$D$5:D240,"*"&amp;S$3&amp;"*")=1,1,0),0))</f>
        <v>0</v>
      </c>
      <c r="T240" s="0" t="n">
        <f aca="false">IF(OR(T$3="",Consolidado!$D240=""),0,IF(ISNUMBER(SEARCH(T$3,Consolidado!$D240)),IF(COUNTIFS(Consolidado!$AC$5:AC240,Consolidado!$AC240,Consolidado!$D$5:D240,"*"&amp;T$3&amp;"*")=1,1,0),0))</f>
        <v>0</v>
      </c>
      <c r="U240" s="0" t="n">
        <f aca="false">IF(OR(U$3="",Consolidado!$D240=""),0,IF(ISNUMBER(SEARCH(U$3,Consolidado!$D240)),IF(COUNTIFS(Consolidado!$AC$5:AC240,Consolidado!$AC240,Consolidado!$D$5:D240,"*"&amp;U$3&amp;"*")=1,1,0),0))</f>
        <v>0</v>
      </c>
      <c r="V240" s="0" t="n">
        <f aca="false">IF(OR(V$3="",Consolidado!$D240=""),0,IF(ISNUMBER(SEARCH(V$3,Consolidado!$D240)),IF(COUNTIFS(Consolidado!$AC$5:AC240,Consolidado!$AC240,Consolidado!$D$5:D240,"*"&amp;V$3&amp;"*")=1,1,0),0))</f>
        <v>0</v>
      </c>
      <c r="W240" s="0" t="n">
        <f aca="false">IF(OR(W$3="",Consolidado!$D240=""),0,IF(ISNUMBER(SEARCH(W$3,Consolidado!$D240)),IF(COUNTIFS(Consolidado!$AC$5:AC240,Consolidado!$AC240,Consolidado!$D$5:D240,"*"&amp;W$3&amp;"*")=1,1,0),0))</f>
        <v>0</v>
      </c>
      <c r="X240" s="0" t="n">
        <f aca="false">IF(OR(X$3="",Consolidado!$D240=""),0,IF(ISNUMBER(SEARCH(X$3,Consolidado!$D240)),IF(COUNTIFS(Consolidado!$AC$5:AC240,Consolidado!$AC240,Consolidado!$D$5:D240,"*"&amp;X$3&amp;"*")=1,1,0),0))</f>
        <v>0</v>
      </c>
      <c r="Y240" s="0" t="n">
        <f aca="false">IF(OR(Y$3="",Consolidado!$D240=""),0,IF(ISNUMBER(SEARCH(Y$3,Consolidado!$D240)),IF(COUNTIFS(Consolidado!$AC$5:AC240,Consolidado!$AC240,Consolidado!$D$5:D240,"*"&amp;Y$3&amp;"*")=1,1,0),0))</f>
        <v>0</v>
      </c>
      <c r="Z240" s="0" t="n">
        <f aca="false">IF(OR(Z$3="",Consolidado!$D240=""),0,IF(ISNUMBER(SEARCH(Z$3,Consolidado!$D240)),IF(COUNTIFS(Consolidado!$AC$5:AC240,Consolidado!$AC240,Consolidado!$D$5:D240,"*"&amp;Z$3&amp;"*")=1,1,0),0))</f>
        <v>0</v>
      </c>
      <c r="AA240" s="0" t="n">
        <f aca="false">IF(OR(AA$3="",Consolidado!$D240=""),0,IF(ISNUMBER(SEARCH(AA$3,Consolidado!$D240)),IF(COUNTIFS(Consolidado!$AC$5:AC240,Consolidado!$AC240,Consolidado!$D$5:D240,"*"&amp;AA$3&amp;"*")=1,1,0),0))</f>
        <v>0</v>
      </c>
      <c r="AB240" s="0" t="n">
        <f aca="false">IF(OR(AB$3="",Consolidado!$D240=""),0,IF(ISNUMBER(SEARCH(AB$3,Consolidado!$D240)),IF(COUNTIFS(Consolidado!$AC$5:AC240,Consolidado!$AC240,Consolidado!$D$5:D240,"*"&amp;AB$3&amp;"*")=1,1,0),0))</f>
        <v>0</v>
      </c>
      <c r="AC240" s="0" t="n">
        <f aca="false">IF(OR(AC$3="",Consolidado!$D240=""),0,IF(ISNUMBER(SEARCH(AC$3,Consolidado!$D240)),IF(COUNTIFS(Consolidado!$AC$5:AC240,Consolidado!$AC240,Consolidado!$D$5:D240,"*"&amp;AC$3&amp;"*")=1,1,0),0))</f>
        <v>0</v>
      </c>
      <c r="AD240" s="0" t="n">
        <f aca="false">IF(OR(AD$3="",Consolidado!$D240=""),0,IF(ISNUMBER(SEARCH(AD$3,Consolidado!$D240)),IF(COUNTIFS(Consolidado!$AC$5:AC240,Consolidado!$AC240,Consolidado!$D$5:D240,"*"&amp;AD$3&amp;"*")=1,1,0),0))</f>
        <v>0</v>
      </c>
      <c r="AE240" s="0" t="n">
        <f aca="false">IF(OR(AE$3="",Consolidado!$D240=""),0,IF(ISNUMBER(SEARCH(AE$3,Consolidado!$D240)),IF(COUNTIFS(Consolidado!$AC$5:AC240,Consolidado!$AC240,Consolidado!$D$5:D240,"*"&amp;AE$3&amp;"*")=1,1,0),0))</f>
        <v>0</v>
      </c>
      <c r="AF240" s="0" t="n">
        <f aca="false">IF(OR(AF$3="",Consolidado!$D240=""),0,IF(ISNUMBER(SEARCH(AF$3,Consolidado!$D240)),IF(COUNTIFS(Consolidado!$AC$5:AC240,Consolidado!$AC240,Consolidado!$D$5:D240,"*"&amp;AF$3&amp;"*")=1,1,0),0))</f>
        <v>0</v>
      </c>
      <c r="AG240" s="0" t="n">
        <f aca="false">IF(OR(AG$3="",Consolidado!$D240=""),0,IF(ISNUMBER(SEARCH(AG$3,Consolidado!$D240)),IF(COUNTIFS(Consolidado!$AC$5:AC240,Consolidado!$AC240,Consolidado!$D$5:D240,"*"&amp;AG$3&amp;"*")=1,1,0),0))</f>
        <v>0</v>
      </c>
      <c r="AH240" s="0" t="n">
        <f aca="false">IF(OR(AH$3="",Consolidado!$D240=""),0,IF(ISNUMBER(SEARCH(AH$3,Consolidado!$D240)),IF(COUNTIFS(Consolidado!$AC$5:AC240,Consolidado!$AC240,Consolidado!$D$5:D240,"*"&amp;AH$3&amp;"*")=1,1,0),0))</f>
        <v>0</v>
      </c>
      <c r="AI240" s="0" t="n">
        <f aca="false">IF(OR(AI$3="",Consolidado!$D240=""),0,IF(ISNUMBER(SEARCH(AI$3,Consolidado!$D240)),IF(COUNTIFS(Consolidado!$AC$5:AC240,Consolidado!$AC240,Consolidado!$D$5:D240,"*"&amp;AI$3&amp;"*")=1,1,0),0))</f>
        <v>0</v>
      </c>
      <c r="AJ240" s="0" t="n">
        <f aca="false">IF(OR(AJ$3="",Consolidado!$D240=""),0,IF(ISNUMBER(SEARCH(AJ$3,Consolidado!$D240)),IF(COUNTIFS(Consolidado!$AC$5:AC240,Consolidado!$AC240,Consolidado!$D$5:D240,"*"&amp;AJ$3&amp;"*")=1,1,0),0))</f>
        <v>0</v>
      </c>
      <c r="AK240" s="0" t="n">
        <f aca="false">IF(OR(AK$3="",Consolidado!$D240=""),0,IF(ISNUMBER(SEARCH(AK$3,Consolidado!$D240)),IF(COUNTIFS(Consolidado!$AC$5:AC240,Consolidado!$AC240,Consolidado!$D$5:D240,"*"&amp;AK$3&amp;"*")=1,1,0),0))</f>
        <v>0</v>
      </c>
      <c r="AL240" s="0" t="n">
        <f aca="false">IF(OR(AL$3="",Consolidado!$D240=""),0,IF(ISNUMBER(SEARCH(AL$3,Consolidado!$D240)),IF(COUNTIFS(Consolidado!$AC$5:AC240,Consolidado!$AC240,Consolidado!$D$5:D240,"*"&amp;AL$3&amp;"*")=1,1,0),0))</f>
        <v>0</v>
      </c>
      <c r="AM240" s="0" t="n">
        <f aca="false">IF(OR(AM$3="",Consolidado!$D240=""),0,IF(ISNUMBER(SEARCH(AM$3,Consolidado!$D240)),IF(COUNTIFS(Consolidado!$AC$5:AC240,Consolidado!$AC240,Consolidado!$D$5:D240,"*"&amp;AM$3&amp;"*")=1,1,0),0))</f>
        <v>0</v>
      </c>
      <c r="AN240" s="0" t="n">
        <f aca="false">IF(OR(AN$3="",Consolidado!$D240=""),0,IF(ISNUMBER(SEARCH(AN$3,Consolidado!$D240)),IF(COUNTIFS(Consolidado!$AC$5:AC240,Consolidado!$AC240,Consolidado!$D$5:D240,"*"&amp;AN$3&amp;"*")=1,1,0),0))</f>
        <v>0</v>
      </c>
      <c r="AO240" s="0" t="n">
        <f aca="false">IF(OR(AO$3="",Consolidado!$D240=""),0,IF(ISNUMBER(SEARCH(AO$3,Consolidado!$D240)),IF(COUNTIFS(Consolidado!$AC$5:AC240,Consolidado!$AC240,Consolidado!$D$5:D240,"*"&amp;AO$3&amp;"*")=1,1,0),0))</f>
        <v>0</v>
      </c>
    </row>
    <row r="241" customFormat="false" ht="15" hidden="false" customHeight="false" outlineLevel="0" collapsed="false">
      <c r="B241" s="0" t="n">
        <f aca="false">IF(OR(B$3="",Consolidado!$D241=""),0,IF(ISNUMBER(SEARCH(B$3,Consolidado!$D241)),IF(COUNTIFS(Consolidado!$AC$5:AC241,Consolidado!$AC241,Consolidado!$D$5:D241,"*"&amp;B$3&amp;"*")=1,1,0),0))</f>
        <v>0</v>
      </c>
      <c r="C241" s="0" t="n">
        <f aca="false">IF(OR(C$3="",Consolidado!$D241=""),0,IF(ISNUMBER(SEARCH(C$3,Consolidado!$D241)),IF(COUNTIFS(Consolidado!$AC$5:AC241,Consolidado!$AC241,Consolidado!$D$5:D241,"*"&amp;C$3&amp;"*")=1,1,0),0))</f>
        <v>0</v>
      </c>
      <c r="D241" s="0" t="n">
        <f aca="false">IF(OR(D$3="",Consolidado!$D241=""),0,IF(ISNUMBER(SEARCH(D$3,Consolidado!$D241)),IF(COUNTIFS(Consolidado!$AC$5:AC241,Consolidado!$AC241,Consolidado!$D$5:D241,"*"&amp;D$3&amp;"*")=1,1,0),0))</f>
        <v>0</v>
      </c>
      <c r="E241" s="0" t="n">
        <f aca="false">IF(OR(E$3="",Consolidado!$D241=""),0,IF(ISNUMBER(SEARCH(E$3,Consolidado!$D241)),IF(COUNTIFS(Consolidado!$AC$5:AC241,Consolidado!$AC241,Consolidado!$D$5:D241,"*"&amp;E$3&amp;"*")=1,1,0),0))</f>
        <v>0</v>
      </c>
      <c r="F241" s="0" t="n">
        <f aca="false">IF(OR(F$3="",Consolidado!$D241=""),0,IF(ISNUMBER(SEARCH(F$3,Consolidado!$D241)),IF(COUNTIFS(Consolidado!$AC$5:AC241,Consolidado!$AC241,Consolidado!$D$5:D241,"*"&amp;F$3&amp;"*")=1,1,0),0))</f>
        <v>0</v>
      </c>
      <c r="G241" s="0" t="n">
        <f aca="false">IF(OR(G$3="",Consolidado!$D241=""),0,IF(ISNUMBER(SEARCH(G$3,Consolidado!$D241)),IF(COUNTIFS(Consolidado!$AC$5:AC241,Consolidado!$AC241,Consolidado!$D$5:D241,"*"&amp;G$3&amp;"*")=1,1,0),0))</f>
        <v>0</v>
      </c>
      <c r="H241" s="0" t="n">
        <f aca="false">IF(OR(H$3="",Consolidado!$D241=""),0,IF(ISNUMBER(SEARCH(H$3,Consolidado!$D241)),IF(COUNTIFS(Consolidado!$AC$5:AC241,Consolidado!$AC241,Consolidado!$D$5:D241,"*"&amp;H$3&amp;"*")=1,1,0),0))</f>
        <v>0</v>
      </c>
      <c r="I241" s="0" t="n">
        <f aca="false">IF(OR(I$3="",Consolidado!$D241=""),0,IF(ISNUMBER(SEARCH(I$3,Consolidado!$D241)),IF(COUNTIFS(Consolidado!$AC$5:AC241,Consolidado!$AC241,Consolidado!$D$5:D241,"*"&amp;I$3&amp;"*")=1,1,0),0))</f>
        <v>0</v>
      </c>
      <c r="J241" s="0" t="n">
        <f aca="false">IF(OR(J$3="",Consolidado!$D241=""),0,IF(ISNUMBER(SEARCH(J$3,Consolidado!$D241)),IF(COUNTIFS(Consolidado!$AC$5:AC241,Consolidado!$AC241,Consolidado!$D$5:D241,"*"&amp;J$3&amp;"*")=1,1,0),0))</f>
        <v>0</v>
      </c>
      <c r="K241" s="0" t="n">
        <f aca="false">IF(OR(K$3="",Consolidado!$D241=""),0,IF(ISNUMBER(SEARCH(K$3,Consolidado!$D241)),IF(COUNTIFS(Consolidado!$AC$5:AC241,Consolidado!$AC241,Consolidado!$D$5:D241,"*"&amp;K$3&amp;"*")=1,1,0),0))</f>
        <v>0</v>
      </c>
      <c r="L241" s="0" t="n">
        <f aca="false">IF(OR(L$3="",Consolidado!$D241=""),0,IF(ISNUMBER(SEARCH(L$3,Consolidado!$D241)),IF(COUNTIFS(Consolidado!$AC$5:AC241,Consolidado!$AC241,Consolidado!$D$5:D241,"*"&amp;L$3&amp;"*")=1,1,0),0))</f>
        <v>0</v>
      </c>
      <c r="M241" s="0" t="n">
        <f aca="false">IF(OR(M$3="",Consolidado!$D241=""),0,IF(ISNUMBER(SEARCH(M$3,Consolidado!$D241)),IF(COUNTIFS(Consolidado!$AC$5:AC241,Consolidado!$AC241,Consolidado!$D$5:D241,"*"&amp;M$3&amp;"*")=1,1,0),0))</f>
        <v>0</v>
      </c>
      <c r="N241" s="0" t="n">
        <f aca="false">IF(OR(N$3="",Consolidado!$D241=""),0,IF(ISNUMBER(SEARCH(N$3,Consolidado!$D241)),IF(COUNTIFS(Consolidado!$AC$5:AC241,Consolidado!$AC241,Consolidado!$D$5:D241,"*"&amp;N$3&amp;"*")=1,1,0),0))</f>
        <v>0</v>
      </c>
      <c r="O241" s="0" t="n">
        <f aca="false">IF(OR(O$3="",Consolidado!$D241=""),0,IF(ISNUMBER(SEARCH(O$3,Consolidado!$D241)),IF(COUNTIFS(Consolidado!$AC$5:AC241,Consolidado!$AC241,Consolidado!$D$5:D241,"*"&amp;O$3&amp;"*")=1,1,0),0))</f>
        <v>0</v>
      </c>
      <c r="P241" s="0" t="n">
        <f aca="false">IF(OR(P$3="",Consolidado!$D241=""),0,IF(ISNUMBER(SEARCH(P$3,Consolidado!$D241)),IF(COUNTIFS(Consolidado!$AC$5:AC241,Consolidado!$AC241,Consolidado!$D$5:D241,"*"&amp;P$3&amp;"*")=1,1,0),0))</f>
        <v>0</v>
      </c>
      <c r="Q241" s="0" t="n">
        <f aca="false">IF(OR(Q$3="",Consolidado!$D241=""),0,IF(ISNUMBER(SEARCH(Q$3,Consolidado!$D241)),IF(COUNTIFS(Consolidado!$AC$5:AC241,Consolidado!$AC241,Consolidado!$D$5:D241,"*"&amp;Q$3&amp;"*")=1,1,0),0))</f>
        <v>0</v>
      </c>
      <c r="R241" s="0" t="n">
        <f aca="false">IF(OR(R$3="",Consolidado!$D241=""),0,IF(ISNUMBER(SEARCH(R$3,Consolidado!$D241)),IF(COUNTIFS(Consolidado!$AC$5:AC241,Consolidado!$AC241,Consolidado!$D$5:D241,"*"&amp;R$3&amp;"*")=1,1,0),0))</f>
        <v>0</v>
      </c>
      <c r="S241" s="0" t="n">
        <f aca="false">IF(OR(S$3="",Consolidado!$D241=""),0,IF(ISNUMBER(SEARCH(S$3,Consolidado!$D241)),IF(COUNTIFS(Consolidado!$AC$5:AC241,Consolidado!$AC241,Consolidado!$D$5:D241,"*"&amp;S$3&amp;"*")=1,1,0),0))</f>
        <v>0</v>
      </c>
      <c r="T241" s="0" t="n">
        <f aca="false">IF(OR(T$3="",Consolidado!$D241=""),0,IF(ISNUMBER(SEARCH(T$3,Consolidado!$D241)),IF(COUNTIFS(Consolidado!$AC$5:AC241,Consolidado!$AC241,Consolidado!$D$5:D241,"*"&amp;T$3&amp;"*")=1,1,0),0))</f>
        <v>0</v>
      </c>
      <c r="U241" s="0" t="n">
        <f aca="false">IF(OR(U$3="",Consolidado!$D241=""),0,IF(ISNUMBER(SEARCH(U$3,Consolidado!$D241)),IF(COUNTIFS(Consolidado!$AC$5:AC241,Consolidado!$AC241,Consolidado!$D$5:D241,"*"&amp;U$3&amp;"*")=1,1,0),0))</f>
        <v>0</v>
      </c>
      <c r="V241" s="0" t="n">
        <f aca="false">IF(OR(V$3="",Consolidado!$D241=""),0,IF(ISNUMBER(SEARCH(V$3,Consolidado!$D241)),IF(COUNTIFS(Consolidado!$AC$5:AC241,Consolidado!$AC241,Consolidado!$D$5:D241,"*"&amp;V$3&amp;"*")=1,1,0),0))</f>
        <v>0</v>
      </c>
      <c r="W241" s="0" t="n">
        <f aca="false">IF(OR(W$3="",Consolidado!$D241=""),0,IF(ISNUMBER(SEARCH(W$3,Consolidado!$D241)),IF(COUNTIFS(Consolidado!$AC$5:AC241,Consolidado!$AC241,Consolidado!$D$5:D241,"*"&amp;W$3&amp;"*")=1,1,0),0))</f>
        <v>0</v>
      </c>
      <c r="X241" s="0" t="n">
        <f aca="false">IF(OR(X$3="",Consolidado!$D241=""),0,IF(ISNUMBER(SEARCH(X$3,Consolidado!$D241)),IF(COUNTIFS(Consolidado!$AC$5:AC241,Consolidado!$AC241,Consolidado!$D$5:D241,"*"&amp;X$3&amp;"*")=1,1,0),0))</f>
        <v>0</v>
      </c>
      <c r="Y241" s="0" t="n">
        <f aca="false">IF(OR(Y$3="",Consolidado!$D241=""),0,IF(ISNUMBER(SEARCH(Y$3,Consolidado!$D241)),IF(COUNTIFS(Consolidado!$AC$5:AC241,Consolidado!$AC241,Consolidado!$D$5:D241,"*"&amp;Y$3&amp;"*")=1,1,0),0))</f>
        <v>0</v>
      </c>
      <c r="Z241" s="0" t="n">
        <f aca="false">IF(OR(Z$3="",Consolidado!$D241=""),0,IF(ISNUMBER(SEARCH(Z$3,Consolidado!$D241)),IF(COUNTIFS(Consolidado!$AC$5:AC241,Consolidado!$AC241,Consolidado!$D$5:D241,"*"&amp;Z$3&amp;"*")=1,1,0),0))</f>
        <v>0</v>
      </c>
      <c r="AA241" s="0" t="n">
        <f aca="false">IF(OR(AA$3="",Consolidado!$D241=""),0,IF(ISNUMBER(SEARCH(AA$3,Consolidado!$D241)),IF(COUNTIFS(Consolidado!$AC$5:AC241,Consolidado!$AC241,Consolidado!$D$5:D241,"*"&amp;AA$3&amp;"*")=1,1,0),0))</f>
        <v>0</v>
      </c>
      <c r="AB241" s="0" t="n">
        <f aca="false">IF(OR(AB$3="",Consolidado!$D241=""),0,IF(ISNUMBER(SEARCH(AB$3,Consolidado!$D241)),IF(COUNTIFS(Consolidado!$AC$5:AC241,Consolidado!$AC241,Consolidado!$D$5:D241,"*"&amp;AB$3&amp;"*")=1,1,0),0))</f>
        <v>0</v>
      </c>
      <c r="AC241" s="0" t="n">
        <f aca="false">IF(OR(AC$3="",Consolidado!$D241=""),0,IF(ISNUMBER(SEARCH(AC$3,Consolidado!$D241)),IF(COUNTIFS(Consolidado!$AC$5:AC241,Consolidado!$AC241,Consolidado!$D$5:D241,"*"&amp;AC$3&amp;"*")=1,1,0),0))</f>
        <v>0</v>
      </c>
      <c r="AD241" s="0" t="n">
        <f aca="false">IF(OR(AD$3="",Consolidado!$D241=""),0,IF(ISNUMBER(SEARCH(AD$3,Consolidado!$D241)),IF(COUNTIFS(Consolidado!$AC$5:AC241,Consolidado!$AC241,Consolidado!$D$5:D241,"*"&amp;AD$3&amp;"*")=1,1,0),0))</f>
        <v>0</v>
      </c>
      <c r="AE241" s="0" t="n">
        <f aca="false">IF(OR(AE$3="",Consolidado!$D241=""),0,IF(ISNUMBER(SEARCH(AE$3,Consolidado!$D241)),IF(COUNTIFS(Consolidado!$AC$5:AC241,Consolidado!$AC241,Consolidado!$D$5:D241,"*"&amp;AE$3&amp;"*")=1,1,0),0))</f>
        <v>0</v>
      </c>
      <c r="AF241" s="0" t="n">
        <f aca="false">IF(OR(AF$3="",Consolidado!$D241=""),0,IF(ISNUMBER(SEARCH(AF$3,Consolidado!$D241)),IF(COUNTIFS(Consolidado!$AC$5:AC241,Consolidado!$AC241,Consolidado!$D$5:D241,"*"&amp;AF$3&amp;"*")=1,1,0),0))</f>
        <v>0</v>
      </c>
      <c r="AG241" s="0" t="n">
        <f aca="false">IF(OR(AG$3="",Consolidado!$D241=""),0,IF(ISNUMBER(SEARCH(AG$3,Consolidado!$D241)),IF(COUNTIFS(Consolidado!$AC$5:AC241,Consolidado!$AC241,Consolidado!$D$5:D241,"*"&amp;AG$3&amp;"*")=1,1,0),0))</f>
        <v>0</v>
      </c>
      <c r="AH241" s="0" t="n">
        <f aca="false">IF(OR(AH$3="",Consolidado!$D241=""),0,IF(ISNUMBER(SEARCH(AH$3,Consolidado!$D241)),IF(COUNTIFS(Consolidado!$AC$5:AC241,Consolidado!$AC241,Consolidado!$D$5:D241,"*"&amp;AH$3&amp;"*")=1,1,0),0))</f>
        <v>0</v>
      </c>
      <c r="AI241" s="0" t="n">
        <f aca="false">IF(OR(AI$3="",Consolidado!$D241=""),0,IF(ISNUMBER(SEARCH(AI$3,Consolidado!$D241)),IF(COUNTIFS(Consolidado!$AC$5:AC241,Consolidado!$AC241,Consolidado!$D$5:D241,"*"&amp;AI$3&amp;"*")=1,1,0),0))</f>
        <v>0</v>
      </c>
      <c r="AJ241" s="0" t="n">
        <f aca="false">IF(OR(AJ$3="",Consolidado!$D241=""),0,IF(ISNUMBER(SEARCH(AJ$3,Consolidado!$D241)),IF(COUNTIFS(Consolidado!$AC$5:AC241,Consolidado!$AC241,Consolidado!$D$5:D241,"*"&amp;AJ$3&amp;"*")=1,1,0),0))</f>
        <v>0</v>
      </c>
      <c r="AK241" s="0" t="n">
        <f aca="false">IF(OR(AK$3="",Consolidado!$D241=""),0,IF(ISNUMBER(SEARCH(AK$3,Consolidado!$D241)),IF(COUNTIFS(Consolidado!$AC$5:AC241,Consolidado!$AC241,Consolidado!$D$5:D241,"*"&amp;AK$3&amp;"*")=1,1,0),0))</f>
        <v>0</v>
      </c>
      <c r="AL241" s="0" t="n">
        <f aca="false">IF(OR(AL$3="",Consolidado!$D241=""),0,IF(ISNUMBER(SEARCH(AL$3,Consolidado!$D241)),IF(COUNTIFS(Consolidado!$AC$5:AC241,Consolidado!$AC241,Consolidado!$D$5:D241,"*"&amp;AL$3&amp;"*")=1,1,0),0))</f>
        <v>0</v>
      </c>
      <c r="AM241" s="0" t="n">
        <f aca="false">IF(OR(AM$3="",Consolidado!$D241=""),0,IF(ISNUMBER(SEARCH(AM$3,Consolidado!$D241)),IF(COUNTIFS(Consolidado!$AC$5:AC241,Consolidado!$AC241,Consolidado!$D$5:D241,"*"&amp;AM$3&amp;"*")=1,1,0),0))</f>
        <v>0</v>
      </c>
      <c r="AN241" s="0" t="n">
        <f aca="false">IF(OR(AN$3="",Consolidado!$D241=""),0,IF(ISNUMBER(SEARCH(AN$3,Consolidado!$D241)),IF(COUNTIFS(Consolidado!$AC$5:AC241,Consolidado!$AC241,Consolidado!$D$5:D241,"*"&amp;AN$3&amp;"*")=1,1,0),0))</f>
        <v>0</v>
      </c>
      <c r="AO241" s="0" t="n">
        <f aca="false">IF(OR(AO$3="",Consolidado!$D241=""),0,IF(ISNUMBER(SEARCH(AO$3,Consolidado!$D241)),IF(COUNTIFS(Consolidado!$AC$5:AC241,Consolidado!$AC241,Consolidado!$D$5:D241,"*"&amp;AO$3&amp;"*")=1,1,0),0))</f>
        <v>0</v>
      </c>
    </row>
    <row r="242" customFormat="false" ht="15" hidden="false" customHeight="false" outlineLevel="0" collapsed="false">
      <c r="B242" s="0" t="n">
        <f aca="false">IF(OR(B$3="",Consolidado!$D242=""),0,IF(ISNUMBER(SEARCH(B$3,Consolidado!$D242)),IF(COUNTIFS(Consolidado!$AC$5:AC242,Consolidado!$AC242,Consolidado!$D$5:D242,"*"&amp;B$3&amp;"*")=1,1,0),0))</f>
        <v>0</v>
      </c>
      <c r="C242" s="0" t="n">
        <f aca="false">IF(OR(C$3="",Consolidado!$D242=""),0,IF(ISNUMBER(SEARCH(C$3,Consolidado!$D242)),IF(COUNTIFS(Consolidado!$AC$5:AC242,Consolidado!$AC242,Consolidado!$D$5:D242,"*"&amp;C$3&amp;"*")=1,1,0),0))</f>
        <v>0</v>
      </c>
      <c r="D242" s="0" t="n">
        <f aca="false">IF(OR(D$3="",Consolidado!$D242=""),0,IF(ISNUMBER(SEARCH(D$3,Consolidado!$D242)),IF(COUNTIFS(Consolidado!$AC$5:AC242,Consolidado!$AC242,Consolidado!$D$5:D242,"*"&amp;D$3&amp;"*")=1,1,0),0))</f>
        <v>0</v>
      </c>
      <c r="E242" s="0" t="n">
        <f aca="false">IF(OR(E$3="",Consolidado!$D242=""),0,IF(ISNUMBER(SEARCH(E$3,Consolidado!$D242)),IF(COUNTIFS(Consolidado!$AC$5:AC242,Consolidado!$AC242,Consolidado!$D$5:D242,"*"&amp;E$3&amp;"*")=1,1,0),0))</f>
        <v>0</v>
      </c>
      <c r="F242" s="0" t="n">
        <f aca="false">IF(OR(F$3="",Consolidado!$D242=""),0,IF(ISNUMBER(SEARCH(F$3,Consolidado!$D242)),IF(COUNTIFS(Consolidado!$AC$5:AC242,Consolidado!$AC242,Consolidado!$D$5:D242,"*"&amp;F$3&amp;"*")=1,1,0),0))</f>
        <v>0</v>
      </c>
      <c r="G242" s="0" t="n">
        <f aca="false">IF(OR(G$3="",Consolidado!$D242=""),0,IF(ISNUMBER(SEARCH(G$3,Consolidado!$D242)),IF(COUNTIFS(Consolidado!$AC$5:AC242,Consolidado!$AC242,Consolidado!$D$5:D242,"*"&amp;G$3&amp;"*")=1,1,0),0))</f>
        <v>0</v>
      </c>
      <c r="H242" s="0" t="n">
        <f aca="false">IF(OR(H$3="",Consolidado!$D242=""),0,IF(ISNUMBER(SEARCH(H$3,Consolidado!$D242)),IF(COUNTIFS(Consolidado!$AC$5:AC242,Consolidado!$AC242,Consolidado!$D$5:D242,"*"&amp;H$3&amp;"*")=1,1,0),0))</f>
        <v>0</v>
      </c>
      <c r="I242" s="0" t="n">
        <f aca="false">IF(OR(I$3="",Consolidado!$D242=""),0,IF(ISNUMBER(SEARCH(I$3,Consolidado!$D242)),IF(COUNTIFS(Consolidado!$AC$5:AC242,Consolidado!$AC242,Consolidado!$D$5:D242,"*"&amp;I$3&amp;"*")=1,1,0),0))</f>
        <v>0</v>
      </c>
      <c r="J242" s="0" t="n">
        <f aca="false">IF(OR(J$3="",Consolidado!$D242=""),0,IF(ISNUMBER(SEARCH(J$3,Consolidado!$D242)),IF(COUNTIFS(Consolidado!$AC$5:AC242,Consolidado!$AC242,Consolidado!$D$5:D242,"*"&amp;J$3&amp;"*")=1,1,0),0))</f>
        <v>0</v>
      </c>
      <c r="K242" s="0" t="n">
        <f aca="false">IF(OR(K$3="",Consolidado!$D242=""),0,IF(ISNUMBER(SEARCH(K$3,Consolidado!$D242)),IF(COUNTIFS(Consolidado!$AC$5:AC242,Consolidado!$AC242,Consolidado!$D$5:D242,"*"&amp;K$3&amp;"*")=1,1,0),0))</f>
        <v>0</v>
      </c>
      <c r="L242" s="0" t="n">
        <f aca="false">IF(OR(L$3="",Consolidado!$D242=""),0,IF(ISNUMBER(SEARCH(L$3,Consolidado!$D242)),IF(COUNTIFS(Consolidado!$AC$5:AC242,Consolidado!$AC242,Consolidado!$D$5:D242,"*"&amp;L$3&amp;"*")=1,1,0),0))</f>
        <v>0</v>
      </c>
      <c r="M242" s="0" t="n">
        <f aca="false">IF(OR(M$3="",Consolidado!$D242=""),0,IF(ISNUMBER(SEARCH(M$3,Consolidado!$D242)),IF(COUNTIFS(Consolidado!$AC$5:AC242,Consolidado!$AC242,Consolidado!$D$5:D242,"*"&amp;M$3&amp;"*")=1,1,0),0))</f>
        <v>0</v>
      </c>
      <c r="N242" s="0" t="n">
        <f aca="false">IF(OR(N$3="",Consolidado!$D242=""),0,IF(ISNUMBER(SEARCH(N$3,Consolidado!$D242)),IF(COUNTIFS(Consolidado!$AC$5:AC242,Consolidado!$AC242,Consolidado!$D$5:D242,"*"&amp;N$3&amp;"*")=1,1,0),0))</f>
        <v>0</v>
      </c>
      <c r="O242" s="0" t="n">
        <f aca="false">IF(OR(O$3="",Consolidado!$D242=""),0,IF(ISNUMBER(SEARCH(O$3,Consolidado!$D242)),IF(COUNTIFS(Consolidado!$AC$5:AC242,Consolidado!$AC242,Consolidado!$D$5:D242,"*"&amp;O$3&amp;"*")=1,1,0),0))</f>
        <v>0</v>
      </c>
      <c r="P242" s="0" t="n">
        <f aca="false">IF(OR(P$3="",Consolidado!$D242=""),0,IF(ISNUMBER(SEARCH(P$3,Consolidado!$D242)),IF(COUNTIFS(Consolidado!$AC$5:AC242,Consolidado!$AC242,Consolidado!$D$5:D242,"*"&amp;P$3&amp;"*")=1,1,0),0))</f>
        <v>0</v>
      </c>
      <c r="Q242" s="0" t="n">
        <f aca="false">IF(OR(Q$3="",Consolidado!$D242=""),0,IF(ISNUMBER(SEARCH(Q$3,Consolidado!$D242)),IF(COUNTIFS(Consolidado!$AC$5:AC242,Consolidado!$AC242,Consolidado!$D$5:D242,"*"&amp;Q$3&amp;"*")=1,1,0),0))</f>
        <v>0</v>
      </c>
      <c r="R242" s="0" t="n">
        <f aca="false">IF(OR(R$3="",Consolidado!$D242=""),0,IF(ISNUMBER(SEARCH(R$3,Consolidado!$D242)),IF(COUNTIFS(Consolidado!$AC$5:AC242,Consolidado!$AC242,Consolidado!$D$5:D242,"*"&amp;R$3&amp;"*")=1,1,0),0))</f>
        <v>0</v>
      </c>
      <c r="S242" s="0" t="n">
        <f aca="false">IF(OR(S$3="",Consolidado!$D242=""),0,IF(ISNUMBER(SEARCH(S$3,Consolidado!$D242)),IF(COUNTIFS(Consolidado!$AC$5:AC242,Consolidado!$AC242,Consolidado!$D$5:D242,"*"&amp;S$3&amp;"*")=1,1,0),0))</f>
        <v>0</v>
      </c>
      <c r="T242" s="0" t="n">
        <f aca="false">IF(OR(T$3="",Consolidado!$D242=""),0,IF(ISNUMBER(SEARCH(T$3,Consolidado!$D242)),IF(COUNTIFS(Consolidado!$AC$5:AC242,Consolidado!$AC242,Consolidado!$D$5:D242,"*"&amp;T$3&amp;"*")=1,1,0),0))</f>
        <v>0</v>
      </c>
      <c r="U242" s="0" t="n">
        <f aca="false">IF(OR(U$3="",Consolidado!$D242=""),0,IF(ISNUMBER(SEARCH(U$3,Consolidado!$D242)),IF(COUNTIFS(Consolidado!$AC$5:AC242,Consolidado!$AC242,Consolidado!$D$5:D242,"*"&amp;U$3&amp;"*")=1,1,0),0))</f>
        <v>0</v>
      </c>
      <c r="V242" s="0" t="n">
        <f aca="false">IF(OR(V$3="",Consolidado!$D242=""),0,IF(ISNUMBER(SEARCH(V$3,Consolidado!$D242)),IF(COUNTIFS(Consolidado!$AC$5:AC242,Consolidado!$AC242,Consolidado!$D$5:D242,"*"&amp;V$3&amp;"*")=1,1,0),0))</f>
        <v>0</v>
      </c>
      <c r="W242" s="0" t="n">
        <f aca="false">IF(OR(W$3="",Consolidado!$D242=""),0,IF(ISNUMBER(SEARCH(W$3,Consolidado!$D242)),IF(COUNTIFS(Consolidado!$AC$5:AC242,Consolidado!$AC242,Consolidado!$D$5:D242,"*"&amp;W$3&amp;"*")=1,1,0),0))</f>
        <v>0</v>
      </c>
      <c r="X242" s="0" t="n">
        <f aca="false">IF(OR(X$3="",Consolidado!$D242=""),0,IF(ISNUMBER(SEARCH(X$3,Consolidado!$D242)),IF(COUNTIFS(Consolidado!$AC$5:AC242,Consolidado!$AC242,Consolidado!$D$5:D242,"*"&amp;X$3&amp;"*")=1,1,0),0))</f>
        <v>0</v>
      </c>
      <c r="Y242" s="0" t="n">
        <f aca="false">IF(OR(Y$3="",Consolidado!$D242=""),0,IF(ISNUMBER(SEARCH(Y$3,Consolidado!$D242)),IF(COUNTIFS(Consolidado!$AC$5:AC242,Consolidado!$AC242,Consolidado!$D$5:D242,"*"&amp;Y$3&amp;"*")=1,1,0),0))</f>
        <v>0</v>
      </c>
      <c r="Z242" s="0" t="n">
        <f aca="false">IF(OR(Z$3="",Consolidado!$D242=""),0,IF(ISNUMBER(SEARCH(Z$3,Consolidado!$D242)),IF(COUNTIFS(Consolidado!$AC$5:AC242,Consolidado!$AC242,Consolidado!$D$5:D242,"*"&amp;Z$3&amp;"*")=1,1,0),0))</f>
        <v>0</v>
      </c>
      <c r="AA242" s="0" t="n">
        <f aca="false">IF(OR(AA$3="",Consolidado!$D242=""),0,IF(ISNUMBER(SEARCH(AA$3,Consolidado!$D242)),IF(COUNTIFS(Consolidado!$AC$5:AC242,Consolidado!$AC242,Consolidado!$D$5:D242,"*"&amp;AA$3&amp;"*")=1,1,0),0))</f>
        <v>0</v>
      </c>
      <c r="AB242" s="0" t="n">
        <f aca="false">IF(OR(AB$3="",Consolidado!$D242=""),0,IF(ISNUMBER(SEARCH(AB$3,Consolidado!$D242)),IF(COUNTIFS(Consolidado!$AC$5:AC242,Consolidado!$AC242,Consolidado!$D$5:D242,"*"&amp;AB$3&amp;"*")=1,1,0),0))</f>
        <v>0</v>
      </c>
      <c r="AC242" s="0" t="n">
        <f aca="false">IF(OR(AC$3="",Consolidado!$D242=""),0,IF(ISNUMBER(SEARCH(AC$3,Consolidado!$D242)),IF(COUNTIFS(Consolidado!$AC$5:AC242,Consolidado!$AC242,Consolidado!$D$5:D242,"*"&amp;AC$3&amp;"*")=1,1,0),0))</f>
        <v>0</v>
      </c>
      <c r="AD242" s="0" t="n">
        <f aca="false">IF(OR(AD$3="",Consolidado!$D242=""),0,IF(ISNUMBER(SEARCH(AD$3,Consolidado!$D242)),IF(COUNTIFS(Consolidado!$AC$5:AC242,Consolidado!$AC242,Consolidado!$D$5:D242,"*"&amp;AD$3&amp;"*")=1,1,0),0))</f>
        <v>0</v>
      </c>
      <c r="AE242" s="0" t="n">
        <f aca="false">IF(OR(AE$3="",Consolidado!$D242=""),0,IF(ISNUMBER(SEARCH(AE$3,Consolidado!$D242)),IF(COUNTIFS(Consolidado!$AC$5:AC242,Consolidado!$AC242,Consolidado!$D$5:D242,"*"&amp;AE$3&amp;"*")=1,1,0),0))</f>
        <v>0</v>
      </c>
      <c r="AF242" s="0" t="n">
        <f aca="false">IF(OR(AF$3="",Consolidado!$D242=""),0,IF(ISNUMBER(SEARCH(AF$3,Consolidado!$D242)),IF(COUNTIFS(Consolidado!$AC$5:AC242,Consolidado!$AC242,Consolidado!$D$5:D242,"*"&amp;AF$3&amp;"*")=1,1,0),0))</f>
        <v>0</v>
      </c>
      <c r="AG242" s="0" t="n">
        <f aca="false">IF(OR(AG$3="",Consolidado!$D242=""),0,IF(ISNUMBER(SEARCH(AG$3,Consolidado!$D242)),IF(COUNTIFS(Consolidado!$AC$5:AC242,Consolidado!$AC242,Consolidado!$D$5:D242,"*"&amp;AG$3&amp;"*")=1,1,0),0))</f>
        <v>0</v>
      </c>
      <c r="AH242" s="0" t="n">
        <f aca="false">IF(OR(AH$3="",Consolidado!$D242=""),0,IF(ISNUMBER(SEARCH(AH$3,Consolidado!$D242)),IF(COUNTIFS(Consolidado!$AC$5:AC242,Consolidado!$AC242,Consolidado!$D$5:D242,"*"&amp;AH$3&amp;"*")=1,1,0),0))</f>
        <v>0</v>
      </c>
      <c r="AI242" s="0" t="n">
        <f aca="false">IF(OR(AI$3="",Consolidado!$D242=""),0,IF(ISNUMBER(SEARCH(AI$3,Consolidado!$D242)),IF(COUNTIFS(Consolidado!$AC$5:AC242,Consolidado!$AC242,Consolidado!$D$5:D242,"*"&amp;AI$3&amp;"*")=1,1,0),0))</f>
        <v>0</v>
      </c>
      <c r="AJ242" s="0" t="n">
        <f aca="false">IF(OR(AJ$3="",Consolidado!$D242=""),0,IF(ISNUMBER(SEARCH(AJ$3,Consolidado!$D242)),IF(COUNTIFS(Consolidado!$AC$5:AC242,Consolidado!$AC242,Consolidado!$D$5:D242,"*"&amp;AJ$3&amp;"*")=1,1,0),0))</f>
        <v>0</v>
      </c>
      <c r="AK242" s="0" t="n">
        <f aca="false">IF(OR(AK$3="",Consolidado!$D242=""),0,IF(ISNUMBER(SEARCH(AK$3,Consolidado!$D242)),IF(COUNTIFS(Consolidado!$AC$5:AC242,Consolidado!$AC242,Consolidado!$D$5:D242,"*"&amp;AK$3&amp;"*")=1,1,0),0))</f>
        <v>0</v>
      </c>
      <c r="AL242" s="0" t="n">
        <f aca="false">IF(OR(AL$3="",Consolidado!$D242=""),0,IF(ISNUMBER(SEARCH(AL$3,Consolidado!$D242)),IF(COUNTIFS(Consolidado!$AC$5:AC242,Consolidado!$AC242,Consolidado!$D$5:D242,"*"&amp;AL$3&amp;"*")=1,1,0),0))</f>
        <v>0</v>
      </c>
      <c r="AM242" s="0" t="n">
        <f aca="false">IF(OR(AM$3="",Consolidado!$D242=""),0,IF(ISNUMBER(SEARCH(AM$3,Consolidado!$D242)),IF(COUNTIFS(Consolidado!$AC$5:AC242,Consolidado!$AC242,Consolidado!$D$5:D242,"*"&amp;AM$3&amp;"*")=1,1,0),0))</f>
        <v>0</v>
      </c>
      <c r="AN242" s="0" t="n">
        <f aca="false">IF(OR(AN$3="",Consolidado!$D242=""),0,IF(ISNUMBER(SEARCH(AN$3,Consolidado!$D242)),IF(COUNTIFS(Consolidado!$AC$5:AC242,Consolidado!$AC242,Consolidado!$D$5:D242,"*"&amp;AN$3&amp;"*")=1,1,0),0))</f>
        <v>0</v>
      </c>
      <c r="AO242" s="0" t="n">
        <f aca="false">IF(OR(AO$3="",Consolidado!$D242=""),0,IF(ISNUMBER(SEARCH(AO$3,Consolidado!$D242)),IF(COUNTIFS(Consolidado!$AC$5:AC242,Consolidado!$AC242,Consolidado!$D$5:D242,"*"&amp;AO$3&amp;"*")=1,1,0),0))</f>
        <v>0</v>
      </c>
    </row>
    <row r="243" customFormat="false" ht="15" hidden="false" customHeight="false" outlineLevel="0" collapsed="false">
      <c r="B243" s="0" t="n">
        <f aca="false">IF(OR(B$3="",Consolidado!$D243=""),0,IF(ISNUMBER(SEARCH(B$3,Consolidado!$D243)),IF(COUNTIFS(Consolidado!$AC$5:AC243,Consolidado!$AC243,Consolidado!$D$5:D243,"*"&amp;B$3&amp;"*")=1,1,0),0))</f>
        <v>0</v>
      </c>
      <c r="C243" s="0" t="n">
        <f aca="false">IF(OR(C$3="",Consolidado!$D243=""),0,IF(ISNUMBER(SEARCH(C$3,Consolidado!$D243)),IF(COUNTIFS(Consolidado!$AC$5:AC243,Consolidado!$AC243,Consolidado!$D$5:D243,"*"&amp;C$3&amp;"*")=1,1,0),0))</f>
        <v>0</v>
      </c>
      <c r="D243" s="0" t="n">
        <f aca="false">IF(OR(D$3="",Consolidado!$D243=""),0,IF(ISNUMBER(SEARCH(D$3,Consolidado!$D243)),IF(COUNTIFS(Consolidado!$AC$5:AC243,Consolidado!$AC243,Consolidado!$D$5:D243,"*"&amp;D$3&amp;"*")=1,1,0),0))</f>
        <v>0</v>
      </c>
      <c r="E243" s="0" t="n">
        <f aca="false">IF(OR(E$3="",Consolidado!$D243=""),0,IF(ISNUMBER(SEARCH(E$3,Consolidado!$D243)),IF(COUNTIFS(Consolidado!$AC$5:AC243,Consolidado!$AC243,Consolidado!$D$5:D243,"*"&amp;E$3&amp;"*")=1,1,0),0))</f>
        <v>0</v>
      </c>
      <c r="F243" s="0" t="n">
        <f aca="false">IF(OR(F$3="",Consolidado!$D243=""),0,IF(ISNUMBER(SEARCH(F$3,Consolidado!$D243)),IF(COUNTIFS(Consolidado!$AC$5:AC243,Consolidado!$AC243,Consolidado!$D$5:D243,"*"&amp;F$3&amp;"*")=1,1,0),0))</f>
        <v>0</v>
      </c>
      <c r="G243" s="0" t="n">
        <f aca="false">IF(OR(G$3="",Consolidado!$D243=""),0,IF(ISNUMBER(SEARCH(G$3,Consolidado!$D243)),IF(COUNTIFS(Consolidado!$AC$5:AC243,Consolidado!$AC243,Consolidado!$D$5:D243,"*"&amp;G$3&amp;"*")=1,1,0),0))</f>
        <v>0</v>
      </c>
      <c r="H243" s="0" t="n">
        <f aca="false">IF(OR(H$3="",Consolidado!$D243=""),0,IF(ISNUMBER(SEARCH(H$3,Consolidado!$D243)),IF(COUNTIFS(Consolidado!$AC$5:AC243,Consolidado!$AC243,Consolidado!$D$5:D243,"*"&amp;H$3&amp;"*")=1,1,0),0))</f>
        <v>0</v>
      </c>
      <c r="I243" s="0" t="n">
        <f aca="false">IF(OR(I$3="",Consolidado!$D243=""),0,IF(ISNUMBER(SEARCH(I$3,Consolidado!$D243)),IF(COUNTIFS(Consolidado!$AC$5:AC243,Consolidado!$AC243,Consolidado!$D$5:D243,"*"&amp;I$3&amp;"*")=1,1,0),0))</f>
        <v>0</v>
      </c>
      <c r="J243" s="0" t="n">
        <f aca="false">IF(OR(J$3="",Consolidado!$D243=""),0,IF(ISNUMBER(SEARCH(J$3,Consolidado!$D243)),IF(COUNTIFS(Consolidado!$AC$5:AC243,Consolidado!$AC243,Consolidado!$D$5:D243,"*"&amp;J$3&amp;"*")=1,1,0),0))</f>
        <v>0</v>
      </c>
      <c r="K243" s="0" t="n">
        <f aca="false">IF(OR(K$3="",Consolidado!$D243=""),0,IF(ISNUMBER(SEARCH(K$3,Consolidado!$D243)),IF(COUNTIFS(Consolidado!$AC$5:AC243,Consolidado!$AC243,Consolidado!$D$5:D243,"*"&amp;K$3&amp;"*")=1,1,0),0))</f>
        <v>0</v>
      </c>
      <c r="L243" s="0" t="n">
        <f aca="false">IF(OR(L$3="",Consolidado!$D243=""),0,IF(ISNUMBER(SEARCH(L$3,Consolidado!$D243)),IF(COUNTIFS(Consolidado!$AC$5:AC243,Consolidado!$AC243,Consolidado!$D$5:D243,"*"&amp;L$3&amp;"*")=1,1,0),0))</f>
        <v>0</v>
      </c>
      <c r="M243" s="0" t="n">
        <f aca="false">IF(OR(M$3="",Consolidado!$D243=""),0,IF(ISNUMBER(SEARCH(M$3,Consolidado!$D243)),IF(COUNTIFS(Consolidado!$AC$5:AC243,Consolidado!$AC243,Consolidado!$D$5:D243,"*"&amp;M$3&amp;"*")=1,1,0),0))</f>
        <v>0</v>
      </c>
      <c r="N243" s="0" t="n">
        <f aca="false">IF(OR(N$3="",Consolidado!$D243=""),0,IF(ISNUMBER(SEARCH(N$3,Consolidado!$D243)),IF(COUNTIFS(Consolidado!$AC$5:AC243,Consolidado!$AC243,Consolidado!$D$5:D243,"*"&amp;N$3&amp;"*")=1,1,0),0))</f>
        <v>0</v>
      </c>
      <c r="O243" s="0" t="n">
        <f aca="false">IF(OR(O$3="",Consolidado!$D243=""),0,IF(ISNUMBER(SEARCH(O$3,Consolidado!$D243)),IF(COUNTIFS(Consolidado!$AC$5:AC243,Consolidado!$AC243,Consolidado!$D$5:D243,"*"&amp;O$3&amp;"*")=1,1,0),0))</f>
        <v>0</v>
      </c>
      <c r="P243" s="0" t="n">
        <f aca="false">IF(OR(P$3="",Consolidado!$D243=""),0,IF(ISNUMBER(SEARCH(P$3,Consolidado!$D243)),IF(COUNTIFS(Consolidado!$AC$5:AC243,Consolidado!$AC243,Consolidado!$D$5:D243,"*"&amp;P$3&amp;"*")=1,1,0),0))</f>
        <v>0</v>
      </c>
      <c r="Q243" s="0" t="n">
        <f aca="false">IF(OR(Q$3="",Consolidado!$D243=""),0,IF(ISNUMBER(SEARCH(Q$3,Consolidado!$D243)),IF(COUNTIFS(Consolidado!$AC$5:AC243,Consolidado!$AC243,Consolidado!$D$5:D243,"*"&amp;Q$3&amp;"*")=1,1,0),0))</f>
        <v>0</v>
      </c>
      <c r="R243" s="0" t="n">
        <f aca="false">IF(OR(R$3="",Consolidado!$D243=""),0,IF(ISNUMBER(SEARCH(R$3,Consolidado!$D243)),IF(COUNTIFS(Consolidado!$AC$5:AC243,Consolidado!$AC243,Consolidado!$D$5:D243,"*"&amp;R$3&amp;"*")=1,1,0),0))</f>
        <v>0</v>
      </c>
      <c r="S243" s="0" t="n">
        <f aca="false">IF(OR(S$3="",Consolidado!$D243=""),0,IF(ISNUMBER(SEARCH(S$3,Consolidado!$D243)),IF(COUNTIFS(Consolidado!$AC$5:AC243,Consolidado!$AC243,Consolidado!$D$5:D243,"*"&amp;S$3&amp;"*")=1,1,0),0))</f>
        <v>0</v>
      </c>
      <c r="T243" s="0" t="n">
        <f aca="false">IF(OR(T$3="",Consolidado!$D243=""),0,IF(ISNUMBER(SEARCH(T$3,Consolidado!$D243)),IF(COUNTIFS(Consolidado!$AC$5:AC243,Consolidado!$AC243,Consolidado!$D$5:D243,"*"&amp;T$3&amp;"*")=1,1,0),0))</f>
        <v>0</v>
      </c>
      <c r="U243" s="0" t="n">
        <f aca="false">IF(OR(U$3="",Consolidado!$D243=""),0,IF(ISNUMBER(SEARCH(U$3,Consolidado!$D243)),IF(COUNTIFS(Consolidado!$AC$5:AC243,Consolidado!$AC243,Consolidado!$D$5:D243,"*"&amp;U$3&amp;"*")=1,1,0),0))</f>
        <v>0</v>
      </c>
      <c r="V243" s="0" t="n">
        <f aca="false">IF(OR(V$3="",Consolidado!$D243=""),0,IF(ISNUMBER(SEARCH(V$3,Consolidado!$D243)),IF(COUNTIFS(Consolidado!$AC$5:AC243,Consolidado!$AC243,Consolidado!$D$5:D243,"*"&amp;V$3&amp;"*")=1,1,0),0))</f>
        <v>0</v>
      </c>
      <c r="W243" s="0" t="n">
        <f aca="false">IF(OR(W$3="",Consolidado!$D243=""),0,IF(ISNUMBER(SEARCH(W$3,Consolidado!$D243)),IF(COUNTIFS(Consolidado!$AC$5:AC243,Consolidado!$AC243,Consolidado!$D$5:D243,"*"&amp;W$3&amp;"*")=1,1,0),0))</f>
        <v>0</v>
      </c>
      <c r="X243" s="0" t="n">
        <f aca="false">IF(OR(X$3="",Consolidado!$D243=""),0,IF(ISNUMBER(SEARCH(X$3,Consolidado!$D243)),IF(COUNTIFS(Consolidado!$AC$5:AC243,Consolidado!$AC243,Consolidado!$D$5:D243,"*"&amp;X$3&amp;"*")=1,1,0),0))</f>
        <v>0</v>
      </c>
      <c r="Y243" s="0" t="n">
        <f aca="false">IF(OR(Y$3="",Consolidado!$D243=""),0,IF(ISNUMBER(SEARCH(Y$3,Consolidado!$D243)),IF(COUNTIFS(Consolidado!$AC$5:AC243,Consolidado!$AC243,Consolidado!$D$5:D243,"*"&amp;Y$3&amp;"*")=1,1,0),0))</f>
        <v>0</v>
      </c>
      <c r="Z243" s="0" t="n">
        <f aca="false">IF(OR(Z$3="",Consolidado!$D243=""),0,IF(ISNUMBER(SEARCH(Z$3,Consolidado!$D243)),IF(COUNTIFS(Consolidado!$AC$5:AC243,Consolidado!$AC243,Consolidado!$D$5:D243,"*"&amp;Z$3&amp;"*")=1,1,0),0))</f>
        <v>0</v>
      </c>
      <c r="AA243" s="0" t="n">
        <f aca="false">IF(OR(AA$3="",Consolidado!$D243=""),0,IF(ISNUMBER(SEARCH(AA$3,Consolidado!$D243)),IF(COUNTIFS(Consolidado!$AC$5:AC243,Consolidado!$AC243,Consolidado!$D$5:D243,"*"&amp;AA$3&amp;"*")=1,1,0),0))</f>
        <v>0</v>
      </c>
      <c r="AB243" s="0" t="n">
        <f aca="false">IF(OR(AB$3="",Consolidado!$D243=""),0,IF(ISNUMBER(SEARCH(AB$3,Consolidado!$D243)),IF(COUNTIFS(Consolidado!$AC$5:AC243,Consolidado!$AC243,Consolidado!$D$5:D243,"*"&amp;AB$3&amp;"*")=1,1,0),0))</f>
        <v>0</v>
      </c>
      <c r="AC243" s="0" t="n">
        <f aca="false">IF(OR(AC$3="",Consolidado!$D243=""),0,IF(ISNUMBER(SEARCH(AC$3,Consolidado!$D243)),IF(COUNTIFS(Consolidado!$AC$5:AC243,Consolidado!$AC243,Consolidado!$D$5:D243,"*"&amp;AC$3&amp;"*")=1,1,0),0))</f>
        <v>0</v>
      </c>
      <c r="AD243" s="0" t="n">
        <f aca="false">IF(OR(AD$3="",Consolidado!$D243=""),0,IF(ISNUMBER(SEARCH(AD$3,Consolidado!$D243)),IF(COUNTIFS(Consolidado!$AC$5:AC243,Consolidado!$AC243,Consolidado!$D$5:D243,"*"&amp;AD$3&amp;"*")=1,1,0),0))</f>
        <v>0</v>
      </c>
      <c r="AE243" s="0" t="n">
        <f aca="false">IF(OR(AE$3="",Consolidado!$D243=""),0,IF(ISNUMBER(SEARCH(AE$3,Consolidado!$D243)),IF(COUNTIFS(Consolidado!$AC$5:AC243,Consolidado!$AC243,Consolidado!$D$5:D243,"*"&amp;AE$3&amp;"*")=1,1,0),0))</f>
        <v>0</v>
      </c>
      <c r="AF243" s="0" t="n">
        <f aca="false">IF(OR(AF$3="",Consolidado!$D243=""),0,IF(ISNUMBER(SEARCH(AF$3,Consolidado!$D243)),IF(COUNTIFS(Consolidado!$AC$5:AC243,Consolidado!$AC243,Consolidado!$D$5:D243,"*"&amp;AF$3&amp;"*")=1,1,0),0))</f>
        <v>0</v>
      </c>
      <c r="AG243" s="0" t="n">
        <f aca="false">IF(OR(AG$3="",Consolidado!$D243=""),0,IF(ISNUMBER(SEARCH(AG$3,Consolidado!$D243)),IF(COUNTIFS(Consolidado!$AC$5:AC243,Consolidado!$AC243,Consolidado!$D$5:D243,"*"&amp;AG$3&amp;"*")=1,1,0),0))</f>
        <v>0</v>
      </c>
      <c r="AH243" s="0" t="n">
        <f aca="false">IF(OR(AH$3="",Consolidado!$D243=""),0,IF(ISNUMBER(SEARCH(AH$3,Consolidado!$D243)),IF(COUNTIFS(Consolidado!$AC$5:AC243,Consolidado!$AC243,Consolidado!$D$5:D243,"*"&amp;AH$3&amp;"*")=1,1,0),0))</f>
        <v>0</v>
      </c>
      <c r="AI243" s="0" t="n">
        <f aca="false">IF(OR(AI$3="",Consolidado!$D243=""),0,IF(ISNUMBER(SEARCH(AI$3,Consolidado!$D243)),IF(COUNTIFS(Consolidado!$AC$5:AC243,Consolidado!$AC243,Consolidado!$D$5:D243,"*"&amp;AI$3&amp;"*")=1,1,0),0))</f>
        <v>0</v>
      </c>
      <c r="AJ243" s="0" t="n">
        <f aca="false">IF(OR(AJ$3="",Consolidado!$D243=""),0,IF(ISNUMBER(SEARCH(AJ$3,Consolidado!$D243)),IF(COUNTIFS(Consolidado!$AC$5:AC243,Consolidado!$AC243,Consolidado!$D$5:D243,"*"&amp;AJ$3&amp;"*")=1,1,0),0))</f>
        <v>0</v>
      </c>
      <c r="AK243" s="0" t="n">
        <f aca="false">IF(OR(AK$3="",Consolidado!$D243=""),0,IF(ISNUMBER(SEARCH(AK$3,Consolidado!$D243)),IF(COUNTIFS(Consolidado!$AC$5:AC243,Consolidado!$AC243,Consolidado!$D$5:D243,"*"&amp;AK$3&amp;"*")=1,1,0),0))</f>
        <v>0</v>
      </c>
      <c r="AL243" s="0" t="n">
        <f aca="false">IF(OR(AL$3="",Consolidado!$D243=""),0,IF(ISNUMBER(SEARCH(AL$3,Consolidado!$D243)),IF(COUNTIFS(Consolidado!$AC$5:AC243,Consolidado!$AC243,Consolidado!$D$5:D243,"*"&amp;AL$3&amp;"*")=1,1,0),0))</f>
        <v>0</v>
      </c>
      <c r="AM243" s="0" t="n">
        <f aca="false">IF(OR(AM$3="",Consolidado!$D243=""),0,IF(ISNUMBER(SEARCH(AM$3,Consolidado!$D243)),IF(COUNTIFS(Consolidado!$AC$5:AC243,Consolidado!$AC243,Consolidado!$D$5:D243,"*"&amp;AM$3&amp;"*")=1,1,0),0))</f>
        <v>0</v>
      </c>
      <c r="AN243" s="0" t="n">
        <f aca="false">IF(OR(AN$3="",Consolidado!$D243=""),0,IF(ISNUMBER(SEARCH(AN$3,Consolidado!$D243)),IF(COUNTIFS(Consolidado!$AC$5:AC243,Consolidado!$AC243,Consolidado!$D$5:D243,"*"&amp;AN$3&amp;"*")=1,1,0),0))</f>
        <v>0</v>
      </c>
      <c r="AO243" s="0" t="n">
        <f aca="false">IF(OR(AO$3="",Consolidado!$D243=""),0,IF(ISNUMBER(SEARCH(AO$3,Consolidado!$D243)),IF(COUNTIFS(Consolidado!$AC$5:AC243,Consolidado!$AC243,Consolidado!$D$5:D243,"*"&amp;AO$3&amp;"*")=1,1,0),0))</f>
        <v>0</v>
      </c>
    </row>
    <row r="244" customFormat="false" ht="15" hidden="false" customHeight="false" outlineLevel="0" collapsed="false">
      <c r="B244" s="0" t="n">
        <f aca="false">IF(OR(B$3="",Consolidado!$D244=""),0,IF(ISNUMBER(SEARCH(B$3,Consolidado!$D244)),IF(COUNTIFS(Consolidado!$AC$5:AC244,Consolidado!$AC244,Consolidado!$D$5:D244,"*"&amp;B$3&amp;"*")=1,1,0),0))</f>
        <v>0</v>
      </c>
      <c r="C244" s="0" t="n">
        <f aca="false">IF(OR(C$3="",Consolidado!$D244=""),0,IF(ISNUMBER(SEARCH(C$3,Consolidado!$D244)),IF(COUNTIFS(Consolidado!$AC$5:AC244,Consolidado!$AC244,Consolidado!$D$5:D244,"*"&amp;C$3&amp;"*")=1,1,0),0))</f>
        <v>0</v>
      </c>
      <c r="D244" s="0" t="n">
        <f aca="false">IF(OR(D$3="",Consolidado!$D244=""),0,IF(ISNUMBER(SEARCH(D$3,Consolidado!$D244)),IF(COUNTIFS(Consolidado!$AC$5:AC244,Consolidado!$AC244,Consolidado!$D$5:D244,"*"&amp;D$3&amp;"*")=1,1,0),0))</f>
        <v>0</v>
      </c>
      <c r="E244" s="0" t="n">
        <f aca="false">IF(OR(E$3="",Consolidado!$D244=""),0,IF(ISNUMBER(SEARCH(E$3,Consolidado!$D244)),IF(COUNTIFS(Consolidado!$AC$5:AC244,Consolidado!$AC244,Consolidado!$D$5:D244,"*"&amp;E$3&amp;"*")=1,1,0),0))</f>
        <v>0</v>
      </c>
      <c r="F244" s="0" t="n">
        <f aca="false">IF(OR(F$3="",Consolidado!$D244=""),0,IF(ISNUMBER(SEARCH(F$3,Consolidado!$D244)),IF(COUNTIFS(Consolidado!$AC$5:AC244,Consolidado!$AC244,Consolidado!$D$5:D244,"*"&amp;F$3&amp;"*")=1,1,0),0))</f>
        <v>0</v>
      </c>
      <c r="G244" s="0" t="n">
        <f aca="false">IF(OR(G$3="",Consolidado!$D244=""),0,IF(ISNUMBER(SEARCH(G$3,Consolidado!$D244)),IF(COUNTIFS(Consolidado!$AC$5:AC244,Consolidado!$AC244,Consolidado!$D$5:D244,"*"&amp;G$3&amp;"*")=1,1,0),0))</f>
        <v>0</v>
      </c>
      <c r="H244" s="0" t="n">
        <f aca="false">IF(OR(H$3="",Consolidado!$D244=""),0,IF(ISNUMBER(SEARCH(H$3,Consolidado!$D244)),IF(COUNTIFS(Consolidado!$AC$5:AC244,Consolidado!$AC244,Consolidado!$D$5:D244,"*"&amp;H$3&amp;"*")=1,1,0),0))</f>
        <v>0</v>
      </c>
      <c r="I244" s="0" t="n">
        <f aca="false">IF(OR(I$3="",Consolidado!$D244=""),0,IF(ISNUMBER(SEARCH(I$3,Consolidado!$D244)),IF(COUNTIFS(Consolidado!$AC$5:AC244,Consolidado!$AC244,Consolidado!$D$5:D244,"*"&amp;I$3&amp;"*")=1,1,0),0))</f>
        <v>0</v>
      </c>
      <c r="J244" s="0" t="n">
        <f aca="false">IF(OR(J$3="",Consolidado!$D244=""),0,IF(ISNUMBER(SEARCH(J$3,Consolidado!$D244)),IF(COUNTIFS(Consolidado!$AC$5:AC244,Consolidado!$AC244,Consolidado!$D$5:D244,"*"&amp;J$3&amp;"*")=1,1,0),0))</f>
        <v>0</v>
      </c>
      <c r="K244" s="0" t="n">
        <f aca="false">IF(OR(K$3="",Consolidado!$D244=""),0,IF(ISNUMBER(SEARCH(K$3,Consolidado!$D244)),IF(COUNTIFS(Consolidado!$AC$5:AC244,Consolidado!$AC244,Consolidado!$D$5:D244,"*"&amp;K$3&amp;"*")=1,1,0),0))</f>
        <v>0</v>
      </c>
      <c r="L244" s="0" t="n">
        <f aca="false">IF(OR(L$3="",Consolidado!$D244=""),0,IF(ISNUMBER(SEARCH(L$3,Consolidado!$D244)),IF(COUNTIFS(Consolidado!$AC$5:AC244,Consolidado!$AC244,Consolidado!$D$5:D244,"*"&amp;L$3&amp;"*")=1,1,0),0))</f>
        <v>0</v>
      </c>
      <c r="M244" s="0" t="n">
        <f aca="false">IF(OR(M$3="",Consolidado!$D244=""),0,IF(ISNUMBER(SEARCH(M$3,Consolidado!$D244)),IF(COUNTIFS(Consolidado!$AC$5:AC244,Consolidado!$AC244,Consolidado!$D$5:D244,"*"&amp;M$3&amp;"*")=1,1,0),0))</f>
        <v>0</v>
      </c>
      <c r="N244" s="0" t="n">
        <f aca="false">IF(OR(N$3="",Consolidado!$D244=""),0,IF(ISNUMBER(SEARCH(N$3,Consolidado!$D244)),IF(COUNTIFS(Consolidado!$AC$5:AC244,Consolidado!$AC244,Consolidado!$D$5:D244,"*"&amp;N$3&amp;"*")=1,1,0),0))</f>
        <v>0</v>
      </c>
      <c r="O244" s="0" t="n">
        <f aca="false">IF(OR(O$3="",Consolidado!$D244=""),0,IF(ISNUMBER(SEARCH(O$3,Consolidado!$D244)),IF(COUNTIFS(Consolidado!$AC$5:AC244,Consolidado!$AC244,Consolidado!$D$5:D244,"*"&amp;O$3&amp;"*")=1,1,0),0))</f>
        <v>0</v>
      </c>
      <c r="P244" s="0" t="n">
        <f aca="false">IF(OR(P$3="",Consolidado!$D244=""),0,IF(ISNUMBER(SEARCH(P$3,Consolidado!$D244)),IF(COUNTIFS(Consolidado!$AC$5:AC244,Consolidado!$AC244,Consolidado!$D$5:D244,"*"&amp;P$3&amp;"*")=1,1,0),0))</f>
        <v>0</v>
      </c>
      <c r="Q244" s="0" t="n">
        <f aca="false">IF(OR(Q$3="",Consolidado!$D244=""),0,IF(ISNUMBER(SEARCH(Q$3,Consolidado!$D244)),IF(COUNTIFS(Consolidado!$AC$5:AC244,Consolidado!$AC244,Consolidado!$D$5:D244,"*"&amp;Q$3&amp;"*")=1,1,0),0))</f>
        <v>0</v>
      </c>
      <c r="R244" s="0" t="n">
        <f aca="false">IF(OR(R$3="",Consolidado!$D244=""),0,IF(ISNUMBER(SEARCH(R$3,Consolidado!$D244)),IF(COUNTIFS(Consolidado!$AC$5:AC244,Consolidado!$AC244,Consolidado!$D$5:D244,"*"&amp;R$3&amp;"*")=1,1,0),0))</f>
        <v>0</v>
      </c>
      <c r="S244" s="0" t="n">
        <f aca="false">IF(OR(S$3="",Consolidado!$D244=""),0,IF(ISNUMBER(SEARCH(S$3,Consolidado!$D244)),IF(COUNTIFS(Consolidado!$AC$5:AC244,Consolidado!$AC244,Consolidado!$D$5:D244,"*"&amp;S$3&amp;"*")=1,1,0),0))</f>
        <v>0</v>
      </c>
      <c r="T244" s="0" t="n">
        <f aca="false">IF(OR(T$3="",Consolidado!$D244=""),0,IF(ISNUMBER(SEARCH(T$3,Consolidado!$D244)),IF(COUNTIFS(Consolidado!$AC$5:AC244,Consolidado!$AC244,Consolidado!$D$5:D244,"*"&amp;T$3&amp;"*")=1,1,0),0))</f>
        <v>0</v>
      </c>
      <c r="U244" s="0" t="n">
        <f aca="false">IF(OR(U$3="",Consolidado!$D244=""),0,IF(ISNUMBER(SEARCH(U$3,Consolidado!$D244)),IF(COUNTIFS(Consolidado!$AC$5:AC244,Consolidado!$AC244,Consolidado!$D$5:D244,"*"&amp;U$3&amp;"*")=1,1,0),0))</f>
        <v>0</v>
      </c>
      <c r="V244" s="0" t="n">
        <f aca="false">IF(OR(V$3="",Consolidado!$D244=""),0,IF(ISNUMBER(SEARCH(V$3,Consolidado!$D244)),IF(COUNTIFS(Consolidado!$AC$5:AC244,Consolidado!$AC244,Consolidado!$D$5:D244,"*"&amp;V$3&amp;"*")=1,1,0),0))</f>
        <v>0</v>
      </c>
      <c r="W244" s="0" t="n">
        <f aca="false">IF(OR(W$3="",Consolidado!$D244=""),0,IF(ISNUMBER(SEARCH(W$3,Consolidado!$D244)),IF(COUNTIFS(Consolidado!$AC$5:AC244,Consolidado!$AC244,Consolidado!$D$5:D244,"*"&amp;W$3&amp;"*")=1,1,0),0))</f>
        <v>0</v>
      </c>
      <c r="X244" s="0" t="n">
        <f aca="false">IF(OR(X$3="",Consolidado!$D244=""),0,IF(ISNUMBER(SEARCH(X$3,Consolidado!$D244)),IF(COUNTIFS(Consolidado!$AC$5:AC244,Consolidado!$AC244,Consolidado!$D$5:D244,"*"&amp;X$3&amp;"*")=1,1,0),0))</f>
        <v>0</v>
      </c>
      <c r="Y244" s="0" t="n">
        <f aca="false">IF(OR(Y$3="",Consolidado!$D244=""),0,IF(ISNUMBER(SEARCH(Y$3,Consolidado!$D244)),IF(COUNTIFS(Consolidado!$AC$5:AC244,Consolidado!$AC244,Consolidado!$D$5:D244,"*"&amp;Y$3&amp;"*")=1,1,0),0))</f>
        <v>0</v>
      </c>
      <c r="Z244" s="0" t="n">
        <f aca="false">IF(OR(Z$3="",Consolidado!$D244=""),0,IF(ISNUMBER(SEARCH(Z$3,Consolidado!$D244)),IF(COUNTIFS(Consolidado!$AC$5:AC244,Consolidado!$AC244,Consolidado!$D$5:D244,"*"&amp;Z$3&amp;"*")=1,1,0),0))</f>
        <v>0</v>
      </c>
      <c r="AA244" s="0" t="n">
        <f aca="false">IF(OR(AA$3="",Consolidado!$D244=""),0,IF(ISNUMBER(SEARCH(AA$3,Consolidado!$D244)),IF(COUNTIFS(Consolidado!$AC$5:AC244,Consolidado!$AC244,Consolidado!$D$5:D244,"*"&amp;AA$3&amp;"*")=1,1,0),0))</f>
        <v>0</v>
      </c>
      <c r="AB244" s="0" t="n">
        <f aca="false">IF(OR(AB$3="",Consolidado!$D244=""),0,IF(ISNUMBER(SEARCH(AB$3,Consolidado!$D244)),IF(COUNTIFS(Consolidado!$AC$5:AC244,Consolidado!$AC244,Consolidado!$D$5:D244,"*"&amp;AB$3&amp;"*")=1,1,0),0))</f>
        <v>0</v>
      </c>
      <c r="AC244" s="0" t="n">
        <f aca="false">IF(OR(AC$3="",Consolidado!$D244=""),0,IF(ISNUMBER(SEARCH(AC$3,Consolidado!$D244)),IF(COUNTIFS(Consolidado!$AC$5:AC244,Consolidado!$AC244,Consolidado!$D$5:D244,"*"&amp;AC$3&amp;"*")=1,1,0),0))</f>
        <v>0</v>
      </c>
      <c r="AD244" s="0" t="n">
        <f aca="false">IF(OR(AD$3="",Consolidado!$D244=""),0,IF(ISNUMBER(SEARCH(AD$3,Consolidado!$D244)),IF(COUNTIFS(Consolidado!$AC$5:AC244,Consolidado!$AC244,Consolidado!$D$5:D244,"*"&amp;AD$3&amp;"*")=1,1,0),0))</f>
        <v>0</v>
      </c>
      <c r="AE244" s="0" t="n">
        <f aca="false">IF(OR(AE$3="",Consolidado!$D244=""),0,IF(ISNUMBER(SEARCH(AE$3,Consolidado!$D244)),IF(COUNTIFS(Consolidado!$AC$5:AC244,Consolidado!$AC244,Consolidado!$D$5:D244,"*"&amp;AE$3&amp;"*")=1,1,0),0))</f>
        <v>0</v>
      </c>
      <c r="AF244" s="0" t="n">
        <f aca="false">IF(OR(AF$3="",Consolidado!$D244=""),0,IF(ISNUMBER(SEARCH(AF$3,Consolidado!$D244)),IF(COUNTIFS(Consolidado!$AC$5:AC244,Consolidado!$AC244,Consolidado!$D$5:D244,"*"&amp;AF$3&amp;"*")=1,1,0),0))</f>
        <v>0</v>
      </c>
      <c r="AG244" s="0" t="n">
        <f aca="false">IF(OR(AG$3="",Consolidado!$D244=""),0,IF(ISNUMBER(SEARCH(AG$3,Consolidado!$D244)),IF(COUNTIFS(Consolidado!$AC$5:AC244,Consolidado!$AC244,Consolidado!$D$5:D244,"*"&amp;AG$3&amp;"*")=1,1,0),0))</f>
        <v>0</v>
      </c>
      <c r="AH244" s="0" t="n">
        <f aca="false">IF(OR(AH$3="",Consolidado!$D244=""),0,IF(ISNUMBER(SEARCH(AH$3,Consolidado!$D244)),IF(COUNTIFS(Consolidado!$AC$5:AC244,Consolidado!$AC244,Consolidado!$D$5:D244,"*"&amp;AH$3&amp;"*")=1,1,0),0))</f>
        <v>0</v>
      </c>
      <c r="AI244" s="0" t="n">
        <f aca="false">IF(OR(AI$3="",Consolidado!$D244=""),0,IF(ISNUMBER(SEARCH(AI$3,Consolidado!$D244)),IF(COUNTIFS(Consolidado!$AC$5:AC244,Consolidado!$AC244,Consolidado!$D$5:D244,"*"&amp;AI$3&amp;"*")=1,1,0),0))</f>
        <v>0</v>
      </c>
      <c r="AJ244" s="0" t="n">
        <f aca="false">IF(OR(AJ$3="",Consolidado!$D244=""),0,IF(ISNUMBER(SEARCH(AJ$3,Consolidado!$D244)),IF(COUNTIFS(Consolidado!$AC$5:AC244,Consolidado!$AC244,Consolidado!$D$5:D244,"*"&amp;AJ$3&amp;"*")=1,1,0),0))</f>
        <v>0</v>
      </c>
      <c r="AK244" s="0" t="n">
        <f aca="false">IF(OR(AK$3="",Consolidado!$D244=""),0,IF(ISNUMBER(SEARCH(AK$3,Consolidado!$D244)),IF(COUNTIFS(Consolidado!$AC$5:AC244,Consolidado!$AC244,Consolidado!$D$5:D244,"*"&amp;AK$3&amp;"*")=1,1,0),0))</f>
        <v>0</v>
      </c>
      <c r="AL244" s="0" t="n">
        <f aca="false">IF(OR(AL$3="",Consolidado!$D244=""),0,IF(ISNUMBER(SEARCH(AL$3,Consolidado!$D244)),IF(COUNTIFS(Consolidado!$AC$5:AC244,Consolidado!$AC244,Consolidado!$D$5:D244,"*"&amp;AL$3&amp;"*")=1,1,0),0))</f>
        <v>0</v>
      </c>
      <c r="AM244" s="0" t="n">
        <f aca="false">IF(OR(AM$3="",Consolidado!$D244=""),0,IF(ISNUMBER(SEARCH(AM$3,Consolidado!$D244)),IF(COUNTIFS(Consolidado!$AC$5:AC244,Consolidado!$AC244,Consolidado!$D$5:D244,"*"&amp;AM$3&amp;"*")=1,1,0),0))</f>
        <v>0</v>
      </c>
      <c r="AN244" s="0" t="n">
        <f aca="false">IF(OR(AN$3="",Consolidado!$D244=""),0,IF(ISNUMBER(SEARCH(AN$3,Consolidado!$D244)),IF(COUNTIFS(Consolidado!$AC$5:AC244,Consolidado!$AC244,Consolidado!$D$5:D244,"*"&amp;AN$3&amp;"*")=1,1,0),0))</f>
        <v>0</v>
      </c>
      <c r="AO244" s="0" t="n">
        <f aca="false">IF(OR(AO$3="",Consolidado!$D244=""),0,IF(ISNUMBER(SEARCH(AO$3,Consolidado!$D244)),IF(COUNTIFS(Consolidado!$AC$5:AC244,Consolidado!$AC244,Consolidado!$D$5:D244,"*"&amp;AO$3&amp;"*")=1,1,0),0))</f>
        <v>0</v>
      </c>
    </row>
    <row r="245" customFormat="false" ht="15" hidden="false" customHeight="false" outlineLevel="0" collapsed="false">
      <c r="B245" s="0" t="n">
        <f aca="false">IF(OR(B$3="",Consolidado!$D245=""),0,IF(ISNUMBER(SEARCH(B$3,Consolidado!$D245)),IF(COUNTIFS(Consolidado!$AC$5:AC245,Consolidado!$AC245,Consolidado!$D$5:D245,"*"&amp;B$3&amp;"*")=1,1,0),0))</f>
        <v>0</v>
      </c>
      <c r="C245" s="0" t="n">
        <f aca="false">IF(OR(C$3="",Consolidado!$D245=""),0,IF(ISNUMBER(SEARCH(C$3,Consolidado!$D245)),IF(COUNTIFS(Consolidado!$AC$5:AC245,Consolidado!$AC245,Consolidado!$D$5:D245,"*"&amp;C$3&amp;"*")=1,1,0),0))</f>
        <v>0</v>
      </c>
      <c r="D245" s="0" t="n">
        <f aca="false">IF(OR(D$3="",Consolidado!$D245=""),0,IF(ISNUMBER(SEARCH(D$3,Consolidado!$D245)),IF(COUNTIFS(Consolidado!$AC$5:AC245,Consolidado!$AC245,Consolidado!$D$5:D245,"*"&amp;D$3&amp;"*")=1,1,0),0))</f>
        <v>0</v>
      </c>
      <c r="E245" s="0" t="n">
        <f aca="false">IF(OR(E$3="",Consolidado!$D245=""),0,IF(ISNUMBER(SEARCH(E$3,Consolidado!$D245)),IF(COUNTIFS(Consolidado!$AC$5:AC245,Consolidado!$AC245,Consolidado!$D$5:D245,"*"&amp;E$3&amp;"*")=1,1,0),0))</f>
        <v>0</v>
      </c>
      <c r="F245" s="0" t="n">
        <f aca="false">IF(OR(F$3="",Consolidado!$D245=""),0,IF(ISNUMBER(SEARCH(F$3,Consolidado!$D245)),IF(COUNTIFS(Consolidado!$AC$5:AC245,Consolidado!$AC245,Consolidado!$D$5:D245,"*"&amp;F$3&amp;"*")=1,1,0),0))</f>
        <v>0</v>
      </c>
      <c r="G245" s="0" t="n">
        <f aca="false">IF(OR(G$3="",Consolidado!$D245=""),0,IF(ISNUMBER(SEARCH(G$3,Consolidado!$D245)),IF(COUNTIFS(Consolidado!$AC$5:AC245,Consolidado!$AC245,Consolidado!$D$5:D245,"*"&amp;G$3&amp;"*")=1,1,0),0))</f>
        <v>0</v>
      </c>
      <c r="H245" s="0" t="n">
        <f aca="false">IF(OR(H$3="",Consolidado!$D245=""),0,IF(ISNUMBER(SEARCH(H$3,Consolidado!$D245)),IF(COUNTIFS(Consolidado!$AC$5:AC245,Consolidado!$AC245,Consolidado!$D$5:D245,"*"&amp;H$3&amp;"*")=1,1,0),0))</f>
        <v>0</v>
      </c>
      <c r="I245" s="0" t="n">
        <f aca="false">IF(OR(I$3="",Consolidado!$D245=""),0,IF(ISNUMBER(SEARCH(I$3,Consolidado!$D245)),IF(COUNTIFS(Consolidado!$AC$5:AC245,Consolidado!$AC245,Consolidado!$D$5:D245,"*"&amp;I$3&amp;"*")=1,1,0),0))</f>
        <v>0</v>
      </c>
      <c r="J245" s="0" t="n">
        <f aca="false">IF(OR(J$3="",Consolidado!$D245=""),0,IF(ISNUMBER(SEARCH(J$3,Consolidado!$D245)),IF(COUNTIFS(Consolidado!$AC$5:AC245,Consolidado!$AC245,Consolidado!$D$5:D245,"*"&amp;J$3&amp;"*")=1,1,0),0))</f>
        <v>0</v>
      </c>
      <c r="K245" s="0" t="n">
        <f aca="false">IF(OR(K$3="",Consolidado!$D245=""),0,IF(ISNUMBER(SEARCH(K$3,Consolidado!$D245)),IF(COUNTIFS(Consolidado!$AC$5:AC245,Consolidado!$AC245,Consolidado!$D$5:D245,"*"&amp;K$3&amp;"*")=1,1,0),0))</f>
        <v>0</v>
      </c>
      <c r="L245" s="0" t="n">
        <f aca="false">IF(OR(L$3="",Consolidado!$D245=""),0,IF(ISNUMBER(SEARCH(L$3,Consolidado!$D245)),IF(COUNTIFS(Consolidado!$AC$5:AC245,Consolidado!$AC245,Consolidado!$D$5:D245,"*"&amp;L$3&amp;"*")=1,1,0),0))</f>
        <v>0</v>
      </c>
      <c r="M245" s="0" t="n">
        <f aca="false">IF(OR(M$3="",Consolidado!$D245=""),0,IF(ISNUMBER(SEARCH(M$3,Consolidado!$D245)),IF(COUNTIFS(Consolidado!$AC$5:AC245,Consolidado!$AC245,Consolidado!$D$5:D245,"*"&amp;M$3&amp;"*")=1,1,0),0))</f>
        <v>0</v>
      </c>
      <c r="N245" s="0" t="n">
        <f aca="false">IF(OR(N$3="",Consolidado!$D245=""),0,IF(ISNUMBER(SEARCH(N$3,Consolidado!$D245)),IF(COUNTIFS(Consolidado!$AC$5:AC245,Consolidado!$AC245,Consolidado!$D$5:D245,"*"&amp;N$3&amp;"*")=1,1,0),0))</f>
        <v>0</v>
      </c>
      <c r="O245" s="0" t="n">
        <f aca="false">IF(OR(O$3="",Consolidado!$D245=""),0,IF(ISNUMBER(SEARCH(O$3,Consolidado!$D245)),IF(COUNTIFS(Consolidado!$AC$5:AC245,Consolidado!$AC245,Consolidado!$D$5:D245,"*"&amp;O$3&amp;"*")=1,1,0),0))</f>
        <v>0</v>
      </c>
      <c r="P245" s="0" t="n">
        <f aca="false">IF(OR(P$3="",Consolidado!$D245=""),0,IF(ISNUMBER(SEARCH(P$3,Consolidado!$D245)),IF(COUNTIFS(Consolidado!$AC$5:AC245,Consolidado!$AC245,Consolidado!$D$5:D245,"*"&amp;P$3&amp;"*")=1,1,0),0))</f>
        <v>0</v>
      </c>
      <c r="Q245" s="0" t="n">
        <f aca="false">IF(OR(Q$3="",Consolidado!$D245=""),0,IF(ISNUMBER(SEARCH(Q$3,Consolidado!$D245)),IF(COUNTIFS(Consolidado!$AC$5:AC245,Consolidado!$AC245,Consolidado!$D$5:D245,"*"&amp;Q$3&amp;"*")=1,1,0),0))</f>
        <v>0</v>
      </c>
      <c r="R245" s="0" t="n">
        <f aca="false">IF(OR(R$3="",Consolidado!$D245=""),0,IF(ISNUMBER(SEARCH(R$3,Consolidado!$D245)),IF(COUNTIFS(Consolidado!$AC$5:AC245,Consolidado!$AC245,Consolidado!$D$5:D245,"*"&amp;R$3&amp;"*")=1,1,0),0))</f>
        <v>0</v>
      </c>
      <c r="S245" s="0" t="n">
        <f aca="false">IF(OR(S$3="",Consolidado!$D245=""),0,IF(ISNUMBER(SEARCH(S$3,Consolidado!$D245)),IF(COUNTIFS(Consolidado!$AC$5:AC245,Consolidado!$AC245,Consolidado!$D$5:D245,"*"&amp;S$3&amp;"*")=1,1,0),0))</f>
        <v>0</v>
      </c>
      <c r="T245" s="0" t="n">
        <f aca="false">IF(OR(T$3="",Consolidado!$D245=""),0,IF(ISNUMBER(SEARCH(T$3,Consolidado!$D245)),IF(COUNTIFS(Consolidado!$AC$5:AC245,Consolidado!$AC245,Consolidado!$D$5:D245,"*"&amp;T$3&amp;"*")=1,1,0),0))</f>
        <v>0</v>
      </c>
      <c r="U245" s="0" t="n">
        <f aca="false">IF(OR(U$3="",Consolidado!$D245=""),0,IF(ISNUMBER(SEARCH(U$3,Consolidado!$D245)),IF(COUNTIFS(Consolidado!$AC$5:AC245,Consolidado!$AC245,Consolidado!$D$5:D245,"*"&amp;U$3&amp;"*")=1,1,0),0))</f>
        <v>0</v>
      </c>
      <c r="V245" s="0" t="n">
        <f aca="false">IF(OR(V$3="",Consolidado!$D245=""),0,IF(ISNUMBER(SEARCH(V$3,Consolidado!$D245)),IF(COUNTIFS(Consolidado!$AC$5:AC245,Consolidado!$AC245,Consolidado!$D$5:D245,"*"&amp;V$3&amp;"*")=1,1,0),0))</f>
        <v>0</v>
      </c>
      <c r="W245" s="0" t="n">
        <f aca="false">IF(OR(W$3="",Consolidado!$D245=""),0,IF(ISNUMBER(SEARCH(W$3,Consolidado!$D245)),IF(COUNTIFS(Consolidado!$AC$5:AC245,Consolidado!$AC245,Consolidado!$D$5:D245,"*"&amp;W$3&amp;"*")=1,1,0),0))</f>
        <v>0</v>
      </c>
      <c r="X245" s="0" t="n">
        <f aca="false">IF(OR(X$3="",Consolidado!$D245=""),0,IF(ISNUMBER(SEARCH(X$3,Consolidado!$D245)),IF(COUNTIFS(Consolidado!$AC$5:AC245,Consolidado!$AC245,Consolidado!$D$5:D245,"*"&amp;X$3&amp;"*")=1,1,0),0))</f>
        <v>0</v>
      </c>
      <c r="Y245" s="0" t="n">
        <f aca="false">IF(OR(Y$3="",Consolidado!$D245=""),0,IF(ISNUMBER(SEARCH(Y$3,Consolidado!$D245)),IF(COUNTIFS(Consolidado!$AC$5:AC245,Consolidado!$AC245,Consolidado!$D$5:D245,"*"&amp;Y$3&amp;"*")=1,1,0),0))</f>
        <v>0</v>
      </c>
      <c r="Z245" s="0" t="n">
        <f aca="false">IF(OR(Z$3="",Consolidado!$D245=""),0,IF(ISNUMBER(SEARCH(Z$3,Consolidado!$D245)),IF(COUNTIFS(Consolidado!$AC$5:AC245,Consolidado!$AC245,Consolidado!$D$5:D245,"*"&amp;Z$3&amp;"*")=1,1,0),0))</f>
        <v>0</v>
      </c>
      <c r="AA245" s="0" t="n">
        <f aca="false">IF(OR(AA$3="",Consolidado!$D245=""),0,IF(ISNUMBER(SEARCH(AA$3,Consolidado!$D245)),IF(COUNTIFS(Consolidado!$AC$5:AC245,Consolidado!$AC245,Consolidado!$D$5:D245,"*"&amp;AA$3&amp;"*")=1,1,0),0))</f>
        <v>0</v>
      </c>
      <c r="AB245" s="0" t="n">
        <f aca="false">IF(OR(AB$3="",Consolidado!$D245=""),0,IF(ISNUMBER(SEARCH(AB$3,Consolidado!$D245)),IF(COUNTIFS(Consolidado!$AC$5:AC245,Consolidado!$AC245,Consolidado!$D$5:D245,"*"&amp;AB$3&amp;"*")=1,1,0),0))</f>
        <v>0</v>
      </c>
      <c r="AC245" s="0" t="n">
        <f aca="false">IF(OR(AC$3="",Consolidado!$D245=""),0,IF(ISNUMBER(SEARCH(AC$3,Consolidado!$D245)),IF(COUNTIFS(Consolidado!$AC$5:AC245,Consolidado!$AC245,Consolidado!$D$5:D245,"*"&amp;AC$3&amp;"*")=1,1,0),0))</f>
        <v>0</v>
      </c>
      <c r="AD245" s="0" t="n">
        <f aca="false">IF(OR(AD$3="",Consolidado!$D245=""),0,IF(ISNUMBER(SEARCH(AD$3,Consolidado!$D245)),IF(COUNTIFS(Consolidado!$AC$5:AC245,Consolidado!$AC245,Consolidado!$D$5:D245,"*"&amp;AD$3&amp;"*")=1,1,0),0))</f>
        <v>0</v>
      </c>
      <c r="AE245" s="0" t="n">
        <f aca="false">IF(OR(AE$3="",Consolidado!$D245=""),0,IF(ISNUMBER(SEARCH(AE$3,Consolidado!$D245)),IF(COUNTIFS(Consolidado!$AC$5:AC245,Consolidado!$AC245,Consolidado!$D$5:D245,"*"&amp;AE$3&amp;"*")=1,1,0),0))</f>
        <v>0</v>
      </c>
      <c r="AF245" s="0" t="n">
        <f aca="false">IF(OR(AF$3="",Consolidado!$D245=""),0,IF(ISNUMBER(SEARCH(AF$3,Consolidado!$D245)),IF(COUNTIFS(Consolidado!$AC$5:AC245,Consolidado!$AC245,Consolidado!$D$5:D245,"*"&amp;AF$3&amp;"*")=1,1,0),0))</f>
        <v>0</v>
      </c>
      <c r="AG245" s="0" t="n">
        <f aca="false">IF(OR(AG$3="",Consolidado!$D245=""),0,IF(ISNUMBER(SEARCH(AG$3,Consolidado!$D245)),IF(COUNTIFS(Consolidado!$AC$5:AC245,Consolidado!$AC245,Consolidado!$D$5:D245,"*"&amp;AG$3&amp;"*")=1,1,0),0))</f>
        <v>0</v>
      </c>
      <c r="AH245" s="0" t="n">
        <f aca="false">IF(OR(AH$3="",Consolidado!$D245=""),0,IF(ISNUMBER(SEARCH(AH$3,Consolidado!$D245)),IF(COUNTIFS(Consolidado!$AC$5:AC245,Consolidado!$AC245,Consolidado!$D$5:D245,"*"&amp;AH$3&amp;"*")=1,1,0),0))</f>
        <v>0</v>
      </c>
      <c r="AI245" s="0" t="n">
        <f aca="false">IF(OR(AI$3="",Consolidado!$D245=""),0,IF(ISNUMBER(SEARCH(AI$3,Consolidado!$D245)),IF(COUNTIFS(Consolidado!$AC$5:AC245,Consolidado!$AC245,Consolidado!$D$5:D245,"*"&amp;AI$3&amp;"*")=1,1,0),0))</f>
        <v>0</v>
      </c>
      <c r="AJ245" s="0" t="n">
        <f aca="false">IF(OR(AJ$3="",Consolidado!$D245=""),0,IF(ISNUMBER(SEARCH(AJ$3,Consolidado!$D245)),IF(COUNTIFS(Consolidado!$AC$5:AC245,Consolidado!$AC245,Consolidado!$D$5:D245,"*"&amp;AJ$3&amp;"*")=1,1,0),0))</f>
        <v>0</v>
      </c>
      <c r="AK245" s="0" t="n">
        <f aca="false">IF(OR(AK$3="",Consolidado!$D245=""),0,IF(ISNUMBER(SEARCH(AK$3,Consolidado!$D245)),IF(COUNTIFS(Consolidado!$AC$5:AC245,Consolidado!$AC245,Consolidado!$D$5:D245,"*"&amp;AK$3&amp;"*")=1,1,0),0))</f>
        <v>0</v>
      </c>
      <c r="AL245" s="0" t="n">
        <f aca="false">IF(OR(AL$3="",Consolidado!$D245=""),0,IF(ISNUMBER(SEARCH(AL$3,Consolidado!$D245)),IF(COUNTIFS(Consolidado!$AC$5:AC245,Consolidado!$AC245,Consolidado!$D$5:D245,"*"&amp;AL$3&amp;"*")=1,1,0),0))</f>
        <v>0</v>
      </c>
      <c r="AM245" s="0" t="n">
        <f aca="false">IF(OR(AM$3="",Consolidado!$D245=""),0,IF(ISNUMBER(SEARCH(AM$3,Consolidado!$D245)),IF(COUNTIFS(Consolidado!$AC$5:AC245,Consolidado!$AC245,Consolidado!$D$5:D245,"*"&amp;AM$3&amp;"*")=1,1,0),0))</f>
        <v>0</v>
      </c>
      <c r="AN245" s="0" t="n">
        <f aca="false">IF(OR(AN$3="",Consolidado!$D245=""),0,IF(ISNUMBER(SEARCH(AN$3,Consolidado!$D245)),IF(COUNTIFS(Consolidado!$AC$5:AC245,Consolidado!$AC245,Consolidado!$D$5:D245,"*"&amp;AN$3&amp;"*")=1,1,0),0))</f>
        <v>0</v>
      </c>
      <c r="AO245" s="0" t="n">
        <f aca="false">IF(OR(AO$3="",Consolidado!$D245=""),0,IF(ISNUMBER(SEARCH(AO$3,Consolidado!$D245)),IF(COUNTIFS(Consolidado!$AC$5:AC245,Consolidado!$AC245,Consolidado!$D$5:D245,"*"&amp;AO$3&amp;"*")=1,1,0),0))</f>
        <v>0</v>
      </c>
    </row>
    <row r="246" customFormat="false" ht="15" hidden="false" customHeight="false" outlineLevel="0" collapsed="false">
      <c r="B246" s="0" t="n">
        <f aca="false">IF(OR(B$3="",Consolidado!$D246=""),0,IF(ISNUMBER(SEARCH(B$3,Consolidado!$D246)),IF(COUNTIFS(Consolidado!$AC$5:AC246,Consolidado!$AC246,Consolidado!$D$5:D246,"*"&amp;B$3&amp;"*")=1,1,0),0))</f>
        <v>0</v>
      </c>
      <c r="C246" s="0" t="n">
        <f aca="false">IF(OR(C$3="",Consolidado!$D246=""),0,IF(ISNUMBER(SEARCH(C$3,Consolidado!$D246)),IF(COUNTIFS(Consolidado!$AC$5:AC246,Consolidado!$AC246,Consolidado!$D$5:D246,"*"&amp;C$3&amp;"*")=1,1,0),0))</f>
        <v>0</v>
      </c>
      <c r="D246" s="0" t="n">
        <f aca="false">IF(OR(D$3="",Consolidado!$D246=""),0,IF(ISNUMBER(SEARCH(D$3,Consolidado!$D246)),IF(COUNTIFS(Consolidado!$AC$5:AC246,Consolidado!$AC246,Consolidado!$D$5:D246,"*"&amp;D$3&amp;"*")=1,1,0),0))</f>
        <v>0</v>
      </c>
      <c r="E246" s="0" t="n">
        <f aca="false">IF(OR(E$3="",Consolidado!$D246=""),0,IF(ISNUMBER(SEARCH(E$3,Consolidado!$D246)),IF(COUNTIFS(Consolidado!$AC$5:AC246,Consolidado!$AC246,Consolidado!$D$5:D246,"*"&amp;E$3&amp;"*")=1,1,0),0))</f>
        <v>0</v>
      </c>
      <c r="F246" s="0" t="n">
        <f aca="false">IF(OR(F$3="",Consolidado!$D246=""),0,IF(ISNUMBER(SEARCH(F$3,Consolidado!$D246)),IF(COUNTIFS(Consolidado!$AC$5:AC246,Consolidado!$AC246,Consolidado!$D$5:D246,"*"&amp;F$3&amp;"*")=1,1,0),0))</f>
        <v>0</v>
      </c>
      <c r="G246" s="0" t="n">
        <f aca="false">IF(OR(G$3="",Consolidado!$D246=""),0,IF(ISNUMBER(SEARCH(G$3,Consolidado!$D246)),IF(COUNTIFS(Consolidado!$AC$5:AC246,Consolidado!$AC246,Consolidado!$D$5:D246,"*"&amp;G$3&amp;"*")=1,1,0),0))</f>
        <v>0</v>
      </c>
      <c r="H246" s="0" t="n">
        <f aca="false">IF(OR(H$3="",Consolidado!$D246=""),0,IF(ISNUMBER(SEARCH(H$3,Consolidado!$D246)),IF(COUNTIFS(Consolidado!$AC$5:AC246,Consolidado!$AC246,Consolidado!$D$5:D246,"*"&amp;H$3&amp;"*")=1,1,0),0))</f>
        <v>0</v>
      </c>
      <c r="I246" s="0" t="n">
        <f aca="false">IF(OR(I$3="",Consolidado!$D246=""),0,IF(ISNUMBER(SEARCH(I$3,Consolidado!$D246)),IF(COUNTIFS(Consolidado!$AC$5:AC246,Consolidado!$AC246,Consolidado!$D$5:D246,"*"&amp;I$3&amp;"*")=1,1,0),0))</f>
        <v>0</v>
      </c>
      <c r="J246" s="0" t="n">
        <f aca="false">IF(OR(J$3="",Consolidado!$D246=""),0,IF(ISNUMBER(SEARCH(J$3,Consolidado!$D246)),IF(COUNTIFS(Consolidado!$AC$5:AC246,Consolidado!$AC246,Consolidado!$D$5:D246,"*"&amp;J$3&amp;"*")=1,1,0),0))</f>
        <v>0</v>
      </c>
      <c r="K246" s="0" t="n">
        <f aca="false">IF(OR(K$3="",Consolidado!$D246=""),0,IF(ISNUMBER(SEARCH(K$3,Consolidado!$D246)),IF(COUNTIFS(Consolidado!$AC$5:AC246,Consolidado!$AC246,Consolidado!$D$5:D246,"*"&amp;K$3&amp;"*")=1,1,0),0))</f>
        <v>0</v>
      </c>
      <c r="L246" s="0" t="n">
        <f aca="false">IF(OR(L$3="",Consolidado!$D246=""),0,IF(ISNUMBER(SEARCH(L$3,Consolidado!$D246)),IF(COUNTIFS(Consolidado!$AC$5:AC246,Consolidado!$AC246,Consolidado!$D$5:D246,"*"&amp;L$3&amp;"*")=1,1,0),0))</f>
        <v>0</v>
      </c>
      <c r="M246" s="0" t="n">
        <f aca="false">IF(OR(M$3="",Consolidado!$D246=""),0,IF(ISNUMBER(SEARCH(M$3,Consolidado!$D246)),IF(COUNTIFS(Consolidado!$AC$5:AC246,Consolidado!$AC246,Consolidado!$D$5:D246,"*"&amp;M$3&amp;"*")=1,1,0),0))</f>
        <v>0</v>
      </c>
      <c r="N246" s="0" t="n">
        <f aca="false">IF(OR(N$3="",Consolidado!$D246=""),0,IF(ISNUMBER(SEARCH(N$3,Consolidado!$D246)),IF(COUNTIFS(Consolidado!$AC$5:AC246,Consolidado!$AC246,Consolidado!$D$5:D246,"*"&amp;N$3&amp;"*")=1,1,0),0))</f>
        <v>0</v>
      </c>
      <c r="O246" s="0" t="n">
        <f aca="false">IF(OR(O$3="",Consolidado!$D246=""),0,IF(ISNUMBER(SEARCH(O$3,Consolidado!$D246)),IF(COUNTIFS(Consolidado!$AC$5:AC246,Consolidado!$AC246,Consolidado!$D$5:D246,"*"&amp;O$3&amp;"*")=1,1,0),0))</f>
        <v>0</v>
      </c>
      <c r="P246" s="0" t="n">
        <f aca="false">IF(OR(P$3="",Consolidado!$D246=""),0,IF(ISNUMBER(SEARCH(P$3,Consolidado!$D246)),IF(COUNTIFS(Consolidado!$AC$5:AC246,Consolidado!$AC246,Consolidado!$D$5:D246,"*"&amp;P$3&amp;"*")=1,1,0),0))</f>
        <v>0</v>
      </c>
      <c r="Q246" s="0" t="n">
        <f aca="false">IF(OR(Q$3="",Consolidado!$D246=""),0,IF(ISNUMBER(SEARCH(Q$3,Consolidado!$D246)),IF(COUNTIFS(Consolidado!$AC$5:AC246,Consolidado!$AC246,Consolidado!$D$5:D246,"*"&amp;Q$3&amp;"*")=1,1,0),0))</f>
        <v>0</v>
      </c>
      <c r="R246" s="0" t="n">
        <f aca="false">IF(OR(R$3="",Consolidado!$D246=""),0,IF(ISNUMBER(SEARCH(R$3,Consolidado!$D246)),IF(COUNTIFS(Consolidado!$AC$5:AC246,Consolidado!$AC246,Consolidado!$D$5:D246,"*"&amp;R$3&amp;"*")=1,1,0),0))</f>
        <v>0</v>
      </c>
      <c r="S246" s="0" t="n">
        <f aca="false">IF(OR(S$3="",Consolidado!$D246=""),0,IF(ISNUMBER(SEARCH(S$3,Consolidado!$D246)),IF(COUNTIFS(Consolidado!$AC$5:AC246,Consolidado!$AC246,Consolidado!$D$5:D246,"*"&amp;S$3&amp;"*")=1,1,0),0))</f>
        <v>0</v>
      </c>
      <c r="T246" s="0" t="n">
        <f aca="false">IF(OR(T$3="",Consolidado!$D246=""),0,IF(ISNUMBER(SEARCH(T$3,Consolidado!$D246)),IF(COUNTIFS(Consolidado!$AC$5:AC246,Consolidado!$AC246,Consolidado!$D$5:D246,"*"&amp;T$3&amp;"*")=1,1,0),0))</f>
        <v>0</v>
      </c>
      <c r="U246" s="0" t="n">
        <f aca="false">IF(OR(U$3="",Consolidado!$D246=""),0,IF(ISNUMBER(SEARCH(U$3,Consolidado!$D246)),IF(COUNTIFS(Consolidado!$AC$5:AC246,Consolidado!$AC246,Consolidado!$D$5:D246,"*"&amp;U$3&amp;"*")=1,1,0),0))</f>
        <v>0</v>
      </c>
      <c r="V246" s="0" t="n">
        <f aca="false">IF(OR(V$3="",Consolidado!$D246=""),0,IF(ISNUMBER(SEARCH(V$3,Consolidado!$D246)),IF(COUNTIFS(Consolidado!$AC$5:AC246,Consolidado!$AC246,Consolidado!$D$5:D246,"*"&amp;V$3&amp;"*")=1,1,0),0))</f>
        <v>0</v>
      </c>
      <c r="W246" s="0" t="n">
        <f aca="false">IF(OR(W$3="",Consolidado!$D246=""),0,IF(ISNUMBER(SEARCH(W$3,Consolidado!$D246)),IF(COUNTIFS(Consolidado!$AC$5:AC246,Consolidado!$AC246,Consolidado!$D$5:D246,"*"&amp;W$3&amp;"*")=1,1,0),0))</f>
        <v>0</v>
      </c>
      <c r="X246" s="0" t="n">
        <f aca="false">IF(OR(X$3="",Consolidado!$D246=""),0,IF(ISNUMBER(SEARCH(X$3,Consolidado!$D246)),IF(COUNTIFS(Consolidado!$AC$5:AC246,Consolidado!$AC246,Consolidado!$D$5:D246,"*"&amp;X$3&amp;"*")=1,1,0),0))</f>
        <v>0</v>
      </c>
      <c r="Y246" s="0" t="n">
        <f aca="false">IF(OR(Y$3="",Consolidado!$D246=""),0,IF(ISNUMBER(SEARCH(Y$3,Consolidado!$D246)),IF(COUNTIFS(Consolidado!$AC$5:AC246,Consolidado!$AC246,Consolidado!$D$5:D246,"*"&amp;Y$3&amp;"*")=1,1,0),0))</f>
        <v>0</v>
      </c>
      <c r="Z246" s="0" t="n">
        <f aca="false">IF(OR(Z$3="",Consolidado!$D246=""),0,IF(ISNUMBER(SEARCH(Z$3,Consolidado!$D246)),IF(COUNTIFS(Consolidado!$AC$5:AC246,Consolidado!$AC246,Consolidado!$D$5:D246,"*"&amp;Z$3&amp;"*")=1,1,0),0))</f>
        <v>0</v>
      </c>
      <c r="AA246" s="0" t="n">
        <f aca="false">IF(OR(AA$3="",Consolidado!$D246=""),0,IF(ISNUMBER(SEARCH(AA$3,Consolidado!$D246)),IF(COUNTIFS(Consolidado!$AC$5:AC246,Consolidado!$AC246,Consolidado!$D$5:D246,"*"&amp;AA$3&amp;"*")=1,1,0),0))</f>
        <v>0</v>
      </c>
      <c r="AB246" s="0" t="n">
        <f aca="false">IF(OR(AB$3="",Consolidado!$D246=""),0,IF(ISNUMBER(SEARCH(AB$3,Consolidado!$D246)),IF(COUNTIFS(Consolidado!$AC$5:AC246,Consolidado!$AC246,Consolidado!$D$5:D246,"*"&amp;AB$3&amp;"*")=1,1,0),0))</f>
        <v>0</v>
      </c>
      <c r="AC246" s="0" t="n">
        <f aca="false">IF(OR(AC$3="",Consolidado!$D246=""),0,IF(ISNUMBER(SEARCH(AC$3,Consolidado!$D246)),IF(COUNTIFS(Consolidado!$AC$5:AC246,Consolidado!$AC246,Consolidado!$D$5:D246,"*"&amp;AC$3&amp;"*")=1,1,0),0))</f>
        <v>0</v>
      </c>
      <c r="AD246" s="0" t="n">
        <f aca="false">IF(OR(AD$3="",Consolidado!$D246=""),0,IF(ISNUMBER(SEARCH(AD$3,Consolidado!$D246)),IF(COUNTIFS(Consolidado!$AC$5:AC246,Consolidado!$AC246,Consolidado!$D$5:D246,"*"&amp;AD$3&amp;"*")=1,1,0),0))</f>
        <v>0</v>
      </c>
      <c r="AE246" s="0" t="n">
        <f aca="false">IF(OR(AE$3="",Consolidado!$D246=""),0,IF(ISNUMBER(SEARCH(AE$3,Consolidado!$D246)),IF(COUNTIFS(Consolidado!$AC$5:AC246,Consolidado!$AC246,Consolidado!$D$5:D246,"*"&amp;AE$3&amp;"*")=1,1,0),0))</f>
        <v>0</v>
      </c>
      <c r="AF246" s="0" t="n">
        <f aca="false">IF(OR(AF$3="",Consolidado!$D246=""),0,IF(ISNUMBER(SEARCH(AF$3,Consolidado!$D246)),IF(COUNTIFS(Consolidado!$AC$5:AC246,Consolidado!$AC246,Consolidado!$D$5:D246,"*"&amp;AF$3&amp;"*")=1,1,0),0))</f>
        <v>0</v>
      </c>
      <c r="AG246" s="0" t="n">
        <f aca="false">IF(OR(AG$3="",Consolidado!$D246=""),0,IF(ISNUMBER(SEARCH(AG$3,Consolidado!$D246)),IF(COUNTIFS(Consolidado!$AC$5:AC246,Consolidado!$AC246,Consolidado!$D$5:D246,"*"&amp;AG$3&amp;"*")=1,1,0),0))</f>
        <v>0</v>
      </c>
      <c r="AH246" s="0" t="n">
        <f aca="false">IF(OR(AH$3="",Consolidado!$D246=""),0,IF(ISNUMBER(SEARCH(AH$3,Consolidado!$D246)),IF(COUNTIFS(Consolidado!$AC$5:AC246,Consolidado!$AC246,Consolidado!$D$5:D246,"*"&amp;AH$3&amp;"*")=1,1,0),0))</f>
        <v>0</v>
      </c>
      <c r="AI246" s="0" t="n">
        <f aca="false">IF(OR(AI$3="",Consolidado!$D246=""),0,IF(ISNUMBER(SEARCH(AI$3,Consolidado!$D246)),IF(COUNTIFS(Consolidado!$AC$5:AC246,Consolidado!$AC246,Consolidado!$D$5:D246,"*"&amp;AI$3&amp;"*")=1,1,0),0))</f>
        <v>0</v>
      </c>
      <c r="AJ246" s="0" t="n">
        <f aca="false">IF(OR(AJ$3="",Consolidado!$D246=""),0,IF(ISNUMBER(SEARCH(AJ$3,Consolidado!$D246)),IF(COUNTIFS(Consolidado!$AC$5:AC246,Consolidado!$AC246,Consolidado!$D$5:D246,"*"&amp;AJ$3&amp;"*")=1,1,0),0))</f>
        <v>0</v>
      </c>
      <c r="AK246" s="0" t="n">
        <f aca="false">IF(OR(AK$3="",Consolidado!$D246=""),0,IF(ISNUMBER(SEARCH(AK$3,Consolidado!$D246)),IF(COUNTIFS(Consolidado!$AC$5:AC246,Consolidado!$AC246,Consolidado!$D$5:D246,"*"&amp;AK$3&amp;"*")=1,1,0),0))</f>
        <v>0</v>
      </c>
      <c r="AL246" s="0" t="n">
        <f aca="false">IF(OR(AL$3="",Consolidado!$D246=""),0,IF(ISNUMBER(SEARCH(AL$3,Consolidado!$D246)),IF(COUNTIFS(Consolidado!$AC$5:AC246,Consolidado!$AC246,Consolidado!$D$5:D246,"*"&amp;AL$3&amp;"*")=1,1,0),0))</f>
        <v>0</v>
      </c>
      <c r="AM246" s="0" t="n">
        <f aca="false">IF(OR(AM$3="",Consolidado!$D246=""),0,IF(ISNUMBER(SEARCH(AM$3,Consolidado!$D246)),IF(COUNTIFS(Consolidado!$AC$5:AC246,Consolidado!$AC246,Consolidado!$D$5:D246,"*"&amp;AM$3&amp;"*")=1,1,0),0))</f>
        <v>0</v>
      </c>
      <c r="AN246" s="0" t="n">
        <f aca="false">IF(OR(AN$3="",Consolidado!$D246=""),0,IF(ISNUMBER(SEARCH(AN$3,Consolidado!$D246)),IF(COUNTIFS(Consolidado!$AC$5:AC246,Consolidado!$AC246,Consolidado!$D$5:D246,"*"&amp;AN$3&amp;"*")=1,1,0),0))</f>
        <v>0</v>
      </c>
      <c r="AO246" s="0" t="n">
        <f aca="false">IF(OR(AO$3="",Consolidado!$D246=""),0,IF(ISNUMBER(SEARCH(AO$3,Consolidado!$D246)),IF(COUNTIFS(Consolidado!$AC$5:AC246,Consolidado!$AC246,Consolidado!$D$5:D246,"*"&amp;AO$3&amp;"*")=1,1,0),0))</f>
        <v>0</v>
      </c>
    </row>
    <row r="247" customFormat="false" ht="15" hidden="false" customHeight="false" outlineLevel="0" collapsed="false">
      <c r="B247" s="0" t="n">
        <f aca="false">IF(OR(B$3="",Consolidado!$D247=""),0,IF(ISNUMBER(SEARCH(B$3,Consolidado!$D247)),IF(COUNTIFS(Consolidado!$AC$5:AC247,Consolidado!$AC247,Consolidado!$D$5:D247,"*"&amp;B$3&amp;"*")=1,1,0),0))</f>
        <v>0</v>
      </c>
      <c r="C247" s="0" t="n">
        <f aca="false">IF(OR(C$3="",Consolidado!$D247=""),0,IF(ISNUMBER(SEARCH(C$3,Consolidado!$D247)),IF(COUNTIFS(Consolidado!$AC$5:AC247,Consolidado!$AC247,Consolidado!$D$5:D247,"*"&amp;C$3&amp;"*")=1,1,0),0))</f>
        <v>0</v>
      </c>
      <c r="D247" s="0" t="n">
        <f aca="false">IF(OR(D$3="",Consolidado!$D247=""),0,IF(ISNUMBER(SEARCH(D$3,Consolidado!$D247)),IF(COUNTIFS(Consolidado!$AC$5:AC247,Consolidado!$AC247,Consolidado!$D$5:D247,"*"&amp;D$3&amp;"*")=1,1,0),0))</f>
        <v>0</v>
      </c>
      <c r="E247" s="0" t="n">
        <f aca="false">IF(OR(E$3="",Consolidado!$D247=""),0,IF(ISNUMBER(SEARCH(E$3,Consolidado!$D247)),IF(COUNTIFS(Consolidado!$AC$5:AC247,Consolidado!$AC247,Consolidado!$D$5:D247,"*"&amp;E$3&amp;"*")=1,1,0),0))</f>
        <v>0</v>
      </c>
      <c r="F247" s="0" t="n">
        <f aca="false">IF(OR(F$3="",Consolidado!$D247=""),0,IF(ISNUMBER(SEARCH(F$3,Consolidado!$D247)),IF(COUNTIFS(Consolidado!$AC$5:AC247,Consolidado!$AC247,Consolidado!$D$5:D247,"*"&amp;F$3&amp;"*")=1,1,0),0))</f>
        <v>0</v>
      </c>
      <c r="G247" s="0" t="n">
        <f aca="false">IF(OR(G$3="",Consolidado!$D247=""),0,IF(ISNUMBER(SEARCH(G$3,Consolidado!$D247)),IF(COUNTIFS(Consolidado!$AC$5:AC247,Consolidado!$AC247,Consolidado!$D$5:D247,"*"&amp;G$3&amp;"*")=1,1,0),0))</f>
        <v>0</v>
      </c>
      <c r="H247" s="0" t="n">
        <f aca="false">IF(OR(H$3="",Consolidado!$D247=""),0,IF(ISNUMBER(SEARCH(H$3,Consolidado!$D247)),IF(COUNTIFS(Consolidado!$AC$5:AC247,Consolidado!$AC247,Consolidado!$D$5:D247,"*"&amp;H$3&amp;"*")=1,1,0),0))</f>
        <v>0</v>
      </c>
      <c r="I247" s="0" t="n">
        <f aca="false">IF(OR(I$3="",Consolidado!$D247=""),0,IF(ISNUMBER(SEARCH(I$3,Consolidado!$D247)),IF(COUNTIFS(Consolidado!$AC$5:AC247,Consolidado!$AC247,Consolidado!$D$5:D247,"*"&amp;I$3&amp;"*")=1,1,0),0))</f>
        <v>0</v>
      </c>
      <c r="J247" s="0" t="n">
        <f aca="false">IF(OR(J$3="",Consolidado!$D247=""),0,IF(ISNUMBER(SEARCH(J$3,Consolidado!$D247)),IF(COUNTIFS(Consolidado!$AC$5:AC247,Consolidado!$AC247,Consolidado!$D$5:D247,"*"&amp;J$3&amp;"*")=1,1,0),0))</f>
        <v>0</v>
      </c>
      <c r="K247" s="0" t="n">
        <f aca="false">IF(OR(K$3="",Consolidado!$D247=""),0,IF(ISNUMBER(SEARCH(K$3,Consolidado!$D247)),IF(COUNTIFS(Consolidado!$AC$5:AC247,Consolidado!$AC247,Consolidado!$D$5:D247,"*"&amp;K$3&amp;"*")=1,1,0),0))</f>
        <v>0</v>
      </c>
      <c r="L247" s="0" t="n">
        <f aca="false">IF(OR(L$3="",Consolidado!$D247=""),0,IF(ISNUMBER(SEARCH(L$3,Consolidado!$D247)),IF(COUNTIFS(Consolidado!$AC$5:AC247,Consolidado!$AC247,Consolidado!$D$5:D247,"*"&amp;L$3&amp;"*")=1,1,0),0))</f>
        <v>0</v>
      </c>
      <c r="M247" s="0" t="n">
        <f aca="false">IF(OR(M$3="",Consolidado!$D247=""),0,IF(ISNUMBER(SEARCH(M$3,Consolidado!$D247)),IF(COUNTIFS(Consolidado!$AC$5:AC247,Consolidado!$AC247,Consolidado!$D$5:D247,"*"&amp;M$3&amp;"*")=1,1,0),0))</f>
        <v>0</v>
      </c>
      <c r="N247" s="0" t="n">
        <f aca="false">IF(OR(N$3="",Consolidado!$D247=""),0,IF(ISNUMBER(SEARCH(N$3,Consolidado!$D247)),IF(COUNTIFS(Consolidado!$AC$5:AC247,Consolidado!$AC247,Consolidado!$D$5:D247,"*"&amp;N$3&amp;"*")=1,1,0),0))</f>
        <v>0</v>
      </c>
      <c r="O247" s="0" t="n">
        <f aca="false">IF(OR(O$3="",Consolidado!$D247=""),0,IF(ISNUMBER(SEARCH(O$3,Consolidado!$D247)),IF(COUNTIFS(Consolidado!$AC$5:AC247,Consolidado!$AC247,Consolidado!$D$5:D247,"*"&amp;O$3&amp;"*")=1,1,0),0))</f>
        <v>0</v>
      </c>
      <c r="P247" s="0" t="n">
        <f aca="false">IF(OR(P$3="",Consolidado!$D247=""),0,IF(ISNUMBER(SEARCH(P$3,Consolidado!$D247)),IF(COUNTIFS(Consolidado!$AC$5:AC247,Consolidado!$AC247,Consolidado!$D$5:D247,"*"&amp;P$3&amp;"*")=1,1,0),0))</f>
        <v>0</v>
      </c>
      <c r="Q247" s="0" t="n">
        <f aca="false">IF(OR(Q$3="",Consolidado!$D247=""),0,IF(ISNUMBER(SEARCH(Q$3,Consolidado!$D247)),IF(COUNTIFS(Consolidado!$AC$5:AC247,Consolidado!$AC247,Consolidado!$D$5:D247,"*"&amp;Q$3&amp;"*")=1,1,0),0))</f>
        <v>0</v>
      </c>
      <c r="R247" s="0" t="n">
        <f aca="false">IF(OR(R$3="",Consolidado!$D247=""),0,IF(ISNUMBER(SEARCH(R$3,Consolidado!$D247)),IF(COUNTIFS(Consolidado!$AC$5:AC247,Consolidado!$AC247,Consolidado!$D$5:D247,"*"&amp;R$3&amp;"*")=1,1,0),0))</f>
        <v>0</v>
      </c>
      <c r="S247" s="0" t="n">
        <f aca="false">IF(OR(S$3="",Consolidado!$D247=""),0,IF(ISNUMBER(SEARCH(S$3,Consolidado!$D247)),IF(COUNTIFS(Consolidado!$AC$5:AC247,Consolidado!$AC247,Consolidado!$D$5:D247,"*"&amp;S$3&amp;"*")=1,1,0),0))</f>
        <v>0</v>
      </c>
      <c r="T247" s="0" t="n">
        <f aca="false">IF(OR(T$3="",Consolidado!$D247=""),0,IF(ISNUMBER(SEARCH(T$3,Consolidado!$D247)),IF(COUNTIFS(Consolidado!$AC$5:AC247,Consolidado!$AC247,Consolidado!$D$5:D247,"*"&amp;T$3&amp;"*")=1,1,0),0))</f>
        <v>0</v>
      </c>
      <c r="U247" s="0" t="n">
        <f aca="false">IF(OR(U$3="",Consolidado!$D247=""),0,IF(ISNUMBER(SEARCH(U$3,Consolidado!$D247)),IF(COUNTIFS(Consolidado!$AC$5:AC247,Consolidado!$AC247,Consolidado!$D$5:D247,"*"&amp;U$3&amp;"*")=1,1,0),0))</f>
        <v>0</v>
      </c>
      <c r="V247" s="0" t="n">
        <f aca="false">IF(OR(V$3="",Consolidado!$D247=""),0,IF(ISNUMBER(SEARCH(V$3,Consolidado!$D247)),IF(COUNTIFS(Consolidado!$AC$5:AC247,Consolidado!$AC247,Consolidado!$D$5:D247,"*"&amp;V$3&amp;"*")=1,1,0),0))</f>
        <v>0</v>
      </c>
      <c r="W247" s="0" t="n">
        <f aca="false">IF(OR(W$3="",Consolidado!$D247=""),0,IF(ISNUMBER(SEARCH(W$3,Consolidado!$D247)),IF(COUNTIFS(Consolidado!$AC$5:AC247,Consolidado!$AC247,Consolidado!$D$5:D247,"*"&amp;W$3&amp;"*")=1,1,0),0))</f>
        <v>0</v>
      </c>
      <c r="X247" s="0" t="n">
        <f aca="false">IF(OR(X$3="",Consolidado!$D247=""),0,IF(ISNUMBER(SEARCH(X$3,Consolidado!$D247)),IF(COUNTIFS(Consolidado!$AC$5:AC247,Consolidado!$AC247,Consolidado!$D$5:D247,"*"&amp;X$3&amp;"*")=1,1,0),0))</f>
        <v>0</v>
      </c>
      <c r="Y247" s="0" t="n">
        <f aca="false">IF(OR(Y$3="",Consolidado!$D247=""),0,IF(ISNUMBER(SEARCH(Y$3,Consolidado!$D247)),IF(COUNTIFS(Consolidado!$AC$5:AC247,Consolidado!$AC247,Consolidado!$D$5:D247,"*"&amp;Y$3&amp;"*")=1,1,0),0))</f>
        <v>0</v>
      </c>
      <c r="Z247" s="0" t="n">
        <f aca="false">IF(OR(Z$3="",Consolidado!$D247=""),0,IF(ISNUMBER(SEARCH(Z$3,Consolidado!$D247)),IF(COUNTIFS(Consolidado!$AC$5:AC247,Consolidado!$AC247,Consolidado!$D$5:D247,"*"&amp;Z$3&amp;"*")=1,1,0),0))</f>
        <v>0</v>
      </c>
      <c r="AA247" s="0" t="n">
        <f aca="false">IF(OR(AA$3="",Consolidado!$D247=""),0,IF(ISNUMBER(SEARCH(AA$3,Consolidado!$D247)),IF(COUNTIFS(Consolidado!$AC$5:AC247,Consolidado!$AC247,Consolidado!$D$5:D247,"*"&amp;AA$3&amp;"*")=1,1,0),0))</f>
        <v>0</v>
      </c>
      <c r="AB247" s="0" t="n">
        <f aca="false">IF(OR(AB$3="",Consolidado!$D247=""),0,IF(ISNUMBER(SEARCH(AB$3,Consolidado!$D247)),IF(COUNTIFS(Consolidado!$AC$5:AC247,Consolidado!$AC247,Consolidado!$D$5:D247,"*"&amp;AB$3&amp;"*")=1,1,0),0))</f>
        <v>0</v>
      </c>
      <c r="AC247" s="0" t="n">
        <f aca="false">IF(OR(AC$3="",Consolidado!$D247=""),0,IF(ISNUMBER(SEARCH(AC$3,Consolidado!$D247)),IF(COUNTIFS(Consolidado!$AC$5:AC247,Consolidado!$AC247,Consolidado!$D$5:D247,"*"&amp;AC$3&amp;"*")=1,1,0),0))</f>
        <v>0</v>
      </c>
      <c r="AD247" s="0" t="n">
        <f aca="false">IF(OR(AD$3="",Consolidado!$D247=""),0,IF(ISNUMBER(SEARCH(AD$3,Consolidado!$D247)),IF(COUNTIFS(Consolidado!$AC$5:AC247,Consolidado!$AC247,Consolidado!$D$5:D247,"*"&amp;AD$3&amp;"*")=1,1,0),0))</f>
        <v>0</v>
      </c>
      <c r="AE247" s="0" t="n">
        <f aca="false">IF(OR(AE$3="",Consolidado!$D247=""),0,IF(ISNUMBER(SEARCH(AE$3,Consolidado!$D247)),IF(COUNTIFS(Consolidado!$AC$5:AC247,Consolidado!$AC247,Consolidado!$D$5:D247,"*"&amp;AE$3&amp;"*")=1,1,0),0))</f>
        <v>0</v>
      </c>
      <c r="AF247" s="0" t="n">
        <f aca="false">IF(OR(AF$3="",Consolidado!$D247=""),0,IF(ISNUMBER(SEARCH(AF$3,Consolidado!$D247)),IF(COUNTIFS(Consolidado!$AC$5:AC247,Consolidado!$AC247,Consolidado!$D$5:D247,"*"&amp;AF$3&amp;"*")=1,1,0),0))</f>
        <v>0</v>
      </c>
      <c r="AG247" s="0" t="n">
        <f aca="false">IF(OR(AG$3="",Consolidado!$D247=""),0,IF(ISNUMBER(SEARCH(AG$3,Consolidado!$D247)),IF(COUNTIFS(Consolidado!$AC$5:AC247,Consolidado!$AC247,Consolidado!$D$5:D247,"*"&amp;AG$3&amp;"*")=1,1,0),0))</f>
        <v>0</v>
      </c>
      <c r="AH247" s="0" t="n">
        <f aca="false">IF(OR(AH$3="",Consolidado!$D247=""),0,IF(ISNUMBER(SEARCH(AH$3,Consolidado!$D247)),IF(COUNTIFS(Consolidado!$AC$5:AC247,Consolidado!$AC247,Consolidado!$D$5:D247,"*"&amp;AH$3&amp;"*")=1,1,0),0))</f>
        <v>0</v>
      </c>
      <c r="AI247" s="0" t="n">
        <f aca="false">IF(OR(AI$3="",Consolidado!$D247=""),0,IF(ISNUMBER(SEARCH(AI$3,Consolidado!$D247)),IF(COUNTIFS(Consolidado!$AC$5:AC247,Consolidado!$AC247,Consolidado!$D$5:D247,"*"&amp;AI$3&amp;"*")=1,1,0),0))</f>
        <v>0</v>
      </c>
      <c r="AJ247" s="0" t="n">
        <f aca="false">IF(OR(AJ$3="",Consolidado!$D247=""),0,IF(ISNUMBER(SEARCH(AJ$3,Consolidado!$D247)),IF(COUNTIFS(Consolidado!$AC$5:AC247,Consolidado!$AC247,Consolidado!$D$5:D247,"*"&amp;AJ$3&amp;"*")=1,1,0),0))</f>
        <v>0</v>
      </c>
      <c r="AK247" s="0" t="n">
        <f aca="false">IF(OR(AK$3="",Consolidado!$D247=""),0,IF(ISNUMBER(SEARCH(AK$3,Consolidado!$D247)),IF(COUNTIFS(Consolidado!$AC$5:AC247,Consolidado!$AC247,Consolidado!$D$5:D247,"*"&amp;AK$3&amp;"*")=1,1,0),0))</f>
        <v>0</v>
      </c>
      <c r="AL247" s="0" t="n">
        <f aca="false">IF(OR(AL$3="",Consolidado!$D247=""),0,IF(ISNUMBER(SEARCH(AL$3,Consolidado!$D247)),IF(COUNTIFS(Consolidado!$AC$5:AC247,Consolidado!$AC247,Consolidado!$D$5:D247,"*"&amp;AL$3&amp;"*")=1,1,0),0))</f>
        <v>0</v>
      </c>
      <c r="AM247" s="0" t="n">
        <f aca="false">IF(OR(AM$3="",Consolidado!$D247=""),0,IF(ISNUMBER(SEARCH(AM$3,Consolidado!$D247)),IF(COUNTIFS(Consolidado!$AC$5:AC247,Consolidado!$AC247,Consolidado!$D$5:D247,"*"&amp;AM$3&amp;"*")=1,1,0),0))</f>
        <v>0</v>
      </c>
      <c r="AN247" s="0" t="n">
        <f aca="false">IF(OR(AN$3="",Consolidado!$D247=""),0,IF(ISNUMBER(SEARCH(AN$3,Consolidado!$D247)),IF(COUNTIFS(Consolidado!$AC$5:AC247,Consolidado!$AC247,Consolidado!$D$5:D247,"*"&amp;AN$3&amp;"*")=1,1,0),0))</f>
        <v>0</v>
      </c>
      <c r="AO247" s="0" t="n">
        <f aca="false">IF(OR(AO$3="",Consolidado!$D247=""),0,IF(ISNUMBER(SEARCH(AO$3,Consolidado!$D247)),IF(COUNTIFS(Consolidado!$AC$5:AC247,Consolidado!$AC247,Consolidado!$D$5:D247,"*"&amp;AO$3&amp;"*")=1,1,0),0))</f>
        <v>0</v>
      </c>
    </row>
    <row r="248" customFormat="false" ht="15" hidden="false" customHeight="false" outlineLevel="0" collapsed="false">
      <c r="B248" s="0" t="n">
        <f aca="false">IF(OR(B$3="",Consolidado!$D248=""),0,IF(ISNUMBER(SEARCH(B$3,Consolidado!$D248)),IF(COUNTIFS(Consolidado!$AC$5:AC248,Consolidado!$AC248,Consolidado!$D$5:D248,"*"&amp;B$3&amp;"*")=1,1,0),0))</f>
        <v>0</v>
      </c>
      <c r="C248" s="0" t="n">
        <f aca="false">IF(OR(C$3="",Consolidado!$D248=""),0,IF(ISNUMBER(SEARCH(C$3,Consolidado!$D248)),IF(COUNTIFS(Consolidado!$AC$5:AC248,Consolidado!$AC248,Consolidado!$D$5:D248,"*"&amp;C$3&amp;"*")=1,1,0),0))</f>
        <v>0</v>
      </c>
      <c r="D248" s="0" t="n">
        <f aca="false">IF(OR(D$3="",Consolidado!$D248=""),0,IF(ISNUMBER(SEARCH(D$3,Consolidado!$D248)),IF(COUNTIFS(Consolidado!$AC$5:AC248,Consolidado!$AC248,Consolidado!$D$5:D248,"*"&amp;D$3&amp;"*")=1,1,0),0))</f>
        <v>0</v>
      </c>
      <c r="E248" s="0" t="n">
        <f aca="false">IF(OR(E$3="",Consolidado!$D248=""),0,IF(ISNUMBER(SEARCH(E$3,Consolidado!$D248)),IF(COUNTIFS(Consolidado!$AC$5:AC248,Consolidado!$AC248,Consolidado!$D$5:D248,"*"&amp;E$3&amp;"*")=1,1,0),0))</f>
        <v>0</v>
      </c>
      <c r="F248" s="0" t="n">
        <f aca="false">IF(OR(F$3="",Consolidado!$D248=""),0,IF(ISNUMBER(SEARCH(F$3,Consolidado!$D248)),IF(COUNTIFS(Consolidado!$AC$5:AC248,Consolidado!$AC248,Consolidado!$D$5:D248,"*"&amp;F$3&amp;"*")=1,1,0),0))</f>
        <v>0</v>
      </c>
      <c r="G248" s="0" t="n">
        <f aca="false">IF(OR(G$3="",Consolidado!$D248=""),0,IF(ISNUMBER(SEARCH(G$3,Consolidado!$D248)),IF(COUNTIFS(Consolidado!$AC$5:AC248,Consolidado!$AC248,Consolidado!$D$5:D248,"*"&amp;G$3&amp;"*")=1,1,0),0))</f>
        <v>0</v>
      </c>
      <c r="H248" s="0" t="n">
        <f aca="false">IF(OR(H$3="",Consolidado!$D248=""),0,IF(ISNUMBER(SEARCH(H$3,Consolidado!$D248)),IF(COUNTIFS(Consolidado!$AC$5:AC248,Consolidado!$AC248,Consolidado!$D$5:D248,"*"&amp;H$3&amp;"*")=1,1,0),0))</f>
        <v>0</v>
      </c>
      <c r="I248" s="0" t="n">
        <f aca="false">IF(OR(I$3="",Consolidado!$D248=""),0,IF(ISNUMBER(SEARCH(I$3,Consolidado!$D248)),IF(COUNTIFS(Consolidado!$AC$5:AC248,Consolidado!$AC248,Consolidado!$D$5:D248,"*"&amp;I$3&amp;"*")=1,1,0),0))</f>
        <v>0</v>
      </c>
      <c r="J248" s="0" t="n">
        <f aca="false">IF(OR(J$3="",Consolidado!$D248=""),0,IF(ISNUMBER(SEARCH(J$3,Consolidado!$D248)),IF(COUNTIFS(Consolidado!$AC$5:AC248,Consolidado!$AC248,Consolidado!$D$5:D248,"*"&amp;J$3&amp;"*")=1,1,0),0))</f>
        <v>0</v>
      </c>
      <c r="K248" s="0" t="n">
        <f aca="false">IF(OR(K$3="",Consolidado!$D248=""),0,IF(ISNUMBER(SEARCH(K$3,Consolidado!$D248)),IF(COUNTIFS(Consolidado!$AC$5:AC248,Consolidado!$AC248,Consolidado!$D$5:D248,"*"&amp;K$3&amp;"*")=1,1,0),0))</f>
        <v>0</v>
      </c>
      <c r="L248" s="0" t="n">
        <f aca="false">IF(OR(L$3="",Consolidado!$D248=""),0,IF(ISNUMBER(SEARCH(L$3,Consolidado!$D248)),IF(COUNTIFS(Consolidado!$AC$5:AC248,Consolidado!$AC248,Consolidado!$D$5:D248,"*"&amp;L$3&amp;"*")=1,1,0),0))</f>
        <v>0</v>
      </c>
      <c r="M248" s="0" t="n">
        <f aca="false">IF(OR(M$3="",Consolidado!$D248=""),0,IF(ISNUMBER(SEARCH(M$3,Consolidado!$D248)),IF(COUNTIFS(Consolidado!$AC$5:AC248,Consolidado!$AC248,Consolidado!$D$5:D248,"*"&amp;M$3&amp;"*")=1,1,0),0))</f>
        <v>0</v>
      </c>
      <c r="N248" s="0" t="n">
        <f aca="false">IF(OR(N$3="",Consolidado!$D248=""),0,IF(ISNUMBER(SEARCH(N$3,Consolidado!$D248)),IF(COUNTIFS(Consolidado!$AC$5:AC248,Consolidado!$AC248,Consolidado!$D$5:D248,"*"&amp;N$3&amp;"*")=1,1,0),0))</f>
        <v>0</v>
      </c>
      <c r="O248" s="0" t="n">
        <f aca="false">IF(OR(O$3="",Consolidado!$D248=""),0,IF(ISNUMBER(SEARCH(O$3,Consolidado!$D248)),IF(COUNTIFS(Consolidado!$AC$5:AC248,Consolidado!$AC248,Consolidado!$D$5:D248,"*"&amp;O$3&amp;"*")=1,1,0),0))</f>
        <v>0</v>
      </c>
      <c r="P248" s="0" t="n">
        <f aca="false">IF(OR(P$3="",Consolidado!$D248=""),0,IF(ISNUMBER(SEARCH(P$3,Consolidado!$D248)),IF(COUNTIFS(Consolidado!$AC$5:AC248,Consolidado!$AC248,Consolidado!$D$5:D248,"*"&amp;P$3&amp;"*")=1,1,0),0))</f>
        <v>0</v>
      </c>
      <c r="Q248" s="0" t="n">
        <f aca="false">IF(OR(Q$3="",Consolidado!$D248=""),0,IF(ISNUMBER(SEARCH(Q$3,Consolidado!$D248)),IF(COUNTIFS(Consolidado!$AC$5:AC248,Consolidado!$AC248,Consolidado!$D$5:D248,"*"&amp;Q$3&amp;"*")=1,1,0),0))</f>
        <v>0</v>
      </c>
      <c r="R248" s="0" t="n">
        <f aca="false">IF(OR(R$3="",Consolidado!$D248=""),0,IF(ISNUMBER(SEARCH(R$3,Consolidado!$D248)),IF(COUNTIFS(Consolidado!$AC$5:AC248,Consolidado!$AC248,Consolidado!$D$5:D248,"*"&amp;R$3&amp;"*")=1,1,0),0))</f>
        <v>0</v>
      </c>
      <c r="S248" s="0" t="n">
        <f aca="false">IF(OR(S$3="",Consolidado!$D248=""),0,IF(ISNUMBER(SEARCH(S$3,Consolidado!$D248)),IF(COUNTIFS(Consolidado!$AC$5:AC248,Consolidado!$AC248,Consolidado!$D$5:D248,"*"&amp;S$3&amp;"*")=1,1,0),0))</f>
        <v>0</v>
      </c>
      <c r="T248" s="0" t="n">
        <f aca="false">IF(OR(T$3="",Consolidado!$D248=""),0,IF(ISNUMBER(SEARCH(T$3,Consolidado!$D248)),IF(COUNTIFS(Consolidado!$AC$5:AC248,Consolidado!$AC248,Consolidado!$D$5:D248,"*"&amp;T$3&amp;"*")=1,1,0),0))</f>
        <v>0</v>
      </c>
      <c r="U248" s="0" t="n">
        <f aca="false">IF(OR(U$3="",Consolidado!$D248=""),0,IF(ISNUMBER(SEARCH(U$3,Consolidado!$D248)),IF(COUNTIFS(Consolidado!$AC$5:AC248,Consolidado!$AC248,Consolidado!$D$5:D248,"*"&amp;U$3&amp;"*")=1,1,0),0))</f>
        <v>0</v>
      </c>
      <c r="V248" s="0" t="n">
        <f aca="false">IF(OR(V$3="",Consolidado!$D248=""),0,IF(ISNUMBER(SEARCH(V$3,Consolidado!$D248)),IF(COUNTIFS(Consolidado!$AC$5:AC248,Consolidado!$AC248,Consolidado!$D$5:D248,"*"&amp;V$3&amp;"*")=1,1,0),0))</f>
        <v>0</v>
      </c>
      <c r="W248" s="0" t="n">
        <f aca="false">IF(OR(W$3="",Consolidado!$D248=""),0,IF(ISNUMBER(SEARCH(W$3,Consolidado!$D248)),IF(COUNTIFS(Consolidado!$AC$5:AC248,Consolidado!$AC248,Consolidado!$D$5:D248,"*"&amp;W$3&amp;"*")=1,1,0),0))</f>
        <v>0</v>
      </c>
      <c r="X248" s="0" t="n">
        <f aca="false">IF(OR(X$3="",Consolidado!$D248=""),0,IF(ISNUMBER(SEARCH(X$3,Consolidado!$D248)),IF(COUNTIFS(Consolidado!$AC$5:AC248,Consolidado!$AC248,Consolidado!$D$5:D248,"*"&amp;X$3&amp;"*")=1,1,0),0))</f>
        <v>0</v>
      </c>
      <c r="Y248" s="0" t="n">
        <f aca="false">IF(OR(Y$3="",Consolidado!$D248=""),0,IF(ISNUMBER(SEARCH(Y$3,Consolidado!$D248)),IF(COUNTIFS(Consolidado!$AC$5:AC248,Consolidado!$AC248,Consolidado!$D$5:D248,"*"&amp;Y$3&amp;"*")=1,1,0),0))</f>
        <v>0</v>
      </c>
      <c r="Z248" s="0" t="n">
        <f aca="false">IF(OR(Z$3="",Consolidado!$D248=""),0,IF(ISNUMBER(SEARCH(Z$3,Consolidado!$D248)),IF(COUNTIFS(Consolidado!$AC$5:AC248,Consolidado!$AC248,Consolidado!$D$5:D248,"*"&amp;Z$3&amp;"*")=1,1,0),0))</f>
        <v>0</v>
      </c>
      <c r="AA248" s="0" t="n">
        <f aca="false">IF(OR(AA$3="",Consolidado!$D248=""),0,IF(ISNUMBER(SEARCH(AA$3,Consolidado!$D248)),IF(COUNTIFS(Consolidado!$AC$5:AC248,Consolidado!$AC248,Consolidado!$D$5:D248,"*"&amp;AA$3&amp;"*")=1,1,0),0))</f>
        <v>0</v>
      </c>
      <c r="AB248" s="0" t="n">
        <f aca="false">IF(OR(AB$3="",Consolidado!$D248=""),0,IF(ISNUMBER(SEARCH(AB$3,Consolidado!$D248)),IF(COUNTIFS(Consolidado!$AC$5:AC248,Consolidado!$AC248,Consolidado!$D$5:D248,"*"&amp;AB$3&amp;"*")=1,1,0),0))</f>
        <v>0</v>
      </c>
      <c r="AC248" s="0" t="n">
        <f aca="false">IF(OR(AC$3="",Consolidado!$D248=""),0,IF(ISNUMBER(SEARCH(AC$3,Consolidado!$D248)),IF(COUNTIFS(Consolidado!$AC$5:AC248,Consolidado!$AC248,Consolidado!$D$5:D248,"*"&amp;AC$3&amp;"*")=1,1,0),0))</f>
        <v>0</v>
      </c>
      <c r="AD248" s="0" t="n">
        <f aca="false">IF(OR(AD$3="",Consolidado!$D248=""),0,IF(ISNUMBER(SEARCH(AD$3,Consolidado!$D248)),IF(COUNTIFS(Consolidado!$AC$5:AC248,Consolidado!$AC248,Consolidado!$D$5:D248,"*"&amp;AD$3&amp;"*")=1,1,0),0))</f>
        <v>0</v>
      </c>
      <c r="AE248" s="0" t="n">
        <f aca="false">IF(OR(AE$3="",Consolidado!$D248=""),0,IF(ISNUMBER(SEARCH(AE$3,Consolidado!$D248)),IF(COUNTIFS(Consolidado!$AC$5:AC248,Consolidado!$AC248,Consolidado!$D$5:D248,"*"&amp;AE$3&amp;"*")=1,1,0),0))</f>
        <v>0</v>
      </c>
      <c r="AF248" s="0" t="n">
        <f aca="false">IF(OR(AF$3="",Consolidado!$D248=""),0,IF(ISNUMBER(SEARCH(AF$3,Consolidado!$D248)),IF(COUNTIFS(Consolidado!$AC$5:AC248,Consolidado!$AC248,Consolidado!$D$5:D248,"*"&amp;AF$3&amp;"*")=1,1,0),0))</f>
        <v>0</v>
      </c>
      <c r="AG248" s="0" t="n">
        <f aca="false">IF(OR(AG$3="",Consolidado!$D248=""),0,IF(ISNUMBER(SEARCH(AG$3,Consolidado!$D248)),IF(COUNTIFS(Consolidado!$AC$5:AC248,Consolidado!$AC248,Consolidado!$D$5:D248,"*"&amp;AG$3&amp;"*")=1,1,0),0))</f>
        <v>0</v>
      </c>
      <c r="AH248" s="0" t="n">
        <f aca="false">IF(OR(AH$3="",Consolidado!$D248=""),0,IF(ISNUMBER(SEARCH(AH$3,Consolidado!$D248)),IF(COUNTIFS(Consolidado!$AC$5:AC248,Consolidado!$AC248,Consolidado!$D$5:D248,"*"&amp;AH$3&amp;"*")=1,1,0),0))</f>
        <v>0</v>
      </c>
      <c r="AI248" s="0" t="n">
        <f aca="false">IF(OR(AI$3="",Consolidado!$D248=""),0,IF(ISNUMBER(SEARCH(AI$3,Consolidado!$D248)),IF(COUNTIFS(Consolidado!$AC$5:AC248,Consolidado!$AC248,Consolidado!$D$5:D248,"*"&amp;AI$3&amp;"*")=1,1,0),0))</f>
        <v>0</v>
      </c>
      <c r="AJ248" s="0" t="n">
        <f aca="false">IF(OR(AJ$3="",Consolidado!$D248=""),0,IF(ISNUMBER(SEARCH(AJ$3,Consolidado!$D248)),IF(COUNTIFS(Consolidado!$AC$5:AC248,Consolidado!$AC248,Consolidado!$D$5:D248,"*"&amp;AJ$3&amp;"*")=1,1,0),0))</f>
        <v>0</v>
      </c>
      <c r="AK248" s="0" t="n">
        <f aca="false">IF(OR(AK$3="",Consolidado!$D248=""),0,IF(ISNUMBER(SEARCH(AK$3,Consolidado!$D248)),IF(COUNTIFS(Consolidado!$AC$5:AC248,Consolidado!$AC248,Consolidado!$D$5:D248,"*"&amp;AK$3&amp;"*")=1,1,0),0))</f>
        <v>0</v>
      </c>
      <c r="AL248" s="0" t="n">
        <f aca="false">IF(OR(AL$3="",Consolidado!$D248=""),0,IF(ISNUMBER(SEARCH(AL$3,Consolidado!$D248)),IF(COUNTIFS(Consolidado!$AC$5:AC248,Consolidado!$AC248,Consolidado!$D$5:D248,"*"&amp;AL$3&amp;"*")=1,1,0),0))</f>
        <v>0</v>
      </c>
      <c r="AM248" s="0" t="n">
        <f aca="false">IF(OR(AM$3="",Consolidado!$D248=""),0,IF(ISNUMBER(SEARCH(AM$3,Consolidado!$D248)),IF(COUNTIFS(Consolidado!$AC$5:AC248,Consolidado!$AC248,Consolidado!$D$5:D248,"*"&amp;AM$3&amp;"*")=1,1,0),0))</f>
        <v>0</v>
      </c>
      <c r="AN248" s="0" t="n">
        <f aca="false">IF(OR(AN$3="",Consolidado!$D248=""),0,IF(ISNUMBER(SEARCH(AN$3,Consolidado!$D248)),IF(COUNTIFS(Consolidado!$AC$5:AC248,Consolidado!$AC248,Consolidado!$D$5:D248,"*"&amp;AN$3&amp;"*")=1,1,0),0))</f>
        <v>0</v>
      </c>
      <c r="AO248" s="0" t="n">
        <f aca="false">IF(OR(AO$3="",Consolidado!$D248=""),0,IF(ISNUMBER(SEARCH(AO$3,Consolidado!$D248)),IF(COUNTIFS(Consolidado!$AC$5:AC248,Consolidado!$AC248,Consolidado!$D$5:D248,"*"&amp;AO$3&amp;"*")=1,1,0),0))</f>
        <v>0</v>
      </c>
    </row>
    <row r="249" customFormat="false" ht="15" hidden="false" customHeight="false" outlineLevel="0" collapsed="false">
      <c r="B249" s="0" t="n">
        <f aca="false">IF(OR(B$3="",Consolidado!$D249=""),0,IF(ISNUMBER(SEARCH(B$3,Consolidado!$D249)),IF(COUNTIFS(Consolidado!$AC$5:AC249,Consolidado!$AC249,Consolidado!$D$5:D249,"*"&amp;B$3&amp;"*")=1,1,0),0))</f>
        <v>0</v>
      </c>
      <c r="C249" s="0" t="n">
        <f aca="false">IF(OR(C$3="",Consolidado!$D249=""),0,IF(ISNUMBER(SEARCH(C$3,Consolidado!$D249)),IF(COUNTIFS(Consolidado!$AC$5:AC249,Consolidado!$AC249,Consolidado!$D$5:D249,"*"&amp;C$3&amp;"*")=1,1,0),0))</f>
        <v>0</v>
      </c>
      <c r="D249" s="0" t="n">
        <f aca="false">IF(OR(D$3="",Consolidado!$D249=""),0,IF(ISNUMBER(SEARCH(D$3,Consolidado!$D249)),IF(COUNTIFS(Consolidado!$AC$5:AC249,Consolidado!$AC249,Consolidado!$D$5:D249,"*"&amp;D$3&amp;"*")=1,1,0),0))</f>
        <v>0</v>
      </c>
      <c r="E249" s="0" t="n">
        <f aca="false">IF(OR(E$3="",Consolidado!$D249=""),0,IF(ISNUMBER(SEARCH(E$3,Consolidado!$D249)),IF(COUNTIFS(Consolidado!$AC$5:AC249,Consolidado!$AC249,Consolidado!$D$5:D249,"*"&amp;E$3&amp;"*")=1,1,0),0))</f>
        <v>0</v>
      </c>
      <c r="F249" s="0" t="n">
        <f aca="false">IF(OR(F$3="",Consolidado!$D249=""),0,IF(ISNUMBER(SEARCH(F$3,Consolidado!$D249)),IF(COUNTIFS(Consolidado!$AC$5:AC249,Consolidado!$AC249,Consolidado!$D$5:D249,"*"&amp;F$3&amp;"*")=1,1,0),0))</f>
        <v>0</v>
      </c>
      <c r="G249" s="0" t="n">
        <f aca="false">IF(OR(G$3="",Consolidado!$D249=""),0,IF(ISNUMBER(SEARCH(G$3,Consolidado!$D249)),IF(COUNTIFS(Consolidado!$AC$5:AC249,Consolidado!$AC249,Consolidado!$D$5:D249,"*"&amp;G$3&amp;"*")=1,1,0),0))</f>
        <v>0</v>
      </c>
      <c r="H249" s="0" t="n">
        <f aca="false">IF(OR(H$3="",Consolidado!$D249=""),0,IF(ISNUMBER(SEARCH(H$3,Consolidado!$D249)),IF(COUNTIFS(Consolidado!$AC$5:AC249,Consolidado!$AC249,Consolidado!$D$5:D249,"*"&amp;H$3&amp;"*")=1,1,0),0))</f>
        <v>0</v>
      </c>
      <c r="I249" s="0" t="n">
        <f aca="false">IF(OR(I$3="",Consolidado!$D249=""),0,IF(ISNUMBER(SEARCH(I$3,Consolidado!$D249)),IF(COUNTIFS(Consolidado!$AC$5:AC249,Consolidado!$AC249,Consolidado!$D$5:D249,"*"&amp;I$3&amp;"*")=1,1,0),0))</f>
        <v>0</v>
      </c>
      <c r="J249" s="0" t="n">
        <f aca="false">IF(OR(J$3="",Consolidado!$D249=""),0,IF(ISNUMBER(SEARCH(J$3,Consolidado!$D249)),IF(COUNTIFS(Consolidado!$AC$5:AC249,Consolidado!$AC249,Consolidado!$D$5:D249,"*"&amp;J$3&amp;"*")=1,1,0),0))</f>
        <v>0</v>
      </c>
      <c r="K249" s="0" t="n">
        <f aca="false">IF(OR(K$3="",Consolidado!$D249=""),0,IF(ISNUMBER(SEARCH(K$3,Consolidado!$D249)),IF(COUNTIFS(Consolidado!$AC$5:AC249,Consolidado!$AC249,Consolidado!$D$5:D249,"*"&amp;K$3&amp;"*")=1,1,0),0))</f>
        <v>0</v>
      </c>
      <c r="L249" s="0" t="n">
        <f aca="false">IF(OR(L$3="",Consolidado!$D249=""),0,IF(ISNUMBER(SEARCH(L$3,Consolidado!$D249)),IF(COUNTIFS(Consolidado!$AC$5:AC249,Consolidado!$AC249,Consolidado!$D$5:D249,"*"&amp;L$3&amp;"*")=1,1,0),0))</f>
        <v>0</v>
      </c>
      <c r="M249" s="0" t="n">
        <f aca="false">IF(OR(M$3="",Consolidado!$D249=""),0,IF(ISNUMBER(SEARCH(M$3,Consolidado!$D249)),IF(COUNTIFS(Consolidado!$AC$5:AC249,Consolidado!$AC249,Consolidado!$D$5:D249,"*"&amp;M$3&amp;"*")=1,1,0),0))</f>
        <v>0</v>
      </c>
      <c r="N249" s="0" t="n">
        <f aca="false">IF(OR(N$3="",Consolidado!$D249=""),0,IF(ISNUMBER(SEARCH(N$3,Consolidado!$D249)),IF(COUNTIFS(Consolidado!$AC$5:AC249,Consolidado!$AC249,Consolidado!$D$5:D249,"*"&amp;N$3&amp;"*")=1,1,0),0))</f>
        <v>0</v>
      </c>
      <c r="O249" s="0" t="n">
        <f aca="false">IF(OR(O$3="",Consolidado!$D249=""),0,IF(ISNUMBER(SEARCH(O$3,Consolidado!$D249)),IF(COUNTIFS(Consolidado!$AC$5:AC249,Consolidado!$AC249,Consolidado!$D$5:D249,"*"&amp;O$3&amp;"*")=1,1,0),0))</f>
        <v>0</v>
      </c>
      <c r="P249" s="0" t="n">
        <f aca="false">IF(OR(P$3="",Consolidado!$D249=""),0,IF(ISNUMBER(SEARCH(P$3,Consolidado!$D249)),IF(COUNTIFS(Consolidado!$AC$5:AC249,Consolidado!$AC249,Consolidado!$D$5:D249,"*"&amp;P$3&amp;"*")=1,1,0),0))</f>
        <v>0</v>
      </c>
      <c r="Q249" s="0" t="n">
        <f aca="false">IF(OR(Q$3="",Consolidado!$D249=""),0,IF(ISNUMBER(SEARCH(Q$3,Consolidado!$D249)),IF(COUNTIFS(Consolidado!$AC$5:AC249,Consolidado!$AC249,Consolidado!$D$5:D249,"*"&amp;Q$3&amp;"*")=1,1,0),0))</f>
        <v>0</v>
      </c>
      <c r="R249" s="0" t="n">
        <f aca="false">IF(OR(R$3="",Consolidado!$D249=""),0,IF(ISNUMBER(SEARCH(R$3,Consolidado!$D249)),IF(COUNTIFS(Consolidado!$AC$5:AC249,Consolidado!$AC249,Consolidado!$D$5:D249,"*"&amp;R$3&amp;"*")=1,1,0),0))</f>
        <v>0</v>
      </c>
      <c r="S249" s="0" t="n">
        <f aca="false">IF(OR(S$3="",Consolidado!$D249=""),0,IF(ISNUMBER(SEARCH(S$3,Consolidado!$D249)),IF(COUNTIFS(Consolidado!$AC$5:AC249,Consolidado!$AC249,Consolidado!$D$5:D249,"*"&amp;S$3&amp;"*")=1,1,0),0))</f>
        <v>0</v>
      </c>
      <c r="T249" s="0" t="n">
        <f aca="false">IF(OR(T$3="",Consolidado!$D249=""),0,IF(ISNUMBER(SEARCH(T$3,Consolidado!$D249)),IF(COUNTIFS(Consolidado!$AC$5:AC249,Consolidado!$AC249,Consolidado!$D$5:D249,"*"&amp;T$3&amp;"*")=1,1,0),0))</f>
        <v>0</v>
      </c>
      <c r="U249" s="0" t="n">
        <f aca="false">IF(OR(U$3="",Consolidado!$D249=""),0,IF(ISNUMBER(SEARCH(U$3,Consolidado!$D249)),IF(COUNTIFS(Consolidado!$AC$5:AC249,Consolidado!$AC249,Consolidado!$D$5:D249,"*"&amp;U$3&amp;"*")=1,1,0),0))</f>
        <v>0</v>
      </c>
      <c r="V249" s="0" t="n">
        <f aca="false">IF(OR(V$3="",Consolidado!$D249=""),0,IF(ISNUMBER(SEARCH(V$3,Consolidado!$D249)),IF(COUNTIFS(Consolidado!$AC$5:AC249,Consolidado!$AC249,Consolidado!$D$5:D249,"*"&amp;V$3&amp;"*")=1,1,0),0))</f>
        <v>0</v>
      </c>
      <c r="W249" s="0" t="n">
        <f aca="false">IF(OR(W$3="",Consolidado!$D249=""),0,IF(ISNUMBER(SEARCH(W$3,Consolidado!$D249)),IF(COUNTIFS(Consolidado!$AC$5:AC249,Consolidado!$AC249,Consolidado!$D$5:D249,"*"&amp;W$3&amp;"*")=1,1,0),0))</f>
        <v>0</v>
      </c>
      <c r="X249" s="0" t="n">
        <f aca="false">IF(OR(X$3="",Consolidado!$D249=""),0,IF(ISNUMBER(SEARCH(X$3,Consolidado!$D249)),IF(COUNTIFS(Consolidado!$AC$5:AC249,Consolidado!$AC249,Consolidado!$D$5:D249,"*"&amp;X$3&amp;"*")=1,1,0),0))</f>
        <v>0</v>
      </c>
      <c r="Y249" s="0" t="n">
        <f aca="false">IF(OR(Y$3="",Consolidado!$D249=""),0,IF(ISNUMBER(SEARCH(Y$3,Consolidado!$D249)),IF(COUNTIFS(Consolidado!$AC$5:AC249,Consolidado!$AC249,Consolidado!$D$5:D249,"*"&amp;Y$3&amp;"*")=1,1,0),0))</f>
        <v>0</v>
      </c>
      <c r="Z249" s="0" t="n">
        <f aca="false">IF(OR(Z$3="",Consolidado!$D249=""),0,IF(ISNUMBER(SEARCH(Z$3,Consolidado!$D249)),IF(COUNTIFS(Consolidado!$AC$5:AC249,Consolidado!$AC249,Consolidado!$D$5:D249,"*"&amp;Z$3&amp;"*")=1,1,0),0))</f>
        <v>0</v>
      </c>
      <c r="AA249" s="0" t="n">
        <f aca="false">IF(OR(AA$3="",Consolidado!$D249=""),0,IF(ISNUMBER(SEARCH(AA$3,Consolidado!$D249)),IF(COUNTIFS(Consolidado!$AC$5:AC249,Consolidado!$AC249,Consolidado!$D$5:D249,"*"&amp;AA$3&amp;"*")=1,1,0),0))</f>
        <v>0</v>
      </c>
      <c r="AB249" s="0" t="n">
        <f aca="false">IF(OR(AB$3="",Consolidado!$D249=""),0,IF(ISNUMBER(SEARCH(AB$3,Consolidado!$D249)),IF(COUNTIFS(Consolidado!$AC$5:AC249,Consolidado!$AC249,Consolidado!$D$5:D249,"*"&amp;AB$3&amp;"*")=1,1,0),0))</f>
        <v>0</v>
      </c>
      <c r="AC249" s="0" t="n">
        <f aca="false">IF(OR(AC$3="",Consolidado!$D249=""),0,IF(ISNUMBER(SEARCH(AC$3,Consolidado!$D249)),IF(COUNTIFS(Consolidado!$AC$5:AC249,Consolidado!$AC249,Consolidado!$D$5:D249,"*"&amp;AC$3&amp;"*")=1,1,0),0))</f>
        <v>0</v>
      </c>
      <c r="AD249" s="0" t="n">
        <f aca="false">IF(OR(AD$3="",Consolidado!$D249=""),0,IF(ISNUMBER(SEARCH(AD$3,Consolidado!$D249)),IF(COUNTIFS(Consolidado!$AC$5:AC249,Consolidado!$AC249,Consolidado!$D$5:D249,"*"&amp;AD$3&amp;"*")=1,1,0),0))</f>
        <v>0</v>
      </c>
      <c r="AE249" s="0" t="n">
        <f aca="false">IF(OR(AE$3="",Consolidado!$D249=""),0,IF(ISNUMBER(SEARCH(AE$3,Consolidado!$D249)),IF(COUNTIFS(Consolidado!$AC$5:AC249,Consolidado!$AC249,Consolidado!$D$5:D249,"*"&amp;AE$3&amp;"*")=1,1,0),0))</f>
        <v>0</v>
      </c>
      <c r="AF249" s="0" t="n">
        <f aca="false">IF(OR(AF$3="",Consolidado!$D249=""),0,IF(ISNUMBER(SEARCH(AF$3,Consolidado!$D249)),IF(COUNTIFS(Consolidado!$AC$5:AC249,Consolidado!$AC249,Consolidado!$D$5:D249,"*"&amp;AF$3&amp;"*")=1,1,0),0))</f>
        <v>0</v>
      </c>
      <c r="AG249" s="0" t="n">
        <f aca="false">IF(OR(AG$3="",Consolidado!$D249=""),0,IF(ISNUMBER(SEARCH(AG$3,Consolidado!$D249)),IF(COUNTIFS(Consolidado!$AC$5:AC249,Consolidado!$AC249,Consolidado!$D$5:D249,"*"&amp;AG$3&amp;"*")=1,1,0),0))</f>
        <v>0</v>
      </c>
      <c r="AH249" s="0" t="n">
        <f aca="false">IF(OR(AH$3="",Consolidado!$D249=""),0,IF(ISNUMBER(SEARCH(AH$3,Consolidado!$D249)),IF(COUNTIFS(Consolidado!$AC$5:AC249,Consolidado!$AC249,Consolidado!$D$5:D249,"*"&amp;AH$3&amp;"*")=1,1,0),0))</f>
        <v>0</v>
      </c>
      <c r="AI249" s="0" t="n">
        <f aca="false">IF(OR(AI$3="",Consolidado!$D249=""),0,IF(ISNUMBER(SEARCH(AI$3,Consolidado!$D249)),IF(COUNTIFS(Consolidado!$AC$5:AC249,Consolidado!$AC249,Consolidado!$D$5:D249,"*"&amp;AI$3&amp;"*")=1,1,0),0))</f>
        <v>0</v>
      </c>
      <c r="AJ249" s="0" t="n">
        <f aca="false">IF(OR(AJ$3="",Consolidado!$D249=""),0,IF(ISNUMBER(SEARCH(AJ$3,Consolidado!$D249)),IF(COUNTIFS(Consolidado!$AC$5:AC249,Consolidado!$AC249,Consolidado!$D$5:D249,"*"&amp;AJ$3&amp;"*")=1,1,0),0))</f>
        <v>0</v>
      </c>
      <c r="AK249" s="0" t="n">
        <f aca="false">IF(OR(AK$3="",Consolidado!$D249=""),0,IF(ISNUMBER(SEARCH(AK$3,Consolidado!$D249)),IF(COUNTIFS(Consolidado!$AC$5:AC249,Consolidado!$AC249,Consolidado!$D$5:D249,"*"&amp;AK$3&amp;"*")=1,1,0),0))</f>
        <v>0</v>
      </c>
      <c r="AL249" s="0" t="n">
        <f aca="false">IF(OR(AL$3="",Consolidado!$D249=""),0,IF(ISNUMBER(SEARCH(AL$3,Consolidado!$D249)),IF(COUNTIFS(Consolidado!$AC$5:AC249,Consolidado!$AC249,Consolidado!$D$5:D249,"*"&amp;AL$3&amp;"*")=1,1,0),0))</f>
        <v>0</v>
      </c>
      <c r="AM249" s="0" t="n">
        <f aca="false">IF(OR(AM$3="",Consolidado!$D249=""),0,IF(ISNUMBER(SEARCH(AM$3,Consolidado!$D249)),IF(COUNTIFS(Consolidado!$AC$5:AC249,Consolidado!$AC249,Consolidado!$D$5:D249,"*"&amp;AM$3&amp;"*")=1,1,0),0))</f>
        <v>0</v>
      </c>
      <c r="AN249" s="0" t="n">
        <f aca="false">IF(OR(AN$3="",Consolidado!$D249=""),0,IF(ISNUMBER(SEARCH(AN$3,Consolidado!$D249)),IF(COUNTIFS(Consolidado!$AC$5:AC249,Consolidado!$AC249,Consolidado!$D$5:D249,"*"&amp;AN$3&amp;"*")=1,1,0),0))</f>
        <v>0</v>
      </c>
      <c r="AO249" s="0" t="n">
        <f aca="false">IF(OR(AO$3="",Consolidado!$D249=""),0,IF(ISNUMBER(SEARCH(AO$3,Consolidado!$D249)),IF(COUNTIFS(Consolidado!$AC$5:AC249,Consolidado!$AC249,Consolidado!$D$5:D249,"*"&amp;AO$3&amp;"*")=1,1,0),0))</f>
        <v>0</v>
      </c>
    </row>
    <row r="250" customFormat="false" ht="15" hidden="false" customHeight="false" outlineLevel="0" collapsed="false">
      <c r="B250" s="0" t="n">
        <f aca="false">IF(OR(B$3="",Consolidado!$D250=""),0,IF(ISNUMBER(SEARCH(B$3,Consolidado!$D250)),IF(COUNTIFS(Consolidado!$AC$5:AC250,Consolidado!$AC250,Consolidado!$D$5:D250,"*"&amp;B$3&amp;"*")=1,1,0),0))</f>
        <v>0</v>
      </c>
      <c r="C250" s="0" t="n">
        <f aca="false">IF(OR(C$3="",Consolidado!$D250=""),0,IF(ISNUMBER(SEARCH(C$3,Consolidado!$D250)),IF(COUNTIFS(Consolidado!$AC$5:AC250,Consolidado!$AC250,Consolidado!$D$5:D250,"*"&amp;C$3&amp;"*")=1,1,0),0))</f>
        <v>0</v>
      </c>
      <c r="D250" s="0" t="n">
        <f aca="false">IF(OR(D$3="",Consolidado!$D250=""),0,IF(ISNUMBER(SEARCH(D$3,Consolidado!$D250)),IF(COUNTIFS(Consolidado!$AC$5:AC250,Consolidado!$AC250,Consolidado!$D$5:D250,"*"&amp;D$3&amp;"*")=1,1,0),0))</f>
        <v>0</v>
      </c>
      <c r="E250" s="0" t="n">
        <f aca="false">IF(OR(E$3="",Consolidado!$D250=""),0,IF(ISNUMBER(SEARCH(E$3,Consolidado!$D250)),IF(COUNTIFS(Consolidado!$AC$5:AC250,Consolidado!$AC250,Consolidado!$D$5:D250,"*"&amp;E$3&amp;"*")=1,1,0),0))</f>
        <v>0</v>
      </c>
      <c r="F250" s="0" t="n">
        <f aca="false">IF(OR(F$3="",Consolidado!$D250=""),0,IF(ISNUMBER(SEARCH(F$3,Consolidado!$D250)),IF(COUNTIFS(Consolidado!$AC$5:AC250,Consolidado!$AC250,Consolidado!$D$5:D250,"*"&amp;F$3&amp;"*")=1,1,0),0))</f>
        <v>0</v>
      </c>
      <c r="G250" s="0" t="n">
        <f aca="false">IF(OR(G$3="",Consolidado!$D250=""),0,IF(ISNUMBER(SEARCH(G$3,Consolidado!$D250)),IF(COUNTIFS(Consolidado!$AC$5:AC250,Consolidado!$AC250,Consolidado!$D$5:D250,"*"&amp;G$3&amp;"*")=1,1,0),0))</f>
        <v>0</v>
      </c>
      <c r="H250" s="0" t="n">
        <f aca="false">IF(OR(H$3="",Consolidado!$D250=""),0,IF(ISNUMBER(SEARCH(H$3,Consolidado!$D250)),IF(COUNTIFS(Consolidado!$AC$5:AC250,Consolidado!$AC250,Consolidado!$D$5:D250,"*"&amp;H$3&amp;"*")=1,1,0),0))</f>
        <v>0</v>
      </c>
      <c r="I250" s="0" t="n">
        <f aca="false">IF(OR(I$3="",Consolidado!$D250=""),0,IF(ISNUMBER(SEARCH(I$3,Consolidado!$D250)),IF(COUNTIFS(Consolidado!$AC$5:AC250,Consolidado!$AC250,Consolidado!$D$5:D250,"*"&amp;I$3&amp;"*")=1,1,0),0))</f>
        <v>0</v>
      </c>
      <c r="J250" s="0" t="n">
        <f aca="false">IF(OR(J$3="",Consolidado!$D250=""),0,IF(ISNUMBER(SEARCH(J$3,Consolidado!$D250)),IF(COUNTIFS(Consolidado!$AC$5:AC250,Consolidado!$AC250,Consolidado!$D$5:D250,"*"&amp;J$3&amp;"*")=1,1,0),0))</f>
        <v>0</v>
      </c>
      <c r="K250" s="0" t="n">
        <f aca="false">IF(OR(K$3="",Consolidado!$D250=""),0,IF(ISNUMBER(SEARCH(K$3,Consolidado!$D250)),IF(COUNTIFS(Consolidado!$AC$5:AC250,Consolidado!$AC250,Consolidado!$D$5:D250,"*"&amp;K$3&amp;"*")=1,1,0),0))</f>
        <v>0</v>
      </c>
      <c r="L250" s="0" t="n">
        <f aca="false">IF(OR(L$3="",Consolidado!$D250=""),0,IF(ISNUMBER(SEARCH(L$3,Consolidado!$D250)),IF(COUNTIFS(Consolidado!$AC$5:AC250,Consolidado!$AC250,Consolidado!$D$5:D250,"*"&amp;L$3&amp;"*")=1,1,0),0))</f>
        <v>0</v>
      </c>
      <c r="M250" s="0" t="n">
        <f aca="false">IF(OR(M$3="",Consolidado!$D250=""),0,IF(ISNUMBER(SEARCH(M$3,Consolidado!$D250)),IF(COUNTIFS(Consolidado!$AC$5:AC250,Consolidado!$AC250,Consolidado!$D$5:D250,"*"&amp;M$3&amp;"*")=1,1,0),0))</f>
        <v>0</v>
      </c>
      <c r="N250" s="0" t="n">
        <f aca="false">IF(OR(N$3="",Consolidado!$D250=""),0,IF(ISNUMBER(SEARCH(N$3,Consolidado!$D250)),IF(COUNTIFS(Consolidado!$AC$5:AC250,Consolidado!$AC250,Consolidado!$D$5:D250,"*"&amp;N$3&amp;"*")=1,1,0),0))</f>
        <v>0</v>
      </c>
      <c r="O250" s="0" t="n">
        <f aca="false">IF(OR(O$3="",Consolidado!$D250=""),0,IF(ISNUMBER(SEARCH(O$3,Consolidado!$D250)),IF(COUNTIFS(Consolidado!$AC$5:AC250,Consolidado!$AC250,Consolidado!$D$5:D250,"*"&amp;O$3&amp;"*")=1,1,0),0))</f>
        <v>0</v>
      </c>
      <c r="P250" s="0" t="n">
        <f aca="false">IF(OR(P$3="",Consolidado!$D250=""),0,IF(ISNUMBER(SEARCH(P$3,Consolidado!$D250)),IF(COUNTIFS(Consolidado!$AC$5:AC250,Consolidado!$AC250,Consolidado!$D$5:D250,"*"&amp;P$3&amp;"*")=1,1,0),0))</f>
        <v>0</v>
      </c>
      <c r="Q250" s="0" t="n">
        <f aca="false">IF(OR(Q$3="",Consolidado!$D250=""),0,IF(ISNUMBER(SEARCH(Q$3,Consolidado!$D250)),IF(COUNTIFS(Consolidado!$AC$5:AC250,Consolidado!$AC250,Consolidado!$D$5:D250,"*"&amp;Q$3&amp;"*")=1,1,0),0))</f>
        <v>0</v>
      </c>
      <c r="R250" s="0" t="n">
        <f aca="false">IF(OR(R$3="",Consolidado!$D250=""),0,IF(ISNUMBER(SEARCH(R$3,Consolidado!$D250)),IF(COUNTIFS(Consolidado!$AC$5:AC250,Consolidado!$AC250,Consolidado!$D$5:D250,"*"&amp;R$3&amp;"*")=1,1,0),0))</f>
        <v>0</v>
      </c>
      <c r="S250" s="0" t="n">
        <f aca="false">IF(OR(S$3="",Consolidado!$D250=""),0,IF(ISNUMBER(SEARCH(S$3,Consolidado!$D250)),IF(COUNTIFS(Consolidado!$AC$5:AC250,Consolidado!$AC250,Consolidado!$D$5:D250,"*"&amp;S$3&amp;"*")=1,1,0),0))</f>
        <v>0</v>
      </c>
      <c r="T250" s="0" t="n">
        <f aca="false">IF(OR(T$3="",Consolidado!$D250=""),0,IF(ISNUMBER(SEARCH(T$3,Consolidado!$D250)),IF(COUNTIFS(Consolidado!$AC$5:AC250,Consolidado!$AC250,Consolidado!$D$5:D250,"*"&amp;T$3&amp;"*")=1,1,0),0))</f>
        <v>0</v>
      </c>
      <c r="U250" s="0" t="n">
        <f aca="false">IF(OR(U$3="",Consolidado!$D250=""),0,IF(ISNUMBER(SEARCH(U$3,Consolidado!$D250)),IF(COUNTIFS(Consolidado!$AC$5:AC250,Consolidado!$AC250,Consolidado!$D$5:D250,"*"&amp;U$3&amp;"*")=1,1,0),0))</f>
        <v>0</v>
      </c>
      <c r="V250" s="0" t="n">
        <f aca="false">IF(OR(V$3="",Consolidado!$D250=""),0,IF(ISNUMBER(SEARCH(V$3,Consolidado!$D250)),IF(COUNTIFS(Consolidado!$AC$5:AC250,Consolidado!$AC250,Consolidado!$D$5:D250,"*"&amp;V$3&amp;"*")=1,1,0),0))</f>
        <v>0</v>
      </c>
      <c r="W250" s="0" t="n">
        <f aca="false">IF(OR(W$3="",Consolidado!$D250=""),0,IF(ISNUMBER(SEARCH(W$3,Consolidado!$D250)),IF(COUNTIFS(Consolidado!$AC$5:AC250,Consolidado!$AC250,Consolidado!$D$5:D250,"*"&amp;W$3&amp;"*")=1,1,0),0))</f>
        <v>0</v>
      </c>
      <c r="X250" s="0" t="n">
        <f aca="false">IF(OR(X$3="",Consolidado!$D250=""),0,IF(ISNUMBER(SEARCH(X$3,Consolidado!$D250)),IF(COUNTIFS(Consolidado!$AC$5:AC250,Consolidado!$AC250,Consolidado!$D$5:D250,"*"&amp;X$3&amp;"*")=1,1,0),0))</f>
        <v>0</v>
      </c>
      <c r="Y250" s="0" t="n">
        <f aca="false">IF(OR(Y$3="",Consolidado!$D250=""),0,IF(ISNUMBER(SEARCH(Y$3,Consolidado!$D250)),IF(COUNTIFS(Consolidado!$AC$5:AC250,Consolidado!$AC250,Consolidado!$D$5:D250,"*"&amp;Y$3&amp;"*")=1,1,0),0))</f>
        <v>0</v>
      </c>
      <c r="Z250" s="0" t="n">
        <f aca="false">IF(OR(Z$3="",Consolidado!$D250=""),0,IF(ISNUMBER(SEARCH(Z$3,Consolidado!$D250)),IF(COUNTIFS(Consolidado!$AC$5:AC250,Consolidado!$AC250,Consolidado!$D$5:D250,"*"&amp;Z$3&amp;"*")=1,1,0),0))</f>
        <v>0</v>
      </c>
      <c r="AA250" s="0" t="n">
        <f aca="false">IF(OR(AA$3="",Consolidado!$D250=""),0,IF(ISNUMBER(SEARCH(AA$3,Consolidado!$D250)),IF(COUNTIFS(Consolidado!$AC$5:AC250,Consolidado!$AC250,Consolidado!$D$5:D250,"*"&amp;AA$3&amp;"*")=1,1,0),0))</f>
        <v>0</v>
      </c>
      <c r="AB250" s="0" t="n">
        <f aca="false">IF(OR(AB$3="",Consolidado!$D250=""),0,IF(ISNUMBER(SEARCH(AB$3,Consolidado!$D250)),IF(COUNTIFS(Consolidado!$AC$5:AC250,Consolidado!$AC250,Consolidado!$D$5:D250,"*"&amp;AB$3&amp;"*")=1,1,0),0))</f>
        <v>0</v>
      </c>
      <c r="AC250" s="0" t="n">
        <f aca="false">IF(OR(AC$3="",Consolidado!$D250=""),0,IF(ISNUMBER(SEARCH(AC$3,Consolidado!$D250)),IF(COUNTIFS(Consolidado!$AC$5:AC250,Consolidado!$AC250,Consolidado!$D$5:D250,"*"&amp;AC$3&amp;"*")=1,1,0),0))</f>
        <v>0</v>
      </c>
      <c r="AD250" s="0" t="n">
        <f aca="false">IF(OR(AD$3="",Consolidado!$D250=""),0,IF(ISNUMBER(SEARCH(AD$3,Consolidado!$D250)),IF(COUNTIFS(Consolidado!$AC$5:AC250,Consolidado!$AC250,Consolidado!$D$5:D250,"*"&amp;AD$3&amp;"*")=1,1,0),0))</f>
        <v>0</v>
      </c>
      <c r="AE250" s="0" t="n">
        <f aca="false">IF(OR(AE$3="",Consolidado!$D250=""),0,IF(ISNUMBER(SEARCH(AE$3,Consolidado!$D250)),IF(COUNTIFS(Consolidado!$AC$5:AC250,Consolidado!$AC250,Consolidado!$D$5:D250,"*"&amp;AE$3&amp;"*")=1,1,0),0))</f>
        <v>0</v>
      </c>
      <c r="AF250" s="0" t="n">
        <f aca="false">IF(OR(AF$3="",Consolidado!$D250=""),0,IF(ISNUMBER(SEARCH(AF$3,Consolidado!$D250)),IF(COUNTIFS(Consolidado!$AC$5:AC250,Consolidado!$AC250,Consolidado!$D$5:D250,"*"&amp;AF$3&amp;"*")=1,1,0),0))</f>
        <v>0</v>
      </c>
      <c r="AG250" s="0" t="n">
        <f aca="false">IF(OR(AG$3="",Consolidado!$D250=""),0,IF(ISNUMBER(SEARCH(AG$3,Consolidado!$D250)),IF(COUNTIFS(Consolidado!$AC$5:AC250,Consolidado!$AC250,Consolidado!$D$5:D250,"*"&amp;AG$3&amp;"*")=1,1,0),0))</f>
        <v>0</v>
      </c>
      <c r="AH250" s="0" t="n">
        <f aca="false">IF(OR(AH$3="",Consolidado!$D250=""),0,IF(ISNUMBER(SEARCH(AH$3,Consolidado!$D250)),IF(COUNTIFS(Consolidado!$AC$5:AC250,Consolidado!$AC250,Consolidado!$D$5:D250,"*"&amp;AH$3&amp;"*")=1,1,0),0))</f>
        <v>0</v>
      </c>
      <c r="AI250" s="0" t="n">
        <f aca="false">IF(OR(AI$3="",Consolidado!$D250=""),0,IF(ISNUMBER(SEARCH(AI$3,Consolidado!$D250)),IF(COUNTIFS(Consolidado!$AC$5:AC250,Consolidado!$AC250,Consolidado!$D$5:D250,"*"&amp;AI$3&amp;"*")=1,1,0),0))</f>
        <v>0</v>
      </c>
      <c r="AJ250" s="0" t="n">
        <f aca="false">IF(OR(AJ$3="",Consolidado!$D250=""),0,IF(ISNUMBER(SEARCH(AJ$3,Consolidado!$D250)),IF(COUNTIFS(Consolidado!$AC$5:AC250,Consolidado!$AC250,Consolidado!$D$5:D250,"*"&amp;AJ$3&amp;"*")=1,1,0),0))</f>
        <v>0</v>
      </c>
      <c r="AK250" s="0" t="n">
        <f aca="false">IF(OR(AK$3="",Consolidado!$D250=""),0,IF(ISNUMBER(SEARCH(AK$3,Consolidado!$D250)),IF(COUNTIFS(Consolidado!$AC$5:AC250,Consolidado!$AC250,Consolidado!$D$5:D250,"*"&amp;AK$3&amp;"*")=1,1,0),0))</f>
        <v>0</v>
      </c>
      <c r="AL250" s="0" t="n">
        <f aca="false">IF(OR(AL$3="",Consolidado!$D250=""),0,IF(ISNUMBER(SEARCH(AL$3,Consolidado!$D250)),IF(COUNTIFS(Consolidado!$AC$5:AC250,Consolidado!$AC250,Consolidado!$D$5:D250,"*"&amp;AL$3&amp;"*")=1,1,0),0))</f>
        <v>0</v>
      </c>
      <c r="AM250" s="0" t="n">
        <f aca="false">IF(OR(AM$3="",Consolidado!$D250=""),0,IF(ISNUMBER(SEARCH(AM$3,Consolidado!$D250)),IF(COUNTIFS(Consolidado!$AC$5:AC250,Consolidado!$AC250,Consolidado!$D$5:D250,"*"&amp;AM$3&amp;"*")=1,1,0),0))</f>
        <v>0</v>
      </c>
      <c r="AN250" s="0" t="n">
        <f aca="false">IF(OR(AN$3="",Consolidado!$D250=""),0,IF(ISNUMBER(SEARCH(AN$3,Consolidado!$D250)),IF(COUNTIFS(Consolidado!$AC$5:AC250,Consolidado!$AC250,Consolidado!$D$5:D250,"*"&amp;AN$3&amp;"*")=1,1,0),0))</f>
        <v>0</v>
      </c>
      <c r="AO250" s="0" t="n">
        <f aca="false">IF(OR(AO$3="",Consolidado!$D250=""),0,IF(ISNUMBER(SEARCH(AO$3,Consolidado!$D250)),IF(COUNTIFS(Consolidado!$AC$5:AC250,Consolidado!$AC250,Consolidado!$D$5:D250,"*"&amp;AO$3&amp;"*")=1,1,0),0))</f>
        <v>0</v>
      </c>
    </row>
    <row r="251" customFormat="false" ht="15" hidden="false" customHeight="false" outlineLevel="0" collapsed="false">
      <c r="B251" s="0" t="n">
        <f aca="false">IF(OR(B$3="",Consolidado!$D251=""),0,IF(ISNUMBER(SEARCH(B$3,Consolidado!$D251)),IF(COUNTIFS(Consolidado!$AC$5:AC251,Consolidado!$AC251,Consolidado!$D$5:D251,"*"&amp;B$3&amp;"*")=1,1,0),0))</f>
        <v>0</v>
      </c>
      <c r="C251" s="0" t="n">
        <f aca="false">IF(OR(C$3="",Consolidado!$D251=""),0,IF(ISNUMBER(SEARCH(C$3,Consolidado!$D251)),IF(COUNTIFS(Consolidado!$AC$5:AC251,Consolidado!$AC251,Consolidado!$D$5:D251,"*"&amp;C$3&amp;"*")=1,1,0),0))</f>
        <v>0</v>
      </c>
      <c r="D251" s="0" t="n">
        <f aca="false">IF(OR(D$3="",Consolidado!$D251=""),0,IF(ISNUMBER(SEARCH(D$3,Consolidado!$D251)),IF(COUNTIFS(Consolidado!$AC$5:AC251,Consolidado!$AC251,Consolidado!$D$5:D251,"*"&amp;D$3&amp;"*")=1,1,0),0))</f>
        <v>0</v>
      </c>
      <c r="E251" s="0" t="n">
        <f aca="false">IF(OR(E$3="",Consolidado!$D251=""),0,IF(ISNUMBER(SEARCH(E$3,Consolidado!$D251)),IF(COUNTIFS(Consolidado!$AC$5:AC251,Consolidado!$AC251,Consolidado!$D$5:D251,"*"&amp;E$3&amp;"*")=1,1,0),0))</f>
        <v>0</v>
      </c>
      <c r="F251" s="0" t="n">
        <f aca="false">IF(OR(F$3="",Consolidado!$D251=""),0,IF(ISNUMBER(SEARCH(F$3,Consolidado!$D251)),IF(COUNTIFS(Consolidado!$AC$5:AC251,Consolidado!$AC251,Consolidado!$D$5:D251,"*"&amp;F$3&amp;"*")=1,1,0),0))</f>
        <v>0</v>
      </c>
      <c r="G251" s="0" t="n">
        <f aca="false">IF(OR(G$3="",Consolidado!$D251=""),0,IF(ISNUMBER(SEARCH(G$3,Consolidado!$D251)),IF(COUNTIFS(Consolidado!$AC$5:AC251,Consolidado!$AC251,Consolidado!$D$5:D251,"*"&amp;G$3&amp;"*")=1,1,0),0))</f>
        <v>0</v>
      </c>
      <c r="H251" s="0" t="n">
        <f aca="false">IF(OR(H$3="",Consolidado!$D251=""),0,IF(ISNUMBER(SEARCH(H$3,Consolidado!$D251)),IF(COUNTIFS(Consolidado!$AC$5:AC251,Consolidado!$AC251,Consolidado!$D$5:D251,"*"&amp;H$3&amp;"*")=1,1,0),0))</f>
        <v>0</v>
      </c>
      <c r="I251" s="0" t="n">
        <f aca="false">IF(OR(I$3="",Consolidado!$D251=""),0,IF(ISNUMBER(SEARCH(I$3,Consolidado!$D251)),IF(COUNTIFS(Consolidado!$AC$5:AC251,Consolidado!$AC251,Consolidado!$D$5:D251,"*"&amp;I$3&amp;"*")=1,1,0),0))</f>
        <v>0</v>
      </c>
      <c r="J251" s="0" t="n">
        <f aca="false">IF(OR(J$3="",Consolidado!$D251=""),0,IF(ISNUMBER(SEARCH(J$3,Consolidado!$D251)),IF(COUNTIFS(Consolidado!$AC$5:AC251,Consolidado!$AC251,Consolidado!$D$5:D251,"*"&amp;J$3&amp;"*")=1,1,0),0))</f>
        <v>0</v>
      </c>
      <c r="K251" s="0" t="n">
        <f aca="false">IF(OR(K$3="",Consolidado!$D251=""),0,IF(ISNUMBER(SEARCH(K$3,Consolidado!$D251)),IF(COUNTIFS(Consolidado!$AC$5:AC251,Consolidado!$AC251,Consolidado!$D$5:D251,"*"&amp;K$3&amp;"*")=1,1,0),0))</f>
        <v>0</v>
      </c>
      <c r="L251" s="0" t="n">
        <f aca="false">IF(OR(L$3="",Consolidado!$D251=""),0,IF(ISNUMBER(SEARCH(L$3,Consolidado!$D251)),IF(COUNTIFS(Consolidado!$AC$5:AC251,Consolidado!$AC251,Consolidado!$D$5:D251,"*"&amp;L$3&amp;"*")=1,1,0),0))</f>
        <v>0</v>
      </c>
      <c r="M251" s="0" t="n">
        <f aca="false">IF(OR(M$3="",Consolidado!$D251=""),0,IF(ISNUMBER(SEARCH(M$3,Consolidado!$D251)),IF(COUNTIFS(Consolidado!$AC$5:AC251,Consolidado!$AC251,Consolidado!$D$5:D251,"*"&amp;M$3&amp;"*")=1,1,0),0))</f>
        <v>0</v>
      </c>
      <c r="N251" s="0" t="n">
        <f aca="false">IF(OR(N$3="",Consolidado!$D251=""),0,IF(ISNUMBER(SEARCH(N$3,Consolidado!$D251)),IF(COUNTIFS(Consolidado!$AC$5:AC251,Consolidado!$AC251,Consolidado!$D$5:D251,"*"&amp;N$3&amp;"*")=1,1,0),0))</f>
        <v>0</v>
      </c>
      <c r="O251" s="0" t="n">
        <f aca="false">IF(OR(O$3="",Consolidado!$D251=""),0,IF(ISNUMBER(SEARCH(O$3,Consolidado!$D251)),IF(COUNTIFS(Consolidado!$AC$5:AC251,Consolidado!$AC251,Consolidado!$D$5:D251,"*"&amp;O$3&amp;"*")=1,1,0),0))</f>
        <v>0</v>
      </c>
      <c r="P251" s="0" t="n">
        <f aca="false">IF(OR(P$3="",Consolidado!$D251=""),0,IF(ISNUMBER(SEARCH(P$3,Consolidado!$D251)),IF(COUNTIFS(Consolidado!$AC$5:AC251,Consolidado!$AC251,Consolidado!$D$5:D251,"*"&amp;P$3&amp;"*")=1,1,0),0))</f>
        <v>0</v>
      </c>
      <c r="Q251" s="0" t="n">
        <f aca="false">IF(OR(Q$3="",Consolidado!$D251=""),0,IF(ISNUMBER(SEARCH(Q$3,Consolidado!$D251)),IF(COUNTIFS(Consolidado!$AC$5:AC251,Consolidado!$AC251,Consolidado!$D$5:D251,"*"&amp;Q$3&amp;"*")=1,1,0),0))</f>
        <v>0</v>
      </c>
      <c r="R251" s="0" t="n">
        <f aca="false">IF(OR(R$3="",Consolidado!$D251=""),0,IF(ISNUMBER(SEARCH(R$3,Consolidado!$D251)),IF(COUNTIFS(Consolidado!$AC$5:AC251,Consolidado!$AC251,Consolidado!$D$5:D251,"*"&amp;R$3&amp;"*")=1,1,0),0))</f>
        <v>0</v>
      </c>
      <c r="S251" s="0" t="n">
        <f aca="false">IF(OR(S$3="",Consolidado!$D251=""),0,IF(ISNUMBER(SEARCH(S$3,Consolidado!$D251)),IF(COUNTIFS(Consolidado!$AC$5:AC251,Consolidado!$AC251,Consolidado!$D$5:D251,"*"&amp;S$3&amp;"*")=1,1,0),0))</f>
        <v>0</v>
      </c>
      <c r="T251" s="0" t="n">
        <f aca="false">IF(OR(T$3="",Consolidado!$D251=""),0,IF(ISNUMBER(SEARCH(T$3,Consolidado!$D251)),IF(COUNTIFS(Consolidado!$AC$5:AC251,Consolidado!$AC251,Consolidado!$D$5:D251,"*"&amp;T$3&amp;"*")=1,1,0),0))</f>
        <v>0</v>
      </c>
      <c r="U251" s="0" t="n">
        <f aca="false">IF(OR(U$3="",Consolidado!$D251=""),0,IF(ISNUMBER(SEARCH(U$3,Consolidado!$D251)),IF(COUNTIFS(Consolidado!$AC$5:AC251,Consolidado!$AC251,Consolidado!$D$5:D251,"*"&amp;U$3&amp;"*")=1,1,0),0))</f>
        <v>0</v>
      </c>
      <c r="V251" s="0" t="n">
        <f aca="false">IF(OR(V$3="",Consolidado!$D251=""),0,IF(ISNUMBER(SEARCH(V$3,Consolidado!$D251)),IF(COUNTIFS(Consolidado!$AC$5:AC251,Consolidado!$AC251,Consolidado!$D$5:D251,"*"&amp;V$3&amp;"*")=1,1,0),0))</f>
        <v>0</v>
      </c>
      <c r="W251" s="0" t="n">
        <f aca="false">IF(OR(W$3="",Consolidado!$D251=""),0,IF(ISNUMBER(SEARCH(W$3,Consolidado!$D251)),IF(COUNTIFS(Consolidado!$AC$5:AC251,Consolidado!$AC251,Consolidado!$D$5:D251,"*"&amp;W$3&amp;"*")=1,1,0),0))</f>
        <v>0</v>
      </c>
      <c r="X251" s="0" t="n">
        <f aca="false">IF(OR(X$3="",Consolidado!$D251=""),0,IF(ISNUMBER(SEARCH(X$3,Consolidado!$D251)),IF(COUNTIFS(Consolidado!$AC$5:AC251,Consolidado!$AC251,Consolidado!$D$5:D251,"*"&amp;X$3&amp;"*")=1,1,0),0))</f>
        <v>0</v>
      </c>
      <c r="Y251" s="0" t="n">
        <f aca="false">IF(OR(Y$3="",Consolidado!$D251=""),0,IF(ISNUMBER(SEARCH(Y$3,Consolidado!$D251)),IF(COUNTIFS(Consolidado!$AC$5:AC251,Consolidado!$AC251,Consolidado!$D$5:D251,"*"&amp;Y$3&amp;"*")=1,1,0),0))</f>
        <v>0</v>
      </c>
      <c r="Z251" s="0" t="n">
        <f aca="false">IF(OR(Z$3="",Consolidado!$D251=""),0,IF(ISNUMBER(SEARCH(Z$3,Consolidado!$D251)),IF(COUNTIFS(Consolidado!$AC$5:AC251,Consolidado!$AC251,Consolidado!$D$5:D251,"*"&amp;Z$3&amp;"*")=1,1,0),0))</f>
        <v>0</v>
      </c>
      <c r="AA251" s="0" t="n">
        <f aca="false">IF(OR(AA$3="",Consolidado!$D251=""),0,IF(ISNUMBER(SEARCH(AA$3,Consolidado!$D251)),IF(COUNTIFS(Consolidado!$AC$5:AC251,Consolidado!$AC251,Consolidado!$D$5:D251,"*"&amp;AA$3&amp;"*")=1,1,0),0))</f>
        <v>0</v>
      </c>
      <c r="AB251" s="0" t="n">
        <f aca="false">IF(OR(AB$3="",Consolidado!$D251=""),0,IF(ISNUMBER(SEARCH(AB$3,Consolidado!$D251)),IF(COUNTIFS(Consolidado!$AC$5:AC251,Consolidado!$AC251,Consolidado!$D$5:D251,"*"&amp;AB$3&amp;"*")=1,1,0),0))</f>
        <v>0</v>
      </c>
      <c r="AC251" s="0" t="n">
        <f aca="false">IF(OR(AC$3="",Consolidado!$D251=""),0,IF(ISNUMBER(SEARCH(AC$3,Consolidado!$D251)),IF(COUNTIFS(Consolidado!$AC$5:AC251,Consolidado!$AC251,Consolidado!$D$5:D251,"*"&amp;AC$3&amp;"*")=1,1,0),0))</f>
        <v>0</v>
      </c>
      <c r="AD251" s="0" t="n">
        <f aca="false">IF(OR(AD$3="",Consolidado!$D251=""),0,IF(ISNUMBER(SEARCH(AD$3,Consolidado!$D251)),IF(COUNTIFS(Consolidado!$AC$5:AC251,Consolidado!$AC251,Consolidado!$D$5:D251,"*"&amp;AD$3&amp;"*")=1,1,0),0))</f>
        <v>0</v>
      </c>
      <c r="AE251" s="0" t="n">
        <f aca="false">IF(OR(AE$3="",Consolidado!$D251=""),0,IF(ISNUMBER(SEARCH(AE$3,Consolidado!$D251)),IF(COUNTIFS(Consolidado!$AC$5:AC251,Consolidado!$AC251,Consolidado!$D$5:D251,"*"&amp;AE$3&amp;"*")=1,1,0),0))</f>
        <v>0</v>
      </c>
      <c r="AF251" s="0" t="n">
        <f aca="false">IF(OR(AF$3="",Consolidado!$D251=""),0,IF(ISNUMBER(SEARCH(AF$3,Consolidado!$D251)),IF(COUNTIFS(Consolidado!$AC$5:AC251,Consolidado!$AC251,Consolidado!$D$5:D251,"*"&amp;AF$3&amp;"*")=1,1,0),0))</f>
        <v>0</v>
      </c>
      <c r="AG251" s="0" t="n">
        <f aca="false">IF(OR(AG$3="",Consolidado!$D251=""),0,IF(ISNUMBER(SEARCH(AG$3,Consolidado!$D251)),IF(COUNTIFS(Consolidado!$AC$5:AC251,Consolidado!$AC251,Consolidado!$D$5:D251,"*"&amp;AG$3&amp;"*")=1,1,0),0))</f>
        <v>0</v>
      </c>
      <c r="AH251" s="0" t="n">
        <f aca="false">IF(OR(AH$3="",Consolidado!$D251=""),0,IF(ISNUMBER(SEARCH(AH$3,Consolidado!$D251)),IF(COUNTIFS(Consolidado!$AC$5:AC251,Consolidado!$AC251,Consolidado!$D$5:D251,"*"&amp;AH$3&amp;"*")=1,1,0),0))</f>
        <v>0</v>
      </c>
      <c r="AI251" s="0" t="n">
        <f aca="false">IF(OR(AI$3="",Consolidado!$D251=""),0,IF(ISNUMBER(SEARCH(AI$3,Consolidado!$D251)),IF(COUNTIFS(Consolidado!$AC$5:AC251,Consolidado!$AC251,Consolidado!$D$5:D251,"*"&amp;AI$3&amp;"*")=1,1,0),0))</f>
        <v>0</v>
      </c>
      <c r="AJ251" s="0" t="n">
        <f aca="false">IF(OR(AJ$3="",Consolidado!$D251=""),0,IF(ISNUMBER(SEARCH(AJ$3,Consolidado!$D251)),IF(COUNTIFS(Consolidado!$AC$5:AC251,Consolidado!$AC251,Consolidado!$D$5:D251,"*"&amp;AJ$3&amp;"*")=1,1,0),0))</f>
        <v>0</v>
      </c>
      <c r="AK251" s="0" t="n">
        <f aca="false">IF(OR(AK$3="",Consolidado!$D251=""),0,IF(ISNUMBER(SEARCH(AK$3,Consolidado!$D251)),IF(COUNTIFS(Consolidado!$AC$5:AC251,Consolidado!$AC251,Consolidado!$D$5:D251,"*"&amp;AK$3&amp;"*")=1,1,0),0))</f>
        <v>0</v>
      </c>
      <c r="AL251" s="0" t="n">
        <f aca="false">IF(OR(AL$3="",Consolidado!$D251=""),0,IF(ISNUMBER(SEARCH(AL$3,Consolidado!$D251)),IF(COUNTIFS(Consolidado!$AC$5:AC251,Consolidado!$AC251,Consolidado!$D$5:D251,"*"&amp;AL$3&amp;"*")=1,1,0),0))</f>
        <v>0</v>
      </c>
      <c r="AM251" s="0" t="n">
        <f aca="false">IF(OR(AM$3="",Consolidado!$D251=""),0,IF(ISNUMBER(SEARCH(AM$3,Consolidado!$D251)),IF(COUNTIFS(Consolidado!$AC$5:AC251,Consolidado!$AC251,Consolidado!$D$5:D251,"*"&amp;AM$3&amp;"*")=1,1,0),0))</f>
        <v>0</v>
      </c>
      <c r="AN251" s="0" t="n">
        <f aca="false">IF(OR(AN$3="",Consolidado!$D251=""),0,IF(ISNUMBER(SEARCH(AN$3,Consolidado!$D251)),IF(COUNTIFS(Consolidado!$AC$5:AC251,Consolidado!$AC251,Consolidado!$D$5:D251,"*"&amp;AN$3&amp;"*")=1,1,0),0))</f>
        <v>0</v>
      </c>
      <c r="AO251" s="0" t="n">
        <f aca="false">IF(OR(AO$3="",Consolidado!$D251=""),0,IF(ISNUMBER(SEARCH(AO$3,Consolidado!$D251)),IF(COUNTIFS(Consolidado!$AC$5:AC251,Consolidado!$AC251,Consolidado!$D$5:D251,"*"&amp;AO$3&amp;"*")=1,1,0),0))</f>
        <v>0</v>
      </c>
    </row>
    <row r="252" customFormat="false" ht="15" hidden="false" customHeight="false" outlineLevel="0" collapsed="false">
      <c r="B252" s="0" t="n">
        <f aca="false">IF(OR(B$3="",Consolidado!$D252=""),0,IF(ISNUMBER(SEARCH(B$3,Consolidado!$D252)),IF(COUNTIFS(Consolidado!$AC$5:AC252,Consolidado!$AC252,Consolidado!$D$5:D252,"*"&amp;B$3&amp;"*")=1,1,0),0))</f>
        <v>0</v>
      </c>
      <c r="C252" s="0" t="n">
        <f aca="false">IF(OR(C$3="",Consolidado!$D252=""),0,IF(ISNUMBER(SEARCH(C$3,Consolidado!$D252)),IF(COUNTIFS(Consolidado!$AC$5:AC252,Consolidado!$AC252,Consolidado!$D$5:D252,"*"&amp;C$3&amp;"*")=1,1,0),0))</f>
        <v>0</v>
      </c>
      <c r="D252" s="0" t="n">
        <f aca="false">IF(OR(D$3="",Consolidado!$D252=""),0,IF(ISNUMBER(SEARCH(D$3,Consolidado!$D252)),IF(COUNTIFS(Consolidado!$AC$5:AC252,Consolidado!$AC252,Consolidado!$D$5:D252,"*"&amp;D$3&amp;"*")=1,1,0),0))</f>
        <v>0</v>
      </c>
      <c r="E252" s="0" t="n">
        <f aca="false">IF(OR(E$3="",Consolidado!$D252=""),0,IF(ISNUMBER(SEARCH(E$3,Consolidado!$D252)),IF(COUNTIFS(Consolidado!$AC$5:AC252,Consolidado!$AC252,Consolidado!$D$5:D252,"*"&amp;E$3&amp;"*")=1,1,0),0))</f>
        <v>0</v>
      </c>
      <c r="F252" s="0" t="n">
        <f aca="false">IF(OR(F$3="",Consolidado!$D252=""),0,IF(ISNUMBER(SEARCH(F$3,Consolidado!$D252)),IF(COUNTIFS(Consolidado!$AC$5:AC252,Consolidado!$AC252,Consolidado!$D$5:D252,"*"&amp;F$3&amp;"*")=1,1,0),0))</f>
        <v>0</v>
      </c>
      <c r="G252" s="0" t="n">
        <f aca="false">IF(OR(G$3="",Consolidado!$D252=""),0,IF(ISNUMBER(SEARCH(G$3,Consolidado!$D252)),IF(COUNTIFS(Consolidado!$AC$5:AC252,Consolidado!$AC252,Consolidado!$D$5:D252,"*"&amp;G$3&amp;"*")=1,1,0),0))</f>
        <v>0</v>
      </c>
      <c r="H252" s="0" t="n">
        <f aca="false">IF(OR(H$3="",Consolidado!$D252=""),0,IF(ISNUMBER(SEARCH(H$3,Consolidado!$D252)),IF(COUNTIFS(Consolidado!$AC$5:AC252,Consolidado!$AC252,Consolidado!$D$5:D252,"*"&amp;H$3&amp;"*")=1,1,0),0))</f>
        <v>0</v>
      </c>
      <c r="I252" s="0" t="n">
        <f aca="false">IF(OR(I$3="",Consolidado!$D252=""),0,IF(ISNUMBER(SEARCH(I$3,Consolidado!$D252)),IF(COUNTIFS(Consolidado!$AC$5:AC252,Consolidado!$AC252,Consolidado!$D$5:D252,"*"&amp;I$3&amp;"*")=1,1,0),0))</f>
        <v>0</v>
      </c>
      <c r="J252" s="0" t="n">
        <f aca="false">IF(OR(J$3="",Consolidado!$D252=""),0,IF(ISNUMBER(SEARCH(J$3,Consolidado!$D252)),IF(COUNTIFS(Consolidado!$AC$5:AC252,Consolidado!$AC252,Consolidado!$D$5:D252,"*"&amp;J$3&amp;"*")=1,1,0),0))</f>
        <v>0</v>
      </c>
      <c r="K252" s="0" t="n">
        <f aca="false">IF(OR(K$3="",Consolidado!$D252=""),0,IF(ISNUMBER(SEARCH(K$3,Consolidado!$D252)),IF(COUNTIFS(Consolidado!$AC$5:AC252,Consolidado!$AC252,Consolidado!$D$5:D252,"*"&amp;K$3&amp;"*")=1,1,0),0))</f>
        <v>0</v>
      </c>
      <c r="L252" s="0" t="n">
        <f aca="false">IF(OR(L$3="",Consolidado!$D252=""),0,IF(ISNUMBER(SEARCH(L$3,Consolidado!$D252)),IF(COUNTIFS(Consolidado!$AC$5:AC252,Consolidado!$AC252,Consolidado!$D$5:D252,"*"&amp;L$3&amp;"*")=1,1,0),0))</f>
        <v>0</v>
      </c>
      <c r="M252" s="0" t="n">
        <f aca="false">IF(OR(M$3="",Consolidado!$D252=""),0,IF(ISNUMBER(SEARCH(M$3,Consolidado!$D252)),IF(COUNTIFS(Consolidado!$AC$5:AC252,Consolidado!$AC252,Consolidado!$D$5:D252,"*"&amp;M$3&amp;"*")=1,1,0),0))</f>
        <v>0</v>
      </c>
      <c r="N252" s="0" t="n">
        <f aca="false">IF(OR(N$3="",Consolidado!$D252=""),0,IF(ISNUMBER(SEARCH(N$3,Consolidado!$D252)),IF(COUNTIFS(Consolidado!$AC$5:AC252,Consolidado!$AC252,Consolidado!$D$5:D252,"*"&amp;N$3&amp;"*")=1,1,0),0))</f>
        <v>0</v>
      </c>
      <c r="O252" s="0" t="n">
        <f aca="false">IF(OR(O$3="",Consolidado!$D252=""),0,IF(ISNUMBER(SEARCH(O$3,Consolidado!$D252)),IF(COUNTIFS(Consolidado!$AC$5:AC252,Consolidado!$AC252,Consolidado!$D$5:D252,"*"&amp;O$3&amp;"*")=1,1,0),0))</f>
        <v>0</v>
      </c>
      <c r="P252" s="0" t="n">
        <f aca="false">IF(OR(P$3="",Consolidado!$D252=""),0,IF(ISNUMBER(SEARCH(P$3,Consolidado!$D252)),IF(COUNTIFS(Consolidado!$AC$5:AC252,Consolidado!$AC252,Consolidado!$D$5:D252,"*"&amp;P$3&amp;"*")=1,1,0),0))</f>
        <v>0</v>
      </c>
      <c r="Q252" s="0" t="n">
        <f aca="false">IF(OR(Q$3="",Consolidado!$D252=""),0,IF(ISNUMBER(SEARCH(Q$3,Consolidado!$D252)),IF(COUNTIFS(Consolidado!$AC$5:AC252,Consolidado!$AC252,Consolidado!$D$5:D252,"*"&amp;Q$3&amp;"*")=1,1,0),0))</f>
        <v>0</v>
      </c>
      <c r="R252" s="0" t="n">
        <f aca="false">IF(OR(R$3="",Consolidado!$D252=""),0,IF(ISNUMBER(SEARCH(R$3,Consolidado!$D252)),IF(COUNTIFS(Consolidado!$AC$5:AC252,Consolidado!$AC252,Consolidado!$D$5:D252,"*"&amp;R$3&amp;"*")=1,1,0),0))</f>
        <v>0</v>
      </c>
      <c r="S252" s="0" t="n">
        <f aca="false">IF(OR(S$3="",Consolidado!$D252=""),0,IF(ISNUMBER(SEARCH(S$3,Consolidado!$D252)),IF(COUNTIFS(Consolidado!$AC$5:AC252,Consolidado!$AC252,Consolidado!$D$5:D252,"*"&amp;S$3&amp;"*")=1,1,0),0))</f>
        <v>0</v>
      </c>
      <c r="T252" s="0" t="n">
        <f aca="false">IF(OR(T$3="",Consolidado!$D252=""),0,IF(ISNUMBER(SEARCH(T$3,Consolidado!$D252)),IF(COUNTIFS(Consolidado!$AC$5:AC252,Consolidado!$AC252,Consolidado!$D$5:D252,"*"&amp;T$3&amp;"*")=1,1,0),0))</f>
        <v>0</v>
      </c>
      <c r="U252" s="0" t="n">
        <f aca="false">IF(OR(U$3="",Consolidado!$D252=""),0,IF(ISNUMBER(SEARCH(U$3,Consolidado!$D252)),IF(COUNTIFS(Consolidado!$AC$5:AC252,Consolidado!$AC252,Consolidado!$D$5:D252,"*"&amp;U$3&amp;"*")=1,1,0),0))</f>
        <v>0</v>
      </c>
      <c r="V252" s="0" t="n">
        <f aca="false">IF(OR(V$3="",Consolidado!$D252=""),0,IF(ISNUMBER(SEARCH(V$3,Consolidado!$D252)),IF(COUNTIFS(Consolidado!$AC$5:AC252,Consolidado!$AC252,Consolidado!$D$5:D252,"*"&amp;V$3&amp;"*")=1,1,0),0))</f>
        <v>0</v>
      </c>
      <c r="W252" s="0" t="n">
        <f aca="false">IF(OR(W$3="",Consolidado!$D252=""),0,IF(ISNUMBER(SEARCH(W$3,Consolidado!$D252)),IF(COUNTIFS(Consolidado!$AC$5:AC252,Consolidado!$AC252,Consolidado!$D$5:D252,"*"&amp;W$3&amp;"*")=1,1,0),0))</f>
        <v>0</v>
      </c>
      <c r="X252" s="0" t="n">
        <f aca="false">IF(OR(X$3="",Consolidado!$D252=""),0,IF(ISNUMBER(SEARCH(X$3,Consolidado!$D252)),IF(COUNTIFS(Consolidado!$AC$5:AC252,Consolidado!$AC252,Consolidado!$D$5:D252,"*"&amp;X$3&amp;"*")=1,1,0),0))</f>
        <v>0</v>
      </c>
      <c r="Y252" s="0" t="n">
        <f aca="false">IF(OR(Y$3="",Consolidado!$D252=""),0,IF(ISNUMBER(SEARCH(Y$3,Consolidado!$D252)),IF(COUNTIFS(Consolidado!$AC$5:AC252,Consolidado!$AC252,Consolidado!$D$5:D252,"*"&amp;Y$3&amp;"*")=1,1,0),0))</f>
        <v>0</v>
      </c>
      <c r="Z252" s="0" t="n">
        <f aca="false">IF(OR(Z$3="",Consolidado!$D252=""),0,IF(ISNUMBER(SEARCH(Z$3,Consolidado!$D252)),IF(COUNTIFS(Consolidado!$AC$5:AC252,Consolidado!$AC252,Consolidado!$D$5:D252,"*"&amp;Z$3&amp;"*")=1,1,0),0))</f>
        <v>0</v>
      </c>
      <c r="AA252" s="0" t="n">
        <f aca="false">IF(OR(AA$3="",Consolidado!$D252=""),0,IF(ISNUMBER(SEARCH(AA$3,Consolidado!$D252)),IF(COUNTIFS(Consolidado!$AC$5:AC252,Consolidado!$AC252,Consolidado!$D$5:D252,"*"&amp;AA$3&amp;"*")=1,1,0),0))</f>
        <v>0</v>
      </c>
      <c r="AB252" s="0" t="n">
        <f aca="false">IF(OR(AB$3="",Consolidado!$D252=""),0,IF(ISNUMBER(SEARCH(AB$3,Consolidado!$D252)),IF(COUNTIFS(Consolidado!$AC$5:AC252,Consolidado!$AC252,Consolidado!$D$5:D252,"*"&amp;AB$3&amp;"*")=1,1,0),0))</f>
        <v>0</v>
      </c>
      <c r="AC252" s="0" t="n">
        <f aca="false">IF(OR(AC$3="",Consolidado!$D252=""),0,IF(ISNUMBER(SEARCH(AC$3,Consolidado!$D252)),IF(COUNTIFS(Consolidado!$AC$5:AC252,Consolidado!$AC252,Consolidado!$D$5:D252,"*"&amp;AC$3&amp;"*")=1,1,0),0))</f>
        <v>0</v>
      </c>
      <c r="AD252" s="0" t="n">
        <f aca="false">IF(OR(AD$3="",Consolidado!$D252=""),0,IF(ISNUMBER(SEARCH(AD$3,Consolidado!$D252)),IF(COUNTIFS(Consolidado!$AC$5:AC252,Consolidado!$AC252,Consolidado!$D$5:D252,"*"&amp;AD$3&amp;"*")=1,1,0),0))</f>
        <v>0</v>
      </c>
      <c r="AE252" s="0" t="n">
        <f aca="false">IF(OR(AE$3="",Consolidado!$D252=""),0,IF(ISNUMBER(SEARCH(AE$3,Consolidado!$D252)),IF(COUNTIFS(Consolidado!$AC$5:AC252,Consolidado!$AC252,Consolidado!$D$5:D252,"*"&amp;AE$3&amp;"*")=1,1,0),0))</f>
        <v>0</v>
      </c>
      <c r="AF252" s="0" t="n">
        <f aca="false">IF(OR(AF$3="",Consolidado!$D252=""),0,IF(ISNUMBER(SEARCH(AF$3,Consolidado!$D252)),IF(COUNTIFS(Consolidado!$AC$5:AC252,Consolidado!$AC252,Consolidado!$D$5:D252,"*"&amp;AF$3&amp;"*")=1,1,0),0))</f>
        <v>0</v>
      </c>
      <c r="AG252" s="0" t="n">
        <f aca="false">IF(OR(AG$3="",Consolidado!$D252=""),0,IF(ISNUMBER(SEARCH(AG$3,Consolidado!$D252)),IF(COUNTIFS(Consolidado!$AC$5:AC252,Consolidado!$AC252,Consolidado!$D$5:D252,"*"&amp;AG$3&amp;"*")=1,1,0),0))</f>
        <v>0</v>
      </c>
      <c r="AH252" s="0" t="n">
        <f aca="false">IF(OR(AH$3="",Consolidado!$D252=""),0,IF(ISNUMBER(SEARCH(AH$3,Consolidado!$D252)),IF(COUNTIFS(Consolidado!$AC$5:AC252,Consolidado!$AC252,Consolidado!$D$5:D252,"*"&amp;AH$3&amp;"*")=1,1,0),0))</f>
        <v>0</v>
      </c>
      <c r="AI252" s="0" t="n">
        <f aca="false">IF(OR(AI$3="",Consolidado!$D252=""),0,IF(ISNUMBER(SEARCH(AI$3,Consolidado!$D252)),IF(COUNTIFS(Consolidado!$AC$5:AC252,Consolidado!$AC252,Consolidado!$D$5:D252,"*"&amp;AI$3&amp;"*")=1,1,0),0))</f>
        <v>0</v>
      </c>
      <c r="AJ252" s="0" t="n">
        <f aca="false">IF(OR(AJ$3="",Consolidado!$D252=""),0,IF(ISNUMBER(SEARCH(AJ$3,Consolidado!$D252)),IF(COUNTIFS(Consolidado!$AC$5:AC252,Consolidado!$AC252,Consolidado!$D$5:D252,"*"&amp;AJ$3&amp;"*")=1,1,0),0))</f>
        <v>0</v>
      </c>
      <c r="AK252" s="0" t="n">
        <f aca="false">IF(OR(AK$3="",Consolidado!$D252=""),0,IF(ISNUMBER(SEARCH(AK$3,Consolidado!$D252)),IF(COUNTIFS(Consolidado!$AC$5:AC252,Consolidado!$AC252,Consolidado!$D$5:D252,"*"&amp;AK$3&amp;"*")=1,1,0),0))</f>
        <v>0</v>
      </c>
      <c r="AL252" s="0" t="n">
        <f aca="false">IF(OR(AL$3="",Consolidado!$D252=""),0,IF(ISNUMBER(SEARCH(AL$3,Consolidado!$D252)),IF(COUNTIFS(Consolidado!$AC$5:AC252,Consolidado!$AC252,Consolidado!$D$5:D252,"*"&amp;AL$3&amp;"*")=1,1,0),0))</f>
        <v>0</v>
      </c>
      <c r="AM252" s="0" t="n">
        <f aca="false">IF(OR(AM$3="",Consolidado!$D252=""),0,IF(ISNUMBER(SEARCH(AM$3,Consolidado!$D252)),IF(COUNTIFS(Consolidado!$AC$5:AC252,Consolidado!$AC252,Consolidado!$D$5:D252,"*"&amp;AM$3&amp;"*")=1,1,0),0))</f>
        <v>0</v>
      </c>
      <c r="AN252" s="0" t="n">
        <f aca="false">IF(OR(AN$3="",Consolidado!$D252=""),0,IF(ISNUMBER(SEARCH(AN$3,Consolidado!$D252)),IF(COUNTIFS(Consolidado!$AC$5:AC252,Consolidado!$AC252,Consolidado!$D$5:D252,"*"&amp;AN$3&amp;"*")=1,1,0),0))</f>
        <v>0</v>
      </c>
      <c r="AO252" s="0" t="n">
        <f aca="false">IF(OR(AO$3="",Consolidado!$D252=""),0,IF(ISNUMBER(SEARCH(AO$3,Consolidado!$D252)),IF(COUNTIFS(Consolidado!$AC$5:AC252,Consolidado!$AC252,Consolidado!$D$5:D252,"*"&amp;AO$3&amp;"*")=1,1,0),0))</f>
        <v>0</v>
      </c>
    </row>
    <row r="253" customFormat="false" ht="15" hidden="false" customHeight="false" outlineLevel="0" collapsed="false">
      <c r="B253" s="0" t="n">
        <f aca="false">IF(OR(B$3="",Consolidado!$D253=""),0,IF(ISNUMBER(SEARCH(B$3,Consolidado!$D253)),IF(COUNTIFS(Consolidado!$AC$5:AC253,Consolidado!$AC253,Consolidado!$D$5:D253,"*"&amp;B$3&amp;"*")=1,1,0),0))</f>
        <v>0</v>
      </c>
      <c r="C253" s="0" t="n">
        <f aca="false">IF(OR(C$3="",Consolidado!$D253=""),0,IF(ISNUMBER(SEARCH(C$3,Consolidado!$D253)),IF(COUNTIFS(Consolidado!$AC$5:AC253,Consolidado!$AC253,Consolidado!$D$5:D253,"*"&amp;C$3&amp;"*")=1,1,0),0))</f>
        <v>0</v>
      </c>
      <c r="D253" s="0" t="n">
        <f aca="false">IF(OR(D$3="",Consolidado!$D253=""),0,IF(ISNUMBER(SEARCH(D$3,Consolidado!$D253)),IF(COUNTIFS(Consolidado!$AC$5:AC253,Consolidado!$AC253,Consolidado!$D$5:D253,"*"&amp;D$3&amp;"*")=1,1,0),0))</f>
        <v>0</v>
      </c>
      <c r="E253" s="0" t="n">
        <f aca="false">IF(OR(E$3="",Consolidado!$D253=""),0,IF(ISNUMBER(SEARCH(E$3,Consolidado!$D253)),IF(COUNTIFS(Consolidado!$AC$5:AC253,Consolidado!$AC253,Consolidado!$D$5:D253,"*"&amp;E$3&amp;"*")=1,1,0),0))</f>
        <v>0</v>
      </c>
      <c r="F253" s="0" t="n">
        <f aca="false">IF(OR(F$3="",Consolidado!$D253=""),0,IF(ISNUMBER(SEARCH(F$3,Consolidado!$D253)),IF(COUNTIFS(Consolidado!$AC$5:AC253,Consolidado!$AC253,Consolidado!$D$5:D253,"*"&amp;F$3&amp;"*")=1,1,0),0))</f>
        <v>0</v>
      </c>
      <c r="G253" s="0" t="n">
        <f aca="false">IF(OR(G$3="",Consolidado!$D253=""),0,IF(ISNUMBER(SEARCH(G$3,Consolidado!$D253)),IF(COUNTIFS(Consolidado!$AC$5:AC253,Consolidado!$AC253,Consolidado!$D$5:D253,"*"&amp;G$3&amp;"*")=1,1,0),0))</f>
        <v>0</v>
      </c>
      <c r="H253" s="0" t="n">
        <f aca="false">IF(OR(H$3="",Consolidado!$D253=""),0,IF(ISNUMBER(SEARCH(H$3,Consolidado!$D253)),IF(COUNTIFS(Consolidado!$AC$5:AC253,Consolidado!$AC253,Consolidado!$D$5:D253,"*"&amp;H$3&amp;"*")=1,1,0),0))</f>
        <v>0</v>
      </c>
      <c r="I253" s="0" t="n">
        <f aca="false">IF(OR(I$3="",Consolidado!$D253=""),0,IF(ISNUMBER(SEARCH(I$3,Consolidado!$D253)),IF(COUNTIFS(Consolidado!$AC$5:AC253,Consolidado!$AC253,Consolidado!$D$5:D253,"*"&amp;I$3&amp;"*")=1,1,0),0))</f>
        <v>0</v>
      </c>
      <c r="J253" s="0" t="n">
        <f aca="false">IF(OR(J$3="",Consolidado!$D253=""),0,IF(ISNUMBER(SEARCH(J$3,Consolidado!$D253)),IF(COUNTIFS(Consolidado!$AC$5:AC253,Consolidado!$AC253,Consolidado!$D$5:D253,"*"&amp;J$3&amp;"*")=1,1,0),0))</f>
        <v>0</v>
      </c>
      <c r="K253" s="0" t="n">
        <f aca="false">IF(OR(K$3="",Consolidado!$D253=""),0,IF(ISNUMBER(SEARCH(K$3,Consolidado!$D253)),IF(COUNTIFS(Consolidado!$AC$5:AC253,Consolidado!$AC253,Consolidado!$D$5:D253,"*"&amp;K$3&amp;"*")=1,1,0),0))</f>
        <v>0</v>
      </c>
      <c r="L253" s="0" t="n">
        <f aca="false">IF(OR(L$3="",Consolidado!$D253=""),0,IF(ISNUMBER(SEARCH(L$3,Consolidado!$D253)),IF(COUNTIFS(Consolidado!$AC$5:AC253,Consolidado!$AC253,Consolidado!$D$5:D253,"*"&amp;L$3&amp;"*")=1,1,0),0))</f>
        <v>0</v>
      </c>
      <c r="M253" s="0" t="n">
        <f aca="false">IF(OR(M$3="",Consolidado!$D253=""),0,IF(ISNUMBER(SEARCH(M$3,Consolidado!$D253)),IF(COUNTIFS(Consolidado!$AC$5:AC253,Consolidado!$AC253,Consolidado!$D$5:D253,"*"&amp;M$3&amp;"*")=1,1,0),0))</f>
        <v>0</v>
      </c>
      <c r="N253" s="0" t="n">
        <f aca="false">IF(OR(N$3="",Consolidado!$D253=""),0,IF(ISNUMBER(SEARCH(N$3,Consolidado!$D253)),IF(COUNTIFS(Consolidado!$AC$5:AC253,Consolidado!$AC253,Consolidado!$D$5:D253,"*"&amp;N$3&amp;"*")=1,1,0),0))</f>
        <v>0</v>
      </c>
      <c r="O253" s="0" t="n">
        <f aca="false">IF(OR(O$3="",Consolidado!$D253=""),0,IF(ISNUMBER(SEARCH(O$3,Consolidado!$D253)),IF(COUNTIFS(Consolidado!$AC$5:AC253,Consolidado!$AC253,Consolidado!$D$5:D253,"*"&amp;O$3&amp;"*")=1,1,0),0))</f>
        <v>0</v>
      </c>
      <c r="P253" s="0" t="n">
        <f aca="false">IF(OR(P$3="",Consolidado!$D253=""),0,IF(ISNUMBER(SEARCH(P$3,Consolidado!$D253)),IF(COUNTIFS(Consolidado!$AC$5:AC253,Consolidado!$AC253,Consolidado!$D$5:D253,"*"&amp;P$3&amp;"*")=1,1,0),0))</f>
        <v>0</v>
      </c>
      <c r="Q253" s="0" t="n">
        <f aca="false">IF(OR(Q$3="",Consolidado!$D253=""),0,IF(ISNUMBER(SEARCH(Q$3,Consolidado!$D253)),IF(COUNTIFS(Consolidado!$AC$5:AC253,Consolidado!$AC253,Consolidado!$D$5:D253,"*"&amp;Q$3&amp;"*")=1,1,0),0))</f>
        <v>0</v>
      </c>
      <c r="R253" s="0" t="n">
        <f aca="false">IF(OR(R$3="",Consolidado!$D253=""),0,IF(ISNUMBER(SEARCH(R$3,Consolidado!$D253)),IF(COUNTIFS(Consolidado!$AC$5:AC253,Consolidado!$AC253,Consolidado!$D$5:D253,"*"&amp;R$3&amp;"*")=1,1,0),0))</f>
        <v>0</v>
      </c>
      <c r="S253" s="0" t="n">
        <f aca="false">IF(OR(S$3="",Consolidado!$D253=""),0,IF(ISNUMBER(SEARCH(S$3,Consolidado!$D253)),IF(COUNTIFS(Consolidado!$AC$5:AC253,Consolidado!$AC253,Consolidado!$D$5:D253,"*"&amp;S$3&amp;"*")=1,1,0),0))</f>
        <v>0</v>
      </c>
      <c r="T253" s="0" t="n">
        <f aca="false">IF(OR(T$3="",Consolidado!$D253=""),0,IF(ISNUMBER(SEARCH(T$3,Consolidado!$D253)),IF(COUNTIFS(Consolidado!$AC$5:AC253,Consolidado!$AC253,Consolidado!$D$5:D253,"*"&amp;T$3&amp;"*")=1,1,0),0))</f>
        <v>0</v>
      </c>
      <c r="U253" s="0" t="n">
        <f aca="false">IF(OR(U$3="",Consolidado!$D253=""),0,IF(ISNUMBER(SEARCH(U$3,Consolidado!$D253)),IF(COUNTIFS(Consolidado!$AC$5:AC253,Consolidado!$AC253,Consolidado!$D$5:D253,"*"&amp;U$3&amp;"*")=1,1,0),0))</f>
        <v>0</v>
      </c>
      <c r="V253" s="0" t="n">
        <f aca="false">IF(OR(V$3="",Consolidado!$D253=""),0,IF(ISNUMBER(SEARCH(V$3,Consolidado!$D253)),IF(COUNTIFS(Consolidado!$AC$5:AC253,Consolidado!$AC253,Consolidado!$D$5:D253,"*"&amp;V$3&amp;"*")=1,1,0),0))</f>
        <v>0</v>
      </c>
      <c r="W253" s="0" t="n">
        <f aca="false">IF(OR(W$3="",Consolidado!$D253=""),0,IF(ISNUMBER(SEARCH(W$3,Consolidado!$D253)),IF(COUNTIFS(Consolidado!$AC$5:AC253,Consolidado!$AC253,Consolidado!$D$5:D253,"*"&amp;W$3&amp;"*")=1,1,0),0))</f>
        <v>0</v>
      </c>
      <c r="X253" s="0" t="n">
        <f aca="false">IF(OR(X$3="",Consolidado!$D253=""),0,IF(ISNUMBER(SEARCH(X$3,Consolidado!$D253)),IF(COUNTIFS(Consolidado!$AC$5:AC253,Consolidado!$AC253,Consolidado!$D$5:D253,"*"&amp;X$3&amp;"*")=1,1,0),0))</f>
        <v>0</v>
      </c>
      <c r="Y253" s="0" t="n">
        <f aca="false">IF(OR(Y$3="",Consolidado!$D253=""),0,IF(ISNUMBER(SEARCH(Y$3,Consolidado!$D253)),IF(COUNTIFS(Consolidado!$AC$5:AC253,Consolidado!$AC253,Consolidado!$D$5:D253,"*"&amp;Y$3&amp;"*")=1,1,0),0))</f>
        <v>0</v>
      </c>
      <c r="Z253" s="0" t="n">
        <f aca="false">IF(OR(Z$3="",Consolidado!$D253=""),0,IF(ISNUMBER(SEARCH(Z$3,Consolidado!$D253)),IF(COUNTIFS(Consolidado!$AC$5:AC253,Consolidado!$AC253,Consolidado!$D$5:D253,"*"&amp;Z$3&amp;"*")=1,1,0),0))</f>
        <v>0</v>
      </c>
      <c r="AA253" s="0" t="n">
        <f aca="false">IF(OR(AA$3="",Consolidado!$D253=""),0,IF(ISNUMBER(SEARCH(AA$3,Consolidado!$D253)),IF(COUNTIFS(Consolidado!$AC$5:AC253,Consolidado!$AC253,Consolidado!$D$5:D253,"*"&amp;AA$3&amp;"*")=1,1,0),0))</f>
        <v>0</v>
      </c>
      <c r="AB253" s="0" t="n">
        <f aca="false">IF(OR(AB$3="",Consolidado!$D253=""),0,IF(ISNUMBER(SEARCH(AB$3,Consolidado!$D253)),IF(COUNTIFS(Consolidado!$AC$5:AC253,Consolidado!$AC253,Consolidado!$D$5:D253,"*"&amp;AB$3&amp;"*")=1,1,0),0))</f>
        <v>0</v>
      </c>
      <c r="AC253" s="0" t="n">
        <f aca="false">IF(OR(AC$3="",Consolidado!$D253=""),0,IF(ISNUMBER(SEARCH(AC$3,Consolidado!$D253)),IF(COUNTIFS(Consolidado!$AC$5:AC253,Consolidado!$AC253,Consolidado!$D$5:D253,"*"&amp;AC$3&amp;"*")=1,1,0),0))</f>
        <v>0</v>
      </c>
      <c r="AD253" s="0" t="n">
        <f aca="false">IF(OR(AD$3="",Consolidado!$D253=""),0,IF(ISNUMBER(SEARCH(AD$3,Consolidado!$D253)),IF(COUNTIFS(Consolidado!$AC$5:AC253,Consolidado!$AC253,Consolidado!$D$5:D253,"*"&amp;AD$3&amp;"*")=1,1,0),0))</f>
        <v>0</v>
      </c>
      <c r="AE253" s="0" t="n">
        <f aca="false">IF(OR(AE$3="",Consolidado!$D253=""),0,IF(ISNUMBER(SEARCH(AE$3,Consolidado!$D253)),IF(COUNTIFS(Consolidado!$AC$5:AC253,Consolidado!$AC253,Consolidado!$D$5:D253,"*"&amp;AE$3&amp;"*")=1,1,0),0))</f>
        <v>0</v>
      </c>
      <c r="AF253" s="0" t="n">
        <f aca="false">IF(OR(AF$3="",Consolidado!$D253=""),0,IF(ISNUMBER(SEARCH(AF$3,Consolidado!$D253)),IF(COUNTIFS(Consolidado!$AC$5:AC253,Consolidado!$AC253,Consolidado!$D$5:D253,"*"&amp;AF$3&amp;"*")=1,1,0),0))</f>
        <v>0</v>
      </c>
      <c r="AG253" s="0" t="n">
        <f aca="false">IF(OR(AG$3="",Consolidado!$D253=""),0,IF(ISNUMBER(SEARCH(AG$3,Consolidado!$D253)),IF(COUNTIFS(Consolidado!$AC$5:AC253,Consolidado!$AC253,Consolidado!$D$5:D253,"*"&amp;AG$3&amp;"*")=1,1,0),0))</f>
        <v>0</v>
      </c>
      <c r="AH253" s="0" t="n">
        <f aca="false">IF(OR(AH$3="",Consolidado!$D253=""),0,IF(ISNUMBER(SEARCH(AH$3,Consolidado!$D253)),IF(COUNTIFS(Consolidado!$AC$5:AC253,Consolidado!$AC253,Consolidado!$D$5:D253,"*"&amp;AH$3&amp;"*")=1,1,0),0))</f>
        <v>0</v>
      </c>
      <c r="AI253" s="0" t="n">
        <f aca="false">IF(OR(AI$3="",Consolidado!$D253=""),0,IF(ISNUMBER(SEARCH(AI$3,Consolidado!$D253)),IF(COUNTIFS(Consolidado!$AC$5:AC253,Consolidado!$AC253,Consolidado!$D$5:D253,"*"&amp;AI$3&amp;"*")=1,1,0),0))</f>
        <v>0</v>
      </c>
      <c r="AJ253" s="0" t="n">
        <f aca="false">IF(OR(AJ$3="",Consolidado!$D253=""),0,IF(ISNUMBER(SEARCH(AJ$3,Consolidado!$D253)),IF(COUNTIFS(Consolidado!$AC$5:AC253,Consolidado!$AC253,Consolidado!$D$5:D253,"*"&amp;AJ$3&amp;"*")=1,1,0),0))</f>
        <v>0</v>
      </c>
      <c r="AK253" s="0" t="n">
        <f aca="false">IF(OR(AK$3="",Consolidado!$D253=""),0,IF(ISNUMBER(SEARCH(AK$3,Consolidado!$D253)),IF(COUNTIFS(Consolidado!$AC$5:AC253,Consolidado!$AC253,Consolidado!$D$5:D253,"*"&amp;AK$3&amp;"*")=1,1,0),0))</f>
        <v>0</v>
      </c>
      <c r="AL253" s="0" t="n">
        <f aca="false">IF(OR(AL$3="",Consolidado!$D253=""),0,IF(ISNUMBER(SEARCH(AL$3,Consolidado!$D253)),IF(COUNTIFS(Consolidado!$AC$5:AC253,Consolidado!$AC253,Consolidado!$D$5:D253,"*"&amp;AL$3&amp;"*")=1,1,0),0))</f>
        <v>0</v>
      </c>
      <c r="AM253" s="0" t="n">
        <f aca="false">IF(OR(AM$3="",Consolidado!$D253=""),0,IF(ISNUMBER(SEARCH(AM$3,Consolidado!$D253)),IF(COUNTIFS(Consolidado!$AC$5:AC253,Consolidado!$AC253,Consolidado!$D$5:D253,"*"&amp;AM$3&amp;"*")=1,1,0),0))</f>
        <v>0</v>
      </c>
      <c r="AN253" s="0" t="n">
        <f aca="false">IF(OR(AN$3="",Consolidado!$D253=""),0,IF(ISNUMBER(SEARCH(AN$3,Consolidado!$D253)),IF(COUNTIFS(Consolidado!$AC$5:AC253,Consolidado!$AC253,Consolidado!$D$5:D253,"*"&amp;AN$3&amp;"*")=1,1,0),0))</f>
        <v>0</v>
      </c>
      <c r="AO253" s="0" t="n">
        <f aca="false">IF(OR(AO$3="",Consolidado!$D253=""),0,IF(ISNUMBER(SEARCH(AO$3,Consolidado!$D253)),IF(COUNTIFS(Consolidado!$AC$5:AC253,Consolidado!$AC253,Consolidado!$D$5:D253,"*"&amp;AO$3&amp;"*")=1,1,0),0))</f>
        <v>0</v>
      </c>
    </row>
    <row r="254" customFormat="false" ht="15" hidden="false" customHeight="false" outlineLevel="0" collapsed="false">
      <c r="B254" s="0" t="n">
        <f aca="false">IF(OR(B$3="",Consolidado!$D254=""),0,IF(ISNUMBER(SEARCH(B$3,Consolidado!$D254)),IF(COUNTIFS(Consolidado!$AC$5:AC254,Consolidado!$AC254,Consolidado!$D$5:D254,"*"&amp;B$3&amp;"*")=1,1,0),0))</f>
        <v>0</v>
      </c>
      <c r="C254" s="0" t="n">
        <f aca="false">IF(OR(C$3="",Consolidado!$D254=""),0,IF(ISNUMBER(SEARCH(C$3,Consolidado!$D254)),IF(COUNTIFS(Consolidado!$AC$5:AC254,Consolidado!$AC254,Consolidado!$D$5:D254,"*"&amp;C$3&amp;"*")=1,1,0),0))</f>
        <v>0</v>
      </c>
      <c r="D254" s="0" t="n">
        <f aca="false">IF(OR(D$3="",Consolidado!$D254=""),0,IF(ISNUMBER(SEARCH(D$3,Consolidado!$D254)),IF(COUNTIFS(Consolidado!$AC$5:AC254,Consolidado!$AC254,Consolidado!$D$5:D254,"*"&amp;D$3&amp;"*")=1,1,0),0))</f>
        <v>0</v>
      </c>
      <c r="E254" s="0" t="n">
        <f aca="false">IF(OR(E$3="",Consolidado!$D254=""),0,IF(ISNUMBER(SEARCH(E$3,Consolidado!$D254)),IF(COUNTIFS(Consolidado!$AC$5:AC254,Consolidado!$AC254,Consolidado!$D$5:D254,"*"&amp;E$3&amp;"*")=1,1,0),0))</f>
        <v>0</v>
      </c>
      <c r="F254" s="0" t="n">
        <f aca="false">IF(OR(F$3="",Consolidado!$D254=""),0,IF(ISNUMBER(SEARCH(F$3,Consolidado!$D254)),IF(COUNTIFS(Consolidado!$AC$5:AC254,Consolidado!$AC254,Consolidado!$D$5:D254,"*"&amp;F$3&amp;"*")=1,1,0),0))</f>
        <v>0</v>
      </c>
      <c r="G254" s="0" t="n">
        <f aca="false">IF(OR(G$3="",Consolidado!$D254=""),0,IF(ISNUMBER(SEARCH(G$3,Consolidado!$D254)),IF(COUNTIFS(Consolidado!$AC$5:AC254,Consolidado!$AC254,Consolidado!$D$5:D254,"*"&amp;G$3&amp;"*")=1,1,0),0))</f>
        <v>0</v>
      </c>
      <c r="H254" s="0" t="n">
        <f aca="false">IF(OR(H$3="",Consolidado!$D254=""),0,IF(ISNUMBER(SEARCH(H$3,Consolidado!$D254)),IF(COUNTIFS(Consolidado!$AC$5:AC254,Consolidado!$AC254,Consolidado!$D$5:D254,"*"&amp;H$3&amp;"*")=1,1,0),0))</f>
        <v>0</v>
      </c>
      <c r="I254" s="0" t="n">
        <f aca="false">IF(OR(I$3="",Consolidado!$D254=""),0,IF(ISNUMBER(SEARCH(I$3,Consolidado!$D254)),IF(COUNTIFS(Consolidado!$AC$5:AC254,Consolidado!$AC254,Consolidado!$D$5:D254,"*"&amp;I$3&amp;"*")=1,1,0),0))</f>
        <v>0</v>
      </c>
      <c r="J254" s="0" t="n">
        <f aca="false">IF(OR(J$3="",Consolidado!$D254=""),0,IF(ISNUMBER(SEARCH(J$3,Consolidado!$D254)),IF(COUNTIFS(Consolidado!$AC$5:AC254,Consolidado!$AC254,Consolidado!$D$5:D254,"*"&amp;J$3&amp;"*")=1,1,0),0))</f>
        <v>0</v>
      </c>
      <c r="K254" s="0" t="n">
        <f aca="false">IF(OR(K$3="",Consolidado!$D254=""),0,IF(ISNUMBER(SEARCH(K$3,Consolidado!$D254)),IF(COUNTIFS(Consolidado!$AC$5:AC254,Consolidado!$AC254,Consolidado!$D$5:D254,"*"&amp;K$3&amp;"*")=1,1,0),0))</f>
        <v>0</v>
      </c>
      <c r="L254" s="0" t="n">
        <f aca="false">IF(OR(L$3="",Consolidado!$D254=""),0,IF(ISNUMBER(SEARCH(L$3,Consolidado!$D254)),IF(COUNTIFS(Consolidado!$AC$5:AC254,Consolidado!$AC254,Consolidado!$D$5:D254,"*"&amp;L$3&amp;"*")=1,1,0),0))</f>
        <v>0</v>
      </c>
      <c r="M254" s="0" t="n">
        <f aca="false">IF(OR(M$3="",Consolidado!$D254=""),0,IF(ISNUMBER(SEARCH(M$3,Consolidado!$D254)),IF(COUNTIFS(Consolidado!$AC$5:AC254,Consolidado!$AC254,Consolidado!$D$5:D254,"*"&amp;M$3&amp;"*")=1,1,0),0))</f>
        <v>0</v>
      </c>
      <c r="N254" s="0" t="n">
        <f aca="false">IF(OR(N$3="",Consolidado!$D254=""),0,IF(ISNUMBER(SEARCH(N$3,Consolidado!$D254)),IF(COUNTIFS(Consolidado!$AC$5:AC254,Consolidado!$AC254,Consolidado!$D$5:D254,"*"&amp;N$3&amp;"*")=1,1,0),0))</f>
        <v>0</v>
      </c>
      <c r="O254" s="0" t="n">
        <f aca="false">IF(OR(O$3="",Consolidado!$D254=""),0,IF(ISNUMBER(SEARCH(O$3,Consolidado!$D254)),IF(COUNTIFS(Consolidado!$AC$5:AC254,Consolidado!$AC254,Consolidado!$D$5:D254,"*"&amp;O$3&amp;"*")=1,1,0),0))</f>
        <v>0</v>
      </c>
      <c r="P254" s="0" t="n">
        <f aca="false">IF(OR(P$3="",Consolidado!$D254=""),0,IF(ISNUMBER(SEARCH(P$3,Consolidado!$D254)),IF(COUNTIFS(Consolidado!$AC$5:AC254,Consolidado!$AC254,Consolidado!$D$5:D254,"*"&amp;P$3&amp;"*")=1,1,0),0))</f>
        <v>0</v>
      </c>
      <c r="Q254" s="0" t="n">
        <f aca="false">IF(OR(Q$3="",Consolidado!$D254=""),0,IF(ISNUMBER(SEARCH(Q$3,Consolidado!$D254)),IF(COUNTIFS(Consolidado!$AC$5:AC254,Consolidado!$AC254,Consolidado!$D$5:D254,"*"&amp;Q$3&amp;"*")=1,1,0),0))</f>
        <v>0</v>
      </c>
      <c r="R254" s="0" t="n">
        <f aca="false">IF(OR(R$3="",Consolidado!$D254=""),0,IF(ISNUMBER(SEARCH(R$3,Consolidado!$D254)),IF(COUNTIFS(Consolidado!$AC$5:AC254,Consolidado!$AC254,Consolidado!$D$5:D254,"*"&amp;R$3&amp;"*")=1,1,0),0))</f>
        <v>0</v>
      </c>
      <c r="S254" s="0" t="n">
        <f aca="false">IF(OR(S$3="",Consolidado!$D254=""),0,IF(ISNUMBER(SEARCH(S$3,Consolidado!$D254)),IF(COUNTIFS(Consolidado!$AC$5:AC254,Consolidado!$AC254,Consolidado!$D$5:D254,"*"&amp;S$3&amp;"*")=1,1,0),0))</f>
        <v>0</v>
      </c>
      <c r="T254" s="0" t="n">
        <f aca="false">IF(OR(T$3="",Consolidado!$D254=""),0,IF(ISNUMBER(SEARCH(T$3,Consolidado!$D254)),IF(COUNTIFS(Consolidado!$AC$5:AC254,Consolidado!$AC254,Consolidado!$D$5:D254,"*"&amp;T$3&amp;"*")=1,1,0),0))</f>
        <v>0</v>
      </c>
      <c r="U254" s="0" t="n">
        <f aca="false">IF(OR(U$3="",Consolidado!$D254=""),0,IF(ISNUMBER(SEARCH(U$3,Consolidado!$D254)),IF(COUNTIFS(Consolidado!$AC$5:AC254,Consolidado!$AC254,Consolidado!$D$5:D254,"*"&amp;U$3&amp;"*")=1,1,0),0))</f>
        <v>0</v>
      </c>
      <c r="V254" s="0" t="n">
        <f aca="false">IF(OR(V$3="",Consolidado!$D254=""),0,IF(ISNUMBER(SEARCH(V$3,Consolidado!$D254)),IF(COUNTIFS(Consolidado!$AC$5:AC254,Consolidado!$AC254,Consolidado!$D$5:D254,"*"&amp;V$3&amp;"*")=1,1,0),0))</f>
        <v>0</v>
      </c>
      <c r="W254" s="0" t="n">
        <f aca="false">IF(OR(W$3="",Consolidado!$D254=""),0,IF(ISNUMBER(SEARCH(W$3,Consolidado!$D254)),IF(COUNTIFS(Consolidado!$AC$5:AC254,Consolidado!$AC254,Consolidado!$D$5:D254,"*"&amp;W$3&amp;"*")=1,1,0),0))</f>
        <v>0</v>
      </c>
      <c r="X254" s="0" t="n">
        <f aca="false">IF(OR(X$3="",Consolidado!$D254=""),0,IF(ISNUMBER(SEARCH(X$3,Consolidado!$D254)),IF(COUNTIFS(Consolidado!$AC$5:AC254,Consolidado!$AC254,Consolidado!$D$5:D254,"*"&amp;X$3&amp;"*")=1,1,0),0))</f>
        <v>0</v>
      </c>
      <c r="Y254" s="0" t="n">
        <f aca="false">IF(OR(Y$3="",Consolidado!$D254=""),0,IF(ISNUMBER(SEARCH(Y$3,Consolidado!$D254)),IF(COUNTIFS(Consolidado!$AC$5:AC254,Consolidado!$AC254,Consolidado!$D$5:D254,"*"&amp;Y$3&amp;"*")=1,1,0),0))</f>
        <v>0</v>
      </c>
      <c r="Z254" s="0" t="n">
        <f aca="false">IF(OR(Z$3="",Consolidado!$D254=""),0,IF(ISNUMBER(SEARCH(Z$3,Consolidado!$D254)),IF(COUNTIFS(Consolidado!$AC$5:AC254,Consolidado!$AC254,Consolidado!$D$5:D254,"*"&amp;Z$3&amp;"*")=1,1,0),0))</f>
        <v>0</v>
      </c>
      <c r="AA254" s="0" t="n">
        <f aca="false">IF(OR(AA$3="",Consolidado!$D254=""),0,IF(ISNUMBER(SEARCH(AA$3,Consolidado!$D254)),IF(COUNTIFS(Consolidado!$AC$5:AC254,Consolidado!$AC254,Consolidado!$D$5:D254,"*"&amp;AA$3&amp;"*")=1,1,0),0))</f>
        <v>0</v>
      </c>
      <c r="AB254" s="0" t="n">
        <f aca="false">IF(OR(AB$3="",Consolidado!$D254=""),0,IF(ISNUMBER(SEARCH(AB$3,Consolidado!$D254)),IF(COUNTIFS(Consolidado!$AC$5:AC254,Consolidado!$AC254,Consolidado!$D$5:D254,"*"&amp;AB$3&amp;"*")=1,1,0),0))</f>
        <v>0</v>
      </c>
      <c r="AC254" s="0" t="n">
        <f aca="false">IF(OR(AC$3="",Consolidado!$D254=""),0,IF(ISNUMBER(SEARCH(AC$3,Consolidado!$D254)),IF(COUNTIFS(Consolidado!$AC$5:AC254,Consolidado!$AC254,Consolidado!$D$5:D254,"*"&amp;AC$3&amp;"*")=1,1,0),0))</f>
        <v>0</v>
      </c>
      <c r="AD254" s="0" t="n">
        <f aca="false">IF(OR(AD$3="",Consolidado!$D254=""),0,IF(ISNUMBER(SEARCH(AD$3,Consolidado!$D254)),IF(COUNTIFS(Consolidado!$AC$5:AC254,Consolidado!$AC254,Consolidado!$D$5:D254,"*"&amp;AD$3&amp;"*")=1,1,0),0))</f>
        <v>0</v>
      </c>
      <c r="AE254" s="0" t="n">
        <f aca="false">IF(OR(AE$3="",Consolidado!$D254=""),0,IF(ISNUMBER(SEARCH(AE$3,Consolidado!$D254)),IF(COUNTIFS(Consolidado!$AC$5:AC254,Consolidado!$AC254,Consolidado!$D$5:D254,"*"&amp;AE$3&amp;"*")=1,1,0),0))</f>
        <v>0</v>
      </c>
      <c r="AF254" s="0" t="n">
        <f aca="false">IF(OR(AF$3="",Consolidado!$D254=""),0,IF(ISNUMBER(SEARCH(AF$3,Consolidado!$D254)),IF(COUNTIFS(Consolidado!$AC$5:AC254,Consolidado!$AC254,Consolidado!$D$5:D254,"*"&amp;AF$3&amp;"*")=1,1,0),0))</f>
        <v>0</v>
      </c>
      <c r="AG254" s="0" t="n">
        <f aca="false">IF(OR(AG$3="",Consolidado!$D254=""),0,IF(ISNUMBER(SEARCH(AG$3,Consolidado!$D254)),IF(COUNTIFS(Consolidado!$AC$5:AC254,Consolidado!$AC254,Consolidado!$D$5:D254,"*"&amp;AG$3&amp;"*")=1,1,0),0))</f>
        <v>0</v>
      </c>
      <c r="AH254" s="0" t="n">
        <f aca="false">IF(OR(AH$3="",Consolidado!$D254=""),0,IF(ISNUMBER(SEARCH(AH$3,Consolidado!$D254)),IF(COUNTIFS(Consolidado!$AC$5:AC254,Consolidado!$AC254,Consolidado!$D$5:D254,"*"&amp;AH$3&amp;"*")=1,1,0),0))</f>
        <v>0</v>
      </c>
      <c r="AI254" s="0" t="n">
        <f aca="false">IF(OR(AI$3="",Consolidado!$D254=""),0,IF(ISNUMBER(SEARCH(AI$3,Consolidado!$D254)),IF(COUNTIFS(Consolidado!$AC$5:AC254,Consolidado!$AC254,Consolidado!$D$5:D254,"*"&amp;AI$3&amp;"*")=1,1,0),0))</f>
        <v>0</v>
      </c>
      <c r="AJ254" s="0" t="n">
        <f aca="false">IF(OR(AJ$3="",Consolidado!$D254=""),0,IF(ISNUMBER(SEARCH(AJ$3,Consolidado!$D254)),IF(COUNTIFS(Consolidado!$AC$5:AC254,Consolidado!$AC254,Consolidado!$D$5:D254,"*"&amp;AJ$3&amp;"*")=1,1,0),0))</f>
        <v>0</v>
      </c>
      <c r="AK254" s="0" t="n">
        <f aca="false">IF(OR(AK$3="",Consolidado!$D254=""),0,IF(ISNUMBER(SEARCH(AK$3,Consolidado!$D254)),IF(COUNTIFS(Consolidado!$AC$5:AC254,Consolidado!$AC254,Consolidado!$D$5:D254,"*"&amp;AK$3&amp;"*")=1,1,0),0))</f>
        <v>0</v>
      </c>
      <c r="AL254" s="0" t="n">
        <f aca="false">IF(OR(AL$3="",Consolidado!$D254=""),0,IF(ISNUMBER(SEARCH(AL$3,Consolidado!$D254)),IF(COUNTIFS(Consolidado!$AC$5:AC254,Consolidado!$AC254,Consolidado!$D$5:D254,"*"&amp;AL$3&amp;"*")=1,1,0),0))</f>
        <v>0</v>
      </c>
      <c r="AM254" s="0" t="n">
        <f aca="false">IF(OR(AM$3="",Consolidado!$D254=""),0,IF(ISNUMBER(SEARCH(AM$3,Consolidado!$D254)),IF(COUNTIFS(Consolidado!$AC$5:AC254,Consolidado!$AC254,Consolidado!$D$5:D254,"*"&amp;AM$3&amp;"*")=1,1,0),0))</f>
        <v>0</v>
      </c>
      <c r="AN254" s="0" t="n">
        <f aca="false">IF(OR(AN$3="",Consolidado!$D254=""),0,IF(ISNUMBER(SEARCH(AN$3,Consolidado!$D254)),IF(COUNTIFS(Consolidado!$AC$5:AC254,Consolidado!$AC254,Consolidado!$D$5:D254,"*"&amp;AN$3&amp;"*")=1,1,0),0))</f>
        <v>0</v>
      </c>
      <c r="AO254" s="0" t="n">
        <f aca="false">IF(OR(AO$3="",Consolidado!$D254=""),0,IF(ISNUMBER(SEARCH(AO$3,Consolidado!$D254)),IF(COUNTIFS(Consolidado!$AC$5:AC254,Consolidado!$AC254,Consolidado!$D$5:D254,"*"&amp;AO$3&amp;"*")=1,1,0),0))</f>
        <v>0</v>
      </c>
    </row>
    <row r="255" customFormat="false" ht="15" hidden="false" customHeight="false" outlineLevel="0" collapsed="false">
      <c r="B255" s="0" t="n">
        <f aca="false">IF(OR(B$3="",Consolidado!$D255=""),0,IF(ISNUMBER(SEARCH(B$3,Consolidado!$D255)),IF(COUNTIFS(Consolidado!$AC$5:AC255,Consolidado!$AC255,Consolidado!$D$5:D255,"*"&amp;B$3&amp;"*")=1,1,0),0))</f>
        <v>0</v>
      </c>
      <c r="C255" s="0" t="n">
        <f aca="false">IF(OR(C$3="",Consolidado!$D255=""),0,IF(ISNUMBER(SEARCH(C$3,Consolidado!$D255)),IF(COUNTIFS(Consolidado!$AC$5:AC255,Consolidado!$AC255,Consolidado!$D$5:D255,"*"&amp;C$3&amp;"*")=1,1,0),0))</f>
        <v>0</v>
      </c>
      <c r="D255" s="0" t="n">
        <f aca="false">IF(OR(D$3="",Consolidado!$D255=""),0,IF(ISNUMBER(SEARCH(D$3,Consolidado!$D255)),IF(COUNTIFS(Consolidado!$AC$5:AC255,Consolidado!$AC255,Consolidado!$D$5:D255,"*"&amp;D$3&amp;"*")=1,1,0),0))</f>
        <v>0</v>
      </c>
      <c r="E255" s="0" t="n">
        <f aca="false">IF(OR(E$3="",Consolidado!$D255=""),0,IF(ISNUMBER(SEARCH(E$3,Consolidado!$D255)),IF(COUNTIFS(Consolidado!$AC$5:AC255,Consolidado!$AC255,Consolidado!$D$5:D255,"*"&amp;E$3&amp;"*")=1,1,0),0))</f>
        <v>0</v>
      </c>
      <c r="F255" s="0" t="n">
        <f aca="false">IF(OR(F$3="",Consolidado!$D255=""),0,IF(ISNUMBER(SEARCH(F$3,Consolidado!$D255)),IF(COUNTIFS(Consolidado!$AC$5:AC255,Consolidado!$AC255,Consolidado!$D$5:D255,"*"&amp;F$3&amp;"*")=1,1,0),0))</f>
        <v>0</v>
      </c>
      <c r="G255" s="0" t="n">
        <f aca="false">IF(OR(G$3="",Consolidado!$D255=""),0,IF(ISNUMBER(SEARCH(G$3,Consolidado!$D255)),IF(COUNTIFS(Consolidado!$AC$5:AC255,Consolidado!$AC255,Consolidado!$D$5:D255,"*"&amp;G$3&amp;"*")=1,1,0),0))</f>
        <v>0</v>
      </c>
      <c r="H255" s="0" t="n">
        <f aca="false">IF(OR(H$3="",Consolidado!$D255=""),0,IF(ISNUMBER(SEARCH(H$3,Consolidado!$D255)),IF(COUNTIFS(Consolidado!$AC$5:AC255,Consolidado!$AC255,Consolidado!$D$5:D255,"*"&amp;H$3&amp;"*")=1,1,0),0))</f>
        <v>0</v>
      </c>
      <c r="I255" s="0" t="n">
        <f aca="false">IF(OR(I$3="",Consolidado!$D255=""),0,IF(ISNUMBER(SEARCH(I$3,Consolidado!$D255)),IF(COUNTIFS(Consolidado!$AC$5:AC255,Consolidado!$AC255,Consolidado!$D$5:D255,"*"&amp;I$3&amp;"*")=1,1,0),0))</f>
        <v>0</v>
      </c>
      <c r="J255" s="0" t="n">
        <f aca="false">IF(OR(J$3="",Consolidado!$D255=""),0,IF(ISNUMBER(SEARCH(J$3,Consolidado!$D255)),IF(COUNTIFS(Consolidado!$AC$5:AC255,Consolidado!$AC255,Consolidado!$D$5:D255,"*"&amp;J$3&amp;"*")=1,1,0),0))</f>
        <v>0</v>
      </c>
      <c r="K255" s="0" t="n">
        <f aca="false">IF(OR(K$3="",Consolidado!$D255=""),0,IF(ISNUMBER(SEARCH(K$3,Consolidado!$D255)),IF(COUNTIFS(Consolidado!$AC$5:AC255,Consolidado!$AC255,Consolidado!$D$5:D255,"*"&amp;K$3&amp;"*")=1,1,0),0))</f>
        <v>0</v>
      </c>
      <c r="L255" s="0" t="n">
        <f aca="false">IF(OR(L$3="",Consolidado!$D255=""),0,IF(ISNUMBER(SEARCH(L$3,Consolidado!$D255)),IF(COUNTIFS(Consolidado!$AC$5:AC255,Consolidado!$AC255,Consolidado!$D$5:D255,"*"&amp;L$3&amp;"*")=1,1,0),0))</f>
        <v>0</v>
      </c>
      <c r="M255" s="0" t="n">
        <f aca="false">IF(OR(M$3="",Consolidado!$D255=""),0,IF(ISNUMBER(SEARCH(M$3,Consolidado!$D255)),IF(COUNTIFS(Consolidado!$AC$5:AC255,Consolidado!$AC255,Consolidado!$D$5:D255,"*"&amp;M$3&amp;"*")=1,1,0),0))</f>
        <v>0</v>
      </c>
      <c r="N255" s="0" t="n">
        <f aca="false">IF(OR(N$3="",Consolidado!$D255=""),0,IF(ISNUMBER(SEARCH(N$3,Consolidado!$D255)),IF(COUNTIFS(Consolidado!$AC$5:AC255,Consolidado!$AC255,Consolidado!$D$5:D255,"*"&amp;N$3&amp;"*")=1,1,0),0))</f>
        <v>0</v>
      </c>
      <c r="O255" s="0" t="n">
        <f aca="false">IF(OR(O$3="",Consolidado!$D255=""),0,IF(ISNUMBER(SEARCH(O$3,Consolidado!$D255)),IF(COUNTIFS(Consolidado!$AC$5:AC255,Consolidado!$AC255,Consolidado!$D$5:D255,"*"&amp;O$3&amp;"*")=1,1,0),0))</f>
        <v>0</v>
      </c>
      <c r="P255" s="0" t="n">
        <f aca="false">IF(OR(P$3="",Consolidado!$D255=""),0,IF(ISNUMBER(SEARCH(P$3,Consolidado!$D255)),IF(COUNTIFS(Consolidado!$AC$5:AC255,Consolidado!$AC255,Consolidado!$D$5:D255,"*"&amp;P$3&amp;"*")=1,1,0),0))</f>
        <v>0</v>
      </c>
      <c r="Q255" s="0" t="n">
        <f aca="false">IF(OR(Q$3="",Consolidado!$D255=""),0,IF(ISNUMBER(SEARCH(Q$3,Consolidado!$D255)),IF(COUNTIFS(Consolidado!$AC$5:AC255,Consolidado!$AC255,Consolidado!$D$5:D255,"*"&amp;Q$3&amp;"*")=1,1,0),0))</f>
        <v>0</v>
      </c>
      <c r="R255" s="0" t="n">
        <f aca="false">IF(OR(R$3="",Consolidado!$D255=""),0,IF(ISNUMBER(SEARCH(R$3,Consolidado!$D255)),IF(COUNTIFS(Consolidado!$AC$5:AC255,Consolidado!$AC255,Consolidado!$D$5:D255,"*"&amp;R$3&amp;"*")=1,1,0),0))</f>
        <v>0</v>
      </c>
      <c r="S255" s="0" t="n">
        <f aca="false">IF(OR(S$3="",Consolidado!$D255=""),0,IF(ISNUMBER(SEARCH(S$3,Consolidado!$D255)),IF(COUNTIFS(Consolidado!$AC$5:AC255,Consolidado!$AC255,Consolidado!$D$5:D255,"*"&amp;S$3&amp;"*")=1,1,0),0))</f>
        <v>0</v>
      </c>
      <c r="T255" s="0" t="n">
        <f aca="false">IF(OR(T$3="",Consolidado!$D255=""),0,IF(ISNUMBER(SEARCH(T$3,Consolidado!$D255)),IF(COUNTIFS(Consolidado!$AC$5:AC255,Consolidado!$AC255,Consolidado!$D$5:D255,"*"&amp;T$3&amp;"*")=1,1,0),0))</f>
        <v>0</v>
      </c>
      <c r="U255" s="0" t="n">
        <f aca="false">IF(OR(U$3="",Consolidado!$D255=""),0,IF(ISNUMBER(SEARCH(U$3,Consolidado!$D255)),IF(COUNTIFS(Consolidado!$AC$5:AC255,Consolidado!$AC255,Consolidado!$D$5:D255,"*"&amp;U$3&amp;"*")=1,1,0),0))</f>
        <v>0</v>
      </c>
      <c r="V255" s="0" t="n">
        <f aca="false">IF(OR(V$3="",Consolidado!$D255=""),0,IF(ISNUMBER(SEARCH(V$3,Consolidado!$D255)),IF(COUNTIFS(Consolidado!$AC$5:AC255,Consolidado!$AC255,Consolidado!$D$5:D255,"*"&amp;V$3&amp;"*")=1,1,0),0))</f>
        <v>0</v>
      </c>
      <c r="W255" s="0" t="n">
        <f aca="false">IF(OR(W$3="",Consolidado!$D255=""),0,IF(ISNUMBER(SEARCH(W$3,Consolidado!$D255)),IF(COUNTIFS(Consolidado!$AC$5:AC255,Consolidado!$AC255,Consolidado!$D$5:D255,"*"&amp;W$3&amp;"*")=1,1,0),0))</f>
        <v>0</v>
      </c>
      <c r="X255" s="0" t="n">
        <f aca="false">IF(OR(X$3="",Consolidado!$D255=""),0,IF(ISNUMBER(SEARCH(X$3,Consolidado!$D255)),IF(COUNTIFS(Consolidado!$AC$5:AC255,Consolidado!$AC255,Consolidado!$D$5:D255,"*"&amp;X$3&amp;"*")=1,1,0),0))</f>
        <v>0</v>
      </c>
      <c r="Y255" s="0" t="n">
        <f aca="false">IF(OR(Y$3="",Consolidado!$D255=""),0,IF(ISNUMBER(SEARCH(Y$3,Consolidado!$D255)),IF(COUNTIFS(Consolidado!$AC$5:AC255,Consolidado!$AC255,Consolidado!$D$5:D255,"*"&amp;Y$3&amp;"*")=1,1,0),0))</f>
        <v>0</v>
      </c>
      <c r="Z255" s="0" t="n">
        <f aca="false">IF(OR(Z$3="",Consolidado!$D255=""),0,IF(ISNUMBER(SEARCH(Z$3,Consolidado!$D255)),IF(COUNTIFS(Consolidado!$AC$5:AC255,Consolidado!$AC255,Consolidado!$D$5:D255,"*"&amp;Z$3&amp;"*")=1,1,0),0))</f>
        <v>0</v>
      </c>
      <c r="AA255" s="0" t="n">
        <f aca="false">IF(OR(AA$3="",Consolidado!$D255=""),0,IF(ISNUMBER(SEARCH(AA$3,Consolidado!$D255)),IF(COUNTIFS(Consolidado!$AC$5:AC255,Consolidado!$AC255,Consolidado!$D$5:D255,"*"&amp;AA$3&amp;"*")=1,1,0),0))</f>
        <v>0</v>
      </c>
      <c r="AB255" s="0" t="n">
        <f aca="false">IF(OR(AB$3="",Consolidado!$D255=""),0,IF(ISNUMBER(SEARCH(AB$3,Consolidado!$D255)),IF(COUNTIFS(Consolidado!$AC$5:AC255,Consolidado!$AC255,Consolidado!$D$5:D255,"*"&amp;AB$3&amp;"*")=1,1,0),0))</f>
        <v>0</v>
      </c>
      <c r="AC255" s="0" t="n">
        <f aca="false">IF(OR(AC$3="",Consolidado!$D255=""),0,IF(ISNUMBER(SEARCH(AC$3,Consolidado!$D255)),IF(COUNTIFS(Consolidado!$AC$5:AC255,Consolidado!$AC255,Consolidado!$D$5:D255,"*"&amp;AC$3&amp;"*")=1,1,0),0))</f>
        <v>0</v>
      </c>
      <c r="AD255" s="0" t="n">
        <f aca="false">IF(OR(AD$3="",Consolidado!$D255=""),0,IF(ISNUMBER(SEARCH(AD$3,Consolidado!$D255)),IF(COUNTIFS(Consolidado!$AC$5:AC255,Consolidado!$AC255,Consolidado!$D$5:D255,"*"&amp;AD$3&amp;"*")=1,1,0),0))</f>
        <v>0</v>
      </c>
      <c r="AE255" s="0" t="n">
        <f aca="false">IF(OR(AE$3="",Consolidado!$D255=""),0,IF(ISNUMBER(SEARCH(AE$3,Consolidado!$D255)),IF(COUNTIFS(Consolidado!$AC$5:AC255,Consolidado!$AC255,Consolidado!$D$5:D255,"*"&amp;AE$3&amp;"*")=1,1,0),0))</f>
        <v>0</v>
      </c>
      <c r="AF255" s="0" t="n">
        <f aca="false">IF(OR(AF$3="",Consolidado!$D255=""),0,IF(ISNUMBER(SEARCH(AF$3,Consolidado!$D255)),IF(COUNTIFS(Consolidado!$AC$5:AC255,Consolidado!$AC255,Consolidado!$D$5:D255,"*"&amp;AF$3&amp;"*")=1,1,0),0))</f>
        <v>0</v>
      </c>
      <c r="AG255" s="0" t="n">
        <f aca="false">IF(OR(AG$3="",Consolidado!$D255=""),0,IF(ISNUMBER(SEARCH(AG$3,Consolidado!$D255)),IF(COUNTIFS(Consolidado!$AC$5:AC255,Consolidado!$AC255,Consolidado!$D$5:D255,"*"&amp;AG$3&amp;"*")=1,1,0),0))</f>
        <v>0</v>
      </c>
      <c r="AH255" s="0" t="n">
        <f aca="false">IF(OR(AH$3="",Consolidado!$D255=""),0,IF(ISNUMBER(SEARCH(AH$3,Consolidado!$D255)),IF(COUNTIFS(Consolidado!$AC$5:AC255,Consolidado!$AC255,Consolidado!$D$5:D255,"*"&amp;AH$3&amp;"*")=1,1,0),0))</f>
        <v>0</v>
      </c>
      <c r="AI255" s="0" t="n">
        <f aca="false">IF(OR(AI$3="",Consolidado!$D255=""),0,IF(ISNUMBER(SEARCH(AI$3,Consolidado!$D255)),IF(COUNTIFS(Consolidado!$AC$5:AC255,Consolidado!$AC255,Consolidado!$D$5:D255,"*"&amp;AI$3&amp;"*")=1,1,0),0))</f>
        <v>0</v>
      </c>
      <c r="AJ255" s="0" t="n">
        <f aca="false">IF(OR(AJ$3="",Consolidado!$D255=""),0,IF(ISNUMBER(SEARCH(AJ$3,Consolidado!$D255)),IF(COUNTIFS(Consolidado!$AC$5:AC255,Consolidado!$AC255,Consolidado!$D$5:D255,"*"&amp;AJ$3&amp;"*")=1,1,0),0))</f>
        <v>0</v>
      </c>
      <c r="AK255" s="0" t="n">
        <f aca="false">IF(OR(AK$3="",Consolidado!$D255=""),0,IF(ISNUMBER(SEARCH(AK$3,Consolidado!$D255)),IF(COUNTIFS(Consolidado!$AC$5:AC255,Consolidado!$AC255,Consolidado!$D$5:D255,"*"&amp;AK$3&amp;"*")=1,1,0),0))</f>
        <v>0</v>
      </c>
      <c r="AL255" s="0" t="n">
        <f aca="false">IF(OR(AL$3="",Consolidado!$D255=""),0,IF(ISNUMBER(SEARCH(AL$3,Consolidado!$D255)),IF(COUNTIFS(Consolidado!$AC$5:AC255,Consolidado!$AC255,Consolidado!$D$5:D255,"*"&amp;AL$3&amp;"*")=1,1,0),0))</f>
        <v>0</v>
      </c>
      <c r="AM255" s="0" t="n">
        <f aca="false">IF(OR(AM$3="",Consolidado!$D255=""),0,IF(ISNUMBER(SEARCH(AM$3,Consolidado!$D255)),IF(COUNTIFS(Consolidado!$AC$5:AC255,Consolidado!$AC255,Consolidado!$D$5:D255,"*"&amp;AM$3&amp;"*")=1,1,0),0))</f>
        <v>0</v>
      </c>
      <c r="AN255" s="0" t="n">
        <f aca="false">IF(OR(AN$3="",Consolidado!$D255=""),0,IF(ISNUMBER(SEARCH(AN$3,Consolidado!$D255)),IF(COUNTIFS(Consolidado!$AC$5:AC255,Consolidado!$AC255,Consolidado!$D$5:D255,"*"&amp;AN$3&amp;"*")=1,1,0),0))</f>
        <v>0</v>
      </c>
      <c r="AO255" s="0" t="n">
        <f aca="false">IF(OR(AO$3="",Consolidado!$D255=""),0,IF(ISNUMBER(SEARCH(AO$3,Consolidado!$D255)),IF(COUNTIFS(Consolidado!$AC$5:AC255,Consolidado!$AC255,Consolidado!$D$5:D255,"*"&amp;AO$3&amp;"*")=1,1,0),0))</f>
        <v>0</v>
      </c>
    </row>
    <row r="256" customFormat="false" ht="15" hidden="false" customHeight="false" outlineLevel="0" collapsed="false">
      <c r="B256" s="0" t="n">
        <f aca="false">IF(OR(B$3="",Consolidado!$D256=""),0,IF(ISNUMBER(SEARCH(B$3,Consolidado!$D256)),IF(COUNTIFS(Consolidado!$AC$5:AC256,Consolidado!$AC256,Consolidado!$D$5:D256,"*"&amp;B$3&amp;"*")=1,1,0),0))</f>
        <v>0</v>
      </c>
      <c r="C256" s="0" t="n">
        <f aca="false">IF(OR(C$3="",Consolidado!$D256=""),0,IF(ISNUMBER(SEARCH(C$3,Consolidado!$D256)),IF(COUNTIFS(Consolidado!$AC$5:AC256,Consolidado!$AC256,Consolidado!$D$5:D256,"*"&amp;C$3&amp;"*")=1,1,0),0))</f>
        <v>0</v>
      </c>
      <c r="D256" s="0" t="n">
        <f aca="false">IF(OR(D$3="",Consolidado!$D256=""),0,IF(ISNUMBER(SEARCH(D$3,Consolidado!$D256)),IF(COUNTIFS(Consolidado!$AC$5:AC256,Consolidado!$AC256,Consolidado!$D$5:D256,"*"&amp;D$3&amp;"*")=1,1,0),0))</f>
        <v>0</v>
      </c>
      <c r="E256" s="0" t="n">
        <f aca="false">IF(OR(E$3="",Consolidado!$D256=""),0,IF(ISNUMBER(SEARCH(E$3,Consolidado!$D256)),IF(COUNTIFS(Consolidado!$AC$5:AC256,Consolidado!$AC256,Consolidado!$D$5:D256,"*"&amp;E$3&amp;"*")=1,1,0),0))</f>
        <v>0</v>
      </c>
      <c r="F256" s="0" t="n">
        <f aca="false">IF(OR(F$3="",Consolidado!$D256=""),0,IF(ISNUMBER(SEARCH(F$3,Consolidado!$D256)),IF(COUNTIFS(Consolidado!$AC$5:AC256,Consolidado!$AC256,Consolidado!$D$5:D256,"*"&amp;F$3&amp;"*")=1,1,0),0))</f>
        <v>0</v>
      </c>
      <c r="G256" s="0" t="n">
        <f aca="false">IF(OR(G$3="",Consolidado!$D256=""),0,IF(ISNUMBER(SEARCH(G$3,Consolidado!$D256)),IF(COUNTIFS(Consolidado!$AC$5:AC256,Consolidado!$AC256,Consolidado!$D$5:D256,"*"&amp;G$3&amp;"*")=1,1,0),0))</f>
        <v>0</v>
      </c>
      <c r="H256" s="0" t="n">
        <f aca="false">IF(OR(H$3="",Consolidado!$D256=""),0,IF(ISNUMBER(SEARCH(H$3,Consolidado!$D256)),IF(COUNTIFS(Consolidado!$AC$5:AC256,Consolidado!$AC256,Consolidado!$D$5:D256,"*"&amp;H$3&amp;"*")=1,1,0),0))</f>
        <v>0</v>
      </c>
      <c r="I256" s="0" t="n">
        <f aca="false">IF(OR(I$3="",Consolidado!$D256=""),0,IF(ISNUMBER(SEARCH(I$3,Consolidado!$D256)),IF(COUNTIFS(Consolidado!$AC$5:AC256,Consolidado!$AC256,Consolidado!$D$5:D256,"*"&amp;I$3&amp;"*")=1,1,0),0))</f>
        <v>0</v>
      </c>
      <c r="J256" s="0" t="n">
        <f aca="false">IF(OR(J$3="",Consolidado!$D256=""),0,IF(ISNUMBER(SEARCH(J$3,Consolidado!$D256)),IF(COUNTIFS(Consolidado!$AC$5:AC256,Consolidado!$AC256,Consolidado!$D$5:D256,"*"&amp;J$3&amp;"*")=1,1,0),0))</f>
        <v>0</v>
      </c>
      <c r="K256" s="0" t="n">
        <f aca="false">IF(OR(K$3="",Consolidado!$D256=""),0,IF(ISNUMBER(SEARCH(K$3,Consolidado!$D256)),IF(COUNTIFS(Consolidado!$AC$5:AC256,Consolidado!$AC256,Consolidado!$D$5:D256,"*"&amp;K$3&amp;"*")=1,1,0),0))</f>
        <v>0</v>
      </c>
      <c r="L256" s="0" t="n">
        <f aca="false">IF(OR(L$3="",Consolidado!$D256=""),0,IF(ISNUMBER(SEARCH(L$3,Consolidado!$D256)),IF(COUNTIFS(Consolidado!$AC$5:AC256,Consolidado!$AC256,Consolidado!$D$5:D256,"*"&amp;L$3&amp;"*")=1,1,0),0))</f>
        <v>0</v>
      </c>
      <c r="M256" s="0" t="n">
        <f aca="false">IF(OR(M$3="",Consolidado!$D256=""),0,IF(ISNUMBER(SEARCH(M$3,Consolidado!$D256)),IF(COUNTIFS(Consolidado!$AC$5:AC256,Consolidado!$AC256,Consolidado!$D$5:D256,"*"&amp;M$3&amp;"*")=1,1,0),0))</f>
        <v>0</v>
      </c>
      <c r="N256" s="0" t="n">
        <f aca="false">IF(OR(N$3="",Consolidado!$D256=""),0,IF(ISNUMBER(SEARCH(N$3,Consolidado!$D256)),IF(COUNTIFS(Consolidado!$AC$5:AC256,Consolidado!$AC256,Consolidado!$D$5:D256,"*"&amp;N$3&amp;"*")=1,1,0),0))</f>
        <v>0</v>
      </c>
      <c r="O256" s="0" t="n">
        <f aca="false">IF(OR(O$3="",Consolidado!$D256=""),0,IF(ISNUMBER(SEARCH(O$3,Consolidado!$D256)),IF(COUNTIFS(Consolidado!$AC$5:AC256,Consolidado!$AC256,Consolidado!$D$5:D256,"*"&amp;O$3&amp;"*")=1,1,0),0))</f>
        <v>0</v>
      </c>
      <c r="P256" s="0" t="n">
        <f aca="false">IF(OR(P$3="",Consolidado!$D256=""),0,IF(ISNUMBER(SEARCH(P$3,Consolidado!$D256)),IF(COUNTIFS(Consolidado!$AC$5:AC256,Consolidado!$AC256,Consolidado!$D$5:D256,"*"&amp;P$3&amp;"*")=1,1,0),0))</f>
        <v>0</v>
      </c>
      <c r="Q256" s="0" t="n">
        <f aca="false">IF(OR(Q$3="",Consolidado!$D256=""),0,IF(ISNUMBER(SEARCH(Q$3,Consolidado!$D256)),IF(COUNTIFS(Consolidado!$AC$5:AC256,Consolidado!$AC256,Consolidado!$D$5:D256,"*"&amp;Q$3&amp;"*")=1,1,0),0))</f>
        <v>0</v>
      </c>
      <c r="R256" s="0" t="n">
        <f aca="false">IF(OR(R$3="",Consolidado!$D256=""),0,IF(ISNUMBER(SEARCH(R$3,Consolidado!$D256)),IF(COUNTIFS(Consolidado!$AC$5:AC256,Consolidado!$AC256,Consolidado!$D$5:D256,"*"&amp;R$3&amp;"*")=1,1,0),0))</f>
        <v>0</v>
      </c>
      <c r="S256" s="0" t="n">
        <f aca="false">IF(OR(S$3="",Consolidado!$D256=""),0,IF(ISNUMBER(SEARCH(S$3,Consolidado!$D256)),IF(COUNTIFS(Consolidado!$AC$5:AC256,Consolidado!$AC256,Consolidado!$D$5:D256,"*"&amp;S$3&amp;"*")=1,1,0),0))</f>
        <v>0</v>
      </c>
      <c r="T256" s="0" t="n">
        <f aca="false">IF(OR(T$3="",Consolidado!$D256=""),0,IF(ISNUMBER(SEARCH(T$3,Consolidado!$D256)),IF(COUNTIFS(Consolidado!$AC$5:AC256,Consolidado!$AC256,Consolidado!$D$5:D256,"*"&amp;T$3&amp;"*")=1,1,0),0))</f>
        <v>0</v>
      </c>
      <c r="U256" s="0" t="n">
        <f aca="false">IF(OR(U$3="",Consolidado!$D256=""),0,IF(ISNUMBER(SEARCH(U$3,Consolidado!$D256)),IF(COUNTIFS(Consolidado!$AC$5:AC256,Consolidado!$AC256,Consolidado!$D$5:D256,"*"&amp;U$3&amp;"*")=1,1,0),0))</f>
        <v>0</v>
      </c>
      <c r="V256" s="0" t="n">
        <f aca="false">IF(OR(V$3="",Consolidado!$D256=""),0,IF(ISNUMBER(SEARCH(V$3,Consolidado!$D256)),IF(COUNTIFS(Consolidado!$AC$5:AC256,Consolidado!$AC256,Consolidado!$D$5:D256,"*"&amp;V$3&amp;"*")=1,1,0),0))</f>
        <v>0</v>
      </c>
      <c r="W256" s="0" t="n">
        <f aca="false">IF(OR(W$3="",Consolidado!$D256=""),0,IF(ISNUMBER(SEARCH(W$3,Consolidado!$D256)),IF(COUNTIFS(Consolidado!$AC$5:AC256,Consolidado!$AC256,Consolidado!$D$5:D256,"*"&amp;W$3&amp;"*")=1,1,0),0))</f>
        <v>0</v>
      </c>
      <c r="X256" s="0" t="n">
        <f aca="false">IF(OR(X$3="",Consolidado!$D256=""),0,IF(ISNUMBER(SEARCH(X$3,Consolidado!$D256)),IF(COUNTIFS(Consolidado!$AC$5:AC256,Consolidado!$AC256,Consolidado!$D$5:D256,"*"&amp;X$3&amp;"*")=1,1,0),0))</f>
        <v>0</v>
      </c>
      <c r="Y256" s="0" t="n">
        <f aca="false">IF(OR(Y$3="",Consolidado!$D256=""),0,IF(ISNUMBER(SEARCH(Y$3,Consolidado!$D256)),IF(COUNTIFS(Consolidado!$AC$5:AC256,Consolidado!$AC256,Consolidado!$D$5:D256,"*"&amp;Y$3&amp;"*")=1,1,0),0))</f>
        <v>0</v>
      </c>
      <c r="Z256" s="0" t="n">
        <f aca="false">IF(OR(Z$3="",Consolidado!$D256=""),0,IF(ISNUMBER(SEARCH(Z$3,Consolidado!$D256)),IF(COUNTIFS(Consolidado!$AC$5:AC256,Consolidado!$AC256,Consolidado!$D$5:D256,"*"&amp;Z$3&amp;"*")=1,1,0),0))</f>
        <v>0</v>
      </c>
      <c r="AA256" s="0" t="n">
        <f aca="false">IF(OR(AA$3="",Consolidado!$D256=""),0,IF(ISNUMBER(SEARCH(AA$3,Consolidado!$D256)),IF(COUNTIFS(Consolidado!$AC$5:AC256,Consolidado!$AC256,Consolidado!$D$5:D256,"*"&amp;AA$3&amp;"*")=1,1,0),0))</f>
        <v>0</v>
      </c>
      <c r="AB256" s="0" t="n">
        <f aca="false">IF(OR(AB$3="",Consolidado!$D256=""),0,IF(ISNUMBER(SEARCH(AB$3,Consolidado!$D256)),IF(COUNTIFS(Consolidado!$AC$5:AC256,Consolidado!$AC256,Consolidado!$D$5:D256,"*"&amp;AB$3&amp;"*")=1,1,0),0))</f>
        <v>0</v>
      </c>
      <c r="AC256" s="0" t="n">
        <f aca="false">IF(OR(AC$3="",Consolidado!$D256=""),0,IF(ISNUMBER(SEARCH(AC$3,Consolidado!$D256)),IF(COUNTIFS(Consolidado!$AC$5:AC256,Consolidado!$AC256,Consolidado!$D$5:D256,"*"&amp;AC$3&amp;"*")=1,1,0),0))</f>
        <v>0</v>
      </c>
      <c r="AD256" s="0" t="n">
        <f aca="false">IF(OR(AD$3="",Consolidado!$D256=""),0,IF(ISNUMBER(SEARCH(AD$3,Consolidado!$D256)),IF(COUNTIFS(Consolidado!$AC$5:AC256,Consolidado!$AC256,Consolidado!$D$5:D256,"*"&amp;AD$3&amp;"*")=1,1,0),0))</f>
        <v>0</v>
      </c>
      <c r="AE256" s="0" t="n">
        <f aca="false">IF(OR(AE$3="",Consolidado!$D256=""),0,IF(ISNUMBER(SEARCH(AE$3,Consolidado!$D256)),IF(COUNTIFS(Consolidado!$AC$5:AC256,Consolidado!$AC256,Consolidado!$D$5:D256,"*"&amp;AE$3&amp;"*")=1,1,0),0))</f>
        <v>0</v>
      </c>
      <c r="AF256" s="0" t="n">
        <f aca="false">IF(OR(AF$3="",Consolidado!$D256=""),0,IF(ISNUMBER(SEARCH(AF$3,Consolidado!$D256)),IF(COUNTIFS(Consolidado!$AC$5:AC256,Consolidado!$AC256,Consolidado!$D$5:D256,"*"&amp;AF$3&amp;"*")=1,1,0),0))</f>
        <v>0</v>
      </c>
      <c r="AG256" s="0" t="n">
        <f aca="false">IF(OR(AG$3="",Consolidado!$D256=""),0,IF(ISNUMBER(SEARCH(AG$3,Consolidado!$D256)),IF(COUNTIFS(Consolidado!$AC$5:AC256,Consolidado!$AC256,Consolidado!$D$5:D256,"*"&amp;AG$3&amp;"*")=1,1,0),0))</f>
        <v>0</v>
      </c>
      <c r="AH256" s="0" t="n">
        <f aca="false">IF(OR(AH$3="",Consolidado!$D256=""),0,IF(ISNUMBER(SEARCH(AH$3,Consolidado!$D256)),IF(COUNTIFS(Consolidado!$AC$5:AC256,Consolidado!$AC256,Consolidado!$D$5:D256,"*"&amp;AH$3&amp;"*")=1,1,0),0))</f>
        <v>0</v>
      </c>
      <c r="AI256" s="0" t="n">
        <f aca="false">IF(OR(AI$3="",Consolidado!$D256=""),0,IF(ISNUMBER(SEARCH(AI$3,Consolidado!$D256)),IF(COUNTIFS(Consolidado!$AC$5:AC256,Consolidado!$AC256,Consolidado!$D$5:D256,"*"&amp;AI$3&amp;"*")=1,1,0),0))</f>
        <v>0</v>
      </c>
      <c r="AJ256" s="0" t="n">
        <f aca="false">IF(OR(AJ$3="",Consolidado!$D256=""),0,IF(ISNUMBER(SEARCH(AJ$3,Consolidado!$D256)),IF(COUNTIFS(Consolidado!$AC$5:AC256,Consolidado!$AC256,Consolidado!$D$5:D256,"*"&amp;AJ$3&amp;"*")=1,1,0),0))</f>
        <v>0</v>
      </c>
      <c r="AK256" s="0" t="n">
        <f aca="false">IF(OR(AK$3="",Consolidado!$D256=""),0,IF(ISNUMBER(SEARCH(AK$3,Consolidado!$D256)),IF(COUNTIFS(Consolidado!$AC$5:AC256,Consolidado!$AC256,Consolidado!$D$5:D256,"*"&amp;AK$3&amp;"*")=1,1,0),0))</f>
        <v>0</v>
      </c>
      <c r="AL256" s="0" t="n">
        <f aca="false">IF(OR(AL$3="",Consolidado!$D256=""),0,IF(ISNUMBER(SEARCH(AL$3,Consolidado!$D256)),IF(COUNTIFS(Consolidado!$AC$5:AC256,Consolidado!$AC256,Consolidado!$D$5:D256,"*"&amp;AL$3&amp;"*")=1,1,0),0))</f>
        <v>0</v>
      </c>
      <c r="AM256" s="0" t="n">
        <f aca="false">IF(OR(AM$3="",Consolidado!$D256=""),0,IF(ISNUMBER(SEARCH(AM$3,Consolidado!$D256)),IF(COUNTIFS(Consolidado!$AC$5:AC256,Consolidado!$AC256,Consolidado!$D$5:D256,"*"&amp;AM$3&amp;"*")=1,1,0),0))</f>
        <v>0</v>
      </c>
      <c r="AN256" s="0" t="n">
        <f aca="false">IF(OR(AN$3="",Consolidado!$D256=""),0,IF(ISNUMBER(SEARCH(AN$3,Consolidado!$D256)),IF(COUNTIFS(Consolidado!$AC$5:AC256,Consolidado!$AC256,Consolidado!$D$5:D256,"*"&amp;AN$3&amp;"*")=1,1,0),0))</f>
        <v>0</v>
      </c>
      <c r="AO256" s="0" t="n">
        <f aca="false">IF(OR(AO$3="",Consolidado!$D256=""),0,IF(ISNUMBER(SEARCH(AO$3,Consolidado!$D256)),IF(COUNTIFS(Consolidado!$AC$5:AC256,Consolidado!$AC256,Consolidado!$D$5:D256,"*"&amp;AO$3&amp;"*")=1,1,0),0))</f>
        <v>0</v>
      </c>
    </row>
    <row r="257" customFormat="false" ht="15" hidden="false" customHeight="false" outlineLevel="0" collapsed="false">
      <c r="B257" s="0" t="n">
        <f aca="false">IF(OR(B$3="",Consolidado!$D257=""),0,IF(ISNUMBER(SEARCH(B$3,Consolidado!$D257)),IF(COUNTIFS(Consolidado!$AC$5:AC257,Consolidado!$AC257,Consolidado!$D$5:D257,"*"&amp;B$3&amp;"*")=1,1,0),0))</f>
        <v>0</v>
      </c>
      <c r="C257" s="0" t="n">
        <f aca="false">IF(OR(C$3="",Consolidado!$D257=""),0,IF(ISNUMBER(SEARCH(C$3,Consolidado!$D257)),IF(COUNTIFS(Consolidado!$AC$5:AC257,Consolidado!$AC257,Consolidado!$D$5:D257,"*"&amp;C$3&amp;"*")=1,1,0),0))</f>
        <v>0</v>
      </c>
      <c r="D257" s="0" t="n">
        <f aca="false">IF(OR(D$3="",Consolidado!$D257=""),0,IF(ISNUMBER(SEARCH(D$3,Consolidado!$D257)),IF(COUNTIFS(Consolidado!$AC$5:AC257,Consolidado!$AC257,Consolidado!$D$5:D257,"*"&amp;D$3&amp;"*")=1,1,0),0))</f>
        <v>0</v>
      </c>
      <c r="E257" s="0" t="n">
        <f aca="false">IF(OR(E$3="",Consolidado!$D257=""),0,IF(ISNUMBER(SEARCH(E$3,Consolidado!$D257)),IF(COUNTIFS(Consolidado!$AC$5:AC257,Consolidado!$AC257,Consolidado!$D$5:D257,"*"&amp;E$3&amp;"*")=1,1,0),0))</f>
        <v>0</v>
      </c>
      <c r="F257" s="0" t="n">
        <f aca="false">IF(OR(F$3="",Consolidado!$D257=""),0,IF(ISNUMBER(SEARCH(F$3,Consolidado!$D257)),IF(COUNTIFS(Consolidado!$AC$5:AC257,Consolidado!$AC257,Consolidado!$D$5:D257,"*"&amp;F$3&amp;"*")=1,1,0),0))</f>
        <v>0</v>
      </c>
      <c r="G257" s="0" t="n">
        <f aca="false">IF(OR(G$3="",Consolidado!$D257=""),0,IF(ISNUMBER(SEARCH(G$3,Consolidado!$D257)),IF(COUNTIFS(Consolidado!$AC$5:AC257,Consolidado!$AC257,Consolidado!$D$5:D257,"*"&amp;G$3&amp;"*")=1,1,0),0))</f>
        <v>0</v>
      </c>
      <c r="H257" s="0" t="n">
        <f aca="false">IF(OR(H$3="",Consolidado!$D257=""),0,IF(ISNUMBER(SEARCH(H$3,Consolidado!$D257)),IF(COUNTIFS(Consolidado!$AC$5:AC257,Consolidado!$AC257,Consolidado!$D$5:D257,"*"&amp;H$3&amp;"*")=1,1,0),0))</f>
        <v>0</v>
      </c>
      <c r="I257" s="0" t="n">
        <f aca="false">IF(OR(I$3="",Consolidado!$D257=""),0,IF(ISNUMBER(SEARCH(I$3,Consolidado!$D257)),IF(COUNTIFS(Consolidado!$AC$5:AC257,Consolidado!$AC257,Consolidado!$D$5:D257,"*"&amp;I$3&amp;"*")=1,1,0),0))</f>
        <v>0</v>
      </c>
      <c r="J257" s="0" t="n">
        <f aca="false">IF(OR(J$3="",Consolidado!$D257=""),0,IF(ISNUMBER(SEARCH(J$3,Consolidado!$D257)),IF(COUNTIFS(Consolidado!$AC$5:AC257,Consolidado!$AC257,Consolidado!$D$5:D257,"*"&amp;J$3&amp;"*")=1,1,0),0))</f>
        <v>0</v>
      </c>
      <c r="K257" s="0" t="n">
        <f aca="false">IF(OR(K$3="",Consolidado!$D257=""),0,IF(ISNUMBER(SEARCH(K$3,Consolidado!$D257)),IF(COUNTIFS(Consolidado!$AC$5:AC257,Consolidado!$AC257,Consolidado!$D$5:D257,"*"&amp;K$3&amp;"*")=1,1,0),0))</f>
        <v>0</v>
      </c>
      <c r="L257" s="0" t="n">
        <f aca="false">IF(OR(L$3="",Consolidado!$D257=""),0,IF(ISNUMBER(SEARCH(L$3,Consolidado!$D257)),IF(COUNTIFS(Consolidado!$AC$5:AC257,Consolidado!$AC257,Consolidado!$D$5:D257,"*"&amp;L$3&amp;"*")=1,1,0),0))</f>
        <v>0</v>
      </c>
      <c r="M257" s="0" t="n">
        <f aca="false">IF(OR(M$3="",Consolidado!$D257=""),0,IF(ISNUMBER(SEARCH(M$3,Consolidado!$D257)),IF(COUNTIFS(Consolidado!$AC$5:AC257,Consolidado!$AC257,Consolidado!$D$5:D257,"*"&amp;M$3&amp;"*")=1,1,0),0))</f>
        <v>0</v>
      </c>
      <c r="N257" s="0" t="n">
        <f aca="false">IF(OR(N$3="",Consolidado!$D257=""),0,IF(ISNUMBER(SEARCH(N$3,Consolidado!$D257)),IF(COUNTIFS(Consolidado!$AC$5:AC257,Consolidado!$AC257,Consolidado!$D$5:D257,"*"&amp;N$3&amp;"*")=1,1,0),0))</f>
        <v>0</v>
      </c>
      <c r="O257" s="0" t="n">
        <f aca="false">IF(OR(O$3="",Consolidado!$D257=""),0,IF(ISNUMBER(SEARCH(O$3,Consolidado!$D257)),IF(COUNTIFS(Consolidado!$AC$5:AC257,Consolidado!$AC257,Consolidado!$D$5:D257,"*"&amp;O$3&amp;"*")=1,1,0),0))</f>
        <v>0</v>
      </c>
      <c r="P257" s="0" t="n">
        <f aca="false">IF(OR(P$3="",Consolidado!$D257=""),0,IF(ISNUMBER(SEARCH(P$3,Consolidado!$D257)),IF(COUNTIFS(Consolidado!$AC$5:AC257,Consolidado!$AC257,Consolidado!$D$5:D257,"*"&amp;P$3&amp;"*")=1,1,0),0))</f>
        <v>0</v>
      </c>
      <c r="Q257" s="0" t="n">
        <f aca="false">IF(OR(Q$3="",Consolidado!$D257=""),0,IF(ISNUMBER(SEARCH(Q$3,Consolidado!$D257)),IF(COUNTIFS(Consolidado!$AC$5:AC257,Consolidado!$AC257,Consolidado!$D$5:D257,"*"&amp;Q$3&amp;"*")=1,1,0),0))</f>
        <v>0</v>
      </c>
      <c r="R257" s="0" t="n">
        <f aca="false">IF(OR(R$3="",Consolidado!$D257=""),0,IF(ISNUMBER(SEARCH(R$3,Consolidado!$D257)),IF(COUNTIFS(Consolidado!$AC$5:AC257,Consolidado!$AC257,Consolidado!$D$5:D257,"*"&amp;R$3&amp;"*")=1,1,0),0))</f>
        <v>0</v>
      </c>
      <c r="S257" s="0" t="n">
        <f aca="false">IF(OR(S$3="",Consolidado!$D257=""),0,IF(ISNUMBER(SEARCH(S$3,Consolidado!$D257)),IF(COUNTIFS(Consolidado!$AC$5:AC257,Consolidado!$AC257,Consolidado!$D$5:D257,"*"&amp;S$3&amp;"*")=1,1,0),0))</f>
        <v>0</v>
      </c>
      <c r="T257" s="0" t="n">
        <f aca="false">IF(OR(T$3="",Consolidado!$D257=""),0,IF(ISNUMBER(SEARCH(T$3,Consolidado!$D257)),IF(COUNTIFS(Consolidado!$AC$5:AC257,Consolidado!$AC257,Consolidado!$D$5:D257,"*"&amp;T$3&amp;"*")=1,1,0),0))</f>
        <v>0</v>
      </c>
      <c r="U257" s="0" t="n">
        <f aca="false">IF(OR(U$3="",Consolidado!$D257=""),0,IF(ISNUMBER(SEARCH(U$3,Consolidado!$D257)),IF(COUNTIFS(Consolidado!$AC$5:AC257,Consolidado!$AC257,Consolidado!$D$5:D257,"*"&amp;U$3&amp;"*")=1,1,0),0))</f>
        <v>0</v>
      </c>
      <c r="V257" s="0" t="n">
        <f aca="false">IF(OR(V$3="",Consolidado!$D257=""),0,IF(ISNUMBER(SEARCH(V$3,Consolidado!$D257)),IF(COUNTIFS(Consolidado!$AC$5:AC257,Consolidado!$AC257,Consolidado!$D$5:D257,"*"&amp;V$3&amp;"*")=1,1,0),0))</f>
        <v>0</v>
      </c>
      <c r="W257" s="0" t="n">
        <f aca="false">IF(OR(W$3="",Consolidado!$D257=""),0,IF(ISNUMBER(SEARCH(W$3,Consolidado!$D257)),IF(COUNTIFS(Consolidado!$AC$5:AC257,Consolidado!$AC257,Consolidado!$D$5:D257,"*"&amp;W$3&amp;"*")=1,1,0),0))</f>
        <v>0</v>
      </c>
      <c r="X257" s="0" t="n">
        <f aca="false">IF(OR(X$3="",Consolidado!$D257=""),0,IF(ISNUMBER(SEARCH(X$3,Consolidado!$D257)),IF(COUNTIFS(Consolidado!$AC$5:AC257,Consolidado!$AC257,Consolidado!$D$5:D257,"*"&amp;X$3&amp;"*")=1,1,0),0))</f>
        <v>0</v>
      </c>
      <c r="Y257" s="0" t="n">
        <f aca="false">IF(OR(Y$3="",Consolidado!$D257=""),0,IF(ISNUMBER(SEARCH(Y$3,Consolidado!$D257)),IF(COUNTIFS(Consolidado!$AC$5:AC257,Consolidado!$AC257,Consolidado!$D$5:D257,"*"&amp;Y$3&amp;"*")=1,1,0),0))</f>
        <v>0</v>
      </c>
      <c r="Z257" s="0" t="n">
        <f aca="false">IF(OR(Z$3="",Consolidado!$D257=""),0,IF(ISNUMBER(SEARCH(Z$3,Consolidado!$D257)),IF(COUNTIFS(Consolidado!$AC$5:AC257,Consolidado!$AC257,Consolidado!$D$5:D257,"*"&amp;Z$3&amp;"*")=1,1,0),0))</f>
        <v>0</v>
      </c>
      <c r="AA257" s="0" t="n">
        <f aca="false">IF(OR(AA$3="",Consolidado!$D257=""),0,IF(ISNUMBER(SEARCH(AA$3,Consolidado!$D257)),IF(COUNTIFS(Consolidado!$AC$5:AC257,Consolidado!$AC257,Consolidado!$D$5:D257,"*"&amp;AA$3&amp;"*")=1,1,0),0))</f>
        <v>0</v>
      </c>
      <c r="AB257" s="0" t="n">
        <f aca="false">IF(OR(AB$3="",Consolidado!$D257=""),0,IF(ISNUMBER(SEARCH(AB$3,Consolidado!$D257)),IF(COUNTIFS(Consolidado!$AC$5:AC257,Consolidado!$AC257,Consolidado!$D$5:D257,"*"&amp;AB$3&amp;"*")=1,1,0),0))</f>
        <v>0</v>
      </c>
      <c r="AC257" s="0" t="n">
        <f aca="false">IF(OR(AC$3="",Consolidado!$D257=""),0,IF(ISNUMBER(SEARCH(AC$3,Consolidado!$D257)),IF(COUNTIFS(Consolidado!$AC$5:AC257,Consolidado!$AC257,Consolidado!$D$5:D257,"*"&amp;AC$3&amp;"*")=1,1,0),0))</f>
        <v>0</v>
      </c>
      <c r="AD257" s="0" t="n">
        <f aca="false">IF(OR(AD$3="",Consolidado!$D257=""),0,IF(ISNUMBER(SEARCH(AD$3,Consolidado!$D257)),IF(COUNTIFS(Consolidado!$AC$5:AC257,Consolidado!$AC257,Consolidado!$D$5:D257,"*"&amp;AD$3&amp;"*")=1,1,0),0))</f>
        <v>0</v>
      </c>
      <c r="AE257" s="0" t="n">
        <f aca="false">IF(OR(AE$3="",Consolidado!$D257=""),0,IF(ISNUMBER(SEARCH(AE$3,Consolidado!$D257)),IF(COUNTIFS(Consolidado!$AC$5:AC257,Consolidado!$AC257,Consolidado!$D$5:D257,"*"&amp;AE$3&amp;"*")=1,1,0),0))</f>
        <v>0</v>
      </c>
      <c r="AF257" s="0" t="n">
        <f aca="false">IF(OR(AF$3="",Consolidado!$D257=""),0,IF(ISNUMBER(SEARCH(AF$3,Consolidado!$D257)),IF(COUNTIFS(Consolidado!$AC$5:AC257,Consolidado!$AC257,Consolidado!$D$5:D257,"*"&amp;AF$3&amp;"*")=1,1,0),0))</f>
        <v>0</v>
      </c>
      <c r="AG257" s="0" t="n">
        <f aca="false">IF(OR(AG$3="",Consolidado!$D257=""),0,IF(ISNUMBER(SEARCH(AG$3,Consolidado!$D257)),IF(COUNTIFS(Consolidado!$AC$5:AC257,Consolidado!$AC257,Consolidado!$D$5:D257,"*"&amp;AG$3&amp;"*")=1,1,0),0))</f>
        <v>0</v>
      </c>
      <c r="AH257" s="0" t="n">
        <f aca="false">IF(OR(AH$3="",Consolidado!$D257=""),0,IF(ISNUMBER(SEARCH(AH$3,Consolidado!$D257)),IF(COUNTIFS(Consolidado!$AC$5:AC257,Consolidado!$AC257,Consolidado!$D$5:D257,"*"&amp;AH$3&amp;"*")=1,1,0),0))</f>
        <v>0</v>
      </c>
      <c r="AI257" s="0" t="n">
        <f aca="false">IF(OR(AI$3="",Consolidado!$D257=""),0,IF(ISNUMBER(SEARCH(AI$3,Consolidado!$D257)),IF(COUNTIFS(Consolidado!$AC$5:AC257,Consolidado!$AC257,Consolidado!$D$5:D257,"*"&amp;AI$3&amp;"*")=1,1,0),0))</f>
        <v>0</v>
      </c>
      <c r="AJ257" s="0" t="n">
        <f aca="false">IF(OR(AJ$3="",Consolidado!$D257=""),0,IF(ISNUMBER(SEARCH(AJ$3,Consolidado!$D257)),IF(COUNTIFS(Consolidado!$AC$5:AC257,Consolidado!$AC257,Consolidado!$D$5:D257,"*"&amp;AJ$3&amp;"*")=1,1,0),0))</f>
        <v>0</v>
      </c>
      <c r="AK257" s="0" t="n">
        <f aca="false">IF(OR(AK$3="",Consolidado!$D257=""),0,IF(ISNUMBER(SEARCH(AK$3,Consolidado!$D257)),IF(COUNTIFS(Consolidado!$AC$5:AC257,Consolidado!$AC257,Consolidado!$D$5:D257,"*"&amp;AK$3&amp;"*")=1,1,0),0))</f>
        <v>0</v>
      </c>
      <c r="AL257" s="0" t="n">
        <f aca="false">IF(OR(AL$3="",Consolidado!$D257=""),0,IF(ISNUMBER(SEARCH(AL$3,Consolidado!$D257)),IF(COUNTIFS(Consolidado!$AC$5:AC257,Consolidado!$AC257,Consolidado!$D$5:D257,"*"&amp;AL$3&amp;"*")=1,1,0),0))</f>
        <v>0</v>
      </c>
      <c r="AM257" s="0" t="n">
        <f aca="false">IF(OR(AM$3="",Consolidado!$D257=""),0,IF(ISNUMBER(SEARCH(AM$3,Consolidado!$D257)),IF(COUNTIFS(Consolidado!$AC$5:AC257,Consolidado!$AC257,Consolidado!$D$5:D257,"*"&amp;AM$3&amp;"*")=1,1,0),0))</f>
        <v>0</v>
      </c>
      <c r="AN257" s="0" t="n">
        <f aca="false">IF(OR(AN$3="",Consolidado!$D257=""),0,IF(ISNUMBER(SEARCH(AN$3,Consolidado!$D257)),IF(COUNTIFS(Consolidado!$AC$5:AC257,Consolidado!$AC257,Consolidado!$D$5:D257,"*"&amp;AN$3&amp;"*")=1,1,0),0))</f>
        <v>0</v>
      </c>
      <c r="AO257" s="0" t="n">
        <f aca="false">IF(OR(AO$3="",Consolidado!$D257=""),0,IF(ISNUMBER(SEARCH(AO$3,Consolidado!$D257)),IF(COUNTIFS(Consolidado!$AC$5:AC257,Consolidado!$AC257,Consolidado!$D$5:D257,"*"&amp;AO$3&amp;"*")=1,1,0),0))</f>
        <v>0</v>
      </c>
    </row>
    <row r="258" customFormat="false" ht="15" hidden="false" customHeight="false" outlineLevel="0" collapsed="false">
      <c r="B258" s="0" t="n">
        <f aca="false">IF(OR(B$3="",Consolidado!$D258=""),0,IF(ISNUMBER(SEARCH(B$3,Consolidado!$D258)),IF(COUNTIFS(Consolidado!$AC$5:AC258,Consolidado!$AC258,Consolidado!$D$5:D258,"*"&amp;B$3&amp;"*")=1,1,0),0))</f>
        <v>0</v>
      </c>
      <c r="C258" s="0" t="n">
        <f aca="false">IF(OR(C$3="",Consolidado!$D258=""),0,IF(ISNUMBER(SEARCH(C$3,Consolidado!$D258)),IF(COUNTIFS(Consolidado!$AC$5:AC258,Consolidado!$AC258,Consolidado!$D$5:D258,"*"&amp;C$3&amp;"*")=1,1,0),0))</f>
        <v>0</v>
      </c>
      <c r="D258" s="0" t="n">
        <f aca="false">IF(OR(D$3="",Consolidado!$D258=""),0,IF(ISNUMBER(SEARCH(D$3,Consolidado!$D258)),IF(COUNTIFS(Consolidado!$AC$5:AC258,Consolidado!$AC258,Consolidado!$D$5:D258,"*"&amp;D$3&amp;"*")=1,1,0),0))</f>
        <v>0</v>
      </c>
      <c r="E258" s="0" t="n">
        <f aca="false">IF(OR(E$3="",Consolidado!$D258=""),0,IF(ISNUMBER(SEARCH(E$3,Consolidado!$D258)),IF(COUNTIFS(Consolidado!$AC$5:AC258,Consolidado!$AC258,Consolidado!$D$5:D258,"*"&amp;E$3&amp;"*")=1,1,0),0))</f>
        <v>0</v>
      </c>
      <c r="F258" s="0" t="n">
        <f aca="false">IF(OR(F$3="",Consolidado!$D258=""),0,IF(ISNUMBER(SEARCH(F$3,Consolidado!$D258)),IF(COUNTIFS(Consolidado!$AC$5:AC258,Consolidado!$AC258,Consolidado!$D$5:D258,"*"&amp;F$3&amp;"*")=1,1,0),0))</f>
        <v>0</v>
      </c>
      <c r="G258" s="0" t="n">
        <f aca="false">IF(OR(G$3="",Consolidado!$D258=""),0,IF(ISNUMBER(SEARCH(G$3,Consolidado!$D258)),IF(COUNTIFS(Consolidado!$AC$5:AC258,Consolidado!$AC258,Consolidado!$D$5:D258,"*"&amp;G$3&amp;"*")=1,1,0),0))</f>
        <v>0</v>
      </c>
      <c r="H258" s="0" t="n">
        <f aca="false">IF(OR(H$3="",Consolidado!$D258=""),0,IF(ISNUMBER(SEARCH(H$3,Consolidado!$D258)),IF(COUNTIFS(Consolidado!$AC$5:AC258,Consolidado!$AC258,Consolidado!$D$5:D258,"*"&amp;H$3&amp;"*")=1,1,0),0))</f>
        <v>0</v>
      </c>
      <c r="I258" s="0" t="n">
        <f aca="false">IF(OR(I$3="",Consolidado!$D258=""),0,IF(ISNUMBER(SEARCH(I$3,Consolidado!$D258)),IF(COUNTIFS(Consolidado!$AC$5:AC258,Consolidado!$AC258,Consolidado!$D$5:D258,"*"&amp;I$3&amp;"*")=1,1,0),0))</f>
        <v>0</v>
      </c>
      <c r="J258" s="0" t="n">
        <f aca="false">IF(OR(J$3="",Consolidado!$D258=""),0,IF(ISNUMBER(SEARCH(J$3,Consolidado!$D258)),IF(COUNTIFS(Consolidado!$AC$5:AC258,Consolidado!$AC258,Consolidado!$D$5:D258,"*"&amp;J$3&amp;"*")=1,1,0),0))</f>
        <v>0</v>
      </c>
      <c r="K258" s="0" t="n">
        <f aca="false">IF(OR(K$3="",Consolidado!$D258=""),0,IF(ISNUMBER(SEARCH(K$3,Consolidado!$D258)),IF(COUNTIFS(Consolidado!$AC$5:AC258,Consolidado!$AC258,Consolidado!$D$5:D258,"*"&amp;K$3&amp;"*")=1,1,0),0))</f>
        <v>0</v>
      </c>
      <c r="L258" s="0" t="n">
        <f aca="false">IF(OR(L$3="",Consolidado!$D258=""),0,IF(ISNUMBER(SEARCH(L$3,Consolidado!$D258)),IF(COUNTIFS(Consolidado!$AC$5:AC258,Consolidado!$AC258,Consolidado!$D$5:D258,"*"&amp;L$3&amp;"*")=1,1,0),0))</f>
        <v>0</v>
      </c>
      <c r="M258" s="0" t="n">
        <f aca="false">IF(OR(M$3="",Consolidado!$D258=""),0,IF(ISNUMBER(SEARCH(M$3,Consolidado!$D258)),IF(COUNTIFS(Consolidado!$AC$5:AC258,Consolidado!$AC258,Consolidado!$D$5:D258,"*"&amp;M$3&amp;"*")=1,1,0),0))</f>
        <v>0</v>
      </c>
      <c r="N258" s="0" t="n">
        <f aca="false">IF(OR(N$3="",Consolidado!$D258=""),0,IF(ISNUMBER(SEARCH(N$3,Consolidado!$D258)),IF(COUNTIFS(Consolidado!$AC$5:AC258,Consolidado!$AC258,Consolidado!$D$5:D258,"*"&amp;N$3&amp;"*")=1,1,0),0))</f>
        <v>0</v>
      </c>
      <c r="O258" s="0" t="n">
        <f aca="false">IF(OR(O$3="",Consolidado!$D258=""),0,IF(ISNUMBER(SEARCH(O$3,Consolidado!$D258)),IF(COUNTIFS(Consolidado!$AC$5:AC258,Consolidado!$AC258,Consolidado!$D$5:D258,"*"&amp;O$3&amp;"*")=1,1,0),0))</f>
        <v>0</v>
      </c>
      <c r="P258" s="0" t="n">
        <f aca="false">IF(OR(P$3="",Consolidado!$D258=""),0,IF(ISNUMBER(SEARCH(P$3,Consolidado!$D258)),IF(COUNTIFS(Consolidado!$AC$5:AC258,Consolidado!$AC258,Consolidado!$D$5:D258,"*"&amp;P$3&amp;"*")=1,1,0),0))</f>
        <v>0</v>
      </c>
      <c r="Q258" s="0" t="n">
        <f aca="false">IF(OR(Q$3="",Consolidado!$D258=""),0,IF(ISNUMBER(SEARCH(Q$3,Consolidado!$D258)),IF(COUNTIFS(Consolidado!$AC$5:AC258,Consolidado!$AC258,Consolidado!$D$5:D258,"*"&amp;Q$3&amp;"*")=1,1,0),0))</f>
        <v>0</v>
      </c>
      <c r="R258" s="0" t="n">
        <f aca="false">IF(OR(R$3="",Consolidado!$D258=""),0,IF(ISNUMBER(SEARCH(R$3,Consolidado!$D258)),IF(COUNTIFS(Consolidado!$AC$5:AC258,Consolidado!$AC258,Consolidado!$D$5:D258,"*"&amp;R$3&amp;"*")=1,1,0),0))</f>
        <v>0</v>
      </c>
      <c r="S258" s="0" t="n">
        <f aca="false">IF(OR(S$3="",Consolidado!$D258=""),0,IF(ISNUMBER(SEARCH(S$3,Consolidado!$D258)),IF(COUNTIFS(Consolidado!$AC$5:AC258,Consolidado!$AC258,Consolidado!$D$5:D258,"*"&amp;S$3&amp;"*")=1,1,0),0))</f>
        <v>0</v>
      </c>
      <c r="T258" s="0" t="n">
        <f aca="false">IF(OR(T$3="",Consolidado!$D258=""),0,IF(ISNUMBER(SEARCH(T$3,Consolidado!$D258)),IF(COUNTIFS(Consolidado!$AC$5:AC258,Consolidado!$AC258,Consolidado!$D$5:D258,"*"&amp;T$3&amp;"*")=1,1,0),0))</f>
        <v>0</v>
      </c>
      <c r="U258" s="0" t="n">
        <f aca="false">IF(OR(U$3="",Consolidado!$D258=""),0,IF(ISNUMBER(SEARCH(U$3,Consolidado!$D258)),IF(COUNTIFS(Consolidado!$AC$5:AC258,Consolidado!$AC258,Consolidado!$D$5:D258,"*"&amp;U$3&amp;"*")=1,1,0),0))</f>
        <v>0</v>
      </c>
      <c r="V258" s="0" t="n">
        <f aca="false">IF(OR(V$3="",Consolidado!$D258=""),0,IF(ISNUMBER(SEARCH(V$3,Consolidado!$D258)),IF(COUNTIFS(Consolidado!$AC$5:AC258,Consolidado!$AC258,Consolidado!$D$5:D258,"*"&amp;V$3&amp;"*")=1,1,0),0))</f>
        <v>0</v>
      </c>
      <c r="W258" s="0" t="n">
        <f aca="false">IF(OR(W$3="",Consolidado!$D258=""),0,IF(ISNUMBER(SEARCH(W$3,Consolidado!$D258)),IF(COUNTIFS(Consolidado!$AC$5:AC258,Consolidado!$AC258,Consolidado!$D$5:D258,"*"&amp;W$3&amp;"*")=1,1,0),0))</f>
        <v>0</v>
      </c>
      <c r="X258" s="0" t="n">
        <f aca="false">IF(OR(X$3="",Consolidado!$D258=""),0,IF(ISNUMBER(SEARCH(X$3,Consolidado!$D258)),IF(COUNTIFS(Consolidado!$AC$5:AC258,Consolidado!$AC258,Consolidado!$D$5:D258,"*"&amp;X$3&amp;"*")=1,1,0),0))</f>
        <v>0</v>
      </c>
      <c r="Y258" s="0" t="n">
        <f aca="false">IF(OR(Y$3="",Consolidado!$D258=""),0,IF(ISNUMBER(SEARCH(Y$3,Consolidado!$D258)),IF(COUNTIFS(Consolidado!$AC$5:AC258,Consolidado!$AC258,Consolidado!$D$5:D258,"*"&amp;Y$3&amp;"*")=1,1,0),0))</f>
        <v>0</v>
      </c>
      <c r="Z258" s="0" t="n">
        <f aca="false">IF(OR(Z$3="",Consolidado!$D258=""),0,IF(ISNUMBER(SEARCH(Z$3,Consolidado!$D258)),IF(COUNTIFS(Consolidado!$AC$5:AC258,Consolidado!$AC258,Consolidado!$D$5:D258,"*"&amp;Z$3&amp;"*")=1,1,0),0))</f>
        <v>0</v>
      </c>
      <c r="AA258" s="0" t="n">
        <f aca="false">IF(OR(AA$3="",Consolidado!$D258=""),0,IF(ISNUMBER(SEARCH(AA$3,Consolidado!$D258)),IF(COUNTIFS(Consolidado!$AC$5:AC258,Consolidado!$AC258,Consolidado!$D$5:D258,"*"&amp;AA$3&amp;"*")=1,1,0),0))</f>
        <v>0</v>
      </c>
      <c r="AB258" s="0" t="n">
        <f aca="false">IF(OR(AB$3="",Consolidado!$D258=""),0,IF(ISNUMBER(SEARCH(AB$3,Consolidado!$D258)),IF(COUNTIFS(Consolidado!$AC$5:AC258,Consolidado!$AC258,Consolidado!$D$5:D258,"*"&amp;AB$3&amp;"*")=1,1,0),0))</f>
        <v>0</v>
      </c>
      <c r="AC258" s="0" t="n">
        <f aca="false">IF(OR(AC$3="",Consolidado!$D258=""),0,IF(ISNUMBER(SEARCH(AC$3,Consolidado!$D258)),IF(COUNTIFS(Consolidado!$AC$5:AC258,Consolidado!$AC258,Consolidado!$D$5:D258,"*"&amp;AC$3&amp;"*")=1,1,0),0))</f>
        <v>0</v>
      </c>
      <c r="AD258" s="0" t="n">
        <f aca="false">IF(OR(AD$3="",Consolidado!$D258=""),0,IF(ISNUMBER(SEARCH(AD$3,Consolidado!$D258)),IF(COUNTIFS(Consolidado!$AC$5:AC258,Consolidado!$AC258,Consolidado!$D$5:D258,"*"&amp;AD$3&amp;"*")=1,1,0),0))</f>
        <v>0</v>
      </c>
      <c r="AE258" s="0" t="n">
        <f aca="false">IF(OR(AE$3="",Consolidado!$D258=""),0,IF(ISNUMBER(SEARCH(AE$3,Consolidado!$D258)),IF(COUNTIFS(Consolidado!$AC$5:AC258,Consolidado!$AC258,Consolidado!$D$5:D258,"*"&amp;AE$3&amp;"*")=1,1,0),0))</f>
        <v>0</v>
      </c>
      <c r="AF258" s="0" t="n">
        <f aca="false">IF(OR(AF$3="",Consolidado!$D258=""),0,IF(ISNUMBER(SEARCH(AF$3,Consolidado!$D258)),IF(COUNTIFS(Consolidado!$AC$5:AC258,Consolidado!$AC258,Consolidado!$D$5:D258,"*"&amp;AF$3&amp;"*")=1,1,0),0))</f>
        <v>0</v>
      </c>
      <c r="AG258" s="0" t="n">
        <f aca="false">IF(OR(AG$3="",Consolidado!$D258=""),0,IF(ISNUMBER(SEARCH(AG$3,Consolidado!$D258)),IF(COUNTIFS(Consolidado!$AC$5:AC258,Consolidado!$AC258,Consolidado!$D$5:D258,"*"&amp;AG$3&amp;"*")=1,1,0),0))</f>
        <v>0</v>
      </c>
      <c r="AH258" s="0" t="n">
        <f aca="false">IF(OR(AH$3="",Consolidado!$D258=""),0,IF(ISNUMBER(SEARCH(AH$3,Consolidado!$D258)),IF(COUNTIFS(Consolidado!$AC$5:AC258,Consolidado!$AC258,Consolidado!$D$5:D258,"*"&amp;AH$3&amp;"*")=1,1,0),0))</f>
        <v>0</v>
      </c>
      <c r="AI258" s="0" t="n">
        <f aca="false">IF(OR(AI$3="",Consolidado!$D258=""),0,IF(ISNUMBER(SEARCH(AI$3,Consolidado!$D258)),IF(COUNTIFS(Consolidado!$AC$5:AC258,Consolidado!$AC258,Consolidado!$D$5:D258,"*"&amp;AI$3&amp;"*")=1,1,0),0))</f>
        <v>0</v>
      </c>
      <c r="AJ258" s="0" t="n">
        <f aca="false">IF(OR(AJ$3="",Consolidado!$D258=""),0,IF(ISNUMBER(SEARCH(AJ$3,Consolidado!$D258)),IF(COUNTIFS(Consolidado!$AC$5:AC258,Consolidado!$AC258,Consolidado!$D$5:D258,"*"&amp;AJ$3&amp;"*")=1,1,0),0))</f>
        <v>0</v>
      </c>
      <c r="AK258" s="0" t="n">
        <f aca="false">IF(OR(AK$3="",Consolidado!$D258=""),0,IF(ISNUMBER(SEARCH(AK$3,Consolidado!$D258)),IF(COUNTIFS(Consolidado!$AC$5:AC258,Consolidado!$AC258,Consolidado!$D$5:D258,"*"&amp;AK$3&amp;"*")=1,1,0),0))</f>
        <v>0</v>
      </c>
      <c r="AL258" s="0" t="n">
        <f aca="false">IF(OR(AL$3="",Consolidado!$D258=""),0,IF(ISNUMBER(SEARCH(AL$3,Consolidado!$D258)),IF(COUNTIFS(Consolidado!$AC$5:AC258,Consolidado!$AC258,Consolidado!$D$5:D258,"*"&amp;AL$3&amp;"*")=1,1,0),0))</f>
        <v>0</v>
      </c>
      <c r="AM258" s="0" t="n">
        <f aca="false">IF(OR(AM$3="",Consolidado!$D258=""),0,IF(ISNUMBER(SEARCH(AM$3,Consolidado!$D258)),IF(COUNTIFS(Consolidado!$AC$5:AC258,Consolidado!$AC258,Consolidado!$D$5:D258,"*"&amp;AM$3&amp;"*")=1,1,0),0))</f>
        <v>0</v>
      </c>
      <c r="AN258" s="0" t="n">
        <f aca="false">IF(OR(AN$3="",Consolidado!$D258=""),0,IF(ISNUMBER(SEARCH(AN$3,Consolidado!$D258)),IF(COUNTIFS(Consolidado!$AC$5:AC258,Consolidado!$AC258,Consolidado!$D$5:D258,"*"&amp;AN$3&amp;"*")=1,1,0),0))</f>
        <v>0</v>
      </c>
      <c r="AO258" s="0" t="n">
        <f aca="false">IF(OR(AO$3="",Consolidado!$D258=""),0,IF(ISNUMBER(SEARCH(AO$3,Consolidado!$D258)),IF(COUNTIFS(Consolidado!$AC$5:AC258,Consolidado!$AC258,Consolidado!$D$5:D258,"*"&amp;AO$3&amp;"*")=1,1,0),0))</f>
        <v>0</v>
      </c>
    </row>
    <row r="259" customFormat="false" ht="15" hidden="false" customHeight="false" outlineLevel="0" collapsed="false">
      <c r="B259" s="0" t="n">
        <f aca="false">IF(OR(B$3="",Consolidado!$D259=""),0,IF(ISNUMBER(SEARCH(B$3,Consolidado!$D259)),IF(COUNTIFS(Consolidado!$AC$5:AC259,Consolidado!$AC259,Consolidado!$D$5:D259,"*"&amp;B$3&amp;"*")=1,1,0),0))</f>
        <v>0</v>
      </c>
      <c r="C259" s="0" t="n">
        <f aca="false">IF(OR(C$3="",Consolidado!$D259=""),0,IF(ISNUMBER(SEARCH(C$3,Consolidado!$D259)),IF(COUNTIFS(Consolidado!$AC$5:AC259,Consolidado!$AC259,Consolidado!$D$5:D259,"*"&amp;C$3&amp;"*")=1,1,0),0))</f>
        <v>0</v>
      </c>
      <c r="D259" s="0" t="n">
        <f aca="false">IF(OR(D$3="",Consolidado!$D259=""),0,IF(ISNUMBER(SEARCH(D$3,Consolidado!$D259)),IF(COUNTIFS(Consolidado!$AC$5:AC259,Consolidado!$AC259,Consolidado!$D$5:D259,"*"&amp;D$3&amp;"*")=1,1,0),0))</f>
        <v>0</v>
      </c>
      <c r="E259" s="0" t="n">
        <f aca="false">IF(OR(E$3="",Consolidado!$D259=""),0,IF(ISNUMBER(SEARCH(E$3,Consolidado!$D259)),IF(COUNTIFS(Consolidado!$AC$5:AC259,Consolidado!$AC259,Consolidado!$D$5:D259,"*"&amp;E$3&amp;"*")=1,1,0),0))</f>
        <v>0</v>
      </c>
      <c r="F259" s="0" t="n">
        <f aca="false">IF(OR(F$3="",Consolidado!$D259=""),0,IF(ISNUMBER(SEARCH(F$3,Consolidado!$D259)),IF(COUNTIFS(Consolidado!$AC$5:AC259,Consolidado!$AC259,Consolidado!$D$5:D259,"*"&amp;F$3&amp;"*")=1,1,0),0))</f>
        <v>0</v>
      </c>
      <c r="G259" s="0" t="n">
        <f aca="false">IF(OR(G$3="",Consolidado!$D259=""),0,IF(ISNUMBER(SEARCH(G$3,Consolidado!$D259)),IF(COUNTIFS(Consolidado!$AC$5:AC259,Consolidado!$AC259,Consolidado!$D$5:D259,"*"&amp;G$3&amp;"*")=1,1,0),0))</f>
        <v>0</v>
      </c>
      <c r="H259" s="0" t="n">
        <f aca="false">IF(OR(H$3="",Consolidado!$D259=""),0,IF(ISNUMBER(SEARCH(H$3,Consolidado!$D259)),IF(COUNTIFS(Consolidado!$AC$5:AC259,Consolidado!$AC259,Consolidado!$D$5:D259,"*"&amp;H$3&amp;"*")=1,1,0),0))</f>
        <v>0</v>
      </c>
      <c r="I259" s="0" t="n">
        <f aca="false">IF(OR(I$3="",Consolidado!$D259=""),0,IF(ISNUMBER(SEARCH(I$3,Consolidado!$D259)),IF(COUNTIFS(Consolidado!$AC$5:AC259,Consolidado!$AC259,Consolidado!$D$5:D259,"*"&amp;I$3&amp;"*")=1,1,0),0))</f>
        <v>0</v>
      </c>
      <c r="J259" s="0" t="n">
        <f aca="false">IF(OR(J$3="",Consolidado!$D259=""),0,IF(ISNUMBER(SEARCH(J$3,Consolidado!$D259)),IF(COUNTIFS(Consolidado!$AC$5:AC259,Consolidado!$AC259,Consolidado!$D$5:D259,"*"&amp;J$3&amp;"*")=1,1,0),0))</f>
        <v>0</v>
      </c>
      <c r="K259" s="0" t="n">
        <f aca="false">IF(OR(K$3="",Consolidado!$D259=""),0,IF(ISNUMBER(SEARCH(K$3,Consolidado!$D259)),IF(COUNTIFS(Consolidado!$AC$5:AC259,Consolidado!$AC259,Consolidado!$D$5:D259,"*"&amp;K$3&amp;"*")=1,1,0),0))</f>
        <v>0</v>
      </c>
      <c r="L259" s="0" t="n">
        <f aca="false">IF(OR(L$3="",Consolidado!$D259=""),0,IF(ISNUMBER(SEARCH(L$3,Consolidado!$D259)),IF(COUNTIFS(Consolidado!$AC$5:AC259,Consolidado!$AC259,Consolidado!$D$5:D259,"*"&amp;L$3&amp;"*")=1,1,0),0))</f>
        <v>0</v>
      </c>
      <c r="M259" s="0" t="n">
        <f aca="false">IF(OR(M$3="",Consolidado!$D259=""),0,IF(ISNUMBER(SEARCH(M$3,Consolidado!$D259)),IF(COUNTIFS(Consolidado!$AC$5:AC259,Consolidado!$AC259,Consolidado!$D$5:D259,"*"&amp;M$3&amp;"*")=1,1,0),0))</f>
        <v>0</v>
      </c>
      <c r="N259" s="0" t="n">
        <f aca="false">IF(OR(N$3="",Consolidado!$D259=""),0,IF(ISNUMBER(SEARCH(N$3,Consolidado!$D259)),IF(COUNTIFS(Consolidado!$AC$5:AC259,Consolidado!$AC259,Consolidado!$D$5:D259,"*"&amp;N$3&amp;"*")=1,1,0),0))</f>
        <v>0</v>
      </c>
      <c r="O259" s="0" t="n">
        <f aca="false">IF(OR(O$3="",Consolidado!$D259=""),0,IF(ISNUMBER(SEARCH(O$3,Consolidado!$D259)),IF(COUNTIFS(Consolidado!$AC$5:AC259,Consolidado!$AC259,Consolidado!$D$5:D259,"*"&amp;O$3&amp;"*")=1,1,0),0))</f>
        <v>0</v>
      </c>
      <c r="P259" s="0" t="n">
        <f aca="false">IF(OR(P$3="",Consolidado!$D259=""),0,IF(ISNUMBER(SEARCH(P$3,Consolidado!$D259)),IF(COUNTIFS(Consolidado!$AC$5:AC259,Consolidado!$AC259,Consolidado!$D$5:D259,"*"&amp;P$3&amp;"*")=1,1,0),0))</f>
        <v>0</v>
      </c>
      <c r="Q259" s="0" t="n">
        <f aca="false">IF(OR(Q$3="",Consolidado!$D259=""),0,IF(ISNUMBER(SEARCH(Q$3,Consolidado!$D259)),IF(COUNTIFS(Consolidado!$AC$5:AC259,Consolidado!$AC259,Consolidado!$D$5:D259,"*"&amp;Q$3&amp;"*")=1,1,0),0))</f>
        <v>0</v>
      </c>
      <c r="R259" s="0" t="n">
        <f aca="false">IF(OR(R$3="",Consolidado!$D259=""),0,IF(ISNUMBER(SEARCH(R$3,Consolidado!$D259)),IF(COUNTIFS(Consolidado!$AC$5:AC259,Consolidado!$AC259,Consolidado!$D$5:D259,"*"&amp;R$3&amp;"*")=1,1,0),0))</f>
        <v>0</v>
      </c>
      <c r="S259" s="0" t="n">
        <f aca="false">IF(OR(S$3="",Consolidado!$D259=""),0,IF(ISNUMBER(SEARCH(S$3,Consolidado!$D259)),IF(COUNTIFS(Consolidado!$AC$5:AC259,Consolidado!$AC259,Consolidado!$D$5:D259,"*"&amp;S$3&amp;"*")=1,1,0),0))</f>
        <v>0</v>
      </c>
      <c r="T259" s="0" t="n">
        <f aca="false">IF(OR(T$3="",Consolidado!$D259=""),0,IF(ISNUMBER(SEARCH(T$3,Consolidado!$D259)),IF(COUNTIFS(Consolidado!$AC$5:AC259,Consolidado!$AC259,Consolidado!$D$5:D259,"*"&amp;T$3&amp;"*")=1,1,0),0))</f>
        <v>0</v>
      </c>
      <c r="U259" s="0" t="n">
        <f aca="false">IF(OR(U$3="",Consolidado!$D259=""),0,IF(ISNUMBER(SEARCH(U$3,Consolidado!$D259)),IF(COUNTIFS(Consolidado!$AC$5:AC259,Consolidado!$AC259,Consolidado!$D$5:D259,"*"&amp;U$3&amp;"*")=1,1,0),0))</f>
        <v>0</v>
      </c>
      <c r="V259" s="0" t="n">
        <f aca="false">IF(OR(V$3="",Consolidado!$D259=""),0,IF(ISNUMBER(SEARCH(V$3,Consolidado!$D259)),IF(COUNTIFS(Consolidado!$AC$5:AC259,Consolidado!$AC259,Consolidado!$D$5:D259,"*"&amp;V$3&amp;"*")=1,1,0),0))</f>
        <v>0</v>
      </c>
      <c r="W259" s="0" t="n">
        <f aca="false">IF(OR(W$3="",Consolidado!$D259=""),0,IF(ISNUMBER(SEARCH(W$3,Consolidado!$D259)),IF(COUNTIFS(Consolidado!$AC$5:AC259,Consolidado!$AC259,Consolidado!$D$5:D259,"*"&amp;W$3&amp;"*")=1,1,0),0))</f>
        <v>0</v>
      </c>
      <c r="X259" s="0" t="n">
        <f aca="false">IF(OR(X$3="",Consolidado!$D259=""),0,IF(ISNUMBER(SEARCH(X$3,Consolidado!$D259)),IF(COUNTIFS(Consolidado!$AC$5:AC259,Consolidado!$AC259,Consolidado!$D$5:D259,"*"&amp;X$3&amp;"*")=1,1,0),0))</f>
        <v>0</v>
      </c>
      <c r="Y259" s="0" t="n">
        <f aca="false">IF(OR(Y$3="",Consolidado!$D259=""),0,IF(ISNUMBER(SEARCH(Y$3,Consolidado!$D259)),IF(COUNTIFS(Consolidado!$AC$5:AC259,Consolidado!$AC259,Consolidado!$D$5:D259,"*"&amp;Y$3&amp;"*")=1,1,0),0))</f>
        <v>0</v>
      </c>
      <c r="Z259" s="0" t="n">
        <f aca="false">IF(OR(Z$3="",Consolidado!$D259=""),0,IF(ISNUMBER(SEARCH(Z$3,Consolidado!$D259)),IF(COUNTIFS(Consolidado!$AC$5:AC259,Consolidado!$AC259,Consolidado!$D$5:D259,"*"&amp;Z$3&amp;"*")=1,1,0),0))</f>
        <v>0</v>
      </c>
      <c r="AA259" s="0" t="n">
        <f aca="false">IF(OR(AA$3="",Consolidado!$D259=""),0,IF(ISNUMBER(SEARCH(AA$3,Consolidado!$D259)),IF(COUNTIFS(Consolidado!$AC$5:AC259,Consolidado!$AC259,Consolidado!$D$5:D259,"*"&amp;AA$3&amp;"*")=1,1,0),0))</f>
        <v>0</v>
      </c>
      <c r="AB259" s="0" t="n">
        <f aca="false">IF(OR(AB$3="",Consolidado!$D259=""),0,IF(ISNUMBER(SEARCH(AB$3,Consolidado!$D259)),IF(COUNTIFS(Consolidado!$AC$5:AC259,Consolidado!$AC259,Consolidado!$D$5:D259,"*"&amp;AB$3&amp;"*")=1,1,0),0))</f>
        <v>0</v>
      </c>
      <c r="AC259" s="0" t="n">
        <f aca="false">IF(OR(AC$3="",Consolidado!$D259=""),0,IF(ISNUMBER(SEARCH(AC$3,Consolidado!$D259)),IF(COUNTIFS(Consolidado!$AC$5:AC259,Consolidado!$AC259,Consolidado!$D$5:D259,"*"&amp;AC$3&amp;"*")=1,1,0),0))</f>
        <v>0</v>
      </c>
      <c r="AD259" s="0" t="n">
        <f aca="false">IF(OR(AD$3="",Consolidado!$D259=""),0,IF(ISNUMBER(SEARCH(AD$3,Consolidado!$D259)),IF(COUNTIFS(Consolidado!$AC$5:AC259,Consolidado!$AC259,Consolidado!$D$5:D259,"*"&amp;AD$3&amp;"*")=1,1,0),0))</f>
        <v>0</v>
      </c>
      <c r="AE259" s="0" t="n">
        <f aca="false">IF(OR(AE$3="",Consolidado!$D259=""),0,IF(ISNUMBER(SEARCH(AE$3,Consolidado!$D259)),IF(COUNTIFS(Consolidado!$AC$5:AC259,Consolidado!$AC259,Consolidado!$D$5:D259,"*"&amp;AE$3&amp;"*")=1,1,0),0))</f>
        <v>0</v>
      </c>
      <c r="AF259" s="0" t="n">
        <f aca="false">IF(OR(AF$3="",Consolidado!$D259=""),0,IF(ISNUMBER(SEARCH(AF$3,Consolidado!$D259)),IF(COUNTIFS(Consolidado!$AC$5:AC259,Consolidado!$AC259,Consolidado!$D$5:D259,"*"&amp;AF$3&amp;"*")=1,1,0),0))</f>
        <v>0</v>
      </c>
      <c r="AG259" s="0" t="n">
        <f aca="false">IF(OR(AG$3="",Consolidado!$D259=""),0,IF(ISNUMBER(SEARCH(AG$3,Consolidado!$D259)),IF(COUNTIFS(Consolidado!$AC$5:AC259,Consolidado!$AC259,Consolidado!$D$5:D259,"*"&amp;AG$3&amp;"*")=1,1,0),0))</f>
        <v>0</v>
      </c>
      <c r="AH259" s="0" t="n">
        <f aca="false">IF(OR(AH$3="",Consolidado!$D259=""),0,IF(ISNUMBER(SEARCH(AH$3,Consolidado!$D259)),IF(COUNTIFS(Consolidado!$AC$5:AC259,Consolidado!$AC259,Consolidado!$D$5:D259,"*"&amp;AH$3&amp;"*")=1,1,0),0))</f>
        <v>0</v>
      </c>
      <c r="AI259" s="0" t="n">
        <f aca="false">IF(OR(AI$3="",Consolidado!$D259=""),0,IF(ISNUMBER(SEARCH(AI$3,Consolidado!$D259)),IF(COUNTIFS(Consolidado!$AC$5:AC259,Consolidado!$AC259,Consolidado!$D$5:D259,"*"&amp;AI$3&amp;"*")=1,1,0),0))</f>
        <v>0</v>
      </c>
      <c r="AJ259" s="0" t="n">
        <f aca="false">IF(OR(AJ$3="",Consolidado!$D259=""),0,IF(ISNUMBER(SEARCH(AJ$3,Consolidado!$D259)),IF(COUNTIFS(Consolidado!$AC$5:AC259,Consolidado!$AC259,Consolidado!$D$5:D259,"*"&amp;AJ$3&amp;"*")=1,1,0),0))</f>
        <v>0</v>
      </c>
      <c r="AK259" s="0" t="n">
        <f aca="false">IF(OR(AK$3="",Consolidado!$D259=""),0,IF(ISNUMBER(SEARCH(AK$3,Consolidado!$D259)),IF(COUNTIFS(Consolidado!$AC$5:AC259,Consolidado!$AC259,Consolidado!$D$5:D259,"*"&amp;AK$3&amp;"*")=1,1,0),0))</f>
        <v>0</v>
      </c>
      <c r="AL259" s="0" t="n">
        <f aca="false">IF(OR(AL$3="",Consolidado!$D259=""),0,IF(ISNUMBER(SEARCH(AL$3,Consolidado!$D259)),IF(COUNTIFS(Consolidado!$AC$5:AC259,Consolidado!$AC259,Consolidado!$D$5:D259,"*"&amp;AL$3&amp;"*")=1,1,0),0))</f>
        <v>0</v>
      </c>
      <c r="AM259" s="0" t="n">
        <f aca="false">IF(OR(AM$3="",Consolidado!$D259=""),0,IF(ISNUMBER(SEARCH(AM$3,Consolidado!$D259)),IF(COUNTIFS(Consolidado!$AC$5:AC259,Consolidado!$AC259,Consolidado!$D$5:D259,"*"&amp;AM$3&amp;"*")=1,1,0),0))</f>
        <v>0</v>
      </c>
      <c r="AN259" s="0" t="n">
        <f aca="false">IF(OR(AN$3="",Consolidado!$D259=""),0,IF(ISNUMBER(SEARCH(AN$3,Consolidado!$D259)),IF(COUNTIFS(Consolidado!$AC$5:AC259,Consolidado!$AC259,Consolidado!$D$5:D259,"*"&amp;AN$3&amp;"*")=1,1,0),0))</f>
        <v>0</v>
      </c>
      <c r="AO259" s="0" t="n">
        <f aca="false">IF(OR(AO$3="",Consolidado!$D259=""),0,IF(ISNUMBER(SEARCH(AO$3,Consolidado!$D259)),IF(COUNTIFS(Consolidado!$AC$5:AC259,Consolidado!$AC259,Consolidado!$D$5:D259,"*"&amp;AO$3&amp;"*")=1,1,0),0))</f>
        <v>0</v>
      </c>
    </row>
    <row r="260" customFormat="false" ht="15" hidden="false" customHeight="false" outlineLevel="0" collapsed="false">
      <c r="B260" s="0" t="n">
        <f aca="false">IF(OR(B$3="",Consolidado!$D260=""),0,IF(ISNUMBER(SEARCH(B$3,Consolidado!$D260)),IF(COUNTIFS(Consolidado!$AC$5:AC260,Consolidado!$AC260,Consolidado!$D$5:D260,"*"&amp;B$3&amp;"*")=1,1,0),0))</f>
        <v>0</v>
      </c>
      <c r="C260" s="0" t="n">
        <f aca="false">IF(OR(C$3="",Consolidado!$D260=""),0,IF(ISNUMBER(SEARCH(C$3,Consolidado!$D260)),IF(COUNTIFS(Consolidado!$AC$5:AC260,Consolidado!$AC260,Consolidado!$D$5:D260,"*"&amp;C$3&amp;"*")=1,1,0),0))</f>
        <v>0</v>
      </c>
      <c r="D260" s="0" t="n">
        <f aca="false">IF(OR(D$3="",Consolidado!$D260=""),0,IF(ISNUMBER(SEARCH(D$3,Consolidado!$D260)),IF(COUNTIFS(Consolidado!$AC$5:AC260,Consolidado!$AC260,Consolidado!$D$5:D260,"*"&amp;D$3&amp;"*")=1,1,0),0))</f>
        <v>0</v>
      </c>
      <c r="E260" s="0" t="n">
        <f aca="false">IF(OR(E$3="",Consolidado!$D260=""),0,IF(ISNUMBER(SEARCH(E$3,Consolidado!$D260)),IF(COUNTIFS(Consolidado!$AC$5:AC260,Consolidado!$AC260,Consolidado!$D$5:D260,"*"&amp;E$3&amp;"*")=1,1,0),0))</f>
        <v>0</v>
      </c>
      <c r="F260" s="0" t="n">
        <f aca="false">IF(OR(F$3="",Consolidado!$D260=""),0,IF(ISNUMBER(SEARCH(F$3,Consolidado!$D260)),IF(COUNTIFS(Consolidado!$AC$5:AC260,Consolidado!$AC260,Consolidado!$D$5:D260,"*"&amp;F$3&amp;"*")=1,1,0),0))</f>
        <v>0</v>
      </c>
      <c r="G260" s="0" t="n">
        <f aca="false">IF(OR(G$3="",Consolidado!$D260=""),0,IF(ISNUMBER(SEARCH(G$3,Consolidado!$D260)),IF(COUNTIFS(Consolidado!$AC$5:AC260,Consolidado!$AC260,Consolidado!$D$5:D260,"*"&amp;G$3&amp;"*")=1,1,0),0))</f>
        <v>0</v>
      </c>
      <c r="H260" s="0" t="n">
        <f aca="false">IF(OR(H$3="",Consolidado!$D260=""),0,IF(ISNUMBER(SEARCH(H$3,Consolidado!$D260)),IF(COUNTIFS(Consolidado!$AC$5:AC260,Consolidado!$AC260,Consolidado!$D$5:D260,"*"&amp;H$3&amp;"*")=1,1,0),0))</f>
        <v>0</v>
      </c>
      <c r="I260" s="0" t="n">
        <f aca="false">IF(OR(I$3="",Consolidado!$D260=""),0,IF(ISNUMBER(SEARCH(I$3,Consolidado!$D260)),IF(COUNTIFS(Consolidado!$AC$5:AC260,Consolidado!$AC260,Consolidado!$D$5:D260,"*"&amp;I$3&amp;"*")=1,1,0),0))</f>
        <v>0</v>
      </c>
      <c r="J260" s="0" t="n">
        <f aca="false">IF(OR(J$3="",Consolidado!$D260=""),0,IF(ISNUMBER(SEARCH(J$3,Consolidado!$D260)),IF(COUNTIFS(Consolidado!$AC$5:AC260,Consolidado!$AC260,Consolidado!$D$5:D260,"*"&amp;J$3&amp;"*")=1,1,0),0))</f>
        <v>0</v>
      </c>
      <c r="K260" s="0" t="n">
        <f aca="false">IF(OR(K$3="",Consolidado!$D260=""),0,IF(ISNUMBER(SEARCH(K$3,Consolidado!$D260)),IF(COUNTIFS(Consolidado!$AC$5:AC260,Consolidado!$AC260,Consolidado!$D$5:D260,"*"&amp;K$3&amp;"*")=1,1,0),0))</f>
        <v>0</v>
      </c>
      <c r="L260" s="0" t="n">
        <f aca="false">IF(OR(L$3="",Consolidado!$D260=""),0,IF(ISNUMBER(SEARCH(L$3,Consolidado!$D260)),IF(COUNTIFS(Consolidado!$AC$5:AC260,Consolidado!$AC260,Consolidado!$D$5:D260,"*"&amp;L$3&amp;"*")=1,1,0),0))</f>
        <v>0</v>
      </c>
      <c r="M260" s="0" t="n">
        <f aca="false">IF(OR(M$3="",Consolidado!$D260=""),0,IF(ISNUMBER(SEARCH(M$3,Consolidado!$D260)),IF(COUNTIFS(Consolidado!$AC$5:AC260,Consolidado!$AC260,Consolidado!$D$5:D260,"*"&amp;M$3&amp;"*")=1,1,0),0))</f>
        <v>0</v>
      </c>
      <c r="N260" s="0" t="n">
        <f aca="false">IF(OR(N$3="",Consolidado!$D260=""),0,IF(ISNUMBER(SEARCH(N$3,Consolidado!$D260)),IF(COUNTIFS(Consolidado!$AC$5:AC260,Consolidado!$AC260,Consolidado!$D$5:D260,"*"&amp;N$3&amp;"*")=1,1,0),0))</f>
        <v>0</v>
      </c>
      <c r="O260" s="0" t="n">
        <f aca="false">IF(OR(O$3="",Consolidado!$D260=""),0,IF(ISNUMBER(SEARCH(O$3,Consolidado!$D260)),IF(COUNTIFS(Consolidado!$AC$5:AC260,Consolidado!$AC260,Consolidado!$D$5:D260,"*"&amp;O$3&amp;"*")=1,1,0),0))</f>
        <v>0</v>
      </c>
      <c r="P260" s="0" t="n">
        <f aca="false">IF(OR(P$3="",Consolidado!$D260=""),0,IF(ISNUMBER(SEARCH(P$3,Consolidado!$D260)),IF(COUNTIFS(Consolidado!$AC$5:AC260,Consolidado!$AC260,Consolidado!$D$5:D260,"*"&amp;P$3&amp;"*")=1,1,0),0))</f>
        <v>0</v>
      </c>
      <c r="Q260" s="0" t="n">
        <f aca="false">IF(OR(Q$3="",Consolidado!$D260=""),0,IF(ISNUMBER(SEARCH(Q$3,Consolidado!$D260)),IF(COUNTIFS(Consolidado!$AC$5:AC260,Consolidado!$AC260,Consolidado!$D$5:D260,"*"&amp;Q$3&amp;"*")=1,1,0),0))</f>
        <v>0</v>
      </c>
      <c r="R260" s="0" t="n">
        <f aca="false">IF(OR(R$3="",Consolidado!$D260=""),0,IF(ISNUMBER(SEARCH(R$3,Consolidado!$D260)),IF(COUNTIFS(Consolidado!$AC$5:AC260,Consolidado!$AC260,Consolidado!$D$5:D260,"*"&amp;R$3&amp;"*")=1,1,0),0))</f>
        <v>0</v>
      </c>
      <c r="S260" s="0" t="n">
        <f aca="false">IF(OR(S$3="",Consolidado!$D260=""),0,IF(ISNUMBER(SEARCH(S$3,Consolidado!$D260)),IF(COUNTIFS(Consolidado!$AC$5:AC260,Consolidado!$AC260,Consolidado!$D$5:D260,"*"&amp;S$3&amp;"*")=1,1,0),0))</f>
        <v>0</v>
      </c>
      <c r="T260" s="0" t="n">
        <f aca="false">IF(OR(T$3="",Consolidado!$D260=""),0,IF(ISNUMBER(SEARCH(T$3,Consolidado!$D260)),IF(COUNTIFS(Consolidado!$AC$5:AC260,Consolidado!$AC260,Consolidado!$D$5:D260,"*"&amp;T$3&amp;"*")=1,1,0),0))</f>
        <v>0</v>
      </c>
      <c r="U260" s="0" t="n">
        <f aca="false">IF(OR(U$3="",Consolidado!$D260=""),0,IF(ISNUMBER(SEARCH(U$3,Consolidado!$D260)),IF(COUNTIFS(Consolidado!$AC$5:AC260,Consolidado!$AC260,Consolidado!$D$5:D260,"*"&amp;U$3&amp;"*")=1,1,0),0))</f>
        <v>0</v>
      </c>
      <c r="V260" s="0" t="n">
        <f aca="false">IF(OR(V$3="",Consolidado!$D260=""),0,IF(ISNUMBER(SEARCH(V$3,Consolidado!$D260)),IF(COUNTIFS(Consolidado!$AC$5:AC260,Consolidado!$AC260,Consolidado!$D$5:D260,"*"&amp;V$3&amp;"*")=1,1,0),0))</f>
        <v>0</v>
      </c>
      <c r="W260" s="0" t="n">
        <f aca="false">IF(OR(W$3="",Consolidado!$D260=""),0,IF(ISNUMBER(SEARCH(W$3,Consolidado!$D260)),IF(COUNTIFS(Consolidado!$AC$5:AC260,Consolidado!$AC260,Consolidado!$D$5:D260,"*"&amp;W$3&amp;"*")=1,1,0),0))</f>
        <v>0</v>
      </c>
      <c r="X260" s="0" t="n">
        <f aca="false">IF(OR(X$3="",Consolidado!$D260=""),0,IF(ISNUMBER(SEARCH(X$3,Consolidado!$D260)),IF(COUNTIFS(Consolidado!$AC$5:AC260,Consolidado!$AC260,Consolidado!$D$5:D260,"*"&amp;X$3&amp;"*")=1,1,0),0))</f>
        <v>0</v>
      </c>
      <c r="Y260" s="0" t="n">
        <f aca="false">IF(OR(Y$3="",Consolidado!$D260=""),0,IF(ISNUMBER(SEARCH(Y$3,Consolidado!$D260)),IF(COUNTIFS(Consolidado!$AC$5:AC260,Consolidado!$AC260,Consolidado!$D$5:D260,"*"&amp;Y$3&amp;"*")=1,1,0),0))</f>
        <v>0</v>
      </c>
      <c r="Z260" s="0" t="n">
        <f aca="false">IF(OR(Z$3="",Consolidado!$D260=""),0,IF(ISNUMBER(SEARCH(Z$3,Consolidado!$D260)),IF(COUNTIFS(Consolidado!$AC$5:AC260,Consolidado!$AC260,Consolidado!$D$5:D260,"*"&amp;Z$3&amp;"*")=1,1,0),0))</f>
        <v>0</v>
      </c>
      <c r="AA260" s="0" t="n">
        <f aca="false">IF(OR(AA$3="",Consolidado!$D260=""),0,IF(ISNUMBER(SEARCH(AA$3,Consolidado!$D260)),IF(COUNTIFS(Consolidado!$AC$5:AC260,Consolidado!$AC260,Consolidado!$D$5:D260,"*"&amp;AA$3&amp;"*")=1,1,0),0))</f>
        <v>0</v>
      </c>
      <c r="AB260" s="0" t="n">
        <f aca="false">IF(OR(AB$3="",Consolidado!$D260=""),0,IF(ISNUMBER(SEARCH(AB$3,Consolidado!$D260)),IF(COUNTIFS(Consolidado!$AC$5:AC260,Consolidado!$AC260,Consolidado!$D$5:D260,"*"&amp;AB$3&amp;"*")=1,1,0),0))</f>
        <v>0</v>
      </c>
      <c r="AC260" s="0" t="n">
        <f aca="false">IF(OR(AC$3="",Consolidado!$D260=""),0,IF(ISNUMBER(SEARCH(AC$3,Consolidado!$D260)),IF(COUNTIFS(Consolidado!$AC$5:AC260,Consolidado!$AC260,Consolidado!$D$5:D260,"*"&amp;AC$3&amp;"*")=1,1,0),0))</f>
        <v>0</v>
      </c>
      <c r="AD260" s="0" t="n">
        <f aca="false">IF(OR(AD$3="",Consolidado!$D260=""),0,IF(ISNUMBER(SEARCH(AD$3,Consolidado!$D260)),IF(COUNTIFS(Consolidado!$AC$5:AC260,Consolidado!$AC260,Consolidado!$D$5:D260,"*"&amp;AD$3&amp;"*")=1,1,0),0))</f>
        <v>0</v>
      </c>
      <c r="AE260" s="0" t="n">
        <f aca="false">IF(OR(AE$3="",Consolidado!$D260=""),0,IF(ISNUMBER(SEARCH(AE$3,Consolidado!$D260)),IF(COUNTIFS(Consolidado!$AC$5:AC260,Consolidado!$AC260,Consolidado!$D$5:D260,"*"&amp;AE$3&amp;"*")=1,1,0),0))</f>
        <v>0</v>
      </c>
      <c r="AF260" s="0" t="n">
        <f aca="false">IF(OR(AF$3="",Consolidado!$D260=""),0,IF(ISNUMBER(SEARCH(AF$3,Consolidado!$D260)),IF(COUNTIFS(Consolidado!$AC$5:AC260,Consolidado!$AC260,Consolidado!$D$5:D260,"*"&amp;AF$3&amp;"*")=1,1,0),0))</f>
        <v>0</v>
      </c>
      <c r="AG260" s="0" t="n">
        <f aca="false">IF(OR(AG$3="",Consolidado!$D260=""),0,IF(ISNUMBER(SEARCH(AG$3,Consolidado!$D260)),IF(COUNTIFS(Consolidado!$AC$5:AC260,Consolidado!$AC260,Consolidado!$D$5:D260,"*"&amp;AG$3&amp;"*")=1,1,0),0))</f>
        <v>0</v>
      </c>
      <c r="AH260" s="0" t="n">
        <f aca="false">IF(OR(AH$3="",Consolidado!$D260=""),0,IF(ISNUMBER(SEARCH(AH$3,Consolidado!$D260)),IF(COUNTIFS(Consolidado!$AC$5:AC260,Consolidado!$AC260,Consolidado!$D$5:D260,"*"&amp;AH$3&amp;"*")=1,1,0),0))</f>
        <v>0</v>
      </c>
      <c r="AI260" s="0" t="n">
        <f aca="false">IF(OR(AI$3="",Consolidado!$D260=""),0,IF(ISNUMBER(SEARCH(AI$3,Consolidado!$D260)),IF(COUNTIFS(Consolidado!$AC$5:AC260,Consolidado!$AC260,Consolidado!$D$5:D260,"*"&amp;AI$3&amp;"*")=1,1,0),0))</f>
        <v>0</v>
      </c>
      <c r="AJ260" s="0" t="n">
        <f aca="false">IF(OR(AJ$3="",Consolidado!$D260=""),0,IF(ISNUMBER(SEARCH(AJ$3,Consolidado!$D260)),IF(COUNTIFS(Consolidado!$AC$5:AC260,Consolidado!$AC260,Consolidado!$D$5:D260,"*"&amp;AJ$3&amp;"*")=1,1,0),0))</f>
        <v>0</v>
      </c>
      <c r="AK260" s="0" t="n">
        <f aca="false">IF(OR(AK$3="",Consolidado!$D260=""),0,IF(ISNUMBER(SEARCH(AK$3,Consolidado!$D260)),IF(COUNTIFS(Consolidado!$AC$5:AC260,Consolidado!$AC260,Consolidado!$D$5:D260,"*"&amp;AK$3&amp;"*")=1,1,0),0))</f>
        <v>0</v>
      </c>
      <c r="AL260" s="0" t="n">
        <f aca="false">IF(OR(AL$3="",Consolidado!$D260=""),0,IF(ISNUMBER(SEARCH(AL$3,Consolidado!$D260)),IF(COUNTIFS(Consolidado!$AC$5:AC260,Consolidado!$AC260,Consolidado!$D$5:D260,"*"&amp;AL$3&amp;"*")=1,1,0),0))</f>
        <v>0</v>
      </c>
      <c r="AM260" s="0" t="n">
        <f aca="false">IF(OR(AM$3="",Consolidado!$D260=""),0,IF(ISNUMBER(SEARCH(AM$3,Consolidado!$D260)),IF(COUNTIFS(Consolidado!$AC$5:AC260,Consolidado!$AC260,Consolidado!$D$5:D260,"*"&amp;AM$3&amp;"*")=1,1,0),0))</f>
        <v>0</v>
      </c>
      <c r="AN260" s="0" t="n">
        <f aca="false">IF(OR(AN$3="",Consolidado!$D260=""),0,IF(ISNUMBER(SEARCH(AN$3,Consolidado!$D260)),IF(COUNTIFS(Consolidado!$AC$5:AC260,Consolidado!$AC260,Consolidado!$D$5:D260,"*"&amp;AN$3&amp;"*")=1,1,0),0))</f>
        <v>0</v>
      </c>
      <c r="AO260" s="0" t="n">
        <f aca="false">IF(OR(AO$3="",Consolidado!$D260=""),0,IF(ISNUMBER(SEARCH(AO$3,Consolidado!$D260)),IF(COUNTIFS(Consolidado!$AC$5:AC260,Consolidado!$AC260,Consolidado!$D$5:D260,"*"&amp;AO$3&amp;"*")=1,1,0),0))</f>
        <v>0</v>
      </c>
    </row>
    <row r="261" customFormat="false" ht="15" hidden="false" customHeight="false" outlineLevel="0" collapsed="false">
      <c r="B261" s="0" t="n">
        <f aca="false">IF(OR(B$3="",Consolidado!$D261=""),0,IF(ISNUMBER(SEARCH(B$3,Consolidado!$D261)),IF(COUNTIFS(Consolidado!$AC$5:AC261,Consolidado!$AC261,Consolidado!$D$5:D261,"*"&amp;B$3&amp;"*")=1,1,0),0))</f>
        <v>0</v>
      </c>
      <c r="C261" s="0" t="n">
        <f aca="false">IF(OR(C$3="",Consolidado!$D261=""),0,IF(ISNUMBER(SEARCH(C$3,Consolidado!$D261)),IF(COUNTIFS(Consolidado!$AC$5:AC261,Consolidado!$AC261,Consolidado!$D$5:D261,"*"&amp;C$3&amp;"*")=1,1,0),0))</f>
        <v>0</v>
      </c>
      <c r="D261" s="0" t="n">
        <f aca="false">IF(OR(D$3="",Consolidado!$D261=""),0,IF(ISNUMBER(SEARCH(D$3,Consolidado!$D261)),IF(COUNTIFS(Consolidado!$AC$5:AC261,Consolidado!$AC261,Consolidado!$D$5:D261,"*"&amp;D$3&amp;"*")=1,1,0),0))</f>
        <v>0</v>
      </c>
      <c r="E261" s="0" t="n">
        <f aca="false">IF(OR(E$3="",Consolidado!$D261=""),0,IF(ISNUMBER(SEARCH(E$3,Consolidado!$D261)),IF(COUNTIFS(Consolidado!$AC$5:AC261,Consolidado!$AC261,Consolidado!$D$5:D261,"*"&amp;E$3&amp;"*")=1,1,0),0))</f>
        <v>0</v>
      </c>
      <c r="F261" s="0" t="n">
        <f aca="false">IF(OR(F$3="",Consolidado!$D261=""),0,IF(ISNUMBER(SEARCH(F$3,Consolidado!$D261)),IF(COUNTIFS(Consolidado!$AC$5:AC261,Consolidado!$AC261,Consolidado!$D$5:D261,"*"&amp;F$3&amp;"*")=1,1,0),0))</f>
        <v>0</v>
      </c>
      <c r="G261" s="0" t="n">
        <f aca="false">IF(OR(G$3="",Consolidado!$D261=""),0,IF(ISNUMBER(SEARCH(G$3,Consolidado!$D261)),IF(COUNTIFS(Consolidado!$AC$5:AC261,Consolidado!$AC261,Consolidado!$D$5:D261,"*"&amp;G$3&amp;"*")=1,1,0),0))</f>
        <v>0</v>
      </c>
      <c r="H261" s="0" t="n">
        <f aca="false">IF(OR(H$3="",Consolidado!$D261=""),0,IF(ISNUMBER(SEARCH(H$3,Consolidado!$D261)),IF(COUNTIFS(Consolidado!$AC$5:AC261,Consolidado!$AC261,Consolidado!$D$5:D261,"*"&amp;H$3&amp;"*")=1,1,0),0))</f>
        <v>0</v>
      </c>
      <c r="I261" s="0" t="n">
        <f aca="false">IF(OR(I$3="",Consolidado!$D261=""),0,IF(ISNUMBER(SEARCH(I$3,Consolidado!$D261)),IF(COUNTIFS(Consolidado!$AC$5:AC261,Consolidado!$AC261,Consolidado!$D$5:D261,"*"&amp;I$3&amp;"*")=1,1,0),0))</f>
        <v>0</v>
      </c>
      <c r="J261" s="0" t="n">
        <f aca="false">IF(OR(J$3="",Consolidado!$D261=""),0,IF(ISNUMBER(SEARCH(J$3,Consolidado!$D261)),IF(COUNTIFS(Consolidado!$AC$5:AC261,Consolidado!$AC261,Consolidado!$D$5:D261,"*"&amp;J$3&amp;"*")=1,1,0),0))</f>
        <v>0</v>
      </c>
      <c r="K261" s="0" t="n">
        <f aca="false">IF(OR(K$3="",Consolidado!$D261=""),0,IF(ISNUMBER(SEARCH(K$3,Consolidado!$D261)),IF(COUNTIFS(Consolidado!$AC$5:AC261,Consolidado!$AC261,Consolidado!$D$5:D261,"*"&amp;K$3&amp;"*")=1,1,0),0))</f>
        <v>0</v>
      </c>
      <c r="L261" s="0" t="n">
        <f aca="false">IF(OR(L$3="",Consolidado!$D261=""),0,IF(ISNUMBER(SEARCH(L$3,Consolidado!$D261)),IF(COUNTIFS(Consolidado!$AC$5:AC261,Consolidado!$AC261,Consolidado!$D$5:D261,"*"&amp;L$3&amp;"*")=1,1,0),0))</f>
        <v>0</v>
      </c>
      <c r="M261" s="0" t="n">
        <f aca="false">IF(OR(M$3="",Consolidado!$D261=""),0,IF(ISNUMBER(SEARCH(M$3,Consolidado!$D261)),IF(COUNTIFS(Consolidado!$AC$5:AC261,Consolidado!$AC261,Consolidado!$D$5:D261,"*"&amp;M$3&amp;"*")=1,1,0),0))</f>
        <v>0</v>
      </c>
      <c r="N261" s="0" t="n">
        <f aca="false">IF(OR(N$3="",Consolidado!$D261=""),0,IF(ISNUMBER(SEARCH(N$3,Consolidado!$D261)),IF(COUNTIFS(Consolidado!$AC$5:AC261,Consolidado!$AC261,Consolidado!$D$5:D261,"*"&amp;N$3&amp;"*")=1,1,0),0))</f>
        <v>0</v>
      </c>
      <c r="O261" s="0" t="n">
        <f aca="false">IF(OR(O$3="",Consolidado!$D261=""),0,IF(ISNUMBER(SEARCH(O$3,Consolidado!$D261)),IF(COUNTIFS(Consolidado!$AC$5:AC261,Consolidado!$AC261,Consolidado!$D$5:D261,"*"&amp;O$3&amp;"*")=1,1,0),0))</f>
        <v>0</v>
      </c>
      <c r="P261" s="0" t="n">
        <f aca="false">IF(OR(P$3="",Consolidado!$D261=""),0,IF(ISNUMBER(SEARCH(P$3,Consolidado!$D261)),IF(COUNTIFS(Consolidado!$AC$5:AC261,Consolidado!$AC261,Consolidado!$D$5:D261,"*"&amp;P$3&amp;"*")=1,1,0),0))</f>
        <v>0</v>
      </c>
      <c r="Q261" s="0" t="n">
        <f aca="false">IF(OR(Q$3="",Consolidado!$D261=""),0,IF(ISNUMBER(SEARCH(Q$3,Consolidado!$D261)),IF(COUNTIFS(Consolidado!$AC$5:AC261,Consolidado!$AC261,Consolidado!$D$5:D261,"*"&amp;Q$3&amp;"*")=1,1,0),0))</f>
        <v>0</v>
      </c>
      <c r="R261" s="0" t="n">
        <f aca="false">IF(OR(R$3="",Consolidado!$D261=""),0,IF(ISNUMBER(SEARCH(R$3,Consolidado!$D261)),IF(COUNTIFS(Consolidado!$AC$5:AC261,Consolidado!$AC261,Consolidado!$D$5:D261,"*"&amp;R$3&amp;"*")=1,1,0),0))</f>
        <v>0</v>
      </c>
      <c r="S261" s="0" t="n">
        <f aca="false">IF(OR(S$3="",Consolidado!$D261=""),0,IF(ISNUMBER(SEARCH(S$3,Consolidado!$D261)),IF(COUNTIFS(Consolidado!$AC$5:AC261,Consolidado!$AC261,Consolidado!$D$5:D261,"*"&amp;S$3&amp;"*")=1,1,0),0))</f>
        <v>0</v>
      </c>
      <c r="T261" s="0" t="n">
        <f aca="false">IF(OR(T$3="",Consolidado!$D261=""),0,IF(ISNUMBER(SEARCH(T$3,Consolidado!$D261)),IF(COUNTIFS(Consolidado!$AC$5:AC261,Consolidado!$AC261,Consolidado!$D$5:D261,"*"&amp;T$3&amp;"*")=1,1,0),0))</f>
        <v>0</v>
      </c>
      <c r="U261" s="0" t="n">
        <f aca="false">IF(OR(U$3="",Consolidado!$D261=""),0,IF(ISNUMBER(SEARCH(U$3,Consolidado!$D261)),IF(COUNTIFS(Consolidado!$AC$5:AC261,Consolidado!$AC261,Consolidado!$D$5:D261,"*"&amp;U$3&amp;"*")=1,1,0),0))</f>
        <v>0</v>
      </c>
      <c r="V261" s="0" t="n">
        <f aca="false">IF(OR(V$3="",Consolidado!$D261=""),0,IF(ISNUMBER(SEARCH(V$3,Consolidado!$D261)),IF(COUNTIFS(Consolidado!$AC$5:AC261,Consolidado!$AC261,Consolidado!$D$5:D261,"*"&amp;V$3&amp;"*")=1,1,0),0))</f>
        <v>0</v>
      </c>
      <c r="W261" s="0" t="n">
        <f aca="false">IF(OR(W$3="",Consolidado!$D261=""),0,IF(ISNUMBER(SEARCH(W$3,Consolidado!$D261)),IF(COUNTIFS(Consolidado!$AC$5:AC261,Consolidado!$AC261,Consolidado!$D$5:D261,"*"&amp;W$3&amp;"*")=1,1,0),0))</f>
        <v>0</v>
      </c>
      <c r="X261" s="0" t="n">
        <f aca="false">IF(OR(X$3="",Consolidado!$D261=""),0,IF(ISNUMBER(SEARCH(X$3,Consolidado!$D261)),IF(COUNTIFS(Consolidado!$AC$5:AC261,Consolidado!$AC261,Consolidado!$D$5:D261,"*"&amp;X$3&amp;"*")=1,1,0),0))</f>
        <v>0</v>
      </c>
      <c r="Y261" s="0" t="n">
        <f aca="false">IF(OR(Y$3="",Consolidado!$D261=""),0,IF(ISNUMBER(SEARCH(Y$3,Consolidado!$D261)),IF(COUNTIFS(Consolidado!$AC$5:AC261,Consolidado!$AC261,Consolidado!$D$5:D261,"*"&amp;Y$3&amp;"*")=1,1,0),0))</f>
        <v>0</v>
      </c>
      <c r="Z261" s="0" t="n">
        <f aca="false">IF(OR(Z$3="",Consolidado!$D261=""),0,IF(ISNUMBER(SEARCH(Z$3,Consolidado!$D261)),IF(COUNTIFS(Consolidado!$AC$5:AC261,Consolidado!$AC261,Consolidado!$D$5:D261,"*"&amp;Z$3&amp;"*")=1,1,0),0))</f>
        <v>0</v>
      </c>
      <c r="AA261" s="0" t="n">
        <f aca="false">IF(OR(AA$3="",Consolidado!$D261=""),0,IF(ISNUMBER(SEARCH(AA$3,Consolidado!$D261)),IF(COUNTIFS(Consolidado!$AC$5:AC261,Consolidado!$AC261,Consolidado!$D$5:D261,"*"&amp;AA$3&amp;"*")=1,1,0),0))</f>
        <v>0</v>
      </c>
      <c r="AB261" s="0" t="n">
        <f aca="false">IF(OR(AB$3="",Consolidado!$D261=""),0,IF(ISNUMBER(SEARCH(AB$3,Consolidado!$D261)),IF(COUNTIFS(Consolidado!$AC$5:AC261,Consolidado!$AC261,Consolidado!$D$5:D261,"*"&amp;AB$3&amp;"*")=1,1,0),0))</f>
        <v>0</v>
      </c>
      <c r="AC261" s="0" t="n">
        <f aca="false">IF(OR(AC$3="",Consolidado!$D261=""),0,IF(ISNUMBER(SEARCH(AC$3,Consolidado!$D261)),IF(COUNTIFS(Consolidado!$AC$5:AC261,Consolidado!$AC261,Consolidado!$D$5:D261,"*"&amp;AC$3&amp;"*")=1,1,0),0))</f>
        <v>0</v>
      </c>
      <c r="AD261" s="0" t="n">
        <f aca="false">IF(OR(AD$3="",Consolidado!$D261=""),0,IF(ISNUMBER(SEARCH(AD$3,Consolidado!$D261)),IF(COUNTIFS(Consolidado!$AC$5:AC261,Consolidado!$AC261,Consolidado!$D$5:D261,"*"&amp;AD$3&amp;"*")=1,1,0),0))</f>
        <v>0</v>
      </c>
      <c r="AE261" s="0" t="n">
        <f aca="false">IF(OR(AE$3="",Consolidado!$D261=""),0,IF(ISNUMBER(SEARCH(AE$3,Consolidado!$D261)),IF(COUNTIFS(Consolidado!$AC$5:AC261,Consolidado!$AC261,Consolidado!$D$5:D261,"*"&amp;AE$3&amp;"*")=1,1,0),0))</f>
        <v>0</v>
      </c>
      <c r="AF261" s="0" t="n">
        <f aca="false">IF(OR(AF$3="",Consolidado!$D261=""),0,IF(ISNUMBER(SEARCH(AF$3,Consolidado!$D261)),IF(COUNTIFS(Consolidado!$AC$5:AC261,Consolidado!$AC261,Consolidado!$D$5:D261,"*"&amp;AF$3&amp;"*")=1,1,0),0))</f>
        <v>0</v>
      </c>
      <c r="AG261" s="0" t="n">
        <f aca="false">IF(OR(AG$3="",Consolidado!$D261=""),0,IF(ISNUMBER(SEARCH(AG$3,Consolidado!$D261)),IF(COUNTIFS(Consolidado!$AC$5:AC261,Consolidado!$AC261,Consolidado!$D$5:D261,"*"&amp;AG$3&amp;"*")=1,1,0),0))</f>
        <v>0</v>
      </c>
      <c r="AH261" s="0" t="n">
        <f aca="false">IF(OR(AH$3="",Consolidado!$D261=""),0,IF(ISNUMBER(SEARCH(AH$3,Consolidado!$D261)),IF(COUNTIFS(Consolidado!$AC$5:AC261,Consolidado!$AC261,Consolidado!$D$5:D261,"*"&amp;AH$3&amp;"*")=1,1,0),0))</f>
        <v>0</v>
      </c>
      <c r="AI261" s="0" t="n">
        <f aca="false">IF(OR(AI$3="",Consolidado!$D261=""),0,IF(ISNUMBER(SEARCH(AI$3,Consolidado!$D261)),IF(COUNTIFS(Consolidado!$AC$5:AC261,Consolidado!$AC261,Consolidado!$D$5:D261,"*"&amp;AI$3&amp;"*")=1,1,0),0))</f>
        <v>0</v>
      </c>
      <c r="AJ261" s="0" t="n">
        <f aca="false">IF(OR(AJ$3="",Consolidado!$D261=""),0,IF(ISNUMBER(SEARCH(AJ$3,Consolidado!$D261)),IF(COUNTIFS(Consolidado!$AC$5:AC261,Consolidado!$AC261,Consolidado!$D$5:D261,"*"&amp;AJ$3&amp;"*")=1,1,0),0))</f>
        <v>0</v>
      </c>
      <c r="AK261" s="0" t="n">
        <f aca="false">IF(OR(AK$3="",Consolidado!$D261=""),0,IF(ISNUMBER(SEARCH(AK$3,Consolidado!$D261)),IF(COUNTIFS(Consolidado!$AC$5:AC261,Consolidado!$AC261,Consolidado!$D$5:D261,"*"&amp;AK$3&amp;"*")=1,1,0),0))</f>
        <v>0</v>
      </c>
      <c r="AL261" s="0" t="n">
        <f aca="false">IF(OR(AL$3="",Consolidado!$D261=""),0,IF(ISNUMBER(SEARCH(AL$3,Consolidado!$D261)),IF(COUNTIFS(Consolidado!$AC$5:AC261,Consolidado!$AC261,Consolidado!$D$5:D261,"*"&amp;AL$3&amp;"*")=1,1,0),0))</f>
        <v>0</v>
      </c>
      <c r="AM261" s="0" t="n">
        <f aca="false">IF(OR(AM$3="",Consolidado!$D261=""),0,IF(ISNUMBER(SEARCH(AM$3,Consolidado!$D261)),IF(COUNTIFS(Consolidado!$AC$5:AC261,Consolidado!$AC261,Consolidado!$D$5:D261,"*"&amp;AM$3&amp;"*")=1,1,0),0))</f>
        <v>0</v>
      </c>
      <c r="AN261" s="0" t="n">
        <f aca="false">IF(OR(AN$3="",Consolidado!$D261=""),0,IF(ISNUMBER(SEARCH(AN$3,Consolidado!$D261)),IF(COUNTIFS(Consolidado!$AC$5:AC261,Consolidado!$AC261,Consolidado!$D$5:D261,"*"&amp;AN$3&amp;"*")=1,1,0),0))</f>
        <v>0</v>
      </c>
      <c r="AO261" s="0" t="n">
        <f aca="false">IF(OR(AO$3="",Consolidado!$D261=""),0,IF(ISNUMBER(SEARCH(AO$3,Consolidado!$D261)),IF(COUNTIFS(Consolidado!$AC$5:AC261,Consolidado!$AC261,Consolidado!$D$5:D261,"*"&amp;AO$3&amp;"*")=1,1,0),0))</f>
        <v>0</v>
      </c>
    </row>
    <row r="262" customFormat="false" ht="15" hidden="false" customHeight="false" outlineLevel="0" collapsed="false">
      <c r="B262" s="0" t="n">
        <f aca="false">IF(OR(B$3="",Consolidado!$D262=""),0,IF(ISNUMBER(SEARCH(B$3,Consolidado!$D262)),IF(COUNTIFS(Consolidado!$AC$5:AC262,Consolidado!$AC262,Consolidado!$D$5:D262,"*"&amp;B$3&amp;"*")=1,1,0),0))</f>
        <v>0</v>
      </c>
      <c r="C262" s="0" t="n">
        <f aca="false">IF(OR(C$3="",Consolidado!$D262=""),0,IF(ISNUMBER(SEARCH(C$3,Consolidado!$D262)),IF(COUNTIFS(Consolidado!$AC$5:AC262,Consolidado!$AC262,Consolidado!$D$5:D262,"*"&amp;C$3&amp;"*")=1,1,0),0))</f>
        <v>0</v>
      </c>
      <c r="D262" s="0" t="n">
        <f aca="false">IF(OR(D$3="",Consolidado!$D262=""),0,IF(ISNUMBER(SEARCH(D$3,Consolidado!$D262)),IF(COUNTIFS(Consolidado!$AC$5:AC262,Consolidado!$AC262,Consolidado!$D$5:D262,"*"&amp;D$3&amp;"*")=1,1,0),0))</f>
        <v>0</v>
      </c>
      <c r="E262" s="0" t="n">
        <f aca="false">IF(OR(E$3="",Consolidado!$D262=""),0,IF(ISNUMBER(SEARCH(E$3,Consolidado!$D262)),IF(COUNTIFS(Consolidado!$AC$5:AC262,Consolidado!$AC262,Consolidado!$D$5:D262,"*"&amp;E$3&amp;"*")=1,1,0),0))</f>
        <v>0</v>
      </c>
      <c r="F262" s="0" t="n">
        <f aca="false">IF(OR(F$3="",Consolidado!$D262=""),0,IF(ISNUMBER(SEARCH(F$3,Consolidado!$D262)),IF(COUNTIFS(Consolidado!$AC$5:AC262,Consolidado!$AC262,Consolidado!$D$5:D262,"*"&amp;F$3&amp;"*")=1,1,0),0))</f>
        <v>0</v>
      </c>
      <c r="G262" s="0" t="n">
        <f aca="false">IF(OR(G$3="",Consolidado!$D262=""),0,IF(ISNUMBER(SEARCH(G$3,Consolidado!$D262)),IF(COUNTIFS(Consolidado!$AC$5:AC262,Consolidado!$AC262,Consolidado!$D$5:D262,"*"&amp;G$3&amp;"*")=1,1,0),0))</f>
        <v>0</v>
      </c>
      <c r="H262" s="0" t="n">
        <f aca="false">IF(OR(H$3="",Consolidado!$D262=""),0,IF(ISNUMBER(SEARCH(H$3,Consolidado!$D262)),IF(COUNTIFS(Consolidado!$AC$5:AC262,Consolidado!$AC262,Consolidado!$D$5:D262,"*"&amp;H$3&amp;"*")=1,1,0),0))</f>
        <v>0</v>
      </c>
      <c r="I262" s="0" t="n">
        <f aca="false">IF(OR(I$3="",Consolidado!$D262=""),0,IF(ISNUMBER(SEARCH(I$3,Consolidado!$D262)),IF(COUNTIFS(Consolidado!$AC$5:AC262,Consolidado!$AC262,Consolidado!$D$5:D262,"*"&amp;I$3&amp;"*")=1,1,0),0))</f>
        <v>0</v>
      </c>
      <c r="J262" s="0" t="n">
        <f aca="false">IF(OR(J$3="",Consolidado!$D262=""),0,IF(ISNUMBER(SEARCH(J$3,Consolidado!$D262)),IF(COUNTIFS(Consolidado!$AC$5:AC262,Consolidado!$AC262,Consolidado!$D$5:D262,"*"&amp;J$3&amp;"*")=1,1,0),0))</f>
        <v>0</v>
      </c>
      <c r="K262" s="0" t="n">
        <f aca="false">IF(OR(K$3="",Consolidado!$D262=""),0,IF(ISNUMBER(SEARCH(K$3,Consolidado!$D262)),IF(COUNTIFS(Consolidado!$AC$5:AC262,Consolidado!$AC262,Consolidado!$D$5:D262,"*"&amp;K$3&amp;"*")=1,1,0),0))</f>
        <v>0</v>
      </c>
      <c r="L262" s="0" t="n">
        <f aca="false">IF(OR(L$3="",Consolidado!$D262=""),0,IF(ISNUMBER(SEARCH(L$3,Consolidado!$D262)),IF(COUNTIFS(Consolidado!$AC$5:AC262,Consolidado!$AC262,Consolidado!$D$5:D262,"*"&amp;L$3&amp;"*")=1,1,0),0))</f>
        <v>0</v>
      </c>
      <c r="M262" s="0" t="n">
        <f aca="false">IF(OR(M$3="",Consolidado!$D262=""),0,IF(ISNUMBER(SEARCH(M$3,Consolidado!$D262)),IF(COUNTIFS(Consolidado!$AC$5:AC262,Consolidado!$AC262,Consolidado!$D$5:D262,"*"&amp;M$3&amp;"*")=1,1,0),0))</f>
        <v>0</v>
      </c>
      <c r="N262" s="0" t="n">
        <f aca="false">IF(OR(N$3="",Consolidado!$D262=""),0,IF(ISNUMBER(SEARCH(N$3,Consolidado!$D262)),IF(COUNTIFS(Consolidado!$AC$5:AC262,Consolidado!$AC262,Consolidado!$D$5:D262,"*"&amp;N$3&amp;"*")=1,1,0),0))</f>
        <v>0</v>
      </c>
      <c r="O262" s="0" t="n">
        <f aca="false">IF(OR(O$3="",Consolidado!$D262=""),0,IF(ISNUMBER(SEARCH(O$3,Consolidado!$D262)),IF(COUNTIFS(Consolidado!$AC$5:AC262,Consolidado!$AC262,Consolidado!$D$5:D262,"*"&amp;O$3&amp;"*")=1,1,0),0))</f>
        <v>0</v>
      </c>
      <c r="P262" s="0" t="n">
        <f aca="false">IF(OR(P$3="",Consolidado!$D262=""),0,IF(ISNUMBER(SEARCH(P$3,Consolidado!$D262)),IF(COUNTIFS(Consolidado!$AC$5:AC262,Consolidado!$AC262,Consolidado!$D$5:D262,"*"&amp;P$3&amp;"*")=1,1,0),0))</f>
        <v>0</v>
      </c>
      <c r="Q262" s="0" t="n">
        <f aca="false">IF(OR(Q$3="",Consolidado!$D262=""),0,IF(ISNUMBER(SEARCH(Q$3,Consolidado!$D262)),IF(COUNTIFS(Consolidado!$AC$5:AC262,Consolidado!$AC262,Consolidado!$D$5:D262,"*"&amp;Q$3&amp;"*")=1,1,0),0))</f>
        <v>0</v>
      </c>
      <c r="R262" s="0" t="n">
        <f aca="false">IF(OR(R$3="",Consolidado!$D262=""),0,IF(ISNUMBER(SEARCH(R$3,Consolidado!$D262)),IF(COUNTIFS(Consolidado!$AC$5:AC262,Consolidado!$AC262,Consolidado!$D$5:D262,"*"&amp;R$3&amp;"*")=1,1,0),0))</f>
        <v>0</v>
      </c>
      <c r="S262" s="0" t="n">
        <f aca="false">IF(OR(S$3="",Consolidado!$D262=""),0,IF(ISNUMBER(SEARCH(S$3,Consolidado!$D262)),IF(COUNTIFS(Consolidado!$AC$5:AC262,Consolidado!$AC262,Consolidado!$D$5:D262,"*"&amp;S$3&amp;"*")=1,1,0),0))</f>
        <v>0</v>
      </c>
      <c r="T262" s="0" t="n">
        <f aca="false">IF(OR(T$3="",Consolidado!$D262=""),0,IF(ISNUMBER(SEARCH(T$3,Consolidado!$D262)),IF(COUNTIFS(Consolidado!$AC$5:AC262,Consolidado!$AC262,Consolidado!$D$5:D262,"*"&amp;T$3&amp;"*")=1,1,0),0))</f>
        <v>0</v>
      </c>
      <c r="U262" s="0" t="n">
        <f aca="false">IF(OR(U$3="",Consolidado!$D262=""),0,IF(ISNUMBER(SEARCH(U$3,Consolidado!$D262)),IF(COUNTIFS(Consolidado!$AC$5:AC262,Consolidado!$AC262,Consolidado!$D$5:D262,"*"&amp;U$3&amp;"*")=1,1,0),0))</f>
        <v>0</v>
      </c>
      <c r="V262" s="0" t="n">
        <f aca="false">IF(OR(V$3="",Consolidado!$D262=""),0,IF(ISNUMBER(SEARCH(V$3,Consolidado!$D262)),IF(COUNTIFS(Consolidado!$AC$5:AC262,Consolidado!$AC262,Consolidado!$D$5:D262,"*"&amp;V$3&amp;"*")=1,1,0),0))</f>
        <v>0</v>
      </c>
      <c r="W262" s="0" t="n">
        <f aca="false">IF(OR(W$3="",Consolidado!$D262=""),0,IF(ISNUMBER(SEARCH(W$3,Consolidado!$D262)),IF(COUNTIFS(Consolidado!$AC$5:AC262,Consolidado!$AC262,Consolidado!$D$5:D262,"*"&amp;W$3&amp;"*")=1,1,0),0))</f>
        <v>0</v>
      </c>
      <c r="X262" s="0" t="n">
        <f aca="false">IF(OR(X$3="",Consolidado!$D262=""),0,IF(ISNUMBER(SEARCH(X$3,Consolidado!$D262)),IF(COUNTIFS(Consolidado!$AC$5:AC262,Consolidado!$AC262,Consolidado!$D$5:D262,"*"&amp;X$3&amp;"*")=1,1,0),0))</f>
        <v>0</v>
      </c>
      <c r="Y262" s="0" t="n">
        <f aca="false">IF(OR(Y$3="",Consolidado!$D262=""),0,IF(ISNUMBER(SEARCH(Y$3,Consolidado!$D262)),IF(COUNTIFS(Consolidado!$AC$5:AC262,Consolidado!$AC262,Consolidado!$D$5:D262,"*"&amp;Y$3&amp;"*")=1,1,0),0))</f>
        <v>0</v>
      </c>
      <c r="Z262" s="0" t="n">
        <f aca="false">IF(OR(Z$3="",Consolidado!$D262=""),0,IF(ISNUMBER(SEARCH(Z$3,Consolidado!$D262)),IF(COUNTIFS(Consolidado!$AC$5:AC262,Consolidado!$AC262,Consolidado!$D$5:D262,"*"&amp;Z$3&amp;"*")=1,1,0),0))</f>
        <v>0</v>
      </c>
      <c r="AA262" s="0" t="n">
        <f aca="false">IF(OR(AA$3="",Consolidado!$D262=""),0,IF(ISNUMBER(SEARCH(AA$3,Consolidado!$D262)),IF(COUNTIFS(Consolidado!$AC$5:AC262,Consolidado!$AC262,Consolidado!$D$5:D262,"*"&amp;AA$3&amp;"*")=1,1,0),0))</f>
        <v>0</v>
      </c>
      <c r="AB262" s="0" t="n">
        <f aca="false">IF(OR(AB$3="",Consolidado!$D262=""),0,IF(ISNUMBER(SEARCH(AB$3,Consolidado!$D262)),IF(COUNTIFS(Consolidado!$AC$5:AC262,Consolidado!$AC262,Consolidado!$D$5:D262,"*"&amp;AB$3&amp;"*")=1,1,0),0))</f>
        <v>0</v>
      </c>
      <c r="AC262" s="0" t="n">
        <f aca="false">IF(OR(AC$3="",Consolidado!$D262=""),0,IF(ISNUMBER(SEARCH(AC$3,Consolidado!$D262)),IF(COUNTIFS(Consolidado!$AC$5:AC262,Consolidado!$AC262,Consolidado!$D$5:D262,"*"&amp;AC$3&amp;"*")=1,1,0),0))</f>
        <v>0</v>
      </c>
      <c r="AD262" s="0" t="n">
        <f aca="false">IF(OR(AD$3="",Consolidado!$D262=""),0,IF(ISNUMBER(SEARCH(AD$3,Consolidado!$D262)),IF(COUNTIFS(Consolidado!$AC$5:AC262,Consolidado!$AC262,Consolidado!$D$5:D262,"*"&amp;AD$3&amp;"*")=1,1,0),0))</f>
        <v>0</v>
      </c>
      <c r="AE262" s="0" t="n">
        <f aca="false">IF(OR(AE$3="",Consolidado!$D262=""),0,IF(ISNUMBER(SEARCH(AE$3,Consolidado!$D262)),IF(COUNTIFS(Consolidado!$AC$5:AC262,Consolidado!$AC262,Consolidado!$D$5:D262,"*"&amp;AE$3&amp;"*")=1,1,0),0))</f>
        <v>0</v>
      </c>
      <c r="AF262" s="0" t="n">
        <f aca="false">IF(OR(AF$3="",Consolidado!$D262=""),0,IF(ISNUMBER(SEARCH(AF$3,Consolidado!$D262)),IF(COUNTIFS(Consolidado!$AC$5:AC262,Consolidado!$AC262,Consolidado!$D$5:D262,"*"&amp;AF$3&amp;"*")=1,1,0),0))</f>
        <v>0</v>
      </c>
      <c r="AG262" s="0" t="n">
        <f aca="false">IF(OR(AG$3="",Consolidado!$D262=""),0,IF(ISNUMBER(SEARCH(AG$3,Consolidado!$D262)),IF(COUNTIFS(Consolidado!$AC$5:AC262,Consolidado!$AC262,Consolidado!$D$5:D262,"*"&amp;AG$3&amp;"*")=1,1,0),0))</f>
        <v>0</v>
      </c>
      <c r="AH262" s="0" t="n">
        <f aca="false">IF(OR(AH$3="",Consolidado!$D262=""),0,IF(ISNUMBER(SEARCH(AH$3,Consolidado!$D262)),IF(COUNTIFS(Consolidado!$AC$5:AC262,Consolidado!$AC262,Consolidado!$D$5:D262,"*"&amp;AH$3&amp;"*")=1,1,0),0))</f>
        <v>0</v>
      </c>
      <c r="AI262" s="0" t="n">
        <f aca="false">IF(OR(AI$3="",Consolidado!$D262=""),0,IF(ISNUMBER(SEARCH(AI$3,Consolidado!$D262)),IF(COUNTIFS(Consolidado!$AC$5:AC262,Consolidado!$AC262,Consolidado!$D$5:D262,"*"&amp;AI$3&amp;"*")=1,1,0),0))</f>
        <v>0</v>
      </c>
      <c r="AJ262" s="0" t="n">
        <f aca="false">IF(OR(AJ$3="",Consolidado!$D262=""),0,IF(ISNUMBER(SEARCH(AJ$3,Consolidado!$D262)),IF(COUNTIFS(Consolidado!$AC$5:AC262,Consolidado!$AC262,Consolidado!$D$5:D262,"*"&amp;AJ$3&amp;"*")=1,1,0),0))</f>
        <v>0</v>
      </c>
      <c r="AK262" s="0" t="n">
        <f aca="false">IF(OR(AK$3="",Consolidado!$D262=""),0,IF(ISNUMBER(SEARCH(AK$3,Consolidado!$D262)),IF(COUNTIFS(Consolidado!$AC$5:AC262,Consolidado!$AC262,Consolidado!$D$5:D262,"*"&amp;AK$3&amp;"*")=1,1,0),0))</f>
        <v>0</v>
      </c>
      <c r="AL262" s="0" t="n">
        <f aca="false">IF(OR(AL$3="",Consolidado!$D262=""),0,IF(ISNUMBER(SEARCH(AL$3,Consolidado!$D262)),IF(COUNTIFS(Consolidado!$AC$5:AC262,Consolidado!$AC262,Consolidado!$D$5:D262,"*"&amp;AL$3&amp;"*")=1,1,0),0))</f>
        <v>0</v>
      </c>
      <c r="AM262" s="0" t="n">
        <f aca="false">IF(OR(AM$3="",Consolidado!$D262=""),0,IF(ISNUMBER(SEARCH(AM$3,Consolidado!$D262)),IF(COUNTIFS(Consolidado!$AC$5:AC262,Consolidado!$AC262,Consolidado!$D$5:D262,"*"&amp;AM$3&amp;"*")=1,1,0),0))</f>
        <v>0</v>
      </c>
      <c r="AN262" s="0" t="n">
        <f aca="false">IF(OR(AN$3="",Consolidado!$D262=""),0,IF(ISNUMBER(SEARCH(AN$3,Consolidado!$D262)),IF(COUNTIFS(Consolidado!$AC$5:AC262,Consolidado!$AC262,Consolidado!$D$5:D262,"*"&amp;AN$3&amp;"*")=1,1,0),0))</f>
        <v>0</v>
      </c>
      <c r="AO262" s="0" t="n">
        <f aca="false">IF(OR(AO$3="",Consolidado!$D262=""),0,IF(ISNUMBER(SEARCH(AO$3,Consolidado!$D262)),IF(COUNTIFS(Consolidado!$AC$5:AC262,Consolidado!$AC262,Consolidado!$D$5:D262,"*"&amp;AO$3&amp;"*")=1,1,0),0))</f>
        <v>0</v>
      </c>
    </row>
    <row r="263" customFormat="false" ht="15" hidden="false" customHeight="false" outlineLevel="0" collapsed="false">
      <c r="B263" s="0" t="n">
        <f aca="false">IF(OR(B$3="",Consolidado!$D263=""),0,IF(ISNUMBER(SEARCH(B$3,Consolidado!$D263)),IF(COUNTIFS(Consolidado!$AC$5:AC263,Consolidado!$AC263,Consolidado!$D$5:D263,"*"&amp;B$3&amp;"*")=1,1,0),0))</f>
        <v>0</v>
      </c>
      <c r="C263" s="0" t="n">
        <f aca="false">IF(OR(C$3="",Consolidado!$D263=""),0,IF(ISNUMBER(SEARCH(C$3,Consolidado!$D263)),IF(COUNTIFS(Consolidado!$AC$5:AC263,Consolidado!$AC263,Consolidado!$D$5:D263,"*"&amp;C$3&amp;"*")=1,1,0),0))</f>
        <v>0</v>
      </c>
      <c r="D263" s="0" t="n">
        <f aca="false">IF(OR(D$3="",Consolidado!$D263=""),0,IF(ISNUMBER(SEARCH(D$3,Consolidado!$D263)),IF(COUNTIFS(Consolidado!$AC$5:AC263,Consolidado!$AC263,Consolidado!$D$5:D263,"*"&amp;D$3&amp;"*")=1,1,0),0))</f>
        <v>0</v>
      </c>
      <c r="E263" s="0" t="n">
        <f aca="false">IF(OR(E$3="",Consolidado!$D263=""),0,IF(ISNUMBER(SEARCH(E$3,Consolidado!$D263)),IF(COUNTIFS(Consolidado!$AC$5:AC263,Consolidado!$AC263,Consolidado!$D$5:D263,"*"&amp;E$3&amp;"*")=1,1,0),0))</f>
        <v>0</v>
      </c>
      <c r="F263" s="0" t="n">
        <f aca="false">IF(OR(F$3="",Consolidado!$D263=""),0,IF(ISNUMBER(SEARCH(F$3,Consolidado!$D263)),IF(COUNTIFS(Consolidado!$AC$5:AC263,Consolidado!$AC263,Consolidado!$D$5:D263,"*"&amp;F$3&amp;"*")=1,1,0),0))</f>
        <v>0</v>
      </c>
      <c r="G263" s="0" t="n">
        <f aca="false">IF(OR(G$3="",Consolidado!$D263=""),0,IF(ISNUMBER(SEARCH(G$3,Consolidado!$D263)),IF(COUNTIFS(Consolidado!$AC$5:AC263,Consolidado!$AC263,Consolidado!$D$5:D263,"*"&amp;G$3&amp;"*")=1,1,0),0))</f>
        <v>0</v>
      </c>
      <c r="H263" s="0" t="n">
        <f aca="false">IF(OR(H$3="",Consolidado!$D263=""),0,IF(ISNUMBER(SEARCH(H$3,Consolidado!$D263)),IF(COUNTIFS(Consolidado!$AC$5:AC263,Consolidado!$AC263,Consolidado!$D$5:D263,"*"&amp;H$3&amp;"*")=1,1,0),0))</f>
        <v>0</v>
      </c>
      <c r="I263" s="0" t="n">
        <f aca="false">IF(OR(I$3="",Consolidado!$D263=""),0,IF(ISNUMBER(SEARCH(I$3,Consolidado!$D263)),IF(COUNTIFS(Consolidado!$AC$5:AC263,Consolidado!$AC263,Consolidado!$D$5:D263,"*"&amp;I$3&amp;"*")=1,1,0),0))</f>
        <v>0</v>
      </c>
      <c r="J263" s="0" t="n">
        <f aca="false">IF(OR(J$3="",Consolidado!$D263=""),0,IF(ISNUMBER(SEARCH(J$3,Consolidado!$D263)),IF(COUNTIFS(Consolidado!$AC$5:AC263,Consolidado!$AC263,Consolidado!$D$5:D263,"*"&amp;J$3&amp;"*")=1,1,0),0))</f>
        <v>0</v>
      </c>
      <c r="K263" s="0" t="n">
        <f aca="false">IF(OR(K$3="",Consolidado!$D263=""),0,IF(ISNUMBER(SEARCH(K$3,Consolidado!$D263)),IF(COUNTIFS(Consolidado!$AC$5:AC263,Consolidado!$AC263,Consolidado!$D$5:D263,"*"&amp;K$3&amp;"*")=1,1,0),0))</f>
        <v>0</v>
      </c>
      <c r="L263" s="0" t="n">
        <f aca="false">IF(OR(L$3="",Consolidado!$D263=""),0,IF(ISNUMBER(SEARCH(L$3,Consolidado!$D263)),IF(COUNTIFS(Consolidado!$AC$5:AC263,Consolidado!$AC263,Consolidado!$D$5:D263,"*"&amp;L$3&amp;"*")=1,1,0),0))</f>
        <v>0</v>
      </c>
      <c r="M263" s="0" t="n">
        <f aca="false">IF(OR(M$3="",Consolidado!$D263=""),0,IF(ISNUMBER(SEARCH(M$3,Consolidado!$D263)),IF(COUNTIFS(Consolidado!$AC$5:AC263,Consolidado!$AC263,Consolidado!$D$5:D263,"*"&amp;M$3&amp;"*")=1,1,0),0))</f>
        <v>0</v>
      </c>
      <c r="N263" s="0" t="n">
        <f aca="false">IF(OR(N$3="",Consolidado!$D263=""),0,IF(ISNUMBER(SEARCH(N$3,Consolidado!$D263)),IF(COUNTIFS(Consolidado!$AC$5:AC263,Consolidado!$AC263,Consolidado!$D$5:D263,"*"&amp;N$3&amp;"*")=1,1,0),0))</f>
        <v>0</v>
      </c>
      <c r="O263" s="0" t="n">
        <f aca="false">IF(OR(O$3="",Consolidado!$D263=""),0,IF(ISNUMBER(SEARCH(O$3,Consolidado!$D263)),IF(COUNTIFS(Consolidado!$AC$5:AC263,Consolidado!$AC263,Consolidado!$D$5:D263,"*"&amp;O$3&amp;"*")=1,1,0),0))</f>
        <v>0</v>
      </c>
      <c r="P263" s="0" t="n">
        <f aca="false">IF(OR(P$3="",Consolidado!$D263=""),0,IF(ISNUMBER(SEARCH(P$3,Consolidado!$D263)),IF(COUNTIFS(Consolidado!$AC$5:AC263,Consolidado!$AC263,Consolidado!$D$5:D263,"*"&amp;P$3&amp;"*")=1,1,0),0))</f>
        <v>0</v>
      </c>
      <c r="Q263" s="0" t="n">
        <f aca="false">IF(OR(Q$3="",Consolidado!$D263=""),0,IF(ISNUMBER(SEARCH(Q$3,Consolidado!$D263)),IF(COUNTIFS(Consolidado!$AC$5:AC263,Consolidado!$AC263,Consolidado!$D$5:D263,"*"&amp;Q$3&amp;"*")=1,1,0),0))</f>
        <v>0</v>
      </c>
      <c r="R263" s="0" t="n">
        <f aca="false">IF(OR(R$3="",Consolidado!$D263=""),0,IF(ISNUMBER(SEARCH(R$3,Consolidado!$D263)),IF(COUNTIFS(Consolidado!$AC$5:AC263,Consolidado!$AC263,Consolidado!$D$5:D263,"*"&amp;R$3&amp;"*")=1,1,0),0))</f>
        <v>0</v>
      </c>
      <c r="S263" s="0" t="n">
        <f aca="false">IF(OR(S$3="",Consolidado!$D263=""),0,IF(ISNUMBER(SEARCH(S$3,Consolidado!$D263)),IF(COUNTIFS(Consolidado!$AC$5:AC263,Consolidado!$AC263,Consolidado!$D$5:D263,"*"&amp;S$3&amp;"*")=1,1,0),0))</f>
        <v>0</v>
      </c>
      <c r="T263" s="0" t="n">
        <f aca="false">IF(OR(T$3="",Consolidado!$D263=""),0,IF(ISNUMBER(SEARCH(T$3,Consolidado!$D263)),IF(COUNTIFS(Consolidado!$AC$5:AC263,Consolidado!$AC263,Consolidado!$D$5:D263,"*"&amp;T$3&amp;"*")=1,1,0),0))</f>
        <v>0</v>
      </c>
      <c r="U263" s="0" t="n">
        <f aca="false">IF(OR(U$3="",Consolidado!$D263=""),0,IF(ISNUMBER(SEARCH(U$3,Consolidado!$D263)),IF(COUNTIFS(Consolidado!$AC$5:AC263,Consolidado!$AC263,Consolidado!$D$5:D263,"*"&amp;U$3&amp;"*")=1,1,0),0))</f>
        <v>0</v>
      </c>
      <c r="V263" s="0" t="n">
        <f aca="false">IF(OR(V$3="",Consolidado!$D263=""),0,IF(ISNUMBER(SEARCH(V$3,Consolidado!$D263)),IF(COUNTIFS(Consolidado!$AC$5:AC263,Consolidado!$AC263,Consolidado!$D$5:D263,"*"&amp;V$3&amp;"*")=1,1,0),0))</f>
        <v>0</v>
      </c>
      <c r="W263" s="0" t="n">
        <f aca="false">IF(OR(W$3="",Consolidado!$D263=""),0,IF(ISNUMBER(SEARCH(W$3,Consolidado!$D263)),IF(COUNTIFS(Consolidado!$AC$5:AC263,Consolidado!$AC263,Consolidado!$D$5:D263,"*"&amp;W$3&amp;"*")=1,1,0),0))</f>
        <v>0</v>
      </c>
      <c r="X263" s="0" t="n">
        <f aca="false">IF(OR(X$3="",Consolidado!$D263=""),0,IF(ISNUMBER(SEARCH(X$3,Consolidado!$D263)),IF(COUNTIFS(Consolidado!$AC$5:AC263,Consolidado!$AC263,Consolidado!$D$5:D263,"*"&amp;X$3&amp;"*")=1,1,0),0))</f>
        <v>0</v>
      </c>
      <c r="Y263" s="0" t="n">
        <f aca="false">IF(OR(Y$3="",Consolidado!$D263=""),0,IF(ISNUMBER(SEARCH(Y$3,Consolidado!$D263)),IF(COUNTIFS(Consolidado!$AC$5:AC263,Consolidado!$AC263,Consolidado!$D$5:D263,"*"&amp;Y$3&amp;"*")=1,1,0),0))</f>
        <v>0</v>
      </c>
      <c r="Z263" s="0" t="n">
        <f aca="false">IF(OR(Z$3="",Consolidado!$D263=""),0,IF(ISNUMBER(SEARCH(Z$3,Consolidado!$D263)),IF(COUNTIFS(Consolidado!$AC$5:AC263,Consolidado!$AC263,Consolidado!$D$5:D263,"*"&amp;Z$3&amp;"*")=1,1,0),0))</f>
        <v>0</v>
      </c>
      <c r="AA263" s="0" t="n">
        <f aca="false">IF(OR(AA$3="",Consolidado!$D263=""),0,IF(ISNUMBER(SEARCH(AA$3,Consolidado!$D263)),IF(COUNTIFS(Consolidado!$AC$5:AC263,Consolidado!$AC263,Consolidado!$D$5:D263,"*"&amp;AA$3&amp;"*")=1,1,0),0))</f>
        <v>0</v>
      </c>
      <c r="AB263" s="0" t="n">
        <f aca="false">IF(OR(AB$3="",Consolidado!$D263=""),0,IF(ISNUMBER(SEARCH(AB$3,Consolidado!$D263)),IF(COUNTIFS(Consolidado!$AC$5:AC263,Consolidado!$AC263,Consolidado!$D$5:D263,"*"&amp;AB$3&amp;"*")=1,1,0),0))</f>
        <v>0</v>
      </c>
      <c r="AC263" s="0" t="n">
        <f aca="false">IF(OR(AC$3="",Consolidado!$D263=""),0,IF(ISNUMBER(SEARCH(AC$3,Consolidado!$D263)),IF(COUNTIFS(Consolidado!$AC$5:AC263,Consolidado!$AC263,Consolidado!$D$5:D263,"*"&amp;AC$3&amp;"*")=1,1,0),0))</f>
        <v>0</v>
      </c>
      <c r="AD263" s="0" t="n">
        <f aca="false">IF(OR(AD$3="",Consolidado!$D263=""),0,IF(ISNUMBER(SEARCH(AD$3,Consolidado!$D263)),IF(COUNTIFS(Consolidado!$AC$5:AC263,Consolidado!$AC263,Consolidado!$D$5:D263,"*"&amp;AD$3&amp;"*")=1,1,0),0))</f>
        <v>0</v>
      </c>
      <c r="AE263" s="0" t="n">
        <f aca="false">IF(OR(AE$3="",Consolidado!$D263=""),0,IF(ISNUMBER(SEARCH(AE$3,Consolidado!$D263)),IF(COUNTIFS(Consolidado!$AC$5:AC263,Consolidado!$AC263,Consolidado!$D$5:D263,"*"&amp;AE$3&amp;"*")=1,1,0),0))</f>
        <v>0</v>
      </c>
      <c r="AF263" s="0" t="n">
        <f aca="false">IF(OR(AF$3="",Consolidado!$D263=""),0,IF(ISNUMBER(SEARCH(AF$3,Consolidado!$D263)),IF(COUNTIFS(Consolidado!$AC$5:AC263,Consolidado!$AC263,Consolidado!$D$5:D263,"*"&amp;AF$3&amp;"*")=1,1,0),0))</f>
        <v>0</v>
      </c>
      <c r="AG263" s="0" t="n">
        <f aca="false">IF(OR(AG$3="",Consolidado!$D263=""),0,IF(ISNUMBER(SEARCH(AG$3,Consolidado!$D263)),IF(COUNTIFS(Consolidado!$AC$5:AC263,Consolidado!$AC263,Consolidado!$D$5:D263,"*"&amp;AG$3&amp;"*")=1,1,0),0))</f>
        <v>0</v>
      </c>
      <c r="AH263" s="0" t="n">
        <f aca="false">IF(OR(AH$3="",Consolidado!$D263=""),0,IF(ISNUMBER(SEARCH(AH$3,Consolidado!$D263)),IF(COUNTIFS(Consolidado!$AC$5:AC263,Consolidado!$AC263,Consolidado!$D$5:D263,"*"&amp;AH$3&amp;"*")=1,1,0),0))</f>
        <v>0</v>
      </c>
      <c r="AI263" s="0" t="n">
        <f aca="false">IF(OR(AI$3="",Consolidado!$D263=""),0,IF(ISNUMBER(SEARCH(AI$3,Consolidado!$D263)),IF(COUNTIFS(Consolidado!$AC$5:AC263,Consolidado!$AC263,Consolidado!$D$5:D263,"*"&amp;AI$3&amp;"*")=1,1,0),0))</f>
        <v>0</v>
      </c>
      <c r="AJ263" s="0" t="n">
        <f aca="false">IF(OR(AJ$3="",Consolidado!$D263=""),0,IF(ISNUMBER(SEARCH(AJ$3,Consolidado!$D263)),IF(COUNTIFS(Consolidado!$AC$5:AC263,Consolidado!$AC263,Consolidado!$D$5:D263,"*"&amp;AJ$3&amp;"*")=1,1,0),0))</f>
        <v>0</v>
      </c>
      <c r="AK263" s="0" t="n">
        <f aca="false">IF(OR(AK$3="",Consolidado!$D263=""),0,IF(ISNUMBER(SEARCH(AK$3,Consolidado!$D263)),IF(COUNTIFS(Consolidado!$AC$5:AC263,Consolidado!$AC263,Consolidado!$D$5:D263,"*"&amp;AK$3&amp;"*")=1,1,0),0))</f>
        <v>0</v>
      </c>
      <c r="AL263" s="0" t="n">
        <f aca="false">IF(OR(AL$3="",Consolidado!$D263=""),0,IF(ISNUMBER(SEARCH(AL$3,Consolidado!$D263)),IF(COUNTIFS(Consolidado!$AC$5:AC263,Consolidado!$AC263,Consolidado!$D$5:D263,"*"&amp;AL$3&amp;"*")=1,1,0),0))</f>
        <v>0</v>
      </c>
      <c r="AM263" s="0" t="n">
        <f aca="false">IF(OR(AM$3="",Consolidado!$D263=""),0,IF(ISNUMBER(SEARCH(AM$3,Consolidado!$D263)),IF(COUNTIFS(Consolidado!$AC$5:AC263,Consolidado!$AC263,Consolidado!$D$5:D263,"*"&amp;AM$3&amp;"*")=1,1,0),0))</f>
        <v>0</v>
      </c>
      <c r="AN263" s="0" t="n">
        <f aca="false">IF(OR(AN$3="",Consolidado!$D263=""),0,IF(ISNUMBER(SEARCH(AN$3,Consolidado!$D263)),IF(COUNTIFS(Consolidado!$AC$5:AC263,Consolidado!$AC263,Consolidado!$D$5:D263,"*"&amp;AN$3&amp;"*")=1,1,0),0))</f>
        <v>0</v>
      </c>
      <c r="AO263" s="0" t="n">
        <f aca="false">IF(OR(AO$3="",Consolidado!$D263=""),0,IF(ISNUMBER(SEARCH(AO$3,Consolidado!$D263)),IF(COUNTIFS(Consolidado!$AC$5:AC263,Consolidado!$AC263,Consolidado!$D$5:D263,"*"&amp;AO$3&amp;"*")=1,1,0),0))</f>
        <v>0</v>
      </c>
    </row>
    <row r="264" customFormat="false" ht="15" hidden="false" customHeight="false" outlineLevel="0" collapsed="false">
      <c r="B264" s="0" t="n">
        <f aca="false">IF(OR(B$3="",Consolidado!$D264=""),0,IF(ISNUMBER(SEARCH(B$3,Consolidado!$D264)),IF(COUNTIFS(Consolidado!$AC$5:AC264,Consolidado!$AC264,Consolidado!$D$5:D264,"*"&amp;B$3&amp;"*")=1,1,0),0))</f>
        <v>0</v>
      </c>
      <c r="C264" s="0" t="n">
        <f aca="false">IF(OR(C$3="",Consolidado!$D264=""),0,IF(ISNUMBER(SEARCH(C$3,Consolidado!$D264)),IF(COUNTIFS(Consolidado!$AC$5:AC264,Consolidado!$AC264,Consolidado!$D$5:D264,"*"&amp;C$3&amp;"*")=1,1,0),0))</f>
        <v>0</v>
      </c>
      <c r="D264" s="0" t="n">
        <f aca="false">IF(OR(D$3="",Consolidado!$D264=""),0,IF(ISNUMBER(SEARCH(D$3,Consolidado!$D264)),IF(COUNTIFS(Consolidado!$AC$5:AC264,Consolidado!$AC264,Consolidado!$D$5:D264,"*"&amp;D$3&amp;"*")=1,1,0),0))</f>
        <v>0</v>
      </c>
      <c r="E264" s="0" t="n">
        <f aca="false">IF(OR(E$3="",Consolidado!$D264=""),0,IF(ISNUMBER(SEARCH(E$3,Consolidado!$D264)),IF(COUNTIFS(Consolidado!$AC$5:AC264,Consolidado!$AC264,Consolidado!$D$5:D264,"*"&amp;E$3&amp;"*")=1,1,0),0))</f>
        <v>0</v>
      </c>
      <c r="F264" s="0" t="n">
        <f aca="false">IF(OR(F$3="",Consolidado!$D264=""),0,IF(ISNUMBER(SEARCH(F$3,Consolidado!$D264)),IF(COUNTIFS(Consolidado!$AC$5:AC264,Consolidado!$AC264,Consolidado!$D$5:D264,"*"&amp;F$3&amp;"*")=1,1,0),0))</f>
        <v>0</v>
      </c>
      <c r="G264" s="0" t="n">
        <f aca="false">IF(OR(G$3="",Consolidado!$D264=""),0,IF(ISNUMBER(SEARCH(G$3,Consolidado!$D264)),IF(COUNTIFS(Consolidado!$AC$5:AC264,Consolidado!$AC264,Consolidado!$D$5:D264,"*"&amp;G$3&amp;"*")=1,1,0),0))</f>
        <v>0</v>
      </c>
      <c r="H264" s="0" t="n">
        <f aca="false">IF(OR(H$3="",Consolidado!$D264=""),0,IF(ISNUMBER(SEARCH(H$3,Consolidado!$D264)),IF(COUNTIFS(Consolidado!$AC$5:AC264,Consolidado!$AC264,Consolidado!$D$5:D264,"*"&amp;H$3&amp;"*")=1,1,0),0))</f>
        <v>0</v>
      </c>
      <c r="I264" s="0" t="n">
        <f aca="false">IF(OR(I$3="",Consolidado!$D264=""),0,IF(ISNUMBER(SEARCH(I$3,Consolidado!$D264)),IF(COUNTIFS(Consolidado!$AC$5:AC264,Consolidado!$AC264,Consolidado!$D$5:D264,"*"&amp;I$3&amp;"*")=1,1,0),0))</f>
        <v>0</v>
      </c>
      <c r="J264" s="0" t="n">
        <f aca="false">IF(OR(J$3="",Consolidado!$D264=""),0,IF(ISNUMBER(SEARCH(J$3,Consolidado!$D264)),IF(COUNTIFS(Consolidado!$AC$5:AC264,Consolidado!$AC264,Consolidado!$D$5:D264,"*"&amp;J$3&amp;"*")=1,1,0),0))</f>
        <v>0</v>
      </c>
      <c r="K264" s="0" t="n">
        <f aca="false">IF(OR(K$3="",Consolidado!$D264=""),0,IF(ISNUMBER(SEARCH(K$3,Consolidado!$D264)),IF(COUNTIFS(Consolidado!$AC$5:AC264,Consolidado!$AC264,Consolidado!$D$5:D264,"*"&amp;K$3&amp;"*")=1,1,0),0))</f>
        <v>0</v>
      </c>
      <c r="L264" s="0" t="n">
        <f aca="false">IF(OR(L$3="",Consolidado!$D264=""),0,IF(ISNUMBER(SEARCH(L$3,Consolidado!$D264)),IF(COUNTIFS(Consolidado!$AC$5:AC264,Consolidado!$AC264,Consolidado!$D$5:D264,"*"&amp;L$3&amp;"*")=1,1,0),0))</f>
        <v>0</v>
      </c>
      <c r="M264" s="0" t="n">
        <f aca="false">IF(OR(M$3="",Consolidado!$D264=""),0,IF(ISNUMBER(SEARCH(M$3,Consolidado!$D264)),IF(COUNTIFS(Consolidado!$AC$5:AC264,Consolidado!$AC264,Consolidado!$D$5:D264,"*"&amp;M$3&amp;"*")=1,1,0),0))</f>
        <v>0</v>
      </c>
      <c r="N264" s="0" t="n">
        <f aca="false">IF(OR(N$3="",Consolidado!$D264=""),0,IF(ISNUMBER(SEARCH(N$3,Consolidado!$D264)),IF(COUNTIFS(Consolidado!$AC$5:AC264,Consolidado!$AC264,Consolidado!$D$5:D264,"*"&amp;N$3&amp;"*")=1,1,0),0))</f>
        <v>0</v>
      </c>
      <c r="O264" s="0" t="n">
        <f aca="false">IF(OR(O$3="",Consolidado!$D264=""),0,IF(ISNUMBER(SEARCH(O$3,Consolidado!$D264)),IF(COUNTIFS(Consolidado!$AC$5:AC264,Consolidado!$AC264,Consolidado!$D$5:D264,"*"&amp;O$3&amp;"*")=1,1,0),0))</f>
        <v>0</v>
      </c>
      <c r="P264" s="0" t="n">
        <f aca="false">IF(OR(P$3="",Consolidado!$D264=""),0,IF(ISNUMBER(SEARCH(P$3,Consolidado!$D264)),IF(COUNTIFS(Consolidado!$AC$5:AC264,Consolidado!$AC264,Consolidado!$D$5:D264,"*"&amp;P$3&amp;"*")=1,1,0),0))</f>
        <v>0</v>
      </c>
      <c r="Q264" s="0" t="n">
        <f aca="false">IF(OR(Q$3="",Consolidado!$D264=""),0,IF(ISNUMBER(SEARCH(Q$3,Consolidado!$D264)),IF(COUNTIFS(Consolidado!$AC$5:AC264,Consolidado!$AC264,Consolidado!$D$5:D264,"*"&amp;Q$3&amp;"*")=1,1,0),0))</f>
        <v>0</v>
      </c>
      <c r="R264" s="0" t="n">
        <f aca="false">IF(OR(R$3="",Consolidado!$D264=""),0,IF(ISNUMBER(SEARCH(R$3,Consolidado!$D264)),IF(COUNTIFS(Consolidado!$AC$5:AC264,Consolidado!$AC264,Consolidado!$D$5:D264,"*"&amp;R$3&amp;"*")=1,1,0),0))</f>
        <v>0</v>
      </c>
      <c r="S264" s="0" t="n">
        <f aca="false">IF(OR(S$3="",Consolidado!$D264=""),0,IF(ISNUMBER(SEARCH(S$3,Consolidado!$D264)),IF(COUNTIFS(Consolidado!$AC$5:AC264,Consolidado!$AC264,Consolidado!$D$5:D264,"*"&amp;S$3&amp;"*")=1,1,0),0))</f>
        <v>0</v>
      </c>
      <c r="T264" s="0" t="n">
        <f aca="false">IF(OR(T$3="",Consolidado!$D264=""),0,IF(ISNUMBER(SEARCH(T$3,Consolidado!$D264)),IF(COUNTIFS(Consolidado!$AC$5:AC264,Consolidado!$AC264,Consolidado!$D$5:D264,"*"&amp;T$3&amp;"*")=1,1,0),0))</f>
        <v>0</v>
      </c>
      <c r="U264" s="0" t="n">
        <f aca="false">IF(OR(U$3="",Consolidado!$D264=""),0,IF(ISNUMBER(SEARCH(U$3,Consolidado!$D264)),IF(COUNTIFS(Consolidado!$AC$5:AC264,Consolidado!$AC264,Consolidado!$D$5:D264,"*"&amp;U$3&amp;"*")=1,1,0),0))</f>
        <v>0</v>
      </c>
      <c r="V264" s="0" t="n">
        <f aca="false">IF(OR(V$3="",Consolidado!$D264=""),0,IF(ISNUMBER(SEARCH(V$3,Consolidado!$D264)),IF(COUNTIFS(Consolidado!$AC$5:AC264,Consolidado!$AC264,Consolidado!$D$5:D264,"*"&amp;V$3&amp;"*")=1,1,0),0))</f>
        <v>0</v>
      </c>
      <c r="W264" s="0" t="n">
        <f aca="false">IF(OR(W$3="",Consolidado!$D264=""),0,IF(ISNUMBER(SEARCH(W$3,Consolidado!$D264)),IF(COUNTIFS(Consolidado!$AC$5:AC264,Consolidado!$AC264,Consolidado!$D$5:D264,"*"&amp;W$3&amp;"*")=1,1,0),0))</f>
        <v>0</v>
      </c>
      <c r="X264" s="0" t="n">
        <f aca="false">IF(OR(X$3="",Consolidado!$D264=""),0,IF(ISNUMBER(SEARCH(X$3,Consolidado!$D264)),IF(COUNTIFS(Consolidado!$AC$5:AC264,Consolidado!$AC264,Consolidado!$D$5:D264,"*"&amp;X$3&amp;"*")=1,1,0),0))</f>
        <v>0</v>
      </c>
      <c r="Y264" s="0" t="n">
        <f aca="false">IF(OR(Y$3="",Consolidado!$D264=""),0,IF(ISNUMBER(SEARCH(Y$3,Consolidado!$D264)),IF(COUNTIFS(Consolidado!$AC$5:AC264,Consolidado!$AC264,Consolidado!$D$5:D264,"*"&amp;Y$3&amp;"*")=1,1,0),0))</f>
        <v>0</v>
      </c>
      <c r="Z264" s="0" t="n">
        <f aca="false">IF(OR(Z$3="",Consolidado!$D264=""),0,IF(ISNUMBER(SEARCH(Z$3,Consolidado!$D264)),IF(COUNTIFS(Consolidado!$AC$5:AC264,Consolidado!$AC264,Consolidado!$D$5:D264,"*"&amp;Z$3&amp;"*")=1,1,0),0))</f>
        <v>0</v>
      </c>
      <c r="AA264" s="0" t="n">
        <f aca="false">IF(OR(AA$3="",Consolidado!$D264=""),0,IF(ISNUMBER(SEARCH(AA$3,Consolidado!$D264)),IF(COUNTIFS(Consolidado!$AC$5:AC264,Consolidado!$AC264,Consolidado!$D$5:D264,"*"&amp;AA$3&amp;"*")=1,1,0),0))</f>
        <v>0</v>
      </c>
      <c r="AB264" s="0" t="n">
        <f aca="false">IF(OR(AB$3="",Consolidado!$D264=""),0,IF(ISNUMBER(SEARCH(AB$3,Consolidado!$D264)),IF(COUNTIFS(Consolidado!$AC$5:AC264,Consolidado!$AC264,Consolidado!$D$5:D264,"*"&amp;AB$3&amp;"*")=1,1,0),0))</f>
        <v>0</v>
      </c>
      <c r="AC264" s="0" t="n">
        <f aca="false">IF(OR(AC$3="",Consolidado!$D264=""),0,IF(ISNUMBER(SEARCH(AC$3,Consolidado!$D264)),IF(COUNTIFS(Consolidado!$AC$5:AC264,Consolidado!$AC264,Consolidado!$D$5:D264,"*"&amp;AC$3&amp;"*")=1,1,0),0))</f>
        <v>0</v>
      </c>
      <c r="AD264" s="0" t="n">
        <f aca="false">IF(OR(AD$3="",Consolidado!$D264=""),0,IF(ISNUMBER(SEARCH(AD$3,Consolidado!$D264)),IF(COUNTIFS(Consolidado!$AC$5:AC264,Consolidado!$AC264,Consolidado!$D$5:D264,"*"&amp;AD$3&amp;"*")=1,1,0),0))</f>
        <v>0</v>
      </c>
      <c r="AE264" s="0" t="n">
        <f aca="false">IF(OR(AE$3="",Consolidado!$D264=""),0,IF(ISNUMBER(SEARCH(AE$3,Consolidado!$D264)),IF(COUNTIFS(Consolidado!$AC$5:AC264,Consolidado!$AC264,Consolidado!$D$5:D264,"*"&amp;AE$3&amp;"*")=1,1,0),0))</f>
        <v>0</v>
      </c>
      <c r="AF264" s="0" t="n">
        <f aca="false">IF(OR(AF$3="",Consolidado!$D264=""),0,IF(ISNUMBER(SEARCH(AF$3,Consolidado!$D264)),IF(COUNTIFS(Consolidado!$AC$5:AC264,Consolidado!$AC264,Consolidado!$D$5:D264,"*"&amp;AF$3&amp;"*")=1,1,0),0))</f>
        <v>0</v>
      </c>
      <c r="AG264" s="0" t="n">
        <f aca="false">IF(OR(AG$3="",Consolidado!$D264=""),0,IF(ISNUMBER(SEARCH(AG$3,Consolidado!$D264)),IF(COUNTIFS(Consolidado!$AC$5:AC264,Consolidado!$AC264,Consolidado!$D$5:D264,"*"&amp;AG$3&amp;"*")=1,1,0),0))</f>
        <v>0</v>
      </c>
      <c r="AH264" s="0" t="n">
        <f aca="false">IF(OR(AH$3="",Consolidado!$D264=""),0,IF(ISNUMBER(SEARCH(AH$3,Consolidado!$D264)),IF(COUNTIFS(Consolidado!$AC$5:AC264,Consolidado!$AC264,Consolidado!$D$5:D264,"*"&amp;AH$3&amp;"*")=1,1,0),0))</f>
        <v>0</v>
      </c>
      <c r="AI264" s="0" t="n">
        <f aca="false">IF(OR(AI$3="",Consolidado!$D264=""),0,IF(ISNUMBER(SEARCH(AI$3,Consolidado!$D264)),IF(COUNTIFS(Consolidado!$AC$5:AC264,Consolidado!$AC264,Consolidado!$D$5:D264,"*"&amp;AI$3&amp;"*")=1,1,0),0))</f>
        <v>0</v>
      </c>
      <c r="AJ264" s="0" t="n">
        <f aca="false">IF(OR(AJ$3="",Consolidado!$D264=""),0,IF(ISNUMBER(SEARCH(AJ$3,Consolidado!$D264)),IF(COUNTIFS(Consolidado!$AC$5:AC264,Consolidado!$AC264,Consolidado!$D$5:D264,"*"&amp;AJ$3&amp;"*")=1,1,0),0))</f>
        <v>0</v>
      </c>
      <c r="AK264" s="0" t="n">
        <f aca="false">IF(OR(AK$3="",Consolidado!$D264=""),0,IF(ISNUMBER(SEARCH(AK$3,Consolidado!$D264)),IF(COUNTIFS(Consolidado!$AC$5:AC264,Consolidado!$AC264,Consolidado!$D$5:D264,"*"&amp;AK$3&amp;"*")=1,1,0),0))</f>
        <v>0</v>
      </c>
      <c r="AL264" s="0" t="n">
        <f aca="false">IF(OR(AL$3="",Consolidado!$D264=""),0,IF(ISNUMBER(SEARCH(AL$3,Consolidado!$D264)),IF(COUNTIFS(Consolidado!$AC$5:AC264,Consolidado!$AC264,Consolidado!$D$5:D264,"*"&amp;AL$3&amp;"*")=1,1,0),0))</f>
        <v>0</v>
      </c>
      <c r="AM264" s="0" t="n">
        <f aca="false">IF(OR(AM$3="",Consolidado!$D264=""),0,IF(ISNUMBER(SEARCH(AM$3,Consolidado!$D264)),IF(COUNTIFS(Consolidado!$AC$5:AC264,Consolidado!$AC264,Consolidado!$D$5:D264,"*"&amp;AM$3&amp;"*")=1,1,0),0))</f>
        <v>0</v>
      </c>
      <c r="AN264" s="0" t="n">
        <f aca="false">IF(OR(AN$3="",Consolidado!$D264=""),0,IF(ISNUMBER(SEARCH(AN$3,Consolidado!$D264)),IF(COUNTIFS(Consolidado!$AC$5:AC264,Consolidado!$AC264,Consolidado!$D$5:D264,"*"&amp;AN$3&amp;"*")=1,1,0),0))</f>
        <v>0</v>
      </c>
      <c r="AO264" s="0" t="n">
        <f aca="false">IF(OR(AO$3="",Consolidado!$D264=""),0,IF(ISNUMBER(SEARCH(AO$3,Consolidado!$D264)),IF(COUNTIFS(Consolidado!$AC$5:AC264,Consolidado!$AC264,Consolidado!$D$5:D264,"*"&amp;AO$3&amp;"*")=1,1,0),0))</f>
        <v>0</v>
      </c>
    </row>
    <row r="265" customFormat="false" ht="15" hidden="false" customHeight="false" outlineLevel="0" collapsed="false">
      <c r="B265" s="0" t="n">
        <f aca="false">IF(OR(B$3="",Consolidado!$D265=""),0,IF(ISNUMBER(SEARCH(B$3,Consolidado!$D265)),IF(COUNTIFS(Consolidado!$AC$5:AC265,Consolidado!$AC265,Consolidado!$D$5:D265,"*"&amp;B$3&amp;"*")=1,1,0),0))</f>
        <v>0</v>
      </c>
      <c r="C265" s="0" t="n">
        <f aca="false">IF(OR(C$3="",Consolidado!$D265=""),0,IF(ISNUMBER(SEARCH(C$3,Consolidado!$D265)),IF(COUNTIFS(Consolidado!$AC$5:AC265,Consolidado!$AC265,Consolidado!$D$5:D265,"*"&amp;C$3&amp;"*")=1,1,0),0))</f>
        <v>0</v>
      </c>
      <c r="D265" s="0" t="n">
        <f aca="false">IF(OR(D$3="",Consolidado!$D265=""),0,IF(ISNUMBER(SEARCH(D$3,Consolidado!$D265)),IF(COUNTIFS(Consolidado!$AC$5:AC265,Consolidado!$AC265,Consolidado!$D$5:D265,"*"&amp;D$3&amp;"*")=1,1,0),0))</f>
        <v>0</v>
      </c>
      <c r="E265" s="0" t="n">
        <f aca="false">IF(OR(E$3="",Consolidado!$D265=""),0,IF(ISNUMBER(SEARCH(E$3,Consolidado!$D265)),IF(COUNTIFS(Consolidado!$AC$5:AC265,Consolidado!$AC265,Consolidado!$D$5:D265,"*"&amp;E$3&amp;"*")=1,1,0),0))</f>
        <v>0</v>
      </c>
      <c r="F265" s="0" t="n">
        <f aca="false">IF(OR(F$3="",Consolidado!$D265=""),0,IF(ISNUMBER(SEARCH(F$3,Consolidado!$D265)),IF(COUNTIFS(Consolidado!$AC$5:AC265,Consolidado!$AC265,Consolidado!$D$5:D265,"*"&amp;F$3&amp;"*")=1,1,0),0))</f>
        <v>0</v>
      </c>
      <c r="G265" s="0" t="n">
        <f aca="false">IF(OR(G$3="",Consolidado!$D265=""),0,IF(ISNUMBER(SEARCH(G$3,Consolidado!$D265)),IF(COUNTIFS(Consolidado!$AC$5:AC265,Consolidado!$AC265,Consolidado!$D$5:D265,"*"&amp;G$3&amp;"*")=1,1,0),0))</f>
        <v>0</v>
      </c>
      <c r="H265" s="0" t="n">
        <f aca="false">IF(OR(H$3="",Consolidado!$D265=""),0,IF(ISNUMBER(SEARCH(H$3,Consolidado!$D265)),IF(COUNTIFS(Consolidado!$AC$5:AC265,Consolidado!$AC265,Consolidado!$D$5:D265,"*"&amp;H$3&amp;"*")=1,1,0),0))</f>
        <v>0</v>
      </c>
      <c r="I265" s="0" t="n">
        <f aca="false">IF(OR(I$3="",Consolidado!$D265=""),0,IF(ISNUMBER(SEARCH(I$3,Consolidado!$D265)),IF(COUNTIFS(Consolidado!$AC$5:AC265,Consolidado!$AC265,Consolidado!$D$5:D265,"*"&amp;I$3&amp;"*")=1,1,0),0))</f>
        <v>0</v>
      </c>
      <c r="J265" s="0" t="n">
        <f aca="false">IF(OR(J$3="",Consolidado!$D265=""),0,IF(ISNUMBER(SEARCH(J$3,Consolidado!$D265)),IF(COUNTIFS(Consolidado!$AC$5:AC265,Consolidado!$AC265,Consolidado!$D$5:D265,"*"&amp;J$3&amp;"*")=1,1,0),0))</f>
        <v>0</v>
      </c>
      <c r="K265" s="0" t="n">
        <f aca="false">IF(OR(K$3="",Consolidado!$D265=""),0,IF(ISNUMBER(SEARCH(K$3,Consolidado!$D265)),IF(COUNTIFS(Consolidado!$AC$5:AC265,Consolidado!$AC265,Consolidado!$D$5:D265,"*"&amp;K$3&amp;"*")=1,1,0),0))</f>
        <v>0</v>
      </c>
      <c r="L265" s="0" t="n">
        <f aca="false">IF(OR(L$3="",Consolidado!$D265=""),0,IF(ISNUMBER(SEARCH(L$3,Consolidado!$D265)),IF(COUNTIFS(Consolidado!$AC$5:AC265,Consolidado!$AC265,Consolidado!$D$5:D265,"*"&amp;L$3&amp;"*")=1,1,0),0))</f>
        <v>0</v>
      </c>
      <c r="M265" s="0" t="n">
        <f aca="false">IF(OR(M$3="",Consolidado!$D265=""),0,IF(ISNUMBER(SEARCH(M$3,Consolidado!$D265)),IF(COUNTIFS(Consolidado!$AC$5:AC265,Consolidado!$AC265,Consolidado!$D$5:D265,"*"&amp;M$3&amp;"*")=1,1,0),0))</f>
        <v>0</v>
      </c>
      <c r="N265" s="0" t="n">
        <f aca="false">IF(OR(N$3="",Consolidado!$D265=""),0,IF(ISNUMBER(SEARCH(N$3,Consolidado!$D265)),IF(COUNTIFS(Consolidado!$AC$5:AC265,Consolidado!$AC265,Consolidado!$D$5:D265,"*"&amp;N$3&amp;"*")=1,1,0),0))</f>
        <v>0</v>
      </c>
      <c r="O265" s="0" t="n">
        <f aca="false">IF(OR(O$3="",Consolidado!$D265=""),0,IF(ISNUMBER(SEARCH(O$3,Consolidado!$D265)),IF(COUNTIFS(Consolidado!$AC$5:AC265,Consolidado!$AC265,Consolidado!$D$5:D265,"*"&amp;O$3&amp;"*")=1,1,0),0))</f>
        <v>0</v>
      </c>
      <c r="P265" s="0" t="n">
        <f aca="false">IF(OR(P$3="",Consolidado!$D265=""),0,IF(ISNUMBER(SEARCH(P$3,Consolidado!$D265)),IF(COUNTIFS(Consolidado!$AC$5:AC265,Consolidado!$AC265,Consolidado!$D$5:D265,"*"&amp;P$3&amp;"*")=1,1,0),0))</f>
        <v>0</v>
      </c>
      <c r="Q265" s="0" t="n">
        <f aca="false">IF(OR(Q$3="",Consolidado!$D265=""),0,IF(ISNUMBER(SEARCH(Q$3,Consolidado!$D265)),IF(COUNTIFS(Consolidado!$AC$5:AC265,Consolidado!$AC265,Consolidado!$D$5:D265,"*"&amp;Q$3&amp;"*")=1,1,0),0))</f>
        <v>0</v>
      </c>
      <c r="R265" s="0" t="n">
        <f aca="false">IF(OR(R$3="",Consolidado!$D265=""),0,IF(ISNUMBER(SEARCH(R$3,Consolidado!$D265)),IF(COUNTIFS(Consolidado!$AC$5:AC265,Consolidado!$AC265,Consolidado!$D$5:D265,"*"&amp;R$3&amp;"*")=1,1,0),0))</f>
        <v>0</v>
      </c>
      <c r="S265" s="0" t="n">
        <f aca="false">IF(OR(S$3="",Consolidado!$D265=""),0,IF(ISNUMBER(SEARCH(S$3,Consolidado!$D265)),IF(COUNTIFS(Consolidado!$AC$5:AC265,Consolidado!$AC265,Consolidado!$D$5:D265,"*"&amp;S$3&amp;"*")=1,1,0),0))</f>
        <v>0</v>
      </c>
      <c r="T265" s="0" t="n">
        <f aca="false">IF(OR(T$3="",Consolidado!$D265=""),0,IF(ISNUMBER(SEARCH(T$3,Consolidado!$D265)),IF(COUNTIFS(Consolidado!$AC$5:AC265,Consolidado!$AC265,Consolidado!$D$5:D265,"*"&amp;T$3&amp;"*")=1,1,0),0))</f>
        <v>0</v>
      </c>
      <c r="U265" s="0" t="n">
        <f aca="false">IF(OR(U$3="",Consolidado!$D265=""),0,IF(ISNUMBER(SEARCH(U$3,Consolidado!$D265)),IF(COUNTIFS(Consolidado!$AC$5:AC265,Consolidado!$AC265,Consolidado!$D$5:D265,"*"&amp;U$3&amp;"*")=1,1,0),0))</f>
        <v>0</v>
      </c>
      <c r="V265" s="0" t="n">
        <f aca="false">IF(OR(V$3="",Consolidado!$D265=""),0,IF(ISNUMBER(SEARCH(V$3,Consolidado!$D265)),IF(COUNTIFS(Consolidado!$AC$5:AC265,Consolidado!$AC265,Consolidado!$D$5:D265,"*"&amp;V$3&amp;"*")=1,1,0),0))</f>
        <v>0</v>
      </c>
      <c r="W265" s="0" t="n">
        <f aca="false">IF(OR(W$3="",Consolidado!$D265=""),0,IF(ISNUMBER(SEARCH(W$3,Consolidado!$D265)),IF(COUNTIFS(Consolidado!$AC$5:AC265,Consolidado!$AC265,Consolidado!$D$5:D265,"*"&amp;W$3&amp;"*")=1,1,0),0))</f>
        <v>0</v>
      </c>
      <c r="X265" s="0" t="n">
        <f aca="false">IF(OR(X$3="",Consolidado!$D265=""),0,IF(ISNUMBER(SEARCH(X$3,Consolidado!$D265)),IF(COUNTIFS(Consolidado!$AC$5:AC265,Consolidado!$AC265,Consolidado!$D$5:D265,"*"&amp;X$3&amp;"*")=1,1,0),0))</f>
        <v>0</v>
      </c>
      <c r="Y265" s="0" t="n">
        <f aca="false">IF(OR(Y$3="",Consolidado!$D265=""),0,IF(ISNUMBER(SEARCH(Y$3,Consolidado!$D265)),IF(COUNTIFS(Consolidado!$AC$5:AC265,Consolidado!$AC265,Consolidado!$D$5:D265,"*"&amp;Y$3&amp;"*")=1,1,0),0))</f>
        <v>0</v>
      </c>
      <c r="Z265" s="0" t="n">
        <f aca="false">IF(OR(Z$3="",Consolidado!$D265=""),0,IF(ISNUMBER(SEARCH(Z$3,Consolidado!$D265)),IF(COUNTIFS(Consolidado!$AC$5:AC265,Consolidado!$AC265,Consolidado!$D$5:D265,"*"&amp;Z$3&amp;"*")=1,1,0),0))</f>
        <v>0</v>
      </c>
      <c r="AA265" s="0" t="n">
        <f aca="false">IF(OR(AA$3="",Consolidado!$D265=""),0,IF(ISNUMBER(SEARCH(AA$3,Consolidado!$D265)),IF(COUNTIFS(Consolidado!$AC$5:AC265,Consolidado!$AC265,Consolidado!$D$5:D265,"*"&amp;AA$3&amp;"*")=1,1,0),0))</f>
        <v>0</v>
      </c>
      <c r="AB265" s="0" t="n">
        <f aca="false">IF(OR(AB$3="",Consolidado!$D265=""),0,IF(ISNUMBER(SEARCH(AB$3,Consolidado!$D265)),IF(COUNTIFS(Consolidado!$AC$5:AC265,Consolidado!$AC265,Consolidado!$D$5:D265,"*"&amp;AB$3&amp;"*")=1,1,0),0))</f>
        <v>0</v>
      </c>
      <c r="AC265" s="0" t="n">
        <f aca="false">IF(OR(AC$3="",Consolidado!$D265=""),0,IF(ISNUMBER(SEARCH(AC$3,Consolidado!$D265)),IF(COUNTIFS(Consolidado!$AC$5:AC265,Consolidado!$AC265,Consolidado!$D$5:D265,"*"&amp;AC$3&amp;"*")=1,1,0),0))</f>
        <v>0</v>
      </c>
      <c r="AD265" s="0" t="n">
        <f aca="false">IF(OR(AD$3="",Consolidado!$D265=""),0,IF(ISNUMBER(SEARCH(AD$3,Consolidado!$D265)),IF(COUNTIFS(Consolidado!$AC$5:AC265,Consolidado!$AC265,Consolidado!$D$5:D265,"*"&amp;AD$3&amp;"*")=1,1,0),0))</f>
        <v>0</v>
      </c>
      <c r="AE265" s="0" t="n">
        <f aca="false">IF(OR(AE$3="",Consolidado!$D265=""),0,IF(ISNUMBER(SEARCH(AE$3,Consolidado!$D265)),IF(COUNTIFS(Consolidado!$AC$5:AC265,Consolidado!$AC265,Consolidado!$D$5:D265,"*"&amp;AE$3&amp;"*")=1,1,0),0))</f>
        <v>0</v>
      </c>
      <c r="AF265" s="0" t="n">
        <f aca="false">IF(OR(AF$3="",Consolidado!$D265=""),0,IF(ISNUMBER(SEARCH(AF$3,Consolidado!$D265)),IF(COUNTIFS(Consolidado!$AC$5:AC265,Consolidado!$AC265,Consolidado!$D$5:D265,"*"&amp;AF$3&amp;"*")=1,1,0),0))</f>
        <v>0</v>
      </c>
      <c r="AG265" s="0" t="n">
        <f aca="false">IF(OR(AG$3="",Consolidado!$D265=""),0,IF(ISNUMBER(SEARCH(AG$3,Consolidado!$D265)),IF(COUNTIFS(Consolidado!$AC$5:AC265,Consolidado!$AC265,Consolidado!$D$5:D265,"*"&amp;AG$3&amp;"*")=1,1,0),0))</f>
        <v>0</v>
      </c>
      <c r="AH265" s="0" t="n">
        <f aca="false">IF(OR(AH$3="",Consolidado!$D265=""),0,IF(ISNUMBER(SEARCH(AH$3,Consolidado!$D265)),IF(COUNTIFS(Consolidado!$AC$5:AC265,Consolidado!$AC265,Consolidado!$D$5:D265,"*"&amp;AH$3&amp;"*")=1,1,0),0))</f>
        <v>0</v>
      </c>
      <c r="AI265" s="0" t="n">
        <f aca="false">IF(OR(AI$3="",Consolidado!$D265=""),0,IF(ISNUMBER(SEARCH(AI$3,Consolidado!$D265)),IF(COUNTIFS(Consolidado!$AC$5:AC265,Consolidado!$AC265,Consolidado!$D$5:D265,"*"&amp;AI$3&amp;"*")=1,1,0),0))</f>
        <v>0</v>
      </c>
      <c r="AJ265" s="0" t="n">
        <f aca="false">IF(OR(AJ$3="",Consolidado!$D265=""),0,IF(ISNUMBER(SEARCH(AJ$3,Consolidado!$D265)),IF(COUNTIFS(Consolidado!$AC$5:AC265,Consolidado!$AC265,Consolidado!$D$5:D265,"*"&amp;AJ$3&amp;"*")=1,1,0),0))</f>
        <v>0</v>
      </c>
      <c r="AK265" s="0" t="n">
        <f aca="false">IF(OR(AK$3="",Consolidado!$D265=""),0,IF(ISNUMBER(SEARCH(AK$3,Consolidado!$D265)),IF(COUNTIFS(Consolidado!$AC$5:AC265,Consolidado!$AC265,Consolidado!$D$5:D265,"*"&amp;AK$3&amp;"*")=1,1,0),0))</f>
        <v>0</v>
      </c>
      <c r="AL265" s="0" t="n">
        <f aca="false">IF(OR(AL$3="",Consolidado!$D265=""),0,IF(ISNUMBER(SEARCH(AL$3,Consolidado!$D265)),IF(COUNTIFS(Consolidado!$AC$5:AC265,Consolidado!$AC265,Consolidado!$D$5:D265,"*"&amp;AL$3&amp;"*")=1,1,0),0))</f>
        <v>0</v>
      </c>
      <c r="AM265" s="0" t="n">
        <f aca="false">IF(OR(AM$3="",Consolidado!$D265=""),0,IF(ISNUMBER(SEARCH(AM$3,Consolidado!$D265)),IF(COUNTIFS(Consolidado!$AC$5:AC265,Consolidado!$AC265,Consolidado!$D$5:D265,"*"&amp;AM$3&amp;"*")=1,1,0),0))</f>
        <v>0</v>
      </c>
      <c r="AN265" s="0" t="n">
        <f aca="false">IF(OR(AN$3="",Consolidado!$D265=""),0,IF(ISNUMBER(SEARCH(AN$3,Consolidado!$D265)),IF(COUNTIFS(Consolidado!$AC$5:AC265,Consolidado!$AC265,Consolidado!$D$5:D265,"*"&amp;AN$3&amp;"*")=1,1,0),0))</f>
        <v>0</v>
      </c>
      <c r="AO265" s="0" t="n">
        <f aca="false">IF(OR(AO$3="",Consolidado!$D265=""),0,IF(ISNUMBER(SEARCH(AO$3,Consolidado!$D265)),IF(COUNTIFS(Consolidado!$AC$5:AC265,Consolidado!$AC265,Consolidado!$D$5:D265,"*"&amp;AO$3&amp;"*")=1,1,0),0))</f>
        <v>0</v>
      </c>
    </row>
    <row r="266" customFormat="false" ht="15" hidden="false" customHeight="false" outlineLevel="0" collapsed="false">
      <c r="B266" s="0" t="n">
        <f aca="false">IF(OR(B$3="",Consolidado!$D266=""),0,IF(ISNUMBER(SEARCH(B$3,Consolidado!$D266)),IF(COUNTIFS(Consolidado!$AC$5:AC266,Consolidado!$AC266,Consolidado!$D$5:D266,"*"&amp;B$3&amp;"*")=1,1,0),0))</f>
        <v>0</v>
      </c>
      <c r="C266" s="0" t="n">
        <f aca="false">IF(OR(C$3="",Consolidado!$D266=""),0,IF(ISNUMBER(SEARCH(C$3,Consolidado!$D266)),IF(COUNTIFS(Consolidado!$AC$5:AC266,Consolidado!$AC266,Consolidado!$D$5:D266,"*"&amp;C$3&amp;"*")=1,1,0),0))</f>
        <v>0</v>
      </c>
      <c r="D266" s="0" t="n">
        <f aca="false">IF(OR(D$3="",Consolidado!$D266=""),0,IF(ISNUMBER(SEARCH(D$3,Consolidado!$D266)),IF(COUNTIFS(Consolidado!$AC$5:AC266,Consolidado!$AC266,Consolidado!$D$5:D266,"*"&amp;D$3&amp;"*")=1,1,0),0))</f>
        <v>0</v>
      </c>
      <c r="E266" s="0" t="n">
        <f aca="false">IF(OR(E$3="",Consolidado!$D266=""),0,IF(ISNUMBER(SEARCH(E$3,Consolidado!$D266)),IF(COUNTIFS(Consolidado!$AC$5:AC266,Consolidado!$AC266,Consolidado!$D$5:D266,"*"&amp;E$3&amp;"*")=1,1,0),0))</f>
        <v>0</v>
      </c>
      <c r="F266" s="0" t="n">
        <f aca="false">IF(OR(F$3="",Consolidado!$D266=""),0,IF(ISNUMBER(SEARCH(F$3,Consolidado!$D266)),IF(COUNTIFS(Consolidado!$AC$5:AC266,Consolidado!$AC266,Consolidado!$D$5:D266,"*"&amp;F$3&amp;"*")=1,1,0),0))</f>
        <v>0</v>
      </c>
      <c r="G266" s="0" t="n">
        <f aca="false">IF(OR(G$3="",Consolidado!$D266=""),0,IF(ISNUMBER(SEARCH(G$3,Consolidado!$D266)),IF(COUNTIFS(Consolidado!$AC$5:AC266,Consolidado!$AC266,Consolidado!$D$5:D266,"*"&amp;G$3&amp;"*")=1,1,0),0))</f>
        <v>0</v>
      </c>
      <c r="H266" s="0" t="n">
        <f aca="false">IF(OR(H$3="",Consolidado!$D266=""),0,IF(ISNUMBER(SEARCH(H$3,Consolidado!$D266)),IF(COUNTIFS(Consolidado!$AC$5:AC266,Consolidado!$AC266,Consolidado!$D$5:D266,"*"&amp;H$3&amp;"*")=1,1,0),0))</f>
        <v>0</v>
      </c>
      <c r="I266" s="0" t="n">
        <f aca="false">IF(OR(I$3="",Consolidado!$D266=""),0,IF(ISNUMBER(SEARCH(I$3,Consolidado!$D266)),IF(COUNTIFS(Consolidado!$AC$5:AC266,Consolidado!$AC266,Consolidado!$D$5:D266,"*"&amp;I$3&amp;"*")=1,1,0),0))</f>
        <v>0</v>
      </c>
      <c r="J266" s="0" t="n">
        <f aca="false">IF(OR(J$3="",Consolidado!$D266=""),0,IF(ISNUMBER(SEARCH(J$3,Consolidado!$D266)),IF(COUNTIFS(Consolidado!$AC$5:AC266,Consolidado!$AC266,Consolidado!$D$5:D266,"*"&amp;J$3&amp;"*")=1,1,0),0))</f>
        <v>0</v>
      </c>
      <c r="K266" s="0" t="n">
        <f aca="false">IF(OR(K$3="",Consolidado!$D266=""),0,IF(ISNUMBER(SEARCH(K$3,Consolidado!$D266)),IF(COUNTIFS(Consolidado!$AC$5:AC266,Consolidado!$AC266,Consolidado!$D$5:D266,"*"&amp;K$3&amp;"*")=1,1,0),0))</f>
        <v>0</v>
      </c>
      <c r="L266" s="0" t="n">
        <f aca="false">IF(OR(L$3="",Consolidado!$D266=""),0,IF(ISNUMBER(SEARCH(L$3,Consolidado!$D266)),IF(COUNTIFS(Consolidado!$AC$5:AC266,Consolidado!$AC266,Consolidado!$D$5:D266,"*"&amp;L$3&amp;"*")=1,1,0),0))</f>
        <v>0</v>
      </c>
      <c r="M266" s="0" t="n">
        <f aca="false">IF(OR(M$3="",Consolidado!$D266=""),0,IF(ISNUMBER(SEARCH(M$3,Consolidado!$D266)),IF(COUNTIFS(Consolidado!$AC$5:AC266,Consolidado!$AC266,Consolidado!$D$5:D266,"*"&amp;M$3&amp;"*")=1,1,0),0))</f>
        <v>0</v>
      </c>
      <c r="N266" s="0" t="n">
        <f aca="false">IF(OR(N$3="",Consolidado!$D266=""),0,IF(ISNUMBER(SEARCH(N$3,Consolidado!$D266)),IF(COUNTIFS(Consolidado!$AC$5:AC266,Consolidado!$AC266,Consolidado!$D$5:D266,"*"&amp;N$3&amp;"*")=1,1,0),0))</f>
        <v>0</v>
      </c>
      <c r="O266" s="0" t="n">
        <f aca="false">IF(OR(O$3="",Consolidado!$D266=""),0,IF(ISNUMBER(SEARCH(O$3,Consolidado!$D266)),IF(COUNTIFS(Consolidado!$AC$5:AC266,Consolidado!$AC266,Consolidado!$D$5:D266,"*"&amp;O$3&amp;"*")=1,1,0),0))</f>
        <v>0</v>
      </c>
      <c r="P266" s="0" t="n">
        <f aca="false">IF(OR(P$3="",Consolidado!$D266=""),0,IF(ISNUMBER(SEARCH(P$3,Consolidado!$D266)),IF(COUNTIFS(Consolidado!$AC$5:AC266,Consolidado!$AC266,Consolidado!$D$5:D266,"*"&amp;P$3&amp;"*")=1,1,0),0))</f>
        <v>0</v>
      </c>
      <c r="Q266" s="0" t="n">
        <f aca="false">IF(OR(Q$3="",Consolidado!$D266=""),0,IF(ISNUMBER(SEARCH(Q$3,Consolidado!$D266)),IF(COUNTIFS(Consolidado!$AC$5:AC266,Consolidado!$AC266,Consolidado!$D$5:D266,"*"&amp;Q$3&amp;"*")=1,1,0),0))</f>
        <v>0</v>
      </c>
      <c r="R266" s="0" t="n">
        <f aca="false">IF(OR(R$3="",Consolidado!$D266=""),0,IF(ISNUMBER(SEARCH(R$3,Consolidado!$D266)),IF(COUNTIFS(Consolidado!$AC$5:AC266,Consolidado!$AC266,Consolidado!$D$5:D266,"*"&amp;R$3&amp;"*")=1,1,0),0))</f>
        <v>0</v>
      </c>
      <c r="S266" s="0" t="n">
        <f aca="false">IF(OR(S$3="",Consolidado!$D266=""),0,IF(ISNUMBER(SEARCH(S$3,Consolidado!$D266)),IF(COUNTIFS(Consolidado!$AC$5:AC266,Consolidado!$AC266,Consolidado!$D$5:D266,"*"&amp;S$3&amp;"*")=1,1,0),0))</f>
        <v>0</v>
      </c>
      <c r="T266" s="0" t="n">
        <f aca="false">IF(OR(T$3="",Consolidado!$D266=""),0,IF(ISNUMBER(SEARCH(T$3,Consolidado!$D266)),IF(COUNTIFS(Consolidado!$AC$5:AC266,Consolidado!$AC266,Consolidado!$D$5:D266,"*"&amp;T$3&amp;"*")=1,1,0),0))</f>
        <v>0</v>
      </c>
      <c r="U266" s="0" t="n">
        <f aca="false">IF(OR(U$3="",Consolidado!$D266=""),0,IF(ISNUMBER(SEARCH(U$3,Consolidado!$D266)),IF(COUNTIFS(Consolidado!$AC$5:AC266,Consolidado!$AC266,Consolidado!$D$5:D266,"*"&amp;U$3&amp;"*")=1,1,0),0))</f>
        <v>0</v>
      </c>
      <c r="V266" s="0" t="n">
        <f aca="false">IF(OR(V$3="",Consolidado!$D266=""),0,IF(ISNUMBER(SEARCH(V$3,Consolidado!$D266)),IF(COUNTIFS(Consolidado!$AC$5:AC266,Consolidado!$AC266,Consolidado!$D$5:D266,"*"&amp;V$3&amp;"*")=1,1,0),0))</f>
        <v>0</v>
      </c>
      <c r="W266" s="0" t="n">
        <f aca="false">IF(OR(W$3="",Consolidado!$D266=""),0,IF(ISNUMBER(SEARCH(W$3,Consolidado!$D266)),IF(COUNTIFS(Consolidado!$AC$5:AC266,Consolidado!$AC266,Consolidado!$D$5:D266,"*"&amp;W$3&amp;"*")=1,1,0),0))</f>
        <v>0</v>
      </c>
      <c r="X266" s="0" t="n">
        <f aca="false">IF(OR(X$3="",Consolidado!$D266=""),0,IF(ISNUMBER(SEARCH(X$3,Consolidado!$D266)),IF(COUNTIFS(Consolidado!$AC$5:AC266,Consolidado!$AC266,Consolidado!$D$5:D266,"*"&amp;X$3&amp;"*")=1,1,0),0))</f>
        <v>0</v>
      </c>
      <c r="Y266" s="0" t="n">
        <f aca="false">IF(OR(Y$3="",Consolidado!$D266=""),0,IF(ISNUMBER(SEARCH(Y$3,Consolidado!$D266)),IF(COUNTIFS(Consolidado!$AC$5:AC266,Consolidado!$AC266,Consolidado!$D$5:D266,"*"&amp;Y$3&amp;"*")=1,1,0),0))</f>
        <v>0</v>
      </c>
      <c r="Z266" s="0" t="n">
        <f aca="false">IF(OR(Z$3="",Consolidado!$D266=""),0,IF(ISNUMBER(SEARCH(Z$3,Consolidado!$D266)),IF(COUNTIFS(Consolidado!$AC$5:AC266,Consolidado!$AC266,Consolidado!$D$5:D266,"*"&amp;Z$3&amp;"*")=1,1,0),0))</f>
        <v>0</v>
      </c>
      <c r="AA266" s="0" t="n">
        <f aca="false">IF(OR(AA$3="",Consolidado!$D266=""),0,IF(ISNUMBER(SEARCH(AA$3,Consolidado!$D266)),IF(COUNTIFS(Consolidado!$AC$5:AC266,Consolidado!$AC266,Consolidado!$D$5:D266,"*"&amp;AA$3&amp;"*")=1,1,0),0))</f>
        <v>0</v>
      </c>
      <c r="AB266" s="0" t="n">
        <f aca="false">IF(OR(AB$3="",Consolidado!$D266=""),0,IF(ISNUMBER(SEARCH(AB$3,Consolidado!$D266)),IF(COUNTIFS(Consolidado!$AC$5:AC266,Consolidado!$AC266,Consolidado!$D$5:D266,"*"&amp;AB$3&amp;"*")=1,1,0),0))</f>
        <v>0</v>
      </c>
      <c r="AC266" s="0" t="n">
        <f aca="false">IF(OR(AC$3="",Consolidado!$D266=""),0,IF(ISNUMBER(SEARCH(AC$3,Consolidado!$D266)),IF(COUNTIFS(Consolidado!$AC$5:AC266,Consolidado!$AC266,Consolidado!$D$5:D266,"*"&amp;AC$3&amp;"*")=1,1,0),0))</f>
        <v>0</v>
      </c>
      <c r="AD266" s="0" t="n">
        <f aca="false">IF(OR(AD$3="",Consolidado!$D266=""),0,IF(ISNUMBER(SEARCH(AD$3,Consolidado!$D266)),IF(COUNTIFS(Consolidado!$AC$5:AC266,Consolidado!$AC266,Consolidado!$D$5:D266,"*"&amp;AD$3&amp;"*")=1,1,0),0))</f>
        <v>0</v>
      </c>
      <c r="AE266" s="0" t="n">
        <f aca="false">IF(OR(AE$3="",Consolidado!$D266=""),0,IF(ISNUMBER(SEARCH(AE$3,Consolidado!$D266)),IF(COUNTIFS(Consolidado!$AC$5:AC266,Consolidado!$AC266,Consolidado!$D$5:D266,"*"&amp;AE$3&amp;"*")=1,1,0),0))</f>
        <v>0</v>
      </c>
      <c r="AF266" s="0" t="n">
        <f aca="false">IF(OR(AF$3="",Consolidado!$D266=""),0,IF(ISNUMBER(SEARCH(AF$3,Consolidado!$D266)),IF(COUNTIFS(Consolidado!$AC$5:AC266,Consolidado!$AC266,Consolidado!$D$5:D266,"*"&amp;AF$3&amp;"*")=1,1,0),0))</f>
        <v>0</v>
      </c>
      <c r="AG266" s="0" t="n">
        <f aca="false">IF(OR(AG$3="",Consolidado!$D266=""),0,IF(ISNUMBER(SEARCH(AG$3,Consolidado!$D266)),IF(COUNTIFS(Consolidado!$AC$5:AC266,Consolidado!$AC266,Consolidado!$D$5:D266,"*"&amp;AG$3&amp;"*")=1,1,0),0))</f>
        <v>0</v>
      </c>
      <c r="AH266" s="0" t="n">
        <f aca="false">IF(OR(AH$3="",Consolidado!$D266=""),0,IF(ISNUMBER(SEARCH(AH$3,Consolidado!$D266)),IF(COUNTIFS(Consolidado!$AC$5:AC266,Consolidado!$AC266,Consolidado!$D$5:D266,"*"&amp;AH$3&amp;"*")=1,1,0),0))</f>
        <v>0</v>
      </c>
      <c r="AI266" s="0" t="n">
        <f aca="false">IF(OR(AI$3="",Consolidado!$D266=""),0,IF(ISNUMBER(SEARCH(AI$3,Consolidado!$D266)),IF(COUNTIFS(Consolidado!$AC$5:AC266,Consolidado!$AC266,Consolidado!$D$5:D266,"*"&amp;AI$3&amp;"*")=1,1,0),0))</f>
        <v>0</v>
      </c>
      <c r="AJ266" s="0" t="n">
        <f aca="false">IF(OR(AJ$3="",Consolidado!$D266=""),0,IF(ISNUMBER(SEARCH(AJ$3,Consolidado!$D266)),IF(COUNTIFS(Consolidado!$AC$5:AC266,Consolidado!$AC266,Consolidado!$D$5:D266,"*"&amp;AJ$3&amp;"*")=1,1,0),0))</f>
        <v>0</v>
      </c>
      <c r="AK266" s="0" t="n">
        <f aca="false">IF(OR(AK$3="",Consolidado!$D266=""),0,IF(ISNUMBER(SEARCH(AK$3,Consolidado!$D266)),IF(COUNTIFS(Consolidado!$AC$5:AC266,Consolidado!$AC266,Consolidado!$D$5:D266,"*"&amp;AK$3&amp;"*")=1,1,0),0))</f>
        <v>0</v>
      </c>
      <c r="AL266" s="0" t="n">
        <f aca="false">IF(OR(AL$3="",Consolidado!$D266=""),0,IF(ISNUMBER(SEARCH(AL$3,Consolidado!$D266)),IF(COUNTIFS(Consolidado!$AC$5:AC266,Consolidado!$AC266,Consolidado!$D$5:D266,"*"&amp;AL$3&amp;"*")=1,1,0),0))</f>
        <v>0</v>
      </c>
      <c r="AM266" s="0" t="n">
        <f aca="false">IF(OR(AM$3="",Consolidado!$D266=""),0,IF(ISNUMBER(SEARCH(AM$3,Consolidado!$D266)),IF(COUNTIFS(Consolidado!$AC$5:AC266,Consolidado!$AC266,Consolidado!$D$5:D266,"*"&amp;AM$3&amp;"*")=1,1,0),0))</f>
        <v>0</v>
      </c>
      <c r="AN266" s="0" t="n">
        <f aca="false">IF(OR(AN$3="",Consolidado!$D266=""),0,IF(ISNUMBER(SEARCH(AN$3,Consolidado!$D266)),IF(COUNTIFS(Consolidado!$AC$5:AC266,Consolidado!$AC266,Consolidado!$D$5:D266,"*"&amp;AN$3&amp;"*")=1,1,0),0))</f>
        <v>0</v>
      </c>
      <c r="AO266" s="0" t="n">
        <f aca="false">IF(OR(AO$3="",Consolidado!$D266=""),0,IF(ISNUMBER(SEARCH(AO$3,Consolidado!$D266)),IF(COUNTIFS(Consolidado!$AC$5:AC266,Consolidado!$AC266,Consolidado!$D$5:D266,"*"&amp;AO$3&amp;"*")=1,1,0),0))</f>
        <v>0</v>
      </c>
    </row>
    <row r="267" customFormat="false" ht="15" hidden="false" customHeight="false" outlineLevel="0" collapsed="false">
      <c r="B267" s="0" t="n">
        <f aca="false">IF(OR(B$3="",Consolidado!$D267=""),0,IF(ISNUMBER(SEARCH(B$3,Consolidado!$D267)),IF(COUNTIFS(Consolidado!$AC$5:AC267,Consolidado!$AC267,Consolidado!$D$5:D267,"*"&amp;B$3&amp;"*")=1,1,0),0))</f>
        <v>0</v>
      </c>
      <c r="C267" s="0" t="n">
        <f aca="false">IF(OR(C$3="",Consolidado!$D267=""),0,IF(ISNUMBER(SEARCH(C$3,Consolidado!$D267)),IF(COUNTIFS(Consolidado!$AC$5:AC267,Consolidado!$AC267,Consolidado!$D$5:D267,"*"&amp;C$3&amp;"*")=1,1,0),0))</f>
        <v>0</v>
      </c>
      <c r="D267" s="0" t="n">
        <f aca="false">IF(OR(D$3="",Consolidado!$D267=""),0,IF(ISNUMBER(SEARCH(D$3,Consolidado!$D267)),IF(COUNTIFS(Consolidado!$AC$5:AC267,Consolidado!$AC267,Consolidado!$D$5:D267,"*"&amp;D$3&amp;"*")=1,1,0),0))</f>
        <v>0</v>
      </c>
      <c r="E267" s="0" t="n">
        <f aca="false">IF(OR(E$3="",Consolidado!$D267=""),0,IF(ISNUMBER(SEARCH(E$3,Consolidado!$D267)),IF(COUNTIFS(Consolidado!$AC$5:AC267,Consolidado!$AC267,Consolidado!$D$5:D267,"*"&amp;E$3&amp;"*")=1,1,0),0))</f>
        <v>0</v>
      </c>
      <c r="F267" s="0" t="n">
        <f aca="false">IF(OR(F$3="",Consolidado!$D267=""),0,IF(ISNUMBER(SEARCH(F$3,Consolidado!$D267)),IF(COUNTIFS(Consolidado!$AC$5:AC267,Consolidado!$AC267,Consolidado!$D$5:D267,"*"&amp;F$3&amp;"*")=1,1,0),0))</f>
        <v>0</v>
      </c>
      <c r="G267" s="0" t="n">
        <f aca="false">IF(OR(G$3="",Consolidado!$D267=""),0,IF(ISNUMBER(SEARCH(G$3,Consolidado!$D267)),IF(COUNTIFS(Consolidado!$AC$5:AC267,Consolidado!$AC267,Consolidado!$D$5:D267,"*"&amp;G$3&amp;"*")=1,1,0),0))</f>
        <v>0</v>
      </c>
      <c r="H267" s="0" t="n">
        <f aca="false">IF(OR(H$3="",Consolidado!$D267=""),0,IF(ISNUMBER(SEARCH(H$3,Consolidado!$D267)),IF(COUNTIFS(Consolidado!$AC$5:AC267,Consolidado!$AC267,Consolidado!$D$5:D267,"*"&amp;H$3&amp;"*")=1,1,0),0))</f>
        <v>0</v>
      </c>
      <c r="I267" s="0" t="n">
        <f aca="false">IF(OR(I$3="",Consolidado!$D267=""),0,IF(ISNUMBER(SEARCH(I$3,Consolidado!$D267)),IF(COUNTIFS(Consolidado!$AC$5:AC267,Consolidado!$AC267,Consolidado!$D$5:D267,"*"&amp;I$3&amp;"*")=1,1,0),0))</f>
        <v>0</v>
      </c>
      <c r="J267" s="0" t="n">
        <f aca="false">IF(OR(J$3="",Consolidado!$D267=""),0,IF(ISNUMBER(SEARCH(J$3,Consolidado!$D267)),IF(COUNTIFS(Consolidado!$AC$5:AC267,Consolidado!$AC267,Consolidado!$D$5:D267,"*"&amp;J$3&amp;"*")=1,1,0),0))</f>
        <v>0</v>
      </c>
      <c r="K267" s="0" t="n">
        <f aca="false">IF(OR(K$3="",Consolidado!$D267=""),0,IF(ISNUMBER(SEARCH(K$3,Consolidado!$D267)),IF(COUNTIFS(Consolidado!$AC$5:AC267,Consolidado!$AC267,Consolidado!$D$5:D267,"*"&amp;K$3&amp;"*")=1,1,0),0))</f>
        <v>0</v>
      </c>
      <c r="L267" s="0" t="n">
        <f aca="false">IF(OR(L$3="",Consolidado!$D267=""),0,IF(ISNUMBER(SEARCH(L$3,Consolidado!$D267)),IF(COUNTIFS(Consolidado!$AC$5:AC267,Consolidado!$AC267,Consolidado!$D$5:D267,"*"&amp;L$3&amp;"*")=1,1,0),0))</f>
        <v>0</v>
      </c>
      <c r="M267" s="0" t="n">
        <f aca="false">IF(OR(M$3="",Consolidado!$D267=""),0,IF(ISNUMBER(SEARCH(M$3,Consolidado!$D267)),IF(COUNTIFS(Consolidado!$AC$5:AC267,Consolidado!$AC267,Consolidado!$D$5:D267,"*"&amp;M$3&amp;"*")=1,1,0),0))</f>
        <v>0</v>
      </c>
      <c r="N267" s="0" t="n">
        <f aca="false">IF(OR(N$3="",Consolidado!$D267=""),0,IF(ISNUMBER(SEARCH(N$3,Consolidado!$D267)),IF(COUNTIFS(Consolidado!$AC$5:AC267,Consolidado!$AC267,Consolidado!$D$5:D267,"*"&amp;N$3&amp;"*")=1,1,0),0))</f>
        <v>0</v>
      </c>
      <c r="O267" s="0" t="n">
        <f aca="false">IF(OR(O$3="",Consolidado!$D267=""),0,IF(ISNUMBER(SEARCH(O$3,Consolidado!$D267)),IF(COUNTIFS(Consolidado!$AC$5:AC267,Consolidado!$AC267,Consolidado!$D$5:D267,"*"&amp;O$3&amp;"*")=1,1,0),0))</f>
        <v>0</v>
      </c>
      <c r="P267" s="0" t="n">
        <f aca="false">IF(OR(P$3="",Consolidado!$D267=""),0,IF(ISNUMBER(SEARCH(P$3,Consolidado!$D267)),IF(COUNTIFS(Consolidado!$AC$5:AC267,Consolidado!$AC267,Consolidado!$D$5:D267,"*"&amp;P$3&amp;"*")=1,1,0),0))</f>
        <v>0</v>
      </c>
      <c r="Q267" s="0" t="n">
        <f aca="false">IF(OR(Q$3="",Consolidado!$D267=""),0,IF(ISNUMBER(SEARCH(Q$3,Consolidado!$D267)),IF(COUNTIFS(Consolidado!$AC$5:AC267,Consolidado!$AC267,Consolidado!$D$5:D267,"*"&amp;Q$3&amp;"*")=1,1,0),0))</f>
        <v>0</v>
      </c>
      <c r="R267" s="0" t="n">
        <f aca="false">IF(OR(R$3="",Consolidado!$D267=""),0,IF(ISNUMBER(SEARCH(R$3,Consolidado!$D267)),IF(COUNTIFS(Consolidado!$AC$5:AC267,Consolidado!$AC267,Consolidado!$D$5:D267,"*"&amp;R$3&amp;"*")=1,1,0),0))</f>
        <v>0</v>
      </c>
      <c r="S267" s="0" t="n">
        <f aca="false">IF(OR(S$3="",Consolidado!$D267=""),0,IF(ISNUMBER(SEARCH(S$3,Consolidado!$D267)),IF(COUNTIFS(Consolidado!$AC$5:AC267,Consolidado!$AC267,Consolidado!$D$5:D267,"*"&amp;S$3&amp;"*")=1,1,0),0))</f>
        <v>0</v>
      </c>
      <c r="T267" s="0" t="n">
        <f aca="false">IF(OR(T$3="",Consolidado!$D267=""),0,IF(ISNUMBER(SEARCH(T$3,Consolidado!$D267)),IF(COUNTIFS(Consolidado!$AC$5:AC267,Consolidado!$AC267,Consolidado!$D$5:D267,"*"&amp;T$3&amp;"*")=1,1,0),0))</f>
        <v>0</v>
      </c>
      <c r="U267" s="0" t="n">
        <f aca="false">IF(OR(U$3="",Consolidado!$D267=""),0,IF(ISNUMBER(SEARCH(U$3,Consolidado!$D267)),IF(COUNTIFS(Consolidado!$AC$5:AC267,Consolidado!$AC267,Consolidado!$D$5:D267,"*"&amp;U$3&amp;"*")=1,1,0),0))</f>
        <v>0</v>
      </c>
      <c r="V267" s="0" t="n">
        <f aca="false">IF(OR(V$3="",Consolidado!$D267=""),0,IF(ISNUMBER(SEARCH(V$3,Consolidado!$D267)),IF(COUNTIFS(Consolidado!$AC$5:AC267,Consolidado!$AC267,Consolidado!$D$5:D267,"*"&amp;V$3&amp;"*")=1,1,0),0))</f>
        <v>0</v>
      </c>
      <c r="W267" s="0" t="n">
        <f aca="false">IF(OR(W$3="",Consolidado!$D267=""),0,IF(ISNUMBER(SEARCH(W$3,Consolidado!$D267)),IF(COUNTIFS(Consolidado!$AC$5:AC267,Consolidado!$AC267,Consolidado!$D$5:D267,"*"&amp;W$3&amp;"*")=1,1,0),0))</f>
        <v>0</v>
      </c>
      <c r="X267" s="0" t="n">
        <f aca="false">IF(OR(X$3="",Consolidado!$D267=""),0,IF(ISNUMBER(SEARCH(X$3,Consolidado!$D267)),IF(COUNTIFS(Consolidado!$AC$5:AC267,Consolidado!$AC267,Consolidado!$D$5:D267,"*"&amp;X$3&amp;"*")=1,1,0),0))</f>
        <v>0</v>
      </c>
      <c r="Y267" s="0" t="n">
        <f aca="false">IF(OR(Y$3="",Consolidado!$D267=""),0,IF(ISNUMBER(SEARCH(Y$3,Consolidado!$D267)),IF(COUNTIFS(Consolidado!$AC$5:AC267,Consolidado!$AC267,Consolidado!$D$5:D267,"*"&amp;Y$3&amp;"*")=1,1,0),0))</f>
        <v>0</v>
      </c>
      <c r="Z267" s="0" t="n">
        <f aca="false">IF(OR(Z$3="",Consolidado!$D267=""),0,IF(ISNUMBER(SEARCH(Z$3,Consolidado!$D267)),IF(COUNTIFS(Consolidado!$AC$5:AC267,Consolidado!$AC267,Consolidado!$D$5:D267,"*"&amp;Z$3&amp;"*")=1,1,0),0))</f>
        <v>0</v>
      </c>
      <c r="AA267" s="0" t="n">
        <f aca="false">IF(OR(AA$3="",Consolidado!$D267=""),0,IF(ISNUMBER(SEARCH(AA$3,Consolidado!$D267)),IF(COUNTIFS(Consolidado!$AC$5:AC267,Consolidado!$AC267,Consolidado!$D$5:D267,"*"&amp;AA$3&amp;"*")=1,1,0),0))</f>
        <v>0</v>
      </c>
      <c r="AB267" s="0" t="n">
        <f aca="false">IF(OR(AB$3="",Consolidado!$D267=""),0,IF(ISNUMBER(SEARCH(AB$3,Consolidado!$D267)),IF(COUNTIFS(Consolidado!$AC$5:AC267,Consolidado!$AC267,Consolidado!$D$5:D267,"*"&amp;AB$3&amp;"*")=1,1,0),0))</f>
        <v>0</v>
      </c>
      <c r="AC267" s="0" t="n">
        <f aca="false">IF(OR(AC$3="",Consolidado!$D267=""),0,IF(ISNUMBER(SEARCH(AC$3,Consolidado!$D267)),IF(COUNTIFS(Consolidado!$AC$5:AC267,Consolidado!$AC267,Consolidado!$D$5:D267,"*"&amp;AC$3&amp;"*")=1,1,0),0))</f>
        <v>0</v>
      </c>
      <c r="AD267" s="0" t="n">
        <f aca="false">IF(OR(AD$3="",Consolidado!$D267=""),0,IF(ISNUMBER(SEARCH(AD$3,Consolidado!$D267)),IF(COUNTIFS(Consolidado!$AC$5:AC267,Consolidado!$AC267,Consolidado!$D$5:D267,"*"&amp;AD$3&amp;"*")=1,1,0),0))</f>
        <v>0</v>
      </c>
      <c r="AE267" s="0" t="n">
        <f aca="false">IF(OR(AE$3="",Consolidado!$D267=""),0,IF(ISNUMBER(SEARCH(AE$3,Consolidado!$D267)),IF(COUNTIFS(Consolidado!$AC$5:AC267,Consolidado!$AC267,Consolidado!$D$5:D267,"*"&amp;AE$3&amp;"*")=1,1,0),0))</f>
        <v>0</v>
      </c>
      <c r="AF267" s="0" t="n">
        <f aca="false">IF(OR(AF$3="",Consolidado!$D267=""),0,IF(ISNUMBER(SEARCH(AF$3,Consolidado!$D267)),IF(COUNTIFS(Consolidado!$AC$5:AC267,Consolidado!$AC267,Consolidado!$D$5:D267,"*"&amp;AF$3&amp;"*")=1,1,0),0))</f>
        <v>0</v>
      </c>
      <c r="AG267" s="0" t="n">
        <f aca="false">IF(OR(AG$3="",Consolidado!$D267=""),0,IF(ISNUMBER(SEARCH(AG$3,Consolidado!$D267)),IF(COUNTIFS(Consolidado!$AC$5:AC267,Consolidado!$AC267,Consolidado!$D$5:D267,"*"&amp;AG$3&amp;"*")=1,1,0),0))</f>
        <v>0</v>
      </c>
      <c r="AH267" s="0" t="n">
        <f aca="false">IF(OR(AH$3="",Consolidado!$D267=""),0,IF(ISNUMBER(SEARCH(AH$3,Consolidado!$D267)),IF(COUNTIFS(Consolidado!$AC$5:AC267,Consolidado!$AC267,Consolidado!$D$5:D267,"*"&amp;AH$3&amp;"*")=1,1,0),0))</f>
        <v>0</v>
      </c>
      <c r="AI267" s="0" t="n">
        <f aca="false">IF(OR(AI$3="",Consolidado!$D267=""),0,IF(ISNUMBER(SEARCH(AI$3,Consolidado!$D267)),IF(COUNTIFS(Consolidado!$AC$5:AC267,Consolidado!$AC267,Consolidado!$D$5:D267,"*"&amp;AI$3&amp;"*")=1,1,0),0))</f>
        <v>0</v>
      </c>
      <c r="AJ267" s="0" t="n">
        <f aca="false">IF(OR(AJ$3="",Consolidado!$D267=""),0,IF(ISNUMBER(SEARCH(AJ$3,Consolidado!$D267)),IF(COUNTIFS(Consolidado!$AC$5:AC267,Consolidado!$AC267,Consolidado!$D$5:D267,"*"&amp;AJ$3&amp;"*")=1,1,0),0))</f>
        <v>0</v>
      </c>
      <c r="AK267" s="0" t="n">
        <f aca="false">IF(OR(AK$3="",Consolidado!$D267=""),0,IF(ISNUMBER(SEARCH(AK$3,Consolidado!$D267)),IF(COUNTIFS(Consolidado!$AC$5:AC267,Consolidado!$AC267,Consolidado!$D$5:D267,"*"&amp;AK$3&amp;"*")=1,1,0),0))</f>
        <v>0</v>
      </c>
      <c r="AL267" s="0" t="n">
        <f aca="false">IF(OR(AL$3="",Consolidado!$D267=""),0,IF(ISNUMBER(SEARCH(AL$3,Consolidado!$D267)),IF(COUNTIFS(Consolidado!$AC$5:AC267,Consolidado!$AC267,Consolidado!$D$5:D267,"*"&amp;AL$3&amp;"*")=1,1,0),0))</f>
        <v>0</v>
      </c>
      <c r="AM267" s="0" t="n">
        <f aca="false">IF(OR(AM$3="",Consolidado!$D267=""),0,IF(ISNUMBER(SEARCH(AM$3,Consolidado!$D267)),IF(COUNTIFS(Consolidado!$AC$5:AC267,Consolidado!$AC267,Consolidado!$D$5:D267,"*"&amp;AM$3&amp;"*")=1,1,0),0))</f>
        <v>0</v>
      </c>
      <c r="AN267" s="0" t="n">
        <f aca="false">IF(OR(AN$3="",Consolidado!$D267=""),0,IF(ISNUMBER(SEARCH(AN$3,Consolidado!$D267)),IF(COUNTIFS(Consolidado!$AC$5:AC267,Consolidado!$AC267,Consolidado!$D$5:D267,"*"&amp;AN$3&amp;"*")=1,1,0),0))</f>
        <v>0</v>
      </c>
      <c r="AO267" s="0" t="n">
        <f aca="false">IF(OR(AO$3="",Consolidado!$D267=""),0,IF(ISNUMBER(SEARCH(AO$3,Consolidado!$D267)),IF(COUNTIFS(Consolidado!$AC$5:AC267,Consolidado!$AC267,Consolidado!$D$5:D267,"*"&amp;AO$3&amp;"*")=1,1,0),0))</f>
        <v>0</v>
      </c>
    </row>
    <row r="268" customFormat="false" ht="15" hidden="false" customHeight="false" outlineLevel="0" collapsed="false">
      <c r="B268" s="0" t="n">
        <f aca="false">IF(OR(B$3="",Consolidado!$D268=""),0,IF(ISNUMBER(SEARCH(B$3,Consolidado!$D268)),IF(COUNTIFS(Consolidado!$AC$5:AC268,Consolidado!$AC268,Consolidado!$D$5:D268,"*"&amp;B$3&amp;"*")=1,1,0),0))</f>
        <v>0</v>
      </c>
      <c r="C268" s="0" t="n">
        <f aca="false">IF(OR(C$3="",Consolidado!$D268=""),0,IF(ISNUMBER(SEARCH(C$3,Consolidado!$D268)),IF(COUNTIFS(Consolidado!$AC$5:AC268,Consolidado!$AC268,Consolidado!$D$5:D268,"*"&amp;C$3&amp;"*")=1,1,0),0))</f>
        <v>0</v>
      </c>
      <c r="D268" s="0" t="n">
        <f aca="false">IF(OR(D$3="",Consolidado!$D268=""),0,IF(ISNUMBER(SEARCH(D$3,Consolidado!$D268)),IF(COUNTIFS(Consolidado!$AC$5:AC268,Consolidado!$AC268,Consolidado!$D$5:D268,"*"&amp;D$3&amp;"*")=1,1,0),0))</f>
        <v>0</v>
      </c>
      <c r="E268" s="0" t="n">
        <f aca="false">IF(OR(E$3="",Consolidado!$D268=""),0,IF(ISNUMBER(SEARCH(E$3,Consolidado!$D268)),IF(COUNTIFS(Consolidado!$AC$5:AC268,Consolidado!$AC268,Consolidado!$D$5:D268,"*"&amp;E$3&amp;"*")=1,1,0),0))</f>
        <v>0</v>
      </c>
      <c r="F268" s="0" t="n">
        <f aca="false">IF(OR(F$3="",Consolidado!$D268=""),0,IF(ISNUMBER(SEARCH(F$3,Consolidado!$D268)),IF(COUNTIFS(Consolidado!$AC$5:AC268,Consolidado!$AC268,Consolidado!$D$5:D268,"*"&amp;F$3&amp;"*")=1,1,0),0))</f>
        <v>0</v>
      </c>
      <c r="G268" s="0" t="n">
        <f aca="false">IF(OR(G$3="",Consolidado!$D268=""),0,IF(ISNUMBER(SEARCH(G$3,Consolidado!$D268)),IF(COUNTIFS(Consolidado!$AC$5:AC268,Consolidado!$AC268,Consolidado!$D$5:D268,"*"&amp;G$3&amp;"*")=1,1,0),0))</f>
        <v>0</v>
      </c>
      <c r="H268" s="0" t="n">
        <f aca="false">IF(OR(H$3="",Consolidado!$D268=""),0,IF(ISNUMBER(SEARCH(H$3,Consolidado!$D268)),IF(COUNTIFS(Consolidado!$AC$5:AC268,Consolidado!$AC268,Consolidado!$D$5:D268,"*"&amp;H$3&amp;"*")=1,1,0),0))</f>
        <v>0</v>
      </c>
      <c r="I268" s="0" t="n">
        <f aca="false">IF(OR(I$3="",Consolidado!$D268=""),0,IF(ISNUMBER(SEARCH(I$3,Consolidado!$D268)),IF(COUNTIFS(Consolidado!$AC$5:AC268,Consolidado!$AC268,Consolidado!$D$5:D268,"*"&amp;I$3&amp;"*")=1,1,0),0))</f>
        <v>0</v>
      </c>
      <c r="J268" s="0" t="n">
        <f aca="false">IF(OR(J$3="",Consolidado!$D268=""),0,IF(ISNUMBER(SEARCH(J$3,Consolidado!$D268)),IF(COUNTIFS(Consolidado!$AC$5:AC268,Consolidado!$AC268,Consolidado!$D$5:D268,"*"&amp;J$3&amp;"*")=1,1,0),0))</f>
        <v>0</v>
      </c>
      <c r="K268" s="0" t="n">
        <f aca="false">IF(OR(K$3="",Consolidado!$D268=""),0,IF(ISNUMBER(SEARCH(K$3,Consolidado!$D268)),IF(COUNTIFS(Consolidado!$AC$5:AC268,Consolidado!$AC268,Consolidado!$D$5:D268,"*"&amp;K$3&amp;"*")=1,1,0),0))</f>
        <v>0</v>
      </c>
      <c r="L268" s="0" t="n">
        <f aca="false">IF(OR(L$3="",Consolidado!$D268=""),0,IF(ISNUMBER(SEARCH(L$3,Consolidado!$D268)),IF(COUNTIFS(Consolidado!$AC$5:AC268,Consolidado!$AC268,Consolidado!$D$5:D268,"*"&amp;L$3&amp;"*")=1,1,0),0))</f>
        <v>0</v>
      </c>
      <c r="M268" s="0" t="n">
        <f aca="false">IF(OR(M$3="",Consolidado!$D268=""),0,IF(ISNUMBER(SEARCH(M$3,Consolidado!$D268)),IF(COUNTIFS(Consolidado!$AC$5:AC268,Consolidado!$AC268,Consolidado!$D$5:D268,"*"&amp;M$3&amp;"*")=1,1,0),0))</f>
        <v>0</v>
      </c>
      <c r="N268" s="0" t="n">
        <f aca="false">IF(OR(N$3="",Consolidado!$D268=""),0,IF(ISNUMBER(SEARCH(N$3,Consolidado!$D268)),IF(COUNTIFS(Consolidado!$AC$5:AC268,Consolidado!$AC268,Consolidado!$D$5:D268,"*"&amp;N$3&amp;"*")=1,1,0),0))</f>
        <v>0</v>
      </c>
      <c r="O268" s="0" t="n">
        <f aca="false">IF(OR(O$3="",Consolidado!$D268=""),0,IF(ISNUMBER(SEARCH(O$3,Consolidado!$D268)),IF(COUNTIFS(Consolidado!$AC$5:AC268,Consolidado!$AC268,Consolidado!$D$5:D268,"*"&amp;O$3&amp;"*")=1,1,0),0))</f>
        <v>0</v>
      </c>
      <c r="P268" s="0" t="n">
        <f aca="false">IF(OR(P$3="",Consolidado!$D268=""),0,IF(ISNUMBER(SEARCH(P$3,Consolidado!$D268)),IF(COUNTIFS(Consolidado!$AC$5:AC268,Consolidado!$AC268,Consolidado!$D$5:D268,"*"&amp;P$3&amp;"*")=1,1,0),0))</f>
        <v>0</v>
      </c>
      <c r="Q268" s="0" t="n">
        <f aca="false">IF(OR(Q$3="",Consolidado!$D268=""),0,IF(ISNUMBER(SEARCH(Q$3,Consolidado!$D268)),IF(COUNTIFS(Consolidado!$AC$5:AC268,Consolidado!$AC268,Consolidado!$D$5:D268,"*"&amp;Q$3&amp;"*")=1,1,0),0))</f>
        <v>0</v>
      </c>
      <c r="R268" s="0" t="n">
        <f aca="false">IF(OR(R$3="",Consolidado!$D268=""),0,IF(ISNUMBER(SEARCH(R$3,Consolidado!$D268)),IF(COUNTIFS(Consolidado!$AC$5:AC268,Consolidado!$AC268,Consolidado!$D$5:D268,"*"&amp;R$3&amp;"*")=1,1,0),0))</f>
        <v>0</v>
      </c>
      <c r="S268" s="0" t="n">
        <f aca="false">IF(OR(S$3="",Consolidado!$D268=""),0,IF(ISNUMBER(SEARCH(S$3,Consolidado!$D268)),IF(COUNTIFS(Consolidado!$AC$5:AC268,Consolidado!$AC268,Consolidado!$D$5:D268,"*"&amp;S$3&amp;"*")=1,1,0),0))</f>
        <v>0</v>
      </c>
      <c r="T268" s="0" t="n">
        <f aca="false">IF(OR(T$3="",Consolidado!$D268=""),0,IF(ISNUMBER(SEARCH(T$3,Consolidado!$D268)),IF(COUNTIFS(Consolidado!$AC$5:AC268,Consolidado!$AC268,Consolidado!$D$5:D268,"*"&amp;T$3&amp;"*")=1,1,0),0))</f>
        <v>0</v>
      </c>
      <c r="U268" s="0" t="n">
        <f aca="false">IF(OR(U$3="",Consolidado!$D268=""),0,IF(ISNUMBER(SEARCH(U$3,Consolidado!$D268)),IF(COUNTIFS(Consolidado!$AC$5:AC268,Consolidado!$AC268,Consolidado!$D$5:D268,"*"&amp;U$3&amp;"*")=1,1,0),0))</f>
        <v>0</v>
      </c>
      <c r="V268" s="0" t="n">
        <f aca="false">IF(OR(V$3="",Consolidado!$D268=""),0,IF(ISNUMBER(SEARCH(V$3,Consolidado!$D268)),IF(COUNTIFS(Consolidado!$AC$5:AC268,Consolidado!$AC268,Consolidado!$D$5:D268,"*"&amp;V$3&amp;"*")=1,1,0),0))</f>
        <v>0</v>
      </c>
      <c r="W268" s="0" t="n">
        <f aca="false">IF(OR(W$3="",Consolidado!$D268=""),0,IF(ISNUMBER(SEARCH(W$3,Consolidado!$D268)),IF(COUNTIFS(Consolidado!$AC$5:AC268,Consolidado!$AC268,Consolidado!$D$5:D268,"*"&amp;W$3&amp;"*")=1,1,0),0))</f>
        <v>0</v>
      </c>
      <c r="X268" s="0" t="n">
        <f aca="false">IF(OR(X$3="",Consolidado!$D268=""),0,IF(ISNUMBER(SEARCH(X$3,Consolidado!$D268)),IF(COUNTIFS(Consolidado!$AC$5:AC268,Consolidado!$AC268,Consolidado!$D$5:D268,"*"&amp;X$3&amp;"*")=1,1,0),0))</f>
        <v>0</v>
      </c>
      <c r="Y268" s="0" t="n">
        <f aca="false">IF(OR(Y$3="",Consolidado!$D268=""),0,IF(ISNUMBER(SEARCH(Y$3,Consolidado!$D268)),IF(COUNTIFS(Consolidado!$AC$5:AC268,Consolidado!$AC268,Consolidado!$D$5:D268,"*"&amp;Y$3&amp;"*")=1,1,0),0))</f>
        <v>0</v>
      </c>
      <c r="Z268" s="0" t="n">
        <f aca="false">IF(OR(Z$3="",Consolidado!$D268=""),0,IF(ISNUMBER(SEARCH(Z$3,Consolidado!$D268)),IF(COUNTIFS(Consolidado!$AC$5:AC268,Consolidado!$AC268,Consolidado!$D$5:D268,"*"&amp;Z$3&amp;"*")=1,1,0),0))</f>
        <v>0</v>
      </c>
      <c r="AA268" s="0" t="n">
        <f aca="false">IF(OR(AA$3="",Consolidado!$D268=""),0,IF(ISNUMBER(SEARCH(AA$3,Consolidado!$D268)),IF(COUNTIFS(Consolidado!$AC$5:AC268,Consolidado!$AC268,Consolidado!$D$5:D268,"*"&amp;AA$3&amp;"*")=1,1,0),0))</f>
        <v>0</v>
      </c>
      <c r="AB268" s="0" t="n">
        <f aca="false">IF(OR(AB$3="",Consolidado!$D268=""),0,IF(ISNUMBER(SEARCH(AB$3,Consolidado!$D268)),IF(COUNTIFS(Consolidado!$AC$5:AC268,Consolidado!$AC268,Consolidado!$D$5:D268,"*"&amp;AB$3&amp;"*")=1,1,0),0))</f>
        <v>0</v>
      </c>
      <c r="AC268" s="0" t="n">
        <f aca="false">IF(OR(AC$3="",Consolidado!$D268=""),0,IF(ISNUMBER(SEARCH(AC$3,Consolidado!$D268)),IF(COUNTIFS(Consolidado!$AC$5:AC268,Consolidado!$AC268,Consolidado!$D$5:D268,"*"&amp;AC$3&amp;"*")=1,1,0),0))</f>
        <v>0</v>
      </c>
      <c r="AD268" s="0" t="n">
        <f aca="false">IF(OR(AD$3="",Consolidado!$D268=""),0,IF(ISNUMBER(SEARCH(AD$3,Consolidado!$D268)),IF(COUNTIFS(Consolidado!$AC$5:AC268,Consolidado!$AC268,Consolidado!$D$5:D268,"*"&amp;AD$3&amp;"*")=1,1,0),0))</f>
        <v>0</v>
      </c>
      <c r="AE268" s="0" t="n">
        <f aca="false">IF(OR(AE$3="",Consolidado!$D268=""),0,IF(ISNUMBER(SEARCH(AE$3,Consolidado!$D268)),IF(COUNTIFS(Consolidado!$AC$5:AC268,Consolidado!$AC268,Consolidado!$D$5:D268,"*"&amp;AE$3&amp;"*")=1,1,0),0))</f>
        <v>0</v>
      </c>
      <c r="AF268" s="0" t="n">
        <f aca="false">IF(OR(AF$3="",Consolidado!$D268=""),0,IF(ISNUMBER(SEARCH(AF$3,Consolidado!$D268)),IF(COUNTIFS(Consolidado!$AC$5:AC268,Consolidado!$AC268,Consolidado!$D$5:D268,"*"&amp;AF$3&amp;"*")=1,1,0),0))</f>
        <v>0</v>
      </c>
      <c r="AG268" s="0" t="n">
        <f aca="false">IF(OR(AG$3="",Consolidado!$D268=""),0,IF(ISNUMBER(SEARCH(AG$3,Consolidado!$D268)),IF(COUNTIFS(Consolidado!$AC$5:AC268,Consolidado!$AC268,Consolidado!$D$5:D268,"*"&amp;AG$3&amp;"*")=1,1,0),0))</f>
        <v>0</v>
      </c>
      <c r="AH268" s="0" t="n">
        <f aca="false">IF(OR(AH$3="",Consolidado!$D268=""),0,IF(ISNUMBER(SEARCH(AH$3,Consolidado!$D268)),IF(COUNTIFS(Consolidado!$AC$5:AC268,Consolidado!$AC268,Consolidado!$D$5:D268,"*"&amp;AH$3&amp;"*")=1,1,0),0))</f>
        <v>0</v>
      </c>
      <c r="AI268" s="0" t="n">
        <f aca="false">IF(OR(AI$3="",Consolidado!$D268=""),0,IF(ISNUMBER(SEARCH(AI$3,Consolidado!$D268)),IF(COUNTIFS(Consolidado!$AC$5:AC268,Consolidado!$AC268,Consolidado!$D$5:D268,"*"&amp;AI$3&amp;"*")=1,1,0),0))</f>
        <v>0</v>
      </c>
      <c r="AJ268" s="0" t="n">
        <f aca="false">IF(OR(AJ$3="",Consolidado!$D268=""),0,IF(ISNUMBER(SEARCH(AJ$3,Consolidado!$D268)),IF(COUNTIFS(Consolidado!$AC$5:AC268,Consolidado!$AC268,Consolidado!$D$5:D268,"*"&amp;AJ$3&amp;"*")=1,1,0),0))</f>
        <v>0</v>
      </c>
      <c r="AK268" s="0" t="n">
        <f aca="false">IF(OR(AK$3="",Consolidado!$D268=""),0,IF(ISNUMBER(SEARCH(AK$3,Consolidado!$D268)),IF(COUNTIFS(Consolidado!$AC$5:AC268,Consolidado!$AC268,Consolidado!$D$5:D268,"*"&amp;AK$3&amp;"*")=1,1,0),0))</f>
        <v>0</v>
      </c>
      <c r="AL268" s="0" t="n">
        <f aca="false">IF(OR(AL$3="",Consolidado!$D268=""),0,IF(ISNUMBER(SEARCH(AL$3,Consolidado!$D268)),IF(COUNTIFS(Consolidado!$AC$5:AC268,Consolidado!$AC268,Consolidado!$D$5:D268,"*"&amp;AL$3&amp;"*")=1,1,0),0))</f>
        <v>0</v>
      </c>
      <c r="AM268" s="0" t="n">
        <f aca="false">IF(OR(AM$3="",Consolidado!$D268=""),0,IF(ISNUMBER(SEARCH(AM$3,Consolidado!$D268)),IF(COUNTIFS(Consolidado!$AC$5:AC268,Consolidado!$AC268,Consolidado!$D$5:D268,"*"&amp;AM$3&amp;"*")=1,1,0),0))</f>
        <v>0</v>
      </c>
      <c r="AN268" s="0" t="n">
        <f aca="false">IF(OR(AN$3="",Consolidado!$D268=""),0,IF(ISNUMBER(SEARCH(AN$3,Consolidado!$D268)),IF(COUNTIFS(Consolidado!$AC$5:AC268,Consolidado!$AC268,Consolidado!$D$5:D268,"*"&amp;AN$3&amp;"*")=1,1,0),0))</f>
        <v>0</v>
      </c>
      <c r="AO268" s="0" t="n">
        <f aca="false">IF(OR(AO$3="",Consolidado!$D268=""),0,IF(ISNUMBER(SEARCH(AO$3,Consolidado!$D268)),IF(COUNTIFS(Consolidado!$AC$5:AC268,Consolidado!$AC268,Consolidado!$D$5:D268,"*"&amp;AO$3&amp;"*")=1,1,0),0))</f>
        <v>0</v>
      </c>
    </row>
    <row r="269" customFormat="false" ht="15" hidden="false" customHeight="false" outlineLevel="0" collapsed="false">
      <c r="B269" s="0" t="n">
        <f aca="false">IF(OR(B$3="",Consolidado!$D269=""),0,IF(ISNUMBER(SEARCH(B$3,Consolidado!$D269)),IF(COUNTIFS(Consolidado!$AC$5:AC269,Consolidado!$AC269,Consolidado!$D$5:D269,"*"&amp;B$3&amp;"*")=1,1,0),0))</f>
        <v>0</v>
      </c>
      <c r="C269" s="0" t="n">
        <f aca="false">IF(OR(C$3="",Consolidado!$D269=""),0,IF(ISNUMBER(SEARCH(C$3,Consolidado!$D269)),IF(COUNTIFS(Consolidado!$AC$5:AC269,Consolidado!$AC269,Consolidado!$D$5:D269,"*"&amp;C$3&amp;"*")=1,1,0),0))</f>
        <v>0</v>
      </c>
      <c r="D269" s="0" t="n">
        <f aca="false">IF(OR(D$3="",Consolidado!$D269=""),0,IF(ISNUMBER(SEARCH(D$3,Consolidado!$D269)),IF(COUNTIFS(Consolidado!$AC$5:AC269,Consolidado!$AC269,Consolidado!$D$5:D269,"*"&amp;D$3&amp;"*")=1,1,0),0))</f>
        <v>0</v>
      </c>
      <c r="E269" s="0" t="n">
        <f aca="false">IF(OR(E$3="",Consolidado!$D269=""),0,IF(ISNUMBER(SEARCH(E$3,Consolidado!$D269)),IF(COUNTIFS(Consolidado!$AC$5:AC269,Consolidado!$AC269,Consolidado!$D$5:D269,"*"&amp;E$3&amp;"*")=1,1,0),0))</f>
        <v>0</v>
      </c>
      <c r="F269" s="0" t="n">
        <f aca="false">IF(OR(F$3="",Consolidado!$D269=""),0,IF(ISNUMBER(SEARCH(F$3,Consolidado!$D269)),IF(COUNTIFS(Consolidado!$AC$5:AC269,Consolidado!$AC269,Consolidado!$D$5:D269,"*"&amp;F$3&amp;"*")=1,1,0),0))</f>
        <v>0</v>
      </c>
      <c r="G269" s="0" t="n">
        <f aca="false">IF(OR(G$3="",Consolidado!$D269=""),0,IF(ISNUMBER(SEARCH(G$3,Consolidado!$D269)),IF(COUNTIFS(Consolidado!$AC$5:AC269,Consolidado!$AC269,Consolidado!$D$5:D269,"*"&amp;G$3&amp;"*")=1,1,0),0))</f>
        <v>0</v>
      </c>
      <c r="H269" s="0" t="n">
        <f aca="false">IF(OR(H$3="",Consolidado!$D269=""),0,IF(ISNUMBER(SEARCH(H$3,Consolidado!$D269)),IF(COUNTIFS(Consolidado!$AC$5:AC269,Consolidado!$AC269,Consolidado!$D$5:D269,"*"&amp;H$3&amp;"*")=1,1,0),0))</f>
        <v>0</v>
      </c>
      <c r="I269" s="0" t="n">
        <f aca="false">IF(OR(I$3="",Consolidado!$D269=""),0,IF(ISNUMBER(SEARCH(I$3,Consolidado!$D269)),IF(COUNTIFS(Consolidado!$AC$5:AC269,Consolidado!$AC269,Consolidado!$D$5:D269,"*"&amp;I$3&amp;"*")=1,1,0),0))</f>
        <v>0</v>
      </c>
      <c r="J269" s="0" t="n">
        <f aca="false">IF(OR(J$3="",Consolidado!$D269=""),0,IF(ISNUMBER(SEARCH(J$3,Consolidado!$D269)),IF(COUNTIFS(Consolidado!$AC$5:AC269,Consolidado!$AC269,Consolidado!$D$5:D269,"*"&amp;J$3&amp;"*")=1,1,0),0))</f>
        <v>0</v>
      </c>
      <c r="K269" s="0" t="n">
        <f aca="false">IF(OR(K$3="",Consolidado!$D269=""),0,IF(ISNUMBER(SEARCH(K$3,Consolidado!$D269)),IF(COUNTIFS(Consolidado!$AC$5:AC269,Consolidado!$AC269,Consolidado!$D$5:D269,"*"&amp;K$3&amp;"*")=1,1,0),0))</f>
        <v>0</v>
      </c>
      <c r="L269" s="0" t="n">
        <f aca="false">IF(OR(L$3="",Consolidado!$D269=""),0,IF(ISNUMBER(SEARCH(L$3,Consolidado!$D269)),IF(COUNTIFS(Consolidado!$AC$5:AC269,Consolidado!$AC269,Consolidado!$D$5:D269,"*"&amp;L$3&amp;"*")=1,1,0),0))</f>
        <v>0</v>
      </c>
      <c r="M269" s="0" t="n">
        <f aca="false">IF(OR(M$3="",Consolidado!$D269=""),0,IF(ISNUMBER(SEARCH(M$3,Consolidado!$D269)),IF(COUNTIFS(Consolidado!$AC$5:AC269,Consolidado!$AC269,Consolidado!$D$5:D269,"*"&amp;M$3&amp;"*")=1,1,0),0))</f>
        <v>0</v>
      </c>
      <c r="N269" s="0" t="n">
        <f aca="false">IF(OR(N$3="",Consolidado!$D269=""),0,IF(ISNUMBER(SEARCH(N$3,Consolidado!$D269)),IF(COUNTIFS(Consolidado!$AC$5:AC269,Consolidado!$AC269,Consolidado!$D$5:D269,"*"&amp;N$3&amp;"*")=1,1,0),0))</f>
        <v>0</v>
      </c>
      <c r="O269" s="0" t="n">
        <f aca="false">IF(OR(O$3="",Consolidado!$D269=""),0,IF(ISNUMBER(SEARCH(O$3,Consolidado!$D269)),IF(COUNTIFS(Consolidado!$AC$5:AC269,Consolidado!$AC269,Consolidado!$D$5:D269,"*"&amp;O$3&amp;"*")=1,1,0),0))</f>
        <v>0</v>
      </c>
      <c r="P269" s="0" t="n">
        <f aca="false">IF(OR(P$3="",Consolidado!$D269=""),0,IF(ISNUMBER(SEARCH(P$3,Consolidado!$D269)),IF(COUNTIFS(Consolidado!$AC$5:AC269,Consolidado!$AC269,Consolidado!$D$5:D269,"*"&amp;P$3&amp;"*")=1,1,0),0))</f>
        <v>0</v>
      </c>
      <c r="Q269" s="0" t="n">
        <f aca="false">IF(OR(Q$3="",Consolidado!$D269=""),0,IF(ISNUMBER(SEARCH(Q$3,Consolidado!$D269)),IF(COUNTIFS(Consolidado!$AC$5:AC269,Consolidado!$AC269,Consolidado!$D$5:D269,"*"&amp;Q$3&amp;"*")=1,1,0),0))</f>
        <v>0</v>
      </c>
      <c r="R269" s="0" t="n">
        <f aca="false">IF(OR(R$3="",Consolidado!$D269=""),0,IF(ISNUMBER(SEARCH(R$3,Consolidado!$D269)),IF(COUNTIFS(Consolidado!$AC$5:AC269,Consolidado!$AC269,Consolidado!$D$5:D269,"*"&amp;R$3&amp;"*")=1,1,0),0))</f>
        <v>0</v>
      </c>
      <c r="S269" s="0" t="n">
        <f aca="false">IF(OR(S$3="",Consolidado!$D269=""),0,IF(ISNUMBER(SEARCH(S$3,Consolidado!$D269)),IF(COUNTIFS(Consolidado!$AC$5:AC269,Consolidado!$AC269,Consolidado!$D$5:D269,"*"&amp;S$3&amp;"*")=1,1,0),0))</f>
        <v>0</v>
      </c>
      <c r="T269" s="0" t="n">
        <f aca="false">IF(OR(T$3="",Consolidado!$D269=""),0,IF(ISNUMBER(SEARCH(T$3,Consolidado!$D269)),IF(COUNTIFS(Consolidado!$AC$5:AC269,Consolidado!$AC269,Consolidado!$D$5:D269,"*"&amp;T$3&amp;"*")=1,1,0),0))</f>
        <v>0</v>
      </c>
      <c r="U269" s="0" t="n">
        <f aca="false">IF(OR(U$3="",Consolidado!$D269=""),0,IF(ISNUMBER(SEARCH(U$3,Consolidado!$D269)),IF(COUNTIFS(Consolidado!$AC$5:AC269,Consolidado!$AC269,Consolidado!$D$5:D269,"*"&amp;U$3&amp;"*")=1,1,0),0))</f>
        <v>0</v>
      </c>
      <c r="V269" s="0" t="n">
        <f aca="false">IF(OR(V$3="",Consolidado!$D269=""),0,IF(ISNUMBER(SEARCH(V$3,Consolidado!$D269)),IF(COUNTIFS(Consolidado!$AC$5:AC269,Consolidado!$AC269,Consolidado!$D$5:D269,"*"&amp;V$3&amp;"*")=1,1,0),0))</f>
        <v>0</v>
      </c>
      <c r="W269" s="0" t="n">
        <f aca="false">IF(OR(W$3="",Consolidado!$D269=""),0,IF(ISNUMBER(SEARCH(W$3,Consolidado!$D269)),IF(COUNTIFS(Consolidado!$AC$5:AC269,Consolidado!$AC269,Consolidado!$D$5:D269,"*"&amp;W$3&amp;"*")=1,1,0),0))</f>
        <v>0</v>
      </c>
      <c r="X269" s="0" t="n">
        <f aca="false">IF(OR(X$3="",Consolidado!$D269=""),0,IF(ISNUMBER(SEARCH(X$3,Consolidado!$D269)),IF(COUNTIFS(Consolidado!$AC$5:AC269,Consolidado!$AC269,Consolidado!$D$5:D269,"*"&amp;X$3&amp;"*")=1,1,0),0))</f>
        <v>0</v>
      </c>
      <c r="Y269" s="0" t="n">
        <f aca="false">IF(OR(Y$3="",Consolidado!$D269=""),0,IF(ISNUMBER(SEARCH(Y$3,Consolidado!$D269)),IF(COUNTIFS(Consolidado!$AC$5:AC269,Consolidado!$AC269,Consolidado!$D$5:D269,"*"&amp;Y$3&amp;"*")=1,1,0),0))</f>
        <v>0</v>
      </c>
      <c r="Z269" s="0" t="n">
        <f aca="false">IF(OR(Z$3="",Consolidado!$D269=""),0,IF(ISNUMBER(SEARCH(Z$3,Consolidado!$D269)),IF(COUNTIFS(Consolidado!$AC$5:AC269,Consolidado!$AC269,Consolidado!$D$5:D269,"*"&amp;Z$3&amp;"*")=1,1,0),0))</f>
        <v>0</v>
      </c>
      <c r="AA269" s="0" t="n">
        <f aca="false">IF(OR(AA$3="",Consolidado!$D269=""),0,IF(ISNUMBER(SEARCH(AA$3,Consolidado!$D269)),IF(COUNTIFS(Consolidado!$AC$5:AC269,Consolidado!$AC269,Consolidado!$D$5:D269,"*"&amp;AA$3&amp;"*")=1,1,0),0))</f>
        <v>0</v>
      </c>
      <c r="AB269" s="0" t="n">
        <f aca="false">IF(OR(AB$3="",Consolidado!$D269=""),0,IF(ISNUMBER(SEARCH(AB$3,Consolidado!$D269)),IF(COUNTIFS(Consolidado!$AC$5:AC269,Consolidado!$AC269,Consolidado!$D$5:D269,"*"&amp;AB$3&amp;"*")=1,1,0),0))</f>
        <v>0</v>
      </c>
      <c r="AC269" s="0" t="n">
        <f aca="false">IF(OR(AC$3="",Consolidado!$D269=""),0,IF(ISNUMBER(SEARCH(AC$3,Consolidado!$D269)),IF(COUNTIFS(Consolidado!$AC$5:AC269,Consolidado!$AC269,Consolidado!$D$5:D269,"*"&amp;AC$3&amp;"*")=1,1,0),0))</f>
        <v>0</v>
      </c>
      <c r="AD269" s="0" t="n">
        <f aca="false">IF(OR(AD$3="",Consolidado!$D269=""),0,IF(ISNUMBER(SEARCH(AD$3,Consolidado!$D269)),IF(COUNTIFS(Consolidado!$AC$5:AC269,Consolidado!$AC269,Consolidado!$D$5:D269,"*"&amp;AD$3&amp;"*")=1,1,0),0))</f>
        <v>0</v>
      </c>
      <c r="AE269" s="0" t="n">
        <f aca="false">IF(OR(AE$3="",Consolidado!$D269=""),0,IF(ISNUMBER(SEARCH(AE$3,Consolidado!$D269)),IF(COUNTIFS(Consolidado!$AC$5:AC269,Consolidado!$AC269,Consolidado!$D$5:D269,"*"&amp;AE$3&amp;"*")=1,1,0),0))</f>
        <v>0</v>
      </c>
      <c r="AF269" s="0" t="n">
        <f aca="false">IF(OR(AF$3="",Consolidado!$D269=""),0,IF(ISNUMBER(SEARCH(AF$3,Consolidado!$D269)),IF(COUNTIFS(Consolidado!$AC$5:AC269,Consolidado!$AC269,Consolidado!$D$5:D269,"*"&amp;AF$3&amp;"*")=1,1,0),0))</f>
        <v>0</v>
      </c>
      <c r="AG269" s="0" t="n">
        <f aca="false">IF(OR(AG$3="",Consolidado!$D269=""),0,IF(ISNUMBER(SEARCH(AG$3,Consolidado!$D269)),IF(COUNTIFS(Consolidado!$AC$5:AC269,Consolidado!$AC269,Consolidado!$D$5:D269,"*"&amp;AG$3&amp;"*")=1,1,0),0))</f>
        <v>0</v>
      </c>
      <c r="AH269" s="0" t="n">
        <f aca="false">IF(OR(AH$3="",Consolidado!$D269=""),0,IF(ISNUMBER(SEARCH(AH$3,Consolidado!$D269)),IF(COUNTIFS(Consolidado!$AC$5:AC269,Consolidado!$AC269,Consolidado!$D$5:D269,"*"&amp;AH$3&amp;"*")=1,1,0),0))</f>
        <v>0</v>
      </c>
      <c r="AI269" s="0" t="n">
        <f aca="false">IF(OR(AI$3="",Consolidado!$D269=""),0,IF(ISNUMBER(SEARCH(AI$3,Consolidado!$D269)),IF(COUNTIFS(Consolidado!$AC$5:AC269,Consolidado!$AC269,Consolidado!$D$5:D269,"*"&amp;AI$3&amp;"*")=1,1,0),0))</f>
        <v>0</v>
      </c>
      <c r="AJ269" s="0" t="n">
        <f aca="false">IF(OR(AJ$3="",Consolidado!$D269=""),0,IF(ISNUMBER(SEARCH(AJ$3,Consolidado!$D269)),IF(COUNTIFS(Consolidado!$AC$5:AC269,Consolidado!$AC269,Consolidado!$D$5:D269,"*"&amp;AJ$3&amp;"*")=1,1,0),0))</f>
        <v>0</v>
      </c>
      <c r="AK269" s="0" t="n">
        <f aca="false">IF(OR(AK$3="",Consolidado!$D269=""),0,IF(ISNUMBER(SEARCH(AK$3,Consolidado!$D269)),IF(COUNTIFS(Consolidado!$AC$5:AC269,Consolidado!$AC269,Consolidado!$D$5:D269,"*"&amp;AK$3&amp;"*")=1,1,0),0))</f>
        <v>0</v>
      </c>
      <c r="AL269" s="0" t="n">
        <f aca="false">IF(OR(AL$3="",Consolidado!$D269=""),0,IF(ISNUMBER(SEARCH(AL$3,Consolidado!$D269)),IF(COUNTIFS(Consolidado!$AC$5:AC269,Consolidado!$AC269,Consolidado!$D$5:D269,"*"&amp;AL$3&amp;"*")=1,1,0),0))</f>
        <v>0</v>
      </c>
      <c r="AM269" s="0" t="n">
        <f aca="false">IF(OR(AM$3="",Consolidado!$D269=""),0,IF(ISNUMBER(SEARCH(AM$3,Consolidado!$D269)),IF(COUNTIFS(Consolidado!$AC$5:AC269,Consolidado!$AC269,Consolidado!$D$5:D269,"*"&amp;AM$3&amp;"*")=1,1,0),0))</f>
        <v>0</v>
      </c>
      <c r="AN269" s="0" t="n">
        <f aca="false">IF(OR(AN$3="",Consolidado!$D269=""),0,IF(ISNUMBER(SEARCH(AN$3,Consolidado!$D269)),IF(COUNTIFS(Consolidado!$AC$5:AC269,Consolidado!$AC269,Consolidado!$D$5:D269,"*"&amp;AN$3&amp;"*")=1,1,0),0))</f>
        <v>0</v>
      </c>
      <c r="AO269" s="0" t="n">
        <f aca="false">IF(OR(AO$3="",Consolidado!$D269=""),0,IF(ISNUMBER(SEARCH(AO$3,Consolidado!$D269)),IF(COUNTIFS(Consolidado!$AC$5:AC269,Consolidado!$AC269,Consolidado!$D$5:D269,"*"&amp;AO$3&amp;"*")=1,1,0),0))</f>
        <v>0</v>
      </c>
    </row>
    <row r="270" customFormat="false" ht="15" hidden="false" customHeight="false" outlineLevel="0" collapsed="false">
      <c r="B270" s="0" t="n">
        <f aca="false">IF(OR(B$3="",Consolidado!$D270=""),0,IF(ISNUMBER(SEARCH(B$3,Consolidado!$D270)),IF(COUNTIFS(Consolidado!$AC$5:AC270,Consolidado!$AC270,Consolidado!$D$5:D270,"*"&amp;B$3&amp;"*")=1,1,0),0))</f>
        <v>0</v>
      </c>
      <c r="C270" s="0" t="n">
        <f aca="false">IF(OR(C$3="",Consolidado!$D270=""),0,IF(ISNUMBER(SEARCH(C$3,Consolidado!$D270)),IF(COUNTIFS(Consolidado!$AC$5:AC270,Consolidado!$AC270,Consolidado!$D$5:D270,"*"&amp;C$3&amp;"*")=1,1,0),0))</f>
        <v>0</v>
      </c>
      <c r="D270" s="0" t="n">
        <f aca="false">IF(OR(D$3="",Consolidado!$D270=""),0,IF(ISNUMBER(SEARCH(D$3,Consolidado!$D270)),IF(COUNTIFS(Consolidado!$AC$5:AC270,Consolidado!$AC270,Consolidado!$D$5:D270,"*"&amp;D$3&amp;"*")=1,1,0),0))</f>
        <v>0</v>
      </c>
      <c r="E270" s="0" t="n">
        <f aca="false">IF(OR(E$3="",Consolidado!$D270=""),0,IF(ISNUMBER(SEARCH(E$3,Consolidado!$D270)),IF(COUNTIFS(Consolidado!$AC$5:AC270,Consolidado!$AC270,Consolidado!$D$5:D270,"*"&amp;E$3&amp;"*")=1,1,0),0))</f>
        <v>0</v>
      </c>
      <c r="F270" s="0" t="n">
        <f aca="false">IF(OR(F$3="",Consolidado!$D270=""),0,IF(ISNUMBER(SEARCH(F$3,Consolidado!$D270)),IF(COUNTIFS(Consolidado!$AC$5:AC270,Consolidado!$AC270,Consolidado!$D$5:D270,"*"&amp;F$3&amp;"*")=1,1,0),0))</f>
        <v>0</v>
      </c>
      <c r="G270" s="0" t="n">
        <f aca="false">IF(OR(G$3="",Consolidado!$D270=""),0,IF(ISNUMBER(SEARCH(G$3,Consolidado!$D270)),IF(COUNTIFS(Consolidado!$AC$5:AC270,Consolidado!$AC270,Consolidado!$D$5:D270,"*"&amp;G$3&amp;"*")=1,1,0),0))</f>
        <v>0</v>
      </c>
      <c r="H270" s="0" t="n">
        <f aca="false">IF(OR(H$3="",Consolidado!$D270=""),0,IF(ISNUMBER(SEARCH(H$3,Consolidado!$D270)),IF(COUNTIFS(Consolidado!$AC$5:AC270,Consolidado!$AC270,Consolidado!$D$5:D270,"*"&amp;H$3&amp;"*")=1,1,0),0))</f>
        <v>0</v>
      </c>
      <c r="I270" s="0" t="n">
        <f aca="false">IF(OR(I$3="",Consolidado!$D270=""),0,IF(ISNUMBER(SEARCH(I$3,Consolidado!$D270)),IF(COUNTIFS(Consolidado!$AC$5:AC270,Consolidado!$AC270,Consolidado!$D$5:D270,"*"&amp;I$3&amp;"*")=1,1,0),0))</f>
        <v>0</v>
      </c>
      <c r="J270" s="0" t="n">
        <f aca="false">IF(OR(J$3="",Consolidado!$D270=""),0,IF(ISNUMBER(SEARCH(J$3,Consolidado!$D270)),IF(COUNTIFS(Consolidado!$AC$5:AC270,Consolidado!$AC270,Consolidado!$D$5:D270,"*"&amp;J$3&amp;"*")=1,1,0),0))</f>
        <v>0</v>
      </c>
      <c r="K270" s="0" t="n">
        <f aca="false">IF(OR(K$3="",Consolidado!$D270=""),0,IF(ISNUMBER(SEARCH(K$3,Consolidado!$D270)),IF(COUNTIFS(Consolidado!$AC$5:AC270,Consolidado!$AC270,Consolidado!$D$5:D270,"*"&amp;K$3&amp;"*")=1,1,0),0))</f>
        <v>0</v>
      </c>
      <c r="L270" s="0" t="n">
        <f aca="false">IF(OR(L$3="",Consolidado!$D270=""),0,IF(ISNUMBER(SEARCH(L$3,Consolidado!$D270)),IF(COUNTIFS(Consolidado!$AC$5:AC270,Consolidado!$AC270,Consolidado!$D$5:D270,"*"&amp;L$3&amp;"*")=1,1,0),0))</f>
        <v>0</v>
      </c>
      <c r="M270" s="0" t="n">
        <f aca="false">IF(OR(M$3="",Consolidado!$D270=""),0,IF(ISNUMBER(SEARCH(M$3,Consolidado!$D270)),IF(COUNTIFS(Consolidado!$AC$5:AC270,Consolidado!$AC270,Consolidado!$D$5:D270,"*"&amp;M$3&amp;"*")=1,1,0),0))</f>
        <v>0</v>
      </c>
      <c r="N270" s="0" t="n">
        <f aca="false">IF(OR(N$3="",Consolidado!$D270=""),0,IF(ISNUMBER(SEARCH(N$3,Consolidado!$D270)),IF(COUNTIFS(Consolidado!$AC$5:AC270,Consolidado!$AC270,Consolidado!$D$5:D270,"*"&amp;N$3&amp;"*")=1,1,0),0))</f>
        <v>0</v>
      </c>
      <c r="O270" s="0" t="n">
        <f aca="false">IF(OR(O$3="",Consolidado!$D270=""),0,IF(ISNUMBER(SEARCH(O$3,Consolidado!$D270)),IF(COUNTIFS(Consolidado!$AC$5:AC270,Consolidado!$AC270,Consolidado!$D$5:D270,"*"&amp;O$3&amp;"*")=1,1,0),0))</f>
        <v>0</v>
      </c>
      <c r="P270" s="0" t="n">
        <f aca="false">IF(OR(P$3="",Consolidado!$D270=""),0,IF(ISNUMBER(SEARCH(P$3,Consolidado!$D270)),IF(COUNTIFS(Consolidado!$AC$5:AC270,Consolidado!$AC270,Consolidado!$D$5:D270,"*"&amp;P$3&amp;"*")=1,1,0),0))</f>
        <v>0</v>
      </c>
      <c r="Q270" s="0" t="n">
        <f aca="false">IF(OR(Q$3="",Consolidado!$D270=""),0,IF(ISNUMBER(SEARCH(Q$3,Consolidado!$D270)),IF(COUNTIFS(Consolidado!$AC$5:AC270,Consolidado!$AC270,Consolidado!$D$5:D270,"*"&amp;Q$3&amp;"*")=1,1,0),0))</f>
        <v>0</v>
      </c>
      <c r="R270" s="0" t="n">
        <f aca="false">IF(OR(R$3="",Consolidado!$D270=""),0,IF(ISNUMBER(SEARCH(R$3,Consolidado!$D270)),IF(COUNTIFS(Consolidado!$AC$5:AC270,Consolidado!$AC270,Consolidado!$D$5:D270,"*"&amp;R$3&amp;"*")=1,1,0),0))</f>
        <v>0</v>
      </c>
      <c r="S270" s="0" t="n">
        <f aca="false">IF(OR(S$3="",Consolidado!$D270=""),0,IF(ISNUMBER(SEARCH(S$3,Consolidado!$D270)),IF(COUNTIFS(Consolidado!$AC$5:AC270,Consolidado!$AC270,Consolidado!$D$5:D270,"*"&amp;S$3&amp;"*")=1,1,0),0))</f>
        <v>0</v>
      </c>
      <c r="T270" s="0" t="n">
        <f aca="false">IF(OR(T$3="",Consolidado!$D270=""),0,IF(ISNUMBER(SEARCH(T$3,Consolidado!$D270)),IF(COUNTIFS(Consolidado!$AC$5:AC270,Consolidado!$AC270,Consolidado!$D$5:D270,"*"&amp;T$3&amp;"*")=1,1,0),0))</f>
        <v>0</v>
      </c>
      <c r="U270" s="0" t="n">
        <f aca="false">IF(OR(U$3="",Consolidado!$D270=""),0,IF(ISNUMBER(SEARCH(U$3,Consolidado!$D270)),IF(COUNTIFS(Consolidado!$AC$5:AC270,Consolidado!$AC270,Consolidado!$D$5:D270,"*"&amp;U$3&amp;"*")=1,1,0),0))</f>
        <v>0</v>
      </c>
      <c r="V270" s="0" t="n">
        <f aca="false">IF(OR(V$3="",Consolidado!$D270=""),0,IF(ISNUMBER(SEARCH(V$3,Consolidado!$D270)),IF(COUNTIFS(Consolidado!$AC$5:AC270,Consolidado!$AC270,Consolidado!$D$5:D270,"*"&amp;V$3&amp;"*")=1,1,0),0))</f>
        <v>0</v>
      </c>
      <c r="W270" s="0" t="n">
        <f aca="false">IF(OR(W$3="",Consolidado!$D270=""),0,IF(ISNUMBER(SEARCH(W$3,Consolidado!$D270)),IF(COUNTIFS(Consolidado!$AC$5:AC270,Consolidado!$AC270,Consolidado!$D$5:D270,"*"&amp;W$3&amp;"*")=1,1,0),0))</f>
        <v>0</v>
      </c>
      <c r="X270" s="0" t="n">
        <f aca="false">IF(OR(X$3="",Consolidado!$D270=""),0,IF(ISNUMBER(SEARCH(X$3,Consolidado!$D270)),IF(COUNTIFS(Consolidado!$AC$5:AC270,Consolidado!$AC270,Consolidado!$D$5:D270,"*"&amp;X$3&amp;"*")=1,1,0),0))</f>
        <v>0</v>
      </c>
      <c r="Y270" s="0" t="n">
        <f aca="false">IF(OR(Y$3="",Consolidado!$D270=""),0,IF(ISNUMBER(SEARCH(Y$3,Consolidado!$D270)),IF(COUNTIFS(Consolidado!$AC$5:AC270,Consolidado!$AC270,Consolidado!$D$5:D270,"*"&amp;Y$3&amp;"*")=1,1,0),0))</f>
        <v>0</v>
      </c>
      <c r="Z270" s="0" t="n">
        <f aca="false">IF(OR(Z$3="",Consolidado!$D270=""),0,IF(ISNUMBER(SEARCH(Z$3,Consolidado!$D270)),IF(COUNTIFS(Consolidado!$AC$5:AC270,Consolidado!$AC270,Consolidado!$D$5:D270,"*"&amp;Z$3&amp;"*")=1,1,0),0))</f>
        <v>0</v>
      </c>
      <c r="AA270" s="0" t="n">
        <f aca="false">IF(OR(AA$3="",Consolidado!$D270=""),0,IF(ISNUMBER(SEARCH(AA$3,Consolidado!$D270)),IF(COUNTIFS(Consolidado!$AC$5:AC270,Consolidado!$AC270,Consolidado!$D$5:D270,"*"&amp;AA$3&amp;"*")=1,1,0),0))</f>
        <v>0</v>
      </c>
      <c r="AB270" s="0" t="n">
        <f aca="false">IF(OR(AB$3="",Consolidado!$D270=""),0,IF(ISNUMBER(SEARCH(AB$3,Consolidado!$D270)),IF(COUNTIFS(Consolidado!$AC$5:AC270,Consolidado!$AC270,Consolidado!$D$5:D270,"*"&amp;AB$3&amp;"*")=1,1,0),0))</f>
        <v>0</v>
      </c>
      <c r="AC270" s="0" t="n">
        <f aca="false">IF(OR(AC$3="",Consolidado!$D270=""),0,IF(ISNUMBER(SEARCH(AC$3,Consolidado!$D270)),IF(COUNTIFS(Consolidado!$AC$5:AC270,Consolidado!$AC270,Consolidado!$D$5:D270,"*"&amp;AC$3&amp;"*")=1,1,0),0))</f>
        <v>0</v>
      </c>
      <c r="AD270" s="0" t="n">
        <f aca="false">IF(OR(AD$3="",Consolidado!$D270=""),0,IF(ISNUMBER(SEARCH(AD$3,Consolidado!$D270)),IF(COUNTIFS(Consolidado!$AC$5:AC270,Consolidado!$AC270,Consolidado!$D$5:D270,"*"&amp;AD$3&amp;"*")=1,1,0),0))</f>
        <v>0</v>
      </c>
      <c r="AE270" s="0" t="n">
        <f aca="false">IF(OR(AE$3="",Consolidado!$D270=""),0,IF(ISNUMBER(SEARCH(AE$3,Consolidado!$D270)),IF(COUNTIFS(Consolidado!$AC$5:AC270,Consolidado!$AC270,Consolidado!$D$5:D270,"*"&amp;AE$3&amp;"*")=1,1,0),0))</f>
        <v>0</v>
      </c>
      <c r="AF270" s="0" t="n">
        <f aca="false">IF(OR(AF$3="",Consolidado!$D270=""),0,IF(ISNUMBER(SEARCH(AF$3,Consolidado!$D270)),IF(COUNTIFS(Consolidado!$AC$5:AC270,Consolidado!$AC270,Consolidado!$D$5:D270,"*"&amp;AF$3&amp;"*")=1,1,0),0))</f>
        <v>0</v>
      </c>
      <c r="AG270" s="0" t="n">
        <f aca="false">IF(OR(AG$3="",Consolidado!$D270=""),0,IF(ISNUMBER(SEARCH(AG$3,Consolidado!$D270)),IF(COUNTIFS(Consolidado!$AC$5:AC270,Consolidado!$AC270,Consolidado!$D$5:D270,"*"&amp;AG$3&amp;"*")=1,1,0),0))</f>
        <v>0</v>
      </c>
      <c r="AH270" s="0" t="n">
        <f aca="false">IF(OR(AH$3="",Consolidado!$D270=""),0,IF(ISNUMBER(SEARCH(AH$3,Consolidado!$D270)),IF(COUNTIFS(Consolidado!$AC$5:AC270,Consolidado!$AC270,Consolidado!$D$5:D270,"*"&amp;AH$3&amp;"*")=1,1,0),0))</f>
        <v>0</v>
      </c>
      <c r="AI270" s="0" t="n">
        <f aca="false">IF(OR(AI$3="",Consolidado!$D270=""),0,IF(ISNUMBER(SEARCH(AI$3,Consolidado!$D270)),IF(COUNTIFS(Consolidado!$AC$5:AC270,Consolidado!$AC270,Consolidado!$D$5:D270,"*"&amp;AI$3&amp;"*")=1,1,0),0))</f>
        <v>0</v>
      </c>
      <c r="AJ270" s="0" t="n">
        <f aca="false">IF(OR(AJ$3="",Consolidado!$D270=""),0,IF(ISNUMBER(SEARCH(AJ$3,Consolidado!$D270)),IF(COUNTIFS(Consolidado!$AC$5:AC270,Consolidado!$AC270,Consolidado!$D$5:D270,"*"&amp;AJ$3&amp;"*")=1,1,0),0))</f>
        <v>0</v>
      </c>
      <c r="AK270" s="0" t="n">
        <f aca="false">IF(OR(AK$3="",Consolidado!$D270=""),0,IF(ISNUMBER(SEARCH(AK$3,Consolidado!$D270)),IF(COUNTIFS(Consolidado!$AC$5:AC270,Consolidado!$AC270,Consolidado!$D$5:D270,"*"&amp;AK$3&amp;"*")=1,1,0),0))</f>
        <v>0</v>
      </c>
      <c r="AL270" s="0" t="n">
        <f aca="false">IF(OR(AL$3="",Consolidado!$D270=""),0,IF(ISNUMBER(SEARCH(AL$3,Consolidado!$D270)),IF(COUNTIFS(Consolidado!$AC$5:AC270,Consolidado!$AC270,Consolidado!$D$5:D270,"*"&amp;AL$3&amp;"*")=1,1,0),0))</f>
        <v>0</v>
      </c>
      <c r="AM270" s="0" t="n">
        <f aca="false">IF(OR(AM$3="",Consolidado!$D270=""),0,IF(ISNUMBER(SEARCH(AM$3,Consolidado!$D270)),IF(COUNTIFS(Consolidado!$AC$5:AC270,Consolidado!$AC270,Consolidado!$D$5:D270,"*"&amp;AM$3&amp;"*")=1,1,0),0))</f>
        <v>0</v>
      </c>
      <c r="AN270" s="0" t="n">
        <f aca="false">IF(OR(AN$3="",Consolidado!$D270=""),0,IF(ISNUMBER(SEARCH(AN$3,Consolidado!$D270)),IF(COUNTIFS(Consolidado!$AC$5:AC270,Consolidado!$AC270,Consolidado!$D$5:D270,"*"&amp;AN$3&amp;"*")=1,1,0),0))</f>
        <v>0</v>
      </c>
      <c r="AO270" s="0" t="n">
        <f aca="false">IF(OR(AO$3="",Consolidado!$D270=""),0,IF(ISNUMBER(SEARCH(AO$3,Consolidado!$D270)),IF(COUNTIFS(Consolidado!$AC$5:AC270,Consolidado!$AC270,Consolidado!$D$5:D270,"*"&amp;AO$3&amp;"*")=1,1,0),0))</f>
        <v>0</v>
      </c>
    </row>
    <row r="271" customFormat="false" ht="15" hidden="false" customHeight="false" outlineLevel="0" collapsed="false">
      <c r="B271" s="0" t="n">
        <f aca="false">IF(OR(B$3="",Consolidado!$D271=""),0,IF(ISNUMBER(SEARCH(B$3,Consolidado!$D271)),IF(COUNTIFS(Consolidado!$AC$5:AC271,Consolidado!$AC271,Consolidado!$D$5:D271,"*"&amp;B$3&amp;"*")=1,1,0),0))</f>
        <v>0</v>
      </c>
      <c r="C271" s="0" t="n">
        <f aca="false">IF(OR(C$3="",Consolidado!$D271=""),0,IF(ISNUMBER(SEARCH(C$3,Consolidado!$D271)),IF(COUNTIFS(Consolidado!$AC$5:AC271,Consolidado!$AC271,Consolidado!$D$5:D271,"*"&amp;C$3&amp;"*")=1,1,0),0))</f>
        <v>0</v>
      </c>
      <c r="D271" s="0" t="n">
        <f aca="false">IF(OR(D$3="",Consolidado!$D271=""),0,IF(ISNUMBER(SEARCH(D$3,Consolidado!$D271)),IF(COUNTIFS(Consolidado!$AC$5:AC271,Consolidado!$AC271,Consolidado!$D$5:D271,"*"&amp;D$3&amp;"*")=1,1,0),0))</f>
        <v>0</v>
      </c>
      <c r="E271" s="0" t="n">
        <f aca="false">IF(OR(E$3="",Consolidado!$D271=""),0,IF(ISNUMBER(SEARCH(E$3,Consolidado!$D271)),IF(COUNTIFS(Consolidado!$AC$5:AC271,Consolidado!$AC271,Consolidado!$D$5:D271,"*"&amp;E$3&amp;"*")=1,1,0),0))</f>
        <v>0</v>
      </c>
      <c r="F271" s="0" t="n">
        <f aca="false">IF(OR(F$3="",Consolidado!$D271=""),0,IF(ISNUMBER(SEARCH(F$3,Consolidado!$D271)),IF(COUNTIFS(Consolidado!$AC$5:AC271,Consolidado!$AC271,Consolidado!$D$5:D271,"*"&amp;F$3&amp;"*")=1,1,0),0))</f>
        <v>0</v>
      </c>
      <c r="G271" s="0" t="n">
        <f aca="false">IF(OR(G$3="",Consolidado!$D271=""),0,IF(ISNUMBER(SEARCH(G$3,Consolidado!$D271)),IF(COUNTIFS(Consolidado!$AC$5:AC271,Consolidado!$AC271,Consolidado!$D$5:D271,"*"&amp;G$3&amp;"*")=1,1,0),0))</f>
        <v>0</v>
      </c>
      <c r="H271" s="0" t="n">
        <f aca="false">IF(OR(H$3="",Consolidado!$D271=""),0,IF(ISNUMBER(SEARCH(H$3,Consolidado!$D271)),IF(COUNTIFS(Consolidado!$AC$5:AC271,Consolidado!$AC271,Consolidado!$D$5:D271,"*"&amp;H$3&amp;"*")=1,1,0),0))</f>
        <v>0</v>
      </c>
      <c r="I271" s="0" t="n">
        <f aca="false">IF(OR(I$3="",Consolidado!$D271=""),0,IF(ISNUMBER(SEARCH(I$3,Consolidado!$D271)),IF(COUNTIFS(Consolidado!$AC$5:AC271,Consolidado!$AC271,Consolidado!$D$5:D271,"*"&amp;I$3&amp;"*")=1,1,0),0))</f>
        <v>0</v>
      </c>
      <c r="J271" s="0" t="n">
        <f aca="false">IF(OR(J$3="",Consolidado!$D271=""),0,IF(ISNUMBER(SEARCH(J$3,Consolidado!$D271)),IF(COUNTIFS(Consolidado!$AC$5:AC271,Consolidado!$AC271,Consolidado!$D$5:D271,"*"&amp;J$3&amp;"*")=1,1,0),0))</f>
        <v>0</v>
      </c>
      <c r="K271" s="0" t="n">
        <f aca="false">IF(OR(K$3="",Consolidado!$D271=""),0,IF(ISNUMBER(SEARCH(K$3,Consolidado!$D271)),IF(COUNTIFS(Consolidado!$AC$5:AC271,Consolidado!$AC271,Consolidado!$D$5:D271,"*"&amp;K$3&amp;"*")=1,1,0),0))</f>
        <v>0</v>
      </c>
      <c r="L271" s="0" t="n">
        <f aca="false">IF(OR(L$3="",Consolidado!$D271=""),0,IF(ISNUMBER(SEARCH(L$3,Consolidado!$D271)),IF(COUNTIFS(Consolidado!$AC$5:AC271,Consolidado!$AC271,Consolidado!$D$5:D271,"*"&amp;L$3&amp;"*")=1,1,0),0))</f>
        <v>0</v>
      </c>
      <c r="M271" s="0" t="n">
        <f aca="false">IF(OR(M$3="",Consolidado!$D271=""),0,IF(ISNUMBER(SEARCH(M$3,Consolidado!$D271)),IF(COUNTIFS(Consolidado!$AC$5:AC271,Consolidado!$AC271,Consolidado!$D$5:D271,"*"&amp;M$3&amp;"*")=1,1,0),0))</f>
        <v>0</v>
      </c>
      <c r="N271" s="0" t="n">
        <f aca="false">IF(OR(N$3="",Consolidado!$D271=""),0,IF(ISNUMBER(SEARCH(N$3,Consolidado!$D271)),IF(COUNTIFS(Consolidado!$AC$5:AC271,Consolidado!$AC271,Consolidado!$D$5:D271,"*"&amp;N$3&amp;"*")=1,1,0),0))</f>
        <v>0</v>
      </c>
      <c r="O271" s="0" t="n">
        <f aca="false">IF(OR(O$3="",Consolidado!$D271=""),0,IF(ISNUMBER(SEARCH(O$3,Consolidado!$D271)),IF(COUNTIFS(Consolidado!$AC$5:AC271,Consolidado!$AC271,Consolidado!$D$5:D271,"*"&amp;O$3&amp;"*")=1,1,0),0))</f>
        <v>0</v>
      </c>
      <c r="P271" s="0" t="n">
        <f aca="false">IF(OR(P$3="",Consolidado!$D271=""),0,IF(ISNUMBER(SEARCH(P$3,Consolidado!$D271)),IF(COUNTIFS(Consolidado!$AC$5:AC271,Consolidado!$AC271,Consolidado!$D$5:D271,"*"&amp;P$3&amp;"*")=1,1,0),0))</f>
        <v>0</v>
      </c>
      <c r="Q271" s="0" t="n">
        <f aca="false">IF(OR(Q$3="",Consolidado!$D271=""),0,IF(ISNUMBER(SEARCH(Q$3,Consolidado!$D271)),IF(COUNTIFS(Consolidado!$AC$5:AC271,Consolidado!$AC271,Consolidado!$D$5:D271,"*"&amp;Q$3&amp;"*")=1,1,0),0))</f>
        <v>0</v>
      </c>
      <c r="R271" s="0" t="n">
        <f aca="false">IF(OR(R$3="",Consolidado!$D271=""),0,IF(ISNUMBER(SEARCH(R$3,Consolidado!$D271)),IF(COUNTIFS(Consolidado!$AC$5:AC271,Consolidado!$AC271,Consolidado!$D$5:D271,"*"&amp;R$3&amp;"*")=1,1,0),0))</f>
        <v>0</v>
      </c>
      <c r="S271" s="0" t="n">
        <f aca="false">IF(OR(S$3="",Consolidado!$D271=""),0,IF(ISNUMBER(SEARCH(S$3,Consolidado!$D271)),IF(COUNTIFS(Consolidado!$AC$5:AC271,Consolidado!$AC271,Consolidado!$D$5:D271,"*"&amp;S$3&amp;"*")=1,1,0),0))</f>
        <v>0</v>
      </c>
      <c r="T271" s="0" t="n">
        <f aca="false">IF(OR(T$3="",Consolidado!$D271=""),0,IF(ISNUMBER(SEARCH(T$3,Consolidado!$D271)),IF(COUNTIFS(Consolidado!$AC$5:AC271,Consolidado!$AC271,Consolidado!$D$5:D271,"*"&amp;T$3&amp;"*")=1,1,0),0))</f>
        <v>0</v>
      </c>
      <c r="U271" s="0" t="n">
        <f aca="false">IF(OR(U$3="",Consolidado!$D271=""),0,IF(ISNUMBER(SEARCH(U$3,Consolidado!$D271)),IF(COUNTIFS(Consolidado!$AC$5:AC271,Consolidado!$AC271,Consolidado!$D$5:D271,"*"&amp;U$3&amp;"*")=1,1,0),0))</f>
        <v>0</v>
      </c>
      <c r="V271" s="0" t="n">
        <f aca="false">IF(OR(V$3="",Consolidado!$D271=""),0,IF(ISNUMBER(SEARCH(V$3,Consolidado!$D271)),IF(COUNTIFS(Consolidado!$AC$5:AC271,Consolidado!$AC271,Consolidado!$D$5:D271,"*"&amp;V$3&amp;"*")=1,1,0),0))</f>
        <v>0</v>
      </c>
      <c r="W271" s="0" t="n">
        <f aca="false">IF(OR(W$3="",Consolidado!$D271=""),0,IF(ISNUMBER(SEARCH(W$3,Consolidado!$D271)),IF(COUNTIFS(Consolidado!$AC$5:AC271,Consolidado!$AC271,Consolidado!$D$5:D271,"*"&amp;W$3&amp;"*")=1,1,0),0))</f>
        <v>0</v>
      </c>
      <c r="X271" s="0" t="n">
        <f aca="false">IF(OR(X$3="",Consolidado!$D271=""),0,IF(ISNUMBER(SEARCH(X$3,Consolidado!$D271)),IF(COUNTIFS(Consolidado!$AC$5:AC271,Consolidado!$AC271,Consolidado!$D$5:D271,"*"&amp;X$3&amp;"*")=1,1,0),0))</f>
        <v>0</v>
      </c>
      <c r="Y271" s="0" t="n">
        <f aca="false">IF(OR(Y$3="",Consolidado!$D271=""),0,IF(ISNUMBER(SEARCH(Y$3,Consolidado!$D271)),IF(COUNTIFS(Consolidado!$AC$5:AC271,Consolidado!$AC271,Consolidado!$D$5:D271,"*"&amp;Y$3&amp;"*")=1,1,0),0))</f>
        <v>0</v>
      </c>
      <c r="Z271" s="0" t="n">
        <f aca="false">IF(OR(Z$3="",Consolidado!$D271=""),0,IF(ISNUMBER(SEARCH(Z$3,Consolidado!$D271)),IF(COUNTIFS(Consolidado!$AC$5:AC271,Consolidado!$AC271,Consolidado!$D$5:D271,"*"&amp;Z$3&amp;"*")=1,1,0),0))</f>
        <v>0</v>
      </c>
      <c r="AA271" s="0" t="n">
        <f aca="false">IF(OR(AA$3="",Consolidado!$D271=""),0,IF(ISNUMBER(SEARCH(AA$3,Consolidado!$D271)),IF(COUNTIFS(Consolidado!$AC$5:AC271,Consolidado!$AC271,Consolidado!$D$5:D271,"*"&amp;AA$3&amp;"*")=1,1,0),0))</f>
        <v>0</v>
      </c>
      <c r="AB271" s="0" t="n">
        <f aca="false">IF(OR(AB$3="",Consolidado!$D271=""),0,IF(ISNUMBER(SEARCH(AB$3,Consolidado!$D271)),IF(COUNTIFS(Consolidado!$AC$5:AC271,Consolidado!$AC271,Consolidado!$D$5:D271,"*"&amp;AB$3&amp;"*")=1,1,0),0))</f>
        <v>0</v>
      </c>
      <c r="AC271" s="0" t="n">
        <f aca="false">IF(OR(AC$3="",Consolidado!$D271=""),0,IF(ISNUMBER(SEARCH(AC$3,Consolidado!$D271)),IF(COUNTIFS(Consolidado!$AC$5:AC271,Consolidado!$AC271,Consolidado!$D$5:D271,"*"&amp;AC$3&amp;"*")=1,1,0),0))</f>
        <v>0</v>
      </c>
      <c r="AD271" s="0" t="n">
        <f aca="false">IF(OR(AD$3="",Consolidado!$D271=""),0,IF(ISNUMBER(SEARCH(AD$3,Consolidado!$D271)),IF(COUNTIFS(Consolidado!$AC$5:AC271,Consolidado!$AC271,Consolidado!$D$5:D271,"*"&amp;AD$3&amp;"*")=1,1,0),0))</f>
        <v>0</v>
      </c>
      <c r="AE271" s="0" t="n">
        <f aca="false">IF(OR(AE$3="",Consolidado!$D271=""),0,IF(ISNUMBER(SEARCH(AE$3,Consolidado!$D271)),IF(COUNTIFS(Consolidado!$AC$5:AC271,Consolidado!$AC271,Consolidado!$D$5:D271,"*"&amp;AE$3&amp;"*")=1,1,0),0))</f>
        <v>0</v>
      </c>
      <c r="AF271" s="0" t="n">
        <f aca="false">IF(OR(AF$3="",Consolidado!$D271=""),0,IF(ISNUMBER(SEARCH(AF$3,Consolidado!$D271)),IF(COUNTIFS(Consolidado!$AC$5:AC271,Consolidado!$AC271,Consolidado!$D$5:D271,"*"&amp;AF$3&amp;"*")=1,1,0),0))</f>
        <v>0</v>
      </c>
      <c r="AG271" s="0" t="n">
        <f aca="false">IF(OR(AG$3="",Consolidado!$D271=""),0,IF(ISNUMBER(SEARCH(AG$3,Consolidado!$D271)),IF(COUNTIFS(Consolidado!$AC$5:AC271,Consolidado!$AC271,Consolidado!$D$5:D271,"*"&amp;AG$3&amp;"*")=1,1,0),0))</f>
        <v>0</v>
      </c>
      <c r="AH271" s="0" t="n">
        <f aca="false">IF(OR(AH$3="",Consolidado!$D271=""),0,IF(ISNUMBER(SEARCH(AH$3,Consolidado!$D271)),IF(COUNTIFS(Consolidado!$AC$5:AC271,Consolidado!$AC271,Consolidado!$D$5:D271,"*"&amp;AH$3&amp;"*")=1,1,0),0))</f>
        <v>0</v>
      </c>
      <c r="AI271" s="0" t="n">
        <f aca="false">IF(OR(AI$3="",Consolidado!$D271=""),0,IF(ISNUMBER(SEARCH(AI$3,Consolidado!$D271)),IF(COUNTIFS(Consolidado!$AC$5:AC271,Consolidado!$AC271,Consolidado!$D$5:D271,"*"&amp;AI$3&amp;"*")=1,1,0),0))</f>
        <v>0</v>
      </c>
      <c r="AJ271" s="0" t="n">
        <f aca="false">IF(OR(AJ$3="",Consolidado!$D271=""),0,IF(ISNUMBER(SEARCH(AJ$3,Consolidado!$D271)),IF(COUNTIFS(Consolidado!$AC$5:AC271,Consolidado!$AC271,Consolidado!$D$5:D271,"*"&amp;AJ$3&amp;"*")=1,1,0),0))</f>
        <v>0</v>
      </c>
      <c r="AK271" s="0" t="n">
        <f aca="false">IF(OR(AK$3="",Consolidado!$D271=""),0,IF(ISNUMBER(SEARCH(AK$3,Consolidado!$D271)),IF(COUNTIFS(Consolidado!$AC$5:AC271,Consolidado!$AC271,Consolidado!$D$5:D271,"*"&amp;AK$3&amp;"*")=1,1,0),0))</f>
        <v>0</v>
      </c>
      <c r="AL271" s="0" t="n">
        <f aca="false">IF(OR(AL$3="",Consolidado!$D271=""),0,IF(ISNUMBER(SEARCH(AL$3,Consolidado!$D271)),IF(COUNTIFS(Consolidado!$AC$5:AC271,Consolidado!$AC271,Consolidado!$D$5:D271,"*"&amp;AL$3&amp;"*")=1,1,0),0))</f>
        <v>0</v>
      </c>
      <c r="AM271" s="0" t="n">
        <f aca="false">IF(OR(AM$3="",Consolidado!$D271=""),0,IF(ISNUMBER(SEARCH(AM$3,Consolidado!$D271)),IF(COUNTIFS(Consolidado!$AC$5:AC271,Consolidado!$AC271,Consolidado!$D$5:D271,"*"&amp;AM$3&amp;"*")=1,1,0),0))</f>
        <v>0</v>
      </c>
      <c r="AN271" s="0" t="n">
        <f aca="false">IF(OR(AN$3="",Consolidado!$D271=""),0,IF(ISNUMBER(SEARCH(AN$3,Consolidado!$D271)),IF(COUNTIFS(Consolidado!$AC$5:AC271,Consolidado!$AC271,Consolidado!$D$5:D271,"*"&amp;AN$3&amp;"*")=1,1,0),0))</f>
        <v>0</v>
      </c>
      <c r="AO271" s="0" t="n">
        <f aca="false">IF(OR(AO$3="",Consolidado!$D271=""),0,IF(ISNUMBER(SEARCH(AO$3,Consolidado!$D271)),IF(COUNTIFS(Consolidado!$AC$5:AC271,Consolidado!$AC271,Consolidado!$D$5:D271,"*"&amp;AO$3&amp;"*")=1,1,0),0))</f>
        <v>0</v>
      </c>
    </row>
    <row r="272" customFormat="false" ht="15" hidden="false" customHeight="false" outlineLevel="0" collapsed="false">
      <c r="B272" s="0" t="n">
        <f aca="false">IF(OR(B$3="",Consolidado!$D272=""),0,IF(ISNUMBER(SEARCH(B$3,Consolidado!$D272)),IF(COUNTIFS(Consolidado!$AC$5:AC272,Consolidado!$AC272,Consolidado!$D$5:D272,"*"&amp;B$3&amp;"*")=1,1,0),0))</f>
        <v>0</v>
      </c>
      <c r="C272" s="0" t="n">
        <f aca="false">IF(OR(C$3="",Consolidado!$D272=""),0,IF(ISNUMBER(SEARCH(C$3,Consolidado!$D272)),IF(COUNTIFS(Consolidado!$AC$5:AC272,Consolidado!$AC272,Consolidado!$D$5:D272,"*"&amp;C$3&amp;"*")=1,1,0),0))</f>
        <v>0</v>
      </c>
      <c r="D272" s="0" t="n">
        <f aca="false">IF(OR(D$3="",Consolidado!$D272=""),0,IF(ISNUMBER(SEARCH(D$3,Consolidado!$D272)),IF(COUNTIFS(Consolidado!$AC$5:AC272,Consolidado!$AC272,Consolidado!$D$5:D272,"*"&amp;D$3&amp;"*")=1,1,0),0))</f>
        <v>0</v>
      </c>
      <c r="E272" s="0" t="n">
        <f aca="false">IF(OR(E$3="",Consolidado!$D272=""),0,IF(ISNUMBER(SEARCH(E$3,Consolidado!$D272)),IF(COUNTIFS(Consolidado!$AC$5:AC272,Consolidado!$AC272,Consolidado!$D$5:D272,"*"&amp;E$3&amp;"*")=1,1,0),0))</f>
        <v>0</v>
      </c>
      <c r="F272" s="0" t="n">
        <f aca="false">IF(OR(F$3="",Consolidado!$D272=""),0,IF(ISNUMBER(SEARCH(F$3,Consolidado!$D272)),IF(COUNTIFS(Consolidado!$AC$5:AC272,Consolidado!$AC272,Consolidado!$D$5:D272,"*"&amp;F$3&amp;"*")=1,1,0),0))</f>
        <v>0</v>
      </c>
      <c r="G272" s="0" t="n">
        <f aca="false">IF(OR(G$3="",Consolidado!$D272=""),0,IF(ISNUMBER(SEARCH(G$3,Consolidado!$D272)),IF(COUNTIFS(Consolidado!$AC$5:AC272,Consolidado!$AC272,Consolidado!$D$5:D272,"*"&amp;G$3&amp;"*")=1,1,0),0))</f>
        <v>0</v>
      </c>
      <c r="H272" s="0" t="n">
        <f aca="false">IF(OR(H$3="",Consolidado!$D272=""),0,IF(ISNUMBER(SEARCH(H$3,Consolidado!$D272)),IF(COUNTIFS(Consolidado!$AC$5:AC272,Consolidado!$AC272,Consolidado!$D$5:D272,"*"&amp;H$3&amp;"*")=1,1,0),0))</f>
        <v>0</v>
      </c>
      <c r="I272" s="0" t="n">
        <f aca="false">IF(OR(I$3="",Consolidado!$D272=""),0,IF(ISNUMBER(SEARCH(I$3,Consolidado!$D272)),IF(COUNTIFS(Consolidado!$AC$5:AC272,Consolidado!$AC272,Consolidado!$D$5:D272,"*"&amp;I$3&amp;"*")=1,1,0),0))</f>
        <v>0</v>
      </c>
      <c r="J272" s="0" t="n">
        <f aca="false">IF(OR(J$3="",Consolidado!$D272=""),0,IF(ISNUMBER(SEARCH(J$3,Consolidado!$D272)),IF(COUNTIFS(Consolidado!$AC$5:AC272,Consolidado!$AC272,Consolidado!$D$5:D272,"*"&amp;J$3&amp;"*")=1,1,0),0))</f>
        <v>0</v>
      </c>
      <c r="K272" s="0" t="n">
        <f aca="false">IF(OR(K$3="",Consolidado!$D272=""),0,IF(ISNUMBER(SEARCH(K$3,Consolidado!$D272)),IF(COUNTIFS(Consolidado!$AC$5:AC272,Consolidado!$AC272,Consolidado!$D$5:D272,"*"&amp;K$3&amp;"*")=1,1,0),0))</f>
        <v>0</v>
      </c>
      <c r="L272" s="0" t="n">
        <f aca="false">IF(OR(L$3="",Consolidado!$D272=""),0,IF(ISNUMBER(SEARCH(L$3,Consolidado!$D272)),IF(COUNTIFS(Consolidado!$AC$5:AC272,Consolidado!$AC272,Consolidado!$D$5:D272,"*"&amp;L$3&amp;"*")=1,1,0),0))</f>
        <v>0</v>
      </c>
      <c r="M272" s="0" t="n">
        <f aca="false">IF(OR(M$3="",Consolidado!$D272=""),0,IF(ISNUMBER(SEARCH(M$3,Consolidado!$D272)),IF(COUNTIFS(Consolidado!$AC$5:AC272,Consolidado!$AC272,Consolidado!$D$5:D272,"*"&amp;M$3&amp;"*")=1,1,0),0))</f>
        <v>0</v>
      </c>
      <c r="N272" s="0" t="n">
        <f aca="false">IF(OR(N$3="",Consolidado!$D272=""),0,IF(ISNUMBER(SEARCH(N$3,Consolidado!$D272)),IF(COUNTIFS(Consolidado!$AC$5:AC272,Consolidado!$AC272,Consolidado!$D$5:D272,"*"&amp;N$3&amp;"*")=1,1,0),0))</f>
        <v>0</v>
      </c>
      <c r="O272" s="0" t="n">
        <f aca="false">IF(OR(O$3="",Consolidado!$D272=""),0,IF(ISNUMBER(SEARCH(O$3,Consolidado!$D272)),IF(COUNTIFS(Consolidado!$AC$5:AC272,Consolidado!$AC272,Consolidado!$D$5:D272,"*"&amp;O$3&amp;"*")=1,1,0),0))</f>
        <v>0</v>
      </c>
      <c r="P272" s="0" t="n">
        <f aca="false">IF(OR(P$3="",Consolidado!$D272=""),0,IF(ISNUMBER(SEARCH(P$3,Consolidado!$D272)),IF(COUNTIFS(Consolidado!$AC$5:AC272,Consolidado!$AC272,Consolidado!$D$5:D272,"*"&amp;P$3&amp;"*")=1,1,0),0))</f>
        <v>0</v>
      </c>
      <c r="Q272" s="0" t="n">
        <f aca="false">IF(OR(Q$3="",Consolidado!$D272=""),0,IF(ISNUMBER(SEARCH(Q$3,Consolidado!$D272)),IF(COUNTIFS(Consolidado!$AC$5:AC272,Consolidado!$AC272,Consolidado!$D$5:D272,"*"&amp;Q$3&amp;"*")=1,1,0),0))</f>
        <v>0</v>
      </c>
      <c r="R272" s="0" t="n">
        <f aca="false">IF(OR(R$3="",Consolidado!$D272=""),0,IF(ISNUMBER(SEARCH(R$3,Consolidado!$D272)),IF(COUNTIFS(Consolidado!$AC$5:AC272,Consolidado!$AC272,Consolidado!$D$5:D272,"*"&amp;R$3&amp;"*")=1,1,0),0))</f>
        <v>0</v>
      </c>
      <c r="S272" s="0" t="n">
        <f aca="false">IF(OR(S$3="",Consolidado!$D272=""),0,IF(ISNUMBER(SEARCH(S$3,Consolidado!$D272)),IF(COUNTIFS(Consolidado!$AC$5:AC272,Consolidado!$AC272,Consolidado!$D$5:D272,"*"&amp;S$3&amp;"*")=1,1,0),0))</f>
        <v>0</v>
      </c>
      <c r="T272" s="0" t="n">
        <f aca="false">IF(OR(T$3="",Consolidado!$D272=""),0,IF(ISNUMBER(SEARCH(T$3,Consolidado!$D272)),IF(COUNTIFS(Consolidado!$AC$5:AC272,Consolidado!$AC272,Consolidado!$D$5:D272,"*"&amp;T$3&amp;"*")=1,1,0),0))</f>
        <v>0</v>
      </c>
      <c r="U272" s="0" t="n">
        <f aca="false">IF(OR(U$3="",Consolidado!$D272=""),0,IF(ISNUMBER(SEARCH(U$3,Consolidado!$D272)),IF(COUNTIFS(Consolidado!$AC$5:AC272,Consolidado!$AC272,Consolidado!$D$5:D272,"*"&amp;U$3&amp;"*")=1,1,0),0))</f>
        <v>0</v>
      </c>
      <c r="V272" s="0" t="n">
        <f aca="false">IF(OR(V$3="",Consolidado!$D272=""),0,IF(ISNUMBER(SEARCH(V$3,Consolidado!$D272)),IF(COUNTIFS(Consolidado!$AC$5:AC272,Consolidado!$AC272,Consolidado!$D$5:D272,"*"&amp;V$3&amp;"*")=1,1,0),0))</f>
        <v>0</v>
      </c>
      <c r="W272" s="0" t="n">
        <f aca="false">IF(OR(W$3="",Consolidado!$D272=""),0,IF(ISNUMBER(SEARCH(W$3,Consolidado!$D272)),IF(COUNTIFS(Consolidado!$AC$5:AC272,Consolidado!$AC272,Consolidado!$D$5:D272,"*"&amp;W$3&amp;"*")=1,1,0),0))</f>
        <v>0</v>
      </c>
      <c r="X272" s="0" t="n">
        <f aca="false">IF(OR(X$3="",Consolidado!$D272=""),0,IF(ISNUMBER(SEARCH(X$3,Consolidado!$D272)),IF(COUNTIFS(Consolidado!$AC$5:AC272,Consolidado!$AC272,Consolidado!$D$5:D272,"*"&amp;X$3&amp;"*")=1,1,0),0))</f>
        <v>0</v>
      </c>
      <c r="Y272" s="0" t="n">
        <f aca="false">IF(OR(Y$3="",Consolidado!$D272=""),0,IF(ISNUMBER(SEARCH(Y$3,Consolidado!$D272)),IF(COUNTIFS(Consolidado!$AC$5:AC272,Consolidado!$AC272,Consolidado!$D$5:D272,"*"&amp;Y$3&amp;"*")=1,1,0),0))</f>
        <v>0</v>
      </c>
      <c r="Z272" s="0" t="n">
        <f aca="false">IF(OR(Z$3="",Consolidado!$D272=""),0,IF(ISNUMBER(SEARCH(Z$3,Consolidado!$D272)),IF(COUNTIFS(Consolidado!$AC$5:AC272,Consolidado!$AC272,Consolidado!$D$5:D272,"*"&amp;Z$3&amp;"*")=1,1,0),0))</f>
        <v>0</v>
      </c>
      <c r="AA272" s="0" t="n">
        <f aca="false">IF(OR(AA$3="",Consolidado!$D272=""),0,IF(ISNUMBER(SEARCH(AA$3,Consolidado!$D272)),IF(COUNTIFS(Consolidado!$AC$5:AC272,Consolidado!$AC272,Consolidado!$D$5:D272,"*"&amp;AA$3&amp;"*")=1,1,0),0))</f>
        <v>0</v>
      </c>
      <c r="AB272" s="0" t="n">
        <f aca="false">IF(OR(AB$3="",Consolidado!$D272=""),0,IF(ISNUMBER(SEARCH(AB$3,Consolidado!$D272)),IF(COUNTIFS(Consolidado!$AC$5:AC272,Consolidado!$AC272,Consolidado!$D$5:D272,"*"&amp;AB$3&amp;"*")=1,1,0),0))</f>
        <v>0</v>
      </c>
      <c r="AC272" s="0" t="n">
        <f aca="false">IF(OR(AC$3="",Consolidado!$D272=""),0,IF(ISNUMBER(SEARCH(AC$3,Consolidado!$D272)),IF(COUNTIFS(Consolidado!$AC$5:AC272,Consolidado!$AC272,Consolidado!$D$5:D272,"*"&amp;AC$3&amp;"*")=1,1,0),0))</f>
        <v>0</v>
      </c>
      <c r="AD272" s="0" t="n">
        <f aca="false">IF(OR(AD$3="",Consolidado!$D272=""),0,IF(ISNUMBER(SEARCH(AD$3,Consolidado!$D272)),IF(COUNTIFS(Consolidado!$AC$5:AC272,Consolidado!$AC272,Consolidado!$D$5:D272,"*"&amp;AD$3&amp;"*")=1,1,0),0))</f>
        <v>0</v>
      </c>
      <c r="AE272" s="0" t="n">
        <f aca="false">IF(OR(AE$3="",Consolidado!$D272=""),0,IF(ISNUMBER(SEARCH(AE$3,Consolidado!$D272)),IF(COUNTIFS(Consolidado!$AC$5:AC272,Consolidado!$AC272,Consolidado!$D$5:D272,"*"&amp;AE$3&amp;"*")=1,1,0),0))</f>
        <v>0</v>
      </c>
      <c r="AF272" s="0" t="n">
        <f aca="false">IF(OR(AF$3="",Consolidado!$D272=""),0,IF(ISNUMBER(SEARCH(AF$3,Consolidado!$D272)),IF(COUNTIFS(Consolidado!$AC$5:AC272,Consolidado!$AC272,Consolidado!$D$5:D272,"*"&amp;AF$3&amp;"*")=1,1,0),0))</f>
        <v>0</v>
      </c>
      <c r="AG272" s="0" t="n">
        <f aca="false">IF(OR(AG$3="",Consolidado!$D272=""),0,IF(ISNUMBER(SEARCH(AG$3,Consolidado!$D272)),IF(COUNTIFS(Consolidado!$AC$5:AC272,Consolidado!$AC272,Consolidado!$D$5:D272,"*"&amp;AG$3&amp;"*")=1,1,0),0))</f>
        <v>0</v>
      </c>
      <c r="AH272" s="0" t="n">
        <f aca="false">IF(OR(AH$3="",Consolidado!$D272=""),0,IF(ISNUMBER(SEARCH(AH$3,Consolidado!$D272)),IF(COUNTIFS(Consolidado!$AC$5:AC272,Consolidado!$AC272,Consolidado!$D$5:D272,"*"&amp;AH$3&amp;"*")=1,1,0),0))</f>
        <v>0</v>
      </c>
      <c r="AI272" s="0" t="n">
        <f aca="false">IF(OR(AI$3="",Consolidado!$D272=""),0,IF(ISNUMBER(SEARCH(AI$3,Consolidado!$D272)),IF(COUNTIFS(Consolidado!$AC$5:AC272,Consolidado!$AC272,Consolidado!$D$5:D272,"*"&amp;AI$3&amp;"*")=1,1,0),0))</f>
        <v>0</v>
      </c>
      <c r="AJ272" s="0" t="n">
        <f aca="false">IF(OR(AJ$3="",Consolidado!$D272=""),0,IF(ISNUMBER(SEARCH(AJ$3,Consolidado!$D272)),IF(COUNTIFS(Consolidado!$AC$5:AC272,Consolidado!$AC272,Consolidado!$D$5:D272,"*"&amp;AJ$3&amp;"*")=1,1,0),0))</f>
        <v>0</v>
      </c>
      <c r="AK272" s="0" t="n">
        <f aca="false">IF(OR(AK$3="",Consolidado!$D272=""),0,IF(ISNUMBER(SEARCH(AK$3,Consolidado!$D272)),IF(COUNTIFS(Consolidado!$AC$5:AC272,Consolidado!$AC272,Consolidado!$D$5:D272,"*"&amp;AK$3&amp;"*")=1,1,0),0))</f>
        <v>0</v>
      </c>
      <c r="AL272" s="0" t="n">
        <f aca="false">IF(OR(AL$3="",Consolidado!$D272=""),0,IF(ISNUMBER(SEARCH(AL$3,Consolidado!$D272)),IF(COUNTIFS(Consolidado!$AC$5:AC272,Consolidado!$AC272,Consolidado!$D$5:D272,"*"&amp;AL$3&amp;"*")=1,1,0),0))</f>
        <v>0</v>
      </c>
      <c r="AM272" s="0" t="n">
        <f aca="false">IF(OR(AM$3="",Consolidado!$D272=""),0,IF(ISNUMBER(SEARCH(AM$3,Consolidado!$D272)),IF(COUNTIFS(Consolidado!$AC$5:AC272,Consolidado!$AC272,Consolidado!$D$5:D272,"*"&amp;AM$3&amp;"*")=1,1,0),0))</f>
        <v>0</v>
      </c>
      <c r="AN272" s="0" t="n">
        <f aca="false">IF(OR(AN$3="",Consolidado!$D272=""),0,IF(ISNUMBER(SEARCH(AN$3,Consolidado!$D272)),IF(COUNTIFS(Consolidado!$AC$5:AC272,Consolidado!$AC272,Consolidado!$D$5:D272,"*"&amp;AN$3&amp;"*")=1,1,0),0))</f>
        <v>0</v>
      </c>
      <c r="AO272" s="0" t="n">
        <f aca="false">IF(OR(AO$3="",Consolidado!$D272=""),0,IF(ISNUMBER(SEARCH(AO$3,Consolidado!$D272)),IF(COUNTIFS(Consolidado!$AC$5:AC272,Consolidado!$AC272,Consolidado!$D$5:D272,"*"&amp;AO$3&amp;"*")=1,1,0),0))</f>
        <v>0</v>
      </c>
    </row>
    <row r="273" customFormat="false" ht="15" hidden="false" customHeight="false" outlineLevel="0" collapsed="false">
      <c r="B273" s="0" t="n">
        <f aca="false">IF(OR(B$3="",Consolidado!$D273=""),0,IF(ISNUMBER(SEARCH(B$3,Consolidado!$D273)),IF(COUNTIFS(Consolidado!$AC$5:AC273,Consolidado!$AC273,Consolidado!$D$5:D273,"*"&amp;B$3&amp;"*")=1,1,0),0))</f>
        <v>0</v>
      </c>
      <c r="C273" s="0" t="n">
        <f aca="false">IF(OR(C$3="",Consolidado!$D273=""),0,IF(ISNUMBER(SEARCH(C$3,Consolidado!$D273)),IF(COUNTIFS(Consolidado!$AC$5:AC273,Consolidado!$AC273,Consolidado!$D$5:D273,"*"&amp;C$3&amp;"*")=1,1,0),0))</f>
        <v>0</v>
      </c>
      <c r="D273" s="0" t="n">
        <f aca="false">IF(OR(D$3="",Consolidado!$D273=""),0,IF(ISNUMBER(SEARCH(D$3,Consolidado!$D273)),IF(COUNTIFS(Consolidado!$AC$5:AC273,Consolidado!$AC273,Consolidado!$D$5:D273,"*"&amp;D$3&amp;"*")=1,1,0),0))</f>
        <v>0</v>
      </c>
      <c r="E273" s="0" t="n">
        <f aca="false">IF(OR(E$3="",Consolidado!$D273=""),0,IF(ISNUMBER(SEARCH(E$3,Consolidado!$D273)),IF(COUNTIFS(Consolidado!$AC$5:AC273,Consolidado!$AC273,Consolidado!$D$5:D273,"*"&amp;E$3&amp;"*")=1,1,0),0))</f>
        <v>0</v>
      </c>
      <c r="F273" s="0" t="n">
        <f aca="false">IF(OR(F$3="",Consolidado!$D273=""),0,IF(ISNUMBER(SEARCH(F$3,Consolidado!$D273)),IF(COUNTIFS(Consolidado!$AC$5:AC273,Consolidado!$AC273,Consolidado!$D$5:D273,"*"&amp;F$3&amp;"*")=1,1,0),0))</f>
        <v>0</v>
      </c>
      <c r="G273" s="0" t="n">
        <f aca="false">IF(OR(G$3="",Consolidado!$D273=""),0,IF(ISNUMBER(SEARCH(G$3,Consolidado!$D273)),IF(COUNTIFS(Consolidado!$AC$5:AC273,Consolidado!$AC273,Consolidado!$D$5:D273,"*"&amp;G$3&amp;"*")=1,1,0),0))</f>
        <v>0</v>
      </c>
      <c r="H273" s="0" t="n">
        <f aca="false">IF(OR(H$3="",Consolidado!$D273=""),0,IF(ISNUMBER(SEARCH(H$3,Consolidado!$D273)),IF(COUNTIFS(Consolidado!$AC$5:AC273,Consolidado!$AC273,Consolidado!$D$5:D273,"*"&amp;H$3&amp;"*")=1,1,0),0))</f>
        <v>0</v>
      </c>
      <c r="I273" s="0" t="n">
        <f aca="false">IF(OR(I$3="",Consolidado!$D273=""),0,IF(ISNUMBER(SEARCH(I$3,Consolidado!$D273)),IF(COUNTIFS(Consolidado!$AC$5:AC273,Consolidado!$AC273,Consolidado!$D$5:D273,"*"&amp;I$3&amp;"*")=1,1,0),0))</f>
        <v>0</v>
      </c>
      <c r="J273" s="0" t="n">
        <f aca="false">IF(OR(J$3="",Consolidado!$D273=""),0,IF(ISNUMBER(SEARCH(J$3,Consolidado!$D273)),IF(COUNTIFS(Consolidado!$AC$5:AC273,Consolidado!$AC273,Consolidado!$D$5:D273,"*"&amp;J$3&amp;"*")=1,1,0),0))</f>
        <v>0</v>
      </c>
      <c r="K273" s="0" t="n">
        <f aca="false">IF(OR(K$3="",Consolidado!$D273=""),0,IF(ISNUMBER(SEARCH(K$3,Consolidado!$D273)),IF(COUNTIFS(Consolidado!$AC$5:AC273,Consolidado!$AC273,Consolidado!$D$5:D273,"*"&amp;K$3&amp;"*")=1,1,0),0))</f>
        <v>0</v>
      </c>
      <c r="L273" s="0" t="n">
        <f aca="false">IF(OR(L$3="",Consolidado!$D273=""),0,IF(ISNUMBER(SEARCH(L$3,Consolidado!$D273)),IF(COUNTIFS(Consolidado!$AC$5:AC273,Consolidado!$AC273,Consolidado!$D$5:D273,"*"&amp;L$3&amp;"*")=1,1,0),0))</f>
        <v>0</v>
      </c>
      <c r="M273" s="0" t="n">
        <f aca="false">IF(OR(M$3="",Consolidado!$D273=""),0,IF(ISNUMBER(SEARCH(M$3,Consolidado!$D273)),IF(COUNTIFS(Consolidado!$AC$5:AC273,Consolidado!$AC273,Consolidado!$D$5:D273,"*"&amp;M$3&amp;"*")=1,1,0),0))</f>
        <v>0</v>
      </c>
      <c r="N273" s="0" t="n">
        <f aca="false">IF(OR(N$3="",Consolidado!$D273=""),0,IF(ISNUMBER(SEARCH(N$3,Consolidado!$D273)),IF(COUNTIFS(Consolidado!$AC$5:AC273,Consolidado!$AC273,Consolidado!$D$5:D273,"*"&amp;N$3&amp;"*")=1,1,0),0))</f>
        <v>0</v>
      </c>
      <c r="O273" s="0" t="n">
        <f aca="false">IF(OR(O$3="",Consolidado!$D273=""),0,IF(ISNUMBER(SEARCH(O$3,Consolidado!$D273)),IF(COUNTIFS(Consolidado!$AC$5:AC273,Consolidado!$AC273,Consolidado!$D$5:D273,"*"&amp;O$3&amp;"*")=1,1,0),0))</f>
        <v>0</v>
      </c>
      <c r="P273" s="0" t="n">
        <f aca="false">IF(OR(P$3="",Consolidado!$D273=""),0,IF(ISNUMBER(SEARCH(P$3,Consolidado!$D273)),IF(COUNTIFS(Consolidado!$AC$5:AC273,Consolidado!$AC273,Consolidado!$D$5:D273,"*"&amp;P$3&amp;"*")=1,1,0),0))</f>
        <v>0</v>
      </c>
      <c r="Q273" s="0" t="n">
        <f aca="false">IF(OR(Q$3="",Consolidado!$D273=""),0,IF(ISNUMBER(SEARCH(Q$3,Consolidado!$D273)),IF(COUNTIFS(Consolidado!$AC$5:AC273,Consolidado!$AC273,Consolidado!$D$5:D273,"*"&amp;Q$3&amp;"*")=1,1,0),0))</f>
        <v>0</v>
      </c>
      <c r="R273" s="0" t="n">
        <f aca="false">IF(OR(R$3="",Consolidado!$D273=""),0,IF(ISNUMBER(SEARCH(R$3,Consolidado!$D273)),IF(COUNTIFS(Consolidado!$AC$5:AC273,Consolidado!$AC273,Consolidado!$D$5:D273,"*"&amp;R$3&amp;"*")=1,1,0),0))</f>
        <v>0</v>
      </c>
      <c r="S273" s="0" t="n">
        <f aca="false">IF(OR(S$3="",Consolidado!$D273=""),0,IF(ISNUMBER(SEARCH(S$3,Consolidado!$D273)),IF(COUNTIFS(Consolidado!$AC$5:AC273,Consolidado!$AC273,Consolidado!$D$5:D273,"*"&amp;S$3&amp;"*")=1,1,0),0))</f>
        <v>0</v>
      </c>
      <c r="T273" s="0" t="n">
        <f aca="false">IF(OR(T$3="",Consolidado!$D273=""),0,IF(ISNUMBER(SEARCH(T$3,Consolidado!$D273)),IF(COUNTIFS(Consolidado!$AC$5:AC273,Consolidado!$AC273,Consolidado!$D$5:D273,"*"&amp;T$3&amp;"*")=1,1,0),0))</f>
        <v>0</v>
      </c>
      <c r="U273" s="0" t="n">
        <f aca="false">IF(OR(U$3="",Consolidado!$D273=""),0,IF(ISNUMBER(SEARCH(U$3,Consolidado!$D273)),IF(COUNTIFS(Consolidado!$AC$5:AC273,Consolidado!$AC273,Consolidado!$D$5:D273,"*"&amp;U$3&amp;"*")=1,1,0),0))</f>
        <v>0</v>
      </c>
      <c r="V273" s="0" t="n">
        <f aca="false">IF(OR(V$3="",Consolidado!$D273=""),0,IF(ISNUMBER(SEARCH(V$3,Consolidado!$D273)),IF(COUNTIFS(Consolidado!$AC$5:AC273,Consolidado!$AC273,Consolidado!$D$5:D273,"*"&amp;V$3&amp;"*")=1,1,0),0))</f>
        <v>0</v>
      </c>
      <c r="W273" s="0" t="n">
        <f aca="false">IF(OR(W$3="",Consolidado!$D273=""),0,IF(ISNUMBER(SEARCH(W$3,Consolidado!$D273)),IF(COUNTIFS(Consolidado!$AC$5:AC273,Consolidado!$AC273,Consolidado!$D$5:D273,"*"&amp;W$3&amp;"*")=1,1,0),0))</f>
        <v>0</v>
      </c>
      <c r="X273" s="0" t="n">
        <f aca="false">IF(OR(X$3="",Consolidado!$D273=""),0,IF(ISNUMBER(SEARCH(X$3,Consolidado!$D273)),IF(COUNTIFS(Consolidado!$AC$5:AC273,Consolidado!$AC273,Consolidado!$D$5:D273,"*"&amp;X$3&amp;"*")=1,1,0),0))</f>
        <v>0</v>
      </c>
      <c r="Y273" s="0" t="n">
        <f aca="false">IF(OR(Y$3="",Consolidado!$D273=""),0,IF(ISNUMBER(SEARCH(Y$3,Consolidado!$D273)),IF(COUNTIFS(Consolidado!$AC$5:AC273,Consolidado!$AC273,Consolidado!$D$5:D273,"*"&amp;Y$3&amp;"*")=1,1,0),0))</f>
        <v>0</v>
      </c>
      <c r="Z273" s="0" t="n">
        <f aca="false">IF(OR(Z$3="",Consolidado!$D273=""),0,IF(ISNUMBER(SEARCH(Z$3,Consolidado!$D273)),IF(COUNTIFS(Consolidado!$AC$5:AC273,Consolidado!$AC273,Consolidado!$D$5:D273,"*"&amp;Z$3&amp;"*")=1,1,0),0))</f>
        <v>0</v>
      </c>
      <c r="AA273" s="0" t="n">
        <f aca="false">IF(OR(AA$3="",Consolidado!$D273=""),0,IF(ISNUMBER(SEARCH(AA$3,Consolidado!$D273)),IF(COUNTIFS(Consolidado!$AC$5:AC273,Consolidado!$AC273,Consolidado!$D$5:D273,"*"&amp;AA$3&amp;"*")=1,1,0),0))</f>
        <v>0</v>
      </c>
      <c r="AB273" s="0" t="n">
        <f aca="false">IF(OR(AB$3="",Consolidado!$D273=""),0,IF(ISNUMBER(SEARCH(AB$3,Consolidado!$D273)),IF(COUNTIFS(Consolidado!$AC$5:AC273,Consolidado!$AC273,Consolidado!$D$5:D273,"*"&amp;AB$3&amp;"*")=1,1,0),0))</f>
        <v>0</v>
      </c>
      <c r="AC273" s="0" t="n">
        <f aca="false">IF(OR(AC$3="",Consolidado!$D273=""),0,IF(ISNUMBER(SEARCH(AC$3,Consolidado!$D273)),IF(COUNTIFS(Consolidado!$AC$5:AC273,Consolidado!$AC273,Consolidado!$D$5:D273,"*"&amp;AC$3&amp;"*")=1,1,0),0))</f>
        <v>0</v>
      </c>
      <c r="AD273" s="0" t="n">
        <f aca="false">IF(OR(AD$3="",Consolidado!$D273=""),0,IF(ISNUMBER(SEARCH(AD$3,Consolidado!$D273)),IF(COUNTIFS(Consolidado!$AC$5:AC273,Consolidado!$AC273,Consolidado!$D$5:D273,"*"&amp;AD$3&amp;"*")=1,1,0),0))</f>
        <v>0</v>
      </c>
      <c r="AE273" s="0" t="n">
        <f aca="false">IF(OR(AE$3="",Consolidado!$D273=""),0,IF(ISNUMBER(SEARCH(AE$3,Consolidado!$D273)),IF(COUNTIFS(Consolidado!$AC$5:AC273,Consolidado!$AC273,Consolidado!$D$5:D273,"*"&amp;AE$3&amp;"*")=1,1,0),0))</f>
        <v>0</v>
      </c>
      <c r="AF273" s="0" t="n">
        <f aca="false">IF(OR(AF$3="",Consolidado!$D273=""),0,IF(ISNUMBER(SEARCH(AF$3,Consolidado!$D273)),IF(COUNTIFS(Consolidado!$AC$5:AC273,Consolidado!$AC273,Consolidado!$D$5:D273,"*"&amp;AF$3&amp;"*")=1,1,0),0))</f>
        <v>0</v>
      </c>
      <c r="AG273" s="0" t="n">
        <f aca="false">IF(OR(AG$3="",Consolidado!$D273=""),0,IF(ISNUMBER(SEARCH(AG$3,Consolidado!$D273)),IF(COUNTIFS(Consolidado!$AC$5:AC273,Consolidado!$AC273,Consolidado!$D$5:D273,"*"&amp;AG$3&amp;"*")=1,1,0),0))</f>
        <v>0</v>
      </c>
      <c r="AH273" s="0" t="n">
        <f aca="false">IF(OR(AH$3="",Consolidado!$D273=""),0,IF(ISNUMBER(SEARCH(AH$3,Consolidado!$D273)),IF(COUNTIFS(Consolidado!$AC$5:AC273,Consolidado!$AC273,Consolidado!$D$5:D273,"*"&amp;AH$3&amp;"*")=1,1,0),0))</f>
        <v>0</v>
      </c>
      <c r="AI273" s="0" t="n">
        <f aca="false">IF(OR(AI$3="",Consolidado!$D273=""),0,IF(ISNUMBER(SEARCH(AI$3,Consolidado!$D273)),IF(COUNTIFS(Consolidado!$AC$5:AC273,Consolidado!$AC273,Consolidado!$D$5:D273,"*"&amp;AI$3&amp;"*")=1,1,0),0))</f>
        <v>0</v>
      </c>
      <c r="AJ273" s="0" t="n">
        <f aca="false">IF(OR(AJ$3="",Consolidado!$D273=""),0,IF(ISNUMBER(SEARCH(AJ$3,Consolidado!$D273)),IF(COUNTIFS(Consolidado!$AC$5:AC273,Consolidado!$AC273,Consolidado!$D$5:D273,"*"&amp;AJ$3&amp;"*")=1,1,0),0))</f>
        <v>0</v>
      </c>
      <c r="AK273" s="0" t="n">
        <f aca="false">IF(OR(AK$3="",Consolidado!$D273=""),0,IF(ISNUMBER(SEARCH(AK$3,Consolidado!$D273)),IF(COUNTIFS(Consolidado!$AC$5:AC273,Consolidado!$AC273,Consolidado!$D$5:D273,"*"&amp;AK$3&amp;"*")=1,1,0),0))</f>
        <v>0</v>
      </c>
      <c r="AL273" s="0" t="n">
        <f aca="false">IF(OR(AL$3="",Consolidado!$D273=""),0,IF(ISNUMBER(SEARCH(AL$3,Consolidado!$D273)),IF(COUNTIFS(Consolidado!$AC$5:AC273,Consolidado!$AC273,Consolidado!$D$5:D273,"*"&amp;AL$3&amp;"*")=1,1,0),0))</f>
        <v>0</v>
      </c>
      <c r="AM273" s="0" t="n">
        <f aca="false">IF(OR(AM$3="",Consolidado!$D273=""),0,IF(ISNUMBER(SEARCH(AM$3,Consolidado!$D273)),IF(COUNTIFS(Consolidado!$AC$5:AC273,Consolidado!$AC273,Consolidado!$D$5:D273,"*"&amp;AM$3&amp;"*")=1,1,0),0))</f>
        <v>0</v>
      </c>
      <c r="AN273" s="0" t="n">
        <f aca="false">IF(OR(AN$3="",Consolidado!$D273=""),0,IF(ISNUMBER(SEARCH(AN$3,Consolidado!$D273)),IF(COUNTIFS(Consolidado!$AC$5:AC273,Consolidado!$AC273,Consolidado!$D$5:D273,"*"&amp;AN$3&amp;"*")=1,1,0),0))</f>
        <v>0</v>
      </c>
      <c r="AO273" s="0" t="n">
        <f aca="false">IF(OR(AO$3="",Consolidado!$D273=""),0,IF(ISNUMBER(SEARCH(AO$3,Consolidado!$D273)),IF(COUNTIFS(Consolidado!$AC$5:AC273,Consolidado!$AC273,Consolidado!$D$5:D273,"*"&amp;AO$3&amp;"*")=1,1,0),0))</f>
        <v>0</v>
      </c>
    </row>
    <row r="274" customFormat="false" ht="15" hidden="false" customHeight="false" outlineLevel="0" collapsed="false">
      <c r="B274" s="0" t="n">
        <f aca="false">IF(OR(B$3="",Consolidado!$D274=""),0,IF(ISNUMBER(SEARCH(B$3,Consolidado!$D274)),IF(COUNTIFS(Consolidado!$AC$5:AC274,Consolidado!$AC274,Consolidado!$D$5:D274,"*"&amp;B$3&amp;"*")=1,1,0),0))</f>
        <v>0</v>
      </c>
      <c r="C274" s="0" t="n">
        <f aca="false">IF(OR(C$3="",Consolidado!$D274=""),0,IF(ISNUMBER(SEARCH(C$3,Consolidado!$D274)),IF(COUNTIFS(Consolidado!$AC$5:AC274,Consolidado!$AC274,Consolidado!$D$5:D274,"*"&amp;C$3&amp;"*")=1,1,0),0))</f>
        <v>0</v>
      </c>
      <c r="D274" s="0" t="n">
        <f aca="false">IF(OR(D$3="",Consolidado!$D274=""),0,IF(ISNUMBER(SEARCH(D$3,Consolidado!$D274)),IF(COUNTIFS(Consolidado!$AC$5:AC274,Consolidado!$AC274,Consolidado!$D$5:D274,"*"&amp;D$3&amp;"*")=1,1,0),0))</f>
        <v>0</v>
      </c>
      <c r="E274" s="0" t="n">
        <f aca="false">IF(OR(E$3="",Consolidado!$D274=""),0,IF(ISNUMBER(SEARCH(E$3,Consolidado!$D274)),IF(COUNTIFS(Consolidado!$AC$5:AC274,Consolidado!$AC274,Consolidado!$D$5:D274,"*"&amp;E$3&amp;"*")=1,1,0),0))</f>
        <v>0</v>
      </c>
      <c r="F274" s="0" t="n">
        <f aca="false">IF(OR(F$3="",Consolidado!$D274=""),0,IF(ISNUMBER(SEARCH(F$3,Consolidado!$D274)),IF(COUNTIFS(Consolidado!$AC$5:AC274,Consolidado!$AC274,Consolidado!$D$5:D274,"*"&amp;F$3&amp;"*")=1,1,0),0))</f>
        <v>0</v>
      </c>
      <c r="G274" s="0" t="n">
        <f aca="false">IF(OR(G$3="",Consolidado!$D274=""),0,IF(ISNUMBER(SEARCH(G$3,Consolidado!$D274)),IF(COUNTIFS(Consolidado!$AC$5:AC274,Consolidado!$AC274,Consolidado!$D$5:D274,"*"&amp;G$3&amp;"*")=1,1,0),0))</f>
        <v>0</v>
      </c>
      <c r="H274" s="0" t="n">
        <f aca="false">IF(OR(H$3="",Consolidado!$D274=""),0,IF(ISNUMBER(SEARCH(H$3,Consolidado!$D274)),IF(COUNTIFS(Consolidado!$AC$5:AC274,Consolidado!$AC274,Consolidado!$D$5:D274,"*"&amp;H$3&amp;"*")=1,1,0),0))</f>
        <v>0</v>
      </c>
      <c r="I274" s="0" t="n">
        <f aca="false">IF(OR(I$3="",Consolidado!$D274=""),0,IF(ISNUMBER(SEARCH(I$3,Consolidado!$D274)),IF(COUNTIFS(Consolidado!$AC$5:AC274,Consolidado!$AC274,Consolidado!$D$5:D274,"*"&amp;I$3&amp;"*")=1,1,0),0))</f>
        <v>0</v>
      </c>
      <c r="J274" s="0" t="n">
        <f aca="false">IF(OR(J$3="",Consolidado!$D274=""),0,IF(ISNUMBER(SEARCH(J$3,Consolidado!$D274)),IF(COUNTIFS(Consolidado!$AC$5:AC274,Consolidado!$AC274,Consolidado!$D$5:D274,"*"&amp;J$3&amp;"*")=1,1,0),0))</f>
        <v>0</v>
      </c>
      <c r="K274" s="0" t="n">
        <f aca="false">IF(OR(K$3="",Consolidado!$D274=""),0,IF(ISNUMBER(SEARCH(K$3,Consolidado!$D274)),IF(COUNTIFS(Consolidado!$AC$5:AC274,Consolidado!$AC274,Consolidado!$D$5:D274,"*"&amp;K$3&amp;"*")=1,1,0),0))</f>
        <v>0</v>
      </c>
      <c r="L274" s="0" t="n">
        <f aca="false">IF(OR(L$3="",Consolidado!$D274=""),0,IF(ISNUMBER(SEARCH(L$3,Consolidado!$D274)),IF(COUNTIFS(Consolidado!$AC$5:AC274,Consolidado!$AC274,Consolidado!$D$5:D274,"*"&amp;L$3&amp;"*")=1,1,0),0))</f>
        <v>0</v>
      </c>
      <c r="M274" s="0" t="n">
        <f aca="false">IF(OR(M$3="",Consolidado!$D274=""),0,IF(ISNUMBER(SEARCH(M$3,Consolidado!$D274)),IF(COUNTIFS(Consolidado!$AC$5:AC274,Consolidado!$AC274,Consolidado!$D$5:D274,"*"&amp;M$3&amp;"*")=1,1,0),0))</f>
        <v>0</v>
      </c>
      <c r="N274" s="0" t="n">
        <f aca="false">IF(OR(N$3="",Consolidado!$D274=""),0,IF(ISNUMBER(SEARCH(N$3,Consolidado!$D274)),IF(COUNTIFS(Consolidado!$AC$5:AC274,Consolidado!$AC274,Consolidado!$D$5:D274,"*"&amp;N$3&amp;"*")=1,1,0),0))</f>
        <v>0</v>
      </c>
      <c r="O274" s="0" t="n">
        <f aca="false">IF(OR(O$3="",Consolidado!$D274=""),0,IF(ISNUMBER(SEARCH(O$3,Consolidado!$D274)),IF(COUNTIFS(Consolidado!$AC$5:AC274,Consolidado!$AC274,Consolidado!$D$5:D274,"*"&amp;O$3&amp;"*")=1,1,0),0))</f>
        <v>0</v>
      </c>
      <c r="P274" s="0" t="n">
        <f aca="false">IF(OR(P$3="",Consolidado!$D274=""),0,IF(ISNUMBER(SEARCH(P$3,Consolidado!$D274)),IF(COUNTIFS(Consolidado!$AC$5:AC274,Consolidado!$AC274,Consolidado!$D$5:D274,"*"&amp;P$3&amp;"*")=1,1,0),0))</f>
        <v>0</v>
      </c>
      <c r="Q274" s="0" t="n">
        <f aca="false">IF(OR(Q$3="",Consolidado!$D274=""),0,IF(ISNUMBER(SEARCH(Q$3,Consolidado!$D274)),IF(COUNTIFS(Consolidado!$AC$5:AC274,Consolidado!$AC274,Consolidado!$D$5:D274,"*"&amp;Q$3&amp;"*")=1,1,0),0))</f>
        <v>0</v>
      </c>
      <c r="R274" s="0" t="n">
        <f aca="false">IF(OR(R$3="",Consolidado!$D274=""),0,IF(ISNUMBER(SEARCH(R$3,Consolidado!$D274)),IF(COUNTIFS(Consolidado!$AC$5:AC274,Consolidado!$AC274,Consolidado!$D$5:D274,"*"&amp;R$3&amp;"*")=1,1,0),0))</f>
        <v>0</v>
      </c>
      <c r="S274" s="0" t="n">
        <f aca="false">IF(OR(S$3="",Consolidado!$D274=""),0,IF(ISNUMBER(SEARCH(S$3,Consolidado!$D274)),IF(COUNTIFS(Consolidado!$AC$5:AC274,Consolidado!$AC274,Consolidado!$D$5:D274,"*"&amp;S$3&amp;"*")=1,1,0),0))</f>
        <v>0</v>
      </c>
      <c r="T274" s="0" t="n">
        <f aca="false">IF(OR(T$3="",Consolidado!$D274=""),0,IF(ISNUMBER(SEARCH(T$3,Consolidado!$D274)),IF(COUNTIFS(Consolidado!$AC$5:AC274,Consolidado!$AC274,Consolidado!$D$5:D274,"*"&amp;T$3&amp;"*")=1,1,0),0))</f>
        <v>0</v>
      </c>
      <c r="U274" s="0" t="n">
        <f aca="false">IF(OR(U$3="",Consolidado!$D274=""),0,IF(ISNUMBER(SEARCH(U$3,Consolidado!$D274)),IF(COUNTIFS(Consolidado!$AC$5:AC274,Consolidado!$AC274,Consolidado!$D$5:D274,"*"&amp;U$3&amp;"*")=1,1,0),0))</f>
        <v>0</v>
      </c>
      <c r="V274" s="0" t="n">
        <f aca="false">IF(OR(V$3="",Consolidado!$D274=""),0,IF(ISNUMBER(SEARCH(V$3,Consolidado!$D274)),IF(COUNTIFS(Consolidado!$AC$5:AC274,Consolidado!$AC274,Consolidado!$D$5:D274,"*"&amp;V$3&amp;"*")=1,1,0),0))</f>
        <v>0</v>
      </c>
      <c r="W274" s="0" t="n">
        <f aca="false">IF(OR(W$3="",Consolidado!$D274=""),0,IF(ISNUMBER(SEARCH(W$3,Consolidado!$D274)),IF(COUNTIFS(Consolidado!$AC$5:AC274,Consolidado!$AC274,Consolidado!$D$5:D274,"*"&amp;W$3&amp;"*")=1,1,0),0))</f>
        <v>0</v>
      </c>
      <c r="X274" s="0" t="n">
        <f aca="false">IF(OR(X$3="",Consolidado!$D274=""),0,IF(ISNUMBER(SEARCH(X$3,Consolidado!$D274)),IF(COUNTIFS(Consolidado!$AC$5:AC274,Consolidado!$AC274,Consolidado!$D$5:D274,"*"&amp;X$3&amp;"*")=1,1,0),0))</f>
        <v>0</v>
      </c>
      <c r="Y274" s="0" t="n">
        <f aca="false">IF(OR(Y$3="",Consolidado!$D274=""),0,IF(ISNUMBER(SEARCH(Y$3,Consolidado!$D274)),IF(COUNTIFS(Consolidado!$AC$5:AC274,Consolidado!$AC274,Consolidado!$D$5:D274,"*"&amp;Y$3&amp;"*")=1,1,0),0))</f>
        <v>0</v>
      </c>
      <c r="Z274" s="0" t="n">
        <f aca="false">IF(OR(Z$3="",Consolidado!$D274=""),0,IF(ISNUMBER(SEARCH(Z$3,Consolidado!$D274)),IF(COUNTIFS(Consolidado!$AC$5:AC274,Consolidado!$AC274,Consolidado!$D$5:D274,"*"&amp;Z$3&amp;"*")=1,1,0),0))</f>
        <v>0</v>
      </c>
      <c r="AA274" s="0" t="n">
        <f aca="false">IF(OR(AA$3="",Consolidado!$D274=""),0,IF(ISNUMBER(SEARCH(AA$3,Consolidado!$D274)),IF(COUNTIFS(Consolidado!$AC$5:AC274,Consolidado!$AC274,Consolidado!$D$5:D274,"*"&amp;AA$3&amp;"*")=1,1,0),0))</f>
        <v>0</v>
      </c>
      <c r="AB274" s="0" t="n">
        <f aca="false">IF(OR(AB$3="",Consolidado!$D274=""),0,IF(ISNUMBER(SEARCH(AB$3,Consolidado!$D274)),IF(COUNTIFS(Consolidado!$AC$5:AC274,Consolidado!$AC274,Consolidado!$D$5:D274,"*"&amp;AB$3&amp;"*")=1,1,0),0))</f>
        <v>0</v>
      </c>
      <c r="AC274" s="0" t="n">
        <f aca="false">IF(OR(AC$3="",Consolidado!$D274=""),0,IF(ISNUMBER(SEARCH(AC$3,Consolidado!$D274)),IF(COUNTIFS(Consolidado!$AC$5:AC274,Consolidado!$AC274,Consolidado!$D$5:D274,"*"&amp;AC$3&amp;"*")=1,1,0),0))</f>
        <v>0</v>
      </c>
      <c r="AD274" s="0" t="n">
        <f aca="false">IF(OR(AD$3="",Consolidado!$D274=""),0,IF(ISNUMBER(SEARCH(AD$3,Consolidado!$D274)),IF(COUNTIFS(Consolidado!$AC$5:AC274,Consolidado!$AC274,Consolidado!$D$5:D274,"*"&amp;AD$3&amp;"*")=1,1,0),0))</f>
        <v>0</v>
      </c>
      <c r="AE274" s="0" t="n">
        <f aca="false">IF(OR(AE$3="",Consolidado!$D274=""),0,IF(ISNUMBER(SEARCH(AE$3,Consolidado!$D274)),IF(COUNTIFS(Consolidado!$AC$5:AC274,Consolidado!$AC274,Consolidado!$D$5:D274,"*"&amp;AE$3&amp;"*")=1,1,0),0))</f>
        <v>0</v>
      </c>
      <c r="AF274" s="0" t="n">
        <f aca="false">IF(OR(AF$3="",Consolidado!$D274=""),0,IF(ISNUMBER(SEARCH(AF$3,Consolidado!$D274)),IF(COUNTIFS(Consolidado!$AC$5:AC274,Consolidado!$AC274,Consolidado!$D$5:D274,"*"&amp;AF$3&amp;"*")=1,1,0),0))</f>
        <v>0</v>
      </c>
      <c r="AG274" s="0" t="n">
        <f aca="false">IF(OR(AG$3="",Consolidado!$D274=""),0,IF(ISNUMBER(SEARCH(AG$3,Consolidado!$D274)),IF(COUNTIFS(Consolidado!$AC$5:AC274,Consolidado!$AC274,Consolidado!$D$5:D274,"*"&amp;AG$3&amp;"*")=1,1,0),0))</f>
        <v>0</v>
      </c>
      <c r="AH274" s="0" t="n">
        <f aca="false">IF(OR(AH$3="",Consolidado!$D274=""),0,IF(ISNUMBER(SEARCH(AH$3,Consolidado!$D274)),IF(COUNTIFS(Consolidado!$AC$5:AC274,Consolidado!$AC274,Consolidado!$D$5:D274,"*"&amp;AH$3&amp;"*")=1,1,0),0))</f>
        <v>0</v>
      </c>
      <c r="AI274" s="0" t="n">
        <f aca="false">IF(OR(AI$3="",Consolidado!$D274=""),0,IF(ISNUMBER(SEARCH(AI$3,Consolidado!$D274)),IF(COUNTIFS(Consolidado!$AC$5:AC274,Consolidado!$AC274,Consolidado!$D$5:D274,"*"&amp;AI$3&amp;"*")=1,1,0),0))</f>
        <v>0</v>
      </c>
      <c r="AJ274" s="0" t="n">
        <f aca="false">IF(OR(AJ$3="",Consolidado!$D274=""),0,IF(ISNUMBER(SEARCH(AJ$3,Consolidado!$D274)),IF(COUNTIFS(Consolidado!$AC$5:AC274,Consolidado!$AC274,Consolidado!$D$5:D274,"*"&amp;AJ$3&amp;"*")=1,1,0),0))</f>
        <v>0</v>
      </c>
      <c r="AK274" s="0" t="n">
        <f aca="false">IF(OR(AK$3="",Consolidado!$D274=""),0,IF(ISNUMBER(SEARCH(AK$3,Consolidado!$D274)),IF(COUNTIFS(Consolidado!$AC$5:AC274,Consolidado!$AC274,Consolidado!$D$5:D274,"*"&amp;AK$3&amp;"*")=1,1,0),0))</f>
        <v>0</v>
      </c>
      <c r="AL274" s="0" t="n">
        <f aca="false">IF(OR(AL$3="",Consolidado!$D274=""),0,IF(ISNUMBER(SEARCH(AL$3,Consolidado!$D274)),IF(COUNTIFS(Consolidado!$AC$5:AC274,Consolidado!$AC274,Consolidado!$D$5:D274,"*"&amp;AL$3&amp;"*")=1,1,0),0))</f>
        <v>0</v>
      </c>
      <c r="AM274" s="0" t="n">
        <f aca="false">IF(OR(AM$3="",Consolidado!$D274=""),0,IF(ISNUMBER(SEARCH(AM$3,Consolidado!$D274)),IF(COUNTIFS(Consolidado!$AC$5:AC274,Consolidado!$AC274,Consolidado!$D$5:D274,"*"&amp;AM$3&amp;"*")=1,1,0),0))</f>
        <v>0</v>
      </c>
      <c r="AN274" s="0" t="n">
        <f aca="false">IF(OR(AN$3="",Consolidado!$D274=""),0,IF(ISNUMBER(SEARCH(AN$3,Consolidado!$D274)),IF(COUNTIFS(Consolidado!$AC$5:AC274,Consolidado!$AC274,Consolidado!$D$5:D274,"*"&amp;AN$3&amp;"*")=1,1,0),0))</f>
        <v>0</v>
      </c>
      <c r="AO274" s="0" t="n">
        <f aca="false">IF(OR(AO$3="",Consolidado!$D274=""),0,IF(ISNUMBER(SEARCH(AO$3,Consolidado!$D274)),IF(COUNTIFS(Consolidado!$AC$5:AC274,Consolidado!$AC274,Consolidado!$D$5:D274,"*"&amp;AO$3&amp;"*")=1,1,0),0))</f>
        <v>0</v>
      </c>
    </row>
    <row r="275" customFormat="false" ht="15" hidden="false" customHeight="false" outlineLevel="0" collapsed="false">
      <c r="B275" s="0" t="n">
        <f aca="false">IF(OR(B$3="",Consolidado!$D275=""),0,IF(ISNUMBER(SEARCH(B$3,Consolidado!$D275)),IF(COUNTIFS(Consolidado!$AC$5:AC275,Consolidado!$AC275,Consolidado!$D$5:D275,"*"&amp;B$3&amp;"*")=1,1,0),0))</f>
        <v>0</v>
      </c>
      <c r="C275" s="0" t="n">
        <f aca="false">IF(OR(C$3="",Consolidado!$D275=""),0,IF(ISNUMBER(SEARCH(C$3,Consolidado!$D275)),IF(COUNTIFS(Consolidado!$AC$5:AC275,Consolidado!$AC275,Consolidado!$D$5:D275,"*"&amp;C$3&amp;"*")=1,1,0),0))</f>
        <v>0</v>
      </c>
      <c r="D275" s="0" t="n">
        <f aca="false">IF(OR(D$3="",Consolidado!$D275=""),0,IF(ISNUMBER(SEARCH(D$3,Consolidado!$D275)),IF(COUNTIFS(Consolidado!$AC$5:AC275,Consolidado!$AC275,Consolidado!$D$5:D275,"*"&amp;D$3&amp;"*")=1,1,0),0))</f>
        <v>0</v>
      </c>
      <c r="E275" s="0" t="n">
        <f aca="false">IF(OR(E$3="",Consolidado!$D275=""),0,IF(ISNUMBER(SEARCH(E$3,Consolidado!$D275)),IF(COUNTIFS(Consolidado!$AC$5:AC275,Consolidado!$AC275,Consolidado!$D$5:D275,"*"&amp;E$3&amp;"*")=1,1,0),0))</f>
        <v>0</v>
      </c>
      <c r="F275" s="0" t="n">
        <f aca="false">IF(OR(F$3="",Consolidado!$D275=""),0,IF(ISNUMBER(SEARCH(F$3,Consolidado!$D275)),IF(COUNTIFS(Consolidado!$AC$5:AC275,Consolidado!$AC275,Consolidado!$D$5:D275,"*"&amp;F$3&amp;"*")=1,1,0),0))</f>
        <v>0</v>
      </c>
      <c r="G275" s="0" t="n">
        <f aca="false">IF(OR(G$3="",Consolidado!$D275=""),0,IF(ISNUMBER(SEARCH(G$3,Consolidado!$D275)),IF(COUNTIFS(Consolidado!$AC$5:AC275,Consolidado!$AC275,Consolidado!$D$5:D275,"*"&amp;G$3&amp;"*")=1,1,0),0))</f>
        <v>0</v>
      </c>
      <c r="H275" s="0" t="n">
        <f aca="false">IF(OR(H$3="",Consolidado!$D275=""),0,IF(ISNUMBER(SEARCH(H$3,Consolidado!$D275)),IF(COUNTIFS(Consolidado!$AC$5:AC275,Consolidado!$AC275,Consolidado!$D$5:D275,"*"&amp;H$3&amp;"*")=1,1,0),0))</f>
        <v>0</v>
      </c>
      <c r="I275" s="0" t="n">
        <f aca="false">IF(OR(I$3="",Consolidado!$D275=""),0,IF(ISNUMBER(SEARCH(I$3,Consolidado!$D275)),IF(COUNTIFS(Consolidado!$AC$5:AC275,Consolidado!$AC275,Consolidado!$D$5:D275,"*"&amp;I$3&amp;"*")=1,1,0),0))</f>
        <v>0</v>
      </c>
      <c r="J275" s="0" t="n">
        <f aca="false">IF(OR(J$3="",Consolidado!$D275=""),0,IF(ISNUMBER(SEARCH(J$3,Consolidado!$D275)),IF(COUNTIFS(Consolidado!$AC$5:AC275,Consolidado!$AC275,Consolidado!$D$5:D275,"*"&amp;J$3&amp;"*")=1,1,0),0))</f>
        <v>0</v>
      </c>
      <c r="K275" s="0" t="n">
        <f aca="false">IF(OR(K$3="",Consolidado!$D275=""),0,IF(ISNUMBER(SEARCH(K$3,Consolidado!$D275)),IF(COUNTIFS(Consolidado!$AC$5:AC275,Consolidado!$AC275,Consolidado!$D$5:D275,"*"&amp;K$3&amp;"*")=1,1,0),0))</f>
        <v>0</v>
      </c>
      <c r="L275" s="0" t="n">
        <f aca="false">IF(OR(L$3="",Consolidado!$D275=""),0,IF(ISNUMBER(SEARCH(L$3,Consolidado!$D275)),IF(COUNTIFS(Consolidado!$AC$5:AC275,Consolidado!$AC275,Consolidado!$D$5:D275,"*"&amp;L$3&amp;"*")=1,1,0),0))</f>
        <v>0</v>
      </c>
      <c r="M275" s="0" t="n">
        <f aca="false">IF(OR(M$3="",Consolidado!$D275=""),0,IF(ISNUMBER(SEARCH(M$3,Consolidado!$D275)),IF(COUNTIFS(Consolidado!$AC$5:AC275,Consolidado!$AC275,Consolidado!$D$5:D275,"*"&amp;M$3&amp;"*")=1,1,0),0))</f>
        <v>0</v>
      </c>
      <c r="N275" s="0" t="n">
        <f aca="false">IF(OR(N$3="",Consolidado!$D275=""),0,IF(ISNUMBER(SEARCH(N$3,Consolidado!$D275)),IF(COUNTIFS(Consolidado!$AC$5:AC275,Consolidado!$AC275,Consolidado!$D$5:D275,"*"&amp;N$3&amp;"*")=1,1,0),0))</f>
        <v>0</v>
      </c>
      <c r="O275" s="0" t="n">
        <f aca="false">IF(OR(O$3="",Consolidado!$D275=""),0,IF(ISNUMBER(SEARCH(O$3,Consolidado!$D275)),IF(COUNTIFS(Consolidado!$AC$5:AC275,Consolidado!$AC275,Consolidado!$D$5:D275,"*"&amp;O$3&amp;"*")=1,1,0),0))</f>
        <v>0</v>
      </c>
      <c r="P275" s="0" t="n">
        <f aca="false">IF(OR(P$3="",Consolidado!$D275=""),0,IF(ISNUMBER(SEARCH(P$3,Consolidado!$D275)),IF(COUNTIFS(Consolidado!$AC$5:AC275,Consolidado!$AC275,Consolidado!$D$5:D275,"*"&amp;P$3&amp;"*")=1,1,0),0))</f>
        <v>0</v>
      </c>
      <c r="Q275" s="0" t="n">
        <f aca="false">IF(OR(Q$3="",Consolidado!$D275=""),0,IF(ISNUMBER(SEARCH(Q$3,Consolidado!$D275)),IF(COUNTIFS(Consolidado!$AC$5:AC275,Consolidado!$AC275,Consolidado!$D$5:D275,"*"&amp;Q$3&amp;"*")=1,1,0),0))</f>
        <v>0</v>
      </c>
      <c r="R275" s="0" t="n">
        <f aca="false">IF(OR(R$3="",Consolidado!$D275=""),0,IF(ISNUMBER(SEARCH(R$3,Consolidado!$D275)),IF(COUNTIFS(Consolidado!$AC$5:AC275,Consolidado!$AC275,Consolidado!$D$5:D275,"*"&amp;R$3&amp;"*")=1,1,0),0))</f>
        <v>0</v>
      </c>
      <c r="S275" s="0" t="n">
        <f aca="false">IF(OR(S$3="",Consolidado!$D275=""),0,IF(ISNUMBER(SEARCH(S$3,Consolidado!$D275)),IF(COUNTIFS(Consolidado!$AC$5:AC275,Consolidado!$AC275,Consolidado!$D$5:D275,"*"&amp;S$3&amp;"*")=1,1,0),0))</f>
        <v>0</v>
      </c>
      <c r="T275" s="0" t="n">
        <f aca="false">IF(OR(T$3="",Consolidado!$D275=""),0,IF(ISNUMBER(SEARCH(T$3,Consolidado!$D275)),IF(COUNTIFS(Consolidado!$AC$5:AC275,Consolidado!$AC275,Consolidado!$D$5:D275,"*"&amp;T$3&amp;"*")=1,1,0),0))</f>
        <v>0</v>
      </c>
      <c r="U275" s="0" t="n">
        <f aca="false">IF(OR(U$3="",Consolidado!$D275=""),0,IF(ISNUMBER(SEARCH(U$3,Consolidado!$D275)),IF(COUNTIFS(Consolidado!$AC$5:AC275,Consolidado!$AC275,Consolidado!$D$5:D275,"*"&amp;U$3&amp;"*")=1,1,0),0))</f>
        <v>0</v>
      </c>
      <c r="V275" s="0" t="n">
        <f aca="false">IF(OR(V$3="",Consolidado!$D275=""),0,IF(ISNUMBER(SEARCH(V$3,Consolidado!$D275)),IF(COUNTIFS(Consolidado!$AC$5:AC275,Consolidado!$AC275,Consolidado!$D$5:D275,"*"&amp;V$3&amp;"*")=1,1,0),0))</f>
        <v>0</v>
      </c>
      <c r="W275" s="0" t="n">
        <f aca="false">IF(OR(W$3="",Consolidado!$D275=""),0,IF(ISNUMBER(SEARCH(W$3,Consolidado!$D275)),IF(COUNTIFS(Consolidado!$AC$5:AC275,Consolidado!$AC275,Consolidado!$D$5:D275,"*"&amp;W$3&amp;"*")=1,1,0),0))</f>
        <v>0</v>
      </c>
      <c r="X275" s="0" t="n">
        <f aca="false">IF(OR(X$3="",Consolidado!$D275=""),0,IF(ISNUMBER(SEARCH(X$3,Consolidado!$D275)),IF(COUNTIFS(Consolidado!$AC$5:AC275,Consolidado!$AC275,Consolidado!$D$5:D275,"*"&amp;X$3&amp;"*")=1,1,0),0))</f>
        <v>0</v>
      </c>
      <c r="Y275" s="0" t="n">
        <f aca="false">IF(OR(Y$3="",Consolidado!$D275=""),0,IF(ISNUMBER(SEARCH(Y$3,Consolidado!$D275)),IF(COUNTIFS(Consolidado!$AC$5:AC275,Consolidado!$AC275,Consolidado!$D$5:D275,"*"&amp;Y$3&amp;"*")=1,1,0),0))</f>
        <v>0</v>
      </c>
      <c r="Z275" s="0" t="n">
        <f aca="false">IF(OR(Z$3="",Consolidado!$D275=""),0,IF(ISNUMBER(SEARCH(Z$3,Consolidado!$D275)),IF(COUNTIFS(Consolidado!$AC$5:AC275,Consolidado!$AC275,Consolidado!$D$5:D275,"*"&amp;Z$3&amp;"*")=1,1,0),0))</f>
        <v>0</v>
      </c>
      <c r="AA275" s="0" t="n">
        <f aca="false">IF(OR(AA$3="",Consolidado!$D275=""),0,IF(ISNUMBER(SEARCH(AA$3,Consolidado!$D275)),IF(COUNTIFS(Consolidado!$AC$5:AC275,Consolidado!$AC275,Consolidado!$D$5:D275,"*"&amp;AA$3&amp;"*")=1,1,0),0))</f>
        <v>0</v>
      </c>
      <c r="AB275" s="0" t="n">
        <f aca="false">IF(OR(AB$3="",Consolidado!$D275=""),0,IF(ISNUMBER(SEARCH(AB$3,Consolidado!$D275)),IF(COUNTIFS(Consolidado!$AC$5:AC275,Consolidado!$AC275,Consolidado!$D$5:D275,"*"&amp;AB$3&amp;"*")=1,1,0),0))</f>
        <v>0</v>
      </c>
      <c r="AC275" s="0" t="n">
        <f aca="false">IF(OR(AC$3="",Consolidado!$D275=""),0,IF(ISNUMBER(SEARCH(AC$3,Consolidado!$D275)),IF(COUNTIFS(Consolidado!$AC$5:AC275,Consolidado!$AC275,Consolidado!$D$5:D275,"*"&amp;AC$3&amp;"*")=1,1,0),0))</f>
        <v>0</v>
      </c>
      <c r="AD275" s="0" t="n">
        <f aca="false">IF(OR(AD$3="",Consolidado!$D275=""),0,IF(ISNUMBER(SEARCH(AD$3,Consolidado!$D275)),IF(COUNTIFS(Consolidado!$AC$5:AC275,Consolidado!$AC275,Consolidado!$D$5:D275,"*"&amp;AD$3&amp;"*")=1,1,0),0))</f>
        <v>0</v>
      </c>
      <c r="AE275" s="0" t="n">
        <f aca="false">IF(OR(AE$3="",Consolidado!$D275=""),0,IF(ISNUMBER(SEARCH(AE$3,Consolidado!$D275)),IF(COUNTIFS(Consolidado!$AC$5:AC275,Consolidado!$AC275,Consolidado!$D$5:D275,"*"&amp;AE$3&amp;"*")=1,1,0),0))</f>
        <v>0</v>
      </c>
      <c r="AF275" s="0" t="n">
        <f aca="false">IF(OR(AF$3="",Consolidado!$D275=""),0,IF(ISNUMBER(SEARCH(AF$3,Consolidado!$D275)),IF(COUNTIFS(Consolidado!$AC$5:AC275,Consolidado!$AC275,Consolidado!$D$5:D275,"*"&amp;AF$3&amp;"*")=1,1,0),0))</f>
        <v>0</v>
      </c>
      <c r="AG275" s="0" t="n">
        <f aca="false">IF(OR(AG$3="",Consolidado!$D275=""),0,IF(ISNUMBER(SEARCH(AG$3,Consolidado!$D275)),IF(COUNTIFS(Consolidado!$AC$5:AC275,Consolidado!$AC275,Consolidado!$D$5:D275,"*"&amp;AG$3&amp;"*")=1,1,0),0))</f>
        <v>0</v>
      </c>
      <c r="AH275" s="0" t="n">
        <f aca="false">IF(OR(AH$3="",Consolidado!$D275=""),0,IF(ISNUMBER(SEARCH(AH$3,Consolidado!$D275)),IF(COUNTIFS(Consolidado!$AC$5:AC275,Consolidado!$AC275,Consolidado!$D$5:D275,"*"&amp;AH$3&amp;"*")=1,1,0),0))</f>
        <v>0</v>
      </c>
      <c r="AI275" s="0" t="n">
        <f aca="false">IF(OR(AI$3="",Consolidado!$D275=""),0,IF(ISNUMBER(SEARCH(AI$3,Consolidado!$D275)),IF(COUNTIFS(Consolidado!$AC$5:AC275,Consolidado!$AC275,Consolidado!$D$5:D275,"*"&amp;AI$3&amp;"*")=1,1,0),0))</f>
        <v>0</v>
      </c>
      <c r="AJ275" s="0" t="n">
        <f aca="false">IF(OR(AJ$3="",Consolidado!$D275=""),0,IF(ISNUMBER(SEARCH(AJ$3,Consolidado!$D275)),IF(COUNTIFS(Consolidado!$AC$5:AC275,Consolidado!$AC275,Consolidado!$D$5:D275,"*"&amp;AJ$3&amp;"*")=1,1,0),0))</f>
        <v>0</v>
      </c>
      <c r="AK275" s="0" t="n">
        <f aca="false">IF(OR(AK$3="",Consolidado!$D275=""),0,IF(ISNUMBER(SEARCH(AK$3,Consolidado!$D275)),IF(COUNTIFS(Consolidado!$AC$5:AC275,Consolidado!$AC275,Consolidado!$D$5:D275,"*"&amp;AK$3&amp;"*")=1,1,0),0))</f>
        <v>0</v>
      </c>
      <c r="AL275" s="0" t="n">
        <f aca="false">IF(OR(AL$3="",Consolidado!$D275=""),0,IF(ISNUMBER(SEARCH(AL$3,Consolidado!$D275)),IF(COUNTIFS(Consolidado!$AC$5:AC275,Consolidado!$AC275,Consolidado!$D$5:D275,"*"&amp;AL$3&amp;"*")=1,1,0),0))</f>
        <v>0</v>
      </c>
      <c r="AM275" s="0" t="n">
        <f aca="false">IF(OR(AM$3="",Consolidado!$D275=""),0,IF(ISNUMBER(SEARCH(AM$3,Consolidado!$D275)),IF(COUNTIFS(Consolidado!$AC$5:AC275,Consolidado!$AC275,Consolidado!$D$5:D275,"*"&amp;AM$3&amp;"*")=1,1,0),0))</f>
        <v>0</v>
      </c>
      <c r="AN275" s="0" t="n">
        <f aca="false">IF(OR(AN$3="",Consolidado!$D275=""),0,IF(ISNUMBER(SEARCH(AN$3,Consolidado!$D275)),IF(COUNTIFS(Consolidado!$AC$5:AC275,Consolidado!$AC275,Consolidado!$D$5:D275,"*"&amp;AN$3&amp;"*")=1,1,0),0))</f>
        <v>0</v>
      </c>
      <c r="AO275" s="0" t="n">
        <f aca="false">IF(OR(AO$3="",Consolidado!$D275=""),0,IF(ISNUMBER(SEARCH(AO$3,Consolidado!$D275)),IF(COUNTIFS(Consolidado!$AC$5:AC275,Consolidado!$AC275,Consolidado!$D$5:D275,"*"&amp;AO$3&amp;"*")=1,1,0),0))</f>
        <v>0</v>
      </c>
    </row>
    <row r="276" customFormat="false" ht="15" hidden="false" customHeight="false" outlineLevel="0" collapsed="false">
      <c r="B276" s="0" t="n">
        <f aca="false">IF(OR(B$3="",Consolidado!$D276=""),0,IF(ISNUMBER(SEARCH(B$3,Consolidado!$D276)),IF(COUNTIFS(Consolidado!$AC$5:AC276,Consolidado!$AC276,Consolidado!$D$5:D276,"*"&amp;B$3&amp;"*")=1,1,0),0))</f>
        <v>0</v>
      </c>
      <c r="C276" s="0" t="n">
        <f aca="false">IF(OR(C$3="",Consolidado!$D276=""),0,IF(ISNUMBER(SEARCH(C$3,Consolidado!$D276)),IF(COUNTIFS(Consolidado!$AC$5:AC276,Consolidado!$AC276,Consolidado!$D$5:D276,"*"&amp;C$3&amp;"*")=1,1,0),0))</f>
        <v>0</v>
      </c>
      <c r="D276" s="0" t="n">
        <f aca="false">IF(OR(D$3="",Consolidado!$D276=""),0,IF(ISNUMBER(SEARCH(D$3,Consolidado!$D276)),IF(COUNTIFS(Consolidado!$AC$5:AC276,Consolidado!$AC276,Consolidado!$D$5:D276,"*"&amp;D$3&amp;"*")=1,1,0),0))</f>
        <v>0</v>
      </c>
      <c r="E276" s="0" t="n">
        <f aca="false">IF(OR(E$3="",Consolidado!$D276=""),0,IF(ISNUMBER(SEARCH(E$3,Consolidado!$D276)),IF(COUNTIFS(Consolidado!$AC$5:AC276,Consolidado!$AC276,Consolidado!$D$5:D276,"*"&amp;E$3&amp;"*")=1,1,0),0))</f>
        <v>0</v>
      </c>
      <c r="F276" s="0" t="n">
        <f aca="false">IF(OR(F$3="",Consolidado!$D276=""),0,IF(ISNUMBER(SEARCH(F$3,Consolidado!$D276)),IF(COUNTIFS(Consolidado!$AC$5:AC276,Consolidado!$AC276,Consolidado!$D$5:D276,"*"&amp;F$3&amp;"*")=1,1,0),0))</f>
        <v>0</v>
      </c>
      <c r="G276" s="0" t="n">
        <f aca="false">IF(OR(G$3="",Consolidado!$D276=""),0,IF(ISNUMBER(SEARCH(G$3,Consolidado!$D276)),IF(COUNTIFS(Consolidado!$AC$5:AC276,Consolidado!$AC276,Consolidado!$D$5:D276,"*"&amp;G$3&amp;"*")=1,1,0),0))</f>
        <v>0</v>
      </c>
      <c r="H276" s="0" t="n">
        <f aca="false">IF(OR(H$3="",Consolidado!$D276=""),0,IF(ISNUMBER(SEARCH(H$3,Consolidado!$D276)),IF(COUNTIFS(Consolidado!$AC$5:AC276,Consolidado!$AC276,Consolidado!$D$5:D276,"*"&amp;H$3&amp;"*")=1,1,0),0))</f>
        <v>0</v>
      </c>
      <c r="I276" s="0" t="n">
        <f aca="false">IF(OR(I$3="",Consolidado!$D276=""),0,IF(ISNUMBER(SEARCH(I$3,Consolidado!$D276)),IF(COUNTIFS(Consolidado!$AC$5:AC276,Consolidado!$AC276,Consolidado!$D$5:D276,"*"&amp;I$3&amp;"*")=1,1,0),0))</f>
        <v>0</v>
      </c>
      <c r="J276" s="0" t="n">
        <f aca="false">IF(OR(J$3="",Consolidado!$D276=""),0,IF(ISNUMBER(SEARCH(J$3,Consolidado!$D276)),IF(COUNTIFS(Consolidado!$AC$5:AC276,Consolidado!$AC276,Consolidado!$D$5:D276,"*"&amp;J$3&amp;"*")=1,1,0),0))</f>
        <v>0</v>
      </c>
      <c r="K276" s="0" t="n">
        <f aca="false">IF(OR(K$3="",Consolidado!$D276=""),0,IF(ISNUMBER(SEARCH(K$3,Consolidado!$D276)),IF(COUNTIFS(Consolidado!$AC$5:AC276,Consolidado!$AC276,Consolidado!$D$5:D276,"*"&amp;K$3&amp;"*")=1,1,0),0))</f>
        <v>0</v>
      </c>
      <c r="L276" s="0" t="n">
        <f aca="false">IF(OR(L$3="",Consolidado!$D276=""),0,IF(ISNUMBER(SEARCH(L$3,Consolidado!$D276)),IF(COUNTIFS(Consolidado!$AC$5:AC276,Consolidado!$AC276,Consolidado!$D$5:D276,"*"&amp;L$3&amp;"*")=1,1,0),0))</f>
        <v>0</v>
      </c>
      <c r="M276" s="0" t="n">
        <f aca="false">IF(OR(M$3="",Consolidado!$D276=""),0,IF(ISNUMBER(SEARCH(M$3,Consolidado!$D276)),IF(COUNTIFS(Consolidado!$AC$5:AC276,Consolidado!$AC276,Consolidado!$D$5:D276,"*"&amp;M$3&amp;"*")=1,1,0),0))</f>
        <v>0</v>
      </c>
      <c r="N276" s="0" t="n">
        <f aca="false">IF(OR(N$3="",Consolidado!$D276=""),0,IF(ISNUMBER(SEARCH(N$3,Consolidado!$D276)),IF(COUNTIFS(Consolidado!$AC$5:AC276,Consolidado!$AC276,Consolidado!$D$5:D276,"*"&amp;N$3&amp;"*")=1,1,0),0))</f>
        <v>0</v>
      </c>
      <c r="O276" s="0" t="n">
        <f aca="false">IF(OR(O$3="",Consolidado!$D276=""),0,IF(ISNUMBER(SEARCH(O$3,Consolidado!$D276)),IF(COUNTIFS(Consolidado!$AC$5:AC276,Consolidado!$AC276,Consolidado!$D$5:D276,"*"&amp;O$3&amp;"*")=1,1,0),0))</f>
        <v>0</v>
      </c>
      <c r="P276" s="0" t="n">
        <f aca="false">IF(OR(P$3="",Consolidado!$D276=""),0,IF(ISNUMBER(SEARCH(P$3,Consolidado!$D276)),IF(COUNTIFS(Consolidado!$AC$5:AC276,Consolidado!$AC276,Consolidado!$D$5:D276,"*"&amp;P$3&amp;"*")=1,1,0),0))</f>
        <v>0</v>
      </c>
      <c r="Q276" s="0" t="n">
        <f aca="false">IF(OR(Q$3="",Consolidado!$D276=""),0,IF(ISNUMBER(SEARCH(Q$3,Consolidado!$D276)),IF(COUNTIFS(Consolidado!$AC$5:AC276,Consolidado!$AC276,Consolidado!$D$5:D276,"*"&amp;Q$3&amp;"*")=1,1,0),0))</f>
        <v>0</v>
      </c>
      <c r="R276" s="0" t="n">
        <f aca="false">IF(OR(R$3="",Consolidado!$D276=""),0,IF(ISNUMBER(SEARCH(R$3,Consolidado!$D276)),IF(COUNTIFS(Consolidado!$AC$5:AC276,Consolidado!$AC276,Consolidado!$D$5:D276,"*"&amp;R$3&amp;"*")=1,1,0),0))</f>
        <v>0</v>
      </c>
      <c r="S276" s="0" t="n">
        <f aca="false">IF(OR(S$3="",Consolidado!$D276=""),0,IF(ISNUMBER(SEARCH(S$3,Consolidado!$D276)),IF(COUNTIFS(Consolidado!$AC$5:AC276,Consolidado!$AC276,Consolidado!$D$5:D276,"*"&amp;S$3&amp;"*")=1,1,0),0))</f>
        <v>0</v>
      </c>
      <c r="T276" s="0" t="n">
        <f aca="false">IF(OR(T$3="",Consolidado!$D276=""),0,IF(ISNUMBER(SEARCH(T$3,Consolidado!$D276)),IF(COUNTIFS(Consolidado!$AC$5:AC276,Consolidado!$AC276,Consolidado!$D$5:D276,"*"&amp;T$3&amp;"*")=1,1,0),0))</f>
        <v>0</v>
      </c>
      <c r="U276" s="0" t="n">
        <f aca="false">IF(OR(U$3="",Consolidado!$D276=""),0,IF(ISNUMBER(SEARCH(U$3,Consolidado!$D276)),IF(COUNTIFS(Consolidado!$AC$5:AC276,Consolidado!$AC276,Consolidado!$D$5:D276,"*"&amp;U$3&amp;"*")=1,1,0),0))</f>
        <v>0</v>
      </c>
      <c r="V276" s="0" t="n">
        <f aca="false">IF(OR(V$3="",Consolidado!$D276=""),0,IF(ISNUMBER(SEARCH(V$3,Consolidado!$D276)),IF(COUNTIFS(Consolidado!$AC$5:AC276,Consolidado!$AC276,Consolidado!$D$5:D276,"*"&amp;V$3&amp;"*")=1,1,0),0))</f>
        <v>0</v>
      </c>
      <c r="W276" s="0" t="n">
        <f aca="false">IF(OR(W$3="",Consolidado!$D276=""),0,IF(ISNUMBER(SEARCH(W$3,Consolidado!$D276)),IF(COUNTIFS(Consolidado!$AC$5:AC276,Consolidado!$AC276,Consolidado!$D$5:D276,"*"&amp;W$3&amp;"*")=1,1,0),0))</f>
        <v>0</v>
      </c>
      <c r="X276" s="0" t="n">
        <f aca="false">IF(OR(X$3="",Consolidado!$D276=""),0,IF(ISNUMBER(SEARCH(X$3,Consolidado!$D276)),IF(COUNTIFS(Consolidado!$AC$5:AC276,Consolidado!$AC276,Consolidado!$D$5:D276,"*"&amp;X$3&amp;"*")=1,1,0),0))</f>
        <v>0</v>
      </c>
      <c r="Y276" s="0" t="n">
        <f aca="false">IF(OR(Y$3="",Consolidado!$D276=""),0,IF(ISNUMBER(SEARCH(Y$3,Consolidado!$D276)),IF(COUNTIFS(Consolidado!$AC$5:AC276,Consolidado!$AC276,Consolidado!$D$5:D276,"*"&amp;Y$3&amp;"*")=1,1,0),0))</f>
        <v>0</v>
      </c>
      <c r="Z276" s="0" t="n">
        <f aca="false">IF(OR(Z$3="",Consolidado!$D276=""),0,IF(ISNUMBER(SEARCH(Z$3,Consolidado!$D276)),IF(COUNTIFS(Consolidado!$AC$5:AC276,Consolidado!$AC276,Consolidado!$D$5:D276,"*"&amp;Z$3&amp;"*")=1,1,0),0))</f>
        <v>0</v>
      </c>
      <c r="AA276" s="0" t="n">
        <f aca="false">IF(OR(AA$3="",Consolidado!$D276=""),0,IF(ISNUMBER(SEARCH(AA$3,Consolidado!$D276)),IF(COUNTIFS(Consolidado!$AC$5:AC276,Consolidado!$AC276,Consolidado!$D$5:D276,"*"&amp;AA$3&amp;"*")=1,1,0),0))</f>
        <v>0</v>
      </c>
      <c r="AB276" s="0" t="n">
        <f aca="false">IF(OR(AB$3="",Consolidado!$D276=""),0,IF(ISNUMBER(SEARCH(AB$3,Consolidado!$D276)),IF(COUNTIFS(Consolidado!$AC$5:AC276,Consolidado!$AC276,Consolidado!$D$5:D276,"*"&amp;AB$3&amp;"*")=1,1,0),0))</f>
        <v>0</v>
      </c>
      <c r="AC276" s="0" t="n">
        <f aca="false">IF(OR(AC$3="",Consolidado!$D276=""),0,IF(ISNUMBER(SEARCH(AC$3,Consolidado!$D276)),IF(COUNTIFS(Consolidado!$AC$5:AC276,Consolidado!$AC276,Consolidado!$D$5:D276,"*"&amp;AC$3&amp;"*")=1,1,0),0))</f>
        <v>0</v>
      </c>
      <c r="AD276" s="0" t="n">
        <f aca="false">IF(OR(AD$3="",Consolidado!$D276=""),0,IF(ISNUMBER(SEARCH(AD$3,Consolidado!$D276)),IF(COUNTIFS(Consolidado!$AC$5:AC276,Consolidado!$AC276,Consolidado!$D$5:D276,"*"&amp;AD$3&amp;"*")=1,1,0),0))</f>
        <v>0</v>
      </c>
      <c r="AE276" s="0" t="n">
        <f aca="false">IF(OR(AE$3="",Consolidado!$D276=""),0,IF(ISNUMBER(SEARCH(AE$3,Consolidado!$D276)),IF(COUNTIFS(Consolidado!$AC$5:AC276,Consolidado!$AC276,Consolidado!$D$5:D276,"*"&amp;AE$3&amp;"*")=1,1,0),0))</f>
        <v>0</v>
      </c>
      <c r="AF276" s="0" t="n">
        <f aca="false">IF(OR(AF$3="",Consolidado!$D276=""),0,IF(ISNUMBER(SEARCH(AF$3,Consolidado!$D276)),IF(COUNTIFS(Consolidado!$AC$5:AC276,Consolidado!$AC276,Consolidado!$D$5:D276,"*"&amp;AF$3&amp;"*")=1,1,0),0))</f>
        <v>0</v>
      </c>
      <c r="AG276" s="0" t="n">
        <f aca="false">IF(OR(AG$3="",Consolidado!$D276=""),0,IF(ISNUMBER(SEARCH(AG$3,Consolidado!$D276)),IF(COUNTIFS(Consolidado!$AC$5:AC276,Consolidado!$AC276,Consolidado!$D$5:D276,"*"&amp;AG$3&amp;"*")=1,1,0),0))</f>
        <v>0</v>
      </c>
      <c r="AH276" s="0" t="n">
        <f aca="false">IF(OR(AH$3="",Consolidado!$D276=""),0,IF(ISNUMBER(SEARCH(AH$3,Consolidado!$D276)),IF(COUNTIFS(Consolidado!$AC$5:AC276,Consolidado!$AC276,Consolidado!$D$5:D276,"*"&amp;AH$3&amp;"*")=1,1,0),0))</f>
        <v>0</v>
      </c>
      <c r="AI276" s="0" t="n">
        <f aca="false">IF(OR(AI$3="",Consolidado!$D276=""),0,IF(ISNUMBER(SEARCH(AI$3,Consolidado!$D276)),IF(COUNTIFS(Consolidado!$AC$5:AC276,Consolidado!$AC276,Consolidado!$D$5:D276,"*"&amp;AI$3&amp;"*")=1,1,0),0))</f>
        <v>0</v>
      </c>
      <c r="AJ276" s="0" t="n">
        <f aca="false">IF(OR(AJ$3="",Consolidado!$D276=""),0,IF(ISNUMBER(SEARCH(AJ$3,Consolidado!$D276)),IF(COUNTIFS(Consolidado!$AC$5:AC276,Consolidado!$AC276,Consolidado!$D$5:D276,"*"&amp;AJ$3&amp;"*")=1,1,0),0))</f>
        <v>0</v>
      </c>
      <c r="AK276" s="0" t="n">
        <f aca="false">IF(OR(AK$3="",Consolidado!$D276=""),0,IF(ISNUMBER(SEARCH(AK$3,Consolidado!$D276)),IF(COUNTIFS(Consolidado!$AC$5:AC276,Consolidado!$AC276,Consolidado!$D$5:D276,"*"&amp;AK$3&amp;"*")=1,1,0),0))</f>
        <v>0</v>
      </c>
      <c r="AL276" s="0" t="n">
        <f aca="false">IF(OR(AL$3="",Consolidado!$D276=""),0,IF(ISNUMBER(SEARCH(AL$3,Consolidado!$D276)),IF(COUNTIFS(Consolidado!$AC$5:AC276,Consolidado!$AC276,Consolidado!$D$5:D276,"*"&amp;AL$3&amp;"*")=1,1,0),0))</f>
        <v>0</v>
      </c>
      <c r="AM276" s="0" t="n">
        <f aca="false">IF(OR(AM$3="",Consolidado!$D276=""),0,IF(ISNUMBER(SEARCH(AM$3,Consolidado!$D276)),IF(COUNTIFS(Consolidado!$AC$5:AC276,Consolidado!$AC276,Consolidado!$D$5:D276,"*"&amp;AM$3&amp;"*")=1,1,0),0))</f>
        <v>0</v>
      </c>
      <c r="AN276" s="0" t="n">
        <f aca="false">IF(OR(AN$3="",Consolidado!$D276=""),0,IF(ISNUMBER(SEARCH(AN$3,Consolidado!$D276)),IF(COUNTIFS(Consolidado!$AC$5:AC276,Consolidado!$AC276,Consolidado!$D$5:D276,"*"&amp;AN$3&amp;"*")=1,1,0),0))</f>
        <v>0</v>
      </c>
      <c r="AO276" s="0" t="n">
        <f aca="false">IF(OR(AO$3="",Consolidado!$D276=""),0,IF(ISNUMBER(SEARCH(AO$3,Consolidado!$D276)),IF(COUNTIFS(Consolidado!$AC$5:AC276,Consolidado!$AC276,Consolidado!$D$5:D276,"*"&amp;AO$3&amp;"*")=1,1,0),0))</f>
        <v>0</v>
      </c>
    </row>
    <row r="277" customFormat="false" ht="15" hidden="false" customHeight="false" outlineLevel="0" collapsed="false">
      <c r="B277" s="0" t="n">
        <f aca="false">IF(OR(B$3="",Consolidado!$D277=""),0,IF(ISNUMBER(SEARCH(B$3,Consolidado!$D277)),IF(COUNTIFS(Consolidado!$AC$5:AC277,Consolidado!$AC277,Consolidado!$D$5:D277,"*"&amp;B$3&amp;"*")=1,1,0),0))</f>
        <v>0</v>
      </c>
      <c r="C277" s="0" t="n">
        <f aca="false">IF(OR(C$3="",Consolidado!$D277=""),0,IF(ISNUMBER(SEARCH(C$3,Consolidado!$D277)),IF(COUNTIFS(Consolidado!$AC$5:AC277,Consolidado!$AC277,Consolidado!$D$5:D277,"*"&amp;C$3&amp;"*")=1,1,0),0))</f>
        <v>0</v>
      </c>
      <c r="D277" s="0" t="n">
        <f aca="false">IF(OR(D$3="",Consolidado!$D277=""),0,IF(ISNUMBER(SEARCH(D$3,Consolidado!$D277)),IF(COUNTIFS(Consolidado!$AC$5:AC277,Consolidado!$AC277,Consolidado!$D$5:D277,"*"&amp;D$3&amp;"*")=1,1,0),0))</f>
        <v>0</v>
      </c>
      <c r="E277" s="0" t="n">
        <f aca="false">IF(OR(E$3="",Consolidado!$D277=""),0,IF(ISNUMBER(SEARCH(E$3,Consolidado!$D277)),IF(COUNTIFS(Consolidado!$AC$5:AC277,Consolidado!$AC277,Consolidado!$D$5:D277,"*"&amp;E$3&amp;"*")=1,1,0),0))</f>
        <v>0</v>
      </c>
      <c r="F277" s="0" t="n">
        <f aca="false">IF(OR(F$3="",Consolidado!$D277=""),0,IF(ISNUMBER(SEARCH(F$3,Consolidado!$D277)),IF(COUNTIFS(Consolidado!$AC$5:AC277,Consolidado!$AC277,Consolidado!$D$5:D277,"*"&amp;F$3&amp;"*")=1,1,0),0))</f>
        <v>0</v>
      </c>
      <c r="G277" s="0" t="n">
        <f aca="false">IF(OR(G$3="",Consolidado!$D277=""),0,IF(ISNUMBER(SEARCH(G$3,Consolidado!$D277)),IF(COUNTIFS(Consolidado!$AC$5:AC277,Consolidado!$AC277,Consolidado!$D$5:D277,"*"&amp;G$3&amp;"*")=1,1,0),0))</f>
        <v>0</v>
      </c>
      <c r="H277" s="0" t="n">
        <f aca="false">IF(OR(H$3="",Consolidado!$D277=""),0,IF(ISNUMBER(SEARCH(H$3,Consolidado!$D277)),IF(COUNTIFS(Consolidado!$AC$5:AC277,Consolidado!$AC277,Consolidado!$D$5:D277,"*"&amp;H$3&amp;"*")=1,1,0),0))</f>
        <v>0</v>
      </c>
      <c r="I277" s="0" t="n">
        <f aca="false">IF(OR(I$3="",Consolidado!$D277=""),0,IF(ISNUMBER(SEARCH(I$3,Consolidado!$D277)),IF(COUNTIFS(Consolidado!$AC$5:AC277,Consolidado!$AC277,Consolidado!$D$5:D277,"*"&amp;I$3&amp;"*")=1,1,0),0))</f>
        <v>0</v>
      </c>
      <c r="J277" s="0" t="n">
        <f aca="false">IF(OR(J$3="",Consolidado!$D277=""),0,IF(ISNUMBER(SEARCH(J$3,Consolidado!$D277)),IF(COUNTIFS(Consolidado!$AC$5:AC277,Consolidado!$AC277,Consolidado!$D$5:D277,"*"&amp;J$3&amp;"*")=1,1,0),0))</f>
        <v>0</v>
      </c>
      <c r="K277" s="0" t="n">
        <f aca="false">IF(OR(K$3="",Consolidado!$D277=""),0,IF(ISNUMBER(SEARCH(K$3,Consolidado!$D277)),IF(COUNTIFS(Consolidado!$AC$5:AC277,Consolidado!$AC277,Consolidado!$D$5:D277,"*"&amp;K$3&amp;"*")=1,1,0),0))</f>
        <v>0</v>
      </c>
      <c r="L277" s="0" t="n">
        <f aca="false">IF(OR(L$3="",Consolidado!$D277=""),0,IF(ISNUMBER(SEARCH(L$3,Consolidado!$D277)),IF(COUNTIFS(Consolidado!$AC$5:AC277,Consolidado!$AC277,Consolidado!$D$5:D277,"*"&amp;L$3&amp;"*")=1,1,0),0))</f>
        <v>0</v>
      </c>
      <c r="M277" s="0" t="n">
        <f aca="false">IF(OR(M$3="",Consolidado!$D277=""),0,IF(ISNUMBER(SEARCH(M$3,Consolidado!$D277)),IF(COUNTIFS(Consolidado!$AC$5:AC277,Consolidado!$AC277,Consolidado!$D$5:D277,"*"&amp;M$3&amp;"*")=1,1,0),0))</f>
        <v>0</v>
      </c>
      <c r="N277" s="0" t="n">
        <f aca="false">IF(OR(N$3="",Consolidado!$D277=""),0,IF(ISNUMBER(SEARCH(N$3,Consolidado!$D277)),IF(COUNTIFS(Consolidado!$AC$5:AC277,Consolidado!$AC277,Consolidado!$D$5:D277,"*"&amp;N$3&amp;"*")=1,1,0),0))</f>
        <v>0</v>
      </c>
      <c r="O277" s="0" t="n">
        <f aca="false">IF(OR(O$3="",Consolidado!$D277=""),0,IF(ISNUMBER(SEARCH(O$3,Consolidado!$D277)),IF(COUNTIFS(Consolidado!$AC$5:AC277,Consolidado!$AC277,Consolidado!$D$5:D277,"*"&amp;O$3&amp;"*")=1,1,0),0))</f>
        <v>0</v>
      </c>
      <c r="P277" s="0" t="n">
        <f aca="false">IF(OR(P$3="",Consolidado!$D277=""),0,IF(ISNUMBER(SEARCH(P$3,Consolidado!$D277)),IF(COUNTIFS(Consolidado!$AC$5:AC277,Consolidado!$AC277,Consolidado!$D$5:D277,"*"&amp;P$3&amp;"*")=1,1,0),0))</f>
        <v>0</v>
      </c>
      <c r="Q277" s="0" t="n">
        <f aca="false">IF(OR(Q$3="",Consolidado!$D277=""),0,IF(ISNUMBER(SEARCH(Q$3,Consolidado!$D277)),IF(COUNTIFS(Consolidado!$AC$5:AC277,Consolidado!$AC277,Consolidado!$D$5:D277,"*"&amp;Q$3&amp;"*")=1,1,0),0))</f>
        <v>0</v>
      </c>
      <c r="R277" s="0" t="n">
        <f aca="false">IF(OR(R$3="",Consolidado!$D277=""),0,IF(ISNUMBER(SEARCH(R$3,Consolidado!$D277)),IF(COUNTIFS(Consolidado!$AC$5:AC277,Consolidado!$AC277,Consolidado!$D$5:D277,"*"&amp;R$3&amp;"*")=1,1,0),0))</f>
        <v>0</v>
      </c>
      <c r="S277" s="0" t="n">
        <f aca="false">IF(OR(S$3="",Consolidado!$D277=""),0,IF(ISNUMBER(SEARCH(S$3,Consolidado!$D277)),IF(COUNTIFS(Consolidado!$AC$5:AC277,Consolidado!$AC277,Consolidado!$D$5:D277,"*"&amp;S$3&amp;"*")=1,1,0),0))</f>
        <v>0</v>
      </c>
      <c r="T277" s="0" t="n">
        <f aca="false">IF(OR(T$3="",Consolidado!$D277=""),0,IF(ISNUMBER(SEARCH(T$3,Consolidado!$D277)),IF(COUNTIFS(Consolidado!$AC$5:AC277,Consolidado!$AC277,Consolidado!$D$5:D277,"*"&amp;T$3&amp;"*")=1,1,0),0))</f>
        <v>0</v>
      </c>
      <c r="U277" s="0" t="n">
        <f aca="false">IF(OR(U$3="",Consolidado!$D277=""),0,IF(ISNUMBER(SEARCH(U$3,Consolidado!$D277)),IF(COUNTIFS(Consolidado!$AC$5:AC277,Consolidado!$AC277,Consolidado!$D$5:D277,"*"&amp;U$3&amp;"*")=1,1,0),0))</f>
        <v>0</v>
      </c>
      <c r="V277" s="0" t="n">
        <f aca="false">IF(OR(V$3="",Consolidado!$D277=""),0,IF(ISNUMBER(SEARCH(V$3,Consolidado!$D277)),IF(COUNTIFS(Consolidado!$AC$5:AC277,Consolidado!$AC277,Consolidado!$D$5:D277,"*"&amp;V$3&amp;"*")=1,1,0),0))</f>
        <v>0</v>
      </c>
      <c r="W277" s="0" t="n">
        <f aca="false">IF(OR(W$3="",Consolidado!$D277=""),0,IF(ISNUMBER(SEARCH(W$3,Consolidado!$D277)),IF(COUNTIFS(Consolidado!$AC$5:AC277,Consolidado!$AC277,Consolidado!$D$5:D277,"*"&amp;W$3&amp;"*")=1,1,0),0))</f>
        <v>0</v>
      </c>
      <c r="X277" s="0" t="n">
        <f aca="false">IF(OR(X$3="",Consolidado!$D277=""),0,IF(ISNUMBER(SEARCH(X$3,Consolidado!$D277)),IF(COUNTIFS(Consolidado!$AC$5:AC277,Consolidado!$AC277,Consolidado!$D$5:D277,"*"&amp;X$3&amp;"*")=1,1,0),0))</f>
        <v>0</v>
      </c>
      <c r="Y277" s="0" t="n">
        <f aca="false">IF(OR(Y$3="",Consolidado!$D277=""),0,IF(ISNUMBER(SEARCH(Y$3,Consolidado!$D277)),IF(COUNTIFS(Consolidado!$AC$5:AC277,Consolidado!$AC277,Consolidado!$D$5:D277,"*"&amp;Y$3&amp;"*")=1,1,0),0))</f>
        <v>0</v>
      </c>
      <c r="Z277" s="0" t="n">
        <f aca="false">IF(OR(Z$3="",Consolidado!$D277=""),0,IF(ISNUMBER(SEARCH(Z$3,Consolidado!$D277)),IF(COUNTIFS(Consolidado!$AC$5:AC277,Consolidado!$AC277,Consolidado!$D$5:D277,"*"&amp;Z$3&amp;"*")=1,1,0),0))</f>
        <v>0</v>
      </c>
      <c r="AA277" s="0" t="n">
        <f aca="false">IF(OR(AA$3="",Consolidado!$D277=""),0,IF(ISNUMBER(SEARCH(AA$3,Consolidado!$D277)),IF(COUNTIFS(Consolidado!$AC$5:AC277,Consolidado!$AC277,Consolidado!$D$5:D277,"*"&amp;AA$3&amp;"*")=1,1,0),0))</f>
        <v>0</v>
      </c>
      <c r="AB277" s="0" t="n">
        <f aca="false">IF(OR(AB$3="",Consolidado!$D277=""),0,IF(ISNUMBER(SEARCH(AB$3,Consolidado!$D277)),IF(COUNTIFS(Consolidado!$AC$5:AC277,Consolidado!$AC277,Consolidado!$D$5:D277,"*"&amp;AB$3&amp;"*")=1,1,0),0))</f>
        <v>0</v>
      </c>
      <c r="AC277" s="0" t="n">
        <f aca="false">IF(OR(AC$3="",Consolidado!$D277=""),0,IF(ISNUMBER(SEARCH(AC$3,Consolidado!$D277)),IF(COUNTIFS(Consolidado!$AC$5:AC277,Consolidado!$AC277,Consolidado!$D$5:D277,"*"&amp;AC$3&amp;"*")=1,1,0),0))</f>
        <v>0</v>
      </c>
      <c r="AD277" s="0" t="n">
        <f aca="false">IF(OR(AD$3="",Consolidado!$D277=""),0,IF(ISNUMBER(SEARCH(AD$3,Consolidado!$D277)),IF(COUNTIFS(Consolidado!$AC$5:AC277,Consolidado!$AC277,Consolidado!$D$5:D277,"*"&amp;AD$3&amp;"*")=1,1,0),0))</f>
        <v>0</v>
      </c>
      <c r="AE277" s="0" t="n">
        <f aca="false">IF(OR(AE$3="",Consolidado!$D277=""),0,IF(ISNUMBER(SEARCH(AE$3,Consolidado!$D277)),IF(COUNTIFS(Consolidado!$AC$5:AC277,Consolidado!$AC277,Consolidado!$D$5:D277,"*"&amp;AE$3&amp;"*")=1,1,0),0))</f>
        <v>0</v>
      </c>
      <c r="AF277" s="0" t="n">
        <f aca="false">IF(OR(AF$3="",Consolidado!$D277=""),0,IF(ISNUMBER(SEARCH(AF$3,Consolidado!$D277)),IF(COUNTIFS(Consolidado!$AC$5:AC277,Consolidado!$AC277,Consolidado!$D$5:D277,"*"&amp;AF$3&amp;"*")=1,1,0),0))</f>
        <v>0</v>
      </c>
      <c r="AG277" s="0" t="n">
        <f aca="false">IF(OR(AG$3="",Consolidado!$D277=""),0,IF(ISNUMBER(SEARCH(AG$3,Consolidado!$D277)),IF(COUNTIFS(Consolidado!$AC$5:AC277,Consolidado!$AC277,Consolidado!$D$5:D277,"*"&amp;AG$3&amp;"*")=1,1,0),0))</f>
        <v>0</v>
      </c>
      <c r="AH277" s="0" t="n">
        <f aca="false">IF(OR(AH$3="",Consolidado!$D277=""),0,IF(ISNUMBER(SEARCH(AH$3,Consolidado!$D277)),IF(COUNTIFS(Consolidado!$AC$5:AC277,Consolidado!$AC277,Consolidado!$D$5:D277,"*"&amp;AH$3&amp;"*")=1,1,0),0))</f>
        <v>0</v>
      </c>
      <c r="AI277" s="0" t="n">
        <f aca="false">IF(OR(AI$3="",Consolidado!$D277=""),0,IF(ISNUMBER(SEARCH(AI$3,Consolidado!$D277)),IF(COUNTIFS(Consolidado!$AC$5:AC277,Consolidado!$AC277,Consolidado!$D$5:D277,"*"&amp;AI$3&amp;"*")=1,1,0),0))</f>
        <v>0</v>
      </c>
      <c r="AJ277" s="0" t="n">
        <f aca="false">IF(OR(AJ$3="",Consolidado!$D277=""),0,IF(ISNUMBER(SEARCH(AJ$3,Consolidado!$D277)),IF(COUNTIFS(Consolidado!$AC$5:AC277,Consolidado!$AC277,Consolidado!$D$5:D277,"*"&amp;AJ$3&amp;"*")=1,1,0),0))</f>
        <v>0</v>
      </c>
      <c r="AK277" s="0" t="n">
        <f aca="false">IF(OR(AK$3="",Consolidado!$D277=""),0,IF(ISNUMBER(SEARCH(AK$3,Consolidado!$D277)),IF(COUNTIFS(Consolidado!$AC$5:AC277,Consolidado!$AC277,Consolidado!$D$5:D277,"*"&amp;AK$3&amp;"*")=1,1,0),0))</f>
        <v>0</v>
      </c>
      <c r="AL277" s="0" t="n">
        <f aca="false">IF(OR(AL$3="",Consolidado!$D277=""),0,IF(ISNUMBER(SEARCH(AL$3,Consolidado!$D277)),IF(COUNTIFS(Consolidado!$AC$5:AC277,Consolidado!$AC277,Consolidado!$D$5:D277,"*"&amp;AL$3&amp;"*")=1,1,0),0))</f>
        <v>0</v>
      </c>
      <c r="AM277" s="0" t="n">
        <f aca="false">IF(OR(AM$3="",Consolidado!$D277=""),0,IF(ISNUMBER(SEARCH(AM$3,Consolidado!$D277)),IF(COUNTIFS(Consolidado!$AC$5:AC277,Consolidado!$AC277,Consolidado!$D$5:D277,"*"&amp;AM$3&amp;"*")=1,1,0),0))</f>
        <v>0</v>
      </c>
      <c r="AN277" s="0" t="n">
        <f aca="false">IF(OR(AN$3="",Consolidado!$D277=""),0,IF(ISNUMBER(SEARCH(AN$3,Consolidado!$D277)),IF(COUNTIFS(Consolidado!$AC$5:AC277,Consolidado!$AC277,Consolidado!$D$5:D277,"*"&amp;AN$3&amp;"*")=1,1,0),0))</f>
        <v>0</v>
      </c>
      <c r="AO277" s="0" t="n">
        <f aca="false">IF(OR(AO$3="",Consolidado!$D277=""),0,IF(ISNUMBER(SEARCH(AO$3,Consolidado!$D277)),IF(COUNTIFS(Consolidado!$AC$5:AC277,Consolidado!$AC277,Consolidado!$D$5:D277,"*"&amp;AO$3&amp;"*")=1,1,0),0))</f>
        <v>0</v>
      </c>
    </row>
    <row r="278" customFormat="false" ht="15" hidden="false" customHeight="false" outlineLevel="0" collapsed="false">
      <c r="B278" s="0" t="n">
        <f aca="false">IF(OR(B$3="",Consolidado!$D278=""),0,IF(ISNUMBER(SEARCH(B$3,Consolidado!$D278)),IF(COUNTIFS(Consolidado!$AC$5:AC278,Consolidado!$AC278,Consolidado!$D$5:D278,"*"&amp;B$3&amp;"*")=1,1,0),0))</f>
        <v>0</v>
      </c>
      <c r="C278" s="0" t="n">
        <f aca="false">IF(OR(C$3="",Consolidado!$D278=""),0,IF(ISNUMBER(SEARCH(C$3,Consolidado!$D278)),IF(COUNTIFS(Consolidado!$AC$5:AC278,Consolidado!$AC278,Consolidado!$D$5:D278,"*"&amp;C$3&amp;"*")=1,1,0),0))</f>
        <v>0</v>
      </c>
      <c r="D278" s="0" t="n">
        <f aca="false">IF(OR(D$3="",Consolidado!$D278=""),0,IF(ISNUMBER(SEARCH(D$3,Consolidado!$D278)),IF(COUNTIFS(Consolidado!$AC$5:AC278,Consolidado!$AC278,Consolidado!$D$5:D278,"*"&amp;D$3&amp;"*")=1,1,0),0))</f>
        <v>0</v>
      </c>
      <c r="E278" s="0" t="n">
        <f aca="false">IF(OR(E$3="",Consolidado!$D278=""),0,IF(ISNUMBER(SEARCH(E$3,Consolidado!$D278)),IF(COUNTIFS(Consolidado!$AC$5:AC278,Consolidado!$AC278,Consolidado!$D$5:D278,"*"&amp;E$3&amp;"*")=1,1,0),0))</f>
        <v>0</v>
      </c>
      <c r="F278" s="0" t="n">
        <f aca="false">IF(OR(F$3="",Consolidado!$D278=""),0,IF(ISNUMBER(SEARCH(F$3,Consolidado!$D278)),IF(COUNTIFS(Consolidado!$AC$5:AC278,Consolidado!$AC278,Consolidado!$D$5:D278,"*"&amp;F$3&amp;"*")=1,1,0),0))</f>
        <v>0</v>
      </c>
      <c r="G278" s="0" t="n">
        <f aca="false">IF(OR(G$3="",Consolidado!$D278=""),0,IF(ISNUMBER(SEARCH(G$3,Consolidado!$D278)),IF(COUNTIFS(Consolidado!$AC$5:AC278,Consolidado!$AC278,Consolidado!$D$5:D278,"*"&amp;G$3&amp;"*")=1,1,0),0))</f>
        <v>0</v>
      </c>
      <c r="H278" s="0" t="n">
        <f aca="false">IF(OR(H$3="",Consolidado!$D278=""),0,IF(ISNUMBER(SEARCH(H$3,Consolidado!$D278)),IF(COUNTIFS(Consolidado!$AC$5:AC278,Consolidado!$AC278,Consolidado!$D$5:D278,"*"&amp;H$3&amp;"*")=1,1,0),0))</f>
        <v>0</v>
      </c>
      <c r="I278" s="0" t="n">
        <f aca="false">IF(OR(I$3="",Consolidado!$D278=""),0,IF(ISNUMBER(SEARCH(I$3,Consolidado!$D278)),IF(COUNTIFS(Consolidado!$AC$5:AC278,Consolidado!$AC278,Consolidado!$D$5:D278,"*"&amp;I$3&amp;"*")=1,1,0),0))</f>
        <v>0</v>
      </c>
      <c r="J278" s="0" t="n">
        <f aca="false">IF(OR(J$3="",Consolidado!$D278=""),0,IF(ISNUMBER(SEARCH(J$3,Consolidado!$D278)),IF(COUNTIFS(Consolidado!$AC$5:AC278,Consolidado!$AC278,Consolidado!$D$5:D278,"*"&amp;J$3&amp;"*")=1,1,0),0))</f>
        <v>0</v>
      </c>
      <c r="K278" s="0" t="n">
        <f aca="false">IF(OR(K$3="",Consolidado!$D278=""),0,IF(ISNUMBER(SEARCH(K$3,Consolidado!$D278)),IF(COUNTIFS(Consolidado!$AC$5:AC278,Consolidado!$AC278,Consolidado!$D$5:D278,"*"&amp;K$3&amp;"*")=1,1,0),0))</f>
        <v>0</v>
      </c>
      <c r="L278" s="0" t="n">
        <f aca="false">IF(OR(L$3="",Consolidado!$D278=""),0,IF(ISNUMBER(SEARCH(L$3,Consolidado!$D278)),IF(COUNTIFS(Consolidado!$AC$5:AC278,Consolidado!$AC278,Consolidado!$D$5:D278,"*"&amp;L$3&amp;"*")=1,1,0),0))</f>
        <v>0</v>
      </c>
      <c r="M278" s="0" t="n">
        <f aca="false">IF(OR(M$3="",Consolidado!$D278=""),0,IF(ISNUMBER(SEARCH(M$3,Consolidado!$D278)),IF(COUNTIFS(Consolidado!$AC$5:AC278,Consolidado!$AC278,Consolidado!$D$5:D278,"*"&amp;M$3&amp;"*")=1,1,0),0))</f>
        <v>0</v>
      </c>
      <c r="N278" s="0" t="n">
        <f aca="false">IF(OR(N$3="",Consolidado!$D278=""),0,IF(ISNUMBER(SEARCH(N$3,Consolidado!$D278)),IF(COUNTIFS(Consolidado!$AC$5:AC278,Consolidado!$AC278,Consolidado!$D$5:D278,"*"&amp;N$3&amp;"*")=1,1,0),0))</f>
        <v>0</v>
      </c>
      <c r="O278" s="0" t="n">
        <f aca="false">IF(OR(O$3="",Consolidado!$D278=""),0,IF(ISNUMBER(SEARCH(O$3,Consolidado!$D278)),IF(COUNTIFS(Consolidado!$AC$5:AC278,Consolidado!$AC278,Consolidado!$D$5:D278,"*"&amp;O$3&amp;"*")=1,1,0),0))</f>
        <v>0</v>
      </c>
      <c r="P278" s="0" t="n">
        <f aca="false">IF(OR(P$3="",Consolidado!$D278=""),0,IF(ISNUMBER(SEARCH(P$3,Consolidado!$D278)),IF(COUNTIFS(Consolidado!$AC$5:AC278,Consolidado!$AC278,Consolidado!$D$5:D278,"*"&amp;P$3&amp;"*")=1,1,0),0))</f>
        <v>0</v>
      </c>
      <c r="Q278" s="0" t="n">
        <f aca="false">IF(OR(Q$3="",Consolidado!$D278=""),0,IF(ISNUMBER(SEARCH(Q$3,Consolidado!$D278)),IF(COUNTIFS(Consolidado!$AC$5:AC278,Consolidado!$AC278,Consolidado!$D$5:D278,"*"&amp;Q$3&amp;"*")=1,1,0),0))</f>
        <v>0</v>
      </c>
      <c r="R278" s="0" t="n">
        <f aca="false">IF(OR(R$3="",Consolidado!$D278=""),0,IF(ISNUMBER(SEARCH(R$3,Consolidado!$D278)),IF(COUNTIFS(Consolidado!$AC$5:AC278,Consolidado!$AC278,Consolidado!$D$5:D278,"*"&amp;R$3&amp;"*")=1,1,0),0))</f>
        <v>0</v>
      </c>
      <c r="S278" s="0" t="n">
        <f aca="false">IF(OR(S$3="",Consolidado!$D278=""),0,IF(ISNUMBER(SEARCH(S$3,Consolidado!$D278)),IF(COUNTIFS(Consolidado!$AC$5:AC278,Consolidado!$AC278,Consolidado!$D$5:D278,"*"&amp;S$3&amp;"*")=1,1,0),0))</f>
        <v>0</v>
      </c>
      <c r="T278" s="0" t="n">
        <f aca="false">IF(OR(T$3="",Consolidado!$D278=""),0,IF(ISNUMBER(SEARCH(T$3,Consolidado!$D278)),IF(COUNTIFS(Consolidado!$AC$5:AC278,Consolidado!$AC278,Consolidado!$D$5:D278,"*"&amp;T$3&amp;"*")=1,1,0),0))</f>
        <v>0</v>
      </c>
      <c r="U278" s="0" t="n">
        <f aca="false">IF(OR(U$3="",Consolidado!$D278=""),0,IF(ISNUMBER(SEARCH(U$3,Consolidado!$D278)),IF(COUNTIFS(Consolidado!$AC$5:AC278,Consolidado!$AC278,Consolidado!$D$5:D278,"*"&amp;U$3&amp;"*")=1,1,0),0))</f>
        <v>0</v>
      </c>
      <c r="V278" s="0" t="n">
        <f aca="false">IF(OR(V$3="",Consolidado!$D278=""),0,IF(ISNUMBER(SEARCH(V$3,Consolidado!$D278)),IF(COUNTIFS(Consolidado!$AC$5:AC278,Consolidado!$AC278,Consolidado!$D$5:D278,"*"&amp;V$3&amp;"*")=1,1,0),0))</f>
        <v>0</v>
      </c>
      <c r="W278" s="0" t="n">
        <f aca="false">IF(OR(W$3="",Consolidado!$D278=""),0,IF(ISNUMBER(SEARCH(W$3,Consolidado!$D278)),IF(COUNTIFS(Consolidado!$AC$5:AC278,Consolidado!$AC278,Consolidado!$D$5:D278,"*"&amp;W$3&amp;"*")=1,1,0),0))</f>
        <v>0</v>
      </c>
      <c r="X278" s="0" t="n">
        <f aca="false">IF(OR(X$3="",Consolidado!$D278=""),0,IF(ISNUMBER(SEARCH(X$3,Consolidado!$D278)),IF(COUNTIFS(Consolidado!$AC$5:AC278,Consolidado!$AC278,Consolidado!$D$5:D278,"*"&amp;X$3&amp;"*")=1,1,0),0))</f>
        <v>0</v>
      </c>
      <c r="Y278" s="0" t="n">
        <f aca="false">IF(OR(Y$3="",Consolidado!$D278=""),0,IF(ISNUMBER(SEARCH(Y$3,Consolidado!$D278)),IF(COUNTIFS(Consolidado!$AC$5:AC278,Consolidado!$AC278,Consolidado!$D$5:D278,"*"&amp;Y$3&amp;"*")=1,1,0),0))</f>
        <v>0</v>
      </c>
      <c r="Z278" s="0" t="n">
        <f aca="false">IF(OR(Z$3="",Consolidado!$D278=""),0,IF(ISNUMBER(SEARCH(Z$3,Consolidado!$D278)),IF(COUNTIFS(Consolidado!$AC$5:AC278,Consolidado!$AC278,Consolidado!$D$5:D278,"*"&amp;Z$3&amp;"*")=1,1,0),0))</f>
        <v>0</v>
      </c>
      <c r="AA278" s="0" t="n">
        <f aca="false">IF(OR(AA$3="",Consolidado!$D278=""),0,IF(ISNUMBER(SEARCH(AA$3,Consolidado!$D278)),IF(COUNTIFS(Consolidado!$AC$5:AC278,Consolidado!$AC278,Consolidado!$D$5:D278,"*"&amp;AA$3&amp;"*")=1,1,0),0))</f>
        <v>0</v>
      </c>
      <c r="AB278" s="0" t="n">
        <f aca="false">IF(OR(AB$3="",Consolidado!$D278=""),0,IF(ISNUMBER(SEARCH(AB$3,Consolidado!$D278)),IF(COUNTIFS(Consolidado!$AC$5:AC278,Consolidado!$AC278,Consolidado!$D$5:D278,"*"&amp;AB$3&amp;"*")=1,1,0),0))</f>
        <v>0</v>
      </c>
      <c r="AC278" s="0" t="n">
        <f aca="false">IF(OR(AC$3="",Consolidado!$D278=""),0,IF(ISNUMBER(SEARCH(AC$3,Consolidado!$D278)),IF(COUNTIFS(Consolidado!$AC$5:AC278,Consolidado!$AC278,Consolidado!$D$5:D278,"*"&amp;AC$3&amp;"*")=1,1,0),0))</f>
        <v>0</v>
      </c>
      <c r="AD278" s="0" t="n">
        <f aca="false">IF(OR(AD$3="",Consolidado!$D278=""),0,IF(ISNUMBER(SEARCH(AD$3,Consolidado!$D278)),IF(COUNTIFS(Consolidado!$AC$5:AC278,Consolidado!$AC278,Consolidado!$D$5:D278,"*"&amp;AD$3&amp;"*")=1,1,0),0))</f>
        <v>0</v>
      </c>
      <c r="AE278" s="0" t="n">
        <f aca="false">IF(OR(AE$3="",Consolidado!$D278=""),0,IF(ISNUMBER(SEARCH(AE$3,Consolidado!$D278)),IF(COUNTIFS(Consolidado!$AC$5:AC278,Consolidado!$AC278,Consolidado!$D$5:D278,"*"&amp;AE$3&amp;"*")=1,1,0),0))</f>
        <v>0</v>
      </c>
      <c r="AF278" s="0" t="n">
        <f aca="false">IF(OR(AF$3="",Consolidado!$D278=""),0,IF(ISNUMBER(SEARCH(AF$3,Consolidado!$D278)),IF(COUNTIFS(Consolidado!$AC$5:AC278,Consolidado!$AC278,Consolidado!$D$5:D278,"*"&amp;AF$3&amp;"*")=1,1,0),0))</f>
        <v>0</v>
      </c>
      <c r="AG278" s="0" t="n">
        <f aca="false">IF(OR(AG$3="",Consolidado!$D278=""),0,IF(ISNUMBER(SEARCH(AG$3,Consolidado!$D278)),IF(COUNTIFS(Consolidado!$AC$5:AC278,Consolidado!$AC278,Consolidado!$D$5:D278,"*"&amp;AG$3&amp;"*")=1,1,0),0))</f>
        <v>0</v>
      </c>
      <c r="AH278" s="0" t="n">
        <f aca="false">IF(OR(AH$3="",Consolidado!$D278=""),0,IF(ISNUMBER(SEARCH(AH$3,Consolidado!$D278)),IF(COUNTIFS(Consolidado!$AC$5:AC278,Consolidado!$AC278,Consolidado!$D$5:D278,"*"&amp;AH$3&amp;"*")=1,1,0),0))</f>
        <v>0</v>
      </c>
      <c r="AI278" s="0" t="n">
        <f aca="false">IF(OR(AI$3="",Consolidado!$D278=""),0,IF(ISNUMBER(SEARCH(AI$3,Consolidado!$D278)),IF(COUNTIFS(Consolidado!$AC$5:AC278,Consolidado!$AC278,Consolidado!$D$5:D278,"*"&amp;AI$3&amp;"*")=1,1,0),0))</f>
        <v>0</v>
      </c>
      <c r="AJ278" s="0" t="n">
        <f aca="false">IF(OR(AJ$3="",Consolidado!$D278=""),0,IF(ISNUMBER(SEARCH(AJ$3,Consolidado!$D278)),IF(COUNTIFS(Consolidado!$AC$5:AC278,Consolidado!$AC278,Consolidado!$D$5:D278,"*"&amp;AJ$3&amp;"*")=1,1,0),0))</f>
        <v>0</v>
      </c>
      <c r="AK278" s="0" t="n">
        <f aca="false">IF(OR(AK$3="",Consolidado!$D278=""),0,IF(ISNUMBER(SEARCH(AK$3,Consolidado!$D278)),IF(COUNTIFS(Consolidado!$AC$5:AC278,Consolidado!$AC278,Consolidado!$D$5:D278,"*"&amp;AK$3&amp;"*")=1,1,0),0))</f>
        <v>0</v>
      </c>
      <c r="AL278" s="0" t="n">
        <f aca="false">IF(OR(AL$3="",Consolidado!$D278=""),0,IF(ISNUMBER(SEARCH(AL$3,Consolidado!$D278)),IF(COUNTIFS(Consolidado!$AC$5:AC278,Consolidado!$AC278,Consolidado!$D$5:D278,"*"&amp;AL$3&amp;"*")=1,1,0),0))</f>
        <v>0</v>
      </c>
      <c r="AM278" s="0" t="n">
        <f aca="false">IF(OR(AM$3="",Consolidado!$D278=""),0,IF(ISNUMBER(SEARCH(AM$3,Consolidado!$D278)),IF(COUNTIFS(Consolidado!$AC$5:AC278,Consolidado!$AC278,Consolidado!$D$5:D278,"*"&amp;AM$3&amp;"*")=1,1,0),0))</f>
        <v>0</v>
      </c>
      <c r="AN278" s="0" t="n">
        <f aca="false">IF(OR(AN$3="",Consolidado!$D278=""),0,IF(ISNUMBER(SEARCH(AN$3,Consolidado!$D278)),IF(COUNTIFS(Consolidado!$AC$5:AC278,Consolidado!$AC278,Consolidado!$D$5:D278,"*"&amp;AN$3&amp;"*")=1,1,0),0))</f>
        <v>0</v>
      </c>
      <c r="AO278" s="0" t="n">
        <f aca="false">IF(OR(AO$3="",Consolidado!$D278=""),0,IF(ISNUMBER(SEARCH(AO$3,Consolidado!$D278)),IF(COUNTIFS(Consolidado!$AC$5:AC278,Consolidado!$AC278,Consolidado!$D$5:D278,"*"&amp;AO$3&amp;"*")=1,1,0),0))</f>
        <v>0</v>
      </c>
    </row>
    <row r="279" customFormat="false" ht="15" hidden="false" customHeight="false" outlineLevel="0" collapsed="false">
      <c r="B279" s="0" t="n">
        <f aca="false">IF(OR(B$3="",Consolidado!$D279=""),0,IF(ISNUMBER(SEARCH(B$3,Consolidado!$D279)),IF(COUNTIFS(Consolidado!$AC$5:AC279,Consolidado!$AC279,Consolidado!$D$5:D279,"*"&amp;B$3&amp;"*")=1,1,0),0))</f>
        <v>0</v>
      </c>
      <c r="C279" s="0" t="n">
        <f aca="false">IF(OR(C$3="",Consolidado!$D279=""),0,IF(ISNUMBER(SEARCH(C$3,Consolidado!$D279)),IF(COUNTIFS(Consolidado!$AC$5:AC279,Consolidado!$AC279,Consolidado!$D$5:D279,"*"&amp;C$3&amp;"*")=1,1,0),0))</f>
        <v>0</v>
      </c>
      <c r="D279" s="0" t="n">
        <f aca="false">IF(OR(D$3="",Consolidado!$D279=""),0,IF(ISNUMBER(SEARCH(D$3,Consolidado!$D279)),IF(COUNTIFS(Consolidado!$AC$5:AC279,Consolidado!$AC279,Consolidado!$D$5:D279,"*"&amp;D$3&amp;"*")=1,1,0),0))</f>
        <v>0</v>
      </c>
      <c r="E279" s="0" t="n">
        <f aca="false">IF(OR(E$3="",Consolidado!$D279=""),0,IF(ISNUMBER(SEARCH(E$3,Consolidado!$D279)),IF(COUNTIFS(Consolidado!$AC$5:AC279,Consolidado!$AC279,Consolidado!$D$5:D279,"*"&amp;E$3&amp;"*")=1,1,0),0))</f>
        <v>0</v>
      </c>
      <c r="F279" s="0" t="n">
        <f aca="false">IF(OR(F$3="",Consolidado!$D279=""),0,IF(ISNUMBER(SEARCH(F$3,Consolidado!$D279)),IF(COUNTIFS(Consolidado!$AC$5:AC279,Consolidado!$AC279,Consolidado!$D$5:D279,"*"&amp;F$3&amp;"*")=1,1,0),0))</f>
        <v>0</v>
      </c>
      <c r="G279" s="0" t="n">
        <f aca="false">IF(OR(G$3="",Consolidado!$D279=""),0,IF(ISNUMBER(SEARCH(G$3,Consolidado!$D279)),IF(COUNTIFS(Consolidado!$AC$5:AC279,Consolidado!$AC279,Consolidado!$D$5:D279,"*"&amp;G$3&amp;"*")=1,1,0),0))</f>
        <v>0</v>
      </c>
      <c r="H279" s="0" t="n">
        <f aca="false">IF(OR(H$3="",Consolidado!$D279=""),0,IF(ISNUMBER(SEARCH(H$3,Consolidado!$D279)),IF(COUNTIFS(Consolidado!$AC$5:AC279,Consolidado!$AC279,Consolidado!$D$5:D279,"*"&amp;H$3&amp;"*")=1,1,0),0))</f>
        <v>0</v>
      </c>
      <c r="I279" s="0" t="n">
        <f aca="false">IF(OR(I$3="",Consolidado!$D279=""),0,IF(ISNUMBER(SEARCH(I$3,Consolidado!$D279)),IF(COUNTIFS(Consolidado!$AC$5:AC279,Consolidado!$AC279,Consolidado!$D$5:D279,"*"&amp;I$3&amp;"*")=1,1,0),0))</f>
        <v>0</v>
      </c>
      <c r="J279" s="0" t="n">
        <f aca="false">IF(OR(J$3="",Consolidado!$D279=""),0,IF(ISNUMBER(SEARCH(J$3,Consolidado!$D279)),IF(COUNTIFS(Consolidado!$AC$5:AC279,Consolidado!$AC279,Consolidado!$D$5:D279,"*"&amp;J$3&amp;"*")=1,1,0),0))</f>
        <v>0</v>
      </c>
      <c r="K279" s="0" t="n">
        <f aca="false">IF(OR(K$3="",Consolidado!$D279=""),0,IF(ISNUMBER(SEARCH(K$3,Consolidado!$D279)),IF(COUNTIFS(Consolidado!$AC$5:AC279,Consolidado!$AC279,Consolidado!$D$5:D279,"*"&amp;K$3&amp;"*")=1,1,0),0))</f>
        <v>0</v>
      </c>
      <c r="L279" s="0" t="n">
        <f aca="false">IF(OR(L$3="",Consolidado!$D279=""),0,IF(ISNUMBER(SEARCH(L$3,Consolidado!$D279)),IF(COUNTIFS(Consolidado!$AC$5:AC279,Consolidado!$AC279,Consolidado!$D$5:D279,"*"&amp;L$3&amp;"*")=1,1,0),0))</f>
        <v>0</v>
      </c>
      <c r="M279" s="0" t="n">
        <f aca="false">IF(OR(M$3="",Consolidado!$D279=""),0,IF(ISNUMBER(SEARCH(M$3,Consolidado!$D279)),IF(COUNTIFS(Consolidado!$AC$5:AC279,Consolidado!$AC279,Consolidado!$D$5:D279,"*"&amp;M$3&amp;"*")=1,1,0),0))</f>
        <v>0</v>
      </c>
      <c r="N279" s="0" t="n">
        <f aca="false">IF(OR(N$3="",Consolidado!$D279=""),0,IF(ISNUMBER(SEARCH(N$3,Consolidado!$D279)),IF(COUNTIFS(Consolidado!$AC$5:AC279,Consolidado!$AC279,Consolidado!$D$5:D279,"*"&amp;N$3&amp;"*")=1,1,0),0))</f>
        <v>0</v>
      </c>
      <c r="O279" s="0" t="n">
        <f aca="false">IF(OR(O$3="",Consolidado!$D279=""),0,IF(ISNUMBER(SEARCH(O$3,Consolidado!$D279)),IF(COUNTIFS(Consolidado!$AC$5:AC279,Consolidado!$AC279,Consolidado!$D$5:D279,"*"&amp;O$3&amp;"*")=1,1,0),0))</f>
        <v>0</v>
      </c>
      <c r="P279" s="0" t="n">
        <f aca="false">IF(OR(P$3="",Consolidado!$D279=""),0,IF(ISNUMBER(SEARCH(P$3,Consolidado!$D279)),IF(COUNTIFS(Consolidado!$AC$5:AC279,Consolidado!$AC279,Consolidado!$D$5:D279,"*"&amp;P$3&amp;"*")=1,1,0),0))</f>
        <v>0</v>
      </c>
      <c r="Q279" s="0" t="n">
        <f aca="false">IF(OR(Q$3="",Consolidado!$D279=""),0,IF(ISNUMBER(SEARCH(Q$3,Consolidado!$D279)),IF(COUNTIFS(Consolidado!$AC$5:AC279,Consolidado!$AC279,Consolidado!$D$5:D279,"*"&amp;Q$3&amp;"*")=1,1,0),0))</f>
        <v>0</v>
      </c>
      <c r="R279" s="0" t="n">
        <f aca="false">IF(OR(R$3="",Consolidado!$D279=""),0,IF(ISNUMBER(SEARCH(R$3,Consolidado!$D279)),IF(COUNTIFS(Consolidado!$AC$5:AC279,Consolidado!$AC279,Consolidado!$D$5:D279,"*"&amp;R$3&amp;"*")=1,1,0),0))</f>
        <v>0</v>
      </c>
      <c r="S279" s="0" t="n">
        <f aca="false">IF(OR(S$3="",Consolidado!$D279=""),0,IF(ISNUMBER(SEARCH(S$3,Consolidado!$D279)),IF(COUNTIFS(Consolidado!$AC$5:AC279,Consolidado!$AC279,Consolidado!$D$5:D279,"*"&amp;S$3&amp;"*")=1,1,0),0))</f>
        <v>0</v>
      </c>
      <c r="T279" s="0" t="n">
        <f aca="false">IF(OR(T$3="",Consolidado!$D279=""),0,IF(ISNUMBER(SEARCH(T$3,Consolidado!$D279)),IF(COUNTIFS(Consolidado!$AC$5:AC279,Consolidado!$AC279,Consolidado!$D$5:D279,"*"&amp;T$3&amp;"*")=1,1,0),0))</f>
        <v>0</v>
      </c>
      <c r="U279" s="0" t="n">
        <f aca="false">IF(OR(U$3="",Consolidado!$D279=""),0,IF(ISNUMBER(SEARCH(U$3,Consolidado!$D279)),IF(COUNTIFS(Consolidado!$AC$5:AC279,Consolidado!$AC279,Consolidado!$D$5:D279,"*"&amp;U$3&amp;"*")=1,1,0),0))</f>
        <v>0</v>
      </c>
      <c r="V279" s="0" t="n">
        <f aca="false">IF(OR(V$3="",Consolidado!$D279=""),0,IF(ISNUMBER(SEARCH(V$3,Consolidado!$D279)),IF(COUNTIFS(Consolidado!$AC$5:AC279,Consolidado!$AC279,Consolidado!$D$5:D279,"*"&amp;V$3&amp;"*")=1,1,0),0))</f>
        <v>0</v>
      </c>
      <c r="W279" s="0" t="n">
        <f aca="false">IF(OR(W$3="",Consolidado!$D279=""),0,IF(ISNUMBER(SEARCH(W$3,Consolidado!$D279)),IF(COUNTIFS(Consolidado!$AC$5:AC279,Consolidado!$AC279,Consolidado!$D$5:D279,"*"&amp;W$3&amp;"*")=1,1,0),0))</f>
        <v>0</v>
      </c>
      <c r="X279" s="0" t="n">
        <f aca="false">IF(OR(X$3="",Consolidado!$D279=""),0,IF(ISNUMBER(SEARCH(X$3,Consolidado!$D279)),IF(COUNTIFS(Consolidado!$AC$5:AC279,Consolidado!$AC279,Consolidado!$D$5:D279,"*"&amp;X$3&amp;"*")=1,1,0),0))</f>
        <v>0</v>
      </c>
      <c r="Y279" s="0" t="n">
        <f aca="false">IF(OR(Y$3="",Consolidado!$D279=""),0,IF(ISNUMBER(SEARCH(Y$3,Consolidado!$D279)),IF(COUNTIFS(Consolidado!$AC$5:AC279,Consolidado!$AC279,Consolidado!$D$5:D279,"*"&amp;Y$3&amp;"*")=1,1,0),0))</f>
        <v>0</v>
      </c>
      <c r="Z279" s="0" t="n">
        <f aca="false">IF(OR(Z$3="",Consolidado!$D279=""),0,IF(ISNUMBER(SEARCH(Z$3,Consolidado!$D279)),IF(COUNTIFS(Consolidado!$AC$5:AC279,Consolidado!$AC279,Consolidado!$D$5:D279,"*"&amp;Z$3&amp;"*")=1,1,0),0))</f>
        <v>0</v>
      </c>
      <c r="AA279" s="0" t="n">
        <f aca="false">IF(OR(AA$3="",Consolidado!$D279=""),0,IF(ISNUMBER(SEARCH(AA$3,Consolidado!$D279)),IF(COUNTIFS(Consolidado!$AC$5:AC279,Consolidado!$AC279,Consolidado!$D$5:D279,"*"&amp;AA$3&amp;"*")=1,1,0),0))</f>
        <v>0</v>
      </c>
      <c r="AB279" s="0" t="n">
        <f aca="false">IF(OR(AB$3="",Consolidado!$D279=""),0,IF(ISNUMBER(SEARCH(AB$3,Consolidado!$D279)),IF(COUNTIFS(Consolidado!$AC$5:AC279,Consolidado!$AC279,Consolidado!$D$5:D279,"*"&amp;AB$3&amp;"*")=1,1,0),0))</f>
        <v>0</v>
      </c>
      <c r="AC279" s="0" t="n">
        <f aca="false">IF(OR(AC$3="",Consolidado!$D279=""),0,IF(ISNUMBER(SEARCH(AC$3,Consolidado!$D279)),IF(COUNTIFS(Consolidado!$AC$5:AC279,Consolidado!$AC279,Consolidado!$D$5:D279,"*"&amp;AC$3&amp;"*")=1,1,0),0))</f>
        <v>0</v>
      </c>
      <c r="AD279" s="0" t="n">
        <f aca="false">IF(OR(AD$3="",Consolidado!$D279=""),0,IF(ISNUMBER(SEARCH(AD$3,Consolidado!$D279)),IF(COUNTIFS(Consolidado!$AC$5:AC279,Consolidado!$AC279,Consolidado!$D$5:D279,"*"&amp;AD$3&amp;"*")=1,1,0),0))</f>
        <v>0</v>
      </c>
      <c r="AE279" s="0" t="n">
        <f aca="false">IF(OR(AE$3="",Consolidado!$D279=""),0,IF(ISNUMBER(SEARCH(AE$3,Consolidado!$D279)),IF(COUNTIFS(Consolidado!$AC$5:AC279,Consolidado!$AC279,Consolidado!$D$5:D279,"*"&amp;AE$3&amp;"*")=1,1,0),0))</f>
        <v>0</v>
      </c>
      <c r="AF279" s="0" t="n">
        <f aca="false">IF(OR(AF$3="",Consolidado!$D279=""),0,IF(ISNUMBER(SEARCH(AF$3,Consolidado!$D279)),IF(COUNTIFS(Consolidado!$AC$5:AC279,Consolidado!$AC279,Consolidado!$D$5:D279,"*"&amp;AF$3&amp;"*")=1,1,0),0))</f>
        <v>0</v>
      </c>
      <c r="AG279" s="0" t="n">
        <f aca="false">IF(OR(AG$3="",Consolidado!$D279=""),0,IF(ISNUMBER(SEARCH(AG$3,Consolidado!$D279)),IF(COUNTIFS(Consolidado!$AC$5:AC279,Consolidado!$AC279,Consolidado!$D$5:D279,"*"&amp;AG$3&amp;"*")=1,1,0),0))</f>
        <v>0</v>
      </c>
      <c r="AH279" s="0" t="n">
        <f aca="false">IF(OR(AH$3="",Consolidado!$D279=""),0,IF(ISNUMBER(SEARCH(AH$3,Consolidado!$D279)),IF(COUNTIFS(Consolidado!$AC$5:AC279,Consolidado!$AC279,Consolidado!$D$5:D279,"*"&amp;AH$3&amp;"*")=1,1,0),0))</f>
        <v>0</v>
      </c>
      <c r="AI279" s="0" t="n">
        <f aca="false">IF(OR(AI$3="",Consolidado!$D279=""),0,IF(ISNUMBER(SEARCH(AI$3,Consolidado!$D279)),IF(COUNTIFS(Consolidado!$AC$5:AC279,Consolidado!$AC279,Consolidado!$D$5:D279,"*"&amp;AI$3&amp;"*")=1,1,0),0))</f>
        <v>0</v>
      </c>
      <c r="AJ279" s="0" t="n">
        <f aca="false">IF(OR(AJ$3="",Consolidado!$D279=""),0,IF(ISNUMBER(SEARCH(AJ$3,Consolidado!$D279)),IF(COUNTIFS(Consolidado!$AC$5:AC279,Consolidado!$AC279,Consolidado!$D$5:D279,"*"&amp;AJ$3&amp;"*")=1,1,0),0))</f>
        <v>0</v>
      </c>
      <c r="AK279" s="0" t="n">
        <f aca="false">IF(OR(AK$3="",Consolidado!$D279=""),0,IF(ISNUMBER(SEARCH(AK$3,Consolidado!$D279)),IF(COUNTIFS(Consolidado!$AC$5:AC279,Consolidado!$AC279,Consolidado!$D$5:D279,"*"&amp;AK$3&amp;"*")=1,1,0),0))</f>
        <v>0</v>
      </c>
      <c r="AL279" s="0" t="n">
        <f aca="false">IF(OR(AL$3="",Consolidado!$D279=""),0,IF(ISNUMBER(SEARCH(AL$3,Consolidado!$D279)),IF(COUNTIFS(Consolidado!$AC$5:AC279,Consolidado!$AC279,Consolidado!$D$5:D279,"*"&amp;AL$3&amp;"*")=1,1,0),0))</f>
        <v>0</v>
      </c>
      <c r="AM279" s="0" t="n">
        <f aca="false">IF(OR(AM$3="",Consolidado!$D279=""),0,IF(ISNUMBER(SEARCH(AM$3,Consolidado!$D279)),IF(COUNTIFS(Consolidado!$AC$5:AC279,Consolidado!$AC279,Consolidado!$D$5:D279,"*"&amp;AM$3&amp;"*")=1,1,0),0))</f>
        <v>0</v>
      </c>
      <c r="AN279" s="0" t="n">
        <f aca="false">IF(OR(AN$3="",Consolidado!$D279=""),0,IF(ISNUMBER(SEARCH(AN$3,Consolidado!$D279)),IF(COUNTIFS(Consolidado!$AC$5:AC279,Consolidado!$AC279,Consolidado!$D$5:D279,"*"&amp;AN$3&amp;"*")=1,1,0),0))</f>
        <v>0</v>
      </c>
      <c r="AO279" s="0" t="n">
        <f aca="false">IF(OR(AO$3="",Consolidado!$D279=""),0,IF(ISNUMBER(SEARCH(AO$3,Consolidado!$D279)),IF(COUNTIFS(Consolidado!$AC$5:AC279,Consolidado!$AC279,Consolidado!$D$5:D279,"*"&amp;AO$3&amp;"*")=1,1,0),0))</f>
        <v>0</v>
      </c>
    </row>
    <row r="280" customFormat="false" ht="15" hidden="false" customHeight="false" outlineLevel="0" collapsed="false">
      <c r="B280" s="0" t="n">
        <f aca="false">IF(OR(B$3="",Consolidado!$D280=""),0,IF(ISNUMBER(SEARCH(B$3,Consolidado!$D280)),IF(COUNTIFS(Consolidado!$AC$5:AC280,Consolidado!$AC280,Consolidado!$D$5:D280,"*"&amp;B$3&amp;"*")=1,1,0),0))</f>
        <v>0</v>
      </c>
      <c r="C280" s="0" t="n">
        <f aca="false">IF(OR(C$3="",Consolidado!$D280=""),0,IF(ISNUMBER(SEARCH(C$3,Consolidado!$D280)),IF(COUNTIFS(Consolidado!$AC$5:AC280,Consolidado!$AC280,Consolidado!$D$5:D280,"*"&amp;C$3&amp;"*")=1,1,0),0))</f>
        <v>0</v>
      </c>
      <c r="D280" s="0" t="n">
        <f aca="false">IF(OR(D$3="",Consolidado!$D280=""),0,IF(ISNUMBER(SEARCH(D$3,Consolidado!$D280)),IF(COUNTIFS(Consolidado!$AC$5:AC280,Consolidado!$AC280,Consolidado!$D$5:D280,"*"&amp;D$3&amp;"*")=1,1,0),0))</f>
        <v>0</v>
      </c>
      <c r="E280" s="0" t="n">
        <f aca="false">IF(OR(E$3="",Consolidado!$D280=""),0,IF(ISNUMBER(SEARCH(E$3,Consolidado!$D280)),IF(COUNTIFS(Consolidado!$AC$5:AC280,Consolidado!$AC280,Consolidado!$D$5:D280,"*"&amp;E$3&amp;"*")=1,1,0),0))</f>
        <v>0</v>
      </c>
      <c r="F280" s="0" t="n">
        <f aca="false">IF(OR(F$3="",Consolidado!$D280=""),0,IF(ISNUMBER(SEARCH(F$3,Consolidado!$D280)),IF(COUNTIFS(Consolidado!$AC$5:AC280,Consolidado!$AC280,Consolidado!$D$5:D280,"*"&amp;F$3&amp;"*")=1,1,0),0))</f>
        <v>0</v>
      </c>
      <c r="G280" s="0" t="n">
        <f aca="false">IF(OR(G$3="",Consolidado!$D280=""),0,IF(ISNUMBER(SEARCH(G$3,Consolidado!$D280)),IF(COUNTIFS(Consolidado!$AC$5:AC280,Consolidado!$AC280,Consolidado!$D$5:D280,"*"&amp;G$3&amp;"*")=1,1,0),0))</f>
        <v>0</v>
      </c>
      <c r="H280" s="0" t="n">
        <f aca="false">IF(OR(H$3="",Consolidado!$D280=""),0,IF(ISNUMBER(SEARCH(H$3,Consolidado!$D280)),IF(COUNTIFS(Consolidado!$AC$5:AC280,Consolidado!$AC280,Consolidado!$D$5:D280,"*"&amp;H$3&amp;"*")=1,1,0),0))</f>
        <v>0</v>
      </c>
      <c r="I280" s="0" t="n">
        <f aca="false">IF(OR(I$3="",Consolidado!$D280=""),0,IF(ISNUMBER(SEARCH(I$3,Consolidado!$D280)),IF(COUNTIFS(Consolidado!$AC$5:AC280,Consolidado!$AC280,Consolidado!$D$5:D280,"*"&amp;I$3&amp;"*")=1,1,0),0))</f>
        <v>0</v>
      </c>
      <c r="J280" s="0" t="n">
        <f aca="false">IF(OR(J$3="",Consolidado!$D280=""),0,IF(ISNUMBER(SEARCH(J$3,Consolidado!$D280)),IF(COUNTIFS(Consolidado!$AC$5:AC280,Consolidado!$AC280,Consolidado!$D$5:D280,"*"&amp;J$3&amp;"*")=1,1,0),0))</f>
        <v>0</v>
      </c>
      <c r="K280" s="0" t="n">
        <f aca="false">IF(OR(K$3="",Consolidado!$D280=""),0,IF(ISNUMBER(SEARCH(K$3,Consolidado!$D280)),IF(COUNTIFS(Consolidado!$AC$5:AC280,Consolidado!$AC280,Consolidado!$D$5:D280,"*"&amp;K$3&amp;"*")=1,1,0),0))</f>
        <v>0</v>
      </c>
      <c r="L280" s="0" t="n">
        <f aca="false">IF(OR(L$3="",Consolidado!$D280=""),0,IF(ISNUMBER(SEARCH(L$3,Consolidado!$D280)),IF(COUNTIFS(Consolidado!$AC$5:AC280,Consolidado!$AC280,Consolidado!$D$5:D280,"*"&amp;L$3&amp;"*")=1,1,0),0))</f>
        <v>0</v>
      </c>
      <c r="M280" s="0" t="n">
        <f aca="false">IF(OR(M$3="",Consolidado!$D280=""),0,IF(ISNUMBER(SEARCH(M$3,Consolidado!$D280)),IF(COUNTIFS(Consolidado!$AC$5:AC280,Consolidado!$AC280,Consolidado!$D$5:D280,"*"&amp;M$3&amp;"*")=1,1,0),0))</f>
        <v>0</v>
      </c>
      <c r="N280" s="0" t="n">
        <f aca="false">IF(OR(N$3="",Consolidado!$D280=""),0,IF(ISNUMBER(SEARCH(N$3,Consolidado!$D280)),IF(COUNTIFS(Consolidado!$AC$5:AC280,Consolidado!$AC280,Consolidado!$D$5:D280,"*"&amp;N$3&amp;"*")=1,1,0),0))</f>
        <v>0</v>
      </c>
      <c r="O280" s="0" t="n">
        <f aca="false">IF(OR(O$3="",Consolidado!$D280=""),0,IF(ISNUMBER(SEARCH(O$3,Consolidado!$D280)),IF(COUNTIFS(Consolidado!$AC$5:AC280,Consolidado!$AC280,Consolidado!$D$5:D280,"*"&amp;O$3&amp;"*")=1,1,0),0))</f>
        <v>0</v>
      </c>
      <c r="P280" s="0" t="n">
        <f aca="false">IF(OR(P$3="",Consolidado!$D280=""),0,IF(ISNUMBER(SEARCH(P$3,Consolidado!$D280)),IF(COUNTIFS(Consolidado!$AC$5:AC280,Consolidado!$AC280,Consolidado!$D$5:D280,"*"&amp;P$3&amp;"*")=1,1,0),0))</f>
        <v>0</v>
      </c>
      <c r="Q280" s="0" t="n">
        <f aca="false">IF(OR(Q$3="",Consolidado!$D280=""),0,IF(ISNUMBER(SEARCH(Q$3,Consolidado!$D280)),IF(COUNTIFS(Consolidado!$AC$5:AC280,Consolidado!$AC280,Consolidado!$D$5:D280,"*"&amp;Q$3&amp;"*")=1,1,0),0))</f>
        <v>0</v>
      </c>
      <c r="R280" s="0" t="n">
        <f aca="false">IF(OR(R$3="",Consolidado!$D280=""),0,IF(ISNUMBER(SEARCH(R$3,Consolidado!$D280)),IF(COUNTIFS(Consolidado!$AC$5:AC280,Consolidado!$AC280,Consolidado!$D$5:D280,"*"&amp;R$3&amp;"*")=1,1,0),0))</f>
        <v>0</v>
      </c>
      <c r="S280" s="0" t="n">
        <f aca="false">IF(OR(S$3="",Consolidado!$D280=""),0,IF(ISNUMBER(SEARCH(S$3,Consolidado!$D280)),IF(COUNTIFS(Consolidado!$AC$5:AC280,Consolidado!$AC280,Consolidado!$D$5:D280,"*"&amp;S$3&amp;"*")=1,1,0),0))</f>
        <v>0</v>
      </c>
      <c r="T280" s="0" t="n">
        <f aca="false">IF(OR(T$3="",Consolidado!$D280=""),0,IF(ISNUMBER(SEARCH(T$3,Consolidado!$D280)),IF(COUNTIFS(Consolidado!$AC$5:AC280,Consolidado!$AC280,Consolidado!$D$5:D280,"*"&amp;T$3&amp;"*")=1,1,0),0))</f>
        <v>0</v>
      </c>
      <c r="U280" s="0" t="n">
        <f aca="false">IF(OR(U$3="",Consolidado!$D280=""),0,IF(ISNUMBER(SEARCH(U$3,Consolidado!$D280)),IF(COUNTIFS(Consolidado!$AC$5:AC280,Consolidado!$AC280,Consolidado!$D$5:D280,"*"&amp;U$3&amp;"*")=1,1,0),0))</f>
        <v>0</v>
      </c>
      <c r="V280" s="0" t="n">
        <f aca="false">IF(OR(V$3="",Consolidado!$D280=""),0,IF(ISNUMBER(SEARCH(V$3,Consolidado!$D280)),IF(COUNTIFS(Consolidado!$AC$5:AC280,Consolidado!$AC280,Consolidado!$D$5:D280,"*"&amp;V$3&amp;"*")=1,1,0),0))</f>
        <v>0</v>
      </c>
      <c r="W280" s="0" t="n">
        <f aca="false">IF(OR(W$3="",Consolidado!$D280=""),0,IF(ISNUMBER(SEARCH(W$3,Consolidado!$D280)),IF(COUNTIFS(Consolidado!$AC$5:AC280,Consolidado!$AC280,Consolidado!$D$5:D280,"*"&amp;W$3&amp;"*")=1,1,0),0))</f>
        <v>0</v>
      </c>
      <c r="X280" s="0" t="n">
        <f aca="false">IF(OR(X$3="",Consolidado!$D280=""),0,IF(ISNUMBER(SEARCH(X$3,Consolidado!$D280)),IF(COUNTIFS(Consolidado!$AC$5:AC280,Consolidado!$AC280,Consolidado!$D$5:D280,"*"&amp;X$3&amp;"*")=1,1,0),0))</f>
        <v>0</v>
      </c>
      <c r="Y280" s="0" t="n">
        <f aca="false">IF(OR(Y$3="",Consolidado!$D280=""),0,IF(ISNUMBER(SEARCH(Y$3,Consolidado!$D280)),IF(COUNTIFS(Consolidado!$AC$5:AC280,Consolidado!$AC280,Consolidado!$D$5:D280,"*"&amp;Y$3&amp;"*")=1,1,0),0))</f>
        <v>0</v>
      </c>
      <c r="Z280" s="0" t="n">
        <f aca="false">IF(OR(Z$3="",Consolidado!$D280=""),0,IF(ISNUMBER(SEARCH(Z$3,Consolidado!$D280)),IF(COUNTIFS(Consolidado!$AC$5:AC280,Consolidado!$AC280,Consolidado!$D$5:D280,"*"&amp;Z$3&amp;"*")=1,1,0),0))</f>
        <v>0</v>
      </c>
      <c r="AA280" s="0" t="n">
        <f aca="false">IF(OR(AA$3="",Consolidado!$D280=""),0,IF(ISNUMBER(SEARCH(AA$3,Consolidado!$D280)),IF(COUNTIFS(Consolidado!$AC$5:AC280,Consolidado!$AC280,Consolidado!$D$5:D280,"*"&amp;AA$3&amp;"*")=1,1,0),0))</f>
        <v>0</v>
      </c>
      <c r="AB280" s="0" t="n">
        <f aca="false">IF(OR(AB$3="",Consolidado!$D280=""),0,IF(ISNUMBER(SEARCH(AB$3,Consolidado!$D280)),IF(COUNTIFS(Consolidado!$AC$5:AC280,Consolidado!$AC280,Consolidado!$D$5:D280,"*"&amp;AB$3&amp;"*")=1,1,0),0))</f>
        <v>0</v>
      </c>
      <c r="AC280" s="0" t="n">
        <f aca="false">IF(OR(AC$3="",Consolidado!$D280=""),0,IF(ISNUMBER(SEARCH(AC$3,Consolidado!$D280)),IF(COUNTIFS(Consolidado!$AC$5:AC280,Consolidado!$AC280,Consolidado!$D$5:D280,"*"&amp;AC$3&amp;"*")=1,1,0),0))</f>
        <v>0</v>
      </c>
      <c r="AD280" s="0" t="n">
        <f aca="false">IF(OR(AD$3="",Consolidado!$D280=""),0,IF(ISNUMBER(SEARCH(AD$3,Consolidado!$D280)),IF(COUNTIFS(Consolidado!$AC$5:AC280,Consolidado!$AC280,Consolidado!$D$5:D280,"*"&amp;AD$3&amp;"*")=1,1,0),0))</f>
        <v>0</v>
      </c>
      <c r="AE280" s="0" t="n">
        <f aca="false">IF(OR(AE$3="",Consolidado!$D280=""),0,IF(ISNUMBER(SEARCH(AE$3,Consolidado!$D280)),IF(COUNTIFS(Consolidado!$AC$5:AC280,Consolidado!$AC280,Consolidado!$D$5:D280,"*"&amp;AE$3&amp;"*")=1,1,0),0))</f>
        <v>0</v>
      </c>
      <c r="AF280" s="0" t="n">
        <f aca="false">IF(OR(AF$3="",Consolidado!$D280=""),0,IF(ISNUMBER(SEARCH(AF$3,Consolidado!$D280)),IF(COUNTIFS(Consolidado!$AC$5:AC280,Consolidado!$AC280,Consolidado!$D$5:D280,"*"&amp;AF$3&amp;"*")=1,1,0),0))</f>
        <v>0</v>
      </c>
      <c r="AG280" s="0" t="n">
        <f aca="false">IF(OR(AG$3="",Consolidado!$D280=""),0,IF(ISNUMBER(SEARCH(AG$3,Consolidado!$D280)),IF(COUNTIFS(Consolidado!$AC$5:AC280,Consolidado!$AC280,Consolidado!$D$5:D280,"*"&amp;AG$3&amp;"*")=1,1,0),0))</f>
        <v>0</v>
      </c>
      <c r="AH280" s="0" t="n">
        <f aca="false">IF(OR(AH$3="",Consolidado!$D280=""),0,IF(ISNUMBER(SEARCH(AH$3,Consolidado!$D280)),IF(COUNTIFS(Consolidado!$AC$5:AC280,Consolidado!$AC280,Consolidado!$D$5:D280,"*"&amp;AH$3&amp;"*")=1,1,0),0))</f>
        <v>0</v>
      </c>
      <c r="AI280" s="0" t="n">
        <f aca="false">IF(OR(AI$3="",Consolidado!$D280=""),0,IF(ISNUMBER(SEARCH(AI$3,Consolidado!$D280)),IF(COUNTIFS(Consolidado!$AC$5:AC280,Consolidado!$AC280,Consolidado!$D$5:D280,"*"&amp;AI$3&amp;"*")=1,1,0),0))</f>
        <v>0</v>
      </c>
      <c r="AJ280" s="0" t="n">
        <f aca="false">IF(OR(AJ$3="",Consolidado!$D280=""),0,IF(ISNUMBER(SEARCH(AJ$3,Consolidado!$D280)),IF(COUNTIFS(Consolidado!$AC$5:AC280,Consolidado!$AC280,Consolidado!$D$5:D280,"*"&amp;AJ$3&amp;"*")=1,1,0),0))</f>
        <v>0</v>
      </c>
      <c r="AK280" s="0" t="n">
        <f aca="false">IF(OR(AK$3="",Consolidado!$D280=""),0,IF(ISNUMBER(SEARCH(AK$3,Consolidado!$D280)),IF(COUNTIFS(Consolidado!$AC$5:AC280,Consolidado!$AC280,Consolidado!$D$5:D280,"*"&amp;AK$3&amp;"*")=1,1,0),0))</f>
        <v>0</v>
      </c>
      <c r="AL280" s="0" t="n">
        <f aca="false">IF(OR(AL$3="",Consolidado!$D280=""),0,IF(ISNUMBER(SEARCH(AL$3,Consolidado!$D280)),IF(COUNTIFS(Consolidado!$AC$5:AC280,Consolidado!$AC280,Consolidado!$D$5:D280,"*"&amp;AL$3&amp;"*")=1,1,0),0))</f>
        <v>0</v>
      </c>
      <c r="AM280" s="0" t="n">
        <f aca="false">IF(OR(AM$3="",Consolidado!$D280=""),0,IF(ISNUMBER(SEARCH(AM$3,Consolidado!$D280)),IF(COUNTIFS(Consolidado!$AC$5:AC280,Consolidado!$AC280,Consolidado!$D$5:D280,"*"&amp;AM$3&amp;"*")=1,1,0),0))</f>
        <v>0</v>
      </c>
      <c r="AN280" s="0" t="n">
        <f aca="false">IF(OR(AN$3="",Consolidado!$D280=""),0,IF(ISNUMBER(SEARCH(AN$3,Consolidado!$D280)),IF(COUNTIFS(Consolidado!$AC$5:AC280,Consolidado!$AC280,Consolidado!$D$5:D280,"*"&amp;AN$3&amp;"*")=1,1,0),0))</f>
        <v>0</v>
      </c>
      <c r="AO280" s="0" t="n">
        <f aca="false">IF(OR(AO$3="",Consolidado!$D280=""),0,IF(ISNUMBER(SEARCH(AO$3,Consolidado!$D280)),IF(COUNTIFS(Consolidado!$AC$5:AC280,Consolidado!$AC280,Consolidado!$D$5:D280,"*"&amp;AO$3&amp;"*")=1,1,0),0))</f>
        <v>0</v>
      </c>
    </row>
    <row r="281" customFormat="false" ht="15" hidden="false" customHeight="false" outlineLevel="0" collapsed="false">
      <c r="B281" s="0" t="n">
        <f aca="false">IF(OR(B$3="",Consolidado!$D281=""),0,IF(ISNUMBER(SEARCH(B$3,Consolidado!$D281)),IF(COUNTIFS(Consolidado!$AC$5:AC281,Consolidado!$AC281,Consolidado!$D$5:D281,"*"&amp;B$3&amp;"*")=1,1,0),0))</f>
        <v>0</v>
      </c>
      <c r="C281" s="0" t="n">
        <f aca="false">IF(OR(C$3="",Consolidado!$D281=""),0,IF(ISNUMBER(SEARCH(C$3,Consolidado!$D281)),IF(COUNTIFS(Consolidado!$AC$5:AC281,Consolidado!$AC281,Consolidado!$D$5:D281,"*"&amp;C$3&amp;"*")=1,1,0),0))</f>
        <v>0</v>
      </c>
      <c r="D281" s="0" t="n">
        <f aca="false">IF(OR(D$3="",Consolidado!$D281=""),0,IF(ISNUMBER(SEARCH(D$3,Consolidado!$D281)),IF(COUNTIFS(Consolidado!$AC$5:AC281,Consolidado!$AC281,Consolidado!$D$5:D281,"*"&amp;D$3&amp;"*")=1,1,0),0))</f>
        <v>0</v>
      </c>
      <c r="E281" s="0" t="n">
        <f aca="false">IF(OR(E$3="",Consolidado!$D281=""),0,IF(ISNUMBER(SEARCH(E$3,Consolidado!$D281)),IF(COUNTIFS(Consolidado!$AC$5:AC281,Consolidado!$AC281,Consolidado!$D$5:D281,"*"&amp;E$3&amp;"*")=1,1,0),0))</f>
        <v>0</v>
      </c>
      <c r="F281" s="0" t="n">
        <f aca="false">IF(OR(F$3="",Consolidado!$D281=""),0,IF(ISNUMBER(SEARCH(F$3,Consolidado!$D281)),IF(COUNTIFS(Consolidado!$AC$5:AC281,Consolidado!$AC281,Consolidado!$D$5:D281,"*"&amp;F$3&amp;"*")=1,1,0),0))</f>
        <v>0</v>
      </c>
      <c r="G281" s="0" t="n">
        <f aca="false">IF(OR(G$3="",Consolidado!$D281=""),0,IF(ISNUMBER(SEARCH(G$3,Consolidado!$D281)),IF(COUNTIFS(Consolidado!$AC$5:AC281,Consolidado!$AC281,Consolidado!$D$5:D281,"*"&amp;G$3&amp;"*")=1,1,0),0))</f>
        <v>0</v>
      </c>
      <c r="H281" s="0" t="n">
        <f aca="false">IF(OR(H$3="",Consolidado!$D281=""),0,IF(ISNUMBER(SEARCH(H$3,Consolidado!$D281)),IF(COUNTIFS(Consolidado!$AC$5:AC281,Consolidado!$AC281,Consolidado!$D$5:D281,"*"&amp;H$3&amp;"*")=1,1,0),0))</f>
        <v>0</v>
      </c>
      <c r="I281" s="0" t="n">
        <f aca="false">IF(OR(I$3="",Consolidado!$D281=""),0,IF(ISNUMBER(SEARCH(I$3,Consolidado!$D281)),IF(COUNTIFS(Consolidado!$AC$5:AC281,Consolidado!$AC281,Consolidado!$D$5:D281,"*"&amp;I$3&amp;"*")=1,1,0),0))</f>
        <v>0</v>
      </c>
      <c r="J281" s="0" t="n">
        <f aca="false">IF(OR(J$3="",Consolidado!$D281=""),0,IF(ISNUMBER(SEARCH(J$3,Consolidado!$D281)),IF(COUNTIFS(Consolidado!$AC$5:AC281,Consolidado!$AC281,Consolidado!$D$5:D281,"*"&amp;J$3&amp;"*")=1,1,0),0))</f>
        <v>0</v>
      </c>
      <c r="K281" s="0" t="n">
        <f aca="false">IF(OR(K$3="",Consolidado!$D281=""),0,IF(ISNUMBER(SEARCH(K$3,Consolidado!$D281)),IF(COUNTIFS(Consolidado!$AC$5:AC281,Consolidado!$AC281,Consolidado!$D$5:D281,"*"&amp;K$3&amp;"*")=1,1,0),0))</f>
        <v>0</v>
      </c>
      <c r="L281" s="0" t="n">
        <f aca="false">IF(OR(L$3="",Consolidado!$D281=""),0,IF(ISNUMBER(SEARCH(L$3,Consolidado!$D281)),IF(COUNTIFS(Consolidado!$AC$5:AC281,Consolidado!$AC281,Consolidado!$D$5:D281,"*"&amp;L$3&amp;"*")=1,1,0),0))</f>
        <v>0</v>
      </c>
      <c r="M281" s="0" t="n">
        <f aca="false">IF(OR(M$3="",Consolidado!$D281=""),0,IF(ISNUMBER(SEARCH(M$3,Consolidado!$D281)),IF(COUNTIFS(Consolidado!$AC$5:AC281,Consolidado!$AC281,Consolidado!$D$5:D281,"*"&amp;M$3&amp;"*")=1,1,0),0))</f>
        <v>0</v>
      </c>
      <c r="N281" s="0" t="n">
        <f aca="false">IF(OR(N$3="",Consolidado!$D281=""),0,IF(ISNUMBER(SEARCH(N$3,Consolidado!$D281)),IF(COUNTIFS(Consolidado!$AC$5:AC281,Consolidado!$AC281,Consolidado!$D$5:D281,"*"&amp;N$3&amp;"*")=1,1,0),0))</f>
        <v>0</v>
      </c>
      <c r="O281" s="0" t="n">
        <f aca="false">IF(OR(O$3="",Consolidado!$D281=""),0,IF(ISNUMBER(SEARCH(O$3,Consolidado!$D281)),IF(COUNTIFS(Consolidado!$AC$5:AC281,Consolidado!$AC281,Consolidado!$D$5:D281,"*"&amp;O$3&amp;"*")=1,1,0),0))</f>
        <v>0</v>
      </c>
      <c r="P281" s="0" t="n">
        <f aca="false">IF(OR(P$3="",Consolidado!$D281=""),0,IF(ISNUMBER(SEARCH(P$3,Consolidado!$D281)),IF(COUNTIFS(Consolidado!$AC$5:AC281,Consolidado!$AC281,Consolidado!$D$5:D281,"*"&amp;P$3&amp;"*")=1,1,0),0))</f>
        <v>0</v>
      </c>
      <c r="Q281" s="0" t="n">
        <f aca="false">IF(OR(Q$3="",Consolidado!$D281=""),0,IF(ISNUMBER(SEARCH(Q$3,Consolidado!$D281)),IF(COUNTIFS(Consolidado!$AC$5:AC281,Consolidado!$AC281,Consolidado!$D$5:D281,"*"&amp;Q$3&amp;"*")=1,1,0),0))</f>
        <v>0</v>
      </c>
      <c r="R281" s="0" t="n">
        <f aca="false">IF(OR(R$3="",Consolidado!$D281=""),0,IF(ISNUMBER(SEARCH(R$3,Consolidado!$D281)),IF(COUNTIFS(Consolidado!$AC$5:AC281,Consolidado!$AC281,Consolidado!$D$5:D281,"*"&amp;R$3&amp;"*")=1,1,0),0))</f>
        <v>0</v>
      </c>
      <c r="S281" s="0" t="n">
        <f aca="false">IF(OR(S$3="",Consolidado!$D281=""),0,IF(ISNUMBER(SEARCH(S$3,Consolidado!$D281)),IF(COUNTIFS(Consolidado!$AC$5:AC281,Consolidado!$AC281,Consolidado!$D$5:D281,"*"&amp;S$3&amp;"*")=1,1,0),0))</f>
        <v>0</v>
      </c>
      <c r="T281" s="0" t="n">
        <f aca="false">IF(OR(T$3="",Consolidado!$D281=""),0,IF(ISNUMBER(SEARCH(T$3,Consolidado!$D281)),IF(COUNTIFS(Consolidado!$AC$5:AC281,Consolidado!$AC281,Consolidado!$D$5:D281,"*"&amp;T$3&amp;"*")=1,1,0),0))</f>
        <v>0</v>
      </c>
      <c r="U281" s="0" t="n">
        <f aca="false">IF(OR(U$3="",Consolidado!$D281=""),0,IF(ISNUMBER(SEARCH(U$3,Consolidado!$D281)),IF(COUNTIFS(Consolidado!$AC$5:AC281,Consolidado!$AC281,Consolidado!$D$5:D281,"*"&amp;U$3&amp;"*")=1,1,0),0))</f>
        <v>0</v>
      </c>
      <c r="V281" s="0" t="n">
        <f aca="false">IF(OR(V$3="",Consolidado!$D281=""),0,IF(ISNUMBER(SEARCH(V$3,Consolidado!$D281)),IF(COUNTIFS(Consolidado!$AC$5:AC281,Consolidado!$AC281,Consolidado!$D$5:D281,"*"&amp;V$3&amp;"*")=1,1,0),0))</f>
        <v>0</v>
      </c>
      <c r="W281" s="0" t="n">
        <f aca="false">IF(OR(W$3="",Consolidado!$D281=""),0,IF(ISNUMBER(SEARCH(W$3,Consolidado!$D281)),IF(COUNTIFS(Consolidado!$AC$5:AC281,Consolidado!$AC281,Consolidado!$D$5:D281,"*"&amp;W$3&amp;"*")=1,1,0),0))</f>
        <v>0</v>
      </c>
      <c r="X281" s="0" t="n">
        <f aca="false">IF(OR(X$3="",Consolidado!$D281=""),0,IF(ISNUMBER(SEARCH(X$3,Consolidado!$D281)),IF(COUNTIFS(Consolidado!$AC$5:AC281,Consolidado!$AC281,Consolidado!$D$5:D281,"*"&amp;X$3&amp;"*")=1,1,0),0))</f>
        <v>0</v>
      </c>
      <c r="Y281" s="0" t="n">
        <f aca="false">IF(OR(Y$3="",Consolidado!$D281=""),0,IF(ISNUMBER(SEARCH(Y$3,Consolidado!$D281)),IF(COUNTIFS(Consolidado!$AC$5:AC281,Consolidado!$AC281,Consolidado!$D$5:D281,"*"&amp;Y$3&amp;"*")=1,1,0),0))</f>
        <v>0</v>
      </c>
      <c r="Z281" s="0" t="n">
        <f aca="false">IF(OR(Z$3="",Consolidado!$D281=""),0,IF(ISNUMBER(SEARCH(Z$3,Consolidado!$D281)),IF(COUNTIFS(Consolidado!$AC$5:AC281,Consolidado!$AC281,Consolidado!$D$5:D281,"*"&amp;Z$3&amp;"*")=1,1,0),0))</f>
        <v>0</v>
      </c>
      <c r="AA281" s="0" t="n">
        <f aca="false">IF(OR(AA$3="",Consolidado!$D281=""),0,IF(ISNUMBER(SEARCH(AA$3,Consolidado!$D281)),IF(COUNTIFS(Consolidado!$AC$5:AC281,Consolidado!$AC281,Consolidado!$D$5:D281,"*"&amp;AA$3&amp;"*")=1,1,0),0))</f>
        <v>0</v>
      </c>
      <c r="AB281" s="0" t="n">
        <f aca="false">IF(OR(AB$3="",Consolidado!$D281=""),0,IF(ISNUMBER(SEARCH(AB$3,Consolidado!$D281)),IF(COUNTIFS(Consolidado!$AC$5:AC281,Consolidado!$AC281,Consolidado!$D$5:D281,"*"&amp;AB$3&amp;"*")=1,1,0),0))</f>
        <v>0</v>
      </c>
      <c r="AC281" s="0" t="n">
        <f aca="false">IF(OR(AC$3="",Consolidado!$D281=""),0,IF(ISNUMBER(SEARCH(AC$3,Consolidado!$D281)),IF(COUNTIFS(Consolidado!$AC$5:AC281,Consolidado!$AC281,Consolidado!$D$5:D281,"*"&amp;AC$3&amp;"*")=1,1,0),0))</f>
        <v>0</v>
      </c>
      <c r="AD281" s="0" t="n">
        <f aca="false">IF(OR(AD$3="",Consolidado!$D281=""),0,IF(ISNUMBER(SEARCH(AD$3,Consolidado!$D281)),IF(COUNTIFS(Consolidado!$AC$5:AC281,Consolidado!$AC281,Consolidado!$D$5:D281,"*"&amp;AD$3&amp;"*")=1,1,0),0))</f>
        <v>0</v>
      </c>
      <c r="AE281" s="0" t="n">
        <f aca="false">IF(OR(AE$3="",Consolidado!$D281=""),0,IF(ISNUMBER(SEARCH(AE$3,Consolidado!$D281)),IF(COUNTIFS(Consolidado!$AC$5:AC281,Consolidado!$AC281,Consolidado!$D$5:D281,"*"&amp;AE$3&amp;"*")=1,1,0),0))</f>
        <v>0</v>
      </c>
      <c r="AF281" s="0" t="n">
        <f aca="false">IF(OR(AF$3="",Consolidado!$D281=""),0,IF(ISNUMBER(SEARCH(AF$3,Consolidado!$D281)),IF(COUNTIFS(Consolidado!$AC$5:AC281,Consolidado!$AC281,Consolidado!$D$5:D281,"*"&amp;AF$3&amp;"*")=1,1,0),0))</f>
        <v>0</v>
      </c>
      <c r="AG281" s="0" t="n">
        <f aca="false">IF(OR(AG$3="",Consolidado!$D281=""),0,IF(ISNUMBER(SEARCH(AG$3,Consolidado!$D281)),IF(COUNTIFS(Consolidado!$AC$5:AC281,Consolidado!$AC281,Consolidado!$D$5:D281,"*"&amp;AG$3&amp;"*")=1,1,0),0))</f>
        <v>0</v>
      </c>
      <c r="AH281" s="0" t="n">
        <f aca="false">IF(OR(AH$3="",Consolidado!$D281=""),0,IF(ISNUMBER(SEARCH(AH$3,Consolidado!$D281)),IF(COUNTIFS(Consolidado!$AC$5:AC281,Consolidado!$AC281,Consolidado!$D$5:D281,"*"&amp;AH$3&amp;"*")=1,1,0),0))</f>
        <v>0</v>
      </c>
      <c r="AI281" s="0" t="n">
        <f aca="false">IF(OR(AI$3="",Consolidado!$D281=""),0,IF(ISNUMBER(SEARCH(AI$3,Consolidado!$D281)),IF(COUNTIFS(Consolidado!$AC$5:AC281,Consolidado!$AC281,Consolidado!$D$5:D281,"*"&amp;AI$3&amp;"*")=1,1,0),0))</f>
        <v>0</v>
      </c>
      <c r="AJ281" s="0" t="n">
        <f aca="false">IF(OR(AJ$3="",Consolidado!$D281=""),0,IF(ISNUMBER(SEARCH(AJ$3,Consolidado!$D281)),IF(COUNTIFS(Consolidado!$AC$5:AC281,Consolidado!$AC281,Consolidado!$D$5:D281,"*"&amp;AJ$3&amp;"*")=1,1,0),0))</f>
        <v>0</v>
      </c>
      <c r="AK281" s="0" t="n">
        <f aca="false">IF(OR(AK$3="",Consolidado!$D281=""),0,IF(ISNUMBER(SEARCH(AK$3,Consolidado!$D281)),IF(COUNTIFS(Consolidado!$AC$5:AC281,Consolidado!$AC281,Consolidado!$D$5:D281,"*"&amp;AK$3&amp;"*")=1,1,0),0))</f>
        <v>0</v>
      </c>
      <c r="AL281" s="0" t="n">
        <f aca="false">IF(OR(AL$3="",Consolidado!$D281=""),0,IF(ISNUMBER(SEARCH(AL$3,Consolidado!$D281)),IF(COUNTIFS(Consolidado!$AC$5:AC281,Consolidado!$AC281,Consolidado!$D$5:D281,"*"&amp;AL$3&amp;"*")=1,1,0),0))</f>
        <v>0</v>
      </c>
      <c r="AM281" s="0" t="n">
        <f aca="false">IF(OR(AM$3="",Consolidado!$D281=""),0,IF(ISNUMBER(SEARCH(AM$3,Consolidado!$D281)),IF(COUNTIFS(Consolidado!$AC$5:AC281,Consolidado!$AC281,Consolidado!$D$5:D281,"*"&amp;AM$3&amp;"*")=1,1,0),0))</f>
        <v>0</v>
      </c>
      <c r="AN281" s="0" t="n">
        <f aca="false">IF(OR(AN$3="",Consolidado!$D281=""),0,IF(ISNUMBER(SEARCH(AN$3,Consolidado!$D281)),IF(COUNTIFS(Consolidado!$AC$5:AC281,Consolidado!$AC281,Consolidado!$D$5:D281,"*"&amp;AN$3&amp;"*")=1,1,0),0))</f>
        <v>0</v>
      </c>
      <c r="AO281" s="0" t="n">
        <f aca="false">IF(OR(AO$3="",Consolidado!$D281=""),0,IF(ISNUMBER(SEARCH(AO$3,Consolidado!$D281)),IF(COUNTIFS(Consolidado!$AC$5:AC281,Consolidado!$AC281,Consolidado!$D$5:D281,"*"&amp;AO$3&amp;"*")=1,1,0),0))</f>
        <v>0</v>
      </c>
    </row>
    <row r="282" customFormat="false" ht="15" hidden="false" customHeight="false" outlineLevel="0" collapsed="false">
      <c r="B282" s="0" t="n">
        <f aca="false">IF(OR(B$3="",Consolidado!$D282=""),0,IF(ISNUMBER(SEARCH(B$3,Consolidado!$D282)),IF(COUNTIFS(Consolidado!$AC$5:AC282,Consolidado!$AC282,Consolidado!$D$5:D282,"*"&amp;B$3&amp;"*")=1,1,0),0))</f>
        <v>0</v>
      </c>
      <c r="C282" s="0" t="n">
        <f aca="false">IF(OR(C$3="",Consolidado!$D282=""),0,IF(ISNUMBER(SEARCH(C$3,Consolidado!$D282)),IF(COUNTIFS(Consolidado!$AC$5:AC282,Consolidado!$AC282,Consolidado!$D$5:D282,"*"&amp;C$3&amp;"*")=1,1,0),0))</f>
        <v>0</v>
      </c>
      <c r="D282" s="0" t="n">
        <f aca="false">IF(OR(D$3="",Consolidado!$D282=""),0,IF(ISNUMBER(SEARCH(D$3,Consolidado!$D282)),IF(COUNTIFS(Consolidado!$AC$5:AC282,Consolidado!$AC282,Consolidado!$D$5:D282,"*"&amp;D$3&amp;"*")=1,1,0),0))</f>
        <v>0</v>
      </c>
      <c r="E282" s="0" t="n">
        <f aca="false">IF(OR(E$3="",Consolidado!$D282=""),0,IF(ISNUMBER(SEARCH(E$3,Consolidado!$D282)),IF(COUNTIFS(Consolidado!$AC$5:AC282,Consolidado!$AC282,Consolidado!$D$5:D282,"*"&amp;E$3&amp;"*")=1,1,0),0))</f>
        <v>0</v>
      </c>
      <c r="F282" s="0" t="n">
        <f aca="false">IF(OR(F$3="",Consolidado!$D282=""),0,IF(ISNUMBER(SEARCH(F$3,Consolidado!$D282)),IF(COUNTIFS(Consolidado!$AC$5:AC282,Consolidado!$AC282,Consolidado!$D$5:D282,"*"&amp;F$3&amp;"*")=1,1,0),0))</f>
        <v>0</v>
      </c>
      <c r="G282" s="0" t="n">
        <f aca="false">IF(OR(G$3="",Consolidado!$D282=""),0,IF(ISNUMBER(SEARCH(G$3,Consolidado!$D282)),IF(COUNTIFS(Consolidado!$AC$5:AC282,Consolidado!$AC282,Consolidado!$D$5:D282,"*"&amp;G$3&amp;"*")=1,1,0),0))</f>
        <v>0</v>
      </c>
      <c r="H282" s="0" t="n">
        <f aca="false">IF(OR(H$3="",Consolidado!$D282=""),0,IF(ISNUMBER(SEARCH(H$3,Consolidado!$D282)),IF(COUNTIFS(Consolidado!$AC$5:AC282,Consolidado!$AC282,Consolidado!$D$5:D282,"*"&amp;H$3&amp;"*")=1,1,0),0))</f>
        <v>0</v>
      </c>
      <c r="I282" s="0" t="n">
        <f aca="false">IF(OR(I$3="",Consolidado!$D282=""),0,IF(ISNUMBER(SEARCH(I$3,Consolidado!$D282)),IF(COUNTIFS(Consolidado!$AC$5:AC282,Consolidado!$AC282,Consolidado!$D$5:D282,"*"&amp;I$3&amp;"*")=1,1,0),0))</f>
        <v>0</v>
      </c>
      <c r="J282" s="0" t="n">
        <f aca="false">IF(OR(J$3="",Consolidado!$D282=""),0,IF(ISNUMBER(SEARCH(J$3,Consolidado!$D282)),IF(COUNTIFS(Consolidado!$AC$5:AC282,Consolidado!$AC282,Consolidado!$D$5:D282,"*"&amp;J$3&amp;"*")=1,1,0),0))</f>
        <v>0</v>
      </c>
      <c r="K282" s="0" t="n">
        <f aca="false">IF(OR(K$3="",Consolidado!$D282=""),0,IF(ISNUMBER(SEARCH(K$3,Consolidado!$D282)),IF(COUNTIFS(Consolidado!$AC$5:AC282,Consolidado!$AC282,Consolidado!$D$5:D282,"*"&amp;K$3&amp;"*")=1,1,0),0))</f>
        <v>0</v>
      </c>
      <c r="L282" s="0" t="n">
        <f aca="false">IF(OR(L$3="",Consolidado!$D282=""),0,IF(ISNUMBER(SEARCH(L$3,Consolidado!$D282)),IF(COUNTIFS(Consolidado!$AC$5:AC282,Consolidado!$AC282,Consolidado!$D$5:D282,"*"&amp;L$3&amp;"*")=1,1,0),0))</f>
        <v>0</v>
      </c>
      <c r="M282" s="0" t="n">
        <f aca="false">IF(OR(M$3="",Consolidado!$D282=""),0,IF(ISNUMBER(SEARCH(M$3,Consolidado!$D282)),IF(COUNTIFS(Consolidado!$AC$5:AC282,Consolidado!$AC282,Consolidado!$D$5:D282,"*"&amp;M$3&amp;"*")=1,1,0),0))</f>
        <v>0</v>
      </c>
      <c r="N282" s="0" t="n">
        <f aca="false">IF(OR(N$3="",Consolidado!$D282=""),0,IF(ISNUMBER(SEARCH(N$3,Consolidado!$D282)),IF(COUNTIFS(Consolidado!$AC$5:AC282,Consolidado!$AC282,Consolidado!$D$5:D282,"*"&amp;N$3&amp;"*")=1,1,0),0))</f>
        <v>0</v>
      </c>
      <c r="O282" s="0" t="n">
        <f aca="false">IF(OR(O$3="",Consolidado!$D282=""),0,IF(ISNUMBER(SEARCH(O$3,Consolidado!$D282)),IF(COUNTIFS(Consolidado!$AC$5:AC282,Consolidado!$AC282,Consolidado!$D$5:D282,"*"&amp;O$3&amp;"*")=1,1,0),0))</f>
        <v>0</v>
      </c>
      <c r="P282" s="0" t="n">
        <f aca="false">IF(OR(P$3="",Consolidado!$D282=""),0,IF(ISNUMBER(SEARCH(P$3,Consolidado!$D282)),IF(COUNTIFS(Consolidado!$AC$5:AC282,Consolidado!$AC282,Consolidado!$D$5:D282,"*"&amp;P$3&amp;"*")=1,1,0),0))</f>
        <v>0</v>
      </c>
      <c r="Q282" s="0" t="n">
        <f aca="false">IF(OR(Q$3="",Consolidado!$D282=""),0,IF(ISNUMBER(SEARCH(Q$3,Consolidado!$D282)),IF(COUNTIFS(Consolidado!$AC$5:AC282,Consolidado!$AC282,Consolidado!$D$5:D282,"*"&amp;Q$3&amp;"*")=1,1,0),0))</f>
        <v>0</v>
      </c>
      <c r="R282" s="0" t="n">
        <f aca="false">IF(OR(R$3="",Consolidado!$D282=""),0,IF(ISNUMBER(SEARCH(R$3,Consolidado!$D282)),IF(COUNTIFS(Consolidado!$AC$5:AC282,Consolidado!$AC282,Consolidado!$D$5:D282,"*"&amp;R$3&amp;"*")=1,1,0),0))</f>
        <v>0</v>
      </c>
      <c r="S282" s="0" t="n">
        <f aca="false">IF(OR(S$3="",Consolidado!$D282=""),0,IF(ISNUMBER(SEARCH(S$3,Consolidado!$D282)),IF(COUNTIFS(Consolidado!$AC$5:AC282,Consolidado!$AC282,Consolidado!$D$5:D282,"*"&amp;S$3&amp;"*")=1,1,0),0))</f>
        <v>0</v>
      </c>
      <c r="T282" s="0" t="n">
        <f aca="false">IF(OR(T$3="",Consolidado!$D282=""),0,IF(ISNUMBER(SEARCH(T$3,Consolidado!$D282)),IF(COUNTIFS(Consolidado!$AC$5:AC282,Consolidado!$AC282,Consolidado!$D$5:D282,"*"&amp;T$3&amp;"*")=1,1,0),0))</f>
        <v>0</v>
      </c>
      <c r="U282" s="0" t="n">
        <f aca="false">IF(OR(U$3="",Consolidado!$D282=""),0,IF(ISNUMBER(SEARCH(U$3,Consolidado!$D282)),IF(COUNTIFS(Consolidado!$AC$5:AC282,Consolidado!$AC282,Consolidado!$D$5:D282,"*"&amp;U$3&amp;"*")=1,1,0),0))</f>
        <v>0</v>
      </c>
      <c r="V282" s="0" t="n">
        <f aca="false">IF(OR(V$3="",Consolidado!$D282=""),0,IF(ISNUMBER(SEARCH(V$3,Consolidado!$D282)),IF(COUNTIFS(Consolidado!$AC$5:AC282,Consolidado!$AC282,Consolidado!$D$5:D282,"*"&amp;V$3&amp;"*")=1,1,0),0))</f>
        <v>0</v>
      </c>
      <c r="W282" s="0" t="n">
        <f aca="false">IF(OR(W$3="",Consolidado!$D282=""),0,IF(ISNUMBER(SEARCH(W$3,Consolidado!$D282)),IF(COUNTIFS(Consolidado!$AC$5:AC282,Consolidado!$AC282,Consolidado!$D$5:D282,"*"&amp;W$3&amp;"*")=1,1,0),0))</f>
        <v>0</v>
      </c>
      <c r="X282" s="0" t="n">
        <f aca="false">IF(OR(X$3="",Consolidado!$D282=""),0,IF(ISNUMBER(SEARCH(X$3,Consolidado!$D282)),IF(COUNTIFS(Consolidado!$AC$5:AC282,Consolidado!$AC282,Consolidado!$D$5:D282,"*"&amp;X$3&amp;"*")=1,1,0),0))</f>
        <v>0</v>
      </c>
      <c r="Y282" s="0" t="n">
        <f aca="false">IF(OR(Y$3="",Consolidado!$D282=""),0,IF(ISNUMBER(SEARCH(Y$3,Consolidado!$D282)),IF(COUNTIFS(Consolidado!$AC$5:AC282,Consolidado!$AC282,Consolidado!$D$5:D282,"*"&amp;Y$3&amp;"*")=1,1,0),0))</f>
        <v>0</v>
      </c>
      <c r="Z282" s="0" t="n">
        <f aca="false">IF(OR(Z$3="",Consolidado!$D282=""),0,IF(ISNUMBER(SEARCH(Z$3,Consolidado!$D282)),IF(COUNTIFS(Consolidado!$AC$5:AC282,Consolidado!$AC282,Consolidado!$D$5:D282,"*"&amp;Z$3&amp;"*")=1,1,0),0))</f>
        <v>0</v>
      </c>
      <c r="AA282" s="0" t="n">
        <f aca="false">IF(OR(AA$3="",Consolidado!$D282=""),0,IF(ISNUMBER(SEARCH(AA$3,Consolidado!$D282)),IF(COUNTIFS(Consolidado!$AC$5:AC282,Consolidado!$AC282,Consolidado!$D$5:D282,"*"&amp;AA$3&amp;"*")=1,1,0),0))</f>
        <v>0</v>
      </c>
      <c r="AB282" s="0" t="n">
        <f aca="false">IF(OR(AB$3="",Consolidado!$D282=""),0,IF(ISNUMBER(SEARCH(AB$3,Consolidado!$D282)),IF(COUNTIFS(Consolidado!$AC$5:AC282,Consolidado!$AC282,Consolidado!$D$5:D282,"*"&amp;AB$3&amp;"*")=1,1,0),0))</f>
        <v>0</v>
      </c>
      <c r="AC282" s="0" t="n">
        <f aca="false">IF(OR(AC$3="",Consolidado!$D282=""),0,IF(ISNUMBER(SEARCH(AC$3,Consolidado!$D282)),IF(COUNTIFS(Consolidado!$AC$5:AC282,Consolidado!$AC282,Consolidado!$D$5:D282,"*"&amp;AC$3&amp;"*")=1,1,0),0))</f>
        <v>0</v>
      </c>
      <c r="AD282" s="0" t="n">
        <f aca="false">IF(OR(AD$3="",Consolidado!$D282=""),0,IF(ISNUMBER(SEARCH(AD$3,Consolidado!$D282)),IF(COUNTIFS(Consolidado!$AC$5:AC282,Consolidado!$AC282,Consolidado!$D$5:D282,"*"&amp;AD$3&amp;"*")=1,1,0),0))</f>
        <v>0</v>
      </c>
      <c r="AE282" s="0" t="n">
        <f aca="false">IF(OR(AE$3="",Consolidado!$D282=""),0,IF(ISNUMBER(SEARCH(AE$3,Consolidado!$D282)),IF(COUNTIFS(Consolidado!$AC$5:AC282,Consolidado!$AC282,Consolidado!$D$5:D282,"*"&amp;AE$3&amp;"*")=1,1,0),0))</f>
        <v>0</v>
      </c>
      <c r="AF282" s="0" t="n">
        <f aca="false">IF(OR(AF$3="",Consolidado!$D282=""),0,IF(ISNUMBER(SEARCH(AF$3,Consolidado!$D282)),IF(COUNTIFS(Consolidado!$AC$5:AC282,Consolidado!$AC282,Consolidado!$D$5:D282,"*"&amp;AF$3&amp;"*")=1,1,0),0))</f>
        <v>0</v>
      </c>
      <c r="AG282" s="0" t="n">
        <f aca="false">IF(OR(AG$3="",Consolidado!$D282=""),0,IF(ISNUMBER(SEARCH(AG$3,Consolidado!$D282)),IF(COUNTIFS(Consolidado!$AC$5:AC282,Consolidado!$AC282,Consolidado!$D$5:D282,"*"&amp;AG$3&amp;"*")=1,1,0),0))</f>
        <v>0</v>
      </c>
      <c r="AH282" s="0" t="n">
        <f aca="false">IF(OR(AH$3="",Consolidado!$D282=""),0,IF(ISNUMBER(SEARCH(AH$3,Consolidado!$D282)),IF(COUNTIFS(Consolidado!$AC$5:AC282,Consolidado!$AC282,Consolidado!$D$5:D282,"*"&amp;AH$3&amp;"*")=1,1,0),0))</f>
        <v>0</v>
      </c>
      <c r="AI282" s="0" t="n">
        <f aca="false">IF(OR(AI$3="",Consolidado!$D282=""),0,IF(ISNUMBER(SEARCH(AI$3,Consolidado!$D282)),IF(COUNTIFS(Consolidado!$AC$5:AC282,Consolidado!$AC282,Consolidado!$D$5:D282,"*"&amp;AI$3&amp;"*")=1,1,0),0))</f>
        <v>0</v>
      </c>
      <c r="AJ282" s="0" t="n">
        <f aca="false">IF(OR(AJ$3="",Consolidado!$D282=""),0,IF(ISNUMBER(SEARCH(AJ$3,Consolidado!$D282)),IF(COUNTIFS(Consolidado!$AC$5:AC282,Consolidado!$AC282,Consolidado!$D$5:D282,"*"&amp;AJ$3&amp;"*")=1,1,0),0))</f>
        <v>0</v>
      </c>
      <c r="AK282" s="0" t="n">
        <f aca="false">IF(OR(AK$3="",Consolidado!$D282=""),0,IF(ISNUMBER(SEARCH(AK$3,Consolidado!$D282)),IF(COUNTIFS(Consolidado!$AC$5:AC282,Consolidado!$AC282,Consolidado!$D$5:D282,"*"&amp;AK$3&amp;"*")=1,1,0),0))</f>
        <v>0</v>
      </c>
      <c r="AL282" s="0" t="n">
        <f aca="false">IF(OR(AL$3="",Consolidado!$D282=""),0,IF(ISNUMBER(SEARCH(AL$3,Consolidado!$D282)),IF(COUNTIFS(Consolidado!$AC$5:AC282,Consolidado!$AC282,Consolidado!$D$5:D282,"*"&amp;AL$3&amp;"*")=1,1,0),0))</f>
        <v>0</v>
      </c>
      <c r="AM282" s="0" t="n">
        <f aca="false">IF(OR(AM$3="",Consolidado!$D282=""),0,IF(ISNUMBER(SEARCH(AM$3,Consolidado!$D282)),IF(COUNTIFS(Consolidado!$AC$5:AC282,Consolidado!$AC282,Consolidado!$D$5:D282,"*"&amp;AM$3&amp;"*")=1,1,0),0))</f>
        <v>0</v>
      </c>
      <c r="AN282" s="0" t="n">
        <f aca="false">IF(OR(AN$3="",Consolidado!$D282=""),0,IF(ISNUMBER(SEARCH(AN$3,Consolidado!$D282)),IF(COUNTIFS(Consolidado!$AC$5:AC282,Consolidado!$AC282,Consolidado!$D$5:D282,"*"&amp;AN$3&amp;"*")=1,1,0),0))</f>
        <v>0</v>
      </c>
      <c r="AO282" s="0" t="n">
        <f aca="false">IF(OR(AO$3="",Consolidado!$D282=""),0,IF(ISNUMBER(SEARCH(AO$3,Consolidado!$D282)),IF(COUNTIFS(Consolidado!$AC$5:AC282,Consolidado!$AC282,Consolidado!$D$5:D282,"*"&amp;AO$3&amp;"*")=1,1,0),0))</f>
        <v>0</v>
      </c>
    </row>
    <row r="283" customFormat="false" ht="15" hidden="false" customHeight="false" outlineLevel="0" collapsed="false">
      <c r="B283" s="0" t="n">
        <f aca="false">IF(OR(B$3="",Consolidado!$D283=""),0,IF(ISNUMBER(SEARCH(B$3,Consolidado!$D283)),IF(COUNTIFS(Consolidado!$AC$5:AC283,Consolidado!$AC283,Consolidado!$D$5:D283,"*"&amp;B$3&amp;"*")=1,1,0),0))</f>
        <v>0</v>
      </c>
      <c r="C283" s="0" t="n">
        <f aca="false">IF(OR(C$3="",Consolidado!$D283=""),0,IF(ISNUMBER(SEARCH(C$3,Consolidado!$D283)),IF(COUNTIFS(Consolidado!$AC$5:AC283,Consolidado!$AC283,Consolidado!$D$5:D283,"*"&amp;C$3&amp;"*")=1,1,0),0))</f>
        <v>0</v>
      </c>
      <c r="D283" s="0" t="n">
        <f aca="false">IF(OR(D$3="",Consolidado!$D283=""),0,IF(ISNUMBER(SEARCH(D$3,Consolidado!$D283)),IF(COUNTIFS(Consolidado!$AC$5:AC283,Consolidado!$AC283,Consolidado!$D$5:D283,"*"&amp;D$3&amp;"*")=1,1,0),0))</f>
        <v>0</v>
      </c>
      <c r="E283" s="0" t="n">
        <f aca="false">IF(OR(E$3="",Consolidado!$D283=""),0,IF(ISNUMBER(SEARCH(E$3,Consolidado!$D283)),IF(COUNTIFS(Consolidado!$AC$5:AC283,Consolidado!$AC283,Consolidado!$D$5:D283,"*"&amp;E$3&amp;"*")=1,1,0),0))</f>
        <v>0</v>
      </c>
      <c r="F283" s="0" t="n">
        <f aca="false">IF(OR(F$3="",Consolidado!$D283=""),0,IF(ISNUMBER(SEARCH(F$3,Consolidado!$D283)),IF(COUNTIFS(Consolidado!$AC$5:AC283,Consolidado!$AC283,Consolidado!$D$5:D283,"*"&amp;F$3&amp;"*")=1,1,0),0))</f>
        <v>0</v>
      </c>
      <c r="G283" s="0" t="n">
        <f aca="false">IF(OR(G$3="",Consolidado!$D283=""),0,IF(ISNUMBER(SEARCH(G$3,Consolidado!$D283)),IF(COUNTIFS(Consolidado!$AC$5:AC283,Consolidado!$AC283,Consolidado!$D$5:D283,"*"&amp;G$3&amp;"*")=1,1,0),0))</f>
        <v>0</v>
      </c>
      <c r="H283" s="0" t="n">
        <f aca="false">IF(OR(H$3="",Consolidado!$D283=""),0,IF(ISNUMBER(SEARCH(H$3,Consolidado!$D283)),IF(COUNTIFS(Consolidado!$AC$5:AC283,Consolidado!$AC283,Consolidado!$D$5:D283,"*"&amp;H$3&amp;"*")=1,1,0),0))</f>
        <v>0</v>
      </c>
      <c r="I283" s="0" t="n">
        <f aca="false">IF(OR(I$3="",Consolidado!$D283=""),0,IF(ISNUMBER(SEARCH(I$3,Consolidado!$D283)),IF(COUNTIFS(Consolidado!$AC$5:AC283,Consolidado!$AC283,Consolidado!$D$5:D283,"*"&amp;I$3&amp;"*")=1,1,0),0))</f>
        <v>0</v>
      </c>
      <c r="J283" s="0" t="n">
        <f aca="false">IF(OR(J$3="",Consolidado!$D283=""),0,IF(ISNUMBER(SEARCH(J$3,Consolidado!$D283)),IF(COUNTIFS(Consolidado!$AC$5:AC283,Consolidado!$AC283,Consolidado!$D$5:D283,"*"&amp;J$3&amp;"*")=1,1,0),0))</f>
        <v>0</v>
      </c>
      <c r="K283" s="0" t="n">
        <f aca="false">IF(OR(K$3="",Consolidado!$D283=""),0,IF(ISNUMBER(SEARCH(K$3,Consolidado!$D283)),IF(COUNTIFS(Consolidado!$AC$5:AC283,Consolidado!$AC283,Consolidado!$D$5:D283,"*"&amp;K$3&amp;"*")=1,1,0),0))</f>
        <v>0</v>
      </c>
      <c r="L283" s="0" t="n">
        <f aca="false">IF(OR(L$3="",Consolidado!$D283=""),0,IF(ISNUMBER(SEARCH(L$3,Consolidado!$D283)),IF(COUNTIFS(Consolidado!$AC$5:AC283,Consolidado!$AC283,Consolidado!$D$5:D283,"*"&amp;L$3&amp;"*")=1,1,0),0))</f>
        <v>0</v>
      </c>
      <c r="M283" s="0" t="n">
        <f aca="false">IF(OR(M$3="",Consolidado!$D283=""),0,IF(ISNUMBER(SEARCH(M$3,Consolidado!$D283)),IF(COUNTIFS(Consolidado!$AC$5:AC283,Consolidado!$AC283,Consolidado!$D$5:D283,"*"&amp;M$3&amp;"*")=1,1,0),0))</f>
        <v>0</v>
      </c>
      <c r="N283" s="0" t="n">
        <f aca="false">IF(OR(N$3="",Consolidado!$D283=""),0,IF(ISNUMBER(SEARCH(N$3,Consolidado!$D283)),IF(COUNTIFS(Consolidado!$AC$5:AC283,Consolidado!$AC283,Consolidado!$D$5:D283,"*"&amp;N$3&amp;"*")=1,1,0),0))</f>
        <v>0</v>
      </c>
      <c r="O283" s="0" t="n">
        <f aca="false">IF(OR(O$3="",Consolidado!$D283=""),0,IF(ISNUMBER(SEARCH(O$3,Consolidado!$D283)),IF(COUNTIFS(Consolidado!$AC$5:AC283,Consolidado!$AC283,Consolidado!$D$5:D283,"*"&amp;O$3&amp;"*")=1,1,0),0))</f>
        <v>0</v>
      </c>
      <c r="P283" s="0" t="n">
        <f aca="false">IF(OR(P$3="",Consolidado!$D283=""),0,IF(ISNUMBER(SEARCH(P$3,Consolidado!$D283)),IF(COUNTIFS(Consolidado!$AC$5:AC283,Consolidado!$AC283,Consolidado!$D$5:D283,"*"&amp;P$3&amp;"*")=1,1,0),0))</f>
        <v>0</v>
      </c>
      <c r="Q283" s="0" t="n">
        <f aca="false">IF(OR(Q$3="",Consolidado!$D283=""),0,IF(ISNUMBER(SEARCH(Q$3,Consolidado!$D283)),IF(COUNTIFS(Consolidado!$AC$5:AC283,Consolidado!$AC283,Consolidado!$D$5:D283,"*"&amp;Q$3&amp;"*")=1,1,0),0))</f>
        <v>0</v>
      </c>
      <c r="R283" s="0" t="n">
        <f aca="false">IF(OR(R$3="",Consolidado!$D283=""),0,IF(ISNUMBER(SEARCH(R$3,Consolidado!$D283)),IF(COUNTIFS(Consolidado!$AC$5:AC283,Consolidado!$AC283,Consolidado!$D$5:D283,"*"&amp;R$3&amp;"*")=1,1,0),0))</f>
        <v>0</v>
      </c>
      <c r="S283" s="0" t="n">
        <f aca="false">IF(OR(S$3="",Consolidado!$D283=""),0,IF(ISNUMBER(SEARCH(S$3,Consolidado!$D283)),IF(COUNTIFS(Consolidado!$AC$5:AC283,Consolidado!$AC283,Consolidado!$D$5:D283,"*"&amp;S$3&amp;"*")=1,1,0),0))</f>
        <v>0</v>
      </c>
      <c r="T283" s="0" t="n">
        <f aca="false">IF(OR(T$3="",Consolidado!$D283=""),0,IF(ISNUMBER(SEARCH(T$3,Consolidado!$D283)),IF(COUNTIFS(Consolidado!$AC$5:AC283,Consolidado!$AC283,Consolidado!$D$5:D283,"*"&amp;T$3&amp;"*")=1,1,0),0))</f>
        <v>0</v>
      </c>
      <c r="U283" s="0" t="n">
        <f aca="false">IF(OR(U$3="",Consolidado!$D283=""),0,IF(ISNUMBER(SEARCH(U$3,Consolidado!$D283)),IF(COUNTIFS(Consolidado!$AC$5:AC283,Consolidado!$AC283,Consolidado!$D$5:D283,"*"&amp;U$3&amp;"*")=1,1,0),0))</f>
        <v>0</v>
      </c>
      <c r="V283" s="0" t="n">
        <f aca="false">IF(OR(V$3="",Consolidado!$D283=""),0,IF(ISNUMBER(SEARCH(V$3,Consolidado!$D283)),IF(COUNTIFS(Consolidado!$AC$5:AC283,Consolidado!$AC283,Consolidado!$D$5:D283,"*"&amp;V$3&amp;"*")=1,1,0),0))</f>
        <v>0</v>
      </c>
      <c r="W283" s="0" t="n">
        <f aca="false">IF(OR(W$3="",Consolidado!$D283=""),0,IF(ISNUMBER(SEARCH(W$3,Consolidado!$D283)),IF(COUNTIFS(Consolidado!$AC$5:AC283,Consolidado!$AC283,Consolidado!$D$5:D283,"*"&amp;W$3&amp;"*")=1,1,0),0))</f>
        <v>0</v>
      </c>
      <c r="X283" s="0" t="n">
        <f aca="false">IF(OR(X$3="",Consolidado!$D283=""),0,IF(ISNUMBER(SEARCH(X$3,Consolidado!$D283)),IF(COUNTIFS(Consolidado!$AC$5:AC283,Consolidado!$AC283,Consolidado!$D$5:D283,"*"&amp;X$3&amp;"*")=1,1,0),0))</f>
        <v>0</v>
      </c>
      <c r="Y283" s="0" t="n">
        <f aca="false">IF(OR(Y$3="",Consolidado!$D283=""),0,IF(ISNUMBER(SEARCH(Y$3,Consolidado!$D283)),IF(COUNTIFS(Consolidado!$AC$5:AC283,Consolidado!$AC283,Consolidado!$D$5:D283,"*"&amp;Y$3&amp;"*")=1,1,0),0))</f>
        <v>0</v>
      </c>
      <c r="Z283" s="0" t="n">
        <f aca="false">IF(OR(Z$3="",Consolidado!$D283=""),0,IF(ISNUMBER(SEARCH(Z$3,Consolidado!$D283)),IF(COUNTIFS(Consolidado!$AC$5:AC283,Consolidado!$AC283,Consolidado!$D$5:D283,"*"&amp;Z$3&amp;"*")=1,1,0),0))</f>
        <v>0</v>
      </c>
      <c r="AA283" s="0" t="n">
        <f aca="false">IF(OR(AA$3="",Consolidado!$D283=""),0,IF(ISNUMBER(SEARCH(AA$3,Consolidado!$D283)),IF(COUNTIFS(Consolidado!$AC$5:AC283,Consolidado!$AC283,Consolidado!$D$5:D283,"*"&amp;AA$3&amp;"*")=1,1,0),0))</f>
        <v>0</v>
      </c>
      <c r="AB283" s="0" t="n">
        <f aca="false">IF(OR(AB$3="",Consolidado!$D283=""),0,IF(ISNUMBER(SEARCH(AB$3,Consolidado!$D283)),IF(COUNTIFS(Consolidado!$AC$5:AC283,Consolidado!$AC283,Consolidado!$D$5:D283,"*"&amp;AB$3&amp;"*")=1,1,0),0))</f>
        <v>0</v>
      </c>
      <c r="AC283" s="0" t="n">
        <f aca="false">IF(OR(AC$3="",Consolidado!$D283=""),0,IF(ISNUMBER(SEARCH(AC$3,Consolidado!$D283)),IF(COUNTIFS(Consolidado!$AC$5:AC283,Consolidado!$AC283,Consolidado!$D$5:D283,"*"&amp;AC$3&amp;"*")=1,1,0),0))</f>
        <v>0</v>
      </c>
      <c r="AD283" s="0" t="n">
        <f aca="false">IF(OR(AD$3="",Consolidado!$D283=""),0,IF(ISNUMBER(SEARCH(AD$3,Consolidado!$D283)),IF(COUNTIFS(Consolidado!$AC$5:AC283,Consolidado!$AC283,Consolidado!$D$5:D283,"*"&amp;AD$3&amp;"*")=1,1,0),0))</f>
        <v>0</v>
      </c>
      <c r="AE283" s="0" t="n">
        <f aca="false">IF(OR(AE$3="",Consolidado!$D283=""),0,IF(ISNUMBER(SEARCH(AE$3,Consolidado!$D283)),IF(COUNTIFS(Consolidado!$AC$5:AC283,Consolidado!$AC283,Consolidado!$D$5:D283,"*"&amp;AE$3&amp;"*")=1,1,0),0))</f>
        <v>0</v>
      </c>
      <c r="AF283" s="0" t="n">
        <f aca="false">IF(OR(AF$3="",Consolidado!$D283=""),0,IF(ISNUMBER(SEARCH(AF$3,Consolidado!$D283)),IF(COUNTIFS(Consolidado!$AC$5:AC283,Consolidado!$AC283,Consolidado!$D$5:D283,"*"&amp;AF$3&amp;"*")=1,1,0),0))</f>
        <v>0</v>
      </c>
      <c r="AG283" s="0" t="n">
        <f aca="false">IF(OR(AG$3="",Consolidado!$D283=""),0,IF(ISNUMBER(SEARCH(AG$3,Consolidado!$D283)),IF(COUNTIFS(Consolidado!$AC$5:AC283,Consolidado!$AC283,Consolidado!$D$5:D283,"*"&amp;AG$3&amp;"*")=1,1,0),0))</f>
        <v>0</v>
      </c>
      <c r="AH283" s="0" t="n">
        <f aca="false">IF(OR(AH$3="",Consolidado!$D283=""),0,IF(ISNUMBER(SEARCH(AH$3,Consolidado!$D283)),IF(COUNTIFS(Consolidado!$AC$5:AC283,Consolidado!$AC283,Consolidado!$D$5:D283,"*"&amp;AH$3&amp;"*")=1,1,0),0))</f>
        <v>0</v>
      </c>
      <c r="AI283" s="0" t="n">
        <f aca="false">IF(OR(AI$3="",Consolidado!$D283=""),0,IF(ISNUMBER(SEARCH(AI$3,Consolidado!$D283)),IF(COUNTIFS(Consolidado!$AC$5:AC283,Consolidado!$AC283,Consolidado!$D$5:D283,"*"&amp;AI$3&amp;"*")=1,1,0),0))</f>
        <v>0</v>
      </c>
      <c r="AJ283" s="0" t="n">
        <f aca="false">IF(OR(AJ$3="",Consolidado!$D283=""),0,IF(ISNUMBER(SEARCH(AJ$3,Consolidado!$D283)),IF(COUNTIFS(Consolidado!$AC$5:AC283,Consolidado!$AC283,Consolidado!$D$5:D283,"*"&amp;AJ$3&amp;"*")=1,1,0),0))</f>
        <v>0</v>
      </c>
      <c r="AK283" s="0" t="n">
        <f aca="false">IF(OR(AK$3="",Consolidado!$D283=""),0,IF(ISNUMBER(SEARCH(AK$3,Consolidado!$D283)),IF(COUNTIFS(Consolidado!$AC$5:AC283,Consolidado!$AC283,Consolidado!$D$5:D283,"*"&amp;AK$3&amp;"*")=1,1,0),0))</f>
        <v>0</v>
      </c>
      <c r="AL283" s="0" t="n">
        <f aca="false">IF(OR(AL$3="",Consolidado!$D283=""),0,IF(ISNUMBER(SEARCH(AL$3,Consolidado!$D283)),IF(COUNTIFS(Consolidado!$AC$5:AC283,Consolidado!$AC283,Consolidado!$D$5:D283,"*"&amp;AL$3&amp;"*")=1,1,0),0))</f>
        <v>0</v>
      </c>
      <c r="AM283" s="0" t="n">
        <f aca="false">IF(OR(AM$3="",Consolidado!$D283=""),0,IF(ISNUMBER(SEARCH(AM$3,Consolidado!$D283)),IF(COUNTIFS(Consolidado!$AC$5:AC283,Consolidado!$AC283,Consolidado!$D$5:D283,"*"&amp;AM$3&amp;"*")=1,1,0),0))</f>
        <v>0</v>
      </c>
      <c r="AN283" s="0" t="n">
        <f aca="false">IF(OR(AN$3="",Consolidado!$D283=""),0,IF(ISNUMBER(SEARCH(AN$3,Consolidado!$D283)),IF(COUNTIFS(Consolidado!$AC$5:AC283,Consolidado!$AC283,Consolidado!$D$5:D283,"*"&amp;AN$3&amp;"*")=1,1,0),0))</f>
        <v>0</v>
      </c>
      <c r="AO283" s="0" t="n">
        <f aca="false">IF(OR(AO$3="",Consolidado!$D283=""),0,IF(ISNUMBER(SEARCH(AO$3,Consolidado!$D283)),IF(COUNTIFS(Consolidado!$AC$5:AC283,Consolidado!$AC283,Consolidado!$D$5:D283,"*"&amp;AO$3&amp;"*")=1,1,0),0))</f>
        <v>0</v>
      </c>
    </row>
    <row r="284" customFormat="false" ht="15" hidden="false" customHeight="false" outlineLevel="0" collapsed="false">
      <c r="B284" s="0" t="n">
        <f aca="false">IF(OR(B$3="",Consolidado!$D284=""),0,IF(ISNUMBER(SEARCH(B$3,Consolidado!$D284)),IF(COUNTIFS(Consolidado!$AC$5:AC284,Consolidado!$AC284,Consolidado!$D$5:D284,"*"&amp;B$3&amp;"*")=1,1,0),0))</f>
        <v>0</v>
      </c>
      <c r="C284" s="0" t="n">
        <f aca="false">IF(OR(C$3="",Consolidado!$D284=""),0,IF(ISNUMBER(SEARCH(C$3,Consolidado!$D284)),IF(COUNTIFS(Consolidado!$AC$5:AC284,Consolidado!$AC284,Consolidado!$D$5:D284,"*"&amp;C$3&amp;"*")=1,1,0),0))</f>
        <v>0</v>
      </c>
      <c r="D284" s="0" t="n">
        <f aca="false">IF(OR(D$3="",Consolidado!$D284=""),0,IF(ISNUMBER(SEARCH(D$3,Consolidado!$D284)),IF(COUNTIFS(Consolidado!$AC$5:AC284,Consolidado!$AC284,Consolidado!$D$5:D284,"*"&amp;D$3&amp;"*")=1,1,0),0))</f>
        <v>0</v>
      </c>
      <c r="E284" s="0" t="n">
        <f aca="false">IF(OR(E$3="",Consolidado!$D284=""),0,IF(ISNUMBER(SEARCH(E$3,Consolidado!$D284)),IF(COUNTIFS(Consolidado!$AC$5:AC284,Consolidado!$AC284,Consolidado!$D$5:D284,"*"&amp;E$3&amp;"*")=1,1,0),0))</f>
        <v>0</v>
      </c>
      <c r="F284" s="0" t="n">
        <f aca="false">IF(OR(F$3="",Consolidado!$D284=""),0,IF(ISNUMBER(SEARCH(F$3,Consolidado!$D284)),IF(COUNTIFS(Consolidado!$AC$5:AC284,Consolidado!$AC284,Consolidado!$D$5:D284,"*"&amp;F$3&amp;"*")=1,1,0),0))</f>
        <v>0</v>
      </c>
      <c r="G284" s="0" t="n">
        <f aca="false">IF(OR(G$3="",Consolidado!$D284=""),0,IF(ISNUMBER(SEARCH(G$3,Consolidado!$D284)),IF(COUNTIFS(Consolidado!$AC$5:AC284,Consolidado!$AC284,Consolidado!$D$5:D284,"*"&amp;G$3&amp;"*")=1,1,0),0))</f>
        <v>0</v>
      </c>
      <c r="H284" s="0" t="n">
        <f aca="false">IF(OR(H$3="",Consolidado!$D284=""),0,IF(ISNUMBER(SEARCH(H$3,Consolidado!$D284)),IF(COUNTIFS(Consolidado!$AC$5:AC284,Consolidado!$AC284,Consolidado!$D$5:D284,"*"&amp;H$3&amp;"*")=1,1,0),0))</f>
        <v>0</v>
      </c>
      <c r="I284" s="0" t="n">
        <f aca="false">IF(OR(I$3="",Consolidado!$D284=""),0,IF(ISNUMBER(SEARCH(I$3,Consolidado!$D284)),IF(COUNTIFS(Consolidado!$AC$5:AC284,Consolidado!$AC284,Consolidado!$D$5:D284,"*"&amp;I$3&amp;"*")=1,1,0),0))</f>
        <v>0</v>
      </c>
      <c r="J284" s="0" t="n">
        <f aca="false">IF(OR(J$3="",Consolidado!$D284=""),0,IF(ISNUMBER(SEARCH(J$3,Consolidado!$D284)),IF(COUNTIFS(Consolidado!$AC$5:AC284,Consolidado!$AC284,Consolidado!$D$5:D284,"*"&amp;J$3&amp;"*")=1,1,0),0))</f>
        <v>0</v>
      </c>
      <c r="K284" s="0" t="n">
        <f aca="false">IF(OR(K$3="",Consolidado!$D284=""),0,IF(ISNUMBER(SEARCH(K$3,Consolidado!$D284)),IF(COUNTIFS(Consolidado!$AC$5:AC284,Consolidado!$AC284,Consolidado!$D$5:D284,"*"&amp;K$3&amp;"*")=1,1,0),0))</f>
        <v>0</v>
      </c>
      <c r="L284" s="0" t="n">
        <f aca="false">IF(OR(L$3="",Consolidado!$D284=""),0,IF(ISNUMBER(SEARCH(L$3,Consolidado!$D284)),IF(COUNTIFS(Consolidado!$AC$5:AC284,Consolidado!$AC284,Consolidado!$D$5:D284,"*"&amp;L$3&amp;"*")=1,1,0),0))</f>
        <v>0</v>
      </c>
      <c r="M284" s="0" t="n">
        <f aca="false">IF(OR(M$3="",Consolidado!$D284=""),0,IF(ISNUMBER(SEARCH(M$3,Consolidado!$D284)),IF(COUNTIFS(Consolidado!$AC$5:AC284,Consolidado!$AC284,Consolidado!$D$5:D284,"*"&amp;M$3&amp;"*")=1,1,0),0))</f>
        <v>0</v>
      </c>
      <c r="N284" s="0" t="n">
        <f aca="false">IF(OR(N$3="",Consolidado!$D284=""),0,IF(ISNUMBER(SEARCH(N$3,Consolidado!$D284)),IF(COUNTIFS(Consolidado!$AC$5:AC284,Consolidado!$AC284,Consolidado!$D$5:D284,"*"&amp;N$3&amp;"*")=1,1,0),0))</f>
        <v>0</v>
      </c>
      <c r="O284" s="0" t="n">
        <f aca="false">IF(OR(O$3="",Consolidado!$D284=""),0,IF(ISNUMBER(SEARCH(O$3,Consolidado!$D284)),IF(COUNTIFS(Consolidado!$AC$5:AC284,Consolidado!$AC284,Consolidado!$D$5:D284,"*"&amp;O$3&amp;"*")=1,1,0),0))</f>
        <v>0</v>
      </c>
      <c r="P284" s="0" t="n">
        <f aca="false">IF(OR(P$3="",Consolidado!$D284=""),0,IF(ISNUMBER(SEARCH(P$3,Consolidado!$D284)),IF(COUNTIFS(Consolidado!$AC$5:AC284,Consolidado!$AC284,Consolidado!$D$5:D284,"*"&amp;P$3&amp;"*")=1,1,0),0))</f>
        <v>0</v>
      </c>
      <c r="Q284" s="0" t="n">
        <f aca="false">IF(OR(Q$3="",Consolidado!$D284=""),0,IF(ISNUMBER(SEARCH(Q$3,Consolidado!$D284)),IF(COUNTIFS(Consolidado!$AC$5:AC284,Consolidado!$AC284,Consolidado!$D$5:D284,"*"&amp;Q$3&amp;"*")=1,1,0),0))</f>
        <v>0</v>
      </c>
      <c r="R284" s="0" t="n">
        <f aca="false">IF(OR(R$3="",Consolidado!$D284=""),0,IF(ISNUMBER(SEARCH(R$3,Consolidado!$D284)),IF(COUNTIFS(Consolidado!$AC$5:AC284,Consolidado!$AC284,Consolidado!$D$5:D284,"*"&amp;R$3&amp;"*")=1,1,0),0))</f>
        <v>0</v>
      </c>
      <c r="S284" s="0" t="n">
        <f aca="false">IF(OR(S$3="",Consolidado!$D284=""),0,IF(ISNUMBER(SEARCH(S$3,Consolidado!$D284)),IF(COUNTIFS(Consolidado!$AC$5:AC284,Consolidado!$AC284,Consolidado!$D$5:D284,"*"&amp;S$3&amp;"*")=1,1,0),0))</f>
        <v>0</v>
      </c>
      <c r="T284" s="0" t="n">
        <f aca="false">IF(OR(T$3="",Consolidado!$D284=""),0,IF(ISNUMBER(SEARCH(T$3,Consolidado!$D284)),IF(COUNTIFS(Consolidado!$AC$5:AC284,Consolidado!$AC284,Consolidado!$D$5:D284,"*"&amp;T$3&amp;"*")=1,1,0),0))</f>
        <v>0</v>
      </c>
      <c r="U284" s="0" t="n">
        <f aca="false">IF(OR(U$3="",Consolidado!$D284=""),0,IF(ISNUMBER(SEARCH(U$3,Consolidado!$D284)),IF(COUNTIFS(Consolidado!$AC$5:AC284,Consolidado!$AC284,Consolidado!$D$5:D284,"*"&amp;U$3&amp;"*")=1,1,0),0))</f>
        <v>0</v>
      </c>
      <c r="V284" s="0" t="n">
        <f aca="false">IF(OR(V$3="",Consolidado!$D284=""),0,IF(ISNUMBER(SEARCH(V$3,Consolidado!$D284)),IF(COUNTIFS(Consolidado!$AC$5:AC284,Consolidado!$AC284,Consolidado!$D$5:D284,"*"&amp;V$3&amp;"*")=1,1,0),0))</f>
        <v>0</v>
      </c>
      <c r="W284" s="0" t="n">
        <f aca="false">IF(OR(W$3="",Consolidado!$D284=""),0,IF(ISNUMBER(SEARCH(W$3,Consolidado!$D284)),IF(COUNTIFS(Consolidado!$AC$5:AC284,Consolidado!$AC284,Consolidado!$D$5:D284,"*"&amp;W$3&amp;"*")=1,1,0),0))</f>
        <v>0</v>
      </c>
      <c r="X284" s="0" t="n">
        <f aca="false">IF(OR(X$3="",Consolidado!$D284=""),0,IF(ISNUMBER(SEARCH(X$3,Consolidado!$D284)),IF(COUNTIFS(Consolidado!$AC$5:AC284,Consolidado!$AC284,Consolidado!$D$5:D284,"*"&amp;X$3&amp;"*")=1,1,0),0))</f>
        <v>0</v>
      </c>
      <c r="Y284" s="0" t="n">
        <f aca="false">IF(OR(Y$3="",Consolidado!$D284=""),0,IF(ISNUMBER(SEARCH(Y$3,Consolidado!$D284)),IF(COUNTIFS(Consolidado!$AC$5:AC284,Consolidado!$AC284,Consolidado!$D$5:D284,"*"&amp;Y$3&amp;"*")=1,1,0),0))</f>
        <v>0</v>
      </c>
      <c r="Z284" s="0" t="n">
        <f aca="false">IF(OR(Z$3="",Consolidado!$D284=""),0,IF(ISNUMBER(SEARCH(Z$3,Consolidado!$D284)),IF(COUNTIFS(Consolidado!$AC$5:AC284,Consolidado!$AC284,Consolidado!$D$5:D284,"*"&amp;Z$3&amp;"*")=1,1,0),0))</f>
        <v>0</v>
      </c>
      <c r="AA284" s="0" t="n">
        <f aca="false">IF(OR(AA$3="",Consolidado!$D284=""),0,IF(ISNUMBER(SEARCH(AA$3,Consolidado!$D284)),IF(COUNTIFS(Consolidado!$AC$5:AC284,Consolidado!$AC284,Consolidado!$D$5:D284,"*"&amp;AA$3&amp;"*")=1,1,0),0))</f>
        <v>0</v>
      </c>
      <c r="AB284" s="0" t="n">
        <f aca="false">IF(OR(AB$3="",Consolidado!$D284=""),0,IF(ISNUMBER(SEARCH(AB$3,Consolidado!$D284)),IF(COUNTIFS(Consolidado!$AC$5:AC284,Consolidado!$AC284,Consolidado!$D$5:D284,"*"&amp;AB$3&amp;"*")=1,1,0),0))</f>
        <v>0</v>
      </c>
      <c r="AC284" s="0" t="n">
        <f aca="false">IF(OR(AC$3="",Consolidado!$D284=""),0,IF(ISNUMBER(SEARCH(AC$3,Consolidado!$D284)),IF(COUNTIFS(Consolidado!$AC$5:AC284,Consolidado!$AC284,Consolidado!$D$5:D284,"*"&amp;AC$3&amp;"*")=1,1,0),0))</f>
        <v>0</v>
      </c>
      <c r="AD284" s="0" t="n">
        <f aca="false">IF(OR(AD$3="",Consolidado!$D284=""),0,IF(ISNUMBER(SEARCH(AD$3,Consolidado!$D284)),IF(COUNTIFS(Consolidado!$AC$5:AC284,Consolidado!$AC284,Consolidado!$D$5:D284,"*"&amp;AD$3&amp;"*")=1,1,0),0))</f>
        <v>0</v>
      </c>
      <c r="AE284" s="0" t="n">
        <f aca="false">IF(OR(AE$3="",Consolidado!$D284=""),0,IF(ISNUMBER(SEARCH(AE$3,Consolidado!$D284)),IF(COUNTIFS(Consolidado!$AC$5:AC284,Consolidado!$AC284,Consolidado!$D$5:D284,"*"&amp;AE$3&amp;"*")=1,1,0),0))</f>
        <v>0</v>
      </c>
      <c r="AF284" s="0" t="n">
        <f aca="false">IF(OR(AF$3="",Consolidado!$D284=""),0,IF(ISNUMBER(SEARCH(AF$3,Consolidado!$D284)),IF(COUNTIFS(Consolidado!$AC$5:AC284,Consolidado!$AC284,Consolidado!$D$5:D284,"*"&amp;AF$3&amp;"*")=1,1,0),0))</f>
        <v>0</v>
      </c>
      <c r="AG284" s="0" t="n">
        <f aca="false">IF(OR(AG$3="",Consolidado!$D284=""),0,IF(ISNUMBER(SEARCH(AG$3,Consolidado!$D284)),IF(COUNTIFS(Consolidado!$AC$5:AC284,Consolidado!$AC284,Consolidado!$D$5:D284,"*"&amp;AG$3&amp;"*")=1,1,0),0))</f>
        <v>0</v>
      </c>
      <c r="AH284" s="0" t="n">
        <f aca="false">IF(OR(AH$3="",Consolidado!$D284=""),0,IF(ISNUMBER(SEARCH(AH$3,Consolidado!$D284)),IF(COUNTIFS(Consolidado!$AC$5:AC284,Consolidado!$AC284,Consolidado!$D$5:D284,"*"&amp;AH$3&amp;"*")=1,1,0),0))</f>
        <v>0</v>
      </c>
      <c r="AI284" s="0" t="n">
        <f aca="false">IF(OR(AI$3="",Consolidado!$D284=""),0,IF(ISNUMBER(SEARCH(AI$3,Consolidado!$D284)),IF(COUNTIFS(Consolidado!$AC$5:AC284,Consolidado!$AC284,Consolidado!$D$5:D284,"*"&amp;AI$3&amp;"*")=1,1,0),0))</f>
        <v>0</v>
      </c>
      <c r="AJ284" s="0" t="n">
        <f aca="false">IF(OR(AJ$3="",Consolidado!$D284=""),0,IF(ISNUMBER(SEARCH(AJ$3,Consolidado!$D284)),IF(COUNTIFS(Consolidado!$AC$5:AC284,Consolidado!$AC284,Consolidado!$D$5:D284,"*"&amp;AJ$3&amp;"*")=1,1,0),0))</f>
        <v>0</v>
      </c>
      <c r="AK284" s="0" t="n">
        <f aca="false">IF(OR(AK$3="",Consolidado!$D284=""),0,IF(ISNUMBER(SEARCH(AK$3,Consolidado!$D284)),IF(COUNTIFS(Consolidado!$AC$5:AC284,Consolidado!$AC284,Consolidado!$D$5:D284,"*"&amp;AK$3&amp;"*")=1,1,0),0))</f>
        <v>0</v>
      </c>
      <c r="AL284" s="0" t="n">
        <f aca="false">IF(OR(AL$3="",Consolidado!$D284=""),0,IF(ISNUMBER(SEARCH(AL$3,Consolidado!$D284)),IF(COUNTIFS(Consolidado!$AC$5:AC284,Consolidado!$AC284,Consolidado!$D$5:D284,"*"&amp;AL$3&amp;"*")=1,1,0),0))</f>
        <v>0</v>
      </c>
      <c r="AM284" s="0" t="n">
        <f aca="false">IF(OR(AM$3="",Consolidado!$D284=""),0,IF(ISNUMBER(SEARCH(AM$3,Consolidado!$D284)),IF(COUNTIFS(Consolidado!$AC$5:AC284,Consolidado!$AC284,Consolidado!$D$5:D284,"*"&amp;AM$3&amp;"*")=1,1,0),0))</f>
        <v>0</v>
      </c>
      <c r="AN284" s="0" t="n">
        <f aca="false">IF(OR(AN$3="",Consolidado!$D284=""),0,IF(ISNUMBER(SEARCH(AN$3,Consolidado!$D284)),IF(COUNTIFS(Consolidado!$AC$5:AC284,Consolidado!$AC284,Consolidado!$D$5:D284,"*"&amp;AN$3&amp;"*")=1,1,0),0))</f>
        <v>0</v>
      </c>
      <c r="AO284" s="0" t="n">
        <f aca="false">IF(OR(AO$3="",Consolidado!$D284=""),0,IF(ISNUMBER(SEARCH(AO$3,Consolidado!$D284)),IF(COUNTIFS(Consolidado!$AC$5:AC284,Consolidado!$AC284,Consolidado!$D$5:D284,"*"&amp;AO$3&amp;"*")=1,1,0),0))</f>
        <v>0</v>
      </c>
    </row>
    <row r="285" customFormat="false" ht="15" hidden="false" customHeight="false" outlineLevel="0" collapsed="false">
      <c r="B285" s="0" t="n">
        <f aca="false">IF(OR(B$3="",Consolidado!$D285=""),0,IF(ISNUMBER(SEARCH(B$3,Consolidado!$D285)),IF(COUNTIFS(Consolidado!$AC$5:AC285,Consolidado!$AC285,Consolidado!$D$5:D285,"*"&amp;B$3&amp;"*")=1,1,0),0))</f>
        <v>0</v>
      </c>
      <c r="C285" s="0" t="n">
        <f aca="false">IF(OR(C$3="",Consolidado!$D285=""),0,IF(ISNUMBER(SEARCH(C$3,Consolidado!$D285)),IF(COUNTIFS(Consolidado!$AC$5:AC285,Consolidado!$AC285,Consolidado!$D$5:D285,"*"&amp;C$3&amp;"*")=1,1,0),0))</f>
        <v>0</v>
      </c>
      <c r="D285" s="0" t="n">
        <f aca="false">IF(OR(D$3="",Consolidado!$D285=""),0,IF(ISNUMBER(SEARCH(D$3,Consolidado!$D285)),IF(COUNTIFS(Consolidado!$AC$5:AC285,Consolidado!$AC285,Consolidado!$D$5:D285,"*"&amp;D$3&amp;"*")=1,1,0),0))</f>
        <v>0</v>
      </c>
      <c r="E285" s="0" t="n">
        <f aca="false">IF(OR(E$3="",Consolidado!$D285=""),0,IF(ISNUMBER(SEARCH(E$3,Consolidado!$D285)),IF(COUNTIFS(Consolidado!$AC$5:AC285,Consolidado!$AC285,Consolidado!$D$5:D285,"*"&amp;E$3&amp;"*")=1,1,0),0))</f>
        <v>0</v>
      </c>
      <c r="F285" s="0" t="n">
        <f aca="false">IF(OR(F$3="",Consolidado!$D285=""),0,IF(ISNUMBER(SEARCH(F$3,Consolidado!$D285)),IF(COUNTIFS(Consolidado!$AC$5:AC285,Consolidado!$AC285,Consolidado!$D$5:D285,"*"&amp;F$3&amp;"*")=1,1,0),0))</f>
        <v>0</v>
      </c>
      <c r="G285" s="0" t="n">
        <f aca="false">IF(OR(G$3="",Consolidado!$D285=""),0,IF(ISNUMBER(SEARCH(G$3,Consolidado!$D285)),IF(COUNTIFS(Consolidado!$AC$5:AC285,Consolidado!$AC285,Consolidado!$D$5:D285,"*"&amp;G$3&amp;"*")=1,1,0),0))</f>
        <v>0</v>
      </c>
      <c r="H285" s="0" t="n">
        <f aca="false">IF(OR(H$3="",Consolidado!$D285=""),0,IF(ISNUMBER(SEARCH(H$3,Consolidado!$D285)),IF(COUNTIFS(Consolidado!$AC$5:AC285,Consolidado!$AC285,Consolidado!$D$5:D285,"*"&amp;H$3&amp;"*")=1,1,0),0))</f>
        <v>0</v>
      </c>
      <c r="I285" s="0" t="n">
        <f aca="false">IF(OR(I$3="",Consolidado!$D285=""),0,IF(ISNUMBER(SEARCH(I$3,Consolidado!$D285)),IF(COUNTIFS(Consolidado!$AC$5:AC285,Consolidado!$AC285,Consolidado!$D$5:D285,"*"&amp;I$3&amp;"*")=1,1,0),0))</f>
        <v>0</v>
      </c>
      <c r="J285" s="0" t="n">
        <f aca="false">IF(OR(J$3="",Consolidado!$D285=""),0,IF(ISNUMBER(SEARCH(J$3,Consolidado!$D285)),IF(COUNTIFS(Consolidado!$AC$5:AC285,Consolidado!$AC285,Consolidado!$D$5:D285,"*"&amp;J$3&amp;"*")=1,1,0),0))</f>
        <v>0</v>
      </c>
      <c r="K285" s="0" t="n">
        <f aca="false">IF(OR(K$3="",Consolidado!$D285=""),0,IF(ISNUMBER(SEARCH(K$3,Consolidado!$D285)),IF(COUNTIFS(Consolidado!$AC$5:AC285,Consolidado!$AC285,Consolidado!$D$5:D285,"*"&amp;K$3&amp;"*")=1,1,0),0))</f>
        <v>0</v>
      </c>
      <c r="L285" s="0" t="n">
        <f aca="false">IF(OR(L$3="",Consolidado!$D285=""),0,IF(ISNUMBER(SEARCH(L$3,Consolidado!$D285)),IF(COUNTIFS(Consolidado!$AC$5:AC285,Consolidado!$AC285,Consolidado!$D$5:D285,"*"&amp;L$3&amp;"*")=1,1,0),0))</f>
        <v>0</v>
      </c>
      <c r="M285" s="0" t="n">
        <f aca="false">IF(OR(M$3="",Consolidado!$D285=""),0,IF(ISNUMBER(SEARCH(M$3,Consolidado!$D285)),IF(COUNTIFS(Consolidado!$AC$5:AC285,Consolidado!$AC285,Consolidado!$D$5:D285,"*"&amp;M$3&amp;"*")=1,1,0),0))</f>
        <v>0</v>
      </c>
      <c r="N285" s="0" t="n">
        <f aca="false">IF(OR(N$3="",Consolidado!$D285=""),0,IF(ISNUMBER(SEARCH(N$3,Consolidado!$D285)),IF(COUNTIFS(Consolidado!$AC$5:AC285,Consolidado!$AC285,Consolidado!$D$5:D285,"*"&amp;N$3&amp;"*")=1,1,0),0))</f>
        <v>0</v>
      </c>
      <c r="O285" s="0" t="n">
        <f aca="false">IF(OR(O$3="",Consolidado!$D285=""),0,IF(ISNUMBER(SEARCH(O$3,Consolidado!$D285)),IF(COUNTIFS(Consolidado!$AC$5:AC285,Consolidado!$AC285,Consolidado!$D$5:D285,"*"&amp;O$3&amp;"*")=1,1,0),0))</f>
        <v>0</v>
      </c>
      <c r="P285" s="0" t="n">
        <f aca="false">IF(OR(P$3="",Consolidado!$D285=""),0,IF(ISNUMBER(SEARCH(P$3,Consolidado!$D285)),IF(COUNTIFS(Consolidado!$AC$5:AC285,Consolidado!$AC285,Consolidado!$D$5:D285,"*"&amp;P$3&amp;"*")=1,1,0),0))</f>
        <v>0</v>
      </c>
      <c r="Q285" s="0" t="n">
        <f aca="false">IF(OR(Q$3="",Consolidado!$D285=""),0,IF(ISNUMBER(SEARCH(Q$3,Consolidado!$D285)),IF(COUNTIFS(Consolidado!$AC$5:AC285,Consolidado!$AC285,Consolidado!$D$5:D285,"*"&amp;Q$3&amp;"*")=1,1,0),0))</f>
        <v>0</v>
      </c>
      <c r="R285" s="0" t="n">
        <f aca="false">IF(OR(R$3="",Consolidado!$D285=""),0,IF(ISNUMBER(SEARCH(R$3,Consolidado!$D285)),IF(COUNTIFS(Consolidado!$AC$5:AC285,Consolidado!$AC285,Consolidado!$D$5:D285,"*"&amp;R$3&amp;"*")=1,1,0),0))</f>
        <v>0</v>
      </c>
      <c r="S285" s="0" t="n">
        <f aca="false">IF(OR(S$3="",Consolidado!$D285=""),0,IF(ISNUMBER(SEARCH(S$3,Consolidado!$D285)),IF(COUNTIFS(Consolidado!$AC$5:AC285,Consolidado!$AC285,Consolidado!$D$5:D285,"*"&amp;S$3&amp;"*")=1,1,0),0))</f>
        <v>0</v>
      </c>
      <c r="T285" s="0" t="n">
        <f aca="false">IF(OR(T$3="",Consolidado!$D285=""),0,IF(ISNUMBER(SEARCH(T$3,Consolidado!$D285)),IF(COUNTIFS(Consolidado!$AC$5:AC285,Consolidado!$AC285,Consolidado!$D$5:D285,"*"&amp;T$3&amp;"*")=1,1,0),0))</f>
        <v>0</v>
      </c>
      <c r="U285" s="0" t="n">
        <f aca="false">IF(OR(U$3="",Consolidado!$D285=""),0,IF(ISNUMBER(SEARCH(U$3,Consolidado!$D285)),IF(COUNTIFS(Consolidado!$AC$5:AC285,Consolidado!$AC285,Consolidado!$D$5:D285,"*"&amp;U$3&amp;"*")=1,1,0),0))</f>
        <v>0</v>
      </c>
      <c r="V285" s="0" t="n">
        <f aca="false">IF(OR(V$3="",Consolidado!$D285=""),0,IF(ISNUMBER(SEARCH(V$3,Consolidado!$D285)),IF(COUNTIFS(Consolidado!$AC$5:AC285,Consolidado!$AC285,Consolidado!$D$5:D285,"*"&amp;V$3&amp;"*")=1,1,0),0))</f>
        <v>0</v>
      </c>
      <c r="W285" s="0" t="n">
        <f aca="false">IF(OR(W$3="",Consolidado!$D285=""),0,IF(ISNUMBER(SEARCH(W$3,Consolidado!$D285)),IF(COUNTIFS(Consolidado!$AC$5:AC285,Consolidado!$AC285,Consolidado!$D$5:D285,"*"&amp;W$3&amp;"*")=1,1,0),0))</f>
        <v>0</v>
      </c>
      <c r="X285" s="0" t="n">
        <f aca="false">IF(OR(X$3="",Consolidado!$D285=""),0,IF(ISNUMBER(SEARCH(X$3,Consolidado!$D285)),IF(COUNTIFS(Consolidado!$AC$5:AC285,Consolidado!$AC285,Consolidado!$D$5:D285,"*"&amp;X$3&amp;"*")=1,1,0),0))</f>
        <v>0</v>
      </c>
      <c r="Y285" s="0" t="n">
        <f aca="false">IF(OR(Y$3="",Consolidado!$D285=""),0,IF(ISNUMBER(SEARCH(Y$3,Consolidado!$D285)),IF(COUNTIFS(Consolidado!$AC$5:AC285,Consolidado!$AC285,Consolidado!$D$5:D285,"*"&amp;Y$3&amp;"*")=1,1,0),0))</f>
        <v>0</v>
      </c>
      <c r="Z285" s="0" t="n">
        <f aca="false">IF(OR(Z$3="",Consolidado!$D285=""),0,IF(ISNUMBER(SEARCH(Z$3,Consolidado!$D285)),IF(COUNTIFS(Consolidado!$AC$5:AC285,Consolidado!$AC285,Consolidado!$D$5:D285,"*"&amp;Z$3&amp;"*")=1,1,0),0))</f>
        <v>0</v>
      </c>
      <c r="AA285" s="0" t="n">
        <f aca="false">IF(OR(AA$3="",Consolidado!$D285=""),0,IF(ISNUMBER(SEARCH(AA$3,Consolidado!$D285)),IF(COUNTIFS(Consolidado!$AC$5:AC285,Consolidado!$AC285,Consolidado!$D$5:D285,"*"&amp;AA$3&amp;"*")=1,1,0),0))</f>
        <v>0</v>
      </c>
      <c r="AB285" s="0" t="n">
        <f aca="false">IF(OR(AB$3="",Consolidado!$D285=""),0,IF(ISNUMBER(SEARCH(AB$3,Consolidado!$D285)),IF(COUNTIFS(Consolidado!$AC$5:AC285,Consolidado!$AC285,Consolidado!$D$5:D285,"*"&amp;AB$3&amp;"*")=1,1,0),0))</f>
        <v>0</v>
      </c>
      <c r="AC285" s="0" t="n">
        <f aca="false">IF(OR(AC$3="",Consolidado!$D285=""),0,IF(ISNUMBER(SEARCH(AC$3,Consolidado!$D285)),IF(COUNTIFS(Consolidado!$AC$5:AC285,Consolidado!$AC285,Consolidado!$D$5:D285,"*"&amp;AC$3&amp;"*")=1,1,0),0))</f>
        <v>0</v>
      </c>
      <c r="AD285" s="0" t="n">
        <f aca="false">IF(OR(AD$3="",Consolidado!$D285=""),0,IF(ISNUMBER(SEARCH(AD$3,Consolidado!$D285)),IF(COUNTIFS(Consolidado!$AC$5:AC285,Consolidado!$AC285,Consolidado!$D$5:D285,"*"&amp;AD$3&amp;"*")=1,1,0),0))</f>
        <v>0</v>
      </c>
      <c r="AE285" s="0" t="n">
        <f aca="false">IF(OR(AE$3="",Consolidado!$D285=""),0,IF(ISNUMBER(SEARCH(AE$3,Consolidado!$D285)),IF(COUNTIFS(Consolidado!$AC$5:AC285,Consolidado!$AC285,Consolidado!$D$5:D285,"*"&amp;AE$3&amp;"*")=1,1,0),0))</f>
        <v>0</v>
      </c>
      <c r="AF285" s="0" t="n">
        <f aca="false">IF(OR(AF$3="",Consolidado!$D285=""),0,IF(ISNUMBER(SEARCH(AF$3,Consolidado!$D285)),IF(COUNTIFS(Consolidado!$AC$5:AC285,Consolidado!$AC285,Consolidado!$D$5:D285,"*"&amp;AF$3&amp;"*")=1,1,0),0))</f>
        <v>0</v>
      </c>
      <c r="AG285" s="0" t="n">
        <f aca="false">IF(OR(AG$3="",Consolidado!$D285=""),0,IF(ISNUMBER(SEARCH(AG$3,Consolidado!$D285)),IF(COUNTIFS(Consolidado!$AC$5:AC285,Consolidado!$AC285,Consolidado!$D$5:D285,"*"&amp;AG$3&amp;"*")=1,1,0),0))</f>
        <v>0</v>
      </c>
      <c r="AH285" s="0" t="n">
        <f aca="false">IF(OR(AH$3="",Consolidado!$D285=""),0,IF(ISNUMBER(SEARCH(AH$3,Consolidado!$D285)),IF(COUNTIFS(Consolidado!$AC$5:AC285,Consolidado!$AC285,Consolidado!$D$5:D285,"*"&amp;AH$3&amp;"*")=1,1,0),0))</f>
        <v>0</v>
      </c>
      <c r="AI285" s="0" t="n">
        <f aca="false">IF(OR(AI$3="",Consolidado!$D285=""),0,IF(ISNUMBER(SEARCH(AI$3,Consolidado!$D285)),IF(COUNTIFS(Consolidado!$AC$5:AC285,Consolidado!$AC285,Consolidado!$D$5:D285,"*"&amp;AI$3&amp;"*")=1,1,0),0))</f>
        <v>0</v>
      </c>
      <c r="AJ285" s="0" t="n">
        <f aca="false">IF(OR(AJ$3="",Consolidado!$D285=""),0,IF(ISNUMBER(SEARCH(AJ$3,Consolidado!$D285)),IF(COUNTIFS(Consolidado!$AC$5:AC285,Consolidado!$AC285,Consolidado!$D$5:D285,"*"&amp;AJ$3&amp;"*")=1,1,0),0))</f>
        <v>0</v>
      </c>
      <c r="AK285" s="0" t="n">
        <f aca="false">IF(OR(AK$3="",Consolidado!$D285=""),0,IF(ISNUMBER(SEARCH(AK$3,Consolidado!$D285)),IF(COUNTIFS(Consolidado!$AC$5:AC285,Consolidado!$AC285,Consolidado!$D$5:D285,"*"&amp;AK$3&amp;"*")=1,1,0),0))</f>
        <v>0</v>
      </c>
      <c r="AL285" s="0" t="n">
        <f aca="false">IF(OR(AL$3="",Consolidado!$D285=""),0,IF(ISNUMBER(SEARCH(AL$3,Consolidado!$D285)),IF(COUNTIFS(Consolidado!$AC$5:AC285,Consolidado!$AC285,Consolidado!$D$5:D285,"*"&amp;AL$3&amp;"*")=1,1,0),0))</f>
        <v>0</v>
      </c>
      <c r="AM285" s="0" t="n">
        <f aca="false">IF(OR(AM$3="",Consolidado!$D285=""),0,IF(ISNUMBER(SEARCH(AM$3,Consolidado!$D285)),IF(COUNTIFS(Consolidado!$AC$5:AC285,Consolidado!$AC285,Consolidado!$D$5:D285,"*"&amp;AM$3&amp;"*")=1,1,0),0))</f>
        <v>0</v>
      </c>
      <c r="AN285" s="0" t="n">
        <f aca="false">IF(OR(AN$3="",Consolidado!$D285=""),0,IF(ISNUMBER(SEARCH(AN$3,Consolidado!$D285)),IF(COUNTIFS(Consolidado!$AC$5:AC285,Consolidado!$AC285,Consolidado!$D$5:D285,"*"&amp;AN$3&amp;"*")=1,1,0),0))</f>
        <v>0</v>
      </c>
      <c r="AO285" s="0" t="n">
        <f aca="false">IF(OR(AO$3="",Consolidado!$D285=""),0,IF(ISNUMBER(SEARCH(AO$3,Consolidado!$D285)),IF(COUNTIFS(Consolidado!$AC$5:AC285,Consolidado!$AC285,Consolidado!$D$5:D285,"*"&amp;AO$3&amp;"*")=1,1,0),0))</f>
        <v>0</v>
      </c>
    </row>
    <row r="286" customFormat="false" ht="15" hidden="false" customHeight="false" outlineLevel="0" collapsed="false">
      <c r="B286" s="0" t="n">
        <f aca="false">IF(OR(B$3="",Consolidado!$D286=""),0,IF(ISNUMBER(SEARCH(B$3,Consolidado!$D286)),IF(COUNTIFS(Consolidado!$AC$5:AC286,Consolidado!$AC286,Consolidado!$D$5:D286,"*"&amp;B$3&amp;"*")=1,1,0),0))</f>
        <v>0</v>
      </c>
      <c r="C286" s="0" t="n">
        <f aca="false">IF(OR(C$3="",Consolidado!$D286=""),0,IF(ISNUMBER(SEARCH(C$3,Consolidado!$D286)),IF(COUNTIFS(Consolidado!$AC$5:AC286,Consolidado!$AC286,Consolidado!$D$5:D286,"*"&amp;C$3&amp;"*")=1,1,0),0))</f>
        <v>0</v>
      </c>
      <c r="D286" s="0" t="n">
        <f aca="false">IF(OR(D$3="",Consolidado!$D286=""),0,IF(ISNUMBER(SEARCH(D$3,Consolidado!$D286)),IF(COUNTIFS(Consolidado!$AC$5:AC286,Consolidado!$AC286,Consolidado!$D$5:D286,"*"&amp;D$3&amp;"*")=1,1,0),0))</f>
        <v>0</v>
      </c>
      <c r="E286" s="0" t="n">
        <f aca="false">IF(OR(E$3="",Consolidado!$D286=""),0,IF(ISNUMBER(SEARCH(E$3,Consolidado!$D286)),IF(COUNTIFS(Consolidado!$AC$5:AC286,Consolidado!$AC286,Consolidado!$D$5:D286,"*"&amp;E$3&amp;"*")=1,1,0),0))</f>
        <v>0</v>
      </c>
      <c r="F286" s="0" t="n">
        <f aca="false">IF(OR(F$3="",Consolidado!$D286=""),0,IF(ISNUMBER(SEARCH(F$3,Consolidado!$D286)),IF(COUNTIFS(Consolidado!$AC$5:AC286,Consolidado!$AC286,Consolidado!$D$5:D286,"*"&amp;F$3&amp;"*")=1,1,0),0))</f>
        <v>0</v>
      </c>
      <c r="G286" s="0" t="n">
        <f aca="false">IF(OR(G$3="",Consolidado!$D286=""),0,IF(ISNUMBER(SEARCH(G$3,Consolidado!$D286)),IF(COUNTIFS(Consolidado!$AC$5:AC286,Consolidado!$AC286,Consolidado!$D$5:D286,"*"&amp;G$3&amp;"*")=1,1,0),0))</f>
        <v>0</v>
      </c>
      <c r="H286" s="0" t="n">
        <f aca="false">IF(OR(H$3="",Consolidado!$D286=""),0,IF(ISNUMBER(SEARCH(H$3,Consolidado!$D286)),IF(COUNTIFS(Consolidado!$AC$5:AC286,Consolidado!$AC286,Consolidado!$D$5:D286,"*"&amp;H$3&amp;"*")=1,1,0),0))</f>
        <v>0</v>
      </c>
      <c r="I286" s="0" t="n">
        <f aca="false">IF(OR(I$3="",Consolidado!$D286=""),0,IF(ISNUMBER(SEARCH(I$3,Consolidado!$D286)),IF(COUNTIFS(Consolidado!$AC$5:AC286,Consolidado!$AC286,Consolidado!$D$5:D286,"*"&amp;I$3&amp;"*")=1,1,0),0))</f>
        <v>0</v>
      </c>
      <c r="J286" s="0" t="n">
        <f aca="false">IF(OR(J$3="",Consolidado!$D286=""),0,IF(ISNUMBER(SEARCH(J$3,Consolidado!$D286)),IF(COUNTIFS(Consolidado!$AC$5:AC286,Consolidado!$AC286,Consolidado!$D$5:D286,"*"&amp;J$3&amp;"*")=1,1,0),0))</f>
        <v>0</v>
      </c>
      <c r="K286" s="0" t="n">
        <f aca="false">IF(OR(K$3="",Consolidado!$D286=""),0,IF(ISNUMBER(SEARCH(K$3,Consolidado!$D286)),IF(COUNTIFS(Consolidado!$AC$5:AC286,Consolidado!$AC286,Consolidado!$D$5:D286,"*"&amp;K$3&amp;"*")=1,1,0),0))</f>
        <v>0</v>
      </c>
      <c r="L286" s="0" t="n">
        <f aca="false">IF(OR(L$3="",Consolidado!$D286=""),0,IF(ISNUMBER(SEARCH(L$3,Consolidado!$D286)),IF(COUNTIFS(Consolidado!$AC$5:AC286,Consolidado!$AC286,Consolidado!$D$5:D286,"*"&amp;L$3&amp;"*")=1,1,0),0))</f>
        <v>0</v>
      </c>
      <c r="M286" s="0" t="n">
        <f aca="false">IF(OR(M$3="",Consolidado!$D286=""),0,IF(ISNUMBER(SEARCH(M$3,Consolidado!$D286)),IF(COUNTIFS(Consolidado!$AC$5:AC286,Consolidado!$AC286,Consolidado!$D$5:D286,"*"&amp;M$3&amp;"*")=1,1,0),0))</f>
        <v>0</v>
      </c>
      <c r="N286" s="0" t="n">
        <f aca="false">IF(OR(N$3="",Consolidado!$D286=""),0,IF(ISNUMBER(SEARCH(N$3,Consolidado!$D286)),IF(COUNTIFS(Consolidado!$AC$5:AC286,Consolidado!$AC286,Consolidado!$D$5:D286,"*"&amp;N$3&amp;"*")=1,1,0),0))</f>
        <v>0</v>
      </c>
      <c r="O286" s="0" t="n">
        <f aca="false">IF(OR(O$3="",Consolidado!$D286=""),0,IF(ISNUMBER(SEARCH(O$3,Consolidado!$D286)),IF(COUNTIFS(Consolidado!$AC$5:AC286,Consolidado!$AC286,Consolidado!$D$5:D286,"*"&amp;O$3&amp;"*")=1,1,0),0))</f>
        <v>0</v>
      </c>
      <c r="P286" s="0" t="n">
        <f aca="false">IF(OR(P$3="",Consolidado!$D286=""),0,IF(ISNUMBER(SEARCH(P$3,Consolidado!$D286)),IF(COUNTIFS(Consolidado!$AC$5:AC286,Consolidado!$AC286,Consolidado!$D$5:D286,"*"&amp;P$3&amp;"*")=1,1,0),0))</f>
        <v>0</v>
      </c>
      <c r="Q286" s="0" t="n">
        <f aca="false">IF(OR(Q$3="",Consolidado!$D286=""),0,IF(ISNUMBER(SEARCH(Q$3,Consolidado!$D286)),IF(COUNTIFS(Consolidado!$AC$5:AC286,Consolidado!$AC286,Consolidado!$D$5:D286,"*"&amp;Q$3&amp;"*")=1,1,0),0))</f>
        <v>0</v>
      </c>
      <c r="R286" s="0" t="n">
        <f aca="false">IF(OR(R$3="",Consolidado!$D286=""),0,IF(ISNUMBER(SEARCH(R$3,Consolidado!$D286)),IF(COUNTIFS(Consolidado!$AC$5:AC286,Consolidado!$AC286,Consolidado!$D$5:D286,"*"&amp;R$3&amp;"*")=1,1,0),0))</f>
        <v>0</v>
      </c>
      <c r="S286" s="0" t="n">
        <f aca="false">IF(OR(S$3="",Consolidado!$D286=""),0,IF(ISNUMBER(SEARCH(S$3,Consolidado!$D286)),IF(COUNTIFS(Consolidado!$AC$5:AC286,Consolidado!$AC286,Consolidado!$D$5:D286,"*"&amp;S$3&amp;"*")=1,1,0),0))</f>
        <v>0</v>
      </c>
      <c r="T286" s="0" t="n">
        <f aca="false">IF(OR(T$3="",Consolidado!$D286=""),0,IF(ISNUMBER(SEARCH(T$3,Consolidado!$D286)),IF(COUNTIFS(Consolidado!$AC$5:AC286,Consolidado!$AC286,Consolidado!$D$5:D286,"*"&amp;T$3&amp;"*")=1,1,0),0))</f>
        <v>0</v>
      </c>
      <c r="U286" s="0" t="n">
        <f aca="false">IF(OR(U$3="",Consolidado!$D286=""),0,IF(ISNUMBER(SEARCH(U$3,Consolidado!$D286)),IF(COUNTIFS(Consolidado!$AC$5:AC286,Consolidado!$AC286,Consolidado!$D$5:D286,"*"&amp;U$3&amp;"*")=1,1,0),0))</f>
        <v>0</v>
      </c>
      <c r="V286" s="0" t="n">
        <f aca="false">IF(OR(V$3="",Consolidado!$D286=""),0,IF(ISNUMBER(SEARCH(V$3,Consolidado!$D286)),IF(COUNTIFS(Consolidado!$AC$5:AC286,Consolidado!$AC286,Consolidado!$D$5:D286,"*"&amp;V$3&amp;"*")=1,1,0),0))</f>
        <v>0</v>
      </c>
      <c r="W286" s="0" t="n">
        <f aca="false">IF(OR(W$3="",Consolidado!$D286=""),0,IF(ISNUMBER(SEARCH(W$3,Consolidado!$D286)),IF(COUNTIFS(Consolidado!$AC$5:AC286,Consolidado!$AC286,Consolidado!$D$5:D286,"*"&amp;W$3&amp;"*")=1,1,0),0))</f>
        <v>0</v>
      </c>
      <c r="X286" s="0" t="n">
        <f aca="false">IF(OR(X$3="",Consolidado!$D286=""),0,IF(ISNUMBER(SEARCH(X$3,Consolidado!$D286)),IF(COUNTIFS(Consolidado!$AC$5:AC286,Consolidado!$AC286,Consolidado!$D$5:D286,"*"&amp;X$3&amp;"*")=1,1,0),0))</f>
        <v>0</v>
      </c>
      <c r="Y286" s="0" t="n">
        <f aca="false">IF(OR(Y$3="",Consolidado!$D286=""),0,IF(ISNUMBER(SEARCH(Y$3,Consolidado!$D286)),IF(COUNTIFS(Consolidado!$AC$5:AC286,Consolidado!$AC286,Consolidado!$D$5:D286,"*"&amp;Y$3&amp;"*")=1,1,0),0))</f>
        <v>0</v>
      </c>
      <c r="Z286" s="0" t="n">
        <f aca="false">IF(OR(Z$3="",Consolidado!$D286=""),0,IF(ISNUMBER(SEARCH(Z$3,Consolidado!$D286)),IF(COUNTIFS(Consolidado!$AC$5:AC286,Consolidado!$AC286,Consolidado!$D$5:D286,"*"&amp;Z$3&amp;"*")=1,1,0),0))</f>
        <v>0</v>
      </c>
      <c r="AA286" s="0" t="n">
        <f aca="false">IF(OR(AA$3="",Consolidado!$D286=""),0,IF(ISNUMBER(SEARCH(AA$3,Consolidado!$D286)),IF(COUNTIFS(Consolidado!$AC$5:AC286,Consolidado!$AC286,Consolidado!$D$5:D286,"*"&amp;AA$3&amp;"*")=1,1,0),0))</f>
        <v>0</v>
      </c>
      <c r="AB286" s="0" t="n">
        <f aca="false">IF(OR(AB$3="",Consolidado!$D286=""),0,IF(ISNUMBER(SEARCH(AB$3,Consolidado!$D286)),IF(COUNTIFS(Consolidado!$AC$5:AC286,Consolidado!$AC286,Consolidado!$D$5:D286,"*"&amp;AB$3&amp;"*")=1,1,0),0))</f>
        <v>0</v>
      </c>
      <c r="AC286" s="0" t="n">
        <f aca="false">IF(OR(AC$3="",Consolidado!$D286=""),0,IF(ISNUMBER(SEARCH(AC$3,Consolidado!$D286)),IF(COUNTIFS(Consolidado!$AC$5:AC286,Consolidado!$AC286,Consolidado!$D$5:D286,"*"&amp;AC$3&amp;"*")=1,1,0),0))</f>
        <v>0</v>
      </c>
      <c r="AD286" s="0" t="n">
        <f aca="false">IF(OR(AD$3="",Consolidado!$D286=""),0,IF(ISNUMBER(SEARCH(AD$3,Consolidado!$D286)),IF(COUNTIFS(Consolidado!$AC$5:AC286,Consolidado!$AC286,Consolidado!$D$5:D286,"*"&amp;AD$3&amp;"*")=1,1,0),0))</f>
        <v>0</v>
      </c>
      <c r="AE286" s="0" t="n">
        <f aca="false">IF(OR(AE$3="",Consolidado!$D286=""),0,IF(ISNUMBER(SEARCH(AE$3,Consolidado!$D286)),IF(COUNTIFS(Consolidado!$AC$5:AC286,Consolidado!$AC286,Consolidado!$D$5:D286,"*"&amp;AE$3&amp;"*")=1,1,0),0))</f>
        <v>0</v>
      </c>
      <c r="AF286" s="0" t="n">
        <f aca="false">IF(OR(AF$3="",Consolidado!$D286=""),0,IF(ISNUMBER(SEARCH(AF$3,Consolidado!$D286)),IF(COUNTIFS(Consolidado!$AC$5:AC286,Consolidado!$AC286,Consolidado!$D$5:D286,"*"&amp;AF$3&amp;"*")=1,1,0),0))</f>
        <v>0</v>
      </c>
      <c r="AG286" s="0" t="n">
        <f aca="false">IF(OR(AG$3="",Consolidado!$D286=""),0,IF(ISNUMBER(SEARCH(AG$3,Consolidado!$D286)),IF(COUNTIFS(Consolidado!$AC$5:AC286,Consolidado!$AC286,Consolidado!$D$5:D286,"*"&amp;AG$3&amp;"*")=1,1,0),0))</f>
        <v>0</v>
      </c>
      <c r="AH286" s="0" t="n">
        <f aca="false">IF(OR(AH$3="",Consolidado!$D286=""),0,IF(ISNUMBER(SEARCH(AH$3,Consolidado!$D286)),IF(COUNTIFS(Consolidado!$AC$5:AC286,Consolidado!$AC286,Consolidado!$D$5:D286,"*"&amp;AH$3&amp;"*")=1,1,0),0))</f>
        <v>0</v>
      </c>
      <c r="AI286" s="0" t="n">
        <f aca="false">IF(OR(AI$3="",Consolidado!$D286=""),0,IF(ISNUMBER(SEARCH(AI$3,Consolidado!$D286)),IF(COUNTIFS(Consolidado!$AC$5:AC286,Consolidado!$AC286,Consolidado!$D$5:D286,"*"&amp;AI$3&amp;"*")=1,1,0),0))</f>
        <v>0</v>
      </c>
      <c r="AJ286" s="0" t="n">
        <f aca="false">IF(OR(AJ$3="",Consolidado!$D286=""),0,IF(ISNUMBER(SEARCH(AJ$3,Consolidado!$D286)),IF(COUNTIFS(Consolidado!$AC$5:AC286,Consolidado!$AC286,Consolidado!$D$5:D286,"*"&amp;AJ$3&amp;"*")=1,1,0),0))</f>
        <v>0</v>
      </c>
      <c r="AK286" s="0" t="n">
        <f aca="false">IF(OR(AK$3="",Consolidado!$D286=""),0,IF(ISNUMBER(SEARCH(AK$3,Consolidado!$D286)),IF(COUNTIFS(Consolidado!$AC$5:AC286,Consolidado!$AC286,Consolidado!$D$5:D286,"*"&amp;AK$3&amp;"*")=1,1,0),0))</f>
        <v>0</v>
      </c>
      <c r="AL286" s="0" t="n">
        <f aca="false">IF(OR(AL$3="",Consolidado!$D286=""),0,IF(ISNUMBER(SEARCH(AL$3,Consolidado!$D286)),IF(COUNTIFS(Consolidado!$AC$5:AC286,Consolidado!$AC286,Consolidado!$D$5:D286,"*"&amp;AL$3&amp;"*")=1,1,0),0))</f>
        <v>0</v>
      </c>
      <c r="AM286" s="0" t="n">
        <f aca="false">IF(OR(AM$3="",Consolidado!$D286=""),0,IF(ISNUMBER(SEARCH(AM$3,Consolidado!$D286)),IF(COUNTIFS(Consolidado!$AC$5:AC286,Consolidado!$AC286,Consolidado!$D$5:D286,"*"&amp;AM$3&amp;"*")=1,1,0),0))</f>
        <v>0</v>
      </c>
      <c r="AN286" s="0" t="n">
        <f aca="false">IF(OR(AN$3="",Consolidado!$D286=""),0,IF(ISNUMBER(SEARCH(AN$3,Consolidado!$D286)),IF(COUNTIFS(Consolidado!$AC$5:AC286,Consolidado!$AC286,Consolidado!$D$5:D286,"*"&amp;AN$3&amp;"*")=1,1,0),0))</f>
        <v>0</v>
      </c>
      <c r="AO286" s="0" t="n">
        <f aca="false">IF(OR(AO$3="",Consolidado!$D286=""),0,IF(ISNUMBER(SEARCH(AO$3,Consolidado!$D286)),IF(COUNTIFS(Consolidado!$AC$5:AC286,Consolidado!$AC286,Consolidado!$D$5:D286,"*"&amp;AO$3&amp;"*")=1,1,0),0))</f>
        <v>0</v>
      </c>
    </row>
    <row r="287" customFormat="false" ht="15" hidden="false" customHeight="false" outlineLevel="0" collapsed="false">
      <c r="B287" s="0" t="n">
        <f aca="false">IF(OR(B$3="",Consolidado!$D287=""),0,IF(ISNUMBER(SEARCH(B$3,Consolidado!$D287)),IF(COUNTIFS(Consolidado!$AC$5:AC287,Consolidado!$AC287,Consolidado!$D$5:D287,"*"&amp;B$3&amp;"*")=1,1,0),0))</f>
        <v>0</v>
      </c>
      <c r="C287" s="0" t="n">
        <f aca="false">IF(OR(C$3="",Consolidado!$D287=""),0,IF(ISNUMBER(SEARCH(C$3,Consolidado!$D287)),IF(COUNTIFS(Consolidado!$AC$5:AC287,Consolidado!$AC287,Consolidado!$D$5:D287,"*"&amp;C$3&amp;"*")=1,1,0),0))</f>
        <v>0</v>
      </c>
      <c r="D287" s="0" t="n">
        <f aca="false">IF(OR(D$3="",Consolidado!$D287=""),0,IF(ISNUMBER(SEARCH(D$3,Consolidado!$D287)),IF(COUNTIFS(Consolidado!$AC$5:AC287,Consolidado!$AC287,Consolidado!$D$5:D287,"*"&amp;D$3&amp;"*")=1,1,0),0))</f>
        <v>0</v>
      </c>
      <c r="E287" s="0" t="n">
        <f aca="false">IF(OR(E$3="",Consolidado!$D287=""),0,IF(ISNUMBER(SEARCH(E$3,Consolidado!$D287)),IF(COUNTIFS(Consolidado!$AC$5:AC287,Consolidado!$AC287,Consolidado!$D$5:D287,"*"&amp;E$3&amp;"*")=1,1,0),0))</f>
        <v>0</v>
      </c>
      <c r="F287" s="0" t="n">
        <f aca="false">IF(OR(F$3="",Consolidado!$D287=""),0,IF(ISNUMBER(SEARCH(F$3,Consolidado!$D287)),IF(COUNTIFS(Consolidado!$AC$5:AC287,Consolidado!$AC287,Consolidado!$D$5:D287,"*"&amp;F$3&amp;"*")=1,1,0),0))</f>
        <v>0</v>
      </c>
      <c r="G287" s="0" t="n">
        <f aca="false">IF(OR(G$3="",Consolidado!$D287=""),0,IF(ISNUMBER(SEARCH(G$3,Consolidado!$D287)),IF(COUNTIFS(Consolidado!$AC$5:AC287,Consolidado!$AC287,Consolidado!$D$5:D287,"*"&amp;G$3&amp;"*")=1,1,0),0))</f>
        <v>0</v>
      </c>
      <c r="H287" s="0" t="n">
        <f aca="false">IF(OR(H$3="",Consolidado!$D287=""),0,IF(ISNUMBER(SEARCH(H$3,Consolidado!$D287)),IF(COUNTIFS(Consolidado!$AC$5:AC287,Consolidado!$AC287,Consolidado!$D$5:D287,"*"&amp;H$3&amp;"*")=1,1,0),0))</f>
        <v>0</v>
      </c>
      <c r="I287" s="0" t="n">
        <f aca="false">IF(OR(I$3="",Consolidado!$D287=""),0,IF(ISNUMBER(SEARCH(I$3,Consolidado!$D287)),IF(COUNTIFS(Consolidado!$AC$5:AC287,Consolidado!$AC287,Consolidado!$D$5:D287,"*"&amp;I$3&amp;"*")=1,1,0),0))</f>
        <v>0</v>
      </c>
      <c r="J287" s="0" t="n">
        <f aca="false">IF(OR(J$3="",Consolidado!$D287=""),0,IF(ISNUMBER(SEARCH(J$3,Consolidado!$D287)),IF(COUNTIFS(Consolidado!$AC$5:AC287,Consolidado!$AC287,Consolidado!$D$5:D287,"*"&amp;J$3&amp;"*")=1,1,0),0))</f>
        <v>0</v>
      </c>
      <c r="K287" s="0" t="n">
        <f aca="false">IF(OR(K$3="",Consolidado!$D287=""),0,IF(ISNUMBER(SEARCH(K$3,Consolidado!$D287)),IF(COUNTIFS(Consolidado!$AC$5:AC287,Consolidado!$AC287,Consolidado!$D$5:D287,"*"&amp;K$3&amp;"*")=1,1,0),0))</f>
        <v>0</v>
      </c>
      <c r="L287" s="0" t="n">
        <f aca="false">IF(OR(L$3="",Consolidado!$D287=""),0,IF(ISNUMBER(SEARCH(L$3,Consolidado!$D287)),IF(COUNTIFS(Consolidado!$AC$5:AC287,Consolidado!$AC287,Consolidado!$D$5:D287,"*"&amp;L$3&amp;"*")=1,1,0),0))</f>
        <v>0</v>
      </c>
      <c r="M287" s="0" t="n">
        <f aca="false">IF(OR(M$3="",Consolidado!$D287=""),0,IF(ISNUMBER(SEARCH(M$3,Consolidado!$D287)),IF(COUNTIFS(Consolidado!$AC$5:AC287,Consolidado!$AC287,Consolidado!$D$5:D287,"*"&amp;M$3&amp;"*")=1,1,0),0))</f>
        <v>0</v>
      </c>
      <c r="N287" s="0" t="n">
        <f aca="false">IF(OR(N$3="",Consolidado!$D287=""),0,IF(ISNUMBER(SEARCH(N$3,Consolidado!$D287)),IF(COUNTIFS(Consolidado!$AC$5:AC287,Consolidado!$AC287,Consolidado!$D$5:D287,"*"&amp;N$3&amp;"*")=1,1,0),0))</f>
        <v>0</v>
      </c>
      <c r="O287" s="0" t="n">
        <f aca="false">IF(OR(O$3="",Consolidado!$D287=""),0,IF(ISNUMBER(SEARCH(O$3,Consolidado!$D287)),IF(COUNTIFS(Consolidado!$AC$5:AC287,Consolidado!$AC287,Consolidado!$D$5:D287,"*"&amp;O$3&amp;"*")=1,1,0),0))</f>
        <v>0</v>
      </c>
      <c r="P287" s="0" t="n">
        <f aca="false">IF(OR(P$3="",Consolidado!$D287=""),0,IF(ISNUMBER(SEARCH(P$3,Consolidado!$D287)),IF(COUNTIFS(Consolidado!$AC$5:AC287,Consolidado!$AC287,Consolidado!$D$5:D287,"*"&amp;P$3&amp;"*")=1,1,0),0))</f>
        <v>0</v>
      </c>
      <c r="Q287" s="0" t="n">
        <f aca="false">IF(OR(Q$3="",Consolidado!$D287=""),0,IF(ISNUMBER(SEARCH(Q$3,Consolidado!$D287)),IF(COUNTIFS(Consolidado!$AC$5:AC287,Consolidado!$AC287,Consolidado!$D$5:D287,"*"&amp;Q$3&amp;"*")=1,1,0),0))</f>
        <v>0</v>
      </c>
      <c r="R287" s="0" t="n">
        <f aca="false">IF(OR(R$3="",Consolidado!$D287=""),0,IF(ISNUMBER(SEARCH(R$3,Consolidado!$D287)),IF(COUNTIFS(Consolidado!$AC$5:AC287,Consolidado!$AC287,Consolidado!$D$5:D287,"*"&amp;R$3&amp;"*")=1,1,0),0))</f>
        <v>0</v>
      </c>
      <c r="S287" s="0" t="n">
        <f aca="false">IF(OR(S$3="",Consolidado!$D287=""),0,IF(ISNUMBER(SEARCH(S$3,Consolidado!$D287)),IF(COUNTIFS(Consolidado!$AC$5:AC287,Consolidado!$AC287,Consolidado!$D$5:D287,"*"&amp;S$3&amp;"*")=1,1,0),0))</f>
        <v>0</v>
      </c>
      <c r="T287" s="0" t="n">
        <f aca="false">IF(OR(T$3="",Consolidado!$D287=""),0,IF(ISNUMBER(SEARCH(T$3,Consolidado!$D287)),IF(COUNTIFS(Consolidado!$AC$5:AC287,Consolidado!$AC287,Consolidado!$D$5:D287,"*"&amp;T$3&amp;"*")=1,1,0),0))</f>
        <v>0</v>
      </c>
      <c r="U287" s="0" t="n">
        <f aca="false">IF(OR(U$3="",Consolidado!$D287=""),0,IF(ISNUMBER(SEARCH(U$3,Consolidado!$D287)),IF(COUNTIFS(Consolidado!$AC$5:AC287,Consolidado!$AC287,Consolidado!$D$5:D287,"*"&amp;U$3&amp;"*")=1,1,0),0))</f>
        <v>0</v>
      </c>
      <c r="V287" s="0" t="n">
        <f aca="false">IF(OR(V$3="",Consolidado!$D287=""),0,IF(ISNUMBER(SEARCH(V$3,Consolidado!$D287)),IF(COUNTIFS(Consolidado!$AC$5:AC287,Consolidado!$AC287,Consolidado!$D$5:D287,"*"&amp;V$3&amp;"*")=1,1,0),0))</f>
        <v>0</v>
      </c>
      <c r="W287" s="0" t="n">
        <f aca="false">IF(OR(W$3="",Consolidado!$D287=""),0,IF(ISNUMBER(SEARCH(W$3,Consolidado!$D287)),IF(COUNTIFS(Consolidado!$AC$5:AC287,Consolidado!$AC287,Consolidado!$D$5:D287,"*"&amp;W$3&amp;"*")=1,1,0),0))</f>
        <v>0</v>
      </c>
      <c r="X287" s="0" t="n">
        <f aca="false">IF(OR(X$3="",Consolidado!$D287=""),0,IF(ISNUMBER(SEARCH(X$3,Consolidado!$D287)),IF(COUNTIFS(Consolidado!$AC$5:AC287,Consolidado!$AC287,Consolidado!$D$5:D287,"*"&amp;X$3&amp;"*")=1,1,0),0))</f>
        <v>0</v>
      </c>
      <c r="Y287" s="0" t="n">
        <f aca="false">IF(OR(Y$3="",Consolidado!$D287=""),0,IF(ISNUMBER(SEARCH(Y$3,Consolidado!$D287)),IF(COUNTIFS(Consolidado!$AC$5:AC287,Consolidado!$AC287,Consolidado!$D$5:D287,"*"&amp;Y$3&amp;"*")=1,1,0),0))</f>
        <v>0</v>
      </c>
      <c r="Z287" s="0" t="n">
        <f aca="false">IF(OR(Z$3="",Consolidado!$D287=""),0,IF(ISNUMBER(SEARCH(Z$3,Consolidado!$D287)),IF(COUNTIFS(Consolidado!$AC$5:AC287,Consolidado!$AC287,Consolidado!$D$5:D287,"*"&amp;Z$3&amp;"*")=1,1,0),0))</f>
        <v>0</v>
      </c>
      <c r="AA287" s="0" t="n">
        <f aca="false">IF(OR(AA$3="",Consolidado!$D287=""),0,IF(ISNUMBER(SEARCH(AA$3,Consolidado!$D287)),IF(COUNTIFS(Consolidado!$AC$5:AC287,Consolidado!$AC287,Consolidado!$D$5:D287,"*"&amp;AA$3&amp;"*")=1,1,0),0))</f>
        <v>0</v>
      </c>
      <c r="AB287" s="0" t="n">
        <f aca="false">IF(OR(AB$3="",Consolidado!$D287=""),0,IF(ISNUMBER(SEARCH(AB$3,Consolidado!$D287)),IF(COUNTIFS(Consolidado!$AC$5:AC287,Consolidado!$AC287,Consolidado!$D$5:D287,"*"&amp;AB$3&amp;"*")=1,1,0),0))</f>
        <v>0</v>
      </c>
      <c r="AC287" s="0" t="n">
        <f aca="false">IF(OR(AC$3="",Consolidado!$D287=""),0,IF(ISNUMBER(SEARCH(AC$3,Consolidado!$D287)),IF(COUNTIFS(Consolidado!$AC$5:AC287,Consolidado!$AC287,Consolidado!$D$5:D287,"*"&amp;AC$3&amp;"*")=1,1,0),0))</f>
        <v>0</v>
      </c>
      <c r="AD287" s="0" t="n">
        <f aca="false">IF(OR(AD$3="",Consolidado!$D287=""),0,IF(ISNUMBER(SEARCH(AD$3,Consolidado!$D287)),IF(COUNTIFS(Consolidado!$AC$5:AC287,Consolidado!$AC287,Consolidado!$D$5:D287,"*"&amp;AD$3&amp;"*")=1,1,0),0))</f>
        <v>0</v>
      </c>
      <c r="AE287" s="0" t="n">
        <f aca="false">IF(OR(AE$3="",Consolidado!$D287=""),0,IF(ISNUMBER(SEARCH(AE$3,Consolidado!$D287)),IF(COUNTIFS(Consolidado!$AC$5:AC287,Consolidado!$AC287,Consolidado!$D$5:D287,"*"&amp;AE$3&amp;"*")=1,1,0),0))</f>
        <v>0</v>
      </c>
      <c r="AF287" s="0" t="n">
        <f aca="false">IF(OR(AF$3="",Consolidado!$D287=""),0,IF(ISNUMBER(SEARCH(AF$3,Consolidado!$D287)),IF(COUNTIFS(Consolidado!$AC$5:AC287,Consolidado!$AC287,Consolidado!$D$5:D287,"*"&amp;AF$3&amp;"*")=1,1,0),0))</f>
        <v>0</v>
      </c>
      <c r="AG287" s="0" t="n">
        <f aca="false">IF(OR(AG$3="",Consolidado!$D287=""),0,IF(ISNUMBER(SEARCH(AG$3,Consolidado!$D287)),IF(COUNTIFS(Consolidado!$AC$5:AC287,Consolidado!$AC287,Consolidado!$D$5:D287,"*"&amp;AG$3&amp;"*")=1,1,0),0))</f>
        <v>0</v>
      </c>
      <c r="AH287" s="0" t="n">
        <f aca="false">IF(OR(AH$3="",Consolidado!$D287=""),0,IF(ISNUMBER(SEARCH(AH$3,Consolidado!$D287)),IF(COUNTIFS(Consolidado!$AC$5:AC287,Consolidado!$AC287,Consolidado!$D$5:D287,"*"&amp;AH$3&amp;"*")=1,1,0),0))</f>
        <v>0</v>
      </c>
      <c r="AI287" s="0" t="n">
        <f aca="false">IF(OR(AI$3="",Consolidado!$D287=""),0,IF(ISNUMBER(SEARCH(AI$3,Consolidado!$D287)),IF(COUNTIFS(Consolidado!$AC$5:AC287,Consolidado!$AC287,Consolidado!$D$5:D287,"*"&amp;AI$3&amp;"*")=1,1,0),0))</f>
        <v>0</v>
      </c>
      <c r="AJ287" s="0" t="n">
        <f aca="false">IF(OR(AJ$3="",Consolidado!$D287=""),0,IF(ISNUMBER(SEARCH(AJ$3,Consolidado!$D287)),IF(COUNTIFS(Consolidado!$AC$5:AC287,Consolidado!$AC287,Consolidado!$D$5:D287,"*"&amp;AJ$3&amp;"*")=1,1,0),0))</f>
        <v>0</v>
      </c>
      <c r="AK287" s="0" t="n">
        <f aca="false">IF(OR(AK$3="",Consolidado!$D287=""),0,IF(ISNUMBER(SEARCH(AK$3,Consolidado!$D287)),IF(COUNTIFS(Consolidado!$AC$5:AC287,Consolidado!$AC287,Consolidado!$D$5:D287,"*"&amp;AK$3&amp;"*")=1,1,0),0))</f>
        <v>0</v>
      </c>
      <c r="AL287" s="0" t="n">
        <f aca="false">IF(OR(AL$3="",Consolidado!$D287=""),0,IF(ISNUMBER(SEARCH(AL$3,Consolidado!$D287)),IF(COUNTIFS(Consolidado!$AC$5:AC287,Consolidado!$AC287,Consolidado!$D$5:D287,"*"&amp;AL$3&amp;"*")=1,1,0),0))</f>
        <v>0</v>
      </c>
      <c r="AM287" s="0" t="n">
        <f aca="false">IF(OR(AM$3="",Consolidado!$D287=""),0,IF(ISNUMBER(SEARCH(AM$3,Consolidado!$D287)),IF(COUNTIFS(Consolidado!$AC$5:AC287,Consolidado!$AC287,Consolidado!$D$5:D287,"*"&amp;AM$3&amp;"*")=1,1,0),0))</f>
        <v>0</v>
      </c>
      <c r="AN287" s="0" t="n">
        <f aca="false">IF(OR(AN$3="",Consolidado!$D287=""),0,IF(ISNUMBER(SEARCH(AN$3,Consolidado!$D287)),IF(COUNTIFS(Consolidado!$AC$5:AC287,Consolidado!$AC287,Consolidado!$D$5:D287,"*"&amp;AN$3&amp;"*")=1,1,0),0))</f>
        <v>0</v>
      </c>
      <c r="AO287" s="0" t="n">
        <f aca="false">IF(OR(AO$3="",Consolidado!$D287=""),0,IF(ISNUMBER(SEARCH(AO$3,Consolidado!$D287)),IF(COUNTIFS(Consolidado!$AC$5:AC287,Consolidado!$AC287,Consolidado!$D$5:D287,"*"&amp;AO$3&amp;"*")=1,1,0),0))</f>
        <v>0</v>
      </c>
    </row>
    <row r="288" customFormat="false" ht="15" hidden="false" customHeight="false" outlineLevel="0" collapsed="false">
      <c r="B288" s="0" t="n">
        <f aca="false">IF(OR(B$3="",Consolidado!$D288=""),0,IF(ISNUMBER(SEARCH(B$3,Consolidado!$D288)),IF(COUNTIFS(Consolidado!$AC$5:AC288,Consolidado!$AC288,Consolidado!$D$5:D288,"*"&amp;B$3&amp;"*")=1,1,0),0))</f>
        <v>0</v>
      </c>
      <c r="C288" s="0" t="n">
        <f aca="false">IF(OR(C$3="",Consolidado!$D288=""),0,IF(ISNUMBER(SEARCH(C$3,Consolidado!$D288)),IF(COUNTIFS(Consolidado!$AC$5:AC288,Consolidado!$AC288,Consolidado!$D$5:D288,"*"&amp;C$3&amp;"*")=1,1,0),0))</f>
        <v>0</v>
      </c>
      <c r="D288" s="0" t="n">
        <f aca="false">IF(OR(D$3="",Consolidado!$D288=""),0,IF(ISNUMBER(SEARCH(D$3,Consolidado!$D288)),IF(COUNTIFS(Consolidado!$AC$5:AC288,Consolidado!$AC288,Consolidado!$D$5:D288,"*"&amp;D$3&amp;"*")=1,1,0),0))</f>
        <v>0</v>
      </c>
      <c r="E288" s="0" t="n">
        <f aca="false">IF(OR(E$3="",Consolidado!$D288=""),0,IF(ISNUMBER(SEARCH(E$3,Consolidado!$D288)),IF(COUNTIFS(Consolidado!$AC$5:AC288,Consolidado!$AC288,Consolidado!$D$5:D288,"*"&amp;E$3&amp;"*")=1,1,0),0))</f>
        <v>0</v>
      </c>
      <c r="F288" s="0" t="n">
        <f aca="false">IF(OR(F$3="",Consolidado!$D288=""),0,IF(ISNUMBER(SEARCH(F$3,Consolidado!$D288)),IF(COUNTIFS(Consolidado!$AC$5:AC288,Consolidado!$AC288,Consolidado!$D$5:D288,"*"&amp;F$3&amp;"*")=1,1,0),0))</f>
        <v>0</v>
      </c>
      <c r="G288" s="0" t="n">
        <f aca="false">IF(OR(G$3="",Consolidado!$D288=""),0,IF(ISNUMBER(SEARCH(G$3,Consolidado!$D288)),IF(COUNTIFS(Consolidado!$AC$5:AC288,Consolidado!$AC288,Consolidado!$D$5:D288,"*"&amp;G$3&amp;"*")=1,1,0),0))</f>
        <v>0</v>
      </c>
      <c r="H288" s="0" t="n">
        <f aca="false">IF(OR(H$3="",Consolidado!$D288=""),0,IF(ISNUMBER(SEARCH(H$3,Consolidado!$D288)),IF(COUNTIFS(Consolidado!$AC$5:AC288,Consolidado!$AC288,Consolidado!$D$5:D288,"*"&amp;H$3&amp;"*")=1,1,0),0))</f>
        <v>0</v>
      </c>
      <c r="I288" s="0" t="n">
        <f aca="false">IF(OR(I$3="",Consolidado!$D288=""),0,IF(ISNUMBER(SEARCH(I$3,Consolidado!$D288)),IF(COUNTIFS(Consolidado!$AC$5:AC288,Consolidado!$AC288,Consolidado!$D$5:D288,"*"&amp;I$3&amp;"*")=1,1,0),0))</f>
        <v>0</v>
      </c>
      <c r="J288" s="0" t="n">
        <f aca="false">IF(OR(J$3="",Consolidado!$D288=""),0,IF(ISNUMBER(SEARCH(J$3,Consolidado!$D288)),IF(COUNTIFS(Consolidado!$AC$5:AC288,Consolidado!$AC288,Consolidado!$D$5:D288,"*"&amp;J$3&amp;"*")=1,1,0),0))</f>
        <v>0</v>
      </c>
      <c r="K288" s="0" t="n">
        <f aca="false">IF(OR(K$3="",Consolidado!$D288=""),0,IF(ISNUMBER(SEARCH(K$3,Consolidado!$D288)),IF(COUNTIFS(Consolidado!$AC$5:AC288,Consolidado!$AC288,Consolidado!$D$5:D288,"*"&amp;K$3&amp;"*")=1,1,0),0))</f>
        <v>0</v>
      </c>
      <c r="L288" s="0" t="n">
        <f aca="false">IF(OR(L$3="",Consolidado!$D288=""),0,IF(ISNUMBER(SEARCH(L$3,Consolidado!$D288)),IF(COUNTIFS(Consolidado!$AC$5:AC288,Consolidado!$AC288,Consolidado!$D$5:D288,"*"&amp;L$3&amp;"*")=1,1,0),0))</f>
        <v>0</v>
      </c>
      <c r="M288" s="0" t="n">
        <f aca="false">IF(OR(M$3="",Consolidado!$D288=""),0,IF(ISNUMBER(SEARCH(M$3,Consolidado!$D288)),IF(COUNTIFS(Consolidado!$AC$5:AC288,Consolidado!$AC288,Consolidado!$D$5:D288,"*"&amp;M$3&amp;"*")=1,1,0),0))</f>
        <v>0</v>
      </c>
      <c r="N288" s="0" t="n">
        <f aca="false">IF(OR(N$3="",Consolidado!$D288=""),0,IF(ISNUMBER(SEARCH(N$3,Consolidado!$D288)),IF(COUNTIFS(Consolidado!$AC$5:AC288,Consolidado!$AC288,Consolidado!$D$5:D288,"*"&amp;N$3&amp;"*")=1,1,0),0))</f>
        <v>0</v>
      </c>
      <c r="O288" s="0" t="n">
        <f aca="false">IF(OR(O$3="",Consolidado!$D288=""),0,IF(ISNUMBER(SEARCH(O$3,Consolidado!$D288)),IF(COUNTIFS(Consolidado!$AC$5:AC288,Consolidado!$AC288,Consolidado!$D$5:D288,"*"&amp;O$3&amp;"*")=1,1,0),0))</f>
        <v>0</v>
      </c>
      <c r="P288" s="0" t="n">
        <f aca="false">IF(OR(P$3="",Consolidado!$D288=""),0,IF(ISNUMBER(SEARCH(P$3,Consolidado!$D288)),IF(COUNTIFS(Consolidado!$AC$5:AC288,Consolidado!$AC288,Consolidado!$D$5:D288,"*"&amp;P$3&amp;"*")=1,1,0),0))</f>
        <v>0</v>
      </c>
      <c r="Q288" s="0" t="n">
        <f aca="false">IF(OR(Q$3="",Consolidado!$D288=""),0,IF(ISNUMBER(SEARCH(Q$3,Consolidado!$D288)),IF(COUNTIFS(Consolidado!$AC$5:AC288,Consolidado!$AC288,Consolidado!$D$5:D288,"*"&amp;Q$3&amp;"*")=1,1,0),0))</f>
        <v>0</v>
      </c>
      <c r="R288" s="0" t="n">
        <f aca="false">IF(OR(R$3="",Consolidado!$D288=""),0,IF(ISNUMBER(SEARCH(R$3,Consolidado!$D288)),IF(COUNTIFS(Consolidado!$AC$5:AC288,Consolidado!$AC288,Consolidado!$D$5:D288,"*"&amp;R$3&amp;"*")=1,1,0),0))</f>
        <v>0</v>
      </c>
      <c r="S288" s="0" t="n">
        <f aca="false">IF(OR(S$3="",Consolidado!$D288=""),0,IF(ISNUMBER(SEARCH(S$3,Consolidado!$D288)),IF(COUNTIFS(Consolidado!$AC$5:AC288,Consolidado!$AC288,Consolidado!$D$5:D288,"*"&amp;S$3&amp;"*")=1,1,0),0))</f>
        <v>0</v>
      </c>
      <c r="T288" s="0" t="n">
        <f aca="false">IF(OR(T$3="",Consolidado!$D288=""),0,IF(ISNUMBER(SEARCH(T$3,Consolidado!$D288)),IF(COUNTIFS(Consolidado!$AC$5:AC288,Consolidado!$AC288,Consolidado!$D$5:D288,"*"&amp;T$3&amp;"*")=1,1,0),0))</f>
        <v>0</v>
      </c>
      <c r="U288" s="0" t="n">
        <f aca="false">IF(OR(U$3="",Consolidado!$D288=""),0,IF(ISNUMBER(SEARCH(U$3,Consolidado!$D288)),IF(COUNTIFS(Consolidado!$AC$5:AC288,Consolidado!$AC288,Consolidado!$D$5:D288,"*"&amp;U$3&amp;"*")=1,1,0),0))</f>
        <v>0</v>
      </c>
      <c r="V288" s="0" t="n">
        <f aca="false">IF(OR(V$3="",Consolidado!$D288=""),0,IF(ISNUMBER(SEARCH(V$3,Consolidado!$D288)),IF(COUNTIFS(Consolidado!$AC$5:AC288,Consolidado!$AC288,Consolidado!$D$5:D288,"*"&amp;V$3&amp;"*")=1,1,0),0))</f>
        <v>0</v>
      </c>
      <c r="W288" s="0" t="n">
        <f aca="false">IF(OR(W$3="",Consolidado!$D288=""),0,IF(ISNUMBER(SEARCH(W$3,Consolidado!$D288)),IF(COUNTIFS(Consolidado!$AC$5:AC288,Consolidado!$AC288,Consolidado!$D$5:D288,"*"&amp;W$3&amp;"*")=1,1,0),0))</f>
        <v>0</v>
      </c>
      <c r="X288" s="0" t="n">
        <f aca="false">IF(OR(X$3="",Consolidado!$D288=""),0,IF(ISNUMBER(SEARCH(X$3,Consolidado!$D288)),IF(COUNTIFS(Consolidado!$AC$5:AC288,Consolidado!$AC288,Consolidado!$D$5:D288,"*"&amp;X$3&amp;"*")=1,1,0),0))</f>
        <v>0</v>
      </c>
      <c r="Y288" s="0" t="n">
        <f aca="false">IF(OR(Y$3="",Consolidado!$D288=""),0,IF(ISNUMBER(SEARCH(Y$3,Consolidado!$D288)),IF(COUNTIFS(Consolidado!$AC$5:AC288,Consolidado!$AC288,Consolidado!$D$5:D288,"*"&amp;Y$3&amp;"*")=1,1,0),0))</f>
        <v>0</v>
      </c>
      <c r="Z288" s="0" t="n">
        <f aca="false">IF(OR(Z$3="",Consolidado!$D288=""),0,IF(ISNUMBER(SEARCH(Z$3,Consolidado!$D288)),IF(COUNTIFS(Consolidado!$AC$5:AC288,Consolidado!$AC288,Consolidado!$D$5:D288,"*"&amp;Z$3&amp;"*")=1,1,0),0))</f>
        <v>0</v>
      </c>
      <c r="AA288" s="0" t="n">
        <f aca="false">IF(OR(AA$3="",Consolidado!$D288=""),0,IF(ISNUMBER(SEARCH(AA$3,Consolidado!$D288)),IF(COUNTIFS(Consolidado!$AC$5:AC288,Consolidado!$AC288,Consolidado!$D$5:D288,"*"&amp;AA$3&amp;"*")=1,1,0),0))</f>
        <v>0</v>
      </c>
      <c r="AB288" s="0" t="n">
        <f aca="false">IF(OR(AB$3="",Consolidado!$D288=""),0,IF(ISNUMBER(SEARCH(AB$3,Consolidado!$D288)),IF(COUNTIFS(Consolidado!$AC$5:AC288,Consolidado!$AC288,Consolidado!$D$5:D288,"*"&amp;AB$3&amp;"*")=1,1,0),0))</f>
        <v>0</v>
      </c>
      <c r="AC288" s="0" t="n">
        <f aca="false">IF(OR(AC$3="",Consolidado!$D288=""),0,IF(ISNUMBER(SEARCH(AC$3,Consolidado!$D288)),IF(COUNTIFS(Consolidado!$AC$5:AC288,Consolidado!$AC288,Consolidado!$D$5:D288,"*"&amp;AC$3&amp;"*")=1,1,0),0))</f>
        <v>0</v>
      </c>
      <c r="AD288" s="0" t="n">
        <f aca="false">IF(OR(AD$3="",Consolidado!$D288=""),0,IF(ISNUMBER(SEARCH(AD$3,Consolidado!$D288)),IF(COUNTIFS(Consolidado!$AC$5:AC288,Consolidado!$AC288,Consolidado!$D$5:D288,"*"&amp;AD$3&amp;"*")=1,1,0),0))</f>
        <v>0</v>
      </c>
      <c r="AE288" s="0" t="n">
        <f aca="false">IF(OR(AE$3="",Consolidado!$D288=""),0,IF(ISNUMBER(SEARCH(AE$3,Consolidado!$D288)),IF(COUNTIFS(Consolidado!$AC$5:AC288,Consolidado!$AC288,Consolidado!$D$5:D288,"*"&amp;AE$3&amp;"*")=1,1,0),0))</f>
        <v>0</v>
      </c>
      <c r="AF288" s="0" t="n">
        <f aca="false">IF(OR(AF$3="",Consolidado!$D288=""),0,IF(ISNUMBER(SEARCH(AF$3,Consolidado!$D288)),IF(COUNTIFS(Consolidado!$AC$5:AC288,Consolidado!$AC288,Consolidado!$D$5:D288,"*"&amp;AF$3&amp;"*")=1,1,0),0))</f>
        <v>0</v>
      </c>
      <c r="AG288" s="0" t="n">
        <f aca="false">IF(OR(AG$3="",Consolidado!$D288=""),0,IF(ISNUMBER(SEARCH(AG$3,Consolidado!$D288)),IF(COUNTIFS(Consolidado!$AC$5:AC288,Consolidado!$AC288,Consolidado!$D$5:D288,"*"&amp;AG$3&amp;"*")=1,1,0),0))</f>
        <v>0</v>
      </c>
      <c r="AH288" s="0" t="n">
        <f aca="false">IF(OR(AH$3="",Consolidado!$D288=""),0,IF(ISNUMBER(SEARCH(AH$3,Consolidado!$D288)),IF(COUNTIFS(Consolidado!$AC$5:AC288,Consolidado!$AC288,Consolidado!$D$5:D288,"*"&amp;AH$3&amp;"*")=1,1,0),0))</f>
        <v>0</v>
      </c>
      <c r="AI288" s="0" t="n">
        <f aca="false">IF(OR(AI$3="",Consolidado!$D288=""),0,IF(ISNUMBER(SEARCH(AI$3,Consolidado!$D288)),IF(COUNTIFS(Consolidado!$AC$5:AC288,Consolidado!$AC288,Consolidado!$D$5:D288,"*"&amp;AI$3&amp;"*")=1,1,0),0))</f>
        <v>0</v>
      </c>
      <c r="AJ288" s="0" t="n">
        <f aca="false">IF(OR(AJ$3="",Consolidado!$D288=""),0,IF(ISNUMBER(SEARCH(AJ$3,Consolidado!$D288)),IF(COUNTIFS(Consolidado!$AC$5:AC288,Consolidado!$AC288,Consolidado!$D$5:D288,"*"&amp;AJ$3&amp;"*")=1,1,0),0))</f>
        <v>0</v>
      </c>
      <c r="AK288" s="0" t="n">
        <f aca="false">IF(OR(AK$3="",Consolidado!$D288=""),0,IF(ISNUMBER(SEARCH(AK$3,Consolidado!$D288)),IF(COUNTIFS(Consolidado!$AC$5:AC288,Consolidado!$AC288,Consolidado!$D$5:D288,"*"&amp;AK$3&amp;"*")=1,1,0),0))</f>
        <v>0</v>
      </c>
      <c r="AL288" s="0" t="n">
        <f aca="false">IF(OR(AL$3="",Consolidado!$D288=""),0,IF(ISNUMBER(SEARCH(AL$3,Consolidado!$D288)),IF(COUNTIFS(Consolidado!$AC$5:AC288,Consolidado!$AC288,Consolidado!$D$5:D288,"*"&amp;AL$3&amp;"*")=1,1,0),0))</f>
        <v>0</v>
      </c>
      <c r="AM288" s="0" t="n">
        <f aca="false">IF(OR(AM$3="",Consolidado!$D288=""),0,IF(ISNUMBER(SEARCH(AM$3,Consolidado!$D288)),IF(COUNTIFS(Consolidado!$AC$5:AC288,Consolidado!$AC288,Consolidado!$D$5:D288,"*"&amp;AM$3&amp;"*")=1,1,0),0))</f>
        <v>0</v>
      </c>
      <c r="AN288" s="0" t="n">
        <f aca="false">IF(OR(AN$3="",Consolidado!$D288=""),0,IF(ISNUMBER(SEARCH(AN$3,Consolidado!$D288)),IF(COUNTIFS(Consolidado!$AC$5:AC288,Consolidado!$AC288,Consolidado!$D$5:D288,"*"&amp;AN$3&amp;"*")=1,1,0),0))</f>
        <v>0</v>
      </c>
      <c r="AO288" s="0" t="n">
        <f aca="false">IF(OR(AO$3="",Consolidado!$D288=""),0,IF(ISNUMBER(SEARCH(AO$3,Consolidado!$D288)),IF(COUNTIFS(Consolidado!$AC$5:AC288,Consolidado!$AC288,Consolidado!$D$5:D288,"*"&amp;AO$3&amp;"*")=1,1,0),0))</f>
        <v>0</v>
      </c>
    </row>
    <row r="289" customFormat="false" ht="15" hidden="false" customHeight="false" outlineLevel="0" collapsed="false">
      <c r="B289" s="0" t="n">
        <f aca="false">IF(OR(B$3="",Consolidado!$D289=""),0,IF(ISNUMBER(SEARCH(B$3,Consolidado!$D289)),IF(COUNTIFS(Consolidado!$AC$5:AC289,Consolidado!$AC289,Consolidado!$D$5:D289,"*"&amp;B$3&amp;"*")=1,1,0),0))</f>
        <v>0</v>
      </c>
      <c r="C289" s="0" t="n">
        <f aca="false">IF(OR(C$3="",Consolidado!$D289=""),0,IF(ISNUMBER(SEARCH(C$3,Consolidado!$D289)),IF(COUNTIFS(Consolidado!$AC$5:AC289,Consolidado!$AC289,Consolidado!$D$5:D289,"*"&amp;C$3&amp;"*")=1,1,0),0))</f>
        <v>0</v>
      </c>
      <c r="D289" s="0" t="n">
        <f aca="false">IF(OR(D$3="",Consolidado!$D289=""),0,IF(ISNUMBER(SEARCH(D$3,Consolidado!$D289)),IF(COUNTIFS(Consolidado!$AC$5:AC289,Consolidado!$AC289,Consolidado!$D$5:D289,"*"&amp;D$3&amp;"*")=1,1,0),0))</f>
        <v>0</v>
      </c>
      <c r="E289" s="0" t="n">
        <f aca="false">IF(OR(E$3="",Consolidado!$D289=""),0,IF(ISNUMBER(SEARCH(E$3,Consolidado!$D289)),IF(COUNTIFS(Consolidado!$AC$5:AC289,Consolidado!$AC289,Consolidado!$D$5:D289,"*"&amp;E$3&amp;"*")=1,1,0),0))</f>
        <v>0</v>
      </c>
      <c r="F289" s="0" t="n">
        <f aca="false">IF(OR(F$3="",Consolidado!$D289=""),0,IF(ISNUMBER(SEARCH(F$3,Consolidado!$D289)),IF(COUNTIFS(Consolidado!$AC$5:AC289,Consolidado!$AC289,Consolidado!$D$5:D289,"*"&amp;F$3&amp;"*")=1,1,0),0))</f>
        <v>0</v>
      </c>
      <c r="G289" s="0" t="n">
        <f aca="false">IF(OR(G$3="",Consolidado!$D289=""),0,IF(ISNUMBER(SEARCH(G$3,Consolidado!$D289)),IF(COUNTIFS(Consolidado!$AC$5:AC289,Consolidado!$AC289,Consolidado!$D$5:D289,"*"&amp;G$3&amp;"*")=1,1,0),0))</f>
        <v>0</v>
      </c>
      <c r="H289" s="0" t="n">
        <f aca="false">IF(OR(H$3="",Consolidado!$D289=""),0,IF(ISNUMBER(SEARCH(H$3,Consolidado!$D289)),IF(COUNTIFS(Consolidado!$AC$5:AC289,Consolidado!$AC289,Consolidado!$D$5:D289,"*"&amp;H$3&amp;"*")=1,1,0),0))</f>
        <v>0</v>
      </c>
      <c r="I289" s="0" t="n">
        <f aca="false">IF(OR(I$3="",Consolidado!$D289=""),0,IF(ISNUMBER(SEARCH(I$3,Consolidado!$D289)),IF(COUNTIFS(Consolidado!$AC$5:AC289,Consolidado!$AC289,Consolidado!$D$5:D289,"*"&amp;I$3&amp;"*")=1,1,0),0))</f>
        <v>0</v>
      </c>
      <c r="J289" s="0" t="n">
        <f aca="false">IF(OR(J$3="",Consolidado!$D289=""),0,IF(ISNUMBER(SEARCH(J$3,Consolidado!$D289)),IF(COUNTIFS(Consolidado!$AC$5:AC289,Consolidado!$AC289,Consolidado!$D$5:D289,"*"&amp;J$3&amp;"*")=1,1,0),0))</f>
        <v>0</v>
      </c>
      <c r="K289" s="0" t="n">
        <f aca="false">IF(OR(K$3="",Consolidado!$D289=""),0,IF(ISNUMBER(SEARCH(K$3,Consolidado!$D289)),IF(COUNTIFS(Consolidado!$AC$5:AC289,Consolidado!$AC289,Consolidado!$D$5:D289,"*"&amp;K$3&amp;"*")=1,1,0),0))</f>
        <v>0</v>
      </c>
      <c r="L289" s="0" t="n">
        <f aca="false">IF(OR(L$3="",Consolidado!$D289=""),0,IF(ISNUMBER(SEARCH(L$3,Consolidado!$D289)),IF(COUNTIFS(Consolidado!$AC$5:AC289,Consolidado!$AC289,Consolidado!$D$5:D289,"*"&amp;L$3&amp;"*")=1,1,0),0))</f>
        <v>0</v>
      </c>
      <c r="M289" s="0" t="n">
        <f aca="false">IF(OR(M$3="",Consolidado!$D289=""),0,IF(ISNUMBER(SEARCH(M$3,Consolidado!$D289)),IF(COUNTIFS(Consolidado!$AC$5:AC289,Consolidado!$AC289,Consolidado!$D$5:D289,"*"&amp;M$3&amp;"*")=1,1,0),0))</f>
        <v>0</v>
      </c>
      <c r="N289" s="0" t="n">
        <f aca="false">IF(OR(N$3="",Consolidado!$D289=""),0,IF(ISNUMBER(SEARCH(N$3,Consolidado!$D289)),IF(COUNTIFS(Consolidado!$AC$5:AC289,Consolidado!$AC289,Consolidado!$D$5:D289,"*"&amp;N$3&amp;"*")=1,1,0),0))</f>
        <v>0</v>
      </c>
      <c r="O289" s="0" t="n">
        <f aca="false">IF(OR(O$3="",Consolidado!$D289=""),0,IF(ISNUMBER(SEARCH(O$3,Consolidado!$D289)),IF(COUNTIFS(Consolidado!$AC$5:AC289,Consolidado!$AC289,Consolidado!$D$5:D289,"*"&amp;O$3&amp;"*")=1,1,0),0))</f>
        <v>0</v>
      </c>
      <c r="P289" s="0" t="n">
        <f aca="false">IF(OR(P$3="",Consolidado!$D289=""),0,IF(ISNUMBER(SEARCH(P$3,Consolidado!$D289)),IF(COUNTIFS(Consolidado!$AC$5:AC289,Consolidado!$AC289,Consolidado!$D$5:D289,"*"&amp;P$3&amp;"*")=1,1,0),0))</f>
        <v>0</v>
      </c>
      <c r="Q289" s="0" t="n">
        <f aca="false">IF(OR(Q$3="",Consolidado!$D289=""),0,IF(ISNUMBER(SEARCH(Q$3,Consolidado!$D289)),IF(COUNTIFS(Consolidado!$AC$5:AC289,Consolidado!$AC289,Consolidado!$D$5:D289,"*"&amp;Q$3&amp;"*")=1,1,0),0))</f>
        <v>0</v>
      </c>
      <c r="R289" s="0" t="n">
        <f aca="false">IF(OR(R$3="",Consolidado!$D289=""),0,IF(ISNUMBER(SEARCH(R$3,Consolidado!$D289)),IF(COUNTIFS(Consolidado!$AC$5:AC289,Consolidado!$AC289,Consolidado!$D$5:D289,"*"&amp;R$3&amp;"*")=1,1,0),0))</f>
        <v>0</v>
      </c>
      <c r="S289" s="0" t="n">
        <f aca="false">IF(OR(S$3="",Consolidado!$D289=""),0,IF(ISNUMBER(SEARCH(S$3,Consolidado!$D289)),IF(COUNTIFS(Consolidado!$AC$5:AC289,Consolidado!$AC289,Consolidado!$D$5:D289,"*"&amp;S$3&amp;"*")=1,1,0),0))</f>
        <v>0</v>
      </c>
      <c r="T289" s="0" t="n">
        <f aca="false">IF(OR(T$3="",Consolidado!$D289=""),0,IF(ISNUMBER(SEARCH(T$3,Consolidado!$D289)),IF(COUNTIFS(Consolidado!$AC$5:AC289,Consolidado!$AC289,Consolidado!$D$5:D289,"*"&amp;T$3&amp;"*")=1,1,0),0))</f>
        <v>0</v>
      </c>
      <c r="U289" s="0" t="n">
        <f aca="false">IF(OR(U$3="",Consolidado!$D289=""),0,IF(ISNUMBER(SEARCH(U$3,Consolidado!$D289)),IF(COUNTIFS(Consolidado!$AC$5:AC289,Consolidado!$AC289,Consolidado!$D$5:D289,"*"&amp;U$3&amp;"*")=1,1,0),0))</f>
        <v>0</v>
      </c>
      <c r="V289" s="0" t="n">
        <f aca="false">IF(OR(V$3="",Consolidado!$D289=""),0,IF(ISNUMBER(SEARCH(V$3,Consolidado!$D289)),IF(COUNTIFS(Consolidado!$AC$5:AC289,Consolidado!$AC289,Consolidado!$D$5:D289,"*"&amp;V$3&amp;"*")=1,1,0),0))</f>
        <v>0</v>
      </c>
      <c r="W289" s="0" t="n">
        <f aca="false">IF(OR(W$3="",Consolidado!$D289=""),0,IF(ISNUMBER(SEARCH(W$3,Consolidado!$D289)),IF(COUNTIFS(Consolidado!$AC$5:AC289,Consolidado!$AC289,Consolidado!$D$5:D289,"*"&amp;W$3&amp;"*")=1,1,0),0))</f>
        <v>0</v>
      </c>
      <c r="X289" s="0" t="n">
        <f aca="false">IF(OR(X$3="",Consolidado!$D289=""),0,IF(ISNUMBER(SEARCH(X$3,Consolidado!$D289)),IF(COUNTIFS(Consolidado!$AC$5:AC289,Consolidado!$AC289,Consolidado!$D$5:D289,"*"&amp;X$3&amp;"*")=1,1,0),0))</f>
        <v>0</v>
      </c>
      <c r="Y289" s="0" t="n">
        <f aca="false">IF(OR(Y$3="",Consolidado!$D289=""),0,IF(ISNUMBER(SEARCH(Y$3,Consolidado!$D289)),IF(COUNTIFS(Consolidado!$AC$5:AC289,Consolidado!$AC289,Consolidado!$D$5:D289,"*"&amp;Y$3&amp;"*")=1,1,0),0))</f>
        <v>0</v>
      </c>
      <c r="Z289" s="0" t="n">
        <f aca="false">IF(OR(Z$3="",Consolidado!$D289=""),0,IF(ISNUMBER(SEARCH(Z$3,Consolidado!$D289)),IF(COUNTIFS(Consolidado!$AC$5:AC289,Consolidado!$AC289,Consolidado!$D$5:D289,"*"&amp;Z$3&amp;"*")=1,1,0),0))</f>
        <v>0</v>
      </c>
      <c r="AA289" s="0" t="n">
        <f aca="false">IF(OR(AA$3="",Consolidado!$D289=""),0,IF(ISNUMBER(SEARCH(AA$3,Consolidado!$D289)),IF(COUNTIFS(Consolidado!$AC$5:AC289,Consolidado!$AC289,Consolidado!$D$5:D289,"*"&amp;AA$3&amp;"*")=1,1,0),0))</f>
        <v>0</v>
      </c>
      <c r="AB289" s="0" t="n">
        <f aca="false">IF(OR(AB$3="",Consolidado!$D289=""),0,IF(ISNUMBER(SEARCH(AB$3,Consolidado!$D289)),IF(COUNTIFS(Consolidado!$AC$5:AC289,Consolidado!$AC289,Consolidado!$D$5:D289,"*"&amp;AB$3&amp;"*")=1,1,0),0))</f>
        <v>0</v>
      </c>
      <c r="AC289" s="0" t="n">
        <f aca="false">IF(OR(AC$3="",Consolidado!$D289=""),0,IF(ISNUMBER(SEARCH(AC$3,Consolidado!$D289)),IF(COUNTIFS(Consolidado!$AC$5:AC289,Consolidado!$AC289,Consolidado!$D$5:D289,"*"&amp;AC$3&amp;"*")=1,1,0),0))</f>
        <v>0</v>
      </c>
      <c r="AD289" s="0" t="n">
        <f aca="false">IF(OR(AD$3="",Consolidado!$D289=""),0,IF(ISNUMBER(SEARCH(AD$3,Consolidado!$D289)),IF(COUNTIFS(Consolidado!$AC$5:AC289,Consolidado!$AC289,Consolidado!$D$5:D289,"*"&amp;AD$3&amp;"*")=1,1,0),0))</f>
        <v>0</v>
      </c>
      <c r="AE289" s="0" t="n">
        <f aca="false">IF(OR(AE$3="",Consolidado!$D289=""),0,IF(ISNUMBER(SEARCH(AE$3,Consolidado!$D289)),IF(COUNTIFS(Consolidado!$AC$5:AC289,Consolidado!$AC289,Consolidado!$D$5:D289,"*"&amp;AE$3&amp;"*")=1,1,0),0))</f>
        <v>0</v>
      </c>
      <c r="AF289" s="0" t="n">
        <f aca="false">IF(OR(AF$3="",Consolidado!$D289=""),0,IF(ISNUMBER(SEARCH(AF$3,Consolidado!$D289)),IF(COUNTIFS(Consolidado!$AC$5:AC289,Consolidado!$AC289,Consolidado!$D$5:D289,"*"&amp;AF$3&amp;"*")=1,1,0),0))</f>
        <v>0</v>
      </c>
      <c r="AG289" s="0" t="n">
        <f aca="false">IF(OR(AG$3="",Consolidado!$D289=""),0,IF(ISNUMBER(SEARCH(AG$3,Consolidado!$D289)),IF(COUNTIFS(Consolidado!$AC$5:AC289,Consolidado!$AC289,Consolidado!$D$5:D289,"*"&amp;AG$3&amp;"*")=1,1,0),0))</f>
        <v>0</v>
      </c>
      <c r="AH289" s="0" t="n">
        <f aca="false">IF(OR(AH$3="",Consolidado!$D289=""),0,IF(ISNUMBER(SEARCH(AH$3,Consolidado!$D289)),IF(COUNTIFS(Consolidado!$AC$5:AC289,Consolidado!$AC289,Consolidado!$D$5:D289,"*"&amp;AH$3&amp;"*")=1,1,0),0))</f>
        <v>0</v>
      </c>
      <c r="AI289" s="0" t="n">
        <f aca="false">IF(OR(AI$3="",Consolidado!$D289=""),0,IF(ISNUMBER(SEARCH(AI$3,Consolidado!$D289)),IF(COUNTIFS(Consolidado!$AC$5:AC289,Consolidado!$AC289,Consolidado!$D$5:D289,"*"&amp;AI$3&amp;"*")=1,1,0),0))</f>
        <v>0</v>
      </c>
      <c r="AJ289" s="0" t="n">
        <f aca="false">IF(OR(AJ$3="",Consolidado!$D289=""),0,IF(ISNUMBER(SEARCH(AJ$3,Consolidado!$D289)),IF(COUNTIFS(Consolidado!$AC$5:AC289,Consolidado!$AC289,Consolidado!$D$5:D289,"*"&amp;AJ$3&amp;"*")=1,1,0),0))</f>
        <v>0</v>
      </c>
      <c r="AK289" s="0" t="n">
        <f aca="false">IF(OR(AK$3="",Consolidado!$D289=""),0,IF(ISNUMBER(SEARCH(AK$3,Consolidado!$D289)),IF(COUNTIFS(Consolidado!$AC$5:AC289,Consolidado!$AC289,Consolidado!$D$5:D289,"*"&amp;AK$3&amp;"*")=1,1,0),0))</f>
        <v>0</v>
      </c>
      <c r="AL289" s="0" t="n">
        <f aca="false">IF(OR(AL$3="",Consolidado!$D289=""),0,IF(ISNUMBER(SEARCH(AL$3,Consolidado!$D289)),IF(COUNTIFS(Consolidado!$AC$5:AC289,Consolidado!$AC289,Consolidado!$D$5:D289,"*"&amp;AL$3&amp;"*")=1,1,0),0))</f>
        <v>0</v>
      </c>
      <c r="AM289" s="0" t="n">
        <f aca="false">IF(OR(AM$3="",Consolidado!$D289=""),0,IF(ISNUMBER(SEARCH(AM$3,Consolidado!$D289)),IF(COUNTIFS(Consolidado!$AC$5:AC289,Consolidado!$AC289,Consolidado!$D$5:D289,"*"&amp;AM$3&amp;"*")=1,1,0),0))</f>
        <v>0</v>
      </c>
      <c r="AN289" s="0" t="n">
        <f aca="false">IF(OR(AN$3="",Consolidado!$D289=""),0,IF(ISNUMBER(SEARCH(AN$3,Consolidado!$D289)),IF(COUNTIFS(Consolidado!$AC$5:AC289,Consolidado!$AC289,Consolidado!$D$5:D289,"*"&amp;AN$3&amp;"*")=1,1,0),0))</f>
        <v>0</v>
      </c>
      <c r="AO289" s="0" t="n">
        <f aca="false">IF(OR(AO$3="",Consolidado!$D289=""),0,IF(ISNUMBER(SEARCH(AO$3,Consolidado!$D289)),IF(COUNTIFS(Consolidado!$AC$5:AC289,Consolidado!$AC289,Consolidado!$D$5:D289,"*"&amp;AO$3&amp;"*")=1,1,0),0))</f>
        <v>0</v>
      </c>
    </row>
    <row r="290" customFormat="false" ht="15" hidden="false" customHeight="false" outlineLevel="0" collapsed="false">
      <c r="B290" s="0" t="n">
        <f aca="false">IF(OR(B$3="",Consolidado!$D290=""),0,IF(ISNUMBER(SEARCH(B$3,Consolidado!$D290)),IF(COUNTIFS(Consolidado!$AC$5:AC290,Consolidado!$AC290,Consolidado!$D$5:D290,"*"&amp;B$3&amp;"*")=1,1,0),0))</f>
        <v>0</v>
      </c>
      <c r="C290" s="0" t="n">
        <f aca="false">IF(OR(C$3="",Consolidado!$D290=""),0,IF(ISNUMBER(SEARCH(C$3,Consolidado!$D290)),IF(COUNTIFS(Consolidado!$AC$5:AC290,Consolidado!$AC290,Consolidado!$D$5:D290,"*"&amp;C$3&amp;"*")=1,1,0),0))</f>
        <v>0</v>
      </c>
      <c r="D290" s="0" t="n">
        <f aca="false">IF(OR(D$3="",Consolidado!$D290=""),0,IF(ISNUMBER(SEARCH(D$3,Consolidado!$D290)),IF(COUNTIFS(Consolidado!$AC$5:AC290,Consolidado!$AC290,Consolidado!$D$5:D290,"*"&amp;D$3&amp;"*")=1,1,0),0))</f>
        <v>0</v>
      </c>
      <c r="E290" s="0" t="n">
        <f aca="false">IF(OR(E$3="",Consolidado!$D290=""),0,IF(ISNUMBER(SEARCH(E$3,Consolidado!$D290)),IF(COUNTIFS(Consolidado!$AC$5:AC290,Consolidado!$AC290,Consolidado!$D$5:D290,"*"&amp;E$3&amp;"*")=1,1,0),0))</f>
        <v>0</v>
      </c>
      <c r="F290" s="0" t="n">
        <f aca="false">IF(OR(F$3="",Consolidado!$D290=""),0,IF(ISNUMBER(SEARCH(F$3,Consolidado!$D290)),IF(COUNTIFS(Consolidado!$AC$5:AC290,Consolidado!$AC290,Consolidado!$D$5:D290,"*"&amp;F$3&amp;"*")=1,1,0),0))</f>
        <v>0</v>
      </c>
      <c r="G290" s="0" t="n">
        <f aca="false">IF(OR(G$3="",Consolidado!$D290=""),0,IF(ISNUMBER(SEARCH(G$3,Consolidado!$D290)),IF(COUNTIFS(Consolidado!$AC$5:AC290,Consolidado!$AC290,Consolidado!$D$5:D290,"*"&amp;G$3&amp;"*")=1,1,0),0))</f>
        <v>0</v>
      </c>
      <c r="H290" s="0" t="n">
        <f aca="false">IF(OR(H$3="",Consolidado!$D290=""),0,IF(ISNUMBER(SEARCH(H$3,Consolidado!$D290)),IF(COUNTIFS(Consolidado!$AC$5:AC290,Consolidado!$AC290,Consolidado!$D$5:D290,"*"&amp;H$3&amp;"*")=1,1,0),0))</f>
        <v>0</v>
      </c>
      <c r="I290" s="0" t="n">
        <f aca="false">IF(OR(I$3="",Consolidado!$D290=""),0,IF(ISNUMBER(SEARCH(I$3,Consolidado!$D290)),IF(COUNTIFS(Consolidado!$AC$5:AC290,Consolidado!$AC290,Consolidado!$D$5:D290,"*"&amp;I$3&amp;"*")=1,1,0),0))</f>
        <v>0</v>
      </c>
      <c r="J290" s="0" t="n">
        <f aca="false">IF(OR(J$3="",Consolidado!$D290=""),0,IF(ISNUMBER(SEARCH(J$3,Consolidado!$D290)),IF(COUNTIFS(Consolidado!$AC$5:AC290,Consolidado!$AC290,Consolidado!$D$5:D290,"*"&amp;J$3&amp;"*")=1,1,0),0))</f>
        <v>0</v>
      </c>
      <c r="K290" s="0" t="n">
        <f aca="false">IF(OR(K$3="",Consolidado!$D290=""),0,IF(ISNUMBER(SEARCH(K$3,Consolidado!$D290)),IF(COUNTIFS(Consolidado!$AC$5:AC290,Consolidado!$AC290,Consolidado!$D$5:D290,"*"&amp;K$3&amp;"*")=1,1,0),0))</f>
        <v>0</v>
      </c>
      <c r="L290" s="0" t="n">
        <f aca="false">IF(OR(L$3="",Consolidado!$D290=""),0,IF(ISNUMBER(SEARCH(L$3,Consolidado!$D290)),IF(COUNTIFS(Consolidado!$AC$5:AC290,Consolidado!$AC290,Consolidado!$D$5:D290,"*"&amp;L$3&amp;"*")=1,1,0),0))</f>
        <v>0</v>
      </c>
      <c r="M290" s="0" t="n">
        <f aca="false">IF(OR(M$3="",Consolidado!$D290=""),0,IF(ISNUMBER(SEARCH(M$3,Consolidado!$D290)),IF(COUNTIFS(Consolidado!$AC$5:AC290,Consolidado!$AC290,Consolidado!$D$5:D290,"*"&amp;M$3&amp;"*")=1,1,0),0))</f>
        <v>0</v>
      </c>
      <c r="N290" s="0" t="n">
        <f aca="false">IF(OR(N$3="",Consolidado!$D290=""),0,IF(ISNUMBER(SEARCH(N$3,Consolidado!$D290)),IF(COUNTIFS(Consolidado!$AC$5:AC290,Consolidado!$AC290,Consolidado!$D$5:D290,"*"&amp;N$3&amp;"*")=1,1,0),0))</f>
        <v>0</v>
      </c>
      <c r="O290" s="0" t="n">
        <f aca="false">IF(OR(O$3="",Consolidado!$D290=""),0,IF(ISNUMBER(SEARCH(O$3,Consolidado!$D290)),IF(COUNTIFS(Consolidado!$AC$5:AC290,Consolidado!$AC290,Consolidado!$D$5:D290,"*"&amp;O$3&amp;"*")=1,1,0),0))</f>
        <v>0</v>
      </c>
      <c r="P290" s="0" t="n">
        <f aca="false">IF(OR(P$3="",Consolidado!$D290=""),0,IF(ISNUMBER(SEARCH(P$3,Consolidado!$D290)),IF(COUNTIFS(Consolidado!$AC$5:AC290,Consolidado!$AC290,Consolidado!$D$5:D290,"*"&amp;P$3&amp;"*")=1,1,0),0))</f>
        <v>0</v>
      </c>
      <c r="Q290" s="0" t="n">
        <f aca="false">IF(OR(Q$3="",Consolidado!$D290=""),0,IF(ISNUMBER(SEARCH(Q$3,Consolidado!$D290)),IF(COUNTIFS(Consolidado!$AC$5:AC290,Consolidado!$AC290,Consolidado!$D$5:D290,"*"&amp;Q$3&amp;"*")=1,1,0),0))</f>
        <v>0</v>
      </c>
      <c r="R290" s="0" t="n">
        <f aca="false">IF(OR(R$3="",Consolidado!$D290=""),0,IF(ISNUMBER(SEARCH(R$3,Consolidado!$D290)),IF(COUNTIFS(Consolidado!$AC$5:AC290,Consolidado!$AC290,Consolidado!$D$5:D290,"*"&amp;R$3&amp;"*")=1,1,0),0))</f>
        <v>0</v>
      </c>
      <c r="S290" s="0" t="n">
        <f aca="false">IF(OR(S$3="",Consolidado!$D290=""),0,IF(ISNUMBER(SEARCH(S$3,Consolidado!$D290)),IF(COUNTIFS(Consolidado!$AC$5:AC290,Consolidado!$AC290,Consolidado!$D$5:D290,"*"&amp;S$3&amp;"*")=1,1,0),0))</f>
        <v>0</v>
      </c>
      <c r="T290" s="0" t="n">
        <f aca="false">IF(OR(T$3="",Consolidado!$D290=""),0,IF(ISNUMBER(SEARCH(T$3,Consolidado!$D290)),IF(COUNTIFS(Consolidado!$AC$5:AC290,Consolidado!$AC290,Consolidado!$D$5:D290,"*"&amp;T$3&amp;"*")=1,1,0),0))</f>
        <v>0</v>
      </c>
      <c r="U290" s="0" t="n">
        <f aca="false">IF(OR(U$3="",Consolidado!$D290=""),0,IF(ISNUMBER(SEARCH(U$3,Consolidado!$D290)),IF(COUNTIFS(Consolidado!$AC$5:AC290,Consolidado!$AC290,Consolidado!$D$5:D290,"*"&amp;U$3&amp;"*")=1,1,0),0))</f>
        <v>0</v>
      </c>
      <c r="V290" s="0" t="n">
        <f aca="false">IF(OR(V$3="",Consolidado!$D290=""),0,IF(ISNUMBER(SEARCH(V$3,Consolidado!$D290)),IF(COUNTIFS(Consolidado!$AC$5:AC290,Consolidado!$AC290,Consolidado!$D$5:D290,"*"&amp;V$3&amp;"*")=1,1,0),0))</f>
        <v>0</v>
      </c>
      <c r="W290" s="0" t="n">
        <f aca="false">IF(OR(W$3="",Consolidado!$D290=""),0,IF(ISNUMBER(SEARCH(W$3,Consolidado!$D290)),IF(COUNTIFS(Consolidado!$AC$5:AC290,Consolidado!$AC290,Consolidado!$D$5:D290,"*"&amp;W$3&amp;"*")=1,1,0),0))</f>
        <v>0</v>
      </c>
      <c r="X290" s="0" t="n">
        <f aca="false">IF(OR(X$3="",Consolidado!$D290=""),0,IF(ISNUMBER(SEARCH(X$3,Consolidado!$D290)),IF(COUNTIFS(Consolidado!$AC$5:AC290,Consolidado!$AC290,Consolidado!$D$5:D290,"*"&amp;X$3&amp;"*")=1,1,0),0))</f>
        <v>0</v>
      </c>
      <c r="Y290" s="0" t="n">
        <f aca="false">IF(OR(Y$3="",Consolidado!$D290=""),0,IF(ISNUMBER(SEARCH(Y$3,Consolidado!$D290)),IF(COUNTIFS(Consolidado!$AC$5:AC290,Consolidado!$AC290,Consolidado!$D$5:D290,"*"&amp;Y$3&amp;"*")=1,1,0),0))</f>
        <v>0</v>
      </c>
      <c r="Z290" s="0" t="n">
        <f aca="false">IF(OR(Z$3="",Consolidado!$D290=""),0,IF(ISNUMBER(SEARCH(Z$3,Consolidado!$D290)),IF(COUNTIFS(Consolidado!$AC$5:AC290,Consolidado!$AC290,Consolidado!$D$5:D290,"*"&amp;Z$3&amp;"*")=1,1,0),0))</f>
        <v>0</v>
      </c>
      <c r="AA290" s="0" t="n">
        <f aca="false">IF(OR(AA$3="",Consolidado!$D290=""),0,IF(ISNUMBER(SEARCH(AA$3,Consolidado!$D290)),IF(COUNTIFS(Consolidado!$AC$5:AC290,Consolidado!$AC290,Consolidado!$D$5:D290,"*"&amp;AA$3&amp;"*")=1,1,0),0))</f>
        <v>0</v>
      </c>
      <c r="AB290" s="0" t="n">
        <f aca="false">IF(OR(AB$3="",Consolidado!$D290=""),0,IF(ISNUMBER(SEARCH(AB$3,Consolidado!$D290)),IF(COUNTIFS(Consolidado!$AC$5:AC290,Consolidado!$AC290,Consolidado!$D$5:D290,"*"&amp;AB$3&amp;"*")=1,1,0),0))</f>
        <v>0</v>
      </c>
      <c r="AC290" s="0" t="n">
        <f aca="false">IF(OR(AC$3="",Consolidado!$D290=""),0,IF(ISNUMBER(SEARCH(AC$3,Consolidado!$D290)),IF(COUNTIFS(Consolidado!$AC$5:AC290,Consolidado!$AC290,Consolidado!$D$5:D290,"*"&amp;AC$3&amp;"*")=1,1,0),0))</f>
        <v>0</v>
      </c>
      <c r="AD290" s="0" t="n">
        <f aca="false">IF(OR(AD$3="",Consolidado!$D290=""),0,IF(ISNUMBER(SEARCH(AD$3,Consolidado!$D290)),IF(COUNTIFS(Consolidado!$AC$5:AC290,Consolidado!$AC290,Consolidado!$D$5:D290,"*"&amp;AD$3&amp;"*")=1,1,0),0))</f>
        <v>0</v>
      </c>
      <c r="AE290" s="0" t="n">
        <f aca="false">IF(OR(AE$3="",Consolidado!$D290=""),0,IF(ISNUMBER(SEARCH(AE$3,Consolidado!$D290)),IF(COUNTIFS(Consolidado!$AC$5:AC290,Consolidado!$AC290,Consolidado!$D$5:D290,"*"&amp;AE$3&amp;"*")=1,1,0),0))</f>
        <v>0</v>
      </c>
      <c r="AF290" s="0" t="n">
        <f aca="false">IF(OR(AF$3="",Consolidado!$D290=""),0,IF(ISNUMBER(SEARCH(AF$3,Consolidado!$D290)),IF(COUNTIFS(Consolidado!$AC$5:AC290,Consolidado!$AC290,Consolidado!$D$5:D290,"*"&amp;AF$3&amp;"*")=1,1,0),0))</f>
        <v>0</v>
      </c>
      <c r="AG290" s="0" t="n">
        <f aca="false">IF(OR(AG$3="",Consolidado!$D290=""),0,IF(ISNUMBER(SEARCH(AG$3,Consolidado!$D290)),IF(COUNTIFS(Consolidado!$AC$5:AC290,Consolidado!$AC290,Consolidado!$D$5:D290,"*"&amp;AG$3&amp;"*")=1,1,0),0))</f>
        <v>0</v>
      </c>
      <c r="AH290" s="0" t="n">
        <f aca="false">IF(OR(AH$3="",Consolidado!$D290=""),0,IF(ISNUMBER(SEARCH(AH$3,Consolidado!$D290)),IF(COUNTIFS(Consolidado!$AC$5:AC290,Consolidado!$AC290,Consolidado!$D$5:D290,"*"&amp;AH$3&amp;"*")=1,1,0),0))</f>
        <v>0</v>
      </c>
      <c r="AI290" s="0" t="n">
        <f aca="false">IF(OR(AI$3="",Consolidado!$D290=""),0,IF(ISNUMBER(SEARCH(AI$3,Consolidado!$D290)),IF(COUNTIFS(Consolidado!$AC$5:AC290,Consolidado!$AC290,Consolidado!$D$5:D290,"*"&amp;AI$3&amp;"*")=1,1,0),0))</f>
        <v>0</v>
      </c>
      <c r="AJ290" s="0" t="n">
        <f aca="false">IF(OR(AJ$3="",Consolidado!$D290=""),0,IF(ISNUMBER(SEARCH(AJ$3,Consolidado!$D290)),IF(COUNTIFS(Consolidado!$AC$5:AC290,Consolidado!$AC290,Consolidado!$D$5:D290,"*"&amp;AJ$3&amp;"*")=1,1,0),0))</f>
        <v>0</v>
      </c>
      <c r="AK290" s="0" t="n">
        <f aca="false">IF(OR(AK$3="",Consolidado!$D290=""),0,IF(ISNUMBER(SEARCH(AK$3,Consolidado!$D290)),IF(COUNTIFS(Consolidado!$AC$5:AC290,Consolidado!$AC290,Consolidado!$D$5:D290,"*"&amp;AK$3&amp;"*")=1,1,0),0))</f>
        <v>0</v>
      </c>
      <c r="AL290" s="0" t="n">
        <f aca="false">IF(OR(AL$3="",Consolidado!$D290=""),0,IF(ISNUMBER(SEARCH(AL$3,Consolidado!$D290)),IF(COUNTIFS(Consolidado!$AC$5:AC290,Consolidado!$AC290,Consolidado!$D$5:D290,"*"&amp;AL$3&amp;"*")=1,1,0),0))</f>
        <v>0</v>
      </c>
      <c r="AM290" s="0" t="n">
        <f aca="false">IF(OR(AM$3="",Consolidado!$D290=""),0,IF(ISNUMBER(SEARCH(AM$3,Consolidado!$D290)),IF(COUNTIFS(Consolidado!$AC$5:AC290,Consolidado!$AC290,Consolidado!$D$5:D290,"*"&amp;AM$3&amp;"*")=1,1,0),0))</f>
        <v>0</v>
      </c>
      <c r="AN290" s="0" t="n">
        <f aca="false">IF(OR(AN$3="",Consolidado!$D290=""),0,IF(ISNUMBER(SEARCH(AN$3,Consolidado!$D290)),IF(COUNTIFS(Consolidado!$AC$5:AC290,Consolidado!$AC290,Consolidado!$D$5:D290,"*"&amp;AN$3&amp;"*")=1,1,0),0))</f>
        <v>0</v>
      </c>
      <c r="AO290" s="0" t="n">
        <f aca="false">IF(OR(AO$3="",Consolidado!$D290=""),0,IF(ISNUMBER(SEARCH(AO$3,Consolidado!$D290)),IF(COUNTIFS(Consolidado!$AC$5:AC290,Consolidado!$AC290,Consolidado!$D$5:D290,"*"&amp;AO$3&amp;"*")=1,1,0),0))</f>
        <v>0</v>
      </c>
    </row>
    <row r="291" customFormat="false" ht="15" hidden="false" customHeight="false" outlineLevel="0" collapsed="false">
      <c r="B291" s="0" t="n">
        <f aca="false">IF(OR(B$3="",Consolidado!$D291=""),0,IF(ISNUMBER(SEARCH(B$3,Consolidado!$D291)),IF(COUNTIFS(Consolidado!$AC$5:AC291,Consolidado!$AC291,Consolidado!$D$5:D291,"*"&amp;B$3&amp;"*")=1,1,0),0))</f>
        <v>0</v>
      </c>
      <c r="C291" s="0" t="n">
        <f aca="false">IF(OR(C$3="",Consolidado!$D291=""),0,IF(ISNUMBER(SEARCH(C$3,Consolidado!$D291)),IF(COUNTIFS(Consolidado!$AC$5:AC291,Consolidado!$AC291,Consolidado!$D$5:D291,"*"&amp;C$3&amp;"*")=1,1,0),0))</f>
        <v>0</v>
      </c>
      <c r="D291" s="0" t="n">
        <f aca="false">IF(OR(D$3="",Consolidado!$D291=""),0,IF(ISNUMBER(SEARCH(D$3,Consolidado!$D291)),IF(COUNTIFS(Consolidado!$AC$5:AC291,Consolidado!$AC291,Consolidado!$D$5:D291,"*"&amp;D$3&amp;"*")=1,1,0),0))</f>
        <v>0</v>
      </c>
      <c r="E291" s="0" t="n">
        <f aca="false">IF(OR(E$3="",Consolidado!$D291=""),0,IF(ISNUMBER(SEARCH(E$3,Consolidado!$D291)),IF(COUNTIFS(Consolidado!$AC$5:AC291,Consolidado!$AC291,Consolidado!$D$5:D291,"*"&amp;E$3&amp;"*")=1,1,0),0))</f>
        <v>0</v>
      </c>
      <c r="F291" s="0" t="n">
        <f aca="false">IF(OR(F$3="",Consolidado!$D291=""),0,IF(ISNUMBER(SEARCH(F$3,Consolidado!$D291)),IF(COUNTIFS(Consolidado!$AC$5:AC291,Consolidado!$AC291,Consolidado!$D$5:D291,"*"&amp;F$3&amp;"*")=1,1,0),0))</f>
        <v>0</v>
      </c>
      <c r="G291" s="0" t="n">
        <f aca="false">IF(OR(G$3="",Consolidado!$D291=""),0,IF(ISNUMBER(SEARCH(G$3,Consolidado!$D291)),IF(COUNTIFS(Consolidado!$AC$5:AC291,Consolidado!$AC291,Consolidado!$D$5:D291,"*"&amp;G$3&amp;"*")=1,1,0),0))</f>
        <v>0</v>
      </c>
      <c r="H291" s="0" t="n">
        <f aca="false">IF(OR(H$3="",Consolidado!$D291=""),0,IF(ISNUMBER(SEARCH(H$3,Consolidado!$D291)),IF(COUNTIFS(Consolidado!$AC$5:AC291,Consolidado!$AC291,Consolidado!$D$5:D291,"*"&amp;H$3&amp;"*")=1,1,0),0))</f>
        <v>0</v>
      </c>
      <c r="I291" s="0" t="n">
        <f aca="false">IF(OR(I$3="",Consolidado!$D291=""),0,IF(ISNUMBER(SEARCH(I$3,Consolidado!$D291)),IF(COUNTIFS(Consolidado!$AC$5:AC291,Consolidado!$AC291,Consolidado!$D$5:D291,"*"&amp;I$3&amp;"*")=1,1,0),0))</f>
        <v>0</v>
      </c>
      <c r="J291" s="0" t="n">
        <f aca="false">IF(OR(J$3="",Consolidado!$D291=""),0,IF(ISNUMBER(SEARCH(J$3,Consolidado!$D291)),IF(COUNTIFS(Consolidado!$AC$5:AC291,Consolidado!$AC291,Consolidado!$D$5:D291,"*"&amp;J$3&amp;"*")=1,1,0),0))</f>
        <v>0</v>
      </c>
      <c r="K291" s="0" t="n">
        <f aca="false">IF(OR(K$3="",Consolidado!$D291=""),0,IF(ISNUMBER(SEARCH(K$3,Consolidado!$D291)),IF(COUNTIFS(Consolidado!$AC$5:AC291,Consolidado!$AC291,Consolidado!$D$5:D291,"*"&amp;K$3&amp;"*")=1,1,0),0))</f>
        <v>0</v>
      </c>
      <c r="L291" s="0" t="n">
        <f aca="false">IF(OR(L$3="",Consolidado!$D291=""),0,IF(ISNUMBER(SEARCH(L$3,Consolidado!$D291)),IF(COUNTIFS(Consolidado!$AC$5:AC291,Consolidado!$AC291,Consolidado!$D$5:D291,"*"&amp;L$3&amp;"*")=1,1,0),0))</f>
        <v>0</v>
      </c>
      <c r="M291" s="0" t="n">
        <f aca="false">IF(OR(M$3="",Consolidado!$D291=""),0,IF(ISNUMBER(SEARCH(M$3,Consolidado!$D291)),IF(COUNTIFS(Consolidado!$AC$5:AC291,Consolidado!$AC291,Consolidado!$D$5:D291,"*"&amp;M$3&amp;"*")=1,1,0),0))</f>
        <v>0</v>
      </c>
      <c r="N291" s="0" t="n">
        <f aca="false">IF(OR(N$3="",Consolidado!$D291=""),0,IF(ISNUMBER(SEARCH(N$3,Consolidado!$D291)),IF(COUNTIFS(Consolidado!$AC$5:AC291,Consolidado!$AC291,Consolidado!$D$5:D291,"*"&amp;N$3&amp;"*")=1,1,0),0))</f>
        <v>0</v>
      </c>
      <c r="O291" s="0" t="n">
        <f aca="false">IF(OR(O$3="",Consolidado!$D291=""),0,IF(ISNUMBER(SEARCH(O$3,Consolidado!$D291)),IF(COUNTIFS(Consolidado!$AC$5:AC291,Consolidado!$AC291,Consolidado!$D$5:D291,"*"&amp;O$3&amp;"*")=1,1,0),0))</f>
        <v>0</v>
      </c>
      <c r="P291" s="0" t="n">
        <f aca="false">IF(OR(P$3="",Consolidado!$D291=""),0,IF(ISNUMBER(SEARCH(P$3,Consolidado!$D291)),IF(COUNTIFS(Consolidado!$AC$5:AC291,Consolidado!$AC291,Consolidado!$D$5:D291,"*"&amp;P$3&amp;"*")=1,1,0),0))</f>
        <v>0</v>
      </c>
      <c r="Q291" s="0" t="n">
        <f aca="false">IF(OR(Q$3="",Consolidado!$D291=""),0,IF(ISNUMBER(SEARCH(Q$3,Consolidado!$D291)),IF(COUNTIFS(Consolidado!$AC$5:AC291,Consolidado!$AC291,Consolidado!$D$5:D291,"*"&amp;Q$3&amp;"*")=1,1,0),0))</f>
        <v>0</v>
      </c>
      <c r="R291" s="0" t="n">
        <f aca="false">IF(OR(R$3="",Consolidado!$D291=""),0,IF(ISNUMBER(SEARCH(R$3,Consolidado!$D291)),IF(COUNTIFS(Consolidado!$AC$5:AC291,Consolidado!$AC291,Consolidado!$D$5:D291,"*"&amp;R$3&amp;"*")=1,1,0),0))</f>
        <v>0</v>
      </c>
      <c r="S291" s="0" t="n">
        <f aca="false">IF(OR(S$3="",Consolidado!$D291=""),0,IF(ISNUMBER(SEARCH(S$3,Consolidado!$D291)),IF(COUNTIFS(Consolidado!$AC$5:AC291,Consolidado!$AC291,Consolidado!$D$5:D291,"*"&amp;S$3&amp;"*")=1,1,0),0))</f>
        <v>0</v>
      </c>
      <c r="T291" s="0" t="n">
        <f aca="false">IF(OR(T$3="",Consolidado!$D291=""),0,IF(ISNUMBER(SEARCH(T$3,Consolidado!$D291)),IF(COUNTIFS(Consolidado!$AC$5:AC291,Consolidado!$AC291,Consolidado!$D$5:D291,"*"&amp;T$3&amp;"*")=1,1,0),0))</f>
        <v>0</v>
      </c>
      <c r="U291" s="0" t="n">
        <f aca="false">IF(OR(U$3="",Consolidado!$D291=""),0,IF(ISNUMBER(SEARCH(U$3,Consolidado!$D291)),IF(COUNTIFS(Consolidado!$AC$5:AC291,Consolidado!$AC291,Consolidado!$D$5:D291,"*"&amp;U$3&amp;"*")=1,1,0),0))</f>
        <v>0</v>
      </c>
      <c r="V291" s="0" t="n">
        <f aca="false">IF(OR(V$3="",Consolidado!$D291=""),0,IF(ISNUMBER(SEARCH(V$3,Consolidado!$D291)),IF(COUNTIFS(Consolidado!$AC$5:AC291,Consolidado!$AC291,Consolidado!$D$5:D291,"*"&amp;V$3&amp;"*")=1,1,0),0))</f>
        <v>0</v>
      </c>
      <c r="W291" s="0" t="n">
        <f aca="false">IF(OR(W$3="",Consolidado!$D291=""),0,IF(ISNUMBER(SEARCH(W$3,Consolidado!$D291)),IF(COUNTIFS(Consolidado!$AC$5:AC291,Consolidado!$AC291,Consolidado!$D$5:D291,"*"&amp;W$3&amp;"*")=1,1,0),0))</f>
        <v>0</v>
      </c>
      <c r="X291" s="0" t="n">
        <f aca="false">IF(OR(X$3="",Consolidado!$D291=""),0,IF(ISNUMBER(SEARCH(X$3,Consolidado!$D291)),IF(COUNTIFS(Consolidado!$AC$5:AC291,Consolidado!$AC291,Consolidado!$D$5:D291,"*"&amp;X$3&amp;"*")=1,1,0),0))</f>
        <v>0</v>
      </c>
      <c r="Y291" s="0" t="n">
        <f aca="false">IF(OR(Y$3="",Consolidado!$D291=""),0,IF(ISNUMBER(SEARCH(Y$3,Consolidado!$D291)),IF(COUNTIFS(Consolidado!$AC$5:AC291,Consolidado!$AC291,Consolidado!$D$5:D291,"*"&amp;Y$3&amp;"*")=1,1,0),0))</f>
        <v>0</v>
      </c>
      <c r="Z291" s="0" t="n">
        <f aca="false">IF(OR(Z$3="",Consolidado!$D291=""),0,IF(ISNUMBER(SEARCH(Z$3,Consolidado!$D291)),IF(COUNTIFS(Consolidado!$AC$5:AC291,Consolidado!$AC291,Consolidado!$D$5:D291,"*"&amp;Z$3&amp;"*")=1,1,0),0))</f>
        <v>0</v>
      </c>
      <c r="AA291" s="0" t="n">
        <f aca="false">IF(OR(AA$3="",Consolidado!$D291=""),0,IF(ISNUMBER(SEARCH(AA$3,Consolidado!$D291)),IF(COUNTIFS(Consolidado!$AC$5:AC291,Consolidado!$AC291,Consolidado!$D$5:D291,"*"&amp;AA$3&amp;"*")=1,1,0),0))</f>
        <v>0</v>
      </c>
      <c r="AB291" s="0" t="n">
        <f aca="false">IF(OR(AB$3="",Consolidado!$D291=""),0,IF(ISNUMBER(SEARCH(AB$3,Consolidado!$D291)),IF(COUNTIFS(Consolidado!$AC$5:AC291,Consolidado!$AC291,Consolidado!$D$5:D291,"*"&amp;AB$3&amp;"*")=1,1,0),0))</f>
        <v>0</v>
      </c>
      <c r="AC291" s="0" t="n">
        <f aca="false">IF(OR(AC$3="",Consolidado!$D291=""),0,IF(ISNUMBER(SEARCH(AC$3,Consolidado!$D291)),IF(COUNTIFS(Consolidado!$AC$5:AC291,Consolidado!$AC291,Consolidado!$D$5:D291,"*"&amp;AC$3&amp;"*")=1,1,0),0))</f>
        <v>0</v>
      </c>
      <c r="AD291" s="0" t="n">
        <f aca="false">IF(OR(AD$3="",Consolidado!$D291=""),0,IF(ISNUMBER(SEARCH(AD$3,Consolidado!$D291)),IF(COUNTIFS(Consolidado!$AC$5:AC291,Consolidado!$AC291,Consolidado!$D$5:D291,"*"&amp;AD$3&amp;"*")=1,1,0),0))</f>
        <v>0</v>
      </c>
      <c r="AE291" s="0" t="n">
        <f aca="false">IF(OR(AE$3="",Consolidado!$D291=""),0,IF(ISNUMBER(SEARCH(AE$3,Consolidado!$D291)),IF(COUNTIFS(Consolidado!$AC$5:AC291,Consolidado!$AC291,Consolidado!$D$5:D291,"*"&amp;AE$3&amp;"*")=1,1,0),0))</f>
        <v>0</v>
      </c>
      <c r="AF291" s="0" t="n">
        <f aca="false">IF(OR(AF$3="",Consolidado!$D291=""),0,IF(ISNUMBER(SEARCH(AF$3,Consolidado!$D291)),IF(COUNTIFS(Consolidado!$AC$5:AC291,Consolidado!$AC291,Consolidado!$D$5:D291,"*"&amp;AF$3&amp;"*")=1,1,0),0))</f>
        <v>0</v>
      </c>
      <c r="AG291" s="0" t="n">
        <f aca="false">IF(OR(AG$3="",Consolidado!$D291=""),0,IF(ISNUMBER(SEARCH(AG$3,Consolidado!$D291)),IF(COUNTIFS(Consolidado!$AC$5:AC291,Consolidado!$AC291,Consolidado!$D$5:D291,"*"&amp;AG$3&amp;"*")=1,1,0),0))</f>
        <v>0</v>
      </c>
      <c r="AH291" s="0" t="n">
        <f aca="false">IF(OR(AH$3="",Consolidado!$D291=""),0,IF(ISNUMBER(SEARCH(AH$3,Consolidado!$D291)),IF(COUNTIFS(Consolidado!$AC$5:AC291,Consolidado!$AC291,Consolidado!$D$5:D291,"*"&amp;AH$3&amp;"*")=1,1,0),0))</f>
        <v>0</v>
      </c>
      <c r="AI291" s="0" t="n">
        <f aca="false">IF(OR(AI$3="",Consolidado!$D291=""),0,IF(ISNUMBER(SEARCH(AI$3,Consolidado!$D291)),IF(COUNTIFS(Consolidado!$AC$5:AC291,Consolidado!$AC291,Consolidado!$D$5:D291,"*"&amp;AI$3&amp;"*")=1,1,0),0))</f>
        <v>0</v>
      </c>
      <c r="AJ291" s="0" t="n">
        <f aca="false">IF(OR(AJ$3="",Consolidado!$D291=""),0,IF(ISNUMBER(SEARCH(AJ$3,Consolidado!$D291)),IF(COUNTIFS(Consolidado!$AC$5:AC291,Consolidado!$AC291,Consolidado!$D$5:D291,"*"&amp;AJ$3&amp;"*")=1,1,0),0))</f>
        <v>0</v>
      </c>
      <c r="AK291" s="0" t="n">
        <f aca="false">IF(OR(AK$3="",Consolidado!$D291=""),0,IF(ISNUMBER(SEARCH(AK$3,Consolidado!$D291)),IF(COUNTIFS(Consolidado!$AC$5:AC291,Consolidado!$AC291,Consolidado!$D$5:D291,"*"&amp;AK$3&amp;"*")=1,1,0),0))</f>
        <v>0</v>
      </c>
      <c r="AL291" s="0" t="n">
        <f aca="false">IF(OR(AL$3="",Consolidado!$D291=""),0,IF(ISNUMBER(SEARCH(AL$3,Consolidado!$D291)),IF(COUNTIFS(Consolidado!$AC$5:AC291,Consolidado!$AC291,Consolidado!$D$5:D291,"*"&amp;AL$3&amp;"*")=1,1,0),0))</f>
        <v>0</v>
      </c>
      <c r="AM291" s="0" t="n">
        <f aca="false">IF(OR(AM$3="",Consolidado!$D291=""),0,IF(ISNUMBER(SEARCH(AM$3,Consolidado!$D291)),IF(COUNTIFS(Consolidado!$AC$5:AC291,Consolidado!$AC291,Consolidado!$D$5:D291,"*"&amp;AM$3&amp;"*")=1,1,0),0))</f>
        <v>0</v>
      </c>
      <c r="AN291" s="0" t="n">
        <f aca="false">IF(OR(AN$3="",Consolidado!$D291=""),0,IF(ISNUMBER(SEARCH(AN$3,Consolidado!$D291)),IF(COUNTIFS(Consolidado!$AC$5:AC291,Consolidado!$AC291,Consolidado!$D$5:D291,"*"&amp;AN$3&amp;"*")=1,1,0),0))</f>
        <v>0</v>
      </c>
      <c r="AO291" s="0" t="n">
        <f aca="false">IF(OR(AO$3="",Consolidado!$D291=""),0,IF(ISNUMBER(SEARCH(AO$3,Consolidado!$D291)),IF(COUNTIFS(Consolidado!$AC$5:AC291,Consolidado!$AC291,Consolidado!$D$5:D291,"*"&amp;AO$3&amp;"*")=1,1,0),0))</f>
        <v>0</v>
      </c>
    </row>
    <row r="292" customFormat="false" ht="15" hidden="false" customHeight="false" outlineLevel="0" collapsed="false">
      <c r="B292" s="0" t="n">
        <f aca="false">IF(OR(B$3="",Consolidado!$D292=""),0,IF(ISNUMBER(SEARCH(B$3,Consolidado!$D292)),IF(COUNTIFS(Consolidado!$AC$5:AC292,Consolidado!$AC292,Consolidado!$D$5:D292,"*"&amp;B$3&amp;"*")=1,1,0),0))</f>
        <v>0</v>
      </c>
      <c r="C292" s="0" t="n">
        <f aca="false">IF(OR(C$3="",Consolidado!$D292=""),0,IF(ISNUMBER(SEARCH(C$3,Consolidado!$D292)),IF(COUNTIFS(Consolidado!$AC$5:AC292,Consolidado!$AC292,Consolidado!$D$5:D292,"*"&amp;C$3&amp;"*")=1,1,0),0))</f>
        <v>0</v>
      </c>
      <c r="D292" s="0" t="n">
        <f aca="false">IF(OR(D$3="",Consolidado!$D292=""),0,IF(ISNUMBER(SEARCH(D$3,Consolidado!$D292)),IF(COUNTIFS(Consolidado!$AC$5:AC292,Consolidado!$AC292,Consolidado!$D$5:D292,"*"&amp;D$3&amp;"*")=1,1,0),0))</f>
        <v>0</v>
      </c>
      <c r="E292" s="0" t="n">
        <f aca="false">IF(OR(E$3="",Consolidado!$D292=""),0,IF(ISNUMBER(SEARCH(E$3,Consolidado!$D292)),IF(COUNTIFS(Consolidado!$AC$5:AC292,Consolidado!$AC292,Consolidado!$D$5:D292,"*"&amp;E$3&amp;"*")=1,1,0),0))</f>
        <v>0</v>
      </c>
      <c r="F292" s="0" t="n">
        <f aca="false">IF(OR(F$3="",Consolidado!$D292=""),0,IF(ISNUMBER(SEARCH(F$3,Consolidado!$D292)),IF(COUNTIFS(Consolidado!$AC$5:AC292,Consolidado!$AC292,Consolidado!$D$5:D292,"*"&amp;F$3&amp;"*")=1,1,0),0))</f>
        <v>0</v>
      </c>
      <c r="G292" s="0" t="n">
        <f aca="false">IF(OR(G$3="",Consolidado!$D292=""),0,IF(ISNUMBER(SEARCH(G$3,Consolidado!$D292)),IF(COUNTIFS(Consolidado!$AC$5:AC292,Consolidado!$AC292,Consolidado!$D$5:D292,"*"&amp;G$3&amp;"*")=1,1,0),0))</f>
        <v>0</v>
      </c>
      <c r="H292" s="0" t="n">
        <f aca="false">IF(OR(H$3="",Consolidado!$D292=""),0,IF(ISNUMBER(SEARCH(H$3,Consolidado!$D292)),IF(COUNTIFS(Consolidado!$AC$5:AC292,Consolidado!$AC292,Consolidado!$D$5:D292,"*"&amp;H$3&amp;"*")=1,1,0),0))</f>
        <v>0</v>
      </c>
      <c r="I292" s="0" t="n">
        <f aca="false">IF(OR(I$3="",Consolidado!$D292=""),0,IF(ISNUMBER(SEARCH(I$3,Consolidado!$D292)),IF(COUNTIFS(Consolidado!$AC$5:AC292,Consolidado!$AC292,Consolidado!$D$5:D292,"*"&amp;I$3&amp;"*")=1,1,0),0))</f>
        <v>0</v>
      </c>
      <c r="J292" s="0" t="n">
        <f aca="false">IF(OR(J$3="",Consolidado!$D292=""),0,IF(ISNUMBER(SEARCH(J$3,Consolidado!$D292)),IF(COUNTIFS(Consolidado!$AC$5:AC292,Consolidado!$AC292,Consolidado!$D$5:D292,"*"&amp;J$3&amp;"*")=1,1,0),0))</f>
        <v>0</v>
      </c>
      <c r="K292" s="0" t="n">
        <f aca="false">IF(OR(K$3="",Consolidado!$D292=""),0,IF(ISNUMBER(SEARCH(K$3,Consolidado!$D292)),IF(COUNTIFS(Consolidado!$AC$5:AC292,Consolidado!$AC292,Consolidado!$D$5:D292,"*"&amp;K$3&amp;"*")=1,1,0),0))</f>
        <v>0</v>
      </c>
      <c r="L292" s="0" t="n">
        <f aca="false">IF(OR(L$3="",Consolidado!$D292=""),0,IF(ISNUMBER(SEARCH(L$3,Consolidado!$D292)),IF(COUNTIFS(Consolidado!$AC$5:AC292,Consolidado!$AC292,Consolidado!$D$5:D292,"*"&amp;L$3&amp;"*")=1,1,0),0))</f>
        <v>0</v>
      </c>
      <c r="M292" s="0" t="n">
        <f aca="false">IF(OR(M$3="",Consolidado!$D292=""),0,IF(ISNUMBER(SEARCH(M$3,Consolidado!$D292)),IF(COUNTIFS(Consolidado!$AC$5:AC292,Consolidado!$AC292,Consolidado!$D$5:D292,"*"&amp;M$3&amp;"*")=1,1,0),0))</f>
        <v>0</v>
      </c>
      <c r="N292" s="0" t="n">
        <f aca="false">IF(OR(N$3="",Consolidado!$D292=""),0,IF(ISNUMBER(SEARCH(N$3,Consolidado!$D292)),IF(COUNTIFS(Consolidado!$AC$5:AC292,Consolidado!$AC292,Consolidado!$D$5:D292,"*"&amp;N$3&amp;"*")=1,1,0),0))</f>
        <v>0</v>
      </c>
      <c r="O292" s="0" t="n">
        <f aca="false">IF(OR(O$3="",Consolidado!$D292=""),0,IF(ISNUMBER(SEARCH(O$3,Consolidado!$D292)),IF(COUNTIFS(Consolidado!$AC$5:AC292,Consolidado!$AC292,Consolidado!$D$5:D292,"*"&amp;O$3&amp;"*")=1,1,0),0))</f>
        <v>0</v>
      </c>
      <c r="P292" s="0" t="n">
        <f aca="false">IF(OR(P$3="",Consolidado!$D292=""),0,IF(ISNUMBER(SEARCH(P$3,Consolidado!$D292)),IF(COUNTIFS(Consolidado!$AC$5:AC292,Consolidado!$AC292,Consolidado!$D$5:D292,"*"&amp;P$3&amp;"*")=1,1,0),0))</f>
        <v>0</v>
      </c>
      <c r="Q292" s="0" t="n">
        <f aca="false">IF(OR(Q$3="",Consolidado!$D292=""),0,IF(ISNUMBER(SEARCH(Q$3,Consolidado!$D292)),IF(COUNTIFS(Consolidado!$AC$5:AC292,Consolidado!$AC292,Consolidado!$D$5:D292,"*"&amp;Q$3&amp;"*")=1,1,0),0))</f>
        <v>0</v>
      </c>
      <c r="R292" s="0" t="n">
        <f aca="false">IF(OR(R$3="",Consolidado!$D292=""),0,IF(ISNUMBER(SEARCH(R$3,Consolidado!$D292)),IF(COUNTIFS(Consolidado!$AC$5:AC292,Consolidado!$AC292,Consolidado!$D$5:D292,"*"&amp;R$3&amp;"*")=1,1,0),0))</f>
        <v>0</v>
      </c>
      <c r="S292" s="0" t="n">
        <f aca="false">IF(OR(S$3="",Consolidado!$D292=""),0,IF(ISNUMBER(SEARCH(S$3,Consolidado!$D292)),IF(COUNTIFS(Consolidado!$AC$5:AC292,Consolidado!$AC292,Consolidado!$D$5:D292,"*"&amp;S$3&amp;"*")=1,1,0),0))</f>
        <v>0</v>
      </c>
      <c r="T292" s="0" t="n">
        <f aca="false">IF(OR(T$3="",Consolidado!$D292=""),0,IF(ISNUMBER(SEARCH(T$3,Consolidado!$D292)),IF(COUNTIFS(Consolidado!$AC$5:AC292,Consolidado!$AC292,Consolidado!$D$5:D292,"*"&amp;T$3&amp;"*")=1,1,0),0))</f>
        <v>0</v>
      </c>
      <c r="U292" s="0" t="n">
        <f aca="false">IF(OR(U$3="",Consolidado!$D292=""),0,IF(ISNUMBER(SEARCH(U$3,Consolidado!$D292)),IF(COUNTIFS(Consolidado!$AC$5:AC292,Consolidado!$AC292,Consolidado!$D$5:D292,"*"&amp;U$3&amp;"*")=1,1,0),0))</f>
        <v>0</v>
      </c>
      <c r="V292" s="0" t="n">
        <f aca="false">IF(OR(V$3="",Consolidado!$D292=""),0,IF(ISNUMBER(SEARCH(V$3,Consolidado!$D292)),IF(COUNTIFS(Consolidado!$AC$5:AC292,Consolidado!$AC292,Consolidado!$D$5:D292,"*"&amp;V$3&amp;"*")=1,1,0),0))</f>
        <v>0</v>
      </c>
      <c r="W292" s="0" t="n">
        <f aca="false">IF(OR(W$3="",Consolidado!$D292=""),0,IF(ISNUMBER(SEARCH(W$3,Consolidado!$D292)),IF(COUNTIFS(Consolidado!$AC$5:AC292,Consolidado!$AC292,Consolidado!$D$5:D292,"*"&amp;W$3&amp;"*")=1,1,0),0))</f>
        <v>0</v>
      </c>
      <c r="X292" s="0" t="n">
        <f aca="false">IF(OR(X$3="",Consolidado!$D292=""),0,IF(ISNUMBER(SEARCH(X$3,Consolidado!$D292)),IF(COUNTIFS(Consolidado!$AC$5:AC292,Consolidado!$AC292,Consolidado!$D$5:D292,"*"&amp;X$3&amp;"*")=1,1,0),0))</f>
        <v>0</v>
      </c>
      <c r="Y292" s="0" t="n">
        <f aca="false">IF(OR(Y$3="",Consolidado!$D292=""),0,IF(ISNUMBER(SEARCH(Y$3,Consolidado!$D292)),IF(COUNTIFS(Consolidado!$AC$5:AC292,Consolidado!$AC292,Consolidado!$D$5:D292,"*"&amp;Y$3&amp;"*")=1,1,0),0))</f>
        <v>0</v>
      </c>
      <c r="Z292" s="0" t="n">
        <f aca="false">IF(OR(Z$3="",Consolidado!$D292=""),0,IF(ISNUMBER(SEARCH(Z$3,Consolidado!$D292)),IF(COUNTIFS(Consolidado!$AC$5:AC292,Consolidado!$AC292,Consolidado!$D$5:D292,"*"&amp;Z$3&amp;"*")=1,1,0),0))</f>
        <v>0</v>
      </c>
      <c r="AA292" s="0" t="n">
        <f aca="false">IF(OR(AA$3="",Consolidado!$D292=""),0,IF(ISNUMBER(SEARCH(AA$3,Consolidado!$D292)),IF(COUNTIFS(Consolidado!$AC$5:AC292,Consolidado!$AC292,Consolidado!$D$5:D292,"*"&amp;AA$3&amp;"*")=1,1,0),0))</f>
        <v>0</v>
      </c>
      <c r="AB292" s="0" t="n">
        <f aca="false">IF(OR(AB$3="",Consolidado!$D292=""),0,IF(ISNUMBER(SEARCH(AB$3,Consolidado!$D292)),IF(COUNTIFS(Consolidado!$AC$5:AC292,Consolidado!$AC292,Consolidado!$D$5:D292,"*"&amp;AB$3&amp;"*")=1,1,0),0))</f>
        <v>0</v>
      </c>
      <c r="AC292" s="0" t="n">
        <f aca="false">IF(OR(AC$3="",Consolidado!$D292=""),0,IF(ISNUMBER(SEARCH(AC$3,Consolidado!$D292)),IF(COUNTIFS(Consolidado!$AC$5:AC292,Consolidado!$AC292,Consolidado!$D$5:D292,"*"&amp;AC$3&amp;"*")=1,1,0),0))</f>
        <v>0</v>
      </c>
      <c r="AD292" s="0" t="n">
        <f aca="false">IF(OR(AD$3="",Consolidado!$D292=""),0,IF(ISNUMBER(SEARCH(AD$3,Consolidado!$D292)),IF(COUNTIFS(Consolidado!$AC$5:AC292,Consolidado!$AC292,Consolidado!$D$5:D292,"*"&amp;AD$3&amp;"*")=1,1,0),0))</f>
        <v>0</v>
      </c>
      <c r="AE292" s="0" t="n">
        <f aca="false">IF(OR(AE$3="",Consolidado!$D292=""),0,IF(ISNUMBER(SEARCH(AE$3,Consolidado!$D292)),IF(COUNTIFS(Consolidado!$AC$5:AC292,Consolidado!$AC292,Consolidado!$D$5:D292,"*"&amp;AE$3&amp;"*")=1,1,0),0))</f>
        <v>0</v>
      </c>
      <c r="AF292" s="0" t="n">
        <f aca="false">IF(OR(AF$3="",Consolidado!$D292=""),0,IF(ISNUMBER(SEARCH(AF$3,Consolidado!$D292)),IF(COUNTIFS(Consolidado!$AC$5:AC292,Consolidado!$AC292,Consolidado!$D$5:D292,"*"&amp;AF$3&amp;"*")=1,1,0),0))</f>
        <v>0</v>
      </c>
      <c r="AG292" s="0" t="n">
        <f aca="false">IF(OR(AG$3="",Consolidado!$D292=""),0,IF(ISNUMBER(SEARCH(AG$3,Consolidado!$D292)),IF(COUNTIFS(Consolidado!$AC$5:AC292,Consolidado!$AC292,Consolidado!$D$5:D292,"*"&amp;AG$3&amp;"*")=1,1,0),0))</f>
        <v>0</v>
      </c>
      <c r="AH292" s="0" t="n">
        <f aca="false">IF(OR(AH$3="",Consolidado!$D292=""),0,IF(ISNUMBER(SEARCH(AH$3,Consolidado!$D292)),IF(COUNTIFS(Consolidado!$AC$5:AC292,Consolidado!$AC292,Consolidado!$D$5:D292,"*"&amp;AH$3&amp;"*")=1,1,0),0))</f>
        <v>0</v>
      </c>
      <c r="AI292" s="0" t="n">
        <f aca="false">IF(OR(AI$3="",Consolidado!$D292=""),0,IF(ISNUMBER(SEARCH(AI$3,Consolidado!$D292)),IF(COUNTIFS(Consolidado!$AC$5:AC292,Consolidado!$AC292,Consolidado!$D$5:D292,"*"&amp;AI$3&amp;"*")=1,1,0),0))</f>
        <v>0</v>
      </c>
      <c r="AJ292" s="0" t="n">
        <f aca="false">IF(OR(AJ$3="",Consolidado!$D292=""),0,IF(ISNUMBER(SEARCH(AJ$3,Consolidado!$D292)),IF(COUNTIFS(Consolidado!$AC$5:AC292,Consolidado!$AC292,Consolidado!$D$5:D292,"*"&amp;AJ$3&amp;"*")=1,1,0),0))</f>
        <v>0</v>
      </c>
      <c r="AK292" s="0" t="n">
        <f aca="false">IF(OR(AK$3="",Consolidado!$D292=""),0,IF(ISNUMBER(SEARCH(AK$3,Consolidado!$D292)),IF(COUNTIFS(Consolidado!$AC$5:AC292,Consolidado!$AC292,Consolidado!$D$5:D292,"*"&amp;AK$3&amp;"*")=1,1,0),0))</f>
        <v>0</v>
      </c>
      <c r="AL292" s="0" t="n">
        <f aca="false">IF(OR(AL$3="",Consolidado!$D292=""),0,IF(ISNUMBER(SEARCH(AL$3,Consolidado!$D292)),IF(COUNTIFS(Consolidado!$AC$5:AC292,Consolidado!$AC292,Consolidado!$D$5:D292,"*"&amp;AL$3&amp;"*")=1,1,0),0))</f>
        <v>0</v>
      </c>
      <c r="AM292" s="0" t="n">
        <f aca="false">IF(OR(AM$3="",Consolidado!$D292=""),0,IF(ISNUMBER(SEARCH(AM$3,Consolidado!$D292)),IF(COUNTIFS(Consolidado!$AC$5:AC292,Consolidado!$AC292,Consolidado!$D$5:D292,"*"&amp;AM$3&amp;"*")=1,1,0),0))</f>
        <v>0</v>
      </c>
      <c r="AN292" s="0" t="n">
        <f aca="false">IF(OR(AN$3="",Consolidado!$D292=""),0,IF(ISNUMBER(SEARCH(AN$3,Consolidado!$D292)),IF(COUNTIFS(Consolidado!$AC$5:AC292,Consolidado!$AC292,Consolidado!$D$5:D292,"*"&amp;AN$3&amp;"*")=1,1,0),0))</f>
        <v>0</v>
      </c>
      <c r="AO292" s="0" t="n">
        <f aca="false">IF(OR(AO$3="",Consolidado!$D292=""),0,IF(ISNUMBER(SEARCH(AO$3,Consolidado!$D292)),IF(COUNTIFS(Consolidado!$AC$5:AC292,Consolidado!$AC292,Consolidado!$D$5:D292,"*"&amp;AO$3&amp;"*")=1,1,0),0))</f>
        <v>0</v>
      </c>
    </row>
    <row r="293" customFormat="false" ht="15" hidden="false" customHeight="false" outlineLevel="0" collapsed="false">
      <c r="B293" s="0" t="n">
        <f aca="false">IF(OR(B$3="",Consolidado!$D293=""),0,IF(ISNUMBER(SEARCH(B$3,Consolidado!$D293)),IF(COUNTIFS(Consolidado!$AC$5:AC293,Consolidado!$AC293,Consolidado!$D$5:D293,"*"&amp;B$3&amp;"*")=1,1,0),0))</f>
        <v>0</v>
      </c>
      <c r="C293" s="0" t="n">
        <f aca="false">IF(OR(C$3="",Consolidado!$D293=""),0,IF(ISNUMBER(SEARCH(C$3,Consolidado!$D293)),IF(COUNTIFS(Consolidado!$AC$5:AC293,Consolidado!$AC293,Consolidado!$D$5:D293,"*"&amp;C$3&amp;"*")=1,1,0),0))</f>
        <v>0</v>
      </c>
      <c r="D293" s="0" t="n">
        <f aca="false">IF(OR(D$3="",Consolidado!$D293=""),0,IF(ISNUMBER(SEARCH(D$3,Consolidado!$D293)),IF(COUNTIFS(Consolidado!$AC$5:AC293,Consolidado!$AC293,Consolidado!$D$5:D293,"*"&amp;D$3&amp;"*")=1,1,0),0))</f>
        <v>0</v>
      </c>
      <c r="E293" s="0" t="n">
        <f aca="false">IF(OR(E$3="",Consolidado!$D293=""),0,IF(ISNUMBER(SEARCH(E$3,Consolidado!$D293)),IF(COUNTIFS(Consolidado!$AC$5:AC293,Consolidado!$AC293,Consolidado!$D$5:D293,"*"&amp;E$3&amp;"*")=1,1,0),0))</f>
        <v>0</v>
      </c>
      <c r="F293" s="0" t="n">
        <f aca="false">IF(OR(F$3="",Consolidado!$D293=""),0,IF(ISNUMBER(SEARCH(F$3,Consolidado!$D293)),IF(COUNTIFS(Consolidado!$AC$5:AC293,Consolidado!$AC293,Consolidado!$D$5:D293,"*"&amp;F$3&amp;"*")=1,1,0),0))</f>
        <v>0</v>
      </c>
      <c r="G293" s="0" t="n">
        <f aca="false">IF(OR(G$3="",Consolidado!$D293=""),0,IF(ISNUMBER(SEARCH(G$3,Consolidado!$D293)),IF(COUNTIFS(Consolidado!$AC$5:AC293,Consolidado!$AC293,Consolidado!$D$5:D293,"*"&amp;G$3&amp;"*")=1,1,0),0))</f>
        <v>0</v>
      </c>
      <c r="H293" s="0" t="n">
        <f aca="false">IF(OR(H$3="",Consolidado!$D293=""),0,IF(ISNUMBER(SEARCH(H$3,Consolidado!$D293)),IF(COUNTIFS(Consolidado!$AC$5:AC293,Consolidado!$AC293,Consolidado!$D$5:D293,"*"&amp;H$3&amp;"*")=1,1,0),0))</f>
        <v>0</v>
      </c>
      <c r="I293" s="0" t="n">
        <f aca="false">IF(OR(I$3="",Consolidado!$D293=""),0,IF(ISNUMBER(SEARCH(I$3,Consolidado!$D293)),IF(COUNTIFS(Consolidado!$AC$5:AC293,Consolidado!$AC293,Consolidado!$D$5:D293,"*"&amp;I$3&amp;"*")=1,1,0),0))</f>
        <v>0</v>
      </c>
      <c r="J293" s="0" t="n">
        <f aca="false">IF(OR(J$3="",Consolidado!$D293=""),0,IF(ISNUMBER(SEARCH(J$3,Consolidado!$D293)),IF(COUNTIFS(Consolidado!$AC$5:AC293,Consolidado!$AC293,Consolidado!$D$5:D293,"*"&amp;J$3&amp;"*")=1,1,0),0))</f>
        <v>0</v>
      </c>
      <c r="K293" s="0" t="n">
        <f aca="false">IF(OR(K$3="",Consolidado!$D293=""),0,IF(ISNUMBER(SEARCH(K$3,Consolidado!$D293)),IF(COUNTIFS(Consolidado!$AC$5:AC293,Consolidado!$AC293,Consolidado!$D$5:D293,"*"&amp;K$3&amp;"*")=1,1,0),0))</f>
        <v>0</v>
      </c>
      <c r="L293" s="0" t="n">
        <f aca="false">IF(OR(L$3="",Consolidado!$D293=""),0,IF(ISNUMBER(SEARCH(L$3,Consolidado!$D293)),IF(COUNTIFS(Consolidado!$AC$5:AC293,Consolidado!$AC293,Consolidado!$D$5:D293,"*"&amp;L$3&amp;"*")=1,1,0),0))</f>
        <v>0</v>
      </c>
      <c r="M293" s="0" t="n">
        <f aca="false">IF(OR(M$3="",Consolidado!$D293=""),0,IF(ISNUMBER(SEARCH(M$3,Consolidado!$D293)),IF(COUNTIFS(Consolidado!$AC$5:AC293,Consolidado!$AC293,Consolidado!$D$5:D293,"*"&amp;M$3&amp;"*")=1,1,0),0))</f>
        <v>0</v>
      </c>
      <c r="N293" s="0" t="n">
        <f aca="false">IF(OR(N$3="",Consolidado!$D293=""),0,IF(ISNUMBER(SEARCH(N$3,Consolidado!$D293)),IF(COUNTIFS(Consolidado!$AC$5:AC293,Consolidado!$AC293,Consolidado!$D$5:D293,"*"&amp;N$3&amp;"*")=1,1,0),0))</f>
        <v>0</v>
      </c>
      <c r="O293" s="0" t="n">
        <f aca="false">IF(OR(O$3="",Consolidado!$D293=""),0,IF(ISNUMBER(SEARCH(O$3,Consolidado!$D293)),IF(COUNTIFS(Consolidado!$AC$5:AC293,Consolidado!$AC293,Consolidado!$D$5:D293,"*"&amp;O$3&amp;"*")=1,1,0),0))</f>
        <v>0</v>
      </c>
      <c r="P293" s="0" t="n">
        <f aca="false">IF(OR(P$3="",Consolidado!$D293=""),0,IF(ISNUMBER(SEARCH(P$3,Consolidado!$D293)),IF(COUNTIFS(Consolidado!$AC$5:AC293,Consolidado!$AC293,Consolidado!$D$5:D293,"*"&amp;P$3&amp;"*")=1,1,0),0))</f>
        <v>0</v>
      </c>
      <c r="Q293" s="0" t="n">
        <f aca="false">IF(OR(Q$3="",Consolidado!$D293=""),0,IF(ISNUMBER(SEARCH(Q$3,Consolidado!$D293)),IF(COUNTIFS(Consolidado!$AC$5:AC293,Consolidado!$AC293,Consolidado!$D$5:D293,"*"&amp;Q$3&amp;"*")=1,1,0),0))</f>
        <v>0</v>
      </c>
      <c r="R293" s="0" t="n">
        <f aca="false">IF(OR(R$3="",Consolidado!$D293=""),0,IF(ISNUMBER(SEARCH(R$3,Consolidado!$D293)),IF(COUNTIFS(Consolidado!$AC$5:AC293,Consolidado!$AC293,Consolidado!$D$5:D293,"*"&amp;R$3&amp;"*")=1,1,0),0))</f>
        <v>0</v>
      </c>
      <c r="S293" s="0" t="n">
        <f aca="false">IF(OR(S$3="",Consolidado!$D293=""),0,IF(ISNUMBER(SEARCH(S$3,Consolidado!$D293)),IF(COUNTIFS(Consolidado!$AC$5:AC293,Consolidado!$AC293,Consolidado!$D$5:D293,"*"&amp;S$3&amp;"*")=1,1,0),0))</f>
        <v>0</v>
      </c>
      <c r="T293" s="0" t="n">
        <f aca="false">IF(OR(T$3="",Consolidado!$D293=""),0,IF(ISNUMBER(SEARCH(T$3,Consolidado!$D293)),IF(COUNTIFS(Consolidado!$AC$5:AC293,Consolidado!$AC293,Consolidado!$D$5:D293,"*"&amp;T$3&amp;"*")=1,1,0),0))</f>
        <v>0</v>
      </c>
      <c r="U293" s="0" t="n">
        <f aca="false">IF(OR(U$3="",Consolidado!$D293=""),0,IF(ISNUMBER(SEARCH(U$3,Consolidado!$D293)),IF(COUNTIFS(Consolidado!$AC$5:AC293,Consolidado!$AC293,Consolidado!$D$5:D293,"*"&amp;U$3&amp;"*")=1,1,0),0))</f>
        <v>0</v>
      </c>
      <c r="V293" s="0" t="n">
        <f aca="false">IF(OR(V$3="",Consolidado!$D293=""),0,IF(ISNUMBER(SEARCH(V$3,Consolidado!$D293)),IF(COUNTIFS(Consolidado!$AC$5:AC293,Consolidado!$AC293,Consolidado!$D$5:D293,"*"&amp;V$3&amp;"*")=1,1,0),0))</f>
        <v>0</v>
      </c>
      <c r="W293" s="0" t="n">
        <f aca="false">IF(OR(W$3="",Consolidado!$D293=""),0,IF(ISNUMBER(SEARCH(W$3,Consolidado!$D293)),IF(COUNTIFS(Consolidado!$AC$5:AC293,Consolidado!$AC293,Consolidado!$D$5:D293,"*"&amp;W$3&amp;"*")=1,1,0),0))</f>
        <v>0</v>
      </c>
      <c r="X293" s="0" t="n">
        <f aca="false">IF(OR(X$3="",Consolidado!$D293=""),0,IF(ISNUMBER(SEARCH(X$3,Consolidado!$D293)),IF(COUNTIFS(Consolidado!$AC$5:AC293,Consolidado!$AC293,Consolidado!$D$5:D293,"*"&amp;X$3&amp;"*")=1,1,0),0))</f>
        <v>0</v>
      </c>
      <c r="Y293" s="0" t="n">
        <f aca="false">IF(OR(Y$3="",Consolidado!$D293=""),0,IF(ISNUMBER(SEARCH(Y$3,Consolidado!$D293)),IF(COUNTIFS(Consolidado!$AC$5:AC293,Consolidado!$AC293,Consolidado!$D$5:D293,"*"&amp;Y$3&amp;"*")=1,1,0),0))</f>
        <v>0</v>
      </c>
      <c r="Z293" s="0" t="n">
        <f aca="false">IF(OR(Z$3="",Consolidado!$D293=""),0,IF(ISNUMBER(SEARCH(Z$3,Consolidado!$D293)),IF(COUNTIFS(Consolidado!$AC$5:AC293,Consolidado!$AC293,Consolidado!$D$5:D293,"*"&amp;Z$3&amp;"*")=1,1,0),0))</f>
        <v>0</v>
      </c>
      <c r="AA293" s="0" t="n">
        <f aca="false">IF(OR(AA$3="",Consolidado!$D293=""),0,IF(ISNUMBER(SEARCH(AA$3,Consolidado!$D293)),IF(COUNTIFS(Consolidado!$AC$5:AC293,Consolidado!$AC293,Consolidado!$D$5:D293,"*"&amp;AA$3&amp;"*")=1,1,0),0))</f>
        <v>0</v>
      </c>
      <c r="AB293" s="0" t="n">
        <f aca="false">IF(OR(AB$3="",Consolidado!$D293=""),0,IF(ISNUMBER(SEARCH(AB$3,Consolidado!$D293)),IF(COUNTIFS(Consolidado!$AC$5:AC293,Consolidado!$AC293,Consolidado!$D$5:D293,"*"&amp;AB$3&amp;"*")=1,1,0),0))</f>
        <v>0</v>
      </c>
      <c r="AC293" s="0" t="n">
        <f aca="false">IF(OR(AC$3="",Consolidado!$D293=""),0,IF(ISNUMBER(SEARCH(AC$3,Consolidado!$D293)),IF(COUNTIFS(Consolidado!$AC$5:AC293,Consolidado!$AC293,Consolidado!$D$5:D293,"*"&amp;AC$3&amp;"*")=1,1,0),0))</f>
        <v>0</v>
      </c>
      <c r="AD293" s="0" t="n">
        <f aca="false">IF(OR(AD$3="",Consolidado!$D293=""),0,IF(ISNUMBER(SEARCH(AD$3,Consolidado!$D293)),IF(COUNTIFS(Consolidado!$AC$5:AC293,Consolidado!$AC293,Consolidado!$D$5:D293,"*"&amp;AD$3&amp;"*")=1,1,0),0))</f>
        <v>0</v>
      </c>
      <c r="AE293" s="0" t="n">
        <f aca="false">IF(OR(AE$3="",Consolidado!$D293=""),0,IF(ISNUMBER(SEARCH(AE$3,Consolidado!$D293)),IF(COUNTIFS(Consolidado!$AC$5:AC293,Consolidado!$AC293,Consolidado!$D$5:D293,"*"&amp;AE$3&amp;"*")=1,1,0),0))</f>
        <v>0</v>
      </c>
      <c r="AF293" s="0" t="n">
        <f aca="false">IF(OR(AF$3="",Consolidado!$D293=""),0,IF(ISNUMBER(SEARCH(AF$3,Consolidado!$D293)),IF(COUNTIFS(Consolidado!$AC$5:AC293,Consolidado!$AC293,Consolidado!$D$5:D293,"*"&amp;AF$3&amp;"*")=1,1,0),0))</f>
        <v>0</v>
      </c>
      <c r="AG293" s="0" t="n">
        <f aca="false">IF(OR(AG$3="",Consolidado!$D293=""),0,IF(ISNUMBER(SEARCH(AG$3,Consolidado!$D293)),IF(COUNTIFS(Consolidado!$AC$5:AC293,Consolidado!$AC293,Consolidado!$D$5:D293,"*"&amp;AG$3&amp;"*")=1,1,0),0))</f>
        <v>0</v>
      </c>
      <c r="AH293" s="0" t="n">
        <f aca="false">IF(OR(AH$3="",Consolidado!$D293=""),0,IF(ISNUMBER(SEARCH(AH$3,Consolidado!$D293)),IF(COUNTIFS(Consolidado!$AC$5:AC293,Consolidado!$AC293,Consolidado!$D$5:D293,"*"&amp;AH$3&amp;"*")=1,1,0),0))</f>
        <v>0</v>
      </c>
      <c r="AI293" s="0" t="n">
        <f aca="false">IF(OR(AI$3="",Consolidado!$D293=""),0,IF(ISNUMBER(SEARCH(AI$3,Consolidado!$D293)),IF(COUNTIFS(Consolidado!$AC$5:AC293,Consolidado!$AC293,Consolidado!$D$5:D293,"*"&amp;AI$3&amp;"*")=1,1,0),0))</f>
        <v>0</v>
      </c>
      <c r="AJ293" s="0" t="n">
        <f aca="false">IF(OR(AJ$3="",Consolidado!$D293=""),0,IF(ISNUMBER(SEARCH(AJ$3,Consolidado!$D293)),IF(COUNTIFS(Consolidado!$AC$5:AC293,Consolidado!$AC293,Consolidado!$D$5:D293,"*"&amp;AJ$3&amp;"*")=1,1,0),0))</f>
        <v>0</v>
      </c>
      <c r="AK293" s="0" t="n">
        <f aca="false">IF(OR(AK$3="",Consolidado!$D293=""),0,IF(ISNUMBER(SEARCH(AK$3,Consolidado!$D293)),IF(COUNTIFS(Consolidado!$AC$5:AC293,Consolidado!$AC293,Consolidado!$D$5:D293,"*"&amp;AK$3&amp;"*")=1,1,0),0))</f>
        <v>0</v>
      </c>
      <c r="AL293" s="0" t="n">
        <f aca="false">IF(OR(AL$3="",Consolidado!$D293=""),0,IF(ISNUMBER(SEARCH(AL$3,Consolidado!$D293)),IF(COUNTIFS(Consolidado!$AC$5:AC293,Consolidado!$AC293,Consolidado!$D$5:D293,"*"&amp;AL$3&amp;"*")=1,1,0),0))</f>
        <v>0</v>
      </c>
      <c r="AM293" s="0" t="n">
        <f aca="false">IF(OR(AM$3="",Consolidado!$D293=""),0,IF(ISNUMBER(SEARCH(AM$3,Consolidado!$D293)),IF(COUNTIFS(Consolidado!$AC$5:AC293,Consolidado!$AC293,Consolidado!$D$5:D293,"*"&amp;AM$3&amp;"*")=1,1,0),0))</f>
        <v>0</v>
      </c>
      <c r="AN293" s="0" t="n">
        <f aca="false">IF(OR(AN$3="",Consolidado!$D293=""),0,IF(ISNUMBER(SEARCH(AN$3,Consolidado!$D293)),IF(COUNTIFS(Consolidado!$AC$5:AC293,Consolidado!$AC293,Consolidado!$D$5:D293,"*"&amp;AN$3&amp;"*")=1,1,0),0))</f>
        <v>0</v>
      </c>
      <c r="AO293" s="0" t="n">
        <f aca="false">IF(OR(AO$3="",Consolidado!$D293=""),0,IF(ISNUMBER(SEARCH(AO$3,Consolidado!$D293)),IF(COUNTIFS(Consolidado!$AC$5:AC293,Consolidado!$AC293,Consolidado!$D$5:D293,"*"&amp;AO$3&amp;"*")=1,1,0),0))</f>
        <v>0</v>
      </c>
    </row>
    <row r="294" customFormat="false" ht="15" hidden="false" customHeight="false" outlineLevel="0" collapsed="false">
      <c r="B294" s="0" t="n">
        <f aca="false">IF(OR(B$3="",Consolidado!$D294=""),0,IF(ISNUMBER(SEARCH(B$3,Consolidado!$D294)),IF(COUNTIFS(Consolidado!$AC$5:AC294,Consolidado!$AC294,Consolidado!$D$5:D294,"*"&amp;B$3&amp;"*")=1,1,0),0))</f>
        <v>0</v>
      </c>
      <c r="C294" s="0" t="n">
        <f aca="false">IF(OR(C$3="",Consolidado!$D294=""),0,IF(ISNUMBER(SEARCH(C$3,Consolidado!$D294)),IF(COUNTIFS(Consolidado!$AC$5:AC294,Consolidado!$AC294,Consolidado!$D$5:D294,"*"&amp;C$3&amp;"*")=1,1,0),0))</f>
        <v>0</v>
      </c>
      <c r="D294" s="0" t="n">
        <f aca="false">IF(OR(D$3="",Consolidado!$D294=""),0,IF(ISNUMBER(SEARCH(D$3,Consolidado!$D294)),IF(COUNTIFS(Consolidado!$AC$5:AC294,Consolidado!$AC294,Consolidado!$D$5:D294,"*"&amp;D$3&amp;"*")=1,1,0),0))</f>
        <v>0</v>
      </c>
      <c r="E294" s="0" t="n">
        <f aca="false">IF(OR(E$3="",Consolidado!$D294=""),0,IF(ISNUMBER(SEARCH(E$3,Consolidado!$D294)),IF(COUNTIFS(Consolidado!$AC$5:AC294,Consolidado!$AC294,Consolidado!$D$5:D294,"*"&amp;E$3&amp;"*")=1,1,0),0))</f>
        <v>0</v>
      </c>
      <c r="F294" s="0" t="n">
        <f aca="false">IF(OR(F$3="",Consolidado!$D294=""),0,IF(ISNUMBER(SEARCH(F$3,Consolidado!$D294)),IF(COUNTIFS(Consolidado!$AC$5:AC294,Consolidado!$AC294,Consolidado!$D$5:D294,"*"&amp;F$3&amp;"*")=1,1,0),0))</f>
        <v>0</v>
      </c>
      <c r="G294" s="0" t="n">
        <f aca="false">IF(OR(G$3="",Consolidado!$D294=""),0,IF(ISNUMBER(SEARCH(G$3,Consolidado!$D294)),IF(COUNTIFS(Consolidado!$AC$5:AC294,Consolidado!$AC294,Consolidado!$D$5:D294,"*"&amp;G$3&amp;"*")=1,1,0),0))</f>
        <v>0</v>
      </c>
      <c r="H294" s="0" t="n">
        <f aca="false">IF(OR(H$3="",Consolidado!$D294=""),0,IF(ISNUMBER(SEARCH(H$3,Consolidado!$D294)),IF(COUNTIFS(Consolidado!$AC$5:AC294,Consolidado!$AC294,Consolidado!$D$5:D294,"*"&amp;H$3&amp;"*")=1,1,0),0))</f>
        <v>0</v>
      </c>
      <c r="I294" s="0" t="n">
        <f aca="false">IF(OR(I$3="",Consolidado!$D294=""),0,IF(ISNUMBER(SEARCH(I$3,Consolidado!$D294)),IF(COUNTIFS(Consolidado!$AC$5:AC294,Consolidado!$AC294,Consolidado!$D$5:D294,"*"&amp;I$3&amp;"*")=1,1,0),0))</f>
        <v>0</v>
      </c>
      <c r="J294" s="0" t="n">
        <f aca="false">IF(OR(J$3="",Consolidado!$D294=""),0,IF(ISNUMBER(SEARCH(J$3,Consolidado!$D294)),IF(COUNTIFS(Consolidado!$AC$5:AC294,Consolidado!$AC294,Consolidado!$D$5:D294,"*"&amp;J$3&amp;"*")=1,1,0),0))</f>
        <v>0</v>
      </c>
      <c r="K294" s="0" t="n">
        <f aca="false">IF(OR(K$3="",Consolidado!$D294=""),0,IF(ISNUMBER(SEARCH(K$3,Consolidado!$D294)),IF(COUNTIFS(Consolidado!$AC$5:AC294,Consolidado!$AC294,Consolidado!$D$5:D294,"*"&amp;K$3&amp;"*")=1,1,0),0))</f>
        <v>0</v>
      </c>
      <c r="L294" s="0" t="n">
        <f aca="false">IF(OR(L$3="",Consolidado!$D294=""),0,IF(ISNUMBER(SEARCH(L$3,Consolidado!$D294)),IF(COUNTIFS(Consolidado!$AC$5:AC294,Consolidado!$AC294,Consolidado!$D$5:D294,"*"&amp;L$3&amp;"*")=1,1,0),0))</f>
        <v>0</v>
      </c>
      <c r="M294" s="0" t="n">
        <f aca="false">IF(OR(M$3="",Consolidado!$D294=""),0,IF(ISNUMBER(SEARCH(M$3,Consolidado!$D294)),IF(COUNTIFS(Consolidado!$AC$5:AC294,Consolidado!$AC294,Consolidado!$D$5:D294,"*"&amp;M$3&amp;"*")=1,1,0),0))</f>
        <v>0</v>
      </c>
      <c r="N294" s="0" t="n">
        <f aca="false">IF(OR(N$3="",Consolidado!$D294=""),0,IF(ISNUMBER(SEARCH(N$3,Consolidado!$D294)),IF(COUNTIFS(Consolidado!$AC$5:AC294,Consolidado!$AC294,Consolidado!$D$5:D294,"*"&amp;N$3&amp;"*")=1,1,0),0))</f>
        <v>0</v>
      </c>
      <c r="O294" s="0" t="n">
        <f aca="false">IF(OR(O$3="",Consolidado!$D294=""),0,IF(ISNUMBER(SEARCH(O$3,Consolidado!$D294)),IF(COUNTIFS(Consolidado!$AC$5:AC294,Consolidado!$AC294,Consolidado!$D$5:D294,"*"&amp;O$3&amp;"*")=1,1,0),0))</f>
        <v>0</v>
      </c>
      <c r="P294" s="0" t="n">
        <f aca="false">IF(OR(P$3="",Consolidado!$D294=""),0,IF(ISNUMBER(SEARCH(P$3,Consolidado!$D294)),IF(COUNTIFS(Consolidado!$AC$5:AC294,Consolidado!$AC294,Consolidado!$D$5:D294,"*"&amp;P$3&amp;"*")=1,1,0),0))</f>
        <v>0</v>
      </c>
      <c r="Q294" s="0" t="n">
        <f aca="false">IF(OR(Q$3="",Consolidado!$D294=""),0,IF(ISNUMBER(SEARCH(Q$3,Consolidado!$D294)),IF(COUNTIFS(Consolidado!$AC$5:AC294,Consolidado!$AC294,Consolidado!$D$5:D294,"*"&amp;Q$3&amp;"*")=1,1,0),0))</f>
        <v>0</v>
      </c>
      <c r="R294" s="0" t="n">
        <f aca="false">IF(OR(R$3="",Consolidado!$D294=""),0,IF(ISNUMBER(SEARCH(R$3,Consolidado!$D294)),IF(COUNTIFS(Consolidado!$AC$5:AC294,Consolidado!$AC294,Consolidado!$D$5:D294,"*"&amp;R$3&amp;"*")=1,1,0),0))</f>
        <v>0</v>
      </c>
      <c r="S294" s="0" t="n">
        <f aca="false">IF(OR(S$3="",Consolidado!$D294=""),0,IF(ISNUMBER(SEARCH(S$3,Consolidado!$D294)),IF(COUNTIFS(Consolidado!$AC$5:AC294,Consolidado!$AC294,Consolidado!$D$5:D294,"*"&amp;S$3&amp;"*")=1,1,0),0))</f>
        <v>0</v>
      </c>
      <c r="T294" s="0" t="n">
        <f aca="false">IF(OR(T$3="",Consolidado!$D294=""),0,IF(ISNUMBER(SEARCH(T$3,Consolidado!$D294)),IF(COUNTIFS(Consolidado!$AC$5:AC294,Consolidado!$AC294,Consolidado!$D$5:D294,"*"&amp;T$3&amp;"*")=1,1,0),0))</f>
        <v>0</v>
      </c>
      <c r="U294" s="0" t="n">
        <f aca="false">IF(OR(U$3="",Consolidado!$D294=""),0,IF(ISNUMBER(SEARCH(U$3,Consolidado!$D294)),IF(COUNTIFS(Consolidado!$AC$5:AC294,Consolidado!$AC294,Consolidado!$D$5:D294,"*"&amp;U$3&amp;"*")=1,1,0),0))</f>
        <v>0</v>
      </c>
      <c r="V294" s="0" t="n">
        <f aca="false">IF(OR(V$3="",Consolidado!$D294=""),0,IF(ISNUMBER(SEARCH(V$3,Consolidado!$D294)),IF(COUNTIFS(Consolidado!$AC$5:AC294,Consolidado!$AC294,Consolidado!$D$5:D294,"*"&amp;V$3&amp;"*")=1,1,0),0))</f>
        <v>0</v>
      </c>
      <c r="W294" s="0" t="n">
        <f aca="false">IF(OR(W$3="",Consolidado!$D294=""),0,IF(ISNUMBER(SEARCH(W$3,Consolidado!$D294)),IF(COUNTIFS(Consolidado!$AC$5:AC294,Consolidado!$AC294,Consolidado!$D$5:D294,"*"&amp;W$3&amp;"*")=1,1,0),0))</f>
        <v>0</v>
      </c>
      <c r="X294" s="0" t="n">
        <f aca="false">IF(OR(X$3="",Consolidado!$D294=""),0,IF(ISNUMBER(SEARCH(X$3,Consolidado!$D294)),IF(COUNTIFS(Consolidado!$AC$5:AC294,Consolidado!$AC294,Consolidado!$D$5:D294,"*"&amp;X$3&amp;"*")=1,1,0),0))</f>
        <v>0</v>
      </c>
      <c r="Y294" s="0" t="n">
        <f aca="false">IF(OR(Y$3="",Consolidado!$D294=""),0,IF(ISNUMBER(SEARCH(Y$3,Consolidado!$D294)),IF(COUNTIFS(Consolidado!$AC$5:AC294,Consolidado!$AC294,Consolidado!$D$5:D294,"*"&amp;Y$3&amp;"*")=1,1,0),0))</f>
        <v>0</v>
      </c>
      <c r="Z294" s="0" t="n">
        <f aca="false">IF(OR(Z$3="",Consolidado!$D294=""),0,IF(ISNUMBER(SEARCH(Z$3,Consolidado!$D294)),IF(COUNTIFS(Consolidado!$AC$5:AC294,Consolidado!$AC294,Consolidado!$D$5:D294,"*"&amp;Z$3&amp;"*")=1,1,0),0))</f>
        <v>0</v>
      </c>
      <c r="AA294" s="0" t="n">
        <f aca="false">IF(OR(AA$3="",Consolidado!$D294=""),0,IF(ISNUMBER(SEARCH(AA$3,Consolidado!$D294)),IF(COUNTIFS(Consolidado!$AC$5:AC294,Consolidado!$AC294,Consolidado!$D$5:D294,"*"&amp;AA$3&amp;"*")=1,1,0),0))</f>
        <v>0</v>
      </c>
      <c r="AB294" s="0" t="n">
        <f aca="false">IF(OR(AB$3="",Consolidado!$D294=""),0,IF(ISNUMBER(SEARCH(AB$3,Consolidado!$D294)),IF(COUNTIFS(Consolidado!$AC$5:AC294,Consolidado!$AC294,Consolidado!$D$5:D294,"*"&amp;AB$3&amp;"*")=1,1,0),0))</f>
        <v>0</v>
      </c>
      <c r="AC294" s="0" t="n">
        <f aca="false">IF(OR(AC$3="",Consolidado!$D294=""),0,IF(ISNUMBER(SEARCH(AC$3,Consolidado!$D294)),IF(COUNTIFS(Consolidado!$AC$5:AC294,Consolidado!$AC294,Consolidado!$D$5:D294,"*"&amp;AC$3&amp;"*")=1,1,0),0))</f>
        <v>0</v>
      </c>
      <c r="AD294" s="0" t="n">
        <f aca="false">IF(OR(AD$3="",Consolidado!$D294=""),0,IF(ISNUMBER(SEARCH(AD$3,Consolidado!$D294)),IF(COUNTIFS(Consolidado!$AC$5:AC294,Consolidado!$AC294,Consolidado!$D$5:D294,"*"&amp;AD$3&amp;"*")=1,1,0),0))</f>
        <v>0</v>
      </c>
      <c r="AE294" s="0" t="n">
        <f aca="false">IF(OR(AE$3="",Consolidado!$D294=""),0,IF(ISNUMBER(SEARCH(AE$3,Consolidado!$D294)),IF(COUNTIFS(Consolidado!$AC$5:AC294,Consolidado!$AC294,Consolidado!$D$5:D294,"*"&amp;AE$3&amp;"*")=1,1,0),0))</f>
        <v>0</v>
      </c>
      <c r="AF294" s="0" t="n">
        <f aca="false">IF(OR(AF$3="",Consolidado!$D294=""),0,IF(ISNUMBER(SEARCH(AF$3,Consolidado!$D294)),IF(COUNTIFS(Consolidado!$AC$5:AC294,Consolidado!$AC294,Consolidado!$D$5:D294,"*"&amp;AF$3&amp;"*")=1,1,0),0))</f>
        <v>0</v>
      </c>
      <c r="AG294" s="0" t="n">
        <f aca="false">IF(OR(AG$3="",Consolidado!$D294=""),0,IF(ISNUMBER(SEARCH(AG$3,Consolidado!$D294)),IF(COUNTIFS(Consolidado!$AC$5:AC294,Consolidado!$AC294,Consolidado!$D$5:D294,"*"&amp;AG$3&amp;"*")=1,1,0),0))</f>
        <v>0</v>
      </c>
      <c r="AH294" s="0" t="n">
        <f aca="false">IF(OR(AH$3="",Consolidado!$D294=""),0,IF(ISNUMBER(SEARCH(AH$3,Consolidado!$D294)),IF(COUNTIFS(Consolidado!$AC$5:AC294,Consolidado!$AC294,Consolidado!$D$5:D294,"*"&amp;AH$3&amp;"*")=1,1,0),0))</f>
        <v>0</v>
      </c>
      <c r="AI294" s="0" t="n">
        <f aca="false">IF(OR(AI$3="",Consolidado!$D294=""),0,IF(ISNUMBER(SEARCH(AI$3,Consolidado!$D294)),IF(COUNTIFS(Consolidado!$AC$5:AC294,Consolidado!$AC294,Consolidado!$D$5:D294,"*"&amp;AI$3&amp;"*")=1,1,0),0))</f>
        <v>0</v>
      </c>
      <c r="AJ294" s="0" t="n">
        <f aca="false">IF(OR(AJ$3="",Consolidado!$D294=""),0,IF(ISNUMBER(SEARCH(AJ$3,Consolidado!$D294)),IF(COUNTIFS(Consolidado!$AC$5:AC294,Consolidado!$AC294,Consolidado!$D$5:D294,"*"&amp;AJ$3&amp;"*")=1,1,0),0))</f>
        <v>0</v>
      </c>
      <c r="AK294" s="0" t="n">
        <f aca="false">IF(OR(AK$3="",Consolidado!$D294=""),0,IF(ISNUMBER(SEARCH(AK$3,Consolidado!$D294)),IF(COUNTIFS(Consolidado!$AC$5:AC294,Consolidado!$AC294,Consolidado!$D$5:D294,"*"&amp;AK$3&amp;"*")=1,1,0),0))</f>
        <v>0</v>
      </c>
      <c r="AL294" s="0" t="n">
        <f aca="false">IF(OR(AL$3="",Consolidado!$D294=""),0,IF(ISNUMBER(SEARCH(AL$3,Consolidado!$D294)),IF(COUNTIFS(Consolidado!$AC$5:AC294,Consolidado!$AC294,Consolidado!$D$5:D294,"*"&amp;AL$3&amp;"*")=1,1,0),0))</f>
        <v>0</v>
      </c>
      <c r="AM294" s="0" t="n">
        <f aca="false">IF(OR(AM$3="",Consolidado!$D294=""),0,IF(ISNUMBER(SEARCH(AM$3,Consolidado!$D294)),IF(COUNTIFS(Consolidado!$AC$5:AC294,Consolidado!$AC294,Consolidado!$D$5:D294,"*"&amp;AM$3&amp;"*")=1,1,0),0))</f>
        <v>0</v>
      </c>
      <c r="AN294" s="0" t="n">
        <f aca="false">IF(OR(AN$3="",Consolidado!$D294=""),0,IF(ISNUMBER(SEARCH(AN$3,Consolidado!$D294)),IF(COUNTIFS(Consolidado!$AC$5:AC294,Consolidado!$AC294,Consolidado!$D$5:D294,"*"&amp;AN$3&amp;"*")=1,1,0),0))</f>
        <v>0</v>
      </c>
      <c r="AO294" s="0" t="n">
        <f aca="false">IF(OR(AO$3="",Consolidado!$D294=""),0,IF(ISNUMBER(SEARCH(AO$3,Consolidado!$D294)),IF(COUNTIFS(Consolidado!$AC$5:AC294,Consolidado!$AC294,Consolidado!$D$5:D294,"*"&amp;AO$3&amp;"*")=1,1,0),0))</f>
        <v>0</v>
      </c>
    </row>
    <row r="295" customFormat="false" ht="15" hidden="false" customHeight="false" outlineLevel="0" collapsed="false">
      <c r="B295" s="0" t="n">
        <f aca="false">IF(OR(B$3="",Consolidado!$D295=""),0,IF(ISNUMBER(SEARCH(B$3,Consolidado!$D295)),IF(COUNTIFS(Consolidado!$AC$5:AC295,Consolidado!$AC295,Consolidado!$D$5:D295,"*"&amp;B$3&amp;"*")=1,1,0),0))</f>
        <v>0</v>
      </c>
      <c r="C295" s="0" t="n">
        <f aca="false">IF(OR(C$3="",Consolidado!$D295=""),0,IF(ISNUMBER(SEARCH(C$3,Consolidado!$D295)),IF(COUNTIFS(Consolidado!$AC$5:AC295,Consolidado!$AC295,Consolidado!$D$5:D295,"*"&amp;C$3&amp;"*")=1,1,0),0))</f>
        <v>0</v>
      </c>
      <c r="D295" s="0" t="n">
        <f aca="false">IF(OR(D$3="",Consolidado!$D295=""),0,IF(ISNUMBER(SEARCH(D$3,Consolidado!$D295)),IF(COUNTIFS(Consolidado!$AC$5:AC295,Consolidado!$AC295,Consolidado!$D$5:D295,"*"&amp;D$3&amp;"*")=1,1,0),0))</f>
        <v>0</v>
      </c>
      <c r="E295" s="0" t="n">
        <f aca="false">IF(OR(E$3="",Consolidado!$D295=""),0,IF(ISNUMBER(SEARCH(E$3,Consolidado!$D295)),IF(COUNTIFS(Consolidado!$AC$5:AC295,Consolidado!$AC295,Consolidado!$D$5:D295,"*"&amp;E$3&amp;"*")=1,1,0),0))</f>
        <v>0</v>
      </c>
      <c r="F295" s="0" t="n">
        <f aca="false">IF(OR(F$3="",Consolidado!$D295=""),0,IF(ISNUMBER(SEARCH(F$3,Consolidado!$D295)),IF(COUNTIFS(Consolidado!$AC$5:AC295,Consolidado!$AC295,Consolidado!$D$5:D295,"*"&amp;F$3&amp;"*")=1,1,0),0))</f>
        <v>0</v>
      </c>
      <c r="G295" s="0" t="n">
        <f aca="false">IF(OR(G$3="",Consolidado!$D295=""),0,IF(ISNUMBER(SEARCH(G$3,Consolidado!$D295)),IF(COUNTIFS(Consolidado!$AC$5:AC295,Consolidado!$AC295,Consolidado!$D$5:D295,"*"&amp;G$3&amp;"*")=1,1,0),0))</f>
        <v>0</v>
      </c>
      <c r="H295" s="0" t="n">
        <f aca="false">IF(OR(H$3="",Consolidado!$D295=""),0,IF(ISNUMBER(SEARCH(H$3,Consolidado!$D295)),IF(COUNTIFS(Consolidado!$AC$5:AC295,Consolidado!$AC295,Consolidado!$D$5:D295,"*"&amp;H$3&amp;"*")=1,1,0),0))</f>
        <v>0</v>
      </c>
      <c r="I295" s="0" t="n">
        <f aca="false">IF(OR(I$3="",Consolidado!$D295=""),0,IF(ISNUMBER(SEARCH(I$3,Consolidado!$D295)),IF(COUNTIFS(Consolidado!$AC$5:AC295,Consolidado!$AC295,Consolidado!$D$5:D295,"*"&amp;I$3&amp;"*")=1,1,0),0))</f>
        <v>0</v>
      </c>
      <c r="J295" s="0" t="n">
        <f aca="false">IF(OR(J$3="",Consolidado!$D295=""),0,IF(ISNUMBER(SEARCH(J$3,Consolidado!$D295)),IF(COUNTIFS(Consolidado!$AC$5:AC295,Consolidado!$AC295,Consolidado!$D$5:D295,"*"&amp;J$3&amp;"*")=1,1,0),0))</f>
        <v>0</v>
      </c>
      <c r="K295" s="0" t="n">
        <f aca="false">IF(OR(K$3="",Consolidado!$D295=""),0,IF(ISNUMBER(SEARCH(K$3,Consolidado!$D295)),IF(COUNTIFS(Consolidado!$AC$5:AC295,Consolidado!$AC295,Consolidado!$D$5:D295,"*"&amp;K$3&amp;"*")=1,1,0),0))</f>
        <v>0</v>
      </c>
      <c r="L295" s="0" t="n">
        <f aca="false">IF(OR(L$3="",Consolidado!$D295=""),0,IF(ISNUMBER(SEARCH(L$3,Consolidado!$D295)),IF(COUNTIFS(Consolidado!$AC$5:AC295,Consolidado!$AC295,Consolidado!$D$5:D295,"*"&amp;L$3&amp;"*")=1,1,0),0))</f>
        <v>0</v>
      </c>
      <c r="M295" s="0" t="n">
        <f aca="false">IF(OR(M$3="",Consolidado!$D295=""),0,IF(ISNUMBER(SEARCH(M$3,Consolidado!$D295)),IF(COUNTIFS(Consolidado!$AC$5:AC295,Consolidado!$AC295,Consolidado!$D$5:D295,"*"&amp;M$3&amp;"*")=1,1,0),0))</f>
        <v>0</v>
      </c>
      <c r="N295" s="0" t="n">
        <f aca="false">IF(OR(N$3="",Consolidado!$D295=""),0,IF(ISNUMBER(SEARCH(N$3,Consolidado!$D295)),IF(COUNTIFS(Consolidado!$AC$5:AC295,Consolidado!$AC295,Consolidado!$D$5:D295,"*"&amp;N$3&amp;"*")=1,1,0),0))</f>
        <v>0</v>
      </c>
      <c r="O295" s="0" t="n">
        <f aca="false">IF(OR(O$3="",Consolidado!$D295=""),0,IF(ISNUMBER(SEARCH(O$3,Consolidado!$D295)),IF(COUNTIFS(Consolidado!$AC$5:AC295,Consolidado!$AC295,Consolidado!$D$5:D295,"*"&amp;O$3&amp;"*")=1,1,0),0))</f>
        <v>0</v>
      </c>
      <c r="P295" s="0" t="n">
        <f aca="false">IF(OR(P$3="",Consolidado!$D295=""),0,IF(ISNUMBER(SEARCH(P$3,Consolidado!$D295)),IF(COUNTIFS(Consolidado!$AC$5:AC295,Consolidado!$AC295,Consolidado!$D$5:D295,"*"&amp;P$3&amp;"*")=1,1,0),0))</f>
        <v>0</v>
      </c>
      <c r="Q295" s="0" t="n">
        <f aca="false">IF(OR(Q$3="",Consolidado!$D295=""),0,IF(ISNUMBER(SEARCH(Q$3,Consolidado!$D295)),IF(COUNTIFS(Consolidado!$AC$5:AC295,Consolidado!$AC295,Consolidado!$D$5:D295,"*"&amp;Q$3&amp;"*")=1,1,0),0))</f>
        <v>0</v>
      </c>
      <c r="R295" s="0" t="n">
        <f aca="false">IF(OR(R$3="",Consolidado!$D295=""),0,IF(ISNUMBER(SEARCH(R$3,Consolidado!$D295)),IF(COUNTIFS(Consolidado!$AC$5:AC295,Consolidado!$AC295,Consolidado!$D$5:D295,"*"&amp;R$3&amp;"*")=1,1,0),0))</f>
        <v>0</v>
      </c>
      <c r="S295" s="0" t="n">
        <f aca="false">IF(OR(S$3="",Consolidado!$D295=""),0,IF(ISNUMBER(SEARCH(S$3,Consolidado!$D295)),IF(COUNTIFS(Consolidado!$AC$5:AC295,Consolidado!$AC295,Consolidado!$D$5:D295,"*"&amp;S$3&amp;"*")=1,1,0),0))</f>
        <v>0</v>
      </c>
      <c r="T295" s="0" t="n">
        <f aca="false">IF(OR(T$3="",Consolidado!$D295=""),0,IF(ISNUMBER(SEARCH(T$3,Consolidado!$D295)),IF(COUNTIFS(Consolidado!$AC$5:AC295,Consolidado!$AC295,Consolidado!$D$5:D295,"*"&amp;T$3&amp;"*")=1,1,0),0))</f>
        <v>0</v>
      </c>
      <c r="U295" s="0" t="n">
        <f aca="false">IF(OR(U$3="",Consolidado!$D295=""),0,IF(ISNUMBER(SEARCH(U$3,Consolidado!$D295)),IF(COUNTIFS(Consolidado!$AC$5:AC295,Consolidado!$AC295,Consolidado!$D$5:D295,"*"&amp;U$3&amp;"*")=1,1,0),0))</f>
        <v>0</v>
      </c>
      <c r="V295" s="0" t="n">
        <f aca="false">IF(OR(V$3="",Consolidado!$D295=""),0,IF(ISNUMBER(SEARCH(V$3,Consolidado!$D295)),IF(COUNTIFS(Consolidado!$AC$5:AC295,Consolidado!$AC295,Consolidado!$D$5:D295,"*"&amp;V$3&amp;"*")=1,1,0),0))</f>
        <v>0</v>
      </c>
      <c r="W295" s="0" t="n">
        <f aca="false">IF(OR(W$3="",Consolidado!$D295=""),0,IF(ISNUMBER(SEARCH(W$3,Consolidado!$D295)),IF(COUNTIFS(Consolidado!$AC$5:AC295,Consolidado!$AC295,Consolidado!$D$5:D295,"*"&amp;W$3&amp;"*")=1,1,0),0))</f>
        <v>0</v>
      </c>
      <c r="X295" s="0" t="n">
        <f aca="false">IF(OR(X$3="",Consolidado!$D295=""),0,IF(ISNUMBER(SEARCH(X$3,Consolidado!$D295)),IF(COUNTIFS(Consolidado!$AC$5:AC295,Consolidado!$AC295,Consolidado!$D$5:D295,"*"&amp;X$3&amp;"*")=1,1,0),0))</f>
        <v>0</v>
      </c>
      <c r="Y295" s="0" t="n">
        <f aca="false">IF(OR(Y$3="",Consolidado!$D295=""),0,IF(ISNUMBER(SEARCH(Y$3,Consolidado!$D295)),IF(COUNTIFS(Consolidado!$AC$5:AC295,Consolidado!$AC295,Consolidado!$D$5:D295,"*"&amp;Y$3&amp;"*")=1,1,0),0))</f>
        <v>0</v>
      </c>
      <c r="Z295" s="0" t="n">
        <f aca="false">IF(OR(Z$3="",Consolidado!$D295=""),0,IF(ISNUMBER(SEARCH(Z$3,Consolidado!$D295)),IF(COUNTIFS(Consolidado!$AC$5:AC295,Consolidado!$AC295,Consolidado!$D$5:D295,"*"&amp;Z$3&amp;"*")=1,1,0),0))</f>
        <v>0</v>
      </c>
      <c r="AA295" s="0" t="n">
        <f aca="false">IF(OR(AA$3="",Consolidado!$D295=""),0,IF(ISNUMBER(SEARCH(AA$3,Consolidado!$D295)),IF(COUNTIFS(Consolidado!$AC$5:AC295,Consolidado!$AC295,Consolidado!$D$5:D295,"*"&amp;AA$3&amp;"*")=1,1,0),0))</f>
        <v>0</v>
      </c>
      <c r="AB295" s="0" t="n">
        <f aca="false">IF(OR(AB$3="",Consolidado!$D295=""),0,IF(ISNUMBER(SEARCH(AB$3,Consolidado!$D295)),IF(COUNTIFS(Consolidado!$AC$5:AC295,Consolidado!$AC295,Consolidado!$D$5:D295,"*"&amp;AB$3&amp;"*")=1,1,0),0))</f>
        <v>0</v>
      </c>
      <c r="AC295" s="0" t="n">
        <f aca="false">IF(OR(AC$3="",Consolidado!$D295=""),0,IF(ISNUMBER(SEARCH(AC$3,Consolidado!$D295)),IF(COUNTIFS(Consolidado!$AC$5:AC295,Consolidado!$AC295,Consolidado!$D$5:D295,"*"&amp;AC$3&amp;"*")=1,1,0),0))</f>
        <v>0</v>
      </c>
      <c r="AD295" s="0" t="n">
        <f aca="false">IF(OR(AD$3="",Consolidado!$D295=""),0,IF(ISNUMBER(SEARCH(AD$3,Consolidado!$D295)),IF(COUNTIFS(Consolidado!$AC$5:AC295,Consolidado!$AC295,Consolidado!$D$5:D295,"*"&amp;AD$3&amp;"*")=1,1,0),0))</f>
        <v>0</v>
      </c>
      <c r="AE295" s="0" t="n">
        <f aca="false">IF(OR(AE$3="",Consolidado!$D295=""),0,IF(ISNUMBER(SEARCH(AE$3,Consolidado!$D295)),IF(COUNTIFS(Consolidado!$AC$5:AC295,Consolidado!$AC295,Consolidado!$D$5:D295,"*"&amp;AE$3&amp;"*")=1,1,0),0))</f>
        <v>0</v>
      </c>
      <c r="AF295" s="0" t="n">
        <f aca="false">IF(OR(AF$3="",Consolidado!$D295=""),0,IF(ISNUMBER(SEARCH(AF$3,Consolidado!$D295)),IF(COUNTIFS(Consolidado!$AC$5:AC295,Consolidado!$AC295,Consolidado!$D$5:D295,"*"&amp;AF$3&amp;"*")=1,1,0),0))</f>
        <v>0</v>
      </c>
      <c r="AG295" s="0" t="n">
        <f aca="false">IF(OR(AG$3="",Consolidado!$D295=""),0,IF(ISNUMBER(SEARCH(AG$3,Consolidado!$D295)),IF(COUNTIFS(Consolidado!$AC$5:AC295,Consolidado!$AC295,Consolidado!$D$5:D295,"*"&amp;AG$3&amp;"*")=1,1,0),0))</f>
        <v>0</v>
      </c>
      <c r="AH295" s="0" t="n">
        <f aca="false">IF(OR(AH$3="",Consolidado!$D295=""),0,IF(ISNUMBER(SEARCH(AH$3,Consolidado!$D295)),IF(COUNTIFS(Consolidado!$AC$5:AC295,Consolidado!$AC295,Consolidado!$D$5:D295,"*"&amp;AH$3&amp;"*")=1,1,0),0))</f>
        <v>0</v>
      </c>
      <c r="AI295" s="0" t="n">
        <f aca="false">IF(OR(AI$3="",Consolidado!$D295=""),0,IF(ISNUMBER(SEARCH(AI$3,Consolidado!$D295)),IF(COUNTIFS(Consolidado!$AC$5:AC295,Consolidado!$AC295,Consolidado!$D$5:D295,"*"&amp;AI$3&amp;"*")=1,1,0),0))</f>
        <v>0</v>
      </c>
      <c r="AJ295" s="0" t="n">
        <f aca="false">IF(OR(AJ$3="",Consolidado!$D295=""),0,IF(ISNUMBER(SEARCH(AJ$3,Consolidado!$D295)),IF(COUNTIFS(Consolidado!$AC$5:AC295,Consolidado!$AC295,Consolidado!$D$5:D295,"*"&amp;AJ$3&amp;"*")=1,1,0),0))</f>
        <v>0</v>
      </c>
      <c r="AK295" s="0" t="n">
        <f aca="false">IF(OR(AK$3="",Consolidado!$D295=""),0,IF(ISNUMBER(SEARCH(AK$3,Consolidado!$D295)),IF(COUNTIFS(Consolidado!$AC$5:AC295,Consolidado!$AC295,Consolidado!$D$5:D295,"*"&amp;AK$3&amp;"*")=1,1,0),0))</f>
        <v>0</v>
      </c>
      <c r="AL295" s="0" t="n">
        <f aca="false">IF(OR(AL$3="",Consolidado!$D295=""),0,IF(ISNUMBER(SEARCH(AL$3,Consolidado!$D295)),IF(COUNTIFS(Consolidado!$AC$5:AC295,Consolidado!$AC295,Consolidado!$D$5:D295,"*"&amp;AL$3&amp;"*")=1,1,0),0))</f>
        <v>0</v>
      </c>
      <c r="AM295" s="0" t="n">
        <f aca="false">IF(OR(AM$3="",Consolidado!$D295=""),0,IF(ISNUMBER(SEARCH(AM$3,Consolidado!$D295)),IF(COUNTIFS(Consolidado!$AC$5:AC295,Consolidado!$AC295,Consolidado!$D$5:D295,"*"&amp;AM$3&amp;"*")=1,1,0),0))</f>
        <v>0</v>
      </c>
      <c r="AN295" s="0" t="n">
        <f aca="false">IF(OR(AN$3="",Consolidado!$D295=""),0,IF(ISNUMBER(SEARCH(AN$3,Consolidado!$D295)),IF(COUNTIFS(Consolidado!$AC$5:AC295,Consolidado!$AC295,Consolidado!$D$5:D295,"*"&amp;AN$3&amp;"*")=1,1,0),0))</f>
        <v>0</v>
      </c>
      <c r="AO295" s="0" t="n">
        <f aca="false">IF(OR(AO$3="",Consolidado!$D295=""),0,IF(ISNUMBER(SEARCH(AO$3,Consolidado!$D295)),IF(COUNTIFS(Consolidado!$AC$5:AC295,Consolidado!$AC295,Consolidado!$D$5:D295,"*"&amp;AO$3&amp;"*")=1,1,0),0))</f>
        <v>0</v>
      </c>
    </row>
    <row r="296" customFormat="false" ht="15" hidden="false" customHeight="false" outlineLevel="0" collapsed="false">
      <c r="B296" s="0" t="n">
        <f aca="false">IF(OR(B$3="",Consolidado!$D296=""),0,IF(ISNUMBER(SEARCH(B$3,Consolidado!$D296)),IF(COUNTIFS(Consolidado!$AC$5:AC296,Consolidado!$AC296,Consolidado!$D$5:D296,"*"&amp;B$3&amp;"*")=1,1,0),0))</f>
        <v>0</v>
      </c>
      <c r="C296" s="0" t="n">
        <f aca="false">IF(OR(C$3="",Consolidado!$D296=""),0,IF(ISNUMBER(SEARCH(C$3,Consolidado!$D296)),IF(COUNTIFS(Consolidado!$AC$5:AC296,Consolidado!$AC296,Consolidado!$D$5:D296,"*"&amp;C$3&amp;"*")=1,1,0),0))</f>
        <v>0</v>
      </c>
      <c r="D296" s="0" t="n">
        <f aca="false">IF(OR(D$3="",Consolidado!$D296=""),0,IF(ISNUMBER(SEARCH(D$3,Consolidado!$D296)),IF(COUNTIFS(Consolidado!$AC$5:AC296,Consolidado!$AC296,Consolidado!$D$5:D296,"*"&amp;D$3&amp;"*")=1,1,0),0))</f>
        <v>0</v>
      </c>
      <c r="E296" s="0" t="n">
        <f aca="false">IF(OR(E$3="",Consolidado!$D296=""),0,IF(ISNUMBER(SEARCH(E$3,Consolidado!$D296)),IF(COUNTIFS(Consolidado!$AC$5:AC296,Consolidado!$AC296,Consolidado!$D$5:D296,"*"&amp;E$3&amp;"*")=1,1,0),0))</f>
        <v>0</v>
      </c>
      <c r="F296" s="0" t="n">
        <f aca="false">IF(OR(F$3="",Consolidado!$D296=""),0,IF(ISNUMBER(SEARCH(F$3,Consolidado!$D296)),IF(COUNTIFS(Consolidado!$AC$5:AC296,Consolidado!$AC296,Consolidado!$D$5:D296,"*"&amp;F$3&amp;"*")=1,1,0),0))</f>
        <v>0</v>
      </c>
      <c r="G296" s="0" t="n">
        <f aca="false">IF(OR(G$3="",Consolidado!$D296=""),0,IF(ISNUMBER(SEARCH(G$3,Consolidado!$D296)),IF(COUNTIFS(Consolidado!$AC$5:AC296,Consolidado!$AC296,Consolidado!$D$5:D296,"*"&amp;G$3&amp;"*")=1,1,0),0))</f>
        <v>0</v>
      </c>
      <c r="H296" s="0" t="n">
        <f aca="false">IF(OR(H$3="",Consolidado!$D296=""),0,IF(ISNUMBER(SEARCH(H$3,Consolidado!$D296)),IF(COUNTIFS(Consolidado!$AC$5:AC296,Consolidado!$AC296,Consolidado!$D$5:D296,"*"&amp;H$3&amp;"*")=1,1,0),0))</f>
        <v>0</v>
      </c>
      <c r="I296" s="0" t="n">
        <f aca="false">IF(OR(I$3="",Consolidado!$D296=""),0,IF(ISNUMBER(SEARCH(I$3,Consolidado!$D296)),IF(COUNTIFS(Consolidado!$AC$5:AC296,Consolidado!$AC296,Consolidado!$D$5:D296,"*"&amp;I$3&amp;"*")=1,1,0),0))</f>
        <v>0</v>
      </c>
      <c r="J296" s="0" t="n">
        <f aca="false">IF(OR(J$3="",Consolidado!$D296=""),0,IF(ISNUMBER(SEARCH(J$3,Consolidado!$D296)),IF(COUNTIFS(Consolidado!$AC$5:AC296,Consolidado!$AC296,Consolidado!$D$5:D296,"*"&amp;J$3&amp;"*")=1,1,0),0))</f>
        <v>0</v>
      </c>
      <c r="K296" s="0" t="n">
        <f aca="false">IF(OR(K$3="",Consolidado!$D296=""),0,IF(ISNUMBER(SEARCH(K$3,Consolidado!$D296)),IF(COUNTIFS(Consolidado!$AC$5:AC296,Consolidado!$AC296,Consolidado!$D$5:D296,"*"&amp;K$3&amp;"*")=1,1,0),0))</f>
        <v>0</v>
      </c>
      <c r="L296" s="0" t="n">
        <f aca="false">IF(OR(L$3="",Consolidado!$D296=""),0,IF(ISNUMBER(SEARCH(L$3,Consolidado!$D296)),IF(COUNTIFS(Consolidado!$AC$5:AC296,Consolidado!$AC296,Consolidado!$D$5:D296,"*"&amp;L$3&amp;"*")=1,1,0),0))</f>
        <v>0</v>
      </c>
      <c r="M296" s="0" t="n">
        <f aca="false">IF(OR(M$3="",Consolidado!$D296=""),0,IF(ISNUMBER(SEARCH(M$3,Consolidado!$D296)),IF(COUNTIFS(Consolidado!$AC$5:AC296,Consolidado!$AC296,Consolidado!$D$5:D296,"*"&amp;M$3&amp;"*")=1,1,0),0))</f>
        <v>0</v>
      </c>
      <c r="N296" s="0" t="n">
        <f aca="false">IF(OR(N$3="",Consolidado!$D296=""),0,IF(ISNUMBER(SEARCH(N$3,Consolidado!$D296)),IF(COUNTIFS(Consolidado!$AC$5:AC296,Consolidado!$AC296,Consolidado!$D$5:D296,"*"&amp;N$3&amp;"*")=1,1,0),0))</f>
        <v>0</v>
      </c>
      <c r="O296" s="0" t="n">
        <f aca="false">IF(OR(O$3="",Consolidado!$D296=""),0,IF(ISNUMBER(SEARCH(O$3,Consolidado!$D296)),IF(COUNTIFS(Consolidado!$AC$5:AC296,Consolidado!$AC296,Consolidado!$D$5:D296,"*"&amp;O$3&amp;"*")=1,1,0),0))</f>
        <v>0</v>
      </c>
      <c r="P296" s="0" t="n">
        <f aca="false">IF(OR(P$3="",Consolidado!$D296=""),0,IF(ISNUMBER(SEARCH(P$3,Consolidado!$D296)),IF(COUNTIFS(Consolidado!$AC$5:AC296,Consolidado!$AC296,Consolidado!$D$5:D296,"*"&amp;P$3&amp;"*")=1,1,0),0))</f>
        <v>0</v>
      </c>
      <c r="Q296" s="0" t="n">
        <f aca="false">IF(OR(Q$3="",Consolidado!$D296=""),0,IF(ISNUMBER(SEARCH(Q$3,Consolidado!$D296)),IF(COUNTIFS(Consolidado!$AC$5:AC296,Consolidado!$AC296,Consolidado!$D$5:D296,"*"&amp;Q$3&amp;"*")=1,1,0),0))</f>
        <v>0</v>
      </c>
      <c r="R296" s="0" t="n">
        <f aca="false">IF(OR(R$3="",Consolidado!$D296=""),0,IF(ISNUMBER(SEARCH(R$3,Consolidado!$D296)),IF(COUNTIFS(Consolidado!$AC$5:AC296,Consolidado!$AC296,Consolidado!$D$5:D296,"*"&amp;R$3&amp;"*")=1,1,0),0))</f>
        <v>0</v>
      </c>
      <c r="S296" s="0" t="n">
        <f aca="false">IF(OR(S$3="",Consolidado!$D296=""),0,IF(ISNUMBER(SEARCH(S$3,Consolidado!$D296)),IF(COUNTIFS(Consolidado!$AC$5:AC296,Consolidado!$AC296,Consolidado!$D$5:D296,"*"&amp;S$3&amp;"*")=1,1,0),0))</f>
        <v>0</v>
      </c>
      <c r="T296" s="0" t="n">
        <f aca="false">IF(OR(T$3="",Consolidado!$D296=""),0,IF(ISNUMBER(SEARCH(T$3,Consolidado!$D296)),IF(COUNTIFS(Consolidado!$AC$5:AC296,Consolidado!$AC296,Consolidado!$D$5:D296,"*"&amp;T$3&amp;"*")=1,1,0),0))</f>
        <v>0</v>
      </c>
      <c r="U296" s="0" t="n">
        <f aca="false">IF(OR(U$3="",Consolidado!$D296=""),0,IF(ISNUMBER(SEARCH(U$3,Consolidado!$D296)),IF(COUNTIFS(Consolidado!$AC$5:AC296,Consolidado!$AC296,Consolidado!$D$5:D296,"*"&amp;U$3&amp;"*")=1,1,0),0))</f>
        <v>0</v>
      </c>
      <c r="V296" s="0" t="n">
        <f aca="false">IF(OR(V$3="",Consolidado!$D296=""),0,IF(ISNUMBER(SEARCH(V$3,Consolidado!$D296)),IF(COUNTIFS(Consolidado!$AC$5:AC296,Consolidado!$AC296,Consolidado!$D$5:D296,"*"&amp;V$3&amp;"*")=1,1,0),0))</f>
        <v>0</v>
      </c>
      <c r="W296" s="0" t="n">
        <f aca="false">IF(OR(W$3="",Consolidado!$D296=""),0,IF(ISNUMBER(SEARCH(W$3,Consolidado!$D296)),IF(COUNTIFS(Consolidado!$AC$5:AC296,Consolidado!$AC296,Consolidado!$D$5:D296,"*"&amp;W$3&amp;"*")=1,1,0),0))</f>
        <v>0</v>
      </c>
      <c r="X296" s="0" t="n">
        <f aca="false">IF(OR(X$3="",Consolidado!$D296=""),0,IF(ISNUMBER(SEARCH(X$3,Consolidado!$D296)),IF(COUNTIFS(Consolidado!$AC$5:AC296,Consolidado!$AC296,Consolidado!$D$5:D296,"*"&amp;X$3&amp;"*")=1,1,0),0))</f>
        <v>0</v>
      </c>
      <c r="Y296" s="0" t="n">
        <f aca="false">IF(OR(Y$3="",Consolidado!$D296=""),0,IF(ISNUMBER(SEARCH(Y$3,Consolidado!$D296)),IF(COUNTIFS(Consolidado!$AC$5:AC296,Consolidado!$AC296,Consolidado!$D$5:D296,"*"&amp;Y$3&amp;"*")=1,1,0),0))</f>
        <v>0</v>
      </c>
      <c r="Z296" s="0" t="n">
        <f aca="false">IF(OR(Z$3="",Consolidado!$D296=""),0,IF(ISNUMBER(SEARCH(Z$3,Consolidado!$D296)),IF(COUNTIFS(Consolidado!$AC$5:AC296,Consolidado!$AC296,Consolidado!$D$5:D296,"*"&amp;Z$3&amp;"*")=1,1,0),0))</f>
        <v>0</v>
      </c>
      <c r="AA296" s="0" t="n">
        <f aca="false">IF(OR(AA$3="",Consolidado!$D296=""),0,IF(ISNUMBER(SEARCH(AA$3,Consolidado!$D296)),IF(COUNTIFS(Consolidado!$AC$5:AC296,Consolidado!$AC296,Consolidado!$D$5:D296,"*"&amp;AA$3&amp;"*")=1,1,0),0))</f>
        <v>0</v>
      </c>
      <c r="AB296" s="0" t="n">
        <f aca="false">IF(OR(AB$3="",Consolidado!$D296=""),0,IF(ISNUMBER(SEARCH(AB$3,Consolidado!$D296)),IF(COUNTIFS(Consolidado!$AC$5:AC296,Consolidado!$AC296,Consolidado!$D$5:D296,"*"&amp;AB$3&amp;"*")=1,1,0),0))</f>
        <v>0</v>
      </c>
      <c r="AC296" s="0" t="n">
        <f aca="false">IF(OR(AC$3="",Consolidado!$D296=""),0,IF(ISNUMBER(SEARCH(AC$3,Consolidado!$D296)),IF(COUNTIFS(Consolidado!$AC$5:AC296,Consolidado!$AC296,Consolidado!$D$5:D296,"*"&amp;AC$3&amp;"*")=1,1,0),0))</f>
        <v>0</v>
      </c>
      <c r="AD296" s="0" t="n">
        <f aca="false">IF(OR(AD$3="",Consolidado!$D296=""),0,IF(ISNUMBER(SEARCH(AD$3,Consolidado!$D296)),IF(COUNTIFS(Consolidado!$AC$5:AC296,Consolidado!$AC296,Consolidado!$D$5:D296,"*"&amp;AD$3&amp;"*")=1,1,0),0))</f>
        <v>0</v>
      </c>
      <c r="AE296" s="0" t="n">
        <f aca="false">IF(OR(AE$3="",Consolidado!$D296=""),0,IF(ISNUMBER(SEARCH(AE$3,Consolidado!$D296)),IF(COUNTIFS(Consolidado!$AC$5:AC296,Consolidado!$AC296,Consolidado!$D$5:D296,"*"&amp;AE$3&amp;"*")=1,1,0),0))</f>
        <v>0</v>
      </c>
      <c r="AF296" s="0" t="n">
        <f aca="false">IF(OR(AF$3="",Consolidado!$D296=""),0,IF(ISNUMBER(SEARCH(AF$3,Consolidado!$D296)),IF(COUNTIFS(Consolidado!$AC$5:AC296,Consolidado!$AC296,Consolidado!$D$5:D296,"*"&amp;AF$3&amp;"*")=1,1,0),0))</f>
        <v>0</v>
      </c>
      <c r="AG296" s="0" t="n">
        <f aca="false">IF(OR(AG$3="",Consolidado!$D296=""),0,IF(ISNUMBER(SEARCH(AG$3,Consolidado!$D296)),IF(COUNTIFS(Consolidado!$AC$5:AC296,Consolidado!$AC296,Consolidado!$D$5:D296,"*"&amp;AG$3&amp;"*")=1,1,0),0))</f>
        <v>0</v>
      </c>
      <c r="AH296" s="0" t="n">
        <f aca="false">IF(OR(AH$3="",Consolidado!$D296=""),0,IF(ISNUMBER(SEARCH(AH$3,Consolidado!$D296)),IF(COUNTIFS(Consolidado!$AC$5:AC296,Consolidado!$AC296,Consolidado!$D$5:D296,"*"&amp;AH$3&amp;"*")=1,1,0),0))</f>
        <v>0</v>
      </c>
      <c r="AI296" s="0" t="n">
        <f aca="false">IF(OR(AI$3="",Consolidado!$D296=""),0,IF(ISNUMBER(SEARCH(AI$3,Consolidado!$D296)),IF(COUNTIFS(Consolidado!$AC$5:AC296,Consolidado!$AC296,Consolidado!$D$5:D296,"*"&amp;AI$3&amp;"*")=1,1,0),0))</f>
        <v>0</v>
      </c>
      <c r="AJ296" s="0" t="n">
        <f aca="false">IF(OR(AJ$3="",Consolidado!$D296=""),0,IF(ISNUMBER(SEARCH(AJ$3,Consolidado!$D296)),IF(COUNTIFS(Consolidado!$AC$5:AC296,Consolidado!$AC296,Consolidado!$D$5:D296,"*"&amp;AJ$3&amp;"*")=1,1,0),0))</f>
        <v>0</v>
      </c>
      <c r="AK296" s="0" t="n">
        <f aca="false">IF(OR(AK$3="",Consolidado!$D296=""),0,IF(ISNUMBER(SEARCH(AK$3,Consolidado!$D296)),IF(COUNTIFS(Consolidado!$AC$5:AC296,Consolidado!$AC296,Consolidado!$D$5:D296,"*"&amp;AK$3&amp;"*")=1,1,0),0))</f>
        <v>0</v>
      </c>
      <c r="AL296" s="0" t="n">
        <f aca="false">IF(OR(AL$3="",Consolidado!$D296=""),0,IF(ISNUMBER(SEARCH(AL$3,Consolidado!$D296)),IF(COUNTIFS(Consolidado!$AC$5:AC296,Consolidado!$AC296,Consolidado!$D$5:D296,"*"&amp;AL$3&amp;"*")=1,1,0),0))</f>
        <v>0</v>
      </c>
      <c r="AM296" s="0" t="n">
        <f aca="false">IF(OR(AM$3="",Consolidado!$D296=""),0,IF(ISNUMBER(SEARCH(AM$3,Consolidado!$D296)),IF(COUNTIFS(Consolidado!$AC$5:AC296,Consolidado!$AC296,Consolidado!$D$5:D296,"*"&amp;AM$3&amp;"*")=1,1,0),0))</f>
        <v>0</v>
      </c>
      <c r="AN296" s="0" t="n">
        <f aca="false">IF(OR(AN$3="",Consolidado!$D296=""),0,IF(ISNUMBER(SEARCH(AN$3,Consolidado!$D296)),IF(COUNTIFS(Consolidado!$AC$5:AC296,Consolidado!$AC296,Consolidado!$D$5:D296,"*"&amp;AN$3&amp;"*")=1,1,0),0))</f>
        <v>0</v>
      </c>
      <c r="AO296" s="0" t="n">
        <f aca="false">IF(OR(AO$3="",Consolidado!$D296=""),0,IF(ISNUMBER(SEARCH(AO$3,Consolidado!$D296)),IF(COUNTIFS(Consolidado!$AC$5:AC296,Consolidado!$AC296,Consolidado!$D$5:D296,"*"&amp;AO$3&amp;"*")=1,1,0),0))</f>
        <v>0</v>
      </c>
    </row>
    <row r="297" customFormat="false" ht="15" hidden="false" customHeight="false" outlineLevel="0" collapsed="false">
      <c r="B297" s="0" t="n">
        <f aca="false">IF(OR(B$3="",Consolidado!$D297=""),0,IF(ISNUMBER(SEARCH(B$3,Consolidado!$D297)),IF(COUNTIFS(Consolidado!$AC$5:AC297,Consolidado!$AC297,Consolidado!$D$5:D297,"*"&amp;B$3&amp;"*")=1,1,0),0))</f>
        <v>0</v>
      </c>
      <c r="C297" s="0" t="n">
        <f aca="false">IF(OR(C$3="",Consolidado!$D297=""),0,IF(ISNUMBER(SEARCH(C$3,Consolidado!$D297)),IF(COUNTIFS(Consolidado!$AC$5:AC297,Consolidado!$AC297,Consolidado!$D$5:D297,"*"&amp;C$3&amp;"*")=1,1,0),0))</f>
        <v>0</v>
      </c>
      <c r="D297" s="0" t="n">
        <f aca="false">IF(OR(D$3="",Consolidado!$D297=""),0,IF(ISNUMBER(SEARCH(D$3,Consolidado!$D297)),IF(COUNTIFS(Consolidado!$AC$5:AC297,Consolidado!$AC297,Consolidado!$D$5:D297,"*"&amp;D$3&amp;"*")=1,1,0),0))</f>
        <v>0</v>
      </c>
      <c r="E297" s="0" t="n">
        <f aca="false">IF(OR(E$3="",Consolidado!$D297=""),0,IF(ISNUMBER(SEARCH(E$3,Consolidado!$D297)),IF(COUNTIFS(Consolidado!$AC$5:AC297,Consolidado!$AC297,Consolidado!$D$5:D297,"*"&amp;E$3&amp;"*")=1,1,0),0))</f>
        <v>0</v>
      </c>
      <c r="F297" s="0" t="n">
        <f aca="false">IF(OR(F$3="",Consolidado!$D297=""),0,IF(ISNUMBER(SEARCH(F$3,Consolidado!$D297)),IF(COUNTIFS(Consolidado!$AC$5:AC297,Consolidado!$AC297,Consolidado!$D$5:D297,"*"&amp;F$3&amp;"*")=1,1,0),0))</f>
        <v>0</v>
      </c>
      <c r="G297" s="0" t="n">
        <f aca="false">IF(OR(G$3="",Consolidado!$D297=""),0,IF(ISNUMBER(SEARCH(G$3,Consolidado!$D297)),IF(COUNTIFS(Consolidado!$AC$5:AC297,Consolidado!$AC297,Consolidado!$D$5:D297,"*"&amp;G$3&amp;"*")=1,1,0),0))</f>
        <v>0</v>
      </c>
      <c r="H297" s="0" t="n">
        <f aca="false">IF(OR(H$3="",Consolidado!$D297=""),0,IF(ISNUMBER(SEARCH(H$3,Consolidado!$D297)),IF(COUNTIFS(Consolidado!$AC$5:AC297,Consolidado!$AC297,Consolidado!$D$5:D297,"*"&amp;H$3&amp;"*")=1,1,0),0))</f>
        <v>0</v>
      </c>
      <c r="I297" s="0" t="n">
        <f aca="false">IF(OR(I$3="",Consolidado!$D297=""),0,IF(ISNUMBER(SEARCH(I$3,Consolidado!$D297)),IF(COUNTIFS(Consolidado!$AC$5:AC297,Consolidado!$AC297,Consolidado!$D$5:D297,"*"&amp;I$3&amp;"*")=1,1,0),0))</f>
        <v>0</v>
      </c>
      <c r="J297" s="0" t="n">
        <f aca="false">IF(OR(J$3="",Consolidado!$D297=""),0,IF(ISNUMBER(SEARCH(J$3,Consolidado!$D297)),IF(COUNTIFS(Consolidado!$AC$5:AC297,Consolidado!$AC297,Consolidado!$D$5:D297,"*"&amp;J$3&amp;"*")=1,1,0),0))</f>
        <v>0</v>
      </c>
      <c r="K297" s="0" t="n">
        <f aca="false">IF(OR(K$3="",Consolidado!$D297=""),0,IF(ISNUMBER(SEARCH(K$3,Consolidado!$D297)),IF(COUNTIFS(Consolidado!$AC$5:AC297,Consolidado!$AC297,Consolidado!$D$5:D297,"*"&amp;K$3&amp;"*")=1,1,0),0))</f>
        <v>0</v>
      </c>
      <c r="L297" s="0" t="n">
        <f aca="false">IF(OR(L$3="",Consolidado!$D297=""),0,IF(ISNUMBER(SEARCH(L$3,Consolidado!$D297)),IF(COUNTIFS(Consolidado!$AC$5:AC297,Consolidado!$AC297,Consolidado!$D$5:D297,"*"&amp;L$3&amp;"*")=1,1,0),0))</f>
        <v>0</v>
      </c>
      <c r="M297" s="0" t="n">
        <f aca="false">IF(OR(M$3="",Consolidado!$D297=""),0,IF(ISNUMBER(SEARCH(M$3,Consolidado!$D297)),IF(COUNTIFS(Consolidado!$AC$5:AC297,Consolidado!$AC297,Consolidado!$D$5:D297,"*"&amp;M$3&amp;"*")=1,1,0),0))</f>
        <v>0</v>
      </c>
      <c r="N297" s="0" t="n">
        <f aca="false">IF(OR(N$3="",Consolidado!$D297=""),0,IF(ISNUMBER(SEARCH(N$3,Consolidado!$D297)),IF(COUNTIFS(Consolidado!$AC$5:AC297,Consolidado!$AC297,Consolidado!$D$5:D297,"*"&amp;N$3&amp;"*")=1,1,0),0))</f>
        <v>0</v>
      </c>
      <c r="O297" s="0" t="n">
        <f aca="false">IF(OR(O$3="",Consolidado!$D297=""),0,IF(ISNUMBER(SEARCH(O$3,Consolidado!$D297)),IF(COUNTIFS(Consolidado!$AC$5:AC297,Consolidado!$AC297,Consolidado!$D$5:D297,"*"&amp;O$3&amp;"*")=1,1,0),0))</f>
        <v>0</v>
      </c>
      <c r="P297" s="0" t="n">
        <f aca="false">IF(OR(P$3="",Consolidado!$D297=""),0,IF(ISNUMBER(SEARCH(P$3,Consolidado!$D297)),IF(COUNTIFS(Consolidado!$AC$5:AC297,Consolidado!$AC297,Consolidado!$D$5:D297,"*"&amp;P$3&amp;"*")=1,1,0),0))</f>
        <v>0</v>
      </c>
      <c r="Q297" s="0" t="n">
        <f aca="false">IF(OR(Q$3="",Consolidado!$D297=""),0,IF(ISNUMBER(SEARCH(Q$3,Consolidado!$D297)),IF(COUNTIFS(Consolidado!$AC$5:AC297,Consolidado!$AC297,Consolidado!$D$5:D297,"*"&amp;Q$3&amp;"*")=1,1,0),0))</f>
        <v>0</v>
      </c>
      <c r="R297" s="0" t="n">
        <f aca="false">IF(OR(R$3="",Consolidado!$D297=""),0,IF(ISNUMBER(SEARCH(R$3,Consolidado!$D297)),IF(COUNTIFS(Consolidado!$AC$5:AC297,Consolidado!$AC297,Consolidado!$D$5:D297,"*"&amp;R$3&amp;"*")=1,1,0),0))</f>
        <v>0</v>
      </c>
      <c r="S297" s="0" t="n">
        <f aca="false">IF(OR(S$3="",Consolidado!$D297=""),0,IF(ISNUMBER(SEARCH(S$3,Consolidado!$D297)),IF(COUNTIFS(Consolidado!$AC$5:AC297,Consolidado!$AC297,Consolidado!$D$5:D297,"*"&amp;S$3&amp;"*")=1,1,0),0))</f>
        <v>0</v>
      </c>
      <c r="T297" s="0" t="n">
        <f aca="false">IF(OR(T$3="",Consolidado!$D297=""),0,IF(ISNUMBER(SEARCH(T$3,Consolidado!$D297)),IF(COUNTIFS(Consolidado!$AC$5:AC297,Consolidado!$AC297,Consolidado!$D$5:D297,"*"&amp;T$3&amp;"*")=1,1,0),0))</f>
        <v>0</v>
      </c>
      <c r="U297" s="0" t="n">
        <f aca="false">IF(OR(U$3="",Consolidado!$D297=""),0,IF(ISNUMBER(SEARCH(U$3,Consolidado!$D297)),IF(COUNTIFS(Consolidado!$AC$5:AC297,Consolidado!$AC297,Consolidado!$D$5:D297,"*"&amp;U$3&amp;"*")=1,1,0),0))</f>
        <v>0</v>
      </c>
      <c r="V297" s="0" t="n">
        <f aca="false">IF(OR(V$3="",Consolidado!$D297=""),0,IF(ISNUMBER(SEARCH(V$3,Consolidado!$D297)),IF(COUNTIFS(Consolidado!$AC$5:AC297,Consolidado!$AC297,Consolidado!$D$5:D297,"*"&amp;V$3&amp;"*")=1,1,0),0))</f>
        <v>0</v>
      </c>
      <c r="W297" s="0" t="n">
        <f aca="false">IF(OR(W$3="",Consolidado!$D297=""),0,IF(ISNUMBER(SEARCH(W$3,Consolidado!$D297)),IF(COUNTIFS(Consolidado!$AC$5:AC297,Consolidado!$AC297,Consolidado!$D$5:D297,"*"&amp;W$3&amp;"*")=1,1,0),0))</f>
        <v>0</v>
      </c>
      <c r="X297" s="0" t="n">
        <f aca="false">IF(OR(X$3="",Consolidado!$D297=""),0,IF(ISNUMBER(SEARCH(X$3,Consolidado!$D297)),IF(COUNTIFS(Consolidado!$AC$5:AC297,Consolidado!$AC297,Consolidado!$D$5:D297,"*"&amp;X$3&amp;"*")=1,1,0),0))</f>
        <v>0</v>
      </c>
      <c r="Y297" s="0" t="n">
        <f aca="false">IF(OR(Y$3="",Consolidado!$D297=""),0,IF(ISNUMBER(SEARCH(Y$3,Consolidado!$D297)),IF(COUNTIFS(Consolidado!$AC$5:AC297,Consolidado!$AC297,Consolidado!$D$5:D297,"*"&amp;Y$3&amp;"*")=1,1,0),0))</f>
        <v>0</v>
      </c>
      <c r="Z297" s="0" t="n">
        <f aca="false">IF(OR(Z$3="",Consolidado!$D297=""),0,IF(ISNUMBER(SEARCH(Z$3,Consolidado!$D297)),IF(COUNTIFS(Consolidado!$AC$5:AC297,Consolidado!$AC297,Consolidado!$D$5:D297,"*"&amp;Z$3&amp;"*")=1,1,0),0))</f>
        <v>0</v>
      </c>
      <c r="AA297" s="0" t="n">
        <f aca="false">IF(OR(AA$3="",Consolidado!$D297=""),0,IF(ISNUMBER(SEARCH(AA$3,Consolidado!$D297)),IF(COUNTIFS(Consolidado!$AC$5:AC297,Consolidado!$AC297,Consolidado!$D$5:D297,"*"&amp;AA$3&amp;"*")=1,1,0),0))</f>
        <v>0</v>
      </c>
      <c r="AB297" s="0" t="n">
        <f aca="false">IF(OR(AB$3="",Consolidado!$D297=""),0,IF(ISNUMBER(SEARCH(AB$3,Consolidado!$D297)),IF(COUNTIFS(Consolidado!$AC$5:AC297,Consolidado!$AC297,Consolidado!$D$5:D297,"*"&amp;AB$3&amp;"*")=1,1,0),0))</f>
        <v>0</v>
      </c>
      <c r="AC297" s="0" t="n">
        <f aca="false">IF(OR(AC$3="",Consolidado!$D297=""),0,IF(ISNUMBER(SEARCH(AC$3,Consolidado!$D297)),IF(COUNTIFS(Consolidado!$AC$5:AC297,Consolidado!$AC297,Consolidado!$D$5:D297,"*"&amp;AC$3&amp;"*")=1,1,0),0))</f>
        <v>0</v>
      </c>
      <c r="AD297" s="0" t="n">
        <f aca="false">IF(OR(AD$3="",Consolidado!$D297=""),0,IF(ISNUMBER(SEARCH(AD$3,Consolidado!$D297)),IF(COUNTIFS(Consolidado!$AC$5:AC297,Consolidado!$AC297,Consolidado!$D$5:D297,"*"&amp;AD$3&amp;"*")=1,1,0),0))</f>
        <v>0</v>
      </c>
      <c r="AE297" s="0" t="n">
        <f aca="false">IF(OR(AE$3="",Consolidado!$D297=""),0,IF(ISNUMBER(SEARCH(AE$3,Consolidado!$D297)),IF(COUNTIFS(Consolidado!$AC$5:AC297,Consolidado!$AC297,Consolidado!$D$5:D297,"*"&amp;AE$3&amp;"*")=1,1,0),0))</f>
        <v>0</v>
      </c>
      <c r="AF297" s="0" t="n">
        <f aca="false">IF(OR(AF$3="",Consolidado!$D297=""),0,IF(ISNUMBER(SEARCH(AF$3,Consolidado!$D297)),IF(COUNTIFS(Consolidado!$AC$5:AC297,Consolidado!$AC297,Consolidado!$D$5:D297,"*"&amp;AF$3&amp;"*")=1,1,0),0))</f>
        <v>0</v>
      </c>
      <c r="AG297" s="0" t="n">
        <f aca="false">IF(OR(AG$3="",Consolidado!$D297=""),0,IF(ISNUMBER(SEARCH(AG$3,Consolidado!$D297)),IF(COUNTIFS(Consolidado!$AC$5:AC297,Consolidado!$AC297,Consolidado!$D$5:D297,"*"&amp;AG$3&amp;"*")=1,1,0),0))</f>
        <v>0</v>
      </c>
      <c r="AH297" s="0" t="n">
        <f aca="false">IF(OR(AH$3="",Consolidado!$D297=""),0,IF(ISNUMBER(SEARCH(AH$3,Consolidado!$D297)),IF(COUNTIFS(Consolidado!$AC$5:AC297,Consolidado!$AC297,Consolidado!$D$5:D297,"*"&amp;AH$3&amp;"*")=1,1,0),0))</f>
        <v>0</v>
      </c>
      <c r="AI297" s="0" t="n">
        <f aca="false">IF(OR(AI$3="",Consolidado!$D297=""),0,IF(ISNUMBER(SEARCH(AI$3,Consolidado!$D297)),IF(COUNTIFS(Consolidado!$AC$5:AC297,Consolidado!$AC297,Consolidado!$D$5:D297,"*"&amp;AI$3&amp;"*")=1,1,0),0))</f>
        <v>0</v>
      </c>
      <c r="AJ297" s="0" t="n">
        <f aca="false">IF(OR(AJ$3="",Consolidado!$D297=""),0,IF(ISNUMBER(SEARCH(AJ$3,Consolidado!$D297)),IF(COUNTIFS(Consolidado!$AC$5:AC297,Consolidado!$AC297,Consolidado!$D$5:D297,"*"&amp;AJ$3&amp;"*")=1,1,0),0))</f>
        <v>0</v>
      </c>
      <c r="AK297" s="0" t="n">
        <f aca="false">IF(OR(AK$3="",Consolidado!$D297=""),0,IF(ISNUMBER(SEARCH(AK$3,Consolidado!$D297)),IF(COUNTIFS(Consolidado!$AC$5:AC297,Consolidado!$AC297,Consolidado!$D$5:D297,"*"&amp;AK$3&amp;"*")=1,1,0),0))</f>
        <v>0</v>
      </c>
      <c r="AL297" s="0" t="n">
        <f aca="false">IF(OR(AL$3="",Consolidado!$D297=""),0,IF(ISNUMBER(SEARCH(AL$3,Consolidado!$D297)),IF(COUNTIFS(Consolidado!$AC$5:AC297,Consolidado!$AC297,Consolidado!$D$5:D297,"*"&amp;AL$3&amp;"*")=1,1,0),0))</f>
        <v>0</v>
      </c>
      <c r="AM297" s="0" t="n">
        <f aca="false">IF(OR(AM$3="",Consolidado!$D297=""),0,IF(ISNUMBER(SEARCH(AM$3,Consolidado!$D297)),IF(COUNTIFS(Consolidado!$AC$5:AC297,Consolidado!$AC297,Consolidado!$D$5:D297,"*"&amp;AM$3&amp;"*")=1,1,0),0))</f>
        <v>0</v>
      </c>
      <c r="AN297" s="0" t="n">
        <f aca="false">IF(OR(AN$3="",Consolidado!$D297=""),0,IF(ISNUMBER(SEARCH(AN$3,Consolidado!$D297)),IF(COUNTIFS(Consolidado!$AC$5:AC297,Consolidado!$AC297,Consolidado!$D$5:D297,"*"&amp;AN$3&amp;"*")=1,1,0),0))</f>
        <v>0</v>
      </c>
      <c r="AO297" s="0" t="n">
        <f aca="false">IF(OR(AO$3="",Consolidado!$D297=""),0,IF(ISNUMBER(SEARCH(AO$3,Consolidado!$D297)),IF(COUNTIFS(Consolidado!$AC$5:AC297,Consolidado!$AC297,Consolidado!$D$5:D297,"*"&amp;AO$3&amp;"*")=1,1,0),0))</f>
        <v>0</v>
      </c>
    </row>
    <row r="298" customFormat="false" ht="15" hidden="false" customHeight="false" outlineLevel="0" collapsed="false">
      <c r="B298" s="0" t="n">
        <f aca="false">IF(OR(B$3="",Consolidado!$D298=""),0,IF(ISNUMBER(SEARCH(B$3,Consolidado!$D298)),IF(COUNTIFS(Consolidado!$AC$5:AC298,Consolidado!$AC298,Consolidado!$D$5:D298,"*"&amp;B$3&amp;"*")=1,1,0),0))</f>
        <v>0</v>
      </c>
      <c r="C298" s="0" t="n">
        <f aca="false">IF(OR(C$3="",Consolidado!$D298=""),0,IF(ISNUMBER(SEARCH(C$3,Consolidado!$D298)),IF(COUNTIFS(Consolidado!$AC$5:AC298,Consolidado!$AC298,Consolidado!$D$5:D298,"*"&amp;C$3&amp;"*")=1,1,0),0))</f>
        <v>0</v>
      </c>
      <c r="D298" s="0" t="n">
        <f aca="false">IF(OR(D$3="",Consolidado!$D298=""),0,IF(ISNUMBER(SEARCH(D$3,Consolidado!$D298)),IF(COUNTIFS(Consolidado!$AC$5:AC298,Consolidado!$AC298,Consolidado!$D$5:D298,"*"&amp;D$3&amp;"*")=1,1,0),0))</f>
        <v>0</v>
      </c>
      <c r="E298" s="0" t="n">
        <f aca="false">IF(OR(E$3="",Consolidado!$D298=""),0,IF(ISNUMBER(SEARCH(E$3,Consolidado!$D298)),IF(COUNTIFS(Consolidado!$AC$5:AC298,Consolidado!$AC298,Consolidado!$D$5:D298,"*"&amp;E$3&amp;"*")=1,1,0),0))</f>
        <v>0</v>
      </c>
      <c r="F298" s="0" t="n">
        <f aca="false">IF(OR(F$3="",Consolidado!$D298=""),0,IF(ISNUMBER(SEARCH(F$3,Consolidado!$D298)),IF(COUNTIFS(Consolidado!$AC$5:AC298,Consolidado!$AC298,Consolidado!$D$5:D298,"*"&amp;F$3&amp;"*")=1,1,0),0))</f>
        <v>0</v>
      </c>
      <c r="G298" s="0" t="n">
        <f aca="false">IF(OR(G$3="",Consolidado!$D298=""),0,IF(ISNUMBER(SEARCH(G$3,Consolidado!$D298)),IF(COUNTIFS(Consolidado!$AC$5:AC298,Consolidado!$AC298,Consolidado!$D$5:D298,"*"&amp;G$3&amp;"*")=1,1,0),0))</f>
        <v>0</v>
      </c>
      <c r="H298" s="0" t="n">
        <f aca="false">IF(OR(H$3="",Consolidado!$D298=""),0,IF(ISNUMBER(SEARCH(H$3,Consolidado!$D298)),IF(COUNTIFS(Consolidado!$AC$5:AC298,Consolidado!$AC298,Consolidado!$D$5:D298,"*"&amp;H$3&amp;"*")=1,1,0),0))</f>
        <v>0</v>
      </c>
      <c r="I298" s="0" t="n">
        <f aca="false">IF(OR(I$3="",Consolidado!$D298=""),0,IF(ISNUMBER(SEARCH(I$3,Consolidado!$D298)),IF(COUNTIFS(Consolidado!$AC$5:AC298,Consolidado!$AC298,Consolidado!$D$5:D298,"*"&amp;I$3&amp;"*")=1,1,0),0))</f>
        <v>0</v>
      </c>
      <c r="J298" s="0" t="n">
        <f aca="false">IF(OR(J$3="",Consolidado!$D298=""),0,IF(ISNUMBER(SEARCH(J$3,Consolidado!$D298)),IF(COUNTIFS(Consolidado!$AC$5:AC298,Consolidado!$AC298,Consolidado!$D$5:D298,"*"&amp;J$3&amp;"*")=1,1,0),0))</f>
        <v>0</v>
      </c>
      <c r="K298" s="0" t="n">
        <f aca="false">IF(OR(K$3="",Consolidado!$D298=""),0,IF(ISNUMBER(SEARCH(K$3,Consolidado!$D298)),IF(COUNTIFS(Consolidado!$AC$5:AC298,Consolidado!$AC298,Consolidado!$D$5:D298,"*"&amp;K$3&amp;"*")=1,1,0),0))</f>
        <v>0</v>
      </c>
      <c r="L298" s="0" t="n">
        <f aca="false">IF(OR(L$3="",Consolidado!$D298=""),0,IF(ISNUMBER(SEARCH(L$3,Consolidado!$D298)),IF(COUNTIFS(Consolidado!$AC$5:AC298,Consolidado!$AC298,Consolidado!$D$5:D298,"*"&amp;L$3&amp;"*")=1,1,0),0))</f>
        <v>0</v>
      </c>
      <c r="M298" s="0" t="n">
        <f aca="false">IF(OR(M$3="",Consolidado!$D298=""),0,IF(ISNUMBER(SEARCH(M$3,Consolidado!$D298)),IF(COUNTIFS(Consolidado!$AC$5:AC298,Consolidado!$AC298,Consolidado!$D$5:D298,"*"&amp;M$3&amp;"*")=1,1,0),0))</f>
        <v>0</v>
      </c>
      <c r="N298" s="0" t="n">
        <f aca="false">IF(OR(N$3="",Consolidado!$D298=""),0,IF(ISNUMBER(SEARCH(N$3,Consolidado!$D298)),IF(COUNTIFS(Consolidado!$AC$5:AC298,Consolidado!$AC298,Consolidado!$D$5:D298,"*"&amp;N$3&amp;"*")=1,1,0),0))</f>
        <v>0</v>
      </c>
      <c r="O298" s="0" t="n">
        <f aca="false">IF(OR(O$3="",Consolidado!$D298=""),0,IF(ISNUMBER(SEARCH(O$3,Consolidado!$D298)),IF(COUNTIFS(Consolidado!$AC$5:AC298,Consolidado!$AC298,Consolidado!$D$5:D298,"*"&amp;O$3&amp;"*")=1,1,0),0))</f>
        <v>0</v>
      </c>
      <c r="P298" s="0" t="n">
        <f aca="false">IF(OR(P$3="",Consolidado!$D298=""),0,IF(ISNUMBER(SEARCH(P$3,Consolidado!$D298)),IF(COUNTIFS(Consolidado!$AC$5:AC298,Consolidado!$AC298,Consolidado!$D$5:D298,"*"&amp;P$3&amp;"*")=1,1,0),0))</f>
        <v>0</v>
      </c>
      <c r="Q298" s="0" t="n">
        <f aca="false">IF(OR(Q$3="",Consolidado!$D298=""),0,IF(ISNUMBER(SEARCH(Q$3,Consolidado!$D298)),IF(COUNTIFS(Consolidado!$AC$5:AC298,Consolidado!$AC298,Consolidado!$D$5:D298,"*"&amp;Q$3&amp;"*")=1,1,0),0))</f>
        <v>0</v>
      </c>
      <c r="R298" s="0" t="n">
        <f aca="false">IF(OR(R$3="",Consolidado!$D298=""),0,IF(ISNUMBER(SEARCH(R$3,Consolidado!$D298)),IF(COUNTIFS(Consolidado!$AC$5:AC298,Consolidado!$AC298,Consolidado!$D$5:D298,"*"&amp;R$3&amp;"*")=1,1,0),0))</f>
        <v>0</v>
      </c>
      <c r="S298" s="0" t="n">
        <f aca="false">IF(OR(S$3="",Consolidado!$D298=""),0,IF(ISNUMBER(SEARCH(S$3,Consolidado!$D298)),IF(COUNTIFS(Consolidado!$AC$5:AC298,Consolidado!$AC298,Consolidado!$D$5:D298,"*"&amp;S$3&amp;"*")=1,1,0),0))</f>
        <v>0</v>
      </c>
      <c r="T298" s="0" t="n">
        <f aca="false">IF(OR(T$3="",Consolidado!$D298=""),0,IF(ISNUMBER(SEARCH(T$3,Consolidado!$D298)),IF(COUNTIFS(Consolidado!$AC$5:AC298,Consolidado!$AC298,Consolidado!$D$5:D298,"*"&amp;T$3&amp;"*")=1,1,0),0))</f>
        <v>0</v>
      </c>
      <c r="U298" s="0" t="n">
        <f aca="false">IF(OR(U$3="",Consolidado!$D298=""),0,IF(ISNUMBER(SEARCH(U$3,Consolidado!$D298)),IF(COUNTIFS(Consolidado!$AC$5:AC298,Consolidado!$AC298,Consolidado!$D$5:D298,"*"&amp;U$3&amp;"*")=1,1,0),0))</f>
        <v>0</v>
      </c>
      <c r="V298" s="0" t="n">
        <f aca="false">IF(OR(V$3="",Consolidado!$D298=""),0,IF(ISNUMBER(SEARCH(V$3,Consolidado!$D298)),IF(COUNTIFS(Consolidado!$AC$5:AC298,Consolidado!$AC298,Consolidado!$D$5:D298,"*"&amp;V$3&amp;"*")=1,1,0),0))</f>
        <v>0</v>
      </c>
      <c r="W298" s="0" t="n">
        <f aca="false">IF(OR(W$3="",Consolidado!$D298=""),0,IF(ISNUMBER(SEARCH(W$3,Consolidado!$D298)),IF(COUNTIFS(Consolidado!$AC$5:AC298,Consolidado!$AC298,Consolidado!$D$5:D298,"*"&amp;W$3&amp;"*")=1,1,0),0))</f>
        <v>0</v>
      </c>
      <c r="X298" s="0" t="n">
        <f aca="false">IF(OR(X$3="",Consolidado!$D298=""),0,IF(ISNUMBER(SEARCH(X$3,Consolidado!$D298)),IF(COUNTIFS(Consolidado!$AC$5:AC298,Consolidado!$AC298,Consolidado!$D$5:D298,"*"&amp;X$3&amp;"*")=1,1,0),0))</f>
        <v>0</v>
      </c>
      <c r="Y298" s="0" t="n">
        <f aca="false">IF(OR(Y$3="",Consolidado!$D298=""),0,IF(ISNUMBER(SEARCH(Y$3,Consolidado!$D298)),IF(COUNTIFS(Consolidado!$AC$5:AC298,Consolidado!$AC298,Consolidado!$D$5:D298,"*"&amp;Y$3&amp;"*")=1,1,0),0))</f>
        <v>0</v>
      </c>
      <c r="Z298" s="0" t="n">
        <f aca="false">IF(OR(Z$3="",Consolidado!$D298=""),0,IF(ISNUMBER(SEARCH(Z$3,Consolidado!$D298)),IF(COUNTIFS(Consolidado!$AC$5:AC298,Consolidado!$AC298,Consolidado!$D$5:D298,"*"&amp;Z$3&amp;"*")=1,1,0),0))</f>
        <v>0</v>
      </c>
      <c r="AA298" s="0" t="n">
        <f aca="false">IF(OR(AA$3="",Consolidado!$D298=""),0,IF(ISNUMBER(SEARCH(AA$3,Consolidado!$D298)),IF(COUNTIFS(Consolidado!$AC$5:AC298,Consolidado!$AC298,Consolidado!$D$5:D298,"*"&amp;AA$3&amp;"*")=1,1,0),0))</f>
        <v>0</v>
      </c>
      <c r="AB298" s="0" t="n">
        <f aca="false">IF(OR(AB$3="",Consolidado!$D298=""),0,IF(ISNUMBER(SEARCH(AB$3,Consolidado!$D298)),IF(COUNTIFS(Consolidado!$AC$5:AC298,Consolidado!$AC298,Consolidado!$D$5:D298,"*"&amp;AB$3&amp;"*")=1,1,0),0))</f>
        <v>0</v>
      </c>
      <c r="AC298" s="0" t="n">
        <f aca="false">IF(OR(AC$3="",Consolidado!$D298=""),0,IF(ISNUMBER(SEARCH(AC$3,Consolidado!$D298)),IF(COUNTIFS(Consolidado!$AC$5:AC298,Consolidado!$AC298,Consolidado!$D$5:D298,"*"&amp;AC$3&amp;"*")=1,1,0),0))</f>
        <v>0</v>
      </c>
      <c r="AD298" s="0" t="n">
        <f aca="false">IF(OR(AD$3="",Consolidado!$D298=""),0,IF(ISNUMBER(SEARCH(AD$3,Consolidado!$D298)),IF(COUNTIFS(Consolidado!$AC$5:AC298,Consolidado!$AC298,Consolidado!$D$5:D298,"*"&amp;AD$3&amp;"*")=1,1,0),0))</f>
        <v>0</v>
      </c>
      <c r="AE298" s="0" t="n">
        <f aca="false">IF(OR(AE$3="",Consolidado!$D298=""),0,IF(ISNUMBER(SEARCH(AE$3,Consolidado!$D298)),IF(COUNTIFS(Consolidado!$AC$5:AC298,Consolidado!$AC298,Consolidado!$D$5:D298,"*"&amp;AE$3&amp;"*")=1,1,0),0))</f>
        <v>0</v>
      </c>
      <c r="AF298" s="0" t="n">
        <f aca="false">IF(OR(AF$3="",Consolidado!$D298=""),0,IF(ISNUMBER(SEARCH(AF$3,Consolidado!$D298)),IF(COUNTIFS(Consolidado!$AC$5:AC298,Consolidado!$AC298,Consolidado!$D$5:D298,"*"&amp;AF$3&amp;"*")=1,1,0),0))</f>
        <v>0</v>
      </c>
      <c r="AG298" s="0" t="n">
        <f aca="false">IF(OR(AG$3="",Consolidado!$D298=""),0,IF(ISNUMBER(SEARCH(AG$3,Consolidado!$D298)),IF(COUNTIFS(Consolidado!$AC$5:AC298,Consolidado!$AC298,Consolidado!$D$5:D298,"*"&amp;AG$3&amp;"*")=1,1,0),0))</f>
        <v>0</v>
      </c>
      <c r="AH298" s="0" t="n">
        <f aca="false">IF(OR(AH$3="",Consolidado!$D298=""),0,IF(ISNUMBER(SEARCH(AH$3,Consolidado!$D298)),IF(COUNTIFS(Consolidado!$AC$5:AC298,Consolidado!$AC298,Consolidado!$D$5:D298,"*"&amp;AH$3&amp;"*")=1,1,0),0))</f>
        <v>0</v>
      </c>
      <c r="AI298" s="0" t="n">
        <f aca="false">IF(OR(AI$3="",Consolidado!$D298=""),0,IF(ISNUMBER(SEARCH(AI$3,Consolidado!$D298)),IF(COUNTIFS(Consolidado!$AC$5:AC298,Consolidado!$AC298,Consolidado!$D$5:D298,"*"&amp;AI$3&amp;"*")=1,1,0),0))</f>
        <v>0</v>
      </c>
      <c r="AJ298" s="0" t="n">
        <f aca="false">IF(OR(AJ$3="",Consolidado!$D298=""),0,IF(ISNUMBER(SEARCH(AJ$3,Consolidado!$D298)),IF(COUNTIFS(Consolidado!$AC$5:AC298,Consolidado!$AC298,Consolidado!$D$5:D298,"*"&amp;AJ$3&amp;"*")=1,1,0),0))</f>
        <v>0</v>
      </c>
      <c r="AK298" s="0" t="n">
        <f aca="false">IF(OR(AK$3="",Consolidado!$D298=""),0,IF(ISNUMBER(SEARCH(AK$3,Consolidado!$D298)),IF(COUNTIFS(Consolidado!$AC$5:AC298,Consolidado!$AC298,Consolidado!$D$5:D298,"*"&amp;AK$3&amp;"*")=1,1,0),0))</f>
        <v>0</v>
      </c>
      <c r="AL298" s="0" t="n">
        <f aca="false">IF(OR(AL$3="",Consolidado!$D298=""),0,IF(ISNUMBER(SEARCH(AL$3,Consolidado!$D298)),IF(COUNTIFS(Consolidado!$AC$5:AC298,Consolidado!$AC298,Consolidado!$D$5:D298,"*"&amp;AL$3&amp;"*")=1,1,0),0))</f>
        <v>0</v>
      </c>
      <c r="AM298" s="0" t="n">
        <f aca="false">IF(OR(AM$3="",Consolidado!$D298=""),0,IF(ISNUMBER(SEARCH(AM$3,Consolidado!$D298)),IF(COUNTIFS(Consolidado!$AC$5:AC298,Consolidado!$AC298,Consolidado!$D$5:D298,"*"&amp;AM$3&amp;"*")=1,1,0),0))</f>
        <v>0</v>
      </c>
      <c r="AN298" s="0" t="n">
        <f aca="false">IF(OR(AN$3="",Consolidado!$D298=""),0,IF(ISNUMBER(SEARCH(AN$3,Consolidado!$D298)),IF(COUNTIFS(Consolidado!$AC$5:AC298,Consolidado!$AC298,Consolidado!$D$5:D298,"*"&amp;AN$3&amp;"*")=1,1,0),0))</f>
        <v>0</v>
      </c>
      <c r="AO298" s="0" t="n">
        <f aca="false">IF(OR(AO$3="",Consolidado!$D298=""),0,IF(ISNUMBER(SEARCH(AO$3,Consolidado!$D298)),IF(COUNTIFS(Consolidado!$AC$5:AC298,Consolidado!$AC298,Consolidado!$D$5:D298,"*"&amp;AO$3&amp;"*")=1,1,0),0))</f>
        <v>0</v>
      </c>
    </row>
    <row r="299" customFormat="false" ht="15" hidden="false" customHeight="false" outlineLevel="0" collapsed="false">
      <c r="B299" s="0" t="n">
        <f aca="false">IF(OR(B$3="",Consolidado!$D299=""),0,IF(ISNUMBER(SEARCH(B$3,Consolidado!$D299)),IF(COUNTIFS(Consolidado!$AC$5:AC299,Consolidado!$AC299,Consolidado!$D$5:D299,"*"&amp;B$3&amp;"*")=1,1,0),0))</f>
        <v>0</v>
      </c>
      <c r="C299" s="0" t="n">
        <f aca="false">IF(OR(C$3="",Consolidado!$D299=""),0,IF(ISNUMBER(SEARCH(C$3,Consolidado!$D299)),IF(COUNTIFS(Consolidado!$AC$5:AC299,Consolidado!$AC299,Consolidado!$D$5:D299,"*"&amp;C$3&amp;"*")=1,1,0),0))</f>
        <v>0</v>
      </c>
      <c r="D299" s="0" t="n">
        <f aca="false">IF(OR(D$3="",Consolidado!$D299=""),0,IF(ISNUMBER(SEARCH(D$3,Consolidado!$D299)),IF(COUNTIFS(Consolidado!$AC$5:AC299,Consolidado!$AC299,Consolidado!$D$5:D299,"*"&amp;D$3&amp;"*")=1,1,0),0))</f>
        <v>0</v>
      </c>
      <c r="E299" s="0" t="n">
        <f aca="false">IF(OR(E$3="",Consolidado!$D299=""),0,IF(ISNUMBER(SEARCH(E$3,Consolidado!$D299)),IF(COUNTIFS(Consolidado!$AC$5:AC299,Consolidado!$AC299,Consolidado!$D$5:D299,"*"&amp;E$3&amp;"*")=1,1,0),0))</f>
        <v>0</v>
      </c>
      <c r="F299" s="0" t="n">
        <f aca="false">IF(OR(F$3="",Consolidado!$D299=""),0,IF(ISNUMBER(SEARCH(F$3,Consolidado!$D299)),IF(COUNTIFS(Consolidado!$AC$5:AC299,Consolidado!$AC299,Consolidado!$D$5:D299,"*"&amp;F$3&amp;"*")=1,1,0),0))</f>
        <v>0</v>
      </c>
      <c r="G299" s="0" t="n">
        <f aca="false">IF(OR(G$3="",Consolidado!$D299=""),0,IF(ISNUMBER(SEARCH(G$3,Consolidado!$D299)),IF(COUNTIFS(Consolidado!$AC$5:AC299,Consolidado!$AC299,Consolidado!$D$5:D299,"*"&amp;G$3&amp;"*")=1,1,0),0))</f>
        <v>0</v>
      </c>
      <c r="H299" s="0" t="n">
        <f aca="false">IF(OR(H$3="",Consolidado!$D299=""),0,IF(ISNUMBER(SEARCH(H$3,Consolidado!$D299)),IF(COUNTIFS(Consolidado!$AC$5:AC299,Consolidado!$AC299,Consolidado!$D$5:D299,"*"&amp;H$3&amp;"*")=1,1,0),0))</f>
        <v>0</v>
      </c>
      <c r="I299" s="0" t="n">
        <f aca="false">IF(OR(I$3="",Consolidado!$D299=""),0,IF(ISNUMBER(SEARCH(I$3,Consolidado!$D299)),IF(COUNTIFS(Consolidado!$AC$5:AC299,Consolidado!$AC299,Consolidado!$D$5:D299,"*"&amp;I$3&amp;"*")=1,1,0),0))</f>
        <v>0</v>
      </c>
      <c r="J299" s="0" t="n">
        <f aca="false">IF(OR(J$3="",Consolidado!$D299=""),0,IF(ISNUMBER(SEARCH(J$3,Consolidado!$D299)),IF(COUNTIFS(Consolidado!$AC$5:AC299,Consolidado!$AC299,Consolidado!$D$5:D299,"*"&amp;J$3&amp;"*")=1,1,0),0))</f>
        <v>0</v>
      </c>
      <c r="K299" s="0" t="n">
        <f aca="false">IF(OR(K$3="",Consolidado!$D299=""),0,IF(ISNUMBER(SEARCH(K$3,Consolidado!$D299)),IF(COUNTIFS(Consolidado!$AC$5:AC299,Consolidado!$AC299,Consolidado!$D$5:D299,"*"&amp;K$3&amp;"*")=1,1,0),0))</f>
        <v>0</v>
      </c>
      <c r="L299" s="0" t="n">
        <f aca="false">IF(OR(L$3="",Consolidado!$D299=""),0,IF(ISNUMBER(SEARCH(L$3,Consolidado!$D299)),IF(COUNTIFS(Consolidado!$AC$5:AC299,Consolidado!$AC299,Consolidado!$D$5:D299,"*"&amp;L$3&amp;"*")=1,1,0),0))</f>
        <v>0</v>
      </c>
      <c r="M299" s="0" t="n">
        <f aca="false">IF(OR(M$3="",Consolidado!$D299=""),0,IF(ISNUMBER(SEARCH(M$3,Consolidado!$D299)),IF(COUNTIFS(Consolidado!$AC$5:AC299,Consolidado!$AC299,Consolidado!$D$5:D299,"*"&amp;M$3&amp;"*")=1,1,0),0))</f>
        <v>0</v>
      </c>
      <c r="N299" s="0" t="n">
        <f aca="false">IF(OR(N$3="",Consolidado!$D299=""),0,IF(ISNUMBER(SEARCH(N$3,Consolidado!$D299)),IF(COUNTIFS(Consolidado!$AC$5:AC299,Consolidado!$AC299,Consolidado!$D$5:D299,"*"&amp;N$3&amp;"*")=1,1,0),0))</f>
        <v>0</v>
      </c>
      <c r="O299" s="0" t="n">
        <f aca="false">IF(OR(O$3="",Consolidado!$D299=""),0,IF(ISNUMBER(SEARCH(O$3,Consolidado!$D299)),IF(COUNTIFS(Consolidado!$AC$5:AC299,Consolidado!$AC299,Consolidado!$D$5:D299,"*"&amp;O$3&amp;"*")=1,1,0),0))</f>
        <v>0</v>
      </c>
      <c r="P299" s="0" t="n">
        <f aca="false">IF(OR(P$3="",Consolidado!$D299=""),0,IF(ISNUMBER(SEARCH(P$3,Consolidado!$D299)),IF(COUNTIFS(Consolidado!$AC$5:AC299,Consolidado!$AC299,Consolidado!$D$5:D299,"*"&amp;P$3&amp;"*")=1,1,0),0))</f>
        <v>0</v>
      </c>
      <c r="Q299" s="0" t="n">
        <f aca="false">IF(OR(Q$3="",Consolidado!$D299=""),0,IF(ISNUMBER(SEARCH(Q$3,Consolidado!$D299)),IF(COUNTIFS(Consolidado!$AC$5:AC299,Consolidado!$AC299,Consolidado!$D$5:D299,"*"&amp;Q$3&amp;"*")=1,1,0),0))</f>
        <v>0</v>
      </c>
      <c r="R299" s="0" t="n">
        <f aca="false">IF(OR(R$3="",Consolidado!$D299=""),0,IF(ISNUMBER(SEARCH(R$3,Consolidado!$D299)),IF(COUNTIFS(Consolidado!$AC$5:AC299,Consolidado!$AC299,Consolidado!$D$5:D299,"*"&amp;R$3&amp;"*")=1,1,0),0))</f>
        <v>0</v>
      </c>
      <c r="S299" s="0" t="n">
        <f aca="false">IF(OR(S$3="",Consolidado!$D299=""),0,IF(ISNUMBER(SEARCH(S$3,Consolidado!$D299)),IF(COUNTIFS(Consolidado!$AC$5:AC299,Consolidado!$AC299,Consolidado!$D$5:D299,"*"&amp;S$3&amp;"*")=1,1,0),0))</f>
        <v>0</v>
      </c>
      <c r="T299" s="0" t="n">
        <f aca="false">IF(OR(T$3="",Consolidado!$D299=""),0,IF(ISNUMBER(SEARCH(T$3,Consolidado!$D299)),IF(COUNTIFS(Consolidado!$AC$5:AC299,Consolidado!$AC299,Consolidado!$D$5:D299,"*"&amp;T$3&amp;"*")=1,1,0),0))</f>
        <v>0</v>
      </c>
      <c r="U299" s="0" t="n">
        <f aca="false">IF(OR(U$3="",Consolidado!$D299=""),0,IF(ISNUMBER(SEARCH(U$3,Consolidado!$D299)),IF(COUNTIFS(Consolidado!$AC$5:AC299,Consolidado!$AC299,Consolidado!$D$5:D299,"*"&amp;U$3&amp;"*")=1,1,0),0))</f>
        <v>0</v>
      </c>
      <c r="V299" s="0" t="n">
        <f aca="false">IF(OR(V$3="",Consolidado!$D299=""),0,IF(ISNUMBER(SEARCH(V$3,Consolidado!$D299)),IF(COUNTIFS(Consolidado!$AC$5:AC299,Consolidado!$AC299,Consolidado!$D$5:D299,"*"&amp;V$3&amp;"*")=1,1,0),0))</f>
        <v>0</v>
      </c>
      <c r="W299" s="0" t="n">
        <f aca="false">IF(OR(W$3="",Consolidado!$D299=""),0,IF(ISNUMBER(SEARCH(W$3,Consolidado!$D299)),IF(COUNTIFS(Consolidado!$AC$5:AC299,Consolidado!$AC299,Consolidado!$D$5:D299,"*"&amp;W$3&amp;"*")=1,1,0),0))</f>
        <v>0</v>
      </c>
      <c r="X299" s="0" t="n">
        <f aca="false">IF(OR(X$3="",Consolidado!$D299=""),0,IF(ISNUMBER(SEARCH(X$3,Consolidado!$D299)),IF(COUNTIFS(Consolidado!$AC$5:AC299,Consolidado!$AC299,Consolidado!$D$5:D299,"*"&amp;X$3&amp;"*")=1,1,0),0))</f>
        <v>0</v>
      </c>
      <c r="Y299" s="0" t="n">
        <f aca="false">IF(OR(Y$3="",Consolidado!$D299=""),0,IF(ISNUMBER(SEARCH(Y$3,Consolidado!$D299)),IF(COUNTIFS(Consolidado!$AC$5:AC299,Consolidado!$AC299,Consolidado!$D$5:D299,"*"&amp;Y$3&amp;"*")=1,1,0),0))</f>
        <v>0</v>
      </c>
      <c r="Z299" s="0" t="n">
        <f aca="false">IF(OR(Z$3="",Consolidado!$D299=""),0,IF(ISNUMBER(SEARCH(Z$3,Consolidado!$D299)),IF(COUNTIFS(Consolidado!$AC$5:AC299,Consolidado!$AC299,Consolidado!$D$5:D299,"*"&amp;Z$3&amp;"*")=1,1,0),0))</f>
        <v>0</v>
      </c>
      <c r="AA299" s="0" t="n">
        <f aca="false">IF(OR(AA$3="",Consolidado!$D299=""),0,IF(ISNUMBER(SEARCH(AA$3,Consolidado!$D299)),IF(COUNTIFS(Consolidado!$AC$5:AC299,Consolidado!$AC299,Consolidado!$D$5:D299,"*"&amp;AA$3&amp;"*")=1,1,0),0))</f>
        <v>0</v>
      </c>
      <c r="AB299" s="0" t="n">
        <f aca="false">IF(OR(AB$3="",Consolidado!$D299=""),0,IF(ISNUMBER(SEARCH(AB$3,Consolidado!$D299)),IF(COUNTIFS(Consolidado!$AC$5:AC299,Consolidado!$AC299,Consolidado!$D$5:D299,"*"&amp;AB$3&amp;"*")=1,1,0),0))</f>
        <v>0</v>
      </c>
      <c r="AC299" s="0" t="n">
        <f aca="false">IF(OR(AC$3="",Consolidado!$D299=""),0,IF(ISNUMBER(SEARCH(AC$3,Consolidado!$D299)),IF(COUNTIFS(Consolidado!$AC$5:AC299,Consolidado!$AC299,Consolidado!$D$5:D299,"*"&amp;AC$3&amp;"*")=1,1,0),0))</f>
        <v>0</v>
      </c>
      <c r="AD299" s="0" t="n">
        <f aca="false">IF(OR(AD$3="",Consolidado!$D299=""),0,IF(ISNUMBER(SEARCH(AD$3,Consolidado!$D299)),IF(COUNTIFS(Consolidado!$AC$5:AC299,Consolidado!$AC299,Consolidado!$D$5:D299,"*"&amp;AD$3&amp;"*")=1,1,0),0))</f>
        <v>0</v>
      </c>
      <c r="AE299" s="0" t="n">
        <f aca="false">IF(OR(AE$3="",Consolidado!$D299=""),0,IF(ISNUMBER(SEARCH(AE$3,Consolidado!$D299)),IF(COUNTIFS(Consolidado!$AC$5:AC299,Consolidado!$AC299,Consolidado!$D$5:D299,"*"&amp;AE$3&amp;"*")=1,1,0),0))</f>
        <v>0</v>
      </c>
      <c r="AF299" s="0" t="n">
        <f aca="false">IF(OR(AF$3="",Consolidado!$D299=""),0,IF(ISNUMBER(SEARCH(AF$3,Consolidado!$D299)),IF(COUNTIFS(Consolidado!$AC$5:AC299,Consolidado!$AC299,Consolidado!$D$5:D299,"*"&amp;AF$3&amp;"*")=1,1,0),0))</f>
        <v>0</v>
      </c>
      <c r="AG299" s="0" t="n">
        <f aca="false">IF(OR(AG$3="",Consolidado!$D299=""),0,IF(ISNUMBER(SEARCH(AG$3,Consolidado!$D299)),IF(COUNTIFS(Consolidado!$AC$5:AC299,Consolidado!$AC299,Consolidado!$D$5:D299,"*"&amp;AG$3&amp;"*")=1,1,0),0))</f>
        <v>0</v>
      </c>
      <c r="AH299" s="0" t="n">
        <f aca="false">IF(OR(AH$3="",Consolidado!$D299=""),0,IF(ISNUMBER(SEARCH(AH$3,Consolidado!$D299)),IF(COUNTIFS(Consolidado!$AC$5:AC299,Consolidado!$AC299,Consolidado!$D$5:D299,"*"&amp;AH$3&amp;"*")=1,1,0),0))</f>
        <v>0</v>
      </c>
      <c r="AI299" s="0" t="n">
        <f aca="false">IF(OR(AI$3="",Consolidado!$D299=""),0,IF(ISNUMBER(SEARCH(AI$3,Consolidado!$D299)),IF(COUNTIFS(Consolidado!$AC$5:AC299,Consolidado!$AC299,Consolidado!$D$5:D299,"*"&amp;AI$3&amp;"*")=1,1,0),0))</f>
        <v>0</v>
      </c>
      <c r="AJ299" s="0" t="n">
        <f aca="false">IF(OR(AJ$3="",Consolidado!$D299=""),0,IF(ISNUMBER(SEARCH(AJ$3,Consolidado!$D299)),IF(COUNTIFS(Consolidado!$AC$5:AC299,Consolidado!$AC299,Consolidado!$D$5:D299,"*"&amp;AJ$3&amp;"*")=1,1,0),0))</f>
        <v>0</v>
      </c>
      <c r="AK299" s="0" t="n">
        <f aca="false">IF(OR(AK$3="",Consolidado!$D299=""),0,IF(ISNUMBER(SEARCH(AK$3,Consolidado!$D299)),IF(COUNTIFS(Consolidado!$AC$5:AC299,Consolidado!$AC299,Consolidado!$D$5:D299,"*"&amp;AK$3&amp;"*")=1,1,0),0))</f>
        <v>0</v>
      </c>
      <c r="AL299" s="0" t="n">
        <f aca="false">IF(OR(AL$3="",Consolidado!$D299=""),0,IF(ISNUMBER(SEARCH(AL$3,Consolidado!$D299)),IF(COUNTIFS(Consolidado!$AC$5:AC299,Consolidado!$AC299,Consolidado!$D$5:D299,"*"&amp;AL$3&amp;"*")=1,1,0),0))</f>
        <v>0</v>
      </c>
      <c r="AM299" s="0" t="n">
        <f aca="false">IF(OR(AM$3="",Consolidado!$D299=""),0,IF(ISNUMBER(SEARCH(AM$3,Consolidado!$D299)),IF(COUNTIFS(Consolidado!$AC$5:AC299,Consolidado!$AC299,Consolidado!$D$5:D299,"*"&amp;AM$3&amp;"*")=1,1,0),0))</f>
        <v>0</v>
      </c>
      <c r="AN299" s="0" t="n">
        <f aca="false">IF(OR(AN$3="",Consolidado!$D299=""),0,IF(ISNUMBER(SEARCH(AN$3,Consolidado!$D299)),IF(COUNTIFS(Consolidado!$AC$5:AC299,Consolidado!$AC299,Consolidado!$D$5:D299,"*"&amp;AN$3&amp;"*")=1,1,0),0))</f>
        <v>0</v>
      </c>
      <c r="AO299" s="0" t="n">
        <f aca="false">IF(OR(AO$3="",Consolidado!$D299=""),0,IF(ISNUMBER(SEARCH(AO$3,Consolidado!$D299)),IF(COUNTIFS(Consolidado!$AC$5:AC299,Consolidado!$AC299,Consolidado!$D$5:D299,"*"&amp;AO$3&amp;"*")=1,1,0),0))</f>
        <v>0</v>
      </c>
    </row>
    <row r="300" customFormat="false" ht="15" hidden="false" customHeight="false" outlineLevel="0" collapsed="false">
      <c r="B300" s="0" t="n">
        <f aca="false">IF(OR(B$3="",Consolidado!$D300=""),0,IF(ISNUMBER(SEARCH(B$3,Consolidado!$D300)),IF(COUNTIFS(Consolidado!$AC$5:AC300,Consolidado!$AC300,Consolidado!$D$5:D300,"*"&amp;B$3&amp;"*")=1,1,0),0))</f>
        <v>0</v>
      </c>
      <c r="C300" s="0" t="n">
        <f aca="false">IF(OR(C$3="",Consolidado!$D300=""),0,IF(ISNUMBER(SEARCH(C$3,Consolidado!$D300)),IF(COUNTIFS(Consolidado!$AC$5:AC300,Consolidado!$AC300,Consolidado!$D$5:D300,"*"&amp;C$3&amp;"*")=1,1,0),0))</f>
        <v>0</v>
      </c>
      <c r="D300" s="0" t="n">
        <f aca="false">IF(OR(D$3="",Consolidado!$D300=""),0,IF(ISNUMBER(SEARCH(D$3,Consolidado!$D300)),IF(COUNTIFS(Consolidado!$AC$5:AC300,Consolidado!$AC300,Consolidado!$D$5:D300,"*"&amp;D$3&amp;"*")=1,1,0),0))</f>
        <v>0</v>
      </c>
      <c r="E300" s="0" t="n">
        <f aca="false">IF(OR(E$3="",Consolidado!$D300=""),0,IF(ISNUMBER(SEARCH(E$3,Consolidado!$D300)),IF(COUNTIFS(Consolidado!$AC$5:AC300,Consolidado!$AC300,Consolidado!$D$5:D300,"*"&amp;E$3&amp;"*")=1,1,0),0))</f>
        <v>0</v>
      </c>
      <c r="F300" s="0" t="n">
        <f aca="false">IF(OR(F$3="",Consolidado!$D300=""),0,IF(ISNUMBER(SEARCH(F$3,Consolidado!$D300)),IF(COUNTIFS(Consolidado!$AC$5:AC300,Consolidado!$AC300,Consolidado!$D$5:D300,"*"&amp;F$3&amp;"*")=1,1,0),0))</f>
        <v>0</v>
      </c>
      <c r="G300" s="0" t="n">
        <f aca="false">IF(OR(G$3="",Consolidado!$D300=""),0,IF(ISNUMBER(SEARCH(G$3,Consolidado!$D300)),IF(COUNTIFS(Consolidado!$AC$5:AC300,Consolidado!$AC300,Consolidado!$D$5:D300,"*"&amp;G$3&amp;"*")=1,1,0),0))</f>
        <v>0</v>
      </c>
      <c r="H300" s="0" t="n">
        <f aca="false">IF(OR(H$3="",Consolidado!$D300=""),0,IF(ISNUMBER(SEARCH(H$3,Consolidado!$D300)),IF(COUNTIFS(Consolidado!$AC$5:AC300,Consolidado!$AC300,Consolidado!$D$5:D300,"*"&amp;H$3&amp;"*")=1,1,0),0))</f>
        <v>0</v>
      </c>
      <c r="I300" s="0" t="n">
        <f aca="false">IF(OR(I$3="",Consolidado!$D300=""),0,IF(ISNUMBER(SEARCH(I$3,Consolidado!$D300)),IF(COUNTIFS(Consolidado!$AC$5:AC300,Consolidado!$AC300,Consolidado!$D$5:D300,"*"&amp;I$3&amp;"*")=1,1,0),0))</f>
        <v>0</v>
      </c>
      <c r="J300" s="0" t="n">
        <f aca="false">IF(OR(J$3="",Consolidado!$D300=""),0,IF(ISNUMBER(SEARCH(J$3,Consolidado!$D300)),IF(COUNTIFS(Consolidado!$AC$5:AC300,Consolidado!$AC300,Consolidado!$D$5:D300,"*"&amp;J$3&amp;"*")=1,1,0),0))</f>
        <v>0</v>
      </c>
      <c r="K300" s="0" t="n">
        <f aca="false">IF(OR(K$3="",Consolidado!$D300=""),0,IF(ISNUMBER(SEARCH(K$3,Consolidado!$D300)),IF(COUNTIFS(Consolidado!$AC$5:AC300,Consolidado!$AC300,Consolidado!$D$5:D300,"*"&amp;K$3&amp;"*")=1,1,0),0))</f>
        <v>0</v>
      </c>
      <c r="L300" s="0" t="n">
        <f aca="false">IF(OR(L$3="",Consolidado!$D300=""),0,IF(ISNUMBER(SEARCH(L$3,Consolidado!$D300)),IF(COUNTIFS(Consolidado!$AC$5:AC300,Consolidado!$AC300,Consolidado!$D$5:D300,"*"&amp;L$3&amp;"*")=1,1,0),0))</f>
        <v>0</v>
      </c>
      <c r="M300" s="0" t="n">
        <f aca="false">IF(OR(M$3="",Consolidado!$D300=""),0,IF(ISNUMBER(SEARCH(M$3,Consolidado!$D300)),IF(COUNTIFS(Consolidado!$AC$5:AC300,Consolidado!$AC300,Consolidado!$D$5:D300,"*"&amp;M$3&amp;"*")=1,1,0),0))</f>
        <v>0</v>
      </c>
      <c r="N300" s="0" t="n">
        <f aca="false">IF(OR(N$3="",Consolidado!$D300=""),0,IF(ISNUMBER(SEARCH(N$3,Consolidado!$D300)),IF(COUNTIFS(Consolidado!$AC$5:AC300,Consolidado!$AC300,Consolidado!$D$5:D300,"*"&amp;N$3&amp;"*")=1,1,0),0))</f>
        <v>0</v>
      </c>
      <c r="O300" s="0" t="n">
        <f aca="false">IF(OR(O$3="",Consolidado!$D300=""),0,IF(ISNUMBER(SEARCH(O$3,Consolidado!$D300)),IF(COUNTIFS(Consolidado!$AC$5:AC300,Consolidado!$AC300,Consolidado!$D$5:D300,"*"&amp;O$3&amp;"*")=1,1,0),0))</f>
        <v>0</v>
      </c>
      <c r="P300" s="0" t="n">
        <f aca="false">IF(OR(P$3="",Consolidado!$D300=""),0,IF(ISNUMBER(SEARCH(P$3,Consolidado!$D300)),IF(COUNTIFS(Consolidado!$AC$5:AC300,Consolidado!$AC300,Consolidado!$D$5:D300,"*"&amp;P$3&amp;"*")=1,1,0),0))</f>
        <v>0</v>
      </c>
      <c r="Q300" s="0" t="n">
        <f aca="false">IF(OR(Q$3="",Consolidado!$D300=""),0,IF(ISNUMBER(SEARCH(Q$3,Consolidado!$D300)),IF(COUNTIFS(Consolidado!$AC$5:AC300,Consolidado!$AC300,Consolidado!$D$5:D300,"*"&amp;Q$3&amp;"*")=1,1,0),0))</f>
        <v>0</v>
      </c>
      <c r="R300" s="0" t="n">
        <f aca="false">IF(OR(R$3="",Consolidado!$D300=""),0,IF(ISNUMBER(SEARCH(R$3,Consolidado!$D300)),IF(COUNTIFS(Consolidado!$AC$5:AC300,Consolidado!$AC300,Consolidado!$D$5:D300,"*"&amp;R$3&amp;"*")=1,1,0),0))</f>
        <v>0</v>
      </c>
      <c r="S300" s="0" t="n">
        <f aca="false">IF(OR(S$3="",Consolidado!$D300=""),0,IF(ISNUMBER(SEARCH(S$3,Consolidado!$D300)),IF(COUNTIFS(Consolidado!$AC$5:AC300,Consolidado!$AC300,Consolidado!$D$5:D300,"*"&amp;S$3&amp;"*")=1,1,0),0))</f>
        <v>0</v>
      </c>
      <c r="T300" s="0" t="n">
        <f aca="false">IF(OR(T$3="",Consolidado!$D300=""),0,IF(ISNUMBER(SEARCH(T$3,Consolidado!$D300)),IF(COUNTIFS(Consolidado!$AC$5:AC300,Consolidado!$AC300,Consolidado!$D$5:D300,"*"&amp;T$3&amp;"*")=1,1,0),0))</f>
        <v>0</v>
      </c>
      <c r="U300" s="0" t="n">
        <f aca="false">IF(OR(U$3="",Consolidado!$D300=""),0,IF(ISNUMBER(SEARCH(U$3,Consolidado!$D300)),IF(COUNTIFS(Consolidado!$AC$5:AC300,Consolidado!$AC300,Consolidado!$D$5:D300,"*"&amp;U$3&amp;"*")=1,1,0),0))</f>
        <v>0</v>
      </c>
      <c r="V300" s="0" t="n">
        <f aca="false">IF(OR(V$3="",Consolidado!$D300=""),0,IF(ISNUMBER(SEARCH(V$3,Consolidado!$D300)),IF(COUNTIFS(Consolidado!$AC$5:AC300,Consolidado!$AC300,Consolidado!$D$5:D300,"*"&amp;V$3&amp;"*")=1,1,0),0))</f>
        <v>0</v>
      </c>
      <c r="W300" s="0" t="n">
        <f aca="false">IF(OR(W$3="",Consolidado!$D300=""),0,IF(ISNUMBER(SEARCH(W$3,Consolidado!$D300)),IF(COUNTIFS(Consolidado!$AC$5:AC300,Consolidado!$AC300,Consolidado!$D$5:D300,"*"&amp;W$3&amp;"*")=1,1,0),0))</f>
        <v>0</v>
      </c>
      <c r="X300" s="0" t="n">
        <f aca="false">IF(OR(X$3="",Consolidado!$D300=""),0,IF(ISNUMBER(SEARCH(X$3,Consolidado!$D300)),IF(COUNTIFS(Consolidado!$AC$5:AC300,Consolidado!$AC300,Consolidado!$D$5:D300,"*"&amp;X$3&amp;"*")=1,1,0),0))</f>
        <v>0</v>
      </c>
      <c r="Y300" s="0" t="n">
        <f aca="false">IF(OR(Y$3="",Consolidado!$D300=""),0,IF(ISNUMBER(SEARCH(Y$3,Consolidado!$D300)),IF(COUNTIFS(Consolidado!$AC$5:AC300,Consolidado!$AC300,Consolidado!$D$5:D300,"*"&amp;Y$3&amp;"*")=1,1,0),0))</f>
        <v>0</v>
      </c>
      <c r="Z300" s="0" t="n">
        <f aca="false">IF(OR(Z$3="",Consolidado!$D300=""),0,IF(ISNUMBER(SEARCH(Z$3,Consolidado!$D300)),IF(COUNTIFS(Consolidado!$AC$5:AC300,Consolidado!$AC300,Consolidado!$D$5:D300,"*"&amp;Z$3&amp;"*")=1,1,0),0))</f>
        <v>0</v>
      </c>
      <c r="AA300" s="0" t="n">
        <f aca="false">IF(OR(AA$3="",Consolidado!$D300=""),0,IF(ISNUMBER(SEARCH(AA$3,Consolidado!$D300)),IF(COUNTIFS(Consolidado!$AC$5:AC300,Consolidado!$AC300,Consolidado!$D$5:D300,"*"&amp;AA$3&amp;"*")=1,1,0),0))</f>
        <v>0</v>
      </c>
      <c r="AB300" s="0" t="n">
        <f aca="false">IF(OR(AB$3="",Consolidado!$D300=""),0,IF(ISNUMBER(SEARCH(AB$3,Consolidado!$D300)),IF(COUNTIFS(Consolidado!$AC$5:AC300,Consolidado!$AC300,Consolidado!$D$5:D300,"*"&amp;AB$3&amp;"*")=1,1,0),0))</f>
        <v>0</v>
      </c>
      <c r="AC300" s="0" t="n">
        <f aca="false">IF(OR(AC$3="",Consolidado!$D300=""),0,IF(ISNUMBER(SEARCH(AC$3,Consolidado!$D300)),IF(COUNTIFS(Consolidado!$AC$5:AC300,Consolidado!$AC300,Consolidado!$D$5:D300,"*"&amp;AC$3&amp;"*")=1,1,0),0))</f>
        <v>0</v>
      </c>
      <c r="AD300" s="0" t="n">
        <f aca="false">IF(OR(AD$3="",Consolidado!$D300=""),0,IF(ISNUMBER(SEARCH(AD$3,Consolidado!$D300)),IF(COUNTIFS(Consolidado!$AC$5:AC300,Consolidado!$AC300,Consolidado!$D$5:D300,"*"&amp;AD$3&amp;"*")=1,1,0),0))</f>
        <v>0</v>
      </c>
      <c r="AE300" s="0" t="n">
        <f aca="false">IF(OR(AE$3="",Consolidado!$D300=""),0,IF(ISNUMBER(SEARCH(AE$3,Consolidado!$D300)),IF(COUNTIFS(Consolidado!$AC$5:AC300,Consolidado!$AC300,Consolidado!$D$5:D300,"*"&amp;AE$3&amp;"*")=1,1,0),0))</f>
        <v>0</v>
      </c>
      <c r="AF300" s="0" t="n">
        <f aca="false">IF(OR(AF$3="",Consolidado!$D300=""),0,IF(ISNUMBER(SEARCH(AF$3,Consolidado!$D300)),IF(COUNTIFS(Consolidado!$AC$5:AC300,Consolidado!$AC300,Consolidado!$D$5:D300,"*"&amp;AF$3&amp;"*")=1,1,0),0))</f>
        <v>0</v>
      </c>
      <c r="AG300" s="0" t="n">
        <f aca="false">IF(OR(AG$3="",Consolidado!$D300=""),0,IF(ISNUMBER(SEARCH(AG$3,Consolidado!$D300)),IF(COUNTIFS(Consolidado!$AC$5:AC300,Consolidado!$AC300,Consolidado!$D$5:D300,"*"&amp;AG$3&amp;"*")=1,1,0),0))</f>
        <v>0</v>
      </c>
      <c r="AH300" s="0" t="n">
        <f aca="false">IF(OR(AH$3="",Consolidado!$D300=""),0,IF(ISNUMBER(SEARCH(AH$3,Consolidado!$D300)),IF(COUNTIFS(Consolidado!$AC$5:AC300,Consolidado!$AC300,Consolidado!$D$5:D300,"*"&amp;AH$3&amp;"*")=1,1,0),0))</f>
        <v>0</v>
      </c>
      <c r="AI300" s="0" t="n">
        <f aca="false">IF(OR(AI$3="",Consolidado!$D300=""),0,IF(ISNUMBER(SEARCH(AI$3,Consolidado!$D300)),IF(COUNTIFS(Consolidado!$AC$5:AC300,Consolidado!$AC300,Consolidado!$D$5:D300,"*"&amp;AI$3&amp;"*")=1,1,0),0))</f>
        <v>0</v>
      </c>
      <c r="AJ300" s="0" t="n">
        <f aca="false">IF(OR(AJ$3="",Consolidado!$D300=""),0,IF(ISNUMBER(SEARCH(AJ$3,Consolidado!$D300)),IF(COUNTIFS(Consolidado!$AC$5:AC300,Consolidado!$AC300,Consolidado!$D$5:D300,"*"&amp;AJ$3&amp;"*")=1,1,0),0))</f>
        <v>0</v>
      </c>
      <c r="AK300" s="0" t="n">
        <f aca="false">IF(OR(AK$3="",Consolidado!$D300=""),0,IF(ISNUMBER(SEARCH(AK$3,Consolidado!$D300)),IF(COUNTIFS(Consolidado!$AC$5:AC300,Consolidado!$AC300,Consolidado!$D$5:D300,"*"&amp;AK$3&amp;"*")=1,1,0),0))</f>
        <v>0</v>
      </c>
      <c r="AL300" s="0" t="n">
        <f aca="false">IF(OR(AL$3="",Consolidado!$D300=""),0,IF(ISNUMBER(SEARCH(AL$3,Consolidado!$D300)),IF(COUNTIFS(Consolidado!$AC$5:AC300,Consolidado!$AC300,Consolidado!$D$5:D300,"*"&amp;AL$3&amp;"*")=1,1,0),0))</f>
        <v>0</v>
      </c>
      <c r="AM300" s="0" t="n">
        <f aca="false">IF(OR(AM$3="",Consolidado!$D300=""),0,IF(ISNUMBER(SEARCH(AM$3,Consolidado!$D300)),IF(COUNTIFS(Consolidado!$AC$5:AC300,Consolidado!$AC300,Consolidado!$D$5:D300,"*"&amp;AM$3&amp;"*")=1,1,0),0))</f>
        <v>0</v>
      </c>
      <c r="AN300" s="0" t="n">
        <f aca="false">IF(OR(AN$3="",Consolidado!$D300=""),0,IF(ISNUMBER(SEARCH(AN$3,Consolidado!$D300)),IF(COUNTIFS(Consolidado!$AC$5:AC300,Consolidado!$AC300,Consolidado!$D$5:D300,"*"&amp;AN$3&amp;"*")=1,1,0),0))</f>
        <v>0</v>
      </c>
      <c r="AO300" s="0" t="n">
        <f aca="false">IF(OR(AO$3="",Consolidado!$D300=""),0,IF(ISNUMBER(SEARCH(AO$3,Consolidado!$D300)),IF(COUNTIFS(Consolidado!$AC$5:AC300,Consolidado!$AC300,Consolidado!$D$5:D300,"*"&amp;AO$3&amp;"*")=1,1,0),0))</f>
        <v>0</v>
      </c>
    </row>
    <row r="301" customFormat="false" ht="15" hidden="false" customHeight="false" outlineLevel="0" collapsed="false">
      <c r="B301" s="0" t="n">
        <f aca="false">IF(OR(B$3="",Consolidado!$D301=""),0,IF(ISNUMBER(SEARCH(B$3,Consolidado!$D301)),IF(COUNTIFS(Consolidado!$AC$5:AC301,Consolidado!$AC301,Consolidado!$D$5:D301,"*"&amp;B$3&amp;"*")=1,1,0),0))</f>
        <v>0</v>
      </c>
      <c r="C301" s="0" t="n">
        <f aca="false">IF(OR(C$3="",Consolidado!$D301=""),0,IF(ISNUMBER(SEARCH(C$3,Consolidado!$D301)),IF(COUNTIFS(Consolidado!$AC$5:AC301,Consolidado!$AC301,Consolidado!$D$5:D301,"*"&amp;C$3&amp;"*")=1,1,0),0))</f>
        <v>0</v>
      </c>
      <c r="D301" s="0" t="n">
        <f aca="false">IF(OR(D$3="",Consolidado!$D301=""),0,IF(ISNUMBER(SEARCH(D$3,Consolidado!$D301)),IF(COUNTIFS(Consolidado!$AC$5:AC301,Consolidado!$AC301,Consolidado!$D$5:D301,"*"&amp;D$3&amp;"*")=1,1,0),0))</f>
        <v>0</v>
      </c>
      <c r="E301" s="0" t="n">
        <f aca="false">IF(OR(E$3="",Consolidado!$D301=""),0,IF(ISNUMBER(SEARCH(E$3,Consolidado!$D301)),IF(COUNTIFS(Consolidado!$AC$5:AC301,Consolidado!$AC301,Consolidado!$D$5:D301,"*"&amp;E$3&amp;"*")=1,1,0),0))</f>
        <v>0</v>
      </c>
      <c r="F301" s="0" t="n">
        <f aca="false">IF(OR(F$3="",Consolidado!$D301=""),0,IF(ISNUMBER(SEARCH(F$3,Consolidado!$D301)),IF(COUNTIFS(Consolidado!$AC$5:AC301,Consolidado!$AC301,Consolidado!$D$5:D301,"*"&amp;F$3&amp;"*")=1,1,0),0))</f>
        <v>0</v>
      </c>
      <c r="G301" s="0" t="n">
        <f aca="false">IF(OR(G$3="",Consolidado!$D301=""),0,IF(ISNUMBER(SEARCH(G$3,Consolidado!$D301)),IF(COUNTIFS(Consolidado!$AC$5:AC301,Consolidado!$AC301,Consolidado!$D$5:D301,"*"&amp;G$3&amp;"*")=1,1,0),0))</f>
        <v>0</v>
      </c>
      <c r="H301" s="0" t="n">
        <f aca="false">IF(OR(H$3="",Consolidado!$D301=""),0,IF(ISNUMBER(SEARCH(H$3,Consolidado!$D301)),IF(COUNTIFS(Consolidado!$AC$5:AC301,Consolidado!$AC301,Consolidado!$D$5:D301,"*"&amp;H$3&amp;"*")=1,1,0),0))</f>
        <v>0</v>
      </c>
      <c r="I301" s="0" t="n">
        <f aca="false">IF(OR(I$3="",Consolidado!$D301=""),0,IF(ISNUMBER(SEARCH(I$3,Consolidado!$D301)),IF(COUNTIFS(Consolidado!$AC$5:AC301,Consolidado!$AC301,Consolidado!$D$5:D301,"*"&amp;I$3&amp;"*")=1,1,0),0))</f>
        <v>0</v>
      </c>
      <c r="J301" s="0" t="n">
        <f aca="false">IF(OR(J$3="",Consolidado!$D301=""),0,IF(ISNUMBER(SEARCH(J$3,Consolidado!$D301)),IF(COUNTIFS(Consolidado!$AC$5:AC301,Consolidado!$AC301,Consolidado!$D$5:D301,"*"&amp;J$3&amp;"*")=1,1,0),0))</f>
        <v>0</v>
      </c>
      <c r="K301" s="0" t="n">
        <f aca="false">IF(OR(K$3="",Consolidado!$D301=""),0,IF(ISNUMBER(SEARCH(K$3,Consolidado!$D301)),IF(COUNTIFS(Consolidado!$AC$5:AC301,Consolidado!$AC301,Consolidado!$D$5:D301,"*"&amp;K$3&amp;"*")=1,1,0),0))</f>
        <v>0</v>
      </c>
      <c r="L301" s="0" t="n">
        <f aca="false">IF(OR(L$3="",Consolidado!$D301=""),0,IF(ISNUMBER(SEARCH(L$3,Consolidado!$D301)),IF(COUNTIFS(Consolidado!$AC$5:AC301,Consolidado!$AC301,Consolidado!$D$5:D301,"*"&amp;L$3&amp;"*")=1,1,0),0))</f>
        <v>0</v>
      </c>
      <c r="M301" s="0" t="n">
        <f aca="false">IF(OR(M$3="",Consolidado!$D301=""),0,IF(ISNUMBER(SEARCH(M$3,Consolidado!$D301)),IF(COUNTIFS(Consolidado!$AC$5:AC301,Consolidado!$AC301,Consolidado!$D$5:D301,"*"&amp;M$3&amp;"*")=1,1,0),0))</f>
        <v>0</v>
      </c>
      <c r="N301" s="0" t="n">
        <f aca="false">IF(OR(N$3="",Consolidado!$D301=""),0,IF(ISNUMBER(SEARCH(N$3,Consolidado!$D301)),IF(COUNTIFS(Consolidado!$AC$5:AC301,Consolidado!$AC301,Consolidado!$D$5:D301,"*"&amp;N$3&amp;"*")=1,1,0),0))</f>
        <v>0</v>
      </c>
      <c r="O301" s="0" t="n">
        <f aca="false">IF(OR(O$3="",Consolidado!$D301=""),0,IF(ISNUMBER(SEARCH(O$3,Consolidado!$D301)),IF(COUNTIFS(Consolidado!$AC$5:AC301,Consolidado!$AC301,Consolidado!$D$5:D301,"*"&amp;O$3&amp;"*")=1,1,0),0))</f>
        <v>0</v>
      </c>
      <c r="P301" s="0" t="n">
        <f aca="false">IF(OR(P$3="",Consolidado!$D301=""),0,IF(ISNUMBER(SEARCH(P$3,Consolidado!$D301)),IF(COUNTIFS(Consolidado!$AC$5:AC301,Consolidado!$AC301,Consolidado!$D$5:D301,"*"&amp;P$3&amp;"*")=1,1,0),0))</f>
        <v>0</v>
      </c>
      <c r="Q301" s="0" t="n">
        <f aca="false">IF(OR(Q$3="",Consolidado!$D301=""),0,IF(ISNUMBER(SEARCH(Q$3,Consolidado!$D301)),IF(COUNTIFS(Consolidado!$AC$5:AC301,Consolidado!$AC301,Consolidado!$D$5:D301,"*"&amp;Q$3&amp;"*")=1,1,0),0))</f>
        <v>0</v>
      </c>
      <c r="R301" s="0" t="n">
        <f aca="false">IF(OR(R$3="",Consolidado!$D301=""),0,IF(ISNUMBER(SEARCH(R$3,Consolidado!$D301)),IF(COUNTIFS(Consolidado!$AC$5:AC301,Consolidado!$AC301,Consolidado!$D$5:D301,"*"&amp;R$3&amp;"*")=1,1,0),0))</f>
        <v>0</v>
      </c>
      <c r="S301" s="0" t="n">
        <f aca="false">IF(OR(S$3="",Consolidado!$D301=""),0,IF(ISNUMBER(SEARCH(S$3,Consolidado!$D301)),IF(COUNTIFS(Consolidado!$AC$5:AC301,Consolidado!$AC301,Consolidado!$D$5:D301,"*"&amp;S$3&amp;"*")=1,1,0),0))</f>
        <v>0</v>
      </c>
      <c r="T301" s="0" t="n">
        <f aca="false">IF(OR(T$3="",Consolidado!$D301=""),0,IF(ISNUMBER(SEARCH(T$3,Consolidado!$D301)),IF(COUNTIFS(Consolidado!$AC$5:AC301,Consolidado!$AC301,Consolidado!$D$5:D301,"*"&amp;T$3&amp;"*")=1,1,0),0))</f>
        <v>0</v>
      </c>
      <c r="U301" s="0" t="n">
        <f aca="false">IF(OR(U$3="",Consolidado!$D301=""),0,IF(ISNUMBER(SEARCH(U$3,Consolidado!$D301)),IF(COUNTIFS(Consolidado!$AC$5:AC301,Consolidado!$AC301,Consolidado!$D$5:D301,"*"&amp;U$3&amp;"*")=1,1,0),0))</f>
        <v>0</v>
      </c>
      <c r="V301" s="0" t="n">
        <f aca="false">IF(OR(V$3="",Consolidado!$D301=""),0,IF(ISNUMBER(SEARCH(V$3,Consolidado!$D301)),IF(COUNTIFS(Consolidado!$AC$5:AC301,Consolidado!$AC301,Consolidado!$D$5:D301,"*"&amp;V$3&amp;"*")=1,1,0),0))</f>
        <v>0</v>
      </c>
      <c r="W301" s="0" t="n">
        <f aca="false">IF(OR(W$3="",Consolidado!$D301=""),0,IF(ISNUMBER(SEARCH(W$3,Consolidado!$D301)),IF(COUNTIFS(Consolidado!$AC$5:AC301,Consolidado!$AC301,Consolidado!$D$5:D301,"*"&amp;W$3&amp;"*")=1,1,0),0))</f>
        <v>0</v>
      </c>
      <c r="X301" s="0" t="n">
        <f aca="false">IF(OR(X$3="",Consolidado!$D301=""),0,IF(ISNUMBER(SEARCH(X$3,Consolidado!$D301)),IF(COUNTIFS(Consolidado!$AC$5:AC301,Consolidado!$AC301,Consolidado!$D$5:D301,"*"&amp;X$3&amp;"*")=1,1,0),0))</f>
        <v>0</v>
      </c>
      <c r="Y301" s="0" t="n">
        <f aca="false">IF(OR(Y$3="",Consolidado!$D301=""),0,IF(ISNUMBER(SEARCH(Y$3,Consolidado!$D301)),IF(COUNTIFS(Consolidado!$AC$5:AC301,Consolidado!$AC301,Consolidado!$D$5:D301,"*"&amp;Y$3&amp;"*")=1,1,0),0))</f>
        <v>0</v>
      </c>
      <c r="Z301" s="0" t="n">
        <f aca="false">IF(OR(Z$3="",Consolidado!$D301=""),0,IF(ISNUMBER(SEARCH(Z$3,Consolidado!$D301)),IF(COUNTIFS(Consolidado!$AC$5:AC301,Consolidado!$AC301,Consolidado!$D$5:D301,"*"&amp;Z$3&amp;"*")=1,1,0),0))</f>
        <v>0</v>
      </c>
      <c r="AA301" s="0" t="n">
        <f aca="false">IF(OR(AA$3="",Consolidado!$D301=""),0,IF(ISNUMBER(SEARCH(AA$3,Consolidado!$D301)),IF(COUNTIFS(Consolidado!$AC$5:AC301,Consolidado!$AC301,Consolidado!$D$5:D301,"*"&amp;AA$3&amp;"*")=1,1,0),0))</f>
        <v>0</v>
      </c>
      <c r="AB301" s="0" t="n">
        <f aca="false">IF(OR(AB$3="",Consolidado!$D301=""),0,IF(ISNUMBER(SEARCH(AB$3,Consolidado!$D301)),IF(COUNTIFS(Consolidado!$AC$5:AC301,Consolidado!$AC301,Consolidado!$D$5:D301,"*"&amp;AB$3&amp;"*")=1,1,0),0))</f>
        <v>0</v>
      </c>
      <c r="AC301" s="0" t="n">
        <f aca="false">IF(OR(AC$3="",Consolidado!$D301=""),0,IF(ISNUMBER(SEARCH(AC$3,Consolidado!$D301)),IF(COUNTIFS(Consolidado!$AC$5:AC301,Consolidado!$AC301,Consolidado!$D$5:D301,"*"&amp;AC$3&amp;"*")=1,1,0),0))</f>
        <v>0</v>
      </c>
      <c r="AD301" s="0" t="n">
        <f aca="false">IF(OR(AD$3="",Consolidado!$D301=""),0,IF(ISNUMBER(SEARCH(AD$3,Consolidado!$D301)),IF(COUNTIFS(Consolidado!$AC$5:AC301,Consolidado!$AC301,Consolidado!$D$5:D301,"*"&amp;AD$3&amp;"*")=1,1,0),0))</f>
        <v>0</v>
      </c>
      <c r="AE301" s="0" t="n">
        <f aca="false">IF(OR(AE$3="",Consolidado!$D301=""),0,IF(ISNUMBER(SEARCH(AE$3,Consolidado!$D301)),IF(COUNTIFS(Consolidado!$AC$5:AC301,Consolidado!$AC301,Consolidado!$D$5:D301,"*"&amp;AE$3&amp;"*")=1,1,0),0))</f>
        <v>0</v>
      </c>
      <c r="AF301" s="0" t="n">
        <f aca="false">IF(OR(AF$3="",Consolidado!$D301=""),0,IF(ISNUMBER(SEARCH(AF$3,Consolidado!$D301)),IF(COUNTIFS(Consolidado!$AC$5:AC301,Consolidado!$AC301,Consolidado!$D$5:D301,"*"&amp;AF$3&amp;"*")=1,1,0),0))</f>
        <v>0</v>
      </c>
      <c r="AG301" s="0" t="n">
        <f aca="false">IF(OR(AG$3="",Consolidado!$D301=""),0,IF(ISNUMBER(SEARCH(AG$3,Consolidado!$D301)),IF(COUNTIFS(Consolidado!$AC$5:AC301,Consolidado!$AC301,Consolidado!$D$5:D301,"*"&amp;AG$3&amp;"*")=1,1,0),0))</f>
        <v>0</v>
      </c>
      <c r="AH301" s="0" t="n">
        <f aca="false">IF(OR(AH$3="",Consolidado!$D301=""),0,IF(ISNUMBER(SEARCH(AH$3,Consolidado!$D301)),IF(COUNTIFS(Consolidado!$AC$5:AC301,Consolidado!$AC301,Consolidado!$D$5:D301,"*"&amp;AH$3&amp;"*")=1,1,0),0))</f>
        <v>0</v>
      </c>
      <c r="AI301" s="0" t="n">
        <f aca="false">IF(OR(AI$3="",Consolidado!$D301=""),0,IF(ISNUMBER(SEARCH(AI$3,Consolidado!$D301)),IF(COUNTIFS(Consolidado!$AC$5:AC301,Consolidado!$AC301,Consolidado!$D$5:D301,"*"&amp;AI$3&amp;"*")=1,1,0),0))</f>
        <v>0</v>
      </c>
      <c r="AJ301" s="0" t="n">
        <f aca="false">IF(OR(AJ$3="",Consolidado!$D301=""),0,IF(ISNUMBER(SEARCH(AJ$3,Consolidado!$D301)),IF(COUNTIFS(Consolidado!$AC$5:AC301,Consolidado!$AC301,Consolidado!$D$5:D301,"*"&amp;AJ$3&amp;"*")=1,1,0),0))</f>
        <v>0</v>
      </c>
      <c r="AK301" s="0" t="n">
        <f aca="false">IF(OR(AK$3="",Consolidado!$D301=""),0,IF(ISNUMBER(SEARCH(AK$3,Consolidado!$D301)),IF(COUNTIFS(Consolidado!$AC$5:AC301,Consolidado!$AC301,Consolidado!$D$5:D301,"*"&amp;AK$3&amp;"*")=1,1,0),0))</f>
        <v>0</v>
      </c>
      <c r="AL301" s="0" t="n">
        <f aca="false">IF(OR(AL$3="",Consolidado!$D301=""),0,IF(ISNUMBER(SEARCH(AL$3,Consolidado!$D301)),IF(COUNTIFS(Consolidado!$AC$5:AC301,Consolidado!$AC301,Consolidado!$D$5:D301,"*"&amp;AL$3&amp;"*")=1,1,0),0))</f>
        <v>0</v>
      </c>
      <c r="AM301" s="0" t="n">
        <f aca="false">IF(OR(AM$3="",Consolidado!$D301=""),0,IF(ISNUMBER(SEARCH(AM$3,Consolidado!$D301)),IF(COUNTIFS(Consolidado!$AC$5:AC301,Consolidado!$AC301,Consolidado!$D$5:D301,"*"&amp;AM$3&amp;"*")=1,1,0),0))</f>
        <v>0</v>
      </c>
      <c r="AN301" s="0" t="n">
        <f aca="false">IF(OR(AN$3="",Consolidado!$D301=""),0,IF(ISNUMBER(SEARCH(AN$3,Consolidado!$D301)),IF(COUNTIFS(Consolidado!$AC$5:AC301,Consolidado!$AC301,Consolidado!$D$5:D301,"*"&amp;AN$3&amp;"*")=1,1,0),0))</f>
        <v>0</v>
      </c>
      <c r="AO301" s="0" t="n">
        <f aca="false">IF(OR(AO$3="",Consolidado!$D301=""),0,IF(ISNUMBER(SEARCH(AO$3,Consolidado!$D301)),IF(COUNTIFS(Consolidado!$AC$5:AC301,Consolidado!$AC301,Consolidado!$D$5:D301,"*"&amp;AO$3&amp;"*")=1,1,0),0))</f>
        <v>0</v>
      </c>
    </row>
    <row r="302" customFormat="false" ht="15" hidden="false" customHeight="false" outlineLevel="0" collapsed="false">
      <c r="B302" s="0" t="n">
        <f aca="false">IF(OR(B$3="",Consolidado!$D302=""),0,IF(ISNUMBER(SEARCH(B$3,Consolidado!$D302)),IF(COUNTIFS(Consolidado!$AC$5:AC302,Consolidado!$AC302,Consolidado!$D$5:D302,"*"&amp;B$3&amp;"*")=1,1,0),0))</f>
        <v>0</v>
      </c>
      <c r="C302" s="0" t="n">
        <f aca="false">IF(OR(C$3="",Consolidado!$D302=""),0,IF(ISNUMBER(SEARCH(C$3,Consolidado!$D302)),IF(COUNTIFS(Consolidado!$AC$5:AC302,Consolidado!$AC302,Consolidado!$D$5:D302,"*"&amp;C$3&amp;"*")=1,1,0),0))</f>
        <v>0</v>
      </c>
      <c r="D302" s="0" t="n">
        <f aca="false">IF(OR(D$3="",Consolidado!$D302=""),0,IF(ISNUMBER(SEARCH(D$3,Consolidado!$D302)),IF(COUNTIFS(Consolidado!$AC$5:AC302,Consolidado!$AC302,Consolidado!$D$5:D302,"*"&amp;D$3&amp;"*")=1,1,0),0))</f>
        <v>0</v>
      </c>
      <c r="E302" s="0" t="n">
        <f aca="false">IF(OR(E$3="",Consolidado!$D302=""),0,IF(ISNUMBER(SEARCH(E$3,Consolidado!$D302)),IF(COUNTIFS(Consolidado!$AC$5:AC302,Consolidado!$AC302,Consolidado!$D$5:D302,"*"&amp;E$3&amp;"*")=1,1,0),0))</f>
        <v>0</v>
      </c>
      <c r="F302" s="0" t="n">
        <f aca="false">IF(OR(F$3="",Consolidado!$D302=""),0,IF(ISNUMBER(SEARCH(F$3,Consolidado!$D302)),IF(COUNTIFS(Consolidado!$AC$5:AC302,Consolidado!$AC302,Consolidado!$D$5:D302,"*"&amp;F$3&amp;"*")=1,1,0),0))</f>
        <v>0</v>
      </c>
      <c r="G302" s="0" t="n">
        <f aca="false">IF(OR(G$3="",Consolidado!$D302=""),0,IF(ISNUMBER(SEARCH(G$3,Consolidado!$D302)),IF(COUNTIFS(Consolidado!$AC$5:AC302,Consolidado!$AC302,Consolidado!$D$5:D302,"*"&amp;G$3&amp;"*")=1,1,0),0))</f>
        <v>0</v>
      </c>
      <c r="H302" s="0" t="n">
        <f aca="false">IF(OR(H$3="",Consolidado!$D302=""),0,IF(ISNUMBER(SEARCH(H$3,Consolidado!$D302)),IF(COUNTIFS(Consolidado!$AC$5:AC302,Consolidado!$AC302,Consolidado!$D$5:D302,"*"&amp;H$3&amp;"*")=1,1,0),0))</f>
        <v>0</v>
      </c>
      <c r="I302" s="0" t="n">
        <f aca="false">IF(OR(I$3="",Consolidado!$D302=""),0,IF(ISNUMBER(SEARCH(I$3,Consolidado!$D302)),IF(COUNTIFS(Consolidado!$AC$5:AC302,Consolidado!$AC302,Consolidado!$D$5:D302,"*"&amp;I$3&amp;"*")=1,1,0),0))</f>
        <v>0</v>
      </c>
      <c r="J302" s="0" t="n">
        <f aca="false">IF(OR(J$3="",Consolidado!$D302=""),0,IF(ISNUMBER(SEARCH(J$3,Consolidado!$D302)),IF(COUNTIFS(Consolidado!$AC$5:AC302,Consolidado!$AC302,Consolidado!$D$5:D302,"*"&amp;J$3&amp;"*")=1,1,0),0))</f>
        <v>0</v>
      </c>
      <c r="K302" s="0" t="n">
        <f aca="false">IF(OR(K$3="",Consolidado!$D302=""),0,IF(ISNUMBER(SEARCH(K$3,Consolidado!$D302)),IF(COUNTIFS(Consolidado!$AC$5:AC302,Consolidado!$AC302,Consolidado!$D$5:D302,"*"&amp;K$3&amp;"*")=1,1,0),0))</f>
        <v>0</v>
      </c>
      <c r="L302" s="0" t="n">
        <f aca="false">IF(OR(L$3="",Consolidado!$D302=""),0,IF(ISNUMBER(SEARCH(L$3,Consolidado!$D302)),IF(COUNTIFS(Consolidado!$AC$5:AC302,Consolidado!$AC302,Consolidado!$D$5:D302,"*"&amp;L$3&amp;"*")=1,1,0),0))</f>
        <v>0</v>
      </c>
      <c r="M302" s="0" t="n">
        <f aca="false">IF(OR(M$3="",Consolidado!$D302=""),0,IF(ISNUMBER(SEARCH(M$3,Consolidado!$D302)),IF(COUNTIFS(Consolidado!$AC$5:AC302,Consolidado!$AC302,Consolidado!$D$5:D302,"*"&amp;M$3&amp;"*")=1,1,0),0))</f>
        <v>0</v>
      </c>
      <c r="N302" s="0" t="n">
        <f aca="false">IF(OR(N$3="",Consolidado!$D302=""),0,IF(ISNUMBER(SEARCH(N$3,Consolidado!$D302)),IF(COUNTIFS(Consolidado!$AC$5:AC302,Consolidado!$AC302,Consolidado!$D$5:D302,"*"&amp;N$3&amp;"*")=1,1,0),0))</f>
        <v>0</v>
      </c>
      <c r="O302" s="0" t="n">
        <f aca="false">IF(OR(O$3="",Consolidado!$D302=""),0,IF(ISNUMBER(SEARCH(O$3,Consolidado!$D302)),IF(COUNTIFS(Consolidado!$AC$5:AC302,Consolidado!$AC302,Consolidado!$D$5:D302,"*"&amp;O$3&amp;"*")=1,1,0),0))</f>
        <v>0</v>
      </c>
      <c r="P302" s="0" t="n">
        <f aca="false">IF(OR(P$3="",Consolidado!$D302=""),0,IF(ISNUMBER(SEARCH(P$3,Consolidado!$D302)),IF(COUNTIFS(Consolidado!$AC$5:AC302,Consolidado!$AC302,Consolidado!$D$5:D302,"*"&amp;P$3&amp;"*")=1,1,0),0))</f>
        <v>0</v>
      </c>
      <c r="Q302" s="0" t="n">
        <f aca="false">IF(OR(Q$3="",Consolidado!$D302=""),0,IF(ISNUMBER(SEARCH(Q$3,Consolidado!$D302)),IF(COUNTIFS(Consolidado!$AC$5:AC302,Consolidado!$AC302,Consolidado!$D$5:D302,"*"&amp;Q$3&amp;"*")=1,1,0),0))</f>
        <v>0</v>
      </c>
      <c r="R302" s="0" t="n">
        <f aca="false">IF(OR(R$3="",Consolidado!$D302=""),0,IF(ISNUMBER(SEARCH(R$3,Consolidado!$D302)),IF(COUNTIFS(Consolidado!$AC$5:AC302,Consolidado!$AC302,Consolidado!$D$5:D302,"*"&amp;R$3&amp;"*")=1,1,0),0))</f>
        <v>0</v>
      </c>
      <c r="S302" s="0" t="n">
        <f aca="false">IF(OR(S$3="",Consolidado!$D302=""),0,IF(ISNUMBER(SEARCH(S$3,Consolidado!$D302)),IF(COUNTIFS(Consolidado!$AC$5:AC302,Consolidado!$AC302,Consolidado!$D$5:D302,"*"&amp;S$3&amp;"*")=1,1,0),0))</f>
        <v>0</v>
      </c>
      <c r="T302" s="0" t="n">
        <f aca="false">IF(OR(T$3="",Consolidado!$D302=""),0,IF(ISNUMBER(SEARCH(T$3,Consolidado!$D302)),IF(COUNTIFS(Consolidado!$AC$5:AC302,Consolidado!$AC302,Consolidado!$D$5:D302,"*"&amp;T$3&amp;"*")=1,1,0),0))</f>
        <v>0</v>
      </c>
      <c r="U302" s="0" t="n">
        <f aca="false">IF(OR(U$3="",Consolidado!$D302=""),0,IF(ISNUMBER(SEARCH(U$3,Consolidado!$D302)),IF(COUNTIFS(Consolidado!$AC$5:AC302,Consolidado!$AC302,Consolidado!$D$5:D302,"*"&amp;U$3&amp;"*")=1,1,0),0))</f>
        <v>0</v>
      </c>
      <c r="V302" s="0" t="n">
        <f aca="false">IF(OR(V$3="",Consolidado!$D302=""),0,IF(ISNUMBER(SEARCH(V$3,Consolidado!$D302)),IF(COUNTIFS(Consolidado!$AC$5:AC302,Consolidado!$AC302,Consolidado!$D$5:D302,"*"&amp;V$3&amp;"*")=1,1,0),0))</f>
        <v>0</v>
      </c>
      <c r="W302" s="0" t="n">
        <f aca="false">IF(OR(W$3="",Consolidado!$D302=""),0,IF(ISNUMBER(SEARCH(W$3,Consolidado!$D302)),IF(COUNTIFS(Consolidado!$AC$5:AC302,Consolidado!$AC302,Consolidado!$D$5:D302,"*"&amp;W$3&amp;"*")=1,1,0),0))</f>
        <v>0</v>
      </c>
      <c r="X302" s="0" t="n">
        <f aca="false">IF(OR(X$3="",Consolidado!$D302=""),0,IF(ISNUMBER(SEARCH(X$3,Consolidado!$D302)),IF(COUNTIFS(Consolidado!$AC$5:AC302,Consolidado!$AC302,Consolidado!$D$5:D302,"*"&amp;X$3&amp;"*")=1,1,0),0))</f>
        <v>0</v>
      </c>
      <c r="Y302" s="0" t="n">
        <f aca="false">IF(OR(Y$3="",Consolidado!$D302=""),0,IF(ISNUMBER(SEARCH(Y$3,Consolidado!$D302)),IF(COUNTIFS(Consolidado!$AC$5:AC302,Consolidado!$AC302,Consolidado!$D$5:D302,"*"&amp;Y$3&amp;"*")=1,1,0),0))</f>
        <v>0</v>
      </c>
      <c r="Z302" s="0" t="n">
        <f aca="false">IF(OR(Z$3="",Consolidado!$D302=""),0,IF(ISNUMBER(SEARCH(Z$3,Consolidado!$D302)),IF(COUNTIFS(Consolidado!$AC$5:AC302,Consolidado!$AC302,Consolidado!$D$5:D302,"*"&amp;Z$3&amp;"*")=1,1,0),0))</f>
        <v>0</v>
      </c>
      <c r="AA302" s="0" t="n">
        <f aca="false">IF(OR(AA$3="",Consolidado!$D302=""),0,IF(ISNUMBER(SEARCH(AA$3,Consolidado!$D302)),IF(COUNTIFS(Consolidado!$AC$5:AC302,Consolidado!$AC302,Consolidado!$D$5:D302,"*"&amp;AA$3&amp;"*")=1,1,0),0))</f>
        <v>0</v>
      </c>
      <c r="AB302" s="0" t="n">
        <f aca="false">IF(OR(AB$3="",Consolidado!$D302=""),0,IF(ISNUMBER(SEARCH(AB$3,Consolidado!$D302)),IF(COUNTIFS(Consolidado!$AC$5:AC302,Consolidado!$AC302,Consolidado!$D$5:D302,"*"&amp;AB$3&amp;"*")=1,1,0),0))</f>
        <v>0</v>
      </c>
      <c r="AC302" s="0" t="n">
        <f aca="false">IF(OR(AC$3="",Consolidado!$D302=""),0,IF(ISNUMBER(SEARCH(AC$3,Consolidado!$D302)),IF(COUNTIFS(Consolidado!$AC$5:AC302,Consolidado!$AC302,Consolidado!$D$5:D302,"*"&amp;AC$3&amp;"*")=1,1,0),0))</f>
        <v>0</v>
      </c>
      <c r="AD302" s="0" t="n">
        <f aca="false">IF(OR(AD$3="",Consolidado!$D302=""),0,IF(ISNUMBER(SEARCH(AD$3,Consolidado!$D302)),IF(COUNTIFS(Consolidado!$AC$5:AC302,Consolidado!$AC302,Consolidado!$D$5:D302,"*"&amp;AD$3&amp;"*")=1,1,0),0))</f>
        <v>0</v>
      </c>
      <c r="AE302" s="0" t="n">
        <f aca="false">IF(OR(AE$3="",Consolidado!$D302=""),0,IF(ISNUMBER(SEARCH(AE$3,Consolidado!$D302)),IF(COUNTIFS(Consolidado!$AC$5:AC302,Consolidado!$AC302,Consolidado!$D$5:D302,"*"&amp;AE$3&amp;"*")=1,1,0),0))</f>
        <v>0</v>
      </c>
      <c r="AF302" s="0" t="n">
        <f aca="false">IF(OR(AF$3="",Consolidado!$D302=""),0,IF(ISNUMBER(SEARCH(AF$3,Consolidado!$D302)),IF(COUNTIFS(Consolidado!$AC$5:AC302,Consolidado!$AC302,Consolidado!$D$5:D302,"*"&amp;AF$3&amp;"*")=1,1,0),0))</f>
        <v>0</v>
      </c>
      <c r="AG302" s="0" t="n">
        <f aca="false">IF(OR(AG$3="",Consolidado!$D302=""),0,IF(ISNUMBER(SEARCH(AG$3,Consolidado!$D302)),IF(COUNTIFS(Consolidado!$AC$5:AC302,Consolidado!$AC302,Consolidado!$D$5:D302,"*"&amp;AG$3&amp;"*")=1,1,0),0))</f>
        <v>0</v>
      </c>
      <c r="AH302" s="0" t="n">
        <f aca="false">IF(OR(AH$3="",Consolidado!$D302=""),0,IF(ISNUMBER(SEARCH(AH$3,Consolidado!$D302)),IF(COUNTIFS(Consolidado!$AC$5:AC302,Consolidado!$AC302,Consolidado!$D$5:D302,"*"&amp;AH$3&amp;"*")=1,1,0),0))</f>
        <v>0</v>
      </c>
      <c r="AI302" s="0" t="n">
        <f aca="false">IF(OR(AI$3="",Consolidado!$D302=""),0,IF(ISNUMBER(SEARCH(AI$3,Consolidado!$D302)),IF(COUNTIFS(Consolidado!$AC$5:AC302,Consolidado!$AC302,Consolidado!$D$5:D302,"*"&amp;AI$3&amp;"*")=1,1,0),0))</f>
        <v>0</v>
      </c>
      <c r="AJ302" s="0" t="n">
        <f aca="false">IF(OR(AJ$3="",Consolidado!$D302=""),0,IF(ISNUMBER(SEARCH(AJ$3,Consolidado!$D302)),IF(COUNTIFS(Consolidado!$AC$5:AC302,Consolidado!$AC302,Consolidado!$D$5:D302,"*"&amp;AJ$3&amp;"*")=1,1,0),0))</f>
        <v>0</v>
      </c>
      <c r="AK302" s="0" t="n">
        <f aca="false">IF(OR(AK$3="",Consolidado!$D302=""),0,IF(ISNUMBER(SEARCH(AK$3,Consolidado!$D302)),IF(COUNTIFS(Consolidado!$AC$5:AC302,Consolidado!$AC302,Consolidado!$D$5:D302,"*"&amp;AK$3&amp;"*")=1,1,0),0))</f>
        <v>0</v>
      </c>
      <c r="AL302" s="0" t="n">
        <f aca="false">IF(OR(AL$3="",Consolidado!$D302=""),0,IF(ISNUMBER(SEARCH(AL$3,Consolidado!$D302)),IF(COUNTIFS(Consolidado!$AC$5:AC302,Consolidado!$AC302,Consolidado!$D$5:D302,"*"&amp;AL$3&amp;"*")=1,1,0),0))</f>
        <v>0</v>
      </c>
      <c r="AM302" s="0" t="n">
        <f aca="false">IF(OR(AM$3="",Consolidado!$D302=""),0,IF(ISNUMBER(SEARCH(AM$3,Consolidado!$D302)),IF(COUNTIFS(Consolidado!$AC$5:AC302,Consolidado!$AC302,Consolidado!$D$5:D302,"*"&amp;AM$3&amp;"*")=1,1,0),0))</f>
        <v>0</v>
      </c>
      <c r="AN302" s="0" t="n">
        <f aca="false">IF(OR(AN$3="",Consolidado!$D302=""),0,IF(ISNUMBER(SEARCH(AN$3,Consolidado!$D302)),IF(COUNTIFS(Consolidado!$AC$5:AC302,Consolidado!$AC302,Consolidado!$D$5:D302,"*"&amp;AN$3&amp;"*")=1,1,0),0))</f>
        <v>0</v>
      </c>
      <c r="AO302" s="0" t="n">
        <f aca="false">IF(OR(AO$3="",Consolidado!$D302=""),0,IF(ISNUMBER(SEARCH(AO$3,Consolidado!$D302)),IF(COUNTIFS(Consolidado!$AC$5:AC302,Consolidado!$AC302,Consolidado!$D$5:D302,"*"&amp;AO$3&amp;"*")=1,1,0),0))</f>
        <v>0</v>
      </c>
    </row>
    <row r="303" customFormat="false" ht="15" hidden="false" customHeight="false" outlineLevel="0" collapsed="false">
      <c r="B303" s="0" t="n">
        <f aca="false">IF(OR(B$3="",Consolidado!$D303=""),0,IF(ISNUMBER(SEARCH(B$3,Consolidado!$D303)),IF(COUNTIFS(Consolidado!$AC$5:AC303,Consolidado!$AC303,Consolidado!$D$5:D303,"*"&amp;B$3&amp;"*")=1,1,0),0))</f>
        <v>0</v>
      </c>
      <c r="C303" s="0" t="n">
        <f aca="false">IF(OR(C$3="",Consolidado!$D303=""),0,IF(ISNUMBER(SEARCH(C$3,Consolidado!$D303)),IF(COUNTIFS(Consolidado!$AC$5:AC303,Consolidado!$AC303,Consolidado!$D$5:D303,"*"&amp;C$3&amp;"*")=1,1,0),0))</f>
        <v>0</v>
      </c>
      <c r="D303" s="0" t="n">
        <f aca="false">IF(OR(D$3="",Consolidado!$D303=""),0,IF(ISNUMBER(SEARCH(D$3,Consolidado!$D303)),IF(COUNTIFS(Consolidado!$AC$5:AC303,Consolidado!$AC303,Consolidado!$D$5:D303,"*"&amp;D$3&amp;"*")=1,1,0),0))</f>
        <v>0</v>
      </c>
      <c r="E303" s="0" t="n">
        <f aca="false">IF(OR(E$3="",Consolidado!$D303=""),0,IF(ISNUMBER(SEARCH(E$3,Consolidado!$D303)),IF(COUNTIFS(Consolidado!$AC$5:AC303,Consolidado!$AC303,Consolidado!$D$5:D303,"*"&amp;E$3&amp;"*")=1,1,0),0))</f>
        <v>0</v>
      </c>
      <c r="F303" s="0" t="n">
        <f aca="false">IF(OR(F$3="",Consolidado!$D303=""),0,IF(ISNUMBER(SEARCH(F$3,Consolidado!$D303)),IF(COUNTIFS(Consolidado!$AC$5:AC303,Consolidado!$AC303,Consolidado!$D$5:D303,"*"&amp;F$3&amp;"*")=1,1,0),0))</f>
        <v>0</v>
      </c>
      <c r="G303" s="0" t="n">
        <f aca="false">IF(OR(G$3="",Consolidado!$D303=""),0,IF(ISNUMBER(SEARCH(G$3,Consolidado!$D303)),IF(COUNTIFS(Consolidado!$AC$5:AC303,Consolidado!$AC303,Consolidado!$D$5:D303,"*"&amp;G$3&amp;"*")=1,1,0),0))</f>
        <v>0</v>
      </c>
      <c r="H303" s="0" t="n">
        <f aca="false">IF(OR(H$3="",Consolidado!$D303=""),0,IF(ISNUMBER(SEARCH(H$3,Consolidado!$D303)),IF(COUNTIFS(Consolidado!$AC$5:AC303,Consolidado!$AC303,Consolidado!$D$5:D303,"*"&amp;H$3&amp;"*")=1,1,0),0))</f>
        <v>0</v>
      </c>
      <c r="I303" s="0" t="n">
        <f aca="false">IF(OR(I$3="",Consolidado!$D303=""),0,IF(ISNUMBER(SEARCH(I$3,Consolidado!$D303)),IF(COUNTIFS(Consolidado!$AC$5:AC303,Consolidado!$AC303,Consolidado!$D$5:D303,"*"&amp;I$3&amp;"*")=1,1,0),0))</f>
        <v>0</v>
      </c>
      <c r="J303" s="0" t="n">
        <f aca="false">IF(OR(J$3="",Consolidado!$D303=""),0,IF(ISNUMBER(SEARCH(J$3,Consolidado!$D303)),IF(COUNTIFS(Consolidado!$AC$5:AC303,Consolidado!$AC303,Consolidado!$D$5:D303,"*"&amp;J$3&amp;"*")=1,1,0),0))</f>
        <v>0</v>
      </c>
      <c r="K303" s="0" t="n">
        <f aca="false">IF(OR(K$3="",Consolidado!$D303=""),0,IF(ISNUMBER(SEARCH(K$3,Consolidado!$D303)),IF(COUNTIFS(Consolidado!$AC$5:AC303,Consolidado!$AC303,Consolidado!$D$5:D303,"*"&amp;K$3&amp;"*")=1,1,0),0))</f>
        <v>0</v>
      </c>
      <c r="L303" s="0" t="n">
        <f aca="false">IF(OR(L$3="",Consolidado!$D303=""),0,IF(ISNUMBER(SEARCH(L$3,Consolidado!$D303)),IF(COUNTIFS(Consolidado!$AC$5:AC303,Consolidado!$AC303,Consolidado!$D$5:D303,"*"&amp;L$3&amp;"*")=1,1,0),0))</f>
        <v>0</v>
      </c>
      <c r="M303" s="0" t="n">
        <f aca="false">IF(OR(M$3="",Consolidado!$D303=""),0,IF(ISNUMBER(SEARCH(M$3,Consolidado!$D303)),IF(COUNTIFS(Consolidado!$AC$5:AC303,Consolidado!$AC303,Consolidado!$D$5:D303,"*"&amp;M$3&amp;"*")=1,1,0),0))</f>
        <v>0</v>
      </c>
      <c r="N303" s="0" t="n">
        <f aca="false">IF(OR(N$3="",Consolidado!$D303=""),0,IF(ISNUMBER(SEARCH(N$3,Consolidado!$D303)),IF(COUNTIFS(Consolidado!$AC$5:AC303,Consolidado!$AC303,Consolidado!$D$5:D303,"*"&amp;N$3&amp;"*")=1,1,0),0))</f>
        <v>0</v>
      </c>
      <c r="O303" s="0" t="n">
        <f aca="false">IF(OR(O$3="",Consolidado!$D303=""),0,IF(ISNUMBER(SEARCH(O$3,Consolidado!$D303)),IF(COUNTIFS(Consolidado!$AC$5:AC303,Consolidado!$AC303,Consolidado!$D$5:D303,"*"&amp;O$3&amp;"*")=1,1,0),0))</f>
        <v>0</v>
      </c>
      <c r="P303" s="0" t="n">
        <f aca="false">IF(OR(P$3="",Consolidado!$D303=""),0,IF(ISNUMBER(SEARCH(P$3,Consolidado!$D303)),IF(COUNTIFS(Consolidado!$AC$5:AC303,Consolidado!$AC303,Consolidado!$D$5:D303,"*"&amp;P$3&amp;"*")=1,1,0),0))</f>
        <v>0</v>
      </c>
      <c r="Q303" s="0" t="n">
        <f aca="false">IF(OR(Q$3="",Consolidado!$D303=""),0,IF(ISNUMBER(SEARCH(Q$3,Consolidado!$D303)),IF(COUNTIFS(Consolidado!$AC$5:AC303,Consolidado!$AC303,Consolidado!$D$5:D303,"*"&amp;Q$3&amp;"*")=1,1,0),0))</f>
        <v>0</v>
      </c>
      <c r="R303" s="0" t="n">
        <f aca="false">IF(OR(R$3="",Consolidado!$D303=""),0,IF(ISNUMBER(SEARCH(R$3,Consolidado!$D303)),IF(COUNTIFS(Consolidado!$AC$5:AC303,Consolidado!$AC303,Consolidado!$D$5:D303,"*"&amp;R$3&amp;"*")=1,1,0),0))</f>
        <v>0</v>
      </c>
      <c r="S303" s="0" t="n">
        <f aca="false">IF(OR(S$3="",Consolidado!$D303=""),0,IF(ISNUMBER(SEARCH(S$3,Consolidado!$D303)),IF(COUNTIFS(Consolidado!$AC$5:AC303,Consolidado!$AC303,Consolidado!$D$5:D303,"*"&amp;S$3&amp;"*")=1,1,0),0))</f>
        <v>0</v>
      </c>
      <c r="T303" s="0" t="n">
        <f aca="false">IF(OR(T$3="",Consolidado!$D303=""),0,IF(ISNUMBER(SEARCH(T$3,Consolidado!$D303)),IF(COUNTIFS(Consolidado!$AC$5:AC303,Consolidado!$AC303,Consolidado!$D$5:D303,"*"&amp;T$3&amp;"*")=1,1,0),0))</f>
        <v>0</v>
      </c>
      <c r="U303" s="0" t="n">
        <f aca="false">IF(OR(U$3="",Consolidado!$D303=""),0,IF(ISNUMBER(SEARCH(U$3,Consolidado!$D303)),IF(COUNTIFS(Consolidado!$AC$5:AC303,Consolidado!$AC303,Consolidado!$D$5:D303,"*"&amp;U$3&amp;"*")=1,1,0),0))</f>
        <v>0</v>
      </c>
      <c r="V303" s="0" t="n">
        <f aca="false">IF(OR(V$3="",Consolidado!$D303=""),0,IF(ISNUMBER(SEARCH(V$3,Consolidado!$D303)),IF(COUNTIFS(Consolidado!$AC$5:AC303,Consolidado!$AC303,Consolidado!$D$5:D303,"*"&amp;V$3&amp;"*")=1,1,0),0))</f>
        <v>0</v>
      </c>
      <c r="W303" s="0" t="n">
        <f aca="false">IF(OR(W$3="",Consolidado!$D303=""),0,IF(ISNUMBER(SEARCH(W$3,Consolidado!$D303)),IF(COUNTIFS(Consolidado!$AC$5:AC303,Consolidado!$AC303,Consolidado!$D$5:D303,"*"&amp;W$3&amp;"*")=1,1,0),0))</f>
        <v>0</v>
      </c>
      <c r="X303" s="0" t="n">
        <f aca="false">IF(OR(X$3="",Consolidado!$D303=""),0,IF(ISNUMBER(SEARCH(X$3,Consolidado!$D303)),IF(COUNTIFS(Consolidado!$AC$5:AC303,Consolidado!$AC303,Consolidado!$D$5:D303,"*"&amp;X$3&amp;"*")=1,1,0),0))</f>
        <v>0</v>
      </c>
      <c r="Y303" s="0" t="n">
        <f aca="false">IF(OR(Y$3="",Consolidado!$D303=""),0,IF(ISNUMBER(SEARCH(Y$3,Consolidado!$D303)),IF(COUNTIFS(Consolidado!$AC$5:AC303,Consolidado!$AC303,Consolidado!$D$5:D303,"*"&amp;Y$3&amp;"*")=1,1,0),0))</f>
        <v>0</v>
      </c>
      <c r="Z303" s="0" t="n">
        <f aca="false">IF(OR(Z$3="",Consolidado!$D303=""),0,IF(ISNUMBER(SEARCH(Z$3,Consolidado!$D303)),IF(COUNTIFS(Consolidado!$AC$5:AC303,Consolidado!$AC303,Consolidado!$D$5:D303,"*"&amp;Z$3&amp;"*")=1,1,0),0))</f>
        <v>0</v>
      </c>
      <c r="AA303" s="0" t="n">
        <f aca="false">IF(OR(AA$3="",Consolidado!$D303=""),0,IF(ISNUMBER(SEARCH(AA$3,Consolidado!$D303)),IF(COUNTIFS(Consolidado!$AC$5:AC303,Consolidado!$AC303,Consolidado!$D$5:D303,"*"&amp;AA$3&amp;"*")=1,1,0),0))</f>
        <v>0</v>
      </c>
      <c r="AB303" s="0" t="n">
        <f aca="false">IF(OR(AB$3="",Consolidado!$D303=""),0,IF(ISNUMBER(SEARCH(AB$3,Consolidado!$D303)),IF(COUNTIFS(Consolidado!$AC$5:AC303,Consolidado!$AC303,Consolidado!$D$5:D303,"*"&amp;AB$3&amp;"*")=1,1,0),0))</f>
        <v>0</v>
      </c>
      <c r="AC303" s="0" t="n">
        <f aca="false">IF(OR(AC$3="",Consolidado!$D303=""),0,IF(ISNUMBER(SEARCH(AC$3,Consolidado!$D303)),IF(COUNTIFS(Consolidado!$AC$5:AC303,Consolidado!$AC303,Consolidado!$D$5:D303,"*"&amp;AC$3&amp;"*")=1,1,0),0))</f>
        <v>0</v>
      </c>
      <c r="AD303" s="0" t="n">
        <f aca="false">IF(OR(AD$3="",Consolidado!$D303=""),0,IF(ISNUMBER(SEARCH(AD$3,Consolidado!$D303)),IF(COUNTIFS(Consolidado!$AC$5:AC303,Consolidado!$AC303,Consolidado!$D$5:D303,"*"&amp;AD$3&amp;"*")=1,1,0),0))</f>
        <v>0</v>
      </c>
      <c r="AE303" s="0" t="n">
        <f aca="false">IF(OR(AE$3="",Consolidado!$D303=""),0,IF(ISNUMBER(SEARCH(AE$3,Consolidado!$D303)),IF(COUNTIFS(Consolidado!$AC$5:AC303,Consolidado!$AC303,Consolidado!$D$5:D303,"*"&amp;AE$3&amp;"*")=1,1,0),0))</f>
        <v>0</v>
      </c>
      <c r="AF303" s="0" t="n">
        <f aca="false">IF(OR(AF$3="",Consolidado!$D303=""),0,IF(ISNUMBER(SEARCH(AF$3,Consolidado!$D303)),IF(COUNTIFS(Consolidado!$AC$5:AC303,Consolidado!$AC303,Consolidado!$D$5:D303,"*"&amp;AF$3&amp;"*")=1,1,0),0))</f>
        <v>0</v>
      </c>
      <c r="AG303" s="0" t="n">
        <f aca="false">IF(OR(AG$3="",Consolidado!$D303=""),0,IF(ISNUMBER(SEARCH(AG$3,Consolidado!$D303)),IF(COUNTIFS(Consolidado!$AC$5:AC303,Consolidado!$AC303,Consolidado!$D$5:D303,"*"&amp;AG$3&amp;"*")=1,1,0),0))</f>
        <v>0</v>
      </c>
      <c r="AH303" s="0" t="n">
        <f aca="false">IF(OR(AH$3="",Consolidado!$D303=""),0,IF(ISNUMBER(SEARCH(AH$3,Consolidado!$D303)),IF(COUNTIFS(Consolidado!$AC$5:AC303,Consolidado!$AC303,Consolidado!$D$5:D303,"*"&amp;AH$3&amp;"*")=1,1,0),0))</f>
        <v>0</v>
      </c>
      <c r="AI303" s="0" t="n">
        <f aca="false">IF(OR(AI$3="",Consolidado!$D303=""),0,IF(ISNUMBER(SEARCH(AI$3,Consolidado!$D303)),IF(COUNTIFS(Consolidado!$AC$5:AC303,Consolidado!$AC303,Consolidado!$D$5:D303,"*"&amp;AI$3&amp;"*")=1,1,0),0))</f>
        <v>0</v>
      </c>
      <c r="AJ303" s="0" t="n">
        <f aca="false">IF(OR(AJ$3="",Consolidado!$D303=""),0,IF(ISNUMBER(SEARCH(AJ$3,Consolidado!$D303)),IF(COUNTIFS(Consolidado!$AC$5:AC303,Consolidado!$AC303,Consolidado!$D$5:D303,"*"&amp;AJ$3&amp;"*")=1,1,0),0))</f>
        <v>0</v>
      </c>
      <c r="AK303" s="0" t="n">
        <f aca="false">IF(OR(AK$3="",Consolidado!$D303=""),0,IF(ISNUMBER(SEARCH(AK$3,Consolidado!$D303)),IF(COUNTIFS(Consolidado!$AC$5:AC303,Consolidado!$AC303,Consolidado!$D$5:D303,"*"&amp;AK$3&amp;"*")=1,1,0),0))</f>
        <v>0</v>
      </c>
      <c r="AL303" s="0" t="n">
        <f aca="false">IF(OR(AL$3="",Consolidado!$D303=""),0,IF(ISNUMBER(SEARCH(AL$3,Consolidado!$D303)),IF(COUNTIFS(Consolidado!$AC$5:AC303,Consolidado!$AC303,Consolidado!$D$5:D303,"*"&amp;AL$3&amp;"*")=1,1,0),0))</f>
        <v>0</v>
      </c>
      <c r="AM303" s="0" t="n">
        <f aca="false">IF(OR(AM$3="",Consolidado!$D303=""),0,IF(ISNUMBER(SEARCH(AM$3,Consolidado!$D303)),IF(COUNTIFS(Consolidado!$AC$5:AC303,Consolidado!$AC303,Consolidado!$D$5:D303,"*"&amp;AM$3&amp;"*")=1,1,0),0))</f>
        <v>0</v>
      </c>
      <c r="AN303" s="0" t="n">
        <f aca="false">IF(OR(AN$3="",Consolidado!$D303=""),0,IF(ISNUMBER(SEARCH(AN$3,Consolidado!$D303)),IF(COUNTIFS(Consolidado!$AC$5:AC303,Consolidado!$AC303,Consolidado!$D$5:D303,"*"&amp;AN$3&amp;"*")=1,1,0),0))</f>
        <v>0</v>
      </c>
      <c r="AO303" s="0" t="n">
        <f aca="false">IF(OR(AO$3="",Consolidado!$D303=""),0,IF(ISNUMBER(SEARCH(AO$3,Consolidado!$D303)),IF(COUNTIFS(Consolidado!$AC$5:AC303,Consolidado!$AC303,Consolidado!$D$5:D303,"*"&amp;AO$3&amp;"*")=1,1,0),0))</f>
        <v>0</v>
      </c>
    </row>
    <row r="304" customFormat="false" ht="15" hidden="false" customHeight="false" outlineLevel="0" collapsed="false">
      <c r="B304" s="0" t="n">
        <f aca="false">IF(OR(B$3="",Consolidado!$D304=""),0,IF(ISNUMBER(SEARCH(B$3,Consolidado!$D304)),IF(COUNTIFS(Consolidado!$AC$5:AC304,Consolidado!$AC304,Consolidado!$D$5:D304,"*"&amp;B$3&amp;"*")=1,1,0),0))</f>
        <v>0</v>
      </c>
      <c r="C304" s="0" t="n">
        <f aca="false">IF(OR(C$3="",Consolidado!$D304=""),0,IF(ISNUMBER(SEARCH(C$3,Consolidado!$D304)),IF(COUNTIFS(Consolidado!$AC$5:AC304,Consolidado!$AC304,Consolidado!$D$5:D304,"*"&amp;C$3&amp;"*")=1,1,0),0))</f>
        <v>0</v>
      </c>
      <c r="D304" s="0" t="n">
        <f aca="false">IF(OR(D$3="",Consolidado!$D304=""),0,IF(ISNUMBER(SEARCH(D$3,Consolidado!$D304)),IF(COUNTIFS(Consolidado!$AC$5:AC304,Consolidado!$AC304,Consolidado!$D$5:D304,"*"&amp;D$3&amp;"*")=1,1,0),0))</f>
        <v>0</v>
      </c>
      <c r="E304" s="0" t="n">
        <f aca="false">IF(OR(E$3="",Consolidado!$D304=""),0,IF(ISNUMBER(SEARCH(E$3,Consolidado!$D304)),IF(COUNTIFS(Consolidado!$AC$5:AC304,Consolidado!$AC304,Consolidado!$D$5:D304,"*"&amp;E$3&amp;"*")=1,1,0),0))</f>
        <v>0</v>
      </c>
      <c r="F304" s="0" t="n">
        <f aca="false">IF(OR(F$3="",Consolidado!$D304=""),0,IF(ISNUMBER(SEARCH(F$3,Consolidado!$D304)),IF(COUNTIFS(Consolidado!$AC$5:AC304,Consolidado!$AC304,Consolidado!$D$5:D304,"*"&amp;F$3&amp;"*")=1,1,0),0))</f>
        <v>0</v>
      </c>
      <c r="G304" s="0" t="n">
        <f aca="false">IF(OR(G$3="",Consolidado!$D304=""),0,IF(ISNUMBER(SEARCH(G$3,Consolidado!$D304)),IF(COUNTIFS(Consolidado!$AC$5:AC304,Consolidado!$AC304,Consolidado!$D$5:D304,"*"&amp;G$3&amp;"*")=1,1,0),0))</f>
        <v>0</v>
      </c>
      <c r="H304" s="0" t="n">
        <f aca="false">IF(OR(H$3="",Consolidado!$D304=""),0,IF(ISNUMBER(SEARCH(H$3,Consolidado!$D304)),IF(COUNTIFS(Consolidado!$AC$5:AC304,Consolidado!$AC304,Consolidado!$D$5:D304,"*"&amp;H$3&amp;"*")=1,1,0),0))</f>
        <v>0</v>
      </c>
      <c r="I304" s="0" t="n">
        <f aca="false">IF(OR(I$3="",Consolidado!$D304=""),0,IF(ISNUMBER(SEARCH(I$3,Consolidado!$D304)),IF(COUNTIFS(Consolidado!$AC$5:AC304,Consolidado!$AC304,Consolidado!$D$5:D304,"*"&amp;I$3&amp;"*")=1,1,0),0))</f>
        <v>0</v>
      </c>
      <c r="J304" s="0" t="n">
        <f aca="false">IF(OR(J$3="",Consolidado!$D304=""),0,IF(ISNUMBER(SEARCH(J$3,Consolidado!$D304)),IF(COUNTIFS(Consolidado!$AC$5:AC304,Consolidado!$AC304,Consolidado!$D$5:D304,"*"&amp;J$3&amp;"*")=1,1,0),0))</f>
        <v>0</v>
      </c>
      <c r="K304" s="0" t="n">
        <f aca="false">IF(OR(K$3="",Consolidado!$D304=""),0,IF(ISNUMBER(SEARCH(K$3,Consolidado!$D304)),IF(COUNTIFS(Consolidado!$AC$5:AC304,Consolidado!$AC304,Consolidado!$D$5:D304,"*"&amp;K$3&amp;"*")=1,1,0),0))</f>
        <v>0</v>
      </c>
      <c r="L304" s="0" t="n">
        <f aca="false">IF(OR(L$3="",Consolidado!$D304=""),0,IF(ISNUMBER(SEARCH(L$3,Consolidado!$D304)),IF(COUNTIFS(Consolidado!$AC$5:AC304,Consolidado!$AC304,Consolidado!$D$5:D304,"*"&amp;L$3&amp;"*")=1,1,0),0))</f>
        <v>0</v>
      </c>
      <c r="M304" s="0" t="n">
        <f aca="false">IF(OR(M$3="",Consolidado!$D304=""),0,IF(ISNUMBER(SEARCH(M$3,Consolidado!$D304)),IF(COUNTIFS(Consolidado!$AC$5:AC304,Consolidado!$AC304,Consolidado!$D$5:D304,"*"&amp;M$3&amp;"*")=1,1,0),0))</f>
        <v>0</v>
      </c>
      <c r="N304" s="0" t="n">
        <f aca="false">IF(OR(N$3="",Consolidado!$D304=""),0,IF(ISNUMBER(SEARCH(N$3,Consolidado!$D304)),IF(COUNTIFS(Consolidado!$AC$5:AC304,Consolidado!$AC304,Consolidado!$D$5:D304,"*"&amp;N$3&amp;"*")=1,1,0),0))</f>
        <v>0</v>
      </c>
      <c r="O304" s="0" t="n">
        <f aca="false">IF(OR(O$3="",Consolidado!$D304=""),0,IF(ISNUMBER(SEARCH(O$3,Consolidado!$D304)),IF(COUNTIFS(Consolidado!$AC$5:AC304,Consolidado!$AC304,Consolidado!$D$5:D304,"*"&amp;O$3&amp;"*")=1,1,0),0))</f>
        <v>0</v>
      </c>
      <c r="P304" s="0" t="n">
        <f aca="false">IF(OR(P$3="",Consolidado!$D304=""),0,IF(ISNUMBER(SEARCH(P$3,Consolidado!$D304)),IF(COUNTIFS(Consolidado!$AC$5:AC304,Consolidado!$AC304,Consolidado!$D$5:D304,"*"&amp;P$3&amp;"*")=1,1,0),0))</f>
        <v>0</v>
      </c>
      <c r="Q304" s="0" t="n">
        <f aca="false">IF(OR(Q$3="",Consolidado!$D304=""),0,IF(ISNUMBER(SEARCH(Q$3,Consolidado!$D304)),IF(COUNTIFS(Consolidado!$AC$5:AC304,Consolidado!$AC304,Consolidado!$D$5:D304,"*"&amp;Q$3&amp;"*")=1,1,0),0))</f>
        <v>0</v>
      </c>
      <c r="R304" s="0" t="n">
        <f aca="false">IF(OR(R$3="",Consolidado!$D304=""),0,IF(ISNUMBER(SEARCH(R$3,Consolidado!$D304)),IF(COUNTIFS(Consolidado!$AC$5:AC304,Consolidado!$AC304,Consolidado!$D$5:D304,"*"&amp;R$3&amp;"*")=1,1,0),0))</f>
        <v>0</v>
      </c>
      <c r="S304" s="0" t="n">
        <f aca="false">IF(OR(S$3="",Consolidado!$D304=""),0,IF(ISNUMBER(SEARCH(S$3,Consolidado!$D304)),IF(COUNTIFS(Consolidado!$AC$5:AC304,Consolidado!$AC304,Consolidado!$D$5:D304,"*"&amp;S$3&amp;"*")=1,1,0),0))</f>
        <v>0</v>
      </c>
      <c r="T304" s="0" t="n">
        <f aca="false">IF(OR(T$3="",Consolidado!$D304=""),0,IF(ISNUMBER(SEARCH(T$3,Consolidado!$D304)),IF(COUNTIFS(Consolidado!$AC$5:AC304,Consolidado!$AC304,Consolidado!$D$5:D304,"*"&amp;T$3&amp;"*")=1,1,0),0))</f>
        <v>0</v>
      </c>
      <c r="U304" s="0" t="n">
        <f aca="false">IF(OR(U$3="",Consolidado!$D304=""),0,IF(ISNUMBER(SEARCH(U$3,Consolidado!$D304)),IF(COUNTIFS(Consolidado!$AC$5:AC304,Consolidado!$AC304,Consolidado!$D$5:D304,"*"&amp;U$3&amp;"*")=1,1,0),0))</f>
        <v>0</v>
      </c>
      <c r="V304" s="0" t="n">
        <f aca="false">IF(OR(V$3="",Consolidado!$D304=""),0,IF(ISNUMBER(SEARCH(V$3,Consolidado!$D304)),IF(COUNTIFS(Consolidado!$AC$5:AC304,Consolidado!$AC304,Consolidado!$D$5:D304,"*"&amp;V$3&amp;"*")=1,1,0),0))</f>
        <v>0</v>
      </c>
      <c r="W304" s="0" t="n">
        <f aca="false">IF(OR(W$3="",Consolidado!$D304=""),0,IF(ISNUMBER(SEARCH(W$3,Consolidado!$D304)),IF(COUNTIFS(Consolidado!$AC$5:AC304,Consolidado!$AC304,Consolidado!$D$5:D304,"*"&amp;W$3&amp;"*")=1,1,0),0))</f>
        <v>0</v>
      </c>
      <c r="X304" s="0" t="n">
        <f aca="false">IF(OR(X$3="",Consolidado!$D304=""),0,IF(ISNUMBER(SEARCH(X$3,Consolidado!$D304)),IF(COUNTIFS(Consolidado!$AC$5:AC304,Consolidado!$AC304,Consolidado!$D$5:D304,"*"&amp;X$3&amp;"*")=1,1,0),0))</f>
        <v>0</v>
      </c>
      <c r="Y304" s="0" t="n">
        <f aca="false">IF(OR(Y$3="",Consolidado!$D304=""),0,IF(ISNUMBER(SEARCH(Y$3,Consolidado!$D304)),IF(COUNTIFS(Consolidado!$AC$5:AC304,Consolidado!$AC304,Consolidado!$D$5:D304,"*"&amp;Y$3&amp;"*")=1,1,0),0))</f>
        <v>0</v>
      </c>
      <c r="Z304" s="0" t="n">
        <f aca="false">IF(OR(Z$3="",Consolidado!$D304=""),0,IF(ISNUMBER(SEARCH(Z$3,Consolidado!$D304)),IF(COUNTIFS(Consolidado!$AC$5:AC304,Consolidado!$AC304,Consolidado!$D$5:D304,"*"&amp;Z$3&amp;"*")=1,1,0),0))</f>
        <v>0</v>
      </c>
      <c r="AA304" s="0" t="n">
        <f aca="false">IF(OR(AA$3="",Consolidado!$D304=""),0,IF(ISNUMBER(SEARCH(AA$3,Consolidado!$D304)),IF(COUNTIFS(Consolidado!$AC$5:AC304,Consolidado!$AC304,Consolidado!$D$5:D304,"*"&amp;AA$3&amp;"*")=1,1,0),0))</f>
        <v>0</v>
      </c>
      <c r="AB304" s="0" t="n">
        <f aca="false">IF(OR(AB$3="",Consolidado!$D304=""),0,IF(ISNUMBER(SEARCH(AB$3,Consolidado!$D304)),IF(COUNTIFS(Consolidado!$AC$5:AC304,Consolidado!$AC304,Consolidado!$D$5:D304,"*"&amp;AB$3&amp;"*")=1,1,0),0))</f>
        <v>0</v>
      </c>
      <c r="AC304" s="0" t="n">
        <f aca="false">IF(OR(AC$3="",Consolidado!$D304=""),0,IF(ISNUMBER(SEARCH(AC$3,Consolidado!$D304)),IF(COUNTIFS(Consolidado!$AC$5:AC304,Consolidado!$AC304,Consolidado!$D$5:D304,"*"&amp;AC$3&amp;"*")=1,1,0),0))</f>
        <v>0</v>
      </c>
      <c r="AD304" s="0" t="n">
        <f aca="false">IF(OR(AD$3="",Consolidado!$D304=""),0,IF(ISNUMBER(SEARCH(AD$3,Consolidado!$D304)),IF(COUNTIFS(Consolidado!$AC$5:AC304,Consolidado!$AC304,Consolidado!$D$5:D304,"*"&amp;AD$3&amp;"*")=1,1,0),0))</f>
        <v>0</v>
      </c>
      <c r="AE304" s="0" t="n">
        <f aca="false">IF(OR(AE$3="",Consolidado!$D304=""),0,IF(ISNUMBER(SEARCH(AE$3,Consolidado!$D304)),IF(COUNTIFS(Consolidado!$AC$5:AC304,Consolidado!$AC304,Consolidado!$D$5:D304,"*"&amp;AE$3&amp;"*")=1,1,0),0))</f>
        <v>0</v>
      </c>
      <c r="AF304" s="0" t="n">
        <f aca="false">IF(OR(AF$3="",Consolidado!$D304=""),0,IF(ISNUMBER(SEARCH(AF$3,Consolidado!$D304)),IF(COUNTIFS(Consolidado!$AC$5:AC304,Consolidado!$AC304,Consolidado!$D$5:D304,"*"&amp;AF$3&amp;"*")=1,1,0),0))</f>
        <v>0</v>
      </c>
      <c r="AG304" s="0" t="n">
        <f aca="false">IF(OR(AG$3="",Consolidado!$D304=""),0,IF(ISNUMBER(SEARCH(AG$3,Consolidado!$D304)),IF(COUNTIFS(Consolidado!$AC$5:AC304,Consolidado!$AC304,Consolidado!$D$5:D304,"*"&amp;AG$3&amp;"*")=1,1,0),0))</f>
        <v>0</v>
      </c>
      <c r="AH304" s="0" t="n">
        <f aca="false">IF(OR(AH$3="",Consolidado!$D304=""),0,IF(ISNUMBER(SEARCH(AH$3,Consolidado!$D304)),IF(COUNTIFS(Consolidado!$AC$5:AC304,Consolidado!$AC304,Consolidado!$D$5:D304,"*"&amp;AH$3&amp;"*")=1,1,0),0))</f>
        <v>0</v>
      </c>
      <c r="AI304" s="0" t="n">
        <f aca="false">IF(OR(AI$3="",Consolidado!$D304=""),0,IF(ISNUMBER(SEARCH(AI$3,Consolidado!$D304)),IF(COUNTIFS(Consolidado!$AC$5:AC304,Consolidado!$AC304,Consolidado!$D$5:D304,"*"&amp;AI$3&amp;"*")=1,1,0),0))</f>
        <v>0</v>
      </c>
      <c r="AJ304" s="0" t="n">
        <f aca="false">IF(OR(AJ$3="",Consolidado!$D304=""),0,IF(ISNUMBER(SEARCH(AJ$3,Consolidado!$D304)),IF(COUNTIFS(Consolidado!$AC$5:AC304,Consolidado!$AC304,Consolidado!$D$5:D304,"*"&amp;AJ$3&amp;"*")=1,1,0),0))</f>
        <v>0</v>
      </c>
      <c r="AK304" s="0" t="n">
        <f aca="false">IF(OR(AK$3="",Consolidado!$D304=""),0,IF(ISNUMBER(SEARCH(AK$3,Consolidado!$D304)),IF(COUNTIFS(Consolidado!$AC$5:AC304,Consolidado!$AC304,Consolidado!$D$5:D304,"*"&amp;AK$3&amp;"*")=1,1,0),0))</f>
        <v>0</v>
      </c>
      <c r="AL304" s="0" t="n">
        <f aca="false">IF(OR(AL$3="",Consolidado!$D304=""),0,IF(ISNUMBER(SEARCH(AL$3,Consolidado!$D304)),IF(COUNTIFS(Consolidado!$AC$5:AC304,Consolidado!$AC304,Consolidado!$D$5:D304,"*"&amp;AL$3&amp;"*")=1,1,0),0))</f>
        <v>0</v>
      </c>
      <c r="AM304" s="0" t="n">
        <f aca="false">IF(OR(AM$3="",Consolidado!$D304=""),0,IF(ISNUMBER(SEARCH(AM$3,Consolidado!$D304)),IF(COUNTIFS(Consolidado!$AC$5:AC304,Consolidado!$AC304,Consolidado!$D$5:D304,"*"&amp;AM$3&amp;"*")=1,1,0),0))</f>
        <v>0</v>
      </c>
      <c r="AN304" s="0" t="n">
        <f aca="false">IF(OR(AN$3="",Consolidado!$D304=""),0,IF(ISNUMBER(SEARCH(AN$3,Consolidado!$D304)),IF(COUNTIFS(Consolidado!$AC$5:AC304,Consolidado!$AC304,Consolidado!$D$5:D304,"*"&amp;AN$3&amp;"*")=1,1,0),0))</f>
        <v>0</v>
      </c>
      <c r="AO304" s="0" t="n">
        <f aca="false">IF(OR(AO$3="",Consolidado!$D304=""),0,IF(ISNUMBER(SEARCH(AO$3,Consolidado!$D304)),IF(COUNTIFS(Consolidado!$AC$5:AC304,Consolidado!$AC304,Consolidado!$D$5:D304,"*"&amp;AO$3&amp;"*")=1,1,0),0))</f>
        <v>0</v>
      </c>
    </row>
    <row r="305" customFormat="false" ht="15" hidden="false" customHeight="false" outlineLevel="0" collapsed="false">
      <c r="B305" s="0" t="n">
        <f aca="false">IF(OR(B$3="",Consolidado!$D305=""),0,IF(ISNUMBER(SEARCH(B$3,Consolidado!$D305)),IF(COUNTIFS(Consolidado!$AC$5:AC305,Consolidado!$AC305,Consolidado!$D$5:D305,"*"&amp;B$3&amp;"*")=1,1,0),0))</f>
        <v>0</v>
      </c>
      <c r="C305" s="0" t="n">
        <f aca="false">IF(OR(C$3="",Consolidado!$D305=""),0,IF(ISNUMBER(SEARCH(C$3,Consolidado!$D305)),IF(COUNTIFS(Consolidado!$AC$5:AC305,Consolidado!$AC305,Consolidado!$D$5:D305,"*"&amp;C$3&amp;"*")=1,1,0),0))</f>
        <v>0</v>
      </c>
      <c r="D305" s="0" t="n">
        <f aca="false">IF(OR(D$3="",Consolidado!$D305=""),0,IF(ISNUMBER(SEARCH(D$3,Consolidado!$D305)),IF(COUNTIFS(Consolidado!$AC$5:AC305,Consolidado!$AC305,Consolidado!$D$5:D305,"*"&amp;D$3&amp;"*")=1,1,0),0))</f>
        <v>0</v>
      </c>
      <c r="E305" s="0" t="n">
        <f aca="false">IF(OR(E$3="",Consolidado!$D305=""),0,IF(ISNUMBER(SEARCH(E$3,Consolidado!$D305)),IF(COUNTIFS(Consolidado!$AC$5:AC305,Consolidado!$AC305,Consolidado!$D$5:D305,"*"&amp;E$3&amp;"*")=1,1,0),0))</f>
        <v>0</v>
      </c>
      <c r="F305" s="0" t="n">
        <f aca="false">IF(OR(F$3="",Consolidado!$D305=""),0,IF(ISNUMBER(SEARCH(F$3,Consolidado!$D305)),IF(COUNTIFS(Consolidado!$AC$5:AC305,Consolidado!$AC305,Consolidado!$D$5:D305,"*"&amp;F$3&amp;"*")=1,1,0),0))</f>
        <v>0</v>
      </c>
      <c r="G305" s="0" t="n">
        <f aca="false">IF(OR(G$3="",Consolidado!$D305=""),0,IF(ISNUMBER(SEARCH(G$3,Consolidado!$D305)),IF(COUNTIFS(Consolidado!$AC$5:AC305,Consolidado!$AC305,Consolidado!$D$5:D305,"*"&amp;G$3&amp;"*")=1,1,0),0))</f>
        <v>0</v>
      </c>
      <c r="H305" s="0" t="n">
        <f aca="false">IF(OR(H$3="",Consolidado!$D305=""),0,IF(ISNUMBER(SEARCH(H$3,Consolidado!$D305)),IF(COUNTIFS(Consolidado!$AC$5:AC305,Consolidado!$AC305,Consolidado!$D$5:D305,"*"&amp;H$3&amp;"*")=1,1,0),0))</f>
        <v>0</v>
      </c>
      <c r="I305" s="0" t="n">
        <f aca="false">IF(OR(I$3="",Consolidado!$D305=""),0,IF(ISNUMBER(SEARCH(I$3,Consolidado!$D305)),IF(COUNTIFS(Consolidado!$AC$5:AC305,Consolidado!$AC305,Consolidado!$D$5:D305,"*"&amp;I$3&amp;"*")=1,1,0),0))</f>
        <v>0</v>
      </c>
      <c r="J305" s="0" t="n">
        <f aca="false">IF(OR(J$3="",Consolidado!$D305=""),0,IF(ISNUMBER(SEARCH(J$3,Consolidado!$D305)),IF(COUNTIFS(Consolidado!$AC$5:AC305,Consolidado!$AC305,Consolidado!$D$5:D305,"*"&amp;J$3&amp;"*")=1,1,0),0))</f>
        <v>0</v>
      </c>
      <c r="K305" s="0" t="n">
        <f aca="false">IF(OR(K$3="",Consolidado!$D305=""),0,IF(ISNUMBER(SEARCH(K$3,Consolidado!$D305)),IF(COUNTIFS(Consolidado!$AC$5:AC305,Consolidado!$AC305,Consolidado!$D$5:D305,"*"&amp;K$3&amp;"*")=1,1,0),0))</f>
        <v>0</v>
      </c>
      <c r="L305" s="0" t="n">
        <f aca="false">IF(OR(L$3="",Consolidado!$D305=""),0,IF(ISNUMBER(SEARCH(L$3,Consolidado!$D305)),IF(COUNTIFS(Consolidado!$AC$5:AC305,Consolidado!$AC305,Consolidado!$D$5:D305,"*"&amp;L$3&amp;"*")=1,1,0),0))</f>
        <v>0</v>
      </c>
      <c r="M305" s="0" t="n">
        <f aca="false">IF(OR(M$3="",Consolidado!$D305=""),0,IF(ISNUMBER(SEARCH(M$3,Consolidado!$D305)),IF(COUNTIFS(Consolidado!$AC$5:AC305,Consolidado!$AC305,Consolidado!$D$5:D305,"*"&amp;M$3&amp;"*")=1,1,0),0))</f>
        <v>0</v>
      </c>
      <c r="N305" s="0" t="n">
        <f aca="false">IF(OR(N$3="",Consolidado!$D305=""),0,IF(ISNUMBER(SEARCH(N$3,Consolidado!$D305)),IF(COUNTIFS(Consolidado!$AC$5:AC305,Consolidado!$AC305,Consolidado!$D$5:D305,"*"&amp;N$3&amp;"*")=1,1,0),0))</f>
        <v>0</v>
      </c>
      <c r="O305" s="0" t="n">
        <f aca="false">IF(OR(O$3="",Consolidado!$D305=""),0,IF(ISNUMBER(SEARCH(O$3,Consolidado!$D305)),IF(COUNTIFS(Consolidado!$AC$5:AC305,Consolidado!$AC305,Consolidado!$D$5:D305,"*"&amp;O$3&amp;"*")=1,1,0),0))</f>
        <v>0</v>
      </c>
      <c r="P305" s="0" t="n">
        <f aca="false">IF(OR(P$3="",Consolidado!$D305=""),0,IF(ISNUMBER(SEARCH(P$3,Consolidado!$D305)),IF(COUNTIFS(Consolidado!$AC$5:AC305,Consolidado!$AC305,Consolidado!$D$5:D305,"*"&amp;P$3&amp;"*")=1,1,0),0))</f>
        <v>0</v>
      </c>
      <c r="Q305" s="0" t="n">
        <f aca="false">IF(OR(Q$3="",Consolidado!$D305=""),0,IF(ISNUMBER(SEARCH(Q$3,Consolidado!$D305)),IF(COUNTIFS(Consolidado!$AC$5:AC305,Consolidado!$AC305,Consolidado!$D$5:D305,"*"&amp;Q$3&amp;"*")=1,1,0),0))</f>
        <v>0</v>
      </c>
      <c r="R305" s="0" t="n">
        <f aca="false">IF(OR(R$3="",Consolidado!$D305=""),0,IF(ISNUMBER(SEARCH(R$3,Consolidado!$D305)),IF(COUNTIFS(Consolidado!$AC$5:AC305,Consolidado!$AC305,Consolidado!$D$5:D305,"*"&amp;R$3&amp;"*")=1,1,0),0))</f>
        <v>0</v>
      </c>
      <c r="S305" s="0" t="n">
        <f aca="false">IF(OR(S$3="",Consolidado!$D305=""),0,IF(ISNUMBER(SEARCH(S$3,Consolidado!$D305)),IF(COUNTIFS(Consolidado!$AC$5:AC305,Consolidado!$AC305,Consolidado!$D$5:D305,"*"&amp;S$3&amp;"*")=1,1,0),0))</f>
        <v>0</v>
      </c>
      <c r="T305" s="0" t="n">
        <f aca="false">IF(OR(T$3="",Consolidado!$D305=""),0,IF(ISNUMBER(SEARCH(T$3,Consolidado!$D305)),IF(COUNTIFS(Consolidado!$AC$5:AC305,Consolidado!$AC305,Consolidado!$D$5:D305,"*"&amp;T$3&amp;"*")=1,1,0),0))</f>
        <v>0</v>
      </c>
      <c r="U305" s="0" t="n">
        <f aca="false">IF(OR(U$3="",Consolidado!$D305=""),0,IF(ISNUMBER(SEARCH(U$3,Consolidado!$D305)),IF(COUNTIFS(Consolidado!$AC$5:AC305,Consolidado!$AC305,Consolidado!$D$5:D305,"*"&amp;U$3&amp;"*")=1,1,0),0))</f>
        <v>0</v>
      </c>
      <c r="V305" s="0" t="n">
        <f aca="false">IF(OR(V$3="",Consolidado!$D305=""),0,IF(ISNUMBER(SEARCH(V$3,Consolidado!$D305)),IF(COUNTIFS(Consolidado!$AC$5:AC305,Consolidado!$AC305,Consolidado!$D$5:D305,"*"&amp;V$3&amp;"*")=1,1,0),0))</f>
        <v>0</v>
      </c>
      <c r="W305" s="0" t="n">
        <f aca="false">IF(OR(W$3="",Consolidado!$D305=""),0,IF(ISNUMBER(SEARCH(W$3,Consolidado!$D305)),IF(COUNTIFS(Consolidado!$AC$5:AC305,Consolidado!$AC305,Consolidado!$D$5:D305,"*"&amp;W$3&amp;"*")=1,1,0),0))</f>
        <v>0</v>
      </c>
      <c r="X305" s="0" t="n">
        <f aca="false">IF(OR(X$3="",Consolidado!$D305=""),0,IF(ISNUMBER(SEARCH(X$3,Consolidado!$D305)),IF(COUNTIFS(Consolidado!$AC$5:AC305,Consolidado!$AC305,Consolidado!$D$5:D305,"*"&amp;X$3&amp;"*")=1,1,0),0))</f>
        <v>0</v>
      </c>
      <c r="Y305" s="0" t="n">
        <f aca="false">IF(OR(Y$3="",Consolidado!$D305=""),0,IF(ISNUMBER(SEARCH(Y$3,Consolidado!$D305)),IF(COUNTIFS(Consolidado!$AC$5:AC305,Consolidado!$AC305,Consolidado!$D$5:D305,"*"&amp;Y$3&amp;"*")=1,1,0),0))</f>
        <v>0</v>
      </c>
      <c r="Z305" s="0" t="n">
        <f aca="false">IF(OR(Z$3="",Consolidado!$D305=""),0,IF(ISNUMBER(SEARCH(Z$3,Consolidado!$D305)),IF(COUNTIFS(Consolidado!$AC$5:AC305,Consolidado!$AC305,Consolidado!$D$5:D305,"*"&amp;Z$3&amp;"*")=1,1,0),0))</f>
        <v>0</v>
      </c>
      <c r="AA305" s="0" t="n">
        <f aca="false">IF(OR(AA$3="",Consolidado!$D305=""),0,IF(ISNUMBER(SEARCH(AA$3,Consolidado!$D305)),IF(COUNTIFS(Consolidado!$AC$5:AC305,Consolidado!$AC305,Consolidado!$D$5:D305,"*"&amp;AA$3&amp;"*")=1,1,0),0))</f>
        <v>0</v>
      </c>
      <c r="AB305" s="0" t="n">
        <f aca="false">IF(OR(AB$3="",Consolidado!$D305=""),0,IF(ISNUMBER(SEARCH(AB$3,Consolidado!$D305)),IF(COUNTIFS(Consolidado!$AC$5:AC305,Consolidado!$AC305,Consolidado!$D$5:D305,"*"&amp;AB$3&amp;"*")=1,1,0),0))</f>
        <v>0</v>
      </c>
      <c r="AC305" s="0" t="n">
        <f aca="false">IF(OR(AC$3="",Consolidado!$D305=""),0,IF(ISNUMBER(SEARCH(AC$3,Consolidado!$D305)),IF(COUNTIFS(Consolidado!$AC$5:AC305,Consolidado!$AC305,Consolidado!$D$5:D305,"*"&amp;AC$3&amp;"*")=1,1,0),0))</f>
        <v>0</v>
      </c>
      <c r="AD305" s="0" t="n">
        <f aca="false">IF(OR(AD$3="",Consolidado!$D305=""),0,IF(ISNUMBER(SEARCH(AD$3,Consolidado!$D305)),IF(COUNTIFS(Consolidado!$AC$5:AC305,Consolidado!$AC305,Consolidado!$D$5:D305,"*"&amp;AD$3&amp;"*")=1,1,0),0))</f>
        <v>0</v>
      </c>
      <c r="AE305" s="0" t="n">
        <f aca="false">IF(OR(AE$3="",Consolidado!$D305=""),0,IF(ISNUMBER(SEARCH(AE$3,Consolidado!$D305)),IF(COUNTIFS(Consolidado!$AC$5:AC305,Consolidado!$AC305,Consolidado!$D$5:D305,"*"&amp;AE$3&amp;"*")=1,1,0),0))</f>
        <v>0</v>
      </c>
      <c r="AF305" s="0" t="n">
        <f aca="false">IF(OR(AF$3="",Consolidado!$D305=""),0,IF(ISNUMBER(SEARCH(AF$3,Consolidado!$D305)),IF(COUNTIFS(Consolidado!$AC$5:AC305,Consolidado!$AC305,Consolidado!$D$5:D305,"*"&amp;AF$3&amp;"*")=1,1,0),0))</f>
        <v>0</v>
      </c>
      <c r="AG305" s="0" t="n">
        <f aca="false">IF(OR(AG$3="",Consolidado!$D305=""),0,IF(ISNUMBER(SEARCH(AG$3,Consolidado!$D305)),IF(COUNTIFS(Consolidado!$AC$5:AC305,Consolidado!$AC305,Consolidado!$D$5:D305,"*"&amp;AG$3&amp;"*")=1,1,0),0))</f>
        <v>0</v>
      </c>
      <c r="AH305" s="0" t="n">
        <f aca="false">IF(OR(AH$3="",Consolidado!$D305=""),0,IF(ISNUMBER(SEARCH(AH$3,Consolidado!$D305)),IF(COUNTIFS(Consolidado!$AC$5:AC305,Consolidado!$AC305,Consolidado!$D$5:D305,"*"&amp;AH$3&amp;"*")=1,1,0),0))</f>
        <v>0</v>
      </c>
      <c r="AI305" s="0" t="n">
        <f aca="false">IF(OR(AI$3="",Consolidado!$D305=""),0,IF(ISNUMBER(SEARCH(AI$3,Consolidado!$D305)),IF(COUNTIFS(Consolidado!$AC$5:AC305,Consolidado!$AC305,Consolidado!$D$5:D305,"*"&amp;AI$3&amp;"*")=1,1,0),0))</f>
        <v>0</v>
      </c>
      <c r="AJ305" s="0" t="n">
        <f aca="false">IF(OR(AJ$3="",Consolidado!$D305=""),0,IF(ISNUMBER(SEARCH(AJ$3,Consolidado!$D305)),IF(COUNTIFS(Consolidado!$AC$5:AC305,Consolidado!$AC305,Consolidado!$D$5:D305,"*"&amp;AJ$3&amp;"*")=1,1,0),0))</f>
        <v>0</v>
      </c>
      <c r="AK305" s="0" t="n">
        <f aca="false">IF(OR(AK$3="",Consolidado!$D305=""),0,IF(ISNUMBER(SEARCH(AK$3,Consolidado!$D305)),IF(COUNTIFS(Consolidado!$AC$5:AC305,Consolidado!$AC305,Consolidado!$D$5:D305,"*"&amp;AK$3&amp;"*")=1,1,0),0))</f>
        <v>0</v>
      </c>
      <c r="AL305" s="0" t="n">
        <f aca="false">IF(OR(AL$3="",Consolidado!$D305=""),0,IF(ISNUMBER(SEARCH(AL$3,Consolidado!$D305)),IF(COUNTIFS(Consolidado!$AC$5:AC305,Consolidado!$AC305,Consolidado!$D$5:D305,"*"&amp;AL$3&amp;"*")=1,1,0),0))</f>
        <v>0</v>
      </c>
      <c r="AM305" s="0" t="n">
        <f aca="false">IF(OR(AM$3="",Consolidado!$D305=""),0,IF(ISNUMBER(SEARCH(AM$3,Consolidado!$D305)),IF(COUNTIFS(Consolidado!$AC$5:AC305,Consolidado!$AC305,Consolidado!$D$5:D305,"*"&amp;AM$3&amp;"*")=1,1,0),0))</f>
        <v>0</v>
      </c>
      <c r="AN305" s="0" t="n">
        <f aca="false">IF(OR(AN$3="",Consolidado!$D305=""),0,IF(ISNUMBER(SEARCH(AN$3,Consolidado!$D305)),IF(COUNTIFS(Consolidado!$AC$5:AC305,Consolidado!$AC305,Consolidado!$D$5:D305,"*"&amp;AN$3&amp;"*")=1,1,0),0))</f>
        <v>0</v>
      </c>
      <c r="AO305" s="0" t="n">
        <f aca="false">IF(OR(AO$3="",Consolidado!$D305=""),0,IF(ISNUMBER(SEARCH(AO$3,Consolidado!$D305)),IF(COUNTIFS(Consolidado!$AC$5:AC305,Consolidado!$AC305,Consolidado!$D$5:D305,"*"&amp;AO$3&amp;"*")=1,1,0),0))</f>
        <v>0</v>
      </c>
    </row>
    <row r="306" customFormat="false" ht="15" hidden="false" customHeight="false" outlineLevel="0" collapsed="false">
      <c r="B306" s="0" t="n">
        <f aca="false">IF(OR(B$3="",Consolidado!$D306=""),0,IF(ISNUMBER(SEARCH(B$3,Consolidado!$D306)),IF(COUNTIFS(Consolidado!$AC$5:AC306,Consolidado!$AC306,Consolidado!$D$5:D306,"*"&amp;B$3&amp;"*")=1,1,0),0))</f>
        <v>0</v>
      </c>
      <c r="C306" s="0" t="n">
        <f aca="false">IF(OR(C$3="",Consolidado!$D306=""),0,IF(ISNUMBER(SEARCH(C$3,Consolidado!$D306)),IF(COUNTIFS(Consolidado!$AC$5:AC306,Consolidado!$AC306,Consolidado!$D$5:D306,"*"&amp;C$3&amp;"*")=1,1,0),0))</f>
        <v>0</v>
      </c>
      <c r="D306" s="0" t="n">
        <f aca="false">IF(OR(D$3="",Consolidado!$D306=""),0,IF(ISNUMBER(SEARCH(D$3,Consolidado!$D306)),IF(COUNTIFS(Consolidado!$AC$5:AC306,Consolidado!$AC306,Consolidado!$D$5:D306,"*"&amp;D$3&amp;"*")=1,1,0),0))</f>
        <v>0</v>
      </c>
      <c r="E306" s="0" t="n">
        <f aca="false">IF(OR(E$3="",Consolidado!$D306=""),0,IF(ISNUMBER(SEARCH(E$3,Consolidado!$D306)),IF(COUNTIFS(Consolidado!$AC$5:AC306,Consolidado!$AC306,Consolidado!$D$5:D306,"*"&amp;E$3&amp;"*")=1,1,0),0))</f>
        <v>0</v>
      </c>
      <c r="F306" s="0" t="n">
        <f aca="false">IF(OR(F$3="",Consolidado!$D306=""),0,IF(ISNUMBER(SEARCH(F$3,Consolidado!$D306)),IF(COUNTIFS(Consolidado!$AC$5:AC306,Consolidado!$AC306,Consolidado!$D$5:D306,"*"&amp;F$3&amp;"*")=1,1,0),0))</f>
        <v>0</v>
      </c>
      <c r="G306" s="0" t="n">
        <f aca="false">IF(OR(G$3="",Consolidado!$D306=""),0,IF(ISNUMBER(SEARCH(G$3,Consolidado!$D306)),IF(COUNTIFS(Consolidado!$AC$5:AC306,Consolidado!$AC306,Consolidado!$D$5:D306,"*"&amp;G$3&amp;"*")=1,1,0),0))</f>
        <v>0</v>
      </c>
      <c r="H306" s="0" t="n">
        <f aca="false">IF(OR(H$3="",Consolidado!$D306=""),0,IF(ISNUMBER(SEARCH(H$3,Consolidado!$D306)),IF(COUNTIFS(Consolidado!$AC$5:AC306,Consolidado!$AC306,Consolidado!$D$5:D306,"*"&amp;H$3&amp;"*")=1,1,0),0))</f>
        <v>0</v>
      </c>
      <c r="I306" s="0" t="n">
        <f aca="false">IF(OR(I$3="",Consolidado!$D306=""),0,IF(ISNUMBER(SEARCH(I$3,Consolidado!$D306)),IF(COUNTIFS(Consolidado!$AC$5:AC306,Consolidado!$AC306,Consolidado!$D$5:D306,"*"&amp;I$3&amp;"*")=1,1,0),0))</f>
        <v>0</v>
      </c>
      <c r="J306" s="0" t="n">
        <f aca="false">IF(OR(J$3="",Consolidado!$D306=""),0,IF(ISNUMBER(SEARCH(J$3,Consolidado!$D306)),IF(COUNTIFS(Consolidado!$AC$5:AC306,Consolidado!$AC306,Consolidado!$D$5:D306,"*"&amp;J$3&amp;"*")=1,1,0),0))</f>
        <v>0</v>
      </c>
      <c r="K306" s="0" t="n">
        <f aca="false">IF(OR(K$3="",Consolidado!$D306=""),0,IF(ISNUMBER(SEARCH(K$3,Consolidado!$D306)),IF(COUNTIFS(Consolidado!$AC$5:AC306,Consolidado!$AC306,Consolidado!$D$5:D306,"*"&amp;K$3&amp;"*")=1,1,0),0))</f>
        <v>0</v>
      </c>
      <c r="L306" s="0" t="n">
        <f aca="false">IF(OR(L$3="",Consolidado!$D306=""),0,IF(ISNUMBER(SEARCH(L$3,Consolidado!$D306)),IF(COUNTIFS(Consolidado!$AC$5:AC306,Consolidado!$AC306,Consolidado!$D$5:D306,"*"&amp;L$3&amp;"*")=1,1,0),0))</f>
        <v>0</v>
      </c>
      <c r="M306" s="0" t="n">
        <f aca="false">IF(OR(M$3="",Consolidado!$D306=""),0,IF(ISNUMBER(SEARCH(M$3,Consolidado!$D306)),IF(COUNTIFS(Consolidado!$AC$5:AC306,Consolidado!$AC306,Consolidado!$D$5:D306,"*"&amp;M$3&amp;"*")=1,1,0),0))</f>
        <v>0</v>
      </c>
      <c r="N306" s="0" t="n">
        <f aca="false">IF(OR(N$3="",Consolidado!$D306=""),0,IF(ISNUMBER(SEARCH(N$3,Consolidado!$D306)),IF(COUNTIFS(Consolidado!$AC$5:AC306,Consolidado!$AC306,Consolidado!$D$5:D306,"*"&amp;N$3&amp;"*")=1,1,0),0))</f>
        <v>0</v>
      </c>
      <c r="O306" s="0" t="n">
        <f aca="false">IF(OR(O$3="",Consolidado!$D306=""),0,IF(ISNUMBER(SEARCH(O$3,Consolidado!$D306)),IF(COUNTIFS(Consolidado!$AC$5:AC306,Consolidado!$AC306,Consolidado!$D$5:D306,"*"&amp;O$3&amp;"*")=1,1,0),0))</f>
        <v>0</v>
      </c>
      <c r="P306" s="0" t="n">
        <f aca="false">IF(OR(P$3="",Consolidado!$D306=""),0,IF(ISNUMBER(SEARCH(P$3,Consolidado!$D306)),IF(COUNTIFS(Consolidado!$AC$5:AC306,Consolidado!$AC306,Consolidado!$D$5:D306,"*"&amp;P$3&amp;"*")=1,1,0),0))</f>
        <v>0</v>
      </c>
      <c r="Q306" s="0" t="n">
        <f aca="false">IF(OR(Q$3="",Consolidado!$D306=""),0,IF(ISNUMBER(SEARCH(Q$3,Consolidado!$D306)),IF(COUNTIFS(Consolidado!$AC$5:AC306,Consolidado!$AC306,Consolidado!$D$5:D306,"*"&amp;Q$3&amp;"*")=1,1,0),0))</f>
        <v>0</v>
      </c>
      <c r="R306" s="0" t="n">
        <f aca="false">IF(OR(R$3="",Consolidado!$D306=""),0,IF(ISNUMBER(SEARCH(R$3,Consolidado!$D306)),IF(COUNTIFS(Consolidado!$AC$5:AC306,Consolidado!$AC306,Consolidado!$D$5:D306,"*"&amp;R$3&amp;"*")=1,1,0),0))</f>
        <v>0</v>
      </c>
      <c r="S306" s="0" t="n">
        <f aca="false">IF(OR(S$3="",Consolidado!$D306=""),0,IF(ISNUMBER(SEARCH(S$3,Consolidado!$D306)),IF(COUNTIFS(Consolidado!$AC$5:AC306,Consolidado!$AC306,Consolidado!$D$5:D306,"*"&amp;S$3&amp;"*")=1,1,0),0))</f>
        <v>0</v>
      </c>
      <c r="T306" s="0" t="n">
        <f aca="false">IF(OR(T$3="",Consolidado!$D306=""),0,IF(ISNUMBER(SEARCH(T$3,Consolidado!$D306)),IF(COUNTIFS(Consolidado!$AC$5:AC306,Consolidado!$AC306,Consolidado!$D$5:D306,"*"&amp;T$3&amp;"*")=1,1,0),0))</f>
        <v>0</v>
      </c>
      <c r="U306" s="0" t="n">
        <f aca="false">IF(OR(U$3="",Consolidado!$D306=""),0,IF(ISNUMBER(SEARCH(U$3,Consolidado!$D306)),IF(COUNTIFS(Consolidado!$AC$5:AC306,Consolidado!$AC306,Consolidado!$D$5:D306,"*"&amp;U$3&amp;"*")=1,1,0),0))</f>
        <v>0</v>
      </c>
      <c r="V306" s="0" t="n">
        <f aca="false">IF(OR(V$3="",Consolidado!$D306=""),0,IF(ISNUMBER(SEARCH(V$3,Consolidado!$D306)),IF(COUNTIFS(Consolidado!$AC$5:AC306,Consolidado!$AC306,Consolidado!$D$5:D306,"*"&amp;V$3&amp;"*")=1,1,0),0))</f>
        <v>0</v>
      </c>
      <c r="W306" s="0" t="n">
        <f aca="false">IF(OR(W$3="",Consolidado!$D306=""),0,IF(ISNUMBER(SEARCH(W$3,Consolidado!$D306)),IF(COUNTIFS(Consolidado!$AC$5:AC306,Consolidado!$AC306,Consolidado!$D$5:D306,"*"&amp;W$3&amp;"*")=1,1,0),0))</f>
        <v>0</v>
      </c>
      <c r="X306" s="0" t="n">
        <f aca="false">IF(OR(X$3="",Consolidado!$D306=""),0,IF(ISNUMBER(SEARCH(X$3,Consolidado!$D306)),IF(COUNTIFS(Consolidado!$AC$5:AC306,Consolidado!$AC306,Consolidado!$D$5:D306,"*"&amp;X$3&amp;"*")=1,1,0),0))</f>
        <v>0</v>
      </c>
      <c r="Y306" s="0" t="n">
        <f aca="false">IF(OR(Y$3="",Consolidado!$D306=""),0,IF(ISNUMBER(SEARCH(Y$3,Consolidado!$D306)),IF(COUNTIFS(Consolidado!$AC$5:AC306,Consolidado!$AC306,Consolidado!$D$5:D306,"*"&amp;Y$3&amp;"*")=1,1,0),0))</f>
        <v>0</v>
      </c>
      <c r="Z306" s="0" t="n">
        <f aca="false">IF(OR(Z$3="",Consolidado!$D306=""),0,IF(ISNUMBER(SEARCH(Z$3,Consolidado!$D306)),IF(COUNTIFS(Consolidado!$AC$5:AC306,Consolidado!$AC306,Consolidado!$D$5:D306,"*"&amp;Z$3&amp;"*")=1,1,0),0))</f>
        <v>0</v>
      </c>
      <c r="AA306" s="0" t="n">
        <f aca="false">IF(OR(AA$3="",Consolidado!$D306=""),0,IF(ISNUMBER(SEARCH(AA$3,Consolidado!$D306)),IF(COUNTIFS(Consolidado!$AC$5:AC306,Consolidado!$AC306,Consolidado!$D$5:D306,"*"&amp;AA$3&amp;"*")=1,1,0),0))</f>
        <v>0</v>
      </c>
      <c r="AB306" s="0" t="n">
        <f aca="false">IF(OR(AB$3="",Consolidado!$D306=""),0,IF(ISNUMBER(SEARCH(AB$3,Consolidado!$D306)),IF(COUNTIFS(Consolidado!$AC$5:AC306,Consolidado!$AC306,Consolidado!$D$5:D306,"*"&amp;AB$3&amp;"*")=1,1,0),0))</f>
        <v>0</v>
      </c>
      <c r="AC306" s="0" t="n">
        <f aca="false">IF(OR(AC$3="",Consolidado!$D306=""),0,IF(ISNUMBER(SEARCH(AC$3,Consolidado!$D306)),IF(COUNTIFS(Consolidado!$AC$5:AC306,Consolidado!$AC306,Consolidado!$D$5:D306,"*"&amp;AC$3&amp;"*")=1,1,0),0))</f>
        <v>0</v>
      </c>
      <c r="AD306" s="0" t="n">
        <f aca="false">IF(OR(AD$3="",Consolidado!$D306=""),0,IF(ISNUMBER(SEARCH(AD$3,Consolidado!$D306)),IF(COUNTIFS(Consolidado!$AC$5:AC306,Consolidado!$AC306,Consolidado!$D$5:D306,"*"&amp;AD$3&amp;"*")=1,1,0),0))</f>
        <v>0</v>
      </c>
      <c r="AE306" s="0" t="n">
        <f aca="false">IF(OR(AE$3="",Consolidado!$D306=""),0,IF(ISNUMBER(SEARCH(AE$3,Consolidado!$D306)),IF(COUNTIFS(Consolidado!$AC$5:AC306,Consolidado!$AC306,Consolidado!$D$5:D306,"*"&amp;AE$3&amp;"*")=1,1,0),0))</f>
        <v>0</v>
      </c>
      <c r="AF306" s="0" t="n">
        <f aca="false">IF(OR(AF$3="",Consolidado!$D306=""),0,IF(ISNUMBER(SEARCH(AF$3,Consolidado!$D306)),IF(COUNTIFS(Consolidado!$AC$5:AC306,Consolidado!$AC306,Consolidado!$D$5:D306,"*"&amp;AF$3&amp;"*")=1,1,0),0))</f>
        <v>0</v>
      </c>
      <c r="AG306" s="0" t="n">
        <f aca="false">IF(OR(AG$3="",Consolidado!$D306=""),0,IF(ISNUMBER(SEARCH(AG$3,Consolidado!$D306)),IF(COUNTIFS(Consolidado!$AC$5:AC306,Consolidado!$AC306,Consolidado!$D$5:D306,"*"&amp;AG$3&amp;"*")=1,1,0),0))</f>
        <v>0</v>
      </c>
      <c r="AH306" s="0" t="n">
        <f aca="false">IF(OR(AH$3="",Consolidado!$D306=""),0,IF(ISNUMBER(SEARCH(AH$3,Consolidado!$D306)),IF(COUNTIFS(Consolidado!$AC$5:AC306,Consolidado!$AC306,Consolidado!$D$5:D306,"*"&amp;AH$3&amp;"*")=1,1,0),0))</f>
        <v>0</v>
      </c>
      <c r="AI306" s="0" t="n">
        <f aca="false">IF(OR(AI$3="",Consolidado!$D306=""),0,IF(ISNUMBER(SEARCH(AI$3,Consolidado!$D306)),IF(COUNTIFS(Consolidado!$AC$5:AC306,Consolidado!$AC306,Consolidado!$D$5:D306,"*"&amp;AI$3&amp;"*")=1,1,0),0))</f>
        <v>0</v>
      </c>
      <c r="AJ306" s="0" t="n">
        <f aca="false">IF(OR(AJ$3="",Consolidado!$D306=""),0,IF(ISNUMBER(SEARCH(AJ$3,Consolidado!$D306)),IF(COUNTIFS(Consolidado!$AC$5:AC306,Consolidado!$AC306,Consolidado!$D$5:D306,"*"&amp;AJ$3&amp;"*")=1,1,0),0))</f>
        <v>0</v>
      </c>
      <c r="AK306" s="0" t="n">
        <f aca="false">IF(OR(AK$3="",Consolidado!$D306=""),0,IF(ISNUMBER(SEARCH(AK$3,Consolidado!$D306)),IF(COUNTIFS(Consolidado!$AC$5:AC306,Consolidado!$AC306,Consolidado!$D$5:D306,"*"&amp;AK$3&amp;"*")=1,1,0),0))</f>
        <v>0</v>
      </c>
      <c r="AL306" s="0" t="n">
        <f aca="false">IF(OR(AL$3="",Consolidado!$D306=""),0,IF(ISNUMBER(SEARCH(AL$3,Consolidado!$D306)),IF(COUNTIFS(Consolidado!$AC$5:AC306,Consolidado!$AC306,Consolidado!$D$5:D306,"*"&amp;AL$3&amp;"*")=1,1,0),0))</f>
        <v>0</v>
      </c>
      <c r="AM306" s="0" t="n">
        <f aca="false">IF(OR(AM$3="",Consolidado!$D306=""),0,IF(ISNUMBER(SEARCH(AM$3,Consolidado!$D306)),IF(COUNTIFS(Consolidado!$AC$5:AC306,Consolidado!$AC306,Consolidado!$D$5:D306,"*"&amp;AM$3&amp;"*")=1,1,0),0))</f>
        <v>0</v>
      </c>
      <c r="AN306" s="0" t="n">
        <f aca="false">IF(OR(AN$3="",Consolidado!$D306=""),0,IF(ISNUMBER(SEARCH(AN$3,Consolidado!$D306)),IF(COUNTIFS(Consolidado!$AC$5:AC306,Consolidado!$AC306,Consolidado!$D$5:D306,"*"&amp;AN$3&amp;"*")=1,1,0),0))</f>
        <v>0</v>
      </c>
      <c r="AO306" s="0" t="n">
        <f aca="false">IF(OR(AO$3="",Consolidado!$D306=""),0,IF(ISNUMBER(SEARCH(AO$3,Consolidado!$D306)),IF(COUNTIFS(Consolidado!$AC$5:AC306,Consolidado!$AC306,Consolidado!$D$5:D306,"*"&amp;AO$3&amp;"*")=1,1,0),0))</f>
        <v>0</v>
      </c>
    </row>
    <row r="307" customFormat="false" ht="15" hidden="false" customHeight="false" outlineLevel="0" collapsed="false">
      <c r="B307" s="0" t="n">
        <f aca="false">IF(OR(B$3="",Consolidado!$D307=""),0,IF(ISNUMBER(SEARCH(B$3,Consolidado!$D307)),IF(COUNTIFS(Consolidado!$AC$5:AC307,Consolidado!$AC307,Consolidado!$D$5:D307,"*"&amp;B$3&amp;"*")=1,1,0),0))</f>
        <v>0</v>
      </c>
      <c r="C307" s="0" t="n">
        <f aca="false">IF(OR(C$3="",Consolidado!$D307=""),0,IF(ISNUMBER(SEARCH(C$3,Consolidado!$D307)),IF(COUNTIFS(Consolidado!$AC$5:AC307,Consolidado!$AC307,Consolidado!$D$5:D307,"*"&amp;C$3&amp;"*")=1,1,0),0))</f>
        <v>0</v>
      </c>
      <c r="D307" s="0" t="n">
        <f aca="false">IF(OR(D$3="",Consolidado!$D307=""),0,IF(ISNUMBER(SEARCH(D$3,Consolidado!$D307)),IF(COUNTIFS(Consolidado!$AC$5:AC307,Consolidado!$AC307,Consolidado!$D$5:D307,"*"&amp;D$3&amp;"*")=1,1,0),0))</f>
        <v>0</v>
      </c>
      <c r="E307" s="0" t="n">
        <f aca="false">IF(OR(E$3="",Consolidado!$D307=""),0,IF(ISNUMBER(SEARCH(E$3,Consolidado!$D307)),IF(COUNTIFS(Consolidado!$AC$5:AC307,Consolidado!$AC307,Consolidado!$D$5:D307,"*"&amp;E$3&amp;"*")=1,1,0),0))</f>
        <v>0</v>
      </c>
      <c r="F307" s="0" t="n">
        <f aca="false">IF(OR(F$3="",Consolidado!$D307=""),0,IF(ISNUMBER(SEARCH(F$3,Consolidado!$D307)),IF(COUNTIFS(Consolidado!$AC$5:AC307,Consolidado!$AC307,Consolidado!$D$5:D307,"*"&amp;F$3&amp;"*")=1,1,0),0))</f>
        <v>0</v>
      </c>
      <c r="G307" s="0" t="n">
        <f aca="false">IF(OR(G$3="",Consolidado!$D307=""),0,IF(ISNUMBER(SEARCH(G$3,Consolidado!$D307)),IF(COUNTIFS(Consolidado!$AC$5:AC307,Consolidado!$AC307,Consolidado!$D$5:D307,"*"&amp;G$3&amp;"*")=1,1,0),0))</f>
        <v>0</v>
      </c>
      <c r="H307" s="0" t="n">
        <f aca="false">IF(OR(H$3="",Consolidado!$D307=""),0,IF(ISNUMBER(SEARCH(H$3,Consolidado!$D307)),IF(COUNTIFS(Consolidado!$AC$5:AC307,Consolidado!$AC307,Consolidado!$D$5:D307,"*"&amp;H$3&amp;"*")=1,1,0),0))</f>
        <v>0</v>
      </c>
      <c r="I307" s="0" t="n">
        <f aca="false">IF(OR(I$3="",Consolidado!$D307=""),0,IF(ISNUMBER(SEARCH(I$3,Consolidado!$D307)),IF(COUNTIFS(Consolidado!$AC$5:AC307,Consolidado!$AC307,Consolidado!$D$5:D307,"*"&amp;I$3&amp;"*")=1,1,0),0))</f>
        <v>0</v>
      </c>
      <c r="J307" s="0" t="n">
        <f aca="false">IF(OR(J$3="",Consolidado!$D307=""),0,IF(ISNUMBER(SEARCH(J$3,Consolidado!$D307)),IF(COUNTIFS(Consolidado!$AC$5:AC307,Consolidado!$AC307,Consolidado!$D$5:D307,"*"&amp;J$3&amp;"*")=1,1,0),0))</f>
        <v>0</v>
      </c>
      <c r="K307" s="0" t="n">
        <f aca="false">IF(OR(K$3="",Consolidado!$D307=""),0,IF(ISNUMBER(SEARCH(K$3,Consolidado!$D307)),IF(COUNTIFS(Consolidado!$AC$5:AC307,Consolidado!$AC307,Consolidado!$D$5:D307,"*"&amp;K$3&amp;"*")=1,1,0),0))</f>
        <v>0</v>
      </c>
      <c r="L307" s="0" t="n">
        <f aca="false">IF(OR(L$3="",Consolidado!$D307=""),0,IF(ISNUMBER(SEARCH(L$3,Consolidado!$D307)),IF(COUNTIFS(Consolidado!$AC$5:AC307,Consolidado!$AC307,Consolidado!$D$5:D307,"*"&amp;L$3&amp;"*")=1,1,0),0))</f>
        <v>0</v>
      </c>
      <c r="M307" s="0" t="n">
        <f aca="false">IF(OR(M$3="",Consolidado!$D307=""),0,IF(ISNUMBER(SEARCH(M$3,Consolidado!$D307)),IF(COUNTIFS(Consolidado!$AC$5:AC307,Consolidado!$AC307,Consolidado!$D$5:D307,"*"&amp;M$3&amp;"*")=1,1,0),0))</f>
        <v>0</v>
      </c>
      <c r="N307" s="0" t="n">
        <f aca="false">IF(OR(N$3="",Consolidado!$D307=""),0,IF(ISNUMBER(SEARCH(N$3,Consolidado!$D307)),IF(COUNTIFS(Consolidado!$AC$5:AC307,Consolidado!$AC307,Consolidado!$D$5:D307,"*"&amp;N$3&amp;"*")=1,1,0),0))</f>
        <v>0</v>
      </c>
      <c r="O307" s="0" t="n">
        <f aca="false">IF(OR(O$3="",Consolidado!$D307=""),0,IF(ISNUMBER(SEARCH(O$3,Consolidado!$D307)),IF(COUNTIFS(Consolidado!$AC$5:AC307,Consolidado!$AC307,Consolidado!$D$5:D307,"*"&amp;O$3&amp;"*")=1,1,0),0))</f>
        <v>0</v>
      </c>
      <c r="P307" s="0" t="n">
        <f aca="false">IF(OR(P$3="",Consolidado!$D307=""),0,IF(ISNUMBER(SEARCH(P$3,Consolidado!$D307)),IF(COUNTIFS(Consolidado!$AC$5:AC307,Consolidado!$AC307,Consolidado!$D$5:D307,"*"&amp;P$3&amp;"*")=1,1,0),0))</f>
        <v>0</v>
      </c>
      <c r="Q307" s="0" t="n">
        <f aca="false">IF(OR(Q$3="",Consolidado!$D307=""),0,IF(ISNUMBER(SEARCH(Q$3,Consolidado!$D307)),IF(COUNTIFS(Consolidado!$AC$5:AC307,Consolidado!$AC307,Consolidado!$D$5:D307,"*"&amp;Q$3&amp;"*")=1,1,0),0))</f>
        <v>0</v>
      </c>
      <c r="R307" s="0" t="n">
        <f aca="false">IF(OR(R$3="",Consolidado!$D307=""),0,IF(ISNUMBER(SEARCH(R$3,Consolidado!$D307)),IF(COUNTIFS(Consolidado!$AC$5:AC307,Consolidado!$AC307,Consolidado!$D$5:D307,"*"&amp;R$3&amp;"*")=1,1,0),0))</f>
        <v>0</v>
      </c>
      <c r="S307" s="0" t="n">
        <f aca="false">IF(OR(S$3="",Consolidado!$D307=""),0,IF(ISNUMBER(SEARCH(S$3,Consolidado!$D307)),IF(COUNTIFS(Consolidado!$AC$5:AC307,Consolidado!$AC307,Consolidado!$D$5:D307,"*"&amp;S$3&amp;"*")=1,1,0),0))</f>
        <v>0</v>
      </c>
      <c r="T307" s="0" t="n">
        <f aca="false">IF(OR(T$3="",Consolidado!$D307=""),0,IF(ISNUMBER(SEARCH(T$3,Consolidado!$D307)),IF(COUNTIFS(Consolidado!$AC$5:AC307,Consolidado!$AC307,Consolidado!$D$5:D307,"*"&amp;T$3&amp;"*")=1,1,0),0))</f>
        <v>0</v>
      </c>
      <c r="U307" s="0" t="n">
        <f aca="false">IF(OR(U$3="",Consolidado!$D307=""),0,IF(ISNUMBER(SEARCH(U$3,Consolidado!$D307)),IF(COUNTIFS(Consolidado!$AC$5:AC307,Consolidado!$AC307,Consolidado!$D$5:D307,"*"&amp;U$3&amp;"*")=1,1,0),0))</f>
        <v>0</v>
      </c>
      <c r="V307" s="0" t="n">
        <f aca="false">IF(OR(V$3="",Consolidado!$D307=""),0,IF(ISNUMBER(SEARCH(V$3,Consolidado!$D307)),IF(COUNTIFS(Consolidado!$AC$5:AC307,Consolidado!$AC307,Consolidado!$D$5:D307,"*"&amp;V$3&amp;"*")=1,1,0),0))</f>
        <v>0</v>
      </c>
      <c r="W307" s="0" t="n">
        <f aca="false">IF(OR(W$3="",Consolidado!$D307=""),0,IF(ISNUMBER(SEARCH(W$3,Consolidado!$D307)),IF(COUNTIFS(Consolidado!$AC$5:AC307,Consolidado!$AC307,Consolidado!$D$5:D307,"*"&amp;W$3&amp;"*")=1,1,0),0))</f>
        <v>0</v>
      </c>
      <c r="X307" s="0" t="n">
        <f aca="false">IF(OR(X$3="",Consolidado!$D307=""),0,IF(ISNUMBER(SEARCH(X$3,Consolidado!$D307)),IF(COUNTIFS(Consolidado!$AC$5:AC307,Consolidado!$AC307,Consolidado!$D$5:D307,"*"&amp;X$3&amp;"*")=1,1,0),0))</f>
        <v>0</v>
      </c>
      <c r="Y307" s="0" t="n">
        <f aca="false">IF(OR(Y$3="",Consolidado!$D307=""),0,IF(ISNUMBER(SEARCH(Y$3,Consolidado!$D307)),IF(COUNTIFS(Consolidado!$AC$5:AC307,Consolidado!$AC307,Consolidado!$D$5:D307,"*"&amp;Y$3&amp;"*")=1,1,0),0))</f>
        <v>0</v>
      </c>
      <c r="Z307" s="0" t="n">
        <f aca="false">IF(OR(Z$3="",Consolidado!$D307=""),0,IF(ISNUMBER(SEARCH(Z$3,Consolidado!$D307)),IF(COUNTIFS(Consolidado!$AC$5:AC307,Consolidado!$AC307,Consolidado!$D$5:D307,"*"&amp;Z$3&amp;"*")=1,1,0),0))</f>
        <v>0</v>
      </c>
      <c r="AA307" s="0" t="n">
        <f aca="false">IF(OR(AA$3="",Consolidado!$D307=""),0,IF(ISNUMBER(SEARCH(AA$3,Consolidado!$D307)),IF(COUNTIFS(Consolidado!$AC$5:AC307,Consolidado!$AC307,Consolidado!$D$5:D307,"*"&amp;AA$3&amp;"*")=1,1,0),0))</f>
        <v>0</v>
      </c>
      <c r="AB307" s="0" t="n">
        <f aca="false">IF(OR(AB$3="",Consolidado!$D307=""),0,IF(ISNUMBER(SEARCH(AB$3,Consolidado!$D307)),IF(COUNTIFS(Consolidado!$AC$5:AC307,Consolidado!$AC307,Consolidado!$D$5:D307,"*"&amp;AB$3&amp;"*")=1,1,0),0))</f>
        <v>0</v>
      </c>
      <c r="AC307" s="0" t="n">
        <f aca="false">IF(OR(AC$3="",Consolidado!$D307=""),0,IF(ISNUMBER(SEARCH(AC$3,Consolidado!$D307)),IF(COUNTIFS(Consolidado!$AC$5:AC307,Consolidado!$AC307,Consolidado!$D$5:D307,"*"&amp;AC$3&amp;"*")=1,1,0),0))</f>
        <v>0</v>
      </c>
      <c r="AD307" s="0" t="n">
        <f aca="false">IF(OR(AD$3="",Consolidado!$D307=""),0,IF(ISNUMBER(SEARCH(AD$3,Consolidado!$D307)),IF(COUNTIFS(Consolidado!$AC$5:AC307,Consolidado!$AC307,Consolidado!$D$5:D307,"*"&amp;AD$3&amp;"*")=1,1,0),0))</f>
        <v>0</v>
      </c>
      <c r="AE307" s="0" t="n">
        <f aca="false">IF(OR(AE$3="",Consolidado!$D307=""),0,IF(ISNUMBER(SEARCH(AE$3,Consolidado!$D307)),IF(COUNTIFS(Consolidado!$AC$5:AC307,Consolidado!$AC307,Consolidado!$D$5:D307,"*"&amp;AE$3&amp;"*")=1,1,0),0))</f>
        <v>0</v>
      </c>
      <c r="AF307" s="0" t="n">
        <f aca="false">IF(OR(AF$3="",Consolidado!$D307=""),0,IF(ISNUMBER(SEARCH(AF$3,Consolidado!$D307)),IF(COUNTIFS(Consolidado!$AC$5:AC307,Consolidado!$AC307,Consolidado!$D$5:D307,"*"&amp;AF$3&amp;"*")=1,1,0),0))</f>
        <v>0</v>
      </c>
      <c r="AG307" s="0" t="n">
        <f aca="false">IF(OR(AG$3="",Consolidado!$D307=""),0,IF(ISNUMBER(SEARCH(AG$3,Consolidado!$D307)),IF(COUNTIFS(Consolidado!$AC$5:AC307,Consolidado!$AC307,Consolidado!$D$5:D307,"*"&amp;AG$3&amp;"*")=1,1,0),0))</f>
        <v>0</v>
      </c>
      <c r="AH307" s="0" t="n">
        <f aca="false">IF(OR(AH$3="",Consolidado!$D307=""),0,IF(ISNUMBER(SEARCH(AH$3,Consolidado!$D307)),IF(COUNTIFS(Consolidado!$AC$5:AC307,Consolidado!$AC307,Consolidado!$D$5:D307,"*"&amp;AH$3&amp;"*")=1,1,0),0))</f>
        <v>0</v>
      </c>
      <c r="AI307" s="0" t="n">
        <f aca="false">IF(OR(AI$3="",Consolidado!$D307=""),0,IF(ISNUMBER(SEARCH(AI$3,Consolidado!$D307)),IF(COUNTIFS(Consolidado!$AC$5:AC307,Consolidado!$AC307,Consolidado!$D$5:D307,"*"&amp;AI$3&amp;"*")=1,1,0),0))</f>
        <v>0</v>
      </c>
      <c r="AJ307" s="0" t="n">
        <f aca="false">IF(OR(AJ$3="",Consolidado!$D307=""),0,IF(ISNUMBER(SEARCH(AJ$3,Consolidado!$D307)),IF(COUNTIFS(Consolidado!$AC$5:AC307,Consolidado!$AC307,Consolidado!$D$5:D307,"*"&amp;AJ$3&amp;"*")=1,1,0),0))</f>
        <v>0</v>
      </c>
      <c r="AK307" s="0" t="n">
        <f aca="false">IF(OR(AK$3="",Consolidado!$D307=""),0,IF(ISNUMBER(SEARCH(AK$3,Consolidado!$D307)),IF(COUNTIFS(Consolidado!$AC$5:AC307,Consolidado!$AC307,Consolidado!$D$5:D307,"*"&amp;AK$3&amp;"*")=1,1,0),0))</f>
        <v>0</v>
      </c>
      <c r="AL307" s="0" t="n">
        <f aca="false">IF(OR(AL$3="",Consolidado!$D307=""),0,IF(ISNUMBER(SEARCH(AL$3,Consolidado!$D307)),IF(COUNTIFS(Consolidado!$AC$5:AC307,Consolidado!$AC307,Consolidado!$D$5:D307,"*"&amp;AL$3&amp;"*")=1,1,0),0))</f>
        <v>0</v>
      </c>
      <c r="AM307" s="0" t="n">
        <f aca="false">IF(OR(AM$3="",Consolidado!$D307=""),0,IF(ISNUMBER(SEARCH(AM$3,Consolidado!$D307)),IF(COUNTIFS(Consolidado!$AC$5:AC307,Consolidado!$AC307,Consolidado!$D$5:D307,"*"&amp;AM$3&amp;"*")=1,1,0),0))</f>
        <v>0</v>
      </c>
      <c r="AN307" s="0" t="n">
        <f aca="false">IF(OR(AN$3="",Consolidado!$D307=""),0,IF(ISNUMBER(SEARCH(AN$3,Consolidado!$D307)),IF(COUNTIFS(Consolidado!$AC$5:AC307,Consolidado!$AC307,Consolidado!$D$5:D307,"*"&amp;AN$3&amp;"*")=1,1,0),0))</f>
        <v>0</v>
      </c>
      <c r="AO307" s="0" t="n">
        <f aca="false">IF(OR(AO$3="",Consolidado!$D307=""),0,IF(ISNUMBER(SEARCH(AO$3,Consolidado!$D307)),IF(COUNTIFS(Consolidado!$AC$5:AC307,Consolidado!$AC307,Consolidado!$D$5:D307,"*"&amp;AO$3&amp;"*")=1,1,0),0))</f>
        <v>0</v>
      </c>
    </row>
    <row r="308" customFormat="false" ht="15" hidden="false" customHeight="false" outlineLevel="0" collapsed="false">
      <c r="B308" s="0" t="n">
        <f aca="false">IF(OR(B$3="",Consolidado!$D308=""),0,IF(ISNUMBER(SEARCH(B$3,Consolidado!$D308)),IF(COUNTIFS(Consolidado!$AC$5:AC308,Consolidado!$AC308,Consolidado!$D$5:D308,"*"&amp;B$3&amp;"*")=1,1,0),0))</f>
        <v>0</v>
      </c>
      <c r="C308" s="0" t="n">
        <f aca="false">IF(OR(C$3="",Consolidado!$D308=""),0,IF(ISNUMBER(SEARCH(C$3,Consolidado!$D308)),IF(COUNTIFS(Consolidado!$AC$5:AC308,Consolidado!$AC308,Consolidado!$D$5:D308,"*"&amp;C$3&amp;"*")=1,1,0),0))</f>
        <v>0</v>
      </c>
      <c r="D308" s="0" t="n">
        <f aca="false">IF(OR(D$3="",Consolidado!$D308=""),0,IF(ISNUMBER(SEARCH(D$3,Consolidado!$D308)),IF(COUNTIFS(Consolidado!$AC$5:AC308,Consolidado!$AC308,Consolidado!$D$5:D308,"*"&amp;D$3&amp;"*")=1,1,0),0))</f>
        <v>0</v>
      </c>
      <c r="E308" s="0" t="n">
        <f aca="false">IF(OR(E$3="",Consolidado!$D308=""),0,IF(ISNUMBER(SEARCH(E$3,Consolidado!$D308)),IF(COUNTIFS(Consolidado!$AC$5:AC308,Consolidado!$AC308,Consolidado!$D$5:D308,"*"&amp;E$3&amp;"*")=1,1,0),0))</f>
        <v>0</v>
      </c>
      <c r="F308" s="0" t="n">
        <f aca="false">IF(OR(F$3="",Consolidado!$D308=""),0,IF(ISNUMBER(SEARCH(F$3,Consolidado!$D308)),IF(COUNTIFS(Consolidado!$AC$5:AC308,Consolidado!$AC308,Consolidado!$D$5:D308,"*"&amp;F$3&amp;"*")=1,1,0),0))</f>
        <v>0</v>
      </c>
      <c r="G308" s="0" t="n">
        <f aca="false">IF(OR(G$3="",Consolidado!$D308=""),0,IF(ISNUMBER(SEARCH(G$3,Consolidado!$D308)),IF(COUNTIFS(Consolidado!$AC$5:AC308,Consolidado!$AC308,Consolidado!$D$5:D308,"*"&amp;G$3&amp;"*")=1,1,0),0))</f>
        <v>0</v>
      </c>
      <c r="H308" s="0" t="n">
        <f aca="false">IF(OR(H$3="",Consolidado!$D308=""),0,IF(ISNUMBER(SEARCH(H$3,Consolidado!$D308)),IF(COUNTIFS(Consolidado!$AC$5:AC308,Consolidado!$AC308,Consolidado!$D$5:D308,"*"&amp;H$3&amp;"*")=1,1,0),0))</f>
        <v>0</v>
      </c>
      <c r="I308" s="0" t="n">
        <f aca="false">IF(OR(I$3="",Consolidado!$D308=""),0,IF(ISNUMBER(SEARCH(I$3,Consolidado!$D308)),IF(COUNTIFS(Consolidado!$AC$5:AC308,Consolidado!$AC308,Consolidado!$D$5:D308,"*"&amp;I$3&amp;"*")=1,1,0),0))</f>
        <v>0</v>
      </c>
      <c r="J308" s="0" t="n">
        <f aca="false">IF(OR(J$3="",Consolidado!$D308=""),0,IF(ISNUMBER(SEARCH(J$3,Consolidado!$D308)),IF(COUNTIFS(Consolidado!$AC$5:AC308,Consolidado!$AC308,Consolidado!$D$5:D308,"*"&amp;J$3&amp;"*")=1,1,0),0))</f>
        <v>0</v>
      </c>
      <c r="K308" s="0" t="n">
        <f aca="false">IF(OR(K$3="",Consolidado!$D308=""),0,IF(ISNUMBER(SEARCH(K$3,Consolidado!$D308)),IF(COUNTIFS(Consolidado!$AC$5:AC308,Consolidado!$AC308,Consolidado!$D$5:D308,"*"&amp;K$3&amp;"*")=1,1,0),0))</f>
        <v>0</v>
      </c>
      <c r="L308" s="0" t="n">
        <f aca="false">IF(OR(L$3="",Consolidado!$D308=""),0,IF(ISNUMBER(SEARCH(L$3,Consolidado!$D308)),IF(COUNTIFS(Consolidado!$AC$5:AC308,Consolidado!$AC308,Consolidado!$D$5:D308,"*"&amp;L$3&amp;"*")=1,1,0),0))</f>
        <v>0</v>
      </c>
      <c r="M308" s="0" t="n">
        <f aca="false">IF(OR(M$3="",Consolidado!$D308=""),0,IF(ISNUMBER(SEARCH(M$3,Consolidado!$D308)),IF(COUNTIFS(Consolidado!$AC$5:AC308,Consolidado!$AC308,Consolidado!$D$5:D308,"*"&amp;M$3&amp;"*")=1,1,0),0))</f>
        <v>0</v>
      </c>
      <c r="N308" s="0" t="n">
        <f aca="false">IF(OR(N$3="",Consolidado!$D308=""),0,IF(ISNUMBER(SEARCH(N$3,Consolidado!$D308)),IF(COUNTIFS(Consolidado!$AC$5:AC308,Consolidado!$AC308,Consolidado!$D$5:D308,"*"&amp;N$3&amp;"*")=1,1,0),0))</f>
        <v>0</v>
      </c>
      <c r="O308" s="0" t="n">
        <f aca="false">IF(OR(O$3="",Consolidado!$D308=""),0,IF(ISNUMBER(SEARCH(O$3,Consolidado!$D308)),IF(COUNTIFS(Consolidado!$AC$5:AC308,Consolidado!$AC308,Consolidado!$D$5:D308,"*"&amp;O$3&amp;"*")=1,1,0),0))</f>
        <v>0</v>
      </c>
      <c r="P308" s="0" t="n">
        <f aca="false">IF(OR(P$3="",Consolidado!$D308=""),0,IF(ISNUMBER(SEARCH(P$3,Consolidado!$D308)),IF(COUNTIFS(Consolidado!$AC$5:AC308,Consolidado!$AC308,Consolidado!$D$5:D308,"*"&amp;P$3&amp;"*")=1,1,0),0))</f>
        <v>0</v>
      </c>
      <c r="Q308" s="0" t="n">
        <f aca="false">IF(OR(Q$3="",Consolidado!$D308=""),0,IF(ISNUMBER(SEARCH(Q$3,Consolidado!$D308)),IF(COUNTIFS(Consolidado!$AC$5:AC308,Consolidado!$AC308,Consolidado!$D$5:D308,"*"&amp;Q$3&amp;"*")=1,1,0),0))</f>
        <v>0</v>
      </c>
      <c r="R308" s="0" t="n">
        <f aca="false">IF(OR(R$3="",Consolidado!$D308=""),0,IF(ISNUMBER(SEARCH(R$3,Consolidado!$D308)),IF(COUNTIFS(Consolidado!$AC$5:AC308,Consolidado!$AC308,Consolidado!$D$5:D308,"*"&amp;R$3&amp;"*")=1,1,0),0))</f>
        <v>0</v>
      </c>
      <c r="S308" s="0" t="n">
        <f aca="false">IF(OR(S$3="",Consolidado!$D308=""),0,IF(ISNUMBER(SEARCH(S$3,Consolidado!$D308)),IF(COUNTIFS(Consolidado!$AC$5:AC308,Consolidado!$AC308,Consolidado!$D$5:D308,"*"&amp;S$3&amp;"*")=1,1,0),0))</f>
        <v>0</v>
      </c>
      <c r="T308" s="0" t="n">
        <f aca="false">IF(OR(T$3="",Consolidado!$D308=""),0,IF(ISNUMBER(SEARCH(T$3,Consolidado!$D308)),IF(COUNTIFS(Consolidado!$AC$5:AC308,Consolidado!$AC308,Consolidado!$D$5:D308,"*"&amp;T$3&amp;"*")=1,1,0),0))</f>
        <v>0</v>
      </c>
      <c r="U308" s="0" t="n">
        <f aca="false">IF(OR(U$3="",Consolidado!$D308=""),0,IF(ISNUMBER(SEARCH(U$3,Consolidado!$D308)),IF(COUNTIFS(Consolidado!$AC$5:AC308,Consolidado!$AC308,Consolidado!$D$5:D308,"*"&amp;U$3&amp;"*")=1,1,0),0))</f>
        <v>0</v>
      </c>
      <c r="V308" s="0" t="n">
        <f aca="false">IF(OR(V$3="",Consolidado!$D308=""),0,IF(ISNUMBER(SEARCH(V$3,Consolidado!$D308)),IF(COUNTIFS(Consolidado!$AC$5:AC308,Consolidado!$AC308,Consolidado!$D$5:D308,"*"&amp;V$3&amp;"*")=1,1,0),0))</f>
        <v>0</v>
      </c>
      <c r="W308" s="0" t="n">
        <f aca="false">IF(OR(W$3="",Consolidado!$D308=""),0,IF(ISNUMBER(SEARCH(W$3,Consolidado!$D308)),IF(COUNTIFS(Consolidado!$AC$5:AC308,Consolidado!$AC308,Consolidado!$D$5:D308,"*"&amp;W$3&amp;"*")=1,1,0),0))</f>
        <v>0</v>
      </c>
      <c r="X308" s="0" t="n">
        <f aca="false">IF(OR(X$3="",Consolidado!$D308=""),0,IF(ISNUMBER(SEARCH(X$3,Consolidado!$D308)),IF(COUNTIFS(Consolidado!$AC$5:AC308,Consolidado!$AC308,Consolidado!$D$5:D308,"*"&amp;X$3&amp;"*")=1,1,0),0))</f>
        <v>0</v>
      </c>
      <c r="Y308" s="0" t="n">
        <f aca="false">IF(OR(Y$3="",Consolidado!$D308=""),0,IF(ISNUMBER(SEARCH(Y$3,Consolidado!$D308)),IF(COUNTIFS(Consolidado!$AC$5:AC308,Consolidado!$AC308,Consolidado!$D$5:D308,"*"&amp;Y$3&amp;"*")=1,1,0),0))</f>
        <v>0</v>
      </c>
      <c r="Z308" s="0" t="n">
        <f aca="false">IF(OR(Z$3="",Consolidado!$D308=""),0,IF(ISNUMBER(SEARCH(Z$3,Consolidado!$D308)),IF(COUNTIFS(Consolidado!$AC$5:AC308,Consolidado!$AC308,Consolidado!$D$5:D308,"*"&amp;Z$3&amp;"*")=1,1,0),0))</f>
        <v>0</v>
      </c>
      <c r="AA308" s="0" t="n">
        <f aca="false">IF(OR(AA$3="",Consolidado!$D308=""),0,IF(ISNUMBER(SEARCH(AA$3,Consolidado!$D308)),IF(COUNTIFS(Consolidado!$AC$5:AC308,Consolidado!$AC308,Consolidado!$D$5:D308,"*"&amp;AA$3&amp;"*")=1,1,0),0))</f>
        <v>0</v>
      </c>
      <c r="AB308" s="0" t="n">
        <f aca="false">IF(OR(AB$3="",Consolidado!$D308=""),0,IF(ISNUMBER(SEARCH(AB$3,Consolidado!$D308)),IF(COUNTIFS(Consolidado!$AC$5:AC308,Consolidado!$AC308,Consolidado!$D$5:D308,"*"&amp;AB$3&amp;"*")=1,1,0),0))</f>
        <v>0</v>
      </c>
      <c r="AC308" s="0" t="n">
        <f aca="false">IF(OR(AC$3="",Consolidado!$D308=""),0,IF(ISNUMBER(SEARCH(AC$3,Consolidado!$D308)),IF(COUNTIFS(Consolidado!$AC$5:AC308,Consolidado!$AC308,Consolidado!$D$5:D308,"*"&amp;AC$3&amp;"*")=1,1,0),0))</f>
        <v>0</v>
      </c>
      <c r="AD308" s="0" t="n">
        <f aca="false">IF(OR(AD$3="",Consolidado!$D308=""),0,IF(ISNUMBER(SEARCH(AD$3,Consolidado!$D308)),IF(COUNTIFS(Consolidado!$AC$5:AC308,Consolidado!$AC308,Consolidado!$D$5:D308,"*"&amp;AD$3&amp;"*")=1,1,0),0))</f>
        <v>0</v>
      </c>
      <c r="AE308" s="0" t="n">
        <f aca="false">IF(OR(AE$3="",Consolidado!$D308=""),0,IF(ISNUMBER(SEARCH(AE$3,Consolidado!$D308)),IF(COUNTIFS(Consolidado!$AC$5:AC308,Consolidado!$AC308,Consolidado!$D$5:D308,"*"&amp;AE$3&amp;"*")=1,1,0),0))</f>
        <v>0</v>
      </c>
      <c r="AF308" s="0" t="n">
        <f aca="false">IF(OR(AF$3="",Consolidado!$D308=""),0,IF(ISNUMBER(SEARCH(AF$3,Consolidado!$D308)),IF(COUNTIFS(Consolidado!$AC$5:AC308,Consolidado!$AC308,Consolidado!$D$5:D308,"*"&amp;AF$3&amp;"*")=1,1,0),0))</f>
        <v>0</v>
      </c>
      <c r="AG308" s="0" t="n">
        <f aca="false">IF(OR(AG$3="",Consolidado!$D308=""),0,IF(ISNUMBER(SEARCH(AG$3,Consolidado!$D308)),IF(COUNTIFS(Consolidado!$AC$5:AC308,Consolidado!$AC308,Consolidado!$D$5:D308,"*"&amp;AG$3&amp;"*")=1,1,0),0))</f>
        <v>0</v>
      </c>
      <c r="AH308" s="0" t="n">
        <f aca="false">IF(OR(AH$3="",Consolidado!$D308=""),0,IF(ISNUMBER(SEARCH(AH$3,Consolidado!$D308)),IF(COUNTIFS(Consolidado!$AC$5:AC308,Consolidado!$AC308,Consolidado!$D$5:D308,"*"&amp;AH$3&amp;"*")=1,1,0),0))</f>
        <v>0</v>
      </c>
      <c r="AI308" s="0" t="n">
        <f aca="false">IF(OR(AI$3="",Consolidado!$D308=""),0,IF(ISNUMBER(SEARCH(AI$3,Consolidado!$D308)),IF(COUNTIFS(Consolidado!$AC$5:AC308,Consolidado!$AC308,Consolidado!$D$5:D308,"*"&amp;AI$3&amp;"*")=1,1,0),0))</f>
        <v>0</v>
      </c>
      <c r="AJ308" s="0" t="n">
        <f aca="false">IF(OR(AJ$3="",Consolidado!$D308=""),0,IF(ISNUMBER(SEARCH(AJ$3,Consolidado!$D308)),IF(COUNTIFS(Consolidado!$AC$5:AC308,Consolidado!$AC308,Consolidado!$D$5:D308,"*"&amp;AJ$3&amp;"*")=1,1,0),0))</f>
        <v>0</v>
      </c>
      <c r="AK308" s="0" t="n">
        <f aca="false">IF(OR(AK$3="",Consolidado!$D308=""),0,IF(ISNUMBER(SEARCH(AK$3,Consolidado!$D308)),IF(COUNTIFS(Consolidado!$AC$5:AC308,Consolidado!$AC308,Consolidado!$D$5:D308,"*"&amp;AK$3&amp;"*")=1,1,0),0))</f>
        <v>0</v>
      </c>
      <c r="AL308" s="0" t="n">
        <f aca="false">IF(OR(AL$3="",Consolidado!$D308=""),0,IF(ISNUMBER(SEARCH(AL$3,Consolidado!$D308)),IF(COUNTIFS(Consolidado!$AC$5:AC308,Consolidado!$AC308,Consolidado!$D$5:D308,"*"&amp;AL$3&amp;"*")=1,1,0),0))</f>
        <v>0</v>
      </c>
      <c r="AM308" s="0" t="n">
        <f aca="false">IF(OR(AM$3="",Consolidado!$D308=""),0,IF(ISNUMBER(SEARCH(AM$3,Consolidado!$D308)),IF(COUNTIFS(Consolidado!$AC$5:AC308,Consolidado!$AC308,Consolidado!$D$5:D308,"*"&amp;AM$3&amp;"*")=1,1,0),0))</f>
        <v>0</v>
      </c>
      <c r="AN308" s="0" t="n">
        <f aca="false">IF(OR(AN$3="",Consolidado!$D308=""),0,IF(ISNUMBER(SEARCH(AN$3,Consolidado!$D308)),IF(COUNTIFS(Consolidado!$AC$5:AC308,Consolidado!$AC308,Consolidado!$D$5:D308,"*"&amp;AN$3&amp;"*")=1,1,0),0))</f>
        <v>0</v>
      </c>
      <c r="AO308" s="0" t="n">
        <f aca="false">IF(OR(AO$3="",Consolidado!$D308=""),0,IF(ISNUMBER(SEARCH(AO$3,Consolidado!$D308)),IF(COUNTIFS(Consolidado!$AC$5:AC308,Consolidado!$AC308,Consolidado!$D$5:D308,"*"&amp;AO$3&amp;"*")=1,1,0),0))</f>
        <v>0</v>
      </c>
    </row>
    <row r="309" customFormat="false" ht="15" hidden="false" customHeight="false" outlineLevel="0" collapsed="false">
      <c r="B309" s="0" t="n">
        <f aca="false">IF(OR(B$3="",Consolidado!$D309=""),0,IF(ISNUMBER(SEARCH(B$3,Consolidado!$D309)),IF(COUNTIFS(Consolidado!$AC$5:AC309,Consolidado!$AC309,Consolidado!$D$5:D309,"*"&amp;B$3&amp;"*")=1,1,0),0))</f>
        <v>0</v>
      </c>
      <c r="C309" s="0" t="n">
        <f aca="false">IF(OR(C$3="",Consolidado!$D309=""),0,IF(ISNUMBER(SEARCH(C$3,Consolidado!$D309)),IF(COUNTIFS(Consolidado!$AC$5:AC309,Consolidado!$AC309,Consolidado!$D$5:D309,"*"&amp;C$3&amp;"*")=1,1,0),0))</f>
        <v>0</v>
      </c>
      <c r="D309" s="0" t="n">
        <f aca="false">IF(OR(D$3="",Consolidado!$D309=""),0,IF(ISNUMBER(SEARCH(D$3,Consolidado!$D309)),IF(COUNTIFS(Consolidado!$AC$5:AC309,Consolidado!$AC309,Consolidado!$D$5:D309,"*"&amp;D$3&amp;"*")=1,1,0),0))</f>
        <v>0</v>
      </c>
      <c r="E309" s="0" t="n">
        <f aca="false">IF(OR(E$3="",Consolidado!$D309=""),0,IF(ISNUMBER(SEARCH(E$3,Consolidado!$D309)),IF(COUNTIFS(Consolidado!$AC$5:AC309,Consolidado!$AC309,Consolidado!$D$5:D309,"*"&amp;E$3&amp;"*")=1,1,0),0))</f>
        <v>0</v>
      </c>
      <c r="F309" s="0" t="n">
        <f aca="false">IF(OR(F$3="",Consolidado!$D309=""),0,IF(ISNUMBER(SEARCH(F$3,Consolidado!$D309)),IF(COUNTIFS(Consolidado!$AC$5:AC309,Consolidado!$AC309,Consolidado!$D$5:D309,"*"&amp;F$3&amp;"*")=1,1,0),0))</f>
        <v>0</v>
      </c>
      <c r="G309" s="0" t="n">
        <f aca="false">IF(OR(G$3="",Consolidado!$D309=""),0,IF(ISNUMBER(SEARCH(G$3,Consolidado!$D309)),IF(COUNTIFS(Consolidado!$AC$5:AC309,Consolidado!$AC309,Consolidado!$D$5:D309,"*"&amp;G$3&amp;"*")=1,1,0),0))</f>
        <v>0</v>
      </c>
      <c r="H309" s="0" t="n">
        <f aca="false">IF(OR(H$3="",Consolidado!$D309=""),0,IF(ISNUMBER(SEARCH(H$3,Consolidado!$D309)),IF(COUNTIFS(Consolidado!$AC$5:AC309,Consolidado!$AC309,Consolidado!$D$5:D309,"*"&amp;H$3&amp;"*")=1,1,0),0))</f>
        <v>0</v>
      </c>
      <c r="I309" s="0" t="n">
        <f aca="false">IF(OR(I$3="",Consolidado!$D309=""),0,IF(ISNUMBER(SEARCH(I$3,Consolidado!$D309)),IF(COUNTIFS(Consolidado!$AC$5:AC309,Consolidado!$AC309,Consolidado!$D$5:D309,"*"&amp;I$3&amp;"*")=1,1,0),0))</f>
        <v>0</v>
      </c>
      <c r="J309" s="0" t="n">
        <f aca="false">IF(OR(J$3="",Consolidado!$D309=""),0,IF(ISNUMBER(SEARCH(J$3,Consolidado!$D309)),IF(COUNTIFS(Consolidado!$AC$5:AC309,Consolidado!$AC309,Consolidado!$D$5:D309,"*"&amp;J$3&amp;"*")=1,1,0),0))</f>
        <v>0</v>
      </c>
      <c r="K309" s="0" t="n">
        <f aca="false">IF(OR(K$3="",Consolidado!$D309=""),0,IF(ISNUMBER(SEARCH(K$3,Consolidado!$D309)),IF(COUNTIFS(Consolidado!$AC$5:AC309,Consolidado!$AC309,Consolidado!$D$5:D309,"*"&amp;K$3&amp;"*")=1,1,0),0))</f>
        <v>0</v>
      </c>
      <c r="L309" s="0" t="n">
        <f aca="false">IF(OR(L$3="",Consolidado!$D309=""),0,IF(ISNUMBER(SEARCH(L$3,Consolidado!$D309)),IF(COUNTIFS(Consolidado!$AC$5:AC309,Consolidado!$AC309,Consolidado!$D$5:D309,"*"&amp;L$3&amp;"*")=1,1,0),0))</f>
        <v>0</v>
      </c>
      <c r="M309" s="0" t="n">
        <f aca="false">IF(OR(M$3="",Consolidado!$D309=""),0,IF(ISNUMBER(SEARCH(M$3,Consolidado!$D309)),IF(COUNTIFS(Consolidado!$AC$5:AC309,Consolidado!$AC309,Consolidado!$D$5:D309,"*"&amp;M$3&amp;"*")=1,1,0),0))</f>
        <v>0</v>
      </c>
      <c r="N309" s="0" t="n">
        <f aca="false">IF(OR(N$3="",Consolidado!$D309=""),0,IF(ISNUMBER(SEARCH(N$3,Consolidado!$D309)),IF(COUNTIFS(Consolidado!$AC$5:AC309,Consolidado!$AC309,Consolidado!$D$5:D309,"*"&amp;N$3&amp;"*")=1,1,0),0))</f>
        <v>0</v>
      </c>
      <c r="O309" s="0" t="n">
        <f aca="false">IF(OR(O$3="",Consolidado!$D309=""),0,IF(ISNUMBER(SEARCH(O$3,Consolidado!$D309)),IF(COUNTIFS(Consolidado!$AC$5:AC309,Consolidado!$AC309,Consolidado!$D$5:D309,"*"&amp;O$3&amp;"*")=1,1,0),0))</f>
        <v>0</v>
      </c>
      <c r="P309" s="0" t="n">
        <f aca="false">IF(OR(P$3="",Consolidado!$D309=""),0,IF(ISNUMBER(SEARCH(P$3,Consolidado!$D309)),IF(COUNTIFS(Consolidado!$AC$5:AC309,Consolidado!$AC309,Consolidado!$D$5:D309,"*"&amp;P$3&amp;"*")=1,1,0),0))</f>
        <v>0</v>
      </c>
      <c r="Q309" s="0" t="n">
        <f aca="false">IF(OR(Q$3="",Consolidado!$D309=""),0,IF(ISNUMBER(SEARCH(Q$3,Consolidado!$D309)),IF(COUNTIFS(Consolidado!$AC$5:AC309,Consolidado!$AC309,Consolidado!$D$5:D309,"*"&amp;Q$3&amp;"*")=1,1,0),0))</f>
        <v>0</v>
      </c>
      <c r="R309" s="0" t="n">
        <f aca="false">IF(OR(R$3="",Consolidado!$D309=""),0,IF(ISNUMBER(SEARCH(R$3,Consolidado!$D309)),IF(COUNTIFS(Consolidado!$AC$5:AC309,Consolidado!$AC309,Consolidado!$D$5:D309,"*"&amp;R$3&amp;"*")=1,1,0),0))</f>
        <v>0</v>
      </c>
      <c r="S309" s="0" t="n">
        <f aca="false">IF(OR(S$3="",Consolidado!$D309=""),0,IF(ISNUMBER(SEARCH(S$3,Consolidado!$D309)),IF(COUNTIFS(Consolidado!$AC$5:AC309,Consolidado!$AC309,Consolidado!$D$5:D309,"*"&amp;S$3&amp;"*")=1,1,0),0))</f>
        <v>0</v>
      </c>
      <c r="T309" s="0" t="n">
        <f aca="false">IF(OR(T$3="",Consolidado!$D309=""),0,IF(ISNUMBER(SEARCH(T$3,Consolidado!$D309)),IF(COUNTIFS(Consolidado!$AC$5:AC309,Consolidado!$AC309,Consolidado!$D$5:D309,"*"&amp;T$3&amp;"*")=1,1,0),0))</f>
        <v>0</v>
      </c>
      <c r="U309" s="0" t="n">
        <f aca="false">IF(OR(U$3="",Consolidado!$D309=""),0,IF(ISNUMBER(SEARCH(U$3,Consolidado!$D309)),IF(COUNTIFS(Consolidado!$AC$5:AC309,Consolidado!$AC309,Consolidado!$D$5:D309,"*"&amp;U$3&amp;"*")=1,1,0),0))</f>
        <v>0</v>
      </c>
      <c r="V309" s="0" t="n">
        <f aca="false">IF(OR(V$3="",Consolidado!$D309=""),0,IF(ISNUMBER(SEARCH(V$3,Consolidado!$D309)),IF(COUNTIFS(Consolidado!$AC$5:AC309,Consolidado!$AC309,Consolidado!$D$5:D309,"*"&amp;V$3&amp;"*")=1,1,0),0))</f>
        <v>0</v>
      </c>
      <c r="W309" s="0" t="n">
        <f aca="false">IF(OR(W$3="",Consolidado!$D309=""),0,IF(ISNUMBER(SEARCH(W$3,Consolidado!$D309)),IF(COUNTIFS(Consolidado!$AC$5:AC309,Consolidado!$AC309,Consolidado!$D$5:D309,"*"&amp;W$3&amp;"*")=1,1,0),0))</f>
        <v>0</v>
      </c>
      <c r="X309" s="0" t="n">
        <f aca="false">IF(OR(X$3="",Consolidado!$D309=""),0,IF(ISNUMBER(SEARCH(X$3,Consolidado!$D309)),IF(COUNTIFS(Consolidado!$AC$5:AC309,Consolidado!$AC309,Consolidado!$D$5:D309,"*"&amp;X$3&amp;"*")=1,1,0),0))</f>
        <v>0</v>
      </c>
      <c r="Y309" s="0" t="n">
        <f aca="false">IF(OR(Y$3="",Consolidado!$D309=""),0,IF(ISNUMBER(SEARCH(Y$3,Consolidado!$D309)),IF(COUNTIFS(Consolidado!$AC$5:AC309,Consolidado!$AC309,Consolidado!$D$5:D309,"*"&amp;Y$3&amp;"*")=1,1,0),0))</f>
        <v>0</v>
      </c>
      <c r="Z309" s="0" t="n">
        <f aca="false">IF(OR(Z$3="",Consolidado!$D309=""),0,IF(ISNUMBER(SEARCH(Z$3,Consolidado!$D309)),IF(COUNTIFS(Consolidado!$AC$5:AC309,Consolidado!$AC309,Consolidado!$D$5:D309,"*"&amp;Z$3&amp;"*")=1,1,0),0))</f>
        <v>0</v>
      </c>
      <c r="AA309" s="0" t="n">
        <f aca="false">IF(OR(AA$3="",Consolidado!$D309=""),0,IF(ISNUMBER(SEARCH(AA$3,Consolidado!$D309)),IF(COUNTIFS(Consolidado!$AC$5:AC309,Consolidado!$AC309,Consolidado!$D$5:D309,"*"&amp;AA$3&amp;"*")=1,1,0),0))</f>
        <v>0</v>
      </c>
      <c r="AB309" s="0" t="n">
        <f aca="false">IF(OR(AB$3="",Consolidado!$D309=""),0,IF(ISNUMBER(SEARCH(AB$3,Consolidado!$D309)),IF(COUNTIFS(Consolidado!$AC$5:AC309,Consolidado!$AC309,Consolidado!$D$5:D309,"*"&amp;AB$3&amp;"*")=1,1,0),0))</f>
        <v>0</v>
      </c>
      <c r="AC309" s="0" t="n">
        <f aca="false">IF(OR(AC$3="",Consolidado!$D309=""),0,IF(ISNUMBER(SEARCH(AC$3,Consolidado!$D309)),IF(COUNTIFS(Consolidado!$AC$5:AC309,Consolidado!$AC309,Consolidado!$D$5:D309,"*"&amp;AC$3&amp;"*")=1,1,0),0))</f>
        <v>0</v>
      </c>
      <c r="AD309" s="0" t="n">
        <f aca="false">IF(OR(AD$3="",Consolidado!$D309=""),0,IF(ISNUMBER(SEARCH(AD$3,Consolidado!$D309)),IF(COUNTIFS(Consolidado!$AC$5:AC309,Consolidado!$AC309,Consolidado!$D$5:D309,"*"&amp;AD$3&amp;"*")=1,1,0),0))</f>
        <v>0</v>
      </c>
      <c r="AE309" s="0" t="n">
        <f aca="false">IF(OR(AE$3="",Consolidado!$D309=""),0,IF(ISNUMBER(SEARCH(AE$3,Consolidado!$D309)),IF(COUNTIFS(Consolidado!$AC$5:AC309,Consolidado!$AC309,Consolidado!$D$5:D309,"*"&amp;AE$3&amp;"*")=1,1,0),0))</f>
        <v>0</v>
      </c>
      <c r="AF309" s="0" t="n">
        <f aca="false">IF(OR(AF$3="",Consolidado!$D309=""),0,IF(ISNUMBER(SEARCH(AF$3,Consolidado!$D309)),IF(COUNTIFS(Consolidado!$AC$5:AC309,Consolidado!$AC309,Consolidado!$D$5:D309,"*"&amp;AF$3&amp;"*")=1,1,0),0))</f>
        <v>0</v>
      </c>
      <c r="AG309" s="0" t="n">
        <f aca="false">IF(OR(AG$3="",Consolidado!$D309=""),0,IF(ISNUMBER(SEARCH(AG$3,Consolidado!$D309)),IF(COUNTIFS(Consolidado!$AC$5:AC309,Consolidado!$AC309,Consolidado!$D$5:D309,"*"&amp;AG$3&amp;"*")=1,1,0),0))</f>
        <v>0</v>
      </c>
      <c r="AH309" s="0" t="n">
        <f aca="false">IF(OR(AH$3="",Consolidado!$D309=""),0,IF(ISNUMBER(SEARCH(AH$3,Consolidado!$D309)),IF(COUNTIFS(Consolidado!$AC$5:AC309,Consolidado!$AC309,Consolidado!$D$5:D309,"*"&amp;AH$3&amp;"*")=1,1,0),0))</f>
        <v>0</v>
      </c>
      <c r="AI309" s="0" t="n">
        <f aca="false">IF(OR(AI$3="",Consolidado!$D309=""),0,IF(ISNUMBER(SEARCH(AI$3,Consolidado!$D309)),IF(COUNTIFS(Consolidado!$AC$5:AC309,Consolidado!$AC309,Consolidado!$D$5:D309,"*"&amp;AI$3&amp;"*")=1,1,0),0))</f>
        <v>0</v>
      </c>
      <c r="AJ309" s="0" t="n">
        <f aca="false">IF(OR(AJ$3="",Consolidado!$D309=""),0,IF(ISNUMBER(SEARCH(AJ$3,Consolidado!$D309)),IF(COUNTIFS(Consolidado!$AC$5:AC309,Consolidado!$AC309,Consolidado!$D$5:D309,"*"&amp;AJ$3&amp;"*")=1,1,0),0))</f>
        <v>0</v>
      </c>
      <c r="AK309" s="0" t="n">
        <f aca="false">IF(OR(AK$3="",Consolidado!$D309=""),0,IF(ISNUMBER(SEARCH(AK$3,Consolidado!$D309)),IF(COUNTIFS(Consolidado!$AC$5:AC309,Consolidado!$AC309,Consolidado!$D$5:D309,"*"&amp;AK$3&amp;"*")=1,1,0),0))</f>
        <v>0</v>
      </c>
      <c r="AL309" s="0" t="n">
        <f aca="false">IF(OR(AL$3="",Consolidado!$D309=""),0,IF(ISNUMBER(SEARCH(AL$3,Consolidado!$D309)),IF(COUNTIFS(Consolidado!$AC$5:AC309,Consolidado!$AC309,Consolidado!$D$5:D309,"*"&amp;AL$3&amp;"*")=1,1,0),0))</f>
        <v>0</v>
      </c>
      <c r="AM309" s="0" t="n">
        <f aca="false">IF(OR(AM$3="",Consolidado!$D309=""),0,IF(ISNUMBER(SEARCH(AM$3,Consolidado!$D309)),IF(COUNTIFS(Consolidado!$AC$5:AC309,Consolidado!$AC309,Consolidado!$D$5:D309,"*"&amp;AM$3&amp;"*")=1,1,0),0))</f>
        <v>0</v>
      </c>
      <c r="AN309" s="0" t="n">
        <f aca="false">IF(OR(AN$3="",Consolidado!$D309=""),0,IF(ISNUMBER(SEARCH(AN$3,Consolidado!$D309)),IF(COUNTIFS(Consolidado!$AC$5:AC309,Consolidado!$AC309,Consolidado!$D$5:D309,"*"&amp;AN$3&amp;"*")=1,1,0),0))</f>
        <v>0</v>
      </c>
      <c r="AO309" s="0" t="n">
        <f aca="false">IF(OR(AO$3="",Consolidado!$D309=""),0,IF(ISNUMBER(SEARCH(AO$3,Consolidado!$D309)),IF(COUNTIFS(Consolidado!$AC$5:AC309,Consolidado!$AC309,Consolidado!$D$5:D309,"*"&amp;AO$3&amp;"*")=1,1,0),0))</f>
        <v>0</v>
      </c>
    </row>
    <row r="310" customFormat="false" ht="15" hidden="false" customHeight="false" outlineLevel="0" collapsed="false">
      <c r="B310" s="0" t="n">
        <f aca="false">IF(OR(B$3="",Consolidado!$D310=""),0,IF(ISNUMBER(SEARCH(B$3,Consolidado!$D310)),IF(COUNTIFS(Consolidado!$AC$5:AC310,Consolidado!$AC310,Consolidado!$D$5:D310,"*"&amp;B$3&amp;"*")=1,1,0),0))</f>
        <v>0</v>
      </c>
      <c r="C310" s="0" t="n">
        <f aca="false">IF(OR(C$3="",Consolidado!$D310=""),0,IF(ISNUMBER(SEARCH(C$3,Consolidado!$D310)),IF(COUNTIFS(Consolidado!$AC$5:AC310,Consolidado!$AC310,Consolidado!$D$5:D310,"*"&amp;C$3&amp;"*")=1,1,0),0))</f>
        <v>0</v>
      </c>
      <c r="D310" s="0" t="n">
        <f aca="false">IF(OR(D$3="",Consolidado!$D310=""),0,IF(ISNUMBER(SEARCH(D$3,Consolidado!$D310)),IF(COUNTIFS(Consolidado!$AC$5:AC310,Consolidado!$AC310,Consolidado!$D$5:D310,"*"&amp;D$3&amp;"*")=1,1,0),0))</f>
        <v>0</v>
      </c>
      <c r="E310" s="0" t="n">
        <f aca="false">IF(OR(E$3="",Consolidado!$D310=""),0,IF(ISNUMBER(SEARCH(E$3,Consolidado!$D310)),IF(COUNTIFS(Consolidado!$AC$5:AC310,Consolidado!$AC310,Consolidado!$D$5:D310,"*"&amp;E$3&amp;"*")=1,1,0),0))</f>
        <v>0</v>
      </c>
      <c r="F310" s="0" t="n">
        <f aca="false">IF(OR(F$3="",Consolidado!$D310=""),0,IF(ISNUMBER(SEARCH(F$3,Consolidado!$D310)),IF(COUNTIFS(Consolidado!$AC$5:AC310,Consolidado!$AC310,Consolidado!$D$5:D310,"*"&amp;F$3&amp;"*")=1,1,0),0))</f>
        <v>0</v>
      </c>
      <c r="G310" s="0" t="n">
        <f aca="false">IF(OR(G$3="",Consolidado!$D310=""),0,IF(ISNUMBER(SEARCH(G$3,Consolidado!$D310)),IF(COUNTIFS(Consolidado!$AC$5:AC310,Consolidado!$AC310,Consolidado!$D$5:D310,"*"&amp;G$3&amp;"*")=1,1,0),0))</f>
        <v>0</v>
      </c>
      <c r="H310" s="0" t="n">
        <f aca="false">IF(OR(H$3="",Consolidado!$D310=""),0,IF(ISNUMBER(SEARCH(H$3,Consolidado!$D310)),IF(COUNTIFS(Consolidado!$AC$5:AC310,Consolidado!$AC310,Consolidado!$D$5:D310,"*"&amp;H$3&amp;"*")=1,1,0),0))</f>
        <v>0</v>
      </c>
      <c r="I310" s="0" t="n">
        <f aca="false">IF(OR(I$3="",Consolidado!$D310=""),0,IF(ISNUMBER(SEARCH(I$3,Consolidado!$D310)),IF(COUNTIFS(Consolidado!$AC$5:AC310,Consolidado!$AC310,Consolidado!$D$5:D310,"*"&amp;I$3&amp;"*")=1,1,0),0))</f>
        <v>0</v>
      </c>
      <c r="J310" s="0" t="n">
        <f aca="false">IF(OR(J$3="",Consolidado!$D310=""),0,IF(ISNUMBER(SEARCH(J$3,Consolidado!$D310)),IF(COUNTIFS(Consolidado!$AC$5:AC310,Consolidado!$AC310,Consolidado!$D$5:D310,"*"&amp;J$3&amp;"*")=1,1,0),0))</f>
        <v>0</v>
      </c>
      <c r="K310" s="0" t="n">
        <f aca="false">IF(OR(K$3="",Consolidado!$D310=""),0,IF(ISNUMBER(SEARCH(K$3,Consolidado!$D310)),IF(COUNTIFS(Consolidado!$AC$5:AC310,Consolidado!$AC310,Consolidado!$D$5:D310,"*"&amp;K$3&amp;"*")=1,1,0),0))</f>
        <v>0</v>
      </c>
      <c r="L310" s="0" t="n">
        <f aca="false">IF(OR(L$3="",Consolidado!$D310=""),0,IF(ISNUMBER(SEARCH(L$3,Consolidado!$D310)),IF(COUNTIFS(Consolidado!$AC$5:AC310,Consolidado!$AC310,Consolidado!$D$5:D310,"*"&amp;L$3&amp;"*")=1,1,0),0))</f>
        <v>0</v>
      </c>
      <c r="M310" s="0" t="n">
        <f aca="false">IF(OR(M$3="",Consolidado!$D310=""),0,IF(ISNUMBER(SEARCH(M$3,Consolidado!$D310)),IF(COUNTIFS(Consolidado!$AC$5:AC310,Consolidado!$AC310,Consolidado!$D$5:D310,"*"&amp;M$3&amp;"*")=1,1,0),0))</f>
        <v>0</v>
      </c>
      <c r="N310" s="0" t="n">
        <f aca="false">IF(OR(N$3="",Consolidado!$D310=""),0,IF(ISNUMBER(SEARCH(N$3,Consolidado!$D310)),IF(COUNTIFS(Consolidado!$AC$5:AC310,Consolidado!$AC310,Consolidado!$D$5:D310,"*"&amp;N$3&amp;"*")=1,1,0),0))</f>
        <v>0</v>
      </c>
      <c r="O310" s="0" t="n">
        <f aca="false">IF(OR(O$3="",Consolidado!$D310=""),0,IF(ISNUMBER(SEARCH(O$3,Consolidado!$D310)),IF(COUNTIFS(Consolidado!$AC$5:AC310,Consolidado!$AC310,Consolidado!$D$5:D310,"*"&amp;O$3&amp;"*")=1,1,0),0))</f>
        <v>0</v>
      </c>
      <c r="P310" s="0" t="n">
        <f aca="false">IF(OR(P$3="",Consolidado!$D310=""),0,IF(ISNUMBER(SEARCH(P$3,Consolidado!$D310)),IF(COUNTIFS(Consolidado!$AC$5:AC310,Consolidado!$AC310,Consolidado!$D$5:D310,"*"&amp;P$3&amp;"*")=1,1,0),0))</f>
        <v>0</v>
      </c>
      <c r="Q310" s="0" t="n">
        <f aca="false">IF(OR(Q$3="",Consolidado!$D310=""),0,IF(ISNUMBER(SEARCH(Q$3,Consolidado!$D310)),IF(COUNTIFS(Consolidado!$AC$5:AC310,Consolidado!$AC310,Consolidado!$D$5:D310,"*"&amp;Q$3&amp;"*")=1,1,0),0))</f>
        <v>0</v>
      </c>
      <c r="R310" s="0" t="n">
        <f aca="false">IF(OR(R$3="",Consolidado!$D310=""),0,IF(ISNUMBER(SEARCH(R$3,Consolidado!$D310)),IF(COUNTIFS(Consolidado!$AC$5:AC310,Consolidado!$AC310,Consolidado!$D$5:D310,"*"&amp;R$3&amp;"*")=1,1,0),0))</f>
        <v>0</v>
      </c>
      <c r="S310" s="0" t="n">
        <f aca="false">IF(OR(S$3="",Consolidado!$D310=""),0,IF(ISNUMBER(SEARCH(S$3,Consolidado!$D310)),IF(COUNTIFS(Consolidado!$AC$5:AC310,Consolidado!$AC310,Consolidado!$D$5:D310,"*"&amp;S$3&amp;"*")=1,1,0),0))</f>
        <v>0</v>
      </c>
      <c r="T310" s="0" t="n">
        <f aca="false">IF(OR(T$3="",Consolidado!$D310=""),0,IF(ISNUMBER(SEARCH(T$3,Consolidado!$D310)),IF(COUNTIFS(Consolidado!$AC$5:AC310,Consolidado!$AC310,Consolidado!$D$5:D310,"*"&amp;T$3&amp;"*")=1,1,0),0))</f>
        <v>0</v>
      </c>
      <c r="U310" s="0" t="n">
        <f aca="false">IF(OR(U$3="",Consolidado!$D310=""),0,IF(ISNUMBER(SEARCH(U$3,Consolidado!$D310)),IF(COUNTIFS(Consolidado!$AC$5:AC310,Consolidado!$AC310,Consolidado!$D$5:D310,"*"&amp;U$3&amp;"*")=1,1,0),0))</f>
        <v>0</v>
      </c>
      <c r="V310" s="0" t="n">
        <f aca="false">IF(OR(V$3="",Consolidado!$D310=""),0,IF(ISNUMBER(SEARCH(V$3,Consolidado!$D310)),IF(COUNTIFS(Consolidado!$AC$5:AC310,Consolidado!$AC310,Consolidado!$D$5:D310,"*"&amp;V$3&amp;"*")=1,1,0),0))</f>
        <v>0</v>
      </c>
      <c r="W310" s="0" t="n">
        <f aca="false">IF(OR(W$3="",Consolidado!$D310=""),0,IF(ISNUMBER(SEARCH(W$3,Consolidado!$D310)),IF(COUNTIFS(Consolidado!$AC$5:AC310,Consolidado!$AC310,Consolidado!$D$5:D310,"*"&amp;W$3&amp;"*")=1,1,0),0))</f>
        <v>0</v>
      </c>
      <c r="X310" s="0" t="n">
        <f aca="false">IF(OR(X$3="",Consolidado!$D310=""),0,IF(ISNUMBER(SEARCH(X$3,Consolidado!$D310)),IF(COUNTIFS(Consolidado!$AC$5:AC310,Consolidado!$AC310,Consolidado!$D$5:D310,"*"&amp;X$3&amp;"*")=1,1,0),0))</f>
        <v>0</v>
      </c>
      <c r="Y310" s="0" t="n">
        <f aca="false">IF(OR(Y$3="",Consolidado!$D310=""),0,IF(ISNUMBER(SEARCH(Y$3,Consolidado!$D310)),IF(COUNTIFS(Consolidado!$AC$5:AC310,Consolidado!$AC310,Consolidado!$D$5:D310,"*"&amp;Y$3&amp;"*")=1,1,0),0))</f>
        <v>0</v>
      </c>
      <c r="Z310" s="0" t="n">
        <f aca="false">IF(OR(Z$3="",Consolidado!$D310=""),0,IF(ISNUMBER(SEARCH(Z$3,Consolidado!$D310)),IF(COUNTIFS(Consolidado!$AC$5:AC310,Consolidado!$AC310,Consolidado!$D$5:D310,"*"&amp;Z$3&amp;"*")=1,1,0),0))</f>
        <v>0</v>
      </c>
      <c r="AA310" s="0" t="n">
        <f aca="false">IF(OR(AA$3="",Consolidado!$D310=""),0,IF(ISNUMBER(SEARCH(AA$3,Consolidado!$D310)),IF(COUNTIFS(Consolidado!$AC$5:AC310,Consolidado!$AC310,Consolidado!$D$5:D310,"*"&amp;AA$3&amp;"*")=1,1,0),0))</f>
        <v>0</v>
      </c>
      <c r="AB310" s="0" t="n">
        <f aca="false">IF(OR(AB$3="",Consolidado!$D310=""),0,IF(ISNUMBER(SEARCH(AB$3,Consolidado!$D310)),IF(COUNTIFS(Consolidado!$AC$5:AC310,Consolidado!$AC310,Consolidado!$D$5:D310,"*"&amp;AB$3&amp;"*")=1,1,0),0))</f>
        <v>0</v>
      </c>
      <c r="AC310" s="0" t="n">
        <f aca="false">IF(OR(AC$3="",Consolidado!$D310=""),0,IF(ISNUMBER(SEARCH(AC$3,Consolidado!$D310)),IF(COUNTIFS(Consolidado!$AC$5:AC310,Consolidado!$AC310,Consolidado!$D$5:D310,"*"&amp;AC$3&amp;"*")=1,1,0),0))</f>
        <v>0</v>
      </c>
      <c r="AD310" s="0" t="n">
        <f aca="false">IF(OR(AD$3="",Consolidado!$D310=""),0,IF(ISNUMBER(SEARCH(AD$3,Consolidado!$D310)),IF(COUNTIFS(Consolidado!$AC$5:AC310,Consolidado!$AC310,Consolidado!$D$5:D310,"*"&amp;AD$3&amp;"*")=1,1,0),0))</f>
        <v>0</v>
      </c>
      <c r="AE310" s="0" t="n">
        <f aca="false">IF(OR(AE$3="",Consolidado!$D310=""),0,IF(ISNUMBER(SEARCH(AE$3,Consolidado!$D310)),IF(COUNTIFS(Consolidado!$AC$5:AC310,Consolidado!$AC310,Consolidado!$D$5:D310,"*"&amp;AE$3&amp;"*")=1,1,0),0))</f>
        <v>0</v>
      </c>
      <c r="AF310" s="0" t="n">
        <f aca="false">IF(OR(AF$3="",Consolidado!$D310=""),0,IF(ISNUMBER(SEARCH(AF$3,Consolidado!$D310)),IF(COUNTIFS(Consolidado!$AC$5:AC310,Consolidado!$AC310,Consolidado!$D$5:D310,"*"&amp;AF$3&amp;"*")=1,1,0),0))</f>
        <v>0</v>
      </c>
      <c r="AG310" s="0" t="n">
        <f aca="false">IF(OR(AG$3="",Consolidado!$D310=""),0,IF(ISNUMBER(SEARCH(AG$3,Consolidado!$D310)),IF(COUNTIFS(Consolidado!$AC$5:AC310,Consolidado!$AC310,Consolidado!$D$5:D310,"*"&amp;AG$3&amp;"*")=1,1,0),0))</f>
        <v>0</v>
      </c>
      <c r="AH310" s="0" t="n">
        <f aca="false">IF(OR(AH$3="",Consolidado!$D310=""),0,IF(ISNUMBER(SEARCH(AH$3,Consolidado!$D310)),IF(COUNTIFS(Consolidado!$AC$5:AC310,Consolidado!$AC310,Consolidado!$D$5:D310,"*"&amp;AH$3&amp;"*")=1,1,0),0))</f>
        <v>0</v>
      </c>
      <c r="AI310" s="0" t="n">
        <f aca="false">IF(OR(AI$3="",Consolidado!$D310=""),0,IF(ISNUMBER(SEARCH(AI$3,Consolidado!$D310)),IF(COUNTIFS(Consolidado!$AC$5:AC310,Consolidado!$AC310,Consolidado!$D$5:D310,"*"&amp;AI$3&amp;"*")=1,1,0),0))</f>
        <v>0</v>
      </c>
      <c r="AJ310" s="0" t="n">
        <f aca="false">IF(OR(AJ$3="",Consolidado!$D310=""),0,IF(ISNUMBER(SEARCH(AJ$3,Consolidado!$D310)),IF(COUNTIFS(Consolidado!$AC$5:AC310,Consolidado!$AC310,Consolidado!$D$5:D310,"*"&amp;AJ$3&amp;"*")=1,1,0),0))</f>
        <v>0</v>
      </c>
      <c r="AK310" s="0" t="n">
        <f aca="false">IF(OR(AK$3="",Consolidado!$D310=""),0,IF(ISNUMBER(SEARCH(AK$3,Consolidado!$D310)),IF(COUNTIFS(Consolidado!$AC$5:AC310,Consolidado!$AC310,Consolidado!$D$5:D310,"*"&amp;AK$3&amp;"*")=1,1,0),0))</f>
        <v>0</v>
      </c>
      <c r="AL310" s="0" t="n">
        <f aca="false">IF(OR(AL$3="",Consolidado!$D310=""),0,IF(ISNUMBER(SEARCH(AL$3,Consolidado!$D310)),IF(COUNTIFS(Consolidado!$AC$5:AC310,Consolidado!$AC310,Consolidado!$D$5:D310,"*"&amp;AL$3&amp;"*")=1,1,0),0))</f>
        <v>0</v>
      </c>
      <c r="AM310" s="0" t="n">
        <f aca="false">IF(OR(AM$3="",Consolidado!$D310=""),0,IF(ISNUMBER(SEARCH(AM$3,Consolidado!$D310)),IF(COUNTIFS(Consolidado!$AC$5:AC310,Consolidado!$AC310,Consolidado!$D$5:D310,"*"&amp;AM$3&amp;"*")=1,1,0),0))</f>
        <v>0</v>
      </c>
      <c r="AN310" s="0" t="n">
        <f aca="false">IF(OR(AN$3="",Consolidado!$D310=""),0,IF(ISNUMBER(SEARCH(AN$3,Consolidado!$D310)),IF(COUNTIFS(Consolidado!$AC$5:AC310,Consolidado!$AC310,Consolidado!$D$5:D310,"*"&amp;AN$3&amp;"*")=1,1,0),0))</f>
        <v>0</v>
      </c>
      <c r="AO310" s="0" t="n">
        <f aca="false">IF(OR(AO$3="",Consolidado!$D310=""),0,IF(ISNUMBER(SEARCH(AO$3,Consolidado!$D310)),IF(COUNTIFS(Consolidado!$AC$5:AC310,Consolidado!$AC310,Consolidado!$D$5:D310,"*"&amp;AO$3&amp;"*")=1,1,0),0))</f>
        <v>0</v>
      </c>
    </row>
    <row r="311" customFormat="false" ht="15" hidden="false" customHeight="false" outlineLevel="0" collapsed="false">
      <c r="B311" s="0" t="n">
        <f aca="false">IF(OR(B$3="",Consolidado!$D311=""),0,IF(ISNUMBER(SEARCH(B$3,Consolidado!$D311)),IF(COUNTIFS(Consolidado!$AC$5:AC311,Consolidado!$AC311,Consolidado!$D$5:D311,"*"&amp;B$3&amp;"*")=1,1,0),0))</f>
        <v>0</v>
      </c>
      <c r="C311" s="0" t="n">
        <f aca="false">IF(OR(C$3="",Consolidado!$D311=""),0,IF(ISNUMBER(SEARCH(C$3,Consolidado!$D311)),IF(COUNTIFS(Consolidado!$AC$5:AC311,Consolidado!$AC311,Consolidado!$D$5:D311,"*"&amp;C$3&amp;"*")=1,1,0),0))</f>
        <v>0</v>
      </c>
      <c r="D311" s="0" t="n">
        <f aca="false">IF(OR(D$3="",Consolidado!$D311=""),0,IF(ISNUMBER(SEARCH(D$3,Consolidado!$D311)),IF(COUNTIFS(Consolidado!$AC$5:AC311,Consolidado!$AC311,Consolidado!$D$5:D311,"*"&amp;D$3&amp;"*")=1,1,0),0))</f>
        <v>0</v>
      </c>
      <c r="E311" s="0" t="n">
        <f aca="false">IF(OR(E$3="",Consolidado!$D311=""),0,IF(ISNUMBER(SEARCH(E$3,Consolidado!$D311)),IF(COUNTIFS(Consolidado!$AC$5:AC311,Consolidado!$AC311,Consolidado!$D$5:D311,"*"&amp;E$3&amp;"*")=1,1,0),0))</f>
        <v>0</v>
      </c>
      <c r="F311" s="0" t="n">
        <f aca="false">IF(OR(F$3="",Consolidado!$D311=""),0,IF(ISNUMBER(SEARCH(F$3,Consolidado!$D311)),IF(COUNTIFS(Consolidado!$AC$5:AC311,Consolidado!$AC311,Consolidado!$D$5:D311,"*"&amp;F$3&amp;"*")=1,1,0),0))</f>
        <v>0</v>
      </c>
      <c r="G311" s="0" t="n">
        <f aca="false">IF(OR(G$3="",Consolidado!$D311=""),0,IF(ISNUMBER(SEARCH(G$3,Consolidado!$D311)),IF(COUNTIFS(Consolidado!$AC$5:AC311,Consolidado!$AC311,Consolidado!$D$5:D311,"*"&amp;G$3&amp;"*")=1,1,0),0))</f>
        <v>0</v>
      </c>
      <c r="H311" s="0" t="n">
        <f aca="false">IF(OR(H$3="",Consolidado!$D311=""),0,IF(ISNUMBER(SEARCH(H$3,Consolidado!$D311)),IF(COUNTIFS(Consolidado!$AC$5:AC311,Consolidado!$AC311,Consolidado!$D$5:D311,"*"&amp;H$3&amp;"*")=1,1,0),0))</f>
        <v>0</v>
      </c>
      <c r="I311" s="0" t="n">
        <f aca="false">IF(OR(I$3="",Consolidado!$D311=""),0,IF(ISNUMBER(SEARCH(I$3,Consolidado!$D311)),IF(COUNTIFS(Consolidado!$AC$5:AC311,Consolidado!$AC311,Consolidado!$D$5:D311,"*"&amp;I$3&amp;"*")=1,1,0),0))</f>
        <v>0</v>
      </c>
      <c r="J311" s="0" t="n">
        <f aca="false">IF(OR(J$3="",Consolidado!$D311=""),0,IF(ISNUMBER(SEARCH(J$3,Consolidado!$D311)),IF(COUNTIFS(Consolidado!$AC$5:AC311,Consolidado!$AC311,Consolidado!$D$5:D311,"*"&amp;J$3&amp;"*")=1,1,0),0))</f>
        <v>0</v>
      </c>
      <c r="K311" s="0" t="n">
        <f aca="false">IF(OR(K$3="",Consolidado!$D311=""),0,IF(ISNUMBER(SEARCH(K$3,Consolidado!$D311)),IF(COUNTIFS(Consolidado!$AC$5:AC311,Consolidado!$AC311,Consolidado!$D$5:D311,"*"&amp;K$3&amp;"*")=1,1,0),0))</f>
        <v>0</v>
      </c>
      <c r="L311" s="0" t="n">
        <f aca="false">IF(OR(L$3="",Consolidado!$D311=""),0,IF(ISNUMBER(SEARCH(L$3,Consolidado!$D311)),IF(COUNTIFS(Consolidado!$AC$5:AC311,Consolidado!$AC311,Consolidado!$D$5:D311,"*"&amp;L$3&amp;"*")=1,1,0),0))</f>
        <v>0</v>
      </c>
      <c r="M311" s="0" t="n">
        <f aca="false">IF(OR(M$3="",Consolidado!$D311=""),0,IF(ISNUMBER(SEARCH(M$3,Consolidado!$D311)),IF(COUNTIFS(Consolidado!$AC$5:AC311,Consolidado!$AC311,Consolidado!$D$5:D311,"*"&amp;M$3&amp;"*")=1,1,0),0))</f>
        <v>0</v>
      </c>
      <c r="N311" s="0" t="n">
        <f aca="false">IF(OR(N$3="",Consolidado!$D311=""),0,IF(ISNUMBER(SEARCH(N$3,Consolidado!$D311)),IF(COUNTIFS(Consolidado!$AC$5:AC311,Consolidado!$AC311,Consolidado!$D$5:D311,"*"&amp;N$3&amp;"*")=1,1,0),0))</f>
        <v>0</v>
      </c>
      <c r="O311" s="0" t="n">
        <f aca="false">IF(OR(O$3="",Consolidado!$D311=""),0,IF(ISNUMBER(SEARCH(O$3,Consolidado!$D311)),IF(COUNTIFS(Consolidado!$AC$5:AC311,Consolidado!$AC311,Consolidado!$D$5:D311,"*"&amp;O$3&amp;"*")=1,1,0),0))</f>
        <v>0</v>
      </c>
      <c r="P311" s="0" t="n">
        <f aca="false">IF(OR(P$3="",Consolidado!$D311=""),0,IF(ISNUMBER(SEARCH(P$3,Consolidado!$D311)),IF(COUNTIFS(Consolidado!$AC$5:AC311,Consolidado!$AC311,Consolidado!$D$5:D311,"*"&amp;P$3&amp;"*")=1,1,0),0))</f>
        <v>0</v>
      </c>
      <c r="Q311" s="0" t="n">
        <f aca="false">IF(OR(Q$3="",Consolidado!$D311=""),0,IF(ISNUMBER(SEARCH(Q$3,Consolidado!$D311)),IF(COUNTIFS(Consolidado!$AC$5:AC311,Consolidado!$AC311,Consolidado!$D$5:D311,"*"&amp;Q$3&amp;"*")=1,1,0),0))</f>
        <v>0</v>
      </c>
      <c r="R311" s="0" t="n">
        <f aca="false">IF(OR(R$3="",Consolidado!$D311=""),0,IF(ISNUMBER(SEARCH(R$3,Consolidado!$D311)),IF(COUNTIFS(Consolidado!$AC$5:AC311,Consolidado!$AC311,Consolidado!$D$5:D311,"*"&amp;R$3&amp;"*")=1,1,0),0))</f>
        <v>0</v>
      </c>
      <c r="S311" s="0" t="n">
        <f aca="false">IF(OR(S$3="",Consolidado!$D311=""),0,IF(ISNUMBER(SEARCH(S$3,Consolidado!$D311)),IF(COUNTIFS(Consolidado!$AC$5:AC311,Consolidado!$AC311,Consolidado!$D$5:D311,"*"&amp;S$3&amp;"*")=1,1,0),0))</f>
        <v>0</v>
      </c>
      <c r="T311" s="0" t="n">
        <f aca="false">IF(OR(T$3="",Consolidado!$D311=""),0,IF(ISNUMBER(SEARCH(T$3,Consolidado!$D311)),IF(COUNTIFS(Consolidado!$AC$5:AC311,Consolidado!$AC311,Consolidado!$D$5:D311,"*"&amp;T$3&amp;"*")=1,1,0),0))</f>
        <v>0</v>
      </c>
      <c r="U311" s="0" t="n">
        <f aca="false">IF(OR(U$3="",Consolidado!$D311=""),0,IF(ISNUMBER(SEARCH(U$3,Consolidado!$D311)),IF(COUNTIFS(Consolidado!$AC$5:AC311,Consolidado!$AC311,Consolidado!$D$5:D311,"*"&amp;U$3&amp;"*")=1,1,0),0))</f>
        <v>0</v>
      </c>
      <c r="V311" s="0" t="n">
        <f aca="false">IF(OR(V$3="",Consolidado!$D311=""),0,IF(ISNUMBER(SEARCH(V$3,Consolidado!$D311)),IF(COUNTIFS(Consolidado!$AC$5:AC311,Consolidado!$AC311,Consolidado!$D$5:D311,"*"&amp;V$3&amp;"*")=1,1,0),0))</f>
        <v>0</v>
      </c>
      <c r="W311" s="0" t="n">
        <f aca="false">IF(OR(W$3="",Consolidado!$D311=""),0,IF(ISNUMBER(SEARCH(W$3,Consolidado!$D311)),IF(COUNTIFS(Consolidado!$AC$5:AC311,Consolidado!$AC311,Consolidado!$D$5:D311,"*"&amp;W$3&amp;"*")=1,1,0),0))</f>
        <v>0</v>
      </c>
      <c r="X311" s="0" t="n">
        <f aca="false">IF(OR(X$3="",Consolidado!$D311=""),0,IF(ISNUMBER(SEARCH(X$3,Consolidado!$D311)),IF(COUNTIFS(Consolidado!$AC$5:AC311,Consolidado!$AC311,Consolidado!$D$5:D311,"*"&amp;X$3&amp;"*")=1,1,0),0))</f>
        <v>0</v>
      </c>
      <c r="Y311" s="0" t="n">
        <f aca="false">IF(OR(Y$3="",Consolidado!$D311=""),0,IF(ISNUMBER(SEARCH(Y$3,Consolidado!$D311)),IF(COUNTIFS(Consolidado!$AC$5:AC311,Consolidado!$AC311,Consolidado!$D$5:D311,"*"&amp;Y$3&amp;"*")=1,1,0),0))</f>
        <v>0</v>
      </c>
      <c r="Z311" s="0" t="n">
        <f aca="false">IF(OR(Z$3="",Consolidado!$D311=""),0,IF(ISNUMBER(SEARCH(Z$3,Consolidado!$D311)),IF(COUNTIFS(Consolidado!$AC$5:AC311,Consolidado!$AC311,Consolidado!$D$5:D311,"*"&amp;Z$3&amp;"*")=1,1,0),0))</f>
        <v>0</v>
      </c>
      <c r="AA311" s="0" t="n">
        <f aca="false">IF(OR(AA$3="",Consolidado!$D311=""),0,IF(ISNUMBER(SEARCH(AA$3,Consolidado!$D311)),IF(COUNTIFS(Consolidado!$AC$5:AC311,Consolidado!$AC311,Consolidado!$D$5:D311,"*"&amp;AA$3&amp;"*")=1,1,0),0))</f>
        <v>0</v>
      </c>
      <c r="AB311" s="0" t="n">
        <f aca="false">IF(OR(AB$3="",Consolidado!$D311=""),0,IF(ISNUMBER(SEARCH(AB$3,Consolidado!$D311)),IF(COUNTIFS(Consolidado!$AC$5:AC311,Consolidado!$AC311,Consolidado!$D$5:D311,"*"&amp;AB$3&amp;"*")=1,1,0),0))</f>
        <v>0</v>
      </c>
      <c r="AC311" s="0" t="n">
        <f aca="false">IF(OR(AC$3="",Consolidado!$D311=""),0,IF(ISNUMBER(SEARCH(AC$3,Consolidado!$D311)),IF(COUNTIFS(Consolidado!$AC$5:AC311,Consolidado!$AC311,Consolidado!$D$5:D311,"*"&amp;AC$3&amp;"*")=1,1,0),0))</f>
        <v>0</v>
      </c>
      <c r="AD311" s="0" t="n">
        <f aca="false">IF(OR(AD$3="",Consolidado!$D311=""),0,IF(ISNUMBER(SEARCH(AD$3,Consolidado!$D311)),IF(COUNTIFS(Consolidado!$AC$5:AC311,Consolidado!$AC311,Consolidado!$D$5:D311,"*"&amp;AD$3&amp;"*")=1,1,0),0))</f>
        <v>0</v>
      </c>
      <c r="AE311" s="0" t="n">
        <f aca="false">IF(OR(AE$3="",Consolidado!$D311=""),0,IF(ISNUMBER(SEARCH(AE$3,Consolidado!$D311)),IF(COUNTIFS(Consolidado!$AC$5:AC311,Consolidado!$AC311,Consolidado!$D$5:D311,"*"&amp;AE$3&amp;"*")=1,1,0),0))</f>
        <v>0</v>
      </c>
      <c r="AF311" s="0" t="n">
        <f aca="false">IF(OR(AF$3="",Consolidado!$D311=""),0,IF(ISNUMBER(SEARCH(AF$3,Consolidado!$D311)),IF(COUNTIFS(Consolidado!$AC$5:AC311,Consolidado!$AC311,Consolidado!$D$5:D311,"*"&amp;AF$3&amp;"*")=1,1,0),0))</f>
        <v>0</v>
      </c>
      <c r="AG311" s="0" t="n">
        <f aca="false">IF(OR(AG$3="",Consolidado!$D311=""),0,IF(ISNUMBER(SEARCH(AG$3,Consolidado!$D311)),IF(COUNTIFS(Consolidado!$AC$5:AC311,Consolidado!$AC311,Consolidado!$D$5:D311,"*"&amp;AG$3&amp;"*")=1,1,0),0))</f>
        <v>0</v>
      </c>
      <c r="AH311" s="0" t="n">
        <f aca="false">IF(OR(AH$3="",Consolidado!$D311=""),0,IF(ISNUMBER(SEARCH(AH$3,Consolidado!$D311)),IF(COUNTIFS(Consolidado!$AC$5:AC311,Consolidado!$AC311,Consolidado!$D$5:D311,"*"&amp;AH$3&amp;"*")=1,1,0),0))</f>
        <v>0</v>
      </c>
      <c r="AI311" s="0" t="n">
        <f aca="false">IF(OR(AI$3="",Consolidado!$D311=""),0,IF(ISNUMBER(SEARCH(AI$3,Consolidado!$D311)),IF(COUNTIFS(Consolidado!$AC$5:AC311,Consolidado!$AC311,Consolidado!$D$5:D311,"*"&amp;AI$3&amp;"*")=1,1,0),0))</f>
        <v>0</v>
      </c>
      <c r="AJ311" s="0" t="n">
        <f aca="false">IF(OR(AJ$3="",Consolidado!$D311=""),0,IF(ISNUMBER(SEARCH(AJ$3,Consolidado!$D311)),IF(COUNTIFS(Consolidado!$AC$5:AC311,Consolidado!$AC311,Consolidado!$D$5:D311,"*"&amp;AJ$3&amp;"*")=1,1,0),0))</f>
        <v>0</v>
      </c>
      <c r="AK311" s="0" t="n">
        <f aca="false">IF(OR(AK$3="",Consolidado!$D311=""),0,IF(ISNUMBER(SEARCH(AK$3,Consolidado!$D311)),IF(COUNTIFS(Consolidado!$AC$5:AC311,Consolidado!$AC311,Consolidado!$D$5:D311,"*"&amp;AK$3&amp;"*")=1,1,0),0))</f>
        <v>0</v>
      </c>
      <c r="AL311" s="0" t="n">
        <f aca="false">IF(OR(AL$3="",Consolidado!$D311=""),0,IF(ISNUMBER(SEARCH(AL$3,Consolidado!$D311)),IF(COUNTIFS(Consolidado!$AC$5:AC311,Consolidado!$AC311,Consolidado!$D$5:D311,"*"&amp;AL$3&amp;"*")=1,1,0),0))</f>
        <v>0</v>
      </c>
      <c r="AM311" s="0" t="n">
        <f aca="false">IF(OR(AM$3="",Consolidado!$D311=""),0,IF(ISNUMBER(SEARCH(AM$3,Consolidado!$D311)),IF(COUNTIFS(Consolidado!$AC$5:AC311,Consolidado!$AC311,Consolidado!$D$5:D311,"*"&amp;AM$3&amp;"*")=1,1,0),0))</f>
        <v>0</v>
      </c>
      <c r="AN311" s="0" t="n">
        <f aca="false">IF(OR(AN$3="",Consolidado!$D311=""),0,IF(ISNUMBER(SEARCH(AN$3,Consolidado!$D311)),IF(COUNTIFS(Consolidado!$AC$5:AC311,Consolidado!$AC311,Consolidado!$D$5:D311,"*"&amp;AN$3&amp;"*")=1,1,0),0))</f>
        <v>0</v>
      </c>
      <c r="AO311" s="0" t="n">
        <f aca="false">IF(OR(AO$3="",Consolidado!$D311=""),0,IF(ISNUMBER(SEARCH(AO$3,Consolidado!$D311)),IF(COUNTIFS(Consolidado!$AC$5:AC311,Consolidado!$AC311,Consolidado!$D$5:D311,"*"&amp;AO$3&amp;"*")=1,1,0),0))</f>
        <v>0</v>
      </c>
    </row>
    <row r="312" customFormat="false" ht="15" hidden="false" customHeight="false" outlineLevel="0" collapsed="false">
      <c r="B312" s="0" t="n">
        <f aca="false">IF(OR(B$3="",Consolidado!$D312=""),0,IF(ISNUMBER(SEARCH(B$3,Consolidado!$D312)),IF(COUNTIFS(Consolidado!$AC$5:AC312,Consolidado!$AC312,Consolidado!$D$5:D312,"*"&amp;B$3&amp;"*")=1,1,0),0))</f>
        <v>0</v>
      </c>
      <c r="C312" s="0" t="n">
        <f aca="false">IF(OR(C$3="",Consolidado!$D312=""),0,IF(ISNUMBER(SEARCH(C$3,Consolidado!$D312)),IF(COUNTIFS(Consolidado!$AC$5:AC312,Consolidado!$AC312,Consolidado!$D$5:D312,"*"&amp;C$3&amp;"*")=1,1,0),0))</f>
        <v>0</v>
      </c>
      <c r="D312" s="0" t="n">
        <f aca="false">IF(OR(D$3="",Consolidado!$D312=""),0,IF(ISNUMBER(SEARCH(D$3,Consolidado!$D312)),IF(COUNTIFS(Consolidado!$AC$5:AC312,Consolidado!$AC312,Consolidado!$D$5:D312,"*"&amp;D$3&amp;"*")=1,1,0),0))</f>
        <v>0</v>
      </c>
      <c r="E312" s="0" t="n">
        <f aca="false">IF(OR(E$3="",Consolidado!$D312=""),0,IF(ISNUMBER(SEARCH(E$3,Consolidado!$D312)),IF(COUNTIFS(Consolidado!$AC$5:AC312,Consolidado!$AC312,Consolidado!$D$5:D312,"*"&amp;E$3&amp;"*")=1,1,0),0))</f>
        <v>0</v>
      </c>
      <c r="F312" s="0" t="n">
        <f aca="false">IF(OR(F$3="",Consolidado!$D312=""),0,IF(ISNUMBER(SEARCH(F$3,Consolidado!$D312)),IF(COUNTIFS(Consolidado!$AC$5:AC312,Consolidado!$AC312,Consolidado!$D$5:D312,"*"&amp;F$3&amp;"*")=1,1,0),0))</f>
        <v>0</v>
      </c>
      <c r="G312" s="0" t="n">
        <f aca="false">IF(OR(G$3="",Consolidado!$D312=""),0,IF(ISNUMBER(SEARCH(G$3,Consolidado!$D312)),IF(COUNTIFS(Consolidado!$AC$5:AC312,Consolidado!$AC312,Consolidado!$D$5:D312,"*"&amp;G$3&amp;"*")=1,1,0),0))</f>
        <v>0</v>
      </c>
      <c r="H312" s="0" t="n">
        <f aca="false">IF(OR(H$3="",Consolidado!$D312=""),0,IF(ISNUMBER(SEARCH(H$3,Consolidado!$D312)),IF(COUNTIFS(Consolidado!$AC$5:AC312,Consolidado!$AC312,Consolidado!$D$5:D312,"*"&amp;H$3&amp;"*")=1,1,0),0))</f>
        <v>0</v>
      </c>
      <c r="I312" s="0" t="n">
        <f aca="false">IF(OR(I$3="",Consolidado!$D312=""),0,IF(ISNUMBER(SEARCH(I$3,Consolidado!$D312)),IF(COUNTIFS(Consolidado!$AC$5:AC312,Consolidado!$AC312,Consolidado!$D$5:D312,"*"&amp;I$3&amp;"*")=1,1,0),0))</f>
        <v>0</v>
      </c>
      <c r="J312" s="0" t="n">
        <f aca="false">IF(OR(J$3="",Consolidado!$D312=""),0,IF(ISNUMBER(SEARCH(J$3,Consolidado!$D312)),IF(COUNTIFS(Consolidado!$AC$5:AC312,Consolidado!$AC312,Consolidado!$D$5:D312,"*"&amp;J$3&amp;"*")=1,1,0),0))</f>
        <v>0</v>
      </c>
      <c r="K312" s="0" t="n">
        <f aca="false">IF(OR(K$3="",Consolidado!$D312=""),0,IF(ISNUMBER(SEARCH(K$3,Consolidado!$D312)),IF(COUNTIFS(Consolidado!$AC$5:AC312,Consolidado!$AC312,Consolidado!$D$5:D312,"*"&amp;K$3&amp;"*")=1,1,0),0))</f>
        <v>0</v>
      </c>
      <c r="L312" s="0" t="n">
        <f aca="false">IF(OR(L$3="",Consolidado!$D312=""),0,IF(ISNUMBER(SEARCH(L$3,Consolidado!$D312)),IF(COUNTIFS(Consolidado!$AC$5:AC312,Consolidado!$AC312,Consolidado!$D$5:D312,"*"&amp;L$3&amp;"*")=1,1,0),0))</f>
        <v>0</v>
      </c>
      <c r="M312" s="0" t="n">
        <f aca="false">IF(OR(M$3="",Consolidado!$D312=""),0,IF(ISNUMBER(SEARCH(M$3,Consolidado!$D312)),IF(COUNTIFS(Consolidado!$AC$5:AC312,Consolidado!$AC312,Consolidado!$D$5:D312,"*"&amp;M$3&amp;"*")=1,1,0),0))</f>
        <v>0</v>
      </c>
      <c r="N312" s="0" t="n">
        <f aca="false">IF(OR(N$3="",Consolidado!$D312=""),0,IF(ISNUMBER(SEARCH(N$3,Consolidado!$D312)),IF(COUNTIFS(Consolidado!$AC$5:AC312,Consolidado!$AC312,Consolidado!$D$5:D312,"*"&amp;N$3&amp;"*")=1,1,0),0))</f>
        <v>0</v>
      </c>
      <c r="O312" s="0" t="n">
        <f aca="false">IF(OR(O$3="",Consolidado!$D312=""),0,IF(ISNUMBER(SEARCH(O$3,Consolidado!$D312)),IF(COUNTIFS(Consolidado!$AC$5:AC312,Consolidado!$AC312,Consolidado!$D$5:D312,"*"&amp;O$3&amp;"*")=1,1,0),0))</f>
        <v>0</v>
      </c>
      <c r="P312" s="0" t="n">
        <f aca="false">IF(OR(P$3="",Consolidado!$D312=""),0,IF(ISNUMBER(SEARCH(P$3,Consolidado!$D312)),IF(COUNTIFS(Consolidado!$AC$5:AC312,Consolidado!$AC312,Consolidado!$D$5:D312,"*"&amp;P$3&amp;"*")=1,1,0),0))</f>
        <v>0</v>
      </c>
      <c r="Q312" s="0" t="n">
        <f aca="false">IF(OR(Q$3="",Consolidado!$D312=""),0,IF(ISNUMBER(SEARCH(Q$3,Consolidado!$D312)),IF(COUNTIFS(Consolidado!$AC$5:AC312,Consolidado!$AC312,Consolidado!$D$5:D312,"*"&amp;Q$3&amp;"*")=1,1,0),0))</f>
        <v>0</v>
      </c>
      <c r="R312" s="0" t="n">
        <f aca="false">IF(OR(R$3="",Consolidado!$D312=""),0,IF(ISNUMBER(SEARCH(R$3,Consolidado!$D312)),IF(COUNTIFS(Consolidado!$AC$5:AC312,Consolidado!$AC312,Consolidado!$D$5:D312,"*"&amp;R$3&amp;"*")=1,1,0),0))</f>
        <v>0</v>
      </c>
      <c r="S312" s="0" t="n">
        <f aca="false">IF(OR(S$3="",Consolidado!$D312=""),0,IF(ISNUMBER(SEARCH(S$3,Consolidado!$D312)),IF(COUNTIFS(Consolidado!$AC$5:AC312,Consolidado!$AC312,Consolidado!$D$5:D312,"*"&amp;S$3&amp;"*")=1,1,0),0))</f>
        <v>0</v>
      </c>
      <c r="T312" s="0" t="n">
        <f aca="false">IF(OR(T$3="",Consolidado!$D312=""),0,IF(ISNUMBER(SEARCH(T$3,Consolidado!$D312)),IF(COUNTIFS(Consolidado!$AC$5:AC312,Consolidado!$AC312,Consolidado!$D$5:D312,"*"&amp;T$3&amp;"*")=1,1,0),0))</f>
        <v>0</v>
      </c>
      <c r="U312" s="0" t="n">
        <f aca="false">IF(OR(U$3="",Consolidado!$D312=""),0,IF(ISNUMBER(SEARCH(U$3,Consolidado!$D312)),IF(COUNTIFS(Consolidado!$AC$5:AC312,Consolidado!$AC312,Consolidado!$D$5:D312,"*"&amp;U$3&amp;"*")=1,1,0),0))</f>
        <v>0</v>
      </c>
      <c r="V312" s="0" t="n">
        <f aca="false">IF(OR(V$3="",Consolidado!$D312=""),0,IF(ISNUMBER(SEARCH(V$3,Consolidado!$D312)),IF(COUNTIFS(Consolidado!$AC$5:AC312,Consolidado!$AC312,Consolidado!$D$5:D312,"*"&amp;V$3&amp;"*")=1,1,0),0))</f>
        <v>0</v>
      </c>
      <c r="W312" s="0" t="n">
        <f aca="false">IF(OR(W$3="",Consolidado!$D312=""),0,IF(ISNUMBER(SEARCH(W$3,Consolidado!$D312)),IF(COUNTIFS(Consolidado!$AC$5:AC312,Consolidado!$AC312,Consolidado!$D$5:D312,"*"&amp;W$3&amp;"*")=1,1,0),0))</f>
        <v>0</v>
      </c>
      <c r="X312" s="0" t="n">
        <f aca="false">IF(OR(X$3="",Consolidado!$D312=""),0,IF(ISNUMBER(SEARCH(X$3,Consolidado!$D312)),IF(COUNTIFS(Consolidado!$AC$5:AC312,Consolidado!$AC312,Consolidado!$D$5:D312,"*"&amp;X$3&amp;"*")=1,1,0),0))</f>
        <v>0</v>
      </c>
      <c r="Y312" s="0" t="n">
        <f aca="false">IF(OR(Y$3="",Consolidado!$D312=""),0,IF(ISNUMBER(SEARCH(Y$3,Consolidado!$D312)),IF(COUNTIFS(Consolidado!$AC$5:AC312,Consolidado!$AC312,Consolidado!$D$5:D312,"*"&amp;Y$3&amp;"*")=1,1,0),0))</f>
        <v>0</v>
      </c>
      <c r="Z312" s="0" t="n">
        <f aca="false">IF(OR(Z$3="",Consolidado!$D312=""),0,IF(ISNUMBER(SEARCH(Z$3,Consolidado!$D312)),IF(COUNTIFS(Consolidado!$AC$5:AC312,Consolidado!$AC312,Consolidado!$D$5:D312,"*"&amp;Z$3&amp;"*")=1,1,0),0))</f>
        <v>0</v>
      </c>
      <c r="AA312" s="0" t="n">
        <f aca="false">IF(OR(AA$3="",Consolidado!$D312=""),0,IF(ISNUMBER(SEARCH(AA$3,Consolidado!$D312)),IF(COUNTIFS(Consolidado!$AC$5:AC312,Consolidado!$AC312,Consolidado!$D$5:D312,"*"&amp;AA$3&amp;"*")=1,1,0),0))</f>
        <v>0</v>
      </c>
      <c r="AB312" s="0" t="n">
        <f aca="false">IF(OR(AB$3="",Consolidado!$D312=""),0,IF(ISNUMBER(SEARCH(AB$3,Consolidado!$D312)),IF(COUNTIFS(Consolidado!$AC$5:AC312,Consolidado!$AC312,Consolidado!$D$5:D312,"*"&amp;AB$3&amp;"*")=1,1,0),0))</f>
        <v>0</v>
      </c>
      <c r="AC312" s="0" t="n">
        <f aca="false">IF(OR(AC$3="",Consolidado!$D312=""),0,IF(ISNUMBER(SEARCH(AC$3,Consolidado!$D312)),IF(COUNTIFS(Consolidado!$AC$5:AC312,Consolidado!$AC312,Consolidado!$D$5:D312,"*"&amp;AC$3&amp;"*")=1,1,0),0))</f>
        <v>0</v>
      </c>
      <c r="AD312" s="0" t="n">
        <f aca="false">IF(OR(AD$3="",Consolidado!$D312=""),0,IF(ISNUMBER(SEARCH(AD$3,Consolidado!$D312)),IF(COUNTIFS(Consolidado!$AC$5:AC312,Consolidado!$AC312,Consolidado!$D$5:D312,"*"&amp;AD$3&amp;"*")=1,1,0),0))</f>
        <v>0</v>
      </c>
      <c r="AE312" s="0" t="n">
        <f aca="false">IF(OR(AE$3="",Consolidado!$D312=""),0,IF(ISNUMBER(SEARCH(AE$3,Consolidado!$D312)),IF(COUNTIFS(Consolidado!$AC$5:AC312,Consolidado!$AC312,Consolidado!$D$5:D312,"*"&amp;AE$3&amp;"*")=1,1,0),0))</f>
        <v>0</v>
      </c>
      <c r="AF312" s="0" t="n">
        <f aca="false">IF(OR(AF$3="",Consolidado!$D312=""),0,IF(ISNUMBER(SEARCH(AF$3,Consolidado!$D312)),IF(COUNTIFS(Consolidado!$AC$5:AC312,Consolidado!$AC312,Consolidado!$D$5:D312,"*"&amp;AF$3&amp;"*")=1,1,0),0))</f>
        <v>0</v>
      </c>
      <c r="AG312" s="0" t="n">
        <f aca="false">IF(OR(AG$3="",Consolidado!$D312=""),0,IF(ISNUMBER(SEARCH(AG$3,Consolidado!$D312)),IF(COUNTIFS(Consolidado!$AC$5:AC312,Consolidado!$AC312,Consolidado!$D$5:D312,"*"&amp;AG$3&amp;"*")=1,1,0),0))</f>
        <v>0</v>
      </c>
      <c r="AH312" s="0" t="n">
        <f aca="false">IF(OR(AH$3="",Consolidado!$D312=""),0,IF(ISNUMBER(SEARCH(AH$3,Consolidado!$D312)),IF(COUNTIFS(Consolidado!$AC$5:AC312,Consolidado!$AC312,Consolidado!$D$5:D312,"*"&amp;AH$3&amp;"*")=1,1,0),0))</f>
        <v>0</v>
      </c>
      <c r="AI312" s="0" t="n">
        <f aca="false">IF(OR(AI$3="",Consolidado!$D312=""),0,IF(ISNUMBER(SEARCH(AI$3,Consolidado!$D312)),IF(COUNTIFS(Consolidado!$AC$5:AC312,Consolidado!$AC312,Consolidado!$D$5:D312,"*"&amp;AI$3&amp;"*")=1,1,0),0))</f>
        <v>0</v>
      </c>
      <c r="AJ312" s="0" t="n">
        <f aca="false">IF(OR(AJ$3="",Consolidado!$D312=""),0,IF(ISNUMBER(SEARCH(AJ$3,Consolidado!$D312)),IF(COUNTIFS(Consolidado!$AC$5:AC312,Consolidado!$AC312,Consolidado!$D$5:D312,"*"&amp;AJ$3&amp;"*")=1,1,0),0))</f>
        <v>0</v>
      </c>
      <c r="AK312" s="0" t="n">
        <f aca="false">IF(OR(AK$3="",Consolidado!$D312=""),0,IF(ISNUMBER(SEARCH(AK$3,Consolidado!$D312)),IF(COUNTIFS(Consolidado!$AC$5:AC312,Consolidado!$AC312,Consolidado!$D$5:D312,"*"&amp;AK$3&amp;"*")=1,1,0),0))</f>
        <v>0</v>
      </c>
      <c r="AL312" s="0" t="n">
        <f aca="false">IF(OR(AL$3="",Consolidado!$D312=""),0,IF(ISNUMBER(SEARCH(AL$3,Consolidado!$D312)),IF(COUNTIFS(Consolidado!$AC$5:AC312,Consolidado!$AC312,Consolidado!$D$5:D312,"*"&amp;AL$3&amp;"*")=1,1,0),0))</f>
        <v>0</v>
      </c>
      <c r="AM312" s="0" t="n">
        <f aca="false">IF(OR(AM$3="",Consolidado!$D312=""),0,IF(ISNUMBER(SEARCH(AM$3,Consolidado!$D312)),IF(COUNTIFS(Consolidado!$AC$5:AC312,Consolidado!$AC312,Consolidado!$D$5:D312,"*"&amp;AM$3&amp;"*")=1,1,0),0))</f>
        <v>0</v>
      </c>
      <c r="AN312" s="0" t="n">
        <f aca="false">IF(OR(AN$3="",Consolidado!$D312=""),0,IF(ISNUMBER(SEARCH(AN$3,Consolidado!$D312)),IF(COUNTIFS(Consolidado!$AC$5:AC312,Consolidado!$AC312,Consolidado!$D$5:D312,"*"&amp;AN$3&amp;"*")=1,1,0),0))</f>
        <v>0</v>
      </c>
      <c r="AO312" s="0" t="n">
        <f aca="false">IF(OR(AO$3="",Consolidado!$D312=""),0,IF(ISNUMBER(SEARCH(AO$3,Consolidado!$D312)),IF(COUNTIFS(Consolidado!$AC$5:AC312,Consolidado!$AC312,Consolidado!$D$5:D312,"*"&amp;AO$3&amp;"*")=1,1,0),0))</f>
        <v>0</v>
      </c>
    </row>
    <row r="313" customFormat="false" ht="15" hidden="false" customHeight="false" outlineLevel="0" collapsed="false">
      <c r="B313" s="0" t="n">
        <f aca="false">IF(OR(B$3="",Consolidado!$D313=""),0,IF(ISNUMBER(SEARCH(B$3,Consolidado!$D313)),IF(COUNTIFS(Consolidado!$AC$5:AC313,Consolidado!$AC313,Consolidado!$D$5:D313,"*"&amp;B$3&amp;"*")=1,1,0),0))</f>
        <v>0</v>
      </c>
      <c r="C313" s="0" t="n">
        <f aca="false">IF(OR(C$3="",Consolidado!$D313=""),0,IF(ISNUMBER(SEARCH(C$3,Consolidado!$D313)),IF(COUNTIFS(Consolidado!$AC$5:AC313,Consolidado!$AC313,Consolidado!$D$5:D313,"*"&amp;C$3&amp;"*")=1,1,0),0))</f>
        <v>0</v>
      </c>
      <c r="D313" s="0" t="n">
        <f aca="false">IF(OR(D$3="",Consolidado!$D313=""),0,IF(ISNUMBER(SEARCH(D$3,Consolidado!$D313)),IF(COUNTIFS(Consolidado!$AC$5:AC313,Consolidado!$AC313,Consolidado!$D$5:D313,"*"&amp;D$3&amp;"*")=1,1,0),0))</f>
        <v>0</v>
      </c>
      <c r="E313" s="0" t="n">
        <f aca="false">IF(OR(E$3="",Consolidado!$D313=""),0,IF(ISNUMBER(SEARCH(E$3,Consolidado!$D313)),IF(COUNTIFS(Consolidado!$AC$5:AC313,Consolidado!$AC313,Consolidado!$D$5:D313,"*"&amp;E$3&amp;"*")=1,1,0),0))</f>
        <v>0</v>
      </c>
      <c r="F313" s="0" t="n">
        <f aca="false">IF(OR(F$3="",Consolidado!$D313=""),0,IF(ISNUMBER(SEARCH(F$3,Consolidado!$D313)),IF(COUNTIFS(Consolidado!$AC$5:AC313,Consolidado!$AC313,Consolidado!$D$5:D313,"*"&amp;F$3&amp;"*")=1,1,0),0))</f>
        <v>0</v>
      </c>
      <c r="G313" s="0" t="n">
        <f aca="false">IF(OR(G$3="",Consolidado!$D313=""),0,IF(ISNUMBER(SEARCH(G$3,Consolidado!$D313)),IF(COUNTIFS(Consolidado!$AC$5:AC313,Consolidado!$AC313,Consolidado!$D$5:D313,"*"&amp;G$3&amp;"*")=1,1,0),0))</f>
        <v>0</v>
      </c>
      <c r="H313" s="0" t="n">
        <f aca="false">IF(OR(H$3="",Consolidado!$D313=""),0,IF(ISNUMBER(SEARCH(H$3,Consolidado!$D313)),IF(COUNTIFS(Consolidado!$AC$5:AC313,Consolidado!$AC313,Consolidado!$D$5:D313,"*"&amp;H$3&amp;"*")=1,1,0),0))</f>
        <v>0</v>
      </c>
      <c r="I313" s="0" t="n">
        <f aca="false">IF(OR(I$3="",Consolidado!$D313=""),0,IF(ISNUMBER(SEARCH(I$3,Consolidado!$D313)),IF(COUNTIFS(Consolidado!$AC$5:AC313,Consolidado!$AC313,Consolidado!$D$5:D313,"*"&amp;I$3&amp;"*")=1,1,0),0))</f>
        <v>0</v>
      </c>
      <c r="J313" s="0" t="n">
        <f aca="false">IF(OR(J$3="",Consolidado!$D313=""),0,IF(ISNUMBER(SEARCH(J$3,Consolidado!$D313)),IF(COUNTIFS(Consolidado!$AC$5:AC313,Consolidado!$AC313,Consolidado!$D$5:D313,"*"&amp;J$3&amp;"*")=1,1,0),0))</f>
        <v>0</v>
      </c>
      <c r="K313" s="0" t="n">
        <f aca="false">IF(OR(K$3="",Consolidado!$D313=""),0,IF(ISNUMBER(SEARCH(K$3,Consolidado!$D313)),IF(COUNTIFS(Consolidado!$AC$5:AC313,Consolidado!$AC313,Consolidado!$D$5:D313,"*"&amp;K$3&amp;"*")=1,1,0),0))</f>
        <v>0</v>
      </c>
      <c r="L313" s="0" t="n">
        <f aca="false">IF(OR(L$3="",Consolidado!$D313=""),0,IF(ISNUMBER(SEARCH(L$3,Consolidado!$D313)),IF(COUNTIFS(Consolidado!$AC$5:AC313,Consolidado!$AC313,Consolidado!$D$5:D313,"*"&amp;L$3&amp;"*")=1,1,0),0))</f>
        <v>0</v>
      </c>
      <c r="M313" s="0" t="n">
        <f aca="false">IF(OR(M$3="",Consolidado!$D313=""),0,IF(ISNUMBER(SEARCH(M$3,Consolidado!$D313)),IF(COUNTIFS(Consolidado!$AC$5:AC313,Consolidado!$AC313,Consolidado!$D$5:D313,"*"&amp;M$3&amp;"*")=1,1,0),0))</f>
        <v>0</v>
      </c>
      <c r="N313" s="0" t="n">
        <f aca="false">IF(OR(N$3="",Consolidado!$D313=""),0,IF(ISNUMBER(SEARCH(N$3,Consolidado!$D313)),IF(COUNTIFS(Consolidado!$AC$5:AC313,Consolidado!$AC313,Consolidado!$D$5:D313,"*"&amp;N$3&amp;"*")=1,1,0),0))</f>
        <v>0</v>
      </c>
      <c r="O313" s="0" t="n">
        <f aca="false">IF(OR(O$3="",Consolidado!$D313=""),0,IF(ISNUMBER(SEARCH(O$3,Consolidado!$D313)),IF(COUNTIFS(Consolidado!$AC$5:AC313,Consolidado!$AC313,Consolidado!$D$5:D313,"*"&amp;O$3&amp;"*")=1,1,0),0))</f>
        <v>0</v>
      </c>
      <c r="P313" s="0" t="n">
        <f aca="false">IF(OR(P$3="",Consolidado!$D313=""),0,IF(ISNUMBER(SEARCH(P$3,Consolidado!$D313)),IF(COUNTIFS(Consolidado!$AC$5:AC313,Consolidado!$AC313,Consolidado!$D$5:D313,"*"&amp;P$3&amp;"*")=1,1,0),0))</f>
        <v>0</v>
      </c>
      <c r="Q313" s="0" t="n">
        <f aca="false">IF(OR(Q$3="",Consolidado!$D313=""),0,IF(ISNUMBER(SEARCH(Q$3,Consolidado!$D313)),IF(COUNTIFS(Consolidado!$AC$5:AC313,Consolidado!$AC313,Consolidado!$D$5:D313,"*"&amp;Q$3&amp;"*")=1,1,0),0))</f>
        <v>0</v>
      </c>
      <c r="R313" s="0" t="n">
        <f aca="false">IF(OR(R$3="",Consolidado!$D313=""),0,IF(ISNUMBER(SEARCH(R$3,Consolidado!$D313)),IF(COUNTIFS(Consolidado!$AC$5:AC313,Consolidado!$AC313,Consolidado!$D$5:D313,"*"&amp;R$3&amp;"*")=1,1,0),0))</f>
        <v>0</v>
      </c>
      <c r="S313" s="0" t="n">
        <f aca="false">IF(OR(S$3="",Consolidado!$D313=""),0,IF(ISNUMBER(SEARCH(S$3,Consolidado!$D313)),IF(COUNTIFS(Consolidado!$AC$5:AC313,Consolidado!$AC313,Consolidado!$D$5:D313,"*"&amp;S$3&amp;"*")=1,1,0),0))</f>
        <v>0</v>
      </c>
      <c r="T313" s="0" t="n">
        <f aca="false">IF(OR(T$3="",Consolidado!$D313=""),0,IF(ISNUMBER(SEARCH(T$3,Consolidado!$D313)),IF(COUNTIFS(Consolidado!$AC$5:AC313,Consolidado!$AC313,Consolidado!$D$5:D313,"*"&amp;T$3&amp;"*")=1,1,0),0))</f>
        <v>0</v>
      </c>
      <c r="U313" s="0" t="n">
        <f aca="false">IF(OR(U$3="",Consolidado!$D313=""),0,IF(ISNUMBER(SEARCH(U$3,Consolidado!$D313)),IF(COUNTIFS(Consolidado!$AC$5:AC313,Consolidado!$AC313,Consolidado!$D$5:D313,"*"&amp;U$3&amp;"*")=1,1,0),0))</f>
        <v>0</v>
      </c>
      <c r="V313" s="0" t="n">
        <f aca="false">IF(OR(V$3="",Consolidado!$D313=""),0,IF(ISNUMBER(SEARCH(V$3,Consolidado!$D313)),IF(COUNTIFS(Consolidado!$AC$5:AC313,Consolidado!$AC313,Consolidado!$D$5:D313,"*"&amp;V$3&amp;"*")=1,1,0),0))</f>
        <v>0</v>
      </c>
      <c r="W313" s="0" t="n">
        <f aca="false">IF(OR(W$3="",Consolidado!$D313=""),0,IF(ISNUMBER(SEARCH(W$3,Consolidado!$D313)),IF(COUNTIFS(Consolidado!$AC$5:AC313,Consolidado!$AC313,Consolidado!$D$5:D313,"*"&amp;W$3&amp;"*")=1,1,0),0))</f>
        <v>0</v>
      </c>
      <c r="X313" s="0" t="n">
        <f aca="false">IF(OR(X$3="",Consolidado!$D313=""),0,IF(ISNUMBER(SEARCH(X$3,Consolidado!$D313)),IF(COUNTIFS(Consolidado!$AC$5:AC313,Consolidado!$AC313,Consolidado!$D$5:D313,"*"&amp;X$3&amp;"*")=1,1,0),0))</f>
        <v>0</v>
      </c>
      <c r="Y313" s="0" t="n">
        <f aca="false">IF(OR(Y$3="",Consolidado!$D313=""),0,IF(ISNUMBER(SEARCH(Y$3,Consolidado!$D313)),IF(COUNTIFS(Consolidado!$AC$5:AC313,Consolidado!$AC313,Consolidado!$D$5:D313,"*"&amp;Y$3&amp;"*")=1,1,0),0))</f>
        <v>0</v>
      </c>
      <c r="Z313" s="0" t="n">
        <f aca="false">IF(OR(Z$3="",Consolidado!$D313=""),0,IF(ISNUMBER(SEARCH(Z$3,Consolidado!$D313)),IF(COUNTIFS(Consolidado!$AC$5:AC313,Consolidado!$AC313,Consolidado!$D$5:D313,"*"&amp;Z$3&amp;"*")=1,1,0),0))</f>
        <v>0</v>
      </c>
      <c r="AA313" s="0" t="n">
        <f aca="false">IF(OR(AA$3="",Consolidado!$D313=""),0,IF(ISNUMBER(SEARCH(AA$3,Consolidado!$D313)),IF(COUNTIFS(Consolidado!$AC$5:AC313,Consolidado!$AC313,Consolidado!$D$5:D313,"*"&amp;AA$3&amp;"*")=1,1,0),0))</f>
        <v>0</v>
      </c>
      <c r="AB313" s="0" t="n">
        <f aca="false">IF(OR(AB$3="",Consolidado!$D313=""),0,IF(ISNUMBER(SEARCH(AB$3,Consolidado!$D313)),IF(COUNTIFS(Consolidado!$AC$5:AC313,Consolidado!$AC313,Consolidado!$D$5:D313,"*"&amp;AB$3&amp;"*")=1,1,0),0))</f>
        <v>0</v>
      </c>
      <c r="AC313" s="0" t="n">
        <f aca="false">IF(OR(AC$3="",Consolidado!$D313=""),0,IF(ISNUMBER(SEARCH(AC$3,Consolidado!$D313)),IF(COUNTIFS(Consolidado!$AC$5:AC313,Consolidado!$AC313,Consolidado!$D$5:D313,"*"&amp;AC$3&amp;"*")=1,1,0),0))</f>
        <v>0</v>
      </c>
      <c r="AD313" s="0" t="n">
        <f aca="false">IF(OR(AD$3="",Consolidado!$D313=""),0,IF(ISNUMBER(SEARCH(AD$3,Consolidado!$D313)),IF(COUNTIFS(Consolidado!$AC$5:AC313,Consolidado!$AC313,Consolidado!$D$5:D313,"*"&amp;AD$3&amp;"*")=1,1,0),0))</f>
        <v>0</v>
      </c>
      <c r="AE313" s="0" t="n">
        <f aca="false">IF(OR(AE$3="",Consolidado!$D313=""),0,IF(ISNUMBER(SEARCH(AE$3,Consolidado!$D313)),IF(COUNTIFS(Consolidado!$AC$5:AC313,Consolidado!$AC313,Consolidado!$D$5:D313,"*"&amp;AE$3&amp;"*")=1,1,0),0))</f>
        <v>0</v>
      </c>
      <c r="AF313" s="0" t="n">
        <f aca="false">IF(OR(AF$3="",Consolidado!$D313=""),0,IF(ISNUMBER(SEARCH(AF$3,Consolidado!$D313)),IF(COUNTIFS(Consolidado!$AC$5:AC313,Consolidado!$AC313,Consolidado!$D$5:D313,"*"&amp;AF$3&amp;"*")=1,1,0),0))</f>
        <v>0</v>
      </c>
      <c r="AG313" s="0" t="n">
        <f aca="false">IF(OR(AG$3="",Consolidado!$D313=""),0,IF(ISNUMBER(SEARCH(AG$3,Consolidado!$D313)),IF(COUNTIFS(Consolidado!$AC$5:AC313,Consolidado!$AC313,Consolidado!$D$5:D313,"*"&amp;AG$3&amp;"*")=1,1,0),0))</f>
        <v>0</v>
      </c>
      <c r="AH313" s="0" t="n">
        <f aca="false">IF(OR(AH$3="",Consolidado!$D313=""),0,IF(ISNUMBER(SEARCH(AH$3,Consolidado!$D313)),IF(COUNTIFS(Consolidado!$AC$5:AC313,Consolidado!$AC313,Consolidado!$D$5:D313,"*"&amp;AH$3&amp;"*")=1,1,0),0))</f>
        <v>0</v>
      </c>
      <c r="AI313" s="0" t="n">
        <f aca="false">IF(OR(AI$3="",Consolidado!$D313=""),0,IF(ISNUMBER(SEARCH(AI$3,Consolidado!$D313)),IF(COUNTIFS(Consolidado!$AC$5:AC313,Consolidado!$AC313,Consolidado!$D$5:D313,"*"&amp;AI$3&amp;"*")=1,1,0),0))</f>
        <v>0</v>
      </c>
      <c r="AJ313" s="0" t="n">
        <f aca="false">IF(OR(AJ$3="",Consolidado!$D313=""),0,IF(ISNUMBER(SEARCH(AJ$3,Consolidado!$D313)),IF(COUNTIFS(Consolidado!$AC$5:AC313,Consolidado!$AC313,Consolidado!$D$5:D313,"*"&amp;AJ$3&amp;"*")=1,1,0),0))</f>
        <v>0</v>
      </c>
      <c r="AK313" s="0" t="n">
        <f aca="false">IF(OR(AK$3="",Consolidado!$D313=""),0,IF(ISNUMBER(SEARCH(AK$3,Consolidado!$D313)),IF(COUNTIFS(Consolidado!$AC$5:AC313,Consolidado!$AC313,Consolidado!$D$5:D313,"*"&amp;AK$3&amp;"*")=1,1,0),0))</f>
        <v>0</v>
      </c>
      <c r="AL313" s="0" t="n">
        <f aca="false">IF(OR(AL$3="",Consolidado!$D313=""),0,IF(ISNUMBER(SEARCH(AL$3,Consolidado!$D313)),IF(COUNTIFS(Consolidado!$AC$5:AC313,Consolidado!$AC313,Consolidado!$D$5:D313,"*"&amp;AL$3&amp;"*")=1,1,0),0))</f>
        <v>0</v>
      </c>
      <c r="AM313" s="0" t="n">
        <f aca="false">IF(OR(AM$3="",Consolidado!$D313=""),0,IF(ISNUMBER(SEARCH(AM$3,Consolidado!$D313)),IF(COUNTIFS(Consolidado!$AC$5:AC313,Consolidado!$AC313,Consolidado!$D$5:D313,"*"&amp;AM$3&amp;"*")=1,1,0),0))</f>
        <v>0</v>
      </c>
      <c r="AN313" s="0" t="n">
        <f aca="false">IF(OR(AN$3="",Consolidado!$D313=""),0,IF(ISNUMBER(SEARCH(AN$3,Consolidado!$D313)),IF(COUNTIFS(Consolidado!$AC$5:AC313,Consolidado!$AC313,Consolidado!$D$5:D313,"*"&amp;AN$3&amp;"*")=1,1,0),0))</f>
        <v>0</v>
      </c>
      <c r="AO313" s="0" t="n">
        <f aca="false">IF(OR(AO$3="",Consolidado!$D313=""),0,IF(ISNUMBER(SEARCH(AO$3,Consolidado!$D313)),IF(COUNTIFS(Consolidado!$AC$5:AC313,Consolidado!$AC313,Consolidado!$D$5:D313,"*"&amp;AO$3&amp;"*")=1,1,0),0))</f>
        <v>0</v>
      </c>
    </row>
    <row r="314" customFormat="false" ht="15" hidden="false" customHeight="false" outlineLevel="0" collapsed="false">
      <c r="B314" s="0" t="n">
        <f aca="false">IF(OR(B$3="",Consolidado!$D314=""),0,IF(ISNUMBER(SEARCH(B$3,Consolidado!$D314)),IF(COUNTIFS(Consolidado!$AC$5:AC314,Consolidado!$AC314,Consolidado!$D$5:D314,"*"&amp;B$3&amp;"*")=1,1,0),0))</f>
        <v>0</v>
      </c>
      <c r="C314" s="0" t="n">
        <f aca="false">IF(OR(C$3="",Consolidado!$D314=""),0,IF(ISNUMBER(SEARCH(C$3,Consolidado!$D314)),IF(COUNTIFS(Consolidado!$AC$5:AC314,Consolidado!$AC314,Consolidado!$D$5:D314,"*"&amp;C$3&amp;"*")=1,1,0),0))</f>
        <v>0</v>
      </c>
      <c r="D314" s="0" t="n">
        <f aca="false">IF(OR(D$3="",Consolidado!$D314=""),0,IF(ISNUMBER(SEARCH(D$3,Consolidado!$D314)),IF(COUNTIFS(Consolidado!$AC$5:AC314,Consolidado!$AC314,Consolidado!$D$5:D314,"*"&amp;D$3&amp;"*")=1,1,0),0))</f>
        <v>0</v>
      </c>
      <c r="E314" s="0" t="n">
        <f aca="false">IF(OR(E$3="",Consolidado!$D314=""),0,IF(ISNUMBER(SEARCH(E$3,Consolidado!$D314)),IF(COUNTIFS(Consolidado!$AC$5:AC314,Consolidado!$AC314,Consolidado!$D$5:D314,"*"&amp;E$3&amp;"*")=1,1,0),0))</f>
        <v>0</v>
      </c>
      <c r="F314" s="0" t="n">
        <f aca="false">IF(OR(F$3="",Consolidado!$D314=""),0,IF(ISNUMBER(SEARCH(F$3,Consolidado!$D314)),IF(COUNTIFS(Consolidado!$AC$5:AC314,Consolidado!$AC314,Consolidado!$D$5:D314,"*"&amp;F$3&amp;"*")=1,1,0),0))</f>
        <v>0</v>
      </c>
      <c r="G314" s="0" t="n">
        <f aca="false">IF(OR(G$3="",Consolidado!$D314=""),0,IF(ISNUMBER(SEARCH(G$3,Consolidado!$D314)),IF(COUNTIFS(Consolidado!$AC$5:AC314,Consolidado!$AC314,Consolidado!$D$5:D314,"*"&amp;G$3&amp;"*")=1,1,0),0))</f>
        <v>0</v>
      </c>
      <c r="H314" s="0" t="n">
        <f aca="false">IF(OR(H$3="",Consolidado!$D314=""),0,IF(ISNUMBER(SEARCH(H$3,Consolidado!$D314)),IF(COUNTIFS(Consolidado!$AC$5:AC314,Consolidado!$AC314,Consolidado!$D$5:D314,"*"&amp;H$3&amp;"*")=1,1,0),0))</f>
        <v>0</v>
      </c>
      <c r="I314" s="0" t="n">
        <f aca="false">IF(OR(I$3="",Consolidado!$D314=""),0,IF(ISNUMBER(SEARCH(I$3,Consolidado!$D314)),IF(COUNTIFS(Consolidado!$AC$5:AC314,Consolidado!$AC314,Consolidado!$D$5:D314,"*"&amp;I$3&amp;"*")=1,1,0),0))</f>
        <v>0</v>
      </c>
      <c r="J314" s="0" t="n">
        <f aca="false">IF(OR(J$3="",Consolidado!$D314=""),0,IF(ISNUMBER(SEARCH(J$3,Consolidado!$D314)),IF(COUNTIFS(Consolidado!$AC$5:AC314,Consolidado!$AC314,Consolidado!$D$5:D314,"*"&amp;J$3&amp;"*")=1,1,0),0))</f>
        <v>0</v>
      </c>
      <c r="K314" s="0" t="n">
        <f aca="false">IF(OR(K$3="",Consolidado!$D314=""),0,IF(ISNUMBER(SEARCH(K$3,Consolidado!$D314)),IF(COUNTIFS(Consolidado!$AC$5:AC314,Consolidado!$AC314,Consolidado!$D$5:D314,"*"&amp;K$3&amp;"*")=1,1,0),0))</f>
        <v>0</v>
      </c>
      <c r="L314" s="0" t="n">
        <f aca="false">IF(OR(L$3="",Consolidado!$D314=""),0,IF(ISNUMBER(SEARCH(L$3,Consolidado!$D314)),IF(COUNTIFS(Consolidado!$AC$5:AC314,Consolidado!$AC314,Consolidado!$D$5:D314,"*"&amp;L$3&amp;"*")=1,1,0),0))</f>
        <v>0</v>
      </c>
      <c r="M314" s="0" t="n">
        <f aca="false">IF(OR(M$3="",Consolidado!$D314=""),0,IF(ISNUMBER(SEARCH(M$3,Consolidado!$D314)),IF(COUNTIFS(Consolidado!$AC$5:AC314,Consolidado!$AC314,Consolidado!$D$5:D314,"*"&amp;M$3&amp;"*")=1,1,0),0))</f>
        <v>0</v>
      </c>
      <c r="N314" s="0" t="n">
        <f aca="false">IF(OR(N$3="",Consolidado!$D314=""),0,IF(ISNUMBER(SEARCH(N$3,Consolidado!$D314)),IF(COUNTIFS(Consolidado!$AC$5:AC314,Consolidado!$AC314,Consolidado!$D$5:D314,"*"&amp;N$3&amp;"*")=1,1,0),0))</f>
        <v>0</v>
      </c>
      <c r="O314" s="0" t="n">
        <f aca="false">IF(OR(O$3="",Consolidado!$D314=""),0,IF(ISNUMBER(SEARCH(O$3,Consolidado!$D314)),IF(COUNTIFS(Consolidado!$AC$5:AC314,Consolidado!$AC314,Consolidado!$D$5:D314,"*"&amp;O$3&amp;"*")=1,1,0),0))</f>
        <v>0</v>
      </c>
      <c r="P314" s="0" t="n">
        <f aca="false">IF(OR(P$3="",Consolidado!$D314=""),0,IF(ISNUMBER(SEARCH(P$3,Consolidado!$D314)),IF(COUNTIFS(Consolidado!$AC$5:AC314,Consolidado!$AC314,Consolidado!$D$5:D314,"*"&amp;P$3&amp;"*")=1,1,0),0))</f>
        <v>0</v>
      </c>
      <c r="Q314" s="0" t="n">
        <f aca="false">IF(OR(Q$3="",Consolidado!$D314=""),0,IF(ISNUMBER(SEARCH(Q$3,Consolidado!$D314)),IF(COUNTIFS(Consolidado!$AC$5:AC314,Consolidado!$AC314,Consolidado!$D$5:D314,"*"&amp;Q$3&amp;"*")=1,1,0),0))</f>
        <v>0</v>
      </c>
      <c r="R314" s="0" t="n">
        <f aca="false">IF(OR(R$3="",Consolidado!$D314=""),0,IF(ISNUMBER(SEARCH(R$3,Consolidado!$D314)),IF(COUNTIFS(Consolidado!$AC$5:AC314,Consolidado!$AC314,Consolidado!$D$5:D314,"*"&amp;R$3&amp;"*")=1,1,0),0))</f>
        <v>0</v>
      </c>
      <c r="S314" s="0" t="n">
        <f aca="false">IF(OR(S$3="",Consolidado!$D314=""),0,IF(ISNUMBER(SEARCH(S$3,Consolidado!$D314)),IF(COUNTIFS(Consolidado!$AC$5:AC314,Consolidado!$AC314,Consolidado!$D$5:D314,"*"&amp;S$3&amp;"*")=1,1,0),0))</f>
        <v>0</v>
      </c>
      <c r="T314" s="0" t="n">
        <f aca="false">IF(OR(T$3="",Consolidado!$D314=""),0,IF(ISNUMBER(SEARCH(T$3,Consolidado!$D314)),IF(COUNTIFS(Consolidado!$AC$5:AC314,Consolidado!$AC314,Consolidado!$D$5:D314,"*"&amp;T$3&amp;"*")=1,1,0),0))</f>
        <v>0</v>
      </c>
      <c r="U314" s="0" t="n">
        <f aca="false">IF(OR(U$3="",Consolidado!$D314=""),0,IF(ISNUMBER(SEARCH(U$3,Consolidado!$D314)),IF(COUNTIFS(Consolidado!$AC$5:AC314,Consolidado!$AC314,Consolidado!$D$5:D314,"*"&amp;U$3&amp;"*")=1,1,0),0))</f>
        <v>0</v>
      </c>
      <c r="V314" s="0" t="n">
        <f aca="false">IF(OR(V$3="",Consolidado!$D314=""),0,IF(ISNUMBER(SEARCH(V$3,Consolidado!$D314)),IF(COUNTIFS(Consolidado!$AC$5:AC314,Consolidado!$AC314,Consolidado!$D$5:D314,"*"&amp;V$3&amp;"*")=1,1,0),0))</f>
        <v>0</v>
      </c>
      <c r="W314" s="0" t="n">
        <f aca="false">IF(OR(W$3="",Consolidado!$D314=""),0,IF(ISNUMBER(SEARCH(W$3,Consolidado!$D314)),IF(COUNTIFS(Consolidado!$AC$5:AC314,Consolidado!$AC314,Consolidado!$D$5:D314,"*"&amp;W$3&amp;"*")=1,1,0),0))</f>
        <v>0</v>
      </c>
      <c r="X314" s="0" t="n">
        <f aca="false">IF(OR(X$3="",Consolidado!$D314=""),0,IF(ISNUMBER(SEARCH(X$3,Consolidado!$D314)),IF(COUNTIFS(Consolidado!$AC$5:AC314,Consolidado!$AC314,Consolidado!$D$5:D314,"*"&amp;X$3&amp;"*")=1,1,0),0))</f>
        <v>0</v>
      </c>
      <c r="Y314" s="0" t="n">
        <f aca="false">IF(OR(Y$3="",Consolidado!$D314=""),0,IF(ISNUMBER(SEARCH(Y$3,Consolidado!$D314)),IF(COUNTIFS(Consolidado!$AC$5:AC314,Consolidado!$AC314,Consolidado!$D$5:D314,"*"&amp;Y$3&amp;"*")=1,1,0),0))</f>
        <v>0</v>
      </c>
      <c r="Z314" s="0" t="n">
        <f aca="false">IF(OR(Z$3="",Consolidado!$D314=""),0,IF(ISNUMBER(SEARCH(Z$3,Consolidado!$D314)),IF(COUNTIFS(Consolidado!$AC$5:AC314,Consolidado!$AC314,Consolidado!$D$5:D314,"*"&amp;Z$3&amp;"*")=1,1,0),0))</f>
        <v>0</v>
      </c>
      <c r="AA314" s="0" t="n">
        <f aca="false">IF(OR(AA$3="",Consolidado!$D314=""),0,IF(ISNUMBER(SEARCH(AA$3,Consolidado!$D314)),IF(COUNTIFS(Consolidado!$AC$5:AC314,Consolidado!$AC314,Consolidado!$D$5:D314,"*"&amp;AA$3&amp;"*")=1,1,0),0))</f>
        <v>0</v>
      </c>
      <c r="AB314" s="0" t="n">
        <f aca="false">IF(OR(AB$3="",Consolidado!$D314=""),0,IF(ISNUMBER(SEARCH(AB$3,Consolidado!$D314)),IF(COUNTIFS(Consolidado!$AC$5:AC314,Consolidado!$AC314,Consolidado!$D$5:D314,"*"&amp;AB$3&amp;"*")=1,1,0),0))</f>
        <v>0</v>
      </c>
      <c r="AC314" s="0" t="n">
        <f aca="false">IF(OR(AC$3="",Consolidado!$D314=""),0,IF(ISNUMBER(SEARCH(AC$3,Consolidado!$D314)),IF(COUNTIFS(Consolidado!$AC$5:AC314,Consolidado!$AC314,Consolidado!$D$5:D314,"*"&amp;AC$3&amp;"*")=1,1,0),0))</f>
        <v>0</v>
      </c>
      <c r="AD314" s="0" t="n">
        <f aca="false">IF(OR(AD$3="",Consolidado!$D314=""),0,IF(ISNUMBER(SEARCH(AD$3,Consolidado!$D314)),IF(COUNTIFS(Consolidado!$AC$5:AC314,Consolidado!$AC314,Consolidado!$D$5:D314,"*"&amp;AD$3&amp;"*")=1,1,0),0))</f>
        <v>0</v>
      </c>
      <c r="AE314" s="0" t="n">
        <f aca="false">IF(OR(AE$3="",Consolidado!$D314=""),0,IF(ISNUMBER(SEARCH(AE$3,Consolidado!$D314)),IF(COUNTIFS(Consolidado!$AC$5:AC314,Consolidado!$AC314,Consolidado!$D$5:D314,"*"&amp;AE$3&amp;"*")=1,1,0),0))</f>
        <v>0</v>
      </c>
      <c r="AF314" s="0" t="n">
        <f aca="false">IF(OR(AF$3="",Consolidado!$D314=""),0,IF(ISNUMBER(SEARCH(AF$3,Consolidado!$D314)),IF(COUNTIFS(Consolidado!$AC$5:AC314,Consolidado!$AC314,Consolidado!$D$5:D314,"*"&amp;AF$3&amp;"*")=1,1,0),0))</f>
        <v>0</v>
      </c>
      <c r="AG314" s="0" t="n">
        <f aca="false">IF(OR(AG$3="",Consolidado!$D314=""),0,IF(ISNUMBER(SEARCH(AG$3,Consolidado!$D314)),IF(COUNTIFS(Consolidado!$AC$5:AC314,Consolidado!$AC314,Consolidado!$D$5:D314,"*"&amp;AG$3&amp;"*")=1,1,0),0))</f>
        <v>0</v>
      </c>
      <c r="AH314" s="0" t="n">
        <f aca="false">IF(OR(AH$3="",Consolidado!$D314=""),0,IF(ISNUMBER(SEARCH(AH$3,Consolidado!$D314)),IF(COUNTIFS(Consolidado!$AC$5:AC314,Consolidado!$AC314,Consolidado!$D$5:D314,"*"&amp;AH$3&amp;"*")=1,1,0),0))</f>
        <v>0</v>
      </c>
      <c r="AI314" s="0" t="n">
        <f aca="false">IF(OR(AI$3="",Consolidado!$D314=""),0,IF(ISNUMBER(SEARCH(AI$3,Consolidado!$D314)),IF(COUNTIFS(Consolidado!$AC$5:AC314,Consolidado!$AC314,Consolidado!$D$5:D314,"*"&amp;AI$3&amp;"*")=1,1,0),0))</f>
        <v>0</v>
      </c>
      <c r="AJ314" s="0" t="n">
        <f aca="false">IF(OR(AJ$3="",Consolidado!$D314=""),0,IF(ISNUMBER(SEARCH(AJ$3,Consolidado!$D314)),IF(COUNTIFS(Consolidado!$AC$5:AC314,Consolidado!$AC314,Consolidado!$D$5:D314,"*"&amp;AJ$3&amp;"*")=1,1,0),0))</f>
        <v>0</v>
      </c>
      <c r="AK314" s="0" t="n">
        <f aca="false">IF(OR(AK$3="",Consolidado!$D314=""),0,IF(ISNUMBER(SEARCH(AK$3,Consolidado!$D314)),IF(COUNTIFS(Consolidado!$AC$5:AC314,Consolidado!$AC314,Consolidado!$D$5:D314,"*"&amp;AK$3&amp;"*")=1,1,0),0))</f>
        <v>0</v>
      </c>
      <c r="AL314" s="0" t="n">
        <f aca="false">IF(OR(AL$3="",Consolidado!$D314=""),0,IF(ISNUMBER(SEARCH(AL$3,Consolidado!$D314)),IF(COUNTIFS(Consolidado!$AC$5:AC314,Consolidado!$AC314,Consolidado!$D$5:D314,"*"&amp;AL$3&amp;"*")=1,1,0),0))</f>
        <v>0</v>
      </c>
      <c r="AM314" s="0" t="n">
        <f aca="false">IF(OR(AM$3="",Consolidado!$D314=""),0,IF(ISNUMBER(SEARCH(AM$3,Consolidado!$D314)),IF(COUNTIFS(Consolidado!$AC$5:AC314,Consolidado!$AC314,Consolidado!$D$5:D314,"*"&amp;AM$3&amp;"*")=1,1,0),0))</f>
        <v>0</v>
      </c>
      <c r="AN314" s="0" t="n">
        <f aca="false">IF(OR(AN$3="",Consolidado!$D314=""),0,IF(ISNUMBER(SEARCH(AN$3,Consolidado!$D314)),IF(COUNTIFS(Consolidado!$AC$5:AC314,Consolidado!$AC314,Consolidado!$D$5:D314,"*"&amp;AN$3&amp;"*")=1,1,0),0))</f>
        <v>0</v>
      </c>
      <c r="AO314" s="0" t="n">
        <f aca="false">IF(OR(AO$3="",Consolidado!$D314=""),0,IF(ISNUMBER(SEARCH(AO$3,Consolidado!$D314)),IF(COUNTIFS(Consolidado!$AC$5:AC314,Consolidado!$AC314,Consolidado!$D$5:D314,"*"&amp;AO$3&amp;"*")=1,1,0),0))</f>
        <v>0</v>
      </c>
    </row>
    <row r="315" customFormat="false" ht="15" hidden="false" customHeight="false" outlineLevel="0" collapsed="false">
      <c r="B315" s="0" t="n">
        <f aca="false">IF(OR(B$3="",Consolidado!$D315=""),0,IF(ISNUMBER(SEARCH(B$3,Consolidado!$D315)),IF(COUNTIFS(Consolidado!$AC$5:AC315,Consolidado!$AC315,Consolidado!$D$5:D315,"*"&amp;B$3&amp;"*")=1,1,0),0))</f>
        <v>0</v>
      </c>
      <c r="C315" s="0" t="n">
        <f aca="false">IF(OR(C$3="",Consolidado!$D315=""),0,IF(ISNUMBER(SEARCH(C$3,Consolidado!$D315)),IF(COUNTIFS(Consolidado!$AC$5:AC315,Consolidado!$AC315,Consolidado!$D$5:D315,"*"&amp;C$3&amp;"*")=1,1,0),0))</f>
        <v>0</v>
      </c>
      <c r="D315" s="0" t="n">
        <f aca="false">IF(OR(D$3="",Consolidado!$D315=""),0,IF(ISNUMBER(SEARCH(D$3,Consolidado!$D315)),IF(COUNTIFS(Consolidado!$AC$5:AC315,Consolidado!$AC315,Consolidado!$D$5:D315,"*"&amp;D$3&amp;"*")=1,1,0),0))</f>
        <v>0</v>
      </c>
      <c r="E315" s="0" t="n">
        <f aca="false">IF(OR(E$3="",Consolidado!$D315=""),0,IF(ISNUMBER(SEARCH(E$3,Consolidado!$D315)),IF(COUNTIFS(Consolidado!$AC$5:AC315,Consolidado!$AC315,Consolidado!$D$5:D315,"*"&amp;E$3&amp;"*")=1,1,0),0))</f>
        <v>0</v>
      </c>
      <c r="F315" s="0" t="n">
        <f aca="false">IF(OR(F$3="",Consolidado!$D315=""),0,IF(ISNUMBER(SEARCH(F$3,Consolidado!$D315)),IF(COUNTIFS(Consolidado!$AC$5:AC315,Consolidado!$AC315,Consolidado!$D$5:D315,"*"&amp;F$3&amp;"*")=1,1,0),0))</f>
        <v>0</v>
      </c>
      <c r="G315" s="0" t="n">
        <f aca="false">IF(OR(G$3="",Consolidado!$D315=""),0,IF(ISNUMBER(SEARCH(G$3,Consolidado!$D315)),IF(COUNTIFS(Consolidado!$AC$5:AC315,Consolidado!$AC315,Consolidado!$D$5:D315,"*"&amp;G$3&amp;"*")=1,1,0),0))</f>
        <v>0</v>
      </c>
      <c r="H315" s="0" t="n">
        <f aca="false">IF(OR(H$3="",Consolidado!$D315=""),0,IF(ISNUMBER(SEARCH(H$3,Consolidado!$D315)),IF(COUNTIFS(Consolidado!$AC$5:AC315,Consolidado!$AC315,Consolidado!$D$5:D315,"*"&amp;H$3&amp;"*")=1,1,0),0))</f>
        <v>0</v>
      </c>
      <c r="I315" s="0" t="n">
        <f aca="false">IF(OR(I$3="",Consolidado!$D315=""),0,IF(ISNUMBER(SEARCH(I$3,Consolidado!$D315)),IF(COUNTIFS(Consolidado!$AC$5:AC315,Consolidado!$AC315,Consolidado!$D$5:D315,"*"&amp;I$3&amp;"*")=1,1,0),0))</f>
        <v>0</v>
      </c>
      <c r="J315" s="0" t="n">
        <f aca="false">IF(OR(J$3="",Consolidado!$D315=""),0,IF(ISNUMBER(SEARCH(J$3,Consolidado!$D315)),IF(COUNTIFS(Consolidado!$AC$5:AC315,Consolidado!$AC315,Consolidado!$D$5:D315,"*"&amp;J$3&amp;"*")=1,1,0),0))</f>
        <v>0</v>
      </c>
      <c r="K315" s="0" t="n">
        <f aca="false">IF(OR(K$3="",Consolidado!$D315=""),0,IF(ISNUMBER(SEARCH(K$3,Consolidado!$D315)),IF(COUNTIFS(Consolidado!$AC$5:AC315,Consolidado!$AC315,Consolidado!$D$5:D315,"*"&amp;K$3&amp;"*")=1,1,0),0))</f>
        <v>0</v>
      </c>
      <c r="L315" s="0" t="n">
        <f aca="false">IF(OR(L$3="",Consolidado!$D315=""),0,IF(ISNUMBER(SEARCH(L$3,Consolidado!$D315)),IF(COUNTIFS(Consolidado!$AC$5:AC315,Consolidado!$AC315,Consolidado!$D$5:D315,"*"&amp;L$3&amp;"*")=1,1,0),0))</f>
        <v>0</v>
      </c>
      <c r="M315" s="0" t="n">
        <f aca="false">IF(OR(M$3="",Consolidado!$D315=""),0,IF(ISNUMBER(SEARCH(M$3,Consolidado!$D315)),IF(COUNTIFS(Consolidado!$AC$5:AC315,Consolidado!$AC315,Consolidado!$D$5:D315,"*"&amp;M$3&amp;"*")=1,1,0),0))</f>
        <v>0</v>
      </c>
      <c r="N315" s="0" t="n">
        <f aca="false">IF(OR(N$3="",Consolidado!$D315=""),0,IF(ISNUMBER(SEARCH(N$3,Consolidado!$D315)),IF(COUNTIFS(Consolidado!$AC$5:AC315,Consolidado!$AC315,Consolidado!$D$5:D315,"*"&amp;N$3&amp;"*")=1,1,0),0))</f>
        <v>0</v>
      </c>
      <c r="O315" s="0" t="n">
        <f aca="false">IF(OR(O$3="",Consolidado!$D315=""),0,IF(ISNUMBER(SEARCH(O$3,Consolidado!$D315)),IF(COUNTIFS(Consolidado!$AC$5:AC315,Consolidado!$AC315,Consolidado!$D$5:D315,"*"&amp;O$3&amp;"*")=1,1,0),0))</f>
        <v>0</v>
      </c>
      <c r="P315" s="0" t="n">
        <f aca="false">IF(OR(P$3="",Consolidado!$D315=""),0,IF(ISNUMBER(SEARCH(P$3,Consolidado!$D315)),IF(COUNTIFS(Consolidado!$AC$5:AC315,Consolidado!$AC315,Consolidado!$D$5:D315,"*"&amp;P$3&amp;"*")=1,1,0),0))</f>
        <v>0</v>
      </c>
      <c r="Q315" s="0" t="n">
        <f aca="false">IF(OR(Q$3="",Consolidado!$D315=""),0,IF(ISNUMBER(SEARCH(Q$3,Consolidado!$D315)),IF(COUNTIFS(Consolidado!$AC$5:AC315,Consolidado!$AC315,Consolidado!$D$5:D315,"*"&amp;Q$3&amp;"*")=1,1,0),0))</f>
        <v>0</v>
      </c>
      <c r="R315" s="0" t="n">
        <f aca="false">IF(OR(R$3="",Consolidado!$D315=""),0,IF(ISNUMBER(SEARCH(R$3,Consolidado!$D315)),IF(COUNTIFS(Consolidado!$AC$5:AC315,Consolidado!$AC315,Consolidado!$D$5:D315,"*"&amp;R$3&amp;"*")=1,1,0),0))</f>
        <v>0</v>
      </c>
      <c r="S315" s="0" t="n">
        <f aca="false">IF(OR(S$3="",Consolidado!$D315=""),0,IF(ISNUMBER(SEARCH(S$3,Consolidado!$D315)),IF(COUNTIFS(Consolidado!$AC$5:AC315,Consolidado!$AC315,Consolidado!$D$5:D315,"*"&amp;S$3&amp;"*")=1,1,0),0))</f>
        <v>0</v>
      </c>
      <c r="T315" s="0" t="n">
        <f aca="false">IF(OR(T$3="",Consolidado!$D315=""),0,IF(ISNUMBER(SEARCH(T$3,Consolidado!$D315)),IF(COUNTIFS(Consolidado!$AC$5:AC315,Consolidado!$AC315,Consolidado!$D$5:D315,"*"&amp;T$3&amp;"*")=1,1,0),0))</f>
        <v>0</v>
      </c>
      <c r="U315" s="0" t="n">
        <f aca="false">IF(OR(U$3="",Consolidado!$D315=""),0,IF(ISNUMBER(SEARCH(U$3,Consolidado!$D315)),IF(COUNTIFS(Consolidado!$AC$5:AC315,Consolidado!$AC315,Consolidado!$D$5:D315,"*"&amp;U$3&amp;"*")=1,1,0),0))</f>
        <v>0</v>
      </c>
      <c r="V315" s="0" t="n">
        <f aca="false">IF(OR(V$3="",Consolidado!$D315=""),0,IF(ISNUMBER(SEARCH(V$3,Consolidado!$D315)),IF(COUNTIFS(Consolidado!$AC$5:AC315,Consolidado!$AC315,Consolidado!$D$5:D315,"*"&amp;V$3&amp;"*")=1,1,0),0))</f>
        <v>0</v>
      </c>
      <c r="W315" s="0" t="n">
        <f aca="false">IF(OR(W$3="",Consolidado!$D315=""),0,IF(ISNUMBER(SEARCH(W$3,Consolidado!$D315)),IF(COUNTIFS(Consolidado!$AC$5:AC315,Consolidado!$AC315,Consolidado!$D$5:D315,"*"&amp;W$3&amp;"*")=1,1,0),0))</f>
        <v>0</v>
      </c>
      <c r="X315" s="0" t="n">
        <f aca="false">IF(OR(X$3="",Consolidado!$D315=""),0,IF(ISNUMBER(SEARCH(X$3,Consolidado!$D315)),IF(COUNTIFS(Consolidado!$AC$5:AC315,Consolidado!$AC315,Consolidado!$D$5:D315,"*"&amp;X$3&amp;"*")=1,1,0),0))</f>
        <v>0</v>
      </c>
      <c r="Y315" s="0" t="n">
        <f aca="false">IF(OR(Y$3="",Consolidado!$D315=""),0,IF(ISNUMBER(SEARCH(Y$3,Consolidado!$D315)),IF(COUNTIFS(Consolidado!$AC$5:AC315,Consolidado!$AC315,Consolidado!$D$5:D315,"*"&amp;Y$3&amp;"*")=1,1,0),0))</f>
        <v>0</v>
      </c>
      <c r="Z315" s="0" t="n">
        <f aca="false">IF(OR(Z$3="",Consolidado!$D315=""),0,IF(ISNUMBER(SEARCH(Z$3,Consolidado!$D315)),IF(COUNTIFS(Consolidado!$AC$5:AC315,Consolidado!$AC315,Consolidado!$D$5:D315,"*"&amp;Z$3&amp;"*")=1,1,0),0))</f>
        <v>0</v>
      </c>
      <c r="AA315" s="0" t="n">
        <f aca="false">IF(OR(AA$3="",Consolidado!$D315=""),0,IF(ISNUMBER(SEARCH(AA$3,Consolidado!$D315)),IF(COUNTIFS(Consolidado!$AC$5:AC315,Consolidado!$AC315,Consolidado!$D$5:D315,"*"&amp;AA$3&amp;"*")=1,1,0),0))</f>
        <v>0</v>
      </c>
      <c r="AB315" s="0" t="n">
        <f aca="false">IF(OR(AB$3="",Consolidado!$D315=""),0,IF(ISNUMBER(SEARCH(AB$3,Consolidado!$D315)),IF(COUNTIFS(Consolidado!$AC$5:AC315,Consolidado!$AC315,Consolidado!$D$5:D315,"*"&amp;AB$3&amp;"*")=1,1,0),0))</f>
        <v>0</v>
      </c>
      <c r="AC315" s="0" t="n">
        <f aca="false">IF(OR(AC$3="",Consolidado!$D315=""),0,IF(ISNUMBER(SEARCH(AC$3,Consolidado!$D315)),IF(COUNTIFS(Consolidado!$AC$5:AC315,Consolidado!$AC315,Consolidado!$D$5:D315,"*"&amp;AC$3&amp;"*")=1,1,0),0))</f>
        <v>0</v>
      </c>
      <c r="AD315" s="0" t="n">
        <f aca="false">IF(OR(AD$3="",Consolidado!$D315=""),0,IF(ISNUMBER(SEARCH(AD$3,Consolidado!$D315)),IF(COUNTIFS(Consolidado!$AC$5:AC315,Consolidado!$AC315,Consolidado!$D$5:D315,"*"&amp;AD$3&amp;"*")=1,1,0),0))</f>
        <v>0</v>
      </c>
      <c r="AE315" s="0" t="n">
        <f aca="false">IF(OR(AE$3="",Consolidado!$D315=""),0,IF(ISNUMBER(SEARCH(AE$3,Consolidado!$D315)),IF(COUNTIFS(Consolidado!$AC$5:AC315,Consolidado!$AC315,Consolidado!$D$5:D315,"*"&amp;AE$3&amp;"*")=1,1,0),0))</f>
        <v>0</v>
      </c>
      <c r="AF315" s="0" t="n">
        <f aca="false">IF(OR(AF$3="",Consolidado!$D315=""),0,IF(ISNUMBER(SEARCH(AF$3,Consolidado!$D315)),IF(COUNTIFS(Consolidado!$AC$5:AC315,Consolidado!$AC315,Consolidado!$D$5:D315,"*"&amp;AF$3&amp;"*")=1,1,0),0))</f>
        <v>0</v>
      </c>
      <c r="AG315" s="0" t="n">
        <f aca="false">IF(OR(AG$3="",Consolidado!$D315=""),0,IF(ISNUMBER(SEARCH(AG$3,Consolidado!$D315)),IF(COUNTIFS(Consolidado!$AC$5:AC315,Consolidado!$AC315,Consolidado!$D$5:D315,"*"&amp;AG$3&amp;"*")=1,1,0),0))</f>
        <v>0</v>
      </c>
      <c r="AH315" s="0" t="n">
        <f aca="false">IF(OR(AH$3="",Consolidado!$D315=""),0,IF(ISNUMBER(SEARCH(AH$3,Consolidado!$D315)),IF(COUNTIFS(Consolidado!$AC$5:AC315,Consolidado!$AC315,Consolidado!$D$5:D315,"*"&amp;AH$3&amp;"*")=1,1,0),0))</f>
        <v>0</v>
      </c>
      <c r="AI315" s="0" t="n">
        <f aca="false">IF(OR(AI$3="",Consolidado!$D315=""),0,IF(ISNUMBER(SEARCH(AI$3,Consolidado!$D315)),IF(COUNTIFS(Consolidado!$AC$5:AC315,Consolidado!$AC315,Consolidado!$D$5:D315,"*"&amp;AI$3&amp;"*")=1,1,0),0))</f>
        <v>0</v>
      </c>
      <c r="AJ315" s="0" t="n">
        <f aca="false">IF(OR(AJ$3="",Consolidado!$D315=""),0,IF(ISNUMBER(SEARCH(AJ$3,Consolidado!$D315)),IF(COUNTIFS(Consolidado!$AC$5:AC315,Consolidado!$AC315,Consolidado!$D$5:D315,"*"&amp;AJ$3&amp;"*")=1,1,0),0))</f>
        <v>0</v>
      </c>
      <c r="AK315" s="0" t="n">
        <f aca="false">IF(OR(AK$3="",Consolidado!$D315=""),0,IF(ISNUMBER(SEARCH(AK$3,Consolidado!$D315)),IF(COUNTIFS(Consolidado!$AC$5:AC315,Consolidado!$AC315,Consolidado!$D$5:D315,"*"&amp;AK$3&amp;"*")=1,1,0),0))</f>
        <v>0</v>
      </c>
      <c r="AL315" s="0" t="n">
        <f aca="false">IF(OR(AL$3="",Consolidado!$D315=""),0,IF(ISNUMBER(SEARCH(AL$3,Consolidado!$D315)),IF(COUNTIFS(Consolidado!$AC$5:AC315,Consolidado!$AC315,Consolidado!$D$5:D315,"*"&amp;AL$3&amp;"*")=1,1,0),0))</f>
        <v>0</v>
      </c>
      <c r="AM315" s="0" t="n">
        <f aca="false">IF(OR(AM$3="",Consolidado!$D315=""),0,IF(ISNUMBER(SEARCH(AM$3,Consolidado!$D315)),IF(COUNTIFS(Consolidado!$AC$5:AC315,Consolidado!$AC315,Consolidado!$D$5:D315,"*"&amp;AM$3&amp;"*")=1,1,0),0))</f>
        <v>0</v>
      </c>
      <c r="AN315" s="0" t="n">
        <f aca="false">IF(OR(AN$3="",Consolidado!$D315=""),0,IF(ISNUMBER(SEARCH(AN$3,Consolidado!$D315)),IF(COUNTIFS(Consolidado!$AC$5:AC315,Consolidado!$AC315,Consolidado!$D$5:D315,"*"&amp;AN$3&amp;"*")=1,1,0),0))</f>
        <v>0</v>
      </c>
      <c r="AO315" s="0" t="n">
        <f aca="false">IF(OR(AO$3="",Consolidado!$D315=""),0,IF(ISNUMBER(SEARCH(AO$3,Consolidado!$D315)),IF(COUNTIFS(Consolidado!$AC$5:AC315,Consolidado!$AC315,Consolidado!$D$5:D315,"*"&amp;AO$3&amp;"*")=1,1,0),0))</f>
        <v>0</v>
      </c>
    </row>
    <row r="316" customFormat="false" ht="15" hidden="false" customHeight="false" outlineLevel="0" collapsed="false">
      <c r="B316" s="0" t="n">
        <f aca="false">IF(OR(B$3="",Consolidado!$D316=""),0,IF(ISNUMBER(SEARCH(B$3,Consolidado!$D316)),IF(COUNTIFS(Consolidado!$AC$5:AC316,Consolidado!$AC316,Consolidado!$D$5:D316,"*"&amp;B$3&amp;"*")=1,1,0),0))</f>
        <v>0</v>
      </c>
      <c r="C316" s="0" t="n">
        <f aca="false">IF(OR(C$3="",Consolidado!$D316=""),0,IF(ISNUMBER(SEARCH(C$3,Consolidado!$D316)),IF(COUNTIFS(Consolidado!$AC$5:AC316,Consolidado!$AC316,Consolidado!$D$5:D316,"*"&amp;C$3&amp;"*")=1,1,0),0))</f>
        <v>0</v>
      </c>
      <c r="D316" s="0" t="n">
        <f aca="false">IF(OR(D$3="",Consolidado!$D316=""),0,IF(ISNUMBER(SEARCH(D$3,Consolidado!$D316)),IF(COUNTIFS(Consolidado!$AC$5:AC316,Consolidado!$AC316,Consolidado!$D$5:D316,"*"&amp;D$3&amp;"*")=1,1,0),0))</f>
        <v>0</v>
      </c>
      <c r="E316" s="0" t="n">
        <f aca="false">IF(OR(E$3="",Consolidado!$D316=""),0,IF(ISNUMBER(SEARCH(E$3,Consolidado!$D316)),IF(COUNTIFS(Consolidado!$AC$5:AC316,Consolidado!$AC316,Consolidado!$D$5:D316,"*"&amp;E$3&amp;"*")=1,1,0),0))</f>
        <v>0</v>
      </c>
      <c r="F316" s="0" t="n">
        <f aca="false">IF(OR(F$3="",Consolidado!$D316=""),0,IF(ISNUMBER(SEARCH(F$3,Consolidado!$D316)),IF(COUNTIFS(Consolidado!$AC$5:AC316,Consolidado!$AC316,Consolidado!$D$5:D316,"*"&amp;F$3&amp;"*")=1,1,0),0))</f>
        <v>0</v>
      </c>
      <c r="G316" s="0" t="n">
        <f aca="false">IF(OR(G$3="",Consolidado!$D316=""),0,IF(ISNUMBER(SEARCH(G$3,Consolidado!$D316)),IF(COUNTIFS(Consolidado!$AC$5:AC316,Consolidado!$AC316,Consolidado!$D$5:D316,"*"&amp;G$3&amp;"*")=1,1,0),0))</f>
        <v>0</v>
      </c>
      <c r="H316" s="0" t="n">
        <f aca="false">IF(OR(H$3="",Consolidado!$D316=""),0,IF(ISNUMBER(SEARCH(H$3,Consolidado!$D316)),IF(COUNTIFS(Consolidado!$AC$5:AC316,Consolidado!$AC316,Consolidado!$D$5:D316,"*"&amp;H$3&amp;"*")=1,1,0),0))</f>
        <v>0</v>
      </c>
      <c r="I316" s="0" t="n">
        <f aca="false">IF(OR(I$3="",Consolidado!$D316=""),0,IF(ISNUMBER(SEARCH(I$3,Consolidado!$D316)),IF(COUNTIFS(Consolidado!$AC$5:AC316,Consolidado!$AC316,Consolidado!$D$5:D316,"*"&amp;I$3&amp;"*")=1,1,0),0))</f>
        <v>0</v>
      </c>
      <c r="J316" s="0" t="n">
        <f aca="false">IF(OR(J$3="",Consolidado!$D316=""),0,IF(ISNUMBER(SEARCH(J$3,Consolidado!$D316)),IF(COUNTIFS(Consolidado!$AC$5:AC316,Consolidado!$AC316,Consolidado!$D$5:D316,"*"&amp;J$3&amp;"*")=1,1,0),0))</f>
        <v>0</v>
      </c>
      <c r="K316" s="0" t="n">
        <f aca="false">IF(OR(K$3="",Consolidado!$D316=""),0,IF(ISNUMBER(SEARCH(K$3,Consolidado!$D316)),IF(COUNTIFS(Consolidado!$AC$5:AC316,Consolidado!$AC316,Consolidado!$D$5:D316,"*"&amp;K$3&amp;"*")=1,1,0),0))</f>
        <v>0</v>
      </c>
      <c r="L316" s="0" t="n">
        <f aca="false">IF(OR(L$3="",Consolidado!$D316=""),0,IF(ISNUMBER(SEARCH(L$3,Consolidado!$D316)),IF(COUNTIFS(Consolidado!$AC$5:AC316,Consolidado!$AC316,Consolidado!$D$5:D316,"*"&amp;L$3&amp;"*")=1,1,0),0))</f>
        <v>0</v>
      </c>
      <c r="M316" s="0" t="n">
        <f aca="false">IF(OR(M$3="",Consolidado!$D316=""),0,IF(ISNUMBER(SEARCH(M$3,Consolidado!$D316)),IF(COUNTIFS(Consolidado!$AC$5:AC316,Consolidado!$AC316,Consolidado!$D$5:D316,"*"&amp;M$3&amp;"*")=1,1,0),0))</f>
        <v>0</v>
      </c>
      <c r="N316" s="0" t="n">
        <f aca="false">IF(OR(N$3="",Consolidado!$D316=""),0,IF(ISNUMBER(SEARCH(N$3,Consolidado!$D316)),IF(COUNTIFS(Consolidado!$AC$5:AC316,Consolidado!$AC316,Consolidado!$D$5:D316,"*"&amp;N$3&amp;"*")=1,1,0),0))</f>
        <v>0</v>
      </c>
      <c r="O316" s="0" t="n">
        <f aca="false">IF(OR(O$3="",Consolidado!$D316=""),0,IF(ISNUMBER(SEARCH(O$3,Consolidado!$D316)),IF(COUNTIFS(Consolidado!$AC$5:AC316,Consolidado!$AC316,Consolidado!$D$5:D316,"*"&amp;O$3&amp;"*")=1,1,0),0))</f>
        <v>0</v>
      </c>
      <c r="P316" s="0" t="n">
        <f aca="false">IF(OR(P$3="",Consolidado!$D316=""),0,IF(ISNUMBER(SEARCH(P$3,Consolidado!$D316)),IF(COUNTIFS(Consolidado!$AC$5:AC316,Consolidado!$AC316,Consolidado!$D$5:D316,"*"&amp;P$3&amp;"*")=1,1,0),0))</f>
        <v>0</v>
      </c>
      <c r="Q316" s="0" t="n">
        <f aca="false">IF(OR(Q$3="",Consolidado!$D316=""),0,IF(ISNUMBER(SEARCH(Q$3,Consolidado!$D316)),IF(COUNTIFS(Consolidado!$AC$5:AC316,Consolidado!$AC316,Consolidado!$D$5:D316,"*"&amp;Q$3&amp;"*")=1,1,0),0))</f>
        <v>0</v>
      </c>
      <c r="R316" s="0" t="n">
        <f aca="false">IF(OR(R$3="",Consolidado!$D316=""),0,IF(ISNUMBER(SEARCH(R$3,Consolidado!$D316)),IF(COUNTIFS(Consolidado!$AC$5:AC316,Consolidado!$AC316,Consolidado!$D$5:D316,"*"&amp;R$3&amp;"*")=1,1,0),0))</f>
        <v>0</v>
      </c>
      <c r="S316" s="0" t="n">
        <f aca="false">IF(OR(S$3="",Consolidado!$D316=""),0,IF(ISNUMBER(SEARCH(S$3,Consolidado!$D316)),IF(COUNTIFS(Consolidado!$AC$5:AC316,Consolidado!$AC316,Consolidado!$D$5:D316,"*"&amp;S$3&amp;"*")=1,1,0),0))</f>
        <v>0</v>
      </c>
      <c r="T316" s="0" t="n">
        <f aca="false">IF(OR(T$3="",Consolidado!$D316=""),0,IF(ISNUMBER(SEARCH(T$3,Consolidado!$D316)),IF(COUNTIFS(Consolidado!$AC$5:AC316,Consolidado!$AC316,Consolidado!$D$5:D316,"*"&amp;T$3&amp;"*")=1,1,0),0))</f>
        <v>0</v>
      </c>
      <c r="U316" s="0" t="n">
        <f aca="false">IF(OR(U$3="",Consolidado!$D316=""),0,IF(ISNUMBER(SEARCH(U$3,Consolidado!$D316)),IF(COUNTIFS(Consolidado!$AC$5:AC316,Consolidado!$AC316,Consolidado!$D$5:D316,"*"&amp;U$3&amp;"*")=1,1,0),0))</f>
        <v>0</v>
      </c>
      <c r="V316" s="0" t="n">
        <f aca="false">IF(OR(V$3="",Consolidado!$D316=""),0,IF(ISNUMBER(SEARCH(V$3,Consolidado!$D316)),IF(COUNTIFS(Consolidado!$AC$5:AC316,Consolidado!$AC316,Consolidado!$D$5:D316,"*"&amp;V$3&amp;"*")=1,1,0),0))</f>
        <v>0</v>
      </c>
      <c r="W316" s="0" t="n">
        <f aca="false">IF(OR(W$3="",Consolidado!$D316=""),0,IF(ISNUMBER(SEARCH(W$3,Consolidado!$D316)),IF(COUNTIFS(Consolidado!$AC$5:AC316,Consolidado!$AC316,Consolidado!$D$5:D316,"*"&amp;W$3&amp;"*")=1,1,0),0))</f>
        <v>0</v>
      </c>
      <c r="X316" s="0" t="n">
        <f aca="false">IF(OR(X$3="",Consolidado!$D316=""),0,IF(ISNUMBER(SEARCH(X$3,Consolidado!$D316)),IF(COUNTIFS(Consolidado!$AC$5:AC316,Consolidado!$AC316,Consolidado!$D$5:D316,"*"&amp;X$3&amp;"*")=1,1,0),0))</f>
        <v>0</v>
      </c>
      <c r="Y316" s="0" t="n">
        <f aca="false">IF(OR(Y$3="",Consolidado!$D316=""),0,IF(ISNUMBER(SEARCH(Y$3,Consolidado!$D316)),IF(COUNTIFS(Consolidado!$AC$5:AC316,Consolidado!$AC316,Consolidado!$D$5:D316,"*"&amp;Y$3&amp;"*")=1,1,0),0))</f>
        <v>0</v>
      </c>
      <c r="Z316" s="0" t="n">
        <f aca="false">IF(OR(Z$3="",Consolidado!$D316=""),0,IF(ISNUMBER(SEARCH(Z$3,Consolidado!$D316)),IF(COUNTIFS(Consolidado!$AC$5:AC316,Consolidado!$AC316,Consolidado!$D$5:D316,"*"&amp;Z$3&amp;"*")=1,1,0),0))</f>
        <v>0</v>
      </c>
      <c r="AA316" s="0" t="n">
        <f aca="false">IF(OR(AA$3="",Consolidado!$D316=""),0,IF(ISNUMBER(SEARCH(AA$3,Consolidado!$D316)),IF(COUNTIFS(Consolidado!$AC$5:AC316,Consolidado!$AC316,Consolidado!$D$5:D316,"*"&amp;AA$3&amp;"*")=1,1,0),0))</f>
        <v>0</v>
      </c>
      <c r="AB316" s="0" t="n">
        <f aca="false">IF(OR(AB$3="",Consolidado!$D316=""),0,IF(ISNUMBER(SEARCH(AB$3,Consolidado!$D316)),IF(COUNTIFS(Consolidado!$AC$5:AC316,Consolidado!$AC316,Consolidado!$D$5:D316,"*"&amp;AB$3&amp;"*")=1,1,0),0))</f>
        <v>0</v>
      </c>
      <c r="AC316" s="0" t="n">
        <f aca="false">IF(OR(AC$3="",Consolidado!$D316=""),0,IF(ISNUMBER(SEARCH(AC$3,Consolidado!$D316)),IF(COUNTIFS(Consolidado!$AC$5:AC316,Consolidado!$AC316,Consolidado!$D$5:D316,"*"&amp;AC$3&amp;"*")=1,1,0),0))</f>
        <v>0</v>
      </c>
      <c r="AD316" s="0" t="n">
        <f aca="false">IF(OR(AD$3="",Consolidado!$D316=""),0,IF(ISNUMBER(SEARCH(AD$3,Consolidado!$D316)),IF(COUNTIFS(Consolidado!$AC$5:AC316,Consolidado!$AC316,Consolidado!$D$5:D316,"*"&amp;AD$3&amp;"*")=1,1,0),0))</f>
        <v>0</v>
      </c>
      <c r="AE316" s="0" t="n">
        <f aca="false">IF(OR(AE$3="",Consolidado!$D316=""),0,IF(ISNUMBER(SEARCH(AE$3,Consolidado!$D316)),IF(COUNTIFS(Consolidado!$AC$5:AC316,Consolidado!$AC316,Consolidado!$D$5:D316,"*"&amp;AE$3&amp;"*")=1,1,0),0))</f>
        <v>0</v>
      </c>
      <c r="AF316" s="0" t="n">
        <f aca="false">IF(OR(AF$3="",Consolidado!$D316=""),0,IF(ISNUMBER(SEARCH(AF$3,Consolidado!$D316)),IF(COUNTIFS(Consolidado!$AC$5:AC316,Consolidado!$AC316,Consolidado!$D$5:D316,"*"&amp;AF$3&amp;"*")=1,1,0),0))</f>
        <v>0</v>
      </c>
      <c r="AG316" s="0" t="n">
        <f aca="false">IF(OR(AG$3="",Consolidado!$D316=""),0,IF(ISNUMBER(SEARCH(AG$3,Consolidado!$D316)),IF(COUNTIFS(Consolidado!$AC$5:AC316,Consolidado!$AC316,Consolidado!$D$5:D316,"*"&amp;AG$3&amp;"*")=1,1,0),0))</f>
        <v>0</v>
      </c>
      <c r="AH316" s="0" t="n">
        <f aca="false">IF(OR(AH$3="",Consolidado!$D316=""),0,IF(ISNUMBER(SEARCH(AH$3,Consolidado!$D316)),IF(COUNTIFS(Consolidado!$AC$5:AC316,Consolidado!$AC316,Consolidado!$D$5:D316,"*"&amp;AH$3&amp;"*")=1,1,0),0))</f>
        <v>0</v>
      </c>
      <c r="AI316" s="0" t="n">
        <f aca="false">IF(OR(AI$3="",Consolidado!$D316=""),0,IF(ISNUMBER(SEARCH(AI$3,Consolidado!$D316)),IF(COUNTIFS(Consolidado!$AC$5:AC316,Consolidado!$AC316,Consolidado!$D$5:D316,"*"&amp;AI$3&amp;"*")=1,1,0),0))</f>
        <v>0</v>
      </c>
      <c r="AJ316" s="0" t="n">
        <f aca="false">IF(OR(AJ$3="",Consolidado!$D316=""),0,IF(ISNUMBER(SEARCH(AJ$3,Consolidado!$D316)),IF(COUNTIFS(Consolidado!$AC$5:AC316,Consolidado!$AC316,Consolidado!$D$5:D316,"*"&amp;AJ$3&amp;"*")=1,1,0),0))</f>
        <v>0</v>
      </c>
      <c r="AK316" s="0" t="n">
        <f aca="false">IF(OR(AK$3="",Consolidado!$D316=""),0,IF(ISNUMBER(SEARCH(AK$3,Consolidado!$D316)),IF(COUNTIFS(Consolidado!$AC$5:AC316,Consolidado!$AC316,Consolidado!$D$5:D316,"*"&amp;AK$3&amp;"*")=1,1,0),0))</f>
        <v>0</v>
      </c>
      <c r="AL316" s="0" t="n">
        <f aca="false">IF(OR(AL$3="",Consolidado!$D316=""),0,IF(ISNUMBER(SEARCH(AL$3,Consolidado!$D316)),IF(COUNTIFS(Consolidado!$AC$5:AC316,Consolidado!$AC316,Consolidado!$D$5:D316,"*"&amp;AL$3&amp;"*")=1,1,0),0))</f>
        <v>0</v>
      </c>
      <c r="AM316" s="0" t="n">
        <f aca="false">IF(OR(AM$3="",Consolidado!$D316=""),0,IF(ISNUMBER(SEARCH(AM$3,Consolidado!$D316)),IF(COUNTIFS(Consolidado!$AC$5:AC316,Consolidado!$AC316,Consolidado!$D$5:D316,"*"&amp;AM$3&amp;"*")=1,1,0),0))</f>
        <v>0</v>
      </c>
      <c r="AN316" s="0" t="n">
        <f aca="false">IF(OR(AN$3="",Consolidado!$D316=""),0,IF(ISNUMBER(SEARCH(AN$3,Consolidado!$D316)),IF(COUNTIFS(Consolidado!$AC$5:AC316,Consolidado!$AC316,Consolidado!$D$5:D316,"*"&amp;AN$3&amp;"*")=1,1,0),0))</f>
        <v>0</v>
      </c>
      <c r="AO316" s="0" t="n">
        <f aca="false">IF(OR(AO$3="",Consolidado!$D316=""),0,IF(ISNUMBER(SEARCH(AO$3,Consolidado!$D316)),IF(COUNTIFS(Consolidado!$AC$5:AC316,Consolidado!$AC316,Consolidado!$D$5:D316,"*"&amp;AO$3&amp;"*")=1,1,0),0))</f>
        <v>0</v>
      </c>
    </row>
    <row r="317" customFormat="false" ht="15" hidden="false" customHeight="false" outlineLevel="0" collapsed="false">
      <c r="B317" s="0" t="n">
        <f aca="false">IF(OR(B$3="",Consolidado!$D317=""),0,IF(ISNUMBER(SEARCH(B$3,Consolidado!$D317)),IF(COUNTIFS(Consolidado!$AC$5:AC317,Consolidado!$AC317,Consolidado!$D$5:D317,"*"&amp;B$3&amp;"*")=1,1,0),0))</f>
        <v>0</v>
      </c>
      <c r="C317" s="0" t="n">
        <f aca="false">IF(OR(C$3="",Consolidado!$D317=""),0,IF(ISNUMBER(SEARCH(C$3,Consolidado!$D317)),IF(COUNTIFS(Consolidado!$AC$5:AC317,Consolidado!$AC317,Consolidado!$D$5:D317,"*"&amp;C$3&amp;"*")=1,1,0),0))</f>
        <v>0</v>
      </c>
      <c r="D317" s="0" t="n">
        <f aca="false">IF(OR(D$3="",Consolidado!$D317=""),0,IF(ISNUMBER(SEARCH(D$3,Consolidado!$D317)),IF(COUNTIFS(Consolidado!$AC$5:AC317,Consolidado!$AC317,Consolidado!$D$5:D317,"*"&amp;D$3&amp;"*")=1,1,0),0))</f>
        <v>0</v>
      </c>
      <c r="E317" s="0" t="n">
        <f aca="false">IF(OR(E$3="",Consolidado!$D317=""),0,IF(ISNUMBER(SEARCH(E$3,Consolidado!$D317)),IF(COUNTIFS(Consolidado!$AC$5:AC317,Consolidado!$AC317,Consolidado!$D$5:D317,"*"&amp;E$3&amp;"*")=1,1,0),0))</f>
        <v>0</v>
      </c>
      <c r="F317" s="0" t="n">
        <f aca="false">IF(OR(F$3="",Consolidado!$D317=""),0,IF(ISNUMBER(SEARCH(F$3,Consolidado!$D317)),IF(COUNTIFS(Consolidado!$AC$5:AC317,Consolidado!$AC317,Consolidado!$D$5:D317,"*"&amp;F$3&amp;"*")=1,1,0),0))</f>
        <v>0</v>
      </c>
      <c r="G317" s="0" t="n">
        <f aca="false">IF(OR(G$3="",Consolidado!$D317=""),0,IF(ISNUMBER(SEARCH(G$3,Consolidado!$D317)),IF(COUNTIFS(Consolidado!$AC$5:AC317,Consolidado!$AC317,Consolidado!$D$5:D317,"*"&amp;G$3&amp;"*")=1,1,0),0))</f>
        <v>0</v>
      </c>
      <c r="H317" s="0" t="n">
        <f aca="false">IF(OR(H$3="",Consolidado!$D317=""),0,IF(ISNUMBER(SEARCH(H$3,Consolidado!$D317)),IF(COUNTIFS(Consolidado!$AC$5:AC317,Consolidado!$AC317,Consolidado!$D$5:D317,"*"&amp;H$3&amp;"*")=1,1,0),0))</f>
        <v>0</v>
      </c>
      <c r="I317" s="0" t="n">
        <f aca="false">IF(OR(I$3="",Consolidado!$D317=""),0,IF(ISNUMBER(SEARCH(I$3,Consolidado!$D317)),IF(COUNTIFS(Consolidado!$AC$5:AC317,Consolidado!$AC317,Consolidado!$D$5:D317,"*"&amp;I$3&amp;"*")=1,1,0),0))</f>
        <v>0</v>
      </c>
      <c r="J317" s="0" t="n">
        <f aca="false">IF(OR(J$3="",Consolidado!$D317=""),0,IF(ISNUMBER(SEARCH(J$3,Consolidado!$D317)),IF(COUNTIFS(Consolidado!$AC$5:AC317,Consolidado!$AC317,Consolidado!$D$5:D317,"*"&amp;J$3&amp;"*")=1,1,0),0))</f>
        <v>0</v>
      </c>
      <c r="K317" s="0" t="n">
        <f aca="false">IF(OR(K$3="",Consolidado!$D317=""),0,IF(ISNUMBER(SEARCH(K$3,Consolidado!$D317)),IF(COUNTIFS(Consolidado!$AC$5:AC317,Consolidado!$AC317,Consolidado!$D$5:D317,"*"&amp;K$3&amp;"*")=1,1,0),0))</f>
        <v>0</v>
      </c>
      <c r="L317" s="0" t="n">
        <f aca="false">IF(OR(L$3="",Consolidado!$D317=""),0,IF(ISNUMBER(SEARCH(L$3,Consolidado!$D317)),IF(COUNTIFS(Consolidado!$AC$5:AC317,Consolidado!$AC317,Consolidado!$D$5:D317,"*"&amp;L$3&amp;"*")=1,1,0),0))</f>
        <v>0</v>
      </c>
      <c r="M317" s="0" t="n">
        <f aca="false">IF(OR(M$3="",Consolidado!$D317=""),0,IF(ISNUMBER(SEARCH(M$3,Consolidado!$D317)),IF(COUNTIFS(Consolidado!$AC$5:AC317,Consolidado!$AC317,Consolidado!$D$5:D317,"*"&amp;M$3&amp;"*")=1,1,0),0))</f>
        <v>0</v>
      </c>
      <c r="N317" s="0" t="n">
        <f aca="false">IF(OR(N$3="",Consolidado!$D317=""),0,IF(ISNUMBER(SEARCH(N$3,Consolidado!$D317)),IF(COUNTIFS(Consolidado!$AC$5:AC317,Consolidado!$AC317,Consolidado!$D$5:D317,"*"&amp;N$3&amp;"*")=1,1,0),0))</f>
        <v>0</v>
      </c>
      <c r="O317" s="0" t="n">
        <f aca="false">IF(OR(O$3="",Consolidado!$D317=""),0,IF(ISNUMBER(SEARCH(O$3,Consolidado!$D317)),IF(COUNTIFS(Consolidado!$AC$5:AC317,Consolidado!$AC317,Consolidado!$D$5:D317,"*"&amp;O$3&amp;"*")=1,1,0),0))</f>
        <v>0</v>
      </c>
      <c r="P317" s="0" t="n">
        <f aca="false">IF(OR(P$3="",Consolidado!$D317=""),0,IF(ISNUMBER(SEARCH(P$3,Consolidado!$D317)),IF(COUNTIFS(Consolidado!$AC$5:AC317,Consolidado!$AC317,Consolidado!$D$5:D317,"*"&amp;P$3&amp;"*")=1,1,0),0))</f>
        <v>0</v>
      </c>
      <c r="Q317" s="0" t="n">
        <f aca="false">IF(OR(Q$3="",Consolidado!$D317=""),0,IF(ISNUMBER(SEARCH(Q$3,Consolidado!$D317)),IF(COUNTIFS(Consolidado!$AC$5:AC317,Consolidado!$AC317,Consolidado!$D$5:D317,"*"&amp;Q$3&amp;"*")=1,1,0),0))</f>
        <v>0</v>
      </c>
      <c r="R317" s="0" t="n">
        <f aca="false">IF(OR(R$3="",Consolidado!$D317=""),0,IF(ISNUMBER(SEARCH(R$3,Consolidado!$D317)),IF(COUNTIFS(Consolidado!$AC$5:AC317,Consolidado!$AC317,Consolidado!$D$5:D317,"*"&amp;R$3&amp;"*")=1,1,0),0))</f>
        <v>0</v>
      </c>
      <c r="S317" s="0" t="n">
        <f aca="false">IF(OR(S$3="",Consolidado!$D317=""),0,IF(ISNUMBER(SEARCH(S$3,Consolidado!$D317)),IF(COUNTIFS(Consolidado!$AC$5:AC317,Consolidado!$AC317,Consolidado!$D$5:D317,"*"&amp;S$3&amp;"*")=1,1,0),0))</f>
        <v>0</v>
      </c>
      <c r="T317" s="0" t="n">
        <f aca="false">IF(OR(T$3="",Consolidado!$D317=""),0,IF(ISNUMBER(SEARCH(T$3,Consolidado!$D317)),IF(COUNTIFS(Consolidado!$AC$5:AC317,Consolidado!$AC317,Consolidado!$D$5:D317,"*"&amp;T$3&amp;"*")=1,1,0),0))</f>
        <v>0</v>
      </c>
      <c r="U317" s="0" t="n">
        <f aca="false">IF(OR(U$3="",Consolidado!$D317=""),0,IF(ISNUMBER(SEARCH(U$3,Consolidado!$D317)),IF(COUNTIFS(Consolidado!$AC$5:AC317,Consolidado!$AC317,Consolidado!$D$5:D317,"*"&amp;U$3&amp;"*")=1,1,0),0))</f>
        <v>0</v>
      </c>
      <c r="V317" s="0" t="n">
        <f aca="false">IF(OR(V$3="",Consolidado!$D317=""),0,IF(ISNUMBER(SEARCH(V$3,Consolidado!$D317)),IF(COUNTIFS(Consolidado!$AC$5:AC317,Consolidado!$AC317,Consolidado!$D$5:D317,"*"&amp;V$3&amp;"*")=1,1,0),0))</f>
        <v>0</v>
      </c>
      <c r="W317" s="0" t="n">
        <f aca="false">IF(OR(W$3="",Consolidado!$D317=""),0,IF(ISNUMBER(SEARCH(W$3,Consolidado!$D317)),IF(COUNTIFS(Consolidado!$AC$5:AC317,Consolidado!$AC317,Consolidado!$D$5:D317,"*"&amp;W$3&amp;"*")=1,1,0),0))</f>
        <v>0</v>
      </c>
      <c r="X317" s="0" t="n">
        <f aca="false">IF(OR(X$3="",Consolidado!$D317=""),0,IF(ISNUMBER(SEARCH(X$3,Consolidado!$D317)),IF(COUNTIFS(Consolidado!$AC$5:AC317,Consolidado!$AC317,Consolidado!$D$5:D317,"*"&amp;X$3&amp;"*")=1,1,0),0))</f>
        <v>0</v>
      </c>
      <c r="Y317" s="0" t="n">
        <f aca="false">IF(OR(Y$3="",Consolidado!$D317=""),0,IF(ISNUMBER(SEARCH(Y$3,Consolidado!$D317)),IF(COUNTIFS(Consolidado!$AC$5:AC317,Consolidado!$AC317,Consolidado!$D$5:D317,"*"&amp;Y$3&amp;"*")=1,1,0),0))</f>
        <v>0</v>
      </c>
      <c r="Z317" s="0" t="n">
        <f aca="false">IF(OR(Z$3="",Consolidado!$D317=""),0,IF(ISNUMBER(SEARCH(Z$3,Consolidado!$D317)),IF(COUNTIFS(Consolidado!$AC$5:AC317,Consolidado!$AC317,Consolidado!$D$5:D317,"*"&amp;Z$3&amp;"*")=1,1,0),0))</f>
        <v>0</v>
      </c>
      <c r="AA317" s="0" t="n">
        <f aca="false">IF(OR(AA$3="",Consolidado!$D317=""),0,IF(ISNUMBER(SEARCH(AA$3,Consolidado!$D317)),IF(COUNTIFS(Consolidado!$AC$5:AC317,Consolidado!$AC317,Consolidado!$D$5:D317,"*"&amp;AA$3&amp;"*")=1,1,0),0))</f>
        <v>0</v>
      </c>
      <c r="AB317" s="0" t="n">
        <f aca="false">IF(OR(AB$3="",Consolidado!$D317=""),0,IF(ISNUMBER(SEARCH(AB$3,Consolidado!$D317)),IF(COUNTIFS(Consolidado!$AC$5:AC317,Consolidado!$AC317,Consolidado!$D$5:D317,"*"&amp;AB$3&amp;"*")=1,1,0),0))</f>
        <v>0</v>
      </c>
      <c r="AC317" s="0" t="n">
        <f aca="false">IF(OR(AC$3="",Consolidado!$D317=""),0,IF(ISNUMBER(SEARCH(AC$3,Consolidado!$D317)),IF(COUNTIFS(Consolidado!$AC$5:AC317,Consolidado!$AC317,Consolidado!$D$5:D317,"*"&amp;AC$3&amp;"*")=1,1,0),0))</f>
        <v>0</v>
      </c>
      <c r="AD317" s="0" t="n">
        <f aca="false">IF(OR(AD$3="",Consolidado!$D317=""),0,IF(ISNUMBER(SEARCH(AD$3,Consolidado!$D317)),IF(COUNTIFS(Consolidado!$AC$5:AC317,Consolidado!$AC317,Consolidado!$D$5:D317,"*"&amp;AD$3&amp;"*")=1,1,0),0))</f>
        <v>0</v>
      </c>
      <c r="AE317" s="0" t="n">
        <f aca="false">IF(OR(AE$3="",Consolidado!$D317=""),0,IF(ISNUMBER(SEARCH(AE$3,Consolidado!$D317)),IF(COUNTIFS(Consolidado!$AC$5:AC317,Consolidado!$AC317,Consolidado!$D$5:D317,"*"&amp;AE$3&amp;"*")=1,1,0),0))</f>
        <v>0</v>
      </c>
      <c r="AF317" s="0" t="n">
        <f aca="false">IF(OR(AF$3="",Consolidado!$D317=""),0,IF(ISNUMBER(SEARCH(AF$3,Consolidado!$D317)),IF(COUNTIFS(Consolidado!$AC$5:AC317,Consolidado!$AC317,Consolidado!$D$5:D317,"*"&amp;AF$3&amp;"*")=1,1,0),0))</f>
        <v>0</v>
      </c>
      <c r="AG317" s="0" t="n">
        <f aca="false">IF(OR(AG$3="",Consolidado!$D317=""),0,IF(ISNUMBER(SEARCH(AG$3,Consolidado!$D317)),IF(COUNTIFS(Consolidado!$AC$5:AC317,Consolidado!$AC317,Consolidado!$D$5:D317,"*"&amp;AG$3&amp;"*")=1,1,0),0))</f>
        <v>0</v>
      </c>
      <c r="AH317" s="0" t="n">
        <f aca="false">IF(OR(AH$3="",Consolidado!$D317=""),0,IF(ISNUMBER(SEARCH(AH$3,Consolidado!$D317)),IF(COUNTIFS(Consolidado!$AC$5:AC317,Consolidado!$AC317,Consolidado!$D$5:D317,"*"&amp;AH$3&amp;"*")=1,1,0),0))</f>
        <v>0</v>
      </c>
      <c r="AI317" s="0" t="n">
        <f aca="false">IF(OR(AI$3="",Consolidado!$D317=""),0,IF(ISNUMBER(SEARCH(AI$3,Consolidado!$D317)),IF(COUNTIFS(Consolidado!$AC$5:AC317,Consolidado!$AC317,Consolidado!$D$5:D317,"*"&amp;AI$3&amp;"*")=1,1,0),0))</f>
        <v>0</v>
      </c>
      <c r="AJ317" s="0" t="n">
        <f aca="false">IF(OR(AJ$3="",Consolidado!$D317=""),0,IF(ISNUMBER(SEARCH(AJ$3,Consolidado!$D317)),IF(COUNTIFS(Consolidado!$AC$5:AC317,Consolidado!$AC317,Consolidado!$D$5:D317,"*"&amp;AJ$3&amp;"*")=1,1,0),0))</f>
        <v>0</v>
      </c>
      <c r="AK317" s="0" t="n">
        <f aca="false">IF(OR(AK$3="",Consolidado!$D317=""),0,IF(ISNUMBER(SEARCH(AK$3,Consolidado!$D317)),IF(COUNTIFS(Consolidado!$AC$5:AC317,Consolidado!$AC317,Consolidado!$D$5:D317,"*"&amp;AK$3&amp;"*")=1,1,0),0))</f>
        <v>0</v>
      </c>
      <c r="AL317" s="0" t="n">
        <f aca="false">IF(OR(AL$3="",Consolidado!$D317=""),0,IF(ISNUMBER(SEARCH(AL$3,Consolidado!$D317)),IF(COUNTIFS(Consolidado!$AC$5:AC317,Consolidado!$AC317,Consolidado!$D$5:D317,"*"&amp;AL$3&amp;"*")=1,1,0),0))</f>
        <v>0</v>
      </c>
      <c r="AM317" s="0" t="n">
        <f aca="false">IF(OR(AM$3="",Consolidado!$D317=""),0,IF(ISNUMBER(SEARCH(AM$3,Consolidado!$D317)),IF(COUNTIFS(Consolidado!$AC$5:AC317,Consolidado!$AC317,Consolidado!$D$5:D317,"*"&amp;AM$3&amp;"*")=1,1,0),0))</f>
        <v>0</v>
      </c>
      <c r="AN317" s="0" t="n">
        <f aca="false">IF(OR(AN$3="",Consolidado!$D317=""),0,IF(ISNUMBER(SEARCH(AN$3,Consolidado!$D317)),IF(COUNTIFS(Consolidado!$AC$5:AC317,Consolidado!$AC317,Consolidado!$D$5:D317,"*"&amp;AN$3&amp;"*")=1,1,0),0))</f>
        <v>0</v>
      </c>
      <c r="AO317" s="0" t="n">
        <f aca="false">IF(OR(AO$3="",Consolidado!$D317=""),0,IF(ISNUMBER(SEARCH(AO$3,Consolidado!$D317)),IF(COUNTIFS(Consolidado!$AC$5:AC317,Consolidado!$AC317,Consolidado!$D$5:D317,"*"&amp;AO$3&amp;"*")=1,1,0),0))</f>
        <v>0</v>
      </c>
    </row>
    <row r="318" customFormat="false" ht="15" hidden="false" customHeight="false" outlineLevel="0" collapsed="false">
      <c r="B318" s="0" t="n">
        <f aca="false">IF(OR(B$3="",Consolidado!$D318=""),0,IF(ISNUMBER(SEARCH(B$3,Consolidado!$D318)),IF(COUNTIFS(Consolidado!$AC$5:AC318,Consolidado!$AC318,Consolidado!$D$5:D318,"*"&amp;B$3&amp;"*")=1,1,0),0))</f>
        <v>0</v>
      </c>
      <c r="C318" s="0" t="n">
        <f aca="false">IF(OR(C$3="",Consolidado!$D318=""),0,IF(ISNUMBER(SEARCH(C$3,Consolidado!$D318)),IF(COUNTIFS(Consolidado!$AC$5:AC318,Consolidado!$AC318,Consolidado!$D$5:D318,"*"&amp;C$3&amp;"*")=1,1,0),0))</f>
        <v>0</v>
      </c>
      <c r="D318" s="0" t="n">
        <f aca="false">IF(OR(D$3="",Consolidado!$D318=""),0,IF(ISNUMBER(SEARCH(D$3,Consolidado!$D318)),IF(COUNTIFS(Consolidado!$AC$5:AC318,Consolidado!$AC318,Consolidado!$D$5:D318,"*"&amp;D$3&amp;"*")=1,1,0),0))</f>
        <v>0</v>
      </c>
      <c r="E318" s="0" t="n">
        <f aca="false">IF(OR(E$3="",Consolidado!$D318=""),0,IF(ISNUMBER(SEARCH(E$3,Consolidado!$D318)),IF(COUNTIFS(Consolidado!$AC$5:AC318,Consolidado!$AC318,Consolidado!$D$5:D318,"*"&amp;E$3&amp;"*")=1,1,0),0))</f>
        <v>0</v>
      </c>
      <c r="F318" s="0" t="n">
        <f aca="false">IF(OR(F$3="",Consolidado!$D318=""),0,IF(ISNUMBER(SEARCH(F$3,Consolidado!$D318)),IF(COUNTIFS(Consolidado!$AC$5:AC318,Consolidado!$AC318,Consolidado!$D$5:D318,"*"&amp;F$3&amp;"*")=1,1,0),0))</f>
        <v>0</v>
      </c>
      <c r="G318" s="0" t="n">
        <f aca="false">IF(OR(G$3="",Consolidado!$D318=""),0,IF(ISNUMBER(SEARCH(G$3,Consolidado!$D318)),IF(COUNTIFS(Consolidado!$AC$5:AC318,Consolidado!$AC318,Consolidado!$D$5:D318,"*"&amp;G$3&amp;"*")=1,1,0),0))</f>
        <v>0</v>
      </c>
      <c r="H318" s="0" t="n">
        <f aca="false">IF(OR(H$3="",Consolidado!$D318=""),0,IF(ISNUMBER(SEARCH(H$3,Consolidado!$D318)),IF(COUNTIFS(Consolidado!$AC$5:AC318,Consolidado!$AC318,Consolidado!$D$5:D318,"*"&amp;H$3&amp;"*")=1,1,0),0))</f>
        <v>0</v>
      </c>
      <c r="I318" s="0" t="n">
        <f aca="false">IF(OR(I$3="",Consolidado!$D318=""),0,IF(ISNUMBER(SEARCH(I$3,Consolidado!$D318)),IF(COUNTIFS(Consolidado!$AC$5:AC318,Consolidado!$AC318,Consolidado!$D$5:D318,"*"&amp;I$3&amp;"*")=1,1,0),0))</f>
        <v>0</v>
      </c>
      <c r="J318" s="0" t="n">
        <f aca="false">IF(OR(J$3="",Consolidado!$D318=""),0,IF(ISNUMBER(SEARCH(J$3,Consolidado!$D318)),IF(COUNTIFS(Consolidado!$AC$5:AC318,Consolidado!$AC318,Consolidado!$D$5:D318,"*"&amp;J$3&amp;"*")=1,1,0),0))</f>
        <v>0</v>
      </c>
      <c r="K318" s="0" t="n">
        <f aca="false">IF(OR(K$3="",Consolidado!$D318=""),0,IF(ISNUMBER(SEARCH(K$3,Consolidado!$D318)),IF(COUNTIFS(Consolidado!$AC$5:AC318,Consolidado!$AC318,Consolidado!$D$5:D318,"*"&amp;K$3&amp;"*")=1,1,0),0))</f>
        <v>0</v>
      </c>
      <c r="L318" s="0" t="n">
        <f aca="false">IF(OR(L$3="",Consolidado!$D318=""),0,IF(ISNUMBER(SEARCH(L$3,Consolidado!$D318)),IF(COUNTIFS(Consolidado!$AC$5:AC318,Consolidado!$AC318,Consolidado!$D$5:D318,"*"&amp;L$3&amp;"*")=1,1,0),0))</f>
        <v>0</v>
      </c>
      <c r="M318" s="0" t="n">
        <f aca="false">IF(OR(M$3="",Consolidado!$D318=""),0,IF(ISNUMBER(SEARCH(M$3,Consolidado!$D318)),IF(COUNTIFS(Consolidado!$AC$5:AC318,Consolidado!$AC318,Consolidado!$D$5:D318,"*"&amp;M$3&amp;"*")=1,1,0),0))</f>
        <v>0</v>
      </c>
      <c r="N318" s="0" t="n">
        <f aca="false">IF(OR(N$3="",Consolidado!$D318=""),0,IF(ISNUMBER(SEARCH(N$3,Consolidado!$D318)),IF(COUNTIFS(Consolidado!$AC$5:AC318,Consolidado!$AC318,Consolidado!$D$5:D318,"*"&amp;N$3&amp;"*")=1,1,0),0))</f>
        <v>0</v>
      </c>
      <c r="O318" s="0" t="n">
        <f aca="false">IF(OR(O$3="",Consolidado!$D318=""),0,IF(ISNUMBER(SEARCH(O$3,Consolidado!$D318)),IF(COUNTIFS(Consolidado!$AC$5:AC318,Consolidado!$AC318,Consolidado!$D$5:D318,"*"&amp;O$3&amp;"*")=1,1,0),0))</f>
        <v>0</v>
      </c>
      <c r="P318" s="0" t="n">
        <f aca="false">IF(OR(P$3="",Consolidado!$D318=""),0,IF(ISNUMBER(SEARCH(P$3,Consolidado!$D318)),IF(COUNTIFS(Consolidado!$AC$5:AC318,Consolidado!$AC318,Consolidado!$D$5:D318,"*"&amp;P$3&amp;"*")=1,1,0),0))</f>
        <v>0</v>
      </c>
      <c r="Q318" s="0" t="n">
        <f aca="false">IF(OR(Q$3="",Consolidado!$D318=""),0,IF(ISNUMBER(SEARCH(Q$3,Consolidado!$D318)),IF(COUNTIFS(Consolidado!$AC$5:AC318,Consolidado!$AC318,Consolidado!$D$5:D318,"*"&amp;Q$3&amp;"*")=1,1,0),0))</f>
        <v>0</v>
      </c>
      <c r="R318" s="0" t="n">
        <f aca="false">IF(OR(R$3="",Consolidado!$D318=""),0,IF(ISNUMBER(SEARCH(R$3,Consolidado!$D318)),IF(COUNTIFS(Consolidado!$AC$5:AC318,Consolidado!$AC318,Consolidado!$D$5:D318,"*"&amp;R$3&amp;"*")=1,1,0),0))</f>
        <v>0</v>
      </c>
      <c r="S318" s="0" t="n">
        <f aca="false">IF(OR(S$3="",Consolidado!$D318=""),0,IF(ISNUMBER(SEARCH(S$3,Consolidado!$D318)),IF(COUNTIFS(Consolidado!$AC$5:AC318,Consolidado!$AC318,Consolidado!$D$5:D318,"*"&amp;S$3&amp;"*")=1,1,0),0))</f>
        <v>0</v>
      </c>
      <c r="T318" s="0" t="n">
        <f aca="false">IF(OR(T$3="",Consolidado!$D318=""),0,IF(ISNUMBER(SEARCH(T$3,Consolidado!$D318)),IF(COUNTIFS(Consolidado!$AC$5:AC318,Consolidado!$AC318,Consolidado!$D$5:D318,"*"&amp;T$3&amp;"*")=1,1,0),0))</f>
        <v>0</v>
      </c>
      <c r="U318" s="0" t="n">
        <f aca="false">IF(OR(U$3="",Consolidado!$D318=""),0,IF(ISNUMBER(SEARCH(U$3,Consolidado!$D318)),IF(COUNTIFS(Consolidado!$AC$5:AC318,Consolidado!$AC318,Consolidado!$D$5:D318,"*"&amp;U$3&amp;"*")=1,1,0),0))</f>
        <v>0</v>
      </c>
      <c r="V318" s="0" t="n">
        <f aca="false">IF(OR(V$3="",Consolidado!$D318=""),0,IF(ISNUMBER(SEARCH(V$3,Consolidado!$D318)),IF(COUNTIFS(Consolidado!$AC$5:AC318,Consolidado!$AC318,Consolidado!$D$5:D318,"*"&amp;V$3&amp;"*")=1,1,0),0))</f>
        <v>0</v>
      </c>
      <c r="W318" s="0" t="n">
        <f aca="false">IF(OR(W$3="",Consolidado!$D318=""),0,IF(ISNUMBER(SEARCH(W$3,Consolidado!$D318)),IF(COUNTIFS(Consolidado!$AC$5:AC318,Consolidado!$AC318,Consolidado!$D$5:D318,"*"&amp;W$3&amp;"*")=1,1,0),0))</f>
        <v>0</v>
      </c>
      <c r="X318" s="0" t="n">
        <f aca="false">IF(OR(X$3="",Consolidado!$D318=""),0,IF(ISNUMBER(SEARCH(X$3,Consolidado!$D318)),IF(COUNTIFS(Consolidado!$AC$5:AC318,Consolidado!$AC318,Consolidado!$D$5:D318,"*"&amp;X$3&amp;"*")=1,1,0),0))</f>
        <v>0</v>
      </c>
      <c r="Y318" s="0" t="n">
        <f aca="false">IF(OR(Y$3="",Consolidado!$D318=""),0,IF(ISNUMBER(SEARCH(Y$3,Consolidado!$D318)),IF(COUNTIFS(Consolidado!$AC$5:AC318,Consolidado!$AC318,Consolidado!$D$5:D318,"*"&amp;Y$3&amp;"*")=1,1,0),0))</f>
        <v>0</v>
      </c>
      <c r="Z318" s="0" t="n">
        <f aca="false">IF(OR(Z$3="",Consolidado!$D318=""),0,IF(ISNUMBER(SEARCH(Z$3,Consolidado!$D318)),IF(COUNTIFS(Consolidado!$AC$5:AC318,Consolidado!$AC318,Consolidado!$D$5:D318,"*"&amp;Z$3&amp;"*")=1,1,0),0))</f>
        <v>0</v>
      </c>
      <c r="AA318" s="0" t="n">
        <f aca="false">IF(OR(AA$3="",Consolidado!$D318=""),0,IF(ISNUMBER(SEARCH(AA$3,Consolidado!$D318)),IF(COUNTIFS(Consolidado!$AC$5:AC318,Consolidado!$AC318,Consolidado!$D$5:D318,"*"&amp;AA$3&amp;"*")=1,1,0),0))</f>
        <v>0</v>
      </c>
      <c r="AB318" s="0" t="n">
        <f aca="false">IF(OR(AB$3="",Consolidado!$D318=""),0,IF(ISNUMBER(SEARCH(AB$3,Consolidado!$D318)),IF(COUNTIFS(Consolidado!$AC$5:AC318,Consolidado!$AC318,Consolidado!$D$5:D318,"*"&amp;AB$3&amp;"*")=1,1,0),0))</f>
        <v>0</v>
      </c>
      <c r="AC318" s="0" t="n">
        <f aca="false">IF(OR(AC$3="",Consolidado!$D318=""),0,IF(ISNUMBER(SEARCH(AC$3,Consolidado!$D318)),IF(COUNTIFS(Consolidado!$AC$5:AC318,Consolidado!$AC318,Consolidado!$D$5:D318,"*"&amp;AC$3&amp;"*")=1,1,0),0))</f>
        <v>0</v>
      </c>
      <c r="AD318" s="0" t="n">
        <f aca="false">IF(OR(AD$3="",Consolidado!$D318=""),0,IF(ISNUMBER(SEARCH(AD$3,Consolidado!$D318)),IF(COUNTIFS(Consolidado!$AC$5:AC318,Consolidado!$AC318,Consolidado!$D$5:D318,"*"&amp;AD$3&amp;"*")=1,1,0),0))</f>
        <v>0</v>
      </c>
      <c r="AE318" s="0" t="n">
        <f aca="false">IF(OR(AE$3="",Consolidado!$D318=""),0,IF(ISNUMBER(SEARCH(AE$3,Consolidado!$D318)),IF(COUNTIFS(Consolidado!$AC$5:AC318,Consolidado!$AC318,Consolidado!$D$5:D318,"*"&amp;AE$3&amp;"*")=1,1,0),0))</f>
        <v>0</v>
      </c>
      <c r="AF318" s="0" t="n">
        <f aca="false">IF(OR(AF$3="",Consolidado!$D318=""),0,IF(ISNUMBER(SEARCH(AF$3,Consolidado!$D318)),IF(COUNTIFS(Consolidado!$AC$5:AC318,Consolidado!$AC318,Consolidado!$D$5:D318,"*"&amp;AF$3&amp;"*")=1,1,0),0))</f>
        <v>0</v>
      </c>
      <c r="AG318" s="0" t="n">
        <f aca="false">IF(OR(AG$3="",Consolidado!$D318=""),0,IF(ISNUMBER(SEARCH(AG$3,Consolidado!$D318)),IF(COUNTIFS(Consolidado!$AC$5:AC318,Consolidado!$AC318,Consolidado!$D$5:D318,"*"&amp;AG$3&amp;"*")=1,1,0),0))</f>
        <v>0</v>
      </c>
      <c r="AH318" s="0" t="n">
        <f aca="false">IF(OR(AH$3="",Consolidado!$D318=""),0,IF(ISNUMBER(SEARCH(AH$3,Consolidado!$D318)),IF(COUNTIFS(Consolidado!$AC$5:AC318,Consolidado!$AC318,Consolidado!$D$5:D318,"*"&amp;AH$3&amp;"*")=1,1,0),0))</f>
        <v>0</v>
      </c>
      <c r="AI318" s="0" t="n">
        <f aca="false">IF(OR(AI$3="",Consolidado!$D318=""),0,IF(ISNUMBER(SEARCH(AI$3,Consolidado!$D318)),IF(COUNTIFS(Consolidado!$AC$5:AC318,Consolidado!$AC318,Consolidado!$D$5:D318,"*"&amp;AI$3&amp;"*")=1,1,0),0))</f>
        <v>0</v>
      </c>
      <c r="AJ318" s="0" t="n">
        <f aca="false">IF(OR(AJ$3="",Consolidado!$D318=""),0,IF(ISNUMBER(SEARCH(AJ$3,Consolidado!$D318)),IF(COUNTIFS(Consolidado!$AC$5:AC318,Consolidado!$AC318,Consolidado!$D$5:D318,"*"&amp;AJ$3&amp;"*")=1,1,0),0))</f>
        <v>0</v>
      </c>
      <c r="AK318" s="0" t="n">
        <f aca="false">IF(OR(AK$3="",Consolidado!$D318=""),0,IF(ISNUMBER(SEARCH(AK$3,Consolidado!$D318)),IF(COUNTIFS(Consolidado!$AC$5:AC318,Consolidado!$AC318,Consolidado!$D$5:D318,"*"&amp;AK$3&amp;"*")=1,1,0),0))</f>
        <v>0</v>
      </c>
      <c r="AL318" s="0" t="n">
        <f aca="false">IF(OR(AL$3="",Consolidado!$D318=""),0,IF(ISNUMBER(SEARCH(AL$3,Consolidado!$D318)),IF(COUNTIFS(Consolidado!$AC$5:AC318,Consolidado!$AC318,Consolidado!$D$5:D318,"*"&amp;AL$3&amp;"*")=1,1,0),0))</f>
        <v>0</v>
      </c>
      <c r="AM318" s="0" t="n">
        <f aca="false">IF(OR(AM$3="",Consolidado!$D318=""),0,IF(ISNUMBER(SEARCH(AM$3,Consolidado!$D318)),IF(COUNTIFS(Consolidado!$AC$5:AC318,Consolidado!$AC318,Consolidado!$D$5:D318,"*"&amp;AM$3&amp;"*")=1,1,0),0))</f>
        <v>0</v>
      </c>
      <c r="AN318" s="0" t="n">
        <f aca="false">IF(OR(AN$3="",Consolidado!$D318=""),0,IF(ISNUMBER(SEARCH(AN$3,Consolidado!$D318)),IF(COUNTIFS(Consolidado!$AC$5:AC318,Consolidado!$AC318,Consolidado!$D$5:D318,"*"&amp;AN$3&amp;"*")=1,1,0),0))</f>
        <v>0</v>
      </c>
      <c r="AO318" s="0" t="n">
        <f aca="false">IF(OR(AO$3="",Consolidado!$D318=""),0,IF(ISNUMBER(SEARCH(AO$3,Consolidado!$D318)),IF(COUNTIFS(Consolidado!$AC$5:AC318,Consolidado!$AC318,Consolidado!$D$5:D318,"*"&amp;AO$3&amp;"*")=1,1,0),0))</f>
        <v>0</v>
      </c>
    </row>
    <row r="319" customFormat="false" ht="15" hidden="false" customHeight="false" outlineLevel="0" collapsed="false">
      <c r="B319" s="0" t="n">
        <f aca="false">IF(OR(B$3="",Consolidado!$D319=""),0,IF(ISNUMBER(SEARCH(B$3,Consolidado!$D319)),IF(COUNTIFS(Consolidado!$AC$5:AC319,Consolidado!$AC319,Consolidado!$D$5:D319,"*"&amp;B$3&amp;"*")=1,1,0),0))</f>
        <v>0</v>
      </c>
      <c r="C319" s="0" t="n">
        <f aca="false">IF(OR(C$3="",Consolidado!$D319=""),0,IF(ISNUMBER(SEARCH(C$3,Consolidado!$D319)),IF(COUNTIFS(Consolidado!$AC$5:AC319,Consolidado!$AC319,Consolidado!$D$5:D319,"*"&amp;C$3&amp;"*")=1,1,0),0))</f>
        <v>0</v>
      </c>
      <c r="D319" s="0" t="n">
        <f aca="false">IF(OR(D$3="",Consolidado!$D319=""),0,IF(ISNUMBER(SEARCH(D$3,Consolidado!$D319)),IF(COUNTIFS(Consolidado!$AC$5:AC319,Consolidado!$AC319,Consolidado!$D$5:D319,"*"&amp;D$3&amp;"*")=1,1,0),0))</f>
        <v>0</v>
      </c>
      <c r="E319" s="0" t="n">
        <f aca="false">IF(OR(E$3="",Consolidado!$D319=""),0,IF(ISNUMBER(SEARCH(E$3,Consolidado!$D319)),IF(COUNTIFS(Consolidado!$AC$5:AC319,Consolidado!$AC319,Consolidado!$D$5:D319,"*"&amp;E$3&amp;"*")=1,1,0),0))</f>
        <v>0</v>
      </c>
      <c r="F319" s="0" t="n">
        <f aca="false">IF(OR(F$3="",Consolidado!$D319=""),0,IF(ISNUMBER(SEARCH(F$3,Consolidado!$D319)),IF(COUNTIFS(Consolidado!$AC$5:AC319,Consolidado!$AC319,Consolidado!$D$5:D319,"*"&amp;F$3&amp;"*")=1,1,0),0))</f>
        <v>0</v>
      </c>
      <c r="G319" s="0" t="n">
        <f aca="false">IF(OR(G$3="",Consolidado!$D319=""),0,IF(ISNUMBER(SEARCH(G$3,Consolidado!$D319)),IF(COUNTIFS(Consolidado!$AC$5:AC319,Consolidado!$AC319,Consolidado!$D$5:D319,"*"&amp;G$3&amp;"*")=1,1,0),0))</f>
        <v>0</v>
      </c>
      <c r="H319" s="0" t="n">
        <f aca="false">IF(OR(H$3="",Consolidado!$D319=""),0,IF(ISNUMBER(SEARCH(H$3,Consolidado!$D319)),IF(COUNTIFS(Consolidado!$AC$5:AC319,Consolidado!$AC319,Consolidado!$D$5:D319,"*"&amp;H$3&amp;"*")=1,1,0),0))</f>
        <v>0</v>
      </c>
      <c r="I319" s="0" t="n">
        <f aca="false">IF(OR(I$3="",Consolidado!$D319=""),0,IF(ISNUMBER(SEARCH(I$3,Consolidado!$D319)),IF(COUNTIFS(Consolidado!$AC$5:AC319,Consolidado!$AC319,Consolidado!$D$5:D319,"*"&amp;I$3&amp;"*")=1,1,0),0))</f>
        <v>0</v>
      </c>
      <c r="J319" s="0" t="n">
        <f aca="false">IF(OR(J$3="",Consolidado!$D319=""),0,IF(ISNUMBER(SEARCH(J$3,Consolidado!$D319)),IF(COUNTIFS(Consolidado!$AC$5:AC319,Consolidado!$AC319,Consolidado!$D$5:D319,"*"&amp;J$3&amp;"*")=1,1,0),0))</f>
        <v>0</v>
      </c>
      <c r="K319" s="0" t="n">
        <f aca="false">IF(OR(K$3="",Consolidado!$D319=""),0,IF(ISNUMBER(SEARCH(K$3,Consolidado!$D319)),IF(COUNTIFS(Consolidado!$AC$5:AC319,Consolidado!$AC319,Consolidado!$D$5:D319,"*"&amp;K$3&amp;"*")=1,1,0),0))</f>
        <v>0</v>
      </c>
      <c r="L319" s="0" t="n">
        <f aca="false">IF(OR(L$3="",Consolidado!$D319=""),0,IF(ISNUMBER(SEARCH(L$3,Consolidado!$D319)),IF(COUNTIFS(Consolidado!$AC$5:AC319,Consolidado!$AC319,Consolidado!$D$5:D319,"*"&amp;L$3&amp;"*")=1,1,0),0))</f>
        <v>0</v>
      </c>
      <c r="M319" s="0" t="n">
        <f aca="false">IF(OR(M$3="",Consolidado!$D319=""),0,IF(ISNUMBER(SEARCH(M$3,Consolidado!$D319)),IF(COUNTIFS(Consolidado!$AC$5:AC319,Consolidado!$AC319,Consolidado!$D$5:D319,"*"&amp;M$3&amp;"*")=1,1,0),0))</f>
        <v>0</v>
      </c>
      <c r="N319" s="0" t="n">
        <f aca="false">IF(OR(N$3="",Consolidado!$D319=""),0,IF(ISNUMBER(SEARCH(N$3,Consolidado!$D319)),IF(COUNTIFS(Consolidado!$AC$5:AC319,Consolidado!$AC319,Consolidado!$D$5:D319,"*"&amp;N$3&amp;"*")=1,1,0),0))</f>
        <v>0</v>
      </c>
      <c r="O319" s="0" t="n">
        <f aca="false">IF(OR(O$3="",Consolidado!$D319=""),0,IF(ISNUMBER(SEARCH(O$3,Consolidado!$D319)),IF(COUNTIFS(Consolidado!$AC$5:AC319,Consolidado!$AC319,Consolidado!$D$5:D319,"*"&amp;O$3&amp;"*")=1,1,0),0))</f>
        <v>0</v>
      </c>
      <c r="P319" s="0" t="n">
        <f aca="false">IF(OR(P$3="",Consolidado!$D319=""),0,IF(ISNUMBER(SEARCH(P$3,Consolidado!$D319)),IF(COUNTIFS(Consolidado!$AC$5:AC319,Consolidado!$AC319,Consolidado!$D$5:D319,"*"&amp;P$3&amp;"*")=1,1,0),0))</f>
        <v>0</v>
      </c>
      <c r="Q319" s="0" t="n">
        <f aca="false">IF(OR(Q$3="",Consolidado!$D319=""),0,IF(ISNUMBER(SEARCH(Q$3,Consolidado!$D319)),IF(COUNTIFS(Consolidado!$AC$5:AC319,Consolidado!$AC319,Consolidado!$D$5:D319,"*"&amp;Q$3&amp;"*")=1,1,0),0))</f>
        <v>0</v>
      </c>
      <c r="R319" s="0" t="n">
        <f aca="false">IF(OR(R$3="",Consolidado!$D319=""),0,IF(ISNUMBER(SEARCH(R$3,Consolidado!$D319)),IF(COUNTIFS(Consolidado!$AC$5:AC319,Consolidado!$AC319,Consolidado!$D$5:D319,"*"&amp;R$3&amp;"*")=1,1,0),0))</f>
        <v>0</v>
      </c>
      <c r="S319" s="0" t="n">
        <f aca="false">IF(OR(S$3="",Consolidado!$D319=""),0,IF(ISNUMBER(SEARCH(S$3,Consolidado!$D319)),IF(COUNTIFS(Consolidado!$AC$5:AC319,Consolidado!$AC319,Consolidado!$D$5:D319,"*"&amp;S$3&amp;"*")=1,1,0),0))</f>
        <v>0</v>
      </c>
      <c r="T319" s="0" t="n">
        <f aca="false">IF(OR(T$3="",Consolidado!$D319=""),0,IF(ISNUMBER(SEARCH(T$3,Consolidado!$D319)),IF(COUNTIFS(Consolidado!$AC$5:AC319,Consolidado!$AC319,Consolidado!$D$5:D319,"*"&amp;T$3&amp;"*")=1,1,0),0))</f>
        <v>0</v>
      </c>
      <c r="U319" s="0" t="n">
        <f aca="false">IF(OR(U$3="",Consolidado!$D319=""),0,IF(ISNUMBER(SEARCH(U$3,Consolidado!$D319)),IF(COUNTIFS(Consolidado!$AC$5:AC319,Consolidado!$AC319,Consolidado!$D$5:D319,"*"&amp;U$3&amp;"*")=1,1,0),0))</f>
        <v>0</v>
      </c>
      <c r="V319" s="0" t="n">
        <f aca="false">IF(OR(V$3="",Consolidado!$D319=""),0,IF(ISNUMBER(SEARCH(V$3,Consolidado!$D319)),IF(COUNTIFS(Consolidado!$AC$5:AC319,Consolidado!$AC319,Consolidado!$D$5:D319,"*"&amp;V$3&amp;"*")=1,1,0),0))</f>
        <v>0</v>
      </c>
      <c r="W319" s="0" t="n">
        <f aca="false">IF(OR(W$3="",Consolidado!$D319=""),0,IF(ISNUMBER(SEARCH(W$3,Consolidado!$D319)),IF(COUNTIFS(Consolidado!$AC$5:AC319,Consolidado!$AC319,Consolidado!$D$5:D319,"*"&amp;W$3&amp;"*")=1,1,0),0))</f>
        <v>0</v>
      </c>
      <c r="X319" s="0" t="n">
        <f aca="false">IF(OR(X$3="",Consolidado!$D319=""),0,IF(ISNUMBER(SEARCH(X$3,Consolidado!$D319)),IF(COUNTIFS(Consolidado!$AC$5:AC319,Consolidado!$AC319,Consolidado!$D$5:D319,"*"&amp;X$3&amp;"*")=1,1,0),0))</f>
        <v>0</v>
      </c>
      <c r="Y319" s="0" t="n">
        <f aca="false">IF(OR(Y$3="",Consolidado!$D319=""),0,IF(ISNUMBER(SEARCH(Y$3,Consolidado!$D319)),IF(COUNTIFS(Consolidado!$AC$5:AC319,Consolidado!$AC319,Consolidado!$D$5:D319,"*"&amp;Y$3&amp;"*")=1,1,0),0))</f>
        <v>0</v>
      </c>
      <c r="Z319" s="0" t="n">
        <f aca="false">IF(OR(Z$3="",Consolidado!$D319=""),0,IF(ISNUMBER(SEARCH(Z$3,Consolidado!$D319)),IF(COUNTIFS(Consolidado!$AC$5:AC319,Consolidado!$AC319,Consolidado!$D$5:D319,"*"&amp;Z$3&amp;"*")=1,1,0),0))</f>
        <v>0</v>
      </c>
      <c r="AA319" s="0" t="n">
        <f aca="false">IF(OR(AA$3="",Consolidado!$D319=""),0,IF(ISNUMBER(SEARCH(AA$3,Consolidado!$D319)),IF(COUNTIFS(Consolidado!$AC$5:AC319,Consolidado!$AC319,Consolidado!$D$5:D319,"*"&amp;AA$3&amp;"*")=1,1,0),0))</f>
        <v>0</v>
      </c>
      <c r="AB319" s="0" t="n">
        <f aca="false">IF(OR(AB$3="",Consolidado!$D319=""),0,IF(ISNUMBER(SEARCH(AB$3,Consolidado!$D319)),IF(COUNTIFS(Consolidado!$AC$5:AC319,Consolidado!$AC319,Consolidado!$D$5:D319,"*"&amp;AB$3&amp;"*")=1,1,0),0))</f>
        <v>0</v>
      </c>
      <c r="AC319" s="0" t="n">
        <f aca="false">IF(OR(AC$3="",Consolidado!$D319=""),0,IF(ISNUMBER(SEARCH(AC$3,Consolidado!$D319)),IF(COUNTIFS(Consolidado!$AC$5:AC319,Consolidado!$AC319,Consolidado!$D$5:D319,"*"&amp;AC$3&amp;"*")=1,1,0),0))</f>
        <v>0</v>
      </c>
      <c r="AD319" s="0" t="n">
        <f aca="false">IF(OR(AD$3="",Consolidado!$D319=""),0,IF(ISNUMBER(SEARCH(AD$3,Consolidado!$D319)),IF(COUNTIFS(Consolidado!$AC$5:AC319,Consolidado!$AC319,Consolidado!$D$5:D319,"*"&amp;AD$3&amp;"*")=1,1,0),0))</f>
        <v>0</v>
      </c>
      <c r="AE319" s="0" t="n">
        <f aca="false">IF(OR(AE$3="",Consolidado!$D319=""),0,IF(ISNUMBER(SEARCH(AE$3,Consolidado!$D319)),IF(COUNTIFS(Consolidado!$AC$5:AC319,Consolidado!$AC319,Consolidado!$D$5:D319,"*"&amp;AE$3&amp;"*")=1,1,0),0))</f>
        <v>0</v>
      </c>
      <c r="AF319" s="0" t="n">
        <f aca="false">IF(OR(AF$3="",Consolidado!$D319=""),0,IF(ISNUMBER(SEARCH(AF$3,Consolidado!$D319)),IF(COUNTIFS(Consolidado!$AC$5:AC319,Consolidado!$AC319,Consolidado!$D$5:D319,"*"&amp;AF$3&amp;"*")=1,1,0),0))</f>
        <v>0</v>
      </c>
      <c r="AG319" s="0" t="n">
        <f aca="false">IF(OR(AG$3="",Consolidado!$D319=""),0,IF(ISNUMBER(SEARCH(AG$3,Consolidado!$D319)),IF(COUNTIFS(Consolidado!$AC$5:AC319,Consolidado!$AC319,Consolidado!$D$5:D319,"*"&amp;AG$3&amp;"*")=1,1,0),0))</f>
        <v>0</v>
      </c>
      <c r="AH319" s="0" t="n">
        <f aca="false">IF(OR(AH$3="",Consolidado!$D319=""),0,IF(ISNUMBER(SEARCH(AH$3,Consolidado!$D319)),IF(COUNTIFS(Consolidado!$AC$5:AC319,Consolidado!$AC319,Consolidado!$D$5:D319,"*"&amp;AH$3&amp;"*")=1,1,0),0))</f>
        <v>0</v>
      </c>
      <c r="AI319" s="0" t="n">
        <f aca="false">IF(OR(AI$3="",Consolidado!$D319=""),0,IF(ISNUMBER(SEARCH(AI$3,Consolidado!$D319)),IF(COUNTIFS(Consolidado!$AC$5:AC319,Consolidado!$AC319,Consolidado!$D$5:D319,"*"&amp;AI$3&amp;"*")=1,1,0),0))</f>
        <v>0</v>
      </c>
      <c r="AJ319" s="0" t="n">
        <f aca="false">IF(OR(AJ$3="",Consolidado!$D319=""),0,IF(ISNUMBER(SEARCH(AJ$3,Consolidado!$D319)),IF(COUNTIFS(Consolidado!$AC$5:AC319,Consolidado!$AC319,Consolidado!$D$5:D319,"*"&amp;AJ$3&amp;"*")=1,1,0),0))</f>
        <v>0</v>
      </c>
      <c r="AK319" s="0" t="n">
        <f aca="false">IF(OR(AK$3="",Consolidado!$D319=""),0,IF(ISNUMBER(SEARCH(AK$3,Consolidado!$D319)),IF(COUNTIFS(Consolidado!$AC$5:AC319,Consolidado!$AC319,Consolidado!$D$5:D319,"*"&amp;AK$3&amp;"*")=1,1,0),0))</f>
        <v>0</v>
      </c>
      <c r="AL319" s="0" t="n">
        <f aca="false">IF(OR(AL$3="",Consolidado!$D319=""),0,IF(ISNUMBER(SEARCH(AL$3,Consolidado!$D319)),IF(COUNTIFS(Consolidado!$AC$5:AC319,Consolidado!$AC319,Consolidado!$D$5:D319,"*"&amp;AL$3&amp;"*")=1,1,0),0))</f>
        <v>0</v>
      </c>
      <c r="AM319" s="0" t="n">
        <f aca="false">IF(OR(AM$3="",Consolidado!$D319=""),0,IF(ISNUMBER(SEARCH(AM$3,Consolidado!$D319)),IF(COUNTIFS(Consolidado!$AC$5:AC319,Consolidado!$AC319,Consolidado!$D$5:D319,"*"&amp;AM$3&amp;"*")=1,1,0),0))</f>
        <v>0</v>
      </c>
      <c r="AN319" s="0" t="n">
        <f aca="false">IF(OR(AN$3="",Consolidado!$D319=""),0,IF(ISNUMBER(SEARCH(AN$3,Consolidado!$D319)),IF(COUNTIFS(Consolidado!$AC$5:AC319,Consolidado!$AC319,Consolidado!$D$5:D319,"*"&amp;AN$3&amp;"*")=1,1,0),0))</f>
        <v>0</v>
      </c>
      <c r="AO319" s="0" t="n">
        <f aca="false">IF(OR(AO$3="",Consolidado!$D319=""),0,IF(ISNUMBER(SEARCH(AO$3,Consolidado!$D319)),IF(COUNTIFS(Consolidado!$AC$5:AC319,Consolidado!$AC319,Consolidado!$D$5:D319,"*"&amp;AO$3&amp;"*")=1,1,0),0))</f>
        <v>0</v>
      </c>
    </row>
    <row r="320" customFormat="false" ht="15" hidden="false" customHeight="false" outlineLevel="0" collapsed="false">
      <c r="B320" s="0" t="n">
        <f aca="false">IF(OR(B$3="",Consolidado!$D320=""),0,IF(ISNUMBER(SEARCH(B$3,Consolidado!$D320)),IF(COUNTIFS(Consolidado!$AC$5:AC320,Consolidado!$AC320,Consolidado!$D$5:D320,"*"&amp;B$3&amp;"*")=1,1,0),0))</f>
        <v>0</v>
      </c>
      <c r="C320" s="0" t="n">
        <f aca="false">IF(OR(C$3="",Consolidado!$D320=""),0,IF(ISNUMBER(SEARCH(C$3,Consolidado!$D320)),IF(COUNTIFS(Consolidado!$AC$5:AC320,Consolidado!$AC320,Consolidado!$D$5:D320,"*"&amp;C$3&amp;"*")=1,1,0),0))</f>
        <v>0</v>
      </c>
      <c r="D320" s="0" t="n">
        <f aca="false">IF(OR(D$3="",Consolidado!$D320=""),0,IF(ISNUMBER(SEARCH(D$3,Consolidado!$D320)),IF(COUNTIFS(Consolidado!$AC$5:AC320,Consolidado!$AC320,Consolidado!$D$5:D320,"*"&amp;D$3&amp;"*")=1,1,0),0))</f>
        <v>0</v>
      </c>
      <c r="E320" s="0" t="n">
        <f aca="false">IF(OR(E$3="",Consolidado!$D320=""),0,IF(ISNUMBER(SEARCH(E$3,Consolidado!$D320)),IF(COUNTIFS(Consolidado!$AC$5:AC320,Consolidado!$AC320,Consolidado!$D$5:D320,"*"&amp;E$3&amp;"*")=1,1,0),0))</f>
        <v>0</v>
      </c>
      <c r="F320" s="0" t="n">
        <f aca="false">IF(OR(F$3="",Consolidado!$D320=""),0,IF(ISNUMBER(SEARCH(F$3,Consolidado!$D320)),IF(COUNTIFS(Consolidado!$AC$5:AC320,Consolidado!$AC320,Consolidado!$D$5:D320,"*"&amp;F$3&amp;"*")=1,1,0),0))</f>
        <v>0</v>
      </c>
      <c r="G320" s="0" t="n">
        <f aca="false">IF(OR(G$3="",Consolidado!$D320=""),0,IF(ISNUMBER(SEARCH(G$3,Consolidado!$D320)),IF(COUNTIFS(Consolidado!$AC$5:AC320,Consolidado!$AC320,Consolidado!$D$5:D320,"*"&amp;G$3&amp;"*")=1,1,0),0))</f>
        <v>0</v>
      </c>
      <c r="H320" s="0" t="n">
        <f aca="false">IF(OR(H$3="",Consolidado!$D320=""),0,IF(ISNUMBER(SEARCH(H$3,Consolidado!$D320)),IF(COUNTIFS(Consolidado!$AC$5:AC320,Consolidado!$AC320,Consolidado!$D$5:D320,"*"&amp;H$3&amp;"*")=1,1,0),0))</f>
        <v>0</v>
      </c>
      <c r="I320" s="0" t="n">
        <f aca="false">IF(OR(I$3="",Consolidado!$D320=""),0,IF(ISNUMBER(SEARCH(I$3,Consolidado!$D320)),IF(COUNTIFS(Consolidado!$AC$5:AC320,Consolidado!$AC320,Consolidado!$D$5:D320,"*"&amp;I$3&amp;"*")=1,1,0),0))</f>
        <v>0</v>
      </c>
      <c r="J320" s="0" t="n">
        <f aca="false">IF(OR(J$3="",Consolidado!$D320=""),0,IF(ISNUMBER(SEARCH(J$3,Consolidado!$D320)),IF(COUNTIFS(Consolidado!$AC$5:AC320,Consolidado!$AC320,Consolidado!$D$5:D320,"*"&amp;J$3&amp;"*")=1,1,0),0))</f>
        <v>0</v>
      </c>
      <c r="K320" s="0" t="n">
        <f aca="false">IF(OR(K$3="",Consolidado!$D320=""),0,IF(ISNUMBER(SEARCH(K$3,Consolidado!$D320)),IF(COUNTIFS(Consolidado!$AC$5:AC320,Consolidado!$AC320,Consolidado!$D$5:D320,"*"&amp;K$3&amp;"*")=1,1,0),0))</f>
        <v>0</v>
      </c>
      <c r="L320" s="0" t="n">
        <f aca="false">IF(OR(L$3="",Consolidado!$D320=""),0,IF(ISNUMBER(SEARCH(L$3,Consolidado!$D320)),IF(COUNTIFS(Consolidado!$AC$5:AC320,Consolidado!$AC320,Consolidado!$D$5:D320,"*"&amp;L$3&amp;"*")=1,1,0),0))</f>
        <v>0</v>
      </c>
      <c r="M320" s="0" t="n">
        <f aca="false">IF(OR(M$3="",Consolidado!$D320=""),0,IF(ISNUMBER(SEARCH(M$3,Consolidado!$D320)),IF(COUNTIFS(Consolidado!$AC$5:AC320,Consolidado!$AC320,Consolidado!$D$5:D320,"*"&amp;M$3&amp;"*")=1,1,0),0))</f>
        <v>0</v>
      </c>
      <c r="N320" s="0" t="n">
        <f aca="false">IF(OR(N$3="",Consolidado!$D320=""),0,IF(ISNUMBER(SEARCH(N$3,Consolidado!$D320)),IF(COUNTIFS(Consolidado!$AC$5:AC320,Consolidado!$AC320,Consolidado!$D$5:D320,"*"&amp;N$3&amp;"*")=1,1,0),0))</f>
        <v>0</v>
      </c>
      <c r="O320" s="0" t="n">
        <f aca="false">IF(OR(O$3="",Consolidado!$D320=""),0,IF(ISNUMBER(SEARCH(O$3,Consolidado!$D320)),IF(COUNTIFS(Consolidado!$AC$5:AC320,Consolidado!$AC320,Consolidado!$D$5:D320,"*"&amp;O$3&amp;"*")=1,1,0),0))</f>
        <v>0</v>
      </c>
      <c r="P320" s="0" t="n">
        <f aca="false">IF(OR(P$3="",Consolidado!$D320=""),0,IF(ISNUMBER(SEARCH(P$3,Consolidado!$D320)),IF(COUNTIFS(Consolidado!$AC$5:AC320,Consolidado!$AC320,Consolidado!$D$5:D320,"*"&amp;P$3&amp;"*")=1,1,0),0))</f>
        <v>0</v>
      </c>
      <c r="Q320" s="0" t="n">
        <f aca="false">IF(OR(Q$3="",Consolidado!$D320=""),0,IF(ISNUMBER(SEARCH(Q$3,Consolidado!$D320)),IF(COUNTIFS(Consolidado!$AC$5:AC320,Consolidado!$AC320,Consolidado!$D$5:D320,"*"&amp;Q$3&amp;"*")=1,1,0),0))</f>
        <v>0</v>
      </c>
      <c r="R320" s="0" t="n">
        <f aca="false">IF(OR(R$3="",Consolidado!$D320=""),0,IF(ISNUMBER(SEARCH(R$3,Consolidado!$D320)),IF(COUNTIFS(Consolidado!$AC$5:AC320,Consolidado!$AC320,Consolidado!$D$5:D320,"*"&amp;R$3&amp;"*")=1,1,0),0))</f>
        <v>0</v>
      </c>
      <c r="S320" s="0" t="n">
        <f aca="false">IF(OR(S$3="",Consolidado!$D320=""),0,IF(ISNUMBER(SEARCH(S$3,Consolidado!$D320)),IF(COUNTIFS(Consolidado!$AC$5:AC320,Consolidado!$AC320,Consolidado!$D$5:D320,"*"&amp;S$3&amp;"*")=1,1,0),0))</f>
        <v>0</v>
      </c>
      <c r="T320" s="0" t="n">
        <f aca="false">IF(OR(T$3="",Consolidado!$D320=""),0,IF(ISNUMBER(SEARCH(T$3,Consolidado!$D320)),IF(COUNTIFS(Consolidado!$AC$5:AC320,Consolidado!$AC320,Consolidado!$D$5:D320,"*"&amp;T$3&amp;"*")=1,1,0),0))</f>
        <v>0</v>
      </c>
      <c r="U320" s="0" t="n">
        <f aca="false">IF(OR(U$3="",Consolidado!$D320=""),0,IF(ISNUMBER(SEARCH(U$3,Consolidado!$D320)),IF(COUNTIFS(Consolidado!$AC$5:AC320,Consolidado!$AC320,Consolidado!$D$5:D320,"*"&amp;U$3&amp;"*")=1,1,0),0))</f>
        <v>0</v>
      </c>
      <c r="V320" s="0" t="n">
        <f aca="false">IF(OR(V$3="",Consolidado!$D320=""),0,IF(ISNUMBER(SEARCH(V$3,Consolidado!$D320)),IF(COUNTIFS(Consolidado!$AC$5:AC320,Consolidado!$AC320,Consolidado!$D$5:D320,"*"&amp;V$3&amp;"*")=1,1,0),0))</f>
        <v>0</v>
      </c>
      <c r="W320" s="0" t="n">
        <f aca="false">IF(OR(W$3="",Consolidado!$D320=""),0,IF(ISNUMBER(SEARCH(W$3,Consolidado!$D320)),IF(COUNTIFS(Consolidado!$AC$5:AC320,Consolidado!$AC320,Consolidado!$D$5:D320,"*"&amp;W$3&amp;"*")=1,1,0),0))</f>
        <v>0</v>
      </c>
      <c r="X320" s="0" t="n">
        <f aca="false">IF(OR(X$3="",Consolidado!$D320=""),0,IF(ISNUMBER(SEARCH(X$3,Consolidado!$D320)),IF(COUNTIFS(Consolidado!$AC$5:AC320,Consolidado!$AC320,Consolidado!$D$5:D320,"*"&amp;X$3&amp;"*")=1,1,0),0))</f>
        <v>0</v>
      </c>
      <c r="Y320" s="0" t="n">
        <f aca="false">IF(OR(Y$3="",Consolidado!$D320=""),0,IF(ISNUMBER(SEARCH(Y$3,Consolidado!$D320)),IF(COUNTIFS(Consolidado!$AC$5:AC320,Consolidado!$AC320,Consolidado!$D$5:D320,"*"&amp;Y$3&amp;"*")=1,1,0),0))</f>
        <v>0</v>
      </c>
      <c r="Z320" s="0" t="n">
        <f aca="false">IF(OR(Z$3="",Consolidado!$D320=""),0,IF(ISNUMBER(SEARCH(Z$3,Consolidado!$D320)),IF(COUNTIFS(Consolidado!$AC$5:AC320,Consolidado!$AC320,Consolidado!$D$5:D320,"*"&amp;Z$3&amp;"*")=1,1,0),0))</f>
        <v>0</v>
      </c>
      <c r="AA320" s="0" t="n">
        <f aca="false">IF(OR(AA$3="",Consolidado!$D320=""),0,IF(ISNUMBER(SEARCH(AA$3,Consolidado!$D320)),IF(COUNTIFS(Consolidado!$AC$5:AC320,Consolidado!$AC320,Consolidado!$D$5:D320,"*"&amp;AA$3&amp;"*")=1,1,0),0))</f>
        <v>0</v>
      </c>
      <c r="AB320" s="0" t="n">
        <f aca="false">IF(OR(AB$3="",Consolidado!$D320=""),0,IF(ISNUMBER(SEARCH(AB$3,Consolidado!$D320)),IF(COUNTIFS(Consolidado!$AC$5:AC320,Consolidado!$AC320,Consolidado!$D$5:D320,"*"&amp;AB$3&amp;"*")=1,1,0),0))</f>
        <v>0</v>
      </c>
      <c r="AC320" s="0" t="n">
        <f aca="false">IF(OR(AC$3="",Consolidado!$D320=""),0,IF(ISNUMBER(SEARCH(AC$3,Consolidado!$D320)),IF(COUNTIFS(Consolidado!$AC$5:AC320,Consolidado!$AC320,Consolidado!$D$5:D320,"*"&amp;AC$3&amp;"*")=1,1,0),0))</f>
        <v>0</v>
      </c>
      <c r="AD320" s="0" t="n">
        <f aca="false">IF(OR(AD$3="",Consolidado!$D320=""),0,IF(ISNUMBER(SEARCH(AD$3,Consolidado!$D320)),IF(COUNTIFS(Consolidado!$AC$5:AC320,Consolidado!$AC320,Consolidado!$D$5:D320,"*"&amp;AD$3&amp;"*")=1,1,0),0))</f>
        <v>0</v>
      </c>
      <c r="AE320" s="0" t="n">
        <f aca="false">IF(OR(AE$3="",Consolidado!$D320=""),0,IF(ISNUMBER(SEARCH(AE$3,Consolidado!$D320)),IF(COUNTIFS(Consolidado!$AC$5:AC320,Consolidado!$AC320,Consolidado!$D$5:D320,"*"&amp;AE$3&amp;"*")=1,1,0),0))</f>
        <v>0</v>
      </c>
      <c r="AF320" s="0" t="n">
        <f aca="false">IF(OR(AF$3="",Consolidado!$D320=""),0,IF(ISNUMBER(SEARCH(AF$3,Consolidado!$D320)),IF(COUNTIFS(Consolidado!$AC$5:AC320,Consolidado!$AC320,Consolidado!$D$5:D320,"*"&amp;AF$3&amp;"*")=1,1,0),0))</f>
        <v>0</v>
      </c>
      <c r="AG320" s="0" t="n">
        <f aca="false">IF(OR(AG$3="",Consolidado!$D320=""),0,IF(ISNUMBER(SEARCH(AG$3,Consolidado!$D320)),IF(COUNTIFS(Consolidado!$AC$5:AC320,Consolidado!$AC320,Consolidado!$D$5:D320,"*"&amp;AG$3&amp;"*")=1,1,0),0))</f>
        <v>0</v>
      </c>
      <c r="AH320" s="0" t="n">
        <f aca="false">IF(OR(AH$3="",Consolidado!$D320=""),0,IF(ISNUMBER(SEARCH(AH$3,Consolidado!$D320)),IF(COUNTIFS(Consolidado!$AC$5:AC320,Consolidado!$AC320,Consolidado!$D$5:D320,"*"&amp;AH$3&amp;"*")=1,1,0),0))</f>
        <v>0</v>
      </c>
      <c r="AI320" s="0" t="n">
        <f aca="false">IF(OR(AI$3="",Consolidado!$D320=""),0,IF(ISNUMBER(SEARCH(AI$3,Consolidado!$D320)),IF(COUNTIFS(Consolidado!$AC$5:AC320,Consolidado!$AC320,Consolidado!$D$5:D320,"*"&amp;AI$3&amp;"*")=1,1,0),0))</f>
        <v>0</v>
      </c>
      <c r="AJ320" s="0" t="n">
        <f aca="false">IF(OR(AJ$3="",Consolidado!$D320=""),0,IF(ISNUMBER(SEARCH(AJ$3,Consolidado!$D320)),IF(COUNTIFS(Consolidado!$AC$5:AC320,Consolidado!$AC320,Consolidado!$D$5:D320,"*"&amp;AJ$3&amp;"*")=1,1,0),0))</f>
        <v>0</v>
      </c>
      <c r="AK320" s="0" t="n">
        <f aca="false">IF(OR(AK$3="",Consolidado!$D320=""),0,IF(ISNUMBER(SEARCH(AK$3,Consolidado!$D320)),IF(COUNTIFS(Consolidado!$AC$5:AC320,Consolidado!$AC320,Consolidado!$D$5:D320,"*"&amp;AK$3&amp;"*")=1,1,0),0))</f>
        <v>0</v>
      </c>
      <c r="AL320" s="0" t="n">
        <f aca="false">IF(OR(AL$3="",Consolidado!$D320=""),0,IF(ISNUMBER(SEARCH(AL$3,Consolidado!$D320)),IF(COUNTIFS(Consolidado!$AC$5:AC320,Consolidado!$AC320,Consolidado!$D$5:D320,"*"&amp;AL$3&amp;"*")=1,1,0),0))</f>
        <v>0</v>
      </c>
      <c r="AM320" s="0" t="n">
        <f aca="false">IF(OR(AM$3="",Consolidado!$D320=""),0,IF(ISNUMBER(SEARCH(AM$3,Consolidado!$D320)),IF(COUNTIFS(Consolidado!$AC$5:AC320,Consolidado!$AC320,Consolidado!$D$5:D320,"*"&amp;AM$3&amp;"*")=1,1,0),0))</f>
        <v>0</v>
      </c>
      <c r="AN320" s="0" t="n">
        <f aca="false">IF(OR(AN$3="",Consolidado!$D320=""),0,IF(ISNUMBER(SEARCH(AN$3,Consolidado!$D320)),IF(COUNTIFS(Consolidado!$AC$5:AC320,Consolidado!$AC320,Consolidado!$D$5:D320,"*"&amp;AN$3&amp;"*")=1,1,0),0))</f>
        <v>0</v>
      </c>
      <c r="AO320" s="0" t="n">
        <f aca="false">IF(OR(AO$3="",Consolidado!$D320=""),0,IF(ISNUMBER(SEARCH(AO$3,Consolidado!$D320)),IF(COUNTIFS(Consolidado!$AC$5:AC320,Consolidado!$AC320,Consolidado!$D$5:D320,"*"&amp;AO$3&amp;"*")=1,1,0),0))</f>
        <v>0</v>
      </c>
    </row>
    <row r="321" customFormat="false" ht="15" hidden="false" customHeight="false" outlineLevel="0" collapsed="false">
      <c r="B321" s="0" t="n">
        <f aca="false">IF(OR(B$3="",Consolidado!$D321=""),0,IF(ISNUMBER(SEARCH(B$3,Consolidado!$D321)),IF(COUNTIFS(Consolidado!$AC$5:AC321,Consolidado!$AC321,Consolidado!$D$5:D321,"*"&amp;B$3&amp;"*")=1,1,0),0))</f>
        <v>0</v>
      </c>
      <c r="C321" s="0" t="n">
        <f aca="false">IF(OR(C$3="",Consolidado!$D321=""),0,IF(ISNUMBER(SEARCH(C$3,Consolidado!$D321)),IF(COUNTIFS(Consolidado!$AC$5:AC321,Consolidado!$AC321,Consolidado!$D$5:D321,"*"&amp;C$3&amp;"*")=1,1,0),0))</f>
        <v>0</v>
      </c>
      <c r="D321" s="0" t="n">
        <f aca="false">IF(OR(D$3="",Consolidado!$D321=""),0,IF(ISNUMBER(SEARCH(D$3,Consolidado!$D321)),IF(COUNTIFS(Consolidado!$AC$5:AC321,Consolidado!$AC321,Consolidado!$D$5:D321,"*"&amp;D$3&amp;"*")=1,1,0),0))</f>
        <v>0</v>
      </c>
      <c r="E321" s="0" t="n">
        <f aca="false">IF(OR(E$3="",Consolidado!$D321=""),0,IF(ISNUMBER(SEARCH(E$3,Consolidado!$D321)),IF(COUNTIFS(Consolidado!$AC$5:AC321,Consolidado!$AC321,Consolidado!$D$5:D321,"*"&amp;E$3&amp;"*")=1,1,0),0))</f>
        <v>0</v>
      </c>
      <c r="F321" s="0" t="n">
        <f aca="false">IF(OR(F$3="",Consolidado!$D321=""),0,IF(ISNUMBER(SEARCH(F$3,Consolidado!$D321)),IF(COUNTIFS(Consolidado!$AC$5:AC321,Consolidado!$AC321,Consolidado!$D$5:D321,"*"&amp;F$3&amp;"*")=1,1,0),0))</f>
        <v>0</v>
      </c>
      <c r="G321" s="0" t="n">
        <f aca="false">IF(OR(G$3="",Consolidado!$D321=""),0,IF(ISNUMBER(SEARCH(G$3,Consolidado!$D321)),IF(COUNTIFS(Consolidado!$AC$5:AC321,Consolidado!$AC321,Consolidado!$D$5:D321,"*"&amp;G$3&amp;"*")=1,1,0),0))</f>
        <v>0</v>
      </c>
      <c r="H321" s="0" t="n">
        <f aca="false">IF(OR(H$3="",Consolidado!$D321=""),0,IF(ISNUMBER(SEARCH(H$3,Consolidado!$D321)),IF(COUNTIFS(Consolidado!$AC$5:AC321,Consolidado!$AC321,Consolidado!$D$5:D321,"*"&amp;H$3&amp;"*")=1,1,0),0))</f>
        <v>0</v>
      </c>
      <c r="I321" s="0" t="n">
        <f aca="false">IF(OR(I$3="",Consolidado!$D321=""),0,IF(ISNUMBER(SEARCH(I$3,Consolidado!$D321)),IF(COUNTIFS(Consolidado!$AC$5:AC321,Consolidado!$AC321,Consolidado!$D$5:D321,"*"&amp;I$3&amp;"*")=1,1,0),0))</f>
        <v>0</v>
      </c>
      <c r="J321" s="0" t="n">
        <f aca="false">IF(OR(J$3="",Consolidado!$D321=""),0,IF(ISNUMBER(SEARCH(J$3,Consolidado!$D321)),IF(COUNTIFS(Consolidado!$AC$5:AC321,Consolidado!$AC321,Consolidado!$D$5:D321,"*"&amp;J$3&amp;"*")=1,1,0),0))</f>
        <v>0</v>
      </c>
      <c r="K321" s="0" t="n">
        <f aca="false">IF(OR(K$3="",Consolidado!$D321=""),0,IF(ISNUMBER(SEARCH(K$3,Consolidado!$D321)),IF(COUNTIFS(Consolidado!$AC$5:AC321,Consolidado!$AC321,Consolidado!$D$5:D321,"*"&amp;K$3&amp;"*")=1,1,0),0))</f>
        <v>0</v>
      </c>
      <c r="L321" s="0" t="n">
        <f aca="false">IF(OR(L$3="",Consolidado!$D321=""),0,IF(ISNUMBER(SEARCH(L$3,Consolidado!$D321)),IF(COUNTIFS(Consolidado!$AC$5:AC321,Consolidado!$AC321,Consolidado!$D$5:D321,"*"&amp;L$3&amp;"*")=1,1,0),0))</f>
        <v>0</v>
      </c>
      <c r="M321" s="0" t="n">
        <f aca="false">IF(OR(M$3="",Consolidado!$D321=""),0,IF(ISNUMBER(SEARCH(M$3,Consolidado!$D321)),IF(COUNTIFS(Consolidado!$AC$5:AC321,Consolidado!$AC321,Consolidado!$D$5:D321,"*"&amp;M$3&amp;"*")=1,1,0),0))</f>
        <v>0</v>
      </c>
      <c r="N321" s="0" t="n">
        <f aca="false">IF(OR(N$3="",Consolidado!$D321=""),0,IF(ISNUMBER(SEARCH(N$3,Consolidado!$D321)),IF(COUNTIFS(Consolidado!$AC$5:AC321,Consolidado!$AC321,Consolidado!$D$5:D321,"*"&amp;N$3&amp;"*")=1,1,0),0))</f>
        <v>0</v>
      </c>
      <c r="O321" s="0" t="n">
        <f aca="false">IF(OR(O$3="",Consolidado!$D321=""),0,IF(ISNUMBER(SEARCH(O$3,Consolidado!$D321)),IF(COUNTIFS(Consolidado!$AC$5:AC321,Consolidado!$AC321,Consolidado!$D$5:D321,"*"&amp;O$3&amp;"*")=1,1,0),0))</f>
        <v>0</v>
      </c>
      <c r="P321" s="0" t="n">
        <f aca="false">IF(OR(P$3="",Consolidado!$D321=""),0,IF(ISNUMBER(SEARCH(P$3,Consolidado!$D321)),IF(COUNTIFS(Consolidado!$AC$5:AC321,Consolidado!$AC321,Consolidado!$D$5:D321,"*"&amp;P$3&amp;"*")=1,1,0),0))</f>
        <v>0</v>
      </c>
      <c r="Q321" s="0" t="n">
        <f aca="false">IF(OR(Q$3="",Consolidado!$D321=""),0,IF(ISNUMBER(SEARCH(Q$3,Consolidado!$D321)),IF(COUNTIFS(Consolidado!$AC$5:AC321,Consolidado!$AC321,Consolidado!$D$5:D321,"*"&amp;Q$3&amp;"*")=1,1,0),0))</f>
        <v>0</v>
      </c>
      <c r="R321" s="0" t="n">
        <f aca="false">IF(OR(R$3="",Consolidado!$D321=""),0,IF(ISNUMBER(SEARCH(R$3,Consolidado!$D321)),IF(COUNTIFS(Consolidado!$AC$5:AC321,Consolidado!$AC321,Consolidado!$D$5:D321,"*"&amp;R$3&amp;"*")=1,1,0),0))</f>
        <v>0</v>
      </c>
      <c r="S321" s="0" t="n">
        <f aca="false">IF(OR(S$3="",Consolidado!$D321=""),0,IF(ISNUMBER(SEARCH(S$3,Consolidado!$D321)),IF(COUNTIFS(Consolidado!$AC$5:AC321,Consolidado!$AC321,Consolidado!$D$5:D321,"*"&amp;S$3&amp;"*")=1,1,0),0))</f>
        <v>0</v>
      </c>
      <c r="T321" s="0" t="n">
        <f aca="false">IF(OR(T$3="",Consolidado!$D321=""),0,IF(ISNUMBER(SEARCH(T$3,Consolidado!$D321)),IF(COUNTIFS(Consolidado!$AC$5:AC321,Consolidado!$AC321,Consolidado!$D$5:D321,"*"&amp;T$3&amp;"*")=1,1,0),0))</f>
        <v>0</v>
      </c>
      <c r="U321" s="0" t="n">
        <f aca="false">IF(OR(U$3="",Consolidado!$D321=""),0,IF(ISNUMBER(SEARCH(U$3,Consolidado!$D321)),IF(COUNTIFS(Consolidado!$AC$5:AC321,Consolidado!$AC321,Consolidado!$D$5:D321,"*"&amp;U$3&amp;"*")=1,1,0),0))</f>
        <v>0</v>
      </c>
      <c r="V321" s="0" t="n">
        <f aca="false">IF(OR(V$3="",Consolidado!$D321=""),0,IF(ISNUMBER(SEARCH(V$3,Consolidado!$D321)),IF(COUNTIFS(Consolidado!$AC$5:AC321,Consolidado!$AC321,Consolidado!$D$5:D321,"*"&amp;V$3&amp;"*")=1,1,0),0))</f>
        <v>0</v>
      </c>
      <c r="W321" s="0" t="n">
        <f aca="false">IF(OR(W$3="",Consolidado!$D321=""),0,IF(ISNUMBER(SEARCH(W$3,Consolidado!$D321)),IF(COUNTIFS(Consolidado!$AC$5:AC321,Consolidado!$AC321,Consolidado!$D$5:D321,"*"&amp;W$3&amp;"*")=1,1,0),0))</f>
        <v>0</v>
      </c>
      <c r="X321" s="0" t="n">
        <f aca="false">IF(OR(X$3="",Consolidado!$D321=""),0,IF(ISNUMBER(SEARCH(X$3,Consolidado!$D321)),IF(COUNTIFS(Consolidado!$AC$5:AC321,Consolidado!$AC321,Consolidado!$D$5:D321,"*"&amp;X$3&amp;"*")=1,1,0),0))</f>
        <v>0</v>
      </c>
      <c r="Y321" s="0" t="n">
        <f aca="false">IF(OR(Y$3="",Consolidado!$D321=""),0,IF(ISNUMBER(SEARCH(Y$3,Consolidado!$D321)),IF(COUNTIFS(Consolidado!$AC$5:AC321,Consolidado!$AC321,Consolidado!$D$5:D321,"*"&amp;Y$3&amp;"*")=1,1,0),0))</f>
        <v>0</v>
      </c>
      <c r="Z321" s="0" t="n">
        <f aca="false">IF(OR(Z$3="",Consolidado!$D321=""),0,IF(ISNUMBER(SEARCH(Z$3,Consolidado!$D321)),IF(COUNTIFS(Consolidado!$AC$5:AC321,Consolidado!$AC321,Consolidado!$D$5:D321,"*"&amp;Z$3&amp;"*")=1,1,0),0))</f>
        <v>0</v>
      </c>
      <c r="AA321" s="0" t="n">
        <f aca="false">IF(OR(AA$3="",Consolidado!$D321=""),0,IF(ISNUMBER(SEARCH(AA$3,Consolidado!$D321)),IF(COUNTIFS(Consolidado!$AC$5:AC321,Consolidado!$AC321,Consolidado!$D$5:D321,"*"&amp;AA$3&amp;"*")=1,1,0),0))</f>
        <v>0</v>
      </c>
      <c r="AB321" s="0" t="n">
        <f aca="false">IF(OR(AB$3="",Consolidado!$D321=""),0,IF(ISNUMBER(SEARCH(AB$3,Consolidado!$D321)),IF(COUNTIFS(Consolidado!$AC$5:AC321,Consolidado!$AC321,Consolidado!$D$5:D321,"*"&amp;AB$3&amp;"*")=1,1,0),0))</f>
        <v>0</v>
      </c>
      <c r="AC321" s="0" t="n">
        <f aca="false">IF(OR(AC$3="",Consolidado!$D321=""),0,IF(ISNUMBER(SEARCH(AC$3,Consolidado!$D321)),IF(COUNTIFS(Consolidado!$AC$5:AC321,Consolidado!$AC321,Consolidado!$D$5:D321,"*"&amp;AC$3&amp;"*")=1,1,0),0))</f>
        <v>0</v>
      </c>
      <c r="AD321" s="0" t="n">
        <f aca="false">IF(OR(AD$3="",Consolidado!$D321=""),0,IF(ISNUMBER(SEARCH(AD$3,Consolidado!$D321)),IF(COUNTIFS(Consolidado!$AC$5:AC321,Consolidado!$AC321,Consolidado!$D$5:D321,"*"&amp;AD$3&amp;"*")=1,1,0),0))</f>
        <v>0</v>
      </c>
      <c r="AE321" s="0" t="n">
        <f aca="false">IF(OR(AE$3="",Consolidado!$D321=""),0,IF(ISNUMBER(SEARCH(AE$3,Consolidado!$D321)),IF(COUNTIFS(Consolidado!$AC$5:AC321,Consolidado!$AC321,Consolidado!$D$5:D321,"*"&amp;AE$3&amp;"*")=1,1,0),0))</f>
        <v>0</v>
      </c>
      <c r="AF321" s="0" t="n">
        <f aca="false">IF(OR(AF$3="",Consolidado!$D321=""),0,IF(ISNUMBER(SEARCH(AF$3,Consolidado!$D321)),IF(COUNTIFS(Consolidado!$AC$5:AC321,Consolidado!$AC321,Consolidado!$D$5:D321,"*"&amp;AF$3&amp;"*")=1,1,0),0))</f>
        <v>0</v>
      </c>
      <c r="AG321" s="0" t="n">
        <f aca="false">IF(OR(AG$3="",Consolidado!$D321=""),0,IF(ISNUMBER(SEARCH(AG$3,Consolidado!$D321)),IF(COUNTIFS(Consolidado!$AC$5:AC321,Consolidado!$AC321,Consolidado!$D$5:D321,"*"&amp;AG$3&amp;"*")=1,1,0),0))</f>
        <v>0</v>
      </c>
      <c r="AH321" s="0" t="n">
        <f aca="false">IF(OR(AH$3="",Consolidado!$D321=""),0,IF(ISNUMBER(SEARCH(AH$3,Consolidado!$D321)),IF(COUNTIFS(Consolidado!$AC$5:AC321,Consolidado!$AC321,Consolidado!$D$5:D321,"*"&amp;AH$3&amp;"*")=1,1,0),0))</f>
        <v>0</v>
      </c>
      <c r="AI321" s="0" t="n">
        <f aca="false">IF(OR(AI$3="",Consolidado!$D321=""),0,IF(ISNUMBER(SEARCH(AI$3,Consolidado!$D321)),IF(COUNTIFS(Consolidado!$AC$5:AC321,Consolidado!$AC321,Consolidado!$D$5:D321,"*"&amp;AI$3&amp;"*")=1,1,0),0))</f>
        <v>0</v>
      </c>
      <c r="AJ321" s="0" t="n">
        <f aca="false">IF(OR(AJ$3="",Consolidado!$D321=""),0,IF(ISNUMBER(SEARCH(AJ$3,Consolidado!$D321)),IF(COUNTIFS(Consolidado!$AC$5:AC321,Consolidado!$AC321,Consolidado!$D$5:D321,"*"&amp;AJ$3&amp;"*")=1,1,0),0))</f>
        <v>0</v>
      </c>
      <c r="AK321" s="0" t="n">
        <f aca="false">IF(OR(AK$3="",Consolidado!$D321=""),0,IF(ISNUMBER(SEARCH(AK$3,Consolidado!$D321)),IF(COUNTIFS(Consolidado!$AC$5:AC321,Consolidado!$AC321,Consolidado!$D$5:D321,"*"&amp;AK$3&amp;"*")=1,1,0),0))</f>
        <v>0</v>
      </c>
      <c r="AL321" s="0" t="n">
        <f aca="false">IF(OR(AL$3="",Consolidado!$D321=""),0,IF(ISNUMBER(SEARCH(AL$3,Consolidado!$D321)),IF(COUNTIFS(Consolidado!$AC$5:AC321,Consolidado!$AC321,Consolidado!$D$5:D321,"*"&amp;AL$3&amp;"*")=1,1,0),0))</f>
        <v>0</v>
      </c>
      <c r="AM321" s="0" t="n">
        <f aca="false">IF(OR(AM$3="",Consolidado!$D321=""),0,IF(ISNUMBER(SEARCH(AM$3,Consolidado!$D321)),IF(COUNTIFS(Consolidado!$AC$5:AC321,Consolidado!$AC321,Consolidado!$D$5:D321,"*"&amp;AM$3&amp;"*")=1,1,0),0))</f>
        <v>0</v>
      </c>
      <c r="AN321" s="0" t="n">
        <f aca="false">IF(OR(AN$3="",Consolidado!$D321=""),0,IF(ISNUMBER(SEARCH(AN$3,Consolidado!$D321)),IF(COUNTIFS(Consolidado!$AC$5:AC321,Consolidado!$AC321,Consolidado!$D$5:D321,"*"&amp;AN$3&amp;"*")=1,1,0),0))</f>
        <v>0</v>
      </c>
      <c r="AO321" s="0" t="n">
        <f aca="false">IF(OR(AO$3="",Consolidado!$D321=""),0,IF(ISNUMBER(SEARCH(AO$3,Consolidado!$D321)),IF(COUNTIFS(Consolidado!$AC$5:AC321,Consolidado!$AC321,Consolidado!$D$5:D321,"*"&amp;AO$3&amp;"*")=1,1,0),0))</f>
        <v>0</v>
      </c>
    </row>
    <row r="322" customFormat="false" ht="15" hidden="false" customHeight="false" outlineLevel="0" collapsed="false">
      <c r="B322" s="0" t="n">
        <f aca="false">IF(OR(B$3="",Consolidado!$D322=""),0,IF(ISNUMBER(SEARCH(B$3,Consolidado!$D322)),IF(COUNTIFS(Consolidado!$AC$5:AC322,Consolidado!$AC322,Consolidado!$D$5:D322,"*"&amp;B$3&amp;"*")=1,1,0),0))</f>
        <v>0</v>
      </c>
      <c r="C322" s="0" t="n">
        <f aca="false">IF(OR(C$3="",Consolidado!$D322=""),0,IF(ISNUMBER(SEARCH(C$3,Consolidado!$D322)),IF(COUNTIFS(Consolidado!$AC$5:AC322,Consolidado!$AC322,Consolidado!$D$5:D322,"*"&amp;C$3&amp;"*")=1,1,0),0))</f>
        <v>0</v>
      </c>
      <c r="D322" s="0" t="n">
        <f aca="false">IF(OR(D$3="",Consolidado!$D322=""),0,IF(ISNUMBER(SEARCH(D$3,Consolidado!$D322)),IF(COUNTIFS(Consolidado!$AC$5:AC322,Consolidado!$AC322,Consolidado!$D$5:D322,"*"&amp;D$3&amp;"*")=1,1,0),0))</f>
        <v>0</v>
      </c>
      <c r="E322" s="0" t="n">
        <f aca="false">IF(OR(E$3="",Consolidado!$D322=""),0,IF(ISNUMBER(SEARCH(E$3,Consolidado!$D322)),IF(COUNTIFS(Consolidado!$AC$5:AC322,Consolidado!$AC322,Consolidado!$D$5:D322,"*"&amp;E$3&amp;"*")=1,1,0),0))</f>
        <v>0</v>
      </c>
      <c r="F322" s="0" t="n">
        <f aca="false">IF(OR(F$3="",Consolidado!$D322=""),0,IF(ISNUMBER(SEARCH(F$3,Consolidado!$D322)),IF(COUNTIFS(Consolidado!$AC$5:AC322,Consolidado!$AC322,Consolidado!$D$5:D322,"*"&amp;F$3&amp;"*")=1,1,0),0))</f>
        <v>0</v>
      </c>
      <c r="G322" s="0" t="n">
        <f aca="false">IF(OR(G$3="",Consolidado!$D322=""),0,IF(ISNUMBER(SEARCH(G$3,Consolidado!$D322)),IF(COUNTIFS(Consolidado!$AC$5:AC322,Consolidado!$AC322,Consolidado!$D$5:D322,"*"&amp;G$3&amp;"*")=1,1,0),0))</f>
        <v>0</v>
      </c>
      <c r="H322" s="0" t="n">
        <f aca="false">IF(OR(H$3="",Consolidado!$D322=""),0,IF(ISNUMBER(SEARCH(H$3,Consolidado!$D322)),IF(COUNTIFS(Consolidado!$AC$5:AC322,Consolidado!$AC322,Consolidado!$D$5:D322,"*"&amp;H$3&amp;"*")=1,1,0),0))</f>
        <v>0</v>
      </c>
      <c r="I322" s="0" t="n">
        <f aca="false">IF(OR(I$3="",Consolidado!$D322=""),0,IF(ISNUMBER(SEARCH(I$3,Consolidado!$D322)),IF(COUNTIFS(Consolidado!$AC$5:AC322,Consolidado!$AC322,Consolidado!$D$5:D322,"*"&amp;I$3&amp;"*")=1,1,0),0))</f>
        <v>0</v>
      </c>
      <c r="J322" s="0" t="n">
        <f aca="false">IF(OR(J$3="",Consolidado!$D322=""),0,IF(ISNUMBER(SEARCH(J$3,Consolidado!$D322)),IF(COUNTIFS(Consolidado!$AC$5:AC322,Consolidado!$AC322,Consolidado!$D$5:D322,"*"&amp;J$3&amp;"*")=1,1,0),0))</f>
        <v>0</v>
      </c>
      <c r="K322" s="0" t="n">
        <f aca="false">IF(OR(K$3="",Consolidado!$D322=""),0,IF(ISNUMBER(SEARCH(K$3,Consolidado!$D322)),IF(COUNTIFS(Consolidado!$AC$5:AC322,Consolidado!$AC322,Consolidado!$D$5:D322,"*"&amp;K$3&amp;"*")=1,1,0),0))</f>
        <v>0</v>
      </c>
      <c r="L322" s="0" t="n">
        <f aca="false">IF(OR(L$3="",Consolidado!$D322=""),0,IF(ISNUMBER(SEARCH(L$3,Consolidado!$D322)),IF(COUNTIFS(Consolidado!$AC$5:AC322,Consolidado!$AC322,Consolidado!$D$5:D322,"*"&amp;L$3&amp;"*")=1,1,0),0))</f>
        <v>0</v>
      </c>
      <c r="M322" s="0" t="n">
        <f aca="false">IF(OR(M$3="",Consolidado!$D322=""),0,IF(ISNUMBER(SEARCH(M$3,Consolidado!$D322)),IF(COUNTIFS(Consolidado!$AC$5:AC322,Consolidado!$AC322,Consolidado!$D$5:D322,"*"&amp;M$3&amp;"*")=1,1,0),0))</f>
        <v>0</v>
      </c>
      <c r="N322" s="0" t="n">
        <f aca="false">IF(OR(N$3="",Consolidado!$D322=""),0,IF(ISNUMBER(SEARCH(N$3,Consolidado!$D322)),IF(COUNTIFS(Consolidado!$AC$5:AC322,Consolidado!$AC322,Consolidado!$D$5:D322,"*"&amp;N$3&amp;"*")=1,1,0),0))</f>
        <v>0</v>
      </c>
      <c r="O322" s="0" t="n">
        <f aca="false">IF(OR(O$3="",Consolidado!$D322=""),0,IF(ISNUMBER(SEARCH(O$3,Consolidado!$D322)),IF(COUNTIFS(Consolidado!$AC$5:AC322,Consolidado!$AC322,Consolidado!$D$5:D322,"*"&amp;O$3&amp;"*")=1,1,0),0))</f>
        <v>0</v>
      </c>
      <c r="P322" s="0" t="n">
        <f aca="false">IF(OR(P$3="",Consolidado!$D322=""),0,IF(ISNUMBER(SEARCH(P$3,Consolidado!$D322)),IF(COUNTIFS(Consolidado!$AC$5:AC322,Consolidado!$AC322,Consolidado!$D$5:D322,"*"&amp;P$3&amp;"*")=1,1,0),0))</f>
        <v>0</v>
      </c>
      <c r="Q322" s="0" t="n">
        <f aca="false">IF(OR(Q$3="",Consolidado!$D322=""),0,IF(ISNUMBER(SEARCH(Q$3,Consolidado!$D322)),IF(COUNTIFS(Consolidado!$AC$5:AC322,Consolidado!$AC322,Consolidado!$D$5:D322,"*"&amp;Q$3&amp;"*")=1,1,0),0))</f>
        <v>0</v>
      </c>
      <c r="R322" s="0" t="n">
        <f aca="false">IF(OR(R$3="",Consolidado!$D322=""),0,IF(ISNUMBER(SEARCH(R$3,Consolidado!$D322)),IF(COUNTIFS(Consolidado!$AC$5:AC322,Consolidado!$AC322,Consolidado!$D$5:D322,"*"&amp;R$3&amp;"*")=1,1,0),0))</f>
        <v>0</v>
      </c>
      <c r="S322" s="0" t="n">
        <f aca="false">IF(OR(S$3="",Consolidado!$D322=""),0,IF(ISNUMBER(SEARCH(S$3,Consolidado!$D322)),IF(COUNTIFS(Consolidado!$AC$5:AC322,Consolidado!$AC322,Consolidado!$D$5:D322,"*"&amp;S$3&amp;"*")=1,1,0),0))</f>
        <v>0</v>
      </c>
      <c r="T322" s="0" t="n">
        <f aca="false">IF(OR(T$3="",Consolidado!$D322=""),0,IF(ISNUMBER(SEARCH(T$3,Consolidado!$D322)),IF(COUNTIFS(Consolidado!$AC$5:AC322,Consolidado!$AC322,Consolidado!$D$5:D322,"*"&amp;T$3&amp;"*")=1,1,0),0))</f>
        <v>0</v>
      </c>
      <c r="U322" s="0" t="n">
        <f aca="false">IF(OR(U$3="",Consolidado!$D322=""),0,IF(ISNUMBER(SEARCH(U$3,Consolidado!$D322)),IF(COUNTIFS(Consolidado!$AC$5:AC322,Consolidado!$AC322,Consolidado!$D$5:D322,"*"&amp;U$3&amp;"*")=1,1,0),0))</f>
        <v>0</v>
      </c>
      <c r="V322" s="0" t="n">
        <f aca="false">IF(OR(V$3="",Consolidado!$D322=""),0,IF(ISNUMBER(SEARCH(V$3,Consolidado!$D322)),IF(COUNTIFS(Consolidado!$AC$5:AC322,Consolidado!$AC322,Consolidado!$D$5:D322,"*"&amp;V$3&amp;"*")=1,1,0),0))</f>
        <v>0</v>
      </c>
      <c r="W322" s="0" t="n">
        <f aca="false">IF(OR(W$3="",Consolidado!$D322=""),0,IF(ISNUMBER(SEARCH(W$3,Consolidado!$D322)),IF(COUNTIFS(Consolidado!$AC$5:AC322,Consolidado!$AC322,Consolidado!$D$5:D322,"*"&amp;W$3&amp;"*")=1,1,0),0))</f>
        <v>0</v>
      </c>
      <c r="X322" s="0" t="n">
        <f aca="false">IF(OR(X$3="",Consolidado!$D322=""),0,IF(ISNUMBER(SEARCH(X$3,Consolidado!$D322)),IF(COUNTIFS(Consolidado!$AC$5:AC322,Consolidado!$AC322,Consolidado!$D$5:D322,"*"&amp;X$3&amp;"*")=1,1,0),0))</f>
        <v>0</v>
      </c>
      <c r="Y322" s="0" t="n">
        <f aca="false">IF(OR(Y$3="",Consolidado!$D322=""),0,IF(ISNUMBER(SEARCH(Y$3,Consolidado!$D322)),IF(COUNTIFS(Consolidado!$AC$5:AC322,Consolidado!$AC322,Consolidado!$D$5:D322,"*"&amp;Y$3&amp;"*")=1,1,0),0))</f>
        <v>0</v>
      </c>
      <c r="Z322" s="0" t="n">
        <f aca="false">IF(OR(Z$3="",Consolidado!$D322=""),0,IF(ISNUMBER(SEARCH(Z$3,Consolidado!$D322)),IF(COUNTIFS(Consolidado!$AC$5:AC322,Consolidado!$AC322,Consolidado!$D$5:D322,"*"&amp;Z$3&amp;"*")=1,1,0),0))</f>
        <v>0</v>
      </c>
      <c r="AA322" s="0" t="n">
        <f aca="false">IF(OR(AA$3="",Consolidado!$D322=""),0,IF(ISNUMBER(SEARCH(AA$3,Consolidado!$D322)),IF(COUNTIFS(Consolidado!$AC$5:AC322,Consolidado!$AC322,Consolidado!$D$5:D322,"*"&amp;AA$3&amp;"*")=1,1,0),0))</f>
        <v>0</v>
      </c>
      <c r="AB322" s="0" t="n">
        <f aca="false">IF(OR(AB$3="",Consolidado!$D322=""),0,IF(ISNUMBER(SEARCH(AB$3,Consolidado!$D322)),IF(COUNTIFS(Consolidado!$AC$5:AC322,Consolidado!$AC322,Consolidado!$D$5:D322,"*"&amp;AB$3&amp;"*")=1,1,0),0))</f>
        <v>0</v>
      </c>
      <c r="AC322" s="0" t="n">
        <f aca="false">IF(OR(AC$3="",Consolidado!$D322=""),0,IF(ISNUMBER(SEARCH(AC$3,Consolidado!$D322)),IF(COUNTIFS(Consolidado!$AC$5:AC322,Consolidado!$AC322,Consolidado!$D$5:D322,"*"&amp;AC$3&amp;"*")=1,1,0),0))</f>
        <v>0</v>
      </c>
      <c r="AD322" s="0" t="n">
        <f aca="false">IF(OR(AD$3="",Consolidado!$D322=""),0,IF(ISNUMBER(SEARCH(AD$3,Consolidado!$D322)),IF(COUNTIFS(Consolidado!$AC$5:AC322,Consolidado!$AC322,Consolidado!$D$5:D322,"*"&amp;AD$3&amp;"*")=1,1,0),0))</f>
        <v>0</v>
      </c>
      <c r="AE322" s="0" t="n">
        <f aca="false">IF(OR(AE$3="",Consolidado!$D322=""),0,IF(ISNUMBER(SEARCH(AE$3,Consolidado!$D322)),IF(COUNTIFS(Consolidado!$AC$5:AC322,Consolidado!$AC322,Consolidado!$D$5:D322,"*"&amp;AE$3&amp;"*")=1,1,0),0))</f>
        <v>0</v>
      </c>
      <c r="AF322" s="0" t="n">
        <f aca="false">IF(OR(AF$3="",Consolidado!$D322=""),0,IF(ISNUMBER(SEARCH(AF$3,Consolidado!$D322)),IF(COUNTIFS(Consolidado!$AC$5:AC322,Consolidado!$AC322,Consolidado!$D$5:D322,"*"&amp;AF$3&amp;"*")=1,1,0),0))</f>
        <v>0</v>
      </c>
      <c r="AG322" s="0" t="n">
        <f aca="false">IF(OR(AG$3="",Consolidado!$D322=""),0,IF(ISNUMBER(SEARCH(AG$3,Consolidado!$D322)),IF(COUNTIFS(Consolidado!$AC$5:AC322,Consolidado!$AC322,Consolidado!$D$5:D322,"*"&amp;AG$3&amp;"*")=1,1,0),0))</f>
        <v>0</v>
      </c>
      <c r="AH322" s="0" t="n">
        <f aca="false">IF(OR(AH$3="",Consolidado!$D322=""),0,IF(ISNUMBER(SEARCH(AH$3,Consolidado!$D322)),IF(COUNTIFS(Consolidado!$AC$5:AC322,Consolidado!$AC322,Consolidado!$D$5:D322,"*"&amp;AH$3&amp;"*")=1,1,0),0))</f>
        <v>0</v>
      </c>
      <c r="AI322" s="0" t="n">
        <f aca="false">IF(OR(AI$3="",Consolidado!$D322=""),0,IF(ISNUMBER(SEARCH(AI$3,Consolidado!$D322)),IF(COUNTIFS(Consolidado!$AC$5:AC322,Consolidado!$AC322,Consolidado!$D$5:D322,"*"&amp;AI$3&amp;"*")=1,1,0),0))</f>
        <v>0</v>
      </c>
      <c r="AJ322" s="0" t="n">
        <f aca="false">IF(OR(AJ$3="",Consolidado!$D322=""),0,IF(ISNUMBER(SEARCH(AJ$3,Consolidado!$D322)),IF(COUNTIFS(Consolidado!$AC$5:AC322,Consolidado!$AC322,Consolidado!$D$5:D322,"*"&amp;AJ$3&amp;"*")=1,1,0),0))</f>
        <v>0</v>
      </c>
      <c r="AK322" s="0" t="n">
        <f aca="false">IF(OR(AK$3="",Consolidado!$D322=""),0,IF(ISNUMBER(SEARCH(AK$3,Consolidado!$D322)),IF(COUNTIFS(Consolidado!$AC$5:AC322,Consolidado!$AC322,Consolidado!$D$5:D322,"*"&amp;AK$3&amp;"*")=1,1,0),0))</f>
        <v>0</v>
      </c>
      <c r="AL322" s="0" t="n">
        <f aca="false">IF(OR(AL$3="",Consolidado!$D322=""),0,IF(ISNUMBER(SEARCH(AL$3,Consolidado!$D322)),IF(COUNTIFS(Consolidado!$AC$5:AC322,Consolidado!$AC322,Consolidado!$D$5:D322,"*"&amp;AL$3&amp;"*")=1,1,0),0))</f>
        <v>0</v>
      </c>
      <c r="AM322" s="0" t="n">
        <f aca="false">IF(OR(AM$3="",Consolidado!$D322=""),0,IF(ISNUMBER(SEARCH(AM$3,Consolidado!$D322)),IF(COUNTIFS(Consolidado!$AC$5:AC322,Consolidado!$AC322,Consolidado!$D$5:D322,"*"&amp;AM$3&amp;"*")=1,1,0),0))</f>
        <v>0</v>
      </c>
      <c r="AN322" s="0" t="n">
        <f aca="false">IF(OR(AN$3="",Consolidado!$D322=""),0,IF(ISNUMBER(SEARCH(AN$3,Consolidado!$D322)),IF(COUNTIFS(Consolidado!$AC$5:AC322,Consolidado!$AC322,Consolidado!$D$5:D322,"*"&amp;AN$3&amp;"*")=1,1,0),0))</f>
        <v>0</v>
      </c>
      <c r="AO322" s="0" t="n">
        <f aca="false">IF(OR(AO$3="",Consolidado!$D322=""),0,IF(ISNUMBER(SEARCH(AO$3,Consolidado!$D322)),IF(COUNTIFS(Consolidado!$AC$5:AC322,Consolidado!$AC322,Consolidado!$D$5:D322,"*"&amp;AO$3&amp;"*")=1,1,0),0))</f>
        <v>0</v>
      </c>
    </row>
    <row r="323" customFormat="false" ht="15" hidden="false" customHeight="false" outlineLevel="0" collapsed="false">
      <c r="B323" s="0" t="n">
        <f aca="false">IF(OR(B$3="",Consolidado!$D323=""),0,IF(ISNUMBER(SEARCH(B$3,Consolidado!$D323)),IF(COUNTIFS(Consolidado!$AC$5:AC323,Consolidado!$AC323,Consolidado!$D$5:D323,"*"&amp;B$3&amp;"*")=1,1,0),0))</f>
        <v>0</v>
      </c>
      <c r="C323" s="0" t="n">
        <f aca="false">IF(OR(C$3="",Consolidado!$D323=""),0,IF(ISNUMBER(SEARCH(C$3,Consolidado!$D323)),IF(COUNTIFS(Consolidado!$AC$5:AC323,Consolidado!$AC323,Consolidado!$D$5:D323,"*"&amp;C$3&amp;"*")=1,1,0),0))</f>
        <v>0</v>
      </c>
      <c r="D323" s="0" t="n">
        <f aca="false">IF(OR(D$3="",Consolidado!$D323=""),0,IF(ISNUMBER(SEARCH(D$3,Consolidado!$D323)),IF(COUNTIFS(Consolidado!$AC$5:AC323,Consolidado!$AC323,Consolidado!$D$5:D323,"*"&amp;D$3&amp;"*")=1,1,0),0))</f>
        <v>0</v>
      </c>
      <c r="E323" s="0" t="n">
        <f aca="false">IF(OR(E$3="",Consolidado!$D323=""),0,IF(ISNUMBER(SEARCH(E$3,Consolidado!$D323)),IF(COUNTIFS(Consolidado!$AC$5:AC323,Consolidado!$AC323,Consolidado!$D$5:D323,"*"&amp;E$3&amp;"*")=1,1,0),0))</f>
        <v>0</v>
      </c>
      <c r="F323" s="0" t="n">
        <f aca="false">IF(OR(F$3="",Consolidado!$D323=""),0,IF(ISNUMBER(SEARCH(F$3,Consolidado!$D323)),IF(COUNTIFS(Consolidado!$AC$5:AC323,Consolidado!$AC323,Consolidado!$D$5:D323,"*"&amp;F$3&amp;"*")=1,1,0),0))</f>
        <v>0</v>
      </c>
      <c r="G323" s="0" t="n">
        <f aca="false">IF(OR(G$3="",Consolidado!$D323=""),0,IF(ISNUMBER(SEARCH(G$3,Consolidado!$D323)),IF(COUNTIFS(Consolidado!$AC$5:AC323,Consolidado!$AC323,Consolidado!$D$5:D323,"*"&amp;G$3&amp;"*")=1,1,0),0))</f>
        <v>0</v>
      </c>
      <c r="H323" s="0" t="n">
        <f aca="false">IF(OR(H$3="",Consolidado!$D323=""),0,IF(ISNUMBER(SEARCH(H$3,Consolidado!$D323)),IF(COUNTIFS(Consolidado!$AC$5:AC323,Consolidado!$AC323,Consolidado!$D$5:D323,"*"&amp;H$3&amp;"*")=1,1,0),0))</f>
        <v>0</v>
      </c>
      <c r="I323" s="0" t="n">
        <f aca="false">IF(OR(I$3="",Consolidado!$D323=""),0,IF(ISNUMBER(SEARCH(I$3,Consolidado!$D323)),IF(COUNTIFS(Consolidado!$AC$5:AC323,Consolidado!$AC323,Consolidado!$D$5:D323,"*"&amp;I$3&amp;"*")=1,1,0),0))</f>
        <v>0</v>
      </c>
      <c r="J323" s="0" t="n">
        <f aca="false">IF(OR(J$3="",Consolidado!$D323=""),0,IF(ISNUMBER(SEARCH(J$3,Consolidado!$D323)),IF(COUNTIFS(Consolidado!$AC$5:AC323,Consolidado!$AC323,Consolidado!$D$5:D323,"*"&amp;J$3&amp;"*")=1,1,0),0))</f>
        <v>0</v>
      </c>
      <c r="K323" s="0" t="n">
        <f aca="false">IF(OR(K$3="",Consolidado!$D323=""),0,IF(ISNUMBER(SEARCH(K$3,Consolidado!$D323)),IF(COUNTIFS(Consolidado!$AC$5:AC323,Consolidado!$AC323,Consolidado!$D$5:D323,"*"&amp;K$3&amp;"*")=1,1,0),0))</f>
        <v>0</v>
      </c>
      <c r="L323" s="0" t="n">
        <f aca="false">IF(OR(L$3="",Consolidado!$D323=""),0,IF(ISNUMBER(SEARCH(L$3,Consolidado!$D323)),IF(COUNTIFS(Consolidado!$AC$5:AC323,Consolidado!$AC323,Consolidado!$D$5:D323,"*"&amp;L$3&amp;"*")=1,1,0),0))</f>
        <v>0</v>
      </c>
      <c r="M323" s="0" t="n">
        <f aca="false">IF(OR(M$3="",Consolidado!$D323=""),0,IF(ISNUMBER(SEARCH(M$3,Consolidado!$D323)),IF(COUNTIFS(Consolidado!$AC$5:AC323,Consolidado!$AC323,Consolidado!$D$5:D323,"*"&amp;M$3&amp;"*")=1,1,0),0))</f>
        <v>0</v>
      </c>
      <c r="N323" s="0" t="n">
        <f aca="false">IF(OR(N$3="",Consolidado!$D323=""),0,IF(ISNUMBER(SEARCH(N$3,Consolidado!$D323)),IF(COUNTIFS(Consolidado!$AC$5:AC323,Consolidado!$AC323,Consolidado!$D$5:D323,"*"&amp;N$3&amp;"*")=1,1,0),0))</f>
        <v>0</v>
      </c>
      <c r="O323" s="0" t="n">
        <f aca="false">IF(OR(O$3="",Consolidado!$D323=""),0,IF(ISNUMBER(SEARCH(O$3,Consolidado!$D323)),IF(COUNTIFS(Consolidado!$AC$5:AC323,Consolidado!$AC323,Consolidado!$D$5:D323,"*"&amp;O$3&amp;"*")=1,1,0),0))</f>
        <v>0</v>
      </c>
      <c r="P323" s="0" t="n">
        <f aca="false">IF(OR(P$3="",Consolidado!$D323=""),0,IF(ISNUMBER(SEARCH(P$3,Consolidado!$D323)),IF(COUNTIFS(Consolidado!$AC$5:AC323,Consolidado!$AC323,Consolidado!$D$5:D323,"*"&amp;P$3&amp;"*")=1,1,0),0))</f>
        <v>0</v>
      </c>
      <c r="Q323" s="0" t="n">
        <f aca="false">IF(OR(Q$3="",Consolidado!$D323=""),0,IF(ISNUMBER(SEARCH(Q$3,Consolidado!$D323)),IF(COUNTIFS(Consolidado!$AC$5:AC323,Consolidado!$AC323,Consolidado!$D$5:D323,"*"&amp;Q$3&amp;"*")=1,1,0),0))</f>
        <v>0</v>
      </c>
      <c r="R323" s="0" t="n">
        <f aca="false">IF(OR(R$3="",Consolidado!$D323=""),0,IF(ISNUMBER(SEARCH(R$3,Consolidado!$D323)),IF(COUNTIFS(Consolidado!$AC$5:AC323,Consolidado!$AC323,Consolidado!$D$5:D323,"*"&amp;R$3&amp;"*")=1,1,0),0))</f>
        <v>0</v>
      </c>
      <c r="S323" s="0" t="n">
        <f aca="false">IF(OR(S$3="",Consolidado!$D323=""),0,IF(ISNUMBER(SEARCH(S$3,Consolidado!$D323)),IF(COUNTIFS(Consolidado!$AC$5:AC323,Consolidado!$AC323,Consolidado!$D$5:D323,"*"&amp;S$3&amp;"*")=1,1,0),0))</f>
        <v>0</v>
      </c>
      <c r="T323" s="0" t="n">
        <f aca="false">IF(OR(T$3="",Consolidado!$D323=""),0,IF(ISNUMBER(SEARCH(T$3,Consolidado!$D323)),IF(COUNTIFS(Consolidado!$AC$5:AC323,Consolidado!$AC323,Consolidado!$D$5:D323,"*"&amp;T$3&amp;"*")=1,1,0),0))</f>
        <v>0</v>
      </c>
      <c r="U323" s="0" t="n">
        <f aca="false">IF(OR(U$3="",Consolidado!$D323=""),0,IF(ISNUMBER(SEARCH(U$3,Consolidado!$D323)),IF(COUNTIFS(Consolidado!$AC$5:AC323,Consolidado!$AC323,Consolidado!$D$5:D323,"*"&amp;U$3&amp;"*")=1,1,0),0))</f>
        <v>0</v>
      </c>
      <c r="V323" s="0" t="n">
        <f aca="false">IF(OR(V$3="",Consolidado!$D323=""),0,IF(ISNUMBER(SEARCH(V$3,Consolidado!$D323)),IF(COUNTIFS(Consolidado!$AC$5:AC323,Consolidado!$AC323,Consolidado!$D$5:D323,"*"&amp;V$3&amp;"*")=1,1,0),0))</f>
        <v>0</v>
      </c>
      <c r="W323" s="0" t="n">
        <f aca="false">IF(OR(W$3="",Consolidado!$D323=""),0,IF(ISNUMBER(SEARCH(W$3,Consolidado!$D323)),IF(COUNTIFS(Consolidado!$AC$5:AC323,Consolidado!$AC323,Consolidado!$D$5:D323,"*"&amp;W$3&amp;"*")=1,1,0),0))</f>
        <v>0</v>
      </c>
      <c r="X323" s="0" t="n">
        <f aca="false">IF(OR(X$3="",Consolidado!$D323=""),0,IF(ISNUMBER(SEARCH(X$3,Consolidado!$D323)),IF(COUNTIFS(Consolidado!$AC$5:AC323,Consolidado!$AC323,Consolidado!$D$5:D323,"*"&amp;X$3&amp;"*")=1,1,0),0))</f>
        <v>0</v>
      </c>
      <c r="Y323" s="0" t="n">
        <f aca="false">IF(OR(Y$3="",Consolidado!$D323=""),0,IF(ISNUMBER(SEARCH(Y$3,Consolidado!$D323)),IF(COUNTIFS(Consolidado!$AC$5:AC323,Consolidado!$AC323,Consolidado!$D$5:D323,"*"&amp;Y$3&amp;"*")=1,1,0),0))</f>
        <v>0</v>
      </c>
      <c r="Z323" s="0" t="n">
        <f aca="false">IF(OR(Z$3="",Consolidado!$D323=""),0,IF(ISNUMBER(SEARCH(Z$3,Consolidado!$D323)),IF(COUNTIFS(Consolidado!$AC$5:AC323,Consolidado!$AC323,Consolidado!$D$5:D323,"*"&amp;Z$3&amp;"*")=1,1,0),0))</f>
        <v>0</v>
      </c>
      <c r="AA323" s="0" t="n">
        <f aca="false">IF(OR(AA$3="",Consolidado!$D323=""),0,IF(ISNUMBER(SEARCH(AA$3,Consolidado!$D323)),IF(COUNTIFS(Consolidado!$AC$5:AC323,Consolidado!$AC323,Consolidado!$D$5:D323,"*"&amp;AA$3&amp;"*")=1,1,0),0))</f>
        <v>0</v>
      </c>
      <c r="AB323" s="0" t="n">
        <f aca="false">IF(OR(AB$3="",Consolidado!$D323=""),0,IF(ISNUMBER(SEARCH(AB$3,Consolidado!$D323)),IF(COUNTIFS(Consolidado!$AC$5:AC323,Consolidado!$AC323,Consolidado!$D$5:D323,"*"&amp;AB$3&amp;"*")=1,1,0),0))</f>
        <v>0</v>
      </c>
      <c r="AC323" s="0" t="n">
        <f aca="false">IF(OR(AC$3="",Consolidado!$D323=""),0,IF(ISNUMBER(SEARCH(AC$3,Consolidado!$D323)),IF(COUNTIFS(Consolidado!$AC$5:AC323,Consolidado!$AC323,Consolidado!$D$5:D323,"*"&amp;AC$3&amp;"*")=1,1,0),0))</f>
        <v>0</v>
      </c>
      <c r="AD323" s="0" t="n">
        <f aca="false">IF(OR(AD$3="",Consolidado!$D323=""),0,IF(ISNUMBER(SEARCH(AD$3,Consolidado!$D323)),IF(COUNTIFS(Consolidado!$AC$5:AC323,Consolidado!$AC323,Consolidado!$D$5:D323,"*"&amp;AD$3&amp;"*")=1,1,0),0))</f>
        <v>0</v>
      </c>
      <c r="AE323" s="0" t="n">
        <f aca="false">IF(OR(AE$3="",Consolidado!$D323=""),0,IF(ISNUMBER(SEARCH(AE$3,Consolidado!$D323)),IF(COUNTIFS(Consolidado!$AC$5:AC323,Consolidado!$AC323,Consolidado!$D$5:D323,"*"&amp;AE$3&amp;"*")=1,1,0),0))</f>
        <v>0</v>
      </c>
      <c r="AF323" s="0" t="n">
        <f aca="false">IF(OR(AF$3="",Consolidado!$D323=""),0,IF(ISNUMBER(SEARCH(AF$3,Consolidado!$D323)),IF(COUNTIFS(Consolidado!$AC$5:AC323,Consolidado!$AC323,Consolidado!$D$5:D323,"*"&amp;AF$3&amp;"*")=1,1,0),0))</f>
        <v>0</v>
      </c>
      <c r="AG323" s="0" t="n">
        <f aca="false">IF(OR(AG$3="",Consolidado!$D323=""),0,IF(ISNUMBER(SEARCH(AG$3,Consolidado!$D323)),IF(COUNTIFS(Consolidado!$AC$5:AC323,Consolidado!$AC323,Consolidado!$D$5:D323,"*"&amp;AG$3&amp;"*")=1,1,0),0))</f>
        <v>0</v>
      </c>
      <c r="AH323" s="0" t="n">
        <f aca="false">IF(OR(AH$3="",Consolidado!$D323=""),0,IF(ISNUMBER(SEARCH(AH$3,Consolidado!$D323)),IF(COUNTIFS(Consolidado!$AC$5:AC323,Consolidado!$AC323,Consolidado!$D$5:D323,"*"&amp;AH$3&amp;"*")=1,1,0),0))</f>
        <v>0</v>
      </c>
      <c r="AI323" s="0" t="n">
        <f aca="false">IF(OR(AI$3="",Consolidado!$D323=""),0,IF(ISNUMBER(SEARCH(AI$3,Consolidado!$D323)),IF(COUNTIFS(Consolidado!$AC$5:AC323,Consolidado!$AC323,Consolidado!$D$5:D323,"*"&amp;AI$3&amp;"*")=1,1,0),0))</f>
        <v>0</v>
      </c>
      <c r="AJ323" s="0" t="n">
        <f aca="false">IF(OR(AJ$3="",Consolidado!$D323=""),0,IF(ISNUMBER(SEARCH(AJ$3,Consolidado!$D323)),IF(COUNTIFS(Consolidado!$AC$5:AC323,Consolidado!$AC323,Consolidado!$D$5:D323,"*"&amp;AJ$3&amp;"*")=1,1,0),0))</f>
        <v>0</v>
      </c>
      <c r="AK323" s="0" t="n">
        <f aca="false">IF(OR(AK$3="",Consolidado!$D323=""),0,IF(ISNUMBER(SEARCH(AK$3,Consolidado!$D323)),IF(COUNTIFS(Consolidado!$AC$5:AC323,Consolidado!$AC323,Consolidado!$D$5:D323,"*"&amp;AK$3&amp;"*")=1,1,0),0))</f>
        <v>0</v>
      </c>
      <c r="AL323" s="0" t="n">
        <f aca="false">IF(OR(AL$3="",Consolidado!$D323=""),0,IF(ISNUMBER(SEARCH(AL$3,Consolidado!$D323)),IF(COUNTIFS(Consolidado!$AC$5:AC323,Consolidado!$AC323,Consolidado!$D$5:D323,"*"&amp;AL$3&amp;"*")=1,1,0),0))</f>
        <v>0</v>
      </c>
      <c r="AM323" s="0" t="n">
        <f aca="false">IF(OR(AM$3="",Consolidado!$D323=""),0,IF(ISNUMBER(SEARCH(AM$3,Consolidado!$D323)),IF(COUNTIFS(Consolidado!$AC$5:AC323,Consolidado!$AC323,Consolidado!$D$5:D323,"*"&amp;AM$3&amp;"*")=1,1,0),0))</f>
        <v>0</v>
      </c>
      <c r="AN323" s="0" t="n">
        <f aca="false">IF(OR(AN$3="",Consolidado!$D323=""),0,IF(ISNUMBER(SEARCH(AN$3,Consolidado!$D323)),IF(COUNTIFS(Consolidado!$AC$5:AC323,Consolidado!$AC323,Consolidado!$D$5:D323,"*"&amp;AN$3&amp;"*")=1,1,0),0))</f>
        <v>0</v>
      </c>
      <c r="AO323" s="0" t="n">
        <f aca="false">IF(OR(AO$3="",Consolidado!$D323=""),0,IF(ISNUMBER(SEARCH(AO$3,Consolidado!$D323)),IF(COUNTIFS(Consolidado!$AC$5:AC323,Consolidado!$AC323,Consolidado!$D$5:D323,"*"&amp;AO$3&amp;"*")=1,1,0),0))</f>
        <v>0</v>
      </c>
    </row>
    <row r="324" customFormat="false" ht="15" hidden="false" customHeight="false" outlineLevel="0" collapsed="false">
      <c r="B324" s="0" t="n">
        <f aca="false">IF(OR(B$3="",Consolidado!$D324=""),0,IF(ISNUMBER(SEARCH(B$3,Consolidado!$D324)),IF(COUNTIFS(Consolidado!$AC$5:AC324,Consolidado!$AC324,Consolidado!$D$5:D324,"*"&amp;B$3&amp;"*")=1,1,0),0))</f>
        <v>0</v>
      </c>
      <c r="C324" s="0" t="n">
        <f aca="false">IF(OR(C$3="",Consolidado!$D324=""),0,IF(ISNUMBER(SEARCH(C$3,Consolidado!$D324)),IF(COUNTIFS(Consolidado!$AC$5:AC324,Consolidado!$AC324,Consolidado!$D$5:D324,"*"&amp;C$3&amp;"*")=1,1,0),0))</f>
        <v>0</v>
      </c>
      <c r="D324" s="0" t="n">
        <f aca="false">IF(OR(D$3="",Consolidado!$D324=""),0,IF(ISNUMBER(SEARCH(D$3,Consolidado!$D324)),IF(COUNTIFS(Consolidado!$AC$5:AC324,Consolidado!$AC324,Consolidado!$D$5:D324,"*"&amp;D$3&amp;"*")=1,1,0),0))</f>
        <v>0</v>
      </c>
      <c r="E324" s="0" t="n">
        <f aca="false">IF(OR(E$3="",Consolidado!$D324=""),0,IF(ISNUMBER(SEARCH(E$3,Consolidado!$D324)),IF(COUNTIFS(Consolidado!$AC$5:AC324,Consolidado!$AC324,Consolidado!$D$5:D324,"*"&amp;E$3&amp;"*")=1,1,0),0))</f>
        <v>0</v>
      </c>
      <c r="F324" s="0" t="n">
        <f aca="false">IF(OR(F$3="",Consolidado!$D324=""),0,IF(ISNUMBER(SEARCH(F$3,Consolidado!$D324)),IF(COUNTIFS(Consolidado!$AC$5:AC324,Consolidado!$AC324,Consolidado!$D$5:D324,"*"&amp;F$3&amp;"*")=1,1,0),0))</f>
        <v>0</v>
      </c>
      <c r="G324" s="0" t="n">
        <f aca="false">IF(OR(G$3="",Consolidado!$D324=""),0,IF(ISNUMBER(SEARCH(G$3,Consolidado!$D324)),IF(COUNTIFS(Consolidado!$AC$5:AC324,Consolidado!$AC324,Consolidado!$D$5:D324,"*"&amp;G$3&amp;"*")=1,1,0),0))</f>
        <v>0</v>
      </c>
      <c r="H324" s="0" t="n">
        <f aca="false">IF(OR(H$3="",Consolidado!$D324=""),0,IF(ISNUMBER(SEARCH(H$3,Consolidado!$D324)),IF(COUNTIFS(Consolidado!$AC$5:AC324,Consolidado!$AC324,Consolidado!$D$5:D324,"*"&amp;H$3&amp;"*")=1,1,0),0))</f>
        <v>0</v>
      </c>
      <c r="I324" s="0" t="n">
        <f aca="false">IF(OR(I$3="",Consolidado!$D324=""),0,IF(ISNUMBER(SEARCH(I$3,Consolidado!$D324)),IF(COUNTIFS(Consolidado!$AC$5:AC324,Consolidado!$AC324,Consolidado!$D$5:D324,"*"&amp;I$3&amp;"*")=1,1,0),0))</f>
        <v>0</v>
      </c>
      <c r="J324" s="0" t="n">
        <f aca="false">IF(OR(J$3="",Consolidado!$D324=""),0,IF(ISNUMBER(SEARCH(J$3,Consolidado!$D324)),IF(COUNTIFS(Consolidado!$AC$5:AC324,Consolidado!$AC324,Consolidado!$D$5:D324,"*"&amp;J$3&amp;"*")=1,1,0),0))</f>
        <v>0</v>
      </c>
      <c r="K324" s="0" t="n">
        <f aca="false">IF(OR(K$3="",Consolidado!$D324=""),0,IF(ISNUMBER(SEARCH(K$3,Consolidado!$D324)),IF(COUNTIFS(Consolidado!$AC$5:AC324,Consolidado!$AC324,Consolidado!$D$5:D324,"*"&amp;K$3&amp;"*")=1,1,0),0))</f>
        <v>0</v>
      </c>
      <c r="L324" s="0" t="n">
        <f aca="false">IF(OR(L$3="",Consolidado!$D324=""),0,IF(ISNUMBER(SEARCH(L$3,Consolidado!$D324)),IF(COUNTIFS(Consolidado!$AC$5:AC324,Consolidado!$AC324,Consolidado!$D$5:D324,"*"&amp;L$3&amp;"*")=1,1,0),0))</f>
        <v>0</v>
      </c>
      <c r="M324" s="0" t="n">
        <f aca="false">IF(OR(M$3="",Consolidado!$D324=""),0,IF(ISNUMBER(SEARCH(M$3,Consolidado!$D324)),IF(COUNTIFS(Consolidado!$AC$5:AC324,Consolidado!$AC324,Consolidado!$D$5:D324,"*"&amp;M$3&amp;"*")=1,1,0),0))</f>
        <v>0</v>
      </c>
      <c r="N324" s="0" t="n">
        <f aca="false">IF(OR(N$3="",Consolidado!$D324=""),0,IF(ISNUMBER(SEARCH(N$3,Consolidado!$D324)),IF(COUNTIFS(Consolidado!$AC$5:AC324,Consolidado!$AC324,Consolidado!$D$5:D324,"*"&amp;N$3&amp;"*")=1,1,0),0))</f>
        <v>0</v>
      </c>
      <c r="O324" s="0" t="n">
        <f aca="false">IF(OR(O$3="",Consolidado!$D324=""),0,IF(ISNUMBER(SEARCH(O$3,Consolidado!$D324)),IF(COUNTIFS(Consolidado!$AC$5:AC324,Consolidado!$AC324,Consolidado!$D$5:D324,"*"&amp;O$3&amp;"*")=1,1,0),0))</f>
        <v>0</v>
      </c>
      <c r="P324" s="0" t="n">
        <f aca="false">IF(OR(P$3="",Consolidado!$D324=""),0,IF(ISNUMBER(SEARCH(P$3,Consolidado!$D324)),IF(COUNTIFS(Consolidado!$AC$5:AC324,Consolidado!$AC324,Consolidado!$D$5:D324,"*"&amp;P$3&amp;"*")=1,1,0),0))</f>
        <v>0</v>
      </c>
      <c r="Q324" s="0" t="n">
        <f aca="false">IF(OR(Q$3="",Consolidado!$D324=""),0,IF(ISNUMBER(SEARCH(Q$3,Consolidado!$D324)),IF(COUNTIFS(Consolidado!$AC$5:AC324,Consolidado!$AC324,Consolidado!$D$5:D324,"*"&amp;Q$3&amp;"*")=1,1,0),0))</f>
        <v>0</v>
      </c>
      <c r="R324" s="0" t="n">
        <f aca="false">IF(OR(R$3="",Consolidado!$D324=""),0,IF(ISNUMBER(SEARCH(R$3,Consolidado!$D324)),IF(COUNTIFS(Consolidado!$AC$5:AC324,Consolidado!$AC324,Consolidado!$D$5:D324,"*"&amp;R$3&amp;"*")=1,1,0),0))</f>
        <v>0</v>
      </c>
      <c r="S324" s="0" t="n">
        <f aca="false">IF(OR(S$3="",Consolidado!$D324=""),0,IF(ISNUMBER(SEARCH(S$3,Consolidado!$D324)),IF(COUNTIFS(Consolidado!$AC$5:AC324,Consolidado!$AC324,Consolidado!$D$5:D324,"*"&amp;S$3&amp;"*")=1,1,0),0))</f>
        <v>0</v>
      </c>
      <c r="T324" s="0" t="n">
        <f aca="false">IF(OR(T$3="",Consolidado!$D324=""),0,IF(ISNUMBER(SEARCH(T$3,Consolidado!$D324)),IF(COUNTIFS(Consolidado!$AC$5:AC324,Consolidado!$AC324,Consolidado!$D$5:D324,"*"&amp;T$3&amp;"*")=1,1,0),0))</f>
        <v>0</v>
      </c>
      <c r="U324" s="0" t="n">
        <f aca="false">IF(OR(U$3="",Consolidado!$D324=""),0,IF(ISNUMBER(SEARCH(U$3,Consolidado!$D324)),IF(COUNTIFS(Consolidado!$AC$5:AC324,Consolidado!$AC324,Consolidado!$D$5:D324,"*"&amp;U$3&amp;"*")=1,1,0),0))</f>
        <v>0</v>
      </c>
      <c r="V324" s="0" t="n">
        <f aca="false">IF(OR(V$3="",Consolidado!$D324=""),0,IF(ISNUMBER(SEARCH(V$3,Consolidado!$D324)),IF(COUNTIFS(Consolidado!$AC$5:AC324,Consolidado!$AC324,Consolidado!$D$5:D324,"*"&amp;V$3&amp;"*")=1,1,0),0))</f>
        <v>0</v>
      </c>
      <c r="W324" s="0" t="n">
        <f aca="false">IF(OR(W$3="",Consolidado!$D324=""),0,IF(ISNUMBER(SEARCH(W$3,Consolidado!$D324)),IF(COUNTIFS(Consolidado!$AC$5:AC324,Consolidado!$AC324,Consolidado!$D$5:D324,"*"&amp;W$3&amp;"*")=1,1,0),0))</f>
        <v>0</v>
      </c>
      <c r="X324" s="0" t="n">
        <f aca="false">IF(OR(X$3="",Consolidado!$D324=""),0,IF(ISNUMBER(SEARCH(X$3,Consolidado!$D324)),IF(COUNTIFS(Consolidado!$AC$5:AC324,Consolidado!$AC324,Consolidado!$D$5:D324,"*"&amp;X$3&amp;"*")=1,1,0),0))</f>
        <v>0</v>
      </c>
      <c r="Y324" s="0" t="n">
        <f aca="false">IF(OR(Y$3="",Consolidado!$D324=""),0,IF(ISNUMBER(SEARCH(Y$3,Consolidado!$D324)),IF(COUNTIFS(Consolidado!$AC$5:AC324,Consolidado!$AC324,Consolidado!$D$5:D324,"*"&amp;Y$3&amp;"*")=1,1,0),0))</f>
        <v>0</v>
      </c>
      <c r="Z324" s="0" t="n">
        <f aca="false">IF(OR(Z$3="",Consolidado!$D324=""),0,IF(ISNUMBER(SEARCH(Z$3,Consolidado!$D324)),IF(COUNTIFS(Consolidado!$AC$5:AC324,Consolidado!$AC324,Consolidado!$D$5:D324,"*"&amp;Z$3&amp;"*")=1,1,0),0))</f>
        <v>0</v>
      </c>
      <c r="AA324" s="0" t="n">
        <f aca="false">IF(OR(AA$3="",Consolidado!$D324=""),0,IF(ISNUMBER(SEARCH(AA$3,Consolidado!$D324)),IF(COUNTIFS(Consolidado!$AC$5:AC324,Consolidado!$AC324,Consolidado!$D$5:D324,"*"&amp;AA$3&amp;"*")=1,1,0),0))</f>
        <v>0</v>
      </c>
      <c r="AB324" s="0" t="n">
        <f aca="false">IF(OR(AB$3="",Consolidado!$D324=""),0,IF(ISNUMBER(SEARCH(AB$3,Consolidado!$D324)),IF(COUNTIFS(Consolidado!$AC$5:AC324,Consolidado!$AC324,Consolidado!$D$5:D324,"*"&amp;AB$3&amp;"*")=1,1,0),0))</f>
        <v>0</v>
      </c>
      <c r="AC324" s="0" t="n">
        <f aca="false">IF(OR(AC$3="",Consolidado!$D324=""),0,IF(ISNUMBER(SEARCH(AC$3,Consolidado!$D324)),IF(COUNTIFS(Consolidado!$AC$5:AC324,Consolidado!$AC324,Consolidado!$D$5:D324,"*"&amp;AC$3&amp;"*")=1,1,0),0))</f>
        <v>0</v>
      </c>
      <c r="AD324" s="0" t="n">
        <f aca="false">IF(OR(AD$3="",Consolidado!$D324=""),0,IF(ISNUMBER(SEARCH(AD$3,Consolidado!$D324)),IF(COUNTIFS(Consolidado!$AC$5:AC324,Consolidado!$AC324,Consolidado!$D$5:D324,"*"&amp;AD$3&amp;"*")=1,1,0),0))</f>
        <v>0</v>
      </c>
      <c r="AE324" s="0" t="n">
        <f aca="false">IF(OR(AE$3="",Consolidado!$D324=""),0,IF(ISNUMBER(SEARCH(AE$3,Consolidado!$D324)),IF(COUNTIFS(Consolidado!$AC$5:AC324,Consolidado!$AC324,Consolidado!$D$5:D324,"*"&amp;AE$3&amp;"*")=1,1,0),0))</f>
        <v>0</v>
      </c>
      <c r="AF324" s="0" t="n">
        <f aca="false">IF(OR(AF$3="",Consolidado!$D324=""),0,IF(ISNUMBER(SEARCH(AF$3,Consolidado!$D324)),IF(COUNTIFS(Consolidado!$AC$5:AC324,Consolidado!$AC324,Consolidado!$D$5:D324,"*"&amp;AF$3&amp;"*")=1,1,0),0))</f>
        <v>0</v>
      </c>
      <c r="AG324" s="0" t="n">
        <f aca="false">IF(OR(AG$3="",Consolidado!$D324=""),0,IF(ISNUMBER(SEARCH(AG$3,Consolidado!$D324)),IF(COUNTIFS(Consolidado!$AC$5:AC324,Consolidado!$AC324,Consolidado!$D$5:D324,"*"&amp;AG$3&amp;"*")=1,1,0),0))</f>
        <v>0</v>
      </c>
      <c r="AH324" s="0" t="n">
        <f aca="false">IF(OR(AH$3="",Consolidado!$D324=""),0,IF(ISNUMBER(SEARCH(AH$3,Consolidado!$D324)),IF(COUNTIFS(Consolidado!$AC$5:AC324,Consolidado!$AC324,Consolidado!$D$5:D324,"*"&amp;AH$3&amp;"*")=1,1,0),0))</f>
        <v>0</v>
      </c>
      <c r="AI324" s="0" t="n">
        <f aca="false">IF(OR(AI$3="",Consolidado!$D324=""),0,IF(ISNUMBER(SEARCH(AI$3,Consolidado!$D324)),IF(COUNTIFS(Consolidado!$AC$5:AC324,Consolidado!$AC324,Consolidado!$D$5:D324,"*"&amp;AI$3&amp;"*")=1,1,0),0))</f>
        <v>0</v>
      </c>
      <c r="AJ324" s="0" t="n">
        <f aca="false">IF(OR(AJ$3="",Consolidado!$D324=""),0,IF(ISNUMBER(SEARCH(AJ$3,Consolidado!$D324)),IF(COUNTIFS(Consolidado!$AC$5:AC324,Consolidado!$AC324,Consolidado!$D$5:D324,"*"&amp;AJ$3&amp;"*")=1,1,0),0))</f>
        <v>0</v>
      </c>
      <c r="AK324" s="0" t="n">
        <f aca="false">IF(OR(AK$3="",Consolidado!$D324=""),0,IF(ISNUMBER(SEARCH(AK$3,Consolidado!$D324)),IF(COUNTIFS(Consolidado!$AC$5:AC324,Consolidado!$AC324,Consolidado!$D$5:D324,"*"&amp;AK$3&amp;"*")=1,1,0),0))</f>
        <v>0</v>
      </c>
      <c r="AL324" s="0" t="n">
        <f aca="false">IF(OR(AL$3="",Consolidado!$D324=""),0,IF(ISNUMBER(SEARCH(AL$3,Consolidado!$D324)),IF(COUNTIFS(Consolidado!$AC$5:AC324,Consolidado!$AC324,Consolidado!$D$5:D324,"*"&amp;AL$3&amp;"*")=1,1,0),0))</f>
        <v>0</v>
      </c>
      <c r="AM324" s="0" t="n">
        <f aca="false">IF(OR(AM$3="",Consolidado!$D324=""),0,IF(ISNUMBER(SEARCH(AM$3,Consolidado!$D324)),IF(COUNTIFS(Consolidado!$AC$5:AC324,Consolidado!$AC324,Consolidado!$D$5:D324,"*"&amp;AM$3&amp;"*")=1,1,0),0))</f>
        <v>0</v>
      </c>
      <c r="AN324" s="0" t="n">
        <f aca="false">IF(OR(AN$3="",Consolidado!$D324=""),0,IF(ISNUMBER(SEARCH(AN$3,Consolidado!$D324)),IF(COUNTIFS(Consolidado!$AC$5:AC324,Consolidado!$AC324,Consolidado!$D$5:D324,"*"&amp;AN$3&amp;"*")=1,1,0),0))</f>
        <v>0</v>
      </c>
      <c r="AO324" s="0" t="n">
        <f aca="false">IF(OR(AO$3="",Consolidado!$D324=""),0,IF(ISNUMBER(SEARCH(AO$3,Consolidado!$D324)),IF(COUNTIFS(Consolidado!$AC$5:AC324,Consolidado!$AC324,Consolidado!$D$5:D324,"*"&amp;AO$3&amp;"*")=1,1,0),0))</f>
        <v>0</v>
      </c>
    </row>
    <row r="325" customFormat="false" ht="15" hidden="false" customHeight="false" outlineLevel="0" collapsed="false">
      <c r="B325" s="0" t="n">
        <f aca="false">IF(OR(B$3="",Consolidado!$D325=""),0,IF(ISNUMBER(SEARCH(B$3,Consolidado!$D325)),IF(COUNTIFS(Consolidado!$AC$5:AC325,Consolidado!$AC325,Consolidado!$D$5:D325,"*"&amp;B$3&amp;"*")=1,1,0),0))</f>
        <v>0</v>
      </c>
      <c r="C325" s="0" t="n">
        <f aca="false">IF(OR(C$3="",Consolidado!$D325=""),0,IF(ISNUMBER(SEARCH(C$3,Consolidado!$D325)),IF(COUNTIFS(Consolidado!$AC$5:AC325,Consolidado!$AC325,Consolidado!$D$5:D325,"*"&amp;C$3&amp;"*")=1,1,0),0))</f>
        <v>0</v>
      </c>
      <c r="D325" s="0" t="n">
        <f aca="false">IF(OR(D$3="",Consolidado!$D325=""),0,IF(ISNUMBER(SEARCH(D$3,Consolidado!$D325)),IF(COUNTIFS(Consolidado!$AC$5:AC325,Consolidado!$AC325,Consolidado!$D$5:D325,"*"&amp;D$3&amp;"*")=1,1,0),0))</f>
        <v>0</v>
      </c>
      <c r="E325" s="0" t="n">
        <f aca="false">IF(OR(E$3="",Consolidado!$D325=""),0,IF(ISNUMBER(SEARCH(E$3,Consolidado!$D325)),IF(COUNTIFS(Consolidado!$AC$5:AC325,Consolidado!$AC325,Consolidado!$D$5:D325,"*"&amp;E$3&amp;"*")=1,1,0),0))</f>
        <v>0</v>
      </c>
      <c r="F325" s="0" t="n">
        <f aca="false">IF(OR(F$3="",Consolidado!$D325=""),0,IF(ISNUMBER(SEARCH(F$3,Consolidado!$D325)),IF(COUNTIFS(Consolidado!$AC$5:AC325,Consolidado!$AC325,Consolidado!$D$5:D325,"*"&amp;F$3&amp;"*")=1,1,0),0))</f>
        <v>0</v>
      </c>
      <c r="G325" s="0" t="n">
        <f aca="false">IF(OR(G$3="",Consolidado!$D325=""),0,IF(ISNUMBER(SEARCH(G$3,Consolidado!$D325)),IF(COUNTIFS(Consolidado!$AC$5:AC325,Consolidado!$AC325,Consolidado!$D$5:D325,"*"&amp;G$3&amp;"*")=1,1,0),0))</f>
        <v>0</v>
      </c>
      <c r="H325" s="0" t="n">
        <f aca="false">IF(OR(H$3="",Consolidado!$D325=""),0,IF(ISNUMBER(SEARCH(H$3,Consolidado!$D325)),IF(COUNTIFS(Consolidado!$AC$5:AC325,Consolidado!$AC325,Consolidado!$D$5:D325,"*"&amp;H$3&amp;"*")=1,1,0),0))</f>
        <v>0</v>
      </c>
      <c r="I325" s="0" t="n">
        <f aca="false">IF(OR(I$3="",Consolidado!$D325=""),0,IF(ISNUMBER(SEARCH(I$3,Consolidado!$D325)),IF(COUNTIFS(Consolidado!$AC$5:AC325,Consolidado!$AC325,Consolidado!$D$5:D325,"*"&amp;I$3&amp;"*")=1,1,0),0))</f>
        <v>0</v>
      </c>
      <c r="J325" s="0" t="n">
        <f aca="false">IF(OR(J$3="",Consolidado!$D325=""),0,IF(ISNUMBER(SEARCH(J$3,Consolidado!$D325)),IF(COUNTIFS(Consolidado!$AC$5:AC325,Consolidado!$AC325,Consolidado!$D$5:D325,"*"&amp;J$3&amp;"*")=1,1,0),0))</f>
        <v>0</v>
      </c>
      <c r="K325" s="0" t="n">
        <f aca="false">IF(OR(K$3="",Consolidado!$D325=""),0,IF(ISNUMBER(SEARCH(K$3,Consolidado!$D325)),IF(COUNTIFS(Consolidado!$AC$5:AC325,Consolidado!$AC325,Consolidado!$D$5:D325,"*"&amp;K$3&amp;"*")=1,1,0),0))</f>
        <v>0</v>
      </c>
      <c r="L325" s="0" t="n">
        <f aca="false">IF(OR(L$3="",Consolidado!$D325=""),0,IF(ISNUMBER(SEARCH(L$3,Consolidado!$D325)),IF(COUNTIFS(Consolidado!$AC$5:AC325,Consolidado!$AC325,Consolidado!$D$5:D325,"*"&amp;L$3&amp;"*")=1,1,0),0))</f>
        <v>0</v>
      </c>
      <c r="M325" s="0" t="n">
        <f aca="false">IF(OR(M$3="",Consolidado!$D325=""),0,IF(ISNUMBER(SEARCH(M$3,Consolidado!$D325)),IF(COUNTIFS(Consolidado!$AC$5:AC325,Consolidado!$AC325,Consolidado!$D$5:D325,"*"&amp;M$3&amp;"*")=1,1,0),0))</f>
        <v>0</v>
      </c>
      <c r="N325" s="0" t="n">
        <f aca="false">IF(OR(N$3="",Consolidado!$D325=""),0,IF(ISNUMBER(SEARCH(N$3,Consolidado!$D325)),IF(COUNTIFS(Consolidado!$AC$5:AC325,Consolidado!$AC325,Consolidado!$D$5:D325,"*"&amp;N$3&amp;"*")=1,1,0),0))</f>
        <v>0</v>
      </c>
      <c r="O325" s="0" t="n">
        <f aca="false">IF(OR(O$3="",Consolidado!$D325=""),0,IF(ISNUMBER(SEARCH(O$3,Consolidado!$D325)),IF(COUNTIFS(Consolidado!$AC$5:AC325,Consolidado!$AC325,Consolidado!$D$5:D325,"*"&amp;O$3&amp;"*")=1,1,0),0))</f>
        <v>0</v>
      </c>
      <c r="P325" s="0" t="n">
        <f aca="false">IF(OR(P$3="",Consolidado!$D325=""),0,IF(ISNUMBER(SEARCH(P$3,Consolidado!$D325)),IF(COUNTIFS(Consolidado!$AC$5:AC325,Consolidado!$AC325,Consolidado!$D$5:D325,"*"&amp;P$3&amp;"*")=1,1,0),0))</f>
        <v>0</v>
      </c>
      <c r="Q325" s="0" t="n">
        <f aca="false">IF(OR(Q$3="",Consolidado!$D325=""),0,IF(ISNUMBER(SEARCH(Q$3,Consolidado!$D325)),IF(COUNTIFS(Consolidado!$AC$5:AC325,Consolidado!$AC325,Consolidado!$D$5:D325,"*"&amp;Q$3&amp;"*")=1,1,0),0))</f>
        <v>0</v>
      </c>
      <c r="R325" s="0" t="n">
        <f aca="false">IF(OR(R$3="",Consolidado!$D325=""),0,IF(ISNUMBER(SEARCH(R$3,Consolidado!$D325)),IF(COUNTIFS(Consolidado!$AC$5:AC325,Consolidado!$AC325,Consolidado!$D$5:D325,"*"&amp;R$3&amp;"*")=1,1,0),0))</f>
        <v>0</v>
      </c>
      <c r="S325" s="0" t="n">
        <f aca="false">IF(OR(S$3="",Consolidado!$D325=""),0,IF(ISNUMBER(SEARCH(S$3,Consolidado!$D325)),IF(COUNTIFS(Consolidado!$AC$5:AC325,Consolidado!$AC325,Consolidado!$D$5:D325,"*"&amp;S$3&amp;"*")=1,1,0),0))</f>
        <v>0</v>
      </c>
      <c r="T325" s="0" t="n">
        <f aca="false">IF(OR(T$3="",Consolidado!$D325=""),0,IF(ISNUMBER(SEARCH(T$3,Consolidado!$D325)),IF(COUNTIFS(Consolidado!$AC$5:AC325,Consolidado!$AC325,Consolidado!$D$5:D325,"*"&amp;T$3&amp;"*")=1,1,0),0))</f>
        <v>0</v>
      </c>
      <c r="U325" s="0" t="n">
        <f aca="false">IF(OR(U$3="",Consolidado!$D325=""),0,IF(ISNUMBER(SEARCH(U$3,Consolidado!$D325)),IF(COUNTIFS(Consolidado!$AC$5:AC325,Consolidado!$AC325,Consolidado!$D$5:D325,"*"&amp;U$3&amp;"*")=1,1,0),0))</f>
        <v>0</v>
      </c>
      <c r="V325" s="0" t="n">
        <f aca="false">IF(OR(V$3="",Consolidado!$D325=""),0,IF(ISNUMBER(SEARCH(V$3,Consolidado!$D325)),IF(COUNTIFS(Consolidado!$AC$5:AC325,Consolidado!$AC325,Consolidado!$D$5:D325,"*"&amp;V$3&amp;"*")=1,1,0),0))</f>
        <v>0</v>
      </c>
      <c r="W325" s="0" t="n">
        <f aca="false">IF(OR(W$3="",Consolidado!$D325=""),0,IF(ISNUMBER(SEARCH(W$3,Consolidado!$D325)),IF(COUNTIFS(Consolidado!$AC$5:AC325,Consolidado!$AC325,Consolidado!$D$5:D325,"*"&amp;W$3&amp;"*")=1,1,0),0))</f>
        <v>0</v>
      </c>
      <c r="X325" s="0" t="n">
        <f aca="false">IF(OR(X$3="",Consolidado!$D325=""),0,IF(ISNUMBER(SEARCH(X$3,Consolidado!$D325)),IF(COUNTIFS(Consolidado!$AC$5:AC325,Consolidado!$AC325,Consolidado!$D$5:D325,"*"&amp;X$3&amp;"*")=1,1,0),0))</f>
        <v>0</v>
      </c>
      <c r="Y325" s="0" t="n">
        <f aca="false">IF(OR(Y$3="",Consolidado!$D325=""),0,IF(ISNUMBER(SEARCH(Y$3,Consolidado!$D325)),IF(COUNTIFS(Consolidado!$AC$5:AC325,Consolidado!$AC325,Consolidado!$D$5:D325,"*"&amp;Y$3&amp;"*")=1,1,0),0))</f>
        <v>0</v>
      </c>
      <c r="Z325" s="0" t="n">
        <f aca="false">IF(OR(Z$3="",Consolidado!$D325=""),0,IF(ISNUMBER(SEARCH(Z$3,Consolidado!$D325)),IF(COUNTIFS(Consolidado!$AC$5:AC325,Consolidado!$AC325,Consolidado!$D$5:D325,"*"&amp;Z$3&amp;"*")=1,1,0),0))</f>
        <v>0</v>
      </c>
      <c r="AA325" s="0" t="n">
        <f aca="false">IF(OR(AA$3="",Consolidado!$D325=""),0,IF(ISNUMBER(SEARCH(AA$3,Consolidado!$D325)),IF(COUNTIFS(Consolidado!$AC$5:AC325,Consolidado!$AC325,Consolidado!$D$5:D325,"*"&amp;AA$3&amp;"*")=1,1,0),0))</f>
        <v>0</v>
      </c>
      <c r="AB325" s="0" t="n">
        <f aca="false">IF(OR(AB$3="",Consolidado!$D325=""),0,IF(ISNUMBER(SEARCH(AB$3,Consolidado!$D325)),IF(COUNTIFS(Consolidado!$AC$5:AC325,Consolidado!$AC325,Consolidado!$D$5:D325,"*"&amp;AB$3&amp;"*")=1,1,0),0))</f>
        <v>0</v>
      </c>
      <c r="AC325" s="0" t="n">
        <f aca="false">IF(OR(AC$3="",Consolidado!$D325=""),0,IF(ISNUMBER(SEARCH(AC$3,Consolidado!$D325)),IF(COUNTIFS(Consolidado!$AC$5:AC325,Consolidado!$AC325,Consolidado!$D$5:D325,"*"&amp;AC$3&amp;"*")=1,1,0),0))</f>
        <v>0</v>
      </c>
      <c r="AD325" s="0" t="n">
        <f aca="false">IF(OR(AD$3="",Consolidado!$D325=""),0,IF(ISNUMBER(SEARCH(AD$3,Consolidado!$D325)),IF(COUNTIFS(Consolidado!$AC$5:AC325,Consolidado!$AC325,Consolidado!$D$5:D325,"*"&amp;AD$3&amp;"*")=1,1,0),0))</f>
        <v>0</v>
      </c>
      <c r="AE325" s="0" t="n">
        <f aca="false">IF(OR(AE$3="",Consolidado!$D325=""),0,IF(ISNUMBER(SEARCH(AE$3,Consolidado!$D325)),IF(COUNTIFS(Consolidado!$AC$5:AC325,Consolidado!$AC325,Consolidado!$D$5:D325,"*"&amp;AE$3&amp;"*")=1,1,0),0))</f>
        <v>0</v>
      </c>
      <c r="AF325" s="0" t="n">
        <f aca="false">IF(OR(AF$3="",Consolidado!$D325=""),0,IF(ISNUMBER(SEARCH(AF$3,Consolidado!$D325)),IF(COUNTIFS(Consolidado!$AC$5:AC325,Consolidado!$AC325,Consolidado!$D$5:D325,"*"&amp;AF$3&amp;"*")=1,1,0),0))</f>
        <v>0</v>
      </c>
      <c r="AG325" s="0" t="n">
        <f aca="false">IF(OR(AG$3="",Consolidado!$D325=""),0,IF(ISNUMBER(SEARCH(AG$3,Consolidado!$D325)),IF(COUNTIFS(Consolidado!$AC$5:AC325,Consolidado!$AC325,Consolidado!$D$5:D325,"*"&amp;AG$3&amp;"*")=1,1,0),0))</f>
        <v>0</v>
      </c>
      <c r="AH325" s="0" t="n">
        <f aca="false">IF(OR(AH$3="",Consolidado!$D325=""),0,IF(ISNUMBER(SEARCH(AH$3,Consolidado!$D325)),IF(COUNTIFS(Consolidado!$AC$5:AC325,Consolidado!$AC325,Consolidado!$D$5:D325,"*"&amp;AH$3&amp;"*")=1,1,0),0))</f>
        <v>0</v>
      </c>
      <c r="AI325" s="0" t="n">
        <f aca="false">IF(OR(AI$3="",Consolidado!$D325=""),0,IF(ISNUMBER(SEARCH(AI$3,Consolidado!$D325)),IF(COUNTIFS(Consolidado!$AC$5:AC325,Consolidado!$AC325,Consolidado!$D$5:D325,"*"&amp;AI$3&amp;"*")=1,1,0),0))</f>
        <v>0</v>
      </c>
      <c r="AJ325" s="0" t="n">
        <f aca="false">IF(OR(AJ$3="",Consolidado!$D325=""),0,IF(ISNUMBER(SEARCH(AJ$3,Consolidado!$D325)),IF(COUNTIFS(Consolidado!$AC$5:AC325,Consolidado!$AC325,Consolidado!$D$5:D325,"*"&amp;AJ$3&amp;"*")=1,1,0),0))</f>
        <v>0</v>
      </c>
      <c r="AK325" s="0" t="n">
        <f aca="false">IF(OR(AK$3="",Consolidado!$D325=""),0,IF(ISNUMBER(SEARCH(AK$3,Consolidado!$D325)),IF(COUNTIFS(Consolidado!$AC$5:AC325,Consolidado!$AC325,Consolidado!$D$5:D325,"*"&amp;AK$3&amp;"*")=1,1,0),0))</f>
        <v>0</v>
      </c>
      <c r="AL325" s="0" t="n">
        <f aca="false">IF(OR(AL$3="",Consolidado!$D325=""),0,IF(ISNUMBER(SEARCH(AL$3,Consolidado!$D325)),IF(COUNTIFS(Consolidado!$AC$5:AC325,Consolidado!$AC325,Consolidado!$D$5:D325,"*"&amp;AL$3&amp;"*")=1,1,0),0))</f>
        <v>0</v>
      </c>
      <c r="AM325" s="0" t="n">
        <f aca="false">IF(OR(AM$3="",Consolidado!$D325=""),0,IF(ISNUMBER(SEARCH(AM$3,Consolidado!$D325)),IF(COUNTIFS(Consolidado!$AC$5:AC325,Consolidado!$AC325,Consolidado!$D$5:D325,"*"&amp;AM$3&amp;"*")=1,1,0),0))</f>
        <v>0</v>
      </c>
      <c r="AN325" s="0" t="n">
        <f aca="false">IF(OR(AN$3="",Consolidado!$D325=""),0,IF(ISNUMBER(SEARCH(AN$3,Consolidado!$D325)),IF(COUNTIFS(Consolidado!$AC$5:AC325,Consolidado!$AC325,Consolidado!$D$5:D325,"*"&amp;AN$3&amp;"*")=1,1,0),0))</f>
        <v>0</v>
      </c>
      <c r="AO325" s="0" t="n">
        <f aca="false">IF(OR(AO$3="",Consolidado!$D325=""),0,IF(ISNUMBER(SEARCH(AO$3,Consolidado!$D325)),IF(COUNTIFS(Consolidado!$AC$5:AC325,Consolidado!$AC325,Consolidado!$D$5:D325,"*"&amp;AO$3&amp;"*")=1,1,0),0))</f>
        <v>0</v>
      </c>
    </row>
    <row r="326" customFormat="false" ht="15" hidden="false" customHeight="false" outlineLevel="0" collapsed="false">
      <c r="B326" s="0" t="n">
        <f aca="false">IF(OR(B$3="",Consolidado!$D326=""),0,IF(ISNUMBER(SEARCH(B$3,Consolidado!$D326)),IF(COUNTIFS(Consolidado!$AC$5:AC326,Consolidado!$AC326,Consolidado!$D$5:D326,"*"&amp;B$3&amp;"*")=1,1,0),0))</f>
        <v>0</v>
      </c>
      <c r="C326" s="0" t="n">
        <f aca="false">IF(OR(C$3="",Consolidado!$D326=""),0,IF(ISNUMBER(SEARCH(C$3,Consolidado!$D326)),IF(COUNTIFS(Consolidado!$AC$5:AC326,Consolidado!$AC326,Consolidado!$D$5:D326,"*"&amp;C$3&amp;"*")=1,1,0),0))</f>
        <v>0</v>
      </c>
      <c r="D326" s="0" t="n">
        <f aca="false">IF(OR(D$3="",Consolidado!$D326=""),0,IF(ISNUMBER(SEARCH(D$3,Consolidado!$D326)),IF(COUNTIFS(Consolidado!$AC$5:AC326,Consolidado!$AC326,Consolidado!$D$5:D326,"*"&amp;D$3&amp;"*")=1,1,0),0))</f>
        <v>0</v>
      </c>
      <c r="E326" s="0" t="n">
        <f aca="false">IF(OR(E$3="",Consolidado!$D326=""),0,IF(ISNUMBER(SEARCH(E$3,Consolidado!$D326)),IF(COUNTIFS(Consolidado!$AC$5:AC326,Consolidado!$AC326,Consolidado!$D$5:D326,"*"&amp;E$3&amp;"*")=1,1,0),0))</f>
        <v>0</v>
      </c>
      <c r="F326" s="0" t="n">
        <f aca="false">IF(OR(F$3="",Consolidado!$D326=""),0,IF(ISNUMBER(SEARCH(F$3,Consolidado!$D326)),IF(COUNTIFS(Consolidado!$AC$5:AC326,Consolidado!$AC326,Consolidado!$D$5:D326,"*"&amp;F$3&amp;"*")=1,1,0),0))</f>
        <v>0</v>
      </c>
      <c r="G326" s="0" t="n">
        <f aca="false">IF(OR(G$3="",Consolidado!$D326=""),0,IF(ISNUMBER(SEARCH(G$3,Consolidado!$D326)),IF(COUNTIFS(Consolidado!$AC$5:AC326,Consolidado!$AC326,Consolidado!$D$5:D326,"*"&amp;G$3&amp;"*")=1,1,0),0))</f>
        <v>0</v>
      </c>
      <c r="H326" s="0" t="n">
        <f aca="false">IF(OR(H$3="",Consolidado!$D326=""),0,IF(ISNUMBER(SEARCH(H$3,Consolidado!$D326)),IF(COUNTIFS(Consolidado!$AC$5:AC326,Consolidado!$AC326,Consolidado!$D$5:D326,"*"&amp;H$3&amp;"*")=1,1,0),0))</f>
        <v>0</v>
      </c>
      <c r="I326" s="0" t="n">
        <f aca="false">IF(OR(I$3="",Consolidado!$D326=""),0,IF(ISNUMBER(SEARCH(I$3,Consolidado!$D326)),IF(COUNTIFS(Consolidado!$AC$5:AC326,Consolidado!$AC326,Consolidado!$D$5:D326,"*"&amp;I$3&amp;"*")=1,1,0),0))</f>
        <v>0</v>
      </c>
      <c r="J326" s="0" t="n">
        <f aca="false">IF(OR(J$3="",Consolidado!$D326=""),0,IF(ISNUMBER(SEARCH(J$3,Consolidado!$D326)),IF(COUNTIFS(Consolidado!$AC$5:AC326,Consolidado!$AC326,Consolidado!$D$5:D326,"*"&amp;J$3&amp;"*")=1,1,0),0))</f>
        <v>0</v>
      </c>
      <c r="K326" s="0" t="n">
        <f aca="false">IF(OR(K$3="",Consolidado!$D326=""),0,IF(ISNUMBER(SEARCH(K$3,Consolidado!$D326)),IF(COUNTIFS(Consolidado!$AC$5:AC326,Consolidado!$AC326,Consolidado!$D$5:D326,"*"&amp;K$3&amp;"*")=1,1,0),0))</f>
        <v>0</v>
      </c>
      <c r="L326" s="0" t="n">
        <f aca="false">IF(OR(L$3="",Consolidado!$D326=""),0,IF(ISNUMBER(SEARCH(L$3,Consolidado!$D326)),IF(COUNTIFS(Consolidado!$AC$5:AC326,Consolidado!$AC326,Consolidado!$D$5:D326,"*"&amp;L$3&amp;"*")=1,1,0),0))</f>
        <v>0</v>
      </c>
      <c r="M326" s="0" t="n">
        <f aca="false">IF(OR(M$3="",Consolidado!$D326=""),0,IF(ISNUMBER(SEARCH(M$3,Consolidado!$D326)),IF(COUNTIFS(Consolidado!$AC$5:AC326,Consolidado!$AC326,Consolidado!$D$5:D326,"*"&amp;M$3&amp;"*")=1,1,0),0))</f>
        <v>0</v>
      </c>
      <c r="N326" s="0" t="n">
        <f aca="false">IF(OR(N$3="",Consolidado!$D326=""),0,IF(ISNUMBER(SEARCH(N$3,Consolidado!$D326)),IF(COUNTIFS(Consolidado!$AC$5:AC326,Consolidado!$AC326,Consolidado!$D$5:D326,"*"&amp;N$3&amp;"*")=1,1,0),0))</f>
        <v>0</v>
      </c>
      <c r="O326" s="0" t="n">
        <f aca="false">IF(OR(O$3="",Consolidado!$D326=""),0,IF(ISNUMBER(SEARCH(O$3,Consolidado!$D326)),IF(COUNTIFS(Consolidado!$AC$5:AC326,Consolidado!$AC326,Consolidado!$D$5:D326,"*"&amp;O$3&amp;"*")=1,1,0),0))</f>
        <v>0</v>
      </c>
      <c r="P326" s="0" t="n">
        <f aca="false">IF(OR(P$3="",Consolidado!$D326=""),0,IF(ISNUMBER(SEARCH(P$3,Consolidado!$D326)),IF(COUNTIFS(Consolidado!$AC$5:AC326,Consolidado!$AC326,Consolidado!$D$5:D326,"*"&amp;P$3&amp;"*")=1,1,0),0))</f>
        <v>0</v>
      </c>
      <c r="Q326" s="0" t="n">
        <f aca="false">IF(OR(Q$3="",Consolidado!$D326=""),0,IF(ISNUMBER(SEARCH(Q$3,Consolidado!$D326)),IF(COUNTIFS(Consolidado!$AC$5:AC326,Consolidado!$AC326,Consolidado!$D$5:D326,"*"&amp;Q$3&amp;"*")=1,1,0),0))</f>
        <v>0</v>
      </c>
      <c r="R326" s="0" t="n">
        <f aca="false">IF(OR(R$3="",Consolidado!$D326=""),0,IF(ISNUMBER(SEARCH(R$3,Consolidado!$D326)),IF(COUNTIFS(Consolidado!$AC$5:AC326,Consolidado!$AC326,Consolidado!$D$5:D326,"*"&amp;R$3&amp;"*")=1,1,0),0))</f>
        <v>0</v>
      </c>
      <c r="S326" s="0" t="n">
        <f aca="false">IF(OR(S$3="",Consolidado!$D326=""),0,IF(ISNUMBER(SEARCH(S$3,Consolidado!$D326)),IF(COUNTIFS(Consolidado!$AC$5:AC326,Consolidado!$AC326,Consolidado!$D$5:D326,"*"&amp;S$3&amp;"*")=1,1,0),0))</f>
        <v>0</v>
      </c>
      <c r="T326" s="0" t="n">
        <f aca="false">IF(OR(T$3="",Consolidado!$D326=""),0,IF(ISNUMBER(SEARCH(T$3,Consolidado!$D326)),IF(COUNTIFS(Consolidado!$AC$5:AC326,Consolidado!$AC326,Consolidado!$D$5:D326,"*"&amp;T$3&amp;"*")=1,1,0),0))</f>
        <v>0</v>
      </c>
      <c r="U326" s="0" t="n">
        <f aca="false">IF(OR(U$3="",Consolidado!$D326=""),0,IF(ISNUMBER(SEARCH(U$3,Consolidado!$D326)),IF(COUNTIFS(Consolidado!$AC$5:AC326,Consolidado!$AC326,Consolidado!$D$5:D326,"*"&amp;U$3&amp;"*")=1,1,0),0))</f>
        <v>0</v>
      </c>
      <c r="V326" s="0" t="n">
        <f aca="false">IF(OR(V$3="",Consolidado!$D326=""),0,IF(ISNUMBER(SEARCH(V$3,Consolidado!$D326)),IF(COUNTIFS(Consolidado!$AC$5:AC326,Consolidado!$AC326,Consolidado!$D$5:D326,"*"&amp;V$3&amp;"*")=1,1,0),0))</f>
        <v>0</v>
      </c>
      <c r="W326" s="0" t="n">
        <f aca="false">IF(OR(W$3="",Consolidado!$D326=""),0,IF(ISNUMBER(SEARCH(W$3,Consolidado!$D326)),IF(COUNTIFS(Consolidado!$AC$5:AC326,Consolidado!$AC326,Consolidado!$D$5:D326,"*"&amp;W$3&amp;"*")=1,1,0),0))</f>
        <v>0</v>
      </c>
      <c r="X326" s="0" t="n">
        <f aca="false">IF(OR(X$3="",Consolidado!$D326=""),0,IF(ISNUMBER(SEARCH(X$3,Consolidado!$D326)),IF(COUNTIFS(Consolidado!$AC$5:AC326,Consolidado!$AC326,Consolidado!$D$5:D326,"*"&amp;X$3&amp;"*")=1,1,0),0))</f>
        <v>0</v>
      </c>
      <c r="Y326" s="0" t="n">
        <f aca="false">IF(OR(Y$3="",Consolidado!$D326=""),0,IF(ISNUMBER(SEARCH(Y$3,Consolidado!$D326)),IF(COUNTIFS(Consolidado!$AC$5:AC326,Consolidado!$AC326,Consolidado!$D$5:D326,"*"&amp;Y$3&amp;"*")=1,1,0),0))</f>
        <v>0</v>
      </c>
      <c r="Z326" s="0" t="n">
        <f aca="false">IF(OR(Z$3="",Consolidado!$D326=""),0,IF(ISNUMBER(SEARCH(Z$3,Consolidado!$D326)),IF(COUNTIFS(Consolidado!$AC$5:AC326,Consolidado!$AC326,Consolidado!$D$5:D326,"*"&amp;Z$3&amp;"*")=1,1,0),0))</f>
        <v>0</v>
      </c>
      <c r="AA326" s="0" t="n">
        <f aca="false">IF(OR(AA$3="",Consolidado!$D326=""),0,IF(ISNUMBER(SEARCH(AA$3,Consolidado!$D326)),IF(COUNTIFS(Consolidado!$AC$5:AC326,Consolidado!$AC326,Consolidado!$D$5:D326,"*"&amp;AA$3&amp;"*")=1,1,0),0))</f>
        <v>0</v>
      </c>
      <c r="AB326" s="0" t="n">
        <f aca="false">IF(OR(AB$3="",Consolidado!$D326=""),0,IF(ISNUMBER(SEARCH(AB$3,Consolidado!$D326)),IF(COUNTIFS(Consolidado!$AC$5:AC326,Consolidado!$AC326,Consolidado!$D$5:D326,"*"&amp;AB$3&amp;"*")=1,1,0),0))</f>
        <v>0</v>
      </c>
      <c r="AC326" s="0" t="n">
        <f aca="false">IF(OR(AC$3="",Consolidado!$D326=""),0,IF(ISNUMBER(SEARCH(AC$3,Consolidado!$D326)),IF(COUNTIFS(Consolidado!$AC$5:AC326,Consolidado!$AC326,Consolidado!$D$5:D326,"*"&amp;AC$3&amp;"*")=1,1,0),0))</f>
        <v>0</v>
      </c>
      <c r="AD326" s="0" t="n">
        <f aca="false">IF(OR(AD$3="",Consolidado!$D326=""),0,IF(ISNUMBER(SEARCH(AD$3,Consolidado!$D326)),IF(COUNTIFS(Consolidado!$AC$5:AC326,Consolidado!$AC326,Consolidado!$D$5:D326,"*"&amp;AD$3&amp;"*")=1,1,0),0))</f>
        <v>0</v>
      </c>
      <c r="AE326" s="0" t="n">
        <f aca="false">IF(OR(AE$3="",Consolidado!$D326=""),0,IF(ISNUMBER(SEARCH(AE$3,Consolidado!$D326)),IF(COUNTIFS(Consolidado!$AC$5:AC326,Consolidado!$AC326,Consolidado!$D$5:D326,"*"&amp;AE$3&amp;"*")=1,1,0),0))</f>
        <v>0</v>
      </c>
      <c r="AF326" s="0" t="n">
        <f aca="false">IF(OR(AF$3="",Consolidado!$D326=""),0,IF(ISNUMBER(SEARCH(AF$3,Consolidado!$D326)),IF(COUNTIFS(Consolidado!$AC$5:AC326,Consolidado!$AC326,Consolidado!$D$5:D326,"*"&amp;AF$3&amp;"*")=1,1,0),0))</f>
        <v>0</v>
      </c>
      <c r="AG326" s="0" t="n">
        <f aca="false">IF(OR(AG$3="",Consolidado!$D326=""),0,IF(ISNUMBER(SEARCH(AG$3,Consolidado!$D326)),IF(COUNTIFS(Consolidado!$AC$5:AC326,Consolidado!$AC326,Consolidado!$D$5:D326,"*"&amp;AG$3&amp;"*")=1,1,0),0))</f>
        <v>0</v>
      </c>
      <c r="AH326" s="0" t="n">
        <f aca="false">IF(OR(AH$3="",Consolidado!$D326=""),0,IF(ISNUMBER(SEARCH(AH$3,Consolidado!$D326)),IF(COUNTIFS(Consolidado!$AC$5:AC326,Consolidado!$AC326,Consolidado!$D$5:D326,"*"&amp;AH$3&amp;"*")=1,1,0),0))</f>
        <v>0</v>
      </c>
      <c r="AI326" s="0" t="n">
        <f aca="false">IF(OR(AI$3="",Consolidado!$D326=""),0,IF(ISNUMBER(SEARCH(AI$3,Consolidado!$D326)),IF(COUNTIFS(Consolidado!$AC$5:AC326,Consolidado!$AC326,Consolidado!$D$5:D326,"*"&amp;AI$3&amp;"*")=1,1,0),0))</f>
        <v>0</v>
      </c>
      <c r="AJ326" s="0" t="n">
        <f aca="false">IF(OR(AJ$3="",Consolidado!$D326=""),0,IF(ISNUMBER(SEARCH(AJ$3,Consolidado!$D326)),IF(COUNTIFS(Consolidado!$AC$5:AC326,Consolidado!$AC326,Consolidado!$D$5:D326,"*"&amp;AJ$3&amp;"*")=1,1,0),0))</f>
        <v>0</v>
      </c>
      <c r="AK326" s="0" t="n">
        <f aca="false">IF(OR(AK$3="",Consolidado!$D326=""),0,IF(ISNUMBER(SEARCH(AK$3,Consolidado!$D326)),IF(COUNTIFS(Consolidado!$AC$5:AC326,Consolidado!$AC326,Consolidado!$D$5:D326,"*"&amp;AK$3&amp;"*")=1,1,0),0))</f>
        <v>0</v>
      </c>
      <c r="AL326" s="0" t="n">
        <f aca="false">IF(OR(AL$3="",Consolidado!$D326=""),0,IF(ISNUMBER(SEARCH(AL$3,Consolidado!$D326)),IF(COUNTIFS(Consolidado!$AC$5:AC326,Consolidado!$AC326,Consolidado!$D$5:D326,"*"&amp;AL$3&amp;"*")=1,1,0),0))</f>
        <v>0</v>
      </c>
      <c r="AM326" s="0" t="n">
        <f aca="false">IF(OR(AM$3="",Consolidado!$D326=""),0,IF(ISNUMBER(SEARCH(AM$3,Consolidado!$D326)),IF(COUNTIFS(Consolidado!$AC$5:AC326,Consolidado!$AC326,Consolidado!$D$5:D326,"*"&amp;AM$3&amp;"*")=1,1,0),0))</f>
        <v>0</v>
      </c>
      <c r="AN326" s="0" t="n">
        <f aca="false">IF(OR(AN$3="",Consolidado!$D326=""),0,IF(ISNUMBER(SEARCH(AN$3,Consolidado!$D326)),IF(COUNTIFS(Consolidado!$AC$5:AC326,Consolidado!$AC326,Consolidado!$D$5:D326,"*"&amp;AN$3&amp;"*")=1,1,0),0))</f>
        <v>0</v>
      </c>
      <c r="AO326" s="0" t="n">
        <f aca="false">IF(OR(AO$3="",Consolidado!$D326=""),0,IF(ISNUMBER(SEARCH(AO$3,Consolidado!$D326)),IF(COUNTIFS(Consolidado!$AC$5:AC326,Consolidado!$AC326,Consolidado!$D$5:D326,"*"&amp;AO$3&amp;"*")=1,1,0),0))</f>
        <v>0</v>
      </c>
    </row>
    <row r="327" customFormat="false" ht="15" hidden="false" customHeight="false" outlineLevel="0" collapsed="false">
      <c r="B327" s="0" t="n">
        <f aca="false">IF(OR(B$3="",Consolidado!$D327=""),0,IF(ISNUMBER(SEARCH(B$3,Consolidado!$D327)),IF(COUNTIFS(Consolidado!$AC$5:AC327,Consolidado!$AC327,Consolidado!$D$5:D327,"*"&amp;B$3&amp;"*")=1,1,0),0))</f>
        <v>0</v>
      </c>
      <c r="C327" s="0" t="n">
        <f aca="false">IF(OR(C$3="",Consolidado!$D327=""),0,IF(ISNUMBER(SEARCH(C$3,Consolidado!$D327)),IF(COUNTIFS(Consolidado!$AC$5:AC327,Consolidado!$AC327,Consolidado!$D$5:D327,"*"&amp;C$3&amp;"*")=1,1,0),0))</f>
        <v>0</v>
      </c>
      <c r="D327" s="0" t="n">
        <f aca="false">IF(OR(D$3="",Consolidado!$D327=""),0,IF(ISNUMBER(SEARCH(D$3,Consolidado!$D327)),IF(COUNTIFS(Consolidado!$AC$5:AC327,Consolidado!$AC327,Consolidado!$D$5:D327,"*"&amp;D$3&amp;"*")=1,1,0),0))</f>
        <v>0</v>
      </c>
      <c r="E327" s="0" t="n">
        <f aca="false">IF(OR(E$3="",Consolidado!$D327=""),0,IF(ISNUMBER(SEARCH(E$3,Consolidado!$D327)),IF(COUNTIFS(Consolidado!$AC$5:AC327,Consolidado!$AC327,Consolidado!$D$5:D327,"*"&amp;E$3&amp;"*")=1,1,0),0))</f>
        <v>0</v>
      </c>
      <c r="F327" s="0" t="n">
        <f aca="false">IF(OR(F$3="",Consolidado!$D327=""),0,IF(ISNUMBER(SEARCH(F$3,Consolidado!$D327)),IF(COUNTIFS(Consolidado!$AC$5:AC327,Consolidado!$AC327,Consolidado!$D$5:D327,"*"&amp;F$3&amp;"*")=1,1,0),0))</f>
        <v>0</v>
      </c>
      <c r="G327" s="0" t="n">
        <f aca="false">IF(OR(G$3="",Consolidado!$D327=""),0,IF(ISNUMBER(SEARCH(G$3,Consolidado!$D327)),IF(COUNTIFS(Consolidado!$AC$5:AC327,Consolidado!$AC327,Consolidado!$D$5:D327,"*"&amp;G$3&amp;"*")=1,1,0),0))</f>
        <v>0</v>
      </c>
      <c r="H327" s="0" t="n">
        <f aca="false">IF(OR(H$3="",Consolidado!$D327=""),0,IF(ISNUMBER(SEARCH(H$3,Consolidado!$D327)),IF(COUNTIFS(Consolidado!$AC$5:AC327,Consolidado!$AC327,Consolidado!$D$5:D327,"*"&amp;H$3&amp;"*")=1,1,0),0))</f>
        <v>0</v>
      </c>
      <c r="I327" s="0" t="n">
        <f aca="false">IF(OR(I$3="",Consolidado!$D327=""),0,IF(ISNUMBER(SEARCH(I$3,Consolidado!$D327)),IF(COUNTIFS(Consolidado!$AC$5:AC327,Consolidado!$AC327,Consolidado!$D$5:D327,"*"&amp;I$3&amp;"*")=1,1,0),0))</f>
        <v>0</v>
      </c>
      <c r="J327" s="0" t="n">
        <f aca="false">IF(OR(J$3="",Consolidado!$D327=""),0,IF(ISNUMBER(SEARCH(J$3,Consolidado!$D327)),IF(COUNTIFS(Consolidado!$AC$5:AC327,Consolidado!$AC327,Consolidado!$D$5:D327,"*"&amp;J$3&amp;"*")=1,1,0),0))</f>
        <v>0</v>
      </c>
      <c r="K327" s="0" t="n">
        <f aca="false">IF(OR(K$3="",Consolidado!$D327=""),0,IF(ISNUMBER(SEARCH(K$3,Consolidado!$D327)),IF(COUNTIFS(Consolidado!$AC$5:AC327,Consolidado!$AC327,Consolidado!$D$5:D327,"*"&amp;K$3&amp;"*")=1,1,0),0))</f>
        <v>0</v>
      </c>
      <c r="L327" s="0" t="n">
        <f aca="false">IF(OR(L$3="",Consolidado!$D327=""),0,IF(ISNUMBER(SEARCH(L$3,Consolidado!$D327)),IF(COUNTIFS(Consolidado!$AC$5:AC327,Consolidado!$AC327,Consolidado!$D$5:D327,"*"&amp;L$3&amp;"*")=1,1,0),0))</f>
        <v>0</v>
      </c>
      <c r="M327" s="0" t="n">
        <f aca="false">IF(OR(M$3="",Consolidado!$D327=""),0,IF(ISNUMBER(SEARCH(M$3,Consolidado!$D327)),IF(COUNTIFS(Consolidado!$AC$5:AC327,Consolidado!$AC327,Consolidado!$D$5:D327,"*"&amp;M$3&amp;"*")=1,1,0),0))</f>
        <v>0</v>
      </c>
      <c r="N327" s="0" t="n">
        <f aca="false">IF(OR(N$3="",Consolidado!$D327=""),0,IF(ISNUMBER(SEARCH(N$3,Consolidado!$D327)),IF(COUNTIFS(Consolidado!$AC$5:AC327,Consolidado!$AC327,Consolidado!$D$5:D327,"*"&amp;N$3&amp;"*")=1,1,0),0))</f>
        <v>0</v>
      </c>
      <c r="O327" s="0" t="n">
        <f aca="false">IF(OR(O$3="",Consolidado!$D327=""),0,IF(ISNUMBER(SEARCH(O$3,Consolidado!$D327)),IF(COUNTIFS(Consolidado!$AC$5:AC327,Consolidado!$AC327,Consolidado!$D$5:D327,"*"&amp;O$3&amp;"*")=1,1,0),0))</f>
        <v>0</v>
      </c>
      <c r="P327" s="0" t="n">
        <f aca="false">IF(OR(P$3="",Consolidado!$D327=""),0,IF(ISNUMBER(SEARCH(P$3,Consolidado!$D327)),IF(COUNTIFS(Consolidado!$AC$5:AC327,Consolidado!$AC327,Consolidado!$D$5:D327,"*"&amp;P$3&amp;"*")=1,1,0),0))</f>
        <v>0</v>
      </c>
      <c r="Q327" s="0" t="n">
        <f aca="false">IF(OR(Q$3="",Consolidado!$D327=""),0,IF(ISNUMBER(SEARCH(Q$3,Consolidado!$D327)),IF(COUNTIFS(Consolidado!$AC$5:AC327,Consolidado!$AC327,Consolidado!$D$5:D327,"*"&amp;Q$3&amp;"*")=1,1,0),0))</f>
        <v>0</v>
      </c>
      <c r="R327" s="0" t="n">
        <f aca="false">IF(OR(R$3="",Consolidado!$D327=""),0,IF(ISNUMBER(SEARCH(R$3,Consolidado!$D327)),IF(COUNTIFS(Consolidado!$AC$5:AC327,Consolidado!$AC327,Consolidado!$D$5:D327,"*"&amp;R$3&amp;"*")=1,1,0),0))</f>
        <v>0</v>
      </c>
      <c r="S327" s="0" t="n">
        <f aca="false">IF(OR(S$3="",Consolidado!$D327=""),0,IF(ISNUMBER(SEARCH(S$3,Consolidado!$D327)),IF(COUNTIFS(Consolidado!$AC$5:AC327,Consolidado!$AC327,Consolidado!$D$5:D327,"*"&amp;S$3&amp;"*")=1,1,0),0))</f>
        <v>0</v>
      </c>
      <c r="T327" s="0" t="n">
        <f aca="false">IF(OR(T$3="",Consolidado!$D327=""),0,IF(ISNUMBER(SEARCH(T$3,Consolidado!$D327)),IF(COUNTIFS(Consolidado!$AC$5:AC327,Consolidado!$AC327,Consolidado!$D$5:D327,"*"&amp;T$3&amp;"*")=1,1,0),0))</f>
        <v>0</v>
      </c>
      <c r="U327" s="0" t="n">
        <f aca="false">IF(OR(U$3="",Consolidado!$D327=""),0,IF(ISNUMBER(SEARCH(U$3,Consolidado!$D327)),IF(COUNTIFS(Consolidado!$AC$5:AC327,Consolidado!$AC327,Consolidado!$D$5:D327,"*"&amp;U$3&amp;"*")=1,1,0),0))</f>
        <v>0</v>
      </c>
      <c r="V327" s="0" t="n">
        <f aca="false">IF(OR(V$3="",Consolidado!$D327=""),0,IF(ISNUMBER(SEARCH(V$3,Consolidado!$D327)),IF(COUNTIFS(Consolidado!$AC$5:AC327,Consolidado!$AC327,Consolidado!$D$5:D327,"*"&amp;V$3&amp;"*")=1,1,0),0))</f>
        <v>0</v>
      </c>
      <c r="W327" s="0" t="n">
        <f aca="false">IF(OR(W$3="",Consolidado!$D327=""),0,IF(ISNUMBER(SEARCH(W$3,Consolidado!$D327)),IF(COUNTIFS(Consolidado!$AC$5:AC327,Consolidado!$AC327,Consolidado!$D$5:D327,"*"&amp;W$3&amp;"*")=1,1,0),0))</f>
        <v>0</v>
      </c>
      <c r="X327" s="0" t="n">
        <f aca="false">IF(OR(X$3="",Consolidado!$D327=""),0,IF(ISNUMBER(SEARCH(X$3,Consolidado!$D327)),IF(COUNTIFS(Consolidado!$AC$5:AC327,Consolidado!$AC327,Consolidado!$D$5:D327,"*"&amp;X$3&amp;"*")=1,1,0),0))</f>
        <v>0</v>
      </c>
      <c r="Y327" s="0" t="n">
        <f aca="false">IF(OR(Y$3="",Consolidado!$D327=""),0,IF(ISNUMBER(SEARCH(Y$3,Consolidado!$D327)),IF(COUNTIFS(Consolidado!$AC$5:AC327,Consolidado!$AC327,Consolidado!$D$5:D327,"*"&amp;Y$3&amp;"*")=1,1,0),0))</f>
        <v>0</v>
      </c>
      <c r="Z327" s="0" t="n">
        <f aca="false">IF(OR(Z$3="",Consolidado!$D327=""),0,IF(ISNUMBER(SEARCH(Z$3,Consolidado!$D327)),IF(COUNTIFS(Consolidado!$AC$5:AC327,Consolidado!$AC327,Consolidado!$D$5:D327,"*"&amp;Z$3&amp;"*")=1,1,0),0))</f>
        <v>0</v>
      </c>
      <c r="AA327" s="0" t="n">
        <f aca="false">IF(OR(AA$3="",Consolidado!$D327=""),0,IF(ISNUMBER(SEARCH(AA$3,Consolidado!$D327)),IF(COUNTIFS(Consolidado!$AC$5:AC327,Consolidado!$AC327,Consolidado!$D$5:D327,"*"&amp;AA$3&amp;"*")=1,1,0),0))</f>
        <v>0</v>
      </c>
      <c r="AB327" s="0" t="n">
        <f aca="false">IF(OR(AB$3="",Consolidado!$D327=""),0,IF(ISNUMBER(SEARCH(AB$3,Consolidado!$D327)),IF(COUNTIFS(Consolidado!$AC$5:AC327,Consolidado!$AC327,Consolidado!$D$5:D327,"*"&amp;AB$3&amp;"*")=1,1,0),0))</f>
        <v>0</v>
      </c>
      <c r="AC327" s="0" t="n">
        <f aca="false">IF(OR(AC$3="",Consolidado!$D327=""),0,IF(ISNUMBER(SEARCH(AC$3,Consolidado!$D327)),IF(COUNTIFS(Consolidado!$AC$5:AC327,Consolidado!$AC327,Consolidado!$D$5:D327,"*"&amp;AC$3&amp;"*")=1,1,0),0))</f>
        <v>0</v>
      </c>
      <c r="AD327" s="0" t="n">
        <f aca="false">IF(OR(AD$3="",Consolidado!$D327=""),0,IF(ISNUMBER(SEARCH(AD$3,Consolidado!$D327)),IF(COUNTIFS(Consolidado!$AC$5:AC327,Consolidado!$AC327,Consolidado!$D$5:D327,"*"&amp;AD$3&amp;"*")=1,1,0),0))</f>
        <v>0</v>
      </c>
      <c r="AE327" s="0" t="n">
        <f aca="false">IF(OR(AE$3="",Consolidado!$D327=""),0,IF(ISNUMBER(SEARCH(AE$3,Consolidado!$D327)),IF(COUNTIFS(Consolidado!$AC$5:AC327,Consolidado!$AC327,Consolidado!$D$5:D327,"*"&amp;AE$3&amp;"*")=1,1,0),0))</f>
        <v>0</v>
      </c>
      <c r="AF327" s="0" t="n">
        <f aca="false">IF(OR(AF$3="",Consolidado!$D327=""),0,IF(ISNUMBER(SEARCH(AF$3,Consolidado!$D327)),IF(COUNTIFS(Consolidado!$AC$5:AC327,Consolidado!$AC327,Consolidado!$D$5:D327,"*"&amp;AF$3&amp;"*")=1,1,0),0))</f>
        <v>0</v>
      </c>
      <c r="AG327" s="0" t="n">
        <f aca="false">IF(OR(AG$3="",Consolidado!$D327=""),0,IF(ISNUMBER(SEARCH(AG$3,Consolidado!$D327)),IF(COUNTIFS(Consolidado!$AC$5:AC327,Consolidado!$AC327,Consolidado!$D$5:D327,"*"&amp;AG$3&amp;"*")=1,1,0),0))</f>
        <v>0</v>
      </c>
      <c r="AH327" s="0" t="n">
        <f aca="false">IF(OR(AH$3="",Consolidado!$D327=""),0,IF(ISNUMBER(SEARCH(AH$3,Consolidado!$D327)),IF(COUNTIFS(Consolidado!$AC$5:AC327,Consolidado!$AC327,Consolidado!$D$5:D327,"*"&amp;AH$3&amp;"*")=1,1,0),0))</f>
        <v>0</v>
      </c>
      <c r="AI327" s="0" t="n">
        <f aca="false">IF(OR(AI$3="",Consolidado!$D327=""),0,IF(ISNUMBER(SEARCH(AI$3,Consolidado!$D327)),IF(COUNTIFS(Consolidado!$AC$5:AC327,Consolidado!$AC327,Consolidado!$D$5:D327,"*"&amp;AI$3&amp;"*")=1,1,0),0))</f>
        <v>0</v>
      </c>
      <c r="AJ327" s="0" t="n">
        <f aca="false">IF(OR(AJ$3="",Consolidado!$D327=""),0,IF(ISNUMBER(SEARCH(AJ$3,Consolidado!$D327)),IF(COUNTIFS(Consolidado!$AC$5:AC327,Consolidado!$AC327,Consolidado!$D$5:D327,"*"&amp;AJ$3&amp;"*")=1,1,0),0))</f>
        <v>0</v>
      </c>
      <c r="AK327" s="0" t="n">
        <f aca="false">IF(OR(AK$3="",Consolidado!$D327=""),0,IF(ISNUMBER(SEARCH(AK$3,Consolidado!$D327)),IF(COUNTIFS(Consolidado!$AC$5:AC327,Consolidado!$AC327,Consolidado!$D$5:D327,"*"&amp;AK$3&amp;"*")=1,1,0),0))</f>
        <v>0</v>
      </c>
      <c r="AL327" s="0" t="n">
        <f aca="false">IF(OR(AL$3="",Consolidado!$D327=""),0,IF(ISNUMBER(SEARCH(AL$3,Consolidado!$D327)),IF(COUNTIFS(Consolidado!$AC$5:AC327,Consolidado!$AC327,Consolidado!$D$5:D327,"*"&amp;AL$3&amp;"*")=1,1,0),0))</f>
        <v>0</v>
      </c>
      <c r="AM327" s="0" t="n">
        <f aca="false">IF(OR(AM$3="",Consolidado!$D327=""),0,IF(ISNUMBER(SEARCH(AM$3,Consolidado!$D327)),IF(COUNTIFS(Consolidado!$AC$5:AC327,Consolidado!$AC327,Consolidado!$D$5:D327,"*"&amp;AM$3&amp;"*")=1,1,0),0))</f>
        <v>0</v>
      </c>
      <c r="AN327" s="0" t="n">
        <f aca="false">IF(OR(AN$3="",Consolidado!$D327=""),0,IF(ISNUMBER(SEARCH(AN$3,Consolidado!$D327)),IF(COUNTIFS(Consolidado!$AC$5:AC327,Consolidado!$AC327,Consolidado!$D$5:D327,"*"&amp;AN$3&amp;"*")=1,1,0),0))</f>
        <v>0</v>
      </c>
      <c r="AO327" s="0" t="n">
        <f aca="false">IF(OR(AO$3="",Consolidado!$D327=""),0,IF(ISNUMBER(SEARCH(AO$3,Consolidado!$D327)),IF(COUNTIFS(Consolidado!$AC$5:AC327,Consolidado!$AC327,Consolidado!$D$5:D327,"*"&amp;AO$3&amp;"*")=1,1,0),0))</f>
        <v>0</v>
      </c>
    </row>
    <row r="328" customFormat="false" ht="15" hidden="false" customHeight="false" outlineLevel="0" collapsed="false">
      <c r="B328" s="0" t="n">
        <f aca="false">IF(OR(B$3="",Consolidado!$D328=""),0,IF(ISNUMBER(SEARCH(B$3,Consolidado!$D328)),IF(COUNTIFS(Consolidado!$AC$5:AC328,Consolidado!$AC328,Consolidado!$D$5:D328,"*"&amp;B$3&amp;"*")=1,1,0),0))</f>
        <v>0</v>
      </c>
      <c r="C328" s="0" t="n">
        <f aca="false">IF(OR(C$3="",Consolidado!$D328=""),0,IF(ISNUMBER(SEARCH(C$3,Consolidado!$D328)),IF(COUNTIFS(Consolidado!$AC$5:AC328,Consolidado!$AC328,Consolidado!$D$5:D328,"*"&amp;C$3&amp;"*")=1,1,0),0))</f>
        <v>0</v>
      </c>
      <c r="D328" s="0" t="n">
        <f aca="false">IF(OR(D$3="",Consolidado!$D328=""),0,IF(ISNUMBER(SEARCH(D$3,Consolidado!$D328)),IF(COUNTIFS(Consolidado!$AC$5:AC328,Consolidado!$AC328,Consolidado!$D$5:D328,"*"&amp;D$3&amp;"*")=1,1,0),0))</f>
        <v>0</v>
      </c>
      <c r="E328" s="0" t="n">
        <f aca="false">IF(OR(E$3="",Consolidado!$D328=""),0,IF(ISNUMBER(SEARCH(E$3,Consolidado!$D328)),IF(COUNTIFS(Consolidado!$AC$5:AC328,Consolidado!$AC328,Consolidado!$D$5:D328,"*"&amp;E$3&amp;"*")=1,1,0),0))</f>
        <v>0</v>
      </c>
      <c r="F328" s="0" t="n">
        <f aca="false">IF(OR(F$3="",Consolidado!$D328=""),0,IF(ISNUMBER(SEARCH(F$3,Consolidado!$D328)),IF(COUNTIFS(Consolidado!$AC$5:AC328,Consolidado!$AC328,Consolidado!$D$5:D328,"*"&amp;F$3&amp;"*")=1,1,0),0))</f>
        <v>0</v>
      </c>
      <c r="G328" s="0" t="n">
        <f aca="false">IF(OR(G$3="",Consolidado!$D328=""),0,IF(ISNUMBER(SEARCH(G$3,Consolidado!$D328)),IF(COUNTIFS(Consolidado!$AC$5:AC328,Consolidado!$AC328,Consolidado!$D$5:D328,"*"&amp;G$3&amp;"*")=1,1,0),0))</f>
        <v>0</v>
      </c>
      <c r="H328" s="0" t="n">
        <f aca="false">IF(OR(H$3="",Consolidado!$D328=""),0,IF(ISNUMBER(SEARCH(H$3,Consolidado!$D328)),IF(COUNTIFS(Consolidado!$AC$5:AC328,Consolidado!$AC328,Consolidado!$D$5:D328,"*"&amp;H$3&amp;"*")=1,1,0),0))</f>
        <v>0</v>
      </c>
      <c r="I328" s="0" t="n">
        <f aca="false">IF(OR(I$3="",Consolidado!$D328=""),0,IF(ISNUMBER(SEARCH(I$3,Consolidado!$D328)),IF(COUNTIFS(Consolidado!$AC$5:AC328,Consolidado!$AC328,Consolidado!$D$5:D328,"*"&amp;I$3&amp;"*")=1,1,0),0))</f>
        <v>0</v>
      </c>
      <c r="J328" s="0" t="n">
        <f aca="false">IF(OR(J$3="",Consolidado!$D328=""),0,IF(ISNUMBER(SEARCH(J$3,Consolidado!$D328)),IF(COUNTIFS(Consolidado!$AC$5:AC328,Consolidado!$AC328,Consolidado!$D$5:D328,"*"&amp;J$3&amp;"*")=1,1,0),0))</f>
        <v>0</v>
      </c>
      <c r="K328" s="0" t="n">
        <f aca="false">IF(OR(K$3="",Consolidado!$D328=""),0,IF(ISNUMBER(SEARCH(K$3,Consolidado!$D328)),IF(COUNTIFS(Consolidado!$AC$5:AC328,Consolidado!$AC328,Consolidado!$D$5:D328,"*"&amp;K$3&amp;"*")=1,1,0),0))</f>
        <v>0</v>
      </c>
      <c r="L328" s="0" t="n">
        <f aca="false">IF(OR(L$3="",Consolidado!$D328=""),0,IF(ISNUMBER(SEARCH(L$3,Consolidado!$D328)),IF(COUNTIFS(Consolidado!$AC$5:AC328,Consolidado!$AC328,Consolidado!$D$5:D328,"*"&amp;L$3&amp;"*")=1,1,0),0))</f>
        <v>0</v>
      </c>
      <c r="M328" s="0" t="n">
        <f aca="false">IF(OR(M$3="",Consolidado!$D328=""),0,IF(ISNUMBER(SEARCH(M$3,Consolidado!$D328)),IF(COUNTIFS(Consolidado!$AC$5:AC328,Consolidado!$AC328,Consolidado!$D$5:D328,"*"&amp;M$3&amp;"*")=1,1,0),0))</f>
        <v>0</v>
      </c>
      <c r="N328" s="0" t="n">
        <f aca="false">IF(OR(N$3="",Consolidado!$D328=""),0,IF(ISNUMBER(SEARCH(N$3,Consolidado!$D328)),IF(COUNTIFS(Consolidado!$AC$5:AC328,Consolidado!$AC328,Consolidado!$D$5:D328,"*"&amp;N$3&amp;"*")=1,1,0),0))</f>
        <v>0</v>
      </c>
      <c r="O328" s="0" t="n">
        <f aca="false">IF(OR(O$3="",Consolidado!$D328=""),0,IF(ISNUMBER(SEARCH(O$3,Consolidado!$D328)),IF(COUNTIFS(Consolidado!$AC$5:AC328,Consolidado!$AC328,Consolidado!$D$5:D328,"*"&amp;O$3&amp;"*")=1,1,0),0))</f>
        <v>0</v>
      </c>
      <c r="P328" s="0" t="n">
        <f aca="false">IF(OR(P$3="",Consolidado!$D328=""),0,IF(ISNUMBER(SEARCH(P$3,Consolidado!$D328)),IF(COUNTIFS(Consolidado!$AC$5:AC328,Consolidado!$AC328,Consolidado!$D$5:D328,"*"&amp;P$3&amp;"*")=1,1,0),0))</f>
        <v>0</v>
      </c>
      <c r="Q328" s="0" t="n">
        <f aca="false">IF(OR(Q$3="",Consolidado!$D328=""),0,IF(ISNUMBER(SEARCH(Q$3,Consolidado!$D328)),IF(COUNTIFS(Consolidado!$AC$5:AC328,Consolidado!$AC328,Consolidado!$D$5:D328,"*"&amp;Q$3&amp;"*")=1,1,0),0))</f>
        <v>0</v>
      </c>
      <c r="R328" s="0" t="n">
        <f aca="false">IF(OR(R$3="",Consolidado!$D328=""),0,IF(ISNUMBER(SEARCH(R$3,Consolidado!$D328)),IF(COUNTIFS(Consolidado!$AC$5:AC328,Consolidado!$AC328,Consolidado!$D$5:D328,"*"&amp;R$3&amp;"*")=1,1,0),0))</f>
        <v>0</v>
      </c>
      <c r="S328" s="0" t="n">
        <f aca="false">IF(OR(S$3="",Consolidado!$D328=""),0,IF(ISNUMBER(SEARCH(S$3,Consolidado!$D328)),IF(COUNTIFS(Consolidado!$AC$5:AC328,Consolidado!$AC328,Consolidado!$D$5:D328,"*"&amp;S$3&amp;"*")=1,1,0),0))</f>
        <v>0</v>
      </c>
      <c r="T328" s="0" t="n">
        <f aca="false">IF(OR(T$3="",Consolidado!$D328=""),0,IF(ISNUMBER(SEARCH(T$3,Consolidado!$D328)),IF(COUNTIFS(Consolidado!$AC$5:AC328,Consolidado!$AC328,Consolidado!$D$5:D328,"*"&amp;T$3&amp;"*")=1,1,0),0))</f>
        <v>0</v>
      </c>
      <c r="U328" s="0" t="n">
        <f aca="false">IF(OR(U$3="",Consolidado!$D328=""),0,IF(ISNUMBER(SEARCH(U$3,Consolidado!$D328)),IF(COUNTIFS(Consolidado!$AC$5:AC328,Consolidado!$AC328,Consolidado!$D$5:D328,"*"&amp;U$3&amp;"*")=1,1,0),0))</f>
        <v>0</v>
      </c>
      <c r="V328" s="0" t="n">
        <f aca="false">IF(OR(V$3="",Consolidado!$D328=""),0,IF(ISNUMBER(SEARCH(V$3,Consolidado!$D328)),IF(COUNTIFS(Consolidado!$AC$5:AC328,Consolidado!$AC328,Consolidado!$D$5:D328,"*"&amp;V$3&amp;"*")=1,1,0),0))</f>
        <v>0</v>
      </c>
      <c r="W328" s="0" t="n">
        <f aca="false">IF(OR(W$3="",Consolidado!$D328=""),0,IF(ISNUMBER(SEARCH(W$3,Consolidado!$D328)),IF(COUNTIFS(Consolidado!$AC$5:AC328,Consolidado!$AC328,Consolidado!$D$5:D328,"*"&amp;W$3&amp;"*")=1,1,0),0))</f>
        <v>0</v>
      </c>
      <c r="X328" s="0" t="n">
        <f aca="false">IF(OR(X$3="",Consolidado!$D328=""),0,IF(ISNUMBER(SEARCH(X$3,Consolidado!$D328)),IF(COUNTIFS(Consolidado!$AC$5:AC328,Consolidado!$AC328,Consolidado!$D$5:D328,"*"&amp;X$3&amp;"*")=1,1,0),0))</f>
        <v>0</v>
      </c>
      <c r="Y328" s="0" t="n">
        <f aca="false">IF(OR(Y$3="",Consolidado!$D328=""),0,IF(ISNUMBER(SEARCH(Y$3,Consolidado!$D328)),IF(COUNTIFS(Consolidado!$AC$5:AC328,Consolidado!$AC328,Consolidado!$D$5:D328,"*"&amp;Y$3&amp;"*")=1,1,0),0))</f>
        <v>0</v>
      </c>
      <c r="Z328" s="0" t="n">
        <f aca="false">IF(OR(Z$3="",Consolidado!$D328=""),0,IF(ISNUMBER(SEARCH(Z$3,Consolidado!$D328)),IF(COUNTIFS(Consolidado!$AC$5:AC328,Consolidado!$AC328,Consolidado!$D$5:D328,"*"&amp;Z$3&amp;"*")=1,1,0),0))</f>
        <v>0</v>
      </c>
      <c r="AA328" s="0" t="n">
        <f aca="false">IF(OR(AA$3="",Consolidado!$D328=""),0,IF(ISNUMBER(SEARCH(AA$3,Consolidado!$D328)),IF(COUNTIFS(Consolidado!$AC$5:AC328,Consolidado!$AC328,Consolidado!$D$5:D328,"*"&amp;AA$3&amp;"*")=1,1,0),0))</f>
        <v>0</v>
      </c>
      <c r="AB328" s="0" t="n">
        <f aca="false">IF(OR(AB$3="",Consolidado!$D328=""),0,IF(ISNUMBER(SEARCH(AB$3,Consolidado!$D328)),IF(COUNTIFS(Consolidado!$AC$5:AC328,Consolidado!$AC328,Consolidado!$D$5:D328,"*"&amp;AB$3&amp;"*")=1,1,0),0))</f>
        <v>0</v>
      </c>
      <c r="AC328" s="0" t="n">
        <f aca="false">IF(OR(AC$3="",Consolidado!$D328=""),0,IF(ISNUMBER(SEARCH(AC$3,Consolidado!$D328)),IF(COUNTIFS(Consolidado!$AC$5:AC328,Consolidado!$AC328,Consolidado!$D$5:D328,"*"&amp;AC$3&amp;"*")=1,1,0),0))</f>
        <v>0</v>
      </c>
      <c r="AD328" s="0" t="n">
        <f aca="false">IF(OR(AD$3="",Consolidado!$D328=""),0,IF(ISNUMBER(SEARCH(AD$3,Consolidado!$D328)),IF(COUNTIFS(Consolidado!$AC$5:AC328,Consolidado!$AC328,Consolidado!$D$5:D328,"*"&amp;AD$3&amp;"*")=1,1,0),0))</f>
        <v>0</v>
      </c>
      <c r="AE328" s="0" t="n">
        <f aca="false">IF(OR(AE$3="",Consolidado!$D328=""),0,IF(ISNUMBER(SEARCH(AE$3,Consolidado!$D328)),IF(COUNTIFS(Consolidado!$AC$5:AC328,Consolidado!$AC328,Consolidado!$D$5:D328,"*"&amp;AE$3&amp;"*")=1,1,0),0))</f>
        <v>0</v>
      </c>
      <c r="AF328" s="0" t="n">
        <f aca="false">IF(OR(AF$3="",Consolidado!$D328=""),0,IF(ISNUMBER(SEARCH(AF$3,Consolidado!$D328)),IF(COUNTIFS(Consolidado!$AC$5:AC328,Consolidado!$AC328,Consolidado!$D$5:D328,"*"&amp;AF$3&amp;"*")=1,1,0),0))</f>
        <v>0</v>
      </c>
      <c r="AG328" s="0" t="n">
        <f aca="false">IF(OR(AG$3="",Consolidado!$D328=""),0,IF(ISNUMBER(SEARCH(AG$3,Consolidado!$D328)),IF(COUNTIFS(Consolidado!$AC$5:AC328,Consolidado!$AC328,Consolidado!$D$5:D328,"*"&amp;AG$3&amp;"*")=1,1,0),0))</f>
        <v>0</v>
      </c>
      <c r="AH328" s="0" t="n">
        <f aca="false">IF(OR(AH$3="",Consolidado!$D328=""),0,IF(ISNUMBER(SEARCH(AH$3,Consolidado!$D328)),IF(COUNTIFS(Consolidado!$AC$5:AC328,Consolidado!$AC328,Consolidado!$D$5:D328,"*"&amp;AH$3&amp;"*")=1,1,0),0))</f>
        <v>0</v>
      </c>
      <c r="AI328" s="0" t="n">
        <f aca="false">IF(OR(AI$3="",Consolidado!$D328=""),0,IF(ISNUMBER(SEARCH(AI$3,Consolidado!$D328)),IF(COUNTIFS(Consolidado!$AC$5:AC328,Consolidado!$AC328,Consolidado!$D$5:D328,"*"&amp;AI$3&amp;"*")=1,1,0),0))</f>
        <v>0</v>
      </c>
      <c r="AJ328" s="0" t="n">
        <f aca="false">IF(OR(AJ$3="",Consolidado!$D328=""),0,IF(ISNUMBER(SEARCH(AJ$3,Consolidado!$D328)),IF(COUNTIFS(Consolidado!$AC$5:AC328,Consolidado!$AC328,Consolidado!$D$5:D328,"*"&amp;AJ$3&amp;"*")=1,1,0),0))</f>
        <v>0</v>
      </c>
      <c r="AK328" s="0" t="n">
        <f aca="false">IF(OR(AK$3="",Consolidado!$D328=""),0,IF(ISNUMBER(SEARCH(AK$3,Consolidado!$D328)),IF(COUNTIFS(Consolidado!$AC$5:AC328,Consolidado!$AC328,Consolidado!$D$5:D328,"*"&amp;AK$3&amp;"*")=1,1,0),0))</f>
        <v>0</v>
      </c>
      <c r="AL328" s="0" t="n">
        <f aca="false">IF(OR(AL$3="",Consolidado!$D328=""),0,IF(ISNUMBER(SEARCH(AL$3,Consolidado!$D328)),IF(COUNTIFS(Consolidado!$AC$5:AC328,Consolidado!$AC328,Consolidado!$D$5:D328,"*"&amp;AL$3&amp;"*")=1,1,0),0))</f>
        <v>0</v>
      </c>
      <c r="AM328" s="0" t="n">
        <f aca="false">IF(OR(AM$3="",Consolidado!$D328=""),0,IF(ISNUMBER(SEARCH(AM$3,Consolidado!$D328)),IF(COUNTIFS(Consolidado!$AC$5:AC328,Consolidado!$AC328,Consolidado!$D$5:D328,"*"&amp;AM$3&amp;"*")=1,1,0),0))</f>
        <v>0</v>
      </c>
      <c r="AN328" s="0" t="n">
        <f aca="false">IF(OR(AN$3="",Consolidado!$D328=""),0,IF(ISNUMBER(SEARCH(AN$3,Consolidado!$D328)),IF(COUNTIFS(Consolidado!$AC$5:AC328,Consolidado!$AC328,Consolidado!$D$5:D328,"*"&amp;AN$3&amp;"*")=1,1,0),0))</f>
        <v>0</v>
      </c>
      <c r="AO328" s="0" t="n">
        <f aca="false">IF(OR(AO$3="",Consolidado!$D328=""),0,IF(ISNUMBER(SEARCH(AO$3,Consolidado!$D328)),IF(COUNTIFS(Consolidado!$AC$5:AC328,Consolidado!$AC328,Consolidado!$D$5:D328,"*"&amp;AO$3&amp;"*")=1,1,0),0))</f>
        <v>0</v>
      </c>
    </row>
    <row r="329" customFormat="false" ht="15" hidden="false" customHeight="false" outlineLevel="0" collapsed="false">
      <c r="B329" s="0" t="n">
        <f aca="false">IF(OR(B$3="",Consolidado!$D329=""),0,IF(ISNUMBER(SEARCH(B$3,Consolidado!$D329)),IF(COUNTIFS(Consolidado!$AC$5:AC329,Consolidado!$AC329,Consolidado!$D$5:D329,"*"&amp;B$3&amp;"*")=1,1,0),0))</f>
        <v>0</v>
      </c>
      <c r="C329" s="0" t="n">
        <f aca="false">IF(OR(C$3="",Consolidado!$D329=""),0,IF(ISNUMBER(SEARCH(C$3,Consolidado!$D329)),IF(COUNTIFS(Consolidado!$AC$5:AC329,Consolidado!$AC329,Consolidado!$D$5:D329,"*"&amp;C$3&amp;"*")=1,1,0),0))</f>
        <v>0</v>
      </c>
      <c r="D329" s="0" t="n">
        <f aca="false">IF(OR(D$3="",Consolidado!$D329=""),0,IF(ISNUMBER(SEARCH(D$3,Consolidado!$D329)),IF(COUNTIFS(Consolidado!$AC$5:AC329,Consolidado!$AC329,Consolidado!$D$5:D329,"*"&amp;D$3&amp;"*")=1,1,0),0))</f>
        <v>0</v>
      </c>
      <c r="E329" s="0" t="n">
        <f aca="false">IF(OR(E$3="",Consolidado!$D329=""),0,IF(ISNUMBER(SEARCH(E$3,Consolidado!$D329)),IF(COUNTIFS(Consolidado!$AC$5:AC329,Consolidado!$AC329,Consolidado!$D$5:D329,"*"&amp;E$3&amp;"*")=1,1,0),0))</f>
        <v>0</v>
      </c>
      <c r="F329" s="0" t="n">
        <f aca="false">IF(OR(F$3="",Consolidado!$D329=""),0,IF(ISNUMBER(SEARCH(F$3,Consolidado!$D329)),IF(COUNTIFS(Consolidado!$AC$5:AC329,Consolidado!$AC329,Consolidado!$D$5:D329,"*"&amp;F$3&amp;"*")=1,1,0),0))</f>
        <v>0</v>
      </c>
      <c r="G329" s="0" t="n">
        <f aca="false">IF(OR(G$3="",Consolidado!$D329=""),0,IF(ISNUMBER(SEARCH(G$3,Consolidado!$D329)),IF(COUNTIFS(Consolidado!$AC$5:AC329,Consolidado!$AC329,Consolidado!$D$5:D329,"*"&amp;G$3&amp;"*")=1,1,0),0))</f>
        <v>0</v>
      </c>
      <c r="H329" s="0" t="n">
        <f aca="false">IF(OR(H$3="",Consolidado!$D329=""),0,IF(ISNUMBER(SEARCH(H$3,Consolidado!$D329)),IF(COUNTIFS(Consolidado!$AC$5:AC329,Consolidado!$AC329,Consolidado!$D$5:D329,"*"&amp;H$3&amp;"*")=1,1,0),0))</f>
        <v>0</v>
      </c>
      <c r="I329" s="0" t="n">
        <f aca="false">IF(OR(I$3="",Consolidado!$D329=""),0,IF(ISNUMBER(SEARCH(I$3,Consolidado!$D329)),IF(COUNTIFS(Consolidado!$AC$5:AC329,Consolidado!$AC329,Consolidado!$D$5:D329,"*"&amp;I$3&amp;"*")=1,1,0),0))</f>
        <v>0</v>
      </c>
      <c r="J329" s="0" t="n">
        <f aca="false">IF(OR(J$3="",Consolidado!$D329=""),0,IF(ISNUMBER(SEARCH(J$3,Consolidado!$D329)),IF(COUNTIFS(Consolidado!$AC$5:AC329,Consolidado!$AC329,Consolidado!$D$5:D329,"*"&amp;J$3&amp;"*")=1,1,0),0))</f>
        <v>0</v>
      </c>
      <c r="K329" s="0" t="n">
        <f aca="false">IF(OR(K$3="",Consolidado!$D329=""),0,IF(ISNUMBER(SEARCH(K$3,Consolidado!$D329)),IF(COUNTIFS(Consolidado!$AC$5:AC329,Consolidado!$AC329,Consolidado!$D$5:D329,"*"&amp;K$3&amp;"*")=1,1,0),0))</f>
        <v>0</v>
      </c>
      <c r="L329" s="0" t="n">
        <f aca="false">IF(OR(L$3="",Consolidado!$D329=""),0,IF(ISNUMBER(SEARCH(L$3,Consolidado!$D329)),IF(COUNTIFS(Consolidado!$AC$5:AC329,Consolidado!$AC329,Consolidado!$D$5:D329,"*"&amp;L$3&amp;"*")=1,1,0),0))</f>
        <v>0</v>
      </c>
      <c r="M329" s="0" t="n">
        <f aca="false">IF(OR(M$3="",Consolidado!$D329=""),0,IF(ISNUMBER(SEARCH(M$3,Consolidado!$D329)),IF(COUNTIFS(Consolidado!$AC$5:AC329,Consolidado!$AC329,Consolidado!$D$5:D329,"*"&amp;M$3&amp;"*")=1,1,0),0))</f>
        <v>0</v>
      </c>
      <c r="N329" s="0" t="n">
        <f aca="false">IF(OR(N$3="",Consolidado!$D329=""),0,IF(ISNUMBER(SEARCH(N$3,Consolidado!$D329)),IF(COUNTIFS(Consolidado!$AC$5:AC329,Consolidado!$AC329,Consolidado!$D$5:D329,"*"&amp;N$3&amp;"*")=1,1,0),0))</f>
        <v>0</v>
      </c>
      <c r="O329" s="0" t="n">
        <f aca="false">IF(OR(O$3="",Consolidado!$D329=""),0,IF(ISNUMBER(SEARCH(O$3,Consolidado!$D329)),IF(COUNTIFS(Consolidado!$AC$5:AC329,Consolidado!$AC329,Consolidado!$D$5:D329,"*"&amp;O$3&amp;"*")=1,1,0),0))</f>
        <v>0</v>
      </c>
      <c r="P329" s="0" t="n">
        <f aca="false">IF(OR(P$3="",Consolidado!$D329=""),0,IF(ISNUMBER(SEARCH(P$3,Consolidado!$D329)),IF(COUNTIFS(Consolidado!$AC$5:AC329,Consolidado!$AC329,Consolidado!$D$5:D329,"*"&amp;P$3&amp;"*")=1,1,0),0))</f>
        <v>0</v>
      </c>
      <c r="Q329" s="0" t="n">
        <f aca="false">IF(OR(Q$3="",Consolidado!$D329=""),0,IF(ISNUMBER(SEARCH(Q$3,Consolidado!$D329)),IF(COUNTIFS(Consolidado!$AC$5:AC329,Consolidado!$AC329,Consolidado!$D$5:D329,"*"&amp;Q$3&amp;"*")=1,1,0),0))</f>
        <v>0</v>
      </c>
      <c r="R329" s="0" t="n">
        <f aca="false">IF(OR(R$3="",Consolidado!$D329=""),0,IF(ISNUMBER(SEARCH(R$3,Consolidado!$D329)),IF(COUNTIFS(Consolidado!$AC$5:AC329,Consolidado!$AC329,Consolidado!$D$5:D329,"*"&amp;R$3&amp;"*")=1,1,0),0))</f>
        <v>0</v>
      </c>
      <c r="S329" s="0" t="n">
        <f aca="false">IF(OR(S$3="",Consolidado!$D329=""),0,IF(ISNUMBER(SEARCH(S$3,Consolidado!$D329)),IF(COUNTIFS(Consolidado!$AC$5:AC329,Consolidado!$AC329,Consolidado!$D$5:D329,"*"&amp;S$3&amp;"*")=1,1,0),0))</f>
        <v>0</v>
      </c>
      <c r="T329" s="0" t="n">
        <f aca="false">IF(OR(T$3="",Consolidado!$D329=""),0,IF(ISNUMBER(SEARCH(T$3,Consolidado!$D329)),IF(COUNTIFS(Consolidado!$AC$5:AC329,Consolidado!$AC329,Consolidado!$D$5:D329,"*"&amp;T$3&amp;"*")=1,1,0),0))</f>
        <v>0</v>
      </c>
      <c r="U329" s="0" t="n">
        <f aca="false">IF(OR(U$3="",Consolidado!$D329=""),0,IF(ISNUMBER(SEARCH(U$3,Consolidado!$D329)),IF(COUNTIFS(Consolidado!$AC$5:AC329,Consolidado!$AC329,Consolidado!$D$5:D329,"*"&amp;U$3&amp;"*")=1,1,0),0))</f>
        <v>0</v>
      </c>
      <c r="V329" s="0" t="n">
        <f aca="false">IF(OR(V$3="",Consolidado!$D329=""),0,IF(ISNUMBER(SEARCH(V$3,Consolidado!$D329)),IF(COUNTIFS(Consolidado!$AC$5:AC329,Consolidado!$AC329,Consolidado!$D$5:D329,"*"&amp;V$3&amp;"*")=1,1,0),0))</f>
        <v>0</v>
      </c>
      <c r="W329" s="0" t="n">
        <f aca="false">IF(OR(W$3="",Consolidado!$D329=""),0,IF(ISNUMBER(SEARCH(W$3,Consolidado!$D329)),IF(COUNTIFS(Consolidado!$AC$5:AC329,Consolidado!$AC329,Consolidado!$D$5:D329,"*"&amp;W$3&amp;"*")=1,1,0),0))</f>
        <v>0</v>
      </c>
      <c r="X329" s="0" t="n">
        <f aca="false">IF(OR(X$3="",Consolidado!$D329=""),0,IF(ISNUMBER(SEARCH(X$3,Consolidado!$D329)),IF(COUNTIFS(Consolidado!$AC$5:AC329,Consolidado!$AC329,Consolidado!$D$5:D329,"*"&amp;X$3&amp;"*")=1,1,0),0))</f>
        <v>0</v>
      </c>
      <c r="Y329" s="0" t="n">
        <f aca="false">IF(OR(Y$3="",Consolidado!$D329=""),0,IF(ISNUMBER(SEARCH(Y$3,Consolidado!$D329)),IF(COUNTIFS(Consolidado!$AC$5:AC329,Consolidado!$AC329,Consolidado!$D$5:D329,"*"&amp;Y$3&amp;"*")=1,1,0),0))</f>
        <v>0</v>
      </c>
      <c r="Z329" s="0" t="n">
        <f aca="false">IF(OR(Z$3="",Consolidado!$D329=""),0,IF(ISNUMBER(SEARCH(Z$3,Consolidado!$D329)),IF(COUNTIFS(Consolidado!$AC$5:AC329,Consolidado!$AC329,Consolidado!$D$5:D329,"*"&amp;Z$3&amp;"*")=1,1,0),0))</f>
        <v>0</v>
      </c>
      <c r="AA329" s="0" t="n">
        <f aca="false">IF(OR(AA$3="",Consolidado!$D329=""),0,IF(ISNUMBER(SEARCH(AA$3,Consolidado!$D329)),IF(COUNTIFS(Consolidado!$AC$5:AC329,Consolidado!$AC329,Consolidado!$D$5:D329,"*"&amp;AA$3&amp;"*")=1,1,0),0))</f>
        <v>0</v>
      </c>
      <c r="AB329" s="0" t="n">
        <f aca="false">IF(OR(AB$3="",Consolidado!$D329=""),0,IF(ISNUMBER(SEARCH(AB$3,Consolidado!$D329)),IF(COUNTIFS(Consolidado!$AC$5:AC329,Consolidado!$AC329,Consolidado!$D$5:D329,"*"&amp;AB$3&amp;"*")=1,1,0),0))</f>
        <v>0</v>
      </c>
      <c r="AC329" s="0" t="n">
        <f aca="false">IF(OR(AC$3="",Consolidado!$D329=""),0,IF(ISNUMBER(SEARCH(AC$3,Consolidado!$D329)),IF(COUNTIFS(Consolidado!$AC$5:AC329,Consolidado!$AC329,Consolidado!$D$5:D329,"*"&amp;AC$3&amp;"*")=1,1,0),0))</f>
        <v>0</v>
      </c>
      <c r="AD329" s="0" t="n">
        <f aca="false">IF(OR(AD$3="",Consolidado!$D329=""),0,IF(ISNUMBER(SEARCH(AD$3,Consolidado!$D329)),IF(COUNTIFS(Consolidado!$AC$5:AC329,Consolidado!$AC329,Consolidado!$D$5:D329,"*"&amp;AD$3&amp;"*")=1,1,0),0))</f>
        <v>0</v>
      </c>
      <c r="AE329" s="0" t="n">
        <f aca="false">IF(OR(AE$3="",Consolidado!$D329=""),0,IF(ISNUMBER(SEARCH(AE$3,Consolidado!$D329)),IF(COUNTIFS(Consolidado!$AC$5:AC329,Consolidado!$AC329,Consolidado!$D$5:D329,"*"&amp;AE$3&amp;"*")=1,1,0),0))</f>
        <v>0</v>
      </c>
      <c r="AF329" s="0" t="n">
        <f aca="false">IF(OR(AF$3="",Consolidado!$D329=""),0,IF(ISNUMBER(SEARCH(AF$3,Consolidado!$D329)),IF(COUNTIFS(Consolidado!$AC$5:AC329,Consolidado!$AC329,Consolidado!$D$5:D329,"*"&amp;AF$3&amp;"*")=1,1,0),0))</f>
        <v>0</v>
      </c>
      <c r="AG329" s="0" t="n">
        <f aca="false">IF(OR(AG$3="",Consolidado!$D329=""),0,IF(ISNUMBER(SEARCH(AG$3,Consolidado!$D329)),IF(COUNTIFS(Consolidado!$AC$5:AC329,Consolidado!$AC329,Consolidado!$D$5:D329,"*"&amp;AG$3&amp;"*")=1,1,0),0))</f>
        <v>0</v>
      </c>
      <c r="AH329" s="0" t="n">
        <f aca="false">IF(OR(AH$3="",Consolidado!$D329=""),0,IF(ISNUMBER(SEARCH(AH$3,Consolidado!$D329)),IF(COUNTIFS(Consolidado!$AC$5:AC329,Consolidado!$AC329,Consolidado!$D$5:D329,"*"&amp;AH$3&amp;"*")=1,1,0),0))</f>
        <v>0</v>
      </c>
      <c r="AI329" s="0" t="n">
        <f aca="false">IF(OR(AI$3="",Consolidado!$D329=""),0,IF(ISNUMBER(SEARCH(AI$3,Consolidado!$D329)),IF(COUNTIFS(Consolidado!$AC$5:AC329,Consolidado!$AC329,Consolidado!$D$5:D329,"*"&amp;AI$3&amp;"*")=1,1,0),0))</f>
        <v>0</v>
      </c>
      <c r="AJ329" s="0" t="n">
        <f aca="false">IF(OR(AJ$3="",Consolidado!$D329=""),0,IF(ISNUMBER(SEARCH(AJ$3,Consolidado!$D329)),IF(COUNTIFS(Consolidado!$AC$5:AC329,Consolidado!$AC329,Consolidado!$D$5:D329,"*"&amp;AJ$3&amp;"*")=1,1,0),0))</f>
        <v>0</v>
      </c>
      <c r="AK329" s="0" t="n">
        <f aca="false">IF(OR(AK$3="",Consolidado!$D329=""),0,IF(ISNUMBER(SEARCH(AK$3,Consolidado!$D329)),IF(COUNTIFS(Consolidado!$AC$5:AC329,Consolidado!$AC329,Consolidado!$D$5:D329,"*"&amp;AK$3&amp;"*")=1,1,0),0))</f>
        <v>0</v>
      </c>
      <c r="AL329" s="0" t="n">
        <f aca="false">IF(OR(AL$3="",Consolidado!$D329=""),0,IF(ISNUMBER(SEARCH(AL$3,Consolidado!$D329)),IF(COUNTIFS(Consolidado!$AC$5:AC329,Consolidado!$AC329,Consolidado!$D$5:D329,"*"&amp;AL$3&amp;"*")=1,1,0),0))</f>
        <v>0</v>
      </c>
      <c r="AM329" s="0" t="n">
        <f aca="false">IF(OR(AM$3="",Consolidado!$D329=""),0,IF(ISNUMBER(SEARCH(AM$3,Consolidado!$D329)),IF(COUNTIFS(Consolidado!$AC$5:AC329,Consolidado!$AC329,Consolidado!$D$5:D329,"*"&amp;AM$3&amp;"*")=1,1,0),0))</f>
        <v>0</v>
      </c>
      <c r="AN329" s="0" t="n">
        <f aca="false">IF(OR(AN$3="",Consolidado!$D329=""),0,IF(ISNUMBER(SEARCH(AN$3,Consolidado!$D329)),IF(COUNTIFS(Consolidado!$AC$5:AC329,Consolidado!$AC329,Consolidado!$D$5:D329,"*"&amp;AN$3&amp;"*")=1,1,0),0))</f>
        <v>0</v>
      </c>
      <c r="AO329" s="0" t="n">
        <f aca="false">IF(OR(AO$3="",Consolidado!$D329=""),0,IF(ISNUMBER(SEARCH(AO$3,Consolidado!$D329)),IF(COUNTIFS(Consolidado!$AC$5:AC329,Consolidado!$AC329,Consolidado!$D$5:D329,"*"&amp;AO$3&amp;"*")=1,1,0),0))</f>
        <v>0</v>
      </c>
    </row>
    <row r="330" customFormat="false" ht="15" hidden="false" customHeight="false" outlineLevel="0" collapsed="false">
      <c r="B330" s="0" t="n">
        <f aca="false">IF(OR(B$3="",Consolidado!$D330=""),0,IF(ISNUMBER(SEARCH(B$3,Consolidado!$D330)),IF(COUNTIFS(Consolidado!$AC$5:AC330,Consolidado!$AC330,Consolidado!$D$5:D330,"*"&amp;B$3&amp;"*")=1,1,0),0))</f>
        <v>0</v>
      </c>
      <c r="C330" s="0" t="n">
        <f aca="false">IF(OR(C$3="",Consolidado!$D330=""),0,IF(ISNUMBER(SEARCH(C$3,Consolidado!$D330)),IF(COUNTIFS(Consolidado!$AC$5:AC330,Consolidado!$AC330,Consolidado!$D$5:D330,"*"&amp;C$3&amp;"*")=1,1,0),0))</f>
        <v>0</v>
      </c>
      <c r="D330" s="0" t="n">
        <f aca="false">IF(OR(D$3="",Consolidado!$D330=""),0,IF(ISNUMBER(SEARCH(D$3,Consolidado!$D330)),IF(COUNTIFS(Consolidado!$AC$5:AC330,Consolidado!$AC330,Consolidado!$D$5:D330,"*"&amp;D$3&amp;"*")=1,1,0),0))</f>
        <v>0</v>
      </c>
      <c r="E330" s="0" t="n">
        <f aca="false">IF(OR(E$3="",Consolidado!$D330=""),0,IF(ISNUMBER(SEARCH(E$3,Consolidado!$D330)),IF(COUNTIFS(Consolidado!$AC$5:AC330,Consolidado!$AC330,Consolidado!$D$5:D330,"*"&amp;E$3&amp;"*")=1,1,0),0))</f>
        <v>0</v>
      </c>
      <c r="F330" s="0" t="n">
        <f aca="false">IF(OR(F$3="",Consolidado!$D330=""),0,IF(ISNUMBER(SEARCH(F$3,Consolidado!$D330)),IF(COUNTIFS(Consolidado!$AC$5:AC330,Consolidado!$AC330,Consolidado!$D$5:D330,"*"&amp;F$3&amp;"*")=1,1,0),0))</f>
        <v>0</v>
      </c>
      <c r="G330" s="0" t="n">
        <f aca="false">IF(OR(G$3="",Consolidado!$D330=""),0,IF(ISNUMBER(SEARCH(G$3,Consolidado!$D330)),IF(COUNTIFS(Consolidado!$AC$5:AC330,Consolidado!$AC330,Consolidado!$D$5:D330,"*"&amp;G$3&amp;"*")=1,1,0),0))</f>
        <v>0</v>
      </c>
      <c r="H330" s="0" t="n">
        <f aca="false">IF(OR(H$3="",Consolidado!$D330=""),0,IF(ISNUMBER(SEARCH(H$3,Consolidado!$D330)),IF(COUNTIFS(Consolidado!$AC$5:AC330,Consolidado!$AC330,Consolidado!$D$5:D330,"*"&amp;H$3&amp;"*")=1,1,0),0))</f>
        <v>0</v>
      </c>
      <c r="I330" s="0" t="n">
        <f aca="false">IF(OR(I$3="",Consolidado!$D330=""),0,IF(ISNUMBER(SEARCH(I$3,Consolidado!$D330)),IF(COUNTIFS(Consolidado!$AC$5:AC330,Consolidado!$AC330,Consolidado!$D$5:D330,"*"&amp;I$3&amp;"*")=1,1,0),0))</f>
        <v>0</v>
      </c>
      <c r="J330" s="0" t="n">
        <f aca="false">IF(OR(J$3="",Consolidado!$D330=""),0,IF(ISNUMBER(SEARCH(J$3,Consolidado!$D330)),IF(COUNTIFS(Consolidado!$AC$5:AC330,Consolidado!$AC330,Consolidado!$D$5:D330,"*"&amp;J$3&amp;"*")=1,1,0),0))</f>
        <v>0</v>
      </c>
      <c r="K330" s="0" t="n">
        <f aca="false">IF(OR(K$3="",Consolidado!$D330=""),0,IF(ISNUMBER(SEARCH(K$3,Consolidado!$D330)),IF(COUNTIFS(Consolidado!$AC$5:AC330,Consolidado!$AC330,Consolidado!$D$5:D330,"*"&amp;K$3&amp;"*")=1,1,0),0))</f>
        <v>0</v>
      </c>
      <c r="L330" s="0" t="n">
        <f aca="false">IF(OR(L$3="",Consolidado!$D330=""),0,IF(ISNUMBER(SEARCH(L$3,Consolidado!$D330)),IF(COUNTIFS(Consolidado!$AC$5:AC330,Consolidado!$AC330,Consolidado!$D$5:D330,"*"&amp;L$3&amp;"*")=1,1,0),0))</f>
        <v>0</v>
      </c>
      <c r="M330" s="0" t="n">
        <f aca="false">IF(OR(M$3="",Consolidado!$D330=""),0,IF(ISNUMBER(SEARCH(M$3,Consolidado!$D330)),IF(COUNTIFS(Consolidado!$AC$5:AC330,Consolidado!$AC330,Consolidado!$D$5:D330,"*"&amp;M$3&amp;"*")=1,1,0),0))</f>
        <v>0</v>
      </c>
      <c r="N330" s="0" t="n">
        <f aca="false">IF(OR(N$3="",Consolidado!$D330=""),0,IF(ISNUMBER(SEARCH(N$3,Consolidado!$D330)),IF(COUNTIFS(Consolidado!$AC$5:AC330,Consolidado!$AC330,Consolidado!$D$5:D330,"*"&amp;N$3&amp;"*")=1,1,0),0))</f>
        <v>0</v>
      </c>
      <c r="O330" s="0" t="n">
        <f aca="false">IF(OR(O$3="",Consolidado!$D330=""),0,IF(ISNUMBER(SEARCH(O$3,Consolidado!$D330)),IF(COUNTIFS(Consolidado!$AC$5:AC330,Consolidado!$AC330,Consolidado!$D$5:D330,"*"&amp;O$3&amp;"*")=1,1,0),0))</f>
        <v>0</v>
      </c>
      <c r="P330" s="0" t="n">
        <f aca="false">IF(OR(P$3="",Consolidado!$D330=""),0,IF(ISNUMBER(SEARCH(P$3,Consolidado!$D330)),IF(COUNTIFS(Consolidado!$AC$5:AC330,Consolidado!$AC330,Consolidado!$D$5:D330,"*"&amp;P$3&amp;"*")=1,1,0),0))</f>
        <v>0</v>
      </c>
      <c r="Q330" s="0" t="n">
        <f aca="false">IF(OR(Q$3="",Consolidado!$D330=""),0,IF(ISNUMBER(SEARCH(Q$3,Consolidado!$D330)),IF(COUNTIFS(Consolidado!$AC$5:AC330,Consolidado!$AC330,Consolidado!$D$5:D330,"*"&amp;Q$3&amp;"*")=1,1,0),0))</f>
        <v>0</v>
      </c>
      <c r="R330" s="0" t="n">
        <f aca="false">IF(OR(R$3="",Consolidado!$D330=""),0,IF(ISNUMBER(SEARCH(R$3,Consolidado!$D330)),IF(COUNTIFS(Consolidado!$AC$5:AC330,Consolidado!$AC330,Consolidado!$D$5:D330,"*"&amp;R$3&amp;"*")=1,1,0),0))</f>
        <v>0</v>
      </c>
      <c r="S330" s="0" t="n">
        <f aca="false">IF(OR(S$3="",Consolidado!$D330=""),0,IF(ISNUMBER(SEARCH(S$3,Consolidado!$D330)),IF(COUNTIFS(Consolidado!$AC$5:AC330,Consolidado!$AC330,Consolidado!$D$5:D330,"*"&amp;S$3&amp;"*")=1,1,0),0))</f>
        <v>0</v>
      </c>
      <c r="T330" s="0" t="n">
        <f aca="false">IF(OR(T$3="",Consolidado!$D330=""),0,IF(ISNUMBER(SEARCH(T$3,Consolidado!$D330)),IF(COUNTIFS(Consolidado!$AC$5:AC330,Consolidado!$AC330,Consolidado!$D$5:D330,"*"&amp;T$3&amp;"*")=1,1,0),0))</f>
        <v>0</v>
      </c>
      <c r="U330" s="0" t="n">
        <f aca="false">IF(OR(U$3="",Consolidado!$D330=""),0,IF(ISNUMBER(SEARCH(U$3,Consolidado!$D330)),IF(COUNTIFS(Consolidado!$AC$5:AC330,Consolidado!$AC330,Consolidado!$D$5:D330,"*"&amp;U$3&amp;"*")=1,1,0),0))</f>
        <v>0</v>
      </c>
      <c r="V330" s="0" t="n">
        <f aca="false">IF(OR(V$3="",Consolidado!$D330=""),0,IF(ISNUMBER(SEARCH(V$3,Consolidado!$D330)),IF(COUNTIFS(Consolidado!$AC$5:AC330,Consolidado!$AC330,Consolidado!$D$5:D330,"*"&amp;V$3&amp;"*")=1,1,0),0))</f>
        <v>0</v>
      </c>
      <c r="W330" s="0" t="n">
        <f aca="false">IF(OR(W$3="",Consolidado!$D330=""),0,IF(ISNUMBER(SEARCH(W$3,Consolidado!$D330)),IF(COUNTIFS(Consolidado!$AC$5:AC330,Consolidado!$AC330,Consolidado!$D$5:D330,"*"&amp;W$3&amp;"*")=1,1,0),0))</f>
        <v>0</v>
      </c>
      <c r="X330" s="0" t="n">
        <f aca="false">IF(OR(X$3="",Consolidado!$D330=""),0,IF(ISNUMBER(SEARCH(X$3,Consolidado!$D330)),IF(COUNTIFS(Consolidado!$AC$5:AC330,Consolidado!$AC330,Consolidado!$D$5:D330,"*"&amp;X$3&amp;"*")=1,1,0),0))</f>
        <v>0</v>
      </c>
      <c r="Y330" s="0" t="n">
        <f aca="false">IF(OR(Y$3="",Consolidado!$D330=""),0,IF(ISNUMBER(SEARCH(Y$3,Consolidado!$D330)),IF(COUNTIFS(Consolidado!$AC$5:AC330,Consolidado!$AC330,Consolidado!$D$5:D330,"*"&amp;Y$3&amp;"*")=1,1,0),0))</f>
        <v>0</v>
      </c>
      <c r="Z330" s="0" t="n">
        <f aca="false">IF(OR(Z$3="",Consolidado!$D330=""),0,IF(ISNUMBER(SEARCH(Z$3,Consolidado!$D330)),IF(COUNTIFS(Consolidado!$AC$5:AC330,Consolidado!$AC330,Consolidado!$D$5:D330,"*"&amp;Z$3&amp;"*")=1,1,0),0))</f>
        <v>0</v>
      </c>
      <c r="AA330" s="0" t="n">
        <f aca="false">IF(OR(AA$3="",Consolidado!$D330=""),0,IF(ISNUMBER(SEARCH(AA$3,Consolidado!$D330)),IF(COUNTIFS(Consolidado!$AC$5:AC330,Consolidado!$AC330,Consolidado!$D$5:D330,"*"&amp;AA$3&amp;"*")=1,1,0),0))</f>
        <v>0</v>
      </c>
      <c r="AB330" s="0" t="n">
        <f aca="false">IF(OR(AB$3="",Consolidado!$D330=""),0,IF(ISNUMBER(SEARCH(AB$3,Consolidado!$D330)),IF(COUNTIFS(Consolidado!$AC$5:AC330,Consolidado!$AC330,Consolidado!$D$5:D330,"*"&amp;AB$3&amp;"*")=1,1,0),0))</f>
        <v>0</v>
      </c>
      <c r="AC330" s="0" t="n">
        <f aca="false">IF(OR(AC$3="",Consolidado!$D330=""),0,IF(ISNUMBER(SEARCH(AC$3,Consolidado!$D330)),IF(COUNTIFS(Consolidado!$AC$5:AC330,Consolidado!$AC330,Consolidado!$D$5:D330,"*"&amp;AC$3&amp;"*")=1,1,0),0))</f>
        <v>0</v>
      </c>
      <c r="AD330" s="0" t="n">
        <f aca="false">IF(OR(AD$3="",Consolidado!$D330=""),0,IF(ISNUMBER(SEARCH(AD$3,Consolidado!$D330)),IF(COUNTIFS(Consolidado!$AC$5:AC330,Consolidado!$AC330,Consolidado!$D$5:D330,"*"&amp;AD$3&amp;"*")=1,1,0),0))</f>
        <v>0</v>
      </c>
      <c r="AE330" s="0" t="n">
        <f aca="false">IF(OR(AE$3="",Consolidado!$D330=""),0,IF(ISNUMBER(SEARCH(AE$3,Consolidado!$D330)),IF(COUNTIFS(Consolidado!$AC$5:AC330,Consolidado!$AC330,Consolidado!$D$5:D330,"*"&amp;AE$3&amp;"*")=1,1,0),0))</f>
        <v>0</v>
      </c>
      <c r="AF330" s="0" t="n">
        <f aca="false">IF(OR(AF$3="",Consolidado!$D330=""),0,IF(ISNUMBER(SEARCH(AF$3,Consolidado!$D330)),IF(COUNTIFS(Consolidado!$AC$5:AC330,Consolidado!$AC330,Consolidado!$D$5:D330,"*"&amp;AF$3&amp;"*")=1,1,0),0))</f>
        <v>0</v>
      </c>
      <c r="AG330" s="0" t="n">
        <f aca="false">IF(OR(AG$3="",Consolidado!$D330=""),0,IF(ISNUMBER(SEARCH(AG$3,Consolidado!$D330)),IF(COUNTIFS(Consolidado!$AC$5:AC330,Consolidado!$AC330,Consolidado!$D$5:D330,"*"&amp;AG$3&amp;"*")=1,1,0),0))</f>
        <v>0</v>
      </c>
      <c r="AH330" s="0" t="n">
        <f aca="false">IF(OR(AH$3="",Consolidado!$D330=""),0,IF(ISNUMBER(SEARCH(AH$3,Consolidado!$D330)),IF(COUNTIFS(Consolidado!$AC$5:AC330,Consolidado!$AC330,Consolidado!$D$5:D330,"*"&amp;AH$3&amp;"*")=1,1,0),0))</f>
        <v>0</v>
      </c>
      <c r="AI330" s="0" t="n">
        <f aca="false">IF(OR(AI$3="",Consolidado!$D330=""),0,IF(ISNUMBER(SEARCH(AI$3,Consolidado!$D330)),IF(COUNTIFS(Consolidado!$AC$5:AC330,Consolidado!$AC330,Consolidado!$D$5:D330,"*"&amp;AI$3&amp;"*")=1,1,0),0))</f>
        <v>0</v>
      </c>
      <c r="AJ330" s="0" t="n">
        <f aca="false">IF(OR(AJ$3="",Consolidado!$D330=""),0,IF(ISNUMBER(SEARCH(AJ$3,Consolidado!$D330)),IF(COUNTIFS(Consolidado!$AC$5:AC330,Consolidado!$AC330,Consolidado!$D$5:D330,"*"&amp;AJ$3&amp;"*")=1,1,0),0))</f>
        <v>0</v>
      </c>
      <c r="AK330" s="0" t="n">
        <f aca="false">IF(OR(AK$3="",Consolidado!$D330=""),0,IF(ISNUMBER(SEARCH(AK$3,Consolidado!$D330)),IF(COUNTIFS(Consolidado!$AC$5:AC330,Consolidado!$AC330,Consolidado!$D$5:D330,"*"&amp;AK$3&amp;"*")=1,1,0),0))</f>
        <v>0</v>
      </c>
      <c r="AL330" s="0" t="n">
        <f aca="false">IF(OR(AL$3="",Consolidado!$D330=""),0,IF(ISNUMBER(SEARCH(AL$3,Consolidado!$D330)),IF(COUNTIFS(Consolidado!$AC$5:AC330,Consolidado!$AC330,Consolidado!$D$5:D330,"*"&amp;AL$3&amp;"*")=1,1,0),0))</f>
        <v>0</v>
      </c>
      <c r="AM330" s="0" t="n">
        <f aca="false">IF(OR(AM$3="",Consolidado!$D330=""),0,IF(ISNUMBER(SEARCH(AM$3,Consolidado!$D330)),IF(COUNTIFS(Consolidado!$AC$5:AC330,Consolidado!$AC330,Consolidado!$D$5:D330,"*"&amp;AM$3&amp;"*")=1,1,0),0))</f>
        <v>0</v>
      </c>
      <c r="AN330" s="0" t="n">
        <f aca="false">IF(OR(AN$3="",Consolidado!$D330=""),0,IF(ISNUMBER(SEARCH(AN$3,Consolidado!$D330)),IF(COUNTIFS(Consolidado!$AC$5:AC330,Consolidado!$AC330,Consolidado!$D$5:D330,"*"&amp;AN$3&amp;"*")=1,1,0),0))</f>
        <v>0</v>
      </c>
      <c r="AO330" s="0" t="n">
        <f aca="false">IF(OR(AO$3="",Consolidado!$D330=""),0,IF(ISNUMBER(SEARCH(AO$3,Consolidado!$D330)),IF(COUNTIFS(Consolidado!$AC$5:AC330,Consolidado!$AC330,Consolidado!$D$5:D330,"*"&amp;AO$3&amp;"*")=1,1,0),0))</f>
        <v>0</v>
      </c>
    </row>
    <row r="331" customFormat="false" ht="15" hidden="false" customHeight="false" outlineLevel="0" collapsed="false">
      <c r="B331" s="0" t="n">
        <f aca="false">IF(OR(B$3="",Consolidado!$D331=""),0,IF(ISNUMBER(SEARCH(B$3,Consolidado!$D331)),IF(COUNTIFS(Consolidado!$AC$5:AC331,Consolidado!$AC331,Consolidado!$D$5:D331,"*"&amp;B$3&amp;"*")=1,1,0),0))</f>
        <v>0</v>
      </c>
      <c r="C331" s="0" t="n">
        <f aca="false">IF(OR(C$3="",Consolidado!$D331=""),0,IF(ISNUMBER(SEARCH(C$3,Consolidado!$D331)),IF(COUNTIFS(Consolidado!$AC$5:AC331,Consolidado!$AC331,Consolidado!$D$5:D331,"*"&amp;C$3&amp;"*")=1,1,0),0))</f>
        <v>0</v>
      </c>
      <c r="D331" s="0" t="n">
        <f aca="false">IF(OR(D$3="",Consolidado!$D331=""),0,IF(ISNUMBER(SEARCH(D$3,Consolidado!$D331)),IF(COUNTIFS(Consolidado!$AC$5:AC331,Consolidado!$AC331,Consolidado!$D$5:D331,"*"&amp;D$3&amp;"*")=1,1,0),0))</f>
        <v>0</v>
      </c>
      <c r="E331" s="0" t="n">
        <f aca="false">IF(OR(E$3="",Consolidado!$D331=""),0,IF(ISNUMBER(SEARCH(E$3,Consolidado!$D331)),IF(COUNTIFS(Consolidado!$AC$5:AC331,Consolidado!$AC331,Consolidado!$D$5:D331,"*"&amp;E$3&amp;"*")=1,1,0),0))</f>
        <v>0</v>
      </c>
      <c r="F331" s="0" t="n">
        <f aca="false">IF(OR(F$3="",Consolidado!$D331=""),0,IF(ISNUMBER(SEARCH(F$3,Consolidado!$D331)),IF(COUNTIFS(Consolidado!$AC$5:AC331,Consolidado!$AC331,Consolidado!$D$5:D331,"*"&amp;F$3&amp;"*")=1,1,0),0))</f>
        <v>0</v>
      </c>
      <c r="G331" s="0" t="n">
        <f aca="false">IF(OR(G$3="",Consolidado!$D331=""),0,IF(ISNUMBER(SEARCH(G$3,Consolidado!$D331)),IF(COUNTIFS(Consolidado!$AC$5:AC331,Consolidado!$AC331,Consolidado!$D$5:D331,"*"&amp;G$3&amp;"*")=1,1,0),0))</f>
        <v>0</v>
      </c>
      <c r="H331" s="0" t="n">
        <f aca="false">IF(OR(H$3="",Consolidado!$D331=""),0,IF(ISNUMBER(SEARCH(H$3,Consolidado!$D331)),IF(COUNTIFS(Consolidado!$AC$5:AC331,Consolidado!$AC331,Consolidado!$D$5:D331,"*"&amp;H$3&amp;"*")=1,1,0),0))</f>
        <v>0</v>
      </c>
      <c r="I331" s="0" t="n">
        <f aca="false">IF(OR(I$3="",Consolidado!$D331=""),0,IF(ISNUMBER(SEARCH(I$3,Consolidado!$D331)),IF(COUNTIFS(Consolidado!$AC$5:AC331,Consolidado!$AC331,Consolidado!$D$5:D331,"*"&amp;I$3&amp;"*")=1,1,0),0))</f>
        <v>0</v>
      </c>
      <c r="J331" s="0" t="n">
        <f aca="false">IF(OR(J$3="",Consolidado!$D331=""),0,IF(ISNUMBER(SEARCH(J$3,Consolidado!$D331)),IF(COUNTIFS(Consolidado!$AC$5:AC331,Consolidado!$AC331,Consolidado!$D$5:D331,"*"&amp;J$3&amp;"*")=1,1,0),0))</f>
        <v>0</v>
      </c>
      <c r="K331" s="0" t="n">
        <f aca="false">IF(OR(K$3="",Consolidado!$D331=""),0,IF(ISNUMBER(SEARCH(K$3,Consolidado!$D331)),IF(COUNTIFS(Consolidado!$AC$5:AC331,Consolidado!$AC331,Consolidado!$D$5:D331,"*"&amp;K$3&amp;"*")=1,1,0),0))</f>
        <v>0</v>
      </c>
      <c r="L331" s="0" t="n">
        <f aca="false">IF(OR(L$3="",Consolidado!$D331=""),0,IF(ISNUMBER(SEARCH(L$3,Consolidado!$D331)),IF(COUNTIFS(Consolidado!$AC$5:AC331,Consolidado!$AC331,Consolidado!$D$5:D331,"*"&amp;L$3&amp;"*")=1,1,0),0))</f>
        <v>0</v>
      </c>
      <c r="M331" s="0" t="n">
        <f aca="false">IF(OR(M$3="",Consolidado!$D331=""),0,IF(ISNUMBER(SEARCH(M$3,Consolidado!$D331)),IF(COUNTIFS(Consolidado!$AC$5:AC331,Consolidado!$AC331,Consolidado!$D$5:D331,"*"&amp;M$3&amp;"*")=1,1,0),0))</f>
        <v>0</v>
      </c>
      <c r="N331" s="0" t="n">
        <f aca="false">IF(OR(N$3="",Consolidado!$D331=""),0,IF(ISNUMBER(SEARCH(N$3,Consolidado!$D331)),IF(COUNTIFS(Consolidado!$AC$5:AC331,Consolidado!$AC331,Consolidado!$D$5:D331,"*"&amp;N$3&amp;"*")=1,1,0),0))</f>
        <v>0</v>
      </c>
      <c r="O331" s="0" t="n">
        <f aca="false">IF(OR(O$3="",Consolidado!$D331=""),0,IF(ISNUMBER(SEARCH(O$3,Consolidado!$D331)),IF(COUNTIFS(Consolidado!$AC$5:AC331,Consolidado!$AC331,Consolidado!$D$5:D331,"*"&amp;O$3&amp;"*")=1,1,0),0))</f>
        <v>0</v>
      </c>
      <c r="P331" s="0" t="n">
        <f aca="false">IF(OR(P$3="",Consolidado!$D331=""),0,IF(ISNUMBER(SEARCH(P$3,Consolidado!$D331)),IF(COUNTIFS(Consolidado!$AC$5:AC331,Consolidado!$AC331,Consolidado!$D$5:D331,"*"&amp;P$3&amp;"*")=1,1,0),0))</f>
        <v>0</v>
      </c>
      <c r="Q331" s="0" t="n">
        <f aca="false">IF(OR(Q$3="",Consolidado!$D331=""),0,IF(ISNUMBER(SEARCH(Q$3,Consolidado!$D331)),IF(COUNTIFS(Consolidado!$AC$5:AC331,Consolidado!$AC331,Consolidado!$D$5:D331,"*"&amp;Q$3&amp;"*")=1,1,0),0))</f>
        <v>0</v>
      </c>
      <c r="R331" s="0" t="n">
        <f aca="false">IF(OR(R$3="",Consolidado!$D331=""),0,IF(ISNUMBER(SEARCH(R$3,Consolidado!$D331)),IF(COUNTIFS(Consolidado!$AC$5:AC331,Consolidado!$AC331,Consolidado!$D$5:D331,"*"&amp;R$3&amp;"*")=1,1,0),0))</f>
        <v>0</v>
      </c>
      <c r="S331" s="0" t="n">
        <f aca="false">IF(OR(S$3="",Consolidado!$D331=""),0,IF(ISNUMBER(SEARCH(S$3,Consolidado!$D331)),IF(COUNTIFS(Consolidado!$AC$5:AC331,Consolidado!$AC331,Consolidado!$D$5:D331,"*"&amp;S$3&amp;"*")=1,1,0),0))</f>
        <v>0</v>
      </c>
      <c r="T331" s="0" t="n">
        <f aca="false">IF(OR(T$3="",Consolidado!$D331=""),0,IF(ISNUMBER(SEARCH(T$3,Consolidado!$D331)),IF(COUNTIFS(Consolidado!$AC$5:AC331,Consolidado!$AC331,Consolidado!$D$5:D331,"*"&amp;T$3&amp;"*")=1,1,0),0))</f>
        <v>0</v>
      </c>
      <c r="U331" s="0" t="n">
        <f aca="false">IF(OR(U$3="",Consolidado!$D331=""),0,IF(ISNUMBER(SEARCH(U$3,Consolidado!$D331)),IF(COUNTIFS(Consolidado!$AC$5:AC331,Consolidado!$AC331,Consolidado!$D$5:D331,"*"&amp;U$3&amp;"*")=1,1,0),0))</f>
        <v>0</v>
      </c>
      <c r="V331" s="0" t="n">
        <f aca="false">IF(OR(V$3="",Consolidado!$D331=""),0,IF(ISNUMBER(SEARCH(V$3,Consolidado!$D331)),IF(COUNTIFS(Consolidado!$AC$5:AC331,Consolidado!$AC331,Consolidado!$D$5:D331,"*"&amp;V$3&amp;"*")=1,1,0),0))</f>
        <v>0</v>
      </c>
      <c r="W331" s="0" t="n">
        <f aca="false">IF(OR(W$3="",Consolidado!$D331=""),0,IF(ISNUMBER(SEARCH(W$3,Consolidado!$D331)),IF(COUNTIFS(Consolidado!$AC$5:AC331,Consolidado!$AC331,Consolidado!$D$5:D331,"*"&amp;W$3&amp;"*")=1,1,0),0))</f>
        <v>0</v>
      </c>
      <c r="X331" s="0" t="n">
        <f aca="false">IF(OR(X$3="",Consolidado!$D331=""),0,IF(ISNUMBER(SEARCH(X$3,Consolidado!$D331)),IF(COUNTIFS(Consolidado!$AC$5:AC331,Consolidado!$AC331,Consolidado!$D$5:D331,"*"&amp;X$3&amp;"*")=1,1,0),0))</f>
        <v>0</v>
      </c>
      <c r="Y331" s="0" t="n">
        <f aca="false">IF(OR(Y$3="",Consolidado!$D331=""),0,IF(ISNUMBER(SEARCH(Y$3,Consolidado!$D331)),IF(COUNTIFS(Consolidado!$AC$5:AC331,Consolidado!$AC331,Consolidado!$D$5:D331,"*"&amp;Y$3&amp;"*")=1,1,0),0))</f>
        <v>0</v>
      </c>
      <c r="Z331" s="0" t="n">
        <f aca="false">IF(OR(Z$3="",Consolidado!$D331=""),0,IF(ISNUMBER(SEARCH(Z$3,Consolidado!$D331)),IF(COUNTIFS(Consolidado!$AC$5:AC331,Consolidado!$AC331,Consolidado!$D$5:D331,"*"&amp;Z$3&amp;"*")=1,1,0),0))</f>
        <v>0</v>
      </c>
      <c r="AA331" s="0" t="n">
        <f aca="false">IF(OR(AA$3="",Consolidado!$D331=""),0,IF(ISNUMBER(SEARCH(AA$3,Consolidado!$D331)),IF(COUNTIFS(Consolidado!$AC$5:AC331,Consolidado!$AC331,Consolidado!$D$5:D331,"*"&amp;AA$3&amp;"*")=1,1,0),0))</f>
        <v>0</v>
      </c>
      <c r="AB331" s="0" t="n">
        <f aca="false">IF(OR(AB$3="",Consolidado!$D331=""),0,IF(ISNUMBER(SEARCH(AB$3,Consolidado!$D331)),IF(COUNTIFS(Consolidado!$AC$5:AC331,Consolidado!$AC331,Consolidado!$D$5:D331,"*"&amp;AB$3&amp;"*")=1,1,0),0))</f>
        <v>0</v>
      </c>
      <c r="AC331" s="0" t="n">
        <f aca="false">IF(OR(AC$3="",Consolidado!$D331=""),0,IF(ISNUMBER(SEARCH(AC$3,Consolidado!$D331)),IF(COUNTIFS(Consolidado!$AC$5:AC331,Consolidado!$AC331,Consolidado!$D$5:D331,"*"&amp;AC$3&amp;"*")=1,1,0),0))</f>
        <v>0</v>
      </c>
      <c r="AD331" s="0" t="n">
        <f aca="false">IF(OR(AD$3="",Consolidado!$D331=""),0,IF(ISNUMBER(SEARCH(AD$3,Consolidado!$D331)),IF(COUNTIFS(Consolidado!$AC$5:AC331,Consolidado!$AC331,Consolidado!$D$5:D331,"*"&amp;AD$3&amp;"*")=1,1,0),0))</f>
        <v>0</v>
      </c>
      <c r="AE331" s="0" t="n">
        <f aca="false">IF(OR(AE$3="",Consolidado!$D331=""),0,IF(ISNUMBER(SEARCH(AE$3,Consolidado!$D331)),IF(COUNTIFS(Consolidado!$AC$5:AC331,Consolidado!$AC331,Consolidado!$D$5:D331,"*"&amp;AE$3&amp;"*")=1,1,0),0))</f>
        <v>0</v>
      </c>
      <c r="AF331" s="0" t="n">
        <f aca="false">IF(OR(AF$3="",Consolidado!$D331=""),0,IF(ISNUMBER(SEARCH(AF$3,Consolidado!$D331)),IF(COUNTIFS(Consolidado!$AC$5:AC331,Consolidado!$AC331,Consolidado!$D$5:D331,"*"&amp;AF$3&amp;"*")=1,1,0),0))</f>
        <v>0</v>
      </c>
      <c r="AG331" s="0" t="n">
        <f aca="false">IF(OR(AG$3="",Consolidado!$D331=""),0,IF(ISNUMBER(SEARCH(AG$3,Consolidado!$D331)),IF(COUNTIFS(Consolidado!$AC$5:AC331,Consolidado!$AC331,Consolidado!$D$5:D331,"*"&amp;AG$3&amp;"*")=1,1,0),0))</f>
        <v>0</v>
      </c>
      <c r="AH331" s="0" t="n">
        <f aca="false">IF(OR(AH$3="",Consolidado!$D331=""),0,IF(ISNUMBER(SEARCH(AH$3,Consolidado!$D331)),IF(COUNTIFS(Consolidado!$AC$5:AC331,Consolidado!$AC331,Consolidado!$D$5:D331,"*"&amp;AH$3&amp;"*")=1,1,0),0))</f>
        <v>0</v>
      </c>
      <c r="AI331" s="0" t="n">
        <f aca="false">IF(OR(AI$3="",Consolidado!$D331=""),0,IF(ISNUMBER(SEARCH(AI$3,Consolidado!$D331)),IF(COUNTIFS(Consolidado!$AC$5:AC331,Consolidado!$AC331,Consolidado!$D$5:D331,"*"&amp;AI$3&amp;"*")=1,1,0),0))</f>
        <v>0</v>
      </c>
      <c r="AJ331" s="0" t="n">
        <f aca="false">IF(OR(AJ$3="",Consolidado!$D331=""),0,IF(ISNUMBER(SEARCH(AJ$3,Consolidado!$D331)),IF(COUNTIFS(Consolidado!$AC$5:AC331,Consolidado!$AC331,Consolidado!$D$5:D331,"*"&amp;AJ$3&amp;"*")=1,1,0),0))</f>
        <v>0</v>
      </c>
      <c r="AK331" s="0" t="n">
        <f aca="false">IF(OR(AK$3="",Consolidado!$D331=""),0,IF(ISNUMBER(SEARCH(AK$3,Consolidado!$D331)),IF(COUNTIFS(Consolidado!$AC$5:AC331,Consolidado!$AC331,Consolidado!$D$5:D331,"*"&amp;AK$3&amp;"*")=1,1,0),0))</f>
        <v>0</v>
      </c>
      <c r="AL331" s="0" t="n">
        <f aca="false">IF(OR(AL$3="",Consolidado!$D331=""),0,IF(ISNUMBER(SEARCH(AL$3,Consolidado!$D331)),IF(COUNTIFS(Consolidado!$AC$5:AC331,Consolidado!$AC331,Consolidado!$D$5:D331,"*"&amp;AL$3&amp;"*")=1,1,0),0))</f>
        <v>0</v>
      </c>
      <c r="AM331" s="0" t="n">
        <f aca="false">IF(OR(AM$3="",Consolidado!$D331=""),0,IF(ISNUMBER(SEARCH(AM$3,Consolidado!$D331)),IF(COUNTIFS(Consolidado!$AC$5:AC331,Consolidado!$AC331,Consolidado!$D$5:D331,"*"&amp;AM$3&amp;"*")=1,1,0),0))</f>
        <v>0</v>
      </c>
      <c r="AN331" s="0" t="n">
        <f aca="false">IF(OR(AN$3="",Consolidado!$D331=""),0,IF(ISNUMBER(SEARCH(AN$3,Consolidado!$D331)),IF(COUNTIFS(Consolidado!$AC$5:AC331,Consolidado!$AC331,Consolidado!$D$5:D331,"*"&amp;AN$3&amp;"*")=1,1,0),0))</f>
        <v>0</v>
      </c>
      <c r="AO331" s="0" t="n">
        <f aca="false">IF(OR(AO$3="",Consolidado!$D331=""),0,IF(ISNUMBER(SEARCH(AO$3,Consolidado!$D331)),IF(COUNTIFS(Consolidado!$AC$5:AC331,Consolidado!$AC331,Consolidado!$D$5:D331,"*"&amp;AO$3&amp;"*")=1,1,0),0))</f>
        <v>0</v>
      </c>
    </row>
    <row r="332" customFormat="false" ht="15" hidden="false" customHeight="false" outlineLevel="0" collapsed="false">
      <c r="B332" s="0" t="n">
        <f aca="false">IF(OR(B$3="",Consolidado!$D332=""),0,IF(ISNUMBER(SEARCH(B$3,Consolidado!$D332)),IF(COUNTIFS(Consolidado!$AC$5:AC332,Consolidado!$AC332,Consolidado!$D$5:D332,"*"&amp;B$3&amp;"*")=1,1,0),0))</f>
        <v>0</v>
      </c>
      <c r="C332" s="0" t="n">
        <f aca="false">IF(OR(C$3="",Consolidado!$D332=""),0,IF(ISNUMBER(SEARCH(C$3,Consolidado!$D332)),IF(COUNTIFS(Consolidado!$AC$5:AC332,Consolidado!$AC332,Consolidado!$D$5:D332,"*"&amp;C$3&amp;"*")=1,1,0),0))</f>
        <v>0</v>
      </c>
      <c r="D332" s="0" t="n">
        <f aca="false">IF(OR(D$3="",Consolidado!$D332=""),0,IF(ISNUMBER(SEARCH(D$3,Consolidado!$D332)),IF(COUNTIFS(Consolidado!$AC$5:AC332,Consolidado!$AC332,Consolidado!$D$5:D332,"*"&amp;D$3&amp;"*")=1,1,0),0))</f>
        <v>0</v>
      </c>
      <c r="E332" s="0" t="n">
        <f aca="false">IF(OR(E$3="",Consolidado!$D332=""),0,IF(ISNUMBER(SEARCH(E$3,Consolidado!$D332)),IF(COUNTIFS(Consolidado!$AC$5:AC332,Consolidado!$AC332,Consolidado!$D$5:D332,"*"&amp;E$3&amp;"*")=1,1,0),0))</f>
        <v>0</v>
      </c>
      <c r="F332" s="0" t="n">
        <f aca="false">IF(OR(F$3="",Consolidado!$D332=""),0,IF(ISNUMBER(SEARCH(F$3,Consolidado!$D332)),IF(COUNTIFS(Consolidado!$AC$5:AC332,Consolidado!$AC332,Consolidado!$D$5:D332,"*"&amp;F$3&amp;"*")=1,1,0),0))</f>
        <v>0</v>
      </c>
      <c r="G332" s="0" t="n">
        <f aca="false">IF(OR(G$3="",Consolidado!$D332=""),0,IF(ISNUMBER(SEARCH(G$3,Consolidado!$D332)),IF(COUNTIFS(Consolidado!$AC$5:AC332,Consolidado!$AC332,Consolidado!$D$5:D332,"*"&amp;G$3&amp;"*")=1,1,0),0))</f>
        <v>0</v>
      </c>
      <c r="H332" s="0" t="n">
        <f aca="false">IF(OR(H$3="",Consolidado!$D332=""),0,IF(ISNUMBER(SEARCH(H$3,Consolidado!$D332)),IF(COUNTIFS(Consolidado!$AC$5:AC332,Consolidado!$AC332,Consolidado!$D$5:D332,"*"&amp;H$3&amp;"*")=1,1,0),0))</f>
        <v>0</v>
      </c>
      <c r="I332" s="0" t="n">
        <f aca="false">IF(OR(I$3="",Consolidado!$D332=""),0,IF(ISNUMBER(SEARCH(I$3,Consolidado!$D332)),IF(COUNTIFS(Consolidado!$AC$5:AC332,Consolidado!$AC332,Consolidado!$D$5:D332,"*"&amp;I$3&amp;"*")=1,1,0),0))</f>
        <v>0</v>
      </c>
      <c r="J332" s="0" t="n">
        <f aca="false">IF(OR(J$3="",Consolidado!$D332=""),0,IF(ISNUMBER(SEARCH(J$3,Consolidado!$D332)),IF(COUNTIFS(Consolidado!$AC$5:AC332,Consolidado!$AC332,Consolidado!$D$5:D332,"*"&amp;J$3&amp;"*")=1,1,0),0))</f>
        <v>0</v>
      </c>
      <c r="K332" s="0" t="n">
        <f aca="false">IF(OR(K$3="",Consolidado!$D332=""),0,IF(ISNUMBER(SEARCH(K$3,Consolidado!$D332)),IF(COUNTIFS(Consolidado!$AC$5:AC332,Consolidado!$AC332,Consolidado!$D$5:D332,"*"&amp;K$3&amp;"*")=1,1,0),0))</f>
        <v>0</v>
      </c>
      <c r="L332" s="0" t="n">
        <f aca="false">IF(OR(L$3="",Consolidado!$D332=""),0,IF(ISNUMBER(SEARCH(L$3,Consolidado!$D332)),IF(COUNTIFS(Consolidado!$AC$5:AC332,Consolidado!$AC332,Consolidado!$D$5:D332,"*"&amp;L$3&amp;"*")=1,1,0),0))</f>
        <v>0</v>
      </c>
      <c r="M332" s="0" t="n">
        <f aca="false">IF(OR(M$3="",Consolidado!$D332=""),0,IF(ISNUMBER(SEARCH(M$3,Consolidado!$D332)),IF(COUNTIFS(Consolidado!$AC$5:AC332,Consolidado!$AC332,Consolidado!$D$5:D332,"*"&amp;M$3&amp;"*")=1,1,0),0))</f>
        <v>0</v>
      </c>
      <c r="N332" s="0" t="n">
        <f aca="false">IF(OR(N$3="",Consolidado!$D332=""),0,IF(ISNUMBER(SEARCH(N$3,Consolidado!$D332)),IF(COUNTIFS(Consolidado!$AC$5:AC332,Consolidado!$AC332,Consolidado!$D$5:D332,"*"&amp;N$3&amp;"*")=1,1,0),0))</f>
        <v>0</v>
      </c>
      <c r="O332" s="0" t="n">
        <f aca="false">IF(OR(O$3="",Consolidado!$D332=""),0,IF(ISNUMBER(SEARCH(O$3,Consolidado!$D332)),IF(COUNTIFS(Consolidado!$AC$5:AC332,Consolidado!$AC332,Consolidado!$D$5:D332,"*"&amp;O$3&amp;"*")=1,1,0),0))</f>
        <v>0</v>
      </c>
      <c r="P332" s="0" t="n">
        <f aca="false">IF(OR(P$3="",Consolidado!$D332=""),0,IF(ISNUMBER(SEARCH(P$3,Consolidado!$D332)),IF(COUNTIFS(Consolidado!$AC$5:AC332,Consolidado!$AC332,Consolidado!$D$5:D332,"*"&amp;P$3&amp;"*")=1,1,0),0))</f>
        <v>0</v>
      </c>
      <c r="Q332" s="0" t="n">
        <f aca="false">IF(OR(Q$3="",Consolidado!$D332=""),0,IF(ISNUMBER(SEARCH(Q$3,Consolidado!$D332)),IF(COUNTIFS(Consolidado!$AC$5:AC332,Consolidado!$AC332,Consolidado!$D$5:D332,"*"&amp;Q$3&amp;"*")=1,1,0),0))</f>
        <v>0</v>
      </c>
      <c r="R332" s="0" t="n">
        <f aca="false">IF(OR(R$3="",Consolidado!$D332=""),0,IF(ISNUMBER(SEARCH(R$3,Consolidado!$D332)),IF(COUNTIFS(Consolidado!$AC$5:AC332,Consolidado!$AC332,Consolidado!$D$5:D332,"*"&amp;R$3&amp;"*")=1,1,0),0))</f>
        <v>0</v>
      </c>
      <c r="S332" s="0" t="n">
        <f aca="false">IF(OR(S$3="",Consolidado!$D332=""),0,IF(ISNUMBER(SEARCH(S$3,Consolidado!$D332)),IF(COUNTIFS(Consolidado!$AC$5:AC332,Consolidado!$AC332,Consolidado!$D$5:D332,"*"&amp;S$3&amp;"*")=1,1,0),0))</f>
        <v>0</v>
      </c>
      <c r="T332" s="0" t="n">
        <f aca="false">IF(OR(T$3="",Consolidado!$D332=""),0,IF(ISNUMBER(SEARCH(T$3,Consolidado!$D332)),IF(COUNTIFS(Consolidado!$AC$5:AC332,Consolidado!$AC332,Consolidado!$D$5:D332,"*"&amp;T$3&amp;"*")=1,1,0),0))</f>
        <v>0</v>
      </c>
      <c r="U332" s="0" t="n">
        <f aca="false">IF(OR(U$3="",Consolidado!$D332=""),0,IF(ISNUMBER(SEARCH(U$3,Consolidado!$D332)),IF(COUNTIFS(Consolidado!$AC$5:AC332,Consolidado!$AC332,Consolidado!$D$5:D332,"*"&amp;U$3&amp;"*")=1,1,0),0))</f>
        <v>0</v>
      </c>
      <c r="V332" s="0" t="n">
        <f aca="false">IF(OR(V$3="",Consolidado!$D332=""),0,IF(ISNUMBER(SEARCH(V$3,Consolidado!$D332)),IF(COUNTIFS(Consolidado!$AC$5:AC332,Consolidado!$AC332,Consolidado!$D$5:D332,"*"&amp;V$3&amp;"*")=1,1,0),0))</f>
        <v>0</v>
      </c>
      <c r="W332" s="0" t="n">
        <f aca="false">IF(OR(W$3="",Consolidado!$D332=""),0,IF(ISNUMBER(SEARCH(W$3,Consolidado!$D332)),IF(COUNTIFS(Consolidado!$AC$5:AC332,Consolidado!$AC332,Consolidado!$D$5:D332,"*"&amp;W$3&amp;"*")=1,1,0),0))</f>
        <v>0</v>
      </c>
      <c r="X332" s="0" t="n">
        <f aca="false">IF(OR(X$3="",Consolidado!$D332=""),0,IF(ISNUMBER(SEARCH(X$3,Consolidado!$D332)),IF(COUNTIFS(Consolidado!$AC$5:AC332,Consolidado!$AC332,Consolidado!$D$5:D332,"*"&amp;X$3&amp;"*")=1,1,0),0))</f>
        <v>0</v>
      </c>
      <c r="Y332" s="0" t="n">
        <f aca="false">IF(OR(Y$3="",Consolidado!$D332=""),0,IF(ISNUMBER(SEARCH(Y$3,Consolidado!$D332)),IF(COUNTIFS(Consolidado!$AC$5:AC332,Consolidado!$AC332,Consolidado!$D$5:D332,"*"&amp;Y$3&amp;"*")=1,1,0),0))</f>
        <v>0</v>
      </c>
      <c r="Z332" s="0" t="n">
        <f aca="false">IF(OR(Z$3="",Consolidado!$D332=""),0,IF(ISNUMBER(SEARCH(Z$3,Consolidado!$D332)),IF(COUNTIFS(Consolidado!$AC$5:AC332,Consolidado!$AC332,Consolidado!$D$5:D332,"*"&amp;Z$3&amp;"*")=1,1,0),0))</f>
        <v>0</v>
      </c>
      <c r="AA332" s="0" t="n">
        <f aca="false">IF(OR(AA$3="",Consolidado!$D332=""),0,IF(ISNUMBER(SEARCH(AA$3,Consolidado!$D332)),IF(COUNTIFS(Consolidado!$AC$5:AC332,Consolidado!$AC332,Consolidado!$D$5:D332,"*"&amp;AA$3&amp;"*")=1,1,0),0))</f>
        <v>0</v>
      </c>
      <c r="AB332" s="0" t="n">
        <f aca="false">IF(OR(AB$3="",Consolidado!$D332=""),0,IF(ISNUMBER(SEARCH(AB$3,Consolidado!$D332)),IF(COUNTIFS(Consolidado!$AC$5:AC332,Consolidado!$AC332,Consolidado!$D$5:D332,"*"&amp;AB$3&amp;"*")=1,1,0),0))</f>
        <v>0</v>
      </c>
      <c r="AC332" s="0" t="n">
        <f aca="false">IF(OR(AC$3="",Consolidado!$D332=""),0,IF(ISNUMBER(SEARCH(AC$3,Consolidado!$D332)),IF(COUNTIFS(Consolidado!$AC$5:AC332,Consolidado!$AC332,Consolidado!$D$5:D332,"*"&amp;AC$3&amp;"*")=1,1,0),0))</f>
        <v>0</v>
      </c>
      <c r="AD332" s="0" t="n">
        <f aca="false">IF(OR(AD$3="",Consolidado!$D332=""),0,IF(ISNUMBER(SEARCH(AD$3,Consolidado!$D332)),IF(COUNTIFS(Consolidado!$AC$5:AC332,Consolidado!$AC332,Consolidado!$D$5:D332,"*"&amp;AD$3&amp;"*")=1,1,0),0))</f>
        <v>0</v>
      </c>
      <c r="AE332" s="0" t="n">
        <f aca="false">IF(OR(AE$3="",Consolidado!$D332=""),0,IF(ISNUMBER(SEARCH(AE$3,Consolidado!$D332)),IF(COUNTIFS(Consolidado!$AC$5:AC332,Consolidado!$AC332,Consolidado!$D$5:D332,"*"&amp;AE$3&amp;"*")=1,1,0),0))</f>
        <v>0</v>
      </c>
      <c r="AF332" s="0" t="n">
        <f aca="false">IF(OR(AF$3="",Consolidado!$D332=""),0,IF(ISNUMBER(SEARCH(AF$3,Consolidado!$D332)),IF(COUNTIFS(Consolidado!$AC$5:AC332,Consolidado!$AC332,Consolidado!$D$5:D332,"*"&amp;AF$3&amp;"*")=1,1,0),0))</f>
        <v>0</v>
      </c>
      <c r="AG332" s="0" t="n">
        <f aca="false">IF(OR(AG$3="",Consolidado!$D332=""),0,IF(ISNUMBER(SEARCH(AG$3,Consolidado!$D332)),IF(COUNTIFS(Consolidado!$AC$5:AC332,Consolidado!$AC332,Consolidado!$D$5:D332,"*"&amp;AG$3&amp;"*")=1,1,0),0))</f>
        <v>0</v>
      </c>
      <c r="AH332" s="0" t="n">
        <f aca="false">IF(OR(AH$3="",Consolidado!$D332=""),0,IF(ISNUMBER(SEARCH(AH$3,Consolidado!$D332)),IF(COUNTIFS(Consolidado!$AC$5:AC332,Consolidado!$AC332,Consolidado!$D$5:D332,"*"&amp;AH$3&amp;"*")=1,1,0),0))</f>
        <v>0</v>
      </c>
      <c r="AI332" s="0" t="n">
        <f aca="false">IF(OR(AI$3="",Consolidado!$D332=""),0,IF(ISNUMBER(SEARCH(AI$3,Consolidado!$D332)),IF(COUNTIFS(Consolidado!$AC$5:AC332,Consolidado!$AC332,Consolidado!$D$5:D332,"*"&amp;AI$3&amp;"*")=1,1,0),0))</f>
        <v>0</v>
      </c>
      <c r="AJ332" s="0" t="n">
        <f aca="false">IF(OR(AJ$3="",Consolidado!$D332=""),0,IF(ISNUMBER(SEARCH(AJ$3,Consolidado!$D332)),IF(COUNTIFS(Consolidado!$AC$5:AC332,Consolidado!$AC332,Consolidado!$D$5:D332,"*"&amp;AJ$3&amp;"*")=1,1,0),0))</f>
        <v>0</v>
      </c>
      <c r="AK332" s="0" t="n">
        <f aca="false">IF(OR(AK$3="",Consolidado!$D332=""),0,IF(ISNUMBER(SEARCH(AK$3,Consolidado!$D332)),IF(COUNTIFS(Consolidado!$AC$5:AC332,Consolidado!$AC332,Consolidado!$D$5:D332,"*"&amp;AK$3&amp;"*")=1,1,0),0))</f>
        <v>0</v>
      </c>
      <c r="AL332" s="0" t="n">
        <f aca="false">IF(OR(AL$3="",Consolidado!$D332=""),0,IF(ISNUMBER(SEARCH(AL$3,Consolidado!$D332)),IF(COUNTIFS(Consolidado!$AC$5:AC332,Consolidado!$AC332,Consolidado!$D$5:D332,"*"&amp;AL$3&amp;"*")=1,1,0),0))</f>
        <v>0</v>
      </c>
      <c r="AM332" s="0" t="n">
        <f aca="false">IF(OR(AM$3="",Consolidado!$D332=""),0,IF(ISNUMBER(SEARCH(AM$3,Consolidado!$D332)),IF(COUNTIFS(Consolidado!$AC$5:AC332,Consolidado!$AC332,Consolidado!$D$5:D332,"*"&amp;AM$3&amp;"*")=1,1,0),0))</f>
        <v>0</v>
      </c>
      <c r="AN332" s="0" t="n">
        <f aca="false">IF(OR(AN$3="",Consolidado!$D332=""),0,IF(ISNUMBER(SEARCH(AN$3,Consolidado!$D332)),IF(COUNTIFS(Consolidado!$AC$5:AC332,Consolidado!$AC332,Consolidado!$D$5:D332,"*"&amp;AN$3&amp;"*")=1,1,0),0))</f>
        <v>0</v>
      </c>
      <c r="AO332" s="0" t="n">
        <f aca="false">IF(OR(AO$3="",Consolidado!$D332=""),0,IF(ISNUMBER(SEARCH(AO$3,Consolidado!$D332)),IF(COUNTIFS(Consolidado!$AC$5:AC332,Consolidado!$AC332,Consolidado!$D$5:D332,"*"&amp;AO$3&amp;"*")=1,1,0),0))</f>
        <v>0</v>
      </c>
    </row>
    <row r="333" customFormat="false" ht="15" hidden="false" customHeight="false" outlineLevel="0" collapsed="false">
      <c r="B333" s="0" t="n">
        <f aca="false">IF(OR(B$3="",Consolidado!$D333=""),0,IF(ISNUMBER(SEARCH(B$3,Consolidado!$D333)),IF(COUNTIFS(Consolidado!$AC$5:AC333,Consolidado!$AC333,Consolidado!$D$5:D333,"*"&amp;B$3&amp;"*")=1,1,0),0))</f>
        <v>0</v>
      </c>
      <c r="C333" s="0" t="n">
        <f aca="false">IF(OR(C$3="",Consolidado!$D333=""),0,IF(ISNUMBER(SEARCH(C$3,Consolidado!$D333)),IF(COUNTIFS(Consolidado!$AC$5:AC333,Consolidado!$AC333,Consolidado!$D$5:D333,"*"&amp;C$3&amp;"*")=1,1,0),0))</f>
        <v>0</v>
      </c>
      <c r="D333" s="0" t="n">
        <f aca="false">IF(OR(D$3="",Consolidado!$D333=""),0,IF(ISNUMBER(SEARCH(D$3,Consolidado!$D333)),IF(COUNTIFS(Consolidado!$AC$5:AC333,Consolidado!$AC333,Consolidado!$D$5:D333,"*"&amp;D$3&amp;"*")=1,1,0),0))</f>
        <v>0</v>
      </c>
      <c r="E333" s="0" t="n">
        <f aca="false">IF(OR(E$3="",Consolidado!$D333=""),0,IF(ISNUMBER(SEARCH(E$3,Consolidado!$D333)),IF(COUNTIFS(Consolidado!$AC$5:AC333,Consolidado!$AC333,Consolidado!$D$5:D333,"*"&amp;E$3&amp;"*")=1,1,0),0))</f>
        <v>0</v>
      </c>
      <c r="F333" s="0" t="n">
        <f aca="false">IF(OR(F$3="",Consolidado!$D333=""),0,IF(ISNUMBER(SEARCH(F$3,Consolidado!$D333)),IF(COUNTIFS(Consolidado!$AC$5:AC333,Consolidado!$AC333,Consolidado!$D$5:D333,"*"&amp;F$3&amp;"*")=1,1,0),0))</f>
        <v>0</v>
      </c>
      <c r="G333" s="0" t="n">
        <f aca="false">IF(OR(G$3="",Consolidado!$D333=""),0,IF(ISNUMBER(SEARCH(G$3,Consolidado!$D333)),IF(COUNTIFS(Consolidado!$AC$5:AC333,Consolidado!$AC333,Consolidado!$D$5:D333,"*"&amp;G$3&amp;"*")=1,1,0),0))</f>
        <v>0</v>
      </c>
      <c r="H333" s="0" t="n">
        <f aca="false">IF(OR(H$3="",Consolidado!$D333=""),0,IF(ISNUMBER(SEARCH(H$3,Consolidado!$D333)),IF(COUNTIFS(Consolidado!$AC$5:AC333,Consolidado!$AC333,Consolidado!$D$5:D333,"*"&amp;H$3&amp;"*")=1,1,0),0))</f>
        <v>0</v>
      </c>
      <c r="I333" s="0" t="n">
        <f aca="false">IF(OR(I$3="",Consolidado!$D333=""),0,IF(ISNUMBER(SEARCH(I$3,Consolidado!$D333)),IF(COUNTIFS(Consolidado!$AC$5:AC333,Consolidado!$AC333,Consolidado!$D$5:D333,"*"&amp;I$3&amp;"*")=1,1,0),0))</f>
        <v>0</v>
      </c>
      <c r="J333" s="0" t="n">
        <f aca="false">IF(OR(J$3="",Consolidado!$D333=""),0,IF(ISNUMBER(SEARCH(J$3,Consolidado!$D333)),IF(COUNTIFS(Consolidado!$AC$5:AC333,Consolidado!$AC333,Consolidado!$D$5:D333,"*"&amp;J$3&amp;"*")=1,1,0),0))</f>
        <v>0</v>
      </c>
      <c r="K333" s="0" t="n">
        <f aca="false">IF(OR(K$3="",Consolidado!$D333=""),0,IF(ISNUMBER(SEARCH(K$3,Consolidado!$D333)),IF(COUNTIFS(Consolidado!$AC$5:AC333,Consolidado!$AC333,Consolidado!$D$5:D333,"*"&amp;K$3&amp;"*")=1,1,0),0))</f>
        <v>0</v>
      </c>
      <c r="L333" s="0" t="n">
        <f aca="false">IF(OR(L$3="",Consolidado!$D333=""),0,IF(ISNUMBER(SEARCH(L$3,Consolidado!$D333)),IF(COUNTIFS(Consolidado!$AC$5:AC333,Consolidado!$AC333,Consolidado!$D$5:D333,"*"&amp;L$3&amp;"*")=1,1,0),0))</f>
        <v>0</v>
      </c>
      <c r="M333" s="0" t="n">
        <f aca="false">IF(OR(M$3="",Consolidado!$D333=""),0,IF(ISNUMBER(SEARCH(M$3,Consolidado!$D333)),IF(COUNTIFS(Consolidado!$AC$5:AC333,Consolidado!$AC333,Consolidado!$D$5:D333,"*"&amp;M$3&amp;"*")=1,1,0),0))</f>
        <v>0</v>
      </c>
      <c r="N333" s="0" t="n">
        <f aca="false">IF(OR(N$3="",Consolidado!$D333=""),0,IF(ISNUMBER(SEARCH(N$3,Consolidado!$D333)),IF(COUNTIFS(Consolidado!$AC$5:AC333,Consolidado!$AC333,Consolidado!$D$5:D333,"*"&amp;N$3&amp;"*")=1,1,0),0))</f>
        <v>0</v>
      </c>
      <c r="O333" s="0" t="n">
        <f aca="false">IF(OR(O$3="",Consolidado!$D333=""),0,IF(ISNUMBER(SEARCH(O$3,Consolidado!$D333)),IF(COUNTIFS(Consolidado!$AC$5:AC333,Consolidado!$AC333,Consolidado!$D$5:D333,"*"&amp;O$3&amp;"*")=1,1,0),0))</f>
        <v>0</v>
      </c>
      <c r="P333" s="0" t="n">
        <f aca="false">IF(OR(P$3="",Consolidado!$D333=""),0,IF(ISNUMBER(SEARCH(P$3,Consolidado!$D333)),IF(COUNTIFS(Consolidado!$AC$5:AC333,Consolidado!$AC333,Consolidado!$D$5:D333,"*"&amp;P$3&amp;"*")=1,1,0),0))</f>
        <v>0</v>
      </c>
      <c r="Q333" s="0" t="n">
        <f aca="false">IF(OR(Q$3="",Consolidado!$D333=""),0,IF(ISNUMBER(SEARCH(Q$3,Consolidado!$D333)),IF(COUNTIFS(Consolidado!$AC$5:AC333,Consolidado!$AC333,Consolidado!$D$5:D333,"*"&amp;Q$3&amp;"*")=1,1,0),0))</f>
        <v>0</v>
      </c>
      <c r="R333" s="0" t="n">
        <f aca="false">IF(OR(R$3="",Consolidado!$D333=""),0,IF(ISNUMBER(SEARCH(R$3,Consolidado!$D333)),IF(COUNTIFS(Consolidado!$AC$5:AC333,Consolidado!$AC333,Consolidado!$D$5:D333,"*"&amp;R$3&amp;"*")=1,1,0),0))</f>
        <v>0</v>
      </c>
      <c r="S333" s="0" t="n">
        <f aca="false">IF(OR(S$3="",Consolidado!$D333=""),0,IF(ISNUMBER(SEARCH(S$3,Consolidado!$D333)),IF(COUNTIFS(Consolidado!$AC$5:AC333,Consolidado!$AC333,Consolidado!$D$5:D333,"*"&amp;S$3&amp;"*")=1,1,0),0))</f>
        <v>0</v>
      </c>
      <c r="T333" s="0" t="n">
        <f aca="false">IF(OR(T$3="",Consolidado!$D333=""),0,IF(ISNUMBER(SEARCH(T$3,Consolidado!$D333)),IF(COUNTIFS(Consolidado!$AC$5:AC333,Consolidado!$AC333,Consolidado!$D$5:D333,"*"&amp;T$3&amp;"*")=1,1,0),0))</f>
        <v>0</v>
      </c>
      <c r="U333" s="0" t="n">
        <f aca="false">IF(OR(U$3="",Consolidado!$D333=""),0,IF(ISNUMBER(SEARCH(U$3,Consolidado!$D333)),IF(COUNTIFS(Consolidado!$AC$5:AC333,Consolidado!$AC333,Consolidado!$D$5:D333,"*"&amp;U$3&amp;"*")=1,1,0),0))</f>
        <v>0</v>
      </c>
      <c r="V333" s="0" t="n">
        <f aca="false">IF(OR(V$3="",Consolidado!$D333=""),0,IF(ISNUMBER(SEARCH(V$3,Consolidado!$D333)),IF(COUNTIFS(Consolidado!$AC$5:AC333,Consolidado!$AC333,Consolidado!$D$5:D333,"*"&amp;V$3&amp;"*")=1,1,0),0))</f>
        <v>0</v>
      </c>
      <c r="W333" s="0" t="n">
        <f aca="false">IF(OR(W$3="",Consolidado!$D333=""),0,IF(ISNUMBER(SEARCH(W$3,Consolidado!$D333)),IF(COUNTIFS(Consolidado!$AC$5:AC333,Consolidado!$AC333,Consolidado!$D$5:D333,"*"&amp;W$3&amp;"*")=1,1,0),0))</f>
        <v>0</v>
      </c>
      <c r="X333" s="0" t="n">
        <f aca="false">IF(OR(X$3="",Consolidado!$D333=""),0,IF(ISNUMBER(SEARCH(X$3,Consolidado!$D333)),IF(COUNTIFS(Consolidado!$AC$5:AC333,Consolidado!$AC333,Consolidado!$D$5:D333,"*"&amp;X$3&amp;"*")=1,1,0),0))</f>
        <v>0</v>
      </c>
      <c r="Y333" s="0" t="n">
        <f aca="false">IF(OR(Y$3="",Consolidado!$D333=""),0,IF(ISNUMBER(SEARCH(Y$3,Consolidado!$D333)),IF(COUNTIFS(Consolidado!$AC$5:AC333,Consolidado!$AC333,Consolidado!$D$5:D333,"*"&amp;Y$3&amp;"*")=1,1,0),0))</f>
        <v>0</v>
      </c>
      <c r="Z333" s="0" t="n">
        <f aca="false">IF(OR(Z$3="",Consolidado!$D333=""),0,IF(ISNUMBER(SEARCH(Z$3,Consolidado!$D333)),IF(COUNTIFS(Consolidado!$AC$5:AC333,Consolidado!$AC333,Consolidado!$D$5:D333,"*"&amp;Z$3&amp;"*")=1,1,0),0))</f>
        <v>0</v>
      </c>
      <c r="AA333" s="0" t="n">
        <f aca="false">IF(OR(AA$3="",Consolidado!$D333=""),0,IF(ISNUMBER(SEARCH(AA$3,Consolidado!$D333)),IF(COUNTIFS(Consolidado!$AC$5:AC333,Consolidado!$AC333,Consolidado!$D$5:D333,"*"&amp;AA$3&amp;"*")=1,1,0),0))</f>
        <v>0</v>
      </c>
      <c r="AB333" s="0" t="n">
        <f aca="false">IF(OR(AB$3="",Consolidado!$D333=""),0,IF(ISNUMBER(SEARCH(AB$3,Consolidado!$D333)),IF(COUNTIFS(Consolidado!$AC$5:AC333,Consolidado!$AC333,Consolidado!$D$5:D333,"*"&amp;AB$3&amp;"*")=1,1,0),0))</f>
        <v>0</v>
      </c>
      <c r="AC333" s="0" t="n">
        <f aca="false">IF(OR(AC$3="",Consolidado!$D333=""),0,IF(ISNUMBER(SEARCH(AC$3,Consolidado!$D333)),IF(COUNTIFS(Consolidado!$AC$5:AC333,Consolidado!$AC333,Consolidado!$D$5:D333,"*"&amp;AC$3&amp;"*")=1,1,0),0))</f>
        <v>0</v>
      </c>
      <c r="AD333" s="0" t="n">
        <f aca="false">IF(OR(AD$3="",Consolidado!$D333=""),0,IF(ISNUMBER(SEARCH(AD$3,Consolidado!$D333)),IF(COUNTIFS(Consolidado!$AC$5:AC333,Consolidado!$AC333,Consolidado!$D$5:D333,"*"&amp;AD$3&amp;"*")=1,1,0),0))</f>
        <v>0</v>
      </c>
      <c r="AE333" s="0" t="n">
        <f aca="false">IF(OR(AE$3="",Consolidado!$D333=""),0,IF(ISNUMBER(SEARCH(AE$3,Consolidado!$D333)),IF(COUNTIFS(Consolidado!$AC$5:AC333,Consolidado!$AC333,Consolidado!$D$5:D333,"*"&amp;AE$3&amp;"*")=1,1,0),0))</f>
        <v>0</v>
      </c>
      <c r="AF333" s="0" t="n">
        <f aca="false">IF(OR(AF$3="",Consolidado!$D333=""),0,IF(ISNUMBER(SEARCH(AF$3,Consolidado!$D333)),IF(COUNTIFS(Consolidado!$AC$5:AC333,Consolidado!$AC333,Consolidado!$D$5:D333,"*"&amp;AF$3&amp;"*")=1,1,0),0))</f>
        <v>0</v>
      </c>
      <c r="AG333" s="0" t="n">
        <f aca="false">IF(OR(AG$3="",Consolidado!$D333=""),0,IF(ISNUMBER(SEARCH(AG$3,Consolidado!$D333)),IF(COUNTIFS(Consolidado!$AC$5:AC333,Consolidado!$AC333,Consolidado!$D$5:D333,"*"&amp;AG$3&amp;"*")=1,1,0),0))</f>
        <v>0</v>
      </c>
      <c r="AH333" s="0" t="n">
        <f aca="false">IF(OR(AH$3="",Consolidado!$D333=""),0,IF(ISNUMBER(SEARCH(AH$3,Consolidado!$D333)),IF(COUNTIFS(Consolidado!$AC$5:AC333,Consolidado!$AC333,Consolidado!$D$5:D333,"*"&amp;AH$3&amp;"*")=1,1,0),0))</f>
        <v>0</v>
      </c>
      <c r="AI333" s="0" t="n">
        <f aca="false">IF(OR(AI$3="",Consolidado!$D333=""),0,IF(ISNUMBER(SEARCH(AI$3,Consolidado!$D333)),IF(COUNTIFS(Consolidado!$AC$5:AC333,Consolidado!$AC333,Consolidado!$D$5:D333,"*"&amp;AI$3&amp;"*")=1,1,0),0))</f>
        <v>0</v>
      </c>
      <c r="AJ333" s="0" t="n">
        <f aca="false">IF(OR(AJ$3="",Consolidado!$D333=""),0,IF(ISNUMBER(SEARCH(AJ$3,Consolidado!$D333)),IF(COUNTIFS(Consolidado!$AC$5:AC333,Consolidado!$AC333,Consolidado!$D$5:D333,"*"&amp;AJ$3&amp;"*")=1,1,0),0))</f>
        <v>0</v>
      </c>
      <c r="AK333" s="0" t="n">
        <f aca="false">IF(OR(AK$3="",Consolidado!$D333=""),0,IF(ISNUMBER(SEARCH(AK$3,Consolidado!$D333)),IF(COUNTIFS(Consolidado!$AC$5:AC333,Consolidado!$AC333,Consolidado!$D$5:D333,"*"&amp;AK$3&amp;"*")=1,1,0),0))</f>
        <v>0</v>
      </c>
      <c r="AL333" s="0" t="n">
        <f aca="false">IF(OR(AL$3="",Consolidado!$D333=""),0,IF(ISNUMBER(SEARCH(AL$3,Consolidado!$D333)),IF(COUNTIFS(Consolidado!$AC$5:AC333,Consolidado!$AC333,Consolidado!$D$5:D333,"*"&amp;AL$3&amp;"*")=1,1,0),0))</f>
        <v>0</v>
      </c>
      <c r="AM333" s="0" t="n">
        <f aca="false">IF(OR(AM$3="",Consolidado!$D333=""),0,IF(ISNUMBER(SEARCH(AM$3,Consolidado!$D333)),IF(COUNTIFS(Consolidado!$AC$5:AC333,Consolidado!$AC333,Consolidado!$D$5:D333,"*"&amp;AM$3&amp;"*")=1,1,0),0))</f>
        <v>0</v>
      </c>
      <c r="AN333" s="0" t="n">
        <f aca="false">IF(OR(AN$3="",Consolidado!$D333=""),0,IF(ISNUMBER(SEARCH(AN$3,Consolidado!$D333)),IF(COUNTIFS(Consolidado!$AC$5:AC333,Consolidado!$AC333,Consolidado!$D$5:D333,"*"&amp;AN$3&amp;"*")=1,1,0),0))</f>
        <v>0</v>
      </c>
      <c r="AO333" s="0" t="n">
        <f aca="false">IF(OR(AO$3="",Consolidado!$D333=""),0,IF(ISNUMBER(SEARCH(AO$3,Consolidado!$D333)),IF(COUNTIFS(Consolidado!$AC$5:AC333,Consolidado!$AC333,Consolidado!$D$5:D333,"*"&amp;AO$3&amp;"*")=1,1,0),0))</f>
        <v>0</v>
      </c>
    </row>
    <row r="334" customFormat="false" ht="15" hidden="false" customHeight="false" outlineLevel="0" collapsed="false">
      <c r="B334" s="0" t="n">
        <f aca="false">IF(OR(B$3="",Consolidado!$D334=""),0,IF(ISNUMBER(SEARCH(B$3,Consolidado!$D334)),IF(COUNTIFS(Consolidado!$AC$5:AC334,Consolidado!$AC334,Consolidado!$D$5:D334,"*"&amp;B$3&amp;"*")=1,1,0),0))</f>
        <v>0</v>
      </c>
      <c r="C334" s="0" t="n">
        <f aca="false">IF(OR(C$3="",Consolidado!$D334=""),0,IF(ISNUMBER(SEARCH(C$3,Consolidado!$D334)),IF(COUNTIFS(Consolidado!$AC$5:AC334,Consolidado!$AC334,Consolidado!$D$5:D334,"*"&amp;C$3&amp;"*")=1,1,0),0))</f>
        <v>0</v>
      </c>
      <c r="D334" s="0" t="n">
        <f aca="false">IF(OR(D$3="",Consolidado!$D334=""),0,IF(ISNUMBER(SEARCH(D$3,Consolidado!$D334)),IF(COUNTIFS(Consolidado!$AC$5:AC334,Consolidado!$AC334,Consolidado!$D$5:D334,"*"&amp;D$3&amp;"*")=1,1,0),0))</f>
        <v>0</v>
      </c>
      <c r="E334" s="0" t="n">
        <f aca="false">IF(OR(E$3="",Consolidado!$D334=""),0,IF(ISNUMBER(SEARCH(E$3,Consolidado!$D334)),IF(COUNTIFS(Consolidado!$AC$5:AC334,Consolidado!$AC334,Consolidado!$D$5:D334,"*"&amp;E$3&amp;"*")=1,1,0),0))</f>
        <v>0</v>
      </c>
      <c r="F334" s="0" t="n">
        <f aca="false">IF(OR(F$3="",Consolidado!$D334=""),0,IF(ISNUMBER(SEARCH(F$3,Consolidado!$D334)),IF(COUNTIFS(Consolidado!$AC$5:AC334,Consolidado!$AC334,Consolidado!$D$5:D334,"*"&amp;F$3&amp;"*")=1,1,0),0))</f>
        <v>0</v>
      </c>
      <c r="G334" s="0" t="n">
        <f aca="false">IF(OR(G$3="",Consolidado!$D334=""),0,IF(ISNUMBER(SEARCH(G$3,Consolidado!$D334)),IF(COUNTIFS(Consolidado!$AC$5:AC334,Consolidado!$AC334,Consolidado!$D$5:D334,"*"&amp;G$3&amp;"*")=1,1,0),0))</f>
        <v>0</v>
      </c>
      <c r="H334" s="0" t="n">
        <f aca="false">IF(OR(H$3="",Consolidado!$D334=""),0,IF(ISNUMBER(SEARCH(H$3,Consolidado!$D334)),IF(COUNTIFS(Consolidado!$AC$5:AC334,Consolidado!$AC334,Consolidado!$D$5:D334,"*"&amp;H$3&amp;"*")=1,1,0),0))</f>
        <v>0</v>
      </c>
      <c r="I334" s="0" t="n">
        <f aca="false">IF(OR(I$3="",Consolidado!$D334=""),0,IF(ISNUMBER(SEARCH(I$3,Consolidado!$D334)),IF(COUNTIFS(Consolidado!$AC$5:AC334,Consolidado!$AC334,Consolidado!$D$5:D334,"*"&amp;I$3&amp;"*")=1,1,0),0))</f>
        <v>0</v>
      </c>
      <c r="J334" s="0" t="n">
        <f aca="false">IF(OR(J$3="",Consolidado!$D334=""),0,IF(ISNUMBER(SEARCH(J$3,Consolidado!$D334)),IF(COUNTIFS(Consolidado!$AC$5:AC334,Consolidado!$AC334,Consolidado!$D$5:D334,"*"&amp;J$3&amp;"*")=1,1,0),0))</f>
        <v>0</v>
      </c>
      <c r="K334" s="0" t="n">
        <f aca="false">IF(OR(K$3="",Consolidado!$D334=""),0,IF(ISNUMBER(SEARCH(K$3,Consolidado!$D334)),IF(COUNTIFS(Consolidado!$AC$5:AC334,Consolidado!$AC334,Consolidado!$D$5:D334,"*"&amp;K$3&amp;"*")=1,1,0),0))</f>
        <v>0</v>
      </c>
      <c r="L334" s="0" t="n">
        <f aca="false">IF(OR(L$3="",Consolidado!$D334=""),0,IF(ISNUMBER(SEARCH(L$3,Consolidado!$D334)),IF(COUNTIFS(Consolidado!$AC$5:AC334,Consolidado!$AC334,Consolidado!$D$5:D334,"*"&amp;L$3&amp;"*")=1,1,0),0))</f>
        <v>0</v>
      </c>
      <c r="M334" s="0" t="n">
        <f aca="false">IF(OR(M$3="",Consolidado!$D334=""),0,IF(ISNUMBER(SEARCH(M$3,Consolidado!$D334)),IF(COUNTIFS(Consolidado!$AC$5:AC334,Consolidado!$AC334,Consolidado!$D$5:D334,"*"&amp;M$3&amp;"*")=1,1,0),0))</f>
        <v>0</v>
      </c>
      <c r="N334" s="0" t="n">
        <f aca="false">IF(OR(N$3="",Consolidado!$D334=""),0,IF(ISNUMBER(SEARCH(N$3,Consolidado!$D334)),IF(COUNTIFS(Consolidado!$AC$5:AC334,Consolidado!$AC334,Consolidado!$D$5:D334,"*"&amp;N$3&amp;"*")=1,1,0),0))</f>
        <v>0</v>
      </c>
      <c r="O334" s="0" t="n">
        <f aca="false">IF(OR(O$3="",Consolidado!$D334=""),0,IF(ISNUMBER(SEARCH(O$3,Consolidado!$D334)),IF(COUNTIFS(Consolidado!$AC$5:AC334,Consolidado!$AC334,Consolidado!$D$5:D334,"*"&amp;O$3&amp;"*")=1,1,0),0))</f>
        <v>0</v>
      </c>
      <c r="P334" s="0" t="n">
        <f aca="false">IF(OR(P$3="",Consolidado!$D334=""),0,IF(ISNUMBER(SEARCH(P$3,Consolidado!$D334)),IF(COUNTIFS(Consolidado!$AC$5:AC334,Consolidado!$AC334,Consolidado!$D$5:D334,"*"&amp;P$3&amp;"*")=1,1,0),0))</f>
        <v>0</v>
      </c>
      <c r="Q334" s="0" t="n">
        <f aca="false">IF(OR(Q$3="",Consolidado!$D334=""),0,IF(ISNUMBER(SEARCH(Q$3,Consolidado!$D334)),IF(COUNTIFS(Consolidado!$AC$5:AC334,Consolidado!$AC334,Consolidado!$D$5:D334,"*"&amp;Q$3&amp;"*")=1,1,0),0))</f>
        <v>0</v>
      </c>
      <c r="R334" s="0" t="n">
        <f aca="false">IF(OR(R$3="",Consolidado!$D334=""),0,IF(ISNUMBER(SEARCH(R$3,Consolidado!$D334)),IF(COUNTIFS(Consolidado!$AC$5:AC334,Consolidado!$AC334,Consolidado!$D$5:D334,"*"&amp;R$3&amp;"*")=1,1,0),0))</f>
        <v>0</v>
      </c>
      <c r="S334" s="0" t="n">
        <f aca="false">IF(OR(S$3="",Consolidado!$D334=""),0,IF(ISNUMBER(SEARCH(S$3,Consolidado!$D334)),IF(COUNTIFS(Consolidado!$AC$5:AC334,Consolidado!$AC334,Consolidado!$D$5:D334,"*"&amp;S$3&amp;"*")=1,1,0),0))</f>
        <v>0</v>
      </c>
      <c r="T334" s="0" t="n">
        <f aca="false">IF(OR(T$3="",Consolidado!$D334=""),0,IF(ISNUMBER(SEARCH(T$3,Consolidado!$D334)),IF(COUNTIFS(Consolidado!$AC$5:AC334,Consolidado!$AC334,Consolidado!$D$5:D334,"*"&amp;T$3&amp;"*")=1,1,0),0))</f>
        <v>0</v>
      </c>
      <c r="U334" s="0" t="n">
        <f aca="false">IF(OR(U$3="",Consolidado!$D334=""),0,IF(ISNUMBER(SEARCH(U$3,Consolidado!$D334)),IF(COUNTIFS(Consolidado!$AC$5:AC334,Consolidado!$AC334,Consolidado!$D$5:D334,"*"&amp;U$3&amp;"*")=1,1,0),0))</f>
        <v>0</v>
      </c>
      <c r="V334" s="0" t="n">
        <f aca="false">IF(OR(V$3="",Consolidado!$D334=""),0,IF(ISNUMBER(SEARCH(V$3,Consolidado!$D334)),IF(COUNTIFS(Consolidado!$AC$5:AC334,Consolidado!$AC334,Consolidado!$D$5:D334,"*"&amp;V$3&amp;"*")=1,1,0),0))</f>
        <v>0</v>
      </c>
      <c r="W334" s="0" t="n">
        <f aca="false">IF(OR(W$3="",Consolidado!$D334=""),0,IF(ISNUMBER(SEARCH(W$3,Consolidado!$D334)),IF(COUNTIFS(Consolidado!$AC$5:AC334,Consolidado!$AC334,Consolidado!$D$5:D334,"*"&amp;W$3&amp;"*")=1,1,0),0))</f>
        <v>0</v>
      </c>
      <c r="X334" s="0" t="n">
        <f aca="false">IF(OR(X$3="",Consolidado!$D334=""),0,IF(ISNUMBER(SEARCH(X$3,Consolidado!$D334)),IF(COUNTIFS(Consolidado!$AC$5:AC334,Consolidado!$AC334,Consolidado!$D$5:D334,"*"&amp;X$3&amp;"*")=1,1,0),0))</f>
        <v>0</v>
      </c>
      <c r="Y334" s="0" t="n">
        <f aca="false">IF(OR(Y$3="",Consolidado!$D334=""),0,IF(ISNUMBER(SEARCH(Y$3,Consolidado!$D334)),IF(COUNTIFS(Consolidado!$AC$5:AC334,Consolidado!$AC334,Consolidado!$D$5:D334,"*"&amp;Y$3&amp;"*")=1,1,0),0))</f>
        <v>0</v>
      </c>
      <c r="Z334" s="0" t="n">
        <f aca="false">IF(OR(Z$3="",Consolidado!$D334=""),0,IF(ISNUMBER(SEARCH(Z$3,Consolidado!$D334)),IF(COUNTIFS(Consolidado!$AC$5:AC334,Consolidado!$AC334,Consolidado!$D$5:D334,"*"&amp;Z$3&amp;"*")=1,1,0),0))</f>
        <v>0</v>
      </c>
      <c r="AA334" s="0" t="n">
        <f aca="false">IF(OR(AA$3="",Consolidado!$D334=""),0,IF(ISNUMBER(SEARCH(AA$3,Consolidado!$D334)),IF(COUNTIFS(Consolidado!$AC$5:AC334,Consolidado!$AC334,Consolidado!$D$5:D334,"*"&amp;AA$3&amp;"*")=1,1,0),0))</f>
        <v>0</v>
      </c>
      <c r="AB334" s="0" t="n">
        <f aca="false">IF(OR(AB$3="",Consolidado!$D334=""),0,IF(ISNUMBER(SEARCH(AB$3,Consolidado!$D334)),IF(COUNTIFS(Consolidado!$AC$5:AC334,Consolidado!$AC334,Consolidado!$D$5:D334,"*"&amp;AB$3&amp;"*")=1,1,0),0))</f>
        <v>0</v>
      </c>
      <c r="AC334" s="0" t="n">
        <f aca="false">IF(OR(AC$3="",Consolidado!$D334=""),0,IF(ISNUMBER(SEARCH(AC$3,Consolidado!$D334)),IF(COUNTIFS(Consolidado!$AC$5:AC334,Consolidado!$AC334,Consolidado!$D$5:D334,"*"&amp;AC$3&amp;"*")=1,1,0),0))</f>
        <v>0</v>
      </c>
      <c r="AD334" s="0" t="n">
        <f aca="false">IF(OR(AD$3="",Consolidado!$D334=""),0,IF(ISNUMBER(SEARCH(AD$3,Consolidado!$D334)),IF(COUNTIFS(Consolidado!$AC$5:AC334,Consolidado!$AC334,Consolidado!$D$5:D334,"*"&amp;AD$3&amp;"*")=1,1,0),0))</f>
        <v>0</v>
      </c>
      <c r="AE334" s="0" t="n">
        <f aca="false">IF(OR(AE$3="",Consolidado!$D334=""),0,IF(ISNUMBER(SEARCH(AE$3,Consolidado!$D334)),IF(COUNTIFS(Consolidado!$AC$5:AC334,Consolidado!$AC334,Consolidado!$D$5:D334,"*"&amp;AE$3&amp;"*")=1,1,0),0))</f>
        <v>0</v>
      </c>
      <c r="AF334" s="0" t="n">
        <f aca="false">IF(OR(AF$3="",Consolidado!$D334=""),0,IF(ISNUMBER(SEARCH(AF$3,Consolidado!$D334)),IF(COUNTIFS(Consolidado!$AC$5:AC334,Consolidado!$AC334,Consolidado!$D$5:D334,"*"&amp;AF$3&amp;"*")=1,1,0),0))</f>
        <v>0</v>
      </c>
      <c r="AG334" s="0" t="n">
        <f aca="false">IF(OR(AG$3="",Consolidado!$D334=""),0,IF(ISNUMBER(SEARCH(AG$3,Consolidado!$D334)),IF(COUNTIFS(Consolidado!$AC$5:AC334,Consolidado!$AC334,Consolidado!$D$5:D334,"*"&amp;AG$3&amp;"*")=1,1,0),0))</f>
        <v>0</v>
      </c>
      <c r="AH334" s="0" t="n">
        <f aca="false">IF(OR(AH$3="",Consolidado!$D334=""),0,IF(ISNUMBER(SEARCH(AH$3,Consolidado!$D334)),IF(COUNTIFS(Consolidado!$AC$5:AC334,Consolidado!$AC334,Consolidado!$D$5:D334,"*"&amp;AH$3&amp;"*")=1,1,0),0))</f>
        <v>0</v>
      </c>
      <c r="AI334" s="0" t="n">
        <f aca="false">IF(OR(AI$3="",Consolidado!$D334=""),0,IF(ISNUMBER(SEARCH(AI$3,Consolidado!$D334)),IF(COUNTIFS(Consolidado!$AC$5:AC334,Consolidado!$AC334,Consolidado!$D$5:D334,"*"&amp;AI$3&amp;"*")=1,1,0),0))</f>
        <v>0</v>
      </c>
      <c r="AJ334" s="0" t="n">
        <f aca="false">IF(OR(AJ$3="",Consolidado!$D334=""),0,IF(ISNUMBER(SEARCH(AJ$3,Consolidado!$D334)),IF(COUNTIFS(Consolidado!$AC$5:AC334,Consolidado!$AC334,Consolidado!$D$5:D334,"*"&amp;AJ$3&amp;"*")=1,1,0),0))</f>
        <v>0</v>
      </c>
      <c r="AK334" s="0" t="n">
        <f aca="false">IF(OR(AK$3="",Consolidado!$D334=""),0,IF(ISNUMBER(SEARCH(AK$3,Consolidado!$D334)),IF(COUNTIFS(Consolidado!$AC$5:AC334,Consolidado!$AC334,Consolidado!$D$5:D334,"*"&amp;AK$3&amp;"*")=1,1,0),0))</f>
        <v>0</v>
      </c>
      <c r="AL334" s="0" t="n">
        <f aca="false">IF(OR(AL$3="",Consolidado!$D334=""),0,IF(ISNUMBER(SEARCH(AL$3,Consolidado!$D334)),IF(COUNTIFS(Consolidado!$AC$5:AC334,Consolidado!$AC334,Consolidado!$D$5:D334,"*"&amp;AL$3&amp;"*")=1,1,0),0))</f>
        <v>0</v>
      </c>
      <c r="AM334" s="0" t="n">
        <f aca="false">IF(OR(AM$3="",Consolidado!$D334=""),0,IF(ISNUMBER(SEARCH(AM$3,Consolidado!$D334)),IF(COUNTIFS(Consolidado!$AC$5:AC334,Consolidado!$AC334,Consolidado!$D$5:D334,"*"&amp;AM$3&amp;"*")=1,1,0),0))</f>
        <v>0</v>
      </c>
      <c r="AN334" s="0" t="n">
        <f aca="false">IF(OR(AN$3="",Consolidado!$D334=""),0,IF(ISNUMBER(SEARCH(AN$3,Consolidado!$D334)),IF(COUNTIFS(Consolidado!$AC$5:AC334,Consolidado!$AC334,Consolidado!$D$5:D334,"*"&amp;AN$3&amp;"*")=1,1,0),0))</f>
        <v>0</v>
      </c>
      <c r="AO334" s="0" t="n">
        <f aca="false">IF(OR(AO$3="",Consolidado!$D334=""),0,IF(ISNUMBER(SEARCH(AO$3,Consolidado!$D334)),IF(COUNTIFS(Consolidado!$AC$5:AC334,Consolidado!$AC334,Consolidado!$D$5:D334,"*"&amp;AO$3&amp;"*")=1,1,0),0))</f>
        <v>0</v>
      </c>
    </row>
    <row r="335" customFormat="false" ht="15" hidden="false" customHeight="false" outlineLevel="0" collapsed="false">
      <c r="B335" s="0" t="n">
        <f aca="false">IF(OR(B$3="",Consolidado!$D335=""),0,IF(ISNUMBER(SEARCH(B$3,Consolidado!$D335)),IF(COUNTIFS(Consolidado!$AC$5:AC335,Consolidado!$AC335,Consolidado!$D$5:D335,"*"&amp;B$3&amp;"*")=1,1,0),0))</f>
        <v>0</v>
      </c>
      <c r="C335" s="0" t="n">
        <f aca="false">IF(OR(C$3="",Consolidado!$D335=""),0,IF(ISNUMBER(SEARCH(C$3,Consolidado!$D335)),IF(COUNTIFS(Consolidado!$AC$5:AC335,Consolidado!$AC335,Consolidado!$D$5:D335,"*"&amp;C$3&amp;"*")=1,1,0),0))</f>
        <v>0</v>
      </c>
      <c r="D335" s="0" t="n">
        <f aca="false">IF(OR(D$3="",Consolidado!$D335=""),0,IF(ISNUMBER(SEARCH(D$3,Consolidado!$D335)),IF(COUNTIFS(Consolidado!$AC$5:AC335,Consolidado!$AC335,Consolidado!$D$5:D335,"*"&amp;D$3&amp;"*")=1,1,0),0))</f>
        <v>0</v>
      </c>
      <c r="E335" s="0" t="n">
        <f aca="false">IF(OR(E$3="",Consolidado!$D335=""),0,IF(ISNUMBER(SEARCH(E$3,Consolidado!$D335)),IF(COUNTIFS(Consolidado!$AC$5:AC335,Consolidado!$AC335,Consolidado!$D$5:D335,"*"&amp;E$3&amp;"*")=1,1,0),0))</f>
        <v>0</v>
      </c>
      <c r="F335" s="0" t="n">
        <f aca="false">IF(OR(F$3="",Consolidado!$D335=""),0,IF(ISNUMBER(SEARCH(F$3,Consolidado!$D335)),IF(COUNTIFS(Consolidado!$AC$5:AC335,Consolidado!$AC335,Consolidado!$D$5:D335,"*"&amp;F$3&amp;"*")=1,1,0),0))</f>
        <v>0</v>
      </c>
      <c r="G335" s="0" t="n">
        <f aca="false">IF(OR(G$3="",Consolidado!$D335=""),0,IF(ISNUMBER(SEARCH(G$3,Consolidado!$D335)),IF(COUNTIFS(Consolidado!$AC$5:AC335,Consolidado!$AC335,Consolidado!$D$5:D335,"*"&amp;G$3&amp;"*")=1,1,0),0))</f>
        <v>0</v>
      </c>
      <c r="H335" s="0" t="n">
        <f aca="false">IF(OR(H$3="",Consolidado!$D335=""),0,IF(ISNUMBER(SEARCH(H$3,Consolidado!$D335)),IF(COUNTIFS(Consolidado!$AC$5:AC335,Consolidado!$AC335,Consolidado!$D$5:D335,"*"&amp;H$3&amp;"*")=1,1,0),0))</f>
        <v>0</v>
      </c>
      <c r="I335" s="0" t="n">
        <f aca="false">IF(OR(I$3="",Consolidado!$D335=""),0,IF(ISNUMBER(SEARCH(I$3,Consolidado!$D335)),IF(COUNTIFS(Consolidado!$AC$5:AC335,Consolidado!$AC335,Consolidado!$D$5:D335,"*"&amp;I$3&amp;"*")=1,1,0),0))</f>
        <v>0</v>
      </c>
      <c r="J335" s="0" t="n">
        <f aca="false">IF(OR(J$3="",Consolidado!$D335=""),0,IF(ISNUMBER(SEARCH(J$3,Consolidado!$D335)),IF(COUNTIFS(Consolidado!$AC$5:AC335,Consolidado!$AC335,Consolidado!$D$5:D335,"*"&amp;J$3&amp;"*")=1,1,0),0))</f>
        <v>0</v>
      </c>
      <c r="K335" s="0" t="n">
        <f aca="false">IF(OR(K$3="",Consolidado!$D335=""),0,IF(ISNUMBER(SEARCH(K$3,Consolidado!$D335)),IF(COUNTIFS(Consolidado!$AC$5:AC335,Consolidado!$AC335,Consolidado!$D$5:D335,"*"&amp;K$3&amp;"*")=1,1,0),0))</f>
        <v>0</v>
      </c>
      <c r="L335" s="0" t="n">
        <f aca="false">IF(OR(L$3="",Consolidado!$D335=""),0,IF(ISNUMBER(SEARCH(L$3,Consolidado!$D335)),IF(COUNTIFS(Consolidado!$AC$5:AC335,Consolidado!$AC335,Consolidado!$D$5:D335,"*"&amp;L$3&amp;"*")=1,1,0),0))</f>
        <v>0</v>
      </c>
      <c r="M335" s="0" t="n">
        <f aca="false">IF(OR(M$3="",Consolidado!$D335=""),0,IF(ISNUMBER(SEARCH(M$3,Consolidado!$D335)),IF(COUNTIFS(Consolidado!$AC$5:AC335,Consolidado!$AC335,Consolidado!$D$5:D335,"*"&amp;M$3&amp;"*")=1,1,0),0))</f>
        <v>0</v>
      </c>
      <c r="N335" s="0" t="n">
        <f aca="false">IF(OR(N$3="",Consolidado!$D335=""),0,IF(ISNUMBER(SEARCH(N$3,Consolidado!$D335)),IF(COUNTIFS(Consolidado!$AC$5:AC335,Consolidado!$AC335,Consolidado!$D$5:D335,"*"&amp;N$3&amp;"*")=1,1,0),0))</f>
        <v>0</v>
      </c>
      <c r="O335" s="0" t="n">
        <f aca="false">IF(OR(O$3="",Consolidado!$D335=""),0,IF(ISNUMBER(SEARCH(O$3,Consolidado!$D335)),IF(COUNTIFS(Consolidado!$AC$5:AC335,Consolidado!$AC335,Consolidado!$D$5:D335,"*"&amp;O$3&amp;"*")=1,1,0),0))</f>
        <v>0</v>
      </c>
      <c r="P335" s="0" t="n">
        <f aca="false">IF(OR(P$3="",Consolidado!$D335=""),0,IF(ISNUMBER(SEARCH(P$3,Consolidado!$D335)),IF(COUNTIFS(Consolidado!$AC$5:AC335,Consolidado!$AC335,Consolidado!$D$5:D335,"*"&amp;P$3&amp;"*")=1,1,0),0))</f>
        <v>0</v>
      </c>
      <c r="Q335" s="0" t="n">
        <f aca="false">IF(OR(Q$3="",Consolidado!$D335=""),0,IF(ISNUMBER(SEARCH(Q$3,Consolidado!$D335)),IF(COUNTIFS(Consolidado!$AC$5:AC335,Consolidado!$AC335,Consolidado!$D$5:D335,"*"&amp;Q$3&amp;"*")=1,1,0),0))</f>
        <v>0</v>
      </c>
      <c r="R335" s="0" t="n">
        <f aca="false">IF(OR(R$3="",Consolidado!$D335=""),0,IF(ISNUMBER(SEARCH(R$3,Consolidado!$D335)),IF(COUNTIFS(Consolidado!$AC$5:AC335,Consolidado!$AC335,Consolidado!$D$5:D335,"*"&amp;R$3&amp;"*")=1,1,0),0))</f>
        <v>0</v>
      </c>
      <c r="S335" s="0" t="n">
        <f aca="false">IF(OR(S$3="",Consolidado!$D335=""),0,IF(ISNUMBER(SEARCH(S$3,Consolidado!$D335)),IF(COUNTIFS(Consolidado!$AC$5:AC335,Consolidado!$AC335,Consolidado!$D$5:D335,"*"&amp;S$3&amp;"*")=1,1,0),0))</f>
        <v>0</v>
      </c>
      <c r="T335" s="0" t="n">
        <f aca="false">IF(OR(T$3="",Consolidado!$D335=""),0,IF(ISNUMBER(SEARCH(T$3,Consolidado!$D335)),IF(COUNTIFS(Consolidado!$AC$5:AC335,Consolidado!$AC335,Consolidado!$D$5:D335,"*"&amp;T$3&amp;"*")=1,1,0),0))</f>
        <v>0</v>
      </c>
      <c r="U335" s="0" t="n">
        <f aca="false">IF(OR(U$3="",Consolidado!$D335=""),0,IF(ISNUMBER(SEARCH(U$3,Consolidado!$D335)),IF(COUNTIFS(Consolidado!$AC$5:AC335,Consolidado!$AC335,Consolidado!$D$5:D335,"*"&amp;U$3&amp;"*")=1,1,0),0))</f>
        <v>0</v>
      </c>
      <c r="V335" s="0" t="n">
        <f aca="false">IF(OR(V$3="",Consolidado!$D335=""),0,IF(ISNUMBER(SEARCH(V$3,Consolidado!$D335)),IF(COUNTIFS(Consolidado!$AC$5:AC335,Consolidado!$AC335,Consolidado!$D$5:D335,"*"&amp;V$3&amp;"*")=1,1,0),0))</f>
        <v>0</v>
      </c>
      <c r="W335" s="0" t="n">
        <f aca="false">IF(OR(W$3="",Consolidado!$D335=""),0,IF(ISNUMBER(SEARCH(W$3,Consolidado!$D335)),IF(COUNTIFS(Consolidado!$AC$5:AC335,Consolidado!$AC335,Consolidado!$D$5:D335,"*"&amp;W$3&amp;"*")=1,1,0),0))</f>
        <v>0</v>
      </c>
      <c r="X335" s="0" t="n">
        <f aca="false">IF(OR(X$3="",Consolidado!$D335=""),0,IF(ISNUMBER(SEARCH(X$3,Consolidado!$D335)),IF(COUNTIFS(Consolidado!$AC$5:AC335,Consolidado!$AC335,Consolidado!$D$5:D335,"*"&amp;X$3&amp;"*")=1,1,0),0))</f>
        <v>0</v>
      </c>
      <c r="Y335" s="0" t="n">
        <f aca="false">IF(OR(Y$3="",Consolidado!$D335=""),0,IF(ISNUMBER(SEARCH(Y$3,Consolidado!$D335)),IF(COUNTIFS(Consolidado!$AC$5:AC335,Consolidado!$AC335,Consolidado!$D$5:D335,"*"&amp;Y$3&amp;"*")=1,1,0),0))</f>
        <v>0</v>
      </c>
      <c r="Z335" s="0" t="n">
        <f aca="false">IF(OR(Z$3="",Consolidado!$D335=""),0,IF(ISNUMBER(SEARCH(Z$3,Consolidado!$D335)),IF(COUNTIFS(Consolidado!$AC$5:AC335,Consolidado!$AC335,Consolidado!$D$5:D335,"*"&amp;Z$3&amp;"*")=1,1,0),0))</f>
        <v>0</v>
      </c>
      <c r="AA335" s="0" t="n">
        <f aca="false">IF(OR(AA$3="",Consolidado!$D335=""),0,IF(ISNUMBER(SEARCH(AA$3,Consolidado!$D335)),IF(COUNTIFS(Consolidado!$AC$5:AC335,Consolidado!$AC335,Consolidado!$D$5:D335,"*"&amp;AA$3&amp;"*")=1,1,0),0))</f>
        <v>0</v>
      </c>
      <c r="AB335" s="0" t="n">
        <f aca="false">IF(OR(AB$3="",Consolidado!$D335=""),0,IF(ISNUMBER(SEARCH(AB$3,Consolidado!$D335)),IF(COUNTIFS(Consolidado!$AC$5:AC335,Consolidado!$AC335,Consolidado!$D$5:D335,"*"&amp;AB$3&amp;"*")=1,1,0),0))</f>
        <v>0</v>
      </c>
      <c r="AC335" s="0" t="n">
        <f aca="false">IF(OR(AC$3="",Consolidado!$D335=""),0,IF(ISNUMBER(SEARCH(AC$3,Consolidado!$D335)),IF(COUNTIFS(Consolidado!$AC$5:AC335,Consolidado!$AC335,Consolidado!$D$5:D335,"*"&amp;AC$3&amp;"*")=1,1,0),0))</f>
        <v>0</v>
      </c>
      <c r="AD335" s="0" t="n">
        <f aca="false">IF(OR(AD$3="",Consolidado!$D335=""),0,IF(ISNUMBER(SEARCH(AD$3,Consolidado!$D335)),IF(COUNTIFS(Consolidado!$AC$5:AC335,Consolidado!$AC335,Consolidado!$D$5:D335,"*"&amp;AD$3&amp;"*")=1,1,0),0))</f>
        <v>0</v>
      </c>
      <c r="AE335" s="0" t="n">
        <f aca="false">IF(OR(AE$3="",Consolidado!$D335=""),0,IF(ISNUMBER(SEARCH(AE$3,Consolidado!$D335)),IF(COUNTIFS(Consolidado!$AC$5:AC335,Consolidado!$AC335,Consolidado!$D$5:D335,"*"&amp;AE$3&amp;"*")=1,1,0),0))</f>
        <v>0</v>
      </c>
      <c r="AF335" s="0" t="n">
        <f aca="false">IF(OR(AF$3="",Consolidado!$D335=""),0,IF(ISNUMBER(SEARCH(AF$3,Consolidado!$D335)),IF(COUNTIFS(Consolidado!$AC$5:AC335,Consolidado!$AC335,Consolidado!$D$5:D335,"*"&amp;AF$3&amp;"*")=1,1,0),0))</f>
        <v>0</v>
      </c>
      <c r="AG335" s="0" t="n">
        <f aca="false">IF(OR(AG$3="",Consolidado!$D335=""),0,IF(ISNUMBER(SEARCH(AG$3,Consolidado!$D335)),IF(COUNTIFS(Consolidado!$AC$5:AC335,Consolidado!$AC335,Consolidado!$D$5:D335,"*"&amp;AG$3&amp;"*")=1,1,0),0))</f>
        <v>0</v>
      </c>
      <c r="AH335" s="0" t="n">
        <f aca="false">IF(OR(AH$3="",Consolidado!$D335=""),0,IF(ISNUMBER(SEARCH(AH$3,Consolidado!$D335)),IF(COUNTIFS(Consolidado!$AC$5:AC335,Consolidado!$AC335,Consolidado!$D$5:D335,"*"&amp;AH$3&amp;"*")=1,1,0),0))</f>
        <v>0</v>
      </c>
      <c r="AI335" s="0" t="n">
        <f aca="false">IF(OR(AI$3="",Consolidado!$D335=""),0,IF(ISNUMBER(SEARCH(AI$3,Consolidado!$D335)),IF(COUNTIFS(Consolidado!$AC$5:AC335,Consolidado!$AC335,Consolidado!$D$5:D335,"*"&amp;AI$3&amp;"*")=1,1,0),0))</f>
        <v>0</v>
      </c>
      <c r="AJ335" s="0" t="n">
        <f aca="false">IF(OR(AJ$3="",Consolidado!$D335=""),0,IF(ISNUMBER(SEARCH(AJ$3,Consolidado!$D335)),IF(COUNTIFS(Consolidado!$AC$5:AC335,Consolidado!$AC335,Consolidado!$D$5:D335,"*"&amp;AJ$3&amp;"*")=1,1,0),0))</f>
        <v>0</v>
      </c>
      <c r="AK335" s="0" t="n">
        <f aca="false">IF(OR(AK$3="",Consolidado!$D335=""),0,IF(ISNUMBER(SEARCH(AK$3,Consolidado!$D335)),IF(COUNTIFS(Consolidado!$AC$5:AC335,Consolidado!$AC335,Consolidado!$D$5:D335,"*"&amp;AK$3&amp;"*")=1,1,0),0))</f>
        <v>0</v>
      </c>
      <c r="AL335" s="0" t="n">
        <f aca="false">IF(OR(AL$3="",Consolidado!$D335=""),0,IF(ISNUMBER(SEARCH(AL$3,Consolidado!$D335)),IF(COUNTIFS(Consolidado!$AC$5:AC335,Consolidado!$AC335,Consolidado!$D$5:D335,"*"&amp;AL$3&amp;"*")=1,1,0),0))</f>
        <v>0</v>
      </c>
      <c r="AM335" s="0" t="n">
        <f aca="false">IF(OR(AM$3="",Consolidado!$D335=""),0,IF(ISNUMBER(SEARCH(AM$3,Consolidado!$D335)),IF(COUNTIFS(Consolidado!$AC$5:AC335,Consolidado!$AC335,Consolidado!$D$5:D335,"*"&amp;AM$3&amp;"*")=1,1,0),0))</f>
        <v>0</v>
      </c>
      <c r="AN335" s="0" t="n">
        <f aca="false">IF(OR(AN$3="",Consolidado!$D335=""),0,IF(ISNUMBER(SEARCH(AN$3,Consolidado!$D335)),IF(COUNTIFS(Consolidado!$AC$5:AC335,Consolidado!$AC335,Consolidado!$D$5:D335,"*"&amp;AN$3&amp;"*")=1,1,0),0))</f>
        <v>0</v>
      </c>
      <c r="AO335" s="0" t="n">
        <f aca="false">IF(OR(AO$3="",Consolidado!$D335=""),0,IF(ISNUMBER(SEARCH(AO$3,Consolidado!$D335)),IF(COUNTIFS(Consolidado!$AC$5:AC335,Consolidado!$AC335,Consolidado!$D$5:D335,"*"&amp;AO$3&amp;"*")=1,1,0),0))</f>
        <v>0</v>
      </c>
    </row>
    <row r="336" customFormat="false" ht="15" hidden="false" customHeight="false" outlineLevel="0" collapsed="false">
      <c r="B336" s="0" t="n">
        <f aca="false">IF(OR(B$3="",Consolidado!$D336=""),0,IF(ISNUMBER(SEARCH(B$3,Consolidado!$D336)),IF(COUNTIFS(Consolidado!$AC$5:AC336,Consolidado!$AC336,Consolidado!$D$5:D336,"*"&amp;B$3&amp;"*")=1,1,0),0))</f>
        <v>0</v>
      </c>
      <c r="C336" s="0" t="n">
        <f aca="false">IF(OR(C$3="",Consolidado!$D336=""),0,IF(ISNUMBER(SEARCH(C$3,Consolidado!$D336)),IF(COUNTIFS(Consolidado!$AC$5:AC336,Consolidado!$AC336,Consolidado!$D$5:D336,"*"&amp;C$3&amp;"*")=1,1,0),0))</f>
        <v>0</v>
      </c>
      <c r="D336" s="0" t="n">
        <f aca="false">IF(OR(D$3="",Consolidado!$D336=""),0,IF(ISNUMBER(SEARCH(D$3,Consolidado!$D336)),IF(COUNTIFS(Consolidado!$AC$5:AC336,Consolidado!$AC336,Consolidado!$D$5:D336,"*"&amp;D$3&amp;"*")=1,1,0),0))</f>
        <v>0</v>
      </c>
      <c r="E336" s="0" t="n">
        <f aca="false">IF(OR(E$3="",Consolidado!$D336=""),0,IF(ISNUMBER(SEARCH(E$3,Consolidado!$D336)),IF(COUNTIFS(Consolidado!$AC$5:AC336,Consolidado!$AC336,Consolidado!$D$5:D336,"*"&amp;E$3&amp;"*")=1,1,0),0))</f>
        <v>0</v>
      </c>
      <c r="F336" s="0" t="n">
        <f aca="false">IF(OR(F$3="",Consolidado!$D336=""),0,IF(ISNUMBER(SEARCH(F$3,Consolidado!$D336)),IF(COUNTIFS(Consolidado!$AC$5:AC336,Consolidado!$AC336,Consolidado!$D$5:D336,"*"&amp;F$3&amp;"*")=1,1,0),0))</f>
        <v>0</v>
      </c>
      <c r="G336" s="0" t="n">
        <f aca="false">IF(OR(G$3="",Consolidado!$D336=""),0,IF(ISNUMBER(SEARCH(G$3,Consolidado!$D336)),IF(COUNTIFS(Consolidado!$AC$5:AC336,Consolidado!$AC336,Consolidado!$D$5:D336,"*"&amp;G$3&amp;"*")=1,1,0),0))</f>
        <v>0</v>
      </c>
      <c r="H336" s="0" t="n">
        <f aca="false">IF(OR(H$3="",Consolidado!$D336=""),0,IF(ISNUMBER(SEARCH(H$3,Consolidado!$D336)),IF(COUNTIFS(Consolidado!$AC$5:AC336,Consolidado!$AC336,Consolidado!$D$5:D336,"*"&amp;H$3&amp;"*")=1,1,0),0))</f>
        <v>0</v>
      </c>
      <c r="I336" s="0" t="n">
        <f aca="false">IF(OR(I$3="",Consolidado!$D336=""),0,IF(ISNUMBER(SEARCH(I$3,Consolidado!$D336)),IF(COUNTIFS(Consolidado!$AC$5:AC336,Consolidado!$AC336,Consolidado!$D$5:D336,"*"&amp;I$3&amp;"*")=1,1,0),0))</f>
        <v>0</v>
      </c>
      <c r="J336" s="0" t="n">
        <f aca="false">IF(OR(J$3="",Consolidado!$D336=""),0,IF(ISNUMBER(SEARCH(J$3,Consolidado!$D336)),IF(COUNTIFS(Consolidado!$AC$5:AC336,Consolidado!$AC336,Consolidado!$D$5:D336,"*"&amp;J$3&amp;"*")=1,1,0),0))</f>
        <v>0</v>
      </c>
      <c r="K336" s="0" t="n">
        <f aca="false">IF(OR(K$3="",Consolidado!$D336=""),0,IF(ISNUMBER(SEARCH(K$3,Consolidado!$D336)),IF(COUNTIFS(Consolidado!$AC$5:AC336,Consolidado!$AC336,Consolidado!$D$5:D336,"*"&amp;K$3&amp;"*")=1,1,0),0))</f>
        <v>0</v>
      </c>
      <c r="L336" s="0" t="n">
        <f aca="false">IF(OR(L$3="",Consolidado!$D336=""),0,IF(ISNUMBER(SEARCH(L$3,Consolidado!$D336)),IF(COUNTIFS(Consolidado!$AC$5:AC336,Consolidado!$AC336,Consolidado!$D$5:D336,"*"&amp;L$3&amp;"*")=1,1,0),0))</f>
        <v>0</v>
      </c>
      <c r="M336" s="0" t="n">
        <f aca="false">IF(OR(M$3="",Consolidado!$D336=""),0,IF(ISNUMBER(SEARCH(M$3,Consolidado!$D336)),IF(COUNTIFS(Consolidado!$AC$5:AC336,Consolidado!$AC336,Consolidado!$D$5:D336,"*"&amp;M$3&amp;"*")=1,1,0),0))</f>
        <v>0</v>
      </c>
      <c r="N336" s="0" t="n">
        <f aca="false">IF(OR(N$3="",Consolidado!$D336=""),0,IF(ISNUMBER(SEARCH(N$3,Consolidado!$D336)),IF(COUNTIFS(Consolidado!$AC$5:AC336,Consolidado!$AC336,Consolidado!$D$5:D336,"*"&amp;N$3&amp;"*")=1,1,0),0))</f>
        <v>0</v>
      </c>
      <c r="O336" s="0" t="n">
        <f aca="false">IF(OR(O$3="",Consolidado!$D336=""),0,IF(ISNUMBER(SEARCH(O$3,Consolidado!$D336)),IF(COUNTIFS(Consolidado!$AC$5:AC336,Consolidado!$AC336,Consolidado!$D$5:D336,"*"&amp;O$3&amp;"*")=1,1,0),0))</f>
        <v>0</v>
      </c>
      <c r="P336" s="0" t="n">
        <f aca="false">IF(OR(P$3="",Consolidado!$D336=""),0,IF(ISNUMBER(SEARCH(P$3,Consolidado!$D336)),IF(COUNTIFS(Consolidado!$AC$5:AC336,Consolidado!$AC336,Consolidado!$D$5:D336,"*"&amp;P$3&amp;"*")=1,1,0),0))</f>
        <v>0</v>
      </c>
      <c r="Q336" s="0" t="n">
        <f aca="false">IF(OR(Q$3="",Consolidado!$D336=""),0,IF(ISNUMBER(SEARCH(Q$3,Consolidado!$D336)),IF(COUNTIFS(Consolidado!$AC$5:AC336,Consolidado!$AC336,Consolidado!$D$5:D336,"*"&amp;Q$3&amp;"*")=1,1,0),0))</f>
        <v>0</v>
      </c>
      <c r="R336" s="0" t="n">
        <f aca="false">IF(OR(R$3="",Consolidado!$D336=""),0,IF(ISNUMBER(SEARCH(R$3,Consolidado!$D336)),IF(COUNTIFS(Consolidado!$AC$5:AC336,Consolidado!$AC336,Consolidado!$D$5:D336,"*"&amp;R$3&amp;"*")=1,1,0),0))</f>
        <v>0</v>
      </c>
      <c r="S336" s="0" t="n">
        <f aca="false">IF(OR(S$3="",Consolidado!$D336=""),0,IF(ISNUMBER(SEARCH(S$3,Consolidado!$D336)),IF(COUNTIFS(Consolidado!$AC$5:AC336,Consolidado!$AC336,Consolidado!$D$5:D336,"*"&amp;S$3&amp;"*")=1,1,0),0))</f>
        <v>0</v>
      </c>
      <c r="T336" s="0" t="n">
        <f aca="false">IF(OR(T$3="",Consolidado!$D336=""),0,IF(ISNUMBER(SEARCH(T$3,Consolidado!$D336)),IF(COUNTIFS(Consolidado!$AC$5:AC336,Consolidado!$AC336,Consolidado!$D$5:D336,"*"&amp;T$3&amp;"*")=1,1,0),0))</f>
        <v>0</v>
      </c>
      <c r="U336" s="0" t="n">
        <f aca="false">IF(OR(U$3="",Consolidado!$D336=""),0,IF(ISNUMBER(SEARCH(U$3,Consolidado!$D336)),IF(COUNTIFS(Consolidado!$AC$5:AC336,Consolidado!$AC336,Consolidado!$D$5:D336,"*"&amp;U$3&amp;"*")=1,1,0),0))</f>
        <v>0</v>
      </c>
      <c r="V336" s="0" t="n">
        <f aca="false">IF(OR(V$3="",Consolidado!$D336=""),0,IF(ISNUMBER(SEARCH(V$3,Consolidado!$D336)),IF(COUNTIFS(Consolidado!$AC$5:AC336,Consolidado!$AC336,Consolidado!$D$5:D336,"*"&amp;V$3&amp;"*")=1,1,0),0))</f>
        <v>0</v>
      </c>
      <c r="W336" s="0" t="n">
        <f aca="false">IF(OR(W$3="",Consolidado!$D336=""),0,IF(ISNUMBER(SEARCH(W$3,Consolidado!$D336)),IF(COUNTIFS(Consolidado!$AC$5:AC336,Consolidado!$AC336,Consolidado!$D$5:D336,"*"&amp;W$3&amp;"*")=1,1,0),0))</f>
        <v>0</v>
      </c>
      <c r="X336" s="0" t="n">
        <f aca="false">IF(OR(X$3="",Consolidado!$D336=""),0,IF(ISNUMBER(SEARCH(X$3,Consolidado!$D336)),IF(COUNTIFS(Consolidado!$AC$5:AC336,Consolidado!$AC336,Consolidado!$D$5:D336,"*"&amp;X$3&amp;"*")=1,1,0),0))</f>
        <v>0</v>
      </c>
      <c r="Y336" s="0" t="n">
        <f aca="false">IF(OR(Y$3="",Consolidado!$D336=""),0,IF(ISNUMBER(SEARCH(Y$3,Consolidado!$D336)),IF(COUNTIFS(Consolidado!$AC$5:AC336,Consolidado!$AC336,Consolidado!$D$5:D336,"*"&amp;Y$3&amp;"*")=1,1,0),0))</f>
        <v>0</v>
      </c>
      <c r="Z336" s="0" t="n">
        <f aca="false">IF(OR(Z$3="",Consolidado!$D336=""),0,IF(ISNUMBER(SEARCH(Z$3,Consolidado!$D336)),IF(COUNTIFS(Consolidado!$AC$5:AC336,Consolidado!$AC336,Consolidado!$D$5:D336,"*"&amp;Z$3&amp;"*")=1,1,0),0))</f>
        <v>0</v>
      </c>
      <c r="AA336" s="0" t="n">
        <f aca="false">IF(OR(AA$3="",Consolidado!$D336=""),0,IF(ISNUMBER(SEARCH(AA$3,Consolidado!$D336)),IF(COUNTIFS(Consolidado!$AC$5:AC336,Consolidado!$AC336,Consolidado!$D$5:D336,"*"&amp;AA$3&amp;"*")=1,1,0),0))</f>
        <v>0</v>
      </c>
      <c r="AB336" s="0" t="n">
        <f aca="false">IF(OR(AB$3="",Consolidado!$D336=""),0,IF(ISNUMBER(SEARCH(AB$3,Consolidado!$D336)),IF(COUNTIFS(Consolidado!$AC$5:AC336,Consolidado!$AC336,Consolidado!$D$5:D336,"*"&amp;AB$3&amp;"*")=1,1,0),0))</f>
        <v>0</v>
      </c>
      <c r="AC336" s="0" t="n">
        <f aca="false">IF(OR(AC$3="",Consolidado!$D336=""),0,IF(ISNUMBER(SEARCH(AC$3,Consolidado!$D336)),IF(COUNTIFS(Consolidado!$AC$5:AC336,Consolidado!$AC336,Consolidado!$D$5:D336,"*"&amp;AC$3&amp;"*")=1,1,0),0))</f>
        <v>0</v>
      </c>
      <c r="AD336" s="0" t="n">
        <f aca="false">IF(OR(AD$3="",Consolidado!$D336=""),0,IF(ISNUMBER(SEARCH(AD$3,Consolidado!$D336)),IF(COUNTIFS(Consolidado!$AC$5:AC336,Consolidado!$AC336,Consolidado!$D$5:D336,"*"&amp;AD$3&amp;"*")=1,1,0),0))</f>
        <v>0</v>
      </c>
      <c r="AE336" s="0" t="n">
        <f aca="false">IF(OR(AE$3="",Consolidado!$D336=""),0,IF(ISNUMBER(SEARCH(AE$3,Consolidado!$D336)),IF(COUNTIFS(Consolidado!$AC$5:AC336,Consolidado!$AC336,Consolidado!$D$5:D336,"*"&amp;AE$3&amp;"*")=1,1,0),0))</f>
        <v>0</v>
      </c>
      <c r="AF336" s="0" t="n">
        <f aca="false">IF(OR(AF$3="",Consolidado!$D336=""),0,IF(ISNUMBER(SEARCH(AF$3,Consolidado!$D336)),IF(COUNTIFS(Consolidado!$AC$5:AC336,Consolidado!$AC336,Consolidado!$D$5:D336,"*"&amp;AF$3&amp;"*")=1,1,0),0))</f>
        <v>0</v>
      </c>
      <c r="AG336" s="0" t="n">
        <f aca="false">IF(OR(AG$3="",Consolidado!$D336=""),0,IF(ISNUMBER(SEARCH(AG$3,Consolidado!$D336)),IF(COUNTIFS(Consolidado!$AC$5:AC336,Consolidado!$AC336,Consolidado!$D$5:D336,"*"&amp;AG$3&amp;"*")=1,1,0),0))</f>
        <v>0</v>
      </c>
      <c r="AH336" s="0" t="n">
        <f aca="false">IF(OR(AH$3="",Consolidado!$D336=""),0,IF(ISNUMBER(SEARCH(AH$3,Consolidado!$D336)),IF(COUNTIFS(Consolidado!$AC$5:AC336,Consolidado!$AC336,Consolidado!$D$5:D336,"*"&amp;AH$3&amp;"*")=1,1,0),0))</f>
        <v>0</v>
      </c>
      <c r="AI336" s="0" t="n">
        <f aca="false">IF(OR(AI$3="",Consolidado!$D336=""),0,IF(ISNUMBER(SEARCH(AI$3,Consolidado!$D336)),IF(COUNTIFS(Consolidado!$AC$5:AC336,Consolidado!$AC336,Consolidado!$D$5:D336,"*"&amp;AI$3&amp;"*")=1,1,0),0))</f>
        <v>0</v>
      </c>
      <c r="AJ336" s="0" t="n">
        <f aca="false">IF(OR(AJ$3="",Consolidado!$D336=""),0,IF(ISNUMBER(SEARCH(AJ$3,Consolidado!$D336)),IF(COUNTIFS(Consolidado!$AC$5:AC336,Consolidado!$AC336,Consolidado!$D$5:D336,"*"&amp;AJ$3&amp;"*")=1,1,0),0))</f>
        <v>0</v>
      </c>
      <c r="AK336" s="0" t="n">
        <f aca="false">IF(OR(AK$3="",Consolidado!$D336=""),0,IF(ISNUMBER(SEARCH(AK$3,Consolidado!$D336)),IF(COUNTIFS(Consolidado!$AC$5:AC336,Consolidado!$AC336,Consolidado!$D$5:D336,"*"&amp;AK$3&amp;"*")=1,1,0),0))</f>
        <v>0</v>
      </c>
      <c r="AL336" s="0" t="n">
        <f aca="false">IF(OR(AL$3="",Consolidado!$D336=""),0,IF(ISNUMBER(SEARCH(AL$3,Consolidado!$D336)),IF(COUNTIFS(Consolidado!$AC$5:AC336,Consolidado!$AC336,Consolidado!$D$5:D336,"*"&amp;AL$3&amp;"*")=1,1,0),0))</f>
        <v>0</v>
      </c>
      <c r="AM336" s="0" t="n">
        <f aca="false">IF(OR(AM$3="",Consolidado!$D336=""),0,IF(ISNUMBER(SEARCH(AM$3,Consolidado!$D336)),IF(COUNTIFS(Consolidado!$AC$5:AC336,Consolidado!$AC336,Consolidado!$D$5:D336,"*"&amp;AM$3&amp;"*")=1,1,0),0))</f>
        <v>0</v>
      </c>
      <c r="AN336" s="0" t="n">
        <f aca="false">IF(OR(AN$3="",Consolidado!$D336=""),0,IF(ISNUMBER(SEARCH(AN$3,Consolidado!$D336)),IF(COUNTIFS(Consolidado!$AC$5:AC336,Consolidado!$AC336,Consolidado!$D$5:D336,"*"&amp;AN$3&amp;"*")=1,1,0),0))</f>
        <v>0</v>
      </c>
      <c r="AO336" s="0" t="n">
        <f aca="false">IF(OR(AO$3="",Consolidado!$D336=""),0,IF(ISNUMBER(SEARCH(AO$3,Consolidado!$D336)),IF(COUNTIFS(Consolidado!$AC$5:AC336,Consolidado!$AC336,Consolidado!$D$5:D336,"*"&amp;AO$3&amp;"*")=1,1,0),0))</f>
        <v>0</v>
      </c>
    </row>
    <row r="337" customFormat="false" ht="15" hidden="false" customHeight="false" outlineLevel="0" collapsed="false">
      <c r="B337" s="0" t="n">
        <f aca="false">IF(OR(B$3="",Consolidado!$D337=""),0,IF(ISNUMBER(SEARCH(B$3,Consolidado!$D337)),IF(COUNTIFS(Consolidado!$AC$5:AC337,Consolidado!$AC337,Consolidado!$D$5:D337,"*"&amp;B$3&amp;"*")=1,1,0),0))</f>
        <v>0</v>
      </c>
      <c r="C337" s="0" t="n">
        <f aca="false">IF(OR(C$3="",Consolidado!$D337=""),0,IF(ISNUMBER(SEARCH(C$3,Consolidado!$D337)),IF(COUNTIFS(Consolidado!$AC$5:AC337,Consolidado!$AC337,Consolidado!$D$5:D337,"*"&amp;C$3&amp;"*")=1,1,0),0))</f>
        <v>0</v>
      </c>
      <c r="D337" s="0" t="n">
        <f aca="false">IF(OR(D$3="",Consolidado!$D337=""),0,IF(ISNUMBER(SEARCH(D$3,Consolidado!$D337)),IF(COUNTIFS(Consolidado!$AC$5:AC337,Consolidado!$AC337,Consolidado!$D$5:D337,"*"&amp;D$3&amp;"*")=1,1,0),0))</f>
        <v>0</v>
      </c>
      <c r="E337" s="0" t="n">
        <f aca="false">IF(OR(E$3="",Consolidado!$D337=""),0,IF(ISNUMBER(SEARCH(E$3,Consolidado!$D337)),IF(COUNTIFS(Consolidado!$AC$5:AC337,Consolidado!$AC337,Consolidado!$D$5:D337,"*"&amp;E$3&amp;"*")=1,1,0),0))</f>
        <v>0</v>
      </c>
      <c r="F337" s="0" t="n">
        <f aca="false">IF(OR(F$3="",Consolidado!$D337=""),0,IF(ISNUMBER(SEARCH(F$3,Consolidado!$D337)),IF(COUNTIFS(Consolidado!$AC$5:AC337,Consolidado!$AC337,Consolidado!$D$5:D337,"*"&amp;F$3&amp;"*")=1,1,0),0))</f>
        <v>0</v>
      </c>
      <c r="G337" s="0" t="n">
        <f aca="false">IF(OR(G$3="",Consolidado!$D337=""),0,IF(ISNUMBER(SEARCH(G$3,Consolidado!$D337)),IF(COUNTIFS(Consolidado!$AC$5:AC337,Consolidado!$AC337,Consolidado!$D$5:D337,"*"&amp;G$3&amp;"*")=1,1,0),0))</f>
        <v>0</v>
      </c>
      <c r="H337" s="0" t="n">
        <f aca="false">IF(OR(H$3="",Consolidado!$D337=""),0,IF(ISNUMBER(SEARCH(H$3,Consolidado!$D337)),IF(COUNTIFS(Consolidado!$AC$5:AC337,Consolidado!$AC337,Consolidado!$D$5:D337,"*"&amp;H$3&amp;"*")=1,1,0),0))</f>
        <v>0</v>
      </c>
      <c r="I337" s="0" t="n">
        <f aca="false">IF(OR(I$3="",Consolidado!$D337=""),0,IF(ISNUMBER(SEARCH(I$3,Consolidado!$D337)),IF(COUNTIFS(Consolidado!$AC$5:AC337,Consolidado!$AC337,Consolidado!$D$5:D337,"*"&amp;I$3&amp;"*")=1,1,0),0))</f>
        <v>0</v>
      </c>
      <c r="J337" s="0" t="n">
        <f aca="false">IF(OR(J$3="",Consolidado!$D337=""),0,IF(ISNUMBER(SEARCH(J$3,Consolidado!$D337)),IF(COUNTIFS(Consolidado!$AC$5:AC337,Consolidado!$AC337,Consolidado!$D$5:D337,"*"&amp;J$3&amp;"*")=1,1,0),0))</f>
        <v>0</v>
      </c>
      <c r="K337" s="0" t="n">
        <f aca="false">IF(OR(K$3="",Consolidado!$D337=""),0,IF(ISNUMBER(SEARCH(K$3,Consolidado!$D337)),IF(COUNTIFS(Consolidado!$AC$5:AC337,Consolidado!$AC337,Consolidado!$D$5:D337,"*"&amp;K$3&amp;"*")=1,1,0),0))</f>
        <v>0</v>
      </c>
      <c r="L337" s="0" t="n">
        <f aca="false">IF(OR(L$3="",Consolidado!$D337=""),0,IF(ISNUMBER(SEARCH(L$3,Consolidado!$D337)),IF(COUNTIFS(Consolidado!$AC$5:AC337,Consolidado!$AC337,Consolidado!$D$5:D337,"*"&amp;L$3&amp;"*")=1,1,0),0))</f>
        <v>0</v>
      </c>
      <c r="M337" s="0" t="n">
        <f aca="false">IF(OR(M$3="",Consolidado!$D337=""),0,IF(ISNUMBER(SEARCH(M$3,Consolidado!$D337)),IF(COUNTIFS(Consolidado!$AC$5:AC337,Consolidado!$AC337,Consolidado!$D$5:D337,"*"&amp;M$3&amp;"*")=1,1,0),0))</f>
        <v>0</v>
      </c>
      <c r="N337" s="0" t="n">
        <f aca="false">IF(OR(N$3="",Consolidado!$D337=""),0,IF(ISNUMBER(SEARCH(N$3,Consolidado!$D337)),IF(COUNTIFS(Consolidado!$AC$5:AC337,Consolidado!$AC337,Consolidado!$D$5:D337,"*"&amp;N$3&amp;"*")=1,1,0),0))</f>
        <v>0</v>
      </c>
      <c r="O337" s="0" t="n">
        <f aca="false">IF(OR(O$3="",Consolidado!$D337=""),0,IF(ISNUMBER(SEARCH(O$3,Consolidado!$D337)),IF(COUNTIFS(Consolidado!$AC$5:AC337,Consolidado!$AC337,Consolidado!$D$5:D337,"*"&amp;O$3&amp;"*")=1,1,0),0))</f>
        <v>0</v>
      </c>
      <c r="P337" s="0" t="n">
        <f aca="false">IF(OR(P$3="",Consolidado!$D337=""),0,IF(ISNUMBER(SEARCH(P$3,Consolidado!$D337)),IF(COUNTIFS(Consolidado!$AC$5:AC337,Consolidado!$AC337,Consolidado!$D$5:D337,"*"&amp;P$3&amp;"*")=1,1,0),0))</f>
        <v>0</v>
      </c>
      <c r="Q337" s="0" t="n">
        <f aca="false">IF(OR(Q$3="",Consolidado!$D337=""),0,IF(ISNUMBER(SEARCH(Q$3,Consolidado!$D337)),IF(COUNTIFS(Consolidado!$AC$5:AC337,Consolidado!$AC337,Consolidado!$D$5:D337,"*"&amp;Q$3&amp;"*")=1,1,0),0))</f>
        <v>0</v>
      </c>
      <c r="R337" s="0" t="n">
        <f aca="false">IF(OR(R$3="",Consolidado!$D337=""),0,IF(ISNUMBER(SEARCH(R$3,Consolidado!$D337)),IF(COUNTIFS(Consolidado!$AC$5:AC337,Consolidado!$AC337,Consolidado!$D$5:D337,"*"&amp;R$3&amp;"*")=1,1,0),0))</f>
        <v>0</v>
      </c>
      <c r="S337" s="0" t="n">
        <f aca="false">IF(OR(S$3="",Consolidado!$D337=""),0,IF(ISNUMBER(SEARCH(S$3,Consolidado!$D337)),IF(COUNTIFS(Consolidado!$AC$5:AC337,Consolidado!$AC337,Consolidado!$D$5:D337,"*"&amp;S$3&amp;"*")=1,1,0),0))</f>
        <v>0</v>
      </c>
      <c r="T337" s="0" t="n">
        <f aca="false">IF(OR(T$3="",Consolidado!$D337=""),0,IF(ISNUMBER(SEARCH(T$3,Consolidado!$D337)),IF(COUNTIFS(Consolidado!$AC$5:AC337,Consolidado!$AC337,Consolidado!$D$5:D337,"*"&amp;T$3&amp;"*")=1,1,0),0))</f>
        <v>0</v>
      </c>
      <c r="U337" s="0" t="n">
        <f aca="false">IF(OR(U$3="",Consolidado!$D337=""),0,IF(ISNUMBER(SEARCH(U$3,Consolidado!$D337)),IF(COUNTIFS(Consolidado!$AC$5:AC337,Consolidado!$AC337,Consolidado!$D$5:D337,"*"&amp;U$3&amp;"*")=1,1,0),0))</f>
        <v>0</v>
      </c>
      <c r="V337" s="0" t="n">
        <f aca="false">IF(OR(V$3="",Consolidado!$D337=""),0,IF(ISNUMBER(SEARCH(V$3,Consolidado!$D337)),IF(COUNTIFS(Consolidado!$AC$5:AC337,Consolidado!$AC337,Consolidado!$D$5:D337,"*"&amp;V$3&amp;"*")=1,1,0),0))</f>
        <v>0</v>
      </c>
      <c r="W337" s="0" t="n">
        <f aca="false">IF(OR(W$3="",Consolidado!$D337=""),0,IF(ISNUMBER(SEARCH(W$3,Consolidado!$D337)),IF(COUNTIFS(Consolidado!$AC$5:AC337,Consolidado!$AC337,Consolidado!$D$5:D337,"*"&amp;W$3&amp;"*")=1,1,0),0))</f>
        <v>0</v>
      </c>
      <c r="X337" s="0" t="n">
        <f aca="false">IF(OR(X$3="",Consolidado!$D337=""),0,IF(ISNUMBER(SEARCH(X$3,Consolidado!$D337)),IF(COUNTIFS(Consolidado!$AC$5:AC337,Consolidado!$AC337,Consolidado!$D$5:D337,"*"&amp;X$3&amp;"*")=1,1,0),0))</f>
        <v>0</v>
      </c>
      <c r="Y337" s="0" t="n">
        <f aca="false">IF(OR(Y$3="",Consolidado!$D337=""),0,IF(ISNUMBER(SEARCH(Y$3,Consolidado!$D337)),IF(COUNTIFS(Consolidado!$AC$5:AC337,Consolidado!$AC337,Consolidado!$D$5:D337,"*"&amp;Y$3&amp;"*")=1,1,0),0))</f>
        <v>0</v>
      </c>
      <c r="Z337" s="0" t="n">
        <f aca="false">IF(OR(Z$3="",Consolidado!$D337=""),0,IF(ISNUMBER(SEARCH(Z$3,Consolidado!$D337)),IF(COUNTIFS(Consolidado!$AC$5:AC337,Consolidado!$AC337,Consolidado!$D$5:D337,"*"&amp;Z$3&amp;"*")=1,1,0),0))</f>
        <v>0</v>
      </c>
      <c r="AA337" s="0" t="n">
        <f aca="false">IF(OR(AA$3="",Consolidado!$D337=""),0,IF(ISNUMBER(SEARCH(AA$3,Consolidado!$D337)),IF(COUNTIFS(Consolidado!$AC$5:AC337,Consolidado!$AC337,Consolidado!$D$5:D337,"*"&amp;AA$3&amp;"*")=1,1,0),0))</f>
        <v>0</v>
      </c>
      <c r="AB337" s="0" t="n">
        <f aca="false">IF(OR(AB$3="",Consolidado!$D337=""),0,IF(ISNUMBER(SEARCH(AB$3,Consolidado!$D337)),IF(COUNTIFS(Consolidado!$AC$5:AC337,Consolidado!$AC337,Consolidado!$D$5:D337,"*"&amp;AB$3&amp;"*")=1,1,0),0))</f>
        <v>0</v>
      </c>
      <c r="AC337" s="0" t="n">
        <f aca="false">IF(OR(AC$3="",Consolidado!$D337=""),0,IF(ISNUMBER(SEARCH(AC$3,Consolidado!$D337)),IF(COUNTIFS(Consolidado!$AC$5:AC337,Consolidado!$AC337,Consolidado!$D$5:D337,"*"&amp;AC$3&amp;"*")=1,1,0),0))</f>
        <v>0</v>
      </c>
      <c r="AD337" s="0" t="n">
        <f aca="false">IF(OR(AD$3="",Consolidado!$D337=""),0,IF(ISNUMBER(SEARCH(AD$3,Consolidado!$D337)),IF(COUNTIFS(Consolidado!$AC$5:AC337,Consolidado!$AC337,Consolidado!$D$5:D337,"*"&amp;AD$3&amp;"*")=1,1,0),0))</f>
        <v>0</v>
      </c>
      <c r="AE337" s="0" t="n">
        <f aca="false">IF(OR(AE$3="",Consolidado!$D337=""),0,IF(ISNUMBER(SEARCH(AE$3,Consolidado!$D337)),IF(COUNTIFS(Consolidado!$AC$5:AC337,Consolidado!$AC337,Consolidado!$D$5:D337,"*"&amp;AE$3&amp;"*")=1,1,0),0))</f>
        <v>0</v>
      </c>
      <c r="AF337" s="0" t="n">
        <f aca="false">IF(OR(AF$3="",Consolidado!$D337=""),0,IF(ISNUMBER(SEARCH(AF$3,Consolidado!$D337)),IF(COUNTIFS(Consolidado!$AC$5:AC337,Consolidado!$AC337,Consolidado!$D$5:D337,"*"&amp;AF$3&amp;"*")=1,1,0),0))</f>
        <v>0</v>
      </c>
      <c r="AG337" s="0" t="n">
        <f aca="false">IF(OR(AG$3="",Consolidado!$D337=""),0,IF(ISNUMBER(SEARCH(AG$3,Consolidado!$D337)),IF(COUNTIFS(Consolidado!$AC$5:AC337,Consolidado!$AC337,Consolidado!$D$5:D337,"*"&amp;AG$3&amp;"*")=1,1,0),0))</f>
        <v>0</v>
      </c>
      <c r="AH337" s="0" t="n">
        <f aca="false">IF(OR(AH$3="",Consolidado!$D337=""),0,IF(ISNUMBER(SEARCH(AH$3,Consolidado!$D337)),IF(COUNTIFS(Consolidado!$AC$5:AC337,Consolidado!$AC337,Consolidado!$D$5:D337,"*"&amp;AH$3&amp;"*")=1,1,0),0))</f>
        <v>0</v>
      </c>
      <c r="AI337" s="0" t="n">
        <f aca="false">IF(OR(AI$3="",Consolidado!$D337=""),0,IF(ISNUMBER(SEARCH(AI$3,Consolidado!$D337)),IF(COUNTIFS(Consolidado!$AC$5:AC337,Consolidado!$AC337,Consolidado!$D$5:D337,"*"&amp;AI$3&amp;"*")=1,1,0),0))</f>
        <v>0</v>
      </c>
      <c r="AJ337" s="0" t="n">
        <f aca="false">IF(OR(AJ$3="",Consolidado!$D337=""),0,IF(ISNUMBER(SEARCH(AJ$3,Consolidado!$D337)),IF(COUNTIFS(Consolidado!$AC$5:AC337,Consolidado!$AC337,Consolidado!$D$5:D337,"*"&amp;AJ$3&amp;"*")=1,1,0),0))</f>
        <v>0</v>
      </c>
      <c r="AK337" s="0" t="n">
        <f aca="false">IF(OR(AK$3="",Consolidado!$D337=""),0,IF(ISNUMBER(SEARCH(AK$3,Consolidado!$D337)),IF(COUNTIFS(Consolidado!$AC$5:AC337,Consolidado!$AC337,Consolidado!$D$5:D337,"*"&amp;AK$3&amp;"*")=1,1,0),0))</f>
        <v>0</v>
      </c>
      <c r="AL337" s="0" t="n">
        <f aca="false">IF(OR(AL$3="",Consolidado!$D337=""),0,IF(ISNUMBER(SEARCH(AL$3,Consolidado!$D337)),IF(COUNTIFS(Consolidado!$AC$5:AC337,Consolidado!$AC337,Consolidado!$D$5:D337,"*"&amp;AL$3&amp;"*")=1,1,0),0))</f>
        <v>0</v>
      </c>
      <c r="AM337" s="0" t="n">
        <f aca="false">IF(OR(AM$3="",Consolidado!$D337=""),0,IF(ISNUMBER(SEARCH(AM$3,Consolidado!$D337)),IF(COUNTIFS(Consolidado!$AC$5:AC337,Consolidado!$AC337,Consolidado!$D$5:D337,"*"&amp;AM$3&amp;"*")=1,1,0),0))</f>
        <v>0</v>
      </c>
      <c r="AN337" s="0" t="n">
        <f aca="false">IF(OR(AN$3="",Consolidado!$D337=""),0,IF(ISNUMBER(SEARCH(AN$3,Consolidado!$D337)),IF(COUNTIFS(Consolidado!$AC$5:AC337,Consolidado!$AC337,Consolidado!$D$5:D337,"*"&amp;AN$3&amp;"*")=1,1,0),0))</f>
        <v>0</v>
      </c>
      <c r="AO337" s="0" t="n">
        <f aca="false">IF(OR(AO$3="",Consolidado!$D337=""),0,IF(ISNUMBER(SEARCH(AO$3,Consolidado!$D337)),IF(COUNTIFS(Consolidado!$AC$5:AC337,Consolidado!$AC337,Consolidado!$D$5:D337,"*"&amp;AO$3&amp;"*")=1,1,0),0))</f>
        <v>0</v>
      </c>
    </row>
    <row r="338" customFormat="false" ht="15" hidden="false" customHeight="false" outlineLevel="0" collapsed="false">
      <c r="B338" s="0" t="n">
        <f aca="false">IF(OR(B$3="",Consolidado!$D338=""),0,IF(ISNUMBER(SEARCH(B$3,Consolidado!$D338)),IF(COUNTIFS(Consolidado!$AC$5:AC338,Consolidado!$AC338,Consolidado!$D$5:D338,"*"&amp;B$3&amp;"*")=1,1,0),0))</f>
        <v>0</v>
      </c>
      <c r="C338" s="0" t="n">
        <f aca="false">IF(OR(C$3="",Consolidado!$D338=""),0,IF(ISNUMBER(SEARCH(C$3,Consolidado!$D338)),IF(COUNTIFS(Consolidado!$AC$5:AC338,Consolidado!$AC338,Consolidado!$D$5:D338,"*"&amp;C$3&amp;"*")=1,1,0),0))</f>
        <v>0</v>
      </c>
      <c r="D338" s="0" t="n">
        <f aca="false">IF(OR(D$3="",Consolidado!$D338=""),0,IF(ISNUMBER(SEARCH(D$3,Consolidado!$D338)),IF(COUNTIFS(Consolidado!$AC$5:AC338,Consolidado!$AC338,Consolidado!$D$5:D338,"*"&amp;D$3&amp;"*")=1,1,0),0))</f>
        <v>0</v>
      </c>
      <c r="E338" s="0" t="n">
        <f aca="false">IF(OR(E$3="",Consolidado!$D338=""),0,IF(ISNUMBER(SEARCH(E$3,Consolidado!$D338)),IF(COUNTIFS(Consolidado!$AC$5:AC338,Consolidado!$AC338,Consolidado!$D$5:D338,"*"&amp;E$3&amp;"*")=1,1,0),0))</f>
        <v>0</v>
      </c>
      <c r="F338" s="0" t="n">
        <f aca="false">IF(OR(F$3="",Consolidado!$D338=""),0,IF(ISNUMBER(SEARCH(F$3,Consolidado!$D338)),IF(COUNTIFS(Consolidado!$AC$5:AC338,Consolidado!$AC338,Consolidado!$D$5:D338,"*"&amp;F$3&amp;"*")=1,1,0),0))</f>
        <v>0</v>
      </c>
      <c r="G338" s="0" t="n">
        <f aca="false">IF(OR(G$3="",Consolidado!$D338=""),0,IF(ISNUMBER(SEARCH(G$3,Consolidado!$D338)),IF(COUNTIFS(Consolidado!$AC$5:AC338,Consolidado!$AC338,Consolidado!$D$5:D338,"*"&amp;G$3&amp;"*")=1,1,0),0))</f>
        <v>0</v>
      </c>
      <c r="H338" s="0" t="n">
        <f aca="false">IF(OR(H$3="",Consolidado!$D338=""),0,IF(ISNUMBER(SEARCH(H$3,Consolidado!$D338)),IF(COUNTIFS(Consolidado!$AC$5:AC338,Consolidado!$AC338,Consolidado!$D$5:D338,"*"&amp;H$3&amp;"*")=1,1,0),0))</f>
        <v>0</v>
      </c>
      <c r="I338" s="0" t="n">
        <f aca="false">IF(OR(I$3="",Consolidado!$D338=""),0,IF(ISNUMBER(SEARCH(I$3,Consolidado!$D338)),IF(COUNTIFS(Consolidado!$AC$5:AC338,Consolidado!$AC338,Consolidado!$D$5:D338,"*"&amp;I$3&amp;"*")=1,1,0),0))</f>
        <v>0</v>
      </c>
      <c r="J338" s="0" t="n">
        <f aca="false">IF(OR(J$3="",Consolidado!$D338=""),0,IF(ISNUMBER(SEARCH(J$3,Consolidado!$D338)),IF(COUNTIFS(Consolidado!$AC$5:AC338,Consolidado!$AC338,Consolidado!$D$5:D338,"*"&amp;J$3&amp;"*")=1,1,0),0))</f>
        <v>0</v>
      </c>
      <c r="K338" s="0" t="n">
        <f aca="false">IF(OR(K$3="",Consolidado!$D338=""),0,IF(ISNUMBER(SEARCH(K$3,Consolidado!$D338)),IF(COUNTIFS(Consolidado!$AC$5:AC338,Consolidado!$AC338,Consolidado!$D$5:D338,"*"&amp;K$3&amp;"*")=1,1,0),0))</f>
        <v>0</v>
      </c>
      <c r="L338" s="0" t="n">
        <f aca="false">IF(OR(L$3="",Consolidado!$D338=""),0,IF(ISNUMBER(SEARCH(L$3,Consolidado!$D338)),IF(COUNTIFS(Consolidado!$AC$5:AC338,Consolidado!$AC338,Consolidado!$D$5:D338,"*"&amp;L$3&amp;"*")=1,1,0),0))</f>
        <v>0</v>
      </c>
      <c r="M338" s="0" t="n">
        <f aca="false">IF(OR(M$3="",Consolidado!$D338=""),0,IF(ISNUMBER(SEARCH(M$3,Consolidado!$D338)),IF(COUNTIFS(Consolidado!$AC$5:AC338,Consolidado!$AC338,Consolidado!$D$5:D338,"*"&amp;M$3&amp;"*")=1,1,0),0))</f>
        <v>0</v>
      </c>
      <c r="N338" s="0" t="n">
        <f aca="false">IF(OR(N$3="",Consolidado!$D338=""),0,IF(ISNUMBER(SEARCH(N$3,Consolidado!$D338)),IF(COUNTIFS(Consolidado!$AC$5:AC338,Consolidado!$AC338,Consolidado!$D$5:D338,"*"&amp;N$3&amp;"*")=1,1,0),0))</f>
        <v>0</v>
      </c>
      <c r="O338" s="0" t="n">
        <f aca="false">IF(OR(O$3="",Consolidado!$D338=""),0,IF(ISNUMBER(SEARCH(O$3,Consolidado!$D338)),IF(COUNTIFS(Consolidado!$AC$5:AC338,Consolidado!$AC338,Consolidado!$D$5:D338,"*"&amp;O$3&amp;"*")=1,1,0),0))</f>
        <v>0</v>
      </c>
      <c r="P338" s="0" t="n">
        <f aca="false">IF(OR(P$3="",Consolidado!$D338=""),0,IF(ISNUMBER(SEARCH(P$3,Consolidado!$D338)),IF(COUNTIFS(Consolidado!$AC$5:AC338,Consolidado!$AC338,Consolidado!$D$5:D338,"*"&amp;P$3&amp;"*")=1,1,0),0))</f>
        <v>0</v>
      </c>
      <c r="Q338" s="0" t="n">
        <f aca="false">IF(OR(Q$3="",Consolidado!$D338=""),0,IF(ISNUMBER(SEARCH(Q$3,Consolidado!$D338)),IF(COUNTIFS(Consolidado!$AC$5:AC338,Consolidado!$AC338,Consolidado!$D$5:D338,"*"&amp;Q$3&amp;"*")=1,1,0),0))</f>
        <v>0</v>
      </c>
      <c r="R338" s="0" t="n">
        <f aca="false">IF(OR(R$3="",Consolidado!$D338=""),0,IF(ISNUMBER(SEARCH(R$3,Consolidado!$D338)),IF(COUNTIFS(Consolidado!$AC$5:AC338,Consolidado!$AC338,Consolidado!$D$5:D338,"*"&amp;R$3&amp;"*")=1,1,0),0))</f>
        <v>0</v>
      </c>
      <c r="S338" s="0" t="n">
        <f aca="false">IF(OR(S$3="",Consolidado!$D338=""),0,IF(ISNUMBER(SEARCH(S$3,Consolidado!$D338)),IF(COUNTIFS(Consolidado!$AC$5:AC338,Consolidado!$AC338,Consolidado!$D$5:D338,"*"&amp;S$3&amp;"*")=1,1,0),0))</f>
        <v>0</v>
      </c>
      <c r="T338" s="0" t="n">
        <f aca="false">IF(OR(T$3="",Consolidado!$D338=""),0,IF(ISNUMBER(SEARCH(T$3,Consolidado!$D338)),IF(COUNTIFS(Consolidado!$AC$5:AC338,Consolidado!$AC338,Consolidado!$D$5:D338,"*"&amp;T$3&amp;"*")=1,1,0),0))</f>
        <v>0</v>
      </c>
      <c r="U338" s="0" t="n">
        <f aca="false">IF(OR(U$3="",Consolidado!$D338=""),0,IF(ISNUMBER(SEARCH(U$3,Consolidado!$D338)),IF(COUNTIFS(Consolidado!$AC$5:AC338,Consolidado!$AC338,Consolidado!$D$5:D338,"*"&amp;U$3&amp;"*")=1,1,0),0))</f>
        <v>0</v>
      </c>
      <c r="V338" s="0" t="n">
        <f aca="false">IF(OR(V$3="",Consolidado!$D338=""),0,IF(ISNUMBER(SEARCH(V$3,Consolidado!$D338)),IF(COUNTIFS(Consolidado!$AC$5:AC338,Consolidado!$AC338,Consolidado!$D$5:D338,"*"&amp;V$3&amp;"*")=1,1,0),0))</f>
        <v>0</v>
      </c>
      <c r="W338" s="0" t="n">
        <f aca="false">IF(OR(W$3="",Consolidado!$D338=""),0,IF(ISNUMBER(SEARCH(W$3,Consolidado!$D338)),IF(COUNTIFS(Consolidado!$AC$5:AC338,Consolidado!$AC338,Consolidado!$D$5:D338,"*"&amp;W$3&amp;"*")=1,1,0),0))</f>
        <v>0</v>
      </c>
      <c r="X338" s="0" t="n">
        <f aca="false">IF(OR(X$3="",Consolidado!$D338=""),0,IF(ISNUMBER(SEARCH(X$3,Consolidado!$D338)),IF(COUNTIFS(Consolidado!$AC$5:AC338,Consolidado!$AC338,Consolidado!$D$5:D338,"*"&amp;X$3&amp;"*")=1,1,0),0))</f>
        <v>0</v>
      </c>
      <c r="Y338" s="0" t="n">
        <f aca="false">IF(OR(Y$3="",Consolidado!$D338=""),0,IF(ISNUMBER(SEARCH(Y$3,Consolidado!$D338)),IF(COUNTIFS(Consolidado!$AC$5:AC338,Consolidado!$AC338,Consolidado!$D$5:D338,"*"&amp;Y$3&amp;"*")=1,1,0),0))</f>
        <v>0</v>
      </c>
      <c r="Z338" s="0" t="n">
        <f aca="false">IF(OR(Z$3="",Consolidado!$D338=""),0,IF(ISNUMBER(SEARCH(Z$3,Consolidado!$D338)),IF(COUNTIFS(Consolidado!$AC$5:AC338,Consolidado!$AC338,Consolidado!$D$5:D338,"*"&amp;Z$3&amp;"*")=1,1,0),0))</f>
        <v>0</v>
      </c>
      <c r="AA338" s="0" t="n">
        <f aca="false">IF(OR(AA$3="",Consolidado!$D338=""),0,IF(ISNUMBER(SEARCH(AA$3,Consolidado!$D338)),IF(COUNTIFS(Consolidado!$AC$5:AC338,Consolidado!$AC338,Consolidado!$D$5:D338,"*"&amp;AA$3&amp;"*")=1,1,0),0))</f>
        <v>0</v>
      </c>
      <c r="AB338" s="0" t="n">
        <f aca="false">IF(OR(AB$3="",Consolidado!$D338=""),0,IF(ISNUMBER(SEARCH(AB$3,Consolidado!$D338)),IF(COUNTIFS(Consolidado!$AC$5:AC338,Consolidado!$AC338,Consolidado!$D$5:D338,"*"&amp;AB$3&amp;"*")=1,1,0),0))</f>
        <v>0</v>
      </c>
      <c r="AC338" s="0" t="n">
        <f aca="false">IF(OR(AC$3="",Consolidado!$D338=""),0,IF(ISNUMBER(SEARCH(AC$3,Consolidado!$D338)),IF(COUNTIFS(Consolidado!$AC$5:AC338,Consolidado!$AC338,Consolidado!$D$5:D338,"*"&amp;AC$3&amp;"*")=1,1,0),0))</f>
        <v>0</v>
      </c>
      <c r="AD338" s="0" t="n">
        <f aca="false">IF(OR(AD$3="",Consolidado!$D338=""),0,IF(ISNUMBER(SEARCH(AD$3,Consolidado!$D338)),IF(COUNTIFS(Consolidado!$AC$5:AC338,Consolidado!$AC338,Consolidado!$D$5:D338,"*"&amp;AD$3&amp;"*")=1,1,0),0))</f>
        <v>0</v>
      </c>
      <c r="AE338" s="0" t="n">
        <f aca="false">IF(OR(AE$3="",Consolidado!$D338=""),0,IF(ISNUMBER(SEARCH(AE$3,Consolidado!$D338)),IF(COUNTIFS(Consolidado!$AC$5:AC338,Consolidado!$AC338,Consolidado!$D$5:D338,"*"&amp;AE$3&amp;"*")=1,1,0),0))</f>
        <v>0</v>
      </c>
      <c r="AF338" s="0" t="n">
        <f aca="false">IF(OR(AF$3="",Consolidado!$D338=""),0,IF(ISNUMBER(SEARCH(AF$3,Consolidado!$D338)),IF(COUNTIFS(Consolidado!$AC$5:AC338,Consolidado!$AC338,Consolidado!$D$5:D338,"*"&amp;AF$3&amp;"*")=1,1,0),0))</f>
        <v>0</v>
      </c>
      <c r="AG338" s="0" t="n">
        <f aca="false">IF(OR(AG$3="",Consolidado!$D338=""),0,IF(ISNUMBER(SEARCH(AG$3,Consolidado!$D338)),IF(COUNTIFS(Consolidado!$AC$5:AC338,Consolidado!$AC338,Consolidado!$D$5:D338,"*"&amp;AG$3&amp;"*")=1,1,0),0))</f>
        <v>0</v>
      </c>
      <c r="AH338" s="0" t="n">
        <f aca="false">IF(OR(AH$3="",Consolidado!$D338=""),0,IF(ISNUMBER(SEARCH(AH$3,Consolidado!$D338)),IF(COUNTIFS(Consolidado!$AC$5:AC338,Consolidado!$AC338,Consolidado!$D$5:D338,"*"&amp;AH$3&amp;"*")=1,1,0),0))</f>
        <v>0</v>
      </c>
      <c r="AI338" s="0" t="n">
        <f aca="false">IF(OR(AI$3="",Consolidado!$D338=""),0,IF(ISNUMBER(SEARCH(AI$3,Consolidado!$D338)),IF(COUNTIFS(Consolidado!$AC$5:AC338,Consolidado!$AC338,Consolidado!$D$5:D338,"*"&amp;AI$3&amp;"*")=1,1,0),0))</f>
        <v>0</v>
      </c>
      <c r="AJ338" s="0" t="n">
        <f aca="false">IF(OR(AJ$3="",Consolidado!$D338=""),0,IF(ISNUMBER(SEARCH(AJ$3,Consolidado!$D338)),IF(COUNTIFS(Consolidado!$AC$5:AC338,Consolidado!$AC338,Consolidado!$D$5:D338,"*"&amp;AJ$3&amp;"*")=1,1,0),0))</f>
        <v>0</v>
      </c>
      <c r="AK338" s="0" t="n">
        <f aca="false">IF(OR(AK$3="",Consolidado!$D338=""),0,IF(ISNUMBER(SEARCH(AK$3,Consolidado!$D338)),IF(COUNTIFS(Consolidado!$AC$5:AC338,Consolidado!$AC338,Consolidado!$D$5:D338,"*"&amp;AK$3&amp;"*")=1,1,0),0))</f>
        <v>0</v>
      </c>
      <c r="AL338" s="0" t="n">
        <f aca="false">IF(OR(AL$3="",Consolidado!$D338=""),0,IF(ISNUMBER(SEARCH(AL$3,Consolidado!$D338)),IF(COUNTIFS(Consolidado!$AC$5:AC338,Consolidado!$AC338,Consolidado!$D$5:D338,"*"&amp;AL$3&amp;"*")=1,1,0),0))</f>
        <v>0</v>
      </c>
      <c r="AM338" s="0" t="n">
        <f aca="false">IF(OR(AM$3="",Consolidado!$D338=""),0,IF(ISNUMBER(SEARCH(AM$3,Consolidado!$D338)),IF(COUNTIFS(Consolidado!$AC$5:AC338,Consolidado!$AC338,Consolidado!$D$5:D338,"*"&amp;AM$3&amp;"*")=1,1,0),0))</f>
        <v>0</v>
      </c>
      <c r="AN338" s="0" t="n">
        <f aca="false">IF(OR(AN$3="",Consolidado!$D338=""),0,IF(ISNUMBER(SEARCH(AN$3,Consolidado!$D338)),IF(COUNTIFS(Consolidado!$AC$5:AC338,Consolidado!$AC338,Consolidado!$D$5:D338,"*"&amp;AN$3&amp;"*")=1,1,0),0))</f>
        <v>0</v>
      </c>
      <c r="AO338" s="0" t="n">
        <f aca="false">IF(OR(AO$3="",Consolidado!$D338=""),0,IF(ISNUMBER(SEARCH(AO$3,Consolidado!$D338)),IF(COUNTIFS(Consolidado!$AC$5:AC338,Consolidado!$AC338,Consolidado!$D$5:D338,"*"&amp;AO$3&amp;"*")=1,1,0),0))</f>
        <v>0</v>
      </c>
    </row>
    <row r="339" customFormat="false" ht="15" hidden="false" customHeight="false" outlineLevel="0" collapsed="false">
      <c r="B339" s="0" t="n">
        <f aca="false">IF(OR(B$3="",Consolidado!$D339=""),0,IF(ISNUMBER(SEARCH(B$3,Consolidado!$D339)),IF(COUNTIFS(Consolidado!$AC$5:AC339,Consolidado!$AC339,Consolidado!$D$5:D339,"*"&amp;B$3&amp;"*")=1,1,0),0))</f>
        <v>0</v>
      </c>
      <c r="C339" s="0" t="n">
        <f aca="false">IF(OR(C$3="",Consolidado!$D339=""),0,IF(ISNUMBER(SEARCH(C$3,Consolidado!$D339)),IF(COUNTIFS(Consolidado!$AC$5:AC339,Consolidado!$AC339,Consolidado!$D$5:D339,"*"&amp;C$3&amp;"*")=1,1,0),0))</f>
        <v>0</v>
      </c>
      <c r="D339" s="0" t="n">
        <f aca="false">IF(OR(D$3="",Consolidado!$D339=""),0,IF(ISNUMBER(SEARCH(D$3,Consolidado!$D339)),IF(COUNTIFS(Consolidado!$AC$5:AC339,Consolidado!$AC339,Consolidado!$D$5:D339,"*"&amp;D$3&amp;"*")=1,1,0),0))</f>
        <v>0</v>
      </c>
      <c r="E339" s="0" t="n">
        <f aca="false">IF(OR(E$3="",Consolidado!$D339=""),0,IF(ISNUMBER(SEARCH(E$3,Consolidado!$D339)),IF(COUNTIFS(Consolidado!$AC$5:AC339,Consolidado!$AC339,Consolidado!$D$5:D339,"*"&amp;E$3&amp;"*")=1,1,0),0))</f>
        <v>0</v>
      </c>
      <c r="F339" s="0" t="n">
        <f aca="false">IF(OR(F$3="",Consolidado!$D339=""),0,IF(ISNUMBER(SEARCH(F$3,Consolidado!$D339)),IF(COUNTIFS(Consolidado!$AC$5:AC339,Consolidado!$AC339,Consolidado!$D$5:D339,"*"&amp;F$3&amp;"*")=1,1,0),0))</f>
        <v>0</v>
      </c>
      <c r="G339" s="0" t="n">
        <f aca="false">IF(OR(G$3="",Consolidado!$D339=""),0,IF(ISNUMBER(SEARCH(G$3,Consolidado!$D339)),IF(COUNTIFS(Consolidado!$AC$5:AC339,Consolidado!$AC339,Consolidado!$D$5:D339,"*"&amp;G$3&amp;"*")=1,1,0),0))</f>
        <v>0</v>
      </c>
      <c r="H339" s="0" t="n">
        <f aca="false">IF(OR(H$3="",Consolidado!$D339=""),0,IF(ISNUMBER(SEARCH(H$3,Consolidado!$D339)),IF(COUNTIFS(Consolidado!$AC$5:AC339,Consolidado!$AC339,Consolidado!$D$5:D339,"*"&amp;H$3&amp;"*")=1,1,0),0))</f>
        <v>0</v>
      </c>
      <c r="I339" s="0" t="n">
        <f aca="false">IF(OR(I$3="",Consolidado!$D339=""),0,IF(ISNUMBER(SEARCH(I$3,Consolidado!$D339)),IF(COUNTIFS(Consolidado!$AC$5:AC339,Consolidado!$AC339,Consolidado!$D$5:D339,"*"&amp;I$3&amp;"*")=1,1,0),0))</f>
        <v>0</v>
      </c>
      <c r="J339" s="0" t="n">
        <f aca="false">IF(OR(J$3="",Consolidado!$D339=""),0,IF(ISNUMBER(SEARCH(J$3,Consolidado!$D339)),IF(COUNTIFS(Consolidado!$AC$5:AC339,Consolidado!$AC339,Consolidado!$D$5:D339,"*"&amp;J$3&amp;"*")=1,1,0),0))</f>
        <v>0</v>
      </c>
      <c r="K339" s="0" t="n">
        <f aca="false">IF(OR(K$3="",Consolidado!$D339=""),0,IF(ISNUMBER(SEARCH(K$3,Consolidado!$D339)),IF(COUNTIFS(Consolidado!$AC$5:AC339,Consolidado!$AC339,Consolidado!$D$5:D339,"*"&amp;K$3&amp;"*")=1,1,0),0))</f>
        <v>0</v>
      </c>
      <c r="L339" s="0" t="n">
        <f aca="false">IF(OR(L$3="",Consolidado!$D339=""),0,IF(ISNUMBER(SEARCH(L$3,Consolidado!$D339)),IF(COUNTIFS(Consolidado!$AC$5:AC339,Consolidado!$AC339,Consolidado!$D$5:D339,"*"&amp;L$3&amp;"*")=1,1,0),0))</f>
        <v>0</v>
      </c>
      <c r="M339" s="0" t="n">
        <f aca="false">IF(OR(M$3="",Consolidado!$D339=""),0,IF(ISNUMBER(SEARCH(M$3,Consolidado!$D339)),IF(COUNTIFS(Consolidado!$AC$5:AC339,Consolidado!$AC339,Consolidado!$D$5:D339,"*"&amp;M$3&amp;"*")=1,1,0),0))</f>
        <v>0</v>
      </c>
      <c r="N339" s="0" t="n">
        <f aca="false">IF(OR(N$3="",Consolidado!$D339=""),0,IF(ISNUMBER(SEARCH(N$3,Consolidado!$D339)),IF(COUNTIFS(Consolidado!$AC$5:AC339,Consolidado!$AC339,Consolidado!$D$5:D339,"*"&amp;N$3&amp;"*")=1,1,0),0))</f>
        <v>0</v>
      </c>
      <c r="O339" s="0" t="n">
        <f aca="false">IF(OR(O$3="",Consolidado!$D339=""),0,IF(ISNUMBER(SEARCH(O$3,Consolidado!$D339)),IF(COUNTIFS(Consolidado!$AC$5:AC339,Consolidado!$AC339,Consolidado!$D$5:D339,"*"&amp;O$3&amp;"*")=1,1,0),0))</f>
        <v>0</v>
      </c>
      <c r="P339" s="0" t="n">
        <f aca="false">IF(OR(P$3="",Consolidado!$D339=""),0,IF(ISNUMBER(SEARCH(P$3,Consolidado!$D339)),IF(COUNTIFS(Consolidado!$AC$5:AC339,Consolidado!$AC339,Consolidado!$D$5:D339,"*"&amp;P$3&amp;"*")=1,1,0),0))</f>
        <v>0</v>
      </c>
      <c r="Q339" s="0" t="n">
        <f aca="false">IF(OR(Q$3="",Consolidado!$D339=""),0,IF(ISNUMBER(SEARCH(Q$3,Consolidado!$D339)),IF(COUNTIFS(Consolidado!$AC$5:AC339,Consolidado!$AC339,Consolidado!$D$5:D339,"*"&amp;Q$3&amp;"*")=1,1,0),0))</f>
        <v>0</v>
      </c>
      <c r="R339" s="0" t="n">
        <f aca="false">IF(OR(R$3="",Consolidado!$D339=""),0,IF(ISNUMBER(SEARCH(R$3,Consolidado!$D339)),IF(COUNTIFS(Consolidado!$AC$5:AC339,Consolidado!$AC339,Consolidado!$D$5:D339,"*"&amp;R$3&amp;"*")=1,1,0),0))</f>
        <v>0</v>
      </c>
      <c r="S339" s="0" t="n">
        <f aca="false">IF(OR(S$3="",Consolidado!$D339=""),0,IF(ISNUMBER(SEARCH(S$3,Consolidado!$D339)),IF(COUNTIFS(Consolidado!$AC$5:AC339,Consolidado!$AC339,Consolidado!$D$5:D339,"*"&amp;S$3&amp;"*")=1,1,0),0))</f>
        <v>0</v>
      </c>
      <c r="T339" s="0" t="n">
        <f aca="false">IF(OR(T$3="",Consolidado!$D339=""),0,IF(ISNUMBER(SEARCH(T$3,Consolidado!$D339)),IF(COUNTIFS(Consolidado!$AC$5:AC339,Consolidado!$AC339,Consolidado!$D$5:D339,"*"&amp;T$3&amp;"*")=1,1,0),0))</f>
        <v>0</v>
      </c>
      <c r="U339" s="0" t="n">
        <f aca="false">IF(OR(U$3="",Consolidado!$D339=""),0,IF(ISNUMBER(SEARCH(U$3,Consolidado!$D339)),IF(COUNTIFS(Consolidado!$AC$5:AC339,Consolidado!$AC339,Consolidado!$D$5:D339,"*"&amp;U$3&amp;"*")=1,1,0),0))</f>
        <v>0</v>
      </c>
      <c r="V339" s="0" t="n">
        <f aca="false">IF(OR(V$3="",Consolidado!$D339=""),0,IF(ISNUMBER(SEARCH(V$3,Consolidado!$D339)),IF(COUNTIFS(Consolidado!$AC$5:AC339,Consolidado!$AC339,Consolidado!$D$5:D339,"*"&amp;V$3&amp;"*")=1,1,0),0))</f>
        <v>0</v>
      </c>
      <c r="W339" s="0" t="n">
        <f aca="false">IF(OR(W$3="",Consolidado!$D339=""),0,IF(ISNUMBER(SEARCH(W$3,Consolidado!$D339)),IF(COUNTIFS(Consolidado!$AC$5:AC339,Consolidado!$AC339,Consolidado!$D$5:D339,"*"&amp;W$3&amp;"*")=1,1,0),0))</f>
        <v>0</v>
      </c>
      <c r="X339" s="0" t="n">
        <f aca="false">IF(OR(X$3="",Consolidado!$D339=""),0,IF(ISNUMBER(SEARCH(X$3,Consolidado!$D339)),IF(COUNTIFS(Consolidado!$AC$5:AC339,Consolidado!$AC339,Consolidado!$D$5:D339,"*"&amp;X$3&amp;"*")=1,1,0),0))</f>
        <v>0</v>
      </c>
      <c r="Y339" s="0" t="n">
        <f aca="false">IF(OR(Y$3="",Consolidado!$D339=""),0,IF(ISNUMBER(SEARCH(Y$3,Consolidado!$D339)),IF(COUNTIFS(Consolidado!$AC$5:AC339,Consolidado!$AC339,Consolidado!$D$5:D339,"*"&amp;Y$3&amp;"*")=1,1,0),0))</f>
        <v>0</v>
      </c>
      <c r="Z339" s="0" t="n">
        <f aca="false">IF(OR(Z$3="",Consolidado!$D339=""),0,IF(ISNUMBER(SEARCH(Z$3,Consolidado!$D339)),IF(COUNTIFS(Consolidado!$AC$5:AC339,Consolidado!$AC339,Consolidado!$D$5:D339,"*"&amp;Z$3&amp;"*")=1,1,0),0))</f>
        <v>0</v>
      </c>
      <c r="AA339" s="0" t="n">
        <f aca="false">IF(OR(AA$3="",Consolidado!$D339=""),0,IF(ISNUMBER(SEARCH(AA$3,Consolidado!$D339)),IF(COUNTIFS(Consolidado!$AC$5:AC339,Consolidado!$AC339,Consolidado!$D$5:D339,"*"&amp;AA$3&amp;"*")=1,1,0),0))</f>
        <v>0</v>
      </c>
      <c r="AB339" s="0" t="n">
        <f aca="false">IF(OR(AB$3="",Consolidado!$D339=""),0,IF(ISNUMBER(SEARCH(AB$3,Consolidado!$D339)),IF(COUNTIFS(Consolidado!$AC$5:AC339,Consolidado!$AC339,Consolidado!$D$5:D339,"*"&amp;AB$3&amp;"*")=1,1,0),0))</f>
        <v>0</v>
      </c>
      <c r="AC339" s="0" t="n">
        <f aca="false">IF(OR(AC$3="",Consolidado!$D339=""),0,IF(ISNUMBER(SEARCH(AC$3,Consolidado!$D339)),IF(COUNTIFS(Consolidado!$AC$5:AC339,Consolidado!$AC339,Consolidado!$D$5:D339,"*"&amp;AC$3&amp;"*")=1,1,0),0))</f>
        <v>0</v>
      </c>
      <c r="AD339" s="0" t="n">
        <f aca="false">IF(OR(AD$3="",Consolidado!$D339=""),0,IF(ISNUMBER(SEARCH(AD$3,Consolidado!$D339)),IF(COUNTIFS(Consolidado!$AC$5:AC339,Consolidado!$AC339,Consolidado!$D$5:D339,"*"&amp;AD$3&amp;"*")=1,1,0),0))</f>
        <v>0</v>
      </c>
      <c r="AE339" s="0" t="n">
        <f aca="false">IF(OR(AE$3="",Consolidado!$D339=""),0,IF(ISNUMBER(SEARCH(AE$3,Consolidado!$D339)),IF(COUNTIFS(Consolidado!$AC$5:AC339,Consolidado!$AC339,Consolidado!$D$5:D339,"*"&amp;AE$3&amp;"*")=1,1,0),0))</f>
        <v>0</v>
      </c>
      <c r="AF339" s="0" t="n">
        <f aca="false">IF(OR(AF$3="",Consolidado!$D339=""),0,IF(ISNUMBER(SEARCH(AF$3,Consolidado!$D339)),IF(COUNTIFS(Consolidado!$AC$5:AC339,Consolidado!$AC339,Consolidado!$D$5:D339,"*"&amp;AF$3&amp;"*")=1,1,0),0))</f>
        <v>0</v>
      </c>
      <c r="AG339" s="0" t="n">
        <f aca="false">IF(OR(AG$3="",Consolidado!$D339=""),0,IF(ISNUMBER(SEARCH(AG$3,Consolidado!$D339)),IF(COUNTIFS(Consolidado!$AC$5:AC339,Consolidado!$AC339,Consolidado!$D$5:D339,"*"&amp;AG$3&amp;"*")=1,1,0),0))</f>
        <v>0</v>
      </c>
      <c r="AH339" s="0" t="n">
        <f aca="false">IF(OR(AH$3="",Consolidado!$D339=""),0,IF(ISNUMBER(SEARCH(AH$3,Consolidado!$D339)),IF(COUNTIFS(Consolidado!$AC$5:AC339,Consolidado!$AC339,Consolidado!$D$5:D339,"*"&amp;AH$3&amp;"*")=1,1,0),0))</f>
        <v>0</v>
      </c>
      <c r="AI339" s="0" t="n">
        <f aca="false">IF(OR(AI$3="",Consolidado!$D339=""),0,IF(ISNUMBER(SEARCH(AI$3,Consolidado!$D339)),IF(COUNTIFS(Consolidado!$AC$5:AC339,Consolidado!$AC339,Consolidado!$D$5:D339,"*"&amp;AI$3&amp;"*")=1,1,0),0))</f>
        <v>0</v>
      </c>
      <c r="AJ339" s="0" t="n">
        <f aca="false">IF(OR(AJ$3="",Consolidado!$D339=""),0,IF(ISNUMBER(SEARCH(AJ$3,Consolidado!$D339)),IF(COUNTIFS(Consolidado!$AC$5:AC339,Consolidado!$AC339,Consolidado!$D$5:D339,"*"&amp;AJ$3&amp;"*")=1,1,0),0))</f>
        <v>0</v>
      </c>
      <c r="AK339" s="0" t="n">
        <f aca="false">IF(OR(AK$3="",Consolidado!$D339=""),0,IF(ISNUMBER(SEARCH(AK$3,Consolidado!$D339)),IF(COUNTIFS(Consolidado!$AC$5:AC339,Consolidado!$AC339,Consolidado!$D$5:D339,"*"&amp;AK$3&amp;"*")=1,1,0),0))</f>
        <v>0</v>
      </c>
      <c r="AL339" s="0" t="n">
        <f aca="false">IF(OR(AL$3="",Consolidado!$D339=""),0,IF(ISNUMBER(SEARCH(AL$3,Consolidado!$D339)),IF(COUNTIFS(Consolidado!$AC$5:AC339,Consolidado!$AC339,Consolidado!$D$5:D339,"*"&amp;AL$3&amp;"*")=1,1,0),0))</f>
        <v>0</v>
      </c>
      <c r="AM339" s="0" t="n">
        <f aca="false">IF(OR(AM$3="",Consolidado!$D339=""),0,IF(ISNUMBER(SEARCH(AM$3,Consolidado!$D339)),IF(COUNTIFS(Consolidado!$AC$5:AC339,Consolidado!$AC339,Consolidado!$D$5:D339,"*"&amp;AM$3&amp;"*")=1,1,0),0))</f>
        <v>0</v>
      </c>
      <c r="AN339" s="0" t="n">
        <f aca="false">IF(OR(AN$3="",Consolidado!$D339=""),0,IF(ISNUMBER(SEARCH(AN$3,Consolidado!$D339)),IF(COUNTIFS(Consolidado!$AC$5:AC339,Consolidado!$AC339,Consolidado!$D$5:D339,"*"&amp;AN$3&amp;"*")=1,1,0),0))</f>
        <v>0</v>
      </c>
      <c r="AO339" s="0" t="n">
        <f aca="false">IF(OR(AO$3="",Consolidado!$D339=""),0,IF(ISNUMBER(SEARCH(AO$3,Consolidado!$D339)),IF(COUNTIFS(Consolidado!$AC$5:AC339,Consolidado!$AC339,Consolidado!$D$5:D339,"*"&amp;AO$3&amp;"*")=1,1,0),0))</f>
        <v>0</v>
      </c>
    </row>
    <row r="340" customFormat="false" ht="15" hidden="false" customHeight="false" outlineLevel="0" collapsed="false">
      <c r="B340" s="0" t="n">
        <f aca="false">IF(OR(B$3="",Consolidado!$D340=""),0,IF(ISNUMBER(SEARCH(B$3,Consolidado!$D340)),IF(COUNTIFS(Consolidado!$AC$5:AC340,Consolidado!$AC340,Consolidado!$D$5:D340,"*"&amp;B$3&amp;"*")=1,1,0),0))</f>
        <v>0</v>
      </c>
      <c r="C340" s="0" t="n">
        <f aca="false">IF(OR(C$3="",Consolidado!$D340=""),0,IF(ISNUMBER(SEARCH(C$3,Consolidado!$D340)),IF(COUNTIFS(Consolidado!$AC$5:AC340,Consolidado!$AC340,Consolidado!$D$5:D340,"*"&amp;C$3&amp;"*")=1,1,0),0))</f>
        <v>0</v>
      </c>
      <c r="D340" s="0" t="n">
        <f aca="false">IF(OR(D$3="",Consolidado!$D340=""),0,IF(ISNUMBER(SEARCH(D$3,Consolidado!$D340)),IF(COUNTIFS(Consolidado!$AC$5:AC340,Consolidado!$AC340,Consolidado!$D$5:D340,"*"&amp;D$3&amp;"*")=1,1,0),0))</f>
        <v>0</v>
      </c>
      <c r="E340" s="0" t="n">
        <f aca="false">IF(OR(E$3="",Consolidado!$D340=""),0,IF(ISNUMBER(SEARCH(E$3,Consolidado!$D340)),IF(COUNTIFS(Consolidado!$AC$5:AC340,Consolidado!$AC340,Consolidado!$D$5:D340,"*"&amp;E$3&amp;"*")=1,1,0),0))</f>
        <v>0</v>
      </c>
      <c r="F340" s="0" t="n">
        <f aca="false">IF(OR(F$3="",Consolidado!$D340=""),0,IF(ISNUMBER(SEARCH(F$3,Consolidado!$D340)),IF(COUNTIFS(Consolidado!$AC$5:AC340,Consolidado!$AC340,Consolidado!$D$5:D340,"*"&amp;F$3&amp;"*")=1,1,0),0))</f>
        <v>0</v>
      </c>
      <c r="G340" s="0" t="n">
        <f aca="false">IF(OR(G$3="",Consolidado!$D340=""),0,IF(ISNUMBER(SEARCH(G$3,Consolidado!$D340)),IF(COUNTIFS(Consolidado!$AC$5:AC340,Consolidado!$AC340,Consolidado!$D$5:D340,"*"&amp;G$3&amp;"*")=1,1,0),0))</f>
        <v>0</v>
      </c>
      <c r="H340" s="0" t="n">
        <f aca="false">IF(OR(H$3="",Consolidado!$D340=""),0,IF(ISNUMBER(SEARCH(H$3,Consolidado!$D340)),IF(COUNTIFS(Consolidado!$AC$5:AC340,Consolidado!$AC340,Consolidado!$D$5:D340,"*"&amp;H$3&amp;"*")=1,1,0),0))</f>
        <v>0</v>
      </c>
      <c r="I340" s="0" t="n">
        <f aca="false">IF(OR(I$3="",Consolidado!$D340=""),0,IF(ISNUMBER(SEARCH(I$3,Consolidado!$D340)),IF(COUNTIFS(Consolidado!$AC$5:AC340,Consolidado!$AC340,Consolidado!$D$5:D340,"*"&amp;I$3&amp;"*")=1,1,0),0))</f>
        <v>0</v>
      </c>
      <c r="J340" s="0" t="n">
        <f aca="false">IF(OR(J$3="",Consolidado!$D340=""),0,IF(ISNUMBER(SEARCH(J$3,Consolidado!$D340)),IF(COUNTIFS(Consolidado!$AC$5:AC340,Consolidado!$AC340,Consolidado!$D$5:D340,"*"&amp;J$3&amp;"*")=1,1,0),0))</f>
        <v>0</v>
      </c>
      <c r="K340" s="0" t="n">
        <f aca="false">IF(OR(K$3="",Consolidado!$D340=""),0,IF(ISNUMBER(SEARCH(K$3,Consolidado!$D340)),IF(COUNTIFS(Consolidado!$AC$5:AC340,Consolidado!$AC340,Consolidado!$D$5:D340,"*"&amp;K$3&amp;"*")=1,1,0),0))</f>
        <v>0</v>
      </c>
      <c r="L340" s="0" t="n">
        <f aca="false">IF(OR(L$3="",Consolidado!$D340=""),0,IF(ISNUMBER(SEARCH(L$3,Consolidado!$D340)),IF(COUNTIFS(Consolidado!$AC$5:AC340,Consolidado!$AC340,Consolidado!$D$5:D340,"*"&amp;L$3&amp;"*")=1,1,0),0))</f>
        <v>0</v>
      </c>
      <c r="M340" s="0" t="n">
        <f aca="false">IF(OR(M$3="",Consolidado!$D340=""),0,IF(ISNUMBER(SEARCH(M$3,Consolidado!$D340)),IF(COUNTIFS(Consolidado!$AC$5:AC340,Consolidado!$AC340,Consolidado!$D$5:D340,"*"&amp;M$3&amp;"*")=1,1,0),0))</f>
        <v>0</v>
      </c>
      <c r="N340" s="0" t="n">
        <f aca="false">IF(OR(N$3="",Consolidado!$D340=""),0,IF(ISNUMBER(SEARCH(N$3,Consolidado!$D340)),IF(COUNTIFS(Consolidado!$AC$5:AC340,Consolidado!$AC340,Consolidado!$D$5:D340,"*"&amp;N$3&amp;"*")=1,1,0),0))</f>
        <v>0</v>
      </c>
      <c r="O340" s="0" t="n">
        <f aca="false">IF(OR(O$3="",Consolidado!$D340=""),0,IF(ISNUMBER(SEARCH(O$3,Consolidado!$D340)),IF(COUNTIFS(Consolidado!$AC$5:AC340,Consolidado!$AC340,Consolidado!$D$5:D340,"*"&amp;O$3&amp;"*")=1,1,0),0))</f>
        <v>0</v>
      </c>
      <c r="P340" s="0" t="n">
        <f aca="false">IF(OR(P$3="",Consolidado!$D340=""),0,IF(ISNUMBER(SEARCH(P$3,Consolidado!$D340)),IF(COUNTIFS(Consolidado!$AC$5:AC340,Consolidado!$AC340,Consolidado!$D$5:D340,"*"&amp;P$3&amp;"*")=1,1,0),0))</f>
        <v>0</v>
      </c>
      <c r="Q340" s="0" t="n">
        <f aca="false">IF(OR(Q$3="",Consolidado!$D340=""),0,IF(ISNUMBER(SEARCH(Q$3,Consolidado!$D340)),IF(COUNTIFS(Consolidado!$AC$5:AC340,Consolidado!$AC340,Consolidado!$D$5:D340,"*"&amp;Q$3&amp;"*")=1,1,0),0))</f>
        <v>0</v>
      </c>
      <c r="R340" s="0" t="n">
        <f aca="false">IF(OR(R$3="",Consolidado!$D340=""),0,IF(ISNUMBER(SEARCH(R$3,Consolidado!$D340)),IF(COUNTIFS(Consolidado!$AC$5:AC340,Consolidado!$AC340,Consolidado!$D$5:D340,"*"&amp;R$3&amp;"*")=1,1,0),0))</f>
        <v>0</v>
      </c>
      <c r="S340" s="0" t="n">
        <f aca="false">IF(OR(S$3="",Consolidado!$D340=""),0,IF(ISNUMBER(SEARCH(S$3,Consolidado!$D340)),IF(COUNTIFS(Consolidado!$AC$5:AC340,Consolidado!$AC340,Consolidado!$D$5:D340,"*"&amp;S$3&amp;"*")=1,1,0),0))</f>
        <v>0</v>
      </c>
      <c r="T340" s="0" t="n">
        <f aca="false">IF(OR(T$3="",Consolidado!$D340=""),0,IF(ISNUMBER(SEARCH(T$3,Consolidado!$D340)),IF(COUNTIFS(Consolidado!$AC$5:AC340,Consolidado!$AC340,Consolidado!$D$5:D340,"*"&amp;T$3&amp;"*")=1,1,0),0))</f>
        <v>0</v>
      </c>
      <c r="U340" s="0" t="n">
        <f aca="false">IF(OR(U$3="",Consolidado!$D340=""),0,IF(ISNUMBER(SEARCH(U$3,Consolidado!$D340)),IF(COUNTIFS(Consolidado!$AC$5:AC340,Consolidado!$AC340,Consolidado!$D$5:D340,"*"&amp;U$3&amp;"*")=1,1,0),0))</f>
        <v>0</v>
      </c>
      <c r="V340" s="0" t="n">
        <f aca="false">IF(OR(V$3="",Consolidado!$D340=""),0,IF(ISNUMBER(SEARCH(V$3,Consolidado!$D340)),IF(COUNTIFS(Consolidado!$AC$5:AC340,Consolidado!$AC340,Consolidado!$D$5:D340,"*"&amp;V$3&amp;"*")=1,1,0),0))</f>
        <v>0</v>
      </c>
      <c r="W340" s="0" t="n">
        <f aca="false">IF(OR(W$3="",Consolidado!$D340=""),0,IF(ISNUMBER(SEARCH(W$3,Consolidado!$D340)),IF(COUNTIFS(Consolidado!$AC$5:AC340,Consolidado!$AC340,Consolidado!$D$5:D340,"*"&amp;W$3&amp;"*")=1,1,0),0))</f>
        <v>0</v>
      </c>
      <c r="X340" s="0" t="n">
        <f aca="false">IF(OR(X$3="",Consolidado!$D340=""),0,IF(ISNUMBER(SEARCH(X$3,Consolidado!$D340)),IF(COUNTIFS(Consolidado!$AC$5:AC340,Consolidado!$AC340,Consolidado!$D$5:D340,"*"&amp;X$3&amp;"*")=1,1,0),0))</f>
        <v>0</v>
      </c>
      <c r="Y340" s="0" t="n">
        <f aca="false">IF(OR(Y$3="",Consolidado!$D340=""),0,IF(ISNUMBER(SEARCH(Y$3,Consolidado!$D340)),IF(COUNTIFS(Consolidado!$AC$5:AC340,Consolidado!$AC340,Consolidado!$D$5:D340,"*"&amp;Y$3&amp;"*")=1,1,0),0))</f>
        <v>0</v>
      </c>
      <c r="Z340" s="0" t="n">
        <f aca="false">IF(OR(Z$3="",Consolidado!$D340=""),0,IF(ISNUMBER(SEARCH(Z$3,Consolidado!$D340)),IF(COUNTIFS(Consolidado!$AC$5:AC340,Consolidado!$AC340,Consolidado!$D$5:D340,"*"&amp;Z$3&amp;"*")=1,1,0),0))</f>
        <v>0</v>
      </c>
      <c r="AA340" s="0" t="n">
        <f aca="false">IF(OR(AA$3="",Consolidado!$D340=""),0,IF(ISNUMBER(SEARCH(AA$3,Consolidado!$D340)),IF(COUNTIFS(Consolidado!$AC$5:AC340,Consolidado!$AC340,Consolidado!$D$5:D340,"*"&amp;AA$3&amp;"*")=1,1,0),0))</f>
        <v>0</v>
      </c>
      <c r="AB340" s="0" t="n">
        <f aca="false">IF(OR(AB$3="",Consolidado!$D340=""),0,IF(ISNUMBER(SEARCH(AB$3,Consolidado!$D340)),IF(COUNTIFS(Consolidado!$AC$5:AC340,Consolidado!$AC340,Consolidado!$D$5:D340,"*"&amp;AB$3&amp;"*")=1,1,0),0))</f>
        <v>0</v>
      </c>
      <c r="AC340" s="0" t="n">
        <f aca="false">IF(OR(AC$3="",Consolidado!$D340=""),0,IF(ISNUMBER(SEARCH(AC$3,Consolidado!$D340)),IF(COUNTIFS(Consolidado!$AC$5:AC340,Consolidado!$AC340,Consolidado!$D$5:D340,"*"&amp;AC$3&amp;"*")=1,1,0),0))</f>
        <v>0</v>
      </c>
      <c r="AD340" s="0" t="n">
        <f aca="false">IF(OR(AD$3="",Consolidado!$D340=""),0,IF(ISNUMBER(SEARCH(AD$3,Consolidado!$D340)),IF(COUNTIFS(Consolidado!$AC$5:AC340,Consolidado!$AC340,Consolidado!$D$5:D340,"*"&amp;AD$3&amp;"*")=1,1,0),0))</f>
        <v>0</v>
      </c>
      <c r="AE340" s="0" t="n">
        <f aca="false">IF(OR(AE$3="",Consolidado!$D340=""),0,IF(ISNUMBER(SEARCH(AE$3,Consolidado!$D340)),IF(COUNTIFS(Consolidado!$AC$5:AC340,Consolidado!$AC340,Consolidado!$D$5:D340,"*"&amp;AE$3&amp;"*")=1,1,0),0))</f>
        <v>0</v>
      </c>
      <c r="AF340" s="0" t="n">
        <f aca="false">IF(OR(AF$3="",Consolidado!$D340=""),0,IF(ISNUMBER(SEARCH(AF$3,Consolidado!$D340)),IF(COUNTIFS(Consolidado!$AC$5:AC340,Consolidado!$AC340,Consolidado!$D$5:D340,"*"&amp;AF$3&amp;"*")=1,1,0),0))</f>
        <v>0</v>
      </c>
      <c r="AG340" s="0" t="n">
        <f aca="false">IF(OR(AG$3="",Consolidado!$D340=""),0,IF(ISNUMBER(SEARCH(AG$3,Consolidado!$D340)),IF(COUNTIFS(Consolidado!$AC$5:AC340,Consolidado!$AC340,Consolidado!$D$5:D340,"*"&amp;AG$3&amp;"*")=1,1,0),0))</f>
        <v>0</v>
      </c>
      <c r="AH340" s="0" t="n">
        <f aca="false">IF(OR(AH$3="",Consolidado!$D340=""),0,IF(ISNUMBER(SEARCH(AH$3,Consolidado!$D340)),IF(COUNTIFS(Consolidado!$AC$5:AC340,Consolidado!$AC340,Consolidado!$D$5:D340,"*"&amp;AH$3&amp;"*")=1,1,0),0))</f>
        <v>0</v>
      </c>
      <c r="AI340" s="0" t="n">
        <f aca="false">IF(OR(AI$3="",Consolidado!$D340=""),0,IF(ISNUMBER(SEARCH(AI$3,Consolidado!$D340)),IF(COUNTIFS(Consolidado!$AC$5:AC340,Consolidado!$AC340,Consolidado!$D$5:D340,"*"&amp;AI$3&amp;"*")=1,1,0),0))</f>
        <v>0</v>
      </c>
      <c r="AJ340" s="0" t="n">
        <f aca="false">IF(OR(AJ$3="",Consolidado!$D340=""),0,IF(ISNUMBER(SEARCH(AJ$3,Consolidado!$D340)),IF(COUNTIFS(Consolidado!$AC$5:AC340,Consolidado!$AC340,Consolidado!$D$5:D340,"*"&amp;AJ$3&amp;"*")=1,1,0),0))</f>
        <v>0</v>
      </c>
      <c r="AK340" s="0" t="n">
        <f aca="false">IF(OR(AK$3="",Consolidado!$D340=""),0,IF(ISNUMBER(SEARCH(AK$3,Consolidado!$D340)),IF(COUNTIFS(Consolidado!$AC$5:AC340,Consolidado!$AC340,Consolidado!$D$5:D340,"*"&amp;AK$3&amp;"*")=1,1,0),0))</f>
        <v>0</v>
      </c>
      <c r="AL340" s="0" t="n">
        <f aca="false">IF(OR(AL$3="",Consolidado!$D340=""),0,IF(ISNUMBER(SEARCH(AL$3,Consolidado!$D340)),IF(COUNTIFS(Consolidado!$AC$5:AC340,Consolidado!$AC340,Consolidado!$D$5:D340,"*"&amp;AL$3&amp;"*")=1,1,0),0))</f>
        <v>0</v>
      </c>
      <c r="AM340" s="0" t="n">
        <f aca="false">IF(OR(AM$3="",Consolidado!$D340=""),0,IF(ISNUMBER(SEARCH(AM$3,Consolidado!$D340)),IF(COUNTIFS(Consolidado!$AC$5:AC340,Consolidado!$AC340,Consolidado!$D$5:D340,"*"&amp;AM$3&amp;"*")=1,1,0),0))</f>
        <v>0</v>
      </c>
      <c r="AN340" s="0" t="n">
        <f aca="false">IF(OR(AN$3="",Consolidado!$D340=""),0,IF(ISNUMBER(SEARCH(AN$3,Consolidado!$D340)),IF(COUNTIFS(Consolidado!$AC$5:AC340,Consolidado!$AC340,Consolidado!$D$5:D340,"*"&amp;AN$3&amp;"*")=1,1,0),0))</f>
        <v>0</v>
      </c>
      <c r="AO340" s="0" t="n">
        <f aca="false">IF(OR(AO$3="",Consolidado!$D340=""),0,IF(ISNUMBER(SEARCH(AO$3,Consolidado!$D340)),IF(COUNTIFS(Consolidado!$AC$5:AC340,Consolidado!$AC340,Consolidado!$D$5:D340,"*"&amp;AO$3&amp;"*")=1,1,0),0))</f>
        <v>0</v>
      </c>
    </row>
    <row r="341" customFormat="false" ht="15" hidden="false" customHeight="false" outlineLevel="0" collapsed="false">
      <c r="B341" s="0" t="n">
        <f aca="false">IF(OR(B$3="",Consolidado!$D341=""),0,IF(ISNUMBER(SEARCH(B$3,Consolidado!$D341)),IF(COUNTIFS(Consolidado!$AC$5:AC341,Consolidado!$AC341,Consolidado!$D$5:D341,"*"&amp;B$3&amp;"*")=1,1,0),0))</f>
        <v>0</v>
      </c>
      <c r="C341" s="0" t="n">
        <f aca="false">IF(OR(C$3="",Consolidado!$D341=""),0,IF(ISNUMBER(SEARCH(C$3,Consolidado!$D341)),IF(COUNTIFS(Consolidado!$AC$5:AC341,Consolidado!$AC341,Consolidado!$D$5:D341,"*"&amp;C$3&amp;"*")=1,1,0),0))</f>
        <v>0</v>
      </c>
      <c r="D341" s="0" t="n">
        <f aca="false">IF(OR(D$3="",Consolidado!$D341=""),0,IF(ISNUMBER(SEARCH(D$3,Consolidado!$D341)),IF(COUNTIFS(Consolidado!$AC$5:AC341,Consolidado!$AC341,Consolidado!$D$5:D341,"*"&amp;D$3&amp;"*")=1,1,0),0))</f>
        <v>0</v>
      </c>
      <c r="E341" s="0" t="n">
        <f aca="false">IF(OR(E$3="",Consolidado!$D341=""),0,IF(ISNUMBER(SEARCH(E$3,Consolidado!$D341)),IF(COUNTIFS(Consolidado!$AC$5:AC341,Consolidado!$AC341,Consolidado!$D$5:D341,"*"&amp;E$3&amp;"*")=1,1,0),0))</f>
        <v>0</v>
      </c>
      <c r="F341" s="0" t="n">
        <f aca="false">IF(OR(F$3="",Consolidado!$D341=""),0,IF(ISNUMBER(SEARCH(F$3,Consolidado!$D341)),IF(COUNTIFS(Consolidado!$AC$5:AC341,Consolidado!$AC341,Consolidado!$D$5:D341,"*"&amp;F$3&amp;"*")=1,1,0),0))</f>
        <v>0</v>
      </c>
      <c r="G341" s="0" t="n">
        <f aca="false">IF(OR(G$3="",Consolidado!$D341=""),0,IF(ISNUMBER(SEARCH(G$3,Consolidado!$D341)),IF(COUNTIFS(Consolidado!$AC$5:AC341,Consolidado!$AC341,Consolidado!$D$5:D341,"*"&amp;G$3&amp;"*")=1,1,0),0))</f>
        <v>0</v>
      </c>
      <c r="H341" s="0" t="n">
        <f aca="false">IF(OR(H$3="",Consolidado!$D341=""),0,IF(ISNUMBER(SEARCH(H$3,Consolidado!$D341)),IF(COUNTIFS(Consolidado!$AC$5:AC341,Consolidado!$AC341,Consolidado!$D$5:D341,"*"&amp;H$3&amp;"*")=1,1,0),0))</f>
        <v>0</v>
      </c>
      <c r="I341" s="0" t="n">
        <f aca="false">IF(OR(I$3="",Consolidado!$D341=""),0,IF(ISNUMBER(SEARCH(I$3,Consolidado!$D341)),IF(COUNTIFS(Consolidado!$AC$5:AC341,Consolidado!$AC341,Consolidado!$D$5:D341,"*"&amp;I$3&amp;"*")=1,1,0),0))</f>
        <v>0</v>
      </c>
      <c r="J341" s="0" t="n">
        <f aca="false">IF(OR(J$3="",Consolidado!$D341=""),0,IF(ISNUMBER(SEARCH(J$3,Consolidado!$D341)),IF(COUNTIFS(Consolidado!$AC$5:AC341,Consolidado!$AC341,Consolidado!$D$5:D341,"*"&amp;J$3&amp;"*")=1,1,0),0))</f>
        <v>0</v>
      </c>
      <c r="K341" s="0" t="n">
        <f aca="false">IF(OR(K$3="",Consolidado!$D341=""),0,IF(ISNUMBER(SEARCH(K$3,Consolidado!$D341)),IF(COUNTIFS(Consolidado!$AC$5:AC341,Consolidado!$AC341,Consolidado!$D$5:D341,"*"&amp;K$3&amp;"*")=1,1,0),0))</f>
        <v>0</v>
      </c>
      <c r="L341" s="0" t="n">
        <f aca="false">IF(OR(L$3="",Consolidado!$D341=""),0,IF(ISNUMBER(SEARCH(L$3,Consolidado!$D341)),IF(COUNTIFS(Consolidado!$AC$5:AC341,Consolidado!$AC341,Consolidado!$D$5:D341,"*"&amp;L$3&amp;"*")=1,1,0),0))</f>
        <v>0</v>
      </c>
      <c r="M341" s="0" t="n">
        <f aca="false">IF(OR(M$3="",Consolidado!$D341=""),0,IF(ISNUMBER(SEARCH(M$3,Consolidado!$D341)),IF(COUNTIFS(Consolidado!$AC$5:AC341,Consolidado!$AC341,Consolidado!$D$5:D341,"*"&amp;M$3&amp;"*")=1,1,0),0))</f>
        <v>0</v>
      </c>
      <c r="N341" s="0" t="n">
        <f aca="false">IF(OR(N$3="",Consolidado!$D341=""),0,IF(ISNUMBER(SEARCH(N$3,Consolidado!$D341)),IF(COUNTIFS(Consolidado!$AC$5:AC341,Consolidado!$AC341,Consolidado!$D$5:D341,"*"&amp;N$3&amp;"*")=1,1,0),0))</f>
        <v>0</v>
      </c>
      <c r="O341" s="0" t="n">
        <f aca="false">IF(OR(O$3="",Consolidado!$D341=""),0,IF(ISNUMBER(SEARCH(O$3,Consolidado!$D341)),IF(COUNTIFS(Consolidado!$AC$5:AC341,Consolidado!$AC341,Consolidado!$D$5:D341,"*"&amp;O$3&amp;"*")=1,1,0),0))</f>
        <v>0</v>
      </c>
      <c r="P341" s="0" t="n">
        <f aca="false">IF(OR(P$3="",Consolidado!$D341=""),0,IF(ISNUMBER(SEARCH(P$3,Consolidado!$D341)),IF(COUNTIFS(Consolidado!$AC$5:AC341,Consolidado!$AC341,Consolidado!$D$5:D341,"*"&amp;P$3&amp;"*")=1,1,0),0))</f>
        <v>0</v>
      </c>
      <c r="Q341" s="0" t="n">
        <f aca="false">IF(OR(Q$3="",Consolidado!$D341=""),0,IF(ISNUMBER(SEARCH(Q$3,Consolidado!$D341)),IF(COUNTIFS(Consolidado!$AC$5:AC341,Consolidado!$AC341,Consolidado!$D$5:D341,"*"&amp;Q$3&amp;"*")=1,1,0),0))</f>
        <v>0</v>
      </c>
      <c r="R341" s="0" t="n">
        <f aca="false">IF(OR(R$3="",Consolidado!$D341=""),0,IF(ISNUMBER(SEARCH(R$3,Consolidado!$D341)),IF(COUNTIFS(Consolidado!$AC$5:AC341,Consolidado!$AC341,Consolidado!$D$5:D341,"*"&amp;R$3&amp;"*")=1,1,0),0))</f>
        <v>0</v>
      </c>
      <c r="S341" s="0" t="n">
        <f aca="false">IF(OR(S$3="",Consolidado!$D341=""),0,IF(ISNUMBER(SEARCH(S$3,Consolidado!$D341)),IF(COUNTIFS(Consolidado!$AC$5:AC341,Consolidado!$AC341,Consolidado!$D$5:D341,"*"&amp;S$3&amp;"*")=1,1,0),0))</f>
        <v>0</v>
      </c>
      <c r="T341" s="0" t="n">
        <f aca="false">IF(OR(T$3="",Consolidado!$D341=""),0,IF(ISNUMBER(SEARCH(T$3,Consolidado!$D341)),IF(COUNTIFS(Consolidado!$AC$5:AC341,Consolidado!$AC341,Consolidado!$D$5:D341,"*"&amp;T$3&amp;"*")=1,1,0),0))</f>
        <v>0</v>
      </c>
      <c r="U341" s="0" t="n">
        <f aca="false">IF(OR(U$3="",Consolidado!$D341=""),0,IF(ISNUMBER(SEARCH(U$3,Consolidado!$D341)),IF(COUNTIFS(Consolidado!$AC$5:AC341,Consolidado!$AC341,Consolidado!$D$5:D341,"*"&amp;U$3&amp;"*")=1,1,0),0))</f>
        <v>0</v>
      </c>
      <c r="V341" s="0" t="n">
        <f aca="false">IF(OR(V$3="",Consolidado!$D341=""),0,IF(ISNUMBER(SEARCH(V$3,Consolidado!$D341)),IF(COUNTIFS(Consolidado!$AC$5:AC341,Consolidado!$AC341,Consolidado!$D$5:D341,"*"&amp;V$3&amp;"*")=1,1,0),0))</f>
        <v>0</v>
      </c>
      <c r="W341" s="0" t="n">
        <f aca="false">IF(OR(W$3="",Consolidado!$D341=""),0,IF(ISNUMBER(SEARCH(W$3,Consolidado!$D341)),IF(COUNTIFS(Consolidado!$AC$5:AC341,Consolidado!$AC341,Consolidado!$D$5:D341,"*"&amp;W$3&amp;"*")=1,1,0),0))</f>
        <v>0</v>
      </c>
      <c r="X341" s="0" t="n">
        <f aca="false">IF(OR(X$3="",Consolidado!$D341=""),0,IF(ISNUMBER(SEARCH(X$3,Consolidado!$D341)),IF(COUNTIFS(Consolidado!$AC$5:AC341,Consolidado!$AC341,Consolidado!$D$5:D341,"*"&amp;X$3&amp;"*")=1,1,0),0))</f>
        <v>0</v>
      </c>
      <c r="Y341" s="0" t="n">
        <f aca="false">IF(OR(Y$3="",Consolidado!$D341=""),0,IF(ISNUMBER(SEARCH(Y$3,Consolidado!$D341)),IF(COUNTIFS(Consolidado!$AC$5:AC341,Consolidado!$AC341,Consolidado!$D$5:D341,"*"&amp;Y$3&amp;"*")=1,1,0),0))</f>
        <v>0</v>
      </c>
      <c r="Z341" s="0" t="n">
        <f aca="false">IF(OR(Z$3="",Consolidado!$D341=""),0,IF(ISNUMBER(SEARCH(Z$3,Consolidado!$D341)),IF(COUNTIFS(Consolidado!$AC$5:AC341,Consolidado!$AC341,Consolidado!$D$5:D341,"*"&amp;Z$3&amp;"*")=1,1,0),0))</f>
        <v>0</v>
      </c>
      <c r="AA341" s="0" t="n">
        <f aca="false">IF(OR(AA$3="",Consolidado!$D341=""),0,IF(ISNUMBER(SEARCH(AA$3,Consolidado!$D341)),IF(COUNTIFS(Consolidado!$AC$5:AC341,Consolidado!$AC341,Consolidado!$D$5:D341,"*"&amp;AA$3&amp;"*")=1,1,0),0))</f>
        <v>0</v>
      </c>
      <c r="AB341" s="0" t="n">
        <f aca="false">IF(OR(AB$3="",Consolidado!$D341=""),0,IF(ISNUMBER(SEARCH(AB$3,Consolidado!$D341)),IF(COUNTIFS(Consolidado!$AC$5:AC341,Consolidado!$AC341,Consolidado!$D$5:D341,"*"&amp;AB$3&amp;"*")=1,1,0),0))</f>
        <v>0</v>
      </c>
      <c r="AC341" s="0" t="n">
        <f aca="false">IF(OR(AC$3="",Consolidado!$D341=""),0,IF(ISNUMBER(SEARCH(AC$3,Consolidado!$D341)),IF(COUNTIFS(Consolidado!$AC$5:AC341,Consolidado!$AC341,Consolidado!$D$5:D341,"*"&amp;AC$3&amp;"*")=1,1,0),0))</f>
        <v>0</v>
      </c>
      <c r="AD341" s="0" t="n">
        <f aca="false">IF(OR(AD$3="",Consolidado!$D341=""),0,IF(ISNUMBER(SEARCH(AD$3,Consolidado!$D341)),IF(COUNTIFS(Consolidado!$AC$5:AC341,Consolidado!$AC341,Consolidado!$D$5:D341,"*"&amp;AD$3&amp;"*")=1,1,0),0))</f>
        <v>0</v>
      </c>
      <c r="AE341" s="0" t="n">
        <f aca="false">IF(OR(AE$3="",Consolidado!$D341=""),0,IF(ISNUMBER(SEARCH(AE$3,Consolidado!$D341)),IF(COUNTIFS(Consolidado!$AC$5:AC341,Consolidado!$AC341,Consolidado!$D$5:D341,"*"&amp;AE$3&amp;"*")=1,1,0),0))</f>
        <v>0</v>
      </c>
      <c r="AF341" s="0" t="n">
        <f aca="false">IF(OR(AF$3="",Consolidado!$D341=""),0,IF(ISNUMBER(SEARCH(AF$3,Consolidado!$D341)),IF(COUNTIFS(Consolidado!$AC$5:AC341,Consolidado!$AC341,Consolidado!$D$5:D341,"*"&amp;AF$3&amp;"*")=1,1,0),0))</f>
        <v>0</v>
      </c>
      <c r="AG341" s="0" t="n">
        <f aca="false">IF(OR(AG$3="",Consolidado!$D341=""),0,IF(ISNUMBER(SEARCH(AG$3,Consolidado!$D341)),IF(COUNTIFS(Consolidado!$AC$5:AC341,Consolidado!$AC341,Consolidado!$D$5:D341,"*"&amp;AG$3&amp;"*")=1,1,0),0))</f>
        <v>0</v>
      </c>
      <c r="AH341" s="0" t="n">
        <f aca="false">IF(OR(AH$3="",Consolidado!$D341=""),0,IF(ISNUMBER(SEARCH(AH$3,Consolidado!$D341)),IF(COUNTIFS(Consolidado!$AC$5:AC341,Consolidado!$AC341,Consolidado!$D$5:D341,"*"&amp;AH$3&amp;"*")=1,1,0),0))</f>
        <v>0</v>
      </c>
      <c r="AI341" s="0" t="n">
        <f aca="false">IF(OR(AI$3="",Consolidado!$D341=""),0,IF(ISNUMBER(SEARCH(AI$3,Consolidado!$D341)),IF(COUNTIFS(Consolidado!$AC$5:AC341,Consolidado!$AC341,Consolidado!$D$5:D341,"*"&amp;AI$3&amp;"*")=1,1,0),0))</f>
        <v>0</v>
      </c>
      <c r="AJ341" s="0" t="n">
        <f aca="false">IF(OR(AJ$3="",Consolidado!$D341=""),0,IF(ISNUMBER(SEARCH(AJ$3,Consolidado!$D341)),IF(COUNTIFS(Consolidado!$AC$5:AC341,Consolidado!$AC341,Consolidado!$D$5:D341,"*"&amp;AJ$3&amp;"*")=1,1,0),0))</f>
        <v>0</v>
      </c>
      <c r="AK341" s="0" t="n">
        <f aca="false">IF(OR(AK$3="",Consolidado!$D341=""),0,IF(ISNUMBER(SEARCH(AK$3,Consolidado!$D341)),IF(COUNTIFS(Consolidado!$AC$5:AC341,Consolidado!$AC341,Consolidado!$D$5:D341,"*"&amp;AK$3&amp;"*")=1,1,0),0))</f>
        <v>0</v>
      </c>
      <c r="AL341" s="0" t="n">
        <f aca="false">IF(OR(AL$3="",Consolidado!$D341=""),0,IF(ISNUMBER(SEARCH(AL$3,Consolidado!$D341)),IF(COUNTIFS(Consolidado!$AC$5:AC341,Consolidado!$AC341,Consolidado!$D$5:D341,"*"&amp;AL$3&amp;"*")=1,1,0),0))</f>
        <v>0</v>
      </c>
      <c r="AM341" s="0" t="n">
        <f aca="false">IF(OR(AM$3="",Consolidado!$D341=""),0,IF(ISNUMBER(SEARCH(AM$3,Consolidado!$D341)),IF(COUNTIFS(Consolidado!$AC$5:AC341,Consolidado!$AC341,Consolidado!$D$5:D341,"*"&amp;AM$3&amp;"*")=1,1,0),0))</f>
        <v>0</v>
      </c>
      <c r="AN341" s="0" t="n">
        <f aca="false">IF(OR(AN$3="",Consolidado!$D341=""),0,IF(ISNUMBER(SEARCH(AN$3,Consolidado!$D341)),IF(COUNTIFS(Consolidado!$AC$5:AC341,Consolidado!$AC341,Consolidado!$D$5:D341,"*"&amp;AN$3&amp;"*")=1,1,0),0))</f>
        <v>0</v>
      </c>
      <c r="AO341" s="0" t="n">
        <f aca="false">IF(OR(AO$3="",Consolidado!$D341=""),0,IF(ISNUMBER(SEARCH(AO$3,Consolidado!$D341)),IF(COUNTIFS(Consolidado!$AC$5:AC341,Consolidado!$AC341,Consolidado!$D$5:D341,"*"&amp;AO$3&amp;"*")=1,1,0),0))</f>
        <v>0</v>
      </c>
    </row>
    <row r="342" customFormat="false" ht="15" hidden="false" customHeight="false" outlineLevel="0" collapsed="false">
      <c r="B342" s="0" t="n">
        <f aca="false">IF(OR(B$3="",Consolidado!$D342=""),0,IF(ISNUMBER(SEARCH(B$3,Consolidado!$D342)),IF(COUNTIFS(Consolidado!$AC$5:AC342,Consolidado!$AC342,Consolidado!$D$5:D342,"*"&amp;B$3&amp;"*")=1,1,0),0))</f>
        <v>0</v>
      </c>
      <c r="C342" s="0" t="n">
        <f aca="false">IF(OR(C$3="",Consolidado!$D342=""),0,IF(ISNUMBER(SEARCH(C$3,Consolidado!$D342)),IF(COUNTIFS(Consolidado!$AC$5:AC342,Consolidado!$AC342,Consolidado!$D$5:D342,"*"&amp;C$3&amp;"*")=1,1,0),0))</f>
        <v>0</v>
      </c>
      <c r="D342" s="0" t="n">
        <f aca="false">IF(OR(D$3="",Consolidado!$D342=""),0,IF(ISNUMBER(SEARCH(D$3,Consolidado!$D342)),IF(COUNTIFS(Consolidado!$AC$5:AC342,Consolidado!$AC342,Consolidado!$D$5:D342,"*"&amp;D$3&amp;"*")=1,1,0),0))</f>
        <v>0</v>
      </c>
      <c r="E342" s="0" t="n">
        <f aca="false">IF(OR(E$3="",Consolidado!$D342=""),0,IF(ISNUMBER(SEARCH(E$3,Consolidado!$D342)),IF(COUNTIFS(Consolidado!$AC$5:AC342,Consolidado!$AC342,Consolidado!$D$5:D342,"*"&amp;E$3&amp;"*")=1,1,0),0))</f>
        <v>0</v>
      </c>
      <c r="F342" s="0" t="n">
        <f aca="false">IF(OR(F$3="",Consolidado!$D342=""),0,IF(ISNUMBER(SEARCH(F$3,Consolidado!$D342)),IF(COUNTIFS(Consolidado!$AC$5:AC342,Consolidado!$AC342,Consolidado!$D$5:D342,"*"&amp;F$3&amp;"*")=1,1,0),0))</f>
        <v>0</v>
      </c>
      <c r="G342" s="0" t="n">
        <f aca="false">IF(OR(G$3="",Consolidado!$D342=""),0,IF(ISNUMBER(SEARCH(G$3,Consolidado!$D342)),IF(COUNTIFS(Consolidado!$AC$5:AC342,Consolidado!$AC342,Consolidado!$D$5:D342,"*"&amp;G$3&amp;"*")=1,1,0),0))</f>
        <v>0</v>
      </c>
      <c r="H342" s="0" t="n">
        <f aca="false">IF(OR(H$3="",Consolidado!$D342=""),0,IF(ISNUMBER(SEARCH(H$3,Consolidado!$D342)),IF(COUNTIFS(Consolidado!$AC$5:AC342,Consolidado!$AC342,Consolidado!$D$5:D342,"*"&amp;H$3&amp;"*")=1,1,0),0))</f>
        <v>0</v>
      </c>
      <c r="I342" s="0" t="n">
        <f aca="false">IF(OR(I$3="",Consolidado!$D342=""),0,IF(ISNUMBER(SEARCH(I$3,Consolidado!$D342)),IF(COUNTIFS(Consolidado!$AC$5:AC342,Consolidado!$AC342,Consolidado!$D$5:D342,"*"&amp;I$3&amp;"*")=1,1,0),0))</f>
        <v>0</v>
      </c>
      <c r="J342" s="0" t="n">
        <f aca="false">IF(OR(J$3="",Consolidado!$D342=""),0,IF(ISNUMBER(SEARCH(J$3,Consolidado!$D342)),IF(COUNTIFS(Consolidado!$AC$5:AC342,Consolidado!$AC342,Consolidado!$D$5:D342,"*"&amp;J$3&amp;"*")=1,1,0),0))</f>
        <v>0</v>
      </c>
      <c r="K342" s="0" t="n">
        <f aca="false">IF(OR(K$3="",Consolidado!$D342=""),0,IF(ISNUMBER(SEARCH(K$3,Consolidado!$D342)),IF(COUNTIFS(Consolidado!$AC$5:AC342,Consolidado!$AC342,Consolidado!$D$5:D342,"*"&amp;K$3&amp;"*")=1,1,0),0))</f>
        <v>0</v>
      </c>
      <c r="L342" s="0" t="n">
        <f aca="false">IF(OR(L$3="",Consolidado!$D342=""),0,IF(ISNUMBER(SEARCH(L$3,Consolidado!$D342)),IF(COUNTIFS(Consolidado!$AC$5:AC342,Consolidado!$AC342,Consolidado!$D$5:D342,"*"&amp;L$3&amp;"*")=1,1,0),0))</f>
        <v>0</v>
      </c>
      <c r="M342" s="0" t="n">
        <f aca="false">IF(OR(M$3="",Consolidado!$D342=""),0,IF(ISNUMBER(SEARCH(M$3,Consolidado!$D342)),IF(COUNTIFS(Consolidado!$AC$5:AC342,Consolidado!$AC342,Consolidado!$D$5:D342,"*"&amp;M$3&amp;"*")=1,1,0),0))</f>
        <v>0</v>
      </c>
      <c r="N342" s="0" t="n">
        <f aca="false">IF(OR(N$3="",Consolidado!$D342=""),0,IF(ISNUMBER(SEARCH(N$3,Consolidado!$D342)),IF(COUNTIFS(Consolidado!$AC$5:AC342,Consolidado!$AC342,Consolidado!$D$5:D342,"*"&amp;N$3&amp;"*")=1,1,0),0))</f>
        <v>0</v>
      </c>
      <c r="O342" s="0" t="n">
        <f aca="false">IF(OR(O$3="",Consolidado!$D342=""),0,IF(ISNUMBER(SEARCH(O$3,Consolidado!$D342)),IF(COUNTIFS(Consolidado!$AC$5:AC342,Consolidado!$AC342,Consolidado!$D$5:D342,"*"&amp;O$3&amp;"*")=1,1,0),0))</f>
        <v>0</v>
      </c>
      <c r="P342" s="0" t="n">
        <f aca="false">IF(OR(P$3="",Consolidado!$D342=""),0,IF(ISNUMBER(SEARCH(P$3,Consolidado!$D342)),IF(COUNTIFS(Consolidado!$AC$5:AC342,Consolidado!$AC342,Consolidado!$D$5:D342,"*"&amp;P$3&amp;"*")=1,1,0),0))</f>
        <v>0</v>
      </c>
      <c r="Q342" s="0" t="n">
        <f aca="false">IF(OR(Q$3="",Consolidado!$D342=""),0,IF(ISNUMBER(SEARCH(Q$3,Consolidado!$D342)),IF(COUNTIFS(Consolidado!$AC$5:AC342,Consolidado!$AC342,Consolidado!$D$5:D342,"*"&amp;Q$3&amp;"*")=1,1,0),0))</f>
        <v>0</v>
      </c>
      <c r="R342" s="0" t="n">
        <f aca="false">IF(OR(R$3="",Consolidado!$D342=""),0,IF(ISNUMBER(SEARCH(R$3,Consolidado!$D342)),IF(COUNTIFS(Consolidado!$AC$5:AC342,Consolidado!$AC342,Consolidado!$D$5:D342,"*"&amp;R$3&amp;"*")=1,1,0),0))</f>
        <v>0</v>
      </c>
      <c r="S342" s="0" t="n">
        <f aca="false">IF(OR(S$3="",Consolidado!$D342=""),0,IF(ISNUMBER(SEARCH(S$3,Consolidado!$D342)),IF(COUNTIFS(Consolidado!$AC$5:AC342,Consolidado!$AC342,Consolidado!$D$5:D342,"*"&amp;S$3&amp;"*")=1,1,0),0))</f>
        <v>0</v>
      </c>
      <c r="T342" s="0" t="n">
        <f aca="false">IF(OR(T$3="",Consolidado!$D342=""),0,IF(ISNUMBER(SEARCH(T$3,Consolidado!$D342)),IF(COUNTIFS(Consolidado!$AC$5:AC342,Consolidado!$AC342,Consolidado!$D$5:D342,"*"&amp;T$3&amp;"*")=1,1,0),0))</f>
        <v>0</v>
      </c>
      <c r="U342" s="0" t="n">
        <f aca="false">IF(OR(U$3="",Consolidado!$D342=""),0,IF(ISNUMBER(SEARCH(U$3,Consolidado!$D342)),IF(COUNTIFS(Consolidado!$AC$5:AC342,Consolidado!$AC342,Consolidado!$D$5:D342,"*"&amp;U$3&amp;"*")=1,1,0),0))</f>
        <v>0</v>
      </c>
      <c r="V342" s="0" t="n">
        <f aca="false">IF(OR(V$3="",Consolidado!$D342=""),0,IF(ISNUMBER(SEARCH(V$3,Consolidado!$D342)),IF(COUNTIFS(Consolidado!$AC$5:AC342,Consolidado!$AC342,Consolidado!$D$5:D342,"*"&amp;V$3&amp;"*")=1,1,0),0))</f>
        <v>0</v>
      </c>
      <c r="W342" s="0" t="n">
        <f aca="false">IF(OR(W$3="",Consolidado!$D342=""),0,IF(ISNUMBER(SEARCH(W$3,Consolidado!$D342)),IF(COUNTIFS(Consolidado!$AC$5:AC342,Consolidado!$AC342,Consolidado!$D$5:D342,"*"&amp;W$3&amp;"*")=1,1,0),0))</f>
        <v>0</v>
      </c>
      <c r="X342" s="0" t="n">
        <f aca="false">IF(OR(X$3="",Consolidado!$D342=""),0,IF(ISNUMBER(SEARCH(X$3,Consolidado!$D342)),IF(COUNTIFS(Consolidado!$AC$5:AC342,Consolidado!$AC342,Consolidado!$D$5:D342,"*"&amp;X$3&amp;"*")=1,1,0),0))</f>
        <v>0</v>
      </c>
      <c r="Y342" s="0" t="n">
        <f aca="false">IF(OR(Y$3="",Consolidado!$D342=""),0,IF(ISNUMBER(SEARCH(Y$3,Consolidado!$D342)),IF(COUNTIFS(Consolidado!$AC$5:AC342,Consolidado!$AC342,Consolidado!$D$5:D342,"*"&amp;Y$3&amp;"*")=1,1,0),0))</f>
        <v>0</v>
      </c>
      <c r="Z342" s="0" t="n">
        <f aca="false">IF(OR(Z$3="",Consolidado!$D342=""),0,IF(ISNUMBER(SEARCH(Z$3,Consolidado!$D342)),IF(COUNTIFS(Consolidado!$AC$5:AC342,Consolidado!$AC342,Consolidado!$D$5:D342,"*"&amp;Z$3&amp;"*")=1,1,0),0))</f>
        <v>0</v>
      </c>
      <c r="AA342" s="0" t="n">
        <f aca="false">IF(OR(AA$3="",Consolidado!$D342=""),0,IF(ISNUMBER(SEARCH(AA$3,Consolidado!$D342)),IF(COUNTIFS(Consolidado!$AC$5:AC342,Consolidado!$AC342,Consolidado!$D$5:D342,"*"&amp;AA$3&amp;"*")=1,1,0),0))</f>
        <v>0</v>
      </c>
      <c r="AB342" s="0" t="n">
        <f aca="false">IF(OR(AB$3="",Consolidado!$D342=""),0,IF(ISNUMBER(SEARCH(AB$3,Consolidado!$D342)),IF(COUNTIFS(Consolidado!$AC$5:AC342,Consolidado!$AC342,Consolidado!$D$5:D342,"*"&amp;AB$3&amp;"*")=1,1,0),0))</f>
        <v>0</v>
      </c>
      <c r="AC342" s="0" t="n">
        <f aca="false">IF(OR(AC$3="",Consolidado!$D342=""),0,IF(ISNUMBER(SEARCH(AC$3,Consolidado!$D342)),IF(COUNTIFS(Consolidado!$AC$5:AC342,Consolidado!$AC342,Consolidado!$D$5:D342,"*"&amp;AC$3&amp;"*")=1,1,0),0))</f>
        <v>0</v>
      </c>
      <c r="AD342" s="0" t="n">
        <f aca="false">IF(OR(AD$3="",Consolidado!$D342=""),0,IF(ISNUMBER(SEARCH(AD$3,Consolidado!$D342)),IF(COUNTIFS(Consolidado!$AC$5:AC342,Consolidado!$AC342,Consolidado!$D$5:D342,"*"&amp;AD$3&amp;"*")=1,1,0),0))</f>
        <v>0</v>
      </c>
      <c r="AE342" s="0" t="n">
        <f aca="false">IF(OR(AE$3="",Consolidado!$D342=""),0,IF(ISNUMBER(SEARCH(AE$3,Consolidado!$D342)),IF(COUNTIFS(Consolidado!$AC$5:AC342,Consolidado!$AC342,Consolidado!$D$5:D342,"*"&amp;AE$3&amp;"*")=1,1,0),0))</f>
        <v>0</v>
      </c>
      <c r="AF342" s="0" t="n">
        <f aca="false">IF(OR(AF$3="",Consolidado!$D342=""),0,IF(ISNUMBER(SEARCH(AF$3,Consolidado!$D342)),IF(COUNTIFS(Consolidado!$AC$5:AC342,Consolidado!$AC342,Consolidado!$D$5:D342,"*"&amp;AF$3&amp;"*")=1,1,0),0))</f>
        <v>0</v>
      </c>
      <c r="AG342" s="0" t="n">
        <f aca="false">IF(OR(AG$3="",Consolidado!$D342=""),0,IF(ISNUMBER(SEARCH(AG$3,Consolidado!$D342)),IF(COUNTIFS(Consolidado!$AC$5:AC342,Consolidado!$AC342,Consolidado!$D$5:D342,"*"&amp;AG$3&amp;"*")=1,1,0),0))</f>
        <v>0</v>
      </c>
      <c r="AH342" s="0" t="n">
        <f aca="false">IF(OR(AH$3="",Consolidado!$D342=""),0,IF(ISNUMBER(SEARCH(AH$3,Consolidado!$D342)),IF(COUNTIFS(Consolidado!$AC$5:AC342,Consolidado!$AC342,Consolidado!$D$5:D342,"*"&amp;AH$3&amp;"*")=1,1,0),0))</f>
        <v>0</v>
      </c>
      <c r="AI342" s="0" t="n">
        <f aca="false">IF(OR(AI$3="",Consolidado!$D342=""),0,IF(ISNUMBER(SEARCH(AI$3,Consolidado!$D342)),IF(COUNTIFS(Consolidado!$AC$5:AC342,Consolidado!$AC342,Consolidado!$D$5:D342,"*"&amp;AI$3&amp;"*")=1,1,0),0))</f>
        <v>0</v>
      </c>
      <c r="AJ342" s="0" t="n">
        <f aca="false">IF(OR(AJ$3="",Consolidado!$D342=""),0,IF(ISNUMBER(SEARCH(AJ$3,Consolidado!$D342)),IF(COUNTIFS(Consolidado!$AC$5:AC342,Consolidado!$AC342,Consolidado!$D$5:D342,"*"&amp;AJ$3&amp;"*")=1,1,0),0))</f>
        <v>0</v>
      </c>
      <c r="AK342" s="0" t="n">
        <f aca="false">IF(OR(AK$3="",Consolidado!$D342=""),0,IF(ISNUMBER(SEARCH(AK$3,Consolidado!$D342)),IF(COUNTIFS(Consolidado!$AC$5:AC342,Consolidado!$AC342,Consolidado!$D$5:D342,"*"&amp;AK$3&amp;"*")=1,1,0),0))</f>
        <v>0</v>
      </c>
      <c r="AL342" s="0" t="n">
        <f aca="false">IF(OR(AL$3="",Consolidado!$D342=""),0,IF(ISNUMBER(SEARCH(AL$3,Consolidado!$D342)),IF(COUNTIFS(Consolidado!$AC$5:AC342,Consolidado!$AC342,Consolidado!$D$5:D342,"*"&amp;AL$3&amp;"*")=1,1,0),0))</f>
        <v>0</v>
      </c>
      <c r="AM342" s="0" t="n">
        <f aca="false">IF(OR(AM$3="",Consolidado!$D342=""),0,IF(ISNUMBER(SEARCH(AM$3,Consolidado!$D342)),IF(COUNTIFS(Consolidado!$AC$5:AC342,Consolidado!$AC342,Consolidado!$D$5:D342,"*"&amp;AM$3&amp;"*")=1,1,0),0))</f>
        <v>0</v>
      </c>
      <c r="AN342" s="0" t="n">
        <f aca="false">IF(OR(AN$3="",Consolidado!$D342=""),0,IF(ISNUMBER(SEARCH(AN$3,Consolidado!$D342)),IF(COUNTIFS(Consolidado!$AC$5:AC342,Consolidado!$AC342,Consolidado!$D$5:D342,"*"&amp;AN$3&amp;"*")=1,1,0),0))</f>
        <v>0</v>
      </c>
      <c r="AO342" s="0" t="n">
        <f aca="false">IF(OR(AO$3="",Consolidado!$D342=""),0,IF(ISNUMBER(SEARCH(AO$3,Consolidado!$D342)),IF(COUNTIFS(Consolidado!$AC$5:AC342,Consolidado!$AC342,Consolidado!$D$5:D342,"*"&amp;AO$3&amp;"*")=1,1,0),0))</f>
        <v>0</v>
      </c>
    </row>
    <row r="343" customFormat="false" ht="15" hidden="false" customHeight="false" outlineLevel="0" collapsed="false">
      <c r="B343" s="0" t="n">
        <f aca="false">IF(OR(B$3="",Consolidado!$D343=""),0,IF(ISNUMBER(SEARCH(B$3,Consolidado!$D343)),IF(COUNTIFS(Consolidado!$AC$5:AC343,Consolidado!$AC343,Consolidado!$D$5:D343,"*"&amp;B$3&amp;"*")=1,1,0),0))</f>
        <v>0</v>
      </c>
      <c r="C343" s="0" t="n">
        <f aca="false">IF(OR(C$3="",Consolidado!$D343=""),0,IF(ISNUMBER(SEARCH(C$3,Consolidado!$D343)),IF(COUNTIFS(Consolidado!$AC$5:AC343,Consolidado!$AC343,Consolidado!$D$5:D343,"*"&amp;C$3&amp;"*")=1,1,0),0))</f>
        <v>0</v>
      </c>
      <c r="D343" s="0" t="n">
        <f aca="false">IF(OR(D$3="",Consolidado!$D343=""),0,IF(ISNUMBER(SEARCH(D$3,Consolidado!$D343)),IF(COUNTIFS(Consolidado!$AC$5:AC343,Consolidado!$AC343,Consolidado!$D$5:D343,"*"&amp;D$3&amp;"*")=1,1,0),0))</f>
        <v>0</v>
      </c>
      <c r="E343" s="0" t="n">
        <f aca="false">IF(OR(E$3="",Consolidado!$D343=""),0,IF(ISNUMBER(SEARCH(E$3,Consolidado!$D343)),IF(COUNTIFS(Consolidado!$AC$5:AC343,Consolidado!$AC343,Consolidado!$D$5:D343,"*"&amp;E$3&amp;"*")=1,1,0),0))</f>
        <v>0</v>
      </c>
      <c r="F343" s="0" t="n">
        <f aca="false">IF(OR(F$3="",Consolidado!$D343=""),0,IF(ISNUMBER(SEARCH(F$3,Consolidado!$D343)),IF(COUNTIFS(Consolidado!$AC$5:AC343,Consolidado!$AC343,Consolidado!$D$5:D343,"*"&amp;F$3&amp;"*")=1,1,0),0))</f>
        <v>0</v>
      </c>
      <c r="G343" s="0" t="n">
        <f aca="false">IF(OR(G$3="",Consolidado!$D343=""),0,IF(ISNUMBER(SEARCH(G$3,Consolidado!$D343)),IF(COUNTIFS(Consolidado!$AC$5:AC343,Consolidado!$AC343,Consolidado!$D$5:D343,"*"&amp;G$3&amp;"*")=1,1,0),0))</f>
        <v>0</v>
      </c>
      <c r="H343" s="0" t="n">
        <f aca="false">IF(OR(H$3="",Consolidado!$D343=""),0,IF(ISNUMBER(SEARCH(H$3,Consolidado!$D343)),IF(COUNTIFS(Consolidado!$AC$5:AC343,Consolidado!$AC343,Consolidado!$D$5:D343,"*"&amp;H$3&amp;"*")=1,1,0),0))</f>
        <v>0</v>
      </c>
      <c r="I343" s="0" t="n">
        <f aca="false">IF(OR(I$3="",Consolidado!$D343=""),0,IF(ISNUMBER(SEARCH(I$3,Consolidado!$D343)),IF(COUNTIFS(Consolidado!$AC$5:AC343,Consolidado!$AC343,Consolidado!$D$5:D343,"*"&amp;I$3&amp;"*")=1,1,0),0))</f>
        <v>0</v>
      </c>
      <c r="J343" s="0" t="n">
        <f aca="false">IF(OR(J$3="",Consolidado!$D343=""),0,IF(ISNUMBER(SEARCH(J$3,Consolidado!$D343)),IF(COUNTIFS(Consolidado!$AC$5:AC343,Consolidado!$AC343,Consolidado!$D$5:D343,"*"&amp;J$3&amp;"*")=1,1,0),0))</f>
        <v>0</v>
      </c>
      <c r="K343" s="0" t="n">
        <f aca="false">IF(OR(K$3="",Consolidado!$D343=""),0,IF(ISNUMBER(SEARCH(K$3,Consolidado!$D343)),IF(COUNTIFS(Consolidado!$AC$5:AC343,Consolidado!$AC343,Consolidado!$D$5:D343,"*"&amp;K$3&amp;"*")=1,1,0),0))</f>
        <v>0</v>
      </c>
      <c r="L343" s="0" t="n">
        <f aca="false">IF(OR(L$3="",Consolidado!$D343=""),0,IF(ISNUMBER(SEARCH(L$3,Consolidado!$D343)),IF(COUNTIFS(Consolidado!$AC$5:AC343,Consolidado!$AC343,Consolidado!$D$5:D343,"*"&amp;L$3&amp;"*")=1,1,0),0))</f>
        <v>0</v>
      </c>
      <c r="M343" s="0" t="n">
        <f aca="false">IF(OR(M$3="",Consolidado!$D343=""),0,IF(ISNUMBER(SEARCH(M$3,Consolidado!$D343)),IF(COUNTIFS(Consolidado!$AC$5:AC343,Consolidado!$AC343,Consolidado!$D$5:D343,"*"&amp;M$3&amp;"*")=1,1,0),0))</f>
        <v>0</v>
      </c>
      <c r="N343" s="0" t="n">
        <f aca="false">IF(OR(N$3="",Consolidado!$D343=""),0,IF(ISNUMBER(SEARCH(N$3,Consolidado!$D343)),IF(COUNTIFS(Consolidado!$AC$5:AC343,Consolidado!$AC343,Consolidado!$D$5:D343,"*"&amp;N$3&amp;"*")=1,1,0),0))</f>
        <v>0</v>
      </c>
      <c r="O343" s="0" t="n">
        <f aca="false">IF(OR(O$3="",Consolidado!$D343=""),0,IF(ISNUMBER(SEARCH(O$3,Consolidado!$D343)),IF(COUNTIFS(Consolidado!$AC$5:AC343,Consolidado!$AC343,Consolidado!$D$5:D343,"*"&amp;O$3&amp;"*")=1,1,0),0))</f>
        <v>0</v>
      </c>
      <c r="P343" s="0" t="n">
        <f aca="false">IF(OR(P$3="",Consolidado!$D343=""),0,IF(ISNUMBER(SEARCH(P$3,Consolidado!$D343)),IF(COUNTIFS(Consolidado!$AC$5:AC343,Consolidado!$AC343,Consolidado!$D$5:D343,"*"&amp;P$3&amp;"*")=1,1,0),0))</f>
        <v>0</v>
      </c>
      <c r="Q343" s="0" t="n">
        <f aca="false">IF(OR(Q$3="",Consolidado!$D343=""),0,IF(ISNUMBER(SEARCH(Q$3,Consolidado!$D343)),IF(COUNTIFS(Consolidado!$AC$5:AC343,Consolidado!$AC343,Consolidado!$D$5:D343,"*"&amp;Q$3&amp;"*")=1,1,0),0))</f>
        <v>0</v>
      </c>
      <c r="R343" s="0" t="n">
        <f aca="false">IF(OR(R$3="",Consolidado!$D343=""),0,IF(ISNUMBER(SEARCH(R$3,Consolidado!$D343)),IF(COUNTIFS(Consolidado!$AC$5:AC343,Consolidado!$AC343,Consolidado!$D$5:D343,"*"&amp;R$3&amp;"*")=1,1,0),0))</f>
        <v>0</v>
      </c>
      <c r="S343" s="0" t="n">
        <f aca="false">IF(OR(S$3="",Consolidado!$D343=""),0,IF(ISNUMBER(SEARCH(S$3,Consolidado!$D343)),IF(COUNTIFS(Consolidado!$AC$5:AC343,Consolidado!$AC343,Consolidado!$D$5:D343,"*"&amp;S$3&amp;"*")=1,1,0),0))</f>
        <v>0</v>
      </c>
      <c r="T343" s="0" t="n">
        <f aca="false">IF(OR(T$3="",Consolidado!$D343=""),0,IF(ISNUMBER(SEARCH(T$3,Consolidado!$D343)),IF(COUNTIFS(Consolidado!$AC$5:AC343,Consolidado!$AC343,Consolidado!$D$5:D343,"*"&amp;T$3&amp;"*")=1,1,0),0))</f>
        <v>0</v>
      </c>
      <c r="U343" s="0" t="n">
        <f aca="false">IF(OR(U$3="",Consolidado!$D343=""),0,IF(ISNUMBER(SEARCH(U$3,Consolidado!$D343)),IF(COUNTIFS(Consolidado!$AC$5:AC343,Consolidado!$AC343,Consolidado!$D$5:D343,"*"&amp;U$3&amp;"*")=1,1,0),0))</f>
        <v>0</v>
      </c>
      <c r="V343" s="0" t="n">
        <f aca="false">IF(OR(V$3="",Consolidado!$D343=""),0,IF(ISNUMBER(SEARCH(V$3,Consolidado!$D343)),IF(COUNTIFS(Consolidado!$AC$5:AC343,Consolidado!$AC343,Consolidado!$D$5:D343,"*"&amp;V$3&amp;"*")=1,1,0),0))</f>
        <v>0</v>
      </c>
      <c r="W343" s="0" t="n">
        <f aca="false">IF(OR(W$3="",Consolidado!$D343=""),0,IF(ISNUMBER(SEARCH(W$3,Consolidado!$D343)),IF(COUNTIFS(Consolidado!$AC$5:AC343,Consolidado!$AC343,Consolidado!$D$5:D343,"*"&amp;W$3&amp;"*")=1,1,0),0))</f>
        <v>0</v>
      </c>
      <c r="X343" s="0" t="n">
        <f aca="false">IF(OR(X$3="",Consolidado!$D343=""),0,IF(ISNUMBER(SEARCH(X$3,Consolidado!$D343)),IF(COUNTIFS(Consolidado!$AC$5:AC343,Consolidado!$AC343,Consolidado!$D$5:D343,"*"&amp;X$3&amp;"*")=1,1,0),0))</f>
        <v>0</v>
      </c>
      <c r="Y343" s="0" t="n">
        <f aca="false">IF(OR(Y$3="",Consolidado!$D343=""),0,IF(ISNUMBER(SEARCH(Y$3,Consolidado!$D343)),IF(COUNTIFS(Consolidado!$AC$5:AC343,Consolidado!$AC343,Consolidado!$D$5:D343,"*"&amp;Y$3&amp;"*")=1,1,0),0))</f>
        <v>0</v>
      </c>
      <c r="Z343" s="0" t="n">
        <f aca="false">IF(OR(Z$3="",Consolidado!$D343=""),0,IF(ISNUMBER(SEARCH(Z$3,Consolidado!$D343)),IF(COUNTIFS(Consolidado!$AC$5:AC343,Consolidado!$AC343,Consolidado!$D$5:D343,"*"&amp;Z$3&amp;"*")=1,1,0),0))</f>
        <v>0</v>
      </c>
      <c r="AA343" s="0" t="n">
        <f aca="false">IF(OR(AA$3="",Consolidado!$D343=""),0,IF(ISNUMBER(SEARCH(AA$3,Consolidado!$D343)),IF(COUNTIFS(Consolidado!$AC$5:AC343,Consolidado!$AC343,Consolidado!$D$5:D343,"*"&amp;AA$3&amp;"*")=1,1,0),0))</f>
        <v>0</v>
      </c>
      <c r="AB343" s="0" t="n">
        <f aca="false">IF(OR(AB$3="",Consolidado!$D343=""),0,IF(ISNUMBER(SEARCH(AB$3,Consolidado!$D343)),IF(COUNTIFS(Consolidado!$AC$5:AC343,Consolidado!$AC343,Consolidado!$D$5:D343,"*"&amp;AB$3&amp;"*")=1,1,0),0))</f>
        <v>0</v>
      </c>
      <c r="AC343" s="0" t="n">
        <f aca="false">IF(OR(AC$3="",Consolidado!$D343=""),0,IF(ISNUMBER(SEARCH(AC$3,Consolidado!$D343)),IF(COUNTIFS(Consolidado!$AC$5:AC343,Consolidado!$AC343,Consolidado!$D$5:D343,"*"&amp;AC$3&amp;"*")=1,1,0),0))</f>
        <v>0</v>
      </c>
      <c r="AD343" s="0" t="n">
        <f aca="false">IF(OR(AD$3="",Consolidado!$D343=""),0,IF(ISNUMBER(SEARCH(AD$3,Consolidado!$D343)),IF(COUNTIFS(Consolidado!$AC$5:AC343,Consolidado!$AC343,Consolidado!$D$5:D343,"*"&amp;AD$3&amp;"*")=1,1,0),0))</f>
        <v>0</v>
      </c>
      <c r="AE343" s="0" t="n">
        <f aca="false">IF(OR(AE$3="",Consolidado!$D343=""),0,IF(ISNUMBER(SEARCH(AE$3,Consolidado!$D343)),IF(COUNTIFS(Consolidado!$AC$5:AC343,Consolidado!$AC343,Consolidado!$D$5:D343,"*"&amp;AE$3&amp;"*")=1,1,0),0))</f>
        <v>0</v>
      </c>
      <c r="AF343" s="0" t="n">
        <f aca="false">IF(OR(AF$3="",Consolidado!$D343=""),0,IF(ISNUMBER(SEARCH(AF$3,Consolidado!$D343)),IF(COUNTIFS(Consolidado!$AC$5:AC343,Consolidado!$AC343,Consolidado!$D$5:D343,"*"&amp;AF$3&amp;"*")=1,1,0),0))</f>
        <v>0</v>
      </c>
      <c r="AG343" s="0" t="n">
        <f aca="false">IF(OR(AG$3="",Consolidado!$D343=""),0,IF(ISNUMBER(SEARCH(AG$3,Consolidado!$D343)),IF(COUNTIFS(Consolidado!$AC$5:AC343,Consolidado!$AC343,Consolidado!$D$5:D343,"*"&amp;AG$3&amp;"*")=1,1,0),0))</f>
        <v>0</v>
      </c>
      <c r="AH343" s="0" t="n">
        <f aca="false">IF(OR(AH$3="",Consolidado!$D343=""),0,IF(ISNUMBER(SEARCH(AH$3,Consolidado!$D343)),IF(COUNTIFS(Consolidado!$AC$5:AC343,Consolidado!$AC343,Consolidado!$D$5:D343,"*"&amp;AH$3&amp;"*")=1,1,0),0))</f>
        <v>0</v>
      </c>
      <c r="AI343" s="0" t="n">
        <f aca="false">IF(OR(AI$3="",Consolidado!$D343=""),0,IF(ISNUMBER(SEARCH(AI$3,Consolidado!$D343)),IF(COUNTIFS(Consolidado!$AC$5:AC343,Consolidado!$AC343,Consolidado!$D$5:D343,"*"&amp;AI$3&amp;"*")=1,1,0),0))</f>
        <v>0</v>
      </c>
      <c r="AJ343" s="0" t="n">
        <f aca="false">IF(OR(AJ$3="",Consolidado!$D343=""),0,IF(ISNUMBER(SEARCH(AJ$3,Consolidado!$D343)),IF(COUNTIFS(Consolidado!$AC$5:AC343,Consolidado!$AC343,Consolidado!$D$5:D343,"*"&amp;AJ$3&amp;"*")=1,1,0),0))</f>
        <v>0</v>
      </c>
      <c r="AK343" s="0" t="n">
        <f aca="false">IF(OR(AK$3="",Consolidado!$D343=""),0,IF(ISNUMBER(SEARCH(AK$3,Consolidado!$D343)),IF(COUNTIFS(Consolidado!$AC$5:AC343,Consolidado!$AC343,Consolidado!$D$5:D343,"*"&amp;AK$3&amp;"*")=1,1,0),0))</f>
        <v>0</v>
      </c>
      <c r="AL343" s="0" t="n">
        <f aca="false">IF(OR(AL$3="",Consolidado!$D343=""),0,IF(ISNUMBER(SEARCH(AL$3,Consolidado!$D343)),IF(COUNTIFS(Consolidado!$AC$5:AC343,Consolidado!$AC343,Consolidado!$D$5:D343,"*"&amp;AL$3&amp;"*")=1,1,0),0))</f>
        <v>0</v>
      </c>
      <c r="AM343" s="0" t="n">
        <f aca="false">IF(OR(AM$3="",Consolidado!$D343=""),0,IF(ISNUMBER(SEARCH(AM$3,Consolidado!$D343)),IF(COUNTIFS(Consolidado!$AC$5:AC343,Consolidado!$AC343,Consolidado!$D$5:D343,"*"&amp;AM$3&amp;"*")=1,1,0),0))</f>
        <v>0</v>
      </c>
      <c r="AN343" s="0" t="n">
        <f aca="false">IF(OR(AN$3="",Consolidado!$D343=""),0,IF(ISNUMBER(SEARCH(AN$3,Consolidado!$D343)),IF(COUNTIFS(Consolidado!$AC$5:AC343,Consolidado!$AC343,Consolidado!$D$5:D343,"*"&amp;AN$3&amp;"*")=1,1,0),0))</f>
        <v>0</v>
      </c>
      <c r="AO343" s="0" t="n">
        <f aca="false">IF(OR(AO$3="",Consolidado!$D343=""),0,IF(ISNUMBER(SEARCH(AO$3,Consolidado!$D343)),IF(COUNTIFS(Consolidado!$AC$5:AC343,Consolidado!$AC343,Consolidado!$D$5:D343,"*"&amp;AO$3&amp;"*")=1,1,0),0))</f>
        <v>0</v>
      </c>
    </row>
    <row r="344" customFormat="false" ht="15" hidden="false" customHeight="false" outlineLevel="0" collapsed="false">
      <c r="B344" s="0" t="n">
        <f aca="false">IF(OR(B$3="",Consolidado!$D344=""),0,IF(ISNUMBER(SEARCH(B$3,Consolidado!$D344)),IF(COUNTIFS(Consolidado!$AC$5:AC344,Consolidado!$AC344,Consolidado!$D$5:D344,"*"&amp;B$3&amp;"*")=1,1,0),0))</f>
        <v>0</v>
      </c>
      <c r="C344" s="0" t="n">
        <f aca="false">IF(OR(C$3="",Consolidado!$D344=""),0,IF(ISNUMBER(SEARCH(C$3,Consolidado!$D344)),IF(COUNTIFS(Consolidado!$AC$5:AC344,Consolidado!$AC344,Consolidado!$D$5:D344,"*"&amp;C$3&amp;"*")=1,1,0),0))</f>
        <v>0</v>
      </c>
      <c r="D344" s="0" t="n">
        <f aca="false">IF(OR(D$3="",Consolidado!$D344=""),0,IF(ISNUMBER(SEARCH(D$3,Consolidado!$D344)),IF(COUNTIFS(Consolidado!$AC$5:AC344,Consolidado!$AC344,Consolidado!$D$5:D344,"*"&amp;D$3&amp;"*")=1,1,0),0))</f>
        <v>0</v>
      </c>
      <c r="E344" s="0" t="n">
        <f aca="false">IF(OR(E$3="",Consolidado!$D344=""),0,IF(ISNUMBER(SEARCH(E$3,Consolidado!$D344)),IF(COUNTIFS(Consolidado!$AC$5:AC344,Consolidado!$AC344,Consolidado!$D$5:D344,"*"&amp;E$3&amp;"*")=1,1,0),0))</f>
        <v>0</v>
      </c>
      <c r="F344" s="0" t="n">
        <f aca="false">IF(OR(F$3="",Consolidado!$D344=""),0,IF(ISNUMBER(SEARCH(F$3,Consolidado!$D344)),IF(COUNTIFS(Consolidado!$AC$5:AC344,Consolidado!$AC344,Consolidado!$D$5:D344,"*"&amp;F$3&amp;"*")=1,1,0),0))</f>
        <v>0</v>
      </c>
      <c r="G344" s="0" t="n">
        <f aca="false">IF(OR(G$3="",Consolidado!$D344=""),0,IF(ISNUMBER(SEARCH(G$3,Consolidado!$D344)),IF(COUNTIFS(Consolidado!$AC$5:AC344,Consolidado!$AC344,Consolidado!$D$5:D344,"*"&amp;G$3&amp;"*")=1,1,0),0))</f>
        <v>0</v>
      </c>
      <c r="H344" s="0" t="n">
        <f aca="false">IF(OR(H$3="",Consolidado!$D344=""),0,IF(ISNUMBER(SEARCH(H$3,Consolidado!$D344)),IF(COUNTIFS(Consolidado!$AC$5:AC344,Consolidado!$AC344,Consolidado!$D$5:D344,"*"&amp;H$3&amp;"*")=1,1,0),0))</f>
        <v>0</v>
      </c>
      <c r="I344" s="0" t="n">
        <f aca="false">IF(OR(I$3="",Consolidado!$D344=""),0,IF(ISNUMBER(SEARCH(I$3,Consolidado!$D344)),IF(COUNTIFS(Consolidado!$AC$5:AC344,Consolidado!$AC344,Consolidado!$D$5:D344,"*"&amp;I$3&amp;"*")=1,1,0),0))</f>
        <v>0</v>
      </c>
      <c r="J344" s="0" t="n">
        <f aca="false">IF(OR(J$3="",Consolidado!$D344=""),0,IF(ISNUMBER(SEARCH(J$3,Consolidado!$D344)),IF(COUNTIFS(Consolidado!$AC$5:AC344,Consolidado!$AC344,Consolidado!$D$5:D344,"*"&amp;J$3&amp;"*")=1,1,0),0))</f>
        <v>0</v>
      </c>
      <c r="K344" s="0" t="n">
        <f aca="false">IF(OR(K$3="",Consolidado!$D344=""),0,IF(ISNUMBER(SEARCH(K$3,Consolidado!$D344)),IF(COUNTIFS(Consolidado!$AC$5:AC344,Consolidado!$AC344,Consolidado!$D$5:D344,"*"&amp;K$3&amp;"*")=1,1,0),0))</f>
        <v>0</v>
      </c>
      <c r="L344" s="0" t="n">
        <f aca="false">IF(OR(L$3="",Consolidado!$D344=""),0,IF(ISNUMBER(SEARCH(L$3,Consolidado!$D344)),IF(COUNTIFS(Consolidado!$AC$5:AC344,Consolidado!$AC344,Consolidado!$D$5:D344,"*"&amp;L$3&amp;"*")=1,1,0),0))</f>
        <v>0</v>
      </c>
      <c r="M344" s="0" t="n">
        <f aca="false">IF(OR(M$3="",Consolidado!$D344=""),0,IF(ISNUMBER(SEARCH(M$3,Consolidado!$D344)),IF(COUNTIFS(Consolidado!$AC$5:AC344,Consolidado!$AC344,Consolidado!$D$5:D344,"*"&amp;M$3&amp;"*")=1,1,0),0))</f>
        <v>0</v>
      </c>
      <c r="N344" s="0" t="n">
        <f aca="false">IF(OR(N$3="",Consolidado!$D344=""),0,IF(ISNUMBER(SEARCH(N$3,Consolidado!$D344)),IF(COUNTIFS(Consolidado!$AC$5:AC344,Consolidado!$AC344,Consolidado!$D$5:D344,"*"&amp;N$3&amp;"*")=1,1,0),0))</f>
        <v>0</v>
      </c>
      <c r="O344" s="0" t="n">
        <f aca="false">IF(OR(O$3="",Consolidado!$D344=""),0,IF(ISNUMBER(SEARCH(O$3,Consolidado!$D344)),IF(COUNTIFS(Consolidado!$AC$5:AC344,Consolidado!$AC344,Consolidado!$D$5:D344,"*"&amp;O$3&amp;"*")=1,1,0),0))</f>
        <v>0</v>
      </c>
      <c r="P344" s="0" t="n">
        <f aca="false">IF(OR(P$3="",Consolidado!$D344=""),0,IF(ISNUMBER(SEARCH(P$3,Consolidado!$D344)),IF(COUNTIFS(Consolidado!$AC$5:AC344,Consolidado!$AC344,Consolidado!$D$5:D344,"*"&amp;P$3&amp;"*")=1,1,0),0))</f>
        <v>0</v>
      </c>
      <c r="Q344" s="0" t="n">
        <f aca="false">IF(OR(Q$3="",Consolidado!$D344=""),0,IF(ISNUMBER(SEARCH(Q$3,Consolidado!$D344)),IF(COUNTIFS(Consolidado!$AC$5:AC344,Consolidado!$AC344,Consolidado!$D$5:D344,"*"&amp;Q$3&amp;"*")=1,1,0),0))</f>
        <v>0</v>
      </c>
      <c r="R344" s="0" t="n">
        <f aca="false">IF(OR(R$3="",Consolidado!$D344=""),0,IF(ISNUMBER(SEARCH(R$3,Consolidado!$D344)),IF(COUNTIFS(Consolidado!$AC$5:AC344,Consolidado!$AC344,Consolidado!$D$5:D344,"*"&amp;R$3&amp;"*")=1,1,0),0))</f>
        <v>0</v>
      </c>
      <c r="S344" s="0" t="n">
        <f aca="false">IF(OR(S$3="",Consolidado!$D344=""),0,IF(ISNUMBER(SEARCH(S$3,Consolidado!$D344)),IF(COUNTIFS(Consolidado!$AC$5:AC344,Consolidado!$AC344,Consolidado!$D$5:D344,"*"&amp;S$3&amp;"*")=1,1,0),0))</f>
        <v>0</v>
      </c>
      <c r="T344" s="0" t="n">
        <f aca="false">IF(OR(T$3="",Consolidado!$D344=""),0,IF(ISNUMBER(SEARCH(T$3,Consolidado!$D344)),IF(COUNTIFS(Consolidado!$AC$5:AC344,Consolidado!$AC344,Consolidado!$D$5:D344,"*"&amp;T$3&amp;"*")=1,1,0),0))</f>
        <v>0</v>
      </c>
      <c r="U344" s="0" t="n">
        <f aca="false">IF(OR(U$3="",Consolidado!$D344=""),0,IF(ISNUMBER(SEARCH(U$3,Consolidado!$D344)),IF(COUNTIFS(Consolidado!$AC$5:AC344,Consolidado!$AC344,Consolidado!$D$5:D344,"*"&amp;U$3&amp;"*")=1,1,0),0))</f>
        <v>0</v>
      </c>
      <c r="V344" s="0" t="n">
        <f aca="false">IF(OR(V$3="",Consolidado!$D344=""),0,IF(ISNUMBER(SEARCH(V$3,Consolidado!$D344)),IF(COUNTIFS(Consolidado!$AC$5:AC344,Consolidado!$AC344,Consolidado!$D$5:D344,"*"&amp;V$3&amp;"*")=1,1,0),0))</f>
        <v>0</v>
      </c>
      <c r="W344" s="0" t="n">
        <f aca="false">IF(OR(W$3="",Consolidado!$D344=""),0,IF(ISNUMBER(SEARCH(W$3,Consolidado!$D344)),IF(COUNTIFS(Consolidado!$AC$5:AC344,Consolidado!$AC344,Consolidado!$D$5:D344,"*"&amp;W$3&amp;"*")=1,1,0),0))</f>
        <v>0</v>
      </c>
      <c r="X344" s="0" t="n">
        <f aca="false">IF(OR(X$3="",Consolidado!$D344=""),0,IF(ISNUMBER(SEARCH(X$3,Consolidado!$D344)),IF(COUNTIFS(Consolidado!$AC$5:AC344,Consolidado!$AC344,Consolidado!$D$5:D344,"*"&amp;X$3&amp;"*")=1,1,0),0))</f>
        <v>0</v>
      </c>
      <c r="Y344" s="0" t="n">
        <f aca="false">IF(OR(Y$3="",Consolidado!$D344=""),0,IF(ISNUMBER(SEARCH(Y$3,Consolidado!$D344)),IF(COUNTIFS(Consolidado!$AC$5:AC344,Consolidado!$AC344,Consolidado!$D$5:D344,"*"&amp;Y$3&amp;"*")=1,1,0),0))</f>
        <v>0</v>
      </c>
      <c r="Z344" s="0" t="n">
        <f aca="false">IF(OR(Z$3="",Consolidado!$D344=""),0,IF(ISNUMBER(SEARCH(Z$3,Consolidado!$D344)),IF(COUNTIFS(Consolidado!$AC$5:AC344,Consolidado!$AC344,Consolidado!$D$5:D344,"*"&amp;Z$3&amp;"*")=1,1,0),0))</f>
        <v>0</v>
      </c>
      <c r="AA344" s="0" t="n">
        <f aca="false">IF(OR(AA$3="",Consolidado!$D344=""),0,IF(ISNUMBER(SEARCH(AA$3,Consolidado!$D344)),IF(COUNTIFS(Consolidado!$AC$5:AC344,Consolidado!$AC344,Consolidado!$D$5:D344,"*"&amp;AA$3&amp;"*")=1,1,0),0))</f>
        <v>0</v>
      </c>
      <c r="AB344" s="0" t="n">
        <f aca="false">IF(OR(AB$3="",Consolidado!$D344=""),0,IF(ISNUMBER(SEARCH(AB$3,Consolidado!$D344)),IF(COUNTIFS(Consolidado!$AC$5:AC344,Consolidado!$AC344,Consolidado!$D$5:D344,"*"&amp;AB$3&amp;"*")=1,1,0),0))</f>
        <v>0</v>
      </c>
      <c r="AC344" s="0" t="n">
        <f aca="false">IF(OR(AC$3="",Consolidado!$D344=""),0,IF(ISNUMBER(SEARCH(AC$3,Consolidado!$D344)),IF(COUNTIFS(Consolidado!$AC$5:AC344,Consolidado!$AC344,Consolidado!$D$5:D344,"*"&amp;AC$3&amp;"*")=1,1,0),0))</f>
        <v>0</v>
      </c>
      <c r="AD344" s="0" t="n">
        <f aca="false">IF(OR(AD$3="",Consolidado!$D344=""),0,IF(ISNUMBER(SEARCH(AD$3,Consolidado!$D344)),IF(COUNTIFS(Consolidado!$AC$5:AC344,Consolidado!$AC344,Consolidado!$D$5:D344,"*"&amp;AD$3&amp;"*")=1,1,0),0))</f>
        <v>0</v>
      </c>
      <c r="AE344" s="0" t="n">
        <f aca="false">IF(OR(AE$3="",Consolidado!$D344=""),0,IF(ISNUMBER(SEARCH(AE$3,Consolidado!$D344)),IF(COUNTIFS(Consolidado!$AC$5:AC344,Consolidado!$AC344,Consolidado!$D$5:D344,"*"&amp;AE$3&amp;"*")=1,1,0),0))</f>
        <v>0</v>
      </c>
      <c r="AF344" s="0" t="n">
        <f aca="false">IF(OR(AF$3="",Consolidado!$D344=""),0,IF(ISNUMBER(SEARCH(AF$3,Consolidado!$D344)),IF(COUNTIFS(Consolidado!$AC$5:AC344,Consolidado!$AC344,Consolidado!$D$5:D344,"*"&amp;AF$3&amp;"*")=1,1,0),0))</f>
        <v>0</v>
      </c>
      <c r="AG344" s="0" t="n">
        <f aca="false">IF(OR(AG$3="",Consolidado!$D344=""),0,IF(ISNUMBER(SEARCH(AG$3,Consolidado!$D344)),IF(COUNTIFS(Consolidado!$AC$5:AC344,Consolidado!$AC344,Consolidado!$D$5:D344,"*"&amp;AG$3&amp;"*")=1,1,0),0))</f>
        <v>0</v>
      </c>
      <c r="AH344" s="0" t="n">
        <f aca="false">IF(OR(AH$3="",Consolidado!$D344=""),0,IF(ISNUMBER(SEARCH(AH$3,Consolidado!$D344)),IF(COUNTIFS(Consolidado!$AC$5:AC344,Consolidado!$AC344,Consolidado!$D$5:D344,"*"&amp;AH$3&amp;"*")=1,1,0),0))</f>
        <v>0</v>
      </c>
      <c r="AI344" s="0" t="n">
        <f aca="false">IF(OR(AI$3="",Consolidado!$D344=""),0,IF(ISNUMBER(SEARCH(AI$3,Consolidado!$D344)),IF(COUNTIFS(Consolidado!$AC$5:AC344,Consolidado!$AC344,Consolidado!$D$5:D344,"*"&amp;AI$3&amp;"*")=1,1,0),0))</f>
        <v>0</v>
      </c>
      <c r="AJ344" s="0" t="n">
        <f aca="false">IF(OR(AJ$3="",Consolidado!$D344=""),0,IF(ISNUMBER(SEARCH(AJ$3,Consolidado!$D344)),IF(COUNTIFS(Consolidado!$AC$5:AC344,Consolidado!$AC344,Consolidado!$D$5:D344,"*"&amp;AJ$3&amp;"*")=1,1,0),0))</f>
        <v>0</v>
      </c>
      <c r="AK344" s="0" t="n">
        <f aca="false">IF(OR(AK$3="",Consolidado!$D344=""),0,IF(ISNUMBER(SEARCH(AK$3,Consolidado!$D344)),IF(COUNTIFS(Consolidado!$AC$5:AC344,Consolidado!$AC344,Consolidado!$D$5:D344,"*"&amp;AK$3&amp;"*")=1,1,0),0))</f>
        <v>0</v>
      </c>
      <c r="AL344" s="0" t="n">
        <f aca="false">IF(OR(AL$3="",Consolidado!$D344=""),0,IF(ISNUMBER(SEARCH(AL$3,Consolidado!$D344)),IF(COUNTIFS(Consolidado!$AC$5:AC344,Consolidado!$AC344,Consolidado!$D$5:D344,"*"&amp;AL$3&amp;"*")=1,1,0),0))</f>
        <v>0</v>
      </c>
      <c r="AM344" s="0" t="n">
        <f aca="false">IF(OR(AM$3="",Consolidado!$D344=""),0,IF(ISNUMBER(SEARCH(AM$3,Consolidado!$D344)),IF(COUNTIFS(Consolidado!$AC$5:AC344,Consolidado!$AC344,Consolidado!$D$5:D344,"*"&amp;AM$3&amp;"*")=1,1,0),0))</f>
        <v>0</v>
      </c>
      <c r="AN344" s="0" t="n">
        <f aca="false">IF(OR(AN$3="",Consolidado!$D344=""),0,IF(ISNUMBER(SEARCH(AN$3,Consolidado!$D344)),IF(COUNTIFS(Consolidado!$AC$5:AC344,Consolidado!$AC344,Consolidado!$D$5:D344,"*"&amp;AN$3&amp;"*")=1,1,0),0))</f>
        <v>0</v>
      </c>
      <c r="AO344" s="0" t="n">
        <f aca="false">IF(OR(AO$3="",Consolidado!$D344=""),0,IF(ISNUMBER(SEARCH(AO$3,Consolidado!$D344)),IF(COUNTIFS(Consolidado!$AC$5:AC344,Consolidado!$AC344,Consolidado!$D$5:D344,"*"&amp;AO$3&amp;"*")=1,1,0),0))</f>
        <v>0</v>
      </c>
    </row>
    <row r="345" customFormat="false" ht="15" hidden="false" customHeight="false" outlineLevel="0" collapsed="false">
      <c r="B345" s="0" t="n">
        <f aca="false">IF(OR(B$3="",Consolidado!$D345=""),0,IF(ISNUMBER(SEARCH(B$3,Consolidado!$D345)),IF(COUNTIFS(Consolidado!$AC$5:AC345,Consolidado!$AC345,Consolidado!$D$5:D345,"*"&amp;B$3&amp;"*")=1,1,0),0))</f>
        <v>0</v>
      </c>
      <c r="C345" s="0" t="n">
        <f aca="false">IF(OR(C$3="",Consolidado!$D345=""),0,IF(ISNUMBER(SEARCH(C$3,Consolidado!$D345)),IF(COUNTIFS(Consolidado!$AC$5:AC345,Consolidado!$AC345,Consolidado!$D$5:D345,"*"&amp;C$3&amp;"*")=1,1,0),0))</f>
        <v>0</v>
      </c>
      <c r="D345" s="0" t="n">
        <f aca="false">IF(OR(D$3="",Consolidado!$D345=""),0,IF(ISNUMBER(SEARCH(D$3,Consolidado!$D345)),IF(COUNTIFS(Consolidado!$AC$5:AC345,Consolidado!$AC345,Consolidado!$D$5:D345,"*"&amp;D$3&amp;"*")=1,1,0),0))</f>
        <v>0</v>
      </c>
      <c r="E345" s="0" t="n">
        <f aca="false">IF(OR(E$3="",Consolidado!$D345=""),0,IF(ISNUMBER(SEARCH(E$3,Consolidado!$D345)),IF(COUNTIFS(Consolidado!$AC$5:AC345,Consolidado!$AC345,Consolidado!$D$5:D345,"*"&amp;E$3&amp;"*")=1,1,0),0))</f>
        <v>0</v>
      </c>
      <c r="F345" s="0" t="n">
        <f aca="false">IF(OR(F$3="",Consolidado!$D345=""),0,IF(ISNUMBER(SEARCH(F$3,Consolidado!$D345)),IF(COUNTIFS(Consolidado!$AC$5:AC345,Consolidado!$AC345,Consolidado!$D$5:D345,"*"&amp;F$3&amp;"*")=1,1,0),0))</f>
        <v>0</v>
      </c>
      <c r="G345" s="0" t="n">
        <f aca="false">IF(OR(G$3="",Consolidado!$D345=""),0,IF(ISNUMBER(SEARCH(G$3,Consolidado!$D345)),IF(COUNTIFS(Consolidado!$AC$5:AC345,Consolidado!$AC345,Consolidado!$D$5:D345,"*"&amp;G$3&amp;"*")=1,1,0),0))</f>
        <v>0</v>
      </c>
      <c r="H345" s="0" t="n">
        <f aca="false">IF(OR(H$3="",Consolidado!$D345=""),0,IF(ISNUMBER(SEARCH(H$3,Consolidado!$D345)),IF(COUNTIFS(Consolidado!$AC$5:AC345,Consolidado!$AC345,Consolidado!$D$5:D345,"*"&amp;H$3&amp;"*")=1,1,0),0))</f>
        <v>0</v>
      </c>
      <c r="I345" s="0" t="n">
        <f aca="false">IF(OR(I$3="",Consolidado!$D345=""),0,IF(ISNUMBER(SEARCH(I$3,Consolidado!$D345)),IF(COUNTIFS(Consolidado!$AC$5:AC345,Consolidado!$AC345,Consolidado!$D$5:D345,"*"&amp;I$3&amp;"*")=1,1,0),0))</f>
        <v>0</v>
      </c>
      <c r="J345" s="0" t="n">
        <f aca="false">IF(OR(J$3="",Consolidado!$D345=""),0,IF(ISNUMBER(SEARCH(J$3,Consolidado!$D345)),IF(COUNTIFS(Consolidado!$AC$5:AC345,Consolidado!$AC345,Consolidado!$D$5:D345,"*"&amp;J$3&amp;"*")=1,1,0),0))</f>
        <v>0</v>
      </c>
      <c r="K345" s="0" t="n">
        <f aca="false">IF(OR(K$3="",Consolidado!$D345=""),0,IF(ISNUMBER(SEARCH(K$3,Consolidado!$D345)),IF(COUNTIFS(Consolidado!$AC$5:AC345,Consolidado!$AC345,Consolidado!$D$5:D345,"*"&amp;K$3&amp;"*")=1,1,0),0))</f>
        <v>0</v>
      </c>
      <c r="L345" s="0" t="n">
        <f aca="false">IF(OR(L$3="",Consolidado!$D345=""),0,IF(ISNUMBER(SEARCH(L$3,Consolidado!$D345)),IF(COUNTIFS(Consolidado!$AC$5:AC345,Consolidado!$AC345,Consolidado!$D$5:D345,"*"&amp;L$3&amp;"*")=1,1,0),0))</f>
        <v>0</v>
      </c>
      <c r="M345" s="0" t="n">
        <f aca="false">IF(OR(M$3="",Consolidado!$D345=""),0,IF(ISNUMBER(SEARCH(M$3,Consolidado!$D345)),IF(COUNTIFS(Consolidado!$AC$5:AC345,Consolidado!$AC345,Consolidado!$D$5:D345,"*"&amp;M$3&amp;"*")=1,1,0),0))</f>
        <v>0</v>
      </c>
      <c r="N345" s="0" t="n">
        <f aca="false">IF(OR(N$3="",Consolidado!$D345=""),0,IF(ISNUMBER(SEARCH(N$3,Consolidado!$D345)),IF(COUNTIFS(Consolidado!$AC$5:AC345,Consolidado!$AC345,Consolidado!$D$5:D345,"*"&amp;N$3&amp;"*")=1,1,0),0))</f>
        <v>0</v>
      </c>
      <c r="O345" s="0" t="n">
        <f aca="false">IF(OR(O$3="",Consolidado!$D345=""),0,IF(ISNUMBER(SEARCH(O$3,Consolidado!$D345)),IF(COUNTIFS(Consolidado!$AC$5:AC345,Consolidado!$AC345,Consolidado!$D$5:D345,"*"&amp;O$3&amp;"*")=1,1,0),0))</f>
        <v>0</v>
      </c>
      <c r="P345" s="0" t="n">
        <f aca="false">IF(OR(P$3="",Consolidado!$D345=""),0,IF(ISNUMBER(SEARCH(P$3,Consolidado!$D345)),IF(COUNTIFS(Consolidado!$AC$5:AC345,Consolidado!$AC345,Consolidado!$D$5:D345,"*"&amp;P$3&amp;"*")=1,1,0),0))</f>
        <v>0</v>
      </c>
      <c r="Q345" s="0" t="n">
        <f aca="false">IF(OR(Q$3="",Consolidado!$D345=""),0,IF(ISNUMBER(SEARCH(Q$3,Consolidado!$D345)),IF(COUNTIFS(Consolidado!$AC$5:AC345,Consolidado!$AC345,Consolidado!$D$5:D345,"*"&amp;Q$3&amp;"*")=1,1,0),0))</f>
        <v>0</v>
      </c>
      <c r="R345" s="0" t="n">
        <f aca="false">IF(OR(R$3="",Consolidado!$D345=""),0,IF(ISNUMBER(SEARCH(R$3,Consolidado!$D345)),IF(COUNTIFS(Consolidado!$AC$5:AC345,Consolidado!$AC345,Consolidado!$D$5:D345,"*"&amp;R$3&amp;"*")=1,1,0),0))</f>
        <v>0</v>
      </c>
      <c r="S345" s="0" t="n">
        <f aca="false">IF(OR(S$3="",Consolidado!$D345=""),0,IF(ISNUMBER(SEARCH(S$3,Consolidado!$D345)),IF(COUNTIFS(Consolidado!$AC$5:AC345,Consolidado!$AC345,Consolidado!$D$5:D345,"*"&amp;S$3&amp;"*")=1,1,0),0))</f>
        <v>0</v>
      </c>
      <c r="T345" s="0" t="n">
        <f aca="false">IF(OR(T$3="",Consolidado!$D345=""),0,IF(ISNUMBER(SEARCH(T$3,Consolidado!$D345)),IF(COUNTIFS(Consolidado!$AC$5:AC345,Consolidado!$AC345,Consolidado!$D$5:D345,"*"&amp;T$3&amp;"*")=1,1,0),0))</f>
        <v>0</v>
      </c>
      <c r="U345" s="0" t="n">
        <f aca="false">IF(OR(U$3="",Consolidado!$D345=""),0,IF(ISNUMBER(SEARCH(U$3,Consolidado!$D345)),IF(COUNTIFS(Consolidado!$AC$5:AC345,Consolidado!$AC345,Consolidado!$D$5:D345,"*"&amp;U$3&amp;"*")=1,1,0),0))</f>
        <v>0</v>
      </c>
      <c r="V345" s="0" t="n">
        <f aca="false">IF(OR(V$3="",Consolidado!$D345=""),0,IF(ISNUMBER(SEARCH(V$3,Consolidado!$D345)),IF(COUNTIFS(Consolidado!$AC$5:AC345,Consolidado!$AC345,Consolidado!$D$5:D345,"*"&amp;V$3&amp;"*")=1,1,0),0))</f>
        <v>0</v>
      </c>
      <c r="W345" s="0" t="n">
        <f aca="false">IF(OR(W$3="",Consolidado!$D345=""),0,IF(ISNUMBER(SEARCH(W$3,Consolidado!$D345)),IF(COUNTIFS(Consolidado!$AC$5:AC345,Consolidado!$AC345,Consolidado!$D$5:D345,"*"&amp;W$3&amp;"*")=1,1,0),0))</f>
        <v>0</v>
      </c>
      <c r="X345" s="0" t="n">
        <f aca="false">IF(OR(X$3="",Consolidado!$D345=""),0,IF(ISNUMBER(SEARCH(X$3,Consolidado!$D345)),IF(COUNTIFS(Consolidado!$AC$5:AC345,Consolidado!$AC345,Consolidado!$D$5:D345,"*"&amp;X$3&amp;"*")=1,1,0),0))</f>
        <v>0</v>
      </c>
      <c r="Y345" s="0" t="n">
        <f aca="false">IF(OR(Y$3="",Consolidado!$D345=""),0,IF(ISNUMBER(SEARCH(Y$3,Consolidado!$D345)),IF(COUNTIFS(Consolidado!$AC$5:AC345,Consolidado!$AC345,Consolidado!$D$5:D345,"*"&amp;Y$3&amp;"*")=1,1,0),0))</f>
        <v>0</v>
      </c>
      <c r="Z345" s="0" t="n">
        <f aca="false">IF(OR(Z$3="",Consolidado!$D345=""),0,IF(ISNUMBER(SEARCH(Z$3,Consolidado!$D345)),IF(COUNTIFS(Consolidado!$AC$5:AC345,Consolidado!$AC345,Consolidado!$D$5:D345,"*"&amp;Z$3&amp;"*")=1,1,0),0))</f>
        <v>0</v>
      </c>
      <c r="AA345" s="0" t="n">
        <f aca="false">IF(OR(AA$3="",Consolidado!$D345=""),0,IF(ISNUMBER(SEARCH(AA$3,Consolidado!$D345)),IF(COUNTIFS(Consolidado!$AC$5:AC345,Consolidado!$AC345,Consolidado!$D$5:D345,"*"&amp;AA$3&amp;"*")=1,1,0),0))</f>
        <v>0</v>
      </c>
      <c r="AB345" s="0" t="n">
        <f aca="false">IF(OR(AB$3="",Consolidado!$D345=""),0,IF(ISNUMBER(SEARCH(AB$3,Consolidado!$D345)),IF(COUNTIFS(Consolidado!$AC$5:AC345,Consolidado!$AC345,Consolidado!$D$5:D345,"*"&amp;AB$3&amp;"*")=1,1,0),0))</f>
        <v>0</v>
      </c>
      <c r="AC345" s="0" t="n">
        <f aca="false">IF(OR(AC$3="",Consolidado!$D345=""),0,IF(ISNUMBER(SEARCH(AC$3,Consolidado!$D345)),IF(COUNTIFS(Consolidado!$AC$5:AC345,Consolidado!$AC345,Consolidado!$D$5:D345,"*"&amp;AC$3&amp;"*")=1,1,0),0))</f>
        <v>0</v>
      </c>
      <c r="AD345" s="0" t="n">
        <f aca="false">IF(OR(AD$3="",Consolidado!$D345=""),0,IF(ISNUMBER(SEARCH(AD$3,Consolidado!$D345)),IF(COUNTIFS(Consolidado!$AC$5:AC345,Consolidado!$AC345,Consolidado!$D$5:D345,"*"&amp;AD$3&amp;"*")=1,1,0),0))</f>
        <v>0</v>
      </c>
      <c r="AE345" s="0" t="n">
        <f aca="false">IF(OR(AE$3="",Consolidado!$D345=""),0,IF(ISNUMBER(SEARCH(AE$3,Consolidado!$D345)),IF(COUNTIFS(Consolidado!$AC$5:AC345,Consolidado!$AC345,Consolidado!$D$5:D345,"*"&amp;AE$3&amp;"*")=1,1,0),0))</f>
        <v>0</v>
      </c>
      <c r="AF345" s="0" t="n">
        <f aca="false">IF(OR(AF$3="",Consolidado!$D345=""),0,IF(ISNUMBER(SEARCH(AF$3,Consolidado!$D345)),IF(COUNTIFS(Consolidado!$AC$5:AC345,Consolidado!$AC345,Consolidado!$D$5:D345,"*"&amp;AF$3&amp;"*")=1,1,0),0))</f>
        <v>0</v>
      </c>
      <c r="AG345" s="0" t="n">
        <f aca="false">IF(OR(AG$3="",Consolidado!$D345=""),0,IF(ISNUMBER(SEARCH(AG$3,Consolidado!$D345)),IF(COUNTIFS(Consolidado!$AC$5:AC345,Consolidado!$AC345,Consolidado!$D$5:D345,"*"&amp;AG$3&amp;"*")=1,1,0),0))</f>
        <v>0</v>
      </c>
      <c r="AH345" s="0" t="n">
        <f aca="false">IF(OR(AH$3="",Consolidado!$D345=""),0,IF(ISNUMBER(SEARCH(AH$3,Consolidado!$D345)),IF(COUNTIFS(Consolidado!$AC$5:AC345,Consolidado!$AC345,Consolidado!$D$5:D345,"*"&amp;AH$3&amp;"*")=1,1,0),0))</f>
        <v>0</v>
      </c>
      <c r="AI345" s="0" t="n">
        <f aca="false">IF(OR(AI$3="",Consolidado!$D345=""),0,IF(ISNUMBER(SEARCH(AI$3,Consolidado!$D345)),IF(COUNTIFS(Consolidado!$AC$5:AC345,Consolidado!$AC345,Consolidado!$D$5:D345,"*"&amp;AI$3&amp;"*")=1,1,0),0))</f>
        <v>0</v>
      </c>
      <c r="AJ345" s="0" t="n">
        <f aca="false">IF(OR(AJ$3="",Consolidado!$D345=""),0,IF(ISNUMBER(SEARCH(AJ$3,Consolidado!$D345)),IF(COUNTIFS(Consolidado!$AC$5:AC345,Consolidado!$AC345,Consolidado!$D$5:D345,"*"&amp;AJ$3&amp;"*")=1,1,0),0))</f>
        <v>0</v>
      </c>
      <c r="AK345" s="0" t="n">
        <f aca="false">IF(OR(AK$3="",Consolidado!$D345=""),0,IF(ISNUMBER(SEARCH(AK$3,Consolidado!$D345)),IF(COUNTIFS(Consolidado!$AC$5:AC345,Consolidado!$AC345,Consolidado!$D$5:D345,"*"&amp;AK$3&amp;"*")=1,1,0),0))</f>
        <v>0</v>
      </c>
      <c r="AL345" s="0" t="n">
        <f aca="false">IF(OR(AL$3="",Consolidado!$D345=""),0,IF(ISNUMBER(SEARCH(AL$3,Consolidado!$D345)),IF(COUNTIFS(Consolidado!$AC$5:AC345,Consolidado!$AC345,Consolidado!$D$5:D345,"*"&amp;AL$3&amp;"*")=1,1,0),0))</f>
        <v>0</v>
      </c>
      <c r="AM345" s="0" t="n">
        <f aca="false">IF(OR(AM$3="",Consolidado!$D345=""),0,IF(ISNUMBER(SEARCH(AM$3,Consolidado!$D345)),IF(COUNTIFS(Consolidado!$AC$5:AC345,Consolidado!$AC345,Consolidado!$D$5:D345,"*"&amp;AM$3&amp;"*")=1,1,0),0))</f>
        <v>0</v>
      </c>
      <c r="AN345" s="0" t="n">
        <f aca="false">IF(OR(AN$3="",Consolidado!$D345=""),0,IF(ISNUMBER(SEARCH(AN$3,Consolidado!$D345)),IF(COUNTIFS(Consolidado!$AC$5:AC345,Consolidado!$AC345,Consolidado!$D$5:D345,"*"&amp;AN$3&amp;"*")=1,1,0),0))</f>
        <v>0</v>
      </c>
      <c r="AO345" s="0" t="n">
        <f aca="false">IF(OR(AO$3="",Consolidado!$D345=""),0,IF(ISNUMBER(SEARCH(AO$3,Consolidado!$D345)),IF(COUNTIFS(Consolidado!$AC$5:AC345,Consolidado!$AC345,Consolidado!$D$5:D345,"*"&amp;AO$3&amp;"*")=1,1,0),0))</f>
        <v>0</v>
      </c>
    </row>
    <row r="346" customFormat="false" ht="15" hidden="false" customHeight="false" outlineLevel="0" collapsed="false">
      <c r="B346" s="0" t="n">
        <f aca="false">IF(OR(B$3="",Consolidado!$D346=""),0,IF(ISNUMBER(SEARCH(B$3,Consolidado!$D346)),IF(COUNTIFS(Consolidado!$AC$5:AC346,Consolidado!$AC346,Consolidado!$D$5:D346,"*"&amp;B$3&amp;"*")=1,1,0),0))</f>
        <v>0</v>
      </c>
      <c r="C346" s="0" t="n">
        <f aca="false">IF(OR(C$3="",Consolidado!$D346=""),0,IF(ISNUMBER(SEARCH(C$3,Consolidado!$D346)),IF(COUNTIFS(Consolidado!$AC$5:AC346,Consolidado!$AC346,Consolidado!$D$5:D346,"*"&amp;C$3&amp;"*")=1,1,0),0))</f>
        <v>0</v>
      </c>
      <c r="D346" s="0" t="n">
        <f aca="false">IF(OR(D$3="",Consolidado!$D346=""),0,IF(ISNUMBER(SEARCH(D$3,Consolidado!$D346)),IF(COUNTIFS(Consolidado!$AC$5:AC346,Consolidado!$AC346,Consolidado!$D$5:D346,"*"&amp;D$3&amp;"*")=1,1,0),0))</f>
        <v>0</v>
      </c>
      <c r="E346" s="0" t="n">
        <f aca="false">IF(OR(E$3="",Consolidado!$D346=""),0,IF(ISNUMBER(SEARCH(E$3,Consolidado!$D346)),IF(COUNTIFS(Consolidado!$AC$5:AC346,Consolidado!$AC346,Consolidado!$D$5:D346,"*"&amp;E$3&amp;"*")=1,1,0),0))</f>
        <v>0</v>
      </c>
      <c r="F346" s="0" t="n">
        <f aca="false">IF(OR(F$3="",Consolidado!$D346=""),0,IF(ISNUMBER(SEARCH(F$3,Consolidado!$D346)),IF(COUNTIFS(Consolidado!$AC$5:AC346,Consolidado!$AC346,Consolidado!$D$5:D346,"*"&amp;F$3&amp;"*")=1,1,0),0))</f>
        <v>0</v>
      </c>
      <c r="G346" s="0" t="n">
        <f aca="false">IF(OR(G$3="",Consolidado!$D346=""),0,IF(ISNUMBER(SEARCH(G$3,Consolidado!$D346)),IF(COUNTIFS(Consolidado!$AC$5:AC346,Consolidado!$AC346,Consolidado!$D$5:D346,"*"&amp;G$3&amp;"*")=1,1,0),0))</f>
        <v>0</v>
      </c>
      <c r="H346" s="0" t="n">
        <f aca="false">IF(OR(H$3="",Consolidado!$D346=""),0,IF(ISNUMBER(SEARCH(H$3,Consolidado!$D346)),IF(COUNTIFS(Consolidado!$AC$5:AC346,Consolidado!$AC346,Consolidado!$D$5:D346,"*"&amp;H$3&amp;"*")=1,1,0),0))</f>
        <v>0</v>
      </c>
      <c r="I346" s="0" t="n">
        <f aca="false">IF(OR(I$3="",Consolidado!$D346=""),0,IF(ISNUMBER(SEARCH(I$3,Consolidado!$D346)),IF(COUNTIFS(Consolidado!$AC$5:AC346,Consolidado!$AC346,Consolidado!$D$5:D346,"*"&amp;I$3&amp;"*")=1,1,0),0))</f>
        <v>0</v>
      </c>
      <c r="J346" s="0" t="n">
        <f aca="false">IF(OR(J$3="",Consolidado!$D346=""),0,IF(ISNUMBER(SEARCH(J$3,Consolidado!$D346)),IF(COUNTIFS(Consolidado!$AC$5:AC346,Consolidado!$AC346,Consolidado!$D$5:D346,"*"&amp;J$3&amp;"*")=1,1,0),0))</f>
        <v>0</v>
      </c>
      <c r="K346" s="0" t="n">
        <f aca="false">IF(OR(K$3="",Consolidado!$D346=""),0,IF(ISNUMBER(SEARCH(K$3,Consolidado!$D346)),IF(COUNTIFS(Consolidado!$AC$5:AC346,Consolidado!$AC346,Consolidado!$D$5:D346,"*"&amp;K$3&amp;"*")=1,1,0),0))</f>
        <v>0</v>
      </c>
      <c r="L346" s="0" t="n">
        <f aca="false">IF(OR(L$3="",Consolidado!$D346=""),0,IF(ISNUMBER(SEARCH(L$3,Consolidado!$D346)),IF(COUNTIFS(Consolidado!$AC$5:AC346,Consolidado!$AC346,Consolidado!$D$5:D346,"*"&amp;L$3&amp;"*")=1,1,0),0))</f>
        <v>0</v>
      </c>
      <c r="M346" s="0" t="n">
        <f aca="false">IF(OR(M$3="",Consolidado!$D346=""),0,IF(ISNUMBER(SEARCH(M$3,Consolidado!$D346)),IF(COUNTIFS(Consolidado!$AC$5:AC346,Consolidado!$AC346,Consolidado!$D$5:D346,"*"&amp;M$3&amp;"*")=1,1,0),0))</f>
        <v>0</v>
      </c>
      <c r="N346" s="0" t="n">
        <f aca="false">IF(OR(N$3="",Consolidado!$D346=""),0,IF(ISNUMBER(SEARCH(N$3,Consolidado!$D346)),IF(COUNTIFS(Consolidado!$AC$5:AC346,Consolidado!$AC346,Consolidado!$D$5:D346,"*"&amp;N$3&amp;"*")=1,1,0),0))</f>
        <v>0</v>
      </c>
      <c r="O346" s="0" t="n">
        <f aca="false">IF(OR(O$3="",Consolidado!$D346=""),0,IF(ISNUMBER(SEARCH(O$3,Consolidado!$D346)),IF(COUNTIFS(Consolidado!$AC$5:AC346,Consolidado!$AC346,Consolidado!$D$5:D346,"*"&amp;O$3&amp;"*")=1,1,0),0))</f>
        <v>0</v>
      </c>
      <c r="P346" s="0" t="n">
        <f aca="false">IF(OR(P$3="",Consolidado!$D346=""),0,IF(ISNUMBER(SEARCH(P$3,Consolidado!$D346)),IF(COUNTIFS(Consolidado!$AC$5:AC346,Consolidado!$AC346,Consolidado!$D$5:D346,"*"&amp;P$3&amp;"*")=1,1,0),0))</f>
        <v>0</v>
      </c>
      <c r="Q346" s="0" t="n">
        <f aca="false">IF(OR(Q$3="",Consolidado!$D346=""),0,IF(ISNUMBER(SEARCH(Q$3,Consolidado!$D346)),IF(COUNTIFS(Consolidado!$AC$5:AC346,Consolidado!$AC346,Consolidado!$D$5:D346,"*"&amp;Q$3&amp;"*")=1,1,0),0))</f>
        <v>0</v>
      </c>
      <c r="R346" s="0" t="n">
        <f aca="false">IF(OR(R$3="",Consolidado!$D346=""),0,IF(ISNUMBER(SEARCH(R$3,Consolidado!$D346)),IF(COUNTIFS(Consolidado!$AC$5:AC346,Consolidado!$AC346,Consolidado!$D$5:D346,"*"&amp;R$3&amp;"*")=1,1,0),0))</f>
        <v>0</v>
      </c>
      <c r="S346" s="0" t="n">
        <f aca="false">IF(OR(S$3="",Consolidado!$D346=""),0,IF(ISNUMBER(SEARCH(S$3,Consolidado!$D346)),IF(COUNTIFS(Consolidado!$AC$5:AC346,Consolidado!$AC346,Consolidado!$D$5:D346,"*"&amp;S$3&amp;"*")=1,1,0),0))</f>
        <v>0</v>
      </c>
      <c r="T346" s="0" t="n">
        <f aca="false">IF(OR(T$3="",Consolidado!$D346=""),0,IF(ISNUMBER(SEARCH(T$3,Consolidado!$D346)),IF(COUNTIFS(Consolidado!$AC$5:AC346,Consolidado!$AC346,Consolidado!$D$5:D346,"*"&amp;T$3&amp;"*")=1,1,0),0))</f>
        <v>0</v>
      </c>
      <c r="U346" s="0" t="n">
        <f aca="false">IF(OR(U$3="",Consolidado!$D346=""),0,IF(ISNUMBER(SEARCH(U$3,Consolidado!$D346)),IF(COUNTIFS(Consolidado!$AC$5:AC346,Consolidado!$AC346,Consolidado!$D$5:D346,"*"&amp;U$3&amp;"*")=1,1,0),0))</f>
        <v>0</v>
      </c>
      <c r="V346" s="0" t="n">
        <f aca="false">IF(OR(V$3="",Consolidado!$D346=""),0,IF(ISNUMBER(SEARCH(V$3,Consolidado!$D346)),IF(COUNTIFS(Consolidado!$AC$5:AC346,Consolidado!$AC346,Consolidado!$D$5:D346,"*"&amp;V$3&amp;"*")=1,1,0),0))</f>
        <v>0</v>
      </c>
      <c r="W346" s="0" t="n">
        <f aca="false">IF(OR(W$3="",Consolidado!$D346=""),0,IF(ISNUMBER(SEARCH(W$3,Consolidado!$D346)),IF(COUNTIFS(Consolidado!$AC$5:AC346,Consolidado!$AC346,Consolidado!$D$5:D346,"*"&amp;W$3&amp;"*")=1,1,0),0))</f>
        <v>0</v>
      </c>
      <c r="X346" s="0" t="n">
        <f aca="false">IF(OR(X$3="",Consolidado!$D346=""),0,IF(ISNUMBER(SEARCH(X$3,Consolidado!$D346)),IF(COUNTIFS(Consolidado!$AC$5:AC346,Consolidado!$AC346,Consolidado!$D$5:D346,"*"&amp;X$3&amp;"*")=1,1,0),0))</f>
        <v>0</v>
      </c>
      <c r="Y346" s="0" t="n">
        <f aca="false">IF(OR(Y$3="",Consolidado!$D346=""),0,IF(ISNUMBER(SEARCH(Y$3,Consolidado!$D346)),IF(COUNTIFS(Consolidado!$AC$5:AC346,Consolidado!$AC346,Consolidado!$D$5:D346,"*"&amp;Y$3&amp;"*")=1,1,0),0))</f>
        <v>0</v>
      </c>
      <c r="Z346" s="0" t="n">
        <f aca="false">IF(OR(Z$3="",Consolidado!$D346=""),0,IF(ISNUMBER(SEARCH(Z$3,Consolidado!$D346)),IF(COUNTIFS(Consolidado!$AC$5:AC346,Consolidado!$AC346,Consolidado!$D$5:D346,"*"&amp;Z$3&amp;"*")=1,1,0),0))</f>
        <v>0</v>
      </c>
      <c r="AA346" s="0" t="n">
        <f aca="false">IF(OR(AA$3="",Consolidado!$D346=""),0,IF(ISNUMBER(SEARCH(AA$3,Consolidado!$D346)),IF(COUNTIFS(Consolidado!$AC$5:AC346,Consolidado!$AC346,Consolidado!$D$5:D346,"*"&amp;AA$3&amp;"*")=1,1,0),0))</f>
        <v>0</v>
      </c>
      <c r="AB346" s="0" t="n">
        <f aca="false">IF(OR(AB$3="",Consolidado!$D346=""),0,IF(ISNUMBER(SEARCH(AB$3,Consolidado!$D346)),IF(COUNTIFS(Consolidado!$AC$5:AC346,Consolidado!$AC346,Consolidado!$D$5:D346,"*"&amp;AB$3&amp;"*")=1,1,0),0))</f>
        <v>0</v>
      </c>
      <c r="AC346" s="0" t="n">
        <f aca="false">IF(OR(AC$3="",Consolidado!$D346=""),0,IF(ISNUMBER(SEARCH(AC$3,Consolidado!$D346)),IF(COUNTIFS(Consolidado!$AC$5:AC346,Consolidado!$AC346,Consolidado!$D$5:D346,"*"&amp;AC$3&amp;"*")=1,1,0),0))</f>
        <v>0</v>
      </c>
      <c r="AD346" s="0" t="n">
        <f aca="false">IF(OR(AD$3="",Consolidado!$D346=""),0,IF(ISNUMBER(SEARCH(AD$3,Consolidado!$D346)),IF(COUNTIFS(Consolidado!$AC$5:AC346,Consolidado!$AC346,Consolidado!$D$5:D346,"*"&amp;AD$3&amp;"*")=1,1,0),0))</f>
        <v>0</v>
      </c>
      <c r="AE346" s="0" t="n">
        <f aca="false">IF(OR(AE$3="",Consolidado!$D346=""),0,IF(ISNUMBER(SEARCH(AE$3,Consolidado!$D346)),IF(COUNTIFS(Consolidado!$AC$5:AC346,Consolidado!$AC346,Consolidado!$D$5:D346,"*"&amp;AE$3&amp;"*")=1,1,0),0))</f>
        <v>0</v>
      </c>
      <c r="AF346" s="0" t="n">
        <f aca="false">IF(OR(AF$3="",Consolidado!$D346=""),0,IF(ISNUMBER(SEARCH(AF$3,Consolidado!$D346)),IF(COUNTIFS(Consolidado!$AC$5:AC346,Consolidado!$AC346,Consolidado!$D$5:D346,"*"&amp;AF$3&amp;"*")=1,1,0),0))</f>
        <v>0</v>
      </c>
      <c r="AG346" s="0" t="n">
        <f aca="false">IF(OR(AG$3="",Consolidado!$D346=""),0,IF(ISNUMBER(SEARCH(AG$3,Consolidado!$D346)),IF(COUNTIFS(Consolidado!$AC$5:AC346,Consolidado!$AC346,Consolidado!$D$5:D346,"*"&amp;AG$3&amp;"*")=1,1,0),0))</f>
        <v>0</v>
      </c>
      <c r="AH346" s="0" t="n">
        <f aca="false">IF(OR(AH$3="",Consolidado!$D346=""),0,IF(ISNUMBER(SEARCH(AH$3,Consolidado!$D346)),IF(COUNTIFS(Consolidado!$AC$5:AC346,Consolidado!$AC346,Consolidado!$D$5:D346,"*"&amp;AH$3&amp;"*")=1,1,0),0))</f>
        <v>0</v>
      </c>
      <c r="AI346" s="0" t="n">
        <f aca="false">IF(OR(AI$3="",Consolidado!$D346=""),0,IF(ISNUMBER(SEARCH(AI$3,Consolidado!$D346)),IF(COUNTIFS(Consolidado!$AC$5:AC346,Consolidado!$AC346,Consolidado!$D$5:D346,"*"&amp;AI$3&amp;"*")=1,1,0),0))</f>
        <v>0</v>
      </c>
      <c r="AJ346" s="0" t="n">
        <f aca="false">IF(OR(AJ$3="",Consolidado!$D346=""),0,IF(ISNUMBER(SEARCH(AJ$3,Consolidado!$D346)),IF(COUNTIFS(Consolidado!$AC$5:AC346,Consolidado!$AC346,Consolidado!$D$5:D346,"*"&amp;AJ$3&amp;"*")=1,1,0),0))</f>
        <v>0</v>
      </c>
      <c r="AK346" s="0" t="n">
        <f aca="false">IF(OR(AK$3="",Consolidado!$D346=""),0,IF(ISNUMBER(SEARCH(AK$3,Consolidado!$D346)),IF(COUNTIFS(Consolidado!$AC$5:AC346,Consolidado!$AC346,Consolidado!$D$5:D346,"*"&amp;AK$3&amp;"*")=1,1,0),0))</f>
        <v>0</v>
      </c>
      <c r="AL346" s="0" t="n">
        <f aca="false">IF(OR(AL$3="",Consolidado!$D346=""),0,IF(ISNUMBER(SEARCH(AL$3,Consolidado!$D346)),IF(COUNTIFS(Consolidado!$AC$5:AC346,Consolidado!$AC346,Consolidado!$D$5:D346,"*"&amp;AL$3&amp;"*")=1,1,0),0))</f>
        <v>0</v>
      </c>
      <c r="AM346" s="0" t="n">
        <f aca="false">IF(OR(AM$3="",Consolidado!$D346=""),0,IF(ISNUMBER(SEARCH(AM$3,Consolidado!$D346)),IF(COUNTIFS(Consolidado!$AC$5:AC346,Consolidado!$AC346,Consolidado!$D$5:D346,"*"&amp;AM$3&amp;"*")=1,1,0),0))</f>
        <v>0</v>
      </c>
      <c r="AN346" s="0" t="n">
        <f aca="false">IF(OR(AN$3="",Consolidado!$D346=""),0,IF(ISNUMBER(SEARCH(AN$3,Consolidado!$D346)),IF(COUNTIFS(Consolidado!$AC$5:AC346,Consolidado!$AC346,Consolidado!$D$5:D346,"*"&amp;AN$3&amp;"*")=1,1,0),0))</f>
        <v>0</v>
      </c>
      <c r="AO346" s="0" t="n">
        <f aca="false">IF(OR(AO$3="",Consolidado!$D346=""),0,IF(ISNUMBER(SEARCH(AO$3,Consolidado!$D346)),IF(COUNTIFS(Consolidado!$AC$5:AC346,Consolidado!$AC346,Consolidado!$D$5:D346,"*"&amp;AO$3&amp;"*")=1,1,0),0))</f>
        <v>0</v>
      </c>
    </row>
    <row r="347" customFormat="false" ht="15" hidden="false" customHeight="false" outlineLevel="0" collapsed="false">
      <c r="B347" s="0" t="n">
        <f aca="false">IF(OR(B$3="",Consolidado!$D347=""),0,IF(ISNUMBER(SEARCH(B$3,Consolidado!$D347)),IF(COUNTIFS(Consolidado!$AC$5:AC347,Consolidado!$AC347,Consolidado!$D$5:D347,"*"&amp;B$3&amp;"*")=1,1,0),0))</f>
        <v>0</v>
      </c>
      <c r="C347" s="0" t="n">
        <f aca="false">IF(OR(C$3="",Consolidado!$D347=""),0,IF(ISNUMBER(SEARCH(C$3,Consolidado!$D347)),IF(COUNTIFS(Consolidado!$AC$5:AC347,Consolidado!$AC347,Consolidado!$D$5:D347,"*"&amp;C$3&amp;"*")=1,1,0),0))</f>
        <v>0</v>
      </c>
      <c r="D347" s="0" t="n">
        <f aca="false">IF(OR(D$3="",Consolidado!$D347=""),0,IF(ISNUMBER(SEARCH(D$3,Consolidado!$D347)),IF(COUNTIFS(Consolidado!$AC$5:AC347,Consolidado!$AC347,Consolidado!$D$5:D347,"*"&amp;D$3&amp;"*")=1,1,0),0))</f>
        <v>0</v>
      </c>
      <c r="E347" s="0" t="n">
        <f aca="false">IF(OR(E$3="",Consolidado!$D347=""),0,IF(ISNUMBER(SEARCH(E$3,Consolidado!$D347)),IF(COUNTIFS(Consolidado!$AC$5:AC347,Consolidado!$AC347,Consolidado!$D$5:D347,"*"&amp;E$3&amp;"*")=1,1,0),0))</f>
        <v>0</v>
      </c>
      <c r="F347" s="0" t="n">
        <f aca="false">IF(OR(F$3="",Consolidado!$D347=""),0,IF(ISNUMBER(SEARCH(F$3,Consolidado!$D347)),IF(COUNTIFS(Consolidado!$AC$5:AC347,Consolidado!$AC347,Consolidado!$D$5:D347,"*"&amp;F$3&amp;"*")=1,1,0),0))</f>
        <v>0</v>
      </c>
      <c r="G347" s="0" t="n">
        <f aca="false">IF(OR(G$3="",Consolidado!$D347=""),0,IF(ISNUMBER(SEARCH(G$3,Consolidado!$D347)),IF(COUNTIFS(Consolidado!$AC$5:AC347,Consolidado!$AC347,Consolidado!$D$5:D347,"*"&amp;G$3&amp;"*")=1,1,0),0))</f>
        <v>0</v>
      </c>
      <c r="H347" s="0" t="n">
        <f aca="false">IF(OR(H$3="",Consolidado!$D347=""),0,IF(ISNUMBER(SEARCH(H$3,Consolidado!$D347)),IF(COUNTIFS(Consolidado!$AC$5:AC347,Consolidado!$AC347,Consolidado!$D$5:D347,"*"&amp;H$3&amp;"*")=1,1,0),0))</f>
        <v>0</v>
      </c>
      <c r="I347" s="0" t="n">
        <f aca="false">IF(OR(I$3="",Consolidado!$D347=""),0,IF(ISNUMBER(SEARCH(I$3,Consolidado!$D347)),IF(COUNTIFS(Consolidado!$AC$5:AC347,Consolidado!$AC347,Consolidado!$D$5:D347,"*"&amp;I$3&amp;"*")=1,1,0),0))</f>
        <v>0</v>
      </c>
      <c r="J347" s="0" t="n">
        <f aca="false">IF(OR(J$3="",Consolidado!$D347=""),0,IF(ISNUMBER(SEARCH(J$3,Consolidado!$D347)),IF(COUNTIFS(Consolidado!$AC$5:AC347,Consolidado!$AC347,Consolidado!$D$5:D347,"*"&amp;J$3&amp;"*")=1,1,0),0))</f>
        <v>0</v>
      </c>
      <c r="K347" s="0" t="n">
        <f aca="false">IF(OR(K$3="",Consolidado!$D347=""),0,IF(ISNUMBER(SEARCH(K$3,Consolidado!$D347)),IF(COUNTIFS(Consolidado!$AC$5:AC347,Consolidado!$AC347,Consolidado!$D$5:D347,"*"&amp;K$3&amp;"*")=1,1,0),0))</f>
        <v>0</v>
      </c>
      <c r="L347" s="0" t="n">
        <f aca="false">IF(OR(L$3="",Consolidado!$D347=""),0,IF(ISNUMBER(SEARCH(L$3,Consolidado!$D347)),IF(COUNTIFS(Consolidado!$AC$5:AC347,Consolidado!$AC347,Consolidado!$D$5:D347,"*"&amp;L$3&amp;"*")=1,1,0),0))</f>
        <v>0</v>
      </c>
      <c r="M347" s="0" t="n">
        <f aca="false">IF(OR(M$3="",Consolidado!$D347=""),0,IF(ISNUMBER(SEARCH(M$3,Consolidado!$D347)),IF(COUNTIFS(Consolidado!$AC$5:AC347,Consolidado!$AC347,Consolidado!$D$5:D347,"*"&amp;M$3&amp;"*")=1,1,0),0))</f>
        <v>0</v>
      </c>
      <c r="N347" s="0" t="n">
        <f aca="false">IF(OR(N$3="",Consolidado!$D347=""),0,IF(ISNUMBER(SEARCH(N$3,Consolidado!$D347)),IF(COUNTIFS(Consolidado!$AC$5:AC347,Consolidado!$AC347,Consolidado!$D$5:D347,"*"&amp;N$3&amp;"*")=1,1,0),0))</f>
        <v>0</v>
      </c>
      <c r="O347" s="0" t="n">
        <f aca="false">IF(OR(O$3="",Consolidado!$D347=""),0,IF(ISNUMBER(SEARCH(O$3,Consolidado!$D347)),IF(COUNTIFS(Consolidado!$AC$5:AC347,Consolidado!$AC347,Consolidado!$D$5:D347,"*"&amp;O$3&amp;"*")=1,1,0),0))</f>
        <v>0</v>
      </c>
      <c r="P347" s="0" t="n">
        <f aca="false">IF(OR(P$3="",Consolidado!$D347=""),0,IF(ISNUMBER(SEARCH(P$3,Consolidado!$D347)),IF(COUNTIFS(Consolidado!$AC$5:AC347,Consolidado!$AC347,Consolidado!$D$5:D347,"*"&amp;P$3&amp;"*")=1,1,0),0))</f>
        <v>0</v>
      </c>
      <c r="Q347" s="0" t="n">
        <f aca="false">IF(OR(Q$3="",Consolidado!$D347=""),0,IF(ISNUMBER(SEARCH(Q$3,Consolidado!$D347)),IF(COUNTIFS(Consolidado!$AC$5:AC347,Consolidado!$AC347,Consolidado!$D$5:D347,"*"&amp;Q$3&amp;"*")=1,1,0),0))</f>
        <v>0</v>
      </c>
      <c r="R347" s="0" t="n">
        <f aca="false">IF(OR(R$3="",Consolidado!$D347=""),0,IF(ISNUMBER(SEARCH(R$3,Consolidado!$D347)),IF(COUNTIFS(Consolidado!$AC$5:AC347,Consolidado!$AC347,Consolidado!$D$5:D347,"*"&amp;R$3&amp;"*")=1,1,0),0))</f>
        <v>0</v>
      </c>
      <c r="S347" s="0" t="n">
        <f aca="false">IF(OR(S$3="",Consolidado!$D347=""),0,IF(ISNUMBER(SEARCH(S$3,Consolidado!$D347)),IF(COUNTIFS(Consolidado!$AC$5:AC347,Consolidado!$AC347,Consolidado!$D$5:D347,"*"&amp;S$3&amp;"*")=1,1,0),0))</f>
        <v>0</v>
      </c>
      <c r="T347" s="0" t="n">
        <f aca="false">IF(OR(T$3="",Consolidado!$D347=""),0,IF(ISNUMBER(SEARCH(T$3,Consolidado!$D347)),IF(COUNTIFS(Consolidado!$AC$5:AC347,Consolidado!$AC347,Consolidado!$D$5:D347,"*"&amp;T$3&amp;"*")=1,1,0),0))</f>
        <v>0</v>
      </c>
      <c r="U347" s="0" t="n">
        <f aca="false">IF(OR(U$3="",Consolidado!$D347=""),0,IF(ISNUMBER(SEARCH(U$3,Consolidado!$D347)),IF(COUNTIFS(Consolidado!$AC$5:AC347,Consolidado!$AC347,Consolidado!$D$5:D347,"*"&amp;U$3&amp;"*")=1,1,0),0))</f>
        <v>0</v>
      </c>
      <c r="V347" s="0" t="n">
        <f aca="false">IF(OR(V$3="",Consolidado!$D347=""),0,IF(ISNUMBER(SEARCH(V$3,Consolidado!$D347)),IF(COUNTIFS(Consolidado!$AC$5:AC347,Consolidado!$AC347,Consolidado!$D$5:D347,"*"&amp;V$3&amp;"*")=1,1,0),0))</f>
        <v>0</v>
      </c>
      <c r="W347" s="0" t="n">
        <f aca="false">IF(OR(W$3="",Consolidado!$D347=""),0,IF(ISNUMBER(SEARCH(W$3,Consolidado!$D347)),IF(COUNTIFS(Consolidado!$AC$5:AC347,Consolidado!$AC347,Consolidado!$D$5:D347,"*"&amp;W$3&amp;"*")=1,1,0),0))</f>
        <v>0</v>
      </c>
      <c r="X347" s="0" t="n">
        <f aca="false">IF(OR(X$3="",Consolidado!$D347=""),0,IF(ISNUMBER(SEARCH(X$3,Consolidado!$D347)),IF(COUNTIFS(Consolidado!$AC$5:AC347,Consolidado!$AC347,Consolidado!$D$5:D347,"*"&amp;X$3&amp;"*")=1,1,0),0))</f>
        <v>0</v>
      </c>
      <c r="Y347" s="0" t="n">
        <f aca="false">IF(OR(Y$3="",Consolidado!$D347=""),0,IF(ISNUMBER(SEARCH(Y$3,Consolidado!$D347)),IF(COUNTIFS(Consolidado!$AC$5:AC347,Consolidado!$AC347,Consolidado!$D$5:D347,"*"&amp;Y$3&amp;"*")=1,1,0),0))</f>
        <v>0</v>
      </c>
      <c r="Z347" s="0" t="n">
        <f aca="false">IF(OR(Z$3="",Consolidado!$D347=""),0,IF(ISNUMBER(SEARCH(Z$3,Consolidado!$D347)),IF(COUNTIFS(Consolidado!$AC$5:AC347,Consolidado!$AC347,Consolidado!$D$5:D347,"*"&amp;Z$3&amp;"*")=1,1,0),0))</f>
        <v>0</v>
      </c>
      <c r="AA347" s="0" t="n">
        <f aca="false">IF(OR(AA$3="",Consolidado!$D347=""),0,IF(ISNUMBER(SEARCH(AA$3,Consolidado!$D347)),IF(COUNTIFS(Consolidado!$AC$5:AC347,Consolidado!$AC347,Consolidado!$D$5:D347,"*"&amp;AA$3&amp;"*")=1,1,0),0))</f>
        <v>0</v>
      </c>
      <c r="AB347" s="0" t="n">
        <f aca="false">IF(OR(AB$3="",Consolidado!$D347=""),0,IF(ISNUMBER(SEARCH(AB$3,Consolidado!$D347)),IF(COUNTIFS(Consolidado!$AC$5:AC347,Consolidado!$AC347,Consolidado!$D$5:D347,"*"&amp;AB$3&amp;"*")=1,1,0),0))</f>
        <v>0</v>
      </c>
      <c r="AC347" s="0" t="n">
        <f aca="false">IF(OR(AC$3="",Consolidado!$D347=""),0,IF(ISNUMBER(SEARCH(AC$3,Consolidado!$D347)),IF(COUNTIFS(Consolidado!$AC$5:AC347,Consolidado!$AC347,Consolidado!$D$5:D347,"*"&amp;AC$3&amp;"*")=1,1,0),0))</f>
        <v>0</v>
      </c>
      <c r="AD347" s="0" t="n">
        <f aca="false">IF(OR(AD$3="",Consolidado!$D347=""),0,IF(ISNUMBER(SEARCH(AD$3,Consolidado!$D347)),IF(COUNTIFS(Consolidado!$AC$5:AC347,Consolidado!$AC347,Consolidado!$D$5:D347,"*"&amp;AD$3&amp;"*")=1,1,0),0))</f>
        <v>0</v>
      </c>
      <c r="AE347" s="0" t="n">
        <f aca="false">IF(OR(AE$3="",Consolidado!$D347=""),0,IF(ISNUMBER(SEARCH(AE$3,Consolidado!$D347)),IF(COUNTIFS(Consolidado!$AC$5:AC347,Consolidado!$AC347,Consolidado!$D$5:D347,"*"&amp;AE$3&amp;"*")=1,1,0),0))</f>
        <v>0</v>
      </c>
      <c r="AF347" s="0" t="n">
        <f aca="false">IF(OR(AF$3="",Consolidado!$D347=""),0,IF(ISNUMBER(SEARCH(AF$3,Consolidado!$D347)),IF(COUNTIFS(Consolidado!$AC$5:AC347,Consolidado!$AC347,Consolidado!$D$5:D347,"*"&amp;AF$3&amp;"*")=1,1,0),0))</f>
        <v>0</v>
      </c>
      <c r="AG347" s="0" t="n">
        <f aca="false">IF(OR(AG$3="",Consolidado!$D347=""),0,IF(ISNUMBER(SEARCH(AG$3,Consolidado!$D347)),IF(COUNTIFS(Consolidado!$AC$5:AC347,Consolidado!$AC347,Consolidado!$D$5:D347,"*"&amp;AG$3&amp;"*")=1,1,0),0))</f>
        <v>0</v>
      </c>
      <c r="AH347" s="0" t="n">
        <f aca="false">IF(OR(AH$3="",Consolidado!$D347=""),0,IF(ISNUMBER(SEARCH(AH$3,Consolidado!$D347)),IF(COUNTIFS(Consolidado!$AC$5:AC347,Consolidado!$AC347,Consolidado!$D$5:D347,"*"&amp;AH$3&amp;"*")=1,1,0),0))</f>
        <v>0</v>
      </c>
      <c r="AI347" s="0" t="n">
        <f aca="false">IF(OR(AI$3="",Consolidado!$D347=""),0,IF(ISNUMBER(SEARCH(AI$3,Consolidado!$D347)),IF(COUNTIFS(Consolidado!$AC$5:AC347,Consolidado!$AC347,Consolidado!$D$5:D347,"*"&amp;AI$3&amp;"*")=1,1,0),0))</f>
        <v>0</v>
      </c>
      <c r="AJ347" s="0" t="n">
        <f aca="false">IF(OR(AJ$3="",Consolidado!$D347=""),0,IF(ISNUMBER(SEARCH(AJ$3,Consolidado!$D347)),IF(COUNTIFS(Consolidado!$AC$5:AC347,Consolidado!$AC347,Consolidado!$D$5:D347,"*"&amp;AJ$3&amp;"*")=1,1,0),0))</f>
        <v>0</v>
      </c>
      <c r="AK347" s="0" t="n">
        <f aca="false">IF(OR(AK$3="",Consolidado!$D347=""),0,IF(ISNUMBER(SEARCH(AK$3,Consolidado!$D347)),IF(COUNTIFS(Consolidado!$AC$5:AC347,Consolidado!$AC347,Consolidado!$D$5:D347,"*"&amp;AK$3&amp;"*")=1,1,0),0))</f>
        <v>0</v>
      </c>
      <c r="AL347" s="0" t="n">
        <f aca="false">IF(OR(AL$3="",Consolidado!$D347=""),0,IF(ISNUMBER(SEARCH(AL$3,Consolidado!$D347)),IF(COUNTIFS(Consolidado!$AC$5:AC347,Consolidado!$AC347,Consolidado!$D$5:D347,"*"&amp;AL$3&amp;"*")=1,1,0),0))</f>
        <v>0</v>
      </c>
      <c r="AM347" s="0" t="n">
        <f aca="false">IF(OR(AM$3="",Consolidado!$D347=""),0,IF(ISNUMBER(SEARCH(AM$3,Consolidado!$D347)),IF(COUNTIFS(Consolidado!$AC$5:AC347,Consolidado!$AC347,Consolidado!$D$5:D347,"*"&amp;AM$3&amp;"*")=1,1,0),0))</f>
        <v>0</v>
      </c>
      <c r="AN347" s="0" t="n">
        <f aca="false">IF(OR(AN$3="",Consolidado!$D347=""),0,IF(ISNUMBER(SEARCH(AN$3,Consolidado!$D347)),IF(COUNTIFS(Consolidado!$AC$5:AC347,Consolidado!$AC347,Consolidado!$D$5:D347,"*"&amp;AN$3&amp;"*")=1,1,0),0))</f>
        <v>0</v>
      </c>
      <c r="AO347" s="0" t="n">
        <f aca="false">IF(OR(AO$3="",Consolidado!$D347=""),0,IF(ISNUMBER(SEARCH(AO$3,Consolidado!$D347)),IF(COUNTIFS(Consolidado!$AC$5:AC347,Consolidado!$AC347,Consolidado!$D$5:D347,"*"&amp;AO$3&amp;"*")=1,1,0),0))</f>
        <v>0</v>
      </c>
    </row>
    <row r="348" customFormat="false" ht="15" hidden="false" customHeight="false" outlineLevel="0" collapsed="false">
      <c r="B348" s="0" t="n">
        <f aca="false">IF(OR(B$3="",Consolidado!$D348=""),0,IF(ISNUMBER(SEARCH(B$3,Consolidado!$D348)),IF(COUNTIFS(Consolidado!$AC$5:AC348,Consolidado!$AC348,Consolidado!$D$5:D348,"*"&amp;B$3&amp;"*")=1,1,0),0))</f>
        <v>0</v>
      </c>
      <c r="C348" s="0" t="n">
        <f aca="false">IF(OR(C$3="",Consolidado!$D348=""),0,IF(ISNUMBER(SEARCH(C$3,Consolidado!$D348)),IF(COUNTIFS(Consolidado!$AC$5:AC348,Consolidado!$AC348,Consolidado!$D$5:D348,"*"&amp;C$3&amp;"*")=1,1,0),0))</f>
        <v>0</v>
      </c>
      <c r="D348" s="0" t="n">
        <f aca="false">IF(OR(D$3="",Consolidado!$D348=""),0,IF(ISNUMBER(SEARCH(D$3,Consolidado!$D348)),IF(COUNTIFS(Consolidado!$AC$5:AC348,Consolidado!$AC348,Consolidado!$D$5:D348,"*"&amp;D$3&amp;"*")=1,1,0),0))</f>
        <v>0</v>
      </c>
      <c r="E348" s="0" t="n">
        <f aca="false">IF(OR(E$3="",Consolidado!$D348=""),0,IF(ISNUMBER(SEARCH(E$3,Consolidado!$D348)),IF(COUNTIFS(Consolidado!$AC$5:AC348,Consolidado!$AC348,Consolidado!$D$5:D348,"*"&amp;E$3&amp;"*")=1,1,0),0))</f>
        <v>0</v>
      </c>
      <c r="F348" s="0" t="n">
        <f aca="false">IF(OR(F$3="",Consolidado!$D348=""),0,IF(ISNUMBER(SEARCH(F$3,Consolidado!$D348)),IF(COUNTIFS(Consolidado!$AC$5:AC348,Consolidado!$AC348,Consolidado!$D$5:D348,"*"&amp;F$3&amp;"*")=1,1,0),0))</f>
        <v>0</v>
      </c>
      <c r="G348" s="0" t="n">
        <f aca="false">IF(OR(G$3="",Consolidado!$D348=""),0,IF(ISNUMBER(SEARCH(G$3,Consolidado!$D348)),IF(COUNTIFS(Consolidado!$AC$5:AC348,Consolidado!$AC348,Consolidado!$D$5:D348,"*"&amp;G$3&amp;"*")=1,1,0),0))</f>
        <v>0</v>
      </c>
      <c r="H348" s="0" t="n">
        <f aca="false">IF(OR(H$3="",Consolidado!$D348=""),0,IF(ISNUMBER(SEARCH(H$3,Consolidado!$D348)),IF(COUNTIFS(Consolidado!$AC$5:AC348,Consolidado!$AC348,Consolidado!$D$5:D348,"*"&amp;H$3&amp;"*")=1,1,0),0))</f>
        <v>0</v>
      </c>
      <c r="I348" s="0" t="n">
        <f aca="false">IF(OR(I$3="",Consolidado!$D348=""),0,IF(ISNUMBER(SEARCH(I$3,Consolidado!$D348)),IF(COUNTIFS(Consolidado!$AC$5:AC348,Consolidado!$AC348,Consolidado!$D$5:D348,"*"&amp;I$3&amp;"*")=1,1,0),0))</f>
        <v>0</v>
      </c>
      <c r="J348" s="0" t="n">
        <f aca="false">IF(OR(J$3="",Consolidado!$D348=""),0,IF(ISNUMBER(SEARCH(J$3,Consolidado!$D348)),IF(COUNTIFS(Consolidado!$AC$5:AC348,Consolidado!$AC348,Consolidado!$D$5:D348,"*"&amp;J$3&amp;"*")=1,1,0),0))</f>
        <v>0</v>
      </c>
      <c r="K348" s="0" t="n">
        <f aca="false">IF(OR(K$3="",Consolidado!$D348=""),0,IF(ISNUMBER(SEARCH(K$3,Consolidado!$D348)),IF(COUNTIFS(Consolidado!$AC$5:AC348,Consolidado!$AC348,Consolidado!$D$5:D348,"*"&amp;K$3&amp;"*")=1,1,0),0))</f>
        <v>0</v>
      </c>
      <c r="L348" s="0" t="n">
        <f aca="false">IF(OR(L$3="",Consolidado!$D348=""),0,IF(ISNUMBER(SEARCH(L$3,Consolidado!$D348)),IF(COUNTIFS(Consolidado!$AC$5:AC348,Consolidado!$AC348,Consolidado!$D$5:D348,"*"&amp;L$3&amp;"*")=1,1,0),0))</f>
        <v>0</v>
      </c>
      <c r="M348" s="0" t="n">
        <f aca="false">IF(OR(M$3="",Consolidado!$D348=""),0,IF(ISNUMBER(SEARCH(M$3,Consolidado!$D348)),IF(COUNTIFS(Consolidado!$AC$5:AC348,Consolidado!$AC348,Consolidado!$D$5:D348,"*"&amp;M$3&amp;"*")=1,1,0),0))</f>
        <v>0</v>
      </c>
      <c r="N348" s="0" t="n">
        <f aca="false">IF(OR(N$3="",Consolidado!$D348=""),0,IF(ISNUMBER(SEARCH(N$3,Consolidado!$D348)),IF(COUNTIFS(Consolidado!$AC$5:AC348,Consolidado!$AC348,Consolidado!$D$5:D348,"*"&amp;N$3&amp;"*")=1,1,0),0))</f>
        <v>0</v>
      </c>
      <c r="O348" s="0" t="n">
        <f aca="false">IF(OR(O$3="",Consolidado!$D348=""),0,IF(ISNUMBER(SEARCH(O$3,Consolidado!$D348)),IF(COUNTIFS(Consolidado!$AC$5:AC348,Consolidado!$AC348,Consolidado!$D$5:D348,"*"&amp;O$3&amp;"*")=1,1,0),0))</f>
        <v>0</v>
      </c>
      <c r="P348" s="0" t="n">
        <f aca="false">IF(OR(P$3="",Consolidado!$D348=""),0,IF(ISNUMBER(SEARCH(P$3,Consolidado!$D348)),IF(COUNTIFS(Consolidado!$AC$5:AC348,Consolidado!$AC348,Consolidado!$D$5:D348,"*"&amp;P$3&amp;"*")=1,1,0),0))</f>
        <v>0</v>
      </c>
      <c r="Q348" s="0" t="n">
        <f aca="false">IF(OR(Q$3="",Consolidado!$D348=""),0,IF(ISNUMBER(SEARCH(Q$3,Consolidado!$D348)),IF(COUNTIFS(Consolidado!$AC$5:AC348,Consolidado!$AC348,Consolidado!$D$5:D348,"*"&amp;Q$3&amp;"*")=1,1,0),0))</f>
        <v>0</v>
      </c>
      <c r="R348" s="0" t="n">
        <f aca="false">IF(OR(R$3="",Consolidado!$D348=""),0,IF(ISNUMBER(SEARCH(R$3,Consolidado!$D348)),IF(COUNTIFS(Consolidado!$AC$5:AC348,Consolidado!$AC348,Consolidado!$D$5:D348,"*"&amp;R$3&amp;"*")=1,1,0),0))</f>
        <v>0</v>
      </c>
      <c r="S348" s="0" t="n">
        <f aca="false">IF(OR(S$3="",Consolidado!$D348=""),0,IF(ISNUMBER(SEARCH(S$3,Consolidado!$D348)),IF(COUNTIFS(Consolidado!$AC$5:AC348,Consolidado!$AC348,Consolidado!$D$5:D348,"*"&amp;S$3&amp;"*")=1,1,0),0))</f>
        <v>0</v>
      </c>
      <c r="T348" s="0" t="n">
        <f aca="false">IF(OR(T$3="",Consolidado!$D348=""),0,IF(ISNUMBER(SEARCH(T$3,Consolidado!$D348)),IF(COUNTIFS(Consolidado!$AC$5:AC348,Consolidado!$AC348,Consolidado!$D$5:D348,"*"&amp;T$3&amp;"*")=1,1,0),0))</f>
        <v>0</v>
      </c>
      <c r="U348" s="0" t="n">
        <f aca="false">IF(OR(U$3="",Consolidado!$D348=""),0,IF(ISNUMBER(SEARCH(U$3,Consolidado!$D348)),IF(COUNTIFS(Consolidado!$AC$5:AC348,Consolidado!$AC348,Consolidado!$D$5:D348,"*"&amp;U$3&amp;"*")=1,1,0),0))</f>
        <v>0</v>
      </c>
      <c r="V348" s="0" t="n">
        <f aca="false">IF(OR(V$3="",Consolidado!$D348=""),0,IF(ISNUMBER(SEARCH(V$3,Consolidado!$D348)),IF(COUNTIFS(Consolidado!$AC$5:AC348,Consolidado!$AC348,Consolidado!$D$5:D348,"*"&amp;V$3&amp;"*")=1,1,0),0))</f>
        <v>0</v>
      </c>
      <c r="W348" s="0" t="n">
        <f aca="false">IF(OR(W$3="",Consolidado!$D348=""),0,IF(ISNUMBER(SEARCH(W$3,Consolidado!$D348)),IF(COUNTIFS(Consolidado!$AC$5:AC348,Consolidado!$AC348,Consolidado!$D$5:D348,"*"&amp;W$3&amp;"*")=1,1,0),0))</f>
        <v>0</v>
      </c>
      <c r="X348" s="0" t="n">
        <f aca="false">IF(OR(X$3="",Consolidado!$D348=""),0,IF(ISNUMBER(SEARCH(X$3,Consolidado!$D348)),IF(COUNTIFS(Consolidado!$AC$5:AC348,Consolidado!$AC348,Consolidado!$D$5:D348,"*"&amp;X$3&amp;"*")=1,1,0),0))</f>
        <v>0</v>
      </c>
      <c r="Y348" s="0" t="n">
        <f aca="false">IF(OR(Y$3="",Consolidado!$D348=""),0,IF(ISNUMBER(SEARCH(Y$3,Consolidado!$D348)),IF(COUNTIFS(Consolidado!$AC$5:AC348,Consolidado!$AC348,Consolidado!$D$5:D348,"*"&amp;Y$3&amp;"*")=1,1,0),0))</f>
        <v>0</v>
      </c>
      <c r="Z348" s="0" t="n">
        <f aca="false">IF(OR(Z$3="",Consolidado!$D348=""),0,IF(ISNUMBER(SEARCH(Z$3,Consolidado!$D348)),IF(COUNTIFS(Consolidado!$AC$5:AC348,Consolidado!$AC348,Consolidado!$D$5:D348,"*"&amp;Z$3&amp;"*")=1,1,0),0))</f>
        <v>0</v>
      </c>
      <c r="AA348" s="0" t="n">
        <f aca="false">IF(OR(AA$3="",Consolidado!$D348=""),0,IF(ISNUMBER(SEARCH(AA$3,Consolidado!$D348)),IF(COUNTIFS(Consolidado!$AC$5:AC348,Consolidado!$AC348,Consolidado!$D$5:D348,"*"&amp;AA$3&amp;"*")=1,1,0),0))</f>
        <v>0</v>
      </c>
      <c r="AB348" s="0" t="n">
        <f aca="false">IF(OR(AB$3="",Consolidado!$D348=""),0,IF(ISNUMBER(SEARCH(AB$3,Consolidado!$D348)),IF(COUNTIFS(Consolidado!$AC$5:AC348,Consolidado!$AC348,Consolidado!$D$5:D348,"*"&amp;AB$3&amp;"*")=1,1,0),0))</f>
        <v>0</v>
      </c>
      <c r="AC348" s="0" t="n">
        <f aca="false">IF(OR(AC$3="",Consolidado!$D348=""),0,IF(ISNUMBER(SEARCH(AC$3,Consolidado!$D348)),IF(COUNTIFS(Consolidado!$AC$5:AC348,Consolidado!$AC348,Consolidado!$D$5:D348,"*"&amp;AC$3&amp;"*")=1,1,0),0))</f>
        <v>0</v>
      </c>
      <c r="AD348" s="0" t="n">
        <f aca="false">IF(OR(AD$3="",Consolidado!$D348=""),0,IF(ISNUMBER(SEARCH(AD$3,Consolidado!$D348)),IF(COUNTIFS(Consolidado!$AC$5:AC348,Consolidado!$AC348,Consolidado!$D$5:D348,"*"&amp;AD$3&amp;"*")=1,1,0),0))</f>
        <v>0</v>
      </c>
      <c r="AE348" s="0" t="n">
        <f aca="false">IF(OR(AE$3="",Consolidado!$D348=""),0,IF(ISNUMBER(SEARCH(AE$3,Consolidado!$D348)),IF(COUNTIFS(Consolidado!$AC$5:AC348,Consolidado!$AC348,Consolidado!$D$5:D348,"*"&amp;AE$3&amp;"*")=1,1,0),0))</f>
        <v>0</v>
      </c>
      <c r="AF348" s="0" t="n">
        <f aca="false">IF(OR(AF$3="",Consolidado!$D348=""),0,IF(ISNUMBER(SEARCH(AF$3,Consolidado!$D348)),IF(COUNTIFS(Consolidado!$AC$5:AC348,Consolidado!$AC348,Consolidado!$D$5:D348,"*"&amp;AF$3&amp;"*")=1,1,0),0))</f>
        <v>0</v>
      </c>
      <c r="AG348" s="0" t="n">
        <f aca="false">IF(OR(AG$3="",Consolidado!$D348=""),0,IF(ISNUMBER(SEARCH(AG$3,Consolidado!$D348)),IF(COUNTIFS(Consolidado!$AC$5:AC348,Consolidado!$AC348,Consolidado!$D$5:D348,"*"&amp;AG$3&amp;"*")=1,1,0),0))</f>
        <v>0</v>
      </c>
      <c r="AH348" s="0" t="n">
        <f aca="false">IF(OR(AH$3="",Consolidado!$D348=""),0,IF(ISNUMBER(SEARCH(AH$3,Consolidado!$D348)),IF(COUNTIFS(Consolidado!$AC$5:AC348,Consolidado!$AC348,Consolidado!$D$5:D348,"*"&amp;AH$3&amp;"*")=1,1,0),0))</f>
        <v>0</v>
      </c>
      <c r="AI348" s="0" t="n">
        <f aca="false">IF(OR(AI$3="",Consolidado!$D348=""),0,IF(ISNUMBER(SEARCH(AI$3,Consolidado!$D348)),IF(COUNTIFS(Consolidado!$AC$5:AC348,Consolidado!$AC348,Consolidado!$D$5:D348,"*"&amp;AI$3&amp;"*")=1,1,0),0))</f>
        <v>0</v>
      </c>
      <c r="AJ348" s="0" t="n">
        <f aca="false">IF(OR(AJ$3="",Consolidado!$D348=""),0,IF(ISNUMBER(SEARCH(AJ$3,Consolidado!$D348)),IF(COUNTIFS(Consolidado!$AC$5:AC348,Consolidado!$AC348,Consolidado!$D$5:D348,"*"&amp;AJ$3&amp;"*")=1,1,0),0))</f>
        <v>0</v>
      </c>
      <c r="AK348" s="0" t="n">
        <f aca="false">IF(OR(AK$3="",Consolidado!$D348=""),0,IF(ISNUMBER(SEARCH(AK$3,Consolidado!$D348)),IF(COUNTIFS(Consolidado!$AC$5:AC348,Consolidado!$AC348,Consolidado!$D$5:D348,"*"&amp;AK$3&amp;"*")=1,1,0),0))</f>
        <v>0</v>
      </c>
      <c r="AL348" s="0" t="n">
        <f aca="false">IF(OR(AL$3="",Consolidado!$D348=""),0,IF(ISNUMBER(SEARCH(AL$3,Consolidado!$D348)),IF(COUNTIFS(Consolidado!$AC$5:AC348,Consolidado!$AC348,Consolidado!$D$5:D348,"*"&amp;AL$3&amp;"*")=1,1,0),0))</f>
        <v>0</v>
      </c>
      <c r="AM348" s="0" t="n">
        <f aca="false">IF(OR(AM$3="",Consolidado!$D348=""),0,IF(ISNUMBER(SEARCH(AM$3,Consolidado!$D348)),IF(COUNTIFS(Consolidado!$AC$5:AC348,Consolidado!$AC348,Consolidado!$D$5:D348,"*"&amp;AM$3&amp;"*")=1,1,0),0))</f>
        <v>0</v>
      </c>
      <c r="AN348" s="0" t="n">
        <f aca="false">IF(OR(AN$3="",Consolidado!$D348=""),0,IF(ISNUMBER(SEARCH(AN$3,Consolidado!$D348)),IF(COUNTIFS(Consolidado!$AC$5:AC348,Consolidado!$AC348,Consolidado!$D$5:D348,"*"&amp;AN$3&amp;"*")=1,1,0),0))</f>
        <v>0</v>
      </c>
      <c r="AO348" s="0" t="n">
        <f aca="false">IF(OR(AO$3="",Consolidado!$D348=""),0,IF(ISNUMBER(SEARCH(AO$3,Consolidado!$D348)),IF(COUNTIFS(Consolidado!$AC$5:AC348,Consolidado!$AC348,Consolidado!$D$5:D348,"*"&amp;AO$3&amp;"*")=1,1,0),0))</f>
        <v>0</v>
      </c>
    </row>
    <row r="349" customFormat="false" ht="15" hidden="false" customHeight="false" outlineLevel="0" collapsed="false">
      <c r="B349" s="0" t="n">
        <f aca="false">IF(OR(B$3="",Consolidado!$D349=""),0,IF(ISNUMBER(SEARCH(B$3,Consolidado!$D349)),IF(COUNTIFS(Consolidado!$AC$5:AC349,Consolidado!$AC349,Consolidado!$D$5:D349,"*"&amp;B$3&amp;"*")=1,1,0),0))</f>
        <v>0</v>
      </c>
      <c r="C349" s="0" t="n">
        <f aca="false">IF(OR(C$3="",Consolidado!$D349=""),0,IF(ISNUMBER(SEARCH(C$3,Consolidado!$D349)),IF(COUNTIFS(Consolidado!$AC$5:AC349,Consolidado!$AC349,Consolidado!$D$5:D349,"*"&amp;C$3&amp;"*")=1,1,0),0))</f>
        <v>0</v>
      </c>
      <c r="D349" s="0" t="n">
        <f aca="false">IF(OR(D$3="",Consolidado!$D349=""),0,IF(ISNUMBER(SEARCH(D$3,Consolidado!$D349)),IF(COUNTIFS(Consolidado!$AC$5:AC349,Consolidado!$AC349,Consolidado!$D$5:D349,"*"&amp;D$3&amp;"*")=1,1,0),0))</f>
        <v>0</v>
      </c>
      <c r="E349" s="0" t="n">
        <f aca="false">IF(OR(E$3="",Consolidado!$D349=""),0,IF(ISNUMBER(SEARCH(E$3,Consolidado!$D349)),IF(COUNTIFS(Consolidado!$AC$5:AC349,Consolidado!$AC349,Consolidado!$D$5:D349,"*"&amp;E$3&amp;"*")=1,1,0),0))</f>
        <v>0</v>
      </c>
      <c r="F349" s="0" t="n">
        <f aca="false">IF(OR(F$3="",Consolidado!$D349=""),0,IF(ISNUMBER(SEARCH(F$3,Consolidado!$D349)),IF(COUNTIFS(Consolidado!$AC$5:AC349,Consolidado!$AC349,Consolidado!$D$5:D349,"*"&amp;F$3&amp;"*")=1,1,0),0))</f>
        <v>0</v>
      </c>
      <c r="G349" s="0" t="n">
        <f aca="false">IF(OR(G$3="",Consolidado!$D349=""),0,IF(ISNUMBER(SEARCH(G$3,Consolidado!$D349)),IF(COUNTIFS(Consolidado!$AC$5:AC349,Consolidado!$AC349,Consolidado!$D$5:D349,"*"&amp;G$3&amp;"*")=1,1,0),0))</f>
        <v>0</v>
      </c>
      <c r="H349" s="0" t="n">
        <f aca="false">IF(OR(H$3="",Consolidado!$D349=""),0,IF(ISNUMBER(SEARCH(H$3,Consolidado!$D349)),IF(COUNTIFS(Consolidado!$AC$5:AC349,Consolidado!$AC349,Consolidado!$D$5:D349,"*"&amp;H$3&amp;"*")=1,1,0),0))</f>
        <v>0</v>
      </c>
      <c r="I349" s="0" t="n">
        <f aca="false">IF(OR(I$3="",Consolidado!$D349=""),0,IF(ISNUMBER(SEARCH(I$3,Consolidado!$D349)),IF(COUNTIFS(Consolidado!$AC$5:AC349,Consolidado!$AC349,Consolidado!$D$5:D349,"*"&amp;I$3&amp;"*")=1,1,0),0))</f>
        <v>0</v>
      </c>
      <c r="J349" s="0" t="n">
        <f aca="false">IF(OR(J$3="",Consolidado!$D349=""),0,IF(ISNUMBER(SEARCH(J$3,Consolidado!$D349)),IF(COUNTIFS(Consolidado!$AC$5:AC349,Consolidado!$AC349,Consolidado!$D$5:D349,"*"&amp;J$3&amp;"*")=1,1,0),0))</f>
        <v>0</v>
      </c>
      <c r="K349" s="0" t="n">
        <f aca="false">IF(OR(K$3="",Consolidado!$D349=""),0,IF(ISNUMBER(SEARCH(K$3,Consolidado!$D349)),IF(COUNTIFS(Consolidado!$AC$5:AC349,Consolidado!$AC349,Consolidado!$D$5:D349,"*"&amp;K$3&amp;"*")=1,1,0),0))</f>
        <v>0</v>
      </c>
      <c r="L349" s="0" t="n">
        <f aca="false">IF(OR(L$3="",Consolidado!$D349=""),0,IF(ISNUMBER(SEARCH(L$3,Consolidado!$D349)),IF(COUNTIFS(Consolidado!$AC$5:AC349,Consolidado!$AC349,Consolidado!$D$5:D349,"*"&amp;L$3&amp;"*")=1,1,0),0))</f>
        <v>0</v>
      </c>
      <c r="M349" s="0" t="n">
        <f aca="false">IF(OR(M$3="",Consolidado!$D349=""),0,IF(ISNUMBER(SEARCH(M$3,Consolidado!$D349)),IF(COUNTIFS(Consolidado!$AC$5:AC349,Consolidado!$AC349,Consolidado!$D$5:D349,"*"&amp;M$3&amp;"*")=1,1,0),0))</f>
        <v>0</v>
      </c>
      <c r="N349" s="0" t="n">
        <f aca="false">IF(OR(N$3="",Consolidado!$D349=""),0,IF(ISNUMBER(SEARCH(N$3,Consolidado!$D349)),IF(COUNTIFS(Consolidado!$AC$5:AC349,Consolidado!$AC349,Consolidado!$D$5:D349,"*"&amp;N$3&amp;"*")=1,1,0),0))</f>
        <v>0</v>
      </c>
      <c r="O349" s="0" t="n">
        <f aca="false">IF(OR(O$3="",Consolidado!$D349=""),0,IF(ISNUMBER(SEARCH(O$3,Consolidado!$D349)),IF(COUNTIFS(Consolidado!$AC$5:AC349,Consolidado!$AC349,Consolidado!$D$5:D349,"*"&amp;O$3&amp;"*")=1,1,0),0))</f>
        <v>0</v>
      </c>
      <c r="P349" s="0" t="n">
        <f aca="false">IF(OR(P$3="",Consolidado!$D349=""),0,IF(ISNUMBER(SEARCH(P$3,Consolidado!$D349)),IF(COUNTIFS(Consolidado!$AC$5:AC349,Consolidado!$AC349,Consolidado!$D$5:D349,"*"&amp;P$3&amp;"*")=1,1,0),0))</f>
        <v>0</v>
      </c>
      <c r="Q349" s="0" t="n">
        <f aca="false">IF(OR(Q$3="",Consolidado!$D349=""),0,IF(ISNUMBER(SEARCH(Q$3,Consolidado!$D349)),IF(COUNTIFS(Consolidado!$AC$5:AC349,Consolidado!$AC349,Consolidado!$D$5:D349,"*"&amp;Q$3&amp;"*")=1,1,0),0))</f>
        <v>0</v>
      </c>
      <c r="R349" s="0" t="n">
        <f aca="false">IF(OR(R$3="",Consolidado!$D349=""),0,IF(ISNUMBER(SEARCH(R$3,Consolidado!$D349)),IF(COUNTIFS(Consolidado!$AC$5:AC349,Consolidado!$AC349,Consolidado!$D$5:D349,"*"&amp;R$3&amp;"*")=1,1,0),0))</f>
        <v>0</v>
      </c>
      <c r="S349" s="0" t="n">
        <f aca="false">IF(OR(S$3="",Consolidado!$D349=""),0,IF(ISNUMBER(SEARCH(S$3,Consolidado!$D349)),IF(COUNTIFS(Consolidado!$AC$5:AC349,Consolidado!$AC349,Consolidado!$D$5:D349,"*"&amp;S$3&amp;"*")=1,1,0),0))</f>
        <v>0</v>
      </c>
      <c r="T349" s="0" t="n">
        <f aca="false">IF(OR(T$3="",Consolidado!$D349=""),0,IF(ISNUMBER(SEARCH(T$3,Consolidado!$D349)),IF(COUNTIFS(Consolidado!$AC$5:AC349,Consolidado!$AC349,Consolidado!$D$5:D349,"*"&amp;T$3&amp;"*")=1,1,0),0))</f>
        <v>0</v>
      </c>
      <c r="U349" s="0" t="n">
        <f aca="false">IF(OR(U$3="",Consolidado!$D349=""),0,IF(ISNUMBER(SEARCH(U$3,Consolidado!$D349)),IF(COUNTIFS(Consolidado!$AC$5:AC349,Consolidado!$AC349,Consolidado!$D$5:D349,"*"&amp;U$3&amp;"*")=1,1,0),0))</f>
        <v>0</v>
      </c>
      <c r="V349" s="0" t="n">
        <f aca="false">IF(OR(V$3="",Consolidado!$D349=""),0,IF(ISNUMBER(SEARCH(V$3,Consolidado!$D349)),IF(COUNTIFS(Consolidado!$AC$5:AC349,Consolidado!$AC349,Consolidado!$D$5:D349,"*"&amp;V$3&amp;"*")=1,1,0),0))</f>
        <v>0</v>
      </c>
      <c r="W349" s="0" t="n">
        <f aca="false">IF(OR(W$3="",Consolidado!$D349=""),0,IF(ISNUMBER(SEARCH(W$3,Consolidado!$D349)),IF(COUNTIFS(Consolidado!$AC$5:AC349,Consolidado!$AC349,Consolidado!$D$5:D349,"*"&amp;W$3&amp;"*")=1,1,0),0))</f>
        <v>0</v>
      </c>
      <c r="X349" s="0" t="n">
        <f aca="false">IF(OR(X$3="",Consolidado!$D349=""),0,IF(ISNUMBER(SEARCH(X$3,Consolidado!$D349)),IF(COUNTIFS(Consolidado!$AC$5:AC349,Consolidado!$AC349,Consolidado!$D$5:D349,"*"&amp;X$3&amp;"*")=1,1,0),0))</f>
        <v>0</v>
      </c>
      <c r="Y349" s="0" t="n">
        <f aca="false">IF(OR(Y$3="",Consolidado!$D349=""),0,IF(ISNUMBER(SEARCH(Y$3,Consolidado!$D349)),IF(COUNTIFS(Consolidado!$AC$5:AC349,Consolidado!$AC349,Consolidado!$D$5:D349,"*"&amp;Y$3&amp;"*")=1,1,0),0))</f>
        <v>0</v>
      </c>
      <c r="Z349" s="0" t="n">
        <f aca="false">IF(OR(Z$3="",Consolidado!$D349=""),0,IF(ISNUMBER(SEARCH(Z$3,Consolidado!$D349)),IF(COUNTIFS(Consolidado!$AC$5:AC349,Consolidado!$AC349,Consolidado!$D$5:D349,"*"&amp;Z$3&amp;"*")=1,1,0),0))</f>
        <v>0</v>
      </c>
      <c r="AA349" s="0" t="n">
        <f aca="false">IF(OR(AA$3="",Consolidado!$D349=""),0,IF(ISNUMBER(SEARCH(AA$3,Consolidado!$D349)),IF(COUNTIFS(Consolidado!$AC$5:AC349,Consolidado!$AC349,Consolidado!$D$5:D349,"*"&amp;AA$3&amp;"*")=1,1,0),0))</f>
        <v>0</v>
      </c>
      <c r="AB349" s="0" t="n">
        <f aca="false">IF(OR(AB$3="",Consolidado!$D349=""),0,IF(ISNUMBER(SEARCH(AB$3,Consolidado!$D349)),IF(COUNTIFS(Consolidado!$AC$5:AC349,Consolidado!$AC349,Consolidado!$D$5:D349,"*"&amp;AB$3&amp;"*")=1,1,0),0))</f>
        <v>0</v>
      </c>
      <c r="AC349" s="0" t="n">
        <f aca="false">IF(OR(AC$3="",Consolidado!$D349=""),0,IF(ISNUMBER(SEARCH(AC$3,Consolidado!$D349)),IF(COUNTIFS(Consolidado!$AC$5:AC349,Consolidado!$AC349,Consolidado!$D$5:D349,"*"&amp;AC$3&amp;"*")=1,1,0),0))</f>
        <v>0</v>
      </c>
      <c r="AD349" s="0" t="n">
        <f aca="false">IF(OR(AD$3="",Consolidado!$D349=""),0,IF(ISNUMBER(SEARCH(AD$3,Consolidado!$D349)),IF(COUNTIFS(Consolidado!$AC$5:AC349,Consolidado!$AC349,Consolidado!$D$5:D349,"*"&amp;AD$3&amp;"*")=1,1,0),0))</f>
        <v>0</v>
      </c>
      <c r="AE349" s="0" t="n">
        <f aca="false">IF(OR(AE$3="",Consolidado!$D349=""),0,IF(ISNUMBER(SEARCH(AE$3,Consolidado!$D349)),IF(COUNTIFS(Consolidado!$AC$5:AC349,Consolidado!$AC349,Consolidado!$D$5:D349,"*"&amp;AE$3&amp;"*")=1,1,0),0))</f>
        <v>0</v>
      </c>
      <c r="AF349" s="0" t="n">
        <f aca="false">IF(OR(AF$3="",Consolidado!$D349=""),0,IF(ISNUMBER(SEARCH(AF$3,Consolidado!$D349)),IF(COUNTIFS(Consolidado!$AC$5:AC349,Consolidado!$AC349,Consolidado!$D$5:D349,"*"&amp;AF$3&amp;"*")=1,1,0),0))</f>
        <v>0</v>
      </c>
      <c r="AG349" s="0" t="n">
        <f aca="false">IF(OR(AG$3="",Consolidado!$D349=""),0,IF(ISNUMBER(SEARCH(AG$3,Consolidado!$D349)),IF(COUNTIFS(Consolidado!$AC$5:AC349,Consolidado!$AC349,Consolidado!$D$5:D349,"*"&amp;AG$3&amp;"*")=1,1,0),0))</f>
        <v>0</v>
      </c>
      <c r="AH349" s="0" t="n">
        <f aca="false">IF(OR(AH$3="",Consolidado!$D349=""),0,IF(ISNUMBER(SEARCH(AH$3,Consolidado!$D349)),IF(COUNTIFS(Consolidado!$AC$5:AC349,Consolidado!$AC349,Consolidado!$D$5:D349,"*"&amp;AH$3&amp;"*")=1,1,0),0))</f>
        <v>0</v>
      </c>
      <c r="AI349" s="0" t="n">
        <f aca="false">IF(OR(AI$3="",Consolidado!$D349=""),0,IF(ISNUMBER(SEARCH(AI$3,Consolidado!$D349)),IF(COUNTIFS(Consolidado!$AC$5:AC349,Consolidado!$AC349,Consolidado!$D$5:D349,"*"&amp;AI$3&amp;"*")=1,1,0),0))</f>
        <v>0</v>
      </c>
      <c r="AJ349" s="0" t="n">
        <f aca="false">IF(OR(AJ$3="",Consolidado!$D349=""),0,IF(ISNUMBER(SEARCH(AJ$3,Consolidado!$D349)),IF(COUNTIFS(Consolidado!$AC$5:AC349,Consolidado!$AC349,Consolidado!$D$5:D349,"*"&amp;AJ$3&amp;"*")=1,1,0),0))</f>
        <v>0</v>
      </c>
      <c r="AK349" s="0" t="n">
        <f aca="false">IF(OR(AK$3="",Consolidado!$D349=""),0,IF(ISNUMBER(SEARCH(AK$3,Consolidado!$D349)),IF(COUNTIFS(Consolidado!$AC$5:AC349,Consolidado!$AC349,Consolidado!$D$5:D349,"*"&amp;AK$3&amp;"*")=1,1,0),0))</f>
        <v>0</v>
      </c>
      <c r="AL349" s="0" t="n">
        <f aca="false">IF(OR(AL$3="",Consolidado!$D349=""),0,IF(ISNUMBER(SEARCH(AL$3,Consolidado!$D349)),IF(COUNTIFS(Consolidado!$AC$5:AC349,Consolidado!$AC349,Consolidado!$D$5:D349,"*"&amp;AL$3&amp;"*")=1,1,0),0))</f>
        <v>0</v>
      </c>
      <c r="AM349" s="0" t="n">
        <f aca="false">IF(OR(AM$3="",Consolidado!$D349=""),0,IF(ISNUMBER(SEARCH(AM$3,Consolidado!$D349)),IF(COUNTIFS(Consolidado!$AC$5:AC349,Consolidado!$AC349,Consolidado!$D$5:D349,"*"&amp;AM$3&amp;"*")=1,1,0),0))</f>
        <v>0</v>
      </c>
      <c r="AN349" s="0" t="n">
        <f aca="false">IF(OR(AN$3="",Consolidado!$D349=""),0,IF(ISNUMBER(SEARCH(AN$3,Consolidado!$D349)),IF(COUNTIFS(Consolidado!$AC$5:AC349,Consolidado!$AC349,Consolidado!$D$5:D349,"*"&amp;AN$3&amp;"*")=1,1,0),0))</f>
        <v>0</v>
      </c>
      <c r="AO349" s="0" t="n">
        <f aca="false">IF(OR(AO$3="",Consolidado!$D349=""),0,IF(ISNUMBER(SEARCH(AO$3,Consolidado!$D349)),IF(COUNTIFS(Consolidado!$AC$5:AC349,Consolidado!$AC349,Consolidado!$D$5:D349,"*"&amp;AO$3&amp;"*")=1,1,0),0))</f>
        <v>0</v>
      </c>
    </row>
    <row r="350" customFormat="false" ht="15" hidden="false" customHeight="false" outlineLevel="0" collapsed="false">
      <c r="B350" s="0" t="n">
        <f aca="false">IF(OR(B$3="",Consolidado!$D350=""),0,IF(ISNUMBER(SEARCH(B$3,Consolidado!$D350)),IF(COUNTIFS(Consolidado!$AC$5:AC350,Consolidado!$AC350,Consolidado!$D$5:D350,"*"&amp;B$3&amp;"*")=1,1,0),0))</f>
        <v>0</v>
      </c>
      <c r="C350" s="0" t="n">
        <f aca="false">IF(OR(C$3="",Consolidado!$D350=""),0,IF(ISNUMBER(SEARCH(C$3,Consolidado!$D350)),IF(COUNTIFS(Consolidado!$AC$5:AC350,Consolidado!$AC350,Consolidado!$D$5:D350,"*"&amp;C$3&amp;"*")=1,1,0),0))</f>
        <v>0</v>
      </c>
      <c r="D350" s="0" t="n">
        <f aca="false">IF(OR(D$3="",Consolidado!$D350=""),0,IF(ISNUMBER(SEARCH(D$3,Consolidado!$D350)),IF(COUNTIFS(Consolidado!$AC$5:AC350,Consolidado!$AC350,Consolidado!$D$5:D350,"*"&amp;D$3&amp;"*")=1,1,0),0))</f>
        <v>0</v>
      </c>
      <c r="E350" s="0" t="n">
        <f aca="false">IF(OR(E$3="",Consolidado!$D350=""),0,IF(ISNUMBER(SEARCH(E$3,Consolidado!$D350)),IF(COUNTIFS(Consolidado!$AC$5:AC350,Consolidado!$AC350,Consolidado!$D$5:D350,"*"&amp;E$3&amp;"*")=1,1,0),0))</f>
        <v>0</v>
      </c>
      <c r="F350" s="0" t="n">
        <f aca="false">IF(OR(F$3="",Consolidado!$D350=""),0,IF(ISNUMBER(SEARCH(F$3,Consolidado!$D350)),IF(COUNTIFS(Consolidado!$AC$5:AC350,Consolidado!$AC350,Consolidado!$D$5:D350,"*"&amp;F$3&amp;"*")=1,1,0),0))</f>
        <v>0</v>
      </c>
      <c r="G350" s="0" t="n">
        <f aca="false">IF(OR(G$3="",Consolidado!$D350=""),0,IF(ISNUMBER(SEARCH(G$3,Consolidado!$D350)),IF(COUNTIFS(Consolidado!$AC$5:AC350,Consolidado!$AC350,Consolidado!$D$5:D350,"*"&amp;G$3&amp;"*")=1,1,0),0))</f>
        <v>0</v>
      </c>
      <c r="H350" s="0" t="n">
        <f aca="false">IF(OR(H$3="",Consolidado!$D350=""),0,IF(ISNUMBER(SEARCH(H$3,Consolidado!$D350)),IF(COUNTIFS(Consolidado!$AC$5:AC350,Consolidado!$AC350,Consolidado!$D$5:D350,"*"&amp;H$3&amp;"*")=1,1,0),0))</f>
        <v>0</v>
      </c>
      <c r="I350" s="0" t="n">
        <f aca="false">IF(OR(I$3="",Consolidado!$D350=""),0,IF(ISNUMBER(SEARCH(I$3,Consolidado!$D350)),IF(COUNTIFS(Consolidado!$AC$5:AC350,Consolidado!$AC350,Consolidado!$D$5:D350,"*"&amp;I$3&amp;"*")=1,1,0),0))</f>
        <v>0</v>
      </c>
      <c r="J350" s="0" t="n">
        <f aca="false">IF(OR(J$3="",Consolidado!$D350=""),0,IF(ISNUMBER(SEARCH(J$3,Consolidado!$D350)),IF(COUNTIFS(Consolidado!$AC$5:AC350,Consolidado!$AC350,Consolidado!$D$5:D350,"*"&amp;J$3&amp;"*")=1,1,0),0))</f>
        <v>0</v>
      </c>
      <c r="K350" s="0" t="n">
        <f aca="false">IF(OR(K$3="",Consolidado!$D350=""),0,IF(ISNUMBER(SEARCH(K$3,Consolidado!$D350)),IF(COUNTIFS(Consolidado!$AC$5:AC350,Consolidado!$AC350,Consolidado!$D$5:D350,"*"&amp;K$3&amp;"*")=1,1,0),0))</f>
        <v>0</v>
      </c>
      <c r="L350" s="0" t="n">
        <f aca="false">IF(OR(L$3="",Consolidado!$D350=""),0,IF(ISNUMBER(SEARCH(L$3,Consolidado!$D350)),IF(COUNTIFS(Consolidado!$AC$5:AC350,Consolidado!$AC350,Consolidado!$D$5:D350,"*"&amp;L$3&amp;"*")=1,1,0),0))</f>
        <v>0</v>
      </c>
      <c r="M350" s="0" t="n">
        <f aca="false">IF(OR(M$3="",Consolidado!$D350=""),0,IF(ISNUMBER(SEARCH(M$3,Consolidado!$D350)),IF(COUNTIFS(Consolidado!$AC$5:AC350,Consolidado!$AC350,Consolidado!$D$5:D350,"*"&amp;M$3&amp;"*")=1,1,0),0))</f>
        <v>0</v>
      </c>
      <c r="N350" s="0" t="n">
        <f aca="false">IF(OR(N$3="",Consolidado!$D350=""),0,IF(ISNUMBER(SEARCH(N$3,Consolidado!$D350)),IF(COUNTIFS(Consolidado!$AC$5:AC350,Consolidado!$AC350,Consolidado!$D$5:D350,"*"&amp;N$3&amp;"*")=1,1,0),0))</f>
        <v>0</v>
      </c>
      <c r="O350" s="0" t="n">
        <f aca="false">IF(OR(O$3="",Consolidado!$D350=""),0,IF(ISNUMBER(SEARCH(O$3,Consolidado!$D350)),IF(COUNTIFS(Consolidado!$AC$5:AC350,Consolidado!$AC350,Consolidado!$D$5:D350,"*"&amp;O$3&amp;"*")=1,1,0),0))</f>
        <v>0</v>
      </c>
      <c r="P350" s="0" t="n">
        <f aca="false">IF(OR(P$3="",Consolidado!$D350=""),0,IF(ISNUMBER(SEARCH(P$3,Consolidado!$D350)),IF(COUNTIFS(Consolidado!$AC$5:AC350,Consolidado!$AC350,Consolidado!$D$5:D350,"*"&amp;P$3&amp;"*")=1,1,0),0))</f>
        <v>0</v>
      </c>
      <c r="Q350" s="0" t="n">
        <f aca="false">IF(OR(Q$3="",Consolidado!$D350=""),0,IF(ISNUMBER(SEARCH(Q$3,Consolidado!$D350)),IF(COUNTIFS(Consolidado!$AC$5:AC350,Consolidado!$AC350,Consolidado!$D$5:D350,"*"&amp;Q$3&amp;"*")=1,1,0),0))</f>
        <v>0</v>
      </c>
      <c r="R350" s="0" t="n">
        <f aca="false">IF(OR(R$3="",Consolidado!$D350=""),0,IF(ISNUMBER(SEARCH(R$3,Consolidado!$D350)),IF(COUNTIFS(Consolidado!$AC$5:AC350,Consolidado!$AC350,Consolidado!$D$5:D350,"*"&amp;R$3&amp;"*")=1,1,0),0))</f>
        <v>0</v>
      </c>
      <c r="S350" s="0" t="n">
        <f aca="false">IF(OR(S$3="",Consolidado!$D350=""),0,IF(ISNUMBER(SEARCH(S$3,Consolidado!$D350)),IF(COUNTIFS(Consolidado!$AC$5:AC350,Consolidado!$AC350,Consolidado!$D$5:D350,"*"&amp;S$3&amp;"*")=1,1,0),0))</f>
        <v>0</v>
      </c>
      <c r="T350" s="0" t="n">
        <f aca="false">IF(OR(T$3="",Consolidado!$D350=""),0,IF(ISNUMBER(SEARCH(T$3,Consolidado!$D350)),IF(COUNTIFS(Consolidado!$AC$5:AC350,Consolidado!$AC350,Consolidado!$D$5:D350,"*"&amp;T$3&amp;"*")=1,1,0),0))</f>
        <v>0</v>
      </c>
      <c r="U350" s="0" t="n">
        <f aca="false">IF(OR(U$3="",Consolidado!$D350=""),0,IF(ISNUMBER(SEARCH(U$3,Consolidado!$D350)),IF(COUNTIFS(Consolidado!$AC$5:AC350,Consolidado!$AC350,Consolidado!$D$5:D350,"*"&amp;U$3&amp;"*")=1,1,0),0))</f>
        <v>0</v>
      </c>
      <c r="V350" s="0" t="n">
        <f aca="false">IF(OR(V$3="",Consolidado!$D350=""),0,IF(ISNUMBER(SEARCH(V$3,Consolidado!$D350)),IF(COUNTIFS(Consolidado!$AC$5:AC350,Consolidado!$AC350,Consolidado!$D$5:D350,"*"&amp;V$3&amp;"*")=1,1,0),0))</f>
        <v>0</v>
      </c>
      <c r="W350" s="0" t="n">
        <f aca="false">IF(OR(W$3="",Consolidado!$D350=""),0,IF(ISNUMBER(SEARCH(W$3,Consolidado!$D350)),IF(COUNTIFS(Consolidado!$AC$5:AC350,Consolidado!$AC350,Consolidado!$D$5:D350,"*"&amp;W$3&amp;"*")=1,1,0),0))</f>
        <v>0</v>
      </c>
      <c r="X350" s="0" t="n">
        <f aca="false">IF(OR(X$3="",Consolidado!$D350=""),0,IF(ISNUMBER(SEARCH(X$3,Consolidado!$D350)),IF(COUNTIFS(Consolidado!$AC$5:AC350,Consolidado!$AC350,Consolidado!$D$5:D350,"*"&amp;X$3&amp;"*")=1,1,0),0))</f>
        <v>0</v>
      </c>
      <c r="Y350" s="0" t="n">
        <f aca="false">IF(OR(Y$3="",Consolidado!$D350=""),0,IF(ISNUMBER(SEARCH(Y$3,Consolidado!$D350)),IF(COUNTIFS(Consolidado!$AC$5:AC350,Consolidado!$AC350,Consolidado!$D$5:D350,"*"&amp;Y$3&amp;"*")=1,1,0),0))</f>
        <v>0</v>
      </c>
      <c r="Z350" s="0" t="n">
        <f aca="false">IF(OR(Z$3="",Consolidado!$D350=""),0,IF(ISNUMBER(SEARCH(Z$3,Consolidado!$D350)),IF(COUNTIFS(Consolidado!$AC$5:AC350,Consolidado!$AC350,Consolidado!$D$5:D350,"*"&amp;Z$3&amp;"*")=1,1,0),0))</f>
        <v>0</v>
      </c>
      <c r="AA350" s="0" t="n">
        <f aca="false">IF(OR(AA$3="",Consolidado!$D350=""),0,IF(ISNUMBER(SEARCH(AA$3,Consolidado!$D350)),IF(COUNTIFS(Consolidado!$AC$5:AC350,Consolidado!$AC350,Consolidado!$D$5:D350,"*"&amp;AA$3&amp;"*")=1,1,0),0))</f>
        <v>0</v>
      </c>
      <c r="AB350" s="0" t="n">
        <f aca="false">IF(OR(AB$3="",Consolidado!$D350=""),0,IF(ISNUMBER(SEARCH(AB$3,Consolidado!$D350)),IF(COUNTIFS(Consolidado!$AC$5:AC350,Consolidado!$AC350,Consolidado!$D$5:D350,"*"&amp;AB$3&amp;"*")=1,1,0),0))</f>
        <v>0</v>
      </c>
      <c r="AC350" s="0" t="n">
        <f aca="false">IF(OR(AC$3="",Consolidado!$D350=""),0,IF(ISNUMBER(SEARCH(AC$3,Consolidado!$D350)),IF(COUNTIFS(Consolidado!$AC$5:AC350,Consolidado!$AC350,Consolidado!$D$5:D350,"*"&amp;AC$3&amp;"*")=1,1,0),0))</f>
        <v>0</v>
      </c>
      <c r="AD350" s="0" t="n">
        <f aca="false">IF(OR(AD$3="",Consolidado!$D350=""),0,IF(ISNUMBER(SEARCH(AD$3,Consolidado!$D350)),IF(COUNTIFS(Consolidado!$AC$5:AC350,Consolidado!$AC350,Consolidado!$D$5:D350,"*"&amp;AD$3&amp;"*")=1,1,0),0))</f>
        <v>0</v>
      </c>
      <c r="AE350" s="0" t="n">
        <f aca="false">IF(OR(AE$3="",Consolidado!$D350=""),0,IF(ISNUMBER(SEARCH(AE$3,Consolidado!$D350)),IF(COUNTIFS(Consolidado!$AC$5:AC350,Consolidado!$AC350,Consolidado!$D$5:D350,"*"&amp;AE$3&amp;"*")=1,1,0),0))</f>
        <v>0</v>
      </c>
      <c r="AF350" s="0" t="n">
        <f aca="false">IF(OR(AF$3="",Consolidado!$D350=""),0,IF(ISNUMBER(SEARCH(AF$3,Consolidado!$D350)),IF(COUNTIFS(Consolidado!$AC$5:AC350,Consolidado!$AC350,Consolidado!$D$5:D350,"*"&amp;AF$3&amp;"*")=1,1,0),0))</f>
        <v>0</v>
      </c>
      <c r="AG350" s="0" t="n">
        <f aca="false">IF(OR(AG$3="",Consolidado!$D350=""),0,IF(ISNUMBER(SEARCH(AG$3,Consolidado!$D350)),IF(COUNTIFS(Consolidado!$AC$5:AC350,Consolidado!$AC350,Consolidado!$D$5:D350,"*"&amp;AG$3&amp;"*")=1,1,0),0))</f>
        <v>0</v>
      </c>
      <c r="AH350" s="0" t="n">
        <f aca="false">IF(OR(AH$3="",Consolidado!$D350=""),0,IF(ISNUMBER(SEARCH(AH$3,Consolidado!$D350)),IF(COUNTIFS(Consolidado!$AC$5:AC350,Consolidado!$AC350,Consolidado!$D$5:D350,"*"&amp;AH$3&amp;"*")=1,1,0),0))</f>
        <v>0</v>
      </c>
      <c r="AI350" s="0" t="n">
        <f aca="false">IF(OR(AI$3="",Consolidado!$D350=""),0,IF(ISNUMBER(SEARCH(AI$3,Consolidado!$D350)),IF(COUNTIFS(Consolidado!$AC$5:AC350,Consolidado!$AC350,Consolidado!$D$5:D350,"*"&amp;AI$3&amp;"*")=1,1,0),0))</f>
        <v>0</v>
      </c>
      <c r="AJ350" s="0" t="n">
        <f aca="false">IF(OR(AJ$3="",Consolidado!$D350=""),0,IF(ISNUMBER(SEARCH(AJ$3,Consolidado!$D350)),IF(COUNTIFS(Consolidado!$AC$5:AC350,Consolidado!$AC350,Consolidado!$D$5:D350,"*"&amp;AJ$3&amp;"*")=1,1,0),0))</f>
        <v>0</v>
      </c>
      <c r="AK350" s="0" t="n">
        <f aca="false">IF(OR(AK$3="",Consolidado!$D350=""),0,IF(ISNUMBER(SEARCH(AK$3,Consolidado!$D350)),IF(COUNTIFS(Consolidado!$AC$5:AC350,Consolidado!$AC350,Consolidado!$D$5:D350,"*"&amp;AK$3&amp;"*")=1,1,0),0))</f>
        <v>0</v>
      </c>
      <c r="AL350" s="0" t="n">
        <f aca="false">IF(OR(AL$3="",Consolidado!$D350=""),0,IF(ISNUMBER(SEARCH(AL$3,Consolidado!$D350)),IF(COUNTIFS(Consolidado!$AC$5:AC350,Consolidado!$AC350,Consolidado!$D$5:D350,"*"&amp;AL$3&amp;"*")=1,1,0),0))</f>
        <v>0</v>
      </c>
      <c r="AM350" s="0" t="n">
        <f aca="false">IF(OR(AM$3="",Consolidado!$D350=""),0,IF(ISNUMBER(SEARCH(AM$3,Consolidado!$D350)),IF(COUNTIFS(Consolidado!$AC$5:AC350,Consolidado!$AC350,Consolidado!$D$5:D350,"*"&amp;AM$3&amp;"*")=1,1,0),0))</f>
        <v>0</v>
      </c>
      <c r="AN350" s="0" t="n">
        <f aca="false">IF(OR(AN$3="",Consolidado!$D350=""),0,IF(ISNUMBER(SEARCH(AN$3,Consolidado!$D350)),IF(COUNTIFS(Consolidado!$AC$5:AC350,Consolidado!$AC350,Consolidado!$D$5:D350,"*"&amp;AN$3&amp;"*")=1,1,0),0))</f>
        <v>0</v>
      </c>
      <c r="AO350" s="0" t="n">
        <f aca="false">IF(OR(AO$3="",Consolidado!$D350=""),0,IF(ISNUMBER(SEARCH(AO$3,Consolidado!$D350)),IF(COUNTIFS(Consolidado!$AC$5:AC350,Consolidado!$AC350,Consolidado!$D$5:D350,"*"&amp;AO$3&amp;"*")=1,1,0),0))</f>
        <v>0</v>
      </c>
    </row>
    <row r="351" customFormat="false" ht="15" hidden="false" customHeight="false" outlineLevel="0" collapsed="false">
      <c r="B351" s="0" t="n">
        <f aca="false">IF(OR(B$3="",Consolidado!$D351=""),0,IF(ISNUMBER(SEARCH(B$3,Consolidado!$D351)),IF(COUNTIFS(Consolidado!$AC$5:AC351,Consolidado!$AC351,Consolidado!$D$5:D351,"*"&amp;B$3&amp;"*")=1,1,0),0))</f>
        <v>0</v>
      </c>
      <c r="C351" s="0" t="n">
        <f aca="false">IF(OR(C$3="",Consolidado!$D351=""),0,IF(ISNUMBER(SEARCH(C$3,Consolidado!$D351)),IF(COUNTIFS(Consolidado!$AC$5:AC351,Consolidado!$AC351,Consolidado!$D$5:D351,"*"&amp;C$3&amp;"*")=1,1,0),0))</f>
        <v>0</v>
      </c>
      <c r="D351" s="0" t="n">
        <f aca="false">IF(OR(D$3="",Consolidado!$D351=""),0,IF(ISNUMBER(SEARCH(D$3,Consolidado!$D351)),IF(COUNTIFS(Consolidado!$AC$5:AC351,Consolidado!$AC351,Consolidado!$D$5:D351,"*"&amp;D$3&amp;"*")=1,1,0),0))</f>
        <v>0</v>
      </c>
      <c r="E351" s="0" t="n">
        <f aca="false">IF(OR(E$3="",Consolidado!$D351=""),0,IF(ISNUMBER(SEARCH(E$3,Consolidado!$D351)),IF(COUNTIFS(Consolidado!$AC$5:AC351,Consolidado!$AC351,Consolidado!$D$5:D351,"*"&amp;E$3&amp;"*")=1,1,0),0))</f>
        <v>0</v>
      </c>
      <c r="F351" s="0" t="n">
        <f aca="false">IF(OR(F$3="",Consolidado!$D351=""),0,IF(ISNUMBER(SEARCH(F$3,Consolidado!$D351)),IF(COUNTIFS(Consolidado!$AC$5:AC351,Consolidado!$AC351,Consolidado!$D$5:D351,"*"&amp;F$3&amp;"*")=1,1,0),0))</f>
        <v>0</v>
      </c>
      <c r="G351" s="0" t="n">
        <f aca="false">IF(OR(G$3="",Consolidado!$D351=""),0,IF(ISNUMBER(SEARCH(G$3,Consolidado!$D351)),IF(COUNTIFS(Consolidado!$AC$5:AC351,Consolidado!$AC351,Consolidado!$D$5:D351,"*"&amp;G$3&amp;"*")=1,1,0),0))</f>
        <v>0</v>
      </c>
      <c r="H351" s="0" t="n">
        <f aca="false">IF(OR(H$3="",Consolidado!$D351=""),0,IF(ISNUMBER(SEARCH(H$3,Consolidado!$D351)),IF(COUNTIFS(Consolidado!$AC$5:AC351,Consolidado!$AC351,Consolidado!$D$5:D351,"*"&amp;H$3&amp;"*")=1,1,0),0))</f>
        <v>0</v>
      </c>
      <c r="I351" s="0" t="n">
        <f aca="false">IF(OR(I$3="",Consolidado!$D351=""),0,IF(ISNUMBER(SEARCH(I$3,Consolidado!$D351)),IF(COUNTIFS(Consolidado!$AC$5:AC351,Consolidado!$AC351,Consolidado!$D$5:D351,"*"&amp;I$3&amp;"*")=1,1,0),0))</f>
        <v>0</v>
      </c>
      <c r="J351" s="0" t="n">
        <f aca="false">IF(OR(J$3="",Consolidado!$D351=""),0,IF(ISNUMBER(SEARCH(J$3,Consolidado!$D351)),IF(COUNTIFS(Consolidado!$AC$5:AC351,Consolidado!$AC351,Consolidado!$D$5:D351,"*"&amp;J$3&amp;"*")=1,1,0),0))</f>
        <v>0</v>
      </c>
      <c r="K351" s="0" t="n">
        <f aca="false">IF(OR(K$3="",Consolidado!$D351=""),0,IF(ISNUMBER(SEARCH(K$3,Consolidado!$D351)),IF(COUNTIFS(Consolidado!$AC$5:AC351,Consolidado!$AC351,Consolidado!$D$5:D351,"*"&amp;K$3&amp;"*")=1,1,0),0))</f>
        <v>0</v>
      </c>
      <c r="L351" s="0" t="n">
        <f aca="false">IF(OR(L$3="",Consolidado!$D351=""),0,IF(ISNUMBER(SEARCH(L$3,Consolidado!$D351)),IF(COUNTIFS(Consolidado!$AC$5:AC351,Consolidado!$AC351,Consolidado!$D$5:D351,"*"&amp;L$3&amp;"*")=1,1,0),0))</f>
        <v>0</v>
      </c>
      <c r="M351" s="0" t="n">
        <f aca="false">IF(OR(M$3="",Consolidado!$D351=""),0,IF(ISNUMBER(SEARCH(M$3,Consolidado!$D351)),IF(COUNTIFS(Consolidado!$AC$5:AC351,Consolidado!$AC351,Consolidado!$D$5:D351,"*"&amp;M$3&amp;"*")=1,1,0),0))</f>
        <v>0</v>
      </c>
      <c r="N351" s="0" t="n">
        <f aca="false">IF(OR(N$3="",Consolidado!$D351=""),0,IF(ISNUMBER(SEARCH(N$3,Consolidado!$D351)),IF(COUNTIFS(Consolidado!$AC$5:AC351,Consolidado!$AC351,Consolidado!$D$5:D351,"*"&amp;N$3&amp;"*")=1,1,0),0))</f>
        <v>0</v>
      </c>
      <c r="O351" s="0" t="n">
        <f aca="false">IF(OR(O$3="",Consolidado!$D351=""),0,IF(ISNUMBER(SEARCH(O$3,Consolidado!$D351)),IF(COUNTIFS(Consolidado!$AC$5:AC351,Consolidado!$AC351,Consolidado!$D$5:D351,"*"&amp;O$3&amp;"*")=1,1,0),0))</f>
        <v>0</v>
      </c>
      <c r="P351" s="0" t="n">
        <f aca="false">IF(OR(P$3="",Consolidado!$D351=""),0,IF(ISNUMBER(SEARCH(P$3,Consolidado!$D351)),IF(COUNTIFS(Consolidado!$AC$5:AC351,Consolidado!$AC351,Consolidado!$D$5:D351,"*"&amp;P$3&amp;"*")=1,1,0),0))</f>
        <v>0</v>
      </c>
      <c r="Q351" s="0" t="n">
        <f aca="false">IF(OR(Q$3="",Consolidado!$D351=""),0,IF(ISNUMBER(SEARCH(Q$3,Consolidado!$D351)),IF(COUNTIFS(Consolidado!$AC$5:AC351,Consolidado!$AC351,Consolidado!$D$5:D351,"*"&amp;Q$3&amp;"*")=1,1,0),0))</f>
        <v>0</v>
      </c>
      <c r="R351" s="0" t="n">
        <f aca="false">IF(OR(R$3="",Consolidado!$D351=""),0,IF(ISNUMBER(SEARCH(R$3,Consolidado!$D351)),IF(COUNTIFS(Consolidado!$AC$5:AC351,Consolidado!$AC351,Consolidado!$D$5:D351,"*"&amp;R$3&amp;"*")=1,1,0),0))</f>
        <v>0</v>
      </c>
      <c r="S351" s="0" t="n">
        <f aca="false">IF(OR(S$3="",Consolidado!$D351=""),0,IF(ISNUMBER(SEARCH(S$3,Consolidado!$D351)),IF(COUNTIFS(Consolidado!$AC$5:AC351,Consolidado!$AC351,Consolidado!$D$5:D351,"*"&amp;S$3&amp;"*")=1,1,0),0))</f>
        <v>0</v>
      </c>
      <c r="T351" s="0" t="n">
        <f aca="false">IF(OR(T$3="",Consolidado!$D351=""),0,IF(ISNUMBER(SEARCH(T$3,Consolidado!$D351)),IF(COUNTIFS(Consolidado!$AC$5:AC351,Consolidado!$AC351,Consolidado!$D$5:D351,"*"&amp;T$3&amp;"*")=1,1,0),0))</f>
        <v>0</v>
      </c>
      <c r="U351" s="0" t="n">
        <f aca="false">IF(OR(U$3="",Consolidado!$D351=""),0,IF(ISNUMBER(SEARCH(U$3,Consolidado!$D351)),IF(COUNTIFS(Consolidado!$AC$5:AC351,Consolidado!$AC351,Consolidado!$D$5:D351,"*"&amp;U$3&amp;"*")=1,1,0),0))</f>
        <v>0</v>
      </c>
      <c r="V351" s="0" t="n">
        <f aca="false">IF(OR(V$3="",Consolidado!$D351=""),0,IF(ISNUMBER(SEARCH(V$3,Consolidado!$D351)),IF(COUNTIFS(Consolidado!$AC$5:AC351,Consolidado!$AC351,Consolidado!$D$5:D351,"*"&amp;V$3&amp;"*")=1,1,0),0))</f>
        <v>0</v>
      </c>
      <c r="W351" s="0" t="n">
        <f aca="false">IF(OR(W$3="",Consolidado!$D351=""),0,IF(ISNUMBER(SEARCH(W$3,Consolidado!$D351)),IF(COUNTIFS(Consolidado!$AC$5:AC351,Consolidado!$AC351,Consolidado!$D$5:D351,"*"&amp;W$3&amp;"*")=1,1,0),0))</f>
        <v>0</v>
      </c>
      <c r="X351" s="0" t="n">
        <f aca="false">IF(OR(X$3="",Consolidado!$D351=""),0,IF(ISNUMBER(SEARCH(X$3,Consolidado!$D351)),IF(COUNTIFS(Consolidado!$AC$5:AC351,Consolidado!$AC351,Consolidado!$D$5:D351,"*"&amp;X$3&amp;"*")=1,1,0),0))</f>
        <v>0</v>
      </c>
      <c r="Y351" s="0" t="n">
        <f aca="false">IF(OR(Y$3="",Consolidado!$D351=""),0,IF(ISNUMBER(SEARCH(Y$3,Consolidado!$D351)),IF(COUNTIFS(Consolidado!$AC$5:AC351,Consolidado!$AC351,Consolidado!$D$5:D351,"*"&amp;Y$3&amp;"*")=1,1,0),0))</f>
        <v>0</v>
      </c>
      <c r="Z351" s="0" t="n">
        <f aca="false">IF(OR(Z$3="",Consolidado!$D351=""),0,IF(ISNUMBER(SEARCH(Z$3,Consolidado!$D351)),IF(COUNTIFS(Consolidado!$AC$5:AC351,Consolidado!$AC351,Consolidado!$D$5:D351,"*"&amp;Z$3&amp;"*")=1,1,0),0))</f>
        <v>0</v>
      </c>
      <c r="AA351" s="0" t="n">
        <f aca="false">IF(OR(AA$3="",Consolidado!$D351=""),0,IF(ISNUMBER(SEARCH(AA$3,Consolidado!$D351)),IF(COUNTIFS(Consolidado!$AC$5:AC351,Consolidado!$AC351,Consolidado!$D$5:D351,"*"&amp;AA$3&amp;"*")=1,1,0),0))</f>
        <v>0</v>
      </c>
      <c r="AB351" s="0" t="n">
        <f aca="false">IF(OR(AB$3="",Consolidado!$D351=""),0,IF(ISNUMBER(SEARCH(AB$3,Consolidado!$D351)),IF(COUNTIFS(Consolidado!$AC$5:AC351,Consolidado!$AC351,Consolidado!$D$5:D351,"*"&amp;AB$3&amp;"*")=1,1,0),0))</f>
        <v>0</v>
      </c>
      <c r="AC351" s="0" t="n">
        <f aca="false">IF(OR(AC$3="",Consolidado!$D351=""),0,IF(ISNUMBER(SEARCH(AC$3,Consolidado!$D351)),IF(COUNTIFS(Consolidado!$AC$5:AC351,Consolidado!$AC351,Consolidado!$D$5:D351,"*"&amp;AC$3&amp;"*")=1,1,0),0))</f>
        <v>0</v>
      </c>
      <c r="AD351" s="0" t="n">
        <f aca="false">IF(OR(AD$3="",Consolidado!$D351=""),0,IF(ISNUMBER(SEARCH(AD$3,Consolidado!$D351)),IF(COUNTIFS(Consolidado!$AC$5:AC351,Consolidado!$AC351,Consolidado!$D$5:D351,"*"&amp;AD$3&amp;"*")=1,1,0),0))</f>
        <v>0</v>
      </c>
      <c r="AE351" s="0" t="n">
        <f aca="false">IF(OR(AE$3="",Consolidado!$D351=""),0,IF(ISNUMBER(SEARCH(AE$3,Consolidado!$D351)),IF(COUNTIFS(Consolidado!$AC$5:AC351,Consolidado!$AC351,Consolidado!$D$5:D351,"*"&amp;AE$3&amp;"*")=1,1,0),0))</f>
        <v>0</v>
      </c>
      <c r="AF351" s="0" t="n">
        <f aca="false">IF(OR(AF$3="",Consolidado!$D351=""),0,IF(ISNUMBER(SEARCH(AF$3,Consolidado!$D351)),IF(COUNTIFS(Consolidado!$AC$5:AC351,Consolidado!$AC351,Consolidado!$D$5:D351,"*"&amp;AF$3&amp;"*")=1,1,0),0))</f>
        <v>0</v>
      </c>
      <c r="AG351" s="0" t="n">
        <f aca="false">IF(OR(AG$3="",Consolidado!$D351=""),0,IF(ISNUMBER(SEARCH(AG$3,Consolidado!$D351)),IF(COUNTIFS(Consolidado!$AC$5:AC351,Consolidado!$AC351,Consolidado!$D$5:D351,"*"&amp;AG$3&amp;"*")=1,1,0),0))</f>
        <v>0</v>
      </c>
      <c r="AH351" s="0" t="n">
        <f aca="false">IF(OR(AH$3="",Consolidado!$D351=""),0,IF(ISNUMBER(SEARCH(AH$3,Consolidado!$D351)),IF(COUNTIFS(Consolidado!$AC$5:AC351,Consolidado!$AC351,Consolidado!$D$5:D351,"*"&amp;AH$3&amp;"*")=1,1,0),0))</f>
        <v>0</v>
      </c>
      <c r="AI351" s="0" t="n">
        <f aca="false">IF(OR(AI$3="",Consolidado!$D351=""),0,IF(ISNUMBER(SEARCH(AI$3,Consolidado!$D351)),IF(COUNTIFS(Consolidado!$AC$5:AC351,Consolidado!$AC351,Consolidado!$D$5:D351,"*"&amp;AI$3&amp;"*")=1,1,0),0))</f>
        <v>0</v>
      </c>
      <c r="AJ351" s="0" t="n">
        <f aca="false">IF(OR(AJ$3="",Consolidado!$D351=""),0,IF(ISNUMBER(SEARCH(AJ$3,Consolidado!$D351)),IF(COUNTIFS(Consolidado!$AC$5:AC351,Consolidado!$AC351,Consolidado!$D$5:D351,"*"&amp;AJ$3&amp;"*")=1,1,0),0))</f>
        <v>0</v>
      </c>
      <c r="AK351" s="0" t="n">
        <f aca="false">IF(OR(AK$3="",Consolidado!$D351=""),0,IF(ISNUMBER(SEARCH(AK$3,Consolidado!$D351)),IF(COUNTIFS(Consolidado!$AC$5:AC351,Consolidado!$AC351,Consolidado!$D$5:D351,"*"&amp;AK$3&amp;"*")=1,1,0),0))</f>
        <v>0</v>
      </c>
      <c r="AL351" s="0" t="n">
        <f aca="false">IF(OR(AL$3="",Consolidado!$D351=""),0,IF(ISNUMBER(SEARCH(AL$3,Consolidado!$D351)),IF(COUNTIFS(Consolidado!$AC$5:AC351,Consolidado!$AC351,Consolidado!$D$5:D351,"*"&amp;AL$3&amp;"*")=1,1,0),0))</f>
        <v>0</v>
      </c>
      <c r="AM351" s="0" t="n">
        <f aca="false">IF(OR(AM$3="",Consolidado!$D351=""),0,IF(ISNUMBER(SEARCH(AM$3,Consolidado!$D351)),IF(COUNTIFS(Consolidado!$AC$5:AC351,Consolidado!$AC351,Consolidado!$D$5:D351,"*"&amp;AM$3&amp;"*")=1,1,0),0))</f>
        <v>0</v>
      </c>
      <c r="AN351" s="0" t="n">
        <f aca="false">IF(OR(AN$3="",Consolidado!$D351=""),0,IF(ISNUMBER(SEARCH(AN$3,Consolidado!$D351)),IF(COUNTIFS(Consolidado!$AC$5:AC351,Consolidado!$AC351,Consolidado!$D$5:D351,"*"&amp;AN$3&amp;"*")=1,1,0),0))</f>
        <v>0</v>
      </c>
      <c r="AO351" s="0" t="n">
        <f aca="false">IF(OR(AO$3="",Consolidado!$D351=""),0,IF(ISNUMBER(SEARCH(AO$3,Consolidado!$D351)),IF(COUNTIFS(Consolidado!$AC$5:AC351,Consolidado!$AC351,Consolidado!$D$5:D351,"*"&amp;AO$3&amp;"*")=1,1,0),0))</f>
        <v>0</v>
      </c>
    </row>
    <row r="352" customFormat="false" ht="15" hidden="false" customHeight="false" outlineLevel="0" collapsed="false">
      <c r="B352" s="0" t="n">
        <f aca="false">IF(OR(B$3="",Consolidado!$D352=""),0,IF(ISNUMBER(SEARCH(B$3,Consolidado!$D352)),IF(COUNTIFS(Consolidado!$AC$5:AC352,Consolidado!$AC352,Consolidado!$D$5:D352,"*"&amp;B$3&amp;"*")=1,1,0),0))</f>
        <v>0</v>
      </c>
      <c r="C352" s="0" t="n">
        <f aca="false">IF(OR(C$3="",Consolidado!$D352=""),0,IF(ISNUMBER(SEARCH(C$3,Consolidado!$D352)),IF(COUNTIFS(Consolidado!$AC$5:AC352,Consolidado!$AC352,Consolidado!$D$5:D352,"*"&amp;C$3&amp;"*")=1,1,0),0))</f>
        <v>0</v>
      </c>
      <c r="D352" s="0" t="n">
        <f aca="false">IF(OR(D$3="",Consolidado!$D352=""),0,IF(ISNUMBER(SEARCH(D$3,Consolidado!$D352)),IF(COUNTIFS(Consolidado!$AC$5:AC352,Consolidado!$AC352,Consolidado!$D$5:D352,"*"&amp;D$3&amp;"*")=1,1,0),0))</f>
        <v>0</v>
      </c>
      <c r="E352" s="0" t="n">
        <f aca="false">IF(OR(E$3="",Consolidado!$D352=""),0,IF(ISNUMBER(SEARCH(E$3,Consolidado!$D352)),IF(COUNTIFS(Consolidado!$AC$5:AC352,Consolidado!$AC352,Consolidado!$D$5:D352,"*"&amp;E$3&amp;"*")=1,1,0),0))</f>
        <v>0</v>
      </c>
      <c r="F352" s="0" t="n">
        <f aca="false">IF(OR(F$3="",Consolidado!$D352=""),0,IF(ISNUMBER(SEARCH(F$3,Consolidado!$D352)),IF(COUNTIFS(Consolidado!$AC$5:AC352,Consolidado!$AC352,Consolidado!$D$5:D352,"*"&amp;F$3&amp;"*")=1,1,0),0))</f>
        <v>0</v>
      </c>
      <c r="G352" s="0" t="n">
        <f aca="false">IF(OR(G$3="",Consolidado!$D352=""),0,IF(ISNUMBER(SEARCH(G$3,Consolidado!$D352)),IF(COUNTIFS(Consolidado!$AC$5:AC352,Consolidado!$AC352,Consolidado!$D$5:D352,"*"&amp;G$3&amp;"*")=1,1,0),0))</f>
        <v>0</v>
      </c>
      <c r="H352" s="0" t="n">
        <f aca="false">IF(OR(H$3="",Consolidado!$D352=""),0,IF(ISNUMBER(SEARCH(H$3,Consolidado!$D352)),IF(COUNTIFS(Consolidado!$AC$5:AC352,Consolidado!$AC352,Consolidado!$D$5:D352,"*"&amp;H$3&amp;"*")=1,1,0),0))</f>
        <v>0</v>
      </c>
      <c r="I352" s="0" t="n">
        <f aca="false">IF(OR(I$3="",Consolidado!$D352=""),0,IF(ISNUMBER(SEARCH(I$3,Consolidado!$D352)),IF(COUNTIFS(Consolidado!$AC$5:AC352,Consolidado!$AC352,Consolidado!$D$5:D352,"*"&amp;I$3&amp;"*")=1,1,0),0))</f>
        <v>0</v>
      </c>
      <c r="J352" s="0" t="n">
        <f aca="false">IF(OR(J$3="",Consolidado!$D352=""),0,IF(ISNUMBER(SEARCH(J$3,Consolidado!$D352)),IF(COUNTIFS(Consolidado!$AC$5:AC352,Consolidado!$AC352,Consolidado!$D$5:D352,"*"&amp;J$3&amp;"*")=1,1,0),0))</f>
        <v>0</v>
      </c>
      <c r="K352" s="0" t="n">
        <f aca="false">IF(OR(K$3="",Consolidado!$D352=""),0,IF(ISNUMBER(SEARCH(K$3,Consolidado!$D352)),IF(COUNTIFS(Consolidado!$AC$5:AC352,Consolidado!$AC352,Consolidado!$D$5:D352,"*"&amp;K$3&amp;"*")=1,1,0),0))</f>
        <v>0</v>
      </c>
      <c r="L352" s="0" t="n">
        <f aca="false">IF(OR(L$3="",Consolidado!$D352=""),0,IF(ISNUMBER(SEARCH(L$3,Consolidado!$D352)),IF(COUNTIFS(Consolidado!$AC$5:AC352,Consolidado!$AC352,Consolidado!$D$5:D352,"*"&amp;L$3&amp;"*")=1,1,0),0))</f>
        <v>0</v>
      </c>
      <c r="M352" s="0" t="n">
        <f aca="false">IF(OR(M$3="",Consolidado!$D352=""),0,IF(ISNUMBER(SEARCH(M$3,Consolidado!$D352)),IF(COUNTIFS(Consolidado!$AC$5:AC352,Consolidado!$AC352,Consolidado!$D$5:D352,"*"&amp;M$3&amp;"*")=1,1,0),0))</f>
        <v>0</v>
      </c>
      <c r="N352" s="0" t="n">
        <f aca="false">IF(OR(N$3="",Consolidado!$D352=""),0,IF(ISNUMBER(SEARCH(N$3,Consolidado!$D352)),IF(COUNTIFS(Consolidado!$AC$5:AC352,Consolidado!$AC352,Consolidado!$D$5:D352,"*"&amp;N$3&amp;"*")=1,1,0),0))</f>
        <v>0</v>
      </c>
      <c r="O352" s="0" t="n">
        <f aca="false">IF(OR(O$3="",Consolidado!$D352=""),0,IF(ISNUMBER(SEARCH(O$3,Consolidado!$D352)),IF(COUNTIFS(Consolidado!$AC$5:AC352,Consolidado!$AC352,Consolidado!$D$5:D352,"*"&amp;O$3&amp;"*")=1,1,0),0))</f>
        <v>0</v>
      </c>
      <c r="P352" s="0" t="n">
        <f aca="false">IF(OR(P$3="",Consolidado!$D352=""),0,IF(ISNUMBER(SEARCH(P$3,Consolidado!$D352)),IF(COUNTIFS(Consolidado!$AC$5:AC352,Consolidado!$AC352,Consolidado!$D$5:D352,"*"&amp;P$3&amp;"*")=1,1,0),0))</f>
        <v>0</v>
      </c>
      <c r="Q352" s="0" t="n">
        <f aca="false">IF(OR(Q$3="",Consolidado!$D352=""),0,IF(ISNUMBER(SEARCH(Q$3,Consolidado!$D352)),IF(COUNTIFS(Consolidado!$AC$5:AC352,Consolidado!$AC352,Consolidado!$D$5:D352,"*"&amp;Q$3&amp;"*")=1,1,0),0))</f>
        <v>0</v>
      </c>
      <c r="R352" s="0" t="n">
        <f aca="false">IF(OR(R$3="",Consolidado!$D352=""),0,IF(ISNUMBER(SEARCH(R$3,Consolidado!$D352)),IF(COUNTIFS(Consolidado!$AC$5:AC352,Consolidado!$AC352,Consolidado!$D$5:D352,"*"&amp;R$3&amp;"*")=1,1,0),0))</f>
        <v>0</v>
      </c>
      <c r="S352" s="0" t="n">
        <f aca="false">IF(OR(S$3="",Consolidado!$D352=""),0,IF(ISNUMBER(SEARCH(S$3,Consolidado!$D352)),IF(COUNTIFS(Consolidado!$AC$5:AC352,Consolidado!$AC352,Consolidado!$D$5:D352,"*"&amp;S$3&amp;"*")=1,1,0),0))</f>
        <v>0</v>
      </c>
      <c r="T352" s="0" t="n">
        <f aca="false">IF(OR(T$3="",Consolidado!$D352=""),0,IF(ISNUMBER(SEARCH(T$3,Consolidado!$D352)),IF(COUNTIFS(Consolidado!$AC$5:AC352,Consolidado!$AC352,Consolidado!$D$5:D352,"*"&amp;T$3&amp;"*")=1,1,0),0))</f>
        <v>0</v>
      </c>
      <c r="U352" s="0" t="n">
        <f aca="false">IF(OR(U$3="",Consolidado!$D352=""),0,IF(ISNUMBER(SEARCH(U$3,Consolidado!$D352)),IF(COUNTIFS(Consolidado!$AC$5:AC352,Consolidado!$AC352,Consolidado!$D$5:D352,"*"&amp;U$3&amp;"*")=1,1,0),0))</f>
        <v>0</v>
      </c>
      <c r="V352" s="0" t="n">
        <f aca="false">IF(OR(V$3="",Consolidado!$D352=""),0,IF(ISNUMBER(SEARCH(V$3,Consolidado!$D352)),IF(COUNTIFS(Consolidado!$AC$5:AC352,Consolidado!$AC352,Consolidado!$D$5:D352,"*"&amp;V$3&amp;"*")=1,1,0),0))</f>
        <v>0</v>
      </c>
      <c r="W352" s="0" t="n">
        <f aca="false">IF(OR(W$3="",Consolidado!$D352=""),0,IF(ISNUMBER(SEARCH(W$3,Consolidado!$D352)),IF(COUNTIFS(Consolidado!$AC$5:AC352,Consolidado!$AC352,Consolidado!$D$5:D352,"*"&amp;W$3&amp;"*")=1,1,0),0))</f>
        <v>0</v>
      </c>
      <c r="X352" s="0" t="n">
        <f aca="false">IF(OR(X$3="",Consolidado!$D352=""),0,IF(ISNUMBER(SEARCH(X$3,Consolidado!$D352)),IF(COUNTIFS(Consolidado!$AC$5:AC352,Consolidado!$AC352,Consolidado!$D$5:D352,"*"&amp;X$3&amp;"*")=1,1,0),0))</f>
        <v>0</v>
      </c>
      <c r="Y352" s="0" t="n">
        <f aca="false">IF(OR(Y$3="",Consolidado!$D352=""),0,IF(ISNUMBER(SEARCH(Y$3,Consolidado!$D352)),IF(COUNTIFS(Consolidado!$AC$5:AC352,Consolidado!$AC352,Consolidado!$D$5:D352,"*"&amp;Y$3&amp;"*")=1,1,0),0))</f>
        <v>0</v>
      </c>
      <c r="Z352" s="0" t="n">
        <f aca="false">IF(OR(Z$3="",Consolidado!$D352=""),0,IF(ISNUMBER(SEARCH(Z$3,Consolidado!$D352)),IF(COUNTIFS(Consolidado!$AC$5:AC352,Consolidado!$AC352,Consolidado!$D$5:D352,"*"&amp;Z$3&amp;"*")=1,1,0),0))</f>
        <v>0</v>
      </c>
      <c r="AA352" s="0" t="n">
        <f aca="false">IF(OR(AA$3="",Consolidado!$D352=""),0,IF(ISNUMBER(SEARCH(AA$3,Consolidado!$D352)),IF(COUNTIFS(Consolidado!$AC$5:AC352,Consolidado!$AC352,Consolidado!$D$5:D352,"*"&amp;AA$3&amp;"*")=1,1,0),0))</f>
        <v>0</v>
      </c>
      <c r="AB352" s="0" t="n">
        <f aca="false">IF(OR(AB$3="",Consolidado!$D352=""),0,IF(ISNUMBER(SEARCH(AB$3,Consolidado!$D352)),IF(COUNTIFS(Consolidado!$AC$5:AC352,Consolidado!$AC352,Consolidado!$D$5:D352,"*"&amp;AB$3&amp;"*")=1,1,0),0))</f>
        <v>0</v>
      </c>
      <c r="AC352" s="0" t="n">
        <f aca="false">IF(OR(AC$3="",Consolidado!$D352=""),0,IF(ISNUMBER(SEARCH(AC$3,Consolidado!$D352)),IF(COUNTIFS(Consolidado!$AC$5:AC352,Consolidado!$AC352,Consolidado!$D$5:D352,"*"&amp;AC$3&amp;"*")=1,1,0),0))</f>
        <v>0</v>
      </c>
      <c r="AD352" s="0" t="n">
        <f aca="false">IF(OR(AD$3="",Consolidado!$D352=""),0,IF(ISNUMBER(SEARCH(AD$3,Consolidado!$D352)),IF(COUNTIFS(Consolidado!$AC$5:AC352,Consolidado!$AC352,Consolidado!$D$5:D352,"*"&amp;AD$3&amp;"*")=1,1,0),0))</f>
        <v>0</v>
      </c>
      <c r="AE352" s="0" t="n">
        <f aca="false">IF(OR(AE$3="",Consolidado!$D352=""),0,IF(ISNUMBER(SEARCH(AE$3,Consolidado!$D352)),IF(COUNTIFS(Consolidado!$AC$5:AC352,Consolidado!$AC352,Consolidado!$D$5:D352,"*"&amp;AE$3&amp;"*")=1,1,0),0))</f>
        <v>0</v>
      </c>
      <c r="AF352" s="0" t="n">
        <f aca="false">IF(OR(AF$3="",Consolidado!$D352=""),0,IF(ISNUMBER(SEARCH(AF$3,Consolidado!$D352)),IF(COUNTIFS(Consolidado!$AC$5:AC352,Consolidado!$AC352,Consolidado!$D$5:D352,"*"&amp;AF$3&amp;"*")=1,1,0),0))</f>
        <v>0</v>
      </c>
      <c r="AG352" s="0" t="n">
        <f aca="false">IF(OR(AG$3="",Consolidado!$D352=""),0,IF(ISNUMBER(SEARCH(AG$3,Consolidado!$D352)),IF(COUNTIFS(Consolidado!$AC$5:AC352,Consolidado!$AC352,Consolidado!$D$5:D352,"*"&amp;AG$3&amp;"*")=1,1,0),0))</f>
        <v>0</v>
      </c>
      <c r="AH352" s="0" t="n">
        <f aca="false">IF(OR(AH$3="",Consolidado!$D352=""),0,IF(ISNUMBER(SEARCH(AH$3,Consolidado!$D352)),IF(COUNTIFS(Consolidado!$AC$5:AC352,Consolidado!$AC352,Consolidado!$D$5:D352,"*"&amp;AH$3&amp;"*")=1,1,0),0))</f>
        <v>0</v>
      </c>
      <c r="AI352" s="0" t="n">
        <f aca="false">IF(OR(AI$3="",Consolidado!$D352=""),0,IF(ISNUMBER(SEARCH(AI$3,Consolidado!$D352)),IF(COUNTIFS(Consolidado!$AC$5:AC352,Consolidado!$AC352,Consolidado!$D$5:D352,"*"&amp;AI$3&amp;"*")=1,1,0),0))</f>
        <v>0</v>
      </c>
      <c r="AJ352" s="0" t="n">
        <f aca="false">IF(OR(AJ$3="",Consolidado!$D352=""),0,IF(ISNUMBER(SEARCH(AJ$3,Consolidado!$D352)),IF(COUNTIFS(Consolidado!$AC$5:AC352,Consolidado!$AC352,Consolidado!$D$5:D352,"*"&amp;AJ$3&amp;"*")=1,1,0),0))</f>
        <v>0</v>
      </c>
      <c r="AK352" s="0" t="n">
        <f aca="false">IF(OR(AK$3="",Consolidado!$D352=""),0,IF(ISNUMBER(SEARCH(AK$3,Consolidado!$D352)),IF(COUNTIFS(Consolidado!$AC$5:AC352,Consolidado!$AC352,Consolidado!$D$5:D352,"*"&amp;AK$3&amp;"*")=1,1,0),0))</f>
        <v>0</v>
      </c>
      <c r="AL352" s="0" t="n">
        <f aca="false">IF(OR(AL$3="",Consolidado!$D352=""),0,IF(ISNUMBER(SEARCH(AL$3,Consolidado!$D352)),IF(COUNTIFS(Consolidado!$AC$5:AC352,Consolidado!$AC352,Consolidado!$D$5:D352,"*"&amp;AL$3&amp;"*")=1,1,0),0))</f>
        <v>0</v>
      </c>
      <c r="AM352" s="0" t="n">
        <f aca="false">IF(OR(AM$3="",Consolidado!$D352=""),0,IF(ISNUMBER(SEARCH(AM$3,Consolidado!$D352)),IF(COUNTIFS(Consolidado!$AC$5:AC352,Consolidado!$AC352,Consolidado!$D$5:D352,"*"&amp;AM$3&amp;"*")=1,1,0),0))</f>
        <v>0</v>
      </c>
      <c r="AN352" s="0" t="n">
        <f aca="false">IF(OR(AN$3="",Consolidado!$D352=""),0,IF(ISNUMBER(SEARCH(AN$3,Consolidado!$D352)),IF(COUNTIFS(Consolidado!$AC$5:AC352,Consolidado!$AC352,Consolidado!$D$5:D352,"*"&amp;AN$3&amp;"*")=1,1,0),0))</f>
        <v>0</v>
      </c>
      <c r="AO352" s="0" t="n">
        <f aca="false">IF(OR(AO$3="",Consolidado!$D352=""),0,IF(ISNUMBER(SEARCH(AO$3,Consolidado!$D352)),IF(COUNTIFS(Consolidado!$AC$5:AC352,Consolidado!$AC352,Consolidado!$D$5:D352,"*"&amp;AO$3&amp;"*")=1,1,0),0))</f>
        <v>0</v>
      </c>
    </row>
    <row r="353" customFormat="false" ht="15" hidden="false" customHeight="false" outlineLevel="0" collapsed="false">
      <c r="B353" s="0" t="n">
        <f aca="false">IF(OR(B$3="",Consolidado!$D353=""),0,IF(ISNUMBER(SEARCH(B$3,Consolidado!$D353)),IF(COUNTIFS(Consolidado!$AC$5:AC353,Consolidado!$AC353,Consolidado!$D$5:D353,"*"&amp;B$3&amp;"*")=1,1,0),0))</f>
        <v>0</v>
      </c>
      <c r="C353" s="0" t="n">
        <f aca="false">IF(OR(C$3="",Consolidado!$D353=""),0,IF(ISNUMBER(SEARCH(C$3,Consolidado!$D353)),IF(COUNTIFS(Consolidado!$AC$5:AC353,Consolidado!$AC353,Consolidado!$D$5:D353,"*"&amp;C$3&amp;"*")=1,1,0),0))</f>
        <v>0</v>
      </c>
      <c r="D353" s="0" t="n">
        <f aca="false">IF(OR(D$3="",Consolidado!$D353=""),0,IF(ISNUMBER(SEARCH(D$3,Consolidado!$D353)),IF(COUNTIFS(Consolidado!$AC$5:AC353,Consolidado!$AC353,Consolidado!$D$5:D353,"*"&amp;D$3&amp;"*")=1,1,0),0))</f>
        <v>0</v>
      </c>
      <c r="E353" s="0" t="n">
        <f aca="false">IF(OR(E$3="",Consolidado!$D353=""),0,IF(ISNUMBER(SEARCH(E$3,Consolidado!$D353)),IF(COUNTIFS(Consolidado!$AC$5:AC353,Consolidado!$AC353,Consolidado!$D$5:D353,"*"&amp;E$3&amp;"*")=1,1,0),0))</f>
        <v>0</v>
      </c>
      <c r="F353" s="0" t="n">
        <f aca="false">IF(OR(F$3="",Consolidado!$D353=""),0,IF(ISNUMBER(SEARCH(F$3,Consolidado!$D353)),IF(COUNTIFS(Consolidado!$AC$5:AC353,Consolidado!$AC353,Consolidado!$D$5:D353,"*"&amp;F$3&amp;"*")=1,1,0),0))</f>
        <v>0</v>
      </c>
      <c r="G353" s="0" t="n">
        <f aca="false">IF(OR(G$3="",Consolidado!$D353=""),0,IF(ISNUMBER(SEARCH(G$3,Consolidado!$D353)),IF(COUNTIFS(Consolidado!$AC$5:AC353,Consolidado!$AC353,Consolidado!$D$5:D353,"*"&amp;G$3&amp;"*")=1,1,0),0))</f>
        <v>0</v>
      </c>
      <c r="H353" s="0" t="n">
        <f aca="false">IF(OR(H$3="",Consolidado!$D353=""),0,IF(ISNUMBER(SEARCH(H$3,Consolidado!$D353)),IF(COUNTIFS(Consolidado!$AC$5:AC353,Consolidado!$AC353,Consolidado!$D$5:D353,"*"&amp;H$3&amp;"*")=1,1,0),0))</f>
        <v>0</v>
      </c>
      <c r="I353" s="0" t="n">
        <f aca="false">IF(OR(I$3="",Consolidado!$D353=""),0,IF(ISNUMBER(SEARCH(I$3,Consolidado!$D353)),IF(COUNTIFS(Consolidado!$AC$5:AC353,Consolidado!$AC353,Consolidado!$D$5:D353,"*"&amp;I$3&amp;"*")=1,1,0),0))</f>
        <v>0</v>
      </c>
      <c r="J353" s="0" t="n">
        <f aca="false">IF(OR(J$3="",Consolidado!$D353=""),0,IF(ISNUMBER(SEARCH(J$3,Consolidado!$D353)),IF(COUNTIFS(Consolidado!$AC$5:AC353,Consolidado!$AC353,Consolidado!$D$5:D353,"*"&amp;J$3&amp;"*")=1,1,0),0))</f>
        <v>0</v>
      </c>
      <c r="K353" s="0" t="n">
        <f aca="false">IF(OR(K$3="",Consolidado!$D353=""),0,IF(ISNUMBER(SEARCH(K$3,Consolidado!$D353)),IF(COUNTIFS(Consolidado!$AC$5:AC353,Consolidado!$AC353,Consolidado!$D$5:D353,"*"&amp;K$3&amp;"*")=1,1,0),0))</f>
        <v>0</v>
      </c>
      <c r="L353" s="0" t="n">
        <f aca="false">IF(OR(L$3="",Consolidado!$D353=""),0,IF(ISNUMBER(SEARCH(L$3,Consolidado!$D353)),IF(COUNTIFS(Consolidado!$AC$5:AC353,Consolidado!$AC353,Consolidado!$D$5:D353,"*"&amp;L$3&amp;"*")=1,1,0),0))</f>
        <v>0</v>
      </c>
      <c r="M353" s="0" t="n">
        <f aca="false">IF(OR(M$3="",Consolidado!$D353=""),0,IF(ISNUMBER(SEARCH(M$3,Consolidado!$D353)),IF(COUNTIFS(Consolidado!$AC$5:AC353,Consolidado!$AC353,Consolidado!$D$5:D353,"*"&amp;M$3&amp;"*")=1,1,0),0))</f>
        <v>0</v>
      </c>
      <c r="N353" s="0" t="n">
        <f aca="false">IF(OR(N$3="",Consolidado!$D353=""),0,IF(ISNUMBER(SEARCH(N$3,Consolidado!$D353)),IF(COUNTIFS(Consolidado!$AC$5:AC353,Consolidado!$AC353,Consolidado!$D$5:D353,"*"&amp;N$3&amp;"*")=1,1,0),0))</f>
        <v>0</v>
      </c>
      <c r="O353" s="0" t="n">
        <f aca="false">IF(OR(O$3="",Consolidado!$D353=""),0,IF(ISNUMBER(SEARCH(O$3,Consolidado!$D353)),IF(COUNTIFS(Consolidado!$AC$5:AC353,Consolidado!$AC353,Consolidado!$D$5:D353,"*"&amp;O$3&amp;"*")=1,1,0),0))</f>
        <v>0</v>
      </c>
      <c r="P353" s="0" t="n">
        <f aca="false">IF(OR(P$3="",Consolidado!$D353=""),0,IF(ISNUMBER(SEARCH(P$3,Consolidado!$D353)),IF(COUNTIFS(Consolidado!$AC$5:AC353,Consolidado!$AC353,Consolidado!$D$5:D353,"*"&amp;P$3&amp;"*")=1,1,0),0))</f>
        <v>0</v>
      </c>
      <c r="Q353" s="0" t="n">
        <f aca="false">IF(OR(Q$3="",Consolidado!$D353=""),0,IF(ISNUMBER(SEARCH(Q$3,Consolidado!$D353)),IF(COUNTIFS(Consolidado!$AC$5:AC353,Consolidado!$AC353,Consolidado!$D$5:D353,"*"&amp;Q$3&amp;"*")=1,1,0),0))</f>
        <v>0</v>
      </c>
      <c r="R353" s="0" t="n">
        <f aca="false">IF(OR(R$3="",Consolidado!$D353=""),0,IF(ISNUMBER(SEARCH(R$3,Consolidado!$D353)),IF(COUNTIFS(Consolidado!$AC$5:AC353,Consolidado!$AC353,Consolidado!$D$5:D353,"*"&amp;R$3&amp;"*")=1,1,0),0))</f>
        <v>0</v>
      </c>
      <c r="S353" s="0" t="n">
        <f aca="false">IF(OR(S$3="",Consolidado!$D353=""),0,IF(ISNUMBER(SEARCH(S$3,Consolidado!$D353)),IF(COUNTIFS(Consolidado!$AC$5:AC353,Consolidado!$AC353,Consolidado!$D$5:D353,"*"&amp;S$3&amp;"*")=1,1,0),0))</f>
        <v>0</v>
      </c>
      <c r="T353" s="0" t="n">
        <f aca="false">IF(OR(T$3="",Consolidado!$D353=""),0,IF(ISNUMBER(SEARCH(T$3,Consolidado!$D353)),IF(COUNTIFS(Consolidado!$AC$5:AC353,Consolidado!$AC353,Consolidado!$D$5:D353,"*"&amp;T$3&amp;"*")=1,1,0),0))</f>
        <v>0</v>
      </c>
      <c r="U353" s="0" t="n">
        <f aca="false">IF(OR(U$3="",Consolidado!$D353=""),0,IF(ISNUMBER(SEARCH(U$3,Consolidado!$D353)),IF(COUNTIFS(Consolidado!$AC$5:AC353,Consolidado!$AC353,Consolidado!$D$5:D353,"*"&amp;U$3&amp;"*")=1,1,0),0))</f>
        <v>0</v>
      </c>
      <c r="V353" s="0" t="n">
        <f aca="false">IF(OR(V$3="",Consolidado!$D353=""),0,IF(ISNUMBER(SEARCH(V$3,Consolidado!$D353)),IF(COUNTIFS(Consolidado!$AC$5:AC353,Consolidado!$AC353,Consolidado!$D$5:D353,"*"&amp;V$3&amp;"*")=1,1,0),0))</f>
        <v>0</v>
      </c>
      <c r="W353" s="0" t="n">
        <f aca="false">IF(OR(W$3="",Consolidado!$D353=""),0,IF(ISNUMBER(SEARCH(W$3,Consolidado!$D353)),IF(COUNTIFS(Consolidado!$AC$5:AC353,Consolidado!$AC353,Consolidado!$D$5:D353,"*"&amp;W$3&amp;"*")=1,1,0),0))</f>
        <v>0</v>
      </c>
      <c r="X353" s="0" t="n">
        <f aca="false">IF(OR(X$3="",Consolidado!$D353=""),0,IF(ISNUMBER(SEARCH(X$3,Consolidado!$D353)),IF(COUNTIFS(Consolidado!$AC$5:AC353,Consolidado!$AC353,Consolidado!$D$5:D353,"*"&amp;X$3&amp;"*")=1,1,0),0))</f>
        <v>0</v>
      </c>
      <c r="Y353" s="0" t="n">
        <f aca="false">IF(OR(Y$3="",Consolidado!$D353=""),0,IF(ISNUMBER(SEARCH(Y$3,Consolidado!$D353)),IF(COUNTIFS(Consolidado!$AC$5:AC353,Consolidado!$AC353,Consolidado!$D$5:D353,"*"&amp;Y$3&amp;"*")=1,1,0),0))</f>
        <v>0</v>
      </c>
      <c r="Z353" s="0" t="n">
        <f aca="false">IF(OR(Z$3="",Consolidado!$D353=""),0,IF(ISNUMBER(SEARCH(Z$3,Consolidado!$D353)),IF(COUNTIFS(Consolidado!$AC$5:AC353,Consolidado!$AC353,Consolidado!$D$5:D353,"*"&amp;Z$3&amp;"*")=1,1,0),0))</f>
        <v>0</v>
      </c>
      <c r="AA353" s="0" t="n">
        <f aca="false">IF(OR(AA$3="",Consolidado!$D353=""),0,IF(ISNUMBER(SEARCH(AA$3,Consolidado!$D353)),IF(COUNTIFS(Consolidado!$AC$5:AC353,Consolidado!$AC353,Consolidado!$D$5:D353,"*"&amp;AA$3&amp;"*")=1,1,0),0))</f>
        <v>0</v>
      </c>
      <c r="AB353" s="0" t="n">
        <f aca="false">IF(OR(AB$3="",Consolidado!$D353=""),0,IF(ISNUMBER(SEARCH(AB$3,Consolidado!$D353)),IF(COUNTIFS(Consolidado!$AC$5:AC353,Consolidado!$AC353,Consolidado!$D$5:D353,"*"&amp;AB$3&amp;"*")=1,1,0),0))</f>
        <v>0</v>
      </c>
      <c r="AC353" s="0" t="n">
        <f aca="false">IF(OR(AC$3="",Consolidado!$D353=""),0,IF(ISNUMBER(SEARCH(AC$3,Consolidado!$D353)),IF(COUNTIFS(Consolidado!$AC$5:AC353,Consolidado!$AC353,Consolidado!$D$5:D353,"*"&amp;AC$3&amp;"*")=1,1,0),0))</f>
        <v>0</v>
      </c>
      <c r="AD353" s="0" t="n">
        <f aca="false">IF(OR(AD$3="",Consolidado!$D353=""),0,IF(ISNUMBER(SEARCH(AD$3,Consolidado!$D353)),IF(COUNTIFS(Consolidado!$AC$5:AC353,Consolidado!$AC353,Consolidado!$D$5:D353,"*"&amp;AD$3&amp;"*")=1,1,0),0))</f>
        <v>0</v>
      </c>
      <c r="AE353" s="0" t="n">
        <f aca="false">IF(OR(AE$3="",Consolidado!$D353=""),0,IF(ISNUMBER(SEARCH(AE$3,Consolidado!$D353)),IF(COUNTIFS(Consolidado!$AC$5:AC353,Consolidado!$AC353,Consolidado!$D$5:D353,"*"&amp;AE$3&amp;"*")=1,1,0),0))</f>
        <v>0</v>
      </c>
      <c r="AF353" s="0" t="n">
        <f aca="false">IF(OR(AF$3="",Consolidado!$D353=""),0,IF(ISNUMBER(SEARCH(AF$3,Consolidado!$D353)),IF(COUNTIFS(Consolidado!$AC$5:AC353,Consolidado!$AC353,Consolidado!$D$5:D353,"*"&amp;AF$3&amp;"*")=1,1,0),0))</f>
        <v>0</v>
      </c>
      <c r="AG353" s="0" t="n">
        <f aca="false">IF(OR(AG$3="",Consolidado!$D353=""),0,IF(ISNUMBER(SEARCH(AG$3,Consolidado!$D353)),IF(COUNTIFS(Consolidado!$AC$5:AC353,Consolidado!$AC353,Consolidado!$D$5:D353,"*"&amp;AG$3&amp;"*")=1,1,0),0))</f>
        <v>0</v>
      </c>
      <c r="AH353" s="0" t="n">
        <f aca="false">IF(OR(AH$3="",Consolidado!$D353=""),0,IF(ISNUMBER(SEARCH(AH$3,Consolidado!$D353)),IF(COUNTIFS(Consolidado!$AC$5:AC353,Consolidado!$AC353,Consolidado!$D$5:D353,"*"&amp;AH$3&amp;"*")=1,1,0),0))</f>
        <v>0</v>
      </c>
      <c r="AI353" s="0" t="n">
        <f aca="false">IF(OR(AI$3="",Consolidado!$D353=""),0,IF(ISNUMBER(SEARCH(AI$3,Consolidado!$D353)),IF(COUNTIFS(Consolidado!$AC$5:AC353,Consolidado!$AC353,Consolidado!$D$5:D353,"*"&amp;AI$3&amp;"*")=1,1,0),0))</f>
        <v>0</v>
      </c>
      <c r="AJ353" s="0" t="n">
        <f aca="false">IF(OR(AJ$3="",Consolidado!$D353=""),0,IF(ISNUMBER(SEARCH(AJ$3,Consolidado!$D353)),IF(COUNTIFS(Consolidado!$AC$5:AC353,Consolidado!$AC353,Consolidado!$D$5:D353,"*"&amp;AJ$3&amp;"*")=1,1,0),0))</f>
        <v>0</v>
      </c>
      <c r="AK353" s="0" t="n">
        <f aca="false">IF(OR(AK$3="",Consolidado!$D353=""),0,IF(ISNUMBER(SEARCH(AK$3,Consolidado!$D353)),IF(COUNTIFS(Consolidado!$AC$5:AC353,Consolidado!$AC353,Consolidado!$D$5:D353,"*"&amp;AK$3&amp;"*")=1,1,0),0))</f>
        <v>0</v>
      </c>
      <c r="AL353" s="0" t="n">
        <f aca="false">IF(OR(AL$3="",Consolidado!$D353=""),0,IF(ISNUMBER(SEARCH(AL$3,Consolidado!$D353)),IF(COUNTIFS(Consolidado!$AC$5:AC353,Consolidado!$AC353,Consolidado!$D$5:D353,"*"&amp;AL$3&amp;"*")=1,1,0),0))</f>
        <v>0</v>
      </c>
      <c r="AM353" s="0" t="n">
        <f aca="false">IF(OR(AM$3="",Consolidado!$D353=""),0,IF(ISNUMBER(SEARCH(AM$3,Consolidado!$D353)),IF(COUNTIFS(Consolidado!$AC$5:AC353,Consolidado!$AC353,Consolidado!$D$5:D353,"*"&amp;AM$3&amp;"*")=1,1,0),0))</f>
        <v>0</v>
      </c>
      <c r="AN353" s="0" t="n">
        <f aca="false">IF(OR(AN$3="",Consolidado!$D353=""),0,IF(ISNUMBER(SEARCH(AN$3,Consolidado!$D353)),IF(COUNTIFS(Consolidado!$AC$5:AC353,Consolidado!$AC353,Consolidado!$D$5:D353,"*"&amp;AN$3&amp;"*")=1,1,0),0))</f>
        <v>0</v>
      </c>
      <c r="AO353" s="0" t="n">
        <f aca="false">IF(OR(AO$3="",Consolidado!$D353=""),0,IF(ISNUMBER(SEARCH(AO$3,Consolidado!$D353)),IF(COUNTIFS(Consolidado!$AC$5:AC353,Consolidado!$AC353,Consolidado!$D$5:D353,"*"&amp;AO$3&amp;"*")=1,1,0),0))</f>
        <v>0</v>
      </c>
    </row>
    <row r="354" customFormat="false" ht="15" hidden="false" customHeight="false" outlineLevel="0" collapsed="false">
      <c r="B354" s="0" t="n">
        <f aca="false">IF(OR(B$3="",Consolidado!$D354=""),0,IF(ISNUMBER(SEARCH(B$3,Consolidado!$D354)),IF(COUNTIFS(Consolidado!$AC$5:AC354,Consolidado!$AC354,Consolidado!$D$5:D354,"*"&amp;B$3&amp;"*")=1,1,0),0))</f>
        <v>0</v>
      </c>
      <c r="C354" s="0" t="n">
        <f aca="false">IF(OR(C$3="",Consolidado!$D354=""),0,IF(ISNUMBER(SEARCH(C$3,Consolidado!$D354)),IF(COUNTIFS(Consolidado!$AC$5:AC354,Consolidado!$AC354,Consolidado!$D$5:D354,"*"&amp;C$3&amp;"*")=1,1,0),0))</f>
        <v>0</v>
      </c>
      <c r="D354" s="0" t="n">
        <f aca="false">IF(OR(D$3="",Consolidado!$D354=""),0,IF(ISNUMBER(SEARCH(D$3,Consolidado!$D354)),IF(COUNTIFS(Consolidado!$AC$5:AC354,Consolidado!$AC354,Consolidado!$D$5:D354,"*"&amp;D$3&amp;"*")=1,1,0),0))</f>
        <v>0</v>
      </c>
      <c r="E354" s="0" t="n">
        <f aca="false">IF(OR(E$3="",Consolidado!$D354=""),0,IF(ISNUMBER(SEARCH(E$3,Consolidado!$D354)),IF(COUNTIFS(Consolidado!$AC$5:AC354,Consolidado!$AC354,Consolidado!$D$5:D354,"*"&amp;E$3&amp;"*")=1,1,0),0))</f>
        <v>0</v>
      </c>
      <c r="F354" s="0" t="n">
        <f aca="false">IF(OR(F$3="",Consolidado!$D354=""),0,IF(ISNUMBER(SEARCH(F$3,Consolidado!$D354)),IF(COUNTIFS(Consolidado!$AC$5:AC354,Consolidado!$AC354,Consolidado!$D$5:D354,"*"&amp;F$3&amp;"*")=1,1,0),0))</f>
        <v>0</v>
      </c>
      <c r="G354" s="0" t="n">
        <f aca="false">IF(OR(G$3="",Consolidado!$D354=""),0,IF(ISNUMBER(SEARCH(G$3,Consolidado!$D354)),IF(COUNTIFS(Consolidado!$AC$5:AC354,Consolidado!$AC354,Consolidado!$D$5:D354,"*"&amp;G$3&amp;"*")=1,1,0),0))</f>
        <v>0</v>
      </c>
      <c r="H354" s="0" t="n">
        <f aca="false">IF(OR(H$3="",Consolidado!$D354=""),0,IF(ISNUMBER(SEARCH(H$3,Consolidado!$D354)),IF(COUNTIFS(Consolidado!$AC$5:AC354,Consolidado!$AC354,Consolidado!$D$5:D354,"*"&amp;H$3&amp;"*")=1,1,0),0))</f>
        <v>0</v>
      </c>
      <c r="I354" s="0" t="n">
        <f aca="false">IF(OR(I$3="",Consolidado!$D354=""),0,IF(ISNUMBER(SEARCH(I$3,Consolidado!$D354)),IF(COUNTIFS(Consolidado!$AC$5:AC354,Consolidado!$AC354,Consolidado!$D$5:D354,"*"&amp;I$3&amp;"*")=1,1,0),0))</f>
        <v>0</v>
      </c>
      <c r="J354" s="0" t="n">
        <f aca="false">IF(OR(J$3="",Consolidado!$D354=""),0,IF(ISNUMBER(SEARCH(J$3,Consolidado!$D354)),IF(COUNTIFS(Consolidado!$AC$5:AC354,Consolidado!$AC354,Consolidado!$D$5:D354,"*"&amp;J$3&amp;"*")=1,1,0),0))</f>
        <v>0</v>
      </c>
      <c r="K354" s="0" t="n">
        <f aca="false">IF(OR(K$3="",Consolidado!$D354=""),0,IF(ISNUMBER(SEARCH(K$3,Consolidado!$D354)),IF(COUNTIFS(Consolidado!$AC$5:AC354,Consolidado!$AC354,Consolidado!$D$5:D354,"*"&amp;K$3&amp;"*")=1,1,0),0))</f>
        <v>0</v>
      </c>
      <c r="L354" s="0" t="n">
        <f aca="false">IF(OR(L$3="",Consolidado!$D354=""),0,IF(ISNUMBER(SEARCH(L$3,Consolidado!$D354)),IF(COUNTIFS(Consolidado!$AC$5:AC354,Consolidado!$AC354,Consolidado!$D$5:D354,"*"&amp;L$3&amp;"*")=1,1,0),0))</f>
        <v>0</v>
      </c>
      <c r="M354" s="0" t="n">
        <f aca="false">IF(OR(M$3="",Consolidado!$D354=""),0,IF(ISNUMBER(SEARCH(M$3,Consolidado!$D354)),IF(COUNTIFS(Consolidado!$AC$5:AC354,Consolidado!$AC354,Consolidado!$D$5:D354,"*"&amp;M$3&amp;"*")=1,1,0),0))</f>
        <v>0</v>
      </c>
      <c r="N354" s="0" t="n">
        <f aca="false">IF(OR(N$3="",Consolidado!$D354=""),0,IF(ISNUMBER(SEARCH(N$3,Consolidado!$D354)),IF(COUNTIFS(Consolidado!$AC$5:AC354,Consolidado!$AC354,Consolidado!$D$5:D354,"*"&amp;N$3&amp;"*")=1,1,0),0))</f>
        <v>0</v>
      </c>
      <c r="O354" s="0" t="n">
        <f aca="false">IF(OR(O$3="",Consolidado!$D354=""),0,IF(ISNUMBER(SEARCH(O$3,Consolidado!$D354)),IF(COUNTIFS(Consolidado!$AC$5:AC354,Consolidado!$AC354,Consolidado!$D$5:D354,"*"&amp;O$3&amp;"*")=1,1,0),0))</f>
        <v>0</v>
      </c>
      <c r="P354" s="0" t="n">
        <f aca="false">IF(OR(P$3="",Consolidado!$D354=""),0,IF(ISNUMBER(SEARCH(P$3,Consolidado!$D354)),IF(COUNTIFS(Consolidado!$AC$5:AC354,Consolidado!$AC354,Consolidado!$D$5:D354,"*"&amp;P$3&amp;"*")=1,1,0),0))</f>
        <v>0</v>
      </c>
      <c r="Q354" s="0" t="n">
        <f aca="false">IF(OR(Q$3="",Consolidado!$D354=""),0,IF(ISNUMBER(SEARCH(Q$3,Consolidado!$D354)),IF(COUNTIFS(Consolidado!$AC$5:AC354,Consolidado!$AC354,Consolidado!$D$5:D354,"*"&amp;Q$3&amp;"*")=1,1,0),0))</f>
        <v>0</v>
      </c>
      <c r="R354" s="0" t="n">
        <f aca="false">IF(OR(R$3="",Consolidado!$D354=""),0,IF(ISNUMBER(SEARCH(R$3,Consolidado!$D354)),IF(COUNTIFS(Consolidado!$AC$5:AC354,Consolidado!$AC354,Consolidado!$D$5:D354,"*"&amp;R$3&amp;"*")=1,1,0),0))</f>
        <v>0</v>
      </c>
      <c r="S354" s="0" t="n">
        <f aca="false">IF(OR(S$3="",Consolidado!$D354=""),0,IF(ISNUMBER(SEARCH(S$3,Consolidado!$D354)),IF(COUNTIFS(Consolidado!$AC$5:AC354,Consolidado!$AC354,Consolidado!$D$5:D354,"*"&amp;S$3&amp;"*")=1,1,0),0))</f>
        <v>0</v>
      </c>
      <c r="T354" s="0" t="n">
        <f aca="false">IF(OR(T$3="",Consolidado!$D354=""),0,IF(ISNUMBER(SEARCH(T$3,Consolidado!$D354)),IF(COUNTIFS(Consolidado!$AC$5:AC354,Consolidado!$AC354,Consolidado!$D$5:D354,"*"&amp;T$3&amp;"*")=1,1,0),0))</f>
        <v>0</v>
      </c>
      <c r="U354" s="0" t="n">
        <f aca="false">IF(OR(U$3="",Consolidado!$D354=""),0,IF(ISNUMBER(SEARCH(U$3,Consolidado!$D354)),IF(COUNTIFS(Consolidado!$AC$5:AC354,Consolidado!$AC354,Consolidado!$D$5:D354,"*"&amp;U$3&amp;"*")=1,1,0),0))</f>
        <v>0</v>
      </c>
      <c r="V354" s="0" t="n">
        <f aca="false">IF(OR(V$3="",Consolidado!$D354=""),0,IF(ISNUMBER(SEARCH(V$3,Consolidado!$D354)),IF(COUNTIFS(Consolidado!$AC$5:AC354,Consolidado!$AC354,Consolidado!$D$5:D354,"*"&amp;V$3&amp;"*")=1,1,0),0))</f>
        <v>0</v>
      </c>
      <c r="W354" s="0" t="n">
        <f aca="false">IF(OR(W$3="",Consolidado!$D354=""),0,IF(ISNUMBER(SEARCH(W$3,Consolidado!$D354)),IF(COUNTIFS(Consolidado!$AC$5:AC354,Consolidado!$AC354,Consolidado!$D$5:D354,"*"&amp;W$3&amp;"*")=1,1,0),0))</f>
        <v>0</v>
      </c>
      <c r="X354" s="0" t="n">
        <f aca="false">IF(OR(X$3="",Consolidado!$D354=""),0,IF(ISNUMBER(SEARCH(X$3,Consolidado!$D354)),IF(COUNTIFS(Consolidado!$AC$5:AC354,Consolidado!$AC354,Consolidado!$D$5:D354,"*"&amp;X$3&amp;"*")=1,1,0),0))</f>
        <v>0</v>
      </c>
      <c r="Y354" s="0" t="n">
        <f aca="false">IF(OR(Y$3="",Consolidado!$D354=""),0,IF(ISNUMBER(SEARCH(Y$3,Consolidado!$D354)),IF(COUNTIFS(Consolidado!$AC$5:AC354,Consolidado!$AC354,Consolidado!$D$5:D354,"*"&amp;Y$3&amp;"*")=1,1,0),0))</f>
        <v>0</v>
      </c>
      <c r="Z354" s="0" t="n">
        <f aca="false">IF(OR(Z$3="",Consolidado!$D354=""),0,IF(ISNUMBER(SEARCH(Z$3,Consolidado!$D354)),IF(COUNTIFS(Consolidado!$AC$5:AC354,Consolidado!$AC354,Consolidado!$D$5:D354,"*"&amp;Z$3&amp;"*")=1,1,0),0))</f>
        <v>0</v>
      </c>
      <c r="AA354" s="0" t="n">
        <f aca="false">IF(OR(AA$3="",Consolidado!$D354=""),0,IF(ISNUMBER(SEARCH(AA$3,Consolidado!$D354)),IF(COUNTIFS(Consolidado!$AC$5:AC354,Consolidado!$AC354,Consolidado!$D$5:D354,"*"&amp;AA$3&amp;"*")=1,1,0),0))</f>
        <v>0</v>
      </c>
      <c r="AB354" s="0" t="n">
        <f aca="false">IF(OR(AB$3="",Consolidado!$D354=""),0,IF(ISNUMBER(SEARCH(AB$3,Consolidado!$D354)),IF(COUNTIFS(Consolidado!$AC$5:AC354,Consolidado!$AC354,Consolidado!$D$5:D354,"*"&amp;AB$3&amp;"*")=1,1,0),0))</f>
        <v>0</v>
      </c>
      <c r="AC354" s="0" t="n">
        <f aca="false">IF(OR(AC$3="",Consolidado!$D354=""),0,IF(ISNUMBER(SEARCH(AC$3,Consolidado!$D354)),IF(COUNTIFS(Consolidado!$AC$5:AC354,Consolidado!$AC354,Consolidado!$D$5:D354,"*"&amp;AC$3&amp;"*")=1,1,0),0))</f>
        <v>0</v>
      </c>
      <c r="AD354" s="0" t="n">
        <f aca="false">IF(OR(AD$3="",Consolidado!$D354=""),0,IF(ISNUMBER(SEARCH(AD$3,Consolidado!$D354)),IF(COUNTIFS(Consolidado!$AC$5:AC354,Consolidado!$AC354,Consolidado!$D$5:D354,"*"&amp;AD$3&amp;"*")=1,1,0),0))</f>
        <v>0</v>
      </c>
      <c r="AE354" s="0" t="n">
        <f aca="false">IF(OR(AE$3="",Consolidado!$D354=""),0,IF(ISNUMBER(SEARCH(AE$3,Consolidado!$D354)),IF(COUNTIFS(Consolidado!$AC$5:AC354,Consolidado!$AC354,Consolidado!$D$5:D354,"*"&amp;AE$3&amp;"*")=1,1,0),0))</f>
        <v>0</v>
      </c>
      <c r="AF354" s="0" t="n">
        <f aca="false">IF(OR(AF$3="",Consolidado!$D354=""),0,IF(ISNUMBER(SEARCH(AF$3,Consolidado!$D354)),IF(COUNTIFS(Consolidado!$AC$5:AC354,Consolidado!$AC354,Consolidado!$D$5:D354,"*"&amp;AF$3&amp;"*")=1,1,0),0))</f>
        <v>0</v>
      </c>
      <c r="AG354" s="0" t="n">
        <f aca="false">IF(OR(AG$3="",Consolidado!$D354=""),0,IF(ISNUMBER(SEARCH(AG$3,Consolidado!$D354)),IF(COUNTIFS(Consolidado!$AC$5:AC354,Consolidado!$AC354,Consolidado!$D$5:D354,"*"&amp;AG$3&amp;"*")=1,1,0),0))</f>
        <v>0</v>
      </c>
      <c r="AH354" s="0" t="n">
        <f aca="false">IF(OR(AH$3="",Consolidado!$D354=""),0,IF(ISNUMBER(SEARCH(AH$3,Consolidado!$D354)),IF(COUNTIFS(Consolidado!$AC$5:AC354,Consolidado!$AC354,Consolidado!$D$5:D354,"*"&amp;AH$3&amp;"*")=1,1,0),0))</f>
        <v>0</v>
      </c>
      <c r="AI354" s="0" t="n">
        <f aca="false">IF(OR(AI$3="",Consolidado!$D354=""),0,IF(ISNUMBER(SEARCH(AI$3,Consolidado!$D354)),IF(COUNTIFS(Consolidado!$AC$5:AC354,Consolidado!$AC354,Consolidado!$D$5:D354,"*"&amp;AI$3&amp;"*")=1,1,0),0))</f>
        <v>0</v>
      </c>
      <c r="AJ354" s="0" t="n">
        <f aca="false">IF(OR(AJ$3="",Consolidado!$D354=""),0,IF(ISNUMBER(SEARCH(AJ$3,Consolidado!$D354)),IF(COUNTIFS(Consolidado!$AC$5:AC354,Consolidado!$AC354,Consolidado!$D$5:D354,"*"&amp;AJ$3&amp;"*")=1,1,0),0))</f>
        <v>0</v>
      </c>
      <c r="AK354" s="0" t="n">
        <f aca="false">IF(OR(AK$3="",Consolidado!$D354=""),0,IF(ISNUMBER(SEARCH(AK$3,Consolidado!$D354)),IF(COUNTIFS(Consolidado!$AC$5:AC354,Consolidado!$AC354,Consolidado!$D$5:D354,"*"&amp;AK$3&amp;"*")=1,1,0),0))</f>
        <v>0</v>
      </c>
      <c r="AL354" s="0" t="n">
        <f aca="false">IF(OR(AL$3="",Consolidado!$D354=""),0,IF(ISNUMBER(SEARCH(AL$3,Consolidado!$D354)),IF(COUNTIFS(Consolidado!$AC$5:AC354,Consolidado!$AC354,Consolidado!$D$5:D354,"*"&amp;AL$3&amp;"*")=1,1,0),0))</f>
        <v>0</v>
      </c>
      <c r="AM354" s="0" t="n">
        <f aca="false">IF(OR(AM$3="",Consolidado!$D354=""),0,IF(ISNUMBER(SEARCH(AM$3,Consolidado!$D354)),IF(COUNTIFS(Consolidado!$AC$5:AC354,Consolidado!$AC354,Consolidado!$D$5:D354,"*"&amp;AM$3&amp;"*")=1,1,0),0))</f>
        <v>0</v>
      </c>
      <c r="AN354" s="0" t="n">
        <f aca="false">IF(OR(AN$3="",Consolidado!$D354=""),0,IF(ISNUMBER(SEARCH(AN$3,Consolidado!$D354)),IF(COUNTIFS(Consolidado!$AC$5:AC354,Consolidado!$AC354,Consolidado!$D$5:D354,"*"&amp;AN$3&amp;"*")=1,1,0),0))</f>
        <v>0</v>
      </c>
      <c r="AO354" s="0" t="n">
        <f aca="false">IF(OR(AO$3="",Consolidado!$D354=""),0,IF(ISNUMBER(SEARCH(AO$3,Consolidado!$D354)),IF(COUNTIFS(Consolidado!$AC$5:AC354,Consolidado!$AC354,Consolidado!$D$5:D354,"*"&amp;AO$3&amp;"*")=1,1,0),0))</f>
        <v>0</v>
      </c>
    </row>
    <row r="355" customFormat="false" ht="15" hidden="false" customHeight="false" outlineLevel="0" collapsed="false">
      <c r="B355" s="0" t="n">
        <f aca="false">IF(OR(B$3="",Consolidado!$D355=""),0,IF(ISNUMBER(SEARCH(B$3,Consolidado!$D355)),IF(COUNTIFS(Consolidado!$AC$5:AC355,Consolidado!$AC355,Consolidado!$D$5:D355,"*"&amp;B$3&amp;"*")=1,1,0),0))</f>
        <v>0</v>
      </c>
      <c r="C355" s="0" t="n">
        <f aca="false">IF(OR(C$3="",Consolidado!$D355=""),0,IF(ISNUMBER(SEARCH(C$3,Consolidado!$D355)),IF(COUNTIFS(Consolidado!$AC$5:AC355,Consolidado!$AC355,Consolidado!$D$5:D355,"*"&amp;C$3&amp;"*")=1,1,0),0))</f>
        <v>0</v>
      </c>
      <c r="D355" s="0" t="n">
        <f aca="false">IF(OR(D$3="",Consolidado!$D355=""),0,IF(ISNUMBER(SEARCH(D$3,Consolidado!$D355)),IF(COUNTIFS(Consolidado!$AC$5:AC355,Consolidado!$AC355,Consolidado!$D$5:D355,"*"&amp;D$3&amp;"*")=1,1,0),0))</f>
        <v>0</v>
      </c>
      <c r="E355" s="0" t="n">
        <f aca="false">IF(OR(E$3="",Consolidado!$D355=""),0,IF(ISNUMBER(SEARCH(E$3,Consolidado!$D355)),IF(COUNTIFS(Consolidado!$AC$5:AC355,Consolidado!$AC355,Consolidado!$D$5:D355,"*"&amp;E$3&amp;"*")=1,1,0),0))</f>
        <v>0</v>
      </c>
      <c r="F355" s="0" t="n">
        <f aca="false">IF(OR(F$3="",Consolidado!$D355=""),0,IF(ISNUMBER(SEARCH(F$3,Consolidado!$D355)),IF(COUNTIFS(Consolidado!$AC$5:AC355,Consolidado!$AC355,Consolidado!$D$5:D355,"*"&amp;F$3&amp;"*")=1,1,0),0))</f>
        <v>0</v>
      </c>
      <c r="G355" s="0" t="n">
        <f aca="false">IF(OR(G$3="",Consolidado!$D355=""),0,IF(ISNUMBER(SEARCH(G$3,Consolidado!$D355)),IF(COUNTIFS(Consolidado!$AC$5:AC355,Consolidado!$AC355,Consolidado!$D$5:D355,"*"&amp;G$3&amp;"*")=1,1,0),0))</f>
        <v>0</v>
      </c>
      <c r="H355" s="0" t="n">
        <f aca="false">IF(OR(H$3="",Consolidado!$D355=""),0,IF(ISNUMBER(SEARCH(H$3,Consolidado!$D355)),IF(COUNTIFS(Consolidado!$AC$5:AC355,Consolidado!$AC355,Consolidado!$D$5:D355,"*"&amp;H$3&amp;"*")=1,1,0),0))</f>
        <v>0</v>
      </c>
      <c r="I355" s="0" t="n">
        <f aca="false">IF(OR(I$3="",Consolidado!$D355=""),0,IF(ISNUMBER(SEARCH(I$3,Consolidado!$D355)),IF(COUNTIFS(Consolidado!$AC$5:AC355,Consolidado!$AC355,Consolidado!$D$5:D355,"*"&amp;I$3&amp;"*")=1,1,0),0))</f>
        <v>0</v>
      </c>
      <c r="J355" s="0" t="n">
        <f aca="false">IF(OR(J$3="",Consolidado!$D355=""),0,IF(ISNUMBER(SEARCH(J$3,Consolidado!$D355)),IF(COUNTIFS(Consolidado!$AC$5:AC355,Consolidado!$AC355,Consolidado!$D$5:D355,"*"&amp;J$3&amp;"*")=1,1,0),0))</f>
        <v>0</v>
      </c>
      <c r="K355" s="0" t="n">
        <f aca="false">IF(OR(K$3="",Consolidado!$D355=""),0,IF(ISNUMBER(SEARCH(K$3,Consolidado!$D355)),IF(COUNTIFS(Consolidado!$AC$5:AC355,Consolidado!$AC355,Consolidado!$D$5:D355,"*"&amp;K$3&amp;"*")=1,1,0),0))</f>
        <v>0</v>
      </c>
      <c r="L355" s="0" t="n">
        <f aca="false">IF(OR(L$3="",Consolidado!$D355=""),0,IF(ISNUMBER(SEARCH(L$3,Consolidado!$D355)),IF(COUNTIFS(Consolidado!$AC$5:AC355,Consolidado!$AC355,Consolidado!$D$5:D355,"*"&amp;L$3&amp;"*")=1,1,0),0))</f>
        <v>0</v>
      </c>
      <c r="M355" s="0" t="n">
        <f aca="false">IF(OR(M$3="",Consolidado!$D355=""),0,IF(ISNUMBER(SEARCH(M$3,Consolidado!$D355)),IF(COUNTIFS(Consolidado!$AC$5:AC355,Consolidado!$AC355,Consolidado!$D$5:D355,"*"&amp;M$3&amp;"*")=1,1,0),0))</f>
        <v>0</v>
      </c>
      <c r="N355" s="0" t="n">
        <f aca="false">IF(OR(N$3="",Consolidado!$D355=""),0,IF(ISNUMBER(SEARCH(N$3,Consolidado!$D355)),IF(COUNTIFS(Consolidado!$AC$5:AC355,Consolidado!$AC355,Consolidado!$D$5:D355,"*"&amp;N$3&amp;"*")=1,1,0),0))</f>
        <v>0</v>
      </c>
      <c r="O355" s="0" t="n">
        <f aca="false">IF(OR(O$3="",Consolidado!$D355=""),0,IF(ISNUMBER(SEARCH(O$3,Consolidado!$D355)),IF(COUNTIFS(Consolidado!$AC$5:AC355,Consolidado!$AC355,Consolidado!$D$5:D355,"*"&amp;O$3&amp;"*")=1,1,0),0))</f>
        <v>0</v>
      </c>
      <c r="P355" s="0" t="n">
        <f aca="false">IF(OR(P$3="",Consolidado!$D355=""),0,IF(ISNUMBER(SEARCH(P$3,Consolidado!$D355)),IF(COUNTIFS(Consolidado!$AC$5:AC355,Consolidado!$AC355,Consolidado!$D$5:D355,"*"&amp;P$3&amp;"*")=1,1,0),0))</f>
        <v>0</v>
      </c>
      <c r="Q355" s="0" t="n">
        <f aca="false">IF(OR(Q$3="",Consolidado!$D355=""),0,IF(ISNUMBER(SEARCH(Q$3,Consolidado!$D355)),IF(COUNTIFS(Consolidado!$AC$5:AC355,Consolidado!$AC355,Consolidado!$D$5:D355,"*"&amp;Q$3&amp;"*")=1,1,0),0))</f>
        <v>0</v>
      </c>
      <c r="R355" s="0" t="n">
        <f aca="false">IF(OR(R$3="",Consolidado!$D355=""),0,IF(ISNUMBER(SEARCH(R$3,Consolidado!$D355)),IF(COUNTIFS(Consolidado!$AC$5:AC355,Consolidado!$AC355,Consolidado!$D$5:D355,"*"&amp;R$3&amp;"*")=1,1,0),0))</f>
        <v>0</v>
      </c>
      <c r="S355" s="0" t="n">
        <f aca="false">IF(OR(S$3="",Consolidado!$D355=""),0,IF(ISNUMBER(SEARCH(S$3,Consolidado!$D355)),IF(COUNTIFS(Consolidado!$AC$5:AC355,Consolidado!$AC355,Consolidado!$D$5:D355,"*"&amp;S$3&amp;"*")=1,1,0),0))</f>
        <v>0</v>
      </c>
      <c r="T355" s="0" t="n">
        <f aca="false">IF(OR(T$3="",Consolidado!$D355=""),0,IF(ISNUMBER(SEARCH(T$3,Consolidado!$D355)),IF(COUNTIFS(Consolidado!$AC$5:AC355,Consolidado!$AC355,Consolidado!$D$5:D355,"*"&amp;T$3&amp;"*")=1,1,0),0))</f>
        <v>0</v>
      </c>
      <c r="U355" s="0" t="n">
        <f aca="false">IF(OR(U$3="",Consolidado!$D355=""),0,IF(ISNUMBER(SEARCH(U$3,Consolidado!$D355)),IF(COUNTIFS(Consolidado!$AC$5:AC355,Consolidado!$AC355,Consolidado!$D$5:D355,"*"&amp;U$3&amp;"*")=1,1,0),0))</f>
        <v>0</v>
      </c>
      <c r="V355" s="0" t="n">
        <f aca="false">IF(OR(V$3="",Consolidado!$D355=""),0,IF(ISNUMBER(SEARCH(V$3,Consolidado!$D355)),IF(COUNTIFS(Consolidado!$AC$5:AC355,Consolidado!$AC355,Consolidado!$D$5:D355,"*"&amp;V$3&amp;"*")=1,1,0),0))</f>
        <v>0</v>
      </c>
      <c r="W355" s="0" t="n">
        <f aca="false">IF(OR(W$3="",Consolidado!$D355=""),0,IF(ISNUMBER(SEARCH(W$3,Consolidado!$D355)),IF(COUNTIFS(Consolidado!$AC$5:AC355,Consolidado!$AC355,Consolidado!$D$5:D355,"*"&amp;W$3&amp;"*")=1,1,0),0))</f>
        <v>0</v>
      </c>
      <c r="X355" s="0" t="n">
        <f aca="false">IF(OR(X$3="",Consolidado!$D355=""),0,IF(ISNUMBER(SEARCH(X$3,Consolidado!$D355)),IF(COUNTIFS(Consolidado!$AC$5:AC355,Consolidado!$AC355,Consolidado!$D$5:D355,"*"&amp;X$3&amp;"*")=1,1,0),0))</f>
        <v>0</v>
      </c>
      <c r="Y355" s="0" t="n">
        <f aca="false">IF(OR(Y$3="",Consolidado!$D355=""),0,IF(ISNUMBER(SEARCH(Y$3,Consolidado!$D355)),IF(COUNTIFS(Consolidado!$AC$5:AC355,Consolidado!$AC355,Consolidado!$D$5:D355,"*"&amp;Y$3&amp;"*")=1,1,0),0))</f>
        <v>0</v>
      </c>
      <c r="Z355" s="0" t="n">
        <f aca="false">IF(OR(Z$3="",Consolidado!$D355=""),0,IF(ISNUMBER(SEARCH(Z$3,Consolidado!$D355)),IF(COUNTIFS(Consolidado!$AC$5:AC355,Consolidado!$AC355,Consolidado!$D$5:D355,"*"&amp;Z$3&amp;"*")=1,1,0),0))</f>
        <v>0</v>
      </c>
      <c r="AA355" s="0" t="n">
        <f aca="false">IF(OR(AA$3="",Consolidado!$D355=""),0,IF(ISNUMBER(SEARCH(AA$3,Consolidado!$D355)),IF(COUNTIFS(Consolidado!$AC$5:AC355,Consolidado!$AC355,Consolidado!$D$5:D355,"*"&amp;AA$3&amp;"*")=1,1,0),0))</f>
        <v>0</v>
      </c>
      <c r="AB355" s="0" t="n">
        <f aca="false">IF(OR(AB$3="",Consolidado!$D355=""),0,IF(ISNUMBER(SEARCH(AB$3,Consolidado!$D355)),IF(COUNTIFS(Consolidado!$AC$5:AC355,Consolidado!$AC355,Consolidado!$D$5:D355,"*"&amp;AB$3&amp;"*")=1,1,0),0))</f>
        <v>0</v>
      </c>
      <c r="AC355" s="0" t="n">
        <f aca="false">IF(OR(AC$3="",Consolidado!$D355=""),0,IF(ISNUMBER(SEARCH(AC$3,Consolidado!$D355)),IF(COUNTIFS(Consolidado!$AC$5:AC355,Consolidado!$AC355,Consolidado!$D$5:D355,"*"&amp;AC$3&amp;"*")=1,1,0),0))</f>
        <v>0</v>
      </c>
      <c r="AD355" s="0" t="n">
        <f aca="false">IF(OR(AD$3="",Consolidado!$D355=""),0,IF(ISNUMBER(SEARCH(AD$3,Consolidado!$D355)),IF(COUNTIFS(Consolidado!$AC$5:AC355,Consolidado!$AC355,Consolidado!$D$5:D355,"*"&amp;AD$3&amp;"*")=1,1,0),0))</f>
        <v>0</v>
      </c>
      <c r="AE355" s="0" t="n">
        <f aca="false">IF(OR(AE$3="",Consolidado!$D355=""),0,IF(ISNUMBER(SEARCH(AE$3,Consolidado!$D355)),IF(COUNTIFS(Consolidado!$AC$5:AC355,Consolidado!$AC355,Consolidado!$D$5:D355,"*"&amp;AE$3&amp;"*")=1,1,0),0))</f>
        <v>0</v>
      </c>
      <c r="AF355" s="0" t="n">
        <f aca="false">IF(OR(AF$3="",Consolidado!$D355=""),0,IF(ISNUMBER(SEARCH(AF$3,Consolidado!$D355)),IF(COUNTIFS(Consolidado!$AC$5:AC355,Consolidado!$AC355,Consolidado!$D$5:D355,"*"&amp;AF$3&amp;"*")=1,1,0),0))</f>
        <v>0</v>
      </c>
      <c r="AG355" s="0" t="n">
        <f aca="false">IF(OR(AG$3="",Consolidado!$D355=""),0,IF(ISNUMBER(SEARCH(AG$3,Consolidado!$D355)),IF(COUNTIFS(Consolidado!$AC$5:AC355,Consolidado!$AC355,Consolidado!$D$5:D355,"*"&amp;AG$3&amp;"*")=1,1,0),0))</f>
        <v>0</v>
      </c>
      <c r="AH355" s="0" t="n">
        <f aca="false">IF(OR(AH$3="",Consolidado!$D355=""),0,IF(ISNUMBER(SEARCH(AH$3,Consolidado!$D355)),IF(COUNTIFS(Consolidado!$AC$5:AC355,Consolidado!$AC355,Consolidado!$D$5:D355,"*"&amp;AH$3&amp;"*")=1,1,0),0))</f>
        <v>0</v>
      </c>
      <c r="AI355" s="0" t="n">
        <f aca="false">IF(OR(AI$3="",Consolidado!$D355=""),0,IF(ISNUMBER(SEARCH(AI$3,Consolidado!$D355)),IF(COUNTIFS(Consolidado!$AC$5:AC355,Consolidado!$AC355,Consolidado!$D$5:D355,"*"&amp;AI$3&amp;"*")=1,1,0),0))</f>
        <v>0</v>
      </c>
      <c r="AJ355" s="0" t="n">
        <f aca="false">IF(OR(AJ$3="",Consolidado!$D355=""),0,IF(ISNUMBER(SEARCH(AJ$3,Consolidado!$D355)),IF(COUNTIFS(Consolidado!$AC$5:AC355,Consolidado!$AC355,Consolidado!$D$5:D355,"*"&amp;AJ$3&amp;"*")=1,1,0),0))</f>
        <v>0</v>
      </c>
      <c r="AK355" s="0" t="n">
        <f aca="false">IF(OR(AK$3="",Consolidado!$D355=""),0,IF(ISNUMBER(SEARCH(AK$3,Consolidado!$D355)),IF(COUNTIFS(Consolidado!$AC$5:AC355,Consolidado!$AC355,Consolidado!$D$5:D355,"*"&amp;AK$3&amp;"*")=1,1,0),0))</f>
        <v>0</v>
      </c>
      <c r="AL355" s="0" t="n">
        <f aca="false">IF(OR(AL$3="",Consolidado!$D355=""),0,IF(ISNUMBER(SEARCH(AL$3,Consolidado!$D355)),IF(COUNTIFS(Consolidado!$AC$5:AC355,Consolidado!$AC355,Consolidado!$D$5:D355,"*"&amp;AL$3&amp;"*")=1,1,0),0))</f>
        <v>0</v>
      </c>
      <c r="AM355" s="0" t="n">
        <f aca="false">IF(OR(AM$3="",Consolidado!$D355=""),0,IF(ISNUMBER(SEARCH(AM$3,Consolidado!$D355)),IF(COUNTIFS(Consolidado!$AC$5:AC355,Consolidado!$AC355,Consolidado!$D$5:D355,"*"&amp;AM$3&amp;"*")=1,1,0),0))</f>
        <v>0</v>
      </c>
      <c r="AN355" s="0" t="n">
        <f aca="false">IF(OR(AN$3="",Consolidado!$D355=""),0,IF(ISNUMBER(SEARCH(AN$3,Consolidado!$D355)),IF(COUNTIFS(Consolidado!$AC$5:AC355,Consolidado!$AC355,Consolidado!$D$5:D355,"*"&amp;AN$3&amp;"*")=1,1,0),0))</f>
        <v>0</v>
      </c>
      <c r="AO355" s="0" t="n">
        <f aca="false">IF(OR(AO$3="",Consolidado!$D355=""),0,IF(ISNUMBER(SEARCH(AO$3,Consolidado!$D355)),IF(COUNTIFS(Consolidado!$AC$5:AC355,Consolidado!$AC355,Consolidado!$D$5:D355,"*"&amp;AO$3&amp;"*")=1,1,0),0))</f>
        <v>0</v>
      </c>
    </row>
    <row r="356" customFormat="false" ht="15" hidden="false" customHeight="false" outlineLevel="0" collapsed="false">
      <c r="B356" s="0" t="n">
        <f aca="false">IF(OR(B$3="",Consolidado!$D356=""),0,IF(ISNUMBER(SEARCH(B$3,Consolidado!$D356)),IF(COUNTIFS(Consolidado!$AC$5:AC356,Consolidado!$AC356,Consolidado!$D$5:D356,"*"&amp;B$3&amp;"*")=1,1,0),0))</f>
        <v>0</v>
      </c>
      <c r="C356" s="0" t="n">
        <f aca="false">IF(OR(C$3="",Consolidado!$D356=""),0,IF(ISNUMBER(SEARCH(C$3,Consolidado!$D356)),IF(COUNTIFS(Consolidado!$AC$5:AC356,Consolidado!$AC356,Consolidado!$D$5:D356,"*"&amp;C$3&amp;"*")=1,1,0),0))</f>
        <v>0</v>
      </c>
      <c r="D356" s="0" t="n">
        <f aca="false">IF(OR(D$3="",Consolidado!$D356=""),0,IF(ISNUMBER(SEARCH(D$3,Consolidado!$D356)),IF(COUNTIFS(Consolidado!$AC$5:AC356,Consolidado!$AC356,Consolidado!$D$5:D356,"*"&amp;D$3&amp;"*")=1,1,0),0))</f>
        <v>0</v>
      </c>
      <c r="E356" s="0" t="n">
        <f aca="false">IF(OR(E$3="",Consolidado!$D356=""),0,IF(ISNUMBER(SEARCH(E$3,Consolidado!$D356)),IF(COUNTIFS(Consolidado!$AC$5:AC356,Consolidado!$AC356,Consolidado!$D$5:D356,"*"&amp;E$3&amp;"*")=1,1,0),0))</f>
        <v>0</v>
      </c>
      <c r="F356" s="0" t="n">
        <f aca="false">IF(OR(F$3="",Consolidado!$D356=""),0,IF(ISNUMBER(SEARCH(F$3,Consolidado!$D356)),IF(COUNTIFS(Consolidado!$AC$5:AC356,Consolidado!$AC356,Consolidado!$D$5:D356,"*"&amp;F$3&amp;"*")=1,1,0),0))</f>
        <v>0</v>
      </c>
      <c r="G356" s="0" t="n">
        <f aca="false">IF(OR(G$3="",Consolidado!$D356=""),0,IF(ISNUMBER(SEARCH(G$3,Consolidado!$D356)),IF(COUNTIFS(Consolidado!$AC$5:AC356,Consolidado!$AC356,Consolidado!$D$5:D356,"*"&amp;G$3&amp;"*")=1,1,0),0))</f>
        <v>0</v>
      </c>
      <c r="H356" s="0" t="n">
        <f aca="false">IF(OR(H$3="",Consolidado!$D356=""),0,IF(ISNUMBER(SEARCH(H$3,Consolidado!$D356)),IF(COUNTIFS(Consolidado!$AC$5:AC356,Consolidado!$AC356,Consolidado!$D$5:D356,"*"&amp;H$3&amp;"*")=1,1,0),0))</f>
        <v>0</v>
      </c>
      <c r="I356" s="0" t="n">
        <f aca="false">IF(OR(I$3="",Consolidado!$D356=""),0,IF(ISNUMBER(SEARCH(I$3,Consolidado!$D356)),IF(COUNTIFS(Consolidado!$AC$5:AC356,Consolidado!$AC356,Consolidado!$D$5:D356,"*"&amp;I$3&amp;"*")=1,1,0),0))</f>
        <v>0</v>
      </c>
      <c r="J356" s="0" t="n">
        <f aca="false">IF(OR(J$3="",Consolidado!$D356=""),0,IF(ISNUMBER(SEARCH(J$3,Consolidado!$D356)),IF(COUNTIFS(Consolidado!$AC$5:AC356,Consolidado!$AC356,Consolidado!$D$5:D356,"*"&amp;J$3&amp;"*")=1,1,0),0))</f>
        <v>0</v>
      </c>
      <c r="K356" s="0" t="n">
        <f aca="false">IF(OR(K$3="",Consolidado!$D356=""),0,IF(ISNUMBER(SEARCH(K$3,Consolidado!$D356)),IF(COUNTIFS(Consolidado!$AC$5:AC356,Consolidado!$AC356,Consolidado!$D$5:D356,"*"&amp;K$3&amp;"*")=1,1,0),0))</f>
        <v>0</v>
      </c>
      <c r="L356" s="0" t="n">
        <f aca="false">IF(OR(L$3="",Consolidado!$D356=""),0,IF(ISNUMBER(SEARCH(L$3,Consolidado!$D356)),IF(COUNTIFS(Consolidado!$AC$5:AC356,Consolidado!$AC356,Consolidado!$D$5:D356,"*"&amp;L$3&amp;"*")=1,1,0),0))</f>
        <v>0</v>
      </c>
      <c r="M356" s="0" t="n">
        <f aca="false">IF(OR(M$3="",Consolidado!$D356=""),0,IF(ISNUMBER(SEARCH(M$3,Consolidado!$D356)),IF(COUNTIFS(Consolidado!$AC$5:AC356,Consolidado!$AC356,Consolidado!$D$5:D356,"*"&amp;M$3&amp;"*")=1,1,0),0))</f>
        <v>0</v>
      </c>
      <c r="N356" s="0" t="n">
        <f aca="false">IF(OR(N$3="",Consolidado!$D356=""),0,IF(ISNUMBER(SEARCH(N$3,Consolidado!$D356)),IF(COUNTIFS(Consolidado!$AC$5:AC356,Consolidado!$AC356,Consolidado!$D$5:D356,"*"&amp;N$3&amp;"*")=1,1,0),0))</f>
        <v>0</v>
      </c>
      <c r="O356" s="0" t="n">
        <f aca="false">IF(OR(O$3="",Consolidado!$D356=""),0,IF(ISNUMBER(SEARCH(O$3,Consolidado!$D356)),IF(COUNTIFS(Consolidado!$AC$5:AC356,Consolidado!$AC356,Consolidado!$D$5:D356,"*"&amp;O$3&amp;"*")=1,1,0),0))</f>
        <v>0</v>
      </c>
      <c r="P356" s="0" t="n">
        <f aca="false">IF(OR(P$3="",Consolidado!$D356=""),0,IF(ISNUMBER(SEARCH(P$3,Consolidado!$D356)),IF(COUNTIFS(Consolidado!$AC$5:AC356,Consolidado!$AC356,Consolidado!$D$5:D356,"*"&amp;P$3&amp;"*")=1,1,0),0))</f>
        <v>0</v>
      </c>
      <c r="Q356" s="0" t="n">
        <f aca="false">IF(OR(Q$3="",Consolidado!$D356=""),0,IF(ISNUMBER(SEARCH(Q$3,Consolidado!$D356)),IF(COUNTIFS(Consolidado!$AC$5:AC356,Consolidado!$AC356,Consolidado!$D$5:D356,"*"&amp;Q$3&amp;"*")=1,1,0),0))</f>
        <v>0</v>
      </c>
      <c r="R356" s="0" t="n">
        <f aca="false">IF(OR(R$3="",Consolidado!$D356=""),0,IF(ISNUMBER(SEARCH(R$3,Consolidado!$D356)),IF(COUNTIFS(Consolidado!$AC$5:AC356,Consolidado!$AC356,Consolidado!$D$5:D356,"*"&amp;R$3&amp;"*")=1,1,0),0))</f>
        <v>0</v>
      </c>
      <c r="S356" s="0" t="n">
        <f aca="false">IF(OR(S$3="",Consolidado!$D356=""),0,IF(ISNUMBER(SEARCH(S$3,Consolidado!$D356)),IF(COUNTIFS(Consolidado!$AC$5:AC356,Consolidado!$AC356,Consolidado!$D$5:D356,"*"&amp;S$3&amp;"*")=1,1,0),0))</f>
        <v>0</v>
      </c>
      <c r="T356" s="0" t="n">
        <f aca="false">IF(OR(T$3="",Consolidado!$D356=""),0,IF(ISNUMBER(SEARCH(T$3,Consolidado!$D356)),IF(COUNTIFS(Consolidado!$AC$5:AC356,Consolidado!$AC356,Consolidado!$D$5:D356,"*"&amp;T$3&amp;"*")=1,1,0),0))</f>
        <v>0</v>
      </c>
      <c r="U356" s="0" t="n">
        <f aca="false">IF(OR(U$3="",Consolidado!$D356=""),0,IF(ISNUMBER(SEARCH(U$3,Consolidado!$D356)),IF(COUNTIFS(Consolidado!$AC$5:AC356,Consolidado!$AC356,Consolidado!$D$5:D356,"*"&amp;U$3&amp;"*")=1,1,0),0))</f>
        <v>0</v>
      </c>
      <c r="V356" s="0" t="n">
        <f aca="false">IF(OR(V$3="",Consolidado!$D356=""),0,IF(ISNUMBER(SEARCH(V$3,Consolidado!$D356)),IF(COUNTIFS(Consolidado!$AC$5:AC356,Consolidado!$AC356,Consolidado!$D$5:D356,"*"&amp;V$3&amp;"*")=1,1,0),0))</f>
        <v>0</v>
      </c>
      <c r="W356" s="0" t="n">
        <f aca="false">IF(OR(W$3="",Consolidado!$D356=""),0,IF(ISNUMBER(SEARCH(W$3,Consolidado!$D356)),IF(COUNTIFS(Consolidado!$AC$5:AC356,Consolidado!$AC356,Consolidado!$D$5:D356,"*"&amp;W$3&amp;"*")=1,1,0),0))</f>
        <v>0</v>
      </c>
      <c r="X356" s="0" t="n">
        <f aca="false">IF(OR(X$3="",Consolidado!$D356=""),0,IF(ISNUMBER(SEARCH(X$3,Consolidado!$D356)),IF(COUNTIFS(Consolidado!$AC$5:AC356,Consolidado!$AC356,Consolidado!$D$5:D356,"*"&amp;X$3&amp;"*")=1,1,0),0))</f>
        <v>0</v>
      </c>
      <c r="Y356" s="0" t="n">
        <f aca="false">IF(OR(Y$3="",Consolidado!$D356=""),0,IF(ISNUMBER(SEARCH(Y$3,Consolidado!$D356)),IF(COUNTIFS(Consolidado!$AC$5:AC356,Consolidado!$AC356,Consolidado!$D$5:D356,"*"&amp;Y$3&amp;"*")=1,1,0),0))</f>
        <v>0</v>
      </c>
      <c r="Z356" s="0" t="n">
        <f aca="false">IF(OR(Z$3="",Consolidado!$D356=""),0,IF(ISNUMBER(SEARCH(Z$3,Consolidado!$D356)),IF(COUNTIFS(Consolidado!$AC$5:AC356,Consolidado!$AC356,Consolidado!$D$5:D356,"*"&amp;Z$3&amp;"*")=1,1,0),0))</f>
        <v>0</v>
      </c>
      <c r="AA356" s="0" t="n">
        <f aca="false">IF(OR(AA$3="",Consolidado!$D356=""),0,IF(ISNUMBER(SEARCH(AA$3,Consolidado!$D356)),IF(COUNTIFS(Consolidado!$AC$5:AC356,Consolidado!$AC356,Consolidado!$D$5:D356,"*"&amp;AA$3&amp;"*")=1,1,0),0))</f>
        <v>0</v>
      </c>
      <c r="AB356" s="0" t="n">
        <f aca="false">IF(OR(AB$3="",Consolidado!$D356=""),0,IF(ISNUMBER(SEARCH(AB$3,Consolidado!$D356)),IF(COUNTIFS(Consolidado!$AC$5:AC356,Consolidado!$AC356,Consolidado!$D$5:D356,"*"&amp;AB$3&amp;"*")=1,1,0),0))</f>
        <v>0</v>
      </c>
      <c r="AC356" s="0" t="n">
        <f aca="false">IF(OR(AC$3="",Consolidado!$D356=""),0,IF(ISNUMBER(SEARCH(AC$3,Consolidado!$D356)),IF(COUNTIFS(Consolidado!$AC$5:AC356,Consolidado!$AC356,Consolidado!$D$5:D356,"*"&amp;AC$3&amp;"*")=1,1,0),0))</f>
        <v>0</v>
      </c>
      <c r="AD356" s="0" t="n">
        <f aca="false">IF(OR(AD$3="",Consolidado!$D356=""),0,IF(ISNUMBER(SEARCH(AD$3,Consolidado!$D356)),IF(COUNTIFS(Consolidado!$AC$5:AC356,Consolidado!$AC356,Consolidado!$D$5:D356,"*"&amp;AD$3&amp;"*")=1,1,0),0))</f>
        <v>0</v>
      </c>
      <c r="AE356" s="0" t="n">
        <f aca="false">IF(OR(AE$3="",Consolidado!$D356=""),0,IF(ISNUMBER(SEARCH(AE$3,Consolidado!$D356)),IF(COUNTIFS(Consolidado!$AC$5:AC356,Consolidado!$AC356,Consolidado!$D$5:D356,"*"&amp;AE$3&amp;"*")=1,1,0),0))</f>
        <v>0</v>
      </c>
      <c r="AF356" s="0" t="n">
        <f aca="false">IF(OR(AF$3="",Consolidado!$D356=""),0,IF(ISNUMBER(SEARCH(AF$3,Consolidado!$D356)),IF(COUNTIFS(Consolidado!$AC$5:AC356,Consolidado!$AC356,Consolidado!$D$5:D356,"*"&amp;AF$3&amp;"*")=1,1,0),0))</f>
        <v>0</v>
      </c>
      <c r="AG356" s="0" t="n">
        <f aca="false">IF(OR(AG$3="",Consolidado!$D356=""),0,IF(ISNUMBER(SEARCH(AG$3,Consolidado!$D356)),IF(COUNTIFS(Consolidado!$AC$5:AC356,Consolidado!$AC356,Consolidado!$D$5:D356,"*"&amp;AG$3&amp;"*")=1,1,0),0))</f>
        <v>0</v>
      </c>
      <c r="AH356" s="0" t="n">
        <f aca="false">IF(OR(AH$3="",Consolidado!$D356=""),0,IF(ISNUMBER(SEARCH(AH$3,Consolidado!$D356)),IF(COUNTIFS(Consolidado!$AC$5:AC356,Consolidado!$AC356,Consolidado!$D$5:D356,"*"&amp;AH$3&amp;"*")=1,1,0),0))</f>
        <v>0</v>
      </c>
      <c r="AI356" s="0" t="n">
        <f aca="false">IF(OR(AI$3="",Consolidado!$D356=""),0,IF(ISNUMBER(SEARCH(AI$3,Consolidado!$D356)),IF(COUNTIFS(Consolidado!$AC$5:AC356,Consolidado!$AC356,Consolidado!$D$5:D356,"*"&amp;AI$3&amp;"*")=1,1,0),0))</f>
        <v>0</v>
      </c>
      <c r="AJ356" s="0" t="n">
        <f aca="false">IF(OR(AJ$3="",Consolidado!$D356=""),0,IF(ISNUMBER(SEARCH(AJ$3,Consolidado!$D356)),IF(COUNTIFS(Consolidado!$AC$5:AC356,Consolidado!$AC356,Consolidado!$D$5:D356,"*"&amp;AJ$3&amp;"*")=1,1,0),0))</f>
        <v>0</v>
      </c>
      <c r="AK356" s="0" t="n">
        <f aca="false">IF(OR(AK$3="",Consolidado!$D356=""),0,IF(ISNUMBER(SEARCH(AK$3,Consolidado!$D356)),IF(COUNTIFS(Consolidado!$AC$5:AC356,Consolidado!$AC356,Consolidado!$D$5:D356,"*"&amp;AK$3&amp;"*")=1,1,0),0))</f>
        <v>0</v>
      </c>
      <c r="AL356" s="0" t="n">
        <f aca="false">IF(OR(AL$3="",Consolidado!$D356=""),0,IF(ISNUMBER(SEARCH(AL$3,Consolidado!$D356)),IF(COUNTIFS(Consolidado!$AC$5:AC356,Consolidado!$AC356,Consolidado!$D$5:D356,"*"&amp;AL$3&amp;"*")=1,1,0),0))</f>
        <v>0</v>
      </c>
      <c r="AM356" s="0" t="n">
        <f aca="false">IF(OR(AM$3="",Consolidado!$D356=""),0,IF(ISNUMBER(SEARCH(AM$3,Consolidado!$D356)),IF(COUNTIFS(Consolidado!$AC$5:AC356,Consolidado!$AC356,Consolidado!$D$5:D356,"*"&amp;AM$3&amp;"*")=1,1,0),0))</f>
        <v>0</v>
      </c>
      <c r="AN356" s="0" t="n">
        <f aca="false">IF(OR(AN$3="",Consolidado!$D356=""),0,IF(ISNUMBER(SEARCH(AN$3,Consolidado!$D356)),IF(COUNTIFS(Consolidado!$AC$5:AC356,Consolidado!$AC356,Consolidado!$D$5:D356,"*"&amp;AN$3&amp;"*")=1,1,0),0))</f>
        <v>0</v>
      </c>
      <c r="AO356" s="0" t="n">
        <f aca="false">IF(OR(AO$3="",Consolidado!$D356=""),0,IF(ISNUMBER(SEARCH(AO$3,Consolidado!$D356)),IF(COUNTIFS(Consolidado!$AC$5:AC356,Consolidado!$AC356,Consolidado!$D$5:D356,"*"&amp;AO$3&amp;"*")=1,1,0),0))</f>
        <v>0</v>
      </c>
    </row>
    <row r="357" customFormat="false" ht="15" hidden="false" customHeight="false" outlineLevel="0" collapsed="false">
      <c r="B357" s="0" t="n">
        <f aca="false">IF(OR(B$3="",Consolidado!$D357=""),0,IF(ISNUMBER(SEARCH(B$3,Consolidado!$D357)),IF(COUNTIFS(Consolidado!$AC$5:AC357,Consolidado!$AC357,Consolidado!$D$5:D357,"*"&amp;B$3&amp;"*")=1,1,0),0))</f>
        <v>0</v>
      </c>
      <c r="C357" s="0" t="n">
        <f aca="false">IF(OR(C$3="",Consolidado!$D357=""),0,IF(ISNUMBER(SEARCH(C$3,Consolidado!$D357)),IF(COUNTIFS(Consolidado!$AC$5:AC357,Consolidado!$AC357,Consolidado!$D$5:D357,"*"&amp;C$3&amp;"*")=1,1,0),0))</f>
        <v>0</v>
      </c>
      <c r="D357" s="0" t="n">
        <f aca="false">IF(OR(D$3="",Consolidado!$D357=""),0,IF(ISNUMBER(SEARCH(D$3,Consolidado!$D357)),IF(COUNTIFS(Consolidado!$AC$5:AC357,Consolidado!$AC357,Consolidado!$D$5:D357,"*"&amp;D$3&amp;"*")=1,1,0),0))</f>
        <v>0</v>
      </c>
      <c r="E357" s="0" t="n">
        <f aca="false">IF(OR(E$3="",Consolidado!$D357=""),0,IF(ISNUMBER(SEARCH(E$3,Consolidado!$D357)),IF(COUNTIFS(Consolidado!$AC$5:AC357,Consolidado!$AC357,Consolidado!$D$5:D357,"*"&amp;E$3&amp;"*")=1,1,0),0))</f>
        <v>0</v>
      </c>
      <c r="F357" s="0" t="n">
        <f aca="false">IF(OR(F$3="",Consolidado!$D357=""),0,IF(ISNUMBER(SEARCH(F$3,Consolidado!$D357)),IF(COUNTIFS(Consolidado!$AC$5:AC357,Consolidado!$AC357,Consolidado!$D$5:D357,"*"&amp;F$3&amp;"*")=1,1,0),0))</f>
        <v>0</v>
      </c>
      <c r="G357" s="0" t="n">
        <f aca="false">IF(OR(G$3="",Consolidado!$D357=""),0,IF(ISNUMBER(SEARCH(G$3,Consolidado!$D357)),IF(COUNTIFS(Consolidado!$AC$5:AC357,Consolidado!$AC357,Consolidado!$D$5:D357,"*"&amp;G$3&amp;"*")=1,1,0),0))</f>
        <v>0</v>
      </c>
      <c r="H357" s="0" t="n">
        <f aca="false">IF(OR(H$3="",Consolidado!$D357=""),0,IF(ISNUMBER(SEARCH(H$3,Consolidado!$D357)),IF(COUNTIFS(Consolidado!$AC$5:AC357,Consolidado!$AC357,Consolidado!$D$5:D357,"*"&amp;H$3&amp;"*")=1,1,0),0))</f>
        <v>0</v>
      </c>
      <c r="I357" s="0" t="n">
        <f aca="false">IF(OR(I$3="",Consolidado!$D357=""),0,IF(ISNUMBER(SEARCH(I$3,Consolidado!$D357)),IF(COUNTIFS(Consolidado!$AC$5:AC357,Consolidado!$AC357,Consolidado!$D$5:D357,"*"&amp;I$3&amp;"*")=1,1,0),0))</f>
        <v>0</v>
      </c>
      <c r="J357" s="0" t="n">
        <f aca="false">IF(OR(J$3="",Consolidado!$D357=""),0,IF(ISNUMBER(SEARCH(J$3,Consolidado!$D357)),IF(COUNTIFS(Consolidado!$AC$5:AC357,Consolidado!$AC357,Consolidado!$D$5:D357,"*"&amp;J$3&amp;"*")=1,1,0),0))</f>
        <v>0</v>
      </c>
      <c r="K357" s="0" t="n">
        <f aca="false">IF(OR(K$3="",Consolidado!$D357=""),0,IF(ISNUMBER(SEARCH(K$3,Consolidado!$D357)),IF(COUNTIFS(Consolidado!$AC$5:AC357,Consolidado!$AC357,Consolidado!$D$5:D357,"*"&amp;K$3&amp;"*")=1,1,0),0))</f>
        <v>0</v>
      </c>
      <c r="L357" s="0" t="n">
        <f aca="false">IF(OR(L$3="",Consolidado!$D357=""),0,IF(ISNUMBER(SEARCH(L$3,Consolidado!$D357)),IF(COUNTIFS(Consolidado!$AC$5:AC357,Consolidado!$AC357,Consolidado!$D$5:D357,"*"&amp;L$3&amp;"*")=1,1,0),0))</f>
        <v>0</v>
      </c>
      <c r="M357" s="0" t="n">
        <f aca="false">IF(OR(M$3="",Consolidado!$D357=""),0,IF(ISNUMBER(SEARCH(M$3,Consolidado!$D357)),IF(COUNTIFS(Consolidado!$AC$5:AC357,Consolidado!$AC357,Consolidado!$D$5:D357,"*"&amp;M$3&amp;"*")=1,1,0),0))</f>
        <v>0</v>
      </c>
      <c r="N357" s="0" t="n">
        <f aca="false">IF(OR(N$3="",Consolidado!$D357=""),0,IF(ISNUMBER(SEARCH(N$3,Consolidado!$D357)),IF(COUNTIFS(Consolidado!$AC$5:AC357,Consolidado!$AC357,Consolidado!$D$5:D357,"*"&amp;N$3&amp;"*")=1,1,0),0))</f>
        <v>0</v>
      </c>
      <c r="O357" s="0" t="n">
        <f aca="false">IF(OR(O$3="",Consolidado!$D357=""),0,IF(ISNUMBER(SEARCH(O$3,Consolidado!$D357)),IF(COUNTIFS(Consolidado!$AC$5:AC357,Consolidado!$AC357,Consolidado!$D$5:D357,"*"&amp;O$3&amp;"*")=1,1,0),0))</f>
        <v>0</v>
      </c>
      <c r="P357" s="0" t="n">
        <f aca="false">IF(OR(P$3="",Consolidado!$D357=""),0,IF(ISNUMBER(SEARCH(P$3,Consolidado!$D357)),IF(COUNTIFS(Consolidado!$AC$5:AC357,Consolidado!$AC357,Consolidado!$D$5:D357,"*"&amp;P$3&amp;"*")=1,1,0),0))</f>
        <v>0</v>
      </c>
      <c r="Q357" s="0" t="n">
        <f aca="false">IF(OR(Q$3="",Consolidado!$D357=""),0,IF(ISNUMBER(SEARCH(Q$3,Consolidado!$D357)),IF(COUNTIFS(Consolidado!$AC$5:AC357,Consolidado!$AC357,Consolidado!$D$5:D357,"*"&amp;Q$3&amp;"*")=1,1,0),0))</f>
        <v>0</v>
      </c>
      <c r="R357" s="0" t="n">
        <f aca="false">IF(OR(R$3="",Consolidado!$D357=""),0,IF(ISNUMBER(SEARCH(R$3,Consolidado!$D357)),IF(COUNTIFS(Consolidado!$AC$5:AC357,Consolidado!$AC357,Consolidado!$D$5:D357,"*"&amp;R$3&amp;"*")=1,1,0),0))</f>
        <v>0</v>
      </c>
      <c r="S357" s="0" t="n">
        <f aca="false">IF(OR(S$3="",Consolidado!$D357=""),0,IF(ISNUMBER(SEARCH(S$3,Consolidado!$D357)),IF(COUNTIFS(Consolidado!$AC$5:AC357,Consolidado!$AC357,Consolidado!$D$5:D357,"*"&amp;S$3&amp;"*")=1,1,0),0))</f>
        <v>0</v>
      </c>
      <c r="T357" s="0" t="n">
        <f aca="false">IF(OR(T$3="",Consolidado!$D357=""),0,IF(ISNUMBER(SEARCH(T$3,Consolidado!$D357)),IF(COUNTIFS(Consolidado!$AC$5:AC357,Consolidado!$AC357,Consolidado!$D$5:D357,"*"&amp;T$3&amp;"*")=1,1,0),0))</f>
        <v>0</v>
      </c>
      <c r="U357" s="0" t="n">
        <f aca="false">IF(OR(U$3="",Consolidado!$D357=""),0,IF(ISNUMBER(SEARCH(U$3,Consolidado!$D357)),IF(COUNTIFS(Consolidado!$AC$5:AC357,Consolidado!$AC357,Consolidado!$D$5:D357,"*"&amp;U$3&amp;"*")=1,1,0),0))</f>
        <v>0</v>
      </c>
      <c r="V357" s="0" t="n">
        <f aca="false">IF(OR(V$3="",Consolidado!$D357=""),0,IF(ISNUMBER(SEARCH(V$3,Consolidado!$D357)),IF(COUNTIFS(Consolidado!$AC$5:AC357,Consolidado!$AC357,Consolidado!$D$5:D357,"*"&amp;V$3&amp;"*")=1,1,0),0))</f>
        <v>0</v>
      </c>
      <c r="W357" s="0" t="n">
        <f aca="false">IF(OR(W$3="",Consolidado!$D357=""),0,IF(ISNUMBER(SEARCH(W$3,Consolidado!$D357)),IF(COUNTIFS(Consolidado!$AC$5:AC357,Consolidado!$AC357,Consolidado!$D$5:D357,"*"&amp;W$3&amp;"*")=1,1,0),0))</f>
        <v>0</v>
      </c>
      <c r="X357" s="0" t="n">
        <f aca="false">IF(OR(X$3="",Consolidado!$D357=""),0,IF(ISNUMBER(SEARCH(X$3,Consolidado!$D357)),IF(COUNTIFS(Consolidado!$AC$5:AC357,Consolidado!$AC357,Consolidado!$D$5:D357,"*"&amp;X$3&amp;"*")=1,1,0),0))</f>
        <v>0</v>
      </c>
      <c r="Y357" s="0" t="n">
        <f aca="false">IF(OR(Y$3="",Consolidado!$D357=""),0,IF(ISNUMBER(SEARCH(Y$3,Consolidado!$D357)),IF(COUNTIFS(Consolidado!$AC$5:AC357,Consolidado!$AC357,Consolidado!$D$5:D357,"*"&amp;Y$3&amp;"*")=1,1,0),0))</f>
        <v>0</v>
      </c>
      <c r="Z357" s="0" t="n">
        <f aca="false">IF(OR(Z$3="",Consolidado!$D357=""),0,IF(ISNUMBER(SEARCH(Z$3,Consolidado!$D357)),IF(COUNTIFS(Consolidado!$AC$5:AC357,Consolidado!$AC357,Consolidado!$D$5:D357,"*"&amp;Z$3&amp;"*")=1,1,0),0))</f>
        <v>0</v>
      </c>
      <c r="AA357" s="0" t="n">
        <f aca="false">IF(OR(AA$3="",Consolidado!$D357=""),0,IF(ISNUMBER(SEARCH(AA$3,Consolidado!$D357)),IF(COUNTIFS(Consolidado!$AC$5:AC357,Consolidado!$AC357,Consolidado!$D$5:D357,"*"&amp;AA$3&amp;"*")=1,1,0),0))</f>
        <v>0</v>
      </c>
      <c r="AB357" s="0" t="n">
        <f aca="false">IF(OR(AB$3="",Consolidado!$D357=""),0,IF(ISNUMBER(SEARCH(AB$3,Consolidado!$D357)),IF(COUNTIFS(Consolidado!$AC$5:AC357,Consolidado!$AC357,Consolidado!$D$5:D357,"*"&amp;AB$3&amp;"*")=1,1,0),0))</f>
        <v>0</v>
      </c>
      <c r="AC357" s="0" t="n">
        <f aca="false">IF(OR(AC$3="",Consolidado!$D357=""),0,IF(ISNUMBER(SEARCH(AC$3,Consolidado!$D357)),IF(COUNTIFS(Consolidado!$AC$5:AC357,Consolidado!$AC357,Consolidado!$D$5:D357,"*"&amp;AC$3&amp;"*")=1,1,0),0))</f>
        <v>0</v>
      </c>
      <c r="AD357" s="0" t="n">
        <f aca="false">IF(OR(AD$3="",Consolidado!$D357=""),0,IF(ISNUMBER(SEARCH(AD$3,Consolidado!$D357)),IF(COUNTIFS(Consolidado!$AC$5:AC357,Consolidado!$AC357,Consolidado!$D$5:D357,"*"&amp;AD$3&amp;"*")=1,1,0),0))</f>
        <v>0</v>
      </c>
      <c r="AE357" s="0" t="n">
        <f aca="false">IF(OR(AE$3="",Consolidado!$D357=""),0,IF(ISNUMBER(SEARCH(AE$3,Consolidado!$D357)),IF(COUNTIFS(Consolidado!$AC$5:AC357,Consolidado!$AC357,Consolidado!$D$5:D357,"*"&amp;AE$3&amp;"*")=1,1,0),0))</f>
        <v>0</v>
      </c>
      <c r="AF357" s="0" t="n">
        <f aca="false">IF(OR(AF$3="",Consolidado!$D357=""),0,IF(ISNUMBER(SEARCH(AF$3,Consolidado!$D357)),IF(COUNTIFS(Consolidado!$AC$5:AC357,Consolidado!$AC357,Consolidado!$D$5:D357,"*"&amp;AF$3&amp;"*")=1,1,0),0))</f>
        <v>0</v>
      </c>
      <c r="AG357" s="0" t="n">
        <f aca="false">IF(OR(AG$3="",Consolidado!$D357=""),0,IF(ISNUMBER(SEARCH(AG$3,Consolidado!$D357)),IF(COUNTIFS(Consolidado!$AC$5:AC357,Consolidado!$AC357,Consolidado!$D$5:D357,"*"&amp;AG$3&amp;"*")=1,1,0),0))</f>
        <v>0</v>
      </c>
      <c r="AH357" s="0" t="n">
        <f aca="false">IF(OR(AH$3="",Consolidado!$D357=""),0,IF(ISNUMBER(SEARCH(AH$3,Consolidado!$D357)),IF(COUNTIFS(Consolidado!$AC$5:AC357,Consolidado!$AC357,Consolidado!$D$5:D357,"*"&amp;AH$3&amp;"*")=1,1,0),0))</f>
        <v>0</v>
      </c>
      <c r="AI357" s="0" t="n">
        <f aca="false">IF(OR(AI$3="",Consolidado!$D357=""),0,IF(ISNUMBER(SEARCH(AI$3,Consolidado!$D357)),IF(COUNTIFS(Consolidado!$AC$5:AC357,Consolidado!$AC357,Consolidado!$D$5:D357,"*"&amp;AI$3&amp;"*")=1,1,0),0))</f>
        <v>0</v>
      </c>
      <c r="AJ357" s="0" t="n">
        <f aca="false">IF(OR(AJ$3="",Consolidado!$D357=""),0,IF(ISNUMBER(SEARCH(AJ$3,Consolidado!$D357)),IF(COUNTIFS(Consolidado!$AC$5:AC357,Consolidado!$AC357,Consolidado!$D$5:D357,"*"&amp;AJ$3&amp;"*")=1,1,0),0))</f>
        <v>0</v>
      </c>
      <c r="AK357" s="0" t="n">
        <f aca="false">IF(OR(AK$3="",Consolidado!$D357=""),0,IF(ISNUMBER(SEARCH(AK$3,Consolidado!$D357)),IF(COUNTIFS(Consolidado!$AC$5:AC357,Consolidado!$AC357,Consolidado!$D$5:D357,"*"&amp;AK$3&amp;"*")=1,1,0),0))</f>
        <v>0</v>
      </c>
      <c r="AL357" s="0" t="n">
        <f aca="false">IF(OR(AL$3="",Consolidado!$D357=""),0,IF(ISNUMBER(SEARCH(AL$3,Consolidado!$D357)),IF(COUNTIFS(Consolidado!$AC$5:AC357,Consolidado!$AC357,Consolidado!$D$5:D357,"*"&amp;AL$3&amp;"*")=1,1,0),0))</f>
        <v>0</v>
      </c>
      <c r="AM357" s="0" t="n">
        <f aca="false">IF(OR(AM$3="",Consolidado!$D357=""),0,IF(ISNUMBER(SEARCH(AM$3,Consolidado!$D357)),IF(COUNTIFS(Consolidado!$AC$5:AC357,Consolidado!$AC357,Consolidado!$D$5:D357,"*"&amp;AM$3&amp;"*")=1,1,0),0))</f>
        <v>0</v>
      </c>
      <c r="AN357" s="0" t="n">
        <f aca="false">IF(OR(AN$3="",Consolidado!$D357=""),0,IF(ISNUMBER(SEARCH(AN$3,Consolidado!$D357)),IF(COUNTIFS(Consolidado!$AC$5:AC357,Consolidado!$AC357,Consolidado!$D$5:D357,"*"&amp;AN$3&amp;"*")=1,1,0),0))</f>
        <v>0</v>
      </c>
      <c r="AO357" s="0" t="n">
        <f aca="false">IF(OR(AO$3="",Consolidado!$D357=""),0,IF(ISNUMBER(SEARCH(AO$3,Consolidado!$D357)),IF(COUNTIFS(Consolidado!$AC$5:AC357,Consolidado!$AC357,Consolidado!$D$5:D357,"*"&amp;AO$3&amp;"*")=1,1,0),0))</f>
        <v>0</v>
      </c>
    </row>
    <row r="358" customFormat="false" ht="15" hidden="false" customHeight="false" outlineLevel="0" collapsed="false">
      <c r="B358" s="0" t="n">
        <f aca="false">IF(OR(B$3="",Consolidado!$D358=""),0,IF(ISNUMBER(SEARCH(B$3,Consolidado!$D358)),IF(COUNTIFS(Consolidado!$AC$5:AC358,Consolidado!$AC358,Consolidado!$D$5:D358,"*"&amp;B$3&amp;"*")=1,1,0),0))</f>
        <v>0</v>
      </c>
      <c r="C358" s="0" t="n">
        <f aca="false">IF(OR(C$3="",Consolidado!$D358=""),0,IF(ISNUMBER(SEARCH(C$3,Consolidado!$D358)),IF(COUNTIFS(Consolidado!$AC$5:AC358,Consolidado!$AC358,Consolidado!$D$5:D358,"*"&amp;C$3&amp;"*")=1,1,0),0))</f>
        <v>0</v>
      </c>
      <c r="D358" s="0" t="n">
        <f aca="false">IF(OR(D$3="",Consolidado!$D358=""),0,IF(ISNUMBER(SEARCH(D$3,Consolidado!$D358)),IF(COUNTIFS(Consolidado!$AC$5:AC358,Consolidado!$AC358,Consolidado!$D$5:D358,"*"&amp;D$3&amp;"*")=1,1,0),0))</f>
        <v>0</v>
      </c>
      <c r="E358" s="0" t="n">
        <f aca="false">IF(OR(E$3="",Consolidado!$D358=""),0,IF(ISNUMBER(SEARCH(E$3,Consolidado!$D358)),IF(COUNTIFS(Consolidado!$AC$5:AC358,Consolidado!$AC358,Consolidado!$D$5:D358,"*"&amp;E$3&amp;"*")=1,1,0),0))</f>
        <v>0</v>
      </c>
      <c r="F358" s="0" t="n">
        <f aca="false">IF(OR(F$3="",Consolidado!$D358=""),0,IF(ISNUMBER(SEARCH(F$3,Consolidado!$D358)),IF(COUNTIFS(Consolidado!$AC$5:AC358,Consolidado!$AC358,Consolidado!$D$5:D358,"*"&amp;F$3&amp;"*")=1,1,0),0))</f>
        <v>0</v>
      </c>
      <c r="G358" s="0" t="n">
        <f aca="false">IF(OR(G$3="",Consolidado!$D358=""),0,IF(ISNUMBER(SEARCH(G$3,Consolidado!$D358)),IF(COUNTIFS(Consolidado!$AC$5:AC358,Consolidado!$AC358,Consolidado!$D$5:D358,"*"&amp;G$3&amp;"*")=1,1,0),0))</f>
        <v>0</v>
      </c>
      <c r="H358" s="0" t="n">
        <f aca="false">IF(OR(H$3="",Consolidado!$D358=""),0,IF(ISNUMBER(SEARCH(H$3,Consolidado!$D358)),IF(COUNTIFS(Consolidado!$AC$5:AC358,Consolidado!$AC358,Consolidado!$D$5:D358,"*"&amp;H$3&amp;"*")=1,1,0),0))</f>
        <v>0</v>
      </c>
      <c r="I358" s="0" t="n">
        <f aca="false">IF(OR(I$3="",Consolidado!$D358=""),0,IF(ISNUMBER(SEARCH(I$3,Consolidado!$D358)),IF(COUNTIFS(Consolidado!$AC$5:AC358,Consolidado!$AC358,Consolidado!$D$5:D358,"*"&amp;I$3&amp;"*")=1,1,0),0))</f>
        <v>0</v>
      </c>
      <c r="J358" s="0" t="n">
        <f aca="false">IF(OR(J$3="",Consolidado!$D358=""),0,IF(ISNUMBER(SEARCH(J$3,Consolidado!$D358)),IF(COUNTIFS(Consolidado!$AC$5:AC358,Consolidado!$AC358,Consolidado!$D$5:D358,"*"&amp;J$3&amp;"*")=1,1,0),0))</f>
        <v>0</v>
      </c>
      <c r="K358" s="0" t="n">
        <f aca="false">IF(OR(K$3="",Consolidado!$D358=""),0,IF(ISNUMBER(SEARCH(K$3,Consolidado!$D358)),IF(COUNTIFS(Consolidado!$AC$5:AC358,Consolidado!$AC358,Consolidado!$D$5:D358,"*"&amp;K$3&amp;"*")=1,1,0),0))</f>
        <v>0</v>
      </c>
      <c r="L358" s="0" t="n">
        <f aca="false">IF(OR(L$3="",Consolidado!$D358=""),0,IF(ISNUMBER(SEARCH(L$3,Consolidado!$D358)),IF(COUNTIFS(Consolidado!$AC$5:AC358,Consolidado!$AC358,Consolidado!$D$5:D358,"*"&amp;L$3&amp;"*")=1,1,0),0))</f>
        <v>0</v>
      </c>
      <c r="M358" s="0" t="n">
        <f aca="false">IF(OR(M$3="",Consolidado!$D358=""),0,IF(ISNUMBER(SEARCH(M$3,Consolidado!$D358)),IF(COUNTIFS(Consolidado!$AC$5:AC358,Consolidado!$AC358,Consolidado!$D$5:D358,"*"&amp;M$3&amp;"*")=1,1,0),0))</f>
        <v>0</v>
      </c>
      <c r="N358" s="0" t="n">
        <f aca="false">IF(OR(N$3="",Consolidado!$D358=""),0,IF(ISNUMBER(SEARCH(N$3,Consolidado!$D358)),IF(COUNTIFS(Consolidado!$AC$5:AC358,Consolidado!$AC358,Consolidado!$D$5:D358,"*"&amp;N$3&amp;"*")=1,1,0),0))</f>
        <v>0</v>
      </c>
      <c r="O358" s="0" t="n">
        <f aca="false">IF(OR(O$3="",Consolidado!$D358=""),0,IF(ISNUMBER(SEARCH(O$3,Consolidado!$D358)),IF(COUNTIFS(Consolidado!$AC$5:AC358,Consolidado!$AC358,Consolidado!$D$5:D358,"*"&amp;O$3&amp;"*")=1,1,0),0))</f>
        <v>0</v>
      </c>
      <c r="P358" s="0" t="n">
        <f aca="false">IF(OR(P$3="",Consolidado!$D358=""),0,IF(ISNUMBER(SEARCH(P$3,Consolidado!$D358)),IF(COUNTIFS(Consolidado!$AC$5:AC358,Consolidado!$AC358,Consolidado!$D$5:D358,"*"&amp;P$3&amp;"*")=1,1,0),0))</f>
        <v>0</v>
      </c>
      <c r="Q358" s="0" t="n">
        <f aca="false">IF(OR(Q$3="",Consolidado!$D358=""),0,IF(ISNUMBER(SEARCH(Q$3,Consolidado!$D358)),IF(COUNTIFS(Consolidado!$AC$5:AC358,Consolidado!$AC358,Consolidado!$D$5:D358,"*"&amp;Q$3&amp;"*")=1,1,0),0))</f>
        <v>0</v>
      </c>
      <c r="R358" s="0" t="n">
        <f aca="false">IF(OR(R$3="",Consolidado!$D358=""),0,IF(ISNUMBER(SEARCH(R$3,Consolidado!$D358)),IF(COUNTIFS(Consolidado!$AC$5:AC358,Consolidado!$AC358,Consolidado!$D$5:D358,"*"&amp;R$3&amp;"*")=1,1,0),0))</f>
        <v>0</v>
      </c>
      <c r="S358" s="0" t="n">
        <f aca="false">IF(OR(S$3="",Consolidado!$D358=""),0,IF(ISNUMBER(SEARCH(S$3,Consolidado!$D358)),IF(COUNTIFS(Consolidado!$AC$5:AC358,Consolidado!$AC358,Consolidado!$D$5:D358,"*"&amp;S$3&amp;"*")=1,1,0),0))</f>
        <v>0</v>
      </c>
      <c r="T358" s="0" t="n">
        <f aca="false">IF(OR(T$3="",Consolidado!$D358=""),0,IF(ISNUMBER(SEARCH(T$3,Consolidado!$D358)),IF(COUNTIFS(Consolidado!$AC$5:AC358,Consolidado!$AC358,Consolidado!$D$5:D358,"*"&amp;T$3&amp;"*")=1,1,0),0))</f>
        <v>0</v>
      </c>
      <c r="U358" s="0" t="n">
        <f aca="false">IF(OR(U$3="",Consolidado!$D358=""),0,IF(ISNUMBER(SEARCH(U$3,Consolidado!$D358)),IF(COUNTIFS(Consolidado!$AC$5:AC358,Consolidado!$AC358,Consolidado!$D$5:D358,"*"&amp;U$3&amp;"*")=1,1,0),0))</f>
        <v>0</v>
      </c>
      <c r="V358" s="0" t="n">
        <f aca="false">IF(OR(V$3="",Consolidado!$D358=""),0,IF(ISNUMBER(SEARCH(V$3,Consolidado!$D358)),IF(COUNTIFS(Consolidado!$AC$5:AC358,Consolidado!$AC358,Consolidado!$D$5:D358,"*"&amp;V$3&amp;"*")=1,1,0),0))</f>
        <v>0</v>
      </c>
      <c r="W358" s="0" t="n">
        <f aca="false">IF(OR(W$3="",Consolidado!$D358=""),0,IF(ISNUMBER(SEARCH(W$3,Consolidado!$D358)),IF(COUNTIFS(Consolidado!$AC$5:AC358,Consolidado!$AC358,Consolidado!$D$5:D358,"*"&amp;W$3&amp;"*")=1,1,0),0))</f>
        <v>0</v>
      </c>
      <c r="X358" s="0" t="n">
        <f aca="false">IF(OR(X$3="",Consolidado!$D358=""),0,IF(ISNUMBER(SEARCH(X$3,Consolidado!$D358)),IF(COUNTIFS(Consolidado!$AC$5:AC358,Consolidado!$AC358,Consolidado!$D$5:D358,"*"&amp;X$3&amp;"*")=1,1,0),0))</f>
        <v>0</v>
      </c>
      <c r="Y358" s="0" t="n">
        <f aca="false">IF(OR(Y$3="",Consolidado!$D358=""),0,IF(ISNUMBER(SEARCH(Y$3,Consolidado!$D358)),IF(COUNTIFS(Consolidado!$AC$5:AC358,Consolidado!$AC358,Consolidado!$D$5:D358,"*"&amp;Y$3&amp;"*")=1,1,0),0))</f>
        <v>0</v>
      </c>
      <c r="Z358" s="0" t="n">
        <f aca="false">IF(OR(Z$3="",Consolidado!$D358=""),0,IF(ISNUMBER(SEARCH(Z$3,Consolidado!$D358)),IF(COUNTIFS(Consolidado!$AC$5:AC358,Consolidado!$AC358,Consolidado!$D$5:D358,"*"&amp;Z$3&amp;"*")=1,1,0),0))</f>
        <v>0</v>
      </c>
      <c r="AA358" s="0" t="n">
        <f aca="false">IF(OR(AA$3="",Consolidado!$D358=""),0,IF(ISNUMBER(SEARCH(AA$3,Consolidado!$D358)),IF(COUNTIFS(Consolidado!$AC$5:AC358,Consolidado!$AC358,Consolidado!$D$5:D358,"*"&amp;AA$3&amp;"*")=1,1,0),0))</f>
        <v>0</v>
      </c>
      <c r="AB358" s="0" t="n">
        <f aca="false">IF(OR(AB$3="",Consolidado!$D358=""),0,IF(ISNUMBER(SEARCH(AB$3,Consolidado!$D358)),IF(COUNTIFS(Consolidado!$AC$5:AC358,Consolidado!$AC358,Consolidado!$D$5:D358,"*"&amp;AB$3&amp;"*")=1,1,0),0))</f>
        <v>0</v>
      </c>
      <c r="AC358" s="0" t="n">
        <f aca="false">IF(OR(AC$3="",Consolidado!$D358=""),0,IF(ISNUMBER(SEARCH(AC$3,Consolidado!$D358)),IF(COUNTIFS(Consolidado!$AC$5:AC358,Consolidado!$AC358,Consolidado!$D$5:D358,"*"&amp;AC$3&amp;"*")=1,1,0),0))</f>
        <v>0</v>
      </c>
      <c r="AD358" s="0" t="n">
        <f aca="false">IF(OR(AD$3="",Consolidado!$D358=""),0,IF(ISNUMBER(SEARCH(AD$3,Consolidado!$D358)),IF(COUNTIFS(Consolidado!$AC$5:AC358,Consolidado!$AC358,Consolidado!$D$5:D358,"*"&amp;AD$3&amp;"*")=1,1,0),0))</f>
        <v>0</v>
      </c>
      <c r="AE358" s="0" t="n">
        <f aca="false">IF(OR(AE$3="",Consolidado!$D358=""),0,IF(ISNUMBER(SEARCH(AE$3,Consolidado!$D358)),IF(COUNTIFS(Consolidado!$AC$5:AC358,Consolidado!$AC358,Consolidado!$D$5:D358,"*"&amp;AE$3&amp;"*")=1,1,0),0))</f>
        <v>0</v>
      </c>
      <c r="AF358" s="0" t="n">
        <f aca="false">IF(OR(AF$3="",Consolidado!$D358=""),0,IF(ISNUMBER(SEARCH(AF$3,Consolidado!$D358)),IF(COUNTIFS(Consolidado!$AC$5:AC358,Consolidado!$AC358,Consolidado!$D$5:D358,"*"&amp;AF$3&amp;"*")=1,1,0),0))</f>
        <v>0</v>
      </c>
      <c r="AG358" s="0" t="n">
        <f aca="false">IF(OR(AG$3="",Consolidado!$D358=""),0,IF(ISNUMBER(SEARCH(AG$3,Consolidado!$D358)),IF(COUNTIFS(Consolidado!$AC$5:AC358,Consolidado!$AC358,Consolidado!$D$5:D358,"*"&amp;AG$3&amp;"*")=1,1,0),0))</f>
        <v>0</v>
      </c>
      <c r="AH358" s="0" t="n">
        <f aca="false">IF(OR(AH$3="",Consolidado!$D358=""),0,IF(ISNUMBER(SEARCH(AH$3,Consolidado!$D358)),IF(COUNTIFS(Consolidado!$AC$5:AC358,Consolidado!$AC358,Consolidado!$D$5:D358,"*"&amp;AH$3&amp;"*")=1,1,0),0))</f>
        <v>0</v>
      </c>
      <c r="AI358" s="0" t="n">
        <f aca="false">IF(OR(AI$3="",Consolidado!$D358=""),0,IF(ISNUMBER(SEARCH(AI$3,Consolidado!$D358)),IF(COUNTIFS(Consolidado!$AC$5:AC358,Consolidado!$AC358,Consolidado!$D$5:D358,"*"&amp;AI$3&amp;"*")=1,1,0),0))</f>
        <v>0</v>
      </c>
      <c r="AJ358" s="0" t="n">
        <f aca="false">IF(OR(AJ$3="",Consolidado!$D358=""),0,IF(ISNUMBER(SEARCH(AJ$3,Consolidado!$D358)),IF(COUNTIFS(Consolidado!$AC$5:AC358,Consolidado!$AC358,Consolidado!$D$5:D358,"*"&amp;AJ$3&amp;"*")=1,1,0),0))</f>
        <v>0</v>
      </c>
      <c r="AK358" s="0" t="n">
        <f aca="false">IF(OR(AK$3="",Consolidado!$D358=""),0,IF(ISNUMBER(SEARCH(AK$3,Consolidado!$D358)),IF(COUNTIFS(Consolidado!$AC$5:AC358,Consolidado!$AC358,Consolidado!$D$5:D358,"*"&amp;AK$3&amp;"*")=1,1,0),0))</f>
        <v>0</v>
      </c>
      <c r="AL358" s="0" t="n">
        <f aca="false">IF(OR(AL$3="",Consolidado!$D358=""),0,IF(ISNUMBER(SEARCH(AL$3,Consolidado!$D358)),IF(COUNTIFS(Consolidado!$AC$5:AC358,Consolidado!$AC358,Consolidado!$D$5:D358,"*"&amp;AL$3&amp;"*")=1,1,0),0))</f>
        <v>0</v>
      </c>
      <c r="AM358" s="0" t="n">
        <f aca="false">IF(OR(AM$3="",Consolidado!$D358=""),0,IF(ISNUMBER(SEARCH(AM$3,Consolidado!$D358)),IF(COUNTIFS(Consolidado!$AC$5:AC358,Consolidado!$AC358,Consolidado!$D$5:D358,"*"&amp;AM$3&amp;"*")=1,1,0),0))</f>
        <v>0</v>
      </c>
      <c r="AN358" s="0" t="n">
        <f aca="false">IF(OR(AN$3="",Consolidado!$D358=""),0,IF(ISNUMBER(SEARCH(AN$3,Consolidado!$D358)),IF(COUNTIFS(Consolidado!$AC$5:AC358,Consolidado!$AC358,Consolidado!$D$5:D358,"*"&amp;AN$3&amp;"*")=1,1,0),0))</f>
        <v>0</v>
      </c>
      <c r="AO358" s="0" t="n">
        <f aca="false">IF(OR(AO$3="",Consolidado!$D358=""),0,IF(ISNUMBER(SEARCH(AO$3,Consolidado!$D358)),IF(COUNTIFS(Consolidado!$AC$5:AC358,Consolidado!$AC358,Consolidado!$D$5:D358,"*"&amp;AO$3&amp;"*")=1,1,0),0))</f>
        <v>0</v>
      </c>
    </row>
    <row r="359" customFormat="false" ht="15" hidden="false" customHeight="false" outlineLevel="0" collapsed="false">
      <c r="B359" s="0" t="n">
        <f aca="false">IF(OR(B$3="",Consolidado!$D359=""),0,IF(ISNUMBER(SEARCH(B$3,Consolidado!$D359)),IF(COUNTIFS(Consolidado!$AC$5:AC359,Consolidado!$AC359,Consolidado!$D$5:D359,"*"&amp;B$3&amp;"*")=1,1,0),0))</f>
        <v>0</v>
      </c>
      <c r="C359" s="0" t="n">
        <f aca="false">IF(OR(C$3="",Consolidado!$D359=""),0,IF(ISNUMBER(SEARCH(C$3,Consolidado!$D359)),IF(COUNTIFS(Consolidado!$AC$5:AC359,Consolidado!$AC359,Consolidado!$D$5:D359,"*"&amp;C$3&amp;"*")=1,1,0),0))</f>
        <v>0</v>
      </c>
      <c r="D359" s="0" t="n">
        <f aca="false">IF(OR(D$3="",Consolidado!$D359=""),0,IF(ISNUMBER(SEARCH(D$3,Consolidado!$D359)),IF(COUNTIFS(Consolidado!$AC$5:AC359,Consolidado!$AC359,Consolidado!$D$5:D359,"*"&amp;D$3&amp;"*")=1,1,0),0))</f>
        <v>0</v>
      </c>
      <c r="E359" s="0" t="n">
        <f aca="false">IF(OR(E$3="",Consolidado!$D359=""),0,IF(ISNUMBER(SEARCH(E$3,Consolidado!$D359)),IF(COUNTIFS(Consolidado!$AC$5:AC359,Consolidado!$AC359,Consolidado!$D$5:D359,"*"&amp;E$3&amp;"*")=1,1,0),0))</f>
        <v>0</v>
      </c>
      <c r="F359" s="0" t="n">
        <f aca="false">IF(OR(F$3="",Consolidado!$D359=""),0,IF(ISNUMBER(SEARCH(F$3,Consolidado!$D359)),IF(COUNTIFS(Consolidado!$AC$5:AC359,Consolidado!$AC359,Consolidado!$D$5:D359,"*"&amp;F$3&amp;"*")=1,1,0),0))</f>
        <v>0</v>
      </c>
      <c r="G359" s="0" t="n">
        <f aca="false">IF(OR(G$3="",Consolidado!$D359=""),0,IF(ISNUMBER(SEARCH(G$3,Consolidado!$D359)),IF(COUNTIFS(Consolidado!$AC$5:AC359,Consolidado!$AC359,Consolidado!$D$5:D359,"*"&amp;G$3&amp;"*")=1,1,0),0))</f>
        <v>0</v>
      </c>
      <c r="H359" s="0" t="n">
        <f aca="false">IF(OR(H$3="",Consolidado!$D359=""),0,IF(ISNUMBER(SEARCH(H$3,Consolidado!$D359)),IF(COUNTIFS(Consolidado!$AC$5:AC359,Consolidado!$AC359,Consolidado!$D$5:D359,"*"&amp;H$3&amp;"*")=1,1,0),0))</f>
        <v>0</v>
      </c>
      <c r="I359" s="0" t="n">
        <f aca="false">IF(OR(I$3="",Consolidado!$D359=""),0,IF(ISNUMBER(SEARCH(I$3,Consolidado!$D359)),IF(COUNTIFS(Consolidado!$AC$5:AC359,Consolidado!$AC359,Consolidado!$D$5:D359,"*"&amp;I$3&amp;"*")=1,1,0),0))</f>
        <v>0</v>
      </c>
      <c r="J359" s="0" t="n">
        <f aca="false">IF(OR(J$3="",Consolidado!$D359=""),0,IF(ISNUMBER(SEARCH(J$3,Consolidado!$D359)),IF(COUNTIFS(Consolidado!$AC$5:AC359,Consolidado!$AC359,Consolidado!$D$5:D359,"*"&amp;J$3&amp;"*")=1,1,0),0))</f>
        <v>0</v>
      </c>
      <c r="K359" s="0" t="n">
        <f aca="false">IF(OR(K$3="",Consolidado!$D359=""),0,IF(ISNUMBER(SEARCH(K$3,Consolidado!$D359)),IF(COUNTIFS(Consolidado!$AC$5:AC359,Consolidado!$AC359,Consolidado!$D$5:D359,"*"&amp;K$3&amp;"*")=1,1,0),0))</f>
        <v>0</v>
      </c>
      <c r="L359" s="0" t="n">
        <f aca="false">IF(OR(L$3="",Consolidado!$D359=""),0,IF(ISNUMBER(SEARCH(L$3,Consolidado!$D359)),IF(COUNTIFS(Consolidado!$AC$5:AC359,Consolidado!$AC359,Consolidado!$D$5:D359,"*"&amp;L$3&amp;"*")=1,1,0),0))</f>
        <v>0</v>
      </c>
      <c r="M359" s="0" t="n">
        <f aca="false">IF(OR(M$3="",Consolidado!$D359=""),0,IF(ISNUMBER(SEARCH(M$3,Consolidado!$D359)),IF(COUNTIFS(Consolidado!$AC$5:AC359,Consolidado!$AC359,Consolidado!$D$5:D359,"*"&amp;M$3&amp;"*")=1,1,0),0))</f>
        <v>0</v>
      </c>
      <c r="N359" s="0" t="n">
        <f aca="false">IF(OR(N$3="",Consolidado!$D359=""),0,IF(ISNUMBER(SEARCH(N$3,Consolidado!$D359)),IF(COUNTIFS(Consolidado!$AC$5:AC359,Consolidado!$AC359,Consolidado!$D$5:D359,"*"&amp;N$3&amp;"*")=1,1,0),0))</f>
        <v>0</v>
      </c>
      <c r="O359" s="0" t="n">
        <f aca="false">IF(OR(O$3="",Consolidado!$D359=""),0,IF(ISNUMBER(SEARCH(O$3,Consolidado!$D359)),IF(COUNTIFS(Consolidado!$AC$5:AC359,Consolidado!$AC359,Consolidado!$D$5:D359,"*"&amp;O$3&amp;"*")=1,1,0),0))</f>
        <v>0</v>
      </c>
      <c r="P359" s="0" t="n">
        <f aca="false">IF(OR(P$3="",Consolidado!$D359=""),0,IF(ISNUMBER(SEARCH(P$3,Consolidado!$D359)),IF(COUNTIFS(Consolidado!$AC$5:AC359,Consolidado!$AC359,Consolidado!$D$5:D359,"*"&amp;P$3&amp;"*")=1,1,0),0))</f>
        <v>0</v>
      </c>
      <c r="Q359" s="0" t="n">
        <f aca="false">IF(OR(Q$3="",Consolidado!$D359=""),0,IF(ISNUMBER(SEARCH(Q$3,Consolidado!$D359)),IF(COUNTIFS(Consolidado!$AC$5:AC359,Consolidado!$AC359,Consolidado!$D$5:D359,"*"&amp;Q$3&amp;"*")=1,1,0),0))</f>
        <v>0</v>
      </c>
      <c r="R359" s="0" t="n">
        <f aca="false">IF(OR(R$3="",Consolidado!$D359=""),0,IF(ISNUMBER(SEARCH(R$3,Consolidado!$D359)),IF(COUNTIFS(Consolidado!$AC$5:AC359,Consolidado!$AC359,Consolidado!$D$5:D359,"*"&amp;R$3&amp;"*")=1,1,0),0))</f>
        <v>0</v>
      </c>
      <c r="S359" s="0" t="n">
        <f aca="false">IF(OR(S$3="",Consolidado!$D359=""),0,IF(ISNUMBER(SEARCH(S$3,Consolidado!$D359)),IF(COUNTIFS(Consolidado!$AC$5:AC359,Consolidado!$AC359,Consolidado!$D$5:D359,"*"&amp;S$3&amp;"*")=1,1,0),0))</f>
        <v>0</v>
      </c>
      <c r="T359" s="0" t="n">
        <f aca="false">IF(OR(T$3="",Consolidado!$D359=""),0,IF(ISNUMBER(SEARCH(T$3,Consolidado!$D359)),IF(COUNTIFS(Consolidado!$AC$5:AC359,Consolidado!$AC359,Consolidado!$D$5:D359,"*"&amp;T$3&amp;"*")=1,1,0),0))</f>
        <v>0</v>
      </c>
      <c r="U359" s="0" t="n">
        <f aca="false">IF(OR(U$3="",Consolidado!$D359=""),0,IF(ISNUMBER(SEARCH(U$3,Consolidado!$D359)),IF(COUNTIFS(Consolidado!$AC$5:AC359,Consolidado!$AC359,Consolidado!$D$5:D359,"*"&amp;U$3&amp;"*")=1,1,0),0))</f>
        <v>0</v>
      </c>
      <c r="V359" s="0" t="n">
        <f aca="false">IF(OR(V$3="",Consolidado!$D359=""),0,IF(ISNUMBER(SEARCH(V$3,Consolidado!$D359)),IF(COUNTIFS(Consolidado!$AC$5:AC359,Consolidado!$AC359,Consolidado!$D$5:D359,"*"&amp;V$3&amp;"*")=1,1,0),0))</f>
        <v>0</v>
      </c>
      <c r="W359" s="0" t="n">
        <f aca="false">IF(OR(W$3="",Consolidado!$D359=""),0,IF(ISNUMBER(SEARCH(W$3,Consolidado!$D359)),IF(COUNTIFS(Consolidado!$AC$5:AC359,Consolidado!$AC359,Consolidado!$D$5:D359,"*"&amp;W$3&amp;"*")=1,1,0),0))</f>
        <v>0</v>
      </c>
      <c r="X359" s="0" t="n">
        <f aca="false">IF(OR(X$3="",Consolidado!$D359=""),0,IF(ISNUMBER(SEARCH(X$3,Consolidado!$D359)),IF(COUNTIFS(Consolidado!$AC$5:AC359,Consolidado!$AC359,Consolidado!$D$5:D359,"*"&amp;X$3&amp;"*")=1,1,0),0))</f>
        <v>0</v>
      </c>
      <c r="Y359" s="0" t="n">
        <f aca="false">IF(OR(Y$3="",Consolidado!$D359=""),0,IF(ISNUMBER(SEARCH(Y$3,Consolidado!$D359)),IF(COUNTIFS(Consolidado!$AC$5:AC359,Consolidado!$AC359,Consolidado!$D$5:D359,"*"&amp;Y$3&amp;"*")=1,1,0),0))</f>
        <v>0</v>
      </c>
      <c r="Z359" s="0" t="n">
        <f aca="false">IF(OR(Z$3="",Consolidado!$D359=""),0,IF(ISNUMBER(SEARCH(Z$3,Consolidado!$D359)),IF(COUNTIFS(Consolidado!$AC$5:AC359,Consolidado!$AC359,Consolidado!$D$5:D359,"*"&amp;Z$3&amp;"*")=1,1,0),0))</f>
        <v>0</v>
      </c>
      <c r="AA359" s="0" t="n">
        <f aca="false">IF(OR(AA$3="",Consolidado!$D359=""),0,IF(ISNUMBER(SEARCH(AA$3,Consolidado!$D359)),IF(COUNTIFS(Consolidado!$AC$5:AC359,Consolidado!$AC359,Consolidado!$D$5:D359,"*"&amp;AA$3&amp;"*")=1,1,0),0))</f>
        <v>0</v>
      </c>
      <c r="AB359" s="0" t="n">
        <f aca="false">IF(OR(AB$3="",Consolidado!$D359=""),0,IF(ISNUMBER(SEARCH(AB$3,Consolidado!$D359)),IF(COUNTIFS(Consolidado!$AC$5:AC359,Consolidado!$AC359,Consolidado!$D$5:D359,"*"&amp;AB$3&amp;"*")=1,1,0),0))</f>
        <v>0</v>
      </c>
      <c r="AC359" s="0" t="n">
        <f aca="false">IF(OR(AC$3="",Consolidado!$D359=""),0,IF(ISNUMBER(SEARCH(AC$3,Consolidado!$D359)),IF(COUNTIFS(Consolidado!$AC$5:AC359,Consolidado!$AC359,Consolidado!$D$5:D359,"*"&amp;AC$3&amp;"*")=1,1,0),0))</f>
        <v>0</v>
      </c>
      <c r="AD359" s="0" t="n">
        <f aca="false">IF(OR(AD$3="",Consolidado!$D359=""),0,IF(ISNUMBER(SEARCH(AD$3,Consolidado!$D359)),IF(COUNTIFS(Consolidado!$AC$5:AC359,Consolidado!$AC359,Consolidado!$D$5:D359,"*"&amp;AD$3&amp;"*")=1,1,0),0))</f>
        <v>0</v>
      </c>
      <c r="AE359" s="0" t="n">
        <f aca="false">IF(OR(AE$3="",Consolidado!$D359=""),0,IF(ISNUMBER(SEARCH(AE$3,Consolidado!$D359)),IF(COUNTIFS(Consolidado!$AC$5:AC359,Consolidado!$AC359,Consolidado!$D$5:D359,"*"&amp;AE$3&amp;"*")=1,1,0),0))</f>
        <v>0</v>
      </c>
      <c r="AF359" s="0" t="n">
        <f aca="false">IF(OR(AF$3="",Consolidado!$D359=""),0,IF(ISNUMBER(SEARCH(AF$3,Consolidado!$D359)),IF(COUNTIFS(Consolidado!$AC$5:AC359,Consolidado!$AC359,Consolidado!$D$5:D359,"*"&amp;AF$3&amp;"*")=1,1,0),0))</f>
        <v>0</v>
      </c>
      <c r="AG359" s="0" t="n">
        <f aca="false">IF(OR(AG$3="",Consolidado!$D359=""),0,IF(ISNUMBER(SEARCH(AG$3,Consolidado!$D359)),IF(COUNTIFS(Consolidado!$AC$5:AC359,Consolidado!$AC359,Consolidado!$D$5:D359,"*"&amp;AG$3&amp;"*")=1,1,0),0))</f>
        <v>0</v>
      </c>
      <c r="AH359" s="0" t="n">
        <f aca="false">IF(OR(AH$3="",Consolidado!$D359=""),0,IF(ISNUMBER(SEARCH(AH$3,Consolidado!$D359)),IF(COUNTIFS(Consolidado!$AC$5:AC359,Consolidado!$AC359,Consolidado!$D$5:D359,"*"&amp;AH$3&amp;"*")=1,1,0),0))</f>
        <v>0</v>
      </c>
      <c r="AI359" s="0" t="n">
        <f aca="false">IF(OR(AI$3="",Consolidado!$D359=""),0,IF(ISNUMBER(SEARCH(AI$3,Consolidado!$D359)),IF(COUNTIFS(Consolidado!$AC$5:AC359,Consolidado!$AC359,Consolidado!$D$5:D359,"*"&amp;AI$3&amp;"*")=1,1,0),0))</f>
        <v>0</v>
      </c>
      <c r="AJ359" s="0" t="n">
        <f aca="false">IF(OR(AJ$3="",Consolidado!$D359=""),0,IF(ISNUMBER(SEARCH(AJ$3,Consolidado!$D359)),IF(COUNTIFS(Consolidado!$AC$5:AC359,Consolidado!$AC359,Consolidado!$D$5:D359,"*"&amp;AJ$3&amp;"*")=1,1,0),0))</f>
        <v>0</v>
      </c>
      <c r="AK359" s="0" t="n">
        <f aca="false">IF(OR(AK$3="",Consolidado!$D359=""),0,IF(ISNUMBER(SEARCH(AK$3,Consolidado!$D359)),IF(COUNTIFS(Consolidado!$AC$5:AC359,Consolidado!$AC359,Consolidado!$D$5:D359,"*"&amp;AK$3&amp;"*")=1,1,0),0))</f>
        <v>0</v>
      </c>
      <c r="AL359" s="0" t="n">
        <f aca="false">IF(OR(AL$3="",Consolidado!$D359=""),0,IF(ISNUMBER(SEARCH(AL$3,Consolidado!$D359)),IF(COUNTIFS(Consolidado!$AC$5:AC359,Consolidado!$AC359,Consolidado!$D$5:D359,"*"&amp;AL$3&amp;"*")=1,1,0),0))</f>
        <v>0</v>
      </c>
      <c r="AM359" s="0" t="n">
        <f aca="false">IF(OR(AM$3="",Consolidado!$D359=""),0,IF(ISNUMBER(SEARCH(AM$3,Consolidado!$D359)),IF(COUNTIFS(Consolidado!$AC$5:AC359,Consolidado!$AC359,Consolidado!$D$5:D359,"*"&amp;AM$3&amp;"*")=1,1,0),0))</f>
        <v>0</v>
      </c>
      <c r="AN359" s="0" t="n">
        <f aca="false">IF(OR(AN$3="",Consolidado!$D359=""),0,IF(ISNUMBER(SEARCH(AN$3,Consolidado!$D359)),IF(COUNTIFS(Consolidado!$AC$5:AC359,Consolidado!$AC359,Consolidado!$D$5:D359,"*"&amp;AN$3&amp;"*")=1,1,0),0))</f>
        <v>0</v>
      </c>
      <c r="AO359" s="0" t="n">
        <f aca="false">IF(OR(AO$3="",Consolidado!$D359=""),0,IF(ISNUMBER(SEARCH(AO$3,Consolidado!$D359)),IF(COUNTIFS(Consolidado!$AC$5:AC359,Consolidado!$AC359,Consolidado!$D$5:D359,"*"&amp;AO$3&amp;"*")=1,1,0),0))</f>
        <v>0</v>
      </c>
    </row>
    <row r="360" customFormat="false" ht="15" hidden="false" customHeight="false" outlineLevel="0" collapsed="false">
      <c r="B360" s="0" t="n">
        <f aca="false">IF(OR(B$3="",Consolidado!$D360=""),0,IF(ISNUMBER(SEARCH(B$3,Consolidado!$D360)),IF(COUNTIFS(Consolidado!$AC$5:AC360,Consolidado!$AC360,Consolidado!$D$5:D360,"*"&amp;B$3&amp;"*")=1,1,0),0))</f>
        <v>0</v>
      </c>
      <c r="C360" s="0" t="n">
        <f aca="false">IF(OR(C$3="",Consolidado!$D360=""),0,IF(ISNUMBER(SEARCH(C$3,Consolidado!$D360)),IF(COUNTIFS(Consolidado!$AC$5:AC360,Consolidado!$AC360,Consolidado!$D$5:D360,"*"&amp;C$3&amp;"*")=1,1,0),0))</f>
        <v>0</v>
      </c>
      <c r="D360" s="0" t="n">
        <f aca="false">IF(OR(D$3="",Consolidado!$D360=""),0,IF(ISNUMBER(SEARCH(D$3,Consolidado!$D360)),IF(COUNTIFS(Consolidado!$AC$5:AC360,Consolidado!$AC360,Consolidado!$D$5:D360,"*"&amp;D$3&amp;"*")=1,1,0),0))</f>
        <v>0</v>
      </c>
      <c r="E360" s="0" t="n">
        <f aca="false">IF(OR(E$3="",Consolidado!$D360=""),0,IF(ISNUMBER(SEARCH(E$3,Consolidado!$D360)),IF(COUNTIFS(Consolidado!$AC$5:AC360,Consolidado!$AC360,Consolidado!$D$5:D360,"*"&amp;E$3&amp;"*")=1,1,0),0))</f>
        <v>0</v>
      </c>
      <c r="F360" s="0" t="n">
        <f aca="false">IF(OR(F$3="",Consolidado!$D360=""),0,IF(ISNUMBER(SEARCH(F$3,Consolidado!$D360)),IF(COUNTIFS(Consolidado!$AC$5:AC360,Consolidado!$AC360,Consolidado!$D$5:D360,"*"&amp;F$3&amp;"*")=1,1,0),0))</f>
        <v>0</v>
      </c>
      <c r="G360" s="0" t="n">
        <f aca="false">IF(OR(G$3="",Consolidado!$D360=""),0,IF(ISNUMBER(SEARCH(G$3,Consolidado!$D360)),IF(COUNTIFS(Consolidado!$AC$5:AC360,Consolidado!$AC360,Consolidado!$D$5:D360,"*"&amp;G$3&amp;"*")=1,1,0),0))</f>
        <v>0</v>
      </c>
      <c r="H360" s="0" t="n">
        <f aca="false">IF(OR(H$3="",Consolidado!$D360=""),0,IF(ISNUMBER(SEARCH(H$3,Consolidado!$D360)),IF(COUNTIFS(Consolidado!$AC$5:AC360,Consolidado!$AC360,Consolidado!$D$5:D360,"*"&amp;H$3&amp;"*")=1,1,0),0))</f>
        <v>0</v>
      </c>
      <c r="I360" s="0" t="n">
        <f aca="false">IF(OR(I$3="",Consolidado!$D360=""),0,IF(ISNUMBER(SEARCH(I$3,Consolidado!$D360)),IF(COUNTIFS(Consolidado!$AC$5:AC360,Consolidado!$AC360,Consolidado!$D$5:D360,"*"&amp;I$3&amp;"*")=1,1,0),0))</f>
        <v>0</v>
      </c>
      <c r="J360" s="0" t="n">
        <f aca="false">IF(OR(J$3="",Consolidado!$D360=""),0,IF(ISNUMBER(SEARCH(J$3,Consolidado!$D360)),IF(COUNTIFS(Consolidado!$AC$5:AC360,Consolidado!$AC360,Consolidado!$D$5:D360,"*"&amp;J$3&amp;"*")=1,1,0),0))</f>
        <v>0</v>
      </c>
      <c r="K360" s="0" t="n">
        <f aca="false">IF(OR(K$3="",Consolidado!$D360=""),0,IF(ISNUMBER(SEARCH(K$3,Consolidado!$D360)),IF(COUNTIFS(Consolidado!$AC$5:AC360,Consolidado!$AC360,Consolidado!$D$5:D360,"*"&amp;K$3&amp;"*")=1,1,0),0))</f>
        <v>0</v>
      </c>
      <c r="L360" s="0" t="n">
        <f aca="false">IF(OR(L$3="",Consolidado!$D360=""),0,IF(ISNUMBER(SEARCH(L$3,Consolidado!$D360)),IF(COUNTIFS(Consolidado!$AC$5:AC360,Consolidado!$AC360,Consolidado!$D$5:D360,"*"&amp;L$3&amp;"*")=1,1,0),0))</f>
        <v>0</v>
      </c>
      <c r="M360" s="0" t="n">
        <f aca="false">IF(OR(M$3="",Consolidado!$D360=""),0,IF(ISNUMBER(SEARCH(M$3,Consolidado!$D360)),IF(COUNTIFS(Consolidado!$AC$5:AC360,Consolidado!$AC360,Consolidado!$D$5:D360,"*"&amp;M$3&amp;"*")=1,1,0),0))</f>
        <v>0</v>
      </c>
      <c r="N360" s="0" t="n">
        <f aca="false">IF(OR(N$3="",Consolidado!$D360=""),0,IF(ISNUMBER(SEARCH(N$3,Consolidado!$D360)),IF(COUNTIFS(Consolidado!$AC$5:AC360,Consolidado!$AC360,Consolidado!$D$5:D360,"*"&amp;N$3&amp;"*")=1,1,0),0))</f>
        <v>0</v>
      </c>
      <c r="O360" s="0" t="n">
        <f aca="false">IF(OR(O$3="",Consolidado!$D360=""),0,IF(ISNUMBER(SEARCH(O$3,Consolidado!$D360)),IF(COUNTIFS(Consolidado!$AC$5:AC360,Consolidado!$AC360,Consolidado!$D$5:D360,"*"&amp;O$3&amp;"*")=1,1,0),0))</f>
        <v>0</v>
      </c>
      <c r="P360" s="0" t="n">
        <f aca="false">IF(OR(P$3="",Consolidado!$D360=""),0,IF(ISNUMBER(SEARCH(P$3,Consolidado!$D360)),IF(COUNTIFS(Consolidado!$AC$5:AC360,Consolidado!$AC360,Consolidado!$D$5:D360,"*"&amp;P$3&amp;"*")=1,1,0),0))</f>
        <v>0</v>
      </c>
      <c r="Q360" s="0" t="n">
        <f aca="false">IF(OR(Q$3="",Consolidado!$D360=""),0,IF(ISNUMBER(SEARCH(Q$3,Consolidado!$D360)),IF(COUNTIFS(Consolidado!$AC$5:AC360,Consolidado!$AC360,Consolidado!$D$5:D360,"*"&amp;Q$3&amp;"*")=1,1,0),0))</f>
        <v>0</v>
      </c>
      <c r="R360" s="0" t="n">
        <f aca="false">IF(OR(R$3="",Consolidado!$D360=""),0,IF(ISNUMBER(SEARCH(R$3,Consolidado!$D360)),IF(COUNTIFS(Consolidado!$AC$5:AC360,Consolidado!$AC360,Consolidado!$D$5:D360,"*"&amp;R$3&amp;"*")=1,1,0),0))</f>
        <v>0</v>
      </c>
      <c r="S360" s="0" t="n">
        <f aca="false">IF(OR(S$3="",Consolidado!$D360=""),0,IF(ISNUMBER(SEARCH(S$3,Consolidado!$D360)),IF(COUNTIFS(Consolidado!$AC$5:AC360,Consolidado!$AC360,Consolidado!$D$5:D360,"*"&amp;S$3&amp;"*")=1,1,0),0))</f>
        <v>0</v>
      </c>
      <c r="T360" s="0" t="n">
        <f aca="false">IF(OR(T$3="",Consolidado!$D360=""),0,IF(ISNUMBER(SEARCH(T$3,Consolidado!$D360)),IF(COUNTIFS(Consolidado!$AC$5:AC360,Consolidado!$AC360,Consolidado!$D$5:D360,"*"&amp;T$3&amp;"*")=1,1,0),0))</f>
        <v>0</v>
      </c>
      <c r="U360" s="0" t="n">
        <f aca="false">IF(OR(U$3="",Consolidado!$D360=""),0,IF(ISNUMBER(SEARCH(U$3,Consolidado!$D360)),IF(COUNTIFS(Consolidado!$AC$5:AC360,Consolidado!$AC360,Consolidado!$D$5:D360,"*"&amp;U$3&amp;"*")=1,1,0),0))</f>
        <v>0</v>
      </c>
      <c r="V360" s="0" t="n">
        <f aca="false">IF(OR(V$3="",Consolidado!$D360=""),0,IF(ISNUMBER(SEARCH(V$3,Consolidado!$D360)),IF(COUNTIFS(Consolidado!$AC$5:AC360,Consolidado!$AC360,Consolidado!$D$5:D360,"*"&amp;V$3&amp;"*")=1,1,0),0))</f>
        <v>0</v>
      </c>
      <c r="W360" s="0" t="n">
        <f aca="false">IF(OR(W$3="",Consolidado!$D360=""),0,IF(ISNUMBER(SEARCH(W$3,Consolidado!$D360)),IF(COUNTIFS(Consolidado!$AC$5:AC360,Consolidado!$AC360,Consolidado!$D$5:D360,"*"&amp;W$3&amp;"*")=1,1,0),0))</f>
        <v>0</v>
      </c>
      <c r="X360" s="0" t="n">
        <f aca="false">IF(OR(X$3="",Consolidado!$D360=""),0,IF(ISNUMBER(SEARCH(X$3,Consolidado!$D360)),IF(COUNTIFS(Consolidado!$AC$5:AC360,Consolidado!$AC360,Consolidado!$D$5:D360,"*"&amp;X$3&amp;"*")=1,1,0),0))</f>
        <v>0</v>
      </c>
      <c r="Y360" s="0" t="n">
        <f aca="false">IF(OR(Y$3="",Consolidado!$D360=""),0,IF(ISNUMBER(SEARCH(Y$3,Consolidado!$D360)),IF(COUNTIFS(Consolidado!$AC$5:AC360,Consolidado!$AC360,Consolidado!$D$5:D360,"*"&amp;Y$3&amp;"*")=1,1,0),0))</f>
        <v>0</v>
      </c>
      <c r="Z360" s="0" t="n">
        <f aca="false">IF(OR(Z$3="",Consolidado!$D360=""),0,IF(ISNUMBER(SEARCH(Z$3,Consolidado!$D360)),IF(COUNTIFS(Consolidado!$AC$5:AC360,Consolidado!$AC360,Consolidado!$D$5:D360,"*"&amp;Z$3&amp;"*")=1,1,0),0))</f>
        <v>0</v>
      </c>
      <c r="AA360" s="0" t="n">
        <f aca="false">IF(OR(AA$3="",Consolidado!$D360=""),0,IF(ISNUMBER(SEARCH(AA$3,Consolidado!$D360)),IF(COUNTIFS(Consolidado!$AC$5:AC360,Consolidado!$AC360,Consolidado!$D$5:D360,"*"&amp;AA$3&amp;"*")=1,1,0),0))</f>
        <v>0</v>
      </c>
      <c r="AB360" s="0" t="n">
        <f aca="false">IF(OR(AB$3="",Consolidado!$D360=""),0,IF(ISNUMBER(SEARCH(AB$3,Consolidado!$D360)),IF(COUNTIFS(Consolidado!$AC$5:AC360,Consolidado!$AC360,Consolidado!$D$5:D360,"*"&amp;AB$3&amp;"*")=1,1,0),0))</f>
        <v>0</v>
      </c>
      <c r="AC360" s="0" t="n">
        <f aca="false">IF(OR(AC$3="",Consolidado!$D360=""),0,IF(ISNUMBER(SEARCH(AC$3,Consolidado!$D360)),IF(COUNTIFS(Consolidado!$AC$5:AC360,Consolidado!$AC360,Consolidado!$D$5:D360,"*"&amp;AC$3&amp;"*")=1,1,0),0))</f>
        <v>0</v>
      </c>
      <c r="AD360" s="0" t="n">
        <f aca="false">IF(OR(AD$3="",Consolidado!$D360=""),0,IF(ISNUMBER(SEARCH(AD$3,Consolidado!$D360)),IF(COUNTIFS(Consolidado!$AC$5:AC360,Consolidado!$AC360,Consolidado!$D$5:D360,"*"&amp;AD$3&amp;"*")=1,1,0),0))</f>
        <v>0</v>
      </c>
      <c r="AE360" s="0" t="n">
        <f aca="false">IF(OR(AE$3="",Consolidado!$D360=""),0,IF(ISNUMBER(SEARCH(AE$3,Consolidado!$D360)),IF(COUNTIFS(Consolidado!$AC$5:AC360,Consolidado!$AC360,Consolidado!$D$5:D360,"*"&amp;AE$3&amp;"*")=1,1,0),0))</f>
        <v>0</v>
      </c>
      <c r="AF360" s="0" t="n">
        <f aca="false">IF(OR(AF$3="",Consolidado!$D360=""),0,IF(ISNUMBER(SEARCH(AF$3,Consolidado!$D360)),IF(COUNTIFS(Consolidado!$AC$5:AC360,Consolidado!$AC360,Consolidado!$D$5:D360,"*"&amp;AF$3&amp;"*")=1,1,0),0))</f>
        <v>0</v>
      </c>
      <c r="AG360" s="0" t="n">
        <f aca="false">IF(OR(AG$3="",Consolidado!$D360=""),0,IF(ISNUMBER(SEARCH(AG$3,Consolidado!$D360)),IF(COUNTIFS(Consolidado!$AC$5:AC360,Consolidado!$AC360,Consolidado!$D$5:D360,"*"&amp;AG$3&amp;"*")=1,1,0),0))</f>
        <v>0</v>
      </c>
      <c r="AH360" s="0" t="n">
        <f aca="false">IF(OR(AH$3="",Consolidado!$D360=""),0,IF(ISNUMBER(SEARCH(AH$3,Consolidado!$D360)),IF(COUNTIFS(Consolidado!$AC$5:AC360,Consolidado!$AC360,Consolidado!$D$5:D360,"*"&amp;AH$3&amp;"*")=1,1,0),0))</f>
        <v>0</v>
      </c>
      <c r="AI360" s="0" t="n">
        <f aca="false">IF(OR(AI$3="",Consolidado!$D360=""),0,IF(ISNUMBER(SEARCH(AI$3,Consolidado!$D360)),IF(COUNTIFS(Consolidado!$AC$5:AC360,Consolidado!$AC360,Consolidado!$D$5:D360,"*"&amp;AI$3&amp;"*")=1,1,0),0))</f>
        <v>0</v>
      </c>
      <c r="AJ360" s="0" t="n">
        <f aca="false">IF(OR(AJ$3="",Consolidado!$D360=""),0,IF(ISNUMBER(SEARCH(AJ$3,Consolidado!$D360)),IF(COUNTIFS(Consolidado!$AC$5:AC360,Consolidado!$AC360,Consolidado!$D$5:D360,"*"&amp;AJ$3&amp;"*")=1,1,0),0))</f>
        <v>0</v>
      </c>
      <c r="AK360" s="0" t="n">
        <f aca="false">IF(OR(AK$3="",Consolidado!$D360=""),0,IF(ISNUMBER(SEARCH(AK$3,Consolidado!$D360)),IF(COUNTIFS(Consolidado!$AC$5:AC360,Consolidado!$AC360,Consolidado!$D$5:D360,"*"&amp;AK$3&amp;"*")=1,1,0),0))</f>
        <v>0</v>
      </c>
      <c r="AL360" s="0" t="n">
        <f aca="false">IF(OR(AL$3="",Consolidado!$D360=""),0,IF(ISNUMBER(SEARCH(AL$3,Consolidado!$D360)),IF(COUNTIFS(Consolidado!$AC$5:AC360,Consolidado!$AC360,Consolidado!$D$5:D360,"*"&amp;AL$3&amp;"*")=1,1,0),0))</f>
        <v>0</v>
      </c>
      <c r="AM360" s="0" t="n">
        <f aca="false">IF(OR(AM$3="",Consolidado!$D360=""),0,IF(ISNUMBER(SEARCH(AM$3,Consolidado!$D360)),IF(COUNTIFS(Consolidado!$AC$5:AC360,Consolidado!$AC360,Consolidado!$D$5:D360,"*"&amp;AM$3&amp;"*")=1,1,0),0))</f>
        <v>0</v>
      </c>
      <c r="AN360" s="0" t="n">
        <f aca="false">IF(OR(AN$3="",Consolidado!$D360=""),0,IF(ISNUMBER(SEARCH(AN$3,Consolidado!$D360)),IF(COUNTIFS(Consolidado!$AC$5:AC360,Consolidado!$AC360,Consolidado!$D$5:D360,"*"&amp;AN$3&amp;"*")=1,1,0),0))</f>
        <v>0</v>
      </c>
      <c r="AO360" s="0" t="n">
        <f aca="false">IF(OR(AO$3="",Consolidado!$D360=""),0,IF(ISNUMBER(SEARCH(AO$3,Consolidado!$D360)),IF(COUNTIFS(Consolidado!$AC$5:AC360,Consolidado!$AC360,Consolidado!$D$5:D360,"*"&amp;AO$3&amp;"*")=1,1,0),0))</f>
        <v>0</v>
      </c>
    </row>
    <row r="361" customFormat="false" ht="15" hidden="false" customHeight="false" outlineLevel="0" collapsed="false">
      <c r="B361" s="0" t="n">
        <f aca="false">IF(OR(B$3="",Consolidado!$D361=""),0,IF(ISNUMBER(SEARCH(B$3,Consolidado!$D361)),IF(COUNTIFS(Consolidado!$AC$5:AC361,Consolidado!$AC361,Consolidado!$D$5:D361,"*"&amp;B$3&amp;"*")=1,1,0),0))</f>
        <v>0</v>
      </c>
      <c r="C361" s="0" t="n">
        <f aca="false">IF(OR(C$3="",Consolidado!$D361=""),0,IF(ISNUMBER(SEARCH(C$3,Consolidado!$D361)),IF(COUNTIFS(Consolidado!$AC$5:AC361,Consolidado!$AC361,Consolidado!$D$5:D361,"*"&amp;C$3&amp;"*")=1,1,0),0))</f>
        <v>0</v>
      </c>
      <c r="D361" s="0" t="n">
        <f aca="false">IF(OR(D$3="",Consolidado!$D361=""),0,IF(ISNUMBER(SEARCH(D$3,Consolidado!$D361)),IF(COUNTIFS(Consolidado!$AC$5:AC361,Consolidado!$AC361,Consolidado!$D$5:D361,"*"&amp;D$3&amp;"*")=1,1,0),0))</f>
        <v>0</v>
      </c>
      <c r="E361" s="0" t="n">
        <f aca="false">IF(OR(E$3="",Consolidado!$D361=""),0,IF(ISNUMBER(SEARCH(E$3,Consolidado!$D361)),IF(COUNTIFS(Consolidado!$AC$5:AC361,Consolidado!$AC361,Consolidado!$D$5:D361,"*"&amp;E$3&amp;"*")=1,1,0),0))</f>
        <v>0</v>
      </c>
      <c r="F361" s="0" t="n">
        <f aca="false">IF(OR(F$3="",Consolidado!$D361=""),0,IF(ISNUMBER(SEARCH(F$3,Consolidado!$D361)),IF(COUNTIFS(Consolidado!$AC$5:AC361,Consolidado!$AC361,Consolidado!$D$5:D361,"*"&amp;F$3&amp;"*")=1,1,0),0))</f>
        <v>0</v>
      </c>
      <c r="G361" s="0" t="n">
        <f aca="false">IF(OR(G$3="",Consolidado!$D361=""),0,IF(ISNUMBER(SEARCH(G$3,Consolidado!$D361)),IF(COUNTIFS(Consolidado!$AC$5:AC361,Consolidado!$AC361,Consolidado!$D$5:D361,"*"&amp;G$3&amp;"*")=1,1,0),0))</f>
        <v>0</v>
      </c>
      <c r="H361" s="0" t="n">
        <f aca="false">IF(OR(H$3="",Consolidado!$D361=""),0,IF(ISNUMBER(SEARCH(H$3,Consolidado!$D361)),IF(COUNTIFS(Consolidado!$AC$5:AC361,Consolidado!$AC361,Consolidado!$D$5:D361,"*"&amp;H$3&amp;"*")=1,1,0),0))</f>
        <v>0</v>
      </c>
      <c r="I361" s="0" t="n">
        <f aca="false">IF(OR(I$3="",Consolidado!$D361=""),0,IF(ISNUMBER(SEARCH(I$3,Consolidado!$D361)),IF(COUNTIFS(Consolidado!$AC$5:AC361,Consolidado!$AC361,Consolidado!$D$5:D361,"*"&amp;I$3&amp;"*")=1,1,0),0))</f>
        <v>0</v>
      </c>
      <c r="J361" s="0" t="n">
        <f aca="false">IF(OR(J$3="",Consolidado!$D361=""),0,IF(ISNUMBER(SEARCH(J$3,Consolidado!$D361)),IF(COUNTIFS(Consolidado!$AC$5:AC361,Consolidado!$AC361,Consolidado!$D$5:D361,"*"&amp;J$3&amp;"*")=1,1,0),0))</f>
        <v>0</v>
      </c>
      <c r="K361" s="0" t="n">
        <f aca="false">IF(OR(K$3="",Consolidado!$D361=""),0,IF(ISNUMBER(SEARCH(K$3,Consolidado!$D361)),IF(COUNTIFS(Consolidado!$AC$5:AC361,Consolidado!$AC361,Consolidado!$D$5:D361,"*"&amp;K$3&amp;"*")=1,1,0),0))</f>
        <v>0</v>
      </c>
      <c r="L361" s="0" t="n">
        <f aca="false">IF(OR(L$3="",Consolidado!$D361=""),0,IF(ISNUMBER(SEARCH(L$3,Consolidado!$D361)),IF(COUNTIFS(Consolidado!$AC$5:AC361,Consolidado!$AC361,Consolidado!$D$5:D361,"*"&amp;L$3&amp;"*")=1,1,0),0))</f>
        <v>0</v>
      </c>
      <c r="M361" s="0" t="n">
        <f aca="false">IF(OR(M$3="",Consolidado!$D361=""),0,IF(ISNUMBER(SEARCH(M$3,Consolidado!$D361)),IF(COUNTIFS(Consolidado!$AC$5:AC361,Consolidado!$AC361,Consolidado!$D$5:D361,"*"&amp;M$3&amp;"*")=1,1,0),0))</f>
        <v>0</v>
      </c>
      <c r="N361" s="0" t="n">
        <f aca="false">IF(OR(N$3="",Consolidado!$D361=""),0,IF(ISNUMBER(SEARCH(N$3,Consolidado!$D361)),IF(COUNTIFS(Consolidado!$AC$5:AC361,Consolidado!$AC361,Consolidado!$D$5:D361,"*"&amp;N$3&amp;"*")=1,1,0),0))</f>
        <v>0</v>
      </c>
      <c r="O361" s="0" t="n">
        <f aca="false">IF(OR(O$3="",Consolidado!$D361=""),0,IF(ISNUMBER(SEARCH(O$3,Consolidado!$D361)),IF(COUNTIFS(Consolidado!$AC$5:AC361,Consolidado!$AC361,Consolidado!$D$5:D361,"*"&amp;O$3&amp;"*")=1,1,0),0))</f>
        <v>0</v>
      </c>
      <c r="P361" s="0" t="n">
        <f aca="false">IF(OR(P$3="",Consolidado!$D361=""),0,IF(ISNUMBER(SEARCH(P$3,Consolidado!$D361)),IF(COUNTIFS(Consolidado!$AC$5:AC361,Consolidado!$AC361,Consolidado!$D$5:D361,"*"&amp;P$3&amp;"*")=1,1,0),0))</f>
        <v>0</v>
      </c>
      <c r="Q361" s="0" t="n">
        <f aca="false">IF(OR(Q$3="",Consolidado!$D361=""),0,IF(ISNUMBER(SEARCH(Q$3,Consolidado!$D361)),IF(COUNTIFS(Consolidado!$AC$5:AC361,Consolidado!$AC361,Consolidado!$D$5:D361,"*"&amp;Q$3&amp;"*")=1,1,0),0))</f>
        <v>0</v>
      </c>
      <c r="R361" s="0" t="n">
        <f aca="false">IF(OR(R$3="",Consolidado!$D361=""),0,IF(ISNUMBER(SEARCH(R$3,Consolidado!$D361)),IF(COUNTIFS(Consolidado!$AC$5:AC361,Consolidado!$AC361,Consolidado!$D$5:D361,"*"&amp;R$3&amp;"*")=1,1,0),0))</f>
        <v>0</v>
      </c>
      <c r="S361" s="0" t="n">
        <f aca="false">IF(OR(S$3="",Consolidado!$D361=""),0,IF(ISNUMBER(SEARCH(S$3,Consolidado!$D361)),IF(COUNTIFS(Consolidado!$AC$5:AC361,Consolidado!$AC361,Consolidado!$D$5:D361,"*"&amp;S$3&amp;"*")=1,1,0),0))</f>
        <v>0</v>
      </c>
      <c r="T361" s="0" t="n">
        <f aca="false">IF(OR(T$3="",Consolidado!$D361=""),0,IF(ISNUMBER(SEARCH(T$3,Consolidado!$D361)),IF(COUNTIFS(Consolidado!$AC$5:AC361,Consolidado!$AC361,Consolidado!$D$5:D361,"*"&amp;T$3&amp;"*")=1,1,0),0))</f>
        <v>0</v>
      </c>
      <c r="U361" s="0" t="n">
        <f aca="false">IF(OR(U$3="",Consolidado!$D361=""),0,IF(ISNUMBER(SEARCH(U$3,Consolidado!$D361)),IF(COUNTIFS(Consolidado!$AC$5:AC361,Consolidado!$AC361,Consolidado!$D$5:D361,"*"&amp;U$3&amp;"*")=1,1,0),0))</f>
        <v>0</v>
      </c>
      <c r="V361" s="0" t="n">
        <f aca="false">IF(OR(V$3="",Consolidado!$D361=""),0,IF(ISNUMBER(SEARCH(V$3,Consolidado!$D361)),IF(COUNTIFS(Consolidado!$AC$5:AC361,Consolidado!$AC361,Consolidado!$D$5:D361,"*"&amp;V$3&amp;"*")=1,1,0),0))</f>
        <v>0</v>
      </c>
      <c r="W361" s="0" t="n">
        <f aca="false">IF(OR(W$3="",Consolidado!$D361=""),0,IF(ISNUMBER(SEARCH(W$3,Consolidado!$D361)),IF(COUNTIFS(Consolidado!$AC$5:AC361,Consolidado!$AC361,Consolidado!$D$5:D361,"*"&amp;W$3&amp;"*")=1,1,0),0))</f>
        <v>0</v>
      </c>
      <c r="X361" s="0" t="n">
        <f aca="false">IF(OR(X$3="",Consolidado!$D361=""),0,IF(ISNUMBER(SEARCH(X$3,Consolidado!$D361)),IF(COUNTIFS(Consolidado!$AC$5:AC361,Consolidado!$AC361,Consolidado!$D$5:D361,"*"&amp;X$3&amp;"*")=1,1,0),0))</f>
        <v>0</v>
      </c>
      <c r="Y361" s="0" t="n">
        <f aca="false">IF(OR(Y$3="",Consolidado!$D361=""),0,IF(ISNUMBER(SEARCH(Y$3,Consolidado!$D361)),IF(COUNTIFS(Consolidado!$AC$5:AC361,Consolidado!$AC361,Consolidado!$D$5:D361,"*"&amp;Y$3&amp;"*")=1,1,0),0))</f>
        <v>0</v>
      </c>
      <c r="Z361" s="0" t="n">
        <f aca="false">IF(OR(Z$3="",Consolidado!$D361=""),0,IF(ISNUMBER(SEARCH(Z$3,Consolidado!$D361)),IF(COUNTIFS(Consolidado!$AC$5:AC361,Consolidado!$AC361,Consolidado!$D$5:D361,"*"&amp;Z$3&amp;"*")=1,1,0),0))</f>
        <v>0</v>
      </c>
      <c r="AA361" s="0" t="n">
        <f aca="false">IF(OR(AA$3="",Consolidado!$D361=""),0,IF(ISNUMBER(SEARCH(AA$3,Consolidado!$D361)),IF(COUNTIFS(Consolidado!$AC$5:AC361,Consolidado!$AC361,Consolidado!$D$5:D361,"*"&amp;AA$3&amp;"*")=1,1,0),0))</f>
        <v>0</v>
      </c>
      <c r="AB361" s="0" t="n">
        <f aca="false">IF(OR(AB$3="",Consolidado!$D361=""),0,IF(ISNUMBER(SEARCH(AB$3,Consolidado!$D361)),IF(COUNTIFS(Consolidado!$AC$5:AC361,Consolidado!$AC361,Consolidado!$D$5:D361,"*"&amp;AB$3&amp;"*")=1,1,0),0))</f>
        <v>0</v>
      </c>
      <c r="AC361" s="0" t="n">
        <f aca="false">IF(OR(AC$3="",Consolidado!$D361=""),0,IF(ISNUMBER(SEARCH(AC$3,Consolidado!$D361)),IF(COUNTIFS(Consolidado!$AC$5:AC361,Consolidado!$AC361,Consolidado!$D$5:D361,"*"&amp;AC$3&amp;"*")=1,1,0),0))</f>
        <v>0</v>
      </c>
      <c r="AD361" s="0" t="n">
        <f aca="false">IF(OR(AD$3="",Consolidado!$D361=""),0,IF(ISNUMBER(SEARCH(AD$3,Consolidado!$D361)),IF(COUNTIFS(Consolidado!$AC$5:AC361,Consolidado!$AC361,Consolidado!$D$5:D361,"*"&amp;AD$3&amp;"*")=1,1,0),0))</f>
        <v>0</v>
      </c>
      <c r="AE361" s="0" t="n">
        <f aca="false">IF(OR(AE$3="",Consolidado!$D361=""),0,IF(ISNUMBER(SEARCH(AE$3,Consolidado!$D361)),IF(COUNTIFS(Consolidado!$AC$5:AC361,Consolidado!$AC361,Consolidado!$D$5:D361,"*"&amp;AE$3&amp;"*")=1,1,0),0))</f>
        <v>0</v>
      </c>
      <c r="AF361" s="0" t="n">
        <f aca="false">IF(OR(AF$3="",Consolidado!$D361=""),0,IF(ISNUMBER(SEARCH(AF$3,Consolidado!$D361)),IF(COUNTIFS(Consolidado!$AC$5:AC361,Consolidado!$AC361,Consolidado!$D$5:D361,"*"&amp;AF$3&amp;"*")=1,1,0),0))</f>
        <v>0</v>
      </c>
      <c r="AG361" s="0" t="n">
        <f aca="false">IF(OR(AG$3="",Consolidado!$D361=""),0,IF(ISNUMBER(SEARCH(AG$3,Consolidado!$D361)),IF(COUNTIFS(Consolidado!$AC$5:AC361,Consolidado!$AC361,Consolidado!$D$5:D361,"*"&amp;AG$3&amp;"*")=1,1,0),0))</f>
        <v>0</v>
      </c>
      <c r="AH361" s="0" t="n">
        <f aca="false">IF(OR(AH$3="",Consolidado!$D361=""),0,IF(ISNUMBER(SEARCH(AH$3,Consolidado!$D361)),IF(COUNTIFS(Consolidado!$AC$5:AC361,Consolidado!$AC361,Consolidado!$D$5:D361,"*"&amp;AH$3&amp;"*")=1,1,0),0))</f>
        <v>0</v>
      </c>
      <c r="AI361" s="0" t="n">
        <f aca="false">IF(OR(AI$3="",Consolidado!$D361=""),0,IF(ISNUMBER(SEARCH(AI$3,Consolidado!$D361)),IF(COUNTIFS(Consolidado!$AC$5:AC361,Consolidado!$AC361,Consolidado!$D$5:D361,"*"&amp;AI$3&amp;"*")=1,1,0),0))</f>
        <v>0</v>
      </c>
      <c r="AJ361" s="0" t="n">
        <f aca="false">IF(OR(AJ$3="",Consolidado!$D361=""),0,IF(ISNUMBER(SEARCH(AJ$3,Consolidado!$D361)),IF(COUNTIFS(Consolidado!$AC$5:AC361,Consolidado!$AC361,Consolidado!$D$5:D361,"*"&amp;AJ$3&amp;"*")=1,1,0),0))</f>
        <v>0</v>
      </c>
      <c r="AK361" s="0" t="n">
        <f aca="false">IF(OR(AK$3="",Consolidado!$D361=""),0,IF(ISNUMBER(SEARCH(AK$3,Consolidado!$D361)),IF(COUNTIFS(Consolidado!$AC$5:AC361,Consolidado!$AC361,Consolidado!$D$5:D361,"*"&amp;AK$3&amp;"*")=1,1,0),0))</f>
        <v>0</v>
      </c>
      <c r="AL361" s="0" t="n">
        <f aca="false">IF(OR(AL$3="",Consolidado!$D361=""),0,IF(ISNUMBER(SEARCH(AL$3,Consolidado!$D361)),IF(COUNTIFS(Consolidado!$AC$5:AC361,Consolidado!$AC361,Consolidado!$D$5:D361,"*"&amp;AL$3&amp;"*")=1,1,0),0))</f>
        <v>0</v>
      </c>
      <c r="AM361" s="0" t="n">
        <f aca="false">IF(OR(AM$3="",Consolidado!$D361=""),0,IF(ISNUMBER(SEARCH(AM$3,Consolidado!$D361)),IF(COUNTIFS(Consolidado!$AC$5:AC361,Consolidado!$AC361,Consolidado!$D$5:D361,"*"&amp;AM$3&amp;"*")=1,1,0),0))</f>
        <v>0</v>
      </c>
      <c r="AN361" s="0" t="n">
        <f aca="false">IF(OR(AN$3="",Consolidado!$D361=""),0,IF(ISNUMBER(SEARCH(AN$3,Consolidado!$D361)),IF(COUNTIFS(Consolidado!$AC$5:AC361,Consolidado!$AC361,Consolidado!$D$5:D361,"*"&amp;AN$3&amp;"*")=1,1,0),0))</f>
        <v>0</v>
      </c>
      <c r="AO361" s="0" t="n">
        <f aca="false">IF(OR(AO$3="",Consolidado!$D361=""),0,IF(ISNUMBER(SEARCH(AO$3,Consolidado!$D361)),IF(COUNTIFS(Consolidado!$AC$5:AC361,Consolidado!$AC361,Consolidado!$D$5:D361,"*"&amp;AO$3&amp;"*")=1,1,0),0))</f>
        <v>0</v>
      </c>
    </row>
    <row r="362" customFormat="false" ht="15" hidden="false" customHeight="false" outlineLevel="0" collapsed="false">
      <c r="B362" s="0" t="n">
        <f aca="false">IF(OR(B$3="",Consolidado!$D362=""),0,IF(ISNUMBER(SEARCH(B$3,Consolidado!$D362)),IF(COUNTIFS(Consolidado!$AC$5:AC362,Consolidado!$AC362,Consolidado!$D$5:D362,"*"&amp;B$3&amp;"*")=1,1,0),0))</f>
        <v>0</v>
      </c>
      <c r="C362" s="0" t="n">
        <f aca="false">IF(OR(C$3="",Consolidado!$D362=""),0,IF(ISNUMBER(SEARCH(C$3,Consolidado!$D362)),IF(COUNTIFS(Consolidado!$AC$5:AC362,Consolidado!$AC362,Consolidado!$D$5:D362,"*"&amp;C$3&amp;"*")=1,1,0),0))</f>
        <v>0</v>
      </c>
      <c r="D362" s="0" t="n">
        <f aca="false">IF(OR(D$3="",Consolidado!$D362=""),0,IF(ISNUMBER(SEARCH(D$3,Consolidado!$D362)),IF(COUNTIFS(Consolidado!$AC$5:AC362,Consolidado!$AC362,Consolidado!$D$5:D362,"*"&amp;D$3&amp;"*")=1,1,0),0))</f>
        <v>0</v>
      </c>
      <c r="E362" s="0" t="n">
        <f aca="false">IF(OR(E$3="",Consolidado!$D362=""),0,IF(ISNUMBER(SEARCH(E$3,Consolidado!$D362)),IF(COUNTIFS(Consolidado!$AC$5:AC362,Consolidado!$AC362,Consolidado!$D$5:D362,"*"&amp;E$3&amp;"*")=1,1,0),0))</f>
        <v>0</v>
      </c>
      <c r="F362" s="0" t="n">
        <f aca="false">IF(OR(F$3="",Consolidado!$D362=""),0,IF(ISNUMBER(SEARCH(F$3,Consolidado!$D362)),IF(COUNTIFS(Consolidado!$AC$5:AC362,Consolidado!$AC362,Consolidado!$D$5:D362,"*"&amp;F$3&amp;"*")=1,1,0),0))</f>
        <v>0</v>
      </c>
      <c r="G362" s="0" t="n">
        <f aca="false">IF(OR(G$3="",Consolidado!$D362=""),0,IF(ISNUMBER(SEARCH(G$3,Consolidado!$D362)),IF(COUNTIFS(Consolidado!$AC$5:AC362,Consolidado!$AC362,Consolidado!$D$5:D362,"*"&amp;G$3&amp;"*")=1,1,0),0))</f>
        <v>0</v>
      </c>
      <c r="H362" s="0" t="n">
        <f aca="false">IF(OR(H$3="",Consolidado!$D362=""),0,IF(ISNUMBER(SEARCH(H$3,Consolidado!$D362)),IF(COUNTIFS(Consolidado!$AC$5:AC362,Consolidado!$AC362,Consolidado!$D$5:D362,"*"&amp;H$3&amp;"*")=1,1,0),0))</f>
        <v>0</v>
      </c>
      <c r="I362" s="0" t="n">
        <f aca="false">IF(OR(I$3="",Consolidado!$D362=""),0,IF(ISNUMBER(SEARCH(I$3,Consolidado!$D362)),IF(COUNTIFS(Consolidado!$AC$5:AC362,Consolidado!$AC362,Consolidado!$D$5:D362,"*"&amp;I$3&amp;"*")=1,1,0),0))</f>
        <v>0</v>
      </c>
      <c r="J362" s="0" t="n">
        <f aca="false">IF(OR(J$3="",Consolidado!$D362=""),0,IF(ISNUMBER(SEARCH(J$3,Consolidado!$D362)),IF(COUNTIFS(Consolidado!$AC$5:AC362,Consolidado!$AC362,Consolidado!$D$5:D362,"*"&amp;J$3&amp;"*")=1,1,0),0))</f>
        <v>0</v>
      </c>
      <c r="K362" s="0" t="n">
        <f aca="false">IF(OR(K$3="",Consolidado!$D362=""),0,IF(ISNUMBER(SEARCH(K$3,Consolidado!$D362)),IF(COUNTIFS(Consolidado!$AC$5:AC362,Consolidado!$AC362,Consolidado!$D$5:D362,"*"&amp;K$3&amp;"*")=1,1,0),0))</f>
        <v>0</v>
      </c>
      <c r="L362" s="0" t="n">
        <f aca="false">IF(OR(L$3="",Consolidado!$D362=""),0,IF(ISNUMBER(SEARCH(L$3,Consolidado!$D362)),IF(COUNTIFS(Consolidado!$AC$5:AC362,Consolidado!$AC362,Consolidado!$D$5:D362,"*"&amp;L$3&amp;"*")=1,1,0),0))</f>
        <v>0</v>
      </c>
      <c r="M362" s="0" t="n">
        <f aca="false">IF(OR(M$3="",Consolidado!$D362=""),0,IF(ISNUMBER(SEARCH(M$3,Consolidado!$D362)),IF(COUNTIFS(Consolidado!$AC$5:AC362,Consolidado!$AC362,Consolidado!$D$5:D362,"*"&amp;M$3&amp;"*")=1,1,0),0))</f>
        <v>0</v>
      </c>
      <c r="N362" s="0" t="n">
        <f aca="false">IF(OR(N$3="",Consolidado!$D362=""),0,IF(ISNUMBER(SEARCH(N$3,Consolidado!$D362)),IF(COUNTIFS(Consolidado!$AC$5:AC362,Consolidado!$AC362,Consolidado!$D$5:D362,"*"&amp;N$3&amp;"*")=1,1,0),0))</f>
        <v>0</v>
      </c>
      <c r="O362" s="0" t="n">
        <f aca="false">IF(OR(O$3="",Consolidado!$D362=""),0,IF(ISNUMBER(SEARCH(O$3,Consolidado!$D362)),IF(COUNTIFS(Consolidado!$AC$5:AC362,Consolidado!$AC362,Consolidado!$D$5:D362,"*"&amp;O$3&amp;"*")=1,1,0),0))</f>
        <v>0</v>
      </c>
      <c r="P362" s="0" t="n">
        <f aca="false">IF(OR(P$3="",Consolidado!$D362=""),0,IF(ISNUMBER(SEARCH(P$3,Consolidado!$D362)),IF(COUNTIFS(Consolidado!$AC$5:AC362,Consolidado!$AC362,Consolidado!$D$5:D362,"*"&amp;P$3&amp;"*")=1,1,0),0))</f>
        <v>0</v>
      </c>
      <c r="Q362" s="0" t="n">
        <f aca="false">IF(OR(Q$3="",Consolidado!$D362=""),0,IF(ISNUMBER(SEARCH(Q$3,Consolidado!$D362)),IF(COUNTIFS(Consolidado!$AC$5:AC362,Consolidado!$AC362,Consolidado!$D$5:D362,"*"&amp;Q$3&amp;"*")=1,1,0),0))</f>
        <v>0</v>
      </c>
      <c r="R362" s="0" t="n">
        <f aca="false">IF(OR(R$3="",Consolidado!$D362=""),0,IF(ISNUMBER(SEARCH(R$3,Consolidado!$D362)),IF(COUNTIFS(Consolidado!$AC$5:AC362,Consolidado!$AC362,Consolidado!$D$5:D362,"*"&amp;R$3&amp;"*")=1,1,0),0))</f>
        <v>0</v>
      </c>
      <c r="S362" s="0" t="n">
        <f aca="false">IF(OR(S$3="",Consolidado!$D362=""),0,IF(ISNUMBER(SEARCH(S$3,Consolidado!$D362)),IF(COUNTIFS(Consolidado!$AC$5:AC362,Consolidado!$AC362,Consolidado!$D$5:D362,"*"&amp;S$3&amp;"*")=1,1,0),0))</f>
        <v>0</v>
      </c>
      <c r="T362" s="0" t="n">
        <f aca="false">IF(OR(T$3="",Consolidado!$D362=""),0,IF(ISNUMBER(SEARCH(T$3,Consolidado!$D362)),IF(COUNTIFS(Consolidado!$AC$5:AC362,Consolidado!$AC362,Consolidado!$D$5:D362,"*"&amp;T$3&amp;"*")=1,1,0),0))</f>
        <v>0</v>
      </c>
      <c r="U362" s="0" t="n">
        <f aca="false">IF(OR(U$3="",Consolidado!$D362=""),0,IF(ISNUMBER(SEARCH(U$3,Consolidado!$D362)),IF(COUNTIFS(Consolidado!$AC$5:AC362,Consolidado!$AC362,Consolidado!$D$5:D362,"*"&amp;U$3&amp;"*")=1,1,0),0))</f>
        <v>0</v>
      </c>
      <c r="V362" s="0" t="n">
        <f aca="false">IF(OR(V$3="",Consolidado!$D362=""),0,IF(ISNUMBER(SEARCH(V$3,Consolidado!$D362)),IF(COUNTIFS(Consolidado!$AC$5:AC362,Consolidado!$AC362,Consolidado!$D$5:D362,"*"&amp;V$3&amp;"*")=1,1,0),0))</f>
        <v>0</v>
      </c>
      <c r="W362" s="0" t="n">
        <f aca="false">IF(OR(W$3="",Consolidado!$D362=""),0,IF(ISNUMBER(SEARCH(W$3,Consolidado!$D362)),IF(COUNTIFS(Consolidado!$AC$5:AC362,Consolidado!$AC362,Consolidado!$D$5:D362,"*"&amp;W$3&amp;"*")=1,1,0),0))</f>
        <v>0</v>
      </c>
      <c r="X362" s="0" t="n">
        <f aca="false">IF(OR(X$3="",Consolidado!$D362=""),0,IF(ISNUMBER(SEARCH(X$3,Consolidado!$D362)),IF(COUNTIFS(Consolidado!$AC$5:AC362,Consolidado!$AC362,Consolidado!$D$5:D362,"*"&amp;X$3&amp;"*")=1,1,0),0))</f>
        <v>0</v>
      </c>
      <c r="Y362" s="0" t="n">
        <f aca="false">IF(OR(Y$3="",Consolidado!$D362=""),0,IF(ISNUMBER(SEARCH(Y$3,Consolidado!$D362)),IF(COUNTIFS(Consolidado!$AC$5:AC362,Consolidado!$AC362,Consolidado!$D$5:D362,"*"&amp;Y$3&amp;"*")=1,1,0),0))</f>
        <v>0</v>
      </c>
      <c r="Z362" s="0" t="n">
        <f aca="false">IF(OR(Z$3="",Consolidado!$D362=""),0,IF(ISNUMBER(SEARCH(Z$3,Consolidado!$D362)),IF(COUNTIFS(Consolidado!$AC$5:AC362,Consolidado!$AC362,Consolidado!$D$5:D362,"*"&amp;Z$3&amp;"*")=1,1,0),0))</f>
        <v>0</v>
      </c>
      <c r="AA362" s="0" t="n">
        <f aca="false">IF(OR(AA$3="",Consolidado!$D362=""),0,IF(ISNUMBER(SEARCH(AA$3,Consolidado!$D362)),IF(COUNTIFS(Consolidado!$AC$5:AC362,Consolidado!$AC362,Consolidado!$D$5:D362,"*"&amp;AA$3&amp;"*")=1,1,0),0))</f>
        <v>0</v>
      </c>
      <c r="AB362" s="0" t="n">
        <f aca="false">IF(OR(AB$3="",Consolidado!$D362=""),0,IF(ISNUMBER(SEARCH(AB$3,Consolidado!$D362)),IF(COUNTIFS(Consolidado!$AC$5:AC362,Consolidado!$AC362,Consolidado!$D$5:D362,"*"&amp;AB$3&amp;"*")=1,1,0),0))</f>
        <v>0</v>
      </c>
      <c r="AC362" s="0" t="n">
        <f aca="false">IF(OR(AC$3="",Consolidado!$D362=""),0,IF(ISNUMBER(SEARCH(AC$3,Consolidado!$D362)),IF(COUNTIFS(Consolidado!$AC$5:AC362,Consolidado!$AC362,Consolidado!$D$5:D362,"*"&amp;AC$3&amp;"*")=1,1,0),0))</f>
        <v>0</v>
      </c>
      <c r="AD362" s="0" t="n">
        <f aca="false">IF(OR(AD$3="",Consolidado!$D362=""),0,IF(ISNUMBER(SEARCH(AD$3,Consolidado!$D362)),IF(COUNTIFS(Consolidado!$AC$5:AC362,Consolidado!$AC362,Consolidado!$D$5:D362,"*"&amp;AD$3&amp;"*")=1,1,0),0))</f>
        <v>0</v>
      </c>
      <c r="AE362" s="0" t="n">
        <f aca="false">IF(OR(AE$3="",Consolidado!$D362=""),0,IF(ISNUMBER(SEARCH(AE$3,Consolidado!$D362)),IF(COUNTIFS(Consolidado!$AC$5:AC362,Consolidado!$AC362,Consolidado!$D$5:D362,"*"&amp;AE$3&amp;"*")=1,1,0),0))</f>
        <v>0</v>
      </c>
      <c r="AF362" s="0" t="n">
        <f aca="false">IF(OR(AF$3="",Consolidado!$D362=""),0,IF(ISNUMBER(SEARCH(AF$3,Consolidado!$D362)),IF(COUNTIFS(Consolidado!$AC$5:AC362,Consolidado!$AC362,Consolidado!$D$5:D362,"*"&amp;AF$3&amp;"*")=1,1,0),0))</f>
        <v>0</v>
      </c>
      <c r="AG362" s="0" t="n">
        <f aca="false">IF(OR(AG$3="",Consolidado!$D362=""),0,IF(ISNUMBER(SEARCH(AG$3,Consolidado!$D362)),IF(COUNTIFS(Consolidado!$AC$5:AC362,Consolidado!$AC362,Consolidado!$D$5:D362,"*"&amp;AG$3&amp;"*")=1,1,0),0))</f>
        <v>0</v>
      </c>
      <c r="AH362" s="0" t="n">
        <f aca="false">IF(OR(AH$3="",Consolidado!$D362=""),0,IF(ISNUMBER(SEARCH(AH$3,Consolidado!$D362)),IF(COUNTIFS(Consolidado!$AC$5:AC362,Consolidado!$AC362,Consolidado!$D$5:D362,"*"&amp;AH$3&amp;"*")=1,1,0),0))</f>
        <v>0</v>
      </c>
      <c r="AI362" s="0" t="n">
        <f aca="false">IF(OR(AI$3="",Consolidado!$D362=""),0,IF(ISNUMBER(SEARCH(AI$3,Consolidado!$D362)),IF(COUNTIFS(Consolidado!$AC$5:AC362,Consolidado!$AC362,Consolidado!$D$5:D362,"*"&amp;AI$3&amp;"*")=1,1,0),0))</f>
        <v>0</v>
      </c>
      <c r="AJ362" s="0" t="n">
        <f aca="false">IF(OR(AJ$3="",Consolidado!$D362=""),0,IF(ISNUMBER(SEARCH(AJ$3,Consolidado!$D362)),IF(COUNTIFS(Consolidado!$AC$5:AC362,Consolidado!$AC362,Consolidado!$D$5:D362,"*"&amp;AJ$3&amp;"*")=1,1,0),0))</f>
        <v>0</v>
      </c>
      <c r="AK362" s="0" t="n">
        <f aca="false">IF(OR(AK$3="",Consolidado!$D362=""),0,IF(ISNUMBER(SEARCH(AK$3,Consolidado!$D362)),IF(COUNTIFS(Consolidado!$AC$5:AC362,Consolidado!$AC362,Consolidado!$D$5:D362,"*"&amp;AK$3&amp;"*")=1,1,0),0))</f>
        <v>0</v>
      </c>
      <c r="AL362" s="0" t="n">
        <f aca="false">IF(OR(AL$3="",Consolidado!$D362=""),0,IF(ISNUMBER(SEARCH(AL$3,Consolidado!$D362)),IF(COUNTIFS(Consolidado!$AC$5:AC362,Consolidado!$AC362,Consolidado!$D$5:D362,"*"&amp;AL$3&amp;"*")=1,1,0),0))</f>
        <v>0</v>
      </c>
      <c r="AM362" s="0" t="n">
        <f aca="false">IF(OR(AM$3="",Consolidado!$D362=""),0,IF(ISNUMBER(SEARCH(AM$3,Consolidado!$D362)),IF(COUNTIFS(Consolidado!$AC$5:AC362,Consolidado!$AC362,Consolidado!$D$5:D362,"*"&amp;AM$3&amp;"*")=1,1,0),0))</f>
        <v>0</v>
      </c>
      <c r="AN362" s="0" t="n">
        <f aca="false">IF(OR(AN$3="",Consolidado!$D362=""),0,IF(ISNUMBER(SEARCH(AN$3,Consolidado!$D362)),IF(COUNTIFS(Consolidado!$AC$5:AC362,Consolidado!$AC362,Consolidado!$D$5:D362,"*"&amp;AN$3&amp;"*")=1,1,0),0))</f>
        <v>0</v>
      </c>
      <c r="AO362" s="0" t="n">
        <f aca="false">IF(OR(AO$3="",Consolidado!$D362=""),0,IF(ISNUMBER(SEARCH(AO$3,Consolidado!$D362)),IF(COUNTIFS(Consolidado!$AC$5:AC362,Consolidado!$AC362,Consolidado!$D$5:D362,"*"&amp;AO$3&amp;"*")=1,1,0),0))</f>
        <v>0</v>
      </c>
    </row>
    <row r="363" customFormat="false" ht="15" hidden="false" customHeight="false" outlineLevel="0" collapsed="false">
      <c r="B363" s="0" t="n">
        <f aca="false">IF(OR(B$3="",Consolidado!$D363=""),0,IF(ISNUMBER(SEARCH(B$3,Consolidado!$D363)),IF(COUNTIFS(Consolidado!$AC$5:AC363,Consolidado!$AC363,Consolidado!$D$5:D363,"*"&amp;B$3&amp;"*")=1,1,0),0))</f>
        <v>0</v>
      </c>
      <c r="C363" s="0" t="n">
        <f aca="false">IF(OR(C$3="",Consolidado!$D363=""),0,IF(ISNUMBER(SEARCH(C$3,Consolidado!$D363)),IF(COUNTIFS(Consolidado!$AC$5:AC363,Consolidado!$AC363,Consolidado!$D$5:D363,"*"&amp;C$3&amp;"*")=1,1,0),0))</f>
        <v>0</v>
      </c>
      <c r="D363" s="0" t="n">
        <f aca="false">IF(OR(D$3="",Consolidado!$D363=""),0,IF(ISNUMBER(SEARCH(D$3,Consolidado!$D363)),IF(COUNTIFS(Consolidado!$AC$5:AC363,Consolidado!$AC363,Consolidado!$D$5:D363,"*"&amp;D$3&amp;"*")=1,1,0),0))</f>
        <v>0</v>
      </c>
      <c r="E363" s="0" t="n">
        <f aca="false">IF(OR(E$3="",Consolidado!$D363=""),0,IF(ISNUMBER(SEARCH(E$3,Consolidado!$D363)),IF(COUNTIFS(Consolidado!$AC$5:AC363,Consolidado!$AC363,Consolidado!$D$5:D363,"*"&amp;E$3&amp;"*")=1,1,0),0))</f>
        <v>0</v>
      </c>
      <c r="F363" s="0" t="n">
        <f aca="false">IF(OR(F$3="",Consolidado!$D363=""),0,IF(ISNUMBER(SEARCH(F$3,Consolidado!$D363)),IF(COUNTIFS(Consolidado!$AC$5:AC363,Consolidado!$AC363,Consolidado!$D$5:D363,"*"&amp;F$3&amp;"*")=1,1,0),0))</f>
        <v>0</v>
      </c>
      <c r="G363" s="0" t="n">
        <f aca="false">IF(OR(G$3="",Consolidado!$D363=""),0,IF(ISNUMBER(SEARCH(G$3,Consolidado!$D363)),IF(COUNTIFS(Consolidado!$AC$5:AC363,Consolidado!$AC363,Consolidado!$D$5:D363,"*"&amp;G$3&amp;"*")=1,1,0),0))</f>
        <v>0</v>
      </c>
      <c r="H363" s="0" t="n">
        <f aca="false">IF(OR(H$3="",Consolidado!$D363=""),0,IF(ISNUMBER(SEARCH(H$3,Consolidado!$D363)),IF(COUNTIFS(Consolidado!$AC$5:AC363,Consolidado!$AC363,Consolidado!$D$5:D363,"*"&amp;H$3&amp;"*")=1,1,0),0))</f>
        <v>0</v>
      </c>
      <c r="I363" s="0" t="n">
        <f aca="false">IF(OR(I$3="",Consolidado!$D363=""),0,IF(ISNUMBER(SEARCH(I$3,Consolidado!$D363)),IF(COUNTIFS(Consolidado!$AC$5:AC363,Consolidado!$AC363,Consolidado!$D$5:D363,"*"&amp;I$3&amp;"*")=1,1,0),0))</f>
        <v>0</v>
      </c>
      <c r="J363" s="0" t="n">
        <f aca="false">IF(OR(J$3="",Consolidado!$D363=""),0,IF(ISNUMBER(SEARCH(J$3,Consolidado!$D363)),IF(COUNTIFS(Consolidado!$AC$5:AC363,Consolidado!$AC363,Consolidado!$D$5:D363,"*"&amp;J$3&amp;"*")=1,1,0),0))</f>
        <v>0</v>
      </c>
      <c r="K363" s="0" t="n">
        <f aca="false">IF(OR(K$3="",Consolidado!$D363=""),0,IF(ISNUMBER(SEARCH(K$3,Consolidado!$D363)),IF(COUNTIFS(Consolidado!$AC$5:AC363,Consolidado!$AC363,Consolidado!$D$5:D363,"*"&amp;K$3&amp;"*")=1,1,0),0))</f>
        <v>0</v>
      </c>
      <c r="L363" s="0" t="n">
        <f aca="false">IF(OR(L$3="",Consolidado!$D363=""),0,IF(ISNUMBER(SEARCH(L$3,Consolidado!$D363)),IF(COUNTIFS(Consolidado!$AC$5:AC363,Consolidado!$AC363,Consolidado!$D$5:D363,"*"&amp;L$3&amp;"*")=1,1,0),0))</f>
        <v>0</v>
      </c>
      <c r="M363" s="0" t="n">
        <f aca="false">IF(OR(M$3="",Consolidado!$D363=""),0,IF(ISNUMBER(SEARCH(M$3,Consolidado!$D363)),IF(COUNTIFS(Consolidado!$AC$5:AC363,Consolidado!$AC363,Consolidado!$D$5:D363,"*"&amp;M$3&amp;"*")=1,1,0),0))</f>
        <v>0</v>
      </c>
      <c r="N363" s="0" t="n">
        <f aca="false">IF(OR(N$3="",Consolidado!$D363=""),0,IF(ISNUMBER(SEARCH(N$3,Consolidado!$D363)),IF(COUNTIFS(Consolidado!$AC$5:AC363,Consolidado!$AC363,Consolidado!$D$5:D363,"*"&amp;N$3&amp;"*")=1,1,0),0))</f>
        <v>0</v>
      </c>
      <c r="O363" s="0" t="n">
        <f aca="false">IF(OR(O$3="",Consolidado!$D363=""),0,IF(ISNUMBER(SEARCH(O$3,Consolidado!$D363)),IF(COUNTIFS(Consolidado!$AC$5:AC363,Consolidado!$AC363,Consolidado!$D$5:D363,"*"&amp;O$3&amp;"*")=1,1,0),0))</f>
        <v>0</v>
      </c>
      <c r="P363" s="0" t="n">
        <f aca="false">IF(OR(P$3="",Consolidado!$D363=""),0,IF(ISNUMBER(SEARCH(P$3,Consolidado!$D363)),IF(COUNTIFS(Consolidado!$AC$5:AC363,Consolidado!$AC363,Consolidado!$D$5:D363,"*"&amp;P$3&amp;"*")=1,1,0),0))</f>
        <v>0</v>
      </c>
      <c r="Q363" s="0" t="n">
        <f aca="false">IF(OR(Q$3="",Consolidado!$D363=""),0,IF(ISNUMBER(SEARCH(Q$3,Consolidado!$D363)),IF(COUNTIFS(Consolidado!$AC$5:AC363,Consolidado!$AC363,Consolidado!$D$5:D363,"*"&amp;Q$3&amp;"*")=1,1,0),0))</f>
        <v>0</v>
      </c>
      <c r="R363" s="0" t="n">
        <f aca="false">IF(OR(R$3="",Consolidado!$D363=""),0,IF(ISNUMBER(SEARCH(R$3,Consolidado!$D363)),IF(COUNTIFS(Consolidado!$AC$5:AC363,Consolidado!$AC363,Consolidado!$D$5:D363,"*"&amp;R$3&amp;"*")=1,1,0),0))</f>
        <v>0</v>
      </c>
      <c r="S363" s="0" t="n">
        <f aca="false">IF(OR(S$3="",Consolidado!$D363=""),0,IF(ISNUMBER(SEARCH(S$3,Consolidado!$D363)),IF(COUNTIFS(Consolidado!$AC$5:AC363,Consolidado!$AC363,Consolidado!$D$5:D363,"*"&amp;S$3&amp;"*")=1,1,0),0))</f>
        <v>0</v>
      </c>
      <c r="T363" s="0" t="n">
        <f aca="false">IF(OR(T$3="",Consolidado!$D363=""),0,IF(ISNUMBER(SEARCH(T$3,Consolidado!$D363)),IF(COUNTIFS(Consolidado!$AC$5:AC363,Consolidado!$AC363,Consolidado!$D$5:D363,"*"&amp;T$3&amp;"*")=1,1,0),0))</f>
        <v>0</v>
      </c>
      <c r="U363" s="0" t="n">
        <f aca="false">IF(OR(U$3="",Consolidado!$D363=""),0,IF(ISNUMBER(SEARCH(U$3,Consolidado!$D363)),IF(COUNTIFS(Consolidado!$AC$5:AC363,Consolidado!$AC363,Consolidado!$D$5:D363,"*"&amp;U$3&amp;"*")=1,1,0),0))</f>
        <v>0</v>
      </c>
      <c r="V363" s="0" t="n">
        <f aca="false">IF(OR(V$3="",Consolidado!$D363=""),0,IF(ISNUMBER(SEARCH(V$3,Consolidado!$D363)),IF(COUNTIFS(Consolidado!$AC$5:AC363,Consolidado!$AC363,Consolidado!$D$5:D363,"*"&amp;V$3&amp;"*")=1,1,0),0))</f>
        <v>0</v>
      </c>
      <c r="W363" s="0" t="n">
        <f aca="false">IF(OR(W$3="",Consolidado!$D363=""),0,IF(ISNUMBER(SEARCH(W$3,Consolidado!$D363)),IF(COUNTIFS(Consolidado!$AC$5:AC363,Consolidado!$AC363,Consolidado!$D$5:D363,"*"&amp;W$3&amp;"*")=1,1,0),0))</f>
        <v>0</v>
      </c>
      <c r="X363" s="0" t="n">
        <f aca="false">IF(OR(X$3="",Consolidado!$D363=""),0,IF(ISNUMBER(SEARCH(X$3,Consolidado!$D363)),IF(COUNTIFS(Consolidado!$AC$5:AC363,Consolidado!$AC363,Consolidado!$D$5:D363,"*"&amp;X$3&amp;"*")=1,1,0),0))</f>
        <v>0</v>
      </c>
      <c r="Y363" s="0" t="n">
        <f aca="false">IF(OR(Y$3="",Consolidado!$D363=""),0,IF(ISNUMBER(SEARCH(Y$3,Consolidado!$D363)),IF(COUNTIFS(Consolidado!$AC$5:AC363,Consolidado!$AC363,Consolidado!$D$5:D363,"*"&amp;Y$3&amp;"*")=1,1,0),0))</f>
        <v>0</v>
      </c>
      <c r="Z363" s="0" t="n">
        <f aca="false">IF(OR(Z$3="",Consolidado!$D363=""),0,IF(ISNUMBER(SEARCH(Z$3,Consolidado!$D363)),IF(COUNTIFS(Consolidado!$AC$5:AC363,Consolidado!$AC363,Consolidado!$D$5:D363,"*"&amp;Z$3&amp;"*")=1,1,0),0))</f>
        <v>0</v>
      </c>
      <c r="AA363" s="0" t="n">
        <f aca="false">IF(OR(AA$3="",Consolidado!$D363=""),0,IF(ISNUMBER(SEARCH(AA$3,Consolidado!$D363)),IF(COUNTIFS(Consolidado!$AC$5:AC363,Consolidado!$AC363,Consolidado!$D$5:D363,"*"&amp;AA$3&amp;"*")=1,1,0),0))</f>
        <v>0</v>
      </c>
      <c r="AB363" s="0" t="n">
        <f aca="false">IF(OR(AB$3="",Consolidado!$D363=""),0,IF(ISNUMBER(SEARCH(AB$3,Consolidado!$D363)),IF(COUNTIFS(Consolidado!$AC$5:AC363,Consolidado!$AC363,Consolidado!$D$5:D363,"*"&amp;AB$3&amp;"*")=1,1,0),0))</f>
        <v>0</v>
      </c>
      <c r="AC363" s="0" t="n">
        <f aca="false">IF(OR(AC$3="",Consolidado!$D363=""),0,IF(ISNUMBER(SEARCH(AC$3,Consolidado!$D363)),IF(COUNTIFS(Consolidado!$AC$5:AC363,Consolidado!$AC363,Consolidado!$D$5:D363,"*"&amp;AC$3&amp;"*")=1,1,0),0))</f>
        <v>0</v>
      </c>
      <c r="AD363" s="0" t="n">
        <f aca="false">IF(OR(AD$3="",Consolidado!$D363=""),0,IF(ISNUMBER(SEARCH(AD$3,Consolidado!$D363)),IF(COUNTIFS(Consolidado!$AC$5:AC363,Consolidado!$AC363,Consolidado!$D$5:D363,"*"&amp;AD$3&amp;"*")=1,1,0),0))</f>
        <v>0</v>
      </c>
      <c r="AE363" s="0" t="n">
        <f aca="false">IF(OR(AE$3="",Consolidado!$D363=""),0,IF(ISNUMBER(SEARCH(AE$3,Consolidado!$D363)),IF(COUNTIFS(Consolidado!$AC$5:AC363,Consolidado!$AC363,Consolidado!$D$5:D363,"*"&amp;AE$3&amp;"*")=1,1,0),0))</f>
        <v>0</v>
      </c>
      <c r="AF363" s="0" t="n">
        <f aca="false">IF(OR(AF$3="",Consolidado!$D363=""),0,IF(ISNUMBER(SEARCH(AF$3,Consolidado!$D363)),IF(COUNTIFS(Consolidado!$AC$5:AC363,Consolidado!$AC363,Consolidado!$D$5:D363,"*"&amp;AF$3&amp;"*")=1,1,0),0))</f>
        <v>0</v>
      </c>
      <c r="AG363" s="0" t="n">
        <f aca="false">IF(OR(AG$3="",Consolidado!$D363=""),0,IF(ISNUMBER(SEARCH(AG$3,Consolidado!$D363)),IF(COUNTIFS(Consolidado!$AC$5:AC363,Consolidado!$AC363,Consolidado!$D$5:D363,"*"&amp;AG$3&amp;"*")=1,1,0),0))</f>
        <v>0</v>
      </c>
      <c r="AH363" s="0" t="n">
        <f aca="false">IF(OR(AH$3="",Consolidado!$D363=""),0,IF(ISNUMBER(SEARCH(AH$3,Consolidado!$D363)),IF(COUNTIFS(Consolidado!$AC$5:AC363,Consolidado!$AC363,Consolidado!$D$5:D363,"*"&amp;AH$3&amp;"*")=1,1,0),0))</f>
        <v>0</v>
      </c>
      <c r="AI363" s="0" t="n">
        <f aca="false">IF(OR(AI$3="",Consolidado!$D363=""),0,IF(ISNUMBER(SEARCH(AI$3,Consolidado!$D363)),IF(COUNTIFS(Consolidado!$AC$5:AC363,Consolidado!$AC363,Consolidado!$D$5:D363,"*"&amp;AI$3&amp;"*")=1,1,0),0))</f>
        <v>0</v>
      </c>
      <c r="AJ363" s="0" t="n">
        <f aca="false">IF(OR(AJ$3="",Consolidado!$D363=""),0,IF(ISNUMBER(SEARCH(AJ$3,Consolidado!$D363)),IF(COUNTIFS(Consolidado!$AC$5:AC363,Consolidado!$AC363,Consolidado!$D$5:D363,"*"&amp;AJ$3&amp;"*")=1,1,0),0))</f>
        <v>0</v>
      </c>
      <c r="AK363" s="0" t="n">
        <f aca="false">IF(OR(AK$3="",Consolidado!$D363=""),0,IF(ISNUMBER(SEARCH(AK$3,Consolidado!$D363)),IF(COUNTIFS(Consolidado!$AC$5:AC363,Consolidado!$AC363,Consolidado!$D$5:D363,"*"&amp;AK$3&amp;"*")=1,1,0),0))</f>
        <v>0</v>
      </c>
      <c r="AL363" s="0" t="n">
        <f aca="false">IF(OR(AL$3="",Consolidado!$D363=""),0,IF(ISNUMBER(SEARCH(AL$3,Consolidado!$D363)),IF(COUNTIFS(Consolidado!$AC$5:AC363,Consolidado!$AC363,Consolidado!$D$5:D363,"*"&amp;AL$3&amp;"*")=1,1,0),0))</f>
        <v>0</v>
      </c>
      <c r="AM363" s="0" t="n">
        <f aca="false">IF(OR(AM$3="",Consolidado!$D363=""),0,IF(ISNUMBER(SEARCH(AM$3,Consolidado!$D363)),IF(COUNTIFS(Consolidado!$AC$5:AC363,Consolidado!$AC363,Consolidado!$D$5:D363,"*"&amp;AM$3&amp;"*")=1,1,0),0))</f>
        <v>0</v>
      </c>
      <c r="AN363" s="0" t="n">
        <f aca="false">IF(OR(AN$3="",Consolidado!$D363=""),0,IF(ISNUMBER(SEARCH(AN$3,Consolidado!$D363)),IF(COUNTIFS(Consolidado!$AC$5:AC363,Consolidado!$AC363,Consolidado!$D$5:D363,"*"&amp;AN$3&amp;"*")=1,1,0),0))</f>
        <v>0</v>
      </c>
      <c r="AO363" s="0" t="n">
        <f aca="false">IF(OR(AO$3="",Consolidado!$D363=""),0,IF(ISNUMBER(SEARCH(AO$3,Consolidado!$D363)),IF(COUNTIFS(Consolidado!$AC$5:AC363,Consolidado!$AC363,Consolidado!$D$5:D363,"*"&amp;AO$3&amp;"*")=1,1,0),0))</f>
        <v>0</v>
      </c>
    </row>
    <row r="364" customFormat="false" ht="15" hidden="false" customHeight="false" outlineLevel="0" collapsed="false">
      <c r="B364" s="0" t="n">
        <f aca="false">IF(OR(B$3="",Consolidado!$D364=""),0,IF(ISNUMBER(SEARCH(B$3,Consolidado!$D364)),IF(COUNTIFS(Consolidado!$AC$5:AC364,Consolidado!$AC364,Consolidado!$D$5:D364,"*"&amp;B$3&amp;"*")=1,1,0),0))</f>
        <v>0</v>
      </c>
      <c r="C364" s="0" t="n">
        <f aca="false">IF(OR(C$3="",Consolidado!$D364=""),0,IF(ISNUMBER(SEARCH(C$3,Consolidado!$D364)),IF(COUNTIFS(Consolidado!$AC$5:AC364,Consolidado!$AC364,Consolidado!$D$5:D364,"*"&amp;C$3&amp;"*")=1,1,0),0))</f>
        <v>0</v>
      </c>
      <c r="D364" s="0" t="n">
        <f aca="false">IF(OR(D$3="",Consolidado!$D364=""),0,IF(ISNUMBER(SEARCH(D$3,Consolidado!$D364)),IF(COUNTIFS(Consolidado!$AC$5:AC364,Consolidado!$AC364,Consolidado!$D$5:D364,"*"&amp;D$3&amp;"*")=1,1,0),0))</f>
        <v>0</v>
      </c>
      <c r="E364" s="0" t="n">
        <f aca="false">IF(OR(E$3="",Consolidado!$D364=""),0,IF(ISNUMBER(SEARCH(E$3,Consolidado!$D364)),IF(COUNTIFS(Consolidado!$AC$5:AC364,Consolidado!$AC364,Consolidado!$D$5:D364,"*"&amp;E$3&amp;"*")=1,1,0),0))</f>
        <v>0</v>
      </c>
      <c r="F364" s="0" t="n">
        <f aca="false">IF(OR(F$3="",Consolidado!$D364=""),0,IF(ISNUMBER(SEARCH(F$3,Consolidado!$D364)),IF(COUNTIFS(Consolidado!$AC$5:AC364,Consolidado!$AC364,Consolidado!$D$5:D364,"*"&amp;F$3&amp;"*")=1,1,0),0))</f>
        <v>0</v>
      </c>
      <c r="G364" s="0" t="n">
        <f aca="false">IF(OR(G$3="",Consolidado!$D364=""),0,IF(ISNUMBER(SEARCH(G$3,Consolidado!$D364)),IF(COUNTIFS(Consolidado!$AC$5:AC364,Consolidado!$AC364,Consolidado!$D$5:D364,"*"&amp;G$3&amp;"*")=1,1,0),0))</f>
        <v>0</v>
      </c>
      <c r="H364" s="0" t="n">
        <f aca="false">IF(OR(H$3="",Consolidado!$D364=""),0,IF(ISNUMBER(SEARCH(H$3,Consolidado!$D364)),IF(COUNTIFS(Consolidado!$AC$5:AC364,Consolidado!$AC364,Consolidado!$D$5:D364,"*"&amp;H$3&amp;"*")=1,1,0),0))</f>
        <v>0</v>
      </c>
      <c r="I364" s="0" t="n">
        <f aca="false">IF(OR(I$3="",Consolidado!$D364=""),0,IF(ISNUMBER(SEARCH(I$3,Consolidado!$D364)),IF(COUNTIFS(Consolidado!$AC$5:AC364,Consolidado!$AC364,Consolidado!$D$5:D364,"*"&amp;I$3&amp;"*")=1,1,0),0))</f>
        <v>0</v>
      </c>
      <c r="J364" s="0" t="n">
        <f aca="false">IF(OR(J$3="",Consolidado!$D364=""),0,IF(ISNUMBER(SEARCH(J$3,Consolidado!$D364)),IF(COUNTIFS(Consolidado!$AC$5:AC364,Consolidado!$AC364,Consolidado!$D$5:D364,"*"&amp;J$3&amp;"*")=1,1,0),0))</f>
        <v>0</v>
      </c>
      <c r="K364" s="0" t="n">
        <f aca="false">IF(OR(K$3="",Consolidado!$D364=""),0,IF(ISNUMBER(SEARCH(K$3,Consolidado!$D364)),IF(COUNTIFS(Consolidado!$AC$5:AC364,Consolidado!$AC364,Consolidado!$D$5:D364,"*"&amp;K$3&amp;"*")=1,1,0),0))</f>
        <v>0</v>
      </c>
      <c r="L364" s="0" t="n">
        <f aca="false">IF(OR(L$3="",Consolidado!$D364=""),0,IF(ISNUMBER(SEARCH(L$3,Consolidado!$D364)),IF(COUNTIFS(Consolidado!$AC$5:AC364,Consolidado!$AC364,Consolidado!$D$5:D364,"*"&amp;L$3&amp;"*")=1,1,0),0))</f>
        <v>0</v>
      </c>
      <c r="M364" s="0" t="n">
        <f aca="false">IF(OR(M$3="",Consolidado!$D364=""),0,IF(ISNUMBER(SEARCH(M$3,Consolidado!$D364)),IF(COUNTIFS(Consolidado!$AC$5:AC364,Consolidado!$AC364,Consolidado!$D$5:D364,"*"&amp;M$3&amp;"*")=1,1,0),0))</f>
        <v>0</v>
      </c>
      <c r="N364" s="0" t="n">
        <f aca="false">IF(OR(N$3="",Consolidado!$D364=""),0,IF(ISNUMBER(SEARCH(N$3,Consolidado!$D364)),IF(COUNTIFS(Consolidado!$AC$5:AC364,Consolidado!$AC364,Consolidado!$D$5:D364,"*"&amp;N$3&amp;"*")=1,1,0),0))</f>
        <v>0</v>
      </c>
      <c r="O364" s="0" t="n">
        <f aca="false">IF(OR(O$3="",Consolidado!$D364=""),0,IF(ISNUMBER(SEARCH(O$3,Consolidado!$D364)),IF(COUNTIFS(Consolidado!$AC$5:AC364,Consolidado!$AC364,Consolidado!$D$5:D364,"*"&amp;O$3&amp;"*")=1,1,0),0))</f>
        <v>0</v>
      </c>
      <c r="P364" s="0" t="n">
        <f aca="false">IF(OR(P$3="",Consolidado!$D364=""),0,IF(ISNUMBER(SEARCH(P$3,Consolidado!$D364)),IF(COUNTIFS(Consolidado!$AC$5:AC364,Consolidado!$AC364,Consolidado!$D$5:D364,"*"&amp;P$3&amp;"*")=1,1,0),0))</f>
        <v>0</v>
      </c>
      <c r="Q364" s="0" t="n">
        <f aca="false">IF(OR(Q$3="",Consolidado!$D364=""),0,IF(ISNUMBER(SEARCH(Q$3,Consolidado!$D364)),IF(COUNTIFS(Consolidado!$AC$5:AC364,Consolidado!$AC364,Consolidado!$D$5:D364,"*"&amp;Q$3&amp;"*")=1,1,0),0))</f>
        <v>0</v>
      </c>
      <c r="R364" s="0" t="n">
        <f aca="false">IF(OR(R$3="",Consolidado!$D364=""),0,IF(ISNUMBER(SEARCH(R$3,Consolidado!$D364)),IF(COUNTIFS(Consolidado!$AC$5:AC364,Consolidado!$AC364,Consolidado!$D$5:D364,"*"&amp;R$3&amp;"*")=1,1,0),0))</f>
        <v>0</v>
      </c>
      <c r="S364" s="0" t="n">
        <f aca="false">IF(OR(S$3="",Consolidado!$D364=""),0,IF(ISNUMBER(SEARCH(S$3,Consolidado!$D364)),IF(COUNTIFS(Consolidado!$AC$5:AC364,Consolidado!$AC364,Consolidado!$D$5:D364,"*"&amp;S$3&amp;"*")=1,1,0),0))</f>
        <v>0</v>
      </c>
      <c r="T364" s="0" t="n">
        <f aca="false">IF(OR(T$3="",Consolidado!$D364=""),0,IF(ISNUMBER(SEARCH(T$3,Consolidado!$D364)),IF(COUNTIFS(Consolidado!$AC$5:AC364,Consolidado!$AC364,Consolidado!$D$5:D364,"*"&amp;T$3&amp;"*")=1,1,0),0))</f>
        <v>0</v>
      </c>
      <c r="U364" s="0" t="n">
        <f aca="false">IF(OR(U$3="",Consolidado!$D364=""),0,IF(ISNUMBER(SEARCH(U$3,Consolidado!$D364)),IF(COUNTIFS(Consolidado!$AC$5:AC364,Consolidado!$AC364,Consolidado!$D$5:D364,"*"&amp;U$3&amp;"*")=1,1,0),0))</f>
        <v>0</v>
      </c>
      <c r="V364" s="0" t="n">
        <f aca="false">IF(OR(V$3="",Consolidado!$D364=""),0,IF(ISNUMBER(SEARCH(V$3,Consolidado!$D364)),IF(COUNTIFS(Consolidado!$AC$5:AC364,Consolidado!$AC364,Consolidado!$D$5:D364,"*"&amp;V$3&amp;"*")=1,1,0),0))</f>
        <v>0</v>
      </c>
      <c r="W364" s="0" t="n">
        <f aca="false">IF(OR(W$3="",Consolidado!$D364=""),0,IF(ISNUMBER(SEARCH(W$3,Consolidado!$D364)),IF(COUNTIFS(Consolidado!$AC$5:AC364,Consolidado!$AC364,Consolidado!$D$5:D364,"*"&amp;W$3&amp;"*")=1,1,0),0))</f>
        <v>0</v>
      </c>
      <c r="X364" s="0" t="n">
        <f aca="false">IF(OR(X$3="",Consolidado!$D364=""),0,IF(ISNUMBER(SEARCH(X$3,Consolidado!$D364)),IF(COUNTIFS(Consolidado!$AC$5:AC364,Consolidado!$AC364,Consolidado!$D$5:D364,"*"&amp;X$3&amp;"*")=1,1,0),0))</f>
        <v>0</v>
      </c>
      <c r="Y364" s="0" t="n">
        <f aca="false">IF(OR(Y$3="",Consolidado!$D364=""),0,IF(ISNUMBER(SEARCH(Y$3,Consolidado!$D364)),IF(COUNTIFS(Consolidado!$AC$5:AC364,Consolidado!$AC364,Consolidado!$D$5:D364,"*"&amp;Y$3&amp;"*")=1,1,0),0))</f>
        <v>0</v>
      </c>
      <c r="Z364" s="0" t="n">
        <f aca="false">IF(OR(Z$3="",Consolidado!$D364=""),0,IF(ISNUMBER(SEARCH(Z$3,Consolidado!$D364)),IF(COUNTIFS(Consolidado!$AC$5:AC364,Consolidado!$AC364,Consolidado!$D$5:D364,"*"&amp;Z$3&amp;"*")=1,1,0),0))</f>
        <v>0</v>
      </c>
      <c r="AA364" s="0" t="n">
        <f aca="false">IF(OR(AA$3="",Consolidado!$D364=""),0,IF(ISNUMBER(SEARCH(AA$3,Consolidado!$D364)),IF(COUNTIFS(Consolidado!$AC$5:AC364,Consolidado!$AC364,Consolidado!$D$5:D364,"*"&amp;AA$3&amp;"*")=1,1,0),0))</f>
        <v>0</v>
      </c>
      <c r="AB364" s="0" t="n">
        <f aca="false">IF(OR(AB$3="",Consolidado!$D364=""),0,IF(ISNUMBER(SEARCH(AB$3,Consolidado!$D364)),IF(COUNTIFS(Consolidado!$AC$5:AC364,Consolidado!$AC364,Consolidado!$D$5:D364,"*"&amp;AB$3&amp;"*")=1,1,0),0))</f>
        <v>0</v>
      </c>
      <c r="AC364" s="0" t="n">
        <f aca="false">IF(OR(AC$3="",Consolidado!$D364=""),0,IF(ISNUMBER(SEARCH(AC$3,Consolidado!$D364)),IF(COUNTIFS(Consolidado!$AC$5:AC364,Consolidado!$AC364,Consolidado!$D$5:D364,"*"&amp;AC$3&amp;"*")=1,1,0),0))</f>
        <v>0</v>
      </c>
      <c r="AD364" s="0" t="n">
        <f aca="false">IF(OR(AD$3="",Consolidado!$D364=""),0,IF(ISNUMBER(SEARCH(AD$3,Consolidado!$D364)),IF(COUNTIFS(Consolidado!$AC$5:AC364,Consolidado!$AC364,Consolidado!$D$5:D364,"*"&amp;AD$3&amp;"*")=1,1,0),0))</f>
        <v>0</v>
      </c>
      <c r="AE364" s="0" t="n">
        <f aca="false">IF(OR(AE$3="",Consolidado!$D364=""),0,IF(ISNUMBER(SEARCH(AE$3,Consolidado!$D364)),IF(COUNTIFS(Consolidado!$AC$5:AC364,Consolidado!$AC364,Consolidado!$D$5:D364,"*"&amp;AE$3&amp;"*")=1,1,0),0))</f>
        <v>0</v>
      </c>
      <c r="AF364" s="0" t="n">
        <f aca="false">IF(OR(AF$3="",Consolidado!$D364=""),0,IF(ISNUMBER(SEARCH(AF$3,Consolidado!$D364)),IF(COUNTIFS(Consolidado!$AC$5:AC364,Consolidado!$AC364,Consolidado!$D$5:D364,"*"&amp;AF$3&amp;"*")=1,1,0),0))</f>
        <v>0</v>
      </c>
      <c r="AG364" s="0" t="n">
        <f aca="false">IF(OR(AG$3="",Consolidado!$D364=""),0,IF(ISNUMBER(SEARCH(AG$3,Consolidado!$D364)),IF(COUNTIFS(Consolidado!$AC$5:AC364,Consolidado!$AC364,Consolidado!$D$5:D364,"*"&amp;AG$3&amp;"*")=1,1,0),0))</f>
        <v>0</v>
      </c>
      <c r="AH364" s="0" t="n">
        <f aca="false">IF(OR(AH$3="",Consolidado!$D364=""),0,IF(ISNUMBER(SEARCH(AH$3,Consolidado!$D364)),IF(COUNTIFS(Consolidado!$AC$5:AC364,Consolidado!$AC364,Consolidado!$D$5:D364,"*"&amp;AH$3&amp;"*")=1,1,0),0))</f>
        <v>0</v>
      </c>
      <c r="AI364" s="0" t="n">
        <f aca="false">IF(OR(AI$3="",Consolidado!$D364=""),0,IF(ISNUMBER(SEARCH(AI$3,Consolidado!$D364)),IF(COUNTIFS(Consolidado!$AC$5:AC364,Consolidado!$AC364,Consolidado!$D$5:D364,"*"&amp;AI$3&amp;"*")=1,1,0),0))</f>
        <v>0</v>
      </c>
      <c r="AJ364" s="0" t="n">
        <f aca="false">IF(OR(AJ$3="",Consolidado!$D364=""),0,IF(ISNUMBER(SEARCH(AJ$3,Consolidado!$D364)),IF(COUNTIFS(Consolidado!$AC$5:AC364,Consolidado!$AC364,Consolidado!$D$5:D364,"*"&amp;AJ$3&amp;"*")=1,1,0),0))</f>
        <v>0</v>
      </c>
      <c r="AK364" s="0" t="n">
        <f aca="false">IF(OR(AK$3="",Consolidado!$D364=""),0,IF(ISNUMBER(SEARCH(AK$3,Consolidado!$D364)),IF(COUNTIFS(Consolidado!$AC$5:AC364,Consolidado!$AC364,Consolidado!$D$5:D364,"*"&amp;AK$3&amp;"*")=1,1,0),0))</f>
        <v>0</v>
      </c>
      <c r="AL364" s="0" t="n">
        <f aca="false">IF(OR(AL$3="",Consolidado!$D364=""),0,IF(ISNUMBER(SEARCH(AL$3,Consolidado!$D364)),IF(COUNTIFS(Consolidado!$AC$5:AC364,Consolidado!$AC364,Consolidado!$D$5:D364,"*"&amp;AL$3&amp;"*")=1,1,0),0))</f>
        <v>0</v>
      </c>
      <c r="AM364" s="0" t="n">
        <f aca="false">IF(OR(AM$3="",Consolidado!$D364=""),0,IF(ISNUMBER(SEARCH(AM$3,Consolidado!$D364)),IF(COUNTIFS(Consolidado!$AC$5:AC364,Consolidado!$AC364,Consolidado!$D$5:D364,"*"&amp;AM$3&amp;"*")=1,1,0),0))</f>
        <v>0</v>
      </c>
      <c r="AN364" s="0" t="n">
        <f aca="false">IF(OR(AN$3="",Consolidado!$D364=""),0,IF(ISNUMBER(SEARCH(AN$3,Consolidado!$D364)),IF(COUNTIFS(Consolidado!$AC$5:AC364,Consolidado!$AC364,Consolidado!$D$5:D364,"*"&amp;AN$3&amp;"*")=1,1,0),0))</f>
        <v>0</v>
      </c>
      <c r="AO364" s="0" t="n">
        <f aca="false">IF(OR(AO$3="",Consolidado!$D364=""),0,IF(ISNUMBER(SEARCH(AO$3,Consolidado!$D364)),IF(COUNTIFS(Consolidado!$AC$5:AC364,Consolidado!$AC364,Consolidado!$D$5:D364,"*"&amp;AO$3&amp;"*")=1,1,0),0))</f>
        <v>0</v>
      </c>
    </row>
    <row r="365" customFormat="false" ht="15" hidden="false" customHeight="false" outlineLevel="0" collapsed="false">
      <c r="B365" s="0" t="n">
        <f aca="false">IF(OR(B$3="",Consolidado!$D365=""),0,IF(ISNUMBER(SEARCH(B$3,Consolidado!$D365)),IF(COUNTIFS(Consolidado!$AC$5:AC365,Consolidado!$AC365,Consolidado!$D$5:D365,"*"&amp;B$3&amp;"*")=1,1,0),0))</f>
        <v>0</v>
      </c>
      <c r="C365" s="0" t="n">
        <f aca="false">IF(OR(C$3="",Consolidado!$D365=""),0,IF(ISNUMBER(SEARCH(C$3,Consolidado!$D365)),IF(COUNTIFS(Consolidado!$AC$5:AC365,Consolidado!$AC365,Consolidado!$D$5:D365,"*"&amp;C$3&amp;"*")=1,1,0),0))</f>
        <v>0</v>
      </c>
      <c r="D365" s="0" t="n">
        <f aca="false">IF(OR(D$3="",Consolidado!$D365=""),0,IF(ISNUMBER(SEARCH(D$3,Consolidado!$D365)),IF(COUNTIFS(Consolidado!$AC$5:AC365,Consolidado!$AC365,Consolidado!$D$5:D365,"*"&amp;D$3&amp;"*")=1,1,0),0))</f>
        <v>0</v>
      </c>
      <c r="E365" s="0" t="n">
        <f aca="false">IF(OR(E$3="",Consolidado!$D365=""),0,IF(ISNUMBER(SEARCH(E$3,Consolidado!$D365)),IF(COUNTIFS(Consolidado!$AC$5:AC365,Consolidado!$AC365,Consolidado!$D$5:D365,"*"&amp;E$3&amp;"*")=1,1,0),0))</f>
        <v>0</v>
      </c>
      <c r="F365" s="0" t="n">
        <f aca="false">IF(OR(F$3="",Consolidado!$D365=""),0,IF(ISNUMBER(SEARCH(F$3,Consolidado!$D365)),IF(COUNTIFS(Consolidado!$AC$5:AC365,Consolidado!$AC365,Consolidado!$D$5:D365,"*"&amp;F$3&amp;"*")=1,1,0),0))</f>
        <v>0</v>
      </c>
      <c r="G365" s="0" t="n">
        <f aca="false">IF(OR(G$3="",Consolidado!$D365=""),0,IF(ISNUMBER(SEARCH(G$3,Consolidado!$D365)),IF(COUNTIFS(Consolidado!$AC$5:AC365,Consolidado!$AC365,Consolidado!$D$5:D365,"*"&amp;G$3&amp;"*")=1,1,0),0))</f>
        <v>0</v>
      </c>
      <c r="H365" s="0" t="n">
        <f aca="false">IF(OR(H$3="",Consolidado!$D365=""),0,IF(ISNUMBER(SEARCH(H$3,Consolidado!$D365)),IF(COUNTIFS(Consolidado!$AC$5:AC365,Consolidado!$AC365,Consolidado!$D$5:D365,"*"&amp;H$3&amp;"*")=1,1,0),0))</f>
        <v>0</v>
      </c>
      <c r="I365" s="0" t="n">
        <f aca="false">IF(OR(I$3="",Consolidado!$D365=""),0,IF(ISNUMBER(SEARCH(I$3,Consolidado!$D365)),IF(COUNTIFS(Consolidado!$AC$5:AC365,Consolidado!$AC365,Consolidado!$D$5:D365,"*"&amp;I$3&amp;"*")=1,1,0),0))</f>
        <v>0</v>
      </c>
      <c r="J365" s="0" t="n">
        <f aca="false">IF(OR(J$3="",Consolidado!$D365=""),0,IF(ISNUMBER(SEARCH(J$3,Consolidado!$D365)),IF(COUNTIFS(Consolidado!$AC$5:AC365,Consolidado!$AC365,Consolidado!$D$5:D365,"*"&amp;J$3&amp;"*")=1,1,0),0))</f>
        <v>0</v>
      </c>
      <c r="K365" s="0" t="n">
        <f aca="false">IF(OR(K$3="",Consolidado!$D365=""),0,IF(ISNUMBER(SEARCH(K$3,Consolidado!$D365)),IF(COUNTIFS(Consolidado!$AC$5:AC365,Consolidado!$AC365,Consolidado!$D$5:D365,"*"&amp;K$3&amp;"*")=1,1,0),0))</f>
        <v>0</v>
      </c>
      <c r="L365" s="0" t="n">
        <f aca="false">IF(OR(L$3="",Consolidado!$D365=""),0,IF(ISNUMBER(SEARCH(L$3,Consolidado!$D365)),IF(COUNTIFS(Consolidado!$AC$5:AC365,Consolidado!$AC365,Consolidado!$D$5:D365,"*"&amp;L$3&amp;"*")=1,1,0),0))</f>
        <v>0</v>
      </c>
      <c r="M365" s="0" t="n">
        <f aca="false">IF(OR(M$3="",Consolidado!$D365=""),0,IF(ISNUMBER(SEARCH(M$3,Consolidado!$D365)),IF(COUNTIFS(Consolidado!$AC$5:AC365,Consolidado!$AC365,Consolidado!$D$5:D365,"*"&amp;M$3&amp;"*")=1,1,0),0))</f>
        <v>0</v>
      </c>
      <c r="N365" s="0" t="n">
        <f aca="false">IF(OR(N$3="",Consolidado!$D365=""),0,IF(ISNUMBER(SEARCH(N$3,Consolidado!$D365)),IF(COUNTIFS(Consolidado!$AC$5:AC365,Consolidado!$AC365,Consolidado!$D$5:D365,"*"&amp;N$3&amp;"*")=1,1,0),0))</f>
        <v>0</v>
      </c>
      <c r="O365" s="0" t="n">
        <f aca="false">IF(OR(O$3="",Consolidado!$D365=""),0,IF(ISNUMBER(SEARCH(O$3,Consolidado!$D365)),IF(COUNTIFS(Consolidado!$AC$5:AC365,Consolidado!$AC365,Consolidado!$D$5:D365,"*"&amp;O$3&amp;"*")=1,1,0),0))</f>
        <v>0</v>
      </c>
      <c r="P365" s="0" t="n">
        <f aca="false">IF(OR(P$3="",Consolidado!$D365=""),0,IF(ISNUMBER(SEARCH(P$3,Consolidado!$D365)),IF(COUNTIFS(Consolidado!$AC$5:AC365,Consolidado!$AC365,Consolidado!$D$5:D365,"*"&amp;P$3&amp;"*")=1,1,0),0))</f>
        <v>0</v>
      </c>
      <c r="Q365" s="0" t="n">
        <f aca="false">IF(OR(Q$3="",Consolidado!$D365=""),0,IF(ISNUMBER(SEARCH(Q$3,Consolidado!$D365)),IF(COUNTIFS(Consolidado!$AC$5:AC365,Consolidado!$AC365,Consolidado!$D$5:D365,"*"&amp;Q$3&amp;"*")=1,1,0),0))</f>
        <v>0</v>
      </c>
      <c r="R365" s="0" t="n">
        <f aca="false">IF(OR(R$3="",Consolidado!$D365=""),0,IF(ISNUMBER(SEARCH(R$3,Consolidado!$D365)),IF(COUNTIFS(Consolidado!$AC$5:AC365,Consolidado!$AC365,Consolidado!$D$5:D365,"*"&amp;R$3&amp;"*")=1,1,0),0))</f>
        <v>0</v>
      </c>
      <c r="S365" s="0" t="n">
        <f aca="false">IF(OR(S$3="",Consolidado!$D365=""),0,IF(ISNUMBER(SEARCH(S$3,Consolidado!$D365)),IF(COUNTIFS(Consolidado!$AC$5:AC365,Consolidado!$AC365,Consolidado!$D$5:D365,"*"&amp;S$3&amp;"*")=1,1,0),0))</f>
        <v>0</v>
      </c>
      <c r="T365" s="0" t="n">
        <f aca="false">IF(OR(T$3="",Consolidado!$D365=""),0,IF(ISNUMBER(SEARCH(T$3,Consolidado!$D365)),IF(COUNTIFS(Consolidado!$AC$5:AC365,Consolidado!$AC365,Consolidado!$D$5:D365,"*"&amp;T$3&amp;"*")=1,1,0),0))</f>
        <v>0</v>
      </c>
      <c r="U365" s="0" t="n">
        <f aca="false">IF(OR(U$3="",Consolidado!$D365=""),0,IF(ISNUMBER(SEARCH(U$3,Consolidado!$D365)),IF(COUNTIFS(Consolidado!$AC$5:AC365,Consolidado!$AC365,Consolidado!$D$5:D365,"*"&amp;U$3&amp;"*")=1,1,0),0))</f>
        <v>0</v>
      </c>
      <c r="V365" s="0" t="n">
        <f aca="false">IF(OR(V$3="",Consolidado!$D365=""),0,IF(ISNUMBER(SEARCH(V$3,Consolidado!$D365)),IF(COUNTIFS(Consolidado!$AC$5:AC365,Consolidado!$AC365,Consolidado!$D$5:D365,"*"&amp;V$3&amp;"*")=1,1,0),0))</f>
        <v>0</v>
      </c>
      <c r="W365" s="0" t="n">
        <f aca="false">IF(OR(W$3="",Consolidado!$D365=""),0,IF(ISNUMBER(SEARCH(W$3,Consolidado!$D365)),IF(COUNTIFS(Consolidado!$AC$5:AC365,Consolidado!$AC365,Consolidado!$D$5:D365,"*"&amp;W$3&amp;"*")=1,1,0),0))</f>
        <v>0</v>
      </c>
      <c r="X365" s="0" t="n">
        <f aca="false">IF(OR(X$3="",Consolidado!$D365=""),0,IF(ISNUMBER(SEARCH(X$3,Consolidado!$D365)),IF(COUNTIFS(Consolidado!$AC$5:AC365,Consolidado!$AC365,Consolidado!$D$5:D365,"*"&amp;X$3&amp;"*")=1,1,0),0))</f>
        <v>0</v>
      </c>
      <c r="Y365" s="0" t="n">
        <f aca="false">IF(OR(Y$3="",Consolidado!$D365=""),0,IF(ISNUMBER(SEARCH(Y$3,Consolidado!$D365)),IF(COUNTIFS(Consolidado!$AC$5:AC365,Consolidado!$AC365,Consolidado!$D$5:D365,"*"&amp;Y$3&amp;"*")=1,1,0),0))</f>
        <v>0</v>
      </c>
      <c r="Z365" s="0" t="n">
        <f aca="false">IF(OR(Z$3="",Consolidado!$D365=""),0,IF(ISNUMBER(SEARCH(Z$3,Consolidado!$D365)),IF(COUNTIFS(Consolidado!$AC$5:AC365,Consolidado!$AC365,Consolidado!$D$5:D365,"*"&amp;Z$3&amp;"*")=1,1,0),0))</f>
        <v>0</v>
      </c>
      <c r="AA365" s="0" t="n">
        <f aca="false">IF(OR(AA$3="",Consolidado!$D365=""),0,IF(ISNUMBER(SEARCH(AA$3,Consolidado!$D365)),IF(COUNTIFS(Consolidado!$AC$5:AC365,Consolidado!$AC365,Consolidado!$D$5:D365,"*"&amp;AA$3&amp;"*")=1,1,0),0))</f>
        <v>0</v>
      </c>
      <c r="AB365" s="0" t="n">
        <f aca="false">IF(OR(AB$3="",Consolidado!$D365=""),0,IF(ISNUMBER(SEARCH(AB$3,Consolidado!$D365)),IF(COUNTIFS(Consolidado!$AC$5:AC365,Consolidado!$AC365,Consolidado!$D$5:D365,"*"&amp;AB$3&amp;"*")=1,1,0),0))</f>
        <v>0</v>
      </c>
      <c r="AC365" s="0" t="n">
        <f aca="false">IF(OR(AC$3="",Consolidado!$D365=""),0,IF(ISNUMBER(SEARCH(AC$3,Consolidado!$D365)),IF(COUNTIFS(Consolidado!$AC$5:AC365,Consolidado!$AC365,Consolidado!$D$5:D365,"*"&amp;AC$3&amp;"*")=1,1,0),0))</f>
        <v>0</v>
      </c>
      <c r="AD365" s="0" t="n">
        <f aca="false">IF(OR(AD$3="",Consolidado!$D365=""),0,IF(ISNUMBER(SEARCH(AD$3,Consolidado!$D365)),IF(COUNTIFS(Consolidado!$AC$5:AC365,Consolidado!$AC365,Consolidado!$D$5:D365,"*"&amp;AD$3&amp;"*")=1,1,0),0))</f>
        <v>0</v>
      </c>
      <c r="AE365" s="0" t="n">
        <f aca="false">IF(OR(AE$3="",Consolidado!$D365=""),0,IF(ISNUMBER(SEARCH(AE$3,Consolidado!$D365)),IF(COUNTIFS(Consolidado!$AC$5:AC365,Consolidado!$AC365,Consolidado!$D$5:D365,"*"&amp;AE$3&amp;"*")=1,1,0),0))</f>
        <v>0</v>
      </c>
      <c r="AF365" s="0" t="n">
        <f aca="false">IF(OR(AF$3="",Consolidado!$D365=""),0,IF(ISNUMBER(SEARCH(AF$3,Consolidado!$D365)),IF(COUNTIFS(Consolidado!$AC$5:AC365,Consolidado!$AC365,Consolidado!$D$5:D365,"*"&amp;AF$3&amp;"*")=1,1,0),0))</f>
        <v>0</v>
      </c>
      <c r="AG365" s="0" t="n">
        <f aca="false">IF(OR(AG$3="",Consolidado!$D365=""),0,IF(ISNUMBER(SEARCH(AG$3,Consolidado!$D365)),IF(COUNTIFS(Consolidado!$AC$5:AC365,Consolidado!$AC365,Consolidado!$D$5:D365,"*"&amp;AG$3&amp;"*")=1,1,0),0))</f>
        <v>0</v>
      </c>
      <c r="AH365" s="0" t="n">
        <f aca="false">IF(OR(AH$3="",Consolidado!$D365=""),0,IF(ISNUMBER(SEARCH(AH$3,Consolidado!$D365)),IF(COUNTIFS(Consolidado!$AC$5:AC365,Consolidado!$AC365,Consolidado!$D$5:D365,"*"&amp;AH$3&amp;"*")=1,1,0),0))</f>
        <v>0</v>
      </c>
      <c r="AI365" s="0" t="n">
        <f aca="false">IF(OR(AI$3="",Consolidado!$D365=""),0,IF(ISNUMBER(SEARCH(AI$3,Consolidado!$D365)),IF(COUNTIFS(Consolidado!$AC$5:AC365,Consolidado!$AC365,Consolidado!$D$5:D365,"*"&amp;AI$3&amp;"*")=1,1,0),0))</f>
        <v>0</v>
      </c>
      <c r="AJ365" s="0" t="n">
        <f aca="false">IF(OR(AJ$3="",Consolidado!$D365=""),0,IF(ISNUMBER(SEARCH(AJ$3,Consolidado!$D365)),IF(COUNTIFS(Consolidado!$AC$5:AC365,Consolidado!$AC365,Consolidado!$D$5:D365,"*"&amp;AJ$3&amp;"*")=1,1,0),0))</f>
        <v>0</v>
      </c>
      <c r="AK365" s="0" t="n">
        <f aca="false">IF(OR(AK$3="",Consolidado!$D365=""),0,IF(ISNUMBER(SEARCH(AK$3,Consolidado!$D365)),IF(COUNTIFS(Consolidado!$AC$5:AC365,Consolidado!$AC365,Consolidado!$D$5:D365,"*"&amp;AK$3&amp;"*")=1,1,0),0))</f>
        <v>0</v>
      </c>
      <c r="AL365" s="0" t="n">
        <f aca="false">IF(OR(AL$3="",Consolidado!$D365=""),0,IF(ISNUMBER(SEARCH(AL$3,Consolidado!$D365)),IF(COUNTIFS(Consolidado!$AC$5:AC365,Consolidado!$AC365,Consolidado!$D$5:D365,"*"&amp;AL$3&amp;"*")=1,1,0),0))</f>
        <v>0</v>
      </c>
      <c r="AM365" s="0" t="n">
        <f aca="false">IF(OR(AM$3="",Consolidado!$D365=""),0,IF(ISNUMBER(SEARCH(AM$3,Consolidado!$D365)),IF(COUNTIFS(Consolidado!$AC$5:AC365,Consolidado!$AC365,Consolidado!$D$5:D365,"*"&amp;AM$3&amp;"*")=1,1,0),0))</f>
        <v>0</v>
      </c>
      <c r="AN365" s="0" t="n">
        <f aca="false">IF(OR(AN$3="",Consolidado!$D365=""),0,IF(ISNUMBER(SEARCH(AN$3,Consolidado!$D365)),IF(COUNTIFS(Consolidado!$AC$5:AC365,Consolidado!$AC365,Consolidado!$D$5:D365,"*"&amp;AN$3&amp;"*")=1,1,0),0))</f>
        <v>0</v>
      </c>
      <c r="AO365" s="0" t="n">
        <f aca="false">IF(OR(AO$3="",Consolidado!$D365=""),0,IF(ISNUMBER(SEARCH(AO$3,Consolidado!$D365)),IF(COUNTIFS(Consolidado!$AC$5:AC365,Consolidado!$AC365,Consolidado!$D$5:D365,"*"&amp;AO$3&amp;"*")=1,1,0),0))</f>
        <v>0</v>
      </c>
    </row>
    <row r="366" customFormat="false" ht="15" hidden="false" customHeight="false" outlineLevel="0" collapsed="false">
      <c r="B366" s="0" t="n">
        <f aca="false">IF(OR(B$3="",Consolidado!$D366=""),0,IF(ISNUMBER(SEARCH(B$3,Consolidado!$D366)),IF(COUNTIFS(Consolidado!$AC$5:AC366,Consolidado!$AC366,Consolidado!$D$5:D366,"*"&amp;B$3&amp;"*")=1,1,0),0))</f>
        <v>0</v>
      </c>
      <c r="C366" s="0" t="n">
        <f aca="false">IF(OR(C$3="",Consolidado!$D366=""),0,IF(ISNUMBER(SEARCH(C$3,Consolidado!$D366)),IF(COUNTIFS(Consolidado!$AC$5:AC366,Consolidado!$AC366,Consolidado!$D$5:D366,"*"&amp;C$3&amp;"*")=1,1,0),0))</f>
        <v>0</v>
      </c>
      <c r="D366" s="0" t="n">
        <f aca="false">IF(OR(D$3="",Consolidado!$D366=""),0,IF(ISNUMBER(SEARCH(D$3,Consolidado!$D366)),IF(COUNTIFS(Consolidado!$AC$5:AC366,Consolidado!$AC366,Consolidado!$D$5:D366,"*"&amp;D$3&amp;"*")=1,1,0),0))</f>
        <v>0</v>
      </c>
      <c r="E366" s="0" t="n">
        <f aca="false">IF(OR(E$3="",Consolidado!$D366=""),0,IF(ISNUMBER(SEARCH(E$3,Consolidado!$D366)),IF(COUNTIFS(Consolidado!$AC$5:AC366,Consolidado!$AC366,Consolidado!$D$5:D366,"*"&amp;E$3&amp;"*")=1,1,0),0))</f>
        <v>0</v>
      </c>
      <c r="F366" s="0" t="n">
        <f aca="false">IF(OR(F$3="",Consolidado!$D366=""),0,IF(ISNUMBER(SEARCH(F$3,Consolidado!$D366)),IF(COUNTIFS(Consolidado!$AC$5:AC366,Consolidado!$AC366,Consolidado!$D$5:D366,"*"&amp;F$3&amp;"*")=1,1,0),0))</f>
        <v>0</v>
      </c>
      <c r="G366" s="0" t="n">
        <f aca="false">IF(OR(G$3="",Consolidado!$D366=""),0,IF(ISNUMBER(SEARCH(G$3,Consolidado!$D366)),IF(COUNTIFS(Consolidado!$AC$5:AC366,Consolidado!$AC366,Consolidado!$D$5:D366,"*"&amp;G$3&amp;"*")=1,1,0),0))</f>
        <v>0</v>
      </c>
      <c r="H366" s="0" t="n">
        <f aca="false">IF(OR(H$3="",Consolidado!$D366=""),0,IF(ISNUMBER(SEARCH(H$3,Consolidado!$D366)),IF(COUNTIFS(Consolidado!$AC$5:AC366,Consolidado!$AC366,Consolidado!$D$5:D366,"*"&amp;H$3&amp;"*")=1,1,0),0))</f>
        <v>0</v>
      </c>
      <c r="I366" s="0" t="n">
        <f aca="false">IF(OR(I$3="",Consolidado!$D366=""),0,IF(ISNUMBER(SEARCH(I$3,Consolidado!$D366)),IF(COUNTIFS(Consolidado!$AC$5:AC366,Consolidado!$AC366,Consolidado!$D$5:D366,"*"&amp;I$3&amp;"*")=1,1,0),0))</f>
        <v>0</v>
      </c>
      <c r="J366" s="0" t="n">
        <f aca="false">IF(OR(J$3="",Consolidado!$D366=""),0,IF(ISNUMBER(SEARCH(J$3,Consolidado!$D366)),IF(COUNTIFS(Consolidado!$AC$5:AC366,Consolidado!$AC366,Consolidado!$D$5:D366,"*"&amp;J$3&amp;"*")=1,1,0),0))</f>
        <v>0</v>
      </c>
      <c r="K366" s="0" t="n">
        <f aca="false">IF(OR(K$3="",Consolidado!$D366=""),0,IF(ISNUMBER(SEARCH(K$3,Consolidado!$D366)),IF(COUNTIFS(Consolidado!$AC$5:AC366,Consolidado!$AC366,Consolidado!$D$5:D366,"*"&amp;K$3&amp;"*")=1,1,0),0))</f>
        <v>0</v>
      </c>
      <c r="L366" s="0" t="n">
        <f aca="false">IF(OR(L$3="",Consolidado!$D366=""),0,IF(ISNUMBER(SEARCH(L$3,Consolidado!$D366)),IF(COUNTIFS(Consolidado!$AC$5:AC366,Consolidado!$AC366,Consolidado!$D$5:D366,"*"&amp;L$3&amp;"*")=1,1,0),0))</f>
        <v>0</v>
      </c>
      <c r="M366" s="0" t="n">
        <f aca="false">IF(OR(M$3="",Consolidado!$D366=""),0,IF(ISNUMBER(SEARCH(M$3,Consolidado!$D366)),IF(COUNTIFS(Consolidado!$AC$5:AC366,Consolidado!$AC366,Consolidado!$D$5:D366,"*"&amp;M$3&amp;"*")=1,1,0),0))</f>
        <v>0</v>
      </c>
      <c r="N366" s="0" t="n">
        <f aca="false">IF(OR(N$3="",Consolidado!$D366=""),0,IF(ISNUMBER(SEARCH(N$3,Consolidado!$D366)),IF(COUNTIFS(Consolidado!$AC$5:AC366,Consolidado!$AC366,Consolidado!$D$5:D366,"*"&amp;N$3&amp;"*")=1,1,0),0))</f>
        <v>0</v>
      </c>
      <c r="O366" s="0" t="n">
        <f aca="false">IF(OR(O$3="",Consolidado!$D366=""),0,IF(ISNUMBER(SEARCH(O$3,Consolidado!$D366)),IF(COUNTIFS(Consolidado!$AC$5:AC366,Consolidado!$AC366,Consolidado!$D$5:D366,"*"&amp;O$3&amp;"*")=1,1,0),0))</f>
        <v>0</v>
      </c>
      <c r="P366" s="0" t="n">
        <f aca="false">IF(OR(P$3="",Consolidado!$D366=""),0,IF(ISNUMBER(SEARCH(P$3,Consolidado!$D366)),IF(COUNTIFS(Consolidado!$AC$5:AC366,Consolidado!$AC366,Consolidado!$D$5:D366,"*"&amp;P$3&amp;"*")=1,1,0),0))</f>
        <v>0</v>
      </c>
      <c r="Q366" s="0" t="n">
        <f aca="false">IF(OR(Q$3="",Consolidado!$D366=""),0,IF(ISNUMBER(SEARCH(Q$3,Consolidado!$D366)),IF(COUNTIFS(Consolidado!$AC$5:AC366,Consolidado!$AC366,Consolidado!$D$5:D366,"*"&amp;Q$3&amp;"*")=1,1,0),0))</f>
        <v>0</v>
      </c>
      <c r="R366" s="0" t="n">
        <f aca="false">IF(OR(R$3="",Consolidado!$D366=""),0,IF(ISNUMBER(SEARCH(R$3,Consolidado!$D366)),IF(COUNTIFS(Consolidado!$AC$5:AC366,Consolidado!$AC366,Consolidado!$D$5:D366,"*"&amp;R$3&amp;"*")=1,1,0),0))</f>
        <v>0</v>
      </c>
      <c r="S366" s="0" t="n">
        <f aca="false">IF(OR(S$3="",Consolidado!$D366=""),0,IF(ISNUMBER(SEARCH(S$3,Consolidado!$D366)),IF(COUNTIFS(Consolidado!$AC$5:AC366,Consolidado!$AC366,Consolidado!$D$5:D366,"*"&amp;S$3&amp;"*")=1,1,0),0))</f>
        <v>0</v>
      </c>
      <c r="T366" s="0" t="n">
        <f aca="false">IF(OR(T$3="",Consolidado!$D366=""),0,IF(ISNUMBER(SEARCH(T$3,Consolidado!$D366)),IF(COUNTIFS(Consolidado!$AC$5:AC366,Consolidado!$AC366,Consolidado!$D$5:D366,"*"&amp;T$3&amp;"*")=1,1,0),0))</f>
        <v>0</v>
      </c>
      <c r="U366" s="0" t="n">
        <f aca="false">IF(OR(U$3="",Consolidado!$D366=""),0,IF(ISNUMBER(SEARCH(U$3,Consolidado!$D366)),IF(COUNTIFS(Consolidado!$AC$5:AC366,Consolidado!$AC366,Consolidado!$D$5:D366,"*"&amp;U$3&amp;"*")=1,1,0),0))</f>
        <v>0</v>
      </c>
      <c r="V366" s="0" t="n">
        <f aca="false">IF(OR(V$3="",Consolidado!$D366=""),0,IF(ISNUMBER(SEARCH(V$3,Consolidado!$D366)),IF(COUNTIFS(Consolidado!$AC$5:AC366,Consolidado!$AC366,Consolidado!$D$5:D366,"*"&amp;V$3&amp;"*")=1,1,0),0))</f>
        <v>0</v>
      </c>
      <c r="W366" s="0" t="n">
        <f aca="false">IF(OR(W$3="",Consolidado!$D366=""),0,IF(ISNUMBER(SEARCH(W$3,Consolidado!$D366)),IF(COUNTIFS(Consolidado!$AC$5:AC366,Consolidado!$AC366,Consolidado!$D$5:D366,"*"&amp;W$3&amp;"*")=1,1,0),0))</f>
        <v>0</v>
      </c>
      <c r="X366" s="0" t="n">
        <f aca="false">IF(OR(X$3="",Consolidado!$D366=""),0,IF(ISNUMBER(SEARCH(X$3,Consolidado!$D366)),IF(COUNTIFS(Consolidado!$AC$5:AC366,Consolidado!$AC366,Consolidado!$D$5:D366,"*"&amp;X$3&amp;"*")=1,1,0),0))</f>
        <v>0</v>
      </c>
      <c r="Y366" s="0" t="n">
        <f aca="false">IF(OR(Y$3="",Consolidado!$D366=""),0,IF(ISNUMBER(SEARCH(Y$3,Consolidado!$D366)),IF(COUNTIFS(Consolidado!$AC$5:AC366,Consolidado!$AC366,Consolidado!$D$5:D366,"*"&amp;Y$3&amp;"*")=1,1,0),0))</f>
        <v>0</v>
      </c>
      <c r="Z366" s="0" t="n">
        <f aca="false">IF(OR(Z$3="",Consolidado!$D366=""),0,IF(ISNUMBER(SEARCH(Z$3,Consolidado!$D366)),IF(COUNTIFS(Consolidado!$AC$5:AC366,Consolidado!$AC366,Consolidado!$D$5:D366,"*"&amp;Z$3&amp;"*")=1,1,0),0))</f>
        <v>0</v>
      </c>
      <c r="AA366" s="0" t="n">
        <f aca="false">IF(OR(AA$3="",Consolidado!$D366=""),0,IF(ISNUMBER(SEARCH(AA$3,Consolidado!$D366)),IF(COUNTIFS(Consolidado!$AC$5:AC366,Consolidado!$AC366,Consolidado!$D$5:D366,"*"&amp;AA$3&amp;"*")=1,1,0),0))</f>
        <v>0</v>
      </c>
      <c r="AB366" s="0" t="n">
        <f aca="false">IF(OR(AB$3="",Consolidado!$D366=""),0,IF(ISNUMBER(SEARCH(AB$3,Consolidado!$D366)),IF(COUNTIFS(Consolidado!$AC$5:AC366,Consolidado!$AC366,Consolidado!$D$5:D366,"*"&amp;AB$3&amp;"*")=1,1,0),0))</f>
        <v>0</v>
      </c>
      <c r="AC366" s="0" t="n">
        <f aca="false">IF(OR(AC$3="",Consolidado!$D366=""),0,IF(ISNUMBER(SEARCH(AC$3,Consolidado!$D366)),IF(COUNTIFS(Consolidado!$AC$5:AC366,Consolidado!$AC366,Consolidado!$D$5:D366,"*"&amp;AC$3&amp;"*")=1,1,0),0))</f>
        <v>0</v>
      </c>
      <c r="AD366" s="0" t="n">
        <f aca="false">IF(OR(AD$3="",Consolidado!$D366=""),0,IF(ISNUMBER(SEARCH(AD$3,Consolidado!$D366)),IF(COUNTIFS(Consolidado!$AC$5:AC366,Consolidado!$AC366,Consolidado!$D$5:D366,"*"&amp;AD$3&amp;"*")=1,1,0),0))</f>
        <v>0</v>
      </c>
      <c r="AE366" s="0" t="n">
        <f aca="false">IF(OR(AE$3="",Consolidado!$D366=""),0,IF(ISNUMBER(SEARCH(AE$3,Consolidado!$D366)),IF(COUNTIFS(Consolidado!$AC$5:AC366,Consolidado!$AC366,Consolidado!$D$5:D366,"*"&amp;AE$3&amp;"*")=1,1,0),0))</f>
        <v>0</v>
      </c>
      <c r="AF366" s="0" t="n">
        <f aca="false">IF(OR(AF$3="",Consolidado!$D366=""),0,IF(ISNUMBER(SEARCH(AF$3,Consolidado!$D366)),IF(COUNTIFS(Consolidado!$AC$5:AC366,Consolidado!$AC366,Consolidado!$D$5:D366,"*"&amp;AF$3&amp;"*")=1,1,0),0))</f>
        <v>0</v>
      </c>
      <c r="AG366" s="0" t="n">
        <f aca="false">IF(OR(AG$3="",Consolidado!$D366=""),0,IF(ISNUMBER(SEARCH(AG$3,Consolidado!$D366)),IF(COUNTIFS(Consolidado!$AC$5:AC366,Consolidado!$AC366,Consolidado!$D$5:D366,"*"&amp;AG$3&amp;"*")=1,1,0),0))</f>
        <v>0</v>
      </c>
      <c r="AH366" s="0" t="n">
        <f aca="false">IF(OR(AH$3="",Consolidado!$D366=""),0,IF(ISNUMBER(SEARCH(AH$3,Consolidado!$D366)),IF(COUNTIFS(Consolidado!$AC$5:AC366,Consolidado!$AC366,Consolidado!$D$5:D366,"*"&amp;AH$3&amp;"*")=1,1,0),0))</f>
        <v>0</v>
      </c>
      <c r="AI366" s="0" t="n">
        <f aca="false">IF(OR(AI$3="",Consolidado!$D366=""),0,IF(ISNUMBER(SEARCH(AI$3,Consolidado!$D366)),IF(COUNTIFS(Consolidado!$AC$5:AC366,Consolidado!$AC366,Consolidado!$D$5:D366,"*"&amp;AI$3&amp;"*")=1,1,0),0))</f>
        <v>0</v>
      </c>
      <c r="AJ366" s="0" t="n">
        <f aca="false">IF(OR(AJ$3="",Consolidado!$D366=""),0,IF(ISNUMBER(SEARCH(AJ$3,Consolidado!$D366)),IF(COUNTIFS(Consolidado!$AC$5:AC366,Consolidado!$AC366,Consolidado!$D$5:D366,"*"&amp;AJ$3&amp;"*")=1,1,0),0))</f>
        <v>0</v>
      </c>
      <c r="AK366" s="0" t="n">
        <f aca="false">IF(OR(AK$3="",Consolidado!$D366=""),0,IF(ISNUMBER(SEARCH(AK$3,Consolidado!$D366)),IF(COUNTIFS(Consolidado!$AC$5:AC366,Consolidado!$AC366,Consolidado!$D$5:D366,"*"&amp;AK$3&amp;"*")=1,1,0),0))</f>
        <v>0</v>
      </c>
      <c r="AL366" s="0" t="n">
        <f aca="false">IF(OR(AL$3="",Consolidado!$D366=""),0,IF(ISNUMBER(SEARCH(AL$3,Consolidado!$D366)),IF(COUNTIFS(Consolidado!$AC$5:AC366,Consolidado!$AC366,Consolidado!$D$5:D366,"*"&amp;AL$3&amp;"*")=1,1,0),0))</f>
        <v>0</v>
      </c>
      <c r="AM366" s="0" t="n">
        <f aca="false">IF(OR(AM$3="",Consolidado!$D366=""),0,IF(ISNUMBER(SEARCH(AM$3,Consolidado!$D366)),IF(COUNTIFS(Consolidado!$AC$5:AC366,Consolidado!$AC366,Consolidado!$D$5:D366,"*"&amp;AM$3&amp;"*")=1,1,0),0))</f>
        <v>0</v>
      </c>
      <c r="AN366" s="0" t="n">
        <f aca="false">IF(OR(AN$3="",Consolidado!$D366=""),0,IF(ISNUMBER(SEARCH(AN$3,Consolidado!$D366)),IF(COUNTIFS(Consolidado!$AC$5:AC366,Consolidado!$AC366,Consolidado!$D$5:D366,"*"&amp;AN$3&amp;"*")=1,1,0),0))</f>
        <v>0</v>
      </c>
      <c r="AO366" s="0" t="n">
        <f aca="false">IF(OR(AO$3="",Consolidado!$D366=""),0,IF(ISNUMBER(SEARCH(AO$3,Consolidado!$D366)),IF(COUNTIFS(Consolidado!$AC$5:AC366,Consolidado!$AC366,Consolidado!$D$5:D366,"*"&amp;AO$3&amp;"*")=1,1,0),0))</f>
        <v>0</v>
      </c>
    </row>
    <row r="367" customFormat="false" ht="15" hidden="false" customHeight="false" outlineLevel="0" collapsed="false">
      <c r="B367" s="0" t="n">
        <f aca="false">IF(OR(B$3="",Consolidado!$D367=""),0,IF(ISNUMBER(SEARCH(B$3,Consolidado!$D367)),IF(COUNTIFS(Consolidado!$AC$5:AC367,Consolidado!$AC367,Consolidado!$D$5:D367,"*"&amp;B$3&amp;"*")=1,1,0),0))</f>
        <v>0</v>
      </c>
      <c r="C367" s="0" t="n">
        <f aca="false">IF(OR(C$3="",Consolidado!$D367=""),0,IF(ISNUMBER(SEARCH(C$3,Consolidado!$D367)),IF(COUNTIFS(Consolidado!$AC$5:AC367,Consolidado!$AC367,Consolidado!$D$5:D367,"*"&amp;C$3&amp;"*")=1,1,0),0))</f>
        <v>0</v>
      </c>
      <c r="D367" s="0" t="n">
        <f aca="false">IF(OR(D$3="",Consolidado!$D367=""),0,IF(ISNUMBER(SEARCH(D$3,Consolidado!$D367)),IF(COUNTIFS(Consolidado!$AC$5:AC367,Consolidado!$AC367,Consolidado!$D$5:D367,"*"&amp;D$3&amp;"*")=1,1,0),0))</f>
        <v>0</v>
      </c>
      <c r="E367" s="0" t="n">
        <f aca="false">IF(OR(E$3="",Consolidado!$D367=""),0,IF(ISNUMBER(SEARCH(E$3,Consolidado!$D367)),IF(COUNTIFS(Consolidado!$AC$5:AC367,Consolidado!$AC367,Consolidado!$D$5:D367,"*"&amp;E$3&amp;"*")=1,1,0),0))</f>
        <v>0</v>
      </c>
      <c r="F367" s="0" t="n">
        <f aca="false">IF(OR(F$3="",Consolidado!$D367=""),0,IF(ISNUMBER(SEARCH(F$3,Consolidado!$D367)),IF(COUNTIFS(Consolidado!$AC$5:AC367,Consolidado!$AC367,Consolidado!$D$5:D367,"*"&amp;F$3&amp;"*")=1,1,0),0))</f>
        <v>0</v>
      </c>
      <c r="G367" s="0" t="n">
        <f aca="false">IF(OR(G$3="",Consolidado!$D367=""),0,IF(ISNUMBER(SEARCH(G$3,Consolidado!$D367)),IF(COUNTIFS(Consolidado!$AC$5:AC367,Consolidado!$AC367,Consolidado!$D$5:D367,"*"&amp;G$3&amp;"*")=1,1,0),0))</f>
        <v>0</v>
      </c>
      <c r="H367" s="0" t="n">
        <f aca="false">IF(OR(H$3="",Consolidado!$D367=""),0,IF(ISNUMBER(SEARCH(H$3,Consolidado!$D367)),IF(COUNTIFS(Consolidado!$AC$5:AC367,Consolidado!$AC367,Consolidado!$D$5:D367,"*"&amp;H$3&amp;"*")=1,1,0),0))</f>
        <v>0</v>
      </c>
      <c r="I367" s="0" t="n">
        <f aca="false">IF(OR(I$3="",Consolidado!$D367=""),0,IF(ISNUMBER(SEARCH(I$3,Consolidado!$D367)),IF(COUNTIFS(Consolidado!$AC$5:AC367,Consolidado!$AC367,Consolidado!$D$5:D367,"*"&amp;I$3&amp;"*")=1,1,0),0))</f>
        <v>0</v>
      </c>
      <c r="J367" s="0" t="n">
        <f aca="false">IF(OR(J$3="",Consolidado!$D367=""),0,IF(ISNUMBER(SEARCH(J$3,Consolidado!$D367)),IF(COUNTIFS(Consolidado!$AC$5:AC367,Consolidado!$AC367,Consolidado!$D$5:D367,"*"&amp;J$3&amp;"*")=1,1,0),0))</f>
        <v>0</v>
      </c>
      <c r="K367" s="0" t="n">
        <f aca="false">IF(OR(K$3="",Consolidado!$D367=""),0,IF(ISNUMBER(SEARCH(K$3,Consolidado!$D367)),IF(COUNTIFS(Consolidado!$AC$5:AC367,Consolidado!$AC367,Consolidado!$D$5:D367,"*"&amp;K$3&amp;"*")=1,1,0),0))</f>
        <v>0</v>
      </c>
      <c r="L367" s="0" t="n">
        <f aca="false">IF(OR(L$3="",Consolidado!$D367=""),0,IF(ISNUMBER(SEARCH(L$3,Consolidado!$D367)),IF(COUNTIFS(Consolidado!$AC$5:AC367,Consolidado!$AC367,Consolidado!$D$5:D367,"*"&amp;L$3&amp;"*")=1,1,0),0))</f>
        <v>0</v>
      </c>
      <c r="M367" s="0" t="n">
        <f aca="false">IF(OR(M$3="",Consolidado!$D367=""),0,IF(ISNUMBER(SEARCH(M$3,Consolidado!$D367)),IF(COUNTIFS(Consolidado!$AC$5:AC367,Consolidado!$AC367,Consolidado!$D$5:D367,"*"&amp;M$3&amp;"*")=1,1,0),0))</f>
        <v>0</v>
      </c>
      <c r="N367" s="0" t="n">
        <f aca="false">IF(OR(N$3="",Consolidado!$D367=""),0,IF(ISNUMBER(SEARCH(N$3,Consolidado!$D367)),IF(COUNTIFS(Consolidado!$AC$5:AC367,Consolidado!$AC367,Consolidado!$D$5:D367,"*"&amp;N$3&amp;"*")=1,1,0),0))</f>
        <v>0</v>
      </c>
      <c r="O367" s="0" t="n">
        <f aca="false">IF(OR(O$3="",Consolidado!$D367=""),0,IF(ISNUMBER(SEARCH(O$3,Consolidado!$D367)),IF(COUNTIFS(Consolidado!$AC$5:AC367,Consolidado!$AC367,Consolidado!$D$5:D367,"*"&amp;O$3&amp;"*")=1,1,0),0))</f>
        <v>0</v>
      </c>
      <c r="P367" s="0" t="n">
        <f aca="false">IF(OR(P$3="",Consolidado!$D367=""),0,IF(ISNUMBER(SEARCH(P$3,Consolidado!$D367)),IF(COUNTIFS(Consolidado!$AC$5:AC367,Consolidado!$AC367,Consolidado!$D$5:D367,"*"&amp;P$3&amp;"*")=1,1,0),0))</f>
        <v>0</v>
      </c>
      <c r="Q367" s="0" t="n">
        <f aca="false">IF(OR(Q$3="",Consolidado!$D367=""),0,IF(ISNUMBER(SEARCH(Q$3,Consolidado!$D367)),IF(COUNTIFS(Consolidado!$AC$5:AC367,Consolidado!$AC367,Consolidado!$D$5:D367,"*"&amp;Q$3&amp;"*")=1,1,0),0))</f>
        <v>0</v>
      </c>
      <c r="R367" s="0" t="n">
        <f aca="false">IF(OR(R$3="",Consolidado!$D367=""),0,IF(ISNUMBER(SEARCH(R$3,Consolidado!$D367)),IF(COUNTIFS(Consolidado!$AC$5:AC367,Consolidado!$AC367,Consolidado!$D$5:D367,"*"&amp;R$3&amp;"*")=1,1,0),0))</f>
        <v>0</v>
      </c>
      <c r="S367" s="0" t="n">
        <f aca="false">IF(OR(S$3="",Consolidado!$D367=""),0,IF(ISNUMBER(SEARCH(S$3,Consolidado!$D367)),IF(COUNTIFS(Consolidado!$AC$5:AC367,Consolidado!$AC367,Consolidado!$D$5:D367,"*"&amp;S$3&amp;"*")=1,1,0),0))</f>
        <v>0</v>
      </c>
      <c r="T367" s="0" t="n">
        <f aca="false">IF(OR(T$3="",Consolidado!$D367=""),0,IF(ISNUMBER(SEARCH(T$3,Consolidado!$D367)),IF(COUNTIFS(Consolidado!$AC$5:AC367,Consolidado!$AC367,Consolidado!$D$5:D367,"*"&amp;T$3&amp;"*")=1,1,0),0))</f>
        <v>0</v>
      </c>
      <c r="U367" s="0" t="n">
        <f aca="false">IF(OR(U$3="",Consolidado!$D367=""),0,IF(ISNUMBER(SEARCH(U$3,Consolidado!$D367)),IF(COUNTIFS(Consolidado!$AC$5:AC367,Consolidado!$AC367,Consolidado!$D$5:D367,"*"&amp;U$3&amp;"*")=1,1,0),0))</f>
        <v>0</v>
      </c>
      <c r="V367" s="0" t="n">
        <f aca="false">IF(OR(V$3="",Consolidado!$D367=""),0,IF(ISNUMBER(SEARCH(V$3,Consolidado!$D367)),IF(COUNTIFS(Consolidado!$AC$5:AC367,Consolidado!$AC367,Consolidado!$D$5:D367,"*"&amp;V$3&amp;"*")=1,1,0),0))</f>
        <v>0</v>
      </c>
      <c r="W367" s="0" t="n">
        <f aca="false">IF(OR(W$3="",Consolidado!$D367=""),0,IF(ISNUMBER(SEARCH(W$3,Consolidado!$D367)),IF(COUNTIFS(Consolidado!$AC$5:AC367,Consolidado!$AC367,Consolidado!$D$5:D367,"*"&amp;W$3&amp;"*")=1,1,0),0))</f>
        <v>0</v>
      </c>
      <c r="X367" s="0" t="n">
        <f aca="false">IF(OR(X$3="",Consolidado!$D367=""),0,IF(ISNUMBER(SEARCH(X$3,Consolidado!$D367)),IF(COUNTIFS(Consolidado!$AC$5:AC367,Consolidado!$AC367,Consolidado!$D$5:D367,"*"&amp;X$3&amp;"*")=1,1,0),0))</f>
        <v>0</v>
      </c>
      <c r="Y367" s="0" t="n">
        <f aca="false">IF(OR(Y$3="",Consolidado!$D367=""),0,IF(ISNUMBER(SEARCH(Y$3,Consolidado!$D367)),IF(COUNTIFS(Consolidado!$AC$5:AC367,Consolidado!$AC367,Consolidado!$D$5:D367,"*"&amp;Y$3&amp;"*")=1,1,0),0))</f>
        <v>0</v>
      </c>
      <c r="Z367" s="0" t="n">
        <f aca="false">IF(OR(Z$3="",Consolidado!$D367=""),0,IF(ISNUMBER(SEARCH(Z$3,Consolidado!$D367)),IF(COUNTIFS(Consolidado!$AC$5:AC367,Consolidado!$AC367,Consolidado!$D$5:D367,"*"&amp;Z$3&amp;"*")=1,1,0),0))</f>
        <v>0</v>
      </c>
      <c r="AA367" s="0" t="n">
        <f aca="false">IF(OR(AA$3="",Consolidado!$D367=""),0,IF(ISNUMBER(SEARCH(AA$3,Consolidado!$D367)),IF(COUNTIFS(Consolidado!$AC$5:AC367,Consolidado!$AC367,Consolidado!$D$5:D367,"*"&amp;AA$3&amp;"*")=1,1,0),0))</f>
        <v>0</v>
      </c>
      <c r="AB367" s="0" t="n">
        <f aca="false">IF(OR(AB$3="",Consolidado!$D367=""),0,IF(ISNUMBER(SEARCH(AB$3,Consolidado!$D367)),IF(COUNTIFS(Consolidado!$AC$5:AC367,Consolidado!$AC367,Consolidado!$D$5:D367,"*"&amp;AB$3&amp;"*")=1,1,0),0))</f>
        <v>0</v>
      </c>
      <c r="AC367" s="0" t="n">
        <f aca="false">IF(OR(AC$3="",Consolidado!$D367=""),0,IF(ISNUMBER(SEARCH(AC$3,Consolidado!$D367)),IF(COUNTIFS(Consolidado!$AC$5:AC367,Consolidado!$AC367,Consolidado!$D$5:D367,"*"&amp;AC$3&amp;"*")=1,1,0),0))</f>
        <v>0</v>
      </c>
      <c r="AD367" s="0" t="n">
        <f aca="false">IF(OR(AD$3="",Consolidado!$D367=""),0,IF(ISNUMBER(SEARCH(AD$3,Consolidado!$D367)),IF(COUNTIFS(Consolidado!$AC$5:AC367,Consolidado!$AC367,Consolidado!$D$5:D367,"*"&amp;AD$3&amp;"*")=1,1,0),0))</f>
        <v>0</v>
      </c>
      <c r="AE367" s="0" t="n">
        <f aca="false">IF(OR(AE$3="",Consolidado!$D367=""),0,IF(ISNUMBER(SEARCH(AE$3,Consolidado!$D367)),IF(COUNTIFS(Consolidado!$AC$5:AC367,Consolidado!$AC367,Consolidado!$D$5:D367,"*"&amp;AE$3&amp;"*")=1,1,0),0))</f>
        <v>0</v>
      </c>
      <c r="AF367" s="0" t="n">
        <f aca="false">IF(OR(AF$3="",Consolidado!$D367=""),0,IF(ISNUMBER(SEARCH(AF$3,Consolidado!$D367)),IF(COUNTIFS(Consolidado!$AC$5:AC367,Consolidado!$AC367,Consolidado!$D$5:D367,"*"&amp;AF$3&amp;"*")=1,1,0),0))</f>
        <v>0</v>
      </c>
      <c r="AG367" s="0" t="n">
        <f aca="false">IF(OR(AG$3="",Consolidado!$D367=""),0,IF(ISNUMBER(SEARCH(AG$3,Consolidado!$D367)),IF(COUNTIFS(Consolidado!$AC$5:AC367,Consolidado!$AC367,Consolidado!$D$5:D367,"*"&amp;AG$3&amp;"*")=1,1,0),0))</f>
        <v>0</v>
      </c>
      <c r="AH367" s="0" t="n">
        <f aca="false">IF(OR(AH$3="",Consolidado!$D367=""),0,IF(ISNUMBER(SEARCH(AH$3,Consolidado!$D367)),IF(COUNTIFS(Consolidado!$AC$5:AC367,Consolidado!$AC367,Consolidado!$D$5:D367,"*"&amp;AH$3&amp;"*")=1,1,0),0))</f>
        <v>0</v>
      </c>
      <c r="AI367" s="0" t="n">
        <f aca="false">IF(OR(AI$3="",Consolidado!$D367=""),0,IF(ISNUMBER(SEARCH(AI$3,Consolidado!$D367)),IF(COUNTIFS(Consolidado!$AC$5:AC367,Consolidado!$AC367,Consolidado!$D$5:D367,"*"&amp;AI$3&amp;"*")=1,1,0),0))</f>
        <v>0</v>
      </c>
      <c r="AJ367" s="0" t="n">
        <f aca="false">IF(OR(AJ$3="",Consolidado!$D367=""),0,IF(ISNUMBER(SEARCH(AJ$3,Consolidado!$D367)),IF(COUNTIFS(Consolidado!$AC$5:AC367,Consolidado!$AC367,Consolidado!$D$5:D367,"*"&amp;AJ$3&amp;"*")=1,1,0),0))</f>
        <v>0</v>
      </c>
      <c r="AK367" s="0" t="n">
        <f aca="false">IF(OR(AK$3="",Consolidado!$D367=""),0,IF(ISNUMBER(SEARCH(AK$3,Consolidado!$D367)),IF(COUNTIFS(Consolidado!$AC$5:AC367,Consolidado!$AC367,Consolidado!$D$5:D367,"*"&amp;AK$3&amp;"*")=1,1,0),0))</f>
        <v>0</v>
      </c>
      <c r="AL367" s="0" t="n">
        <f aca="false">IF(OR(AL$3="",Consolidado!$D367=""),0,IF(ISNUMBER(SEARCH(AL$3,Consolidado!$D367)),IF(COUNTIFS(Consolidado!$AC$5:AC367,Consolidado!$AC367,Consolidado!$D$5:D367,"*"&amp;AL$3&amp;"*")=1,1,0),0))</f>
        <v>0</v>
      </c>
      <c r="AM367" s="0" t="n">
        <f aca="false">IF(OR(AM$3="",Consolidado!$D367=""),0,IF(ISNUMBER(SEARCH(AM$3,Consolidado!$D367)),IF(COUNTIFS(Consolidado!$AC$5:AC367,Consolidado!$AC367,Consolidado!$D$5:D367,"*"&amp;AM$3&amp;"*")=1,1,0),0))</f>
        <v>0</v>
      </c>
      <c r="AN367" s="0" t="n">
        <f aca="false">IF(OR(AN$3="",Consolidado!$D367=""),0,IF(ISNUMBER(SEARCH(AN$3,Consolidado!$D367)),IF(COUNTIFS(Consolidado!$AC$5:AC367,Consolidado!$AC367,Consolidado!$D$5:D367,"*"&amp;AN$3&amp;"*")=1,1,0),0))</f>
        <v>0</v>
      </c>
      <c r="AO367" s="0" t="n">
        <f aca="false">IF(OR(AO$3="",Consolidado!$D367=""),0,IF(ISNUMBER(SEARCH(AO$3,Consolidado!$D367)),IF(COUNTIFS(Consolidado!$AC$5:AC367,Consolidado!$AC367,Consolidado!$D$5:D367,"*"&amp;AO$3&amp;"*")=1,1,0),0))</f>
        <v>0</v>
      </c>
    </row>
    <row r="368" customFormat="false" ht="15" hidden="false" customHeight="false" outlineLevel="0" collapsed="false">
      <c r="B368" s="0" t="n">
        <f aca="false">IF(OR(B$3="",Consolidado!$D368=""),0,IF(ISNUMBER(SEARCH(B$3,Consolidado!$D368)),IF(COUNTIFS(Consolidado!$AC$5:AC368,Consolidado!$AC368,Consolidado!$D$5:D368,"*"&amp;B$3&amp;"*")=1,1,0),0))</f>
        <v>0</v>
      </c>
      <c r="C368" s="0" t="n">
        <f aca="false">IF(OR(C$3="",Consolidado!$D368=""),0,IF(ISNUMBER(SEARCH(C$3,Consolidado!$D368)),IF(COUNTIFS(Consolidado!$AC$5:AC368,Consolidado!$AC368,Consolidado!$D$5:D368,"*"&amp;C$3&amp;"*")=1,1,0),0))</f>
        <v>0</v>
      </c>
      <c r="D368" s="0" t="n">
        <f aca="false">IF(OR(D$3="",Consolidado!$D368=""),0,IF(ISNUMBER(SEARCH(D$3,Consolidado!$D368)),IF(COUNTIFS(Consolidado!$AC$5:AC368,Consolidado!$AC368,Consolidado!$D$5:D368,"*"&amp;D$3&amp;"*")=1,1,0),0))</f>
        <v>0</v>
      </c>
      <c r="E368" s="0" t="n">
        <f aca="false">IF(OR(E$3="",Consolidado!$D368=""),0,IF(ISNUMBER(SEARCH(E$3,Consolidado!$D368)),IF(COUNTIFS(Consolidado!$AC$5:AC368,Consolidado!$AC368,Consolidado!$D$5:D368,"*"&amp;E$3&amp;"*")=1,1,0),0))</f>
        <v>0</v>
      </c>
      <c r="F368" s="0" t="n">
        <f aca="false">IF(OR(F$3="",Consolidado!$D368=""),0,IF(ISNUMBER(SEARCH(F$3,Consolidado!$D368)),IF(COUNTIFS(Consolidado!$AC$5:AC368,Consolidado!$AC368,Consolidado!$D$5:D368,"*"&amp;F$3&amp;"*")=1,1,0),0))</f>
        <v>0</v>
      </c>
      <c r="G368" s="0" t="n">
        <f aca="false">IF(OR(G$3="",Consolidado!$D368=""),0,IF(ISNUMBER(SEARCH(G$3,Consolidado!$D368)),IF(COUNTIFS(Consolidado!$AC$5:AC368,Consolidado!$AC368,Consolidado!$D$5:D368,"*"&amp;G$3&amp;"*")=1,1,0),0))</f>
        <v>0</v>
      </c>
      <c r="H368" s="0" t="n">
        <f aca="false">IF(OR(H$3="",Consolidado!$D368=""),0,IF(ISNUMBER(SEARCH(H$3,Consolidado!$D368)),IF(COUNTIFS(Consolidado!$AC$5:AC368,Consolidado!$AC368,Consolidado!$D$5:D368,"*"&amp;H$3&amp;"*")=1,1,0),0))</f>
        <v>0</v>
      </c>
      <c r="I368" s="0" t="n">
        <f aca="false">IF(OR(I$3="",Consolidado!$D368=""),0,IF(ISNUMBER(SEARCH(I$3,Consolidado!$D368)),IF(COUNTIFS(Consolidado!$AC$5:AC368,Consolidado!$AC368,Consolidado!$D$5:D368,"*"&amp;I$3&amp;"*")=1,1,0),0))</f>
        <v>0</v>
      </c>
      <c r="J368" s="0" t="n">
        <f aca="false">IF(OR(J$3="",Consolidado!$D368=""),0,IF(ISNUMBER(SEARCH(J$3,Consolidado!$D368)),IF(COUNTIFS(Consolidado!$AC$5:AC368,Consolidado!$AC368,Consolidado!$D$5:D368,"*"&amp;J$3&amp;"*")=1,1,0),0))</f>
        <v>0</v>
      </c>
      <c r="K368" s="0" t="n">
        <f aca="false">IF(OR(K$3="",Consolidado!$D368=""),0,IF(ISNUMBER(SEARCH(K$3,Consolidado!$D368)),IF(COUNTIFS(Consolidado!$AC$5:AC368,Consolidado!$AC368,Consolidado!$D$5:D368,"*"&amp;K$3&amp;"*")=1,1,0),0))</f>
        <v>0</v>
      </c>
      <c r="L368" s="0" t="n">
        <f aca="false">IF(OR(L$3="",Consolidado!$D368=""),0,IF(ISNUMBER(SEARCH(L$3,Consolidado!$D368)),IF(COUNTIFS(Consolidado!$AC$5:AC368,Consolidado!$AC368,Consolidado!$D$5:D368,"*"&amp;L$3&amp;"*")=1,1,0),0))</f>
        <v>0</v>
      </c>
      <c r="M368" s="0" t="n">
        <f aca="false">IF(OR(M$3="",Consolidado!$D368=""),0,IF(ISNUMBER(SEARCH(M$3,Consolidado!$D368)),IF(COUNTIFS(Consolidado!$AC$5:AC368,Consolidado!$AC368,Consolidado!$D$5:D368,"*"&amp;M$3&amp;"*")=1,1,0),0))</f>
        <v>0</v>
      </c>
      <c r="N368" s="0" t="n">
        <f aca="false">IF(OR(N$3="",Consolidado!$D368=""),0,IF(ISNUMBER(SEARCH(N$3,Consolidado!$D368)),IF(COUNTIFS(Consolidado!$AC$5:AC368,Consolidado!$AC368,Consolidado!$D$5:D368,"*"&amp;N$3&amp;"*")=1,1,0),0))</f>
        <v>0</v>
      </c>
      <c r="O368" s="0" t="n">
        <f aca="false">IF(OR(O$3="",Consolidado!$D368=""),0,IF(ISNUMBER(SEARCH(O$3,Consolidado!$D368)),IF(COUNTIFS(Consolidado!$AC$5:AC368,Consolidado!$AC368,Consolidado!$D$5:D368,"*"&amp;O$3&amp;"*")=1,1,0),0))</f>
        <v>0</v>
      </c>
      <c r="P368" s="0" t="n">
        <f aca="false">IF(OR(P$3="",Consolidado!$D368=""),0,IF(ISNUMBER(SEARCH(P$3,Consolidado!$D368)),IF(COUNTIFS(Consolidado!$AC$5:AC368,Consolidado!$AC368,Consolidado!$D$5:D368,"*"&amp;P$3&amp;"*")=1,1,0),0))</f>
        <v>0</v>
      </c>
      <c r="Q368" s="0" t="n">
        <f aca="false">IF(OR(Q$3="",Consolidado!$D368=""),0,IF(ISNUMBER(SEARCH(Q$3,Consolidado!$D368)),IF(COUNTIFS(Consolidado!$AC$5:AC368,Consolidado!$AC368,Consolidado!$D$5:D368,"*"&amp;Q$3&amp;"*")=1,1,0),0))</f>
        <v>0</v>
      </c>
      <c r="R368" s="0" t="n">
        <f aca="false">IF(OR(R$3="",Consolidado!$D368=""),0,IF(ISNUMBER(SEARCH(R$3,Consolidado!$D368)),IF(COUNTIFS(Consolidado!$AC$5:AC368,Consolidado!$AC368,Consolidado!$D$5:D368,"*"&amp;R$3&amp;"*")=1,1,0),0))</f>
        <v>0</v>
      </c>
      <c r="S368" s="0" t="n">
        <f aca="false">IF(OR(S$3="",Consolidado!$D368=""),0,IF(ISNUMBER(SEARCH(S$3,Consolidado!$D368)),IF(COUNTIFS(Consolidado!$AC$5:AC368,Consolidado!$AC368,Consolidado!$D$5:D368,"*"&amp;S$3&amp;"*")=1,1,0),0))</f>
        <v>0</v>
      </c>
      <c r="T368" s="0" t="n">
        <f aca="false">IF(OR(T$3="",Consolidado!$D368=""),0,IF(ISNUMBER(SEARCH(T$3,Consolidado!$D368)),IF(COUNTIFS(Consolidado!$AC$5:AC368,Consolidado!$AC368,Consolidado!$D$5:D368,"*"&amp;T$3&amp;"*")=1,1,0),0))</f>
        <v>0</v>
      </c>
      <c r="U368" s="0" t="n">
        <f aca="false">IF(OR(U$3="",Consolidado!$D368=""),0,IF(ISNUMBER(SEARCH(U$3,Consolidado!$D368)),IF(COUNTIFS(Consolidado!$AC$5:AC368,Consolidado!$AC368,Consolidado!$D$5:D368,"*"&amp;U$3&amp;"*")=1,1,0),0))</f>
        <v>0</v>
      </c>
      <c r="V368" s="0" t="n">
        <f aca="false">IF(OR(V$3="",Consolidado!$D368=""),0,IF(ISNUMBER(SEARCH(V$3,Consolidado!$D368)),IF(COUNTIFS(Consolidado!$AC$5:AC368,Consolidado!$AC368,Consolidado!$D$5:D368,"*"&amp;V$3&amp;"*")=1,1,0),0))</f>
        <v>0</v>
      </c>
      <c r="W368" s="0" t="n">
        <f aca="false">IF(OR(W$3="",Consolidado!$D368=""),0,IF(ISNUMBER(SEARCH(W$3,Consolidado!$D368)),IF(COUNTIFS(Consolidado!$AC$5:AC368,Consolidado!$AC368,Consolidado!$D$5:D368,"*"&amp;W$3&amp;"*")=1,1,0),0))</f>
        <v>0</v>
      </c>
      <c r="X368" s="0" t="n">
        <f aca="false">IF(OR(X$3="",Consolidado!$D368=""),0,IF(ISNUMBER(SEARCH(X$3,Consolidado!$D368)),IF(COUNTIFS(Consolidado!$AC$5:AC368,Consolidado!$AC368,Consolidado!$D$5:D368,"*"&amp;X$3&amp;"*")=1,1,0),0))</f>
        <v>0</v>
      </c>
      <c r="Y368" s="0" t="n">
        <f aca="false">IF(OR(Y$3="",Consolidado!$D368=""),0,IF(ISNUMBER(SEARCH(Y$3,Consolidado!$D368)),IF(COUNTIFS(Consolidado!$AC$5:AC368,Consolidado!$AC368,Consolidado!$D$5:D368,"*"&amp;Y$3&amp;"*")=1,1,0),0))</f>
        <v>0</v>
      </c>
      <c r="Z368" s="0" t="n">
        <f aca="false">IF(OR(Z$3="",Consolidado!$D368=""),0,IF(ISNUMBER(SEARCH(Z$3,Consolidado!$D368)),IF(COUNTIFS(Consolidado!$AC$5:AC368,Consolidado!$AC368,Consolidado!$D$5:D368,"*"&amp;Z$3&amp;"*")=1,1,0),0))</f>
        <v>0</v>
      </c>
      <c r="AA368" s="0" t="n">
        <f aca="false">IF(OR(AA$3="",Consolidado!$D368=""),0,IF(ISNUMBER(SEARCH(AA$3,Consolidado!$D368)),IF(COUNTIFS(Consolidado!$AC$5:AC368,Consolidado!$AC368,Consolidado!$D$5:D368,"*"&amp;AA$3&amp;"*")=1,1,0),0))</f>
        <v>0</v>
      </c>
      <c r="AB368" s="0" t="n">
        <f aca="false">IF(OR(AB$3="",Consolidado!$D368=""),0,IF(ISNUMBER(SEARCH(AB$3,Consolidado!$D368)),IF(COUNTIFS(Consolidado!$AC$5:AC368,Consolidado!$AC368,Consolidado!$D$5:D368,"*"&amp;AB$3&amp;"*")=1,1,0),0))</f>
        <v>0</v>
      </c>
      <c r="AC368" s="0" t="n">
        <f aca="false">IF(OR(AC$3="",Consolidado!$D368=""),0,IF(ISNUMBER(SEARCH(AC$3,Consolidado!$D368)),IF(COUNTIFS(Consolidado!$AC$5:AC368,Consolidado!$AC368,Consolidado!$D$5:D368,"*"&amp;AC$3&amp;"*")=1,1,0),0))</f>
        <v>0</v>
      </c>
      <c r="AD368" s="0" t="n">
        <f aca="false">IF(OR(AD$3="",Consolidado!$D368=""),0,IF(ISNUMBER(SEARCH(AD$3,Consolidado!$D368)),IF(COUNTIFS(Consolidado!$AC$5:AC368,Consolidado!$AC368,Consolidado!$D$5:D368,"*"&amp;AD$3&amp;"*")=1,1,0),0))</f>
        <v>0</v>
      </c>
      <c r="AE368" s="0" t="n">
        <f aca="false">IF(OR(AE$3="",Consolidado!$D368=""),0,IF(ISNUMBER(SEARCH(AE$3,Consolidado!$D368)),IF(COUNTIFS(Consolidado!$AC$5:AC368,Consolidado!$AC368,Consolidado!$D$5:D368,"*"&amp;AE$3&amp;"*")=1,1,0),0))</f>
        <v>0</v>
      </c>
      <c r="AF368" s="0" t="n">
        <f aca="false">IF(OR(AF$3="",Consolidado!$D368=""),0,IF(ISNUMBER(SEARCH(AF$3,Consolidado!$D368)),IF(COUNTIFS(Consolidado!$AC$5:AC368,Consolidado!$AC368,Consolidado!$D$5:D368,"*"&amp;AF$3&amp;"*")=1,1,0),0))</f>
        <v>0</v>
      </c>
      <c r="AG368" s="0" t="n">
        <f aca="false">IF(OR(AG$3="",Consolidado!$D368=""),0,IF(ISNUMBER(SEARCH(AG$3,Consolidado!$D368)),IF(COUNTIFS(Consolidado!$AC$5:AC368,Consolidado!$AC368,Consolidado!$D$5:D368,"*"&amp;AG$3&amp;"*")=1,1,0),0))</f>
        <v>0</v>
      </c>
      <c r="AH368" s="0" t="n">
        <f aca="false">IF(OR(AH$3="",Consolidado!$D368=""),0,IF(ISNUMBER(SEARCH(AH$3,Consolidado!$D368)),IF(COUNTIFS(Consolidado!$AC$5:AC368,Consolidado!$AC368,Consolidado!$D$5:D368,"*"&amp;AH$3&amp;"*")=1,1,0),0))</f>
        <v>0</v>
      </c>
      <c r="AI368" s="0" t="n">
        <f aca="false">IF(OR(AI$3="",Consolidado!$D368=""),0,IF(ISNUMBER(SEARCH(AI$3,Consolidado!$D368)),IF(COUNTIFS(Consolidado!$AC$5:AC368,Consolidado!$AC368,Consolidado!$D$5:D368,"*"&amp;AI$3&amp;"*")=1,1,0),0))</f>
        <v>0</v>
      </c>
      <c r="AJ368" s="0" t="n">
        <f aca="false">IF(OR(AJ$3="",Consolidado!$D368=""),0,IF(ISNUMBER(SEARCH(AJ$3,Consolidado!$D368)),IF(COUNTIFS(Consolidado!$AC$5:AC368,Consolidado!$AC368,Consolidado!$D$5:D368,"*"&amp;AJ$3&amp;"*")=1,1,0),0))</f>
        <v>0</v>
      </c>
      <c r="AK368" s="0" t="n">
        <f aca="false">IF(OR(AK$3="",Consolidado!$D368=""),0,IF(ISNUMBER(SEARCH(AK$3,Consolidado!$D368)),IF(COUNTIFS(Consolidado!$AC$5:AC368,Consolidado!$AC368,Consolidado!$D$5:D368,"*"&amp;AK$3&amp;"*")=1,1,0),0))</f>
        <v>0</v>
      </c>
      <c r="AL368" s="0" t="n">
        <f aca="false">IF(OR(AL$3="",Consolidado!$D368=""),0,IF(ISNUMBER(SEARCH(AL$3,Consolidado!$D368)),IF(COUNTIFS(Consolidado!$AC$5:AC368,Consolidado!$AC368,Consolidado!$D$5:D368,"*"&amp;AL$3&amp;"*")=1,1,0),0))</f>
        <v>0</v>
      </c>
      <c r="AM368" s="0" t="n">
        <f aca="false">IF(OR(AM$3="",Consolidado!$D368=""),0,IF(ISNUMBER(SEARCH(AM$3,Consolidado!$D368)),IF(COUNTIFS(Consolidado!$AC$5:AC368,Consolidado!$AC368,Consolidado!$D$5:D368,"*"&amp;AM$3&amp;"*")=1,1,0),0))</f>
        <v>0</v>
      </c>
      <c r="AN368" s="0" t="n">
        <f aca="false">IF(OR(AN$3="",Consolidado!$D368=""),0,IF(ISNUMBER(SEARCH(AN$3,Consolidado!$D368)),IF(COUNTIFS(Consolidado!$AC$5:AC368,Consolidado!$AC368,Consolidado!$D$5:D368,"*"&amp;AN$3&amp;"*")=1,1,0),0))</f>
        <v>0</v>
      </c>
      <c r="AO368" s="0" t="n">
        <f aca="false">IF(OR(AO$3="",Consolidado!$D368=""),0,IF(ISNUMBER(SEARCH(AO$3,Consolidado!$D368)),IF(COUNTIFS(Consolidado!$AC$5:AC368,Consolidado!$AC368,Consolidado!$D$5:D368,"*"&amp;AO$3&amp;"*")=1,1,0),0))</f>
        <v>0</v>
      </c>
    </row>
    <row r="369" customFormat="false" ht="15" hidden="false" customHeight="false" outlineLevel="0" collapsed="false">
      <c r="B369" s="0" t="n">
        <f aca="false">IF(OR(B$3="",Consolidado!$D369=""),0,IF(ISNUMBER(SEARCH(B$3,Consolidado!$D369)),IF(COUNTIFS(Consolidado!$AC$5:AC369,Consolidado!$AC369,Consolidado!$D$5:D369,"*"&amp;B$3&amp;"*")=1,1,0),0))</f>
        <v>0</v>
      </c>
      <c r="C369" s="0" t="n">
        <f aca="false">IF(OR(C$3="",Consolidado!$D369=""),0,IF(ISNUMBER(SEARCH(C$3,Consolidado!$D369)),IF(COUNTIFS(Consolidado!$AC$5:AC369,Consolidado!$AC369,Consolidado!$D$5:D369,"*"&amp;C$3&amp;"*")=1,1,0),0))</f>
        <v>0</v>
      </c>
      <c r="D369" s="0" t="n">
        <f aca="false">IF(OR(D$3="",Consolidado!$D369=""),0,IF(ISNUMBER(SEARCH(D$3,Consolidado!$D369)),IF(COUNTIFS(Consolidado!$AC$5:AC369,Consolidado!$AC369,Consolidado!$D$5:D369,"*"&amp;D$3&amp;"*")=1,1,0),0))</f>
        <v>0</v>
      </c>
      <c r="E369" s="0" t="n">
        <f aca="false">IF(OR(E$3="",Consolidado!$D369=""),0,IF(ISNUMBER(SEARCH(E$3,Consolidado!$D369)),IF(COUNTIFS(Consolidado!$AC$5:AC369,Consolidado!$AC369,Consolidado!$D$5:D369,"*"&amp;E$3&amp;"*")=1,1,0),0))</f>
        <v>0</v>
      </c>
      <c r="F369" s="0" t="n">
        <f aca="false">IF(OR(F$3="",Consolidado!$D369=""),0,IF(ISNUMBER(SEARCH(F$3,Consolidado!$D369)),IF(COUNTIFS(Consolidado!$AC$5:AC369,Consolidado!$AC369,Consolidado!$D$5:D369,"*"&amp;F$3&amp;"*")=1,1,0),0))</f>
        <v>0</v>
      </c>
      <c r="G369" s="0" t="n">
        <f aca="false">IF(OR(G$3="",Consolidado!$D369=""),0,IF(ISNUMBER(SEARCH(G$3,Consolidado!$D369)),IF(COUNTIFS(Consolidado!$AC$5:AC369,Consolidado!$AC369,Consolidado!$D$5:D369,"*"&amp;G$3&amp;"*")=1,1,0),0))</f>
        <v>0</v>
      </c>
      <c r="H369" s="0" t="n">
        <f aca="false">IF(OR(H$3="",Consolidado!$D369=""),0,IF(ISNUMBER(SEARCH(H$3,Consolidado!$D369)),IF(COUNTIFS(Consolidado!$AC$5:AC369,Consolidado!$AC369,Consolidado!$D$5:D369,"*"&amp;H$3&amp;"*")=1,1,0),0))</f>
        <v>0</v>
      </c>
      <c r="I369" s="0" t="n">
        <f aca="false">IF(OR(I$3="",Consolidado!$D369=""),0,IF(ISNUMBER(SEARCH(I$3,Consolidado!$D369)),IF(COUNTIFS(Consolidado!$AC$5:AC369,Consolidado!$AC369,Consolidado!$D$5:D369,"*"&amp;I$3&amp;"*")=1,1,0),0))</f>
        <v>0</v>
      </c>
      <c r="J369" s="0" t="n">
        <f aca="false">IF(OR(J$3="",Consolidado!$D369=""),0,IF(ISNUMBER(SEARCH(J$3,Consolidado!$D369)),IF(COUNTIFS(Consolidado!$AC$5:AC369,Consolidado!$AC369,Consolidado!$D$5:D369,"*"&amp;J$3&amp;"*")=1,1,0),0))</f>
        <v>0</v>
      </c>
      <c r="K369" s="0" t="n">
        <f aca="false">IF(OR(K$3="",Consolidado!$D369=""),0,IF(ISNUMBER(SEARCH(K$3,Consolidado!$D369)),IF(COUNTIFS(Consolidado!$AC$5:AC369,Consolidado!$AC369,Consolidado!$D$5:D369,"*"&amp;K$3&amp;"*")=1,1,0),0))</f>
        <v>0</v>
      </c>
      <c r="L369" s="0" t="n">
        <f aca="false">IF(OR(L$3="",Consolidado!$D369=""),0,IF(ISNUMBER(SEARCH(L$3,Consolidado!$D369)),IF(COUNTIFS(Consolidado!$AC$5:AC369,Consolidado!$AC369,Consolidado!$D$5:D369,"*"&amp;L$3&amp;"*")=1,1,0),0))</f>
        <v>0</v>
      </c>
      <c r="M369" s="0" t="n">
        <f aca="false">IF(OR(M$3="",Consolidado!$D369=""),0,IF(ISNUMBER(SEARCH(M$3,Consolidado!$D369)),IF(COUNTIFS(Consolidado!$AC$5:AC369,Consolidado!$AC369,Consolidado!$D$5:D369,"*"&amp;M$3&amp;"*")=1,1,0),0))</f>
        <v>0</v>
      </c>
      <c r="N369" s="0" t="n">
        <f aca="false">IF(OR(N$3="",Consolidado!$D369=""),0,IF(ISNUMBER(SEARCH(N$3,Consolidado!$D369)),IF(COUNTIFS(Consolidado!$AC$5:AC369,Consolidado!$AC369,Consolidado!$D$5:D369,"*"&amp;N$3&amp;"*")=1,1,0),0))</f>
        <v>0</v>
      </c>
      <c r="O369" s="0" t="n">
        <f aca="false">IF(OR(O$3="",Consolidado!$D369=""),0,IF(ISNUMBER(SEARCH(O$3,Consolidado!$D369)),IF(COUNTIFS(Consolidado!$AC$5:AC369,Consolidado!$AC369,Consolidado!$D$5:D369,"*"&amp;O$3&amp;"*")=1,1,0),0))</f>
        <v>0</v>
      </c>
      <c r="P369" s="0" t="n">
        <f aca="false">IF(OR(P$3="",Consolidado!$D369=""),0,IF(ISNUMBER(SEARCH(P$3,Consolidado!$D369)),IF(COUNTIFS(Consolidado!$AC$5:AC369,Consolidado!$AC369,Consolidado!$D$5:D369,"*"&amp;P$3&amp;"*")=1,1,0),0))</f>
        <v>0</v>
      </c>
      <c r="Q369" s="0" t="n">
        <f aca="false">IF(OR(Q$3="",Consolidado!$D369=""),0,IF(ISNUMBER(SEARCH(Q$3,Consolidado!$D369)),IF(COUNTIFS(Consolidado!$AC$5:AC369,Consolidado!$AC369,Consolidado!$D$5:D369,"*"&amp;Q$3&amp;"*")=1,1,0),0))</f>
        <v>0</v>
      </c>
      <c r="R369" s="0" t="n">
        <f aca="false">IF(OR(R$3="",Consolidado!$D369=""),0,IF(ISNUMBER(SEARCH(R$3,Consolidado!$D369)),IF(COUNTIFS(Consolidado!$AC$5:AC369,Consolidado!$AC369,Consolidado!$D$5:D369,"*"&amp;R$3&amp;"*")=1,1,0),0))</f>
        <v>0</v>
      </c>
      <c r="S369" s="0" t="n">
        <f aca="false">IF(OR(S$3="",Consolidado!$D369=""),0,IF(ISNUMBER(SEARCH(S$3,Consolidado!$D369)),IF(COUNTIFS(Consolidado!$AC$5:AC369,Consolidado!$AC369,Consolidado!$D$5:D369,"*"&amp;S$3&amp;"*")=1,1,0),0))</f>
        <v>0</v>
      </c>
      <c r="T369" s="0" t="n">
        <f aca="false">IF(OR(T$3="",Consolidado!$D369=""),0,IF(ISNUMBER(SEARCH(T$3,Consolidado!$D369)),IF(COUNTIFS(Consolidado!$AC$5:AC369,Consolidado!$AC369,Consolidado!$D$5:D369,"*"&amp;T$3&amp;"*")=1,1,0),0))</f>
        <v>0</v>
      </c>
      <c r="U369" s="0" t="n">
        <f aca="false">IF(OR(U$3="",Consolidado!$D369=""),0,IF(ISNUMBER(SEARCH(U$3,Consolidado!$D369)),IF(COUNTIFS(Consolidado!$AC$5:AC369,Consolidado!$AC369,Consolidado!$D$5:D369,"*"&amp;U$3&amp;"*")=1,1,0),0))</f>
        <v>0</v>
      </c>
      <c r="V369" s="0" t="n">
        <f aca="false">IF(OR(V$3="",Consolidado!$D369=""),0,IF(ISNUMBER(SEARCH(V$3,Consolidado!$D369)),IF(COUNTIFS(Consolidado!$AC$5:AC369,Consolidado!$AC369,Consolidado!$D$5:D369,"*"&amp;V$3&amp;"*")=1,1,0),0))</f>
        <v>0</v>
      </c>
      <c r="W369" s="0" t="n">
        <f aca="false">IF(OR(W$3="",Consolidado!$D369=""),0,IF(ISNUMBER(SEARCH(W$3,Consolidado!$D369)),IF(COUNTIFS(Consolidado!$AC$5:AC369,Consolidado!$AC369,Consolidado!$D$5:D369,"*"&amp;W$3&amp;"*")=1,1,0),0))</f>
        <v>0</v>
      </c>
      <c r="X369" s="0" t="n">
        <f aca="false">IF(OR(X$3="",Consolidado!$D369=""),0,IF(ISNUMBER(SEARCH(X$3,Consolidado!$D369)),IF(COUNTIFS(Consolidado!$AC$5:AC369,Consolidado!$AC369,Consolidado!$D$5:D369,"*"&amp;X$3&amp;"*")=1,1,0),0))</f>
        <v>0</v>
      </c>
      <c r="Y369" s="0" t="n">
        <f aca="false">IF(OR(Y$3="",Consolidado!$D369=""),0,IF(ISNUMBER(SEARCH(Y$3,Consolidado!$D369)),IF(COUNTIFS(Consolidado!$AC$5:AC369,Consolidado!$AC369,Consolidado!$D$5:D369,"*"&amp;Y$3&amp;"*")=1,1,0),0))</f>
        <v>0</v>
      </c>
      <c r="Z369" s="0" t="n">
        <f aca="false">IF(OR(Z$3="",Consolidado!$D369=""),0,IF(ISNUMBER(SEARCH(Z$3,Consolidado!$D369)),IF(COUNTIFS(Consolidado!$AC$5:AC369,Consolidado!$AC369,Consolidado!$D$5:D369,"*"&amp;Z$3&amp;"*")=1,1,0),0))</f>
        <v>0</v>
      </c>
      <c r="AA369" s="0" t="n">
        <f aca="false">IF(OR(AA$3="",Consolidado!$D369=""),0,IF(ISNUMBER(SEARCH(AA$3,Consolidado!$D369)),IF(COUNTIFS(Consolidado!$AC$5:AC369,Consolidado!$AC369,Consolidado!$D$5:D369,"*"&amp;AA$3&amp;"*")=1,1,0),0))</f>
        <v>0</v>
      </c>
      <c r="AB369" s="0" t="n">
        <f aca="false">IF(OR(AB$3="",Consolidado!$D369=""),0,IF(ISNUMBER(SEARCH(AB$3,Consolidado!$D369)),IF(COUNTIFS(Consolidado!$AC$5:AC369,Consolidado!$AC369,Consolidado!$D$5:D369,"*"&amp;AB$3&amp;"*")=1,1,0),0))</f>
        <v>0</v>
      </c>
      <c r="AC369" s="0" t="n">
        <f aca="false">IF(OR(AC$3="",Consolidado!$D369=""),0,IF(ISNUMBER(SEARCH(AC$3,Consolidado!$D369)),IF(COUNTIFS(Consolidado!$AC$5:AC369,Consolidado!$AC369,Consolidado!$D$5:D369,"*"&amp;AC$3&amp;"*")=1,1,0),0))</f>
        <v>0</v>
      </c>
      <c r="AD369" s="0" t="n">
        <f aca="false">IF(OR(AD$3="",Consolidado!$D369=""),0,IF(ISNUMBER(SEARCH(AD$3,Consolidado!$D369)),IF(COUNTIFS(Consolidado!$AC$5:AC369,Consolidado!$AC369,Consolidado!$D$5:D369,"*"&amp;AD$3&amp;"*")=1,1,0),0))</f>
        <v>0</v>
      </c>
      <c r="AE369" s="0" t="n">
        <f aca="false">IF(OR(AE$3="",Consolidado!$D369=""),0,IF(ISNUMBER(SEARCH(AE$3,Consolidado!$D369)),IF(COUNTIFS(Consolidado!$AC$5:AC369,Consolidado!$AC369,Consolidado!$D$5:D369,"*"&amp;AE$3&amp;"*")=1,1,0),0))</f>
        <v>0</v>
      </c>
      <c r="AF369" s="0" t="n">
        <f aca="false">IF(OR(AF$3="",Consolidado!$D369=""),0,IF(ISNUMBER(SEARCH(AF$3,Consolidado!$D369)),IF(COUNTIFS(Consolidado!$AC$5:AC369,Consolidado!$AC369,Consolidado!$D$5:D369,"*"&amp;AF$3&amp;"*")=1,1,0),0))</f>
        <v>0</v>
      </c>
      <c r="AG369" s="0" t="n">
        <f aca="false">IF(OR(AG$3="",Consolidado!$D369=""),0,IF(ISNUMBER(SEARCH(AG$3,Consolidado!$D369)),IF(COUNTIFS(Consolidado!$AC$5:AC369,Consolidado!$AC369,Consolidado!$D$5:D369,"*"&amp;AG$3&amp;"*")=1,1,0),0))</f>
        <v>0</v>
      </c>
      <c r="AH369" s="0" t="n">
        <f aca="false">IF(OR(AH$3="",Consolidado!$D369=""),0,IF(ISNUMBER(SEARCH(AH$3,Consolidado!$D369)),IF(COUNTIFS(Consolidado!$AC$5:AC369,Consolidado!$AC369,Consolidado!$D$5:D369,"*"&amp;AH$3&amp;"*")=1,1,0),0))</f>
        <v>0</v>
      </c>
      <c r="AI369" s="0" t="n">
        <f aca="false">IF(OR(AI$3="",Consolidado!$D369=""),0,IF(ISNUMBER(SEARCH(AI$3,Consolidado!$D369)),IF(COUNTIFS(Consolidado!$AC$5:AC369,Consolidado!$AC369,Consolidado!$D$5:D369,"*"&amp;AI$3&amp;"*")=1,1,0),0))</f>
        <v>0</v>
      </c>
      <c r="AJ369" s="0" t="n">
        <f aca="false">IF(OR(AJ$3="",Consolidado!$D369=""),0,IF(ISNUMBER(SEARCH(AJ$3,Consolidado!$D369)),IF(COUNTIFS(Consolidado!$AC$5:AC369,Consolidado!$AC369,Consolidado!$D$5:D369,"*"&amp;AJ$3&amp;"*")=1,1,0),0))</f>
        <v>0</v>
      </c>
      <c r="AK369" s="0" t="n">
        <f aca="false">IF(OR(AK$3="",Consolidado!$D369=""),0,IF(ISNUMBER(SEARCH(AK$3,Consolidado!$D369)),IF(COUNTIFS(Consolidado!$AC$5:AC369,Consolidado!$AC369,Consolidado!$D$5:D369,"*"&amp;AK$3&amp;"*")=1,1,0),0))</f>
        <v>0</v>
      </c>
      <c r="AL369" s="0" t="n">
        <f aca="false">IF(OR(AL$3="",Consolidado!$D369=""),0,IF(ISNUMBER(SEARCH(AL$3,Consolidado!$D369)),IF(COUNTIFS(Consolidado!$AC$5:AC369,Consolidado!$AC369,Consolidado!$D$5:D369,"*"&amp;AL$3&amp;"*")=1,1,0),0))</f>
        <v>0</v>
      </c>
      <c r="AM369" s="0" t="n">
        <f aca="false">IF(OR(AM$3="",Consolidado!$D369=""),0,IF(ISNUMBER(SEARCH(AM$3,Consolidado!$D369)),IF(COUNTIFS(Consolidado!$AC$5:AC369,Consolidado!$AC369,Consolidado!$D$5:D369,"*"&amp;AM$3&amp;"*")=1,1,0),0))</f>
        <v>0</v>
      </c>
      <c r="AN369" s="0" t="n">
        <f aca="false">IF(OR(AN$3="",Consolidado!$D369=""),0,IF(ISNUMBER(SEARCH(AN$3,Consolidado!$D369)),IF(COUNTIFS(Consolidado!$AC$5:AC369,Consolidado!$AC369,Consolidado!$D$5:D369,"*"&amp;AN$3&amp;"*")=1,1,0),0))</f>
        <v>0</v>
      </c>
      <c r="AO369" s="0" t="n">
        <f aca="false">IF(OR(AO$3="",Consolidado!$D369=""),0,IF(ISNUMBER(SEARCH(AO$3,Consolidado!$D369)),IF(COUNTIFS(Consolidado!$AC$5:AC369,Consolidado!$AC369,Consolidado!$D$5:D369,"*"&amp;AO$3&amp;"*")=1,1,0),0))</f>
        <v>0</v>
      </c>
    </row>
    <row r="370" customFormat="false" ht="15" hidden="false" customHeight="false" outlineLevel="0" collapsed="false">
      <c r="B370" s="0" t="n">
        <f aca="false">IF(OR(B$3="",Consolidado!$D370=""),0,IF(ISNUMBER(SEARCH(B$3,Consolidado!$D370)),IF(COUNTIFS(Consolidado!$AC$5:AC370,Consolidado!$AC370,Consolidado!$D$5:D370,"*"&amp;B$3&amp;"*")=1,1,0),0))</f>
        <v>0</v>
      </c>
      <c r="C370" s="0" t="n">
        <f aca="false">IF(OR(C$3="",Consolidado!$D370=""),0,IF(ISNUMBER(SEARCH(C$3,Consolidado!$D370)),IF(COUNTIFS(Consolidado!$AC$5:AC370,Consolidado!$AC370,Consolidado!$D$5:D370,"*"&amp;C$3&amp;"*")=1,1,0),0))</f>
        <v>0</v>
      </c>
      <c r="D370" s="0" t="n">
        <f aca="false">IF(OR(D$3="",Consolidado!$D370=""),0,IF(ISNUMBER(SEARCH(D$3,Consolidado!$D370)),IF(COUNTIFS(Consolidado!$AC$5:AC370,Consolidado!$AC370,Consolidado!$D$5:D370,"*"&amp;D$3&amp;"*")=1,1,0),0))</f>
        <v>0</v>
      </c>
      <c r="E370" s="0" t="n">
        <f aca="false">IF(OR(E$3="",Consolidado!$D370=""),0,IF(ISNUMBER(SEARCH(E$3,Consolidado!$D370)),IF(COUNTIFS(Consolidado!$AC$5:AC370,Consolidado!$AC370,Consolidado!$D$5:D370,"*"&amp;E$3&amp;"*")=1,1,0),0))</f>
        <v>0</v>
      </c>
      <c r="F370" s="0" t="n">
        <f aca="false">IF(OR(F$3="",Consolidado!$D370=""),0,IF(ISNUMBER(SEARCH(F$3,Consolidado!$D370)),IF(COUNTIFS(Consolidado!$AC$5:AC370,Consolidado!$AC370,Consolidado!$D$5:D370,"*"&amp;F$3&amp;"*")=1,1,0),0))</f>
        <v>0</v>
      </c>
      <c r="G370" s="0" t="n">
        <f aca="false">IF(OR(G$3="",Consolidado!$D370=""),0,IF(ISNUMBER(SEARCH(G$3,Consolidado!$D370)),IF(COUNTIFS(Consolidado!$AC$5:AC370,Consolidado!$AC370,Consolidado!$D$5:D370,"*"&amp;G$3&amp;"*")=1,1,0),0))</f>
        <v>0</v>
      </c>
      <c r="H370" s="0" t="n">
        <f aca="false">IF(OR(H$3="",Consolidado!$D370=""),0,IF(ISNUMBER(SEARCH(H$3,Consolidado!$D370)),IF(COUNTIFS(Consolidado!$AC$5:AC370,Consolidado!$AC370,Consolidado!$D$5:D370,"*"&amp;H$3&amp;"*")=1,1,0),0))</f>
        <v>0</v>
      </c>
      <c r="I370" s="0" t="n">
        <f aca="false">IF(OR(I$3="",Consolidado!$D370=""),0,IF(ISNUMBER(SEARCH(I$3,Consolidado!$D370)),IF(COUNTIFS(Consolidado!$AC$5:AC370,Consolidado!$AC370,Consolidado!$D$5:D370,"*"&amp;I$3&amp;"*")=1,1,0),0))</f>
        <v>0</v>
      </c>
      <c r="J370" s="0" t="n">
        <f aca="false">IF(OR(J$3="",Consolidado!$D370=""),0,IF(ISNUMBER(SEARCH(J$3,Consolidado!$D370)),IF(COUNTIFS(Consolidado!$AC$5:AC370,Consolidado!$AC370,Consolidado!$D$5:D370,"*"&amp;J$3&amp;"*")=1,1,0),0))</f>
        <v>0</v>
      </c>
      <c r="K370" s="0" t="n">
        <f aca="false">IF(OR(K$3="",Consolidado!$D370=""),0,IF(ISNUMBER(SEARCH(K$3,Consolidado!$D370)),IF(COUNTIFS(Consolidado!$AC$5:AC370,Consolidado!$AC370,Consolidado!$D$5:D370,"*"&amp;K$3&amp;"*")=1,1,0),0))</f>
        <v>0</v>
      </c>
      <c r="L370" s="0" t="n">
        <f aca="false">IF(OR(L$3="",Consolidado!$D370=""),0,IF(ISNUMBER(SEARCH(L$3,Consolidado!$D370)),IF(COUNTIFS(Consolidado!$AC$5:AC370,Consolidado!$AC370,Consolidado!$D$5:D370,"*"&amp;L$3&amp;"*")=1,1,0),0))</f>
        <v>0</v>
      </c>
      <c r="M370" s="0" t="n">
        <f aca="false">IF(OR(M$3="",Consolidado!$D370=""),0,IF(ISNUMBER(SEARCH(M$3,Consolidado!$D370)),IF(COUNTIFS(Consolidado!$AC$5:AC370,Consolidado!$AC370,Consolidado!$D$5:D370,"*"&amp;M$3&amp;"*")=1,1,0),0))</f>
        <v>0</v>
      </c>
      <c r="N370" s="0" t="n">
        <f aca="false">IF(OR(N$3="",Consolidado!$D370=""),0,IF(ISNUMBER(SEARCH(N$3,Consolidado!$D370)),IF(COUNTIFS(Consolidado!$AC$5:AC370,Consolidado!$AC370,Consolidado!$D$5:D370,"*"&amp;N$3&amp;"*")=1,1,0),0))</f>
        <v>0</v>
      </c>
      <c r="O370" s="0" t="n">
        <f aca="false">IF(OR(O$3="",Consolidado!$D370=""),0,IF(ISNUMBER(SEARCH(O$3,Consolidado!$D370)),IF(COUNTIFS(Consolidado!$AC$5:AC370,Consolidado!$AC370,Consolidado!$D$5:D370,"*"&amp;O$3&amp;"*")=1,1,0),0))</f>
        <v>0</v>
      </c>
      <c r="P370" s="0" t="n">
        <f aca="false">IF(OR(P$3="",Consolidado!$D370=""),0,IF(ISNUMBER(SEARCH(P$3,Consolidado!$D370)),IF(COUNTIFS(Consolidado!$AC$5:AC370,Consolidado!$AC370,Consolidado!$D$5:D370,"*"&amp;P$3&amp;"*")=1,1,0),0))</f>
        <v>0</v>
      </c>
      <c r="Q370" s="0" t="n">
        <f aca="false">IF(OR(Q$3="",Consolidado!$D370=""),0,IF(ISNUMBER(SEARCH(Q$3,Consolidado!$D370)),IF(COUNTIFS(Consolidado!$AC$5:AC370,Consolidado!$AC370,Consolidado!$D$5:D370,"*"&amp;Q$3&amp;"*")=1,1,0),0))</f>
        <v>0</v>
      </c>
      <c r="R370" s="0" t="n">
        <f aca="false">IF(OR(R$3="",Consolidado!$D370=""),0,IF(ISNUMBER(SEARCH(R$3,Consolidado!$D370)),IF(COUNTIFS(Consolidado!$AC$5:AC370,Consolidado!$AC370,Consolidado!$D$5:D370,"*"&amp;R$3&amp;"*")=1,1,0),0))</f>
        <v>0</v>
      </c>
      <c r="S370" s="0" t="n">
        <f aca="false">IF(OR(S$3="",Consolidado!$D370=""),0,IF(ISNUMBER(SEARCH(S$3,Consolidado!$D370)),IF(COUNTIFS(Consolidado!$AC$5:AC370,Consolidado!$AC370,Consolidado!$D$5:D370,"*"&amp;S$3&amp;"*")=1,1,0),0))</f>
        <v>0</v>
      </c>
      <c r="T370" s="0" t="n">
        <f aca="false">IF(OR(T$3="",Consolidado!$D370=""),0,IF(ISNUMBER(SEARCH(T$3,Consolidado!$D370)),IF(COUNTIFS(Consolidado!$AC$5:AC370,Consolidado!$AC370,Consolidado!$D$5:D370,"*"&amp;T$3&amp;"*")=1,1,0),0))</f>
        <v>0</v>
      </c>
      <c r="U370" s="0" t="n">
        <f aca="false">IF(OR(U$3="",Consolidado!$D370=""),0,IF(ISNUMBER(SEARCH(U$3,Consolidado!$D370)),IF(COUNTIFS(Consolidado!$AC$5:AC370,Consolidado!$AC370,Consolidado!$D$5:D370,"*"&amp;U$3&amp;"*")=1,1,0),0))</f>
        <v>0</v>
      </c>
      <c r="V370" s="0" t="n">
        <f aca="false">IF(OR(V$3="",Consolidado!$D370=""),0,IF(ISNUMBER(SEARCH(V$3,Consolidado!$D370)),IF(COUNTIFS(Consolidado!$AC$5:AC370,Consolidado!$AC370,Consolidado!$D$5:D370,"*"&amp;V$3&amp;"*")=1,1,0),0))</f>
        <v>0</v>
      </c>
      <c r="W370" s="0" t="n">
        <f aca="false">IF(OR(W$3="",Consolidado!$D370=""),0,IF(ISNUMBER(SEARCH(W$3,Consolidado!$D370)),IF(COUNTIFS(Consolidado!$AC$5:AC370,Consolidado!$AC370,Consolidado!$D$5:D370,"*"&amp;W$3&amp;"*")=1,1,0),0))</f>
        <v>0</v>
      </c>
      <c r="X370" s="0" t="n">
        <f aca="false">IF(OR(X$3="",Consolidado!$D370=""),0,IF(ISNUMBER(SEARCH(X$3,Consolidado!$D370)),IF(COUNTIFS(Consolidado!$AC$5:AC370,Consolidado!$AC370,Consolidado!$D$5:D370,"*"&amp;X$3&amp;"*")=1,1,0),0))</f>
        <v>0</v>
      </c>
      <c r="Y370" s="0" t="n">
        <f aca="false">IF(OR(Y$3="",Consolidado!$D370=""),0,IF(ISNUMBER(SEARCH(Y$3,Consolidado!$D370)),IF(COUNTIFS(Consolidado!$AC$5:AC370,Consolidado!$AC370,Consolidado!$D$5:D370,"*"&amp;Y$3&amp;"*")=1,1,0),0))</f>
        <v>0</v>
      </c>
      <c r="Z370" s="0" t="n">
        <f aca="false">IF(OR(Z$3="",Consolidado!$D370=""),0,IF(ISNUMBER(SEARCH(Z$3,Consolidado!$D370)),IF(COUNTIFS(Consolidado!$AC$5:AC370,Consolidado!$AC370,Consolidado!$D$5:D370,"*"&amp;Z$3&amp;"*")=1,1,0),0))</f>
        <v>0</v>
      </c>
      <c r="AA370" s="0" t="n">
        <f aca="false">IF(OR(AA$3="",Consolidado!$D370=""),0,IF(ISNUMBER(SEARCH(AA$3,Consolidado!$D370)),IF(COUNTIFS(Consolidado!$AC$5:AC370,Consolidado!$AC370,Consolidado!$D$5:D370,"*"&amp;AA$3&amp;"*")=1,1,0),0))</f>
        <v>0</v>
      </c>
      <c r="AB370" s="0" t="n">
        <f aca="false">IF(OR(AB$3="",Consolidado!$D370=""),0,IF(ISNUMBER(SEARCH(AB$3,Consolidado!$D370)),IF(COUNTIFS(Consolidado!$AC$5:AC370,Consolidado!$AC370,Consolidado!$D$5:D370,"*"&amp;AB$3&amp;"*")=1,1,0),0))</f>
        <v>0</v>
      </c>
      <c r="AC370" s="0" t="n">
        <f aca="false">IF(OR(AC$3="",Consolidado!$D370=""),0,IF(ISNUMBER(SEARCH(AC$3,Consolidado!$D370)),IF(COUNTIFS(Consolidado!$AC$5:AC370,Consolidado!$AC370,Consolidado!$D$5:D370,"*"&amp;AC$3&amp;"*")=1,1,0),0))</f>
        <v>0</v>
      </c>
      <c r="AD370" s="0" t="n">
        <f aca="false">IF(OR(AD$3="",Consolidado!$D370=""),0,IF(ISNUMBER(SEARCH(AD$3,Consolidado!$D370)),IF(COUNTIFS(Consolidado!$AC$5:AC370,Consolidado!$AC370,Consolidado!$D$5:D370,"*"&amp;AD$3&amp;"*")=1,1,0),0))</f>
        <v>0</v>
      </c>
      <c r="AE370" s="0" t="n">
        <f aca="false">IF(OR(AE$3="",Consolidado!$D370=""),0,IF(ISNUMBER(SEARCH(AE$3,Consolidado!$D370)),IF(COUNTIFS(Consolidado!$AC$5:AC370,Consolidado!$AC370,Consolidado!$D$5:D370,"*"&amp;AE$3&amp;"*")=1,1,0),0))</f>
        <v>0</v>
      </c>
      <c r="AF370" s="0" t="n">
        <f aca="false">IF(OR(AF$3="",Consolidado!$D370=""),0,IF(ISNUMBER(SEARCH(AF$3,Consolidado!$D370)),IF(COUNTIFS(Consolidado!$AC$5:AC370,Consolidado!$AC370,Consolidado!$D$5:D370,"*"&amp;AF$3&amp;"*")=1,1,0),0))</f>
        <v>0</v>
      </c>
      <c r="AG370" s="0" t="n">
        <f aca="false">IF(OR(AG$3="",Consolidado!$D370=""),0,IF(ISNUMBER(SEARCH(AG$3,Consolidado!$D370)),IF(COUNTIFS(Consolidado!$AC$5:AC370,Consolidado!$AC370,Consolidado!$D$5:D370,"*"&amp;AG$3&amp;"*")=1,1,0),0))</f>
        <v>0</v>
      </c>
      <c r="AH370" s="0" t="n">
        <f aca="false">IF(OR(AH$3="",Consolidado!$D370=""),0,IF(ISNUMBER(SEARCH(AH$3,Consolidado!$D370)),IF(COUNTIFS(Consolidado!$AC$5:AC370,Consolidado!$AC370,Consolidado!$D$5:D370,"*"&amp;AH$3&amp;"*")=1,1,0),0))</f>
        <v>0</v>
      </c>
      <c r="AI370" s="0" t="n">
        <f aca="false">IF(OR(AI$3="",Consolidado!$D370=""),0,IF(ISNUMBER(SEARCH(AI$3,Consolidado!$D370)),IF(COUNTIFS(Consolidado!$AC$5:AC370,Consolidado!$AC370,Consolidado!$D$5:D370,"*"&amp;AI$3&amp;"*")=1,1,0),0))</f>
        <v>0</v>
      </c>
      <c r="AJ370" s="0" t="n">
        <f aca="false">IF(OR(AJ$3="",Consolidado!$D370=""),0,IF(ISNUMBER(SEARCH(AJ$3,Consolidado!$D370)),IF(COUNTIFS(Consolidado!$AC$5:AC370,Consolidado!$AC370,Consolidado!$D$5:D370,"*"&amp;AJ$3&amp;"*")=1,1,0),0))</f>
        <v>0</v>
      </c>
      <c r="AK370" s="0" t="n">
        <f aca="false">IF(OR(AK$3="",Consolidado!$D370=""),0,IF(ISNUMBER(SEARCH(AK$3,Consolidado!$D370)),IF(COUNTIFS(Consolidado!$AC$5:AC370,Consolidado!$AC370,Consolidado!$D$5:D370,"*"&amp;AK$3&amp;"*")=1,1,0),0))</f>
        <v>0</v>
      </c>
      <c r="AL370" s="0" t="n">
        <f aca="false">IF(OR(AL$3="",Consolidado!$D370=""),0,IF(ISNUMBER(SEARCH(AL$3,Consolidado!$D370)),IF(COUNTIFS(Consolidado!$AC$5:AC370,Consolidado!$AC370,Consolidado!$D$5:D370,"*"&amp;AL$3&amp;"*")=1,1,0),0))</f>
        <v>0</v>
      </c>
      <c r="AM370" s="0" t="n">
        <f aca="false">IF(OR(AM$3="",Consolidado!$D370=""),0,IF(ISNUMBER(SEARCH(AM$3,Consolidado!$D370)),IF(COUNTIFS(Consolidado!$AC$5:AC370,Consolidado!$AC370,Consolidado!$D$5:D370,"*"&amp;AM$3&amp;"*")=1,1,0),0))</f>
        <v>0</v>
      </c>
      <c r="AN370" s="0" t="n">
        <f aca="false">IF(OR(AN$3="",Consolidado!$D370=""),0,IF(ISNUMBER(SEARCH(AN$3,Consolidado!$D370)),IF(COUNTIFS(Consolidado!$AC$5:AC370,Consolidado!$AC370,Consolidado!$D$5:D370,"*"&amp;AN$3&amp;"*")=1,1,0),0))</f>
        <v>0</v>
      </c>
      <c r="AO370" s="0" t="n">
        <f aca="false">IF(OR(AO$3="",Consolidado!$D370=""),0,IF(ISNUMBER(SEARCH(AO$3,Consolidado!$D370)),IF(COUNTIFS(Consolidado!$AC$5:AC370,Consolidado!$AC370,Consolidado!$D$5:D370,"*"&amp;AO$3&amp;"*")=1,1,0),0))</f>
        <v>0</v>
      </c>
    </row>
    <row r="371" customFormat="false" ht="15" hidden="false" customHeight="false" outlineLevel="0" collapsed="false">
      <c r="B371" s="0" t="n">
        <f aca="false">IF(OR(B$3="",Consolidado!$D371=""),0,IF(ISNUMBER(SEARCH(B$3,Consolidado!$D371)),IF(COUNTIFS(Consolidado!$AC$5:AC371,Consolidado!$AC371,Consolidado!$D$5:D371,"*"&amp;B$3&amp;"*")=1,1,0),0))</f>
        <v>0</v>
      </c>
      <c r="C371" s="0" t="n">
        <f aca="false">IF(OR(C$3="",Consolidado!$D371=""),0,IF(ISNUMBER(SEARCH(C$3,Consolidado!$D371)),IF(COUNTIFS(Consolidado!$AC$5:AC371,Consolidado!$AC371,Consolidado!$D$5:D371,"*"&amp;C$3&amp;"*")=1,1,0),0))</f>
        <v>0</v>
      </c>
      <c r="D371" s="0" t="n">
        <f aca="false">IF(OR(D$3="",Consolidado!$D371=""),0,IF(ISNUMBER(SEARCH(D$3,Consolidado!$D371)),IF(COUNTIFS(Consolidado!$AC$5:AC371,Consolidado!$AC371,Consolidado!$D$5:D371,"*"&amp;D$3&amp;"*")=1,1,0),0))</f>
        <v>0</v>
      </c>
      <c r="E371" s="0" t="n">
        <f aca="false">IF(OR(E$3="",Consolidado!$D371=""),0,IF(ISNUMBER(SEARCH(E$3,Consolidado!$D371)),IF(COUNTIFS(Consolidado!$AC$5:AC371,Consolidado!$AC371,Consolidado!$D$5:D371,"*"&amp;E$3&amp;"*")=1,1,0),0))</f>
        <v>0</v>
      </c>
      <c r="F371" s="0" t="n">
        <f aca="false">IF(OR(F$3="",Consolidado!$D371=""),0,IF(ISNUMBER(SEARCH(F$3,Consolidado!$D371)),IF(COUNTIFS(Consolidado!$AC$5:AC371,Consolidado!$AC371,Consolidado!$D$5:D371,"*"&amp;F$3&amp;"*")=1,1,0),0))</f>
        <v>0</v>
      </c>
      <c r="G371" s="0" t="n">
        <f aca="false">IF(OR(G$3="",Consolidado!$D371=""),0,IF(ISNUMBER(SEARCH(G$3,Consolidado!$D371)),IF(COUNTIFS(Consolidado!$AC$5:AC371,Consolidado!$AC371,Consolidado!$D$5:D371,"*"&amp;G$3&amp;"*")=1,1,0),0))</f>
        <v>0</v>
      </c>
      <c r="H371" s="0" t="n">
        <f aca="false">IF(OR(H$3="",Consolidado!$D371=""),0,IF(ISNUMBER(SEARCH(H$3,Consolidado!$D371)),IF(COUNTIFS(Consolidado!$AC$5:AC371,Consolidado!$AC371,Consolidado!$D$5:D371,"*"&amp;H$3&amp;"*")=1,1,0),0))</f>
        <v>0</v>
      </c>
      <c r="I371" s="0" t="n">
        <f aca="false">IF(OR(I$3="",Consolidado!$D371=""),0,IF(ISNUMBER(SEARCH(I$3,Consolidado!$D371)),IF(COUNTIFS(Consolidado!$AC$5:AC371,Consolidado!$AC371,Consolidado!$D$5:D371,"*"&amp;I$3&amp;"*")=1,1,0),0))</f>
        <v>0</v>
      </c>
      <c r="J371" s="0" t="n">
        <f aca="false">IF(OR(J$3="",Consolidado!$D371=""),0,IF(ISNUMBER(SEARCH(J$3,Consolidado!$D371)),IF(COUNTIFS(Consolidado!$AC$5:AC371,Consolidado!$AC371,Consolidado!$D$5:D371,"*"&amp;J$3&amp;"*")=1,1,0),0))</f>
        <v>0</v>
      </c>
      <c r="K371" s="0" t="n">
        <f aca="false">IF(OR(K$3="",Consolidado!$D371=""),0,IF(ISNUMBER(SEARCH(K$3,Consolidado!$D371)),IF(COUNTIFS(Consolidado!$AC$5:AC371,Consolidado!$AC371,Consolidado!$D$5:D371,"*"&amp;K$3&amp;"*")=1,1,0),0))</f>
        <v>0</v>
      </c>
      <c r="L371" s="0" t="n">
        <f aca="false">IF(OR(L$3="",Consolidado!$D371=""),0,IF(ISNUMBER(SEARCH(L$3,Consolidado!$D371)),IF(COUNTIFS(Consolidado!$AC$5:AC371,Consolidado!$AC371,Consolidado!$D$5:D371,"*"&amp;L$3&amp;"*")=1,1,0),0))</f>
        <v>0</v>
      </c>
      <c r="M371" s="0" t="n">
        <f aca="false">IF(OR(M$3="",Consolidado!$D371=""),0,IF(ISNUMBER(SEARCH(M$3,Consolidado!$D371)),IF(COUNTIFS(Consolidado!$AC$5:AC371,Consolidado!$AC371,Consolidado!$D$5:D371,"*"&amp;M$3&amp;"*")=1,1,0),0))</f>
        <v>0</v>
      </c>
      <c r="N371" s="0" t="n">
        <f aca="false">IF(OR(N$3="",Consolidado!$D371=""),0,IF(ISNUMBER(SEARCH(N$3,Consolidado!$D371)),IF(COUNTIFS(Consolidado!$AC$5:AC371,Consolidado!$AC371,Consolidado!$D$5:D371,"*"&amp;N$3&amp;"*")=1,1,0),0))</f>
        <v>0</v>
      </c>
      <c r="O371" s="0" t="n">
        <f aca="false">IF(OR(O$3="",Consolidado!$D371=""),0,IF(ISNUMBER(SEARCH(O$3,Consolidado!$D371)),IF(COUNTIFS(Consolidado!$AC$5:AC371,Consolidado!$AC371,Consolidado!$D$5:D371,"*"&amp;O$3&amp;"*")=1,1,0),0))</f>
        <v>0</v>
      </c>
      <c r="P371" s="0" t="n">
        <f aca="false">IF(OR(P$3="",Consolidado!$D371=""),0,IF(ISNUMBER(SEARCH(P$3,Consolidado!$D371)),IF(COUNTIFS(Consolidado!$AC$5:AC371,Consolidado!$AC371,Consolidado!$D$5:D371,"*"&amp;P$3&amp;"*")=1,1,0),0))</f>
        <v>0</v>
      </c>
      <c r="Q371" s="0" t="n">
        <f aca="false">IF(OR(Q$3="",Consolidado!$D371=""),0,IF(ISNUMBER(SEARCH(Q$3,Consolidado!$D371)),IF(COUNTIFS(Consolidado!$AC$5:AC371,Consolidado!$AC371,Consolidado!$D$5:D371,"*"&amp;Q$3&amp;"*")=1,1,0),0))</f>
        <v>0</v>
      </c>
      <c r="R371" s="0" t="n">
        <f aca="false">IF(OR(R$3="",Consolidado!$D371=""),0,IF(ISNUMBER(SEARCH(R$3,Consolidado!$D371)),IF(COUNTIFS(Consolidado!$AC$5:AC371,Consolidado!$AC371,Consolidado!$D$5:D371,"*"&amp;R$3&amp;"*")=1,1,0),0))</f>
        <v>0</v>
      </c>
      <c r="S371" s="0" t="n">
        <f aca="false">IF(OR(S$3="",Consolidado!$D371=""),0,IF(ISNUMBER(SEARCH(S$3,Consolidado!$D371)),IF(COUNTIFS(Consolidado!$AC$5:AC371,Consolidado!$AC371,Consolidado!$D$5:D371,"*"&amp;S$3&amp;"*")=1,1,0),0))</f>
        <v>0</v>
      </c>
      <c r="T371" s="0" t="n">
        <f aca="false">IF(OR(T$3="",Consolidado!$D371=""),0,IF(ISNUMBER(SEARCH(T$3,Consolidado!$D371)),IF(COUNTIFS(Consolidado!$AC$5:AC371,Consolidado!$AC371,Consolidado!$D$5:D371,"*"&amp;T$3&amp;"*")=1,1,0),0))</f>
        <v>0</v>
      </c>
      <c r="U371" s="0" t="n">
        <f aca="false">IF(OR(U$3="",Consolidado!$D371=""),0,IF(ISNUMBER(SEARCH(U$3,Consolidado!$D371)),IF(COUNTIFS(Consolidado!$AC$5:AC371,Consolidado!$AC371,Consolidado!$D$5:D371,"*"&amp;U$3&amp;"*")=1,1,0),0))</f>
        <v>0</v>
      </c>
      <c r="V371" s="0" t="n">
        <f aca="false">IF(OR(V$3="",Consolidado!$D371=""),0,IF(ISNUMBER(SEARCH(V$3,Consolidado!$D371)),IF(COUNTIFS(Consolidado!$AC$5:AC371,Consolidado!$AC371,Consolidado!$D$5:D371,"*"&amp;V$3&amp;"*")=1,1,0),0))</f>
        <v>0</v>
      </c>
      <c r="W371" s="0" t="n">
        <f aca="false">IF(OR(W$3="",Consolidado!$D371=""),0,IF(ISNUMBER(SEARCH(W$3,Consolidado!$D371)),IF(COUNTIFS(Consolidado!$AC$5:AC371,Consolidado!$AC371,Consolidado!$D$5:D371,"*"&amp;W$3&amp;"*")=1,1,0),0))</f>
        <v>0</v>
      </c>
      <c r="X371" s="0" t="n">
        <f aca="false">IF(OR(X$3="",Consolidado!$D371=""),0,IF(ISNUMBER(SEARCH(X$3,Consolidado!$D371)),IF(COUNTIFS(Consolidado!$AC$5:AC371,Consolidado!$AC371,Consolidado!$D$5:D371,"*"&amp;X$3&amp;"*")=1,1,0),0))</f>
        <v>0</v>
      </c>
      <c r="Y371" s="0" t="n">
        <f aca="false">IF(OR(Y$3="",Consolidado!$D371=""),0,IF(ISNUMBER(SEARCH(Y$3,Consolidado!$D371)),IF(COUNTIFS(Consolidado!$AC$5:AC371,Consolidado!$AC371,Consolidado!$D$5:D371,"*"&amp;Y$3&amp;"*")=1,1,0),0))</f>
        <v>0</v>
      </c>
      <c r="Z371" s="0" t="n">
        <f aca="false">IF(OR(Z$3="",Consolidado!$D371=""),0,IF(ISNUMBER(SEARCH(Z$3,Consolidado!$D371)),IF(COUNTIFS(Consolidado!$AC$5:AC371,Consolidado!$AC371,Consolidado!$D$5:D371,"*"&amp;Z$3&amp;"*")=1,1,0),0))</f>
        <v>0</v>
      </c>
      <c r="AA371" s="0" t="n">
        <f aca="false">IF(OR(AA$3="",Consolidado!$D371=""),0,IF(ISNUMBER(SEARCH(AA$3,Consolidado!$D371)),IF(COUNTIFS(Consolidado!$AC$5:AC371,Consolidado!$AC371,Consolidado!$D$5:D371,"*"&amp;AA$3&amp;"*")=1,1,0),0))</f>
        <v>0</v>
      </c>
      <c r="AB371" s="0" t="n">
        <f aca="false">IF(OR(AB$3="",Consolidado!$D371=""),0,IF(ISNUMBER(SEARCH(AB$3,Consolidado!$D371)),IF(COUNTIFS(Consolidado!$AC$5:AC371,Consolidado!$AC371,Consolidado!$D$5:D371,"*"&amp;AB$3&amp;"*")=1,1,0),0))</f>
        <v>0</v>
      </c>
      <c r="AC371" s="0" t="n">
        <f aca="false">IF(OR(AC$3="",Consolidado!$D371=""),0,IF(ISNUMBER(SEARCH(AC$3,Consolidado!$D371)),IF(COUNTIFS(Consolidado!$AC$5:AC371,Consolidado!$AC371,Consolidado!$D$5:D371,"*"&amp;AC$3&amp;"*")=1,1,0),0))</f>
        <v>0</v>
      </c>
      <c r="AD371" s="0" t="n">
        <f aca="false">IF(OR(AD$3="",Consolidado!$D371=""),0,IF(ISNUMBER(SEARCH(AD$3,Consolidado!$D371)),IF(COUNTIFS(Consolidado!$AC$5:AC371,Consolidado!$AC371,Consolidado!$D$5:D371,"*"&amp;AD$3&amp;"*")=1,1,0),0))</f>
        <v>0</v>
      </c>
      <c r="AE371" s="0" t="n">
        <f aca="false">IF(OR(AE$3="",Consolidado!$D371=""),0,IF(ISNUMBER(SEARCH(AE$3,Consolidado!$D371)),IF(COUNTIFS(Consolidado!$AC$5:AC371,Consolidado!$AC371,Consolidado!$D$5:D371,"*"&amp;AE$3&amp;"*")=1,1,0),0))</f>
        <v>0</v>
      </c>
      <c r="AF371" s="0" t="n">
        <f aca="false">IF(OR(AF$3="",Consolidado!$D371=""),0,IF(ISNUMBER(SEARCH(AF$3,Consolidado!$D371)),IF(COUNTIFS(Consolidado!$AC$5:AC371,Consolidado!$AC371,Consolidado!$D$5:D371,"*"&amp;AF$3&amp;"*")=1,1,0),0))</f>
        <v>0</v>
      </c>
      <c r="AG371" s="0" t="n">
        <f aca="false">IF(OR(AG$3="",Consolidado!$D371=""),0,IF(ISNUMBER(SEARCH(AG$3,Consolidado!$D371)),IF(COUNTIFS(Consolidado!$AC$5:AC371,Consolidado!$AC371,Consolidado!$D$5:D371,"*"&amp;AG$3&amp;"*")=1,1,0),0))</f>
        <v>0</v>
      </c>
      <c r="AH371" s="0" t="n">
        <f aca="false">IF(OR(AH$3="",Consolidado!$D371=""),0,IF(ISNUMBER(SEARCH(AH$3,Consolidado!$D371)),IF(COUNTIFS(Consolidado!$AC$5:AC371,Consolidado!$AC371,Consolidado!$D$5:D371,"*"&amp;AH$3&amp;"*")=1,1,0),0))</f>
        <v>0</v>
      </c>
      <c r="AI371" s="0" t="n">
        <f aca="false">IF(OR(AI$3="",Consolidado!$D371=""),0,IF(ISNUMBER(SEARCH(AI$3,Consolidado!$D371)),IF(COUNTIFS(Consolidado!$AC$5:AC371,Consolidado!$AC371,Consolidado!$D$5:D371,"*"&amp;AI$3&amp;"*")=1,1,0),0))</f>
        <v>0</v>
      </c>
      <c r="AJ371" s="0" t="n">
        <f aca="false">IF(OR(AJ$3="",Consolidado!$D371=""),0,IF(ISNUMBER(SEARCH(AJ$3,Consolidado!$D371)),IF(COUNTIFS(Consolidado!$AC$5:AC371,Consolidado!$AC371,Consolidado!$D$5:D371,"*"&amp;AJ$3&amp;"*")=1,1,0),0))</f>
        <v>0</v>
      </c>
      <c r="AK371" s="0" t="n">
        <f aca="false">IF(OR(AK$3="",Consolidado!$D371=""),0,IF(ISNUMBER(SEARCH(AK$3,Consolidado!$D371)),IF(COUNTIFS(Consolidado!$AC$5:AC371,Consolidado!$AC371,Consolidado!$D$5:D371,"*"&amp;AK$3&amp;"*")=1,1,0),0))</f>
        <v>0</v>
      </c>
      <c r="AL371" s="0" t="n">
        <f aca="false">IF(OR(AL$3="",Consolidado!$D371=""),0,IF(ISNUMBER(SEARCH(AL$3,Consolidado!$D371)),IF(COUNTIFS(Consolidado!$AC$5:AC371,Consolidado!$AC371,Consolidado!$D$5:D371,"*"&amp;AL$3&amp;"*")=1,1,0),0))</f>
        <v>0</v>
      </c>
      <c r="AM371" s="0" t="n">
        <f aca="false">IF(OR(AM$3="",Consolidado!$D371=""),0,IF(ISNUMBER(SEARCH(AM$3,Consolidado!$D371)),IF(COUNTIFS(Consolidado!$AC$5:AC371,Consolidado!$AC371,Consolidado!$D$5:D371,"*"&amp;AM$3&amp;"*")=1,1,0),0))</f>
        <v>0</v>
      </c>
      <c r="AN371" s="0" t="n">
        <f aca="false">IF(OR(AN$3="",Consolidado!$D371=""),0,IF(ISNUMBER(SEARCH(AN$3,Consolidado!$D371)),IF(COUNTIFS(Consolidado!$AC$5:AC371,Consolidado!$AC371,Consolidado!$D$5:D371,"*"&amp;AN$3&amp;"*")=1,1,0),0))</f>
        <v>0</v>
      </c>
      <c r="AO371" s="0" t="n">
        <f aca="false">IF(OR(AO$3="",Consolidado!$D371=""),0,IF(ISNUMBER(SEARCH(AO$3,Consolidado!$D371)),IF(COUNTIFS(Consolidado!$AC$5:AC371,Consolidado!$AC371,Consolidado!$D$5:D371,"*"&amp;AO$3&amp;"*")=1,1,0),0))</f>
        <v>0</v>
      </c>
    </row>
    <row r="372" customFormat="false" ht="15" hidden="false" customHeight="false" outlineLevel="0" collapsed="false">
      <c r="B372" s="0" t="n">
        <f aca="false">IF(OR(B$3="",Consolidado!$D372=""),0,IF(ISNUMBER(SEARCH(B$3,Consolidado!$D372)),IF(COUNTIFS(Consolidado!$AC$5:AC372,Consolidado!$AC372,Consolidado!$D$5:D372,"*"&amp;B$3&amp;"*")=1,1,0),0))</f>
        <v>0</v>
      </c>
      <c r="C372" s="0" t="n">
        <f aca="false">IF(OR(C$3="",Consolidado!$D372=""),0,IF(ISNUMBER(SEARCH(C$3,Consolidado!$D372)),IF(COUNTIFS(Consolidado!$AC$5:AC372,Consolidado!$AC372,Consolidado!$D$5:D372,"*"&amp;C$3&amp;"*")=1,1,0),0))</f>
        <v>0</v>
      </c>
      <c r="D372" s="0" t="n">
        <f aca="false">IF(OR(D$3="",Consolidado!$D372=""),0,IF(ISNUMBER(SEARCH(D$3,Consolidado!$D372)),IF(COUNTIFS(Consolidado!$AC$5:AC372,Consolidado!$AC372,Consolidado!$D$5:D372,"*"&amp;D$3&amp;"*")=1,1,0),0))</f>
        <v>0</v>
      </c>
      <c r="E372" s="0" t="n">
        <f aca="false">IF(OR(E$3="",Consolidado!$D372=""),0,IF(ISNUMBER(SEARCH(E$3,Consolidado!$D372)),IF(COUNTIFS(Consolidado!$AC$5:AC372,Consolidado!$AC372,Consolidado!$D$5:D372,"*"&amp;E$3&amp;"*")=1,1,0),0))</f>
        <v>0</v>
      </c>
      <c r="F372" s="0" t="n">
        <f aca="false">IF(OR(F$3="",Consolidado!$D372=""),0,IF(ISNUMBER(SEARCH(F$3,Consolidado!$D372)),IF(COUNTIFS(Consolidado!$AC$5:AC372,Consolidado!$AC372,Consolidado!$D$5:D372,"*"&amp;F$3&amp;"*")=1,1,0),0))</f>
        <v>0</v>
      </c>
      <c r="G372" s="0" t="n">
        <f aca="false">IF(OR(G$3="",Consolidado!$D372=""),0,IF(ISNUMBER(SEARCH(G$3,Consolidado!$D372)),IF(COUNTIFS(Consolidado!$AC$5:AC372,Consolidado!$AC372,Consolidado!$D$5:D372,"*"&amp;G$3&amp;"*")=1,1,0),0))</f>
        <v>0</v>
      </c>
      <c r="H372" s="0" t="n">
        <f aca="false">IF(OR(H$3="",Consolidado!$D372=""),0,IF(ISNUMBER(SEARCH(H$3,Consolidado!$D372)),IF(COUNTIFS(Consolidado!$AC$5:AC372,Consolidado!$AC372,Consolidado!$D$5:D372,"*"&amp;H$3&amp;"*")=1,1,0),0))</f>
        <v>0</v>
      </c>
      <c r="I372" s="0" t="n">
        <f aca="false">IF(OR(I$3="",Consolidado!$D372=""),0,IF(ISNUMBER(SEARCH(I$3,Consolidado!$D372)),IF(COUNTIFS(Consolidado!$AC$5:AC372,Consolidado!$AC372,Consolidado!$D$5:D372,"*"&amp;I$3&amp;"*")=1,1,0),0))</f>
        <v>0</v>
      </c>
      <c r="J372" s="0" t="n">
        <f aca="false">IF(OR(J$3="",Consolidado!$D372=""),0,IF(ISNUMBER(SEARCH(J$3,Consolidado!$D372)),IF(COUNTIFS(Consolidado!$AC$5:AC372,Consolidado!$AC372,Consolidado!$D$5:D372,"*"&amp;J$3&amp;"*")=1,1,0),0))</f>
        <v>0</v>
      </c>
      <c r="K372" s="0" t="n">
        <f aca="false">IF(OR(K$3="",Consolidado!$D372=""),0,IF(ISNUMBER(SEARCH(K$3,Consolidado!$D372)),IF(COUNTIFS(Consolidado!$AC$5:AC372,Consolidado!$AC372,Consolidado!$D$5:D372,"*"&amp;K$3&amp;"*")=1,1,0),0))</f>
        <v>0</v>
      </c>
      <c r="L372" s="0" t="n">
        <f aca="false">IF(OR(L$3="",Consolidado!$D372=""),0,IF(ISNUMBER(SEARCH(L$3,Consolidado!$D372)),IF(COUNTIFS(Consolidado!$AC$5:AC372,Consolidado!$AC372,Consolidado!$D$5:D372,"*"&amp;L$3&amp;"*")=1,1,0),0))</f>
        <v>0</v>
      </c>
      <c r="M372" s="0" t="n">
        <f aca="false">IF(OR(M$3="",Consolidado!$D372=""),0,IF(ISNUMBER(SEARCH(M$3,Consolidado!$D372)),IF(COUNTIFS(Consolidado!$AC$5:AC372,Consolidado!$AC372,Consolidado!$D$5:D372,"*"&amp;M$3&amp;"*")=1,1,0),0))</f>
        <v>0</v>
      </c>
      <c r="N372" s="0" t="n">
        <f aca="false">IF(OR(N$3="",Consolidado!$D372=""),0,IF(ISNUMBER(SEARCH(N$3,Consolidado!$D372)),IF(COUNTIFS(Consolidado!$AC$5:AC372,Consolidado!$AC372,Consolidado!$D$5:D372,"*"&amp;N$3&amp;"*")=1,1,0),0))</f>
        <v>0</v>
      </c>
      <c r="O372" s="0" t="n">
        <f aca="false">IF(OR(O$3="",Consolidado!$D372=""),0,IF(ISNUMBER(SEARCH(O$3,Consolidado!$D372)),IF(COUNTIFS(Consolidado!$AC$5:AC372,Consolidado!$AC372,Consolidado!$D$5:D372,"*"&amp;O$3&amp;"*")=1,1,0),0))</f>
        <v>0</v>
      </c>
      <c r="P372" s="0" t="n">
        <f aca="false">IF(OR(P$3="",Consolidado!$D372=""),0,IF(ISNUMBER(SEARCH(P$3,Consolidado!$D372)),IF(COUNTIFS(Consolidado!$AC$5:AC372,Consolidado!$AC372,Consolidado!$D$5:D372,"*"&amp;P$3&amp;"*")=1,1,0),0))</f>
        <v>0</v>
      </c>
      <c r="Q372" s="0" t="n">
        <f aca="false">IF(OR(Q$3="",Consolidado!$D372=""),0,IF(ISNUMBER(SEARCH(Q$3,Consolidado!$D372)),IF(COUNTIFS(Consolidado!$AC$5:AC372,Consolidado!$AC372,Consolidado!$D$5:D372,"*"&amp;Q$3&amp;"*")=1,1,0),0))</f>
        <v>0</v>
      </c>
      <c r="R372" s="0" t="n">
        <f aca="false">IF(OR(R$3="",Consolidado!$D372=""),0,IF(ISNUMBER(SEARCH(R$3,Consolidado!$D372)),IF(COUNTIFS(Consolidado!$AC$5:AC372,Consolidado!$AC372,Consolidado!$D$5:D372,"*"&amp;R$3&amp;"*")=1,1,0),0))</f>
        <v>0</v>
      </c>
      <c r="S372" s="0" t="n">
        <f aca="false">IF(OR(S$3="",Consolidado!$D372=""),0,IF(ISNUMBER(SEARCH(S$3,Consolidado!$D372)),IF(COUNTIFS(Consolidado!$AC$5:AC372,Consolidado!$AC372,Consolidado!$D$5:D372,"*"&amp;S$3&amp;"*")=1,1,0),0))</f>
        <v>0</v>
      </c>
      <c r="T372" s="0" t="n">
        <f aca="false">IF(OR(T$3="",Consolidado!$D372=""),0,IF(ISNUMBER(SEARCH(T$3,Consolidado!$D372)),IF(COUNTIFS(Consolidado!$AC$5:AC372,Consolidado!$AC372,Consolidado!$D$5:D372,"*"&amp;T$3&amp;"*")=1,1,0),0))</f>
        <v>0</v>
      </c>
      <c r="U372" s="0" t="n">
        <f aca="false">IF(OR(U$3="",Consolidado!$D372=""),0,IF(ISNUMBER(SEARCH(U$3,Consolidado!$D372)),IF(COUNTIFS(Consolidado!$AC$5:AC372,Consolidado!$AC372,Consolidado!$D$5:D372,"*"&amp;U$3&amp;"*")=1,1,0),0))</f>
        <v>0</v>
      </c>
      <c r="V372" s="0" t="n">
        <f aca="false">IF(OR(V$3="",Consolidado!$D372=""),0,IF(ISNUMBER(SEARCH(V$3,Consolidado!$D372)),IF(COUNTIFS(Consolidado!$AC$5:AC372,Consolidado!$AC372,Consolidado!$D$5:D372,"*"&amp;V$3&amp;"*")=1,1,0),0))</f>
        <v>0</v>
      </c>
      <c r="W372" s="0" t="n">
        <f aca="false">IF(OR(W$3="",Consolidado!$D372=""),0,IF(ISNUMBER(SEARCH(W$3,Consolidado!$D372)),IF(COUNTIFS(Consolidado!$AC$5:AC372,Consolidado!$AC372,Consolidado!$D$5:D372,"*"&amp;W$3&amp;"*")=1,1,0),0))</f>
        <v>0</v>
      </c>
      <c r="X372" s="0" t="n">
        <f aca="false">IF(OR(X$3="",Consolidado!$D372=""),0,IF(ISNUMBER(SEARCH(X$3,Consolidado!$D372)),IF(COUNTIFS(Consolidado!$AC$5:AC372,Consolidado!$AC372,Consolidado!$D$5:D372,"*"&amp;X$3&amp;"*")=1,1,0),0))</f>
        <v>0</v>
      </c>
      <c r="Y372" s="0" t="n">
        <f aca="false">IF(OR(Y$3="",Consolidado!$D372=""),0,IF(ISNUMBER(SEARCH(Y$3,Consolidado!$D372)),IF(COUNTIFS(Consolidado!$AC$5:AC372,Consolidado!$AC372,Consolidado!$D$5:D372,"*"&amp;Y$3&amp;"*")=1,1,0),0))</f>
        <v>0</v>
      </c>
      <c r="Z372" s="0" t="n">
        <f aca="false">IF(OR(Z$3="",Consolidado!$D372=""),0,IF(ISNUMBER(SEARCH(Z$3,Consolidado!$D372)),IF(COUNTIFS(Consolidado!$AC$5:AC372,Consolidado!$AC372,Consolidado!$D$5:D372,"*"&amp;Z$3&amp;"*")=1,1,0),0))</f>
        <v>0</v>
      </c>
      <c r="AA372" s="0" t="n">
        <f aca="false">IF(OR(AA$3="",Consolidado!$D372=""),0,IF(ISNUMBER(SEARCH(AA$3,Consolidado!$D372)),IF(COUNTIFS(Consolidado!$AC$5:AC372,Consolidado!$AC372,Consolidado!$D$5:D372,"*"&amp;AA$3&amp;"*")=1,1,0),0))</f>
        <v>0</v>
      </c>
      <c r="AB372" s="0" t="n">
        <f aca="false">IF(OR(AB$3="",Consolidado!$D372=""),0,IF(ISNUMBER(SEARCH(AB$3,Consolidado!$D372)),IF(COUNTIFS(Consolidado!$AC$5:AC372,Consolidado!$AC372,Consolidado!$D$5:D372,"*"&amp;AB$3&amp;"*")=1,1,0),0))</f>
        <v>0</v>
      </c>
      <c r="AC372" s="0" t="n">
        <f aca="false">IF(OR(AC$3="",Consolidado!$D372=""),0,IF(ISNUMBER(SEARCH(AC$3,Consolidado!$D372)),IF(COUNTIFS(Consolidado!$AC$5:AC372,Consolidado!$AC372,Consolidado!$D$5:D372,"*"&amp;AC$3&amp;"*")=1,1,0),0))</f>
        <v>0</v>
      </c>
      <c r="AD372" s="0" t="n">
        <f aca="false">IF(OR(AD$3="",Consolidado!$D372=""),0,IF(ISNUMBER(SEARCH(AD$3,Consolidado!$D372)),IF(COUNTIFS(Consolidado!$AC$5:AC372,Consolidado!$AC372,Consolidado!$D$5:D372,"*"&amp;AD$3&amp;"*")=1,1,0),0))</f>
        <v>0</v>
      </c>
      <c r="AE372" s="0" t="n">
        <f aca="false">IF(OR(AE$3="",Consolidado!$D372=""),0,IF(ISNUMBER(SEARCH(AE$3,Consolidado!$D372)),IF(COUNTIFS(Consolidado!$AC$5:AC372,Consolidado!$AC372,Consolidado!$D$5:D372,"*"&amp;AE$3&amp;"*")=1,1,0),0))</f>
        <v>0</v>
      </c>
      <c r="AF372" s="0" t="n">
        <f aca="false">IF(OR(AF$3="",Consolidado!$D372=""),0,IF(ISNUMBER(SEARCH(AF$3,Consolidado!$D372)),IF(COUNTIFS(Consolidado!$AC$5:AC372,Consolidado!$AC372,Consolidado!$D$5:D372,"*"&amp;AF$3&amp;"*")=1,1,0),0))</f>
        <v>0</v>
      </c>
      <c r="AG372" s="0" t="n">
        <f aca="false">IF(OR(AG$3="",Consolidado!$D372=""),0,IF(ISNUMBER(SEARCH(AG$3,Consolidado!$D372)),IF(COUNTIFS(Consolidado!$AC$5:AC372,Consolidado!$AC372,Consolidado!$D$5:D372,"*"&amp;AG$3&amp;"*")=1,1,0),0))</f>
        <v>0</v>
      </c>
      <c r="AH372" s="0" t="n">
        <f aca="false">IF(OR(AH$3="",Consolidado!$D372=""),0,IF(ISNUMBER(SEARCH(AH$3,Consolidado!$D372)),IF(COUNTIFS(Consolidado!$AC$5:AC372,Consolidado!$AC372,Consolidado!$D$5:D372,"*"&amp;AH$3&amp;"*")=1,1,0),0))</f>
        <v>0</v>
      </c>
      <c r="AI372" s="0" t="n">
        <f aca="false">IF(OR(AI$3="",Consolidado!$D372=""),0,IF(ISNUMBER(SEARCH(AI$3,Consolidado!$D372)),IF(COUNTIFS(Consolidado!$AC$5:AC372,Consolidado!$AC372,Consolidado!$D$5:D372,"*"&amp;AI$3&amp;"*")=1,1,0),0))</f>
        <v>0</v>
      </c>
      <c r="AJ372" s="0" t="n">
        <f aca="false">IF(OR(AJ$3="",Consolidado!$D372=""),0,IF(ISNUMBER(SEARCH(AJ$3,Consolidado!$D372)),IF(COUNTIFS(Consolidado!$AC$5:AC372,Consolidado!$AC372,Consolidado!$D$5:D372,"*"&amp;AJ$3&amp;"*")=1,1,0),0))</f>
        <v>0</v>
      </c>
      <c r="AK372" s="0" t="n">
        <f aca="false">IF(OR(AK$3="",Consolidado!$D372=""),0,IF(ISNUMBER(SEARCH(AK$3,Consolidado!$D372)),IF(COUNTIFS(Consolidado!$AC$5:AC372,Consolidado!$AC372,Consolidado!$D$5:D372,"*"&amp;AK$3&amp;"*")=1,1,0),0))</f>
        <v>0</v>
      </c>
      <c r="AL372" s="0" t="n">
        <f aca="false">IF(OR(AL$3="",Consolidado!$D372=""),0,IF(ISNUMBER(SEARCH(AL$3,Consolidado!$D372)),IF(COUNTIFS(Consolidado!$AC$5:AC372,Consolidado!$AC372,Consolidado!$D$5:D372,"*"&amp;AL$3&amp;"*")=1,1,0),0))</f>
        <v>0</v>
      </c>
      <c r="AM372" s="0" t="n">
        <f aca="false">IF(OR(AM$3="",Consolidado!$D372=""),0,IF(ISNUMBER(SEARCH(AM$3,Consolidado!$D372)),IF(COUNTIFS(Consolidado!$AC$5:AC372,Consolidado!$AC372,Consolidado!$D$5:D372,"*"&amp;AM$3&amp;"*")=1,1,0),0))</f>
        <v>0</v>
      </c>
      <c r="AN372" s="0" t="n">
        <f aca="false">IF(OR(AN$3="",Consolidado!$D372=""),0,IF(ISNUMBER(SEARCH(AN$3,Consolidado!$D372)),IF(COUNTIFS(Consolidado!$AC$5:AC372,Consolidado!$AC372,Consolidado!$D$5:D372,"*"&amp;AN$3&amp;"*")=1,1,0),0))</f>
        <v>0</v>
      </c>
      <c r="AO372" s="0" t="n">
        <f aca="false">IF(OR(AO$3="",Consolidado!$D372=""),0,IF(ISNUMBER(SEARCH(AO$3,Consolidado!$D372)),IF(COUNTIFS(Consolidado!$AC$5:AC372,Consolidado!$AC372,Consolidado!$D$5:D372,"*"&amp;AO$3&amp;"*")=1,1,0),0))</f>
        <v>0</v>
      </c>
    </row>
    <row r="373" customFormat="false" ht="15" hidden="false" customHeight="false" outlineLevel="0" collapsed="false">
      <c r="B373" s="0" t="n">
        <f aca="false">IF(OR(B$3="",Consolidado!$D373=""),0,IF(ISNUMBER(SEARCH(B$3,Consolidado!$D373)),IF(COUNTIFS(Consolidado!$AC$5:AC373,Consolidado!$AC373,Consolidado!$D$5:D373,"*"&amp;B$3&amp;"*")=1,1,0),0))</f>
        <v>0</v>
      </c>
      <c r="C373" s="0" t="n">
        <f aca="false">IF(OR(C$3="",Consolidado!$D373=""),0,IF(ISNUMBER(SEARCH(C$3,Consolidado!$D373)),IF(COUNTIFS(Consolidado!$AC$5:AC373,Consolidado!$AC373,Consolidado!$D$5:D373,"*"&amp;C$3&amp;"*")=1,1,0),0))</f>
        <v>0</v>
      </c>
      <c r="D373" s="0" t="n">
        <f aca="false">IF(OR(D$3="",Consolidado!$D373=""),0,IF(ISNUMBER(SEARCH(D$3,Consolidado!$D373)),IF(COUNTIFS(Consolidado!$AC$5:AC373,Consolidado!$AC373,Consolidado!$D$5:D373,"*"&amp;D$3&amp;"*")=1,1,0),0))</f>
        <v>0</v>
      </c>
      <c r="E373" s="0" t="n">
        <f aca="false">IF(OR(E$3="",Consolidado!$D373=""),0,IF(ISNUMBER(SEARCH(E$3,Consolidado!$D373)),IF(COUNTIFS(Consolidado!$AC$5:AC373,Consolidado!$AC373,Consolidado!$D$5:D373,"*"&amp;E$3&amp;"*")=1,1,0),0))</f>
        <v>0</v>
      </c>
      <c r="F373" s="0" t="n">
        <f aca="false">IF(OR(F$3="",Consolidado!$D373=""),0,IF(ISNUMBER(SEARCH(F$3,Consolidado!$D373)),IF(COUNTIFS(Consolidado!$AC$5:AC373,Consolidado!$AC373,Consolidado!$D$5:D373,"*"&amp;F$3&amp;"*")=1,1,0),0))</f>
        <v>0</v>
      </c>
      <c r="G373" s="0" t="n">
        <f aca="false">IF(OR(G$3="",Consolidado!$D373=""),0,IF(ISNUMBER(SEARCH(G$3,Consolidado!$D373)),IF(COUNTIFS(Consolidado!$AC$5:AC373,Consolidado!$AC373,Consolidado!$D$5:D373,"*"&amp;G$3&amp;"*")=1,1,0),0))</f>
        <v>0</v>
      </c>
      <c r="H373" s="0" t="n">
        <f aca="false">IF(OR(H$3="",Consolidado!$D373=""),0,IF(ISNUMBER(SEARCH(H$3,Consolidado!$D373)),IF(COUNTIFS(Consolidado!$AC$5:AC373,Consolidado!$AC373,Consolidado!$D$5:D373,"*"&amp;H$3&amp;"*")=1,1,0),0))</f>
        <v>0</v>
      </c>
      <c r="I373" s="0" t="n">
        <f aca="false">IF(OR(I$3="",Consolidado!$D373=""),0,IF(ISNUMBER(SEARCH(I$3,Consolidado!$D373)),IF(COUNTIFS(Consolidado!$AC$5:AC373,Consolidado!$AC373,Consolidado!$D$5:D373,"*"&amp;I$3&amp;"*")=1,1,0),0))</f>
        <v>0</v>
      </c>
      <c r="J373" s="0" t="n">
        <f aca="false">IF(OR(J$3="",Consolidado!$D373=""),0,IF(ISNUMBER(SEARCH(J$3,Consolidado!$D373)),IF(COUNTIFS(Consolidado!$AC$5:AC373,Consolidado!$AC373,Consolidado!$D$5:D373,"*"&amp;J$3&amp;"*")=1,1,0),0))</f>
        <v>0</v>
      </c>
      <c r="K373" s="0" t="n">
        <f aca="false">IF(OR(K$3="",Consolidado!$D373=""),0,IF(ISNUMBER(SEARCH(K$3,Consolidado!$D373)),IF(COUNTIFS(Consolidado!$AC$5:AC373,Consolidado!$AC373,Consolidado!$D$5:D373,"*"&amp;K$3&amp;"*")=1,1,0),0))</f>
        <v>0</v>
      </c>
      <c r="L373" s="0" t="n">
        <f aca="false">IF(OR(L$3="",Consolidado!$D373=""),0,IF(ISNUMBER(SEARCH(L$3,Consolidado!$D373)),IF(COUNTIFS(Consolidado!$AC$5:AC373,Consolidado!$AC373,Consolidado!$D$5:D373,"*"&amp;L$3&amp;"*")=1,1,0),0))</f>
        <v>0</v>
      </c>
      <c r="M373" s="0" t="n">
        <f aca="false">IF(OR(M$3="",Consolidado!$D373=""),0,IF(ISNUMBER(SEARCH(M$3,Consolidado!$D373)),IF(COUNTIFS(Consolidado!$AC$5:AC373,Consolidado!$AC373,Consolidado!$D$5:D373,"*"&amp;M$3&amp;"*")=1,1,0),0))</f>
        <v>0</v>
      </c>
      <c r="N373" s="0" t="n">
        <f aca="false">IF(OR(N$3="",Consolidado!$D373=""),0,IF(ISNUMBER(SEARCH(N$3,Consolidado!$D373)),IF(COUNTIFS(Consolidado!$AC$5:AC373,Consolidado!$AC373,Consolidado!$D$5:D373,"*"&amp;N$3&amp;"*")=1,1,0),0))</f>
        <v>0</v>
      </c>
      <c r="O373" s="0" t="n">
        <f aca="false">IF(OR(O$3="",Consolidado!$D373=""),0,IF(ISNUMBER(SEARCH(O$3,Consolidado!$D373)),IF(COUNTIFS(Consolidado!$AC$5:AC373,Consolidado!$AC373,Consolidado!$D$5:D373,"*"&amp;O$3&amp;"*")=1,1,0),0))</f>
        <v>0</v>
      </c>
      <c r="P373" s="0" t="n">
        <f aca="false">IF(OR(P$3="",Consolidado!$D373=""),0,IF(ISNUMBER(SEARCH(P$3,Consolidado!$D373)),IF(COUNTIFS(Consolidado!$AC$5:AC373,Consolidado!$AC373,Consolidado!$D$5:D373,"*"&amp;P$3&amp;"*")=1,1,0),0))</f>
        <v>0</v>
      </c>
      <c r="Q373" s="0" t="n">
        <f aca="false">IF(OR(Q$3="",Consolidado!$D373=""),0,IF(ISNUMBER(SEARCH(Q$3,Consolidado!$D373)),IF(COUNTIFS(Consolidado!$AC$5:AC373,Consolidado!$AC373,Consolidado!$D$5:D373,"*"&amp;Q$3&amp;"*")=1,1,0),0))</f>
        <v>0</v>
      </c>
      <c r="R373" s="0" t="n">
        <f aca="false">IF(OR(R$3="",Consolidado!$D373=""),0,IF(ISNUMBER(SEARCH(R$3,Consolidado!$D373)),IF(COUNTIFS(Consolidado!$AC$5:AC373,Consolidado!$AC373,Consolidado!$D$5:D373,"*"&amp;R$3&amp;"*")=1,1,0),0))</f>
        <v>0</v>
      </c>
      <c r="S373" s="0" t="n">
        <f aca="false">IF(OR(S$3="",Consolidado!$D373=""),0,IF(ISNUMBER(SEARCH(S$3,Consolidado!$D373)),IF(COUNTIFS(Consolidado!$AC$5:AC373,Consolidado!$AC373,Consolidado!$D$5:D373,"*"&amp;S$3&amp;"*")=1,1,0),0))</f>
        <v>0</v>
      </c>
      <c r="T373" s="0" t="n">
        <f aca="false">IF(OR(T$3="",Consolidado!$D373=""),0,IF(ISNUMBER(SEARCH(T$3,Consolidado!$D373)),IF(COUNTIFS(Consolidado!$AC$5:AC373,Consolidado!$AC373,Consolidado!$D$5:D373,"*"&amp;T$3&amp;"*")=1,1,0),0))</f>
        <v>0</v>
      </c>
      <c r="U373" s="0" t="n">
        <f aca="false">IF(OR(U$3="",Consolidado!$D373=""),0,IF(ISNUMBER(SEARCH(U$3,Consolidado!$D373)),IF(COUNTIFS(Consolidado!$AC$5:AC373,Consolidado!$AC373,Consolidado!$D$5:D373,"*"&amp;U$3&amp;"*")=1,1,0),0))</f>
        <v>0</v>
      </c>
      <c r="V373" s="0" t="n">
        <f aca="false">IF(OR(V$3="",Consolidado!$D373=""),0,IF(ISNUMBER(SEARCH(V$3,Consolidado!$D373)),IF(COUNTIFS(Consolidado!$AC$5:AC373,Consolidado!$AC373,Consolidado!$D$5:D373,"*"&amp;V$3&amp;"*")=1,1,0),0))</f>
        <v>0</v>
      </c>
      <c r="W373" s="0" t="n">
        <f aca="false">IF(OR(W$3="",Consolidado!$D373=""),0,IF(ISNUMBER(SEARCH(W$3,Consolidado!$D373)),IF(COUNTIFS(Consolidado!$AC$5:AC373,Consolidado!$AC373,Consolidado!$D$5:D373,"*"&amp;W$3&amp;"*")=1,1,0),0))</f>
        <v>0</v>
      </c>
      <c r="X373" s="0" t="n">
        <f aca="false">IF(OR(X$3="",Consolidado!$D373=""),0,IF(ISNUMBER(SEARCH(X$3,Consolidado!$D373)),IF(COUNTIFS(Consolidado!$AC$5:AC373,Consolidado!$AC373,Consolidado!$D$5:D373,"*"&amp;X$3&amp;"*")=1,1,0),0))</f>
        <v>0</v>
      </c>
      <c r="Y373" s="0" t="n">
        <f aca="false">IF(OR(Y$3="",Consolidado!$D373=""),0,IF(ISNUMBER(SEARCH(Y$3,Consolidado!$D373)),IF(COUNTIFS(Consolidado!$AC$5:AC373,Consolidado!$AC373,Consolidado!$D$5:D373,"*"&amp;Y$3&amp;"*")=1,1,0),0))</f>
        <v>0</v>
      </c>
      <c r="Z373" s="0" t="n">
        <f aca="false">IF(OR(Z$3="",Consolidado!$D373=""),0,IF(ISNUMBER(SEARCH(Z$3,Consolidado!$D373)),IF(COUNTIFS(Consolidado!$AC$5:AC373,Consolidado!$AC373,Consolidado!$D$5:D373,"*"&amp;Z$3&amp;"*")=1,1,0),0))</f>
        <v>0</v>
      </c>
      <c r="AA373" s="0" t="n">
        <f aca="false">IF(OR(AA$3="",Consolidado!$D373=""),0,IF(ISNUMBER(SEARCH(AA$3,Consolidado!$D373)),IF(COUNTIFS(Consolidado!$AC$5:AC373,Consolidado!$AC373,Consolidado!$D$5:D373,"*"&amp;AA$3&amp;"*")=1,1,0),0))</f>
        <v>0</v>
      </c>
      <c r="AB373" s="0" t="n">
        <f aca="false">IF(OR(AB$3="",Consolidado!$D373=""),0,IF(ISNUMBER(SEARCH(AB$3,Consolidado!$D373)),IF(COUNTIFS(Consolidado!$AC$5:AC373,Consolidado!$AC373,Consolidado!$D$5:D373,"*"&amp;AB$3&amp;"*")=1,1,0),0))</f>
        <v>0</v>
      </c>
      <c r="AC373" s="0" t="n">
        <f aca="false">IF(OR(AC$3="",Consolidado!$D373=""),0,IF(ISNUMBER(SEARCH(AC$3,Consolidado!$D373)),IF(COUNTIFS(Consolidado!$AC$5:AC373,Consolidado!$AC373,Consolidado!$D$5:D373,"*"&amp;AC$3&amp;"*")=1,1,0),0))</f>
        <v>0</v>
      </c>
      <c r="AD373" s="0" t="n">
        <f aca="false">IF(OR(AD$3="",Consolidado!$D373=""),0,IF(ISNUMBER(SEARCH(AD$3,Consolidado!$D373)),IF(COUNTIFS(Consolidado!$AC$5:AC373,Consolidado!$AC373,Consolidado!$D$5:D373,"*"&amp;AD$3&amp;"*")=1,1,0),0))</f>
        <v>0</v>
      </c>
      <c r="AE373" s="0" t="n">
        <f aca="false">IF(OR(AE$3="",Consolidado!$D373=""),0,IF(ISNUMBER(SEARCH(AE$3,Consolidado!$D373)),IF(COUNTIFS(Consolidado!$AC$5:AC373,Consolidado!$AC373,Consolidado!$D$5:D373,"*"&amp;AE$3&amp;"*")=1,1,0),0))</f>
        <v>0</v>
      </c>
      <c r="AF373" s="0" t="n">
        <f aca="false">IF(OR(AF$3="",Consolidado!$D373=""),0,IF(ISNUMBER(SEARCH(AF$3,Consolidado!$D373)),IF(COUNTIFS(Consolidado!$AC$5:AC373,Consolidado!$AC373,Consolidado!$D$5:D373,"*"&amp;AF$3&amp;"*")=1,1,0),0))</f>
        <v>0</v>
      </c>
      <c r="AG373" s="0" t="n">
        <f aca="false">IF(OR(AG$3="",Consolidado!$D373=""),0,IF(ISNUMBER(SEARCH(AG$3,Consolidado!$D373)),IF(COUNTIFS(Consolidado!$AC$5:AC373,Consolidado!$AC373,Consolidado!$D$5:D373,"*"&amp;AG$3&amp;"*")=1,1,0),0))</f>
        <v>0</v>
      </c>
      <c r="AH373" s="0" t="n">
        <f aca="false">IF(OR(AH$3="",Consolidado!$D373=""),0,IF(ISNUMBER(SEARCH(AH$3,Consolidado!$D373)),IF(COUNTIFS(Consolidado!$AC$5:AC373,Consolidado!$AC373,Consolidado!$D$5:D373,"*"&amp;AH$3&amp;"*")=1,1,0),0))</f>
        <v>0</v>
      </c>
      <c r="AI373" s="0" t="n">
        <f aca="false">IF(OR(AI$3="",Consolidado!$D373=""),0,IF(ISNUMBER(SEARCH(AI$3,Consolidado!$D373)),IF(COUNTIFS(Consolidado!$AC$5:AC373,Consolidado!$AC373,Consolidado!$D$5:D373,"*"&amp;AI$3&amp;"*")=1,1,0),0))</f>
        <v>0</v>
      </c>
      <c r="AJ373" s="0" t="n">
        <f aca="false">IF(OR(AJ$3="",Consolidado!$D373=""),0,IF(ISNUMBER(SEARCH(AJ$3,Consolidado!$D373)),IF(COUNTIFS(Consolidado!$AC$5:AC373,Consolidado!$AC373,Consolidado!$D$5:D373,"*"&amp;AJ$3&amp;"*")=1,1,0),0))</f>
        <v>0</v>
      </c>
      <c r="AK373" s="0" t="n">
        <f aca="false">IF(OR(AK$3="",Consolidado!$D373=""),0,IF(ISNUMBER(SEARCH(AK$3,Consolidado!$D373)),IF(COUNTIFS(Consolidado!$AC$5:AC373,Consolidado!$AC373,Consolidado!$D$5:D373,"*"&amp;AK$3&amp;"*")=1,1,0),0))</f>
        <v>0</v>
      </c>
      <c r="AL373" s="0" t="n">
        <f aca="false">IF(OR(AL$3="",Consolidado!$D373=""),0,IF(ISNUMBER(SEARCH(AL$3,Consolidado!$D373)),IF(COUNTIFS(Consolidado!$AC$5:AC373,Consolidado!$AC373,Consolidado!$D$5:D373,"*"&amp;AL$3&amp;"*")=1,1,0),0))</f>
        <v>0</v>
      </c>
      <c r="AM373" s="0" t="n">
        <f aca="false">IF(OR(AM$3="",Consolidado!$D373=""),0,IF(ISNUMBER(SEARCH(AM$3,Consolidado!$D373)),IF(COUNTIFS(Consolidado!$AC$5:AC373,Consolidado!$AC373,Consolidado!$D$5:D373,"*"&amp;AM$3&amp;"*")=1,1,0),0))</f>
        <v>0</v>
      </c>
      <c r="AN373" s="0" t="n">
        <f aca="false">IF(OR(AN$3="",Consolidado!$D373=""),0,IF(ISNUMBER(SEARCH(AN$3,Consolidado!$D373)),IF(COUNTIFS(Consolidado!$AC$5:AC373,Consolidado!$AC373,Consolidado!$D$5:D373,"*"&amp;AN$3&amp;"*")=1,1,0),0))</f>
        <v>0</v>
      </c>
      <c r="AO373" s="0" t="n">
        <f aca="false">IF(OR(AO$3="",Consolidado!$D373=""),0,IF(ISNUMBER(SEARCH(AO$3,Consolidado!$D373)),IF(COUNTIFS(Consolidado!$AC$5:AC373,Consolidado!$AC373,Consolidado!$D$5:D373,"*"&amp;AO$3&amp;"*")=1,1,0),0))</f>
        <v>0</v>
      </c>
    </row>
    <row r="374" customFormat="false" ht="15" hidden="false" customHeight="false" outlineLevel="0" collapsed="false">
      <c r="B374" s="0" t="n">
        <f aca="false">IF(OR(B$3="",Consolidado!$D374=""),0,IF(ISNUMBER(SEARCH(B$3,Consolidado!$D374)),IF(COUNTIFS(Consolidado!$AC$5:AC374,Consolidado!$AC374,Consolidado!$D$5:D374,"*"&amp;B$3&amp;"*")=1,1,0),0))</f>
        <v>0</v>
      </c>
      <c r="C374" s="0" t="n">
        <f aca="false">IF(OR(C$3="",Consolidado!$D374=""),0,IF(ISNUMBER(SEARCH(C$3,Consolidado!$D374)),IF(COUNTIFS(Consolidado!$AC$5:AC374,Consolidado!$AC374,Consolidado!$D$5:D374,"*"&amp;C$3&amp;"*")=1,1,0),0))</f>
        <v>0</v>
      </c>
      <c r="D374" s="0" t="n">
        <f aca="false">IF(OR(D$3="",Consolidado!$D374=""),0,IF(ISNUMBER(SEARCH(D$3,Consolidado!$D374)),IF(COUNTIFS(Consolidado!$AC$5:AC374,Consolidado!$AC374,Consolidado!$D$5:D374,"*"&amp;D$3&amp;"*")=1,1,0),0))</f>
        <v>0</v>
      </c>
      <c r="E374" s="0" t="n">
        <f aca="false">IF(OR(E$3="",Consolidado!$D374=""),0,IF(ISNUMBER(SEARCH(E$3,Consolidado!$D374)),IF(COUNTIFS(Consolidado!$AC$5:AC374,Consolidado!$AC374,Consolidado!$D$5:D374,"*"&amp;E$3&amp;"*")=1,1,0),0))</f>
        <v>0</v>
      </c>
      <c r="F374" s="0" t="n">
        <f aca="false">IF(OR(F$3="",Consolidado!$D374=""),0,IF(ISNUMBER(SEARCH(F$3,Consolidado!$D374)),IF(COUNTIFS(Consolidado!$AC$5:AC374,Consolidado!$AC374,Consolidado!$D$5:D374,"*"&amp;F$3&amp;"*")=1,1,0),0))</f>
        <v>0</v>
      </c>
      <c r="G374" s="0" t="n">
        <f aca="false">IF(OR(G$3="",Consolidado!$D374=""),0,IF(ISNUMBER(SEARCH(G$3,Consolidado!$D374)),IF(COUNTIFS(Consolidado!$AC$5:AC374,Consolidado!$AC374,Consolidado!$D$5:D374,"*"&amp;G$3&amp;"*")=1,1,0),0))</f>
        <v>0</v>
      </c>
      <c r="H374" s="0" t="n">
        <f aca="false">IF(OR(H$3="",Consolidado!$D374=""),0,IF(ISNUMBER(SEARCH(H$3,Consolidado!$D374)),IF(COUNTIFS(Consolidado!$AC$5:AC374,Consolidado!$AC374,Consolidado!$D$5:D374,"*"&amp;H$3&amp;"*")=1,1,0),0))</f>
        <v>0</v>
      </c>
      <c r="I374" s="0" t="n">
        <f aca="false">IF(OR(I$3="",Consolidado!$D374=""),0,IF(ISNUMBER(SEARCH(I$3,Consolidado!$D374)),IF(COUNTIFS(Consolidado!$AC$5:AC374,Consolidado!$AC374,Consolidado!$D$5:D374,"*"&amp;I$3&amp;"*")=1,1,0),0))</f>
        <v>0</v>
      </c>
      <c r="J374" s="0" t="n">
        <f aca="false">IF(OR(J$3="",Consolidado!$D374=""),0,IF(ISNUMBER(SEARCH(J$3,Consolidado!$D374)),IF(COUNTIFS(Consolidado!$AC$5:AC374,Consolidado!$AC374,Consolidado!$D$5:D374,"*"&amp;J$3&amp;"*")=1,1,0),0))</f>
        <v>0</v>
      </c>
      <c r="K374" s="0" t="n">
        <f aca="false">IF(OR(K$3="",Consolidado!$D374=""),0,IF(ISNUMBER(SEARCH(K$3,Consolidado!$D374)),IF(COUNTIFS(Consolidado!$AC$5:AC374,Consolidado!$AC374,Consolidado!$D$5:D374,"*"&amp;K$3&amp;"*")=1,1,0),0))</f>
        <v>0</v>
      </c>
      <c r="L374" s="0" t="n">
        <f aca="false">IF(OR(L$3="",Consolidado!$D374=""),0,IF(ISNUMBER(SEARCH(L$3,Consolidado!$D374)),IF(COUNTIFS(Consolidado!$AC$5:AC374,Consolidado!$AC374,Consolidado!$D$5:D374,"*"&amp;L$3&amp;"*")=1,1,0),0))</f>
        <v>0</v>
      </c>
      <c r="M374" s="0" t="n">
        <f aca="false">IF(OR(M$3="",Consolidado!$D374=""),0,IF(ISNUMBER(SEARCH(M$3,Consolidado!$D374)),IF(COUNTIFS(Consolidado!$AC$5:AC374,Consolidado!$AC374,Consolidado!$D$5:D374,"*"&amp;M$3&amp;"*")=1,1,0),0))</f>
        <v>0</v>
      </c>
      <c r="N374" s="0" t="n">
        <f aca="false">IF(OR(N$3="",Consolidado!$D374=""),0,IF(ISNUMBER(SEARCH(N$3,Consolidado!$D374)),IF(COUNTIFS(Consolidado!$AC$5:AC374,Consolidado!$AC374,Consolidado!$D$5:D374,"*"&amp;N$3&amp;"*")=1,1,0),0))</f>
        <v>0</v>
      </c>
      <c r="O374" s="0" t="n">
        <f aca="false">IF(OR(O$3="",Consolidado!$D374=""),0,IF(ISNUMBER(SEARCH(O$3,Consolidado!$D374)),IF(COUNTIFS(Consolidado!$AC$5:AC374,Consolidado!$AC374,Consolidado!$D$5:D374,"*"&amp;O$3&amp;"*")=1,1,0),0))</f>
        <v>0</v>
      </c>
      <c r="P374" s="0" t="n">
        <f aca="false">IF(OR(P$3="",Consolidado!$D374=""),0,IF(ISNUMBER(SEARCH(P$3,Consolidado!$D374)),IF(COUNTIFS(Consolidado!$AC$5:AC374,Consolidado!$AC374,Consolidado!$D$5:D374,"*"&amp;P$3&amp;"*")=1,1,0),0))</f>
        <v>0</v>
      </c>
      <c r="Q374" s="0" t="n">
        <f aca="false">IF(OR(Q$3="",Consolidado!$D374=""),0,IF(ISNUMBER(SEARCH(Q$3,Consolidado!$D374)),IF(COUNTIFS(Consolidado!$AC$5:AC374,Consolidado!$AC374,Consolidado!$D$5:D374,"*"&amp;Q$3&amp;"*")=1,1,0),0))</f>
        <v>0</v>
      </c>
      <c r="R374" s="0" t="n">
        <f aca="false">IF(OR(R$3="",Consolidado!$D374=""),0,IF(ISNUMBER(SEARCH(R$3,Consolidado!$D374)),IF(COUNTIFS(Consolidado!$AC$5:AC374,Consolidado!$AC374,Consolidado!$D$5:D374,"*"&amp;R$3&amp;"*")=1,1,0),0))</f>
        <v>0</v>
      </c>
      <c r="S374" s="0" t="n">
        <f aca="false">IF(OR(S$3="",Consolidado!$D374=""),0,IF(ISNUMBER(SEARCH(S$3,Consolidado!$D374)),IF(COUNTIFS(Consolidado!$AC$5:AC374,Consolidado!$AC374,Consolidado!$D$5:D374,"*"&amp;S$3&amp;"*")=1,1,0),0))</f>
        <v>0</v>
      </c>
      <c r="T374" s="0" t="n">
        <f aca="false">IF(OR(T$3="",Consolidado!$D374=""),0,IF(ISNUMBER(SEARCH(T$3,Consolidado!$D374)),IF(COUNTIFS(Consolidado!$AC$5:AC374,Consolidado!$AC374,Consolidado!$D$5:D374,"*"&amp;T$3&amp;"*")=1,1,0),0))</f>
        <v>0</v>
      </c>
      <c r="U374" s="0" t="n">
        <f aca="false">IF(OR(U$3="",Consolidado!$D374=""),0,IF(ISNUMBER(SEARCH(U$3,Consolidado!$D374)),IF(COUNTIFS(Consolidado!$AC$5:AC374,Consolidado!$AC374,Consolidado!$D$5:D374,"*"&amp;U$3&amp;"*")=1,1,0),0))</f>
        <v>0</v>
      </c>
      <c r="V374" s="0" t="n">
        <f aca="false">IF(OR(V$3="",Consolidado!$D374=""),0,IF(ISNUMBER(SEARCH(V$3,Consolidado!$D374)),IF(COUNTIFS(Consolidado!$AC$5:AC374,Consolidado!$AC374,Consolidado!$D$5:D374,"*"&amp;V$3&amp;"*")=1,1,0),0))</f>
        <v>0</v>
      </c>
      <c r="W374" s="0" t="n">
        <f aca="false">IF(OR(W$3="",Consolidado!$D374=""),0,IF(ISNUMBER(SEARCH(W$3,Consolidado!$D374)),IF(COUNTIFS(Consolidado!$AC$5:AC374,Consolidado!$AC374,Consolidado!$D$5:D374,"*"&amp;W$3&amp;"*")=1,1,0),0))</f>
        <v>0</v>
      </c>
      <c r="X374" s="0" t="n">
        <f aca="false">IF(OR(X$3="",Consolidado!$D374=""),0,IF(ISNUMBER(SEARCH(X$3,Consolidado!$D374)),IF(COUNTIFS(Consolidado!$AC$5:AC374,Consolidado!$AC374,Consolidado!$D$5:D374,"*"&amp;X$3&amp;"*")=1,1,0),0))</f>
        <v>0</v>
      </c>
      <c r="Y374" s="0" t="n">
        <f aca="false">IF(OR(Y$3="",Consolidado!$D374=""),0,IF(ISNUMBER(SEARCH(Y$3,Consolidado!$D374)),IF(COUNTIFS(Consolidado!$AC$5:AC374,Consolidado!$AC374,Consolidado!$D$5:D374,"*"&amp;Y$3&amp;"*")=1,1,0),0))</f>
        <v>0</v>
      </c>
      <c r="Z374" s="0" t="n">
        <f aca="false">IF(OR(Z$3="",Consolidado!$D374=""),0,IF(ISNUMBER(SEARCH(Z$3,Consolidado!$D374)),IF(COUNTIFS(Consolidado!$AC$5:AC374,Consolidado!$AC374,Consolidado!$D$5:D374,"*"&amp;Z$3&amp;"*")=1,1,0),0))</f>
        <v>0</v>
      </c>
      <c r="AA374" s="0" t="n">
        <f aca="false">IF(OR(AA$3="",Consolidado!$D374=""),0,IF(ISNUMBER(SEARCH(AA$3,Consolidado!$D374)),IF(COUNTIFS(Consolidado!$AC$5:AC374,Consolidado!$AC374,Consolidado!$D$5:D374,"*"&amp;AA$3&amp;"*")=1,1,0),0))</f>
        <v>0</v>
      </c>
      <c r="AB374" s="0" t="n">
        <f aca="false">IF(OR(AB$3="",Consolidado!$D374=""),0,IF(ISNUMBER(SEARCH(AB$3,Consolidado!$D374)),IF(COUNTIFS(Consolidado!$AC$5:AC374,Consolidado!$AC374,Consolidado!$D$5:D374,"*"&amp;AB$3&amp;"*")=1,1,0),0))</f>
        <v>0</v>
      </c>
      <c r="AC374" s="0" t="n">
        <f aca="false">IF(OR(AC$3="",Consolidado!$D374=""),0,IF(ISNUMBER(SEARCH(AC$3,Consolidado!$D374)),IF(COUNTIFS(Consolidado!$AC$5:AC374,Consolidado!$AC374,Consolidado!$D$5:D374,"*"&amp;AC$3&amp;"*")=1,1,0),0))</f>
        <v>0</v>
      </c>
      <c r="AD374" s="0" t="n">
        <f aca="false">IF(OR(AD$3="",Consolidado!$D374=""),0,IF(ISNUMBER(SEARCH(AD$3,Consolidado!$D374)),IF(COUNTIFS(Consolidado!$AC$5:AC374,Consolidado!$AC374,Consolidado!$D$5:D374,"*"&amp;AD$3&amp;"*")=1,1,0),0))</f>
        <v>0</v>
      </c>
      <c r="AE374" s="0" t="n">
        <f aca="false">IF(OR(AE$3="",Consolidado!$D374=""),0,IF(ISNUMBER(SEARCH(AE$3,Consolidado!$D374)),IF(COUNTIFS(Consolidado!$AC$5:AC374,Consolidado!$AC374,Consolidado!$D$5:D374,"*"&amp;AE$3&amp;"*")=1,1,0),0))</f>
        <v>0</v>
      </c>
      <c r="AF374" s="0" t="n">
        <f aca="false">IF(OR(AF$3="",Consolidado!$D374=""),0,IF(ISNUMBER(SEARCH(AF$3,Consolidado!$D374)),IF(COUNTIFS(Consolidado!$AC$5:AC374,Consolidado!$AC374,Consolidado!$D$5:D374,"*"&amp;AF$3&amp;"*")=1,1,0),0))</f>
        <v>0</v>
      </c>
      <c r="AG374" s="0" t="n">
        <f aca="false">IF(OR(AG$3="",Consolidado!$D374=""),0,IF(ISNUMBER(SEARCH(AG$3,Consolidado!$D374)),IF(COUNTIFS(Consolidado!$AC$5:AC374,Consolidado!$AC374,Consolidado!$D$5:D374,"*"&amp;AG$3&amp;"*")=1,1,0),0))</f>
        <v>0</v>
      </c>
      <c r="AH374" s="0" t="n">
        <f aca="false">IF(OR(AH$3="",Consolidado!$D374=""),0,IF(ISNUMBER(SEARCH(AH$3,Consolidado!$D374)),IF(COUNTIFS(Consolidado!$AC$5:AC374,Consolidado!$AC374,Consolidado!$D$5:D374,"*"&amp;AH$3&amp;"*")=1,1,0),0))</f>
        <v>0</v>
      </c>
      <c r="AI374" s="0" t="n">
        <f aca="false">IF(OR(AI$3="",Consolidado!$D374=""),0,IF(ISNUMBER(SEARCH(AI$3,Consolidado!$D374)),IF(COUNTIFS(Consolidado!$AC$5:AC374,Consolidado!$AC374,Consolidado!$D$5:D374,"*"&amp;AI$3&amp;"*")=1,1,0),0))</f>
        <v>0</v>
      </c>
      <c r="AJ374" s="0" t="n">
        <f aca="false">IF(OR(AJ$3="",Consolidado!$D374=""),0,IF(ISNUMBER(SEARCH(AJ$3,Consolidado!$D374)),IF(COUNTIFS(Consolidado!$AC$5:AC374,Consolidado!$AC374,Consolidado!$D$5:D374,"*"&amp;AJ$3&amp;"*")=1,1,0),0))</f>
        <v>0</v>
      </c>
      <c r="AK374" s="0" t="n">
        <f aca="false">IF(OR(AK$3="",Consolidado!$D374=""),0,IF(ISNUMBER(SEARCH(AK$3,Consolidado!$D374)),IF(COUNTIFS(Consolidado!$AC$5:AC374,Consolidado!$AC374,Consolidado!$D$5:D374,"*"&amp;AK$3&amp;"*")=1,1,0),0))</f>
        <v>0</v>
      </c>
      <c r="AL374" s="0" t="n">
        <f aca="false">IF(OR(AL$3="",Consolidado!$D374=""),0,IF(ISNUMBER(SEARCH(AL$3,Consolidado!$D374)),IF(COUNTIFS(Consolidado!$AC$5:AC374,Consolidado!$AC374,Consolidado!$D$5:D374,"*"&amp;AL$3&amp;"*")=1,1,0),0))</f>
        <v>0</v>
      </c>
      <c r="AM374" s="0" t="n">
        <f aca="false">IF(OR(AM$3="",Consolidado!$D374=""),0,IF(ISNUMBER(SEARCH(AM$3,Consolidado!$D374)),IF(COUNTIFS(Consolidado!$AC$5:AC374,Consolidado!$AC374,Consolidado!$D$5:D374,"*"&amp;AM$3&amp;"*")=1,1,0),0))</f>
        <v>0</v>
      </c>
      <c r="AN374" s="0" t="n">
        <f aca="false">IF(OR(AN$3="",Consolidado!$D374=""),0,IF(ISNUMBER(SEARCH(AN$3,Consolidado!$D374)),IF(COUNTIFS(Consolidado!$AC$5:AC374,Consolidado!$AC374,Consolidado!$D$5:D374,"*"&amp;AN$3&amp;"*")=1,1,0),0))</f>
        <v>0</v>
      </c>
      <c r="AO374" s="0" t="n">
        <f aca="false">IF(OR(AO$3="",Consolidado!$D374=""),0,IF(ISNUMBER(SEARCH(AO$3,Consolidado!$D374)),IF(COUNTIFS(Consolidado!$AC$5:AC374,Consolidado!$AC374,Consolidado!$D$5:D374,"*"&amp;AO$3&amp;"*")=1,1,0),0))</f>
        <v>0</v>
      </c>
    </row>
    <row r="375" customFormat="false" ht="15" hidden="false" customHeight="false" outlineLevel="0" collapsed="false">
      <c r="B375" s="0" t="n">
        <f aca="false">IF(OR(B$3="",Consolidado!$D375=""),0,IF(ISNUMBER(SEARCH(B$3,Consolidado!$D375)),IF(COUNTIFS(Consolidado!$AC$5:AC375,Consolidado!$AC375,Consolidado!$D$5:D375,"*"&amp;B$3&amp;"*")=1,1,0),0))</f>
        <v>0</v>
      </c>
      <c r="C375" s="0" t="n">
        <f aca="false">IF(OR(C$3="",Consolidado!$D375=""),0,IF(ISNUMBER(SEARCH(C$3,Consolidado!$D375)),IF(COUNTIFS(Consolidado!$AC$5:AC375,Consolidado!$AC375,Consolidado!$D$5:D375,"*"&amp;C$3&amp;"*")=1,1,0),0))</f>
        <v>0</v>
      </c>
      <c r="D375" s="0" t="n">
        <f aca="false">IF(OR(D$3="",Consolidado!$D375=""),0,IF(ISNUMBER(SEARCH(D$3,Consolidado!$D375)),IF(COUNTIFS(Consolidado!$AC$5:AC375,Consolidado!$AC375,Consolidado!$D$5:D375,"*"&amp;D$3&amp;"*")=1,1,0),0))</f>
        <v>0</v>
      </c>
      <c r="E375" s="0" t="n">
        <f aca="false">IF(OR(E$3="",Consolidado!$D375=""),0,IF(ISNUMBER(SEARCH(E$3,Consolidado!$D375)),IF(COUNTIFS(Consolidado!$AC$5:AC375,Consolidado!$AC375,Consolidado!$D$5:D375,"*"&amp;E$3&amp;"*")=1,1,0),0))</f>
        <v>0</v>
      </c>
      <c r="F375" s="0" t="n">
        <f aca="false">IF(OR(F$3="",Consolidado!$D375=""),0,IF(ISNUMBER(SEARCH(F$3,Consolidado!$D375)),IF(COUNTIFS(Consolidado!$AC$5:AC375,Consolidado!$AC375,Consolidado!$D$5:D375,"*"&amp;F$3&amp;"*")=1,1,0),0))</f>
        <v>0</v>
      </c>
      <c r="G375" s="0" t="n">
        <f aca="false">IF(OR(G$3="",Consolidado!$D375=""),0,IF(ISNUMBER(SEARCH(G$3,Consolidado!$D375)),IF(COUNTIFS(Consolidado!$AC$5:AC375,Consolidado!$AC375,Consolidado!$D$5:D375,"*"&amp;G$3&amp;"*")=1,1,0),0))</f>
        <v>0</v>
      </c>
      <c r="H375" s="0" t="n">
        <f aca="false">IF(OR(H$3="",Consolidado!$D375=""),0,IF(ISNUMBER(SEARCH(H$3,Consolidado!$D375)),IF(COUNTIFS(Consolidado!$AC$5:AC375,Consolidado!$AC375,Consolidado!$D$5:D375,"*"&amp;H$3&amp;"*")=1,1,0),0))</f>
        <v>0</v>
      </c>
      <c r="I375" s="0" t="n">
        <f aca="false">IF(OR(I$3="",Consolidado!$D375=""),0,IF(ISNUMBER(SEARCH(I$3,Consolidado!$D375)),IF(COUNTIFS(Consolidado!$AC$5:AC375,Consolidado!$AC375,Consolidado!$D$5:D375,"*"&amp;I$3&amp;"*")=1,1,0),0))</f>
        <v>0</v>
      </c>
      <c r="J375" s="0" t="n">
        <f aca="false">IF(OR(J$3="",Consolidado!$D375=""),0,IF(ISNUMBER(SEARCH(J$3,Consolidado!$D375)),IF(COUNTIFS(Consolidado!$AC$5:AC375,Consolidado!$AC375,Consolidado!$D$5:D375,"*"&amp;J$3&amp;"*")=1,1,0),0))</f>
        <v>0</v>
      </c>
      <c r="K375" s="0" t="n">
        <f aca="false">IF(OR(K$3="",Consolidado!$D375=""),0,IF(ISNUMBER(SEARCH(K$3,Consolidado!$D375)),IF(COUNTIFS(Consolidado!$AC$5:AC375,Consolidado!$AC375,Consolidado!$D$5:D375,"*"&amp;K$3&amp;"*")=1,1,0),0))</f>
        <v>0</v>
      </c>
      <c r="L375" s="0" t="n">
        <f aca="false">IF(OR(L$3="",Consolidado!$D375=""),0,IF(ISNUMBER(SEARCH(L$3,Consolidado!$D375)),IF(COUNTIFS(Consolidado!$AC$5:AC375,Consolidado!$AC375,Consolidado!$D$5:D375,"*"&amp;L$3&amp;"*")=1,1,0),0))</f>
        <v>0</v>
      </c>
      <c r="M375" s="0" t="n">
        <f aca="false">IF(OR(M$3="",Consolidado!$D375=""),0,IF(ISNUMBER(SEARCH(M$3,Consolidado!$D375)),IF(COUNTIFS(Consolidado!$AC$5:AC375,Consolidado!$AC375,Consolidado!$D$5:D375,"*"&amp;M$3&amp;"*")=1,1,0),0))</f>
        <v>0</v>
      </c>
      <c r="N375" s="0" t="n">
        <f aca="false">IF(OR(N$3="",Consolidado!$D375=""),0,IF(ISNUMBER(SEARCH(N$3,Consolidado!$D375)),IF(COUNTIFS(Consolidado!$AC$5:AC375,Consolidado!$AC375,Consolidado!$D$5:D375,"*"&amp;N$3&amp;"*")=1,1,0),0))</f>
        <v>0</v>
      </c>
      <c r="O375" s="0" t="n">
        <f aca="false">IF(OR(O$3="",Consolidado!$D375=""),0,IF(ISNUMBER(SEARCH(O$3,Consolidado!$D375)),IF(COUNTIFS(Consolidado!$AC$5:AC375,Consolidado!$AC375,Consolidado!$D$5:D375,"*"&amp;O$3&amp;"*")=1,1,0),0))</f>
        <v>0</v>
      </c>
      <c r="P375" s="0" t="n">
        <f aca="false">IF(OR(P$3="",Consolidado!$D375=""),0,IF(ISNUMBER(SEARCH(P$3,Consolidado!$D375)),IF(COUNTIFS(Consolidado!$AC$5:AC375,Consolidado!$AC375,Consolidado!$D$5:D375,"*"&amp;P$3&amp;"*")=1,1,0),0))</f>
        <v>0</v>
      </c>
      <c r="Q375" s="0" t="n">
        <f aca="false">IF(OR(Q$3="",Consolidado!$D375=""),0,IF(ISNUMBER(SEARCH(Q$3,Consolidado!$D375)),IF(COUNTIFS(Consolidado!$AC$5:AC375,Consolidado!$AC375,Consolidado!$D$5:D375,"*"&amp;Q$3&amp;"*")=1,1,0),0))</f>
        <v>0</v>
      </c>
      <c r="R375" s="0" t="n">
        <f aca="false">IF(OR(R$3="",Consolidado!$D375=""),0,IF(ISNUMBER(SEARCH(R$3,Consolidado!$D375)),IF(COUNTIFS(Consolidado!$AC$5:AC375,Consolidado!$AC375,Consolidado!$D$5:D375,"*"&amp;R$3&amp;"*")=1,1,0),0))</f>
        <v>0</v>
      </c>
      <c r="S375" s="0" t="n">
        <f aca="false">IF(OR(S$3="",Consolidado!$D375=""),0,IF(ISNUMBER(SEARCH(S$3,Consolidado!$D375)),IF(COUNTIFS(Consolidado!$AC$5:AC375,Consolidado!$AC375,Consolidado!$D$5:D375,"*"&amp;S$3&amp;"*")=1,1,0),0))</f>
        <v>0</v>
      </c>
      <c r="T375" s="0" t="n">
        <f aca="false">IF(OR(T$3="",Consolidado!$D375=""),0,IF(ISNUMBER(SEARCH(T$3,Consolidado!$D375)),IF(COUNTIFS(Consolidado!$AC$5:AC375,Consolidado!$AC375,Consolidado!$D$5:D375,"*"&amp;T$3&amp;"*")=1,1,0),0))</f>
        <v>0</v>
      </c>
      <c r="U375" s="0" t="n">
        <f aca="false">IF(OR(U$3="",Consolidado!$D375=""),0,IF(ISNUMBER(SEARCH(U$3,Consolidado!$D375)),IF(COUNTIFS(Consolidado!$AC$5:AC375,Consolidado!$AC375,Consolidado!$D$5:D375,"*"&amp;U$3&amp;"*")=1,1,0),0))</f>
        <v>0</v>
      </c>
      <c r="V375" s="0" t="n">
        <f aca="false">IF(OR(V$3="",Consolidado!$D375=""),0,IF(ISNUMBER(SEARCH(V$3,Consolidado!$D375)),IF(COUNTIFS(Consolidado!$AC$5:AC375,Consolidado!$AC375,Consolidado!$D$5:D375,"*"&amp;V$3&amp;"*")=1,1,0),0))</f>
        <v>0</v>
      </c>
      <c r="W375" s="0" t="n">
        <f aca="false">IF(OR(W$3="",Consolidado!$D375=""),0,IF(ISNUMBER(SEARCH(W$3,Consolidado!$D375)),IF(COUNTIFS(Consolidado!$AC$5:AC375,Consolidado!$AC375,Consolidado!$D$5:D375,"*"&amp;W$3&amp;"*")=1,1,0),0))</f>
        <v>0</v>
      </c>
      <c r="X375" s="0" t="n">
        <f aca="false">IF(OR(X$3="",Consolidado!$D375=""),0,IF(ISNUMBER(SEARCH(X$3,Consolidado!$D375)),IF(COUNTIFS(Consolidado!$AC$5:AC375,Consolidado!$AC375,Consolidado!$D$5:D375,"*"&amp;X$3&amp;"*")=1,1,0),0))</f>
        <v>0</v>
      </c>
      <c r="Y375" s="0" t="n">
        <f aca="false">IF(OR(Y$3="",Consolidado!$D375=""),0,IF(ISNUMBER(SEARCH(Y$3,Consolidado!$D375)),IF(COUNTIFS(Consolidado!$AC$5:AC375,Consolidado!$AC375,Consolidado!$D$5:D375,"*"&amp;Y$3&amp;"*")=1,1,0),0))</f>
        <v>0</v>
      </c>
      <c r="Z375" s="0" t="n">
        <f aca="false">IF(OR(Z$3="",Consolidado!$D375=""),0,IF(ISNUMBER(SEARCH(Z$3,Consolidado!$D375)),IF(COUNTIFS(Consolidado!$AC$5:AC375,Consolidado!$AC375,Consolidado!$D$5:D375,"*"&amp;Z$3&amp;"*")=1,1,0),0))</f>
        <v>0</v>
      </c>
      <c r="AA375" s="0" t="n">
        <f aca="false">IF(OR(AA$3="",Consolidado!$D375=""),0,IF(ISNUMBER(SEARCH(AA$3,Consolidado!$D375)),IF(COUNTIFS(Consolidado!$AC$5:AC375,Consolidado!$AC375,Consolidado!$D$5:D375,"*"&amp;AA$3&amp;"*")=1,1,0),0))</f>
        <v>0</v>
      </c>
      <c r="AB375" s="0" t="n">
        <f aca="false">IF(OR(AB$3="",Consolidado!$D375=""),0,IF(ISNUMBER(SEARCH(AB$3,Consolidado!$D375)),IF(COUNTIFS(Consolidado!$AC$5:AC375,Consolidado!$AC375,Consolidado!$D$5:D375,"*"&amp;AB$3&amp;"*")=1,1,0),0))</f>
        <v>0</v>
      </c>
      <c r="AC375" s="0" t="n">
        <f aca="false">IF(OR(AC$3="",Consolidado!$D375=""),0,IF(ISNUMBER(SEARCH(AC$3,Consolidado!$D375)),IF(COUNTIFS(Consolidado!$AC$5:AC375,Consolidado!$AC375,Consolidado!$D$5:D375,"*"&amp;AC$3&amp;"*")=1,1,0),0))</f>
        <v>0</v>
      </c>
      <c r="AD375" s="0" t="n">
        <f aca="false">IF(OR(AD$3="",Consolidado!$D375=""),0,IF(ISNUMBER(SEARCH(AD$3,Consolidado!$D375)),IF(COUNTIFS(Consolidado!$AC$5:AC375,Consolidado!$AC375,Consolidado!$D$5:D375,"*"&amp;AD$3&amp;"*")=1,1,0),0))</f>
        <v>0</v>
      </c>
      <c r="AE375" s="0" t="n">
        <f aca="false">IF(OR(AE$3="",Consolidado!$D375=""),0,IF(ISNUMBER(SEARCH(AE$3,Consolidado!$D375)),IF(COUNTIFS(Consolidado!$AC$5:AC375,Consolidado!$AC375,Consolidado!$D$5:D375,"*"&amp;AE$3&amp;"*")=1,1,0),0))</f>
        <v>0</v>
      </c>
      <c r="AF375" s="0" t="n">
        <f aca="false">IF(OR(AF$3="",Consolidado!$D375=""),0,IF(ISNUMBER(SEARCH(AF$3,Consolidado!$D375)),IF(COUNTIFS(Consolidado!$AC$5:AC375,Consolidado!$AC375,Consolidado!$D$5:D375,"*"&amp;AF$3&amp;"*")=1,1,0),0))</f>
        <v>0</v>
      </c>
      <c r="AG375" s="0" t="n">
        <f aca="false">IF(OR(AG$3="",Consolidado!$D375=""),0,IF(ISNUMBER(SEARCH(AG$3,Consolidado!$D375)),IF(COUNTIFS(Consolidado!$AC$5:AC375,Consolidado!$AC375,Consolidado!$D$5:D375,"*"&amp;AG$3&amp;"*")=1,1,0),0))</f>
        <v>0</v>
      </c>
      <c r="AH375" s="0" t="n">
        <f aca="false">IF(OR(AH$3="",Consolidado!$D375=""),0,IF(ISNUMBER(SEARCH(AH$3,Consolidado!$D375)),IF(COUNTIFS(Consolidado!$AC$5:AC375,Consolidado!$AC375,Consolidado!$D$5:D375,"*"&amp;AH$3&amp;"*")=1,1,0),0))</f>
        <v>0</v>
      </c>
      <c r="AI375" s="0" t="n">
        <f aca="false">IF(OR(AI$3="",Consolidado!$D375=""),0,IF(ISNUMBER(SEARCH(AI$3,Consolidado!$D375)),IF(COUNTIFS(Consolidado!$AC$5:AC375,Consolidado!$AC375,Consolidado!$D$5:D375,"*"&amp;AI$3&amp;"*")=1,1,0),0))</f>
        <v>0</v>
      </c>
      <c r="AJ375" s="0" t="n">
        <f aca="false">IF(OR(AJ$3="",Consolidado!$D375=""),0,IF(ISNUMBER(SEARCH(AJ$3,Consolidado!$D375)),IF(COUNTIFS(Consolidado!$AC$5:AC375,Consolidado!$AC375,Consolidado!$D$5:D375,"*"&amp;AJ$3&amp;"*")=1,1,0),0))</f>
        <v>0</v>
      </c>
      <c r="AK375" s="0" t="n">
        <f aca="false">IF(OR(AK$3="",Consolidado!$D375=""),0,IF(ISNUMBER(SEARCH(AK$3,Consolidado!$D375)),IF(COUNTIFS(Consolidado!$AC$5:AC375,Consolidado!$AC375,Consolidado!$D$5:D375,"*"&amp;AK$3&amp;"*")=1,1,0),0))</f>
        <v>0</v>
      </c>
      <c r="AL375" s="0" t="n">
        <f aca="false">IF(OR(AL$3="",Consolidado!$D375=""),0,IF(ISNUMBER(SEARCH(AL$3,Consolidado!$D375)),IF(COUNTIFS(Consolidado!$AC$5:AC375,Consolidado!$AC375,Consolidado!$D$5:D375,"*"&amp;AL$3&amp;"*")=1,1,0),0))</f>
        <v>0</v>
      </c>
      <c r="AM375" s="0" t="n">
        <f aca="false">IF(OR(AM$3="",Consolidado!$D375=""),0,IF(ISNUMBER(SEARCH(AM$3,Consolidado!$D375)),IF(COUNTIFS(Consolidado!$AC$5:AC375,Consolidado!$AC375,Consolidado!$D$5:D375,"*"&amp;AM$3&amp;"*")=1,1,0),0))</f>
        <v>0</v>
      </c>
      <c r="AN375" s="0" t="n">
        <f aca="false">IF(OR(AN$3="",Consolidado!$D375=""),0,IF(ISNUMBER(SEARCH(AN$3,Consolidado!$D375)),IF(COUNTIFS(Consolidado!$AC$5:AC375,Consolidado!$AC375,Consolidado!$D$5:D375,"*"&amp;AN$3&amp;"*")=1,1,0),0))</f>
        <v>0</v>
      </c>
      <c r="AO375" s="0" t="n">
        <f aca="false">IF(OR(AO$3="",Consolidado!$D375=""),0,IF(ISNUMBER(SEARCH(AO$3,Consolidado!$D375)),IF(COUNTIFS(Consolidado!$AC$5:AC375,Consolidado!$AC375,Consolidado!$D$5:D375,"*"&amp;AO$3&amp;"*")=1,1,0),0))</f>
        <v>0</v>
      </c>
    </row>
    <row r="376" customFormat="false" ht="15" hidden="false" customHeight="false" outlineLevel="0" collapsed="false">
      <c r="B376" s="0" t="n">
        <f aca="false">IF(OR(B$3="",Consolidado!$D376=""),0,IF(ISNUMBER(SEARCH(B$3,Consolidado!$D376)),IF(COUNTIFS(Consolidado!$AC$5:AC376,Consolidado!$AC376,Consolidado!$D$5:D376,"*"&amp;B$3&amp;"*")=1,1,0),0))</f>
        <v>0</v>
      </c>
      <c r="C376" s="0" t="n">
        <f aca="false">IF(OR(C$3="",Consolidado!$D376=""),0,IF(ISNUMBER(SEARCH(C$3,Consolidado!$D376)),IF(COUNTIFS(Consolidado!$AC$5:AC376,Consolidado!$AC376,Consolidado!$D$5:D376,"*"&amp;C$3&amp;"*")=1,1,0),0))</f>
        <v>0</v>
      </c>
      <c r="D376" s="0" t="n">
        <f aca="false">IF(OR(D$3="",Consolidado!$D376=""),0,IF(ISNUMBER(SEARCH(D$3,Consolidado!$D376)),IF(COUNTIFS(Consolidado!$AC$5:AC376,Consolidado!$AC376,Consolidado!$D$5:D376,"*"&amp;D$3&amp;"*")=1,1,0),0))</f>
        <v>0</v>
      </c>
      <c r="E376" s="0" t="n">
        <f aca="false">IF(OR(E$3="",Consolidado!$D376=""),0,IF(ISNUMBER(SEARCH(E$3,Consolidado!$D376)),IF(COUNTIFS(Consolidado!$AC$5:AC376,Consolidado!$AC376,Consolidado!$D$5:D376,"*"&amp;E$3&amp;"*")=1,1,0),0))</f>
        <v>0</v>
      </c>
      <c r="F376" s="0" t="n">
        <f aca="false">IF(OR(F$3="",Consolidado!$D376=""),0,IF(ISNUMBER(SEARCH(F$3,Consolidado!$D376)),IF(COUNTIFS(Consolidado!$AC$5:AC376,Consolidado!$AC376,Consolidado!$D$5:D376,"*"&amp;F$3&amp;"*")=1,1,0),0))</f>
        <v>0</v>
      </c>
      <c r="G376" s="0" t="n">
        <f aca="false">IF(OR(G$3="",Consolidado!$D376=""),0,IF(ISNUMBER(SEARCH(G$3,Consolidado!$D376)),IF(COUNTIFS(Consolidado!$AC$5:AC376,Consolidado!$AC376,Consolidado!$D$5:D376,"*"&amp;G$3&amp;"*")=1,1,0),0))</f>
        <v>0</v>
      </c>
      <c r="H376" s="0" t="n">
        <f aca="false">IF(OR(H$3="",Consolidado!$D376=""),0,IF(ISNUMBER(SEARCH(H$3,Consolidado!$D376)),IF(COUNTIFS(Consolidado!$AC$5:AC376,Consolidado!$AC376,Consolidado!$D$5:D376,"*"&amp;H$3&amp;"*")=1,1,0),0))</f>
        <v>0</v>
      </c>
      <c r="I376" s="0" t="n">
        <f aca="false">IF(OR(I$3="",Consolidado!$D376=""),0,IF(ISNUMBER(SEARCH(I$3,Consolidado!$D376)),IF(COUNTIFS(Consolidado!$AC$5:AC376,Consolidado!$AC376,Consolidado!$D$5:D376,"*"&amp;I$3&amp;"*")=1,1,0),0))</f>
        <v>0</v>
      </c>
      <c r="J376" s="0" t="n">
        <f aca="false">IF(OR(J$3="",Consolidado!$D376=""),0,IF(ISNUMBER(SEARCH(J$3,Consolidado!$D376)),IF(COUNTIFS(Consolidado!$AC$5:AC376,Consolidado!$AC376,Consolidado!$D$5:D376,"*"&amp;J$3&amp;"*")=1,1,0),0))</f>
        <v>0</v>
      </c>
      <c r="K376" s="0" t="n">
        <f aca="false">IF(OR(K$3="",Consolidado!$D376=""),0,IF(ISNUMBER(SEARCH(K$3,Consolidado!$D376)),IF(COUNTIFS(Consolidado!$AC$5:AC376,Consolidado!$AC376,Consolidado!$D$5:D376,"*"&amp;K$3&amp;"*")=1,1,0),0))</f>
        <v>0</v>
      </c>
      <c r="L376" s="0" t="n">
        <f aca="false">IF(OR(L$3="",Consolidado!$D376=""),0,IF(ISNUMBER(SEARCH(L$3,Consolidado!$D376)),IF(COUNTIFS(Consolidado!$AC$5:AC376,Consolidado!$AC376,Consolidado!$D$5:D376,"*"&amp;L$3&amp;"*")=1,1,0),0))</f>
        <v>0</v>
      </c>
      <c r="M376" s="0" t="n">
        <f aca="false">IF(OR(M$3="",Consolidado!$D376=""),0,IF(ISNUMBER(SEARCH(M$3,Consolidado!$D376)),IF(COUNTIFS(Consolidado!$AC$5:AC376,Consolidado!$AC376,Consolidado!$D$5:D376,"*"&amp;M$3&amp;"*")=1,1,0),0))</f>
        <v>0</v>
      </c>
      <c r="N376" s="0" t="n">
        <f aca="false">IF(OR(N$3="",Consolidado!$D376=""),0,IF(ISNUMBER(SEARCH(N$3,Consolidado!$D376)),IF(COUNTIFS(Consolidado!$AC$5:AC376,Consolidado!$AC376,Consolidado!$D$5:D376,"*"&amp;N$3&amp;"*")=1,1,0),0))</f>
        <v>0</v>
      </c>
      <c r="O376" s="0" t="n">
        <f aca="false">IF(OR(O$3="",Consolidado!$D376=""),0,IF(ISNUMBER(SEARCH(O$3,Consolidado!$D376)),IF(COUNTIFS(Consolidado!$AC$5:AC376,Consolidado!$AC376,Consolidado!$D$5:D376,"*"&amp;O$3&amp;"*")=1,1,0),0))</f>
        <v>0</v>
      </c>
      <c r="P376" s="0" t="n">
        <f aca="false">IF(OR(P$3="",Consolidado!$D376=""),0,IF(ISNUMBER(SEARCH(P$3,Consolidado!$D376)),IF(COUNTIFS(Consolidado!$AC$5:AC376,Consolidado!$AC376,Consolidado!$D$5:D376,"*"&amp;P$3&amp;"*")=1,1,0),0))</f>
        <v>0</v>
      </c>
      <c r="Q376" s="0" t="n">
        <f aca="false">IF(OR(Q$3="",Consolidado!$D376=""),0,IF(ISNUMBER(SEARCH(Q$3,Consolidado!$D376)),IF(COUNTIFS(Consolidado!$AC$5:AC376,Consolidado!$AC376,Consolidado!$D$5:D376,"*"&amp;Q$3&amp;"*")=1,1,0),0))</f>
        <v>0</v>
      </c>
      <c r="R376" s="0" t="n">
        <f aca="false">IF(OR(R$3="",Consolidado!$D376=""),0,IF(ISNUMBER(SEARCH(R$3,Consolidado!$D376)),IF(COUNTIFS(Consolidado!$AC$5:AC376,Consolidado!$AC376,Consolidado!$D$5:D376,"*"&amp;R$3&amp;"*")=1,1,0),0))</f>
        <v>0</v>
      </c>
      <c r="S376" s="0" t="n">
        <f aca="false">IF(OR(S$3="",Consolidado!$D376=""),0,IF(ISNUMBER(SEARCH(S$3,Consolidado!$D376)),IF(COUNTIFS(Consolidado!$AC$5:AC376,Consolidado!$AC376,Consolidado!$D$5:D376,"*"&amp;S$3&amp;"*")=1,1,0),0))</f>
        <v>0</v>
      </c>
      <c r="T376" s="0" t="n">
        <f aca="false">IF(OR(T$3="",Consolidado!$D376=""),0,IF(ISNUMBER(SEARCH(T$3,Consolidado!$D376)),IF(COUNTIFS(Consolidado!$AC$5:AC376,Consolidado!$AC376,Consolidado!$D$5:D376,"*"&amp;T$3&amp;"*")=1,1,0),0))</f>
        <v>0</v>
      </c>
      <c r="U376" s="0" t="n">
        <f aca="false">IF(OR(U$3="",Consolidado!$D376=""),0,IF(ISNUMBER(SEARCH(U$3,Consolidado!$D376)),IF(COUNTIFS(Consolidado!$AC$5:AC376,Consolidado!$AC376,Consolidado!$D$5:D376,"*"&amp;U$3&amp;"*")=1,1,0),0))</f>
        <v>0</v>
      </c>
      <c r="V376" s="0" t="n">
        <f aca="false">IF(OR(V$3="",Consolidado!$D376=""),0,IF(ISNUMBER(SEARCH(V$3,Consolidado!$D376)),IF(COUNTIFS(Consolidado!$AC$5:AC376,Consolidado!$AC376,Consolidado!$D$5:D376,"*"&amp;V$3&amp;"*")=1,1,0),0))</f>
        <v>0</v>
      </c>
      <c r="W376" s="0" t="n">
        <f aca="false">IF(OR(W$3="",Consolidado!$D376=""),0,IF(ISNUMBER(SEARCH(W$3,Consolidado!$D376)),IF(COUNTIFS(Consolidado!$AC$5:AC376,Consolidado!$AC376,Consolidado!$D$5:D376,"*"&amp;W$3&amp;"*")=1,1,0),0))</f>
        <v>0</v>
      </c>
      <c r="X376" s="0" t="n">
        <f aca="false">IF(OR(X$3="",Consolidado!$D376=""),0,IF(ISNUMBER(SEARCH(X$3,Consolidado!$D376)),IF(COUNTIFS(Consolidado!$AC$5:AC376,Consolidado!$AC376,Consolidado!$D$5:D376,"*"&amp;X$3&amp;"*")=1,1,0),0))</f>
        <v>0</v>
      </c>
      <c r="Y376" s="0" t="n">
        <f aca="false">IF(OR(Y$3="",Consolidado!$D376=""),0,IF(ISNUMBER(SEARCH(Y$3,Consolidado!$D376)),IF(COUNTIFS(Consolidado!$AC$5:AC376,Consolidado!$AC376,Consolidado!$D$5:D376,"*"&amp;Y$3&amp;"*")=1,1,0),0))</f>
        <v>0</v>
      </c>
      <c r="Z376" s="0" t="n">
        <f aca="false">IF(OR(Z$3="",Consolidado!$D376=""),0,IF(ISNUMBER(SEARCH(Z$3,Consolidado!$D376)),IF(COUNTIFS(Consolidado!$AC$5:AC376,Consolidado!$AC376,Consolidado!$D$5:D376,"*"&amp;Z$3&amp;"*")=1,1,0),0))</f>
        <v>0</v>
      </c>
      <c r="AA376" s="0" t="n">
        <f aca="false">IF(OR(AA$3="",Consolidado!$D376=""),0,IF(ISNUMBER(SEARCH(AA$3,Consolidado!$D376)),IF(COUNTIFS(Consolidado!$AC$5:AC376,Consolidado!$AC376,Consolidado!$D$5:D376,"*"&amp;AA$3&amp;"*")=1,1,0),0))</f>
        <v>0</v>
      </c>
      <c r="AB376" s="0" t="n">
        <f aca="false">IF(OR(AB$3="",Consolidado!$D376=""),0,IF(ISNUMBER(SEARCH(AB$3,Consolidado!$D376)),IF(COUNTIFS(Consolidado!$AC$5:AC376,Consolidado!$AC376,Consolidado!$D$5:D376,"*"&amp;AB$3&amp;"*")=1,1,0),0))</f>
        <v>0</v>
      </c>
      <c r="AC376" s="0" t="n">
        <f aca="false">IF(OR(AC$3="",Consolidado!$D376=""),0,IF(ISNUMBER(SEARCH(AC$3,Consolidado!$D376)),IF(COUNTIFS(Consolidado!$AC$5:AC376,Consolidado!$AC376,Consolidado!$D$5:D376,"*"&amp;AC$3&amp;"*")=1,1,0),0))</f>
        <v>0</v>
      </c>
      <c r="AD376" s="0" t="n">
        <f aca="false">IF(OR(AD$3="",Consolidado!$D376=""),0,IF(ISNUMBER(SEARCH(AD$3,Consolidado!$D376)),IF(COUNTIFS(Consolidado!$AC$5:AC376,Consolidado!$AC376,Consolidado!$D$5:D376,"*"&amp;AD$3&amp;"*")=1,1,0),0))</f>
        <v>0</v>
      </c>
      <c r="AE376" s="0" t="n">
        <f aca="false">IF(OR(AE$3="",Consolidado!$D376=""),0,IF(ISNUMBER(SEARCH(AE$3,Consolidado!$D376)),IF(COUNTIFS(Consolidado!$AC$5:AC376,Consolidado!$AC376,Consolidado!$D$5:D376,"*"&amp;AE$3&amp;"*")=1,1,0),0))</f>
        <v>0</v>
      </c>
      <c r="AF376" s="0" t="n">
        <f aca="false">IF(OR(AF$3="",Consolidado!$D376=""),0,IF(ISNUMBER(SEARCH(AF$3,Consolidado!$D376)),IF(COUNTIFS(Consolidado!$AC$5:AC376,Consolidado!$AC376,Consolidado!$D$5:D376,"*"&amp;AF$3&amp;"*")=1,1,0),0))</f>
        <v>0</v>
      </c>
      <c r="AG376" s="0" t="n">
        <f aca="false">IF(OR(AG$3="",Consolidado!$D376=""),0,IF(ISNUMBER(SEARCH(AG$3,Consolidado!$D376)),IF(COUNTIFS(Consolidado!$AC$5:AC376,Consolidado!$AC376,Consolidado!$D$5:D376,"*"&amp;AG$3&amp;"*")=1,1,0),0))</f>
        <v>0</v>
      </c>
      <c r="AH376" s="0" t="n">
        <f aca="false">IF(OR(AH$3="",Consolidado!$D376=""),0,IF(ISNUMBER(SEARCH(AH$3,Consolidado!$D376)),IF(COUNTIFS(Consolidado!$AC$5:AC376,Consolidado!$AC376,Consolidado!$D$5:D376,"*"&amp;AH$3&amp;"*")=1,1,0),0))</f>
        <v>0</v>
      </c>
      <c r="AI376" s="0" t="n">
        <f aca="false">IF(OR(AI$3="",Consolidado!$D376=""),0,IF(ISNUMBER(SEARCH(AI$3,Consolidado!$D376)),IF(COUNTIFS(Consolidado!$AC$5:AC376,Consolidado!$AC376,Consolidado!$D$5:D376,"*"&amp;AI$3&amp;"*")=1,1,0),0))</f>
        <v>0</v>
      </c>
      <c r="AJ376" s="0" t="n">
        <f aca="false">IF(OR(AJ$3="",Consolidado!$D376=""),0,IF(ISNUMBER(SEARCH(AJ$3,Consolidado!$D376)),IF(COUNTIFS(Consolidado!$AC$5:AC376,Consolidado!$AC376,Consolidado!$D$5:D376,"*"&amp;AJ$3&amp;"*")=1,1,0),0))</f>
        <v>0</v>
      </c>
      <c r="AK376" s="0" t="n">
        <f aca="false">IF(OR(AK$3="",Consolidado!$D376=""),0,IF(ISNUMBER(SEARCH(AK$3,Consolidado!$D376)),IF(COUNTIFS(Consolidado!$AC$5:AC376,Consolidado!$AC376,Consolidado!$D$5:D376,"*"&amp;AK$3&amp;"*")=1,1,0),0))</f>
        <v>0</v>
      </c>
      <c r="AL376" s="0" t="n">
        <f aca="false">IF(OR(AL$3="",Consolidado!$D376=""),0,IF(ISNUMBER(SEARCH(AL$3,Consolidado!$D376)),IF(COUNTIFS(Consolidado!$AC$5:AC376,Consolidado!$AC376,Consolidado!$D$5:D376,"*"&amp;AL$3&amp;"*")=1,1,0),0))</f>
        <v>0</v>
      </c>
      <c r="AM376" s="0" t="n">
        <f aca="false">IF(OR(AM$3="",Consolidado!$D376=""),0,IF(ISNUMBER(SEARCH(AM$3,Consolidado!$D376)),IF(COUNTIFS(Consolidado!$AC$5:AC376,Consolidado!$AC376,Consolidado!$D$5:D376,"*"&amp;AM$3&amp;"*")=1,1,0),0))</f>
        <v>0</v>
      </c>
      <c r="AN376" s="0" t="n">
        <f aca="false">IF(OR(AN$3="",Consolidado!$D376=""),0,IF(ISNUMBER(SEARCH(AN$3,Consolidado!$D376)),IF(COUNTIFS(Consolidado!$AC$5:AC376,Consolidado!$AC376,Consolidado!$D$5:D376,"*"&amp;AN$3&amp;"*")=1,1,0),0))</f>
        <v>0</v>
      </c>
      <c r="AO376" s="0" t="n">
        <f aca="false">IF(OR(AO$3="",Consolidado!$D376=""),0,IF(ISNUMBER(SEARCH(AO$3,Consolidado!$D376)),IF(COUNTIFS(Consolidado!$AC$5:AC376,Consolidado!$AC376,Consolidado!$D$5:D376,"*"&amp;AO$3&amp;"*")=1,1,0),0))</f>
        <v>0</v>
      </c>
    </row>
    <row r="377" customFormat="false" ht="15" hidden="false" customHeight="false" outlineLevel="0" collapsed="false">
      <c r="B377" s="0" t="n">
        <f aca="false">IF(OR(B$3="",Consolidado!$D377=""),0,IF(ISNUMBER(SEARCH(B$3,Consolidado!$D377)),IF(COUNTIFS(Consolidado!$AC$5:AC377,Consolidado!$AC377,Consolidado!$D$5:D377,"*"&amp;B$3&amp;"*")=1,1,0),0))</f>
        <v>0</v>
      </c>
      <c r="C377" s="0" t="n">
        <f aca="false">IF(OR(C$3="",Consolidado!$D377=""),0,IF(ISNUMBER(SEARCH(C$3,Consolidado!$D377)),IF(COUNTIFS(Consolidado!$AC$5:AC377,Consolidado!$AC377,Consolidado!$D$5:D377,"*"&amp;C$3&amp;"*")=1,1,0),0))</f>
        <v>0</v>
      </c>
      <c r="D377" s="0" t="n">
        <f aca="false">IF(OR(D$3="",Consolidado!$D377=""),0,IF(ISNUMBER(SEARCH(D$3,Consolidado!$D377)),IF(COUNTIFS(Consolidado!$AC$5:AC377,Consolidado!$AC377,Consolidado!$D$5:D377,"*"&amp;D$3&amp;"*")=1,1,0),0))</f>
        <v>0</v>
      </c>
      <c r="E377" s="0" t="n">
        <f aca="false">IF(OR(E$3="",Consolidado!$D377=""),0,IF(ISNUMBER(SEARCH(E$3,Consolidado!$D377)),IF(COUNTIFS(Consolidado!$AC$5:AC377,Consolidado!$AC377,Consolidado!$D$5:D377,"*"&amp;E$3&amp;"*")=1,1,0),0))</f>
        <v>0</v>
      </c>
      <c r="F377" s="0" t="n">
        <f aca="false">IF(OR(F$3="",Consolidado!$D377=""),0,IF(ISNUMBER(SEARCH(F$3,Consolidado!$D377)),IF(COUNTIFS(Consolidado!$AC$5:AC377,Consolidado!$AC377,Consolidado!$D$5:D377,"*"&amp;F$3&amp;"*")=1,1,0),0))</f>
        <v>0</v>
      </c>
      <c r="G377" s="0" t="n">
        <f aca="false">IF(OR(G$3="",Consolidado!$D377=""),0,IF(ISNUMBER(SEARCH(G$3,Consolidado!$D377)),IF(COUNTIFS(Consolidado!$AC$5:AC377,Consolidado!$AC377,Consolidado!$D$5:D377,"*"&amp;G$3&amp;"*")=1,1,0),0))</f>
        <v>0</v>
      </c>
      <c r="H377" s="0" t="n">
        <f aca="false">IF(OR(H$3="",Consolidado!$D377=""),0,IF(ISNUMBER(SEARCH(H$3,Consolidado!$D377)),IF(COUNTIFS(Consolidado!$AC$5:AC377,Consolidado!$AC377,Consolidado!$D$5:D377,"*"&amp;H$3&amp;"*")=1,1,0),0))</f>
        <v>0</v>
      </c>
      <c r="I377" s="0" t="n">
        <f aca="false">IF(OR(I$3="",Consolidado!$D377=""),0,IF(ISNUMBER(SEARCH(I$3,Consolidado!$D377)),IF(COUNTIFS(Consolidado!$AC$5:AC377,Consolidado!$AC377,Consolidado!$D$5:D377,"*"&amp;I$3&amp;"*")=1,1,0),0))</f>
        <v>0</v>
      </c>
      <c r="J377" s="0" t="n">
        <f aca="false">IF(OR(J$3="",Consolidado!$D377=""),0,IF(ISNUMBER(SEARCH(J$3,Consolidado!$D377)),IF(COUNTIFS(Consolidado!$AC$5:AC377,Consolidado!$AC377,Consolidado!$D$5:D377,"*"&amp;J$3&amp;"*")=1,1,0),0))</f>
        <v>0</v>
      </c>
      <c r="K377" s="0" t="n">
        <f aca="false">IF(OR(K$3="",Consolidado!$D377=""),0,IF(ISNUMBER(SEARCH(K$3,Consolidado!$D377)),IF(COUNTIFS(Consolidado!$AC$5:AC377,Consolidado!$AC377,Consolidado!$D$5:D377,"*"&amp;K$3&amp;"*")=1,1,0),0))</f>
        <v>0</v>
      </c>
      <c r="L377" s="0" t="n">
        <f aca="false">IF(OR(L$3="",Consolidado!$D377=""),0,IF(ISNUMBER(SEARCH(L$3,Consolidado!$D377)),IF(COUNTIFS(Consolidado!$AC$5:AC377,Consolidado!$AC377,Consolidado!$D$5:D377,"*"&amp;L$3&amp;"*")=1,1,0),0))</f>
        <v>0</v>
      </c>
      <c r="M377" s="0" t="n">
        <f aca="false">IF(OR(M$3="",Consolidado!$D377=""),0,IF(ISNUMBER(SEARCH(M$3,Consolidado!$D377)),IF(COUNTIFS(Consolidado!$AC$5:AC377,Consolidado!$AC377,Consolidado!$D$5:D377,"*"&amp;M$3&amp;"*")=1,1,0),0))</f>
        <v>0</v>
      </c>
      <c r="N377" s="0" t="n">
        <f aca="false">IF(OR(N$3="",Consolidado!$D377=""),0,IF(ISNUMBER(SEARCH(N$3,Consolidado!$D377)),IF(COUNTIFS(Consolidado!$AC$5:AC377,Consolidado!$AC377,Consolidado!$D$5:D377,"*"&amp;N$3&amp;"*")=1,1,0),0))</f>
        <v>0</v>
      </c>
      <c r="O377" s="0" t="n">
        <f aca="false">IF(OR(O$3="",Consolidado!$D377=""),0,IF(ISNUMBER(SEARCH(O$3,Consolidado!$D377)),IF(COUNTIFS(Consolidado!$AC$5:AC377,Consolidado!$AC377,Consolidado!$D$5:D377,"*"&amp;O$3&amp;"*")=1,1,0),0))</f>
        <v>0</v>
      </c>
      <c r="P377" s="0" t="n">
        <f aca="false">IF(OR(P$3="",Consolidado!$D377=""),0,IF(ISNUMBER(SEARCH(P$3,Consolidado!$D377)),IF(COUNTIFS(Consolidado!$AC$5:AC377,Consolidado!$AC377,Consolidado!$D$5:D377,"*"&amp;P$3&amp;"*")=1,1,0),0))</f>
        <v>0</v>
      </c>
      <c r="Q377" s="0" t="n">
        <f aca="false">IF(OR(Q$3="",Consolidado!$D377=""),0,IF(ISNUMBER(SEARCH(Q$3,Consolidado!$D377)),IF(COUNTIFS(Consolidado!$AC$5:AC377,Consolidado!$AC377,Consolidado!$D$5:D377,"*"&amp;Q$3&amp;"*")=1,1,0),0))</f>
        <v>0</v>
      </c>
      <c r="R377" s="0" t="n">
        <f aca="false">IF(OR(R$3="",Consolidado!$D377=""),0,IF(ISNUMBER(SEARCH(R$3,Consolidado!$D377)),IF(COUNTIFS(Consolidado!$AC$5:AC377,Consolidado!$AC377,Consolidado!$D$5:D377,"*"&amp;R$3&amp;"*")=1,1,0),0))</f>
        <v>0</v>
      </c>
      <c r="S377" s="0" t="n">
        <f aca="false">IF(OR(S$3="",Consolidado!$D377=""),0,IF(ISNUMBER(SEARCH(S$3,Consolidado!$D377)),IF(COUNTIFS(Consolidado!$AC$5:AC377,Consolidado!$AC377,Consolidado!$D$5:D377,"*"&amp;S$3&amp;"*")=1,1,0),0))</f>
        <v>0</v>
      </c>
      <c r="T377" s="0" t="n">
        <f aca="false">IF(OR(T$3="",Consolidado!$D377=""),0,IF(ISNUMBER(SEARCH(T$3,Consolidado!$D377)),IF(COUNTIFS(Consolidado!$AC$5:AC377,Consolidado!$AC377,Consolidado!$D$5:D377,"*"&amp;T$3&amp;"*")=1,1,0),0))</f>
        <v>0</v>
      </c>
      <c r="U377" s="0" t="n">
        <f aca="false">IF(OR(U$3="",Consolidado!$D377=""),0,IF(ISNUMBER(SEARCH(U$3,Consolidado!$D377)),IF(COUNTIFS(Consolidado!$AC$5:AC377,Consolidado!$AC377,Consolidado!$D$5:D377,"*"&amp;U$3&amp;"*")=1,1,0),0))</f>
        <v>0</v>
      </c>
      <c r="V377" s="0" t="n">
        <f aca="false">IF(OR(V$3="",Consolidado!$D377=""),0,IF(ISNUMBER(SEARCH(V$3,Consolidado!$D377)),IF(COUNTIFS(Consolidado!$AC$5:AC377,Consolidado!$AC377,Consolidado!$D$5:D377,"*"&amp;V$3&amp;"*")=1,1,0),0))</f>
        <v>0</v>
      </c>
      <c r="W377" s="0" t="n">
        <f aca="false">IF(OR(W$3="",Consolidado!$D377=""),0,IF(ISNUMBER(SEARCH(W$3,Consolidado!$D377)),IF(COUNTIFS(Consolidado!$AC$5:AC377,Consolidado!$AC377,Consolidado!$D$5:D377,"*"&amp;W$3&amp;"*")=1,1,0),0))</f>
        <v>0</v>
      </c>
      <c r="X377" s="0" t="n">
        <f aca="false">IF(OR(X$3="",Consolidado!$D377=""),0,IF(ISNUMBER(SEARCH(X$3,Consolidado!$D377)),IF(COUNTIFS(Consolidado!$AC$5:AC377,Consolidado!$AC377,Consolidado!$D$5:D377,"*"&amp;X$3&amp;"*")=1,1,0),0))</f>
        <v>0</v>
      </c>
      <c r="Y377" s="0" t="n">
        <f aca="false">IF(OR(Y$3="",Consolidado!$D377=""),0,IF(ISNUMBER(SEARCH(Y$3,Consolidado!$D377)),IF(COUNTIFS(Consolidado!$AC$5:AC377,Consolidado!$AC377,Consolidado!$D$5:D377,"*"&amp;Y$3&amp;"*")=1,1,0),0))</f>
        <v>0</v>
      </c>
      <c r="Z377" s="0" t="n">
        <f aca="false">IF(OR(Z$3="",Consolidado!$D377=""),0,IF(ISNUMBER(SEARCH(Z$3,Consolidado!$D377)),IF(COUNTIFS(Consolidado!$AC$5:AC377,Consolidado!$AC377,Consolidado!$D$5:D377,"*"&amp;Z$3&amp;"*")=1,1,0),0))</f>
        <v>0</v>
      </c>
      <c r="AA377" s="0" t="n">
        <f aca="false">IF(OR(AA$3="",Consolidado!$D377=""),0,IF(ISNUMBER(SEARCH(AA$3,Consolidado!$D377)),IF(COUNTIFS(Consolidado!$AC$5:AC377,Consolidado!$AC377,Consolidado!$D$5:D377,"*"&amp;AA$3&amp;"*")=1,1,0),0))</f>
        <v>0</v>
      </c>
      <c r="AB377" s="0" t="n">
        <f aca="false">IF(OR(AB$3="",Consolidado!$D377=""),0,IF(ISNUMBER(SEARCH(AB$3,Consolidado!$D377)),IF(COUNTIFS(Consolidado!$AC$5:AC377,Consolidado!$AC377,Consolidado!$D$5:D377,"*"&amp;AB$3&amp;"*")=1,1,0),0))</f>
        <v>0</v>
      </c>
      <c r="AC377" s="0" t="n">
        <f aca="false">IF(OR(AC$3="",Consolidado!$D377=""),0,IF(ISNUMBER(SEARCH(AC$3,Consolidado!$D377)),IF(COUNTIFS(Consolidado!$AC$5:AC377,Consolidado!$AC377,Consolidado!$D$5:D377,"*"&amp;AC$3&amp;"*")=1,1,0),0))</f>
        <v>0</v>
      </c>
      <c r="AD377" s="0" t="n">
        <f aca="false">IF(OR(AD$3="",Consolidado!$D377=""),0,IF(ISNUMBER(SEARCH(AD$3,Consolidado!$D377)),IF(COUNTIFS(Consolidado!$AC$5:AC377,Consolidado!$AC377,Consolidado!$D$5:D377,"*"&amp;AD$3&amp;"*")=1,1,0),0))</f>
        <v>0</v>
      </c>
      <c r="AE377" s="0" t="n">
        <f aca="false">IF(OR(AE$3="",Consolidado!$D377=""),0,IF(ISNUMBER(SEARCH(AE$3,Consolidado!$D377)),IF(COUNTIFS(Consolidado!$AC$5:AC377,Consolidado!$AC377,Consolidado!$D$5:D377,"*"&amp;AE$3&amp;"*")=1,1,0),0))</f>
        <v>0</v>
      </c>
      <c r="AF377" s="0" t="n">
        <f aca="false">IF(OR(AF$3="",Consolidado!$D377=""),0,IF(ISNUMBER(SEARCH(AF$3,Consolidado!$D377)),IF(COUNTIFS(Consolidado!$AC$5:AC377,Consolidado!$AC377,Consolidado!$D$5:D377,"*"&amp;AF$3&amp;"*")=1,1,0),0))</f>
        <v>0</v>
      </c>
      <c r="AG377" s="0" t="n">
        <f aca="false">IF(OR(AG$3="",Consolidado!$D377=""),0,IF(ISNUMBER(SEARCH(AG$3,Consolidado!$D377)),IF(COUNTIFS(Consolidado!$AC$5:AC377,Consolidado!$AC377,Consolidado!$D$5:D377,"*"&amp;AG$3&amp;"*")=1,1,0),0))</f>
        <v>0</v>
      </c>
      <c r="AH377" s="0" t="n">
        <f aca="false">IF(OR(AH$3="",Consolidado!$D377=""),0,IF(ISNUMBER(SEARCH(AH$3,Consolidado!$D377)),IF(COUNTIFS(Consolidado!$AC$5:AC377,Consolidado!$AC377,Consolidado!$D$5:D377,"*"&amp;AH$3&amp;"*")=1,1,0),0))</f>
        <v>0</v>
      </c>
      <c r="AI377" s="0" t="n">
        <f aca="false">IF(OR(AI$3="",Consolidado!$D377=""),0,IF(ISNUMBER(SEARCH(AI$3,Consolidado!$D377)),IF(COUNTIFS(Consolidado!$AC$5:AC377,Consolidado!$AC377,Consolidado!$D$5:D377,"*"&amp;AI$3&amp;"*")=1,1,0),0))</f>
        <v>0</v>
      </c>
      <c r="AJ377" s="0" t="n">
        <f aca="false">IF(OR(AJ$3="",Consolidado!$D377=""),0,IF(ISNUMBER(SEARCH(AJ$3,Consolidado!$D377)),IF(COUNTIFS(Consolidado!$AC$5:AC377,Consolidado!$AC377,Consolidado!$D$5:D377,"*"&amp;AJ$3&amp;"*")=1,1,0),0))</f>
        <v>0</v>
      </c>
      <c r="AK377" s="0" t="n">
        <f aca="false">IF(OR(AK$3="",Consolidado!$D377=""),0,IF(ISNUMBER(SEARCH(AK$3,Consolidado!$D377)),IF(COUNTIFS(Consolidado!$AC$5:AC377,Consolidado!$AC377,Consolidado!$D$5:D377,"*"&amp;AK$3&amp;"*")=1,1,0),0))</f>
        <v>0</v>
      </c>
      <c r="AL377" s="0" t="n">
        <f aca="false">IF(OR(AL$3="",Consolidado!$D377=""),0,IF(ISNUMBER(SEARCH(AL$3,Consolidado!$D377)),IF(COUNTIFS(Consolidado!$AC$5:AC377,Consolidado!$AC377,Consolidado!$D$5:D377,"*"&amp;AL$3&amp;"*")=1,1,0),0))</f>
        <v>0</v>
      </c>
      <c r="AM377" s="0" t="n">
        <f aca="false">IF(OR(AM$3="",Consolidado!$D377=""),0,IF(ISNUMBER(SEARCH(AM$3,Consolidado!$D377)),IF(COUNTIFS(Consolidado!$AC$5:AC377,Consolidado!$AC377,Consolidado!$D$5:D377,"*"&amp;AM$3&amp;"*")=1,1,0),0))</f>
        <v>0</v>
      </c>
      <c r="AN377" s="0" t="n">
        <f aca="false">IF(OR(AN$3="",Consolidado!$D377=""),0,IF(ISNUMBER(SEARCH(AN$3,Consolidado!$D377)),IF(COUNTIFS(Consolidado!$AC$5:AC377,Consolidado!$AC377,Consolidado!$D$5:D377,"*"&amp;AN$3&amp;"*")=1,1,0),0))</f>
        <v>0</v>
      </c>
      <c r="AO377" s="0" t="n">
        <f aca="false">IF(OR(AO$3="",Consolidado!$D377=""),0,IF(ISNUMBER(SEARCH(AO$3,Consolidado!$D377)),IF(COUNTIFS(Consolidado!$AC$5:AC377,Consolidado!$AC377,Consolidado!$D$5:D377,"*"&amp;AO$3&amp;"*")=1,1,0),0))</f>
        <v>0</v>
      </c>
    </row>
    <row r="378" customFormat="false" ht="15" hidden="false" customHeight="false" outlineLevel="0" collapsed="false">
      <c r="B378" s="0" t="n">
        <f aca="false">IF(OR(B$3="",Consolidado!$D378=""),0,IF(ISNUMBER(SEARCH(B$3,Consolidado!$D378)),IF(COUNTIFS(Consolidado!$AC$5:AC378,Consolidado!$AC378,Consolidado!$D$5:D378,"*"&amp;B$3&amp;"*")=1,1,0),0))</f>
        <v>0</v>
      </c>
      <c r="C378" s="0" t="n">
        <f aca="false">IF(OR(C$3="",Consolidado!$D378=""),0,IF(ISNUMBER(SEARCH(C$3,Consolidado!$D378)),IF(COUNTIFS(Consolidado!$AC$5:AC378,Consolidado!$AC378,Consolidado!$D$5:D378,"*"&amp;C$3&amp;"*")=1,1,0),0))</f>
        <v>0</v>
      </c>
      <c r="D378" s="0" t="n">
        <f aca="false">IF(OR(D$3="",Consolidado!$D378=""),0,IF(ISNUMBER(SEARCH(D$3,Consolidado!$D378)),IF(COUNTIFS(Consolidado!$AC$5:AC378,Consolidado!$AC378,Consolidado!$D$5:D378,"*"&amp;D$3&amp;"*")=1,1,0),0))</f>
        <v>0</v>
      </c>
      <c r="E378" s="0" t="n">
        <f aca="false">IF(OR(E$3="",Consolidado!$D378=""),0,IF(ISNUMBER(SEARCH(E$3,Consolidado!$D378)),IF(COUNTIFS(Consolidado!$AC$5:AC378,Consolidado!$AC378,Consolidado!$D$5:D378,"*"&amp;E$3&amp;"*")=1,1,0),0))</f>
        <v>0</v>
      </c>
      <c r="F378" s="0" t="n">
        <f aca="false">IF(OR(F$3="",Consolidado!$D378=""),0,IF(ISNUMBER(SEARCH(F$3,Consolidado!$D378)),IF(COUNTIFS(Consolidado!$AC$5:AC378,Consolidado!$AC378,Consolidado!$D$5:D378,"*"&amp;F$3&amp;"*")=1,1,0),0))</f>
        <v>0</v>
      </c>
      <c r="G378" s="0" t="n">
        <f aca="false">IF(OR(G$3="",Consolidado!$D378=""),0,IF(ISNUMBER(SEARCH(G$3,Consolidado!$D378)),IF(COUNTIFS(Consolidado!$AC$5:AC378,Consolidado!$AC378,Consolidado!$D$5:D378,"*"&amp;G$3&amp;"*")=1,1,0),0))</f>
        <v>0</v>
      </c>
      <c r="H378" s="0" t="n">
        <f aca="false">IF(OR(H$3="",Consolidado!$D378=""),0,IF(ISNUMBER(SEARCH(H$3,Consolidado!$D378)),IF(COUNTIFS(Consolidado!$AC$5:AC378,Consolidado!$AC378,Consolidado!$D$5:D378,"*"&amp;H$3&amp;"*")=1,1,0),0))</f>
        <v>0</v>
      </c>
      <c r="I378" s="0" t="n">
        <f aca="false">IF(OR(I$3="",Consolidado!$D378=""),0,IF(ISNUMBER(SEARCH(I$3,Consolidado!$D378)),IF(COUNTIFS(Consolidado!$AC$5:AC378,Consolidado!$AC378,Consolidado!$D$5:D378,"*"&amp;I$3&amp;"*")=1,1,0),0))</f>
        <v>0</v>
      </c>
      <c r="J378" s="0" t="n">
        <f aca="false">IF(OR(J$3="",Consolidado!$D378=""),0,IF(ISNUMBER(SEARCH(J$3,Consolidado!$D378)),IF(COUNTIFS(Consolidado!$AC$5:AC378,Consolidado!$AC378,Consolidado!$D$5:D378,"*"&amp;J$3&amp;"*")=1,1,0),0))</f>
        <v>0</v>
      </c>
      <c r="K378" s="0" t="n">
        <f aca="false">IF(OR(K$3="",Consolidado!$D378=""),0,IF(ISNUMBER(SEARCH(K$3,Consolidado!$D378)),IF(COUNTIFS(Consolidado!$AC$5:AC378,Consolidado!$AC378,Consolidado!$D$5:D378,"*"&amp;K$3&amp;"*")=1,1,0),0))</f>
        <v>0</v>
      </c>
      <c r="L378" s="0" t="n">
        <f aca="false">IF(OR(L$3="",Consolidado!$D378=""),0,IF(ISNUMBER(SEARCH(L$3,Consolidado!$D378)),IF(COUNTIFS(Consolidado!$AC$5:AC378,Consolidado!$AC378,Consolidado!$D$5:D378,"*"&amp;L$3&amp;"*")=1,1,0),0))</f>
        <v>0</v>
      </c>
      <c r="M378" s="0" t="n">
        <f aca="false">IF(OR(M$3="",Consolidado!$D378=""),0,IF(ISNUMBER(SEARCH(M$3,Consolidado!$D378)),IF(COUNTIFS(Consolidado!$AC$5:AC378,Consolidado!$AC378,Consolidado!$D$5:D378,"*"&amp;M$3&amp;"*")=1,1,0),0))</f>
        <v>0</v>
      </c>
      <c r="N378" s="0" t="n">
        <f aca="false">IF(OR(N$3="",Consolidado!$D378=""),0,IF(ISNUMBER(SEARCH(N$3,Consolidado!$D378)),IF(COUNTIFS(Consolidado!$AC$5:AC378,Consolidado!$AC378,Consolidado!$D$5:D378,"*"&amp;N$3&amp;"*")=1,1,0),0))</f>
        <v>0</v>
      </c>
      <c r="O378" s="0" t="n">
        <f aca="false">IF(OR(O$3="",Consolidado!$D378=""),0,IF(ISNUMBER(SEARCH(O$3,Consolidado!$D378)),IF(COUNTIFS(Consolidado!$AC$5:AC378,Consolidado!$AC378,Consolidado!$D$5:D378,"*"&amp;O$3&amp;"*")=1,1,0),0))</f>
        <v>0</v>
      </c>
      <c r="P378" s="0" t="n">
        <f aca="false">IF(OR(P$3="",Consolidado!$D378=""),0,IF(ISNUMBER(SEARCH(P$3,Consolidado!$D378)),IF(COUNTIFS(Consolidado!$AC$5:AC378,Consolidado!$AC378,Consolidado!$D$5:D378,"*"&amp;P$3&amp;"*")=1,1,0),0))</f>
        <v>0</v>
      </c>
      <c r="Q378" s="0" t="n">
        <f aca="false">IF(OR(Q$3="",Consolidado!$D378=""),0,IF(ISNUMBER(SEARCH(Q$3,Consolidado!$D378)),IF(COUNTIFS(Consolidado!$AC$5:AC378,Consolidado!$AC378,Consolidado!$D$5:D378,"*"&amp;Q$3&amp;"*")=1,1,0),0))</f>
        <v>0</v>
      </c>
      <c r="R378" s="0" t="n">
        <f aca="false">IF(OR(R$3="",Consolidado!$D378=""),0,IF(ISNUMBER(SEARCH(R$3,Consolidado!$D378)),IF(COUNTIFS(Consolidado!$AC$5:AC378,Consolidado!$AC378,Consolidado!$D$5:D378,"*"&amp;R$3&amp;"*")=1,1,0),0))</f>
        <v>0</v>
      </c>
      <c r="S378" s="0" t="n">
        <f aca="false">IF(OR(S$3="",Consolidado!$D378=""),0,IF(ISNUMBER(SEARCH(S$3,Consolidado!$D378)),IF(COUNTIFS(Consolidado!$AC$5:AC378,Consolidado!$AC378,Consolidado!$D$5:D378,"*"&amp;S$3&amp;"*")=1,1,0),0))</f>
        <v>0</v>
      </c>
      <c r="T378" s="0" t="n">
        <f aca="false">IF(OR(T$3="",Consolidado!$D378=""),0,IF(ISNUMBER(SEARCH(T$3,Consolidado!$D378)),IF(COUNTIFS(Consolidado!$AC$5:AC378,Consolidado!$AC378,Consolidado!$D$5:D378,"*"&amp;T$3&amp;"*")=1,1,0),0))</f>
        <v>0</v>
      </c>
      <c r="U378" s="0" t="n">
        <f aca="false">IF(OR(U$3="",Consolidado!$D378=""),0,IF(ISNUMBER(SEARCH(U$3,Consolidado!$D378)),IF(COUNTIFS(Consolidado!$AC$5:AC378,Consolidado!$AC378,Consolidado!$D$5:D378,"*"&amp;U$3&amp;"*")=1,1,0),0))</f>
        <v>0</v>
      </c>
      <c r="V378" s="0" t="n">
        <f aca="false">IF(OR(V$3="",Consolidado!$D378=""),0,IF(ISNUMBER(SEARCH(V$3,Consolidado!$D378)),IF(COUNTIFS(Consolidado!$AC$5:AC378,Consolidado!$AC378,Consolidado!$D$5:D378,"*"&amp;V$3&amp;"*")=1,1,0),0))</f>
        <v>0</v>
      </c>
      <c r="W378" s="0" t="n">
        <f aca="false">IF(OR(W$3="",Consolidado!$D378=""),0,IF(ISNUMBER(SEARCH(W$3,Consolidado!$D378)),IF(COUNTIFS(Consolidado!$AC$5:AC378,Consolidado!$AC378,Consolidado!$D$5:D378,"*"&amp;W$3&amp;"*")=1,1,0),0))</f>
        <v>0</v>
      </c>
      <c r="X378" s="0" t="n">
        <f aca="false">IF(OR(X$3="",Consolidado!$D378=""),0,IF(ISNUMBER(SEARCH(X$3,Consolidado!$D378)),IF(COUNTIFS(Consolidado!$AC$5:AC378,Consolidado!$AC378,Consolidado!$D$5:D378,"*"&amp;X$3&amp;"*")=1,1,0),0))</f>
        <v>0</v>
      </c>
      <c r="Y378" s="0" t="n">
        <f aca="false">IF(OR(Y$3="",Consolidado!$D378=""),0,IF(ISNUMBER(SEARCH(Y$3,Consolidado!$D378)),IF(COUNTIFS(Consolidado!$AC$5:AC378,Consolidado!$AC378,Consolidado!$D$5:D378,"*"&amp;Y$3&amp;"*")=1,1,0),0))</f>
        <v>0</v>
      </c>
      <c r="Z378" s="0" t="n">
        <f aca="false">IF(OR(Z$3="",Consolidado!$D378=""),0,IF(ISNUMBER(SEARCH(Z$3,Consolidado!$D378)),IF(COUNTIFS(Consolidado!$AC$5:AC378,Consolidado!$AC378,Consolidado!$D$5:D378,"*"&amp;Z$3&amp;"*")=1,1,0),0))</f>
        <v>0</v>
      </c>
      <c r="AA378" s="0" t="n">
        <f aca="false">IF(OR(AA$3="",Consolidado!$D378=""),0,IF(ISNUMBER(SEARCH(AA$3,Consolidado!$D378)),IF(COUNTIFS(Consolidado!$AC$5:AC378,Consolidado!$AC378,Consolidado!$D$5:D378,"*"&amp;AA$3&amp;"*")=1,1,0),0))</f>
        <v>0</v>
      </c>
      <c r="AB378" s="0" t="n">
        <f aca="false">IF(OR(AB$3="",Consolidado!$D378=""),0,IF(ISNUMBER(SEARCH(AB$3,Consolidado!$D378)),IF(COUNTIFS(Consolidado!$AC$5:AC378,Consolidado!$AC378,Consolidado!$D$5:D378,"*"&amp;AB$3&amp;"*")=1,1,0),0))</f>
        <v>0</v>
      </c>
      <c r="AC378" s="0" t="n">
        <f aca="false">IF(OR(AC$3="",Consolidado!$D378=""),0,IF(ISNUMBER(SEARCH(AC$3,Consolidado!$D378)),IF(COUNTIFS(Consolidado!$AC$5:AC378,Consolidado!$AC378,Consolidado!$D$5:D378,"*"&amp;AC$3&amp;"*")=1,1,0),0))</f>
        <v>0</v>
      </c>
      <c r="AD378" s="0" t="n">
        <f aca="false">IF(OR(AD$3="",Consolidado!$D378=""),0,IF(ISNUMBER(SEARCH(AD$3,Consolidado!$D378)),IF(COUNTIFS(Consolidado!$AC$5:AC378,Consolidado!$AC378,Consolidado!$D$5:D378,"*"&amp;AD$3&amp;"*")=1,1,0),0))</f>
        <v>0</v>
      </c>
      <c r="AE378" s="0" t="n">
        <f aca="false">IF(OR(AE$3="",Consolidado!$D378=""),0,IF(ISNUMBER(SEARCH(AE$3,Consolidado!$D378)),IF(COUNTIFS(Consolidado!$AC$5:AC378,Consolidado!$AC378,Consolidado!$D$5:D378,"*"&amp;AE$3&amp;"*")=1,1,0),0))</f>
        <v>0</v>
      </c>
      <c r="AF378" s="0" t="n">
        <f aca="false">IF(OR(AF$3="",Consolidado!$D378=""),0,IF(ISNUMBER(SEARCH(AF$3,Consolidado!$D378)),IF(COUNTIFS(Consolidado!$AC$5:AC378,Consolidado!$AC378,Consolidado!$D$5:D378,"*"&amp;AF$3&amp;"*")=1,1,0),0))</f>
        <v>0</v>
      </c>
      <c r="AG378" s="0" t="n">
        <f aca="false">IF(OR(AG$3="",Consolidado!$D378=""),0,IF(ISNUMBER(SEARCH(AG$3,Consolidado!$D378)),IF(COUNTIFS(Consolidado!$AC$5:AC378,Consolidado!$AC378,Consolidado!$D$5:D378,"*"&amp;AG$3&amp;"*")=1,1,0),0))</f>
        <v>0</v>
      </c>
      <c r="AH378" s="0" t="n">
        <f aca="false">IF(OR(AH$3="",Consolidado!$D378=""),0,IF(ISNUMBER(SEARCH(AH$3,Consolidado!$D378)),IF(COUNTIFS(Consolidado!$AC$5:AC378,Consolidado!$AC378,Consolidado!$D$5:D378,"*"&amp;AH$3&amp;"*")=1,1,0),0))</f>
        <v>0</v>
      </c>
      <c r="AI378" s="0" t="n">
        <f aca="false">IF(OR(AI$3="",Consolidado!$D378=""),0,IF(ISNUMBER(SEARCH(AI$3,Consolidado!$D378)),IF(COUNTIFS(Consolidado!$AC$5:AC378,Consolidado!$AC378,Consolidado!$D$5:D378,"*"&amp;AI$3&amp;"*")=1,1,0),0))</f>
        <v>0</v>
      </c>
      <c r="AJ378" s="0" t="n">
        <f aca="false">IF(OR(AJ$3="",Consolidado!$D378=""),0,IF(ISNUMBER(SEARCH(AJ$3,Consolidado!$D378)),IF(COUNTIFS(Consolidado!$AC$5:AC378,Consolidado!$AC378,Consolidado!$D$5:D378,"*"&amp;AJ$3&amp;"*")=1,1,0),0))</f>
        <v>0</v>
      </c>
      <c r="AK378" s="0" t="n">
        <f aca="false">IF(OR(AK$3="",Consolidado!$D378=""),0,IF(ISNUMBER(SEARCH(AK$3,Consolidado!$D378)),IF(COUNTIFS(Consolidado!$AC$5:AC378,Consolidado!$AC378,Consolidado!$D$5:D378,"*"&amp;AK$3&amp;"*")=1,1,0),0))</f>
        <v>0</v>
      </c>
      <c r="AL378" s="0" t="n">
        <f aca="false">IF(OR(AL$3="",Consolidado!$D378=""),0,IF(ISNUMBER(SEARCH(AL$3,Consolidado!$D378)),IF(COUNTIFS(Consolidado!$AC$5:AC378,Consolidado!$AC378,Consolidado!$D$5:D378,"*"&amp;AL$3&amp;"*")=1,1,0),0))</f>
        <v>0</v>
      </c>
      <c r="AM378" s="0" t="n">
        <f aca="false">IF(OR(AM$3="",Consolidado!$D378=""),0,IF(ISNUMBER(SEARCH(AM$3,Consolidado!$D378)),IF(COUNTIFS(Consolidado!$AC$5:AC378,Consolidado!$AC378,Consolidado!$D$5:D378,"*"&amp;AM$3&amp;"*")=1,1,0),0))</f>
        <v>0</v>
      </c>
      <c r="AN378" s="0" t="n">
        <f aca="false">IF(OR(AN$3="",Consolidado!$D378=""),0,IF(ISNUMBER(SEARCH(AN$3,Consolidado!$D378)),IF(COUNTIFS(Consolidado!$AC$5:AC378,Consolidado!$AC378,Consolidado!$D$5:D378,"*"&amp;AN$3&amp;"*")=1,1,0),0))</f>
        <v>0</v>
      </c>
      <c r="AO378" s="0" t="n">
        <f aca="false">IF(OR(AO$3="",Consolidado!$D378=""),0,IF(ISNUMBER(SEARCH(AO$3,Consolidado!$D378)),IF(COUNTIFS(Consolidado!$AC$5:AC378,Consolidado!$AC378,Consolidado!$D$5:D378,"*"&amp;AO$3&amp;"*")=1,1,0),0))</f>
        <v>0</v>
      </c>
    </row>
    <row r="379" customFormat="false" ht="15" hidden="false" customHeight="false" outlineLevel="0" collapsed="false">
      <c r="B379" s="0" t="n">
        <f aca="false">IF(OR(B$3="",Consolidado!$D379=""),0,IF(ISNUMBER(SEARCH(B$3,Consolidado!$D379)),IF(COUNTIFS(Consolidado!$AC$5:AC379,Consolidado!$AC379,Consolidado!$D$5:D379,"*"&amp;B$3&amp;"*")=1,1,0),0))</f>
        <v>0</v>
      </c>
      <c r="C379" s="0" t="n">
        <f aca="false">IF(OR(C$3="",Consolidado!$D379=""),0,IF(ISNUMBER(SEARCH(C$3,Consolidado!$D379)),IF(COUNTIFS(Consolidado!$AC$5:AC379,Consolidado!$AC379,Consolidado!$D$5:D379,"*"&amp;C$3&amp;"*")=1,1,0),0))</f>
        <v>0</v>
      </c>
      <c r="D379" s="0" t="n">
        <f aca="false">IF(OR(D$3="",Consolidado!$D379=""),0,IF(ISNUMBER(SEARCH(D$3,Consolidado!$D379)),IF(COUNTIFS(Consolidado!$AC$5:AC379,Consolidado!$AC379,Consolidado!$D$5:D379,"*"&amp;D$3&amp;"*")=1,1,0),0))</f>
        <v>0</v>
      </c>
      <c r="E379" s="0" t="n">
        <f aca="false">IF(OR(E$3="",Consolidado!$D379=""),0,IF(ISNUMBER(SEARCH(E$3,Consolidado!$D379)),IF(COUNTIFS(Consolidado!$AC$5:AC379,Consolidado!$AC379,Consolidado!$D$5:D379,"*"&amp;E$3&amp;"*")=1,1,0),0))</f>
        <v>0</v>
      </c>
      <c r="F379" s="0" t="n">
        <f aca="false">IF(OR(F$3="",Consolidado!$D379=""),0,IF(ISNUMBER(SEARCH(F$3,Consolidado!$D379)),IF(COUNTIFS(Consolidado!$AC$5:AC379,Consolidado!$AC379,Consolidado!$D$5:D379,"*"&amp;F$3&amp;"*")=1,1,0),0))</f>
        <v>0</v>
      </c>
      <c r="G379" s="0" t="n">
        <f aca="false">IF(OR(G$3="",Consolidado!$D379=""),0,IF(ISNUMBER(SEARCH(G$3,Consolidado!$D379)),IF(COUNTIFS(Consolidado!$AC$5:AC379,Consolidado!$AC379,Consolidado!$D$5:D379,"*"&amp;G$3&amp;"*")=1,1,0),0))</f>
        <v>0</v>
      </c>
      <c r="H379" s="0" t="n">
        <f aca="false">IF(OR(H$3="",Consolidado!$D379=""),0,IF(ISNUMBER(SEARCH(H$3,Consolidado!$D379)),IF(COUNTIFS(Consolidado!$AC$5:AC379,Consolidado!$AC379,Consolidado!$D$5:D379,"*"&amp;H$3&amp;"*")=1,1,0),0))</f>
        <v>0</v>
      </c>
      <c r="I379" s="0" t="n">
        <f aca="false">IF(OR(I$3="",Consolidado!$D379=""),0,IF(ISNUMBER(SEARCH(I$3,Consolidado!$D379)),IF(COUNTIFS(Consolidado!$AC$5:AC379,Consolidado!$AC379,Consolidado!$D$5:D379,"*"&amp;I$3&amp;"*")=1,1,0),0))</f>
        <v>0</v>
      </c>
      <c r="J379" s="0" t="n">
        <f aca="false">IF(OR(J$3="",Consolidado!$D379=""),0,IF(ISNUMBER(SEARCH(J$3,Consolidado!$D379)),IF(COUNTIFS(Consolidado!$AC$5:AC379,Consolidado!$AC379,Consolidado!$D$5:D379,"*"&amp;J$3&amp;"*")=1,1,0),0))</f>
        <v>0</v>
      </c>
      <c r="K379" s="0" t="n">
        <f aca="false">IF(OR(K$3="",Consolidado!$D379=""),0,IF(ISNUMBER(SEARCH(K$3,Consolidado!$D379)),IF(COUNTIFS(Consolidado!$AC$5:AC379,Consolidado!$AC379,Consolidado!$D$5:D379,"*"&amp;K$3&amp;"*")=1,1,0),0))</f>
        <v>0</v>
      </c>
      <c r="L379" s="0" t="n">
        <f aca="false">IF(OR(L$3="",Consolidado!$D379=""),0,IF(ISNUMBER(SEARCH(L$3,Consolidado!$D379)),IF(COUNTIFS(Consolidado!$AC$5:AC379,Consolidado!$AC379,Consolidado!$D$5:D379,"*"&amp;L$3&amp;"*")=1,1,0),0))</f>
        <v>0</v>
      </c>
      <c r="M379" s="0" t="n">
        <f aca="false">IF(OR(M$3="",Consolidado!$D379=""),0,IF(ISNUMBER(SEARCH(M$3,Consolidado!$D379)),IF(COUNTIFS(Consolidado!$AC$5:AC379,Consolidado!$AC379,Consolidado!$D$5:D379,"*"&amp;M$3&amp;"*")=1,1,0),0))</f>
        <v>0</v>
      </c>
      <c r="N379" s="0" t="n">
        <f aca="false">IF(OR(N$3="",Consolidado!$D379=""),0,IF(ISNUMBER(SEARCH(N$3,Consolidado!$D379)),IF(COUNTIFS(Consolidado!$AC$5:AC379,Consolidado!$AC379,Consolidado!$D$5:D379,"*"&amp;N$3&amp;"*")=1,1,0),0))</f>
        <v>0</v>
      </c>
      <c r="O379" s="0" t="n">
        <f aca="false">IF(OR(O$3="",Consolidado!$D379=""),0,IF(ISNUMBER(SEARCH(O$3,Consolidado!$D379)),IF(COUNTIFS(Consolidado!$AC$5:AC379,Consolidado!$AC379,Consolidado!$D$5:D379,"*"&amp;O$3&amp;"*")=1,1,0),0))</f>
        <v>0</v>
      </c>
      <c r="P379" s="0" t="n">
        <f aca="false">IF(OR(P$3="",Consolidado!$D379=""),0,IF(ISNUMBER(SEARCH(P$3,Consolidado!$D379)),IF(COUNTIFS(Consolidado!$AC$5:AC379,Consolidado!$AC379,Consolidado!$D$5:D379,"*"&amp;P$3&amp;"*")=1,1,0),0))</f>
        <v>0</v>
      </c>
      <c r="Q379" s="0" t="n">
        <f aca="false">IF(OR(Q$3="",Consolidado!$D379=""),0,IF(ISNUMBER(SEARCH(Q$3,Consolidado!$D379)),IF(COUNTIFS(Consolidado!$AC$5:AC379,Consolidado!$AC379,Consolidado!$D$5:D379,"*"&amp;Q$3&amp;"*")=1,1,0),0))</f>
        <v>0</v>
      </c>
      <c r="R379" s="0" t="n">
        <f aca="false">IF(OR(R$3="",Consolidado!$D379=""),0,IF(ISNUMBER(SEARCH(R$3,Consolidado!$D379)),IF(COUNTIFS(Consolidado!$AC$5:AC379,Consolidado!$AC379,Consolidado!$D$5:D379,"*"&amp;R$3&amp;"*")=1,1,0),0))</f>
        <v>0</v>
      </c>
      <c r="S379" s="0" t="n">
        <f aca="false">IF(OR(S$3="",Consolidado!$D379=""),0,IF(ISNUMBER(SEARCH(S$3,Consolidado!$D379)),IF(COUNTIFS(Consolidado!$AC$5:AC379,Consolidado!$AC379,Consolidado!$D$5:D379,"*"&amp;S$3&amp;"*")=1,1,0),0))</f>
        <v>0</v>
      </c>
      <c r="T379" s="0" t="n">
        <f aca="false">IF(OR(T$3="",Consolidado!$D379=""),0,IF(ISNUMBER(SEARCH(T$3,Consolidado!$D379)),IF(COUNTIFS(Consolidado!$AC$5:AC379,Consolidado!$AC379,Consolidado!$D$5:D379,"*"&amp;T$3&amp;"*")=1,1,0),0))</f>
        <v>0</v>
      </c>
      <c r="U379" s="0" t="n">
        <f aca="false">IF(OR(U$3="",Consolidado!$D379=""),0,IF(ISNUMBER(SEARCH(U$3,Consolidado!$D379)),IF(COUNTIFS(Consolidado!$AC$5:AC379,Consolidado!$AC379,Consolidado!$D$5:D379,"*"&amp;U$3&amp;"*")=1,1,0),0))</f>
        <v>0</v>
      </c>
      <c r="V379" s="0" t="n">
        <f aca="false">IF(OR(V$3="",Consolidado!$D379=""),0,IF(ISNUMBER(SEARCH(V$3,Consolidado!$D379)),IF(COUNTIFS(Consolidado!$AC$5:AC379,Consolidado!$AC379,Consolidado!$D$5:D379,"*"&amp;V$3&amp;"*")=1,1,0),0))</f>
        <v>0</v>
      </c>
      <c r="W379" s="0" t="n">
        <f aca="false">IF(OR(W$3="",Consolidado!$D379=""),0,IF(ISNUMBER(SEARCH(W$3,Consolidado!$D379)),IF(COUNTIFS(Consolidado!$AC$5:AC379,Consolidado!$AC379,Consolidado!$D$5:D379,"*"&amp;W$3&amp;"*")=1,1,0),0))</f>
        <v>0</v>
      </c>
      <c r="X379" s="0" t="n">
        <f aca="false">IF(OR(X$3="",Consolidado!$D379=""),0,IF(ISNUMBER(SEARCH(X$3,Consolidado!$D379)),IF(COUNTIFS(Consolidado!$AC$5:AC379,Consolidado!$AC379,Consolidado!$D$5:D379,"*"&amp;X$3&amp;"*")=1,1,0),0))</f>
        <v>0</v>
      </c>
      <c r="Y379" s="0" t="n">
        <f aca="false">IF(OR(Y$3="",Consolidado!$D379=""),0,IF(ISNUMBER(SEARCH(Y$3,Consolidado!$D379)),IF(COUNTIFS(Consolidado!$AC$5:AC379,Consolidado!$AC379,Consolidado!$D$5:D379,"*"&amp;Y$3&amp;"*")=1,1,0),0))</f>
        <v>0</v>
      </c>
      <c r="Z379" s="0" t="n">
        <f aca="false">IF(OR(Z$3="",Consolidado!$D379=""),0,IF(ISNUMBER(SEARCH(Z$3,Consolidado!$D379)),IF(COUNTIFS(Consolidado!$AC$5:AC379,Consolidado!$AC379,Consolidado!$D$5:D379,"*"&amp;Z$3&amp;"*")=1,1,0),0))</f>
        <v>0</v>
      </c>
      <c r="AA379" s="0" t="n">
        <f aca="false">IF(OR(AA$3="",Consolidado!$D379=""),0,IF(ISNUMBER(SEARCH(AA$3,Consolidado!$D379)),IF(COUNTIFS(Consolidado!$AC$5:AC379,Consolidado!$AC379,Consolidado!$D$5:D379,"*"&amp;AA$3&amp;"*")=1,1,0),0))</f>
        <v>0</v>
      </c>
      <c r="AB379" s="0" t="n">
        <f aca="false">IF(OR(AB$3="",Consolidado!$D379=""),0,IF(ISNUMBER(SEARCH(AB$3,Consolidado!$D379)),IF(COUNTIFS(Consolidado!$AC$5:AC379,Consolidado!$AC379,Consolidado!$D$5:D379,"*"&amp;AB$3&amp;"*")=1,1,0),0))</f>
        <v>0</v>
      </c>
      <c r="AC379" s="0" t="n">
        <f aca="false">IF(OR(AC$3="",Consolidado!$D379=""),0,IF(ISNUMBER(SEARCH(AC$3,Consolidado!$D379)),IF(COUNTIFS(Consolidado!$AC$5:AC379,Consolidado!$AC379,Consolidado!$D$5:D379,"*"&amp;AC$3&amp;"*")=1,1,0),0))</f>
        <v>0</v>
      </c>
      <c r="AD379" s="0" t="n">
        <f aca="false">IF(OR(AD$3="",Consolidado!$D379=""),0,IF(ISNUMBER(SEARCH(AD$3,Consolidado!$D379)),IF(COUNTIFS(Consolidado!$AC$5:AC379,Consolidado!$AC379,Consolidado!$D$5:D379,"*"&amp;AD$3&amp;"*")=1,1,0),0))</f>
        <v>0</v>
      </c>
      <c r="AE379" s="0" t="n">
        <f aca="false">IF(OR(AE$3="",Consolidado!$D379=""),0,IF(ISNUMBER(SEARCH(AE$3,Consolidado!$D379)),IF(COUNTIFS(Consolidado!$AC$5:AC379,Consolidado!$AC379,Consolidado!$D$5:D379,"*"&amp;AE$3&amp;"*")=1,1,0),0))</f>
        <v>0</v>
      </c>
      <c r="AF379" s="0" t="n">
        <f aca="false">IF(OR(AF$3="",Consolidado!$D379=""),0,IF(ISNUMBER(SEARCH(AF$3,Consolidado!$D379)),IF(COUNTIFS(Consolidado!$AC$5:AC379,Consolidado!$AC379,Consolidado!$D$5:D379,"*"&amp;AF$3&amp;"*")=1,1,0),0))</f>
        <v>0</v>
      </c>
      <c r="AG379" s="0" t="n">
        <f aca="false">IF(OR(AG$3="",Consolidado!$D379=""),0,IF(ISNUMBER(SEARCH(AG$3,Consolidado!$D379)),IF(COUNTIFS(Consolidado!$AC$5:AC379,Consolidado!$AC379,Consolidado!$D$5:D379,"*"&amp;AG$3&amp;"*")=1,1,0),0))</f>
        <v>0</v>
      </c>
      <c r="AH379" s="0" t="n">
        <f aca="false">IF(OR(AH$3="",Consolidado!$D379=""),0,IF(ISNUMBER(SEARCH(AH$3,Consolidado!$D379)),IF(COUNTIFS(Consolidado!$AC$5:AC379,Consolidado!$AC379,Consolidado!$D$5:D379,"*"&amp;AH$3&amp;"*")=1,1,0),0))</f>
        <v>0</v>
      </c>
      <c r="AI379" s="0" t="n">
        <f aca="false">IF(OR(AI$3="",Consolidado!$D379=""),0,IF(ISNUMBER(SEARCH(AI$3,Consolidado!$D379)),IF(COUNTIFS(Consolidado!$AC$5:AC379,Consolidado!$AC379,Consolidado!$D$5:D379,"*"&amp;AI$3&amp;"*")=1,1,0),0))</f>
        <v>0</v>
      </c>
      <c r="AJ379" s="0" t="n">
        <f aca="false">IF(OR(AJ$3="",Consolidado!$D379=""),0,IF(ISNUMBER(SEARCH(AJ$3,Consolidado!$D379)),IF(COUNTIFS(Consolidado!$AC$5:AC379,Consolidado!$AC379,Consolidado!$D$5:D379,"*"&amp;AJ$3&amp;"*")=1,1,0),0))</f>
        <v>0</v>
      </c>
      <c r="AK379" s="0" t="n">
        <f aca="false">IF(OR(AK$3="",Consolidado!$D379=""),0,IF(ISNUMBER(SEARCH(AK$3,Consolidado!$D379)),IF(COUNTIFS(Consolidado!$AC$5:AC379,Consolidado!$AC379,Consolidado!$D$5:D379,"*"&amp;AK$3&amp;"*")=1,1,0),0))</f>
        <v>0</v>
      </c>
      <c r="AL379" s="0" t="n">
        <f aca="false">IF(OR(AL$3="",Consolidado!$D379=""),0,IF(ISNUMBER(SEARCH(AL$3,Consolidado!$D379)),IF(COUNTIFS(Consolidado!$AC$5:AC379,Consolidado!$AC379,Consolidado!$D$5:D379,"*"&amp;AL$3&amp;"*")=1,1,0),0))</f>
        <v>0</v>
      </c>
      <c r="AM379" s="0" t="n">
        <f aca="false">IF(OR(AM$3="",Consolidado!$D379=""),0,IF(ISNUMBER(SEARCH(AM$3,Consolidado!$D379)),IF(COUNTIFS(Consolidado!$AC$5:AC379,Consolidado!$AC379,Consolidado!$D$5:D379,"*"&amp;AM$3&amp;"*")=1,1,0),0))</f>
        <v>0</v>
      </c>
      <c r="AN379" s="0" t="n">
        <f aca="false">IF(OR(AN$3="",Consolidado!$D379=""),0,IF(ISNUMBER(SEARCH(AN$3,Consolidado!$D379)),IF(COUNTIFS(Consolidado!$AC$5:AC379,Consolidado!$AC379,Consolidado!$D$5:D379,"*"&amp;AN$3&amp;"*")=1,1,0),0))</f>
        <v>0</v>
      </c>
      <c r="AO379" s="0" t="n">
        <f aca="false">IF(OR(AO$3="",Consolidado!$D379=""),0,IF(ISNUMBER(SEARCH(AO$3,Consolidado!$D379)),IF(COUNTIFS(Consolidado!$AC$5:AC379,Consolidado!$AC379,Consolidado!$D$5:D379,"*"&amp;AO$3&amp;"*")=1,1,0),0))</f>
        <v>0</v>
      </c>
    </row>
    <row r="380" customFormat="false" ht="15" hidden="false" customHeight="false" outlineLevel="0" collapsed="false">
      <c r="B380" s="0" t="n">
        <f aca="false">IF(OR(B$3="",Consolidado!$D380=""),0,IF(ISNUMBER(SEARCH(B$3,Consolidado!$D380)),IF(COUNTIFS(Consolidado!$AC$5:AC380,Consolidado!$AC380,Consolidado!$D$5:D380,"*"&amp;B$3&amp;"*")=1,1,0),0))</f>
        <v>0</v>
      </c>
      <c r="C380" s="0" t="n">
        <f aca="false">IF(OR(C$3="",Consolidado!$D380=""),0,IF(ISNUMBER(SEARCH(C$3,Consolidado!$D380)),IF(COUNTIFS(Consolidado!$AC$5:AC380,Consolidado!$AC380,Consolidado!$D$5:D380,"*"&amp;C$3&amp;"*")=1,1,0),0))</f>
        <v>0</v>
      </c>
      <c r="D380" s="0" t="n">
        <f aca="false">IF(OR(D$3="",Consolidado!$D380=""),0,IF(ISNUMBER(SEARCH(D$3,Consolidado!$D380)),IF(COUNTIFS(Consolidado!$AC$5:AC380,Consolidado!$AC380,Consolidado!$D$5:D380,"*"&amp;D$3&amp;"*")=1,1,0),0))</f>
        <v>0</v>
      </c>
      <c r="E380" s="0" t="n">
        <f aca="false">IF(OR(E$3="",Consolidado!$D380=""),0,IF(ISNUMBER(SEARCH(E$3,Consolidado!$D380)),IF(COUNTIFS(Consolidado!$AC$5:AC380,Consolidado!$AC380,Consolidado!$D$5:D380,"*"&amp;E$3&amp;"*")=1,1,0),0))</f>
        <v>0</v>
      </c>
      <c r="F380" s="0" t="n">
        <f aca="false">IF(OR(F$3="",Consolidado!$D380=""),0,IF(ISNUMBER(SEARCH(F$3,Consolidado!$D380)),IF(COUNTIFS(Consolidado!$AC$5:AC380,Consolidado!$AC380,Consolidado!$D$5:D380,"*"&amp;F$3&amp;"*")=1,1,0),0))</f>
        <v>0</v>
      </c>
      <c r="G380" s="0" t="n">
        <f aca="false">IF(OR(G$3="",Consolidado!$D380=""),0,IF(ISNUMBER(SEARCH(G$3,Consolidado!$D380)),IF(COUNTIFS(Consolidado!$AC$5:AC380,Consolidado!$AC380,Consolidado!$D$5:D380,"*"&amp;G$3&amp;"*")=1,1,0),0))</f>
        <v>0</v>
      </c>
      <c r="H380" s="0" t="n">
        <f aca="false">IF(OR(H$3="",Consolidado!$D380=""),0,IF(ISNUMBER(SEARCH(H$3,Consolidado!$D380)),IF(COUNTIFS(Consolidado!$AC$5:AC380,Consolidado!$AC380,Consolidado!$D$5:D380,"*"&amp;H$3&amp;"*")=1,1,0),0))</f>
        <v>0</v>
      </c>
      <c r="I380" s="0" t="n">
        <f aca="false">IF(OR(I$3="",Consolidado!$D380=""),0,IF(ISNUMBER(SEARCH(I$3,Consolidado!$D380)),IF(COUNTIFS(Consolidado!$AC$5:AC380,Consolidado!$AC380,Consolidado!$D$5:D380,"*"&amp;I$3&amp;"*")=1,1,0),0))</f>
        <v>0</v>
      </c>
      <c r="J380" s="0" t="n">
        <f aca="false">IF(OR(J$3="",Consolidado!$D380=""),0,IF(ISNUMBER(SEARCH(J$3,Consolidado!$D380)),IF(COUNTIFS(Consolidado!$AC$5:AC380,Consolidado!$AC380,Consolidado!$D$5:D380,"*"&amp;J$3&amp;"*")=1,1,0),0))</f>
        <v>0</v>
      </c>
      <c r="K380" s="0" t="n">
        <f aca="false">IF(OR(K$3="",Consolidado!$D380=""),0,IF(ISNUMBER(SEARCH(K$3,Consolidado!$D380)),IF(COUNTIFS(Consolidado!$AC$5:AC380,Consolidado!$AC380,Consolidado!$D$5:D380,"*"&amp;K$3&amp;"*")=1,1,0),0))</f>
        <v>0</v>
      </c>
      <c r="L380" s="0" t="n">
        <f aca="false">IF(OR(L$3="",Consolidado!$D380=""),0,IF(ISNUMBER(SEARCH(L$3,Consolidado!$D380)),IF(COUNTIFS(Consolidado!$AC$5:AC380,Consolidado!$AC380,Consolidado!$D$5:D380,"*"&amp;L$3&amp;"*")=1,1,0),0))</f>
        <v>0</v>
      </c>
      <c r="M380" s="0" t="n">
        <f aca="false">IF(OR(M$3="",Consolidado!$D380=""),0,IF(ISNUMBER(SEARCH(M$3,Consolidado!$D380)),IF(COUNTIFS(Consolidado!$AC$5:AC380,Consolidado!$AC380,Consolidado!$D$5:D380,"*"&amp;M$3&amp;"*")=1,1,0),0))</f>
        <v>0</v>
      </c>
      <c r="N380" s="0" t="n">
        <f aca="false">IF(OR(N$3="",Consolidado!$D380=""),0,IF(ISNUMBER(SEARCH(N$3,Consolidado!$D380)),IF(COUNTIFS(Consolidado!$AC$5:AC380,Consolidado!$AC380,Consolidado!$D$5:D380,"*"&amp;N$3&amp;"*")=1,1,0),0))</f>
        <v>0</v>
      </c>
      <c r="O380" s="0" t="n">
        <f aca="false">IF(OR(O$3="",Consolidado!$D380=""),0,IF(ISNUMBER(SEARCH(O$3,Consolidado!$D380)),IF(COUNTIFS(Consolidado!$AC$5:AC380,Consolidado!$AC380,Consolidado!$D$5:D380,"*"&amp;O$3&amp;"*")=1,1,0),0))</f>
        <v>0</v>
      </c>
      <c r="P380" s="0" t="n">
        <f aca="false">IF(OR(P$3="",Consolidado!$D380=""),0,IF(ISNUMBER(SEARCH(P$3,Consolidado!$D380)),IF(COUNTIFS(Consolidado!$AC$5:AC380,Consolidado!$AC380,Consolidado!$D$5:D380,"*"&amp;P$3&amp;"*")=1,1,0),0))</f>
        <v>0</v>
      </c>
      <c r="Q380" s="0" t="n">
        <f aca="false">IF(OR(Q$3="",Consolidado!$D380=""),0,IF(ISNUMBER(SEARCH(Q$3,Consolidado!$D380)),IF(COUNTIFS(Consolidado!$AC$5:AC380,Consolidado!$AC380,Consolidado!$D$5:D380,"*"&amp;Q$3&amp;"*")=1,1,0),0))</f>
        <v>0</v>
      </c>
      <c r="R380" s="0" t="n">
        <f aca="false">IF(OR(R$3="",Consolidado!$D380=""),0,IF(ISNUMBER(SEARCH(R$3,Consolidado!$D380)),IF(COUNTIFS(Consolidado!$AC$5:AC380,Consolidado!$AC380,Consolidado!$D$5:D380,"*"&amp;R$3&amp;"*")=1,1,0),0))</f>
        <v>0</v>
      </c>
      <c r="S380" s="0" t="n">
        <f aca="false">IF(OR(S$3="",Consolidado!$D380=""),0,IF(ISNUMBER(SEARCH(S$3,Consolidado!$D380)),IF(COUNTIFS(Consolidado!$AC$5:AC380,Consolidado!$AC380,Consolidado!$D$5:D380,"*"&amp;S$3&amp;"*")=1,1,0),0))</f>
        <v>0</v>
      </c>
      <c r="T380" s="0" t="n">
        <f aca="false">IF(OR(T$3="",Consolidado!$D380=""),0,IF(ISNUMBER(SEARCH(T$3,Consolidado!$D380)),IF(COUNTIFS(Consolidado!$AC$5:AC380,Consolidado!$AC380,Consolidado!$D$5:D380,"*"&amp;T$3&amp;"*")=1,1,0),0))</f>
        <v>0</v>
      </c>
      <c r="U380" s="0" t="n">
        <f aca="false">IF(OR(U$3="",Consolidado!$D380=""),0,IF(ISNUMBER(SEARCH(U$3,Consolidado!$D380)),IF(COUNTIFS(Consolidado!$AC$5:AC380,Consolidado!$AC380,Consolidado!$D$5:D380,"*"&amp;U$3&amp;"*")=1,1,0),0))</f>
        <v>0</v>
      </c>
      <c r="V380" s="0" t="n">
        <f aca="false">IF(OR(V$3="",Consolidado!$D380=""),0,IF(ISNUMBER(SEARCH(V$3,Consolidado!$D380)),IF(COUNTIFS(Consolidado!$AC$5:AC380,Consolidado!$AC380,Consolidado!$D$5:D380,"*"&amp;V$3&amp;"*")=1,1,0),0))</f>
        <v>0</v>
      </c>
      <c r="W380" s="0" t="n">
        <f aca="false">IF(OR(W$3="",Consolidado!$D380=""),0,IF(ISNUMBER(SEARCH(W$3,Consolidado!$D380)),IF(COUNTIFS(Consolidado!$AC$5:AC380,Consolidado!$AC380,Consolidado!$D$5:D380,"*"&amp;W$3&amp;"*")=1,1,0),0))</f>
        <v>0</v>
      </c>
      <c r="X380" s="0" t="n">
        <f aca="false">IF(OR(X$3="",Consolidado!$D380=""),0,IF(ISNUMBER(SEARCH(X$3,Consolidado!$D380)),IF(COUNTIFS(Consolidado!$AC$5:AC380,Consolidado!$AC380,Consolidado!$D$5:D380,"*"&amp;X$3&amp;"*")=1,1,0),0))</f>
        <v>0</v>
      </c>
      <c r="Y380" s="0" t="n">
        <f aca="false">IF(OR(Y$3="",Consolidado!$D380=""),0,IF(ISNUMBER(SEARCH(Y$3,Consolidado!$D380)),IF(COUNTIFS(Consolidado!$AC$5:AC380,Consolidado!$AC380,Consolidado!$D$5:D380,"*"&amp;Y$3&amp;"*")=1,1,0),0))</f>
        <v>0</v>
      </c>
      <c r="Z380" s="0" t="n">
        <f aca="false">IF(OR(Z$3="",Consolidado!$D380=""),0,IF(ISNUMBER(SEARCH(Z$3,Consolidado!$D380)),IF(COUNTIFS(Consolidado!$AC$5:AC380,Consolidado!$AC380,Consolidado!$D$5:D380,"*"&amp;Z$3&amp;"*")=1,1,0),0))</f>
        <v>0</v>
      </c>
      <c r="AA380" s="0" t="n">
        <f aca="false">IF(OR(AA$3="",Consolidado!$D380=""),0,IF(ISNUMBER(SEARCH(AA$3,Consolidado!$D380)),IF(COUNTIFS(Consolidado!$AC$5:AC380,Consolidado!$AC380,Consolidado!$D$5:D380,"*"&amp;AA$3&amp;"*")=1,1,0),0))</f>
        <v>0</v>
      </c>
      <c r="AB380" s="0" t="n">
        <f aca="false">IF(OR(AB$3="",Consolidado!$D380=""),0,IF(ISNUMBER(SEARCH(AB$3,Consolidado!$D380)),IF(COUNTIFS(Consolidado!$AC$5:AC380,Consolidado!$AC380,Consolidado!$D$5:D380,"*"&amp;AB$3&amp;"*")=1,1,0),0))</f>
        <v>0</v>
      </c>
      <c r="AC380" s="0" t="n">
        <f aca="false">IF(OR(AC$3="",Consolidado!$D380=""),0,IF(ISNUMBER(SEARCH(AC$3,Consolidado!$D380)),IF(COUNTIFS(Consolidado!$AC$5:AC380,Consolidado!$AC380,Consolidado!$D$5:D380,"*"&amp;AC$3&amp;"*")=1,1,0),0))</f>
        <v>0</v>
      </c>
      <c r="AD380" s="0" t="n">
        <f aca="false">IF(OR(AD$3="",Consolidado!$D380=""),0,IF(ISNUMBER(SEARCH(AD$3,Consolidado!$D380)),IF(COUNTIFS(Consolidado!$AC$5:AC380,Consolidado!$AC380,Consolidado!$D$5:D380,"*"&amp;AD$3&amp;"*")=1,1,0),0))</f>
        <v>0</v>
      </c>
      <c r="AE380" s="0" t="n">
        <f aca="false">IF(OR(AE$3="",Consolidado!$D380=""),0,IF(ISNUMBER(SEARCH(AE$3,Consolidado!$D380)),IF(COUNTIFS(Consolidado!$AC$5:AC380,Consolidado!$AC380,Consolidado!$D$5:D380,"*"&amp;AE$3&amp;"*")=1,1,0),0))</f>
        <v>0</v>
      </c>
      <c r="AF380" s="0" t="n">
        <f aca="false">IF(OR(AF$3="",Consolidado!$D380=""),0,IF(ISNUMBER(SEARCH(AF$3,Consolidado!$D380)),IF(COUNTIFS(Consolidado!$AC$5:AC380,Consolidado!$AC380,Consolidado!$D$5:D380,"*"&amp;AF$3&amp;"*")=1,1,0),0))</f>
        <v>0</v>
      </c>
      <c r="AG380" s="0" t="n">
        <f aca="false">IF(OR(AG$3="",Consolidado!$D380=""),0,IF(ISNUMBER(SEARCH(AG$3,Consolidado!$D380)),IF(COUNTIFS(Consolidado!$AC$5:AC380,Consolidado!$AC380,Consolidado!$D$5:D380,"*"&amp;AG$3&amp;"*")=1,1,0),0))</f>
        <v>0</v>
      </c>
      <c r="AH380" s="0" t="n">
        <f aca="false">IF(OR(AH$3="",Consolidado!$D380=""),0,IF(ISNUMBER(SEARCH(AH$3,Consolidado!$D380)),IF(COUNTIFS(Consolidado!$AC$5:AC380,Consolidado!$AC380,Consolidado!$D$5:D380,"*"&amp;AH$3&amp;"*")=1,1,0),0))</f>
        <v>0</v>
      </c>
      <c r="AI380" s="0" t="n">
        <f aca="false">IF(OR(AI$3="",Consolidado!$D380=""),0,IF(ISNUMBER(SEARCH(AI$3,Consolidado!$D380)),IF(COUNTIFS(Consolidado!$AC$5:AC380,Consolidado!$AC380,Consolidado!$D$5:D380,"*"&amp;AI$3&amp;"*")=1,1,0),0))</f>
        <v>0</v>
      </c>
      <c r="AJ380" s="0" t="n">
        <f aca="false">IF(OR(AJ$3="",Consolidado!$D380=""),0,IF(ISNUMBER(SEARCH(AJ$3,Consolidado!$D380)),IF(COUNTIFS(Consolidado!$AC$5:AC380,Consolidado!$AC380,Consolidado!$D$5:D380,"*"&amp;AJ$3&amp;"*")=1,1,0),0))</f>
        <v>0</v>
      </c>
      <c r="AK380" s="0" t="n">
        <f aca="false">IF(OR(AK$3="",Consolidado!$D380=""),0,IF(ISNUMBER(SEARCH(AK$3,Consolidado!$D380)),IF(COUNTIFS(Consolidado!$AC$5:AC380,Consolidado!$AC380,Consolidado!$D$5:D380,"*"&amp;AK$3&amp;"*")=1,1,0),0))</f>
        <v>0</v>
      </c>
      <c r="AL380" s="0" t="n">
        <f aca="false">IF(OR(AL$3="",Consolidado!$D380=""),0,IF(ISNUMBER(SEARCH(AL$3,Consolidado!$D380)),IF(COUNTIFS(Consolidado!$AC$5:AC380,Consolidado!$AC380,Consolidado!$D$5:D380,"*"&amp;AL$3&amp;"*")=1,1,0),0))</f>
        <v>0</v>
      </c>
      <c r="AM380" s="0" t="n">
        <f aca="false">IF(OR(AM$3="",Consolidado!$D380=""),0,IF(ISNUMBER(SEARCH(AM$3,Consolidado!$D380)),IF(COUNTIFS(Consolidado!$AC$5:AC380,Consolidado!$AC380,Consolidado!$D$5:D380,"*"&amp;AM$3&amp;"*")=1,1,0),0))</f>
        <v>0</v>
      </c>
      <c r="AN380" s="0" t="n">
        <f aca="false">IF(OR(AN$3="",Consolidado!$D380=""),0,IF(ISNUMBER(SEARCH(AN$3,Consolidado!$D380)),IF(COUNTIFS(Consolidado!$AC$5:AC380,Consolidado!$AC380,Consolidado!$D$5:D380,"*"&amp;AN$3&amp;"*")=1,1,0),0))</f>
        <v>0</v>
      </c>
      <c r="AO380" s="0" t="n">
        <f aca="false">IF(OR(AO$3="",Consolidado!$D380=""),0,IF(ISNUMBER(SEARCH(AO$3,Consolidado!$D380)),IF(COUNTIFS(Consolidado!$AC$5:AC380,Consolidado!$AC380,Consolidado!$D$5:D380,"*"&amp;AO$3&amp;"*")=1,1,0),0))</f>
        <v>0</v>
      </c>
    </row>
    <row r="381" customFormat="false" ht="15" hidden="false" customHeight="false" outlineLevel="0" collapsed="false">
      <c r="B381" s="0" t="n">
        <f aca="false">IF(OR(B$3="",Consolidado!$D381=""),0,IF(ISNUMBER(SEARCH(B$3,Consolidado!$D381)),IF(COUNTIFS(Consolidado!$AC$5:AC381,Consolidado!$AC381,Consolidado!$D$5:D381,"*"&amp;B$3&amp;"*")=1,1,0),0))</f>
        <v>0</v>
      </c>
      <c r="C381" s="0" t="n">
        <f aca="false">IF(OR(C$3="",Consolidado!$D381=""),0,IF(ISNUMBER(SEARCH(C$3,Consolidado!$D381)),IF(COUNTIFS(Consolidado!$AC$5:AC381,Consolidado!$AC381,Consolidado!$D$5:D381,"*"&amp;C$3&amp;"*")=1,1,0),0))</f>
        <v>0</v>
      </c>
      <c r="D381" s="0" t="n">
        <f aca="false">IF(OR(D$3="",Consolidado!$D381=""),0,IF(ISNUMBER(SEARCH(D$3,Consolidado!$D381)),IF(COUNTIFS(Consolidado!$AC$5:AC381,Consolidado!$AC381,Consolidado!$D$5:D381,"*"&amp;D$3&amp;"*")=1,1,0),0))</f>
        <v>0</v>
      </c>
      <c r="E381" s="0" t="n">
        <f aca="false">IF(OR(E$3="",Consolidado!$D381=""),0,IF(ISNUMBER(SEARCH(E$3,Consolidado!$D381)),IF(COUNTIFS(Consolidado!$AC$5:AC381,Consolidado!$AC381,Consolidado!$D$5:D381,"*"&amp;E$3&amp;"*")=1,1,0),0))</f>
        <v>0</v>
      </c>
      <c r="F381" s="0" t="n">
        <f aca="false">IF(OR(F$3="",Consolidado!$D381=""),0,IF(ISNUMBER(SEARCH(F$3,Consolidado!$D381)),IF(COUNTIFS(Consolidado!$AC$5:AC381,Consolidado!$AC381,Consolidado!$D$5:D381,"*"&amp;F$3&amp;"*")=1,1,0),0))</f>
        <v>0</v>
      </c>
      <c r="G381" s="0" t="n">
        <f aca="false">IF(OR(G$3="",Consolidado!$D381=""),0,IF(ISNUMBER(SEARCH(G$3,Consolidado!$D381)),IF(COUNTIFS(Consolidado!$AC$5:AC381,Consolidado!$AC381,Consolidado!$D$5:D381,"*"&amp;G$3&amp;"*")=1,1,0),0))</f>
        <v>0</v>
      </c>
      <c r="H381" s="0" t="n">
        <f aca="false">IF(OR(H$3="",Consolidado!$D381=""),0,IF(ISNUMBER(SEARCH(H$3,Consolidado!$D381)),IF(COUNTIFS(Consolidado!$AC$5:AC381,Consolidado!$AC381,Consolidado!$D$5:D381,"*"&amp;H$3&amp;"*")=1,1,0),0))</f>
        <v>0</v>
      </c>
      <c r="I381" s="0" t="n">
        <f aca="false">IF(OR(I$3="",Consolidado!$D381=""),0,IF(ISNUMBER(SEARCH(I$3,Consolidado!$D381)),IF(COUNTIFS(Consolidado!$AC$5:AC381,Consolidado!$AC381,Consolidado!$D$5:D381,"*"&amp;I$3&amp;"*")=1,1,0),0))</f>
        <v>0</v>
      </c>
      <c r="J381" s="0" t="n">
        <f aca="false">IF(OR(J$3="",Consolidado!$D381=""),0,IF(ISNUMBER(SEARCH(J$3,Consolidado!$D381)),IF(COUNTIFS(Consolidado!$AC$5:AC381,Consolidado!$AC381,Consolidado!$D$5:D381,"*"&amp;J$3&amp;"*")=1,1,0),0))</f>
        <v>0</v>
      </c>
      <c r="K381" s="0" t="n">
        <f aca="false">IF(OR(K$3="",Consolidado!$D381=""),0,IF(ISNUMBER(SEARCH(K$3,Consolidado!$D381)),IF(COUNTIFS(Consolidado!$AC$5:AC381,Consolidado!$AC381,Consolidado!$D$5:D381,"*"&amp;K$3&amp;"*")=1,1,0),0))</f>
        <v>0</v>
      </c>
      <c r="L381" s="0" t="n">
        <f aca="false">IF(OR(L$3="",Consolidado!$D381=""),0,IF(ISNUMBER(SEARCH(L$3,Consolidado!$D381)),IF(COUNTIFS(Consolidado!$AC$5:AC381,Consolidado!$AC381,Consolidado!$D$5:D381,"*"&amp;L$3&amp;"*")=1,1,0),0))</f>
        <v>0</v>
      </c>
      <c r="M381" s="0" t="n">
        <f aca="false">IF(OR(M$3="",Consolidado!$D381=""),0,IF(ISNUMBER(SEARCH(M$3,Consolidado!$D381)),IF(COUNTIFS(Consolidado!$AC$5:AC381,Consolidado!$AC381,Consolidado!$D$5:D381,"*"&amp;M$3&amp;"*")=1,1,0),0))</f>
        <v>0</v>
      </c>
      <c r="N381" s="0" t="n">
        <f aca="false">IF(OR(N$3="",Consolidado!$D381=""),0,IF(ISNUMBER(SEARCH(N$3,Consolidado!$D381)),IF(COUNTIFS(Consolidado!$AC$5:AC381,Consolidado!$AC381,Consolidado!$D$5:D381,"*"&amp;N$3&amp;"*")=1,1,0),0))</f>
        <v>0</v>
      </c>
      <c r="O381" s="0" t="n">
        <f aca="false">IF(OR(O$3="",Consolidado!$D381=""),0,IF(ISNUMBER(SEARCH(O$3,Consolidado!$D381)),IF(COUNTIFS(Consolidado!$AC$5:AC381,Consolidado!$AC381,Consolidado!$D$5:D381,"*"&amp;O$3&amp;"*")=1,1,0),0))</f>
        <v>0</v>
      </c>
      <c r="P381" s="0" t="n">
        <f aca="false">IF(OR(P$3="",Consolidado!$D381=""),0,IF(ISNUMBER(SEARCH(P$3,Consolidado!$D381)),IF(COUNTIFS(Consolidado!$AC$5:AC381,Consolidado!$AC381,Consolidado!$D$5:D381,"*"&amp;P$3&amp;"*")=1,1,0),0))</f>
        <v>0</v>
      </c>
      <c r="Q381" s="0" t="n">
        <f aca="false">IF(OR(Q$3="",Consolidado!$D381=""),0,IF(ISNUMBER(SEARCH(Q$3,Consolidado!$D381)),IF(COUNTIFS(Consolidado!$AC$5:AC381,Consolidado!$AC381,Consolidado!$D$5:D381,"*"&amp;Q$3&amp;"*")=1,1,0),0))</f>
        <v>0</v>
      </c>
      <c r="R381" s="0" t="n">
        <f aca="false">IF(OR(R$3="",Consolidado!$D381=""),0,IF(ISNUMBER(SEARCH(R$3,Consolidado!$D381)),IF(COUNTIFS(Consolidado!$AC$5:AC381,Consolidado!$AC381,Consolidado!$D$5:D381,"*"&amp;R$3&amp;"*")=1,1,0),0))</f>
        <v>0</v>
      </c>
      <c r="S381" s="0" t="n">
        <f aca="false">IF(OR(S$3="",Consolidado!$D381=""),0,IF(ISNUMBER(SEARCH(S$3,Consolidado!$D381)),IF(COUNTIFS(Consolidado!$AC$5:AC381,Consolidado!$AC381,Consolidado!$D$5:D381,"*"&amp;S$3&amp;"*")=1,1,0),0))</f>
        <v>0</v>
      </c>
      <c r="T381" s="0" t="n">
        <f aca="false">IF(OR(T$3="",Consolidado!$D381=""),0,IF(ISNUMBER(SEARCH(T$3,Consolidado!$D381)),IF(COUNTIFS(Consolidado!$AC$5:AC381,Consolidado!$AC381,Consolidado!$D$5:D381,"*"&amp;T$3&amp;"*")=1,1,0),0))</f>
        <v>0</v>
      </c>
      <c r="U381" s="0" t="n">
        <f aca="false">IF(OR(U$3="",Consolidado!$D381=""),0,IF(ISNUMBER(SEARCH(U$3,Consolidado!$D381)),IF(COUNTIFS(Consolidado!$AC$5:AC381,Consolidado!$AC381,Consolidado!$D$5:D381,"*"&amp;U$3&amp;"*")=1,1,0),0))</f>
        <v>0</v>
      </c>
      <c r="V381" s="0" t="n">
        <f aca="false">IF(OR(V$3="",Consolidado!$D381=""),0,IF(ISNUMBER(SEARCH(V$3,Consolidado!$D381)),IF(COUNTIFS(Consolidado!$AC$5:AC381,Consolidado!$AC381,Consolidado!$D$5:D381,"*"&amp;V$3&amp;"*")=1,1,0),0))</f>
        <v>0</v>
      </c>
      <c r="W381" s="0" t="n">
        <f aca="false">IF(OR(W$3="",Consolidado!$D381=""),0,IF(ISNUMBER(SEARCH(W$3,Consolidado!$D381)),IF(COUNTIFS(Consolidado!$AC$5:AC381,Consolidado!$AC381,Consolidado!$D$5:D381,"*"&amp;W$3&amp;"*")=1,1,0),0))</f>
        <v>0</v>
      </c>
      <c r="X381" s="0" t="n">
        <f aca="false">IF(OR(X$3="",Consolidado!$D381=""),0,IF(ISNUMBER(SEARCH(X$3,Consolidado!$D381)),IF(COUNTIFS(Consolidado!$AC$5:AC381,Consolidado!$AC381,Consolidado!$D$5:D381,"*"&amp;X$3&amp;"*")=1,1,0),0))</f>
        <v>0</v>
      </c>
      <c r="Y381" s="0" t="n">
        <f aca="false">IF(OR(Y$3="",Consolidado!$D381=""),0,IF(ISNUMBER(SEARCH(Y$3,Consolidado!$D381)),IF(COUNTIFS(Consolidado!$AC$5:AC381,Consolidado!$AC381,Consolidado!$D$5:D381,"*"&amp;Y$3&amp;"*")=1,1,0),0))</f>
        <v>0</v>
      </c>
      <c r="Z381" s="0" t="n">
        <f aca="false">IF(OR(Z$3="",Consolidado!$D381=""),0,IF(ISNUMBER(SEARCH(Z$3,Consolidado!$D381)),IF(COUNTIFS(Consolidado!$AC$5:AC381,Consolidado!$AC381,Consolidado!$D$5:D381,"*"&amp;Z$3&amp;"*")=1,1,0),0))</f>
        <v>0</v>
      </c>
      <c r="AA381" s="0" t="n">
        <f aca="false">IF(OR(AA$3="",Consolidado!$D381=""),0,IF(ISNUMBER(SEARCH(AA$3,Consolidado!$D381)),IF(COUNTIFS(Consolidado!$AC$5:AC381,Consolidado!$AC381,Consolidado!$D$5:D381,"*"&amp;AA$3&amp;"*")=1,1,0),0))</f>
        <v>0</v>
      </c>
      <c r="AB381" s="0" t="n">
        <f aca="false">IF(OR(AB$3="",Consolidado!$D381=""),0,IF(ISNUMBER(SEARCH(AB$3,Consolidado!$D381)),IF(COUNTIFS(Consolidado!$AC$5:AC381,Consolidado!$AC381,Consolidado!$D$5:D381,"*"&amp;AB$3&amp;"*")=1,1,0),0))</f>
        <v>0</v>
      </c>
      <c r="AC381" s="0" t="n">
        <f aca="false">IF(OR(AC$3="",Consolidado!$D381=""),0,IF(ISNUMBER(SEARCH(AC$3,Consolidado!$D381)),IF(COUNTIFS(Consolidado!$AC$5:AC381,Consolidado!$AC381,Consolidado!$D$5:D381,"*"&amp;AC$3&amp;"*")=1,1,0),0))</f>
        <v>0</v>
      </c>
      <c r="AD381" s="0" t="n">
        <f aca="false">IF(OR(AD$3="",Consolidado!$D381=""),0,IF(ISNUMBER(SEARCH(AD$3,Consolidado!$D381)),IF(COUNTIFS(Consolidado!$AC$5:AC381,Consolidado!$AC381,Consolidado!$D$5:D381,"*"&amp;AD$3&amp;"*")=1,1,0),0))</f>
        <v>0</v>
      </c>
      <c r="AE381" s="0" t="n">
        <f aca="false">IF(OR(AE$3="",Consolidado!$D381=""),0,IF(ISNUMBER(SEARCH(AE$3,Consolidado!$D381)),IF(COUNTIFS(Consolidado!$AC$5:AC381,Consolidado!$AC381,Consolidado!$D$5:D381,"*"&amp;AE$3&amp;"*")=1,1,0),0))</f>
        <v>0</v>
      </c>
      <c r="AF381" s="0" t="n">
        <f aca="false">IF(OR(AF$3="",Consolidado!$D381=""),0,IF(ISNUMBER(SEARCH(AF$3,Consolidado!$D381)),IF(COUNTIFS(Consolidado!$AC$5:AC381,Consolidado!$AC381,Consolidado!$D$5:D381,"*"&amp;AF$3&amp;"*")=1,1,0),0))</f>
        <v>0</v>
      </c>
      <c r="AG381" s="0" t="n">
        <f aca="false">IF(OR(AG$3="",Consolidado!$D381=""),0,IF(ISNUMBER(SEARCH(AG$3,Consolidado!$D381)),IF(COUNTIFS(Consolidado!$AC$5:AC381,Consolidado!$AC381,Consolidado!$D$5:D381,"*"&amp;AG$3&amp;"*")=1,1,0),0))</f>
        <v>0</v>
      </c>
      <c r="AH381" s="0" t="n">
        <f aca="false">IF(OR(AH$3="",Consolidado!$D381=""),0,IF(ISNUMBER(SEARCH(AH$3,Consolidado!$D381)),IF(COUNTIFS(Consolidado!$AC$5:AC381,Consolidado!$AC381,Consolidado!$D$5:D381,"*"&amp;AH$3&amp;"*")=1,1,0),0))</f>
        <v>0</v>
      </c>
      <c r="AI381" s="0" t="n">
        <f aca="false">IF(OR(AI$3="",Consolidado!$D381=""),0,IF(ISNUMBER(SEARCH(AI$3,Consolidado!$D381)),IF(COUNTIFS(Consolidado!$AC$5:AC381,Consolidado!$AC381,Consolidado!$D$5:D381,"*"&amp;AI$3&amp;"*")=1,1,0),0))</f>
        <v>0</v>
      </c>
      <c r="AJ381" s="0" t="n">
        <f aca="false">IF(OR(AJ$3="",Consolidado!$D381=""),0,IF(ISNUMBER(SEARCH(AJ$3,Consolidado!$D381)),IF(COUNTIFS(Consolidado!$AC$5:AC381,Consolidado!$AC381,Consolidado!$D$5:D381,"*"&amp;AJ$3&amp;"*")=1,1,0),0))</f>
        <v>0</v>
      </c>
      <c r="AK381" s="0" t="n">
        <f aca="false">IF(OR(AK$3="",Consolidado!$D381=""),0,IF(ISNUMBER(SEARCH(AK$3,Consolidado!$D381)),IF(COUNTIFS(Consolidado!$AC$5:AC381,Consolidado!$AC381,Consolidado!$D$5:D381,"*"&amp;AK$3&amp;"*")=1,1,0),0))</f>
        <v>0</v>
      </c>
      <c r="AL381" s="0" t="n">
        <f aca="false">IF(OR(AL$3="",Consolidado!$D381=""),0,IF(ISNUMBER(SEARCH(AL$3,Consolidado!$D381)),IF(COUNTIFS(Consolidado!$AC$5:AC381,Consolidado!$AC381,Consolidado!$D$5:D381,"*"&amp;AL$3&amp;"*")=1,1,0),0))</f>
        <v>0</v>
      </c>
      <c r="AM381" s="0" t="n">
        <f aca="false">IF(OR(AM$3="",Consolidado!$D381=""),0,IF(ISNUMBER(SEARCH(AM$3,Consolidado!$D381)),IF(COUNTIFS(Consolidado!$AC$5:AC381,Consolidado!$AC381,Consolidado!$D$5:D381,"*"&amp;AM$3&amp;"*")=1,1,0),0))</f>
        <v>0</v>
      </c>
      <c r="AN381" s="0" t="n">
        <f aca="false">IF(OR(AN$3="",Consolidado!$D381=""),0,IF(ISNUMBER(SEARCH(AN$3,Consolidado!$D381)),IF(COUNTIFS(Consolidado!$AC$5:AC381,Consolidado!$AC381,Consolidado!$D$5:D381,"*"&amp;AN$3&amp;"*")=1,1,0),0))</f>
        <v>0</v>
      </c>
      <c r="AO381" s="0" t="n">
        <f aca="false">IF(OR(AO$3="",Consolidado!$D381=""),0,IF(ISNUMBER(SEARCH(AO$3,Consolidado!$D381)),IF(COUNTIFS(Consolidado!$AC$5:AC381,Consolidado!$AC381,Consolidado!$D$5:D381,"*"&amp;AO$3&amp;"*")=1,1,0),0))</f>
        <v>0</v>
      </c>
    </row>
    <row r="382" customFormat="false" ht="15" hidden="false" customHeight="false" outlineLevel="0" collapsed="false">
      <c r="B382" s="0" t="n">
        <f aca="false">IF(OR(B$3="",Consolidado!$D382=""),0,IF(ISNUMBER(SEARCH(B$3,Consolidado!$D382)),IF(COUNTIFS(Consolidado!$AC$5:AC382,Consolidado!$AC382,Consolidado!$D$5:D382,"*"&amp;B$3&amp;"*")=1,1,0),0))</f>
        <v>0</v>
      </c>
      <c r="C382" s="0" t="n">
        <f aca="false">IF(OR(C$3="",Consolidado!$D382=""),0,IF(ISNUMBER(SEARCH(C$3,Consolidado!$D382)),IF(COUNTIFS(Consolidado!$AC$5:AC382,Consolidado!$AC382,Consolidado!$D$5:D382,"*"&amp;C$3&amp;"*")=1,1,0),0))</f>
        <v>0</v>
      </c>
      <c r="D382" s="0" t="n">
        <f aca="false">IF(OR(D$3="",Consolidado!$D382=""),0,IF(ISNUMBER(SEARCH(D$3,Consolidado!$D382)),IF(COUNTIFS(Consolidado!$AC$5:AC382,Consolidado!$AC382,Consolidado!$D$5:D382,"*"&amp;D$3&amp;"*")=1,1,0),0))</f>
        <v>0</v>
      </c>
      <c r="E382" s="0" t="n">
        <f aca="false">IF(OR(E$3="",Consolidado!$D382=""),0,IF(ISNUMBER(SEARCH(E$3,Consolidado!$D382)),IF(COUNTIFS(Consolidado!$AC$5:AC382,Consolidado!$AC382,Consolidado!$D$5:D382,"*"&amp;E$3&amp;"*")=1,1,0),0))</f>
        <v>0</v>
      </c>
      <c r="F382" s="0" t="n">
        <f aca="false">IF(OR(F$3="",Consolidado!$D382=""),0,IF(ISNUMBER(SEARCH(F$3,Consolidado!$D382)),IF(COUNTIFS(Consolidado!$AC$5:AC382,Consolidado!$AC382,Consolidado!$D$5:D382,"*"&amp;F$3&amp;"*")=1,1,0),0))</f>
        <v>0</v>
      </c>
      <c r="G382" s="0" t="n">
        <f aca="false">IF(OR(G$3="",Consolidado!$D382=""),0,IF(ISNUMBER(SEARCH(G$3,Consolidado!$D382)),IF(COUNTIFS(Consolidado!$AC$5:AC382,Consolidado!$AC382,Consolidado!$D$5:D382,"*"&amp;G$3&amp;"*")=1,1,0),0))</f>
        <v>0</v>
      </c>
      <c r="H382" s="0" t="n">
        <f aca="false">IF(OR(H$3="",Consolidado!$D382=""),0,IF(ISNUMBER(SEARCH(H$3,Consolidado!$D382)),IF(COUNTIFS(Consolidado!$AC$5:AC382,Consolidado!$AC382,Consolidado!$D$5:D382,"*"&amp;H$3&amp;"*")=1,1,0),0))</f>
        <v>0</v>
      </c>
      <c r="I382" s="0" t="n">
        <f aca="false">IF(OR(I$3="",Consolidado!$D382=""),0,IF(ISNUMBER(SEARCH(I$3,Consolidado!$D382)),IF(COUNTIFS(Consolidado!$AC$5:AC382,Consolidado!$AC382,Consolidado!$D$5:D382,"*"&amp;I$3&amp;"*")=1,1,0),0))</f>
        <v>0</v>
      </c>
      <c r="J382" s="0" t="n">
        <f aca="false">IF(OR(J$3="",Consolidado!$D382=""),0,IF(ISNUMBER(SEARCH(J$3,Consolidado!$D382)),IF(COUNTIFS(Consolidado!$AC$5:AC382,Consolidado!$AC382,Consolidado!$D$5:D382,"*"&amp;J$3&amp;"*")=1,1,0),0))</f>
        <v>0</v>
      </c>
      <c r="K382" s="0" t="n">
        <f aca="false">IF(OR(K$3="",Consolidado!$D382=""),0,IF(ISNUMBER(SEARCH(K$3,Consolidado!$D382)),IF(COUNTIFS(Consolidado!$AC$5:AC382,Consolidado!$AC382,Consolidado!$D$5:D382,"*"&amp;K$3&amp;"*")=1,1,0),0))</f>
        <v>0</v>
      </c>
      <c r="L382" s="0" t="n">
        <f aca="false">IF(OR(L$3="",Consolidado!$D382=""),0,IF(ISNUMBER(SEARCH(L$3,Consolidado!$D382)),IF(COUNTIFS(Consolidado!$AC$5:AC382,Consolidado!$AC382,Consolidado!$D$5:D382,"*"&amp;L$3&amp;"*")=1,1,0),0))</f>
        <v>0</v>
      </c>
      <c r="M382" s="0" t="n">
        <f aca="false">IF(OR(M$3="",Consolidado!$D382=""),0,IF(ISNUMBER(SEARCH(M$3,Consolidado!$D382)),IF(COUNTIFS(Consolidado!$AC$5:AC382,Consolidado!$AC382,Consolidado!$D$5:D382,"*"&amp;M$3&amp;"*")=1,1,0),0))</f>
        <v>0</v>
      </c>
      <c r="N382" s="0" t="n">
        <f aca="false">IF(OR(N$3="",Consolidado!$D382=""),0,IF(ISNUMBER(SEARCH(N$3,Consolidado!$D382)),IF(COUNTIFS(Consolidado!$AC$5:AC382,Consolidado!$AC382,Consolidado!$D$5:D382,"*"&amp;N$3&amp;"*")=1,1,0),0))</f>
        <v>0</v>
      </c>
      <c r="O382" s="0" t="n">
        <f aca="false">IF(OR(O$3="",Consolidado!$D382=""),0,IF(ISNUMBER(SEARCH(O$3,Consolidado!$D382)),IF(COUNTIFS(Consolidado!$AC$5:AC382,Consolidado!$AC382,Consolidado!$D$5:D382,"*"&amp;O$3&amp;"*")=1,1,0),0))</f>
        <v>0</v>
      </c>
      <c r="P382" s="0" t="n">
        <f aca="false">IF(OR(P$3="",Consolidado!$D382=""),0,IF(ISNUMBER(SEARCH(P$3,Consolidado!$D382)),IF(COUNTIFS(Consolidado!$AC$5:AC382,Consolidado!$AC382,Consolidado!$D$5:D382,"*"&amp;P$3&amp;"*")=1,1,0),0))</f>
        <v>0</v>
      </c>
      <c r="Q382" s="0" t="n">
        <f aca="false">IF(OR(Q$3="",Consolidado!$D382=""),0,IF(ISNUMBER(SEARCH(Q$3,Consolidado!$D382)),IF(COUNTIFS(Consolidado!$AC$5:AC382,Consolidado!$AC382,Consolidado!$D$5:D382,"*"&amp;Q$3&amp;"*")=1,1,0),0))</f>
        <v>0</v>
      </c>
      <c r="R382" s="0" t="n">
        <f aca="false">IF(OR(R$3="",Consolidado!$D382=""),0,IF(ISNUMBER(SEARCH(R$3,Consolidado!$D382)),IF(COUNTIFS(Consolidado!$AC$5:AC382,Consolidado!$AC382,Consolidado!$D$5:D382,"*"&amp;R$3&amp;"*")=1,1,0),0))</f>
        <v>0</v>
      </c>
      <c r="S382" s="0" t="n">
        <f aca="false">IF(OR(S$3="",Consolidado!$D382=""),0,IF(ISNUMBER(SEARCH(S$3,Consolidado!$D382)),IF(COUNTIFS(Consolidado!$AC$5:AC382,Consolidado!$AC382,Consolidado!$D$5:D382,"*"&amp;S$3&amp;"*")=1,1,0),0))</f>
        <v>0</v>
      </c>
      <c r="T382" s="0" t="n">
        <f aca="false">IF(OR(T$3="",Consolidado!$D382=""),0,IF(ISNUMBER(SEARCH(T$3,Consolidado!$D382)),IF(COUNTIFS(Consolidado!$AC$5:AC382,Consolidado!$AC382,Consolidado!$D$5:D382,"*"&amp;T$3&amp;"*")=1,1,0),0))</f>
        <v>0</v>
      </c>
      <c r="U382" s="0" t="n">
        <f aca="false">IF(OR(U$3="",Consolidado!$D382=""),0,IF(ISNUMBER(SEARCH(U$3,Consolidado!$D382)),IF(COUNTIFS(Consolidado!$AC$5:AC382,Consolidado!$AC382,Consolidado!$D$5:D382,"*"&amp;U$3&amp;"*")=1,1,0),0))</f>
        <v>0</v>
      </c>
      <c r="V382" s="0" t="n">
        <f aca="false">IF(OR(V$3="",Consolidado!$D382=""),0,IF(ISNUMBER(SEARCH(V$3,Consolidado!$D382)),IF(COUNTIFS(Consolidado!$AC$5:AC382,Consolidado!$AC382,Consolidado!$D$5:D382,"*"&amp;V$3&amp;"*")=1,1,0),0))</f>
        <v>0</v>
      </c>
      <c r="W382" s="0" t="n">
        <f aca="false">IF(OR(W$3="",Consolidado!$D382=""),0,IF(ISNUMBER(SEARCH(W$3,Consolidado!$D382)),IF(COUNTIFS(Consolidado!$AC$5:AC382,Consolidado!$AC382,Consolidado!$D$5:D382,"*"&amp;W$3&amp;"*")=1,1,0),0))</f>
        <v>0</v>
      </c>
      <c r="X382" s="0" t="n">
        <f aca="false">IF(OR(X$3="",Consolidado!$D382=""),0,IF(ISNUMBER(SEARCH(X$3,Consolidado!$D382)),IF(COUNTIFS(Consolidado!$AC$5:AC382,Consolidado!$AC382,Consolidado!$D$5:D382,"*"&amp;X$3&amp;"*")=1,1,0),0))</f>
        <v>0</v>
      </c>
      <c r="Y382" s="0" t="n">
        <f aca="false">IF(OR(Y$3="",Consolidado!$D382=""),0,IF(ISNUMBER(SEARCH(Y$3,Consolidado!$D382)),IF(COUNTIFS(Consolidado!$AC$5:AC382,Consolidado!$AC382,Consolidado!$D$5:D382,"*"&amp;Y$3&amp;"*")=1,1,0),0))</f>
        <v>0</v>
      </c>
      <c r="Z382" s="0" t="n">
        <f aca="false">IF(OR(Z$3="",Consolidado!$D382=""),0,IF(ISNUMBER(SEARCH(Z$3,Consolidado!$D382)),IF(COUNTIFS(Consolidado!$AC$5:AC382,Consolidado!$AC382,Consolidado!$D$5:D382,"*"&amp;Z$3&amp;"*")=1,1,0),0))</f>
        <v>0</v>
      </c>
      <c r="AA382" s="0" t="n">
        <f aca="false">IF(OR(AA$3="",Consolidado!$D382=""),0,IF(ISNUMBER(SEARCH(AA$3,Consolidado!$D382)),IF(COUNTIFS(Consolidado!$AC$5:AC382,Consolidado!$AC382,Consolidado!$D$5:D382,"*"&amp;AA$3&amp;"*")=1,1,0),0))</f>
        <v>0</v>
      </c>
      <c r="AB382" s="0" t="n">
        <f aca="false">IF(OR(AB$3="",Consolidado!$D382=""),0,IF(ISNUMBER(SEARCH(AB$3,Consolidado!$D382)),IF(COUNTIFS(Consolidado!$AC$5:AC382,Consolidado!$AC382,Consolidado!$D$5:D382,"*"&amp;AB$3&amp;"*")=1,1,0),0))</f>
        <v>0</v>
      </c>
      <c r="AC382" s="0" t="n">
        <f aca="false">IF(OR(AC$3="",Consolidado!$D382=""),0,IF(ISNUMBER(SEARCH(AC$3,Consolidado!$D382)),IF(COUNTIFS(Consolidado!$AC$5:AC382,Consolidado!$AC382,Consolidado!$D$5:D382,"*"&amp;AC$3&amp;"*")=1,1,0),0))</f>
        <v>0</v>
      </c>
      <c r="AD382" s="0" t="n">
        <f aca="false">IF(OR(AD$3="",Consolidado!$D382=""),0,IF(ISNUMBER(SEARCH(AD$3,Consolidado!$D382)),IF(COUNTIFS(Consolidado!$AC$5:AC382,Consolidado!$AC382,Consolidado!$D$5:D382,"*"&amp;AD$3&amp;"*")=1,1,0),0))</f>
        <v>0</v>
      </c>
      <c r="AE382" s="0" t="n">
        <f aca="false">IF(OR(AE$3="",Consolidado!$D382=""),0,IF(ISNUMBER(SEARCH(AE$3,Consolidado!$D382)),IF(COUNTIFS(Consolidado!$AC$5:AC382,Consolidado!$AC382,Consolidado!$D$5:D382,"*"&amp;AE$3&amp;"*")=1,1,0),0))</f>
        <v>0</v>
      </c>
      <c r="AF382" s="0" t="n">
        <f aca="false">IF(OR(AF$3="",Consolidado!$D382=""),0,IF(ISNUMBER(SEARCH(AF$3,Consolidado!$D382)),IF(COUNTIFS(Consolidado!$AC$5:AC382,Consolidado!$AC382,Consolidado!$D$5:D382,"*"&amp;AF$3&amp;"*")=1,1,0),0))</f>
        <v>0</v>
      </c>
      <c r="AG382" s="0" t="n">
        <f aca="false">IF(OR(AG$3="",Consolidado!$D382=""),0,IF(ISNUMBER(SEARCH(AG$3,Consolidado!$D382)),IF(COUNTIFS(Consolidado!$AC$5:AC382,Consolidado!$AC382,Consolidado!$D$5:D382,"*"&amp;AG$3&amp;"*")=1,1,0),0))</f>
        <v>0</v>
      </c>
      <c r="AH382" s="0" t="n">
        <f aca="false">IF(OR(AH$3="",Consolidado!$D382=""),0,IF(ISNUMBER(SEARCH(AH$3,Consolidado!$D382)),IF(COUNTIFS(Consolidado!$AC$5:AC382,Consolidado!$AC382,Consolidado!$D$5:D382,"*"&amp;AH$3&amp;"*")=1,1,0),0))</f>
        <v>0</v>
      </c>
      <c r="AI382" s="0" t="n">
        <f aca="false">IF(OR(AI$3="",Consolidado!$D382=""),0,IF(ISNUMBER(SEARCH(AI$3,Consolidado!$D382)),IF(COUNTIFS(Consolidado!$AC$5:AC382,Consolidado!$AC382,Consolidado!$D$5:D382,"*"&amp;AI$3&amp;"*")=1,1,0),0))</f>
        <v>0</v>
      </c>
      <c r="AJ382" s="0" t="n">
        <f aca="false">IF(OR(AJ$3="",Consolidado!$D382=""),0,IF(ISNUMBER(SEARCH(AJ$3,Consolidado!$D382)),IF(COUNTIFS(Consolidado!$AC$5:AC382,Consolidado!$AC382,Consolidado!$D$5:D382,"*"&amp;AJ$3&amp;"*")=1,1,0),0))</f>
        <v>0</v>
      </c>
      <c r="AK382" s="0" t="n">
        <f aca="false">IF(OR(AK$3="",Consolidado!$D382=""),0,IF(ISNUMBER(SEARCH(AK$3,Consolidado!$D382)),IF(COUNTIFS(Consolidado!$AC$5:AC382,Consolidado!$AC382,Consolidado!$D$5:D382,"*"&amp;AK$3&amp;"*")=1,1,0),0))</f>
        <v>0</v>
      </c>
      <c r="AL382" s="0" t="n">
        <f aca="false">IF(OR(AL$3="",Consolidado!$D382=""),0,IF(ISNUMBER(SEARCH(AL$3,Consolidado!$D382)),IF(COUNTIFS(Consolidado!$AC$5:AC382,Consolidado!$AC382,Consolidado!$D$5:D382,"*"&amp;AL$3&amp;"*")=1,1,0),0))</f>
        <v>0</v>
      </c>
      <c r="AM382" s="0" t="n">
        <f aca="false">IF(OR(AM$3="",Consolidado!$D382=""),0,IF(ISNUMBER(SEARCH(AM$3,Consolidado!$D382)),IF(COUNTIFS(Consolidado!$AC$5:AC382,Consolidado!$AC382,Consolidado!$D$5:D382,"*"&amp;AM$3&amp;"*")=1,1,0),0))</f>
        <v>0</v>
      </c>
      <c r="AN382" s="0" t="n">
        <f aca="false">IF(OR(AN$3="",Consolidado!$D382=""),0,IF(ISNUMBER(SEARCH(AN$3,Consolidado!$D382)),IF(COUNTIFS(Consolidado!$AC$5:AC382,Consolidado!$AC382,Consolidado!$D$5:D382,"*"&amp;AN$3&amp;"*")=1,1,0),0))</f>
        <v>0</v>
      </c>
      <c r="AO382" s="0" t="n">
        <f aca="false">IF(OR(AO$3="",Consolidado!$D382=""),0,IF(ISNUMBER(SEARCH(AO$3,Consolidado!$D382)),IF(COUNTIFS(Consolidado!$AC$5:AC382,Consolidado!$AC382,Consolidado!$D$5:D382,"*"&amp;AO$3&amp;"*")=1,1,0),0))</f>
        <v>0</v>
      </c>
    </row>
    <row r="383" customFormat="false" ht="15" hidden="false" customHeight="false" outlineLevel="0" collapsed="false">
      <c r="B383" s="0" t="n">
        <f aca="false">IF(OR(B$3="",Consolidado!$D383=""),0,IF(ISNUMBER(SEARCH(B$3,Consolidado!$D383)),IF(COUNTIFS(Consolidado!$AC$5:AC383,Consolidado!$AC383,Consolidado!$D$5:D383,"*"&amp;B$3&amp;"*")=1,1,0),0))</f>
        <v>0</v>
      </c>
      <c r="C383" s="0" t="n">
        <f aca="false">IF(OR(C$3="",Consolidado!$D383=""),0,IF(ISNUMBER(SEARCH(C$3,Consolidado!$D383)),IF(COUNTIFS(Consolidado!$AC$5:AC383,Consolidado!$AC383,Consolidado!$D$5:D383,"*"&amp;C$3&amp;"*")=1,1,0),0))</f>
        <v>0</v>
      </c>
      <c r="D383" s="0" t="n">
        <f aca="false">IF(OR(D$3="",Consolidado!$D383=""),0,IF(ISNUMBER(SEARCH(D$3,Consolidado!$D383)),IF(COUNTIFS(Consolidado!$AC$5:AC383,Consolidado!$AC383,Consolidado!$D$5:D383,"*"&amp;D$3&amp;"*")=1,1,0),0))</f>
        <v>0</v>
      </c>
      <c r="E383" s="0" t="n">
        <f aca="false">IF(OR(E$3="",Consolidado!$D383=""),0,IF(ISNUMBER(SEARCH(E$3,Consolidado!$D383)),IF(COUNTIFS(Consolidado!$AC$5:AC383,Consolidado!$AC383,Consolidado!$D$5:D383,"*"&amp;E$3&amp;"*")=1,1,0),0))</f>
        <v>0</v>
      </c>
      <c r="F383" s="0" t="n">
        <f aca="false">IF(OR(F$3="",Consolidado!$D383=""),0,IF(ISNUMBER(SEARCH(F$3,Consolidado!$D383)),IF(COUNTIFS(Consolidado!$AC$5:AC383,Consolidado!$AC383,Consolidado!$D$5:D383,"*"&amp;F$3&amp;"*")=1,1,0),0))</f>
        <v>0</v>
      </c>
      <c r="G383" s="0" t="n">
        <f aca="false">IF(OR(G$3="",Consolidado!$D383=""),0,IF(ISNUMBER(SEARCH(G$3,Consolidado!$D383)),IF(COUNTIFS(Consolidado!$AC$5:AC383,Consolidado!$AC383,Consolidado!$D$5:D383,"*"&amp;G$3&amp;"*")=1,1,0),0))</f>
        <v>0</v>
      </c>
      <c r="H383" s="0" t="n">
        <f aca="false">IF(OR(H$3="",Consolidado!$D383=""),0,IF(ISNUMBER(SEARCH(H$3,Consolidado!$D383)),IF(COUNTIFS(Consolidado!$AC$5:AC383,Consolidado!$AC383,Consolidado!$D$5:D383,"*"&amp;H$3&amp;"*")=1,1,0),0))</f>
        <v>0</v>
      </c>
      <c r="I383" s="0" t="n">
        <f aca="false">IF(OR(I$3="",Consolidado!$D383=""),0,IF(ISNUMBER(SEARCH(I$3,Consolidado!$D383)),IF(COUNTIFS(Consolidado!$AC$5:AC383,Consolidado!$AC383,Consolidado!$D$5:D383,"*"&amp;I$3&amp;"*")=1,1,0),0))</f>
        <v>0</v>
      </c>
      <c r="J383" s="0" t="n">
        <f aca="false">IF(OR(J$3="",Consolidado!$D383=""),0,IF(ISNUMBER(SEARCH(J$3,Consolidado!$D383)),IF(COUNTIFS(Consolidado!$AC$5:AC383,Consolidado!$AC383,Consolidado!$D$5:D383,"*"&amp;J$3&amp;"*")=1,1,0),0))</f>
        <v>0</v>
      </c>
      <c r="K383" s="0" t="n">
        <f aca="false">IF(OR(K$3="",Consolidado!$D383=""),0,IF(ISNUMBER(SEARCH(K$3,Consolidado!$D383)),IF(COUNTIFS(Consolidado!$AC$5:AC383,Consolidado!$AC383,Consolidado!$D$5:D383,"*"&amp;K$3&amp;"*")=1,1,0),0))</f>
        <v>0</v>
      </c>
      <c r="L383" s="0" t="n">
        <f aca="false">IF(OR(L$3="",Consolidado!$D383=""),0,IF(ISNUMBER(SEARCH(L$3,Consolidado!$D383)),IF(COUNTIFS(Consolidado!$AC$5:AC383,Consolidado!$AC383,Consolidado!$D$5:D383,"*"&amp;L$3&amp;"*")=1,1,0),0))</f>
        <v>0</v>
      </c>
      <c r="M383" s="0" t="n">
        <f aca="false">IF(OR(M$3="",Consolidado!$D383=""),0,IF(ISNUMBER(SEARCH(M$3,Consolidado!$D383)),IF(COUNTIFS(Consolidado!$AC$5:AC383,Consolidado!$AC383,Consolidado!$D$5:D383,"*"&amp;M$3&amp;"*")=1,1,0),0))</f>
        <v>0</v>
      </c>
      <c r="N383" s="0" t="n">
        <f aca="false">IF(OR(N$3="",Consolidado!$D383=""),0,IF(ISNUMBER(SEARCH(N$3,Consolidado!$D383)),IF(COUNTIFS(Consolidado!$AC$5:AC383,Consolidado!$AC383,Consolidado!$D$5:D383,"*"&amp;N$3&amp;"*")=1,1,0),0))</f>
        <v>0</v>
      </c>
      <c r="O383" s="0" t="n">
        <f aca="false">IF(OR(O$3="",Consolidado!$D383=""),0,IF(ISNUMBER(SEARCH(O$3,Consolidado!$D383)),IF(COUNTIFS(Consolidado!$AC$5:AC383,Consolidado!$AC383,Consolidado!$D$5:D383,"*"&amp;O$3&amp;"*")=1,1,0),0))</f>
        <v>0</v>
      </c>
      <c r="P383" s="0" t="n">
        <f aca="false">IF(OR(P$3="",Consolidado!$D383=""),0,IF(ISNUMBER(SEARCH(P$3,Consolidado!$D383)),IF(COUNTIFS(Consolidado!$AC$5:AC383,Consolidado!$AC383,Consolidado!$D$5:D383,"*"&amp;P$3&amp;"*")=1,1,0),0))</f>
        <v>0</v>
      </c>
      <c r="Q383" s="0" t="n">
        <f aca="false">IF(OR(Q$3="",Consolidado!$D383=""),0,IF(ISNUMBER(SEARCH(Q$3,Consolidado!$D383)),IF(COUNTIFS(Consolidado!$AC$5:AC383,Consolidado!$AC383,Consolidado!$D$5:D383,"*"&amp;Q$3&amp;"*")=1,1,0),0))</f>
        <v>0</v>
      </c>
      <c r="R383" s="0" t="n">
        <f aca="false">IF(OR(R$3="",Consolidado!$D383=""),0,IF(ISNUMBER(SEARCH(R$3,Consolidado!$D383)),IF(COUNTIFS(Consolidado!$AC$5:AC383,Consolidado!$AC383,Consolidado!$D$5:D383,"*"&amp;R$3&amp;"*")=1,1,0),0))</f>
        <v>0</v>
      </c>
      <c r="S383" s="0" t="n">
        <f aca="false">IF(OR(S$3="",Consolidado!$D383=""),0,IF(ISNUMBER(SEARCH(S$3,Consolidado!$D383)),IF(COUNTIFS(Consolidado!$AC$5:AC383,Consolidado!$AC383,Consolidado!$D$5:D383,"*"&amp;S$3&amp;"*")=1,1,0),0))</f>
        <v>0</v>
      </c>
      <c r="T383" s="0" t="n">
        <f aca="false">IF(OR(T$3="",Consolidado!$D383=""),0,IF(ISNUMBER(SEARCH(T$3,Consolidado!$D383)),IF(COUNTIFS(Consolidado!$AC$5:AC383,Consolidado!$AC383,Consolidado!$D$5:D383,"*"&amp;T$3&amp;"*")=1,1,0),0))</f>
        <v>0</v>
      </c>
      <c r="U383" s="0" t="n">
        <f aca="false">IF(OR(U$3="",Consolidado!$D383=""),0,IF(ISNUMBER(SEARCH(U$3,Consolidado!$D383)),IF(COUNTIFS(Consolidado!$AC$5:AC383,Consolidado!$AC383,Consolidado!$D$5:D383,"*"&amp;U$3&amp;"*")=1,1,0),0))</f>
        <v>0</v>
      </c>
      <c r="V383" s="0" t="n">
        <f aca="false">IF(OR(V$3="",Consolidado!$D383=""),0,IF(ISNUMBER(SEARCH(V$3,Consolidado!$D383)),IF(COUNTIFS(Consolidado!$AC$5:AC383,Consolidado!$AC383,Consolidado!$D$5:D383,"*"&amp;V$3&amp;"*")=1,1,0),0))</f>
        <v>0</v>
      </c>
      <c r="W383" s="0" t="n">
        <f aca="false">IF(OR(W$3="",Consolidado!$D383=""),0,IF(ISNUMBER(SEARCH(W$3,Consolidado!$D383)),IF(COUNTIFS(Consolidado!$AC$5:AC383,Consolidado!$AC383,Consolidado!$D$5:D383,"*"&amp;W$3&amp;"*")=1,1,0),0))</f>
        <v>0</v>
      </c>
      <c r="X383" s="0" t="n">
        <f aca="false">IF(OR(X$3="",Consolidado!$D383=""),0,IF(ISNUMBER(SEARCH(X$3,Consolidado!$D383)),IF(COUNTIFS(Consolidado!$AC$5:AC383,Consolidado!$AC383,Consolidado!$D$5:D383,"*"&amp;X$3&amp;"*")=1,1,0),0))</f>
        <v>0</v>
      </c>
      <c r="Y383" s="0" t="n">
        <f aca="false">IF(OR(Y$3="",Consolidado!$D383=""),0,IF(ISNUMBER(SEARCH(Y$3,Consolidado!$D383)),IF(COUNTIFS(Consolidado!$AC$5:AC383,Consolidado!$AC383,Consolidado!$D$5:D383,"*"&amp;Y$3&amp;"*")=1,1,0),0))</f>
        <v>0</v>
      </c>
      <c r="Z383" s="0" t="n">
        <f aca="false">IF(OR(Z$3="",Consolidado!$D383=""),0,IF(ISNUMBER(SEARCH(Z$3,Consolidado!$D383)),IF(COUNTIFS(Consolidado!$AC$5:AC383,Consolidado!$AC383,Consolidado!$D$5:D383,"*"&amp;Z$3&amp;"*")=1,1,0),0))</f>
        <v>0</v>
      </c>
      <c r="AA383" s="0" t="n">
        <f aca="false">IF(OR(AA$3="",Consolidado!$D383=""),0,IF(ISNUMBER(SEARCH(AA$3,Consolidado!$D383)),IF(COUNTIFS(Consolidado!$AC$5:AC383,Consolidado!$AC383,Consolidado!$D$5:D383,"*"&amp;AA$3&amp;"*")=1,1,0),0))</f>
        <v>0</v>
      </c>
      <c r="AB383" s="0" t="n">
        <f aca="false">IF(OR(AB$3="",Consolidado!$D383=""),0,IF(ISNUMBER(SEARCH(AB$3,Consolidado!$D383)),IF(COUNTIFS(Consolidado!$AC$5:AC383,Consolidado!$AC383,Consolidado!$D$5:D383,"*"&amp;AB$3&amp;"*")=1,1,0),0))</f>
        <v>0</v>
      </c>
      <c r="AC383" s="0" t="n">
        <f aca="false">IF(OR(AC$3="",Consolidado!$D383=""),0,IF(ISNUMBER(SEARCH(AC$3,Consolidado!$D383)),IF(COUNTIFS(Consolidado!$AC$5:AC383,Consolidado!$AC383,Consolidado!$D$5:D383,"*"&amp;AC$3&amp;"*")=1,1,0),0))</f>
        <v>0</v>
      </c>
      <c r="AD383" s="0" t="n">
        <f aca="false">IF(OR(AD$3="",Consolidado!$D383=""),0,IF(ISNUMBER(SEARCH(AD$3,Consolidado!$D383)),IF(COUNTIFS(Consolidado!$AC$5:AC383,Consolidado!$AC383,Consolidado!$D$5:D383,"*"&amp;AD$3&amp;"*")=1,1,0),0))</f>
        <v>0</v>
      </c>
      <c r="AE383" s="0" t="n">
        <f aca="false">IF(OR(AE$3="",Consolidado!$D383=""),0,IF(ISNUMBER(SEARCH(AE$3,Consolidado!$D383)),IF(COUNTIFS(Consolidado!$AC$5:AC383,Consolidado!$AC383,Consolidado!$D$5:D383,"*"&amp;AE$3&amp;"*")=1,1,0),0))</f>
        <v>0</v>
      </c>
      <c r="AF383" s="0" t="n">
        <f aca="false">IF(OR(AF$3="",Consolidado!$D383=""),0,IF(ISNUMBER(SEARCH(AF$3,Consolidado!$D383)),IF(COUNTIFS(Consolidado!$AC$5:AC383,Consolidado!$AC383,Consolidado!$D$5:D383,"*"&amp;AF$3&amp;"*")=1,1,0),0))</f>
        <v>0</v>
      </c>
      <c r="AG383" s="0" t="n">
        <f aca="false">IF(OR(AG$3="",Consolidado!$D383=""),0,IF(ISNUMBER(SEARCH(AG$3,Consolidado!$D383)),IF(COUNTIFS(Consolidado!$AC$5:AC383,Consolidado!$AC383,Consolidado!$D$5:D383,"*"&amp;AG$3&amp;"*")=1,1,0),0))</f>
        <v>0</v>
      </c>
      <c r="AH383" s="0" t="n">
        <f aca="false">IF(OR(AH$3="",Consolidado!$D383=""),0,IF(ISNUMBER(SEARCH(AH$3,Consolidado!$D383)),IF(COUNTIFS(Consolidado!$AC$5:AC383,Consolidado!$AC383,Consolidado!$D$5:D383,"*"&amp;AH$3&amp;"*")=1,1,0),0))</f>
        <v>0</v>
      </c>
      <c r="AI383" s="0" t="n">
        <f aca="false">IF(OR(AI$3="",Consolidado!$D383=""),0,IF(ISNUMBER(SEARCH(AI$3,Consolidado!$D383)),IF(COUNTIFS(Consolidado!$AC$5:AC383,Consolidado!$AC383,Consolidado!$D$5:D383,"*"&amp;AI$3&amp;"*")=1,1,0),0))</f>
        <v>0</v>
      </c>
      <c r="AJ383" s="0" t="n">
        <f aca="false">IF(OR(AJ$3="",Consolidado!$D383=""),0,IF(ISNUMBER(SEARCH(AJ$3,Consolidado!$D383)),IF(COUNTIFS(Consolidado!$AC$5:AC383,Consolidado!$AC383,Consolidado!$D$5:D383,"*"&amp;AJ$3&amp;"*")=1,1,0),0))</f>
        <v>0</v>
      </c>
      <c r="AK383" s="0" t="n">
        <f aca="false">IF(OR(AK$3="",Consolidado!$D383=""),0,IF(ISNUMBER(SEARCH(AK$3,Consolidado!$D383)),IF(COUNTIFS(Consolidado!$AC$5:AC383,Consolidado!$AC383,Consolidado!$D$5:D383,"*"&amp;AK$3&amp;"*")=1,1,0),0))</f>
        <v>0</v>
      </c>
      <c r="AL383" s="0" t="n">
        <f aca="false">IF(OR(AL$3="",Consolidado!$D383=""),0,IF(ISNUMBER(SEARCH(AL$3,Consolidado!$D383)),IF(COUNTIFS(Consolidado!$AC$5:AC383,Consolidado!$AC383,Consolidado!$D$5:D383,"*"&amp;AL$3&amp;"*")=1,1,0),0))</f>
        <v>0</v>
      </c>
      <c r="AM383" s="0" t="n">
        <f aca="false">IF(OR(AM$3="",Consolidado!$D383=""),0,IF(ISNUMBER(SEARCH(AM$3,Consolidado!$D383)),IF(COUNTIFS(Consolidado!$AC$5:AC383,Consolidado!$AC383,Consolidado!$D$5:D383,"*"&amp;AM$3&amp;"*")=1,1,0),0))</f>
        <v>0</v>
      </c>
      <c r="AN383" s="0" t="n">
        <f aca="false">IF(OR(AN$3="",Consolidado!$D383=""),0,IF(ISNUMBER(SEARCH(AN$3,Consolidado!$D383)),IF(COUNTIFS(Consolidado!$AC$5:AC383,Consolidado!$AC383,Consolidado!$D$5:D383,"*"&amp;AN$3&amp;"*")=1,1,0),0))</f>
        <v>0</v>
      </c>
      <c r="AO383" s="0" t="n">
        <f aca="false">IF(OR(AO$3="",Consolidado!$D383=""),0,IF(ISNUMBER(SEARCH(AO$3,Consolidado!$D383)),IF(COUNTIFS(Consolidado!$AC$5:AC383,Consolidado!$AC383,Consolidado!$D$5:D383,"*"&amp;AO$3&amp;"*")=1,1,0),0))</f>
        <v>0</v>
      </c>
    </row>
    <row r="384" customFormat="false" ht="15" hidden="false" customHeight="false" outlineLevel="0" collapsed="false">
      <c r="B384" s="0" t="n">
        <f aca="false">IF(OR(B$3="",Consolidado!$D384=""),0,IF(ISNUMBER(SEARCH(B$3,Consolidado!$D384)),IF(COUNTIFS(Consolidado!$AC$5:AC384,Consolidado!$AC384,Consolidado!$D$5:D384,"*"&amp;B$3&amp;"*")=1,1,0),0))</f>
        <v>0</v>
      </c>
      <c r="C384" s="0" t="n">
        <f aca="false">IF(OR(C$3="",Consolidado!$D384=""),0,IF(ISNUMBER(SEARCH(C$3,Consolidado!$D384)),IF(COUNTIFS(Consolidado!$AC$5:AC384,Consolidado!$AC384,Consolidado!$D$5:D384,"*"&amp;C$3&amp;"*")=1,1,0),0))</f>
        <v>0</v>
      </c>
      <c r="D384" s="0" t="n">
        <f aca="false">IF(OR(D$3="",Consolidado!$D384=""),0,IF(ISNUMBER(SEARCH(D$3,Consolidado!$D384)),IF(COUNTIFS(Consolidado!$AC$5:AC384,Consolidado!$AC384,Consolidado!$D$5:D384,"*"&amp;D$3&amp;"*")=1,1,0),0))</f>
        <v>0</v>
      </c>
      <c r="E384" s="0" t="n">
        <f aca="false">IF(OR(E$3="",Consolidado!$D384=""),0,IF(ISNUMBER(SEARCH(E$3,Consolidado!$D384)),IF(COUNTIFS(Consolidado!$AC$5:AC384,Consolidado!$AC384,Consolidado!$D$5:D384,"*"&amp;E$3&amp;"*")=1,1,0),0))</f>
        <v>0</v>
      </c>
      <c r="F384" s="0" t="n">
        <f aca="false">IF(OR(F$3="",Consolidado!$D384=""),0,IF(ISNUMBER(SEARCH(F$3,Consolidado!$D384)),IF(COUNTIFS(Consolidado!$AC$5:AC384,Consolidado!$AC384,Consolidado!$D$5:D384,"*"&amp;F$3&amp;"*")=1,1,0),0))</f>
        <v>0</v>
      </c>
      <c r="G384" s="0" t="n">
        <f aca="false">IF(OR(G$3="",Consolidado!$D384=""),0,IF(ISNUMBER(SEARCH(G$3,Consolidado!$D384)),IF(COUNTIFS(Consolidado!$AC$5:AC384,Consolidado!$AC384,Consolidado!$D$5:D384,"*"&amp;G$3&amp;"*")=1,1,0),0))</f>
        <v>0</v>
      </c>
      <c r="H384" s="0" t="n">
        <f aca="false">IF(OR(H$3="",Consolidado!$D384=""),0,IF(ISNUMBER(SEARCH(H$3,Consolidado!$D384)),IF(COUNTIFS(Consolidado!$AC$5:AC384,Consolidado!$AC384,Consolidado!$D$5:D384,"*"&amp;H$3&amp;"*")=1,1,0),0))</f>
        <v>0</v>
      </c>
      <c r="I384" s="0" t="n">
        <f aca="false">IF(OR(I$3="",Consolidado!$D384=""),0,IF(ISNUMBER(SEARCH(I$3,Consolidado!$D384)),IF(COUNTIFS(Consolidado!$AC$5:AC384,Consolidado!$AC384,Consolidado!$D$5:D384,"*"&amp;I$3&amp;"*")=1,1,0),0))</f>
        <v>0</v>
      </c>
      <c r="J384" s="0" t="n">
        <f aca="false">IF(OR(J$3="",Consolidado!$D384=""),0,IF(ISNUMBER(SEARCH(J$3,Consolidado!$D384)),IF(COUNTIFS(Consolidado!$AC$5:AC384,Consolidado!$AC384,Consolidado!$D$5:D384,"*"&amp;J$3&amp;"*")=1,1,0),0))</f>
        <v>0</v>
      </c>
      <c r="K384" s="0" t="n">
        <f aca="false">IF(OR(K$3="",Consolidado!$D384=""),0,IF(ISNUMBER(SEARCH(K$3,Consolidado!$D384)),IF(COUNTIFS(Consolidado!$AC$5:AC384,Consolidado!$AC384,Consolidado!$D$5:D384,"*"&amp;K$3&amp;"*")=1,1,0),0))</f>
        <v>0</v>
      </c>
      <c r="L384" s="0" t="n">
        <f aca="false">IF(OR(L$3="",Consolidado!$D384=""),0,IF(ISNUMBER(SEARCH(L$3,Consolidado!$D384)),IF(COUNTIFS(Consolidado!$AC$5:AC384,Consolidado!$AC384,Consolidado!$D$5:D384,"*"&amp;L$3&amp;"*")=1,1,0),0))</f>
        <v>0</v>
      </c>
      <c r="M384" s="0" t="n">
        <f aca="false">IF(OR(M$3="",Consolidado!$D384=""),0,IF(ISNUMBER(SEARCH(M$3,Consolidado!$D384)),IF(COUNTIFS(Consolidado!$AC$5:AC384,Consolidado!$AC384,Consolidado!$D$5:D384,"*"&amp;M$3&amp;"*")=1,1,0),0))</f>
        <v>0</v>
      </c>
      <c r="N384" s="0" t="n">
        <f aca="false">IF(OR(N$3="",Consolidado!$D384=""),0,IF(ISNUMBER(SEARCH(N$3,Consolidado!$D384)),IF(COUNTIFS(Consolidado!$AC$5:AC384,Consolidado!$AC384,Consolidado!$D$5:D384,"*"&amp;N$3&amp;"*")=1,1,0),0))</f>
        <v>0</v>
      </c>
      <c r="O384" s="0" t="n">
        <f aca="false">IF(OR(O$3="",Consolidado!$D384=""),0,IF(ISNUMBER(SEARCH(O$3,Consolidado!$D384)),IF(COUNTIFS(Consolidado!$AC$5:AC384,Consolidado!$AC384,Consolidado!$D$5:D384,"*"&amp;O$3&amp;"*")=1,1,0),0))</f>
        <v>0</v>
      </c>
      <c r="P384" s="0" t="n">
        <f aca="false">IF(OR(P$3="",Consolidado!$D384=""),0,IF(ISNUMBER(SEARCH(P$3,Consolidado!$D384)),IF(COUNTIFS(Consolidado!$AC$5:AC384,Consolidado!$AC384,Consolidado!$D$5:D384,"*"&amp;P$3&amp;"*")=1,1,0),0))</f>
        <v>0</v>
      </c>
      <c r="Q384" s="0" t="n">
        <f aca="false">IF(OR(Q$3="",Consolidado!$D384=""),0,IF(ISNUMBER(SEARCH(Q$3,Consolidado!$D384)),IF(COUNTIFS(Consolidado!$AC$5:AC384,Consolidado!$AC384,Consolidado!$D$5:D384,"*"&amp;Q$3&amp;"*")=1,1,0),0))</f>
        <v>0</v>
      </c>
      <c r="R384" s="0" t="n">
        <f aca="false">IF(OR(R$3="",Consolidado!$D384=""),0,IF(ISNUMBER(SEARCH(R$3,Consolidado!$D384)),IF(COUNTIFS(Consolidado!$AC$5:AC384,Consolidado!$AC384,Consolidado!$D$5:D384,"*"&amp;R$3&amp;"*")=1,1,0),0))</f>
        <v>0</v>
      </c>
      <c r="S384" s="0" t="n">
        <f aca="false">IF(OR(S$3="",Consolidado!$D384=""),0,IF(ISNUMBER(SEARCH(S$3,Consolidado!$D384)),IF(COUNTIFS(Consolidado!$AC$5:AC384,Consolidado!$AC384,Consolidado!$D$5:D384,"*"&amp;S$3&amp;"*")=1,1,0),0))</f>
        <v>0</v>
      </c>
      <c r="T384" s="0" t="n">
        <f aca="false">IF(OR(T$3="",Consolidado!$D384=""),0,IF(ISNUMBER(SEARCH(T$3,Consolidado!$D384)),IF(COUNTIFS(Consolidado!$AC$5:AC384,Consolidado!$AC384,Consolidado!$D$5:D384,"*"&amp;T$3&amp;"*")=1,1,0),0))</f>
        <v>0</v>
      </c>
      <c r="U384" s="0" t="n">
        <f aca="false">IF(OR(U$3="",Consolidado!$D384=""),0,IF(ISNUMBER(SEARCH(U$3,Consolidado!$D384)),IF(COUNTIFS(Consolidado!$AC$5:AC384,Consolidado!$AC384,Consolidado!$D$5:D384,"*"&amp;U$3&amp;"*")=1,1,0),0))</f>
        <v>0</v>
      </c>
      <c r="V384" s="0" t="n">
        <f aca="false">IF(OR(V$3="",Consolidado!$D384=""),0,IF(ISNUMBER(SEARCH(V$3,Consolidado!$D384)),IF(COUNTIFS(Consolidado!$AC$5:AC384,Consolidado!$AC384,Consolidado!$D$5:D384,"*"&amp;V$3&amp;"*")=1,1,0),0))</f>
        <v>0</v>
      </c>
      <c r="W384" s="0" t="n">
        <f aca="false">IF(OR(W$3="",Consolidado!$D384=""),0,IF(ISNUMBER(SEARCH(W$3,Consolidado!$D384)),IF(COUNTIFS(Consolidado!$AC$5:AC384,Consolidado!$AC384,Consolidado!$D$5:D384,"*"&amp;W$3&amp;"*")=1,1,0),0))</f>
        <v>0</v>
      </c>
      <c r="X384" s="0" t="n">
        <f aca="false">IF(OR(X$3="",Consolidado!$D384=""),0,IF(ISNUMBER(SEARCH(X$3,Consolidado!$D384)),IF(COUNTIFS(Consolidado!$AC$5:AC384,Consolidado!$AC384,Consolidado!$D$5:D384,"*"&amp;X$3&amp;"*")=1,1,0),0))</f>
        <v>0</v>
      </c>
      <c r="Y384" s="0" t="n">
        <f aca="false">IF(OR(Y$3="",Consolidado!$D384=""),0,IF(ISNUMBER(SEARCH(Y$3,Consolidado!$D384)),IF(COUNTIFS(Consolidado!$AC$5:AC384,Consolidado!$AC384,Consolidado!$D$5:D384,"*"&amp;Y$3&amp;"*")=1,1,0),0))</f>
        <v>0</v>
      </c>
      <c r="Z384" s="0" t="n">
        <f aca="false">IF(OR(Z$3="",Consolidado!$D384=""),0,IF(ISNUMBER(SEARCH(Z$3,Consolidado!$D384)),IF(COUNTIFS(Consolidado!$AC$5:AC384,Consolidado!$AC384,Consolidado!$D$5:D384,"*"&amp;Z$3&amp;"*")=1,1,0),0))</f>
        <v>0</v>
      </c>
      <c r="AA384" s="0" t="n">
        <f aca="false">IF(OR(AA$3="",Consolidado!$D384=""),0,IF(ISNUMBER(SEARCH(AA$3,Consolidado!$D384)),IF(COUNTIFS(Consolidado!$AC$5:AC384,Consolidado!$AC384,Consolidado!$D$5:D384,"*"&amp;AA$3&amp;"*")=1,1,0),0))</f>
        <v>0</v>
      </c>
      <c r="AB384" s="0" t="n">
        <f aca="false">IF(OR(AB$3="",Consolidado!$D384=""),0,IF(ISNUMBER(SEARCH(AB$3,Consolidado!$D384)),IF(COUNTIFS(Consolidado!$AC$5:AC384,Consolidado!$AC384,Consolidado!$D$5:D384,"*"&amp;AB$3&amp;"*")=1,1,0),0))</f>
        <v>0</v>
      </c>
      <c r="AC384" s="0" t="n">
        <f aca="false">IF(OR(AC$3="",Consolidado!$D384=""),0,IF(ISNUMBER(SEARCH(AC$3,Consolidado!$D384)),IF(COUNTIFS(Consolidado!$AC$5:AC384,Consolidado!$AC384,Consolidado!$D$5:D384,"*"&amp;AC$3&amp;"*")=1,1,0),0))</f>
        <v>0</v>
      </c>
      <c r="AD384" s="0" t="n">
        <f aca="false">IF(OR(AD$3="",Consolidado!$D384=""),0,IF(ISNUMBER(SEARCH(AD$3,Consolidado!$D384)),IF(COUNTIFS(Consolidado!$AC$5:AC384,Consolidado!$AC384,Consolidado!$D$5:D384,"*"&amp;AD$3&amp;"*")=1,1,0),0))</f>
        <v>0</v>
      </c>
      <c r="AE384" s="0" t="n">
        <f aca="false">IF(OR(AE$3="",Consolidado!$D384=""),0,IF(ISNUMBER(SEARCH(AE$3,Consolidado!$D384)),IF(COUNTIFS(Consolidado!$AC$5:AC384,Consolidado!$AC384,Consolidado!$D$5:D384,"*"&amp;AE$3&amp;"*")=1,1,0),0))</f>
        <v>0</v>
      </c>
      <c r="AF384" s="0" t="n">
        <f aca="false">IF(OR(AF$3="",Consolidado!$D384=""),0,IF(ISNUMBER(SEARCH(AF$3,Consolidado!$D384)),IF(COUNTIFS(Consolidado!$AC$5:AC384,Consolidado!$AC384,Consolidado!$D$5:D384,"*"&amp;AF$3&amp;"*")=1,1,0),0))</f>
        <v>0</v>
      </c>
      <c r="AG384" s="0" t="n">
        <f aca="false">IF(OR(AG$3="",Consolidado!$D384=""),0,IF(ISNUMBER(SEARCH(AG$3,Consolidado!$D384)),IF(COUNTIFS(Consolidado!$AC$5:AC384,Consolidado!$AC384,Consolidado!$D$5:D384,"*"&amp;AG$3&amp;"*")=1,1,0),0))</f>
        <v>0</v>
      </c>
      <c r="AH384" s="0" t="n">
        <f aca="false">IF(OR(AH$3="",Consolidado!$D384=""),0,IF(ISNUMBER(SEARCH(AH$3,Consolidado!$D384)),IF(COUNTIFS(Consolidado!$AC$5:AC384,Consolidado!$AC384,Consolidado!$D$5:D384,"*"&amp;AH$3&amp;"*")=1,1,0),0))</f>
        <v>0</v>
      </c>
      <c r="AI384" s="0" t="n">
        <f aca="false">IF(OR(AI$3="",Consolidado!$D384=""),0,IF(ISNUMBER(SEARCH(AI$3,Consolidado!$D384)),IF(COUNTIFS(Consolidado!$AC$5:AC384,Consolidado!$AC384,Consolidado!$D$5:D384,"*"&amp;AI$3&amp;"*")=1,1,0),0))</f>
        <v>0</v>
      </c>
      <c r="AJ384" s="0" t="n">
        <f aca="false">IF(OR(AJ$3="",Consolidado!$D384=""),0,IF(ISNUMBER(SEARCH(AJ$3,Consolidado!$D384)),IF(COUNTIFS(Consolidado!$AC$5:AC384,Consolidado!$AC384,Consolidado!$D$5:D384,"*"&amp;AJ$3&amp;"*")=1,1,0),0))</f>
        <v>0</v>
      </c>
      <c r="AK384" s="0" t="n">
        <f aca="false">IF(OR(AK$3="",Consolidado!$D384=""),0,IF(ISNUMBER(SEARCH(AK$3,Consolidado!$D384)),IF(COUNTIFS(Consolidado!$AC$5:AC384,Consolidado!$AC384,Consolidado!$D$5:D384,"*"&amp;AK$3&amp;"*")=1,1,0),0))</f>
        <v>0</v>
      </c>
      <c r="AL384" s="0" t="n">
        <f aca="false">IF(OR(AL$3="",Consolidado!$D384=""),0,IF(ISNUMBER(SEARCH(AL$3,Consolidado!$D384)),IF(COUNTIFS(Consolidado!$AC$5:AC384,Consolidado!$AC384,Consolidado!$D$5:D384,"*"&amp;AL$3&amp;"*")=1,1,0),0))</f>
        <v>0</v>
      </c>
      <c r="AM384" s="0" t="n">
        <f aca="false">IF(OR(AM$3="",Consolidado!$D384=""),0,IF(ISNUMBER(SEARCH(AM$3,Consolidado!$D384)),IF(COUNTIFS(Consolidado!$AC$5:AC384,Consolidado!$AC384,Consolidado!$D$5:D384,"*"&amp;AM$3&amp;"*")=1,1,0),0))</f>
        <v>0</v>
      </c>
      <c r="AN384" s="0" t="n">
        <f aca="false">IF(OR(AN$3="",Consolidado!$D384=""),0,IF(ISNUMBER(SEARCH(AN$3,Consolidado!$D384)),IF(COUNTIFS(Consolidado!$AC$5:AC384,Consolidado!$AC384,Consolidado!$D$5:D384,"*"&amp;AN$3&amp;"*")=1,1,0),0))</f>
        <v>0</v>
      </c>
      <c r="AO384" s="0" t="n">
        <f aca="false">IF(OR(AO$3="",Consolidado!$D384=""),0,IF(ISNUMBER(SEARCH(AO$3,Consolidado!$D384)),IF(COUNTIFS(Consolidado!$AC$5:AC384,Consolidado!$AC384,Consolidado!$D$5:D384,"*"&amp;AO$3&amp;"*")=1,1,0),0))</f>
        <v>0</v>
      </c>
    </row>
    <row r="385" customFormat="false" ht="15" hidden="false" customHeight="false" outlineLevel="0" collapsed="false">
      <c r="B385" s="0" t="n">
        <f aca="false">IF(OR(B$3="",Consolidado!$D385=""),0,IF(ISNUMBER(SEARCH(B$3,Consolidado!$D385)),IF(COUNTIFS(Consolidado!$AC$5:AC385,Consolidado!$AC385,Consolidado!$D$5:D385,"*"&amp;B$3&amp;"*")=1,1,0),0))</f>
        <v>0</v>
      </c>
      <c r="C385" s="0" t="n">
        <f aca="false">IF(OR(C$3="",Consolidado!$D385=""),0,IF(ISNUMBER(SEARCH(C$3,Consolidado!$D385)),IF(COUNTIFS(Consolidado!$AC$5:AC385,Consolidado!$AC385,Consolidado!$D$5:D385,"*"&amp;C$3&amp;"*")=1,1,0),0))</f>
        <v>0</v>
      </c>
      <c r="D385" s="0" t="n">
        <f aca="false">IF(OR(D$3="",Consolidado!$D385=""),0,IF(ISNUMBER(SEARCH(D$3,Consolidado!$D385)),IF(COUNTIFS(Consolidado!$AC$5:AC385,Consolidado!$AC385,Consolidado!$D$5:D385,"*"&amp;D$3&amp;"*")=1,1,0),0))</f>
        <v>0</v>
      </c>
      <c r="E385" s="0" t="n">
        <f aca="false">IF(OR(E$3="",Consolidado!$D385=""),0,IF(ISNUMBER(SEARCH(E$3,Consolidado!$D385)),IF(COUNTIFS(Consolidado!$AC$5:AC385,Consolidado!$AC385,Consolidado!$D$5:D385,"*"&amp;E$3&amp;"*")=1,1,0),0))</f>
        <v>0</v>
      </c>
      <c r="F385" s="0" t="n">
        <f aca="false">IF(OR(F$3="",Consolidado!$D385=""),0,IF(ISNUMBER(SEARCH(F$3,Consolidado!$D385)),IF(COUNTIFS(Consolidado!$AC$5:AC385,Consolidado!$AC385,Consolidado!$D$5:D385,"*"&amp;F$3&amp;"*")=1,1,0),0))</f>
        <v>0</v>
      </c>
      <c r="G385" s="0" t="n">
        <f aca="false">IF(OR(G$3="",Consolidado!$D385=""),0,IF(ISNUMBER(SEARCH(G$3,Consolidado!$D385)),IF(COUNTIFS(Consolidado!$AC$5:AC385,Consolidado!$AC385,Consolidado!$D$5:D385,"*"&amp;G$3&amp;"*")=1,1,0),0))</f>
        <v>0</v>
      </c>
      <c r="H385" s="0" t="n">
        <f aca="false">IF(OR(H$3="",Consolidado!$D385=""),0,IF(ISNUMBER(SEARCH(H$3,Consolidado!$D385)),IF(COUNTIFS(Consolidado!$AC$5:AC385,Consolidado!$AC385,Consolidado!$D$5:D385,"*"&amp;H$3&amp;"*")=1,1,0),0))</f>
        <v>0</v>
      </c>
      <c r="I385" s="0" t="n">
        <f aca="false">IF(OR(I$3="",Consolidado!$D385=""),0,IF(ISNUMBER(SEARCH(I$3,Consolidado!$D385)),IF(COUNTIFS(Consolidado!$AC$5:AC385,Consolidado!$AC385,Consolidado!$D$5:D385,"*"&amp;I$3&amp;"*")=1,1,0),0))</f>
        <v>0</v>
      </c>
      <c r="J385" s="0" t="n">
        <f aca="false">IF(OR(J$3="",Consolidado!$D385=""),0,IF(ISNUMBER(SEARCH(J$3,Consolidado!$D385)),IF(COUNTIFS(Consolidado!$AC$5:AC385,Consolidado!$AC385,Consolidado!$D$5:D385,"*"&amp;J$3&amp;"*")=1,1,0),0))</f>
        <v>0</v>
      </c>
      <c r="K385" s="0" t="n">
        <f aca="false">IF(OR(K$3="",Consolidado!$D385=""),0,IF(ISNUMBER(SEARCH(K$3,Consolidado!$D385)),IF(COUNTIFS(Consolidado!$AC$5:AC385,Consolidado!$AC385,Consolidado!$D$5:D385,"*"&amp;K$3&amp;"*")=1,1,0),0))</f>
        <v>0</v>
      </c>
      <c r="L385" s="0" t="n">
        <f aca="false">IF(OR(L$3="",Consolidado!$D385=""),0,IF(ISNUMBER(SEARCH(L$3,Consolidado!$D385)),IF(COUNTIFS(Consolidado!$AC$5:AC385,Consolidado!$AC385,Consolidado!$D$5:D385,"*"&amp;L$3&amp;"*")=1,1,0),0))</f>
        <v>0</v>
      </c>
      <c r="M385" s="0" t="n">
        <f aca="false">IF(OR(M$3="",Consolidado!$D385=""),0,IF(ISNUMBER(SEARCH(M$3,Consolidado!$D385)),IF(COUNTIFS(Consolidado!$AC$5:AC385,Consolidado!$AC385,Consolidado!$D$5:D385,"*"&amp;M$3&amp;"*")=1,1,0),0))</f>
        <v>0</v>
      </c>
      <c r="N385" s="0" t="n">
        <f aca="false">IF(OR(N$3="",Consolidado!$D385=""),0,IF(ISNUMBER(SEARCH(N$3,Consolidado!$D385)),IF(COUNTIFS(Consolidado!$AC$5:AC385,Consolidado!$AC385,Consolidado!$D$5:D385,"*"&amp;N$3&amp;"*")=1,1,0),0))</f>
        <v>0</v>
      </c>
      <c r="O385" s="0" t="n">
        <f aca="false">IF(OR(O$3="",Consolidado!$D385=""),0,IF(ISNUMBER(SEARCH(O$3,Consolidado!$D385)),IF(COUNTIFS(Consolidado!$AC$5:AC385,Consolidado!$AC385,Consolidado!$D$5:D385,"*"&amp;O$3&amp;"*")=1,1,0),0))</f>
        <v>0</v>
      </c>
      <c r="P385" s="0" t="n">
        <f aca="false">IF(OR(P$3="",Consolidado!$D385=""),0,IF(ISNUMBER(SEARCH(P$3,Consolidado!$D385)),IF(COUNTIFS(Consolidado!$AC$5:AC385,Consolidado!$AC385,Consolidado!$D$5:D385,"*"&amp;P$3&amp;"*")=1,1,0),0))</f>
        <v>0</v>
      </c>
      <c r="Q385" s="0" t="n">
        <f aca="false">IF(OR(Q$3="",Consolidado!$D385=""),0,IF(ISNUMBER(SEARCH(Q$3,Consolidado!$D385)),IF(COUNTIFS(Consolidado!$AC$5:AC385,Consolidado!$AC385,Consolidado!$D$5:D385,"*"&amp;Q$3&amp;"*")=1,1,0),0))</f>
        <v>0</v>
      </c>
      <c r="R385" s="0" t="n">
        <f aca="false">IF(OR(R$3="",Consolidado!$D385=""),0,IF(ISNUMBER(SEARCH(R$3,Consolidado!$D385)),IF(COUNTIFS(Consolidado!$AC$5:AC385,Consolidado!$AC385,Consolidado!$D$5:D385,"*"&amp;R$3&amp;"*")=1,1,0),0))</f>
        <v>0</v>
      </c>
      <c r="S385" s="0" t="n">
        <f aca="false">IF(OR(S$3="",Consolidado!$D385=""),0,IF(ISNUMBER(SEARCH(S$3,Consolidado!$D385)),IF(COUNTIFS(Consolidado!$AC$5:AC385,Consolidado!$AC385,Consolidado!$D$5:D385,"*"&amp;S$3&amp;"*")=1,1,0),0))</f>
        <v>0</v>
      </c>
      <c r="T385" s="0" t="n">
        <f aca="false">IF(OR(T$3="",Consolidado!$D385=""),0,IF(ISNUMBER(SEARCH(T$3,Consolidado!$D385)),IF(COUNTIFS(Consolidado!$AC$5:AC385,Consolidado!$AC385,Consolidado!$D$5:D385,"*"&amp;T$3&amp;"*")=1,1,0),0))</f>
        <v>0</v>
      </c>
      <c r="U385" s="0" t="n">
        <f aca="false">IF(OR(U$3="",Consolidado!$D385=""),0,IF(ISNUMBER(SEARCH(U$3,Consolidado!$D385)),IF(COUNTIFS(Consolidado!$AC$5:AC385,Consolidado!$AC385,Consolidado!$D$5:D385,"*"&amp;U$3&amp;"*")=1,1,0),0))</f>
        <v>0</v>
      </c>
      <c r="V385" s="0" t="n">
        <f aca="false">IF(OR(V$3="",Consolidado!$D385=""),0,IF(ISNUMBER(SEARCH(V$3,Consolidado!$D385)),IF(COUNTIFS(Consolidado!$AC$5:AC385,Consolidado!$AC385,Consolidado!$D$5:D385,"*"&amp;V$3&amp;"*")=1,1,0),0))</f>
        <v>0</v>
      </c>
      <c r="W385" s="0" t="n">
        <f aca="false">IF(OR(W$3="",Consolidado!$D385=""),0,IF(ISNUMBER(SEARCH(W$3,Consolidado!$D385)),IF(COUNTIFS(Consolidado!$AC$5:AC385,Consolidado!$AC385,Consolidado!$D$5:D385,"*"&amp;W$3&amp;"*")=1,1,0),0))</f>
        <v>0</v>
      </c>
      <c r="X385" s="0" t="n">
        <f aca="false">IF(OR(X$3="",Consolidado!$D385=""),0,IF(ISNUMBER(SEARCH(X$3,Consolidado!$D385)),IF(COUNTIFS(Consolidado!$AC$5:AC385,Consolidado!$AC385,Consolidado!$D$5:D385,"*"&amp;X$3&amp;"*")=1,1,0),0))</f>
        <v>0</v>
      </c>
      <c r="Y385" s="0" t="n">
        <f aca="false">IF(OR(Y$3="",Consolidado!$D385=""),0,IF(ISNUMBER(SEARCH(Y$3,Consolidado!$D385)),IF(COUNTIFS(Consolidado!$AC$5:AC385,Consolidado!$AC385,Consolidado!$D$5:D385,"*"&amp;Y$3&amp;"*")=1,1,0),0))</f>
        <v>0</v>
      </c>
      <c r="Z385" s="0" t="n">
        <f aca="false">IF(OR(Z$3="",Consolidado!$D385=""),0,IF(ISNUMBER(SEARCH(Z$3,Consolidado!$D385)),IF(COUNTIFS(Consolidado!$AC$5:AC385,Consolidado!$AC385,Consolidado!$D$5:D385,"*"&amp;Z$3&amp;"*")=1,1,0),0))</f>
        <v>0</v>
      </c>
      <c r="AA385" s="0" t="n">
        <f aca="false">IF(OR(AA$3="",Consolidado!$D385=""),0,IF(ISNUMBER(SEARCH(AA$3,Consolidado!$D385)),IF(COUNTIFS(Consolidado!$AC$5:AC385,Consolidado!$AC385,Consolidado!$D$5:D385,"*"&amp;AA$3&amp;"*")=1,1,0),0))</f>
        <v>0</v>
      </c>
      <c r="AB385" s="0" t="n">
        <f aca="false">IF(OR(AB$3="",Consolidado!$D385=""),0,IF(ISNUMBER(SEARCH(AB$3,Consolidado!$D385)),IF(COUNTIFS(Consolidado!$AC$5:AC385,Consolidado!$AC385,Consolidado!$D$5:D385,"*"&amp;AB$3&amp;"*")=1,1,0),0))</f>
        <v>0</v>
      </c>
      <c r="AC385" s="0" t="n">
        <f aca="false">IF(OR(AC$3="",Consolidado!$D385=""),0,IF(ISNUMBER(SEARCH(AC$3,Consolidado!$D385)),IF(COUNTIFS(Consolidado!$AC$5:AC385,Consolidado!$AC385,Consolidado!$D$5:D385,"*"&amp;AC$3&amp;"*")=1,1,0),0))</f>
        <v>0</v>
      </c>
      <c r="AD385" s="0" t="n">
        <f aca="false">IF(OR(AD$3="",Consolidado!$D385=""),0,IF(ISNUMBER(SEARCH(AD$3,Consolidado!$D385)),IF(COUNTIFS(Consolidado!$AC$5:AC385,Consolidado!$AC385,Consolidado!$D$5:D385,"*"&amp;AD$3&amp;"*")=1,1,0),0))</f>
        <v>0</v>
      </c>
      <c r="AE385" s="0" t="n">
        <f aca="false">IF(OR(AE$3="",Consolidado!$D385=""),0,IF(ISNUMBER(SEARCH(AE$3,Consolidado!$D385)),IF(COUNTIFS(Consolidado!$AC$5:AC385,Consolidado!$AC385,Consolidado!$D$5:D385,"*"&amp;AE$3&amp;"*")=1,1,0),0))</f>
        <v>0</v>
      </c>
      <c r="AF385" s="0" t="n">
        <f aca="false">IF(OR(AF$3="",Consolidado!$D385=""),0,IF(ISNUMBER(SEARCH(AF$3,Consolidado!$D385)),IF(COUNTIFS(Consolidado!$AC$5:AC385,Consolidado!$AC385,Consolidado!$D$5:D385,"*"&amp;AF$3&amp;"*")=1,1,0),0))</f>
        <v>0</v>
      </c>
      <c r="AG385" s="0" t="n">
        <f aca="false">IF(OR(AG$3="",Consolidado!$D385=""),0,IF(ISNUMBER(SEARCH(AG$3,Consolidado!$D385)),IF(COUNTIFS(Consolidado!$AC$5:AC385,Consolidado!$AC385,Consolidado!$D$5:D385,"*"&amp;AG$3&amp;"*")=1,1,0),0))</f>
        <v>0</v>
      </c>
      <c r="AH385" s="0" t="n">
        <f aca="false">IF(OR(AH$3="",Consolidado!$D385=""),0,IF(ISNUMBER(SEARCH(AH$3,Consolidado!$D385)),IF(COUNTIFS(Consolidado!$AC$5:AC385,Consolidado!$AC385,Consolidado!$D$5:D385,"*"&amp;AH$3&amp;"*")=1,1,0),0))</f>
        <v>0</v>
      </c>
      <c r="AI385" s="0" t="n">
        <f aca="false">IF(OR(AI$3="",Consolidado!$D385=""),0,IF(ISNUMBER(SEARCH(AI$3,Consolidado!$D385)),IF(COUNTIFS(Consolidado!$AC$5:AC385,Consolidado!$AC385,Consolidado!$D$5:D385,"*"&amp;AI$3&amp;"*")=1,1,0),0))</f>
        <v>0</v>
      </c>
      <c r="AJ385" s="0" t="n">
        <f aca="false">IF(OR(AJ$3="",Consolidado!$D385=""),0,IF(ISNUMBER(SEARCH(AJ$3,Consolidado!$D385)),IF(COUNTIFS(Consolidado!$AC$5:AC385,Consolidado!$AC385,Consolidado!$D$5:D385,"*"&amp;AJ$3&amp;"*")=1,1,0),0))</f>
        <v>0</v>
      </c>
      <c r="AK385" s="0" t="n">
        <f aca="false">IF(OR(AK$3="",Consolidado!$D385=""),0,IF(ISNUMBER(SEARCH(AK$3,Consolidado!$D385)),IF(COUNTIFS(Consolidado!$AC$5:AC385,Consolidado!$AC385,Consolidado!$D$5:D385,"*"&amp;AK$3&amp;"*")=1,1,0),0))</f>
        <v>0</v>
      </c>
      <c r="AL385" s="0" t="n">
        <f aca="false">IF(OR(AL$3="",Consolidado!$D385=""),0,IF(ISNUMBER(SEARCH(AL$3,Consolidado!$D385)),IF(COUNTIFS(Consolidado!$AC$5:AC385,Consolidado!$AC385,Consolidado!$D$5:D385,"*"&amp;AL$3&amp;"*")=1,1,0),0))</f>
        <v>0</v>
      </c>
      <c r="AM385" s="0" t="n">
        <f aca="false">IF(OR(AM$3="",Consolidado!$D385=""),0,IF(ISNUMBER(SEARCH(AM$3,Consolidado!$D385)),IF(COUNTIFS(Consolidado!$AC$5:AC385,Consolidado!$AC385,Consolidado!$D$5:D385,"*"&amp;AM$3&amp;"*")=1,1,0),0))</f>
        <v>0</v>
      </c>
      <c r="AN385" s="0" t="n">
        <f aca="false">IF(OR(AN$3="",Consolidado!$D385=""),0,IF(ISNUMBER(SEARCH(AN$3,Consolidado!$D385)),IF(COUNTIFS(Consolidado!$AC$5:AC385,Consolidado!$AC385,Consolidado!$D$5:D385,"*"&amp;AN$3&amp;"*")=1,1,0),0))</f>
        <v>0</v>
      </c>
      <c r="AO385" s="0" t="n">
        <f aca="false">IF(OR(AO$3="",Consolidado!$D385=""),0,IF(ISNUMBER(SEARCH(AO$3,Consolidado!$D385)),IF(COUNTIFS(Consolidado!$AC$5:AC385,Consolidado!$AC385,Consolidado!$D$5:D385,"*"&amp;AO$3&amp;"*")=1,1,0),0))</f>
        <v>0</v>
      </c>
    </row>
    <row r="386" customFormat="false" ht="15" hidden="false" customHeight="false" outlineLevel="0" collapsed="false">
      <c r="B386" s="0" t="n">
        <f aca="false">IF(OR(B$3="",Consolidado!$D386=""),0,IF(ISNUMBER(SEARCH(B$3,Consolidado!$D386)),IF(COUNTIFS(Consolidado!$AC$5:AC386,Consolidado!$AC386,Consolidado!$D$5:D386,"*"&amp;B$3&amp;"*")=1,1,0),0))</f>
        <v>0</v>
      </c>
      <c r="C386" s="0" t="n">
        <f aca="false">IF(OR(C$3="",Consolidado!$D386=""),0,IF(ISNUMBER(SEARCH(C$3,Consolidado!$D386)),IF(COUNTIFS(Consolidado!$AC$5:AC386,Consolidado!$AC386,Consolidado!$D$5:D386,"*"&amp;C$3&amp;"*")=1,1,0),0))</f>
        <v>0</v>
      </c>
      <c r="D386" s="0" t="n">
        <f aca="false">IF(OR(D$3="",Consolidado!$D386=""),0,IF(ISNUMBER(SEARCH(D$3,Consolidado!$D386)),IF(COUNTIFS(Consolidado!$AC$5:AC386,Consolidado!$AC386,Consolidado!$D$5:D386,"*"&amp;D$3&amp;"*")=1,1,0),0))</f>
        <v>0</v>
      </c>
      <c r="E386" s="0" t="n">
        <f aca="false">IF(OR(E$3="",Consolidado!$D386=""),0,IF(ISNUMBER(SEARCH(E$3,Consolidado!$D386)),IF(COUNTIFS(Consolidado!$AC$5:AC386,Consolidado!$AC386,Consolidado!$D$5:D386,"*"&amp;E$3&amp;"*")=1,1,0),0))</f>
        <v>0</v>
      </c>
      <c r="F386" s="0" t="n">
        <f aca="false">IF(OR(F$3="",Consolidado!$D386=""),0,IF(ISNUMBER(SEARCH(F$3,Consolidado!$D386)),IF(COUNTIFS(Consolidado!$AC$5:AC386,Consolidado!$AC386,Consolidado!$D$5:D386,"*"&amp;F$3&amp;"*")=1,1,0),0))</f>
        <v>0</v>
      </c>
      <c r="G386" s="0" t="n">
        <f aca="false">IF(OR(G$3="",Consolidado!$D386=""),0,IF(ISNUMBER(SEARCH(G$3,Consolidado!$D386)),IF(COUNTIFS(Consolidado!$AC$5:AC386,Consolidado!$AC386,Consolidado!$D$5:D386,"*"&amp;G$3&amp;"*")=1,1,0),0))</f>
        <v>0</v>
      </c>
      <c r="H386" s="0" t="n">
        <f aca="false">IF(OR(H$3="",Consolidado!$D386=""),0,IF(ISNUMBER(SEARCH(H$3,Consolidado!$D386)),IF(COUNTIFS(Consolidado!$AC$5:AC386,Consolidado!$AC386,Consolidado!$D$5:D386,"*"&amp;H$3&amp;"*")=1,1,0),0))</f>
        <v>0</v>
      </c>
      <c r="I386" s="0" t="n">
        <f aca="false">IF(OR(I$3="",Consolidado!$D386=""),0,IF(ISNUMBER(SEARCH(I$3,Consolidado!$D386)),IF(COUNTIFS(Consolidado!$AC$5:AC386,Consolidado!$AC386,Consolidado!$D$5:D386,"*"&amp;I$3&amp;"*")=1,1,0),0))</f>
        <v>0</v>
      </c>
      <c r="J386" s="0" t="n">
        <f aca="false">IF(OR(J$3="",Consolidado!$D386=""),0,IF(ISNUMBER(SEARCH(J$3,Consolidado!$D386)),IF(COUNTIFS(Consolidado!$AC$5:AC386,Consolidado!$AC386,Consolidado!$D$5:D386,"*"&amp;J$3&amp;"*")=1,1,0),0))</f>
        <v>0</v>
      </c>
      <c r="K386" s="0" t="n">
        <f aca="false">IF(OR(K$3="",Consolidado!$D386=""),0,IF(ISNUMBER(SEARCH(K$3,Consolidado!$D386)),IF(COUNTIFS(Consolidado!$AC$5:AC386,Consolidado!$AC386,Consolidado!$D$5:D386,"*"&amp;K$3&amp;"*")=1,1,0),0))</f>
        <v>0</v>
      </c>
      <c r="L386" s="0" t="n">
        <f aca="false">IF(OR(L$3="",Consolidado!$D386=""),0,IF(ISNUMBER(SEARCH(L$3,Consolidado!$D386)),IF(COUNTIFS(Consolidado!$AC$5:AC386,Consolidado!$AC386,Consolidado!$D$5:D386,"*"&amp;L$3&amp;"*")=1,1,0),0))</f>
        <v>0</v>
      </c>
      <c r="M386" s="0" t="n">
        <f aca="false">IF(OR(M$3="",Consolidado!$D386=""),0,IF(ISNUMBER(SEARCH(M$3,Consolidado!$D386)),IF(COUNTIFS(Consolidado!$AC$5:AC386,Consolidado!$AC386,Consolidado!$D$5:D386,"*"&amp;M$3&amp;"*")=1,1,0),0))</f>
        <v>0</v>
      </c>
      <c r="N386" s="0" t="n">
        <f aca="false">IF(OR(N$3="",Consolidado!$D386=""),0,IF(ISNUMBER(SEARCH(N$3,Consolidado!$D386)),IF(COUNTIFS(Consolidado!$AC$5:AC386,Consolidado!$AC386,Consolidado!$D$5:D386,"*"&amp;N$3&amp;"*")=1,1,0),0))</f>
        <v>0</v>
      </c>
      <c r="O386" s="0" t="n">
        <f aca="false">IF(OR(O$3="",Consolidado!$D386=""),0,IF(ISNUMBER(SEARCH(O$3,Consolidado!$D386)),IF(COUNTIFS(Consolidado!$AC$5:AC386,Consolidado!$AC386,Consolidado!$D$5:D386,"*"&amp;O$3&amp;"*")=1,1,0),0))</f>
        <v>0</v>
      </c>
      <c r="P386" s="0" t="n">
        <f aca="false">IF(OR(P$3="",Consolidado!$D386=""),0,IF(ISNUMBER(SEARCH(P$3,Consolidado!$D386)),IF(COUNTIFS(Consolidado!$AC$5:AC386,Consolidado!$AC386,Consolidado!$D$5:D386,"*"&amp;P$3&amp;"*")=1,1,0),0))</f>
        <v>0</v>
      </c>
      <c r="Q386" s="0" t="n">
        <f aca="false">IF(OR(Q$3="",Consolidado!$D386=""),0,IF(ISNUMBER(SEARCH(Q$3,Consolidado!$D386)),IF(COUNTIFS(Consolidado!$AC$5:AC386,Consolidado!$AC386,Consolidado!$D$5:D386,"*"&amp;Q$3&amp;"*")=1,1,0),0))</f>
        <v>0</v>
      </c>
      <c r="R386" s="0" t="n">
        <f aca="false">IF(OR(R$3="",Consolidado!$D386=""),0,IF(ISNUMBER(SEARCH(R$3,Consolidado!$D386)),IF(COUNTIFS(Consolidado!$AC$5:AC386,Consolidado!$AC386,Consolidado!$D$5:D386,"*"&amp;R$3&amp;"*")=1,1,0),0))</f>
        <v>0</v>
      </c>
      <c r="S386" s="0" t="n">
        <f aca="false">IF(OR(S$3="",Consolidado!$D386=""),0,IF(ISNUMBER(SEARCH(S$3,Consolidado!$D386)),IF(COUNTIFS(Consolidado!$AC$5:AC386,Consolidado!$AC386,Consolidado!$D$5:D386,"*"&amp;S$3&amp;"*")=1,1,0),0))</f>
        <v>0</v>
      </c>
      <c r="T386" s="0" t="n">
        <f aca="false">IF(OR(T$3="",Consolidado!$D386=""),0,IF(ISNUMBER(SEARCH(T$3,Consolidado!$D386)),IF(COUNTIFS(Consolidado!$AC$5:AC386,Consolidado!$AC386,Consolidado!$D$5:D386,"*"&amp;T$3&amp;"*")=1,1,0),0))</f>
        <v>0</v>
      </c>
      <c r="U386" s="0" t="n">
        <f aca="false">IF(OR(U$3="",Consolidado!$D386=""),0,IF(ISNUMBER(SEARCH(U$3,Consolidado!$D386)),IF(COUNTIFS(Consolidado!$AC$5:AC386,Consolidado!$AC386,Consolidado!$D$5:D386,"*"&amp;U$3&amp;"*")=1,1,0),0))</f>
        <v>0</v>
      </c>
      <c r="V386" s="0" t="n">
        <f aca="false">IF(OR(V$3="",Consolidado!$D386=""),0,IF(ISNUMBER(SEARCH(V$3,Consolidado!$D386)),IF(COUNTIFS(Consolidado!$AC$5:AC386,Consolidado!$AC386,Consolidado!$D$5:D386,"*"&amp;V$3&amp;"*")=1,1,0),0))</f>
        <v>0</v>
      </c>
      <c r="W386" s="0" t="n">
        <f aca="false">IF(OR(W$3="",Consolidado!$D386=""),0,IF(ISNUMBER(SEARCH(W$3,Consolidado!$D386)),IF(COUNTIFS(Consolidado!$AC$5:AC386,Consolidado!$AC386,Consolidado!$D$5:D386,"*"&amp;W$3&amp;"*")=1,1,0),0))</f>
        <v>0</v>
      </c>
      <c r="X386" s="0" t="n">
        <f aca="false">IF(OR(X$3="",Consolidado!$D386=""),0,IF(ISNUMBER(SEARCH(X$3,Consolidado!$D386)),IF(COUNTIFS(Consolidado!$AC$5:AC386,Consolidado!$AC386,Consolidado!$D$5:D386,"*"&amp;X$3&amp;"*")=1,1,0),0))</f>
        <v>0</v>
      </c>
      <c r="Y386" s="0" t="n">
        <f aca="false">IF(OR(Y$3="",Consolidado!$D386=""),0,IF(ISNUMBER(SEARCH(Y$3,Consolidado!$D386)),IF(COUNTIFS(Consolidado!$AC$5:AC386,Consolidado!$AC386,Consolidado!$D$5:D386,"*"&amp;Y$3&amp;"*")=1,1,0),0))</f>
        <v>0</v>
      </c>
      <c r="Z386" s="0" t="n">
        <f aca="false">IF(OR(Z$3="",Consolidado!$D386=""),0,IF(ISNUMBER(SEARCH(Z$3,Consolidado!$D386)),IF(COUNTIFS(Consolidado!$AC$5:AC386,Consolidado!$AC386,Consolidado!$D$5:D386,"*"&amp;Z$3&amp;"*")=1,1,0),0))</f>
        <v>0</v>
      </c>
      <c r="AA386" s="0" t="n">
        <f aca="false">IF(OR(AA$3="",Consolidado!$D386=""),0,IF(ISNUMBER(SEARCH(AA$3,Consolidado!$D386)),IF(COUNTIFS(Consolidado!$AC$5:AC386,Consolidado!$AC386,Consolidado!$D$5:D386,"*"&amp;AA$3&amp;"*")=1,1,0),0))</f>
        <v>0</v>
      </c>
      <c r="AB386" s="0" t="n">
        <f aca="false">IF(OR(AB$3="",Consolidado!$D386=""),0,IF(ISNUMBER(SEARCH(AB$3,Consolidado!$D386)),IF(COUNTIFS(Consolidado!$AC$5:AC386,Consolidado!$AC386,Consolidado!$D$5:D386,"*"&amp;AB$3&amp;"*")=1,1,0),0))</f>
        <v>0</v>
      </c>
      <c r="AC386" s="0" t="n">
        <f aca="false">IF(OR(AC$3="",Consolidado!$D386=""),0,IF(ISNUMBER(SEARCH(AC$3,Consolidado!$D386)),IF(COUNTIFS(Consolidado!$AC$5:AC386,Consolidado!$AC386,Consolidado!$D$5:D386,"*"&amp;AC$3&amp;"*")=1,1,0),0))</f>
        <v>0</v>
      </c>
      <c r="AD386" s="0" t="n">
        <f aca="false">IF(OR(AD$3="",Consolidado!$D386=""),0,IF(ISNUMBER(SEARCH(AD$3,Consolidado!$D386)),IF(COUNTIFS(Consolidado!$AC$5:AC386,Consolidado!$AC386,Consolidado!$D$5:D386,"*"&amp;AD$3&amp;"*")=1,1,0),0))</f>
        <v>0</v>
      </c>
      <c r="AE386" s="0" t="n">
        <f aca="false">IF(OR(AE$3="",Consolidado!$D386=""),0,IF(ISNUMBER(SEARCH(AE$3,Consolidado!$D386)),IF(COUNTIFS(Consolidado!$AC$5:AC386,Consolidado!$AC386,Consolidado!$D$5:D386,"*"&amp;AE$3&amp;"*")=1,1,0),0))</f>
        <v>0</v>
      </c>
      <c r="AF386" s="0" t="n">
        <f aca="false">IF(OR(AF$3="",Consolidado!$D386=""),0,IF(ISNUMBER(SEARCH(AF$3,Consolidado!$D386)),IF(COUNTIFS(Consolidado!$AC$5:AC386,Consolidado!$AC386,Consolidado!$D$5:D386,"*"&amp;AF$3&amp;"*")=1,1,0),0))</f>
        <v>0</v>
      </c>
      <c r="AG386" s="0" t="n">
        <f aca="false">IF(OR(AG$3="",Consolidado!$D386=""),0,IF(ISNUMBER(SEARCH(AG$3,Consolidado!$D386)),IF(COUNTIFS(Consolidado!$AC$5:AC386,Consolidado!$AC386,Consolidado!$D$5:D386,"*"&amp;AG$3&amp;"*")=1,1,0),0))</f>
        <v>0</v>
      </c>
      <c r="AH386" s="0" t="n">
        <f aca="false">IF(OR(AH$3="",Consolidado!$D386=""),0,IF(ISNUMBER(SEARCH(AH$3,Consolidado!$D386)),IF(COUNTIFS(Consolidado!$AC$5:AC386,Consolidado!$AC386,Consolidado!$D$5:D386,"*"&amp;AH$3&amp;"*")=1,1,0),0))</f>
        <v>0</v>
      </c>
      <c r="AI386" s="0" t="n">
        <f aca="false">IF(OR(AI$3="",Consolidado!$D386=""),0,IF(ISNUMBER(SEARCH(AI$3,Consolidado!$D386)),IF(COUNTIFS(Consolidado!$AC$5:AC386,Consolidado!$AC386,Consolidado!$D$5:D386,"*"&amp;AI$3&amp;"*")=1,1,0),0))</f>
        <v>0</v>
      </c>
      <c r="AJ386" s="0" t="n">
        <f aca="false">IF(OR(AJ$3="",Consolidado!$D386=""),0,IF(ISNUMBER(SEARCH(AJ$3,Consolidado!$D386)),IF(COUNTIFS(Consolidado!$AC$5:AC386,Consolidado!$AC386,Consolidado!$D$5:D386,"*"&amp;AJ$3&amp;"*")=1,1,0),0))</f>
        <v>0</v>
      </c>
      <c r="AK386" s="0" t="n">
        <f aca="false">IF(OR(AK$3="",Consolidado!$D386=""),0,IF(ISNUMBER(SEARCH(AK$3,Consolidado!$D386)),IF(COUNTIFS(Consolidado!$AC$5:AC386,Consolidado!$AC386,Consolidado!$D$5:D386,"*"&amp;AK$3&amp;"*")=1,1,0),0))</f>
        <v>0</v>
      </c>
      <c r="AL386" s="0" t="n">
        <f aca="false">IF(OR(AL$3="",Consolidado!$D386=""),0,IF(ISNUMBER(SEARCH(AL$3,Consolidado!$D386)),IF(COUNTIFS(Consolidado!$AC$5:AC386,Consolidado!$AC386,Consolidado!$D$5:D386,"*"&amp;AL$3&amp;"*")=1,1,0),0))</f>
        <v>0</v>
      </c>
      <c r="AM386" s="0" t="n">
        <f aca="false">IF(OR(AM$3="",Consolidado!$D386=""),0,IF(ISNUMBER(SEARCH(AM$3,Consolidado!$D386)),IF(COUNTIFS(Consolidado!$AC$5:AC386,Consolidado!$AC386,Consolidado!$D$5:D386,"*"&amp;AM$3&amp;"*")=1,1,0),0))</f>
        <v>0</v>
      </c>
      <c r="AN386" s="0" t="n">
        <f aca="false">IF(OR(AN$3="",Consolidado!$D386=""),0,IF(ISNUMBER(SEARCH(AN$3,Consolidado!$D386)),IF(COUNTIFS(Consolidado!$AC$5:AC386,Consolidado!$AC386,Consolidado!$D$5:D386,"*"&amp;AN$3&amp;"*")=1,1,0),0))</f>
        <v>0</v>
      </c>
      <c r="AO386" s="0" t="n">
        <f aca="false">IF(OR(AO$3="",Consolidado!$D386=""),0,IF(ISNUMBER(SEARCH(AO$3,Consolidado!$D386)),IF(COUNTIFS(Consolidado!$AC$5:AC386,Consolidado!$AC386,Consolidado!$D$5:D386,"*"&amp;AO$3&amp;"*")=1,1,0),0))</f>
        <v>0</v>
      </c>
    </row>
    <row r="387" customFormat="false" ht="15" hidden="false" customHeight="false" outlineLevel="0" collapsed="false">
      <c r="B387" s="0" t="n">
        <f aca="false">IF(OR(B$3="",Consolidado!$D387=""),0,IF(ISNUMBER(SEARCH(B$3,Consolidado!$D387)),IF(COUNTIFS(Consolidado!$AC$5:AC387,Consolidado!$AC387,Consolidado!$D$5:D387,"*"&amp;B$3&amp;"*")=1,1,0),0))</f>
        <v>0</v>
      </c>
      <c r="C387" s="0" t="n">
        <f aca="false">IF(OR(C$3="",Consolidado!$D387=""),0,IF(ISNUMBER(SEARCH(C$3,Consolidado!$D387)),IF(COUNTIFS(Consolidado!$AC$5:AC387,Consolidado!$AC387,Consolidado!$D$5:D387,"*"&amp;C$3&amp;"*")=1,1,0),0))</f>
        <v>0</v>
      </c>
      <c r="D387" s="0" t="n">
        <f aca="false">IF(OR(D$3="",Consolidado!$D387=""),0,IF(ISNUMBER(SEARCH(D$3,Consolidado!$D387)),IF(COUNTIFS(Consolidado!$AC$5:AC387,Consolidado!$AC387,Consolidado!$D$5:D387,"*"&amp;D$3&amp;"*")=1,1,0),0))</f>
        <v>0</v>
      </c>
      <c r="E387" s="0" t="n">
        <f aca="false">IF(OR(E$3="",Consolidado!$D387=""),0,IF(ISNUMBER(SEARCH(E$3,Consolidado!$D387)),IF(COUNTIFS(Consolidado!$AC$5:AC387,Consolidado!$AC387,Consolidado!$D$5:D387,"*"&amp;E$3&amp;"*")=1,1,0),0))</f>
        <v>0</v>
      </c>
      <c r="F387" s="0" t="n">
        <f aca="false">IF(OR(F$3="",Consolidado!$D387=""),0,IF(ISNUMBER(SEARCH(F$3,Consolidado!$D387)),IF(COUNTIFS(Consolidado!$AC$5:AC387,Consolidado!$AC387,Consolidado!$D$5:D387,"*"&amp;F$3&amp;"*")=1,1,0),0))</f>
        <v>0</v>
      </c>
      <c r="G387" s="0" t="n">
        <f aca="false">IF(OR(G$3="",Consolidado!$D387=""),0,IF(ISNUMBER(SEARCH(G$3,Consolidado!$D387)),IF(COUNTIFS(Consolidado!$AC$5:AC387,Consolidado!$AC387,Consolidado!$D$5:D387,"*"&amp;G$3&amp;"*")=1,1,0),0))</f>
        <v>0</v>
      </c>
      <c r="H387" s="0" t="n">
        <f aca="false">IF(OR(H$3="",Consolidado!$D387=""),0,IF(ISNUMBER(SEARCH(H$3,Consolidado!$D387)),IF(COUNTIFS(Consolidado!$AC$5:AC387,Consolidado!$AC387,Consolidado!$D$5:D387,"*"&amp;H$3&amp;"*")=1,1,0),0))</f>
        <v>0</v>
      </c>
      <c r="I387" s="0" t="n">
        <f aca="false">IF(OR(I$3="",Consolidado!$D387=""),0,IF(ISNUMBER(SEARCH(I$3,Consolidado!$D387)),IF(COUNTIFS(Consolidado!$AC$5:AC387,Consolidado!$AC387,Consolidado!$D$5:D387,"*"&amp;I$3&amp;"*")=1,1,0),0))</f>
        <v>0</v>
      </c>
      <c r="J387" s="0" t="n">
        <f aca="false">IF(OR(J$3="",Consolidado!$D387=""),0,IF(ISNUMBER(SEARCH(J$3,Consolidado!$D387)),IF(COUNTIFS(Consolidado!$AC$5:AC387,Consolidado!$AC387,Consolidado!$D$5:D387,"*"&amp;J$3&amp;"*")=1,1,0),0))</f>
        <v>0</v>
      </c>
      <c r="K387" s="0" t="n">
        <f aca="false">IF(OR(K$3="",Consolidado!$D387=""),0,IF(ISNUMBER(SEARCH(K$3,Consolidado!$D387)),IF(COUNTIFS(Consolidado!$AC$5:AC387,Consolidado!$AC387,Consolidado!$D$5:D387,"*"&amp;K$3&amp;"*")=1,1,0),0))</f>
        <v>0</v>
      </c>
      <c r="L387" s="0" t="n">
        <f aca="false">IF(OR(L$3="",Consolidado!$D387=""),0,IF(ISNUMBER(SEARCH(L$3,Consolidado!$D387)),IF(COUNTIFS(Consolidado!$AC$5:AC387,Consolidado!$AC387,Consolidado!$D$5:D387,"*"&amp;L$3&amp;"*")=1,1,0),0))</f>
        <v>0</v>
      </c>
      <c r="M387" s="0" t="n">
        <f aca="false">IF(OR(M$3="",Consolidado!$D387=""),0,IF(ISNUMBER(SEARCH(M$3,Consolidado!$D387)),IF(COUNTIFS(Consolidado!$AC$5:AC387,Consolidado!$AC387,Consolidado!$D$5:D387,"*"&amp;M$3&amp;"*")=1,1,0),0))</f>
        <v>0</v>
      </c>
      <c r="N387" s="0" t="n">
        <f aca="false">IF(OR(N$3="",Consolidado!$D387=""),0,IF(ISNUMBER(SEARCH(N$3,Consolidado!$D387)),IF(COUNTIFS(Consolidado!$AC$5:AC387,Consolidado!$AC387,Consolidado!$D$5:D387,"*"&amp;N$3&amp;"*")=1,1,0),0))</f>
        <v>0</v>
      </c>
      <c r="O387" s="0" t="n">
        <f aca="false">IF(OR(O$3="",Consolidado!$D387=""),0,IF(ISNUMBER(SEARCH(O$3,Consolidado!$D387)),IF(COUNTIFS(Consolidado!$AC$5:AC387,Consolidado!$AC387,Consolidado!$D$5:D387,"*"&amp;O$3&amp;"*")=1,1,0),0))</f>
        <v>0</v>
      </c>
      <c r="P387" s="0" t="n">
        <f aca="false">IF(OR(P$3="",Consolidado!$D387=""),0,IF(ISNUMBER(SEARCH(P$3,Consolidado!$D387)),IF(COUNTIFS(Consolidado!$AC$5:AC387,Consolidado!$AC387,Consolidado!$D$5:D387,"*"&amp;P$3&amp;"*")=1,1,0),0))</f>
        <v>0</v>
      </c>
      <c r="Q387" s="0" t="n">
        <f aca="false">IF(OR(Q$3="",Consolidado!$D387=""),0,IF(ISNUMBER(SEARCH(Q$3,Consolidado!$D387)),IF(COUNTIFS(Consolidado!$AC$5:AC387,Consolidado!$AC387,Consolidado!$D$5:D387,"*"&amp;Q$3&amp;"*")=1,1,0),0))</f>
        <v>0</v>
      </c>
      <c r="R387" s="0" t="n">
        <f aca="false">IF(OR(R$3="",Consolidado!$D387=""),0,IF(ISNUMBER(SEARCH(R$3,Consolidado!$D387)),IF(COUNTIFS(Consolidado!$AC$5:AC387,Consolidado!$AC387,Consolidado!$D$5:D387,"*"&amp;R$3&amp;"*")=1,1,0),0))</f>
        <v>0</v>
      </c>
      <c r="S387" s="0" t="n">
        <f aca="false">IF(OR(S$3="",Consolidado!$D387=""),0,IF(ISNUMBER(SEARCH(S$3,Consolidado!$D387)),IF(COUNTIFS(Consolidado!$AC$5:AC387,Consolidado!$AC387,Consolidado!$D$5:D387,"*"&amp;S$3&amp;"*")=1,1,0),0))</f>
        <v>0</v>
      </c>
      <c r="T387" s="0" t="n">
        <f aca="false">IF(OR(T$3="",Consolidado!$D387=""),0,IF(ISNUMBER(SEARCH(T$3,Consolidado!$D387)),IF(COUNTIFS(Consolidado!$AC$5:AC387,Consolidado!$AC387,Consolidado!$D$5:D387,"*"&amp;T$3&amp;"*")=1,1,0),0))</f>
        <v>0</v>
      </c>
      <c r="U387" s="0" t="n">
        <f aca="false">IF(OR(U$3="",Consolidado!$D387=""),0,IF(ISNUMBER(SEARCH(U$3,Consolidado!$D387)),IF(COUNTIFS(Consolidado!$AC$5:AC387,Consolidado!$AC387,Consolidado!$D$5:D387,"*"&amp;U$3&amp;"*")=1,1,0),0))</f>
        <v>0</v>
      </c>
      <c r="V387" s="0" t="n">
        <f aca="false">IF(OR(V$3="",Consolidado!$D387=""),0,IF(ISNUMBER(SEARCH(V$3,Consolidado!$D387)),IF(COUNTIFS(Consolidado!$AC$5:AC387,Consolidado!$AC387,Consolidado!$D$5:D387,"*"&amp;V$3&amp;"*")=1,1,0),0))</f>
        <v>0</v>
      </c>
      <c r="W387" s="0" t="n">
        <f aca="false">IF(OR(W$3="",Consolidado!$D387=""),0,IF(ISNUMBER(SEARCH(W$3,Consolidado!$D387)),IF(COUNTIFS(Consolidado!$AC$5:AC387,Consolidado!$AC387,Consolidado!$D$5:D387,"*"&amp;W$3&amp;"*")=1,1,0),0))</f>
        <v>0</v>
      </c>
      <c r="X387" s="0" t="n">
        <f aca="false">IF(OR(X$3="",Consolidado!$D387=""),0,IF(ISNUMBER(SEARCH(X$3,Consolidado!$D387)),IF(COUNTIFS(Consolidado!$AC$5:AC387,Consolidado!$AC387,Consolidado!$D$5:D387,"*"&amp;X$3&amp;"*")=1,1,0),0))</f>
        <v>0</v>
      </c>
      <c r="Y387" s="0" t="n">
        <f aca="false">IF(OR(Y$3="",Consolidado!$D387=""),0,IF(ISNUMBER(SEARCH(Y$3,Consolidado!$D387)),IF(COUNTIFS(Consolidado!$AC$5:AC387,Consolidado!$AC387,Consolidado!$D$5:D387,"*"&amp;Y$3&amp;"*")=1,1,0),0))</f>
        <v>0</v>
      </c>
      <c r="Z387" s="0" t="n">
        <f aca="false">IF(OR(Z$3="",Consolidado!$D387=""),0,IF(ISNUMBER(SEARCH(Z$3,Consolidado!$D387)),IF(COUNTIFS(Consolidado!$AC$5:AC387,Consolidado!$AC387,Consolidado!$D$5:D387,"*"&amp;Z$3&amp;"*")=1,1,0),0))</f>
        <v>0</v>
      </c>
      <c r="AA387" s="0" t="n">
        <f aca="false">IF(OR(AA$3="",Consolidado!$D387=""),0,IF(ISNUMBER(SEARCH(AA$3,Consolidado!$D387)),IF(COUNTIFS(Consolidado!$AC$5:AC387,Consolidado!$AC387,Consolidado!$D$5:D387,"*"&amp;AA$3&amp;"*")=1,1,0),0))</f>
        <v>0</v>
      </c>
      <c r="AB387" s="0" t="n">
        <f aca="false">IF(OR(AB$3="",Consolidado!$D387=""),0,IF(ISNUMBER(SEARCH(AB$3,Consolidado!$D387)),IF(COUNTIFS(Consolidado!$AC$5:AC387,Consolidado!$AC387,Consolidado!$D$5:D387,"*"&amp;AB$3&amp;"*")=1,1,0),0))</f>
        <v>0</v>
      </c>
      <c r="AC387" s="0" t="n">
        <f aca="false">IF(OR(AC$3="",Consolidado!$D387=""),0,IF(ISNUMBER(SEARCH(AC$3,Consolidado!$D387)),IF(COUNTIFS(Consolidado!$AC$5:AC387,Consolidado!$AC387,Consolidado!$D$5:D387,"*"&amp;AC$3&amp;"*")=1,1,0),0))</f>
        <v>0</v>
      </c>
      <c r="AD387" s="0" t="n">
        <f aca="false">IF(OR(AD$3="",Consolidado!$D387=""),0,IF(ISNUMBER(SEARCH(AD$3,Consolidado!$D387)),IF(COUNTIFS(Consolidado!$AC$5:AC387,Consolidado!$AC387,Consolidado!$D$5:D387,"*"&amp;AD$3&amp;"*")=1,1,0),0))</f>
        <v>0</v>
      </c>
      <c r="AE387" s="0" t="n">
        <f aca="false">IF(OR(AE$3="",Consolidado!$D387=""),0,IF(ISNUMBER(SEARCH(AE$3,Consolidado!$D387)),IF(COUNTIFS(Consolidado!$AC$5:AC387,Consolidado!$AC387,Consolidado!$D$5:D387,"*"&amp;AE$3&amp;"*")=1,1,0),0))</f>
        <v>0</v>
      </c>
      <c r="AF387" s="0" t="n">
        <f aca="false">IF(OR(AF$3="",Consolidado!$D387=""),0,IF(ISNUMBER(SEARCH(AF$3,Consolidado!$D387)),IF(COUNTIFS(Consolidado!$AC$5:AC387,Consolidado!$AC387,Consolidado!$D$5:D387,"*"&amp;AF$3&amp;"*")=1,1,0),0))</f>
        <v>0</v>
      </c>
      <c r="AG387" s="0" t="n">
        <f aca="false">IF(OR(AG$3="",Consolidado!$D387=""),0,IF(ISNUMBER(SEARCH(AG$3,Consolidado!$D387)),IF(COUNTIFS(Consolidado!$AC$5:AC387,Consolidado!$AC387,Consolidado!$D$5:D387,"*"&amp;AG$3&amp;"*")=1,1,0),0))</f>
        <v>0</v>
      </c>
      <c r="AH387" s="0" t="n">
        <f aca="false">IF(OR(AH$3="",Consolidado!$D387=""),0,IF(ISNUMBER(SEARCH(AH$3,Consolidado!$D387)),IF(COUNTIFS(Consolidado!$AC$5:AC387,Consolidado!$AC387,Consolidado!$D$5:D387,"*"&amp;AH$3&amp;"*")=1,1,0),0))</f>
        <v>0</v>
      </c>
      <c r="AI387" s="0" t="n">
        <f aca="false">IF(OR(AI$3="",Consolidado!$D387=""),0,IF(ISNUMBER(SEARCH(AI$3,Consolidado!$D387)),IF(COUNTIFS(Consolidado!$AC$5:AC387,Consolidado!$AC387,Consolidado!$D$5:D387,"*"&amp;AI$3&amp;"*")=1,1,0),0))</f>
        <v>0</v>
      </c>
      <c r="AJ387" s="0" t="n">
        <f aca="false">IF(OR(AJ$3="",Consolidado!$D387=""),0,IF(ISNUMBER(SEARCH(AJ$3,Consolidado!$D387)),IF(COUNTIFS(Consolidado!$AC$5:AC387,Consolidado!$AC387,Consolidado!$D$5:D387,"*"&amp;AJ$3&amp;"*")=1,1,0),0))</f>
        <v>0</v>
      </c>
      <c r="AK387" s="0" t="n">
        <f aca="false">IF(OR(AK$3="",Consolidado!$D387=""),0,IF(ISNUMBER(SEARCH(AK$3,Consolidado!$D387)),IF(COUNTIFS(Consolidado!$AC$5:AC387,Consolidado!$AC387,Consolidado!$D$5:D387,"*"&amp;AK$3&amp;"*")=1,1,0),0))</f>
        <v>0</v>
      </c>
      <c r="AL387" s="0" t="n">
        <f aca="false">IF(OR(AL$3="",Consolidado!$D387=""),0,IF(ISNUMBER(SEARCH(AL$3,Consolidado!$D387)),IF(COUNTIFS(Consolidado!$AC$5:AC387,Consolidado!$AC387,Consolidado!$D$5:D387,"*"&amp;AL$3&amp;"*")=1,1,0),0))</f>
        <v>0</v>
      </c>
      <c r="AM387" s="0" t="n">
        <f aca="false">IF(OR(AM$3="",Consolidado!$D387=""),0,IF(ISNUMBER(SEARCH(AM$3,Consolidado!$D387)),IF(COUNTIFS(Consolidado!$AC$5:AC387,Consolidado!$AC387,Consolidado!$D$5:D387,"*"&amp;AM$3&amp;"*")=1,1,0),0))</f>
        <v>0</v>
      </c>
      <c r="AN387" s="0" t="n">
        <f aca="false">IF(OR(AN$3="",Consolidado!$D387=""),0,IF(ISNUMBER(SEARCH(AN$3,Consolidado!$D387)),IF(COUNTIFS(Consolidado!$AC$5:AC387,Consolidado!$AC387,Consolidado!$D$5:D387,"*"&amp;AN$3&amp;"*")=1,1,0),0))</f>
        <v>0</v>
      </c>
      <c r="AO387" s="0" t="n">
        <f aca="false">IF(OR(AO$3="",Consolidado!$D387=""),0,IF(ISNUMBER(SEARCH(AO$3,Consolidado!$D387)),IF(COUNTIFS(Consolidado!$AC$5:AC387,Consolidado!$AC387,Consolidado!$D$5:D387,"*"&amp;AO$3&amp;"*")=1,1,0),0))</f>
        <v>0</v>
      </c>
    </row>
    <row r="388" customFormat="false" ht="15" hidden="false" customHeight="false" outlineLevel="0" collapsed="false">
      <c r="B388" s="0" t="n">
        <f aca="false">IF(OR(B$3="",Consolidado!$D388=""),0,IF(ISNUMBER(SEARCH(B$3,Consolidado!$D388)),IF(COUNTIFS(Consolidado!$AC$5:AC388,Consolidado!$AC388,Consolidado!$D$5:D388,"*"&amp;B$3&amp;"*")=1,1,0),0))</f>
        <v>0</v>
      </c>
      <c r="C388" s="0" t="n">
        <f aca="false">IF(OR(C$3="",Consolidado!$D388=""),0,IF(ISNUMBER(SEARCH(C$3,Consolidado!$D388)),IF(COUNTIFS(Consolidado!$AC$5:AC388,Consolidado!$AC388,Consolidado!$D$5:D388,"*"&amp;C$3&amp;"*")=1,1,0),0))</f>
        <v>0</v>
      </c>
      <c r="D388" s="0" t="n">
        <f aca="false">IF(OR(D$3="",Consolidado!$D388=""),0,IF(ISNUMBER(SEARCH(D$3,Consolidado!$D388)),IF(COUNTIFS(Consolidado!$AC$5:AC388,Consolidado!$AC388,Consolidado!$D$5:D388,"*"&amp;D$3&amp;"*")=1,1,0),0))</f>
        <v>0</v>
      </c>
      <c r="E388" s="0" t="n">
        <f aca="false">IF(OR(E$3="",Consolidado!$D388=""),0,IF(ISNUMBER(SEARCH(E$3,Consolidado!$D388)),IF(COUNTIFS(Consolidado!$AC$5:AC388,Consolidado!$AC388,Consolidado!$D$5:D388,"*"&amp;E$3&amp;"*")=1,1,0),0))</f>
        <v>0</v>
      </c>
      <c r="F388" s="0" t="n">
        <f aca="false">IF(OR(F$3="",Consolidado!$D388=""),0,IF(ISNUMBER(SEARCH(F$3,Consolidado!$D388)),IF(COUNTIFS(Consolidado!$AC$5:AC388,Consolidado!$AC388,Consolidado!$D$5:D388,"*"&amp;F$3&amp;"*")=1,1,0),0))</f>
        <v>0</v>
      </c>
      <c r="G388" s="0" t="n">
        <f aca="false">IF(OR(G$3="",Consolidado!$D388=""),0,IF(ISNUMBER(SEARCH(G$3,Consolidado!$D388)),IF(COUNTIFS(Consolidado!$AC$5:AC388,Consolidado!$AC388,Consolidado!$D$5:D388,"*"&amp;G$3&amp;"*")=1,1,0),0))</f>
        <v>0</v>
      </c>
      <c r="H388" s="0" t="n">
        <f aca="false">IF(OR(H$3="",Consolidado!$D388=""),0,IF(ISNUMBER(SEARCH(H$3,Consolidado!$D388)),IF(COUNTIFS(Consolidado!$AC$5:AC388,Consolidado!$AC388,Consolidado!$D$5:D388,"*"&amp;H$3&amp;"*")=1,1,0),0))</f>
        <v>0</v>
      </c>
      <c r="I388" s="0" t="n">
        <f aca="false">IF(OR(I$3="",Consolidado!$D388=""),0,IF(ISNUMBER(SEARCH(I$3,Consolidado!$D388)),IF(COUNTIFS(Consolidado!$AC$5:AC388,Consolidado!$AC388,Consolidado!$D$5:D388,"*"&amp;I$3&amp;"*")=1,1,0),0))</f>
        <v>0</v>
      </c>
      <c r="J388" s="0" t="n">
        <f aca="false">IF(OR(J$3="",Consolidado!$D388=""),0,IF(ISNUMBER(SEARCH(J$3,Consolidado!$D388)),IF(COUNTIFS(Consolidado!$AC$5:AC388,Consolidado!$AC388,Consolidado!$D$5:D388,"*"&amp;J$3&amp;"*")=1,1,0),0))</f>
        <v>0</v>
      </c>
      <c r="K388" s="0" t="n">
        <f aca="false">IF(OR(K$3="",Consolidado!$D388=""),0,IF(ISNUMBER(SEARCH(K$3,Consolidado!$D388)),IF(COUNTIFS(Consolidado!$AC$5:AC388,Consolidado!$AC388,Consolidado!$D$5:D388,"*"&amp;K$3&amp;"*")=1,1,0),0))</f>
        <v>0</v>
      </c>
      <c r="L388" s="0" t="n">
        <f aca="false">IF(OR(L$3="",Consolidado!$D388=""),0,IF(ISNUMBER(SEARCH(L$3,Consolidado!$D388)),IF(COUNTIFS(Consolidado!$AC$5:AC388,Consolidado!$AC388,Consolidado!$D$5:D388,"*"&amp;L$3&amp;"*")=1,1,0),0))</f>
        <v>0</v>
      </c>
      <c r="M388" s="0" t="n">
        <f aca="false">IF(OR(M$3="",Consolidado!$D388=""),0,IF(ISNUMBER(SEARCH(M$3,Consolidado!$D388)),IF(COUNTIFS(Consolidado!$AC$5:AC388,Consolidado!$AC388,Consolidado!$D$5:D388,"*"&amp;M$3&amp;"*")=1,1,0),0))</f>
        <v>0</v>
      </c>
      <c r="N388" s="0" t="n">
        <f aca="false">IF(OR(N$3="",Consolidado!$D388=""),0,IF(ISNUMBER(SEARCH(N$3,Consolidado!$D388)),IF(COUNTIFS(Consolidado!$AC$5:AC388,Consolidado!$AC388,Consolidado!$D$5:D388,"*"&amp;N$3&amp;"*")=1,1,0),0))</f>
        <v>0</v>
      </c>
      <c r="O388" s="0" t="n">
        <f aca="false">IF(OR(O$3="",Consolidado!$D388=""),0,IF(ISNUMBER(SEARCH(O$3,Consolidado!$D388)),IF(COUNTIFS(Consolidado!$AC$5:AC388,Consolidado!$AC388,Consolidado!$D$5:D388,"*"&amp;O$3&amp;"*")=1,1,0),0))</f>
        <v>0</v>
      </c>
      <c r="P388" s="0" t="n">
        <f aca="false">IF(OR(P$3="",Consolidado!$D388=""),0,IF(ISNUMBER(SEARCH(P$3,Consolidado!$D388)),IF(COUNTIFS(Consolidado!$AC$5:AC388,Consolidado!$AC388,Consolidado!$D$5:D388,"*"&amp;P$3&amp;"*")=1,1,0),0))</f>
        <v>0</v>
      </c>
      <c r="Q388" s="0" t="n">
        <f aca="false">IF(OR(Q$3="",Consolidado!$D388=""),0,IF(ISNUMBER(SEARCH(Q$3,Consolidado!$D388)),IF(COUNTIFS(Consolidado!$AC$5:AC388,Consolidado!$AC388,Consolidado!$D$5:D388,"*"&amp;Q$3&amp;"*")=1,1,0),0))</f>
        <v>0</v>
      </c>
      <c r="R388" s="0" t="n">
        <f aca="false">IF(OR(R$3="",Consolidado!$D388=""),0,IF(ISNUMBER(SEARCH(R$3,Consolidado!$D388)),IF(COUNTIFS(Consolidado!$AC$5:AC388,Consolidado!$AC388,Consolidado!$D$5:D388,"*"&amp;R$3&amp;"*")=1,1,0),0))</f>
        <v>0</v>
      </c>
      <c r="S388" s="0" t="n">
        <f aca="false">IF(OR(S$3="",Consolidado!$D388=""),0,IF(ISNUMBER(SEARCH(S$3,Consolidado!$D388)),IF(COUNTIFS(Consolidado!$AC$5:AC388,Consolidado!$AC388,Consolidado!$D$5:D388,"*"&amp;S$3&amp;"*")=1,1,0),0))</f>
        <v>0</v>
      </c>
      <c r="T388" s="0" t="n">
        <f aca="false">IF(OR(T$3="",Consolidado!$D388=""),0,IF(ISNUMBER(SEARCH(T$3,Consolidado!$D388)),IF(COUNTIFS(Consolidado!$AC$5:AC388,Consolidado!$AC388,Consolidado!$D$5:D388,"*"&amp;T$3&amp;"*")=1,1,0),0))</f>
        <v>0</v>
      </c>
      <c r="U388" s="0" t="n">
        <f aca="false">IF(OR(U$3="",Consolidado!$D388=""),0,IF(ISNUMBER(SEARCH(U$3,Consolidado!$D388)),IF(COUNTIFS(Consolidado!$AC$5:AC388,Consolidado!$AC388,Consolidado!$D$5:D388,"*"&amp;U$3&amp;"*")=1,1,0),0))</f>
        <v>0</v>
      </c>
      <c r="V388" s="0" t="n">
        <f aca="false">IF(OR(V$3="",Consolidado!$D388=""),0,IF(ISNUMBER(SEARCH(V$3,Consolidado!$D388)),IF(COUNTIFS(Consolidado!$AC$5:AC388,Consolidado!$AC388,Consolidado!$D$5:D388,"*"&amp;V$3&amp;"*")=1,1,0),0))</f>
        <v>0</v>
      </c>
      <c r="W388" s="0" t="n">
        <f aca="false">IF(OR(W$3="",Consolidado!$D388=""),0,IF(ISNUMBER(SEARCH(W$3,Consolidado!$D388)),IF(COUNTIFS(Consolidado!$AC$5:AC388,Consolidado!$AC388,Consolidado!$D$5:D388,"*"&amp;W$3&amp;"*")=1,1,0),0))</f>
        <v>0</v>
      </c>
      <c r="X388" s="0" t="n">
        <f aca="false">IF(OR(X$3="",Consolidado!$D388=""),0,IF(ISNUMBER(SEARCH(X$3,Consolidado!$D388)),IF(COUNTIFS(Consolidado!$AC$5:AC388,Consolidado!$AC388,Consolidado!$D$5:D388,"*"&amp;X$3&amp;"*")=1,1,0),0))</f>
        <v>0</v>
      </c>
      <c r="Y388" s="0" t="n">
        <f aca="false">IF(OR(Y$3="",Consolidado!$D388=""),0,IF(ISNUMBER(SEARCH(Y$3,Consolidado!$D388)),IF(COUNTIFS(Consolidado!$AC$5:AC388,Consolidado!$AC388,Consolidado!$D$5:D388,"*"&amp;Y$3&amp;"*")=1,1,0),0))</f>
        <v>0</v>
      </c>
      <c r="Z388" s="0" t="n">
        <f aca="false">IF(OR(Z$3="",Consolidado!$D388=""),0,IF(ISNUMBER(SEARCH(Z$3,Consolidado!$D388)),IF(COUNTIFS(Consolidado!$AC$5:AC388,Consolidado!$AC388,Consolidado!$D$5:D388,"*"&amp;Z$3&amp;"*")=1,1,0),0))</f>
        <v>0</v>
      </c>
      <c r="AA388" s="0" t="n">
        <f aca="false">IF(OR(AA$3="",Consolidado!$D388=""),0,IF(ISNUMBER(SEARCH(AA$3,Consolidado!$D388)),IF(COUNTIFS(Consolidado!$AC$5:AC388,Consolidado!$AC388,Consolidado!$D$5:D388,"*"&amp;AA$3&amp;"*")=1,1,0),0))</f>
        <v>0</v>
      </c>
      <c r="AB388" s="0" t="n">
        <f aca="false">IF(OR(AB$3="",Consolidado!$D388=""),0,IF(ISNUMBER(SEARCH(AB$3,Consolidado!$D388)),IF(COUNTIFS(Consolidado!$AC$5:AC388,Consolidado!$AC388,Consolidado!$D$5:D388,"*"&amp;AB$3&amp;"*")=1,1,0),0))</f>
        <v>0</v>
      </c>
      <c r="AC388" s="0" t="n">
        <f aca="false">IF(OR(AC$3="",Consolidado!$D388=""),0,IF(ISNUMBER(SEARCH(AC$3,Consolidado!$D388)),IF(COUNTIFS(Consolidado!$AC$5:AC388,Consolidado!$AC388,Consolidado!$D$5:D388,"*"&amp;AC$3&amp;"*")=1,1,0),0))</f>
        <v>0</v>
      </c>
      <c r="AD388" s="0" t="n">
        <f aca="false">IF(OR(AD$3="",Consolidado!$D388=""),0,IF(ISNUMBER(SEARCH(AD$3,Consolidado!$D388)),IF(COUNTIFS(Consolidado!$AC$5:AC388,Consolidado!$AC388,Consolidado!$D$5:D388,"*"&amp;AD$3&amp;"*")=1,1,0),0))</f>
        <v>0</v>
      </c>
      <c r="AE388" s="0" t="n">
        <f aca="false">IF(OR(AE$3="",Consolidado!$D388=""),0,IF(ISNUMBER(SEARCH(AE$3,Consolidado!$D388)),IF(COUNTIFS(Consolidado!$AC$5:AC388,Consolidado!$AC388,Consolidado!$D$5:D388,"*"&amp;AE$3&amp;"*")=1,1,0),0))</f>
        <v>0</v>
      </c>
      <c r="AF388" s="0" t="n">
        <f aca="false">IF(OR(AF$3="",Consolidado!$D388=""),0,IF(ISNUMBER(SEARCH(AF$3,Consolidado!$D388)),IF(COUNTIFS(Consolidado!$AC$5:AC388,Consolidado!$AC388,Consolidado!$D$5:D388,"*"&amp;AF$3&amp;"*")=1,1,0),0))</f>
        <v>0</v>
      </c>
      <c r="AG388" s="0" t="n">
        <f aca="false">IF(OR(AG$3="",Consolidado!$D388=""),0,IF(ISNUMBER(SEARCH(AG$3,Consolidado!$D388)),IF(COUNTIFS(Consolidado!$AC$5:AC388,Consolidado!$AC388,Consolidado!$D$5:D388,"*"&amp;AG$3&amp;"*")=1,1,0),0))</f>
        <v>0</v>
      </c>
      <c r="AH388" s="0" t="n">
        <f aca="false">IF(OR(AH$3="",Consolidado!$D388=""),0,IF(ISNUMBER(SEARCH(AH$3,Consolidado!$D388)),IF(COUNTIFS(Consolidado!$AC$5:AC388,Consolidado!$AC388,Consolidado!$D$5:D388,"*"&amp;AH$3&amp;"*")=1,1,0),0))</f>
        <v>0</v>
      </c>
      <c r="AI388" s="0" t="n">
        <f aca="false">IF(OR(AI$3="",Consolidado!$D388=""),0,IF(ISNUMBER(SEARCH(AI$3,Consolidado!$D388)),IF(COUNTIFS(Consolidado!$AC$5:AC388,Consolidado!$AC388,Consolidado!$D$5:D388,"*"&amp;AI$3&amp;"*")=1,1,0),0))</f>
        <v>0</v>
      </c>
      <c r="AJ388" s="0" t="n">
        <f aca="false">IF(OR(AJ$3="",Consolidado!$D388=""),0,IF(ISNUMBER(SEARCH(AJ$3,Consolidado!$D388)),IF(COUNTIFS(Consolidado!$AC$5:AC388,Consolidado!$AC388,Consolidado!$D$5:D388,"*"&amp;AJ$3&amp;"*")=1,1,0),0))</f>
        <v>0</v>
      </c>
      <c r="AK388" s="0" t="n">
        <f aca="false">IF(OR(AK$3="",Consolidado!$D388=""),0,IF(ISNUMBER(SEARCH(AK$3,Consolidado!$D388)),IF(COUNTIFS(Consolidado!$AC$5:AC388,Consolidado!$AC388,Consolidado!$D$5:D388,"*"&amp;AK$3&amp;"*")=1,1,0),0))</f>
        <v>0</v>
      </c>
      <c r="AL388" s="0" t="n">
        <f aca="false">IF(OR(AL$3="",Consolidado!$D388=""),0,IF(ISNUMBER(SEARCH(AL$3,Consolidado!$D388)),IF(COUNTIFS(Consolidado!$AC$5:AC388,Consolidado!$AC388,Consolidado!$D$5:D388,"*"&amp;AL$3&amp;"*")=1,1,0),0))</f>
        <v>0</v>
      </c>
      <c r="AM388" s="0" t="n">
        <f aca="false">IF(OR(AM$3="",Consolidado!$D388=""),0,IF(ISNUMBER(SEARCH(AM$3,Consolidado!$D388)),IF(COUNTIFS(Consolidado!$AC$5:AC388,Consolidado!$AC388,Consolidado!$D$5:D388,"*"&amp;AM$3&amp;"*")=1,1,0),0))</f>
        <v>0</v>
      </c>
      <c r="AN388" s="0" t="n">
        <f aca="false">IF(OR(AN$3="",Consolidado!$D388=""),0,IF(ISNUMBER(SEARCH(AN$3,Consolidado!$D388)),IF(COUNTIFS(Consolidado!$AC$5:AC388,Consolidado!$AC388,Consolidado!$D$5:D388,"*"&amp;AN$3&amp;"*")=1,1,0),0))</f>
        <v>0</v>
      </c>
      <c r="AO388" s="0" t="n">
        <f aca="false">IF(OR(AO$3="",Consolidado!$D388=""),0,IF(ISNUMBER(SEARCH(AO$3,Consolidado!$D388)),IF(COUNTIFS(Consolidado!$AC$5:AC388,Consolidado!$AC388,Consolidado!$D$5:D388,"*"&amp;AO$3&amp;"*")=1,1,0),0))</f>
        <v>0</v>
      </c>
    </row>
    <row r="389" customFormat="false" ht="15" hidden="false" customHeight="false" outlineLevel="0" collapsed="false">
      <c r="B389" s="0" t="n">
        <f aca="false">IF(OR(B$3="",Consolidado!$D389=""),0,IF(ISNUMBER(SEARCH(B$3,Consolidado!$D389)),IF(COUNTIFS(Consolidado!$AC$5:AC389,Consolidado!$AC389,Consolidado!$D$5:D389,"*"&amp;B$3&amp;"*")=1,1,0),0))</f>
        <v>0</v>
      </c>
      <c r="C389" s="0" t="n">
        <f aca="false">IF(OR(C$3="",Consolidado!$D389=""),0,IF(ISNUMBER(SEARCH(C$3,Consolidado!$D389)),IF(COUNTIFS(Consolidado!$AC$5:AC389,Consolidado!$AC389,Consolidado!$D$5:D389,"*"&amp;C$3&amp;"*")=1,1,0),0))</f>
        <v>0</v>
      </c>
      <c r="D389" s="0" t="n">
        <f aca="false">IF(OR(D$3="",Consolidado!$D389=""),0,IF(ISNUMBER(SEARCH(D$3,Consolidado!$D389)),IF(COUNTIFS(Consolidado!$AC$5:AC389,Consolidado!$AC389,Consolidado!$D$5:D389,"*"&amp;D$3&amp;"*")=1,1,0),0))</f>
        <v>0</v>
      </c>
      <c r="E389" s="0" t="n">
        <f aca="false">IF(OR(E$3="",Consolidado!$D389=""),0,IF(ISNUMBER(SEARCH(E$3,Consolidado!$D389)),IF(COUNTIFS(Consolidado!$AC$5:AC389,Consolidado!$AC389,Consolidado!$D$5:D389,"*"&amp;E$3&amp;"*")=1,1,0),0))</f>
        <v>0</v>
      </c>
      <c r="F389" s="0" t="n">
        <f aca="false">IF(OR(F$3="",Consolidado!$D389=""),0,IF(ISNUMBER(SEARCH(F$3,Consolidado!$D389)),IF(COUNTIFS(Consolidado!$AC$5:AC389,Consolidado!$AC389,Consolidado!$D$5:D389,"*"&amp;F$3&amp;"*")=1,1,0),0))</f>
        <v>0</v>
      </c>
      <c r="G389" s="0" t="n">
        <f aca="false">IF(OR(G$3="",Consolidado!$D389=""),0,IF(ISNUMBER(SEARCH(G$3,Consolidado!$D389)),IF(COUNTIFS(Consolidado!$AC$5:AC389,Consolidado!$AC389,Consolidado!$D$5:D389,"*"&amp;G$3&amp;"*")=1,1,0),0))</f>
        <v>0</v>
      </c>
      <c r="H389" s="0" t="n">
        <f aca="false">IF(OR(H$3="",Consolidado!$D389=""),0,IF(ISNUMBER(SEARCH(H$3,Consolidado!$D389)),IF(COUNTIFS(Consolidado!$AC$5:AC389,Consolidado!$AC389,Consolidado!$D$5:D389,"*"&amp;H$3&amp;"*")=1,1,0),0))</f>
        <v>0</v>
      </c>
      <c r="I389" s="0" t="n">
        <f aca="false">IF(OR(I$3="",Consolidado!$D389=""),0,IF(ISNUMBER(SEARCH(I$3,Consolidado!$D389)),IF(COUNTIFS(Consolidado!$AC$5:AC389,Consolidado!$AC389,Consolidado!$D$5:D389,"*"&amp;I$3&amp;"*")=1,1,0),0))</f>
        <v>0</v>
      </c>
      <c r="J389" s="0" t="n">
        <f aca="false">IF(OR(J$3="",Consolidado!$D389=""),0,IF(ISNUMBER(SEARCH(J$3,Consolidado!$D389)),IF(COUNTIFS(Consolidado!$AC$5:AC389,Consolidado!$AC389,Consolidado!$D$5:D389,"*"&amp;J$3&amp;"*")=1,1,0),0))</f>
        <v>0</v>
      </c>
      <c r="K389" s="0" t="n">
        <f aca="false">IF(OR(K$3="",Consolidado!$D389=""),0,IF(ISNUMBER(SEARCH(K$3,Consolidado!$D389)),IF(COUNTIFS(Consolidado!$AC$5:AC389,Consolidado!$AC389,Consolidado!$D$5:D389,"*"&amp;K$3&amp;"*")=1,1,0),0))</f>
        <v>0</v>
      </c>
      <c r="L389" s="0" t="n">
        <f aca="false">IF(OR(L$3="",Consolidado!$D389=""),0,IF(ISNUMBER(SEARCH(L$3,Consolidado!$D389)),IF(COUNTIFS(Consolidado!$AC$5:AC389,Consolidado!$AC389,Consolidado!$D$5:D389,"*"&amp;L$3&amp;"*")=1,1,0),0))</f>
        <v>0</v>
      </c>
      <c r="M389" s="0" t="n">
        <f aca="false">IF(OR(M$3="",Consolidado!$D389=""),0,IF(ISNUMBER(SEARCH(M$3,Consolidado!$D389)),IF(COUNTIFS(Consolidado!$AC$5:AC389,Consolidado!$AC389,Consolidado!$D$5:D389,"*"&amp;M$3&amp;"*")=1,1,0),0))</f>
        <v>0</v>
      </c>
      <c r="N389" s="0" t="n">
        <f aca="false">IF(OR(N$3="",Consolidado!$D389=""),0,IF(ISNUMBER(SEARCH(N$3,Consolidado!$D389)),IF(COUNTIFS(Consolidado!$AC$5:AC389,Consolidado!$AC389,Consolidado!$D$5:D389,"*"&amp;N$3&amp;"*")=1,1,0),0))</f>
        <v>0</v>
      </c>
      <c r="O389" s="0" t="n">
        <f aca="false">IF(OR(O$3="",Consolidado!$D389=""),0,IF(ISNUMBER(SEARCH(O$3,Consolidado!$D389)),IF(COUNTIFS(Consolidado!$AC$5:AC389,Consolidado!$AC389,Consolidado!$D$5:D389,"*"&amp;O$3&amp;"*")=1,1,0),0))</f>
        <v>0</v>
      </c>
      <c r="P389" s="0" t="n">
        <f aca="false">IF(OR(P$3="",Consolidado!$D389=""),0,IF(ISNUMBER(SEARCH(P$3,Consolidado!$D389)),IF(COUNTIFS(Consolidado!$AC$5:AC389,Consolidado!$AC389,Consolidado!$D$5:D389,"*"&amp;P$3&amp;"*")=1,1,0),0))</f>
        <v>0</v>
      </c>
      <c r="Q389" s="0" t="n">
        <f aca="false">IF(OR(Q$3="",Consolidado!$D389=""),0,IF(ISNUMBER(SEARCH(Q$3,Consolidado!$D389)),IF(COUNTIFS(Consolidado!$AC$5:AC389,Consolidado!$AC389,Consolidado!$D$5:D389,"*"&amp;Q$3&amp;"*")=1,1,0),0))</f>
        <v>0</v>
      </c>
      <c r="R389" s="0" t="n">
        <f aca="false">IF(OR(R$3="",Consolidado!$D389=""),0,IF(ISNUMBER(SEARCH(R$3,Consolidado!$D389)),IF(COUNTIFS(Consolidado!$AC$5:AC389,Consolidado!$AC389,Consolidado!$D$5:D389,"*"&amp;R$3&amp;"*")=1,1,0),0))</f>
        <v>0</v>
      </c>
      <c r="S389" s="0" t="n">
        <f aca="false">IF(OR(S$3="",Consolidado!$D389=""),0,IF(ISNUMBER(SEARCH(S$3,Consolidado!$D389)),IF(COUNTIFS(Consolidado!$AC$5:AC389,Consolidado!$AC389,Consolidado!$D$5:D389,"*"&amp;S$3&amp;"*")=1,1,0),0))</f>
        <v>0</v>
      </c>
      <c r="T389" s="0" t="n">
        <f aca="false">IF(OR(T$3="",Consolidado!$D389=""),0,IF(ISNUMBER(SEARCH(T$3,Consolidado!$D389)),IF(COUNTIFS(Consolidado!$AC$5:AC389,Consolidado!$AC389,Consolidado!$D$5:D389,"*"&amp;T$3&amp;"*")=1,1,0),0))</f>
        <v>0</v>
      </c>
      <c r="U389" s="0" t="n">
        <f aca="false">IF(OR(U$3="",Consolidado!$D389=""),0,IF(ISNUMBER(SEARCH(U$3,Consolidado!$D389)),IF(COUNTIFS(Consolidado!$AC$5:AC389,Consolidado!$AC389,Consolidado!$D$5:D389,"*"&amp;U$3&amp;"*")=1,1,0),0))</f>
        <v>0</v>
      </c>
      <c r="V389" s="0" t="n">
        <f aca="false">IF(OR(V$3="",Consolidado!$D389=""),0,IF(ISNUMBER(SEARCH(V$3,Consolidado!$D389)),IF(COUNTIFS(Consolidado!$AC$5:AC389,Consolidado!$AC389,Consolidado!$D$5:D389,"*"&amp;V$3&amp;"*")=1,1,0),0))</f>
        <v>0</v>
      </c>
      <c r="W389" s="0" t="n">
        <f aca="false">IF(OR(W$3="",Consolidado!$D389=""),0,IF(ISNUMBER(SEARCH(W$3,Consolidado!$D389)),IF(COUNTIFS(Consolidado!$AC$5:AC389,Consolidado!$AC389,Consolidado!$D$5:D389,"*"&amp;W$3&amp;"*")=1,1,0),0))</f>
        <v>0</v>
      </c>
      <c r="X389" s="0" t="n">
        <f aca="false">IF(OR(X$3="",Consolidado!$D389=""),0,IF(ISNUMBER(SEARCH(X$3,Consolidado!$D389)),IF(COUNTIFS(Consolidado!$AC$5:AC389,Consolidado!$AC389,Consolidado!$D$5:D389,"*"&amp;X$3&amp;"*")=1,1,0),0))</f>
        <v>0</v>
      </c>
      <c r="Y389" s="0" t="n">
        <f aca="false">IF(OR(Y$3="",Consolidado!$D389=""),0,IF(ISNUMBER(SEARCH(Y$3,Consolidado!$D389)),IF(COUNTIFS(Consolidado!$AC$5:AC389,Consolidado!$AC389,Consolidado!$D$5:D389,"*"&amp;Y$3&amp;"*")=1,1,0),0))</f>
        <v>0</v>
      </c>
      <c r="Z389" s="0" t="n">
        <f aca="false">IF(OR(Z$3="",Consolidado!$D389=""),0,IF(ISNUMBER(SEARCH(Z$3,Consolidado!$D389)),IF(COUNTIFS(Consolidado!$AC$5:AC389,Consolidado!$AC389,Consolidado!$D$5:D389,"*"&amp;Z$3&amp;"*")=1,1,0),0))</f>
        <v>0</v>
      </c>
      <c r="AA389" s="0" t="n">
        <f aca="false">IF(OR(AA$3="",Consolidado!$D389=""),0,IF(ISNUMBER(SEARCH(AA$3,Consolidado!$D389)),IF(COUNTIFS(Consolidado!$AC$5:AC389,Consolidado!$AC389,Consolidado!$D$5:D389,"*"&amp;AA$3&amp;"*")=1,1,0),0))</f>
        <v>0</v>
      </c>
      <c r="AB389" s="0" t="n">
        <f aca="false">IF(OR(AB$3="",Consolidado!$D389=""),0,IF(ISNUMBER(SEARCH(AB$3,Consolidado!$D389)),IF(COUNTIFS(Consolidado!$AC$5:AC389,Consolidado!$AC389,Consolidado!$D$5:D389,"*"&amp;AB$3&amp;"*")=1,1,0),0))</f>
        <v>0</v>
      </c>
      <c r="AC389" s="0" t="n">
        <f aca="false">IF(OR(AC$3="",Consolidado!$D389=""),0,IF(ISNUMBER(SEARCH(AC$3,Consolidado!$D389)),IF(COUNTIFS(Consolidado!$AC$5:AC389,Consolidado!$AC389,Consolidado!$D$5:D389,"*"&amp;AC$3&amp;"*")=1,1,0),0))</f>
        <v>0</v>
      </c>
      <c r="AD389" s="0" t="n">
        <f aca="false">IF(OR(AD$3="",Consolidado!$D389=""),0,IF(ISNUMBER(SEARCH(AD$3,Consolidado!$D389)),IF(COUNTIFS(Consolidado!$AC$5:AC389,Consolidado!$AC389,Consolidado!$D$5:D389,"*"&amp;AD$3&amp;"*")=1,1,0),0))</f>
        <v>0</v>
      </c>
      <c r="AE389" s="0" t="n">
        <f aca="false">IF(OR(AE$3="",Consolidado!$D389=""),0,IF(ISNUMBER(SEARCH(AE$3,Consolidado!$D389)),IF(COUNTIFS(Consolidado!$AC$5:AC389,Consolidado!$AC389,Consolidado!$D$5:D389,"*"&amp;AE$3&amp;"*")=1,1,0),0))</f>
        <v>0</v>
      </c>
      <c r="AF389" s="0" t="n">
        <f aca="false">IF(OR(AF$3="",Consolidado!$D389=""),0,IF(ISNUMBER(SEARCH(AF$3,Consolidado!$D389)),IF(COUNTIFS(Consolidado!$AC$5:AC389,Consolidado!$AC389,Consolidado!$D$5:D389,"*"&amp;AF$3&amp;"*")=1,1,0),0))</f>
        <v>0</v>
      </c>
      <c r="AG389" s="0" t="n">
        <f aca="false">IF(OR(AG$3="",Consolidado!$D389=""),0,IF(ISNUMBER(SEARCH(AG$3,Consolidado!$D389)),IF(COUNTIFS(Consolidado!$AC$5:AC389,Consolidado!$AC389,Consolidado!$D$5:D389,"*"&amp;AG$3&amp;"*")=1,1,0),0))</f>
        <v>0</v>
      </c>
      <c r="AH389" s="0" t="n">
        <f aca="false">IF(OR(AH$3="",Consolidado!$D389=""),0,IF(ISNUMBER(SEARCH(AH$3,Consolidado!$D389)),IF(COUNTIFS(Consolidado!$AC$5:AC389,Consolidado!$AC389,Consolidado!$D$5:D389,"*"&amp;AH$3&amp;"*")=1,1,0),0))</f>
        <v>0</v>
      </c>
      <c r="AI389" s="0" t="n">
        <f aca="false">IF(OR(AI$3="",Consolidado!$D389=""),0,IF(ISNUMBER(SEARCH(AI$3,Consolidado!$D389)),IF(COUNTIFS(Consolidado!$AC$5:AC389,Consolidado!$AC389,Consolidado!$D$5:D389,"*"&amp;AI$3&amp;"*")=1,1,0),0))</f>
        <v>0</v>
      </c>
      <c r="AJ389" s="0" t="n">
        <f aca="false">IF(OR(AJ$3="",Consolidado!$D389=""),0,IF(ISNUMBER(SEARCH(AJ$3,Consolidado!$D389)),IF(COUNTIFS(Consolidado!$AC$5:AC389,Consolidado!$AC389,Consolidado!$D$5:D389,"*"&amp;AJ$3&amp;"*")=1,1,0),0))</f>
        <v>0</v>
      </c>
      <c r="AK389" s="0" t="n">
        <f aca="false">IF(OR(AK$3="",Consolidado!$D389=""),0,IF(ISNUMBER(SEARCH(AK$3,Consolidado!$D389)),IF(COUNTIFS(Consolidado!$AC$5:AC389,Consolidado!$AC389,Consolidado!$D$5:D389,"*"&amp;AK$3&amp;"*")=1,1,0),0))</f>
        <v>0</v>
      </c>
      <c r="AL389" s="0" t="n">
        <f aca="false">IF(OR(AL$3="",Consolidado!$D389=""),0,IF(ISNUMBER(SEARCH(AL$3,Consolidado!$D389)),IF(COUNTIFS(Consolidado!$AC$5:AC389,Consolidado!$AC389,Consolidado!$D$5:D389,"*"&amp;AL$3&amp;"*")=1,1,0),0))</f>
        <v>0</v>
      </c>
      <c r="AM389" s="0" t="n">
        <f aca="false">IF(OR(AM$3="",Consolidado!$D389=""),0,IF(ISNUMBER(SEARCH(AM$3,Consolidado!$D389)),IF(COUNTIFS(Consolidado!$AC$5:AC389,Consolidado!$AC389,Consolidado!$D$5:D389,"*"&amp;AM$3&amp;"*")=1,1,0),0))</f>
        <v>0</v>
      </c>
      <c r="AN389" s="0" t="n">
        <f aca="false">IF(OR(AN$3="",Consolidado!$D389=""),0,IF(ISNUMBER(SEARCH(AN$3,Consolidado!$D389)),IF(COUNTIFS(Consolidado!$AC$5:AC389,Consolidado!$AC389,Consolidado!$D$5:D389,"*"&amp;AN$3&amp;"*")=1,1,0),0))</f>
        <v>0</v>
      </c>
      <c r="AO389" s="0" t="n">
        <f aca="false">IF(OR(AO$3="",Consolidado!$D389=""),0,IF(ISNUMBER(SEARCH(AO$3,Consolidado!$D389)),IF(COUNTIFS(Consolidado!$AC$5:AC389,Consolidado!$AC389,Consolidado!$D$5:D389,"*"&amp;AO$3&amp;"*")=1,1,0),0))</f>
        <v>0</v>
      </c>
    </row>
    <row r="390" customFormat="false" ht="15" hidden="false" customHeight="false" outlineLevel="0" collapsed="false">
      <c r="B390" s="0" t="n">
        <f aca="false">IF(OR(B$3="",Consolidado!$D390=""),0,IF(ISNUMBER(SEARCH(B$3,Consolidado!$D390)),IF(COUNTIFS(Consolidado!$AC$5:AC390,Consolidado!$AC390,Consolidado!$D$5:D390,"*"&amp;B$3&amp;"*")=1,1,0),0))</f>
        <v>0</v>
      </c>
      <c r="C390" s="0" t="n">
        <f aca="false">IF(OR(C$3="",Consolidado!$D390=""),0,IF(ISNUMBER(SEARCH(C$3,Consolidado!$D390)),IF(COUNTIFS(Consolidado!$AC$5:AC390,Consolidado!$AC390,Consolidado!$D$5:D390,"*"&amp;C$3&amp;"*")=1,1,0),0))</f>
        <v>0</v>
      </c>
      <c r="D390" s="0" t="n">
        <f aca="false">IF(OR(D$3="",Consolidado!$D390=""),0,IF(ISNUMBER(SEARCH(D$3,Consolidado!$D390)),IF(COUNTIFS(Consolidado!$AC$5:AC390,Consolidado!$AC390,Consolidado!$D$5:D390,"*"&amp;D$3&amp;"*")=1,1,0),0))</f>
        <v>0</v>
      </c>
      <c r="E390" s="0" t="n">
        <f aca="false">IF(OR(E$3="",Consolidado!$D390=""),0,IF(ISNUMBER(SEARCH(E$3,Consolidado!$D390)),IF(COUNTIFS(Consolidado!$AC$5:AC390,Consolidado!$AC390,Consolidado!$D$5:D390,"*"&amp;E$3&amp;"*")=1,1,0),0))</f>
        <v>0</v>
      </c>
      <c r="F390" s="0" t="n">
        <f aca="false">IF(OR(F$3="",Consolidado!$D390=""),0,IF(ISNUMBER(SEARCH(F$3,Consolidado!$D390)),IF(COUNTIFS(Consolidado!$AC$5:AC390,Consolidado!$AC390,Consolidado!$D$5:D390,"*"&amp;F$3&amp;"*")=1,1,0),0))</f>
        <v>0</v>
      </c>
      <c r="G390" s="0" t="n">
        <f aca="false">IF(OR(G$3="",Consolidado!$D390=""),0,IF(ISNUMBER(SEARCH(G$3,Consolidado!$D390)),IF(COUNTIFS(Consolidado!$AC$5:AC390,Consolidado!$AC390,Consolidado!$D$5:D390,"*"&amp;G$3&amp;"*")=1,1,0),0))</f>
        <v>0</v>
      </c>
      <c r="H390" s="0" t="n">
        <f aca="false">IF(OR(H$3="",Consolidado!$D390=""),0,IF(ISNUMBER(SEARCH(H$3,Consolidado!$D390)),IF(COUNTIFS(Consolidado!$AC$5:AC390,Consolidado!$AC390,Consolidado!$D$5:D390,"*"&amp;H$3&amp;"*")=1,1,0),0))</f>
        <v>0</v>
      </c>
      <c r="I390" s="0" t="n">
        <f aca="false">IF(OR(I$3="",Consolidado!$D390=""),0,IF(ISNUMBER(SEARCH(I$3,Consolidado!$D390)),IF(COUNTIFS(Consolidado!$AC$5:AC390,Consolidado!$AC390,Consolidado!$D$5:D390,"*"&amp;I$3&amp;"*")=1,1,0),0))</f>
        <v>0</v>
      </c>
      <c r="J390" s="0" t="n">
        <f aca="false">IF(OR(J$3="",Consolidado!$D390=""),0,IF(ISNUMBER(SEARCH(J$3,Consolidado!$D390)),IF(COUNTIFS(Consolidado!$AC$5:AC390,Consolidado!$AC390,Consolidado!$D$5:D390,"*"&amp;J$3&amp;"*")=1,1,0),0))</f>
        <v>0</v>
      </c>
      <c r="K390" s="0" t="n">
        <f aca="false">IF(OR(K$3="",Consolidado!$D390=""),0,IF(ISNUMBER(SEARCH(K$3,Consolidado!$D390)),IF(COUNTIFS(Consolidado!$AC$5:AC390,Consolidado!$AC390,Consolidado!$D$5:D390,"*"&amp;K$3&amp;"*")=1,1,0),0))</f>
        <v>0</v>
      </c>
      <c r="L390" s="0" t="n">
        <f aca="false">IF(OR(L$3="",Consolidado!$D390=""),0,IF(ISNUMBER(SEARCH(L$3,Consolidado!$D390)),IF(COUNTIFS(Consolidado!$AC$5:AC390,Consolidado!$AC390,Consolidado!$D$5:D390,"*"&amp;L$3&amp;"*")=1,1,0),0))</f>
        <v>0</v>
      </c>
      <c r="M390" s="0" t="n">
        <f aca="false">IF(OR(M$3="",Consolidado!$D390=""),0,IF(ISNUMBER(SEARCH(M$3,Consolidado!$D390)),IF(COUNTIFS(Consolidado!$AC$5:AC390,Consolidado!$AC390,Consolidado!$D$5:D390,"*"&amp;M$3&amp;"*")=1,1,0),0))</f>
        <v>0</v>
      </c>
      <c r="N390" s="0" t="n">
        <f aca="false">IF(OR(N$3="",Consolidado!$D390=""),0,IF(ISNUMBER(SEARCH(N$3,Consolidado!$D390)),IF(COUNTIFS(Consolidado!$AC$5:AC390,Consolidado!$AC390,Consolidado!$D$5:D390,"*"&amp;N$3&amp;"*")=1,1,0),0))</f>
        <v>0</v>
      </c>
      <c r="O390" s="0" t="n">
        <f aca="false">IF(OR(O$3="",Consolidado!$D390=""),0,IF(ISNUMBER(SEARCH(O$3,Consolidado!$D390)),IF(COUNTIFS(Consolidado!$AC$5:AC390,Consolidado!$AC390,Consolidado!$D$5:D390,"*"&amp;O$3&amp;"*")=1,1,0),0))</f>
        <v>0</v>
      </c>
      <c r="P390" s="0" t="n">
        <f aca="false">IF(OR(P$3="",Consolidado!$D390=""),0,IF(ISNUMBER(SEARCH(P$3,Consolidado!$D390)),IF(COUNTIFS(Consolidado!$AC$5:AC390,Consolidado!$AC390,Consolidado!$D$5:D390,"*"&amp;P$3&amp;"*")=1,1,0),0))</f>
        <v>0</v>
      </c>
      <c r="Q390" s="0" t="n">
        <f aca="false">IF(OR(Q$3="",Consolidado!$D390=""),0,IF(ISNUMBER(SEARCH(Q$3,Consolidado!$D390)),IF(COUNTIFS(Consolidado!$AC$5:AC390,Consolidado!$AC390,Consolidado!$D$5:D390,"*"&amp;Q$3&amp;"*")=1,1,0),0))</f>
        <v>0</v>
      </c>
      <c r="R390" s="0" t="n">
        <f aca="false">IF(OR(R$3="",Consolidado!$D390=""),0,IF(ISNUMBER(SEARCH(R$3,Consolidado!$D390)),IF(COUNTIFS(Consolidado!$AC$5:AC390,Consolidado!$AC390,Consolidado!$D$5:D390,"*"&amp;R$3&amp;"*")=1,1,0),0))</f>
        <v>0</v>
      </c>
      <c r="S390" s="0" t="n">
        <f aca="false">IF(OR(S$3="",Consolidado!$D390=""),0,IF(ISNUMBER(SEARCH(S$3,Consolidado!$D390)),IF(COUNTIFS(Consolidado!$AC$5:AC390,Consolidado!$AC390,Consolidado!$D$5:D390,"*"&amp;S$3&amp;"*")=1,1,0),0))</f>
        <v>0</v>
      </c>
      <c r="T390" s="0" t="n">
        <f aca="false">IF(OR(T$3="",Consolidado!$D390=""),0,IF(ISNUMBER(SEARCH(T$3,Consolidado!$D390)),IF(COUNTIFS(Consolidado!$AC$5:AC390,Consolidado!$AC390,Consolidado!$D$5:D390,"*"&amp;T$3&amp;"*")=1,1,0),0))</f>
        <v>0</v>
      </c>
      <c r="U390" s="0" t="n">
        <f aca="false">IF(OR(U$3="",Consolidado!$D390=""),0,IF(ISNUMBER(SEARCH(U$3,Consolidado!$D390)),IF(COUNTIFS(Consolidado!$AC$5:AC390,Consolidado!$AC390,Consolidado!$D$5:D390,"*"&amp;U$3&amp;"*")=1,1,0),0))</f>
        <v>0</v>
      </c>
      <c r="V390" s="0" t="n">
        <f aca="false">IF(OR(V$3="",Consolidado!$D390=""),0,IF(ISNUMBER(SEARCH(V$3,Consolidado!$D390)),IF(COUNTIFS(Consolidado!$AC$5:AC390,Consolidado!$AC390,Consolidado!$D$5:D390,"*"&amp;V$3&amp;"*")=1,1,0),0))</f>
        <v>0</v>
      </c>
      <c r="W390" s="0" t="n">
        <f aca="false">IF(OR(W$3="",Consolidado!$D390=""),0,IF(ISNUMBER(SEARCH(W$3,Consolidado!$D390)),IF(COUNTIFS(Consolidado!$AC$5:AC390,Consolidado!$AC390,Consolidado!$D$5:D390,"*"&amp;W$3&amp;"*")=1,1,0),0))</f>
        <v>0</v>
      </c>
      <c r="X390" s="0" t="n">
        <f aca="false">IF(OR(X$3="",Consolidado!$D390=""),0,IF(ISNUMBER(SEARCH(X$3,Consolidado!$D390)),IF(COUNTIFS(Consolidado!$AC$5:AC390,Consolidado!$AC390,Consolidado!$D$5:D390,"*"&amp;X$3&amp;"*")=1,1,0),0))</f>
        <v>0</v>
      </c>
      <c r="Y390" s="0" t="n">
        <f aca="false">IF(OR(Y$3="",Consolidado!$D390=""),0,IF(ISNUMBER(SEARCH(Y$3,Consolidado!$D390)),IF(COUNTIFS(Consolidado!$AC$5:AC390,Consolidado!$AC390,Consolidado!$D$5:D390,"*"&amp;Y$3&amp;"*")=1,1,0),0))</f>
        <v>0</v>
      </c>
      <c r="Z390" s="0" t="n">
        <f aca="false">IF(OR(Z$3="",Consolidado!$D390=""),0,IF(ISNUMBER(SEARCH(Z$3,Consolidado!$D390)),IF(COUNTIFS(Consolidado!$AC$5:AC390,Consolidado!$AC390,Consolidado!$D$5:D390,"*"&amp;Z$3&amp;"*")=1,1,0),0))</f>
        <v>0</v>
      </c>
      <c r="AA390" s="0" t="n">
        <f aca="false">IF(OR(AA$3="",Consolidado!$D390=""),0,IF(ISNUMBER(SEARCH(AA$3,Consolidado!$D390)),IF(COUNTIFS(Consolidado!$AC$5:AC390,Consolidado!$AC390,Consolidado!$D$5:D390,"*"&amp;AA$3&amp;"*")=1,1,0),0))</f>
        <v>0</v>
      </c>
      <c r="AB390" s="0" t="n">
        <f aca="false">IF(OR(AB$3="",Consolidado!$D390=""),0,IF(ISNUMBER(SEARCH(AB$3,Consolidado!$D390)),IF(COUNTIFS(Consolidado!$AC$5:AC390,Consolidado!$AC390,Consolidado!$D$5:D390,"*"&amp;AB$3&amp;"*")=1,1,0),0))</f>
        <v>0</v>
      </c>
      <c r="AC390" s="0" t="n">
        <f aca="false">IF(OR(AC$3="",Consolidado!$D390=""),0,IF(ISNUMBER(SEARCH(AC$3,Consolidado!$D390)),IF(COUNTIFS(Consolidado!$AC$5:AC390,Consolidado!$AC390,Consolidado!$D$5:D390,"*"&amp;AC$3&amp;"*")=1,1,0),0))</f>
        <v>0</v>
      </c>
      <c r="AD390" s="0" t="n">
        <f aca="false">IF(OR(AD$3="",Consolidado!$D390=""),0,IF(ISNUMBER(SEARCH(AD$3,Consolidado!$D390)),IF(COUNTIFS(Consolidado!$AC$5:AC390,Consolidado!$AC390,Consolidado!$D$5:D390,"*"&amp;AD$3&amp;"*")=1,1,0),0))</f>
        <v>0</v>
      </c>
      <c r="AE390" s="0" t="n">
        <f aca="false">IF(OR(AE$3="",Consolidado!$D390=""),0,IF(ISNUMBER(SEARCH(AE$3,Consolidado!$D390)),IF(COUNTIFS(Consolidado!$AC$5:AC390,Consolidado!$AC390,Consolidado!$D$5:D390,"*"&amp;AE$3&amp;"*")=1,1,0),0))</f>
        <v>0</v>
      </c>
      <c r="AF390" s="0" t="n">
        <f aca="false">IF(OR(AF$3="",Consolidado!$D390=""),0,IF(ISNUMBER(SEARCH(AF$3,Consolidado!$D390)),IF(COUNTIFS(Consolidado!$AC$5:AC390,Consolidado!$AC390,Consolidado!$D$5:D390,"*"&amp;AF$3&amp;"*")=1,1,0),0))</f>
        <v>0</v>
      </c>
      <c r="AG390" s="0" t="n">
        <f aca="false">IF(OR(AG$3="",Consolidado!$D390=""),0,IF(ISNUMBER(SEARCH(AG$3,Consolidado!$D390)),IF(COUNTIFS(Consolidado!$AC$5:AC390,Consolidado!$AC390,Consolidado!$D$5:D390,"*"&amp;AG$3&amp;"*")=1,1,0),0))</f>
        <v>0</v>
      </c>
      <c r="AH390" s="0" t="n">
        <f aca="false">IF(OR(AH$3="",Consolidado!$D390=""),0,IF(ISNUMBER(SEARCH(AH$3,Consolidado!$D390)),IF(COUNTIFS(Consolidado!$AC$5:AC390,Consolidado!$AC390,Consolidado!$D$5:D390,"*"&amp;AH$3&amp;"*")=1,1,0),0))</f>
        <v>0</v>
      </c>
      <c r="AI390" s="0" t="n">
        <f aca="false">IF(OR(AI$3="",Consolidado!$D390=""),0,IF(ISNUMBER(SEARCH(AI$3,Consolidado!$D390)),IF(COUNTIFS(Consolidado!$AC$5:AC390,Consolidado!$AC390,Consolidado!$D$5:D390,"*"&amp;AI$3&amp;"*")=1,1,0),0))</f>
        <v>0</v>
      </c>
      <c r="AJ390" s="0" t="n">
        <f aca="false">IF(OR(AJ$3="",Consolidado!$D390=""),0,IF(ISNUMBER(SEARCH(AJ$3,Consolidado!$D390)),IF(COUNTIFS(Consolidado!$AC$5:AC390,Consolidado!$AC390,Consolidado!$D$5:D390,"*"&amp;AJ$3&amp;"*")=1,1,0),0))</f>
        <v>0</v>
      </c>
      <c r="AK390" s="0" t="n">
        <f aca="false">IF(OR(AK$3="",Consolidado!$D390=""),0,IF(ISNUMBER(SEARCH(AK$3,Consolidado!$D390)),IF(COUNTIFS(Consolidado!$AC$5:AC390,Consolidado!$AC390,Consolidado!$D$5:D390,"*"&amp;AK$3&amp;"*")=1,1,0),0))</f>
        <v>0</v>
      </c>
      <c r="AL390" s="0" t="n">
        <f aca="false">IF(OR(AL$3="",Consolidado!$D390=""),0,IF(ISNUMBER(SEARCH(AL$3,Consolidado!$D390)),IF(COUNTIFS(Consolidado!$AC$5:AC390,Consolidado!$AC390,Consolidado!$D$5:D390,"*"&amp;AL$3&amp;"*")=1,1,0),0))</f>
        <v>0</v>
      </c>
      <c r="AM390" s="0" t="n">
        <f aca="false">IF(OR(AM$3="",Consolidado!$D390=""),0,IF(ISNUMBER(SEARCH(AM$3,Consolidado!$D390)),IF(COUNTIFS(Consolidado!$AC$5:AC390,Consolidado!$AC390,Consolidado!$D$5:D390,"*"&amp;AM$3&amp;"*")=1,1,0),0))</f>
        <v>0</v>
      </c>
      <c r="AN390" s="0" t="n">
        <f aca="false">IF(OR(AN$3="",Consolidado!$D390=""),0,IF(ISNUMBER(SEARCH(AN$3,Consolidado!$D390)),IF(COUNTIFS(Consolidado!$AC$5:AC390,Consolidado!$AC390,Consolidado!$D$5:D390,"*"&amp;AN$3&amp;"*")=1,1,0),0))</f>
        <v>0</v>
      </c>
      <c r="AO390" s="0" t="n">
        <f aca="false">IF(OR(AO$3="",Consolidado!$D390=""),0,IF(ISNUMBER(SEARCH(AO$3,Consolidado!$D390)),IF(COUNTIFS(Consolidado!$AC$5:AC390,Consolidado!$AC390,Consolidado!$D$5:D390,"*"&amp;AO$3&amp;"*")=1,1,0),0))</f>
        <v>0</v>
      </c>
    </row>
    <row r="391" customFormat="false" ht="15" hidden="false" customHeight="false" outlineLevel="0" collapsed="false">
      <c r="B391" s="0" t="n">
        <f aca="false">IF(OR(B$3="",Consolidado!$D391=""),0,IF(ISNUMBER(SEARCH(B$3,Consolidado!$D391)),IF(COUNTIFS(Consolidado!$AC$5:AC391,Consolidado!$AC391,Consolidado!$D$5:D391,"*"&amp;B$3&amp;"*")=1,1,0),0))</f>
        <v>0</v>
      </c>
      <c r="C391" s="0" t="n">
        <f aca="false">IF(OR(C$3="",Consolidado!$D391=""),0,IF(ISNUMBER(SEARCH(C$3,Consolidado!$D391)),IF(COUNTIFS(Consolidado!$AC$5:AC391,Consolidado!$AC391,Consolidado!$D$5:D391,"*"&amp;C$3&amp;"*")=1,1,0),0))</f>
        <v>0</v>
      </c>
      <c r="D391" s="0" t="n">
        <f aca="false">IF(OR(D$3="",Consolidado!$D391=""),0,IF(ISNUMBER(SEARCH(D$3,Consolidado!$D391)),IF(COUNTIFS(Consolidado!$AC$5:AC391,Consolidado!$AC391,Consolidado!$D$5:D391,"*"&amp;D$3&amp;"*")=1,1,0),0))</f>
        <v>0</v>
      </c>
      <c r="E391" s="0" t="n">
        <f aca="false">IF(OR(E$3="",Consolidado!$D391=""),0,IF(ISNUMBER(SEARCH(E$3,Consolidado!$D391)),IF(COUNTIFS(Consolidado!$AC$5:AC391,Consolidado!$AC391,Consolidado!$D$5:D391,"*"&amp;E$3&amp;"*")=1,1,0),0))</f>
        <v>0</v>
      </c>
      <c r="F391" s="0" t="n">
        <f aca="false">IF(OR(F$3="",Consolidado!$D391=""),0,IF(ISNUMBER(SEARCH(F$3,Consolidado!$D391)),IF(COUNTIFS(Consolidado!$AC$5:AC391,Consolidado!$AC391,Consolidado!$D$5:D391,"*"&amp;F$3&amp;"*")=1,1,0),0))</f>
        <v>0</v>
      </c>
      <c r="G391" s="0" t="n">
        <f aca="false">IF(OR(G$3="",Consolidado!$D391=""),0,IF(ISNUMBER(SEARCH(G$3,Consolidado!$D391)),IF(COUNTIFS(Consolidado!$AC$5:AC391,Consolidado!$AC391,Consolidado!$D$5:D391,"*"&amp;G$3&amp;"*")=1,1,0),0))</f>
        <v>0</v>
      </c>
      <c r="H391" s="0" t="n">
        <f aca="false">IF(OR(H$3="",Consolidado!$D391=""),0,IF(ISNUMBER(SEARCH(H$3,Consolidado!$D391)),IF(COUNTIFS(Consolidado!$AC$5:AC391,Consolidado!$AC391,Consolidado!$D$5:D391,"*"&amp;H$3&amp;"*")=1,1,0),0))</f>
        <v>0</v>
      </c>
      <c r="I391" s="0" t="n">
        <f aca="false">IF(OR(I$3="",Consolidado!$D391=""),0,IF(ISNUMBER(SEARCH(I$3,Consolidado!$D391)),IF(COUNTIFS(Consolidado!$AC$5:AC391,Consolidado!$AC391,Consolidado!$D$5:D391,"*"&amp;I$3&amp;"*")=1,1,0),0))</f>
        <v>0</v>
      </c>
      <c r="J391" s="0" t="n">
        <f aca="false">IF(OR(J$3="",Consolidado!$D391=""),0,IF(ISNUMBER(SEARCH(J$3,Consolidado!$D391)),IF(COUNTIFS(Consolidado!$AC$5:AC391,Consolidado!$AC391,Consolidado!$D$5:D391,"*"&amp;J$3&amp;"*")=1,1,0),0))</f>
        <v>0</v>
      </c>
      <c r="K391" s="0" t="n">
        <f aca="false">IF(OR(K$3="",Consolidado!$D391=""),0,IF(ISNUMBER(SEARCH(K$3,Consolidado!$D391)),IF(COUNTIFS(Consolidado!$AC$5:AC391,Consolidado!$AC391,Consolidado!$D$5:D391,"*"&amp;K$3&amp;"*")=1,1,0),0))</f>
        <v>0</v>
      </c>
      <c r="L391" s="0" t="n">
        <f aca="false">IF(OR(L$3="",Consolidado!$D391=""),0,IF(ISNUMBER(SEARCH(L$3,Consolidado!$D391)),IF(COUNTIFS(Consolidado!$AC$5:AC391,Consolidado!$AC391,Consolidado!$D$5:D391,"*"&amp;L$3&amp;"*")=1,1,0),0))</f>
        <v>0</v>
      </c>
      <c r="M391" s="0" t="n">
        <f aca="false">IF(OR(M$3="",Consolidado!$D391=""),0,IF(ISNUMBER(SEARCH(M$3,Consolidado!$D391)),IF(COUNTIFS(Consolidado!$AC$5:AC391,Consolidado!$AC391,Consolidado!$D$5:D391,"*"&amp;M$3&amp;"*")=1,1,0),0))</f>
        <v>0</v>
      </c>
      <c r="N391" s="0" t="n">
        <f aca="false">IF(OR(N$3="",Consolidado!$D391=""),0,IF(ISNUMBER(SEARCH(N$3,Consolidado!$D391)),IF(COUNTIFS(Consolidado!$AC$5:AC391,Consolidado!$AC391,Consolidado!$D$5:D391,"*"&amp;N$3&amp;"*")=1,1,0),0))</f>
        <v>0</v>
      </c>
      <c r="O391" s="0" t="n">
        <f aca="false">IF(OR(O$3="",Consolidado!$D391=""),0,IF(ISNUMBER(SEARCH(O$3,Consolidado!$D391)),IF(COUNTIFS(Consolidado!$AC$5:AC391,Consolidado!$AC391,Consolidado!$D$5:D391,"*"&amp;O$3&amp;"*")=1,1,0),0))</f>
        <v>0</v>
      </c>
      <c r="P391" s="0" t="n">
        <f aca="false">IF(OR(P$3="",Consolidado!$D391=""),0,IF(ISNUMBER(SEARCH(P$3,Consolidado!$D391)),IF(COUNTIFS(Consolidado!$AC$5:AC391,Consolidado!$AC391,Consolidado!$D$5:D391,"*"&amp;P$3&amp;"*")=1,1,0),0))</f>
        <v>0</v>
      </c>
      <c r="Q391" s="0" t="n">
        <f aca="false">IF(OR(Q$3="",Consolidado!$D391=""),0,IF(ISNUMBER(SEARCH(Q$3,Consolidado!$D391)),IF(COUNTIFS(Consolidado!$AC$5:AC391,Consolidado!$AC391,Consolidado!$D$5:D391,"*"&amp;Q$3&amp;"*")=1,1,0),0))</f>
        <v>0</v>
      </c>
      <c r="R391" s="0" t="n">
        <f aca="false">IF(OR(R$3="",Consolidado!$D391=""),0,IF(ISNUMBER(SEARCH(R$3,Consolidado!$D391)),IF(COUNTIFS(Consolidado!$AC$5:AC391,Consolidado!$AC391,Consolidado!$D$5:D391,"*"&amp;R$3&amp;"*")=1,1,0),0))</f>
        <v>0</v>
      </c>
      <c r="S391" s="0" t="n">
        <f aca="false">IF(OR(S$3="",Consolidado!$D391=""),0,IF(ISNUMBER(SEARCH(S$3,Consolidado!$D391)),IF(COUNTIFS(Consolidado!$AC$5:AC391,Consolidado!$AC391,Consolidado!$D$5:D391,"*"&amp;S$3&amp;"*")=1,1,0),0))</f>
        <v>0</v>
      </c>
      <c r="T391" s="0" t="n">
        <f aca="false">IF(OR(T$3="",Consolidado!$D391=""),0,IF(ISNUMBER(SEARCH(T$3,Consolidado!$D391)),IF(COUNTIFS(Consolidado!$AC$5:AC391,Consolidado!$AC391,Consolidado!$D$5:D391,"*"&amp;T$3&amp;"*")=1,1,0),0))</f>
        <v>0</v>
      </c>
      <c r="U391" s="0" t="n">
        <f aca="false">IF(OR(U$3="",Consolidado!$D391=""),0,IF(ISNUMBER(SEARCH(U$3,Consolidado!$D391)),IF(COUNTIFS(Consolidado!$AC$5:AC391,Consolidado!$AC391,Consolidado!$D$5:D391,"*"&amp;U$3&amp;"*")=1,1,0),0))</f>
        <v>0</v>
      </c>
      <c r="V391" s="0" t="n">
        <f aca="false">IF(OR(V$3="",Consolidado!$D391=""),0,IF(ISNUMBER(SEARCH(V$3,Consolidado!$D391)),IF(COUNTIFS(Consolidado!$AC$5:AC391,Consolidado!$AC391,Consolidado!$D$5:D391,"*"&amp;V$3&amp;"*")=1,1,0),0))</f>
        <v>0</v>
      </c>
      <c r="W391" s="0" t="n">
        <f aca="false">IF(OR(W$3="",Consolidado!$D391=""),0,IF(ISNUMBER(SEARCH(W$3,Consolidado!$D391)),IF(COUNTIFS(Consolidado!$AC$5:AC391,Consolidado!$AC391,Consolidado!$D$5:D391,"*"&amp;W$3&amp;"*")=1,1,0),0))</f>
        <v>0</v>
      </c>
      <c r="X391" s="0" t="n">
        <f aca="false">IF(OR(X$3="",Consolidado!$D391=""),0,IF(ISNUMBER(SEARCH(X$3,Consolidado!$D391)),IF(COUNTIFS(Consolidado!$AC$5:AC391,Consolidado!$AC391,Consolidado!$D$5:D391,"*"&amp;X$3&amp;"*")=1,1,0),0))</f>
        <v>0</v>
      </c>
      <c r="Y391" s="0" t="n">
        <f aca="false">IF(OR(Y$3="",Consolidado!$D391=""),0,IF(ISNUMBER(SEARCH(Y$3,Consolidado!$D391)),IF(COUNTIFS(Consolidado!$AC$5:AC391,Consolidado!$AC391,Consolidado!$D$5:D391,"*"&amp;Y$3&amp;"*")=1,1,0),0))</f>
        <v>0</v>
      </c>
      <c r="Z391" s="0" t="n">
        <f aca="false">IF(OR(Z$3="",Consolidado!$D391=""),0,IF(ISNUMBER(SEARCH(Z$3,Consolidado!$D391)),IF(COUNTIFS(Consolidado!$AC$5:AC391,Consolidado!$AC391,Consolidado!$D$5:D391,"*"&amp;Z$3&amp;"*")=1,1,0),0))</f>
        <v>0</v>
      </c>
      <c r="AA391" s="0" t="n">
        <f aca="false">IF(OR(AA$3="",Consolidado!$D391=""),0,IF(ISNUMBER(SEARCH(AA$3,Consolidado!$D391)),IF(COUNTIFS(Consolidado!$AC$5:AC391,Consolidado!$AC391,Consolidado!$D$5:D391,"*"&amp;AA$3&amp;"*")=1,1,0),0))</f>
        <v>0</v>
      </c>
      <c r="AB391" s="0" t="n">
        <f aca="false">IF(OR(AB$3="",Consolidado!$D391=""),0,IF(ISNUMBER(SEARCH(AB$3,Consolidado!$D391)),IF(COUNTIFS(Consolidado!$AC$5:AC391,Consolidado!$AC391,Consolidado!$D$5:D391,"*"&amp;AB$3&amp;"*")=1,1,0),0))</f>
        <v>0</v>
      </c>
      <c r="AC391" s="0" t="n">
        <f aca="false">IF(OR(AC$3="",Consolidado!$D391=""),0,IF(ISNUMBER(SEARCH(AC$3,Consolidado!$D391)),IF(COUNTIFS(Consolidado!$AC$5:AC391,Consolidado!$AC391,Consolidado!$D$5:D391,"*"&amp;AC$3&amp;"*")=1,1,0),0))</f>
        <v>0</v>
      </c>
      <c r="AD391" s="0" t="n">
        <f aca="false">IF(OR(AD$3="",Consolidado!$D391=""),0,IF(ISNUMBER(SEARCH(AD$3,Consolidado!$D391)),IF(COUNTIFS(Consolidado!$AC$5:AC391,Consolidado!$AC391,Consolidado!$D$5:D391,"*"&amp;AD$3&amp;"*")=1,1,0),0))</f>
        <v>0</v>
      </c>
      <c r="AE391" s="0" t="n">
        <f aca="false">IF(OR(AE$3="",Consolidado!$D391=""),0,IF(ISNUMBER(SEARCH(AE$3,Consolidado!$D391)),IF(COUNTIFS(Consolidado!$AC$5:AC391,Consolidado!$AC391,Consolidado!$D$5:D391,"*"&amp;AE$3&amp;"*")=1,1,0),0))</f>
        <v>0</v>
      </c>
      <c r="AF391" s="0" t="n">
        <f aca="false">IF(OR(AF$3="",Consolidado!$D391=""),0,IF(ISNUMBER(SEARCH(AF$3,Consolidado!$D391)),IF(COUNTIFS(Consolidado!$AC$5:AC391,Consolidado!$AC391,Consolidado!$D$5:D391,"*"&amp;AF$3&amp;"*")=1,1,0),0))</f>
        <v>0</v>
      </c>
      <c r="AG391" s="0" t="n">
        <f aca="false">IF(OR(AG$3="",Consolidado!$D391=""),0,IF(ISNUMBER(SEARCH(AG$3,Consolidado!$D391)),IF(COUNTIFS(Consolidado!$AC$5:AC391,Consolidado!$AC391,Consolidado!$D$5:D391,"*"&amp;AG$3&amp;"*")=1,1,0),0))</f>
        <v>0</v>
      </c>
      <c r="AH391" s="0" t="n">
        <f aca="false">IF(OR(AH$3="",Consolidado!$D391=""),0,IF(ISNUMBER(SEARCH(AH$3,Consolidado!$D391)),IF(COUNTIFS(Consolidado!$AC$5:AC391,Consolidado!$AC391,Consolidado!$D$5:D391,"*"&amp;AH$3&amp;"*")=1,1,0),0))</f>
        <v>0</v>
      </c>
      <c r="AI391" s="0" t="n">
        <f aca="false">IF(OR(AI$3="",Consolidado!$D391=""),0,IF(ISNUMBER(SEARCH(AI$3,Consolidado!$D391)),IF(COUNTIFS(Consolidado!$AC$5:AC391,Consolidado!$AC391,Consolidado!$D$5:D391,"*"&amp;AI$3&amp;"*")=1,1,0),0))</f>
        <v>0</v>
      </c>
      <c r="AJ391" s="0" t="n">
        <f aca="false">IF(OR(AJ$3="",Consolidado!$D391=""),0,IF(ISNUMBER(SEARCH(AJ$3,Consolidado!$D391)),IF(COUNTIFS(Consolidado!$AC$5:AC391,Consolidado!$AC391,Consolidado!$D$5:D391,"*"&amp;AJ$3&amp;"*")=1,1,0),0))</f>
        <v>0</v>
      </c>
      <c r="AK391" s="0" t="n">
        <f aca="false">IF(OR(AK$3="",Consolidado!$D391=""),0,IF(ISNUMBER(SEARCH(AK$3,Consolidado!$D391)),IF(COUNTIFS(Consolidado!$AC$5:AC391,Consolidado!$AC391,Consolidado!$D$5:D391,"*"&amp;AK$3&amp;"*")=1,1,0),0))</f>
        <v>0</v>
      </c>
      <c r="AL391" s="0" t="n">
        <f aca="false">IF(OR(AL$3="",Consolidado!$D391=""),0,IF(ISNUMBER(SEARCH(AL$3,Consolidado!$D391)),IF(COUNTIFS(Consolidado!$AC$5:AC391,Consolidado!$AC391,Consolidado!$D$5:D391,"*"&amp;AL$3&amp;"*")=1,1,0),0))</f>
        <v>0</v>
      </c>
      <c r="AM391" s="0" t="n">
        <f aca="false">IF(OR(AM$3="",Consolidado!$D391=""),0,IF(ISNUMBER(SEARCH(AM$3,Consolidado!$D391)),IF(COUNTIFS(Consolidado!$AC$5:AC391,Consolidado!$AC391,Consolidado!$D$5:D391,"*"&amp;AM$3&amp;"*")=1,1,0),0))</f>
        <v>0</v>
      </c>
      <c r="AN391" s="0" t="n">
        <f aca="false">IF(OR(AN$3="",Consolidado!$D391=""),0,IF(ISNUMBER(SEARCH(AN$3,Consolidado!$D391)),IF(COUNTIFS(Consolidado!$AC$5:AC391,Consolidado!$AC391,Consolidado!$D$5:D391,"*"&amp;AN$3&amp;"*")=1,1,0),0))</f>
        <v>0</v>
      </c>
      <c r="AO391" s="0" t="n">
        <f aca="false">IF(OR(AO$3="",Consolidado!$D391=""),0,IF(ISNUMBER(SEARCH(AO$3,Consolidado!$D391)),IF(COUNTIFS(Consolidado!$AC$5:AC391,Consolidado!$AC391,Consolidado!$D$5:D391,"*"&amp;AO$3&amp;"*")=1,1,0),0))</f>
        <v>0</v>
      </c>
    </row>
    <row r="392" customFormat="false" ht="15" hidden="false" customHeight="false" outlineLevel="0" collapsed="false">
      <c r="B392" s="0" t="n">
        <f aca="false">IF(OR(B$3="",Consolidado!$D392=""),0,IF(ISNUMBER(SEARCH(B$3,Consolidado!$D392)),IF(COUNTIFS(Consolidado!$AC$5:AC392,Consolidado!$AC392,Consolidado!$D$5:D392,"*"&amp;B$3&amp;"*")=1,1,0),0))</f>
        <v>0</v>
      </c>
      <c r="C392" s="0" t="n">
        <f aca="false">IF(OR(C$3="",Consolidado!$D392=""),0,IF(ISNUMBER(SEARCH(C$3,Consolidado!$D392)),IF(COUNTIFS(Consolidado!$AC$5:AC392,Consolidado!$AC392,Consolidado!$D$5:D392,"*"&amp;C$3&amp;"*")=1,1,0),0))</f>
        <v>0</v>
      </c>
      <c r="D392" s="0" t="n">
        <f aca="false">IF(OR(D$3="",Consolidado!$D392=""),0,IF(ISNUMBER(SEARCH(D$3,Consolidado!$D392)),IF(COUNTIFS(Consolidado!$AC$5:AC392,Consolidado!$AC392,Consolidado!$D$5:D392,"*"&amp;D$3&amp;"*")=1,1,0),0))</f>
        <v>0</v>
      </c>
      <c r="E392" s="0" t="n">
        <f aca="false">IF(OR(E$3="",Consolidado!$D392=""),0,IF(ISNUMBER(SEARCH(E$3,Consolidado!$D392)),IF(COUNTIFS(Consolidado!$AC$5:AC392,Consolidado!$AC392,Consolidado!$D$5:D392,"*"&amp;E$3&amp;"*")=1,1,0),0))</f>
        <v>0</v>
      </c>
      <c r="F392" s="0" t="n">
        <f aca="false">IF(OR(F$3="",Consolidado!$D392=""),0,IF(ISNUMBER(SEARCH(F$3,Consolidado!$D392)),IF(COUNTIFS(Consolidado!$AC$5:AC392,Consolidado!$AC392,Consolidado!$D$5:D392,"*"&amp;F$3&amp;"*")=1,1,0),0))</f>
        <v>0</v>
      </c>
      <c r="G392" s="0" t="n">
        <f aca="false">IF(OR(G$3="",Consolidado!$D392=""),0,IF(ISNUMBER(SEARCH(G$3,Consolidado!$D392)),IF(COUNTIFS(Consolidado!$AC$5:AC392,Consolidado!$AC392,Consolidado!$D$5:D392,"*"&amp;G$3&amp;"*")=1,1,0),0))</f>
        <v>0</v>
      </c>
      <c r="H392" s="0" t="n">
        <f aca="false">IF(OR(H$3="",Consolidado!$D392=""),0,IF(ISNUMBER(SEARCH(H$3,Consolidado!$D392)),IF(COUNTIFS(Consolidado!$AC$5:AC392,Consolidado!$AC392,Consolidado!$D$5:D392,"*"&amp;H$3&amp;"*")=1,1,0),0))</f>
        <v>0</v>
      </c>
      <c r="I392" s="0" t="n">
        <f aca="false">IF(OR(I$3="",Consolidado!$D392=""),0,IF(ISNUMBER(SEARCH(I$3,Consolidado!$D392)),IF(COUNTIFS(Consolidado!$AC$5:AC392,Consolidado!$AC392,Consolidado!$D$5:D392,"*"&amp;I$3&amp;"*")=1,1,0),0))</f>
        <v>0</v>
      </c>
      <c r="J392" s="0" t="n">
        <f aca="false">IF(OR(J$3="",Consolidado!$D392=""),0,IF(ISNUMBER(SEARCH(J$3,Consolidado!$D392)),IF(COUNTIFS(Consolidado!$AC$5:AC392,Consolidado!$AC392,Consolidado!$D$5:D392,"*"&amp;J$3&amp;"*")=1,1,0),0))</f>
        <v>0</v>
      </c>
      <c r="K392" s="0" t="n">
        <f aca="false">IF(OR(K$3="",Consolidado!$D392=""),0,IF(ISNUMBER(SEARCH(K$3,Consolidado!$D392)),IF(COUNTIFS(Consolidado!$AC$5:AC392,Consolidado!$AC392,Consolidado!$D$5:D392,"*"&amp;K$3&amp;"*")=1,1,0),0))</f>
        <v>0</v>
      </c>
      <c r="L392" s="0" t="n">
        <f aca="false">IF(OR(L$3="",Consolidado!$D392=""),0,IF(ISNUMBER(SEARCH(L$3,Consolidado!$D392)),IF(COUNTIFS(Consolidado!$AC$5:AC392,Consolidado!$AC392,Consolidado!$D$5:D392,"*"&amp;L$3&amp;"*")=1,1,0),0))</f>
        <v>0</v>
      </c>
      <c r="M392" s="0" t="n">
        <f aca="false">IF(OR(M$3="",Consolidado!$D392=""),0,IF(ISNUMBER(SEARCH(M$3,Consolidado!$D392)),IF(COUNTIFS(Consolidado!$AC$5:AC392,Consolidado!$AC392,Consolidado!$D$5:D392,"*"&amp;M$3&amp;"*")=1,1,0),0))</f>
        <v>0</v>
      </c>
      <c r="N392" s="0" t="n">
        <f aca="false">IF(OR(N$3="",Consolidado!$D392=""),0,IF(ISNUMBER(SEARCH(N$3,Consolidado!$D392)),IF(COUNTIFS(Consolidado!$AC$5:AC392,Consolidado!$AC392,Consolidado!$D$5:D392,"*"&amp;N$3&amp;"*")=1,1,0),0))</f>
        <v>0</v>
      </c>
      <c r="O392" s="0" t="n">
        <f aca="false">IF(OR(O$3="",Consolidado!$D392=""),0,IF(ISNUMBER(SEARCH(O$3,Consolidado!$D392)),IF(COUNTIFS(Consolidado!$AC$5:AC392,Consolidado!$AC392,Consolidado!$D$5:D392,"*"&amp;O$3&amp;"*")=1,1,0),0))</f>
        <v>0</v>
      </c>
      <c r="P392" s="0" t="n">
        <f aca="false">IF(OR(P$3="",Consolidado!$D392=""),0,IF(ISNUMBER(SEARCH(P$3,Consolidado!$D392)),IF(COUNTIFS(Consolidado!$AC$5:AC392,Consolidado!$AC392,Consolidado!$D$5:D392,"*"&amp;P$3&amp;"*")=1,1,0),0))</f>
        <v>0</v>
      </c>
      <c r="Q392" s="0" t="n">
        <f aca="false">IF(OR(Q$3="",Consolidado!$D392=""),0,IF(ISNUMBER(SEARCH(Q$3,Consolidado!$D392)),IF(COUNTIFS(Consolidado!$AC$5:AC392,Consolidado!$AC392,Consolidado!$D$5:D392,"*"&amp;Q$3&amp;"*")=1,1,0),0))</f>
        <v>0</v>
      </c>
      <c r="R392" s="0" t="n">
        <f aca="false">IF(OR(R$3="",Consolidado!$D392=""),0,IF(ISNUMBER(SEARCH(R$3,Consolidado!$D392)),IF(COUNTIFS(Consolidado!$AC$5:AC392,Consolidado!$AC392,Consolidado!$D$5:D392,"*"&amp;R$3&amp;"*")=1,1,0),0))</f>
        <v>0</v>
      </c>
      <c r="S392" s="0" t="n">
        <f aca="false">IF(OR(S$3="",Consolidado!$D392=""),0,IF(ISNUMBER(SEARCH(S$3,Consolidado!$D392)),IF(COUNTIFS(Consolidado!$AC$5:AC392,Consolidado!$AC392,Consolidado!$D$5:D392,"*"&amp;S$3&amp;"*")=1,1,0),0))</f>
        <v>0</v>
      </c>
      <c r="T392" s="0" t="n">
        <f aca="false">IF(OR(T$3="",Consolidado!$D392=""),0,IF(ISNUMBER(SEARCH(T$3,Consolidado!$D392)),IF(COUNTIFS(Consolidado!$AC$5:AC392,Consolidado!$AC392,Consolidado!$D$5:D392,"*"&amp;T$3&amp;"*")=1,1,0),0))</f>
        <v>0</v>
      </c>
      <c r="U392" s="0" t="n">
        <f aca="false">IF(OR(U$3="",Consolidado!$D392=""),0,IF(ISNUMBER(SEARCH(U$3,Consolidado!$D392)),IF(COUNTIFS(Consolidado!$AC$5:AC392,Consolidado!$AC392,Consolidado!$D$5:D392,"*"&amp;U$3&amp;"*")=1,1,0),0))</f>
        <v>0</v>
      </c>
      <c r="V392" s="0" t="n">
        <f aca="false">IF(OR(V$3="",Consolidado!$D392=""),0,IF(ISNUMBER(SEARCH(V$3,Consolidado!$D392)),IF(COUNTIFS(Consolidado!$AC$5:AC392,Consolidado!$AC392,Consolidado!$D$5:D392,"*"&amp;V$3&amp;"*")=1,1,0),0))</f>
        <v>0</v>
      </c>
      <c r="W392" s="0" t="n">
        <f aca="false">IF(OR(W$3="",Consolidado!$D392=""),0,IF(ISNUMBER(SEARCH(W$3,Consolidado!$D392)),IF(COUNTIFS(Consolidado!$AC$5:AC392,Consolidado!$AC392,Consolidado!$D$5:D392,"*"&amp;W$3&amp;"*")=1,1,0),0))</f>
        <v>0</v>
      </c>
      <c r="X392" s="0" t="n">
        <f aca="false">IF(OR(X$3="",Consolidado!$D392=""),0,IF(ISNUMBER(SEARCH(X$3,Consolidado!$D392)),IF(COUNTIFS(Consolidado!$AC$5:AC392,Consolidado!$AC392,Consolidado!$D$5:D392,"*"&amp;X$3&amp;"*")=1,1,0),0))</f>
        <v>0</v>
      </c>
      <c r="Y392" s="0" t="n">
        <f aca="false">IF(OR(Y$3="",Consolidado!$D392=""),0,IF(ISNUMBER(SEARCH(Y$3,Consolidado!$D392)),IF(COUNTIFS(Consolidado!$AC$5:AC392,Consolidado!$AC392,Consolidado!$D$5:D392,"*"&amp;Y$3&amp;"*")=1,1,0),0))</f>
        <v>0</v>
      </c>
      <c r="Z392" s="0" t="n">
        <f aca="false">IF(OR(Z$3="",Consolidado!$D392=""),0,IF(ISNUMBER(SEARCH(Z$3,Consolidado!$D392)),IF(COUNTIFS(Consolidado!$AC$5:AC392,Consolidado!$AC392,Consolidado!$D$5:D392,"*"&amp;Z$3&amp;"*")=1,1,0),0))</f>
        <v>0</v>
      </c>
      <c r="AA392" s="0" t="n">
        <f aca="false">IF(OR(AA$3="",Consolidado!$D392=""),0,IF(ISNUMBER(SEARCH(AA$3,Consolidado!$D392)),IF(COUNTIFS(Consolidado!$AC$5:AC392,Consolidado!$AC392,Consolidado!$D$5:D392,"*"&amp;AA$3&amp;"*")=1,1,0),0))</f>
        <v>0</v>
      </c>
      <c r="AB392" s="0" t="n">
        <f aca="false">IF(OR(AB$3="",Consolidado!$D392=""),0,IF(ISNUMBER(SEARCH(AB$3,Consolidado!$D392)),IF(COUNTIFS(Consolidado!$AC$5:AC392,Consolidado!$AC392,Consolidado!$D$5:D392,"*"&amp;AB$3&amp;"*")=1,1,0),0))</f>
        <v>0</v>
      </c>
      <c r="AC392" s="0" t="n">
        <f aca="false">IF(OR(AC$3="",Consolidado!$D392=""),0,IF(ISNUMBER(SEARCH(AC$3,Consolidado!$D392)),IF(COUNTIFS(Consolidado!$AC$5:AC392,Consolidado!$AC392,Consolidado!$D$5:D392,"*"&amp;AC$3&amp;"*")=1,1,0),0))</f>
        <v>0</v>
      </c>
      <c r="AD392" s="0" t="n">
        <f aca="false">IF(OR(AD$3="",Consolidado!$D392=""),0,IF(ISNUMBER(SEARCH(AD$3,Consolidado!$D392)),IF(COUNTIFS(Consolidado!$AC$5:AC392,Consolidado!$AC392,Consolidado!$D$5:D392,"*"&amp;AD$3&amp;"*")=1,1,0),0))</f>
        <v>0</v>
      </c>
      <c r="AE392" s="0" t="n">
        <f aca="false">IF(OR(AE$3="",Consolidado!$D392=""),0,IF(ISNUMBER(SEARCH(AE$3,Consolidado!$D392)),IF(COUNTIFS(Consolidado!$AC$5:AC392,Consolidado!$AC392,Consolidado!$D$5:D392,"*"&amp;AE$3&amp;"*")=1,1,0),0))</f>
        <v>0</v>
      </c>
      <c r="AF392" s="0" t="n">
        <f aca="false">IF(OR(AF$3="",Consolidado!$D392=""),0,IF(ISNUMBER(SEARCH(AF$3,Consolidado!$D392)),IF(COUNTIFS(Consolidado!$AC$5:AC392,Consolidado!$AC392,Consolidado!$D$5:D392,"*"&amp;AF$3&amp;"*")=1,1,0),0))</f>
        <v>0</v>
      </c>
      <c r="AG392" s="0" t="n">
        <f aca="false">IF(OR(AG$3="",Consolidado!$D392=""),0,IF(ISNUMBER(SEARCH(AG$3,Consolidado!$D392)),IF(COUNTIFS(Consolidado!$AC$5:AC392,Consolidado!$AC392,Consolidado!$D$5:D392,"*"&amp;AG$3&amp;"*")=1,1,0),0))</f>
        <v>0</v>
      </c>
      <c r="AH392" s="0" t="n">
        <f aca="false">IF(OR(AH$3="",Consolidado!$D392=""),0,IF(ISNUMBER(SEARCH(AH$3,Consolidado!$D392)),IF(COUNTIFS(Consolidado!$AC$5:AC392,Consolidado!$AC392,Consolidado!$D$5:D392,"*"&amp;AH$3&amp;"*")=1,1,0),0))</f>
        <v>0</v>
      </c>
      <c r="AI392" s="0" t="n">
        <f aca="false">IF(OR(AI$3="",Consolidado!$D392=""),0,IF(ISNUMBER(SEARCH(AI$3,Consolidado!$D392)),IF(COUNTIFS(Consolidado!$AC$5:AC392,Consolidado!$AC392,Consolidado!$D$5:D392,"*"&amp;AI$3&amp;"*")=1,1,0),0))</f>
        <v>0</v>
      </c>
      <c r="AJ392" s="0" t="n">
        <f aca="false">IF(OR(AJ$3="",Consolidado!$D392=""),0,IF(ISNUMBER(SEARCH(AJ$3,Consolidado!$D392)),IF(COUNTIFS(Consolidado!$AC$5:AC392,Consolidado!$AC392,Consolidado!$D$5:D392,"*"&amp;AJ$3&amp;"*")=1,1,0),0))</f>
        <v>0</v>
      </c>
      <c r="AK392" s="0" t="n">
        <f aca="false">IF(OR(AK$3="",Consolidado!$D392=""),0,IF(ISNUMBER(SEARCH(AK$3,Consolidado!$D392)),IF(COUNTIFS(Consolidado!$AC$5:AC392,Consolidado!$AC392,Consolidado!$D$5:D392,"*"&amp;AK$3&amp;"*")=1,1,0),0))</f>
        <v>0</v>
      </c>
      <c r="AL392" s="0" t="n">
        <f aca="false">IF(OR(AL$3="",Consolidado!$D392=""),0,IF(ISNUMBER(SEARCH(AL$3,Consolidado!$D392)),IF(COUNTIFS(Consolidado!$AC$5:AC392,Consolidado!$AC392,Consolidado!$D$5:D392,"*"&amp;AL$3&amp;"*")=1,1,0),0))</f>
        <v>0</v>
      </c>
      <c r="AM392" s="0" t="n">
        <f aca="false">IF(OR(AM$3="",Consolidado!$D392=""),0,IF(ISNUMBER(SEARCH(AM$3,Consolidado!$D392)),IF(COUNTIFS(Consolidado!$AC$5:AC392,Consolidado!$AC392,Consolidado!$D$5:D392,"*"&amp;AM$3&amp;"*")=1,1,0),0))</f>
        <v>0</v>
      </c>
      <c r="AN392" s="0" t="n">
        <f aca="false">IF(OR(AN$3="",Consolidado!$D392=""),0,IF(ISNUMBER(SEARCH(AN$3,Consolidado!$D392)),IF(COUNTIFS(Consolidado!$AC$5:AC392,Consolidado!$AC392,Consolidado!$D$5:D392,"*"&amp;AN$3&amp;"*")=1,1,0),0))</f>
        <v>0</v>
      </c>
      <c r="AO392" s="0" t="n">
        <f aca="false">IF(OR(AO$3="",Consolidado!$D392=""),0,IF(ISNUMBER(SEARCH(AO$3,Consolidado!$D392)),IF(COUNTIFS(Consolidado!$AC$5:AC392,Consolidado!$AC392,Consolidado!$D$5:D392,"*"&amp;AO$3&amp;"*")=1,1,0),0))</f>
        <v>0</v>
      </c>
    </row>
    <row r="393" customFormat="false" ht="15" hidden="false" customHeight="false" outlineLevel="0" collapsed="false">
      <c r="B393" s="0" t="n">
        <f aca="false">IF(OR(B$3="",Consolidado!$D393=""),0,IF(ISNUMBER(SEARCH(B$3,Consolidado!$D393)),IF(COUNTIFS(Consolidado!$AC$5:AC393,Consolidado!$AC393,Consolidado!$D$5:D393,"*"&amp;B$3&amp;"*")=1,1,0),0))</f>
        <v>0</v>
      </c>
      <c r="C393" s="0" t="n">
        <f aca="false">IF(OR(C$3="",Consolidado!$D393=""),0,IF(ISNUMBER(SEARCH(C$3,Consolidado!$D393)),IF(COUNTIFS(Consolidado!$AC$5:AC393,Consolidado!$AC393,Consolidado!$D$5:D393,"*"&amp;C$3&amp;"*")=1,1,0),0))</f>
        <v>0</v>
      </c>
      <c r="D393" s="0" t="n">
        <f aca="false">IF(OR(D$3="",Consolidado!$D393=""),0,IF(ISNUMBER(SEARCH(D$3,Consolidado!$D393)),IF(COUNTIFS(Consolidado!$AC$5:AC393,Consolidado!$AC393,Consolidado!$D$5:D393,"*"&amp;D$3&amp;"*")=1,1,0),0))</f>
        <v>0</v>
      </c>
      <c r="E393" s="0" t="n">
        <f aca="false">IF(OR(E$3="",Consolidado!$D393=""),0,IF(ISNUMBER(SEARCH(E$3,Consolidado!$D393)),IF(COUNTIFS(Consolidado!$AC$5:AC393,Consolidado!$AC393,Consolidado!$D$5:D393,"*"&amp;E$3&amp;"*")=1,1,0),0))</f>
        <v>0</v>
      </c>
      <c r="F393" s="0" t="n">
        <f aca="false">IF(OR(F$3="",Consolidado!$D393=""),0,IF(ISNUMBER(SEARCH(F$3,Consolidado!$D393)),IF(COUNTIFS(Consolidado!$AC$5:AC393,Consolidado!$AC393,Consolidado!$D$5:D393,"*"&amp;F$3&amp;"*")=1,1,0),0))</f>
        <v>0</v>
      </c>
      <c r="G393" s="0" t="n">
        <f aca="false">IF(OR(G$3="",Consolidado!$D393=""),0,IF(ISNUMBER(SEARCH(G$3,Consolidado!$D393)),IF(COUNTIFS(Consolidado!$AC$5:AC393,Consolidado!$AC393,Consolidado!$D$5:D393,"*"&amp;G$3&amp;"*")=1,1,0),0))</f>
        <v>0</v>
      </c>
      <c r="H393" s="0" t="n">
        <f aca="false">IF(OR(H$3="",Consolidado!$D393=""),0,IF(ISNUMBER(SEARCH(H$3,Consolidado!$D393)),IF(COUNTIFS(Consolidado!$AC$5:AC393,Consolidado!$AC393,Consolidado!$D$5:D393,"*"&amp;H$3&amp;"*")=1,1,0),0))</f>
        <v>0</v>
      </c>
      <c r="I393" s="0" t="n">
        <f aca="false">IF(OR(I$3="",Consolidado!$D393=""),0,IF(ISNUMBER(SEARCH(I$3,Consolidado!$D393)),IF(COUNTIFS(Consolidado!$AC$5:AC393,Consolidado!$AC393,Consolidado!$D$5:D393,"*"&amp;I$3&amp;"*")=1,1,0),0))</f>
        <v>0</v>
      </c>
      <c r="J393" s="0" t="n">
        <f aca="false">IF(OR(J$3="",Consolidado!$D393=""),0,IF(ISNUMBER(SEARCH(J$3,Consolidado!$D393)),IF(COUNTIFS(Consolidado!$AC$5:AC393,Consolidado!$AC393,Consolidado!$D$5:D393,"*"&amp;J$3&amp;"*")=1,1,0),0))</f>
        <v>0</v>
      </c>
      <c r="K393" s="0" t="n">
        <f aca="false">IF(OR(K$3="",Consolidado!$D393=""),0,IF(ISNUMBER(SEARCH(K$3,Consolidado!$D393)),IF(COUNTIFS(Consolidado!$AC$5:AC393,Consolidado!$AC393,Consolidado!$D$5:D393,"*"&amp;K$3&amp;"*")=1,1,0),0))</f>
        <v>0</v>
      </c>
      <c r="L393" s="0" t="n">
        <f aca="false">IF(OR(L$3="",Consolidado!$D393=""),0,IF(ISNUMBER(SEARCH(L$3,Consolidado!$D393)),IF(COUNTIFS(Consolidado!$AC$5:AC393,Consolidado!$AC393,Consolidado!$D$5:D393,"*"&amp;L$3&amp;"*")=1,1,0),0))</f>
        <v>0</v>
      </c>
      <c r="M393" s="0" t="n">
        <f aca="false">IF(OR(M$3="",Consolidado!$D393=""),0,IF(ISNUMBER(SEARCH(M$3,Consolidado!$D393)),IF(COUNTIFS(Consolidado!$AC$5:AC393,Consolidado!$AC393,Consolidado!$D$5:D393,"*"&amp;M$3&amp;"*")=1,1,0),0))</f>
        <v>0</v>
      </c>
      <c r="N393" s="0" t="n">
        <f aca="false">IF(OR(N$3="",Consolidado!$D393=""),0,IF(ISNUMBER(SEARCH(N$3,Consolidado!$D393)),IF(COUNTIFS(Consolidado!$AC$5:AC393,Consolidado!$AC393,Consolidado!$D$5:D393,"*"&amp;N$3&amp;"*")=1,1,0),0))</f>
        <v>0</v>
      </c>
      <c r="O393" s="0" t="n">
        <f aca="false">IF(OR(O$3="",Consolidado!$D393=""),0,IF(ISNUMBER(SEARCH(O$3,Consolidado!$D393)),IF(COUNTIFS(Consolidado!$AC$5:AC393,Consolidado!$AC393,Consolidado!$D$5:D393,"*"&amp;O$3&amp;"*")=1,1,0),0))</f>
        <v>0</v>
      </c>
      <c r="P393" s="0" t="n">
        <f aca="false">IF(OR(P$3="",Consolidado!$D393=""),0,IF(ISNUMBER(SEARCH(P$3,Consolidado!$D393)),IF(COUNTIFS(Consolidado!$AC$5:AC393,Consolidado!$AC393,Consolidado!$D$5:D393,"*"&amp;P$3&amp;"*")=1,1,0),0))</f>
        <v>0</v>
      </c>
      <c r="Q393" s="0" t="n">
        <f aca="false">IF(OR(Q$3="",Consolidado!$D393=""),0,IF(ISNUMBER(SEARCH(Q$3,Consolidado!$D393)),IF(COUNTIFS(Consolidado!$AC$5:AC393,Consolidado!$AC393,Consolidado!$D$5:D393,"*"&amp;Q$3&amp;"*")=1,1,0),0))</f>
        <v>0</v>
      </c>
      <c r="R393" s="0" t="n">
        <f aca="false">IF(OR(R$3="",Consolidado!$D393=""),0,IF(ISNUMBER(SEARCH(R$3,Consolidado!$D393)),IF(COUNTIFS(Consolidado!$AC$5:AC393,Consolidado!$AC393,Consolidado!$D$5:D393,"*"&amp;R$3&amp;"*")=1,1,0),0))</f>
        <v>0</v>
      </c>
      <c r="S393" s="0" t="n">
        <f aca="false">IF(OR(S$3="",Consolidado!$D393=""),0,IF(ISNUMBER(SEARCH(S$3,Consolidado!$D393)),IF(COUNTIFS(Consolidado!$AC$5:AC393,Consolidado!$AC393,Consolidado!$D$5:D393,"*"&amp;S$3&amp;"*")=1,1,0),0))</f>
        <v>0</v>
      </c>
      <c r="T393" s="0" t="n">
        <f aca="false">IF(OR(T$3="",Consolidado!$D393=""),0,IF(ISNUMBER(SEARCH(T$3,Consolidado!$D393)),IF(COUNTIFS(Consolidado!$AC$5:AC393,Consolidado!$AC393,Consolidado!$D$5:D393,"*"&amp;T$3&amp;"*")=1,1,0),0))</f>
        <v>0</v>
      </c>
      <c r="U393" s="0" t="n">
        <f aca="false">IF(OR(U$3="",Consolidado!$D393=""),0,IF(ISNUMBER(SEARCH(U$3,Consolidado!$D393)),IF(COUNTIFS(Consolidado!$AC$5:AC393,Consolidado!$AC393,Consolidado!$D$5:D393,"*"&amp;U$3&amp;"*")=1,1,0),0))</f>
        <v>0</v>
      </c>
      <c r="V393" s="0" t="n">
        <f aca="false">IF(OR(V$3="",Consolidado!$D393=""),0,IF(ISNUMBER(SEARCH(V$3,Consolidado!$D393)),IF(COUNTIFS(Consolidado!$AC$5:AC393,Consolidado!$AC393,Consolidado!$D$5:D393,"*"&amp;V$3&amp;"*")=1,1,0),0))</f>
        <v>0</v>
      </c>
      <c r="W393" s="0" t="n">
        <f aca="false">IF(OR(W$3="",Consolidado!$D393=""),0,IF(ISNUMBER(SEARCH(W$3,Consolidado!$D393)),IF(COUNTIFS(Consolidado!$AC$5:AC393,Consolidado!$AC393,Consolidado!$D$5:D393,"*"&amp;W$3&amp;"*")=1,1,0),0))</f>
        <v>0</v>
      </c>
      <c r="X393" s="0" t="n">
        <f aca="false">IF(OR(X$3="",Consolidado!$D393=""),0,IF(ISNUMBER(SEARCH(X$3,Consolidado!$D393)),IF(COUNTIFS(Consolidado!$AC$5:AC393,Consolidado!$AC393,Consolidado!$D$5:D393,"*"&amp;X$3&amp;"*")=1,1,0),0))</f>
        <v>0</v>
      </c>
      <c r="Y393" s="0" t="n">
        <f aca="false">IF(OR(Y$3="",Consolidado!$D393=""),0,IF(ISNUMBER(SEARCH(Y$3,Consolidado!$D393)),IF(COUNTIFS(Consolidado!$AC$5:AC393,Consolidado!$AC393,Consolidado!$D$5:D393,"*"&amp;Y$3&amp;"*")=1,1,0),0))</f>
        <v>0</v>
      </c>
      <c r="Z393" s="0" t="n">
        <f aca="false">IF(OR(Z$3="",Consolidado!$D393=""),0,IF(ISNUMBER(SEARCH(Z$3,Consolidado!$D393)),IF(COUNTIFS(Consolidado!$AC$5:AC393,Consolidado!$AC393,Consolidado!$D$5:D393,"*"&amp;Z$3&amp;"*")=1,1,0),0))</f>
        <v>0</v>
      </c>
      <c r="AA393" s="0" t="n">
        <f aca="false">IF(OR(AA$3="",Consolidado!$D393=""),0,IF(ISNUMBER(SEARCH(AA$3,Consolidado!$D393)),IF(COUNTIFS(Consolidado!$AC$5:AC393,Consolidado!$AC393,Consolidado!$D$5:D393,"*"&amp;AA$3&amp;"*")=1,1,0),0))</f>
        <v>0</v>
      </c>
      <c r="AB393" s="0" t="n">
        <f aca="false">IF(OR(AB$3="",Consolidado!$D393=""),0,IF(ISNUMBER(SEARCH(AB$3,Consolidado!$D393)),IF(COUNTIFS(Consolidado!$AC$5:AC393,Consolidado!$AC393,Consolidado!$D$5:D393,"*"&amp;AB$3&amp;"*")=1,1,0),0))</f>
        <v>0</v>
      </c>
      <c r="AC393" s="0" t="n">
        <f aca="false">IF(OR(AC$3="",Consolidado!$D393=""),0,IF(ISNUMBER(SEARCH(AC$3,Consolidado!$D393)),IF(COUNTIFS(Consolidado!$AC$5:AC393,Consolidado!$AC393,Consolidado!$D$5:D393,"*"&amp;AC$3&amp;"*")=1,1,0),0))</f>
        <v>0</v>
      </c>
      <c r="AD393" s="0" t="n">
        <f aca="false">IF(OR(AD$3="",Consolidado!$D393=""),0,IF(ISNUMBER(SEARCH(AD$3,Consolidado!$D393)),IF(COUNTIFS(Consolidado!$AC$5:AC393,Consolidado!$AC393,Consolidado!$D$5:D393,"*"&amp;AD$3&amp;"*")=1,1,0),0))</f>
        <v>0</v>
      </c>
      <c r="AE393" s="0" t="n">
        <f aca="false">IF(OR(AE$3="",Consolidado!$D393=""),0,IF(ISNUMBER(SEARCH(AE$3,Consolidado!$D393)),IF(COUNTIFS(Consolidado!$AC$5:AC393,Consolidado!$AC393,Consolidado!$D$5:D393,"*"&amp;AE$3&amp;"*")=1,1,0),0))</f>
        <v>0</v>
      </c>
      <c r="AF393" s="0" t="n">
        <f aca="false">IF(OR(AF$3="",Consolidado!$D393=""),0,IF(ISNUMBER(SEARCH(AF$3,Consolidado!$D393)),IF(COUNTIFS(Consolidado!$AC$5:AC393,Consolidado!$AC393,Consolidado!$D$5:D393,"*"&amp;AF$3&amp;"*")=1,1,0),0))</f>
        <v>0</v>
      </c>
      <c r="AG393" s="0" t="n">
        <f aca="false">IF(OR(AG$3="",Consolidado!$D393=""),0,IF(ISNUMBER(SEARCH(AG$3,Consolidado!$D393)),IF(COUNTIFS(Consolidado!$AC$5:AC393,Consolidado!$AC393,Consolidado!$D$5:D393,"*"&amp;AG$3&amp;"*")=1,1,0),0))</f>
        <v>0</v>
      </c>
      <c r="AH393" s="0" t="n">
        <f aca="false">IF(OR(AH$3="",Consolidado!$D393=""),0,IF(ISNUMBER(SEARCH(AH$3,Consolidado!$D393)),IF(COUNTIFS(Consolidado!$AC$5:AC393,Consolidado!$AC393,Consolidado!$D$5:D393,"*"&amp;AH$3&amp;"*")=1,1,0),0))</f>
        <v>0</v>
      </c>
      <c r="AI393" s="0" t="n">
        <f aca="false">IF(OR(AI$3="",Consolidado!$D393=""),0,IF(ISNUMBER(SEARCH(AI$3,Consolidado!$D393)),IF(COUNTIFS(Consolidado!$AC$5:AC393,Consolidado!$AC393,Consolidado!$D$5:D393,"*"&amp;AI$3&amp;"*")=1,1,0),0))</f>
        <v>0</v>
      </c>
      <c r="AJ393" s="0" t="n">
        <f aca="false">IF(OR(AJ$3="",Consolidado!$D393=""),0,IF(ISNUMBER(SEARCH(AJ$3,Consolidado!$D393)),IF(COUNTIFS(Consolidado!$AC$5:AC393,Consolidado!$AC393,Consolidado!$D$5:D393,"*"&amp;AJ$3&amp;"*")=1,1,0),0))</f>
        <v>0</v>
      </c>
      <c r="AK393" s="0" t="n">
        <f aca="false">IF(OR(AK$3="",Consolidado!$D393=""),0,IF(ISNUMBER(SEARCH(AK$3,Consolidado!$D393)),IF(COUNTIFS(Consolidado!$AC$5:AC393,Consolidado!$AC393,Consolidado!$D$5:D393,"*"&amp;AK$3&amp;"*")=1,1,0),0))</f>
        <v>0</v>
      </c>
      <c r="AL393" s="0" t="n">
        <f aca="false">IF(OR(AL$3="",Consolidado!$D393=""),0,IF(ISNUMBER(SEARCH(AL$3,Consolidado!$D393)),IF(COUNTIFS(Consolidado!$AC$5:AC393,Consolidado!$AC393,Consolidado!$D$5:D393,"*"&amp;AL$3&amp;"*")=1,1,0),0))</f>
        <v>0</v>
      </c>
      <c r="AM393" s="0" t="n">
        <f aca="false">IF(OR(AM$3="",Consolidado!$D393=""),0,IF(ISNUMBER(SEARCH(AM$3,Consolidado!$D393)),IF(COUNTIFS(Consolidado!$AC$5:AC393,Consolidado!$AC393,Consolidado!$D$5:D393,"*"&amp;AM$3&amp;"*")=1,1,0),0))</f>
        <v>0</v>
      </c>
      <c r="AN393" s="0" t="n">
        <f aca="false">IF(OR(AN$3="",Consolidado!$D393=""),0,IF(ISNUMBER(SEARCH(AN$3,Consolidado!$D393)),IF(COUNTIFS(Consolidado!$AC$5:AC393,Consolidado!$AC393,Consolidado!$D$5:D393,"*"&amp;AN$3&amp;"*")=1,1,0),0))</f>
        <v>0</v>
      </c>
      <c r="AO393" s="0" t="n">
        <f aca="false">IF(OR(AO$3="",Consolidado!$D393=""),0,IF(ISNUMBER(SEARCH(AO$3,Consolidado!$D393)),IF(COUNTIFS(Consolidado!$AC$5:AC393,Consolidado!$AC393,Consolidado!$D$5:D393,"*"&amp;AO$3&amp;"*")=1,1,0),0))</f>
        <v>0</v>
      </c>
    </row>
    <row r="394" customFormat="false" ht="15" hidden="false" customHeight="false" outlineLevel="0" collapsed="false">
      <c r="B394" s="0" t="n">
        <f aca="false">IF(OR(B$3="",Consolidado!$D394=""),0,IF(ISNUMBER(SEARCH(B$3,Consolidado!$D394)),IF(COUNTIFS(Consolidado!$AC$5:AC394,Consolidado!$AC394,Consolidado!$D$5:D394,"*"&amp;B$3&amp;"*")=1,1,0),0))</f>
        <v>0</v>
      </c>
      <c r="C394" s="0" t="n">
        <f aca="false">IF(OR(C$3="",Consolidado!$D394=""),0,IF(ISNUMBER(SEARCH(C$3,Consolidado!$D394)),IF(COUNTIFS(Consolidado!$AC$5:AC394,Consolidado!$AC394,Consolidado!$D$5:D394,"*"&amp;C$3&amp;"*")=1,1,0),0))</f>
        <v>0</v>
      </c>
      <c r="D394" s="0" t="n">
        <f aca="false">IF(OR(D$3="",Consolidado!$D394=""),0,IF(ISNUMBER(SEARCH(D$3,Consolidado!$D394)),IF(COUNTIFS(Consolidado!$AC$5:AC394,Consolidado!$AC394,Consolidado!$D$5:D394,"*"&amp;D$3&amp;"*")=1,1,0),0))</f>
        <v>0</v>
      </c>
      <c r="E394" s="0" t="n">
        <f aca="false">IF(OR(E$3="",Consolidado!$D394=""),0,IF(ISNUMBER(SEARCH(E$3,Consolidado!$D394)),IF(COUNTIFS(Consolidado!$AC$5:AC394,Consolidado!$AC394,Consolidado!$D$5:D394,"*"&amp;E$3&amp;"*")=1,1,0),0))</f>
        <v>0</v>
      </c>
      <c r="F394" s="0" t="n">
        <f aca="false">IF(OR(F$3="",Consolidado!$D394=""),0,IF(ISNUMBER(SEARCH(F$3,Consolidado!$D394)),IF(COUNTIFS(Consolidado!$AC$5:AC394,Consolidado!$AC394,Consolidado!$D$5:D394,"*"&amp;F$3&amp;"*")=1,1,0),0))</f>
        <v>0</v>
      </c>
      <c r="G394" s="0" t="n">
        <f aca="false">IF(OR(G$3="",Consolidado!$D394=""),0,IF(ISNUMBER(SEARCH(G$3,Consolidado!$D394)),IF(COUNTIFS(Consolidado!$AC$5:AC394,Consolidado!$AC394,Consolidado!$D$5:D394,"*"&amp;G$3&amp;"*")=1,1,0),0))</f>
        <v>0</v>
      </c>
      <c r="H394" s="0" t="n">
        <f aca="false">IF(OR(H$3="",Consolidado!$D394=""),0,IF(ISNUMBER(SEARCH(H$3,Consolidado!$D394)),IF(COUNTIFS(Consolidado!$AC$5:AC394,Consolidado!$AC394,Consolidado!$D$5:D394,"*"&amp;H$3&amp;"*")=1,1,0),0))</f>
        <v>0</v>
      </c>
      <c r="I394" s="0" t="n">
        <f aca="false">IF(OR(I$3="",Consolidado!$D394=""),0,IF(ISNUMBER(SEARCH(I$3,Consolidado!$D394)),IF(COUNTIFS(Consolidado!$AC$5:AC394,Consolidado!$AC394,Consolidado!$D$5:D394,"*"&amp;I$3&amp;"*")=1,1,0),0))</f>
        <v>0</v>
      </c>
      <c r="J394" s="0" t="n">
        <f aca="false">IF(OR(J$3="",Consolidado!$D394=""),0,IF(ISNUMBER(SEARCH(J$3,Consolidado!$D394)),IF(COUNTIFS(Consolidado!$AC$5:AC394,Consolidado!$AC394,Consolidado!$D$5:D394,"*"&amp;J$3&amp;"*")=1,1,0),0))</f>
        <v>0</v>
      </c>
      <c r="K394" s="0" t="n">
        <f aca="false">IF(OR(K$3="",Consolidado!$D394=""),0,IF(ISNUMBER(SEARCH(K$3,Consolidado!$D394)),IF(COUNTIFS(Consolidado!$AC$5:AC394,Consolidado!$AC394,Consolidado!$D$5:D394,"*"&amp;K$3&amp;"*")=1,1,0),0))</f>
        <v>0</v>
      </c>
      <c r="L394" s="0" t="n">
        <f aca="false">IF(OR(L$3="",Consolidado!$D394=""),0,IF(ISNUMBER(SEARCH(L$3,Consolidado!$D394)),IF(COUNTIFS(Consolidado!$AC$5:AC394,Consolidado!$AC394,Consolidado!$D$5:D394,"*"&amp;L$3&amp;"*")=1,1,0),0))</f>
        <v>0</v>
      </c>
      <c r="M394" s="0" t="n">
        <f aca="false">IF(OR(M$3="",Consolidado!$D394=""),0,IF(ISNUMBER(SEARCH(M$3,Consolidado!$D394)),IF(COUNTIFS(Consolidado!$AC$5:AC394,Consolidado!$AC394,Consolidado!$D$5:D394,"*"&amp;M$3&amp;"*")=1,1,0),0))</f>
        <v>0</v>
      </c>
      <c r="N394" s="0" t="n">
        <f aca="false">IF(OR(N$3="",Consolidado!$D394=""),0,IF(ISNUMBER(SEARCH(N$3,Consolidado!$D394)),IF(COUNTIFS(Consolidado!$AC$5:AC394,Consolidado!$AC394,Consolidado!$D$5:D394,"*"&amp;N$3&amp;"*")=1,1,0),0))</f>
        <v>0</v>
      </c>
      <c r="O394" s="0" t="n">
        <f aca="false">IF(OR(O$3="",Consolidado!$D394=""),0,IF(ISNUMBER(SEARCH(O$3,Consolidado!$D394)),IF(COUNTIFS(Consolidado!$AC$5:AC394,Consolidado!$AC394,Consolidado!$D$5:D394,"*"&amp;O$3&amp;"*")=1,1,0),0))</f>
        <v>0</v>
      </c>
      <c r="P394" s="0" t="n">
        <f aca="false">IF(OR(P$3="",Consolidado!$D394=""),0,IF(ISNUMBER(SEARCH(P$3,Consolidado!$D394)),IF(COUNTIFS(Consolidado!$AC$5:AC394,Consolidado!$AC394,Consolidado!$D$5:D394,"*"&amp;P$3&amp;"*")=1,1,0),0))</f>
        <v>0</v>
      </c>
      <c r="Q394" s="0" t="n">
        <f aca="false">IF(OR(Q$3="",Consolidado!$D394=""),0,IF(ISNUMBER(SEARCH(Q$3,Consolidado!$D394)),IF(COUNTIFS(Consolidado!$AC$5:AC394,Consolidado!$AC394,Consolidado!$D$5:D394,"*"&amp;Q$3&amp;"*")=1,1,0),0))</f>
        <v>0</v>
      </c>
      <c r="R394" s="0" t="n">
        <f aca="false">IF(OR(R$3="",Consolidado!$D394=""),0,IF(ISNUMBER(SEARCH(R$3,Consolidado!$D394)),IF(COUNTIFS(Consolidado!$AC$5:AC394,Consolidado!$AC394,Consolidado!$D$5:D394,"*"&amp;R$3&amp;"*")=1,1,0),0))</f>
        <v>0</v>
      </c>
      <c r="S394" s="0" t="n">
        <f aca="false">IF(OR(S$3="",Consolidado!$D394=""),0,IF(ISNUMBER(SEARCH(S$3,Consolidado!$D394)),IF(COUNTIFS(Consolidado!$AC$5:AC394,Consolidado!$AC394,Consolidado!$D$5:D394,"*"&amp;S$3&amp;"*")=1,1,0),0))</f>
        <v>0</v>
      </c>
      <c r="T394" s="0" t="n">
        <f aca="false">IF(OR(T$3="",Consolidado!$D394=""),0,IF(ISNUMBER(SEARCH(T$3,Consolidado!$D394)),IF(COUNTIFS(Consolidado!$AC$5:AC394,Consolidado!$AC394,Consolidado!$D$5:D394,"*"&amp;T$3&amp;"*")=1,1,0),0))</f>
        <v>0</v>
      </c>
      <c r="U394" s="0" t="n">
        <f aca="false">IF(OR(U$3="",Consolidado!$D394=""),0,IF(ISNUMBER(SEARCH(U$3,Consolidado!$D394)),IF(COUNTIFS(Consolidado!$AC$5:AC394,Consolidado!$AC394,Consolidado!$D$5:D394,"*"&amp;U$3&amp;"*")=1,1,0),0))</f>
        <v>0</v>
      </c>
      <c r="V394" s="0" t="n">
        <f aca="false">IF(OR(V$3="",Consolidado!$D394=""),0,IF(ISNUMBER(SEARCH(V$3,Consolidado!$D394)),IF(COUNTIFS(Consolidado!$AC$5:AC394,Consolidado!$AC394,Consolidado!$D$5:D394,"*"&amp;V$3&amp;"*")=1,1,0),0))</f>
        <v>0</v>
      </c>
      <c r="W394" s="0" t="n">
        <f aca="false">IF(OR(W$3="",Consolidado!$D394=""),0,IF(ISNUMBER(SEARCH(W$3,Consolidado!$D394)),IF(COUNTIFS(Consolidado!$AC$5:AC394,Consolidado!$AC394,Consolidado!$D$5:D394,"*"&amp;W$3&amp;"*")=1,1,0),0))</f>
        <v>0</v>
      </c>
      <c r="X394" s="0" t="n">
        <f aca="false">IF(OR(X$3="",Consolidado!$D394=""),0,IF(ISNUMBER(SEARCH(X$3,Consolidado!$D394)),IF(COUNTIFS(Consolidado!$AC$5:AC394,Consolidado!$AC394,Consolidado!$D$5:D394,"*"&amp;X$3&amp;"*")=1,1,0),0))</f>
        <v>0</v>
      </c>
      <c r="Y394" s="0" t="n">
        <f aca="false">IF(OR(Y$3="",Consolidado!$D394=""),0,IF(ISNUMBER(SEARCH(Y$3,Consolidado!$D394)),IF(COUNTIFS(Consolidado!$AC$5:AC394,Consolidado!$AC394,Consolidado!$D$5:D394,"*"&amp;Y$3&amp;"*")=1,1,0),0))</f>
        <v>0</v>
      </c>
      <c r="Z394" s="0" t="n">
        <f aca="false">IF(OR(Z$3="",Consolidado!$D394=""),0,IF(ISNUMBER(SEARCH(Z$3,Consolidado!$D394)),IF(COUNTIFS(Consolidado!$AC$5:AC394,Consolidado!$AC394,Consolidado!$D$5:D394,"*"&amp;Z$3&amp;"*")=1,1,0),0))</f>
        <v>0</v>
      </c>
      <c r="AA394" s="0" t="n">
        <f aca="false">IF(OR(AA$3="",Consolidado!$D394=""),0,IF(ISNUMBER(SEARCH(AA$3,Consolidado!$D394)),IF(COUNTIFS(Consolidado!$AC$5:AC394,Consolidado!$AC394,Consolidado!$D$5:D394,"*"&amp;AA$3&amp;"*")=1,1,0),0))</f>
        <v>0</v>
      </c>
      <c r="AB394" s="0" t="n">
        <f aca="false">IF(OR(AB$3="",Consolidado!$D394=""),0,IF(ISNUMBER(SEARCH(AB$3,Consolidado!$D394)),IF(COUNTIFS(Consolidado!$AC$5:AC394,Consolidado!$AC394,Consolidado!$D$5:D394,"*"&amp;AB$3&amp;"*")=1,1,0),0))</f>
        <v>0</v>
      </c>
      <c r="AC394" s="0" t="n">
        <f aca="false">IF(OR(AC$3="",Consolidado!$D394=""),0,IF(ISNUMBER(SEARCH(AC$3,Consolidado!$D394)),IF(COUNTIFS(Consolidado!$AC$5:AC394,Consolidado!$AC394,Consolidado!$D$5:D394,"*"&amp;AC$3&amp;"*")=1,1,0),0))</f>
        <v>0</v>
      </c>
      <c r="AD394" s="0" t="n">
        <f aca="false">IF(OR(AD$3="",Consolidado!$D394=""),0,IF(ISNUMBER(SEARCH(AD$3,Consolidado!$D394)),IF(COUNTIFS(Consolidado!$AC$5:AC394,Consolidado!$AC394,Consolidado!$D$5:D394,"*"&amp;AD$3&amp;"*")=1,1,0),0))</f>
        <v>0</v>
      </c>
      <c r="AE394" s="0" t="n">
        <f aca="false">IF(OR(AE$3="",Consolidado!$D394=""),0,IF(ISNUMBER(SEARCH(AE$3,Consolidado!$D394)),IF(COUNTIFS(Consolidado!$AC$5:AC394,Consolidado!$AC394,Consolidado!$D$5:D394,"*"&amp;AE$3&amp;"*")=1,1,0),0))</f>
        <v>0</v>
      </c>
      <c r="AF394" s="0" t="n">
        <f aca="false">IF(OR(AF$3="",Consolidado!$D394=""),0,IF(ISNUMBER(SEARCH(AF$3,Consolidado!$D394)),IF(COUNTIFS(Consolidado!$AC$5:AC394,Consolidado!$AC394,Consolidado!$D$5:D394,"*"&amp;AF$3&amp;"*")=1,1,0),0))</f>
        <v>0</v>
      </c>
      <c r="AG394" s="0" t="n">
        <f aca="false">IF(OR(AG$3="",Consolidado!$D394=""),0,IF(ISNUMBER(SEARCH(AG$3,Consolidado!$D394)),IF(COUNTIFS(Consolidado!$AC$5:AC394,Consolidado!$AC394,Consolidado!$D$5:D394,"*"&amp;AG$3&amp;"*")=1,1,0),0))</f>
        <v>0</v>
      </c>
      <c r="AH394" s="0" t="n">
        <f aca="false">IF(OR(AH$3="",Consolidado!$D394=""),0,IF(ISNUMBER(SEARCH(AH$3,Consolidado!$D394)),IF(COUNTIFS(Consolidado!$AC$5:AC394,Consolidado!$AC394,Consolidado!$D$5:D394,"*"&amp;AH$3&amp;"*")=1,1,0),0))</f>
        <v>0</v>
      </c>
      <c r="AI394" s="0" t="n">
        <f aca="false">IF(OR(AI$3="",Consolidado!$D394=""),0,IF(ISNUMBER(SEARCH(AI$3,Consolidado!$D394)),IF(COUNTIFS(Consolidado!$AC$5:AC394,Consolidado!$AC394,Consolidado!$D$5:D394,"*"&amp;AI$3&amp;"*")=1,1,0),0))</f>
        <v>0</v>
      </c>
      <c r="AJ394" s="0" t="n">
        <f aca="false">IF(OR(AJ$3="",Consolidado!$D394=""),0,IF(ISNUMBER(SEARCH(AJ$3,Consolidado!$D394)),IF(COUNTIFS(Consolidado!$AC$5:AC394,Consolidado!$AC394,Consolidado!$D$5:D394,"*"&amp;AJ$3&amp;"*")=1,1,0),0))</f>
        <v>0</v>
      </c>
      <c r="AK394" s="0" t="n">
        <f aca="false">IF(OR(AK$3="",Consolidado!$D394=""),0,IF(ISNUMBER(SEARCH(AK$3,Consolidado!$D394)),IF(COUNTIFS(Consolidado!$AC$5:AC394,Consolidado!$AC394,Consolidado!$D$5:D394,"*"&amp;AK$3&amp;"*")=1,1,0),0))</f>
        <v>0</v>
      </c>
      <c r="AL394" s="0" t="n">
        <f aca="false">IF(OR(AL$3="",Consolidado!$D394=""),0,IF(ISNUMBER(SEARCH(AL$3,Consolidado!$D394)),IF(COUNTIFS(Consolidado!$AC$5:AC394,Consolidado!$AC394,Consolidado!$D$5:D394,"*"&amp;AL$3&amp;"*")=1,1,0),0))</f>
        <v>0</v>
      </c>
      <c r="AM394" s="0" t="n">
        <f aca="false">IF(OR(AM$3="",Consolidado!$D394=""),0,IF(ISNUMBER(SEARCH(AM$3,Consolidado!$D394)),IF(COUNTIFS(Consolidado!$AC$5:AC394,Consolidado!$AC394,Consolidado!$D$5:D394,"*"&amp;AM$3&amp;"*")=1,1,0),0))</f>
        <v>0</v>
      </c>
      <c r="AN394" s="0" t="n">
        <f aca="false">IF(OR(AN$3="",Consolidado!$D394=""),0,IF(ISNUMBER(SEARCH(AN$3,Consolidado!$D394)),IF(COUNTIFS(Consolidado!$AC$5:AC394,Consolidado!$AC394,Consolidado!$D$5:D394,"*"&amp;AN$3&amp;"*")=1,1,0),0))</f>
        <v>0</v>
      </c>
      <c r="AO394" s="0" t="n">
        <f aca="false">IF(OR(AO$3="",Consolidado!$D394=""),0,IF(ISNUMBER(SEARCH(AO$3,Consolidado!$D394)),IF(COUNTIFS(Consolidado!$AC$5:AC394,Consolidado!$AC394,Consolidado!$D$5:D394,"*"&amp;AO$3&amp;"*")=1,1,0),0))</f>
        <v>0</v>
      </c>
    </row>
    <row r="395" customFormat="false" ht="15" hidden="false" customHeight="false" outlineLevel="0" collapsed="false">
      <c r="B395" s="0" t="n">
        <f aca="false">IF(OR(B$3="",Consolidado!$D395=""),0,IF(ISNUMBER(SEARCH(B$3,Consolidado!$D395)),IF(COUNTIFS(Consolidado!$AC$5:AC395,Consolidado!$AC395,Consolidado!$D$5:D395,"*"&amp;B$3&amp;"*")=1,1,0),0))</f>
        <v>0</v>
      </c>
      <c r="C395" s="0" t="n">
        <f aca="false">IF(OR(C$3="",Consolidado!$D395=""),0,IF(ISNUMBER(SEARCH(C$3,Consolidado!$D395)),IF(COUNTIFS(Consolidado!$AC$5:AC395,Consolidado!$AC395,Consolidado!$D$5:D395,"*"&amp;C$3&amp;"*")=1,1,0),0))</f>
        <v>0</v>
      </c>
      <c r="D395" s="0" t="n">
        <f aca="false">IF(OR(D$3="",Consolidado!$D395=""),0,IF(ISNUMBER(SEARCH(D$3,Consolidado!$D395)),IF(COUNTIFS(Consolidado!$AC$5:AC395,Consolidado!$AC395,Consolidado!$D$5:D395,"*"&amp;D$3&amp;"*")=1,1,0),0))</f>
        <v>0</v>
      </c>
      <c r="E395" s="0" t="n">
        <f aca="false">IF(OR(E$3="",Consolidado!$D395=""),0,IF(ISNUMBER(SEARCH(E$3,Consolidado!$D395)),IF(COUNTIFS(Consolidado!$AC$5:AC395,Consolidado!$AC395,Consolidado!$D$5:D395,"*"&amp;E$3&amp;"*")=1,1,0),0))</f>
        <v>0</v>
      </c>
      <c r="F395" s="0" t="n">
        <f aca="false">IF(OR(F$3="",Consolidado!$D395=""),0,IF(ISNUMBER(SEARCH(F$3,Consolidado!$D395)),IF(COUNTIFS(Consolidado!$AC$5:AC395,Consolidado!$AC395,Consolidado!$D$5:D395,"*"&amp;F$3&amp;"*")=1,1,0),0))</f>
        <v>0</v>
      </c>
      <c r="G395" s="0" t="n">
        <f aca="false">IF(OR(G$3="",Consolidado!$D395=""),0,IF(ISNUMBER(SEARCH(G$3,Consolidado!$D395)),IF(COUNTIFS(Consolidado!$AC$5:AC395,Consolidado!$AC395,Consolidado!$D$5:D395,"*"&amp;G$3&amp;"*")=1,1,0),0))</f>
        <v>0</v>
      </c>
      <c r="H395" s="0" t="n">
        <f aca="false">IF(OR(H$3="",Consolidado!$D395=""),0,IF(ISNUMBER(SEARCH(H$3,Consolidado!$D395)),IF(COUNTIFS(Consolidado!$AC$5:AC395,Consolidado!$AC395,Consolidado!$D$5:D395,"*"&amp;H$3&amp;"*")=1,1,0),0))</f>
        <v>0</v>
      </c>
      <c r="I395" s="0" t="n">
        <f aca="false">IF(OR(I$3="",Consolidado!$D395=""),0,IF(ISNUMBER(SEARCH(I$3,Consolidado!$D395)),IF(COUNTIFS(Consolidado!$AC$5:AC395,Consolidado!$AC395,Consolidado!$D$5:D395,"*"&amp;I$3&amp;"*")=1,1,0),0))</f>
        <v>0</v>
      </c>
      <c r="J395" s="0" t="n">
        <f aca="false">IF(OR(J$3="",Consolidado!$D395=""),0,IF(ISNUMBER(SEARCH(J$3,Consolidado!$D395)),IF(COUNTIFS(Consolidado!$AC$5:AC395,Consolidado!$AC395,Consolidado!$D$5:D395,"*"&amp;J$3&amp;"*")=1,1,0),0))</f>
        <v>0</v>
      </c>
      <c r="K395" s="0" t="n">
        <f aca="false">IF(OR(K$3="",Consolidado!$D395=""),0,IF(ISNUMBER(SEARCH(K$3,Consolidado!$D395)),IF(COUNTIFS(Consolidado!$AC$5:AC395,Consolidado!$AC395,Consolidado!$D$5:D395,"*"&amp;K$3&amp;"*")=1,1,0),0))</f>
        <v>0</v>
      </c>
      <c r="L395" s="0" t="n">
        <f aca="false">IF(OR(L$3="",Consolidado!$D395=""),0,IF(ISNUMBER(SEARCH(L$3,Consolidado!$D395)),IF(COUNTIFS(Consolidado!$AC$5:AC395,Consolidado!$AC395,Consolidado!$D$5:D395,"*"&amp;L$3&amp;"*")=1,1,0),0))</f>
        <v>0</v>
      </c>
      <c r="M395" s="0" t="n">
        <f aca="false">IF(OR(M$3="",Consolidado!$D395=""),0,IF(ISNUMBER(SEARCH(M$3,Consolidado!$D395)),IF(COUNTIFS(Consolidado!$AC$5:AC395,Consolidado!$AC395,Consolidado!$D$5:D395,"*"&amp;M$3&amp;"*")=1,1,0),0))</f>
        <v>0</v>
      </c>
      <c r="N395" s="0" t="n">
        <f aca="false">IF(OR(N$3="",Consolidado!$D395=""),0,IF(ISNUMBER(SEARCH(N$3,Consolidado!$D395)),IF(COUNTIFS(Consolidado!$AC$5:AC395,Consolidado!$AC395,Consolidado!$D$5:D395,"*"&amp;N$3&amp;"*")=1,1,0),0))</f>
        <v>0</v>
      </c>
      <c r="O395" s="0" t="n">
        <f aca="false">IF(OR(O$3="",Consolidado!$D395=""),0,IF(ISNUMBER(SEARCH(O$3,Consolidado!$D395)),IF(COUNTIFS(Consolidado!$AC$5:AC395,Consolidado!$AC395,Consolidado!$D$5:D395,"*"&amp;O$3&amp;"*")=1,1,0),0))</f>
        <v>0</v>
      </c>
      <c r="P395" s="0" t="n">
        <f aca="false">IF(OR(P$3="",Consolidado!$D395=""),0,IF(ISNUMBER(SEARCH(P$3,Consolidado!$D395)),IF(COUNTIFS(Consolidado!$AC$5:AC395,Consolidado!$AC395,Consolidado!$D$5:D395,"*"&amp;P$3&amp;"*")=1,1,0),0))</f>
        <v>0</v>
      </c>
      <c r="Q395" s="0" t="n">
        <f aca="false">IF(OR(Q$3="",Consolidado!$D395=""),0,IF(ISNUMBER(SEARCH(Q$3,Consolidado!$D395)),IF(COUNTIFS(Consolidado!$AC$5:AC395,Consolidado!$AC395,Consolidado!$D$5:D395,"*"&amp;Q$3&amp;"*")=1,1,0),0))</f>
        <v>0</v>
      </c>
      <c r="R395" s="0" t="n">
        <f aca="false">IF(OR(R$3="",Consolidado!$D395=""),0,IF(ISNUMBER(SEARCH(R$3,Consolidado!$D395)),IF(COUNTIFS(Consolidado!$AC$5:AC395,Consolidado!$AC395,Consolidado!$D$5:D395,"*"&amp;R$3&amp;"*")=1,1,0),0))</f>
        <v>0</v>
      </c>
      <c r="S395" s="0" t="n">
        <f aca="false">IF(OR(S$3="",Consolidado!$D395=""),0,IF(ISNUMBER(SEARCH(S$3,Consolidado!$D395)),IF(COUNTIFS(Consolidado!$AC$5:AC395,Consolidado!$AC395,Consolidado!$D$5:D395,"*"&amp;S$3&amp;"*")=1,1,0),0))</f>
        <v>0</v>
      </c>
      <c r="T395" s="0" t="n">
        <f aca="false">IF(OR(T$3="",Consolidado!$D395=""),0,IF(ISNUMBER(SEARCH(T$3,Consolidado!$D395)),IF(COUNTIFS(Consolidado!$AC$5:AC395,Consolidado!$AC395,Consolidado!$D$5:D395,"*"&amp;T$3&amp;"*")=1,1,0),0))</f>
        <v>0</v>
      </c>
      <c r="U395" s="0" t="n">
        <f aca="false">IF(OR(U$3="",Consolidado!$D395=""),0,IF(ISNUMBER(SEARCH(U$3,Consolidado!$D395)),IF(COUNTIFS(Consolidado!$AC$5:AC395,Consolidado!$AC395,Consolidado!$D$5:D395,"*"&amp;U$3&amp;"*")=1,1,0),0))</f>
        <v>0</v>
      </c>
      <c r="V395" s="0" t="n">
        <f aca="false">IF(OR(V$3="",Consolidado!$D395=""),0,IF(ISNUMBER(SEARCH(V$3,Consolidado!$D395)),IF(COUNTIFS(Consolidado!$AC$5:AC395,Consolidado!$AC395,Consolidado!$D$5:D395,"*"&amp;V$3&amp;"*")=1,1,0),0))</f>
        <v>0</v>
      </c>
      <c r="W395" s="0" t="n">
        <f aca="false">IF(OR(W$3="",Consolidado!$D395=""),0,IF(ISNUMBER(SEARCH(W$3,Consolidado!$D395)),IF(COUNTIFS(Consolidado!$AC$5:AC395,Consolidado!$AC395,Consolidado!$D$5:D395,"*"&amp;W$3&amp;"*")=1,1,0),0))</f>
        <v>0</v>
      </c>
      <c r="X395" s="0" t="n">
        <f aca="false">IF(OR(X$3="",Consolidado!$D395=""),0,IF(ISNUMBER(SEARCH(X$3,Consolidado!$D395)),IF(COUNTIFS(Consolidado!$AC$5:AC395,Consolidado!$AC395,Consolidado!$D$5:D395,"*"&amp;X$3&amp;"*")=1,1,0),0))</f>
        <v>0</v>
      </c>
      <c r="Y395" s="0" t="n">
        <f aca="false">IF(OR(Y$3="",Consolidado!$D395=""),0,IF(ISNUMBER(SEARCH(Y$3,Consolidado!$D395)),IF(COUNTIFS(Consolidado!$AC$5:AC395,Consolidado!$AC395,Consolidado!$D$5:D395,"*"&amp;Y$3&amp;"*")=1,1,0),0))</f>
        <v>0</v>
      </c>
      <c r="Z395" s="0" t="n">
        <f aca="false">IF(OR(Z$3="",Consolidado!$D395=""),0,IF(ISNUMBER(SEARCH(Z$3,Consolidado!$D395)),IF(COUNTIFS(Consolidado!$AC$5:AC395,Consolidado!$AC395,Consolidado!$D$5:D395,"*"&amp;Z$3&amp;"*")=1,1,0),0))</f>
        <v>0</v>
      </c>
      <c r="AA395" s="0" t="n">
        <f aca="false">IF(OR(AA$3="",Consolidado!$D395=""),0,IF(ISNUMBER(SEARCH(AA$3,Consolidado!$D395)),IF(COUNTIFS(Consolidado!$AC$5:AC395,Consolidado!$AC395,Consolidado!$D$5:D395,"*"&amp;AA$3&amp;"*")=1,1,0),0))</f>
        <v>0</v>
      </c>
      <c r="AB395" s="0" t="n">
        <f aca="false">IF(OR(AB$3="",Consolidado!$D395=""),0,IF(ISNUMBER(SEARCH(AB$3,Consolidado!$D395)),IF(COUNTIFS(Consolidado!$AC$5:AC395,Consolidado!$AC395,Consolidado!$D$5:D395,"*"&amp;AB$3&amp;"*")=1,1,0),0))</f>
        <v>0</v>
      </c>
      <c r="AC395" s="0" t="n">
        <f aca="false">IF(OR(AC$3="",Consolidado!$D395=""),0,IF(ISNUMBER(SEARCH(AC$3,Consolidado!$D395)),IF(COUNTIFS(Consolidado!$AC$5:AC395,Consolidado!$AC395,Consolidado!$D$5:D395,"*"&amp;AC$3&amp;"*")=1,1,0),0))</f>
        <v>0</v>
      </c>
      <c r="AD395" s="0" t="n">
        <f aca="false">IF(OR(AD$3="",Consolidado!$D395=""),0,IF(ISNUMBER(SEARCH(AD$3,Consolidado!$D395)),IF(COUNTIFS(Consolidado!$AC$5:AC395,Consolidado!$AC395,Consolidado!$D$5:D395,"*"&amp;AD$3&amp;"*")=1,1,0),0))</f>
        <v>0</v>
      </c>
      <c r="AE395" s="0" t="n">
        <f aca="false">IF(OR(AE$3="",Consolidado!$D395=""),0,IF(ISNUMBER(SEARCH(AE$3,Consolidado!$D395)),IF(COUNTIFS(Consolidado!$AC$5:AC395,Consolidado!$AC395,Consolidado!$D$5:D395,"*"&amp;AE$3&amp;"*")=1,1,0),0))</f>
        <v>0</v>
      </c>
      <c r="AF395" s="0" t="n">
        <f aca="false">IF(OR(AF$3="",Consolidado!$D395=""),0,IF(ISNUMBER(SEARCH(AF$3,Consolidado!$D395)),IF(COUNTIFS(Consolidado!$AC$5:AC395,Consolidado!$AC395,Consolidado!$D$5:D395,"*"&amp;AF$3&amp;"*")=1,1,0),0))</f>
        <v>0</v>
      </c>
      <c r="AG395" s="0" t="n">
        <f aca="false">IF(OR(AG$3="",Consolidado!$D395=""),0,IF(ISNUMBER(SEARCH(AG$3,Consolidado!$D395)),IF(COUNTIFS(Consolidado!$AC$5:AC395,Consolidado!$AC395,Consolidado!$D$5:D395,"*"&amp;AG$3&amp;"*")=1,1,0),0))</f>
        <v>0</v>
      </c>
      <c r="AH395" s="0" t="n">
        <f aca="false">IF(OR(AH$3="",Consolidado!$D395=""),0,IF(ISNUMBER(SEARCH(AH$3,Consolidado!$D395)),IF(COUNTIFS(Consolidado!$AC$5:AC395,Consolidado!$AC395,Consolidado!$D$5:D395,"*"&amp;AH$3&amp;"*")=1,1,0),0))</f>
        <v>0</v>
      </c>
      <c r="AI395" s="0" t="n">
        <f aca="false">IF(OR(AI$3="",Consolidado!$D395=""),0,IF(ISNUMBER(SEARCH(AI$3,Consolidado!$D395)),IF(COUNTIFS(Consolidado!$AC$5:AC395,Consolidado!$AC395,Consolidado!$D$5:D395,"*"&amp;AI$3&amp;"*")=1,1,0),0))</f>
        <v>0</v>
      </c>
      <c r="AJ395" s="0" t="n">
        <f aca="false">IF(OR(AJ$3="",Consolidado!$D395=""),0,IF(ISNUMBER(SEARCH(AJ$3,Consolidado!$D395)),IF(COUNTIFS(Consolidado!$AC$5:AC395,Consolidado!$AC395,Consolidado!$D$5:D395,"*"&amp;AJ$3&amp;"*")=1,1,0),0))</f>
        <v>0</v>
      </c>
      <c r="AK395" s="0" t="n">
        <f aca="false">IF(OR(AK$3="",Consolidado!$D395=""),0,IF(ISNUMBER(SEARCH(AK$3,Consolidado!$D395)),IF(COUNTIFS(Consolidado!$AC$5:AC395,Consolidado!$AC395,Consolidado!$D$5:D395,"*"&amp;AK$3&amp;"*")=1,1,0),0))</f>
        <v>0</v>
      </c>
      <c r="AL395" s="0" t="n">
        <f aca="false">IF(OR(AL$3="",Consolidado!$D395=""),0,IF(ISNUMBER(SEARCH(AL$3,Consolidado!$D395)),IF(COUNTIFS(Consolidado!$AC$5:AC395,Consolidado!$AC395,Consolidado!$D$5:D395,"*"&amp;AL$3&amp;"*")=1,1,0),0))</f>
        <v>0</v>
      </c>
      <c r="AM395" s="0" t="n">
        <f aca="false">IF(OR(AM$3="",Consolidado!$D395=""),0,IF(ISNUMBER(SEARCH(AM$3,Consolidado!$D395)),IF(COUNTIFS(Consolidado!$AC$5:AC395,Consolidado!$AC395,Consolidado!$D$5:D395,"*"&amp;AM$3&amp;"*")=1,1,0),0))</f>
        <v>0</v>
      </c>
      <c r="AN395" s="0" t="n">
        <f aca="false">IF(OR(AN$3="",Consolidado!$D395=""),0,IF(ISNUMBER(SEARCH(AN$3,Consolidado!$D395)),IF(COUNTIFS(Consolidado!$AC$5:AC395,Consolidado!$AC395,Consolidado!$D$5:D395,"*"&amp;AN$3&amp;"*")=1,1,0),0))</f>
        <v>0</v>
      </c>
      <c r="AO395" s="0" t="n">
        <f aca="false">IF(OR(AO$3="",Consolidado!$D395=""),0,IF(ISNUMBER(SEARCH(AO$3,Consolidado!$D395)),IF(COUNTIFS(Consolidado!$AC$5:AC395,Consolidado!$AC395,Consolidado!$D$5:D395,"*"&amp;AO$3&amp;"*")=1,1,0),0))</f>
        <v>0</v>
      </c>
    </row>
    <row r="396" customFormat="false" ht="15" hidden="false" customHeight="false" outlineLevel="0" collapsed="false">
      <c r="B396" s="0" t="n">
        <f aca="false">IF(OR(B$3="",Consolidado!$D396=""),0,IF(ISNUMBER(SEARCH(B$3,Consolidado!$D396)),IF(COUNTIFS(Consolidado!$AC$5:AC396,Consolidado!$AC396,Consolidado!$D$5:D396,"*"&amp;B$3&amp;"*")=1,1,0),0))</f>
        <v>0</v>
      </c>
      <c r="C396" s="0" t="n">
        <f aca="false">IF(OR(C$3="",Consolidado!$D396=""),0,IF(ISNUMBER(SEARCH(C$3,Consolidado!$D396)),IF(COUNTIFS(Consolidado!$AC$5:AC396,Consolidado!$AC396,Consolidado!$D$5:D396,"*"&amp;C$3&amp;"*")=1,1,0),0))</f>
        <v>0</v>
      </c>
      <c r="D396" s="0" t="n">
        <f aca="false">IF(OR(D$3="",Consolidado!$D396=""),0,IF(ISNUMBER(SEARCH(D$3,Consolidado!$D396)),IF(COUNTIFS(Consolidado!$AC$5:AC396,Consolidado!$AC396,Consolidado!$D$5:D396,"*"&amp;D$3&amp;"*")=1,1,0),0))</f>
        <v>0</v>
      </c>
      <c r="E396" s="0" t="n">
        <f aca="false">IF(OR(E$3="",Consolidado!$D396=""),0,IF(ISNUMBER(SEARCH(E$3,Consolidado!$D396)),IF(COUNTIFS(Consolidado!$AC$5:AC396,Consolidado!$AC396,Consolidado!$D$5:D396,"*"&amp;E$3&amp;"*")=1,1,0),0))</f>
        <v>0</v>
      </c>
      <c r="F396" s="0" t="n">
        <f aca="false">IF(OR(F$3="",Consolidado!$D396=""),0,IF(ISNUMBER(SEARCH(F$3,Consolidado!$D396)),IF(COUNTIFS(Consolidado!$AC$5:AC396,Consolidado!$AC396,Consolidado!$D$5:D396,"*"&amp;F$3&amp;"*")=1,1,0),0))</f>
        <v>0</v>
      </c>
      <c r="G396" s="0" t="n">
        <f aca="false">IF(OR(G$3="",Consolidado!$D396=""),0,IF(ISNUMBER(SEARCH(G$3,Consolidado!$D396)),IF(COUNTIFS(Consolidado!$AC$5:AC396,Consolidado!$AC396,Consolidado!$D$5:D396,"*"&amp;G$3&amp;"*")=1,1,0),0))</f>
        <v>0</v>
      </c>
      <c r="H396" s="0" t="n">
        <f aca="false">IF(OR(H$3="",Consolidado!$D396=""),0,IF(ISNUMBER(SEARCH(H$3,Consolidado!$D396)),IF(COUNTIFS(Consolidado!$AC$5:AC396,Consolidado!$AC396,Consolidado!$D$5:D396,"*"&amp;H$3&amp;"*")=1,1,0),0))</f>
        <v>0</v>
      </c>
      <c r="I396" s="0" t="n">
        <f aca="false">IF(OR(I$3="",Consolidado!$D396=""),0,IF(ISNUMBER(SEARCH(I$3,Consolidado!$D396)),IF(COUNTIFS(Consolidado!$AC$5:AC396,Consolidado!$AC396,Consolidado!$D$5:D396,"*"&amp;I$3&amp;"*")=1,1,0),0))</f>
        <v>0</v>
      </c>
      <c r="J396" s="0" t="n">
        <f aca="false">IF(OR(J$3="",Consolidado!$D396=""),0,IF(ISNUMBER(SEARCH(J$3,Consolidado!$D396)),IF(COUNTIFS(Consolidado!$AC$5:AC396,Consolidado!$AC396,Consolidado!$D$5:D396,"*"&amp;J$3&amp;"*")=1,1,0),0))</f>
        <v>0</v>
      </c>
      <c r="K396" s="0" t="n">
        <f aca="false">IF(OR(K$3="",Consolidado!$D396=""),0,IF(ISNUMBER(SEARCH(K$3,Consolidado!$D396)),IF(COUNTIFS(Consolidado!$AC$5:AC396,Consolidado!$AC396,Consolidado!$D$5:D396,"*"&amp;K$3&amp;"*")=1,1,0),0))</f>
        <v>0</v>
      </c>
      <c r="L396" s="0" t="n">
        <f aca="false">IF(OR(L$3="",Consolidado!$D396=""),0,IF(ISNUMBER(SEARCH(L$3,Consolidado!$D396)),IF(COUNTIFS(Consolidado!$AC$5:AC396,Consolidado!$AC396,Consolidado!$D$5:D396,"*"&amp;L$3&amp;"*")=1,1,0),0))</f>
        <v>0</v>
      </c>
      <c r="M396" s="0" t="n">
        <f aca="false">IF(OR(M$3="",Consolidado!$D396=""),0,IF(ISNUMBER(SEARCH(M$3,Consolidado!$D396)),IF(COUNTIFS(Consolidado!$AC$5:AC396,Consolidado!$AC396,Consolidado!$D$5:D396,"*"&amp;M$3&amp;"*")=1,1,0),0))</f>
        <v>0</v>
      </c>
      <c r="N396" s="0" t="n">
        <f aca="false">IF(OR(N$3="",Consolidado!$D396=""),0,IF(ISNUMBER(SEARCH(N$3,Consolidado!$D396)),IF(COUNTIFS(Consolidado!$AC$5:AC396,Consolidado!$AC396,Consolidado!$D$5:D396,"*"&amp;N$3&amp;"*")=1,1,0),0))</f>
        <v>0</v>
      </c>
      <c r="O396" s="0" t="n">
        <f aca="false">IF(OR(O$3="",Consolidado!$D396=""),0,IF(ISNUMBER(SEARCH(O$3,Consolidado!$D396)),IF(COUNTIFS(Consolidado!$AC$5:AC396,Consolidado!$AC396,Consolidado!$D$5:D396,"*"&amp;O$3&amp;"*")=1,1,0),0))</f>
        <v>0</v>
      </c>
      <c r="P396" s="0" t="n">
        <f aca="false">IF(OR(P$3="",Consolidado!$D396=""),0,IF(ISNUMBER(SEARCH(P$3,Consolidado!$D396)),IF(COUNTIFS(Consolidado!$AC$5:AC396,Consolidado!$AC396,Consolidado!$D$5:D396,"*"&amp;P$3&amp;"*")=1,1,0),0))</f>
        <v>0</v>
      </c>
      <c r="Q396" s="0" t="n">
        <f aca="false">IF(OR(Q$3="",Consolidado!$D396=""),0,IF(ISNUMBER(SEARCH(Q$3,Consolidado!$D396)),IF(COUNTIFS(Consolidado!$AC$5:AC396,Consolidado!$AC396,Consolidado!$D$5:D396,"*"&amp;Q$3&amp;"*")=1,1,0),0))</f>
        <v>0</v>
      </c>
      <c r="R396" s="0" t="n">
        <f aca="false">IF(OR(R$3="",Consolidado!$D396=""),0,IF(ISNUMBER(SEARCH(R$3,Consolidado!$D396)),IF(COUNTIFS(Consolidado!$AC$5:AC396,Consolidado!$AC396,Consolidado!$D$5:D396,"*"&amp;R$3&amp;"*")=1,1,0),0))</f>
        <v>0</v>
      </c>
      <c r="S396" s="0" t="n">
        <f aca="false">IF(OR(S$3="",Consolidado!$D396=""),0,IF(ISNUMBER(SEARCH(S$3,Consolidado!$D396)),IF(COUNTIFS(Consolidado!$AC$5:AC396,Consolidado!$AC396,Consolidado!$D$5:D396,"*"&amp;S$3&amp;"*")=1,1,0),0))</f>
        <v>0</v>
      </c>
      <c r="T396" s="0" t="n">
        <f aca="false">IF(OR(T$3="",Consolidado!$D396=""),0,IF(ISNUMBER(SEARCH(T$3,Consolidado!$D396)),IF(COUNTIFS(Consolidado!$AC$5:AC396,Consolidado!$AC396,Consolidado!$D$5:D396,"*"&amp;T$3&amp;"*")=1,1,0),0))</f>
        <v>0</v>
      </c>
      <c r="U396" s="0" t="n">
        <f aca="false">IF(OR(U$3="",Consolidado!$D396=""),0,IF(ISNUMBER(SEARCH(U$3,Consolidado!$D396)),IF(COUNTIFS(Consolidado!$AC$5:AC396,Consolidado!$AC396,Consolidado!$D$5:D396,"*"&amp;U$3&amp;"*")=1,1,0),0))</f>
        <v>0</v>
      </c>
      <c r="V396" s="0" t="n">
        <f aca="false">IF(OR(V$3="",Consolidado!$D396=""),0,IF(ISNUMBER(SEARCH(V$3,Consolidado!$D396)),IF(COUNTIFS(Consolidado!$AC$5:AC396,Consolidado!$AC396,Consolidado!$D$5:D396,"*"&amp;V$3&amp;"*")=1,1,0),0))</f>
        <v>0</v>
      </c>
      <c r="W396" s="0" t="n">
        <f aca="false">IF(OR(W$3="",Consolidado!$D396=""),0,IF(ISNUMBER(SEARCH(W$3,Consolidado!$D396)),IF(COUNTIFS(Consolidado!$AC$5:AC396,Consolidado!$AC396,Consolidado!$D$5:D396,"*"&amp;W$3&amp;"*")=1,1,0),0))</f>
        <v>0</v>
      </c>
      <c r="X396" s="0" t="n">
        <f aca="false">IF(OR(X$3="",Consolidado!$D396=""),0,IF(ISNUMBER(SEARCH(X$3,Consolidado!$D396)),IF(COUNTIFS(Consolidado!$AC$5:AC396,Consolidado!$AC396,Consolidado!$D$5:D396,"*"&amp;X$3&amp;"*")=1,1,0),0))</f>
        <v>0</v>
      </c>
      <c r="Y396" s="0" t="n">
        <f aca="false">IF(OR(Y$3="",Consolidado!$D396=""),0,IF(ISNUMBER(SEARCH(Y$3,Consolidado!$D396)),IF(COUNTIFS(Consolidado!$AC$5:AC396,Consolidado!$AC396,Consolidado!$D$5:D396,"*"&amp;Y$3&amp;"*")=1,1,0),0))</f>
        <v>0</v>
      </c>
      <c r="Z396" s="0" t="n">
        <f aca="false">IF(OR(Z$3="",Consolidado!$D396=""),0,IF(ISNUMBER(SEARCH(Z$3,Consolidado!$D396)),IF(COUNTIFS(Consolidado!$AC$5:AC396,Consolidado!$AC396,Consolidado!$D$5:D396,"*"&amp;Z$3&amp;"*")=1,1,0),0))</f>
        <v>0</v>
      </c>
      <c r="AA396" s="0" t="n">
        <f aca="false">IF(OR(AA$3="",Consolidado!$D396=""),0,IF(ISNUMBER(SEARCH(AA$3,Consolidado!$D396)),IF(COUNTIFS(Consolidado!$AC$5:AC396,Consolidado!$AC396,Consolidado!$D$5:D396,"*"&amp;AA$3&amp;"*")=1,1,0),0))</f>
        <v>0</v>
      </c>
      <c r="AB396" s="0" t="n">
        <f aca="false">IF(OR(AB$3="",Consolidado!$D396=""),0,IF(ISNUMBER(SEARCH(AB$3,Consolidado!$D396)),IF(COUNTIFS(Consolidado!$AC$5:AC396,Consolidado!$AC396,Consolidado!$D$5:D396,"*"&amp;AB$3&amp;"*")=1,1,0),0))</f>
        <v>0</v>
      </c>
      <c r="AC396" s="0" t="n">
        <f aca="false">IF(OR(AC$3="",Consolidado!$D396=""),0,IF(ISNUMBER(SEARCH(AC$3,Consolidado!$D396)),IF(COUNTIFS(Consolidado!$AC$5:AC396,Consolidado!$AC396,Consolidado!$D$5:D396,"*"&amp;AC$3&amp;"*")=1,1,0),0))</f>
        <v>0</v>
      </c>
      <c r="AD396" s="0" t="n">
        <f aca="false">IF(OR(AD$3="",Consolidado!$D396=""),0,IF(ISNUMBER(SEARCH(AD$3,Consolidado!$D396)),IF(COUNTIFS(Consolidado!$AC$5:AC396,Consolidado!$AC396,Consolidado!$D$5:D396,"*"&amp;AD$3&amp;"*")=1,1,0),0))</f>
        <v>0</v>
      </c>
      <c r="AE396" s="0" t="n">
        <f aca="false">IF(OR(AE$3="",Consolidado!$D396=""),0,IF(ISNUMBER(SEARCH(AE$3,Consolidado!$D396)),IF(COUNTIFS(Consolidado!$AC$5:AC396,Consolidado!$AC396,Consolidado!$D$5:D396,"*"&amp;AE$3&amp;"*")=1,1,0),0))</f>
        <v>0</v>
      </c>
      <c r="AF396" s="0" t="n">
        <f aca="false">IF(OR(AF$3="",Consolidado!$D396=""),0,IF(ISNUMBER(SEARCH(AF$3,Consolidado!$D396)),IF(COUNTIFS(Consolidado!$AC$5:AC396,Consolidado!$AC396,Consolidado!$D$5:D396,"*"&amp;AF$3&amp;"*")=1,1,0),0))</f>
        <v>0</v>
      </c>
      <c r="AG396" s="0" t="n">
        <f aca="false">IF(OR(AG$3="",Consolidado!$D396=""),0,IF(ISNUMBER(SEARCH(AG$3,Consolidado!$D396)),IF(COUNTIFS(Consolidado!$AC$5:AC396,Consolidado!$AC396,Consolidado!$D$5:D396,"*"&amp;AG$3&amp;"*")=1,1,0),0))</f>
        <v>0</v>
      </c>
      <c r="AH396" s="0" t="n">
        <f aca="false">IF(OR(AH$3="",Consolidado!$D396=""),0,IF(ISNUMBER(SEARCH(AH$3,Consolidado!$D396)),IF(COUNTIFS(Consolidado!$AC$5:AC396,Consolidado!$AC396,Consolidado!$D$5:D396,"*"&amp;AH$3&amp;"*")=1,1,0),0))</f>
        <v>0</v>
      </c>
      <c r="AI396" s="0" t="n">
        <f aca="false">IF(OR(AI$3="",Consolidado!$D396=""),0,IF(ISNUMBER(SEARCH(AI$3,Consolidado!$D396)),IF(COUNTIFS(Consolidado!$AC$5:AC396,Consolidado!$AC396,Consolidado!$D$5:D396,"*"&amp;AI$3&amp;"*")=1,1,0),0))</f>
        <v>0</v>
      </c>
      <c r="AJ396" s="0" t="n">
        <f aca="false">IF(OR(AJ$3="",Consolidado!$D396=""),0,IF(ISNUMBER(SEARCH(AJ$3,Consolidado!$D396)),IF(COUNTIFS(Consolidado!$AC$5:AC396,Consolidado!$AC396,Consolidado!$D$5:D396,"*"&amp;AJ$3&amp;"*")=1,1,0),0))</f>
        <v>0</v>
      </c>
      <c r="AK396" s="0" t="n">
        <f aca="false">IF(OR(AK$3="",Consolidado!$D396=""),0,IF(ISNUMBER(SEARCH(AK$3,Consolidado!$D396)),IF(COUNTIFS(Consolidado!$AC$5:AC396,Consolidado!$AC396,Consolidado!$D$5:D396,"*"&amp;AK$3&amp;"*")=1,1,0),0))</f>
        <v>0</v>
      </c>
      <c r="AL396" s="0" t="n">
        <f aca="false">IF(OR(AL$3="",Consolidado!$D396=""),0,IF(ISNUMBER(SEARCH(AL$3,Consolidado!$D396)),IF(COUNTIFS(Consolidado!$AC$5:AC396,Consolidado!$AC396,Consolidado!$D$5:D396,"*"&amp;AL$3&amp;"*")=1,1,0),0))</f>
        <v>0</v>
      </c>
      <c r="AM396" s="0" t="n">
        <f aca="false">IF(OR(AM$3="",Consolidado!$D396=""),0,IF(ISNUMBER(SEARCH(AM$3,Consolidado!$D396)),IF(COUNTIFS(Consolidado!$AC$5:AC396,Consolidado!$AC396,Consolidado!$D$5:D396,"*"&amp;AM$3&amp;"*")=1,1,0),0))</f>
        <v>0</v>
      </c>
      <c r="AN396" s="0" t="n">
        <f aca="false">IF(OR(AN$3="",Consolidado!$D396=""),0,IF(ISNUMBER(SEARCH(AN$3,Consolidado!$D396)),IF(COUNTIFS(Consolidado!$AC$5:AC396,Consolidado!$AC396,Consolidado!$D$5:D396,"*"&amp;AN$3&amp;"*")=1,1,0),0))</f>
        <v>0</v>
      </c>
      <c r="AO396" s="0" t="n">
        <f aca="false">IF(OR(AO$3="",Consolidado!$D396=""),0,IF(ISNUMBER(SEARCH(AO$3,Consolidado!$D396)),IF(COUNTIFS(Consolidado!$AC$5:AC396,Consolidado!$AC396,Consolidado!$D$5:D396,"*"&amp;AO$3&amp;"*")=1,1,0),0))</f>
        <v>0</v>
      </c>
    </row>
    <row r="397" customFormat="false" ht="15" hidden="false" customHeight="false" outlineLevel="0" collapsed="false">
      <c r="B397" s="0" t="n">
        <f aca="false">IF(OR(B$3="",Consolidado!$D397=""),0,IF(ISNUMBER(SEARCH(B$3,Consolidado!$D397)),IF(COUNTIFS(Consolidado!$AC$5:AC397,Consolidado!$AC397,Consolidado!$D$5:D397,"*"&amp;B$3&amp;"*")=1,1,0),0))</f>
        <v>0</v>
      </c>
      <c r="C397" s="0" t="n">
        <f aca="false">IF(OR(C$3="",Consolidado!$D397=""),0,IF(ISNUMBER(SEARCH(C$3,Consolidado!$D397)),IF(COUNTIFS(Consolidado!$AC$5:AC397,Consolidado!$AC397,Consolidado!$D$5:D397,"*"&amp;C$3&amp;"*")=1,1,0),0))</f>
        <v>0</v>
      </c>
      <c r="D397" s="0" t="n">
        <f aca="false">IF(OR(D$3="",Consolidado!$D397=""),0,IF(ISNUMBER(SEARCH(D$3,Consolidado!$D397)),IF(COUNTIFS(Consolidado!$AC$5:AC397,Consolidado!$AC397,Consolidado!$D$5:D397,"*"&amp;D$3&amp;"*")=1,1,0),0))</f>
        <v>0</v>
      </c>
      <c r="E397" s="0" t="n">
        <f aca="false">IF(OR(E$3="",Consolidado!$D397=""),0,IF(ISNUMBER(SEARCH(E$3,Consolidado!$D397)),IF(COUNTIFS(Consolidado!$AC$5:AC397,Consolidado!$AC397,Consolidado!$D$5:D397,"*"&amp;E$3&amp;"*")=1,1,0),0))</f>
        <v>0</v>
      </c>
      <c r="F397" s="0" t="n">
        <f aca="false">IF(OR(F$3="",Consolidado!$D397=""),0,IF(ISNUMBER(SEARCH(F$3,Consolidado!$D397)),IF(COUNTIFS(Consolidado!$AC$5:AC397,Consolidado!$AC397,Consolidado!$D$5:D397,"*"&amp;F$3&amp;"*")=1,1,0),0))</f>
        <v>0</v>
      </c>
      <c r="G397" s="0" t="n">
        <f aca="false">IF(OR(G$3="",Consolidado!$D397=""),0,IF(ISNUMBER(SEARCH(G$3,Consolidado!$D397)),IF(COUNTIFS(Consolidado!$AC$5:AC397,Consolidado!$AC397,Consolidado!$D$5:D397,"*"&amp;G$3&amp;"*")=1,1,0),0))</f>
        <v>0</v>
      </c>
      <c r="H397" s="0" t="n">
        <f aca="false">IF(OR(H$3="",Consolidado!$D397=""),0,IF(ISNUMBER(SEARCH(H$3,Consolidado!$D397)),IF(COUNTIFS(Consolidado!$AC$5:AC397,Consolidado!$AC397,Consolidado!$D$5:D397,"*"&amp;H$3&amp;"*")=1,1,0),0))</f>
        <v>0</v>
      </c>
      <c r="I397" s="0" t="n">
        <f aca="false">IF(OR(I$3="",Consolidado!$D397=""),0,IF(ISNUMBER(SEARCH(I$3,Consolidado!$D397)),IF(COUNTIFS(Consolidado!$AC$5:AC397,Consolidado!$AC397,Consolidado!$D$5:D397,"*"&amp;I$3&amp;"*")=1,1,0),0))</f>
        <v>0</v>
      </c>
      <c r="J397" s="0" t="n">
        <f aca="false">IF(OR(J$3="",Consolidado!$D397=""),0,IF(ISNUMBER(SEARCH(J$3,Consolidado!$D397)),IF(COUNTIFS(Consolidado!$AC$5:AC397,Consolidado!$AC397,Consolidado!$D$5:D397,"*"&amp;J$3&amp;"*")=1,1,0),0))</f>
        <v>0</v>
      </c>
      <c r="K397" s="0" t="n">
        <f aca="false">IF(OR(K$3="",Consolidado!$D397=""),0,IF(ISNUMBER(SEARCH(K$3,Consolidado!$D397)),IF(COUNTIFS(Consolidado!$AC$5:AC397,Consolidado!$AC397,Consolidado!$D$5:D397,"*"&amp;K$3&amp;"*")=1,1,0),0))</f>
        <v>0</v>
      </c>
      <c r="L397" s="0" t="n">
        <f aca="false">IF(OR(L$3="",Consolidado!$D397=""),0,IF(ISNUMBER(SEARCH(L$3,Consolidado!$D397)),IF(COUNTIFS(Consolidado!$AC$5:AC397,Consolidado!$AC397,Consolidado!$D$5:D397,"*"&amp;L$3&amp;"*")=1,1,0),0))</f>
        <v>0</v>
      </c>
      <c r="M397" s="0" t="n">
        <f aca="false">IF(OR(M$3="",Consolidado!$D397=""),0,IF(ISNUMBER(SEARCH(M$3,Consolidado!$D397)),IF(COUNTIFS(Consolidado!$AC$5:AC397,Consolidado!$AC397,Consolidado!$D$5:D397,"*"&amp;M$3&amp;"*")=1,1,0),0))</f>
        <v>0</v>
      </c>
      <c r="N397" s="0" t="n">
        <f aca="false">IF(OR(N$3="",Consolidado!$D397=""),0,IF(ISNUMBER(SEARCH(N$3,Consolidado!$D397)),IF(COUNTIFS(Consolidado!$AC$5:AC397,Consolidado!$AC397,Consolidado!$D$5:D397,"*"&amp;N$3&amp;"*")=1,1,0),0))</f>
        <v>0</v>
      </c>
      <c r="O397" s="0" t="n">
        <f aca="false">IF(OR(O$3="",Consolidado!$D397=""),0,IF(ISNUMBER(SEARCH(O$3,Consolidado!$D397)),IF(COUNTIFS(Consolidado!$AC$5:AC397,Consolidado!$AC397,Consolidado!$D$5:D397,"*"&amp;O$3&amp;"*")=1,1,0),0))</f>
        <v>0</v>
      </c>
      <c r="P397" s="0" t="n">
        <f aca="false">IF(OR(P$3="",Consolidado!$D397=""),0,IF(ISNUMBER(SEARCH(P$3,Consolidado!$D397)),IF(COUNTIFS(Consolidado!$AC$5:AC397,Consolidado!$AC397,Consolidado!$D$5:D397,"*"&amp;P$3&amp;"*")=1,1,0),0))</f>
        <v>0</v>
      </c>
      <c r="Q397" s="0" t="n">
        <f aca="false">IF(OR(Q$3="",Consolidado!$D397=""),0,IF(ISNUMBER(SEARCH(Q$3,Consolidado!$D397)),IF(COUNTIFS(Consolidado!$AC$5:AC397,Consolidado!$AC397,Consolidado!$D$5:D397,"*"&amp;Q$3&amp;"*")=1,1,0),0))</f>
        <v>0</v>
      </c>
      <c r="R397" s="0" t="n">
        <f aca="false">IF(OR(R$3="",Consolidado!$D397=""),0,IF(ISNUMBER(SEARCH(R$3,Consolidado!$D397)),IF(COUNTIFS(Consolidado!$AC$5:AC397,Consolidado!$AC397,Consolidado!$D$5:D397,"*"&amp;R$3&amp;"*")=1,1,0),0))</f>
        <v>0</v>
      </c>
      <c r="S397" s="0" t="n">
        <f aca="false">IF(OR(S$3="",Consolidado!$D397=""),0,IF(ISNUMBER(SEARCH(S$3,Consolidado!$D397)),IF(COUNTIFS(Consolidado!$AC$5:AC397,Consolidado!$AC397,Consolidado!$D$5:D397,"*"&amp;S$3&amp;"*")=1,1,0),0))</f>
        <v>0</v>
      </c>
      <c r="T397" s="0" t="n">
        <f aca="false">IF(OR(T$3="",Consolidado!$D397=""),0,IF(ISNUMBER(SEARCH(T$3,Consolidado!$D397)),IF(COUNTIFS(Consolidado!$AC$5:AC397,Consolidado!$AC397,Consolidado!$D$5:D397,"*"&amp;T$3&amp;"*")=1,1,0),0))</f>
        <v>0</v>
      </c>
      <c r="U397" s="0" t="n">
        <f aca="false">IF(OR(U$3="",Consolidado!$D397=""),0,IF(ISNUMBER(SEARCH(U$3,Consolidado!$D397)),IF(COUNTIFS(Consolidado!$AC$5:AC397,Consolidado!$AC397,Consolidado!$D$5:D397,"*"&amp;U$3&amp;"*")=1,1,0),0))</f>
        <v>0</v>
      </c>
      <c r="V397" s="0" t="n">
        <f aca="false">IF(OR(V$3="",Consolidado!$D397=""),0,IF(ISNUMBER(SEARCH(V$3,Consolidado!$D397)),IF(COUNTIFS(Consolidado!$AC$5:AC397,Consolidado!$AC397,Consolidado!$D$5:D397,"*"&amp;V$3&amp;"*")=1,1,0),0))</f>
        <v>0</v>
      </c>
      <c r="W397" s="0" t="n">
        <f aca="false">IF(OR(W$3="",Consolidado!$D397=""),0,IF(ISNUMBER(SEARCH(W$3,Consolidado!$D397)),IF(COUNTIFS(Consolidado!$AC$5:AC397,Consolidado!$AC397,Consolidado!$D$5:D397,"*"&amp;W$3&amp;"*")=1,1,0),0))</f>
        <v>0</v>
      </c>
      <c r="X397" s="0" t="n">
        <f aca="false">IF(OR(X$3="",Consolidado!$D397=""),0,IF(ISNUMBER(SEARCH(X$3,Consolidado!$D397)),IF(COUNTIFS(Consolidado!$AC$5:AC397,Consolidado!$AC397,Consolidado!$D$5:D397,"*"&amp;X$3&amp;"*")=1,1,0),0))</f>
        <v>0</v>
      </c>
      <c r="Y397" s="0" t="n">
        <f aca="false">IF(OR(Y$3="",Consolidado!$D397=""),0,IF(ISNUMBER(SEARCH(Y$3,Consolidado!$D397)),IF(COUNTIFS(Consolidado!$AC$5:AC397,Consolidado!$AC397,Consolidado!$D$5:D397,"*"&amp;Y$3&amp;"*")=1,1,0),0))</f>
        <v>0</v>
      </c>
      <c r="Z397" s="0" t="n">
        <f aca="false">IF(OR(Z$3="",Consolidado!$D397=""),0,IF(ISNUMBER(SEARCH(Z$3,Consolidado!$D397)),IF(COUNTIFS(Consolidado!$AC$5:AC397,Consolidado!$AC397,Consolidado!$D$5:D397,"*"&amp;Z$3&amp;"*")=1,1,0),0))</f>
        <v>0</v>
      </c>
      <c r="AA397" s="0" t="n">
        <f aca="false">IF(OR(AA$3="",Consolidado!$D397=""),0,IF(ISNUMBER(SEARCH(AA$3,Consolidado!$D397)),IF(COUNTIFS(Consolidado!$AC$5:AC397,Consolidado!$AC397,Consolidado!$D$5:D397,"*"&amp;AA$3&amp;"*")=1,1,0),0))</f>
        <v>0</v>
      </c>
      <c r="AB397" s="0" t="n">
        <f aca="false">IF(OR(AB$3="",Consolidado!$D397=""),0,IF(ISNUMBER(SEARCH(AB$3,Consolidado!$D397)),IF(COUNTIFS(Consolidado!$AC$5:AC397,Consolidado!$AC397,Consolidado!$D$5:D397,"*"&amp;AB$3&amp;"*")=1,1,0),0))</f>
        <v>0</v>
      </c>
      <c r="AC397" s="0" t="n">
        <f aca="false">IF(OR(AC$3="",Consolidado!$D397=""),0,IF(ISNUMBER(SEARCH(AC$3,Consolidado!$D397)),IF(COUNTIFS(Consolidado!$AC$5:AC397,Consolidado!$AC397,Consolidado!$D$5:D397,"*"&amp;AC$3&amp;"*")=1,1,0),0))</f>
        <v>0</v>
      </c>
      <c r="AD397" s="0" t="n">
        <f aca="false">IF(OR(AD$3="",Consolidado!$D397=""),0,IF(ISNUMBER(SEARCH(AD$3,Consolidado!$D397)),IF(COUNTIFS(Consolidado!$AC$5:AC397,Consolidado!$AC397,Consolidado!$D$5:D397,"*"&amp;AD$3&amp;"*")=1,1,0),0))</f>
        <v>0</v>
      </c>
      <c r="AE397" s="0" t="n">
        <f aca="false">IF(OR(AE$3="",Consolidado!$D397=""),0,IF(ISNUMBER(SEARCH(AE$3,Consolidado!$D397)),IF(COUNTIFS(Consolidado!$AC$5:AC397,Consolidado!$AC397,Consolidado!$D$5:D397,"*"&amp;AE$3&amp;"*")=1,1,0),0))</f>
        <v>0</v>
      </c>
      <c r="AF397" s="0" t="n">
        <f aca="false">IF(OR(AF$3="",Consolidado!$D397=""),0,IF(ISNUMBER(SEARCH(AF$3,Consolidado!$D397)),IF(COUNTIFS(Consolidado!$AC$5:AC397,Consolidado!$AC397,Consolidado!$D$5:D397,"*"&amp;AF$3&amp;"*")=1,1,0),0))</f>
        <v>0</v>
      </c>
      <c r="AG397" s="0" t="n">
        <f aca="false">IF(OR(AG$3="",Consolidado!$D397=""),0,IF(ISNUMBER(SEARCH(AG$3,Consolidado!$D397)),IF(COUNTIFS(Consolidado!$AC$5:AC397,Consolidado!$AC397,Consolidado!$D$5:D397,"*"&amp;AG$3&amp;"*")=1,1,0),0))</f>
        <v>0</v>
      </c>
      <c r="AH397" s="0" t="n">
        <f aca="false">IF(OR(AH$3="",Consolidado!$D397=""),0,IF(ISNUMBER(SEARCH(AH$3,Consolidado!$D397)),IF(COUNTIFS(Consolidado!$AC$5:AC397,Consolidado!$AC397,Consolidado!$D$5:D397,"*"&amp;AH$3&amp;"*")=1,1,0),0))</f>
        <v>0</v>
      </c>
      <c r="AI397" s="0" t="n">
        <f aca="false">IF(OR(AI$3="",Consolidado!$D397=""),0,IF(ISNUMBER(SEARCH(AI$3,Consolidado!$D397)),IF(COUNTIFS(Consolidado!$AC$5:AC397,Consolidado!$AC397,Consolidado!$D$5:D397,"*"&amp;AI$3&amp;"*")=1,1,0),0))</f>
        <v>0</v>
      </c>
      <c r="AJ397" s="0" t="n">
        <f aca="false">IF(OR(AJ$3="",Consolidado!$D397=""),0,IF(ISNUMBER(SEARCH(AJ$3,Consolidado!$D397)),IF(COUNTIFS(Consolidado!$AC$5:AC397,Consolidado!$AC397,Consolidado!$D$5:D397,"*"&amp;AJ$3&amp;"*")=1,1,0),0))</f>
        <v>0</v>
      </c>
      <c r="AK397" s="0" t="n">
        <f aca="false">IF(OR(AK$3="",Consolidado!$D397=""),0,IF(ISNUMBER(SEARCH(AK$3,Consolidado!$D397)),IF(COUNTIFS(Consolidado!$AC$5:AC397,Consolidado!$AC397,Consolidado!$D$5:D397,"*"&amp;AK$3&amp;"*")=1,1,0),0))</f>
        <v>0</v>
      </c>
      <c r="AL397" s="0" t="n">
        <f aca="false">IF(OR(AL$3="",Consolidado!$D397=""),0,IF(ISNUMBER(SEARCH(AL$3,Consolidado!$D397)),IF(COUNTIFS(Consolidado!$AC$5:AC397,Consolidado!$AC397,Consolidado!$D$5:D397,"*"&amp;AL$3&amp;"*")=1,1,0),0))</f>
        <v>0</v>
      </c>
      <c r="AM397" s="0" t="n">
        <f aca="false">IF(OR(AM$3="",Consolidado!$D397=""),0,IF(ISNUMBER(SEARCH(AM$3,Consolidado!$D397)),IF(COUNTIFS(Consolidado!$AC$5:AC397,Consolidado!$AC397,Consolidado!$D$5:D397,"*"&amp;AM$3&amp;"*")=1,1,0),0))</f>
        <v>0</v>
      </c>
      <c r="AN397" s="0" t="n">
        <f aca="false">IF(OR(AN$3="",Consolidado!$D397=""),0,IF(ISNUMBER(SEARCH(AN$3,Consolidado!$D397)),IF(COUNTIFS(Consolidado!$AC$5:AC397,Consolidado!$AC397,Consolidado!$D$5:D397,"*"&amp;AN$3&amp;"*")=1,1,0),0))</f>
        <v>0</v>
      </c>
      <c r="AO397" s="0" t="n">
        <f aca="false">IF(OR(AO$3="",Consolidado!$D397=""),0,IF(ISNUMBER(SEARCH(AO$3,Consolidado!$D397)),IF(COUNTIFS(Consolidado!$AC$5:AC397,Consolidado!$AC397,Consolidado!$D$5:D397,"*"&amp;AO$3&amp;"*")=1,1,0),0))</f>
        <v>0</v>
      </c>
    </row>
    <row r="398" customFormat="false" ht="15" hidden="false" customHeight="false" outlineLevel="0" collapsed="false">
      <c r="B398" s="0" t="n">
        <f aca="false">IF(OR(B$3="",Consolidado!$D398=""),0,IF(ISNUMBER(SEARCH(B$3,Consolidado!$D398)),IF(COUNTIFS(Consolidado!$AC$5:AC398,Consolidado!$AC398,Consolidado!$D$5:D398,"*"&amp;B$3&amp;"*")=1,1,0),0))</f>
        <v>0</v>
      </c>
      <c r="C398" s="0" t="n">
        <f aca="false">IF(OR(C$3="",Consolidado!$D398=""),0,IF(ISNUMBER(SEARCH(C$3,Consolidado!$D398)),IF(COUNTIFS(Consolidado!$AC$5:AC398,Consolidado!$AC398,Consolidado!$D$5:D398,"*"&amp;C$3&amp;"*")=1,1,0),0))</f>
        <v>0</v>
      </c>
      <c r="D398" s="0" t="n">
        <f aca="false">IF(OR(D$3="",Consolidado!$D398=""),0,IF(ISNUMBER(SEARCH(D$3,Consolidado!$D398)),IF(COUNTIFS(Consolidado!$AC$5:AC398,Consolidado!$AC398,Consolidado!$D$5:D398,"*"&amp;D$3&amp;"*")=1,1,0),0))</f>
        <v>0</v>
      </c>
      <c r="E398" s="0" t="n">
        <f aca="false">IF(OR(E$3="",Consolidado!$D398=""),0,IF(ISNUMBER(SEARCH(E$3,Consolidado!$D398)),IF(COUNTIFS(Consolidado!$AC$5:AC398,Consolidado!$AC398,Consolidado!$D$5:D398,"*"&amp;E$3&amp;"*")=1,1,0),0))</f>
        <v>0</v>
      </c>
      <c r="F398" s="0" t="n">
        <f aca="false">IF(OR(F$3="",Consolidado!$D398=""),0,IF(ISNUMBER(SEARCH(F$3,Consolidado!$D398)),IF(COUNTIFS(Consolidado!$AC$5:AC398,Consolidado!$AC398,Consolidado!$D$5:D398,"*"&amp;F$3&amp;"*")=1,1,0),0))</f>
        <v>0</v>
      </c>
      <c r="G398" s="0" t="n">
        <f aca="false">IF(OR(G$3="",Consolidado!$D398=""),0,IF(ISNUMBER(SEARCH(G$3,Consolidado!$D398)),IF(COUNTIFS(Consolidado!$AC$5:AC398,Consolidado!$AC398,Consolidado!$D$5:D398,"*"&amp;G$3&amp;"*")=1,1,0),0))</f>
        <v>0</v>
      </c>
      <c r="H398" s="0" t="n">
        <f aca="false">IF(OR(H$3="",Consolidado!$D398=""),0,IF(ISNUMBER(SEARCH(H$3,Consolidado!$D398)),IF(COUNTIFS(Consolidado!$AC$5:AC398,Consolidado!$AC398,Consolidado!$D$5:D398,"*"&amp;H$3&amp;"*")=1,1,0),0))</f>
        <v>0</v>
      </c>
      <c r="I398" s="0" t="n">
        <f aca="false">IF(OR(I$3="",Consolidado!$D398=""),0,IF(ISNUMBER(SEARCH(I$3,Consolidado!$D398)),IF(COUNTIFS(Consolidado!$AC$5:AC398,Consolidado!$AC398,Consolidado!$D$5:D398,"*"&amp;I$3&amp;"*")=1,1,0),0))</f>
        <v>0</v>
      </c>
      <c r="J398" s="0" t="n">
        <f aca="false">IF(OR(J$3="",Consolidado!$D398=""),0,IF(ISNUMBER(SEARCH(J$3,Consolidado!$D398)),IF(COUNTIFS(Consolidado!$AC$5:AC398,Consolidado!$AC398,Consolidado!$D$5:D398,"*"&amp;J$3&amp;"*")=1,1,0),0))</f>
        <v>0</v>
      </c>
      <c r="K398" s="0" t="n">
        <f aca="false">IF(OR(K$3="",Consolidado!$D398=""),0,IF(ISNUMBER(SEARCH(K$3,Consolidado!$D398)),IF(COUNTIFS(Consolidado!$AC$5:AC398,Consolidado!$AC398,Consolidado!$D$5:D398,"*"&amp;K$3&amp;"*")=1,1,0),0))</f>
        <v>0</v>
      </c>
      <c r="L398" s="0" t="n">
        <f aca="false">IF(OR(L$3="",Consolidado!$D398=""),0,IF(ISNUMBER(SEARCH(L$3,Consolidado!$D398)),IF(COUNTIFS(Consolidado!$AC$5:AC398,Consolidado!$AC398,Consolidado!$D$5:D398,"*"&amp;L$3&amp;"*")=1,1,0),0))</f>
        <v>0</v>
      </c>
      <c r="M398" s="0" t="n">
        <f aca="false">IF(OR(M$3="",Consolidado!$D398=""),0,IF(ISNUMBER(SEARCH(M$3,Consolidado!$D398)),IF(COUNTIFS(Consolidado!$AC$5:AC398,Consolidado!$AC398,Consolidado!$D$5:D398,"*"&amp;M$3&amp;"*")=1,1,0),0))</f>
        <v>0</v>
      </c>
      <c r="N398" s="0" t="n">
        <f aca="false">IF(OR(N$3="",Consolidado!$D398=""),0,IF(ISNUMBER(SEARCH(N$3,Consolidado!$D398)),IF(COUNTIFS(Consolidado!$AC$5:AC398,Consolidado!$AC398,Consolidado!$D$5:D398,"*"&amp;N$3&amp;"*")=1,1,0),0))</f>
        <v>0</v>
      </c>
      <c r="O398" s="0" t="n">
        <f aca="false">IF(OR(O$3="",Consolidado!$D398=""),0,IF(ISNUMBER(SEARCH(O$3,Consolidado!$D398)),IF(COUNTIFS(Consolidado!$AC$5:AC398,Consolidado!$AC398,Consolidado!$D$5:D398,"*"&amp;O$3&amp;"*")=1,1,0),0))</f>
        <v>0</v>
      </c>
      <c r="P398" s="0" t="n">
        <f aca="false">IF(OR(P$3="",Consolidado!$D398=""),0,IF(ISNUMBER(SEARCH(P$3,Consolidado!$D398)),IF(COUNTIFS(Consolidado!$AC$5:AC398,Consolidado!$AC398,Consolidado!$D$5:D398,"*"&amp;P$3&amp;"*")=1,1,0),0))</f>
        <v>0</v>
      </c>
      <c r="Q398" s="0" t="n">
        <f aca="false">IF(OR(Q$3="",Consolidado!$D398=""),0,IF(ISNUMBER(SEARCH(Q$3,Consolidado!$D398)),IF(COUNTIFS(Consolidado!$AC$5:AC398,Consolidado!$AC398,Consolidado!$D$5:D398,"*"&amp;Q$3&amp;"*")=1,1,0),0))</f>
        <v>0</v>
      </c>
      <c r="R398" s="0" t="n">
        <f aca="false">IF(OR(R$3="",Consolidado!$D398=""),0,IF(ISNUMBER(SEARCH(R$3,Consolidado!$D398)),IF(COUNTIFS(Consolidado!$AC$5:AC398,Consolidado!$AC398,Consolidado!$D$5:D398,"*"&amp;R$3&amp;"*")=1,1,0),0))</f>
        <v>0</v>
      </c>
      <c r="S398" s="0" t="n">
        <f aca="false">IF(OR(S$3="",Consolidado!$D398=""),0,IF(ISNUMBER(SEARCH(S$3,Consolidado!$D398)),IF(COUNTIFS(Consolidado!$AC$5:AC398,Consolidado!$AC398,Consolidado!$D$5:D398,"*"&amp;S$3&amp;"*")=1,1,0),0))</f>
        <v>0</v>
      </c>
      <c r="T398" s="0" t="n">
        <f aca="false">IF(OR(T$3="",Consolidado!$D398=""),0,IF(ISNUMBER(SEARCH(T$3,Consolidado!$D398)),IF(COUNTIFS(Consolidado!$AC$5:AC398,Consolidado!$AC398,Consolidado!$D$5:D398,"*"&amp;T$3&amp;"*")=1,1,0),0))</f>
        <v>0</v>
      </c>
      <c r="U398" s="0" t="n">
        <f aca="false">IF(OR(U$3="",Consolidado!$D398=""),0,IF(ISNUMBER(SEARCH(U$3,Consolidado!$D398)),IF(COUNTIFS(Consolidado!$AC$5:AC398,Consolidado!$AC398,Consolidado!$D$5:D398,"*"&amp;U$3&amp;"*")=1,1,0),0))</f>
        <v>0</v>
      </c>
      <c r="V398" s="0" t="n">
        <f aca="false">IF(OR(V$3="",Consolidado!$D398=""),0,IF(ISNUMBER(SEARCH(V$3,Consolidado!$D398)),IF(COUNTIFS(Consolidado!$AC$5:AC398,Consolidado!$AC398,Consolidado!$D$5:D398,"*"&amp;V$3&amp;"*")=1,1,0),0))</f>
        <v>0</v>
      </c>
      <c r="W398" s="0" t="n">
        <f aca="false">IF(OR(W$3="",Consolidado!$D398=""),0,IF(ISNUMBER(SEARCH(W$3,Consolidado!$D398)),IF(COUNTIFS(Consolidado!$AC$5:AC398,Consolidado!$AC398,Consolidado!$D$5:D398,"*"&amp;W$3&amp;"*")=1,1,0),0))</f>
        <v>0</v>
      </c>
      <c r="X398" s="0" t="n">
        <f aca="false">IF(OR(X$3="",Consolidado!$D398=""),0,IF(ISNUMBER(SEARCH(X$3,Consolidado!$D398)),IF(COUNTIFS(Consolidado!$AC$5:AC398,Consolidado!$AC398,Consolidado!$D$5:D398,"*"&amp;X$3&amp;"*")=1,1,0),0))</f>
        <v>0</v>
      </c>
      <c r="Y398" s="0" t="n">
        <f aca="false">IF(OR(Y$3="",Consolidado!$D398=""),0,IF(ISNUMBER(SEARCH(Y$3,Consolidado!$D398)),IF(COUNTIFS(Consolidado!$AC$5:AC398,Consolidado!$AC398,Consolidado!$D$5:D398,"*"&amp;Y$3&amp;"*")=1,1,0),0))</f>
        <v>0</v>
      </c>
      <c r="Z398" s="0" t="n">
        <f aca="false">IF(OR(Z$3="",Consolidado!$D398=""),0,IF(ISNUMBER(SEARCH(Z$3,Consolidado!$D398)),IF(COUNTIFS(Consolidado!$AC$5:AC398,Consolidado!$AC398,Consolidado!$D$5:D398,"*"&amp;Z$3&amp;"*")=1,1,0),0))</f>
        <v>0</v>
      </c>
      <c r="AA398" s="0" t="n">
        <f aca="false">IF(OR(AA$3="",Consolidado!$D398=""),0,IF(ISNUMBER(SEARCH(AA$3,Consolidado!$D398)),IF(COUNTIFS(Consolidado!$AC$5:AC398,Consolidado!$AC398,Consolidado!$D$5:D398,"*"&amp;AA$3&amp;"*")=1,1,0),0))</f>
        <v>0</v>
      </c>
      <c r="AB398" s="0" t="n">
        <f aca="false">IF(OR(AB$3="",Consolidado!$D398=""),0,IF(ISNUMBER(SEARCH(AB$3,Consolidado!$D398)),IF(COUNTIFS(Consolidado!$AC$5:AC398,Consolidado!$AC398,Consolidado!$D$5:D398,"*"&amp;AB$3&amp;"*")=1,1,0),0))</f>
        <v>0</v>
      </c>
      <c r="AC398" s="0" t="n">
        <f aca="false">IF(OR(AC$3="",Consolidado!$D398=""),0,IF(ISNUMBER(SEARCH(AC$3,Consolidado!$D398)),IF(COUNTIFS(Consolidado!$AC$5:AC398,Consolidado!$AC398,Consolidado!$D$5:D398,"*"&amp;AC$3&amp;"*")=1,1,0),0))</f>
        <v>0</v>
      </c>
      <c r="AD398" s="0" t="n">
        <f aca="false">IF(OR(AD$3="",Consolidado!$D398=""),0,IF(ISNUMBER(SEARCH(AD$3,Consolidado!$D398)),IF(COUNTIFS(Consolidado!$AC$5:AC398,Consolidado!$AC398,Consolidado!$D$5:D398,"*"&amp;AD$3&amp;"*")=1,1,0),0))</f>
        <v>0</v>
      </c>
      <c r="AE398" s="0" t="n">
        <f aca="false">IF(OR(AE$3="",Consolidado!$D398=""),0,IF(ISNUMBER(SEARCH(AE$3,Consolidado!$D398)),IF(COUNTIFS(Consolidado!$AC$5:AC398,Consolidado!$AC398,Consolidado!$D$5:D398,"*"&amp;AE$3&amp;"*")=1,1,0),0))</f>
        <v>0</v>
      </c>
      <c r="AF398" s="0" t="n">
        <f aca="false">IF(OR(AF$3="",Consolidado!$D398=""),0,IF(ISNUMBER(SEARCH(AF$3,Consolidado!$D398)),IF(COUNTIFS(Consolidado!$AC$5:AC398,Consolidado!$AC398,Consolidado!$D$5:D398,"*"&amp;AF$3&amp;"*")=1,1,0),0))</f>
        <v>0</v>
      </c>
      <c r="AG398" s="0" t="n">
        <f aca="false">IF(OR(AG$3="",Consolidado!$D398=""),0,IF(ISNUMBER(SEARCH(AG$3,Consolidado!$D398)),IF(COUNTIFS(Consolidado!$AC$5:AC398,Consolidado!$AC398,Consolidado!$D$5:D398,"*"&amp;AG$3&amp;"*")=1,1,0),0))</f>
        <v>0</v>
      </c>
      <c r="AH398" s="0" t="n">
        <f aca="false">IF(OR(AH$3="",Consolidado!$D398=""),0,IF(ISNUMBER(SEARCH(AH$3,Consolidado!$D398)),IF(COUNTIFS(Consolidado!$AC$5:AC398,Consolidado!$AC398,Consolidado!$D$5:D398,"*"&amp;AH$3&amp;"*")=1,1,0),0))</f>
        <v>0</v>
      </c>
      <c r="AI398" s="0" t="n">
        <f aca="false">IF(OR(AI$3="",Consolidado!$D398=""),0,IF(ISNUMBER(SEARCH(AI$3,Consolidado!$D398)),IF(COUNTIFS(Consolidado!$AC$5:AC398,Consolidado!$AC398,Consolidado!$D$5:D398,"*"&amp;AI$3&amp;"*")=1,1,0),0))</f>
        <v>0</v>
      </c>
      <c r="AJ398" s="0" t="n">
        <f aca="false">IF(OR(AJ$3="",Consolidado!$D398=""),0,IF(ISNUMBER(SEARCH(AJ$3,Consolidado!$D398)),IF(COUNTIFS(Consolidado!$AC$5:AC398,Consolidado!$AC398,Consolidado!$D$5:D398,"*"&amp;AJ$3&amp;"*")=1,1,0),0))</f>
        <v>0</v>
      </c>
      <c r="AK398" s="0" t="n">
        <f aca="false">IF(OR(AK$3="",Consolidado!$D398=""),0,IF(ISNUMBER(SEARCH(AK$3,Consolidado!$D398)),IF(COUNTIFS(Consolidado!$AC$5:AC398,Consolidado!$AC398,Consolidado!$D$5:D398,"*"&amp;AK$3&amp;"*")=1,1,0),0))</f>
        <v>0</v>
      </c>
      <c r="AL398" s="0" t="n">
        <f aca="false">IF(OR(AL$3="",Consolidado!$D398=""),0,IF(ISNUMBER(SEARCH(AL$3,Consolidado!$D398)),IF(COUNTIFS(Consolidado!$AC$5:AC398,Consolidado!$AC398,Consolidado!$D$5:D398,"*"&amp;AL$3&amp;"*")=1,1,0),0))</f>
        <v>0</v>
      </c>
      <c r="AM398" s="0" t="n">
        <f aca="false">IF(OR(AM$3="",Consolidado!$D398=""),0,IF(ISNUMBER(SEARCH(AM$3,Consolidado!$D398)),IF(COUNTIFS(Consolidado!$AC$5:AC398,Consolidado!$AC398,Consolidado!$D$5:D398,"*"&amp;AM$3&amp;"*")=1,1,0),0))</f>
        <v>0</v>
      </c>
      <c r="AN398" s="0" t="n">
        <f aca="false">IF(OR(AN$3="",Consolidado!$D398=""),0,IF(ISNUMBER(SEARCH(AN$3,Consolidado!$D398)),IF(COUNTIFS(Consolidado!$AC$5:AC398,Consolidado!$AC398,Consolidado!$D$5:D398,"*"&amp;AN$3&amp;"*")=1,1,0),0))</f>
        <v>0</v>
      </c>
      <c r="AO398" s="0" t="n">
        <f aca="false">IF(OR(AO$3="",Consolidado!$D398=""),0,IF(ISNUMBER(SEARCH(AO$3,Consolidado!$D398)),IF(COUNTIFS(Consolidado!$AC$5:AC398,Consolidado!$AC398,Consolidado!$D$5:D398,"*"&amp;AO$3&amp;"*")=1,1,0),0))</f>
        <v>0</v>
      </c>
    </row>
    <row r="399" customFormat="false" ht="15" hidden="false" customHeight="false" outlineLevel="0" collapsed="false">
      <c r="B399" s="0" t="n">
        <f aca="false">IF(OR(B$3="",Consolidado!$D399=""),0,IF(ISNUMBER(SEARCH(B$3,Consolidado!$D399)),IF(COUNTIFS(Consolidado!$AC$5:AC399,Consolidado!$AC399,Consolidado!$D$5:D399,"*"&amp;B$3&amp;"*")=1,1,0),0))</f>
        <v>0</v>
      </c>
      <c r="C399" s="0" t="n">
        <f aca="false">IF(OR(C$3="",Consolidado!$D399=""),0,IF(ISNUMBER(SEARCH(C$3,Consolidado!$D399)),IF(COUNTIFS(Consolidado!$AC$5:AC399,Consolidado!$AC399,Consolidado!$D$5:D399,"*"&amp;C$3&amp;"*")=1,1,0),0))</f>
        <v>0</v>
      </c>
      <c r="D399" s="0" t="n">
        <f aca="false">IF(OR(D$3="",Consolidado!$D399=""),0,IF(ISNUMBER(SEARCH(D$3,Consolidado!$D399)),IF(COUNTIFS(Consolidado!$AC$5:AC399,Consolidado!$AC399,Consolidado!$D$5:D399,"*"&amp;D$3&amp;"*")=1,1,0),0))</f>
        <v>0</v>
      </c>
      <c r="E399" s="0" t="n">
        <f aca="false">IF(OR(E$3="",Consolidado!$D399=""),0,IF(ISNUMBER(SEARCH(E$3,Consolidado!$D399)),IF(COUNTIFS(Consolidado!$AC$5:AC399,Consolidado!$AC399,Consolidado!$D$5:D399,"*"&amp;E$3&amp;"*")=1,1,0),0))</f>
        <v>0</v>
      </c>
      <c r="F399" s="0" t="n">
        <f aca="false">IF(OR(F$3="",Consolidado!$D399=""),0,IF(ISNUMBER(SEARCH(F$3,Consolidado!$D399)),IF(COUNTIFS(Consolidado!$AC$5:AC399,Consolidado!$AC399,Consolidado!$D$5:D399,"*"&amp;F$3&amp;"*")=1,1,0),0))</f>
        <v>0</v>
      </c>
      <c r="G399" s="0" t="n">
        <f aca="false">IF(OR(G$3="",Consolidado!$D399=""),0,IF(ISNUMBER(SEARCH(G$3,Consolidado!$D399)),IF(COUNTIFS(Consolidado!$AC$5:AC399,Consolidado!$AC399,Consolidado!$D$5:D399,"*"&amp;G$3&amp;"*")=1,1,0),0))</f>
        <v>0</v>
      </c>
      <c r="H399" s="0" t="n">
        <f aca="false">IF(OR(H$3="",Consolidado!$D399=""),0,IF(ISNUMBER(SEARCH(H$3,Consolidado!$D399)),IF(COUNTIFS(Consolidado!$AC$5:AC399,Consolidado!$AC399,Consolidado!$D$5:D399,"*"&amp;H$3&amp;"*")=1,1,0),0))</f>
        <v>0</v>
      </c>
      <c r="I399" s="0" t="n">
        <f aca="false">IF(OR(I$3="",Consolidado!$D399=""),0,IF(ISNUMBER(SEARCH(I$3,Consolidado!$D399)),IF(COUNTIFS(Consolidado!$AC$5:AC399,Consolidado!$AC399,Consolidado!$D$5:D399,"*"&amp;I$3&amp;"*")=1,1,0),0))</f>
        <v>0</v>
      </c>
      <c r="J399" s="0" t="n">
        <f aca="false">IF(OR(J$3="",Consolidado!$D399=""),0,IF(ISNUMBER(SEARCH(J$3,Consolidado!$D399)),IF(COUNTIFS(Consolidado!$AC$5:AC399,Consolidado!$AC399,Consolidado!$D$5:D399,"*"&amp;J$3&amp;"*")=1,1,0),0))</f>
        <v>0</v>
      </c>
      <c r="K399" s="0" t="n">
        <f aca="false">IF(OR(K$3="",Consolidado!$D399=""),0,IF(ISNUMBER(SEARCH(K$3,Consolidado!$D399)),IF(COUNTIFS(Consolidado!$AC$5:AC399,Consolidado!$AC399,Consolidado!$D$5:D399,"*"&amp;K$3&amp;"*")=1,1,0),0))</f>
        <v>0</v>
      </c>
      <c r="L399" s="0" t="n">
        <f aca="false">IF(OR(L$3="",Consolidado!$D399=""),0,IF(ISNUMBER(SEARCH(L$3,Consolidado!$D399)),IF(COUNTIFS(Consolidado!$AC$5:AC399,Consolidado!$AC399,Consolidado!$D$5:D399,"*"&amp;L$3&amp;"*")=1,1,0),0))</f>
        <v>0</v>
      </c>
      <c r="M399" s="0" t="n">
        <f aca="false">IF(OR(M$3="",Consolidado!$D399=""),0,IF(ISNUMBER(SEARCH(M$3,Consolidado!$D399)),IF(COUNTIFS(Consolidado!$AC$5:AC399,Consolidado!$AC399,Consolidado!$D$5:D399,"*"&amp;M$3&amp;"*")=1,1,0),0))</f>
        <v>0</v>
      </c>
      <c r="N399" s="0" t="n">
        <f aca="false">IF(OR(N$3="",Consolidado!$D399=""),0,IF(ISNUMBER(SEARCH(N$3,Consolidado!$D399)),IF(COUNTIFS(Consolidado!$AC$5:AC399,Consolidado!$AC399,Consolidado!$D$5:D399,"*"&amp;N$3&amp;"*")=1,1,0),0))</f>
        <v>0</v>
      </c>
      <c r="O399" s="0" t="n">
        <f aca="false">IF(OR(O$3="",Consolidado!$D399=""),0,IF(ISNUMBER(SEARCH(O$3,Consolidado!$D399)),IF(COUNTIFS(Consolidado!$AC$5:AC399,Consolidado!$AC399,Consolidado!$D$5:D399,"*"&amp;O$3&amp;"*")=1,1,0),0))</f>
        <v>0</v>
      </c>
      <c r="P399" s="0" t="n">
        <f aca="false">IF(OR(P$3="",Consolidado!$D399=""),0,IF(ISNUMBER(SEARCH(P$3,Consolidado!$D399)),IF(COUNTIFS(Consolidado!$AC$5:AC399,Consolidado!$AC399,Consolidado!$D$5:D399,"*"&amp;P$3&amp;"*")=1,1,0),0))</f>
        <v>0</v>
      </c>
      <c r="Q399" s="0" t="n">
        <f aca="false">IF(OR(Q$3="",Consolidado!$D399=""),0,IF(ISNUMBER(SEARCH(Q$3,Consolidado!$D399)),IF(COUNTIFS(Consolidado!$AC$5:AC399,Consolidado!$AC399,Consolidado!$D$5:D399,"*"&amp;Q$3&amp;"*")=1,1,0),0))</f>
        <v>0</v>
      </c>
      <c r="R399" s="0" t="n">
        <f aca="false">IF(OR(R$3="",Consolidado!$D399=""),0,IF(ISNUMBER(SEARCH(R$3,Consolidado!$D399)),IF(COUNTIFS(Consolidado!$AC$5:AC399,Consolidado!$AC399,Consolidado!$D$5:D399,"*"&amp;R$3&amp;"*")=1,1,0),0))</f>
        <v>0</v>
      </c>
      <c r="S399" s="0" t="n">
        <f aca="false">IF(OR(S$3="",Consolidado!$D399=""),0,IF(ISNUMBER(SEARCH(S$3,Consolidado!$D399)),IF(COUNTIFS(Consolidado!$AC$5:AC399,Consolidado!$AC399,Consolidado!$D$5:D399,"*"&amp;S$3&amp;"*")=1,1,0),0))</f>
        <v>0</v>
      </c>
      <c r="T399" s="0" t="n">
        <f aca="false">IF(OR(T$3="",Consolidado!$D399=""),0,IF(ISNUMBER(SEARCH(T$3,Consolidado!$D399)),IF(COUNTIFS(Consolidado!$AC$5:AC399,Consolidado!$AC399,Consolidado!$D$5:D399,"*"&amp;T$3&amp;"*")=1,1,0),0))</f>
        <v>0</v>
      </c>
      <c r="U399" s="0" t="n">
        <f aca="false">IF(OR(U$3="",Consolidado!$D399=""),0,IF(ISNUMBER(SEARCH(U$3,Consolidado!$D399)),IF(COUNTIFS(Consolidado!$AC$5:AC399,Consolidado!$AC399,Consolidado!$D$5:D399,"*"&amp;U$3&amp;"*")=1,1,0),0))</f>
        <v>0</v>
      </c>
      <c r="V399" s="0" t="n">
        <f aca="false">IF(OR(V$3="",Consolidado!$D399=""),0,IF(ISNUMBER(SEARCH(V$3,Consolidado!$D399)),IF(COUNTIFS(Consolidado!$AC$5:AC399,Consolidado!$AC399,Consolidado!$D$5:D399,"*"&amp;V$3&amp;"*")=1,1,0),0))</f>
        <v>0</v>
      </c>
      <c r="W399" s="0" t="n">
        <f aca="false">IF(OR(W$3="",Consolidado!$D399=""),0,IF(ISNUMBER(SEARCH(W$3,Consolidado!$D399)),IF(COUNTIFS(Consolidado!$AC$5:AC399,Consolidado!$AC399,Consolidado!$D$5:D399,"*"&amp;W$3&amp;"*")=1,1,0),0))</f>
        <v>0</v>
      </c>
      <c r="X399" s="0" t="n">
        <f aca="false">IF(OR(X$3="",Consolidado!$D399=""),0,IF(ISNUMBER(SEARCH(X$3,Consolidado!$D399)),IF(COUNTIFS(Consolidado!$AC$5:AC399,Consolidado!$AC399,Consolidado!$D$5:D399,"*"&amp;X$3&amp;"*")=1,1,0),0))</f>
        <v>0</v>
      </c>
      <c r="Y399" s="0" t="n">
        <f aca="false">IF(OR(Y$3="",Consolidado!$D399=""),0,IF(ISNUMBER(SEARCH(Y$3,Consolidado!$D399)),IF(COUNTIFS(Consolidado!$AC$5:AC399,Consolidado!$AC399,Consolidado!$D$5:D399,"*"&amp;Y$3&amp;"*")=1,1,0),0))</f>
        <v>0</v>
      </c>
      <c r="Z399" s="0" t="n">
        <f aca="false">IF(OR(Z$3="",Consolidado!$D399=""),0,IF(ISNUMBER(SEARCH(Z$3,Consolidado!$D399)),IF(COUNTIFS(Consolidado!$AC$5:AC399,Consolidado!$AC399,Consolidado!$D$5:D399,"*"&amp;Z$3&amp;"*")=1,1,0),0))</f>
        <v>0</v>
      </c>
      <c r="AA399" s="0" t="n">
        <f aca="false">IF(OR(AA$3="",Consolidado!$D399=""),0,IF(ISNUMBER(SEARCH(AA$3,Consolidado!$D399)),IF(COUNTIFS(Consolidado!$AC$5:AC399,Consolidado!$AC399,Consolidado!$D$5:D399,"*"&amp;AA$3&amp;"*")=1,1,0),0))</f>
        <v>0</v>
      </c>
      <c r="AB399" s="0" t="n">
        <f aca="false">IF(OR(AB$3="",Consolidado!$D399=""),0,IF(ISNUMBER(SEARCH(AB$3,Consolidado!$D399)),IF(COUNTIFS(Consolidado!$AC$5:AC399,Consolidado!$AC399,Consolidado!$D$5:D399,"*"&amp;AB$3&amp;"*")=1,1,0),0))</f>
        <v>0</v>
      </c>
      <c r="AC399" s="0" t="n">
        <f aca="false">IF(OR(AC$3="",Consolidado!$D399=""),0,IF(ISNUMBER(SEARCH(AC$3,Consolidado!$D399)),IF(COUNTIFS(Consolidado!$AC$5:AC399,Consolidado!$AC399,Consolidado!$D$5:D399,"*"&amp;AC$3&amp;"*")=1,1,0),0))</f>
        <v>0</v>
      </c>
      <c r="AD399" s="0" t="n">
        <f aca="false">IF(OR(AD$3="",Consolidado!$D399=""),0,IF(ISNUMBER(SEARCH(AD$3,Consolidado!$D399)),IF(COUNTIFS(Consolidado!$AC$5:AC399,Consolidado!$AC399,Consolidado!$D$5:D399,"*"&amp;AD$3&amp;"*")=1,1,0),0))</f>
        <v>0</v>
      </c>
      <c r="AE399" s="0" t="n">
        <f aca="false">IF(OR(AE$3="",Consolidado!$D399=""),0,IF(ISNUMBER(SEARCH(AE$3,Consolidado!$D399)),IF(COUNTIFS(Consolidado!$AC$5:AC399,Consolidado!$AC399,Consolidado!$D$5:D399,"*"&amp;AE$3&amp;"*")=1,1,0),0))</f>
        <v>0</v>
      </c>
      <c r="AF399" s="0" t="n">
        <f aca="false">IF(OR(AF$3="",Consolidado!$D399=""),0,IF(ISNUMBER(SEARCH(AF$3,Consolidado!$D399)),IF(COUNTIFS(Consolidado!$AC$5:AC399,Consolidado!$AC399,Consolidado!$D$5:D399,"*"&amp;AF$3&amp;"*")=1,1,0),0))</f>
        <v>0</v>
      </c>
      <c r="AG399" s="0" t="n">
        <f aca="false">IF(OR(AG$3="",Consolidado!$D399=""),0,IF(ISNUMBER(SEARCH(AG$3,Consolidado!$D399)),IF(COUNTIFS(Consolidado!$AC$5:AC399,Consolidado!$AC399,Consolidado!$D$5:D399,"*"&amp;AG$3&amp;"*")=1,1,0),0))</f>
        <v>0</v>
      </c>
      <c r="AH399" s="0" t="n">
        <f aca="false">IF(OR(AH$3="",Consolidado!$D399=""),0,IF(ISNUMBER(SEARCH(AH$3,Consolidado!$D399)),IF(COUNTIFS(Consolidado!$AC$5:AC399,Consolidado!$AC399,Consolidado!$D$5:D399,"*"&amp;AH$3&amp;"*")=1,1,0),0))</f>
        <v>0</v>
      </c>
      <c r="AI399" s="0" t="n">
        <f aca="false">IF(OR(AI$3="",Consolidado!$D399=""),0,IF(ISNUMBER(SEARCH(AI$3,Consolidado!$D399)),IF(COUNTIFS(Consolidado!$AC$5:AC399,Consolidado!$AC399,Consolidado!$D$5:D399,"*"&amp;AI$3&amp;"*")=1,1,0),0))</f>
        <v>0</v>
      </c>
      <c r="AJ399" s="0" t="n">
        <f aca="false">IF(OR(AJ$3="",Consolidado!$D399=""),0,IF(ISNUMBER(SEARCH(AJ$3,Consolidado!$D399)),IF(COUNTIFS(Consolidado!$AC$5:AC399,Consolidado!$AC399,Consolidado!$D$5:D399,"*"&amp;AJ$3&amp;"*")=1,1,0),0))</f>
        <v>0</v>
      </c>
      <c r="AK399" s="0" t="n">
        <f aca="false">IF(OR(AK$3="",Consolidado!$D399=""),0,IF(ISNUMBER(SEARCH(AK$3,Consolidado!$D399)),IF(COUNTIFS(Consolidado!$AC$5:AC399,Consolidado!$AC399,Consolidado!$D$5:D399,"*"&amp;AK$3&amp;"*")=1,1,0),0))</f>
        <v>0</v>
      </c>
      <c r="AL399" s="0" t="n">
        <f aca="false">IF(OR(AL$3="",Consolidado!$D399=""),0,IF(ISNUMBER(SEARCH(AL$3,Consolidado!$D399)),IF(COUNTIFS(Consolidado!$AC$5:AC399,Consolidado!$AC399,Consolidado!$D$5:D399,"*"&amp;AL$3&amp;"*")=1,1,0),0))</f>
        <v>0</v>
      </c>
      <c r="AM399" s="0" t="n">
        <f aca="false">IF(OR(AM$3="",Consolidado!$D399=""),0,IF(ISNUMBER(SEARCH(AM$3,Consolidado!$D399)),IF(COUNTIFS(Consolidado!$AC$5:AC399,Consolidado!$AC399,Consolidado!$D$5:D399,"*"&amp;AM$3&amp;"*")=1,1,0),0))</f>
        <v>0</v>
      </c>
      <c r="AN399" s="0" t="n">
        <f aca="false">IF(OR(AN$3="",Consolidado!$D399=""),0,IF(ISNUMBER(SEARCH(AN$3,Consolidado!$D399)),IF(COUNTIFS(Consolidado!$AC$5:AC399,Consolidado!$AC399,Consolidado!$D$5:D399,"*"&amp;AN$3&amp;"*")=1,1,0),0))</f>
        <v>0</v>
      </c>
      <c r="AO399" s="0" t="n">
        <f aca="false">IF(OR(AO$3="",Consolidado!$D399=""),0,IF(ISNUMBER(SEARCH(AO$3,Consolidado!$D399)),IF(COUNTIFS(Consolidado!$AC$5:AC399,Consolidado!$AC399,Consolidado!$D$5:D399,"*"&amp;AO$3&amp;"*")=1,1,0),0))</f>
        <v>0</v>
      </c>
    </row>
    <row r="400" customFormat="false" ht="15" hidden="false" customHeight="false" outlineLevel="0" collapsed="false">
      <c r="B400" s="0" t="n">
        <f aca="false">IF(OR(B$3="",Consolidado!$D400=""),0,IF(ISNUMBER(SEARCH(B$3,Consolidado!$D400)),IF(COUNTIFS(Consolidado!$AC$5:AC400,Consolidado!$AC400,Consolidado!$D$5:D400,"*"&amp;B$3&amp;"*")=1,1,0),0))</f>
        <v>0</v>
      </c>
      <c r="C400" s="0" t="n">
        <f aca="false">IF(OR(C$3="",Consolidado!$D400=""),0,IF(ISNUMBER(SEARCH(C$3,Consolidado!$D400)),IF(COUNTIFS(Consolidado!$AC$5:AC400,Consolidado!$AC400,Consolidado!$D$5:D400,"*"&amp;C$3&amp;"*")=1,1,0),0))</f>
        <v>0</v>
      </c>
      <c r="D400" s="0" t="n">
        <f aca="false">IF(OR(D$3="",Consolidado!$D400=""),0,IF(ISNUMBER(SEARCH(D$3,Consolidado!$D400)),IF(COUNTIFS(Consolidado!$AC$5:AC400,Consolidado!$AC400,Consolidado!$D$5:D400,"*"&amp;D$3&amp;"*")=1,1,0),0))</f>
        <v>0</v>
      </c>
      <c r="E400" s="0" t="n">
        <f aca="false">IF(OR(E$3="",Consolidado!$D400=""),0,IF(ISNUMBER(SEARCH(E$3,Consolidado!$D400)),IF(COUNTIFS(Consolidado!$AC$5:AC400,Consolidado!$AC400,Consolidado!$D$5:D400,"*"&amp;E$3&amp;"*")=1,1,0),0))</f>
        <v>0</v>
      </c>
      <c r="F400" s="0" t="n">
        <f aca="false">IF(OR(F$3="",Consolidado!$D400=""),0,IF(ISNUMBER(SEARCH(F$3,Consolidado!$D400)),IF(COUNTIFS(Consolidado!$AC$5:AC400,Consolidado!$AC400,Consolidado!$D$5:D400,"*"&amp;F$3&amp;"*")=1,1,0),0))</f>
        <v>0</v>
      </c>
      <c r="G400" s="0" t="n">
        <f aca="false">IF(OR(G$3="",Consolidado!$D400=""),0,IF(ISNUMBER(SEARCH(G$3,Consolidado!$D400)),IF(COUNTIFS(Consolidado!$AC$5:AC400,Consolidado!$AC400,Consolidado!$D$5:D400,"*"&amp;G$3&amp;"*")=1,1,0),0))</f>
        <v>0</v>
      </c>
      <c r="H400" s="0" t="n">
        <f aca="false">IF(OR(H$3="",Consolidado!$D400=""),0,IF(ISNUMBER(SEARCH(H$3,Consolidado!$D400)),IF(COUNTIFS(Consolidado!$AC$5:AC400,Consolidado!$AC400,Consolidado!$D$5:D400,"*"&amp;H$3&amp;"*")=1,1,0),0))</f>
        <v>0</v>
      </c>
      <c r="I400" s="0" t="n">
        <f aca="false">IF(OR(I$3="",Consolidado!$D400=""),0,IF(ISNUMBER(SEARCH(I$3,Consolidado!$D400)),IF(COUNTIFS(Consolidado!$AC$5:AC400,Consolidado!$AC400,Consolidado!$D$5:D400,"*"&amp;I$3&amp;"*")=1,1,0),0))</f>
        <v>0</v>
      </c>
      <c r="J400" s="0" t="n">
        <f aca="false">IF(OR(J$3="",Consolidado!$D400=""),0,IF(ISNUMBER(SEARCH(J$3,Consolidado!$D400)),IF(COUNTIFS(Consolidado!$AC$5:AC400,Consolidado!$AC400,Consolidado!$D$5:D400,"*"&amp;J$3&amp;"*")=1,1,0),0))</f>
        <v>0</v>
      </c>
      <c r="K400" s="0" t="n">
        <f aca="false">IF(OR(K$3="",Consolidado!$D400=""),0,IF(ISNUMBER(SEARCH(K$3,Consolidado!$D400)),IF(COUNTIFS(Consolidado!$AC$5:AC400,Consolidado!$AC400,Consolidado!$D$5:D400,"*"&amp;K$3&amp;"*")=1,1,0),0))</f>
        <v>0</v>
      </c>
      <c r="L400" s="0" t="n">
        <f aca="false">IF(OR(L$3="",Consolidado!$D400=""),0,IF(ISNUMBER(SEARCH(L$3,Consolidado!$D400)),IF(COUNTIFS(Consolidado!$AC$5:AC400,Consolidado!$AC400,Consolidado!$D$5:D400,"*"&amp;L$3&amp;"*")=1,1,0),0))</f>
        <v>0</v>
      </c>
      <c r="M400" s="0" t="n">
        <f aca="false">IF(OR(M$3="",Consolidado!$D400=""),0,IF(ISNUMBER(SEARCH(M$3,Consolidado!$D400)),IF(COUNTIFS(Consolidado!$AC$5:AC400,Consolidado!$AC400,Consolidado!$D$5:D400,"*"&amp;M$3&amp;"*")=1,1,0),0))</f>
        <v>0</v>
      </c>
      <c r="N400" s="0" t="n">
        <f aca="false">IF(OR(N$3="",Consolidado!$D400=""),0,IF(ISNUMBER(SEARCH(N$3,Consolidado!$D400)),IF(COUNTIFS(Consolidado!$AC$5:AC400,Consolidado!$AC400,Consolidado!$D$5:D400,"*"&amp;N$3&amp;"*")=1,1,0),0))</f>
        <v>0</v>
      </c>
      <c r="O400" s="0" t="n">
        <f aca="false">IF(OR(O$3="",Consolidado!$D400=""),0,IF(ISNUMBER(SEARCH(O$3,Consolidado!$D400)),IF(COUNTIFS(Consolidado!$AC$5:AC400,Consolidado!$AC400,Consolidado!$D$5:D400,"*"&amp;O$3&amp;"*")=1,1,0),0))</f>
        <v>0</v>
      </c>
      <c r="P400" s="0" t="n">
        <f aca="false">IF(OR(P$3="",Consolidado!$D400=""),0,IF(ISNUMBER(SEARCH(P$3,Consolidado!$D400)),IF(COUNTIFS(Consolidado!$AC$5:AC400,Consolidado!$AC400,Consolidado!$D$5:D400,"*"&amp;P$3&amp;"*")=1,1,0),0))</f>
        <v>0</v>
      </c>
      <c r="Q400" s="0" t="n">
        <f aca="false">IF(OR(Q$3="",Consolidado!$D400=""),0,IF(ISNUMBER(SEARCH(Q$3,Consolidado!$D400)),IF(COUNTIFS(Consolidado!$AC$5:AC400,Consolidado!$AC400,Consolidado!$D$5:D400,"*"&amp;Q$3&amp;"*")=1,1,0),0))</f>
        <v>0</v>
      </c>
      <c r="R400" s="0" t="n">
        <f aca="false">IF(OR(R$3="",Consolidado!$D400=""),0,IF(ISNUMBER(SEARCH(R$3,Consolidado!$D400)),IF(COUNTIFS(Consolidado!$AC$5:AC400,Consolidado!$AC400,Consolidado!$D$5:D400,"*"&amp;R$3&amp;"*")=1,1,0),0))</f>
        <v>0</v>
      </c>
      <c r="S400" s="0" t="n">
        <f aca="false">IF(OR(S$3="",Consolidado!$D400=""),0,IF(ISNUMBER(SEARCH(S$3,Consolidado!$D400)),IF(COUNTIFS(Consolidado!$AC$5:AC400,Consolidado!$AC400,Consolidado!$D$5:D400,"*"&amp;S$3&amp;"*")=1,1,0),0))</f>
        <v>0</v>
      </c>
      <c r="T400" s="0" t="n">
        <f aca="false">IF(OR(T$3="",Consolidado!$D400=""),0,IF(ISNUMBER(SEARCH(T$3,Consolidado!$D400)),IF(COUNTIFS(Consolidado!$AC$5:AC400,Consolidado!$AC400,Consolidado!$D$5:D400,"*"&amp;T$3&amp;"*")=1,1,0),0))</f>
        <v>0</v>
      </c>
      <c r="U400" s="0" t="n">
        <f aca="false">IF(OR(U$3="",Consolidado!$D400=""),0,IF(ISNUMBER(SEARCH(U$3,Consolidado!$D400)),IF(COUNTIFS(Consolidado!$AC$5:AC400,Consolidado!$AC400,Consolidado!$D$5:D400,"*"&amp;U$3&amp;"*")=1,1,0),0))</f>
        <v>0</v>
      </c>
      <c r="V400" s="0" t="n">
        <f aca="false">IF(OR(V$3="",Consolidado!$D400=""),0,IF(ISNUMBER(SEARCH(V$3,Consolidado!$D400)),IF(COUNTIFS(Consolidado!$AC$5:AC400,Consolidado!$AC400,Consolidado!$D$5:D400,"*"&amp;V$3&amp;"*")=1,1,0),0))</f>
        <v>0</v>
      </c>
      <c r="W400" s="0" t="n">
        <f aca="false">IF(OR(W$3="",Consolidado!$D400=""),0,IF(ISNUMBER(SEARCH(W$3,Consolidado!$D400)),IF(COUNTIFS(Consolidado!$AC$5:AC400,Consolidado!$AC400,Consolidado!$D$5:D400,"*"&amp;W$3&amp;"*")=1,1,0),0))</f>
        <v>0</v>
      </c>
      <c r="X400" s="0" t="n">
        <f aca="false">IF(OR(X$3="",Consolidado!$D400=""),0,IF(ISNUMBER(SEARCH(X$3,Consolidado!$D400)),IF(COUNTIFS(Consolidado!$AC$5:AC400,Consolidado!$AC400,Consolidado!$D$5:D400,"*"&amp;X$3&amp;"*")=1,1,0),0))</f>
        <v>0</v>
      </c>
      <c r="Y400" s="0" t="n">
        <f aca="false">IF(OR(Y$3="",Consolidado!$D400=""),0,IF(ISNUMBER(SEARCH(Y$3,Consolidado!$D400)),IF(COUNTIFS(Consolidado!$AC$5:AC400,Consolidado!$AC400,Consolidado!$D$5:D400,"*"&amp;Y$3&amp;"*")=1,1,0),0))</f>
        <v>0</v>
      </c>
      <c r="Z400" s="0" t="n">
        <f aca="false">IF(OR(Z$3="",Consolidado!$D400=""),0,IF(ISNUMBER(SEARCH(Z$3,Consolidado!$D400)),IF(COUNTIFS(Consolidado!$AC$5:AC400,Consolidado!$AC400,Consolidado!$D$5:D400,"*"&amp;Z$3&amp;"*")=1,1,0),0))</f>
        <v>0</v>
      </c>
      <c r="AA400" s="0" t="n">
        <f aca="false">IF(OR(AA$3="",Consolidado!$D400=""),0,IF(ISNUMBER(SEARCH(AA$3,Consolidado!$D400)),IF(COUNTIFS(Consolidado!$AC$5:AC400,Consolidado!$AC400,Consolidado!$D$5:D400,"*"&amp;AA$3&amp;"*")=1,1,0),0))</f>
        <v>0</v>
      </c>
      <c r="AB400" s="0" t="n">
        <f aca="false">IF(OR(AB$3="",Consolidado!$D400=""),0,IF(ISNUMBER(SEARCH(AB$3,Consolidado!$D400)),IF(COUNTIFS(Consolidado!$AC$5:AC400,Consolidado!$AC400,Consolidado!$D$5:D400,"*"&amp;AB$3&amp;"*")=1,1,0),0))</f>
        <v>0</v>
      </c>
      <c r="AC400" s="0" t="n">
        <f aca="false">IF(OR(AC$3="",Consolidado!$D400=""),0,IF(ISNUMBER(SEARCH(AC$3,Consolidado!$D400)),IF(COUNTIFS(Consolidado!$AC$5:AC400,Consolidado!$AC400,Consolidado!$D$5:D400,"*"&amp;AC$3&amp;"*")=1,1,0),0))</f>
        <v>0</v>
      </c>
      <c r="AD400" s="0" t="n">
        <f aca="false">IF(OR(AD$3="",Consolidado!$D400=""),0,IF(ISNUMBER(SEARCH(AD$3,Consolidado!$D400)),IF(COUNTIFS(Consolidado!$AC$5:AC400,Consolidado!$AC400,Consolidado!$D$5:D400,"*"&amp;AD$3&amp;"*")=1,1,0),0))</f>
        <v>0</v>
      </c>
      <c r="AE400" s="0" t="n">
        <f aca="false">IF(OR(AE$3="",Consolidado!$D400=""),0,IF(ISNUMBER(SEARCH(AE$3,Consolidado!$D400)),IF(COUNTIFS(Consolidado!$AC$5:AC400,Consolidado!$AC400,Consolidado!$D$5:D400,"*"&amp;AE$3&amp;"*")=1,1,0),0))</f>
        <v>0</v>
      </c>
      <c r="AF400" s="0" t="n">
        <f aca="false">IF(OR(AF$3="",Consolidado!$D400=""),0,IF(ISNUMBER(SEARCH(AF$3,Consolidado!$D400)),IF(COUNTIFS(Consolidado!$AC$5:AC400,Consolidado!$AC400,Consolidado!$D$5:D400,"*"&amp;AF$3&amp;"*")=1,1,0),0))</f>
        <v>0</v>
      </c>
      <c r="AG400" s="0" t="n">
        <f aca="false">IF(OR(AG$3="",Consolidado!$D400=""),0,IF(ISNUMBER(SEARCH(AG$3,Consolidado!$D400)),IF(COUNTIFS(Consolidado!$AC$5:AC400,Consolidado!$AC400,Consolidado!$D$5:D400,"*"&amp;AG$3&amp;"*")=1,1,0),0))</f>
        <v>0</v>
      </c>
      <c r="AH400" s="0" t="n">
        <f aca="false">IF(OR(AH$3="",Consolidado!$D400=""),0,IF(ISNUMBER(SEARCH(AH$3,Consolidado!$D400)),IF(COUNTIFS(Consolidado!$AC$5:AC400,Consolidado!$AC400,Consolidado!$D$5:D400,"*"&amp;AH$3&amp;"*")=1,1,0),0))</f>
        <v>0</v>
      </c>
      <c r="AI400" s="0" t="n">
        <f aca="false">IF(OR(AI$3="",Consolidado!$D400=""),0,IF(ISNUMBER(SEARCH(AI$3,Consolidado!$D400)),IF(COUNTIFS(Consolidado!$AC$5:AC400,Consolidado!$AC400,Consolidado!$D$5:D400,"*"&amp;AI$3&amp;"*")=1,1,0),0))</f>
        <v>0</v>
      </c>
      <c r="AJ400" s="0" t="n">
        <f aca="false">IF(OR(AJ$3="",Consolidado!$D400=""),0,IF(ISNUMBER(SEARCH(AJ$3,Consolidado!$D400)),IF(COUNTIFS(Consolidado!$AC$5:AC400,Consolidado!$AC400,Consolidado!$D$5:D400,"*"&amp;AJ$3&amp;"*")=1,1,0),0))</f>
        <v>0</v>
      </c>
      <c r="AK400" s="0" t="n">
        <f aca="false">IF(OR(AK$3="",Consolidado!$D400=""),0,IF(ISNUMBER(SEARCH(AK$3,Consolidado!$D400)),IF(COUNTIFS(Consolidado!$AC$5:AC400,Consolidado!$AC400,Consolidado!$D$5:D400,"*"&amp;AK$3&amp;"*")=1,1,0),0))</f>
        <v>0</v>
      </c>
      <c r="AL400" s="0" t="n">
        <f aca="false">IF(OR(AL$3="",Consolidado!$D400=""),0,IF(ISNUMBER(SEARCH(AL$3,Consolidado!$D400)),IF(COUNTIFS(Consolidado!$AC$5:AC400,Consolidado!$AC400,Consolidado!$D$5:D400,"*"&amp;AL$3&amp;"*")=1,1,0),0))</f>
        <v>0</v>
      </c>
      <c r="AM400" s="0" t="n">
        <f aca="false">IF(OR(AM$3="",Consolidado!$D400=""),0,IF(ISNUMBER(SEARCH(AM$3,Consolidado!$D400)),IF(COUNTIFS(Consolidado!$AC$5:AC400,Consolidado!$AC400,Consolidado!$D$5:D400,"*"&amp;AM$3&amp;"*")=1,1,0),0))</f>
        <v>0</v>
      </c>
      <c r="AN400" s="0" t="n">
        <f aca="false">IF(OR(AN$3="",Consolidado!$D400=""),0,IF(ISNUMBER(SEARCH(AN$3,Consolidado!$D400)),IF(COUNTIFS(Consolidado!$AC$5:AC400,Consolidado!$AC400,Consolidado!$D$5:D400,"*"&amp;AN$3&amp;"*")=1,1,0),0))</f>
        <v>0</v>
      </c>
      <c r="AO400" s="0" t="n">
        <f aca="false">IF(OR(AO$3="",Consolidado!$D400=""),0,IF(ISNUMBER(SEARCH(AO$3,Consolidado!$D400)),IF(COUNTIFS(Consolidado!$AC$5:AC400,Consolidado!$AC400,Consolidado!$D$5:D400,"*"&amp;AO$3&amp;"*")=1,1,0),0))</f>
        <v>0</v>
      </c>
    </row>
    <row r="401" customFormat="false" ht="15" hidden="false" customHeight="false" outlineLevel="0" collapsed="false">
      <c r="B401" s="0" t="n">
        <f aca="false">IF(OR(B$3="",Consolidado!$D401=""),0,IF(ISNUMBER(SEARCH(B$3,Consolidado!$D401)),IF(COUNTIFS(Consolidado!$AC$5:AC401,Consolidado!$AC401,Consolidado!$D$5:D401,"*"&amp;B$3&amp;"*")=1,1,0),0))</f>
        <v>0</v>
      </c>
      <c r="C401" s="0" t="n">
        <f aca="false">IF(OR(C$3="",Consolidado!$D401=""),0,IF(ISNUMBER(SEARCH(C$3,Consolidado!$D401)),IF(COUNTIFS(Consolidado!$AC$5:AC401,Consolidado!$AC401,Consolidado!$D$5:D401,"*"&amp;C$3&amp;"*")=1,1,0),0))</f>
        <v>0</v>
      </c>
      <c r="D401" s="0" t="n">
        <f aca="false">IF(OR(D$3="",Consolidado!$D401=""),0,IF(ISNUMBER(SEARCH(D$3,Consolidado!$D401)),IF(COUNTIFS(Consolidado!$AC$5:AC401,Consolidado!$AC401,Consolidado!$D$5:D401,"*"&amp;D$3&amp;"*")=1,1,0),0))</f>
        <v>0</v>
      </c>
      <c r="E401" s="0" t="n">
        <f aca="false">IF(OR(E$3="",Consolidado!$D401=""),0,IF(ISNUMBER(SEARCH(E$3,Consolidado!$D401)),IF(COUNTIFS(Consolidado!$AC$5:AC401,Consolidado!$AC401,Consolidado!$D$5:D401,"*"&amp;E$3&amp;"*")=1,1,0),0))</f>
        <v>0</v>
      </c>
      <c r="F401" s="0" t="n">
        <f aca="false">IF(OR(F$3="",Consolidado!$D401=""),0,IF(ISNUMBER(SEARCH(F$3,Consolidado!$D401)),IF(COUNTIFS(Consolidado!$AC$5:AC401,Consolidado!$AC401,Consolidado!$D$5:D401,"*"&amp;F$3&amp;"*")=1,1,0),0))</f>
        <v>0</v>
      </c>
      <c r="G401" s="0" t="n">
        <f aca="false">IF(OR(G$3="",Consolidado!$D401=""),0,IF(ISNUMBER(SEARCH(G$3,Consolidado!$D401)),IF(COUNTIFS(Consolidado!$AC$5:AC401,Consolidado!$AC401,Consolidado!$D$5:D401,"*"&amp;G$3&amp;"*")=1,1,0),0))</f>
        <v>0</v>
      </c>
      <c r="H401" s="0" t="n">
        <f aca="false">IF(OR(H$3="",Consolidado!$D401=""),0,IF(ISNUMBER(SEARCH(H$3,Consolidado!$D401)),IF(COUNTIFS(Consolidado!$AC$5:AC401,Consolidado!$AC401,Consolidado!$D$5:D401,"*"&amp;H$3&amp;"*")=1,1,0),0))</f>
        <v>0</v>
      </c>
      <c r="I401" s="0" t="n">
        <f aca="false">IF(OR(I$3="",Consolidado!$D401=""),0,IF(ISNUMBER(SEARCH(I$3,Consolidado!$D401)),IF(COUNTIFS(Consolidado!$AC$5:AC401,Consolidado!$AC401,Consolidado!$D$5:D401,"*"&amp;I$3&amp;"*")=1,1,0),0))</f>
        <v>0</v>
      </c>
      <c r="J401" s="0" t="n">
        <f aca="false">IF(OR(J$3="",Consolidado!$D401=""),0,IF(ISNUMBER(SEARCH(J$3,Consolidado!$D401)),IF(COUNTIFS(Consolidado!$AC$5:AC401,Consolidado!$AC401,Consolidado!$D$5:D401,"*"&amp;J$3&amp;"*")=1,1,0),0))</f>
        <v>0</v>
      </c>
      <c r="K401" s="0" t="n">
        <f aca="false">IF(OR(K$3="",Consolidado!$D401=""),0,IF(ISNUMBER(SEARCH(K$3,Consolidado!$D401)),IF(COUNTIFS(Consolidado!$AC$5:AC401,Consolidado!$AC401,Consolidado!$D$5:D401,"*"&amp;K$3&amp;"*")=1,1,0),0))</f>
        <v>0</v>
      </c>
      <c r="L401" s="0" t="n">
        <f aca="false">IF(OR(L$3="",Consolidado!$D401=""),0,IF(ISNUMBER(SEARCH(L$3,Consolidado!$D401)),IF(COUNTIFS(Consolidado!$AC$5:AC401,Consolidado!$AC401,Consolidado!$D$5:D401,"*"&amp;L$3&amp;"*")=1,1,0),0))</f>
        <v>0</v>
      </c>
      <c r="M401" s="0" t="n">
        <f aca="false">IF(OR(M$3="",Consolidado!$D401=""),0,IF(ISNUMBER(SEARCH(M$3,Consolidado!$D401)),IF(COUNTIFS(Consolidado!$AC$5:AC401,Consolidado!$AC401,Consolidado!$D$5:D401,"*"&amp;M$3&amp;"*")=1,1,0),0))</f>
        <v>0</v>
      </c>
      <c r="N401" s="0" t="n">
        <f aca="false">IF(OR(N$3="",Consolidado!$D401=""),0,IF(ISNUMBER(SEARCH(N$3,Consolidado!$D401)),IF(COUNTIFS(Consolidado!$AC$5:AC401,Consolidado!$AC401,Consolidado!$D$5:D401,"*"&amp;N$3&amp;"*")=1,1,0),0))</f>
        <v>0</v>
      </c>
      <c r="O401" s="0" t="n">
        <f aca="false">IF(OR(O$3="",Consolidado!$D401=""),0,IF(ISNUMBER(SEARCH(O$3,Consolidado!$D401)),IF(COUNTIFS(Consolidado!$AC$5:AC401,Consolidado!$AC401,Consolidado!$D$5:D401,"*"&amp;O$3&amp;"*")=1,1,0),0))</f>
        <v>0</v>
      </c>
      <c r="P401" s="0" t="n">
        <f aca="false">IF(OR(P$3="",Consolidado!$D401=""),0,IF(ISNUMBER(SEARCH(P$3,Consolidado!$D401)),IF(COUNTIFS(Consolidado!$AC$5:AC401,Consolidado!$AC401,Consolidado!$D$5:D401,"*"&amp;P$3&amp;"*")=1,1,0),0))</f>
        <v>0</v>
      </c>
      <c r="Q401" s="0" t="n">
        <f aca="false">IF(OR(Q$3="",Consolidado!$D401=""),0,IF(ISNUMBER(SEARCH(Q$3,Consolidado!$D401)),IF(COUNTIFS(Consolidado!$AC$5:AC401,Consolidado!$AC401,Consolidado!$D$5:D401,"*"&amp;Q$3&amp;"*")=1,1,0),0))</f>
        <v>0</v>
      </c>
      <c r="R401" s="0" t="n">
        <f aca="false">IF(OR(R$3="",Consolidado!$D401=""),0,IF(ISNUMBER(SEARCH(R$3,Consolidado!$D401)),IF(COUNTIFS(Consolidado!$AC$5:AC401,Consolidado!$AC401,Consolidado!$D$5:D401,"*"&amp;R$3&amp;"*")=1,1,0),0))</f>
        <v>0</v>
      </c>
      <c r="S401" s="0" t="n">
        <f aca="false">IF(OR(S$3="",Consolidado!$D401=""),0,IF(ISNUMBER(SEARCH(S$3,Consolidado!$D401)),IF(COUNTIFS(Consolidado!$AC$5:AC401,Consolidado!$AC401,Consolidado!$D$5:D401,"*"&amp;S$3&amp;"*")=1,1,0),0))</f>
        <v>0</v>
      </c>
      <c r="T401" s="0" t="n">
        <f aca="false">IF(OR(T$3="",Consolidado!$D401=""),0,IF(ISNUMBER(SEARCH(T$3,Consolidado!$D401)),IF(COUNTIFS(Consolidado!$AC$5:AC401,Consolidado!$AC401,Consolidado!$D$5:D401,"*"&amp;T$3&amp;"*")=1,1,0),0))</f>
        <v>0</v>
      </c>
      <c r="U401" s="0" t="n">
        <f aca="false">IF(OR(U$3="",Consolidado!$D401=""),0,IF(ISNUMBER(SEARCH(U$3,Consolidado!$D401)),IF(COUNTIFS(Consolidado!$AC$5:AC401,Consolidado!$AC401,Consolidado!$D$5:D401,"*"&amp;U$3&amp;"*")=1,1,0),0))</f>
        <v>0</v>
      </c>
      <c r="V401" s="0" t="n">
        <f aca="false">IF(OR(V$3="",Consolidado!$D401=""),0,IF(ISNUMBER(SEARCH(V$3,Consolidado!$D401)),IF(COUNTIFS(Consolidado!$AC$5:AC401,Consolidado!$AC401,Consolidado!$D$5:D401,"*"&amp;V$3&amp;"*")=1,1,0),0))</f>
        <v>0</v>
      </c>
      <c r="W401" s="0" t="n">
        <f aca="false">IF(OR(W$3="",Consolidado!$D401=""),0,IF(ISNUMBER(SEARCH(W$3,Consolidado!$D401)),IF(COUNTIFS(Consolidado!$AC$5:AC401,Consolidado!$AC401,Consolidado!$D$5:D401,"*"&amp;W$3&amp;"*")=1,1,0),0))</f>
        <v>0</v>
      </c>
      <c r="X401" s="0" t="n">
        <f aca="false">IF(OR(X$3="",Consolidado!$D401=""),0,IF(ISNUMBER(SEARCH(X$3,Consolidado!$D401)),IF(COUNTIFS(Consolidado!$AC$5:AC401,Consolidado!$AC401,Consolidado!$D$5:D401,"*"&amp;X$3&amp;"*")=1,1,0),0))</f>
        <v>0</v>
      </c>
      <c r="Y401" s="0" t="n">
        <f aca="false">IF(OR(Y$3="",Consolidado!$D401=""),0,IF(ISNUMBER(SEARCH(Y$3,Consolidado!$D401)),IF(COUNTIFS(Consolidado!$AC$5:AC401,Consolidado!$AC401,Consolidado!$D$5:D401,"*"&amp;Y$3&amp;"*")=1,1,0),0))</f>
        <v>0</v>
      </c>
      <c r="Z401" s="0" t="n">
        <f aca="false">IF(OR(Z$3="",Consolidado!$D401=""),0,IF(ISNUMBER(SEARCH(Z$3,Consolidado!$D401)),IF(COUNTIFS(Consolidado!$AC$5:AC401,Consolidado!$AC401,Consolidado!$D$5:D401,"*"&amp;Z$3&amp;"*")=1,1,0),0))</f>
        <v>0</v>
      </c>
      <c r="AA401" s="0" t="n">
        <f aca="false">IF(OR(AA$3="",Consolidado!$D401=""),0,IF(ISNUMBER(SEARCH(AA$3,Consolidado!$D401)),IF(COUNTIFS(Consolidado!$AC$5:AC401,Consolidado!$AC401,Consolidado!$D$5:D401,"*"&amp;AA$3&amp;"*")=1,1,0),0))</f>
        <v>0</v>
      </c>
      <c r="AB401" s="0" t="n">
        <f aca="false">IF(OR(AB$3="",Consolidado!$D401=""),0,IF(ISNUMBER(SEARCH(AB$3,Consolidado!$D401)),IF(COUNTIFS(Consolidado!$AC$5:AC401,Consolidado!$AC401,Consolidado!$D$5:D401,"*"&amp;AB$3&amp;"*")=1,1,0),0))</f>
        <v>0</v>
      </c>
      <c r="AC401" s="0" t="n">
        <f aca="false">IF(OR(AC$3="",Consolidado!$D401=""),0,IF(ISNUMBER(SEARCH(AC$3,Consolidado!$D401)),IF(COUNTIFS(Consolidado!$AC$5:AC401,Consolidado!$AC401,Consolidado!$D$5:D401,"*"&amp;AC$3&amp;"*")=1,1,0),0))</f>
        <v>0</v>
      </c>
      <c r="AD401" s="0" t="n">
        <f aca="false">IF(OR(AD$3="",Consolidado!$D401=""),0,IF(ISNUMBER(SEARCH(AD$3,Consolidado!$D401)),IF(COUNTIFS(Consolidado!$AC$5:AC401,Consolidado!$AC401,Consolidado!$D$5:D401,"*"&amp;AD$3&amp;"*")=1,1,0),0))</f>
        <v>0</v>
      </c>
      <c r="AE401" s="0" t="n">
        <f aca="false">IF(OR(AE$3="",Consolidado!$D401=""),0,IF(ISNUMBER(SEARCH(AE$3,Consolidado!$D401)),IF(COUNTIFS(Consolidado!$AC$5:AC401,Consolidado!$AC401,Consolidado!$D$5:D401,"*"&amp;AE$3&amp;"*")=1,1,0),0))</f>
        <v>0</v>
      </c>
      <c r="AF401" s="0" t="n">
        <f aca="false">IF(OR(AF$3="",Consolidado!$D401=""),0,IF(ISNUMBER(SEARCH(AF$3,Consolidado!$D401)),IF(COUNTIFS(Consolidado!$AC$5:AC401,Consolidado!$AC401,Consolidado!$D$5:D401,"*"&amp;AF$3&amp;"*")=1,1,0),0))</f>
        <v>0</v>
      </c>
      <c r="AG401" s="0" t="n">
        <f aca="false">IF(OR(AG$3="",Consolidado!$D401=""),0,IF(ISNUMBER(SEARCH(AG$3,Consolidado!$D401)),IF(COUNTIFS(Consolidado!$AC$5:AC401,Consolidado!$AC401,Consolidado!$D$5:D401,"*"&amp;AG$3&amp;"*")=1,1,0),0))</f>
        <v>0</v>
      </c>
      <c r="AH401" s="0" t="n">
        <f aca="false">IF(OR(AH$3="",Consolidado!$D401=""),0,IF(ISNUMBER(SEARCH(AH$3,Consolidado!$D401)),IF(COUNTIFS(Consolidado!$AC$5:AC401,Consolidado!$AC401,Consolidado!$D$5:D401,"*"&amp;AH$3&amp;"*")=1,1,0),0))</f>
        <v>0</v>
      </c>
      <c r="AI401" s="0" t="n">
        <f aca="false">IF(OR(AI$3="",Consolidado!$D401=""),0,IF(ISNUMBER(SEARCH(AI$3,Consolidado!$D401)),IF(COUNTIFS(Consolidado!$AC$5:AC401,Consolidado!$AC401,Consolidado!$D$5:D401,"*"&amp;AI$3&amp;"*")=1,1,0),0))</f>
        <v>0</v>
      </c>
      <c r="AJ401" s="0" t="n">
        <f aca="false">IF(OR(AJ$3="",Consolidado!$D401=""),0,IF(ISNUMBER(SEARCH(AJ$3,Consolidado!$D401)),IF(COUNTIFS(Consolidado!$AC$5:AC401,Consolidado!$AC401,Consolidado!$D$5:D401,"*"&amp;AJ$3&amp;"*")=1,1,0),0))</f>
        <v>0</v>
      </c>
      <c r="AK401" s="0" t="n">
        <f aca="false">IF(OR(AK$3="",Consolidado!$D401=""),0,IF(ISNUMBER(SEARCH(AK$3,Consolidado!$D401)),IF(COUNTIFS(Consolidado!$AC$5:AC401,Consolidado!$AC401,Consolidado!$D$5:D401,"*"&amp;AK$3&amp;"*")=1,1,0),0))</f>
        <v>0</v>
      </c>
      <c r="AL401" s="0" t="n">
        <f aca="false">IF(OR(AL$3="",Consolidado!$D401=""),0,IF(ISNUMBER(SEARCH(AL$3,Consolidado!$D401)),IF(COUNTIFS(Consolidado!$AC$5:AC401,Consolidado!$AC401,Consolidado!$D$5:D401,"*"&amp;AL$3&amp;"*")=1,1,0),0))</f>
        <v>0</v>
      </c>
      <c r="AM401" s="0" t="n">
        <f aca="false">IF(OR(AM$3="",Consolidado!$D401=""),0,IF(ISNUMBER(SEARCH(AM$3,Consolidado!$D401)),IF(COUNTIFS(Consolidado!$AC$5:AC401,Consolidado!$AC401,Consolidado!$D$5:D401,"*"&amp;AM$3&amp;"*")=1,1,0),0))</f>
        <v>0</v>
      </c>
      <c r="AN401" s="0" t="n">
        <f aca="false">IF(OR(AN$3="",Consolidado!$D401=""),0,IF(ISNUMBER(SEARCH(AN$3,Consolidado!$D401)),IF(COUNTIFS(Consolidado!$AC$5:AC401,Consolidado!$AC401,Consolidado!$D$5:D401,"*"&amp;AN$3&amp;"*")=1,1,0),0))</f>
        <v>0</v>
      </c>
      <c r="AO401" s="0" t="n">
        <f aca="false">IF(OR(AO$3="",Consolidado!$D401=""),0,IF(ISNUMBER(SEARCH(AO$3,Consolidado!$D401)),IF(COUNTIFS(Consolidado!$AC$5:AC401,Consolidado!$AC401,Consolidado!$D$5:D401,"*"&amp;AO$3&amp;"*")=1,1,0),0))</f>
        <v>0</v>
      </c>
    </row>
    <row r="402" customFormat="false" ht="15" hidden="false" customHeight="false" outlineLevel="0" collapsed="false">
      <c r="B402" s="0" t="n">
        <f aca="false">IF(OR(B$3="",Consolidado!$D402=""),0,IF(ISNUMBER(SEARCH(B$3,Consolidado!$D402)),IF(COUNTIFS(Consolidado!$AC$5:AC402,Consolidado!$AC402,Consolidado!$D$5:D402,"*"&amp;B$3&amp;"*")=1,1,0),0))</f>
        <v>0</v>
      </c>
      <c r="C402" s="0" t="n">
        <f aca="false">IF(OR(C$3="",Consolidado!$D402=""),0,IF(ISNUMBER(SEARCH(C$3,Consolidado!$D402)),IF(COUNTIFS(Consolidado!$AC$5:AC402,Consolidado!$AC402,Consolidado!$D$5:D402,"*"&amp;C$3&amp;"*")=1,1,0),0))</f>
        <v>0</v>
      </c>
      <c r="D402" s="0" t="n">
        <f aca="false">IF(OR(D$3="",Consolidado!$D402=""),0,IF(ISNUMBER(SEARCH(D$3,Consolidado!$D402)),IF(COUNTIFS(Consolidado!$AC$5:AC402,Consolidado!$AC402,Consolidado!$D$5:D402,"*"&amp;D$3&amp;"*")=1,1,0),0))</f>
        <v>0</v>
      </c>
      <c r="E402" s="0" t="n">
        <f aca="false">IF(OR(E$3="",Consolidado!$D402=""),0,IF(ISNUMBER(SEARCH(E$3,Consolidado!$D402)),IF(COUNTIFS(Consolidado!$AC$5:AC402,Consolidado!$AC402,Consolidado!$D$5:D402,"*"&amp;E$3&amp;"*")=1,1,0),0))</f>
        <v>0</v>
      </c>
      <c r="F402" s="0" t="n">
        <f aca="false">IF(OR(F$3="",Consolidado!$D402=""),0,IF(ISNUMBER(SEARCH(F$3,Consolidado!$D402)),IF(COUNTIFS(Consolidado!$AC$5:AC402,Consolidado!$AC402,Consolidado!$D$5:D402,"*"&amp;F$3&amp;"*")=1,1,0),0))</f>
        <v>0</v>
      </c>
      <c r="G402" s="0" t="n">
        <f aca="false">IF(OR(G$3="",Consolidado!$D402=""),0,IF(ISNUMBER(SEARCH(G$3,Consolidado!$D402)),IF(COUNTIFS(Consolidado!$AC$5:AC402,Consolidado!$AC402,Consolidado!$D$5:D402,"*"&amp;G$3&amp;"*")=1,1,0),0))</f>
        <v>0</v>
      </c>
      <c r="H402" s="0" t="n">
        <f aca="false">IF(OR(H$3="",Consolidado!$D402=""),0,IF(ISNUMBER(SEARCH(H$3,Consolidado!$D402)),IF(COUNTIFS(Consolidado!$AC$5:AC402,Consolidado!$AC402,Consolidado!$D$5:D402,"*"&amp;H$3&amp;"*")=1,1,0),0))</f>
        <v>0</v>
      </c>
      <c r="I402" s="0" t="n">
        <f aca="false">IF(OR(I$3="",Consolidado!$D402=""),0,IF(ISNUMBER(SEARCH(I$3,Consolidado!$D402)),IF(COUNTIFS(Consolidado!$AC$5:AC402,Consolidado!$AC402,Consolidado!$D$5:D402,"*"&amp;I$3&amp;"*")=1,1,0),0))</f>
        <v>0</v>
      </c>
      <c r="J402" s="0" t="n">
        <f aca="false">IF(OR(J$3="",Consolidado!$D402=""),0,IF(ISNUMBER(SEARCH(J$3,Consolidado!$D402)),IF(COUNTIFS(Consolidado!$AC$5:AC402,Consolidado!$AC402,Consolidado!$D$5:D402,"*"&amp;J$3&amp;"*")=1,1,0),0))</f>
        <v>0</v>
      </c>
      <c r="K402" s="0" t="n">
        <f aca="false">IF(OR(K$3="",Consolidado!$D402=""),0,IF(ISNUMBER(SEARCH(K$3,Consolidado!$D402)),IF(COUNTIFS(Consolidado!$AC$5:AC402,Consolidado!$AC402,Consolidado!$D$5:D402,"*"&amp;K$3&amp;"*")=1,1,0),0))</f>
        <v>0</v>
      </c>
      <c r="L402" s="0" t="n">
        <f aca="false">IF(OR(L$3="",Consolidado!$D402=""),0,IF(ISNUMBER(SEARCH(L$3,Consolidado!$D402)),IF(COUNTIFS(Consolidado!$AC$5:AC402,Consolidado!$AC402,Consolidado!$D$5:D402,"*"&amp;L$3&amp;"*")=1,1,0),0))</f>
        <v>0</v>
      </c>
      <c r="M402" s="0" t="n">
        <f aca="false">IF(OR(M$3="",Consolidado!$D402=""),0,IF(ISNUMBER(SEARCH(M$3,Consolidado!$D402)),IF(COUNTIFS(Consolidado!$AC$5:AC402,Consolidado!$AC402,Consolidado!$D$5:D402,"*"&amp;M$3&amp;"*")=1,1,0),0))</f>
        <v>0</v>
      </c>
      <c r="N402" s="0" t="n">
        <f aca="false">IF(OR(N$3="",Consolidado!$D402=""),0,IF(ISNUMBER(SEARCH(N$3,Consolidado!$D402)),IF(COUNTIFS(Consolidado!$AC$5:AC402,Consolidado!$AC402,Consolidado!$D$5:D402,"*"&amp;N$3&amp;"*")=1,1,0),0))</f>
        <v>0</v>
      </c>
      <c r="O402" s="0" t="n">
        <f aca="false">IF(OR(O$3="",Consolidado!$D402=""),0,IF(ISNUMBER(SEARCH(O$3,Consolidado!$D402)),IF(COUNTIFS(Consolidado!$AC$5:AC402,Consolidado!$AC402,Consolidado!$D$5:D402,"*"&amp;O$3&amp;"*")=1,1,0),0))</f>
        <v>0</v>
      </c>
      <c r="P402" s="0" t="n">
        <f aca="false">IF(OR(P$3="",Consolidado!$D402=""),0,IF(ISNUMBER(SEARCH(P$3,Consolidado!$D402)),IF(COUNTIFS(Consolidado!$AC$5:AC402,Consolidado!$AC402,Consolidado!$D$5:D402,"*"&amp;P$3&amp;"*")=1,1,0),0))</f>
        <v>0</v>
      </c>
      <c r="Q402" s="0" t="n">
        <f aca="false">IF(OR(Q$3="",Consolidado!$D402=""),0,IF(ISNUMBER(SEARCH(Q$3,Consolidado!$D402)),IF(COUNTIFS(Consolidado!$AC$5:AC402,Consolidado!$AC402,Consolidado!$D$5:D402,"*"&amp;Q$3&amp;"*")=1,1,0),0))</f>
        <v>0</v>
      </c>
      <c r="R402" s="0" t="n">
        <f aca="false">IF(OR(R$3="",Consolidado!$D402=""),0,IF(ISNUMBER(SEARCH(R$3,Consolidado!$D402)),IF(COUNTIFS(Consolidado!$AC$5:AC402,Consolidado!$AC402,Consolidado!$D$5:D402,"*"&amp;R$3&amp;"*")=1,1,0),0))</f>
        <v>0</v>
      </c>
      <c r="S402" s="0" t="n">
        <f aca="false">IF(OR(S$3="",Consolidado!$D402=""),0,IF(ISNUMBER(SEARCH(S$3,Consolidado!$D402)),IF(COUNTIFS(Consolidado!$AC$5:AC402,Consolidado!$AC402,Consolidado!$D$5:D402,"*"&amp;S$3&amp;"*")=1,1,0),0))</f>
        <v>0</v>
      </c>
      <c r="T402" s="0" t="n">
        <f aca="false">IF(OR(T$3="",Consolidado!$D402=""),0,IF(ISNUMBER(SEARCH(T$3,Consolidado!$D402)),IF(COUNTIFS(Consolidado!$AC$5:AC402,Consolidado!$AC402,Consolidado!$D$5:D402,"*"&amp;T$3&amp;"*")=1,1,0),0))</f>
        <v>0</v>
      </c>
      <c r="U402" s="0" t="n">
        <f aca="false">IF(OR(U$3="",Consolidado!$D402=""),0,IF(ISNUMBER(SEARCH(U$3,Consolidado!$D402)),IF(COUNTIFS(Consolidado!$AC$5:AC402,Consolidado!$AC402,Consolidado!$D$5:D402,"*"&amp;U$3&amp;"*")=1,1,0),0))</f>
        <v>0</v>
      </c>
      <c r="V402" s="0" t="n">
        <f aca="false">IF(OR(V$3="",Consolidado!$D402=""),0,IF(ISNUMBER(SEARCH(V$3,Consolidado!$D402)),IF(COUNTIFS(Consolidado!$AC$5:AC402,Consolidado!$AC402,Consolidado!$D$5:D402,"*"&amp;V$3&amp;"*")=1,1,0),0))</f>
        <v>0</v>
      </c>
      <c r="W402" s="0" t="n">
        <f aca="false">IF(OR(W$3="",Consolidado!$D402=""),0,IF(ISNUMBER(SEARCH(W$3,Consolidado!$D402)),IF(COUNTIFS(Consolidado!$AC$5:AC402,Consolidado!$AC402,Consolidado!$D$5:D402,"*"&amp;W$3&amp;"*")=1,1,0),0))</f>
        <v>0</v>
      </c>
      <c r="X402" s="0" t="n">
        <f aca="false">IF(OR(X$3="",Consolidado!$D402=""),0,IF(ISNUMBER(SEARCH(X$3,Consolidado!$D402)),IF(COUNTIFS(Consolidado!$AC$5:AC402,Consolidado!$AC402,Consolidado!$D$5:D402,"*"&amp;X$3&amp;"*")=1,1,0),0))</f>
        <v>0</v>
      </c>
      <c r="Y402" s="0" t="n">
        <f aca="false">IF(OR(Y$3="",Consolidado!$D402=""),0,IF(ISNUMBER(SEARCH(Y$3,Consolidado!$D402)),IF(COUNTIFS(Consolidado!$AC$5:AC402,Consolidado!$AC402,Consolidado!$D$5:D402,"*"&amp;Y$3&amp;"*")=1,1,0),0))</f>
        <v>0</v>
      </c>
      <c r="Z402" s="0" t="n">
        <f aca="false">IF(OR(Z$3="",Consolidado!$D402=""),0,IF(ISNUMBER(SEARCH(Z$3,Consolidado!$D402)),IF(COUNTIFS(Consolidado!$AC$5:AC402,Consolidado!$AC402,Consolidado!$D$5:D402,"*"&amp;Z$3&amp;"*")=1,1,0),0))</f>
        <v>0</v>
      </c>
      <c r="AA402" s="0" t="n">
        <f aca="false">IF(OR(AA$3="",Consolidado!$D402=""),0,IF(ISNUMBER(SEARCH(AA$3,Consolidado!$D402)),IF(COUNTIFS(Consolidado!$AC$5:AC402,Consolidado!$AC402,Consolidado!$D$5:D402,"*"&amp;AA$3&amp;"*")=1,1,0),0))</f>
        <v>0</v>
      </c>
      <c r="AB402" s="0" t="n">
        <f aca="false">IF(OR(AB$3="",Consolidado!$D402=""),0,IF(ISNUMBER(SEARCH(AB$3,Consolidado!$D402)),IF(COUNTIFS(Consolidado!$AC$5:AC402,Consolidado!$AC402,Consolidado!$D$5:D402,"*"&amp;AB$3&amp;"*")=1,1,0),0))</f>
        <v>0</v>
      </c>
      <c r="AC402" s="0" t="n">
        <f aca="false">IF(OR(AC$3="",Consolidado!$D402=""),0,IF(ISNUMBER(SEARCH(AC$3,Consolidado!$D402)),IF(COUNTIFS(Consolidado!$AC$5:AC402,Consolidado!$AC402,Consolidado!$D$5:D402,"*"&amp;AC$3&amp;"*")=1,1,0),0))</f>
        <v>0</v>
      </c>
      <c r="AD402" s="0" t="n">
        <f aca="false">IF(OR(AD$3="",Consolidado!$D402=""),0,IF(ISNUMBER(SEARCH(AD$3,Consolidado!$D402)),IF(COUNTIFS(Consolidado!$AC$5:AC402,Consolidado!$AC402,Consolidado!$D$5:D402,"*"&amp;AD$3&amp;"*")=1,1,0),0))</f>
        <v>0</v>
      </c>
      <c r="AE402" s="0" t="n">
        <f aca="false">IF(OR(AE$3="",Consolidado!$D402=""),0,IF(ISNUMBER(SEARCH(AE$3,Consolidado!$D402)),IF(COUNTIFS(Consolidado!$AC$5:AC402,Consolidado!$AC402,Consolidado!$D$5:D402,"*"&amp;AE$3&amp;"*")=1,1,0),0))</f>
        <v>0</v>
      </c>
      <c r="AF402" s="0" t="n">
        <f aca="false">IF(OR(AF$3="",Consolidado!$D402=""),0,IF(ISNUMBER(SEARCH(AF$3,Consolidado!$D402)),IF(COUNTIFS(Consolidado!$AC$5:AC402,Consolidado!$AC402,Consolidado!$D$5:D402,"*"&amp;AF$3&amp;"*")=1,1,0),0))</f>
        <v>0</v>
      </c>
      <c r="AG402" s="0" t="n">
        <f aca="false">IF(OR(AG$3="",Consolidado!$D402=""),0,IF(ISNUMBER(SEARCH(AG$3,Consolidado!$D402)),IF(COUNTIFS(Consolidado!$AC$5:AC402,Consolidado!$AC402,Consolidado!$D$5:D402,"*"&amp;AG$3&amp;"*")=1,1,0),0))</f>
        <v>0</v>
      </c>
      <c r="AH402" s="0" t="n">
        <f aca="false">IF(OR(AH$3="",Consolidado!$D402=""),0,IF(ISNUMBER(SEARCH(AH$3,Consolidado!$D402)),IF(COUNTIFS(Consolidado!$AC$5:AC402,Consolidado!$AC402,Consolidado!$D$5:D402,"*"&amp;AH$3&amp;"*")=1,1,0),0))</f>
        <v>0</v>
      </c>
      <c r="AI402" s="0" t="n">
        <f aca="false">IF(OR(AI$3="",Consolidado!$D402=""),0,IF(ISNUMBER(SEARCH(AI$3,Consolidado!$D402)),IF(COUNTIFS(Consolidado!$AC$5:AC402,Consolidado!$AC402,Consolidado!$D$5:D402,"*"&amp;AI$3&amp;"*")=1,1,0),0))</f>
        <v>0</v>
      </c>
      <c r="AJ402" s="0" t="n">
        <f aca="false">IF(OR(AJ$3="",Consolidado!$D402=""),0,IF(ISNUMBER(SEARCH(AJ$3,Consolidado!$D402)),IF(COUNTIFS(Consolidado!$AC$5:AC402,Consolidado!$AC402,Consolidado!$D$5:D402,"*"&amp;AJ$3&amp;"*")=1,1,0),0))</f>
        <v>0</v>
      </c>
      <c r="AK402" s="0" t="n">
        <f aca="false">IF(OR(AK$3="",Consolidado!$D402=""),0,IF(ISNUMBER(SEARCH(AK$3,Consolidado!$D402)),IF(COUNTIFS(Consolidado!$AC$5:AC402,Consolidado!$AC402,Consolidado!$D$5:D402,"*"&amp;AK$3&amp;"*")=1,1,0),0))</f>
        <v>0</v>
      </c>
      <c r="AL402" s="0" t="n">
        <f aca="false">IF(OR(AL$3="",Consolidado!$D402=""),0,IF(ISNUMBER(SEARCH(AL$3,Consolidado!$D402)),IF(COUNTIFS(Consolidado!$AC$5:AC402,Consolidado!$AC402,Consolidado!$D$5:D402,"*"&amp;AL$3&amp;"*")=1,1,0),0))</f>
        <v>0</v>
      </c>
      <c r="AM402" s="0" t="n">
        <f aca="false">IF(OR(AM$3="",Consolidado!$D402=""),0,IF(ISNUMBER(SEARCH(AM$3,Consolidado!$D402)),IF(COUNTIFS(Consolidado!$AC$5:AC402,Consolidado!$AC402,Consolidado!$D$5:D402,"*"&amp;AM$3&amp;"*")=1,1,0),0))</f>
        <v>0</v>
      </c>
      <c r="AN402" s="0" t="n">
        <f aca="false">IF(OR(AN$3="",Consolidado!$D402=""),0,IF(ISNUMBER(SEARCH(AN$3,Consolidado!$D402)),IF(COUNTIFS(Consolidado!$AC$5:AC402,Consolidado!$AC402,Consolidado!$D$5:D402,"*"&amp;AN$3&amp;"*")=1,1,0),0))</f>
        <v>0</v>
      </c>
      <c r="AO402" s="0" t="n">
        <f aca="false">IF(OR(AO$3="",Consolidado!$D402=""),0,IF(ISNUMBER(SEARCH(AO$3,Consolidado!$D402)),IF(COUNTIFS(Consolidado!$AC$5:AC402,Consolidado!$AC402,Consolidado!$D$5:D402,"*"&amp;AO$3&amp;"*")=1,1,0),0))</f>
        <v>0</v>
      </c>
    </row>
    <row r="403" customFormat="false" ht="15" hidden="false" customHeight="false" outlineLevel="0" collapsed="false">
      <c r="B403" s="0" t="n">
        <f aca="false">IF(OR(B$3="",Consolidado!$D403=""),0,IF(ISNUMBER(SEARCH(B$3,Consolidado!$D403)),IF(COUNTIFS(Consolidado!$AC$5:AC403,Consolidado!$AC403,Consolidado!$D$5:D403,"*"&amp;B$3&amp;"*")=1,1,0),0))</f>
        <v>0</v>
      </c>
      <c r="C403" s="0" t="n">
        <f aca="false">IF(OR(C$3="",Consolidado!$D403=""),0,IF(ISNUMBER(SEARCH(C$3,Consolidado!$D403)),IF(COUNTIFS(Consolidado!$AC$5:AC403,Consolidado!$AC403,Consolidado!$D$5:D403,"*"&amp;C$3&amp;"*")=1,1,0),0))</f>
        <v>0</v>
      </c>
      <c r="D403" s="0" t="n">
        <f aca="false">IF(OR(D$3="",Consolidado!$D403=""),0,IF(ISNUMBER(SEARCH(D$3,Consolidado!$D403)),IF(COUNTIFS(Consolidado!$AC$5:AC403,Consolidado!$AC403,Consolidado!$D$5:D403,"*"&amp;D$3&amp;"*")=1,1,0),0))</f>
        <v>0</v>
      </c>
      <c r="E403" s="0" t="n">
        <f aca="false">IF(OR(E$3="",Consolidado!$D403=""),0,IF(ISNUMBER(SEARCH(E$3,Consolidado!$D403)),IF(COUNTIFS(Consolidado!$AC$5:AC403,Consolidado!$AC403,Consolidado!$D$5:D403,"*"&amp;E$3&amp;"*")=1,1,0),0))</f>
        <v>0</v>
      </c>
      <c r="F403" s="0" t="n">
        <f aca="false">IF(OR(F$3="",Consolidado!$D403=""),0,IF(ISNUMBER(SEARCH(F$3,Consolidado!$D403)),IF(COUNTIFS(Consolidado!$AC$5:AC403,Consolidado!$AC403,Consolidado!$D$5:D403,"*"&amp;F$3&amp;"*")=1,1,0),0))</f>
        <v>0</v>
      </c>
      <c r="G403" s="0" t="n">
        <f aca="false">IF(OR(G$3="",Consolidado!$D403=""),0,IF(ISNUMBER(SEARCH(G$3,Consolidado!$D403)),IF(COUNTIFS(Consolidado!$AC$5:AC403,Consolidado!$AC403,Consolidado!$D$5:D403,"*"&amp;G$3&amp;"*")=1,1,0),0))</f>
        <v>0</v>
      </c>
      <c r="H403" s="0" t="n">
        <f aca="false">IF(OR(H$3="",Consolidado!$D403=""),0,IF(ISNUMBER(SEARCH(H$3,Consolidado!$D403)),IF(COUNTIFS(Consolidado!$AC$5:AC403,Consolidado!$AC403,Consolidado!$D$5:D403,"*"&amp;H$3&amp;"*")=1,1,0),0))</f>
        <v>0</v>
      </c>
      <c r="I403" s="0" t="n">
        <f aca="false">IF(OR(I$3="",Consolidado!$D403=""),0,IF(ISNUMBER(SEARCH(I$3,Consolidado!$D403)),IF(COUNTIFS(Consolidado!$AC$5:AC403,Consolidado!$AC403,Consolidado!$D$5:D403,"*"&amp;I$3&amp;"*")=1,1,0),0))</f>
        <v>0</v>
      </c>
      <c r="J403" s="0" t="n">
        <f aca="false">IF(OR(J$3="",Consolidado!$D403=""),0,IF(ISNUMBER(SEARCH(J$3,Consolidado!$D403)),IF(COUNTIFS(Consolidado!$AC$5:AC403,Consolidado!$AC403,Consolidado!$D$5:D403,"*"&amp;J$3&amp;"*")=1,1,0),0))</f>
        <v>0</v>
      </c>
      <c r="K403" s="0" t="n">
        <f aca="false">IF(OR(K$3="",Consolidado!$D403=""),0,IF(ISNUMBER(SEARCH(K$3,Consolidado!$D403)),IF(COUNTIFS(Consolidado!$AC$5:AC403,Consolidado!$AC403,Consolidado!$D$5:D403,"*"&amp;K$3&amp;"*")=1,1,0),0))</f>
        <v>0</v>
      </c>
      <c r="L403" s="0" t="n">
        <f aca="false">IF(OR(L$3="",Consolidado!$D403=""),0,IF(ISNUMBER(SEARCH(L$3,Consolidado!$D403)),IF(COUNTIFS(Consolidado!$AC$5:AC403,Consolidado!$AC403,Consolidado!$D$5:D403,"*"&amp;L$3&amp;"*")=1,1,0),0))</f>
        <v>0</v>
      </c>
      <c r="M403" s="0" t="n">
        <f aca="false">IF(OR(M$3="",Consolidado!$D403=""),0,IF(ISNUMBER(SEARCH(M$3,Consolidado!$D403)),IF(COUNTIFS(Consolidado!$AC$5:AC403,Consolidado!$AC403,Consolidado!$D$5:D403,"*"&amp;M$3&amp;"*")=1,1,0),0))</f>
        <v>0</v>
      </c>
      <c r="N403" s="0" t="n">
        <f aca="false">IF(OR(N$3="",Consolidado!$D403=""),0,IF(ISNUMBER(SEARCH(N$3,Consolidado!$D403)),IF(COUNTIFS(Consolidado!$AC$5:AC403,Consolidado!$AC403,Consolidado!$D$5:D403,"*"&amp;N$3&amp;"*")=1,1,0),0))</f>
        <v>0</v>
      </c>
      <c r="O403" s="0" t="n">
        <f aca="false">IF(OR(O$3="",Consolidado!$D403=""),0,IF(ISNUMBER(SEARCH(O$3,Consolidado!$D403)),IF(COUNTIFS(Consolidado!$AC$5:AC403,Consolidado!$AC403,Consolidado!$D$5:D403,"*"&amp;O$3&amp;"*")=1,1,0),0))</f>
        <v>0</v>
      </c>
      <c r="P403" s="0" t="n">
        <f aca="false">IF(OR(P$3="",Consolidado!$D403=""),0,IF(ISNUMBER(SEARCH(P$3,Consolidado!$D403)),IF(COUNTIFS(Consolidado!$AC$5:AC403,Consolidado!$AC403,Consolidado!$D$5:D403,"*"&amp;P$3&amp;"*")=1,1,0),0))</f>
        <v>0</v>
      </c>
      <c r="Q403" s="0" t="n">
        <f aca="false">IF(OR(Q$3="",Consolidado!$D403=""),0,IF(ISNUMBER(SEARCH(Q$3,Consolidado!$D403)),IF(COUNTIFS(Consolidado!$AC$5:AC403,Consolidado!$AC403,Consolidado!$D$5:D403,"*"&amp;Q$3&amp;"*")=1,1,0),0))</f>
        <v>0</v>
      </c>
      <c r="R403" s="0" t="n">
        <f aca="false">IF(OR(R$3="",Consolidado!$D403=""),0,IF(ISNUMBER(SEARCH(R$3,Consolidado!$D403)),IF(COUNTIFS(Consolidado!$AC$5:AC403,Consolidado!$AC403,Consolidado!$D$5:D403,"*"&amp;R$3&amp;"*")=1,1,0),0))</f>
        <v>0</v>
      </c>
      <c r="S403" s="0" t="n">
        <f aca="false">IF(OR(S$3="",Consolidado!$D403=""),0,IF(ISNUMBER(SEARCH(S$3,Consolidado!$D403)),IF(COUNTIFS(Consolidado!$AC$5:AC403,Consolidado!$AC403,Consolidado!$D$5:D403,"*"&amp;S$3&amp;"*")=1,1,0),0))</f>
        <v>0</v>
      </c>
      <c r="T403" s="0" t="n">
        <f aca="false">IF(OR(T$3="",Consolidado!$D403=""),0,IF(ISNUMBER(SEARCH(T$3,Consolidado!$D403)),IF(COUNTIFS(Consolidado!$AC$5:AC403,Consolidado!$AC403,Consolidado!$D$5:D403,"*"&amp;T$3&amp;"*")=1,1,0),0))</f>
        <v>0</v>
      </c>
      <c r="U403" s="0" t="n">
        <f aca="false">IF(OR(U$3="",Consolidado!$D403=""),0,IF(ISNUMBER(SEARCH(U$3,Consolidado!$D403)),IF(COUNTIFS(Consolidado!$AC$5:AC403,Consolidado!$AC403,Consolidado!$D$5:D403,"*"&amp;U$3&amp;"*")=1,1,0),0))</f>
        <v>0</v>
      </c>
      <c r="V403" s="0" t="n">
        <f aca="false">IF(OR(V$3="",Consolidado!$D403=""),0,IF(ISNUMBER(SEARCH(V$3,Consolidado!$D403)),IF(COUNTIFS(Consolidado!$AC$5:AC403,Consolidado!$AC403,Consolidado!$D$5:D403,"*"&amp;V$3&amp;"*")=1,1,0),0))</f>
        <v>0</v>
      </c>
      <c r="W403" s="0" t="n">
        <f aca="false">IF(OR(W$3="",Consolidado!$D403=""),0,IF(ISNUMBER(SEARCH(W$3,Consolidado!$D403)),IF(COUNTIFS(Consolidado!$AC$5:AC403,Consolidado!$AC403,Consolidado!$D$5:D403,"*"&amp;W$3&amp;"*")=1,1,0),0))</f>
        <v>0</v>
      </c>
      <c r="X403" s="0" t="n">
        <f aca="false">IF(OR(X$3="",Consolidado!$D403=""),0,IF(ISNUMBER(SEARCH(X$3,Consolidado!$D403)),IF(COUNTIFS(Consolidado!$AC$5:AC403,Consolidado!$AC403,Consolidado!$D$5:D403,"*"&amp;X$3&amp;"*")=1,1,0),0))</f>
        <v>0</v>
      </c>
      <c r="Y403" s="0" t="n">
        <f aca="false">IF(OR(Y$3="",Consolidado!$D403=""),0,IF(ISNUMBER(SEARCH(Y$3,Consolidado!$D403)),IF(COUNTIFS(Consolidado!$AC$5:AC403,Consolidado!$AC403,Consolidado!$D$5:D403,"*"&amp;Y$3&amp;"*")=1,1,0),0))</f>
        <v>0</v>
      </c>
      <c r="Z403" s="0" t="n">
        <f aca="false">IF(OR(Z$3="",Consolidado!$D403=""),0,IF(ISNUMBER(SEARCH(Z$3,Consolidado!$D403)),IF(COUNTIFS(Consolidado!$AC$5:AC403,Consolidado!$AC403,Consolidado!$D$5:D403,"*"&amp;Z$3&amp;"*")=1,1,0),0))</f>
        <v>0</v>
      </c>
      <c r="AA403" s="0" t="n">
        <f aca="false">IF(OR(AA$3="",Consolidado!$D403=""),0,IF(ISNUMBER(SEARCH(AA$3,Consolidado!$D403)),IF(COUNTIFS(Consolidado!$AC$5:AC403,Consolidado!$AC403,Consolidado!$D$5:D403,"*"&amp;AA$3&amp;"*")=1,1,0),0))</f>
        <v>0</v>
      </c>
      <c r="AB403" s="0" t="n">
        <f aca="false">IF(OR(AB$3="",Consolidado!$D403=""),0,IF(ISNUMBER(SEARCH(AB$3,Consolidado!$D403)),IF(COUNTIFS(Consolidado!$AC$5:AC403,Consolidado!$AC403,Consolidado!$D$5:D403,"*"&amp;AB$3&amp;"*")=1,1,0),0))</f>
        <v>0</v>
      </c>
      <c r="AC403" s="0" t="n">
        <f aca="false">IF(OR(AC$3="",Consolidado!$D403=""),0,IF(ISNUMBER(SEARCH(AC$3,Consolidado!$D403)),IF(COUNTIFS(Consolidado!$AC$5:AC403,Consolidado!$AC403,Consolidado!$D$5:D403,"*"&amp;AC$3&amp;"*")=1,1,0),0))</f>
        <v>0</v>
      </c>
      <c r="AD403" s="0" t="n">
        <f aca="false">IF(OR(AD$3="",Consolidado!$D403=""),0,IF(ISNUMBER(SEARCH(AD$3,Consolidado!$D403)),IF(COUNTIFS(Consolidado!$AC$5:AC403,Consolidado!$AC403,Consolidado!$D$5:D403,"*"&amp;AD$3&amp;"*")=1,1,0),0))</f>
        <v>0</v>
      </c>
      <c r="AE403" s="0" t="n">
        <f aca="false">IF(OR(AE$3="",Consolidado!$D403=""),0,IF(ISNUMBER(SEARCH(AE$3,Consolidado!$D403)),IF(COUNTIFS(Consolidado!$AC$5:AC403,Consolidado!$AC403,Consolidado!$D$5:D403,"*"&amp;AE$3&amp;"*")=1,1,0),0))</f>
        <v>0</v>
      </c>
      <c r="AF403" s="0" t="n">
        <f aca="false">IF(OR(AF$3="",Consolidado!$D403=""),0,IF(ISNUMBER(SEARCH(AF$3,Consolidado!$D403)),IF(COUNTIFS(Consolidado!$AC$5:AC403,Consolidado!$AC403,Consolidado!$D$5:D403,"*"&amp;AF$3&amp;"*")=1,1,0),0))</f>
        <v>0</v>
      </c>
      <c r="AG403" s="0" t="n">
        <f aca="false">IF(OR(AG$3="",Consolidado!$D403=""),0,IF(ISNUMBER(SEARCH(AG$3,Consolidado!$D403)),IF(COUNTIFS(Consolidado!$AC$5:AC403,Consolidado!$AC403,Consolidado!$D$5:D403,"*"&amp;AG$3&amp;"*")=1,1,0),0))</f>
        <v>0</v>
      </c>
      <c r="AH403" s="0" t="n">
        <f aca="false">IF(OR(AH$3="",Consolidado!$D403=""),0,IF(ISNUMBER(SEARCH(AH$3,Consolidado!$D403)),IF(COUNTIFS(Consolidado!$AC$5:AC403,Consolidado!$AC403,Consolidado!$D$5:D403,"*"&amp;AH$3&amp;"*")=1,1,0),0))</f>
        <v>0</v>
      </c>
      <c r="AI403" s="0" t="n">
        <f aca="false">IF(OR(AI$3="",Consolidado!$D403=""),0,IF(ISNUMBER(SEARCH(AI$3,Consolidado!$D403)),IF(COUNTIFS(Consolidado!$AC$5:AC403,Consolidado!$AC403,Consolidado!$D$5:D403,"*"&amp;AI$3&amp;"*")=1,1,0),0))</f>
        <v>0</v>
      </c>
      <c r="AJ403" s="0" t="n">
        <f aca="false">IF(OR(AJ$3="",Consolidado!$D403=""),0,IF(ISNUMBER(SEARCH(AJ$3,Consolidado!$D403)),IF(COUNTIFS(Consolidado!$AC$5:AC403,Consolidado!$AC403,Consolidado!$D$5:D403,"*"&amp;AJ$3&amp;"*")=1,1,0),0))</f>
        <v>0</v>
      </c>
      <c r="AK403" s="0" t="n">
        <f aca="false">IF(OR(AK$3="",Consolidado!$D403=""),0,IF(ISNUMBER(SEARCH(AK$3,Consolidado!$D403)),IF(COUNTIFS(Consolidado!$AC$5:AC403,Consolidado!$AC403,Consolidado!$D$5:D403,"*"&amp;AK$3&amp;"*")=1,1,0),0))</f>
        <v>0</v>
      </c>
      <c r="AL403" s="0" t="n">
        <f aca="false">IF(OR(AL$3="",Consolidado!$D403=""),0,IF(ISNUMBER(SEARCH(AL$3,Consolidado!$D403)),IF(COUNTIFS(Consolidado!$AC$5:AC403,Consolidado!$AC403,Consolidado!$D$5:D403,"*"&amp;AL$3&amp;"*")=1,1,0),0))</f>
        <v>0</v>
      </c>
      <c r="AM403" s="0" t="n">
        <f aca="false">IF(OR(AM$3="",Consolidado!$D403=""),0,IF(ISNUMBER(SEARCH(AM$3,Consolidado!$D403)),IF(COUNTIFS(Consolidado!$AC$5:AC403,Consolidado!$AC403,Consolidado!$D$5:D403,"*"&amp;AM$3&amp;"*")=1,1,0),0))</f>
        <v>0</v>
      </c>
      <c r="AN403" s="0" t="n">
        <f aca="false">IF(OR(AN$3="",Consolidado!$D403=""),0,IF(ISNUMBER(SEARCH(AN$3,Consolidado!$D403)),IF(COUNTIFS(Consolidado!$AC$5:AC403,Consolidado!$AC403,Consolidado!$D$5:D403,"*"&amp;AN$3&amp;"*")=1,1,0),0))</f>
        <v>0</v>
      </c>
      <c r="AO403" s="0" t="n">
        <f aca="false">IF(OR(AO$3="",Consolidado!$D403=""),0,IF(ISNUMBER(SEARCH(AO$3,Consolidado!$D403)),IF(COUNTIFS(Consolidado!$AC$5:AC403,Consolidado!$AC403,Consolidado!$D$5:D403,"*"&amp;AO$3&amp;"*")=1,1,0),0))</f>
        <v>0</v>
      </c>
    </row>
    <row r="404" customFormat="false" ht="15" hidden="false" customHeight="false" outlineLevel="0" collapsed="false">
      <c r="B404" s="0" t="n">
        <f aca="false">IF(OR(B$3="",Consolidado!$D404=""),0,IF(ISNUMBER(SEARCH(B$3,Consolidado!$D404)),IF(COUNTIFS(Consolidado!$AC$5:AC404,Consolidado!$AC404,Consolidado!$D$5:D404,"*"&amp;B$3&amp;"*")=1,1,0),0))</f>
        <v>0</v>
      </c>
      <c r="C404" s="0" t="n">
        <f aca="false">IF(OR(C$3="",Consolidado!$D404=""),0,IF(ISNUMBER(SEARCH(C$3,Consolidado!$D404)),IF(COUNTIFS(Consolidado!$AC$5:AC404,Consolidado!$AC404,Consolidado!$D$5:D404,"*"&amp;C$3&amp;"*")=1,1,0),0))</f>
        <v>0</v>
      </c>
      <c r="D404" s="0" t="n">
        <f aca="false">IF(OR(D$3="",Consolidado!$D404=""),0,IF(ISNUMBER(SEARCH(D$3,Consolidado!$D404)),IF(COUNTIFS(Consolidado!$AC$5:AC404,Consolidado!$AC404,Consolidado!$D$5:D404,"*"&amp;D$3&amp;"*")=1,1,0),0))</f>
        <v>0</v>
      </c>
      <c r="E404" s="0" t="n">
        <f aca="false">IF(OR(E$3="",Consolidado!$D404=""),0,IF(ISNUMBER(SEARCH(E$3,Consolidado!$D404)),IF(COUNTIFS(Consolidado!$AC$5:AC404,Consolidado!$AC404,Consolidado!$D$5:D404,"*"&amp;E$3&amp;"*")=1,1,0),0))</f>
        <v>0</v>
      </c>
      <c r="F404" s="0" t="n">
        <f aca="false">IF(OR(F$3="",Consolidado!$D404=""),0,IF(ISNUMBER(SEARCH(F$3,Consolidado!$D404)),IF(COUNTIFS(Consolidado!$AC$5:AC404,Consolidado!$AC404,Consolidado!$D$5:D404,"*"&amp;F$3&amp;"*")=1,1,0),0))</f>
        <v>0</v>
      </c>
      <c r="G404" s="0" t="n">
        <f aca="false">IF(OR(G$3="",Consolidado!$D404=""),0,IF(ISNUMBER(SEARCH(G$3,Consolidado!$D404)),IF(COUNTIFS(Consolidado!$AC$5:AC404,Consolidado!$AC404,Consolidado!$D$5:D404,"*"&amp;G$3&amp;"*")=1,1,0),0))</f>
        <v>0</v>
      </c>
      <c r="H404" s="0" t="n">
        <f aca="false">IF(OR(H$3="",Consolidado!$D404=""),0,IF(ISNUMBER(SEARCH(H$3,Consolidado!$D404)),IF(COUNTIFS(Consolidado!$AC$5:AC404,Consolidado!$AC404,Consolidado!$D$5:D404,"*"&amp;H$3&amp;"*")=1,1,0),0))</f>
        <v>0</v>
      </c>
      <c r="I404" s="0" t="n">
        <f aca="false">IF(OR(I$3="",Consolidado!$D404=""),0,IF(ISNUMBER(SEARCH(I$3,Consolidado!$D404)),IF(COUNTIFS(Consolidado!$AC$5:AC404,Consolidado!$AC404,Consolidado!$D$5:D404,"*"&amp;I$3&amp;"*")=1,1,0),0))</f>
        <v>0</v>
      </c>
      <c r="J404" s="0" t="n">
        <f aca="false">IF(OR(J$3="",Consolidado!$D404=""),0,IF(ISNUMBER(SEARCH(J$3,Consolidado!$D404)),IF(COUNTIFS(Consolidado!$AC$5:AC404,Consolidado!$AC404,Consolidado!$D$5:D404,"*"&amp;J$3&amp;"*")=1,1,0),0))</f>
        <v>0</v>
      </c>
      <c r="K404" s="0" t="n">
        <f aca="false">IF(OR(K$3="",Consolidado!$D404=""),0,IF(ISNUMBER(SEARCH(K$3,Consolidado!$D404)),IF(COUNTIFS(Consolidado!$AC$5:AC404,Consolidado!$AC404,Consolidado!$D$5:D404,"*"&amp;K$3&amp;"*")=1,1,0),0))</f>
        <v>0</v>
      </c>
      <c r="L404" s="0" t="n">
        <f aca="false">IF(OR(L$3="",Consolidado!$D404=""),0,IF(ISNUMBER(SEARCH(L$3,Consolidado!$D404)),IF(COUNTIFS(Consolidado!$AC$5:AC404,Consolidado!$AC404,Consolidado!$D$5:D404,"*"&amp;L$3&amp;"*")=1,1,0),0))</f>
        <v>0</v>
      </c>
      <c r="M404" s="0" t="n">
        <f aca="false">IF(OR(M$3="",Consolidado!$D404=""),0,IF(ISNUMBER(SEARCH(M$3,Consolidado!$D404)),IF(COUNTIFS(Consolidado!$AC$5:AC404,Consolidado!$AC404,Consolidado!$D$5:D404,"*"&amp;M$3&amp;"*")=1,1,0),0))</f>
        <v>0</v>
      </c>
      <c r="N404" s="0" t="n">
        <f aca="false">IF(OR(N$3="",Consolidado!$D404=""),0,IF(ISNUMBER(SEARCH(N$3,Consolidado!$D404)),IF(COUNTIFS(Consolidado!$AC$5:AC404,Consolidado!$AC404,Consolidado!$D$5:D404,"*"&amp;N$3&amp;"*")=1,1,0),0))</f>
        <v>0</v>
      </c>
      <c r="O404" s="0" t="n">
        <f aca="false">IF(OR(O$3="",Consolidado!$D404=""),0,IF(ISNUMBER(SEARCH(O$3,Consolidado!$D404)),IF(COUNTIFS(Consolidado!$AC$5:AC404,Consolidado!$AC404,Consolidado!$D$5:D404,"*"&amp;O$3&amp;"*")=1,1,0),0))</f>
        <v>0</v>
      </c>
      <c r="P404" s="0" t="n">
        <f aca="false">IF(OR(P$3="",Consolidado!$D404=""),0,IF(ISNUMBER(SEARCH(P$3,Consolidado!$D404)),IF(COUNTIFS(Consolidado!$AC$5:AC404,Consolidado!$AC404,Consolidado!$D$5:D404,"*"&amp;P$3&amp;"*")=1,1,0),0))</f>
        <v>0</v>
      </c>
      <c r="Q404" s="0" t="n">
        <f aca="false">IF(OR(Q$3="",Consolidado!$D404=""),0,IF(ISNUMBER(SEARCH(Q$3,Consolidado!$D404)),IF(COUNTIFS(Consolidado!$AC$5:AC404,Consolidado!$AC404,Consolidado!$D$5:D404,"*"&amp;Q$3&amp;"*")=1,1,0),0))</f>
        <v>0</v>
      </c>
      <c r="R404" s="0" t="n">
        <f aca="false">IF(OR(R$3="",Consolidado!$D404=""),0,IF(ISNUMBER(SEARCH(R$3,Consolidado!$D404)),IF(COUNTIFS(Consolidado!$AC$5:AC404,Consolidado!$AC404,Consolidado!$D$5:D404,"*"&amp;R$3&amp;"*")=1,1,0),0))</f>
        <v>0</v>
      </c>
      <c r="S404" s="0" t="n">
        <f aca="false">IF(OR(S$3="",Consolidado!$D404=""),0,IF(ISNUMBER(SEARCH(S$3,Consolidado!$D404)),IF(COUNTIFS(Consolidado!$AC$5:AC404,Consolidado!$AC404,Consolidado!$D$5:D404,"*"&amp;S$3&amp;"*")=1,1,0),0))</f>
        <v>0</v>
      </c>
      <c r="T404" s="0" t="n">
        <f aca="false">IF(OR(T$3="",Consolidado!$D404=""),0,IF(ISNUMBER(SEARCH(T$3,Consolidado!$D404)),IF(COUNTIFS(Consolidado!$AC$5:AC404,Consolidado!$AC404,Consolidado!$D$5:D404,"*"&amp;T$3&amp;"*")=1,1,0),0))</f>
        <v>0</v>
      </c>
      <c r="U404" s="0" t="n">
        <f aca="false">IF(OR(U$3="",Consolidado!$D404=""),0,IF(ISNUMBER(SEARCH(U$3,Consolidado!$D404)),IF(COUNTIFS(Consolidado!$AC$5:AC404,Consolidado!$AC404,Consolidado!$D$5:D404,"*"&amp;U$3&amp;"*")=1,1,0),0))</f>
        <v>0</v>
      </c>
      <c r="V404" s="0" t="n">
        <f aca="false">IF(OR(V$3="",Consolidado!$D404=""),0,IF(ISNUMBER(SEARCH(V$3,Consolidado!$D404)),IF(COUNTIFS(Consolidado!$AC$5:AC404,Consolidado!$AC404,Consolidado!$D$5:D404,"*"&amp;V$3&amp;"*")=1,1,0),0))</f>
        <v>0</v>
      </c>
      <c r="W404" s="0" t="n">
        <f aca="false">IF(OR(W$3="",Consolidado!$D404=""),0,IF(ISNUMBER(SEARCH(W$3,Consolidado!$D404)),IF(COUNTIFS(Consolidado!$AC$5:AC404,Consolidado!$AC404,Consolidado!$D$5:D404,"*"&amp;W$3&amp;"*")=1,1,0),0))</f>
        <v>0</v>
      </c>
      <c r="X404" s="0" t="n">
        <f aca="false">IF(OR(X$3="",Consolidado!$D404=""),0,IF(ISNUMBER(SEARCH(X$3,Consolidado!$D404)),IF(COUNTIFS(Consolidado!$AC$5:AC404,Consolidado!$AC404,Consolidado!$D$5:D404,"*"&amp;X$3&amp;"*")=1,1,0),0))</f>
        <v>0</v>
      </c>
      <c r="Y404" s="0" t="n">
        <f aca="false">IF(OR(Y$3="",Consolidado!$D404=""),0,IF(ISNUMBER(SEARCH(Y$3,Consolidado!$D404)),IF(COUNTIFS(Consolidado!$AC$5:AC404,Consolidado!$AC404,Consolidado!$D$5:D404,"*"&amp;Y$3&amp;"*")=1,1,0),0))</f>
        <v>0</v>
      </c>
      <c r="Z404" s="0" t="n">
        <f aca="false">IF(OR(Z$3="",Consolidado!$D404=""),0,IF(ISNUMBER(SEARCH(Z$3,Consolidado!$D404)),IF(COUNTIFS(Consolidado!$AC$5:AC404,Consolidado!$AC404,Consolidado!$D$5:D404,"*"&amp;Z$3&amp;"*")=1,1,0),0))</f>
        <v>0</v>
      </c>
      <c r="AA404" s="0" t="n">
        <f aca="false">IF(OR(AA$3="",Consolidado!$D404=""),0,IF(ISNUMBER(SEARCH(AA$3,Consolidado!$D404)),IF(COUNTIFS(Consolidado!$AC$5:AC404,Consolidado!$AC404,Consolidado!$D$5:D404,"*"&amp;AA$3&amp;"*")=1,1,0),0))</f>
        <v>0</v>
      </c>
      <c r="AB404" s="0" t="n">
        <f aca="false">IF(OR(AB$3="",Consolidado!$D404=""),0,IF(ISNUMBER(SEARCH(AB$3,Consolidado!$D404)),IF(COUNTIFS(Consolidado!$AC$5:AC404,Consolidado!$AC404,Consolidado!$D$5:D404,"*"&amp;AB$3&amp;"*")=1,1,0),0))</f>
        <v>0</v>
      </c>
      <c r="AC404" s="0" t="n">
        <f aca="false">IF(OR(AC$3="",Consolidado!$D404=""),0,IF(ISNUMBER(SEARCH(AC$3,Consolidado!$D404)),IF(COUNTIFS(Consolidado!$AC$5:AC404,Consolidado!$AC404,Consolidado!$D$5:D404,"*"&amp;AC$3&amp;"*")=1,1,0),0))</f>
        <v>0</v>
      </c>
      <c r="AD404" s="0" t="n">
        <f aca="false">IF(OR(AD$3="",Consolidado!$D404=""),0,IF(ISNUMBER(SEARCH(AD$3,Consolidado!$D404)),IF(COUNTIFS(Consolidado!$AC$5:AC404,Consolidado!$AC404,Consolidado!$D$5:D404,"*"&amp;AD$3&amp;"*")=1,1,0),0))</f>
        <v>0</v>
      </c>
      <c r="AE404" s="0" t="n">
        <f aca="false">IF(OR(AE$3="",Consolidado!$D404=""),0,IF(ISNUMBER(SEARCH(AE$3,Consolidado!$D404)),IF(COUNTIFS(Consolidado!$AC$5:AC404,Consolidado!$AC404,Consolidado!$D$5:D404,"*"&amp;AE$3&amp;"*")=1,1,0),0))</f>
        <v>0</v>
      </c>
      <c r="AF404" s="0" t="n">
        <f aca="false">IF(OR(AF$3="",Consolidado!$D404=""),0,IF(ISNUMBER(SEARCH(AF$3,Consolidado!$D404)),IF(COUNTIFS(Consolidado!$AC$5:AC404,Consolidado!$AC404,Consolidado!$D$5:D404,"*"&amp;AF$3&amp;"*")=1,1,0),0))</f>
        <v>0</v>
      </c>
      <c r="AG404" s="0" t="n">
        <f aca="false">IF(OR(AG$3="",Consolidado!$D404=""),0,IF(ISNUMBER(SEARCH(AG$3,Consolidado!$D404)),IF(COUNTIFS(Consolidado!$AC$5:AC404,Consolidado!$AC404,Consolidado!$D$5:D404,"*"&amp;AG$3&amp;"*")=1,1,0),0))</f>
        <v>0</v>
      </c>
      <c r="AH404" s="0" t="n">
        <f aca="false">IF(OR(AH$3="",Consolidado!$D404=""),0,IF(ISNUMBER(SEARCH(AH$3,Consolidado!$D404)),IF(COUNTIFS(Consolidado!$AC$5:AC404,Consolidado!$AC404,Consolidado!$D$5:D404,"*"&amp;AH$3&amp;"*")=1,1,0),0))</f>
        <v>0</v>
      </c>
      <c r="AI404" s="0" t="n">
        <f aca="false">IF(OR(AI$3="",Consolidado!$D404=""),0,IF(ISNUMBER(SEARCH(AI$3,Consolidado!$D404)),IF(COUNTIFS(Consolidado!$AC$5:AC404,Consolidado!$AC404,Consolidado!$D$5:D404,"*"&amp;AI$3&amp;"*")=1,1,0),0))</f>
        <v>0</v>
      </c>
      <c r="AJ404" s="0" t="n">
        <f aca="false">IF(OR(AJ$3="",Consolidado!$D404=""),0,IF(ISNUMBER(SEARCH(AJ$3,Consolidado!$D404)),IF(COUNTIFS(Consolidado!$AC$5:AC404,Consolidado!$AC404,Consolidado!$D$5:D404,"*"&amp;AJ$3&amp;"*")=1,1,0),0))</f>
        <v>0</v>
      </c>
      <c r="AK404" s="0" t="n">
        <f aca="false">IF(OR(AK$3="",Consolidado!$D404=""),0,IF(ISNUMBER(SEARCH(AK$3,Consolidado!$D404)),IF(COUNTIFS(Consolidado!$AC$5:AC404,Consolidado!$AC404,Consolidado!$D$5:D404,"*"&amp;AK$3&amp;"*")=1,1,0),0))</f>
        <v>0</v>
      </c>
      <c r="AL404" s="0" t="n">
        <f aca="false">IF(OR(AL$3="",Consolidado!$D404=""),0,IF(ISNUMBER(SEARCH(AL$3,Consolidado!$D404)),IF(COUNTIFS(Consolidado!$AC$5:AC404,Consolidado!$AC404,Consolidado!$D$5:D404,"*"&amp;AL$3&amp;"*")=1,1,0),0))</f>
        <v>0</v>
      </c>
      <c r="AM404" s="0" t="n">
        <f aca="false">IF(OR(AM$3="",Consolidado!$D404=""),0,IF(ISNUMBER(SEARCH(AM$3,Consolidado!$D404)),IF(COUNTIFS(Consolidado!$AC$5:AC404,Consolidado!$AC404,Consolidado!$D$5:D404,"*"&amp;AM$3&amp;"*")=1,1,0),0))</f>
        <v>0</v>
      </c>
      <c r="AN404" s="0" t="n">
        <f aca="false">IF(OR(AN$3="",Consolidado!$D404=""),0,IF(ISNUMBER(SEARCH(AN$3,Consolidado!$D404)),IF(COUNTIFS(Consolidado!$AC$5:AC404,Consolidado!$AC404,Consolidado!$D$5:D404,"*"&amp;AN$3&amp;"*")=1,1,0),0))</f>
        <v>0</v>
      </c>
      <c r="AO404" s="0" t="n">
        <f aca="false">IF(OR(AO$3="",Consolidado!$D404=""),0,IF(ISNUMBER(SEARCH(AO$3,Consolidado!$D404)),IF(COUNTIFS(Consolidado!$AC$5:AC404,Consolidado!$AC404,Consolidado!$D$5:D404,"*"&amp;AO$3&amp;"*")=1,1,0),0))</f>
        <v>0</v>
      </c>
    </row>
    <row r="405" customFormat="false" ht="15" hidden="false" customHeight="false" outlineLevel="0" collapsed="false">
      <c r="B405" s="0" t="n">
        <f aca="false">IF(OR(B$3="",Consolidado!$D405=""),0,IF(ISNUMBER(SEARCH(B$3,Consolidado!$D405)),IF(COUNTIFS(Consolidado!$AC$5:AC405,Consolidado!$AC405,Consolidado!$D$5:D405,"*"&amp;B$3&amp;"*")=1,1,0),0))</f>
        <v>0</v>
      </c>
      <c r="C405" s="0" t="n">
        <f aca="false">IF(OR(C$3="",Consolidado!$D405=""),0,IF(ISNUMBER(SEARCH(C$3,Consolidado!$D405)),IF(COUNTIFS(Consolidado!$AC$5:AC405,Consolidado!$AC405,Consolidado!$D$5:D405,"*"&amp;C$3&amp;"*")=1,1,0),0))</f>
        <v>0</v>
      </c>
      <c r="D405" s="0" t="n">
        <f aca="false">IF(OR(D$3="",Consolidado!$D405=""),0,IF(ISNUMBER(SEARCH(D$3,Consolidado!$D405)),IF(COUNTIFS(Consolidado!$AC$5:AC405,Consolidado!$AC405,Consolidado!$D$5:D405,"*"&amp;D$3&amp;"*")=1,1,0),0))</f>
        <v>0</v>
      </c>
      <c r="E405" s="0" t="n">
        <f aca="false">IF(OR(E$3="",Consolidado!$D405=""),0,IF(ISNUMBER(SEARCH(E$3,Consolidado!$D405)),IF(COUNTIFS(Consolidado!$AC$5:AC405,Consolidado!$AC405,Consolidado!$D$5:D405,"*"&amp;E$3&amp;"*")=1,1,0),0))</f>
        <v>0</v>
      </c>
      <c r="F405" s="0" t="n">
        <f aca="false">IF(OR(F$3="",Consolidado!$D405=""),0,IF(ISNUMBER(SEARCH(F$3,Consolidado!$D405)),IF(COUNTIFS(Consolidado!$AC$5:AC405,Consolidado!$AC405,Consolidado!$D$5:D405,"*"&amp;F$3&amp;"*")=1,1,0),0))</f>
        <v>0</v>
      </c>
      <c r="G405" s="0" t="n">
        <f aca="false">IF(OR(G$3="",Consolidado!$D405=""),0,IF(ISNUMBER(SEARCH(G$3,Consolidado!$D405)),IF(COUNTIFS(Consolidado!$AC$5:AC405,Consolidado!$AC405,Consolidado!$D$5:D405,"*"&amp;G$3&amp;"*")=1,1,0),0))</f>
        <v>0</v>
      </c>
      <c r="H405" s="0" t="n">
        <f aca="false">IF(OR(H$3="",Consolidado!$D405=""),0,IF(ISNUMBER(SEARCH(H$3,Consolidado!$D405)),IF(COUNTIFS(Consolidado!$AC$5:AC405,Consolidado!$AC405,Consolidado!$D$5:D405,"*"&amp;H$3&amp;"*")=1,1,0),0))</f>
        <v>0</v>
      </c>
      <c r="I405" s="0" t="n">
        <f aca="false">IF(OR(I$3="",Consolidado!$D405=""),0,IF(ISNUMBER(SEARCH(I$3,Consolidado!$D405)),IF(COUNTIFS(Consolidado!$AC$5:AC405,Consolidado!$AC405,Consolidado!$D$5:D405,"*"&amp;I$3&amp;"*")=1,1,0),0))</f>
        <v>0</v>
      </c>
      <c r="J405" s="0" t="n">
        <f aca="false">IF(OR(J$3="",Consolidado!$D405=""),0,IF(ISNUMBER(SEARCH(J$3,Consolidado!$D405)),IF(COUNTIFS(Consolidado!$AC$5:AC405,Consolidado!$AC405,Consolidado!$D$5:D405,"*"&amp;J$3&amp;"*")=1,1,0),0))</f>
        <v>0</v>
      </c>
      <c r="K405" s="0" t="n">
        <f aca="false">IF(OR(K$3="",Consolidado!$D405=""),0,IF(ISNUMBER(SEARCH(K$3,Consolidado!$D405)),IF(COUNTIFS(Consolidado!$AC$5:AC405,Consolidado!$AC405,Consolidado!$D$5:D405,"*"&amp;K$3&amp;"*")=1,1,0),0))</f>
        <v>0</v>
      </c>
      <c r="L405" s="0" t="n">
        <f aca="false">IF(OR(L$3="",Consolidado!$D405=""),0,IF(ISNUMBER(SEARCH(L$3,Consolidado!$D405)),IF(COUNTIFS(Consolidado!$AC$5:AC405,Consolidado!$AC405,Consolidado!$D$5:D405,"*"&amp;L$3&amp;"*")=1,1,0),0))</f>
        <v>0</v>
      </c>
      <c r="M405" s="0" t="n">
        <f aca="false">IF(OR(M$3="",Consolidado!$D405=""),0,IF(ISNUMBER(SEARCH(M$3,Consolidado!$D405)),IF(COUNTIFS(Consolidado!$AC$5:AC405,Consolidado!$AC405,Consolidado!$D$5:D405,"*"&amp;M$3&amp;"*")=1,1,0),0))</f>
        <v>0</v>
      </c>
      <c r="N405" s="0" t="n">
        <f aca="false">IF(OR(N$3="",Consolidado!$D405=""),0,IF(ISNUMBER(SEARCH(N$3,Consolidado!$D405)),IF(COUNTIFS(Consolidado!$AC$5:AC405,Consolidado!$AC405,Consolidado!$D$5:D405,"*"&amp;N$3&amp;"*")=1,1,0),0))</f>
        <v>0</v>
      </c>
      <c r="O405" s="0" t="n">
        <f aca="false">IF(OR(O$3="",Consolidado!$D405=""),0,IF(ISNUMBER(SEARCH(O$3,Consolidado!$D405)),IF(COUNTIFS(Consolidado!$AC$5:AC405,Consolidado!$AC405,Consolidado!$D$5:D405,"*"&amp;O$3&amp;"*")=1,1,0),0))</f>
        <v>0</v>
      </c>
      <c r="P405" s="0" t="n">
        <f aca="false">IF(OR(P$3="",Consolidado!$D405=""),0,IF(ISNUMBER(SEARCH(P$3,Consolidado!$D405)),IF(COUNTIFS(Consolidado!$AC$5:AC405,Consolidado!$AC405,Consolidado!$D$5:D405,"*"&amp;P$3&amp;"*")=1,1,0),0))</f>
        <v>0</v>
      </c>
      <c r="Q405" s="0" t="n">
        <f aca="false">IF(OR(Q$3="",Consolidado!$D405=""),0,IF(ISNUMBER(SEARCH(Q$3,Consolidado!$D405)),IF(COUNTIFS(Consolidado!$AC$5:AC405,Consolidado!$AC405,Consolidado!$D$5:D405,"*"&amp;Q$3&amp;"*")=1,1,0),0))</f>
        <v>0</v>
      </c>
      <c r="R405" s="0" t="n">
        <f aca="false">IF(OR(R$3="",Consolidado!$D405=""),0,IF(ISNUMBER(SEARCH(R$3,Consolidado!$D405)),IF(COUNTIFS(Consolidado!$AC$5:AC405,Consolidado!$AC405,Consolidado!$D$5:D405,"*"&amp;R$3&amp;"*")=1,1,0),0))</f>
        <v>0</v>
      </c>
      <c r="S405" s="0" t="n">
        <f aca="false">IF(OR(S$3="",Consolidado!$D405=""),0,IF(ISNUMBER(SEARCH(S$3,Consolidado!$D405)),IF(COUNTIFS(Consolidado!$AC$5:AC405,Consolidado!$AC405,Consolidado!$D$5:D405,"*"&amp;S$3&amp;"*")=1,1,0),0))</f>
        <v>0</v>
      </c>
      <c r="T405" s="0" t="n">
        <f aca="false">IF(OR(T$3="",Consolidado!$D405=""),0,IF(ISNUMBER(SEARCH(T$3,Consolidado!$D405)),IF(COUNTIFS(Consolidado!$AC$5:AC405,Consolidado!$AC405,Consolidado!$D$5:D405,"*"&amp;T$3&amp;"*")=1,1,0),0))</f>
        <v>0</v>
      </c>
      <c r="U405" s="0" t="n">
        <f aca="false">IF(OR(U$3="",Consolidado!$D405=""),0,IF(ISNUMBER(SEARCH(U$3,Consolidado!$D405)),IF(COUNTIFS(Consolidado!$AC$5:AC405,Consolidado!$AC405,Consolidado!$D$5:D405,"*"&amp;U$3&amp;"*")=1,1,0),0))</f>
        <v>0</v>
      </c>
      <c r="V405" s="0" t="n">
        <f aca="false">IF(OR(V$3="",Consolidado!$D405=""),0,IF(ISNUMBER(SEARCH(V$3,Consolidado!$D405)),IF(COUNTIFS(Consolidado!$AC$5:AC405,Consolidado!$AC405,Consolidado!$D$5:D405,"*"&amp;V$3&amp;"*")=1,1,0),0))</f>
        <v>0</v>
      </c>
      <c r="W405" s="0" t="n">
        <f aca="false">IF(OR(W$3="",Consolidado!$D405=""),0,IF(ISNUMBER(SEARCH(W$3,Consolidado!$D405)),IF(COUNTIFS(Consolidado!$AC$5:AC405,Consolidado!$AC405,Consolidado!$D$5:D405,"*"&amp;W$3&amp;"*")=1,1,0),0))</f>
        <v>0</v>
      </c>
      <c r="X405" s="0" t="n">
        <f aca="false">IF(OR(X$3="",Consolidado!$D405=""),0,IF(ISNUMBER(SEARCH(X$3,Consolidado!$D405)),IF(COUNTIFS(Consolidado!$AC$5:AC405,Consolidado!$AC405,Consolidado!$D$5:D405,"*"&amp;X$3&amp;"*")=1,1,0),0))</f>
        <v>0</v>
      </c>
      <c r="Y405" s="0" t="n">
        <f aca="false">IF(OR(Y$3="",Consolidado!$D405=""),0,IF(ISNUMBER(SEARCH(Y$3,Consolidado!$D405)),IF(COUNTIFS(Consolidado!$AC$5:AC405,Consolidado!$AC405,Consolidado!$D$5:D405,"*"&amp;Y$3&amp;"*")=1,1,0),0))</f>
        <v>0</v>
      </c>
      <c r="Z405" s="0" t="n">
        <f aca="false">IF(OR(Z$3="",Consolidado!$D405=""),0,IF(ISNUMBER(SEARCH(Z$3,Consolidado!$D405)),IF(COUNTIFS(Consolidado!$AC$5:AC405,Consolidado!$AC405,Consolidado!$D$5:D405,"*"&amp;Z$3&amp;"*")=1,1,0),0))</f>
        <v>0</v>
      </c>
      <c r="AA405" s="0" t="n">
        <f aca="false">IF(OR(AA$3="",Consolidado!$D405=""),0,IF(ISNUMBER(SEARCH(AA$3,Consolidado!$D405)),IF(COUNTIFS(Consolidado!$AC$5:AC405,Consolidado!$AC405,Consolidado!$D$5:D405,"*"&amp;AA$3&amp;"*")=1,1,0),0))</f>
        <v>0</v>
      </c>
      <c r="AB405" s="0" t="n">
        <f aca="false">IF(OR(AB$3="",Consolidado!$D405=""),0,IF(ISNUMBER(SEARCH(AB$3,Consolidado!$D405)),IF(COUNTIFS(Consolidado!$AC$5:AC405,Consolidado!$AC405,Consolidado!$D$5:D405,"*"&amp;AB$3&amp;"*")=1,1,0),0))</f>
        <v>0</v>
      </c>
      <c r="AC405" s="0" t="n">
        <f aca="false">IF(OR(AC$3="",Consolidado!$D405=""),0,IF(ISNUMBER(SEARCH(AC$3,Consolidado!$D405)),IF(COUNTIFS(Consolidado!$AC$5:AC405,Consolidado!$AC405,Consolidado!$D$5:D405,"*"&amp;AC$3&amp;"*")=1,1,0),0))</f>
        <v>0</v>
      </c>
      <c r="AD405" s="0" t="n">
        <f aca="false">IF(OR(AD$3="",Consolidado!$D405=""),0,IF(ISNUMBER(SEARCH(AD$3,Consolidado!$D405)),IF(COUNTIFS(Consolidado!$AC$5:AC405,Consolidado!$AC405,Consolidado!$D$5:D405,"*"&amp;AD$3&amp;"*")=1,1,0),0))</f>
        <v>0</v>
      </c>
      <c r="AE405" s="0" t="n">
        <f aca="false">IF(OR(AE$3="",Consolidado!$D405=""),0,IF(ISNUMBER(SEARCH(AE$3,Consolidado!$D405)),IF(COUNTIFS(Consolidado!$AC$5:AC405,Consolidado!$AC405,Consolidado!$D$5:D405,"*"&amp;AE$3&amp;"*")=1,1,0),0))</f>
        <v>0</v>
      </c>
      <c r="AF405" s="0" t="n">
        <f aca="false">IF(OR(AF$3="",Consolidado!$D405=""),0,IF(ISNUMBER(SEARCH(AF$3,Consolidado!$D405)),IF(COUNTIFS(Consolidado!$AC$5:AC405,Consolidado!$AC405,Consolidado!$D$5:D405,"*"&amp;AF$3&amp;"*")=1,1,0),0))</f>
        <v>0</v>
      </c>
      <c r="AG405" s="0" t="n">
        <f aca="false">IF(OR(AG$3="",Consolidado!$D405=""),0,IF(ISNUMBER(SEARCH(AG$3,Consolidado!$D405)),IF(COUNTIFS(Consolidado!$AC$5:AC405,Consolidado!$AC405,Consolidado!$D$5:D405,"*"&amp;AG$3&amp;"*")=1,1,0),0))</f>
        <v>0</v>
      </c>
      <c r="AH405" s="0" t="n">
        <f aca="false">IF(OR(AH$3="",Consolidado!$D405=""),0,IF(ISNUMBER(SEARCH(AH$3,Consolidado!$D405)),IF(COUNTIFS(Consolidado!$AC$5:AC405,Consolidado!$AC405,Consolidado!$D$5:D405,"*"&amp;AH$3&amp;"*")=1,1,0),0))</f>
        <v>0</v>
      </c>
      <c r="AI405" s="0" t="n">
        <f aca="false">IF(OR(AI$3="",Consolidado!$D405=""),0,IF(ISNUMBER(SEARCH(AI$3,Consolidado!$D405)),IF(COUNTIFS(Consolidado!$AC$5:AC405,Consolidado!$AC405,Consolidado!$D$5:D405,"*"&amp;AI$3&amp;"*")=1,1,0),0))</f>
        <v>0</v>
      </c>
      <c r="AJ405" s="0" t="n">
        <f aca="false">IF(OR(AJ$3="",Consolidado!$D405=""),0,IF(ISNUMBER(SEARCH(AJ$3,Consolidado!$D405)),IF(COUNTIFS(Consolidado!$AC$5:AC405,Consolidado!$AC405,Consolidado!$D$5:D405,"*"&amp;AJ$3&amp;"*")=1,1,0),0))</f>
        <v>0</v>
      </c>
      <c r="AK405" s="0" t="n">
        <f aca="false">IF(OR(AK$3="",Consolidado!$D405=""),0,IF(ISNUMBER(SEARCH(AK$3,Consolidado!$D405)),IF(COUNTIFS(Consolidado!$AC$5:AC405,Consolidado!$AC405,Consolidado!$D$5:D405,"*"&amp;AK$3&amp;"*")=1,1,0),0))</f>
        <v>0</v>
      </c>
      <c r="AL405" s="0" t="n">
        <f aca="false">IF(OR(AL$3="",Consolidado!$D405=""),0,IF(ISNUMBER(SEARCH(AL$3,Consolidado!$D405)),IF(COUNTIFS(Consolidado!$AC$5:AC405,Consolidado!$AC405,Consolidado!$D$5:D405,"*"&amp;AL$3&amp;"*")=1,1,0),0))</f>
        <v>0</v>
      </c>
      <c r="AM405" s="0" t="n">
        <f aca="false">IF(OR(AM$3="",Consolidado!$D405=""),0,IF(ISNUMBER(SEARCH(AM$3,Consolidado!$D405)),IF(COUNTIFS(Consolidado!$AC$5:AC405,Consolidado!$AC405,Consolidado!$D$5:D405,"*"&amp;AM$3&amp;"*")=1,1,0),0))</f>
        <v>0</v>
      </c>
      <c r="AN405" s="0" t="n">
        <f aca="false">IF(OR(AN$3="",Consolidado!$D405=""),0,IF(ISNUMBER(SEARCH(AN$3,Consolidado!$D405)),IF(COUNTIFS(Consolidado!$AC$5:AC405,Consolidado!$AC405,Consolidado!$D$5:D405,"*"&amp;AN$3&amp;"*")=1,1,0),0))</f>
        <v>0</v>
      </c>
      <c r="AO405" s="0" t="n">
        <f aca="false">IF(OR(AO$3="",Consolidado!$D405=""),0,IF(ISNUMBER(SEARCH(AO$3,Consolidado!$D405)),IF(COUNTIFS(Consolidado!$AC$5:AC405,Consolidado!$AC405,Consolidado!$D$5:D405,"*"&amp;AO$3&amp;"*")=1,1,0),0))</f>
        <v>0</v>
      </c>
    </row>
    <row r="406" customFormat="false" ht="15" hidden="false" customHeight="false" outlineLevel="0" collapsed="false">
      <c r="B406" s="0" t="n">
        <f aca="false">IF(OR(B$3="",Consolidado!$D406=""),0,IF(ISNUMBER(SEARCH(B$3,Consolidado!$D406)),IF(COUNTIFS(Consolidado!$AC$5:AC406,Consolidado!$AC406,Consolidado!$D$5:D406,"*"&amp;B$3&amp;"*")=1,1,0),0))</f>
        <v>0</v>
      </c>
      <c r="C406" s="0" t="n">
        <f aca="false">IF(OR(C$3="",Consolidado!$D406=""),0,IF(ISNUMBER(SEARCH(C$3,Consolidado!$D406)),IF(COUNTIFS(Consolidado!$AC$5:AC406,Consolidado!$AC406,Consolidado!$D$5:D406,"*"&amp;C$3&amp;"*")=1,1,0),0))</f>
        <v>0</v>
      </c>
      <c r="D406" s="0" t="n">
        <f aca="false">IF(OR(D$3="",Consolidado!$D406=""),0,IF(ISNUMBER(SEARCH(D$3,Consolidado!$D406)),IF(COUNTIFS(Consolidado!$AC$5:AC406,Consolidado!$AC406,Consolidado!$D$5:D406,"*"&amp;D$3&amp;"*")=1,1,0),0))</f>
        <v>0</v>
      </c>
      <c r="E406" s="0" t="n">
        <f aca="false">IF(OR(E$3="",Consolidado!$D406=""),0,IF(ISNUMBER(SEARCH(E$3,Consolidado!$D406)),IF(COUNTIFS(Consolidado!$AC$5:AC406,Consolidado!$AC406,Consolidado!$D$5:D406,"*"&amp;E$3&amp;"*")=1,1,0),0))</f>
        <v>0</v>
      </c>
      <c r="F406" s="0" t="n">
        <f aca="false">IF(OR(F$3="",Consolidado!$D406=""),0,IF(ISNUMBER(SEARCH(F$3,Consolidado!$D406)),IF(COUNTIFS(Consolidado!$AC$5:AC406,Consolidado!$AC406,Consolidado!$D$5:D406,"*"&amp;F$3&amp;"*")=1,1,0),0))</f>
        <v>0</v>
      </c>
      <c r="G406" s="0" t="n">
        <f aca="false">IF(OR(G$3="",Consolidado!$D406=""),0,IF(ISNUMBER(SEARCH(G$3,Consolidado!$D406)),IF(COUNTIFS(Consolidado!$AC$5:AC406,Consolidado!$AC406,Consolidado!$D$5:D406,"*"&amp;G$3&amp;"*")=1,1,0),0))</f>
        <v>0</v>
      </c>
      <c r="H406" s="0" t="n">
        <f aca="false">IF(OR(H$3="",Consolidado!$D406=""),0,IF(ISNUMBER(SEARCH(H$3,Consolidado!$D406)),IF(COUNTIFS(Consolidado!$AC$5:AC406,Consolidado!$AC406,Consolidado!$D$5:D406,"*"&amp;H$3&amp;"*")=1,1,0),0))</f>
        <v>0</v>
      </c>
      <c r="I406" s="0" t="n">
        <f aca="false">IF(OR(I$3="",Consolidado!$D406=""),0,IF(ISNUMBER(SEARCH(I$3,Consolidado!$D406)),IF(COUNTIFS(Consolidado!$AC$5:AC406,Consolidado!$AC406,Consolidado!$D$5:D406,"*"&amp;I$3&amp;"*")=1,1,0),0))</f>
        <v>0</v>
      </c>
      <c r="J406" s="0" t="n">
        <f aca="false">IF(OR(J$3="",Consolidado!$D406=""),0,IF(ISNUMBER(SEARCH(J$3,Consolidado!$D406)),IF(COUNTIFS(Consolidado!$AC$5:AC406,Consolidado!$AC406,Consolidado!$D$5:D406,"*"&amp;J$3&amp;"*")=1,1,0),0))</f>
        <v>0</v>
      </c>
      <c r="K406" s="0" t="n">
        <f aca="false">IF(OR(K$3="",Consolidado!$D406=""),0,IF(ISNUMBER(SEARCH(K$3,Consolidado!$D406)),IF(COUNTIFS(Consolidado!$AC$5:AC406,Consolidado!$AC406,Consolidado!$D$5:D406,"*"&amp;K$3&amp;"*")=1,1,0),0))</f>
        <v>0</v>
      </c>
      <c r="L406" s="0" t="n">
        <f aca="false">IF(OR(L$3="",Consolidado!$D406=""),0,IF(ISNUMBER(SEARCH(L$3,Consolidado!$D406)),IF(COUNTIFS(Consolidado!$AC$5:AC406,Consolidado!$AC406,Consolidado!$D$5:D406,"*"&amp;L$3&amp;"*")=1,1,0),0))</f>
        <v>0</v>
      </c>
      <c r="M406" s="0" t="n">
        <f aca="false">IF(OR(M$3="",Consolidado!$D406=""),0,IF(ISNUMBER(SEARCH(M$3,Consolidado!$D406)),IF(COUNTIFS(Consolidado!$AC$5:AC406,Consolidado!$AC406,Consolidado!$D$5:D406,"*"&amp;M$3&amp;"*")=1,1,0),0))</f>
        <v>0</v>
      </c>
      <c r="N406" s="0" t="n">
        <f aca="false">IF(OR(N$3="",Consolidado!$D406=""),0,IF(ISNUMBER(SEARCH(N$3,Consolidado!$D406)),IF(COUNTIFS(Consolidado!$AC$5:AC406,Consolidado!$AC406,Consolidado!$D$5:D406,"*"&amp;N$3&amp;"*")=1,1,0),0))</f>
        <v>0</v>
      </c>
      <c r="O406" s="0" t="n">
        <f aca="false">IF(OR(O$3="",Consolidado!$D406=""),0,IF(ISNUMBER(SEARCH(O$3,Consolidado!$D406)),IF(COUNTIFS(Consolidado!$AC$5:AC406,Consolidado!$AC406,Consolidado!$D$5:D406,"*"&amp;O$3&amp;"*")=1,1,0),0))</f>
        <v>0</v>
      </c>
      <c r="P406" s="0" t="n">
        <f aca="false">IF(OR(P$3="",Consolidado!$D406=""),0,IF(ISNUMBER(SEARCH(P$3,Consolidado!$D406)),IF(COUNTIFS(Consolidado!$AC$5:AC406,Consolidado!$AC406,Consolidado!$D$5:D406,"*"&amp;P$3&amp;"*")=1,1,0),0))</f>
        <v>0</v>
      </c>
      <c r="Q406" s="0" t="n">
        <f aca="false">IF(OR(Q$3="",Consolidado!$D406=""),0,IF(ISNUMBER(SEARCH(Q$3,Consolidado!$D406)),IF(COUNTIFS(Consolidado!$AC$5:AC406,Consolidado!$AC406,Consolidado!$D$5:D406,"*"&amp;Q$3&amp;"*")=1,1,0),0))</f>
        <v>0</v>
      </c>
      <c r="R406" s="0" t="n">
        <f aca="false">IF(OR(R$3="",Consolidado!$D406=""),0,IF(ISNUMBER(SEARCH(R$3,Consolidado!$D406)),IF(COUNTIFS(Consolidado!$AC$5:AC406,Consolidado!$AC406,Consolidado!$D$5:D406,"*"&amp;R$3&amp;"*")=1,1,0),0))</f>
        <v>0</v>
      </c>
      <c r="S406" s="0" t="n">
        <f aca="false">IF(OR(S$3="",Consolidado!$D406=""),0,IF(ISNUMBER(SEARCH(S$3,Consolidado!$D406)),IF(COUNTIFS(Consolidado!$AC$5:AC406,Consolidado!$AC406,Consolidado!$D$5:D406,"*"&amp;S$3&amp;"*")=1,1,0),0))</f>
        <v>0</v>
      </c>
      <c r="T406" s="0" t="n">
        <f aca="false">IF(OR(T$3="",Consolidado!$D406=""),0,IF(ISNUMBER(SEARCH(T$3,Consolidado!$D406)),IF(COUNTIFS(Consolidado!$AC$5:AC406,Consolidado!$AC406,Consolidado!$D$5:D406,"*"&amp;T$3&amp;"*")=1,1,0),0))</f>
        <v>0</v>
      </c>
      <c r="U406" s="0" t="n">
        <f aca="false">IF(OR(U$3="",Consolidado!$D406=""),0,IF(ISNUMBER(SEARCH(U$3,Consolidado!$D406)),IF(COUNTIFS(Consolidado!$AC$5:AC406,Consolidado!$AC406,Consolidado!$D$5:D406,"*"&amp;U$3&amp;"*")=1,1,0),0))</f>
        <v>0</v>
      </c>
      <c r="V406" s="0" t="n">
        <f aca="false">IF(OR(V$3="",Consolidado!$D406=""),0,IF(ISNUMBER(SEARCH(V$3,Consolidado!$D406)),IF(COUNTIFS(Consolidado!$AC$5:AC406,Consolidado!$AC406,Consolidado!$D$5:D406,"*"&amp;V$3&amp;"*")=1,1,0),0))</f>
        <v>0</v>
      </c>
      <c r="W406" s="0" t="n">
        <f aca="false">IF(OR(W$3="",Consolidado!$D406=""),0,IF(ISNUMBER(SEARCH(W$3,Consolidado!$D406)),IF(COUNTIFS(Consolidado!$AC$5:AC406,Consolidado!$AC406,Consolidado!$D$5:D406,"*"&amp;W$3&amp;"*")=1,1,0),0))</f>
        <v>0</v>
      </c>
      <c r="X406" s="0" t="n">
        <f aca="false">IF(OR(X$3="",Consolidado!$D406=""),0,IF(ISNUMBER(SEARCH(X$3,Consolidado!$D406)),IF(COUNTIFS(Consolidado!$AC$5:AC406,Consolidado!$AC406,Consolidado!$D$5:D406,"*"&amp;X$3&amp;"*")=1,1,0),0))</f>
        <v>0</v>
      </c>
      <c r="Y406" s="0" t="n">
        <f aca="false">IF(OR(Y$3="",Consolidado!$D406=""),0,IF(ISNUMBER(SEARCH(Y$3,Consolidado!$D406)),IF(COUNTIFS(Consolidado!$AC$5:AC406,Consolidado!$AC406,Consolidado!$D$5:D406,"*"&amp;Y$3&amp;"*")=1,1,0),0))</f>
        <v>0</v>
      </c>
      <c r="Z406" s="0" t="n">
        <f aca="false">IF(OR(Z$3="",Consolidado!$D406=""),0,IF(ISNUMBER(SEARCH(Z$3,Consolidado!$D406)),IF(COUNTIFS(Consolidado!$AC$5:AC406,Consolidado!$AC406,Consolidado!$D$5:D406,"*"&amp;Z$3&amp;"*")=1,1,0),0))</f>
        <v>0</v>
      </c>
      <c r="AA406" s="0" t="n">
        <f aca="false">IF(OR(AA$3="",Consolidado!$D406=""),0,IF(ISNUMBER(SEARCH(AA$3,Consolidado!$D406)),IF(COUNTIFS(Consolidado!$AC$5:AC406,Consolidado!$AC406,Consolidado!$D$5:D406,"*"&amp;AA$3&amp;"*")=1,1,0),0))</f>
        <v>0</v>
      </c>
      <c r="AB406" s="0" t="n">
        <f aca="false">IF(OR(AB$3="",Consolidado!$D406=""),0,IF(ISNUMBER(SEARCH(AB$3,Consolidado!$D406)),IF(COUNTIFS(Consolidado!$AC$5:AC406,Consolidado!$AC406,Consolidado!$D$5:D406,"*"&amp;AB$3&amp;"*")=1,1,0),0))</f>
        <v>0</v>
      </c>
      <c r="AC406" s="0" t="n">
        <f aca="false">IF(OR(AC$3="",Consolidado!$D406=""),0,IF(ISNUMBER(SEARCH(AC$3,Consolidado!$D406)),IF(COUNTIFS(Consolidado!$AC$5:AC406,Consolidado!$AC406,Consolidado!$D$5:D406,"*"&amp;AC$3&amp;"*")=1,1,0),0))</f>
        <v>0</v>
      </c>
      <c r="AD406" s="0" t="n">
        <f aca="false">IF(OR(AD$3="",Consolidado!$D406=""),0,IF(ISNUMBER(SEARCH(AD$3,Consolidado!$D406)),IF(COUNTIFS(Consolidado!$AC$5:AC406,Consolidado!$AC406,Consolidado!$D$5:D406,"*"&amp;AD$3&amp;"*")=1,1,0),0))</f>
        <v>0</v>
      </c>
      <c r="AE406" s="0" t="n">
        <f aca="false">IF(OR(AE$3="",Consolidado!$D406=""),0,IF(ISNUMBER(SEARCH(AE$3,Consolidado!$D406)),IF(COUNTIFS(Consolidado!$AC$5:AC406,Consolidado!$AC406,Consolidado!$D$5:D406,"*"&amp;AE$3&amp;"*")=1,1,0),0))</f>
        <v>0</v>
      </c>
      <c r="AF406" s="0" t="n">
        <f aca="false">IF(OR(AF$3="",Consolidado!$D406=""),0,IF(ISNUMBER(SEARCH(AF$3,Consolidado!$D406)),IF(COUNTIFS(Consolidado!$AC$5:AC406,Consolidado!$AC406,Consolidado!$D$5:D406,"*"&amp;AF$3&amp;"*")=1,1,0),0))</f>
        <v>0</v>
      </c>
      <c r="AG406" s="0" t="n">
        <f aca="false">IF(OR(AG$3="",Consolidado!$D406=""),0,IF(ISNUMBER(SEARCH(AG$3,Consolidado!$D406)),IF(COUNTIFS(Consolidado!$AC$5:AC406,Consolidado!$AC406,Consolidado!$D$5:D406,"*"&amp;AG$3&amp;"*")=1,1,0),0))</f>
        <v>0</v>
      </c>
      <c r="AH406" s="0" t="n">
        <f aca="false">IF(OR(AH$3="",Consolidado!$D406=""),0,IF(ISNUMBER(SEARCH(AH$3,Consolidado!$D406)),IF(COUNTIFS(Consolidado!$AC$5:AC406,Consolidado!$AC406,Consolidado!$D$5:D406,"*"&amp;AH$3&amp;"*")=1,1,0),0))</f>
        <v>0</v>
      </c>
      <c r="AI406" s="0" t="n">
        <f aca="false">IF(OR(AI$3="",Consolidado!$D406=""),0,IF(ISNUMBER(SEARCH(AI$3,Consolidado!$D406)),IF(COUNTIFS(Consolidado!$AC$5:AC406,Consolidado!$AC406,Consolidado!$D$5:D406,"*"&amp;AI$3&amp;"*")=1,1,0),0))</f>
        <v>0</v>
      </c>
      <c r="AJ406" s="0" t="n">
        <f aca="false">IF(OR(AJ$3="",Consolidado!$D406=""),0,IF(ISNUMBER(SEARCH(AJ$3,Consolidado!$D406)),IF(COUNTIFS(Consolidado!$AC$5:AC406,Consolidado!$AC406,Consolidado!$D$5:D406,"*"&amp;AJ$3&amp;"*")=1,1,0),0))</f>
        <v>0</v>
      </c>
      <c r="AK406" s="0" t="n">
        <f aca="false">IF(OR(AK$3="",Consolidado!$D406=""),0,IF(ISNUMBER(SEARCH(AK$3,Consolidado!$D406)),IF(COUNTIFS(Consolidado!$AC$5:AC406,Consolidado!$AC406,Consolidado!$D$5:D406,"*"&amp;AK$3&amp;"*")=1,1,0),0))</f>
        <v>0</v>
      </c>
      <c r="AL406" s="0" t="n">
        <f aca="false">IF(OR(AL$3="",Consolidado!$D406=""),0,IF(ISNUMBER(SEARCH(AL$3,Consolidado!$D406)),IF(COUNTIFS(Consolidado!$AC$5:AC406,Consolidado!$AC406,Consolidado!$D$5:D406,"*"&amp;AL$3&amp;"*")=1,1,0),0))</f>
        <v>0</v>
      </c>
      <c r="AM406" s="0" t="n">
        <f aca="false">IF(OR(AM$3="",Consolidado!$D406=""),0,IF(ISNUMBER(SEARCH(AM$3,Consolidado!$D406)),IF(COUNTIFS(Consolidado!$AC$5:AC406,Consolidado!$AC406,Consolidado!$D$5:D406,"*"&amp;AM$3&amp;"*")=1,1,0),0))</f>
        <v>0</v>
      </c>
      <c r="AN406" s="0" t="n">
        <f aca="false">IF(OR(AN$3="",Consolidado!$D406=""),0,IF(ISNUMBER(SEARCH(AN$3,Consolidado!$D406)),IF(COUNTIFS(Consolidado!$AC$5:AC406,Consolidado!$AC406,Consolidado!$D$5:D406,"*"&amp;AN$3&amp;"*")=1,1,0),0))</f>
        <v>0</v>
      </c>
      <c r="AO406" s="0" t="n">
        <f aca="false">IF(OR(AO$3="",Consolidado!$D406=""),0,IF(ISNUMBER(SEARCH(AO$3,Consolidado!$D406)),IF(COUNTIFS(Consolidado!$AC$5:AC406,Consolidado!$AC406,Consolidado!$D$5:D406,"*"&amp;AO$3&amp;"*")=1,1,0),0))</f>
        <v>0</v>
      </c>
    </row>
    <row r="407" customFormat="false" ht="15" hidden="false" customHeight="false" outlineLevel="0" collapsed="false">
      <c r="B407" s="0" t="n">
        <f aca="false">IF(OR(B$3="",Consolidado!$D407=""),0,IF(ISNUMBER(SEARCH(B$3,Consolidado!$D407)),IF(COUNTIFS(Consolidado!$AC$5:AC407,Consolidado!$AC407,Consolidado!$D$5:D407,"*"&amp;B$3&amp;"*")=1,1,0),0))</f>
        <v>0</v>
      </c>
      <c r="C407" s="0" t="n">
        <f aca="false">IF(OR(C$3="",Consolidado!$D407=""),0,IF(ISNUMBER(SEARCH(C$3,Consolidado!$D407)),IF(COUNTIFS(Consolidado!$AC$5:AC407,Consolidado!$AC407,Consolidado!$D$5:D407,"*"&amp;C$3&amp;"*")=1,1,0),0))</f>
        <v>0</v>
      </c>
      <c r="D407" s="0" t="n">
        <f aca="false">IF(OR(D$3="",Consolidado!$D407=""),0,IF(ISNUMBER(SEARCH(D$3,Consolidado!$D407)),IF(COUNTIFS(Consolidado!$AC$5:AC407,Consolidado!$AC407,Consolidado!$D$5:D407,"*"&amp;D$3&amp;"*")=1,1,0),0))</f>
        <v>0</v>
      </c>
      <c r="E407" s="0" t="n">
        <f aca="false">IF(OR(E$3="",Consolidado!$D407=""),0,IF(ISNUMBER(SEARCH(E$3,Consolidado!$D407)),IF(COUNTIFS(Consolidado!$AC$5:AC407,Consolidado!$AC407,Consolidado!$D$5:D407,"*"&amp;E$3&amp;"*")=1,1,0),0))</f>
        <v>0</v>
      </c>
      <c r="F407" s="0" t="n">
        <f aca="false">IF(OR(F$3="",Consolidado!$D407=""),0,IF(ISNUMBER(SEARCH(F$3,Consolidado!$D407)),IF(COUNTIFS(Consolidado!$AC$5:AC407,Consolidado!$AC407,Consolidado!$D$5:D407,"*"&amp;F$3&amp;"*")=1,1,0),0))</f>
        <v>0</v>
      </c>
      <c r="G407" s="0" t="n">
        <f aca="false">IF(OR(G$3="",Consolidado!$D407=""),0,IF(ISNUMBER(SEARCH(G$3,Consolidado!$D407)),IF(COUNTIFS(Consolidado!$AC$5:AC407,Consolidado!$AC407,Consolidado!$D$5:D407,"*"&amp;G$3&amp;"*")=1,1,0),0))</f>
        <v>0</v>
      </c>
      <c r="H407" s="0" t="n">
        <f aca="false">IF(OR(H$3="",Consolidado!$D407=""),0,IF(ISNUMBER(SEARCH(H$3,Consolidado!$D407)),IF(COUNTIFS(Consolidado!$AC$5:AC407,Consolidado!$AC407,Consolidado!$D$5:D407,"*"&amp;H$3&amp;"*")=1,1,0),0))</f>
        <v>0</v>
      </c>
      <c r="I407" s="0" t="n">
        <f aca="false">IF(OR(I$3="",Consolidado!$D407=""),0,IF(ISNUMBER(SEARCH(I$3,Consolidado!$D407)),IF(COUNTIFS(Consolidado!$AC$5:AC407,Consolidado!$AC407,Consolidado!$D$5:D407,"*"&amp;I$3&amp;"*")=1,1,0),0))</f>
        <v>0</v>
      </c>
      <c r="J407" s="0" t="n">
        <f aca="false">IF(OR(J$3="",Consolidado!$D407=""),0,IF(ISNUMBER(SEARCH(J$3,Consolidado!$D407)),IF(COUNTIFS(Consolidado!$AC$5:AC407,Consolidado!$AC407,Consolidado!$D$5:D407,"*"&amp;J$3&amp;"*")=1,1,0),0))</f>
        <v>0</v>
      </c>
      <c r="K407" s="0" t="n">
        <f aca="false">IF(OR(K$3="",Consolidado!$D407=""),0,IF(ISNUMBER(SEARCH(K$3,Consolidado!$D407)),IF(COUNTIFS(Consolidado!$AC$5:AC407,Consolidado!$AC407,Consolidado!$D$5:D407,"*"&amp;K$3&amp;"*")=1,1,0),0))</f>
        <v>0</v>
      </c>
      <c r="L407" s="0" t="n">
        <f aca="false">IF(OR(L$3="",Consolidado!$D407=""),0,IF(ISNUMBER(SEARCH(L$3,Consolidado!$D407)),IF(COUNTIFS(Consolidado!$AC$5:AC407,Consolidado!$AC407,Consolidado!$D$5:D407,"*"&amp;L$3&amp;"*")=1,1,0),0))</f>
        <v>0</v>
      </c>
      <c r="M407" s="0" t="n">
        <f aca="false">IF(OR(M$3="",Consolidado!$D407=""),0,IF(ISNUMBER(SEARCH(M$3,Consolidado!$D407)),IF(COUNTIFS(Consolidado!$AC$5:AC407,Consolidado!$AC407,Consolidado!$D$5:D407,"*"&amp;M$3&amp;"*")=1,1,0),0))</f>
        <v>0</v>
      </c>
      <c r="N407" s="0" t="n">
        <f aca="false">IF(OR(N$3="",Consolidado!$D407=""),0,IF(ISNUMBER(SEARCH(N$3,Consolidado!$D407)),IF(COUNTIFS(Consolidado!$AC$5:AC407,Consolidado!$AC407,Consolidado!$D$5:D407,"*"&amp;N$3&amp;"*")=1,1,0),0))</f>
        <v>0</v>
      </c>
      <c r="O407" s="0" t="n">
        <f aca="false">IF(OR(O$3="",Consolidado!$D407=""),0,IF(ISNUMBER(SEARCH(O$3,Consolidado!$D407)),IF(COUNTIFS(Consolidado!$AC$5:AC407,Consolidado!$AC407,Consolidado!$D$5:D407,"*"&amp;O$3&amp;"*")=1,1,0),0))</f>
        <v>0</v>
      </c>
      <c r="P407" s="0" t="n">
        <f aca="false">IF(OR(P$3="",Consolidado!$D407=""),0,IF(ISNUMBER(SEARCH(P$3,Consolidado!$D407)),IF(COUNTIFS(Consolidado!$AC$5:AC407,Consolidado!$AC407,Consolidado!$D$5:D407,"*"&amp;P$3&amp;"*")=1,1,0),0))</f>
        <v>0</v>
      </c>
      <c r="Q407" s="0" t="n">
        <f aca="false">IF(OR(Q$3="",Consolidado!$D407=""),0,IF(ISNUMBER(SEARCH(Q$3,Consolidado!$D407)),IF(COUNTIFS(Consolidado!$AC$5:AC407,Consolidado!$AC407,Consolidado!$D$5:D407,"*"&amp;Q$3&amp;"*")=1,1,0),0))</f>
        <v>0</v>
      </c>
      <c r="R407" s="0" t="n">
        <f aca="false">IF(OR(R$3="",Consolidado!$D407=""),0,IF(ISNUMBER(SEARCH(R$3,Consolidado!$D407)),IF(COUNTIFS(Consolidado!$AC$5:AC407,Consolidado!$AC407,Consolidado!$D$5:D407,"*"&amp;R$3&amp;"*")=1,1,0),0))</f>
        <v>0</v>
      </c>
      <c r="S407" s="0" t="n">
        <f aca="false">IF(OR(S$3="",Consolidado!$D407=""),0,IF(ISNUMBER(SEARCH(S$3,Consolidado!$D407)),IF(COUNTIFS(Consolidado!$AC$5:AC407,Consolidado!$AC407,Consolidado!$D$5:D407,"*"&amp;S$3&amp;"*")=1,1,0),0))</f>
        <v>0</v>
      </c>
      <c r="T407" s="0" t="n">
        <f aca="false">IF(OR(T$3="",Consolidado!$D407=""),0,IF(ISNUMBER(SEARCH(T$3,Consolidado!$D407)),IF(COUNTIFS(Consolidado!$AC$5:AC407,Consolidado!$AC407,Consolidado!$D$5:D407,"*"&amp;T$3&amp;"*")=1,1,0),0))</f>
        <v>0</v>
      </c>
      <c r="U407" s="0" t="n">
        <f aca="false">IF(OR(U$3="",Consolidado!$D407=""),0,IF(ISNUMBER(SEARCH(U$3,Consolidado!$D407)),IF(COUNTIFS(Consolidado!$AC$5:AC407,Consolidado!$AC407,Consolidado!$D$5:D407,"*"&amp;U$3&amp;"*")=1,1,0),0))</f>
        <v>0</v>
      </c>
      <c r="V407" s="0" t="n">
        <f aca="false">IF(OR(V$3="",Consolidado!$D407=""),0,IF(ISNUMBER(SEARCH(V$3,Consolidado!$D407)),IF(COUNTIFS(Consolidado!$AC$5:AC407,Consolidado!$AC407,Consolidado!$D$5:D407,"*"&amp;V$3&amp;"*")=1,1,0),0))</f>
        <v>0</v>
      </c>
      <c r="W407" s="0" t="n">
        <f aca="false">IF(OR(W$3="",Consolidado!$D407=""),0,IF(ISNUMBER(SEARCH(W$3,Consolidado!$D407)),IF(COUNTIFS(Consolidado!$AC$5:AC407,Consolidado!$AC407,Consolidado!$D$5:D407,"*"&amp;W$3&amp;"*")=1,1,0),0))</f>
        <v>0</v>
      </c>
      <c r="X407" s="0" t="n">
        <f aca="false">IF(OR(X$3="",Consolidado!$D407=""),0,IF(ISNUMBER(SEARCH(X$3,Consolidado!$D407)),IF(COUNTIFS(Consolidado!$AC$5:AC407,Consolidado!$AC407,Consolidado!$D$5:D407,"*"&amp;X$3&amp;"*")=1,1,0),0))</f>
        <v>0</v>
      </c>
      <c r="Y407" s="0" t="n">
        <f aca="false">IF(OR(Y$3="",Consolidado!$D407=""),0,IF(ISNUMBER(SEARCH(Y$3,Consolidado!$D407)),IF(COUNTIFS(Consolidado!$AC$5:AC407,Consolidado!$AC407,Consolidado!$D$5:D407,"*"&amp;Y$3&amp;"*")=1,1,0),0))</f>
        <v>0</v>
      </c>
      <c r="Z407" s="0" t="n">
        <f aca="false">IF(OR(Z$3="",Consolidado!$D407=""),0,IF(ISNUMBER(SEARCH(Z$3,Consolidado!$D407)),IF(COUNTIFS(Consolidado!$AC$5:AC407,Consolidado!$AC407,Consolidado!$D$5:D407,"*"&amp;Z$3&amp;"*")=1,1,0),0))</f>
        <v>0</v>
      </c>
      <c r="AA407" s="0" t="n">
        <f aca="false">IF(OR(AA$3="",Consolidado!$D407=""),0,IF(ISNUMBER(SEARCH(AA$3,Consolidado!$D407)),IF(COUNTIFS(Consolidado!$AC$5:AC407,Consolidado!$AC407,Consolidado!$D$5:D407,"*"&amp;AA$3&amp;"*")=1,1,0),0))</f>
        <v>0</v>
      </c>
      <c r="AB407" s="0" t="n">
        <f aca="false">IF(OR(AB$3="",Consolidado!$D407=""),0,IF(ISNUMBER(SEARCH(AB$3,Consolidado!$D407)),IF(COUNTIFS(Consolidado!$AC$5:AC407,Consolidado!$AC407,Consolidado!$D$5:D407,"*"&amp;AB$3&amp;"*")=1,1,0),0))</f>
        <v>0</v>
      </c>
      <c r="AC407" s="0" t="n">
        <f aca="false">IF(OR(AC$3="",Consolidado!$D407=""),0,IF(ISNUMBER(SEARCH(AC$3,Consolidado!$D407)),IF(COUNTIFS(Consolidado!$AC$5:AC407,Consolidado!$AC407,Consolidado!$D$5:D407,"*"&amp;AC$3&amp;"*")=1,1,0),0))</f>
        <v>0</v>
      </c>
      <c r="AD407" s="0" t="n">
        <f aca="false">IF(OR(AD$3="",Consolidado!$D407=""),0,IF(ISNUMBER(SEARCH(AD$3,Consolidado!$D407)),IF(COUNTIFS(Consolidado!$AC$5:AC407,Consolidado!$AC407,Consolidado!$D$5:D407,"*"&amp;AD$3&amp;"*")=1,1,0),0))</f>
        <v>0</v>
      </c>
      <c r="AE407" s="0" t="n">
        <f aca="false">IF(OR(AE$3="",Consolidado!$D407=""),0,IF(ISNUMBER(SEARCH(AE$3,Consolidado!$D407)),IF(COUNTIFS(Consolidado!$AC$5:AC407,Consolidado!$AC407,Consolidado!$D$5:D407,"*"&amp;AE$3&amp;"*")=1,1,0),0))</f>
        <v>0</v>
      </c>
      <c r="AF407" s="0" t="n">
        <f aca="false">IF(OR(AF$3="",Consolidado!$D407=""),0,IF(ISNUMBER(SEARCH(AF$3,Consolidado!$D407)),IF(COUNTIFS(Consolidado!$AC$5:AC407,Consolidado!$AC407,Consolidado!$D$5:D407,"*"&amp;AF$3&amp;"*")=1,1,0),0))</f>
        <v>0</v>
      </c>
      <c r="AG407" s="0" t="n">
        <f aca="false">IF(OR(AG$3="",Consolidado!$D407=""),0,IF(ISNUMBER(SEARCH(AG$3,Consolidado!$D407)),IF(COUNTIFS(Consolidado!$AC$5:AC407,Consolidado!$AC407,Consolidado!$D$5:D407,"*"&amp;AG$3&amp;"*")=1,1,0),0))</f>
        <v>0</v>
      </c>
      <c r="AH407" s="0" t="n">
        <f aca="false">IF(OR(AH$3="",Consolidado!$D407=""),0,IF(ISNUMBER(SEARCH(AH$3,Consolidado!$D407)),IF(COUNTIFS(Consolidado!$AC$5:AC407,Consolidado!$AC407,Consolidado!$D$5:D407,"*"&amp;AH$3&amp;"*")=1,1,0),0))</f>
        <v>0</v>
      </c>
      <c r="AI407" s="0" t="n">
        <f aca="false">IF(OR(AI$3="",Consolidado!$D407=""),0,IF(ISNUMBER(SEARCH(AI$3,Consolidado!$D407)),IF(COUNTIFS(Consolidado!$AC$5:AC407,Consolidado!$AC407,Consolidado!$D$5:D407,"*"&amp;AI$3&amp;"*")=1,1,0),0))</f>
        <v>0</v>
      </c>
      <c r="AJ407" s="0" t="n">
        <f aca="false">IF(OR(AJ$3="",Consolidado!$D407=""),0,IF(ISNUMBER(SEARCH(AJ$3,Consolidado!$D407)),IF(COUNTIFS(Consolidado!$AC$5:AC407,Consolidado!$AC407,Consolidado!$D$5:D407,"*"&amp;AJ$3&amp;"*")=1,1,0),0))</f>
        <v>0</v>
      </c>
      <c r="AK407" s="0" t="n">
        <f aca="false">IF(OR(AK$3="",Consolidado!$D407=""),0,IF(ISNUMBER(SEARCH(AK$3,Consolidado!$D407)),IF(COUNTIFS(Consolidado!$AC$5:AC407,Consolidado!$AC407,Consolidado!$D$5:D407,"*"&amp;AK$3&amp;"*")=1,1,0),0))</f>
        <v>0</v>
      </c>
      <c r="AL407" s="0" t="n">
        <f aca="false">IF(OR(AL$3="",Consolidado!$D407=""),0,IF(ISNUMBER(SEARCH(AL$3,Consolidado!$D407)),IF(COUNTIFS(Consolidado!$AC$5:AC407,Consolidado!$AC407,Consolidado!$D$5:D407,"*"&amp;AL$3&amp;"*")=1,1,0),0))</f>
        <v>0</v>
      </c>
      <c r="AM407" s="0" t="n">
        <f aca="false">IF(OR(AM$3="",Consolidado!$D407=""),0,IF(ISNUMBER(SEARCH(AM$3,Consolidado!$D407)),IF(COUNTIFS(Consolidado!$AC$5:AC407,Consolidado!$AC407,Consolidado!$D$5:D407,"*"&amp;AM$3&amp;"*")=1,1,0),0))</f>
        <v>0</v>
      </c>
      <c r="AN407" s="0" t="n">
        <f aca="false">IF(OR(AN$3="",Consolidado!$D407=""),0,IF(ISNUMBER(SEARCH(AN$3,Consolidado!$D407)),IF(COUNTIFS(Consolidado!$AC$5:AC407,Consolidado!$AC407,Consolidado!$D$5:D407,"*"&amp;AN$3&amp;"*")=1,1,0),0))</f>
        <v>0</v>
      </c>
      <c r="AO407" s="0" t="n">
        <f aca="false">IF(OR(AO$3="",Consolidado!$D407=""),0,IF(ISNUMBER(SEARCH(AO$3,Consolidado!$D407)),IF(COUNTIFS(Consolidado!$AC$5:AC407,Consolidado!$AC407,Consolidado!$D$5:D407,"*"&amp;AO$3&amp;"*")=1,1,0),0))</f>
        <v>0</v>
      </c>
    </row>
    <row r="408" customFormat="false" ht="15" hidden="false" customHeight="false" outlineLevel="0" collapsed="false">
      <c r="B408" s="0" t="n">
        <f aca="false">IF(OR(B$3="",Consolidado!$D408=""),0,IF(ISNUMBER(SEARCH(B$3,Consolidado!$D408)),IF(COUNTIFS(Consolidado!$AC$5:AC408,Consolidado!$AC408,Consolidado!$D$5:D408,"*"&amp;B$3&amp;"*")=1,1,0),0))</f>
        <v>0</v>
      </c>
      <c r="C408" s="0" t="n">
        <f aca="false">IF(OR(C$3="",Consolidado!$D408=""),0,IF(ISNUMBER(SEARCH(C$3,Consolidado!$D408)),IF(COUNTIFS(Consolidado!$AC$5:AC408,Consolidado!$AC408,Consolidado!$D$5:D408,"*"&amp;C$3&amp;"*")=1,1,0),0))</f>
        <v>0</v>
      </c>
      <c r="D408" s="0" t="n">
        <f aca="false">IF(OR(D$3="",Consolidado!$D408=""),0,IF(ISNUMBER(SEARCH(D$3,Consolidado!$D408)),IF(COUNTIFS(Consolidado!$AC$5:AC408,Consolidado!$AC408,Consolidado!$D$5:D408,"*"&amp;D$3&amp;"*")=1,1,0),0))</f>
        <v>0</v>
      </c>
      <c r="E408" s="0" t="n">
        <f aca="false">IF(OR(E$3="",Consolidado!$D408=""),0,IF(ISNUMBER(SEARCH(E$3,Consolidado!$D408)),IF(COUNTIFS(Consolidado!$AC$5:AC408,Consolidado!$AC408,Consolidado!$D$5:D408,"*"&amp;E$3&amp;"*")=1,1,0),0))</f>
        <v>0</v>
      </c>
      <c r="F408" s="0" t="n">
        <f aca="false">IF(OR(F$3="",Consolidado!$D408=""),0,IF(ISNUMBER(SEARCH(F$3,Consolidado!$D408)),IF(COUNTIFS(Consolidado!$AC$5:AC408,Consolidado!$AC408,Consolidado!$D$5:D408,"*"&amp;F$3&amp;"*")=1,1,0),0))</f>
        <v>0</v>
      </c>
      <c r="G408" s="0" t="n">
        <f aca="false">IF(OR(G$3="",Consolidado!$D408=""),0,IF(ISNUMBER(SEARCH(G$3,Consolidado!$D408)),IF(COUNTIFS(Consolidado!$AC$5:AC408,Consolidado!$AC408,Consolidado!$D$5:D408,"*"&amp;G$3&amp;"*")=1,1,0),0))</f>
        <v>0</v>
      </c>
      <c r="H408" s="0" t="n">
        <f aca="false">IF(OR(H$3="",Consolidado!$D408=""),0,IF(ISNUMBER(SEARCH(H$3,Consolidado!$D408)),IF(COUNTIFS(Consolidado!$AC$5:AC408,Consolidado!$AC408,Consolidado!$D$5:D408,"*"&amp;H$3&amp;"*")=1,1,0),0))</f>
        <v>0</v>
      </c>
      <c r="I408" s="0" t="n">
        <f aca="false">IF(OR(I$3="",Consolidado!$D408=""),0,IF(ISNUMBER(SEARCH(I$3,Consolidado!$D408)),IF(COUNTIFS(Consolidado!$AC$5:AC408,Consolidado!$AC408,Consolidado!$D$5:D408,"*"&amp;I$3&amp;"*")=1,1,0),0))</f>
        <v>0</v>
      </c>
      <c r="J408" s="0" t="n">
        <f aca="false">IF(OR(J$3="",Consolidado!$D408=""),0,IF(ISNUMBER(SEARCH(J$3,Consolidado!$D408)),IF(COUNTIFS(Consolidado!$AC$5:AC408,Consolidado!$AC408,Consolidado!$D$5:D408,"*"&amp;J$3&amp;"*")=1,1,0),0))</f>
        <v>0</v>
      </c>
      <c r="K408" s="0" t="n">
        <f aca="false">IF(OR(K$3="",Consolidado!$D408=""),0,IF(ISNUMBER(SEARCH(K$3,Consolidado!$D408)),IF(COUNTIFS(Consolidado!$AC$5:AC408,Consolidado!$AC408,Consolidado!$D$5:D408,"*"&amp;K$3&amp;"*")=1,1,0),0))</f>
        <v>0</v>
      </c>
      <c r="L408" s="0" t="n">
        <f aca="false">IF(OR(L$3="",Consolidado!$D408=""),0,IF(ISNUMBER(SEARCH(L$3,Consolidado!$D408)),IF(COUNTIFS(Consolidado!$AC$5:AC408,Consolidado!$AC408,Consolidado!$D$5:D408,"*"&amp;L$3&amp;"*")=1,1,0),0))</f>
        <v>0</v>
      </c>
      <c r="M408" s="0" t="n">
        <f aca="false">IF(OR(M$3="",Consolidado!$D408=""),0,IF(ISNUMBER(SEARCH(M$3,Consolidado!$D408)),IF(COUNTIFS(Consolidado!$AC$5:AC408,Consolidado!$AC408,Consolidado!$D$5:D408,"*"&amp;M$3&amp;"*")=1,1,0),0))</f>
        <v>0</v>
      </c>
      <c r="N408" s="0" t="n">
        <f aca="false">IF(OR(N$3="",Consolidado!$D408=""),0,IF(ISNUMBER(SEARCH(N$3,Consolidado!$D408)),IF(COUNTIFS(Consolidado!$AC$5:AC408,Consolidado!$AC408,Consolidado!$D$5:D408,"*"&amp;N$3&amp;"*")=1,1,0),0))</f>
        <v>0</v>
      </c>
      <c r="O408" s="0" t="n">
        <f aca="false">IF(OR(O$3="",Consolidado!$D408=""),0,IF(ISNUMBER(SEARCH(O$3,Consolidado!$D408)),IF(COUNTIFS(Consolidado!$AC$5:AC408,Consolidado!$AC408,Consolidado!$D$5:D408,"*"&amp;O$3&amp;"*")=1,1,0),0))</f>
        <v>0</v>
      </c>
      <c r="P408" s="0" t="n">
        <f aca="false">IF(OR(P$3="",Consolidado!$D408=""),0,IF(ISNUMBER(SEARCH(P$3,Consolidado!$D408)),IF(COUNTIFS(Consolidado!$AC$5:AC408,Consolidado!$AC408,Consolidado!$D$5:D408,"*"&amp;P$3&amp;"*")=1,1,0),0))</f>
        <v>0</v>
      </c>
      <c r="Q408" s="0" t="n">
        <f aca="false">IF(OR(Q$3="",Consolidado!$D408=""),0,IF(ISNUMBER(SEARCH(Q$3,Consolidado!$D408)),IF(COUNTIFS(Consolidado!$AC$5:AC408,Consolidado!$AC408,Consolidado!$D$5:D408,"*"&amp;Q$3&amp;"*")=1,1,0),0))</f>
        <v>0</v>
      </c>
      <c r="R408" s="0" t="n">
        <f aca="false">IF(OR(R$3="",Consolidado!$D408=""),0,IF(ISNUMBER(SEARCH(R$3,Consolidado!$D408)),IF(COUNTIFS(Consolidado!$AC$5:AC408,Consolidado!$AC408,Consolidado!$D$5:D408,"*"&amp;R$3&amp;"*")=1,1,0),0))</f>
        <v>0</v>
      </c>
      <c r="S408" s="0" t="n">
        <f aca="false">IF(OR(S$3="",Consolidado!$D408=""),0,IF(ISNUMBER(SEARCH(S$3,Consolidado!$D408)),IF(COUNTIFS(Consolidado!$AC$5:AC408,Consolidado!$AC408,Consolidado!$D$5:D408,"*"&amp;S$3&amp;"*")=1,1,0),0))</f>
        <v>0</v>
      </c>
      <c r="T408" s="0" t="n">
        <f aca="false">IF(OR(T$3="",Consolidado!$D408=""),0,IF(ISNUMBER(SEARCH(T$3,Consolidado!$D408)),IF(COUNTIFS(Consolidado!$AC$5:AC408,Consolidado!$AC408,Consolidado!$D$5:D408,"*"&amp;T$3&amp;"*")=1,1,0),0))</f>
        <v>0</v>
      </c>
      <c r="U408" s="0" t="n">
        <f aca="false">IF(OR(U$3="",Consolidado!$D408=""),0,IF(ISNUMBER(SEARCH(U$3,Consolidado!$D408)),IF(COUNTIFS(Consolidado!$AC$5:AC408,Consolidado!$AC408,Consolidado!$D$5:D408,"*"&amp;U$3&amp;"*")=1,1,0),0))</f>
        <v>0</v>
      </c>
      <c r="V408" s="0" t="n">
        <f aca="false">IF(OR(V$3="",Consolidado!$D408=""),0,IF(ISNUMBER(SEARCH(V$3,Consolidado!$D408)),IF(COUNTIFS(Consolidado!$AC$5:AC408,Consolidado!$AC408,Consolidado!$D$5:D408,"*"&amp;V$3&amp;"*")=1,1,0),0))</f>
        <v>0</v>
      </c>
      <c r="W408" s="0" t="n">
        <f aca="false">IF(OR(W$3="",Consolidado!$D408=""),0,IF(ISNUMBER(SEARCH(W$3,Consolidado!$D408)),IF(COUNTIFS(Consolidado!$AC$5:AC408,Consolidado!$AC408,Consolidado!$D$5:D408,"*"&amp;W$3&amp;"*")=1,1,0),0))</f>
        <v>0</v>
      </c>
      <c r="X408" s="0" t="n">
        <f aca="false">IF(OR(X$3="",Consolidado!$D408=""),0,IF(ISNUMBER(SEARCH(X$3,Consolidado!$D408)),IF(COUNTIFS(Consolidado!$AC$5:AC408,Consolidado!$AC408,Consolidado!$D$5:D408,"*"&amp;X$3&amp;"*")=1,1,0),0))</f>
        <v>0</v>
      </c>
      <c r="Y408" s="0" t="n">
        <f aca="false">IF(OR(Y$3="",Consolidado!$D408=""),0,IF(ISNUMBER(SEARCH(Y$3,Consolidado!$D408)),IF(COUNTIFS(Consolidado!$AC$5:AC408,Consolidado!$AC408,Consolidado!$D$5:D408,"*"&amp;Y$3&amp;"*")=1,1,0),0))</f>
        <v>0</v>
      </c>
      <c r="Z408" s="0" t="n">
        <f aca="false">IF(OR(Z$3="",Consolidado!$D408=""),0,IF(ISNUMBER(SEARCH(Z$3,Consolidado!$D408)),IF(COUNTIFS(Consolidado!$AC$5:AC408,Consolidado!$AC408,Consolidado!$D$5:D408,"*"&amp;Z$3&amp;"*")=1,1,0),0))</f>
        <v>0</v>
      </c>
      <c r="AA408" s="0" t="n">
        <f aca="false">IF(OR(AA$3="",Consolidado!$D408=""),0,IF(ISNUMBER(SEARCH(AA$3,Consolidado!$D408)),IF(COUNTIFS(Consolidado!$AC$5:AC408,Consolidado!$AC408,Consolidado!$D$5:D408,"*"&amp;AA$3&amp;"*")=1,1,0),0))</f>
        <v>0</v>
      </c>
      <c r="AB408" s="0" t="n">
        <f aca="false">IF(OR(AB$3="",Consolidado!$D408=""),0,IF(ISNUMBER(SEARCH(AB$3,Consolidado!$D408)),IF(COUNTIFS(Consolidado!$AC$5:AC408,Consolidado!$AC408,Consolidado!$D$5:D408,"*"&amp;AB$3&amp;"*")=1,1,0),0))</f>
        <v>0</v>
      </c>
      <c r="AC408" s="0" t="n">
        <f aca="false">IF(OR(AC$3="",Consolidado!$D408=""),0,IF(ISNUMBER(SEARCH(AC$3,Consolidado!$D408)),IF(COUNTIFS(Consolidado!$AC$5:AC408,Consolidado!$AC408,Consolidado!$D$5:D408,"*"&amp;AC$3&amp;"*")=1,1,0),0))</f>
        <v>0</v>
      </c>
      <c r="AD408" s="0" t="n">
        <f aca="false">IF(OR(AD$3="",Consolidado!$D408=""),0,IF(ISNUMBER(SEARCH(AD$3,Consolidado!$D408)),IF(COUNTIFS(Consolidado!$AC$5:AC408,Consolidado!$AC408,Consolidado!$D$5:D408,"*"&amp;AD$3&amp;"*")=1,1,0),0))</f>
        <v>0</v>
      </c>
      <c r="AE408" s="0" t="n">
        <f aca="false">IF(OR(AE$3="",Consolidado!$D408=""),0,IF(ISNUMBER(SEARCH(AE$3,Consolidado!$D408)),IF(COUNTIFS(Consolidado!$AC$5:AC408,Consolidado!$AC408,Consolidado!$D$5:D408,"*"&amp;AE$3&amp;"*")=1,1,0),0))</f>
        <v>0</v>
      </c>
      <c r="AF408" s="0" t="n">
        <f aca="false">IF(OR(AF$3="",Consolidado!$D408=""),0,IF(ISNUMBER(SEARCH(AF$3,Consolidado!$D408)),IF(COUNTIFS(Consolidado!$AC$5:AC408,Consolidado!$AC408,Consolidado!$D$5:D408,"*"&amp;AF$3&amp;"*")=1,1,0),0))</f>
        <v>0</v>
      </c>
      <c r="AG408" s="0" t="n">
        <f aca="false">IF(OR(AG$3="",Consolidado!$D408=""),0,IF(ISNUMBER(SEARCH(AG$3,Consolidado!$D408)),IF(COUNTIFS(Consolidado!$AC$5:AC408,Consolidado!$AC408,Consolidado!$D$5:D408,"*"&amp;AG$3&amp;"*")=1,1,0),0))</f>
        <v>0</v>
      </c>
      <c r="AH408" s="0" t="n">
        <f aca="false">IF(OR(AH$3="",Consolidado!$D408=""),0,IF(ISNUMBER(SEARCH(AH$3,Consolidado!$D408)),IF(COUNTIFS(Consolidado!$AC$5:AC408,Consolidado!$AC408,Consolidado!$D$5:D408,"*"&amp;AH$3&amp;"*")=1,1,0),0))</f>
        <v>0</v>
      </c>
      <c r="AI408" s="0" t="n">
        <f aca="false">IF(OR(AI$3="",Consolidado!$D408=""),0,IF(ISNUMBER(SEARCH(AI$3,Consolidado!$D408)),IF(COUNTIFS(Consolidado!$AC$5:AC408,Consolidado!$AC408,Consolidado!$D$5:D408,"*"&amp;AI$3&amp;"*")=1,1,0),0))</f>
        <v>0</v>
      </c>
      <c r="AJ408" s="0" t="n">
        <f aca="false">IF(OR(AJ$3="",Consolidado!$D408=""),0,IF(ISNUMBER(SEARCH(AJ$3,Consolidado!$D408)),IF(COUNTIFS(Consolidado!$AC$5:AC408,Consolidado!$AC408,Consolidado!$D$5:D408,"*"&amp;AJ$3&amp;"*")=1,1,0),0))</f>
        <v>0</v>
      </c>
      <c r="AK408" s="0" t="n">
        <f aca="false">IF(OR(AK$3="",Consolidado!$D408=""),0,IF(ISNUMBER(SEARCH(AK$3,Consolidado!$D408)),IF(COUNTIFS(Consolidado!$AC$5:AC408,Consolidado!$AC408,Consolidado!$D$5:D408,"*"&amp;AK$3&amp;"*")=1,1,0),0))</f>
        <v>0</v>
      </c>
      <c r="AL408" s="0" t="n">
        <f aca="false">IF(OR(AL$3="",Consolidado!$D408=""),0,IF(ISNUMBER(SEARCH(AL$3,Consolidado!$D408)),IF(COUNTIFS(Consolidado!$AC$5:AC408,Consolidado!$AC408,Consolidado!$D$5:D408,"*"&amp;AL$3&amp;"*")=1,1,0),0))</f>
        <v>0</v>
      </c>
      <c r="AM408" s="0" t="n">
        <f aca="false">IF(OR(AM$3="",Consolidado!$D408=""),0,IF(ISNUMBER(SEARCH(AM$3,Consolidado!$D408)),IF(COUNTIFS(Consolidado!$AC$5:AC408,Consolidado!$AC408,Consolidado!$D$5:D408,"*"&amp;AM$3&amp;"*")=1,1,0),0))</f>
        <v>0</v>
      </c>
      <c r="AN408" s="0" t="n">
        <f aca="false">IF(OR(AN$3="",Consolidado!$D408=""),0,IF(ISNUMBER(SEARCH(AN$3,Consolidado!$D408)),IF(COUNTIFS(Consolidado!$AC$5:AC408,Consolidado!$AC408,Consolidado!$D$5:D408,"*"&amp;AN$3&amp;"*")=1,1,0),0))</f>
        <v>0</v>
      </c>
      <c r="AO408" s="0" t="n">
        <f aca="false">IF(OR(AO$3="",Consolidado!$D408=""),0,IF(ISNUMBER(SEARCH(AO$3,Consolidado!$D408)),IF(COUNTIFS(Consolidado!$AC$5:AC408,Consolidado!$AC408,Consolidado!$D$5:D408,"*"&amp;AO$3&amp;"*")=1,1,0),0))</f>
        <v>0</v>
      </c>
    </row>
    <row r="409" customFormat="false" ht="15" hidden="false" customHeight="false" outlineLevel="0" collapsed="false">
      <c r="B409" s="0" t="n">
        <f aca="false">IF(OR(B$3="",Consolidado!$D409=""),0,IF(ISNUMBER(SEARCH(B$3,Consolidado!$D409)),IF(COUNTIFS(Consolidado!$AC$5:AC409,Consolidado!$AC409,Consolidado!$D$5:D409,"*"&amp;B$3&amp;"*")=1,1,0),0))</f>
        <v>0</v>
      </c>
      <c r="C409" s="0" t="n">
        <f aca="false">IF(OR(C$3="",Consolidado!$D409=""),0,IF(ISNUMBER(SEARCH(C$3,Consolidado!$D409)),IF(COUNTIFS(Consolidado!$AC$5:AC409,Consolidado!$AC409,Consolidado!$D$5:D409,"*"&amp;C$3&amp;"*")=1,1,0),0))</f>
        <v>0</v>
      </c>
      <c r="D409" s="0" t="n">
        <f aca="false">IF(OR(D$3="",Consolidado!$D409=""),0,IF(ISNUMBER(SEARCH(D$3,Consolidado!$D409)),IF(COUNTIFS(Consolidado!$AC$5:AC409,Consolidado!$AC409,Consolidado!$D$5:D409,"*"&amp;D$3&amp;"*")=1,1,0),0))</f>
        <v>0</v>
      </c>
      <c r="E409" s="0" t="n">
        <f aca="false">IF(OR(E$3="",Consolidado!$D409=""),0,IF(ISNUMBER(SEARCH(E$3,Consolidado!$D409)),IF(COUNTIFS(Consolidado!$AC$5:AC409,Consolidado!$AC409,Consolidado!$D$5:D409,"*"&amp;E$3&amp;"*")=1,1,0),0))</f>
        <v>0</v>
      </c>
      <c r="F409" s="0" t="n">
        <f aca="false">IF(OR(F$3="",Consolidado!$D409=""),0,IF(ISNUMBER(SEARCH(F$3,Consolidado!$D409)),IF(COUNTIFS(Consolidado!$AC$5:AC409,Consolidado!$AC409,Consolidado!$D$5:D409,"*"&amp;F$3&amp;"*")=1,1,0),0))</f>
        <v>0</v>
      </c>
      <c r="G409" s="0" t="n">
        <f aca="false">IF(OR(G$3="",Consolidado!$D409=""),0,IF(ISNUMBER(SEARCH(G$3,Consolidado!$D409)),IF(COUNTIFS(Consolidado!$AC$5:AC409,Consolidado!$AC409,Consolidado!$D$5:D409,"*"&amp;G$3&amp;"*")=1,1,0),0))</f>
        <v>0</v>
      </c>
      <c r="H409" s="0" t="n">
        <f aca="false">IF(OR(H$3="",Consolidado!$D409=""),0,IF(ISNUMBER(SEARCH(H$3,Consolidado!$D409)),IF(COUNTIFS(Consolidado!$AC$5:AC409,Consolidado!$AC409,Consolidado!$D$5:D409,"*"&amp;H$3&amp;"*")=1,1,0),0))</f>
        <v>0</v>
      </c>
      <c r="I409" s="0" t="n">
        <f aca="false">IF(OR(I$3="",Consolidado!$D409=""),0,IF(ISNUMBER(SEARCH(I$3,Consolidado!$D409)),IF(COUNTIFS(Consolidado!$AC$5:AC409,Consolidado!$AC409,Consolidado!$D$5:D409,"*"&amp;I$3&amp;"*")=1,1,0),0))</f>
        <v>0</v>
      </c>
      <c r="J409" s="0" t="n">
        <f aca="false">IF(OR(J$3="",Consolidado!$D409=""),0,IF(ISNUMBER(SEARCH(J$3,Consolidado!$D409)),IF(COUNTIFS(Consolidado!$AC$5:AC409,Consolidado!$AC409,Consolidado!$D$5:D409,"*"&amp;J$3&amp;"*")=1,1,0),0))</f>
        <v>0</v>
      </c>
      <c r="K409" s="0" t="n">
        <f aca="false">IF(OR(K$3="",Consolidado!$D409=""),0,IF(ISNUMBER(SEARCH(K$3,Consolidado!$D409)),IF(COUNTIFS(Consolidado!$AC$5:AC409,Consolidado!$AC409,Consolidado!$D$5:D409,"*"&amp;K$3&amp;"*")=1,1,0),0))</f>
        <v>0</v>
      </c>
      <c r="L409" s="0" t="n">
        <f aca="false">IF(OR(L$3="",Consolidado!$D409=""),0,IF(ISNUMBER(SEARCH(L$3,Consolidado!$D409)),IF(COUNTIFS(Consolidado!$AC$5:AC409,Consolidado!$AC409,Consolidado!$D$5:D409,"*"&amp;L$3&amp;"*")=1,1,0),0))</f>
        <v>0</v>
      </c>
      <c r="M409" s="0" t="n">
        <f aca="false">IF(OR(M$3="",Consolidado!$D409=""),0,IF(ISNUMBER(SEARCH(M$3,Consolidado!$D409)),IF(COUNTIFS(Consolidado!$AC$5:AC409,Consolidado!$AC409,Consolidado!$D$5:D409,"*"&amp;M$3&amp;"*")=1,1,0),0))</f>
        <v>0</v>
      </c>
      <c r="N409" s="0" t="n">
        <f aca="false">IF(OR(N$3="",Consolidado!$D409=""),0,IF(ISNUMBER(SEARCH(N$3,Consolidado!$D409)),IF(COUNTIFS(Consolidado!$AC$5:AC409,Consolidado!$AC409,Consolidado!$D$5:D409,"*"&amp;N$3&amp;"*")=1,1,0),0))</f>
        <v>0</v>
      </c>
      <c r="O409" s="0" t="n">
        <f aca="false">IF(OR(O$3="",Consolidado!$D409=""),0,IF(ISNUMBER(SEARCH(O$3,Consolidado!$D409)),IF(COUNTIFS(Consolidado!$AC$5:AC409,Consolidado!$AC409,Consolidado!$D$5:D409,"*"&amp;O$3&amp;"*")=1,1,0),0))</f>
        <v>0</v>
      </c>
      <c r="P409" s="0" t="n">
        <f aca="false">IF(OR(P$3="",Consolidado!$D409=""),0,IF(ISNUMBER(SEARCH(P$3,Consolidado!$D409)),IF(COUNTIFS(Consolidado!$AC$5:AC409,Consolidado!$AC409,Consolidado!$D$5:D409,"*"&amp;P$3&amp;"*")=1,1,0),0))</f>
        <v>0</v>
      </c>
      <c r="Q409" s="0" t="n">
        <f aca="false">IF(OR(Q$3="",Consolidado!$D409=""),0,IF(ISNUMBER(SEARCH(Q$3,Consolidado!$D409)),IF(COUNTIFS(Consolidado!$AC$5:AC409,Consolidado!$AC409,Consolidado!$D$5:D409,"*"&amp;Q$3&amp;"*")=1,1,0),0))</f>
        <v>0</v>
      </c>
      <c r="R409" s="0" t="n">
        <f aca="false">IF(OR(R$3="",Consolidado!$D409=""),0,IF(ISNUMBER(SEARCH(R$3,Consolidado!$D409)),IF(COUNTIFS(Consolidado!$AC$5:AC409,Consolidado!$AC409,Consolidado!$D$5:D409,"*"&amp;R$3&amp;"*")=1,1,0),0))</f>
        <v>0</v>
      </c>
      <c r="S409" s="0" t="n">
        <f aca="false">IF(OR(S$3="",Consolidado!$D409=""),0,IF(ISNUMBER(SEARCH(S$3,Consolidado!$D409)),IF(COUNTIFS(Consolidado!$AC$5:AC409,Consolidado!$AC409,Consolidado!$D$5:D409,"*"&amp;S$3&amp;"*")=1,1,0),0))</f>
        <v>0</v>
      </c>
      <c r="T409" s="0" t="n">
        <f aca="false">IF(OR(T$3="",Consolidado!$D409=""),0,IF(ISNUMBER(SEARCH(T$3,Consolidado!$D409)),IF(COUNTIFS(Consolidado!$AC$5:AC409,Consolidado!$AC409,Consolidado!$D$5:D409,"*"&amp;T$3&amp;"*")=1,1,0),0))</f>
        <v>0</v>
      </c>
      <c r="U409" s="0" t="n">
        <f aca="false">IF(OR(U$3="",Consolidado!$D409=""),0,IF(ISNUMBER(SEARCH(U$3,Consolidado!$D409)),IF(COUNTIFS(Consolidado!$AC$5:AC409,Consolidado!$AC409,Consolidado!$D$5:D409,"*"&amp;U$3&amp;"*")=1,1,0),0))</f>
        <v>0</v>
      </c>
      <c r="V409" s="0" t="n">
        <f aca="false">IF(OR(V$3="",Consolidado!$D409=""),0,IF(ISNUMBER(SEARCH(V$3,Consolidado!$D409)),IF(COUNTIFS(Consolidado!$AC$5:AC409,Consolidado!$AC409,Consolidado!$D$5:D409,"*"&amp;V$3&amp;"*")=1,1,0),0))</f>
        <v>0</v>
      </c>
      <c r="W409" s="0" t="n">
        <f aca="false">IF(OR(W$3="",Consolidado!$D409=""),0,IF(ISNUMBER(SEARCH(W$3,Consolidado!$D409)),IF(COUNTIFS(Consolidado!$AC$5:AC409,Consolidado!$AC409,Consolidado!$D$5:D409,"*"&amp;W$3&amp;"*")=1,1,0),0))</f>
        <v>0</v>
      </c>
      <c r="X409" s="0" t="n">
        <f aca="false">IF(OR(X$3="",Consolidado!$D409=""),0,IF(ISNUMBER(SEARCH(X$3,Consolidado!$D409)),IF(COUNTIFS(Consolidado!$AC$5:AC409,Consolidado!$AC409,Consolidado!$D$5:D409,"*"&amp;X$3&amp;"*")=1,1,0),0))</f>
        <v>0</v>
      </c>
      <c r="Y409" s="0" t="n">
        <f aca="false">IF(OR(Y$3="",Consolidado!$D409=""),0,IF(ISNUMBER(SEARCH(Y$3,Consolidado!$D409)),IF(COUNTIFS(Consolidado!$AC$5:AC409,Consolidado!$AC409,Consolidado!$D$5:D409,"*"&amp;Y$3&amp;"*")=1,1,0),0))</f>
        <v>0</v>
      </c>
      <c r="Z409" s="0" t="n">
        <f aca="false">IF(OR(Z$3="",Consolidado!$D409=""),0,IF(ISNUMBER(SEARCH(Z$3,Consolidado!$D409)),IF(COUNTIFS(Consolidado!$AC$5:AC409,Consolidado!$AC409,Consolidado!$D$5:D409,"*"&amp;Z$3&amp;"*")=1,1,0),0))</f>
        <v>0</v>
      </c>
      <c r="AA409" s="0" t="n">
        <f aca="false">IF(OR(AA$3="",Consolidado!$D409=""),0,IF(ISNUMBER(SEARCH(AA$3,Consolidado!$D409)),IF(COUNTIFS(Consolidado!$AC$5:AC409,Consolidado!$AC409,Consolidado!$D$5:D409,"*"&amp;AA$3&amp;"*")=1,1,0),0))</f>
        <v>0</v>
      </c>
      <c r="AB409" s="0" t="n">
        <f aca="false">IF(OR(AB$3="",Consolidado!$D409=""),0,IF(ISNUMBER(SEARCH(AB$3,Consolidado!$D409)),IF(COUNTIFS(Consolidado!$AC$5:AC409,Consolidado!$AC409,Consolidado!$D$5:D409,"*"&amp;AB$3&amp;"*")=1,1,0),0))</f>
        <v>0</v>
      </c>
      <c r="AC409" s="0" t="n">
        <f aca="false">IF(OR(AC$3="",Consolidado!$D409=""),0,IF(ISNUMBER(SEARCH(AC$3,Consolidado!$D409)),IF(COUNTIFS(Consolidado!$AC$5:AC409,Consolidado!$AC409,Consolidado!$D$5:D409,"*"&amp;AC$3&amp;"*")=1,1,0),0))</f>
        <v>0</v>
      </c>
      <c r="AD409" s="0" t="n">
        <f aca="false">IF(OR(AD$3="",Consolidado!$D409=""),0,IF(ISNUMBER(SEARCH(AD$3,Consolidado!$D409)),IF(COUNTIFS(Consolidado!$AC$5:AC409,Consolidado!$AC409,Consolidado!$D$5:D409,"*"&amp;AD$3&amp;"*")=1,1,0),0))</f>
        <v>0</v>
      </c>
      <c r="AE409" s="0" t="n">
        <f aca="false">IF(OR(AE$3="",Consolidado!$D409=""),0,IF(ISNUMBER(SEARCH(AE$3,Consolidado!$D409)),IF(COUNTIFS(Consolidado!$AC$5:AC409,Consolidado!$AC409,Consolidado!$D$5:D409,"*"&amp;AE$3&amp;"*")=1,1,0),0))</f>
        <v>0</v>
      </c>
      <c r="AF409" s="0" t="n">
        <f aca="false">IF(OR(AF$3="",Consolidado!$D409=""),0,IF(ISNUMBER(SEARCH(AF$3,Consolidado!$D409)),IF(COUNTIFS(Consolidado!$AC$5:AC409,Consolidado!$AC409,Consolidado!$D$5:D409,"*"&amp;AF$3&amp;"*")=1,1,0),0))</f>
        <v>0</v>
      </c>
      <c r="AG409" s="0" t="n">
        <f aca="false">IF(OR(AG$3="",Consolidado!$D409=""),0,IF(ISNUMBER(SEARCH(AG$3,Consolidado!$D409)),IF(COUNTIFS(Consolidado!$AC$5:AC409,Consolidado!$AC409,Consolidado!$D$5:D409,"*"&amp;AG$3&amp;"*")=1,1,0),0))</f>
        <v>0</v>
      </c>
      <c r="AH409" s="0" t="n">
        <f aca="false">IF(OR(AH$3="",Consolidado!$D409=""),0,IF(ISNUMBER(SEARCH(AH$3,Consolidado!$D409)),IF(COUNTIFS(Consolidado!$AC$5:AC409,Consolidado!$AC409,Consolidado!$D$5:D409,"*"&amp;AH$3&amp;"*")=1,1,0),0))</f>
        <v>0</v>
      </c>
      <c r="AI409" s="0" t="n">
        <f aca="false">IF(OR(AI$3="",Consolidado!$D409=""),0,IF(ISNUMBER(SEARCH(AI$3,Consolidado!$D409)),IF(COUNTIFS(Consolidado!$AC$5:AC409,Consolidado!$AC409,Consolidado!$D$5:D409,"*"&amp;AI$3&amp;"*")=1,1,0),0))</f>
        <v>0</v>
      </c>
      <c r="AJ409" s="0" t="n">
        <f aca="false">IF(OR(AJ$3="",Consolidado!$D409=""),0,IF(ISNUMBER(SEARCH(AJ$3,Consolidado!$D409)),IF(COUNTIFS(Consolidado!$AC$5:AC409,Consolidado!$AC409,Consolidado!$D$5:D409,"*"&amp;AJ$3&amp;"*")=1,1,0),0))</f>
        <v>0</v>
      </c>
      <c r="AK409" s="0" t="n">
        <f aca="false">IF(OR(AK$3="",Consolidado!$D409=""),0,IF(ISNUMBER(SEARCH(AK$3,Consolidado!$D409)),IF(COUNTIFS(Consolidado!$AC$5:AC409,Consolidado!$AC409,Consolidado!$D$5:D409,"*"&amp;AK$3&amp;"*")=1,1,0),0))</f>
        <v>0</v>
      </c>
      <c r="AL409" s="0" t="n">
        <f aca="false">IF(OR(AL$3="",Consolidado!$D409=""),0,IF(ISNUMBER(SEARCH(AL$3,Consolidado!$D409)),IF(COUNTIFS(Consolidado!$AC$5:AC409,Consolidado!$AC409,Consolidado!$D$5:D409,"*"&amp;AL$3&amp;"*")=1,1,0),0))</f>
        <v>0</v>
      </c>
      <c r="AM409" s="0" t="n">
        <f aca="false">IF(OR(AM$3="",Consolidado!$D409=""),0,IF(ISNUMBER(SEARCH(AM$3,Consolidado!$D409)),IF(COUNTIFS(Consolidado!$AC$5:AC409,Consolidado!$AC409,Consolidado!$D$5:D409,"*"&amp;AM$3&amp;"*")=1,1,0),0))</f>
        <v>0</v>
      </c>
      <c r="AN409" s="0" t="n">
        <f aca="false">IF(OR(AN$3="",Consolidado!$D409=""),0,IF(ISNUMBER(SEARCH(AN$3,Consolidado!$D409)),IF(COUNTIFS(Consolidado!$AC$5:AC409,Consolidado!$AC409,Consolidado!$D$5:D409,"*"&amp;AN$3&amp;"*")=1,1,0),0))</f>
        <v>0</v>
      </c>
      <c r="AO409" s="0" t="n">
        <f aca="false">IF(OR(AO$3="",Consolidado!$D409=""),0,IF(ISNUMBER(SEARCH(AO$3,Consolidado!$D409)),IF(COUNTIFS(Consolidado!$AC$5:AC409,Consolidado!$AC409,Consolidado!$D$5:D409,"*"&amp;AO$3&amp;"*")=1,1,0),0))</f>
        <v>0</v>
      </c>
    </row>
    <row r="410" customFormat="false" ht="15" hidden="false" customHeight="false" outlineLevel="0" collapsed="false">
      <c r="B410" s="0" t="n">
        <f aca="false">IF(OR(B$3="",Consolidado!$D410=""),0,IF(ISNUMBER(SEARCH(B$3,Consolidado!$D410)),IF(COUNTIFS(Consolidado!$AC$5:AC410,Consolidado!$AC410,Consolidado!$D$5:D410,"*"&amp;B$3&amp;"*")=1,1,0),0))</f>
        <v>0</v>
      </c>
      <c r="C410" s="0" t="n">
        <f aca="false">IF(OR(C$3="",Consolidado!$D410=""),0,IF(ISNUMBER(SEARCH(C$3,Consolidado!$D410)),IF(COUNTIFS(Consolidado!$AC$5:AC410,Consolidado!$AC410,Consolidado!$D$5:D410,"*"&amp;C$3&amp;"*")=1,1,0),0))</f>
        <v>0</v>
      </c>
      <c r="D410" s="0" t="n">
        <f aca="false">IF(OR(D$3="",Consolidado!$D410=""),0,IF(ISNUMBER(SEARCH(D$3,Consolidado!$D410)),IF(COUNTIFS(Consolidado!$AC$5:AC410,Consolidado!$AC410,Consolidado!$D$5:D410,"*"&amp;D$3&amp;"*")=1,1,0),0))</f>
        <v>0</v>
      </c>
      <c r="E410" s="0" t="n">
        <f aca="false">IF(OR(E$3="",Consolidado!$D410=""),0,IF(ISNUMBER(SEARCH(E$3,Consolidado!$D410)),IF(COUNTIFS(Consolidado!$AC$5:AC410,Consolidado!$AC410,Consolidado!$D$5:D410,"*"&amp;E$3&amp;"*")=1,1,0),0))</f>
        <v>0</v>
      </c>
      <c r="F410" s="0" t="n">
        <f aca="false">IF(OR(F$3="",Consolidado!$D410=""),0,IF(ISNUMBER(SEARCH(F$3,Consolidado!$D410)),IF(COUNTIFS(Consolidado!$AC$5:AC410,Consolidado!$AC410,Consolidado!$D$5:D410,"*"&amp;F$3&amp;"*")=1,1,0),0))</f>
        <v>0</v>
      </c>
      <c r="G410" s="0" t="n">
        <f aca="false">IF(OR(G$3="",Consolidado!$D410=""),0,IF(ISNUMBER(SEARCH(G$3,Consolidado!$D410)),IF(COUNTIFS(Consolidado!$AC$5:AC410,Consolidado!$AC410,Consolidado!$D$5:D410,"*"&amp;G$3&amp;"*")=1,1,0),0))</f>
        <v>0</v>
      </c>
      <c r="H410" s="0" t="n">
        <f aca="false">IF(OR(H$3="",Consolidado!$D410=""),0,IF(ISNUMBER(SEARCH(H$3,Consolidado!$D410)),IF(COUNTIFS(Consolidado!$AC$5:AC410,Consolidado!$AC410,Consolidado!$D$5:D410,"*"&amp;H$3&amp;"*")=1,1,0),0))</f>
        <v>0</v>
      </c>
      <c r="I410" s="0" t="n">
        <f aca="false">IF(OR(I$3="",Consolidado!$D410=""),0,IF(ISNUMBER(SEARCH(I$3,Consolidado!$D410)),IF(COUNTIFS(Consolidado!$AC$5:AC410,Consolidado!$AC410,Consolidado!$D$5:D410,"*"&amp;I$3&amp;"*")=1,1,0),0))</f>
        <v>0</v>
      </c>
      <c r="J410" s="0" t="n">
        <f aca="false">IF(OR(J$3="",Consolidado!$D410=""),0,IF(ISNUMBER(SEARCH(J$3,Consolidado!$D410)),IF(COUNTIFS(Consolidado!$AC$5:AC410,Consolidado!$AC410,Consolidado!$D$5:D410,"*"&amp;J$3&amp;"*")=1,1,0),0))</f>
        <v>0</v>
      </c>
      <c r="K410" s="0" t="n">
        <f aca="false">IF(OR(K$3="",Consolidado!$D410=""),0,IF(ISNUMBER(SEARCH(K$3,Consolidado!$D410)),IF(COUNTIFS(Consolidado!$AC$5:AC410,Consolidado!$AC410,Consolidado!$D$5:D410,"*"&amp;K$3&amp;"*")=1,1,0),0))</f>
        <v>0</v>
      </c>
      <c r="L410" s="0" t="n">
        <f aca="false">IF(OR(L$3="",Consolidado!$D410=""),0,IF(ISNUMBER(SEARCH(L$3,Consolidado!$D410)),IF(COUNTIFS(Consolidado!$AC$5:AC410,Consolidado!$AC410,Consolidado!$D$5:D410,"*"&amp;L$3&amp;"*")=1,1,0),0))</f>
        <v>0</v>
      </c>
      <c r="M410" s="0" t="n">
        <f aca="false">IF(OR(M$3="",Consolidado!$D410=""),0,IF(ISNUMBER(SEARCH(M$3,Consolidado!$D410)),IF(COUNTIFS(Consolidado!$AC$5:AC410,Consolidado!$AC410,Consolidado!$D$5:D410,"*"&amp;M$3&amp;"*")=1,1,0),0))</f>
        <v>0</v>
      </c>
      <c r="N410" s="0" t="n">
        <f aca="false">IF(OR(N$3="",Consolidado!$D410=""),0,IF(ISNUMBER(SEARCH(N$3,Consolidado!$D410)),IF(COUNTIFS(Consolidado!$AC$5:AC410,Consolidado!$AC410,Consolidado!$D$5:D410,"*"&amp;N$3&amp;"*")=1,1,0),0))</f>
        <v>0</v>
      </c>
      <c r="O410" s="0" t="n">
        <f aca="false">IF(OR(O$3="",Consolidado!$D410=""),0,IF(ISNUMBER(SEARCH(O$3,Consolidado!$D410)),IF(COUNTIFS(Consolidado!$AC$5:AC410,Consolidado!$AC410,Consolidado!$D$5:D410,"*"&amp;O$3&amp;"*")=1,1,0),0))</f>
        <v>0</v>
      </c>
      <c r="P410" s="0" t="n">
        <f aca="false">IF(OR(P$3="",Consolidado!$D410=""),0,IF(ISNUMBER(SEARCH(P$3,Consolidado!$D410)),IF(COUNTIFS(Consolidado!$AC$5:AC410,Consolidado!$AC410,Consolidado!$D$5:D410,"*"&amp;P$3&amp;"*")=1,1,0),0))</f>
        <v>0</v>
      </c>
      <c r="Q410" s="0" t="n">
        <f aca="false">IF(OR(Q$3="",Consolidado!$D410=""),0,IF(ISNUMBER(SEARCH(Q$3,Consolidado!$D410)),IF(COUNTIFS(Consolidado!$AC$5:AC410,Consolidado!$AC410,Consolidado!$D$5:D410,"*"&amp;Q$3&amp;"*")=1,1,0),0))</f>
        <v>0</v>
      </c>
      <c r="R410" s="0" t="n">
        <f aca="false">IF(OR(R$3="",Consolidado!$D410=""),0,IF(ISNUMBER(SEARCH(R$3,Consolidado!$D410)),IF(COUNTIFS(Consolidado!$AC$5:AC410,Consolidado!$AC410,Consolidado!$D$5:D410,"*"&amp;R$3&amp;"*")=1,1,0),0))</f>
        <v>0</v>
      </c>
      <c r="S410" s="0" t="n">
        <f aca="false">IF(OR(S$3="",Consolidado!$D410=""),0,IF(ISNUMBER(SEARCH(S$3,Consolidado!$D410)),IF(COUNTIFS(Consolidado!$AC$5:AC410,Consolidado!$AC410,Consolidado!$D$5:D410,"*"&amp;S$3&amp;"*")=1,1,0),0))</f>
        <v>0</v>
      </c>
      <c r="T410" s="0" t="n">
        <f aca="false">IF(OR(T$3="",Consolidado!$D410=""),0,IF(ISNUMBER(SEARCH(T$3,Consolidado!$D410)),IF(COUNTIFS(Consolidado!$AC$5:AC410,Consolidado!$AC410,Consolidado!$D$5:D410,"*"&amp;T$3&amp;"*")=1,1,0),0))</f>
        <v>0</v>
      </c>
      <c r="U410" s="0" t="n">
        <f aca="false">IF(OR(U$3="",Consolidado!$D410=""),0,IF(ISNUMBER(SEARCH(U$3,Consolidado!$D410)),IF(COUNTIFS(Consolidado!$AC$5:AC410,Consolidado!$AC410,Consolidado!$D$5:D410,"*"&amp;U$3&amp;"*")=1,1,0),0))</f>
        <v>0</v>
      </c>
      <c r="V410" s="0" t="n">
        <f aca="false">IF(OR(V$3="",Consolidado!$D410=""),0,IF(ISNUMBER(SEARCH(V$3,Consolidado!$D410)),IF(COUNTIFS(Consolidado!$AC$5:AC410,Consolidado!$AC410,Consolidado!$D$5:D410,"*"&amp;V$3&amp;"*")=1,1,0),0))</f>
        <v>0</v>
      </c>
      <c r="W410" s="0" t="n">
        <f aca="false">IF(OR(W$3="",Consolidado!$D410=""),0,IF(ISNUMBER(SEARCH(W$3,Consolidado!$D410)),IF(COUNTIFS(Consolidado!$AC$5:AC410,Consolidado!$AC410,Consolidado!$D$5:D410,"*"&amp;W$3&amp;"*")=1,1,0),0))</f>
        <v>0</v>
      </c>
      <c r="X410" s="0" t="n">
        <f aca="false">IF(OR(X$3="",Consolidado!$D410=""),0,IF(ISNUMBER(SEARCH(X$3,Consolidado!$D410)),IF(COUNTIFS(Consolidado!$AC$5:AC410,Consolidado!$AC410,Consolidado!$D$5:D410,"*"&amp;X$3&amp;"*")=1,1,0),0))</f>
        <v>0</v>
      </c>
      <c r="Y410" s="0" t="n">
        <f aca="false">IF(OR(Y$3="",Consolidado!$D410=""),0,IF(ISNUMBER(SEARCH(Y$3,Consolidado!$D410)),IF(COUNTIFS(Consolidado!$AC$5:AC410,Consolidado!$AC410,Consolidado!$D$5:D410,"*"&amp;Y$3&amp;"*")=1,1,0),0))</f>
        <v>0</v>
      </c>
      <c r="Z410" s="0" t="n">
        <f aca="false">IF(OR(Z$3="",Consolidado!$D410=""),0,IF(ISNUMBER(SEARCH(Z$3,Consolidado!$D410)),IF(COUNTIFS(Consolidado!$AC$5:AC410,Consolidado!$AC410,Consolidado!$D$5:D410,"*"&amp;Z$3&amp;"*")=1,1,0),0))</f>
        <v>0</v>
      </c>
      <c r="AA410" s="0" t="n">
        <f aca="false">IF(OR(AA$3="",Consolidado!$D410=""),0,IF(ISNUMBER(SEARCH(AA$3,Consolidado!$D410)),IF(COUNTIFS(Consolidado!$AC$5:AC410,Consolidado!$AC410,Consolidado!$D$5:D410,"*"&amp;AA$3&amp;"*")=1,1,0),0))</f>
        <v>0</v>
      </c>
      <c r="AB410" s="0" t="n">
        <f aca="false">IF(OR(AB$3="",Consolidado!$D410=""),0,IF(ISNUMBER(SEARCH(AB$3,Consolidado!$D410)),IF(COUNTIFS(Consolidado!$AC$5:AC410,Consolidado!$AC410,Consolidado!$D$5:D410,"*"&amp;AB$3&amp;"*")=1,1,0),0))</f>
        <v>0</v>
      </c>
      <c r="AC410" s="0" t="n">
        <f aca="false">IF(OR(AC$3="",Consolidado!$D410=""),0,IF(ISNUMBER(SEARCH(AC$3,Consolidado!$D410)),IF(COUNTIFS(Consolidado!$AC$5:AC410,Consolidado!$AC410,Consolidado!$D$5:D410,"*"&amp;AC$3&amp;"*")=1,1,0),0))</f>
        <v>0</v>
      </c>
      <c r="AD410" s="0" t="n">
        <f aca="false">IF(OR(AD$3="",Consolidado!$D410=""),0,IF(ISNUMBER(SEARCH(AD$3,Consolidado!$D410)),IF(COUNTIFS(Consolidado!$AC$5:AC410,Consolidado!$AC410,Consolidado!$D$5:D410,"*"&amp;AD$3&amp;"*")=1,1,0),0))</f>
        <v>0</v>
      </c>
      <c r="AE410" s="0" t="n">
        <f aca="false">IF(OR(AE$3="",Consolidado!$D410=""),0,IF(ISNUMBER(SEARCH(AE$3,Consolidado!$D410)),IF(COUNTIFS(Consolidado!$AC$5:AC410,Consolidado!$AC410,Consolidado!$D$5:D410,"*"&amp;AE$3&amp;"*")=1,1,0),0))</f>
        <v>0</v>
      </c>
      <c r="AF410" s="0" t="n">
        <f aca="false">IF(OR(AF$3="",Consolidado!$D410=""),0,IF(ISNUMBER(SEARCH(AF$3,Consolidado!$D410)),IF(COUNTIFS(Consolidado!$AC$5:AC410,Consolidado!$AC410,Consolidado!$D$5:D410,"*"&amp;AF$3&amp;"*")=1,1,0),0))</f>
        <v>0</v>
      </c>
      <c r="AG410" s="0" t="n">
        <f aca="false">IF(OR(AG$3="",Consolidado!$D410=""),0,IF(ISNUMBER(SEARCH(AG$3,Consolidado!$D410)),IF(COUNTIFS(Consolidado!$AC$5:AC410,Consolidado!$AC410,Consolidado!$D$5:D410,"*"&amp;AG$3&amp;"*")=1,1,0),0))</f>
        <v>0</v>
      </c>
      <c r="AH410" s="0" t="n">
        <f aca="false">IF(OR(AH$3="",Consolidado!$D410=""),0,IF(ISNUMBER(SEARCH(AH$3,Consolidado!$D410)),IF(COUNTIFS(Consolidado!$AC$5:AC410,Consolidado!$AC410,Consolidado!$D$5:D410,"*"&amp;AH$3&amp;"*")=1,1,0),0))</f>
        <v>0</v>
      </c>
      <c r="AI410" s="0" t="n">
        <f aca="false">IF(OR(AI$3="",Consolidado!$D410=""),0,IF(ISNUMBER(SEARCH(AI$3,Consolidado!$D410)),IF(COUNTIFS(Consolidado!$AC$5:AC410,Consolidado!$AC410,Consolidado!$D$5:D410,"*"&amp;AI$3&amp;"*")=1,1,0),0))</f>
        <v>0</v>
      </c>
      <c r="AJ410" s="0" t="n">
        <f aca="false">IF(OR(AJ$3="",Consolidado!$D410=""),0,IF(ISNUMBER(SEARCH(AJ$3,Consolidado!$D410)),IF(COUNTIFS(Consolidado!$AC$5:AC410,Consolidado!$AC410,Consolidado!$D$5:D410,"*"&amp;AJ$3&amp;"*")=1,1,0),0))</f>
        <v>0</v>
      </c>
      <c r="AK410" s="0" t="n">
        <f aca="false">IF(OR(AK$3="",Consolidado!$D410=""),0,IF(ISNUMBER(SEARCH(AK$3,Consolidado!$D410)),IF(COUNTIFS(Consolidado!$AC$5:AC410,Consolidado!$AC410,Consolidado!$D$5:D410,"*"&amp;AK$3&amp;"*")=1,1,0),0))</f>
        <v>0</v>
      </c>
      <c r="AL410" s="0" t="n">
        <f aca="false">IF(OR(AL$3="",Consolidado!$D410=""),0,IF(ISNUMBER(SEARCH(AL$3,Consolidado!$D410)),IF(COUNTIFS(Consolidado!$AC$5:AC410,Consolidado!$AC410,Consolidado!$D$5:D410,"*"&amp;AL$3&amp;"*")=1,1,0),0))</f>
        <v>0</v>
      </c>
      <c r="AM410" s="0" t="n">
        <f aca="false">IF(OR(AM$3="",Consolidado!$D410=""),0,IF(ISNUMBER(SEARCH(AM$3,Consolidado!$D410)),IF(COUNTIFS(Consolidado!$AC$5:AC410,Consolidado!$AC410,Consolidado!$D$5:D410,"*"&amp;AM$3&amp;"*")=1,1,0),0))</f>
        <v>0</v>
      </c>
      <c r="AN410" s="0" t="n">
        <f aca="false">IF(OR(AN$3="",Consolidado!$D410=""),0,IF(ISNUMBER(SEARCH(AN$3,Consolidado!$D410)),IF(COUNTIFS(Consolidado!$AC$5:AC410,Consolidado!$AC410,Consolidado!$D$5:D410,"*"&amp;AN$3&amp;"*")=1,1,0),0))</f>
        <v>0</v>
      </c>
      <c r="AO410" s="0" t="n">
        <f aca="false">IF(OR(AO$3="",Consolidado!$D410=""),0,IF(ISNUMBER(SEARCH(AO$3,Consolidado!$D410)),IF(COUNTIFS(Consolidado!$AC$5:AC410,Consolidado!$AC410,Consolidado!$D$5:D410,"*"&amp;AO$3&amp;"*")=1,1,0),0))</f>
        <v>0</v>
      </c>
    </row>
    <row r="411" customFormat="false" ht="15" hidden="false" customHeight="false" outlineLevel="0" collapsed="false">
      <c r="B411" s="0" t="n">
        <f aca="false">IF(OR(B$3="",Consolidado!$D411=""),0,IF(ISNUMBER(SEARCH(B$3,Consolidado!$D411)),IF(COUNTIFS(Consolidado!$AC$5:AC411,Consolidado!$AC411,Consolidado!$D$5:D411,"*"&amp;B$3&amp;"*")=1,1,0),0))</f>
        <v>0</v>
      </c>
      <c r="C411" s="0" t="n">
        <f aca="false">IF(OR(C$3="",Consolidado!$D411=""),0,IF(ISNUMBER(SEARCH(C$3,Consolidado!$D411)),IF(COUNTIFS(Consolidado!$AC$5:AC411,Consolidado!$AC411,Consolidado!$D$5:D411,"*"&amp;C$3&amp;"*")=1,1,0),0))</f>
        <v>0</v>
      </c>
      <c r="D411" s="0" t="n">
        <f aca="false">IF(OR(D$3="",Consolidado!$D411=""),0,IF(ISNUMBER(SEARCH(D$3,Consolidado!$D411)),IF(COUNTIFS(Consolidado!$AC$5:AC411,Consolidado!$AC411,Consolidado!$D$5:D411,"*"&amp;D$3&amp;"*")=1,1,0),0))</f>
        <v>0</v>
      </c>
      <c r="E411" s="0" t="n">
        <f aca="false">IF(OR(E$3="",Consolidado!$D411=""),0,IF(ISNUMBER(SEARCH(E$3,Consolidado!$D411)),IF(COUNTIFS(Consolidado!$AC$5:AC411,Consolidado!$AC411,Consolidado!$D$5:D411,"*"&amp;E$3&amp;"*")=1,1,0),0))</f>
        <v>0</v>
      </c>
      <c r="F411" s="0" t="n">
        <f aca="false">IF(OR(F$3="",Consolidado!$D411=""),0,IF(ISNUMBER(SEARCH(F$3,Consolidado!$D411)),IF(COUNTIFS(Consolidado!$AC$5:AC411,Consolidado!$AC411,Consolidado!$D$5:D411,"*"&amp;F$3&amp;"*")=1,1,0),0))</f>
        <v>0</v>
      </c>
      <c r="G411" s="0" t="n">
        <f aca="false">IF(OR(G$3="",Consolidado!$D411=""),0,IF(ISNUMBER(SEARCH(G$3,Consolidado!$D411)),IF(COUNTIFS(Consolidado!$AC$5:AC411,Consolidado!$AC411,Consolidado!$D$5:D411,"*"&amp;G$3&amp;"*")=1,1,0),0))</f>
        <v>0</v>
      </c>
      <c r="H411" s="0" t="n">
        <f aca="false">IF(OR(H$3="",Consolidado!$D411=""),0,IF(ISNUMBER(SEARCH(H$3,Consolidado!$D411)),IF(COUNTIFS(Consolidado!$AC$5:AC411,Consolidado!$AC411,Consolidado!$D$5:D411,"*"&amp;H$3&amp;"*")=1,1,0),0))</f>
        <v>0</v>
      </c>
      <c r="I411" s="0" t="n">
        <f aca="false">IF(OR(I$3="",Consolidado!$D411=""),0,IF(ISNUMBER(SEARCH(I$3,Consolidado!$D411)),IF(COUNTIFS(Consolidado!$AC$5:AC411,Consolidado!$AC411,Consolidado!$D$5:D411,"*"&amp;I$3&amp;"*")=1,1,0),0))</f>
        <v>0</v>
      </c>
      <c r="J411" s="0" t="n">
        <f aca="false">IF(OR(J$3="",Consolidado!$D411=""),0,IF(ISNUMBER(SEARCH(J$3,Consolidado!$D411)),IF(COUNTIFS(Consolidado!$AC$5:AC411,Consolidado!$AC411,Consolidado!$D$5:D411,"*"&amp;J$3&amp;"*")=1,1,0),0))</f>
        <v>0</v>
      </c>
      <c r="K411" s="0" t="n">
        <f aca="false">IF(OR(K$3="",Consolidado!$D411=""),0,IF(ISNUMBER(SEARCH(K$3,Consolidado!$D411)),IF(COUNTIFS(Consolidado!$AC$5:AC411,Consolidado!$AC411,Consolidado!$D$5:D411,"*"&amp;K$3&amp;"*")=1,1,0),0))</f>
        <v>0</v>
      </c>
      <c r="L411" s="0" t="n">
        <f aca="false">IF(OR(L$3="",Consolidado!$D411=""),0,IF(ISNUMBER(SEARCH(L$3,Consolidado!$D411)),IF(COUNTIFS(Consolidado!$AC$5:AC411,Consolidado!$AC411,Consolidado!$D$5:D411,"*"&amp;L$3&amp;"*")=1,1,0),0))</f>
        <v>0</v>
      </c>
      <c r="M411" s="0" t="n">
        <f aca="false">IF(OR(M$3="",Consolidado!$D411=""),0,IF(ISNUMBER(SEARCH(M$3,Consolidado!$D411)),IF(COUNTIFS(Consolidado!$AC$5:AC411,Consolidado!$AC411,Consolidado!$D$5:D411,"*"&amp;M$3&amp;"*")=1,1,0),0))</f>
        <v>0</v>
      </c>
      <c r="N411" s="0" t="n">
        <f aca="false">IF(OR(N$3="",Consolidado!$D411=""),0,IF(ISNUMBER(SEARCH(N$3,Consolidado!$D411)),IF(COUNTIFS(Consolidado!$AC$5:AC411,Consolidado!$AC411,Consolidado!$D$5:D411,"*"&amp;N$3&amp;"*")=1,1,0),0))</f>
        <v>0</v>
      </c>
      <c r="O411" s="0" t="n">
        <f aca="false">IF(OR(O$3="",Consolidado!$D411=""),0,IF(ISNUMBER(SEARCH(O$3,Consolidado!$D411)),IF(COUNTIFS(Consolidado!$AC$5:AC411,Consolidado!$AC411,Consolidado!$D$5:D411,"*"&amp;O$3&amp;"*")=1,1,0),0))</f>
        <v>0</v>
      </c>
      <c r="P411" s="0" t="n">
        <f aca="false">IF(OR(P$3="",Consolidado!$D411=""),0,IF(ISNUMBER(SEARCH(P$3,Consolidado!$D411)),IF(COUNTIFS(Consolidado!$AC$5:AC411,Consolidado!$AC411,Consolidado!$D$5:D411,"*"&amp;P$3&amp;"*")=1,1,0),0))</f>
        <v>0</v>
      </c>
      <c r="Q411" s="0" t="n">
        <f aca="false">IF(OR(Q$3="",Consolidado!$D411=""),0,IF(ISNUMBER(SEARCH(Q$3,Consolidado!$D411)),IF(COUNTIFS(Consolidado!$AC$5:AC411,Consolidado!$AC411,Consolidado!$D$5:D411,"*"&amp;Q$3&amp;"*")=1,1,0),0))</f>
        <v>0</v>
      </c>
      <c r="R411" s="0" t="n">
        <f aca="false">IF(OR(R$3="",Consolidado!$D411=""),0,IF(ISNUMBER(SEARCH(R$3,Consolidado!$D411)),IF(COUNTIFS(Consolidado!$AC$5:AC411,Consolidado!$AC411,Consolidado!$D$5:D411,"*"&amp;R$3&amp;"*")=1,1,0),0))</f>
        <v>0</v>
      </c>
      <c r="S411" s="0" t="n">
        <f aca="false">IF(OR(S$3="",Consolidado!$D411=""),0,IF(ISNUMBER(SEARCH(S$3,Consolidado!$D411)),IF(COUNTIFS(Consolidado!$AC$5:AC411,Consolidado!$AC411,Consolidado!$D$5:D411,"*"&amp;S$3&amp;"*")=1,1,0),0))</f>
        <v>0</v>
      </c>
      <c r="T411" s="0" t="n">
        <f aca="false">IF(OR(T$3="",Consolidado!$D411=""),0,IF(ISNUMBER(SEARCH(T$3,Consolidado!$D411)),IF(COUNTIFS(Consolidado!$AC$5:AC411,Consolidado!$AC411,Consolidado!$D$5:D411,"*"&amp;T$3&amp;"*")=1,1,0),0))</f>
        <v>0</v>
      </c>
      <c r="U411" s="0" t="n">
        <f aca="false">IF(OR(U$3="",Consolidado!$D411=""),0,IF(ISNUMBER(SEARCH(U$3,Consolidado!$D411)),IF(COUNTIFS(Consolidado!$AC$5:AC411,Consolidado!$AC411,Consolidado!$D$5:D411,"*"&amp;U$3&amp;"*")=1,1,0),0))</f>
        <v>0</v>
      </c>
      <c r="V411" s="0" t="n">
        <f aca="false">IF(OR(V$3="",Consolidado!$D411=""),0,IF(ISNUMBER(SEARCH(V$3,Consolidado!$D411)),IF(COUNTIFS(Consolidado!$AC$5:AC411,Consolidado!$AC411,Consolidado!$D$5:D411,"*"&amp;V$3&amp;"*")=1,1,0),0))</f>
        <v>0</v>
      </c>
      <c r="W411" s="0" t="n">
        <f aca="false">IF(OR(W$3="",Consolidado!$D411=""),0,IF(ISNUMBER(SEARCH(W$3,Consolidado!$D411)),IF(COUNTIFS(Consolidado!$AC$5:AC411,Consolidado!$AC411,Consolidado!$D$5:D411,"*"&amp;W$3&amp;"*")=1,1,0),0))</f>
        <v>0</v>
      </c>
      <c r="X411" s="0" t="n">
        <f aca="false">IF(OR(X$3="",Consolidado!$D411=""),0,IF(ISNUMBER(SEARCH(X$3,Consolidado!$D411)),IF(COUNTIFS(Consolidado!$AC$5:AC411,Consolidado!$AC411,Consolidado!$D$5:D411,"*"&amp;X$3&amp;"*")=1,1,0),0))</f>
        <v>0</v>
      </c>
      <c r="Y411" s="0" t="n">
        <f aca="false">IF(OR(Y$3="",Consolidado!$D411=""),0,IF(ISNUMBER(SEARCH(Y$3,Consolidado!$D411)),IF(COUNTIFS(Consolidado!$AC$5:AC411,Consolidado!$AC411,Consolidado!$D$5:D411,"*"&amp;Y$3&amp;"*")=1,1,0),0))</f>
        <v>0</v>
      </c>
      <c r="Z411" s="0" t="n">
        <f aca="false">IF(OR(Z$3="",Consolidado!$D411=""),0,IF(ISNUMBER(SEARCH(Z$3,Consolidado!$D411)),IF(COUNTIFS(Consolidado!$AC$5:AC411,Consolidado!$AC411,Consolidado!$D$5:D411,"*"&amp;Z$3&amp;"*")=1,1,0),0))</f>
        <v>0</v>
      </c>
      <c r="AA411" s="0" t="n">
        <f aca="false">IF(OR(AA$3="",Consolidado!$D411=""),0,IF(ISNUMBER(SEARCH(AA$3,Consolidado!$D411)),IF(COUNTIFS(Consolidado!$AC$5:AC411,Consolidado!$AC411,Consolidado!$D$5:D411,"*"&amp;AA$3&amp;"*")=1,1,0),0))</f>
        <v>0</v>
      </c>
      <c r="AB411" s="0" t="n">
        <f aca="false">IF(OR(AB$3="",Consolidado!$D411=""),0,IF(ISNUMBER(SEARCH(AB$3,Consolidado!$D411)),IF(COUNTIFS(Consolidado!$AC$5:AC411,Consolidado!$AC411,Consolidado!$D$5:D411,"*"&amp;AB$3&amp;"*")=1,1,0),0))</f>
        <v>0</v>
      </c>
      <c r="AC411" s="0" t="n">
        <f aca="false">IF(OR(AC$3="",Consolidado!$D411=""),0,IF(ISNUMBER(SEARCH(AC$3,Consolidado!$D411)),IF(COUNTIFS(Consolidado!$AC$5:AC411,Consolidado!$AC411,Consolidado!$D$5:D411,"*"&amp;AC$3&amp;"*")=1,1,0),0))</f>
        <v>0</v>
      </c>
      <c r="AD411" s="0" t="n">
        <f aca="false">IF(OR(AD$3="",Consolidado!$D411=""),0,IF(ISNUMBER(SEARCH(AD$3,Consolidado!$D411)),IF(COUNTIFS(Consolidado!$AC$5:AC411,Consolidado!$AC411,Consolidado!$D$5:D411,"*"&amp;AD$3&amp;"*")=1,1,0),0))</f>
        <v>0</v>
      </c>
      <c r="AE411" s="0" t="n">
        <f aca="false">IF(OR(AE$3="",Consolidado!$D411=""),0,IF(ISNUMBER(SEARCH(AE$3,Consolidado!$D411)),IF(COUNTIFS(Consolidado!$AC$5:AC411,Consolidado!$AC411,Consolidado!$D$5:D411,"*"&amp;AE$3&amp;"*")=1,1,0),0))</f>
        <v>0</v>
      </c>
      <c r="AF411" s="0" t="n">
        <f aca="false">IF(OR(AF$3="",Consolidado!$D411=""),0,IF(ISNUMBER(SEARCH(AF$3,Consolidado!$D411)),IF(COUNTIFS(Consolidado!$AC$5:AC411,Consolidado!$AC411,Consolidado!$D$5:D411,"*"&amp;AF$3&amp;"*")=1,1,0),0))</f>
        <v>0</v>
      </c>
      <c r="AG411" s="0" t="n">
        <f aca="false">IF(OR(AG$3="",Consolidado!$D411=""),0,IF(ISNUMBER(SEARCH(AG$3,Consolidado!$D411)),IF(COUNTIFS(Consolidado!$AC$5:AC411,Consolidado!$AC411,Consolidado!$D$5:D411,"*"&amp;AG$3&amp;"*")=1,1,0),0))</f>
        <v>0</v>
      </c>
      <c r="AH411" s="0" t="n">
        <f aca="false">IF(OR(AH$3="",Consolidado!$D411=""),0,IF(ISNUMBER(SEARCH(AH$3,Consolidado!$D411)),IF(COUNTIFS(Consolidado!$AC$5:AC411,Consolidado!$AC411,Consolidado!$D$5:D411,"*"&amp;AH$3&amp;"*")=1,1,0),0))</f>
        <v>0</v>
      </c>
      <c r="AI411" s="0" t="n">
        <f aca="false">IF(OR(AI$3="",Consolidado!$D411=""),0,IF(ISNUMBER(SEARCH(AI$3,Consolidado!$D411)),IF(COUNTIFS(Consolidado!$AC$5:AC411,Consolidado!$AC411,Consolidado!$D$5:D411,"*"&amp;AI$3&amp;"*")=1,1,0),0))</f>
        <v>0</v>
      </c>
      <c r="AJ411" s="0" t="n">
        <f aca="false">IF(OR(AJ$3="",Consolidado!$D411=""),0,IF(ISNUMBER(SEARCH(AJ$3,Consolidado!$D411)),IF(COUNTIFS(Consolidado!$AC$5:AC411,Consolidado!$AC411,Consolidado!$D$5:D411,"*"&amp;AJ$3&amp;"*")=1,1,0),0))</f>
        <v>0</v>
      </c>
      <c r="AK411" s="0" t="n">
        <f aca="false">IF(OR(AK$3="",Consolidado!$D411=""),0,IF(ISNUMBER(SEARCH(AK$3,Consolidado!$D411)),IF(COUNTIFS(Consolidado!$AC$5:AC411,Consolidado!$AC411,Consolidado!$D$5:D411,"*"&amp;AK$3&amp;"*")=1,1,0),0))</f>
        <v>0</v>
      </c>
      <c r="AL411" s="0" t="n">
        <f aca="false">IF(OR(AL$3="",Consolidado!$D411=""),0,IF(ISNUMBER(SEARCH(AL$3,Consolidado!$D411)),IF(COUNTIFS(Consolidado!$AC$5:AC411,Consolidado!$AC411,Consolidado!$D$5:D411,"*"&amp;AL$3&amp;"*")=1,1,0),0))</f>
        <v>0</v>
      </c>
      <c r="AM411" s="0" t="n">
        <f aca="false">IF(OR(AM$3="",Consolidado!$D411=""),0,IF(ISNUMBER(SEARCH(AM$3,Consolidado!$D411)),IF(COUNTIFS(Consolidado!$AC$5:AC411,Consolidado!$AC411,Consolidado!$D$5:D411,"*"&amp;AM$3&amp;"*")=1,1,0),0))</f>
        <v>0</v>
      </c>
      <c r="AN411" s="0" t="n">
        <f aca="false">IF(OR(AN$3="",Consolidado!$D411=""),0,IF(ISNUMBER(SEARCH(AN$3,Consolidado!$D411)),IF(COUNTIFS(Consolidado!$AC$5:AC411,Consolidado!$AC411,Consolidado!$D$5:D411,"*"&amp;AN$3&amp;"*")=1,1,0),0))</f>
        <v>0</v>
      </c>
      <c r="AO411" s="0" t="n">
        <f aca="false">IF(OR(AO$3="",Consolidado!$D411=""),0,IF(ISNUMBER(SEARCH(AO$3,Consolidado!$D411)),IF(COUNTIFS(Consolidado!$AC$5:AC411,Consolidado!$AC411,Consolidado!$D$5:D411,"*"&amp;AO$3&amp;"*")=1,1,0),0))</f>
        <v>0</v>
      </c>
    </row>
    <row r="412" customFormat="false" ht="15" hidden="false" customHeight="false" outlineLevel="0" collapsed="false">
      <c r="B412" s="0" t="n">
        <f aca="false">IF(OR(B$3="",Consolidado!$D412=""),0,IF(ISNUMBER(SEARCH(B$3,Consolidado!$D412)),IF(COUNTIFS(Consolidado!$AC$5:AC412,Consolidado!$AC412,Consolidado!$D$5:D412,"*"&amp;B$3&amp;"*")=1,1,0),0))</f>
        <v>0</v>
      </c>
      <c r="C412" s="0" t="n">
        <f aca="false">IF(OR(C$3="",Consolidado!$D412=""),0,IF(ISNUMBER(SEARCH(C$3,Consolidado!$D412)),IF(COUNTIFS(Consolidado!$AC$5:AC412,Consolidado!$AC412,Consolidado!$D$5:D412,"*"&amp;C$3&amp;"*")=1,1,0),0))</f>
        <v>0</v>
      </c>
      <c r="D412" s="0" t="n">
        <f aca="false">IF(OR(D$3="",Consolidado!$D412=""),0,IF(ISNUMBER(SEARCH(D$3,Consolidado!$D412)),IF(COUNTIFS(Consolidado!$AC$5:AC412,Consolidado!$AC412,Consolidado!$D$5:D412,"*"&amp;D$3&amp;"*")=1,1,0),0))</f>
        <v>0</v>
      </c>
      <c r="E412" s="0" t="n">
        <f aca="false">IF(OR(E$3="",Consolidado!$D412=""),0,IF(ISNUMBER(SEARCH(E$3,Consolidado!$D412)),IF(COUNTIFS(Consolidado!$AC$5:AC412,Consolidado!$AC412,Consolidado!$D$5:D412,"*"&amp;E$3&amp;"*")=1,1,0),0))</f>
        <v>0</v>
      </c>
      <c r="F412" s="0" t="n">
        <f aca="false">IF(OR(F$3="",Consolidado!$D412=""),0,IF(ISNUMBER(SEARCH(F$3,Consolidado!$D412)),IF(COUNTIFS(Consolidado!$AC$5:AC412,Consolidado!$AC412,Consolidado!$D$5:D412,"*"&amp;F$3&amp;"*")=1,1,0),0))</f>
        <v>0</v>
      </c>
      <c r="G412" s="0" t="n">
        <f aca="false">IF(OR(G$3="",Consolidado!$D412=""),0,IF(ISNUMBER(SEARCH(G$3,Consolidado!$D412)),IF(COUNTIFS(Consolidado!$AC$5:AC412,Consolidado!$AC412,Consolidado!$D$5:D412,"*"&amp;G$3&amp;"*")=1,1,0),0))</f>
        <v>0</v>
      </c>
      <c r="H412" s="0" t="n">
        <f aca="false">IF(OR(H$3="",Consolidado!$D412=""),0,IF(ISNUMBER(SEARCH(H$3,Consolidado!$D412)),IF(COUNTIFS(Consolidado!$AC$5:AC412,Consolidado!$AC412,Consolidado!$D$5:D412,"*"&amp;H$3&amp;"*")=1,1,0),0))</f>
        <v>0</v>
      </c>
      <c r="I412" s="0" t="n">
        <f aca="false">IF(OR(I$3="",Consolidado!$D412=""),0,IF(ISNUMBER(SEARCH(I$3,Consolidado!$D412)),IF(COUNTIFS(Consolidado!$AC$5:AC412,Consolidado!$AC412,Consolidado!$D$5:D412,"*"&amp;I$3&amp;"*")=1,1,0),0))</f>
        <v>0</v>
      </c>
      <c r="J412" s="0" t="n">
        <f aca="false">IF(OR(J$3="",Consolidado!$D412=""),0,IF(ISNUMBER(SEARCH(J$3,Consolidado!$D412)),IF(COUNTIFS(Consolidado!$AC$5:AC412,Consolidado!$AC412,Consolidado!$D$5:D412,"*"&amp;J$3&amp;"*")=1,1,0),0))</f>
        <v>0</v>
      </c>
      <c r="K412" s="0" t="n">
        <f aca="false">IF(OR(K$3="",Consolidado!$D412=""),0,IF(ISNUMBER(SEARCH(K$3,Consolidado!$D412)),IF(COUNTIFS(Consolidado!$AC$5:AC412,Consolidado!$AC412,Consolidado!$D$5:D412,"*"&amp;K$3&amp;"*")=1,1,0),0))</f>
        <v>0</v>
      </c>
      <c r="L412" s="0" t="n">
        <f aca="false">IF(OR(L$3="",Consolidado!$D412=""),0,IF(ISNUMBER(SEARCH(L$3,Consolidado!$D412)),IF(COUNTIFS(Consolidado!$AC$5:AC412,Consolidado!$AC412,Consolidado!$D$5:D412,"*"&amp;L$3&amp;"*")=1,1,0),0))</f>
        <v>0</v>
      </c>
      <c r="M412" s="0" t="n">
        <f aca="false">IF(OR(M$3="",Consolidado!$D412=""),0,IF(ISNUMBER(SEARCH(M$3,Consolidado!$D412)),IF(COUNTIFS(Consolidado!$AC$5:AC412,Consolidado!$AC412,Consolidado!$D$5:D412,"*"&amp;M$3&amp;"*")=1,1,0),0))</f>
        <v>0</v>
      </c>
      <c r="N412" s="0" t="n">
        <f aca="false">IF(OR(N$3="",Consolidado!$D412=""),0,IF(ISNUMBER(SEARCH(N$3,Consolidado!$D412)),IF(COUNTIFS(Consolidado!$AC$5:AC412,Consolidado!$AC412,Consolidado!$D$5:D412,"*"&amp;N$3&amp;"*")=1,1,0),0))</f>
        <v>0</v>
      </c>
      <c r="O412" s="0" t="n">
        <f aca="false">IF(OR(O$3="",Consolidado!$D412=""),0,IF(ISNUMBER(SEARCH(O$3,Consolidado!$D412)),IF(COUNTIFS(Consolidado!$AC$5:AC412,Consolidado!$AC412,Consolidado!$D$5:D412,"*"&amp;O$3&amp;"*")=1,1,0),0))</f>
        <v>0</v>
      </c>
      <c r="P412" s="0" t="n">
        <f aca="false">IF(OR(P$3="",Consolidado!$D412=""),0,IF(ISNUMBER(SEARCH(P$3,Consolidado!$D412)),IF(COUNTIFS(Consolidado!$AC$5:AC412,Consolidado!$AC412,Consolidado!$D$5:D412,"*"&amp;P$3&amp;"*")=1,1,0),0))</f>
        <v>0</v>
      </c>
      <c r="Q412" s="0" t="n">
        <f aca="false">IF(OR(Q$3="",Consolidado!$D412=""),0,IF(ISNUMBER(SEARCH(Q$3,Consolidado!$D412)),IF(COUNTIFS(Consolidado!$AC$5:AC412,Consolidado!$AC412,Consolidado!$D$5:D412,"*"&amp;Q$3&amp;"*")=1,1,0),0))</f>
        <v>0</v>
      </c>
      <c r="R412" s="0" t="n">
        <f aca="false">IF(OR(R$3="",Consolidado!$D412=""),0,IF(ISNUMBER(SEARCH(R$3,Consolidado!$D412)),IF(COUNTIFS(Consolidado!$AC$5:AC412,Consolidado!$AC412,Consolidado!$D$5:D412,"*"&amp;R$3&amp;"*")=1,1,0),0))</f>
        <v>0</v>
      </c>
      <c r="S412" s="0" t="n">
        <f aca="false">IF(OR(S$3="",Consolidado!$D412=""),0,IF(ISNUMBER(SEARCH(S$3,Consolidado!$D412)),IF(COUNTIFS(Consolidado!$AC$5:AC412,Consolidado!$AC412,Consolidado!$D$5:D412,"*"&amp;S$3&amp;"*")=1,1,0),0))</f>
        <v>0</v>
      </c>
      <c r="T412" s="0" t="n">
        <f aca="false">IF(OR(T$3="",Consolidado!$D412=""),0,IF(ISNUMBER(SEARCH(T$3,Consolidado!$D412)),IF(COUNTIFS(Consolidado!$AC$5:AC412,Consolidado!$AC412,Consolidado!$D$5:D412,"*"&amp;T$3&amp;"*")=1,1,0),0))</f>
        <v>0</v>
      </c>
      <c r="U412" s="0" t="n">
        <f aca="false">IF(OR(U$3="",Consolidado!$D412=""),0,IF(ISNUMBER(SEARCH(U$3,Consolidado!$D412)),IF(COUNTIFS(Consolidado!$AC$5:AC412,Consolidado!$AC412,Consolidado!$D$5:D412,"*"&amp;U$3&amp;"*")=1,1,0),0))</f>
        <v>0</v>
      </c>
      <c r="V412" s="0" t="n">
        <f aca="false">IF(OR(V$3="",Consolidado!$D412=""),0,IF(ISNUMBER(SEARCH(V$3,Consolidado!$D412)),IF(COUNTIFS(Consolidado!$AC$5:AC412,Consolidado!$AC412,Consolidado!$D$5:D412,"*"&amp;V$3&amp;"*")=1,1,0),0))</f>
        <v>0</v>
      </c>
      <c r="W412" s="0" t="n">
        <f aca="false">IF(OR(W$3="",Consolidado!$D412=""),0,IF(ISNUMBER(SEARCH(W$3,Consolidado!$D412)),IF(COUNTIFS(Consolidado!$AC$5:AC412,Consolidado!$AC412,Consolidado!$D$5:D412,"*"&amp;W$3&amp;"*")=1,1,0),0))</f>
        <v>0</v>
      </c>
      <c r="X412" s="0" t="n">
        <f aca="false">IF(OR(X$3="",Consolidado!$D412=""),0,IF(ISNUMBER(SEARCH(X$3,Consolidado!$D412)),IF(COUNTIFS(Consolidado!$AC$5:AC412,Consolidado!$AC412,Consolidado!$D$5:D412,"*"&amp;X$3&amp;"*")=1,1,0),0))</f>
        <v>0</v>
      </c>
      <c r="Y412" s="0" t="n">
        <f aca="false">IF(OR(Y$3="",Consolidado!$D412=""),0,IF(ISNUMBER(SEARCH(Y$3,Consolidado!$D412)),IF(COUNTIFS(Consolidado!$AC$5:AC412,Consolidado!$AC412,Consolidado!$D$5:D412,"*"&amp;Y$3&amp;"*")=1,1,0),0))</f>
        <v>0</v>
      </c>
      <c r="Z412" s="0" t="n">
        <f aca="false">IF(OR(Z$3="",Consolidado!$D412=""),0,IF(ISNUMBER(SEARCH(Z$3,Consolidado!$D412)),IF(COUNTIFS(Consolidado!$AC$5:AC412,Consolidado!$AC412,Consolidado!$D$5:D412,"*"&amp;Z$3&amp;"*")=1,1,0),0))</f>
        <v>0</v>
      </c>
      <c r="AA412" s="0" t="n">
        <f aca="false">IF(OR(AA$3="",Consolidado!$D412=""),0,IF(ISNUMBER(SEARCH(AA$3,Consolidado!$D412)),IF(COUNTIFS(Consolidado!$AC$5:AC412,Consolidado!$AC412,Consolidado!$D$5:D412,"*"&amp;AA$3&amp;"*")=1,1,0),0))</f>
        <v>0</v>
      </c>
      <c r="AB412" s="0" t="n">
        <f aca="false">IF(OR(AB$3="",Consolidado!$D412=""),0,IF(ISNUMBER(SEARCH(AB$3,Consolidado!$D412)),IF(COUNTIFS(Consolidado!$AC$5:AC412,Consolidado!$AC412,Consolidado!$D$5:D412,"*"&amp;AB$3&amp;"*")=1,1,0),0))</f>
        <v>0</v>
      </c>
      <c r="AC412" s="0" t="n">
        <f aca="false">IF(OR(AC$3="",Consolidado!$D412=""),0,IF(ISNUMBER(SEARCH(AC$3,Consolidado!$D412)),IF(COUNTIFS(Consolidado!$AC$5:AC412,Consolidado!$AC412,Consolidado!$D$5:D412,"*"&amp;AC$3&amp;"*")=1,1,0),0))</f>
        <v>0</v>
      </c>
      <c r="AD412" s="0" t="n">
        <f aca="false">IF(OR(AD$3="",Consolidado!$D412=""),0,IF(ISNUMBER(SEARCH(AD$3,Consolidado!$D412)),IF(COUNTIFS(Consolidado!$AC$5:AC412,Consolidado!$AC412,Consolidado!$D$5:D412,"*"&amp;AD$3&amp;"*")=1,1,0),0))</f>
        <v>0</v>
      </c>
      <c r="AE412" s="0" t="n">
        <f aca="false">IF(OR(AE$3="",Consolidado!$D412=""),0,IF(ISNUMBER(SEARCH(AE$3,Consolidado!$D412)),IF(COUNTIFS(Consolidado!$AC$5:AC412,Consolidado!$AC412,Consolidado!$D$5:D412,"*"&amp;AE$3&amp;"*")=1,1,0),0))</f>
        <v>0</v>
      </c>
      <c r="AF412" s="0" t="n">
        <f aca="false">IF(OR(AF$3="",Consolidado!$D412=""),0,IF(ISNUMBER(SEARCH(AF$3,Consolidado!$D412)),IF(COUNTIFS(Consolidado!$AC$5:AC412,Consolidado!$AC412,Consolidado!$D$5:D412,"*"&amp;AF$3&amp;"*")=1,1,0),0))</f>
        <v>0</v>
      </c>
      <c r="AG412" s="0" t="n">
        <f aca="false">IF(OR(AG$3="",Consolidado!$D412=""),0,IF(ISNUMBER(SEARCH(AG$3,Consolidado!$D412)),IF(COUNTIFS(Consolidado!$AC$5:AC412,Consolidado!$AC412,Consolidado!$D$5:D412,"*"&amp;AG$3&amp;"*")=1,1,0),0))</f>
        <v>0</v>
      </c>
      <c r="AH412" s="0" t="n">
        <f aca="false">IF(OR(AH$3="",Consolidado!$D412=""),0,IF(ISNUMBER(SEARCH(AH$3,Consolidado!$D412)),IF(COUNTIFS(Consolidado!$AC$5:AC412,Consolidado!$AC412,Consolidado!$D$5:D412,"*"&amp;AH$3&amp;"*")=1,1,0),0))</f>
        <v>0</v>
      </c>
      <c r="AI412" s="0" t="n">
        <f aca="false">IF(OR(AI$3="",Consolidado!$D412=""),0,IF(ISNUMBER(SEARCH(AI$3,Consolidado!$D412)),IF(COUNTIFS(Consolidado!$AC$5:AC412,Consolidado!$AC412,Consolidado!$D$5:D412,"*"&amp;AI$3&amp;"*")=1,1,0),0))</f>
        <v>0</v>
      </c>
      <c r="AJ412" s="0" t="n">
        <f aca="false">IF(OR(AJ$3="",Consolidado!$D412=""),0,IF(ISNUMBER(SEARCH(AJ$3,Consolidado!$D412)),IF(COUNTIFS(Consolidado!$AC$5:AC412,Consolidado!$AC412,Consolidado!$D$5:D412,"*"&amp;AJ$3&amp;"*")=1,1,0),0))</f>
        <v>0</v>
      </c>
      <c r="AK412" s="0" t="n">
        <f aca="false">IF(OR(AK$3="",Consolidado!$D412=""),0,IF(ISNUMBER(SEARCH(AK$3,Consolidado!$D412)),IF(COUNTIFS(Consolidado!$AC$5:AC412,Consolidado!$AC412,Consolidado!$D$5:D412,"*"&amp;AK$3&amp;"*")=1,1,0),0))</f>
        <v>0</v>
      </c>
      <c r="AL412" s="0" t="n">
        <f aca="false">IF(OR(AL$3="",Consolidado!$D412=""),0,IF(ISNUMBER(SEARCH(AL$3,Consolidado!$D412)),IF(COUNTIFS(Consolidado!$AC$5:AC412,Consolidado!$AC412,Consolidado!$D$5:D412,"*"&amp;AL$3&amp;"*")=1,1,0),0))</f>
        <v>0</v>
      </c>
      <c r="AM412" s="0" t="n">
        <f aca="false">IF(OR(AM$3="",Consolidado!$D412=""),0,IF(ISNUMBER(SEARCH(AM$3,Consolidado!$D412)),IF(COUNTIFS(Consolidado!$AC$5:AC412,Consolidado!$AC412,Consolidado!$D$5:D412,"*"&amp;AM$3&amp;"*")=1,1,0),0))</f>
        <v>0</v>
      </c>
      <c r="AN412" s="0" t="n">
        <f aca="false">IF(OR(AN$3="",Consolidado!$D412=""),0,IF(ISNUMBER(SEARCH(AN$3,Consolidado!$D412)),IF(COUNTIFS(Consolidado!$AC$5:AC412,Consolidado!$AC412,Consolidado!$D$5:D412,"*"&amp;AN$3&amp;"*")=1,1,0),0))</f>
        <v>0</v>
      </c>
      <c r="AO412" s="0" t="n">
        <f aca="false">IF(OR(AO$3="",Consolidado!$D412=""),0,IF(ISNUMBER(SEARCH(AO$3,Consolidado!$D412)),IF(COUNTIFS(Consolidado!$AC$5:AC412,Consolidado!$AC412,Consolidado!$D$5:D412,"*"&amp;AO$3&amp;"*")=1,1,0),0))</f>
        <v>0</v>
      </c>
    </row>
    <row r="413" customFormat="false" ht="15" hidden="false" customHeight="false" outlineLevel="0" collapsed="false">
      <c r="B413" s="0" t="n">
        <f aca="false">IF(OR(B$3="",Consolidado!$D413=""),0,IF(ISNUMBER(SEARCH(B$3,Consolidado!$D413)),IF(COUNTIFS(Consolidado!$AC$5:AC413,Consolidado!$AC413,Consolidado!$D$5:D413,"*"&amp;B$3&amp;"*")=1,1,0),0))</f>
        <v>0</v>
      </c>
      <c r="C413" s="0" t="n">
        <f aca="false">IF(OR(C$3="",Consolidado!$D413=""),0,IF(ISNUMBER(SEARCH(C$3,Consolidado!$D413)),IF(COUNTIFS(Consolidado!$AC$5:AC413,Consolidado!$AC413,Consolidado!$D$5:D413,"*"&amp;C$3&amp;"*")=1,1,0),0))</f>
        <v>0</v>
      </c>
      <c r="D413" s="0" t="n">
        <f aca="false">IF(OR(D$3="",Consolidado!$D413=""),0,IF(ISNUMBER(SEARCH(D$3,Consolidado!$D413)),IF(COUNTIFS(Consolidado!$AC$5:AC413,Consolidado!$AC413,Consolidado!$D$5:D413,"*"&amp;D$3&amp;"*")=1,1,0),0))</f>
        <v>0</v>
      </c>
      <c r="E413" s="0" t="n">
        <f aca="false">IF(OR(E$3="",Consolidado!$D413=""),0,IF(ISNUMBER(SEARCH(E$3,Consolidado!$D413)),IF(COUNTIFS(Consolidado!$AC$5:AC413,Consolidado!$AC413,Consolidado!$D$5:D413,"*"&amp;E$3&amp;"*")=1,1,0),0))</f>
        <v>0</v>
      </c>
      <c r="F413" s="0" t="n">
        <f aca="false">IF(OR(F$3="",Consolidado!$D413=""),0,IF(ISNUMBER(SEARCH(F$3,Consolidado!$D413)),IF(COUNTIFS(Consolidado!$AC$5:AC413,Consolidado!$AC413,Consolidado!$D$5:D413,"*"&amp;F$3&amp;"*")=1,1,0),0))</f>
        <v>0</v>
      </c>
      <c r="G413" s="0" t="n">
        <f aca="false">IF(OR(G$3="",Consolidado!$D413=""),0,IF(ISNUMBER(SEARCH(G$3,Consolidado!$D413)),IF(COUNTIFS(Consolidado!$AC$5:AC413,Consolidado!$AC413,Consolidado!$D$5:D413,"*"&amp;G$3&amp;"*")=1,1,0),0))</f>
        <v>0</v>
      </c>
      <c r="H413" s="0" t="n">
        <f aca="false">IF(OR(H$3="",Consolidado!$D413=""),0,IF(ISNUMBER(SEARCH(H$3,Consolidado!$D413)),IF(COUNTIFS(Consolidado!$AC$5:AC413,Consolidado!$AC413,Consolidado!$D$5:D413,"*"&amp;H$3&amp;"*")=1,1,0),0))</f>
        <v>0</v>
      </c>
      <c r="I413" s="0" t="n">
        <f aca="false">IF(OR(I$3="",Consolidado!$D413=""),0,IF(ISNUMBER(SEARCH(I$3,Consolidado!$D413)),IF(COUNTIFS(Consolidado!$AC$5:AC413,Consolidado!$AC413,Consolidado!$D$5:D413,"*"&amp;I$3&amp;"*")=1,1,0),0))</f>
        <v>0</v>
      </c>
      <c r="J413" s="0" t="n">
        <f aca="false">IF(OR(J$3="",Consolidado!$D413=""),0,IF(ISNUMBER(SEARCH(J$3,Consolidado!$D413)),IF(COUNTIFS(Consolidado!$AC$5:AC413,Consolidado!$AC413,Consolidado!$D$5:D413,"*"&amp;J$3&amp;"*")=1,1,0),0))</f>
        <v>0</v>
      </c>
      <c r="K413" s="0" t="n">
        <f aca="false">IF(OR(K$3="",Consolidado!$D413=""),0,IF(ISNUMBER(SEARCH(K$3,Consolidado!$D413)),IF(COUNTIFS(Consolidado!$AC$5:AC413,Consolidado!$AC413,Consolidado!$D$5:D413,"*"&amp;K$3&amp;"*")=1,1,0),0))</f>
        <v>0</v>
      </c>
      <c r="L413" s="0" t="n">
        <f aca="false">IF(OR(L$3="",Consolidado!$D413=""),0,IF(ISNUMBER(SEARCH(L$3,Consolidado!$D413)),IF(COUNTIFS(Consolidado!$AC$5:AC413,Consolidado!$AC413,Consolidado!$D$5:D413,"*"&amp;L$3&amp;"*")=1,1,0),0))</f>
        <v>0</v>
      </c>
      <c r="M413" s="0" t="n">
        <f aca="false">IF(OR(M$3="",Consolidado!$D413=""),0,IF(ISNUMBER(SEARCH(M$3,Consolidado!$D413)),IF(COUNTIFS(Consolidado!$AC$5:AC413,Consolidado!$AC413,Consolidado!$D$5:D413,"*"&amp;M$3&amp;"*")=1,1,0),0))</f>
        <v>0</v>
      </c>
      <c r="N413" s="0" t="n">
        <f aca="false">IF(OR(N$3="",Consolidado!$D413=""),0,IF(ISNUMBER(SEARCH(N$3,Consolidado!$D413)),IF(COUNTIFS(Consolidado!$AC$5:AC413,Consolidado!$AC413,Consolidado!$D$5:D413,"*"&amp;N$3&amp;"*")=1,1,0),0))</f>
        <v>0</v>
      </c>
      <c r="O413" s="0" t="n">
        <f aca="false">IF(OR(O$3="",Consolidado!$D413=""),0,IF(ISNUMBER(SEARCH(O$3,Consolidado!$D413)),IF(COUNTIFS(Consolidado!$AC$5:AC413,Consolidado!$AC413,Consolidado!$D$5:D413,"*"&amp;O$3&amp;"*")=1,1,0),0))</f>
        <v>0</v>
      </c>
      <c r="P413" s="0" t="n">
        <f aca="false">IF(OR(P$3="",Consolidado!$D413=""),0,IF(ISNUMBER(SEARCH(P$3,Consolidado!$D413)),IF(COUNTIFS(Consolidado!$AC$5:AC413,Consolidado!$AC413,Consolidado!$D$5:D413,"*"&amp;P$3&amp;"*")=1,1,0),0))</f>
        <v>0</v>
      </c>
      <c r="Q413" s="0" t="n">
        <f aca="false">IF(OR(Q$3="",Consolidado!$D413=""),0,IF(ISNUMBER(SEARCH(Q$3,Consolidado!$D413)),IF(COUNTIFS(Consolidado!$AC$5:AC413,Consolidado!$AC413,Consolidado!$D$5:D413,"*"&amp;Q$3&amp;"*")=1,1,0),0))</f>
        <v>0</v>
      </c>
      <c r="R413" s="0" t="n">
        <f aca="false">IF(OR(R$3="",Consolidado!$D413=""),0,IF(ISNUMBER(SEARCH(R$3,Consolidado!$D413)),IF(COUNTIFS(Consolidado!$AC$5:AC413,Consolidado!$AC413,Consolidado!$D$5:D413,"*"&amp;R$3&amp;"*")=1,1,0),0))</f>
        <v>0</v>
      </c>
      <c r="S413" s="0" t="n">
        <f aca="false">IF(OR(S$3="",Consolidado!$D413=""),0,IF(ISNUMBER(SEARCH(S$3,Consolidado!$D413)),IF(COUNTIFS(Consolidado!$AC$5:AC413,Consolidado!$AC413,Consolidado!$D$5:D413,"*"&amp;S$3&amp;"*")=1,1,0),0))</f>
        <v>0</v>
      </c>
      <c r="T413" s="0" t="n">
        <f aca="false">IF(OR(T$3="",Consolidado!$D413=""),0,IF(ISNUMBER(SEARCH(T$3,Consolidado!$D413)),IF(COUNTIFS(Consolidado!$AC$5:AC413,Consolidado!$AC413,Consolidado!$D$5:D413,"*"&amp;T$3&amp;"*")=1,1,0),0))</f>
        <v>0</v>
      </c>
      <c r="U413" s="0" t="n">
        <f aca="false">IF(OR(U$3="",Consolidado!$D413=""),0,IF(ISNUMBER(SEARCH(U$3,Consolidado!$D413)),IF(COUNTIFS(Consolidado!$AC$5:AC413,Consolidado!$AC413,Consolidado!$D$5:D413,"*"&amp;U$3&amp;"*")=1,1,0),0))</f>
        <v>0</v>
      </c>
      <c r="V413" s="0" t="n">
        <f aca="false">IF(OR(V$3="",Consolidado!$D413=""),0,IF(ISNUMBER(SEARCH(V$3,Consolidado!$D413)),IF(COUNTIFS(Consolidado!$AC$5:AC413,Consolidado!$AC413,Consolidado!$D$5:D413,"*"&amp;V$3&amp;"*")=1,1,0),0))</f>
        <v>0</v>
      </c>
      <c r="W413" s="0" t="n">
        <f aca="false">IF(OR(W$3="",Consolidado!$D413=""),0,IF(ISNUMBER(SEARCH(W$3,Consolidado!$D413)),IF(COUNTIFS(Consolidado!$AC$5:AC413,Consolidado!$AC413,Consolidado!$D$5:D413,"*"&amp;W$3&amp;"*")=1,1,0),0))</f>
        <v>0</v>
      </c>
      <c r="X413" s="0" t="n">
        <f aca="false">IF(OR(X$3="",Consolidado!$D413=""),0,IF(ISNUMBER(SEARCH(X$3,Consolidado!$D413)),IF(COUNTIFS(Consolidado!$AC$5:AC413,Consolidado!$AC413,Consolidado!$D$5:D413,"*"&amp;X$3&amp;"*")=1,1,0),0))</f>
        <v>0</v>
      </c>
      <c r="Y413" s="0" t="n">
        <f aca="false">IF(OR(Y$3="",Consolidado!$D413=""),0,IF(ISNUMBER(SEARCH(Y$3,Consolidado!$D413)),IF(COUNTIFS(Consolidado!$AC$5:AC413,Consolidado!$AC413,Consolidado!$D$5:D413,"*"&amp;Y$3&amp;"*")=1,1,0),0))</f>
        <v>0</v>
      </c>
      <c r="Z413" s="0" t="n">
        <f aca="false">IF(OR(Z$3="",Consolidado!$D413=""),0,IF(ISNUMBER(SEARCH(Z$3,Consolidado!$D413)),IF(COUNTIFS(Consolidado!$AC$5:AC413,Consolidado!$AC413,Consolidado!$D$5:D413,"*"&amp;Z$3&amp;"*")=1,1,0),0))</f>
        <v>0</v>
      </c>
      <c r="AA413" s="0" t="n">
        <f aca="false">IF(OR(AA$3="",Consolidado!$D413=""),0,IF(ISNUMBER(SEARCH(AA$3,Consolidado!$D413)),IF(COUNTIFS(Consolidado!$AC$5:AC413,Consolidado!$AC413,Consolidado!$D$5:D413,"*"&amp;AA$3&amp;"*")=1,1,0),0))</f>
        <v>0</v>
      </c>
      <c r="AB413" s="0" t="n">
        <f aca="false">IF(OR(AB$3="",Consolidado!$D413=""),0,IF(ISNUMBER(SEARCH(AB$3,Consolidado!$D413)),IF(COUNTIFS(Consolidado!$AC$5:AC413,Consolidado!$AC413,Consolidado!$D$5:D413,"*"&amp;AB$3&amp;"*")=1,1,0),0))</f>
        <v>0</v>
      </c>
      <c r="AC413" s="0" t="n">
        <f aca="false">IF(OR(AC$3="",Consolidado!$D413=""),0,IF(ISNUMBER(SEARCH(AC$3,Consolidado!$D413)),IF(COUNTIFS(Consolidado!$AC$5:AC413,Consolidado!$AC413,Consolidado!$D$5:D413,"*"&amp;AC$3&amp;"*")=1,1,0),0))</f>
        <v>0</v>
      </c>
      <c r="AD413" s="0" t="n">
        <f aca="false">IF(OR(AD$3="",Consolidado!$D413=""),0,IF(ISNUMBER(SEARCH(AD$3,Consolidado!$D413)),IF(COUNTIFS(Consolidado!$AC$5:AC413,Consolidado!$AC413,Consolidado!$D$5:D413,"*"&amp;AD$3&amp;"*")=1,1,0),0))</f>
        <v>0</v>
      </c>
      <c r="AE413" s="0" t="n">
        <f aca="false">IF(OR(AE$3="",Consolidado!$D413=""),0,IF(ISNUMBER(SEARCH(AE$3,Consolidado!$D413)),IF(COUNTIFS(Consolidado!$AC$5:AC413,Consolidado!$AC413,Consolidado!$D$5:D413,"*"&amp;AE$3&amp;"*")=1,1,0),0))</f>
        <v>0</v>
      </c>
      <c r="AF413" s="0" t="n">
        <f aca="false">IF(OR(AF$3="",Consolidado!$D413=""),0,IF(ISNUMBER(SEARCH(AF$3,Consolidado!$D413)),IF(COUNTIFS(Consolidado!$AC$5:AC413,Consolidado!$AC413,Consolidado!$D$5:D413,"*"&amp;AF$3&amp;"*")=1,1,0),0))</f>
        <v>0</v>
      </c>
      <c r="AG413" s="0" t="n">
        <f aca="false">IF(OR(AG$3="",Consolidado!$D413=""),0,IF(ISNUMBER(SEARCH(AG$3,Consolidado!$D413)),IF(COUNTIFS(Consolidado!$AC$5:AC413,Consolidado!$AC413,Consolidado!$D$5:D413,"*"&amp;AG$3&amp;"*")=1,1,0),0))</f>
        <v>0</v>
      </c>
      <c r="AH413" s="0" t="n">
        <f aca="false">IF(OR(AH$3="",Consolidado!$D413=""),0,IF(ISNUMBER(SEARCH(AH$3,Consolidado!$D413)),IF(COUNTIFS(Consolidado!$AC$5:AC413,Consolidado!$AC413,Consolidado!$D$5:D413,"*"&amp;AH$3&amp;"*")=1,1,0),0))</f>
        <v>0</v>
      </c>
      <c r="AI413" s="0" t="n">
        <f aca="false">IF(OR(AI$3="",Consolidado!$D413=""),0,IF(ISNUMBER(SEARCH(AI$3,Consolidado!$D413)),IF(COUNTIFS(Consolidado!$AC$5:AC413,Consolidado!$AC413,Consolidado!$D$5:D413,"*"&amp;AI$3&amp;"*")=1,1,0),0))</f>
        <v>0</v>
      </c>
      <c r="AJ413" s="0" t="n">
        <f aca="false">IF(OR(AJ$3="",Consolidado!$D413=""),0,IF(ISNUMBER(SEARCH(AJ$3,Consolidado!$D413)),IF(COUNTIFS(Consolidado!$AC$5:AC413,Consolidado!$AC413,Consolidado!$D$5:D413,"*"&amp;AJ$3&amp;"*")=1,1,0),0))</f>
        <v>0</v>
      </c>
      <c r="AK413" s="0" t="n">
        <f aca="false">IF(OR(AK$3="",Consolidado!$D413=""),0,IF(ISNUMBER(SEARCH(AK$3,Consolidado!$D413)),IF(COUNTIFS(Consolidado!$AC$5:AC413,Consolidado!$AC413,Consolidado!$D$5:D413,"*"&amp;AK$3&amp;"*")=1,1,0),0))</f>
        <v>0</v>
      </c>
      <c r="AL413" s="0" t="n">
        <f aca="false">IF(OR(AL$3="",Consolidado!$D413=""),0,IF(ISNUMBER(SEARCH(AL$3,Consolidado!$D413)),IF(COUNTIFS(Consolidado!$AC$5:AC413,Consolidado!$AC413,Consolidado!$D$5:D413,"*"&amp;AL$3&amp;"*")=1,1,0),0))</f>
        <v>0</v>
      </c>
      <c r="AM413" s="0" t="n">
        <f aca="false">IF(OR(AM$3="",Consolidado!$D413=""),0,IF(ISNUMBER(SEARCH(AM$3,Consolidado!$D413)),IF(COUNTIFS(Consolidado!$AC$5:AC413,Consolidado!$AC413,Consolidado!$D$5:D413,"*"&amp;AM$3&amp;"*")=1,1,0),0))</f>
        <v>0</v>
      </c>
      <c r="AN413" s="0" t="n">
        <f aca="false">IF(OR(AN$3="",Consolidado!$D413=""),0,IF(ISNUMBER(SEARCH(AN$3,Consolidado!$D413)),IF(COUNTIFS(Consolidado!$AC$5:AC413,Consolidado!$AC413,Consolidado!$D$5:D413,"*"&amp;AN$3&amp;"*")=1,1,0),0))</f>
        <v>0</v>
      </c>
      <c r="AO413" s="0" t="n">
        <f aca="false">IF(OR(AO$3="",Consolidado!$D413=""),0,IF(ISNUMBER(SEARCH(AO$3,Consolidado!$D413)),IF(COUNTIFS(Consolidado!$AC$5:AC413,Consolidado!$AC413,Consolidado!$D$5:D413,"*"&amp;AO$3&amp;"*")=1,1,0),0))</f>
        <v>0</v>
      </c>
    </row>
    <row r="414" customFormat="false" ht="15" hidden="false" customHeight="false" outlineLevel="0" collapsed="false">
      <c r="B414" s="0" t="n">
        <f aca="false">IF(OR(B$3="",Consolidado!$D414=""),0,IF(ISNUMBER(SEARCH(B$3,Consolidado!$D414)),IF(COUNTIFS(Consolidado!$AC$5:AC414,Consolidado!$AC414,Consolidado!$D$5:D414,"*"&amp;B$3&amp;"*")=1,1,0),0))</f>
        <v>0</v>
      </c>
      <c r="C414" s="0" t="n">
        <f aca="false">IF(OR(C$3="",Consolidado!$D414=""),0,IF(ISNUMBER(SEARCH(C$3,Consolidado!$D414)),IF(COUNTIFS(Consolidado!$AC$5:AC414,Consolidado!$AC414,Consolidado!$D$5:D414,"*"&amp;C$3&amp;"*")=1,1,0),0))</f>
        <v>0</v>
      </c>
      <c r="D414" s="0" t="n">
        <f aca="false">IF(OR(D$3="",Consolidado!$D414=""),0,IF(ISNUMBER(SEARCH(D$3,Consolidado!$D414)),IF(COUNTIFS(Consolidado!$AC$5:AC414,Consolidado!$AC414,Consolidado!$D$5:D414,"*"&amp;D$3&amp;"*")=1,1,0),0))</f>
        <v>0</v>
      </c>
      <c r="E414" s="0" t="n">
        <f aca="false">IF(OR(E$3="",Consolidado!$D414=""),0,IF(ISNUMBER(SEARCH(E$3,Consolidado!$D414)),IF(COUNTIFS(Consolidado!$AC$5:AC414,Consolidado!$AC414,Consolidado!$D$5:D414,"*"&amp;E$3&amp;"*")=1,1,0),0))</f>
        <v>0</v>
      </c>
      <c r="F414" s="0" t="n">
        <f aca="false">IF(OR(F$3="",Consolidado!$D414=""),0,IF(ISNUMBER(SEARCH(F$3,Consolidado!$D414)),IF(COUNTIFS(Consolidado!$AC$5:AC414,Consolidado!$AC414,Consolidado!$D$5:D414,"*"&amp;F$3&amp;"*")=1,1,0),0))</f>
        <v>0</v>
      </c>
      <c r="G414" s="0" t="n">
        <f aca="false">IF(OR(G$3="",Consolidado!$D414=""),0,IF(ISNUMBER(SEARCH(G$3,Consolidado!$D414)),IF(COUNTIFS(Consolidado!$AC$5:AC414,Consolidado!$AC414,Consolidado!$D$5:D414,"*"&amp;G$3&amp;"*")=1,1,0),0))</f>
        <v>0</v>
      </c>
      <c r="H414" s="0" t="n">
        <f aca="false">IF(OR(H$3="",Consolidado!$D414=""),0,IF(ISNUMBER(SEARCH(H$3,Consolidado!$D414)),IF(COUNTIFS(Consolidado!$AC$5:AC414,Consolidado!$AC414,Consolidado!$D$5:D414,"*"&amp;H$3&amp;"*")=1,1,0),0))</f>
        <v>0</v>
      </c>
      <c r="I414" s="0" t="n">
        <f aca="false">IF(OR(I$3="",Consolidado!$D414=""),0,IF(ISNUMBER(SEARCH(I$3,Consolidado!$D414)),IF(COUNTIFS(Consolidado!$AC$5:AC414,Consolidado!$AC414,Consolidado!$D$5:D414,"*"&amp;I$3&amp;"*")=1,1,0),0))</f>
        <v>0</v>
      </c>
      <c r="J414" s="0" t="n">
        <f aca="false">IF(OR(J$3="",Consolidado!$D414=""),0,IF(ISNUMBER(SEARCH(J$3,Consolidado!$D414)),IF(COUNTIFS(Consolidado!$AC$5:AC414,Consolidado!$AC414,Consolidado!$D$5:D414,"*"&amp;J$3&amp;"*")=1,1,0),0))</f>
        <v>0</v>
      </c>
      <c r="K414" s="0" t="n">
        <f aca="false">IF(OR(K$3="",Consolidado!$D414=""),0,IF(ISNUMBER(SEARCH(K$3,Consolidado!$D414)),IF(COUNTIFS(Consolidado!$AC$5:AC414,Consolidado!$AC414,Consolidado!$D$5:D414,"*"&amp;K$3&amp;"*")=1,1,0),0))</f>
        <v>0</v>
      </c>
      <c r="L414" s="0" t="n">
        <f aca="false">IF(OR(L$3="",Consolidado!$D414=""),0,IF(ISNUMBER(SEARCH(L$3,Consolidado!$D414)),IF(COUNTIFS(Consolidado!$AC$5:AC414,Consolidado!$AC414,Consolidado!$D$5:D414,"*"&amp;L$3&amp;"*")=1,1,0),0))</f>
        <v>0</v>
      </c>
      <c r="M414" s="0" t="n">
        <f aca="false">IF(OR(M$3="",Consolidado!$D414=""),0,IF(ISNUMBER(SEARCH(M$3,Consolidado!$D414)),IF(COUNTIFS(Consolidado!$AC$5:AC414,Consolidado!$AC414,Consolidado!$D$5:D414,"*"&amp;M$3&amp;"*")=1,1,0),0))</f>
        <v>0</v>
      </c>
      <c r="N414" s="0" t="n">
        <f aca="false">IF(OR(N$3="",Consolidado!$D414=""),0,IF(ISNUMBER(SEARCH(N$3,Consolidado!$D414)),IF(COUNTIFS(Consolidado!$AC$5:AC414,Consolidado!$AC414,Consolidado!$D$5:D414,"*"&amp;N$3&amp;"*")=1,1,0),0))</f>
        <v>0</v>
      </c>
      <c r="O414" s="0" t="n">
        <f aca="false">IF(OR(O$3="",Consolidado!$D414=""),0,IF(ISNUMBER(SEARCH(O$3,Consolidado!$D414)),IF(COUNTIFS(Consolidado!$AC$5:AC414,Consolidado!$AC414,Consolidado!$D$5:D414,"*"&amp;O$3&amp;"*")=1,1,0),0))</f>
        <v>0</v>
      </c>
      <c r="P414" s="0" t="n">
        <f aca="false">IF(OR(P$3="",Consolidado!$D414=""),0,IF(ISNUMBER(SEARCH(P$3,Consolidado!$D414)),IF(COUNTIFS(Consolidado!$AC$5:AC414,Consolidado!$AC414,Consolidado!$D$5:D414,"*"&amp;P$3&amp;"*")=1,1,0),0))</f>
        <v>0</v>
      </c>
      <c r="Q414" s="0" t="n">
        <f aca="false">IF(OR(Q$3="",Consolidado!$D414=""),0,IF(ISNUMBER(SEARCH(Q$3,Consolidado!$D414)),IF(COUNTIFS(Consolidado!$AC$5:AC414,Consolidado!$AC414,Consolidado!$D$5:D414,"*"&amp;Q$3&amp;"*")=1,1,0),0))</f>
        <v>0</v>
      </c>
      <c r="R414" s="0" t="n">
        <f aca="false">IF(OR(R$3="",Consolidado!$D414=""),0,IF(ISNUMBER(SEARCH(R$3,Consolidado!$D414)),IF(COUNTIFS(Consolidado!$AC$5:AC414,Consolidado!$AC414,Consolidado!$D$5:D414,"*"&amp;R$3&amp;"*")=1,1,0),0))</f>
        <v>0</v>
      </c>
      <c r="S414" s="0" t="n">
        <f aca="false">IF(OR(S$3="",Consolidado!$D414=""),0,IF(ISNUMBER(SEARCH(S$3,Consolidado!$D414)),IF(COUNTIFS(Consolidado!$AC$5:AC414,Consolidado!$AC414,Consolidado!$D$5:D414,"*"&amp;S$3&amp;"*")=1,1,0),0))</f>
        <v>0</v>
      </c>
      <c r="T414" s="0" t="n">
        <f aca="false">IF(OR(T$3="",Consolidado!$D414=""),0,IF(ISNUMBER(SEARCH(T$3,Consolidado!$D414)),IF(COUNTIFS(Consolidado!$AC$5:AC414,Consolidado!$AC414,Consolidado!$D$5:D414,"*"&amp;T$3&amp;"*")=1,1,0),0))</f>
        <v>0</v>
      </c>
      <c r="U414" s="0" t="n">
        <f aca="false">IF(OR(U$3="",Consolidado!$D414=""),0,IF(ISNUMBER(SEARCH(U$3,Consolidado!$D414)),IF(COUNTIFS(Consolidado!$AC$5:AC414,Consolidado!$AC414,Consolidado!$D$5:D414,"*"&amp;U$3&amp;"*")=1,1,0),0))</f>
        <v>0</v>
      </c>
      <c r="V414" s="0" t="n">
        <f aca="false">IF(OR(V$3="",Consolidado!$D414=""),0,IF(ISNUMBER(SEARCH(V$3,Consolidado!$D414)),IF(COUNTIFS(Consolidado!$AC$5:AC414,Consolidado!$AC414,Consolidado!$D$5:D414,"*"&amp;V$3&amp;"*")=1,1,0),0))</f>
        <v>0</v>
      </c>
      <c r="W414" s="0" t="n">
        <f aca="false">IF(OR(W$3="",Consolidado!$D414=""),0,IF(ISNUMBER(SEARCH(W$3,Consolidado!$D414)),IF(COUNTIFS(Consolidado!$AC$5:AC414,Consolidado!$AC414,Consolidado!$D$5:D414,"*"&amp;W$3&amp;"*")=1,1,0),0))</f>
        <v>0</v>
      </c>
      <c r="X414" s="0" t="n">
        <f aca="false">IF(OR(X$3="",Consolidado!$D414=""),0,IF(ISNUMBER(SEARCH(X$3,Consolidado!$D414)),IF(COUNTIFS(Consolidado!$AC$5:AC414,Consolidado!$AC414,Consolidado!$D$5:D414,"*"&amp;X$3&amp;"*")=1,1,0),0))</f>
        <v>0</v>
      </c>
      <c r="Y414" s="0" t="n">
        <f aca="false">IF(OR(Y$3="",Consolidado!$D414=""),0,IF(ISNUMBER(SEARCH(Y$3,Consolidado!$D414)),IF(COUNTIFS(Consolidado!$AC$5:AC414,Consolidado!$AC414,Consolidado!$D$5:D414,"*"&amp;Y$3&amp;"*")=1,1,0),0))</f>
        <v>0</v>
      </c>
      <c r="Z414" s="0" t="n">
        <f aca="false">IF(OR(Z$3="",Consolidado!$D414=""),0,IF(ISNUMBER(SEARCH(Z$3,Consolidado!$D414)),IF(COUNTIFS(Consolidado!$AC$5:AC414,Consolidado!$AC414,Consolidado!$D$5:D414,"*"&amp;Z$3&amp;"*")=1,1,0),0))</f>
        <v>0</v>
      </c>
      <c r="AA414" s="0" t="n">
        <f aca="false">IF(OR(AA$3="",Consolidado!$D414=""),0,IF(ISNUMBER(SEARCH(AA$3,Consolidado!$D414)),IF(COUNTIFS(Consolidado!$AC$5:AC414,Consolidado!$AC414,Consolidado!$D$5:D414,"*"&amp;AA$3&amp;"*")=1,1,0),0))</f>
        <v>0</v>
      </c>
      <c r="AB414" s="0" t="n">
        <f aca="false">IF(OR(AB$3="",Consolidado!$D414=""),0,IF(ISNUMBER(SEARCH(AB$3,Consolidado!$D414)),IF(COUNTIFS(Consolidado!$AC$5:AC414,Consolidado!$AC414,Consolidado!$D$5:D414,"*"&amp;AB$3&amp;"*")=1,1,0),0))</f>
        <v>0</v>
      </c>
      <c r="AC414" s="0" t="n">
        <f aca="false">IF(OR(AC$3="",Consolidado!$D414=""),0,IF(ISNUMBER(SEARCH(AC$3,Consolidado!$D414)),IF(COUNTIFS(Consolidado!$AC$5:AC414,Consolidado!$AC414,Consolidado!$D$5:D414,"*"&amp;AC$3&amp;"*")=1,1,0),0))</f>
        <v>0</v>
      </c>
      <c r="AD414" s="0" t="n">
        <f aca="false">IF(OR(AD$3="",Consolidado!$D414=""),0,IF(ISNUMBER(SEARCH(AD$3,Consolidado!$D414)),IF(COUNTIFS(Consolidado!$AC$5:AC414,Consolidado!$AC414,Consolidado!$D$5:D414,"*"&amp;AD$3&amp;"*")=1,1,0),0))</f>
        <v>0</v>
      </c>
      <c r="AE414" s="0" t="n">
        <f aca="false">IF(OR(AE$3="",Consolidado!$D414=""),0,IF(ISNUMBER(SEARCH(AE$3,Consolidado!$D414)),IF(COUNTIFS(Consolidado!$AC$5:AC414,Consolidado!$AC414,Consolidado!$D$5:D414,"*"&amp;AE$3&amp;"*")=1,1,0),0))</f>
        <v>0</v>
      </c>
      <c r="AF414" s="0" t="n">
        <f aca="false">IF(OR(AF$3="",Consolidado!$D414=""),0,IF(ISNUMBER(SEARCH(AF$3,Consolidado!$D414)),IF(COUNTIFS(Consolidado!$AC$5:AC414,Consolidado!$AC414,Consolidado!$D$5:D414,"*"&amp;AF$3&amp;"*")=1,1,0),0))</f>
        <v>0</v>
      </c>
      <c r="AG414" s="0" t="n">
        <f aca="false">IF(OR(AG$3="",Consolidado!$D414=""),0,IF(ISNUMBER(SEARCH(AG$3,Consolidado!$D414)),IF(COUNTIFS(Consolidado!$AC$5:AC414,Consolidado!$AC414,Consolidado!$D$5:D414,"*"&amp;AG$3&amp;"*")=1,1,0),0))</f>
        <v>0</v>
      </c>
      <c r="AH414" s="0" t="n">
        <f aca="false">IF(OR(AH$3="",Consolidado!$D414=""),0,IF(ISNUMBER(SEARCH(AH$3,Consolidado!$D414)),IF(COUNTIFS(Consolidado!$AC$5:AC414,Consolidado!$AC414,Consolidado!$D$5:D414,"*"&amp;AH$3&amp;"*")=1,1,0),0))</f>
        <v>0</v>
      </c>
      <c r="AI414" s="0" t="n">
        <f aca="false">IF(OR(AI$3="",Consolidado!$D414=""),0,IF(ISNUMBER(SEARCH(AI$3,Consolidado!$D414)),IF(COUNTIFS(Consolidado!$AC$5:AC414,Consolidado!$AC414,Consolidado!$D$5:D414,"*"&amp;AI$3&amp;"*")=1,1,0),0))</f>
        <v>0</v>
      </c>
      <c r="AJ414" s="0" t="n">
        <f aca="false">IF(OR(AJ$3="",Consolidado!$D414=""),0,IF(ISNUMBER(SEARCH(AJ$3,Consolidado!$D414)),IF(COUNTIFS(Consolidado!$AC$5:AC414,Consolidado!$AC414,Consolidado!$D$5:D414,"*"&amp;AJ$3&amp;"*")=1,1,0),0))</f>
        <v>0</v>
      </c>
      <c r="AK414" s="0" t="n">
        <f aca="false">IF(OR(AK$3="",Consolidado!$D414=""),0,IF(ISNUMBER(SEARCH(AK$3,Consolidado!$D414)),IF(COUNTIFS(Consolidado!$AC$5:AC414,Consolidado!$AC414,Consolidado!$D$5:D414,"*"&amp;AK$3&amp;"*")=1,1,0),0))</f>
        <v>0</v>
      </c>
      <c r="AL414" s="0" t="n">
        <f aca="false">IF(OR(AL$3="",Consolidado!$D414=""),0,IF(ISNUMBER(SEARCH(AL$3,Consolidado!$D414)),IF(COUNTIFS(Consolidado!$AC$5:AC414,Consolidado!$AC414,Consolidado!$D$5:D414,"*"&amp;AL$3&amp;"*")=1,1,0),0))</f>
        <v>0</v>
      </c>
      <c r="AM414" s="0" t="n">
        <f aca="false">IF(OR(AM$3="",Consolidado!$D414=""),0,IF(ISNUMBER(SEARCH(AM$3,Consolidado!$D414)),IF(COUNTIFS(Consolidado!$AC$5:AC414,Consolidado!$AC414,Consolidado!$D$5:D414,"*"&amp;AM$3&amp;"*")=1,1,0),0))</f>
        <v>0</v>
      </c>
      <c r="AN414" s="0" t="n">
        <f aca="false">IF(OR(AN$3="",Consolidado!$D414=""),0,IF(ISNUMBER(SEARCH(AN$3,Consolidado!$D414)),IF(COUNTIFS(Consolidado!$AC$5:AC414,Consolidado!$AC414,Consolidado!$D$5:D414,"*"&amp;AN$3&amp;"*")=1,1,0),0))</f>
        <v>0</v>
      </c>
      <c r="AO414" s="0" t="n">
        <f aca="false">IF(OR(AO$3="",Consolidado!$D414=""),0,IF(ISNUMBER(SEARCH(AO$3,Consolidado!$D414)),IF(COUNTIFS(Consolidado!$AC$5:AC414,Consolidado!$AC414,Consolidado!$D$5:D414,"*"&amp;AO$3&amp;"*")=1,1,0),0))</f>
        <v>0</v>
      </c>
    </row>
    <row r="415" customFormat="false" ht="15" hidden="false" customHeight="false" outlineLevel="0" collapsed="false">
      <c r="B415" s="0" t="n">
        <f aca="false">IF(OR(B$3="",Consolidado!$D415=""),0,IF(ISNUMBER(SEARCH(B$3,Consolidado!$D415)),IF(COUNTIFS(Consolidado!$AC$5:AC415,Consolidado!$AC415,Consolidado!$D$5:D415,"*"&amp;B$3&amp;"*")=1,1,0),0))</f>
        <v>0</v>
      </c>
      <c r="C415" s="0" t="n">
        <f aca="false">IF(OR(C$3="",Consolidado!$D415=""),0,IF(ISNUMBER(SEARCH(C$3,Consolidado!$D415)),IF(COUNTIFS(Consolidado!$AC$5:AC415,Consolidado!$AC415,Consolidado!$D$5:D415,"*"&amp;C$3&amp;"*")=1,1,0),0))</f>
        <v>0</v>
      </c>
      <c r="D415" s="0" t="n">
        <f aca="false">IF(OR(D$3="",Consolidado!$D415=""),0,IF(ISNUMBER(SEARCH(D$3,Consolidado!$D415)),IF(COUNTIFS(Consolidado!$AC$5:AC415,Consolidado!$AC415,Consolidado!$D$5:D415,"*"&amp;D$3&amp;"*")=1,1,0),0))</f>
        <v>0</v>
      </c>
      <c r="E415" s="0" t="n">
        <f aca="false">IF(OR(E$3="",Consolidado!$D415=""),0,IF(ISNUMBER(SEARCH(E$3,Consolidado!$D415)),IF(COUNTIFS(Consolidado!$AC$5:AC415,Consolidado!$AC415,Consolidado!$D$5:D415,"*"&amp;E$3&amp;"*")=1,1,0),0))</f>
        <v>0</v>
      </c>
      <c r="F415" s="0" t="n">
        <f aca="false">IF(OR(F$3="",Consolidado!$D415=""),0,IF(ISNUMBER(SEARCH(F$3,Consolidado!$D415)),IF(COUNTIFS(Consolidado!$AC$5:AC415,Consolidado!$AC415,Consolidado!$D$5:D415,"*"&amp;F$3&amp;"*")=1,1,0),0))</f>
        <v>0</v>
      </c>
      <c r="G415" s="0" t="n">
        <f aca="false">IF(OR(G$3="",Consolidado!$D415=""),0,IF(ISNUMBER(SEARCH(G$3,Consolidado!$D415)),IF(COUNTIFS(Consolidado!$AC$5:AC415,Consolidado!$AC415,Consolidado!$D$5:D415,"*"&amp;G$3&amp;"*")=1,1,0),0))</f>
        <v>0</v>
      </c>
      <c r="H415" s="0" t="n">
        <f aca="false">IF(OR(H$3="",Consolidado!$D415=""),0,IF(ISNUMBER(SEARCH(H$3,Consolidado!$D415)),IF(COUNTIFS(Consolidado!$AC$5:AC415,Consolidado!$AC415,Consolidado!$D$5:D415,"*"&amp;H$3&amp;"*")=1,1,0),0))</f>
        <v>0</v>
      </c>
      <c r="I415" s="0" t="n">
        <f aca="false">IF(OR(I$3="",Consolidado!$D415=""),0,IF(ISNUMBER(SEARCH(I$3,Consolidado!$D415)),IF(COUNTIFS(Consolidado!$AC$5:AC415,Consolidado!$AC415,Consolidado!$D$5:D415,"*"&amp;I$3&amp;"*")=1,1,0),0))</f>
        <v>0</v>
      </c>
      <c r="J415" s="0" t="n">
        <f aca="false">IF(OR(J$3="",Consolidado!$D415=""),0,IF(ISNUMBER(SEARCH(J$3,Consolidado!$D415)),IF(COUNTIFS(Consolidado!$AC$5:AC415,Consolidado!$AC415,Consolidado!$D$5:D415,"*"&amp;J$3&amp;"*")=1,1,0),0))</f>
        <v>0</v>
      </c>
      <c r="K415" s="0" t="n">
        <f aca="false">IF(OR(K$3="",Consolidado!$D415=""),0,IF(ISNUMBER(SEARCH(K$3,Consolidado!$D415)),IF(COUNTIFS(Consolidado!$AC$5:AC415,Consolidado!$AC415,Consolidado!$D$5:D415,"*"&amp;K$3&amp;"*")=1,1,0),0))</f>
        <v>0</v>
      </c>
      <c r="L415" s="0" t="n">
        <f aca="false">IF(OR(L$3="",Consolidado!$D415=""),0,IF(ISNUMBER(SEARCH(L$3,Consolidado!$D415)),IF(COUNTIFS(Consolidado!$AC$5:AC415,Consolidado!$AC415,Consolidado!$D$5:D415,"*"&amp;L$3&amp;"*")=1,1,0),0))</f>
        <v>0</v>
      </c>
      <c r="M415" s="0" t="n">
        <f aca="false">IF(OR(M$3="",Consolidado!$D415=""),0,IF(ISNUMBER(SEARCH(M$3,Consolidado!$D415)),IF(COUNTIFS(Consolidado!$AC$5:AC415,Consolidado!$AC415,Consolidado!$D$5:D415,"*"&amp;M$3&amp;"*")=1,1,0),0))</f>
        <v>0</v>
      </c>
      <c r="N415" s="0" t="n">
        <f aca="false">IF(OR(N$3="",Consolidado!$D415=""),0,IF(ISNUMBER(SEARCH(N$3,Consolidado!$D415)),IF(COUNTIFS(Consolidado!$AC$5:AC415,Consolidado!$AC415,Consolidado!$D$5:D415,"*"&amp;N$3&amp;"*")=1,1,0),0))</f>
        <v>0</v>
      </c>
      <c r="O415" s="0" t="n">
        <f aca="false">IF(OR(O$3="",Consolidado!$D415=""),0,IF(ISNUMBER(SEARCH(O$3,Consolidado!$D415)),IF(COUNTIFS(Consolidado!$AC$5:AC415,Consolidado!$AC415,Consolidado!$D$5:D415,"*"&amp;O$3&amp;"*")=1,1,0),0))</f>
        <v>0</v>
      </c>
      <c r="P415" s="0" t="n">
        <f aca="false">IF(OR(P$3="",Consolidado!$D415=""),0,IF(ISNUMBER(SEARCH(P$3,Consolidado!$D415)),IF(COUNTIFS(Consolidado!$AC$5:AC415,Consolidado!$AC415,Consolidado!$D$5:D415,"*"&amp;P$3&amp;"*")=1,1,0),0))</f>
        <v>0</v>
      </c>
      <c r="Q415" s="0" t="n">
        <f aca="false">IF(OR(Q$3="",Consolidado!$D415=""),0,IF(ISNUMBER(SEARCH(Q$3,Consolidado!$D415)),IF(COUNTIFS(Consolidado!$AC$5:AC415,Consolidado!$AC415,Consolidado!$D$5:D415,"*"&amp;Q$3&amp;"*")=1,1,0),0))</f>
        <v>0</v>
      </c>
      <c r="R415" s="0" t="n">
        <f aca="false">IF(OR(R$3="",Consolidado!$D415=""),0,IF(ISNUMBER(SEARCH(R$3,Consolidado!$D415)),IF(COUNTIFS(Consolidado!$AC$5:AC415,Consolidado!$AC415,Consolidado!$D$5:D415,"*"&amp;R$3&amp;"*")=1,1,0),0))</f>
        <v>0</v>
      </c>
      <c r="S415" s="0" t="n">
        <f aca="false">IF(OR(S$3="",Consolidado!$D415=""),0,IF(ISNUMBER(SEARCH(S$3,Consolidado!$D415)),IF(COUNTIFS(Consolidado!$AC$5:AC415,Consolidado!$AC415,Consolidado!$D$5:D415,"*"&amp;S$3&amp;"*")=1,1,0),0))</f>
        <v>0</v>
      </c>
      <c r="T415" s="0" t="n">
        <f aca="false">IF(OR(T$3="",Consolidado!$D415=""),0,IF(ISNUMBER(SEARCH(T$3,Consolidado!$D415)),IF(COUNTIFS(Consolidado!$AC$5:AC415,Consolidado!$AC415,Consolidado!$D$5:D415,"*"&amp;T$3&amp;"*")=1,1,0),0))</f>
        <v>0</v>
      </c>
      <c r="U415" s="0" t="n">
        <f aca="false">IF(OR(U$3="",Consolidado!$D415=""),0,IF(ISNUMBER(SEARCH(U$3,Consolidado!$D415)),IF(COUNTIFS(Consolidado!$AC$5:AC415,Consolidado!$AC415,Consolidado!$D$5:D415,"*"&amp;U$3&amp;"*")=1,1,0),0))</f>
        <v>0</v>
      </c>
      <c r="V415" s="0" t="n">
        <f aca="false">IF(OR(V$3="",Consolidado!$D415=""),0,IF(ISNUMBER(SEARCH(V$3,Consolidado!$D415)),IF(COUNTIFS(Consolidado!$AC$5:AC415,Consolidado!$AC415,Consolidado!$D$5:D415,"*"&amp;V$3&amp;"*")=1,1,0),0))</f>
        <v>0</v>
      </c>
      <c r="W415" s="0" t="n">
        <f aca="false">IF(OR(W$3="",Consolidado!$D415=""),0,IF(ISNUMBER(SEARCH(W$3,Consolidado!$D415)),IF(COUNTIFS(Consolidado!$AC$5:AC415,Consolidado!$AC415,Consolidado!$D$5:D415,"*"&amp;W$3&amp;"*")=1,1,0),0))</f>
        <v>0</v>
      </c>
      <c r="X415" s="0" t="n">
        <f aca="false">IF(OR(X$3="",Consolidado!$D415=""),0,IF(ISNUMBER(SEARCH(X$3,Consolidado!$D415)),IF(COUNTIFS(Consolidado!$AC$5:AC415,Consolidado!$AC415,Consolidado!$D$5:D415,"*"&amp;X$3&amp;"*")=1,1,0),0))</f>
        <v>0</v>
      </c>
      <c r="Y415" s="0" t="n">
        <f aca="false">IF(OR(Y$3="",Consolidado!$D415=""),0,IF(ISNUMBER(SEARCH(Y$3,Consolidado!$D415)),IF(COUNTIFS(Consolidado!$AC$5:AC415,Consolidado!$AC415,Consolidado!$D$5:D415,"*"&amp;Y$3&amp;"*")=1,1,0),0))</f>
        <v>0</v>
      </c>
      <c r="Z415" s="0" t="n">
        <f aca="false">IF(OR(Z$3="",Consolidado!$D415=""),0,IF(ISNUMBER(SEARCH(Z$3,Consolidado!$D415)),IF(COUNTIFS(Consolidado!$AC$5:AC415,Consolidado!$AC415,Consolidado!$D$5:D415,"*"&amp;Z$3&amp;"*")=1,1,0),0))</f>
        <v>0</v>
      </c>
      <c r="AA415" s="0" t="n">
        <f aca="false">IF(OR(AA$3="",Consolidado!$D415=""),0,IF(ISNUMBER(SEARCH(AA$3,Consolidado!$D415)),IF(COUNTIFS(Consolidado!$AC$5:AC415,Consolidado!$AC415,Consolidado!$D$5:D415,"*"&amp;AA$3&amp;"*")=1,1,0),0))</f>
        <v>0</v>
      </c>
      <c r="AB415" s="0" t="n">
        <f aca="false">IF(OR(AB$3="",Consolidado!$D415=""),0,IF(ISNUMBER(SEARCH(AB$3,Consolidado!$D415)),IF(COUNTIFS(Consolidado!$AC$5:AC415,Consolidado!$AC415,Consolidado!$D$5:D415,"*"&amp;AB$3&amp;"*")=1,1,0),0))</f>
        <v>0</v>
      </c>
      <c r="AC415" s="0" t="n">
        <f aca="false">IF(OR(AC$3="",Consolidado!$D415=""),0,IF(ISNUMBER(SEARCH(AC$3,Consolidado!$D415)),IF(COUNTIFS(Consolidado!$AC$5:AC415,Consolidado!$AC415,Consolidado!$D$5:D415,"*"&amp;AC$3&amp;"*")=1,1,0),0))</f>
        <v>0</v>
      </c>
      <c r="AD415" s="0" t="n">
        <f aca="false">IF(OR(AD$3="",Consolidado!$D415=""),0,IF(ISNUMBER(SEARCH(AD$3,Consolidado!$D415)),IF(COUNTIFS(Consolidado!$AC$5:AC415,Consolidado!$AC415,Consolidado!$D$5:D415,"*"&amp;AD$3&amp;"*")=1,1,0),0))</f>
        <v>0</v>
      </c>
      <c r="AE415" s="0" t="n">
        <f aca="false">IF(OR(AE$3="",Consolidado!$D415=""),0,IF(ISNUMBER(SEARCH(AE$3,Consolidado!$D415)),IF(COUNTIFS(Consolidado!$AC$5:AC415,Consolidado!$AC415,Consolidado!$D$5:D415,"*"&amp;AE$3&amp;"*")=1,1,0),0))</f>
        <v>0</v>
      </c>
      <c r="AF415" s="0" t="n">
        <f aca="false">IF(OR(AF$3="",Consolidado!$D415=""),0,IF(ISNUMBER(SEARCH(AF$3,Consolidado!$D415)),IF(COUNTIFS(Consolidado!$AC$5:AC415,Consolidado!$AC415,Consolidado!$D$5:D415,"*"&amp;AF$3&amp;"*")=1,1,0),0))</f>
        <v>0</v>
      </c>
      <c r="AG415" s="0" t="n">
        <f aca="false">IF(OR(AG$3="",Consolidado!$D415=""),0,IF(ISNUMBER(SEARCH(AG$3,Consolidado!$D415)),IF(COUNTIFS(Consolidado!$AC$5:AC415,Consolidado!$AC415,Consolidado!$D$5:D415,"*"&amp;AG$3&amp;"*")=1,1,0),0))</f>
        <v>0</v>
      </c>
      <c r="AH415" s="0" t="n">
        <f aca="false">IF(OR(AH$3="",Consolidado!$D415=""),0,IF(ISNUMBER(SEARCH(AH$3,Consolidado!$D415)),IF(COUNTIFS(Consolidado!$AC$5:AC415,Consolidado!$AC415,Consolidado!$D$5:D415,"*"&amp;AH$3&amp;"*")=1,1,0),0))</f>
        <v>0</v>
      </c>
      <c r="AI415" s="0" t="n">
        <f aca="false">IF(OR(AI$3="",Consolidado!$D415=""),0,IF(ISNUMBER(SEARCH(AI$3,Consolidado!$D415)),IF(COUNTIFS(Consolidado!$AC$5:AC415,Consolidado!$AC415,Consolidado!$D$5:D415,"*"&amp;AI$3&amp;"*")=1,1,0),0))</f>
        <v>0</v>
      </c>
      <c r="AJ415" s="0" t="n">
        <f aca="false">IF(OR(AJ$3="",Consolidado!$D415=""),0,IF(ISNUMBER(SEARCH(AJ$3,Consolidado!$D415)),IF(COUNTIFS(Consolidado!$AC$5:AC415,Consolidado!$AC415,Consolidado!$D$5:D415,"*"&amp;AJ$3&amp;"*")=1,1,0),0))</f>
        <v>0</v>
      </c>
      <c r="AK415" s="0" t="n">
        <f aca="false">IF(OR(AK$3="",Consolidado!$D415=""),0,IF(ISNUMBER(SEARCH(AK$3,Consolidado!$D415)),IF(COUNTIFS(Consolidado!$AC$5:AC415,Consolidado!$AC415,Consolidado!$D$5:D415,"*"&amp;AK$3&amp;"*")=1,1,0),0))</f>
        <v>0</v>
      </c>
      <c r="AL415" s="0" t="n">
        <f aca="false">IF(OR(AL$3="",Consolidado!$D415=""),0,IF(ISNUMBER(SEARCH(AL$3,Consolidado!$D415)),IF(COUNTIFS(Consolidado!$AC$5:AC415,Consolidado!$AC415,Consolidado!$D$5:D415,"*"&amp;AL$3&amp;"*")=1,1,0),0))</f>
        <v>0</v>
      </c>
      <c r="AM415" s="0" t="n">
        <f aca="false">IF(OR(AM$3="",Consolidado!$D415=""),0,IF(ISNUMBER(SEARCH(AM$3,Consolidado!$D415)),IF(COUNTIFS(Consolidado!$AC$5:AC415,Consolidado!$AC415,Consolidado!$D$5:D415,"*"&amp;AM$3&amp;"*")=1,1,0),0))</f>
        <v>0</v>
      </c>
      <c r="AN415" s="0" t="n">
        <f aca="false">IF(OR(AN$3="",Consolidado!$D415=""),0,IF(ISNUMBER(SEARCH(AN$3,Consolidado!$D415)),IF(COUNTIFS(Consolidado!$AC$5:AC415,Consolidado!$AC415,Consolidado!$D$5:D415,"*"&amp;AN$3&amp;"*")=1,1,0),0))</f>
        <v>0</v>
      </c>
      <c r="AO415" s="0" t="n">
        <f aca="false">IF(OR(AO$3="",Consolidado!$D415=""),0,IF(ISNUMBER(SEARCH(AO$3,Consolidado!$D415)),IF(COUNTIFS(Consolidado!$AC$5:AC415,Consolidado!$AC415,Consolidado!$D$5:D415,"*"&amp;AO$3&amp;"*")=1,1,0),0))</f>
        <v>0</v>
      </c>
    </row>
    <row r="416" customFormat="false" ht="15" hidden="false" customHeight="false" outlineLevel="0" collapsed="false">
      <c r="B416" s="0" t="n">
        <f aca="false">IF(OR(B$3="",Consolidado!$D416=""),0,IF(ISNUMBER(SEARCH(B$3,Consolidado!$D416)),IF(COUNTIFS(Consolidado!$AC$5:AC416,Consolidado!$AC416,Consolidado!$D$5:D416,"*"&amp;B$3&amp;"*")=1,1,0),0))</f>
        <v>0</v>
      </c>
      <c r="C416" s="0" t="n">
        <f aca="false">IF(OR(C$3="",Consolidado!$D416=""),0,IF(ISNUMBER(SEARCH(C$3,Consolidado!$D416)),IF(COUNTIFS(Consolidado!$AC$5:AC416,Consolidado!$AC416,Consolidado!$D$5:D416,"*"&amp;C$3&amp;"*")=1,1,0),0))</f>
        <v>0</v>
      </c>
      <c r="D416" s="0" t="n">
        <f aca="false">IF(OR(D$3="",Consolidado!$D416=""),0,IF(ISNUMBER(SEARCH(D$3,Consolidado!$D416)),IF(COUNTIFS(Consolidado!$AC$5:AC416,Consolidado!$AC416,Consolidado!$D$5:D416,"*"&amp;D$3&amp;"*")=1,1,0),0))</f>
        <v>0</v>
      </c>
      <c r="E416" s="0" t="n">
        <f aca="false">IF(OR(E$3="",Consolidado!$D416=""),0,IF(ISNUMBER(SEARCH(E$3,Consolidado!$D416)),IF(COUNTIFS(Consolidado!$AC$5:AC416,Consolidado!$AC416,Consolidado!$D$5:D416,"*"&amp;E$3&amp;"*")=1,1,0),0))</f>
        <v>0</v>
      </c>
      <c r="F416" s="0" t="n">
        <f aca="false">IF(OR(F$3="",Consolidado!$D416=""),0,IF(ISNUMBER(SEARCH(F$3,Consolidado!$D416)),IF(COUNTIFS(Consolidado!$AC$5:AC416,Consolidado!$AC416,Consolidado!$D$5:D416,"*"&amp;F$3&amp;"*")=1,1,0),0))</f>
        <v>0</v>
      </c>
      <c r="G416" s="0" t="n">
        <f aca="false">IF(OR(G$3="",Consolidado!$D416=""),0,IF(ISNUMBER(SEARCH(G$3,Consolidado!$D416)),IF(COUNTIFS(Consolidado!$AC$5:AC416,Consolidado!$AC416,Consolidado!$D$5:D416,"*"&amp;G$3&amp;"*")=1,1,0),0))</f>
        <v>0</v>
      </c>
      <c r="H416" s="0" t="n">
        <f aca="false">IF(OR(H$3="",Consolidado!$D416=""),0,IF(ISNUMBER(SEARCH(H$3,Consolidado!$D416)),IF(COUNTIFS(Consolidado!$AC$5:AC416,Consolidado!$AC416,Consolidado!$D$5:D416,"*"&amp;H$3&amp;"*")=1,1,0),0))</f>
        <v>0</v>
      </c>
      <c r="I416" s="0" t="n">
        <f aca="false">IF(OR(I$3="",Consolidado!$D416=""),0,IF(ISNUMBER(SEARCH(I$3,Consolidado!$D416)),IF(COUNTIFS(Consolidado!$AC$5:AC416,Consolidado!$AC416,Consolidado!$D$5:D416,"*"&amp;I$3&amp;"*")=1,1,0),0))</f>
        <v>0</v>
      </c>
      <c r="J416" s="0" t="n">
        <f aca="false">IF(OR(J$3="",Consolidado!$D416=""),0,IF(ISNUMBER(SEARCH(J$3,Consolidado!$D416)),IF(COUNTIFS(Consolidado!$AC$5:AC416,Consolidado!$AC416,Consolidado!$D$5:D416,"*"&amp;J$3&amp;"*")=1,1,0),0))</f>
        <v>0</v>
      </c>
      <c r="K416" s="0" t="n">
        <f aca="false">IF(OR(K$3="",Consolidado!$D416=""),0,IF(ISNUMBER(SEARCH(K$3,Consolidado!$D416)),IF(COUNTIFS(Consolidado!$AC$5:AC416,Consolidado!$AC416,Consolidado!$D$5:D416,"*"&amp;K$3&amp;"*")=1,1,0),0))</f>
        <v>0</v>
      </c>
      <c r="L416" s="0" t="n">
        <f aca="false">IF(OR(L$3="",Consolidado!$D416=""),0,IF(ISNUMBER(SEARCH(L$3,Consolidado!$D416)),IF(COUNTIFS(Consolidado!$AC$5:AC416,Consolidado!$AC416,Consolidado!$D$5:D416,"*"&amp;L$3&amp;"*")=1,1,0),0))</f>
        <v>0</v>
      </c>
      <c r="M416" s="0" t="n">
        <f aca="false">IF(OR(M$3="",Consolidado!$D416=""),0,IF(ISNUMBER(SEARCH(M$3,Consolidado!$D416)),IF(COUNTIFS(Consolidado!$AC$5:AC416,Consolidado!$AC416,Consolidado!$D$5:D416,"*"&amp;M$3&amp;"*")=1,1,0),0))</f>
        <v>0</v>
      </c>
      <c r="N416" s="0" t="n">
        <f aca="false">IF(OR(N$3="",Consolidado!$D416=""),0,IF(ISNUMBER(SEARCH(N$3,Consolidado!$D416)),IF(COUNTIFS(Consolidado!$AC$5:AC416,Consolidado!$AC416,Consolidado!$D$5:D416,"*"&amp;N$3&amp;"*")=1,1,0),0))</f>
        <v>0</v>
      </c>
      <c r="O416" s="0" t="n">
        <f aca="false">IF(OR(O$3="",Consolidado!$D416=""),0,IF(ISNUMBER(SEARCH(O$3,Consolidado!$D416)),IF(COUNTIFS(Consolidado!$AC$5:AC416,Consolidado!$AC416,Consolidado!$D$5:D416,"*"&amp;O$3&amp;"*")=1,1,0),0))</f>
        <v>0</v>
      </c>
      <c r="P416" s="0" t="n">
        <f aca="false">IF(OR(P$3="",Consolidado!$D416=""),0,IF(ISNUMBER(SEARCH(P$3,Consolidado!$D416)),IF(COUNTIFS(Consolidado!$AC$5:AC416,Consolidado!$AC416,Consolidado!$D$5:D416,"*"&amp;P$3&amp;"*")=1,1,0),0))</f>
        <v>0</v>
      </c>
      <c r="Q416" s="0" t="n">
        <f aca="false">IF(OR(Q$3="",Consolidado!$D416=""),0,IF(ISNUMBER(SEARCH(Q$3,Consolidado!$D416)),IF(COUNTIFS(Consolidado!$AC$5:AC416,Consolidado!$AC416,Consolidado!$D$5:D416,"*"&amp;Q$3&amp;"*")=1,1,0),0))</f>
        <v>0</v>
      </c>
      <c r="R416" s="0" t="n">
        <f aca="false">IF(OR(R$3="",Consolidado!$D416=""),0,IF(ISNUMBER(SEARCH(R$3,Consolidado!$D416)),IF(COUNTIFS(Consolidado!$AC$5:AC416,Consolidado!$AC416,Consolidado!$D$5:D416,"*"&amp;R$3&amp;"*")=1,1,0),0))</f>
        <v>0</v>
      </c>
      <c r="S416" s="0" t="n">
        <f aca="false">IF(OR(S$3="",Consolidado!$D416=""),0,IF(ISNUMBER(SEARCH(S$3,Consolidado!$D416)),IF(COUNTIFS(Consolidado!$AC$5:AC416,Consolidado!$AC416,Consolidado!$D$5:D416,"*"&amp;S$3&amp;"*")=1,1,0),0))</f>
        <v>0</v>
      </c>
      <c r="T416" s="0" t="n">
        <f aca="false">IF(OR(T$3="",Consolidado!$D416=""),0,IF(ISNUMBER(SEARCH(T$3,Consolidado!$D416)),IF(COUNTIFS(Consolidado!$AC$5:AC416,Consolidado!$AC416,Consolidado!$D$5:D416,"*"&amp;T$3&amp;"*")=1,1,0),0))</f>
        <v>0</v>
      </c>
      <c r="U416" s="0" t="n">
        <f aca="false">IF(OR(U$3="",Consolidado!$D416=""),0,IF(ISNUMBER(SEARCH(U$3,Consolidado!$D416)),IF(COUNTIFS(Consolidado!$AC$5:AC416,Consolidado!$AC416,Consolidado!$D$5:D416,"*"&amp;U$3&amp;"*")=1,1,0),0))</f>
        <v>0</v>
      </c>
      <c r="V416" s="0" t="n">
        <f aca="false">IF(OR(V$3="",Consolidado!$D416=""),0,IF(ISNUMBER(SEARCH(V$3,Consolidado!$D416)),IF(COUNTIFS(Consolidado!$AC$5:AC416,Consolidado!$AC416,Consolidado!$D$5:D416,"*"&amp;V$3&amp;"*")=1,1,0),0))</f>
        <v>0</v>
      </c>
      <c r="W416" s="0" t="n">
        <f aca="false">IF(OR(W$3="",Consolidado!$D416=""),0,IF(ISNUMBER(SEARCH(W$3,Consolidado!$D416)),IF(COUNTIFS(Consolidado!$AC$5:AC416,Consolidado!$AC416,Consolidado!$D$5:D416,"*"&amp;W$3&amp;"*")=1,1,0),0))</f>
        <v>0</v>
      </c>
      <c r="X416" s="0" t="n">
        <f aca="false">IF(OR(X$3="",Consolidado!$D416=""),0,IF(ISNUMBER(SEARCH(X$3,Consolidado!$D416)),IF(COUNTIFS(Consolidado!$AC$5:AC416,Consolidado!$AC416,Consolidado!$D$5:D416,"*"&amp;X$3&amp;"*")=1,1,0),0))</f>
        <v>0</v>
      </c>
      <c r="Y416" s="0" t="n">
        <f aca="false">IF(OR(Y$3="",Consolidado!$D416=""),0,IF(ISNUMBER(SEARCH(Y$3,Consolidado!$D416)),IF(COUNTIFS(Consolidado!$AC$5:AC416,Consolidado!$AC416,Consolidado!$D$5:D416,"*"&amp;Y$3&amp;"*")=1,1,0),0))</f>
        <v>0</v>
      </c>
      <c r="Z416" s="0" t="n">
        <f aca="false">IF(OR(Z$3="",Consolidado!$D416=""),0,IF(ISNUMBER(SEARCH(Z$3,Consolidado!$D416)),IF(COUNTIFS(Consolidado!$AC$5:AC416,Consolidado!$AC416,Consolidado!$D$5:D416,"*"&amp;Z$3&amp;"*")=1,1,0),0))</f>
        <v>0</v>
      </c>
      <c r="AA416" s="0" t="n">
        <f aca="false">IF(OR(AA$3="",Consolidado!$D416=""),0,IF(ISNUMBER(SEARCH(AA$3,Consolidado!$D416)),IF(COUNTIFS(Consolidado!$AC$5:AC416,Consolidado!$AC416,Consolidado!$D$5:D416,"*"&amp;AA$3&amp;"*")=1,1,0),0))</f>
        <v>0</v>
      </c>
      <c r="AB416" s="0" t="n">
        <f aca="false">IF(OR(AB$3="",Consolidado!$D416=""),0,IF(ISNUMBER(SEARCH(AB$3,Consolidado!$D416)),IF(COUNTIFS(Consolidado!$AC$5:AC416,Consolidado!$AC416,Consolidado!$D$5:D416,"*"&amp;AB$3&amp;"*")=1,1,0),0))</f>
        <v>0</v>
      </c>
      <c r="AC416" s="0" t="n">
        <f aca="false">IF(OR(AC$3="",Consolidado!$D416=""),0,IF(ISNUMBER(SEARCH(AC$3,Consolidado!$D416)),IF(COUNTIFS(Consolidado!$AC$5:AC416,Consolidado!$AC416,Consolidado!$D$5:D416,"*"&amp;AC$3&amp;"*")=1,1,0),0))</f>
        <v>0</v>
      </c>
      <c r="AD416" s="0" t="n">
        <f aca="false">IF(OR(AD$3="",Consolidado!$D416=""),0,IF(ISNUMBER(SEARCH(AD$3,Consolidado!$D416)),IF(COUNTIFS(Consolidado!$AC$5:AC416,Consolidado!$AC416,Consolidado!$D$5:D416,"*"&amp;AD$3&amp;"*")=1,1,0),0))</f>
        <v>0</v>
      </c>
      <c r="AE416" s="0" t="n">
        <f aca="false">IF(OR(AE$3="",Consolidado!$D416=""),0,IF(ISNUMBER(SEARCH(AE$3,Consolidado!$D416)),IF(COUNTIFS(Consolidado!$AC$5:AC416,Consolidado!$AC416,Consolidado!$D$5:D416,"*"&amp;AE$3&amp;"*")=1,1,0),0))</f>
        <v>0</v>
      </c>
      <c r="AF416" s="0" t="n">
        <f aca="false">IF(OR(AF$3="",Consolidado!$D416=""),0,IF(ISNUMBER(SEARCH(AF$3,Consolidado!$D416)),IF(COUNTIFS(Consolidado!$AC$5:AC416,Consolidado!$AC416,Consolidado!$D$5:D416,"*"&amp;AF$3&amp;"*")=1,1,0),0))</f>
        <v>0</v>
      </c>
      <c r="AG416" s="0" t="n">
        <f aca="false">IF(OR(AG$3="",Consolidado!$D416=""),0,IF(ISNUMBER(SEARCH(AG$3,Consolidado!$D416)),IF(COUNTIFS(Consolidado!$AC$5:AC416,Consolidado!$AC416,Consolidado!$D$5:D416,"*"&amp;AG$3&amp;"*")=1,1,0),0))</f>
        <v>0</v>
      </c>
      <c r="AH416" s="0" t="n">
        <f aca="false">IF(OR(AH$3="",Consolidado!$D416=""),0,IF(ISNUMBER(SEARCH(AH$3,Consolidado!$D416)),IF(COUNTIFS(Consolidado!$AC$5:AC416,Consolidado!$AC416,Consolidado!$D$5:D416,"*"&amp;AH$3&amp;"*")=1,1,0),0))</f>
        <v>0</v>
      </c>
      <c r="AI416" s="0" t="n">
        <f aca="false">IF(OR(AI$3="",Consolidado!$D416=""),0,IF(ISNUMBER(SEARCH(AI$3,Consolidado!$D416)),IF(COUNTIFS(Consolidado!$AC$5:AC416,Consolidado!$AC416,Consolidado!$D$5:D416,"*"&amp;AI$3&amp;"*")=1,1,0),0))</f>
        <v>0</v>
      </c>
      <c r="AJ416" s="0" t="n">
        <f aca="false">IF(OR(AJ$3="",Consolidado!$D416=""),0,IF(ISNUMBER(SEARCH(AJ$3,Consolidado!$D416)),IF(COUNTIFS(Consolidado!$AC$5:AC416,Consolidado!$AC416,Consolidado!$D$5:D416,"*"&amp;AJ$3&amp;"*")=1,1,0),0))</f>
        <v>0</v>
      </c>
      <c r="AK416" s="0" t="n">
        <f aca="false">IF(OR(AK$3="",Consolidado!$D416=""),0,IF(ISNUMBER(SEARCH(AK$3,Consolidado!$D416)),IF(COUNTIFS(Consolidado!$AC$5:AC416,Consolidado!$AC416,Consolidado!$D$5:D416,"*"&amp;AK$3&amp;"*")=1,1,0),0))</f>
        <v>0</v>
      </c>
      <c r="AL416" s="0" t="n">
        <f aca="false">IF(OR(AL$3="",Consolidado!$D416=""),0,IF(ISNUMBER(SEARCH(AL$3,Consolidado!$D416)),IF(COUNTIFS(Consolidado!$AC$5:AC416,Consolidado!$AC416,Consolidado!$D$5:D416,"*"&amp;AL$3&amp;"*")=1,1,0),0))</f>
        <v>0</v>
      </c>
      <c r="AM416" s="0" t="n">
        <f aca="false">IF(OR(AM$3="",Consolidado!$D416=""),0,IF(ISNUMBER(SEARCH(AM$3,Consolidado!$D416)),IF(COUNTIFS(Consolidado!$AC$5:AC416,Consolidado!$AC416,Consolidado!$D$5:D416,"*"&amp;AM$3&amp;"*")=1,1,0),0))</f>
        <v>0</v>
      </c>
      <c r="AN416" s="0" t="n">
        <f aca="false">IF(OR(AN$3="",Consolidado!$D416=""),0,IF(ISNUMBER(SEARCH(AN$3,Consolidado!$D416)),IF(COUNTIFS(Consolidado!$AC$5:AC416,Consolidado!$AC416,Consolidado!$D$5:D416,"*"&amp;AN$3&amp;"*")=1,1,0),0))</f>
        <v>0</v>
      </c>
      <c r="AO416" s="0" t="n">
        <f aca="false">IF(OR(AO$3="",Consolidado!$D416=""),0,IF(ISNUMBER(SEARCH(AO$3,Consolidado!$D416)),IF(COUNTIFS(Consolidado!$AC$5:AC416,Consolidado!$AC416,Consolidado!$D$5:D416,"*"&amp;AO$3&amp;"*")=1,1,0),0))</f>
        <v>0</v>
      </c>
    </row>
    <row r="417" customFormat="false" ht="15" hidden="false" customHeight="false" outlineLevel="0" collapsed="false">
      <c r="B417" s="0" t="n">
        <f aca="false">IF(OR(B$3="",Consolidado!$D417=""),0,IF(ISNUMBER(SEARCH(B$3,Consolidado!$D417)),IF(COUNTIFS(Consolidado!$AC$5:AC417,Consolidado!$AC417,Consolidado!$D$5:D417,"*"&amp;B$3&amp;"*")=1,1,0),0))</f>
        <v>0</v>
      </c>
      <c r="C417" s="0" t="n">
        <f aca="false">IF(OR(C$3="",Consolidado!$D417=""),0,IF(ISNUMBER(SEARCH(C$3,Consolidado!$D417)),IF(COUNTIFS(Consolidado!$AC$5:AC417,Consolidado!$AC417,Consolidado!$D$5:D417,"*"&amp;C$3&amp;"*")=1,1,0),0))</f>
        <v>0</v>
      </c>
      <c r="D417" s="0" t="n">
        <f aca="false">IF(OR(D$3="",Consolidado!$D417=""),0,IF(ISNUMBER(SEARCH(D$3,Consolidado!$D417)),IF(COUNTIFS(Consolidado!$AC$5:AC417,Consolidado!$AC417,Consolidado!$D$5:D417,"*"&amp;D$3&amp;"*")=1,1,0),0))</f>
        <v>0</v>
      </c>
      <c r="E417" s="0" t="n">
        <f aca="false">IF(OR(E$3="",Consolidado!$D417=""),0,IF(ISNUMBER(SEARCH(E$3,Consolidado!$D417)),IF(COUNTIFS(Consolidado!$AC$5:AC417,Consolidado!$AC417,Consolidado!$D$5:D417,"*"&amp;E$3&amp;"*")=1,1,0),0))</f>
        <v>0</v>
      </c>
      <c r="F417" s="0" t="n">
        <f aca="false">IF(OR(F$3="",Consolidado!$D417=""),0,IF(ISNUMBER(SEARCH(F$3,Consolidado!$D417)),IF(COUNTIFS(Consolidado!$AC$5:AC417,Consolidado!$AC417,Consolidado!$D$5:D417,"*"&amp;F$3&amp;"*")=1,1,0),0))</f>
        <v>0</v>
      </c>
      <c r="G417" s="0" t="n">
        <f aca="false">IF(OR(G$3="",Consolidado!$D417=""),0,IF(ISNUMBER(SEARCH(G$3,Consolidado!$D417)),IF(COUNTIFS(Consolidado!$AC$5:AC417,Consolidado!$AC417,Consolidado!$D$5:D417,"*"&amp;G$3&amp;"*")=1,1,0),0))</f>
        <v>0</v>
      </c>
      <c r="H417" s="0" t="n">
        <f aca="false">IF(OR(H$3="",Consolidado!$D417=""),0,IF(ISNUMBER(SEARCH(H$3,Consolidado!$D417)),IF(COUNTIFS(Consolidado!$AC$5:AC417,Consolidado!$AC417,Consolidado!$D$5:D417,"*"&amp;H$3&amp;"*")=1,1,0),0))</f>
        <v>0</v>
      </c>
      <c r="I417" s="0" t="n">
        <f aca="false">IF(OR(I$3="",Consolidado!$D417=""),0,IF(ISNUMBER(SEARCH(I$3,Consolidado!$D417)),IF(COUNTIFS(Consolidado!$AC$5:AC417,Consolidado!$AC417,Consolidado!$D$5:D417,"*"&amp;I$3&amp;"*")=1,1,0),0))</f>
        <v>0</v>
      </c>
      <c r="J417" s="0" t="n">
        <f aca="false">IF(OR(J$3="",Consolidado!$D417=""),0,IF(ISNUMBER(SEARCH(J$3,Consolidado!$D417)),IF(COUNTIFS(Consolidado!$AC$5:AC417,Consolidado!$AC417,Consolidado!$D$5:D417,"*"&amp;J$3&amp;"*")=1,1,0),0))</f>
        <v>0</v>
      </c>
      <c r="K417" s="0" t="n">
        <f aca="false">IF(OR(K$3="",Consolidado!$D417=""),0,IF(ISNUMBER(SEARCH(K$3,Consolidado!$D417)),IF(COUNTIFS(Consolidado!$AC$5:AC417,Consolidado!$AC417,Consolidado!$D$5:D417,"*"&amp;K$3&amp;"*")=1,1,0),0))</f>
        <v>0</v>
      </c>
      <c r="L417" s="0" t="n">
        <f aca="false">IF(OR(L$3="",Consolidado!$D417=""),0,IF(ISNUMBER(SEARCH(L$3,Consolidado!$D417)),IF(COUNTIFS(Consolidado!$AC$5:AC417,Consolidado!$AC417,Consolidado!$D$5:D417,"*"&amp;L$3&amp;"*")=1,1,0),0))</f>
        <v>0</v>
      </c>
      <c r="M417" s="0" t="n">
        <f aca="false">IF(OR(M$3="",Consolidado!$D417=""),0,IF(ISNUMBER(SEARCH(M$3,Consolidado!$D417)),IF(COUNTIFS(Consolidado!$AC$5:AC417,Consolidado!$AC417,Consolidado!$D$5:D417,"*"&amp;M$3&amp;"*")=1,1,0),0))</f>
        <v>0</v>
      </c>
      <c r="N417" s="0" t="n">
        <f aca="false">IF(OR(N$3="",Consolidado!$D417=""),0,IF(ISNUMBER(SEARCH(N$3,Consolidado!$D417)),IF(COUNTIFS(Consolidado!$AC$5:AC417,Consolidado!$AC417,Consolidado!$D$5:D417,"*"&amp;N$3&amp;"*")=1,1,0),0))</f>
        <v>0</v>
      </c>
      <c r="O417" s="0" t="n">
        <f aca="false">IF(OR(O$3="",Consolidado!$D417=""),0,IF(ISNUMBER(SEARCH(O$3,Consolidado!$D417)),IF(COUNTIFS(Consolidado!$AC$5:AC417,Consolidado!$AC417,Consolidado!$D$5:D417,"*"&amp;O$3&amp;"*")=1,1,0),0))</f>
        <v>0</v>
      </c>
      <c r="P417" s="0" t="n">
        <f aca="false">IF(OR(P$3="",Consolidado!$D417=""),0,IF(ISNUMBER(SEARCH(P$3,Consolidado!$D417)),IF(COUNTIFS(Consolidado!$AC$5:AC417,Consolidado!$AC417,Consolidado!$D$5:D417,"*"&amp;P$3&amp;"*")=1,1,0),0))</f>
        <v>0</v>
      </c>
      <c r="Q417" s="0" t="n">
        <f aca="false">IF(OR(Q$3="",Consolidado!$D417=""),0,IF(ISNUMBER(SEARCH(Q$3,Consolidado!$D417)),IF(COUNTIFS(Consolidado!$AC$5:AC417,Consolidado!$AC417,Consolidado!$D$5:D417,"*"&amp;Q$3&amp;"*")=1,1,0),0))</f>
        <v>0</v>
      </c>
      <c r="R417" s="0" t="n">
        <f aca="false">IF(OR(R$3="",Consolidado!$D417=""),0,IF(ISNUMBER(SEARCH(R$3,Consolidado!$D417)),IF(COUNTIFS(Consolidado!$AC$5:AC417,Consolidado!$AC417,Consolidado!$D$5:D417,"*"&amp;R$3&amp;"*")=1,1,0),0))</f>
        <v>0</v>
      </c>
      <c r="S417" s="0" t="n">
        <f aca="false">IF(OR(S$3="",Consolidado!$D417=""),0,IF(ISNUMBER(SEARCH(S$3,Consolidado!$D417)),IF(COUNTIFS(Consolidado!$AC$5:AC417,Consolidado!$AC417,Consolidado!$D$5:D417,"*"&amp;S$3&amp;"*")=1,1,0),0))</f>
        <v>0</v>
      </c>
      <c r="T417" s="0" t="n">
        <f aca="false">IF(OR(T$3="",Consolidado!$D417=""),0,IF(ISNUMBER(SEARCH(T$3,Consolidado!$D417)),IF(COUNTIFS(Consolidado!$AC$5:AC417,Consolidado!$AC417,Consolidado!$D$5:D417,"*"&amp;T$3&amp;"*")=1,1,0),0))</f>
        <v>0</v>
      </c>
      <c r="U417" s="0" t="n">
        <f aca="false">IF(OR(U$3="",Consolidado!$D417=""),0,IF(ISNUMBER(SEARCH(U$3,Consolidado!$D417)),IF(COUNTIFS(Consolidado!$AC$5:AC417,Consolidado!$AC417,Consolidado!$D$5:D417,"*"&amp;U$3&amp;"*")=1,1,0),0))</f>
        <v>0</v>
      </c>
      <c r="V417" s="0" t="n">
        <f aca="false">IF(OR(V$3="",Consolidado!$D417=""),0,IF(ISNUMBER(SEARCH(V$3,Consolidado!$D417)),IF(COUNTIFS(Consolidado!$AC$5:AC417,Consolidado!$AC417,Consolidado!$D$5:D417,"*"&amp;V$3&amp;"*")=1,1,0),0))</f>
        <v>0</v>
      </c>
      <c r="W417" s="0" t="n">
        <f aca="false">IF(OR(W$3="",Consolidado!$D417=""),0,IF(ISNUMBER(SEARCH(W$3,Consolidado!$D417)),IF(COUNTIFS(Consolidado!$AC$5:AC417,Consolidado!$AC417,Consolidado!$D$5:D417,"*"&amp;W$3&amp;"*")=1,1,0),0))</f>
        <v>0</v>
      </c>
      <c r="X417" s="0" t="n">
        <f aca="false">IF(OR(X$3="",Consolidado!$D417=""),0,IF(ISNUMBER(SEARCH(X$3,Consolidado!$D417)),IF(COUNTIFS(Consolidado!$AC$5:AC417,Consolidado!$AC417,Consolidado!$D$5:D417,"*"&amp;X$3&amp;"*")=1,1,0),0))</f>
        <v>0</v>
      </c>
      <c r="Y417" s="0" t="n">
        <f aca="false">IF(OR(Y$3="",Consolidado!$D417=""),0,IF(ISNUMBER(SEARCH(Y$3,Consolidado!$D417)),IF(COUNTIFS(Consolidado!$AC$5:AC417,Consolidado!$AC417,Consolidado!$D$5:D417,"*"&amp;Y$3&amp;"*")=1,1,0),0))</f>
        <v>0</v>
      </c>
      <c r="Z417" s="0" t="n">
        <f aca="false">IF(OR(Z$3="",Consolidado!$D417=""),0,IF(ISNUMBER(SEARCH(Z$3,Consolidado!$D417)),IF(COUNTIFS(Consolidado!$AC$5:AC417,Consolidado!$AC417,Consolidado!$D$5:D417,"*"&amp;Z$3&amp;"*")=1,1,0),0))</f>
        <v>0</v>
      </c>
      <c r="AA417" s="0" t="n">
        <f aca="false">IF(OR(AA$3="",Consolidado!$D417=""),0,IF(ISNUMBER(SEARCH(AA$3,Consolidado!$D417)),IF(COUNTIFS(Consolidado!$AC$5:AC417,Consolidado!$AC417,Consolidado!$D$5:D417,"*"&amp;AA$3&amp;"*")=1,1,0),0))</f>
        <v>0</v>
      </c>
      <c r="AB417" s="0" t="n">
        <f aca="false">IF(OR(AB$3="",Consolidado!$D417=""),0,IF(ISNUMBER(SEARCH(AB$3,Consolidado!$D417)),IF(COUNTIFS(Consolidado!$AC$5:AC417,Consolidado!$AC417,Consolidado!$D$5:D417,"*"&amp;AB$3&amp;"*")=1,1,0),0))</f>
        <v>0</v>
      </c>
      <c r="AC417" s="0" t="n">
        <f aca="false">IF(OR(AC$3="",Consolidado!$D417=""),0,IF(ISNUMBER(SEARCH(AC$3,Consolidado!$D417)),IF(COUNTIFS(Consolidado!$AC$5:AC417,Consolidado!$AC417,Consolidado!$D$5:D417,"*"&amp;AC$3&amp;"*")=1,1,0),0))</f>
        <v>0</v>
      </c>
      <c r="AD417" s="0" t="n">
        <f aca="false">IF(OR(AD$3="",Consolidado!$D417=""),0,IF(ISNUMBER(SEARCH(AD$3,Consolidado!$D417)),IF(COUNTIFS(Consolidado!$AC$5:AC417,Consolidado!$AC417,Consolidado!$D$5:D417,"*"&amp;AD$3&amp;"*")=1,1,0),0))</f>
        <v>0</v>
      </c>
      <c r="AE417" s="0" t="n">
        <f aca="false">IF(OR(AE$3="",Consolidado!$D417=""),0,IF(ISNUMBER(SEARCH(AE$3,Consolidado!$D417)),IF(COUNTIFS(Consolidado!$AC$5:AC417,Consolidado!$AC417,Consolidado!$D$5:D417,"*"&amp;AE$3&amp;"*")=1,1,0),0))</f>
        <v>0</v>
      </c>
      <c r="AF417" s="0" t="n">
        <f aca="false">IF(OR(AF$3="",Consolidado!$D417=""),0,IF(ISNUMBER(SEARCH(AF$3,Consolidado!$D417)),IF(COUNTIFS(Consolidado!$AC$5:AC417,Consolidado!$AC417,Consolidado!$D$5:D417,"*"&amp;AF$3&amp;"*")=1,1,0),0))</f>
        <v>0</v>
      </c>
      <c r="AG417" s="0" t="n">
        <f aca="false">IF(OR(AG$3="",Consolidado!$D417=""),0,IF(ISNUMBER(SEARCH(AG$3,Consolidado!$D417)),IF(COUNTIFS(Consolidado!$AC$5:AC417,Consolidado!$AC417,Consolidado!$D$5:D417,"*"&amp;AG$3&amp;"*")=1,1,0),0))</f>
        <v>0</v>
      </c>
      <c r="AH417" s="0" t="n">
        <f aca="false">IF(OR(AH$3="",Consolidado!$D417=""),0,IF(ISNUMBER(SEARCH(AH$3,Consolidado!$D417)),IF(COUNTIFS(Consolidado!$AC$5:AC417,Consolidado!$AC417,Consolidado!$D$5:D417,"*"&amp;AH$3&amp;"*")=1,1,0),0))</f>
        <v>0</v>
      </c>
      <c r="AI417" s="0" t="n">
        <f aca="false">IF(OR(AI$3="",Consolidado!$D417=""),0,IF(ISNUMBER(SEARCH(AI$3,Consolidado!$D417)),IF(COUNTIFS(Consolidado!$AC$5:AC417,Consolidado!$AC417,Consolidado!$D$5:D417,"*"&amp;AI$3&amp;"*")=1,1,0),0))</f>
        <v>0</v>
      </c>
      <c r="AJ417" s="0" t="n">
        <f aca="false">IF(OR(AJ$3="",Consolidado!$D417=""),0,IF(ISNUMBER(SEARCH(AJ$3,Consolidado!$D417)),IF(COUNTIFS(Consolidado!$AC$5:AC417,Consolidado!$AC417,Consolidado!$D$5:D417,"*"&amp;AJ$3&amp;"*")=1,1,0),0))</f>
        <v>0</v>
      </c>
      <c r="AK417" s="0" t="n">
        <f aca="false">IF(OR(AK$3="",Consolidado!$D417=""),0,IF(ISNUMBER(SEARCH(AK$3,Consolidado!$D417)),IF(COUNTIFS(Consolidado!$AC$5:AC417,Consolidado!$AC417,Consolidado!$D$5:D417,"*"&amp;AK$3&amp;"*")=1,1,0),0))</f>
        <v>0</v>
      </c>
      <c r="AL417" s="0" t="n">
        <f aca="false">IF(OR(AL$3="",Consolidado!$D417=""),0,IF(ISNUMBER(SEARCH(AL$3,Consolidado!$D417)),IF(COUNTIFS(Consolidado!$AC$5:AC417,Consolidado!$AC417,Consolidado!$D$5:D417,"*"&amp;AL$3&amp;"*")=1,1,0),0))</f>
        <v>0</v>
      </c>
      <c r="AM417" s="0" t="n">
        <f aca="false">IF(OR(AM$3="",Consolidado!$D417=""),0,IF(ISNUMBER(SEARCH(AM$3,Consolidado!$D417)),IF(COUNTIFS(Consolidado!$AC$5:AC417,Consolidado!$AC417,Consolidado!$D$5:D417,"*"&amp;AM$3&amp;"*")=1,1,0),0))</f>
        <v>0</v>
      </c>
      <c r="AN417" s="0" t="n">
        <f aca="false">IF(OR(AN$3="",Consolidado!$D417=""),0,IF(ISNUMBER(SEARCH(AN$3,Consolidado!$D417)),IF(COUNTIFS(Consolidado!$AC$5:AC417,Consolidado!$AC417,Consolidado!$D$5:D417,"*"&amp;AN$3&amp;"*")=1,1,0),0))</f>
        <v>0</v>
      </c>
      <c r="AO417" s="0" t="n">
        <f aca="false">IF(OR(AO$3="",Consolidado!$D417=""),0,IF(ISNUMBER(SEARCH(AO$3,Consolidado!$D417)),IF(COUNTIFS(Consolidado!$AC$5:AC417,Consolidado!$AC417,Consolidado!$D$5:D417,"*"&amp;AO$3&amp;"*")=1,1,0),0))</f>
        <v>0</v>
      </c>
    </row>
    <row r="418" customFormat="false" ht="15" hidden="false" customHeight="false" outlineLevel="0" collapsed="false">
      <c r="B418" s="0" t="n">
        <f aca="false">IF(OR(B$3="",Consolidado!$D418=""),0,IF(ISNUMBER(SEARCH(B$3,Consolidado!$D418)),IF(COUNTIFS(Consolidado!$AC$5:AC418,Consolidado!$AC418,Consolidado!$D$5:D418,"*"&amp;B$3&amp;"*")=1,1,0),0))</f>
        <v>0</v>
      </c>
      <c r="C418" s="0" t="n">
        <f aca="false">IF(OR(C$3="",Consolidado!$D418=""),0,IF(ISNUMBER(SEARCH(C$3,Consolidado!$D418)),IF(COUNTIFS(Consolidado!$AC$5:AC418,Consolidado!$AC418,Consolidado!$D$5:D418,"*"&amp;C$3&amp;"*")=1,1,0),0))</f>
        <v>0</v>
      </c>
      <c r="D418" s="0" t="n">
        <f aca="false">IF(OR(D$3="",Consolidado!$D418=""),0,IF(ISNUMBER(SEARCH(D$3,Consolidado!$D418)),IF(COUNTIFS(Consolidado!$AC$5:AC418,Consolidado!$AC418,Consolidado!$D$5:D418,"*"&amp;D$3&amp;"*")=1,1,0),0))</f>
        <v>0</v>
      </c>
      <c r="E418" s="0" t="n">
        <f aca="false">IF(OR(E$3="",Consolidado!$D418=""),0,IF(ISNUMBER(SEARCH(E$3,Consolidado!$D418)),IF(COUNTIFS(Consolidado!$AC$5:AC418,Consolidado!$AC418,Consolidado!$D$5:D418,"*"&amp;E$3&amp;"*")=1,1,0),0))</f>
        <v>0</v>
      </c>
      <c r="F418" s="0" t="n">
        <f aca="false">IF(OR(F$3="",Consolidado!$D418=""),0,IF(ISNUMBER(SEARCH(F$3,Consolidado!$D418)),IF(COUNTIFS(Consolidado!$AC$5:AC418,Consolidado!$AC418,Consolidado!$D$5:D418,"*"&amp;F$3&amp;"*")=1,1,0),0))</f>
        <v>0</v>
      </c>
      <c r="G418" s="0" t="n">
        <f aca="false">IF(OR(G$3="",Consolidado!$D418=""),0,IF(ISNUMBER(SEARCH(G$3,Consolidado!$D418)),IF(COUNTIFS(Consolidado!$AC$5:AC418,Consolidado!$AC418,Consolidado!$D$5:D418,"*"&amp;G$3&amp;"*")=1,1,0),0))</f>
        <v>0</v>
      </c>
      <c r="H418" s="0" t="n">
        <f aca="false">IF(OR(H$3="",Consolidado!$D418=""),0,IF(ISNUMBER(SEARCH(H$3,Consolidado!$D418)),IF(COUNTIFS(Consolidado!$AC$5:AC418,Consolidado!$AC418,Consolidado!$D$5:D418,"*"&amp;H$3&amp;"*")=1,1,0),0))</f>
        <v>0</v>
      </c>
      <c r="I418" s="0" t="n">
        <f aca="false">IF(OR(I$3="",Consolidado!$D418=""),0,IF(ISNUMBER(SEARCH(I$3,Consolidado!$D418)),IF(COUNTIFS(Consolidado!$AC$5:AC418,Consolidado!$AC418,Consolidado!$D$5:D418,"*"&amp;I$3&amp;"*")=1,1,0),0))</f>
        <v>0</v>
      </c>
      <c r="J418" s="0" t="n">
        <f aca="false">IF(OR(J$3="",Consolidado!$D418=""),0,IF(ISNUMBER(SEARCH(J$3,Consolidado!$D418)),IF(COUNTIFS(Consolidado!$AC$5:AC418,Consolidado!$AC418,Consolidado!$D$5:D418,"*"&amp;J$3&amp;"*")=1,1,0),0))</f>
        <v>0</v>
      </c>
      <c r="K418" s="0" t="n">
        <f aca="false">IF(OR(K$3="",Consolidado!$D418=""),0,IF(ISNUMBER(SEARCH(K$3,Consolidado!$D418)),IF(COUNTIFS(Consolidado!$AC$5:AC418,Consolidado!$AC418,Consolidado!$D$5:D418,"*"&amp;K$3&amp;"*")=1,1,0),0))</f>
        <v>0</v>
      </c>
      <c r="L418" s="0" t="n">
        <f aca="false">IF(OR(L$3="",Consolidado!$D418=""),0,IF(ISNUMBER(SEARCH(L$3,Consolidado!$D418)),IF(COUNTIFS(Consolidado!$AC$5:AC418,Consolidado!$AC418,Consolidado!$D$5:D418,"*"&amp;L$3&amp;"*")=1,1,0),0))</f>
        <v>0</v>
      </c>
      <c r="M418" s="0" t="n">
        <f aca="false">IF(OR(M$3="",Consolidado!$D418=""),0,IF(ISNUMBER(SEARCH(M$3,Consolidado!$D418)),IF(COUNTIFS(Consolidado!$AC$5:AC418,Consolidado!$AC418,Consolidado!$D$5:D418,"*"&amp;M$3&amp;"*")=1,1,0),0))</f>
        <v>0</v>
      </c>
      <c r="N418" s="0" t="n">
        <f aca="false">IF(OR(N$3="",Consolidado!$D418=""),0,IF(ISNUMBER(SEARCH(N$3,Consolidado!$D418)),IF(COUNTIFS(Consolidado!$AC$5:AC418,Consolidado!$AC418,Consolidado!$D$5:D418,"*"&amp;N$3&amp;"*")=1,1,0),0))</f>
        <v>0</v>
      </c>
      <c r="O418" s="0" t="n">
        <f aca="false">IF(OR(O$3="",Consolidado!$D418=""),0,IF(ISNUMBER(SEARCH(O$3,Consolidado!$D418)),IF(COUNTIFS(Consolidado!$AC$5:AC418,Consolidado!$AC418,Consolidado!$D$5:D418,"*"&amp;O$3&amp;"*")=1,1,0),0))</f>
        <v>0</v>
      </c>
      <c r="P418" s="0" t="n">
        <f aca="false">IF(OR(P$3="",Consolidado!$D418=""),0,IF(ISNUMBER(SEARCH(P$3,Consolidado!$D418)),IF(COUNTIFS(Consolidado!$AC$5:AC418,Consolidado!$AC418,Consolidado!$D$5:D418,"*"&amp;P$3&amp;"*")=1,1,0),0))</f>
        <v>0</v>
      </c>
      <c r="Q418" s="0" t="n">
        <f aca="false">IF(OR(Q$3="",Consolidado!$D418=""),0,IF(ISNUMBER(SEARCH(Q$3,Consolidado!$D418)),IF(COUNTIFS(Consolidado!$AC$5:AC418,Consolidado!$AC418,Consolidado!$D$5:D418,"*"&amp;Q$3&amp;"*")=1,1,0),0))</f>
        <v>0</v>
      </c>
      <c r="R418" s="0" t="n">
        <f aca="false">IF(OR(R$3="",Consolidado!$D418=""),0,IF(ISNUMBER(SEARCH(R$3,Consolidado!$D418)),IF(COUNTIFS(Consolidado!$AC$5:AC418,Consolidado!$AC418,Consolidado!$D$5:D418,"*"&amp;R$3&amp;"*")=1,1,0),0))</f>
        <v>0</v>
      </c>
      <c r="S418" s="0" t="n">
        <f aca="false">IF(OR(S$3="",Consolidado!$D418=""),0,IF(ISNUMBER(SEARCH(S$3,Consolidado!$D418)),IF(COUNTIFS(Consolidado!$AC$5:AC418,Consolidado!$AC418,Consolidado!$D$5:D418,"*"&amp;S$3&amp;"*")=1,1,0),0))</f>
        <v>0</v>
      </c>
      <c r="T418" s="0" t="n">
        <f aca="false">IF(OR(T$3="",Consolidado!$D418=""),0,IF(ISNUMBER(SEARCH(T$3,Consolidado!$D418)),IF(COUNTIFS(Consolidado!$AC$5:AC418,Consolidado!$AC418,Consolidado!$D$5:D418,"*"&amp;T$3&amp;"*")=1,1,0),0))</f>
        <v>0</v>
      </c>
      <c r="U418" s="0" t="n">
        <f aca="false">IF(OR(U$3="",Consolidado!$D418=""),0,IF(ISNUMBER(SEARCH(U$3,Consolidado!$D418)),IF(COUNTIFS(Consolidado!$AC$5:AC418,Consolidado!$AC418,Consolidado!$D$5:D418,"*"&amp;U$3&amp;"*")=1,1,0),0))</f>
        <v>0</v>
      </c>
      <c r="V418" s="0" t="n">
        <f aca="false">IF(OR(V$3="",Consolidado!$D418=""),0,IF(ISNUMBER(SEARCH(V$3,Consolidado!$D418)),IF(COUNTIFS(Consolidado!$AC$5:AC418,Consolidado!$AC418,Consolidado!$D$5:D418,"*"&amp;V$3&amp;"*")=1,1,0),0))</f>
        <v>0</v>
      </c>
      <c r="W418" s="0" t="n">
        <f aca="false">IF(OR(W$3="",Consolidado!$D418=""),0,IF(ISNUMBER(SEARCH(W$3,Consolidado!$D418)),IF(COUNTIFS(Consolidado!$AC$5:AC418,Consolidado!$AC418,Consolidado!$D$5:D418,"*"&amp;W$3&amp;"*")=1,1,0),0))</f>
        <v>0</v>
      </c>
      <c r="X418" s="0" t="n">
        <f aca="false">IF(OR(X$3="",Consolidado!$D418=""),0,IF(ISNUMBER(SEARCH(X$3,Consolidado!$D418)),IF(COUNTIFS(Consolidado!$AC$5:AC418,Consolidado!$AC418,Consolidado!$D$5:D418,"*"&amp;X$3&amp;"*")=1,1,0),0))</f>
        <v>0</v>
      </c>
      <c r="Y418" s="0" t="n">
        <f aca="false">IF(OR(Y$3="",Consolidado!$D418=""),0,IF(ISNUMBER(SEARCH(Y$3,Consolidado!$D418)),IF(COUNTIFS(Consolidado!$AC$5:AC418,Consolidado!$AC418,Consolidado!$D$5:D418,"*"&amp;Y$3&amp;"*")=1,1,0),0))</f>
        <v>0</v>
      </c>
      <c r="Z418" s="0" t="n">
        <f aca="false">IF(OR(Z$3="",Consolidado!$D418=""),0,IF(ISNUMBER(SEARCH(Z$3,Consolidado!$D418)),IF(COUNTIFS(Consolidado!$AC$5:AC418,Consolidado!$AC418,Consolidado!$D$5:D418,"*"&amp;Z$3&amp;"*")=1,1,0),0))</f>
        <v>0</v>
      </c>
      <c r="AA418" s="0" t="n">
        <f aca="false">IF(OR(AA$3="",Consolidado!$D418=""),0,IF(ISNUMBER(SEARCH(AA$3,Consolidado!$D418)),IF(COUNTIFS(Consolidado!$AC$5:AC418,Consolidado!$AC418,Consolidado!$D$5:D418,"*"&amp;AA$3&amp;"*")=1,1,0),0))</f>
        <v>0</v>
      </c>
      <c r="AB418" s="0" t="n">
        <f aca="false">IF(OR(AB$3="",Consolidado!$D418=""),0,IF(ISNUMBER(SEARCH(AB$3,Consolidado!$D418)),IF(COUNTIFS(Consolidado!$AC$5:AC418,Consolidado!$AC418,Consolidado!$D$5:D418,"*"&amp;AB$3&amp;"*")=1,1,0),0))</f>
        <v>0</v>
      </c>
      <c r="AC418" s="0" t="n">
        <f aca="false">IF(OR(AC$3="",Consolidado!$D418=""),0,IF(ISNUMBER(SEARCH(AC$3,Consolidado!$D418)),IF(COUNTIFS(Consolidado!$AC$5:AC418,Consolidado!$AC418,Consolidado!$D$5:D418,"*"&amp;AC$3&amp;"*")=1,1,0),0))</f>
        <v>0</v>
      </c>
      <c r="AD418" s="0" t="n">
        <f aca="false">IF(OR(AD$3="",Consolidado!$D418=""),0,IF(ISNUMBER(SEARCH(AD$3,Consolidado!$D418)),IF(COUNTIFS(Consolidado!$AC$5:AC418,Consolidado!$AC418,Consolidado!$D$5:D418,"*"&amp;AD$3&amp;"*")=1,1,0),0))</f>
        <v>0</v>
      </c>
      <c r="AE418" s="0" t="n">
        <f aca="false">IF(OR(AE$3="",Consolidado!$D418=""),0,IF(ISNUMBER(SEARCH(AE$3,Consolidado!$D418)),IF(COUNTIFS(Consolidado!$AC$5:AC418,Consolidado!$AC418,Consolidado!$D$5:D418,"*"&amp;AE$3&amp;"*")=1,1,0),0))</f>
        <v>0</v>
      </c>
      <c r="AF418" s="0" t="n">
        <f aca="false">IF(OR(AF$3="",Consolidado!$D418=""),0,IF(ISNUMBER(SEARCH(AF$3,Consolidado!$D418)),IF(COUNTIFS(Consolidado!$AC$5:AC418,Consolidado!$AC418,Consolidado!$D$5:D418,"*"&amp;AF$3&amp;"*")=1,1,0),0))</f>
        <v>0</v>
      </c>
      <c r="AG418" s="0" t="n">
        <f aca="false">IF(OR(AG$3="",Consolidado!$D418=""),0,IF(ISNUMBER(SEARCH(AG$3,Consolidado!$D418)),IF(COUNTIFS(Consolidado!$AC$5:AC418,Consolidado!$AC418,Consolidado!$D$5:D418,"*"&amp;AG$3&amp;"*")=1,1,0),0))</f>
        <v>0</v>
      </c>
      <c r="AH418" s="0" t="n">
        <f aca="false">IF(OR(AH$3="",Consolidado!$D418=""),0,IF(ISNUMBER(SEARCH(AH$3,Consolidado!$D418)),IF(COUNTIFS(Consolidado!$AC$5:AC418,Consolidado!$AC418,Consolidado!$D$5:D418,"*"&amp;AH$3&amp;"*")=1,1,0),0))</f>
        <v>0</v>
      </c>
      <c r="AI418" s="0" t="n">
        <f aca="false">IF(OR(AI$3="",Consolidado!$D418=""),0,IF(ISNUMBER(SEARCH(AI$3,Consolidado!$D418)),IF(COUNTIFS(Consolidado!$AC$5:AC418,Consolidado!$AC418,Consolidado!$D$5:D418,"*"&amp;AI$3&amp;"*")=1,1,0),0))</f>
        <v>0</v>
      </c>
      <c r="AJ418" s="0" t="n">
        <f aca="false">IF(OR(AJ$3="",Consolidado!$D418=""),0,IF(ISNUMBER(SEARCH(AJ$3,Consolidado!$D418)),IF(COUNTIFS(Consolidado!$AC$5:AC418,Consolidado!$AC418,Consolidado!$D$5:D418,"*"&amp;AJ$3&amp;"*")=1,1,0),0))</f>
        <v>0</v>
      </c>
      <c r="AK418" s="0" t="n">
        <f aca="false">IF(OR(AK$3="",Consolidado!$D418=""),0,IF(ISNUMBER(SEARCH(AK$3,Consolidado!$D418)),IF(COUNTIFS(Consolidado!$AC$5:AC418,Consolidado!$AC418,Consolidado!$D$5:D418,"*"&amp;AK$3&amp;"*")=1,1,0),0))</f>
        <v>0</v>
      </c>
      <c r="AL418" s="0" t="n">
        <f aca="false">IF(OR(AL$3="",Consolidado!$D418=""),0,IF(ISNUMBER(SEARCH(AL$3,Consolidado!$D418)),IF(COUNTIFS(Consolidado!$AC$5:AC418,Consolidado!$AC418,Consolidado!$D$5:D418,"*"&amp;AL$3&amp;"*")=1,1,0),0))</f>
        <v>0</v>
      </c>
      <c r="AM418" s="0" t="n">
        <f aca="false">IF(OR(AM$3="",Consolidado!$D418=""),0,IF(ISNUMBER(SEARCH(AM$3,Consolidado!$D418)),IF(COUNTIFS(Consolidado!$AC$5:AC418,Consolidado!$AC418,Consolidado!$D$5:D418,"*"&amp;AM$3&amp;"*")=1,1,0),0))</f>
        <v>0</v>
      </c>
      <c r="AN418" s="0" t="n">
        <f aca="false">IF(OR(AN$3="",Consolidado!$D418=""),0,IF(ISNUMBER(SEARCH(AN$3,Consolidado!$D418)),IF(COUNTIFS(Consolidado!$AC$5:AC418,Consolidado!$AC418,Consolidado!$D$5:D418,"*"&amp;AN$3&amp;"*")=1,1,0),0))</f>
        <v>0</v>
      </c>
      <c r="AO418" s="0" t="n">
        <f aca="false">IF(OR(AO$3="",Consolidado!$D418=""),0,IF(ISNUMBER(SEARCH(AO$3,Consolidado!$D418)),IF(COUNTIFS(Consolidado!$AC$5:AC418,Consolidado!$AC418,Consolidado!$D$5:D418,"*"&amp;AO$3&amp;"*")=1,1,0),0))</f>
        <v>0</v>
      </c>
    </row>
    <row r="419" customFormat="false" ht="15" hidden="false" customHeight="false" outlineLevel="0" collapsed="false">
      <c r="B419" s="0" t="n">
        <f aca="false">IF(OR(B$3="",Consolidado!$D419=""),0,IF(ISNUMBER(SEARCH(B$3,Consolidado!$D419)),IF(COUNTIFS(Consolidado!$AC$5:AC419,Consolidado!$AC419,Consolidado!$D$5:D419,"*"&amp;B$3&amp;"*")=1,1,0),0))</f>
        <v>0</v>
      </c>
      <c r="C419" s="0" t="n">
        <f aca="false">IF(OR(C$3="",Consolidado!$D419=""),0,IF(ISNUMBER(SEARCH(C$3,Consolidado!$D419)),IF(COUNTIFS(Consolidado!$AC$5:AC419,Consolidado!$AC419,Consolidado!$D$5:D419,"*"&amp;C$3&amp;"*")=1,1,0),0))</f>
        <v>0</v>
      </c>
      <c r="D419" s="0" t="n">
        <f aca="false">IF(OR(D$3="",Consolidado!$D419=""),0,IF(ISNUMBER(SEARCH(D$3,Consolidado!$D419)),IF(COUNTIFS(Consolidado!$AC$5:AC419,Consolidado!$AC419,Consolidado!$D$5:D419,"*"&amp;D$3&amp;"*")=1,1,0),0))</f>
        <v>0</v>
      </c>
      <c r="E419" s="0" t="n">
        <f aca="false">IF(OR(E$3="",Consolidado!$D419=""),0,IF(ISNUMBER(SEARCH(E$3,Consolidado!$D419)),IF(COUNTIFS(Consolidado!$AC$5:AC419,Consolidado!$AC419,Consolidado!$D$5:D419,"*"&amp;E$3&amp;"*")=1,1,0),0))</f>
        <v>0</v>
      </c>
      <c r="F419" s="0" t="n">
        <f aca="false">IF(OR(F$3="",Consolidado!$D419=""),0,IF(ISNUMBER(SEARCH(F$3,Consolidado!$D419)),IF(COUNTIFS(Consolidado!$AC$5:AC419,Consolidado!$AC419,Consolidado!$D$5:D419,"*"&amp;F$3&amp;"*")=1,1,0),0))</f>
        <v>0</v>
      </c>
      <c r="G419" s="0" t="n">
        <f aca="false">IF(OR(G$3="",Consolidado!$D419=""),0,IF(ISNUMBER(SEARCH(G$3,Consolidado!$D419)),IF(COUNTIFS(Consolidado!$AC$5:AC419,Consolidado!$AC419,Consolidado!$D$5:D419,"*"&amp;G$3&amp;"*")=1,1,0),0))</f>
        <v>0</v>
      </c>
      <c r="H419" s="0" t="n">
        <f aca="false">IF(OR(H$3="",Consolidado!$D419=""),0,IF(ISNUMBER(SEARCH(H$3,Consolidado!$D419)),IF(COUNTIFS(Consolidado!$AC$5:AC419,Consolidado!$AC419,Consolidado!$D$5:D419,"*"&amp;H$3&amp;"*")=1,1,0),0))</f>
        <v>0</v>
      </c>
      <c r="I419" s="0" t="n">
        <f aca="false">IF(OR(I$3="",Consolidado!$D419=""),0,IF(ISNUMBER(SEARCH(I$3,Consolidado!$D419)),IF(COUNTIFS(Consolidado!$AC$5:AC419,Consolidado!$AC419,Consolidado!$D$5:D419,"*"&amp;I$3&amp;"*")=1,1,0),0))</f>
        <v>0</v>
      </c>
      <c r="J419" s="0" t="n">
        <f aca="false">IF(OR(J$3="",Consolidado!$D419=""),0,IF(ISNUMBER(SEARCH(J$3,Consolidado!$D419)),IF(COUNTIFS(Consolidado!$AC$5:AC419,Consolidado!$AC419,Consolidado!$D$5:D419,"*"&amp;J$3&amp;"*")=1,1,0),0))</f>
        <v>0</v>
      </c>
      <c r="K419" s="0" t="n">
        <f aca="false">IF(OR(K$3="",Consolidado!$D419=""),0,IF(ISNUMBER(SEARCH(K$3,Consolidado!$D419)),IF(COUNTIFS(Consolidado!$AC$5:AC419,Consolidado!$AC419,Consolidado!$D$5:D419,"*"&amp;K$3&amp;"*")=1,1,0),0))</f>
        <v>0</v>
      </c>
      <c r="L419" s="0" t="n">
        <f aca="false">IF(OR(L$3="",Consolidado!$D419=""),0,IF(ISNUMBER(SEARCH(L$3,Consolidado!$D419)),IF(COUNTIFS(Consolidado!$AC$5:AC419,Consolidado!$AC419,Consolidado!$D$5:D419,"*"&amp;L$3&amp;"*")=1,1,0),0))</f>
        <v>0</v>
      </c>
      <c r="M419" s="0" t="n">
        <f aca="false">IF(OR(M$3="",Consolidado!$D419=""),0,IF(ISNUMBER(SEARCH(M$3,Consolidado!$D419)),IF(COUNTIFS(Consolidado!$AC$5:AC419,Consolidado!$AC419,Consolidado!$D$5:D419,"*"&amp;M$3&amp;"*")=1,1,0),0))</f>
        <v>0</v>
      </c>
      <c r="N419" s="0" t="n">
        <f aca="false">IF(OR(N$3="",Consolidado!$D419=""),0,IF(ISNUMBER(SEARCH(N$3,Consolidado!$D419)),IF(COUNTIFS(Consolidado!$AC$5:AC419,Consolidado!$AC419,Consolidado!$D$5:D419,"*"&amp;N$3&amp;"*")=1,1,0),0))</f>
        <v>0</v>
      </c>
      <c r="O419" s="0" t="n">
        <f aca="false">IF(OR(O$3="",Consolidado!$D419=""),0,IF(ISNUMBER(SEARCH(O$3,Consolidado!$D419)),IF(COUNTIFS(Consolidado!$AC$5:AC419,Consolidado!$AC419,Consolidado!$D$5:D419,"*"&amp;O$3&amp;"*")=1,1,0),0))</f>
        <v>0</v>
      </c>
      <c r="P419" s="0" t="n">
        <f aca="false">IF(OR(P$3="",Consolidado!$D419=""),0,IF(ISNUMBER(SEARCH(P$3,Consolidado!$D419)),IF(COUNTIFS(Consolidado!$AC$5:AC419,Consolidado!$AC419,Consolidado!$D$5:D419,"*"&amp;P$3&amp;"*")=1,1,0),0))</f>
        <v>0</v>
      </c>
      <c r="Q419" s="0" t="n">
        <f aca="false">IF(OR(Q$3="",Consolidado!$D419=""),0,IF(ISNUMBER(SEARCH(Q$3,Consolidado!$D419)),IF(COUNTIFS(Consolidado!$AC$5:AC419,Consolidado!$AC419,Consolidado!$D$5:D419,"*"&amp;Q$3&amp;"*")=1,1,0),0))</f>
        <v>0</v>
      </c>
      <c r="R419" s="0" t="n">
        <f aca="false">IF(OR(R$3="",Consolidado!$D419=""),0,IF(ISNUMBER(SEARCH(R$3,Consolidado!$D419)),IF(COUNTIFS(Consolidado!$AC$5:AC419,Consolidado!$AC419,Consolidado!$D$5:D419,"*"&amp;R$3&amp;"*")=1,1,0),0))</f>
        <v>0</v>
      </c>
      <c r="S419" s="0" t="n">
        <f aca="false">IF(OR(S$3="",Consolidado!$D419=""),0,IF(ISNUMBER(SEARCH(S$3,Consolidado!$D419)),IF(COUNTIFS(Consolidado!$AC$5:AC419,Consolidado!$AC419,Consolidado!$D$5:D419,"*"&amp;S$3&amp;"*")=1,1,0),0))</f>
        <v>0</v>
      </c>
      <c r="T419" s="0" t="n">
        <f aca="false">IF(OR(T$3="",Consolidado!$D419=""),0,IF(ISNUMBER(SEARCH(T$3,Consolidado!$D419)),IF(COUNTIFS(Consolidado!$AC$5:AC419,Consolidado!$AC419,Consolidado!$D$5:D419,"*"&amp;T$3&amp;"*")=1,1,0),0))</f>
        <v>0</v>
      </c>
      <c r="U419" s="0" t="n">
        <f aca="false">IF(OR(U$3="",Consolidado!$D419=""),0,IF(ISNUMBER(SEARCH(U$3,Consolidado!$D419)),IF(COUNTIFS(Consolidado!$AC$5:AC419,Consolidado!$AC419,Consolidado!$D$5:D419,"*"&amp;U$3&amp;"*")=1,1,0),0))</f>
        <v>0</v>
      </c>
      <c r="V419" s="0" t="n">
        <f aca="false">IF(OR(V$3="",Consolidado!$D419=""),0,IF(ISNUMBER(SEARCH(V$3,Consolidado!$D419)),IF(COUNTIFS(Consolidado!$AC$5:AC419,Consolidado!$AC419,Consolidado!$D$5:D419,"*"&amp;V$3&amp;"*")=1,1,0),0))</f>
        <v>0</v>
      </c>
      <c r="W419" s="0" t="n">
        <f aca="false">IF(OR(W$3="",Consolidado!$D419=""),0,IF(ISNUMBER(SEARCH(W$3,Consolidado!$D419)),IF(COUNTIFS(Consolidado!$AC$5:AC419,Consolidado!$AC419,Consolidado!$D$5:D419,"*"&amp;W$3&amp;"*")=1,1,0),0))</f>
        <v>0</v>
      </c>
      <c r="X419" s="0" t="n">
        <f aca="false">IF(OR(X$3="",Consolidado!$D419=""),0,IF(ISNUMBER(SEARCH(X$3,Consolidado!$D419)),IF(COUNTIFS(Consolidado!$AC$5:AC419,Consolidado!$AC419,Consolidado!$D$5:D419,"*"&amp;X$3&amp;"*")=1,1,0),0))</f>
        <v>0</v>
      </c>
      <c r="Y419" s="0" t="n">
        <f aca="false">IF(OR(Y$3="",Consolidado!$D419=""),0,IF(ISNUMBER(SEARCH(Y$3,Consolidado!$D419)),IF(COUNTIFS(Consolidado!$AC$5:AC419,Consolidado!$AC419,Consolidado!$D$5:D419,"*"&amp;Y$3&amp;"*")=1,1,0),0))</f>
        <v>0</v>
      </c>
      <c r="Z419" s="0" t="n">
        <f aca="false">IF(OR(Z$3="",Consolidado!$D419=""),0,IF(ISNUMBER(SEARCH(Z$3,Consolidado!$D419)),IF(COUNTIFS(Consolidado!$AC$5:AC419,Consolidado!$AC419,Consolidado!$D$5:D419,"*"&amp;Z$3&amp;"*")=1,1,0),0))</f>
        <v>0</v>
      </c>
      <c r="AA419" s="0" t="n">
        <f aca="false">IF(OR(AA$3="",Consolidado!$D419=""),0,IF(ISNUMBER(SEARCH(AA$3,Consolidado!$D419)),IF(COUNTIFS(Consolidado!$AC$5:AC419,Consolidado!$AC419,Consolidado!$D$5:D419,"*"&amp;AA$3&amp;"*")=1,1,0),0))</f>
        <v>0</v>
      </c>
      <c r="AB419" s="0" t="n">
        <f aca="false">IF(OR(AB$3="",Consolidado!$D419=""),0,IF(ISNUMBER(SEARCH(AB$3,Consolidado!$D419)),IF(COUNTIFS(Consolidado!$AC$5:AC419,Consolidado!$AC419,Consolidado!$D$5:D419,"*"&amp;AB$3&amp;"*")=1,1,0),0))</f>
        <v>0</v>
      </c>
      <c r="AC419" s="0" t="n">
        <f aca="false">IF(OR(AC$3="",Consolidado!$D419=""),0,IF(ISNUMBER(SEARCH(AC$3,Consolidado!$D419)),IF(COUNTIFS(Consolidado!$AC$5:AC419,Consolidado!$AC419,Consolidado!$D$5:D419,"*"&amp;AC$3&amp;"*")=1,1,0),0))</f>
        <v>0</v>
      </c>
      <c r="AD419" s="0" t="n">
        <f aca="false">IF(OR(AD$3="",Consolidado!$D419=""),0,IF(ISNUMBER(SEARCH(AD$3,Consolidado!$D419)),IF(COUNTIFS(Consolidado!$AC$5:AC419,Consolidado!$AC419,Consolidado!$D$5:D419,"*"&amp;AD$3&amp;"*")=1,1,0),0))</f>
        <v>0</v>
      </c>
      <c r="AE419" s="0" t="n">
        <f aca="false">IF(OR(AE$3="",Consolidado!$D419=""),0,IF(ISNUMBER(SEARCH(AE$3,Consolidado!$D419)),IF(COUNTIFS(Consolidado!$AC$5:AC419,Consolidado!$AC419,Consolidado!$D$5:D419,"*"&amp;AE$3&amp;"*")=1,1,0),0))</f>
        <v>0</v>
      </c>
      <c r="AF419" s="0" t="n">
        <f aca="false">IF(OR(AF$3="",Consolidado!$D419=""),0,IF(ISNUMBER(SEARCH(AF$3,Consolidado!$D419)),IF(COUNTIFS(Consolidado!$AC$5:AC419,Consolidado!$AC419,Consolidado!$D$5:D419,"*"&amp;AF$3&amp;"*")=1,1,0),0))</f>
        <v>0</v>
      </c>
      <c r="AG419" s="0" t="n">
        <f aca="false">IF(OR(AG$3="",Consolidado!$D419=""),0,IF(ISNUMBER(SEARCH(AG$3,Consolidado!$D419)),IF(COUNTIFS(Consolidado!$AC$5:AC419,Consolidado!$AC419,Consolidado!$D$5:D419,"*"&amp;AG$3&amp;"*")=1,1,0),0))</f>
        <v>0</v>
      </c>
      <c r="AH419" s="0" t="n">
        <f aca="false">IF(OR(AH$3="",Consolidado!$D419=""),0,IF(ISNUMBER(SEARCH(AH$3,Consolidado!$D419)),IF(COUNTIFS(Consolidado!$AC$5:AC419,Consolidado!$AC419,Consolidado!$D$5:D419,"*"&amp;AH$3&amp;"*")=1,1,0),0))</f>
        <v>0</v>
      </c>
      <c r="AI419" s="0" t="n">
        <f aca="false">IF(OR(AI$3="",Consolidado!$D419=""),0,IF(ISNUMBER(SEARCH(AI$3,Consolidado!$D419)),IF(COUNTIFS(Consolidado!$AC$5:AC419,Consolidado!$AC419,Consolidado!$D$5:D419,"*"&amp;AI$3&amp;"*")=1,1,0),0))</f>
        <v>0</v>
      </c>
      <c r="AJ419" s="0" t="n">
        <f aca="false">IF(OR(AJ$3="",Consolidado!$D419=""),0,IF(ISNUMBER(SEARCH(AJ$3,Consolidado!$D419)),IF(COUNTIFS(Consolidado!$AC$5:AC419,Consolidado!$AC419,Consolidado!$D$5:D419,"*"&amp;AJ$3&amp;"*")=1,1,0),0))</f>
        <v>0</v>
      </c>
      <c r="AK419" s="0" t="n">
        <f aca="false">IF(OR(AK$3="",Consolidado!$D419=""),0,IF(ISNUMBER(SEARCH(AK$3,Consolidado!$D419)),IF(COUNTIFS(Consolidado!$AC$5:AC419,Consolidado!$AC419,Consolidado!$D$5:D419,"*"&amp;AK$3&amp;"*")=1,1,0),0))</f>
        <v>0</v>
      </c>
      <c r="AL419" s="0" t="n">
        <f aca="false">IF(OR(AL$3="",Consolidado!$D419=""),0,IF(ISNUMBER(SEARCH(AL$3,Consolidado!$D419)),IF(COUNTIFS(Consolidado!$AC$5:AC419,Consolidado!$AC419,Consolidado!$D$5:D419,"*"&amp;AL$3&amp;"*")=1,1,0),0))</f>
        <v>0</v>
      </c>
      <c r="AM419" s="0" t="n">
        <f aca="false">IF(OR(AM$3="",Consolidado!$D419=""),0,IF(ISNUMBER(SEARCH(AM$3,Consolidado!$D419)),IF(COUNTIFS(Consolidado!$AC$5:AC419,Consolidado!$AC419,Consolidado!$D$5:D419,"*"&amp;AM$3&amp;"*")=1,1,0),0))</f>
        <v>0</v>
      </c>
      <c r="AN419" s="0" t="n">
        <f aca="false">IF(OR(AN$3="",Consolidado!$D419=""),0,IF(ISNUMBER(SEARCH(AN$3,Consolidado!$D419)),IF(COUNTIFS(Consolidado!$AC$5:AC419,Consolidado!$AC419,Consolidado!$D$5:D419,"*"&amp;AN$3&amp;"*")=1,1,0),0))</f>
        <v>0</v>
      </c>
      <c r="AO419" s="0" t="n">
        <f aca="false">IF(OR(AO$3="",Consolidado!$D419=""),0,IF(ISNUMBER(SEARCH(AO$3,Consolidado!$D419)),IF(COUNTIFS(Consolidado!$AC$5:AC419,Consolidado!$AC419,Consolidado!$D$5:D419,"*"&amp;AO$3&amp;"*")=1,1,0),0))</f>
        <v>0</v>
      </c>
    </row>
    <row r="420" customFormat="false" ht="15" hidden="false" customHeight="false" outlineLevel="0" collapsed="false">
      <c r="B420" s="0" t="n">
        <f aca="false">IF(OR(B$3="",Consolidado!$D420=""),0,IF(ISNUMBER(SEARCH(B$3,Consolidado!$D420)),IF(COUNTIFS(Consolidado!$AC$5:AC420,Consolidado!$AC420,Consolidado!$D$5:D420,"*"&amp;B$3&amp;"*")=1,1,0),0))</f>
        <v>0</v>
      </c>
      <c r="C420" s="0" t="n">
        <f aca="false">IF(OR(C$3="",Consolidado!$D420=""),0,IF(ISNUMBER(SEARCH(C$3,Consolidado!$D420)),IF(COUNTIFS(Consolidado!$AC$5:AC420,Consolidado!$AC420,Consolidado!$D$5:D420,"*"&amp;C$3&amp;"*")=1,1,0),0))</f>
        <v>0</v>
      </c>
      <c r="D420" s="0" t="n">
        <f aca="false">IF(OR(D$3="",Consolidado!$D420=""),0,IF(ISNUMBER(SEARCH(D$3,Consolidado!$D420)),IF(COUNTIFS(Consolidado!$AC$5:AC420,Consolidado!$AC420,Consolidado!$D$5:D420,"*"&amp;D$3&amp;"*")=1,1,0),0))</f>
        <v>0</v>
      </c>
      <c r="E420" s="0" t="n">
        <f aca="false">IF(OR(E$3="",Consolidado!$D420=""),0,IF(ISNUMBER(SEARCH(E$3,Consolidado!$D420)),IF(COUNTIFS(Consolidado!$AC$5:AC420,Consolidado!$AC420,Consolidado!$D$5:D420,"*"&amp;E$3&amp;"*")=1,1,0),0))</f>
        <v>0</v>
      </c>
      <c r="F420" s="0" t="n">
        <f aca="false">IF(OR(F$3="",Consolidado!$D420=""),0,IF(ISNUMBER(SEARCH(F$3,Consolidado!$D420)),IF(COUNTIFS(Consolidado!$AC$5:AC420,Consolidado!$AC420,Consolidado!$D$5:D420,"*"&amp;F$3&amp;"*")=1,1,0),0))</f>
        <v>0</v>
      </c>
      <c r="G420" s="0" t="n">
        <f aca="false">IF(OR(G$3="",Consolidado!$D420=""),0,IF(ISNUMBER(SEARCH(G$3,Consolidado!$D420)),IF(COUNTIFS(Consolidado!$AC$5:AC420,Consolidado!$AC420,Consolidado!$D$5:D420,"*"&amp;G$3&amp;"*")=1,1,0),0))</f>
        <v>0</v>
      </c>
      <c r="H420" s="0" t="n">
        <f aca="false">IF(OR(H$3="",Consolidado!$D420=""),0,IF(ISNUMBER(SEARCH(H$3,Consolidado!$D420)),IF(COUNTIFS(Consolidado!$AC$5:AC420,Consolidado!$AC420,Consolidado!$D$5:D420,"*"&amp;H$3&amp;"*")=1,1,0),0))</f>
        <v>0</v>
      </c>
      <c r="I420" s="0" t="n">
        <f aca="false">IF(OR(I$3="",Consolidado!$D420=""),0,IF(ISNUMBER(SEARCH(I$3,Consolidado!$D420)),IF(COUNTIFS(Consolidado!$AC$5:AC420,Consolidado!$AC420,Consolidado!$D$5:D420,"*"&amp;I$3&amp;"*")=1,1,0),0))</f>
        <v>0</v>
      </c>
      <c r="J420" s="0" t="n">
        <f aca="false">IF(OR(J$3="",Consolidado!$D420=""),0,IF(ISNUMBER(SEARCH(J$3,Consolidado!$D420)),IF(COUNTIFS(Consolidado!$AC$5:AC420,Consolidado!$AC420,Consolidado!$D$5:D420,"*"&amp;J$3&amp;"*")=1,1,0),0))</f>
        <v>0</v>
      </c>
      <c r="K420" s="0" t="n">
        <f aca="false">IF(OR(K$3="",Consolidado!$D420=""),0,IF(ISNUMBER(SEARCH(K$3,Consolidado!$D420)),IF(COUNTIFS(Consolidado!$AC$5:AC420,Consolidado!$AC420,Consolidado!$D$5:D420,"*"&amp;K$3&amp;"*")=1,1,0),0))</f>
        <v>0</v>
      </c>
      <c r="L420" s="0" t="n">
        <f aca="false">IF(OR(L$3="",Consolidado!$D420=""),0,IF(ISNUMBER(SEARCH(L$3,Consolidado!$D420)),IF(COUNTIFS(Consolidado!$AC$5:AC420,Consolidado!$AC420,Consolidado!$D$5:D420,"*"&amp;L$3&amp;"*")=1,1,0),0))</f>
        <v>0</v>
      </c>
      <c r="M420" s="0" t="n">
        <f aca="false">IF(OR(M$3="",Consolidado!$D420=""),0,IF(ISNUMBER(SEARCH(M$3,Consolidado!$D420)),IF(COUNTIFS(Consolidado!$AC$5:AC420,Consolidado!$AC420,Consolidado!$D$5:D420,"*"&amp;M$3&amp;"*")=1,1,0),0))</f>
        <v>0</v>
      </c>
      <c r="N420" s="0" t="n">
        <f aca="false">IF(OR(N$3="",Consolidado!$D420=""),0,IF(ISNUMBER(SEARCH(N$3,Consolidado!$D420)),IF(COUNTIFS(Consolidado!$AC$5:AC420,Consolidado!$AC420,Consolidado!$D$5:D420,"*"&amp;N$3&amp;"*")=1,1,0),0))</f>
        <v>0</v>
      </c>
      <c r="O420" s="0" t="n">
        <f aca="false">IF(OR(O$3="",Consolidado!$D420=""),0,IF(ISNUMBER(SEARCH(O$3,Consolidado!$D420)),IF(COUNTIFS(Consolidado!$AC$5:AC420,Consolidado!$AC420,Consolidado!$D$5:D420,"*"&amp;O$3&amp;"*")=1,1,0),0))</f>
        <v>0</v>
      </c>
      <c r="P420" s="0" t="n">
        <f aca="false">IF(OR(P$3="",Consolidado!$D420=""),0,IF(ISNUMBER(SEARCH(P$3,Consolidado!$D420)),IF(COUNTIFS(Consolidado!$AC$5:AC420,Consolidado!$AC420,Consolidado!$D$5:D420,"*"&amp;P$3&amp;"*")=1,1,0),0))</f>
        <v>0</v>
      </c>
      <c r="Q420" s="0" t="n">
        <f aca="false">IF(OR(Q$3="",Consolidado!$D420=""),0,IF(ISNUMBER(SEARCH(Q$3,Consolidado!$D420)),IF(COUNTIFS(Consolidado!$AC$5:AC420,Consolidado!$AC420,Consolidado!$D$5:D420,"*"&amp;Q$3&amp;"*")=1,1,0),0))</f>
        <v>0</v>
      </c>
      <c r="R420" s="0" t="n">
        <f aca="false">IF(OR(R$3="",Consolidado!$D420=""),0,IF(ISNUMBER(SEARCH(R$3,Consolidado!$D420)),IF(COUNTIFS(Consolidado!$AC$5:AC420,Consolidado!$AC420,Consolidado!$D$5:D420,"*"&amp;R$3&amp;"*")=1,1,0),0))</f>
        <v>0</v>
      </c>
      <c r="S420" s="0" t="n">
        <f aca="false">IF(OR(S$3="",Consolidado!$D420=""),0,IF(ISNUMBER(SEARCH(S$3,Consolidado!$D420)),IF(COUNTIFS(Consolidado!$AC$5:AC420,Consolidado!$AC420,Consolidado!$D$5:D420,"*"&amp;S$3&amp;"*")=1,1,0),0))</f>
        <v>0</v>
      </c>
      <c r="T420" s="0" t="n">
        <f aca="false">IF(OR(T$3="",Consolidado!$D420=""),0,IF(ISNUMBER(SEARCH(T$3,Consolidado!$D420)),IF(COUNTIFS(Consolidado!$AC$5:AC420,Consolidado!$AC420,Consolidado!$D$5:D420,"*"&amp;T$3&amp;"*")=1,1,0),0))</f>
        <v>0</v>
      </c>
      <c r="U420" s="0" t="n">
        <f aca="false">IF(OR(U$3="",Consolidado!$D420=""),0,IF(ISNUMBER(SEARCH(U$3,Consolidado!$D420)),IF(COUNTIFS(Consolidado!$AC$5:AC420,Consolidado!$AC420,Consolidado!$D$5:D420,"*"&amp;U$3&amp;"*")=1,1,0),0))</f>
        <v>0</v>
      </c>
      <c r="V420" s="0" t="n">
        <f aca="false">IF(OR(V$3="",Consolidado!$D420=""),0,IF(ISNUMBER(SEARCH(V$3,Consolidado!$D420)),IF(COUNTIFS(Consolidado!$AC$5:AC420,Consolidado!$AC420,Consolidado!$D$5:D420,"*"&amp;V$3&amp;"*")=1,1,0),0))</f>
        <v>0</v>
      </c>
      <c r="W420" s="0" t="n">
        <f aca="false">IF(OR(W$3="",Consolidado!$D420=""),0,IF(ISNUMBER(SEARCH(W$3,Consolidado!$D420)),IF(COUNTIFS(Consolidado!$AC$5:AC420,Consolidado!$AC420,Consolidado!$D$5:D420,"*"&amp;W$3&amp;"*")=1,1,0),0))</f>
        <v>0</v>
      </c>
      <c r="X420" s="0" t="n">
        <f aca="false">IF(OR(X$3="",Consolidado!$D420=""),0,IF(ISNUMBER(SEARCH(X$3,Consolidado!$D420)),IF(COUNTIFS(Consolidado!$AC$5:AC420,Consolidado!$AC420,Consolidado!$D$5:D420,"*"&amp;X$3&amp;"*")=1,1,0),0))</f>
        <v>0</v>
      </c>
      <c r="Y420" s="0" t="n">
        <f aca="false">IF(OR(Y$3="",Consolidado!$D420=""),0,IF(ISNUMBER(SEARCH(Y$3,Consolidado!$D420)),IF(COUNTIFS(Consolidado!$AC$5:AC420,Consolidado!$AC420,Consolidado!$D$5:D420,"*"&amp;Y$3&amp;"*")=1,1,0),0))</f>
        <v>0</v>
      </c>
      <c r="Z420" s="0" t="n">
        <f aca="false">IF(OR(Z$3="",Consolidado!$D420=""),0,IF(ISNUMBER(SEARCH(Z$3,Consolidado!$D420)),IF(COUNTIFS(Consolidado!$AC$5:AC420,Consolidado!$AC420,Consolidado!$D$5:D420,"*"&amp;Z$3&amp;"*")=1,1,0),0))</f>
        <v>0</v>
      </c>
      <c r="AA420" s="0" t="n">
        <f aca="false">IF(OR(AA$3="",Consolidado!$D420=""),0,IF(ISNUMBER(SEARCH(AA$3,Consolidado!$D420)),IF(COUNTIFS(Consolidado!$AC$5:AC420,Consolidado!$AC420,Consolidado!$D$5:D420,"*"&amp;AA$3&amp;"*")=1,1,0),0))</f>
        <v>0</v>
      </c>
      <c r="AB420" s="0" t="n">
        <f aca="false">IF(OR(AB$3="",Consolidado!$D420=""),0,IF(ISNUMBER(SEARCH(AB$3,Consolidado!$D420)),IF(COUNTIFS(Consolidado!$AC$5:AC420,Consolidado!$AC420,Consolidado!$D$5:D420,"*"&amp;AB$3&amp;"*")=1,1,0),0))</f>
        <v>0</v>
      </c>
      <c r="AC420" s="0" t="n">
        <f aca="false">IF(OR(AC$3="",Consolidado!$D420=""),0,IF(ISNUMBER(SEARCH(AC$3,Consolidado!$D420)),IF(COUNTIFS(Consolidado!$AC$5:AC420,Consolidado!$AC420,Consolidado!$D$5:D420,"*"&amp;AC$3&amp;"*")=1,1,0),0))</f>
        <v>0</v>
      </c>
      <c r="AD420" s="0" t="n">
        <f aca="false">IF(OR(AD$3="",Consolidado!$D420=""),0,IF(ISNUMBER(SEARCH(AD$3,Consolidado!$D420)),IF(COUNTIFS(Consolidado!$AC$5:AC420,Consolidado!$AC420,Consolidado!$D$5:D420,"*"&amp;AD$3&amp;"*")=1,1,0),0))</f>
        <v>0</v>
      </c>
      <c r="AE420" s="0" t="n">
        <f aca="false">IF(OR(AE$3="",Consolidado!$D420=""),0,IF(ISNUMBER(SEARCH(AE$3,Consolidado!$D420)),IF(COUNTIFS(Consolidado!$AC$5:AC420,Consolidado!$AC420,Consolidado!$D$5:D420,"*"&amp;AE$3&amp;"*")=1,1,0),0))</f>
        <v>0</v>
      </c>
      <c r="AF420" s="0" t="n">
        <f aca="false">IF(OR(AF$3="",Consolidado!$D420=""),0,IF(ISNUMBER(SEARCH(AF$3,Consolidado!$D420)),IF(COUNTIFS(Consolidado!$AC$5:AC420,Consolidado!$AC420,Consolidado!$D$5:D420,"*"&amp;AF$3&amp;"*")=1,1,0),0))</f>
        <v>0</v>
      </c>
      <c r="AG420" s="0" t="n">
        <f aca="false">IF(OR(AG$3="",Consolidado!$D420=""),0,IF(ISNUMBER(SEARCH(AG$3,Consolidado!$D420)),IF(COUNTIFS(Consolidado!$AC$5:AC420,Consolidado!$AC420,Consolidado!$D$5:D420,"*"&amp;AG$3&amp;"*")=1,1,0),0))</f>
        <v>0</v>
      </c>
      <c r="AH420" s="0" t="n">
        <f aca="false">IF(OR(AH$3="",Consolidado!$D420=""),0,IF(ISNUMBER(SEARCH(AH$3,Consolidado!$D420)),IF(COUNTIFS(Consolidado!$AC$5:AC420,Consolidado!$AC420,Consolidado!$D$5:D420,"*"&amp;AH$3&amp;"*")=1,1,0),0))</f>
        <v>0</v>
      </c>
      <c r="AI420" s="0" t="n">
        <f aca="false">IF(OR(AI$3="",Consolidado!$D420=""),0,IF(ISNUMBER(SEARCH(AI$3,Consolidado!$D420)),IF(COUNTIFS(Consolidado!$AC$5:AC420,Consolidado!$AC420,Consolidado!$D$5:D420,"*"&amp;AI$3&amp;"*")=1,1,0),0))</f>
        <v>0</v>
      </c>
      <c r="AJ420" s="0" t="n">
        <f aca="false">IF(OR(AJ$3="",Consolidado!$D420=""),0,IF(ISNUMBER(SEARCH(AJ$3,Consolidado!$D420)),IF(COUNTIFS(Consolidado!$AC$5:AC420,Consolidado!$AC420,Consolidado!$D$5:D420,"*"&amp;AJ$3&amp;"*")=1,1,0),0))</f>
        <v>0</v>
      </c>
      <c r="AK420" s="0" t="n">
        <f aca="false">IF(OR(AK$3="",Consolidado!$D420=""),0,IF(ISNUMBER(SEARCH(AK$3,Consolidado!$D420)),IF(COUNTIFS(Consolidado!$AC$5:AC420,Consolidado!$AC420,Consolidado!$D$5:D420,"*"&amp;AK$3&amp;"*")=1,1,0),0))</f>
        <v>0</v>
      </c>
      <c r="AL420" s="0" t="n">
        <f aca="false">IF(OR(AL$3="",Consolidado!$D420=""),0,IF(ISNUMBER(SEARCH(AL$3,Consolidado!$D420)),IF(COUNTIFS(Consolidado!$AC$5:AC420,Consolidado!$AC420,Consolidado!$D$5:D420,"*"&amp;AL$3&amp;"*")=1,1,0),0))</f>
        <v>0</v>
      </c>
      <c r="AM420" s="0" t="n">
        <f aca="false">IF(OR(AM$3="",Consolidado!$D420=""),0,IF(ISNUMBER(SEARCH(AM$3,Consolidado!$D420)),IF(COUNTIFS(Consolidado!$AC$5:AC420,Consolidado!$AC420,Consolidado!$D$5:D420,"*"&amp;AM$3&amp;"*")=1,1,0),0))</f>
        <v>0</v>
      </c>
      <c r="AN420" s="0" t="n">
        <f aca="false">IF(OR(AN$3="",Consolidado!$D420=""),0,IF(ISNUMBER(SEARCH(AN$3,Consolidado!$D420)),IF(COUNTIFS(Consolidado!$AC$5:AC420,Consolidado!$AC420,Consolidado!$D$5:D420,"*"&amp;AN$3&amp;"*")=1,1,0),0))</f>
        <v>0</v>
      </c>
      <c r="AO420" s="0" t="n">
        <f aca="false">IF(OR(AO$3="",Consolidado!$D420=""),0,IF(ISNUMBER(SEARCH(AO$3,Consolidado!$D420)),IF(COUNTIFS(Consolidado!$AC$5:AC420,Consolidado!$AC420,Consolidado!$D$5:D420,"*"&amp;AO$3&amp;"*")=1,1,0),0))</f>
        <v>0</v>
      </c>
    </row>
    <row r="421" customFormat="false" ht="15" hidden="false" customHeight="false" outlineLevel="0" collapsed="false">
      <c r="B421" s="0" t="n">
        <f aca="false">IF(OR(B$3="",Consolidado!$D421=""),0,IF(ISNUMBER(SEARCH(B$3,Consolidado!$D421)),IF(COUNTIFS(Consolidado!$AC$5:AC421,Consolidado!$AC421,Consolidado!$D$5:D421,"*"&amp;B$3&amp;"*")=1,1,0),0))</f>
        <v>0</v>
      </c>
      <c r="C421" s="0" t="n">
        <f aca="false">IF(OR(C$3="",Consolidado!$D421=""),0,IF(ISNUMBER(SEARCH(C$3,Consolidado!$D421)),IF(COUNTIFS(Consolidado!$AC$5:AC421,Consolidado!$AC421,Consolidado!$D$5:D421,"*"&amp;C$3&amp;"*")=1,1,0),0))</f>
        <v>0</v>
      </c>
      <c r="D421" s="0" t="n">
        <f aca="false">IF(OR(D$3="",Consolidado!$D421=""),0,IF(ISNUMBER(SEARCH(D$3,Consolidado!$D421)),IF(COUNTIFS(Consolidado!$AC$5:AC421,Consolidado!$AC421,Consolidado!$D$5:D421,"*"&amp;D$3&amp;"*")=1,1,0),0))</f>
        <v>0</v>
      </c>
      <c r="E421" s="0" t="n">
        <f aca="false">IF(OR(E$3="",Consolidado!$D421=""),0,IF(ISNUMBER(SEARCH(E$3,Consolidado!$D421)),IF(COUNTIFS(Consolidado!$AC$5:AC421,Consolidado!$AC421,Consolidado!$D$5:D421,"*"&amp;E$3&amp;"*")=1,1,0),0))</f>
        <v>0</v>
      </c>
      <c r="F421" s="0" t="n">
        <f aca="false">IF(OR(F$3="",Consolidado!$D421=""),0,IF(ISNUMBER(SEARCH(F$3,Consolidado!$D421)),IF(COUNTIFS(Consolidado!$AC$5:AC421,Consolidado!$AC421,Consolidado!$D$5:D421,"*"&amp;F$3&amp;"*")=1,1,0),0))</f>
        <v>0</v>
      </c>
      <c r="G421" s="0" t="n">
        <f aca="false">IF(OR(G$3="",Consolidado!$D421=""),0,IF(ISNUMBER(SEARCH(G$3,Consolidado!$D421)),IF(COUNTIFS(Consolidado!$AC$5:AC421,Consolidado!$AC421,Consolidado!$D$5:D421,"*"&amp;G$3&amp;"*")=1,1,0),0))</f>
        <v>0</v>
      </c>
      <c r="H421" s="0" t="n">
        <f aca="false">IF(OR(H$3="",Consolidado!$D421=""),0,IF(ISNUMBER(SEARCH(H$3,Consolidado!$D421)),IF(COUNTIFS(Consolidado!$AC$5:AC421,Consolidado!$AC421,Consolidado!$D$5:D421,"*"&amp;H$3&amp;"*")=1,1,0),0))</f>
        <v>0</v>
      </c>
      <c r="I421" s="0" t="n">
        <f aca="false">IF(OR(I$3="",Consolidado!$D421=""),0,IF(ISNUMBER(SEARCH(I$3,Consolidado!$D421)),IF(COUNTIFS(Consolidado!$AC$5:AC421,Consolidado!$AC421,Consolidado!$D$5:D421,"*"&amp;I$3&amp;"*")=1,1,0),0))</f>
        <v>0</v>
      </c>
      <c r="J421" s="0" t="n">
        <f aca="false">IF(OR(J$3="",Consolidado!$D421=""),0,IF(ISNUMBER(SEARCH(J$3,Consolidado!$D421)),IF(COUNTIFS(Consolidado!$AC$5:AC421,Consolidado!$AC421,Consolidado!$D$5:D421,"*"&amp;J$3&amp;"*")=1,1,0),0))</f>
        <v>0</v>
      </c>
      <c r="K421" s="0" t="n">
        <f aca="false">IF(OR(K$3="",Consolidado!$D421=""),0,IF(ISNUMBER(SEARCH(K$3,Consolidado!$D421)),IF(COUNTIFS(Consolidado!$AC$5:AC421,Consolidado!$AC421,Consolidado!$D$5:D421,"*"&amp;K$3&amp;"*")=1,1,0),0))</f>
        <v>0</v>
      </c>
      <c r="L421" s="0" t="n">
        <f aca="false">IF(OR(L$3="",Consolidado!$D421=""),0,IF(ISNUMBER(SEARCH(L$3,Consolidado!$D421)),IF(COUNTIFS(Consolidado!$AC$5:AC421,Consolidado!$AC421,Consolidado!$D$5:D421,"*"&amp;L$3&amp;"*")=1,1,0),0))</f>
        <v>0</v>
      </c>
      <c r="M421" s="0" t="n">
        <f aca="false">IF(OR(M$3="",Consolidado!$D421=""),0,IF(ISNUMBER(SEARCH(M$3,Consolidado!$D421)),IF(COUNTIFS(Consolidado!$AC$5:AC421,Consolidado!$AC421,Consolidado!$D$5:D421,"*"&amp;M$3&amp;"*")=1,1,0),0))</f>
        <v>0</v>
      </c>
      <c r="N421" s="0" t="n">
        <f aca="false">IF(OR(N$3="",Consolidado!$D421=""),0,IF(ISNUMBER(SEARCH(N$3,Consolidado!$D421)),IF(COUNTIFS(Consolidado!$AC$5:AC421,Consolidado!$AC421,Consolidado!$D$5:D421,"*"&amp;N$3&amp;"*")=1,1,0),0))</f>
        <v>0</v>
      </c>
      <c r="O421" s="0" t="n">
        <f aca="false">IF(OR(O$3="",Consolidado!$D421=""),0,IF(ISNUMBER(SEARCH(O$3,Consolidado!$D421)),IF(COUNTIFS(Consolidado!$AC$5:AC421,Consolidado!$AC421,Consolidado!$D$5:D421,"*"&amp;O$3&amp;"*")=1,1,0),0))</f>
        <v>0</v>
      </c>
      <c r="P421" s="0" t="n">
        <f aca="false">IF(OR(P$3="",Consolidado!$D421=""),0,IF(ISNUMBER(SEARCH(P$3,Consolidado!$D421)),IF(COUNTIFS(Consolidado!$AC$5:AC421,Consolidado!$AC421,Consolidado!$D$5:D421,"*"&amp;P$3&amp;"*")=1,1,0),0))</f>
        <v>0</v>
      </c>
      <c r="Q421" s="0" t="n">
        <f aca="false">IF(OR(Q$3="",Consolidado!$D421=""),0,IF(ISNUMBER(SEARCH(Q$3,Consolidado!$D421)),IF(COUNTIFS(Consolidado!$AC$5:AC421,Consolidado!$AC421,Consolidado!$D$5:D421,"*"&amp;Q$3&amp;"*")=1,1,0),0))</f>
        <v>0</v>
      </c>
      <c r="R421" s="0" t="n">
        <f aca="false">IF(OR(R$3="",Consolidado!$D421=""),0,IF(ISNUMBER(SEARCH(R$3,Consolidado!$D421)),IF(COUNTIFS(Consolidado!$AC$5:AC421,Consolidado!$AC421,Consolidado!$D$5:D421,"*"&amp;R$3&amp;"*")=1,1,0),0))</f>
        <v>0</v>
      </c>
      <c r="S421" s="0" t="n">
        <f aca="false">IF(OR(S$3="",Consolidado!$D421=""),0,IF(ISNUMBER(SEARCH(S$3,Consolidado!$D421)),IF(COUNTIFS(Consolidado!$AC$5:AC421,Consolidado!$AC421,Consolidado!$D$5:D421,"*"&amp;S$3&amp;"*")=1,1,0),0))</f>
        <v>0</v>
      </c>
      <c r="T421" s="0" t="n">
        <f aca="false">IF(OR(T$3="",Consolidado!$D421=""),0,IF(ISNUMBER(SEARCH(T$3,Consolidado!$D421)),IF(COUNTIFS(Consolidado!$AC$5:AC421,Consolidado!$AC421,Consolidado!$D$5:D421,"*"&amp;T$3&amp;"*")=1,1,0),0))</f>
        <v>0</v>
      </c>
      <c r="U421" s="0" t="n">
        <f aca="false">IF(OR(U$3="",Consolidado!$D421=""),0,IF(ISNUMBER(SEARCH(U$3,Consolidado!$D421)),IF(COUNTIFS(Consolidado!$AC$5:AC421,Consolidado!$AC421,Consolidado!$D$5:D421,"*"&amp;U$3&amp;"*")=1,1,0),0))</f>
        <v>0</v>
      </c>
      <c r="V421" s="0" t="n">
        <f aca="false">IF(OR(V$3="",Consolidado!$D421=""),0,IF(ISNUMBER(SEARCH(V$3,Consolidado!$D421)),IF(COUNTIFS(Consolidado!$AC$5:AC421,Consolidado!$AC421,Consolidado!$D$5:D421,"*"&amp;V$3&amp;"*")=1,1,0),0))</f>
        <v>0</v>
      </c>
      <c r="W421" s="0" t="n">
        <f aca="false">IF(OR(W$3="",Consolidado!$D421=""),0,IF(ISNUMBER(SEARCH(W$3,Consolidado!$D421)),IF(COUNTIFS(Consolidado!$AC$5:AC421,Consolidado!$AC421,Consolidado!$D$5:D421,"*"&amp;W$3&amp;"*")=1,1,0),0))</f>
        <v>0</v>
      </c>
      <c r="X421" s="0" t="n">
        <f aca="false">IF(OR(X$3="",Consolidado!$D421=""),0,IF(ISNUMBER(SEARCH(X$3,Consolidado!$D421)),IF(COUNTIFS(Consolidado!$AC$5:AC421,Consolidado!$AC421,Consolidado!$D$5:D421,"*"&amp;X$3&amp;"*")=1,1,0),0))</f>
        <v>0</v>
      </c>
      <c r="Y421" s="0" t="n">
        <f aca="false">IF(OR(Y$3="",Consolidado!$D421=""),0,IF(ISNUMBER(SEARCH(Y$3,Consolidado!$D421)),IF(COUNTIFS(Consolidado!$AC$5:AC421,Consolidado!$AC421,Consolidado!$D$5:D421,"*"&amp;Y$3&amp;"*")=1,1,0),0))</f>
        <v>0</v>
      </c>
      <c r="Z421" s="0" t="n">
        <f aca="false">IF(OR(Z$3="",Consolidado!$D421=""),0,IF(ISNUMBER(SEARCH(Z$3,Consolidado!$D421)),IF(COUNTIFS(Consolidado!$AC$5:AC421,Consolidado!$AC421,Consolidado!$D$5:D421,"*"&amp;Z$3&amp;"*")=1,1,0),0))</f>
        <v>0</v>
      </c>
      <c r="AA421" s="0" t="n">
        <f aca="false">IF(OR(AA$3="",Consolidado!$D421=""),0,IF(ISNUMBER(SEARCH(AA$3,Consolidado!$D421)),IF(COUNTIFS(Consolidado!$AC$5:AC421,Consolidado!$AC421,Consolidado!$D$5:D421,"*"&amp;AA$3&amp;"*")=1,1,0),0))</f>
        <v>0</v>
      </c>
      <c r="AB421" s="0" t="n">
        <f aca="false">IF(OR(AB$3="",Consolidado!$D421=""),0,IF(ISNUMBER(SEARCH(AB$3,Consolidado!$D421)),IF(COUNTIFS(Consolidado!$AC$5:AC421,Consolidado!$AC421,Consolidado!$D$5:D421,"*"&amp;AB$3&amp;"*")=1,1,0),0))</f>
        <v>0</v>
      </c>
      <c r="AC421" s="0" t="n">
        <f aca="false">IF(OR(AC$3="",Consolidado!$D421=""),0,IF(ISNUMBER(SEARCH(AC$3,Consolidado!$D421)),IF(COUNTIFS(Consolidado!$AC$5:AC421,Consolidado!$AC421,Consolidado!$D$5:D421,"*"&amp;AC$3&amp;"*")=1,1,0),0))</f>
        <v>0</v>
      </c>
      <c r="AD421" s="0" t="n">
        <f aca="false">IF(OR(AD$3="",Consolidado!$D421=""),0,IF(ISNUMBER(SEARCH(AD$3,Consolidado!$D421)),IF(COUNTIFS(Consolidado!$AC$5:AC421,Consolidado!$AC421,Consolidado!$D$5:D421,"*"&amp;AD$3&amp;"*")=1,1,0),0))</f>
        <v>0</v>
      </c>
      <c r="AE421" s="0" t="n">
        <f aca="false">IF(OR(AE$3="",Consolidado!$D421=""),0,IF(ISNUMBER(SEARCH(AE$3,Consolidado!$D421)),IF(COUNTIFS(Consolidado!$AC$5:AC421,Consolidado!$AC421,Consolidado!$D$5:D421,"*"&amp;AE$3&amp;"*")=1,1,0),0))</f>
        <v>0</v>
      </c>
      <c r="AF421" s="0" t="n">
        <f aca="false">IF(OR(AF$3="",Consolidado!$D421=""),0,IF(ISNUMBER(SEARCH(AF$3,Consolidado!$D421)),IF(COUNTIFS(Consolidado!$AC$5:AC421,Consolidado!$AC421,Consolidado!$D$5:D421,"*"&amp;AF$3&amp;"*")=1,1,0),0))</f>
        <v>0</v>
      </c>
      <c r="AG421" s="0" t="n">
        <f aca="false">IF(OR(AG$3="",Consolidado!$D421=""),0,IF(ISNUMBER(SEARCH(AG$3,Consolidado!$D421)),IF(COUNTIFS(Consolidado!$AC$5:AC421,Consolidado!$AC421,Consolidado!$D$5:D421,"*"&amp;AG$3&amp;"*")=1,1,0),0))</f>
        <v>0</v>
      </c>
      <c r="AH421" s="0" t="n">
        <f aca="false">IF(OR(AH$3="",Consolidado!$D421=""),0,IF(ISNUMBER(SEARCH(AH$3,Consolidado!$D421)),IF(COUNTIFS(Consolidado!$AC$5:AC421,Consolidado!$AC421,Consolidado!$D$5:D421,"*"&amp;AH$3&amp;"*")=1,1,0),0))</f>
        <v>0</v>
      </c>
      <c r="AI421" s="0" t="n">
        <f aca="false">IF(OR(AI$3="",Consolidado!$D421=""),0,IF(ISNUMBER(SEARCH(AI$3,Consolidado!$D421)),IF(COUNTIFS(Consolidado!$AC$5:AC421,Consolidado!$AC421,Consolidado!$D$5:D421,"*"&amp;AI$3&amp;"*")=1,1,0),0))</f>
        <v>0</v>
      </c>
      <c r="AJ421" s="0" t="n">
        <f aca="false">IF(OR(AJ$3="",Consolidado!$D421=""),0,IF(ISNUMBER(SEARCH(AJ$3,Consolidado!$D421)),IF(COUNTIFS(Consolidado!$AC$5:AC421,Consolidado!$AC421,Consolidado!$D$5:D421,"*"&amp;AJ$3&amp;"*")=1,1,0),0))</f>
        <v>0</v>
      </c>
      <c r="AK421" s="0" t="n">
        <f aca="false">IF(OR(AK$3="",Consolidado!$D421=""),0,IF(ISNUMBER(SEARCH(AK$3,Consolidado!$D421)),IF(COUNTIFS(Consolidado!$AC$5:AC421,Consolidado!$AC421,Consolidado!$D$5:D421,"*"&amp;AK$3&amp;"*")=1,1,0),0))</f>
        <v>0</v>
      </c>
      <c r="AL421" s="0" t="n">
        <f aca="false">IF(OR(AL$3="",Consolidado!$D421=""),0,IF(ISNUMBER(SEARCH(AL$3,Consolidado!$D421)),IF(COUNTIFS(Consolidado!$AC$5:AC421,Consolidado!$AC421,Consolidado!$D$5:D421,"*"&amp;AL$3&amp;"*")=1,1,0),0))</f>
        <v>0</v>
      </c>
      <c r="AM421" s="0" t="n">
        <f aca="false">IF(OR(AM$3="",Consolidado!$D421=""),0,IF(ISNUMBER(SEARCH(AM$3,Consolidado!$D421)),IF(COUNTIFS(Consolidado!$AC$5:AC421,Consolidado!$AC421,Consolidado!$D$5:D421,"*"&amp;AM$3&amp;"*")=1,1,0),0))</f>
        <v>0</v>
      </c>
      <c r="AN421" s="0" t="n">
        <f aca="false">IF(OR(AN$3="",Consolidado!$D421=""),0,IF(ISNUMBER(SEARCH(AN$3,Consolidado!$D421)),IF(COUNTIFS(Consolidado!$AC$5:AC421,Consolidado!$AC421,Consolidado!$D$5:D421,"*"&amp;AN$3&amp;"*")=1,1,0),0))</f>
        <v>0</v>
      </c>
      <c r="AO421" s="0" t="n">
        <f aca="false">IF(OR(AO$3="",Consolidado!$D421=""),0,IF(ISNUMBER(SEARCH(AO$3,Consolidado!$D421)),IF(COUNTIFS(Consolidado!$AC$5:AC421,Consolidado!$AC421,Consolidado!$D$5:D421,"*"&amp;AO$3&amp;"*")=1,1,0),0))</f>
        <v>0</v>
      </c>
    </row>
    <row r="422" customFormat="false" ht="15" hidden="false" customHeight="false" outlineLevel="0" collapsed="false">
      <c r="B422" s="0" t="n">
        <f aca="false">IF(OR(B$3="",Consolidado!$D422=""),0,IF(ISNUMBER(SEARCH(B$3,Consolidado!$D422)),IF(COUNTIFS(Consolidado!$AC$5:AC422,Consolidado!$AC422,Consolidado!$D$5:D422,"*"&amp;B$3&amp;"*")=1,1,0),0))</f>
        <v>0</v>
      </c>
      <c r="C422" s="0" t="n">
        <f aca="false">IF(OR(C$3="",Consolidado!$D422=""),0,IF(ISNUMBER(SEARCH(C$3,Consolidado!$D422)),IF(COUNTIFS(Consolidado!$AC$5:AC422,Consolidado!$AC422,Consolidado!$D$5:D422,"*"&amp;C$3&amp;"*")=1,1,0),0))</f>
        <v>0</v>
      </c>
      <c r="D422" s="0" t="n">
        <f aca="false">IF(OR(D$3="",Consolidado!$D422=""),0,IF(ISNUMBER(SEARCH(D$3,Consolidado!$D422)),IF(COUNTIFS(Consolidado!$AC$5:AC422,Consolidado!$AC422,Consolidado!$D$5:D422,"*"&amp;D$3&amp;"*")=1,1,0),0))</f>
        <v>0</v>
      </c>
      <c r="E422" s="0" t="n">
        <f aca="false">IF(OR(E$3="",Consolidado!$D422=""),0,IF(ISNUMBER(SEARCH(E$3,Consolidado!$D422)),IF(COUNTIFS(Consolidado!$AC$5:AC422,Consolidado!$AC422,Consolidado!$D$5:D422,"*"&amp;E$3&amp;"*")=1,1,0),0))</f>
        <v>0</v>
      </c>
      <c r="F422" s="0" t="n">
        <f aca="false">IF(OR(F$3="",Consolidado!$D422=""),0,IF(ISNUMBER(SEARCH(F$3,Consolidado!$D422)),IF(COUNTIFS(Consolidado!$AC$5:AC422,Consolidado!$AC422,Consolidado!$D$5:D422,"*"&amp;F$3&amp;"*")=1,1,0),0))</f>
        <v>0</v>
      </c>
      <c r="G422" s="0" t="n">
        <f aca="false">IF(OR(G$3="",Consolidado!$D422=""),0,IF(ISNUMBER(SEARCH(G$3,Consolidado!$D422)),IF(COUNTIFS(Consolidado!$AC$5:AC422,Consolidado!$AC422,Consolidado!$D$5:D422,"*"&amp;G$3&amp;"*")=1,1,0),0))</f>
        <v>0</v>
      </c>
      <c r="H422" s="0" t="n">
        <f aca="false">IF(OR(H$3="",Consolidado!$D422=""),0,IF(ISNUMBER(SEARCH(H$3,Consolidado!$D422)),IF(COUNTIFS(Consolidado!$AC$5:AC422,Consolidado!$AC422,Consolidado!$D$5:D422,"*"&amp;H$3&amp;"*")=1,1,0),0))</f>
        <v>0</v>
      </c>
      <c r="I422" s="0" t="n">
        <f aca="false">IF(OR(I$3="",Consolidado!$D422=""),0,IF(ISNUMBER(SEARCH(I$3,Consolidado!$D422)),IF(COUNTIFS(Consolidado!$AC$5:AC422,Consolidado!$AC422,Consolidado!$D$5:D422,"*"&amp;I$3&amp;"*")=1,1,0),0))</f>
        <v>0</v>
      </c>
      <c r="J422" s="0" t="n">
        <f aca="false">IF(OR(J$3="",Consolidado!$D422=""),0,IF(ISNUMBER(SEARCH(J$3,Consolidado!$D422)),IF(COUNTIFS(Consolidado!$AC$5:AC422,Consolidado!$AC422,Consolidado!$D$5:D422,"*"&amp;J$3&amp;"*")=1,1,0),0))</f>
        <v>0</v>
      </c>
      <c r="K422" s="0" t="n">
        <f aca="false">IF(OR(K$3="",Consolidado!$D422=""),0,IF(ISNUMBER(SEARCH(K$3,Consolidado!$D422)),IF(COUNTIFS(Consolidado!$AC$5:AC422,Consolidado!$AC422,Consolidado!$D$5:D422,"*"&amp;K$3&amp;"*")=1,1,0),0))</f>
        <v>0</v>
      </c>
      <c r="L422" s="0" t="n">
        <f aca="false">IF(OR(L$3="",Consolidado!$D422=""),0,IF(ISNUMBER(SEARCH(L$3,Consolidado!$D422)),IF(COUNTIFS(Consolidado!$AC$5:AC422,Consolidado!$AC422,Consolidado!$D$5:D422,"*"&amp;L$3&amp;"*")=1,1,0),0))</f>
        <v>0</v>
      </c>
      <c r="M422" s="0" t="n">
        <f aca="false">IF(OR(M$3="",Consolidado!$D422=""),0,IF(ISNUMBER(SEARCH(M$3,Consolidado!$D422)),IF(COUNTIFS(Consolidado!$AC$5:AC422,Consolidado!$AC422,Consolidado!$D$5:D422,"*"&amp;M$3&amp;"*")=1,1,0),0))</f>
        <v>0</v>
      </c>
      <c r="N422" s="0" t="n">
        <f aca="false">IF(OR(N$3="",Consolidado!$D422=""),0,IF(ISNUMBER(SEARCH(N$3,Consolidado!$D422)),IF(COUNTIFS(Consolidado!$AC$5:AC422,Consolidado!$AC422,Consolidado!$D$5:D422,"*"&amp;N$3&amp;"*")=1,1,0),0))</f>
        <v>0</v>
      </c>
      <c r="O422" s="0" t="n">
        <f aca="false">IF(OR(O$3="",Consolidado!$D422=""),0,IF(ISNUMBER(SEARCH(O$3,Consolidado!$D422)),IF(COUNTIFS(Consolidado!$AC$5:AC422,Consolidado!$AC422,Consolidado!$D$5:D422,"*"&amp;O$3&amp;"*")=1,1,0),0))</f>
        <v>0</v>
      </c>
      <c r="P422" s="0" t="n">
        <f aca="false">IF(OR(P$3="",Consolidado!$D422=""),0,IF(ISNUMBER(SEARCH(P$3,Consolidado!$D422)),IF(COUNTIFS(Consolidado!$AC$5:AC422,Consolidado!$AC422,Consolidado!$D$5:D422,"*"&amp;P$3&amp;"*")=1,1,0),0))</f>
        <v>0</v>
      </c>
      <c r="Q422" s="0" t="n">
        <f aca="false">IF(OR(Q$3="",Consolidado!$D422=""),0,IF(ISNUMBER(SEARCH(Q$3,Consolidado!$D422)),IF(COUNTIFS(Consolidado!$AC$5:AC422,Consolidado!$AC422,Consolidado!$D$5:D422,"*"&amp;Q$3&amp;"*")=1,1,0),0))</f>
        <v>0</v>
      </c>
      <c r="R422" s="0" t="n">
        <f aca="false">IF(OR(R$3="",Consolidado!$D422=""),0,IF(ISNUMBER(SEARCH(R$3,Consolidado!$D422)),IF(COUNTIFS(Consolidado!$AC$5:AC422,Consolidado!$AC422,Consolidado!$D$5:D422,"*"&amp;R$3&amp;"*")=1,1,0),0))</f>
        <v>0</v>
      </c>
      <c r="S422" s="0" t="n">
        <f aca="false">IF(OR(S$3="",Consolidado!$D422=""),0,IF(ISNUMBER(SEARCH(S$3,Consolidado!$D422)),IF(COUNTIFS(Consolidado!$AC$5:AC422,Consolidado!$AC422,Consolidado!$D$5:D422,"*"&amp;S$3&amp;"*")=1,1,0),0))</f>
        <v>0</v>
      </c>
      <c r="T422" s="0" t="n">
        <f aca="false">IF(OR(T$3="",Consolidado!$D422=""),0,IF(ISNUMBER(SEARCH(T$3,Consolidado!$D422)),IF(COUNTIFS(Consolidado!$AC$5:AC422,Consolidado!$AC422,Consolidado!$D$5:D422,"*"&amp;T$3&amp;"*")=1,1,0),0))</f>
        <v>0</v>
      </c>
      <c r="U422" s="0" t="n">
        <f aca="false">IF(OR(U$3="",Consolidado!$D422=""),0,IF(ISNUMBER(SEARCH(U$3,Consolidado!$D422)),IF(COUNTIFS(Consolidado!$AC$5:AC422,Consolidado!$AC422,Consolidado!$D$5:D422,"*"&amp;U$3&amp;"*")=1,1,0),0))</f>
        <v>0</v>
      </c>
      <c r="V422" s="0" t="n">
        <f aca="false">IF(OR(V$3="",Consolidado!$D422=""),0,IF(ISNUMBER(SEARCH(V$3,Consolidado!$D422)),IF(COUNTIFS(Consolidado!$AC$5:AC422,Consolidado!$AC422,Consolidado!$D$5:D422,"*"&amp;V$3&amp;"*")=1,1,0),0))</f>
        <v>0</v>
      </c>
      <c r="W422" s="0" t="n">
        <f aca="false">IF(OR(W$3="",Consolidado!$D422=""),0,IF(ISNUMBER(SEARCH(W$3,Consolidado!$D422)),IF(COUNTIFS(Consolidado!$AC$5:AC422,Consolidado!$AC422,Consolidado!$D$5:D422,"*"&amp;W$3&amp;"*")=1,1,0),0))</f>
        <v>0</v>
      </c>
      <c r="X422" s="0" t="n">
        <f aca="false">IF(OR(X$3="",Consolidado!$D422=""),0,IF(ISNUMBER(SEARCH(X$3,Consolidado!$D422)),IF(COUNTIFS(Consolidado!$AC$5:AC422,Consolidado!$AC422,Consolidado!$D$5:D422,"*"&amp;X$3&amp;"*")=1,1,0),0))</f>
        <v>0</v>
      </c>
      <c r="Y422" s="0" t="n">
        <f aca="false">IF(OR(Y$3="",Consolidado!$D422=""),0,IF(ISNUMBER(SEARCH(Y$3,Consolidado!$D422)),IF(COUNTIFS(Consolidado!$AC$5:AC422,Consolidado!$AC422,Consolidado!$D$5:D422,"*"&amp;Y$3&amp;"*")=1,1,0),0))</f>
        <v>0</v>
      </c>
      <c r="Z422" s="0" t="n">
        <f aca="false">IF(OR(Z$3="",Consolidado!$D422=""),0,IF(ISNUMBER(SEARCH(Z$3,Consolidado!$D422)),IF(COUNTIFS(Consolidado!$AC$5:AC422,Consolidado!$AC422,Consolidado!$D$5:D422,"*"&amp;Z$3&amp;"*")=1,1,0),0))</f>
        <v>0</v>
      </c>
      <c r="AA422" s="0" t="n">
        <f aca="false">IF(OR(AA$3="",Consolidado!$D422=""),0,IF(ISNUMBER(SEARCH(AA$3,Consolidado!$D422)),IF(COUNTIFS(Consolidado!$AC$5:AC422,Consolidado!$AC422,Consolidado!$D$5:D422,"*"&amp;AA$3&amp;"*")=1,1,0),0))</f>
        <v>0</v>
      </c>
      <c r="AB422" s="0" t="n">
        <f aca="false">IF(OR(AB$3="",Consolidado!$D422=""),0,IF(ISNUMBER(SEARCH(AB$3,Consolidado!$D422)),IF(COUNTIFS(Consolidado!$AC$5:AC422,Consolidado!$AC422,Consolidado!$D$5:D422,"*"&amp;AB$3&amp;"*")=1,1,0),0))</f>
        <v>0</v>
      </c>
      <c r="AC422" s="0" t="n">
        <f aca="false">IF(OR(AC$3="",Consolidado!$D422=""),0,IF(ISNUMBER(SEARCH(AC$3,Consolidado!$D422)),IF(COUNTIFS(Consolidado!$AC$5:AC422,Consolidado!$AC422,Consolidado!$D$5:D422,"*"&amp;AC$3&amp;"*")=1,1,0),0))</f>
        <v>0</v>
      </c>
      <c r="AD422" s="0" t="n">
        <f aca="false">IF(OR(AD$3="",Consolidado!$D422=""),0,IF(ISNUMBER(SEARCH(AD$3,Consolidado!$D422)),IF(COUNTIFS(Consolidado!$AC$5:AC422,Consolidado!$AC422,Consolidado!$D$5:D422,"*"&amp;AD$3&amp;"*")=1,1,0),0))</f>
        <v>0</v>
      </c>
      <c r="AE422" s="0" t="n">
        <f aca="false">IF(OR(AE$3="",Consolidado!$D422=""),0,IF(ISNUMBER(SEARCH(AE$3,Consolidado!$D422)),IF(COUNTIFS(Consolidado!$AC$5:AC422,Consolidado!$AC422,Consolidado!$D$5:D422,"*"&amp;AE$3&amp;"*")=1,1,0),0))</f>
        <v>0</v>
      </c>
      <c r="AF422" s="0" t="n">
        <f aca="false">IF(OR(AF$3="",Consolidado!$D422=""),0,IF(ISNUMBER(SEARCH(AF$3,Consolidado!$D422)),IF(COUNTIFS(Consolidado!$AC$5:AC422,Consolidado!$AC422,Consolidado!$D$5:D422,"*"&amp;AF$3&amp;"*")=1,1,0),0))</f>
        <v>0</v>
      </c>
      <c r="AG422" s="0" t="n">
        <f aca="false">IF(OR(AG$3="",Consolidado!$D422=""),0,IF(ISNUMBER(SEARCH(AG$3,Consolidado!$D422)),IF(COUNTIFS(Consolidado!$AC$5:AC422,Consolidado!$AC422,Consolidado!$D$5:D422,"*"&amp;AG$3&amp;"*")=1,1,0),0))</f>
        <v>0</v>
      </c>
      <c r="AH422" s="0" t="n">
        <f aca="false">IF(OR(AH$3="",Consolidado!$D422=""),0,IF(ISNUMBER(SEARCH(AH$3,Consolidado!$D422)),IF(COUNTIFS(Consolidado!$AC$5:AC422,Consolidado!$AC422,Consolidado!$D$5:D422,"*"&amp;AH$3&amp;"*")=1,1,0),0))</f>
        <v>0</v>
      </c>
      <c r="AI422" s="0" t="n">
        <f aca="false">IF(OR(AI$3="",Consolidado!$D422=""),0,IF(ISNUMBER(SEARCH(AI$3,Consolidado!$D422)),IF(COUNTIFS(Consolidado!$AC$5:AC422,Consolidado!$AC422,Consolidado!$D$5:D422,"*"&amp;AI$3&amp;"*")=1,1,0),0))</f>
        <v>0</v>
      </c>
      <c r="AJ422" s="0" t="n">
        <f aca="false">IF(OR(AJ$3="",Consolidado!$D422=""),0,IF(ISNUMBER(SEARCH(AJ$3,Consolidado!$D422)),IF(COUNTIFS(Consolidado!$AC$5:AC422,Consolidado!$AC422,Consolidado!$D$5:D422,"*"&amp;AJ$3&amp;"*")=1,1,0),0))</f>
        <v>0</v>
      </c>
      <c r="AK422" s="0" t="n">
        <f aca="false">IF(OR(AK$3="",Consolidado!$D422=""),0,IF(ISNUMBER(SEARCH(AK$3,Consolidado!$D422)),IF(COUNTIFS(Consolidado!$AC$5:AC422,Consolidado!$AC422,Consolidado!$D$5:D422,"*"&amp;AK$3&amp;"*")=1,1,0),0))</f>
        <v>0</v>
      </c>
      <c r="AL422" s="0" t="n">
        <f aca="false">IF(OR(AL$3="",Consolidado!$D422=""),0,IF(ISNUMBER(SEARCH(AL$3,Consolidado!$D422)),IF(COUNTIFS(Consolidado!$AC$5:AC422,Consolidado!$AC422,Consolidado!$D$5:D422,"*"&amp;AL$3&amp;"*")=1,1,0),0))</f>
        <v>0</v>
      </c>
      <c r="AM422" s="0" t="n">
        <f aca="false">IF(OR(AM$3="",Consolidado!$D422=""),0,IF(ISNUMBER(SEARCH(AM$3,Consolidado!$D422)),IF(COUNTIFS(Consolidado!$AC$5:AC422,Consolidado!$AC422,Consolidado!$D$5:D422,"*"&amp;AM$3&amp;"*")=1,1,0),0))</f>
        <v>0</v>
      </c>
      <c r="AN422" s="0" t="n">
        <f aca="false">IF(OR(AN$3="",Consolidado!$D422=""),0,IF(ISNUMBER(SEARCH(AN$3,Consolidado!$D422)),IF(COUNTIFS(Consolidado!$AC$5:AC422,Consolidado!$AC422,Consolidado!$D$5:D422,"*"&amp;AN$3&amp;"*")=1,1,0),0))</f>
        <v>0</v>
      </c>
      <c r="AO422" s="0" t="n">
        <f aca="false">IF(OR(AO$3="",Consolidado!$D422=""),0,IF(ISNUMBER(SEARCH(AO$3,Consolidado!$D422)),IF(COUNTIFS(Consolidado!$AC$5:AC422,Consolidado!$AC422,Consolidado!$D$5:D422,"*"&amp;AO$3&amp;"*")=1,1,0),0))</f>
        <v>0</v>
      </c>
    </row>
    <row r="423" customFormat="false" ht="15" hidden="false" customHeight="false" outlineLevel="0" collapsed="false">
      <c r="B423" s="0" t="n">
        <f aca="false">IF(OR(B$3="",Consolidado!$D423=""),0,IF(ISNUMBER(SEARCH(B$3,Consolidado!$D423)),IF(COUNTIFS(Consolidado!$AC$5:AC423,Consolidado!$AC423,Consolidado!$D$5:D423,"*"&amp;B$3&amp;"*")=1,1,0),0))</f>
        <v>0</v>
      </c>
      <c r="C423" s="0" t="n">
        <f aca="false">IF(OR(C$3="",Consolidado!$D423=""),0,IF(ISNUMBER(SEARCH(C$3,Consolidado!$D423)),IF(COUNTIFS(Consolidado!$AC$5:AC423,Consolidado!$AC423,Consolidado!$D$5:D423,"*"&amp;C$3&amp;"*")=1,1,0),0))</f>
        <v>0</v>
      </c>
      <c r="D423" s="0" t="n">
        <f aca="false">IF(OR(D$3="",Consolidado!$D423=""),0,IF(ISNUMBER(SEARCH(D$3,Consolidado!$D423)),IF(COUNTIFS(Consolidado!$AC$5:AC423,Consolidado!$AC423,Consolidado!$D$5:D423,"*"&amp;D$3&amp;"*")=1,1,0),0))</f>
        <v>0</v>
      </c>
      <c r="E423" s="0" t="n">
        <f aca="false">IF(OR(E$3="",Consolidado!$D423=""),0,IF(ISNUMBER(SEARCH(E$3,Consolidado!$D423)),IF(COUNTIFS(Consolidado!$AC$5:AC423,Consolidado!$AC423,Consolidado!$D$5:D423,"*"&amp;E$3&amp;"*")=1,1,0),0))</f>
        <v>0</v>
      </c>
      <c r="F423" s="0" t="n">
        <f aca="false">IF(OR(F$3="",Consolidado!$D423=""),0,IF(ISNUMBER(SEARCH(F$3,Consolidado!$D423)),IF(COUNTIFS(Consolidado!$AC$5:AC423,Consolidado!$AC423,Consolidado!$D$5:D423,"*"&amp;F$3&amp;"*")=1,1,0),0))</f>
        <v>0</v>
      </c>
      <c r="G423" s="0" t="n">
        <f aca="false">IF(OR(G$3="",Consolidado!$D423=""),0,IF(ISNUMBER(SEARCH(G$3,Consolidado!$D423)),IF(COUNTIFS(Consolidado!$AC$5:AC423,Consolidado!$AC423,Consolidado!$D$5:D423,"*"&amp;G$3&amp;"*")=1,1,0),0))</f>
        <v>0</v>
      </c>
      <c r="H423" s="0" t="n">
        <f aca="false">IF(OR(H$3="",Consolidado!$D423=""),0,IF(ISNUMBER(SEARCH(H$3,Consolidado!$D423)),IF(COUNTIFS(Consolidado!$AC$5:AC423,Consolidado!$AC423,Consolidado!$D$5:D423,"*"&amp;H$3&amp;"*")=1,1,0),0))</f>
        <v>0</v>
      </c>
      <c r="I423" s="0" t="n">
        <f aca="false">IF(OR(I$3="",Consolidado!$D423=""),0,IF(ISNUMBER(SEARCH(I$3,Consolidado!$D423)),IF(COUNTIFS(Consolidado!$AC$5:AC423,Consolidado!$AC423,Consolidado!$D$5:D423,"*"&amp;I$3&amp;"*")=1,1,0),0))</f>
        <v>0</v>
      </c>
      <c r="J423" s="0" t="n">
        <f aca="false">IF(OR(J$3="",Consolidado!$D423=""),0,IF(ISNUMBER(SEARCH(J$3,Consolidado!$D423)),IF(COUNTIFS(Consolidado!$AC$5:AC423,Consolidado!$AC423,Consolidado!$D$5:D423,"*"&amp;J$3&amp;"*")=1,1,0),0))</f>
        <v>0</v>
      </c>
      <c r="K423" s="0" t="n">
        <f aca="false">IF(OR(K$3="",Consolidado!$D423=""),0,IF(ISNUMBER(SEARCH(K$3,Consolidado!$D423)),IF(COUNTIFS(Consolidado!$AC$5:AC423,Consolidado!$AC423,Consolidado!$D$5:D423,"*"&amp;K$3&amp;"*")=1,1,0),0))</f>
        <v>0</v>
      </c>
      <c r="L423" s="0" t="n">
        <f aca="false">IF(OR(L$3="",Consolidado!$D423=""),0,IF(ISNUMBER(SEARCH(L$3,Consolidado!$D423)),IF(COUNTIFS(Consolidado!$AC$5:AC423,Consolidado!$AC423,Consolidado!$D$5:D423,"*"&amp;L$3&amp;"*")=1,1,0),0))</f>
        <v>0</v>
      </c>
      <c r="M423" s="0" t="n">
        <f aca="false">IF(OR(M$3="",Consolidado!$D423=""),0,IF(ISNUMBER(SEARCH(M$3,Consolidado!$D423)),IF(COUNTIFS(Consolidado!$AC$5:AC423,Consolidado!$AC423,Consolidado!$D$5:D423,"*"&amp;M$3&amp;"*")=1,1,0),0))</f>
        <v>0</v>
      </c>
      <c r="N423" s="0" t="n">
        <f aca="false">IF(OR(N$3="",Consolidado!$D423=""),0,IF(ISNUMBER(SEARCH(N$3,Consolidado!$D423)),IF(COUNTIFS(Consolidado!$AC$5:AC423,Consolidado!$AC423,Consolidado!$D$5:D423,"*"&amp;N$3&amp;"*")=1,1,0),0))</f>
        <v>0</v>
      </c>
      <c r="O423" s="0" t="n">
        <f aca="false">IF(OR(O$3="",Consolidado!$D423=""),0,IF(ISNUMBER(SEARCH(O$3,Consolidado!$D423)),IF(COUNTIFS(Consolidado!$AC$5:AC423,Consolidado!$AC423,Consolidado!$D$5:D423,"*"&amp;O$3&amp;"*")=1,1,0),0))</f>
        <v>0</v>
      </c>
      <c r="P423" s="0" t="n">
        <f aca="false">IF(OR(P$3="",Consolidado!$D423=""),0,IF(ISNUMBER(SEARCH(P$3,Consolidado!$D423)),IF(COUNTIFS(Consolidado!$AC$5:AC423,Consolidado!$AC423,Consolidado!$D$5:D423,"*"&amp;P$3&amp;"*")=1,1,0),0))</f>
        <v>0</v>
      </c>
      <c r="Q423" s="0" t="n">
        <f aca="false">IF(OR(Q$3="",Consolidado!$D423=""),0,IF(ISNUMBER(SEARCH(Q$3,Consolidado!$D423)),IF(COUNTIFS(Consolidado!$AC$5:AC423,Consolidado!$AC423,Consolidado!$D$5:D423,"*"&amp;Q$3&amp;"*")=1,1,0),0))</f>
        <v>0</v>
      </c>
      <c r="R423" s="0" t="n">
        <f aca="false">IF(OR(R$3="",Consolidado!$D423=""),0,IF(ISNUMBER(SEARCH(R$3,Consolidado!$D423)),IF(COUNTIFS(Consolidado!$AC$5:AC423,Consolidado!$AC423,Consolidado!$D$5:D423,"*"&amp;R$3&amp;"*")=1,1,0),0))</f>
        <v>0</v>
      </c>
      <c r="S423" s="0" t="n">
        <f aca="false">IF(OR(S$3="",Consolidado!$D423=""),0,IF(ISNUMBER(SEARCH(S$3,Consolidado!$D423)),IF(COUNTIFS(Consolidado!$AC$5:AC423,Consolidado!$AC423,Consolidado!$D$5:D423,"*"&amp;S$3&amp;"*")=1,1,0),0))</f>
        <v>0</v>
      </c>
      <c r="T423" s="0" t="n">
        <f aca="false">IF(OR(T$3="",Consolidado!$D423=""),0,IF(ISNUMBER(SEARCH(T$3,Consolidado!$D423)),IF(COUNTIFS(Consolidado!$AC$5:AC423,Consolidado!$AC423,Consolidado!$D$5:D423,"*"&amp;T$3&amp;"*")=1,1,0),0))</f>
        <v>0</v>
      </c>
      <c r="U423" s="0" t="n">
        <f aca="false">IF(OR(U$3="",Consolidado!$D423=""),0,IF(ISNUMBER(SEARCH(U$3,Consolidado!$D423)),IF(COUNTIFS(Consolidado!$AC$5:AC423,Consolidado!$AC423,Consolidado!$D$5:D423,"*"&amp;U$3&amp;"*")=1,1,0),0))</f>
        <v>0</v>
      </c>
      <c r="V423" s="0" t="n">
        <f aca="false">IF(OR(V$3="",Consolidado!$D423=""),0,IF(ISNUMBER(SEARCH(V$3,Consolidado!$D423)),IF(COUNTIFS(Consolidado!$AC$5:AC423,Consolidado!$AC423,Consolidado!$D$5:D423,"*"&amp;V$3&amp;"*")=1,1,0),0))</f>
        <v>0</v>
      </c>
      <c r="W423" s="0" t="n">
        <f aca="false">IF(OR(W$3="",Consolidado!$D423=""),0,IF(ISNUMBER(SEARCH(W$3,Consolidado!$D423)),IF(COUNTIFS(Consolidado!$AC$5:AC423,Consolidado!$AC423,Consolidado!$D$5:D423,"*"&amp;W$3&amp;"*")=1,1,0),0))</f>
        <v>0</v>
      </c>
      <c r="X423" s="0" t="n">
        <f aca="false">IF(OR(X$3="",Consolidado!$D423=""),0,IF(ISNUMBER(SEARCH(X$3,Consolidado!$D423)),IF(COUNTIFS(Consolidado!$AC$5:AC423,Consolidado!$AC423,Consolidado!$D$5:D423,"*"&amp;X$3&amp;"*")=1,1,0),0))</f>
        <v>0</v>
      </c>
      <c r="Y423" s="0" t="n">
        <f aca="false">IF(OR(Y$3="",Consolidado!$D423=""),0,IF(ISNUMBER(SEARCH(Y$3,Consolidado!$D423)),IF(COUNTIFS(Consolidado!$AC$5:AC423,Consolidado!$AC423,Consolidado!$D$5:D423,"*"&amp;Y$3&amp;"*")=1,1,0),0))</f>
        <v>0</v>
      </c>
      <c r="Z423" s="0" t="n">
        <f aca="false">IF(OR(Z$3="",Consolidado!$D423=""),0,IF(ISNUMBER(SEARCH(Z$3,Consolidado!$D423)),IF(COUNTIFS(Consolidado!$AC$5:AC423,Consolidado!$AC423,Consolidado!$D$5:D423,"*"&amp;Z$3&amp;"*")=1,1,0),0))</f>
        <v>0</v>
      </c>
      <c r="AA423" s="0" t="n">
        <f aca="false">IF(OR(AA$3="",Consolidado!$D423=""),0,IF(ISNUMBER(SEARCH(AA$3,Consolidado!$D423)),IF(COUNTIFS(Consolidado!$AC$5:AC423,Consolidado!$AC423,Consolidado!$D$5:D423,"*"&amp;AA$3&amp;"*")=1,1,0),0))</f>
        <v>0</v>
      </c>
      <c r="AB423" s="0" t="n">
        <f aca="false">IF(OR(AB$3="",Consolidado!$D423=""),0,IF(ISNUMBER(SEARCH(AB$3,Consolidado!$D423)),IF(COUNTIFS(Consolidado!$AC$5:AC423,Consolidado!$AC423,Consolidado!$D$5:D423,"*"&amp;AB$3&amp;"*")=1,1,0),0))</f>
        <v>0</v>
      </c>
      <c r="AC423" s="0" t="n">
        <f aca="false">IF(OR(AC$3="",Consolidado!$D423=""),0,IF(ISNUMBER(SEARCH(AC$3,Consolidado!$D423)),IF(COUNTIFS(Consolidado!$AC$5:AC423,Consolidado!$AC423,Consolidado!$D$5:D423,"*"&amp;AC$3&amp;"*")=1,1,0),0))</f>
        <v>0</v>
      </c>
      <c r="AD423" s="0" t="n">
        <f aca="false">IF(OR(AD$3="",Consolidado!$D423=""),0,IF(ISNUMBER(SEARCH(AD$3,Consolidado!$D423)),IF(COUNTIFS(Consolidado!$AC$5:AC423,Consolidado!$AC423,Consolidado!$D$5:D423,"*"&amp;AD$3&amp;"*")=1,1,0),0))</f>
        <v>0</v>
      </c>
      <c r="AE423" s="0" t="n">
        <f aca="false">IF(OR(AE$3="",Consolidado!$D423=""),0,IF(ISNUMBER(SEARCH(AE$3,Consolidado!$D423)),IF(COUNTIFS(Consolidado!$AC$5:AC423,Consolidado!$AC423,Consolidado!$D$5:D423,"*"&amp;AE$3&amp;"*")=1,1,0),0))</f>
        <v>0</v>
      </c>
      <c r="AF423" s="0" t="n">
        <f aca="false">IF(OR(AF$3="",Consolidado!$D423=""),0,IF(ISNUMBER(SEARCH(AF$3,Consolidado!$D423)),IF(COUNTIFS(Consolidado!$AC$5:AC423,Consolidado!$AC423,Consolidado!$D$5:D423,"*"&amp;AF$3&amp;"*")=1,1,0),0))</f>
        <v>0</v>
      </c>
      <c r="AG423" s="0" t="n">
        <f aca="false">IF(OR(AG$3="",Consolidado!$D423=""),0,IF(ISNUMBER(SEARCH(AG$3,Consolidado!$D423)),IF(COUNTIFS(Consolidado!$AC$5:AC423,Consolidado!$AC423,Consolidado!$D$5:D423,"*"&amp;AG$3&amp;"*")=1,1,0),0))</f>
        <v>0</v>
      </c>
      <c r="AH423" s="0" t="n">
        <f aca="false">IF(OR(AH$3="",Consolidado!$D423=""),0,IF(ISNUMBER(SEARCH(AH$3,Consolidado!$D423)),IF(COUNTIFS(Consolidado!$AC$5:AC423,Consolidado!$AC423,Consolidado!$D$5:D423,"*"&amp;AH$3&amp;"*")=1,1,0),0))</f>
        <v>0</v>
      </c>
      <c r="AI423" s="0" t="n">
        <f aca="false">IF(OR(AI$3="",Consolidado!$D423=""),0,IF(ISNUMBER(SEARCH(AI$3,Consolidado!$D423)),IF(COUNTIFS(Consolidado!$AC$5:AC423,Consolidado!$AC423,Consolidado!$D$5:D423,"*"&amp;AI$3&amp;"*")=1,1,0),0))</f>
        <v>0</v>
      </c>
      <c r="AJ423" s="0" t="n">
        <f aca="false">IF(OR(AJ$3="",Consolidado!$D423=""),0,IF(ISNUMBER(SEARCH(AJ$3,Consolidado!$D423)),IF(COUNTIFS(Consolidado!$AC$5:AC423,Consolidado!$AC423,Consolidado!$D$5:D423,"*"&amp;AJ$3&amp;"*")=1,1,0),0))</f>
        <v>0</v>
      </c>
      <c r="AK423" s="0" t="n">
        <f aca="false">IF(OR(AK$3="",Consolidado!$D423=""),0,IF(ISNUMBER(SEARCH(AK$3,Consolidado!$D423)),IF(COUNTIFS(Consolidado!$AC$5:AC423,Consolidado!$AC423,Consolidado!$D$5:D423,"*"&amp;AK$3&amp;"*")=1,1,0),0))</f>
        <v>0</v>
      </c>
      <c r="AL423" s="0" t="n">
        <f aca="false">IF(OR(AL$3="",Consolidado!$D423=""),0,IF(ISNUMBER(SEARCH(AL$3,Consolidado!$D423)),IF(COUNTIFS(Consolidado!$AC$5:AC423,Consolidado!$AC423,Consolidado!$D$5:D423,"*"&amp;AL$3&amp;"*")=1,1,0),0))</f>
        <v>0</v>
      </c>
      <c r="AM423" s="0" t="n">
        <f aca="false">IF(OR(AM$3="",Consolidado!$D423=""),0,IF(ISNUMBER(SEARCH(AM$3,Consolidado!$D423)),IF(COUNTIFS(Consolidado!$AC$5:AC423,Consolidado!$AC423,Consolidado!$D$5:D423,"*"&amp;AM$3&amp;"*")=1,1,0),0))</f>
        <v>0</v>
      </c>
      <c r="AN423" s="0" t="n">
        <f aca="false">IF(OR(AN$3="",Consolidado!$D423=""),0,IF(ISNUMBER(SEARCH(AN$3,Consolidado!$D423)),IF(COUNTIFS(Consolidado!$AC$5:AC423,Consolidado!$AC423,Consolidado!$D$5:D423,"*"&amp;AN$3&amp;"*")=1,1,0),0))</f>
        <v>0</v>
      </c>
      <c r="AO423" s="0" t="n">
        <f aca="false">IF(OR(AO$3="",Consolidado!$D423=""),0,IF(ISNUMBER(SEARCH(AO$3,Consolidado!$D423)),IF(COUNTIFS(Consolidado!$AC$5:AC423,Consolidado!$AC423,Consolidado!$D$5:D423,"*"&amp;AO$3&amp;"*")=1,1,0),0))</f>
        <v>0</v>
      </c>
    </row>
    <row r="424" customFormat="false" ht="15" hidden="false" customHeight="false" outlineLevel="0" collapsed="false">
      <c r="B424" s="0" t="n">
        <f aca="false">IF(OR(B$3="",Consolidado!$D424=""),0,IF(ISNUMBER(SEARCH(B$3,Consolidado!$D424)),IF(COUNTIFS(Consolidado!$AC$5:AC424,Consolidado!$AC424,Consolidado!$D$5:D424,"*"&amp;B$3&amp;"*")=1,1,0),0))</f>
        <v>0</v>
      </c>
      <c r="C424" s="0" t="n">
        <f aca="false">IF(OR(C$3="",Consolidado!$D424=""),0,IF(ISNUMBER(SEARCH(C$3,Consolidado!$D424)),IF(COUNTIFS(Consolidado!$AC$5:AC424,Consolidado!$AC424,Consolidado!$D$5:D424,"*"&amp;C$3&amp;"*")=1,1,0),0))</f>
        <v>0</v>
      </c>
      <c r="D424" s="0" t="n">
        <f aca="false">IF(OR(D$3="",Consolidado!$D424=""),0,IF(ISNUMBER(SEARCH(D$3,Consolidado!$D424)),IF(COUNTIFS(Consolidado!$AC$5:AC424,Consolidado!$AC424,Consolidado!$D$5:D424,"*"&amp;D$3&amp;"*")=1,1,0),0))</f>
        <v>0</v>
      </c>
      <c r="E424" s="0" t="n">
        <f aca="false">IF(OR(E$3="",Consolidado!$D424=""),0,IF(ISNUMBER(SEARCH(E$3,Consolidado!$D424)),IF(COUNTIFS(Consolidado!$AC$5:AC424,Consolidado!$AC424,Consolidado!$D$5:D424,"*"&amp;E$3&amp;"*")=1,1,0),0))</f>
        <v>0</v>
      </c>
      <c r="F424" s="0" t="n">
        <f aca="false">IF(OR(F$3="",Consolidado!$D424=""),0,IF(ISNUMBER(SEARCH(F$3,Consolidado!$D424)),IF(COUNTIFS(Consolidado!$AC$5:AC424,Consolidado!$AC424,Consolidado!$D$5:D424,"*"&amp;F$3&amp;"*")=1,1,0),0))</f>
        <v>0</v>
      </c>
      <c r="G424" s="0" t="n">
        <f aca="false">IF(OR(G$3="",Consolidado!$D424=""),0,IF(ISNUMBER(SEARCH(G$3,Consolidado!$D424)),IF(COUNTIFS(Consolidado!$AC$5:AC424,Consolidado!$AC424,Consolidado!$D$5:D424,"*"&amp;G$3&amp;"*")=1,1,0),0))</f>
        <v>0</v>
      </c>
      <c r="H424" s="0" t="n">
        <f aca="false">IF(OR(H$3="",Consolidado!$D424=""),0,IF(ISNUMBER(SEARCH(H$3,Consolidado!$D424)),IF(COUNTIFS(Consolidado!$AC$5:AC424,Consolidado!$AC424,Consolidado!$D$5:D424,"*"&amp;H$3&amp;"*")=1,1,0),0))</f>
        <v>0</v>
      </c>
      <c r="I424" s="0" t="n">
        <f aca="false">IF(OR(I$3="",Consolidado!$D424=""),0,IF(ISNUMBER(SEARCH(I$3,Consolidado!$D424)),IF(COUNTIFS(Consolidado!$AC$5:AC424,Consolidado!$AC424,Consolidado!$D$5:D424,"*"&amp;I$3&amp;"*")=1,1,0),0))</f>
        <v>0</v>
      </c>
      <c r="J424" s="0" t="n">
        <f aca="false">IF(OR(J$3="",Consolidado!$D424=""),0,IF(ISNUMBER(SEARCH(J$3,Consolidado!$D424)),IF(COUNTIFS(Consolidado!$AC$5:AC424,Consolidado!$AC424,Consolidado!$D$5:D424,"*"&amp;J$3&amp;"*")=1,1,0),0))</f>
        <v>0</v>
      </c>
      <c r="K424" s="0" t="n">
        <f aca="false">IF(OR(K$3="",Consolidado!$D424=""),0,IF(ISNUMBER(SEARCH(K$3,Consolidado!$D424)),IF(COUNTIFS(Consolidado!$AC$5:AC424,Consolidado!$AC424,Consolidado!$D$5:D424,"*"&amp;K$3&amp;"*")=1,1,0),0))</f>
        <v>0</v>
      </c>
      <c r="L424" s="0" t="n">
        <f aca="false">IF(OR(L$3="",Consolidado!$D424=""),0,IF(ISNUMBER(SEARCH(L$3,Consolidado!$D424)),IF(COUNTIFS(Consolidado!$AC$5:AC424,Consolidado!$AC424,Consolidado!$D$5:D424,"*"&amp;L$3&amp;"*")=1,1,0),0))</f>
        <v>0</v>
      </c>
      <c r="M424" s="0" t="n">
        <f aca="false">IF(OR(M$3="",Consolidado!$D424=""),0,IF(ISNUMBER(SEARCH(M$3,Consolidado!$D424)),IF(COUNTIFS(Consolidado!$AC$5:AC424,Consolidado!$AC424,Consolidado!$D$5:D424,"*"&amp;M$3&amp;"*")=1,1,0),0))</f>
        <v>0</v>
      </c>
      <c r="N424" s="0" t="n">
        <f aca="false">IF(OR(N$3="",Consolidado!$D424=""),0,IF(ISNUMBER(SEARCH(N$3,Consolidado!$D424)),IF(COUNTIFS(Consolidado!$AC$5:AC424,Consolidado!$AC424,Consolidado!$D$5:D424,"*"&amp;N$3&amp;"*")=1,1,0),0))</f>
        <v>0</v>
      </c>
      <c r="O424" s="0" t="n">
        <f aca="false">IF(OR(O$3="",Consolidado!$D424=""),0,IF(ISNUMBER(SEARCH(O$3,Consolidado!$D424)),IF(COUNTIFS(Consolidado!$AC$5:AC424,Consolidado!$AC424,Consolidado!$D$5:D424,"*"&amp;O$3&amp;"*")=1,1,0),0))</f>
        <v>0</v>
      </c>
      <c r="P424" s="0" t="n">
        <f aca="false">IF(OR(P$3="",Consolidado!$D424=""),0,IF(ISNUMBER(SEARCH(P$3,Consolidado!$D424)),IF(COUNTIFS(Consolidado!$AC$5:AC424,Consolidado!$AC424,Consolidado!$D$5:D424,"*"&amp;P$3&amp;"*")=1,1,0),0))</f>
        <v>0</v>
      </c>
      <c r="Q424" s="0" t="n">
        <f aca="false">IF(OR(Q$3="",Consolidado!$D424=""),0,IF(ISNUMBER(SEARCH(Q$3,Consolidado!$D424)),IF(COUNTIFS(Consolidado!$AC$5:AC424,Consolidado!$AC424,Consolidado!$D$5:D424,"*"&amp;Q$3&amp;"*")=1,1,0),0))</f>
        <v>0</v>
      </c>
      <c r="R424" s="0" t="n">
        <f aca="false">IF(OR(R$3="",Consolidado!$D424=""),0,IF(ISNUMBER(SEARCH(R$3,Consolidado!$D424)),IF(COUNTIFS(Consolidado!$AC$5:AC424,Consolidado!$AC424,Consolidado!$D$5:D424,"*"&amp;R$3&amp;"*")=1,1,0),0))</f>
        <v>0</v>
      </c>
      <c r="S424" s="0" t="n">
        <f aca="false">IF(OR(S$3="",Consolidado!$D424=""),0,IF(ISNUMBER(SEARCH(S$3,Consolidado!$D424)),IF(COUNTIFS(Consolidado!$AC$5:AC424,Consolidado!$AC424,Consolidado!$D$5:D424,"*"&amp;S$3&amp;"*")=1,1,0),0))</f>
        <v>0</v>
      </c>
      <c r="T424" s="0" t="n">
        <f aca="false">IF(OR(T$3="",Consolidado!$D424=""),0,IF(ISNUMBER(SEARCH(T$3,Consolidado!$D424)),IF(COUNTIFS(Consolidado!$AC$5:AC424,Consolidado!$AC424,Consolidado!$D$5:D424,"*"&amp;T$3&amp;"*")=1,1,0),0))</f>
        <v>0</v>
      </c>
      <c r="U424" s="0" t="n">
        <f aca="false">IF(OR(U$3="",Consolidado!$D424=""),0,IF(ISNUMBER(SEARCH(U$3,Consolidado!$D424)),IF(COUNTIFS(Consolidado!$AC$5:AC424,Consolidado!$AC424,Consolidado!$D$5:D424,"*"&amp;U$3&amp;"*")=1,1,0),0))</f>
        <v>0</v>
      </c>
      <c r="V424" s="0" t="n">
        <f aca="false">IF(OR(V$3="",Consolidado!$D424=""),0,IF(ISNUMBER(SEARCH(V$3,Consolidado!$D424)),IF(COUNTIFS(Consolidado!$AC$5:AC424,Consolidado!$AC424,Consolidado!$D$5:D424,"*"&amp;V$3&amp;"*")=1,1,0),0))</f>
        <v>0</v>
      </c>
      <c r="W424" s="0" t="n">
        <f aca="false">IF(OR(W$3="",Consolidado!$D424=""),0,IF(ISNUMBER(SEARCH(W$3,Consolidado!$D424)),IF(COUNTIFS(Consolidado!$AC$5:AC424,Consolidado!$AC424,Consolidado!$D$5:D424,"*"&amp;W$3&amp;"*")=1,1,0),0))</f>
        <v>0</v>
      </c>
      <c r="X424" s="0" t="n">
        <f aca="false">IF(OR(X$3="",Consolidado!$D424=""),0,IF(ISNUMBER(SEARCH(X$3,Consolidado!$D424)),IF(COUNTIFS(Consolidado!$AC$5:AC424,Consolidado!$AC424,Consolidado!$D$5:D424,"*"&amp;X$3&amp;"*")=1,1,0),0))</f>
        <v>0</v>
      </c>
      <c r="Y424" s="0" t="n">
        <f aca="false">IF(OR(Y$3="",Consolidado!$D424=""),0,IF(ISNUMBER(SEARCH(Y$3,Consolidado!$D424)),IF(COUNTIFS(Consolidado!$AC$5:AC424,Consolidado!$AC424,Consolidado!$D$5:D424,"*"&amp;Y$3&amp;"*")=1,1,0),0))</f>
        <v>0</v>
      </c>
      <c r="Z424" s="0" t="n">
        <f aca="false">IF(OR(Z$3="",Consolidado!$D424=""),0,IF(ISNUMBER(SEARCH(Z$3,Consolidado!$D424)),IF(COUNTIFS(Consolidado!$AC$5:AC424,Consolidado!$AC424,Consolidado!$D$5:D424,"*"&amp;Z$3&amp;"*")=1,1,0),0))</f>
        <v>0</v>
      </c>
      <c r="AA424" s="0" t="n">
        <f aca="false">IF(OR(AA$3="",Consolidado!$D424=""),0,IF(ISNUMBER(SEARCH(AA$3,Consolidado!$D424)),IF(COUNTIFS(Consolidado!$AC$5:AC424,Consolidado!$AC424,Consolidado!$D$5:D424,"*"&amp;AA$3&amp;"*")=1,1,0),0))</f>
        <v>0</v>
      </c>
      <c r="AB424" s="0" t="n">
        <f aca="false">IF(OR(AB$3="",Consolidado!$D424=""),0,IF(ISNUMBER(SEARCH(AB$3,Consolidado!$D424)),IF(COUNTIFS(Consolidado!$AC$5:AC424,Consolidado!$AC424,Consolidado!$D$5:D424,"*"&amp;AB$3&amp;"*")=1,1,0),0))</f>
        <v>0</v>
      </c>
      <c r="AC424" s="0" t="n">
        <f aca="false">IF(OR(AC$3="",Consolidado!$D424=""),0,IF(ISNUMBER(SEARCH(AC$3,Consolidado!$D424)),IF(COUNTIFS(Consolidado!$AC$5:AC424,Consolidado!$AC424,Consolidado!$D$5:D424,"*"&amp;AC$3&amp;"*")=1,1,0),0))</f>
        <v>0</v>
      </c>
      <c r="AD424" s="0" t="n">
        <f aca="false">IF(OR(AD$3="",Consolidado!$D424=""),0,IF(ISNUMBER(SEARCH(AD$3,Consolidado!$D424)),IF(COUNTIFS(Consolidado!$AC$5:AC424,Consolidado!$AC424,Consolidado!$D$5:D424,"*"&amp;AD$3&amp;"*")=1,1,0),0))</f>
        <v>0</v>
      </c>
      <c r="AE424" s="0" t="n">
        <f aca="false">IF(OR(AE$3="",Consolidado!$D424=""),0,IF(ISNUMBER(SEARCH(AE$3,Consolidado!$D424)),IF(COUNTIFS(Consolidado!$AC$5:AC424,Consolidado!$AC424,Consolidado!$D$5:D424,"*"&amp;AE$3&amp;"*")=1,1,0),0))</f>
        <v>0</v>
      </c>
      <c r="AF424" s="0" t="n">
        <f aca="false">IF(OR(AF$3="",Consolidado!$D424=""),0,IF(ISNUMBER(SEARCH(AF$3,Consolidado!$D424)),IF(COUNTIFS(Consolidado!$AC$5:AC424,Consolidado!$AC424,Consolidado!$D$5:D424,"*"&amp;AF$3&amp;"*")=1,1,0),0))</f>
        <v>0</v>
      </c>
      <c r="AG424" s="0" t="n">
        <f aca="false">IF(OR(AG$3="",Consolidado!$D424=""),0,IF(ISNUMBER(SEARCH(AG$3,Consolidado!$D424)),IF(COUNTIFS(Consolidado!$AC$5:AC424,Consolidado!$AC424,Consolidado!$D$5:D424,"*"&amp;AG$3&amp;"*")=1,1,0),0))</f>
        <v>0</v>
      </c>
      <c r="AH424" s="0" t="n">
        <f aca="false">IF(OR(AH$3="",Consolidado!$D424=""),0,IF(ISNUMBER(SEARCH(AH$3,Consolidado!$D424)),IF(COUNTIFS(Consolidado!$AC$5:AC424,Consolidado!$AC424,Consolidado!$D$5:D424,"*"&amp;AH$3&amp;"*")=1,1,0),0))</f>
        <v>0</v>
      </c>
      <c r="AI424" s="0" t="n">
        <f aca="false">IF(OR(AI$3="",Consolidado!$D424=""),0,IF(ISNUMBER(SEARCH(AI$3,Consolidado!$D424)),IF(COUNTIFS(Consolidado!$AC$5:AC424,Consolidado!$AC424,Consolidado!$D$5:D424,"*"&amp;AI$3&amp;"*")=1,1,0),0))</f>
        <v>0</v>
      </c>
      <c r="AJ424" s="0" t="n">
        <f aca="false">IF(OR(AJ$3="",Consolidado!$D424=""),0,IF(ISNUMBER(SEARCH(AJ$3,Consolidado!$D424)),IF(COUNTIFS(Consolidado!$AC$5:AC424,Consolidado!$AC424,Consolidado!$D$5:D424,"*"&amp;AJ$3&amp;"*")=1,1,0),0))</f>
        <v>0</v>
      </c>
      <c r="AK424" s="0" t="n">
        <f aca="false">IF(OR(AK$3="",Consolidado!$D424=""),0,IF(ISNUMBER(SEARCH(AK$3,Consolidado!$D424)),IF(COUNTIFS(Consolidado!$AC$5:AC424,Consolidado!$AC424,Consolidado!$D$5:D424,"*"&amp;AK$3&amp;"*")=1,1,0),0))</f>
        <v>0</v>
      </c>
      <c r="AL424" s="0" t="n">
        <f aca="false">IF(OR(AL$3="",Consolidado!$D424=""),0,IF(ISNUMBER(SEARCH(AL$3,Consolidado!$D424)),IF(COUNTIFS(Consolidado!$AC$5:AC424,Consolidado!$AC424,Consolidado!$D$5:D424,"*"&amp;AL$3&amp;"*")=1,1,0),0))</f>
        <v>0</v>
      </c>
      <c r="AM424" s="0" t="n">
        <f aca="false">IF(OR(AM$3="",Consolidado!$D424=""),0,IF(ISNUMBER(SEARCH(AM$3,Consolidado!$D424)),IF(COUNTIFS(Consolidado!$AC$5:AC424,Consolidado!$AC424,Consolidado!$D$5:D424,"*"&amp;AM$3&amp;"*")=1,1,0),0))</f>
        <v>0</v>
      </c>
      <c r="AN424" s="0" t="n">
        <f aca="false">IF(OR(AN$3="",Consolidado!$D424=""),0,IF(ISNUMBER(SEARCH(AN$3,Consolidado!$D424)),IF(COUNTIFS(Consolidado!$AC$5:AC424,Consolidado!$AC424,Consolidado!$D$5:D424,"*"&amp;AN$3&amp;"*")=1,1,0),0))</f>
        <v>0</v>
      </c>
      <c r="AO424" s="0" t="n">
        <f aca="false">IF(OR(AO$3="",Consolidado!$D424=""),0,IF(ISNUMBER(SEARCH(AO$3,Consolidado!$D424)),IF(COUNTIFS(Consolidado!$AC$5:AC424,Consolidado!$AC424,Consolidado!$D$5:D424,"*"&amp;AO$3&amp;"*")=1,1,0),0))</f>
        <v>0</v>
      </c>
    </row>
    <row r="425" customFormat="false" ht="15" hidden="false" customHeight="false" outlineLevel="0" collapsed="false">
      <c r="B425" s="0" t="n">
        <f aca="false">IF(OR(B$3="",Consolidado!$D425=""),0,IF(ISNUMBER(SEARCH(B$3,Consolidado!$D425)),IF(COUNTIFS(Consolidado!$AC$5:AC425,Consolidado!$AC425,Consolidado!$D$5:D425,"*"&amp;B$3&amp;"*")=1,1,0),0))</f>
        <v>0</v>
      </c>
      <c r="C425" s="0" t="n">
        <f aca="false">IF(OR(C$3="",Consolidado!$D425=""),0,IF(ISNUMBER(SEARCH(C$3,Consolidado!$D425)),IF(COUNTIFS(Consolidado!$AC$5:AC425,Consolidado!$AC425,Consolidado!$D$5:D425,"*"&amp;C$3&amp;"*")=1,1,0),0))</f>
        <v>0</v>
      </c>
      <c r="D425" s="0" t="n">
        <f aca="false">IF(OR(D$3="",Consolidado!$D425=""),0,IF(ISNUMBER(SEARCH(D$3,Consolidado!$D425)),IF(COUNTIFS(Consolidado!$AC$5:AC425,Consolidado!$AC425,Consolidado!$D$5:D425,"*"&amp;D$3&amp;"*")=1,1,0),0))</f>
        <v>0</v>
      </c>
      <c r="E425" s="0" t="n">
        <f aca="false">IF(OR(E$3="",Consolidado!$D425=""),0,IF(ISNUMBER(SEARCH(E$3,Consolidado!$D425)),IF(COUNTIFS(Consolidado!$AC$5:AC425,Consolidado!$AC425,Consolidado!$D$5:D425,"*"&amp;E$3&amp;"*")=1,1,0),0))</f>
        <v>0</v>
      </c>
      <c r="F425" s="0" t="n">
        <f aca="false">IF(OR(F$3="",Consolidado!$D425=""),0,IF(ISNUMBER(SEARCH(F$3,Consolidado!$D425)),IF(COUNTIFS(Consolidado!$AC$5:AC425,Consolidado!$AC425,Consolidado!$D$5:D425,"*"&amp;F$3&amp;"*")=1,1,0),0))</f>
        <v>0</v>
      </c>
      <c r="G425" s="0" t="n">
        <f aca="false">IF(OR(G$3="",Consolidado!$D425=""),0,IF(ISNUMBER(SEARCH(G$3,Consolidado!$D425)),IF(COUNTIFS(Consolidado!$AC$5:AC425,Consolidado!$AC425,Consolidado!$D$5:D425,"*"&amp;G$3&amp;"*")=1,1,0),0))</f>
        <v>0</v>
      </c>
      <c r="H425" s="0" t="n">
        <f aca="false">IF(OR(H$3="",Consolidado!$D425=""),0,IF(ISNUMBER(SEARCH(H$3,Consolidado!$D425)),IF(COUNTIFS(Consolidado!$AC$5:AC425,Consolidado!$AC425,Consolidado!$D$5:D425,"*"&amp;H$3&amp;"*")=1,1,0),0))</f>
        <v>0</v>
      </c>
      <c r="I425" s="0" t="n">
        <f aca="false">IF(OR(I$3="",Consolidado!$D425=""),0,IF(ISNUMBER(SEARCH(I$3,Consolidado!$D425)),IF(COUNTIFS(Consolidado!$AC$5:AC425,Consolidado!$AC425,Consolidado!$D$5:D425,"*"&amp;I$3&amp;"*")=1,1,0),0))</f>
        <v>0</v>
      </c>
      <c r="J425" s="0" t="n">
        <f aca="false">IF(OR(J$3="",Consolidado!$D425=""),0,IF(ISNUMBER(SEARCH(J$3,Consolidado!$D425)),IF(COUNTIFS(Consolidado!$AC$5:AC425,Consolidado!$AC425,Consolidado!$D$5:D425,"*"&amp;J$3&amp;"*")=1,1,0),0))</f>
        <v>0</v>
      </c>
      <c r="K425" s="0" t="n">
        <f aca="false">IF(OR(K$3="",Consolidado!$D425=""),0,IF(ISNUMBER(SEARCH(K$3,Consolidado!$D425)),IF(COUNTIFS(Consolidado!$AC$5:AC425,Consolidado!$AC425,Consolidado!$D$5:D425,"*"&amp;K$3&amp;"*")=1,1,0),0))</f>
        <v>0</v>
      </c>
      <c r="L425" s="0" t="n">
        <f aca="false">IF(OR(L$3="",Consolidado!$D425=""),0,IF(ISNUMBER(SEARCH(L$3,Consolidado!$D425)),IF(COUNTIFS(Consolidado!$AC$5:AC425,Consolidado!$AC425,Consolidado!$D$5:D425,"*"&amp;L$3&amp;"*")=1,1,0),0))</f>
        <v>0</v>
      </c>
      <c r="M425" s="0" t="n">
        <f aca="false">IF(OR(M$3="",Consolidado!$D425=""),0,IF(ISNUMBER(SEARCH(M$3,Consolidado!$D425)),IF(COUNTIFS(Consolidado!$AC$5:AC425,Consolidado!$AC425,Consolidado!$D$5:D425,"*"&amp;M$3&amp;"*")=1,1,0),0))</f>
        <v>0</v>
      </c>
      <c r="N425" s="0" t="n">
        <f aca="false">IF(OR(N$3="",Consolidado!$D425=""),0,IF(ISNUMBER(SEARCH(N$3,Consolidado!$D425)),IF(COUNTIFS(Consolidado!$AC$5:AC425,Consolidado!$AC425,Consolidado!$D$5:D425,"*"&amp;N$3&amp;"*")=1,1,0),0))</f>
        <v>0</v>
      </c>
      <c r="O425" s="0" t="n">
        <f aca="false">IF(OR(O$3="",Consolidado!$D425=""),0,IF(ISNUMBER(SEARCH(O$3,Consolidado!$D425)),IF(COUNTIFS(Consolidado!$AC$5:AC425,Consolidado!$AC425,Consolidado!$D$5:D425,"*"&amp;O$3&amp;"*")=1,1,0),0))</f>
        <v>0</v>
      </c>
      <c r="P425" s="0" t="n">
        <f aca="false">IF(OR(P$3="",Consolidado!$D425=""),0,IF(ISNUMBER(SEARCH(P$3,Consolidado!$D425)),IF(COUNTIFS(Consolidado!$AC$5:AC425,Consolidado!$AC425,Consolidado!$D$5:D425,"*"&amp;P$3&amp;"*")=1,1,0),0))</f>
        <v>0</v>
      </c>
      <c r="Q425" s="0" t="n">
        <f aca="false">IF(OR(Q$3="",Consolidado!$D425=""),0,IF(ISNUMBER(SEARCH(Q$3,Consolidado!$D425)),IF(COUNTIFS(Consolidado!$AC$5:AC425,Consolidado!$AC425,Consolidado!$D$5:D425,"*"&amp;Q$3&amp;"*")=1,1,0),0))</f>
        <v>0</v>
      </c>
      <c r="R425" s="0" t="n">
        <f aca="false">IF(OR(R$3="",Consolidado!$D425=""),0,IF(ISNUMBER(SEARCH(R$3,Consolidado!$D425)),IF(COUNTIFS(Consolidado!$AC$5:AC425,Consolidado!$AC425,Consolidado!$D$5:D425,"*"&amp;R$3&amp;"*")=1,1,0),0))</f>
        <v>0</v>
      </c>
      <c r="S425" s="0" t="n">
        <f aca="false">IF(OR(S$3="",Consolidado!$D425=""),0,IF(ISNUMBER(SEARCH(S$3,Consolidado!$D425)),IF(COUNTIFS(Consolidado!$AC$5:AC425,Consolidado!$AC425,Consolidado!$D$5:D425,"*"&amp;S$3&amp;"*")=1,1,0),0))</f>
        <v>0</v>
      </c>
      <c r="T425" s="0" t="n">
        <f aca="false">IF(OR(T$3="",Consolidado!$D425=""),0,IF(ISNUMBER(SEARCH(T$3,Consolidado!$D425)),IF(COUNTIFS(Consolidado!$AC$5:AC425,Consolidado!$AC425,Consolidado!$D$5:D425,"*"&amp;T$3&amp;"*")=1,1,0),0))</f>
        <v>0</v>
      </c>
      <c r="U425" s="0" t="n">
        <f aca="false">IF(OR(U$3="",Consolidado!$D425=""),0,IF(ISNUMBER(SEARCH(U$3,Consolidado!$D425)),IF(COUNTIFS(Consolidado!$AC$5:AC425,Consolidado!$AC425,Consolidado!$D$5:D425,"*"&amp;U$3&amp;"*")=1,1,0),0))</f>
        <v>0</v>
      </c>
      <c r="V425" s="0" t="n">
        <f aca="false">IF(OR(V$3="",Consolidado!$D425=""),0,IF(ISNUMBER(SEARCH(V$3,Consolidado!$D425)),IF(COUNTIFS(Consolidado!$AC$5:AC425,Consolidado!$AC425,Consolidado!$D$5:D425,"*"&amp;V$3&amp;"*")=1,1,0),0))</f>
        <v>0</v>
      </c>
      <c r="W425" s="0" t="n">
        <f aca="false">IF(OR(W$3="",Consolidado!$D425=""),0,IF(ISNUMBER(SEARCH(W$3,Consolidado!$D425)),IF(COUNTIFS(Consolidado!$AC$5:AC425,Consolidado!$AC425,Consolidado!$D$5:D425,"*"&amp;W$3&amp;"*")=1,1,0),0))</f>
        <v>0</v>
      </c>
      <c r="X425" s="0" t="n">
        <f aca="false">IF(OR(X$3="",Consolidado!$D425=""),0,IF(ISNUMBER(SEARCH(X$3,Consolidado!$D425)),IF(COUNTIFS(Consolidado!$AC$5:AC425,Consolidado!$AC425,Consolidado!$D$5:D425,"*"&amp;X$3&amp;"*")=1,1,0),0))</f>
        <v>0</v>
      </c>
      <c r="Y425" s="0" t="n">
        <f aca="false">IF(OR(Y$3="",Consolidado!$D425=""),0,IF(ISNUMBER(SEARCH(Y$3,Consolidado!$D425)),IF(COUNTIFS(Consolidado!$AC$5:AC425,Consolidado!$AC425,Consolidado!$D$5:D425,"*"&amp;Y$3&amp;"*")=1,1,0),0))</f>
        <v>0</v>
      </c>
      <c r="Z425" s="0" t="n">
        <f aca="false">IF(OR(Z$3="",Consolidado!$D425=""),0,IF(ISNUMBER(SEARCH(Z$3,Consolidado!$D425)),IF(COUNTIFS(Consolidado!$AC$5:AC425,Consolidado!$AC425,Consolidado!$D$5:D425,"*"&amp;Z$3&amp;"*")=1,1,0),0))</f>
        <v>0</v>
      </c>
      <c r="AA425" s="0" t="n">
        <f aca="false">IF(OR(AA$3="",Consolidado!$D425=""),0,IF(ISNUMBER(SEARCH(AA$3,Consolidado!$D425)),IF(COUNTIFS(Consolidado!$AC$5:AC425,Consolidado!$AC425,Consolidado!$D$5:D425,"*"&amp;AA$3&amp;"*")=1,1,0),0))</f>
        <v>0</v>
      </c>
      <c r="AB425" s="0" t="n">
        <f aca="false">IF(OR(AB$3="",Consolidado!$D425=""),0,IF(ISNUMBER(SEARCH(AB$3,Consolidado!$D425)),IF(COUNTIFS(Consolidado!$AC$5:AC425,Consolidado!$AC425,Consolidado!$D$5:D425,"*"&amp;AB$3&amp;"*")=1,1,0),0))</f>
        <v>0</v>
      </c>
      <c r="AC425" s="0" t="n">
        <f aca="false">IF(OR(AC$3="",Consolidado!$D425=""),0,IF(ISNUMBER(SEARCH(AC$3,Consolidado!$D425)),IF(COUNTIFS(Consolidado!$AC$5:AC425,Consolidado!$AC425,Consolidado!$D$5:D425,"*"&amp;AC$3&amp;"*")=1,1,0),0))</f>
        <v>0</v>
      </c>
      <c r="AD425" s="0" t="n">
        <f aca="false">IF(OR(AD$3="",Consolidado!$D425=""),0,IF(ISNUMBER(SEARCH(AD$3,Consolidado!$D425)),IF(COUNTIFS(Consolidado!$AC$5:AC425,Consolidado!$AC425,Consolidado!$D$5:D425,"*"&amp;AD$3&amp;"*")=1,1,0),0))</f>
        <v>0</v>
      </c>
      <c r="AE425" s="0" t="n">
        <f aca="false">IF(OR(AE$3="",Consolidado!$D425=""),0,IF(ISNUMBER(SEARCH(AE$3,Consolidado!$D425)),IF(COUNTIFS(Consolidado!$AC$5:AC425,Consolidado!$AC425,Consolidado!$D$5:D425,"*"&amp;AE$3&amp;"*")=1,1,0),0))</f>
        <v>0</v>
      </c>
      <c r="AF425" s="0" t="n">
        <f aca="false">IF(OR(AF$3="",Consolidado!$D425=""),0,IF(ISNUMBER(SEARCH(AF$3,Consolidado!$D425)),IF(COUNTIFS(Consolidado!$AC$5:AC425,Consolidado!$AC425,Consolidado!$D$5:D425,"*"&amp;AF$3&amp;"*")=1,1,0),0))</f>
        <v>0</v>
      </c>
      <c r="AG425" s="0" t="n">
        <f aca="false">IF(OR(AG$3="",Consolidado!$D425=""),0,IF(ISNUMBER(SEARCH(AG$3,Consolidado!$D425)),IF(COUNTIFS(Consolidado!$AC$5:AC425,Consolidado!$AC425,Consolidado!$D$5:D425,"*"&amp;AG$3&amp;"*")=1,1,0),0))</f>
        <v>0</v>
      </c>
      <c r="AH425" s="0" t="n">
        <f aca="false">IF(OR(AH$3="",Consolidado!$D425=""),0,IF(ISNUMBER(SEARCH(AH$3,Consolidado!$D425)),IF(COUNTIFS(Consolidado!$AC$5:AC425,Consolidado!$AC425,Consolidado!$D$5:D425,"*"&amp;AH$3&amp;"*")=1,1,0),0))</f>
        <v>0</v>
      </c>
      <c r="AI425" s="0" t="n">
        <f aca="false">IF(OR(AI$3="",Consolidado!$D425=""),0,IF(ISNUMBER(SEARCH(AI$3,Consolidado!$D425)),IF(COUNTIFS(Consolidado!$AC$5:AC425,Consolidado!$AC425,Consolidado!$D$5:D425,"*"&amp;AI$3&amp;"*")=1,1,0),0))</f>
        <v>0</v>
      </c>
      <c r="AJ425" s="0" t="n">
        <f aca="false">IF(OR(AJ$3="",Consolidado!$D425=""),0,IF(ISNUMBER(SEARCH(AJ$3,Consolidado!$D425)),IF(COUNTIFS(Consolidado!$AC$5:AC425,Consolidado!$AC425,Consolidado!$D$5:D425,"*"&amp;AJ$3&amp;"*")=1,1,0),0))</f>
        <v>0</v>
      </c>
      <c r="AK425" s="0" t="n">
        <f aca="false">IF(OR(AK$3="",Consolidado!$D425=""),0,IF(ISNUMBER(SEARCH(AK$3,Consolidado!$D425)),IF(COUNTIFS(Consolidado!$AC$5:AC425,Consolidado!$AC425,Consolidado!$D$5:D425,"*"&amp;AK$3&amp;"*")=1,1,0),0))</f>
        <v>0</v>
      </c>
      <c r="AL425" s="0" t="n">
        <f aca="false">IF(OR(AL$3="",Consolidado!$D425=""),0,IF(ISNUMBER(SEARCH(AL$3,Consolidado!$D425)),IF(COUNTIFS(Consolidado!$AC$5:AC425,Consolidado!$AC425,Consolidado!$D$5:D425,"*"&amp;AL$3&amp;"*")=1,1,0),0))</f>
        <v>0</v>
      </c>
      <c r="AM425" s="0" t="n">
        <f aca="false">IF(OR(AM$3="",Consolidado!$D425=""),0,IF(ISNUMBER(SEARCH(AM$3,Consolidado!$D425)),IF(COUNTIFS(Consolidado!$AC$5:AC425,Consolidado!$AC425,Consolidado!$D$5:D425,"*"&amp;AM$3&amp;"*")=1,1,0),0))</f>
        <v>0</v>
      </c>
      <c r="AN425" s="0" t="n">
        <f aca="false">IF(OR(AN$3="",Consolidado!$D425=""),0,IF(ISNUMBER(SEARCH(AN$3,Consolidado!$D425)),IF(COUNTIFS(Consolidado!$AC$5:AC425,Consolidado!$AC425,Consolidado!$D$5:D425,"*"&amp;AN$3&amp;"*")=1,1,0),0))</f>
        <v>0</v>
      </c>
      <c r="AO425" s="0" t="n">
        <f aca="false">IF(OR(AO$3="",Consolidado!$D425=""),0,IF(ISNUMBER(SEARCH(AO$3,Consolidado!$D425)),IF(COUNTIFS(Consolidado!$AC$5:AC425,Consolidado!$AC425,Consolidado!$D$5:D425,"*"&amp;AO$3&amp;"*")=1,1,0),0))</f>
        <v>0</v>
      </c>
    </row>
    <row r="426" customFormat="false" ht="15" hidden="false" customHeight="false" outlineLevel="0" collapsed="false">
      <c r="B426" s="0" t="n">
        <f aca="false">IF(OR(B$3="",Consolidado!$D426=""),0,IF(ISNUMBER(SEARCH(B$3,Consolidado!$D426)),IF(COUNTIFS(Consolidado!$AC$5:AC426,Consolidado!$AC426,Consolidado!$D$5:D426,"*"&amp;B$3&amp;"*")=1,1,0),0))</f>
        <v>0</v>
      </c>
      <c r="C426" s="0" t="n">
        <f aca="false">IF(OR(C$3="",Consolidado!$D426=""),0,IF(ISNUMBER(SEARCH(C$3,Consolidado!$D426)),IF(COUNTIFS(Consolidado!$AC$5:AC426,Consolidado!$AC426,Consolidado!$D$5:D426,"*"&amp;C$3&amp;"*")=1,1,0),0))</f>
        <v>0</v>
      </c>
      <c r="D426" s="0" t="n">
        <f aca="false">IF(OR(D$3="",Consolidado!$D426=""),0,IF(ISNUMBER(SEARCH(D$3,Consolidado!$D426)),IF(COUNTIFS(Consolidado!$AC$5:AC426,Consolidado!$AC426,Consolidado!$D$5:D426,"*"&amp;D$3&amp;"*")=1,1,0),0))</f>
        <v>0</v>
      </c>
      <c r="E426" s="0" t="n">
        <f aca="false">IF(OR(E$3="",Consolidado!$D426=""),0,IF(ISNUMBER(SEARCH(E$3,Consolidado!$D426)),IF(COUNTIFS(Consolidado!$AC$5:AC426,Consolidado!$AC426,Consolidado!$D$5:D426,"*"&amp;E$3&amp;"*")=1,1,0),0))</f>
        <v>0</v>
      </c>
      <c r="F426" s="0" t="n">
        <f aca="false">IF(OR(F$3="",Consolidado!$D426=""),0,IF(ISNUMBER(SEARCH(F$3,Consolidado!$D426)),IF(COUNTIFS(Consolidado!$AC$5:AC426,Consolidado!$AC426,Consolidado!$D$5:D426,"*"&amp;F$3&amp;"*")=1,1,0),0))</f>
        <v>0</v>
      </c>
      <c r="G426" s="0" t="n">
        <f aca="false">IF(OR(G$3="",Consolidado!$D426=""),0,IF(ISNUMBER(SEARCH(G$3,Consolidado!$D426)),IF(COUNTIFS(Consolidado!$AC$5:AC426,Consolidado!$AC426,Consolidado!$D$5:D426,"*"&amp;G$3&amp;"*")=1,1,0),0))</f>
        <v>0</v>
      </c>
      <c r="H426" s="0" t="n">
        <f aca="false">IF(OR(H$3="",Consolidado!$D426=""),0,IF(ISNUMBER(SEARCH(H$3,Consolidado!$D426)),IF(COUNTIFS(Consolidado!$AC$5:AC426,Consolidado!$AC426,Consolidado!$D$5:D426,"*"&amp;H$3&amp;"*")=1,1,0),0))</f>
        <v>0</v>
      </c>
      <c r="I426" s="0" t="n">
        <f aca="false">IF(OR(I$3="",Consolidado!$D426=""),0,IF(ISNUMBER(SEARCH(I$3,Consolidado!$D426)),IF(COUNTIFS(Consolidado!$AC$5:AC426,Consolidado!$AC426,Consolidado!$D$5:D426,"*"&amp;I$3&amp;"*")=1,1,0),0))</f>
        <v>0</v>
      </c>
      <c r="J426" s="0" t="n">
        <f aca="false">IF(OR(J$3="",Consolidado!$D426=""),0,IF(ISNUMBER(SEARCH(J$3,Consolidado!$D426)),IF(COUNTIFS(Consolidado!$AC$5:AC426,Consolidado!$AC426,Consolidado!$D$5:D426,"*"&amp;J$3&amp;"*")=1,1,0),0))</f>
        <v>0</v>
      </c>
      <c r="K426" s="0" t="n">
        <f aca="false">IF(OR(K$3="",Consolidado!$D426=""),0,IF(ISNUMBER(SEARCH(K$3,Consolidado!$D426)),IF(COUNTIFS(Consolidado!$AC$5:AC426,Consolidado!$AC426,Consolidado!$D$5:D426,"*"&amp;K$3&amp;"*")=1,1,0),0))</f>
        <v>0</v>
      </c>
      <c r="L426" s="0" t="n">
        <f aca="false">IF(OR(L$3="",Consolidado!$D426=""),0,IF(ISNUMBER(SEARCH(L$3,Consolidado!$D426)),IF(COUNTIFS(Consolidado!$AC$5:AC426,Consolidado!$AC426,Consolidado!$D$5:D426,"*"&amp;L$3&amp;"*")=1,1,0),0))</f>
        <v>0</v>
      </c>
      <c r="M426" s="0" t="n">
        <f aca="false">IF(OR(M$3="",Consolidado!$D426=""),0,IF(ISNUMBER(SEARCH(M$3,Consolidado!$D426)),IF(COUNTIFS(Consolidado!$AC$5:AC426,Consolidado!$AC426,Consolidado!$D$5:D426,"*"&amp;M$3&amp;"*")=1,1,0),0))</f>
        <v>0</v>
      </c>
      <c r="N426" s="0" t="n">
        <f aca="false">IF(OR(N$3="",Consolidado!$D426=""),0,IF(ISNUMBER(SEARCH(N$3,Consolidado!$D426)),IF(COUNTIFS(Consolidado!$AC$5:AC426,Consolidado!$AC426,Consolidado!$D$5:D426,"*"&amp;N$3&amp;"*")=1,1,0),0))</f>
        <v>0</v>
      </c>
      <c r="O426" s="0" t="n">
        <f aca="false">IF(OR(O$3="",Consolidado!$D426=""),0,IF(ISNUMBER(SEARCH(O$3,Consolidado!$D426)),IF(COUNTIFS(Consolidado!$AC$5:AC426,Consolidado!$AC426,Consolidado!$D$5:D426,"*"&amp;O$3&amp;"*")=1,1,0),0))</f>
        <v>0</v>
      </c>
      <c r="P426" s="0" t="n">
        <f aca="false">IF(OR(P$3="",Consolidado!$D426=""),0,IF(ISNUMBER(SEARCH(P$3,Consolidado!$D426)),IF(COUNTIFS(Consolidado!$AC$5:AC426,Consolidado!$AC426,Consolidado!$D$5:D426,"*"&amp;P$3&amp;"*")=1,1,0),0))</f>
        <v>0</v>
      </c>
      <c r="Q426" s="0" t="n">
        <f aca="false">IF(OR(Q$3="",Consolidado!$D426=""),0,IF(ISNUMBER(SEARCH(Q$3,Consolidado!$D426)),IF(COUNTIFS(Consolidado!$AC$5:AC426,Consolidado!$AC426,Consolidado!$D$5:D426,"*"&amp;Q$3&amp;"*")=1,1,0),0))</f>
        <v>0</v>
      </c>
      <c r="R426" s="0" t="n">
        <f aca="false">IF(OR(R$3="",Consolidado!$D426=""),0,IF(ISNUMBER(SEARCH(R$3,Consolidado!$D426)),IF(COUNTIFS(Consolidado!$AC$5:AC426,Consolidado!$AC426,Consolidado!$D$5:D426,"*"&amp;R$3&amp;"*")=1,1,0),0))</f>
        <v>0</v>
      </c>
      <c r="S426" s="0" t="n">
        <f aca="false">IF(OR(S$3="",Consolidado!$D426=""),0,IF(ISNUMBER(SEARCH(S$3,Consolidado!$D426)),IF(COUNTIFS(Consolidado!$AC$5:AC426,Consolidado!$AC426,Consolidado!$D$5:D426,"*"&amp;S$3&amp;"*")=1,1,0),0))</f>
        <v>0</v>
      </c>
      <c r="T426" s="0" t="n">
        <f aca="false">IF(OR(T$3="",Consolidado!$D426=""),0,IF(ISNUMBER(SEARCH(T$3,Consolidado!$D426)),IF(COUNTIFS(Consolidado!$AC$5:AC426,Consolidado!$AC426,Consolidado!$D$5:D426,"*"&amp;T$3&amp;"*")=1,1,0),0))</f>
        <v>0</v>
      </c>
      <c r="U426" s="0" t="n">
        <f aca="false">IF(OR(U$3="",Consolidado!$D426=""),0,IF(ISNUMBER(SEARCH(U$3,Consolidado!$D426)),IF(COUNTIFS(Consolidado!$AC$5:AC426,Consolidado!$AC426,Consolidado!$D$5:D426,"*"&amp;U$3&amp;"*")=1,1,0),0))</f>
        <v>0</v>
      </c>
      <c r="V426" s="0" t="n">
        <f aca="false">IF(OR(V$3="",Consolidado!$D426=""),0,IF(ISNUMBER(SEARCH(V$3,Consolidado!$D426)),IF(COUNTIFS(Consolidado!$AC$5:AC426,Consolidado!$AC426,Consolidado!$D$5:D426,"*"&amp;V$3&amp;"*")=1,1,0),0))</f>
        <v>0</v>
      </c>
      <c r="W426" s="0" t="n">
        <f aca="false">IF(OR(W$3="",Consolidado!$D426=""),0,IF(ISNUMBER(SEARCH(W$3,Consolidado!$D426)),IF(COUNTIFS(Consolidado!$AC$5:AC426,Consolidado!$AC426,Consolidado!$D$5:D426,"*"&amp;W$3&amp;"*")=1,1,0),0))</f>
        <v>0</v>
      </c>
      <c r="X426" s="0" t="n">
        <f aca="false">IF(OR(X$3="",Consolidado!$D426=""),0,IF(ISNUMBER(SEARCH(X$3,Consolidado!$D426)),IF(COUNTIFS(Consolidado!$AC$5:AC426,Consolidado!$AC426,Consolidado!$D$5:D426,"*"&amp;X$3&amp;"*")=1,1,0),0))</f>
        <v>0</v>
      </c>
      <c r="Y426" s="0" t="n">
        <f aca="false">IF(OR(Y$3="",Consolidado!$D426=""),0,IF(ISNUMBER(SEARCH(Y$3,Consolidado!$D426)),IF(COUNTIFS(Consolidado!$AC$5:AC426,Consolidado!$AC426,Consolidado!$D$5:D426,"*"&amp;Y$3&amp;"*")=1,1,0),0))</f>
        <v>0</v>
      </c>
      <c r="Z426" s="0" t="n">
        <f aca="false">IF(OR(Z$3="",Consolidado!$D426=""),0,IF(ISNUMBER(SEARCH(Z$3,Consolidado!$D426)),IF(COUNTIFS(Consolidado!$AC$5:AC426,Consolidado!$AC426,Consolidado!$D$5:D426,"*"&amp;Z$3&amp;"*")=1,1,0),0))</f>
        <v>0</v>
      </c>
      <c r="AA426" s="0" t="n">
        <f aca="false">IF(OR(AA$3="",Consolidado!$D426=""),0,IF(ISNUMBER(SEARCH(AA$3,Consolidado!$D426)),IF(COUNTIFS(Consolidado!$AC$5:AC426,Consolidado!$AC426,Consolidado!$D$5:D426,"*"&amp;AA$3&amp;"*")=1,1,0),0))</f>
        <v>0</v>
      </c>
      <c r="AB426" s="0" t="n">
        <f aca="false">IF(OR(AB$3="",Consolidado!$D426=""),0,IF(ISNUMBER(SEARCH(AB$3,Consolidado!$D426)),IF(COUNTIFS(Consolidado!$AC$5:AC426,Consolidado!$AC426,Consolidado!$D$5:D426,"*"&amp;AB$3&amp;"*")=1,1,0),0))</f>
        <v>0</v>
      </c>
      <c r="AC426" s="0" t="n">
        <f aca="false">IF(OR(AC$3="",Consolidado!$D426=""),0,IF(ISNUMBER(SEARCH(AC$3,Consolidado!$D426)),IF(COUNTIFS(Consolidado!$AC$5:AC426,Consolidado!$AC426,Consolidado!$D$5:D426,"*"&amp;AC$3&amp;"*")=1,1,0),0))</f>
        <v>0</v>
      </c>
      <c r="AD426" s="0" t="n">
        <f aca="false">IF(OR(AD$3="",Consolidado!$D426=""),0,IF(ISNUMBER(SEARCH(AD$3,Consolidado!$D426)),IF(COUNTIFS(Consolidado!$AC$5:AC426,Consolidado!$AC426,Consolidado!$D$5:D426,"*"&amp;AD$3&amp;"*")=1,1,0),0))</f>
        <v>0</v>
      </c>
      <c r="AE426" s="0" t="n">
        <f aca="false">IF(OR(AE$3="",Consolidado!$D426=""),0,IF(ISNUMBER(SEARCH(AE$3,Consolidado!$D426)),IF(COUNTIFS(Consolidado!$AC$5:AC426,Consolidado!$AC426,Consolidado!$D$5:D426,"*"&amp;AE$3&amp;"*")=1,1,0),0))</f>
        <v>0</v>
      </c>
      <c r="AF426" s="0" t="n">
        <f aca="false">IF(OR(AF$3="",Consolidado!$D426=""),0,IF(ISNUMBER(SEARCH(AF$3,Consolidado!$D426)),IF(COUNTIFS(Consolidado!$AC$5:AC426,Consolidado!$AC426,Consolidado!$D$5:D426,"*"&amp;AF$3&amp;"*")=1,1,0),0))</f>
        <v>0</v>
      </c>
      <c r="AG426" s="0" t="n">
        <f aca="false">IF(OR(AG$3="",Consolidado!$D426=""),0,IF(ISNUMBER(SEARCH(AG$3,Consolidado!$D426)),IF(COUNTIFS(Consolidado!$AC$5:AC426,Consolidado!$AC426,Consolidado!$D$5:D426,"*"&amp;AG$3&amp;"*")=1,1,0),0))</f>
        <v>0</v>
      </c>
      <c r="AH426" s="0" t="n">
        <f aca="false">IF(OR(AH$3="",Consolidado!$D426=""),0,IF(ISNUMBER(SEARCH(AH$3,Consolidado!$D426)),IF(COUNTIFS(Consolidado!$AC$5:AC426,Consolidado!$AC426,Consolidado!$D$5:D426,"*"&amp;AH$3&amp;"*")=1,1,0),0))</f>
        <v>0</v>
      </c>
      <c r="AI426" s="0" t="n">
        <f aca="false">IF(OR(AI$3="",Consolidado!$D426=""),0,IF(ISNUMBER(SEARCH(AI$3,Consolidado!$D426)),IF(COUNTIFS(Consolidado!$AC$5:AC426,Consolidado!$AC426,Consolidado!$D$5:D426,"*"&amp;AI$3&amp;"*")=1,1,0),0))</f>
        <v>0</v>
      </c>
      <c r="AJ426" s="0" t="n">
        <f aca="false">IF(OR(AJ$3="",Consolidado!$D426=""),0,IF(ISNUMBER(SEARCH(AJ$3,Consolidado!$D426)),IF(COUNTIFS(Consolidado!$AC$5:AC426,Consolidado!$AC426,Consolidado!$D$5:D426,"*"&amp;AJ$3&amp;"*")=1,1,0),0))</f>
        <v>0</v>
      </c>
      <c r="AK426" s="0" t="n">
        <f aca="false">IF(OR(AK$3="",Consolidado!$D426=""),0,IF(ISNUMBER(SEARCH(AK$3,Consolidado!$D426)),IF(COUNTIFS(Consolidado!$AC$5:AC426,Consolidado!$AC426,Consolidado!$D$5:D426,"*"&amp;AK$3&amp;"*")=1,1,0),0))</f>
        <v>0</v>
      </c>
      <c r="AL426" s="0" t="n">
        <f aca="false">IF(OR(AL$3="",Consolidado!$D426=""),0,IF(ISNUMBER(SEARCH(AL$3,Consolidado!$D426)),IF(COUNTIFS(Consolidado!$AC$5:AC426,Consolidado!$AC426,Consolidado!$D$5:D426,"*"&amp;AL$3&amp;"*")=1,1,0),0))</f>
        <v>0</v>
      </c>
      <c r="AM426" s="0" t="n">
        <f aca="false">IF(OR(AM$3="",Consolidado!$D426=""),0,IF(ISNUMBER(SEARCH(AM$3,Consolidado!$D426)),IF(COUNTIFS(Consolidado!$AC$5:AC426,Consolidado!$AC426,Consolidado!$D$5:D426,"*"&amp;AM$3&amp;"*")=1,1,0),0))</f>
        <v>0</v>
      </c>
      <c r="AN426" s="0" t="n">
        <f aca="false">IF(OR(AN$3="",Consolidado!$D426=""),0,IF(ISNUMBER(SEARCH(AN$3,Consolidado!$D426)),IF(COUNTIFS(Consolidado!$AC$5:AC426,Consolidado!$AC426,Consolidado!$D$5:D426,"*"&amp;AN$3&amp;"*")=1,1,0),0))</f>
        <v>0</v>
      </c>
      <c r="AO426" s="0" t="n">
        <f aca="false">IF(OR(AO$3="",Consolidado!$D426=""),0,IF(ISNUMBER(SEARCH(AO$3,Consolidado!$D426)),IF(COUNTIFS(Consolidado!$AC$5:AC426,Consolidado!$AC426,Consolidado!$D$5:D426,"*"&amp;AO$3&amp;"*")=1,1,0),0))</f>
        <v>0</v>
      </c>
    </row>
    <row r="427" customFormat="false" ht="15" hidden="false" customHeight="false" outlineLevel="0" collapsed="false">
      <c r="B427" s="0" t="n">
        <f aca="false">IF(OR(B$3="",Consolidado!$D427=""),0,IF(ISNUMBER(SEARCH(B$3,Consolidado!$D427)),IF(COUNTIFS(Consolidado!$AC$5:AC427,Consolidado!$AC427,Consolidado!$D$5:D427,"*"&amp;B$3&amp;"*")=1,1,0),0))</f>
        <v>0</v>
      </c>
      <c r="C427" s="0" t="n">
        <f aca="false">IF(OR(C$3="",Consolidado!$D427=""),0,IF(ISNUMBER(SEARCH(C$3,Consolidado!$D427)),IF(COUNTIFS(Consolidado!$AC$5:AC427,Consolidado!$AC427,Consolidado!$D$5:D427,"*"&amp;C$3&amp;"*")=1,1,0),0))</f>
        <v>0</v>
      </c>
      <c r="D427" s="0" t="n">
        <f aca="false">IF(OR(D$3="",Consolidado!$D427=""),0,IF(ISNUMBER(SEARCH(D$3,Consolidado!$D427)),IF(COUNTIFS(Consolidado!$AC$5:AC427,Consolidado!$AC427,Consolidado!$D$5:D427,"*"&amp;D$3&amp;"*")=1,1,0),0))</f>
        <v>0</v>
      </c>
      <c r="E427" s="0" t="n">
        <f aca="false">IF(OR(E$3="",Consolidado!$D427=""),0,IF(ISNUMBER(SEARCH(E$3,Consolidado!$D427)),IF(COUNTIFS(Consolidado!$AC$5:AC427,Consolidado!$AC427,Consolidado!$D$5:D427,"*"&amp;E$3&amp;"*")=1,1,0),0))</f>
        <v>0</v>
      </c>
      <c r="F427" s="0" t="n">
        <f aca="false">IF(OR(F$3="",Consolidado!$D427=""),0,IF(ISNUMBER(SEARCH(F$3,Consolidado!$D427)),IF(COUNTIFS(Consolidado!$AC$5:AC427,Consolidado!$AC427,Consolidado!$D$5:D427,"*"&amp;F$3&amp;"*")=1,1,0),0))</f>
        <v>0</v>
      </c>
      <c r="G427" s="0" t="n">
        <f aca="false">IF(OR(G$3="",Consolidado!$D427=""),0,IF(ISNUMBER(SEARCH(G$3,Consolidado!$D427)),IF(COUNTIFS(Consolidado!$AC$5:AC427,Consolidado!$AC427,Consolidado!$D$5:D427,"*"&amp;G$3&amp;"*")=1,1,0),0))</f>
        <v>0</v>
      </c>
      <c r="H427" s="0" t="n">
        <f aca="false">IF(OR(H$3="",Consolidado!$D427=""),0,IF(ISNUMBER(SEARCH(H$3,Consolidado!$D427)),IF(COUNTIFS(Consolidado!$AC$5:AC427,Consolidado!$AC427,Consolidado!$D$5:D427,"*"&amp;H$3&amp;"*")=1,1,0),0))</f>
        <v>0</v>
      </c>
      <c r="I427" s="0" t="n">
        <f aca="false">IF(OR(I$3="",Consolidado!$D427=""),0,IF(ISNUMBER(SEARCH(I$3,Consolidado!$D427)),IF(COUNTIFS(Consolidado!$AC$5:AC427,Consolidado!$AC427,Consolidado!$D$5:D427,"*"&amp;I$3&amp;"*")=1,1,0),0))</f>
        <v>0</v>
      </c>
      <c r="J427" s="0" t="n">
        <f aca="false">IF(OR(J$3="",Consolidado!$D427=""),0,IF(ISNUMBER(SEARCH(J$3,Consolidado!$D427)),IF(COUNTIFS(Consolidado!$AC$5:AC427,Consolidado!$AC427,Consolidado!$D$5:D427,"*"&amp;J$3&amp;"*")=1,1,0),0))</f>
        <v>0</v>
      </c>
      <c r="K427" s="0" t="n">
        <f aca="false">IF(OR(K$3="",Consolidado!$D427=""),0,IF(ISNUMBER(SEARCH(K$3,Consolidado!$D427)),IF(COUNTIFS(Consolidado!$AC$5:AC427,Consolidado!$AC427,Consolidado!$D$5:D427,"*"&amp;K$3&amp;"*")=1,1,0),0))</f>
        <v>0</v>
      </c>
      <c r="L427" s="0" t="n">
        <f aca="false">IF(OR(L$3="",Consolidado!$D427=""),0,IF(ISNUMBER(SEARCH(L$3,Consolidado!$D427)),IF(COUNTIFS(Consolidado!$AC$5:AC427,Consolidado!$AC427,Consolidado!$D$5:D427,"*"&amp;L$3&amp;"*")=1,1,0),0))</f>
        <v>0</v>
      </c>
      <c r="M427" s="0" t="n">
        <f aca="false">IF(OR(M$3="",Consolidado!$D427=""),0,IF(ISNUMBER(SEARCH(M$3,Consolidado!$D427)),IF(COUNTIFS(Consolidado!$AC$5:AC427,Consolidado!$AC427,Consolidado!$D$5:D427,"*"&amp;M$3&amp;"*")=1,1,0),0))</f>
        <v>0</v>
      </c>
      <c r="N427" s="0" t="n">
        <f aca="false">IF(OR(N$3="",Consolidado!$D427=""),0,IF(ISNUMBER(SEARCH(N$3,Consolidado!$D427)),IF(COUNTIFS(Consolidado!$AC$5:AC427,Consolidado!$AC427,Consolidado!$D$5:D427,"*"&amp;N$3&amp;"*")=1,1,0),0))</f>
        <v>0</v>
      </c>
      <c r="O427" s="0" t="n">
        <f aca="false">IF(OR(O$3="",Consolidado!$D427=""),0,IF(ISNUMBER(SEARCH(O$3,Consolidado!$D427)),IF(COUNTIFS(Consolidado!$AC$5:AC427,Consolidado!$AC427,Consolidado!$D$5:D427,"*"&amp;O$3&amp;"*")=1,1,0),0))</f>
        <v>0</v>
      </c>
      <c r="P427" s="0" t="n">
        <f aca="false">IF(OR(P$3="",Consolidado!$D427=""),0,IF(ISNUMBER(SEARCH(P$3,Consolidado!$D427)),IF(COUNTIFS(Consolidado!$AC$5:AC427,Consolidado!$AC427,Consolidado!$D$5:D427,"*"&amp;P$3&amp;"*")=1,1,0),0))</f>
        <v>0</v>
      </c>
      <c r="Q427" s="0" t="n">
        <f aca="false">IF(OR(Q$3="",Consolidado!$D427=""),0,IF(ISNUMBER(SEARCH(Q$3,Consolidado!$D427)),IF(COUNTIFS(Consolidado!$AC$5:AC427,Consolidado!$AC427,Consolidado!$D$5:D427,"*"&amp;Q$3&amp;"*")=1,1,0),0))</f>
        <v>0</v>
      </c>
      <c r="R427" s="0" t="n">
        <f aca="false">IF(OR(R$3="",Consolidado!$D427=""),0,IF(ISNUMBER(SEARCH(R$3,Consolidado!$D427)),IF(COUNTIFS(Consolidado!$AC$5:AC427,Consolidado!$AC427,Consolidado!$D$5:D427,"*"&amp;R$3&amp;"*")=1,1,0),0))</f>
        <v>0</v>
      </c>
      <c r="S427" s="0" t="n">
        <f aca="false">IF(OR(S$3="",Consolidado!$D427=""),0,IF(ISNUMBER(SEARCH(S$3,Consolidado!$D427)),IF(COUNTIFS(Consolidado!$AC$5:AC427,Consolidado!$AC427,Consolidado!$D$5:D427,"*"&amp;S$3&amp;"*")=1,1,0),0))</f>
        <v>0</v>
      </c>
      <c r="T427" s="0" t="n">
        <f aca="false">IF(OR(T$3="",Consolidado!$D427=""),0,IF(ISNUMBER(SEARCH(T$3,Consolidado!$D427)),IF(COUNTIFS(Consolidado!$AC$5:AC427,Consolidado!$AC427,Consolidado!$D$5:D427,"*"&amp;T$3&amp;"*")=1,1,0),0))</f>
        <v>0</v>
      </c>
      <c r="U427" s="0" t="n">
        <f aca="false">IF(OR(U$3="",Consolidado!$D427=""),0,IF(ISNUMBER(SEARCH(U$3,Consolidado!$D427)),IF(COUNTIFS(Consolidado!$AC$5:AC427,Consolidado!$AC427,Consolidado!$D$5:D427,"*"&amp;U$3&amp;"*")=1,1,0),0))</f>
        <v>0</v>
      </c>
      <c r="V427" s="0" t="n">
        <f aca="false">IF(OR(V$3="",Consolidado!$D427=""),0,IF(ISNUMBER(SEARCH(V$3,Consolidado!$D427)),IF(COUNTIFS(Consolidado!$AC$5:AC427,Consolidado!$AC427,Consolidado!$D$5:D427,"*"&amp;V$3&amp;"*")=1,1,0),0))</f>
        <v>0</v>
      </c>
      <c r="W427" s="0" t="n">
        <f aca="false">IF(OR(W$3="",Consolidado!$D427=""),0,IF(ISNUMBER(SEARCH(W$3,Consolidado!$D427)),IF(COUNTIFS(Consolidado!$AC$5:AC427,Consolidado!$AC427,Consolidado!$D$5:D427,"*"&amp;W$3&amp;"*")=1,1,0),0))</f>
        <v>0</v>
      </c>
      <c r="X427" s="0" t="n">
        <f aca="false">IF(OR(X$3="",Consolidado!$D427=""),0,IF(ISNUMBER(SEARCH(X$3,Consolidado!$D427)),IF(COUNTIFS(Consolidado!$AC$5:AC427,Consolidado!$AC427,Consolidado!$D$5:D427,"*"&amp;X$3&amp;"*")=1,1,0),0))</f>
        <v>0</v>
      </c>
      <c r="Y427" s="0" t="n">
        <f aca="false">IF(OR(Y$3="",Consolidado!$D427=""),0,IF(ISNUMBER(SEARCH(Y$3,Consolidado!$D427)),IF(COUNTIFS(Consolidado!$AC$5:AC427,Consolidado!$AC427,Consolidado!$D$5:D427,"*"&amp;Y$3&amp;"*")=1,1,0),0))</f>
        <v>0</v>
      </c>
      <c r="Z427" s="0" t="n">
        <f aca="false">IF(OR(Z$3="",Consolidado!$D427=""),0,IF(ISNUMBER(SEARCH(Z$3,Consolidado!$D427)),IF(COUNTIFS(Consolidado!$AC$5:AC427,Consolidado!$AC427,Consolidado!$D$5:D427,"*"&amp;Z$3&amp;"*")=1,1,0),0))</f>
        <v>0</v>
      </c>
      <c r="AA427" s="0" t="n">
        <f aca="false">IF(OR(AA$3="",Consolidado!$D427=""),0,IF(ISNUMBER(SEARCH(AA$3,Consolidado!$D427)),IF(COUNTIFS(Consolidado!$AC$5:AC427,Consolidado!$AC427,Consolidado!$D$5:D427,"*"&amp;AA$3&amp;"*")=1,1,0),0))</f>
        <v>0</v>
      </c>
      <c r="AB427" s="0" t="n">
        <f aca="false">IF(OR(AB$3="",Consolidado!$D427=""),0,IF(ISNUMBER(SEARCH(AB$3,Consolidado!$D427)),IF(COUNTIFS(Consolidado!$AC$5:AC427,Consolidado!$AC427,Consolidado!$D$5:D427,"*"&amp;AB$3&amp;"*")=1,1,0),0))</f>
        <v>0</v>
      </c>
      <c r="AC427" s="0" t="n">
        <f aca="false">IF(OR(AC$3="",Consolidado!$D427=""),0,IF(ISNUMBER(SEARCH(AC$3,Consolidado!$D427)),IF(COUNTIFS(Consolidado!$AC$5:AC427,Consolidado!$AC427,Consolidado!$D$5:D427,"*"&amp;AC$3&amp;"*")=1,1,0),0))</f>
        <v>0</v>
      </c>
      <c r="AD427" s="0" t="n">
        <f aca="false">IF(OR(AD$3="",Consolidado!$D427=""),0,IF(ISNUMBER(SEARCH(AD$3,Consolidado!$D427)),IF(COUNTIFS(Consolidado!$AC$5:AC427,Consolidado!$AC427,Consolidado!$D$5:D427,"*"&amp;AD$3&amp;"*")=1,1,0),0))</f>
        <v>0</v>
      </c>
      <c r="AE427" s="0" t="n">
        <f aca="false">IF(OR(AE$3="",Consolidado!$D427=""),0,IF(ISNUMBER(SEARCH(AE$3,Consolidado!$D427)),IF(COUNTIFS(Consolidado!$AC$5:AC427,Consolidado!$AC427,Consolidado!$D$5:D427,"*"&amp;AE$3&amp;"*")=1,1,0),0))</f>
        <v>0</v>
      </c>
      <c r="AF427" s="0" t="n">
        <f aca="false">IF(OR(AF$3="",Consolidado!$D427=""),0,IF(ISNUMBER(SEARCH(AF$3,Consolidado!$D427)),IF(COUNTIFS(Consolidado!$AC$5:AC427,Consolidado!$AC427,Consolidado!$D$5:D427,"*"&amp;AF$3&amp;"*")=1,1,0),0))</f>
        <v>0</v>
      </c>
      <c r="AG427" s="0" t="n">
        <f aca="false">IF(OR(AG$3="",Consolidado!$D427=""),0,IF(ISNUMBER(SEARCH(AG$3,Consolidado!$D427)),IF(COUNTIFS(Consolidado!$AC$5:AC427,Consolidado!$AC427,Consolidado!$D$5:D427,"*"&amp;AG$3&amp;"*")=1,1,0),0))</f>
        <v>0</v>
      </c>
      <c r="AH427" s="0" t="n">
        <f aca="false">IF(OR(AH$3="",Consolidado!$D427=""),0,IF(ISNUMBER(SEARCH(AH$3,Consolidado!$D427)),IF(COUNTIFS(Consolidado!$AC$5:AC427,Consolidado!$AC427,Consolidado!$D$5:D427,"*"&amp;AH$3&amp;"*")=1,1,0),0))</f>
        <v>0</v>
      </c>
      <c r="AI427" s="0" t="n">
        <f aca="false">IF(OR(AI$3="",Consolidado!$D427=""),0,IF(ISNUMBER(SEARCH(AI$3,Consolidado!$D427)),IF(COUNTIFS(Consolidado!$AC$5:AC427,Consolidado!$AC427,Consolidado!$D$5:D427,"*"&amp;AI$3&amp;"*")=1,1,0),0))</f>
        <v>0</v>
      </c>
      <c r="AJ427" s="0" t="n">
        <f aca="false">IF(OR(AJ$3="",Consolidado!$D427=""),0,IF(ISNUMBER(SEARCH(AJ$3,Consolidado!$D427)),IF(COUNTIFS(Consolidado!$AC$5:AC427,Consolidado!$AC427,Consolidado!$D$5:D427,"*"&amp;AJ$3&amp;"*")=1,1,0),0))</f>
        <v>0</v>
      </c>
      <c r="AK427" s="0" t="n">
        <f aca="false">IF(OR(AK$3="",Consolidado!$D427=""),0,IF(ISNUMBER(SEARCH(AK$3,Consolidado!$D427)),IF(COUNTIFS(Consolidado!$AC$5:AC427,Consolidado!$AC427,Consolidado!$D$5:D427,"*"&amp;AK$3&amp;"*")=1,1,0),0))</f>
        <v>0</v>
      </c>
      <c r="AL427" s="0" t="n">
        <f aca="false">IF(OR(AL$3="",Consolidado!$D427=""),0,IF(ISNUMBER(SEARCH(AL$3,Consolidado!$D427)),IF(COUNTIFS(Consolidado!$AC$5:AC427,Consolidado!$AC427,Consolidado!$D$5:D427,"*"&amp;AL$3&amp;"*")=1,1,0),0))</f>
        <v>0</v>
      </c>
      <c r="AM427" s="0" t="n">
        <f aca="false">IF(OR(AM$3="",Consolidado!$D427=""),0,IF(ISNUMBER(SEARCH(AM$3,Consolidado!$D427)),IF(COUNTIFS(Consolidado!$AC$5:AC427,Consolidado!$AC427,Consolidado!$D$5:D427,"*"&amp;AM$3&amp;"*")=1,1,0),0))</f>
        <v>0</v>
      </c>
      <c r="AN427" s="0" t="n">
        <f aca="false">IF(OR(AN$3="",Consolidado!$D427=""),0,IF(ISNUMBER(SEARCH(AN$3,Consolidado!$D427)),IF(COUNTIFS(Consolidado!$AC$5:AC427,Consolidado!$AC427,Consolidado!$D$5:D427,"*"&amp;AN$3&amp;"*")=1,1,0),0))</f>
        <v>0</v>
      </c>
      <c r="AO427" s="0" t="n">
        <f aca="false">IF(OR(AO$3="",Consolidado!$D427=""),0,IF(ISNUMBER(SEARCH(AO$3,Consolidado!$D427)),IF(COUNTIFS(Consolidado!$AC$5:AC427,Consolidado!$AC427,Consolidado!$D$5:D427,"*"&amp;AO$3&amp;"*")=1,1,0),0))</f>
        <v>0</v>
      </c>
    </row>
    <row r="428" customFormat="false" ht="15" hidden="false" customHeight="false" outlineLevel="0" collapsed="false">
      <c r="B428" s="0" t="n">
        <f aca="false">IF(OR(B$3="",Consolidado!$D428=""),0,IF(ISNUMBER(SEARCH(B$3,Consolidado!$D428)),IF(COUNTIFS(Consolidado!$AC$5:AC428,Consolidado!$AC428,Consolidado!$D$5:D428,"*"&amp;B$3&amp;"*")=1,1,0),0))</f>
        <v>0</v>
      </c>
      <c r="C428" s="0" t="n">
        <f aca="false">IF(OR(C$3="",Consolidado!$D428=""),0,IF(ISNUMBER(SEARCH(C$3,Consolidado!$D428)),IF(COUNTIFS(Consolidado!$AC$5:AC428,Consolidado!$AC428,Consolidado!$D$5:D428,"*"&amp;C$3&amp;"*")=1,1,0),0))</f>
        <v>0</v>
      </c>
      <c r="D428" s="0" t="n">
        <f aca="false">IF(OR(D$3="",Consolidado!$D428=""),0,IF(ISNUMBER(SEARCH(D$3,Consolidado!$D428)),IF(COUNTIFS(Consolidado!$AC$5:AC428,Consolidado!$AC428,Consolidado!$D$5:D428,"*"&amp;D$3&amp;"*")=1,1,0),0))</f>
        <v>0</v>
      </c>
      <c r="E428" s="0" t="n">
        <f aca="false">IF(OR(E$3="",Consolidado!$D428=""),0,IF(ISNUMBER(SEARCH(E$3,Consolidado!$D428)),IF(COUNTIFS(Consolidado!$AC$5:AC428,Consolidado!$AC428,Consolidado!$D$5:D428,"*"&amp;E$3&amp;"*")=1,1,0),0))</f>
        <v>0</v>
      </c>
      <c r="F428" s="0" t="n">
        <f aca="false">IF(OR(F$3="",Consolidado!$D428=""),0,IF(ISNUMBER(SEARCH(F$3,Consolidado!$D428)),IF(COUNTIFS(Consolidado!$AC$5:AC428,Consolidado!$AC428,Consolidado!$D$5:D428,"*"&amp;F$3&amp;"*")=1,1,0),0))</f>
        <v>0</v>
      </c>
      <c r="G428" s="0" t="n">
        <f aca="false">IF(OR(G$3="",Consolidado!$D428=""),0,IF(ISNUMBER(SEARCH(G$3,Consolidado!$D428)),IF(COUNTIFS(Consolidado!$AC$5:AC428,Consolidado!$AC428,Consolidado!$D$5:D428,"*"&amp;G$3&amp;"*")=1,1,0),0))</f>
        <v>0</v>
      </c>
      <c r="H428" s="0" t="n">
        <f aca="false">IF(OR(H$3="",Consolidado!$D428=""),0,IF(ISNUMBER(SEARCH(H$3,Consolidado!$D428)),IF(COUNTIFS(Consolidado!$AC$5:AC428,Consolidado!$AC428,Consolidado!$D$5:D428,"*"&amp;H$3&amp;"*")=1,1,0),0))</f>
        <v>0</v>
      </c>
      <c r="I428" s="0" t="n">
        <f aca="false">IF(OR(I$3="",Consolidado!$D428=""),0,IF(ISNUMBER(SEARCH(I$3,Consolidado!$D428)),IF(COUNTIFS(Consolidado!$AC$5:AC428,Consolidado!$AC428,Consolidado!$D$5:D428,"*"&amp;I$3&amp;"*")=1,1,0),0))</f>
        <v>0</v>
      </c>
      <c r="J428" s="0" t="n">
        <f aca="false">IF(OR(J$3="",Consolidado!$D428=""),0,IF(ISNUMBER(SEARCH(J$3,Consolidado!$D428)),IF(COUNTIFS(Consolidado!$AC$5:AC428,Consolidado!$AC428,Consolidado!$D$5:D428,"*"&amp;J$3&amp;"*")=1,1,0),0))</f>
        <v>0</v>
      </c>
      <c r="K428" s="0" t="n">
        <f aca="false">IF(OR(K$3="",Consolidado!$D428=""),0,IF(ISNUMBER(SEARCH(K$3,Consolidado!$D428)),IF(COUNTIFS(Consolidado!$AC$5:AC428,Consolidado!$AC428,Consolidado!$D$5:D428,"*"&amp;K$3&amp;"*")=1,1,0),0))</f>
        <v>0</v>
      </c>
      <c r="L428" s="0" t="n">
        <f aca="false">IF(OR(L$3="",Consolidado!$D428=""),0,IF(ISNUMBER(SEARCH(L$3,Consolidado!$D428)),IF(COUNTIFS(Consolidado!$AC$5:AC428,Consolidado!$AC428,Consolidado!$D$5:D428,"*"&amp;L$3&amp;"*")=1,1,0),0))</f>
        <v>0</v>
      </c>
      <c r="M428" s="0" t="n">
        <f aca="false">IF(OR(M$3="",Consolidado!$D428=""),0,IF(ISNUMBER(SEARCH(M$3,Consolidado!$D428)),IF(COUNTIFS(Consolidado!$AC$5:AC428,Consolidado!$AC428,Consolidado!$D$5:D428,"*"&amp;M$3&amp;"*")=1,1,0),0))</f>
        <v>0</v>
      </c>
      <c r="N428" s="0" t="n">
        <f aca="false">IF(OR(N$3="",Consolidado!$D428=""),0,IF(ISNUMBER(SEARCH(N$3,Consolidado!$D428)),IF(COUNTIFS(Consolidado!$AC$5:AC428,Consolidado!$AC428,Consolidado!$D$5:D428,"*"&amp;N$3&amp;"*")=1,1,0),0))</f>
        <v>0</v>
      </c>
      <c r="O428" s="0" t="n">
        <f aca="false">IF(OR(O$3="",Consolidado!$D428=""),0,IF(ISNUMBER(SEARCH(O$3,Consolidado!$D428)),IF(COUNTIFS(Consolidado!$AC$5:AC428,Consolidado!$AC428,Consolidado!$D$5:D428,"*"&amp;O$3&amp;"*")=1,1,0),0))</f>
        <v>0</v>
      </c>
      <c r="P428" s="0" t="n">
        <f aca="false">IF(OR(P$3="",Consolidado!$D428=""),0,IF(ISNUMBER(SEARCH(P$3,Consolidado!$D428)),IF(COUNTIFS(Consolidado!$AC$5:AC428,Consolidado!$AC428,Consolidado!$D$5:D428,"*"&amp;P$3&amp;"*")=1,1,0),0))</f>
        <v>0</v>
      </c>
      <c r="Q428" s="0" t="n">
        <f aca="false">IF(OR(Q$3="",Consolidado!$D428=""),0,IF(ISNUMBER(SEARCH(Q$3,Consolidado!$D428)),IF(COUNTIFS(Consolidado!$AC$5:AC428,Consolidado!$AC428,Consolidado!$D$5:D428,"*"&amp;Q$3&amp;"*")=1,1,0),0))</f>
        <v>0</v>
      </c>
      <c r="R428" s="0" t="n">
        <f aca="false">IF(OR(R$3="",Consolidado!$D428=""),0,IF(ISNUMBER(SEARCH(R$3,Consolidado!$D428)),IF(COUNTIFS(Consolidado!$AC$5:AC428,Consolidado!$AC428,Consolidado!$D$5:D428,"*"&amp;R$3&amp;"*")=1,1,0),0))</f>
        <v>0</v>
      </c>
      <c r="S428" s="0" t="n">
        <f aca="false">IF(OR(S$3="",Consolidado!$D428=""),0,IF(ISNUMBER(SEARCH(S$3,Consolidado!$D428)),IF(COUNTIFS(Consolidado!$AC$5:AC428,Consolidado!$AC428,Consolidado!$D$5:D428,"*"&amp;S$3&amp;"*")=1,1,0),0))</f>
        <v>0</v>
      </c>
      <c r="T428" s="0" t="n">
        <f aca="false">IF(OR(T$3="",Consolidado!$D428=""),0,IF(ISNUMBER(SEARCH(T$3,Consolidado!$D428)),IF(COUNTIFS(Consolidado!$AC$5:AC428,Consolidado!$AC428,Consolidado!$D$5:D428,"*"&amp;T$3&amp;"*")=1,1,0),0))</f>
        <v>0</v>
      </c>
      <c r="U428" s="0" t="n">
        <f aca="false">IF(OR(U$3="",Consolidado!$D428=""),0,IF(ISNUMBER(SEARCH(U$3,Consolidado!$D428)),IF(COUNTIFS(Consolidado!$AC$5:AC428,Consolidado!$AC428,Consolidado!$D$5:D428,"*"&amp;U$3&amp;"*")=1,1,0),0))</f>
        <v>0</v>
      </c>
      <c r="V428" s="0" t="n">
        <f aca="false">IF(OR(V$3="",Consolidado!$D428=""),0,IF(ISNUMBER(SEARCH(V$3,Consolidado!$D428)),IF(COUNTIFS(Consolidado!$AC$5:AC428,Consolidado!$AC428,Consolidado!$D$5:D428,"*"&amp;V$3&amp;"*")=1,1,0),0))</f>
        <v>0</v>
      </c>
      <c r="W428" s="0" t="n">
        <f aca="false">IF(OR(W$3="",Consolidado!$D428=""),0,IF(ISNUMBER(SEARCH(W$3,Consolidado!$D428)),IF(COUNTIFS(Consolidado!$AC$5:AC428,Consolidado!$AC428,Consolidado!$D$5:D428,"*"&amp;W$3&amp;"*")=1,1,0),0))</f>
        <v>0</v>
      </c>
      <c r="X428" s="0" t="n">
        <f aca="false">IF(OR(X$3="",Consolidado!$D428=""),0,IF(ISNUMBER(SEARCH(X$3,Consolidado!$D428)),IF(COUNTIFS(Consolidado!$AC$5:AC428,Consolidado!$AC428,Consolidado!$D$5:D428,"*"&amp;X$3&amp;"*")=1,1,0),0))</f>
        <v>0</v>
      </c>
      <c r="Y428" s="0" t="n">
        <f aca="false">IF(OR(Y$3="",Consolidado!$D428=""),0,IF(ISNUMBER(SEARCH(Y$3,Consolidado!$D428)),IF(COUNTIFS(Consolidado!$AC$5:AC428,Consolidado!$AC428,Consolidado!$D$5:D428,"*"&amp;Y$3&amp;"*")=1,1,0),0))</f>
        <v>0</v>
      </c>
      <c r="Z428" s="0" t="n">
        <f aca="false">IF(OR(Z$3="",Consolidado!$D428=""),0,IF(ISNUMBER(SEARCH(Z$3,Consolidado!$D428)),IF(COUNTIFS(Consolidado!$AC$5:AC428,Consolidado!$AC428,Consolidado!$D$5:D428,"*"&amp;Z$3&amp;"*")=1,1,0),0))</f>
        <v>0</v>
      </c>
      <c r="AA428" s="0" t="n">
        <f aca="false">IF(OR(AA$3="",Consolidado!$D428=""),0,IF(ISNUMBER(SEARCH(AA$3,Consolidado!$D428)),IF(COUNTIFS(Consolidado!$AC$5:AC428,Consolidado!$AC428,Consolidado!$D$5:D428,"*"&amp;AA$3&amp;"*")=1,1,0),0))</f>
        <v>0</v>
      </c>
      <c r="AB428" s="0" t="n">
        <f aca="false">IF(OR(AB$3="",Consolidado!$D428=""),0,IF(ISNUMBER(SEARCH(AB$3,Consolidado!$D428)),IF(COUNTIFS(Consolidado!$AC$5:AC428,Consolidado!$AC428,Consolidado!$D$5:D428,"*"&amp;AB$3&amp;"*")=1,1,0),0))</f>
        <v>0</v>
      </c>
      <c r="AC428" s="0" t="n">
        <f aca="false">IF(OR(AC$3="",Consolidado!$D428=""),0,IF(ISNUMBER(SEARCH(AC$3,Consolidado!$D428)),IF(COUNTIFS(Consolidado!$AC$5:AC428,Consolidado!$AC428,Consolidado!$D$5:D428,"*"&amp;AC$3&amp;"*")=1,1,0),0))</f>
        <v>0</v>
      </c>
      <c r="AD428" s="0" t="n">
        <f aca="false">IF(OR(AD$3="",Consolidado!$D428=""),0,IF(ISNUMBER(SEARCH(AD$3,Consolidado!$D428)),IF(COUNTIFS(Consolidado!$AC$5:AC428,Consolidado!$AC428,Consolidado!$D$5:D428,"*"&amp;AD$3&amp;"*")=1,1,0),0))</f>
        <v>0</v>
      </c>
      <c r="AE428" s="0" t="n">
        <f aca="false">IF(OR(AE$3="",Consolidado!$D428=""),0,IF(ISNUMBER(SEARCH(AE$3,Consolidado!$D428)),IF(COUNTIFS(Consolidado!$AC$5:AC428,Consolidado!$AC428,Consolidado!$D$5:D428,"*"&amp;AE$3&amp;"*")=1,1,0),0))</f>
        <v>0</v>
      </c>
      <c r="AF428" s="0" t="n">
        <f aca="false">IF(OR(AF$3="",Consolidado!$D428=""),0,IF(ISNUMBER(SEARCH(AF$3,Consolidado!$D428)),IF(COUNTIFS(Consolidado!$AC$5:AC428,Consolidado!$AC428,Consolidado!$D$5:D428,"*"&amp;AF$3&amp;"*")=1,1,0),0))</f>
        <v>0</v>
      </c>
      <c r="AG428" s="0" t="n">
        <f aca="false">IF(OR(AG$3="",Consolidado!$D428=""),0,IF(ISNUMBER(SEARCH(AG$3,Consolidado!$D428)),IF(COUNTIFS(Consolidado!$AC$5:AC428,Consolidado!$AC428,Consolidado!$D$5:D428,"*"&amp;AG$3&amp;"*")=1,1,0),0))</f>
        <v>0</v>
      </c>
      <c r="AH428" s="0" t="n">
        <f aca="false">IF(OR(AH$3="",Consolidado!$D428=""),0,IF(ISNUMBER(SEARCH(AH$3,Consolidado!$D428)),IF(COUNTIFS(Consolidado!$AC$5:AC428,Consolidado!$AC428,Consolidado!$D$5:D428,"*"&amp;AH$3&amp;"*")=1,1,0),0))</f>
        <v>0</v>
      </c>
      <c r="AI428" s="0" t="n">
        <f aca="false">IF(OR(AI$3="",Consolidado!$D428=""),0,IF(ISNUMBER(SEARCH(AI$3,Consolidado!$D428)),IF(COUNTIFS(Consolidado!$AC$5:AC428,Consolidado!$AC428,Consolidado!$D$5:D428,"*"&amp;AI$3&amp;"*")=1,1,0),0))</f>
        <v>0</v>
      </c>
      <c r="AJ428" s="0" t="n">
        <f aca="false">IF(OR(AJ$3="",Consolidado!$D428=""),0,IF(ISNUMBER(SEARCH(AJ$3,Consolidado!$D428)),IF(COUNTIFS(Consolidado!$AC$5:AC428,Consolidado!$AC428,Consolidado!$D$5:D428,"*"&amp;AJ$3&amp;"*")=1,1,0),0))</f>
        <v>0</v>
      </c>
      <c r="AK428" s="0" t="n">
        <f aca="false">IF(OR(AK$3="",Consolidado!$D428=""),0,IF(ISNUMBER(SEARCH(AK$3,Consolidado!$D428)),IF(COUNTIFS(Consolidado!$AC$5:AC428,Consolidado!$AC428,Consolidado!$D$5:D428,"*"&amp;AK$3&amp;"*")=1,1,0),0))</f>
        <v>0</v>
      </c>
      <c r="AL428" s="0" t="n">
        <f aca="false">IF(OR(AL$3="",Consolidado!$D428=""),0,IF(ISNUMBER(SEARCH(AL$3,Consolidado!$D428)),IF(COUNTIFS(Consolidado!$AC$5:AC428,Consolidado!$AC428,Consolidado!$D$5:D428,"*"&amp;AL$3&amp;"*")=1,1,0),0))</f>
        <v>0</v>
      </c>
      <c r="AM428" s="0" t="n">
        <f aca="false">IF(OR(AM$3="",Consolidado!$D428=""),0,IF(ISNUMBER(SEARCH(AM$3,Consolidado!$D428)),IF(COUNTIFS(Consolidado!$AC$5:AC428,Consolidado!$AC428,Consolidado!$D$5:D428,"*"&amp;AM$3&amp;"*")=1,1,0),0))</f>
        <v>0</v>
      </c>
      <c r="AN428" s="0" t="n">
        <f aca="false">IF(OR(AN$3="",Consolidado!$D428=""),0,IF(ISNUMBER(SEARCH(AN$3,Consolidado!$D428)),IF(COUNTIFS(Consolidado!$AC$5:AC428,Consolidado!$AC428,Consolidado!$D$5:D428,"*"&amp;AN$3&amp;"*")=1,1,0),0))</f>
        <v>0</v>
      </c>
      <c r="AO428" s="0" t="n">
        <f aca="false">IF(OR(AO$3="",Consolidado!$D428=""),0,IF(ISNUMBER(SEARCH(AO$3,Consolidado!$D428)),IF(COUNTIFS(Consolidado!$AC$5:AC428,Consolidado!$AC428,Consolidado!$D$5:D428,"*"&amp;AO$3&amp;"*")=1,1,0),0))</f>
        <v>0</v>
      </c>
    </row>
    <row r="429" customFormat="false" ht="15" hidden="false" customHeight="false" outlineLevel="0" collapsed="false">
      <c r="B429" s="0" t="n">
        <f aca="false">IF(OR(B$3="",Consolidado!$D429=""),0,IF(ISNUMBER(SEARCH(B$3,Consolidado!$D429)),IF(COUNTIFS(Consolidado!$AC$5:AC429,Consolidado!$AC429,Consolidado!$D$5:D429,"*"&amp;B$3&amp;"*")=1,1,0),0))</f>
        <v>0</v>
      </c>
      <c r="C429" s="0" t="n">
        <f aca="false">IF(OR(C$3="",Consolidado!$D429=""),0,IF(ISNUMBER(SEARCH(C$3,Consolidado!$D429)),IF(COUNTIFS(Consolidado!$AC$5:AC429,Consolidado!$AC429,Consolidado!$D$5:D429,"*"&amp;C$3&amp;"*")=1,1,0),0))</f>
        <v>0</v>
      </c>
      <c r="D429" s="0" t="n">
        <f aca="false">IF(OR(D$3="",Consolidado!$D429=""),0,IF(ISNUMBER(SEARCH(D$3,Consolidado!$D429)),IF(COUNTIFS(Consolidado!$AC$5:AC429,Consolidado!$AC429,Consolidado!$D$5:D429,"*"&amp;D$3&amp;"*")=1,1,0),0))</f>
        <v>0</v>
      </c>
      <c r="E429" s="0" t="n">
        <f aca="false">IF(OR(E$3="",Consolidado!$D429=""),0,IF(ISNUMBER(SEARCH(E$3,Consolidado!$D429)),IF(COUNTIFS(Consolidado!$AC$5:AC429,Consolidado!$AC429,Consolidado!$D$5:D429,"*"&amp;E$3&amp;"*")=1,1,0),0))</f>
        <v>0</v>
      </c>
      <c r="F429" s="0" t="n">
        <f aca="false">IF(OR(F$3="",Consolidado!$D429=""),0,IF(ISNUMBER(SEARCH(F$3,Consolidado!$D429)),IF(COUNTIFS(Consolidado!$AC$5:AC429,Consolidado!$AC429,Consolidado!$D$5:D429,"*"&amp;F$3&amp;"*")=1,1,0),0))</f>
        <v>0</v>
      </c>
      <c r="G429" s="0" t="n">
        <f aca="false">IF(OR(G$3="",Consolidado!$D429=""),0,IF(ISNUMBER(SEARCH(G$3,Consolidado!$D429)),IF(COUNTIFS(Consolidado!$AC$5:AC429,Consolidado!$AC429,Consolidado!$D$5:D429,"*"&amp;G$3&amp;"*")=1,1,0),0))</f>
        <v>0</v>
      </c>
      <c r="H429" s="0" t="n">
        <f aca="false">IF(OR(H$3="",Consolidado!$D429=""),0,IF(ISNUMBER(SEARCH(H$3,Consolidado!$D429)),IF(COUNTIFS(Consolidado!$AC$5:AC429,Consolidado!$AC429,Consolidado!$D$5:D429,"*"&amp;H$3&amp;"*")=1,1,0),0))</f>
        <v>0</v>
      </c>
      <c r="I429" s="0" t="n">
        <f aca="false">IF(OR(I$3="",Consolidado!$D429=""),0,IF(ISNUMBER(SEARCH(I$3,Consolidado!$D429)),IF(COUNTIFS(Consolidado!$AC$5:AC429,Consolidado!$AC429,Consolidado!$D$5:D429,"*"&amp;I$3&amp;"*")=1,1,0),0))</f>
        <v>0</v>
      </c>
      <c r="J429" s="0" t="n">
        <f aca="false">IF(OR(J$3="",Consolidado!$D429=""),0,IF(ISNUMBER(SEARCH(J$3,Consolidado!$D429)),IF(COUNTIFS(Consolidado!$AC$5:AC429,Consolidado!$AC429,Consolidado!$D$5:D429,"*"&amp;J$3&amp;"*")=1,1,0),0))</f>
        <v>0</v>
      </c>
      <c r="K429" s="0" t="n">
        <f aca="false">IF(OR(K$3="",Consolidado!$D429=""),0,IF(ISNUMBER(SEARCH(K$3,Consolidado!$D429)),IF(COUNTIFS(Consolidado!$AC$5:AC429,Consolidado!$AC429,Consolidado!$D$5:D429,"*"&amp;K$3&amp;"*")=1,1,0),0))</f>
        <v>0</v>
      </c>
      <c r="L429" s="0" t="n">
        <f aca="false">IF(OR(L$3="",Consolidado!$D429=""),0,IF(ISNUMBER(SEARCH(L$3,Consolidado!$D429)),IF(COUNTIFS(Consolidado!$AC$5:AC429,Consolidado!$AC429,Consolidado!$D$5:D429,"*"&amp;L$3&amp;"*")=1,1,0),0))</f>
        <v>0</v>
      </c>
      <c r="M429" s="0" t="n">
        <f aca="false">IF(OR(M$3="",Consolidado!$D429=""),0,IF(ISNUMBER(SEARCH(M$3,Consolidado!$D429)),IF(COUNTIFS(Consolidado!$AC$5:AC429,Consolidado!$AC429,Consolidado!$D$5:D429,"*"&amp;M$3&amp;"*")=1,1,0),0))</f>
        <v>0</v>
      </c>
      <c r="N429" s="0" t="n">
        <f aca="false">IF(OR(N$3="",Consolidado!$D429=""),0,IF(ISNUMBER(SEARCH(N$3,Consolidado!$D429)),IF(COUNTIFS(Consolidado!$AC$5:AC429,Consolidado!$AC429,Consolidado!$D$5:D429,"*"&amp;N$3&amp;"*")=1,1,0),0))</f>
        <v>0</v>
      </c>
      <c r="O429" s="0" t="n">
        <f aca="false">IF(OR(O$3="",Consolidado!$D429=""),0,IF(ISNUMBER(SEARCH(O$3,Consolidado!$D429)),IF(COUNTIFS(Consolidado!$AC$5:AC429,Consolidado!$AC429,Consolidado!$D$5:D429,"*"&amp;O$3&amp;"*")=1,1,0),0))</f>
        <v>0</v>
      </c>
      <c r="P429" s="0" t="n">
        <f aca="false">IF(OR(P$3="",Consolidado!$D429=""),0,IF(ISNUMBER(SEARCH(P$3,Consolidado!$D429)),IF(COUNTIFS(Consolidado!$AC$5:AC429,Consolidado!$AC429,Consolidado!$D$5:D429,"*"&amp;P$3&amp;"*")=1,1,0),0))</f>
        <v>0</v>
      </c>
      <c r="Q429" s="0" t="n">
        <f aca="false">IF(OR(Q$3="",Consolidado!$D429=""),0,IF(ISNUMBER(SEARCH(Q$3,Consolidado!$D429)),IF(COUNTIFS(Consolidado!$AC$5:AC429,Consolidado!$AC429,Consolidado!$D$5:D429,"*"&amp;Q$3&amp;"*")=1,1,0),0))</f>
        <v>0</v>
      </c>
      <c r="R429" s="0" t="n">
        <f aca="false">IF(OR(R$3="",Consolidado!$D429=""),0,IF(ISNUMBER(SEARCH(R$3,Consolidado!$D429)),IF(COUNTIFS(Consolidado!$AC$5:AC429,Consolidado!$AC429,Consolidado!$D$5:D429,"*"&amp;R$3&amp;"*")=1,1,0),0))</f>
        <v>0</v>
      </c>
      <c r="S429" s="0" t="n">
        <f aca="false">IF(OR(S$3="",Consolidado!$D429=""),0,IF(ISNUMBER(SEARCH(S$3,Consolidado!$D429)),IF(COUNTIFS(Consolidado!$AC$5:AC429,Consolidado!$AC429,Consolidado!$D$5:D429,"*"&amp;S$3&amp;"*")=1,1,0),0))</f>
        <v>0</v>
      </c>
      <c r="T429" s="0" t="n">
        <f aca="false">IF(OR(T$3="",Consolidado!$D429=""),0,IF(ISNUMBER(SEARCH(T$3,Consolidado!$D429)),IF(COUNTIFS(Consolidado!$AC$5:AC429,Consolidado!$AC429,Consolidado!$D$5:D429,"*"&amp;T$3&amp;"*")=1,1,0),0))</f>
        <v>0</v>
      </c>
      <c r="U429" s="0" t="n">
        <f aca="false">IF(OR(U$3="",Consolidado!$D429=""),0,IF(ISNUMBER(SEARCH(U$3,Consolidado!$D429)),IF(COUNTIFS(Consolidado!$AC$5:AC429,Consolidado!$AC429,Consolidado!$D$5:D429,"*"&amp;U$3&amp;"*")=1,1,0),0))</f>
        <v>0</v>
      </c>
      <c r="V429" s="0" t="n">
        <f aca="false">IF(OR(V$3="",Consolidado!$D429=""),0,IF(ISNUMBER(SEARCH(V$3,Consolidado!$D429)),IF(COUNTIFS(Consolidado!$AC$5:AC429,Consolidado!$AC429,Consolidado!$D$5:D429,"*"&amp;V$3&amp;"*")=1,1,0),0))</f>
        <v>0</v>
      </c>
      <c r="W429" s="0" t="n">
        <f aca="false">IF(OR(W$3="",Consolidado!$D429=""),0,IF(ISNUMBER(SEARCH(W$3,Consolidado!$D429)),IF(COUNTIFS(Consolidado!$AC$5:AC429,Consolidado!$AC429,Consolidado!$D$5:D429,"*"&amp;W$3&amp;"*")=1,1,0),0))</f>
        <v>0</v>
      </c>
      <c r="X429" s="0" t="n">
        <f aca="false">IF(OR(X$3="",Consolidado!$D429=""),0,IF(ISNUMBER(SEARCH(X$3,Consolidado!$D429)),IF(COUNTIFS(Consolidado!$AC$5:AC429,Consolidado!$AC429,Consolidado!$D$5:D429,"*"&amp;X$3&amp;"*")=1,1,0),0))</f>
        <v>0</v>
      </c>
      <c r="Y429" s="0" t="n">
        <f aca="false">IF(OR(Y$3="",Consolidado!$D429=""),0,IF(ISNUMBER(SEARCH(Y$3,Consolidado!$D429)),IF(COUNTIFS(Consolidado!$AC$5:AC429,Consolidado!$AC429,Consolidado!$D$5:D429,"*"&amp;Y$3&amp;"*")=1,1,0),0))</f>
        <v>0</v>
      </c>
      <c r="Z429" s="0" t="n">
        <f aca="false">IF(OR(Z$3="",Consolidado!$D429=""),0,IF(ISNUMBER(SEARCH(Z$3,Consolidado!$D429)),IF(COUNTIFS(Consolidado!$AC$5:AC429,Consolidado!$AC429,Consolidado!$D$5:D429,"*"&amp;Z$3&amp;"*")=1,1,0),0))</f>
        <v>0</v>
      </c>
      <c r="AA429" s="0" t="n">
        <f aca="false">IF(OR(AA$3="",Consolidado!$D429=""),0,IF(ISNUMBER(SEARCH(AA$3,Consolidado!$D429)),IF(COUNTIFS(Consolidado!$AC$5:AC429,Consolidado!$AC429,Consolidado!$D$5:D429,"*"&amp;AA$3&amp;"*")=1,1,0),0))</f>
        <v>0</v>
      </c>
      <c r="AB429" s="0" t="n">
        <f aca="false">IF(OR(AB$3="",Consolidado!$D429=""),0,IF(ISNUMBER(SEARCH(AB$3,Consolidado!$D429)),IF(COUNTIFS(Consolidado!$AC$5:AC429,Consolidado!$AC429,Consolidado!$D$5:D429,"*"&amp;AB$3&amp;"*")=1,1,0),0))</f>
        <v>0</v>
      </c>
      <c r="AC429" s="0" t="n">
        <f aca="false">IF(OR(AC$3="",Consolidado!$D429=""),0,IF(ISNUMBER(SEARCH(AC$3,Consolidado!$D429)),IF(COUNTIFS(Consolidado!$AC$5:AC429,Consolidado!$AC429,Consolidado!$D$5:D429,"*"&amp;AC$3&amp;"*")=1,1,0),0))</f>
        <v>0</v>
      </c>
      <c r="AD429" s="0" t="n">
        <f aca="false">IF(OR(AD$3="",Consolidado!$D429=""),0,IF(ISNUMBER(SEARCH(AD$3,Consolidado!$D429)),IF(COUNTIFS(Consolidado!$AC$5:AC429,Consolidado!$AC429,Consolidado!$D$5:D429,"*"&amp;AD$3&amp;"*")=1,1,0),0))</f>
        <v>0</v>
      </c>
      <c r="AE429" s="0" t="n">
        <f aca="false">IF(OR(AE$3="",Consolidado!$D429=""),0,IF(ISNUMBER(SEARCH(AE$3,Consolidado!$D429)),IF(COUNTIFS(Consolidado!$AC$5:AC429,Consolidado!$AC429,Consolidado!$D$5:D429,"*"&amp;AE$3&amp;"*")=1,1,0),0))</f>
        <v>0</v>
      </c>
      <c r="AF429" s="0" t="n">
        <f aca="false">IF(OR(AF$3="",Consolidado!$D429=""),0,IF(ISNUMBER(SEARCH(AF$3,Consolidado!$D429)),IF(COUNTIFS(Consolidado!$AC$5:AC429,Consolidado!$AC429,Consolidado!$D$5:D429,"*"&amp;AF$3&amp;"*")=1,1,0),0))</f>
        <v>0</v>
      </c>
      <c r="AG429" s="0" t="n">
        <f aca="false">IF(OR(AG$3="",Consolidado!$D429=""),0,IF(ISNUMBER(SEARCH(AG$3,Consolidado!$D429)),IF(COUNTIFS(Consolidado!$AC$5:AC429,Consolidado!$AC429,Consolidado!$D$5:D429,"*"&amp;AG$3&amp;"*")=1,1,0),0))</f>
        <v>0</v>
      </c>
      <c r="AH429" s="0" t="n">
        <f aca="false">IF(OR(AH$3="",Consolidado!$D429=""),0,IF(ISNUMBER(SEARCH(AH$3,Consolidado!$D429)),IF(COUNTIFS(Consolidado!$AC$5:AC429,Consolidado!$AC429,Consolidado!$D$5:D429,"*"&amp;AH$3&amp;"*")=1,1,0),0))</f>
        <v>0</v>
      </c>
      <c r="AI429" s="0" t="n">
        <f aca="false">IF(OR(AI$3="",Consolidado!$D429=""),0,IF(ISNUMBER(SEARCH(AI$3,Consolidado!$D429)),IF(COUNTIFS(Consolidado!$AC$5:AC429,Consolidado!$AC429,Consolidado!$D$5:D429,"*"&amp;AI$3&amp;"*")=1,1,0),0))</f>
        <v>0</v>
      </c>
      <c r="AJ429" s="0" t="n">
        <f aca="false">IF(OR(AJ$3="",Consolidado!$D429=""),0,IF(ISNUMBER(SEARCH(AJ$3,Consolidado!$D429)),IF(COUNTIFS(Consolidado!$AC$5:AC429,Consolidado!$AC429,Consolidado!$D$5:D429,"*"&amp;AJ$3&amp;"*")=1,1,0),0))</f>
        <v>0</v>
      </c>
      <c r="AK429" s="0" t="n">
        <f aca="false">IF(OR(AK$3="",Consolidado!$D429=""),0,IF(ISNUMBER(SEARCH(AK$3,Consolidado!$D429)),IF(COUNTIFS(Consolidado!$AC$5:AC429,Consolidado!$AC429,Consolidado!$D$5:D429,"*"&amp;AK$3&amp;"*")=1,1,0),0))</f>
        <v>0</v>
      </c>
      <c r="AL429" s="0" t="n">
        <f aca="false">IF(OR(AL$3="",Consolidado!$D429=""),0,IF(ISNUMBER(SEARCH(AL$3,Consolidado!$D429)),IF(COUNTIFS(Consolidado!$AC$5:AC429,Consolidado!$AC429,Consolidado!$D$5:D429,"*"&amp;AL$3&amp;"*")=1,1,0),0))</f>
        <v>0</v>
      </c>
      <c r="AM429" s="0" t="n">
        <f aca="false">IF(OR(AM$3="",Consolidado!$D429=""),0,IF(ISNUMBER(SEARCH(AM$3,Consolidado!$D429)),IF(COUNTIFS(Consolidado!$AC$5:AC429,Consolidado!$AC429,Consolidado!$D$5:D429,"*"&amp;AM$3&amp;"*")=1,1,0),0))</f>
        <v>0</v>
      </c>
      <c r="AN429" s="0" t="n">
        <f aca="false">IF(OR(AN$3="",Consolidado!$D429=""),0,IF(ISNUMBER(SEARCH(AN$3,Consolidado!$D429)),IF(COUNTIFS(Consolidado!$AC$5:AC429,Consolidado!$AC429,Consolidado!$D$5:D429,"*"&amp;AN$3&amp;"*")=1,1,0),0))</f>
        <v>0</v>
      </c>
      <c r="AO429" s="0" t="n">
        <f aca="false">IF(OR(AO$3="",Consolidado!$D429=""),0,IF(ISNUMBER(SEARCH(AO$3,Consolidado!$D429)),IF(COUNTIFS(Consolidado!$AC$5:AC429,Consolidado!$AC429,Consolidado!$D$5:D429,"*"&amp;AO$3&amp;"*")=1,1,0),0))</f>
        <v>0</v>
      </c>
    </row>
    <row r="430" customFormat="false" ht="15" hidden="false" customHeight="false" outlineLevel="0" collapsed="false">
      <c r="B430" s="0" t="n">
        <f aca="false">IF(OR(B$3="",Consolidado!$D430=""),0,IF(ISNUMBER(SEARCH(B$3,Consolidado!$D430)),IF(COUNTIFS(Consolidado!$AC$5:AC430,Consolidado!$AC430,Consolidado!$D$5:D430,"*"&amp;B$3&amp;"*")=1,1,0),0))</f>
        <v>0</v>
      </c>
      <c r="C430" s="0" t="n">
        <f aca="false">IF(OR(C$3="",Consolidado!$D430=""),0,IF(ISNUMBER(SEARCH(C$3,Consolidado!$D430)),IF(COUNTIFS(Consolidado!$AC$5:AC430,Consolidado!$AC430,Consolidado!$D$5:D430,"*"&amp;C$3&amp;"*")=1,1,0),0))</f>
        <v>0</v>
      </c>
      <c r="D430" s="0" t="n">
        <f aca="false">IF(OR(D$3="",Consolidado!$D430=""),0,IF(ISNUMBER(SEARCH(D$3,Consolidado!$D430)),IF(COUNTIFS(Consolidado!$AC$5:AC430,Consolidado!$AC430,Consolidado!$D$5:D430,"*"&amp;D$3&amp;"*")=1,1,0),0))</f>
        <v>0</v>
      </c>
      <c r="E430" s="0" t="n">
        <f aca="false">IF(OR(E$3="",Consolidado!$D430=""),0,IF(ISNUMBER(SEARCH(E$3,Consolidado!$D430)),IF(COUNTIFS(Consolidado!$AC$5:AC430,Consolidado!$AC430,Consolidado!$D$5:D430,"*"&amp;E$3&amp;"*")=1,1,0),0))</f>
        <v>0</v>
      </c>
      <c r="F430" s="0" t="n">
        <f aca="false">IF(OR(F$3="",Consolidado!$D430=""),0,IF(ISNUMBER(SEARCH(F$3,Consolidado!$D430)),IF(COUNTIFS(Consolidado!$AC$5:AC430,Consolidado!$AC430,Consolidado!$D$5:D430,"*"&amp;F$3&amp;"*")=1,1,0),0))</f>
        <v>0</v>
      </c>
      <c r="G430" s="0" t="n">
        <f aca="false">IF(OR(G$3="",Consolidado!$D430=""),0,IF(ISNUMBER(SEARCH(G$3,Consolidado!$D430)),IF(COUNTIFS(Consolidado!$AC$5:AC430,Consolidado!$AC430,Consolidado!$D$5:D430,"*"&amp;G$3&amp;"*")=1,1,0),0))</f>
        <v>0</v>
      </c>
      <c r="H430" s="0" t="n">
        <f aca="false">IF(OR(H$3="",Consolidado!$D430=""),0,IF(ISNUMBER(SEARCH(H$3,Consolidado!$D430)),IF(COUNTIFS(Consolidado!$AC$5:AC430,Consolidado!$AC430,Consolidado!$D$5:D430,"*"&amp;H$3&amp;"*")=1,1,0),0))</f>
        <v>0</v>
      </c>
      <c r="I430" s="0" t="n">
        <f aca="false">IF(OR(I$3="",Consolidado!$D430=""),0,IF(ISNUMBER(SEARCH(I$3,Consolidado!$D430)),IF(COUNTIFS(Consolidado!$AC$5:AC430,Consolidado!$AC430,Consolidado!$D$5:D430,"*"&amp;I$3&amp;"*")=1,1,0),0))</f>
        <v>0</v>
      </c>
      <c r="J430" s="0" t="n">
        <f aca="false">IF(OR(J$3="",Consolidado!$D430=""),0,IF(ISNUMBER(SEARCH(J$3,Consolidado!$D430)),IF(COUNTIFS(Consolidado!$AC$5:AC430,Consolidado!$AC430,Consolidado!$D$5:D430,"*"&amp;J$3&amp;"*")=1,1,0),0))</f>
        <v>0</v>
      </c>
      <c r="K430" s="0" t="n">
        <f aca="false">IF(OR(K$3="",Consolidado!$D430=""),0,IF(ISNUMBER(SEARCH(K$3,Consolidado!$D430)),IF(COUNTIFS(Consolidado!$AC$5:AC430,Consolidado!$AC430,Consolidado!$D$5:D430,"*"&amp;K$3&amp;"*")=1,1,0),0))</f>
        <v>0</v>
      </c>
      <c r="L430" s="0" t="n">
        <f aca="false">IF(OR(L$3="",Consolidado!$D430=""),0,IF(ISNUMBER(SEARCH(L$3,Consolidado!$D430)),IF(COUNTIFS(Consolidado!$AC$5:AC430,Consolidado!$AC430,Consolidado!$D$5:D430,"*"&amp;L$3&amp;"*")=1,1,0),0))</f>
        <v>0</v>
      </c>
      <c r="M430" s="0" t="n">
        <f aca="false">IF(OR(M$3="",Consolidado!$D430=""),0,IF(ISNUMBER(SEARCH(M$3,Consolidado!$D430)),IF(COUNTIFS(Consolidado!$AC$5:AC430,Consolidado!$AC430,Consolidado!$D$5:D430,"*"&amp;M$3&amp;"*")=1,1,0),0))</f>
        <v>0</v>
      </c>
      <c r="N430" s="0" t="n">
        <f aca="false">IF(OR(N$3="",Consolidado!$D430=""),0,IF(ISNUMBER(SEARCH(N$3,Consolidado!$D430)),IF(COUNTIFS(Consolidado!$AC$5:AC430,Consolidado!$AC430,Consolidado!$D$5:D430,"*"&amp;N$3&amp;"*")=1,1,0),0))</f>
        <v>0</v>
      </c>
      <c r="O430" s="0" t="n">
        <f aca="false">IF(OR(O$3="",Consolidado!$D430=""),0,IF(ISNUMBER(SEARCH(O$3,Consolidado!$D430)),IF(COUNTIFS(Consolidado!$AC$5:AC430,Consolidado!$AC430,Consolidado!$D$5:D430,"*"&amp;O$3&amp;"*")=1,1,0),0))</f>
        <v>0</v>
      </c>
      <c r="P430" s="0" t="n">
        <f aca="false">IF(OR(P$3="",Consolidado!$D430=""),0,IF(ISNUMBER(SEARCH(P$3,Consolidado!$D430)),IF(COUNTIFS(Consolidado!$AC$5:AC430,Consolidado!$AC430,Consolidado!$D$5:D430,"*"&amp;P$3&amp;"*")=1,1,0),0))</f>
        <v>0</v>
      </c>
      <c r="Q430" s="0" t="n">
        <f aca="false">IF(OR(Q$3="",Consolidado!$D430=""),0,IF(ISNUMBER(SEARCH(Q$3,Consolidado!$D430)),IF(COUNTIFS(Consolidado!$AC$5:AC430,Consolidado!$AC430,Consolidado!$D$5:D430,"*"&amp;Q$3&amp;"*")=1,1,0),0))</f>
        <v>0</v>
      </c>
      <c r="R430" s="0" t="n">
        <f aca="false">IF(OR(R$3="",Consolidado!$D430=""),0,IF(ISNUMBER(SEARCH(R$3,Consolidado!$D430)),IF(COUNTIFS(Consolidado!$AC$5:AC430,Consolidado!$AC430,Consolidado!$D$5:D430,"*"&amp;R$3&amp;"*")=1,1,0),0))</f>
        <v>0</v>
      </c>
      <c r="S430" s="0" t="n">
        <f aca="false">IF(OR(S$3="",Consolidado!$D430=""),0,IF(ISNUMBER(SEARCH(S$3,Consolidado!$D430)),IF(COUNTIFS(Consolidado!$AC$5:AC430,Consolidado!$AC430,Consolidado!$D$5:D430,"*"&amp;S$3&amp;"*")=1,1,0),0))</f>
        <v>0</v>
      </c>
      <c r="T430" s="0" t="n">
        <f aca="false">IF(OR(T$3="",Consolidado!$D430=""),0,IF(ISNUMBER(SEARCH(T$3,Consolidado!$D430)),IF(COUNTIFS(Consolidado!$AC$5:AC430,Consolidado!$AC430,Consolidado!$D$5:D430,"*"&amp;T$3&amp;"*")=1,1,0),0))</f>
        <v>0</v>
      </c>
      <c r="U430" s="0" t="n">
        <f aca="false">IF(OR(U$3="",Consolidado!$D430=""),0,IF(ISNUMBER(SEARCH(U$3,Consolidado!$D430)),IF(COUNTIFS(Consolidado!$AC$5:AC430,Consolidado!$AC430,Consolidado!$D$5:D430,"*"&amp;U$3&amp;"*")=1,1,0),0))</f>
        <v>0</v>
      </c>
      <c r="V430" s="0" t="n">
        <f aca="false">IF(OR(V$3="",Consolidado!$D430=""),0,IF(ISNUMBER(SEARCH(V$3,Consolidado!$D430)),IF(COUNTIFS(Consolidado!$AC$5:AC430,Consolidado!$AC430,Consolidado!$D$5:D430,"*"&amp;V$3&amp;"*")=1,1,0),0))</f>
        <v>0</v>
      </c>
      <c r="W430" s="0" t="n">
        <f aca="false">IF(OR(W$3="",Consolidado!$D430=""),0,IF(ISNUMBER(SEARCH(W$3,Consolidado!$D430)),IF(COUNTIFS(Consolidado!$AC$5:AC430,Consolidado!$AC430,Consolidado!$D$5:D430,"*"&amp;W$3&amp;"*")=1,1,0),0))</f>
        <v>0</v>
      </c>
      <c r="X430" s="0" t="n">
        <f aca="false">IF(OR(X$3="",Consolidado!$D430=""),0,IF(ISNUMBER(SEARCH(X$3,Consolidado!$D430)),IF(COUNTIFS(Consolidado!$AC$5:AC430,Consolidado!$AC430,Consolidado!$D$5:D430,"*"&amp;X$3&amp;"*")=1,1,0),0))</f>
        <v>0</v>
      </c>
      <c r="Y430" s="0" t="n">
        <f aca="false">IF(OR(Y$3="",Consolidado!$D430=""),0,IF(ISNUMBER(SEARCH(Y$3,Consolidado!$D430)),IF(COUNTIFS(Consolidado!$AC$5:AC430,Consolidado!$AC430,Consolidado!$D$5:D430,"*"&amp;Y$3&amp;"*")=1,1,0),0))</f>
        <v>0</v>
      </c>
      <c r="Z430" s="0" t="n">
        <f aca="false">IF(OR(Z$3="",Consolidado!$D430=""),0,IF(ISNUMBER(SEARCH(Z$3,Consolidado!$D430)),IF(COUNTIFS(Consolidado!$AC$5:AC430,Consolidado!$AC430,Consolidado!$D$5:D430,"*"&amp;Z$3&amp;"*")=1,1,0),0))</f>
        <v>0</v>
      </c>
      <c r="AA430" s="0" t="n">
        <f aca="false">IF(OR(AA$3="",Consolidado!$D430=""),0,IF(ISNUMBER(SEARCH(AA$3,Consolidado!$D430)),IF(COUNTIFS(Consolidado!$AC$5:AC430,Consolidado!$AC430,Consolidado!$D$5:D430,"*"&amp;AA$3&amp;"*")=1,1,0),0))</f>
        <v>0</v>
      </c>
      <c r="AB430" s="0" t="n">
        <f aca="false">IF(OR(AB$3="",Consolidado!$D430=""),0,IF(ISNUMBER(SEARCH(AB$3,Consolidado!$D430)),IF(COUNTIFS(Consolidado!$AC$5:AC430,Consolidado!$AC430,Consolidado!$D$5:D430,"*"&amp;AB$3&amp;"*")=1,1,0),0))</f>
        <v>0</v>
      </c>
      <c r="AC430" s="0" t="n">
        <f aca="false">IF(OR(AC$3="",Consolidado!$D430=""),0,IF(ISNUMBER(SEARCH(AC$3,Consolidado!$D430)),IF(COUNTIFS(Consolidado!$AC$5:AC430,Consolidado!$AC430,Consolidado!$D$5:D430,"*"&amp;AC$3&amp;"*")=1,1,0),0))</f>
        <v>0</v>
      </c>
      <c r="AD430" s="0" t="n">
        <f aca="false">IF(OR(AD$3="",Consolidado!$D430=""),0,IF(ISNUMBER(SEARCH(AD$3,Consolidado!$D430)),IF(COUNTIFS(Consolidado!$AC$5:AC430,Consolidado!$AC430,Consolidado!$D$5:D430,"*"&amp;AD$3&amp;"*")=1,1,0),0))</f>
        <v>0</v>
      </c>
      <c r="AE430" s="0" t="n">
        <f aca="false">IF(OR(AE$3="",Consolidado!$D430=""),0,IF(ISNUMBER(SEARCH(AE$3,Consolidado!$D430)),IF(COUNTIFS(Consolidado!$AC$5:AC430,Consolidado!$AC430,Consolidado!$D$5:D430,"*"&amp;AE$3&amp;"*")=1,1,0),0))</f>
        <v>0</v>
      </c>
      <c r="AF430" s="0" t="n">
        <f aca="false">IF(OR(AF$3="",Consolidado!$D430=""),0,IF(ISNUMBER(SEARCH(AF$3,Consolidado!$D430)),IF(COUNTIFS(Consolidado!$AC$5:AC430,Consolidado!$AC430,Consolidado!$D$5:D430,"*"&amp;AF$3&amp;"*")=1,1,0),0))</f>
        <v>0</v>
      </c>
      <c r="AG430" s="0" t="n">
        <f aca="false">IF(OR(AG$3="",Consolidado!$D430=""),0,IF(ISNUMBER(SEARCH(AG$3,Consolidado!$D430)),IF(COUNTIFS(Consolidado!$AC$5:AC430,Consolidado!$AC430,Consolidado!$D$5:D430,"*"&amp;AG$3&amp;"*")=1,1,0),0))</f>
        <v>0</v>
      </c>
      <c r="AH430" s="0" t="n">
        <f aca="false">IF(OR(AH$3="",Consolidado!$D430=""),0,IF(ISNUMBER(SEARCH(AH$3,Consolidado!$D430)),IF(COUNTIFS(Consolidado!$AC$5:AC430,Consolidado!$AC430,Consolidado!$D$5:D430,"*"&amp;AH$3&amp;"*")=1,1,0),0))</f>
        <v>0</v>
      </c>
      <c r="AI430" s="0" t="n">
        <f aca="false">IF(OR(AI$3="",Consolidado!$D430=""),0,IF(ISNUMBER(SEARCH(AI$3,Consolidado!$D430)),IF(COUNTIFS(Consolidado!$AC$5:AC430,Consolidado!$AC430,Consolidado!$D$5:D430,"*"&amp;AI$3&amp;"*")=1,1,0),0))</f>
        <v>0</v>
      </c>
      <c r="AJ430" s="0" t="n">
        <f aca="false">IF(OR(AJ$3="",Consolidado!$D430=""),0,IF(ISNUMBER(SEARCH(AJ$3,Consolidado!$D430)),IF(COUNTIFS(Consolidado!$AC$5:AC430,Consolidado!$AC430,Consolidado!$D$5:D430,"*"&amp;AJ$3&amp;"*")=1,1,0),0))</f>
        <v>0</v>
      </c>
      <c r="AK430" s="0" t="n">
        <f aca="false">IF(OR(AK$3="",Consolidado!$D430=""),0,IF(ISNUMBER(SEARCH(AK$3,Consolidado!$D430)),IF(COUNTIFS(Consolidado!$AC$5:AC430,Consolidado!$AC430,Consolidado!$D$5:D430,"*"&amp;AK$3&amp;"*")=1,1,0),0))</f>
        <v>0</v>
      </c>
      <c r="AL430" s="0" t="n">
        <f aca="false">IF(OR(AL$3="",Consolidado!$D430=""),0,IF(ISNUMBER(SEARCH(AL$3,Consolidado!$D430)),IF(COUNTIFS(Consolidado!$AC$5:AC430,Consolidado!$AC430,Consolidado!$D$5:D430,"*"&amp;AL$3&amp;"*")=1,1,0),0))</f>
        <v>0</v>
      </c>
      <c r="AM430" s="0" t="n">
        <f aca="false">IF(OR(AM$3="",Consolidado!$D430=""),0,IF(ISNUMBER(SEARCH(AM$3,Consolidado!$D430)),IF(COUNTIFS(Consolidado!$AC$5:AC430,Consolidado!$AC430,Consolidado!$D$5:D430,"*"&amp;AM$3&amp;"*")=1,1,0),0))</f>
        <v>0</v>
      </c>
      <c r="AN430" s="0" t="n">
        <f aca="false">IF(OR(AN$3="",Consolidado!$D430=""),0,IF(ISNUMBER(SEARCH(AN$3,Consolidado!$D430)),IF(COUNTIFS(Consolidado!$AC$5:AC430,Consolidado!$AC430,Consolidado!$D$5:D430,"*"&amp;AN$3&amp;"*")=1,1,0),0))</f>
        <v>0</v>
      </c>
      <c r="AO430" s="0" t="n">
        <f aca="false">IF(OR(AO$3="",Consolidado!$D430=""),0,IF(ISNUMBER(SEARCH(AO$3,Consolidado!$D430)),IF(COUNTIFS(Consolidado!$AC$5:AC430,Consolidado!$AC430,Consolidado!$D$5:D430,"*"&amp;AO$3&amp;"*")=1,1,0),0))</f>
        <v>0</v>
      </c>
    </row>
    <row r="431" customFormat="false" ht="15" hidden="false" customHeight="false" outlineLevel="0" collapsed="false">
      <c r="B431" s="0" t="n">
        <f aca="false">IF(OR(B$3="",Consolidado!$D431=""),0,IF(ISNUMBER(SEARCH(B$3,Consolidado!$D431)),IF(COUNTIFS(Consolidado!$AC$5:AC431,Consolidado!$AC431,Consolidado!$D$5:D431,"*"&amp;B$3&amp;"*")=1,1,0),0))</f>
        <v>0</v>
      </c>
      <c r="C431" s="0" t="n">
        <f aca="false">IF(OR(C$3="",Consolidado!$D431=""),0,IF(ISNUMBER(SEARCH(C$3,Consolidado!$D431)),IF(COUNTIFS(Consolidado!$AC$5:AC431,Consolidado!$AC431,Consolidado!$D$5:D431,"*"&amp;C$3&amp;"*")=1,1,0),0))</f>
        <v>0</v>
      </c>
      <c r="D431" s="0" t="n">
        <f aca="false">IF(OR(D$3="",Consolidado!$D431=""),0,IF(ISNUMBER(SEARCH(D$3,Consolidado!$D431)),IF(COUNTIFS(Consolidado!$AC$5:AC431,Consolidado!$AC431,Consolidado!$D$5:D431,"*"&amp;D$3&amp;"*")=1,1,0),0))</f>
        <v>0</v>
      </c>
      <c r="E431" s="0" t="n">
        <f aca="false">IF(OR(E$3="",Consolidado!$D431=""),0,IF(ISNUMBER(SEARCH(E$3,Consolidado!$D431)),IF(COUNTIFS(Consolidado!$AC$5:AC431,Consolidado!$AC431,Consolidado!$D$5:D431,"*"&amp;E$3&amp;"*")=1,1,0),0))</f>
        <v>0</v>
      </c>
      <c r="F431" s="0" t="n">
        <f aca="false">IF(OR(F$3="",Consolidado!$D431=""),0,IF(ISNUMBER(SEARCH(F$3,Consolidado!$D431)),IF(COUNTIFS(Consolidado!$AC$5:AC431,Consolidado!$AC431,Consolidado!$D$5:D431,"*"&amp;F$3&amp;"*")=1,1,0),0))</f>
        <v>0</v>
      </c>
      <c r="G431" s="0" t="n">
        <f aca="false">IF(OR(G$3="",Consolidado!$D431=""),0,IF(ISNUMBER(SEARCH(G$3,Consolidado!$D431)),IF(COUNTIFS(Consolidado!$AC$5:AC431,Consolidado!$AC431,Consolidado!$D$5:D431,"*"&amp;G$3&amp;"*")=1,1,0),0))</f>
        <v>0</v>
      </c>
      <c r="H431" s="0" t="n">
        <f aca="false">IF(OR(H$3="",Consolidado!$D431=""),0,IF(ISNUMBER(SEARCH(H$3,Consolidado!$D431)),IF(COUNTIFS(Consolidado!$AC$5:AC431,Consolidado!$AC431,Consolidado!$D$5:D431,"*"&amp;H$3&amp;"*")=1,1,0),0))</f>
        <v>0</v>
      </c>
      <c r="I431" s="0" t="n">
        <f aca="false">IF(OR(I$3="",Consolidado!$D431=""),0,IF(ISNUMBER(SEARCH(I$3,Consolidado!$D431)),IF(COUNTIFS(Consolidado!$AC$5:AC431,Consolidado!$AC431,Consolidado!$D$5:D431,"*"&amp;I$3&amp;"*")=1,1,0),0))</f>
        <v>0</v>
      </c>
      <c r="J431" s="0" t="n">
        <f aca="false">IF(OR(J$3="",Consolidado!$D431=""),0,IF(ISNUMBER(SEARCH(J$3,Consolidado!$D431)),IF(COUNTIFS(Consolidado!$AC$5:AC431,Consolidado!$AC431,Consolidado!$D$5:D431,"*"&amp;J$3&amp;"*")=1,1,0),0))</f>
        <v>0</v>
      </c>
      <c r="K431" s="0" t="n">
        <f aca="false">IF(OR(K$3="",Consolidado!$D431=""),0,IF(ISNUMBER(SEARCH(K$3,Consolidado!$D431)),IF(COUNTIFS(Consolidado!$AC$5:AC431,Consolidado!$AC431,Consolidado!$D$5:D431,"*"&amp;K$3&amp;"*")=1,1,0),0))</f>
        <v>0</v>
      </c>
      <c r="L431" s="0" t="n">
        <f aca="false">IF(OR(L$3="",Consolidado!$D431=""),0,IF(ISNUMBER(SEARCH(L$3,Consolidado!$D431)),IF(COUNTIFS(Consolidado!$AC$5:AC431,Consolidado!$AC431,Consolidado!$D$5:D431,"*"&amp;L$3&amp;"*")=1,1,0),0))</f>
        <v>0</v>
      </c>
      <c r="M431" s="0" t="n">
        <f aca="false">IF(OR(M$3="",Consolidado!$D431=""),0,IF(ISNUMBER(SEARCH(M$3,Consolidado!$D431)),IF(COUNTIFS(Consolidado!$AC$5:AC431,Consolidado!$AC431,Consolidado!$D$5:D431,"*"&amp;M$3&amp;"*")=1,1,0),0))</f>
        <v>0</v>
      </c>
      <c r="N431" s="0" t="n">
        <f aca="false">IF(OR(N$3="",Consolidado!$D431=""),0,IF(ISNUMBER(SEARCH(N$3,Consolidado!$D431)),IF(COUNTIFS(Consolidado!$AC$5:AC431,Consolidado!$AC431,Consolidado!$D$5:D431,"*"&amp;N$3&amp;"*")=1,1,0),0))</f>
        <v>0</v>
      </c>
      <c r="O431" s="0" t="n">
        <f aca="false">IF(OR(O$3="",Consolidado!$D431=""),0,IF(ISNUMBER(SEARCH(O$3,Consolidado!$D431)),IF(COUNTIFS(Consolidado!$AC$5:AC431,Consolidado!$AC431,Consolidado!$D$5:D431,"*"&amp;O$3&amp;"*")=1,1,0),0))</f>
        <v>0</v>
      </c>
      <c r="P431" s="0" t="n">
        <f aca="false">IF(OR(P$3="",Consolidado!$D431=""),0,IF(ISNUMBER(SEARCH(P$3,Consolidado!$D431)),IF(COUNTIFS(Consolidado!$AC$5:AC431,Consolidado!$AC431,Consolidado!$D$5:D431,"*"&amp;P$3&amp;"*")=1,1,0),0))</f>
        <v>0</v>
      </c>
      <c r="Q431" s="0" t="n">
        <f aca="false">IF(OR(Q$3="",Consolidado!$D431=""),0,IF(ISNUMBER(SEARCH(Q$3,Consolidado!$D431)),IF(COUNTIFS(Consolidado!$AC$5:AC431,Consolidado!$AC431,Consolidado!$D$5:D431,"*"&amp;Q$3&amp;"*")=1,1,0),0))</f>
        <v>0</v>
      </c>
      <c r="R431" s="0" t="n">
        <f aca="false">IF(OR(R$3="",Consolidado!$D431=""),0,IF(ISNUMBER(SEARCH(R$3,Consolidado!$D431)),IF(COUNTIFS(Consolidado!$AC$5:AC431,Consolidado!$AC431,Consolidado!$D$5:D431,"*"&amp;R$3&amp;"*")=1,1,0),0))</f>
        <v>0</v>
      </c>
      <c r="S431" s="0" t="n">
        <f aca="false">IF(OR(S$3="",Consolidado!$D431=""),0,IF(ISNUMBER(SEARCH(S$3,Consolidado!$D431)),IF(COUNTIFS(Consolidado!$AC$5:AC431,Consolidado!$AC431,Consolidado!$D$5:D431,"*"&amp;S$3&amp;"*")=1,1,0),0))</f>
        <v>0</v>
      </c>
      <c r="T431" s="0" t="n">
        <f aca="false">IF(OR(T$3="",Consolidado!$D431=""),0,IF(ISNUMBER(SEARCH(T$3,Consolidado!$D431)),IF(COUNTIFS(Consolidado!$AC$5:AC431,Consolidado!$AC431,Consolidado!$D$5:D431,"*"&amp;T$3&amp;"*")=1,1,0),0))</f>
        <v>0</v>
      </c>
      <c r="U431" s="0" t="n">
        <f aca="false">IF(OR(U$3="",Consolidado!$D431=""),0,IF(ISNUMBER(SEARCH(U$3,Consolidado!$D431)),IF(COUNTIFS(Consolidado!$AC$5:AC431,Consolidado!$AC431,Consolidado!$D$5:D431,"*"&amp;U$3&amp;"*")=1,1,0),0))</f>
        <v>0</v>
      </c>
      <c r="V431" s="0" t="n">
        <f aca="false">IF(OR(V$3="",Consolidado!$D431=""),0,IF(ISNUMBER(SEARCH(V$3,Consolidado!$D431)),IF(COUNTIFS(Consolidado!$AC$5:AC431,Consolidado!$AC431,Consolidado!$D$5:D431,"*"&amp;V$3&amp;"*")=1,1,0),0))</f>
        <v>0</v>
      </c>
      <c r="W431" s="0" t="n">
        <f aca="false">IF(OR(W$3="",Consolidado!$D431=""),0,IF(ISNUMBER(SEARCH(W$3,Consolidado!$D431)),IF(COUNTIFS(Consolidado!$AC$5:AC431,Consolidado!$AC431,Consolidado!$D$5:D431,"*"&amp;W$3&amp;"*")=1,1,0),0))</f>
        <v>0</v>
      </c>
      <c r="X431" s="0" t="n">
        <f aca="false">IF(OR(X$3="",Consolidado!$D431=""),0,IF(ISNUMBER(SEARCH(X$3,Consolidado!$D431)),IF(COUNTIFS(Consolidado!$AC$5:AC431,Consolidado!$AC431,Consolidado!$D$5:D431,"*"&amp;X$3&amp;"*")=1,1,0),0))</f>
        <v>0</v>
      </c>
      <c r="Y431" s="0" t="n">
        <f aca="false">IF(OR(Y$3="",Consolidado!$D431=""),0,IF(ISNUMBER(SEARCH(Y$3,Consolidado!$D431)),IF(COUNTIFS(Consolidado!$AC$5:AC431,Consolidado!$AC431,Consolidado!$D$5:D431,"*"&amp;Y$3&amp;"*")=1,1,0),0))</f>
        <v>0</v>
      </c>
      <c r="Z431" s="0" t="n">
        <f aca="false">IF(OR(Z$3="",Consolidado!$D431=""),0,IF(ISNUMBER(SEARCH(Z$3,Consolidado!$D431)),IF(COUNTIFS(Consolidado!$AC$5:AC431,Consolidado!$AC431,Consolidado!$D$5:D431,"*"&amp;Z$3&amp;"*")=1,1,0),0))</f>
        <v>0</v>
      </c>
      <c r="AA431" s="0" t="n">
        <f aca="false">IF(OR(AA$3="",Consolidado!$D431=""),0,IF(ISNUMBER(SEARCH(AA$3,Consolidado!$D431)),IF(COUNTIFS(Consolidado!$AC$5:AC431,Consolidado!$AC431,Consolidado!$D$5:D431,"*"&amp;AA$3&amp;"*")=1,1,0),0))</f>
        <v>0</v>
      </c>
      <c r="AB431" s="0" t="n">
        <f aca="false">IF(OR(AB$3="",Consolidado!$D431=""),0,IF(ISNUMBER(SEARCH(AB$3,Consolidado!$D431)),IF(COUNTIFS(Consolidado!$AC$5:AC431,Consolidado!$AC431,Consolidado!$D$5:D431,"*"&amp;AB$3&amp;"*")=1,1,0),0))</f>
        <v>0</v>
      </c>
      <c r="AC431" s="0" t="n">
        <f aca="false">IF(OR(AC$3="",Consolidado!$D431=""),0,IF(ISNUMBER(SEARCH(AC$3,Consolidado!$D431)),IF(COUNTIFS(Consolidado!$AC$5:AC431,Consolidado!$AC431,Consolidado!$D$5:D431,"*"&amp;AC$3&amp;"*")=1,1,0),0))</f>
        <v>0</v>
      </c>
      <c r="AD431" s="0" t="n">
        <f aca="false">IF(OR(AD$3="",Consolidado!$D431=""),0,IF(ISNUMBER(SEARCH(AD$3,Consolidado!$D431)),IF(COUNTIFS(Consolidado!$AC$5:AC431,Consolidado!$AC431,Consolidado!$D$5:D431,"*"&amp;AD$3&amp;"*")=1,1,0),0))</f>
        <v>0</v>
      </c>
      <c r="AE431" s="0" t="n">
        <f aca="false">IF(OR(AE$3="",Consolidado!$D431=""),0,IF(ISNUMBER(SEARCH(AE$3,Consolidado!$D431)),IF(COUNTIFS(Consolidado!$AC$5:AC431,Consolidado!$AC431,Consolidado!$D$5:D431,"*"&amp;AE$3&amp;"*")=1,1,0),0))</f>
        <v>0</v>
      </c>
      <c r="AF431" s="0" t="n">
        <f aca="false">IF(OR(AF$3="",Consolidado!$D431=""),0,IF(ISNUMBER(SEARCH(AF$3,Consolidado!$D431)),IF(COUNTIFS(Consolidado!$AC$5:AC431,Consolidado!$AC431,Consolidado!$D$5:D431,"*"&amp;AF$3&amp;"*")=1,1,0),0))</f>
        <v>0</v>
      </c>
      <c r="AG431" s="0" t="n">
        <f aca="false">IF(OR(AG$3="",Consolidado!$D431=""),0,IF(ISNUMBER(SEARCH(AG$3,Consolidado!$D431)),IF(COUNTIFS(Consolidado!$AC$5:AC431,Consolidado!$AC431,Consolidado!$D$5:D431,"*"&amp;AG$3&amp;"*")=1,1,0),0))</f>
        <v>0</v>
      </c>
      <c r="AH431" s="0" t="n">
        <f aca="false">IF(OR(AH$3="",Consolidado!$D431=""),0,IF(ISNUMBER(SEARCH(AH$3,Consolidado!$D431)),IF(COUNTIFS(Consolidado!$AC$5:AC431,Consolidado!$AC431,Consolidado!$D$5:D431,"*"&amp;AH$3&amp;"*")=1,1,0),0))</f>
        <v>0</v>
      </c>
      <c r="AI431" s="0" t="n">
        <f aca="false">IF(OR(AI$3="",Consolidado!$D431=""),0,IF(ISNUMBER(SEARCH(AI$3,Consolidado!$D431)),IF(COUNTIFS(Consolidado!$AC$5:AC431,Consolidado!$AC431,Consolidado!$D$5:D431,"*"&amp;AI$3&amp;"*")=1,1,0),0))</f>
        <v>0</v>
      </c>
      <c r="AJ431" s="0" t="n">
        <f aca="false">IF(OR(AJ$3="",Consolidado!$D431=""),0,IF(ISNUMBER(SEARCH(AJ$3,Consolidado!$D431)),IF(COUNTIFS(Consolidado!$AC$5:AC431,Consolidado!$AC431,Consolidado!$D$5:D431,"*"&amp;AJ$3&amp;"*")=1,1,0),0))</f>
        <v>0</v>
      </c>
      <c r="AK431" s="0" t="n">
        <f aca="false">IF(OR(AK$3="",Consolidado!$D431=""),0,IF(ISNUMBER(SEARCH(AK$3,Consolidado!$D431)),IF(COUNTIFS(Consolidado!$AC$5:AC431,Consolidado!$AC431,Consolidado!$D$5:D431,"*"&amp;AK$3&amp;"*")=1,1,0),0))</f>
        <v>0</v>
      </c>
      <c r="AL431" s="0" t="n">
        <f aca="false">IF(OR(AL$3="",Consolidado!$D431=""),0,IF(ISNUMBER(SEARCH(AL$3,Consolidado!$D431)),IF(COUNTIFS(Consolidado!$AC$5:AC431,Consolidado!$AC431,Consolidado!$D$5:D431,"*"&amp;AL$3&amp;"*")=1,1,0),0))</f>
        <v>0</v>
      </c>
      <c r="AM431" s="0" t="n">
        <f aca="false">IF(OR(AM$3="",Consolidado!$D431=""),0,IF(ISNUMBER(SEARCH(AM$3,Consolidado!$D431)),IF(COUNTIFS(Consolidado!$AC$5:AC431,Consolidado!$AC431,Consolidado!$D$5:D431,"*"&amp;AM$3&amp;"*")=1,1,0),0))</f>
        <v>0</v>
      </c>
      <c r="AN431" s="0" t="n">
        <f aca="false">IF(OR(AN$3="",Consolidado!$D431=""),0,IF(ISNUMBER(SEARCH(AN$3,Consolidado!$D431)),IF(COUNTIFS(Consolidado!$AC$5:AC431,Consolidado!$AC431,Consolidado!$D$5:D431,"*"&amp;AN$3&amp;"*")=1,1,0),0))</f>
        <v>0</v>
      </c>
      <c r="AO431" s="0" t="n">
        <f aca="false">IF(OR(AO$3="",Consolidado!$D431=""),0,IF(ISNUMBER(SEARCH(AO$3,Consolidado!$D431)),IF(COUNTIFS(Consolidado!$AC$5:AC431,Consolidado!$AC431,Consolidado!$D$5:D431,"*"&amp;AO$3&amp;"*")=1,1,0),0))</f>
        <v>0</v>
      </c>
    </row>
    <row r="432" customFormat="false" ht="15" hidden="false" customHeight="false" outlineLevel="0" collapsed="false">
      <c r="B432" s="0" t="n">
        <f aca="false">IF(OR(B$3="",Consolidado!$D432=""),0,IF(ISNUMBER(SEARCH(B$3,Consolidado!$D432)),IF(COUNTIFS(Consolidado!$AC$5:AC432,Consolidado!$AC432,Consolidado!$D$5:D432,"*"&amp;B$3&amp;"*")=1,1,0),0))</f>
        <v>0</v>
      </c>
      <c r="C432" s="0" t="n">
        <f aca="false">IF(OR(C$3="",Consolidado!$D432=""),0,IF(ISNUMBER(SEARCH(C$3,Consolidado!$D432)),IF(COUNTIFS(Consolidado!$AC$5:AC432,Consolidado!$AC432,Consolidado!$D$5:D432,"*"&amp;C$3&amp;"*")=1,1,0),0))</f>
        <v>0</v>
      </c>
      <c r="D432" s="0" t="n">
        <f aca="false">IF(OR(D$3="",Consolidado!$D432=""),0,IF(ISNUMBER(SEARCH(D$3,Consolidado!$D432)),IF(COUNTIFS(Consolidado!$AC$5:AC432,Consolidado!$AC432,Consolidado!$D$5:D432,"*"&amp;D$3&amp;"*")=1,1,0),0))</f>
        <v>0</v>
      </c>
      <c r="E432" s="0" t="n">
        <f aca="false">IF(OR(E$3="",Consolidado!$D432=""),0,IF(ISNUMBER(SEARCH(E$3,Consolidado!$D432)),IF(COUNTIFS(Consolidado!$AC$5:AC432,Consolidado!$AC432,Consolidado!$D$5:D432,"*"&amp;E$3&amp;"*")=1,1,0),0))</f>
        <v>0</v>
      </c>
      <c r="F432" s="0" t="n">
        <f aca="false">IF(OR(F$3="",Consolidado!$D432=""),0,IF(ISNUMBER(SEARCH(F$3,Consolidado!$D432)),IF(COUNTIFS(Consolidado!$AC$5:AC432,Consolidado!$AC432,Consolidado!$D$5:D432,"*"&amp;F$3&amp;"*")=1,1,0),0))</f>
        <v>0</v>
      </c>
      <c r="G432" s="0" t="n">
        <f aca="false">IF(OR(G$3="",Consolidado!$D432=""),0,IF(ISNUMBER(SEARCH(G$3,Consolidado!$D432)),IF(COUNTIFS(Consolidado!$AC$5:AC432,Consolidado!$AC432,Consolidado!$D$5:D432,"*"&amp;G$3&amp;"*")=1,1,0),0))</f>
        <v>0</v>
      </c>
      <c r="H432" s="0" t="n">
        <f aca="false">IF(OR(H$3="",Consolidado!$D432=""),0,IF(ISNUMBER(SEARCH(H$3,Consolidado!$D432)),IF(COUNTIFS(Consolidado!$AC$5:AC432,Consolidado!$AC432,Consolidado!$D$5:D432,"*"&amp;H$3&amp;"*")=1,1,0),0))</f>
        <v>0</v>
      </c>
      <c r="I432" s="0" t="n">
        <f aca="false">IF(OR(I$3="",Consolidado!$D432=""),0,IF(ISNUMBER(SEARCH(I$3,Consolidado!$D432)),IF(COUNTIFS(Consolidado!$AC$5:AC432,Consolidado!$AC432,Consolidado!$D$5:D432,"*"&amp;I$3&amp;"*")=1,1,0),0))</f>
        <v>0</v>
      </c>
      <c r="J432" s="0" t="n">
        <f aca="false">IF(OR(J$3="",Consolidado!$D432=""),0,IF(ISNUMBER(SEARCH(J$3,Consolidado!$D432)),IF(COUNTIFS(Consolidado!$AC$5:AC432,Consolidado!$AC432,Consolidado!$D$5:D432,"*"&amp;J$3&amp;"*")=1,1,0),0))</f>
        <v>0</v>
      </c>
      <c r="K432" s="0" t="n">
        <f aca="false">IF(OR(K$3="",Consolidado!$D432=""),0,IF(ISNUMBER(SEARCH(K$3,Consolidado!$D432)),IF(COUNTIFS(Consolidado!$AC$5:AC432,Consolidado!$AC432,Consolidado!$D$5:D432,"*"&amp;K$3&amp;"*")=1,1,0),0))</f>
        <v>0</v>
      </c>
      <c r="L432" s="0" t="n">
        <f aca="false">IF(OR(L$3="",Consolidado!$D432=""),0,IF(ISNUMBER(SEARCH(L$3,Consolidado!$D432)),IF(COUNTIFS(Consolidado!$AC$5:AC432,Consolidado!$AC432,Consolidado!$D$5:D432,"*"&amp;L$3&amp;"*")=1,1,0),0))</f>
        <v>0</v>
      </c>
      <c r="M432" s="0" t="n">
        <f aca="false">IF(OR(M$3="",Consolidado!$D432=""),0,IF(ISNUMBER(SEARCH(M$3,Consolidado!$D432)),IF(COUNTIFS(Consolidado!$AC$5:AC432,Consolidado!$AC432,Consolidado!$D$5:D432,"*"&amp;M$3&amp;"*")=1,1,0),0))</f>
        <v>0</v>
      </c>
      <c r="N432" s="0" t="n">
        <f aca="false">IF(OR(N$3="",Consolidado!$D432=""),0,IF(ISNUMBER(SEARCH(N$3,Consolidado!$D432)),IF(COUNTIFS(Consolidado!$AC$5:AC432,Consolidado!$AC432,Consolidado!$D$5:D432,"*"&amp;N$3&amp;"*")=1,1,0),0))</f>
        <v>0</v>
      </c>
      <c r="O432" s="0" t="n">
        <f aca="false">IF(OR(O$3="",Consolidado!$D432=""),0,IF(ISNUMBER(SEARCH(O$3,Consolidado!$D432)),IF(COUNTIFS(Consolidado!$AC$5:AC432,Consolidado!$AC432,Consolidado!$D$5:D432,"*"&amp;O$3&amp;"*")=1,1,0),0))</f>
        <v>0</v>
      </c>
      <c r="P432" s="0" t="n">
        <f aca="false">IF(OR(P$3="",Consolidado!$D432=""),0,IF(ISNUMBER(SEARCH(P$3,Consolidado!$D432)),IF(COUNTIFS(Consolidado!$AC$5:AC432,Consolidado!$AC432,Consolidado!$D$5:D432,"*"&amp;P$3&amp;"*")=1,1,0),0))</f>
        <v>0</v>
      </c>
      <c r="Q432" s="0" t="n">
        <f aca="false">IF(OR(Q$3="",Consolidado!$D432=""),0,IF(ISNUMBER(SEARCH(Q$3,Consolidado!$D432)),IF(COUNTIFS(Consolidado!$AC$5:AC432,Consolidado!$AC432,Consolidado!$D$5:D432,"*"&amp;Q$3&amp;"*")=1,1,0),0))</f>
        <v>0</v>
      </c>
      <c r="R432" s="0" t="n">
        <f aca="false">IF(OR(R$3="",Consolidado!$D432=""),0,IF(ISNUMBER(SEARCH(R$3,Consolidado!$D432)),IF(COUNTIFS(Consolidado!$AC$5:AC432,Consolidado!$AC432,Consolidado!$D$5:D432,"*"&amp;R$3&amp;"*")=1,1,0),0))</f>
        <v>0</v>
      </c>
      <c r="S432" s="0" t="n">
        <f aca="false">IF(OR(S$3="",Consolidado!$D432=""),0,IF(ISNUMBER(SEARCH(S$3,Consolidado!$D432)),IF(COUNTIFS(Consolidado!$AC$5:AC432,Consolidado!$AC432,Consolidado!$D$5:D432,"*"&amp;S$3&amp;"*")=1,1,0),0))</f>
        <v>0</v>
      </c>
      <c r="T432" s="0" t="n">
        <f aca="false">IF(OR(T$3="",Consolidado!$D432=""),0,IF(ISNUMBER(SEARCH(T$3,Consolidado!$D432)),IF(COUNTIFS(Consolidado!$AC$5:AC432,Consolidado!$AC432,Consolidado!$D$5:D432,"*"&amp;T$3&amp;"*")=1,1,0),0))</f>
        <v>0</v>
      </c>
      <c r="U432" s="0" t="n">
        <f aca="false">IF(OR(U$3="",Consolidado!$D432=""),0,IF(ISNUMBER(SEARCH(U$3,Consolidado!$D432)),IF(COUNTIFS(Consolidado!$AC$5:AC432,Consolidado!$AC432,Consolidado!$D$5:D432,"*"&amp;U$3&amp;"*")=1,1,0),0))</f>
        <v>0</v>
      </c>
      <c r="V432" s="0" t="n">
        <f aca="false">IF(OR(V$3="",Consolidado!$D432=""),0,IF(ISNUMBER(SEARCH(V$3,Consolidado!$D432)),IF(COUNTIFS(Consolidado!$AC$5:AC432,Consolidado!$AC432,Consolidado!$D$5:D432,"*"&amp;V$3&amp;"*")=1,1,0),0))</f>
        <v>0</v>
      </c>
      <c r="W432" s="0" t="n">
        <f aca="false">IF(OR(W$3="",Consolidado!$D432=""),0,IF(ISNUMBER(SEARCH(W$3,Consolidado!$D432)),IF(COUNTIFS(Consolidado!$AC$5:AC432,Consolidado!$AC432,Consolidado!$D$5:D432,"*"&amp;W$3&amp;"*")=1,1,0),0))</f>
        <v>0</v>
      </c>
      <c r="X432" s="0" t="n">
        <f aca="false">IF(OR(X$3="",Consolidado!$D432=""),0,IF(ISNUMBER(SEARCH(X$3,Consolidado!$D432)),IF(COUNTIFS(Consolidado!$AC$5:AC432,Consolidado!$AC432,Consolidado!$D$5:D432,"*"&amp;X$3&amp;"*")=1,1,0),0))</f>
        <v>0</v>
      </c>
      <c r="Y432" s="0" t="n">
        <f aca="false">IF(OR(Y$3="",Consolidado!$D432=""),0,IF(ISNUMBER(SEARCH(Y$3,Consolidado!$D432)),IF(COUNTIFS(Consolidado!$AC$5:AC432,Consolidado!$AC432,Consolidado!$D$5:D432,"*"&amp;Y$3&amp;"*")=1,1,0),0))</f>
        <v>0</v>
      </c>
      <c r="Z432" s="0" t="n">
        <f aca="false">IF(OR(Z$3="",Consolidado!$D432=""),0,IF(ISNUMBER(SEARCH(Z$3,Consolidado!$D432)),IF(COUNTIFS(Consolidado!$AC$5:AC432,Consolidado!$AC432,Consolidado!$D$5:D432,"*"&amp;Z$3&amp;"*")=1,1,0),0))</f>
        <v>0</v>
      </c>
      <c r="AA432" s="0" t="n">
        <f aca="false">IF(OR(AA$3="",Consolidado!$D432=""),0,IF(ISNUMBER(SEARCH(AA$3,Consolidado!$D432)),IF(COUNTIFS(Consolidado!$AC$5:AC432,Consolidado!$AC432,Consolidado!$D$5:D432,"*"&amp;AA$3&amp;"*")=1,1,0),0))</f>
        <v>0</v>
      </c>
      <c r="AB432" s="0" t="n">
        <f aca="false">IF(OR(AB$3="",Consolidado!$D432=""),0,IF(ISNUMBER(SEARCH(AB$3,Consolidado!$D432)),IF(COUNTIFS(Consolidado!$AC$5:AC432,Consolidado!$AC432,Consolidado!$D$5:D432,"*"&amp;AB$3&amp;"*")=1,1,0),0))</f>
        <v>0</v>
      </c>
      <c r="AC432" s="0" t="n">
        <f aca="false">IF(OR(AC$3="",Consolidado!$D432=""),0,IF(ISNUMBER(SEARCH(AC$3,Consolidado!$D432)),IF(COUNTIFS(Consolidado!$AC$5:AC432,Consolidado!$AC432,Consolidado!$D$5:D432,"*"&amp;AC$3&amp;"*")=1,1,0),0))</f>
        <v>0</v>
      </c>
      <c r="AD432" s="0" t="n">
        <f aca="false">IF(OR(AD$3="",Consolidado!$D432=""),0,IF(ISNUMBER(SEARCH(AD$3,Consolidado!$D432)),IF(COUNTIFS(Consolidado!$AC$5:AC432,Consolidado!$AC432,Consolidado!$D$5:D432,"*"&amp;AD$3&amp;"*")=1,1,0),0))</f>
        <v>0</v>
      </c>
      <c r="AE432" s="0" t="n">
        <f aca="false">IF(OR(AE$3="",Consolidado!$D432=""),0,IF(ISNUMBER(SEARCH(AE$3,Consolidado!$D432)),IF(COUNTIFS(Consolidado!$AC$5:AC432,Consolidado!$AC432,Consolidado!$D$5:D432,"*"&amp;AE$3&amp;"*")=1,1,0),0))</f>
        <v>0</v>
      </c>
      <c r="AF432" s="0" t="n">
        <f aca="false">IF(OR(AF$3="",Consolidado!$D432=""),0,IF(ISNUMBER(SEARCH(AF$3,Consolidado!$D432)),IF(COUNTIFS(Consolidado!$AC$5:AC432,Consolidado!$AC432,Consolidado!$D$5:D432,"*"&amp;AF$3&amp;"*")=1,1,0),0))</f>
        <v>0</v>
      </c>
      <c r="AG432" s="0" t="n">
        <f aca="false">IF(OR(AG$3="",Consolidado!$D432=""),0,IF(ISNUMBER(SEARCH(AG$3,Consolidado!$D432)),IF(COUNTIFS(Consolidado!$AC$5:AC432,Consolidado!$AC432,Consolidado!$D$5:D432,"*"&amp;AG$3&amp;"*")=1,1,0),0))</f>
        <v>0</v>
      </c>
      <c r="AH432" s="0" t="n">
        <f aca="false">IF(OR(AH$3="",Consolidado!$D432=""),0,IF(ISNUMBER(SEARCH(AH$3,Consolidado!$D432)),IF(COUNTIFS(Consolidado!$AC$5:AC432,Consolidado!$AC432,Consolidado!$D$5:D432,"*"&amp;AH$3&amp;"*")=1,1,0),0))</f>
        <v>0</v>
      </c>
      <c r="AI432" s="0" t="n">
        <f aca="false">IF(OR(AI$3="",Consolidado!$D432=""),0,IF(ISNUMBER(SEARCH(AI$3,Consolidado!$D432)),IF(COUNTIFS(Consolidado!$AC$5:AC432,Consolidado!$AC432,Consolidado!$D$5:D432,"*"&amp;AI$3&amp;"*")=1,1,0),0))</f>
        <v>0</v>
      </c>
      <c r="AJ432" s="0" t="n">
        <f aca="false">IF(OR(AJ$3="",Consolidado!$D432=""),0,IF(ISNUMBER(SEARCH(AJ$3,Consolidado!$D432)),IF(COUNTIFS(Consolidado!$AC$5:AC432,Consolidado!$AC432,Consolidado!$D$5:D432,"*"&amp;AJ$3&amp;"*")=1,1,0),0))</f>
        <v>0</v>
      </c>
      <c r="AK432" s="0" t="n">
        <f aca="false">IF(OR(AK$3="",Consolidado!$D432=""),0,IF(ISNUMBER(SEARCH(AK$3,Consolidado!$D432)),IF(COUNTIFS(Consolidado!$AC$5:AC432,Consolidado!$AC432,Consolidado!$D$5:D432,"*"&amp;AK$3&amp;"*")=1,1,0),0))</f>
        <v>0</v>
      </c>
      <c r="AL432" s="0" t="n">
        <f aca="false">IF(OR(AL$3="",Consolidado!$D432=""),0,IF(ISNUMBER(SEARCH(AL$3,Consolidado!$D432)),IF(COUNTIFS(Consolidado!$AC$5:AC432,Consolidado!$AC432,Consolidado!$D$5:D432,"*"&amp;AL$3&amp;"*")=1,1,0),0))</f>
        <v>0</v>
      </c>
      <c r="AM432" s="0" t="n">
        <f aca="false">IF(OR(AM$3="",Consolidado!$D432=""),0,IF(ISNUMBER(SEARCH(AM$3,Consolidado!$D432)),IF(COUNTIFS(Consolidado!$AC$5:AC432,Consolidado!$AC432,Consolidado!$D$5:D432,"*"&amp;AM$3&amp;"*")=1,1,0),0))</f>
        <v>0</v>
      </c>
      <c r="AN432" s="0" t="n">
        <f aca="false">IF(OR(AN$3="",Consolidado!$D432=""),0,IF(ISNUMBER(SEARCH(AN$3,Consolidado!$D432)),IF(COUNTIFS(Consolidado!$AC$5:AC432,Consolidado!$AC432,Consolidado!$D$5:D432,"*"&amp;AN$3&amp;"*")=1,1,0),0))</f>
        <v>0</v>
      </c>
      <c r="AO432" s="0" t="n">
        <f aca="false">IF(OR(AO$3="",Consolidado!$D432=""),0,IF(ISNUMBER(SEARCH(AO$3,Consolidado!$D432)),IF(COUNTIFS(Consolidado!$AC$5:AC432,Consolidado!$AC432,Consolidado!$D$5:D432,"*"&amp;AO$3&amp;"*")=1,1,0),0))</f>
        <v>0</v>
      </c>
    </row>
    <row r="433" customFormat="false" ht="15" hidden="false" customHeight="false" outlineLevel="0" collapsed="false">
      <c r="B433" s="0" t="n">
        <f aca="false">IF(OR(B$3="",Consolidado!$D433=""),0,IF(ISNUMBER(SEARCH(B$3,Consolidado!$D433)),IF(COUNTIFS(Consolidado!$AC$5:AC433,Consolidado!$AC433,Consolidado!$D$5:D433,"*"&amp;B$3&amp;"*")=1,1,0),0))</f>
        <v>0</v>
      </c>
      <c r="C433" s="0" t="n">
        <f aca="false">IF(OR(C$3="",Consolidado!$D433=""),0,IF(ISNUMBER(SEARCH(C$3,Consolidado!$D433)),IF(COUNTIFS(Consolidado!$AC$5:AC433,Consolidado!$AC433,Consolidado!$D$5:D433,"*"&amp;C$3&amp;"*")=1,1,0),0))</f>
        <v>0</v>
      </c>
      <c r="D433" s="0" t="n">
        <f aca="false">IF(OR(D$3="",Consolidado!$D433=""),0,IF(ISNUMBER(SEARCH(D$3,Consolidado!$D433)),IF(COUNTIFS(Consolidado!$AC$5:AC433,Consolidado!$AC433,Consolidado!$D$5:D433,"*"&amp;D$3&amp;"*")=1,1,0),0))</f>
        <v>0</v>
      </c>
      <c r="E433" s="0" t="n">
        <f aca="false">IF(OR(E$3="",Consolidado!$D433=""),0,IF(ISNUMBER(SEARCH(E$3,Consolidado!$D433)),IF(COUNTIFS(Consolidado!$AC$5:AC433,Consolidado!$AC433,Consolidado!$D$5:D433,"*"&amp;E$3&amp;"*")=1,1,0),0))</f>
        <v>0</v>
      </c>
      <c r="F433" s="0" t="n">
        <f aca="false">IF(OR(F$3="",Consolidado!$D433=""),0,IF(ISNUMBER(SEARCH(F$3,Consolidado!$D433)),IF(COUNTIFS(Consolidado!$AC$5:AC433,Consolidado!$AC433,Consolidado!$D$5:D433,"*"&amp;F$3&amp;"*")=1,1,0),0))</f>
        <v>0</v>
      </c>
      <c r="G433" s="0" t="n">
        <f aca="false">IF(OR(G$3="",Consolidado!$D433=""),0,IF(ISNUMBER(SEARCH(G$3,Consolidado!$D433)),IF(COUNTIFS(Consolidado!$AC$5:AC433,Consolidado!$AC433,Consolidado!$D$5:D433,"*"&amp;G$3&amp;"*")=1,1,0),0))</f>
        <v>0</v>
      </c>
      <c r="H433" s="0" t="n">
        <f aca="false">IF(OR(H$3="",Consolidado!$D433=""),0,IF(ISNUMBER(SEARCH(H$3,Consolidado!$D433)),IF(COUNTIFS(Consolidado!$AC$5:AC433,Consolidado!$AC433,Consolidado!$D$5:D433,"*"&amp;H$3&amp;"*")=1,1,0),0))</f>
        <v>0</v>
      </c>
      <c r="I433" s="0" t="n">
        <f aca="false">IF(OR(I$3="",Consolidado!$D433=""),0,IF(ISNUMBER(SEARCH(I$3,Consolidado!$D433)),IF(COUNTIFS(Consolidado!$AC$5:AC433,Consolidado!$AC433,Consolidado!$D$5:D433,"*"&amp;I$3&amp;"*")=1,1,0),0))</f>
        <v>0</v>
      </c>
      <c r="J433" s="0" t="n">
        <f aca="false">IF(OR(J$3="",Consolidado!$D433=""),0,IF(ISNUMBER(SEARCH(J$3,Consolidado!$D433)),IF(COUNTIFS(Consolidado!$AC$5:AC433,Consolidado!$AC433,Consolidado!$D$5:D433,"*"&amp;J$3&amp;"*")=1,1,0),0))</f>
        <v>0</v>
      </c>
      <c r="K433" s="0" t="n">
        <f aca="false">IF(OR(K$3="",Consolidado!$D433=""),0,IF(ISNUMBER(SEARCH(K$3,Consolidado!$D433)),IF(COUNTIFS(Consolidado!$AC$5:AC433,Consolidado!$AC433,Consolidado!$D$5:D433,"*"&amp;K$3&amp;"*")=1,1,0),0))</f>
        <v>0</v>
      </c>
      <c r="L433" s="0" t="n">
        <f aca="false">IF(OR(L$3="",Consolidado!$D433=""),0,IF(ISNUMBER(SEARCH(L$3,Consolidado!$D433)),IF(COUNTIFS(Consolidado!$AC$5:AC433,Consolidado!$AC433,Consolidado!$D$5:D433,"*"&amp;L$3&amp;"*")=1,1,0),0))</f>
        <v>0</v>
      </c>
      <c r="M433" s="0" t="n">
        <f aca="false">IF(OR(M$3="",Consolidado!$D433=""),0,IF(ISNUMBER(SEARCH(M$3,Consolidado!$D433)),IF(COUNTIFS(Consolidado!$AC$5:AC433,Consolidado!$AC433,Consolidado!$D$5:D433,"*"&amp;M$3&amp;"*")=1,1,0),0))</f>
        <v>0</v>
      </c>
      <c r="N433" s="0" t="n">
        <f aca="false">IF(OR(N$3="",Consolidado!$D433=""),0,IF(ISNUMBER(SEARCH(N$3,Consolidado!$D433)),IF(COUNTIFS(Consolidado!$AC$5:AC433,Consolidado!$AC433,Consolidado!$D$5:D433,"*"&amp;N$3&amp;"*")=1,1,0),0))</f>
        <v>0</v>
      </c>
      <c r="O433" s="0" t="n">
        <f aca="false">IF(OR(O$3="",Consolidado!$D433=""),0,IF(ISNUMBER(SEARCH(O$3,Consolidado!$D433)),IF(COUNTIFS(Consolidado!$AC$5:AC433,Consolidado!$AC433,Consolidado!$D$5:D433,"*"&amp;O$3&amp;"*")=1,1,0),0))</f>
        <v>0</v>
      </c>
      <c r="P433" s="0" t="n">
        <f aca="false">IF(OR(P$3="",Consolidado!$D433=""),0,IF(ISNUMBER(SEARCH(P$3,Consolidado!$D433)),IF(COUNTIFS(Consolidado!$AC$5:AC433,Consolidado!$AC433,Consolidado!$D$5:D433,"*"&amp;P$3&amp;"*")=1,1,0),0))</f>
        <v>0</v>
      </c>
      <c r="Q433" s="0" t="n">
        <f aca="false">IF(OR(Q$3="",Consolidado!$D433=""),0,IF(ISNUMBER(SEARCH(Q$3,Consolidado!$D433)),IF(COUNTIFS(Consolidado!$AC$5:AC433,Consolidado!$AC433,Consolidado!$D$5:D433,"*"&amp;Q$3&amp;"*")=1,1,0),0))</f>
        <v>0</v>
      </c>
      <c r="R433" s="0" t="n">
        <f aca="false">IF(OR(R$3="",Consolidado!$D433=""),0,IF(ISNUMBER(SEARCH(R$3,Consolidado!$D433)),IF(COUNTIFS(Consolidado!$AC$5:AC433,Consolidado!$AC433,Consolidado!$D$5:D433,"*"&amp;R$3&amp;"*")=1,1,0),0))</f>
        <v>0</v>
      </c>
      <c r="S433" s="0" t="n">
        <f aca="false">IF(OR(S$3="",Consolidado!$D433=""),0,IF(ISNUMBER(SEARCH(S$3,Consolidado!$D433)),IF(COUNTIFS(Consolidado!$AC$5:AC433,Consolidado!$AC433,Consolidado!$D$5:D433,"*"&amp;S$3&amp;"*")=1,1,0),0))</f>
        <v>0</v>
      </c>
      <c r="T433" s="0" t="n">
        <f aca="false">IF(OR(T$3="",Consolidado!$D433=""),0,IF(ISNUMBER(SEARCH(T$3,Consolidado!$D433)),IF(COUNTIFS(Consolidado!$AC$5:AC433,Consolidado!$AC433,Consolidado!$D$5:D433,"*"&amp;T$3&amp;"*")=1,1,0),0))</f>
        <v>0</v>
      </c>
      <c r="U433" s="0" t="n">
        <f aca="false">IF(OR(U$3="",Consolidado!$D433=""),0,IF(ISNUMBER(SEARCH(U$3,Consolidado!$D433)),IF(COUNTIFS(Consolidado!$AC$5:AC433,Consolidado!$AC433,Consolidado!$D$5:D433,"*"&amp;U$3&amp;"*")=1,1,0),0))</f>
        <v>0</v>
      </c>
      <c r="V433" s="0" t="n">
        <f aca="false">IF(OR(V$3="",Consolidado!$D433=""),0,IF(ISNUMBER(SEARCH(V$3,Consolidado!$D433)),IF(COUNTIFS(Consolidado!$AC$5:AC433,Consolidado!$AC433,Consolidado!$D$5:D433,"*"&amp;V$3&amp;"*")=1,1,0),0))</f>
        <v>0</v>
      </c>
      <c r="W433" s="0" t="n">
        <f aca="false">IF(OR(W$3="",Consolidado!$D433=""),0,IF(ISNUMBER(SEARCH(W$3,Consolidado!$D433)),IF(COUNTIFS(Consolidado!$AC$5:AC433,Consolidado!$AC433,Consolidado!$D$5:D433,"*"&amp;W$3&amp;"*")=1,1,0),0))</f>
        <v>0</v>
      </c>
      <c r="X433" s="0" t="n">
        <f aca="false">IF(OR(X$3="",Consolidado!$D433=""),0,IF(ISNUMBER(SEARCH(X$3,Consolidado!$D433)),IF(COUNTIFS(Consolidado!$AC$5:AC433,Consolidado!$AC433,Consolidado!$D$5:D433,"*"&amp;X$3&amp;"*")=1,1,0),0))</f>
        <v>0</v>
      </c>
      <c r="Y433" s="0" t="n">
        <f aca="false">IF(OR(Y$3="",Consolidado!$D433=""),0,IF(ISNUMBER(SEARCH(Y$3,Consolidado!$D433)),IF(COUNTIFS(Consolidado!$AC$5:AC433,Consolidado!$AC433,Consolidado!$D$5:D433,"*"&amp;Y$3&amp;"*")=1,1,0),0))</f>
        <v>0</v>
      </c>
      <c r="Z433" s="0" t="n">
        <f aca="false">IF(OR(Z$3="",Consolidado!$D433=""),0,IF(ISNUMBER(SEARCH(Z$3,Consolidado!$D433)),IF(COUNTIFS(Consolidado!$AC$5:AC433,Consolidado!$AC433,Consolidado!$D$5:D433,"*"&amp;Z$3&amp;"*")=1,1,0),0))</f>
        <v>0</v>
      </c>
      <c r="AA433" s="0" t="n">
        <f aca="false">IF(OR(AA$3="",Consolidado!$D433=""),0,IF(ISNUMBER(SEARCH(AA$3,Consolidado!$D433)),IF(COUNTIFS(Consolidado!$AC$5:AC433,Consolidado!$AC433,Consolidado!$D$5:D433,"*"&amp;AA$3&amp;"*")=1,1,0),0))</f>
        <v>0</v>
      </c>
      <c r="AB433" s="0" t="n">
        <f aca="false">IF(OR(AB$3="",Consolidado!$D433=""),0,IF(ISNUMBER(SEARCH(AB$3,Consolidado!$D433)),IF(COUNTIFS(Consolidado!$AC$5:AC433,Consolidado!$AC433,Consolidado!$D$5:D433,"*"&amp;AB$3&amp;"*")=1,1,0),0))</f>
        <v>0</v>
      </c>
      <c r="AC433" s="0" t="n">
        <f aca="false">IF(OR(AC$3="",Consolidado!$D433=""),0,IF(ISNUMBER(SEARCH(AC$3,Consolidado!$D433)),IF(COUNTIFS(Consolidado!$AC$5:AC433,Consolidado!$AC433,Consolidado!$D$5:D433,"*"&amp;AC$3&amp;"*")=1,1,0),0))</f>
        <v>0</v>
      </c>
      <c r="AD433" s="0" t="n">
        <f aca="false">IF(OR(AD$3="",Consolidado!$D433=""),0,IF(ISNUMBER(SEARCH(AD$3,Consolidado!$D433)),IF(COUNTIFS(Consolidado!$AC$5:AC433,Consolidado!$AC433,Consolidado!$D$5:D433,"*"&amp;AD$3&amp;"*")=1,1,0),0))</f>
        <v>0</v>
      </c>
      <c r="AE433" s="0" t="n">
        <f aca="false">IF(OR(AE$3="",Consolidado!$D433=""),0,IF(ISNUMBER(SEARCH(AE$3,Consolidado!$D433)),IF(COUNTIFS(Consolidado!$AC$5:AC433,Consolidado!$AC433,Consolidado!$D$5:D433,"*"&amp;AE$3&amp;"*")=1,1,0),0))</f>
        <v>0</v>
      </c>
      <c r="AF433" s="0" t="n">
        <f aca="false">IF(OR(AF$3="",Consolidado!$D433=""),0,IF(ISNUMBER(SEARCH(AF$3,Consolidado!$D433)),IF(COUNTIFS(Consolidado!$AC$5:AC433,Consolidado!$AC433,Consolidado!$D$5:D433,"*"&amp;AF$3&amp;"*")=1,1,0),0))</f>
        <v>0</v>
      </c>
      <c r="AG433" s="0" t="n">
        <f aca="false">IF(OR(AG$3="",Consolidado!$D433=""),0,IF(ISNUMBER(SEARCH(AG$3,Consolidado!$D433)),IF(COUNTIFS(Consolidado!$AC$5:AC433,Consolidado!$AC433,Consolidado!$D$5:D433,"*"&amp;AG$3&amp;"*")=1,1,0),0))</f>
        <v>0</v>
      </c>
      <c r="AH433" s="0" t="n">
        <f aca="false">IF(OR(AH$3="",Consolidado!$D433=""),0,IF(ISNUMBER(SEARCH(AH$3,Consolidado!$D433)),IF(COUNTIFS(Consolidado!$AC$5:AC433,Consolidado!$AC433,Consolidado!$D$5:D433,"*"&amp;AH$3&amp;"*")=1,1,0),0))</f>
        <v>0</v>
      </c>
      <c r="AI433" s="0" t="n">
        <f aca="false">IF(OR(AI$3="",Consolidado!$D433=""),0,IF(ISNUMBER(SEARCH(AI$3,Consolidado!$D433)),IF(COUNTIFS(Consolidado!$AC$5:AC433,Consolidado!$AC433,Consolidado!$D$5:D433,"*"&amp;AI$3&amp;"*")=1,1,0),0))</f>
        <v>0</v>
      </c>
      <c r="AJ433" s="0" t="n">
        <f aca="false">IF(OR(AJ$3="",Consolidado!$D433=""),0,IF(ISNUMBER(SEARCH(AJ$3,Consolidado!$D433)),IF(COUNTIFS(Consolidado!$AC$5:AC433,Consolidado!$AC433,Consolidado!$D$5:D433,"*"&amp;AJ$3&amp;"*")=1,1,0),0))</f>
        <v>0</v>
      </c>
      <c r="AK433" s="0" t="n">
        <f aca="false">IF(OR(AK$3="",Consolidado!$D433=""),0,IF(ISNUMBER(SEARCH(AK$3,Consolidado!$D433)),IF(COUNTIFS(Consolidado!$AC$5:AC433,Consolidado!$AC433,Consolidado!$D$5:D433,"*"&amp;AK$3&amp;"*")=1,1,0),0))</f>
        <v>0</v>
      </c>
      <c r="AL433" s="0" t="n">
        <f aca="false">IF(OR(AL$3="",Consolidado!$D433=""),0,IF(ISNUMBER(SEARCH(AL$3,Consolidado!$D433)),IF(COUNTIFS(Consolidado!$AC$5:AC433,Consolidado!$AC433,Consolidado!$D$5:D433,"*"&amp;AL$3&amp;"*")=1,1,0),0))</f>
        <v>0</v>
      </c>
      <c r="AM433" s="0" t="n">
        <f aca="false">IF(OR(AM$3="",Consolidado!$D433=""),0,IF(ISNUMBER(SEARCH(AM$3,Consolidado!$D433)),IF(COUNTIFS(Consolidado!$AC$5:AC433,Consolidado!$AC433,Consolidado!$D$5:D433,"*"&amp;AM$3&amp;"*")=1,1,0),0))</f>
        <v>0</v>
      </c>
      <c r="AN433" s="0" t="n">
        <f aca="false">IF(OR(AN$3="",Consolidado!$D433=""),0,IF(ISNUMBER(SEARCH(AN$3,Consolidado!$D433)),IF(COUNTIFS(Consolidado!$AC$5:AC433,Consolidado!$AC433,Consolidado!$D$5:D433,"*"&amp;AN$3&amp;"*")=1,1,0),0))</f>
        <v>0</v>
      </c>
      <c r="AO433" s="0" t="n">
        <f aca="false">IF(OR(AO$3="",Consolidado!$D433=""),0,IF(ISNUMBER(SEARCH(AO$3,Consolidado!$D433)),IF(COUNTIFS(Consolidado!$AC$5:AC433,Consolidado!$AC433,Consolidado!$D$5:D433,"*"&amp;AO$3&amp;"*")=1,1,0),0))</f>
        <v>0</v>
      </c>
    </row>
    <row r="434" customFormat="false" ht="15" hidden="false" customHeight="false" outlineLevel="0" collapsed="false">
      <c r="B434" s="0" t="n">
        <f aca="false">IF(OR(B$3="",Consolidado!$D434=""),0,IF(ISNUMBER(SEARCH(B$3,Consolidado!$D434)),IF(COUNTIFS(Consolidado!$AC$5:AC434,Consolidado!$AC434,Consolidado!$D$5:D434,"*"&amp;B$3&amp;"*")=1,1,0),0))</f>
        <v>0</v>
      </c>
      <c r="C434" s="0" t="n">
        <f aca="false">IF(OR(C$3="",Consolidado!$D434=""),0,IF(ISNUMBER(SEARCH(C$3,Consolidado!$D434)),IF(COUNTIFS(Consolidado!$AC$5:AC434,Consolidado!$AC434,Consolidado!$D$5:D434,"*"&amp;C$3&amp;"*")=1,1,0),0))</f>
        <v>0</v>
      </c>
      <c r="D434" s="0" t="n">
        <f aca="false">IF(OR(D$3="",Consolidado!$D434=""),0,IF(ISNUMBER(SEARCH(D$3,Consolidado!$D434)),IF(COUNTIFS(Consolidado!$AC$5:AC434,Consolidado!$AC434,Consolidado!$D$5:D434,"*"&amp;D$3&amp;"*")=1,1,0),0))</f>
        <v>0</v>
      </c>
      <c r="E434" s="0" t="n">
        <f aca="false">IF(OR(E$3="",Consolidado!$D434=""),0,IF(ISNUMBER(SEARCH(E$3,Consolidado!$D434)),IF(COUNTIFS(Consolidado!$AC$5:AC434,Consolidado!$AC434,Consolidado!$D$5:D434,"*"&amp;E$3&amp;"*")=1,1,0),0))</f>
        <v>0</v>
      </c>
      <c r="F434" s="0" t="n">
        <f aca="false">IF(OR(F$3="",Consolidado!$D434=""),0,IF(ISNUMBER(SEARCH(F$3,Consolidado!$D434)),IF(COUNTIFS(Consolidado!$AC$5:AC434,Consolidado!$AC434,Consolidado!$D$5:D434,"*"&amp;F$3&amp;"*")=1,1,0),0))</f>
        <v>0</v>
      </c>
      <c r="G434" s="0" t="n">
        <f aca="false">IF(OR(G$3="",Consolidado!$D434=""),0,IF(ISNUMBER(SEARCH(G$3,Consolidado!$D434)),IF(COUNTIFS(Consolidado!$AC$5:AC434,Consolidado!$AC434,Consolidado!$D$5:D434,"*"&amp;G$3&amp;"*")=1,1,0),0))</f>
        <v>0</v>
      </c>
      <c r="H434" s="0" t="n">
        <f aca="false">IF(OR(H$3="",Consolidado!$D434=""),0,IF(ISNUMBER(SEARCH(H$3,Consolidado!$D434)),IF(COUNTIFS(Consolidado!$AC$5:AC434,Consolidado!$AC434,Consolidado!$D$5:D434,"*"&amp;H$3&amp;"*")=1,1,0),0))</f>
        <v>0</v>
      </c>
      <c r="I434" s="0" t="n">
        <f aca="false">IF(OR(I$3="",Consolidado!$D434=""),0,IF(ISNUMBER(SEARCH(I$3,Consolidado!$D434)),IF(COUNTIFS(Consolidado!$AC$5:AC434,Consolidado!$AC434,Consolidado!$D$5:D434,"*"&amp;I$3&amp;"*")=1,1,0),0))</f>
        <v>0</v>
      </c>
      <c r="J434" s="0" t="n">
        <f aca="false">IF(OR(J$3="",Consolidado!$D434=""),0,IF(ISNUMBER(SEARCH(J$3,Consolidado!$D434)),IF(COUNTIFS(Consolidado!$AC$5:AC434,Consolidado!$AC434,Consolidado!$D$5:D434,"*"&amp;J$3&amp;"*")=1,1,0),0))</f>
        <v>0</v>
      </c>
      <c r="K434" s="0" t="n">
        <f aca="false">IF(OR(K$3="",Consolidado!$D434=""),0,IF(ISNUMBER(SEARCH(K$3,Consolidado!$D434)),IF(COUNTIFS(Consolidado!$AC$5:AC434,Consolidado!$AC434,Consolidado!$D$5:D434,"*"&amp;K$3&amp;"*")=1,1,0),0))</f>
        <v>0</v>
      </c>
      <c r="L434" s="0" t="n">
        <f aca="false">IF(OR(L$3="",Consolidado!$D434=""),0,IF(ISNUMBER(SEARCH(L$3,Consolidado!$D434)),IF(COUNTIFS(Consolidado!$AC$5:AC434,Consolidado!$AC434,Consolidado!$D$5:D434,"*"&amp;L$3&amp;"*")=1,1,0),0))</f>
        <v>0</v>
      </c>
      <c r="M434" s="0" t="n">
        <f aca="false">IF(OR(M$3="",Consolidado!$D434=""),0,IF(ISNUMBER(SEARCH(M$3,Consolidado!$D434)),IF(COUNTIFS(Consolidado!$AC$5:AC434,Consolidado!$AC434,Consolidado!$D$5:D434,"*"&amp;M$3&amp;"*")=1,1,0),0))</f>
        <v>0</v>
      </c>
      <c r="N434" s="0" t="n">
        <f aca="false">IF(OR(N$3="",Consolidado!$D434=""),0,IF(ISNUMBER(SEARCH(N$3,Consolidado!$D434)),IF(COUNTIFS(Consolidado!$AC$5:AC434,Consolidado!$AC434,Consolidado!$D$5:D434,"*"&amp;N$3&amp;"*")=1,1,0),0))</f>
        <v>0</v>
      </c>
      <c r="O434" s="0" t="n">
        <f aca="false">IF(OR(O$3="",Consolidado!$D434=""),0,IF(ISNUMBER(SEARCH(O$3,Consolidado!$D434)),IF(COUNTIFS(Consolidado!$AC$5:AC434,Consolidado!$AC434,Consolidado!$D$5:D434,"*"&amp;O$3&amp;"*")=1,1,0),0))</f>
        <v>0</v>
      </c>
      <c r="P434" s="0" t="n">
        <f aca="false">IF(OR(P$3="",Consolidado!$D434=""),0,IF(ISNUMBER(SEARCH(P$3,Consolidado!$D434)),IF(COUNTIFS(Consolidado!$AC$5:AC434,Consolidado!$AC434,Consolidado!$D$5:D434,"*"&amp;P$3&amp;"*")=1,1,0),0))</f>
        <v>0</v>
      </c>
      <c r="Q434" s="0" t="n">
        <f aca="false">IF(OR(Q$3="",Consolidado!$D434=""),0,IF(ISNUMBER(SEARCH(Q$3,Consolidado!$D434)),IF(COUNTIFS(Consolidado!$AC$5:AC434,Consolidado!$AC434,Consolidado!$D$5:D434,"*"&amp;Q$3&amp;"*")=1,1,0),0))</f>
        <v>0</v>
      </c>
      <c r="R434" s="0" t="n">
        <f aca="false">IF(OR(R$3="",Consolidado!$D434=""),0,IF(ISNUMBER(SEARCH(R$3,Consolidado!$D434)),IF(COUNTIFS(Consolidado!$AC$5:AC434,Consolidado!$AC434,Consolidado!$D$5:D434,"*"&amp;R$3&amp;"*")=1,1,0),0))</f>
        <v>0</v>
      </c>
      <c r="S434" s="0" t="n">
        <f aca="false">IF(OR(S$3="",Consolidado!$D434=""),0,IF(ISNUMBER(SEARCH(S$3,Consolidado!$D434)),IF(COUNTIFS(Consolidado!$AC$5:AC434,Consolidado!$AC434,Consolidado!$D$5:D434,"*"&amp;S$3&amp;"*")=1,1,0),0))</f>
        <v>0</v>
      </c>
      <c r="T434" s="0" t="n">
        <f aca="false">IF(OR(T$3="",Consolidado!$D434=""),0,IF(ISNUMBER(SEARCH(T$3,Consolidado!$D434)),IF(COUNTIFS(Consolidado!$AC$5:AC434,Consolidado!$AC434,Consolidado!$D$5:D434,"*"&amp;T$3&amp;"*")=1,1,0),0))</f>
        <v>0</v>
      </c>
      <c r="U434" s="0" t="n">
        <f aca="false">IF(OR(U$3="",Consolidado!$D434=""),0,IF(ISNUMBER(SEARCH(U$3,Consolidado!$D434)),IF(COUNTIFS(Consolidado!$AC$5:AC434,Consolidado!$AC434,Consolidado!$D$5:D434,"*"&amp;U$3&amp;"*")=1,1,0),0))</f>
        <v>0</v>
      </c>
      <c r="V434" s="0" t="n">
        <f aca="false">IF(OR(V$3="",Consolidado!$D434=""),0,IF(ISNUMBER(SEARCH(V$3,Consolidado!$D434)),IF(COUNTIFS(Consolidado!$AC$5:AC434,Consolidado!$AC434,Consolidado!$D$5:D434,"*"&amp;V$3&amp;"*")=1,1,0),0))</f>
        <v>0</v>
      </c>
      <c r="W434" s="0" t="n">
        <f aca="false">IF(OR(W$3="",Consolidado!$D434=""),0,IF(ISNUMBER(SEARCH(W$3,Consolidado!$D434)),IF(COUNTIFS(Consolidado!$AC$5:AC434,Consolidado!$AC434,Consolidado!$D$5:D434,"*"&amp;W$3&amp;"*")=1,1,0),0))</f>
        <v>0</v>
      </c>
      <c r="X434" s="0" t="n">
        <f aca="false">IF(OR(X$3="",Consolidado!$D434=""),0,IF(ISNUMBER(SEARCH(X$3,Consolidado!$D434)),IF(COUNTIFS(Consolidado!$AC$5:AC434,Consolidado!$AC434,Consolidado!$D$5:D434,"*"&amp;X$3&amp;"*")=1,1,0),0))</f>
        <v>0</v>
      </c>
      <c r="Y434" s="0" t="n">
        <f aca="false">IF(OR(Y$3="",Consolidado!$D434=""),0,IF(ISNUMBER(SEARCH(Y$3,Consolidado!$D434)),IF(COUNTIFS(Consolidado!$AC$5:AC434,Consolidado!$AC434,Consolidado!$D$5:D434,"*"&amp;Y$3&amp;"*")=1,1,0),0))</f>
        <v>0</v>
      </c>
      <c r="Z434" s="0" t="n">
        <f aca="false">IF(OR(Z$3="",Consolidado!$D434=""),0,IF(ISNUMBER(SEARCH(Z$3,Consolidado!$D434)),IF(COUNTIFS(Consolidado!$AC$5:AC434,Consolidado!$AC434,Consolidado!$D$5:D434,"*"&amp;Z$3&amp;"*")=1,1,0),0))</f>
        <v>0</v>
      </c>
      <c r="AA434" s="0" t="n">
        <f aca="false">IF(OR(AA$3="",Consolidado!$D434=""),0,IF(ISNUMBER(SEARCH(AA$3,Consolidado!$D434)),IF(COUNTIFS(Consolidado!$AC$5:AC434,Consolidado!$AC434,Consolidado!$D$5:D434,"*"&amp;AA$3&amp;"*")=1,1,0),0))</f>
        <v>0</v>
      </c>
      <c r="AB434" s="0" t="n">
        <f aca="false">IF(OR(AB$3="",Consolidado!$D434=""),0,IF(ISNUMBER(SEARCH(AB$3,Consolidado!$D434)),IF(COUNTIFS(Consolidado!$AC$5:AC434,Consolidado!$AC434,Consolidado!$D$5:D434,"*"&amp;AB$3&amp;"*")=1,1,0),0))</f>
        <v>0</v>
      </c>
      <c r="AC434" s="0" t="n">
        <f aca="false">IF(OR(AC$3="",Consolidado!$D434=""),0,IF(ISNUMBER(SEARCH(AC$3,Consolidado!$D434)),IF(COUNTIFS(Consolidado!$AC$5:AC434,Consolidado!$AC434,Consolidado!$D$5:D434,"*"&amp;AC$3&amp;"*")=1,1,0),0))</f>
        <v>0</v>
      </c>
      <c r="AD434" s="0" t="n">
        <f aca="false">IF(OR(AD$3="",Consolidado!$D434=""),0,IF(ISNUMBER(SEARCH(AD$3,Consolidado!$D434)),IF(COUNTIFS(Consolidado!$AC$5:AC434,Consolidado!$AC434,Consolidado!$D$5:D434,"*"&amp;AD$3&amp;"*")=1,1,0),0))</f>
        <v>0</v>
      </c>
      <c r="AE434" s="0" t="n">
        <f aca="false">IF(OR(AE$3="",Consolidado!$D434=""),0,IF(ISNUMBER(SEARCH(AE$3,Consolidado!$D434)),IF(COUNTIFS(Consolidado!$AC$5:AC434,Consolidado!$AC434,Consolidado!$D$5:D434,"*"&amp;AE$3&amp;"*")=1,1,0),0))</f>
        <v>0</v>
      </c>
      <c r="AF434" s="0" t="n">
        <f aca="false">IF(OR(AF$3="",Consolidado!$D434=""),0,IF(ISNUMBER(SEARCH(AF$3,Consolidado!$D434)),IF(COUNTIFS(Consolidado!$AC$5:AC434,Consolidado!$AC434,Consolidado!$D$5:D434,"*"&amp;AF$3&amp;"*")=1,1,0),0))</f>
        <v>0</v>
      </c>
      <c r="AG434" s="0" t="n">
        <f aca="false">IF(OR(AG$3="",Consolidado!$D434=""),0,IF(ISNUMBER(SEARCH(AG$3,Consolidado!$D434)),IF(COUNTIFS(Consolidado!$AC$5:AC434,Consolidado!$AC434,Consolidado!$D$5:D434,"*"&amp;AG$3&amp;"*")=1,1,0),0))</f>
        <v>0</v>
      </c>
      <c r="AH434" s="0" t="n">
        <f aca="false">IF(OR(AH$3="",Consolidado!$D434=""),0,IF(ISNUMBER(SEARCH(AH$3,Consolidado!$D434)),IF(COUNTIFS(Consolidado!$AC$5:AC434,Consolidado!$AC434,Consolidado!$D$5:D434,"*"&amp;AH$3&amp;"*")=1,1,0),0))</f>
        <v>0</v>
      </c>
      <c r="AI434" s="0" t="n">
        <f aca="false">IF(OR(AI$3="",Consolidado!$D434=""),0,IF(ISNUMBER(SEARCH(AI$3,Consolidado!$D434)),IF(COUNTIFS(Consolidado!$AC$5:AC434,Consolidado!$AC434,Consolidado!$D$5:D434,"*"&amp;AI$3&amp;"*")=1,1,0),0))</f>
        <v>0</v>
      </c>
      <c r="AJ434" s="0" t="n">
        <f aca="false">IF(OR(AJ$3="",Consolidado!$D434=""),0,IF(ISNUMBER(SEARCH(AJ$3,Consolidado!$D434)),IF(COUNTIFS(Consolidado!$AC$5:AC434,Consolidado!$AC434,Consolidado!$D$5:D434,"*"&amp;AJ$3&amp;"*")=1,1,0),0))</f>
        <v>0</v>
      </c>
      <c r="AK434" s="0" t="n">
        <f aca="false">IF(OR(AK$3="",Consolidado!$D434=""),0,IF(ISNUMBER(SEARCH(AK$3,Consolidado!$D434)),IF(COUNTIFS(Consolidado!$AC$5:AC434,Consolidado!$AC434,Consolidado!$D$5:D434,"*"&amp;AK$3&amp;"*")=1,1,0),0))</f>
        <v>0</v>
      </c>
      <c r="AL434" s="0" t="n">
        <f aca="false">IF(OR(AL$3="",Consolidado!$D434=""),0,IF(ISNUMBER(SEARCH(AL$3,Consolidado!$D434)),IF(COUNTIFS(Consolidado!$AC$5:AC434,Consolidado!$AC434,Consolidado!$D$5:D434,"*"&amp;AL$3&amp;"*")=1,1,0),0))</f>
        <v>0</v>
      </c>
      <c r="AM434" s="0" t="n">
        <f aca="false">IF(OR(AM$3="",Consolidado!$D434=""),0,IF(ISNUMBER(SEARCH(AM$3,Consolidado!$D434)),IF(COUNTIFS(Consolidado!$AC$5:AC434,Consolidado!$AC434,Consolidado!$D$5:D434,"*"&amp;AM$3&amp;"*")=1,1,0),0))</f>
        <v>0</v>
      </c>
      <c r="AN434" s="0" t="n">
        <f aca="false">IF(OR(AN$3="",Consolidado!$D434=""),0,IF(ISNUMBER(SEARCH(AN$3,Consolidado!$D434)),IF(COUNTIFS(Consolidado!$AC$5:AC434,Consolidado!$AC434,Consolidado!$D$5:D434,"*"&amp;AN$3&amp;"*")=1,1,0),0))</f>
        <v>0</v>
      </c>
      <c r="AO434" s="0" t="n">
        <f aca="false">IF(OR(AO$3="",Consolidado!$D434=""),0,IF(ISNUMBER(SEARCH(AO$3,Consolidado!$D434)),IF(COUNTIFS(Consolidado!$AC$5:AC434,Consolidado!$AC434,Consolidado!$D$5:D434,"*"&amp;AO$3&amp;"*")=1,1,0),0))</f>
        <v>0</v>
      </c>
    </row>
    <row r="435" customFormat="false" ht="15" hidden="false" customHeight="false" outlineLevel="0" collapsed="false">
      <c r="B435" s="0" t="n">
        <f aca="false">IF(OR(B$3="",Consolidado!$D435=""),0,IF(ISNUMBER(SEARCH(B$3,Consolidado!$D435)),IF(COUNTIFS(Consolidado!$AC$5:AC435,Consolidado!$AC435,Consolidado!$D$5:D435,"*"&amp;B$3&amp;"*")=1,1,0),0))</f>
        <v>0</v>
      </c>
      <c r="C435" s="0" t="n">
        <f aca="false">IF(OR(C$3="",Consolidado!$D435=""),0,IF(ISNUMBER(SEARCH(C$3,Consolidado!$D435)),IF(COUNTIFS(Consolidado!$AC$5:AC435,Consolidado!$AC435,Consolidado!$D$5:D435,"*"&amp;C$3&amp;"*")=1,1,0),0))</f>
        <v>0</v>
      </c>
      <c r="D435" s="0" t="n">
        <f aca="false">IF(OR(D$3="",Consolidado!$D435=""),0,IF(ISNUMBER(SEARCH(D$3,Consolidado!$D435)),IF(COUNTIFS(Consolidado!$AC$5:AC435,Consolidado!$AC435,Consolidado!$D$5:D435,"*"&amp;D$3&amp;"*")=1,1,0),0))</f>
        <v>0</v>
      </c>
      <c r="E435" s="0" t="n">
        <f aca="false">IF(OR(E$3="",Consolidado!$D435=""),0,IF(ISNUMBER(SEARCH(E$3,Consolidado!$D435)),IF(COUNTIFS(Consolidado!$AC$5:AC435,Consolidado!$AC435,Consolidado!$D$5:D435,"*"&amp;E$3&amp;"*")=1,1,0),0))</f>
        <v>0</v>
      </c>
      <c r="F435" s="0" t="n">
        <f aca="false">IF(OR(F$3="",Consolidado!$D435=""),0,IF(ISNUMBER(SEARCH(F$3,Consolidado!$D435)),IF(COUNTIFS(Consolidado!$AC$5:AC435,Consolidado!$AC435,Consolidado!$D$5:D435,"*"&amp;F$3&amp;"*")=1,1,0),0))</f>
        <v>0</v>
      </c>
      <c r="G435" s="0" t="n">
        <f aca="false">IF(OR(G$3="",Consolidado!$D435=""),0,IF(ISNUMBER(SEARCH(G$3,Consolidado!$D435)),IF(COUNTIFS(Consolidado!$AC$5:AC435,Consolidado!$AC435,Consolidado!$D$5:D435,"*"&amp;G$3&amp;"*")=1,1,0),0))</f>
        <v>0</v>
      </c>
      <c r="H435" s="0" t="n">
        <f aca="false">IF(OR(H$3="",Consolidado!$D435=""),0,IF(ISNUMBER(SEARCH(H$3,Consolidado!$D435)),IF(COUNTIFS(Consolidado!$AC$5:AC435,Consolidado!$AC435,Consolidado!$D$5:D435,"*"&amp;H$3&amp;"*")=1,1,0),0))</f>
        <v>0</v>
      </c>
      <c r="I435" s="0" t="n">
        <f aca="false">IF(OR(I$3="",Consolidado!$D435=""),0,IF(ISNUMBER(SEARCH(I$3,Consolidado!$D435)),IF(COUNTIFS(Consolidado!$AC$5:AC435,Consolidado!$AC435,Consolidado!$D$5:D435,"*"&amp;I$3&amp;"*")=1,1,0),0))</f>
        <v>0</v>
      </c>
      <c r="J435" s="0" t="n">
        <f aca="false">IF(OR(J$3="",Consolidado!$D435=""),0,IF(ISNUMBER(SEARCH(J$3,Consolidado!$D435)),IF(COUNTIFS(Consolidado!$AC$5:AC435,Consolidado!$AC435,Consolidado!$D$5:D435,"*"&amp;J$3&amp;"*")=1,1,0),0))</f>
        <v>0</v>
      </c>
      <c r="K435" s="0" t="n">
        <f aca="false">IF(OR(K$3="",Consolidado!$D435=""),0,IF(ISNUMBER(SEARCH(K$3,Consolidado!$D435)),IF(COUNTIFS(Consolidado!$AC$5:AC435,Consolidado!$AC435,Consolidado!$D$5:D435,"*"&amp;K$3&amp;"*")=1,1,0),0))</f>
        <v>0</v>
      </c>
      <c r="L435" s="0" t="n">
        <f aca="false">IF(OR(L$3="",Consolidado!$D435=""),0,IF(ISNUMBER(SEARCH(L$3,Consolidado!$D435)),IF(COUNTIFS(Consolidado!$AC$5:AC435,Consolidado!$AC435,Consolidado!$D$5:D435,"*"&amp;L$3&amp;"*")=1,1,0),0))</f>
        <v>0</v>
      </c>
      <c r="M435" s="0" t="n">
        <f aca="false">IF(OR(M$3="",Consolidado!$D435=""),0,IF(ISNUMBER(SEARCH(M$3,Consolidado!$D435)),IF(COUNTIFS(Consolidado!$AC$5:AC435,Consolidado!$AC435,Consolidado!$D$5:D435,"*"&amp;M$3&amp;"*")=1,1,0),0))</f>
        <v>0</v>
      </c>
      <c r="N435" s="0" t="n">
        <f aca="false">IF(OR(N$3="",Consolidado!$D435=""),0,IF(ISNUMBER(SEARCH(N$3,Consolidado!$D435)),IF(COUNTIFS(Consolidado!$AC$5:AC435,Consolidado!$AC435,Consolidado!$D$5:D435,"*"&amp;N$3&amp;"*")=1,1,0),0))</f>
        <v>0</v>
      </c>
      <c r="O435" s="0" t="n">
        <f aca="false">IF(OR(O$3="",Consolidado!$D435=""),0,IF(ISNUMBER(SEARCH(O$3,Consolidado!$D435)),IF(COUNTIFS(Consolidado!$AC$5:AC435,Consolidado!$AC435,Consolidado!$D$5:D435,"*"&amp;O$3&amp;"*")=1,1,0),0))</f>
        <v>0</v>
      </c>
      <c r="P435" s="0" t="n">
        <f aca="false">IF(OR(P$3="",Consolidado!$D435=""),0,IF(ISNUMBER(SEARCH(P$3,Consolidado!$D435)),IF(COUNTIFS(Consolidado!$AC$5:AC435,Consolidado!$AC435,Consolidado!$D$5:D435,"*"&amp;P$3&amp;"*")=1,1,0),0))</f>
        <v>0</v>
      </c>
      <c r="Q435" s="0" t="n">
        <f aca="false">IF(OR(Q$3="",Consolidado!$D435=""),0,IF(ISNUMBER(SEARCH(Q$3,Consolidado!$D435)),IF(COUNTIFS(Consolidado!$AC$5:AC435,Consolidado!$AC435,Consolidado!$D$5:D435,"*"&amp;Q$3&amp;"*")=1,1,0),0))</f>
        <v>0</v>
      </c>
      <c r="R435" s="0" t="n">
        <f aca="false">IF(OR(R$3="",Consolidado!$D435=""),0,IF(ISNUMBER(SEARCH(R$3,Consolidado!$D435)),IF(COUNTIFS(Consolidado!$AC$5:AC435,Consolidado!$AC435,Consolidado!$D$5:D435,"*"&amp;R$3&amp;"*")=1,1,0),0))</f>
        <v>0</v>
      </c>
      <c r="S435" s="0" t="n">
        <f aca="false">IF(OR(S$3="",Consolidado!$D435=""),0,IF(ISNUMBER(SEARCH(S$3,Consolidado!$D435)),IF(COUNTIFS(Consolidado!$AC$5:AC435,Consolidado!$AC435,Consolidado!$D$5:D435,"*"&amp;S$3&amp;"*")=1,1,0),0))</f>
        <v>0</v>
      </c>
      <c r="T435" s="0" t="n">
        <f aca="false">IF(OR(T$3="",Consolidado!$D435=""),0,IF(ISNUMBER(SEARCH(T$3,Consolidado!$D435)),IF(COUNTIFS(Consolidado!$AC$5:AC435,Consolidado!$AC435,Consolidado!$D$5:D435,"*"&amp;T$3&amp;"*")=1,1,0),0))</f>
        <v>0</v>
      </c>
      <c r="U435" s="0" t="n">
        <f aca="false">IF(OR(U$3="",Consolidado!$D435=""),0,IF(ISNUMBER(SEARCH(U$3,Consolidado!$D435)),IF(COUNTIFS(Consolidado!$AC$5:AC435,Consolidado!$AC435,Consolidado!$D$5:D435,"*"&amp;U$3&amp;"*")=1,1,0),0))</f>
        <v>0</v>
      </c>
      <c r="V435" s="0" t="n">
        <f aca="false">IF(OR(V$3="",Consolidado!$D435=""),0,IF(ISNUMBER(SEARCH(V$3,Consolidado!$D435)),IF(COUNTIFS(Consolidado!$AC$5:AC435,Consolidado!$AC435,Consolidado!$D$5:D435,"*"&amp;V$3&amp;"*")=1,1,0),0))</f>
        <v>0</v>
      </c>
      <c r="W435" s="0" t="n">
        <f aca="false">IF(OR(W$3="",Consolidado!$D435=""),0,IF(ISNUMBER(SEARCH(W$3,Consolidado!$D435)),IF(COUNTIFS(Consolidado!$AC$5:AC435,Consolidado!$AC435,Consolidado!$D$5:D435,"*"&amp;W$3&amp;"*")=1,1,0),0))</f>
        <v>0</v>
      </c>
      <c r="X435" s="0" t="n">
        <f aca="false">IF(OR(X$3="",Consolidado!$D435=""),0,IF(ISNUMBER(SEARCH(X$3,Consolidado!$D435)),IF(COUNTIFS(Consolidado!$AC$5:AC435,Consolidado!$AC435,Consolidado!$D$5:D435,"*"&amp;X$3&amp;"*")=1,1,0),0))</f>
        <v>0</v>
      </c>
      <c r="Y435" s="0" t="n">
        <f aca="false">IF(OR(Y$3="",Consolidado!$D435=""),0,IF(ISNUMBER(SEARCH(Y$3,Consolidado!$D435)),IF(COUNTIFS(Consolidado!$AC$5:AC435,Consolidado!$AC435,Consolidado!$D$5:D435,"*"&amp;Y$3&amp;"*")=1,1,0),0))</f>
        <v>0</v>
      </c>
      <c r="Z435" s="0" t="n">
        <f aca="false">IF(OR(Z$3="",Consolidado!$D435=""),0,IF(ISNUMBER(SEARCH(Z$3,Consolidado!$D435)),IF(COUNTIFS(Consolidado!$AC$5:AC435,Consolidado!$AC435,Consolidado!$D$5:D435,"*"&amp;Z$3&amp;"*")=1,1,0),0))</f>
        <v>0</v>
      </c>
      <c r="AA435" s="0" t="n">
        <f aca="false">IF(OR(AA$3="",Consolidado!$D435=""),0,IF(ISNUMBER(SEARCH(AA$3,Consolidado!$D435)),IF(COUNTIFS(Consolidado!$AC$5:AC435,Consolidado!$AC435,Consolidado!$D$5:D435,"*"&amp;AA$3&amp;"*")=1,1,0),0))</f>
        <v>0</v>
      </c>
      <c r="AB435" s="0" t="n">
        <f aca="false">IF(OR(AB$3="",Consolidado!$D435=""),0,IF(ISNUMBER(SEARCH(AB$3,Consolidado!$D435)),IF(COUNTIFS(Consolidado!$AC$5:AC435,Consolidado!$AC435,Consolidado!$D$5:D435,"*"&amp;AB$3&amp;"*")=1,1,0),0))</f>
        <v>0</v>
      </c>
      <c r="AC435" s="0" t="n">
        <f aca="false">IF(OR(AC$3="",Consolidado!$D435=""),0,IF(ISNUMBER(SEARCH(AC$3,Consolidado!$D435)),IF(COUNTIFS(Consolidado!$AC$5:AC435,Consolidado!$AC435,Consolidado!$D$5:D435,"*"&amp;AC$3&amp;"*")=1,1,0),0))</f>
        <v>0</v>
      </c>
      <c r="AD435" s="0" t="n">
        <f aca="false">IF(OR(AD$3="",Consolidado!$D435=""),0,IF(ISNUMBER(SEARCH(AD$3,Consolidado!$D435)),IF(COUNTIFS(Consolidado!$AC$5:AC435,Consolidado!$AC435,Consolidado!$D$5:D435,"*"&amp;AD$3&amp;"*")=1,1,0),0))</f>
        <v>0</v>
      </c>
      <c r="AE435" s="0" t="n">
        <f aca="false">IF(OR(AE$3="",Consolidado!$D435=""),0,IF(ISNUMBER(SEARCH(AE$3,Consolidado!$D435)),IF(COUNTIFS(Consolidado!$AC$5:AC435,Consolidado!$AC435,Consolidado!$D$5:D435,"*"&amp;AE$3&amp;"*")=1,1,0),0))</f>
        <v>0</v>
      </c>
      <c r="AF435" s="0" t="n">
        <f aca="false">IF(OR(AF$3="",Consolidado!$D435=""),0,IF(ISNUMBER(SEARCH(AF$3,Consolidado!$D435)),IF(COUNTIFS(Consolidado!$AC$5:AC435,Consolidado!$AC435,Consolidado!$D$5:D435,"*"&amp;AF$3&amp;"*")=1,1,0),0))</f>
        <v>0</v>
      </c>
      <c r="AG435" s="0" t="n">
        <f aca="false">IF(OR(AG$3="",Consolidado!$D435=""),0,IF(ISNUMBER(SEARCH(AG$3,Consolidado!$D435)),IF(COUNTIFS(Consolidado!$AC$5:AC435,Consolidado!$AC435,Consolidado!$D$5:D435,"*"&amp;AG$3&amp;"*")=1,1,0),0))</f>
        <v>0</v>
      </c>
      <c r="AH435" s="0" t="n">
        <f aca="false">IF(OR(AH$3="",Consolidado!$D435=""),0,IF(ISNUMBER(SEARCH(AH$3,Consolidado!$D435)),IF(COUNTIFS(Consolidado!$AC$5:AC435,Consolidado!$AC435,Consolidado!$D$5:D435,"*"&amp;AH$3&amp;"*")=1,1,0),0))</f>
        <v>0</v>
      </c>
      <c r="AI435" s="0" t="n">
        <f aca="false">IF(OR(AI$3="",Consolidado!$D435=""),0,IF(ISNUMBER(SEARCH(AI$3,Consolidado!$D435)),IF(COUNTIFS(Consolidado!$AC$5:AC435,Consolidado!$AC435,Consolidado!$D$5:D435,"*"&amp;AI$3&amp;"*")=1,1,0),0))</f>
        <v>0</v>
      </c>
      <c r="AJ435" s="0" t="n">
        <f aca="false">IF(OR(AJ$3="",Consolidado!$D435=""),0,IF(ISNUMBER(SEARCH(AJ$3,Consolidado!$D435)),IF(COUNTIFS(Consolidado!$AC$5:AC435,Consolidado!$AC435,Consolidado!$D$5:D435,"*"&amp;AJ$3&amp;"*")=1,1,0),0))</f>
        <v>0</v>
      </c>
      <c r="AK435" s="0" t="n">
        <f aca="false">IF(OR(AK$3="",Consolidado!$D435=""),0,IF(ISNUMBER(SEARCH(AK$3,Consolidado!$D435)),IF(COUNTIFS(Consolidado!$AC$5:AC435,Consolidado!$AC435,Consolidado!$D$5:D435,"*"&amp;AK$3&amp;"*")=1,1,0),0))</f>
        <v>0</v>
      </c>
      <c r="AL435" s="0" t="n">
        <f aca="false">IF(OR(AL$3="",Consolidado!$D435=""),0,IF(ISNUMBER(SEARCH(AL$3,Consolidado!$D435)),IF(COUNTIFS(Consolidado!$AC$5:AC435,Consolidado!$AC435,Consolidado!$D$5:D435,"*"&amp;AL$3&amp;"*")=1,1,0),0))</f>
        <v>0</v>
      </c>
      <c r="AM435" s="0" t="n">
        <f aca="false">IF(OR(AM$3="",Consolidado!$D435=""),0,IF(ISNUMBER(SEARCH(AM$3,Consolidado!$D435)),IF(COUNTIFS(Consolidado!$AC$5:AC435,Consolidado!$AC435,Consolidado!$D$5:D435,"*"&amp;AM$3&amp;"*")=1,1,0),0))</f>
        <v>0</v>
      </c>
      <c r="AN435" s="0" t="n">
        <f aca="false">IF(OR(AN$3="",Consolidado!$D435=""),0,IF(ISNUMBER(SEARCH(AN$3,Consolidado!$D435)),IF(COUNTIFS(Consolidado!$AC$5:AC435,Consolidado!$AC435,Consolidado!$D$5:D435,"*"&amp;AN$3&amp;"*")=1,1,0),0))</f>
        <v>0</v>
      </c>
      <c r="AO435" s="0" t="n">
        <f aca="false">IF(OR(AO$3="",Consolidado!$D435=""),0,IF(ISNUMBER(SEARCH(AO$3,Consolidado!$D435)),IF(COUNTIFS(Consolidado!$AC$5:AC435,Consolidado!$AC435,Consolidado!$D$5:D435,"*"&amp;AO$3&amp;"*")=1,1,0),0))</f>
        <v>0</v>
      </c>
    </row>
    <row r="436" customFormat="false" ht="15" hidden="false" customHeight="false" outlineLevel="0" collapsed="false">
      <c r="B436" s="0" t="n">
        <f aca="false">IF(OR(B$3="",Consolidado!$D436=""),0,IF(ISNUMBER(SEARCH(B$3,Consolidado!$D436)),IF(COUNTIFS(Consolidado!$AC$5:AC436,Consolidado!$AC436,Consolidado!$D$5:D436,"*"&amp;B$3&amp;"*")=1,1,0),0))</f>
        <v>0</v>
      </c>
      <c r="C436" s="0" t="n">
        <f aca="false">IF(OR(C$3="",Consolidado!$D436=""),0,IF(ISNUMBER(SEARCH(C$3,Consolidado!$D436)),IF(COUNTIFS(Consolidado!$AC$5:AC436,Consolidado!$AC436,Consolidado!$D$5:D436,"*"&amp;C$3&amp;"*")=1,1,0),0))</f>
        <v>0</v>
      </c>
      <c r="D436" s="0" t="n">
        <f aca="false">IF(OR(D$3="",Consolidado!$D436=""),0,IF(ISNUMBER(SEARCH(D$3,Consolidado!$D436)),IF(COUNTIFS(Consolidado!$AC$5:AC436,Consolidado!$AC436,Consolidado!$D$5:D436,"*"&amp;D$3&amp;"*")=1,1,0),0))</f>
        <v>0</v>
      </c>
      <c r="E436" s="0" t="n">
        <f aca="false">IF(OR(E$3="",Consolidado!$D436=""),0,IF(ISNUMBER(SEARCH(E$3,Consolidado!$D436)),IF(COUNTIFS(Consolidado!$AC$5:AC436,Consolidado!$AC436,Consolidado!$D$5:D436,"*"&amp;E$3&amp;"*")=1,1,0),0))</f>
        <v>0</v>
      </c>
      <c r="F436" s="0" t="n">
        <f aca="false">IF(OR(F$3="",Consolidado!$D436=""),0,IF(ISNUMBER(SEARCH(F$3,Consolidado!$D436)),IF(COUNTIFS(Consolidado!$AC$5:AC436,Consolidado!$AC436,Consolidado!$D$5:D436,"*"&amp;F$3&amp;"*")=1,1,0),0))</f>
        <v>0</v>
      </c>
      <c r="G436" s="0" t="n">
        <f aca="false">IF(OR(G$3="",Consolidado!$D436=""),0,IF(ISNUMBER(SEARCH(G$3,Consolidado!$D436)),IF(COUNTIFS(Consolidado!$AC$5:AC436,Consolidado!$AC436,Consolidado!$D$5:D436,"*"&amp;G$3&amp;"*")=1,1,0),0))</f>
        <v>0</v>
      </c>
      <c r="H436" s="0" t="n">
        <f aca="false">IF(OR(H$3="",Consolidado!$D436=""),0,IF(ISNUMBER(SEARCH(H$3,Consolidado!$D436)),IF(COUNTIFS(Consolidado!$AC$5:AC436,Consolidado!$AC436,Consolidado!$D$5:D436,"*"&amp;H$3&amp;"*")=1,1,0),0))</f>
        <v>0</v>
      </c>
      <c r="I436" s="0" t="n">
        <f aca="false">IF(OR(I$3="",Consolidado!$D436=""),0,IF(ISNUMBER(SEARCH(I$3,Consolidado!$D436)),IF(COUNTIFS(Consolidado!$AC$5:AC436,Consolidado!$AC436,Consolidado!$D$5:D436,"*"&amp;I$3&amp;"*")=1,1,0),0))</f>
        <v>0</v>
      </c>
      <c r="J436" s="0" t="n">
        <f aca="false">IF(OR(J$3="",Consolidado!$D436=""),0,IF(ISNUMBER(SEARCH(J$3,Consolidado!$D436)),IF(COUNTIFS(Consolidado!$AC$5:AC436,Consolidado!$AC436,Consolidado!$D$5:D436,"*"&amp;J$3&amp;"*")=1,1,0),0))</f>
        <v>0</v>
      </c>
      <c r="K436" s="0" t="n">
        <f aca="false">IF(OR(K$3="",Consolidado!$D436=""),0,IF(ISNUMBER(SEARCH(K$3,Consolidado!$D436)),IF(COUNTIFS(Consolidado!$AC$5:AC436,Consolidado!$AC436,Consolidado!$D$5:D436,"*"&amp;K$3&amp;"*")=1,1,0),0))</f>
        <v>0</v>
      </c>
      <c r="L436" s="0" t="n">
        <f aca="false">IF(OR(L$3="",Consolidado!$D436=""),0,IF(ISNUMBER(SEARCH(L$3,Consolidado!$D436)),IF(COUNTIFS(Consolidado!$AC$5:AC436,Consolidado!$AC436,Consolidado!$D$5:D436,"*"&amp;L$3&amp;"*")=1,1,0),0))</f>
        <v>0</v>
      </c>
      <c r="M436" s="0" t="n">
        <f aca="false">IF(OR(M$3="",Consolidado!$D436=""),0,IF(ISNUMBER(SEARCH(M$3,Consolidado!$D436)),IF(COUNTIFS(Consolidado!$AC$5:AC436,Consolidado!$AC436,Consolidado!$D$5:D436,"*"&amp;M$3&amp;"*")=1,1,0),0))</f>
        <v>0</v>
      </c>
      <c r="N436" s="0" t="n">
        <f aca="false">IF(OR(N$3="",Consolidado!$D436=""),0,IF(ISNUMBER(SEARCH(N$3,Consolidado!$D436)),IF(COUNTIFS(Consolidado!$AC$5:AC436,Consolidado!$AC436,Consolidado!$D$5:D436,"*"&amp;N$3&amp;"*")=1,1,0),0))</f>
        <v>0</v>
      </c>
      <c r="O436" s="0" t="n">
        <f aca="false">IF(OR(O$3="",Consolidado!$D436=""),0,IF(ISNUMBER(SEARCH(O$3,Consolidado!$D436)),IF(COUNTIFS(Consolidado!$AC$5:AC436,Consolidado!$AC436,Consolidado!$D$5:D436,"*"&amp;O$3&amp;"*")=1,1,0),0))</f>
        <v>0</v>
      </c>
      <c r="P436" s="0" t="n">
        <f aca="false">IF(OR(P$3="",Consolidado!$D436=""),0,IF(ISNUMBER(SEARCH(P$3,Consolidado!$D436)),IF(COUNTIFS(Consolidado!$AC$5:AC436,Consolidado!$AC436,Consolidado!$D$5:D436,"*"&amp;P$3&amp;"*")=1,1,0),0))</f>
        <v>0</v>
      </c>
      <c r="Q436" s="0" t="n">
        <f aca="false">IF(OR(Q$3="",Consolidado!$D436=""),0,IF(ISNUMBER(SEARCH(Q$3,Consolidado!$D436)),IF(COUNTIFS(Consolidado!$AC$5:AC436,Consolidado!$AC436,Consolidado!$D$5:D436,"*"&amp;Q$3&amp;"*")=1,1,0),0))</f>
        <v>0</v>
      </c>
      <c r="R436" s="0" t="n">
        <f aca="false">IF(OR(R$3="",Consolidado!$D436=""),0,IF(ISNUMBER(SEARCH(R$3,Consolidado!$D436)),IF(COUNTIFS(Consolidado!$AC$5:AC436,Consolidado!$AC436,Consolidado!$D$5:D436,"*"&amp;R$3&amp;"*")=1,1,0),0))</f>
        <v>0</v>
      </c>
      <c r="S436" s="0" t="n">
        <f aca="false">IF(OR(S$3="",Consolidado!$D436=""),0,IF(ISNUMBER(SEARCH(S$3,Consolidado!$D436)),IF(COUNTIFS(Consolidado!$AC$5:AC436,Consolidado!$AC436,Consolidado!$D$5:D436,"*"&amp;S$3&amp;"*")=1,1,0),0))</f>
        <v>0</v>
      </c>
      <c r="T436" s="0" t="n">
        <f aca="false">IF(OR(T$3="",Consolidado!$D436=""),0,IF(ISNUMBER(SEARCH(T$3,Consolidado!$D436)),IF(COUNTIFS(Consolidado!$AC$5:AC436,Consolidado!$AC436,Consolidado!$D$5:D436,"*"&amp;T$3&amp;"*")=1,1,0),0))</f>
        <v>0</v>
      </c>
      <c r="U436" s="0" t="n">
        <f aca="false">IF(OR(U$3="",Consolidado!$D436=""),0,IF(ISNUMBER(SEARCH(U$3,Consolidado!$D436)),IF(COUNTIFS(Consolidado!$AC$5:AC436,Consolidado!$AC436,Consolidado!$D$5:D436,"*"&amp;U$3&amp;"*")=1,1,0),0))</f>
        <v>0</v>
      </c>
      <c r="V436" s="0" t="n">
        <f aca="false">IF(OR(V$3="",Consolidado!$D436=""),0,IF(ISNUMBER(SEARCH(V$3,Consolidado!$D436)),IF(COUNTIFS(Consolidado!$AC$5:AC436,Consolidado!$AC436,Consolidado!$D$5:D436,"*"&amp;V$3&amp;"*")=1,1,0),0))</f>
        <v>0</v>
      </c>
      <c r="W436" s="0" t="n">
        <f aca="false">IF(OR(W$3="",Consolidado!$D436=""),0,IF(ISNUMBER(SEARCH(W$3,Consolidado!$D436)),IF(COUNTIFS(Consolidado!$AC$5:AC436,Consolidado!$AC436,Consolidado!$D$5:D436,"*"&amp;W$3&amp;"*")=1,1,0),0))</f>
        <v>0</v>
      </c>
      <c r="X436" s="0" t="n">
        <f aca="false">IF(OR(X$3="",Consolidado!$D436=""),0,IF(ISNUMBER(SEARCH(X$3,Consolidado!$D436)),IF(COUNTIFS(Consolidado!$AC$5:AC436,Consolidado!$AC436,Consolidado!$D$5:D436,"*"&amp;X$3&amp;"*")=1,1,0),0))</f>
        <v>0</v>
      </c>
      <c r="Y436" s="0" t="n">
        <f aca="false">IF(OR(Y$3="",Consolidado!$D436=""),0,IF(ISNUMBER(SEARCH(Y$3,Consolidado!$D436)),IF(COUNTIFS(Consolidado!$AC$5:AC436,Consolidado!$AC436,Consolidado!$D$5:D436,"*"&amp;Y$3&amp;"*")=1,1,0),0))</f>
        <v>0</v>
      </c>
      <c r="Z436" s="0" t="n">
        <f aca="false">IF(OR(Z$3="",Consolidado!$D436=""),0,IF(ISNUMBER(SEARCH(Z$3,Consolidado!$D436)),IF(COUNTIFS(Consolidado!$AC$5:AC436,Consolidado!$AC436,Consolidado!$D$5:D436,"*"&amp;Z$3&amp;"*")=1,1,0),0))</f>
        <v>0</v>
      </c>
      <c r="AA436" s="0" t="n">
        <f aca="false">IF(OR(AA$3="",Consolidado!$D436=""),0,IF(ISNUMBER(SEARCH(AA$3,Consolidado!$D436)),IF(COUNTIFS(Consolidado!$AC$5:AC436,Consolidado!$AC436,Consolidado!$D$5:D436,"*"&amp;AA$3&amp;"*")=1,1,0),0))</f>
        <v>0</v>
      </c>
      <c r="AB436" s="0" t="n">
        <f aca="false">IF(OR(AB$3="",Consolidado!$D436=""),0,IF(ISNUMBER(SEARCH(AB$3,Consolidado!$D436)),IF(COUNTIFS(Consolidado!$AC$5:AC436,Consolidado!$AC436,Consolidado!$D$5:D436,"*"&amp;AB$3&amp;"*")=1,1,0),0))</f>
        <v>0</v>
      </c>
      <c r="AC436" s="0" t="n">
        <f aca="false">IF(OR(AC$3="",Consolidado!$D436=""),0,IF(ISNUMBER(SEARCH(AC$3,Consolidado!$D436)),IF(COUNTIFS(Consolidado!$AC$5:AC436,Consolidado!$AC436,Consolidado!$D$5:D436,"*"&amp;AC$3&amp;"*")=1,1,0),0))</f>
        <v>0</v>
      </c>
      <c r="AD436" s="0" t="n">
        <f aca="false">IF(OR(AD$3="",Consolidado!$D436=""),0,IF(ISNUMBER(SEARCH(AD$3,Consolidado!$D436)),IF(COUNTIFS(Consolidado!$AC$5:AC436,Consolidado!$AC436,Consolidado!$D$5:D436,"*"&amp;AD$3&amp;"*")=1,1,0),0))</f>
        <v>0</v>
      </c>
      <c r="AE436" s="0" t="n">
        <f aca="false">IF(OR(AE$3="",Consolidado!$D436=""),0,IF(ISNUMBER(SEARCH(AE$3,Consolidado!$D436)),IF(COUNTIFS(Consolidado!$AC$5:AC436,Consolidado!$AC436,Consolidado!$D$5:D436,"*"&amp;AE$3&amp;"*")=1,1,0),0))</f>
        <v>0</v>
      </c>
      <c r="AF436" s="0" t="n">
        <f aca="false">IF(OR(AF$3="",Consolidado!$D436=""),0,IF(ISNUMBER(SEARCH(AF$3,Consolidado!$D436)),IF(COUNTIFS(Consolidado!$AC$5:AC436,Consolidado!$AC436,Consolidado!$D$5:D436,"*"&amp;AF$3&amp;"*")=1,1,0),0))</f>
        <v>0</v>
      </c>
      <c r="AG436" s="0" t="n">
        <f aca="false">IF(OR(AG$3="",Consolidado!$D436=""),0,IF(ISNUMBER(SEARCH(AG$3,Consolidado!$D436)),IF(COUNTIFS(Consolidado!$AC$5:AC436,Consolidado!$AC436,Consolidado!$D$5:D436,"*"&amp;AG$3&amp;"*")=1,1,0),0))</f>
        <v>0</v>
      </c>
      <c r="AH436" s="0" t="n">
        <f aca="false">IF(OR(AH$3="",Consolidado!$D436=""),0,IF(ISNUMBER(SEARCH(AH$3,Consolidado!$D436)),IF(COUNTIFS(Consolidado!$AC$5:AC436,Consolidado!$AC436,Consolidado!$D$5:D436,"*"&amp;AH$3&amp;"*")=1,1,0),0))</f>
        <v>0</v>
      </c>
      <c r="AI436" s="0" t="n">
        <f aca="false">IF(OR(AI$3="",Consolidado!$D436=""),0,IF(ISNUMBER(SEARCH(AI$3,Consolidado!$D436)),IF(COUNTIFS(Consolidado!$AC$5:AC436,Consolidado!$AC436,Consolidado!$D$5:D436,"*"&amp;AI$3&amp;"*")=1,1,0),0))</f>
        <v>0</v>
      </c>
      <c r="AJ436" s="0" t="n">
        <f aca="false">IF(OR(AJ$3="",Consolidado!$D436=""),0,IF(ISNUMBER(SEARCH(AJ$3,Consolidado!$D436)),IF(COUNTIFS(Consolidado!$AC$5:AC436,Consolidado!$AC436,Consolidado!$D$5:D436,"*"&amp;AJ$3&amp;"*")=1,1,0),0))</f>
        <v>0</v>
      </c>
      <c r="AK436" s="0" t="n">
        <f aca="false">IF(OR(AK$3="",Consolidado!$D436=""),0,IF(ISNUMBER(SEARCH(AK$3,Consolidado!$D436)),IF(COUNTIFS(Consolidado!$AC$5:AC436,Consolidado!$AC436,Consolidado!$D$5:D436,"*"&amp;AK$3&amp;"*")=1,1,0),0))</f>
        <v>0</v>
      </c>
      <c r="AL436" s="0" t="n">
        <f aca="false">IF(OR(AL$3="",Consolidado!$D436=""),0,IF(ISNUMBER(SEARCH(AL$3,Consolidado!$D436)),IF(COUNTIFS(Consolidado!$AC$5:AC436,Consolidado!$AC436,Consolidado!$D$5:D436,"*"&amp;AL$3&amp;"*")=1,1,0),0))</f>
        <v>0</v>
      </c>
      <c r="AM436" s="0" t="n">
        <f aca="false">IF(OR(AM$3="",Consolidado!$D436=""),0,IF(ISNUMBER(SEARCH(AM$3,Consolidado!$D436)),IF(COUNTIFS(Consolidado!$AC$5:AC436,Consolidado!$AC436,Consolidado!$D$5:D436,"*"&amp;AM$3&amp;"*")=1,1,0),0))</f>
        <v>0</v>
      </c>
      <c r="AN436" s="0" t="n">
        <f aca="false">IF(OR(AN$3="",Consolidado!$D436=""),0,IF(ISNUMBER(SEARCH(AN$3,Consolidado!$D436)),IF(COUNTIFS(Consolidado!$AC$5:AC436,Consolidado!$AC436,Consolidado!$D$5:D436,"*"&amp;AN$3&amp;"*")=1,1,0),0))</f>
        <v>0</v>
      </c>
      <c r="AO436" s="0" t="n">
        <f aca="false">IF(OR(AO$3="",Consolidado!$D436=""),0,IF(ISNUMBER(SEARCH(AO$3,Consolidado!$D436)),IF(COUNTIFS(Consolidado!$AC$5:AC436,Consolidado!$AC436,Consolidado!$D$5:D436,"*"&amp;AO$3&amp;"*")=1,1,0),0))</f>
        <v>0</v>
      </c>
    </row>
    <row r="437" customFormat="false" ht="15" hidden="false" customHeight="false" outlineLevel="0" collapsed="false">
      <c r="B437" s="0" t="n">
        <f aca="false">IF(OR(B$3="",Consolidado!$D437=""),0,IF(ISNUMBER(SEARCH(B$3,Consolidado!$D437)),IF(COUNTIFS(Consolidado!$AC$5:AC437,Consolidado!$AC437,Consolidado!$D$5:D437,"*"&amp;B$3&amp;"*")=1,1,0),0))</f>
        <v>0</v>
      </c>
      <c r="C437" s="0" t="n">
        <f aca="false">IF(OR(C$3="",Consolidado!$D437=""),0,IF(ISNUMBER(SEARCH(C$3,Consolidado!$D437)),IF(COUNTIFS(Consolidado!$AC$5:AC437,Consolidado!$AC437,Consolidado!$D$5:D437,"*"&amp;C$3&amp;"*")=1,1,0),0))</f>
        <v>0</v>
      </c>
      <c r="D437" s="0" t="n">
        <f aca="false">IF(OR(D$3="",Consolidado!$D437=""),0,IF(ISNUMBER(SEARCH(D$3,Consolidado!$D437)),IF(COUNTIFS(Consolidado!$AC$5:AC437,Consolidado!$AC437,Consolidado!$D$5:D437,"*"&amp;D$3&amp;"*")=1,1,0),0))</f>
        <v>0</v>
      </c>
      <c r="E437" s="0" t="n">
        <f aca="false">IF(OR(E$3="",Consolidado!$D437=""),0,IF(ISNUMBER(SEARCH(E$3,Consolidado!$D437)),IF(COUNTIFS(Consolidado!$AC$5:AC437,Consolidado!$AC437,Consolidado!$D$5:D437,"*"&amp;E$3&amp;"*")=1,1,0),0))</f>
        <v>0</v>
      </c>
      <c r="F437" s="0" t="n">
        <f aca="false">IF(OR(F$3="",Consolidado!$D437=""),0,IF(ISNUMBER(SEARCH(F$3,Consolidado!$D437)),IF(COUNTIFS(Consolidado!$AC$5:AC437,Consolidado!$AC437,Consolidado!$D$5:D437,"*"&amp;F$3&amp;"*")=1,1,0),0))</f>
        <v>0</v>
      </c>
      <c r="G437" s="0" t="n">
        <f aca="false">IF(OR(G$3="",Consolidado!$D437=""),0,IF(ISNUMBER(SEARCH(G$3,Consolidado!$D437)),IF(COUNTIFS(Consolidado!$AC$5:AC437,Consolidado!$AC437,Consolidado!$D$5:D437,"*"&amp;G$3&amp;"*")=1,1,0),0))</f>
        <v>0</v>
      </c>
      <c r="H437" s="0" t="n">
        <f aca="false">IF(OR(H$3="",Consolidado!$D437=""),0,IF(ISNUMBER(SEARCH(H$3,Consolidado!$D437)),IF(COUNTIFS(Consolidado!$AC$5:AC437,Consolidado!$AC437,Consolidado!$D$5:D437,"*"&amp;H$3&amp;"*")=1,1,0),0))</f>
        <v>0</v>
      </c>
      <c r="I437" s="0" t="n">
        <f aca="false">IF(OR(I$3="",Consolidado!$D437=""),0,IF(ISNUMBER(SEARCH(I$3,Consolidado!$D437)),IF(COUNTIFS(Consolidado!$AC$5:AC437,Consolidado!$AC437,Consolidado!$D$5:D437,"*"&amp;I$3&amp;"*")=1,1,0),0))</f>
        <v>0</v>
      </c>
      <c r="J437" s="0" t="n">
        <f aca="false">IF(OR(J$3="",Consolidado!$D437=""),0,IF(ISNUMBER(SEARCH(J$3,Consolidado!$D437)),IF(COUNTIFS(Consolidado!$AC$5:AC437,Consolidado!$AC437,Consolidado!$D$5:D437,"*"&amp;J$3&amp;"*")=1,1,0),0))</f>
        <v>0</v>
      </c>
      <c r="K437" s="0" t="n">
        <f aca="false">IF(OR(K$3="",Consolidado!$D437=""),0,IF(ISNUMBER(SEARCH(K$3,Consolidado!$D437)),IF(COUNTIFS(Consolidado!$AC$5:AC437,Consolidado!$AC437,Consolidado!$D$5:D437,"*"&amp;K$3&amp;"*")=1,1,0),0))</f>
        <v>0</v>
      </c>
      <c r="L437" s="0" t="n">
        <f aca="false">IF(OR(L$3="",Consolidado!$D437=""),0,IF(ISNUMBER(SEARCH(L$3,Consolidado!$D437)),IF(COUNTIFS(Consolidado!$AC$5:AC437,Consolidado!$AC437,Consolidado!$D$5:D437,"*"&amp;L$3&amp;"*")=1,1,0),0))</f>
        <v>0</v>
      </c>
      <c r="M437" s="0" t="n">
        <f aca="false">IF(OR(M$3="",Consolidado!$D437=""),0,IF(ISNUMBER(SEARCH(M$3,Consolidado!$D437)),IF(COUNTIFS(Consolidado!$AC$5:AC437,Consolidado!$AC437,Consolidado!$D$5:D437,"*"&amp;M$3&amp;"*")=1,1,0),0))</f>
        <v>0</v>
      </c>
      <c r="N437" s="0" t="n">
        <f aca="false">IF(OR(N$3="",Consolidado!$D437=""),0,IF(ISNUMBER(SEARCH(N$3,Consolidado!$D437)),IF(COUNTIFS(Consolidado!$AC$5:AC437,Consolidado!$AC437,Consolidado!$D$5:D437,"*"&amp;N$3&amp;"*")=1,1,0),0))</f>
        <v>0</v>
      </c>
      <c r="O437" s="0" t="n">
        <f aca="false">IF(OR(O$3="",Consolidado!$D437=""),0,IF(ISNUMBER(SEARCH(O$3,Consolidado!$D437)),IF(COUNTIFS(Consolidado!$AC$5:AC437,Consolidado!$AC437,Consolidado!$D$5:D437,"*"&amp;O$3&amp;"*")=1,1,0),0))</f>
        <v>0</v>
      </c>
      <c r="P437" s="0" t="n">
        <f aca="false">IF(OR(P$3="",Consolidado!$D437=""),0,IF(ISNUMBER(SEARCH(P$3,Consolidado!$D437)),IF(COUNTIFS(Consolidado!$AC$5:AC437,Consolidado!$AC437,Consolidado!$D$5:D437,"*"&amp;P$3&amp;"*")=1,1,0),0))</f>
        <v>0</v>
      </c>
      <c r="Q437" s="0" t="n">
        <f aca="false">IF(OR(Q$3="",Consolidado!$D437=""),0,IF(ISNUMBER(SEARCH(Q$3,Consolidado!$D437)),IF(COUNTIFS(Consolidado!$AC$5:AC437,Consolidado!$AC437,Consolidado!$D$5:D437,"*"&amp;Q$3&amp;"*")=1,1,0),0))</f>
        <v>0</v>
      </c>
      <c r="R437" s="0" t="n">
        <f aca="false">IF(OR(R$3="",Consolidado!$D437=""),0,IF(ISNUMBER(SEARCH(R$3,Consolidado!$D437)),IF(COUNTIFS(Consolidado!$AC$5:AC437,Consolidado!$AC437,Consolidado!$D$5:D437,"*"&amp;R$3&amp;"*")=1,1,0),0))</f>
        <v>0</v>
      </c>
      <c r="S437" s="0" t="n">
        <f aca="false">IF(OR(S$3="",Consolidado!$D437=""),0,IF(ISNUMBER(SEARCH(S$3,Consolidado!$D437)),IF(COUNTIFS(Consolidado!$AC$5:AC437,Consolidado!$AC437,Consolidado!$D$5:D437,"*"&amp;S$3&amp;"*")=1,1,0),0))</f>
        <v>0</v>
      </c>
      <c r="T437" s="0" t="n">
        <f aca="false">IF(OR(T$3="",Consolidado!$D437=""),0,IF(ISNUMBER(SEARCH(T$3,Consolidado!$D437)),IF(COUNTIFS(Consolidado!$AC$5:AC437,Consolidado!$AC437,Consolidado!$D$5:D437,"*"&amp;T$3&amp;"*")=1,1,0),0))</f>
        <v>0</v>
      </c>
      <c r="U437" s="0" t="n">
        <f aca="false">IF(OR(U$3="",Consolidado!$D437=""),0,IF(ISNUMBER(SEARCH(U$3,Consolidado!$D437)),IF(COUNTIFS(Consolidado!$AC$5:AC437,Consolidado!$AC437,Consolidado!$D$5:D437,"*"&amp;U$3&amp;"*")=1,1,0),0))</f>
        <v>0</v>
      </c>
      <c r="V437" s="0" t="n">
        <f aca="false">IF(OR(V$3="",Consolidado!$D437=""),0,IF(ISNUMBER(SEARCH(V$3,Consolidado!$D437)),IF(COUNTIFS(Consolidado!$AC$5:AC437,Consolidado!$AC437,Consolidado!$D$5:D437,"*"&amp;V$3&amp;"*")=1,1,0),0))</f>
        <v>0</v>
      </c>
      <c r="W437" s="0" t="n">
        <f aca="false">IF(OR(W$3="",Consolidado!$D437=""),0,IF(ISNUMBER(SEARCH(W$3,Consolidado!$D437)),IF(COUNTIFS(Consolidado!$AC$5:AC437,Consolidado!$AC437,Consolidado!$D$5:D437,"*"&amp;W$3&amp;"*")=1,1,0),0))</f>
        <v>0</v>
      </c>
      <c r="X437" s="0" t="n">
        <f aca="false">IF(OR(X$3="",Consolidado!$D437=""),0,IF(ISNUMBER(SEARCH(X$3,Consolidado!$D437)),IF(COUNTIFS(Consolidado!$AC$5:AC437,Consolidado!$AC437,Consolidado!$D$5:D437,"*"&amp;X$3&amp;"*")=1,1,0),0))</f>
        <v>0</v>
      </c>
      <c r="Y437" s="0" t="n">
        <f aca="false">IF(OR(Y$3="",Consolidado!$D437=""),0,IF(ISNUMBER(SEARCH(Y$3,Consolidado!$D437)),IF(COUNTIFS(Consolidado!$AC$5:AC437,Consolidado!$AC437,Consolidado!$D$5:D437,"*"&amp;Y$3&amp;"*")=1,1,0),0))</f>
        <v>0</v>
      </c>
      <c r="Z437" s="0" t="n">
        <f aca="false">IF(OR(Z$3="",Consolidado!$D437=""),0,IF(ISNUMBER(SEARCH(Z$3,Consolidado!$D437)),IF(COUNTIFS(Consolidado!$AC$5:AC437,Consolidado!$AC437,Consolidado!$D$5:D437,"*"&amp;Z$3&amp;"*")=1,1,0),0))</f>
        <v>0</v>
      </c>
      <c r="AA437" s="0" t="n">
        <f aca="false">IF(OR(AA$3="",Consolidado!$D437=""),0,IF(ISNUMBER(SEARCH(AA$3,Consolidado!$D437)),IF(COUNTIFS(Consolidado!$AC$5:AC437,Consolidado!$AC437,Consolidado!$D$5:D437,"*"&amp;AA$3&amp;"*")=1,1,0),0))</f>
        <v>0</v>
      </c>
      <c r="AB437" s="0" t="n">
        <f aca="false">IF(OR(AB$3="",Consolidado!$D437=""),0,IF(ISNUMBER(SEARCH(AB$3,Consolidado!$D437)),IF(COUNTIFS(Consolidado!$AC$5:AC437,Consolidado!$AC437,Consolidado!$D$5:D437,"*"&amp;AB$3&amp;"*")=1,1,0),0))</f>
        <v>0</v>
      </c>
      <c r="AC437" s="0" t="n">
        <f aca="false">IF(OR(AC$3="",Consolidado!$D437=""),0,IF(ISNUMBER(SEARCH(AC$3,Consolidado!$D437)),IF(COUNTIFS(Consolidado!$AC$5:AC437,Consolidado!$AC437,Consolidado!$D$5:D437,"*"&amp;AC$3&amp;"*")=1,1,0),0))</f>
        <v>0</v>
      </c>
      <c r="AD437" s="0" t="n">
        <f aca="false">IF(OR(AD$3="",Consolidado!$D437=""),0,IF(ISNUMBER(SEARCH(AD$3,Consolidado!$D437)),IF(COUNTIFS(Consolidado!$AC$5:AC437,Consolidado!$AC437,Consolidado!$D$5:D437,"*"&amp;AD$3&amp;"*")=1,1,0),0))</f>
        <v>0</v>
      </c>
      <c r="AE437" s="0" t="n">
        <f aca="false">IF(OR(AE$3="",Consolidado!$D437=""),0,IF(ISNUMBER(SEARCH(AE$3,Consolidado!$D437)),IF(COUNTIFS(Consolidado!$AC$5:AC437,Consolidado!$AC437,Consolidado!$D$5:D437,"*"&amp;AE$3&amp;"*")=1,1,0),0))</f>
        <v>0</v>
      </c>
      <c r="AF437" s="0" t="n">
        <f aca="false">IF(OR(AF$3="",Consolidado!$D437=""),0,IF(ISNUMBER(SEARCH(AF$3,Consolidado!$D437)),IF(COUNTIFS(Consolidado!$AC$5:AC437,Consolidado!$AC437,Consolidado!$D$5:D437,"*"&amp;AF$3&amp;"*")=1,1,0),0))</f>
        <v>0</v>
      </c>
      <c r="AG437" s="0" t="n">
        <f aca="false">IF(OR(AG$3="",Consolidado!$D437=""),0,IF(ISNUMBER(SEARCH(AG$3,Consolidado!$D437)),IF(COUNTIFS(Consolidado!$AC$5:AC437,Consolidado!$AC437,Consolidado!$D$5:D437,"*"&amp;AG$3&amp;"*")=1,1,0),0))</f>
        <v>0</v>
      </c>
      <c r="AH437" s="0" t="n">
        <f aca="false">IF(OR(AH$3="",Consolidado!$D437=""),0,IF(ISNUMBER(SEARCH(AH$3,Consolidado!$D437)),IF(COUNTIFS(Consolidado!$AC$5:AC437,Consolidado!$AC437,Consolidado!$D$5:D437,"*"&amp;AH$3&amp;"*")=1,1,0),0))</f>
        <v>0</v>
      </c>
      <c r="AI437" s="0" t="n">
        <f aca="false">IF(OR(AI$3="",Consolidado!$D437=""),0,IF(ISNUMBER(SEARCH(AI$3,Consolidado!$D437)),IF(COUNTIFS(Consolidado!$AC$5:AC437,Consolidado!$AC437,Consolidado!$D$5:D437,"*"&amp;AI$3&amp;"*")=1,1,0),0))</f>
        <v>0</v>
      </c>
      <c r="AJ437" s="0" t="n">
        <f aca="false">IF(OR(AJ$3="",Consolidado!$D437=""),0,IF(ISNUMBER(SEARCH(AJ$3,Consolidado!$D437)),IF(COUNTIFS(Consolidado!$AC$5:AC437,Consolidado!$AC437,Consolidado!$D$5:D437,"*"&amp;AJ$3&amp;"*")=1,1,0),0))</f>
        <v>0</v>
      </c>
      <c r="AK437" s="0" t="n">
        <f aca="false">IF(OR(AK$3="",Consolidado!$D437=""),0,IF(ISNUMBER(SEARCH(AK$3,Consolidado!$D437)),IF(COUNTIFS(Consolidado!$AC$5:AC437,Consolidado!$AC437,Consolidado!$D$5:D437,"*"&amp;AK$3&amp;"*")=1,1,0),0))</f>
        <v>0</v>
      </c>
      <c r="AL437" s="0" t="n">
        <f aca="false">IF(OR(AL$3="",Consolidado!$D437=""),0,IF(ISNUMBER(SEARCH(AL$3,Consolidado!$D437)),IF(COUNTIFS(Consolidado!$AC$5:AC437,Consolidado!$AC437,Consolidado!$D$5:D437,"*"&amp;AL$3&amp;"*")=1,1,0),0))</f>
        <v>0</v>
      </c>
      <c r="AM437" s="0" t="n">
        <f aca="false">IF(OR(AM$3="",Consolidado!$D437=""),0,IF(ISNUMBER(SEARCH(AM$3,Consolidado!$D437)),IF(COUNTIFS(Consolidado!$AC$5:AC437,Consolidado!$AC437,Consolidado!$D$5:D437,"*"&amp;AM$3&amp;"*")=1,1,0),0))</f>
        <v>0</v>
      </c>
      <c r="AN437" s="0" t="n">
        <f aca="false">IF(OR(AN$3="",Consolidado!$D437=""),0,IF(ISNUMBER(SEARCH(AN$3,Consolidado!$D437)),IF(COUNTIFS(Consolidado!$AC$5:AC437,Consolidado!$AC437,Consolidado!$D$5:D437,"*"&amp;AN$3&amp;"*")=1,1,0),0))</f>
        <v>0</v>
      </c>
      <c r="AO437" s="0" t="n">
        <f aca="false">IF(OR(AO$3="",Consolidado!$D437=""),0,IF(ISNUMBER(SEARCH(AO$3,Consolidado!$D437)),IF(COUNTIFS(Consolidado!$AC$5:AC437,Consolidado!$AC437,Consolidado!$D$5:D437,"*"&amp;AO$3&amp;"*")=1,1,0),0))</f>
        <v>0</v>
      </c>
    </row>
    <row r="438" customFormat="false" ht="15" hidden="false" customHeight="false" outlineLevel="0" collapsed="false">
      <c r="B438" s="0" t="n">
        <f aca="false">IF(OR(B$3="",Consolidado!$D438=""),0,IF(ISNUMBER(SEARCH(B$3,Consolidado!$D438)),IF(COUNTIFS(Consolidado!$AC$5:AC438,Consolidado!$AC438,Consolidado!$D$5:D438,"*"&amp;B$3&amp;"*")=1,1,0),0))</f>
        <v>0</v>
      </c>
      <c r="C438" s="0" t="n">
        <f aca="false">IF(OR(C$3="",Consolidado!$D438=""),0,IF(ISNUMBER(SEARCH(C$3,Consolidado!$D438)),IF(COUNTIFS(Consolidado!$AC$5:AC438,Consolidado!$AC438,Consolidado!$D$5:D438,"*"&amp;C$3&amp;"*")=1,1,0),0))</f>
        <v>0</v>
      </c>
      <c r="D438" s="0" t="n">
        <f aca="false">IF(OR(D$3="",Consolidado!$D438=""),0,IF(ISNUMBER(SEARCH(D$3,Consolidado!$D438)),IF(COUNTIFS(Consolidado!$AC$5:AC438,Consolidado!$AC438,Consolidado!$D$5:D438,"*"&amp;D$3&amp;"*")=1,1,0),0))</f>
        <v>0</v>
      </c>
      <c r="E438" s="0" t="n">
        <f aca="false">IF(OR(E$3="",Consolidado!$D438=""),0,IF(ISNUMBER(SEARCH(E$3,Consolidado!$D438)),IF(COUNTIFS(Consolidado!$AC$5:AC438,Consolidado!$AC438,Consolidado!$D$5:D438,"*"&amp;E$3&amp;"*")=1,1,0),0))</f>
        <v>0</v>
      </c>
      <c r="F438" s="0" t="n">
        <f aca="false">IF(OR(F$3="",Consolidado!$D438=""),0,IF(ISNUMBER(SEARCH(F$3,Consolidado!$D438)),IF(COUNTIFS(Consolidado!$AC$5:AC438,Consolidado!$AC438,Consolidado!$D$5:D438,"*"&amp;F$3&amp;"*")=1,1,0),0))</f>
        <v>0</v>
      </c>
      <c r="G438" s="0" t="n">
        <f aca="false">IF(OR(G$3="",Consolidado!$D438=""),0,IF(ISNUMBER(SEARCH(G$3,Consolidado!$D438)),IF(COUNTIFS(Consolidado!$AC$5:AC438,Consolidado!$AC438,Consolidado!$D$5:D438,"*"&amp;G$3&amp;"*")=1,1,0),0))</f>
        <v>0</v>
      </c>
      <c r="H438" s="0" t="n">
        <f aca="false">IF(OR(H$3="",Consolidado!$D438=""),0,IF(ISNUMBER(SEARCH(H$3,Consolidado!$D438)),IF(COUNTIFS(Consolidado!$AC$5:AC438,Consolidado!$AC438,Consolidado!$D$5:D438,"*"&amp;H$3&amp;"*")=1,1,0),0))</f>
        <v>0</v>
      </c>
      <c r="I438" s="0" t="n">
        <f aca="false">IF(OR(I$3="",Consolidado!$D438=""),0,IF(ISNUMBER(SEARCH(I$3,Consolidado!$D438)),IF(COUNTIFS(Consolidado!$AC$5:AC438,Consolidado!$AC438,Consolidado!$D$5:D438,"*"&amp;I$3&amp;"*")=1,1,0),0))</f>
        <v>0</v>
      </c>
      <c r="J438" s="0" t="n">
        <f aca="false">IF(OR(J$3="",Consolidado!$D438=""),0,IF(ISNUMBER(SEARCH(J$3,Consolidado!$D438)),IF(COUNTIFS(Consolidado!$AC$5:AC438,Consolidado!$AC438,Consolidado!$D$5:D438,"*"&amp;J$3&amp;"*")=1,1,0),0))</f>
        <v>0</v>
      </c>
      <c r="K438" s="0" t="n">
        <f aca="false">IF(OR(K$3="",Consolidado!$D438=""),0,IF(ISNUMBER(SEARCH(K$3,Consolidado!$D438)),IF(COUNTIFS(Consolidado!$AC$5:AC438,Consolidado!$AC438,Consolidado!$D$5:D438,"*"&amp;K$3&amp;"*")=1,1,0),0))</f>
        <v>0</v>
      </c>
      <c r="L438" s="0" t="n">
        <f aca="false">IF(OR(L$3="",Consolidado!$D438=""),0,IF(ISNUMBER(SEARCH(L$3,Consolidado!$D438)),IF(COUNTIFS(Consolidado!$AC$5:AC438,Consolidado!$AC438,Consolidado!$D$5:D438,"*"&amp;L$3&amp;"*")=1,1,0),0))</f>
        <v>0</v>
      </c>
      <c r="M438" s="0" t="n">
        <f aca="false">IF(OR(M$3="",Consolidado!$D438=""),0,IF(ISNUMBER(SEARCH(M$3,Consolidado!$D438)),IF(COUNTIFS(Consolidado!$AC$5:AC438,Consolidado!$AC438,Consolidado!$D$5:D438,"*"&amp;M$3&amp;"*")=1,1,0),0))</f>
        <v>0</v>
      </c>
      <c r="N438" s="0" t="n">
        <f aca="false">IF(OR(N$3="",Consolidado!$D438=""),0,IF(ISNUMBER(SEARCH(N$3,Consolidado!$D438)),IF(COUNTIFS(Consolidado!$AC$5:AC438,Consolidado!$AC438,Consolidado!$D$5:D438,"*"&amp;N$3&amp;"*")=1,1,0),0))</f>
        <v>0</v>
      </c>
      <c r="O438" s="0" t="n">
        <f aca="false">IF(OR(O$3="",Consolidado!$D438=""),0,IF(ISNUMBER(SEARCH(O$3,Consolidado!$D438)),IF(COUNTIFS(Consolidado!$AC$5:AC438,Consolidado!$AC438,Consolidado!$D$5:D438,"*"&amp;O$3&amp;"*")=1,1,0),0))</f>
        <v>0</v>
      </c>
      <c r="P438" s="0" t="n">
        <f aca="false">IF(OR(P$3="",Consolidado!$D438=""),0,IF(ISNUMBER(SEARCH(P$3,Consolidado!$D438)),IF(COUNTIFS(Consolidado!$AC$5:AC438,Consolidado!$AC438,Consolidado!$D$5:D438,"*"&amp;P$3&amp;"*")=1,1,0),0))</f>
        <v>0</v>
      </c>
      <c r="Q438" s="0" t="n">
        <f aca="false">IF(OR(Q$3="",Consolidado!$D438=""),0,IF(ISNUMBER(SEARCH(Q$3,Consolidado!$D438)),IF(COUNTIFS(Consolidado!$AC$5:AC438,Consolidado!$AC438,Consolidado!$D$5:D438,"*"&amp;Q$3&amp;"*")=1,1,0),0))</f>
        <v>0</v>
      </c>
      <c r="R438" s="0" t="n">
        <f aca="false">IF(OR(R$3="",Consolidado!$D438=""),0,IF(ISNUMBER(SEARCH(R$3,Consolidado!$D438)),IF(COUNTIFS(Consolidado!$AC$5:AC438,Consolidado!$AC438,Consolidado!$D$5:D438,"*"&amp;R$3&amp;"*")=1,1,0),0))</f>
        <v>0</v>
      </c>
      <c r="S438" s="0" t="n">
        <f aca="false">IF(OR(S$3="",Consolidado!$D438=""),0,IF(ISNUMBER(SEARCH(S$3,Consolidado!$D438)),IF(COUNTIFS(Consolidado!$AC$5:AC438,Consolidado!$AC438,Consolidado!$D$5:D438,"*"&amp;S$3&amp;"*")=1,1,0),0))</f>
        <v>0</v>
      </c>
      <c r="T438" s="0" t="n">
        <f aca="false">IF(OR(T$3="",Consolidado!$D438=""),0,IF(ISNUMBER(SEARCH(T$3,Consolidado!$D438)),IF(COUNTIFS(Consolidado!$AC$5:AC438,Consolidado!$AC438,Consolidado!$D$5:D438,"*"&amp;T$3&amp;"*")=1,1,0),0))</f>
        <v>0</v>
      </c>
      <c r="U438" s="0" t="n">
        <f aca="false">IF(OR(U$3="",Consolidado!$D438=""),0,IF(ISNUMBER(SEARCH(U$3,Consolidado!$D438)),IF(COUNTIFS(Consolidado!$AC$5:AC438,Consolidado!$AC438,Consolidado!$D$5:D438,"*"&amp;U$3&amp;"*")=1,1,0),0))</f>
        <v>0</v>
      </c>
      <c r="V438" s="0" t="n">
        <f aca="false">IF(OR(V$3="",Consolidado!$D438=""),0,IF(ISNUMBER(SEARCH(V$3,Consolidado!$D438)),IF(COUNTIFS(Consolidado!$AC$5:AC438,Consolidado!$AC438,Consolidado!$D$5:D438,"*"&amp;V$3&amp;"*")=1,1,0),0))</f>
        <v>0</v>
      </c>
      <c r="W438" s="0" t="n">
        <f aca="false">IF(OR(W$3="",Consolidado!$D438=""),0,IF(ISNUMBER(SEARCH(W$3,Consolidado!$D438)),IF(COUNTIFS(Consolidado!$AC$5:AC438,Consolidado!$AC438,Consolidado!$D$5:D438,"*"&amp;W$3&amp;"*")=1,1,0),0))</f>
        <v>0</v>
      </c>
      <c r="X438" s="0" t="n">
        <f aca="false">IF(OR(X$3="",Consolidado!$D438=""),0,IF(ISNUMBER(SEARCH(X$3,Consolidado!$D438)),IF(COUNTIFS(Consolidado!$AC$5:AC438,Consolidado!$AC438,Consolidado!$D$5:D438,"*"&amp;X$3&amp;"*")=1,1,0),0))</f>
        <v>0</v>
      </c>
      <c r="Y438" s="0" t="n">
        <f aca="false">IF(OR(Y$3="",Consolidado!$D438=""),0,IF(ISNUMBER(SEARCH(Y$3,Consolidado!$D438)),IF(COUNTIFS(Consolidado!$AC$5:AC438,Consolidado!$AC438,Consolidado!$D$5:D438,"*"&amp;Y$3&amp;"*")=1,1,0),0))</f>
        <v>0</v>
      </c>
      <c r="Z438" s="0" t="n">
        <f aca="false">IF(OR(Z$3="",Consolidado!$D438=""),0,IF(ISNUMBER(SEARCH(Z$3,Consolidado!$D438)),IF(COUNTIFS(Consolidado!$AC$5:AC438,Consolidado!$AC438,Consolidado!$D$5:D438,"*"&amp;Z$3&amp;"*")=1,1,0),0))</f>
        <v>0</v>
      </c>
      <c r="AA438" s="0" t="n">
        <f aca="false">IF(OR(AA$3="",Consolidado!$D438=""),0,IF(ISNUMBER(SEARCH(AA$3,Consolidado!$D438)),IF(COUNTIFS(Consolidado!$AC$5:AC438,Consolidado!$AC438,Consolidado!$D$5:D438,"*"&amp;AA$3&amp;"*")=1,1,0),0))</f>
        <v>0</v>
      </c>
      <c r="AB438" s="0" t="n">
        <f aca="false">IF(OR(AB$3="",Consolidado!$D438=""),0,IF(ISNUMBER(SEARCH(AB$3,Consolidado!$D438)),IF(COUNTIFS(Consolidado!$AC$5:AC438,Consolidado!$AC438,Consolidado!$D$5:D438,"*"&amp;AB$3&amp;"*")=1,1,0),0))</f>
        <v>0</v>
      </c>
      <c r="AC438" s="0" t="n">
        <f aca="false">IF(OR(AC$3="",Consolidado!$D438=""),0,IF(ISNUMBER(SEARCH(AC$3,Consolidado!$D438)),IF(COUNTIFS(Consolidado!$AC$5:AC438,Consolidado!$AC438,Consolidado!$D$5:D438,"*"&amp;AC$3&amp;"*")=1,1,0),0))</f>
        <v>0</v>
      </c>
      <c r="AD438" s="0" t="n">
        <f aca="false">IF(OR(AD$3="",Consolidado!$D438=""),0,IF(ISNUMBER(SEARCH(AD$3,Consolidado!$D438)),IF(COUNTIFS(Consolidado!$AC$5:AC438,Consolidado!$AC438,Consolidado!$D$5:D438,"*"&amp;AD$3&amp;"*")=1,1,0),0))</f>
        <v>0</v>
      </c>
      <c r="AE438" s="0" t="n">
        <f aca="false">IF(OR(AE$3="",Consolidado!$D438=""),0,IF(ISNUMBER(SEARCH(AE$3,Consolidado!$D438)),IF(COUNTIFS(Consolidado!$AC$5:AC438,Consolidado!$AC438,Consolidado!$D$5:D438,"*"&amp;AE$3&amp;"*")=1,1,0),0))</f>
        <v>0</v>
      </c>
      <c r="AF438" s="0" t="n">
        <f aca="false">IF(OR(AF$3="",Consolidado!$D438=""),0,IF(ISNUMBER(SEARCH(AF$3,Consolidado!$D438)),IF(COUNTIFS(Consolidado!$AC$5:AC438,Consolidado!$AC438,Consolidado!$D$5:D438,"*"&amp;AF$3&amp;"*")=1,1,0),0))</f>
        <v>0</v>
      </c>
      <c r="AG438" s="0" t="n">
        <f aca="false">IF(OR(AG$3="",Consolidado!$D438=""),0,IF(ISNUMBER(SEARCH(AG$3,Consolidado!$D438)),IF(COUNTIFS(Consolidado!$AC$5:AC438,Consolidado!$AC438,Consolidado!$D$5:D438,"*"&amp;AG$3&amp;"*")=1,1,0),0))</f>
        <v>0</v>
      </c>
      <c r="AH438" s="0" t="n">
        <f aca="false">IF(OR(AH$3="",Consolidado!$D438=""),0,IF(ISNUMBER(SEARCH(AH$3,Consolidado!$D438)),IF(COUNTIFS(Consolidado!$AC$5:AC438,Consolidado!$AC438,Consolidado!$D$5:D438,"*"&amp;AH$3&amp;"*")=1,1,0),0))</f>
        <v>0</v>
      </c>
      <c r="AI438" s="0" t="n">
        <f aca="false">IF(OR(AI$3="",Consolidado!$D438=""),0,IF(ISNUMBER(SEARCH(AI$3,Consolidado!$D438)),IF(COUNTIFS(Consolidado!$AC$5:AC438,Consolidado!$AC438,Consolidado!$D$5:D438,"*"&amp;AI$3&amp;"*")=1,1,0),0))</f>
        <v>0</v>
      </c>
      <c r="AJ438" s="0" t="n">
        <f aca="false">IF(OR(AJ$3="",Consolidado!$D438=""),0,IF(ISNUMBER(SEARCH(AJ$3,Consolidado!$D438)),IF(COUNTIFS(Consolidado!$AC$5:AC438,Consolidado!$AC438,Consolidado!$D$5:D438,"*"&amp;AJ$3&amp;"*")=1,1,0),0))</f>
        <v>0</v>
      </c>
      <c r="AK438" s="0" t="n">
        <f aca="false">IF(OR(AK$3="",Consolidado!$D438=""),0,IF(ISNUMBER(SEARCH(AK$3,Consolidado!$D438)),IF(COUNTIFS(Consolidado!$AC$5:AC438,Consolidado!$AC438,Consolidado!$D$5:D438,"*"&amp;AK$3&amp;"*")=1,1,0),0))</f>
        <v>0</v>
      </c>
      <c r="AL438" s="0" t="n">
        <f aca="false">IF(OR(AL$3="",Consolidado!$D438=""),0,IF(ISNUMBER(SEARCH(AL$3,Consolidado!$D438)),IF(COUNTIFS(Consolidado!$AC$5:AC438,Consolidado!$AC438,Consolidado!$D$5:D438,"*"&amp;AL$3&amp;"*")=1,1,0),0))</f>
        <v>0</v>
      </c>
      <c r="AM438" s="0" t="n">
        <f aca="false">IF(OR(AM$3="",Consolidado!$D438=""),0,IF(ISNUMBER(SEARCH(AM$3,Consolidado!$D438)),IF(COUNTIFS(Consolidado!$AC$5:AC438,Consolidado!$AC438,Consolidado!$D$5:D438,"*"&amp;AM$3&amp;"*")=1,1,0),0))</f>
        <v>0</v>
      </c>
      <c r="AN438" s="0" t="n">
        <f aca="false">IF(OR(AN$3="",Consolidado!$D438=""),0,IF(ISNUMBER(SEARCH(AN$3,Consolidado!$D438)),IF(COUNTIFS(Consolidado!$AC$5:AC438,Consolidado!$AC438,Consolidado!$D$5:D438,"*"&amp;AN$3&amp;"*")=1,1,0),0))</f>
        <v>0</v>
      </c>
      <c r="AO438" s="0" t="n">
        <f aca="false">IF(OR(AO$3="",Consolidado!$D438=""),0,IF(ISNUMBER(SEARCH(AO$3,Consolidado!$D438)),IF(COUNTIFS(Consolidado!$AC$5:AC438,Consolidado!$AC438,Consolidado!$D$5:D438,"*"&amp;AO$3&amp;"*")=1,1,0),0))</f>
        <v>0</v>
      </c>
    </row>
    <row r="439" customFormat="false" ht="15" hidden="false" customHeight="false" outlineLevel="0" collapsed="false">
      <c r="B439" s="0" t="n">
        <f aca="false">IF(OR(B$3="",Consolidado!$D439=""),0,IF(ISNUMBER(SEARCH(B$3,Consolidado!$D439)),IF(COUNTIFS(Consolidado!$AC$5:AC439,Consolidado!$AC439,Consolidado!$D$5:D439,"*"&amp;B$3&amp;"*")=1,1,0),0))</f>
        <v>0</v>
      </c>
      <c r="C439" s="0" t="n">
        <f aca="false">IF(OR(C$3="",Consolidado!$D439=""),0,IF(ISNUMBER(SEARCH(C$3,Consolidado!$D439)),IF(COUNTIFS(Consolidado!$AC$5:AC439,Consolidado!$AC439,Consolidado!$D$5:D439,"*"&amp;C$3&amp;"*")=1,1,0),0))</f>
        <v>0</v>
      </c>
      <c r="D439" s="0" t="n">
        <f aca="false">IF(OR(D$3="",Consolidado!$D439=""),0,IF(ISNUMBER(SEARCH(D$3,Consolidado!$D439)),IF(COUNTIFS(Consolidado!$AC$5:AC439,Consolidado!$AC439,Consolidado!$D$5:D439,"*"&amp;D$3&amp;"*")=1,1,0),0))</f>
        <v>0</v>
      </c>
      <c r="E439" s="0" t="n">
        <f aca="false">IF(OR(E$3="",Consolidado!$D439=""),0,IF(ISNUMBER(SEARCH(E$3,Consolidado!$D439)),IF(COUNTIFS(Consolidado!$AC$5:AC439,Consolidado!$AC439,Consolidado!$D$5:D439,"*"&amp;E$3&amp;"*")=1,1,0),0))</f>
        <v>0</v>
      </c>
      <c r="F439" s="0" t="n">
        <f aca="false">IF(OR(F$3="",Consolidado!$D439=""),0,IF(ISNUMBER(SEARCH(F$3,Consolidado!$D439)),IF(COUNTIFS(Consolidado!$AC$5:AC439,Consolidado!$AC439,Consolidado!$D$5:D439,"*"&amp;F$3&amp;"*")=1,1,0),0))</f>
        <v>0</v>
      </c>
      <c r="G439" s="0" t="n">
        <f aca="false">IF(OR(G$3="",Consolidado!$D439=""),0,IF(ISNUMBER(SEARCH(G$3,Consolidado!$D439)),IF(COUNTIFS(Consolidado!$AC$5:AC439,Consolidado!$AC439,Consolidado!$D$5:D439,"*"&amp;G$3&amp;"*")=1,1,0),0))</f>
        <v>0</v>
      </c>
      <c r="H439" s="0" t="n">
        <f aca="false">IF(OR(H$3="",Consolidado!$D439=""),0,IF(ISNUMBER(SEARCH(H$3,Consolidado!$D439)),IF(COUNTIFS(Consolidado!$AC$5:AC439,Consolidado!$AC439,Consolidado!$D$5:D439,"*"&amp;H$3&amp;"*")=1,1,0),0))</f>
        <v>0</v>
      </c>
      <c r="I439" s="0" t="n">
        <f aca="false">IF(OR(I$3="",Consolidado!$D439=""),0,IF(ISNUMBER(SEARCH(I$3,Consolidado!$D439)),IF(COUNTIFS(Consolidado!$AC$5:AC439,Consolidado!$AC439,Consolidado!$D$5:D439,"*"&amp;I$3&amp;"*")=1,1,0),0))</f>
        <v>0</v>
      </c>
      <c r="J439" s="0" t="n">
        <f aca="false">IF(OR(J$3="",Consolidado!$D439=""),0,IF(ISNUMBER(SEARCH(J$3,Consolidado!$D439)),IF(COUNTIFS(Consolidado!$AC$5:AC439,Consolidado!$AC439,Consolidado!$D$5:D439,"*"&amp;J$3&amp;"*")=1,1,0),0))</f>
        <v>0</v>
      </c>
      <c r="K439" s="0" t="n">
        <f aca="false">IF(OR(K$3="",Consolidado!$D439=""),0,IF(ISNUMBER(SEARCH(K$3,Consolidado!$D439)),IF(COUNTIFS(Consolidado!$AC$5:AC439,Consolidado!$AC439,Consolidado!$D$5:D439,"*"&amp;K$3&amp;"*")=1,1,0),0))</f>
        <v>0</v>
      </c>
      <c r="L439" s="0" t="n">
        <f aca="false">IF(OR(L$3="",Consolidado!$D439=""),0,IF(ISNUMBER(SEARCH(L$3,Consolidado!$D439)),IF(COUNTIFS(Consolidado!$AC$5:AC439,Consolidado!$AC439,Consolidado!$D$5:D439,"*"&amp;L$3&amp;"*")=1,1,0),0))</f>
        <v>0</v>
      </c>
      <c r="M439" s="0" t="n">
        <f aca="false">IF(OR(M$3="",Consolidado!$D439=""),0,IF(ISNUMBER(SEARCH(M$3,Consolidado!$D439)),IF(COUNTIFS(Consolidado!$AC$5:AC439,Consolidado!$AC439,Consolidado!$D$5:D439,"*"&amp;M$3&amp;"*")=1,1,0),0))</f>
        <v>0</v>
      </c>
      <c r="N439" s="0" t="n">
        <f aca="false">IF(OR(N$3="",Consolidado!$D439=""),0,IF(ISNUMBER(SEARCH(N$3,Consolidado!$D439)),IF(COUNTIFS(Consolidado!$AC$5:AC439,Consolidado!$AC439,Consolidado!$D$5:D439,"*"&amp;N$3&amp;"*")=1,1,0),0))</f>
        <v>0</v>
      </c>
      <c r="O439" s="0" t="n">
        <f aca="false">IF(OR(O$3="",Consolidado!$D439=""),0,IF(ISNUMBER(SEARCH(O$3,Consolidado!$D439)),IF(COUNTIFS(Consolidado!$AC$5:AC439,Consolidado!$AC439,Consolidado!$D$5:D439,"*"&amp;O$3&amp;"*")=1,1,0),0))</f>
        <v>0</v>
      </c>
      <c r="P439" s="0" t="n">
        <f aca="false">IF(OR(P$3="",Consolidado!$D439=""),0,IF(ISNUMBER(SEARCH(P$3,Consolidado!$D439)),IF(COUNTIFS(Consolidado!$AC$5:AC439,Consolidado!$AC439,Consolidado!$D$5:D439,"*"&amp;P$3&amp;"*")=1,1,0),0))</f>
        <v>0</v>
      </c>
      <c r="Q439" s="0" t="n">
        <f aca="false">IF(OR(Q$3="",Consolidado!$D439=""),0,IF(ISNUMBER(SEARCH(Q$3,Consolidado!$D439)),IF(COUNTIFS(Consolidado!$AC$5:AC439,Consolidado!$AC439,Consolidado!$D$5:D439,"*"&amp;Q$3&amp;"*")=1,1,0),0))</f>
        <v>0</v>
      </c>
      <c r="R439" s="0" t="n">
        <f aca="false">IF(OR(R$3="",Consolidado!$D439=""),0,IF(ISNUMBER(SEARCH(R$3,Consolidado!$D439)),IF(COUNTIFS(Consolidado!$AC$5:AC439,Consolidado!$AC439,Consolidado!$D$5:D439,"*"&amp;R$3&amp;"*")=1,1,0),0))</f>
        <v>0</v>
      </c>
      <c r="S439" s="0" t="n">
        <f aca="false">IF(OR(S$3="",Consolidado!$D439=""),0,IF(ISNUMBER(SEARCH(S$3,Consolidado!$D439)),IF(COUNTIFS(Consolidado!$AC$5:AC439,Consolidado!$AC439,Consolidado!$D$5:D439,"*"&amp;S$3&amp;"*")=1,1,0),0))</f>
        <v>0</v>
      </c>
      <c r="T439" s="0" t="n">
        <f aca="false">IF(OR(T$3="",Consolidado!$D439=""),0,IF(ISNUMBER(SEARCH(T$3,Consolidado!$D439)),IF(COUNTIFS(Consolidado!$AC$5:AC439,Consolidado!$AC439,Consolidado!$D$5:D439,"*"&amp;T$3&amp;"*")=1,1,0),0))</f>
        <v>0</v>
      </c>
      <c r="U439" s="0" t="n">
        <f aca="false">IF(OR(U$3="",Consolidado!$D439=""),0,IF(ISNUMBER(SEARCH(U$3,Consolidado!$D439)),IF(COUNTIFS(Consolidado!$AC$5:AC439,Consolidado!$AC439,Consolidado!$D$5:D439,"*"&amp;U$3&amp;"*")=1,1,0),0))</f>
        <v>0</v>
      </c>
      <c r="V439" s="0" t="n">
        <f aca="false">IF(OR(V$3="",Consolidado!$D439=""),0,IF(ISNUMBER(SEARCH(V$3,Consolidado!$D439)),IF(COUNTIFS(Consolidado!$AC$5:AC439,Consolidado!$AC439,Consolidado!$D$5:D439,"*"&amp;V$3&amp;"*")=1,1,0),0))</f>
        <v>0</v>
      </c>
      <c r="W439" s="0" t="n">
        <f aca="false">IF(OR(W$3="",Consolidado!$D439=""),0,IF(ISNUMBER(SEARCH(W$3,Consolidado!$D439)),IF(COUNTIFS(Consolidado!$AC$5:AC439,Consolidado!$AC439,Consolidado!$D$5:D439,"*"&amp;W$3&amp;"*")=1,1,0),0))</f>
        <v>0</v>
      </c>
      <c r="X439" s="0" t="n">
        <f aca="false">IF(OR(X$3="",Consolidado!$D439=""),0,IF(ISNUMBER(SEARCH(X$3,Consolidado!$D439)),IF(COUNTIFS(Consolidado!$AC$5:AC439,Consolidado!$AC439,Consolidado!$D$5:D439,"*"&amp;X$3&amp;"*")=1,1,0),0))</f>
        <v>0</v>
      </c>
      <c r="Y439" s="0" t="n">
        <f aca="false">IF(OR(Y$3="",Consolidado!$D439=""),0,IF(ISNUMBER(SEARCH(Y$3,Consolidado!$D439)),IF(COUNTIFS(Consolidado!$AC$5:AC439,Consolidado!$AC439,Consolidado!$D$5:D439,"*"&amp;Y$3&amp;"*")=1,1,0),0))</f>
        <v>0</v>
      </c>
      <c r="Z439" s="0" t="n">
        <f aca="false">IF(OR(Z$3="",Consolidado!$D439=""),0,IF(ISNUMBER(SEARCH(Z$3,Consolidado!$D439)),IF(COUNTIFS(Consolidado!$AC$5:AC439,Consolidado!$AC439,Consolidado!$D$5:D439,"*"&amp;Z$3&amp;"*")=1,1,0),0))</f>
        <v>0</v>
      </c>
      <c r="AA439" s="0" t="n">
        <f aca="false">IF(OR(AA$3="",Consolidado!$D439=""),0,IF(ISNUMBER(SEARCH(AA$3,Consolidado!$D439)),IF(COUNTIFS(Consolidado!$AC$5:AC439,Consolidado!$AC439,Consolidado!$D$5:D439,"*"&amp;AA$3&amp;"*")=1,1,0),0))</f>
        <v>0</v>
      </c>
      <c r="AB439" s="0" t="n">
        <f aca="false">IF(OR(AB$3="",Consolidado!$D439=""),0,IF(ISNUMBER(SEARCH(AB$3,Consolidado!$D439)),IF(COUNTIFS(Consolidado!$AC$5:AC439,Consolidado!$AC439,Consolidado!$D$5:D439,"*"&amp;AB$3&amp;"*")=1,1,0),0))</f>
        <v>0</v>
      </c>
      <c r="AC439" s="0" t="n">
        <f aca="false">IF(OR(AC$3="",Consolidado!$D439=""),0,IF(ISNUMBER(SEARCH(AC$3,Consolidado!$D439)),IF(COUNTIFS(Consolidado!$AC$5:AC439,Consolidado!$AC439,Consolidado!$D$5:D439,"*"&amp;AC$3&amp;"*")=1,1,0),0))</f>
        <v>0</v>
      </c>
      <c r="AD439" s="0" t="n">
        <f aca="false">IF(OR(AD$3="",Consolidado!$D439=""),0,IF(ISNUMBER(SEARCH(AD$3,Consolidado!$D439)),IF(COUNTIFS(Consolidado!$AC$5:AC439,Consolidado!$AC439,Consolidado!$D$5:D439,"*"&amp;AD$3&amp;"*")=1,1,0),0))</f>
        <v>0</v>
      </c>
      <c r="AE439" s="0" t="n">
        <f aca="false">IF(OR(AE$3="",Consolidado!$D439=""),0,IF(ISNUMBER(SEARCH(AE$3,Consolidado!$D439)),IF(COUNTIFS(Consolidado!$AC$5:AC439,Consolidado!$AC439,Consolidado!$D$5:D439,"*"&amp;AE$3&amp;"*")=1,1,0),0))</f>
        <v>0</v>
      </c>
      <c r="AF439" s="0" t="n">
        <f aca="false">IF(OR(AF$3="",Consolidado!$D439=""),0,IF(ISNUMBER(SEARCH(AF$3,Consolidado!$D439)),IF(COUNTIFS(Consolidado!$AC$5:AC439,Consolidado!$AC439,Consolidado!$D$5:D439,"*"&amp;AF$3&amp;"*")=1,1,0),0))</f>
        <v>0</v>
      </c>
      <c r="AG439" s="0" t="n">
        <f aca="false">IF(OR(AG$3="",Consolidado!$D439=""),0,IF(ISNUMBER(SEARCH(AG$3,Consolidado!$D439)),IF(COUNTIFS(Consolidado!$AC$5:AC439,Consolidado!$AC439,Consolidado!$D$5:D439,"*"&amp;AG$3&amp;"*")=1,1,0),0))</f>
        <v>0</v>
      </c>
      <c r="AH439" s="0" t="n">
        <f aca="false">IF(OR(AH$3="",Consolidado!$D439=""),0,IF(ISNUMBER(SEARCH(AH$3,Consolidado!$D439)),IF(COUNTIFS(Consolidado!$AC$5:AC439,Consolidado!$AC439,Consolidado!$D$5:D439,"*"&amp;AH$3&amp;"*")=1,1,0),0))</f>
        <v>0</v>
      </c>
      <c r="AI439" s="0" t="n">
        <f aca="false">IF(OR(AI$3="",Consolidado!$D439=""),0,IF(ISNUMBER(SEARCH(AI$3,Consolidado!$D439)),IF(COUNTIFS(Consolidado!$AC$5:AC439,Consolidado!$AC439,Consolidado!$D$5:D439,"*"&amp;AI$3&amp;"*")=1,1,0),0))</f>
        <v>0</v>
      </c>
      <c r="AJ439" s="0" t="n">
        <f aca="false">IF(OR(AJ$3="",Consolidado!$D439=""),0,IF(ISNUMBER(SEARCH(AJ$3,Consolidado!$D439)),IF(COUNTIFS(Consolidado!$AC$5:AC439,Consolidado!$AC439,Consolidado!$D$5:D439,"*"&amp;AJ$3&amp;"*")=1,1,0),0))</f>
        <v>0</v>
      </c>
      <c r="AK439" s="0" t="n">
        <f aca="false">IF(OR(AK$3="",Consolidado!$D439=""),0,IF(ISNUMBER(SEARCH(AK$3,Consolidado!$D439)),IF(COUNTIFS(Consolidado!$AC$5:AC439,Consolidado!$AC439,Consolidado!$D$5:D439,"*"&amp;AK$3&amp;"*")=1,1,0),0))</f>
        <v>0</v>
      </c>
      <c r="AL439" s="0" t="n">
        <f aca="false">IF(OR(AL$3="",Consolidado!$D439=""),0,IF(ISNUMBER(SEARCH(AL$3,Consolidado!$D439)),IF(COUNTIFS(Consolidado!$AC$5:AC439,Consolidado!$AC439,Consolidado!$D$5:D439,"*"&amp;AL$3&amp;"*")=1,1,0),0))</f>
        <v>0</v>
      </c>
      <c r="AM439" s="0" t="n">
        <f aca="false">IF(OR(AM$3="",Consolidado!$D439=""),0,IF(ISNUMBER(SEARCH(AM$3,Consolidado!$D439)),IF(COUNTIFS(Consolidado!$AC$5:AC439,Consolidado!$AC439,Consolidado!$D$5:D439,"*"&amp;AM$3&amp;"*")=1,1,0),0))</f>
        <v>0</v>
      </c>
      <c r="AN439" s="0" t="n">
        <f aca="false">IF(OR(AN$3="",Consolidado!$D439=""),0,IF(ISNUMBER(SEARCH(AN$3,Consolidado!$D439)),IF(COUNTIFS(Consolidado!$AC$5:AC439,Consolidado!$AC439,Consolidado!$D$5:D439,"*"&amp;AN$3&amp;"*")=1,1,0),0))</f>
        <v>0</v>
      </c>
      <c r="AO439" s="0" t="n">
        <f aca="false">IF(OR(AO$3="",Consolidado!$D439=""),0,IF(ISNUMBER(SEARCH(AO$3,Consolidado!$D439)),IF(COUNTIFS(Consolidado!$AC$5:AC439,Consolidado!$AC439,Consolidado!$D$5:D439,"*"&amp;AO$3&amp;"*")=1,1,0),0))</f>
        <v>0</v>
      </c>
    </row>
    <row r="440" customFormat="false" ht="15" hidden="false" customHeight="false" outlineLevel="0" collapsed="false">
      <c r="B440" s="0" t="n">
        <f aca="false">IF(OR(B$3="",Consolidado!$D440=""),0,IF(ISNUMBER(SEARCH(B$3,Consolidado!$D440)),IF(COUNTIFS(Consolidado!$AC$5:AC440,Consolidado!$AC440,Consolidado!$D$5:D440,"*"&amp;B$3&amp;"*")=1,1,0),0))</f>
        <v>0</v>
      </c>
      <c r="C440" s="0" t="n">
        <f aca="false">IF(OR(C$3="",Consolidado!$D440=""),0,IF(ISNUMBER(SEARCH(C$3,Consolidado!$D440)),IF(COUNTIFS(Consolidado!$AC$5:AC440,Consolidado!$AC440,Consolidado!$D$5:D440,"*"&amp;C$3&amp;"*")=1,1,0),0))</f>
        <v>0</v>
      </c>
      <c r="D440" s="0" t="n">
        <f aca="false">IF(OR(D$3="",Consolidado!$D440=""),0,IF(ISNUMBER(SEARCH(D$3,Consolidado!$D440)),IF(COUNTIFS(Consolidado!$AC$5:AC440,Consolidado!$AC440,Consolidado!$D$5:D440,"*"&amp;D$3&amp;"*")=1,1,0),0))</f>
        <v>0</v>
      </c>
      <c r="E440" s="0" t="n">
        <f aca="false">IF(OR(E$3="",Consolidado!$D440=""),0,IF(ISNUMBER(SEARCH(E$3,Consolidado!$D440)),IF(COUNTIFS(Consolidado!$AC$5:AC440,Consolidado!$AC440,Consolidado!$D$5:D440,"*"&amp;E$3&amp;"*")=1,1,0),0))</f>
        <v>0</v>
      </c>
      <c r="F440" s="0" t="n">
        <f aca="false">IF(OR(F$3="",Consolidado!$D440=""),0,IF(ISNUMBER(SEARCH(F$3,Consolidado!$D440)),IF(COUNTIFS(Consolidado!$AC$5:AC440,Consolidado!$AC440,Consolidado!$D$5:D440,"*"&amp;F$3&amp;"*")=1,1,0),0))</f>
        <v>0</v>
      </c>
      <c r="G440" s="0" t="n">
        <f aca="false">IF(OR(G$3="",Consolidado!$D440=""),0,IF(ISNUMBER(SEARCH(G$3,Consolidado!$D440)),IF(COUNTIFS(Consolidado!$AC$5:AC440,Consolidado!$AC440,Consolidado!$D$5:D440,"*"&amp;G$3&amp;"*")=1,1,0),0))</f>
        <v>0</v>
      </c>
      <c r="H440" s="0" t="n">
        <f aca="false">IF(OR(H$3="",Consolidado!$D440=""),0,IF(ISNUMBER(SEARCH(H$3,Consolidado!$D440)),IF(COUNTIFS(Consolidado!$AC$5:AC440,Consolidado!$AC440,Consolidado!$D$5:D440,"*"&amp;H$3&amp;"*")=1,1,0),0))</f>
        <v>0</v>
      </c>
      <c r="I440" s="0" t="n">
        <f aca="false">IF(OR(I$3="",Consolidado!$D440=""),0,IF(ISNUMBER(SEARCH(I$3,Consolidado!$D440)),IF(COUNTIFS(Consolidado!$AC$5:AC440,Consolidado!$AC440,Consolidado!$D$5:D440,"*"&amp;I$3&amp;"*")=1,1,0),0))</f>
        <v>0</v>
      </c>
      <c r="J440" s="0" t="n">
        <f aca="false">IF(OR(J$3="",Consolidado!$D440=""),0,IF(ISNUMBER(SEARCH(J$3,Consolidado!$D440)),IF(COUNTIFS(Consolidado!$AC$5:AC440,Consolidado!$AC440,Consolidado!$D$5:D440,"*"&amp;J$3&amp;"*")=1,1,0),0))</f>
        <v>0</v>
      </c>
      <c r="K440" s="0" t="n">
        <f aca="false">IF(OR(K$3="",Consolidado!$D440=""),0,IF(ISNUMBER(SEARCH(K$3,Consolidado!$D440)),IF(COUNTIFS(Consolidado!$AC$5:AC440,Consolidado!$AC440,Consolidado!$D$5:D440,"*"&amp;K$3&amp;"*")=1,1,0),0))</f>
        <v>0</v>
      </c>
      <c r="L440" s="0" t="n">
        <f aca="false">IF(OR(L$3="",Consolidado!$D440=""),0,IF(ISNUMBER(SEARCH(L$3,Consolidado!$D440)),IF(COUNTIFS(Consolidado!$AC$5:AC440,Consolidado!$AC440,Consolidado!$D$5:D440,"*"&amp;L$3&amp;"*")=1,1,0),0))</f>
        <v>0</v>
      </c>
      <c r="M440" s="0" t="n">
        <f aca="false">IF(OR(M$3="",Consolidado!$D440=""),0,IF(ISNUMBER(SEARCH(M$3,Consolidado!$D440)),IF(COUNTIFS(Consolidado!$AC$5:AC440,Consolidado!$AC440,Consolidado!$D$5:D440,"*"&amp;M$3&amp;"*")=1,1,0),0))</f>
        <v>0</v>
      </c>
      <c r="N440" s="0" t="n">
        <f aca="false">IF(OR(N$3="",Consolidado!$D440=""),0,IF(ISNUMBER(SEARCH(N$3,Consolidado!$D440)),IF(COUNTIFS(Consolidado!$AC$5:AC440,Consolidado!$AC440,Consolidado!$D$5:D440,"*"&amp;N$3&amp;"*")=1,1,0),0))</f>
        <v>0</v>
      </c>
      <c r="O440" s="0" t="n">
        <f aca="false">IF(OR(O$3="",Consolidado!$D440=""),0,IF(ISNUMBER(SEARCH(O$3,Consolidado!$D440)),IF(COUNTIFS(Consolidado!$AC$5:AC440,Consolidado!$AC440,Consolidado!$D$5:D440,"*"&amp;O$3&amp;"*")=1,1,0),0))</f>
        <v>0</v>
      </c>
      <c r="P440" s="0" t="n">
        <f aca="false">IF(OR(P$3="",Consolidado!$D440=""),0,IF(ISNUMBER(SEARCH(P$3,Consolidado!$D440)),IF(COUNTIFS(Consolidado!$AC$5:AC440,Consolidado!$AC440,Consolidado!$D$5:D440,"*"&amp;P$3&amp;"*")=1,1,0),0))</f>
        <v>0</v>
      </c>
      <c r="Q440" s="0" t="n">
        <f aca="false">IF(OR(Q$3="",Consolidado!$D440=""),0,IF(ISNUMBER(SEARCH(Q$3,Consolidado!$D440)),IF(COUNTIFS(Consolidado!$AC$5:AC440,Consolidado!$AC440,Consolidado!$D$5:D440,"*"&amp;Q$3&amp;"*")=1,1,0),0))</f>
        <v>0</v>
      </c>
      <c r="R440" s="0" t="n">
        <f aca="false">IF(OR(R$3="",Consolidado!$D440=""),0,IF(ISNUMBER(SEARCH(R$3,Consolidado!$D440)),IF(COUNTIFS(Consolidado!$AC$5:AC440,Consolidado!$AC440,Consolidado!$D$5:D440,"*"&amp;R$3&amp;"*")=1,1,0),0))</f>
        <v>0</v>
      </c>
      <c r="S440" s="0" t="n">
        <f aca="false">IF(OR(S$3="",Consolidado!$D440=""),0,IF(ISNUMBER(SEARCH(S$3,Consolidado!$D440)),IF(COUNTIFS(Consolidado!$AC$5:AC440,Consolidado!$AC440,Consolidado!$D$5:D440,"*"&amp;S$3&amp;"*")=1,1,0),0))</f>
        <v>0</v>
      </c>
      <c r="T440" s="0" t="n">
        <f aca="false">IF(OR(T$3="",Consolidado!$D440=""),0,IF(ISNUMBER(SEARCH(T$3,Consolidado!$D440)),IF(COUNTIFS(Consolidado!$AC$5:AC440,Consolidado!$AC440,Consolidado!$D$5:D440,"*"&amp;T$3&amp;"*")=1,1,0),0))</f>
        <v>0</v>
      </c>
      <c r="U440" s="0" t="n">
        <f aca="false">IF(OR(U$3="",Consolidado!$D440=""),0,IF(ISNUMBER(SEARCH(U$3,Consolidado!$D440)),IF(COUNTIFS(Consolidado!$AC$5:AC440,Consolidado!$AC440,Consolidado!$D$5:D440,"*"&amp;U$3&amp;"*")=1,1,0),0))</f>
        <v>0</v>
      </c>
      <c r="V440" s="0" t="n">
        <f aca="false">IF(OR(V$3="",Consolidado!$D440=""),0,IF(ISNUMBER(SEARCH(V$3,Consolidado!$D440)),IF(COUNTIFS(Consolidado!$AC$5:AC440,Consolidado!$AC440,Consolidado!$D$5:D440,"*"&amp;V$3&amp;"*")=1,1,0),0))</f>
        <v>0</v>
      </c>
      <c r="W440" s="0" t="n">
        <f aca="false">IF(OR(W$3="",Consolidado!$D440=""),0,IF(ISNUMBER(SEARCH(W$3,Consolidado!$D440)),IF(COUNTIFS(Consolidado!$AC$5:AC440,Consolidado!$AC440,Consolidado!$D$5:D440,"*"&amp;W$3&amp;"*")=1,1,0),0))</f>
        <v>0</v>
      </c>
      <c r="X440" s="0" t="n">
        <f aca="false">IF(OR(X$3="",Consolidado!$D440=""),0,IF(ISNUMBER(SEARCH(X$3,Consolidado!$D440)),IF(COUNTIFS(Consolidado!$AC$5:AC440,Consolidado!$AC440,Consolidado!$D$5:D440,"*"&amp;X$3&amp;"*")=1,1,0),0))</f>
        <v>0</v>
      </c>
      <c r="Y440" s="0" t="n">
        <f aca="false">IF(OR(Y$3="",Consolidado!$D440=""),0,IF(ISNUMBER(SEARCH(Y$3,Consolidado!$D440)),IF(COUNTIFS(Consolidado!$AC$5:AC440,Consolidado!$AC440,Consolidado!$D$5:D440,"*"&amp;Y$3&amp;"*")=1,1,0),0))</f>
        <v>0</v>
      </c>
      <c r="Z440" s="0" t="n">
        <f aca="false">IF(OR(Z$3="",Consolidado!$D440=""),0,IF(ISNUMBER(SEARCH(Z$3,Consolidado!$D440)),IF(COUNTIFS(Consolidado!$AC$5:AC440,Consolidado!$AC440,Consolidado!$D$5:D440,"*"&amp;Z$3&amp;"*")=1,1,0),0))</f>
        <v>0</v>
      </c>
      <c r="AA440" s="0" t="n">
        <f aca="false">IF(OR(AA$3="",Consolidado!$D440=""),0,IF(ISNUMBER(SEARCH(AA$3,Consolidado!$D440)),IF(COUNTIFS(Consolidado!$AC$5:AC440,Consolidado!$AC440,Consolidado!$D$5:D440,"*"&amp;AA$3&amp;"*")=1,1,0),0))</f>
        <v>0</v>
      </c>
      <c r="AB440" s="0" t="n">
        <f aca="false">IF(OR(AB$3="",Consolidado!$D440=""),0,IF(ISNUMBER(SEARCH(AB$3,Consolidado!$D440)),IF(COUNTIFS(Consolidado!$AC$5:AC440,Consolidado!$AC440,Consolidado!$D$5:D440,"*"&amp;AB$3&amp;"*")=1,1,0),0))</f>
        <v>0</v>
      </c>
      <c r="AC440" s="0" t="n">
        <f aca="false">IF(OR(AC$3="",Consolidado!$D440=""),0,IF(ISNUMBER(SEARCH(AC$3,Consolidado!$D440)),IF(COUNTIFS(Consolidado!$AC$5:AC440,Consolidado!$AC440,Consolidado!$D$5:D440,"*"&amp;AC$3&amp;"*")=1,1,0),0))</f>
        <v>0</v>
      </c>
      <c r="AD440" s="0" t="n">
        <f aca="false">IF(OR(AD$3="",Consolidado!$D440=""),0,IF(ISNUMBER(SEARCH(AD$3,Consolidado!$D440)),IF(COUNTIFS(Consolidado!$AC$5:AC440,Consolidado!$AC440,Consolidado!$D$5:D440,"*"&amp;AD$3&amp;"*")=1,1,0),0))</f>
        <v>0</v>
      </c>
      <c r="AE440" s="0" t="n">
        <f aca="false">IF(OR(AE$3="",Consolidado!$D440=""),0,IF(ISNUMBER(SEARCH(AE$3,Consolidado!$D440)),IF(COUNTIFS(Consolidado!$AC$5:AC440,Consolidado!$AC440,Consolidado!$D$5:D440,"*"&amp;AE$3&amp;"*")=1,1,0),0))</f>
        <v>0</v>
      </c>
      <c r="AF440" s="0" t="n">
        <f aca="false">IF(OR(AF$3="",Consolidado!$D440=""),0,IF(ISNUMBER(SEARCH(AF$3,Consolidado!$D440)),IF(COUNTIFS(Consolidado!$AC$5:AC440,Consolidado!$AC440,Consolidado!$D$5:D440,"*"&amp;AF$3&amp;"*")=1,1,0),0))</f>
        <v>0</v>
      </c>
      <c r="AG440" s="0" t="n">
        <f aca="false">IF(OR(AG$3="",Consolidado!$D440=""),0,IF(ISNUMBER(SEARCH(AG$3,Consolidado!$D440)),IF(COUNTIFS(Consolidado!$AC$5:AC440,Consolidado!$AC440,Consolidado!$D$5:D440,"*"&amp;AG$3&amp;"*")=1,1,0),0))</f>
        <v>0</v>
      </c>
      <c r="AH440" s="0" t="n">
        <f aca="false">IF(OR(AH$3="",Consolidado!$D440=""),0,IF(ISNUMBER(SEARCH(AH$3,Consolidado!$D440)),IF(COUNTIFS(Consolidado!$AC$5:AC440,Consolidado!$AC440,Consolidado!$D$5:D440,"*"&amp;AH$3&amp;"*")=1,1,0),0))</f>
        <v>0</v>
      </c>
      <c r="AI440" s="0" t="n">
        <f aca="false">IF(OR(AI$3="",Consolidado!$D440=""),0,IF(ISNUMBER(SEARCH(AI$3,Consolidado!$D440)),IF(COUNTIFS(Consolidado!$AC$5:AC440,Consolidado!$AC440,Consolidado!$D$5:D440,"*"&amp;AI$3&amp;"*")=1,1,0),0))</f>
        <v>0</v>
      </c>
      <c r="AJ440" s="0" t="n">
        <f aca="false">IF(OR(AJ$3="",Consolidado!$D440=""),0,IF(ISNUMBER(SEARCH(AJ$3,Consolidado!$D440)),IF(COUNTIFS(Consolidado!$AC$5:AC440,Consolidado!$AC440,Consolidado!$D$5:D440,"*"&amp;AJ$3&amp;"*")=1,1,0),0))</f>
        <v>0</v>
      </c>
      <c r="AK440" s="0" t="n">
        <f aca="false">IF(OR(AK$3="",Consolidado!$D440=""),0,IF(ISNUMBER(SEARCH(AK$3,Consolidado!$D440)),IF(COUNTIFS(Consolidado!$AC$5:AC440,Consolidado!$AC440,Consolidado!$D$5:D440,"*"&amp;AK$3&amp;"*")=1,1,0),0))</f>
        <v>0</v>
      </c>
      <c r="AL440" s="0" t="n">
        <f aca="false">IF(OR(AL$3="",Consolidado!$D440=""),0,IF(ISNUMBER(SEARCH(AL$3,Consolidado!$D440)),IF(COUNTIFS(Consolidado!$AC$5:AC440,Consolidado!$AC440,Consolidado!$D$5:D440,"*"&amp;AL$3&amp;"*")=1,1,0),0))</f>
        <v>0</v>
      </c>
      <c r="AM440" s="0" t="n">
        <f aca="false">IF(OR(AM$3="",Consolidado!$D440=""),0,IF(ISNUMBER(SEARCH(AM$3,Consolidado!$D440)),IF(COUNTIFS(Consolidado!$AC$5:AC440,Consolidado!$AC440,Consolidado!$D$5:D440,"*"&amp;AM$3&amp;"*")=1,1,0),0))</f>
        <v>0</v>
      </c>
      <c r="AN440" s="0" t="n">
        <f aca="false">IF(OR(AN$3="",Consolidado!$D440=""),0,IF(ISNUMBER(SEARCH(AN$3,Consolidado!$D440)),IF(COUNTIFS(Consolidado!$AC$5:AC440,Consolidado!$AC440,Consolidado!$D$5:D440,"*"&amp;AN$3&amp;"*")=1,1,0),0))</f>
        <v>0</v>
      </c>
      <c r="AO440" s="0" t="n">
        <f aca="false">IF(OR(AO$3="",Consolidado!$D440=""),0,IF(ISNUMBER(SEARCH(AO$3,Consolidado!$D440)),IF(COUNTIFS(Consolidado!$AC$5:AC440,Consolidado!$AC440,Consolidado!$D$5:D440,"*"&amp;AO$3&amp;"*")=1,1,0),0))</f>
        <v>0</v>
      </c>
    </row>
    <row r="441" customFormat="false" ht="15" hidden="false" customHeight="false" outlineLevel="0" collapsed="false">
      <c r="B441" s="0" t="n">
        <f aca="false">IF(OR(B$3="",Consolidado!$D441=""),0,IF(ISNUMBER(SEARCH(B$3,Consolidado!$D441)),IF(COUNTIFS(Consolidado!$AC$5:AC441,Consolidado!$AC441,Consolidado!$D$5:D441,"*"&amp;B$3&amp;"*")=1,1,0),0))</f>
        <v>0</v>
      </c>
      <c r="C441" s="0" t="n">
        <f aca="false">IF(OR(C$3="",Consolidado!$D441=""),0,IF(ISNUMBER(SEARCH(C$3,Consolidado!$D441)),IF(COUNTIFS(Consolidado!$AC$5:AC441,Consolidado!$AC441,Consolidado!$D$5:D441,"*"&amp;C$3&amp;"*")=1,1,0),0))</f>
        <v>0</v>
      </c>
      <c r="D441" s="0" t="n">
        <f aca="false">IF(OR(D$3="",Consolidado!$D441=""),0,IF(ISNUMBER(SEARCH(D$3,Consolidado!$D441)),IF(COUNTIFS(Consolidado!$AC$5:AC441,Consolidado!$AC441,Consolidado!$D$5:D441,"*"&amp;D$3&amp;"*")=1,1,0),0))</f>
        <v>0</v>
      </c>
      <c r="E441" s="0" t="n">
        <f aca="false">IF(OR(E$3="",Consolidado!$D441=""),0,IF(ISNUMBER(SEARCH(E$3,Consolidado!$D441)),IF(COUNTIFS(Consolidado!$AC$5:AC441,Consolidado!$AC441,Consolidado!$D$5:D441,"*"&amp;E$3&amp;"*")=1,1,0),0))</f>
        <v>0</v>
      </c>
      <c r="F441" s="0" t="n">
        <f aca="false">IF(OR(F$3="",Consolidado!$D441=""),0,IF(ISNUMBER(SEARCH(F$3,Consolidado!$D441)),IF(COUNTIFS(Consolidado!$AC$5:AC441,Consolidado!$AC441,Consolidado!$D$5:D441,"*"&amp;F$3&amp;"*")=1,1,0),0))</f>
        <v>0</v>
      </c>
      <c r="G441" s="0" t="n">
        <f aca="false">IF(OR(G$3="",Consolidado!$D441=""),0,IF(ISNUMBER(SEARCH(G$3,Consolidado!$D441)),IF(COUNTIFS(Consolidado!$AC$5:AC441,Consolidado!$AC441,Consolidado!$D$5:D441,"*"&amp;G$3&amp;"*")=1,1,0),0))</f>
        <v>0</v>
      </c>
      <c r="H441" s="0" t="n">
        <f aca="false">IF(OR(H$3="",Consolidado!$D441=""),0,IF(ISNUMBER(SEARCH(H$3,Consolidado!$D441)),IF(COUNTIFS(Consolidado!$AC$5:AC441,Consolidado!$AC441,Consolidado!$D$5:D441,"*"&amp;H$3&amp;"*")=1,1,0),0))</f>
        <v>0</v>
      </c>
      <c r="I441" s="0" t="n">
        <f aca="false">IF(OR(I$3="",Consolidado!$D441=""),0,IF(ISNUMBER(SEARCH(I$3,Consolidado!$D441)),IF(COUNTIFS(Consolidado!$AC$5:AC441,Consolidado!$AC441,Consolidado!$D$5:D441,"*"&amp;I$3&amp;"*")=1,1,0),0))</f>
        <v>0</v>
      </c>
      <c r="J441" s="0" t="n">
        <f aca="false">IF(OR(J$3="",Consolidado!$D441=""),0,IF(ISNUMBER(SEARCH(J$3,Consolidado!$D441)),IF(COUNTIFS(Consolidado!$AC$5:AC441,Consolidado!$AC441,Consolidado!$D$5:D441,"*"&amp;J$3&amp;"*")=1,1,0),0))</f>
        <v>0</v>
      </c>
      <c r="K441" s="0" t="n">
        <f aca="false">IF(OR(K$3="",Consolidado!$D441=""),0,IF(ISNUMBER(SEARCH(K$3,Consolidado!$D441)),IF(COUNTIFS(Consolidado!$AC$5:AC441,Consolidado!$AC441,Consolidado!$D$5:D441,"*"&amp;K$3&amp;"*")=1,1,0),0))</f>
        <v>0</v>
      </c>
      <c r="L441" s="0" t="n">
        <f aca="false">IF(OR(L$3="",Consolidado!$D441=""),0,IF(ISNUMBER(SEARCH(L$3,Consolidado!$D441)),IF(COUNTIFS(Consolidado!$AC$5:AC441,Consolidado!$AC441,Consolidado!$D$5:D441,"*"&amp;L$3&amp;"*")=1,1,0),0))</f>
        <v>0</v>
      </c>
      <c r="M441" s="0" t="n">
        <f aca="false">IF(OR(M$3="",Consolidado!$D441=""),0,IF(ISNUMBER(SEARCH(M$3,Consolidado!$D441)),IF(COUNTIFS(Consolidado!$AC$5:AC441,Consolidado!$AC441,Consolidado!$D$5:D441,"*"&amp;M$3&amp;"*")=1,1,0),0))</f>
        <v>0</v>
      </c>
      <c r="N441" s="0" t="n">
        <f aca="false">IF(OR(N$3="",Consolidado!$D441=""),0,IF(ISNUMBER(SEARCH(N$3,Consolidado!$D441)),IF(COUNTIFS(Consolidado!$AC$5:AC441,Consolidado!$AC441,Consolidado!$D$5:D441,"*"&amp;N$3&amp;"*")=1,1,0),0))</f>
        <v>0</v>
      </c>
      <c r="O441" s="0" t="n">
        <f aca="false">IF(OR(O$3="",Consolidado!$D441=""),0,IF(ISNUMBER(SEARCH(O$3,Consolidado!$D441)),IF(COUNTIFS(Consolidado!$AC$5:AC441,Consolidado!$AC441,Consolidado!$D$5:D441,"*"&amp;O$3&amp;"*")=1,1,0),0))</f>
        <v>0</v>
      </c>
      <c r="P441" s="0" t="n">
        <f aca="false">IF(OR(P$3="",Consolidado!$D441=""),0,IF(ISNUMBER(SEARCH(P$3,Consolidado!$D441)),IF(COUNTIFS(Consolidado!$AC$5:AC441,Consolidado!$AC441,Consolidado!$D$5:D441,"*"&amp;P$3&amp;"*")=1,1,0),0))</f>
        <v>0</v>
      </c>
      <c r="Q441" s="0" t="n">
        <f aca="false">IF(OR(Q$3="",Consolidado!$D441=""),0,IF(ISNUMBER(SEARCH(Q$3,Consolidado!$D441)),IF(COUNTIFS(Consolidado!$AC$5:AC441,Consolidado!$AC441,Consolidado!$D$5:D441,"*"&amp;Q$3&amp;"*")=1,1,0),0))</f>
        <v>0</v>
      </c>
      <c r="R441" s="0" t="n">
        <f aca="false">IF(OR(R$3="",Consolidado!$D441=""),0,IF(ISNUMBER(SEARCH(R$3,Consolidado!$D441)),IF(COUNTIFS(Consolidado!$AC$5:AC441,Consolidado!$AC441,Consolidado!$D$5:D441,"*"&amp;R$3&amp;"*")=1,1,0),0))</f>
        <v>0</v>
      </c>
      <c r="S441" s="0" t="n">
        <f aca="false">IF(OR(S$3="",Consolidado!$D441=""),0,IF(ISNUMBER(SEARCH(S$3,Consolidado!$D441)),IF(COUNTIFS(Consolidado!$AC$5:AC441,Consolidado!$AC441,Consolidado!$D$5:D441,"*"&amp;S$3&amp;"*")=1,1,0),0))</f>
        <v>0</v>
      </c>
      <c r="T441" s="0" t="n">
        <f aca="false">IF(OR(T$3="",Consolidado!$D441=""),0,IF(ISNUMBER(SEARCH(T$3,Consolidado!$D441)),IF(COUNTIFS(Consolidado!$AC$5:AC441,Consolidado!$AC441,Consolidado!$D$5:D441,"*"&amp;T$3&amp;"*")=1,1,0),0))</f>
        <v>0</v>
      </c>
      <c r="U441" s="0" t="n">
        <f aca="false">IF(OR(U$3="",Consolidado!$D441=""),0,IF(ISNUMBER(SEARCH(U$3,Consolidado!$D441)),IF(COUNTIFS(Consolidado!$AC$5:AC441,Consolidado!$AC441,Consolidado!$D$5:D441,"*"&amp;U$3&amp;"*")=1,1,0),0))</f>
        <v>0</v>
      </c>
      <c r="V441" s="0" t="n">
        <f aca="false">IF(OR(V$3="",Consolidado!$D441=""),0,IF(ISNUMBER(SEARCH(V$3,Consolidado!$D441)),IF(COUNTIFS(Consolidado!$AC$5:AC441,Consolidado!$AC441,Consolidado!$D$5:D441,"*"&amp;V$3&amp;"*")=1,1,0),0))</f>
        <v>0</v>
      </c>
      <c r="W441" s="0" t="n">
        <f aca="false">IF(OR(W$3="",Consolidado!$D441=""),0,IF(ISNUMBER(SEARCH(W$3,Consolidado!$D441)),IF(COUNTIFS(Consolidado!$AC$5:AC441,Consolidado!$AC441,Consolidado!$D$5:D441,"*"&amp;W$3&amp;"*")=1,1,0),0))</f>
        <v>0</v>
      </c>
      <c r="X441" s="0" t="n">
        <f aca="false">IF(OR(X$3="",Consolidado!$D441=""),0,IF(ISNUMBER(SEARCH(X$3,Consolidado!$D441)),IF(COUNTIFS(Consolidado!$AC$5:AC441,Consolidado!$AC441,Consolidado!$D$5:D441,"*"&amp;X$3&amp;"*")=1,1,0),0))</f>
        <v>0</v>
      </c>
      <c r="Y441" s="0" t="n">
        <f aca="false">IF(OR(Y$3="",Consolidado!$D441=""),0,IF(ISNUMBER(SEARCH(Y$3,Consolidado!$D441)),IF(COUNTIFS(Consolidado!$AC$5:AC441,Consolidado!$AC441,Consolidado!$D$5:D441,"*"&amp;Y$3&amp;"*")=1,1,0),0))</f>
        <v>0</v>
      </c>
      <c r="Z441" s="0" t="n">
        <f aca="false">IF(OR(Z$3="",Consolidado!$D441=""),0,IF(ISNUMBER(SEARCH(Z$3,Consolidado!$D441)),IF(COUNTIFS(Consolidado!$AC$5:AC441,Consolidado!$AC441,Consolidado!$D$5:D441,"*"&amp;Z$3&amp;"*")=1,1,0),0))</f>
        <v>0</v>
      </c>
      <c r="AA441" s="0" t="n">
        <f aca="false">IF(OR(AA$3="",Consolidado!$D441=""),0,IF(ISNUMBER(SEARCH(AA$3,Consolidado!$D441)),IF(COUNTIFS(Consolidado!$AC$5:AC441,Consolidado!$AC441,Consolidado!$D$5:D441,"*"&amp;AA$3&amp;"*")=1,1,0),0))</f>
        <v>0</v>
      </c>
      <c r="AB441" s="0" t="n">
        <f aca="false">IF(OR(AB$3="",Consolidado!$D441=""),0,IF(ISNUMBER(SEARCH(AB$3,Consolidado!$D441)),IF(COUNTIFS(Consolidado!$AC$5:AC441,Consolidado!$AC441,Consolidado!$D$5:D441,"*"&amp;AB$3&amp;"*")=1,1,0),0))</f>
        <v>0</v>
      </c>
      <c r="AC441" s="0" t="n">
        <f aca="false">IF(OR(AC$3="",Consolidado!$D441=""),0,IF(ISNUMBER(SEARCH(AC$3,Consolidado!$D441)),IF(COUNTIFS(Consolidado!$AC$5:AC441,Consolidado!$AC441,Consolidado!$D$5:D441,"*"&amp;AC$3&amp;"*")=1,1,0),0))</f>
        <v>0</v>
      </c>
      <c r="AD441" s="0" t="n">
        <f aca="false">IF(OR(AD$3="",Consolidado!$D441=""),0,IF(ISNUMBER(SEARCH(AD$3,Consolidado!$D441)),IF(COUNTIFS(Consolidado!$AC$5:AC441,Consolidado!$AC441,Consolidado!$D$5:D441,"*"&amp;AD$3&amp;"*")=1,1,0),0))</f>
        <v>0</v>
      </c>
      <c r="AE441" s="0" t="n">
        <f aca="false">IF(OR(AE$3="",Consolidado!$D441=""),0,IF(ISNUMBER(SEARCH(AE$3,Consolidado!$D441)),IF(COUNTIFS(Consolidado!$AC$5:AC441,Consolidado!$AC441,Consolidado!$D$5:D441,"*"&amp;AE$3&amp;"*")=1,1,0),0))</f>
        <v>0</v>
      </c>
      <c r="AF441" s="0" t="n">
        <f aca="false">IF(OR(AF$3="",Consolidado!$D441=""),0,IF(ISNUMBER(SEARCH(AF$3,Consolidado!$D441)),IF(COUNTIFS(Consolidado!$AC$5:AC441,Consolidado!$AC441,Consolidado!$D$5:D441,"*"&amp;AF$3&amp;"*")=1,1,0),0))</f>
        <v>0</v>
      </c>
      <c r="AG441" s="0" t="n">
        <f aca="false">IF(OR(AG$3="",Consolidado!$D441=""),0,IF(ISNUMBER(SEARCH(AG$3,Consolidado!$D441)),IF(COUNTIFS(Consolidado!$AC$5:AC441,Consolidado!$AC441,Consolidado!$D$5:D441,"*"&amp;AG$3&amp;"*")=1,1,0),0))</f>
        <v>0</v>
      </c>
      <c r="AH441" s="0" t="n">
        <f aca="false">IF(OR(AH$3="",Consolidado!$D441=""),0,IF(ISNUMBER(SEARCH(AH$3,Consolidado!$D441)),IF(COUNTIFS(Consolidado!$AC$5:AC441,Consolidado!$AC441,Consolidado!$D$5:D441,"*"&amp;AH$3&amp;"*")=1,1,0),0))</f>
        <v>0</v>
      </c>
      <c r="AI441" s="0" t="n">
        <f aca="false">IF(OR(AI$3="",Consolidado!$D441=""),0,IF(ISNUMBER(SEARCH(AI$3,Consolidado!$D441)),IF(COUNTIFS(Consolidado!$AC$5:AC441,Consolidado!$AC441,Consolidado!$D$5:D441,"*"&amp;AI$3&amp;"*")=1,1,0),0))</f>
        <v>0</v>
      </c>
      <c r="AJ441" s="0" t="n">
        <f aca="false">IF(OR(AJ$3="",Consolidado!$D441=""),0,IF(ISNUMBER(SEARCH(AJ$3,Consolidado!$D441)),IF(COUNTIFS(Consolidado!$AC$5:AC441,Consolidado!$AC441,Consolidado!$D$5:D441,"*"&amp;AJ$3&amp;"*")=1,1,0),0))</f>
        <v>0</v>
      </c>
      <c r="AK441" s="0" t="n">
        <f aca="false">IF(OR(AK$3="",Consolidado!$D441=""),0,IF(ISNUMBER(SEARCH(AK$3,Consolidado!$D441)),IF(COUNTIFS(Consolidado!$AC$5:AC441,Consolidado!$AC441,Consolidado!$D$5:D441,"*"&amp;AK$3&amp;"*")=1,1,0),0))</f>
        <v>0</v>
      </c>
      <c r="AL441" s="0" t="n">
        <f aca="false">IF(OR(AL$3="",Consolidado!$D441=""),0,IF(ISNUMBER(SEARCH(AL$3,Consolidado!$D441)),IF(COUNTIFS(Consolidado!$AC$5:AC441,Consolidado!$AC441,Consolidado!$D$5:D441,"*"&amp;AL$3&amp;"*")=1,1,0),0))</f>
        <v>0</v>
      </c>
      <c r="AM441" s="0" t="n">
        <f aca="false">IF(OR(AM$3="",Consolidado!$D441=""),0,IF(ISNUMBER(SEARCH(AM$3,Consolidado!$D441)),IF(COUNTIFS(Consolidado!$AC$5:AC441,Consolidado!$AC441,Consolidado!$D$5:D441,"*"&amp;AM$3&amp;"*")=1,1,0),0))</f>
        <v>0</v>
      </c>
      <c r="AN441" s="0" t="n">
        <f aca="false">IF(OR(AN$3="",Consolidado!$D441=""),0,IF(ISNUMBER(SEARCH(AN$3,Consolidado!$D441)),IF(COUNTIFS(Consolidado!$AC$5:AC441,Consolidado!$AC441,Consolidado!$D$5:D441,"*"&amp;AN$3&amp;"*")=1,1,0),0))</f>
        <v>0</v>
      </c>
      <c r="AO441" s="0" t="n">
        <f aca="false">IF(OR(AO$3="",Consolidado!$D441=""),0,IF(ISNUMBER(SEARCH(AO$3,Consolidado!$D441)),IF(COUNTIFS(Consolidado!$AC$5:AC441,Consolidado!$AC441,Consolidado!$D$5:D441,"*"&amp;AO$3&amp;"*")=1,1,0),0))</f>
        <v>0</v>
      </c>
    </row>
    <row r="442" customFormat="false" ht="15" hidden="false" customHeight="false" outlineLevel="0" collapsed="false">
      <c r="B442" s="0" t="n">
        <f aca="false">IF(OR(B$3="",Consolidado!$D442=""),0,IF(ISNUMBER(SEARCH(B$3,Consolidado!$D442)),IF(COUNTIFS(Consolidado!$AC$5:AC442,Consolidado!$AC442,Consolidado!$D$5:D442,"*"&amp;B$3&amp;"*")=1,1,0),0))</f>
        <v>0</v>
      </c>
      <c r="C442" s="0" t="n">
        <f aca="false">IF(OR(C$3="",Consolidado!$D442=""),0,IF(ISNUMBER(SEARCH(C$3,Consolidado!$D442)),IF(COUNTIFS(Consolidado!$AC$5:AC442,Consolidado!$AC442,Consolidado!$D$5:D442,"*"&amp;C$3&amp;"*")=1,1,0),0))</f>
        <v>0</v>
      </c>
      <c r="D442" s="0" t="n">
        <f aca="false">IF(OR(D$3="",Consolidado!$D442=""),0,IF(ISNUMBER(SEARCH(D$3,Consolidado!$D442)),IF(COUNTIFS(Consolidado!$AC$5:AC442,Consolidado!$AC442,Consolidado!$D$5:D442,"*"&amp;D$3&amp;"*")=1,1,0),0))</f>
        <v>0</v>
      </c>
      <c r="E442" s="0" t="n">
        <f aca="false">IF(OR(E$3="",Consolidado!$D442=""),0,IF(ISNUMBER(SEARCH(E$3,Consolidado!$D442)),IF(COUNTIFS(Consolidado!$AC$5:AC442,Consolidado!$AC442,Consolidado!$D$5:D442,"*"&amp;E$3&amp;"*")=1,1,0),0))</f>
        <v>0</v>
      </c>
      <c r="F442" s="0" t="n">
        <f aca="false">IF(OR(F$3="",Consolidado!$D442=""),0,IF(ISNUMBER(SEARCH(F$3,Consolidado!$D442)),IF(COUNTIFS(Consolidado!$AC$5:AC442,Consolidado!$AC442,Consolidado!$D$5:D442,"*"&amp;F$3&amp;"*")=1,1,0),0))</f>
        <v>0</v>
      </c>
      <c r="G442" s="0" t="n">
        <f aca="false">IF(OR(G$3="",Consolidado!$D442=""),0,IF(ISNUMBER(SEARCH(G$3,Consolidado!$D442)),IF(COUNTIFS(Consolidado!$AC$5:AC442,Consolidado!$AC442,Consolidado!$D$5:D442,"*"&amp;G$3&amp;"*")=1,1,0),0))</f>
        <v>0</v>
      </c>
      <c r="H442" s="0" t="n">
        <f aca="false">IF(OR(H$3="",Consolidado!$D442=""),0,IF(ISNUMBER(SEARCH(H$3,Consolidado!$D442)),IF(COUNTIFS(Consolidado!$AC$5:AC442,Consolidado!$AC442,Consolidado!$D$5:D442,"*"&amp;H$3&amp;"*")=1,1,0),0))</f>
        <v>0</v>
      </c>
      <c r="I442" s="0" t="n">
        <f aca="false">IF(OR(I$3="",Consolidado!$D442=""),0,IF(ISNUMBER(SEARCH(I$3,Consolidado!$D442)),IF(COUNTIFS(Consolidado!$AC$5:AC442,Consolidado!$AC442,Consolidado!$D$5:D442,"*"&amp;I$3&amp;"*")=1,1,0),0))</f>
        <v>0</v>
      </c>
      <c r="J442" s="0" t="n">
        <f aca="false">IF(OR(J$3="",Consolidado!$D442=""),0,IF(ISNUMBER(SEARCH(J$3,Consolidado!$D442)),IF(COUNTIFS(Consolidado!$AC$5:AC442,Consolidado!$AC442,Consolidado!$D$5:D442,"*"&amp;J$3&amp;"*")=1,1,0),0))</f>
        <v>0</v>
      </c>
      <c r="K442" s="0" t="n">
        <f aca="false">IF(OR(K$3="",Consolidado!$D442=""),0,IF(ISNUMBER(SEARCH(K$3,Consolidado!$D442)),IF(COUNTIFS(Consolidado!$AC$5:AC442,Consolidado!$AC442,Consolidado!$D$5:D442,"*"&amp;K$3&amp;"*")=1,1,0),0))</f>
        <v>0</v>
      </c>
      <c r="L442" s="0" t="n">
        <f aca="false">IF(OR(L$3="",Consolidado!$D442=""),0,IF(ISNUMBER(SEARCH(L$3,Consolidado!$D442)),IF(COUNTIFS(Consolidado!$AC$5:AC442,Consolidado!$AC442,Consolidado!$D$5:D442,"*"&amp;L$3&amp;"*")=1,1,0),0))</f>
        <v>0</v>
      </c>
      <c r="M442" s="0" t="n">
        <f aca="false">IF(OR(M$3="",Consolidado!$D442=""),0,IF(ISNUMBER(SEARCH(M$3,Consolidado!$D442)),IF(COUNTIFS(Consolidado!$AC$5:AC442,Consolidado!$AC442,Consolidado!$D$5:D442,"*"&amp;M$3&amp;"*")=1,1,0),0))</f>
        <v>0</v>
      </c>
      <c r="N442" s="0" t="n">
        <f aca="false">IF(OR(N$3="",Consolidado!$D442=""),0,IF(ISNUMBER(SEARCH(N$3,Consolidado!$D442)),IF(COUNTIFS(Consolidado!$AC$5:AC442,Consolidado!$AC442,Consolidado!$D$5:D442,"*"&amp;N$3&amp;"*")=1,1,0),0))</f>
        <v>0</v>
      </c>
      <c r="O442" s="0" t="n">
        <f aca="false">IF(OR(O$3="",Consolidado!$D442=""),0,IF(ISNUMBER(SEARCH(O$3,Consolidado!$D442)),IF(COUNTIFS(Consolidado!$AC$5:AC442,Consolidado!$AC442,Consolidado!$D$5:D442,"*"&amp;O$3&amp;"*")=1,1,0),0))</f>
        <v>0</v>
      </c>
      <c r="P442" s="0" t="n">
        <f aca="false">IF(OR(P$3="",Consolidado!$D442=""),0,IF(ISNUMBER(SEARCH(P$3,Consolidado!$D442)),IF(COUNTIFS(Consolidado!$AC$5:AC442,Consolidado!$AC442,Consolidado!$D$5:D442,"*"&amp;P$3&amp;"*")=1,1,0),0))</f>
        <v>0</v>
      </c>
      <c r="Q442" s="0" t="n">
        <f aca="false">IF(OR(Q$3="",Consolidado!$D442=""),0,IF(ISNUMBER(SEARCH(Q$3,Consolidado!$D442)),IF(COUNTIFS(Consolidado!$AC$5:AC442,Consolidado!$AC442,Consolidado!$D$5:D442,"*"&amp;Q$3&amp;"*")=1,1,0),0))</f>
        <v>0</v>
      </c>
      <c r="R442" s="0" t="n">
        <f aca="false">IF(OR(R$3="",Consolidado!$D442=""),0,IF(ISNUMBER(SEARCH(R$3,Consolidado!$D442)),IF(COUNTIFS(Consolidado!$AC$5:AC442,Consolidado!$AC442,Consolidado!$D$5:D442,"*"&amp;R$3&amp;"*")=1,1,0),0))</f>
        <v>0</v>
      </c>
      <c r="S442" s="0" t="n">
        <f aca="false">IF(OR(S$3="",Consolidado!$D442=""),0,IF(ISNUMBER(SEARCH(S$3,Consolidado!$D442)),IF(COUNTIFS(Consolidado!$AC$5:AC442,Consolidado!$AC442,Consolidado!$D$5:D442,"*"&amp;S$3&amp;"*")=1,1,0),0))</f>
        <v>0</v>
      </c>
      <c r="T442" s="0" t="n">
        <f aca="false">IF(OR(T$3="",Consolidado!$D442=""),0,IF(ISNUMBER(SEARCH(T$3,Consolidado!$D442)),IF(COUNTIFS(Consolidado!$AC$5:AC442,Consolidado!$AC442,Consolidado!$D$5:D442,"*"&amp;T$3&amp;"*")=1,1,0),0))</f>
        <v>0</v>
      </c>
      <c r="U442" s="0" t="n">
        <f aca="false">IF(OR(U$3="",Consolidado!$D442=""),0,IF(ISNUMBER(SEARCH(U$3,Consolidado!$D442)),IF(COUNTIFS(Consolidado!$AC$5:AC442,Consolidado!$AC442,Consolidado!$D$5:D442,"*"&amp;U$3&amp;"*")=1,1,0),0))</f>
        <v>0</v>
      </c>
      <c r="V442" s="0" t="n">
        <f aca="false">IF(OR(V$3="",Consolidado!$D442=""),0,IF(ISNUMBER(SEARCH(V$3,Consolidado!$D442)),IF(COUNTIFS(Consolidado!$AC$5:AC442,Consolidado!$AC442,Consolidado!$D$5:D442,"*"&amp;V$3&amp;"*")=1,1,0),0))</f>
        <v>0</v>
      </c>
      <c r="W442" s="0" t="n">
        <f aca="false">IF(OR(W$3="",Consolidado!$D442=""),0,IF(ISNUMBER(SEARCH(W$3,Consolidado!$D442)),IF(COUNTIFS(Consolidado!$AC$5:AC442,Consolidado!$AC442,Consolidado!$D$5:D442,"*"&amp;W$3&amp;"*")=1,1,0),0))</f>
        <v>0</v>
      </c>
      <c r="X442" s="0" t="n">
        <f aca="false">IF(OR(X$3="",Consolidado!$D442=""),0,IF(ISNUMBER(SEARCH(X$3,Consolidado!$D442)),IF(COUNTIFS(Consolidado!$AC$5:AC442,Consolidado!$AC442,Consolidado!$D$5:D442,"*"&amp;X$3&amp;"*")=1,1,0),0))</f>
        <v>0</v>
      </c>
      <c r="Y442" s="0" t="n">
        <f aca="false">IF(OR(Y$3="",Consolidado!$D442=""),0,IF(ISNUMBER(SEARCH(Y$3,Consolidado!$D442)),IF(COUNTIFS(Consolidado!$AC$5:AC442,Consolidado!$AC442,Consolidado!$D$5:D442,"*"&amp;Y$3&amp;"*")=1,1,0),0))</f>
        <v>0</v>
      </c>
      <c r="Z442" s="0" t="n">
        <f aca="false">IF(OR(Z$3="",Consolidado!$D442=""),0,IF(ISNUMBER(SEARCH(Z$3,Consolidado!$D442)),IF(COUNTIFS(Consolidado!$AC$5:AC442,Consolidado!$AC442,Consolidado!$D$5:D442,"*"&amp;Z$3&amp;"*")=1,1,0),0))</f>
        <v>0</v>
      </c>
      <c r="AA442" s="0" t="n">
        <f aca="false">IF(OR(AA$3="",Consolidado!$D442=""),0,IF(ISNUMBER(SEARCH(AA$3,Consolidado!$D442)),IF(COUNTIFS(Consolidado!$AC$5:AC442,Consolidado!$AC442,Consolidado!$D$5:D442,"*"&amp;AA$3&amp;"*")=1,1,0),0))</f>
        <v>0</v>
      </c>
      <c r="AB442" s="0" t="n">
        <f aca="false">IF(OR(AB$3="",Consolidado!$D442=""),0,IF(ISNUMBER(SEARCH(AB$3,Consolidado!$D442)),IF(COUNTIFS(Consolidado!$AC$5:AC442,Consolidado!$AC442,Consolidado!$D$5:D442,"*"&amp;AB$3&amp;"*")=1,1,0),0))</f>
        <v>0</v>
      </c>
      <c r="AC442" s="0" t="n">
        <f aca="false">IF(OR(AC$3="",Consolidado!$D442=""),0,IF(ISNUMBER(SEARCH(AC$3,Consolidado!$D442)),IF(COUNTIFS(Consolidado!$AC$5:AC442,Consolidado!$AC442,Consolidado!$D$5:D442,"*"&amp;AC$3&amp;"*")=1,1,0),0))</f>
        <v>0</v>
      </c>
      <c r="AD442" s="0" t="n">
        <f aca="false">IF(OR(AD$3="",Consolidado!$D442=""),0,IF(ISNUMBER(SEARCH(AD$3,Consolidado!$D442)),IF(COUNTIFS(Consolidado!$AC$5:AC442,Consolidado!$AC442,Consolidado!$D$5:D442,"*"&amp;AD$3&amp;"*")=1,1,0),0))</f>
        <v>0</v>
      </c>
      <c r="AE442" s="0" t="n">
        <f aca="false">IF(OR(AE$3="",Consolidado!$D442=""),0,IF(ISNUMBER(SEARCH(AE$3,Consolidado!$D442)),IF(COUNTIFS(Consolidado!$AC$5:AC442,Consolidado!$AC442,Consolidado!$D$5:D442,"*"&amp;AE$3&amp;"*")=1,1,0),0))</f>
        <v>0</v>
      </c>
      <c r="AF442" s="0" t="n">
        <f aca="false">IF(OR(AF$3="",Consolidado!$D442=""),0,IF(ISNUMBER(SEARCH(AF$3,Consolidado!$D442)),IF(COUNTIFS(Consolidado!$AC$5:AC442,Consolidado!$AC442,Consolidado!$D$5:D442,"*"&amp;AF$3&amp;"*")=1,1,0),0))</f>
        <v>0</v>
      </c>
      <c r="AG442" s="0" t="n">
        <f aca="false">IF(OR(AG$3="",Consolidado!$D442=""),0,IF(ISNUMBER(SEARCH(AG$3,Consolidado!$D442)),IF(COUNTIFS(Consolidado!$AC$5:AC442,Consolidado!$AC442,Consolidado!$D$5:D442,"*"&amp;AG$3&amp;"*")=1,1,0),0))</f>
        <v>0</v>
      </c>
      <c r="AH442" s="0" t="n">
        <f aca="false">IF(OR(AH$3="",Consolidado!$D442=""),0,IF(ISNUMBER(SEARCH(AH$3,Consolidado!$D442)),IF(COUNTIFS(Consolidado!$AC$5:AC442,Consolidado!$AC442,Consolidado!$D$5:D442,"*"&amp;AH$3&amp;"*")=1,1,0),0))</f>
        <v>0</v>
      </c>
      <c r="AI442" s="0" t="n">
        <f aca="false">IF(OR(AI$3="",Consolidado!$D442=""),0,IF(ISNUMBER(SEARCH(AI$3,Consolidado!$D442)),IF(COUNTIFS(Consolidado!$AC$5:AC442,Consolidado!$AC442,Consolidado!$D$5:D442,"*"&amp;AI$3&amp;"*")=1,1,0),0))</f>
        <v>0</v>
      </c>
      <c r="AJ442" s="0" t="n">
        <f aca="false">IF(OR(AJ$3="",Consolidado!$D442=""),0,IF(ISNUMBER(SEARCH(AJ$3,Consolidado!$D442)),IF(COUNTIFS(Consolidado!$AC$5:AC442,Consolidado!$AC442,Consolidado!$D$5:D442,"*"&amp;AJ$3&amp;"*")=1,1,0),0))</f>
        <v>0</v>
      </c>
      <c r="AK442" s="0" t="n">
        <f aca="false">IF(OR(AK$3="",Consolidado!$D442=""),0,IF(ISNUMBER(SEARCH(AK$3,Consolidado!$D442)),IF(COUNTIFS(Consolidado!$AC$5:AC442,Consolidado!$AC442,Consolidado!$D$5:D442,"*"&amp;AK$3&amp;"*")=1,1,0),0))</f>
        <v>0</v>
      </c>
      <c r="AL442" s="0" t="n">
        <f aca="false">IF(OR(AL$3="",Consolidado!$D442=""),0,IF(ISNUMBER(SEARCH(AL$3,Consolidado!$D442)),IF(COUNTIFS(Consolidado!$AC$5:AC442,Consolidado!$AC442,Consolidado!$D$5:D442,"*"&amp;AL$3&amp;"*")=1,1,0),0))</f>
        <v>0</v>
      </c>
      <c r="AM442" s="0" t="n">
        <f aca="false">IF(OR(AM$3="",Consolidado!$D442=""),0,IF(ISNUMBER(SEARCH(AM$3,Consolidado!$D442)),IF(COUNTIFS(Consolidado!$AC$5:AC442,Consolidado!$AC442,Consolidado!$D$5:D442,"*"&amp;AM$3&amp;"*")=1,1,0),0))</f>
        <v>0</v>
      </c>
      <c r="AN442" s="0" t="n">
        <f aca="false">IF(OR(AN$3="",Consolidado!$D442=""),0,IF(ISNUMBER(SEARCH(AN$3,Consolidado!$D442)),IF(COUNTIFS(Consolidado!$AC$5:AC442,Consolidado!$AC442,Consolidado!$D$5:D442,"*"&amp;AN$3&amp;"*")=1,1,0),0))</f>
        <v>0</v>
      </c>
      <c r="AO442" s="0" t="n">
        <f aca="false">IF(OR(AO$3="",Consolidado!$D442=""),0,IF(ISNUMBER(SEARCH(AO$3,Consolidado!$D442)),IF(COUNTIFS(Consolidado!$AC$5:AC442,Consolidado!$AC442,Consolidado!$D$5:D442,"*"&amp;AO$3&amp;"*")=1,1,0),0))</f>
        <v>0</v>
      </c>
    </row>
    <row r="443" customFormat="false" ht="15" hidden="false" customHeight="false" outlineLevel="0" collapsed="false">
      <c r="B443" s="0" t="n">
        <f aca="false">IF(OR(B$3="",Consolidado!$D443=""),0,IF(ISNUMBER(SEARCH(B$3,Consolidado!$D443)),IF(COUNTIFS(Consolidado!$AC$5:AC443,Consolidado!$AC443,Consolidado!$D$5:D443,"*"&amp;B$3&amp;"*")=1,1,0),0))</f>
        <v>0</v>
      </c>
      <c r="C443" s="0" t="n">
        <f aca="false">IF(OR(C$3="",Consolidado!$D443=""),0,IF(ISNUMBER(SEARCH(C$3,Consolidado!$D443)),IF(COUNTIFS(Consolidado!$AC$5:AC443,Consolidado!$AC443,Consolidado!$D$5:D443,"*"&amp;C$3&amp;"*")=1,1,0),0))</f>
        <v>0</v>
      </c>
      <c r="D443" s="0" t="n">
        <f aca="false">IF(OR(D$3="",Consolidado!$D443=""),0,IF(ISNUMBER(SEARCH(D$3,Consolidado!$D443)),IF(COUNTIFS(Consolidado!$AC$5:AC443,Consolidado!$AC443,Consolidado!$D$5:D443,"*"&amp;D$3&amp;"*")=1,1,0),0))</f>
        <v>0</v>
      </c>
      <c r="E443" s="0" t="n">
        <f aca="false">IF(OR(E$3="",Consolidado!$D443=""),0,IF(ISNUMBER(SEARCH(E$3,Consolidado!$D443)),IF(COUNTIFS(Consolidado!$AC$5:AC443,Consolidado!$AC443,Consolidado!$D$5:D443,"*"&amp;E$3&amp;"*")=1,1,0),0))</f>
        <v>0</v>
      </c>
      <c r="F443" s="0" t="n">
        <f aca="false">IF(OR(F$3="",Consolidado!$D443=""),0,IF(ISNUMBER(SEARCH(F$3,Consolidado!$D443)),IF(COUNTIFS(Consolidado!$AC$5:AC443,Consolidado!$AC443,Consolidado!$D$5:D443,"*"&amp;F$3&amp;"*")=1,1,0),0))</f>
        <v>0</v>
      </c>
      <c r="G443" s="0" t="n">
        <f aca="false">IF(OR(G$3="",Consolidado!$D443=""),0,IF(ISNUMBER(SEARCH(G$3,Consolidado!$D443)),IF(COUNTIFS(Consolidado!$AC$5:AC443,Consolidado!$AC443,Consolidado!$D$5:D443,"*"&amp;G$3&amp;"*")=1,1,0),0))</f>
        <v>0</v>
      </c>
      <c r="H443" s="0" t="n">
        <f aca="false">IF(OR(H$3="",Consolidado!$D443=""),0,IF(ISNUMBER(SEARCH(H$3,Consolidado!$D443)),IF(COUNTIFS(Consolidado!$AC$5:AC443,Consolidado!$AC443,Consolidado!$D$5:D443,"*"&amp;H$3&amp;"*")=1,1,0),0))</f>
        <v>0</v>
      </c>
      <c r="I443" s="0" t="n">
        <f aca="false">IF(OR(I$3="",Consolidado!$D443=""),0,IF(ISNUMBER(SEARCH(I$3,Consolidado!$D443)),IF(COUNTIFS(Consolidado!$AC$5:AC443,Consolidado!$AC443,Consolidado!$D$5:D443,"*"&amp;I$3&amp;"*")=1,1,0),0))</f>
        <v>0</v>
      </c>
      <c r="J443" s="0" t="n">
        <f aca="false">IF(OR(J$3="",Consolidado!$D443=""),0,IF(ISNUMBER(SEARCH(J$3,Consolidado!$D443)),IF(COUNTIFS(Consolidado!$AC$5:AC443,Consolidado!$AC443,Consolidado!$D$5:D443,"*"&amp;J$3&amp;"*")=1,1,0),0))</f>
        <v>0</v>
      </c>
      <c r="K443" s="0" t="n">
        <f aca="false">IF(OR(K$3="",Consolidado!$D443=""),0,IF(ISNUMBER(SEARCH(K$3,Consolidado!$D443)),IF(COUNTIFS(Consolidado!$AC$5:AC443,Consolidado!$AC443,Consolidado!$D$5:D443,"*"&amp;K$3&amp;"*")=1,1,0),0))</f>
        <v>0</v>
      </c>
      <c r="L443" s="0" t="n">
        <f aca="false">IF(OR(L$3="",Consolidado!$D443=""),0,IF(ISNUMBER(SEARCH(L$3,Consolidado!$D443)),IF(COUNTIFS(Consolidado!$AC$5:AC443,Consolidado!$AC443,Consolidado!$D$5:D443,"*"&amp;L$3&amp;"*")=1,1,0),0))</f>
        <v>0</v>
      </c>
      <c r="M443" s="0" t="n">
        <f aca="false">IF(OR(M$3="",Consolidado!$D443=""),0,IF(ISNUMBER(SEARCH(M$3,Consolidado!$D443)),IF(COUNTIFS(Consolidado!$AC$5:AC443,Consolidado!$AC443,Consolidado!$D$5:D443,"*"&amp;M$3&amp;"*")=1,1,0),0))</f>
        <v>0</v>
      </c>
      <c r="N443" s="0" t="n">
        <f aca="false">IF(OR(N$3="",Consolidado!$D443=""),0,IF(ISNUMBER(SEARCH(N$3,Consolidado!$D443)),IF(COUNTIFS(Consolidado!$AC$5:AC443,Consolidado!$AC443,Consolidado!$D$5:D443,"*"&amp;N$3&amp;"*")=1,1,0),0))</f>
        <v>0</v>
      </c>
      <c r="O443" s="0" t="n">
        <f aca="false">IF(OR(O$3="",Consolidado!$D443=""),0,IF(ISNUMBER(SEARCH(O$3,Consolidado!$D443)),IF(COUNTIFS(Consolidado!$AC$5:AC443,Consolidado!$AC443,Consolidado!$D$5:D443,"*"&amp;O$3&amp;"*")=1,1,0),0))</f>
        <v>0</v>
      </c>
      <c r="P443" s="0" t="n">
        <f aca="false">IF(OR(P$3="",Consolidado!$D443=""),0,IF(ISNUMBER(SEARCH(P$3,Consolidado!$D443)),IF(COUNTIFS(Consolidado!$AC$5:AC443,Consolidado!$AC443,Consolidado!$D$5:D443,"*"&amp;P$3&amp;"*")=1,1,0),0))</f>
        <v>0</v>
      </c>
      <c r="Q443" s="0" t="n">
        <f aca="false">IF(OR(Q$3="",Consolidado!$D443=""),0,IF(ISNUMBER(SEARCH(Q$3,Consolidado!$D443)),IF(COUNTIFS(Consolidado!$AC$5:AC443,Consolidado!$AC443,Consolidado!$D$5:D443,"*"&amp;Q$3&amp;"*")=1,1,0),0))</f>
        <v>0</v>
      </c>
      <c r="R443" s="0" t="n">
        <f aca="false">IF(OR(R$3="",Consolidado!$D443=""),0,IF(ISNUMBER(SEARCH(R$3,Consolidado!$D443)),IF(COUNTIFS(Consolidado!$AC$5:AC443,Consolidado!$AC443,Consolidado!$D$5:D443,"*"&amp;R$3&amp;"*")=1,1,0),0))</f>
        <v>0</v>
      </c>
      <c r="S443" s="0" t="n">
        <f aca="false">IF(OR(S$3="",Consolidado!$D443=""),0,IF(ISNUMBER(SEARCH(S$3,Consolidado!$D443)),IF(COUNTIFS(Consolidado!$AC$5:AC443,Consolidado!$AC443,Consolidado!$D$5:D443,"*"&amp;S$3&amp;"*")=1,1,0),0))</f>
        <v>0</v>
      </c>
      <c r="T443" s="0" t="n">
        <f aca="false">IF(OR(T$3="",Consolidado!$D443=""),0,IF(ISNUMBER(SEARCH(T$3,Consolidado!$D443)),IF(COUNTIFS(Consolidado!$AC$5:AC443,Consolidado!$AC443,Consolidado!$D$5:D443,"*"&amp;T$3&amp;"*")=1,1,0),0))</f>
        <v>0</v>
      </c>
      <c r="U443" s="0" t="n">
        <f aca="false">IF(OR(U$3="",Consolidado!$D443=""),0,IF(ISNUMBER(SEARCH(U$3,Consolidado!$D443)),IF(COUNTIFS(Consolidado!$AC$5:AC443,Consolidado!$AC443,Consolidado!$D$5:D443,"*"&amp;U$3&amp;"*")=1,1,0),0))</f>
        <v>0</v>
      </c>
      <c r="V443" s="0" t="n">
        <f aca="false">IF(OR(V$3="",Consolidado!$D443=""),0,IF(ISNUMBER(SEARCH(V$3,Consolidado!$D443)),IF(COUNTIFS(Consolidado!$AC$5:AC443,Consolidado!$AC443,Consolidado!$D$5:D443,"*"&amp;V$3&amp;"*")=1,1,0),0))</f>
        <v>0</v>
      </c>
      <c r="W443" s="0" t="n">
        <f aca="false">IF(OR(W$3="",Consolidado!$D443=""),0,IF(ISNUMBER(SEARCH(W$3,Consolidado!$D443)),IF(COUNTIFS(Consolidado!$AC$5:AC443,Consolidado!$AC443,Consolidado!$D$5:D443,"*"&amp;W$3&amp;"*")=1,1,0),0))</f>
        <v>0</v>
      </c>
      <c r="X443" s="0" t="n">
        <f aca="false">IF(OR(X$3="",Consolidado!$D443=""),0,IF(ISNUMBER(SEARCH(X$3,Consolidado!$D443)),IF(COUNTIFS(Consolidado!$AC$5:AC443,Consolidado!$AC443,Consolidado!$D$5:D443,"*"&amp;X$3&amp;"*")=1,1,0),0))</f>
        <v>0</v>
      </c>
      <c r="Y443" s="0" t="n">
        <f aca="false">IF(OR(Y$3="",Consolidado!$D443=""),0,IF(ISNUMBER(SEARCH(Y$3,Consolidado!$D443)),IF(COUNTIFS(Consolidado!$AC$5:AC443,Consolidado!$AC443,Consolidado!$D$5:D443,"*"&amp;Y$3&amp;"*")=1,1,0),0))</f>
        <v>0</v>
      </c>
      <c r="Z443" s="0" t="n">
        <f aca="false">IF(OR(Z$3="",Consolidado!$D443=""),0,IF(ISNUMBER(SEARCH(Z$3,Consolidado!$D443)),IF(COUNTIFS(Consolidado!$AC$5:AC443,Consolidado!$AC443,Consolidado!$D$5:D443,"*"&amp;Z$3&amp;"*")=1,1,0),0))</f>
        <v>0</v>
      </c>
      <c r="AA443" s="0" t="n">
        <f aca="false">IF(OR(AA$3="",Consolidado!$D443=""),0,IF(ISNUMBER(SEARCH(AA$3,Consolidado!$D443)),IF(COUNTIFS(Consolidado!$AC$5:AC443,Consolidado!$AC443,Consolidado!$D$5:D443,"*"&amp;AA$3&amp;"*")=1,1,0),0))</f>
        <v>0</v>
      </c>
      <c r="AB443" s="0" t="n">
        <f aca="false">IF(OR(AB$3="",Consolidado!$D443=""),0,IF(ISNUMBER(SEARCH(AB$3,Consolidado!$D443)),IF(COUNTIFS(Consolidado!$AC$5:AC443,Consolidado!$AC443,Consolidado!$D$5:D443,"*"&amp;AB$3&amp;"*")=1,1,0),0))</f>
        <v>0</v>
      </c>
      <c r="AC443" s="0" t="n">
        <f aca="false">IF(OR(AC$3="",Consolidado!$D443=""),0,IF(ISNUMBER(SEARCH(AC$3,Consolidado!$D443)),IF(COUNTIFS(Consolidado!$AC$5:AC443,Consolidado!$AC443,Consolidado!$D$5:D443,"*"&amp;AC$3&amp;"*")=1,1,0),0))</f>
        <v>0</v>
      </c>
      <c r="AD443" s="0" t="n">
        <f aca="false">IF(OR(AD$3="",Consolidado!$D443=""),0,IF(ISNUMBER(SEARCH(AD$3,Consolidado!$D443)),IF(COUNTIFS(Consolidado!$AC$5:AC443,Consolidado!$AC443,Consolidado!$D$5:D443,"*"&amp;AD$3&amp;"*")=1,1,0),0))</f>
        <v>0</v>
      </c>
      <c r="AE443" s="0" t="n">
        <f aca="false">IF(OR(AE$3="",Consolidado!$D443=""),0,IF(ISNUMBER(SEARCH(AE$3,Consolidado!$D443)),IF(COUNTIFS(Consolidado!$AC$5:AC443,Consolidado!$AC443,Consolidado!$D$5:D443,"*"&amp;AE$3&amp;"*")=1,1,0),0))</f>
        <v>0</v>
      </c>
      <c r="AF443" s="0" t="n">
        <f aca="false">IF(OR(AF$3="",Consolidado!$D443=""),0,IF(ISNUMBER(SEARCH(AF$3,Consolidado!$D443)),IF(COUNTIFS(Consolidado!$AC$5:AC443,Consolidado!$AC443,Consolidado!$D$5:D443,"*"&amp;AF$3&amp;"*")=1,1,0),0))</f>
        <v>0</v>
      </c>
      <c r="AG443" s="0" t="n">
        <f aca="false">IF(OR(AG$3="",Consolidado!$D443=""),0,IF(ISNUMBER(SEARCH(AG$3,Consolidado!$D443)),IF(COUNTIFS(Consolidado!$AC$5:AC443,Consolidado!$AC443,Consolidado!$D$5:D443,"*"&amp;AG$3&amp;"*")=1,1,0),0))</f>
        <v>0</v>
      </c>
      <c r="AH443" s="0" t="n">
        <f aca="false">IF(OR(AH$3="",Consolidado!$D443=""),0,IF(ISNUMBER(SEARCH(AH$3,Consolidado!$D443)),IF(COUNTIFS(Consolidado!$AC$5:AC443,Consolidado!$AC443,Consolidado!$D$5:D443,"*"&amp;AH$3&amp;"*")=1,1,0),0))</f>
        <v>0</v>
      </c>
      <c r="AI443" s="0" t="n">
        <f aca="false">IF(OR(AI$3="",Consolidado!$D443=""),0,IF(ISNUMBER(SEARCH(AI$3,Consolidado!$D443)),IF(COUNTIFS(Consolidado!$AC$5:AC443,Consolidado!$AC443,Consolidado!$D$5:D443,"*"&amp;AI$3&amp;"*")=1,1,0),0))</f>
        <v>0</v>
      </c>
      <c r="AJ443" s="0" t="n">
        <f aca="false">IF(OR(AJ$3="",Consolidado!$D443=""),0,IF(ISNUMBER(SEARCH(AJ$3,Consolidado!$D443)),IF(COUNTIFS(Consolidado!$AC$5:AC443,Consolidado!$AC443,Consolidado!$D$5:D443,"*"&amp;AJ$3&amp;"*")=1,1,0),0))</f>
        <v>0</v>
      </c>
      <c r="AK443" s="0" t="n">
        <f aca="false">IF(OR(AK$3="",Consolidado!$D443=""),0,IF(ISNUMBER(SEARCH(AK$3,Consolidado!$D443)),IF(COUNTIFS(Consolidado!$AC$5:AC443,Consolidado!$AC443,Consolidado!$D$5:D443,"*"&amp;AK$3&amp;"*")=1,1,0),0))</f>
        <v>0</v>
      </c>
      <c r="AL443" s="0" t="n">
        <f aca="false">IF(OR(AL$3="",Consolidado!$D443=""),0,IF(ISNUMBER(SEARCH(AL$3,Consolidado!$D443)),IF(COUNTIFS(Consolidado!$AC$5:AC443,Consolidado!$AC443,Consolidado!$D$5:D443,"*"&amp;AL$3&amp;"*")=1,1,0),0))</f>
        <v>0</v>
      </c>
      <c r="AM443" s="0" t="n">
        <f aca="false">IF(OR(AM$3="",Consolidado!$D443=""),0,IF(ISNUMBER(SEARCH(AM$3,Consolidado!$D443)),IF(COUNTIFS(Consolidado!$AC$5:AC443,Consolidado!$AC443,Consolidado!$D$5:D443,"*"&amp;AM$3&amp;"*")=1,1,0),0))</f>
        <v>0</v>
      </c>
      <c r="AN443" s="0" t="n">
        <f aca="false">IF(OR(AN$3="",Consolidado!$D443=""),0,IF(ISNUMBER(SEARCH(AN$3,Consolidado!$D443)),IF(COUNTIFS(Consolidado!$AC$5:AC443,Consolidado!$AC443,Consolidado!$D$5:D443,"*"&amp;AN$3&amp;"*")=1,1,0),0))</f>
        <v>0</v>
      </c>
      <c r="AO443" s="0" t="n">
        <f aca="false">IF(OR(AO$3="",Consolidado!$D443=""),0,IF(ISNUMBER(SEARCH(AO$3,Consolidado!$D443)),IF(COUNTIFS(Consolidado!$AC$5:AC443,Consolidado!$AC443,Consolidado!$D$5:D443,"*"&amp;AO$3&amp;"*")=1,1,0),0))</f>
        <v>0</v>
      </c>
    </row>
    <row r="444" customFormat="false" ht="15" hidden="false" customHeight="false" outlineLevel="0" collapsed="false">
      <c r="B444" s="0" t="n">
        <f aca="false">IF(OR(B$3="",Consolidado!$D444=""),0,IF(ISNUMBER(SEARCH(B$3,Consolidado!$D444)),IF(COUNTIFS(Consolidado!$AC$5:AC444,Consolidado!$AC444,Consolidado!$D$5:D444,"*"&amp;B$3&amp;"*")=1,1,0),0))</f>
        <v>0</v>
      </c>
      <c r="C444" s="0" t="n">
        <f aca="false">IF(OR(C$3="",Consolidado!$D444=""),0,IF(ISNUMBER(SEARCH(C$3,Consolidado!$D444)),IF(COUNTIFS(Consolidado!$AC$5:AC444,Consolidado!$AC444,Consolidado!$D$5:D444,"*"&amp;C$3&amp;"*")=1,1,0),0))</f>
        <v>0</v>
      </c>
      <c r="D444" s="0" t="n">
        <f aca="false">IF(OR(D$3="",Consolidado!$D444=""),0,IF(ISNUMBER(SEARCH(D$3,Consolidado!$D444)),IF(COUNTIFS(Consolidado!$AC$5:AC444,Consolidado!$AC444,Consolidado!$D$5:D444,"*"&amp;D$3&amp;"*")=1,1,0),0))</f>
        <v>0</v>
      </c>
      <c r="E444" s="0" t="n">
        <f aca="false">IF(OR(E$3="",Consolidado!$D444=""),0,IF(ISNUMBER(SEARCH(E$3,Consolidado!$D444)),IF(COUNTIFS(Consolidado!$AC$5:AC444,Consolidado!$AC444,Consolidado!$D$5:D444,"*"&amp;E$3&amp;"*")=1,1,0),0))</f>
        <v>0</v>
      </c>
      <c r="F444" s="0" t="n">
        <f aca="false">IF(OR(F$3="",Consolidado!$D444=""),0,IF(ISNUMBER(SEARCH(F$3,Consolidado!$D444)),IF(COUNTIFS(Consolidado!$AC$5:AC444,Consolidado!$AC444,Consolidado!$D$5:D444,"*"&amp;F$3&amp;"*")=1,1,0),0))</f>
        <v>0</v>
      </c>
      <c r="G444" s="0" t="n">
        <f aca="false">IF(OR(G$3="",Consolidado!$D444=""),0,IF(ISNUMBER(SEARCH(G$3,Consolidado!$D444)),IF(COUNTIFS(Consolidado!$AC$5:AC444,Consolidado!$AC444,Consolidado!$D$5:D444,"*"&amp;G$3&amp;"*")=1,1,0),0))</f>
        <v>0</v>
      </c>
      <c r="H444" s="0" t="n">
        <f aca="false">IF(OR(H$3="",Consolidado!$D444=""),0,IF(ISNUMBER(SEARCH(H$3,Consolidado!$D444)),IF(COUNTIFS(Consolidado!$AC$5:AC444,Consolidado!$AC444,Consolidado!$D$5:D444,"*"&amp;H$3&amp;"*")=1,1,0),0))</f>
        <v>0</v>
      </c>
      <c r="I444" s="0" t="n">
        <f aca="false">IF(OR(I$3="",Consolidado!$D444=""),0,IF(ISNUMBER(SEARCH(I$3,Consolidado!$D444)),IF(COUNTIFS(Consolidado!$AC$5:AC444,Consolidado!$AC444,Consolidado!$D$5:D444,"*"&amp;I$3&amp;"*")=1,1,0),0))</f>
        <v>0</v>
      </c>
      <c r="J444" s="0" t="n">
        <f aca="false">IF(OR(J$3="",Consolidado!$D444=""),0,IF(ISNUMBER(SEARCH(J$3,Consolidado!$D444)),IF(COUNTIFS(Consolidado!$AC$5:AC444,Consolidado!$AC444,Consolidado!$D$5:D444,"*"&amp;J$3&amp;"*")=1,1,0),0))</f>
        <v>0</v>
      </c>
      <c r="K444" s="0" t="n">
        <f aca="false">IF(OR(K$3="",Consolidado!$D444=""),0,IF(ISNUMBER(SEARCH(K$3,Consolidado!$D444)),IF(COUNTIFS(Consolidado!$AC$5:AC444,Consolidado!$AC444,Consolidado!$D$5:D444,"*"&amp;K$3&amp;"*")=1,1,0),0))</f>
        <v>0</v>
      </c>
      <c r="L444" s="0" t="n">
        <f aca="false">IF(OR(L$3="",Consolidado!$D444=""),0,IF(ISNUMBER(SEARCH(L$3,Consolidado!$D444)),IF(COUNTIFS(Consolidado!$AC$5:AC444,Consolidado!$AC444,Consolidado!$D$5:D444,"*"&amp;L$3&amp;"*")=1,1,0),0))</f>
        <v>0</v>
      </c>
      <c r="M444" s="0" t="n">
        <f aca="false">IF(OR(M$3="",Consolidado!$D444=""),0,IF(ISNUMBER(SEARCH(M$3,Consolidado!$D444)),IF(COUNTIFS(Consolidado!$AC$5:AC444,Consolidado!$AC444,Consolidado!$D$5:D444,"*"&amp;M$3&amp;"*")=1,1,0),0))</f>
        <v>0</v>
      </c>
      <c r="N444" s="0" t="n">
        <f aca="false">IF(OR(N$3="",Consolidado!$D444=""),0,IF(ISNUMBER(SEARCH(N$3,Consolidado!$D444)),IF(COUNTIFS(Consolidado!$AC$5:AC444,Consolidado!$AC444,Consolidado!$D$5:D444,"*"&amp;N$3&amp;"*")=1,1,0),0))</f>
        <v>0</v>
      </c>
      <c r="O444" s="0" t="n">
        <f aca="false">IF(OR(O$3="",Consolidado!$D444=""),0,IF(ISNUMBER(SEARCH(O$3,Consolidado!$D444)),IF(COUNTIFS(Consolidado!$AC$5:AC444,Consolidado!$AC444,Consolidado!$D$5:D444,"*"&amp;O$3&amp;"*")=1,1,0),0))</f>
        <v>0</v>
      </c>
      <c r="P444" s="0" t="n">
        <f aca="false">IF(OR(P$3="",Consolidado!$D444=""),0,IF(ISNUMBER(SEARCH(P$3,Consolidado!$D444)),IF(COUNTIFS(Consolidado!$AC$5:AC444,Consolidado!$AC444,Consolidado!$D$5:D444,"*"&amp;P$3&amp;"*")=1,1,0),0))</f>
        <v>0</v>
      </c>
      <c r="Q444" s="0" t="n">
        <f aca="false">IF(OR(Q$3="",Consolidado!$D444=""),0,IF(ISNUMBER(SEARCH(Q$3,Consolidado!$D444)),IF(COUNTIFS(Consolidado!$AC$5:AC444,Consolidado!$AC444,Consolidado!$D$5:D444,"*"&amp;Q$3&amp;"*")=1,1,0),0))</f>
        <v>0</v>
      </c>
      <c r="R444" s="0" t="n">
        <f aca="false">IF(OR(R$3="",Consolidado!$D444=""),0,IF(ISNUMBER(SEARCH(R$3,Consolidado!$D444)),IF(COUNTIFS(Consolidado!$AC$5:AC444,Consolidado!$AC444,Consolidado!$D$5:D444,"*"&amp;R$3&amp;"*")=1,1,0),0))</f>
        <v>0</v>
      </c>
      <c r="S444" s="0" t="n">
        <f aca="false">IF(OR(S$3="",Consolidado!$D444=""),0,IF(ISNUMBER(SEARCH(S$3,Consolidado!$D444)),IF(COUNTIFS(Consolidado!$AC$5:AC444,Consolidado!$AC444,Consolidado!$D$5:D444,"*"&amp;S$3&amp;"*")=1,1,0),0))</f>
        <v>0</v>
      </c>
      <c r="T444" s="0" t="n">
        <f aca="false">IF(OR(T$3="",Consolidado!$D444=""),0,IF(ISNUMBER(SEARCH(T$3,Consolidado!$D444)),IF(COUNTIFS(Consolidado!$AC$5:AC444,Consolidado!$AC444,Consolidado!$D$5:D444,"*"&amp;T$3&amp;"*")=1,1,0),0))</f>
        <v>0</v>
      </c>
      <c r="U444" s="0" t="n">
        <f aca="false">IF(OR(U$3="",Consolidado!$D444=""),0,IF(ISNUMBER(SEARCH(U$3,Consolidado!$D444)),IF(COUNTIFS(Consolidado!$AC$5:AC444,Consolidado!$AC444,Consolidado!$D$5:D444,"*"&amp;U$3&amp;"*")=1,1,0),0))</f>
        <v>0</v>
      </c>
      <c r="V444" s="0" t="n">
        <f aca="false">IF(OR(V$3="",Consolidado!$D444=""),0,IF(ISNUMBER(SEARCH(V$3,Consolidado!$D444)),IF(COUNTIFS(Consolidado!$AC$5:AC444,Consolidado!$AC444,Consolidado!$D$5:D444,"*"&amp;V$3&amp;"*")=1,1,0),0))</f>
        <v>0</v>
      </c>
      <c r="W444" s="0" t="n">
        <f aca="false">IF(OR(W$3="",Consolidado!$D444=""),0,IF(ISNUMBER(SEARCH(W$3,Consolidado!$D444)),IF(COUNTIFS(Consolidado!$AC$5:AC444,Consolidado!$AC444,Consolidado!$D$5:D444,"*"&amp;W$3&amp;"*")=1,1,0),0))</f>
        <v>0</v>
      </c>
      <c r="X444" s="0" t="n">
        <f aca="false">IF(OR(X$3="",Consolidado!$D444=""),0,IF(ISNUMBER(SEARCH(X$3,Consolidado!$D444)),IF(COUNTIFS(Consolidado!$AC$5:AC444,Consolidado!$AC444,Consolidado!$D$5:D444,"*"&amp;X$3&amp;"*")=1,1,0),0))</f>
        <v>0</v>
      </c>
      <c r="Y444" s="0" t="n">
        <f aca="false">IF(OR(Y$3="",Consolidado!$D444=""),0,IF(ISNUMBER(SEARCH(Y$3,Consolidado!$D444)),IF(COUNTIFS(Consolidado!$AC$5:AC444,Consolidado!$AC444,Consolidado!$D$5:D444,"*"&amp;Y$3&amp;"*")=1,1,0),0))</f>
        <v>0</v>
      </c>
      <c r="Z444" s="0" t="n">
        <f aca="false">IF(OR(Z$3="",Consolidado!$D444=""),0,IF(ISNUMBER(SEARCH(Z$3,Consolidado!$D444)),IF(COUNTIFS(Consolidado!$AC$5:AC444,Consolidado!$AC444,Consolidado!$D$5:D444,"*"&amp;Z$3&amp;"*")=1,1,0),0))</f>
        <v>0</v>
      </c>
      <c r="AA444" s="0" t="n">
        <f aca="false">IF(OR(AA$3="",Consolidado!$D444=""),0,IF(ISNUMBER(SEARCH(AA$3,Consolidado!$D444)),IF(COUNTIFS(Consolidado!$AC$5:AC444,Consolidado!$AC444,Consolidado!$D$5:D444,"*"&amp;AA$3&amp;"*")=1,1,0),0))</f>
        <v>0</v>
      </c>
      <c r="AB444" s="0" t="n">
        <f aca="false">IF(OR(AB$3="",Consolidado!$D444=""),0,IF(ISNUMBER(SEARCH(AB$3,Consolidado!$D444)),IF(COUNTIFS(Consolidado!$AC$5:AC444,Consolidado!$AC444,Consolidado!$D$5:D444,"*"&amp;AB$3&amp;"*")=1,1,0),0))</f>
        <v>0</v>
      </c>
      <c r="AC444" s="0" t="n">
        <f aca="false">IF(OR(AC$3="",Consolidado!$D444=""),0,IF(ISNUMBER(SEARCH(AC$3,Consolidado!$D444)),IF(COUNTIFS(Consolidado!$AC$5:AC444,Consolidado!$AC444,Consolidado!$D$5:D444,"*"&amp;AC$3&amp;"*")=1,1,0),0))</f>
        <v>0</v>
      </c>
      <c r="AD444" s="0" t="n">
        <f aca="false">IF(OR(AD$3="",Consolidado!$D444=""),0,IF(ISNUMBER(SEARCH(AD$3,Consolidado!$D444)),IF(COUNTIFS(Consolidado!$AC$5:AC444,Consolidado!$AC444,Consolidado!$D$5:D444,"*"&amp;AD$3&amp;"*")=1,1,0),0))</f>
        <v>0</v>
      </c>
      <c r="AE444" s="0" t="n">
        <f aca="false">IF(OR(AE$3="",Consolidado!$D444=""),0,IF(ISNUMBER(SEARCH(AE$3,Consolidado!$D444)),IF(COUNTIFS(Consolidado!$AC$5:AC444,Consolidado!$AC444,Consolidado!$D$5:D444,"*"&amp;AE$3&amp;"*")=1,1,0),0))</f>
        <v>0</v>
      </c>
      <c r="AF444" s="0" t="n">
        <f aca="false">IF(OR(AF$3="",Consolidado!$D444=""),0,IF(ISNUMBER(SEARCH(AF$3,Consolidado!$D444)),IF(COUNTIFS(Consolidado!$AC$5:AC444,Consolidado!$AC444,Consolidado!$D$5:D444,"*"&amp;AF$3&amp;"*")=1,1,0),0))</f>
        <v>0</v>
      </c>
      <c r="AG444" s="0" t="n">
        <f aca="false">IF(OR(AG$3="",Consolidado!$D444=""),0,IF(ISNUMBER(SEARCH(AG$3,Consolidado!$D444)),IF(COUNTIFS(Consolidado!$AC$5:AC444,Consolidado!$AC444,Consolidado!$D$5:D444,"*"&amp;AG$3&amp;"*")=1,1,0),0))</f>
        <v>0</v>
      </c>
      <c r="AH444" s="0" t="n">
        <f aca="false">IF(OR(AH$3="",Consolidado!$D444=""),0,IF(ISNUMBER(SEARCH(AH$3,Consolidado!$D444)),IF(COUNTIFS(Consolidado!$AC$5:AC444,Consolidado!$AC444,Consolidado!$D$5:D444,"*"&amp;AH$3&amp;"*")=1,1,0),0))</f>
        <v>0</v>
      </c>
      <c r="AI444" s="0" t="n">
        <f aca="false">IF(OR(AI$3="",Consolidado!$D444=""),0,IF(ISNUMBER(SEARCH(AI$3,Consolidado!$D444)),IF(COUNTIFS(Consolidado!$AC$5:AC444,Consolidado!$AC444,Consolidado!$D$5:D444,"*"&amp;AI$3&amp;"*")=1,1,0),0))</f>
        <v>0</v>
      </c>
      <c r="AJ444" s="0" t="n">
        <f aca="false">IF(OR(AJ$3="",Consolidado!$D444=""),0,IF(ISNUMBER(SEARCH(AJ$3,Consolidado!$D444)),IF(COUNTIFS(Consolidado!$AC$5:AC444,Consolidado!$AC444,Consolidado!$D$5:D444,"*"&amp;AJ$3&amp;"*")=1,1,0),0))</f>
        <v>0</v>
      </c>
      <c r="AK444" s="0" t="n">
        <f aca="false">IF(OR(AK$3="",Consolidado!$D444=""),0,IF(ISNUMBER(SEARCH(AK$3,Consolidado!$D444)),IF(COUNTIFS(Consolidado!$AC$5:AC444,Consolidado!$AC444,Consolidado!$D$5:D444,"*"&amp;AK$3&amp;"*")=1,1,0),0))</f>
        <v>0</v>
      </c>
      <c r="AL444" s="0" t="n">
        <f aca="false">IF(OR(AL$3="",Consolidado!$D444=""),0,IF(ISNUMBER(SEARCH(AL$3,Consolidado!$D444)),IF(COUNTIFS(Consolidado!$AC$5:AC444,Consolidado!$AC444,Consolidado!$D$5:D444,"*"&amp;AL$3&amp;"*")=1,1,0),0))</f>
        <v>0</v>
      </c>
      <c r="AM444" s="0" t="n">
        <f aca="false">IF(OR(AM$3="",Consolidado!$D444=""),0,IF(ISNUMBER(SEARCH(AM$3,Consolidado!$D444)),IF(COUNTIFS(Consolidado!$AC$5:AC444,Consolidado!$AC444,Consolidado!$D$5:D444,"*"&amp;AM$3&amp;"*")=1,1,0),0))</f>
        <v>0</v>
      </c>
      <c r="AN444" s="0" t="n">
        <f aca="false">IF(OR(AN$3="",Consolidado!$D444=""),0,IF(ISNUMBER(SEARCH(AN$3,Consolidado!$D444)),IF(COUNTIFS(Consolidado!$AC$5:AC444,Consolidado!$AC444,Consolidado!$D$5:D444,"*"&amp;AN$3&amp;"*")=1,1,0),0))</f>
        <v>0</v>
      </c>
      <c r="AO444" s="0" t="n">
        <f aca="false">IF(OR(AO$3="",Consolidado!$D444=""),0,IF(ISNUMBER(SEARCH(AO$3,Consolidado!$D444)),IF(COUNTIFS(Consolidado!$AC$5:AC444,Consolidado!$AC444,Consolidado!$D$5:D444,"*"&amp;AO$3&amp;"*")=1,1,0),0))</f>
        <v>0</v>
      </c>
    </row>
    <row r="445" customFormat="false" ht="15" hidden="false" customHeight="false" outlineLevel="0" collapsed="false">
      <c r="B445" s="0" t="n">
        <f aca="false">IF(OR(B$3="",Consolidado!$D445=""),0,IF(ISNUMBER(SEARCH(B$3,Consolidado!$D445)),IF(COUNTIFS(Consolidado!$AC$5:AC445,Consolidado!$AC445,Consolidado!$D$5:D445,"*"&amp;B$3&amp;"*")=1,1,0),0))</f>
        <v>0</v>
      </c>
      <c r="C445" s="0" t="n">
        <f aca="false">IF(OR(C$3="",Consolidado!$D445=""),0,IF(ISNUMBER(SEARCH(C$3,Consolidado!$D445)),IF(COUNTIFS(Consolidado!$AC$5:AC445,Consolidado!$AC445,Consolidado!$D$5:D445,"*"&amp;C$3&amp;"*")=1,1,0),0))</f>
        <v>0</v>
      </c>
      <c r="D445" s="0" t="n">
        <f aca="false">IF(OR(D$3="",Consolidado!$D445=""),0,IF(ISNUMBER(SEARCH(D$3,Consolidado!$D445)),IF(COUNTIFS(Consolidado!$AC$5:AC445,Consolidado!$AC445,Consolidado!$D$5:D445,"*"&amp;D$3&amp;"*")=1,1,0),0))</f>
        <v>0</v>
      </c>
      <c r="E445" s="0" t="n">
        <f aca="false">IF(OR(E$3="",Consolidado!$D445=""),0,IF(ISNUMBER(SEARCH(E$3,Consolidado!$D445)),IF(COUNTIFS(Consolidado!$AC$5:AC445,Consolidado!$AC445,Consolidado!$D$5:D445,"*"&amp;E$3&amp;"*")=1,1,0),0))</f>
        <v>0</v>
      </c>
      <c r="F445" s="0" t="n">
        <f aca="false">IF(OR(F$3="",Consolidado!$D445=""),0,IF(ISNUMBER(SEARCH(F$3,Consolidado!$D445)),IF(COUNTIFS(Consolidado!$AC$5:AC445,Consolidado!$AC445,Consolidado!$D$5:D445,"*"&amp;F$3&amp;"*")=1,1,0),0))</f>
        <v>0</v>
      </c>
      <c r="G445" s="0" t="n">
        <f aca="false">IF(OR(G$3="",Consolidado!$D445=""),0,IF(ISNUMBER(SEARCH(G$3,Consolidado!$D445)),IF(COUNTIFS(Consolidado!$AC$5:AC445,Consolidado!$AC445,Consolidado!$D$5:D445,"*"&amp;G$3&amp;"*")=1,1,0),0))</f>
        <v>0</v>
      </c>
      <c r="H445" s="0" t="n">
        <f aca="false">IF(OR(H$3="",Consolidado!$D445=""),0,IF(ISNUMBER(SEARCH(H$3,Consolidado!$D445)),IF(COUNTIFS(Consolidado!$AC$5:AC445,Consolidado!$AC445,Consolidado!$D$5:D445,"*"&amp;H$3&amp;"*")=1,1,0),0))</f>
        <v>0</v>
      </c>
      <c r="I445" s="0" t="n">
        <f aca="false">IF(OR(I$3="",Consolidado!$D445=""),0,IF(ISNUMBER(SEARCH(I$3,Consolidado!$D445)),IF(COUNTIFS(Consolidado!$AC$5:AC445,Consolidado!$AC445,Consolidado!$D$5:D445,"*"&amp;I$3&amp;"*")=1,1,0),0))</f>
        <v>0</v>
      </c>
      <c r="J445" s="0" t="n">
        <f aca="false">IF(OR(J$3="",Consolidado!$D445=""),0,IF(ISNUMBER(SEARCH(J$3,Consolidado!$D445)),IF(COUNTIFS(Consolidado!$AC$5:AC445,Consolidado!$AC445,Consolidado!$D$5:D445,"*"&amp;J$3&amp;"*")=1,1,0),0))</f>
        <v>0</v>
      </c>
      <c r="K445" s="0" t="n">
        <f aca="false">IF(OR(K$3="",Consolidado!$D445=""),0,IF(ISNUMBER(SEARCH(K$3,Consolidado!$D445)),IF(COUNTIFS(Consolidado!$AC$5:AC445,Consolidado!$AC445,Consolidado!$D$5:D445,"*"&amp;K$3&amp;"*")=1,1,0),0))</f>
        <v>0</v>
      </c>
      <c r="L445" s="0" t="n">
        <f aca="false">IF(OR(L$3="",Consolidado!$D445=""),0,IF(ISNUMBER(SEARCH(L$3,Consolidado!$D445)),IF(COUNTIFS(Consolidado!$AC$5:AC445,Consolidado!$AC445,Consolidado!$D$5:D445,"*"&amp;L$3&amp;"*")=1,1,0),0))</f>
        <v>0</v>
      </c>
      <c r="M445" s="0" t="n">
        <f aca="false">IF(OR(M$3="",Consolidado!$D445=""),0,IF(ISNUMBER(SEARCH(M$3,Consolidado!$D445)),IF(COUNTIFS(Consolidado!$AC$5:AC445,Consolidado!$AC445,Consolidado!$D$5:D445,"*"&amp;M$3&amp;"*")=1,1,0),0))</f>
        <v>0</v>
      </c>
      <c r="N445" s="0" t="n">
        <f aca="false">IF(OR(N$3="",Consolidado!$D445=""),0,IF(ISNUMBER(SEARCH(N$3,Consolidado!$D445)),IF(COUNTIFS(Consolidado!$AC$5:AC445,Consolidado!$AC445,Consolidado!$D$5:D445,"*"&amp;N$3&amp;"*")=1,1,0),0))</f>
        <v>0</v>
      </c>
      <c r="O445" s="0" t="n">
        <f aca="false">IF(OR(O$3="",Consolidado!$D445=""),0,IF(ISNUMBER(SEARCH(O$3,Consolidado!$D445)),IF(COUNTIFS(Consolidado!$AC$5:AC445,Consolidado!$AC445,Consolidado!$D$5:D445,"*"&amp;O$3&amp;"*")=1,1,0),0))</f>
        <v>0</v>
      </c>
      <c r="P445" s="0" t="n">
        <f aca="false">IF(OR(P$3="",Consolidado!$D445=""),0,IF(ISNUMBER(SEARCH(P$3,Consolidado!$D445)),IF(COUNTIFS(Consolidado!$AC$5:AC445,Consolidado!$AC445,Consolidado!$D$5:D445,"*"&amp;P$3&amp;"*")=1,1,0),0))</f>
        <v>0</v>
      </c>
      <c r="Q445" s="0" t="n">
        <f aca="false">IF(OR(Q$3="",Consolidado!$D445=""),0,IF(ISNUMBER(SEARCH(Q$3,Consolidado!$D445)),IF(COUNTIFS(Consolidado!$AC$5:AC445,Consolidado!$AC445,Consolidado!$D$5:D445,"*"&amp;Q$3&amp;"*")=1,1,0),0))</f>
        <v>0</v>
      </c>
      <c r="R445" s="0" t="n">
        <f aca="false">IF(OR(R$3="",Consolidado!$D445=""),0,IF(ISNUMBER(SEARCH(R$3,Consolidado!$D445)),IF(COUNTIFS(Consolidado!$AC$5:AC445,Consolidado!$AC445,Consolidado!$D$5:D445,"*"&amp;R$3&amp;"*")=1,1,0),0))</f>
        <v>0</v>
      </c>
      <c r="S445" s="0" t="n">
        <f aca="false">IF(OR(S$3="",Consolidado!$D445=""),0,IF(ISNUMBER(SEARCH(S$3,Consolidado!$D445)),IF(COUNTIFS(Consolidado!$AC$5:AC445,Consolidado!$AC445,Consolidado!$D$5:D445,"*"&amp;S$3&amp;"*")=1,1,0),0))</f>
        <v>0</v>
      </c>
      <c r="T445" s="0" t="n">
        <f aca="false">IF(OR(T$3="",Consolidado!$D445=""),0,IF(ISNUMBER(SEARCH(T$3,Consolidado!$D445)),IF(COUNTIFS(Consolidado!$AC$5:AC445,Consolidado!$AC445,Consolidado!$D$5:D445,"*"&amp;T$3&amp;"*")=1,1,0),0))</f>
        <v>0</v>
      </c>
      <c r="U445" s="0" t="n">
        <f aca="false">IF(OR(U$3="",Consolidado!$D445=""),0,IF(ISNUMBER(SEARCH(U$3,Consolidado!$D445)),IF(COUNTIFS(Consolidado!$AC$5:AC445,Consolidado!$AC445,Consolidado!$D$5:D445,"*"&amp;U$3&amp;"*")=1,1,0),0))</f>
        <v>0</v>
      </c>
      <c r="V445" s="0" t="n">
        <f aca="false">IF(OR(V$3="",Consolidado!$D445=""),0,IF(ISNUMBER(SEARCH(V$3,Consolidado!$D445)),IF(COUNTIFS(Consolidado!$AC$5:AC445,Consolidado!$AC445,Consolidado!$D$5:D445,"*"&amp;V$3&amp;"*")=1,1,0),0))</f>
        <v>0</v>
      </c>
      <c r="W445" s="0" t="n">
        <f aca="false">IF(OR(W$3="",Consolidado!$D445=""),0,IF(ISNUMBER(SEARCH(W$3,Consolidado!$D445)),IF(COUNTIFS(Consolidado!$AC$5:AC445,Consolidado!$AC445,Consolidado!$D$5:D445,"*"&amp;W$3&amp;"*")=1,1,0),0))</f>
        <v>0</v>
      </c>
      <c r="X445" s="0" t="n">
        <f aca="false">IF(OR(X$3="",Consolidado!$D445=""),0,IF(ISNUMBER(SEARCH(X$3,Consolidado!$D445)),IF(COUNTIFS(Consolidado!$AC$5:AC445,Consolidado!$AC445,Consolidado!$D$5:D445,"*"&amp;X$3&amp;"*")=1,1,0),0))</f>
        <v>0</v>
      </c>
      <c r="Y445" s="0" t="n">
        <f aca="false">IF(OR(Y$3="",Consolidado!$D445=""),0,IF(ISNUMBER(SEARCH(Y$3,Consolidado!$D445)),IF(COUNTIFS(Consolidado!$AC$5:AC445,Consolidado!$AC445,Consolidado!$D$5:D445,"*"&amp;Y$3&amp;"*")=1,1,0),0))</f>
        <v>0</v>
      </c>
      <c r="Z445" s="0" t="n">
        <f aca="false">IF(OR(Z$3="",Consolidado!$D445=""),0,IF(ISNUMBER(SEARCH(Z$3,Consolidado!$D445)),IF(COUNTIFS(Consolidado!$AC$5:AC445,Consolidado!$AC445,Consolidado!$D$5:D445,"*"&amp;Z$3&amp;"*")=1,1,0),0))</f>
        <v>0</v>
      </c>
      <c r="AA445" s="0" t="n">
        <f aca="false">IF(OR(AA$3="",Consolidado!$D445=""),0,IF(ISNUMBER(SEARCH(AA$3,Consolidado!$D445)),IF(COUNTIFS(Consolidado!$AC$5:AC445,Consolidado!$AC445,Consolidado!$D$5:D445,"*"&amp;AA$3&amp;"*")=1,1,0),0))</f>
        <v>0</v>
      </c>
      <c r="AB445" s="0" t="n">
        <f aca="false">IF(OR(AB$3="",Consolidado!$D445=""),0,IF(ISNUMBER(SEARCH(AB$3,Consolidado!$D445)),IF(COUNTIFS(Consolidado!$AC$5:AC445,Consolidado!$AC445,Consolidado!$D$5:D445,"*"&amp;AB$3&amp;"*")=1,1,0),0))</f>
        <v>0</v>
      </c>
      <c r="AC445" s="0" t="n">
        <f aca="false">IF(OR(AC$3="",Consolidado!$D445=""),0,IF(ISNUMBER(SEARCH(AC$3,Consolidado!$D445)),IF(COUNTIFS(Consolidado!$AC$5:AC445,Consolidado!$AC445,Consolidado!$D$5:D445,"*"&amp;AC$3&amp;"*")=1,1,0),0))</f>
        <v>0</v>
      </c>
      <c r="AD445" s="0" t="n">
        <f aca="false">IF(OR(AD$3="",Consolidado!$D445=""),0,IF(ISNUMBER(SEARCH(AD$3,Consolidado!$D445)),IF(COUNTIFS(Consolidado!$AC$5:AC445,Consolidado!$AC445,Consolidado!$D$5:D445,"*"&amp;AD$3&amp;"*")=1,1,0),0))</f>
        <v>0</v>
      </c>
      <c r="AE445" s="0" t="n">
        <f aca="false">IF(OR(AE$3="",Consolidado!$D445=""),0,IF(ISNUMBER(SEARCH(AE$3,Consolidado!$D445)),IF(COUNTIFS(Consolidado!$AC$5:AC445,Consolidado!$AC445,Consolidado!$D$5:D445,"*"&amp;AE$3&amp;"*")=1,1,0),0))</f>
        <v>0</v>
      </c>
      <c r="AF445" s="0" t="n">
        <f aca="false">IF(OR(AF$3="",Consolidado!$D445=""),0,IF(ISNUMBER(SEARCH(AF$3,Consolidado!$D445)),IF(COUNTIFS(Consolidado!$AC$5:AC445,Consolidado!$AC445,Consolidado!$D$5:D445,"*"&amp;AF$3&amp;"*")=1,1,0),0))</f>
        <v>0</v>
      </c>
      <c r="AG445" s="0" t="n">
        <f aca="false">IF(OR(AG$3="",Consolidado!$D445=""),0,IF(ISNUMBER(SEARCH(AG$3,Consolidado!$D445)),IF(COUNTIFS(Consolidado!$AC$5:AC445,Consolidado!$AC445,Consolidado!$D$5:D445,"*"&amp;AG$3&amp;"*")=1,1,0),0))</f>
        <v>0</v>
      </c>
      <c r="AH445" s="0" t="n">
        <f aca="false">IF(OR(AH$3="",Consolidado!$D445=""),0,IF(ISNUMBER(SEARCH(AH$3,Consolidado!$D445)),IF(COUNTIFS(Consolidado!$AC$5:AC445,Consolidado!$AC445,Consolidado!$D$5:D445,"*"&amp;AH$3&amp;"*")=1,1,0),0))</f>
        <v>0</v>
      </c>
      <c r="AI445" s="0" t="n">
        <f aca="false">IF(OR(AI$3="",Consolidado!$D445=""),0,IF(ISNUMBER(SEARCH(AI$3,Consolidado!$D445)),IF(COUNTIFS(Consolidado!$AC$5:AC445,Consolidado!$AC445,Consolidado!$D$5:D445,"*"&amp;AI$3&amp;"*")=1,1,0),0))</f>
        <v>0</v>
      </c>
      <c r="AJ445" s="0" t="n">
        <f aca="false">IF(OR(AJ$3="",Consolidado!$D445=""),0,IF(ISNUMBER(SEARCH(AJ$3,Consolidado!$D445)),IF(COUNTIFS(Consolidado!$AC$5:AC445,Consolidado!$AC445,Consolidado!$D$5:D445,"*"&amp;AJ$3&amp;"*")=1,1,0),0))</f>
        <v>0</v>
      </c>
      <c r="AK445" s="0" t="n">
        <f aca="false">IF(OR(AK$3="",Consolidado!$D445=""),0,IF(ISNUMBER(SEARCH(AK$3,Consolidado!$D445)),IF(COUNTIFS(Consolidado!$AC$5:AC445,Consolidado!$AC445,Consolidado!$D$5:D445,"*"&amp;AK$3&amp;"*")=1,1,0),0))</f>
        <v>0</v>
      </c>
      <c r="AL445" s="0" t="n">
        <f aca="false">IF(OR(AL$3="",Consolidado!$D445=""),0,IF(ISNUMBER(SEARCH(AL$3,Consolidado!$D445)),IF(COUNTIFS(Consolidado!$AC$5:AC445,Consolidado!$AC445,Consolidado!$D$5:D445,"*"&amp;AL$3&amp;"*")=1,1,0),0))</f>
        <v>0</v>
      </c>
      <c r="AM445" s="0" t="n">
        <f aca="false">IF(OR(AM$3="",Consolidado!$D445=""),0,IF(ISNUMBER(SEARCH(AM$3,Consolidado!$D445)),IF(COUNTIFS(Consolidado!$AC$5:AC445,Consolidado!$AC445,Consolidado!$D$5:D445,"*"&amp;AM$3&amp;"*")=1,1,0),0))</f>
        <v>0</v>
      </c>
      <c r="AN445" s="0" t="n">
        <f aca="false">IF(OR(AN$3="",Consolidado!$D445=""),0,IF(ISNUMBER(SEARCH(AN$3,Consolidado!$D445)),IF(COUNTIFS(Consolidado!$AC$5:AC445,Consolidado!$AC445,Consolidado!$D$5:D445,"*"&amp;AN$3&amp;"*")=1,1,0),0))</f>
        <v>0</v>
      </c>
      <c r="AO445" s="0" t="n">
        <f aca="false">IF(OR(AO$3="",Consolidado!$D445=""),0,IF(ISNUMBER(SEARCH(AO$3,Consolidado!$D445)),IF(COUNTIFS(Consolidado!$AC$5:AC445,Consolidado!$AC445,Consolidado!$D$5:D445,"*"&amp;AO$3&amp;"*")=1,1,0),0))</f>
        <v>0</v>
      </c>
    </row>
    <row r="446" customFormat="false" ht="15" hidden="false" customHeight="false" outlineLevel="0" collapsed="false">
      <c r="B446" s="0" t="n">
        <f aca="false">IF(OR(B$3="",Consolidado!$D446=""),0,IF(ISNUMBER(SEARCH(B$3,Consolidado!$D446)),IF(COUNTIFS(Consolidado!$AC$5:AC446,Consolidado!$AC446,Consolidado!$D$5:D446,"*"&amp;B$3&amp;"*")=1,1,0),0))</f>
        <v>0</v>
      </c>
      <c r="C446" s="0" t="n">
        <f aca="false">IF(OR(C$3="",Consolidado!$D446=""),0,IF(ISNUMBER(SEARCH(C$3,Consolidado!$D446)),IF(COUNTIFS(Consolidado!$AC$5:AC446,Consolidado!$AC446,Consolidado!$D$5:D446,"*"&amp;C$3&amp;"*")=1,1,0),0))</f>
        <v>0</v>
      </c>
      <c r="D446" s="0" t="n">
        <f aca="false">IF(OR(D$3="",Consolidado!$D446=""),0,IF(ISNUMBER(SEARCH(D$3,Consolidado!$D446)),IF(COUNTIFS(Consolidado!$AC$5:AC446,Consolidado!$AC446,Consolidado!$D$5:D446,"*"&amp;D$3&amp;"*")=1,1,0),0))</f>
        <v>0</v>
      </c>
      <c r="E446" s="0" t="n">
        <f aca="false">IF(OR(E$3="",Consolidado!$D446=""),0,IF(ISNUMBER(SEARCH(E$3,Consolidado!$D446)),IF(COUNTIFS(Consolidado!$AC$5:AC446,Consolidado!$AC446,Consolidado!$D$5:D446,"*"&amp;E$3&amp;"*")=1,1,0),0))</f>
        <v>0</v>
      </c>
      <c r="F446" s="0" t="n">
        <f aca="false">IF(OR(F$3="",Consolidado!$D446=""),0,IF(ISNUMBER(SEARCH(F$3,Consolidado!$D446)),IF(COUNTIFS(Consolidado!$AC$5:AC446,Consolidado!$AC446,Consolidado!$D$5:D446,"*"&amp;F$3&amp;"*")=1,1,0),0))</f>
        <v>0</v>
      </c>
      <c r="G446" s="0" t="n">
        <f aca="false">IF(OR(G$3="",Consolidado!$D446=""),0,IF(ISNUMBER(SEARCH(G$3,Consolidado!$D446)),IF(COUNTIFS(Consolidado!$AC$5:AC446,Consolidado!$AC446,Consolidado!$D$5:D446,"*"&amp;G$3&amp;"*")=1,1,0),0))</f>
        <v>0</v>
      </c>
      <c r="H446" s="0" t="n">
        <f aca="false">IF(OR(H$3="",Consolidado!$D446=""),0,IF(ISNUMBER(SEARCH(H$3,Consolidado!$D446)),IF(COUNTIFS(Consolidado!$AC$5:AC446,Consolidado!$AC446,Consolidado!$D$5:D446,"*"&amp;H$3&amp;"*")=1,1,0),0))</f>
        <v>0</v>
      </c>
      <c r="I446" s="0" t="n">
        <f aca="false">IF(OR(I$3="",Consolidado!$D446=""),0,IF(ISNUMBER(SEARCH(I$3,Consolidado!$D446)),IF(COUNTIFS(Consolidado!$AC$5:AC446,Consolidado!$AC446,Consolidado!$D$5:D446,"*"&amp;I$3&amp;"*")=1,1,0),0))</f>
        <v>0</v>
      </c>
      <c r="J446" s="0" t="n">
        <f aca="false">IF(OR(J$3="",Consolidado!$D446=""),0,IF(ISNUMBER(SEARCH(J$3,Consolidado!$D446)),IF(COUNTIFS(Consolidado!$AC$5:AC446,Consolidado!$AC446,Consolidado!$D$5:D446,"*"&amp;J$3&amp;"*")=1,1,0),0))</f>
        <v>0</v>
      </c>
      <c r="K446" s="0" t="n">
        <f aca="false">IF(OR(K$3="",Consolidado!$D446=""),0,IF(ISNUMBER(SEARCH(K$3,Consolidado!$D446)),IF(COUNTIFS(Consolidado!$AC$5:AC446,Consolidado!$AC446,Consolidado!$D$5:D446,"*"&amp;K$3&amp;"*")=1,1,0),0))</f>
        <v>0</v>
      </c>
      <c r="L446" s="0" t="n">
        <f aca="false">IF(OR(L$3="",Consolidado!$D446=""),0,IF(ISNUMBER(SEARCH(L$3,Consolidado!$D446)),IF(COUNTIFS(Consolidado!$AC$5:AC446,Consolidado!$AC446,Consolidado!$D$5:D446,"*"&amp;L$3&amp;"*")=1,1,0),0))</f>
        <v>0</v>
      </c>
      <c r="M446" s="0" t="n">
        <f aca="false">IF(OR(M$3="",Consolidado!$D446=""),0,IF(ISNUMBER(SEARCH(M$3,Consolidado!$D446)),IF(COUNTIFS(Consolidado!$AC$5:AC446,Consolidado!$AC446,Consolidado!$D$5:D446,"*"&amp;M$3&amp;"*")=1,1,0),0))</f>
        <v>0</v>
      </c>
      <c r="N446" s="0" t="n">
        <f aca="false">IF(OR(N$3="",Consolidado!$D446=""),0,IF(ISNUMBER(SEARCH(N$3,Consolidado!$D446)),IF(COUNTIFS(Consolidado!$AC$5:AC446,Consolidado!$AC446,Consolidado!$D$5:D446,"*"&amp;N$3&amp;"*")=1,1,0),0))</f>
        <v>0</v>
      </c>
      <c r="O446" s="0" t="n">
        <f aca="false">IF(OR(O$3="",Consolidado!$D446=""),0,IF(ISNUMBER(SEARCH(O$3,Consolidado!$D446)),IF(COUNTIFS(Consolidado!$AC$5:AC446,Consolidado!$AC446,Consolidado!$D$5:D446,"*"&amp;O$3&amp;"*")=1,1,0),0))</f>
        <v>0</v>
      </c>
      <c r="P446" s="0" t="n">
        <f aca="false">IF(OR(P$3="",Consolidado!$D446=""),0,IF(ISNUMBER(SEARCH(P$3,Consolidado!$D446)),IF(COUNTIFS(Consolidado!$AC$5:AC446,Consolidado!$AC446,Consolidado!$D$5:D446,"*"&amp;P$3&amp;"*")=1,1,0),0))</f>
        <v>0</v>
      </c>
      <c r="Q446" s="0" t="n">
        <f aca="false">IF(OR(Q$3="",Consolidado!$D446=""),0,IF(ISNUMBER(SEARCH(Q$3,Consolidado!$D446)),IF(COUNTIFS(Consolidado!$AC$5:AC446,Consolidado!$AC446,Consolidado!$D$5:D446,"*"&amp;Q$3&amp;"*")=1,1,0),0))</f>
        <v>0</v>
      </c>
      <c r="R446" s="0" t="n">
        <f aca="false">IF(OR(R$3="",Consolidado!$D446=""),0,IF(ISNUMBER(SEARCH(R$3,Consolidado!$D446)),IF(COUNTIFS(Consolidado!$AC$5:AC446,Consolidado!$AC446,Consolidado!$D$5:D446,"*"&amp;R$3&amp;"*")=1,1,0),0))</f>
        <v>0</v>
      </c>
      <c r="S446" s="0" t="n">
        <f aca="false">IF(OR(S$3="",Consolidado!$D446=""),0,IF(ISNUMBER(SEARCH(S$3,Consolidado!$D446)),IF(COUNTIFS(Consolidado!$AC$5:AC446,Consolidado!$AC446,Consolidado!$D$5:D446,"*"&amp;S$3&amp;"*")=1,1,0),0))</f>
        <v>0</v>
      </c>
      <c r="T446" s="0" t="n">
        <f aca="false">IF(OR(T$3="",Consolidado!$D446=""),0,IF(ISNUMBER(SEARCH(T$3,Consolidado!$D446)),IF(COUNTIFS(Consolidado!$AC$5:AC446,Consolidado!$AC446,Consolidado!$D$5:D446,"*"&amp;T$3&amp;"*")=1,1,0),0))</f>
        <v>0</v>
      </c>
      <c r="U446" s="0" t="n">
        <f aca="false">IF(OR(U$3="",Consolidado!$D446=""),0,IF(ISNUMBER(SEARCH(U$3,Consolidado!$D446)),IF(COUNTIFS(Consolidado!$AC$5:AC446,Consolidado!$AC446,Consolidado!$D$5:D446,"*"&amp;U$3&amp;"*")=1,1,0),0))</f>
        <v>0</v>
      </c>
      <c r="V446" s="0" t="n">
        <f aca="false">IF(OR(V$3="",Consolidado!$D446=""),0,IF(ISNUMBER(SEARCH(V$3,Consolidado!$D446)),IF(COUNTIFS(Consolidado!$AC$5:AC446,Consolidado!$AC446,Consolidado!$D$5:D446,"*"&amp;V$3&amp;"*")=1,1,0),0))</f>
        <v>0</v>
      </c>
      <c r="W446" s="0" t="n">
        <f aca="false">IF(OR(W$3="",Consolidado!$D446=""),0,IF(ISNUMBER(SEARCH(W$3,Consolidado!$D446)),IF(COUNTIFS(Consolidado!$AC$5:AC446,Consolidado!$AC446,Consolidado!$D$5:D446,"*"&amp;W$3&amp;"*")=1,1,0),0))</f>
        <v>0</v>
      </c>
      <c r="X446" s="0" t="n">
        <f aca="false">IF(OR(X$3="",Consolidado!$D446=""),0,IF(ISNUMBER(SEARCH(X$3,Consolidado!$D446)),IF(COUNTIFS(Consolidado!$AC$5:AC446,Consolidado!$AC446,Consolidado!$D$5:D446,"*"&amp;X$3&amp;"*")=1,1,0),0))</f>
        <v>0</v>
      </c>
      <c r="Y446" s="0" t="n">
        <f aca="false">IF(OR(Y$3="",Consolidado!$D446=""),0,IF(ISNUMBER(SEARCH(Y$3,Consolidado!$D446)),IF(COUNTIFS(Consolidado!$AC$5:AC446,Consolidado!$AC446,Consolidado!$D$5:D446,"*"&amp;Y$3&amp;"*")=1,1,0),0))</f>
        <v>0</v>
      </c>
      <c r="Z446" s="0" t="n">
        <f aca="false">IF(OR(Z$3="",Consolidado!$D446=""),0,IF(ISNUMBER(SEARCH(Z$3,Consolidado!$D446)),IF(COUNTIFS(Consolidado!$AC$5:AC446,Consolidado!$AC446,Consolidado!$D$5:D446,"*"&amp;Z$3&amp;"*")=1,1,0),0))</f>
        <v>0</v>
      </c>
      <c r="AA446" s="0" t="n">
        <f aca="false">IF(OR(AA$3="",Consolidado!$D446=""),0,IF(ISNUMBER(SEARCH(AA$3,Consolidado!$D446)),IF(COUNTIFS(Consolidado!$AC$5:AC446,Consolidado!$AC446,Consolidado!$D$5:D446,"*"&amp;AA$3&amp;"*")=1,1,0),0))</f>
        <v>0</v>
      </c>
      <c r="AB446" s="0" t="n">
        <f aca="false">IF(OR(AB$3="",Consolidado!$D446=""),0,IF(ISNUMBER(SEARCH(AB$3,Consolidado!$D446)),IF(COUNTIFS(Consolidado!$AC$5:AC446,Consolidado!$AC446,Consolidado!$D$5:D446,"*"&amp;AB$3&amp;"*")=1,1,0),0))</f>
        <v>0</v>
      </c>
      <c r="AC446" s="0" t="n">
        <f aca="false">IF(OR(AC$3="",Consolidado!$D446=""),0,IF(ISNUMBER(SEARCH(AC$3,Consolidado!$D446)),IF(COUNTIFS(Consolidado!$AC$5:AC446,Consolidado!$AC446,Consolidado!$D$5:D446,"*"&amp;AC$3&amp;"*")=1,1,0),0))</f>
        <v>0</v>
      </c>
      <c r="AD446" s="0" t="n">
        <f aca="false">IF(OR(AD$3="",Consolidado!$D446=""),0,IF(ISNUMBER(SEARCH(AD$3,Consolidado!$D446)),IF(COUNTIFS(Consolidado!$AC$5:AC446,Consolidado!$AC446,Consolidado!$D$5:D446,"*"&amp;AD$3&amp;"*")=1,1,0),0))</f>
        <v>0</v>
      </c>
      <c r="AE446" s="0" t="n">
        <f aca="false">IF(OR(AE$3="",Consolidado!$D446=""),0,IF(ISNUMBER(SEARCH(AE$3,Consolidado!$D446)),IF(COUNTIFS(Consolidado!$AC$5:AC446,Consolidado!$AC446,Consolidado!$D$5:D446,"*"&amp;AE$3&amp;"*")=1,1,0),0))</f>
        <v>0</v>
      </c>
      <c r="AF446" s="0" t="n">
        <f aca="false">IF(OR(AF$3="",Consolidado!$D446=""),0,IF(ISNUMBER(SEARCH(AF$3,Consolidado!$D446)),IF(COUNTIFS(Consolidado!$AC$5:AC446,Consolidado!$AC446,Consolidado!$D$5:D446,"*"&amp;AF$3&amp;"*")=1,1,0),0))</f>
        <v>0</v>
      </c>
      <c r="AG446" s="0" t="n">
        <f aca="false">IF(OR(AG$3="",Consolidado!$D446=""),0,IF(ISNUMBER(SEARCH(AG$3,Consolidado!$D446)),IF(COUNTIFS(Consolidado!$AC$5:AC446,Consolidado!$AC446,Consolidado!$D$5:D446,"*"&amp;AG$3&amp;"*")=1,1,0),0))</f>
        <v>0</v>
      </c>
      <c r="AH446" s="0" t="n">
        <f aca="false">IF(OR(AH$3="",Consolidado!$D446=""),0,IF(ISNUMBER(SEARCH(AH$3,Consolidado!$D446)),IF(COUNTIFS(Consolidado!$AC$5:AC446,Consolidado!$AC446,Consolidado!$D$5:D446,"*"&amp;AH$3&amp;"*")=1,1,0),0))</f>
        <v>0</v>
      </c>
      <c r="AI446" s="0" t="n">
        <f aca="false">IF(OR(AI$3="",Consolidado!$D446=""),0,IF(ISNUMBER(SEARCH(AI$3,Consolidado!$D446)),IF(COUNTIFS(Consolidado!$AC$5:AC446,Consolidado!$AC446,Consolidado!$D$5:D446,"*"&amp;AI$3&amp;"*")=1,1,0),0))</f>
        <v>0</v>
      </c>
      <c r="AJ446" s="0" t="n">
        <f aca="false">IF(OR(AJ$3="",Consolidado!$D446=""),0,IF(ISNUMBER(SEARCH(AJ$3,Consolidado!$D446)),IF(COUNTIFS(Consolidado!$AC$5:AC446,Consolidado!$AC446,Consolidado!$D$5:D446,"*"&amp;AJ$3&amp;"*")=1,1,0),0))</f>
        <v>0</v>
      </c>
      <c r="AK446" s="0" t="n">
        <f aca="false">IF(OR(AK$3="",Consolidado!$D446=""),0,IF(ISNUMBER(SEARCH(AK$3,Consolidado!$D446)),IF(COUNTIFS(Consolidado!$AC$5:AC446,Consolidado!$AC446,Consolidado!$D$5:D446,"*"&amp;AK$3&amp;"*")=1,1,0),0))</f>
        <v>0</v>
      </c>
      <c r="AL446" s="0" t="n">
        <f aca="false">IF(OR(AL$3="",Consolidado!$D446=""),0,IF(ISNUMBER(SEARCH(AL$3,Consolidado!$D446)),IF(COUNTIFS(Consolidado!$AC$5:AC446,Consolidado!$AC446,Consolidado!$D$5:D446,"*"&amp;AL$3&amp;"*")=1,1,0),0))</f>
        <v>0</v>
      </c>
      <c r="AM446" s="0" t="n">
        <f aca="false">IF(OR(AM$3="",Consolidado!$D446=""),0,IF(ISNUMBER(SEARCH(AM$3,Consolidado!$D446)),IF(COUNTIFS(Consolidado!$AC$5:AC446,Consolidado!$AC446,Consolidado!$D$5:D446,"*"&amp;AM$3&amp;"*")=1,1,0),0))</f>
        <v>0</v>
      </c>
      <c r="AN446" s="0" t="n">
        <f aca="false">IF(OR(AN$3="",Consolidado!$D446=""),0,IF(ISNUMBER(SEARCH(AN$3,Consolidado!$D446)),IF(COUNTIFS(Consolidado!$AC$5:AC446,Consolidado!$AC446,Consolidado!$D$5:D446,"*"&amp;AN$3&amp;"*")=1,1,0),0))</f>
        <v>0</v>
      </c>
      <c r="AO446" s="0" t="n">
        <f aca="false">IF(OR(AO$3="",Consolidado!$D446=""),0,IF(ISNUMBER(SEARCH(AO$3,Consolidado!$D446)),IF(COUNTIFS(Consolidado!$AC$5:AC446,Consolidado!$AC446,Consolidado!$D$5:D446,"*"&amp;AO$3&amp;"*")=1,1,0),0))</f>
        <v>0</v>
      </c>
    </row>
    <row r="447" customFormat="false" ht="15" hidden="false" customHeight="false" outlineLevel="0" collapsed="false">
      <c r="B447" s="0" t="n">
        <f aca="false">IF(OR(B$3="",Consolidado!$D447=""),0,IF(ISNUMBER(SEARCH(B$3,Consolidado!$D447)),IF(COUNTIFS(Consolidado!$AC$5:AC447,Consolidado!$AC447,Consolidado!$D$5:D447,"*"&amp;B$3&amp;"*")=1,1,0),0))</f>
        <v>0</v>
      </c>
      <c r="C447" s="0" t="n">
        <f aca="false">IF(OR(C$3="",Consolidado!$D447=""),0,IF(ISNUMBER(SEARCH(C$3,Consolidado!$D447)),IF(COUNTIFS(Consolidado!$AC$5:AC447,Consolidado!$AC447,Consolidado!$D$5:D447,"*"&amp;C$3&amp;"*")=1,1,0),0))</f>
        <v>0</v>
      </c>
      <c r="D447" s="0" t="n">
        <f aca="false">IF(OR(D$3="",Consolidado!$D447=""),0,IF(ISNUMBER(SEARCH(D$3,Consolidado!$D447)),IF(COUNTIFS(Consolidado!$AC$5:AC447,Consolidado!$AC447,Consolidado!$D$5:D447,"*"&amp;D$3&amp;"*")=1,1,0),0))</f>
        <v>0</v>
      </c>
      <c r="E447" s="0" t="n">
        <f aca="false">IF(OR(E$3="",Consolidado!$D447=""),0,IF(ISNUMBER(SEARCH(E$3,Consolidado!$D447)),IF(COUNTIFS(Consolidado!$AC$5:AC447,Consolidado!$AC447,Consolidado!$D$5:D447,"*"&amp;E$3&amp;"*")=1,1,0),0))</f>
        <v>0</v>
      </c>
      <c r="F447" s="0" t="n">
        <f aca="false">IF(OR(F$3="",Consolidado!$D447=""),0,IF(ISNUMBER(SEARCH(F$3,Consolidado!$D447)),IF(COUNTIFS(Consolidado!$AC$5:AC447,Consolidado!$AC447,Consolidado!$D$5:D447,"*"&amp;F$3&amp;"*")=1,1,0),0))</f>
        <v>0</v>
      </c>
      <c r="G447" s="0" t="n">
        <f aca="false">IF(OR(G$3="",Consolidado!$D447=""),0,IF(ISNUMBER(SEARCH(G$3,Consolidado!$D447)),IF(COUNTIFS(Consolidado!$AC$5:AC447,Consolidado!$AC447,Consolidado!$D$5:D447,"*"&amp;G$3&amp;"*")=1,1,0),0))</f>
        <v>0</v>
      </c>
      <c r="H447" s="0" t="n">
        <f aca="false">IF(OR(H$3="",Consolidado!$D447=""),0,IF(ISNUMBER(SEARCH(H$3,Consolidado!$D447)),IF(COUNTIFS(Consolidado!$AC$5:AC447,Consolidado!$AC447,Consolidado!$D$5:D447,"*"&amp;H$3&amp;"*")=1,1,0),0))</f>
        <v>0</v>
      </c>
      <c r="I447" s="0" t="n">
        <f aca="false">IF(OR(I$3="",Consolidado!$D447=""),0,IF(ISNUMBER(SEARCH(I$3,Consolidado!$D447)),IF(COUNTIFS(Consolidado!$AC$5:AC447,Consolidado!$AC447,Consolidado!$D$5:D447,"*"&amp;I$3&amp;"*")=1,1,0),0))</f>
        <v>0</v>
      </c>
      <c r="J447" s="0" t="n">
        <f aca="false">IF(OR(J$3="",Consolidado!$D447=""),0,IF(ISNUMBER(SEARCH(J$3,Consolidado!$D447)),IF(COUNTIFS(Consolidado!$AC$5:AC447,Consolidado!$AC447,Consolidado!$D$5:D447,"*"&amp;J$3&amp;"*")=1,1,0),0))</f>
        <v>0</v>
      </c>
      <c r="K447" s="0" t="n">
        <f aca="false">IF(OR(K$3="",Consolidado!$D447=""),0,IF(ISNUMBER(SEARCH(K$3,Consolidado!$D447)),IF(COUNTIFS(Consolidado!$AC$5:AC447,Consolidado!$AC447,Consolidado!$D$5:D447,"*"&amp;K$3&amp;"*")=1,1,0),0))</f>
        <v>0</v>
      </c>
      <c r="L447" s="0" t="n">
        <f aca="false">IF(OR(L$3="",Consolidado!$D447=""),0,IF(ISNUMBER(SEARCH(L$3,Consolidado!$D447)),IF(COUNTIFS(Consolidado!$AC$5:AC447,Consolidado!$AC447,Consolidado!$D$5:D447,"*"&amp;L$3&amp;"*")=1,1,0),0))</f>
        <v>0</v>
      </c>
      <c r="M447" s="0" t="n">
        <f aca="false">IF(OR(M$3="",Consolidado!$D447=""),0,IF(ISNUMBER(SEARCH(M$3,Consolidado!$D447)),IF(COUNTIFS(Consolidado!$AC$5:AC447,Consolidado!$AC447,Consolidado!$D$5:D447,"*"&amp;M$3&amp;"*")=1,1,0),0))</f>
        <v>0</v>
      </c>
      <c r="N447" s="0" t="n">
        <f aca="false">IF(OR(N$3="",Consolidado!$D447=""),0,IF(ISNUMBER(SEARCH(N$3,Consolidado!$D447)),IF(COUNTIFS(Consolidado!$AC$5:AC447,Consolidado!$AC447,Consolidado!$D$5:D447,"*"&amp;N$3&amp;"*")=1,1,0),0))</f>
        <v>0</v>
      </c>
      <c r="O447" s="0" t="n">
        <f aca="false">IF(OR(O$3="",Consolidado!$D447=""),0,IF(ISNUMBER(SEARCH(O$3,Consolidado!$D447)),IF(COUNTIFS(Consolidado!$AC$5:AC447,Consolidado!$AC447,Consolidado!$D$5:D447,"*"&amp;O$3&amp;"*")=1,1,0),0))</f>
        <v>0</v>
      </c>
      <c r="P447" s="0" t="n">
        <f aca="false">IF(OR(P$3="",Consolidado!$D447=""),0,IF(ISNUMBER(SEARCH(P$3,Consolidado!$D447)),IF(COUNTIFS(Consolidado!$AC$5:AC447,Consolidado!$AC447,Consolidado!$D$5:D447,"*"&amp;P$3&amp;"*")=1,1,0),0))</f>
        <v>0</v>
      </c>
      <c r="Q447" s="0" t="n">
        <f aca="false">IF(OR(Q$3="",Consolidado!$D447=""),0,IF(ISNUMBER(SEARCH(Q$3,Consolidado!$D447)),IF(COUNTIFS(Consolidado!$AC$5:AC447,Consolidado!$AC447,Consolidado!$D$5:D447,"*"&amp;Q$3&amp;"*")=1,1,0),0))</f>
        <v>0</v>
      </c>
      <c r="R447" s="0" t="n">
        <f aca="false">IF(OR(R$3="",Consolidado!$D447=""),0,IF(ISNUMBER(SEARCH(R$3,Consolidado!$D447)),IF(COUNTIFS(Consolidado!$AC$5:AC447,Consolidado!$AC447,Consolidado!$D$5:D447,"*"&amp;R$3&amp;"*")=1,1,0),0))</f>
        <v>0</v>
      </c>
      <c r="S447" s="0" t="n">
        <f aca="false">IF(OR(S$3="",Consolidado!$D447=""),0,IF(ISNUMBER(SEARCH(S$3,Consolidado!$D447)),IF(COUNTIFS(Consolidado!$AC$5:AC447,Consolidado!$AC447,Consolidado!$D$5:D447,"*"&amp;S$3&amp;"*")=1,1,0),0))</f>
        <v>0</v>
      </c>
      <c r="T447" s="0" t="n">
        <f aca="false">IF(OR(T$3="",Consolidado!$D447=""),0,IF(ISNUMBER(SEARCH(T$3,Consolidado!$D447)),IF(COUNTIFS(Consolidado!$AC$5:AC447,Consolidado!$AC447,Consolidado!$D$5:D447,"*"&amp;T$3&amp;"*")=1,1,0),0))</f>
        <v>0</v>
      </c>
      <c r="U447" s="0" t="n">
        <f aca="false">IF(OR(U$3="",Consolidado!$D447=""),0,IF(ISNUMBER(SEARCH(U$3,Consolidado!$D447)),IF(COUNTIFS(Consolidado!$AC$5:AC447,Consolidado!$AC447,Consolidado!$D$5:D447,"*"&amp;U$3&amp;"*")=1,1,0),0))</f>
        <v>0</v>
      </c>
      <c r="V447" s="0" t="n">
        <f aca="false">IF(OR(V$3="",Consolidado!$D447=""),0,IF(ISNUMBER(SEARCH(V$3,Consolidado!$D447)),IF(COUNTIFS(Consolidado!$AC$5:AC447,Consolidado!$AC447,Consolidado!$D$5:D447,"*"&amp;V$3&amp;"*")=1,1,0),0))</f>
        <v>0</v>
      </c>
      <c r="W447" s="0" t="n">
        <f aca="false">IF(OR(W$3="",Consolidado!$D447=""),0,IF(ISNUMBER(SEARCH(W$3,Consolidado!$D447)),IF(COUNTIFS(Consolidado!$AC$5:AC447,Consolidado!$AC447,Consolidado!$D$5:D447,"*"&amp;W$3&amp;"*")=1,1,0),0))</f>
        <v>0</v>
      </c>
      <c r="X447" s="0" t="n">
        <f aca="false">IF(OR(X$3="",Consolidado!$D447=""),0,IF(ISNUMBER(SEARCH(X$3,Consolidado!$D447)),IF(COUNTIFS(Consolidado!$AC$5:AC447,Consolidado!$AC447,Consolidado!$D$5:D447,"*"&amp;X$3&amp;"*")=1,1,0),0))</f>
        <v>0</v>
      </c>
      <c r="Y447" s="0" t="n">
        <f aca="false">IF(OR(Y$3="",Consolidado!$D447=""),0,IF(ISNUMBER(SEARCH(Y$3,Consolidado!$D447)),IF(COUNTIFS(Consolidado!$AC$5:AC447,Consolidado!$AC447,Consolidado!$D$5:D447,"*"&amp;Y$3&amp;"*")=1,1,0),0))</f>
        <v>0</v>
      </c>
      <c r="Z447" s="0" t="n">
        <f aca="false">IF(OR(Z$3="",Consolidado!$D447=""),0,IF(ISNUMBER(SEARCH(Z$3,Consolidado!$D447)),IF(COUNTIFS(Consolidado!$AC$5:AC447,Consolidado!$AC447,Consolidado!$D$5:D447,"*"&amp;Z$3&amp;"*")=1,1,0),0))</f>
        <v>0</v>
      </c>
      <c r="AA447" s="0" t="n">
        <f aca="false">IF(OR(AA$3="",Consolidado!$D447=""),0,IF(ISNUMBER(SEARCH(AA$3,Consolidado!$D447)),IF(COUNTIFS(Consolidado!$AC$5:AC447,Consolidado!$AC447,Consolidado!$D$5:D447,"*"&amp;AA$3&amp;"*")=1,1,0),0))</f>
        <v>0</v>
      </c>
      <c r="AB447" s="0" t="n">
        <f aca="false">IF(OR(AB$3="",Consolidado!$D447=""),0,IF(ISNUMBER(SEARCH(AB$3,Consolidado!$D447)),IF(COUNTIFS(Consolidado!$AC$5:AC447,Consolidado!$AC447,Consolidado!$D$5:D447,"*"&amp;AB$3&amp;"*")=1,1,0),0))</f>
        <v>0</v>
      </c>
      <c r="AC447" s="0" t="n">
        <f aca="false">IF(OR(AC$3="",Consolidado!$D447=""),0,IF(ISNUMBER(SEARCH(AC$3,Consolidado!$D447)),IF(COUNTIFS(Consolidado!$AC$5:AC447,Consolidado!$AC447,Consolidado!$D$5:D447,"*"&amp;AC$3&amp;"*")=1,1,0),0))</f>
        <v>0</v>
      </c>
      <c r="AD447" s="0" t="n">
        <f aca="false">IF(OR(AD$3="",Consolidado!$D447=""),0,IF(ISNUMBER(SEARCH(AD$3,Consolidado!$D447)),IF(COUNTIFS(Consolidado!$AC$5:AC447,Consolidado!$AC447,Consolidado!$D$5:D447,"*"&amp;AD$3&amp;"*")=1,1,0),0))</f>
        <v>0</v>
      </c>
      <c r="AE447" s="0" t="n">
        <f aca="false">IF(OR(AE$3="",Consolidado!$D447=""),0,IF(ISNUMBER(SEARCH(AE$3,Consolidado!$D447)),IF(COUNTIFS(Consolidado!$AC$5:AC447,Consolidado!$AC447,Consolidado!$D$5:D447,"*"&amp;AE$3&amp;"*")=1,1,0),0))</f>
        <v>0</v>
      </c>
      <c r="AF447" s="0" t="n">
        <f aca="false">IF(OR(AF$3="",Consolidado!$D447=""),0,IF(ISNUMBER(SEARCH(AF$3,Consolidado!$D447)),IF(COUNTIFS(Consolidado!$AC$5:AC447,Consolidado!$AC447,Consolidado!$D$5:D447,"*"&amp;AF$3&amp;"*")=1,1,0),0))</f>
        <v>0</v>
      </c>
      <c r="AG447" s="0" t="n">
        <f aca="false">IF(OR(AG$3="",Consolidado!$D447=""),0,IF(ISNUMBER(SEARCH(AG$3,Consolidado!$D447)),IF(COUNTIFS(Consolidado!$AC$5:AC447,Consolidado!$AC447,Consolidado!$D$5:D447,"*"&amp;AG$3&amp;"*")=1,1,0),0))</f>
        <v>0</v>
      </c>
      <c r="AH447" s="0" t="n">
        <f aca="false">IF(OR(AH$3="",Consolidado!$D447=""),0,IF(ISNUMBER(SEARCH(AH$3,Consolidado!$D447)),IF(COUNTIFS(Consolidado!$AC$5:AC447,Consolidado!$AC447,Consolidado!$D$5:D447,"*"&amp;AH$3&amp;"*")=1,1,0),0))</f>
        <v>0</v>
      </c>
      <c r="AI447" s="0" t="n">
        <f aca="false">IF(OR(AI$3="",Consolidado!$D447=""),0,IF(ISNUMBER(SEARCH(AI$3,Consolidado!$D447)),IF(COUNTIFS(Consolidado!$AC$5:AC447,Consolidado!$AC447,Consolidado!$D$5:D447,"*"&amp;AI$3&amp;"*")=1,1,0),0))</f>
        <v>0</v>
      </c>
      <c r="AJ447" s="0" t="n">
        <f aca="false">IF(OR(AJ$3="",Consolidado!$D447=""),0,IF(ISNUMBER(SEARCH(AJ$3,Consolidado!$D447)),IF(COUNTIFS(Consolidado!$AC$5:AC447,Consolidado!$AC447,Consolidado!$D$5:D447,"*"&amp;AJ$3&amp;"*")=1,1,0),0))</f>
        <v>0</v>
      </c>
      <c r="AK447" s="0" t="n">
        <f aca="false">IF(OR(AK$3="",Consolidado!$D447=""),0,IF(ISNUMBER(SEARCH(AK$3,Consolidado!$D447)),IF(COUNTIFS(Consolidado!$AC$5:AC447,Consolidado!$AC447,Consolidado!$D$5:D447,"*"&amp;AK$3&amp;"*")=1,1,0),0))</f>
        <v>0</v>
      </c>
      <c r="AL447" s="0" t="n">
        <f aca="false">IF(OR(AL$3="",Consolidado!$D447=""),0,IF(ISNUMBER(SEARCH(AL$3,Consolidado!$D447)),IF(COUNTIFS(Consolidado!$AC$5:AC447,Consolidado!$AC447,Consolidado!$D$5:D447,"*"&amp;AL$3&amp;"*")=1,1,0),0))</f>
        <v>0</v>
      </c>
      <c r="AM447" s="0" t="n">
        <f aca="false">IF(OR(AM$3="",Consolidado!$D447=""),0,IF(ISNUMBER(SEARCH(AM$3,Consolidado!$D447)),IF(COUNTIFS(Consolidado!$AC$5:AC447,Consolidado!$AC447,Consolidado!$D$5:D447,"*"&amp;AM$3&amp;"*")=1,1,0),0))</f>
        <v>0</v>
      </c>
      <c r="AN447" s="0" t="n">
        <f aca="false">IF(OR(AN$3="",Consolidado!$D447=""),0,IF(ISNUMBER(SEARCH(AN$3,Consolidado!$D447)),IF(COUNTIFS(Consolidado!$AC$5:AC447,Consolidado!$AC447,Consolidado!$D$5:D447,"*"&amp;AN$3&amp;"*")=1,1,0),0))</f>
        <v>0</v>
      </c>
      <c r="AO447" s="0" t="n">
        <f aca="false">IF(OR(AO$3="",Consolidado!$D447=""),0,IF(ISNUMBER(SEARCH(AO$3,Consolidado!$D447)),IF(COUNTIFS(Consolidado!$AC$5:AC447,Consolidado!$AC447,Consolidado!$D$5:D447,"*"&amp;AO$3&amp;"*")=1,1,0),0))</f>
        <v>0</v>
      </c>
    </row>
    <row r="448" customFormat="false" ht="15" hidden="false" customHeight="false" outlineLevel="0" collapsed="false">
      <c r="B448" s="0" t="n">
        <f aca="false">IF(OR(B$3="",Consolidado!$D448=""),0,IF(ISNUMBER(SEARCH(B$3,Consolidado!$D448)),IF(COUNTIFS(Consolidado!$AC$5:AC448,Consolidado!$AC448,Consolidado!$D$5:D448,"*"&amp;B$3&amp;"*")=1,1,0),0))</f>
        <v>0</v>
      </c>
      <c r="C448" s="0" t="n">
        <f aca="false">IF(OR(C$3="",Consolidado!$D448=""),0,IF(ISNUMBER(SEARCH(C$3,Consolidado!$D448)),IF(COUNTIFS(Consolidado!$AC$5:AC448,Consolidado!$AC448,Consolidado!$D$5:D448,"*"&amp;C$3&amp;"*")=1,1,0),0))</f>
        <v>0</v>
      </c>
      <c r="D448" s="0" t="n">
        <f aca="false">IF(OR(D$3="",Consolidado!$D448=""),0,IF(ISNUMBER(SEARCH(D$3,Consolidado!$D448)),IF(COUNTIFS(Consolidado!$AC$5:AC448,Consolidado!$AC448,Consolidado!$D$5:D448,"*"&amp;D$3&amp;"*")=1,1,0),0))</f>
        <v>0</v>
      </c>
      <c r="E448" s="0" t="n">
        <f aca="false">IF(OR(E$3="",Consolidado!$D448=""),0,IF(ISNUMBER(SEARCH(E$3,Consolidado!$D448)),IF(COUNTIFS(Consolidado!$AC$5:AC448,Consolidado!$AC448,Consolidado!$D$5:D448,"*"&amp;E$3&amp;"*")=1,1,0),0))</f>
        <v>0</v>
      </c>
      <c r="F448" s="0" t="n">
        <f aca="false">IF(OR(F$3="",Consolidado!$D448=""),0,IF(ISNUMBER(SEARCH(F$3,Consolidado!$D448)),IF(COUNTIFS(Consolidado!$AC$5:AC448,Consolidado!$AC448,Consolidado!$D$5:D448,"*"&amp;F$3&amp;"*")=1,1,0),0))</f>
        <v>0</v>
      </c>
      <c r="G448" s="0" t="n">
        <f aca="false">IF(OR(G$3="",Consolidado!$D448=""),0,IF(ISNUMBER(SEARCH(G$3,Consolidado!$D448)),IF(COUNTIFS(Consolidado!$AC$5:AC448,Consolidado!$AC448,Consolidado!$D$5:D448,"*"&amp;G$3&amp;"*")=1,1,0),0))</f>
        <v>0</v>
      </c>
      <c r="H448" s="0" t="n">
        <f aca="false">IF(OR(H$3="",Consolidado!$D448=""),0,IF(ISNUMBER(SEARCH(H$3,Consolidado!$D448)),IF(COUNTIFS(Consolidado!$AC$5:AC448,Consolidado!$AC448,Consolidado!$D$5:D448,"*"&amp;H$3&amp;"*")=1,1,0),0))</f>
        <v>0</v>
      </c>
      <c r="I448" s="0" t="n">
        <f aca="false">IF(OR(I$3="",Consolidado!$D448=""),0,IF(ISNUMBER(SEARCH(I$3,Consolidado!$D448)),IF(COUNTIFS(Consolidado!$AC$5:AC448,Consolidado!$AC448,Consolidado!$D$5:D448,"*"&amp;I$3&amp;"*")=1,1,0),0))</f>
        <v>0</v>
      </c>
      <c r="J448" s="0" t="n">
        <f aca="false">IF(OR(J$3="",Consolidado!$D448=""),0,IF(ISNUMBER(SEARCH(J$3,Consolidado!$D448)),IF(COUNTIFS(Consolidado!$AC$5:AC448,Consolidado!$AC448,Consolidado!$D$5:D448,"*"&amp;J$3&amp;"*")=1,1,0),0))</f>
        <v>0</v>
      </c>
      <c r="K448" s="0" t="n">
        <f aca="false">IF(OR(K$3="",Consolidado!$D448=""),0,IF(ISNUMBER(SEARCH(K$3,Consolidado!$D448)),IF(COUNTIFS(Consolidado!$AC$5:AC448,Consolidado!$AC448,Consolidado!$D$5:D448,"*"&amp;K$3&amp;"*")=1,1,0),0))</f>
        <v>0</v>
      </c>
      <c r="L448" s="0" t="n">
        <f aca="false">IF(OR(L$3="",Consolidado!$D448=""),0,IF(ISNUMBER(SEARCH(L$3,Consolidado!$D448)),IF(COUNTIFS(Consolidado!$AC$5:AC448,Consolidado!$AC448,Consolidado!$D$5:D448,"*"&amp;L$3&amp;"*")=1,1,0),0))</f>
        <v>0</v>
      </c>
      <c r="M448" s="0" t="n">
        <f aca="false">IF(OR(M$3="",Consolidado!$D448=""),0,IF(ISNUMBER(SEARCH(M$3,Consolidado!$D448)),IF(COUNTIFS(Consolidado!$AC$5:AC448,Consolidado!$AC448,Consolidado!$D$5:D448,"*"&amp;M$3&amp;"*")=1,1,0),0))</f>
        <v>0</v>
      </c>
      <c r="N448" s="0" t="n">
        <f aca="false">IF(OR(N$3="",Consolidado!$D448=""),0,IF(ISNUMBER(SEARCH(N$3,Consolidado!$D448)),IF(COUNTIFS(Consolidado!$AC$5:AC448,Consolidado!$AC448,Consolidado!$D$5:D448,"*"&amp;N$3&amp;"*")=1,1,0),0))</f>
        <v>0</v>
      </c>
      <c r="O448" s="0" t="n">
        <f aca="false">IF(OR(O$3="",Consolidado!$D448=""),0,IF(ISNUMBER(SEARCH(O$3,Consolidado!$D448)),IF(COUNTIFS(Consolidado!$AC$5:AC448,Consolidado!$AC448,Consolidado!$D$5:D448,"*"&amp;O$3&amp;"*")=1,1,0),0))</f>
        <v>0</v>
      </c>
      <c r="P448" s="0" t="n">
        <f aca="false">IF(OR(P$3="",Consolidado!$D448=""),0,IF(ISNUMBER(SEARCH(P$3,Consolidado!$D448)),IF(COUNTIFS(Consolidado!$AC$5:AC448,Consolidado!$AC448,Consolidado!$D$5:D448,"*"&amp;P$3&amp;"*")=1,1,0),0))</f>
        <v>0</v>
      </c>
      <c r="Q448" s="0" t="n">
        <f aca="false">IF(OR(Q$3="",Consolidado!$D448=""),0,IF(ISNUMBER(SEARCH(Q$3,Consolidado!$D448)),IF(COUNTIFS(Consolidado!$AC$5:AC448,Consolidado!$AC448,Consolidado!$D$5:D448,"*"&amp;Q$3&amp;"*")=1,1,0),0))</f>
        <v>0</v>
      </c>
      <c r="R448" s="0" t="n">
        <f aca="false">IF(OR(R$3="",Consolidado!$D448=""),0,IF(ISNUMBER(SEARCH(R$3,Consolidado!$D448)),IF(COUNTIFS(Consolidado!$AC$5:AC448,Consolidado!$AC448,Consolidado!$D$5:D448,"*"&amp;R$3&amp;"*")=1,1,0),0))</f>
        <v>0</v>
      </c>
      <c r="S448" s="0" t="n">
        <f aca="false">IF(OR(S$3="",Consolidado!$D448=""),0,IF(ISNUMBER(SEARCH(S$3,Consolidado!$D448)),IF(COUNTIFS(Consolidado!$AC$5:AC448,Consolidado!$AC448,Consolidado!$D$5:D448,"*"&amp;S$3&amp;"*")=1,1,0),0))</f>
        <v>0</v>
      </c>
      <c r="T448" s="0" t="n">
        <f aca="false">IF(OR(T$3="",Consolidado!$D448=""),0,IF(ISNUMBER(SEARCH(T$3,Consolidado!$D448)),IF(COUNTIFS(Consolidado!$AC$5:AC448,Consolidado!$AC448,Consolidado!$D$5:D448,"*"&amp;T$3&amp;"*")=1,1,0),0))</f>
        <v>0</v>
      </c>
      <c r="U448" s="0" t="n">
        <f aca="false">IF(OR(U$3="",Consolidado!$D448=""),0,IF(ISNUMBER(SEARCH(U$3,Consolidado!$D448)),IF(COUNTIFS(Consolidado!$AC$5:AC448,Consolidado!$AC448,Consolidado!$D$5:D448,"*"&amp;U$3&amp;"*")=1,1,0),0))</f>
        <v>0</v>
      </c>
      <c r="V448" s="0" t="n">
        <f aca="false">IF(OR(V$3="",Consolidado!$D448=""),0,IF(ISNUMBER(SEARCH(V$3,Consolidado!$D448)),IF(COUNTIFS(Consolidado!$AC$5:AC448,Consolidado!$AC448,Consolidado!$D$5:D448,"*"&amp;V$3&amp;"*")=1,1,0),0))</f>
        <v>0</v>
      </c>
      <c r="W448" s="0" t="n">
        <f aca="false">IF(OR(W$3="",Consolidado!$D448=""),0,IF(ISNUMBER(SEARCH(W$3,Consolidado!$D448)),IF(COUNTIFS(Consolidado!$AC$5:AC448,Consolidado!$AC448,Consolidado!$D$5:D448,"*"&amp;W$3&amp;"*")=1,1,0),0))</f>
        <v>0</v>
      </c>
      <c r="X448" s="0" t="n">
        <f aca="false">IF(OR(X$3="",Consolidado!$D448=""),0,IF(ISNUMBER(SEARCH(X$3,Consolidado!$D448)),IF(COUNTIFS(Consolidado!$AC$5:AC448,Consolidado!$AC448,Consolidado!$D$5:D448,"*"&amp;X$3&amp;"*")=1,1,0),0))</f>
        <v>0</v>
      </c>
      <c r="Y448" s="0" t="n">
        <f aca="false">IF(OR(Y$3="",Consolidado!$D448=""),0,IF(ISNUMBER(SEARCH(Y$3,Consolidado!$D448)),IF(COUNTIFS(Consolidado!$AC$5:AC448,Consolidado!$AC448,Consolidado!$D$5:D448,"*"&amp;Y$3&amp;"*")=1,1,0),0))</f>
        <v>0</v>
      </c>
      <c r="Z448" s="0" t="n">
        <f aca="false">IF(OR(Z$3="",Consolidado!$D448=""),0,IF(ISNUMBER(SEARCH(Z$3,Consolidado!$D448)),IF(COUNTIFS(Consolidado!$AC$5:AC448,Consolidado!$AC448,Consolidado!$D$5:D448,"*"&amp;Z$3&amp;"*")=1,1,0),0))</f>
        <v>0</v>
      </c>
      <c r="AA448" s="0" t="n">
        <f aca="false">IF(OR(AA$3="",Consolidado!$D448=""),0,IF(ISNUMBER(SEARCH(AA$3,Consolidado!$D448)),IF(COUNTIFS(Consolidado!$AC$5:AC448,Consolidado!$AC448,Consolidado!$D$5:D448,"*"&amp;AA$3&amp;"*")=1,1,0),0))</f>
        <v>0</v>
      </c>
      <c r="AB448" s="0" t="n">
        <f aca="false">IF(OR(AB$3="",Consolidado!$D448=""),0,IF(ISNUMBER(SEARCH(AB$3,Consolidado!$D448)),IF(COUNTIFS(Consolidado!$AC$5:AC448,Consolidado!$AC448,Consolidado!$D$5:D448,"*"&amp;AB$3&amp;"*")=1,1,0),0))</f>
        <v>0</v>
      </c>
      <c r="AC448" s="0" t="n">
        <f aca="false">IF(OR(AC$3="",Consolidado!$D448=""),0,IF(ISNUMBER(SEARCH(AC$3,Consolidado!$D448)),IF(COUNTIFS(Consolidado!$AC$5:AC448,Consolidado!$AC448,Consolidado!$D$5:D448,"*"&amp;AC$3&amp;"*")=1,1,0),0))</f>
        <v>0</v>
      </c>
      <c r="AD448" s="0" t="n">
        <f aca="false">IF(OR(AD$3="",Consolidado!$D448=""),0,IF(ISNUMBER(SEARCH(AD$3,Consolidado!$D448)),IF(COUNTIFS(Consolidado!$AC$5:AC448,Consolidado!$AC448,Consolidado!$D$5:D448,"*"&amp;AD$3&amp;"*")=1,1,0),0))</f>
        <v>0</v>
      </c>
      <c r="AE448" s="0" t="n">
        <f aca="false">IF(OR(AE$3="",Consolidado!$D448=""),0,IF(ISNUMBER(SEARCH(AE$3,Consolidado!$D448)),IF(COUNTIFS(Consolidado!$AC$5:AC448,Consolidado!$AC448,Consolidado!$D$5:D448,"*"&amp;AE$3&amp;"*")=1,1,0),0))</f>
        <v>0</v>
      </c>
      <c r="AF448" s="0" t="n">
        <f aca="false">IF(OR(AF$3="",Consolidado!$D448=""),0,IF(ISNUMBER(SEARCH(AF$3,Consolidado!$D448)),IF(COUNTIFS(Consolidado!$AC$5:AC448,Consolidado!$AC448,Consolidado!$D$5:D448,"*"&amp;AF$3&amp;"*")=1,1,0),0))</f>
        <v>0</v>
      </c>
      <c r="AG448" s="0" t="n">
        <f aca="false">IF(OR(AG$3="",Consolidado!$D448=""),0,IF(ISNUMBER(SEARCH(AG$3,Consolidado!$D448)),IF(COUNTIFS(Consolidado!$AC$5:AC448,Consolidado!$AC448,Consolidado!$D$5:D448,"*"&amp;AG$3&amp;"*")=1,1,0),0))</f>
        <v>0</v>
      </c>
      <c r="AH448" s="0" t="n">
        <f aca="false">IF(OR(AH$3="",Consolidado!$D448=""),0,IF(ISNUMBER(SEARCH(AH$3,Consolidado!$D448)),IF(COUNTIFS(Consolidado!$AC$5:AC448,Consolidado!$AC448,Consolidado!$D$5:D448,"*"&amp;AH$3&amp;"*")=1,1,0),0))</f>
        <v>0</v>
      </c>
      <c r="AI448" s="0" t="n">
        <f aca="false">IF(OR(AI$3="",Consolidado!$D448=""),0,IF(ISNUMBER(SEARCH(AI$3,Consolidado!$D448)),IF(COUNTIFS(Consolidado!$AC$5:AC448,Consolidado!$AC448,Consolidado!$D$5:D448,"*"&amp;AI$3&amp;"*")=1,1,0),0))</f>
        <v>0</v>
      </c>
      <c r="AJ448" s="0" t="n">
        <f aca="false">IF(OR(AJ$3="",Consolidado!$D448=""),0,IF(ISNUMBER(SEARCH(AJ$3,Consolidado!$D448)),IF(COUNTIFS(Consolidado!$AC$5:AC448,Consolidado!$AC448,Consolidado!$D$5:D448,"*"&amp;AJ$3&amp;"*")=1,1,0),0))</f>
        <v>0</v>
      </c>
      <c r="AK448" s="0" t="n">
        <f aca="false">IF(OR(AK$3="",Consolidado!$D448=""),0,IF(ISNUMBER(SEARCH(AK$3,Consolidado!$D448)),IF(COUNTIFS(Consolidado!$AC$5:AC448,Consolidado!$AC448,Consolidado!$D$5:D448,"*"&amp;AK$3&amp;"*")=1,1,0),0))</f>
        <v>0</v>
      </c>
      <c r="AL448" s="0" t="n">
        <f aca="false">IF(OR(AL$3="",Consolidado!$D448=""),0,IF(ISNUMBER(SEARCH(AL$3,Consolidado!$D448)),IF(COUNTIFS(Consolidado!$AC$5:AC448,Consolidado!$AC448,Consolidado!$D$5:D448,"*"&amp;AL$3&amp;"*")=1,1,0),0))</f>
        <v>0</v>
      </c>
      <c r="AM448" s="0" t="n">
        <f aca="false">IF(OR(AM$3="",Consolidado!$D448=""),0,IF(ISNUMBER(SEARCH(AM$3,Consolidado!$D448)),IF(COUNTIFS(Consolidado!$AC$5:AC448,Consolidado!$AC448,Consolidado!$D$5:D448,"*"&amp;AM$3&amp;"*")=1,1,0),0))</f>
        <v>0</v>
      </c>
      <c r="AN448" s="0" t="n">
        <f aca="false">IF(OR(AN$3="",Consolidado!$D448=""),0,IF(ISNUMBER(SEARCH(AN$3,Consolidado!$D448)),IF(COUNTIFS(Consolidado!$AC$5:AC448,Consolidado!$AC448,Consolidado!$D$5:D448,"*"&amp;AN$3&amp;"*")=1,1,0),0))</f>
        <v>0</v>
      </c>
      <c r="AO448" s="0" t="n">
        <f aca="false">IF(OR(AO$3="",Consolidado!$D448=""),0,IF(ISNUMBER(SEARCH(AO$3,Consolidado!$D448)),IF(COUNTIFS(Consolidado!$AC$5:AC448,Consolidado!$AC448,Consolidado!$D$5:D448,"*"&amp;AO$3&amp;"*")=1,1,0),0))</f>
        <v>0</v>
      </c>
    </row>
    <row r="449" customFormat="false" ht="15" hidden="false" customHeight="false" outlineLevel="0" collapsed="false">
      <c r="B449" s="0" t="n">
        <f aca="false">IF(OR(B$3="",Consolidado!$D449=""),0,IF(ISNUMBER(SEARCH(B$3,Consolidado!$D449)),IF(COUNTIFS(Consolidado!$AC$5:AC449,Consolidado!$AC449,Consolidado!$D$5:D449,"*"&amp;B$3&amp;"*")=1,1,0),0))</f>
        <v>0</v>
      </c>
      <c r="C449" s="0" t="n">
        <f aca="false">IF(OR(C$3="",Consolidado!$D449=""),0,IF(ISNUMBER(SEARCH(C$3,Consolidado!$D449)),IF(COUNTIFS(Consolidado!$AC$5:AC449,Consolidado!$AC449,Consolidado!$D$5:D449,"*"&amp;C$3&amp;"*")=1,1,0),0))</f>
        <v>0</v>
      </c>
      <c r="D449" s="0" t="n">
        <f aca="false">IF(OR(D$3="",Consolidado!$D449=""),0,IF(ISNUMBER(SEARCH(D$3,Consolidado!$D449)),IF(COUNTIFS(Consolidado!$AC$5:AC449,Consolidado!$AC449,Consolidado!$D$5:D449,"*"&amp;D$3&amp;"*")=1,1,0),0))</f>
        <v>0</v>
      </c>
      <c r="E449" s="0" t="n">
        <f aca="false">IF(OR(E$3="",Consolidado!$D449=""),0,IF(ISNUMBER(SEARCH(E$3,Consolidado!$D449)),IF(COUNTIFS(Consolidado!$AC$5:AC449,Consolidado!$AC449,Consolidado!$D$5:D449,"*"&amp;E$3&amp;"*")=1,1,0),0))</f>
        <v>0</v>
      </c>
      <c r="F449" s="0" t="n">
        <f aca="false">IF(OR(F$3="",Consolidado!$D449=""),0,IF(ISNUMBER(SEARCH(F$3,Consolidado!$D449)),IF(COUNTIFS(Consolidado!$AC$5:AC449,Consolidado!$AC449,Consolidado!$D$5:D449,"*"&amp;F$3&amp;"*")=1,1,0),0))</f>
        <v>0</v>
      </c>
      <c r="G449" s="0" t="n">
        <f aca="false">IF(OR(G$3="",Consolidado!$D449=""),0,IF(ISNUMBER(SEARCH(G$3,Consolidado!$D449)),IF(COUNTIFS(Consolidado!$AC$5:AC449,Consolidado!$AC449,Consolidado!$D$5:D449,"*"&amp;G$3&amp;"*")=1,1,0),0))</f>
        <v>0</v>
      </c>
      <c r="H449" s="0" t="n">
        <f aca="false">IF(OR(H$3="",Consolidado!$D449=""),0,IF(ISNUMBER(SEARCH(H$3,Consolidado!$D449)),IF(COUNTIFS(Consolidado!$AC$5:AC449,Consolidado!$AC449,Consolidado!$D$5:D449,"*"&amp;H$3&amp;"*")=1,1,0),0))</f>
        <v>0</v>
      </c>
      <c r="I449" s="0" t="n">
        <f aca="false">IF(OR(I$3="",Consolidado!$D449=""),0,IF(ISNUMBER(SEARCH(I$3,Consolidado!$D449)),IF(COUNTIFS(Consolidado!$AC$5:AC449,Consolidado!$AC449,Consolidado!$D$5:D449,"*"&amp;I$3&amp;"*")=1,1,0),0))</f>
        <v>0</v>
      </c>
      <c r="J449" s="0" t="n">
        <f aca="false">IF(OR(J$3="",Consolidado!$D449=""),0,IF(ISNUMBER(SEARCH(J$3,Consolidado!$D449)),IF(COUNTIFS(Consolidado!$AC$5:AC449,Consolidado!$AC449,Consolidado!$D$5:D449,"*"&amp;J$3&amp;"*")=1,1,0),0))</f>
        <v>0</v>
      </c>
      <c r="K449" s="0" t="n">
        <f aca="false">IF(OR(K$3="",Consolidado!$D449=""),0,IF(ISNUMBER(SEARCH(K$3,Consolidado!$D449)),IF(COUNTIFS(Consolidado!$AC$5:AC449,Consolidado!$AC449,Consolidado!$D$5:D449,"*"&amp;K$3&amp;"*")=1,1,0),0))</f>
        <v>0</v>
      </c>
      <c r="L449" s="0" t="n">
        <f aca="false">IF(OR(L$3="",Consolidado!$D449=""),0,IF(ISNUMBER(SEARCH(L$3,Consolidado!$D449)),IF(COUNTIFS(Consolidado!$AC$5:AC449,Consolidado!$AC449,Consolidado!$D$5:D449,"*"&amp;L$3&amp;"*")=1,1,0),0))</f>
        <v>0</v>
      </c>
      <c r="M449" s="0" t="n">
        <f aca="false">IF(OR(M$3="",Consolidado!$D449=""),0,IF(ISNUMBER(SEARCH(M$3,Consolidado!$D449)),IF(COUNTIFS(Consolidado!$AC$5:AC449,Consolidado!$AC449,Consolidado!$D$5:D449,"*"&amp;M$3&amp;"*")=1,1,0),0))</f>
        <v>0</v>
      </c>
      <c r="N449" s="0" t="n">
        <f aca="false">IF(OR(N$3="",Consolidado!$D449=""),0,IF(ISNUMBER(SEARCH(N$3,Consolidado!$D449)),IF(COUNTIFS(Consolidado!$AC$5:AC449,Consolidado!$AC449,Consolidado!$D$5:D449,"*"&amp;N$3&amp;"*")=1,1,0),0))</f>
        <v>0</v>
      </c>
      <c r="O449" s="0" t="n">
        <f aca="false">IF(OR(O$3="",Consolidado!$D449=""),0,IF(ISNUMBER(SEARCH(O$3,Consolidado!$D449)),IF(COUNTIFS(Consolidado!$AC$5:AC449,Consolidado!$AC449,Consolidado!$D$5:D449,"*"&amp;O$3&amp;"*")=1,1,0),0))</f>
        <v>0</v>
      </c>
      <c r="P449" s="0" t="n">
        <f aca="false">IF(OR(P$3="",Consolidado!$D449=""),0,IF(ISNUMBER(SEARCH(P$3,Consolidado!$D449)),IF(COUNTIFS(Consolidado!$AC$5:AC449,Consolidado!$AC449,Consolidado!$D$5:D449,"*"&amp;P$3&amp;"*")=1,1,0),0))</f>
        <v>0</v>
      </c>
      <c r="Q449" s="0" t="n">
        <f aca="false">IF(OR(Q$3="",Consolidado!$D449=""),0,IF(ISNUMBER(SEARCH(Q$3,Consolidado!$D449)),IF(COUNTIFS(Consolidado!$AC$5:AC449,Consolidado!$AC449,Consolidado!$D$5:D449,"*"&amp;Q$3&amp;"*")=1,1,0),0))</f>
        <v>0</v>
      </c>
      <c r="R449" s="0" t="n">
        <f aca="false">IF(OR(R$3="",Consolidado!$D449=""),0,IF(ISNUMBER(SEARCH(R$3,Consolidado!$D449)),IF(COUNTIFS(Consolidado!$AC$5:AC449,Consolidado!$AC449,Consolidado!$D$5:D449,"*"&amp;R$3&amp;"*")=1,1,0),0))</f>
        <v>0</v>
      </c>
      <c r="S449" s="0" t="n">
        <f aca="false">IF(OR(S$3="",Consolidado!$D449=""),0,IF(ISNUMBER(SEARCH(S$3,Consolidado!$D449)),IF(COUNTIFS(Consolidado!$AC$5:AC449,Consolidado!$AC449,Consolidado!$D$5:D449,"*"&amp;S$3&amp;"*")=1,1,0),0))</f>
        <v>0</v>
      </c>
      <c r="T449" s="0" t="n">
        <f aca="false">IF(OR(T$3="",Consolidado!$D449=""),0,IF(ISNUMBER(SEARCH(T$3,Consolidado!$D449)),IF(COUNTIFS(Consolidado!$AC$5:AC449,Consolidado!$AC449,Consolidado!$D$5:D449,"*"&amp;T$3&amp;"*")=1,1,0),0))</f>
        <v>0</v>
      </c>
      <c r="U449" s="0" t="n">
        <f aca="false">IF(OR(U$3="",Consolidado!$D449=""),0,IF(ISNUMBER(SEARCH(U$3,Consolidado!$D449)),IF(COUNTIFS(Consolidado!$AC$5:AC449,Consolidado!$AC449,Consolidado!$D$5:D449,"*"&amp;U$3&amp;"*")=1,1,0),0))</f>
        <v>0</v>
      </c>
      <c r="V449" s="0" t="n">
        <f aca="false">IF(OR(V$3="",Consolidado!$D449=""),0,IF(ISNUMBER(SEARCH(V$3,Consolidado!$D449)),IF(COUNTIFS(Consolidado!$AC$5:AC449,Consolidado!$AC449,Consolidado!$D$5:D449,"*"&amp;V$3&amp;"*")=1,1,0),0))</f>
        <v>0</v>
      </c>
      <c r="W449" s="0" t="n">
        <f aca="false">IF(OR(W$3="",Consolidado!$D449=""),0,IF(ISNUMBER(SEARCH(W$3,Consolidado!$D449)),IF(COUNTIFS(Consolidado!$AC$5:AC449,Consolidado!$AC449,Consolidado!$D$5:D449,"*"&amp;W$3&amp;"*")=1,1,0),0))</f>
        <v>0</v>
      </c>
      <c r="X449" s="0" t="n">
        <f aca="false">IF(OR(X$3="",Consolidado!$D449=""),0,IF(ISNUMBER(SEARCH(X$3,Consolidado!$D449)),IF(COUNTIFS(Consolidado!$AC$5:AC449,Consolidado!$AC449,Consolidado!$D$5:D449,"*"&amp;X$3&amp;"*")=1,1,0),0))</f>
        <v>0</v>
      </c>
      <c r="Y449" s="0" t="n">
        <f aca="false">IF(OR(Y$3="",Consolidado!$D449=""),0,IF(ISNUMBER(SEARCH(Y$3,Consolidado!$D449)),IF(COUNTIFS(Consolidado!$AC$5:AC449,Consolidado!$AC449,Consolidado!$D$5:D449,"*"&amp;Y$3&amp;"*")=1,1,0),0))</f>
        <v>0</v>
      </c>
      <c r="Z449" s="0" t="n">
        <f aca="false">IF(OR(Z$3="",Consolidado!$D449=""),0,IF(ISNUMBER(SEARCH(Z$3,Consolidado!$D449)),IF(COUNTIFS(Consolidado!$AC$5:AC449,Consolidado!$AC449,Consolidado!$D$5:D449,"*"&amp;Z$3&amp;"*")=1,1,0),0))</f>
        <v>0</v>
      </c>
      <c r="AA449" s="0" t="n">
        <f aca="false">IF(OR(AA$3="",Consolidado!$D449=""),0,IF(ISNUMBER(SEARCH(AA$3,Consolidado!$D449)),IF(COUNTIFS(Consolidado!$AC$5:AC449,Consolidado!$AC449,Consolidado!$D$5:D449,"*"&amp;AA$3&amp;"*")=1,1,0),0))</f>
        <v>0</v>
      </c>
      <c r="AB449" s="0" t="n">
        <f aca="false">IF(OR(AB$3="",Consolidado!$D449=""),0,IF(ISNUMBER(SEARCH(AB$3,Consolidado!$D449)),IF(COUNTIFS(Consolidado!$AC$5:AC449,Consolidado!$AC449,Consolidado!$D$5:D449,"*"&amp;AB$3&amp;"*")=1,1,0),0))</f>
        <v>0</v>
      </c>
      <c r="AC449" s="0" t="n">
        <f aca="false">IF(OR(AC$3="",Consolidado!$D449=""),0,IF(ISNUMBER(SEARCH(AC$3,Consolidado!$D449)),IF(COUNTIFS(Consolidado!$AC$5:AC449,Consolidado!$AC449,Consolidado!$D$5:D449,"*"&amp;AC$3&amp;"*")=1,1,0),0))</f>
        <v>0</v>
      </c>
      <c r="AD449" s="0" t="n">
        <f aca="false">IF(OR(AD$3="",Consolidado!$D449=""),0,IF(ISNUMBER(SEARCH(AD$3,Consolidado!$D449)),IF(COUNTIFS(Consolidado!$AC$5:AC449,Consolidado!$AC449,Consolidado!$D$5:D449,"*"&amp;AD$3&amp;"*")=1,1,0),0))</f>
        <v>0</v>
      </c>
      <c r="AE449" s="0" t="n">
        <f aca="false">IF(OR(AE$3="",Consolidado!$D449=""),0,IF(ISNUMBER(SEARCH(AE$3,Consolidado!$D449)),IF(COUNTIFS(Consolidado!$AC$5:AC449,Consolidado!$AC449,Consolidado!$D$5:D449,"*"&amp;AE$3&amp;"*")=1,1,0),0))</f>
        <v>0</v>
      </c>
      <c r="AF449" s="0" t="n">
        <f aca="false">IF(OR(AF$3="",Consolidado!$D449=""),0,IF(ISNUMBER(SEARCH(AF$3,Consolidado!$D449)),IF(COUNTIFS(Consolidado!$AC$5:AC449,Consolidado!$AC449,Consolidado!$D$5:D449,"*"&amp;AF$3&amp;"*")=1,1,0),0))</f>
        <v>0</v>
      </c>
      <c r="AG449" s="0" t="n">
        <f aca="false">IF(OR(AG$3="",Consolidado!$D449=""),0,IF(ISNUMBER(SEARCH(AG$3,Consolidado!$D449)),IF(COUNTIFS(Consolidado!$AC$5:AC449,Consolidado!$AC449,Consolidado!$D$5:D449,"*"&amp;AG$3&amp;"*")=1,1,0),0))</f>
        <v>0</v>
      </c>
      <c r="AH449" s="0" t="n">
        <f aca="false">IF(OR(AH$3="",Consolidado!$D449=""),0,IF(ISNUMBER(SEARCH(AH$3,Consolidado!$D449)),IF(COUNTIFS(Consolidado!$AC$5:AC449,Consolidado!$AC449,Consolidado!$D$5:D449,"*"&amp;AH$3&amp;"*")=1,1,0),0))</f>
        <v>0</v>
      </c>
      <c r="AI449" s="0" t="n">
        <f aca="false">IF(OR(AI$3="",Consolidado!$D449=""),0,IF(ISNUMBER(SEARCH(AI$3,Consolidado!$D449)),IF(COUNTIFS(Consolidado!$AC$5:AC449,Consolidado!$AC449,Consolidado!$D$5:D449,"*"&amp;AI$3&amp;"*")=1,1,0),0))</f>
        <v>0</v>
      </c>
      <c r="AJ449" s="0" t="n">
        <f aca="false">IF(OR(AJ$3="",Consolidado!$D449=""),0,IF(ISNUMBER(SEARCH(AJ$3,Consolidado!$D449)),IF(COUNTIFS(Consolidado!$AC$5:AC449,Consolidado!$AC449,Consolidado!$D$5:D449,"*"&amp;AJ$3&amp;"*")=1,1,0),0))</f>
        <v>0</v>
      </c>
      <c r="AK449" s="0" t="n">
        <f aca="false">IF(OR(AK$3="",Consolidado!$D449=""),0,IF(ISNUMBER(SEARCH(AK$3,Consolidado!$D449)),IF(COUNTIFS(Consolidado!$AC$5:AC449,Consolidado!$AC449,Consolidado!$D$5:D449,"*"&amp;AK$3&amp;"*")=1,1,0),0))</f>
        <v>0</v>
      </c>
      <c r="AL449" s="0" t="n">
        <f aca="false">IF(OR(AL$3="",Consolidado!$D449=""),0,IF(ISNUMBER(SEARCH(AL$3,Consolidado!$D449)),IF(COUNTIFS(Consolidado!$AC$5:AC449,Consolidado!$AC449,Consolidado!$D$5:D449,"*"&amp;AL$3&amp;"*")=1,1,0),0))</f>
        <v>0</v>
      </c>
      <c r="AM449" s="0" t="n">
        <f aca="false">IF(OR(AM$3="",Consolidado!$D449=""),0,IF(ISNUMBER(SEARCH(AM$3,Consolidado!$D449)),IF(COUNTIFS(Consolidado!$AC$5:AC449,Consolidado!$AC449,Consolidado!$D$5:D449,"*"&amp;AM$3&amp;"*")=1,1,0),0))</f>
        <v>0</v>
      </c>
      <c r="AN449" s="0" t="n">
        <f aca="false">IF(OR(AN$3="",Consolidado!$D449=""),0,IF(ISNUMBER(SEARCH(AN$3,Consolidado!$D449)),IF(COUNTIFS(Consolidado!$AC$5:AC449,Consolidado!$AC449,Consolidado!$D$5:D449,"*"&amp;AN$3&amp;"*")=1,1,0),0))</f>
        <v>0</v>
      </c>
      <c r="AO449" s="0" t="n">
        <f aca="false">IF(OR(AO$3="",Consolidado!$D449=""),0,IF(ISNUMBER(SEARCH(AO$3,Consolidado!$D449)),IF(COUNTIFS(Consolidado!$AC$5:AC449,Consolidado!$AC449,Consolidado!$D$5:D449,"*"&amp;AO$3&amp;"*")=1,1,0),0))</f>
        <v>0</v>
      </c>
    </row>
    <row r="450" customFormat="false" ht="15" hidden="false" customHeight="false" outlineLevel="0" collapsed="false">
      <c r="B450" s="0" t="n">
        <f aca="false">IF(OR(B$3="",Consolidado!$D450=""),0,IF(ISNUMBER(SEARCH(B$3,Consolidado!$D450)),IF(COUNTIFS(Consolidado!$AC$5:AC450,Consolidado!$AC450,Consolidado!$D$5:D450,"*"&amp;B$3&amp;"*")=1,1,0),0))</f>
        <v>0</v>
      </c>
      <c r="C450" s="0" t="n">
        <f aca="false">IF(OR(C$3="",Consolidado!$D450=""),0,IF(ISNUMBER(SEARCH(C$3,Consolidado!$D450)),IF(COUNTIFS(Consolidado!$AC$5:AC450,Consolidado!$AC450,Consolidado!$D$5:D450,"*"&amp;C$3&amp;"*")=1,1,0),0))</f>
        <v>0</v>
      </c>
      <c r="D450" s="0" t="n">
        <f aca="false">IF(OR(D$3="",Consolidado!$D450=""),0,IF(ISNUMBER(SEARCH(D$3,Consolidado!$D450)),IF(COUNTIFS(Consolidado!$AC$5:AC450,Consolidado!$AC450,Consolidado!$D$5:D450,"*"&amp;D$3&amp;"*")=1,1,0),0))</f>
        <v>0</v>
      </c>
      <c r="E450" s="0" t="n">
        <f aca="false">IF(OR(E$3="",Consolidado!$D450=""),0,IF(ISNUMBER(SEARCH(E$3,Consolidado!$D450)),IF(COUNTIFS(Consolidado!$AC$5:AC450,Consolidado!$AC450,Consolidado!$D$5:D450,"*"&amp;E$3&amp;"*")=1,1,0),0))</f>
        <v>0</v>
      </c>
      <c r="F450" s="0" t="n">
        <f aca="false">IF(OR(F$3="",Consolidado!$D450=""),0,IF(ISNUMBER(SEARCH(F$3,Consolidado!$D450)),IF(COUNTIFS(Consolidado!$AC$5:AC450,Consolidado!$AC450,Consolidado!$D$5:D450,"*"&amp;F$3&amp;"*")=1,1,0),0))</f>
        <v>0</v>
      </c>
      <c r="G450" s="0" t="n">
        <f aca="false">IF(OR(G$3="",Consolidado!$D450=""),0,IF(ISNUMBER(SEARCH(G$3,Consolidado!$D450)),IF(COUNTIFS(Consolidado!$AC$5:AC450,Consolidado!$AC450,Consolidado!$D$5:D450,"*"&amp;G$3&amp;"*")=1,1,0),0))</f>
        <v>0</v>
      </c>
      <c r="H450" s="0" t="n">
        <f aca="false">IF(OR(H$3="",Consolidado!$D450=""),0,IF(ISNUMBER(SEARCH(H$3,Consolidado!$D450)),IF(COUNTIFS(Consolidado!$AC$5:AC450,Consolidado!$AC450,Consolidado!$D$5:D450,"*"&amp;H$3&amp;"*")=1,1,0),0))</f>
        <v>0</v>
      </c>
      <c r="I450" s="0" t="n">
        <f aca="false">IF(OR(I$3="",Consolidado!$D450=""),0,IF(ISNUMBER(SEARCH(I$3,Consolidado!$D450)),IF(COUNTIFS(Consolidado!$AC$5:AC450,Consolidado!$AC450,Consolidado!$D$5:D450,"*"&amp;I$3&amp;"*")=1,1,0),0))</f>
        <v>0</v>
      </c>
      <c r="J450" s="0" t="n">
        <f aca="false">IF(OR(J$3="",Consolidado!$D450=""),0,IF(ISNUMBER(SEARCH(J$3,Consolidado!$D450)),IF(COUNTIFS(Consolidado!$AC$5:AC450,Consolidado!$AC450,Consolidado!$D$5:D450,"*"&amp;J$3&amp;"*")=1,1,0),0))</f>
        <v>0</v>
      </c>
      <c r="K450" s="0" t="n">
        <f aca="false">IF(OR(K$3="",Consolidado!$D450=""),0,IF(ISNUMBER(SEARCH(K$3,Consolidado!$D450)),IF(COUNTIFS(Consolidado!$AC$5:AC450,Consolidado!$AC450,Consolidado!$D$5:D450,"*"&amp;K$3&amp;"*")=1,1,0),0))</f>
        <v>0</v>
      </c>
      <c r="L450" s="0" t="n">
        <f aca="false">IF(OR(L$3="",Consolidado!$D450=""),0,IF(ISNUMBER(SEARCH(L$3,Consolidado!$D450)),IF(COUNTIFS(Consolidado!$AC$5:AC450,Consolidado!$AC450,Consolidado!$D$5:D450,"*"&amp;L$3&amp;"*")=1,1,0),0))</f>
        <v>0</v>
      </c>
      <c r="M450" s="0" t="n">
        <f aca="false">IF(OR(M$3="",Consolidado!$D450=""),0,IF(ISNUMBER(SEARCH(M$3,Consolidado!$D450)),IF(COUNTIFS(Consolidado!$AC$5:AC450,Consolidado!$AC450,Consolidado!$D$5:D450,"*"&amp;M$3&amp;"*")=1,1,0),0))</f>
        <v>0</v>
      </c>
      <c r="N450" s="0" t="n">
        <f aca="false">IF(OR(N$3="",Consolidado!$D450=""),0,IF(ISNUMBER(SEARCH(N$3,Consolidado!$D450)),IF(COUNTIFS(Consolidado!$AC$5:AC450,Consolidado!$AC450,Consolidado!$D$5:D450,"*"&amp;N$3&amp;"*")=1,1,0),0))</f>
        <v>0</v>
      </c>
      <c r="O450" s="0" t="n">
        <f aca="false">IF(OR(O$3="",Consolidado!$D450=""),0,IF(ISNUMBER(SEARCH(O$3,Consolidado!$D450)),IF(COUNTIFS(Consolidado!$AC$5:AC450,Consolidado!$AC450,Consolidado!$D$5:D450,"*"&amp;O$3&amp;"*")=1,1,0),0))</f>
        <v>0</v>
      </c>
      <c r="P450" s="0" t="n">
        <f aca="false">IF(OR(P$3="",Consolidado!$D450=""),0,IF(ISNUMBER(SEARCH(P$3,Consolidado!$D450)),IF(COUNTIFS(Consolidado!$AC$5:AC450,Consolidado!$AC450,Consolidado!$D$5:D450,"*"&amp;P$3&amp;"*")=1,1,0),0))</f>
        <v>0</v>
      </c>
      <c r="Q450" s="0" t="n">
        <f aca="false">IF(OR(Q$3="",Consolidado!$D450=""),0,IF(ISNUMBER(SEARCH(Q$3,Consolidado!$D450)),IF(COUNTIFS(Consolidado!$AC$5:AC450,Consolidado!$AC450,Consolidado!$D$5:D450,"*"&amp;Q$3&amp;"*")=1,1,0),0))</f>
        <v>0</v>
      </c>
      <c r="R450" s="0" t="n">
        <f aca="false">IF(OR(R$3="",Consolidado!$D450=""),0,IF(ISNUMBER(SEARCH(R$3,Consolidado!$D450)),IF(COUNTIFS(Consolidado!$AC$5:AC450,Consolidado!$AC450,Consolidado!$D$5:D450,"*"&amp;R$3&amp;"*")=1,1,0),0))</f>
        <v>0</v>
      </c>
      <c r="S450" s="0" t="n">
        <f aca="false">IF(OR(S$3="",Consolidado!$D450=""),0,IF(ISNUMBER(SEARCH(S$3,Consolidado!$D450)),IF(COUNTIFS(Consolidado!$AC$5:AC450,Consolidado!$AC450,Consolidado!$D$5:D450,"*"&amp;S$3&amp;"*")=1,1,0),0))</f>
        <v>0</v>
      </c>
      <c r="T450" s="0" t="n">
        <f aca="false">IF(OR(T$3="",Consolidado!$D450=""),0,IF(ISNUMBER(SEARCH(T$3,Consolidado!$D450)),IF(COUNTIFS(Consolidado!$AC$5:AC450,Consolidado!$AC450,Consolidado!$D$5:D450,"*"&amp;T$3&amp;"*")=1,1,0),0))</f>
        <v>0</v>
      </c>
      <c r="U450" s="0" t="n">
        <f aca="false">IF(OR(U$3="",Consolidado!$D450=""),0,IF(ISNUMBER(SEARCH(U$3,Consolidado!$D450)),IF(COUNTIFS(Consolidado!$AC$5:AC450,Consolidado!$AC450,Consolidado!$D$5:D450,"*"&amp;U$3&amp;"*")=1,1,0),0))</f>
        <v>0</v>
      </c>
      <c r="V450" s="0" t="n">
        <f aca="false">IF(OR(V$3="",Consolidado!$D450=""),0,IF(ISNUMBER(SEARCH(V$3,Consolidado!$D450)),IF(COUNTIFS(Consolidado!$AC$5:AC450,Consolidado!$AC450,Consolidado!$D$5:D450,"*"&amp;V$3&amp;"*")=1,1,0),0))</f>
        <v>0</v>
      </c>
      <c r="W450" s="0" t="n">
        <f aca="false">IF(OR(W$3="",Consolidado!$D450=""),0,IF(ISNUMBER(SEARCH(W$3,Consolidado!$D450)),IF(COUNTIFS(Consolidado!$AC$5:AC450,Consolidado!$AC450,Consolidado!$D$5:D450,"*"&amp;W$3&amp;"*")=1,1,0),0))</f>
        <v>0</v>
      </c>
      <c r="X450" s="0" t="n">
        <f aca="false">IF(OR(X$3="",Consolidado!$D450=""),0,IF(ISNUMBER(SEARCH(X$3,Consolidado!$D450)),IF(COUNTIFS(Consolidado!$AC$5:AC450,Consolidado!$AC450,Consolidado!$D$5:D450,"*"&amp;X$3&amp;"*")=1,1,0),0))</f>
        <v>0</v>
      </c>
      <c r="Y450" s="0" t="n">
        <f aca="false">IF(OR(Y$3="",Consolidado!$D450=""),0,IF(ISNUMBER(SEARCH(Y$3,Consolidado!$D450)),IF(COUNTIFS(Consolidado!$AC$5:AC450,Consolidado!$AC450,Consolidado!$D$5:D450,"*"&amp;Y$3&amp;"*")=1,1,0),0))</f>
        <v>0</v>
      </c>
      <c r="Z450" s="0" t="n">
        <f aca="false">IF(OR(Z$3="",Consolidado!$D450=""),0,IF(ISNUMBER(SEARCH(Z$3,Consolidado!$D450)),IF(COUNTIFS(Consolidado!$AC$5:AC450,Consolidado!$AC450,Consolidado!$D$5:D450,"*"&amp;Z$3&amp;"*")=1,1,0),0))</f>
        <v>0</v>
      </c>
      <c r="AA450" s="0" t="n">
        <f aca="false">IF(OR(AA$3="",Consolidado!$D450=""),0,IF(ISNUMBER(SEARCH(AA$3,Consolidado!$D450)),IF(COUNTIFS(Consolidado!$AC$5:AC450,Consolidado!$AC450,Consolidado!$D$5:D450,"*"&amp;AA$3&amp;"*")=1,1,0),0))</f>
        <v>0</v>
      </c>
      <c r="AB450" s="0" t="n">
        <f aca="false">IF(OR(AB$3="",Consolidado!$D450=""),0,IF(ISNUMBER(SEARCH(AB$3,Consolidado!$D450)),IF(COUNTIFS(Consolidado!$AC$5:AC450,Consolidado!$AC450,Consolidado!$D$5:D450,"*"&amp;AB$3&amp;"*")=1,1,0),0))</f>
        <v>0</v>
      </c>
      <c r="AC450" s="0" t="n">
        <f aca="false">IF(OR(AC$3="",Consolidado!$D450=""),0,IF(ISNUMBER(SEARCH(AC$3,Consolidado!$D450)),IF(COUNTIFS(Consolidado!$AC$5:AC450,Consolidado!$AC450,Consolidado!$D$5:D450,"*"&amp;AC$3&amp;"*")=1,1,0),0))</f>
        <v>0</v>
      </c>
      <c r="AD450" s="0" t="n">
        <f aca="false">IF(OR(AD$3="",Consolidado!$D450=""),0,IF(ISNUMBER(SEARCH(AD$3,Consolidado!$D450)),IF(COUNTIFS(Consolidado!$AC$5:AC450,Consolidado!$AC450,Consolidado!$D$5:D450,"*"&amp;AD$3&amp;"*")=1,1,0),0))</f>
        <v>0</v>
      </c>
      <c r="AE450" s="0" t="n">
        <f aca="false">IF(OR(AE$3="",Consolidado!$D450=""),0,IF(ISNUMBER(SEARCH(AE$3,Consolidado!$D450)),IF(COUNTIFS(Consolidado!$AC$5:AC450,Consolidado!$AC450,Consolidado!$D$5:D450,"*"&amp;AE$3&amp;"*")=1,1,0),0))</f>
        <v>0</v>
      </c>
      <c r="AF450" s="0" t="n">
        <f aca="false">IF(OR(AF$3="",Consolidado!$D450=""),0,IF(ISNUMBER(SEARCH(AF$3,Consolidado!$D450)),IF(COUNTIFS(Consolidado!$AC$5:AC450,Consolidado!$AC450,Consolidado!$D$5:D450,"*"&amp;AF$3&amp;"*")=1,1,0),0))</f>
        <v>0</v>
      </c>
      <c r="AG450" s="0" t="n">
        <f aca="false">IF(OR(AG$3="",Consolidado!$D450=""),0,IF(ISNUMBER(SEARCH(AG$3,Consolidado!$D450)),IF(COUNTIFS(Consolidado!$AC$5:AC450,Consolidado!$AC450,Consolidado!$D$5:D450,"*"&amp;AG$3&amp;"*")=1,1,0),0))</f>
        <v>0</v>
      </c>
      <c r="AH450" s="0" t="n">
        <f aca="false">IF(OR(AH$3="",Consolidado!$D450=""),0,IF(ISNUMBER(SEARCH(AH$3,Consolidado!$D450)),IF(COUNTIFS(Consolidado!$AC$5:AC450,Consolidado!$AC450,Consolidado!$D$5:D450,"*"&amp;AH$3&amp;"*")=1,1,0),0))</f>
        <v>0</v>
      </c>
      <c r="AI450" s="0" t="n">
        <f aca="false">IF(OR(AI$3="",Consolidado!$D450=""),0,IF(ISNUMBER(SEARCH(AI$3,Consolidado!$D450)),IF(COUNTIFS(Consolidado!$AC$5:AC450,Consolidado!$AC450,Consolidado!$D$5:D450,"*"&amp;AI$3&amp;"*")=1,1,0),0))</f>
        <v>0</v>
      </c>
      <c r="AJ450" s="0" t="n">
        <f aca="false">IF(OR(AJ$3="",Consolidado!$D450=""),0,IF(ISNUMBER(SEARCH(AJ$3,Consolidado!$D450)),IF(COUNTIFS(Consolidado!$AC$5:AC450,Consolidado!$AC450,Consolidado!$D$5:D450,"*"&amp;AJ$3&amp;"*")=1,1,0),0))</f>
        <v>0</v>
      </c>
      <c r="AK450" s="0" t="n">
        <f aca="false">IF(OR(AK$3="",Consolidado!$D450=""),0,IF(ISNUMBER(SEARCH(AK$3,Consolidado!$D450)),IF(COUNTIFS(Consolidado!$AC$5:AC450,Consolidado!$AC450,Consolidado!$D$5:D450,"*"&amp;AK$3&amp;"*")=1,1,0),0))</f>
        <v>0</v>
      </c>
      <c r="AL450" s="0" t="n">
        <f aca="false">IF(OR(AL$3="",Consolidado!$D450=""),0,IF(ISNUMBER(SEARCH(AL$3,Consolidado!$D450)),IF(COUNTIFS(Consolidado!$AC$5:AC450,Consolidado!$AC450,Consolidado!$D$5:D450,"*"&amp;AL$3&amp;"*")=1,1,0),0))</f>
        <v>0</v>
      </c>
      <c r="AM450" s="0" t="n">
        <f aca="false">IF(OR(AM$3="",Consolidado!$D450=""),0,IF(ISNUMBER(SEARCH(AM$3,Consolidado!$D450)),IF(COUNTIFS(Consolidado!$AC$5:AC450,Consolidado!$AC450,Consolidado!$D$5:D450,"*"&amp;AM$3&amp;"*")=1,1,0),0))</f>
        <v>0</v>
      </c>
      <c r="AN450" s="0" t="n">
        <f aca="false">IF(OR(AN$3="",Consolidado!$D450=""),0,IF(ISNUMBER(SEARCH(AN$3,Consolidado!$D450)),IF(COUNTIFS(Consolidado!$AC$5:AC450,Consolidado!$AC450,Consolidado!$D$5:D450,"*"&amp;AN$3&amp;"*")=1,1,0),0))</f>
        <v>0</v>
      </c>
      <c r="AO450" s="0" t="n">
        <f aca="false">IF(OR(AO$3="",Consolidado!$D450=""),0,IF(ISNUMBER(SEARCH(AO$3,Consolidado!$D450)),IF(COUNTIFS(Consolidado!$AC$5:AC450,Consolidado!$AC450,Consolidado!$D$5:D450,"*"&amp;AO$3&amp;"*")=1,1,0),0))</f>
        <v>0</v>
      </c>
    </row>
    <row r="451" customFormat="false" ht="15" hidden="false" customHeight="false" outlineLevel="0" collapsed="false">
      <c r="B451" s="0" t="n">
        <f aca="false">IF(OR(B$3="",Consolidado!$D451=""),0,IF(ISNUMBER(SEARCH(B$3,Consolidado!$D451)),IF(COUNTIFS(Consolidado!$AC$5:AC451,Consolidado!$AC451,Consolidado!$D$5:D451,"*"&amp;B$3&amp;"*")=1,1,0),0))</f>
        <v>0</v>
      </c>
      <c r="C451" s="0" t="n">
        <f aca="false">IF(OR(C$3="",Consolidado!$D451=""),0,IF(ISNUMBER(SEARCH(C$3,Consolidado!$D451)),IF(COUNTIFS(Consolidado!$AC$5:AC451,Consolidado!$AC451,Consolidado!$D$5:D451,"*"&amp;C$3&amp;"*")=1,1,0),0))</f>
        <v>0</v>
      </c>
      <c r="D451" s="0" t="n">
        <f aca="false">IF(OR(D$3="",Consolidado!$D451=""),0,IF(ISNUMBER(SEARCH(D$3,Consolidado!$D451)),IF(COUNTIFS(Consolidado!$AC$5:AC451,Consolidado!$AC451,Consolidado!$D$5:D451,"*"&amp;D$3&amp;"*")=1,1,0),0))</f>
        <v>0</v>
      </c>
      <c r="E451" s="0" t="n">
        <f aca="false">IF(OR(E$3="",Consolidado!$D451=""),0,IF(ISNUMBER(SEARCH(E$3,Consolidado!$D451)),IF(COUNTIFS(Consolidado!$AC$5:AC451,Consolidado!$AC451,Consolidado!$D$5:D451,"*"&amp;E$3&amp;"*")=1,1,0),0))</f>
        <v>0</v>
      </c>
      <c r="F451" s="0" t="n">
        <f aca="false">IF(OR(F$3="",Consolidado!$D451=""),0,IF(ISNUMBER(SEARCH(F$3,Consolidado!$D451)),IF(COUNTIFS(Consolidado!$AC$5:AC451,Consolidado!$AC451,Consolidado!$D$5:D451,"*"&amp;F$3&amp;"*")=1,1,0),0))</f>
        <v>0</v>
      </c>
      <c r="G451" s="0" t="n">
        <f aca="false">IF(OR(G$3="",Consolidado!$D451=""),0,IF(ISNUMBER(SEARCH(G$3,Consolidado!$D451)),IF(COUNTIFS(Consolidado!$AC$5:AC451,Consolidado!$AC451,Consolidado!$D$5:D451,"*"&amp;G$3&amp;"*")=1,1,0),0))</f>
        <v>0</v>
      </c>
      <c r="H451" s="0" t="n">
        <f aca="false">IF(OR(H$3="",Consolidado!$D451=""),0,IF(ISNUMBER(SEARCH(H$3,Consolidado!$D451)),IF(COUNTIFS(Consolidado!$AC$5:AC451,Consolidado!$AC451,Consolidado!$D$5:D451,"*"&amp;H$3&amp;"*")=1,1,0),0))</f>
        <v>0</v>
      </c>
      <c r="I451" s="0" t="n">
        <f aca="false">IF(OR(I$3="",Consolidado!$D451=""),0,IF(ISNUMBER(SEARCH(I$3,Consolidado!$D451)),IF(COUNTIFS(Consolidado!$AC$5:AC451,Consolidado!$AC451,Consolidado!$D$5:D451,"*"&amp;I$3&amp;"*")=1,1,0),0))</f>
        <v>0</v>
      </c>
      <c r="J451" s="0" t="n">
        <f aca="false">IF(OR(J$3="",Consolidado!$D451=""),0,IF(ISNUMBER(SEARCH(J$3,Consolidado!$D451)),IF(COUNTIFS(Consolidado!$AC$5:AC451,Consolidado!$AC451,Consolidado!$D$5:D451,"*"&amp;J$3&amp;"*")=1,1,0),0))</f>
        <v>0</v>
      </c>
      <c r="K451" s="0" t="n">
        <f aca="false">IF(OR(K$3="",Consolidado!$D451=""),0,IF(ISNUMBER(SEARCH(K$3,Consolidado!$D451)),IF(COUNTIFS(Consolidado!$AC$5:AC451,Consolidado!$AC451,Consolidado!$D$5:D451,"*"&amp;K$3&amp;"*")=1,1,0),0))</f>
        <v>0</v>
      </c>
      <c r="L451" s="0" t="n">
        <f aca="false">IF(OR(L$3="",Consolidado!$D451=""),0,IF(ISNUMBER(SEARCH(L$3,Consolidado!$D451)),IF(COUNTIFS(Consolidado!$AC$5:AC451,Consolidado!$AC451,Consolidado!$D$5:D451,"*"&amp;L$3&amp;"*")=1,1,0),0))</f>
        <v>0</v>
      </c>
      <c r="M451" s="0" t="n">
        <f aca="false">IF(OR(M$3="",Consolidado!$D451=""),0,IF(ISNUMBER(SEARCH(M$3,Consolidado!$D451)),IF(COUNTIFS(Consolidado!$AC$5:AC451,Consolidado!$AC451,Consolidado!$D$5:D451,"*"&amp;M$3&amp;"*")=1,1,0),0))</f>
        <v>0</v>
      </c>
      <c r="N451" s="0" t="n">
        <f aca="false">IF(OR(N$3="",Consolidado!$D451=""),0,IF(ISNUMBER(SEARCH(N$3,Consolidado!$D451)),IF(COUNTIFS(Consolidado!$AC$5:AC451,Consolidado!$AC451,Consolidado!$D$5:D451,"*"&amp;N$3&amp;"*")=1,1,0),0))</f>
        <v>0</v>
      </c>
      <c r="O451" s="0" t="n">
        <f aca="false">IF(OR(O$3="",Consolidado!$D451=""),0,IF(ISNUMBER(SEARCH(O$3,Consolidado!$D451)),IF(COUNTIFS(Consolidado!$AC$5:AC451,Consolidado!$AC451,Consolidado!$D$5:D451,"*"&amp;O$3&amp;"*")=1,1,0),0))</f>
        <v>0</v>
      </c>
      <c r="P451" s="0" t="n">
        <f aca="false">IF(OR(P$3="",Consolidado!$D451=""),0,IF(ISNUMBER(SEARCH(P$3,Consolidado!$D451)),IF(COUNTIFS(Consolidado!$AC$5:AC451,Consolidado!$AC451,Consolidado!$D$5:D451,"*"&amp;P$3&amp;"*")=1,1,0),0))</f>
        <v>0</v>
      </c>
      <c r="Q451" s="0" t="n">
        <f aca="false">IF(OR(Q$3="",Consolidado!$D451=""),0,IF(ISNUMBER(SEARCH(Q$3,Consolidado!$D451)),IF(COUNTIFS(Consolidado!$AC$5:AC451,Consolidado!$AC451,Consolidado!$D$5:D451,"*"&amp;Q$3&amp;"*")=1,1,0),0))</f>
        <v>0</v>
      </c>
      <c r="R451" s="0" t="n">
        <f aca="false">IF(OR(R$3="",Consolidado!$D451=""),0,IF(ISNUMBER(SEARCH(R$3,Consolidado!$D451)),IF(COUNTIFS(Consolidado!$AC$5:AC451,Consolidado!$AC451,Consolidado!$D$5:D451,"*"&amp;R$3&amp;"*")=1,1,0),0))</f>
        <v>0</v>
      </c>
      <c r="S451" s="0" t="n">
        <f aca="false">IF(OR(S$3="",Consolidado!$D451=""),0,IF(ISNUMBER(SEARCH(S$3,Consolidado!$D451)),IF(COUNTIFS(Consolidado!$AC$5:AC451,Consolidado!$AC451,Consolidado!$D$5:D451,"*"&amp;S$3&amp;"*")=1,1,0),0))</f>
        <v>0</v>
      </c>
      <c r="T451" s="0" t="n">
        <f aca="false">IF(OR(T$3="",Consolidado!$D451=""),0,IF(ISNUMBER(SEARCH(T$3,Consolidado!$D451)),IF(COUNTIFS(Consolidado!$AC$5:AC451,Consolidado!$AC451,Consolidado!$D$5:D451,"*"&amp;T$3&amp;"*")=1,1,0),0))</f>
        <v>0</v>
      </c>
      <c r="U451" s="0" t="n">
        <f aca="false">IF(OR(U$3="",Consolidado!$D451=""),0,IF(ISNUMBER(SEARCH(U$3,Consolidado!$D451)),IF(COUNTIFS(Consolidado!$AC$5:AC451,Consolidado!$AC451,Consolidado!$D$5:D451,"*"&amp;U$3&amp;"*")=1,1,0),0))</f>
        <v>0</v>
      </c>
      <c r="V451" s="0" t="n">
        <f aca="false">IF(OR(V$3="",Consolidado!$D451=""),0,IF(ISNUMBER(SEARCH(V$3,Consolidado!$D451)),IF(COUNTIFS(Consolidado!$AC$5:AC451,Consolidado!$AC451,Consolidado!$D$5:D451,"*"&amp;V$3&amp;"*")=1,1,0),0))</f>
        <v>0</v>
      </c>
      <c r="W451" s="0" t="n">
        <f aca="false">IF(OR(W$3="",Consolidado!$D451=""),0,IF(ISNUMBER(SEARCH(W$3,Consolidado!$D451)),IF(COUNTIFS(Consolidado!$AC$5:AC451,Consolidado!$AC451,Consolidado!$D$5:D451,"*"&amp;W$3&amp;"*")=1,1,0),0))</f>
        <v>0</v>
      </c>
      <c r="X451" s="0" t="n">
        <f aca="false">IF(OR(X$3="",Consolidado!$D451=""),0,IF(ISNUMBER(SEARCH(X$3,Consolidado!$D451)),IF(COUNTIFS(Consolidado!$AC$5:AC451,Consolidado!$AC451,Consolidado!$D$5:D451,"*"&amp;X$3&amp;"*")=1,1,0),0))</f>
        <v>0</v>
      </c>
      <c r="Y451" s="0" t="n">
        <f aca="false">IF(OR(Y$3="",Consolidado!$D451=""),0,IF(ISNUMBER(SEARCH(Y$3,Consolidado!$D451)),IF(COUNTIFS(Consolidado!$AC$5:AC451,Consolidado!$AC451,Consolidado!$D$5:D451,"*"&amp;Y$3&amp;"*")=1,1,0),0))</f>
        <v>0</v>
      </c>
      <c r="Z451" s="0" t="n">
        <f aca="false">IF(OR(Z$3="",Consolidado!$D451=""),0,IF(ISNUMBER(SEARCH(Z$3,Consolidado!$D451)),IF(COUNTIFS(Consolidado!$AC$5:AC451,Consolidado!$AC451,Consolidado!$D$5:D451,"*"&amp;Z$3&amp;"*")=1,1,0),0))</f>
        <v>0</v>
      </c>
      <c r="AA451" s="0" t="n">
        <f aca="false">IF(OR(AA$3="",Consolidado!$D451=""),0,IF(ISNUMBER(SEARCH(AA$3,Consolidado!$D451)),IF(COUNTIFS(Consolidado!$AC$5:AC451,Consolidado!$AC451,Consolidado!$D$5:D451,"*"&amp;AA$3&amp;"*")=1,1,0),0))</f>
        <v>0</v>
      </c>
      <c r="AB451" s="0" t="n">
        <f aca="false">IF(OR(AB$3="",Consolidado!$D451=""),0,IF(ISNUMBER(SEARCH(AB$3,Consolidado!$D451)),IF(COUNTIFS(Consolidado!$AC$5:AC451,Consolidado!$AC451,Consolidado!$D$5:D451,"*"&amp;AB$3&amp;"*")=1,1,0),0))</f>
        <v>0</v>
      </c>
      <c r="AC451" s="0" t="n">
        <f aca="false">IF(OR(AC$3="",Consolidado!$D451=""),0,IF(ISNUMBER(SEARCH(AC$3,Consolidado!$D451)),IF(COUNTIFS(Consolidado!$AC$5:AC451,Consolidado!$AC451,Consolidado!$D$5:D451,"*"&amp;AC$3&amp;"*")=1,1,0),0))</f>
        <v>0</v>
      </c>
      <c r="AD451" s="0" t="n">
        <f aca="false">IF(OR(AD$3="",Consolidado!$D451=""),0,IF(ISNUMBER(SEARCH(AD$3,Consolidado!$D451)),IF(COUNTIFS(Consolidado!$AC$5:AC451,Consolidado!$AC451,Consolidado!$D$5:D451,"*"&amp;AD$3&amp;"*")=1,1,0),0))</f>
        <v>0</v>
      </c>
      <c r="AE451" s="0" t="n">
        <f aca="false">IF(OR(AE$3="",Consolidado!$D451=""),0,IF(ISNUMBER(SEARCH(AE$3,Consolidado!$D451)),IF(COUNTIFS(Consolidado!$AC$5:AC451,Consolidado!$AC451,Consolidado!$D$5:D451,"*"&amp;AE$3&amp;"*")=1,1,0),0))</f>
        <v>0</v>
      </c>
      <c r="AF451" s="0" t="n">
        <f aca="false">IF(OR(AF$3="",Consolidado!$D451=""),0,IF(ISNUMBER(SEARCH(AF$3,Consolidado!$D451)),IF(COUNTIFS(Consolidado!$AC$5:AC451,Consolidado!$AC451,Consolidado!$D$5:D451,"*"&amp;AF$3&amp;"*")=1,1,0),0))</f>
        <v>0</v>
      </c>
      <c r="AG451" s="0" t="n">
        <f aca="false">IF(OR(AG$3="",Consolidado!$D451=""),0,IF(ISNUMBER(SEARCH(AG$3,Consolidado!$D451)),IF(COUNTIFS(Consolidado!$AC$5:AC451,Consolidado!$AC451,Consolidado!$D$5:D451,"*"&amp;AG$3&amp;"*")=1,1,0),0))</f>
        <v>0</v>
      </c>
      <c r="AH451" s="0" t="n">
        <f aca="false">IF(OR(AH$3="",Consolidado!$D451=""),0,IF(ISNUMBER(SEARCH(AH$3,Consolidado!$D451)),IF(COUNTIFS(Consolidado!$AC$5:AC451,Consolidado!$AC451,Consolidado!$D$5:D451,"*"&amp;AH$3&amp;"*")=1,1,0),0))</f>
        <v>0</v>
      </c>
      <c r="AI451" s="0" t="n">
        <f aca="false">IF(OR(AI$3="",Consolidado!$D451=""),0,IF(ISNUMBER(SEARCH(AI$3,Consolidado!$D451)),IF(COUNTIFS(Consolidado!$AC$5:AC451,Consolidado!$AC451,Consolidado!$D$5:D451,"*"&amp;AI$3&amp;"*")=1,1,0),0))</f>
        <v>0</v>
      </c>
      <c r="AJ451" s="0" t="n">
        <f aca="false">IF(OR(AJ$3="",Consolidado!$D451=""),0,IF(ISNUMBER(SEARCH(AJ$3,Consolidado!$D451)),IF(COUNTIFS(Consolidado!$AC$5:AC451,Consolidado!$AC451,Consolidado!$D$5:D451,"*"&amp;AJ$3&amp;"*")=1,1,0),0))</f>
        <v>0</v>
      </c>
      <c r="AK451" s="0" t="n">
        <f aca="false">IF(OR(AK$3="",Consolidado!$D451=""),0,IF(ISNUMBER(SEARCH(AK$3,Consolidado!$D451)),IF(COUNTIFS(Consolidado!$AC$5:AC451,Consolidado!$AC451,Consolidado!$D$5:D451,"*"&amp;AK$3&amp;"*")=1,1,0),0))</f>
        <v>0</v>
      </c>
      <c r="AL451" s="0" t="n">
        <f aca="false">IF(OR(AL$3="",Consolidado!$D451=""),0,IF(ISNUMBER(SEARCH(AL$3,Consolidado!$D451)),IF(COUNTIFS(Consolidado!$AC$5:AC451,Consolidado!$AC451,Consolidado!$D$5:D451,"*"&amp;AL$3&amp;"*")=1,1,0),0))</f>
        <v>0</v>
      </c>
      <c r="AM451" s="0" t="n">
        <f aca="false">IF(OR(AM$3="",Consolidado!$D451=""),0,IF(ISNUMBER(SEARCH(AM$3,Consolidado!$D451)),IF(COUNTIFS(Consolidado!$AC$5:AC451,Consolidado!$AC451,Consolidado!$D$5:D451,"*"&amp;AM$3&amp;"*")=1,1,0),0))</f>
        <v>0</v>
      </c>
      <c r="AN451" s="0" t="n">
        <f aca="false">IF(OR(AN$3="",Consolidado!$D451=""),0,IF(ISNUMBER(SEARCH(AN$3,Consolidado!$D451)),IF(COUNTIFS(Consolidado!$AC$5:AC451,Consolidado!$AC451,Consolidado!$D$5:D451,"*"&amp;AN$3&amp;"*")=1,1,0),0))</f>
        <v>0</v>
      </c>
      <c r="AO451" s="0" t="n">
        <f aca="false">IF(OR(AO$3="",Consolidado!$D451=""),0,IF(ISNUMBER(SEARCH(AO$3,Consolidado!$D451)),IF(COUNTIFS(Consolidado!$AC$5:AC451,Consolidado!$AC451,Consolidado!$D$5:D451,"*"&amp;AO$3&amp;"*")=1,1,0),0))</f>
        <v>0</v>
      </c>
    </row>
    <row r="452" customFormat="false" ht="15" hidden="false" customHeight="false" outlineLevel="0" collapsed="false">
      <c r="B452" s="0" t="n">
        <f aca="false">IF(OR(B$3="",Consolidado!$D452=""),0,IF(ISNUMBER(SEARCH(B$3,Consolidado!$D452)),IF(COUNTIFS(Consolidado!$AC$5:AC452,Consolidado!$AC452,Consolidado!$D$5:D452,"*"&amp;B$3&amp;"*")=1,1,0),0))</f>
        <v>0</v>
      </c>
      <c r="C452" s="0" t="n">
        <f aca="false">IF(OR(C$3="",Consolidado!$D452=""),0,IF(ISNUMBER(SEARCH(C$3,Consolidado!$D452)),IF(COUNTIFS(Consolidado!$AC$5:AC452,Consolidado!$AC452,Consolidado!$D$5:D452,"*"&amp;C$3&amp;"*")=1,1,0),0))</f>
        <v>0</v>
      </c>
      <c r="D452" s="0" t="n">
        <f aca="false">IF(OR(D$3="",Consolidado!$D452=""),0,IF(ISNUMBER(SEARCH(D$3,Consolidado!$D452)),IF(COUNTIFS(Consolidado!$AC$5:AC452,Consolidado!$AC452,Consolidado!$D$5:D452,"*"&amp;D$3&amp;"*")=1,1,0),0))</f>
        <v>0</v>
      </c>
      <c r="E452" s="0" t="n">
        <f aca="false">IF(OR(E$3="",Consolidado!$D452=""),0,IF(ISNUMBER(SEARCH(E$3,Consolidado!$D452)),IF(COUNTIFS(Consolidado!$AC$5:AC452,Consolidado!$AC452,Consolidado!$D$5:D452,"*"&amp;E$3&amp;"*")=1,1,0),0))</f>
        <v>0</v>
      </c>
      <c r="F452" s="0" t="n">
        <f aca="false">IF(OR(F$3="",Consolidado!$D452=""),0,IF(ISNUMBER(SEARCH(F$3,Consolidado!$D452)),IF(COUNTIFS(Consolidado!$AC$5:AC452,Consolidado!$AC452,Consolidado!$D$5:D452,"*"&amp;F$3&amp;"*")=1,1,0),0))</f>
        <v>0</v>
      </c>
      <c r="G452" s="0" t="n">
        <f aca="false">IF(OR(G$3="",Consolidado!$D452=""),0,IF(ISNUMBER(SEARCH(G$3,Consolidado!$D452)),IF(COUNTIFS(Consolidado!$AC$5:AC452,Consolidado!$AC452,Consolidado!$D$5:D452,"*"&amp;G$3&amp;"*")=1,1,0),0))</f>
        <v>0</v>
      </c>
      <c r="H452" s="0" t="n">
        <f aca="false">IF(OR(H$3="",Consolidado!$D452=""),0,IF(ISNUMBER(SEARCH(H$3,Consolidado!$D452)),IF(COUNTIFS(Consolidado!$AC$5:AC452,Consolidado!$AC452,Consolidado!$D$5:D452,"*"&amp;H$3&amp;"*")=1,1,0),0))</f>
        <v>0</v>
      </c>
      <c r="I452" s="0" t="n">
        <f aca="false">IF(OR(I$3="",Consolidado!$D452=""),0,IF(ISNUMBER(SEARCH(I$3,Consolidado!$D452)),IF(COUNTIFS(Consolidado!$AC$5:AC452,Consolidado!$AC452,Consolidado!$D$5:D452,"*"&amp;I$3&amp;"*")=1,1,0),0))</f>
        <v>0</v>
      </c>
      <c r="J452" s="0" t="n">
        <f aca="false">IF(OR(J$3="",Consolidado!$D452=""),0,IF(ISNUMBER(SEARCH(J$3,Consolidado!$D452)),IF(COUNTIFS(Consolidado!$AC$5:AC452,Consolidado!$AC452,Consolidado!$D$5:D452,"*"&amp;J$3&amp;"*")=1,1,0),0))</f>
        <v>0</v>
      </c>
      <c r="K452" s="0" t="n">
        <f aca="false">IF(OR(K$3="",Consolidado!$D452=""),0,IF(ISNUMBER(SEARCH(K$3,Consolidado!$D452)),IF(COUNTIFS(Consolidado!$AC$5:AC452,Consolidado!$AC452,Consolidado!$D$5:D452,"*"&amp;K$3&amp;"*")=1,1,0),0))</f>
        <v>0</v>
      </c>
      <c r="L452" s="0" t="n">
        <f aca="false">IF(OR(L$3="",Consolidado!$D452=""),0,IF(ISNUMBER(SEARCH(L$3,Consolidado!$D452)),IF(COUNTIFS(Consolidado!$AC$5:AC452,Consolidado!$AC452,Consolidado!$D$5:D452,"*"&amp;L$3&amp;"*")=1,1,0),0))</f>
        <v>0</v>
      </c>
      <c r="M452" s="0" t="n">
        <f aca="false">IF(OR(M$3="",Consolidado!$D452=""),0,IF(ISNUMBER(SEARCH(M$3,Consolidado!$D452)),IF(COUNTIFS(Consolidado!$AC$5:AC452,Consolidado!$AC452,Consolidado!$D$5:D452,"*"&amp;M$3&amp;"*")=1,1,0),0))</f>
        <v>0</v>
      </c>
      <c r="N452" s="0" t="n">
        <f aca="false">IF(OR(N$3="",Consolidado!$D452=""),0,IF(ISNUMBER(SEARCH(N$3,Consolidado!$D452)),IF(COUNTIFS(Consolidado!$AC$5:AC452,Consolidado!$AC452,Consolidado!$D$5:D452,"*"&amp;N$3&amp;"*")=1,1,0),0))</f>
        <v>0</v>
      </c>
      <c r="O452" s="0" t="n">
        <f aca="false">IF(OR(O$3="",Consolidado!$D452=""),0,IF(ISNUMBER(SEARCH(O$3,Consolidado!$D452)),IF(COUNTIFS(Consolidado!$AC$5:AC452,Consolidado!$AC452,Consolidado!$D$5:D452,"*"&amp;O$3&amp;"*")=1,1,0),0))</f>
        <v>0</v>
      </c>
      <c r="P452" s="0" t="n">
        <f aca="false">IF(OR(P$3="",Consolidado!$D452=""),0,IF(ISNUMBER(SEARCH(P$3,Consolidado!$D452)),IF(COUNTIFS(Consolidado!$AC$5:AC452,Consolidado!$AC452,Consolidado!$D$5:D452,"*"&amp;P$3&amp;"*")=1,1,0),0))</f>
        <v>0</v>
      </c>
      <c r="Q452" s="0" t="n">
        <f aca="false">IF(OR(Q$3="",Consolidado!$D452=""),0,IF(ISNUMBER(SEARCH(Q$3,Consolidado!$D452)),IF(COUNTIFS(Consolidado!$AC$5:AC452,Consolidado!$AC452,Consolidado!$D$5:D452,"*"&amp;Q$3&amp;"*")=1,1,0),0))</f>
        <v>0</v>
      </c>
      <c r="R452" s="0" t="n">
        <f aca="false">IF(OR(R$3="",Consolidado!$D452=""),0,IF(ISNUMBER(SEARCH(R$3,Consolidado!$D452)),IF(COUNTIFS(Consolidado!$AC$5:AC452,Consolidado!$AC452,Consolidado!$D$5:D452,"*"&amp;R$3&amp;"*")=1,1,0),0))</f>
        <v>0</v>
      </c>
      <c r="S452" s="0" t="n">
        <f aca="false">IF(OR(S$3="",Consolidado!$D452=""),0,IF(ISNUMBER(SEARCH(S$3,Consolidado!$D452)),IF(COUNTIFS(Consolidado!$AC$5:AC452,Consolidado!$AC452,Consolidado!$D$5:D452,"*"&amp;S$3&amp;"*")=1,1,0),0))</f>
        <v>0</v>
      </c>
      <c r="T452" s="0" t="n">
        <f aca="false">IF(OR(T$3="",Consolidado!$D452=""),0,IF(ISNUMBER(SEARCH(T$3,Consolidado!$D452)),IF(COUNTIFS(Consolidado!$AC$5:AC452,Consolidado!$AC452,Consolidado!$D$5:D452,"*"&amp;T$3&amp;"*")=1,1,0),0))</f>
        <v>0</v>
      </c>
      <c r="U452" s="0" t="n">
        <f aca="false">IF(OR(U$3="",Consolidado!$D452=""),0,IF(ISNUMBER(SEARCH(U$3,Consolidado!$D452)),IF(COUNTIFS(Consolidado!$AC$5:AC452,Consolidado!$AC452,Consolidado!$D$5:D452,"*"&amp;U$3&amp;"*")=1,1,0),0))</f>
        <v>0</v>
      </c>
      <c r="V452" s="0" t="n">
        <f aca="false">IF(OR(V$3="",Consolidado!$D452=""),0,IF(ISNUMBER(SEARCH(V$3,Consolidado!$D452)),IF(COUNTIFS(Consolidado!$AC$5:AC452,Consolidado!$AC452,Consolidado!$D$5:D452,"*"&amp;V$3&amp;"*")=1,1,0),0))</f>
        <v>0</v>
      </c>
      <c r="W452" s="0" t="n">
        <f aca="false">IF(OR(W$3="",Consolidado!$D452=""),0,IF(ISNUMBER(SEARCH(W$3,Consolidado!$D452)),IF(COUNTIFS(Consolidado!$AC$5:AC452,Consolidado!$AC452,Consolidado!$D$5:D452,"*"&amp;W$3&amp;"*")=1,1,0),0))</f>
        <v>0</v>
      </c>
      <c r="X452" s="0" t="n">
        <f aca="false">IF(OR(X$3="",Consolidado!$D452=""),0,IF(ISNUMBER(SEARCH(X$3,Consolidado!$D452)),IF(COUNTIFS(Consolidado!$AC$5:AC452,Consolidado!$AC452,Consolidado!$D$5:D452,"*"&amp;X$3&amp;"*")=1,1,0),0))</f>
        <v>0</v>
      </c>
      <c r="Y452" s="0" t="n">
        <f aca="false">IF(OR(Y$3="",Consolidado!$D452=""),0,IF(ISNUMBER(SEARCH(Y$3,Consolidado!$D452)),IF(COUNTIFS(Consolidado!$AC$5:AC452,Consolidado!$AC452,Consolidado!$D$5:D452,"*"&amp;Y$3&amp;"*")=1,1,0),0))</f>
        <v>0</v>
      </c>
      <c r="Z452" s="0" t="n">
        <f aca="false">IF(OR(Z$3="",Consolidado!$D452=""),0,IF(ISNUMBER(SEARCH(Z$3,Consolidado!$D452)),IF(COUNTIFS(Consolidado!$AC$5:AC452,Consolidado!$AC452,Consolidado!$D$5:D452,"*"&amp;Z$3&amp;"*")=1,1,0),0))</f>
        <v>0</v>
      </c>
      <c r="AA452" s="0" t="n">
        <f aca="false">IF(OR(AA$3="",Consolidado!$D452=""),0,IF(ISNUMBER(SEARCH(AA$3,Consolidado!$D452)),IF(COUNTIFS(Consolidado!$AC$5:AC452,Consolidado!$AC452,Consolidado!$D$5:D452,"*"&amp;AA$3&amp;"*")=1,1,0),0))</f>
        <v>0</v>
      </c>
      <c r="AB452" s="0" t="n">
        <f aca="false">IF(OR(AB$3="",Consolidado!$D452=""),0,IF(ISNUMBER(SEARCH(AB$3,Consolidado!$D452)),IF(COUNTIFS(Consolidado!$AC$5:AC452,Consolidado!$AC452,Consolidado!$D$5:D452,"*"&amp;AB$3&amp;"*")=1,1,0),0))</f>
        <v>0</v>
      </c>
      <c r="AC452" s="0" t="n">
        <f aca="false">IF(OR(AC$3="",Consolidado!$D452=""),0,IF(ISNUMBER(SEARCH(AC$3,Consolidado!$D452)),IF(COUNTIFS(Consolidado!$AC$5:AC452,Consolidado!$AC452,Consolidado!$D$5:D452,"*"&amp;AC$3&amp;"*")=1,1,0),0))</f>
        <v>0</v>
      </c>
      <c r="AD452" s="0" t="n">
        <f aca="false">IF(OR(AD$3="",Consolidado!$D452=""),0,IF(ISNUMBER(SEARCH(AD$3,Consolidado!$D452)),IF(COUNTIFS(Consolidado!$AC$5:AC452,Consolidado!$AC452,Consolidado!$D$5:D452,"*"&amp;AD$3&amp;"*")=1,1,0),0))</f>
        <v>0</v>
      </c>
      <c r="AE452" s="0" t="n">
        <f aca="false">IF(OR(AE$3="",Consolidado!$D452=""),0,IF(ISNUMBER(SEARCH(AE$3,Consolidado!$D452)),IF(COUNTIFS(Consolidado!$AC$5:AC452,Consolidado!$AC452,Consolidado!$D$5:D452,"*"&amp;AE$3&amp;"*")=1,1,0),0))</f>
        <v>0</v>
      </c>
      <c r="AF452" s="0" t="n">
        <f aca="false">IF(OR(AF$3="",Consolidado!$D452=""),0,IF(ISNUMBER(SEARCH(AF$3,Consolidado!$D452)),IF(COUNTIFS(Consolidado!$AC$5:AC452,Consolidado!$AC452,Consolidado!$D$5:D452,"*"&amp;AF$3&amp;"*")=1,1,0),0))</f>
        <v>0</v>
      </c>
      <c r="AG452" s="0" t="n">
        <f aca="false">IF(OR(AG$3="",Consolidado!$D452=""),0,IF(ISNUMBER(SEARCH(AG$3,Consolidado!$D452)),IF(COUNTIFS(Consolidado!$AC$5:AC452,Consolidado!$AC452,Consolidado!$D$5:D452,"*"&amp;AG$3&amp;"*")=1,1,0),0))</f>
        <v>0</v>
      </c>
      <c r="AH452" s="0" t="n">
        <f aca="false">IF(OR(AH$3="",Consolidado!$D452=""),0,IF(ISNUMBER(SEARCH(AH$3,Consolidado!$D452)),IF(COUNTIFS(Consolidado!$AC$5:AC452,Consolidado!$AC452,Consolidado!$D$5:D452,"*"&amp;AH$3&amp;"*")=1,1,0),0))</f>
        <v>0</v>
      </c>
      <c r="AI452" s="0" t="n">
        <f aca="false">IF(OR(AI$3="",Consolidado!$D452=""),0,IF(ISNUMBER(SEARCH(AI$3,Consolidado!$D452)),IF(COUNTIFS(Consolidado!$AC$5:AC452,Consolidado!$AC452,Consolidado!$D$5:D452,"*"&amp;AI$3&amp;"*")=1,1,0),0))</f>
        <v>0</v>
      </c>
      <c r="AJ452" s="0" t="n">
        <f aca="false">IF(OR(AJ$3="",Consolidado!$D452=""),0,IF(ISNUMBER(SEARCH(AJ$3,Consolidado!$D452)),IF(COUNTIFS(Consolidado!$AC$5:AC452,Consolidado!$AC452,Consolidado!$D$5:D452,"*"&amp;AJ$3&amp;"*")=1,1,0),0))</f>
        <v>0</v>
      </c>
      <c r="AK452" s="0" t="n">
        <f aca="false">IF(OR(AK$3="",Consolidado!$D452=""),0,IF(ISNUMBER(SEARCH(AK$3,Consolidado!$D452)),IF(COUNTIFS(Consolidado!$AC$5:AC452,Consolidado!$AC452,Consolidado!$D$5:D452,"*"&amp;AK$3&amp;"*")=1,1,0),0))</f>
        <v>0</v>
      </c>
      <c r="AL452" s="0" t="n">
        <f aca="false">IF(OR(AL$3="",Consolidado!$D452=""),0,IF(ISNUMBER(SEARCH(AL$3,Consolidado!$D452)),IF(COUNTIFS(Consolidado!$AC$5:AC452,Consolidado!$AC452,Consolidado!$D$5:D452,"*"&amp;AL$3&amp;"*")=1,1,0),0))</f>
        <v>0</v>
      </c>
      <c r="AM452" s="0" t="n">
        <f aca="false">IF(OR(AM$3="",Consolidado!$D452=""),0,IF(ISNUMBER(SEARCH(AM$3,Consolidado!$D452)),IF(COUNTIFS(Consolidado!$AC$5:AC452,Consolidado!$AC452,Consolidado!$D$5:D452,"*"&amp;AM$3&amp;"*")=1,1,0),0))</f>
        <v>0</v>
      </c>
      <c r="AN452" s="0" t="n">
        <f aca="false">IF(OR(AN$3="",Consolidado!$D452=""),0,IF(ISNUMBER(SEARCH(AN$3,Consolidado!$D452)),IF(COUNTIFS(Consolidado!$AC$5:AC452,Consolidado!$AC452,Consolidado!$D$5:D452,"*"&amp;AN$3&amp;"*")=1,1,0),0))</f>
        <v>0</v>
      </c>
      <c r="AO452" s="0" t="n">
        <f aca="false">IF(OR(AO$3="",Consolidado!$D452=""),0,IF(ISNUMBER(SEARCH(AO$3,Consolidado!$D452)),IF(COUNTIFS(Consolidado!$AC$5:AC452,Consolidado!$AC452,Consolidado!$D$5:D452,"*"&amp;AO$3&amp;"*")=1,1,0),0))</f>
        <v>0</v>
      </c>
    </row>
    <row r="453" customFormat="false" ht="15" hidden="false" customHeight="false" outlineLevel="0" collapsed="false">
      <c r="B453" s="0" t="n">
        <f aca="false">IF(OR(B$3="",Consolidado!$D453=""),0,IF(ISNUMBER(SEARCH(B$3,Consolidado!$D453)),IF(COUNTIFS(Consolidado!$AC$5:AC453,Consolidado!$AC453,Consolidado!$D$5:D453,"*"&amp;B$3&amp;"*")=1,1,0),0))</f>
        <v>0</v>
      </c>
      <c r="C453" s="0" t="n">
        <f aca="false">IF(OR(C$3="",Consolidado!$D453=""),0,IF(ISNUMBER(SEARCH(C$3,Consolidado!$D453)),IF(COUNTIFS(Consolidado!$AC$5:AC453,Consolidado!$AC453,Consolidado!$D$5:D453,"*"&amp;C$3&amp;"*")=1,1,0),0))</f>
        <v>0</v>
      </c>
      <c r="D453" s="0" t="n">
        <f aca="false">IF(OR(D$3="",Consolidado!$D453=""),0,IF(ISNUMBER(SEARCH(D$3,Consolidado!$D453)),IF(COUNTIFS(Consolidado!$AC$5:AC453,Consolidado!$AC453,Consolidado!$D$5:D453,"*"&amp;D$3&amp;"*")=1,1,0),0))</f>
        <v>0</v>
      </c>
      <c r="E453" s="0" t="n">
        <f aca="false">IF(OR(E$3="",Consolidado!$D453=""),0,IF(ISNUMBER(SEARCH(E$3,Consolidado!$D453)),IF(COUNTIFS(Consolidado!$AC$5:AC453,Consolidado!$AC453,Consolidado!$D$5:D453,"*"&amp;E$3&amp;"*")=1,1,0),0))</f>
        <v>0</v>
      </c>
      <c r="F453" s="0" t="n">
        <f aca="false">IF(OR(F$3="",Consolidado!$D453=""),0,IF(ISNUMBER(SEARCH(F$3,Consolidado!$D453)),IF(COUNTIFS(Consolidado!$AC$5:AC453,Consolidado!$AC453,Consolidado!$D$5:D453,"*"&amp;F$3&amp;"*")=1,1,0),0))</f>
        <v>0</v>
      </c>
      <c r="G453" s="0" t="n">
        <f aca="false">IF(OR(G$3="",Consolidado!$D453=""),0,IF(ISNUMBER(SEARCH(G$3,Consolidado!$D453)),IF(COUNTIFS(Consolidado!$AC$5:AC453,Consolidado!$AC453,Consolidado!$D$5:D453,"*"&amp;G$3&amp;"*")=1,1,0),0))</f>
        <v>0</v>
      </c>
      <c r="H453" s="0" t="n">
        <f aca="false">IF(OR(H$3="",Consolidado!$D453=""),0,IF(ISNUMBER(SEARCH(H$3,Consolidado!$D453)),IF(COUNTIFS(Consolidado!$AC$5:AC453,Consolidado!$AC453,Consolidado!$D$5:D453,"*"&amp;H$3&amp;"*")=1,1,0),0))</f>
        <v>0</v>
      </c>
      <c r="I453" s="0" t="n">
        <f aca="false">IF(OR(I$3="",Consolidado!$D453=""),0,IF(ISNUMBER(SEARCH(I$3,Consolidado!$D453)),IF(COUNTIFS(Consolidado!$AC$5:AC453,Consolidado!$AC453,Consolidado!$D$5:D453,"*"&amp;I$3&amp;"*")=1,1,0),0))</f>
        <v>0</v>
      </c>
      <c r="J453" s="0" t="n">
        <f aca="false">IF(OR(J$3="",Consolidado!$D453=""),0,IF(ISNUMBER(SEARCH(J$3,Consolidado!$D453)),IF(COUNTIFS(Consolidado!$AC$5:AC453,Consolidado!$AC453,Consolidado!$D$5:D453,"*"&amp;J$3&amp;"*")=1,1,0),0))</f>
        <v>0</v>
      </c>
      <c r="K453" s="0" t="n">
        <f aca="false">IF(OR(K$3="",Consolidado!$D453=""),0,IF(ISNUMBER(SEARCH(K$3,Consolidado!$D453)),IF(COUNTIFS(Consolidado!$AC$5:AC453,Consolidado!$AC453,Consolidado!$D$5:D453,"*"&amp;K$3&amp;"*")=1,1,0),0))</f>
        <v>0</v>
      </c>
      <c r="L453" s="0" t="n">
        <f aca="false">IF(OR(L$3="",Consolidado!$D453=""),0,IF(ISNUMBER(SEARCH(L$3,Consolidado!$D453)),IF(COUNTIFS(Consolidado!$AC$5:AC453,Consolidado!$AC453,Consolidado!$D$5:D453,"*"&amp;L$3&amp;"*")=1,1,0),0))</f>
        <v>0</v>
      </c>
      <c r="M453" s="0" t="n">
        <f aca="false">IF(OR(M$3="",Consolidado!$D453=""),0,IF(ISNUMBER(SEARCH(M$3,Consolidado!$D453)),IF(COUNTIFS(Consolidado!$AC$5:AC453,Consolidado!$AC453,Consolidado!$D$5:D453,"*"&amp;M$3&amp;"*")=1,1,0),0))</f>
        <v>0</v>
      </c>
      <c r="N453" s="0" t="n">
        <f aca="false">IF(OR(N$3="",Consolidado!$D453=""),0,IF(ISNUMBER(SEARCH(N$3,Consolidado!$D453)),IF(COUNTIFS(Consolidado!$AC$5:AC453,Consolidado!$AC453,Consolidado!$D$5:D453,"*"&amp;N$3&amp;"*")=1,1,0),0))</f>
        <v>0</v>
      </c>
      <c r="O453" s="0" t="n">
        <f aca="false">IF(OR(O$3="",Consolidado!$D453=""),0,IF(ISNUMBER(SEARCH(O$3,Consolidado!$D453)),IF(COUNTIFS(Consolidado!$AC$5:AC453,Consolidado!$AC453,Consolidado!$D$5:D453,"*"&amp;O$3&amp;"*")=1,1,0),0))</f>
        <v>0</v>
      </c>
      <c r="P453" s="0" t="n">
        <f aca="false">IF(OR(P$3="",Consolidado!$D453=""),0,IF(ISNUMBER(SEARCH(P$3,Consolidado!$D453)),IF(COUNTIFS(Consolidado!$AC$5:AC453,Consolidado!$AC453,Consolidado!$D$5:D453,"*"&amp;P$3&amp;"*")=1,1,0),0))</f>
        <v>0</v>
      </c>
      <c r="Q453" s="0" t="n">
        <f aca="false">IF(OR(Q$3="",Consolidado!$D453=""),0,IF(ISNUMBER(SEARCH(Q$3,Consolidado!$D453)),IF(COUNTIFS(Consolidado!$AC$5:AC453,Consolidado!$AC453,Consolidado!$D$5:D453,"*"&amp;Q$3&amp;"*")=1,1,0),0))</f>
        <v>0</v>
      </c>
      <c r="R453" s="0" t="n">
        <f aca="false">IF(OR(R$3="",Consolidado!$D453=""),0,IF(ISNUMBER(SEARCH(R$3,Consolidado!$D453)),IF(COUNTIFS(Consolidado!$AC$5:AC453,Consolidado!$AC453,Consolidado!$D$5:D453,"*"&amp;R$3&amp;"*")=1,1,0),0))</f>
        <v>0</v>
      </c>
      <c r="S453" s="0" t="n">
        <f aca="false">IF(OR(S$3="",Consolidado!$D453=""),0,IF(ISNUMBER(SEARCH(S$3,Consolidado!$D453)),IF(COUNTIFS(Consolidado!$AC$5:AC453,Consolidado!$AC453,Consolidado!$D$5:D453,"*"&amp;S$3&amp;"*")=1,1,0),0))</f>
        <v>0</v>
      </c>
      <c r="T453" s="0" t="n">
        <f aca="false">IF(OR(T$3="",Consolidado!$D453=""),0,IF(ISNUMBER(SEARCH(T$3,Consolidado!$D453)),IF(COUNTIFS(Consolidado!$AC$5:AC453,Consolidado!$AC453,Consolidado!$D$5:D453,"*"&amp;T$3&amp;"*")=1,1,0),0))</f>
        <v>0</v>
      </c>
      <c r="U453" s="0" t="n">
        <f aca="false">IF(OR(U$3="",Consolidado!$D453=""),0,IF(ISNUMBER(SEARCH(U$3,Consolidado!$D453)),IF(COUNTIFS(Consolidado!$AC$5:AC453,Consolidado!$AC453,Consolidado!$D$5:D453,"*"&amp;U$3&amp;"*")=1,1,0),0))</f>
        <v>0</v>
      </c>
      <c r="V453" s="0" t="n">
        <f aca="false">IF(OR(V$3="",Consolidado!$D453=""),0,IF(ISNUMBER(SEARCH(V$3,Consolidado!$D453)),IF(COUNTIFS(Consolidado!$AC$5:AC453,Consolidado!$AC453,Consolidado!$D$5:D453,"*"&amp;V$3&amp;"*")=1,1,0),0))</f>
        <v>0</v>
      </c>
      <c r="W453" s="0" t="n">
        <f aca="false">IF(OR(W$3="",Consolidado!$D453=""),0,IF(ISNUMBER(SEARCH(W$3,Consolidado!$D453)),IF(COUNTIFS(Consolidado!$AC$5:AC453,Consolidado!$AC453,Consolidado!$D$5:D453,"*"&amp;W$3&amp;"*")=1,1,0),0))</f>
        <v>0</v>
      </c>
      <c r="X453" s="0" t="n">
        <f aca="false">IF(OR(X$3="",Consolidado!$D453=""),0,IF(ISNUMBER(SEARCH(X$3,Consolidado!$D453)),IF(COUNTIFS(Consolidado!$AC$5:AC453,Consolidado!$AC453,Consolidado!$D$5:D453,"*"&amp;X$3&amp;"*")=1,1,0),0))</f>
        <v>0</v>
      </c>
      <c r="Y453" s="0" t="n">
        <f aca="false">IF(OR(Y$3="",Consolidado!$D453=""),0,IF(ISNUMBER(SEARCH(Y$3,Consolidado!$D453)),IF(COUNTIFS(Consolidado!$AC$5:AC453,Consolidado!$AC453,Consolidado!$D$5:D453,"*"&amp;Y$3&amp;"*")=1,1,0),0))</f>
        <v>0</v>
      </c>
      <c r="Z453" s="0" t="n">
        <f aca="false">IF(OR(Z$3="",Consolidado!$D453=""),0,IF(ISNUMBER(SEARCH(Z$3,Consolidado!$D453)),IF(COUNTIFS(Consolidado!$AC$5:AC453,Consolidado!$AC453,Consolidado!$D$5:D453,"*"&amp;Z$3&amp;"*")=1,1,0),0))</f>
        <v>0</v>
      </c>
      <c r="AA453" s="0" t="n">
        <f aca="false">IF(OR(AA$3="",Consolidado!$D453=""),0,IF(ISNUMBER(SEARCH(AA$3,Consolidado!$D453)),IF(COUNTIFS(Consolidado!$AC$5:AC453,Consolidado!$AC453,Consolidado!$D$5:D453,"*"&amp;AA$3&amp;"*")=1,1,0),0))</f>
        <v>0</v>
      </c>
      <c r="AB453" s="0" t="n">
        <f aca="false">IF(OR(AB$3="",Consolidado!$D453=""),0,IF(ISNUMBER(SEARCH(AB$3,Consolidado!$D453)),IF(COUNTIFS(Consolidado!$AC$5:AC453,Consolidado!$AC453,Consolidado!$D$5:D453,"*"&amp;AB$3&amp;"*")=1,1,0),0))</f>
        <v>0</v>
      </c>
      <c r="AC453" s="0" t="n">
        <f aca="false">IF(OR(AC$3="",Consolidado!$D453=""),0,IF(ISNUMBER(SEARCH(AC$3,Consolidado!$D453)),IF(COUNTIFS(Consolidado!$AC$5:AC453,Consolidado!$AC453,Consolidado!$D$5:D453,"*"&amp;AC$3&amp;"*")=1,1,0),0))</f>
        <v>0</v>
      </c>
      <c r="AD453" s="0" t="n">
        <f aca="false">IF(OR(AD$3="",Consolidado!$D453=""),0,IF(ISNUMBER(SEARCH(AD$3,Consolidado!$D453)),IF(COUNTIFS(Consolidado!$AC$5:AC453,Consolidado!$AC453,Consolidado!$D$5:D453,"*"&amp;AD$3&amp;"*")=1,1,0),0))</f>
        <v>0</v>
      </c>
      <c r="AE453" s="0" t="n">
        <f aca="false">IF(OR(AE$3="",Consolidado!$D453=""),0,IF(ISNUMBER(SEARCH(AE$3,Consolidado!$D453)),IF(COUNTIFS(Consolidado!$AC$5:AC453,Consolidado!$AC453,Consolidado!$D$5:D453,"*"&amp;AE$3&amp;"*")=1,1,0),0))</f>
        <v>0</v>
      </c>
      <c r="AF453" s="0" t="n">
        <f aca="false">IF(OR(AF$3="",Consolidado!$D453=""),0,IF(ISNUMBER(SEARCH(AF$3,Consolidado!$D453)),IF(COUNTIFS(Consolidado!$AC$5:AC453,Consolidado!$AC453,Consolidado!$D$5:D453,"*"&amp;AF$3&amp;"*")=1,1,0),0))</f>
        <v>0</v>
      </c>
      <c r="AG453" s="0" t="n">
        <f aca="false">IF(OR(AG$3="",Consolidado!$D453=""),0,IF(ISNUMBER(SEARCH(AG$3,Consolidado!$D453)),IF(COUNTIFS(Consolidado!$AC$5:AC453,Consolidado!$AC453,Consolidado!$D$5:D453,"*"&amp;AG$3&amp;"*")=1,1,0),0))</f>
        <v>0</v>
      </c>
      <c r="AH453" s="0" t="n">
        <f aca="false">IF(OR(AH$3="",Consolidado!$D453=""),0,IF(ISNUMBER(SEARCH(AH$3,Consolidado!$D453)),IF(COUNTIFS(Consolidado!$AC$5:AC453,Consolidado!$AC453,Consolidado!$D$5:D453,"*"&amp;AH$3&amp;"*")=1,1,0),0))</f>
        <v>0</v>
      </c>
      <c r="AI453" s="0" t="n">
        <f aca="false">IF(OR(AI$3="",Consolidado!$D453=""),0,IF(ISNUMBER(SEARCH(AI$3,Consolidado!$D453)),IF(COUNTIFS(Consolidado!$AC$5:AC453,Consolidado!$AC453,Consolidado!$D$5:D453,"*"&amp;AI$3&amp;"*")=1,1,0),0))</f>
        <v>0</v>
      </c>
      <c r="AJ453" s="0" t="n">
        <f aca="false">IF(OR(AJ$3="",Consolidado!$D453=""),0,IF(ISNUMBER(SEARCH(AJ$3,Consolidado!$D453)),IF(COUNTIFS(Consolidado!$AC$5:AC453,Consolidado!$AC453,Consolidado!$D$5:D453,"*"&amp;AJ$3&amp;"*")=1,1,0),0))</f>
        <v>0</v>
      </c>
      <c r="AK453" s="0" t="n">
        <f aca="false">IF(OR(AK$3="",Consolidado!$D453=""),0,IF(ISNUMBER(SEARCH(AK$3,Consolidado!$D453)),IF(COUNTIFS(Consolidado!$AC$5:AC453,Consolidado!$AC453,Consolidado!$D$5:D453,"*"&amp;AK$3&amp;"*")=1,1,0),0))</f>
        <v>0</v>
      </c>
      <c r="AL453" s="0" t="n">
        <f aca="false">IF(OR(AL$3="",Consolidado!$D453=""),0,IF(ISNUMBER(SEARCH(AL$3,Consolidado!$D453)),IF(COUNTIFS(Consolidado!$AC$5:AC453,Consolidado!$AC453,Consolidado!$D$5:D453,"*"&amp;AL$3&amp;"*")=1,1,0),0))</f>
        <v>0</v>
      </c>
      <c r="AM453" s="0" t="n">
        <f aca="false">IF(OR(AM$3="",Consolidado!$D453=""),0,IF(ISNUMBER(SEARCH(AM$3,Consolidado!$D453)),IF(COUNTIFS(Consolidado!$AC$5:AC453,Consolidado!$AC453,Consolidado!$D$5:D453,"*"&amp;AM$3&amp;"*")=1,1,0),0))</f>
        <v>0</v>
      </c>
      <c r="AN453" s="0" t="n">
        <f aca="false">IF(OR(AN$3="",Consolidado!$D453=""),0,IF(ISNUMBER(SEARCH(AN$3,Consolidado!$D453)),IF(COUNTIFS(Consolidado!$AC$5:AC453,Consolidado!$AC453,Consolidado!$D$5:D453,"*"&amp;AN$3&amp;"*")=1,1,0),0))</f>
        <v>0</v>
      </c>
      <c r="AO453" s="0" t="n">
        <f aca="false">IF(OR(AO$3="",Consolidado!$D453=""),0,IF(ISNUMBER(SEARCH(AO$3,Consolidado!$D453)),IF(COUNTIFS(Consolidado!$AC$5:AC453,Consolidado!$AC453,Consolidado!$D$5:D453,"*"&amp;AO$3&amp;"*")=1,1,0),0))</f>
        <v>0</v>
      </c>
    </row>
    <row r="454" customFormat="false" ht="15" hidden="false" customHeight="false" outlineLevel="0" collapsed="false">
      <c r="B454" s="0" t="n">
        <f aca="false">IF(OR(B$3="",Consolidado!$D454=""),0,IF(ISNUMBER(SEARCH(B$3,Consolidado!$D454)),IF(COUNTIFS(Consolidado!$AC$5:AC454,Consolidado!$AC454,Consolidado!$D$5:D454,"*"&amp;B$3&amp;"*")=1,1,0),0))</f>
        <v>0</v>
      </c>
      <c r="C454" s="0" t="n">
        <f aca="false">IF(OR(C$3="",Consolidado!$D454=""),0,IF(ISNUMBER(SEARCH(C$3,Consolidado!$D454)),IF(COUNTIFS(Consolidado!$AC$5:AC454,Consolidado!$AC454,Consolidado!$D$5:D454,"*"&amp;C$3&amp;"*")=1,1,0),0))</f>
        <v>0</v>
      </c>
      <c r="D454" s="0" t="n">
        <f aca="false">IF(OR(D$3="",Consolidado!$D454=""),0,IF(ISNUMBER(SEARCH(D$3,Consolidado!$D454)),IF(COUNTIFS(Consolidado!$AC$5:AC454,Consolidado!$AC454,Consolidado!$D$5:D454,"*"&amp;D$3&amp;"*")=1,1,0),0))</f>
        <v>0</v>
      </c>
      <c r="E454" s="0" t="n">
        <f aca="false">IF(OR(E$3="",Consolidado!$D454=""),0,IF(ISNUMBER(SEARCH(E$3,Consolidado!$D454)),IF(COUNTIFS(Consolidado!$AC$5:AC454,Consolidado!$AC454,Consolidado!$D$5:D454,"*"&amp;E$3&amp;"*")=1,1,0),0))</f>
        <v>0</v>
      </c>
      <c r="F454" s="0" t="n">
        <f aca="false">IF(OR(F$3="",Consolidado!$D454=""),0,IF(ISNUMBER(SEARCH(F$3,Consolidado!$D454)),IF(COUNTIFS(Consolidado!$AC$5:AC454,Consolidado!$AC454,Consolidado!$D$5:D454,"*"&amp;F$3&amp;"*")=1,1,0),0))</f>
        <v>0</v>
      </c>
      <c r="G454" s="0" t="n">
        <f aca="false">IF(OR(G$3="",Consolidado!$D454=""),0,IF(ISNUMBER(SEARCH(G$3,Consolidado!$D454)),IF(COUNTIFS(Consolidado!$AC$5:AC454,Consolidado!$AC454,Consolidado!$D$5:D454,"*"&amp;G$3&amp;"*")=1,1,0),0))</f>
        <v>0</v>
      </c>
      <c r="H454" s="0" t="n">
        <f aca="false">IF(OR(H$3="",Consolidado!$D454=""),0,IF(ISNUMBER(SEARCH(H$3,Consolidado!$D454)),IF(COUNTIFS(Consolidado!$AC$5:AC454,Consolidado!$AC454,Consolidado!$D$5:D454,"*"&amp;H$3&amp;"*")=1,1,0),0))</f>
        <v>0</v>
      </c>
      <c r="I454" s="0" t="n">
        <f aca="false">IF(OR(I$3="",Consolidado!$D454=""),0,IF(ISNUMBER(SEARCH(I$3,Consolidado!$D454)),IF(COUNTIFS(Consolidado!$AC$5:AC454,Consolidado!$AC454,Consolidado!$D$5:D454,"*"&amp;I$3&amp;"*")=1,1,0),0))</f>
        <v>0</v>
      </c>
      <c r="J454" s="0" t="n">
        <f aca="false">IF(OR(J$3="",Consolidado!$D454=""),0,IF(ISNUMBER(SEARCH(J$3,Consolidado!$D454)),IF(COUNTIFS(Consolidado!$AC$5:AC454,Consolidado!$AC454,Consolidado!$D$5:D454,"*"&amp;J$3&amp;"*")=1,1,0),0))</f>
        <v>0</v>
      </c>
      <c r="K454" s="0" t="n">
        <f aca="false">IF(OR(K$3="",Consolidado!$D454=""),0,IF(ISNUMBER(SEARCH(K$3,Consolidado!$D454)),IF(COUNTIFS(Consolidado!$AC$5:AC454,Consolidado!$AC454,Consolidado!$D$5:D454,"*"&amp;K$3&amp;"*")=1,1,0),0))</f>
        <v>0</v>
      </c>
      <c r="L454" s="0" t="n">
        <f aca="false">IF(OR(L$3="",Consolidado!$D454=""),0,IF(ISNUMBER(SEARCH(L$3,Consolidado!$D454)),IF(COUNTIFS(Consolidado!$AC$5:AC454,Consolidado!$AC454,Consolidado!$D$5:D454,"*"&amp;L$3&amp;"*")=1,1,0),0))</f>
        <v>0</v>
      </c>
      <c r="M454" s="0" t="n">
        <f aca="false">IF(OR(M$3="",Consolidado!$D454=""),0,IF(ISNUMBER(SEARCH(M$3,Consolidado!$D454)),IF(COUNTIFS(Consolidado!$AC$5:AC454,Consolidado!$AC454,Consolidado!$D$5:D454,"*"&amp;M$3&amp;"*")=1,1,0),0))</f>
        <v>0</v>
      </c>
      <c r="N454" s="0" t="n">
        <f aca="false">IF(OR(N$3="",Consolidado!$D454=""),0,IF(ISNUMBER(SEARCH(N$3,Consolidado!$D454)),IF(COUNTIFS(Consolidado!$AC$5:AC454,Consolidado!$AC454,Consolidado!$D$5:D454,"*"&amp;N$3&amp;"*")=1,1,0),0))</f>
        <v>0</v>
      </c>
      <c r="O454" s="0" t="n">
        <f aca="false">IF(OR(O$3="",Consolidado!$D454=""),0,IF(ISNUMBER(SEARCH(O$3,Consolidado!$D454)),IF(COUNTIFS(Consolidado!$AC$5:AC454,Consolidado!$AC454,Consolidado!$D$5:D454,"*"&amp;O$3&amp;"*")=1,1,0),0))</f>
        <v>0</v>
      </c>
      <c r="P454" s="0" t="n">
        <f aca="false">IF(OR(P$3="",Consolidado!$D454=""),0,IF(ISNUMBER(SEARCH(P$3,Consolidado!$D454)),IF(COUNTIFS(Consolidado!$AC$5:AC454,Consolidado!$AC454,Consolidado!$D$5:D454,"*"&amp;P$3&amp;"*")=1,1,0),0))</f>
        <v>0</v>
      </c>
      <c r="Q454" s="0" t="n">
        <f aca="false">IF(OR(Q$3="",Consolidado!$D454=""),0,IF(ISNUMBER(SEARCH(Q$3,Consolidado!$D454)),IF(COUNTIFS(Consolidado!$AC$5:AC454,Consolidado!$AC454,Consolidado!$D$5:D454,"*"&amp;Q$3&amp;"*")=1,1,0),0))</f>
        <v>0</v>
      </c>
      <c r="R454" s="0" t="n">
        <f aca="false">IF(OR(R$3="",Consolidado!$D454=""),0,IF(ISNUMBER(SEARCH(R$3,Consolidado!$D454)),IF(COUNTIFS(Consolidado!$AC$5:AC454,Consolidado!$AC454,Consolidado!$D$5:D454,"*"&amp;R$3&amp;"*")=1,1,0),0))</f>
        <v>0</v>
      </c>
      <c r="S454" s="0" t="n">
        <f aca="false">IF(OR(S$3="",Consolidado!$D454=""),0,IF(ISNUMBER(SEARCH(S$3,Consolidado!$D454)),IF(COUNTIFS(Consolidado!$AC$5:AC454,Consolidado!$AC454,Consolidado!$D$5:D454,"*"&amp;S$3&amp;"*")=1,1,0),0))</f>
        <v>0</v>
      </c>
      <c r="T454" s="0" t="n">
        <f aca="false">IF(OR(T$3="",Consolidado!$D454=""),0,IF(ISNUMBER(SEARCH(T$3,Consolidado!$D454)),IF(COUNTIFS(Consolidado!$AC$5:AC454,Consolidado!$AC454,Consolidado!$D$5:D454,"*"&amp;T$3&amp;"*")=1,1,0),0))</f>
        <v>0</v>
      </c>
      <c r="U454" s="0" t="n">
        <f aca="false">IF(OR(U$3="",Consolidado!$D454=""),0,IF(ISNUMBER(SEARCH(U$3,Consolidado!$D454)),IF(COUNTIFS(Consolidado!$AC$5:AC454,Consolidado!$AC454,Consolidado!$D$5:D454,"*"&amp;U$3&amp;"*")=1,1,0),0))</f>
        <v>0</v>
      </c>
      <c r="V454" s="0" t="n">
        <f aca="false">IF(OR(V$3="",Consolidado!$D454=""),0,IF(ISNUMBER(SEARCH(V$3,Consolidado!$D454)),IF(COUNTIFS(Consolidado!$AC$5:AC454,Consolidado!$AC454,Consolidado!$D$5:D454,"*"&amp;V$3&amp;"*")=1,1,0),0))</f>
        <v>0</v>
      </c>
      <c r="W454" s="0" t="n">
        <f aca="false">IF(OR(W$3="",Consolidado!$D454=""),0,IF(ISNUMBER(SEARCH(W$3,Consolidado!$D454)),IF(COUNTIFS(Consolidado!$AC$5:AC454,Consolidado!$AC454,Consolidado!$D$5:D454,"*"&amp;W$3&amp;"*")=1,1,0),0))</f>
        <v>0</v>
      </c>
      <c r="X454" s="0" t="n">
        <f aca="false">IF(OR(X$3="",Consolidado!$D454=""),0,IF(ISNUMBER(SEARCH(X$3,Consolidado!$D454)),IF(COUNTIFS(Consolidado!$AC$5:AC454,Consolidado!$AC454,Consolidado!$D$5:D454,"*"&amp;X$3&amp;"*")=1,1,0),0))</f>
        <v>0</v>
      </c>
      <c r="Y454" s="0" t="n">
        <f aca="false">IF(OR(Y$3="",Consolidado!$D454=""),0,IF(ISNUMBER(SEARCH(Y$3,Consolidado!$D454)),IF(COUNTIFS(Consolidado!$AC$5:AC454,Consolidado!$AC454,Consolidado!$D$5:D454,"*"&amp;Y$3&amp;"*")=1,1,0),0))</f>
        <v>0</v>
      </c>
      <c r="Z454" s="0" t="n">
        <f aca="false">IF(OR(Z$3="",Consolidado!$D454=""),0,IF(ISNUMBER(SEARCH(Z$3,Consolidado!$D454)),IF(COUNTIFS(Consolidado!$AC$5:AC454,Consolidado!$AC454,Consolidado!$D$5:D454,"*"&amp;Z$3&amp;"*")=1,1,0),0))</f>
        <v>0</v>
      </c>
      <c r="AA454" s="0" t="n">
        <f aca="false">IF(OR(AA$3="",Consolidado!$D454=""),0,IF(ISNUMBER(SEARCH(AA$3,Consolidado!$D454)),IF(COUNTIFS(Consolidado!$AC$5:AC454,Consolidado!$AC454,Consolidado!$D$5:D454,"*"&amp;AA$3&amp;"*")=1,1,0),0))</f>
        <v>0</v>
      </c>
      <c r="AB454" s="0" t="n">
        <f aca="false">IF(OR(AB$3="",Consolidado!$D454=""),0,IF(ISNUMBER(SEARCH(AB$3,Consolidado!$D454)),IF(COUNTIFS(Consolidado!$AC$5:AC454,Consolidado!$AC454,Consolidado!$D$5:D454,"*"&amp;AB$3&amp;"*")=1,1,0),0))</f>
        <v>0</v>
      </c>
      <c r="AC454" s="0" t="n">
        <f aca="false">IF(OR(AC$3="",Consolidado!$D454=""),0,IF(ISNUMBER(SEARCH(AC$3,Consolidado!$D454)),IF(COUNTIFS(Consolidado!$AC$5:AC454,Consolidado!$AC454,Consolidado!$D$5:D454,"*"&amp;AC$3&amp;"*")=1,1,0),0))</f>
        <v>0</v>
      </c>
      <c r="AD454" s="0" t="n">
        <f aca="false">IF(OR(AD$3="",Consolidado!$D454=""),0,IF(ISNUMBER(SEARCH(AD$3,Consolidado!$D454)),IF(COUNTIFS(Consolidado!$AC$5:AC454,Consolidado!$AC454,Consolidado!$D$5:D454,"*"&amp;AD$3&amp;"*")=1,1,0),0))</f>
        <v>0</v>
      </c>
      <c r="AE454" s="0" t="n">
        <f aca="false">IF(OR(AE$3="",Consolidado!$D454=""),0,IF(ISNUMBER(SEARCH(AE$3,Consolidado!$D454)),IF(COUNTIFS(Consolidado!$AC$5:AC454,Consolidado!$AC454,Consolidado!$D$5:D454,"*"&amp;AE$3&amp;"*")=1,1,0),0))</f>
        <v>0</v>
      </c>
      <c r="AF454" s="0" t="n">
        <f aca="false">IF(OR(AF$3="",Consolidado!$D454=""),0,IF(ISNUMBER(SEARCH(AF$3,Consolidado!$D454)),IF(COUNTIFS(Consolidado!$AC$5:AC454,Consolidado!$AC454,Consolidado!$D$5:D454,"*"&amp;AF$3&amp;"*")=1,1,0),0))</f>
        <v>0</v>
      </c>
      <c r="AG454" s="0" t="n">
        <f aca="false">IF(OR(AG$3="",Consolidado!$D454=""),0,IF(ISNUMBER(SEARCH(AG$3,Consolidado!$D454)),IF(COUNTIFS(Consolidado!$AC$5:AC454,Consolidado!$AC454,Consolidado!$D$5:D454,"*"&amp;AG$3&amp;"*")=1,1,0),0))</f>
        <v>0</v>
      </c>
      <c r="AH454" s="0" t="n">
        <f aca="false">IF(OR(AH$3="",Consolidado!$D454=""),0,IF(ISNUMBER(SEARCH(AH$3,Consolidado!$D454)),IF(COUNTIFS(Consolidado!$AC$5:AC454,Consolidado!$AC454,Consolidado!$D$5:D454,"*"&amp;AH$3&amp;"*")=1,1,0),0))</f>
        <v>0</v>
      </c>
      <c r="AI454" s="0" t="n">
        <f aca="false">IF(OR(AI$3="",Consolidado!$D454=""),0,IF(ISNUMBER(SEARCH(AI$3,Consolidado!$D454)),IF(COUNTIFS(Consolidado!$AC$5:AC454,Consolidado!$AC454,Consolidado!$D$5:D454,"*"&amp;AI$3&amp;"*")=1,1,0),0))</f>
        <v>0</v>
      </c>
      <c r="AJ454" s="0" t="n">
        <f aca="false">IF(OR(AJ$3="",Consolidado!$D454=""),0,IF(ISNUMBER(SEARCH(AJ$3,Consolidado!$D454)),IF(COUNTIFS(Consolidado!$AC$5:AC454,Consolidado!$AC454,Consolidado!$D$5:D454,"*"&amp;AJ$3&amp;"*")=1,1,0),0))</f>
        <v>0</v>
      </c>
      <c r="AK454" s="0" t="n">
        <f aca="false">IF(OR(AK$3="",Consolidado!$D454=""),0,IF(ISNUMBER(SEARCH(AK$3,Consolidado!$D454)),IF(COUNTIFS(Consolidado!$AC$5:AC454,Consolidado!$AC454,Consolidado!$D$5:D454,"*"&amp;AK$3&amp;"*")=1,1,0),0))</f>
        <v>0</v>
      </c>
      <c r="AL454" s="0" t="n">
        <f aca="false">IF(OR(AL$3="",Consolidado!$D454=""),0,IF(ISNUMBER(SEARCH(AL$3,Consolidado!$D454)),IF(COUNTIFS(Consolidado!$AC$5:AC454,Consolidado!$AC454,Consolidado!$D$5:D454,"*"&amp;AL$3&amp;"*")=1,1,0),0))</f>
        <v>0</v>
      </c>
      <c r="AM454" s="0" t="n">
        <f aca="false">IF(OR(AM$3="",Consolidado!$D454=""),0,IF(ISNUMBER(SEARCH(AM$3,Consolidado!$D454)),IF(COUNTIFS(Consolidado!$AC$5:AC454,Consolidado!$AC454,Consolidado!$D$5:D454,"*"&amp;AM$3&amp;"*")=1,1,0),0))</f>
        <v>0</v>
      </c>
      <c r="AN454" s="0" t="n">
        <f aca="false">IF(OR(AN$3="",Consolidado!$D454=""),0,IF(ISNUMBER(SEARCH(AN$3,Consolidado!$D454)),IF(COUNTIFS(Consolidado!$AC$5:AC454,Consolidado!$AC454,Consolidado!$D$5:D454,"*"&amp;AN$3&amp;"*")=1,1,0),0))</f>
        <v>0</v>
      </c>
      <c r="AO454" s="0" t="n">
        <f aca="false">IF(OR(AO$3="",Consolidado!$D454=""),0,IF(ISNUMBER(SEARCH(AO$3,Consolidado!$D454)),IF(COUNTIFS(Consolidado!$AC$5:AC454,Consolidado!$AC454,Consolidado!$D$5:D454,"*"&amp;AO$3&amp;"*")=1,1,0),0))</f>
        <v>0</v>
      </c>
    </row>
    <row r="455" customFormat="false" ht="15" hidden="false" customHeight="false" outlineLevel="0" collapsed="false">
      <c r="B455" s="0" t="n">
        <f aca="false">IF(OR(B$3="",Consolidado!$D455=""),0,IF(ISNUMBER(SEARCH(B$3,Consolidado!$D455)),IF(COUNTIFS(Consolidado!$AC$5:AC455,Consolidado!$AC455,Consolidado!$D$5:D455,"*"&amp;B$3&amp;"*")=1,1,0),0))</f>
        <v>0</v>
      </c>
      <c r="C455" s="0" t="n">
        <f aca="false">IF(OR(C$3="",Consolidado!$D455=""),0,IF(ISNUMBER(SEARCH(C$3,Consolidado!$D455)),IF(COUNTIFS(Consolidado!$AC$5:AC455,Consolidado!$AC455,Consolidado!$D$5:D455,"*"&amp;C$3&amp;"*")=1,1,0),0))</f>
        <v>0</v>
      </c>
      <c r="D455" s="0" t="n">
        <f aca="false">IF(OR(D$3="",Consolidado!$D455=""),0,IF(ISNUMBER(SEARCH(D$3,Consolidado!$D455)),IF(COUNTIFS(Consolidado!$AC$5:AC455,Consolidado!$AC455,Consolidado!$D$5:D455,"*"&amp;D$3&amp;"*")=1,1,0),0))</f>
        <v>0</v>
      </c>
      <c r="E455" s="0" t="n">
        <f aca="false">IF(OR(E$3="",Consolidado!$D455=""),0,IF(ISNUMBER(SEARCH(E$3,Consolidado!$D455)),IF(COUNTIFS(Consolidado!$AC$5:AC455,Consolidado!$AC455,Consolidado!$D$5:D455,"*"&amp;E$3&amp;"*")=1,1,0),0))</f>
        <v>0</v>
      </c>
      <c r="F455" s="0" t="n">
        <f aca="false">IF(OR(F$3="",Consolidado!$D455=""),0,IF(ISNUMBER(SEARCH(F$3,Consolidado!$D455)),IF(COUNTIFS(Consolidado!$AC$5:AC455,Consolidado!$AC455,Consolidado!$D$5:D455,"*"&amp;F$3&amp;"*")=1,1,0),0))</f>
        <v>0</v>
      </c>
      <c r="G455" s="0" t="n">
        <f aca="false">IF(OR(G$3="",Consolidado!$D455=""),0,IF(ISNUMBER(SEARCH(G$3,Consolidado!$D455)),IF(COUNTIFS(Consolidado!$AC$5:AC455,Consolidado!$AC455,Consolidado!$D$5:D455,"*"&amp;G$3&amp;"*")=1,1,0),0))</f>
        <v>0</v>
      </c>
      <c r="H455" s="0" t="n">
        <f aca="false">IF(OR(H$3="",Consolidado!$D455=""),0,IF(ISNUMBER(SEARCH(H$3,Consolidado!$D455)),IF(COUNTIFS(Consolidado!$AC$5:AC455,Consolidado!$AC455,Consolidado!$D$5:D455,"*"&amp;H$3&amp;"*")=1,1,0),0))</f>
        <v>0</v>
      </c>
      <c r="I455" s="0" t="n">
        <f aca="false">IF(OR(I$3="",Consolidado!$D455=""),0,IF(ISNUMBER(SEARCH(I$3,Consolidado!$D455)),IF(COUNTIFS(Consolidado!$AC$5:AC455,Consolidado!$AC455,Consolidado!$D$5:D455,"*"&amp;I$3&amp;"*")=1,1,0),0))</f>
        <v>0</v>
      </c>
      <c r="J455" s="0" t="n">
        <f aca="false">IF(OR(J$3="",Consolidado!$D455=""),0,IF(ISNUMBER(SEARCH(J$3,Consolidado!$D455)),IF(COUNTIFS(Consolidado!$AC$5:AC455,Consolidado!$AC455,Consolidado!$D$5:D455,"*"&amp;J$3&amp;"*")=1,1,0),0))</f>
        <v>0</v>
      </c>
      <c r="K455" s="0" t="n">
        <f aca="false">IF(OR(K$3="",Consolidado!$D455=""),0,IF(ISNUMBER(SEARCH(K$3,Consolidado!$D455)),IF(COUNTIFS(Consolidado!$AC$5:AC455,Consolidado!$AC455,Consolidado!$D$5:D455,"*"&amp;K$3&amp;"*")=1,1,0),0))</f>
        <v>0</v>
      </c>
      <c r="L455" s="0" t="n">
        <f aca="false">IF(OR(L$3="",Consolidado!$D455=""),0,IF(ISNUMBER(SEARCH(L$3,Consolidado!$D455)),IF(COUNTIFS(Consolidado!$AC$5:AC455,Consolidado!$AC455,Consolidado!$D$5:D455,"*"&amp;L$3&amp;"*")=1,1,0),0))</f>
        <v>0</v>
      </c>
      <c r="M455" s="0" t="n">
        <f aca="false">IF(OR(M$3="",Consolidado!$D455=""),0,IF(ISNUMBER(SEARCH(M$3,Consolidado!$D455)),IF(COUNTIFS(Consolidado!$AC$5:AC455,Consolidado!$AC455,Consolidado!$D$5:D455,"*"&amp;M$3&amp;"*")=1,1,0),0))</f>
        <v>0</v>
      </c>
      <c r="N455" s="0" t="n">
        <f aca="false">IF(OR(N$3="",Consolidado!$D455=""),0,IF(ISNUMBER(SEARCH(N$3,Consolidado!$D455)),IF(COUNTIFS(Consolidado!$AC$5:AC455,Consolidado!$AC455,Consolidado!$D$5:D455,"*"&amp;N$3&amp;"*")=1,1,0),0))</f>
        <v>0</v>
      </c>
      <c r="O455" s="0" t="n">
        <f aca="false">IF(OR(O$3="",Consolidado!$D455=""),0,IF(ISNUMBER(SEARCH(O$3,Consolidado!$D455)),IF(COUNTIFS(Consolidado!$AC$5:AC455,Consolidado!$AC455,Consolidado!$D$5:D455,"*"&amp;O$3&amp;"*")=1,1,0),0))</f>
        <v>0</v>
      </c>
      <c r="P455" s="0" t="n">
        <f aca="false">IF(OR(P$3="",Consolidado!$D455=""),0,IF(ISNUMBER(SEARCH(P$3,Consolidado!$D455)),IF(COUNTIFS(Consolidado!$AC$5:AC455,Consolidado!$AC455,Consolidado!$D$5:D455,"*"&amp;P$3&amp;"*")=1,1,0),0))</f>
        <v>0</v>
      </c>
      <c r="Q455" s="0" t="n">
        <f aca="false">IF(OR(Q$3="",Consolidado!$D455=""),0,IF(ISNUMBER(SEARCH(Q$3,Consolidado!$D455)),IF(COUNTIFS(Consolidado!$AC$5:AC455,Consolidado!$AC455,Consolidado!$D$5:D455,"*"&amp;Q$3&amp;"*")=1,1,0),0))</f>
        <v>0</v>
      </c>
      <c r="R455" s="0" t="n">
        <f aca="false">IF(OR(R$3="",Consolidado!$D455=""),0,IF(ISNUMBER(SEARCH(R$3,Consolidado!$D455)),IF(COUNTIFS(Consolidado!$AC$5:AC455,Consolidado!$AC455,Consolidado!$D$5:D455,"*"&amp;R$3&amp;"*")=1,1,0),0))</f>
        <v>0</v>
      </c>
      <c r="S455" s="0" t="n">
        <f aca="false">IF(OR(S$3="",Consolidado!$D455=""),0,IF(ISNUMBER(SEARCH(S$3,Consolidado!$D455)),IF(COUNTIFS(Consolidado!$AC$5:AC455,Consolidado!$AC455,Consolidado!$D$5:D455,"*"&amp;S$3&amp;"*")=1,1,0),0))</f>
        <v>0</v>
      </c>
      <c r="T455" s="0" t="n">
        <f aca="false">IF(OR(T$3="",Consolidado!$D455=""),0,IF(ISNUMBER(SEARCH(T$3,Consolidado!$D455)),IF(COUNTIFS(Consolidado!$AC$5:AC455,Consolidado!$AC455,Consolidado!$D$5:D455,"*"&amp;T$3&amp;"*")=1,1,0),0))</f>
        <v>0</v>
      </c>
      <c r="U455" s="0" t="n">
        <f aca="false">IF(OR(U$3="",Consolidado!$D455=""),0,IF(ISNUMBER(SEARCH(U$3,Consolidado!$D455)),IF(COUNTIFS(Consolidado!$AC$5:AC455,Consolidado!$AC455,Consolidado!$D$5:D455,"*"&amp;U$3&amp;"*")=1,1,0),0))</f>
        <v>0</v>
      </c>
      <c r="V455" s="0" t="n">
        <f aca="false">IF(OR(V$3="",Consolidado!$D455=""),0,IF(ISNUMBER(SEARCH(V$3,Consolidado!$D455)),IF(COUNTIFS(Consolidado!$AC$5:AC455,Consolidado!$AC455,Consolidado!$D$5:D455,"*"&amp;V$3&amp;"*")=1,1,0),0))</f>
        <v>0</v>
      </c>
      <c r="W455" s="0" t="n">
        <f aca="false">IF(OR(W$3="",Consolidado!$D455=""),0,IF(ISNUMBER(SEARCH(W$3,Consolidado!$D455)),IF(COUNTIFS(Consolidado!$AC$5:AC455,Consolidado!$AC455,Consolidado!$D$5:D455,"*"&amp;W$3&amp;"*")=1,1,0),0))</f>
        <v>0</v>
      </c>
      <c r="X455" s="0" t="n">
        <f aca="false">IF(OR(X$3="",Consolidado!$D455=""),0,IF(ISNUMBER(SEARCH(X$3,Consolidado!$D455)),IF(COUNTIFS(Consolidado!$AC$5:AC455,Consolidado!$AC455,Consolidado!$D$5:D455,"*"&amp;X$3&amp;"*")=1,1,0),0))</f>
        <v>0</v>
      </c>
      <c r="Y455" s="0" t="n">
        <f aca="false">IF(OR(Y$3="",Consolidado!$D455=""),0,IF(ISNUMBER(SEARCH(Y$3,Consolidado!$D455)),IF(COUNTIFS(Consolidado!$AC$5:AC455,Consolidado!$AC455,Consolidado!$D$5:D455,"*"&amp;Y$3&amp;"*")=1,1,0),0))</f>
        <v>0</v>
      </c>
      <c r="Z455" s="0" t="n">
        <f aca="false">IF(OR(Z$3="",Consolidado!$D455=""),0,IF(ISNUMBER(SEARCH(Z$3,Consolidado!$D455)),IF(COUNTIFS(Consolidado!$AC$5:AC455,Consolidado!$AC455,Consolidado!$D$5:D455,"*"&amp;Z$3&amp;"*")=1,1,0),0))</f>
        <v>0</v>
      </c>
      <c r="AA455" s="0" t="n">
        <f aca="false">IF(OR(AA$3="",Consolidado!$D455=""),0,IF(ISNUMBER(SEARCH(AA$3,Consolidado!$D455)),IF(COUNTIFS(Consolidado!$AC$5:AC455,Consolidado!$AC455,Consolidado!$D$5:D455,"*"&amp;AA$3&amp;"*")=1,1,0),0))</f>
        <v>0</v>
      </c>
      <c r="AB455" s="0" t="n">
        <f aca="false">IF(OR(AB$3="",Consolidado!$D455=""),0,IF(ISNUMBER(SEARCH(AB$3,Consolidado!$D455)),IF(COUNTIFS(Consolidado!$AC$5:AC455,Consolidado!$AC455,Consolidado!$D$5:D455,"*"&amp;AB$3&amp;"*")=1,1,0),0))</f>
        <v>0</v>
      </c>
      <c r="AC455" s="0" t="n">
        <f aca="false">IF(OR(AC$3="",Consolidado!$D455=""),0,IF(ISNUMBER(SEARCH(AC$3,Consolidado!$D455)),IF(COUNTIFS(Consolidado!$AC$5:AC455,Consolidado!$AC455,Consolidado!$D$5:D455,"*"&amp;AC$3&amp;"*")=1,1,0),0))</f>
        <v>0</v>
      </c>
      <c r="AD455" s="0" t="n">
        <f aca="false">IF(OR(AD$3="",Consolidado!$D455=""),0,IF(ISNUMBER(SEARCH(AD$3,Consolidado!$D455)),IF(COUNTIFS(Consolidado!$AC$5:AC455,Consolidado!$AC455,Consolidado!$D$5:D455,"*"&amp;AD$3&amp;"*")=1,1,0),0))</f>
        <v>0</v>
      </c>
      <c r="AE455" s="0" t="n">
        <f aca="false">IF(OR(AE$3="",Consolidado!$D455=""),0,IF(ISNUMBER(SEARCH(AE$3,Consolidado!$D455)),IF(COUNTIFS(Consolidado!$AC$5:AC455,Consolidado!$AC455,Consolidado!$D$5:D455,"*"&amp;AE$3&amp;"*")=1,1,0),0))</f>
        <v>0</v>
      </c>
      <c r="AF455" s="0" t="n">
        <f aca="false">IF(OR(AF$3="",Consolidado!$D455=""),0,IF(ISNUMBER(SEARCH(AF$3,Consolidado!$D455)),IF(COUNTIFS(Consolidado!$AC$5:AC455,Consolidado!$AC455,Consolidado!$D$5:D455,"*"&amp;AF$3&amp;"*")=1,1,0),0))</f>
        <v>0</v>
      </c>
      <c r="AG455" s="0" t="n">
        <f aca="false">IF(OR(AG$3="",Consolidado!$D455=""),0,IF(ISNUMBER(SEARCH(AG$3,Consolidado!$D455)),IF(COUNTIFS(Consolidado!$AC$5:AC455,Consolidado!$AC455,Consolidado!$D$5:D455,"*"&amp;AG$3&amp;"*")=1,1,0),0))</f>
        <v>0</v>
      </c>
      <c r="AH455" s="0" t="n">
        <f aca="false">IF(OR(AH$3="",Consolidado!$D455=""),0,IF(ISNUMBER(SEARCH(AH$3,Consolidado!$D455)),IF(COUNTIFS(Consolidado!$AC$5:AC455,Consolidado!$AC455,Consolidado!$D$5:D455,"*"&amp;AH$3&amp;"*")=1,1,0),0))</f>
        <v>0</v>
      </c>
      <c r="AI455" s="0" t="n">
        <f aca="false">IF(OR(AI$3="",Consolidado!$D455=""),0,IF(ISNUMBER(SEARCH(AI$3,Consolidado!$D455)),IF(COUNTIFS(Consolidado!$AC$5:AC455,Consolidado!$AC455,Consolidado!$D$5:D455,"*"&amp;AI$3&amp;"*")=1,1,0),0))</f>
        <v>0</v>
      </c>
      <c r="AJ455" s="0" t="n">
        <f aca="false">IF(OR(AJ$3="",Consolidado!$D455=""),0,IF(ISNUMBER(SEARCH(AJ$3,Consolidado!$D455)),IF(COUNTIFS(Consolidado!$AC$5:AC455,Consolidado!$AC455,Consolidado!$D$5:D455,"*"&amp;AJ$3&amp;"*")=1,1,0),0))</f>
        <v>0</v>
      </c>
      <c r="AK455" s="0" t="n">
        <f aca="false">IF(OR(AK$3="",Consolidado!$D455=""),0,IF(ISNUMBER(SEARCH(AK$3,Consolidado!$D455)),IF(COUNTIFS(Consolidado!$AC$5:AC455,Consolidado!$AC455,Consolidado!$D$5:D455,"*"&amp;AK$3&amp;"*")=1,1,0),0))</f>
        <v>0</v>
      </c>
      <c r="AL455" s="0" t="n">
        <f aca="false">IF(OR(AL$3="",Consolidado!$D455=""),0,IF(ISNUMBER(SEARCH(AL$3,Consolidado!$D455)),IF(COUNTIFS(Consolidado!$AC$5:AC455,Consolidado!$AC455,Consolidado!$D$5:D455,"*"&amp;AL$3&amp;"*")=1,1,0),0))</f>
        <v>0</v>
      </c>
      <c r="AM455" s="0" t="n">
        <f aca="false">IF(OR(AM$3="",Consolidado!$D455=""),0,IF(ISNUMBER(SEARCH(AM$3,Consolidado!$D455)),IF(COUNTIFS(Consolidado!$AC$5:AC455,Consolidado!$AC455,Consolidado!$D$5:D455,"*"&amp;AM$3&amp;"*")=1,1,0),0))</f>
        <v>0</v>
      </c>
      <c r="AN455" s="0" t="n">
        <f aca="false">IF(OR(AN$3="",Consolidado!$D455=""),0,IF(ISNUMBER(SEARCH(AN$3,Consolidado!$D455)),IF(COUNTIFS(Consolidado!$AC$5:AC455,Consolidado!$AC455,Consolidado!$D$5:D455,"*"&amp;AN$3&amp;"*")=1,1,0),0))</f>
        <v>0</v>
      </c>
      <c r="AO455" s="0" t="n">
        <f aca="false">IF(OR(AO$3="",Consolidado!$D455=""),0,IF(ISNUMBER(SEARCH(AO$3,Consolidado!$D455)),IF(COUNTIFS(Consolidado!$AC$5:AC455,Consolidado!$AC455,Consolidado!$D$5:D455,"*"&amp;AO$3&amp;"*")=1,1,0),0))</f>
        <v>0</v>
      </c>
    </row>
    <row r="456" customFormat="false" ht="15" hidden="false" customHeight="false" outlineLevel="0" collapsed="false">
      <c r="B456" s="0" t="n">
        <f aca="false">IF(OR(B$3="",Consolidado!$D456=""),0,IF(ISNUMBER(SEARCH(B$3,Consolidado!$D456)),IF(COUNTIFS(Consolidado!$AC$5:AC456,Consolidado!$AC456,Consolidado!$D$5:D456,"*"&amp;B$3&amp;"*")=1,1,0),0))</f>
        <v>0</v>
      </c>
      <c r="C456" s="0" t="n">
        <f aca="false">IF(OR(C$3="",Consolidado!$D456=""),0,IF(ISNUMBER(SEARCH(C$3,Consolidado!$D456)),IF(COUNTIFS(Consolidado!$AC$5:AC456,Consolidado!$AC456,Consolidado!$D$5:D456,"*"&amp;C$3&amp;"*")=1,1,0),0))</f>
        <v>0</v>
      </c>
      <c r="D456" s="0" t="n">
        <f aca="false">IF(OR(D$3="",Consolidado!$D456=""),0,IF(ISNUMBER(SEARCH(D$3,Consolidado!$D456)),IF(COUNTIFS(Consolidado!$AC$5:AC456,Consolidado!$AC456,Consolidado!$D$5:D456,"*"&amp;D$3&amp;"*")=1,1,0),0))</f>
        <v>0</v>
      </c>
      <c r="E456" s="0" t="n">
        <f aca="false">IF(OR(E$3="",Consolidado!$D456=""),0,IF(ISNUMBER(SEARCH(E$3,Consolidado!$D456)),IF(COUNTIFS(Consolidado!$AC$5:AC456,Consolidado!$AC456,Consolidado!$D$5:D456,"*"&amp;E$3&amp;"*")=1,1,0),0))</f>
        <v>0</v>
      </c>
      <c r="F456" s="0" t="n">
        <f aca="false">IF(OR(F$3="",Consolidado!$D456=""),0,IF(ISNUMBER(SEARCH(F$3,Consolidado!$D456)),IF(COUNTIFS(Consolidado!$AC$5:AC456,Consolidado!$AC456,Consolidado!$D$5:D456,"*"&amp;F$3&amp;"*")=1,1,0),0))</f>
        <v>0</v>
      </c>
      <c r="G456" s="0" t="n">
        <f aca="false">IF(OR(G$3="",Consolidado!$D456=""),0,IF(ISNUMBER(SEARCH(G$3,Consolidado!$D456)),IF(COUNTIFS(Consolidado!$AC$5:AC456,Consolidado!$AC456,Consolidado!$D$5:D456,"*"&amp;G$3&amp;"*")=1,1,0),0))</f>
        <v>0</v>
      </c>
      <c r="H456" s="0" t="n">
        <f aca="false">IF(OR(H$3="",Consolidado!$D456=""),0,IF(ISNUMBER(SEARCH(H$3,Consolidado!$D456)),IF(COUNTIFS(Consolidado!$AC$5:AC456,Consolidado!$AC456,Consolidado!$D$5:D456,"*"&amp;H$3&amp;"*")=1,1,0),0))</f>
        <v>0</v>
      </c>
      <c r="I456" s="0" t="n">
        <f aca="false">IF(OR(I$3="",Consolidado!$D456=""),0,IF(ISNUMBER(SEARCH(I$3,Consolidado!$D456)),IF(COUNTIFS(Consolidado!$AC$5:AC456,Consolidado!$AC456,Consolidado!$D$5:D456,"*"&amp;I$3&amp;"*")=1,1,0),0))</f>
        <v>0</v>
      </c>
      <c r="J456" s="0" t="n">
        <f aca="false">IF(OR(J$3="",Consolidado!$D456=""),0,IF(ISNUMBER(SEARCH(J$3,Consolidado!$D456)),IF(COUNTIFS(Consolidado!$AC$5:AC456,Consolidado!$AC456,Consolidado!$D$5:D456,"*"&amp;J$3&amp;"*")=1,1,0),0))</f>
        <v>0</v>
      </c>
      <c r="K456" s="0" t="n">
        <f aca="false">IF(OR(K$3="",Consolidado!$D456=""),0,IF(ISNUMBER(SEARCH(K$3,Consolidado!$D456)),IF(COUNTIFS(Consolidado!$AC$5:AC456,Consolidado!$AC456,Consolidado!$D$5:D456,"*"&amp;K$3&amp;"*")=1,1,0),0))</f>
        <v>0</v>
      </c>
      <c r="L456" s="0" t="n">
        <f aca="false">IF(OR(L$3="",Consolidado!$D456=""),0,IF(ISNUMBER(SEARCH(L$3,Consolidado!$D456)),IF(COUNTIFS(Consolidado!$AC$5:AC456,Consolidado!$AC456,Consolidado!$D$5:D456,"*"&amp;L$3&amp;"*")=1,1,0),0))</f>
        <v>0</v>
      </c>
      <c r="M456" s="0" t="n">
        <f aca="false">IF(OR(M$3="",Consolidado!$D456=""),0,IF(ISNUMBER(SEARCH(M$3,Consolidado!$D456)),IF(COUNTIFS(Consolidado!$AC$5:AC456,Consolidado!$AC456,Consolidado!$D$5:D456,"*"&amp;M$3&amp;"*")=1,1,0),0))</f>
        <v>0</v>
      </c>
      <c r="N456" s="0" t="n">
        <f aca="false">IF(OR(N$3="",Consolidado!$D456=""),0,IF(ISNUMBER(SEARCH(N$3,Consolidado!$D456)),IF(COUNTIFS(Consolidado!$AC$5:AC456,Consolidado!$AC456,Consolidado!$D$5:D456,"*"&amp;N$3&amp;"*")=1,1,0),0))</f>
        <v>0</v>
      </c>
      <c r="O456" s="0" t="n">
        <f aca="false">IF(OR(O$3="",Consolidado!$D456=""),0,IF(ISNUMBER(SEARCH(O$3,Consolidado!$D456)),IF(COUNTIFS(Consolidado!$AC$5:AC456,Consolidado!$AC456,Consolidado!$D$5:D456,"*"&amp;O$3&amp;"*")=1,1,0),0))</f>
        <v>0</v>
      </c>
      <c r="P456" s="0" t="n">
        <f aca="false">IF(OR(P$3="",Consolidado!$D456=""),0,IF(ISNUMBER(SEARCH(P$3,Consolidado!$D456)),IF(COUNTIFS(Consolidado!$AC$5:AC456,Consolidado!$AC456,Consolidado!$D$5:D456,"*"&amp;P$3&amp;"*")=1,1,0),0))</f>
        <v>0</v>
      </c>
      <c r="Q456" s="0" t="n">
        <f aca="false">IF(OR(Q$3="",Consolidado!$D456=""),0,IF(ISNUMBER(SEARCH(Q$3,Consolidado!$D456)),IF(COUNTIFS(Consolidado!$AC$5:AC456,Consolidado!$AC456,Consolidado!$D$5:D456,"*"&amp;Q$3&amp;"*")=1,1,0),0))</f>
        <v>0</v>
      </c>
      <c r="R456" s="0" t="n">
        <f aca="false">IF(OR(R$3="",Consolidado!$D456=""),0,IF(ISNUMBER(SEARCH(R$3,Consolidado!$D456)),IF(COUNTIFS(Consolidado!$AC$5:AC456,Consolidado!$AC456,Consolidado!$D$5:D456,"*"&amp;R$3&amp;"*")=1,1,0),0))</f>
        <v>0</v>
      </c>
      <c r="S456" s="0" t="n">
        <f aca="false">IF(OR(S$3="",Consolidado!$D456=""),0,IF(ISNUMBER(SEARCH(S$3,Consolidado!$D456)),IF(COUNTIFS(Consolidado!$AC$5:AC456,Consolidado!$AC456,Consolidado!$D$5:D456,"*"&amp;S$3&amp;"*")=1,1,0),0))</f>
        <v>0</v>
      </c>
      <c r="T456" s="0" t="n">
        <f aca="false">IF(OR(T$3="",Consolidado!$D456=""),0,IF(ISNUMBER(SEARCH(T$3,Consolidado!$D456)),IF(COUNTIFS(Consolidado!$AC$5:AC456,Consolidado!$AC456,Consolidado!$D$5:D456,"*"&amp;T$3&amp;"*")=1,1,0),0))</f>
        <v>0</v>
      </c>
      <c r="U456" s="0" t="n">
        <f aca="false">IF(OR(U$3="",Consolidado!$D456=""),0,IF(ISNUMBER(SEARCH(U$3,Consolidado!$D456)),IF(COUNTIFS(Consolidado!$AC$5:AC456,Consolidado!$AC456,Consolidado!$D$5:D456,"*"&amp;U$3&amp;"*")=1,1,0),0))</f>
        <v>0</v>
      </c>
      <c r="V456" s="0" t="n">
        <f aca="false">IF(OR(V$3="",Consolidado!$D456=""),0,IF(ISNUMBER(SEARCH(V$3,Consolidado!$D456)),IF(COUNTIFS(Consolidado!$AC$5:AC456,Consolidado!$AC456,Consolidado!$D$5:D456,"*"&amp;V$3&amp;"*")=1,1,0),0))</f>
        <v>0</v>
      </c>
      <c r="W456" s="0" t="n">
        <f aca="false">IF(OR(W$3="",Consolidado!$D456=""),0,IF(ISNUMBER(SEARCH(W$3,Consolidado!$D456)),IF(COUNTIFS(Consolidado!$AC$5:AC456,Consolidado!$AC456,Consolidado!$D$5:D456,"*"&amp;W$3&amp;"*")=1,1,0),0))</f>
        <v>0</v>
      </c>
      <c r="X456" s="0" t="n">
        <f aca="false">IF(OR(X$3="",Consolidado!$D456=""),0,IF(ISNUMBER(SEARCH(X$3,Consolidado!$D456)),IF(COUNTIFS(Consolidado!$AC$5:AC456,Consolidado!$AC456,Consolidado!$D$5:D456,"*"&amp;X$3&amp;"*")=1,1,0),0))</f>
        <v>0</v>
      </c>
      <c r="Y456" s="0" t="n">
        <f aca="false">IF(OR(Y$3="",Consolidado!$D456=""),0,IF(ISNUMBER(SEARCH(Y$3,Consolidado!$D456)),IF(COUNTIFS(Consolidado!$AC$5:AC456,Consolidado!$AC456,Consolidado!$D$5:D456,"*"&amp;Y$3&amp;"*")=1,1,0),0))</f>
        <v>0</v>
      </c>
      <c r="Z456" s="0" t="n">
        <f aca="false">IF(OR(Z$3="",Consolidado!$D456=""),0,IF(ISNUMBER(SEARCH(Z$3,Consolidado!$D456)),IF(COUNTIFS(Consolidado!$AC$5:AC456,Consolidado!$AC456,Consolidado!$D$5:D456,"*"&amp;Z$3&amp;"*")=1,1,0),0))</f>
        <v>0</v>
      </c>
      <c r="AA456" s="0" t="n">
        <f aca="false">IF(OR(AA$3="",Consolidado!$D456=""),0,IF(ISNUMBER(SEARCH(AA$3,Consolidado!$D456)),IF(COUNTIFS(Consolidado!$AC$5:AC456,Consolidado!$AC456,Consolidado!$D$5:D456,"*"&amp;AA$3&amp;"*")=1,1,0),0))</f>
        <v>0</v>
      </c>
      <c r="AB456" s="0" t="n">
        <f aca="false">IF(OR(AB$3="",Consolidado!$D456=""),0,IF(ISNUMBER(SEARCH(AB$3,Consolidado!$D456)),IF(COUNTIFS(Consolidado!$AC$5:AC456,Consolidado!$AC456,Consolidado!$D$5:D456,"*"&amp;AB$3&amp;"*")=1,1,0),0))</f>
        <v>0</v>
      </c>
      <c r="AC456" s="0" t="n">
        <f aca="false">IF(OR(AC$3="",Consolidado!$D456=""),0,IF(ISNUMBER(SEARCH(AC$3,Consolidado!$D456)),IF(COUNTIFS(Consolidado!$AC$5:AC456,Consolidado!$AC456,Consolidado!$D$5:D456,"*"&amp;AC$3&amp;"*")=1,1,0),0))</f>
        <v>0</v>
      </c>
      <c r="AD456" s="0" t="n">
        <f aca="false">IF(OR(AD$3="",Consolidado!$D456=""),0,IF(ISNUMBER(SEARCH(AD$3,Consolidado!$D456)),IF(COUNTIFS(Consolidado!$AC$5:AC456,Consolidado!$AC456,Consolidado!$D$5:D456,"*"&amp;AD$3&amp;"*")=1,1,0),0))</f>
        <v>0</v>
      </c>
      <c r="AE456" s="0" t="n">
        <f aca="false">IF(OR(AE$3="",Consolidado!$D456=""),0,IF(ISNUMBER(SEARCH(AE$3,Consolidado!$D456)),IF(COUNTIFS(Consolidado!$AC$5:AC456,Consolidado!$AC456,Consolidado!$D$5:D456,"*"&amp;AE$3&amp;"*")=1,1,0),0))</f>
        <v>0</v>
      </c>
      <c r="AF456" s="0" t="n">
        <f aca="false">IF(OR(AF$3="",Consolidado!$D456=""),0,IF(ISNUMBER(SEARCH(AF$3,Consolidado!$D456)),IF(COUNTIFS(Consolidado!$AC$5:AC456,Consolidado!$AC456,Consolidado!$D$5:D456,"*"&amp;AF$3&amp;"*")=1,1,0),0))</f>
        <v>0</v>
      </c>
      <c r="AG456" s="0" t="n">
        <f aca="false">IF(OR(AG$3="",Consolidado!$D456=""),0,IF(ISNUMBER(SEARCH(AG$3,Consolidado!$D456)),IF(COUNTIFS(Consolidado!$AC$5:AC456,Consolidado!$AC456,Consolidado!$D$5:D456,"*"&amp;AG$3&amp;"*")=1,1,0),0))</f>
        <v>0</v>
      </c>
      <c r="AH456" s="0" t="n">
        <f aca="false">IF(OR(AH$3="",Consolidado!$D456=""),0,IF(ISNUMBER(SEARCH(AH$3,Consolidado!$D456)),IF(COUNTIFS(Consolidado!$AC$5:AC456,Consolidado!$AC456,Consolidado!$D$5:D456,"*"&amp;AH$3&amp;"*")=1,1,0),0))</f>
        <v>0</v>
      </c>
      <c r="AI456" s="0" t="n">
        <f aca="false">IF(OR(AI$3="",Consolidado!$D456=""),0,IF(ISNUMBER(SEARCH(AI$3,Consolidado!$D456)),IF(COUNTIFS(Consolidado!$AC$5:AC456,Consolidado!$AC456,Consolidado!$D$5:D456,"*"&amp;AI$3&amp;"*")=1,1,0),0))</f>
        <v>0</v>
      </c>
      <c r="AJ456" s="0" t="n">
        <f aca="false">IF(OR(AJ$3="",Consolidado!$D456=""),0,IF(ISNUMBER(SEARCH(AJ$3,Consolidado!$D456)),IF(COUNTIFS(Consolidado!$AC$5:AC456,Consolidado!$AC456,Consolidado!$D$5:D456,"*"&amp;AJ$3&amp;"*")=1,1,0),0))</f>
        <v>0</v>
      </c>
      <c r="AK456" s="0" t="n">
        <f aca="false">IF(OR(AK$3="",Consolidado!$D456=""),0,IF(ISNUMBER(SEARCH(AK$3,Consolidado!$D456)),IF(COUNTIFS(Consolidado!$AC$5:AC456,Consolidado!$AC456,Consolidado!$D$5:D456,"*"&amp;AK$3&amp;"*")=1,1,0),0))</f>
        <v>0</v>
      </c>
      <c r="AL456" s="0" t="n">
        <f aca="false">IF(OR(AL$3="",Consolidado!$D456=""),0,IF(ISNUMBER(SEARCH(AL$3,Consolidado!$D456)),IF(COUNTIFS(Consolidado!$AC$5:AC456,Consolidado!$AC456,Consolidado!$D$5:D456,"*"&amp;AL$3&amp;"*")=1,1,0),0))</f>
        <v>0</v>
      </c>
      <c r="AM456" s="0" t="n">
        <f aca="false">IF(OR(AM$3="",Consolidado!$D456=""),0,IF(ISNUMBER(SEARCH(AM$3,Consolidado!$D456)),IF(COUNTIFS(Consolidado!$AC$5:AC456,Consolidado!$AC456,Consolidado!$D$5:D456,"*"&amp;AM$3&amp;"*")=1,1,0),0))</f>
        <v>0</v>
      </c>
      <c r="AN456" s="0" t="n">
        <f aca="false">IF(OR(AN$3="",Consolidado!$D456=""),0,IF(ISNUMBER(SEARCH(AN$3,Consolidado!$D456)),IF(COUNTIFS(Consolidado!$AC$5:AC456,Consolidado!$AC456,Consolidado!$D$5:D456,"*"&amp;AN$3&amp;"*")=1,1,0),0))</f>
        <v>0</v>
      </c>
      <c r="AO456" s="0" t="n">
        <f aca="false">IF(OR(AO$3="",Consolidado!$D456=""),0,IF(ISNUMBER(SEARCH(AO$3,Consolidado!$D456)),IF(COUNTIFS(Consolidado!$AC$5:AC456,Consolidado!$AC456,Consolidado!$D$5:D456,"*"&amp;AO$3&amp;"*")=1,1,0),0))</f>
        <v>0</v>
      </c>
    </row>
    <row r="457" customFormat="false" ht="15" hidden="false" customHeight="false" outlineLevel="0" collapsed="false">
      <c r="B457" s="0" t="n">
        <f aca="false">IF(OR(B$3="",Consolidado!$D457=""),0,IF(ISNUMBER(SEARCH(B$3,Consolidado!$D457)),IF(COUNTIFS(Consolidado!$AC$5:AC457,Consolidado!$AC457,Consolidado!$D$5:D457,"*"&amp;B$3&amp;"*")=1,1,0),0))</f>
        <v>0</v>
      </c>
      <c r="C457" s="0" t="n">
        <f aca="false">IF(OR(C$3="",Consolidado!$D457=""),0,IF(ISNUMBER(SEARCH(C$3,Consolidado!$D457)),IF(COUNTIFS(Consolidado!$AC$5:AC457,Consolidado!$AC457,Consolidado!$D$5:D457,"*"&amp;C$3&amp;"*")=1,1,0),0))</f>
        <v>0</v>
      </c>
      <c r="D457" s="0" t="n">
        <f aca="false">IF(OR(D$3="",Consolidado!$D457=""),0,IF(ISNUMBER(SEARCH(D$3,Consolidado!$D457)),IF(COUNTIFS(Consolidado!$AC$5:AC457,Consolidado!$AC457,Consolidado!$D$5:D457,"*"&amp;D$3&amp;"*")=1,1,0),0))</f>
        <v>0</v>
      </c>
      <c r="E457" s="0" t="n">
        <f aca="false">IF(OR(E$3="",Consolidado!$D457=""),0,IF(ISNUMBER(SEARCH(E$3,Consolidado!$D457)),IF(COUNTIFS(Consolidado!$AC$5:AC457,Consolidado!$AC457,Consolidado!$D$5:D457,"*"&amp;E$3&amp;"*")=1,1,0),0))</f>
        <v>0</v>
      </c>
      <c r="F457" s="0" t="n">
        <f aca="false">IF(OR(F$3="",Consolidado!$D457=""),0,IF(ISNUMBER(SEARCH(F$3,Consolidado!$D457)),IF(COUNTIFS(Consolidado!$AC$5:AC457,Consolidado!$AC457,Consolidado!$D$5:D457,"*"&amp;F$3&amp;"*")=1,1,0),0))</f>
        <v>0</v>
      </c>
      <c r="G457" s="0" t="n">
        <f aca="false">IF(OR(G$3="",Consolidado!$D457=""),0,IF(ISNUMBER(SEARCH(G$3,Consolidado!$D457)),IF(COUNTIFS(Consolidado!$AC$5:AC457,Consolidado!$AC457,Consolidado!$D$5:D457,"*"&amp;G$3&amp;"*")=1,1,0),0))</f>
        <v>0</v>
      </c>
      <c r="H457" s="0" t="n">
        <f aca="false">IF(OR(H$3="",Consolidado!$D457=""),0,IF(ISNUMBER(SEARCH(H$3,Consolidado!$D457)),IF(COUNTIFS(Consolidado!$AC$5:AC457,Consolidado!$AC457,Consolidado!$D$5:D457,"*"&amp;H$3&amp;"*")=1,1,0),0))</f>
        <v>0</v>
      </c>
      <c r="I457" s="0" t="n">
        <f aca="false">IF(OR(I$3="",Consolidado!$D457=""),0,IF(ISNUMBER(SEARCH(I$3,Consolidado!$D457)),IF(COUNTIFS(Consolidado!$AC$5:AC457,Consolidado!$AC457,Consolidado!$D$5:D457,"*"&amp;I$3&amp;"*")=1,1,0),0))</f>
        <v>0</v>
      </c>
      <c r="J457" s="0" t="n">
        <f aca="false">IF(OR(J$3="",Consolidado!$D457=""),0,IF(ISNUMBER(SEARCH(J$3,Consolidado!$D457)),IF(COUNTIFS(Consolidado!$AC$5:AC457,Consolidado!$AC457,Consolidado!$D$5:D457,"*"&amp;J$3&amp;"*")=1,1,0),0))</f>
        <v>0</v>
      </c>
      <c r="K457" s="0" t="n">
        <f aca="false">IF(OR(K$3="",Consolidado!$D457=""),0,IF(ISNUMBER(SEARCH(K$3,Consolidado!$D457)),IF(COUNTIFS(Consolidado!$AC$5:AC457,Consolidado!$AC457,Consolidado!$D$5:D457,"*"&amp;K$3&amp;"*")=1,1,0),0))</f>
        <v>0</v>
      </c>
      <c r="L457" s="0" t="n">
        <f aca="false">IF(OR(L$3="",Consolidado!$D457=""),0,IF(ISNUMBER(SEARCH(L$3,Consolidado!$D457)),IF(COUNTIFS(Consolidado!$AC$5:AC457,Consolidado!$AC457,Consolidado!$D$5:D457,"*"&amp;L$3&amp;"*")=1,1,0),0))</f>
        <v>0</v>
      </c>
      <c r="M457" s="0" t="n">
        <f aca="false">IF(OR(M$3="",Consolidado!$D457=""),0,IF(ISNUMBER(SEARCH(M$3,Consolidado!$D457)),IF(COUNTIFS(Consolidado!$AC$5:AC457,Consolidado!$AC457,Consolidado!$D$5:D457,"*"&amp;M$3&amp;"*")=1,1,0),0))</f>
        <v>0</v>
      </c>
      <c r="N457" s="0" t="n">
        <f aca="false">IF(OR(N$3="",Consolidado!$D457=""),0,IF(ISNUMBER(SEARCH(N$3,Consolidado!$D457)),IF(COUNTIFS(Consolidado!$AC$5:AC457,Consolidado!$AC457,Consolidado!$D$5:D457,"*"&amp;N$3&amp;"*")=1,1,0),0))</f>
        <v>0</v>
      </c>
      <c r="O457" s="0" t="n">
        <f aca="false">IF(OR(O$3="",Consolidado!$D457=""),0,IF(ISNUMBER(SEARCH(O$3,Consolidado!$D457)),IF(COUNTIFS(Consolidado!$AC$5:AC457,Consolidado!$AC457,Consolidado!$D$5:D457,"*"&amp;O$3&amp;"*")=1,1,0),0))</f>
        <v>0</v>
      </c>
      <c r="P457" s="0" t="n">
        <f aca="false">IF(OR(P$3="",Consolidado!$D457=""),0,IF(ISNUMBER(SEARCH(P$3,Consolidado!$D457)),IF(COUNTIFS(Consolidado!$AC$5:AC457,Consolidado!$AC457,Consolidado!$D$5:D457,"*"&amp;P$3&amp;"*")=1,1,0),0))</f>
        <v>0</v>
      </c>
      <c r="Q457" s="0" t="n">
        <f aca="false">IF(OR(Q$3="",Consolidado!$D457=""),0,IF(ISNUMBER(SEARCH(Q$3,Consolidado!$D457)),IF(COUNTIFS(Consolidado!$AC$5:AC457,Consolidado!$AC457,Consolidado!$D$5:D457,"*"&amp;Q$3&amp;"*")=1,1,0),0))</f>
        <v>0</v>
      </c>
      <c r="R457" s="0" t="n">
        <f aca="false">IF(OR(R$3="",Consolidado!$D457=""),0,IF(ISNUMBER(SEARCH(R$3,Consolidado!$D457)),IF(COUNTIFS(Consolidado!$AC$5:AC457,Consolidado!$AC457,Consolidado!$D$5:D457,"*"&amp;R$3&amp;"*")=1,1,0),0))</f>
        <v>0</v>
      </c>
      <c r="S457" s="0" t="n">
        <f aca="false">IF(OR(S$3="",Consolidado!$D457=""),0,IF(ISNUMBER(SEARCH(S$3,Consolidado!$D457)),IF(COUNTIFS(Consolidado!$AC$5:AC457,Consolidado!$AC457,Consolidado!$D$5:D457,"*"&amp;S$3&amp;"*")=1,1,0),0))</f>
        <v>0</v>
      </c>
      <c r="T457" s="0" t="n">
        <f aca="false">IF(OR(T$3="",Consolidado!$D457=""),0,IF(ISNUMBER(SEARCH(T$3,Consolidado!$D457)),IF(COUNTIFS(Consolidado!$AC$5:AC457,Consolidado!$AC457,Consolidado!$D$5:D457,"*"&amp;T$3&amp;"*")=1,1,0),0))</f>
        <v>0</v>
      </c>
      <c r="U457" s="0" t="n">
        <f aca="false">IF(OR(U$3="",Consolidado!$D457=""),0,IF(ISNUMBER(SEARCH(U$3,Consolidado!$D457)),IF(COUNTIFS(Consolidado!$AC$5:AC457,Consolidado!$AC457,Consolidado!$D$5:D457,"*"&amp;U$3&amp;"*")=1,1,0),0))</f>
        <v>0</v>
      </c>
      <c r="V457" s="0" t="n">
        <f aca="false">IF(OR(V$3="",Consolidado!$D457=""),0,IF(ISNUMBER(SEARCH(V$3,Consolidado!$D457)),IF(COUNTIFS(Consolidado!$AC$5:AC457,Consolidado!$AC457,Consolidado!$D$5:D457,"*"&amp;V$3&amp;"*")=1,1,0),0))</f>
        <v>0</v>
      </c>
      <c r="W457" s="0" t="n">
        <f aca="false">IF(OR(W$3="",Consolidado!$D457=""),0,IF(ISNUMBER(SEARCH(W$3,Consolidado!$D457)),IF(COUNTIFS(Consolidado!$AC$5:AC457,Consolidado!$AC457,Consolidado!$D$5:D457,"*"&amp;W$3&amp;"*")=1,1,0),0))</f>
        <v>0</v>
      </c>
      <c r="X457" s="0" t="n">
        <f aca="false">IF(OR(X$3="",Consolidado!$D457=""),0,IF(ISNUMBER(SEARCH(X$3,Consolidado!$D457)),IF(COUNTIFS(Consolidado!$AC$5:AC457,Consolidado!$AC457,Consolidado!$D$5:D457,"*"&amp;X$3&amp;"*")=1,1,0),0))</f>
        <v>0</v>
      </c>
      <c r="Y457" s="0" t="n">
        <f aca="false">IF(OR(Y$3="",Consolidado!$D457=""),0,IF(ISNUMBER(SEARCH(Y$3,Consolidado!$D457)),IF(COUNTIFS(Consolidado!$AC$5:AC457,Consolidado!$AC457,Consolidado!$D$5:D457,"*"&amp;Y$3&amp;"*")=1,1,0),0))</f>
        <v>0</v>
      </c>
      <c r="Z457" s="0" t="n">
        <f aca="false">IF(OR(Z$3="",Consolidado!$D457=""),0,IF(ISNUMBER(SEARCH(Z$3,Consolidado!$D457)),IF(COUNTIFS(Consolidado!$AC$5:AC457,Consolidado!$AC457,Consolidado!$D$5:D457,"*"&amp;Z$3&amp;"*")=1,1,0),0))</f>
        <v>0</v>
      </c>
      <c r="AA457" s="0" t="n">
        <f aca="false">IF(OR(AA$3="",Consolidado!$D457=""),0,IF(ISNUMBER(SEARCH(AA$3,Consolidado!$D457)),IF(COUNTIFS(Consolidado!$AC$5:AC457,Consolidado!$AC457,Consolidado!$D$5:D457,"*"&amp;AA$3&amp;"*")=1,1,0),0))</f>
        <v>0</v>
      </c>
      <c r="AB457" s="0" t="n">
        <f aca="false">IF(OR(AB$3="",Consolidado!$D457=""),0,IF(ISNUMBER(SEARCH(AB$3,Consolidado!$D457)),IF(COUNTIFS(Consolidado!$AC$5:AC457,Consolidado!$AC457,Consolidado!$D$5:D457,"*"&amp;AB$3&amp;"*")=1,1,0),0))</f>
        <v>0</v>
      </c>
      <c r="AC457" s="0" t="n">
        <f aca="false">IF(OR(AC$3="",Consolidado!$D457=""),0,IF(ISNUMBER(SEARCH(AC$3,Consolidado!$D457)),IF(COUNTIFS(Consolidado!$AC$5:AC457,Consolidado!$AC457,Consolidado!$D$5:D457,"*"&amp;AC$3&amp;"*")=1,1,0),0))</f>
        <v>0</v>
      </c>
      <c r="AD457" s="0" t="n">
        <f aca="false">IF(OR(AD$3="",Consolidado!$D457=""),0,IF(ISNUMBER(SEARCH(AD$3,Consolidado!$D457)),IF(COUNTIFS(Consolidado!$AC$5:AC457,Consolidado!$AC457,Consolidado!$D$5:D457,"*"&amp;AD$3&amp;"*")=1,1,0),0))</f>
        <v>0</v>
      </c>
      <c r="AE457" s="0" t="n">
        <f aca="false">IF(OR(AE$3="",Consolidado!$D457=""),0,IF(ISNUMBER(SEARCH(AE$3,Consolidado!$D457)),IF(COUNTIFS(Consolidado!$AC$5:AC457,Consolidado!$AC457,Consolidado!$D$5:D457,"*"&amp;AE$3&amp;"*")=1,1,0),0))</f>
        <v>0</v>
      </c>
      <c r="AF457" s="0" t="n">
        <f aca="false">IF(OR(AF$3="",Consolidado!$D457=""),0,IF(ISNUMBER(SEARCH(AF$3,Consolidado!$D457)),IF(COUNTIFS(Consolidado!$AC$5:AC457,Consolidado!$AC457,Consolidado!$D$5:D457,"*"&amp;AF$3&amp;"*")=1,1,0),0))</f>
        <v>0</v>
      </c>
      <c r="AG457" s="0" t="n">
        <f aca="false">IF(OR(AG$3="",Consolidado!$D457=""),0,IF(ISNUMBER(SEARCH(AG$3,Consolidado!$D457)),IF(COUNTIFS(Consolidado!$AC$5:AC457,Consolidado!$AC457,Consolidado!$D$5:D457,"*"&amp;AG$3&amp;"*")=1,1,0),0))</f>
        <v>0</v>
      </c>
      <c r="AH457" s="0" t="n">
        <f aca="false">IF(OR(AH$3="",Consolidado!$D457=""),0,IF(ISNUMBER(SEARCH(AH$3,Consolidado!$D457)),IF(COUNTIFS(Consolidado!$AC$5:AC457,Consolidado!$AC457,Consolidado!$D$5:D457,"*"&amp;AH$3&amp;"*")=1,1,0),0))</f>
        <v>0</v>
      </c>
      <c r="AI457" s="0" t="n">
        <f aca="false">IF(OR(AI$3="",Consolidado!$D457=""),0,IF(ISNUMBER(SEARCH(AI$3,Consolidado!$D457)),IF(COUNTIFS(Consolidado!$AC$5:AC457,Consolidado!$AC457,Consolidado!$D$5:D457,"*"&amp;AI$3&amp;"*")=1,1,0),0))</f>
        <v>0</v>
      </c>
      <c r="AJ457" s="0" t="n">
        <f aca="false">IF(OR(AJ$3="",Consolidado!$D457=""),0,IF(ISNUMBER(SEARCH(AJ$3,Consolidado!$D457)),IF(COUNTIFS(Consolidado!$AC$5:AC457,Consolidado!$AC457,Consolidado!$D$5:D457,"*"&amp;AJ$3&amp;"*")=1,1,0),0))</f>
        <v>0</v>
      </c>
      <c r="AK457" s="0" t="n">
        <f aca="false">IF(OR(AK$3="",Consolidado!$D457=""),0,IF(ISNUMBER(SEARCH(AK$3,Consolidado!$D457)),IF(COUNTIFS(Consolidado!$AC$5:AC457,Consolidado!$AC457,Consolidado!$D$5:D457,"*"&amp;AK$3&amp;"*")=1,1,0),0))</f>
        <v>0</v>
      </c>
      <c r="AL457" s="0" t="n">
        <f aca="false">IF(OR(AL$3="",Consolidado!$D457=""),0,IF(ISNUMBER(SEARCH(AL$3,Consolidado!$D457)),IF(COUNTIFS(Consolidado!$AC$5:AC457,Consolidado!$AC457,Consolidado!$D$5:D457,"*"&amp;AL$3&amp;"*")=1,1,0),0))</f>
        <v>0</v>
      </c>
      <c r="AM457" s="0" t="n">
        <f aca="false">IF(OR(AM$3="",Consolidado!$D457=""),0,IF(ISNUMBER(SEARCH(AM$3,Consolidado!$D457)),IF(COUNTIFS(Consolidado!$AC$5:AC457,Consolidado!$AC457,Consolidado!$D$5:D457,"*"&amp;AM$3&amp;"*")=1,1,0),0))</f>
        <v>0</v>
      </c>
      <c r="AN457" s="0" t="n">
        <f aca="false">IF(OR(AN$3="",Consolidado!$D457=""),0,IF(ISNUMBER(SEARCH(AN$3,Consolidado!$D457)),IF(COUNTIFS(Consolidado!$AC$5:AC457,Consolidado!$AC457,Consolidado!$D$5:D457,"*"&amp;AN$3&amp;"*")=1,1,0),0))</f>
        <v>0</v>
      </c>
      <c r="AO457" s="0" t="n">
        <f aca="false">IF(OR(AO$3="",Consolidado!$D457=""),0,IF(ISNUMBER(SEARCH(AO$3,Consolidado!$D457)),IF(COUNTIFS(Consolidado!$AC$5:AC457,Consolidado!$AC457,Consolidado!$D$5:D457,"*"&amp;AO$3&amp;"*")=1,1,0),0))</f>
        <v>0</v>
      </c>
    </row>
    <row r="458" customFormat="false" ht="15" hidden="false" customHeight="false" outlineLevel="0" collapsed="false">
      <c r="B458" s="0" t="n">
        <f aca="false">IF(OR(B$3="",Consolidado!$D458=""),0,IF(ISNUMBER(SEARCH(B$3,Consolidado!$D458)),IF(COUNTIFS(Consolidado!$AC$5:AC458,Consolidado!$AC458,Consolidado!$D$5:D458,"*"&amp;B$3&amp;"*")=1,1,0),0))</f>
        <v>0</v>
      </c>
      <c r="C458" s="0" t="n">
        <f aca="false">IF(OR(C$3="",Consolidado!$D458=""),0,IF(ISNUMBER(SEARCH(C$3,Consolidado!$D458)),IF(COUNTIFS(Consolidado!$AC$5:AC458,Consolidado!$AC458,Consolidado!$D$5:D458,"*"&amp;C$3&amp;"*")=1,1,0),0))</f>
        <v>0</v>
      </c>
      <c r="D458" s="0" t="n">
        <f aca="false">IF(OR(D$3="",Consolidado!$D458=""),0,IF(ISNUMBER(SEARCH(D$3,Consolidado!$D458)),IF(COUNTIFS(Consolidado!$AC$5:AC458,Consolidado!$AC458,Consolidado!$D$5:D458,"*"&amp;D$3&amp;"*")=1,1,0),0))</f>
        <v>0</v>
      </c>
      <c r="E458" s="0" t="n">
        <f aca="false">IF(OR(E$3="",Consolidado!$D458=""),0,IF(ISNUMBER(SEARCH(E$3,Consolidado!$D458)),IF(COUNTIFS(Consolidado!$AC$5:AC458,Consolidado!$AC458,Consolidado!$D$5:D458,"*"&amp;E$3&amp;"*")=1,1,0),0))</f>
        <v>0</v>
      </c>
      <c r="F458" s="0" t="n">
        <f aca="false">IF(OR(F$3="",Consolidado!$D458=""),0,IF(ISNUMBER(SEARCH(F$3,Consolidado!$D458)),IF(COUNTIFS(Consolidado!$AC$5:AC458,Consolidado!$AC458,Consolidado!$D$5:D458,"*"&amp;F$3&amp;"*")=1,1,0),0))</f>
        <v>0</v>
      </c>
      <c r="G458" s="0" t="n">
        <f aca="false">IF(OR(G$3="",Consolidado!$D458=""),0,IF(ISNUMBER(SEARCH(G$3,Consolidado!$D458)),IF(COUNTIFS(Consolidado!$AC$5:AC458,Consolidado!$AC458,Consolidado!$D$5:D458,"*"&amp;G$3&amp;"*")=1,1,0),0))</f>
        <v>0</v>
      </c>
      <c r="H458" s="0" t="n">
        <f aca="false">IF(OR(H$3="",Consolidado!$D458=""),0,IF(ISNUMBER(SEARCH(H$3,Consolidado!$D458)),IF(COUNTIFS(Consolidado!$AC$5:AC458,Consolidado!$AC458,Consolidado!$D$5:D458,"*"&amp;H$3&amp;"*")=1,1,0),0))</f>
        <v>0</v>
      </c>
      <c r="I458" s="0" t="n">
        <f aca="false">IF(OR(I$3="",Consolidado!$D458=""),0,IF(ISNUMBER(SEARCH(I$3,Consolidado!$D458)),IF(COUNTIFS(Consolidado!$AC$5:AC458,Consolidado!$AC458,Consolidado!$D$5:D458,"*"&amp;I$3&amp;"*")=1,1,0),0))</f>
        <v>0</v>
      </c>
      <c r="J458" s="0" t="n">
        <f aca="false">IF(OR(J$3="",Consolidado!$D458=""),0,IF(ISNUMBER(SEARCH(J$3,Consolidado!$D458)),IF(COUNTIFS(Consolidado!$AC$5:AC458,Consolidado!$AC458,Consolidado!$D$5:D458,"*"&amp;J$3&amp;"*")=1,1,0),0))</f>
        <v>0</v>
      </c>
      <c r="K458" s="0" t="n">
        <f aca="false">IF(OR(K$3="",Consolidado!$D458=""),0,IF(ISNUMBER(SEARCH(K$3,Consolidado!$D458)),IF(COUNTIFS(Consolidado!$AC$5:AC458,Consolidado!$AC458,Consolidado!$D$5:D458,"*"&amp;K$3&amp;"*")=1,1,0),0))</f>
        <v>0</v>
      </c>
      <c r="L458" s="0" t="n">
        <f aca="false">IF(OR(L$3="",Consolidado!$D458=""),0,IF(ISNUMBER(SEARCH(L$3,Consolidado!$D458)),IF(COUNTIFS(Consolidado!$AC$5:AC458,Consolidado!$AC458,Consolidado!$D$5:D458,"*"&amp;L$3&amp;"*")=1,1,0),0))</f>
        <v>0</v>
      </c>
      <c r="M458" s="0" t="n">
        <f aca="false">IF(OR(M$3="",Consolidado!$D458=""),0,IF(ISNUMBER(SEARCH(M$3,Consolidado!$D458)),IF(COUNTIFS(Consolidado!$AC$5:AC458,Consolidado!$AC458,Consolidado!$D$5:D458,"*"&amp;M$3&amp;"*")=1,1,0),0))</f>
        <v>0</v>
      </c>
      <c r="N458" s="0" t="n">
        <f aca="false">IF(OR(N$3="",Consolidado!$D458=""),0,IF(ISNUMBER(SEARCH(N$3,Consolidado!$D458)),IF(COUNTIFS(Consolidado!$AC$5:AC458,Consolidado!$AC458,Consolidado!$D$5:D458,"*"&amp;N$3&amp;"*")=1,1,0),0))</f>
        <v>0</v>
      </c>
      <c r="O458" s="0" t="n">
        <f aca="false">IF(OR(O$3="",Consolidado!$D458=""),0,IF(ISNUMBER(SEARCH(O$3,Consolidado!$D458)),IF(COUNTIFS(Consolidado!$AC$5:AC458,Consolidado!$AC458,Consolidado!$D$5:D458,"*"&amp;O$3&amp;"*")=1,1,0),0))</f>
        <v>0</v>
      </c>
      <c r="P458" s="0" t="n">
        <f aca="false">IF(OR(P$3="",Consolidado!$D458=""),0,IF(ISNUMBER(SEARCH(P$3,Consolidado!$D458)),IF(COUNTIFS(Consolidado!$AC$5:AC458,Consolidado!$AC458,Consolidado!$D$5:D458,"*"&amp;P$3&amp;"*")=1,1,0),0))</f>
        <v>0</v>
      </c>
      <c r="Q458" s="0" t="n">
        <f aca="false">IF(OR(Q$3="",Consolidado!$D458=""),0,IF(ISNUMBER(SEARCH(Q$3,Consolidado!$D458)),IF(COUNTIFS(Consolidado!$AC$5:AC458,Consolidado!$AC458,Consolidado!$D$5:D458,"*"&amp;Q$3&amp;"*")=1,1,0),0))</f>
        <v>0</v>
      </c>
      <c r="R458" s="0" t="n">
        <f aca="false">IF(OR(R$3="",Consolidado!$D458=""),0,IF(ISNUMBER(SEARCH(R$3,Consolidado!$D458)),IF(COUNTIFS(Consolidado!$AC$5:AC458,Consolidado!$AC458,Consolidado!$D$5:D458,"*"&amp;R$3&amp;"*")=1,1,0),0))</f>
        <v>0</v>
      </c>
      <c r="S458" s="0" t="n">
        <f aca="false">IF(OR(S$3="",Consolidado!$D458=""),0,IF(ISNUMBER(SEARCH(S$3,Consolidado!$D458)),IF(COUNTIFS(Consolidado!$AC$5:AC458,Consolidado!$AC458,Consolidado!$D$5:D458,"*"&amp;S$3&amp;"*")=1,1,0),0))</f>
        <v>0</v>
      </c>
      <c r="T458" s="0" t="n">
        <f aca="false">IF(OR(T$3="",Consolidado!$D458=""),0,IF(ISNUMBER(SEARCH(T$3,Consolidado!$D458)),IF(COUNTIFS(Consolidado!$AC$5:AC458,Consolidado!$AC458,Consolidado!$D$5:D458,"*"&amp;T$3&amp;"*")=1,1,0),0))</f>
        <v>0</v>
      </c>
      <c r="U458" s="0" t="n">
        <f aca="false">IF(OR(U$3="",Consolidado!$D458=""),0,IF(ISNUMBER(SEARCH(U$3,Consolidado!$D458)),IF(COUNTIFS(Consolidado!$AC$5:AC458,Consolidado!$AC458,Consolidado!$D$5:D458,"*"&amp;U$3&amp;"*")=1,1,0),0))</f>
        <v>0</v>
      </c>
      <c r="V458" s="0" t="n">
        <f aca="false">IF(OR(V$3="",Consolidado!$D458=""),0,IF(ISNUMBER(SEARCH(V$3,Consolidado!$D458)),IF(COUNTIFS(Consolidado!$AC$5:AC458,Consolidado!$AC458,Consolidado!$D$5:D458,"*"&amp;V$3&amp;"*")=1,1,0),0))</f>
        <v>0</v>
      </c>
      <c r="W458" s="0" t="n">
        <f aca="false">IF(OR(W$3="",Consolidado!$D458=""),0,IF(ISNUMBER(SEARCH(W$3,Consolidado!$D458)),IF(COUNTIFS(Consolidado!$AC$5:AC458,Consolidado!$AC458,Consolidado!$D$5:D458,"*"&amp;W$3&amp;"*")=1,1,0),0))</f>
        <v>0</v>
      </c>
      <c r="X458" s="0" t="n">
        <f aca="false">IF(OR(X$3="",Consolidado!$D458=""),0,IF(ISNUMBER(SEARCH(X$3,Consolidado!$D458)),IF(COUNTIFS(Consolidado!$AC$5:AC458,Consolidado!$AC458,Consolidado!$D$5:D458,"*"&amp;X$3&amp;"*")=1,1,0),0))</f>
        <v>0</v>
      </c>
      <c r="Y458" s="0" t="n">
        <f aca="false">IF(OR(Y$3="",Consolidado!$D458=""),0,IF(ISNUMBER(SEARCH(Y$3,Consolidado!$D458)),IF(COUNTIFS(Consolidado!$AC$5:AC458,Consolidado!$AC458,Consolidado!$D$5:D458,"*"&amp;Y$3&amp;"*")=1,1,0),0))</f>
        <v>0</v>
      </c>
      <c r="Z458" s="0" t="n">
        <f aca="false">IF(OR(Z$3="",Consolidado!$D458=""),0,IF(ISNUMBER(SEARCH(Z$3,Consolidado!$D458)),IF(COUNTIFS(Consolidado!$AC$5:AC458,Consolidado!$AC458,Consolidado!$D$5:D458,"*"&amp;Z$3&amp;"*")=1,1,0),0))</f>
        <v>0</v>
      </c>
      <c r="AA458" s="0" t="n">
        <f aca="false">IF(OR(AA$3="",Consolidado!$D458=""),0,IF(ISNUMBER(SEARCH(AA$3,Consolidado!$D458)),IF(COUNTIFS(Consolidado!$AC$5:AC458,Consolidado!$AC458,Consolidado!$D$5:D458,"*"&amp;AA$3&amp;"*")=1,1,0),0))</f>
        <v>0</v>
      </c>
      <c r="AB458" s="0" t="n">
        <f aca="false">IF(OR(AB$3="",Consolidado!$D458=""),0,IF(ISNUMBER(SEARCH(AB$3,Consolidado!$D458)),IF(COUNTIFS(Consolidado!$AC$5:AC458,Consolidado!$AC458,Consolidado!$D$5:D458,"*"&amp;AB$3&amp;"*")=1,1,0),0))</f>
        <v>0</v>
      </c>
      <c r="AC458" s="0" t="n">
        <f aca="false">IF(OR(AC$3="",Consolidado!$D458=""),0,IF(ISNUMBER(SEARCH(AC$3,Consolidado!$D458)),IF(COUNTIFS(Consolidado!$AC$5:AC458,Consolidado!$AC458,Consolidado!$D$5:D458,"*"&amp;AC$3&amp;"*")=1,1,0),0))</f>
        <v>0</v>
      </c>
      <c r="AD458" s="0" t="n">
        <f aca="false">IF(OR(AD$3="",Consolidado!$D458=""),0,IF(ISNUMBER(SEARCH(AD$3,Consolidado!$D458)),IF(COUNTIFS(Consolidado!$AC$5:AC458,Consolidado!$AC458,Consolidado!$D$5:D458,"*"&amp;AD$3&amp;"*")=1,1,0),0))</f>
        <v>0</v>
      </c>
      <c r="AE458" s="0" t="n">
        <f aca="false">IF(OR(AE$3="",Consolidado!$D458=""),0,IF(ISNUMBER(SEARCH(AE$3,Consolidado!$D458)),IF(COUNTIFS(Consolidado!$AC$5:AC458,Consolidado!$AC458,Consolidado!$D$5:D458,"*"&amp;AE$3&amp;"*")=1,1,0),0))</f>
        <v>0</v>
      </c>
      <c r="AF458" s="0" t="n">
        <f aca="false">IF(OR(AF$3="",Consolidado!$D458=""),0,IF(ISNUMBER(SEARCH(AF$3,Consolidado!$D458)),IF(COUNTIFS(Consolidado!$AC$5:AC458,Consolidado!$AC458,Consolidado!$D$5:D458,"*"&amp;AF$3&amp;"*")=1,1,0),0))</f>
        <v>0</v>
      </c>
      <c r="AG458" s="0" t="n">
        <f aca="false">IF(OR(AG$3="",Consolidado!$D458=""),0,IF(ISNUMBER(SEARCH(AG$3,Consolidado!$D458)),IF(COUNTIFS(Consolidado!$AC$5:AC458,Consolidado!$AC458,Consolidado!$D$5:D458,"*"&amp;AG$3&amp;"*")=1,1,0),0))</f>
        <v>0</v>
      </c>
      <c r="AH458" s="0" t="n">
        <f aca="false">IF(OR(AH$3="",Consolidado!$D458=""),0,IF(ISNUMBER(SEARCH(AH$3,Consolidado!$D458)),IF(COUNTIFS(Consolidado!$AC$5:AC458,Consolidado!$AC458,Consolidado!$D$5:D458,"*"&amp;AH$3&amp;"*")=1,1,0),0))</f>
        <v>0</v>
      </c>
      <c r="AI458" s="0" t="n">
        <f aca="false">IF(OR(AI$3="",Consolidado!$D458=""),0,IF(ISNUMBER(SEARCH(AI$3,Consolidado!$D458)),IF(COUNTIFS(Consolidado!$AC$5:AC458,Consolidado!$AC458,Consolidado!$D$5:D458,"*"&amp;AI$3&amp;"*")=1,1,0),0))</f>
        <v>0</v>
      </c>
      <c r="AJ458" s="0" t="n">
        <f aca="false">IF(OR(AJ$3="",Consolidado!$D458=""),0,IF(ISNUMBER(SEARCH(AJ$3,Consolidado!$D458)),IF(COUNTIFS(Consolidado!$AC$5:AC458,Consolidado!$AC458,Consolidado!$D$5:D458,"*"&amp;AJ$3&amp;"*")=1,1,0),0))</f>
        <v>0</v>
      </c>
      <c r="AK458" s="0" t="n">
        <f aca="false">IF(OR(AK$3="",Consolidado!$D458=""),0,IF(ISNUMBER(SEARCH(AK$3,Consolidado!$D458)),IF(COUNTIFS(Consolidado!$AC$5:AC458,Consolidado!$AC458,Consolidado!$D$5:D458,"*"&amp;AK$3&amp;"*")=1,1,0),0))</f>
        <v>0</v>
      </c>
      <c r="AL458" s="0" t="n">
        <f aca="false">IF(OR(AL$3="",Consolidado!$D458=""),0,IF(ISNUMBER(SEARCH(AL$3,Consolidado!$D458)),IF(COUNTIFS(Consolidado!$AC$5:AC458,Consolidado!$AC458,Consolidado!$D$5:D458,"*"&amp;AL$3&amp;"*")=1,1,0),0))</f>
        <v>0</v>
      </c>
      <c r="AM458" s="0" t="n">
        <f aca="false">IF(OR(AM$3="",Consolidado!$D458=""),0,IF(ISNUMBER(SEARCH(AM$3,Consolidado!$D458)),IF(COUNTIFS(Consolidado!$AC$5:AC458,Consolidado!$AC458,Consolidado!$D$5:D458,"*"&amp;AM$3&amp;"*")=1,1,0),0))</f>
        <v>0</v>
      </c>
      <c r="AN458" s="0" t="n">
        <f aca="false">IF(OR(AN$3="",Consolidado!$D458=""),0,IF(ISNUMBER(SEARCH(AN$3,Consolidado!$D458)),IF(COUNTIFS(Consolidado!$AC$5:AC458,Consolidado!$AC458,Consolidado!$D$5:D458,"*"&amp;AN$3&amp;"*")=1,1,0),0))</f>
        <v>0</v>
      </c>
      <c r="AO458" s="0" t="n">
        <f aca="false">IF(OR(AO$3="",Consolidado!$D458=""),0,IF(ISNUMBER(SEARCH(AO$3,Consolidado!$D458)),IF(COUNTIFS(Consolidado!$AC$5:AC458,Consolidado!$AC458,Consolidado!$D$5:D458,"*"&amp;AO$3&amp;"*")=1,1,0),0))</f>
        <v>0</v>
      </c>
    </row>
    <row r="459" customFormat="false" ht="15" hidden="false" customHeight="false" outlineLevel="0" collapsed="false">
      <c r="B459" s="0" t="n">
        <f aca="false">IF(OR(B$3="",Consolidado!$D459=""),0,IF(ISNUMBER(SEARCH(B$3,Consolidado!$D459)),IF(COUNTIFS(Consolidado!$AC$5:AC459,Consolidado!$AC459,Consolidado!$D$5:D459,"*"&amp;B$3&amp;"*")=1,1,0),0))</f>
        <v>0</v>
      </c>
      <c r="C459" s="0" t="n">
        <f aca="false">IF(OR(C$3="",Consolidado!$D459=""),0,IF(ISNUMBER(SEARCH(C$3,Consolidado!$D459)),IF(COUNTIFS(Consolidado!$AC$5:AC459,Consolidado!$AC459,Consolidado!$D$5:D459,"*"&amp;C$3&amp;"*")=1,1,0),0))</f>
        <v>0</v>
      </c>
      <c r="D459" s="0" t="n">
        <f aca="false">IF(OR(D$3="",Consolidado!$D459=""),0,IF(ISNUMBER(SEARCH(D$3,Consolidado!$D459)),IF(COUNTIFS(Consolidado!$AC$5:AC459,Consolidado!$AC459,Consolidado!$D$5:D459,"*"&amp;D$3&amp;"*")=1,1,0),0))</f>
        <v>0</v>
      </c>
      <c r="E459" s="0" t="n">
        <f aca="false">IF(OR(E$3="",Consolidado!$D459=""),0,IF(ISNUMBER(SEARCH(E$3,Consolidado!$D459)),IF(COUNTIFS(Consolidado!$AC$5:AC459,Consolidado!$AC459,Consolidado!$D$5:D459,"*"&amp;E$3&amp;"*")=1,1,0),0))</f>
        <v>0</v>
      </c>
      <c r="F459" s="0" t="n">
        <f aca="false">IF(OR(F$3="",Consolidado!$D459=""),0,IF(ISNUMBER(SEARCH(F$3,Consolidado!$D459)),IF(COUNTIFS(Consolidado!$AC$5:AC459,Consolidado!$AC459,Consolidado!$D$5:D459,"*"&amp;F$3&amp;"*")=1,1,0),0))</f>
        <v>0</v>
      </c>
      <c r="G459" s="0" t="n">
        <f aca="false">IF(OR(G$3="",Consolidado!$D459=""),0,IF(ISNUMBER(SEARCH(G$3,Consolidado!$D459)),IF(COUNTIFS(Consolidado!$AC$5:AC459,Consolidado!$AC459,Consolidado!$D$5:D459,"*"&amp;G$3&amp;"*")=1,1,0),0))</f>
        <v>0</v>
      </c>
      <c r="H459" s="0" t="n">
        <f aca="false">IF(OR(H$3="",Consolidado!$D459=""),0,IF(ISNUMBER(SEARCH(H$3,Consolidado!$D459)),IF(COUNTIFS(Consolidado!$AC$5:AC459,Consolidado!$AC459,Consolidado!$D$5:D459,"*"&amp;H$3&amp;"*")=1,1,0),0))</f>
        <v>0</v>
      </c>
      <c r="I459" s="0" t="n">
        <f aca="false">IF(OR(I$3="",Consolidado!$D459=""),0,IF(ISNUMBER(SEARCH(I$3,Consolidado!$D459)),IF(COUNTIFS(Consolidado!$AC$5:AC459,Consolidado!$AC459,Consolidado!$D$5:D459,"*"&amp;I$3&amp;"*")=1,1,0),0))</f>
        <v>0</v>
      </c>
      <c r="J459" s="0" t="n">
        <f aca="false">IF(OR(J$3="",Consolidado!$D459=""),0,IF(ISNUMBER(SEARCH(J$3,Consolidado!$D459)),IF(COUNTIFS(Consolidado!$AC$5:AC459,Consolidado!$AC459,Consolidado!$D$5:D459,"*"&amp;J$3&amp;"*")=1,1,0),0))</f>
        <v>0</v>
      </c>
      <c r="K459" s="0" t="n">
        <f aca="false">IF(OR(K$3="",Consolidado!$D459=""),0,IF(ISNUMBER(SEARCH(K$3,Consolidado!$D459)),IF(COUNTIFS(Consolidado!$AC$5:AC459,Consolidado!$AC459,Consolidado!$D$5:D459,"*"&amp;K$3&amp;"*")=1,1,0),0))</f>
        <v>0</v>
      </c>
      <c r="L459" s="0" t="n">
        <f aca="false">IF(OR(L$3="",Consolidado!$D459=""),0,IF(ISNUMBER(SEARCH(L$3,Consolidado!$D459)),IF(COUNTIFS(Consolidado!$AC$5:AC459,Consolidado!$AC459,Consolidado!$D$5:D459,"*"&amp;L$3&amp;"*")=1,1,0),0))</f>
        <v>0</v>
      </c>
      <c r="M459" s="0" t="n">
        <f aca="false">IF(OR(M$3="",Consolidado!$D459=""),0,IF(ISNUMBER(SEARCH(M$3,Consolidado!$D459)),IF(COUNTIFS(Consolidado!$AC$5:AC459,Consolidado!$AC459,Consolidado!$D$5:D459,"*"&amp;M$3&amp;"*")=1,1,0),0))</f>
        <v>0</v>
      </c>
      <c r="N459" s="0" t="n">
        <f aca="false">IF(OR(N$3="",Consolidado!$D459=""),0,IF(ISNUMBER(SEARCH(N$3,Consolidado!$D459)),IF(COUNTIFS(Consolidado!$AC$5:AC459,Consolidado!$AC459,Consolidado!$D$5:D459,"*"&amp;N$3&amp;"*")=1,1,0),0))</f>
        <v>0</v>
      </c>
      <c r="O459" s="0" t="n">
        <f aca="false">IF(OR(O$3="",Consolidado!$D459=""),0,IF(ISNUMBER(SEARCH(O$3,Consolidado!$D459)),IF(COUNTIFS(Consolidado!$AC$5:AC459,Consolidado!$AC459,Consolidado!$D$5:D459,"*"&amp;O$3&amp;"*")=1,1,0),0))</f>
        <v>0</v>
      </c>
      <c r="P459" s="0" t="n">
        <f aca="false">IF(OR(P$3="",Consolidado!$D459=""),0,IF(ISNUMBER(SEARCH(P$3,Consolidado!$D459)),IF(COUNTIFS(Consolidado!$AC$5:AC459,Consolidado!$AC459,Consolidado!$D$5:D459,"*"&amp;P$3&amp;"*")=1,1,0),0))</f>
        <v>0</v>
      </c>
      <c r="Q459" s="0" t="n">
        <f aca="false">IF(OR(Q$3="",Consolidado!$D459=""),0,IF(ISNUMBER(SEARCH(Q$3,Consolidado!$D459)),IF(COUNTIFS(Consolidado!$AC$5:AC459,Consolidado!$AC459,Consolidado!$D$5:D459,"*"&amp;Q$3&amp;"*")=1,1,0),0))</f>
        <v>0</v>
      </c>
      <c r="R459" s="0" t="n">
        <f aca="false">IF(OR(R$3="",Consolidado!$D459=""),0,IF(ISNUMBER(SEARCH(R$3,Consolidado!$D459)),IF(COUNTIFS(Consolidado!$AC$5:AC459,Consolidado!$AC459,Consolidado!$D$5:D459,"*"&amp;R$3&amp;"*")=1,1,0),0))</f>
        <v>0</v>
      </c>
      <c r="S459" s="0" t="n">
        <f aca="false">IF(OR(S$3="",Consolidado!$D459=""),0,IF(ISNUMBER(SEARCH(S$3,Consolidado!$D459)),IF(COUNTIFS(Consolidado!$AC$5:AC459,Consolidado!$AC459,Consolidado!$D$5:D459,"*"&amp;S$3&amp;"*")=1,1,0),0))</f>
        <v>0</v>
      </c>
      <c r="T459" s="0" t="n">
        <f aca="false">IF(OR(T$3="",Consolidado!$D459=""),0,IF(ISNUMBER(SEARCH(T$3,Consolidado!$D459)),IF(COUNTIFS(Consolidado!$AC$5:AC459,Consolidado!$AC459,Consolidado!$D$5:D459,"*"&amp;T$3&amp;"*")=1,1,0),0))</f>
        <v>0</v>
      </c>
      <c r="U459" s="0" t="n">
        <f aca="false">IF(OR(U$3="",Consolidado!$D459=""),0,IF(ISNUMBER(SEARCH(U$3,Consolidado!$D459)),IF(COUNTIFS(Consolidado!$AC$5:AC459,Consolidado!$AC459,Consolidado!$D$5:D459,"*"&amp;U$3&amp;"*")=1,1,0),0))</f>
        <v>0</v>
      </c>
      <c r="V459" s="0" t="n">
        <f aca="false">IF(OR(V$3="",Consolidado!$D459=""),0,IF(ISNUMBER(SEARCH(V$3,Consolidado!$D459)),IF(COUNTIFS(Consolidado!$AC$5:AC459,Consolidado!$AC459,Consolidado!$D$5:D459,"*"&amp;V$3&amp;"*")=1,1,0),0))</f>
        <v>0</v>
      </c>
      <c r="W459" s="0" t="n">
        <f aca="false">IF(OR(W$3="",Consolidado!$D459=""),0,IF(ISNUMBER(SEARCH(W$3,Consolidado!$D459)),IF(COUNTIFS(Consolidado!$AC$5:AC459,Consolidado!$AC459,Consolidado!$D$5:D459,"*"&amp;W$3&amp;"*")=1,1,0),0))</f>
        <v>0</v>
      </c>
      <c r="X459" s="0" t="n">
        <f aca="false">IF(OR(X$3="",Consolidado!$D459=""),0,IF(ISNUMBER(SEARCH(X$3,Consolidado!$D459)),IF(COUNTIFS(Consolidado!$AC$5:AC459,Consolidado!$AC459,Consolidado!$D$5:D459,"*"&amp;X$3&amp;"*")=1,1,0),0))</f>
        <v>0</v>
      </c>
      <c r="Y459" s="0" t="n">
        <f aca="false">IF(OR(Y$3="",Consolidado!$D459=""),0,IF(ISNUMBER(SEARCH(Y$3,Consolidado!$D459)),IF(COUNTIFS(Consolidado!$AC$5:AC459,Consolidado!$AC459,Consolidado!$D$5:D459,"*"&amp;Y$3&amp;"*")=1,1,0),0))</f>
        <v>0</v>
      </c>
      <c r="Z459" s="0" t="n">
        <f aca="false">IF(OR(Z$3="",Consolidado!$D459=""),0,IF(ISNUMBER(SEARCH(Z$3,Consolidado!$D459)),IF(COUNTIFS(Consolidado!$AC$5:AC459,Consolidado!$AC459,Consolidado!$D$5:D459,"*"&amp;Z$3&amp;"*")=1,1,0),0))</f>
        <v>0</v>
      </c>
      <c r="AA459" s="0" t="n">
        <f aca="false">IF(OR(AA$3="",Consolidado!$D459=""),0,IF(ISNUMBER(SEARCH(AA$3,Consolidado!$D459)),IF(COUNTIFS(Consolidado!$AC$5:AC459,Consolidado!$AC459,Consolidado!$D$5:D459,"*"&amp;AA$3&amp;"*")=1,1,0),0))</f>
        <v>0</v>
      </c>
      <c r="AB459" s="0" t="n">
        <f aca="false">IF(OR(AB$3="",Consolidado!$D459=""),0,IF(ISNUMBER(SEARCH(AB$3,Consolidado!$D459)),IF(COUNTIFS(Consolidado!$AC$5:AC459,Consolidado!$AC459,Consolidado!$D$5:D459,"*"&amp;AB$3&amp;"*")=1,1,0),0))</f>
        <v>0</v>
      </c>
      <c r="AC459" s="0" t="n">
        <f aca="false">IF(OR(AC$3="",Consolidado!$D459=""),0,IF(ISNUMBER(SEARCH(AC$3,Consolidado!$D459)),IF(COUNTIFS(Consolidado!$AC$5:AC459,Consolidado!$AC459,Consolidado!$D$5:D459,"*"&amp;AC$3&amp;"*")=1,1,0),0))</f>
        <v>0</v>
      </c>
      <c r="AD459" s="0" t="n">
        <f aca="false">IF(OR(AD$3="",Consolidado!$D459=""),0,IF(ISNUMBER(SEARCH(AD$3,Consolidado!$D459)),IF(COUNTIFS(Consolidado!$AC$5:AC459,Consolidado!$AC459,Consolidado!$D$5:D459,"*"&amp;AD$3&amp;"*")=1,1,0),0))</f>
        <v>0</v>
      </c>
      <c r="AE459" s="0" t="n">
        <f aca="false">IF(OR(AE$3="",Consolidado!$D459=""),0,IF(ISNUMBER(SEARCH(AE$3,Consolidado!$D459)),IF(COUNTIFS(Consolidado!$AC$5:AC459,Consolidado!$AC459,Consolidado!$D$5:D459,"*"&amp;AE$3&amp;"*")=1,1,0),0))</f>
        <v>0</v>
      </c>
      <c r="AF459" s="0" t="n">
        <f aca="false">IF(OR(AF$3="",Consolidado!$D459=""),0,IF(ISNUMBER(SEARCH(AF$3,Consolidado!$D459)),IF(COUNTIFS(Consolidado!$AC$5:AC459,Consolidado!$AC459,Consolidado!$D$5:D459,"*"&amp;AF$3&amp;"*")=1,1,0),0))</f>
        <v>0</v>
      </c>
      <c r="AG459" s="0" t="n">
        <f aca="false">IF(OR(AG$3="",Consolidado!$D459=""),0,IF(ISNUMBER(SEARCH(AG$3,Consolidado!$D459)),IF(COUNTIFS(Consolidado!$AC$5:AC459,Consolidado!$AC459,Consolidado!$D$5:D459,"*"&amp;AG$3&amp;"*")=1,1,0),0))</f>
        <v>0</v>
      </c>
      <c r="AH459" s="0" t="n">
        <f aca="false">IF(OR(AH$3="",Consolidado!$D459=""),0,IF(ISNUMBER(SEARCH(AH$3,Consolidado!$D459)),IF(COUNTIFS(Consolidado!$AC$5:AC459,Consolidado!$AC459,Consolidado!$D$5:D459,"*"&amp;AH$3&amp;"*")=1,1,0),0))</f>
        <v>0</v>
      </c>
      <c r="AI459" s="0" t="n">
        <f aca="false">IF(OR(AI$3="",Consolidado!$D459=""),0,IF(ISNUMBER(SEARCH(AI$3,Consolidado!$D459)),IF(COUNTIFS(Consolidado!$AC$5:AC459,Consolidado!$AC459,Consolidado!$D$5:D459,"*"&amp;AI$3&amp;"*")=1,1,0),0))</f>
        <v>0</v>
      </c>
      <c r="AJ459" s="0" t="n">
        <f aca="false">IF(OR(AJ$3="",Consolidado!$D459=""),0,IF(ISNUMBER(SEARCH(AJ$3,Consolidado!$D459)),IF(COUNTIFS(Consolidado!$AC$5:AC459,Consolidado!$AC459,Consolidado!$D$5:D459,"*"&amp;AJ$3&amp;"*")=1,1,0),0))</f>
        <v>0</v>
      </c>
      <c r="AK459" s="0" t="n">
        <f aca="false">IF(OR(AK$3="",Consolidado!$D459=""),0,IF(ISNUMBER(SEARCH(AK$3,Consolidado!$D459)),IF(COUNTIFS(Consolidado!$AC$5:AC459,Consolidado!$AC459,Consolidado!$D$5:D459,"*"&amp;AK$3&amp;"*")=1,1,0),0))</f>
        <v>0</v>
      </c>
      <c r="AL459" s="0" t="n">
        <f aca="false">IF(OR(AL$3="",Consolidado!$D459=""),0,IF(ISNUMBER(SEARCH(AL$3,Consolidado!$D459)),IF(COUNTIFS(Consolidado!$AC$5:AC459,Consolidado!$AC459,Consolidado!$D$5:D459,"*"&amp;AL$3&amp;"*")=1,1,0),0))</f>
        <v>0</v>
      </c>
      <c r="AM459" s="0" t="n">
        <f aca="false">IF(OR(AM$3="",Consolidado!$D459=""),0,IF(ISNUMBER(SEARCH(AM$3,Consolidado!$D459)),IF(COUNTIFS(Consolidado!$AC$5:AC459,Consolidado!$AC459,Consolidado!$D$5:D459,"*"&amp;AM$3&amp;"*")=1,1,0),0))</f>
        <v>0</v>
      </c>
      <c r="AN459" s="0" t="n">
        <f aca="false">IF(OR(AN$3="",Consolidado!$D459=""),0,IF(ISNUMBER(SEARCH(AN$3,Consolidado!$D459)),IF(COUNTIFS(Consolidado!$AC$5:AC459,Consolidado!$AC459,Consolidado!$D$5:D459,"*"&amp;AN$3&amp;"*")=1,1,0),0))</f>
        <v>0</v>
      </c>
      <c r="AO459" s="0" t="n">
        <f aca="false">IF(OR(AO$3="",Consolidado!$D459=""),0,IF(ISNUMBER(SEARCH(AO$3,Consolidado!$D459)),IF(COUNTIFS(Consolidado!$AC$5:AC459,Consolidado!$AC459,Consolidado!$D$5:D459,"*"&amp;AO$3&amp;"*")=1,1,0),0))</f>
        <v>0</v>
      </c>
    </row>
    <row r="460" customFormat="false" ht="15" hidden="false" customHeight="false" outlineLevel="0" collapsed="false">
      <c r="B460" s="0" t="n">
        <f aca="false">IF(OR(B$3="",Consolidado!$D460=""),0,IF(ISNUMBER(SEARCH(B$3,Consolidado!$D460)),IF(COUNTIFS(Consolidado!$AC$5:AC460,Consolidado!$AC460,Consolidado!$D$5:D460,"*"&amp;B$3&amp;"*")=1,1,0),0))</f>
        <v>0</v>
      </c>
      <c r="C460" s="0" t="n">
        <f aca="false">IF(OR(C$3="",Consolidado!$D460=""),0,IF(ISNUMBER(SEARCH(C$3,Consolidado!$D460)),IF(COUNTIFS(Consolidado!$AC$5:AC460,Consolidado!$AC460,Consolidado!$D$5:D460,"*"&amp;C$3&amp;"*")=1,1,0),0))</f>
        <v>0</v>
      </c>
      <c r="D460" s="0" t="n">
        <f aca="false">IF(OR(D$3="",Consolidado!$D460=""),0,IF(ISNUMBER(SEARCH(D$3,Consolidado!$D460)),IF(COUNTIFS(Consolidado!$AC$5:AC460,Consolidado!$AC460,Consolidado!$D$5:D460,"*"&amp;D$3&amp;"*")=1,1,0),0))</f>
        <v>0</v>
      </c>
      <c r="E460" s="0" t="n">
        <f aca="false">IF(OR(E$3="",Consolidado!$D460=""),0,IF(ISNUMBER(SEARCH(E$3,Consolidado!$D460)),IF(COUNTIFS(Consolidado!$AC$5:AC460,Consolidado!$AC460,Consolidado!$D$5:D460,"*"&amp;E$3&amp;"*")=1,1,0),0))</f>
        <v>0</v>
      </c>
      <c r="F460" s="0" t="n">
        <f aca="false">IF(OR(F$3="",Consolidado!$D460=""),0,IF(ISNUMBER(SEARCH(F$3,Consolidado!$D460)),IF(COUNTIFS(Consolidado!$AC$5:AC460,Consolidado!$AC460,Consolidado!$D$5:D460,"*"&amp;F$3&amp;"*")=1,1,0),0))</f>
        <v>0</v>
      </c>
      <c r="G460" s="0" t="n">
        <f aca="false">IF(OR(G$3="",Consolidado!$D460=""),0,IF(ISNUMBER(SEARCH(G$3,Consolidado!$D460)),IF(COUNTIFS(Consolidado!$AC$5:AC460,Consolidado!$AC460,Consolidado!$D$5:D460,"*"&amp;G$3&amp;"*")=1,1,0),0))</f>
        <v>0</v>
      </c>
      <c r="H460" s="0" t="n">
        <f aca="false">IF(OR(H$3="",Consolidado!$D460=""),0,IF(ISNUMBER(SEARCH(H$3,Consolidado!$D460)),IF(COUNTIFS(Consolidado!$AC$5:AC460,Consolidado!$AC460,Consolidado!$D$5:D460,"*"&amp;H$3&amp;"*")=1,1,0),0))</f>
        <v>0</v>
      </c>
      <c r="I460" s="0" t="n">
        <f aca="false">IF(OR(I$3="",Consolidado!$D460=""),0,IF(ISNUMBER(SEARCH(I$3,Consolidado!$D460)),IF(COUNTIFS(Consolidado!$AC$5:AC460,Consolidado!$AC460,Consolidado!$D$5:D460,"*"&amp;I$3&amp;"*")=1,1,0),0))</f>
        <v>0</v>
      </c>
      <c r="J460" s="0" t="n">
        <f aca="false">IF(OR(J$3="",Consolidado!$D460=""),0,IF(ISNUMBER(SEARCH(J$3,Consolidado!$D460)),IF(COUNTIFS(Consolidado!$AC$5:AC460,Consolidado!$AC460,Consolidado!$D$5:D460,"*"&amp;J$3&amp;"*")=1,1,0),0))</f>
        <v>0</v>
      </c>
      <c r="K460" s="0" t="n">
        <f aca="false">IF(OR(K$3="",Consolidado!$D460=""),0,IF(ISNUMBER(SEARCH(K$3,Consolidado!$D460)),IF(COUNTIFS(Consolidado!$AC$5:AC460,Consolidado!$AC460,Consolidado!$D$5:D460,"*"&amp;K$3&amp;"*")=1,1,0),0))</f>
        <v>0</v>
      </c>
      <c r="L460" s="0" t="n">
        <f aca="false">IF(OR(L$3="",Consolidado!$D460=""),0,IF(ISNUMBER(SEARCH(L$3,Consolidado!$D460)),IF(COUNTIFS(Consolidado!$AC$5:AC460,Consolidado!$AC460,Consolidado!$D$5:D460,"*"&amp;L$3&amp;"*")=1,1,0),0))</f>
        <v>0</v>
      </c>
      <c r="M460" s="0" t="n">
        <f aca="false">IF(OR(M$3="",Consolidado!$D460=""),0,IF(ISNUMBER(SEARCH(M$3,Consolidado!$D460)),IF(COUNTIFS(Consolidado!$AC$5:AC460,Consolidado!$AC460,Consolidado!$D$5:D460,"*"&amp;M$3&amp;"*")=1,1,0),0))</f>
        <v>0</v>
      </c>
      <c r="N460" s="0" t="n">
        <f aca="false">IF(OR(N$3="",Consolidado!$D460=""),0,IF(ISNUMBER(SEARCH(N$3,Consolidado!$D460)),IF(COUNTIFS(Consolidado!$AC$5:AC460,Consolidado!$AC460,Consolidado!$D$5:D460,"*"&amp;N$3&amp;"*")=1,1,0),0))</f>
        <v>0</v>
      </c>
      <c r="O460" s="0" t="n">
        <f aca="false">IF(OR(O$3="",Consolidado!$D460=""),0,IF(ISNUMBER(SEARCH(O$3,Consolidado!$D460)),IF(COUNTIFS(Consolidado!$AC$5:AC460,Consolidado!$AC460,Consolidado!$D$5:D460,"*"&amp;O$3&amp;"*")=1,1,0),0))</f>
        <v>0</v>
      </c>
      <c r="P460" s="0" t="n">
        <f aca="false">IF(OR(P$3="",Consolidado!$D460=""),0,IF(ISNUMBER(SEARCH(P$3,Consolidado!$D460)),IF(COUNTIFS(Consolidado!$AC$5:AC460,Consolidado!$AC460,Consolidado!$D$5:D460,"*"&amp;P$3&amp;"*")=1,1,0),0))</f>
        <v>0</v>
      </c>
      <c r="Q460" s="0" t="n">
        <f aca="false">IF(OR(Q$3="",Consolidado!$D460=""),0,IF(ISNUMBER(SEARCH(Q$3,Consolidado!$D460)),IF(COUNTIFS(Consolidado!$AC$5:AC460,Consolidado!$AC460,Consolidado!$D$5:D460,"*"&amp;Q$3&amp;"*")=1,1,0),0))</f>
        <v>0</v>
      </c>
      <c r="R460" s="0" t="n">
        <f aca="false">IF(OR(R$3="",Consolidado!$D460=""),0,IF(ISNUMBER(SEARCH(R$3,Consolidado!$D460)),IF(COUNTIFS(Consolidado!$AC$5:AC460,Consolidado!$AC460,Consolidado!$D$5:D460,"*"&amp;R$3&amp;"*")=1,1,0),0))</f>
        <v>0</v>
      </c>
      <c r="S460" s="0" t="n">
        <f aca="false">IF(OR(S$3="",Consolidado!$D460=""),0,IF(ISNUMBER(SEARCH(S$3,Consolidado!$D460)),IF(COUNTIFS(Consolidado!$AC$5:AC460,Consolidado!$AC460,Consolidado!$D$5:D460,"*"&amp;S$3&amp;"*")=1,1,0),0))</f>
        <v>0</v>
      </c>
      <c r="T460" s="0" t="n">
        <f aca="false">IF(OR(T$3="",Consolidado!$D460=""),0,IF(ISNUMBER(SEARCH(T$3,Consolidado!$D460)),IF(COUNTIFS(Consolidado!$AC$5:AC460,Consolidado!$AC460,Consolidado!$D$5:D460,"*"&amp;T$3&amp;"*")=1,1,0),0))</f>
        <v>0</v>
      </c>
      <c r="U460" s="0" t="n">
        <f aca="false">IF(OR(U$3="",Consolidado!$D460=""),0,IF(ISNUMBER(SEARCH(U$3,Consolidado!$D460)),IF(COUNTIFS(Consolidado!$AC$5:AC460,Consolidado!$AC460,Consolidado!$D$5:D460,"*"&amp;U$3&amp;"*")=1,1,0),0))</f>
        <v>0</v>
      </c>
      <c r="V460" s="0" t="n">
        <f aca="false">IF(OR(V$3="",Consolidado!$D460=""),0,IF(ISNUMBER(SEARCH(V$3,Consolidado!$D460)),IF(COUNTIFS(Consolidado!$AC$5:AC460,Consolidado!$AC460,Consolidado!$D$5:D460,"*"&amp;V$3&amp;"*")=1,1,0),0))</f>
        <v>0</v>
      </c>
      <c r="W460" s="0" t="n">
        <f aca="false">IF(OR(W$3="",Consolidado!$D460=""),0,IF(ISNUMBER(SEARCH(W$3,Consolidado!$D460)),IF(COUNTIFS(Consolidado!$AC$5:AC460,Consolidado!$AC460,Consolidado!$D$5:D460,"*"&amp;W$3&amp;"*")=1,1,0),0))</f>
        <v>0</v>
      </c>
      <c r="X460" s="0" t="n">
        <f aca="false">IF(OR(X$3="",Consolidado!$D460=""),0,IF(ISNUMBER(SEARCH(X$3,Consolidado!$D460)),IF(COUNTIFS(Consolidado!$AC$5:AC460,Consolidado!$AC460,Consolidado!$D$5:D460,"*"&amp;X$3&amp;"*")=1,1,0),0))</f>
        <v>0</v>
      </c>
      <c r="Y460" s="0" t="n">
        <f aca="false">IF(OR(Y$3="",Consolidado!$D460=""),0,IF(ISNUMBER(SEARCH(Y$3,Consolidado!$D460)),IF(COUNTIFS(Consolidado!$AC$5:AC460,Consolidado!$AC460,Consolidado!$D$5:D460,"*"&amp;Y$3&amp;"*")=1,1,0),0))</f>
        <v>0</v>
      </c>
      <c r="Z460" s="0" t="n">
        <f aca="false">IF(OR(Z$3="",Consolidado!$D460=""),0,IF(ISNUMBER(SEARCH(Z$3,Consolidado!$D460)),IF(COUNTIFS(Consolidado!$AC$5:AC460,Consolidado!$AC460,Consolidado!$D$5:D460,"*"&amp;Z$3&amp;"*")=1,1,0),0))</f>
        <v>0</v>
      </c>
      <c r="AA460" s="0" t="n">
        <f aca="false">IF(OR(AA$3="",Consolidado!$D460=""),0,IF(ISNUMBER(SEARCH(AA$3,Consolidado!$D460)),IF(COUNTIFS(Consolidado!$AC$5:AC460,Consolidado!$AC460,Consolidado!$D$5:D460,"*"&amp;AA$3&amp;"*")=1,1,0),0))</f>
        <v>0</v>
      </c>
      <c r="AB460" s="0" t="n">
        <f aca="false">IF(OR(AB$3="",Consolidado!$D460=""),0,IF(ISNUMBER(SEARCH(AB$3,Consolidado!$D460)),IF(COUNTIFS(Consolidado!$AC$5:AC460,Consolidado!$AC460,Consolidado!$D$5:D460,"*"&amp;AB$3&amp;"*")=1,1,0),0))</f>
        <v>0</v>
      </c>
      <c r="AC460" s="0" t="n">
        <f aca="false">IF(OR(AC$3="",Consolidado!$D460=""),0,IF(ISNUMBER(SEARCH(AC$3,Consolidado!$D460)),IF(COUNTIFS(Consolidado!$AC$5:AC460,Consolidado!$AC460,Consolidado!$D$5:D460,"*"&amp;AC$3&amp;"*")=1,1,0),0))</f>
        <v>0</v>
      </c>
      <c r="AD460" s="0" t="n">
        <f aca="false">IF(OR(AD$3="",Consolidado!$D460=""),0,IF(ISNUMBER(SEARCH(AD$3,Consolidado!$D460)),IF(COUNTIFS(Consolidado!$AC$5:AC460,Consolidado!$AC460,Consolidado!$D$5:D460,"*"&amp;AD$3&amp;"*")=1,1,0),0))</f>
        <v>0</v>
      </c>
      <c r="AE460" s="0" t="n">
        <f aca="false">IF(OR(AE$3="",Consolidado!$D460=""),0,IF(ISNUMBER(SEARCH(AE$3,Consolidado!$D460)),IF(COUNTIFS(Consolidado!$AC$5:AC460,Consolidado!$AC460,Consolidado!$D$5:D460,"*"&amp;AE$3&amp;"*")=1,1,0),0))</f>
        <v>0</v>
      </c>
      <c r="AF460" s="0" t="n">
        <f aca="false">IF(OR(AF$3="",Consolidado!$D460=""),0,IF(ISNUMBER(SEARCH(AF$3,Consolidado!$D460)),IF(COUNTIFS(Consolidado!$AC$5:AC460,Consolidado!$AC460,Consolidado!$D$5:D460,"*"&amp;AF$3&amp;"*")=1,1,0),0))</f>
        <v>0</v>
      </c>
      <c r="AG460" s="0" t="n">
        <f aca="false">IF(OR(AG$3="",Consolidado!$D460=""),0,IF(ISNUMBER(SEARCH(AG$3,Consolidado!$D460)),IF(COUNTIFS(Consolidado!$AC$5:AC460,Consolidado!$AC460,Consolidado!$D$5:D460,"*"&amp;AG$3&amp;"*")=1,1,0),0))</f>
        <v>0</v>
      </c>
      <c r="AH460" s="0" t="n">
        <f aca="false">IF(OR(AH$3="",Consolidado!$D460=""),0,IF(ISNUMBER(SEARCH(AH$3,Consolidado!$D460)),IF(COUNTIFS(Consolidado!$AC$5:AC460,Consolidado!$AC460,Consolidado!$D$5:D460,"*"&amp;AH$3&amp;"*")=1,1,0),0))</f>
        <v>0</v>
      </c>
      <c r="AI460" s="0" t="n">
        <f aca="false">IF(OR(AI$3="",Consolidado!$D460=""),0,IF(ISNUMBER(SEARCH(AI$3,Consolidado!$D460)),IF(COUNTIFS(Consolidado!$AC$5:AC460,Consolidado!$AC460,Consolidado!$D$5:D460,"*"&amp;AI$3&amp;"*")=1,1,0),0))</f>
        <v>0</v>
      </c>
      <c r="AJ460" s="0" t="n">
        <f aca="false">IF(OR(AJ$3="",Consolidado!$D460=""),0,IF(ISNUMBER(SEARCH(AJ$3,Consolidado!$D460)),IF(COUNTIFS(Consolidado!$AC$5:AC460,Consolidado!$AC460,Consolidado!$D$5:D460,"*"&amp;AJ$3&amp;"*")=1,1,0),0))</f>
        <v>0</v>
      </c>
      <c r="AK460" s="0" t="n">
        <f aca="false">IF(OR(AK$3="",Consolidado!$D460=""),0,IF(ISNUMBER(SEARCH(AK$3,Consolidado!$D460)),IF(COUNTIFS(Consolidado!$AC$5:AC460,Consolidado!$AC460,Consolidado!$D$5:D460,"*"&amp;AK$3&amp;"*")=1,1,0),0))</f>
        <v>0</v>
      </c>
      <c r="AL460" s="0" t="n">
        <f aca="false">IF(OR(AL$3="",Consolidado!$D460=""),0,IF(ISNUMBER(SEARCH(AL$3,Consolidado!$D460)),IF(COUNTIFS(Consolidado!$AC$5:AC460,Consolidado!$AC460,Consolidado!$D$5:D460,"*"&amp;AL$3&amp;"*")=1,1,0),0))</f>
        <v>0</v>
      </c>
      <c r="AM460" s="0" t="n">
        <f aca="false">IF(OR(AM$3="",Consolidado!$D460=""),0,IF(ISNUMBER(SEARCH(AM$3,Consolidado!$D460)),IF(COUNTIFS(Consolidado!$AC$5:AC460,Consolidado!$AC460,Consolidado!$D$5:D460,"*"&amp;AM$3&amp;"*")=1,1,0),0))</f>
        <v>0</v>
      </c>
      <c r="AN460" s="0" t="n">
        <f aca="false">IF(OR(AN$3="",Consolidado!$D460=""),0,IF(ISNUMBER(SEARCH(AN$3,Consolidado!$D460)),IF(COUNTIFS(Consolidado!$AC$5:AC460,Consolidado!$AC460,Consolidado!$D$5:D460,"*"&amp;AN$3&amp;"*")=1,1,0),0))</f>
        <v>0</v>
      </c>
      <c r="AO460" s="0" t="n">
        <f aca="false">IF(OR(AO$3="",Consolidado!$D460=""),0,IF(ISNUMBER(SEARCH(AO$3,Consolidado!$D460)),IF(COUNTIFS(Consolidado!$AC$5:AC460,Consolidado!$AC460,Consolidado!$D$5:D460,"*"&amp;AO$3&amp;"*")=1,1,0),0))</f>
        <v>0</v>
      </c>
    </row>
    <row r="461" customFormat="false" ht="15" hidden="false" customHeight="false" outlineLevel="0" collapsed="false">
      <c r="B461" s="0" t="n">
        <f aca="false">IF(OR(B$3="",Consolidado!$D461=""),0,IF(ISNUMBER(SEARCH(B$3,Consolidado!$D461)),IF(COUNTIFS(Consolidado!$AC$5:AC461,Consolidado!$AC461,Consolidado!$D$5:D461,"*"&amp;B$3&amp;"*")=1,1,0),0))</f>
        <v>0</v>
      </c>
      <c r="C461" s="0" t="n">
        <f aca="false">IF(OR(C$3="",Consolidado!$D461=""),0,IF(ISNUMBER(SEARCH(C$3,Consolidado!$D461)),IF(COUNTIFS(Consolidado!$AC$5:AC461,Consolidado!$AC461,Consolidado!$D$5:D461,"*"&amp;C$3&amp;"*")=1,1,0),0))</f>
        <v>0</v>
      </c>
      <c r="D461" s="0" t="n">
        <f aca="false">IF(OR(D$3="",Consolidado!$D461=""),0,IF(ISNUMBER(SEARCH(D$3,Consolidado!$D461)),IF(COUNTIFS(Consolidado!$AC$5:AC461,Consolidado!$AC461,Consolidado!$D$5:D461,"*"&amp;D$3&amp;"*")=1,1,0),0))</f>
        <v>0</v>
      </c>
      <c r="E461" s="0" t="n">
        <f aca="false">IF(OR(E$3="",Consolidado!$D461=""),0,IF(ISNUMBER(SEARCH(E$3,Consolidado!$D461)),IF(COUNTIFS(Consolidado!$AC$5:AC461,Consolidado!$AC461,Consolidado!$D$5:D461,"*"&amp;E$3&amp;"*")=1,1,0),0))</f>
        <v>0</v>
      </c>
      <c r="F461" s="0" t="n">
        <f aca="false">IF(OR(F$3="",Consolidado!$D461=""),0,IF(ISNUMBER(SEARCH(F$3,Consolidado!$D461)),IF(COUNTIFS(Consolidado!$AC$5:AC461,Consolidado!$AC461,Consolidado!$D$5:D461,"*"&amp;F$3&amp;"*")=1,1,0),0))</f>
        <v>0</v>
      </c>
      <c r="G461" s="0" t="n">
        <f aca="false">IF(OR(G$3="",Consolidado!$D461=""),0,IF(ISNUMBER(SEARCH(G$3,Consolidado!$D461)),IF(COUNTIFS(Consolidado!$AC$5:AC461,Consolidado!$AC461,Consolidado!$D$5:D461,"*"&amp;G$3&amp;"*")=1,1,0),0))</f>
        <v>0</v>
      </c>
      <c r="H461" s="0" t="n">
        <f aca="false">IF(OR(H$3="",Consolidado!$D461=""),0,IF(ISNUMBER(SEARCH(H$3,Consolidado!$D461)),IF(COUNTIFS(Consolidado!$AC$5:AC461,Consolidado!$AC461,Consolidado!$D$5:D461,"*"&amp;H$3&amp;"*")=1,1,0),0))</f>
        <v>0</v>
      </c>
      <c r="I461" s="0" t="n">
        <f aca="false">IF(OR(I$3="",Consolidado!$D461=""),0,IF(ISNUMBER(SEARCH(I$3,Consolidado!$D461)),IF(COUNTIFS(Consolidado!$AC$5:AC461,Consolidado!$AC461,Consolidado!$D$5:D461,"*"&amp;I$3&amp;"*")=1,1,0),0))</f>
        <v>0</v>
      </c>
      <c r="J461" s="0" t="n">
        <f aca="false">IF(OR(J$3="",Consolidado!$D461=""),0,IF(ISNUMBER(SEARCH(J$3,Consolidado!$D461)),IF(COUNTIFS(Consolidado!$AC$5:AC461,Consolidado!$AC461,Consolidado!$D$5:D461,"*"&amp;J$3&amp;"*")=1,1,0),0))</f>
        <v>0</v>
      </c>
      <c r="K461" s="0" t="n">
        <f aca="false">IF(OR(K$3="",Consolidado!$D461=""),0,IF(ISNUMBER(SEARCH(K$3,Consolidado!$D461)),IF(COUNTIFS(Consolidado!$AC$5:AC461,Consolidado!$AC461,Consolidado!$D$5:D461,"*"&amp;K$3&amp;"*")=1,1,0),0))</f>
        <v>0</v>
      </c>
      <c r="L461" s="0" t="n">
        <f aca="false">IF(OR(L$3="",Consolidado!$D461=""),0,IF(ISNUMBER(SEARCH(L$3,Consolidado!$D461)),IF(COUNTIFS(Consolidado!$AC$5:AC461,Consolidado!$AC461,Consolidado!$D$5:D461,"*"&amp;L$3&amp;"*")=1,1,0),0))</f>
        <v>0</v>
      </c>
      <c r="M461" s="0" t="n">
        <f aca="false">IF(OR(M$3="",Consolidado!$D461=""),0,IF(ISNUMBER(SEARCH(M$3,Consolidado!$D461)),IF(COUNTIFS(Consolidado!$AC$5:AC461,Consolidado!$AC461,Consolidado!$D$5:D461,"*"&amp;M$3&amp;"*")=1,1,0),0))</f>
        <v>0</v>
      </c>
      <c r="N461" s="0" t="n">
        <f aca="false">IF(OR(N$3="",Consolidado!$D461=""),0,IF(ISNUMBER(SEARCH(N$3,Consolidado!$D461)),IF(COUNTIFS(Consolidado!$AC$5:AC461,Consolidado!$AC461,Consolidado!$D$5:D461,"*"&amp;N$3&amp;"*")=1,1,0),0))</f>
        <v>0</v>
      </c>
      <c r="O461" s="0" t="n">
        <f aca="false">IF(OR(O$3="",Consolidado!$D461=""),0,IF(ISNUMBER(SEARCH(O$3,Consolidado!$D461)),IF(COUNTIFS(Consolidado!$AC$5:AC461,Consolidado!$AC461,Consolidado!$D$5:D461,"*"&amp;O$3&amp;"*")=1,1,0),0))</f>
        <v>0</v>
      </c>
      <c r="P461" s="0" t="n">
        <f aca="false">IF(OR(P$3="",Consolidado!$D461=""),0,IF(ISNUMBER(SEARCH(P$3,Consolidado!$D461)),IF(COUNTIFS(Consolidado!$AC$5:AC461,Consolidado!$AC461,Consolidado!$D$5:D461,"*"&amp;P$3&amp;"*")=1,1,0),0))</f>
        <v>0</v>
      </c>
      <c r="Q461" s="0" t="n">
        <f aca="false">IF(OR(Q$3="",Consolidado!$D461=""),0,IF(ISNUMBER(SEARCH(Q$3,Consolidado!$D461)),IF(COUNTIFS(Consolidado!$AC$5:AC461,Consolidado!$AC461,Consolidado!$D$5:D461,"*"&amp;Q$3&amp;"*")=1,1,0),0))</f>
        <v>0</v>
      </c>
      <c r="R461" s="0" t="n">
        <f aca="false">IF(OR(R$3="",Consolidado!$D461=""),0,IF(ISNUMBER(SEARCH(R$3,Consolidado!$D461)),IF(COUNTIFS(Consolidado!$AC$5:AC461,Consolidado!$AC461,Consolidado!$D$5:D461,"*"&amp;R$3&amp;"*")=1,1,0),0))</f>
        <v>0</v>
      </c>
      <c r="S461" s="0" t="n">
        <f aca="false">IF(OR(S$3="",Consolidado!$D461=""),0,IF(ISNUMBER(SEARCH(S$3,Consolidado!$D461)),IF(COUNTIFS(Consolidado!$AC$5:AC461,Consolidado!$AC461,Consolidado!$D$5:D461,"*"&amp;S$3&amp;"*")=1,1,0),0))</f>
        <v>0</v>
      </c>
      <c r="T461" s="0" t="n">
        <f aca="false">IF(OR(T$3="",Consolidado!$D461=""),0,IF(ISNUMBER(SEARCH(T$3,Consolidado!$D461)),IF(COUNTIFS(Consolidado!$AC$5:AC461,Consolidado!$AC461,Consolidado!$D$5:D461,"*"&amp;T$3&amp;"*")=1,1,0),0))</f>
        <v>0</v>
      </c>
      <c r="U461" s="0" t="n">
        <f aca="false">IF(OR(U$3="",Consolidado!$D461=""),0,IF(ISNUMBER(SEARCH(U$3,Consolidado!$D461)),IF(COUNTIFS(Consolidado!$AC$5:AC461,Consolidado!$AC461,Consolidado!$D$5:D461,"*"&amp;U$3&amp;"*")=1,1,0),0))</f>
        <v>0</v>
      </c>
      <c r="V461" s="0" t="n">
        <f aca="false">IF(OR(V$3="",Consolidado!$D461=""),0,IF(ISNUMBER(SEARCH(V$3,Consolidado!$D461)),IF(COUNTIFS(Consolidado!$AC$5:AC461,Consolidado!$AC461,Consolidado!$D$5:D461,"*"&amp;V$3&amp;"*")=1,1,0),0))</f>
        <v>0</v>
      </c>
      <c r="W461" s="0" t="n">
        <f aca="false">IF(OR(W$3="",Consolidado!$D461=""),0,IF(ISNUMBER(SEARCH(W$3,Consolidado!$D461)),IF(COUNTIFS(Consolidado!$AC$5:AC461,Consolidado!$AC461,Consolidado!$D$5:D461,"*"&amp;W$3&amp;"*")=1,1,0),0))</f>
        <v>0</v>
      </c>
      <c r="X461" s="0" t="n">
        <f aca="false">IF(OR(X$3="",Consolidado!$D461=""),0,IF(ISNUMBER(SEARCH(X$3,Consolidado!$D461)),IF(COUNTIFS(Consolidado!$AC$5:AC461,Consolidado!$AC461,Consolidado!$D$5:D461,"*"&amp;X$3&amp;"*")=1,1,0),0))</f>
        <v>0</v>
      </c>
      <c r="Y461" s="0" t="n">
        <f aca="false">IF(OR(Y$3="",Consolidado!$D461=""),0,IF(ISNUMBER(SEARCH(Y$3,Consolidado!$D461)),IF(COUNTIFS(Consolidado!$AC$5:AC461,Consolidado!$AC461,Consolidado!$D$5:D461,"*"&amp;Y$3&amp;"*")=1,1,0),0))</f>
        <v>0</v>
      </c>
      <c r="Z461" s="0" t="n">
        <f aca="false">IF(OR(Z$3="",Consolidado!$D461=""),0,IF(ISNUMBER(SEARCH(Z$3,Consolidado!$D461)),IF(COUNTIFS(Consolidado!$AC$5:AC461,Consolidado!$AC461,Consolidado!$D$5:D461,"*"&amp;Z$3&amp;"*")=1,1,0),0))</f>
        <v>0</v>
      </c>
      <c r="AA461" s="0" t="n">
        <f aca="false">IF(OR(AA$3="",Consolidado!$D461=""),0,IF(ISNUMBER(SEARCH(AA$3,Consolidado!$D461)),IF(COUNTIFS(Consolidado!$AC$5:AC461,Consolidado!$AC461,Consolidado!$D$5:D461,"*"&amp;AA$3&amp;"*")=1,1,0),0))</f>
        <v>0</v>
      </c>
      <c r="AB461" s="0" t="n">
        <f aca="false">IF(OR(AB$3="",Consolidado!$D461=""),0,IF(ISNUMBER(SEARCH(AB$3,Consolidado!$D461)),IF(COUNTIFS(Consolidado!$AC$5:AC461,Consolidado!$AC461,Consolidado!$D$5:D461,"*"&amp;AB$3&amp;"*")=1,1,0),0))</f>
        <v>0</v>
      </c>
      <c r="AC461" s="0" t="n">
        <f aca="false">IF(OR(AC$3="",Consolidado!$D461=""),0,IF(ISNUMBER(SEARCH(AC$3,Consolidado!$D461)),IF(COUNTIFS(Consolidado!$AC$5:AC461,Consolidado!$AC461,Consolidado!$D$5:D461,"*"&amp;AC$3&amp;"*")=1,1,0),0))</f>
        <v>0</v>
      </c>
      <c r="AD461" s="0" t="n">
        <f aca="false">IF(OR(AD$3="",Consolidado!$D461=""),0,IF(ISNUMBER(SEARCH(AD$3,Consolidado!$D461)),IF(COUNTIFS(Consolidado!$AC$5:AC461,Consolidado!$AC461,Consolidado!$D$5:D461,"*"&amp;AD$3&amp;"*")=1,1,0),0))</f>
        <v>0</v>
      </c>
      <c r="AE461" s="0" t="n">
        <f aca="false">IF(OR(AE$3="",Consolidado!$D461=""),0,IF(ISNUMBER(SEARCH(AE$3,Consolidado!$D461)),IF(COUNTIFS(Consolidado!$AC$5:AC461,Consolidado!$AC461,Consolidado!$D$5:D461,"*"&amp;AE$3&amp;"*")=1,1,0),0))</f>
        <v>0</v>
      </c>
      <c r="AF461" s="0" t="n">
        <f aca="false">IF(OR(AF$3="",Consolidado!$D461=""),0,IF(ISNUMBER(SEARCH(AF$3,Consolidado!$D461)),IF(COUNTIFS(Consolidado!$AC$5:AC461,Consolidado!$AC461,Consolidado!$D$5:D461,"*"&amp;AF$3&amp;"*")=1,1,0),0))</f>
        <v>0</v>
      </c>
      <c r="AG461" s="0" t="n">
        <f aca="false">IF(OR(AG$3="",Consolidado!$D461=""),0,IF(ISNUMBER(SEARCH(AG$3,Consolidado!$D461)),IF(COUNTIFS(Consolidado!$AC$5:AC461,Consolidado!$AC461,Consolidado!$D$5:D461,"*"&amp;AG$3&amp;"*")=1,1,0),0))</f>
        <v>0</v>
      </c>
      <c r="AH461" s="0" t="n">
        <f aca="false">IF(OR(AH$3="",Consolidado!$D461=""),0,IF(ISNUMBER(SEARCH(AH$3,Consolidado!$D461)),IF(COUNTIFS(Consolidado!$AC$5:AC461,Consolidado!$AC461,Consolidado!$D$5:D461,"*"&amp;AH$3&amp;"*")=1,1,0),0))</f>
        <v>0</v>
      </c>
      <c r="AI461" s="0" t="n">
        <f aca="false">IF(OR(AI$3="",Consolidado!$D461=""),0,IF(ISNUMBER(SEARCH(AI$3,Consolidado!$D461)),IF(COUNTIFS(Consolidado!$AC$5:AC461,Consolidado!$AC461,Consolidado!$D$5:D461,"*"&amp;AI$3&amp;"*")=1,1,0),0))</f>
        <v>0</v>
      </c>
      <c r="AJ461" s="0" t="n">
        <f aca="false">IF(OR(AJ$3="",Consolidado!$D461=""),0,IF(ISNUMBER(SEARCH(AJ$3,Consolidado!$D461)),IF(COUNTIFS(Consolidado!$AC$5:AC461,Consolidado!$AC461,Consolidado!$D$5:D461,"*"&amp;AJ$3&amp;"*")=1,1,0),0))</f>
        <v>0</v>
      </c>
      <c r="AK461" s="0" t="n">
        <f aca="false">IF(OR(AK$3="",Consolidado!$D461=""),0,IF(ISNUMBER(SEARCH(AK$3,Consolidado!$D461)),IF(COUNTIFS(Consolidado!$AC$5:AC461,Consolidado!$AC461,Consolidado!$D$5:D461,"*"&amp;AK$3&amp;"*")=1,1,0),0))</f>
        <v>0</v>
      </c>
      <c r="AL461" s="0" t="n">
        <f aca="false">IF(OR(AL$3="",Consolidado!$D461=""),0,IF(ISNUMBER(SEARCH(AL$3,Consolidado!$D461)),IF(COUNTIFS(Consolidado!$AC$5:AC461,Consolidado!$AC461,Consolidado!$D$5:D461,"*"&amp;AL$3&amp;"*")=1,1,0),0))</f>
        <v>0</v>
      </c>
      <c r="AM461" s="0" t="n">
        <f aca="false">IF(OR(AM$3="",Consolidado!$D461=""),0,IF(ISNUMBER(SEARCH(AM$3,Consolidado!$D461)),IF(COUNTIFS(Consolidado!$AC$5:AC461,Consolidado!$AC461,Consolidado!$D$5:D461,"*"&amp;AM$3&amp;"*")=1,1,0),0))</f>
        <v>0</v>
      </c>
      <c r="AN461" s="0" t="n">
        <f aca="false">IF(OR(AN$3="",Consolidado!$D461=""),0,IF(ISNUMBER(SEARCH(AN$3,Consolidado!$D461)),IF(COUNTIFS(Consolidado!$AC$5:AC461,Consolidado!$AC461,Consolidado!$D$5:D461,"*"&amp;AN$3&amp;"*")=1,1,0),0))</f>
        <v>0</v>
      </c>
      <c r="AO461" s="0" t="n">
        <f aca="false">IF(OR(AO$3="",Consolidado!$D461=""),0,IF(ISNUMBER(SEARCH(AO$3,Consolidado!$D461)),IF(COUNTIFS(Consolidado!$AC$5:AC461,Consolidado!$AC461,Consolidado!$D$5:D461,"*"&amp;AO$3&amp;"*")=1,1,0),0))</f>
        <v>0</v>
      </c>
    </row>
    <row r="462" customFormat="false" ht="15" hidden="false" customHeight="false" outlineLevel="0" collapsed="false">
      <c r="B462" s="0" t="n">
        <f aca="false">IF(OR(B$3="",Consolidado!$D462=""),0,IF(ISNUMBER(SEARCH(B$3,Consolidado!$D462)),IF(COUNTIFS(Consolidado!$AC$5:AC462,Consolidado!$AC462,Consolidado!$D$5:D462,"*"&amp;B$3&amp;"*")=1,1,0),0))</f>
        <v>0</v>
      </c>
      <c r="C462" s="0" t="n">
        <f aca="false">IF(OR(C$3="",Consolidado!$D462=""),0,IF(ISNUMBER(SEARCH(C$3,Consolidado!$D462)),IF(COUNTIFS(Consolidado!$AC$5:AC462,Consolidado!$AC462,Consolidado!$D$5:D462,"*"&amp;C$3&amp;"*")=1,1,0),0))</f>
        <v>0</v>
      </c>
      <c r="D462" s="0" t="n">
        <f aca="false">IF(OR(D$3="",Consolidado!$D462=""),0,IF(ISNUMBER(SEARCH(D$3,Consolidado!$D462)),IF(COUNTIFS(Consolidado!$AC$5:AC462,Consolidado!$AC462,Consolidado!$D$5:D462,"*"&amp;D$3&amp;"*")=1,1,0),0))</f>
        <v>0</v>
      </c>
      <c r="E462" s="0" t="n">
        <f aca="false">IF(OR(E$3="",Consolidado!$D462=""),0,IF(ISNUMBER(SEARCH(E$3,Consolidado!$D462)),IF(COUNTIFS(Consolidado!$AC$5:AC462,Consolidado!$AC462,Consolidado!$D$5:D462,"*"&amp;E$3&amp;"*")=1,1,0),0))</f>
        <v>0</v>
      </c>
      <c r="F462" s="0" t="n">
        <f aca="false">IF(OR(F$3="",Consolidado!$D462=""),0,IF(ISNUMBER(SEARCH(F$3,Consolidado!$D462)),IF(COUNTIFS(Consolidado!$AC$5:AC462,Consolidado!$AC462,Consolidado!$D$5:D462,"*"&amp;F$3&amp;"*")=1,1,0),0))</f>
        <v>0</v>
      </c>
      <c r="G462" s="0" t="n">
        <f aca="false">IF(OR(G$3="",Consolidado!$D462=""),0,IF(ISNUMBER(SEARCH(G$3,Consolidado!$D462)),IF(COUNTIFS(Consolidado!$AC$5:AC462,Consolidado!$AC462,Consolidado!$D$5:D462,"*"&amp;G$3&amp;"*")=1,1,0),0))</f>
        <v>0</v>
      </c>
      <c r="H462" s="0" t="n">
        <f aca="false">IF(OR(H$3="",Consolidado!$D462=""),0,IF(ISNUMBER(SEARCH(H$3,Consolidado!$D462)),IF(COUNTIFS(Consolidado!$AC$5:AC462,Consolidado!$AC462,Consolidado!$D$5:D462,"*"&amp;H$3&amp;"*")=1,1,0),0))</f>
        <v>0</v>
      </c>
      <c r="I462" s="0" t="n">
        <f aca="false">IF(OR(I$3="",Consolidado!$D462=""),0,IF(ISNUMBER(SEARCH(I$3,Consolidado!$D462)),IF(COUNTIFS(Consolidado!$AC$5:AC462,Consolidado!$AC462,Consolidado!$D$5:D462,"*"&amp;I$3&amp;"*")=1,1,0),0))</f>
        <v>0</v>
      </c>
      <c r="J462" s="0" t="n">
        <f aca="false">IF(OR(J$3="",Consolidado!$D462=""),0,IF(ISNUMBER(SEARCH(J$3,Consolidado!$D462)),IF(COUNTIFS(Consolidado!$AC$5:AC462,Consolidado!$AC462,Consolidado!$D$5:D462,"*"&amp;J$3&amp;"*")=1,1,0),0))</f>
        <v>0</v>
      </c>
      <c r="K462" s="0" t="n">
        <f aca="false">IF(OR(K$3="",Consolidado!$D462=""),0,IF(ISNUMBER(SEARCH(K$3,Consolidado!$D462)),IF(COUNTIFS(Consolidado!$AC$5:AC462,Consolidado!$AC462,Consolidado!$D$5:D462,"*"&amp;K$3&amp;"*")=1,1,0),0))</f>
        <v>0</v>
      </c>
      <c r="L462" s="0" t="n">
        <f aca="false">IF(OR(L$3="",Consolidado!$D462=""),0,IF(ISNUMBER(SEARCH(L$3,Consolidado!$D462)),IF(COUNTIFS(Consolidado!$AC$5:AC462,Consolidado!$AC462,Consolidado!$D$5:D462,"*"&amp;L$3&amp;"*")=1,1,0),0))</f>
        <v>0</v>
      </c>
      <c r="M462" s="0" t="n">
        <f aca="false">IF(OR(M$3="",Consolidado!$D462=""),0,IF(ISNUMBER(SEARCH(M$3,Consolidado!$D462)),IF(COUNTIFS(Consolidado!$AC$5:AC462,Consolidado!$AC462,Consolidado!$D$5:D462,"*"&amp;M$3&amp;"*")=1,1,0),0))</f>
        <v>0</v>
      </c>
      <c r="N462" s="0" t="n">
        <f aca="false">IF(OR(N$3="",Consolidado!$D462=""),0,IF(ISNUMBER(SEARCH(N$3,Consolidado!$D462)),IF(COUNTIFS(Consolidado!$AC$5:AC462,Consolidado!$AC462,Consolidado!$D$5:D462,"*"&amp;N$3&amp;"*")=1,1,0),0))</f>
        <v>0</v>
      </c>
      <c r="O462" s="0" t="n">
        <f aca="false">IF(OR(O$3="",Consolidado!$D462=""),0,IF(ISNUMBER(SEARCH(O$3,Consolidado!$D462)),IF(COUNTIFS(Consolidado!$AC$5:AC462,Consolidado!$AC462,Consolidado!$D$5:D462,"*"&amp;O$3&amp;"*")=1,1,0),0))</f>
        <v>0</v>
      </c>
      <c r="P462" s="0" t="n">
        <f aca="false">IF(OR(P$3="",Consolidado!$D462=""),0,IF(ISNUMBER(SEARCH(P$3,Consolidado!$D462)),IF(COUNTIFS(Consolidado!$AC$5:AC462,Consolidado!$AC462,Consolidado!$D$5:D462,"*"&amp;P$3&amp;"*")=1,1,0),0))</f>
        <v>0</v>
      </c>
      <c r="Q462" s="0" t="n">
        <f aca="false">IF(OR(Q$3="",Consolidado!$D462=""),0,IF(ISNUMBER(SEARCH(Q$3,Consolidado!$D462)),IF(COUNTIFS(Consolidado!$AC$5:AC462,Consolidado!$AC462,Consolidado!$D$5:D462,"*"&amp;Q$3&amp;"*")=1,1,0),0))</f>
        <v>0</v>
      </c>
      <c r="R462" s="0" t="n">
        <f aca="false">IF(OR(R$3="",Consolidado!$D462=""),0,IF(ISNUMBER(SEARCH(R$3,Consolidado!$D462)),IF(COUNTIFS(Consolidado!$AC$5:AC462,Consolidado!$AC462,Consolidado!$D$5:D462,"*"&amp;R$3&amp;"*")=1,1,0),0))</f>
        <v>0</v>
      </c>
      <c r="S462" s="0" t="n">
        <f aca="false">IF(OR(S$3="",Consolidado!$D462=""),0,IF(ISNUMBER(SEARCH(S$3,Consolidado!$D462)),IF(COUNTIFS(Consolidado!$AC$5:AC462,Consolidado!$AC462,Consolidado!$D$5:D462,"*"&amp;S$3&amp;"*")=1,1,0),0))</f>
        <v>0</v>
      </c>
      <c r="T462" s="0" t="n">
        <f aca="false">IF(OR(T$3="",Consolidado!$D462=""),0,IF(ISNUMBER(SEARCH(T$3,Consolidado!$D462)),IF(COUNTIFS(Consolidado!$AC$5:AC462,Consolidado!$AC462,Consolidado!$D$5:D462,"*"&amp;T$3&amp;"*")=1,1,0),0))</f>
        <v>0</v>
      </c>
      <c r="U462" s="0" t="n">
        <f aca="false">IF(OR(U$3="",Consolidado!$D462=""),0,IF(ISNUMBER(SEARCH(U$3,Consolidado!$D462)),IF(COUNTIFS(Consolidado!$AC$5:AC462,Consolidado!$AC462,Consolidado!$D$5:D462,"*"&amp;U$3&amp;"*")=1,1,0),0))</f>
        <v>0</v>
      </c>
      <c r="V462" s="0" t="n">
        <f aca="false">IF(OR(V$3="",Consolidado!$D462=""),0,IF(ISNUMBER(SEARCH(V$3,Consolidado!$D462)),IF(COUNTIFS(Consolidado!$AC$5:AC462,Consolidado!$AC462,Consolidado!$D$5:D462,"*"&amp;V$3&amp;"*")=1,1,0),0))</f>
        <v>0</v>
      </c>
      <c r="W462" s="0" t="n">
        <f aca="false">IF(OR(W$3="",Consolidado!$D462=""),0,IF(ISNUMBER(SEARCH(W$3,Consolidado!$D462)),IF(COUNTIFS(Consolidado!$AC$5:AC462,Consolidado!$AC462,Consolidado!$D$5:D462,"*"&amp;W$3&amp;"*")=1,1,0),0))</f>
        <v>0</v>
      </c>
      <c r="X462" s="0" t="n">
        <f aca="false">IF(OR(X$3="",Consolidado!$D462=""),0,IF(ISNUMBER(SEARCH(X$3,Consolidado!$D462)),IF(COUNTIFS(Consolidado!$AC$5:AC462,Consolidado!$AC462,Consolidado!$D$5:D462,"*"&amp;X$3&amp;"*")=1,1,0),0))</f>
        <v>0</v>
      </c>
      <c r="Y462" s="0" t="n">
        <f aca="false">IF(OR(Y$3="",Consolidado!$D462=""),0,IF(ISNUMBER(SEARCH(Y$3,Consolidado!$D462)),IF(COUNTIFS(Consolidado!$AC$5:AC462,Consolidado!$AC462,Consolidado!$D$5:D462,"*"&amp;Y$3&amp;"*")=1,1,0),0))</f>
        <v>0</v>
      </c>
      <c r="Z462" s="0" t="n">
        <f aca="false">IF(OR(Z$3="",Consolidado!$D462=""),0,IF(ISNUMBER(SEARCH(Z$3,Consolidado!$D462)),IF(COUNTIFS(Consolidado!$AC$5:AC462,Consolidado!$AC462,Consolidado!$D$5:D462,"*"&amp;Z$3&amp;"*")=1,1,0),0))</f>
        <v>0</v>
      </c>
      <c r="AA462" s="0" t="n">
        <f aca="false">IF(OR(AA$3="",Consolidado!$D462=""),0,IF(ISNUMBER(SEARCH(AA$3,Consolidado!$D462)),IF(COUNTIFS(Consolidado!$AC$5:AC462,Consolidado!$AC462,Consolidado!$D$5:D462,"*"&amp;AA$3&amp;"*")=1,1,0),0))</f>
        <v>0</v>
      </c>
      <c r="AB462" s="0" t="n">
        <f aca="false">IF(OR(AB$3="",Consolidado!$D462=""),0,IF(ISNUMBER(SEARCH(AB$3,Consolidado!$D462)),IF(COUNTIFS(Consolidado!$AC$5:AC462,Consolidado!$AC462,Consolidado!$D$5:D462,"*"&amp;AB$3&amp;"*")=1,1,0),0))</f>
        <v>0</v>
      </c>
      <c r="AC462" s="0" t="n">
        <f aca="false">IF(OR(AC$3="",Consolidado!$D462=""),0,IF(ISNUMBER(SEARCH(AC$3,Consolidado!$D462)),IF(COUNTIFS(Consolidado!$AC$5:AC462,Consolidado!$AC462,Consolidado!$D$5:D462,"*"&amp;AC$3&amp;"*")=1,1,0),0))</f>
        <v>0</v>
      </c>
      <c r="AD462" s="0" t="n">
        <f aca="false">IF(OR(AD$3="",Consolidado!$D462=""),0,IF(ISNUMBER(SEARCH(AD$3,Consolidado!$D462)),IF(COUNTIFS(Consolidado!$AC$5:AC462,Consolidado!$AC462,Consolidado!$D$5:D462,"*"&amp;AD$3&amp;"*")=1,1,0),0))</f>
        <v>0</v>
      </c>
      <c r="AE462" s="0" t="n">
        <f aca="false">IF(OR(AE$3="",Consolidado!$D462=""),0,IF(ISNUMBER(SEARCH(AE$3,Consolidado!$D462)),IF(COUNTIFS(Consolidado!$AC$5:AC462,Consolidado!$AC462,Consolidado!$D$5:D462,"*"&amp;AE$3&amp;"*")=1,1,0),0))</f>
        <v>0</v>
      </c>
      <c r="AF462" s="0" t="n">
        <f aca="false">IF(OR(AF$3="",Consolidado!$D462=""),0,IF(ISNUMBER(SEARCH(AF$3,Consolidado!$D462)),IF(COUNTIFS(Consolidado!$AC$5:AC462,Consolidado!$AC462,Consolidado!$D$5:D462,"*"&amp;AF$3&amp;"*")=1,1,0),0))</f>
        <v>0</v>
      </c>
      <c r="AG462" s="0" t="n">
        <f aca="false">IF(OR(AG$3="",Consolidado!$D462=""),0,IF(ISNUMBER(SEARCH(AG$3,Consolidado!$D462)),IF(COUNTIFS(Consolidado!$AC$5:AC462,Consolidado!$AC462,Consolidado!$D$5:D462,"*"&amp;AG$3&amp;"*")=1,1,0),0))</f>
        <v>0</v>
      </c>
      <c r="AH462" s="0" t="n">
        <f aca="false">IF(OR(AH$3="",Consolidado!$D462=""),0,IF(ISNUMBER(SEARCH(AH$3,Consolidado!$D462)),IF(COUNTIFS(Consolidado!$AC$5:AC462,Consolidado!$AC462,Consolidado!$D$5:D462,"*"&amp;AH$3&amp;"*")=1,1,0),0))</f>
        <v>0</v>
      </c>
      <c r="AI462" s="0" t="n">
        <f aca="false">IF(OR(AI$3="",Consolidado!$D462=""),0,IF(ISNUMBER(SEARCH(AI$3,Consolidado!$D462)),IF(COUNTIFS(Consolidado!$AC$5:AC462,Consolidado!$AC462,Consolidado!$D$5:D462,"*"&amp;AI$3&amp;"*")=1,1,0),0))</f>
        <v>0</v>
      </c>
      <c r="AJ462" s="0" t="n">
        <f aca="false">IF(OR(AJ$3="",Consolidado!$D462=""),0,IF(ISNUMBER(SEARCH(AJ$3,Consolidado!$D462)),IF(COUNTIFS(Consolidado!$AC$5:AC462,Consolidado!$AC462,Consolidado!$D$5:D462,"*"&amp;AJ$3&amp;"*")=1,1,0),0))</f>
        <v>0</v>
      </c>
      <c r="AK462" s="0" t="n">
        <f aca="false">IF(OR(AK$3="",Consolidado!$D462=""),0,IF(ISNUMBER(SEARCH(AK$3,Consolidado!$D462)),IF(COUNTIFS(Consolidado!$AC$5:AC462,Consolidado!$AC462,Consolidado!$D$5:D462,"*"&amp;AK$3&amp;"*")=1,1,0),0))</f>
        <v>0</v>
      </c>
      <c r="AL462" s="0" t="n">
        <f aca="false">IF(OR(AL$3="",Consolidado!$D462=""),0,IF(ISNUMBER(SEARCH(AL$3,Consolidado!$D462)),IF(COUNTIFS(Consolidado!$AC$5:AC462,Consolidado!$AC462,Consolidado!$D$5:D462,"*"&amp;AL$3&amp;"*")=1,1,0),0))</f>
        <v>0</v>
      </c>
      <c r="AM462" s="0" t="n">
        <f aca="false">IF(OR(AM$3="",Consolidado!$D462=""),0,IF(ISNUMBER(SEARCH(AM$3,Consolidado!$D462)),IF(COUNTIFS(Consolidado!$AC$5:AC462,Consolidado!$AC462,Consolidado!$D$5:D462,"*"&amp;AM$3&amp;"*")=1,1,0),0))</f>
        <v>0</v>
      </c>
      <c r="AN462" s="0" t="n">
        <f aca="false">IF(OR(AN$3="",Consolidado!$D462=""),0,IF(ISNUMBER(SEARCH(AN$3,Consolidado!$D462)),IF(COUNTIFS(Consolidado!$AC$5:AC462,Consolidado!$AC462,Consolidado!$D$5:D462,"*"&amp;AN$3&amp;"*")=1,1,0),0))</f>
        <v>0</v>
      </c>
      <c r="AO462" s="0" t="n">
        <f aca="false">IF(OR(AO$3="",Consolidado!$D462=""),0,IF(ISNUMBER(SEARCH(AO$3,Consolidado!$D462)),IF(COUNTIFS(Consolidado!$AC$5:AC462,Consolidado!$AC462,Consolidado!$D$5:D462,"*"&amp;AO$3&amp;"*")=1,1,0),0))</f>
        <v>0</v>
      </c>
    </row>
    <row r="463" customFormat="false" ht="15" hidden="false" customHeight="false" outlineLevel="0" collapsed="false">
      <c r="B463" s="0" t="n">
        <f aca="false">IF(OR(B$3="",Consolidado!$D463=""),0,IF(ISNUMBER(SEARCH(B$3,Consolidado!$D463)),IF(COUNTIFS(Consolidado!$AC$5:AC463,Consolidado!$AC463,Consolidado!$D$5:D463,"*"&amp;B$3&amp;"*")=1,1,0),0))</f>
        <v>0</v>
      </c>
      <c r="C463" s="0" t="n">
        <f aca="false">IF(OR(C$3="",Consolidado!$D463=""),0,IF(ISNUMBER(SEARCH(C$3,Consolidado!$D463)),IF(COUNTIFS(Consolidado!$AC$5:AC463,Consolidado!$AC463,Consolidado!$D$5:D463,"*"&amp;C$3&amp;"*")=1,1,0),0))</f>
        <v>0</v>
      </c>
      <c r="D463" s="0" t="n">
        <f aca="false">IF(OR(D$3="",Consolidado!$D463=""),0,IF(ISNUMBER(SEARCH(D$3,Consolidado!$D463)),IF(COUNTIFS(Consolidado!$AC$5:AC463,Consolidado!$AC463,Consolidado!$D$5:D463,"*"&amp;D$3&amp;"*")=1,1,0),0))</f>
        <v>0</v>
      </c>
      <c r="E463" s="0" t="n">
        <f aca="false">IF(OR(E$3="",Consolidado!$D463=""),0,IF(ISNUMBER(SEARCH(E$3,Consolidado!$D463)),IF(COUNTIFS(Consolidado!$AC$5:AC463,Consolidado!$AC463,Consolidado!$D$5:D463,"*"&amp;E$3&amp;"*")=1,1,0),0))</f>
        <v>0</v>
      </c>
      <c r="F463" s="0" t="n">
        <f aca="false">IF(OR(F$3="",Consolidado!$D463=""),0,IF(ISNUMBER(SEARCH(F$3,Consolidado!$D463)),IF(COUNTIFS(Consolidado!$AC$5:AC463,Consolidado!$AC463,Consolidado!$D$5:D463,"*"&amp;F$3&amp;"*")=1,1,0),0))</f>
        <v>0</v>
      </c>
      <c r="G463" s="0" t="n">
        <f aca="false">IF(OR(G$3="",Consolidado!$D463=""),0,IF(ISNUMBER(SEARCH(G$3,Consolidado!$D463)),IF(COUNTIFS(Consolidado!$AC$5:AC463,Consolidado!$AC463,Consolidado!$D$5:D463,"*"&amp;G$3&amp;"*")=1,1,0),0))</f>
        <v>0</v>
      </c>
      <c r="H463" s="0" t="n">
        <f aca="false">IF(OR(H$3="",Consolidado!$D463=""),0,IF(ISNUMBER(SEARCH(H$3,Consolidado!$D463)),IF(COUNTIFS(Consolidado!$AC$5:AC463,Consolidado!$AC463,Consolidado!$D$5:D463,"*"&amp;H$3&amp;"*")=1,1,0),0))</f>
        <v>0</v>
      </c>
      <c r="I463" s="0" t="n">
        <f aca="false">IF(OR(I$3="",Consolidado!$D463=""),0,IF(ISNUMBER(SEARCH(I$3,Consolidado!$D463)),IF(COUNTIFS(Consolidado!$AC$5:AC463,Consolidado!$AC463,Consolidado!$D$5:D463,"*"&amp;I$3&amp;"*")=1,1,0),0))</f>
        <v>0</v>
      </c>
      <c r="J463" s="0" t="n">
        <f aca="false">IF(OR(J$3="",Consolidado!$D463=""),0,IF(ISNUMBER(SEARCH(J$3,Consolidado!$D463)),IF(COUNTIFS(Consolidado!$AC$5:AC463,Consolidado!$AC463,Consolidado!$D$5:D463,"*"&amp;J$3&amp;"*")=1,1,0),0))</f>
        <v>0</v>
      </c>
      <c r="K463" s="0" t="n">
        <f aca="false">IF(OR(K$3="",Consolidado!$D463=""),0,IF(ISNUMBER(SEARCH(K$3,Consolidado!$D463)),IF(COUNTIFS(Consolidado!$AC$5:AC463,Consolidado!$AC463,Consolidado!$D$5:D463,"*"&amp;K$3&amp;"*")=1,1,0),0))</f>
        <v>0</v>
      </c>
      <c r="L463" s="0" t="n">
        <f aca="false">IF(OR(L$3="",Consolidado!$D463=""),0,IF(ISNUMBER(SEARCH(L$3,Consolidado!$D463)),IF(COUNTIFS(Consolidado!$AC$5:AC463,Consolidado!$AC463,Consolidado!$D$5:D463,"*"&amp;L$3&amp;"*")=1,1,0),0))</f>
        <v>0</v>
      </c>
      <c r="M463" s="0" t="n">
        <f aca="false">IF(OR(M$3="",Consolidado!$D463=""),0,IF(ISNUMBER(SEARCH(M$3,Consolidado!$D463)),IF(COUNTIFS(Consolidado!$AC$5:AC463,Consolidado!$AC463,Consolidado!$D$5:D463,"*"&amp;M$3&amp;"*")=1,1,0),0))</f>
        <v>0</v>
      </c>
      <c r="N463" s="0" t="n">
        <f aca="false">IF(OR(N$3="",Consolidado!$D463=""),0,IF(ISNUMBER(SEARCH(N$3,Consolidado!$D463)),IF(COUNTIFS(Consolidado!$AC$5:AC463,Consolidado!$AC463,Consolidado!$D$5:D463,"*"&amp;N$3&amp;"*")=1,1,0),0))</f>
        <v>0</v>
      </c>
      <c r="O463" s="0" t="n">
        <f aca="false">IF(OR(O$3="",Consolidado!$D463=""),0,IF(ISNUMBER(SEARCH(O$3,Consolidado!$D463)),IF(COUNTIFS(Consolidado!$AC$5:AC463,Consolidado!$AC463,Consolidado!$D$5:D463,"*"&amp;O$3&amp;"*")=1,1,0),0))</f>
        <v>0</v>
      </c>
      <c r="P463" s="0" t="n">
        <f aca="false">IF(OR(P$3="",Consolidado!$D463=""),0,IF(ISNUMBER(SEARCH(P$3,Consolidado!$D463)),IF(COUNTIFS(Consolidado!$AC$5:AC463,Consolidado!$AC463,Consolidado!$D$5:D463,"*"&amp;P$3&amp;"*")=1,1,0),0))</f>
        <v>0</v>
      </c>
      <c r="Q463" s="0" t="n">
        <f aca="false">IF(OR(Q$3="",Consolidado!$D463=""),0,IF(ISNUMBER(SEARCH(Q$3,Consolidado!$D463)),IF(COUNTIFS(Consolidado!$AC$5:AC463,Consolidado!$AC463,Consolidado!$D$5:D463,"*"&amp;Q$3&amp;"*")=1,1,0),0))</f>
        <v>0</v>
      </c>
      <c r="R463" s="0" t="n">
        <f aca="false">IF(OR(R$3="",Consolidado!$D463=""),0,IF(ISNUMBER(SEARCH(R$3,Consolidado!$D463)),IF(COUNTIFS(Consolidado!$AC$5:AC463,Consolidado!$AC463,Consolidado!$D$5:D463,"*"&amp;R$3&amp;"*")=1,1,0),0))</f>
        <v>0</v>
      </c>
      <c r="S463" s="0" t="n">
        <f aca="false">IF(OR(S$3="",Consolidado!$D463=""),0,IF(ISNUMBER(SEARCH(S$3,Consolidado!$D463)),IF(COUNTIFS(Consolidado!$AC$5:AC463,Consolidado!$AC463,Consolidado!$D$5:D463,"*"&amp;S$3&amp;"*")=1,1,0),0))</f>
        <v>0</v>
      </c>
      <c r="T463" s="0" t="n">
        <f aca="false">IF(OR(T$3="",Consolidado!$D463=""),0,IF(ISNUMBER(SEARCH(T$3,Consolidado!$D463)),IF(COUNTIFS(Consolidado!$AC$5:AC463,Consolidado!$AC463,Consolidado!$D$5:D463,"*"&amp;T$3&amp;"*")=1,1,0),0))</f>
        <v>0</v>
      </c>
      <c r="U463" s="0" t="n">
        <f aca="false">IF(OR(U$3="",Consolidado!$D463=""),0,IF(ISNUMBER(SEARCH(U$3,Consolidado!$D463)),IF(COUNTIFS(Consolidado!$AC$5:AC463,Consolidado!$AC463,Consolidado!$D$5:D463,"*"&amp;U$3&amp;"*")=1,1,0),0))</f>
        <v>0</v>
      </c>
      <c r="V463" s="0" t="n">
        <f aca="false">IF(OR(V$3="",Consolidado!$D463=""),0,IF(ISNUMBER(SEARCH(V$3,Consolidado!$D463)),IF(COUNTIFS(Consolidado!$AC$5:AC463,Consolidado!$AC463,Consolidado!$D$5:D463,"*"&amp;V$3&amp;"*")=1,1,0),0))</f>
        <v>0</v>
      </c>
      <c r="W463" s="0" t="n">
        <f aca="false">IF(OR(W$3="",Consolidado!$D463=""),0,IF(ISNUMBER(SEARCH(W$3,Consolidado!$D463)),IF(COUNTIFS(Consolidado!$AC$5:AC463,Consolidado!$AC463,Consolidado!$D$5:D463,"*"&amp;W$3&amp;"*")=1,1,0),0))</f>
        <v>0</v>
      </c>
      <c r="X463" s="0" t="n">
        <f aca="false">IF(OR(X$3="",Consolidado!$D463=""),0,IF(ISNUMBER(SEARCH(X$3,Consolidado!$D463)),IF(COUNTIFS(Consolidado!$AC$5:AC463,Consolidado!$AC463,Consolidado!$D$5:D463,"*"&amp;X$3&amp;"*")=1,1,0),0))</f>
        <v>0</v>
      </c>
      <c r="Y463" s="0" t="n">
        <f aca="false">IF(OR(Y$3="",Consolidado!$D463=""),0,IF(ISNUMBER(SEARCH(Y$3,Consolidado!$D463)),IF(COUNTIFS(Consolidado!$AC$5:AC463,Consolidado!$AC463,Consolidado!$D$5:D463,"*"&amp;Y$3&amp;"*")=1,1,0),0))</f>
        <v>0</v>
      </c>
      <c r="Z463" s="0" t="n">
        <f aca="false">IF(OR(Z$3="",Consolidado!$D463=""),0,IF(ISNUMBER(SEARCH(Z$3,Consolidado!$D463)),IF(COUNTIFS(Consolidado!$AC$5:AC463,Consolidado!$AC463,Consolidado!$D$5:D463,"*"&amp;Z$3&amp;"*")=1,1,0),0))</f>
        <v>0</v>
      </c>
      <c r="AA463" s="0" t="n">
        <f aca="false">IF(OR(AA$3="",Consolidado!$D463=""),0,IF(ISNUMBER(SEARCH(AA$3,Consolidado!$D463)),IF(COUNTIFS(Consolidado!$AC$5:AC463,Consolidado!$AC463,Consolidado!$D$5:D463,"*"&amp;AA$3&amp;"*")=1,1,0),0))</f>
        <v>0</v>
      </c>
      <c r="AB463" s="0" t="n">
        <f aca="false">IF(OR(AB$3="",Consolidado!$D463=""),0,IF(ISNUMBER(SEARCH(AB$3,Consolidado!$D463)),IF(COUNTIFS(Consolidado!$AC$5:AC463,Consolidado!$AC463,Consolidado!$D$5:D463,"*"&amp;AB$3&amp;"*")=1,1,0),0))</f>
        <v>0</v>
      </c>
      <c r="AC463" s="0" t="n">
        <f aca="false">IF(OR(AC$3="",Consolidado!$D463=""),0,IF(ISNUMBER(SEARCH(AC$3,Consolidado!$D463)),IF(COUNTIFS(Consolidado!$AC$5:AC463,Consolidado!$AC463,Consolidado!$D$5:D463,"*"&amp;AC$3&amp;"*")=1,1,0),0))</f>
        <v>0</v>
      </c>
      <c r="AD463" s="0" t="n">
        <f aca="false">IF(OR(AD$3="",Consolidado!$D463=""),0,IF(ISNUMBER(SEARCH(AD$3,Consolidado!$D463)),IF(COUNTIFS(Consolidado!$AC$5:AC463,Consolidado!$AC463,Consolidado!$D$5:D463,"*"&amp;AD$3&amp;"*")=1,1,0),0))</f>
        <v>0</v>
      </c>
      <c r="AE463" s="0" t="n">
        <f aca="false">IF(OR(AE$3="",Consolidado!$D463=""),0,IF(ISNUMBER(SEARCH(AE$3,Consolidado!$D463)),IF(COUNTIFS(Consolidado!$AC$5:AC463,Consolidado!$AC463,Consolidado!$D$5:D463,"*"&amp;AE$3&amp;"*")=1,1,0),0))</f>
        <v>0</v>
      </c>
      <c r="AF463" s="0" t="n">
        <f aca="false">IF(OR(AF$3="",Consolidado!$D463=""),0,IF(ISNUMBER(SEARCH(AF$3,Consolidado!$D463)),IF(COUNTIFS(Consolidado!$AC$5:AC463,Consolidado!$AC463,Consolidado!$D$5:D463,"*"&amp;AF$3&amp;"*")=1,1,0),0))</f>
        <v>0</v>
      </c>
      <c r="AG463" s="0" t="n">
        <f aca="false">IF(OR(AG$3="",Consolidado!$D463=""),0,IF(ISNUMBER(SEARCH(AG$3,Consolidado!$D463)),IF(COUNTIFS(Consolidado!$AC$5:AC463,Consolidado!$AC463,Consolidado!$D$5:D463,"*"&amp;AG$3&amp;"*")=1,1,0),0))</f>
        <v>0</v>
      </c>
      <c r="AH463" s="0" t="n">
        <f aca="false">IF(OR(AH$3="",Consolidado!$D463=""),0,IF(ISNUMBER(SEARCH(AH$3,Consolidado!$D463)),IF(COUNTIFS(Consolidado!$AC$5:AC463,Consolidado!$AC463,Consolidado!$D$5:D463,"*"&amp;AH$3&amp;"*")=1,1,0),0))</f>
        <v>0</v>
      </c>
      <c r="AI463" s="0" t="n">
        <f aca="false">IF(OR(AI$3="",Consolidado!$D463=""),0,IF(ISNUMBER(SEARCH(AI$3,Consolidado!$D463)),IF(COUNTIFS(Consolidado!$AC$5:AC463,Consolidado!$AC463,Consolidado!$D$5:D463,"*"&amp;AI$3&amp;"*")=1,1,0),0))</f>
        <v>0</v>
      </c>
      <c r="AJ463" s="0" t="n">
        <f aca="false">IF(OR(AJ$3="",Consolidado!$D463=""),0,IF(ISNUMBER(SEARCH(AJ$3,Consolidado!$D463)),IF(COUNTIFS(Consolidado!$AC$5:AC463,Consolidado!$AC463,Consolidado!$D$5:D463,"*"&amp;AJ$3&amp;"*")=1,1,0),0))</f>
        <v>0</v>
      </c>
      <c r="AK463" s="0" t="n">
        <f aca="false">IF(OR(AK$3="",Consolidado!$D463=""),0,IF(ISNUMBER(SEARCH(AK$3,Consolidado!$D463)),IF(COUNTIFS(Consolidado!$AC$5:AC463,Consolidado!$AC463,Consolidado!$D$5:D463,"*"&amp;AK$3&amp;"*")=1,1,0),0))</f>
        <v>0</v>
      </c>
      <c r="AL463" s="0" t="n">
        <f aca="false">IF(OR(AL$3="",Consolidado!$D463=""),0,IF(ISNUMBER(SEARCH(AL$3,Consolidado!$D463)),IF(COUNTIFS(Consolidado!$AC$5:AC463,Consolidado!$AC463,Consolidado!$D$5:D463,"*"&amp;AL$3&amp;"*")=1,1,0),0))</f>
        <v>0</v>
      </c>
      <c r="AM463" s="0" t="n">
        <f aca="false">IF(OR(AM$3="",Consolidado!$D463=""),0,IF(ISNUMBER(SEARCH(AM$3,Consolidado!$D463)),IF(COUNTIFS(Consolidado!$AC$5:AC463,Consolidado!$AC463,Consolidado!$D$5:D463,"*"&amp;AM$3&amp;"*")=1,1,0),0))</f>
        <v>0</v>
      </c>
      <c r="AN463" s="0" t="n">
        <f aca="false">IF(OR(AN$3="",Consolidado!$D463=""),0,IF(ISNUMBER(SEARCH(AN$3,Consolidado!$D463)),IF(COUNTIFS(Consolidado!$AC$5:AC463,Consolidado!$AC463,Consolidado!$D$5:D463,"*"&amp;AN$3&amp;"*")=1,1,0),0))</f>
        <v>0</v>
      </c>
      <c r="AO463" s="0" t="n">
        <f aca="false">IF(OR(AO$3="",Consolidado!$D463=""),0,IF(ISNUMBER(SEARCH(AO$3,Consolidado!$D463)),IF(COUNTIFS(Consolidado!$AC$5:AC463,Consolidado!$AC463,Consolidado!$D$5:D463,"*"&amp;AO$3&amp;"*")=1,1,0),0))</f>
        <v>0</v>
      </c>
    </row>
    <row r="464" customFormat="false" ht="15" hidden="false" customHeight="false" outlineLevel="0" collapsed="false">
      <c r="B464" s="0" t="n">
        <f aca="false">IF(OR(B$3="",Consolidado!$D464=""),0,IF(ISNUMBER(SEARCH(B$3,Consolidado!$D464)),IF(COUNTIFS(Consolidado!$AC$5:AC464,Consolidado!$AC464,Consolidado!$D$5:D464,"*"&amp;B$3&amp;"*")=1,1,0),0))</f>
        <v>0</v>
      </c>
      <c r="C464" s="0" t="n">
        <f aca="false">IF(OR(C$3="",Consolidado!$D464=""),0,IF(ISNUMBER(SEARCH(C$3,Consolidado!$D464)),IF(COUNTIFS(Consolidado!$AC$5:AC464,Consolidado!$AC464,Consolidado!$D$5:D464,"*"&amp;C$3&amp;"*")=1,1,0),0))</f>
        <v>0</v>
      </c>
      <c r="D464" s="0" t="n">
        <f aca="false">IF(OR(D$3="",Consolidado!$D464=""),0,IF(ISNUMBER(SEARCH(D$3,Consolidado!$D464)),IF(COUNTIFS(Consolidado!$AC$5:AC464,Consolidado!$AC464,Consolidado!$D$5:D464,"*"&amp;D$3&amp;"*")=1,1,0),0))</f>
        <v>0</v>
      </c>
      <c r="E464" s="0" t="n">
        <f aca="false">IF(OR(E$3="",Consolidado!$D464=""),0,IF(ISNUMBER(SEARCH(E$3,Consolidado!$D464)),IF(COUNTIFS(Consolidado!$AC$5:AC464,Consolidado!$AC464,Consolidado!$D$5:D464,"*"&amp;E$3&amp;"*")=1,1,0),0))</f>
        <v>0</v>
      </c>
      <c r="F464" s="0" t="n">
        <f aca="false">IF(OR(F$3="",Consolidado!$D464=""),0,IF(ISNUMBER(SEARCH(F$3,Consolidado!$D464)),IF(COUNTIFS(Consolidado!$AC$5:AC464,Consolidado!$AC464,Consolidado!$D$5:D464,"*"&amp;F$3&amp;"*")=1,1,0),0))</f>
        <v>0</v>
      </c>
      <c r="G464" s="0" t="n">
        <f aca="false">IF(OR(G$3="",Consolidado!$D464=""),0,IF(ISNUMBER(SEARCH(G$3,Consolidado!$D464)),IF(COUNTIFS(Consolidado!$AC$5:AC464,Consolidado!$AC464,Consolidado!$D$5:D464,"*"&amp;G$3&amp;"*")=1,1,0),0))</f>
        <v>0</v>
      </c>
      <c r="H464" s="0" t="n">
        <f aca="false">IF(OR(H$3="",Consolidado!$D464=""),0,IF(ISNUMBER(SEARCH(H$3,Consolidado!$D464)),IF(COUNTIFS(Consolidado!$AC$5:AC464,Consolidado!$AC464,Consolidado!$D$5:D464,"*"&amp;H$3&amp;"*")=1,1,0),0))</f>
        <v>0</v>
      </c>
      <c r="I464" s="0" t="n">
        <f aca="false">IF(OR(I$3="",Consolidado!$D464=""),0,IF(ISNUMBER(SEARCH(I$3,Consolidado!$D464)),IF(COUNTIFS(Consolidado!$AC$5:AC464,Consolidado!$AC464,Consolidado!$D$5:D464,"*"&amp;I$3&amp;"*")=1,1,0),0))</f>
        <v>0</v>
      </c>
      <c r="J464" s="0" t="n">
        <f aca="false">IF(OR(J$3="",Consolidado!$D464=""),0,IF(ISNUMBER(SEARCH(J$3,Consolidado!$D464)),IF(COUNTIFS(Consolidado!$AC$5:AC464,Consolidado!$AC464,Consolidado!$D$5:D464,"*"&amp;J$3&amp;"*")=1,1,0),0))</f>
        <v>0</v>
      </c>
      <c r="K464" s="0" t="n">
        <f aca="false">IF(OR(K$3="",Consolidado!$D464=""),0,IF(ISNUMBER(SEARCH(K$3,Consolidado!$D464)),IF(COUNTIFS(Consolidado!$AC$5:AC464,Consolidado!$AC464,Consolidado!$D$5:D464,"*"&amp;K$3&amp;"*")=1,1,0),0))</f>
        <v>0</v>
      </c>
      <c r="L464" s="0" t="n">
        <f aca="false">IF(OR(L$3="",Consolidado!$D464=""),0,IF(ISNUMBER(SEARCH(L$3,Consolidado!$D464)),IF(COUNTIFS(Consolidado!$AC$5:AC464,Consolidado!$AC464,Consolidado!$D$5:D464,"*"&amp;L$3&amp;"*")=1,1,0),0))</f>
        <v>0</v>
      </c>
      <c r="M464" s="0" t="n">
        <f aca="false">IF(OR(M$3="",Consolidado!$D464=""),0,IF(ISNUMBER(SEARCH(M$3,Consolidado!$D464)),IF(COUNTIFS(Consolidado!$AC$5:AC464,Consolidado!$AC464,Consolidado!$D$5:D464,"*"&amp;M$3&amp;"*")=1,1,0),0))</f>
        <v>0</v>
      </c>
      <c r="N464" s="0" t="n">
        <f aca="false">IF(OR(N$3="",Consolidado!$D464=""),0,IF(ISNUMBER(SEARCH(N$3,Consolidado!$D464)),IF(COUNTIFS(Consolidado!$AC$5:AC464,Consolidado!$AC464,Consolidado!$D$5:D464,"*"&amp;N$3&amp;"*")=1,1,0),0))</f>
        <v>0</v>
      </c>
      <c r="O464" s="0" t="n">
        <f aca="false">IF(OR(O$3="",Consolidado!$D464=""),0,IF(ISNUMBER(SEARCH(O$3,Consolidado!$D464)),IF(COUNTIFS(Consolidado!$AC$5:AC464,Consolidado!$AC464,Consolidado!$D$5:D464,"*"&amp;O$3&amp;"*")=1,1,0),0))</f>
        <v>0</v>
      </c>
      <c r="P464" s="0" t="n">
        <f aca="false">IF(OR(P$3="",Consolidado!$D464=""),0,IF(ISNUMBER(SEARCH(P$3,Consolidado!$D464)),IF(COUNTIFS(Consolidado!$AC$5:AC464,Consolidado!$AC464,Consolidado!$D$5:D464,"*"&amp;P$3&amp;"*")=1,1,0),0))</f>
        <v>0</v>
      </c>
      <c r="Q464" s="0" t="n">
        <f aca="false">IF(OR(Q$3="",Consolidado!$D464=""),0,IF(ISNUMBER(SEARCH(Q$3,Consolidado!$D464)),IF(COUNTIFS(Consolidado!$AC$5:AC464,Consolidado!$AC464,Consolidado!$D$5:D464,"*"&amp;Q$3&amp;"*")=1,1,0),0))</f>
        <v>0</v>
      </c>
      <c r="R464" s="0" t="n">
        <f aca="false">IF(OR(R$3="",Consolidado!$D464=""),0,IF(ISNUMBER(SEARCH(R$3,Consolidado!$D464)),IF(COUNTIFS(Consolidado!$AC$5:AC464,Consolidado!$AC464,Consolidado!$D$5:D464,"*"&amp;R$3&amp;"*")=1,1,0),0))</f>
        <v>0</v>
      </c>
      <c r="S464" s="0" t="n">
        <f aca="false">IF(OR(S$3="",Consolidado!$D464=""),0,IF(ISNUMBER(SEARCH(S$3,Consolidado!$D464)),IF(COUNTIFS(Consolidado!$AC$5:AC464,Consolidado!$AC464,Consolidado!$D$5:D464,"*"&amp;S$3&amp;"*")=1,1,0),0))</f>
        <v>0</v>
      </c>
      <c r="T464" s="0" t="n">
        <f aca="false">IF(OR(T$3="",Consolidado!$D464=""),0,IF(ISNUMBER(SEARCH(T$3,Consolidado!$D464)),IF(COUNTIFS(Consolidado!$AC$5:AC464,Consolidado!$AC464,Consolidado!$D$5:D464,"*"&amp;T$3&amp;"*")=1,1,0),0))</f>
        <v>0</v>
      </c>
      <c r="U464" s="0" t="n">
        <f aca="false">IF(OR(U$3="",Consolidado!$D464=""),0,IF(ISNUMBER(SEARCH(U$3,Consolidado!$D464)),IF(COUNTIFS(Consolidado!$AC$5:AC464,Consolidado!$AC464,Consolidado!$D$5:D464,"*"&amp;U$3&amp;"*")=1,1,0),0))</f>
        <v>0</v>
      </c>
      <c r="V464" s="0" t="n">
        <f aca="false">IF(OR(V$3="",Consolidado!$D464=""),0,IF(ISNUMBER(SEARCH(V$3,Consolidado!$D464)),IF(COUNTIFS(Consolidado!$AC$5:AC464,Consolidado!$AC464,Consolidado!$D$5:D464,"*"&amp;V$3&amp;"*")=1,1,0),0))</f>
        <v>0</v>
      </c>
      <c r="W464" s="0" t="n">
        <f aca="false">IF(OR(W$3="",Consolidado!$D464=""),0,IF(ISNUMBER(SEARCH(W$3,Consolidado!$D464)),IF(COUNTIFS(Consolidado!$AC$5:AC464,Consolidado!$AC464,Consolidado!$D$5:D464,"*"&amp;W$3&amp;"*")=1,1,0),0))</f>
        <v>0</v>
      </c>
      <c r="X464" s="0" t="n">
        <f aca="false">IF(OR(X$3="",Consolidado!$D464=""),0,IF(ISNUMBER(SEARCH(X$3,Consolidado!$D464)),IF(COUNTIFS(Consolidado!$AC$5:AC464,Consolidado!$AC464,Consolidado!$D$5:D464,"*"&amp;X$3&amp;"*")=1,1,0),0))</f>
        <v>0</v>
      </c>
      <c r="Y464" s="0" t="n">
        <f aca="false">IF(OR(Y$3="",Consolidado!$D464=""),0,IF(ISNUMBER(SEARCH(Y$3,Consolidado!$D464)),IF(COUNTIFS(Consolidado!$AC$5:AC464,Consolidado!$AC464,Consolidado!$D$5:D464,"*"&amp;Y$3&amp;"*")=1,1,0),0))</f>
        <v>0</v>
      </c>
      <c r="Z464" s="0" t="n">
        <f aca="false">IF(OR(Z$3="",Consolidado!$D464=""),0,IF(ISNUMBER(SEARCH(Z$3,Consolidado!$D464)),IF(COUNTIFS(Consolidado!$AC$5:AC464,Consolidado!$AC464,Consolidado!$D$5:D464,"*"&amp;Z$3&amp;"*")=1,1,0),0))</f>
        <v>0</v>
      </c>
      <c r="AA464" s="0" t="n">
        <f aca="false">IF(OR(AA$3="",Consolidado!$D464=""),0,IF(ISNUMBER(SEARCH(AA$3,Consolidado!$D464)),IF(COUNTIFS(Consolidado!$AC$5:AC464,Consolidado!$AC464,Consolidado!$D$5:D464,"*"&amp;AA$3&amp;"*")=1,1,0),0))</f>
        <v>0</v>
      </c>
      <c r="AB464" s="0" t="n">
        <f aca="false">IF(OR(AB$3="",Consolidado!$D464=""),0,IF(ISNUMBER(SEARCH(AB$3,Consolidado!$D464)),IF(COUNTIFS(Consolidado!$AC$5:AC464,Consolidado!$AC464,Consolidado!$D$5:D464,"*"&amp;AB$3&amp;"*")=1,1,0),0))</f>
        <v>0</v>
      </c>
      <c r="AC464" s="0" t="n">
        <f aca="false">IF(OR(AC$3="",Consolidado!$D464=""),0,IF(ISNUMBER(SEARCH(AC$3,Consolidado!$D464)),IF(COUNTIFS(Consolidado!$AC$5:AC464,Consolidado!$AC464,Consolidado!$D$5:D464,"*"&amp;AC$3&amp;"*")=1,1,0),0))</f>
        <v>0</v>
      </c>
      <c r="AD464" s="0" t="n">
        <f aca="false">IF(OR(AD$3="",Consolidado!$D464=""),0,IF(ISNUMBER(SEARCH(AD$3,Consolidado!$D464)),IF(COUNTIFS(Consolidado!$AC$5:AC464,Consolidado!$AC464,Consolidado!$D$5:D464,"*"&amp;AD$3&amp;"*")=1,1,0),0))</f>
        <v>0</v>
      </c>
      <c r="AE464" s="0" t="n">
        <f aca="false">IF(OR(AE$3="",Consolidado!$D464=""),0,IF(ISNUMBER(SEARCH(AE$3,Consolidado!$D464)),IF(COUNTIFS(Consolidado!$AC$5:AC464,Consolidado!$AC464,Consolidado!$D$5:D464,"*"&amp;AE$3&amp;"*")=1,1,0),0))</f>
        <v>0</v>
      </c>
      <c r="AF464" s="0" t="n">
        <f aca="false">IF(OR(AF$3="",Consolidado!$D464=""),0,IF(ISNUMBER(SEARCH(AF$3,Consolidado!$D464)),IF(COUNTIFS(Consolidado!$AC$5:AC464,Consolidado!$AC464,Consolidado!$D$5:D464,"*"&amp;AF$3&amp;"*")=1,1,0),0))</f>
        <v>0</v>
      </c>
      <c r="AG464" s="0" t="n">
        <f aca="false">IF(OR(AG$3="",Consolidado!$D464=""),0,IF(ISNUMBER(SEARCH(AG$3,Consolidado!$D464)),IF(COUNTIFS(Consolidado!$AC$5:AC464,Consolidado!$AC464,Consolidado!$D$5:D464,"*"&amp;AG$3&amp;"*")=1,1,0),0))</f>
        <v>0</v>
      </c>
      <c r="AH464" s="0" t="n">
        <f aca="false">IF(OR(AH$3="",Consolidado!$D464=""),0,IF(ISNUMBER(SEARCH(AH$3,Consolidado!$D464)),IF(COUNTIFS(Consolidado!$AC$5:AC464,Consolidado!$AC464,Consolidado!$D$5:D464,"*"&amp;AH$3&amp;"*")=1,1,0),0))</f>
        <v>0</v>
      </c>
      <c r="AI464" s="0" t="n">
        <f aca="false">IF(OR(AI$3="",Consolidado!$D464=""),0,IF(ISNUMBER(SEARCH(AI$3,Consolidado!$D464)),IF(COUNTIFS(Consolidado!$AC$5:AC464,Consolidado!$AC464,Consolidado!$D$5:D464,"*"&amp;AI$3&amp;"*")=1,1,0),0))</f>
        <v>0</v>
      </c>
      <c r="AJ464" s="0" t="n">
        <f aca="false">IF(OR(AJ$3="",Consolidado!$D464=""),0,IF(ISNUMBER(SEARCH(AJ$3,Consolidado!$D464)),IF(COUNTIFS(Consolidado!$AC$5:AC464,Consolidado!$AC464,Consolidado!$D$5:D464,"*"&amp;AJ$3&amp;"*")=1,1,0),0))</f>
        <v>0</v>
      </c>
      <c r="AK464" s="0" t="n">
        <f aca="false">IF(OR(AK$3="",Consolidado!$D464=""),0,IF(ISNUMBER(SEARCH(AK$3,Consolidado!$D464)),IF(COUNTIFS(Consolidado!$AC$5:AC464,Consolidado!$AC464,Consolidado!$D$5:D464,"*"&amp;AK$3&amp;"*")=1,1,0),0))</f>
        <v>0</v>
      </c>
      <c r="AL464" s="0" t="n">
        <f aca="false">IF(OR(AL$3="",Consolidado!$D464=""),0,IF(ISNUMBER(SEARCH(AL$3,Consolidado!$D464)),IF(COUNTIFS(Consolidado!$AC$5:AC464,Consolidado!$AC464,Consolidado!$D$5:D464,"*"&amp;AL$3&amp;"*")=1,1,0),0))</f>
        <v>0</v>
      </c>
      <c r="AM464" s="0" t="n">
        <f aca="false">IF(OR(AM$3="",Consolidado!$D464=""),0,IF(ISNUMBER(SEARCH(AM$3,Consolidado!$D464)),IF(COUNTIFS(Consolidado!$AC$5:AC464,Consolidado!$AC464,Consolidado!$D$5:D464,"*"&amp;AM$3&amp;"*")=1,1,0),0))</f>
        <v>0</v>
      </c>
      <c r="AN464" s="0" t="n">
        <f aca="false">IF(OR(AN$3="",Consolidado!$D464=""),0,IF(ISNUMBER(SEARCH(AN$3,Consolidado!$D464)),IF(COUNTIFS(Consolidado!$AC$5:AC464,Consolidado!$AC464,Consolidado!$D$5:D464,"*"&amp;AN$3&amp;"*")=1,1,0),0))</f>
        <v>0</v>
      </c>
      <c r="AO464" s="0" t="n">
        <f aca="false">IF(OR(AO$3="",Consolidado!$D464=""),0,IF(ISNUMBER(SEARCH(AO$3,Consolidado!$D464)),IF(COUNTIFS(Consolidado!$AC$5:AC464,Consolidado!$AC464,Consolidado!$D$5:D464,"*"&amp;AO$3&amp;"*")=1,1,0),0))</f>
        <v>0</v>
      </c>
    </row>
    <row r="465" customFormat="false" ht="15" hidden="false" customHeight="false" outlineLevel="0" collapsed="false">
      <c r="B465" s="0" t="n">
        <f aca="false">IF(OR(B$3="",Consolidado!$D465=""),0,IF(ISNUMBER(SEARCH(B$3,Consolidado!$D465)),IF(COUNTIFS(Consolidado!$AC$5:AC465,Consolidado!$AC465,Consolidado!$D$5:D465,"*"&amp;B$3&amp;"*")=1,1,0),0))</f>
        <v>0</v>
      </c>
      <c r="C465" s="0" t="n">
        <f aca="false">IF(OR(C$3="",Consolidado!$D465=""),0,IF(ISNUMBER(SEARCH(C$3,Consolidado!$D465)),IF(COUNTIFS(Consolidado!$AC$5:AC465,Consolidado!$AC465,Consolidado!$D$5:D465,"*"&amp;C$3&amp;"*")=1,1,0),0))</f>
        <v>0</v>
      </c>
      <c r="D465" s="0" t="n">
        <f aca="false">IF(OR(D$3="",Consolidado!$D465=""),0,IF(ISNUMBER(SEARCH(D$3,Consolidado!$D465)),IF(COUNTIFS(Consolidado!$AC$5:AC465,Consolidado!$AC465,Consolidado!$D$5:D465,"*"&amp;D$3&amp;"*")=1,1,0),0))</f>
        <v>0</v>
      </c>
      <c r="E465" s="0" t="n">
        <f aca="false">IF(OR(E$3="",Consolidado!$D465=""),0,IF(ISNUMBER(SEARCH(E$3,Consolidado!$D465)),IF(COUNTIFS(Consolidado!$AC$5:AC465,Consolidado!$AC465,Consolidado!$D$5:D465,"*"&amp;E$3&amp;"*")=1,1,0),0))</f>
        <v>0</v>
      </c>
      <c r="F465" s="0" t="n">
        <f aca="false">IF(OR(F$3="",Consolidado!$D465=""),0,IF(ISNUMBER(SEARCH(F$3,Consolidado!$D465)),IF(COUNTIFS(Consolidado!$AC$5:AC465,Consolidado!$AC465,Consolidado!$D$5:D465,"*"&amp;F$3&amp;"*")=1,1,0),0))</f>
        <v>0</v>
      </c>
      <c r="G465" s="0" t="n">
        <f aca="false">IF(OR(G$3="",Consolidado!$D465=""),0,IF(ISNUMBER(SEARCH(G$3,Consolidado!$D465)),IF(COUNTIFS(Consolidado!$AC$5:AC465,Consolidado!$AC465,Consolidado!$D$5:D465,"*"&amp;G$3&amp;"*")=1,1,0),0))</f>
        <v>0</v>
      </c>
      <c r="H465" s="0" t="n">
        <f aca="false">IF(OR(H$3="",Consolidado!$D465=""),0,IF(ISNUMBER(SEARCH(H$3,Consolidado!$D465)),IF(COUNTIFS(Consolidado!$AC$5:AC465,Consolidado!$AC465,Consolidado!$D$5:D465,"*"&amp;H$3&amp;"*")=1,1,0),0))</f>
        <v>0</v>
      </c>
      <c r="I465" s="0" t="n">
        <f aca="false">IF(OR(I$3="",Consolidado!$D465=""),0,IF(ISNUMBER(SEARCH(I$3,Consolidado!$D465)),IF(COUNTIFS(Consolidado!$AC$5:AC465,Consolidado!$AC465,Consolidado!$D$5:D465,"*"&amp;I$3&amp;"*")=1,1,0),0))</f>
        <v>0</v>
      </c>
      <c r="J465" s="0" t="n">
        <f aca="false">IF(OR(J$3="",Consolidado!$D465=""),0,IF(ISNUMBER(SEARCH(J$3,Consolidado!$D465)),IF(COUNTIFS(Consolidado!$AC$5:AC465,Consolidado!$AC465,Consolidado!$D$5:D465,"*"&amp;J$3&amp;"*")=1,1,0),0))</f>
        <v>0</v>
      </c>
      <c r="K465" s="0" t="n">
        <f aca="false">IF(OR(K$3="",Consolidado!$D465=""),0,IF(ISNUMBER(SEARCH(K$3,Consolidado!$D465)),IF(COUNTIFS(Consolidado!$AC$5:AC465,Consolidado!$AC465,Consolidado!$D$5:D465,"*"&amp;K$3&amp;"*")=1,1,0),0))</f>
        <v>0</v>
      </c>
      <c r="L465" s="0" t="n">
        <f aca="false">IF(OR(L$3="",Consolidado!$D465=""),0,IF(ISNUMBER(SEARCH(L$3,Consolidado!$D465)),IF(COUNTIFS(Consolidado!$AC$5:AC465,Consolidado!$AC465,Consolidado!$D$5:D465,"*"&amp;L$3&amp;"*")=1,1,0),0))</f>
        <v>0</v>
      </c>
      <c r="M465" s="0" t="n">
        <f aca="false">IF(OR(M$3="",Consolidado!$D465=""),0,IF(ISNUMBER(SEARCH(M$3,Consolidado!$D465)),IF(COUNTIFS(Consolidado!$AC$5:AC465,Consolidado!$AC465,Consolidado!$D$5:D465,"*"&amp;M$3&amp;"*")=1,1,0),0))</f>
        <v>0</v>
      </c>
      <c r="N465" s="0" t="n">
        <f aca="false">IF(OR(N$3="",Consolidado!$D465=""),0,IF(ISNUMBER(SEARCH(N$3,Consolidado!$D465)),IF(COUNTIFS(Consolidado!$AC$5:AC465,Consolidado!$AC465,Consolidado!$D$5:D465,"*"&amp;N$3&amp;"*")=1,1,0),0))</f>
        <v>0</v>
      </c>
      <c r="O465" s="0" t="n">
        <f aca="false">IF(OR(O$3="",Consolidado!$D465=""),0,IF(ISNUMBER(SEARCH(O$3,Consolidado!$D465)),IF(COUNTIFS(Consolidado!$AC$5:AC465,Consolidado!$AC465,Consolidado!$D$5:D465,"*"&amp;O$3&amp;"*")=1,1,0),0))</f>
        <v>0</v>
      </c>
      <c r="P465" s="0" t="n">
        <f aca="false">IF(OR(P$3="",Consolidado!$D465=""),0,IF(ISNUMBER(SEARCH(P$3,Consolidado!$D465)),IF(COUNTIFS(Consolidado!$AC$5:AC465,Consolidado!$AC465,Consolidado!$D$5:D465,"*"&amp;P$3&amp;"*")=1,1,0),0))</f>
        <v>0</v>
      </c>
      <c r="Q465" s="0" t="n">
        <f aca="false">IF(OR(Q$3="",Consolidado!$D465=""),0,IF(ISNUMBER(SEARCH(Q$3,Consolidado!$D465)),IF(COUNTIFS(Consolidado!$AC$5:AC465,Consolidado!$AC465,Consolidado!$D$5:D465,"*"&amp;Q$3&amp;"*")=1,1,0),0))</f>
        <v>0</v>
      </c>
      <c r="R465" s="0" t="n">
        <f aca="false">IF(OR(R$3="",Consolidado!$D465=""),0,IF(ISNUMBER(SEARCH(R$3,Consolidado!$D465)),IF(COUNTIFS(Consolidado!$AC$5:AC465,Consolidado!$AC465,Consolidado!$D$5:D465,"*"&amp;R$3&amp;"*")=1,1,0),0))</f>
        <v>0</v>
      </c>
      <c r="S465" s="0" t="n">
        <f aca="false">IF(OR(S$3="",Consolidado!$D465=""),0,IF(ISNUMBER(SEARCH(S$3,Consolidado!$D465)),IF(COUNTIFS(Consolidado!$AC$5:AC465,Consolidado!$AC465,Consolidado!$D$5:D465,"*"&amp;S$3&amp;"*")=1,1,0),0))</f>
        <v>0</v>
      </c>
      <c r="T465" s="0" t="n">
        <f aca="false">IF(OR(T$3="",Consolidado!$D465=""),0,IF(ISNUMBER(SEARCH(T$3,Consolidado!$D465)),IF(COUNTIFS(Consolidado!$AC$5:AC465,Consolidado!$AC465,Consolidado!$D$5:D465,"*"&amp;T$3&amp;"*")=1,1,0),0))</f>
        <v>0</v>
      </c>
      <c r="U465" s="0" t="n">
        <f aca="false">IF(OR(U$3="",Consolidado!$D465=""),0,IF(ISNUMBER(SEARCH(U$3,Consolidado!$D465)),IF(COUNTIFS(Consolidado!$AC$5:AC465,Consolidado!$AC465,Consolidado!$D$5:D465,"*"&amp;U$3&amp;"*")=1,1,0),0))</f>
        <v>0</v>
      </c>
      <c r="V465" s="0" t="n">
        <f aca="false">IF(OR(V$3="",Consolidado!$D465=""),0,IF(ISNUMBER(SEARCH(V$3,Consolidado!$D465)),IF(COUNTIFS(Consolidado!$AC$5:AC465,Consolidado!$AC465,Consolidado!$D$5:D465,"*"&amp;V$3&amp;"*")=1,1,0),0))</f>
        <v>0</v>
      </c>
      <c r="W465" s="0" t="n">
        <f aca="false">IF(OR(W$3="",Consolidado!$D465=""),0,IF(ISNUMBER(SEARCH(W$3,Consolidado!$D465)),IF(COUNTIFS(Consolidado!$AC$5:AC465,Consolidado!$AC465,Consolidado!$D$5:D465,"*"&amp;W$3&amp;"*")=1,1,0),0))</f>
        <v>0</v>
      </c>
      <c r="X465" s="0" t="n">
        <f aca="false">IF(OR(X$3="",Consolidado!$D465=""),0,IF(ISNUMBER(SEARCH(X$3,Consolidado!$D465)),IF(COUNTIFS(Consolidado!$AC$5:AC465,Consolidado!$AC465,Consolidado!$D$5:D465,"*"&amp;X$3&amp;"*")=1,1,0),0))</f>
        <v>0</v>
      </c>
      <c r="Y465" s="0" t="n">
        <f aca="false">IF(OR(Y$3="",Consolidado!$D465=""),0,IF(ISNUMBER(SEARCH(Y$3,Consolidado!$D465)),IF(COUNTIFS(Consolidado!$AC$5:AC465,Consolidado!$AC465,Consolidado!$D$5:D465,"*"&amp;Y$3&amp;"*")=1,1,0),0))</f>
        <v>0</v>
      </c>
      <c r="Z465" s="0" t="n">
        <f aca="false">IF(OR(Z$3="",Consolidado!$D465=""),0,IF(ISNUMBER(SEARCH(Z$3,Consolidado!$D465)),IF(COUNTIFS(Consolidado!$AC$5:AC465,Consolidado!$AC465,Consolidado!$D$5:D465,"*"&amp;Z$3&amp;"*")=1,1,0),0))</f>
        <v>0</v>
      </c>
      <c r="AA465" s="0" t="n">
        <f aca="false">IF(OR(AA$3="",Consolidado!$D465=""),0,IF(ISNUMBER(SEARCH(AA$3,Consolidado!$D465)),IF(COUNTIFS(Consolidado!$AC$5:AC465,Consolidado!$AC465,Consolidado!$D$5:D465,"*"&amp;AA$3&amp;"*")=1,1,0),0))</f>
        <v>0</v>
      </c>
      <c r="AB465" s="0" t="n">
        <f aca="false">IF(OR(AB$3="",Consolidado!$D465=""),0,IF(ISNUMBER(SEARCH(AB$3,Consolidado!$D465)),IF(COUNTIFS(Consolidado!$AC$5:AC465,Consolidado!$AC465,Consolidado!$D$5:D465,"*"&amp;AB$3&amp;"*")=1,1,0),0))</f>
        <v>0</v>
      </c>
      <c r="AC465" s="0" t="n">
        <f aca="false">IF(OR(AC$3="",Consolidado!$D465=""),0,IF(ISNUMBER(SEARCH(AC$3,Consolidado!$D465)),IF(COUNTIFS(Consolidado!$AC$5:AC465,Consolidado!$AC465,Consolidado!$D$5:D465,"*"&amp;AC$3&amp;"*")=1,1,0),0))</f>
        <v>0</v>
      </c>
      <c r="AD465" s="0" t="n">
        <f aca="false">IF(OR(AD$3="",Consolidado!$D465=""),0,IF(ISNUMBER(SEARCH(AD$3,Consolidado!$D465)),IF(COUNTIFS(Consolidado!$AC$5:AC465,Consolidado!$AC465,Consolidado!$D$5:D465,"*"&amp;AD$3&amp;"*")=1,1,0),0))</f>
        <v>0</v>
      </c>
      <c r="AE465" s="0" t="n">
        <f aca="false">IF(OR(AE$3="",Consolidado!$D465=""),0,IF(ISNUMBER(SEARCH(AE$3,Consolidado!$D465)),IF(COUNTIFS(Consolidado!$AC$5:AC465,Consolidado!$AC465,Consolidado!$D$5:D465,"*"&amp;AE$3&amp;"*")=1,1,0),0))</f>
        <v>0</v>
      </c>
      <c r="AF465" s="0" t="n">
        <f aca="false">IF(OR(AF$3="",Consolidado!$D465=""),0,IF(ISNUMBER(SEARCH(AF$3,Consolidado!$D465)),IF(COUNTIFS(Consolidado!$AC$5:AC465,Consolidado!$AC465,Consolidado!$D$5:D465,"*"&amp;AF$3&amp;"*")=1,1,0),0))</f>
        <v>0</v>
      </c>
      <c r="AG465" s="0" t="n">
        <f aca="false">IF(OR(AG$3="",Consolidado!$D465=""),0,IF(ISNUMBER(SEARCH(AG$3,Consolidado!$D465)),IF(COUNTIFS(Consolidado!$AC$5:AC465,Consolidado!$AC465,Consolidado!$D$5:D465,"*"&amp;AG$3&amp;"*")=1,1,0),0))</f>
        <v>0</v>
      </c>
      <c r="AH465" s="0" t="n">
        <f aca="false">IF(OR(AH$3="",Consolidado!$D465=""),0,IF(ISNUMBER(SEARCH(AH$3,Consolidado!$D465)),IF(COUNTIFS(Consolidado!$AC$5:AC465,Consolidado!$AC465,Consolidado!$D$5:D465,"*"&amp;AH$3&amp;"*")=1,1,0),0))</f>
        <v>0</v>
      </c>
      <c r="AI465" s="0" t="n">
        <f aca="false">IF(OR(AI$3="",Consolidado!$D465=""),0,IF(ISNUMBER(SEARCH(AI$3,Consolidado!$D465)),IF(COUNTIFS(Consolidado!$AC$5:AC465,Consolidado!$AC465,Consolidado!$D$5:D465,"*"&amp;AI$3&amp;"*")=1,1,0),0))</f>
        <v>0</v>
      </c>
      <c r="AJ465" s="0" t="n">
        <f aca="false">IF(OR(AJ$3="",Consolidado!$D465=""),0,IF(ISNUMBER(SEARCH(AJ$3,Consolidado!$D465)),IF(COUNTIFS(Consolidado!$AC$5:AC465,Consolidado!$AC465,Consolidado!$D$5:D465,"*"&amp;AJ$3&amp;"*")=1,1,0),0))</f>
        <v>0</v>
      </c>
      <c r="AK465" s="0" t="n">
        <f aca="false">IF(OR(AK$3="",Consolidado!$D465=""),0,IF(ISNUMBER(SEARCH(AK$3,Consolidado!$D465)),IF(COUNTIFS(Consolidado!$AC$5:AC465,Consolidado!$AC465,Consolidado!$D$5:D465,"*"&amp;AK$3&amp;"*")=1,1,0),0))</f>
        <v>0</v>
      </c>
      <c r="AL465" s="0" t="n">
        <f aca="false">IF(OR(AL$3="",Consolidado!$D465=""),0,IF(ISNUMBER(SEARCH(AL$3,Consolidado!$D465)),IF(COUNTIFS(Consolidado!$AC$5:AC465,Consolidado!$AC465,Consolidado!$D$5:D465,"*"&amp;AL$3&amp;"*")=1,1,0),0))</f>
        <v>0</v>
      </c>
      <c r="AM465" s="0" t="n">
        <f aca="false">IF(OR(AM$3="",Consolidado!$D465=""),0,IF(ISNUMBER(SEARCH(AM$3,Consolidado!$D465)),IF(COUNTIFS(Consolidado!$AC$5:AC465,Consolidado!$AC465,Consolidado!$D$5:D465,"*"&amp;AM$3&amp;"*")=1,1,0),0))</f>
        <v>0</v>
      </c>
      <c r="AN465" s="0" t="n">
        <f aca="false">IF(OR(AN$3="",Consolidado!$D465=""),0,IF(ISNUMBER(SEARCH(AN$3,Consolidado!$D465)),IF(COUNTIFS(Consolidado!$AC$5:AC465,Consolidado!$AC465,Consolidado!$D$5:D465,"*"&amp;AN$3&amp;"*")=1,1,0),0))</f>
        <v>0</v>
      </c>
      <c r="AO465" s="0" t="n">
        <f aca="false">IF(OR(AO$3="",Consolidado!$D465=""),0,IF(ISNUMBER(SEARCH(AO$3,Consolidado!$D465)),IF(COUNTIFS(Consolidado!$AC$5:AC465,Consolidado!$AC465,Consolidado!$D$5:D465,"*"&amp;AO$3&amp;"*")=1,1,0),0))</f>
        <v>0</v>
      </c>
    </row>
    <row r="466" customFormat="false" ht="15" hidden="false" customHeight="false" outlineLevel="0" collapsed="false">
      <c r="B466" s="0" t="n">
        <f aca="false">IF(OR(B$3="",Consolidado!$D466=""),0,IF(ISNUMBER(SEARCH(B$3,Consolidado!$D466)),IF(COUNTIFS(Consolidado!$AC$5:AC466,Consolidado!$AC466,Consolidado!$D$5:D466,"*"&amp;B$3&amp;"*")=1,1,0),0))</f>
        <v>0</v>
      </c>
      <c r="C466" s="0" t="n">
        <f aca="false">IF(OR(C$3="",Consolidado!$D466=""),0,IF(ISNUMBER(SEARCH(C$3,Consolidado!$D466)),IF(COUNTIFS(Consolidado!$AC$5:AC466,Consolidado!$AC466,Consolidado!$D$5:D466,"*"&amp;C$3&amp;"*")=1,1,0),0))</f>
        <v>0</v>
      </c>
      <c r="D466" s="0" t="n">
        <f aca="false">IF(OR(D$3="",Consolidado!$D466=""),0,IF(ISNUMBER(SEARCH(D$3,Consolidado!$D466)),IF(COUNTIFS(Consolidado!$AC$5:AC466,Consolidado!$AC466,Consolidado!$D$5:D466,"*"&amp;D$3&amp;"*")=1,1,0),0))</f>
        <v>0</v>
      </c>
      <c r="E466" s="0" t="n">
        <f aca="false">IF(OR(E$3="",Consolidado!$D466=""),0,IF(ISNUMBER(SEARCH(E$3,Consolidado!$D466)),IF(COUNTIFS(Consolidado!$AC$5:AC466,Consolidado!$AC466,Consolidado!$D$5:D466,"*"&amp;E$3&amp;"*")=1,1,0),0))</f>
        <v>0</v>
      </c>
      <c r="F466" s="0" t="n">
        <f aca="false">IF(OR(F$3="",Consolidado!$D466=""),0,IF(ISNUMBER(SEARCH(F$3,Consolidado!$D466)),IF(COUNTIFS(Consolidado!$AC$5:AC466,Consolidado!$AC466,Consolidado!$D$5:D466,"*"&amp;F$3&amp;"*")=1,1,0),0))</f>
        <v>0</v>
      </c>
      <c r="G466" s="0" t="n">
        <f aca="false">IF(OR(G$3="",Consolidado!$D466=""),0,IF(ISNUMBER(SEARCH(G$3,Consolidado!$D466)),IF(COUNTIFS(Consolidado!$AC$5:AC466,Consolidado!$AC466,Consolidado!$D$5:D466,"*"&amp;G$3&amp;"*")=1,1,0),0))</f>
        <v>0</v>
      </c>
      <c r="H466" s="0" t="n">
        <f aca="false">IF(OR(H$3="",Consolidado!$D466=""),0,IF(ISNUMBER(SEARCH(H$3,Consolidado!$D466)),IF(COUNTIFS(Consolidado!$AC$5:AC466,Consolidado!$AC466,Consolidado!$D$5:D466,"*"&amp;H$3&amp;"*")=1,1,0),0))</f>
        <v>0</v>
      </c>
      <c r="I466" s="0" t="n">
        <f aca="false">IF(OR(I$3="",Consolidado!$D466=""),0,IF(ISNUMBER(SEARCH(I$3,Consolidado!$D466)),IF(COUNTIFS(Consolidado!$AC$5:AC466,Consolidado!$AC466,Consolidado!$D$5:D466,"*"&amp;I$3&amp;"*")=1,1,0),0))</f>
        <v>0</v>
      </c>
      <c r="J466" s="0" t="n">
        <f aca="false">IF(OR(J$3="",Consolidado!$D466=""),0,IF(ISNUMBER(SEARCH(J$3,Consolidado!$D466)),IF(COUNTIFS(Consolidado!$AC$5:AC466,Consolidado!$AC466,Consolidado!$D$5:D466,"*"&amp;J$3&amp;"*")=1,1,0),0))</f>
        <v>0</v>
      </c>
      <c r="K466" s="0" t="n">
        <f aca="false">IF(OR(K$3="",Consolidado!$D466=""),0,IF(ISNUMBER(SEARCH(K$3,Consolidado!$D466)),IF(COUNTIFS(Consolidado!$AC$5:AC466,Consolidado!$AC466,Consolidado!$D$5:D466,"*"&amp;K$3&amp;"*")=1,1,0),0))</f>
        <v>0</v>
      </c>
      <c r="L466" s="0" t="n">
        <f aca="false">IF(OR(L$3="",Consolidado!$D466=""),0,IF(ISNUMBER(SEARCH(L$3,Consolidado!$D466)),IF(COUNTIFS(Consolidado!$AC$5:AC466,Consolidado!$AC466,Consolidado!$D$5:D466,"*"&amp;L$3&amp;"*")=1,1,0),0))</f>
        <v>0</v>
      </c>
      <c r="M466" s="0" t="n">
        <f aca="false">IF(OR(M$3="",Consolidado!$D466=""),0,IF(ISNUMBER(SEARCH(M$3,Consolidado!$D466)),IF(COUNTIFS(Consolidado!$AC$5:AC466,Consolidado!$AC466,Consolidado!$D$5:D466,"*"&amp;M$3&amp;"*")=1,1,0),0))</f>
        <v>0</v>
      </c>
      <c r="N466" s="0" t="n">
        <f aca="false">IF(OR(N$3="",Consolidado!$D466=""),0,IF(ISNUMBER(SEARCH(N$3,Consolidado!$D466)),IF(COUNTIFS(Consolidado!$AC$5:AC466,Consolidado!$AC466,Consolidado!$D$5:D466,"*"&amp;N$3&amp;"*")=1,1,0),0))</f>
        <v>0</v>
      </c>
      <c r="O466" s="0" t="n">
        <f aca="false">IF(OR(O$3="",Consolidado!$D466=""),0,IF(ISNUMBER(SEARCH(O$3,Consolidado!$D466)),IF(COUNTIFS(Consolidado!$AC$5:AC466,Consolidado!$AC466,Consolidado!$D$5:D466,"*"&amp;O$3&amp;"*")=1,1,0),0))</f>
        <v>0</v>
      </c>
      <c r="P466" s="0" t="n">
        <f aca="false">IF(OR(P$3="",Consolidado!$D466=""),0,IF(ISNUMBER(SEARCH(P$3,Consolidado!$D466)),IF(COUNTIFS(Consolidado!$AC$5:AC466,Consolidado!$AC466,Consolidado!$D$5:D466,"*"&amp;P$3&amp;"*")=1,1,0),0))</f>
        <v>0</v>
      </c>
      <c r="Q466" s="0" t="n">
        <f aca="false">IF(OR(Q$3="",Consolidado!$D466=""),0,IF(ISNUMBER(SEARCH(Q$3,Consolidado!$D466)),IF(COUNTIFS(Consolidado!$AC$5:AC466,Consolidado!$AC466,Consolidado!$D$5:D466,"*"&amp;Q$3&amp;"*")=1,1,0),0))</f>
        <v>0</v>
      </c>
      <c r="R466" s="0" t="n">
        <f aca="false">IF(OR(R$3="",Consolidado!$D466=""),0,IF(ISNUMBER(SEARCH(R$3,Consolidado!$D466)),IF(COUNTIFS(Consolidado!$AC$5:AC466,Consolidado!$AC466,Consolidado!$D$5:D466,"*"&amp;R$3&amp;"*")=1,1,0),0))</f>
        <v>0</v>
      </c>
      <c r="S466" s="0" t="n">
        <f aca="false">IF(OR(S$3="",Consolidado!$D466=""),0,IF(ISNUMBER(SEARCH(S$3,Consolidado!$D466)),IF(COUNTIFS(Consolidado!$AC$5:AC466,Consolidado!$AC466,Consolidado!$D$5:D466,"*"&amp;S$3&amp;"*")=1,1,0),0))</f>
        <v>0</v>
      </c>
      <c r="T466" s="0" t="n">
        <f aca="false">IF(OR(T$3="",Consolidado!$D466=""),0,IF(ISNUMBER(SEARCH(T$3,Consolidado!$D466)),IF(COUNTIFS(Consolidado!$AC$5:AC466,Consolidado!$AC466,Consolidado!$D$5:D466,"*"&amp;T$3&amp;"*")=1,1,0),0))</f>
        <v>0</v>
      </c>
      <c r="U466" s="0" t="n">
        <f aca="false">IF(OR(U$3="",Consolidado!$D466=""),0,IF(ISNUMBER(SEARCH(U$3,Consolidado!$D466)),IF(COUNTIFS(Consolidado!$AC$5:AC466,Consolidado!$AC466,Consolidado!$D$5:D466,"*"&amp;U$3&amp;"*")=1,1,0),0))</f>
        <v>0</v>
      </c>
      <c r="V466" s="0" t="n">
        <f aca="false">IF(OR(V$3="",Consolidado!$D466=""),0,IF(ISNUMBER(SEARCH(V$3,Consolidado!$D466)),IF(COUNTIFS(Consolidado!$AC$5:AC466,Consolidado!$AC466,Consolidado!$D$5:D466,"*"&amp;V$3&amp;"*")=1,1,0),0))</f>
        <v>0</v>
      </c>
      <c r="W466" s="0" t="n">
        <f aca="false">IF(OR(W$3="",Consolidado!$D466=""),0,IF(ISNUMBER(SEARCH(W$3,Consolidado!$D466)),IF(COUNTIFS(Consolidado!$AC$5:AC466,Consolidado!$AC466,Consolidado!$D$5:D466,"*"&amp;W$3&amp;"*")=1,1,0),0))</f>
        <v>0</v>
      </c>
      <c r="X466" s="0" t="n">
        <f aca="false">IF(OR(X$3="",Consolidado!$D466=""),0,IF(ISNUMBER(SEARCH(X$3,Consolidado!$D466)),IF(COUNTIFS(Consolidado!$AC$5:AC466,Consolidado!$AC466,Consolidado!$D$5:D466,"*"&amp;X$3&amp;"*")=1,1,0),0))</f>
        <v>0</v>
      </c>
      <c r="Y466" s="0" t="n">
        <f aca="false">IF(OR(Y$3="",Consolidado!$D466=""),0,IF(ISNUMBER(SEARCH(Y$3,Consolidado!$D466)),IF(COUNTIFS(Consolidado!$AC$5:AC466,Consolidado!$AC466,Consolidado!$D$5:D466,"*"&amp;Y$3&amp;"*")=1,1,0),0))</f>
        <v>0</v>
      </c>
      <c r="Z466" s="0" t="n">
        <f aca="false">IF(OR(Z$3="",Consolidado!$D466=""),0,IF(ISNUMBER(SEARCH(Z$3,Consolidado!$D466)),IF(COUNTIFS(Consolidado!$AC$5:AC466,Consolidado!$AC466,Consolidado!$D$5:D466,"*"&amp;Z$3&amp;"*")=1,1,0),0))</f>
        <v>0</v>
      </c>
      <c r="AA466" s="0" t="n">
        <f aca="false">IF(OR(AA$3="",Consolidado!$D466=""),0,IF(ISNUMBER(SEARCH(AA$3,Consolidado!$D466)),IF(COUNTIFS(Consolidado!$AC$5:AC466,Consolidado!$AC466,Consolidado!$D$5:D466,"*"&amp;AA$3&amp;"*")=1,1,0),0))</f>
        <v>0</v>
      </c>
      <c r="AB466" s="0" t="n">
        <f aca="false">IF(OR(AB$3="",Consolidado!$D466=""),0,IF(ISNUMBER(SEARCH(AB$3,Consolidado!$D466)),IF(COUNTIFS(Consolidado!$AC$5:AC466,Consolidado!$AC466,Consolidado!$D$5:D466,"*"&amp;AB$3&amp;"*")=1,1,0),0))</f>
        <v>0</v>
      </c>
      <c r="AC466" s="0" t="n">
        <f aca="false">IF(OR(AC$3="",Consolidado!$D466=""),0,IF(ISNUMBER(SEARCH(AC$3,Consolidado!$D466)),IF(COUNTIFS(Consolidado!$AC$5:AC466,Consolidado!$AC466,Consolidado!$D$5:D466,"*"&amp;AC$3&amp;"*")=1,1,0),0))</f>
        <v>0</v>
      </c>
      <c r="AD466" s="0" t="n">
        <f aca="false">IF(OR(AD$3="",Consolidado!$D466=""),0,IF(ISNUMBER(SEARCH(AD$3,Consolidado!$D466)),IF(COUNTIFS(Consolidado!$AC$5:AC466,Consolidado!$AC466,Consolidado!$D$5:D466,"*"&amp;AD$3&amp;"*")=1,1,0),0))</f>
        <v>0</v>
      </c>
      <c r="AE466" s="0" t="n">
        <f aca="false">IF(OR(AE$3="",Consolidado!$D466=""),0,IF(ISNUMBER(SEARCH(AE$3,Consolidado!$D466)),IF(COUNTIFS(Consolidado!$AC$5:AC466,Consolidado!$AC466,Consolidado!$D$5:D466,"*"&amp;AE$3&amp;"*")=1,1,0),0))</f>
        <v>0</v>
      </c>
      <c r="AF466" s="0" t="n">
        <f aca="false">IF(OR(AF$3="",Consolidado!$D466=""),0,IF(ISNUMBER(SEARCH(AF$3,Consolidado!$D466)),IF(COUNTIFS(Consolidado!$AC$5:AC466,Consolidado!$AC466,Consolidado!$D$5:D466,"*"&amp;AF$3&amp;"*")=1,1,0),0))</f>
        <v>0</v>
      </c>
      <c r="AG466" s="0" t="n">
        <f aca="false">IF(OR(AG$3="",Consolidado!$D466=""),0,IF(ISNUMBER(SEARCH(AG$3,Consolidado!$D466)),IF(COUNTIFS(Consolidado!$AC$5:AC466,Consolidado!$AC466,Consolidado!$D$5:D466,"*"&amp;AG$3&amp;"*")=1,1,0),0))</f>
        <v>0</v>
      </c>
      <c r="AH466" s="0" t="n">
        <f aca="false">IF(OR(AH$3="",Consolidado!$D466=""),0,IF(ISNUMBER(SEARCH(AH$3,Consolidado!$D466)),IF(COUNTIFS(Consolidado!$AC$5:AC466,Consolidado!$AC466,Consolidado!$D$5:D466,"*"&amp;AH$3&amp;"*")=1,1,0),0))</f>
        <v>0</v>
      </c>
      <c r="AI466" s="0" t="n">
        <f aca="false">IF(OR(AI$3="",Consolidado!$D466=""),0,IF(ISNUMBER(SEARCH(AI$3,Consolidado!$D466)),IF(COUNTIFS(Consolidado!$AC$5:AC466,Consolidado!$AC466,Consolidado!$D$5:D466,"*"&amp;AI$3&amp;"*")=1,1,0),0))</f>
        <v>0</v>
      </c>
      <c r="AJ466" s="0" t="n">
        <f aca="false">IF(OR(AJ$3="",Consolidado!$D466=""),0,IF(ISNUMBER(SEARCH(AJ$3,Consolidado!$D466)),IF(COUNTIFS(Consolidado!$AC$5:AC466,Consolidado!$AC466,Consolidado!$D$5:D466,"*"&amp;AJ$3&amp;"*")=1,1,0),0))</f>
        <v>0</v>
      </c>
      <c r="AK466" s="0" t="n">
        <f aca="false">IF(OR(AK$3="",Consolidado!$D466=""),0,IF(ISNUMBER(SEARCH(AK$3,Consolidado!$D466)),IF(COUNTIFS(Consolidado!$AC$5:AC466,Consolidado!$AC466,Consolidado!$D$5:D466,"*"&amp;AK$3&amp;"*")=1,1,0),0))</f>
        <v>0</v>
      </c>
      <c r="AL466" s="0" t="n">
        <f aca="false">IF(OR(AL$3="",Consolidado!$D466=""),0,IF(ISNUMBER(SEARCH(AL$3,Consolidado!$D466)),IF(COUNTIFS(Consolidado!$AC$5:AC466,Consolidado!$AC466,Consolidado!$D$5:D466,"*"&amp;AL$3&amp;"*")=1,1,0),0))</f>
        <v>0</v>
      </c>
      <c r="AM466" s="0" t="n">
        <f aca="false">IF(OR(AM$3="",Consolidado!$D466=""),0,IF(ISNUMBER(SEARCH(AM$3,Consolidado!$D466)),IF(COUNTIFS(Consolidado!$AC$5:AC466,Consolidado!$AC466,Consolidado!$D$5:D466,"*"&amp;AM$3&amp;"*")=1,1,0),0))</f>
        <v>0</v>
      </c>
      <c r="AN466" s="0" t="n">
        <f aca="false">IF(OR(AN$3="",Consolidado!$D466=""),0,IF(ISNUMBER(SEARCH(AN$3,Consolidado!$D466)),IF(COUNTIFS(Consolidado!$AC$5:AC466,Consolidado!$AC466,Consolidado!$D$5:D466,"*"&amp;AN$3&amp;"*")=1,1,0),0))</f>
        <v>0</v>
      </c>
      <c r="AO466" s="0" t="n">
        <f aca="false">IF(OR(AO$3="",Consolidado!$D466=""),0,IF(ISNUMBER(SEARCH(AO$3,Consolidado!$D466)),IF(COUNTIFS(Consolidado!$AC$5:AC466,Consolidado!$AC466,Consolidado!$D$5:D466,"*"&amp;AO$3&amp;"*")=1,1,0),0))</f>
        <v>0</v>
      </c>
    </row>
    <row r="467" customFormat="false" ht="15" hidden="false" customHeight="false" outlineLevel="0" collapsed="false">
      <c r="B467" s="0" t="n">
        <f aca="false">IF(OR(B$3="",Consolidado!$D467=""),0,IF(ISNUMBER(SEARCH(B$3,Consolidado!$D467)),IF(COUNTIFS(Consolidado!$AC$5:AC467,Consolidado!$AC467,Consolidado!$D$5:D467,"*"&amp;B$3&amp;"*")=1,1,0),0))</f>
        <v>0</v>
      </c>
      <c r="C467" s="0" t="n">
        <f aca="false">IF(OR(C$3="",Consolidado!$D467=""),0,IF(ISNUMBER(SEARCH(C$3,Consolidado!$D467)),IF(COUNTIFS(Consolidado!$AC$5:AC467,Consolidado!$AC467,Consolidado!$D$5:D467,"*"&amp;C$3&amp;"*")=1,1,0),0))</f>
        <v>0</v>
      </c>
      <c r="D467" s="0" t="n">
        <f aca="false">IF(OR(D$3="",Consolidado!$D467=""),0,IF(ISNUMBER(SEARCH(D$3,Consolidado!$D467)),IF(COUNTIFS(Consolidado!$AC$5:AC467,Consolidado!$AC467,Consolidado!$D$5:D467,"*"&amp;D$3&amp;"*")=1,1,0),0))</f>
        <v>0</v>
      </c>
      <c r="E467" s="0" t="n">
        <f aca="false">IF(OR(E$3="",Consolidado!$D467=""),0,IF(ISNUMBER(SEARCH(E$3,Consolidado!$D467)),IF(COUNTIFS(Consolidado!$AC$5:AC467,Consolidado!$AC467,Consolidado!$D$5:D467,"*"&amp;E$3&amp;"*")=1,1,0),0))</f>
        <v>0</v>
      </c>
      <c r="F467" s="0" t="n">
        <f aca="false">IF(OR(F$3="",Consolidado!$D467=""),0,IF(ISNUMBER(SEARCH(F$3,Consolidado!$D467)),IF(COUNTIFS(Consolidado!$AC$5:AC467,Consolidado!$AC467,Consolidado!$D$5:D467,"*"&amp;F$3&amp;"*")=1,1,0),0))</f>
        <v>0</v>
      </c>
      <c r="G467" s="0" t="n">
        <f aca="false">IF(OR(G$3="",Consolidado!$D467=""),0,IF(ISNUMBER(SEARCH(G$3,Consolidado!$D467)),IF(COUNTIFS(Consolidado!$AC$5:AC467,Consolidado!$AC467,Consolidado!$D$5:D467,"*"&amp;G$3&amp;"*")=1,1,0),0))</f>
        <v>0</v>
      </c>
      <c r="H467" s="0" t="n">
        <f aca="false">IF(OR(H$3="",Consolidado!$D467=""),0,IF(ISNUMBER(SEARCH(H$3,Consolidado!$D467)),IF(COUNTIFS(Consolidado!$AC$5:AC467,Consolidado!$AC467,Consolidado!$D$5:D467,"*"&amp;H$3&amp;"*")=1,1,0),0))</f>
        <v>0</v>
      </c>
      <c r="I467" s="0" t="n">
        <f aca="false">IF(OR(I$3="",Consolidado!$D467=""),0,IF(ISNUMBER(SEARCH(I$3,Consolidado!$D467)),IF(COUNTIFS(Consolidado!$AC$5:AC467,Consolidado!$AC467,Consolidado!$D$5:D467,"*"&amp;I$3&amp;"*")=1,1,0),0))</f>
        <v>0</v>
      </c>
      <c r="J467" s="0" t="n">
        <f aca="false">IF(OR(J$3="",Consolidado!$D467=""),0,IF(ISNUMBER(SEARCH(J$3,Consolidado!$D467)),IF(COUNTIFS(Consolidado!$AC$5:AC467,Consolidado!$AC467,Consolidado!$D$5:D467,"*"&amp;J$3&amp;"*")=1,1,0),0))</f>
        <v>0</v>
      </c>
      <c r="K467" s="0" t="n">
        <f aca="false">IF(OR(K$3="",Consolidado!$D467=""),0,IF(ISNUMBER(SEARCH(K$3,Consolidado!$D467)),IF(COUNTIFS(Consolidado!$AC$5:AC467,Consolidado!$AC467,Consolidado!$D$5:D467,"*"&amp;K$3&amp;"*")=1,1,0),0))</f>
        <v>0</v>
      </c>
      <c r="L467" s="0" t="n">
        <f aca="false">IF(OR(L$3="",Consolidado!$D467=""),0,IF(ISNUMBER(SEARCH(L$3,Consolidado!$D467)),IF(COUNTIFS(Consolidado!$AC$5:AC467,Consolidado!$AC467,Consolidado!$D$5:D467,"*"&amp;L$3&amp;"*")=1,1,0),0))</f>
        <v>0</v>
      </c>
      <c r="M467" s="0" t="n">
        <f aca="false">IF(OR(M$3="",Consolidado!$D467=""),0,IF(ISNUMBER(SEARCH(M$3,Consolidado!$D467)),IF(COUNTIFS(Consolidado!$AC$5:AC467,Consolidado!$AC467,Consolidado!$D$5:D467,"*"&amp;M$3&amp;"*")=1,1,0),0))</f>
        <v>0</v>
      </c>
      <c r="N467" s="0" t="n">
        <f aca="false">IF(OR(N$3="",Consolidado!$D467=""),0,IF(ISNUMBER(SEARCH(N$3,Consolidado!$D467)),IF(COUNTIFS(Consolidado!$AC$5:AC467,Consolidado!$AC467,Consolidado!$D$5:D467,"*"&amp;N$3&amp;"*")=1,1,0),0))</f>
        <v>0</v>
      </c>
      <c r="O467" s="0" t="n">
        <f aca="false">IF(OR(O$3="",Consolidado!$D467=""),0,IF(ISNUMBER(SEARCH(O$3,Consolidado!$D467)),IF(COUNTIFS(Consolidado!$AC$5:AC467,Consolidado!$AC467,Consolidado!$D$5:D467,"*"&amp;O$3&amp;"*")=1,1,0),0))</f>
        <v>0</v>
      </c>
      <c r="P467" s="0" t="n">
        <f aca="false">IF(OR(P$3="",Consolidado!$D467=""),0,IF(ISNUMBER(SEARCH(P$3,Consolidado!$D467)),IF(COUNTIFS(Consolidado!$AC$5:AC467,Consolidado!$AC467,Consolidado!$D$5:D467,"*"&amp;P$3&amp;"*")=1,1,0),0))</f>
        <v>0</v>
      </c>
      <c r="Q467" s="0" t="n">
        <f aca="false">IF(OR(Q$3="",Consolidado!$D467=""),0,IF(ISNUMBER(SEARCH(Q$3,Consolidado!$D467)),IF(COUNTIFS(Consolidado!$AC$5:AC467,Consolidado!$AC467,Consolidado!$D$5:D467,"*"&amp;Q$3&amp;"*")=1,1,0),0))</f>
        <v>0</v>
      </c>
      <c r="R467" s="0" t="n">
        <f aca="false">IF(OR(R$3="",Consolidado!$D467=""),0,IF(ISNUMBER(SEARCH(R$3,Consolidado!$D467)),IF(COUNTIFS(Consolidado!$AC$5:AC467,Consolidado!$AC467,Consolidado!$D$5:D467,"*"&amp;R$3&amp;"*")=1,1,0),0))</f>
        <v>0</v>
      </c>
      <c r="S467" s="0" t="n">
        <f aca="false">IF(OR(S$3="",Consolidado!$D467=""),0,IF(ISNUMBER(SEARCH(S$3,Consolidado!$D467)),IF(COUNTIFS(Consolidado!$AC$5:AC467,Consolidado!$AC467,Consolidado!$D$5:D467,"*"&amp;S$3&amp;"*")=1,1,0),0))</f>
        <v>0</v>
      </c>
      <c r="T467" s="0" t="n">
        <f aca="false">IF(OR(T$3="",Consolidado!$D467=""),0,IF(ISNUMBER(SEARCH(T$3,Consolidado!$D467)),IF(COUNTIFS(Consolidado!$AC$5:AC467,Consolidado!$AC467,Consolidado!$D$5:D467,"*"&amp;T$3&amp;"*")=1,1,0),0))</f>
        <v>0</v>
      </c>
      <c r="U467" s="0" t="n">
        <f aca="false">IF(OR(U$3="",Consolidado!$D467=""),0,IF(ISNUMBER(SEARCH(U$3,Consolidado!$D467)),IF(COUNTIFS(Consolidado!$AC$5:AC467,Consolidado!$AC467,Consolidado!$D$5:D467,"*"&amp;U$3&amp;"*")=1,1,0),0))</f>
        <v>0</v>
      </c>
      <c r="V467" s="0" t="n">
        <f aca="false">IF(OR(V$3="",Consolidado!$D467=""),0,IF(ISNUMBER(SEARCH(V$3,Consolidado!$D467)),IF(COUNTIFS(Consolidado!$AC$5:AC467,Consolidado!$AC467,Consolidado!$D$5:D467,"*"&amp;V$3&amp;"*")=1,1,0),0))</f>
        <v>0</v>
      </c>
      <c r="W467" s="0" t="n">
        <f aca="false">IF(OR(W$3="",Consolidado!$D467=""),0,IF(ISNUMBER(SEARCH(W$3,Consolidado!$D467)),IF(COUNTIFS(Consolidado!$AC$5:AC467,Consolidado!$AC467,Consolidado!$D$5:D467,"*"&amp;W$3&amp;"*")=1,1,0),0))</f>
        <v>0</v>
      </c>
      <c r="X467" s="0" t="n">
        <f aca="false">IF(OR(X$3="",Consolidado!$D467=""),0,IF(ISNUMBER(SEARCH(X$3,Consolidado!$D467)),IF(COUNTIFS(Consolidado!$AC$5:AC467,Consolidado!$AC467,Consolidado!$D$5:D467,"*"&amp;X$3&amp;"*")=1,1,0),0))</f>
        <v>0</v>
      </c>
      <c r="Y467" s="0" t="n">
        <f aca="false">IF(OR(Y$3="",Consolidado!$D467=""),0,IF(ISNUMBER(SEARCH(Y$3,Consolidado!$D467)),IF(COUNTIFS(Consolidado!$AC$5:AC467,Consolidado!$AC467,Consolidado!$D$5:D467,"*"&amp;Y$3&amp;"*")=1,1,0),0))</f>
        <v>0</v>
      </c>
      <c r="Z467" s="0" t="n">
        <f aca="false">IF(OR(Z$3="",Consolidado!$D467=""),0,IF(ISNUMBER(SEARCH(Z$3,Consolidado!$D467)),IF(COUNTIFS(Consolidado!$AC$5:AC467,Consolidado!$AC467,Consolidado!$D$5:D467,"*"&amp;Z$3&amp;"*")=1,1,0),0))</f>
        <v>0</v>
      </c>
      <c r="AA467" s="0" t="n">
        <f aca="false">IF(OR(AA$3="",Consolidado!$D467=""),0,IF(ISNUMBER(SEARCH(AA$3,Consolidado!$D467)),IF(COUNTIFS(Consolidado!$AC$5:AC467,Consolidado!$AC467,Consolidado!$D$5:D467,"*"&amp;AA$3&amp;"*")=1,1,0),0))</f>
        <v>0</v>
      </c>
      <c r="AB467" s="0" t="n">
        <f aca="false">IF(OR(AB$3="",Consolidado!$D467=""),0,IF(ISNUMBER(SEARCH(AB$3,Consolidado!$D467)),IF(COUNTIFS(Consolidado!$AC$5:AC467,Consolidado!$AC467,Consolidado!$D$5:D467,"*"&amp;AB$3&amp;"*")=1,1,0),0))</f>
        <v>0</v>
      </c>
      <c r="AC467" s="0" t="n">
        <f aca="false">IF(OR(AC$3="",Consolidado!$D467=""),0,IF(ISNUMBER(SEARCH(AC$3,Consolidado!$D467)),IF(COUNTIFS(Consolidado!$AC$5:AC467,Consolidado!$AC467,Consolidado!$D$5:D467,"*"&amp;AC$3&amp;"*")=1,1,0),0))</f>
        <v>0</v>
      </c>
      <c r="AD467" s="0" t="n">
        <f aca="false">IF(OR(AD$3="",Consolidado!$D467=""),0,IF(ISNUMBER(SEARCH(AD$3,Consolidado!$D467)),IF(COUNTIFS(Consolidado!$AC$5:AC467,Consolidado!$AC467,Consolidado!$D$5:D467,"*"&amp;AD$3&amp;"*")=1,1,0),0))</f>
        <v>0</v>
      </c>
      <c r="AE467" s="0" t="n">
        <f aca="false">IF(OR(AE$3="",Consolidado!$D467=""),0,IF(ISNUMBER(SEARCH(AE$3,Consolidado!$D467)),IF(COUNTIFS(Consolidado!$AC$5:AC467,Consolidado!$AC467,Consolidado!$D$5:D467,"*"&amp;AE$3&amp;"*")=1,1,0),0))</f>
        <v>0</v>
      </c>
      <c r="AF467" s="0" t="n">
        <f aca="false">IF(OR(AF$3="",Consolidado!$D467=""),0,IF(ISNUMBER(SEARCH(AF$3,Consolidado!$D467)),IF(COUNTIFS(Consolidado!$AC$5:AC467,Consolidado!$AC467,Consolidado!$D$5:D467,"*"&amp;AF$3&amp;"*")=1,1,0),0))</f>
        <v>0</v>
      </c>
      <c r="AG467" s="0" t="n">
        <f aca="false">IF(OR(AG$3="",Consolidado!$D467=""),0,IF(ISNUMBER(SEARCH(AG$3,Consolidado!$D467)),IF(COUNTIFS(Consolidado!$AC$5:AC467,Consolidado!$AC467,Consolidado!$D$5:D467,"*"&amp;AG$3&amp;"*")=1,1,0),0))</f>
        <v>0</v>
      </c>
      <c r="AH467" s="0" t="n">
        <f aca="false">IF(OR(AH$3="",Consolidado!$D467=""),0,IF(ISNUMBER(SEARCH(AH$3,Consolidado!$D467)),IF(COUNTIFS(Consolidado!$AC$5:AC467,Consolidado!$AC467,Consolidado!$D$5:D467,"*"&amp;AH$3&amp;"*")=1,1,0),0))</f>
        <v>0</v>
      </c>
      <c r="AI467" s="0" t="n">
        <f aca="false">IF(OR(AI$3="",Consolidado!$D467=""),0,IF(ISNUMBER(SEARCH(AI$3,Consolidado!$D467)),IF(COUNTIFS(Consolidado!$AC$5:AC467,Consolidado!$AC467,Consolidado!$D$5:D467,"*"&amp;AI$3&amp;"*")=1,1,0),0))</f>
        <v>0</v>
      </c>
      <c r="AJ467" s="0" t="n">
        <f aca="false">IF(OR(AJ$3="",Consolidado!$D467=""),0,IF(ISNUMBER(SEARCH(AJ$3,Consolidado!$D467)),IF(COUNTIFS(Consolidado!$AC$5:AC467,Consolidado!$AC467,Consolidado!$D$5:D467,"*"&amp;AJ$3&amp;"*")=1,1,0),0))</f>
        <v>0</v>
      </c>
      <c r="AK467" s="0" t="n">
        <f aca="false">IF(OR(AK$3="",Consolidado!$D467=""),0,IF(ISNUMBER(SEARCH(AK$3,Consolidado!$D467)),IF(COUNTIFS(Consolidado!$AC$5:AC467,Consolidado!$AC467,Consolidado!$D$5:D467,"*"&amp;AK$3&amp;"*")=1,1,0),0))</f>
        <v>0</v>
      </c>
      <c r="AL467" s="0" t="n">
        <f aca="false">IF(OR(AL$3="",Consolidado!$D467=""),0,IF(ISNUMBER(SEARCH(AL$3,Consolidado!$D467)),IF(COUNTIFS(Consolidado!$AC$5:AC467,Consolidado!$AC467,Consolidado!$D$5:D467,"*"&amp;AL$3&amp;"*")=1,1,0),0))</f>
        <v>0</v>
      </c>
      <c r="AM467" s="0" t="n">
        <f aca="false">IF(OR(AM$3="",Consolidado!$D467=""),0,IF(ISNUMBER(SEARCH(AM$3,Consolidado!$D467)),IF(COUNTIFS(Consolidado!$AC$5:AC467,Consolidado!$AC467,Consolidado!$D$5:D467,"*"&amp;AM$3&amp;"*")=1,1,0),0))</f>
        <v>0</v>
      </c>
      <c r="AN467" s="0" t="n">
        <f aca="false">IF(OR(AN$3="",Consolidado!$D467=""),0,IF(ISNUMBER(SEARCH(AN$3,Consolidado!$D467)),IF(COUNTIFS(Consolidado!$AC$5:AC467,Consolidado!$AC467,Consolidado!$D$5:D467,"*"&amp;AN$3&amp;"*")=1,1,0),0))</f>
        <v>0</v>
      </c>
      <c r="AO467" s="0" t="n">
        <f aca="false">IF(OR(AO$3="",Consolidado!$D467=""),0,IF(ISNUMBER(SEARCH(AO$3,Consolidado!$D467)),IF(COUNTIFS(Consolidado!$AC$5:AC467,Consolidado!$AC467,Consolidado!$D$5:D467,"*"&amp;AO$3&amp;"*")=1,1,0),0))</f>
        <v>0</v>
      </c>
    </row>
    <row r="468" customFormat="false" ht="15" hidden="false" customHeight="false" outlineLevel="0" collapsed="false">
      <c r="B468" s="0" t="n">
        <f aca="false">IF(OR(B$3="",Consolidado!$D468=""),0,IF(ISNUMBER(SEARCH(B$3,Consolidado!$D468)),IF(COUNTIFS(Consolidado!$AC$5:AC468,Consolidado!$AC468,Consolidado!$D$5:D468,"*"&amp;B$3&amp;"*")=1,1,0),0))</f>
        <v>0</v>
      </c>
      <c r="C468" s="0" t="n">
        <f aca="false">IF(OR(C$3="",Consolidado!$D468=""),0,IF(ISNUMBER(SEARCH(C$3,Consolidado!$D468)),IF(COUNTIFS(Consolidado!$AC$5:AC468,Consolidado!$AC468,Consolidado!$D$5:D468,"*"&amp;C$3&amp;"*")=1,1,0),0))</f>
        <v>0</v>
      </c>
      <c r="D468" s="0" t="n">
        <f aca="false">IF(OR(D$3="",Consolidado!$D468=""),0,IF(ISNUMBER(SEARCH(D$3,Consolidado!$D468)),IF(COUNTIFS(Consolidado!$AC$5:AC468,Consolidado!$AC468,Consolidado!$D$5:D468,"*"&amp;D$3&amp;"*")=1,1,0),0))</f>
        <v>0</v>
      </c>
      <c r="E468" s="0" t="n">
        <f aca="false">IF(OR(E$3="",Consolidado!$D468=""),0,IF(ISNUMBER(SEARCH(E$3,Consolidado!$D468)),IF(COUNTIFS(Consolidado!$AC$5:AC468,Consolidado!$AC468,Consolidado!$D$5:D468,"*"&amp;E$3&amp;"*")=1,1,0),0))</f>
        <v>0</v>
      </c>
      <c r="F468" s="0" t="n">
        <f aca="false">IF(OR(F$3="",Consolidado!$D468=""),0,IF(ISNUMBER(SEARCH(F$3,Consolidado!$D468)),IF(COUNTIFS(Consolidado!$AC$5:AC468,Consolidado!$AC468,Consolidado!$D$5:D468,"*"&amp;F$3&amp;"*")=1,1,0),0))</f>
        <v>0</v>
      </c>
      <c r="G468" s="0" t="n">
        <f aca="false">IF(OR(G$3="",Consolidado!$D468=""),0,IF(ISNUMBER(SEARCH(G$3,Consolidado!$D468)),IF(COUNTIFS(Consolidado!$AC$5:AC468,Consolidado!$AC468,Consolidado!$D$5:D468,"*"&amp;G$3&amp;"*")=1,1,0),0))</f>
        <v>0</v>
      </c>
      <c r="H468" s="0" t="n">
        <f aca="false">IF(OR(H$3="",Consolidado!$D468=""),0,IF(ISNUMBER(SEARCH(H$3,Consolidado!$D468)),IF(COUNTIFS(Consolidado!$AC$5:AC468,Consolidado!$AC468,Consolidado!$D$5:D468,"*"&amp;H$3&amp;"*")=1,1,0),0))</f>
        <v>0</v>
      </c>
      <c r="I468" s="0" t="n">
        <f aca="false">IF(OR(I$3="",Consolidado!$D468=""),0,IF(ISNUMBER(SEARCH(I$3,Consolidado!$D468)),IF(COUNTIFS(Consolidado!$AC$5:AC468,Consolidado!$AC468,Consolidado!$D$5:D468,"*"&amp;I$3&amp;"*")=1,1,0),0))</f>
        <v>0</v>
      </c>
      <c r="J468" s="0" t="n">
        <f aca="false">IF(OR(J$3="",Consolidado!$D468=""),0,IF(ISNUMBER(SEARCH(J$3,Consolidado!$D468)),IF(COUNTIFS(Consolidado!$AC$5:AC468,Consolidado!$AC468,Consolidado!$D$5:D468,"*"&amp;J$3&amp;"*")=1,1,0),0))</f>
        <v>0</v>
      </c>
      <c r="K468" s="0" t="n">
        <f aca="false">IF(OR(K$3="",Consolidado!$D468=""),0,IF(ISNUMBER(SEARCH(K$3,Consolidado!$D468)),IF(COUNTIFS(Consolidado!$AC$5:AC468,Consolidado!$AC468,Consolidado!$D$5:D468,"*"&amp;K$3&amp;"*")=1,1,0),0))</f>
        <v>0</v>
      </c>
      <c r="L468" s="0" t="n">
        <f aca="false">IF(OR(L$3="",Consolidado!$D468=""),0,IF(ISNUMBER(SEARCH(L$3,Consolidado!$D468)),IF(COUNTIFS(Consolidado!$AC$5:AC468,Consolidado!$AC468,Consolidado!$D$5:D468,"*"&amp;L$3&amp;"*")=1,1,0),0))</f>
        <v>0</v>
      </c>
      <c r="M468" s="0" t="n">
        <f aca="false">IF(OR(M$3="",Consolidado!$D468=""),0,IF(ISNUMBER(SEARCH(M$3,Consolidado!$D468)),IF(COUNTIFS(Consolidado!$AC$5:AC468,Consolidado!$AC468,Consolidado!$D$5:D468,"*"&amp;M$3&amp;"*")=1,1,0),0))</f>
        <v>0</v>
      </c>
      <c r="N468" s="0" t="n">
        <f aca="false">IF(OR(N$3="",Consolidado!$D468=""),0,IF(ISNUMBER(SEARCH(N$3,Consolidado!$D468)),IF(COUNTIFS(Consolidado!$AC$5:AC468,Consolidado!$AC468,Consolidado!$D$5:D468,"*"&amp;N$3&amp;"*")=1,1,0),0))</f>
        <v>0</v>
      </c>
      <c r="O468" s="0" t="n">
        <f aca="false">IF(OR(O$3="",Consolidado!$D468=""),0,IF(ISNUMBER(SEARCH(O$3,Consolidado!$D468)),IF(COUNTIFS(Consolidado!$AC$5:AC468,Consolidado!$AC468,Consolidado!$D$5:D468,"*"&amp;O$3&amp;"*")=1,1,0),0))</f>
        <v>0</v>
      </c>
      <c r="P468" s="0" t="n">
        <f aca="false">IF(OR(P$3="",Consolidado!$D468=""),0,IF(ISNUMBER(SEARCH(P$3,Consolidado!$D468)),IF(COUNTIFS(Consolidado!$AC$5:AC468,Consolidado!$AC468,Consolidado!$D$5:D468,"*"&amp;P$3&amp;"*")=1,1,0),0))</f>
        <v>0</v>
      </c>
      <c r="Q468" s="0" t="n">
        <f aca="false">IF(OR(Q$3="",Consolidado!$D468=""),0,IF(ISNUMBER(SEARCH(Q$3,Consolidado!$D468)),IF(COUNTIFS(Consolidado!$AC$5:AC468,Consolidado!$AC468,Consolidado!$D$5:D468,"*"&amp;Q$3&amp;"*")=1,1,0),0))</f>
        <v>0</v>
      </c>
      <c r="R468" s="0" t="n">
        <f aca="false">IF(OR(R$3="",Consolidado!$D468=""),0,IF(ISNUMBER(SEARCH(R$3,Consolidado!$D468)),IF(COUNTIFS(Consolidado!$AC$5:AC468,Consolidado!$AC468,Consolidado!$D$5:D468,"*"&amp;R$3&amp;"*")=1,1,0),0))</f>
        <v>0</v>
      </c>
      <c r="S468" s="0" t="n">
        <f aca="false">IF(OR(S$3="",Consolidado!$D468=""),0,IF(ISNUMBER(SEARCH(S$3,Consolidado!$D468)),IF(COUNTIFS(Consolidado!$AC$5:AC468,Consolidado!$AC468,Consolidado!$D$5:D468,"*"&amp;S$3&amp;"*")=1,1,0),0))</f>
        <v>0</v>
      </c>
      <c r="T468" s="0" t="n">
        <f aca="false">IF(OR(T$3="",Consolidado!$D468=""),0,IF(ISNUMBER(SEARCH(T$3,Consolidado!$D468)),IF(COUNTIFS(Consolidado!$AC$5:AC468,Consolidado!$AC468,Consolidado!$D$5:D468,"*"&amp;T$3&amp;"*")=1,1,0),0))</f>
        <v>0</v>
      </c>
      <c r="U468" s="0" t="n">
        <f aca="false">IF(OR(U$3="",Consolidado!$D468=""),0,IF(ISNUMBER(SEARCH(U$3,Consolidado!$D468)),IF(COUNTIFS(Consolidado!$AC$5:AC468,Consolidado!$AC468,Consolidado!$D$5:D468,"*"&amp;U$3&amp;"*")=1,1,0),0))</f>
        <v>0</v>
      </c>
      <c r="V468" s="0" t="n">
        <f aca="false">IF(OR(V$3="",Consolidado!$D468=""),0,IF(ISNUMBER(SEARCH(V$3,Consolidado!$D468)),IF(COUNTIFS(Consolidado!$AC$5:AC468,Consolidado!$AC468,Consolidado!$D$5:D468,"*"&amp;V$3&amp;"*")=1,1,0),0))</f>
        <v>0</v>
      </c>
      <c r="W468" s="0" t="n">
        <f aca="false">IF(OR(W$3="",Consolidado!$D468=""),0,IF(ISNUMBER(SEARCH(W$3,Consolidado!$D468)),IF(COUNTIFS(Consolidado!$AC$5:AC468,Consolidado!$AC468,Consolidado!$D$5:D468,"*"&amp;W$3&amp;"*")=1,1,0),0))</f>
        <v>0</v>
      </c>
      <c r="X468" s="0" t="n">
        <f aca="false">IF(OR(X$3="",Consolidado!$D468=""),0,IF(ISNUMBER(SEARCH(X$3,Consolidado!$D468)),IF(COUNTIFS(Consolidado!$AC$5:AC468,Consolidado!$AC468,Consolidado!$D$5:D468,"*"&amp;X$3&amp;"*")=1,1,0),0))</f>
        <v>0</v>
      </c>
      <c r="Y468" s="0" t="n">
        <f aca="false">IF(OR(Y$3="",Consolidado!$D468=""),0,IF(ISNUMBER(SEARCH(Y$3,Consolidado!$D468)),IF(COUNTIFS(Consolidado!$AC$5:AC468,Consolidado!$AC468,Consolidado!$D$5:D468,"*"&amp;Y$3&amp;"*")=1,1,0),0))</f>
        <v>0</v>
      </c>
      <c r="Z468" s="0" t="n">
        <f aca="false">IF(OR(Z$3="",Consolidado!$D468=""),0,IF(ISNUMBER(SEARCH(Z$3,Consolidado!$D468)),IF(COUNTIFS(Consolidado!$AC$5:AC468,Consolidado!$AC468,Consolidado!$D$5:D468,"*"&amp;Z$3&amp;"*")=1,1,0),0))</f>
        <v>0</v>
      </c>
      <c r="AA468" s="0" t="n">
        <f aca="false">IF(OR(AA$3="",Consolidado!$D468=""),0,IF(ISNUMBER(SEARCH(AA$3,Consolidado!$D468)),IF(COUNTIFS(Consolidado!$AC$5:AC468,Consolidado!$AC468,Consolidado!$D$5:D468,"*"&amp;AA$3&amp;"*")=1,1,0),0))</f>
        <v>0</v>
      </c>
      <c r="AB468" s="0" t="n">
        <f aca="false">IF(OR(AB$3="",Consolidado!$D468=""),0,IF(ISNUMBER(SEARCH(AB$3,Consolidado!$D468)),IF(COUNTIFS(Consolidado!$AC$5:AC468,Consolidado!$AC468,Consolidado!$D$5:D468,"*"&amp;AB$3&amp;"*")=1,1,0),0))</f>
        <v>0</v>
      </c>
      <c r="AC468" s="0" t="n">
        <f aca="false">IF(OR(AC$3="",Consolidado!$D468=""),0,IF(ISNUMBER(SEARCH(AC$3,Consolidado!$D468)),IF(COUNTIFS(Consolidado!$AC$5:AC468,Consolidado!$AC468,Consolidado!$D$5:D468,"*"&amp;AC$3&amp;"*")=1,1,0),0))</f>
        <v>0</v>
      </c>
      <c r="AD468" s="0" t="n">
        <f aca="false">IF(OR(AD$3="",Consolidado!$D468=""),0,IF(ISNUMBER(SEARCH(AD$3,Consolidado!$D468)),IF(COUNTIFS(Consolidado!$AC$5:AC468,Consolidado!$AC468,Consolidado!$D$5:D468,"*"&amp;AD$3&amp;"*")=1,1,0),0))</f>
        <v>0</v>
      </c>
      <c r="AE468" s="0" t="n">
        <f aca="false">IF(OR(AE$3="",Consolidado!$D468=""),0,IF(ISNUMBER(SEARCH(AE$3,Consolidado!$D468)),IF(COUNTIFS(Consolidado!$AC$5:AC468,Consolidado!$AC468,Consolidado!$D$5:D468,"*"&amp;AE$3&amp;"*")=1,1,0),0))</f>
        <v>0</v>
      </c>
      <c r="AF468" s="0" t="n">
        <f aca="false">IF(OR(AF$3="",Consolidado!$D468=""),0,IF(ISNUMBER(SEARCH(AF$3,Consolidado!$D468)),IF(COUNTIFS(Consolidado!$AC$5:AC468,Consolidado!$AC468,Consolidado!$D$5:D468,"*"&amp;AF$3&amp;"*")=1,1,0),0))</f>
        <v>0</v>
      </c>
      <c r="AG468" s="0" t="n">
        <f aca="false">IF(OR(AG$3="",Consolidado!$D468=""),0,IF(ISNUMBER(SEARCH(AG$3,Consolidado!$D468)),IF(COUNTIFS(Consolidado!$AC$5:AC468,Consolidado!$AC468,Consolidado!$D$5:D468,"*"&amp;AG$3&amp;"*")=1,1,0),0))</f>
        <v>0</v>
      </c>
      <c r="AH468" s="0" t="n">
        <f aca="false">IF(OR(AH$3="",Consolidado!$D468=""),0,IF(ISNUMBER(SEARCH(AH$3,Consolidado!$D468)),IF(COUNTIFS(Consolidado!$AC$5:AC468,Consolidado!$AC468,Consolidado!$D$5:D468,"*"&amp;AH$3&amp;"*")=1,1,0),0))</f>
        <v>0</v>
      </c>
      <c r="AI468" s="0" t="n">
        <f aca="false">IF(OR(AI$3="",Consolidado!$D468=""),0,IF(ISNUMBER(SEARCH(AI$3,Consolidado!$D468)),IF(COUNTIFS(Consolidado!$AC$5:AC468,Consolidado!$AC468,Consolidado!$D$5:D468,"*"&amp;AI$3&amp;"*")=1,1,0),0))</f>
        <v>0</v>
      </c>
      <c r="AJ468" s="0" t="n">
        <f aca="false">IF(OR(AJ$3="",Consolidado!$D468=""),0,IF(ISNUMBER(SEARCH(AJ$3,Consolidado!$D468)),IF(COUNTIFS(Consolidado!$AC$5:AC468,Consolidado!$AC468,Consolidado!$D$5:D468,"*"&amp;AJ$3&amp;"*")=1,1,0),0))</f>
        <v>0</v>
      </c>
      <c r="AK468" s="0" t="n">
        <f aca="false">IF(OR(AK$3="",Consolidado!$D468=""),0,IF(ISNUMBER(SEARCH(AK$3,Consolidado!$D468)),IF(COUNTIFS(Consolidado!$AC$5:AC468,Consolidado!$AC468,Consolidado!$D$5:D468,"*"&amp;AK$3&amp;"*")=1,1,0),0))</f>
        <v>0</v>
      </c>
      <c r="AL468" s="0" t="n">
        <f aca="false">IF(OR(AL$3="",Consolidado!$D468=""),0,IF(ISNUMBER(SEARCH(AL$3,Consolidado!$D468)),IF(COUNTIFS(Consolidado!$AC$5:AC468,Consolidado!$AC468,Consolidado!$D$5:D468,"*"&amp;AL$3&amp;"*")=1,1,0),0))</f>
        <v>0</v>
      </c>
      <c r="AM468" s="0" t="n">
        <f aca="false">IF(OR(AM$3="",Consolidado!$D468=""),0,IF(ISNUMBER(SEARCH(AM$3,Consolidado!$D468)),IF(COUNTIFS(Consolidado!$AC$5:AC468,Consolidado!$AC468,Consolidado!$D$5:D468,"*"&amp;AM$3&amp;"*")=1,1,0),0))</f>
        <v>0</v>
      </c>
      <c r="AN468" s="0" t="n">
        <f aca="false">IF(OR(AN$3="",Consolidado!$D468=""),0,IF(ISNUMBER(SEARCH(AN$3,Consolidado!$D468)),IF(COUNTIFS(Consolidado!$AC$5:AC468,Consolidado!$AC468,Consolidado!$D$5:D468,"*"&amp;AN$3&amp;"*")=1,1,0),0))</f>
        <v>0</v>
      </c>
      <c r="AO468" s="0" t="n">
        <f aca="false">IF(OR(AO$3="",Consolidado!$D468=""),0,IF(ISNUMBER(SEARCH(AO$3,Consolidado!$D468)),IF(COUNTIFS(Consolidado!$AC$5:AC468,Consolidado!$AC468,Consolidado!$D$5:D468,"*"&amp;AO$3&amp;"*")=1,1,0),0))</f>
        <v>0</v>
      </c>
    </row>
    <row r="469" customFormat="false" ht="15" hidden="false" customHeight="false" outlineLevel="0" collapsed="false">
      <c r="B469" s="0" t="n">
        <f aca="false">IF(OR(B$3="",Consolidado!$D469=""),0,IF(ISNUMBER(SEARCH(B$3,Consolidado!$D469)),IF(COUNTIFS(Consolidado!$AC$5:AC469,Consolidado!$AC469,Consolidado!$D$5:D469,"*"&amp;B$3&amp;"*")=1,1,0),0))</f>
        <v>0</v>
      </c>
      <c r="C469" s="0" t="n">
        <f aca="false">IF(OR(C$3="",Consolidado!$D469=""),0,IF(ISNUMBER(SEARCH(C$3,Consolidado!$D469)),IF(COUNTIFS(Consolidado!$AC$5:AC469,Consolidado!$AC469,Consolidado!$D$5:D469,"*"&amp;C$3&amp;"*")=1,1,0),0))</f>
        <v>0</v>
      </c>
      <c r="D469" s="0" t="n">
        <f aca="false">IF(OR(D$3="",Consolidado!$D469=""),0,IF(ISNUMBER(SEARCH(D$3,Consolidado!$D469)),IF(COUNTIFS(Consolidado!$AC$5:AC469,Consolidado!$AC469,Consolidado!$D$5:D469,"*"&amp;D$3&amp;"*")=1,1,0),0))</f>
        <v>0</v>
      </c>
      <c r="E469" s="0" t="n">
        <f aca="false">IF(OR(E$3="",Consolidado!$D469=""),0,IF(ISNUMBER(SEARCH(E$3,Consolidado!$D469)),IF(COUNTIFS(Consolidado!$AC$5:AC469,Consolidado!$AC469,Consolidado!$D$5:D469,"*"&amp;E$3&amp;"*")=1,1,0),0))</f>
        <v>0</v>
      </c>
      <c r="F469" s="0" t="n">
        <f aca="false">IF(OR(F$3="",Consolidado!$D469=""),0,IF(ISNUMBER(SEARCH(F$3,Consolidado!$D469)),IF(COUNTIFS(Consolidado!$AC$5:AC469,Consolidado!$AC469,Consolidado!$D$5:D469,"*"&amp;F$3&amp;"*")=1,1,0),0))</f>
        <v>0</v>
      </c>
      <c r="G469" s="0" t="n">
        <f aca="false">IF(OR(G$3="",Consolidado!$D469=""),0,IF(ISNUMBER(SEARCH(G$3,Consolidado!$D469)),IF(COUNTIFS(Consolidado!$AC$5:AC469,Consolidado!$AC469,Consolidado!$D$5:D469,"*"&amp;G$3&amp;"*")=1,1,0),0))</f>
        <v>0</v>
      </c>
      <c r="H469" s="0" t="n">
        <f aca="false">IF(OR(H$3="",Consolidado!$D469=""),0,IF(ISNUMBER(SEARCH(H$3,Consolidado!$D469)),IF(COUNTIFS(Consolidado!$AC$5:AC469,Consolidado!$AC469,Consolidado!$D$5:D469,"*"&amp;H$3&amp;"*")=1,1,0),0))</f>
        <v>0</v>
      </c>
      <c r="I469" s="0" t="n">
        <f aca="false">IF(OR(I$3="",Consolidado!$D469=""),0,IF(ISNUMBER(SEARCH(I$3,Consolidado!$D469)),IF(COUNTIFS(Consolidado!$AC$5:AC469,Consolidado!$AC469,Consolidado!$D$5:D469,"*"&amp;I$3&amp;"*")=1,1,0),0))</f>
        <v>0</v>
      </c>
      <c r="J469" s="0" t="n">
        <f aca="false">IF(OR(J$3="",Consolidado!$D469=""),0,IF(ISNUMBER(SEARCH(J$3,Consolidado!$D469)),IF(COUNTIFS(Consolidado!$AC$5:AC469,Consolidado!$AC469,Consolidado!$D$5:D469,"*"&amp;J$3&amp;"*")=1,1,0),0))</f>
        <v>0</v>
      </c>
      <c r="K469" s="0" t="n">
        <f aca="false">IF(OR(K$3="",Consolidado!$D469=""),0,IF(ISNUMBER(SEARCH(K$3,Consolidado!$D469)),IF(COUNTIFS(Consolidado!$AC$5:AC469,Consolidado!$AC469,Consolidado!$D$5:D469,"*"&amp;K$3&amp;"*")=1,1,0),0))</f>
        <v>0</v>
      </c>
      <c r="L469" s="0" t="n">
        <f aca="false">IF(OR(L$3="",Consolidado!$D469=""),0,IF(ISNUMBER(SEARCH(L$3,Consolidado!$D469)),IF(COUNTIFS(Consolidado!$AC$5:AC469,Consolidado!$AC469,Consolidado!$D$5:D469,"*"&amp;L$3&amp;"*")=1,1,0),0))</f>
        <v>0</v>
      </c>
      <c r="M469" s="0" t="n">
        <f aca="false">IF(OR(M$3="",Consolidado!$D469=""),0,IF(ISNUMBER(SEARCH(M$3,Consolidado!$D469)),IF(COUNTIFS(Consolidado!$AC$5:AC469,Consolidado!$AC469,Consolidado!$D$5:D469,"*"&amp;M$3&amp;"*")=1,1,0),0))</f>
        <v>0</v>
      </c>
      <c r="N469" s="0" t="n">
        <f aca="false">IF(OR(N$3="",Consolidado!$D469=""),0,IF(ISNUMBER(SEARCH(N$3,Consolidado!$D469)),IF(COUNTIFS(Consolidado!$AC$5:AC469,Consolidado!$AC469,Consolidado!$D$5:D469,"*"&amp;N$3&amp;"*")=1,1,0),0))</f>
        <v>0</v>
      </c>
      <c r="O469" s="0" t="n">
        <f aca="false">IF(OR(O$3="",Consolidado!$D469=""),0,IF(ISNUMBER(SEARCH(O$3,Consolidado!$D469)),IF(COUNTIFS(Consolidado!$AC$5:AC469,Consolidado!$AC469,Consolidado!$D$5:D469,"*"&amp;O$3&amp;"*")=1,1,0),0))</f>
        <v>0</v>
      </c>
      <c r="P469" s="0" t="n">
        <f aca="false">IF(OR(P$3="",Consolidado!$D469=""),0,IF(ISNUMBER(SEARCH(P$3,Consolidado!$D469)),IF(COUNTIFS(Consolidado!$AC$5:AC469,Consolidado!$AC469,Consolidado!$D$5:D469,"*"&amp;P$3&amp;"*")=1,1,0),0))</f>
        <v>0</v>
      </c>
      <c r="Q469" s="0" t="n">
        <f aca="false">IF(OR(Q$3="",Consolidado!$D469=""),0,IF(ISNUMBER(SEARCH(Q$3,Consolidado!$D469)),IF(COUNTIFS(Consolidado!$AC$5:AC469,Consolidado!$AC469,Consolidado!$D$5:D469,"*"&amp;Q$3&amp;"*")=1,1,0),0))</f>
        <v>0</v>
      </c>
      <c r="R469" s="0" t="n">
        <f aca="false">IF(OR(R$3="",Consolidado!$D469=""),0,IF(ISNUMBER(SEARCH(R$3,Consolidado!$D469)),IF(COUNTIFS(Consolidado!$AC$5:AC469,Consolidado!$AC469,Consolidado!$D$5:D469,"*"&amp;R$3&amp;"*")=1,1,0),0))</f>
        <v>0</v>
      </c>
      <c r="S469" s="0" t="n">
        <f aca="false">IF(OR(S$3="",Consolidado!$D469=""),0,IF(ISNUMBER(SEARCH(S$3,Consolidado!$D469)),IF(COUNTIFS(Consolidado!$AC$5:AC469,Consolidado!$AC469,Consolidado!$D$5:D469,"*"&amp;S$3&amp;"*")=1,1,0),0))</f>
        <v>0</v>
      </c>
      <c r="T469" s="0" t="n">
        <f aca="false">IF(OR(T$3="",Consolidado!$D469=""),0,IF(ISNUMBER(SEARCH(T$3,Consolidado!$D469)),IF(COUNTIFS(Consolidado!$AC$5:AC469,Consolidado!$AC469,Consolidado!$D$5:D469,"*"&amp;T$3&amp;"*")=1,1,0),0))</f>
        <v>0</v>
      </c>
      <c r="U469" s="0" t="n">
        <f aca="false">IF(OR(U$3="",Consolidado!$D469=""),0,IF(ISNUMBER(SEARCH(U$3,Consolidado!$D469)),IF(COUNTIFS(Consolidado!$AC$5:AC469,Consolidado!$AC469,Consolidado!$D$5:D469,"*"&amp;U$3&amp;"*")=1,1,0),0))</f>
        <v>0</v>
      </c>
      <c r="V469" s="0" t="n">
        <f aca="false">IF(OR(V$3="",Consolidado!$D469=""),0,IF(ISNUMBER(SEARCH(V$3,Consolidado!$D469)),IF(COUNTIFS(Consolidado!$AC$5:AC469,Consolidado!$AC469,Consolidado!$D$5:D469,"*"&amp;V$3&amp;"*")=1,1,0),0))</f>
        <v>0</v>
      </c>
      <c r="W469" s="0" t="n">
        <f aca="false">IF(OR(W$3="",Consolidado!$D469=""),0,IF(ISNUMBER(SEARCH(W$3,Consolidado!$D469)),IF(COUNTIFS(Consolidado!$AC$5:AC469,Consolidado!$AC469,Consolidado!$D$5:D469,"*"&amp;W$3&amp;"*")=1,1,0),0))</f>
        <v>0</v>
      </c>
      <c r="X469" s="0" t="n">
        <f aca="false">IF(OR(X$3="",Consolidado!$D469=""),0,IF(ISNUMBER(SEARCH(X$3,Consolidado!$D469)),IF(COUNTIFS(Consolidado!$AC$5:AC469,Consolidado!$AC469,Consolidado!$D$5:D469,"*"&amp;X$3&amp;"*")=1,1,0),0))</f>
        <v>0</v>
      </c>
      <c r="Y469" s="0" t="n">
        <f aca="false">IF(OR(Y$3="",Consolidado!$D469=""),0,IF(ISNUMBER(SEARCH(Y$3,Consolidado!$D469)),IF(COUNTIFS(Consolidado!$AC$5:AC469,Consolidado!$AC469,Consolidado!$D$5:D469,"*"&amp;Y$3&amp;"*")=1,1,0),0))</f>
        <v>0</v>
      </c>
      <c r="Z469" s="0" t="n">
        <f aca="false">IF(OR(Z$3="",Consolidado!$D469=""),0,IF(ISNUMBER(SEARCH(Z$3,Consolidado!$D469)),IF(COUNTIFS(Consolidado!$AC$5:AC469,Consolidado!$AC469,Consolidado!$D$5:D469,"*"&amp;Z$3&amp;"*")=1,1,0),0))</f>
        <v>0</v>
      </c>
      <c r="AA469" s="0" t="n">
        <f aca="false">IF(OR(AA$3="",Consolidado!$D469=""),0,IF(ISNUMBER(SEARCH(AA$3,Consolidado!$D469)),IF(COUNTIFS(Consolidado!$AC$5:AC469,Consolidado!$AC469,Consolidado!$D$5:D469,"*"&amp;AA$3&amp;"*")=1,1,0),0))</f>
        <v>0</v>
      </c>
      <c r="AB469" s="0" t="n">
        <f aca="false">IF(OR(AB$3="",Consolidado!$D469=""),0,IF(ISNUMBER(SEARCH(AB$3,Consolidado!$D469)),IF(COUNTIFS(Consolidado!$AC$5:AC469,Consolidado!$AC469,Consolidado!$D$5:D469,"*"&amp;AB$3&amp;"*")=1,1,0),0))</f>
        <v>0</v>
      </c>
      <c r="AC469" s="0" t="n">
        <f aca="false">IF(OR(AC$3="",Consolidado!$D469=""),0,IF(ISNUMBER(SEARCH(AC$3,Consolidado!$D469)),IF(COUNTIFS(Consolidado!$AC$5:AC469,Consolidado!$AC469,Consolidado!$D$5:D469,"*"&amp;AC$3&amp;"*")=1,1,0),0))</f>
        <v>0</v>
      </c>
      <c r="AD469" s="0" t="n">
        <f aca="false">IF(OR(AD$3="",Consolidado!$D469=""),0,IF(ISNUMBER(SEARCH(AD$3,Consolidado!$D469)),IF(COUNTIFS(Consolidado!$AC$5:AC469,Consolidado!$AC469,Consolidado!$D$5:D469,"*"&amp;AD$3&amp;"*")=1,1,0),0))</f>
        <v>0</v>
      </c>
      <c r="AE469" s="0" t="n">
        <f aca="false">IF(OR(AE$3="",Consolidado!$D469=""),0,IF(ISNUMBER(SEARCH(AE$3,Consolidado!$D469)),IF(COUNTIFS(Consolidado!$AC$5:AC469,Consolidado!$AC469,Consolidado!$D$5:D469,"*"&amp;AE$3&amp;"*")=1,1,0),0))</f>
        <v>0</v>
      </c>
      <c r="AF469" s="0" t="n">
        <f aca="false">IF(OR(AF$3="",Consolidado!$D469=""),0,IF(ISNUMBER(SEARCH(AF$3,Consolidado!$D469)),IF(COUNTIFS(Consolidado!$AC$5:AC469,Consolidado!$AC469,Consolidado!$D$5:D469,"*"&amp;AF$3&amp;"*")=1,1,0),0))</f>
        <v>0</v>
      </c>
      <c r="AG469" s="0" t="n">
        <f aca="false">IF(OR(AG$3="",Consolidado!$D469=""),0,IF(ISNUMBER(SEARCH(AG$3,Consolidado!$D469)),IF(COUNTIFS(Consolidado!$AC$5:AC469,Consolidado!$AC469,Consolidado!$D$5:D469,"*"&amp;AG$3&amp;"*")=1,1,0),0))</f>
        <v>0</v>
      </c>
      <c r="AH469" s="0" t="n">
        <f aca="false">IF(OR(AH$3="",Consolidado!$D469=""),0,IF(ISNUMBER(SEARCH(AH$3,Consolidado!$D469)),IF(COUNTIFS(Consolidado!$AC$5:AC469,Consolidado!$AC469,Consolidado!$D$5:D469,"*"&amp;AH$3&amp;"*")=1,1,0),0))</f>
        <v>0</v>
      </c>
      <c r="AI469" s="0" t="n">
        <f aca="false">IF(OR(AI$3="",Consolidado!$D469=""),0,IF(ISNUMBER(SEARCH(AI$3,Consolidado!$D469)),IF(COUNTIFS(Consolidado!$AC$5:AC469,Consolidado!$AC469,Consolidado!$D$5:D469,"*"&amp;AI$3&amp;"*")=1,1,0),0))</f>
        <v>0</v>
      </c>
      <c r="AJ469" s="0" t="n">
        <f aca="false">IF(OR(AJ$3="",Consolidado!$D469=""),0,IF(ISNUMBER(SEARCH(AJ$3,Consolidado!$D469)),IF(COUNTIFS(Consolidado!$AC$5:AC469,Consolidado!$AC469,Consolidado!$D$5:D469,"*"&amp;AJ$3&amp;"*")=1,1,0),0))</f>
        <v>0</v>
      </c>
      <c r="AK469" s="0" t="n">
        <f aca="false">IF(OR(AK$3="",Consolidado!$D469=""),0,IF(ISNUMBER(SEARCH(AK$3,Consolidado!$D469)),IF(COUNTIFS(Consolidado!$AC$5:AC469,Consolidado!$AC469,Consolidado!$D$5:D469,"*"&amp;AK$3&amp;"*")=1,1,0),0))</f>
        <v>0</v>
      </c>
      <c r="AL469" s="0" t="n">
        <f aca="false">IF(OR(AL$3="",Consolidado!$D469=""),0,IF(ISNUMBER(SEARCH(AL$3,Consolidado!$D469)),IF(COUNTIFS(Consolidado!$AC$5:AC469,Consolidado!$AC469,Consolidado!$D$5:D469,"*"&amp;AL$3&amp;"*")=1,1,0),0))</f>
        <v>0</v>
      </c>
      <c r="AM469" s="0" t="n">
        <f aca="false">IF(OR(AM$3="",Consolidado!$D469=""),0,IF(ISNUMBER(SEARCH(AM$3,Consolidado!$D469)),IF(COUNTIFS(Consolidado!$AC$5:AC469,Consolidado!$AC469,Consolidado!$D$5:D469,"*"&amp;AM$3&amp;"*")=1,1,0),0))</f>
        <v>0</v>
      </c>
      <c r="AN469" s="0" t="n">
        <f aca="false">IF(OR(AN$3="",Consolidado!$D469=""),0,IF(ISNUMBER(SEARCH(AN$3,Consolidado!$D469)),IF(COUNTIFS(Consolidado!$AC$5:AC469,Consolidado!$AC469,Consolidado!$D$5:D469,"*"&amp;AN$3&amp;"*")=1,1,0),0))</f>
        <v>0</v>
      </c>
      <c r="AO469" s="0" t="n">
        <f aca="false">IF(OR(AO$3="",Consolidado!$D469=""),0,IF(ISNUMBER(SEARCH(AO$3,Consolidado!$D469)),IF(COUNTIFS(Consolidado!$AC$5:AC469,Consolidado!$AC469,Consolidado!$D$5:D469,"*"&amp;AO$3&amp;"*")=1,1,0),0))</f>
        <v>0</v>
      </c>
    </row>
    <row r="470" customFormat="false" ht="15" hidden="false" customHeight="false" outlineLevel="0" collapsed="false">
      <c r="B470" s="0" t="n">
        <f aca="false">IF(OR(B$3="",Consolidado!$D470=""),0,IF(ISNUMBER(SEARCH(B$3,Consolidado!$D470)),IF(COUNTIFS(Consolidado!$AC$5:AC470,Consolidado!$AC470,Consolidado!$D$5:D470,"*"&amp;B$3&amp;"*")=1,1,0),0))</f>
        <v>0</v>
      </c>
      <c r="C470" s="0" t="n">
        <f aca="false">IF(OR(C$3="",Consolidado!$D470=""),0,IF(ISNUMBER(SEARCH(C$3,Consolidado!$D470)),IF(COUNTIFS(Consolidado!$AC$5:AC470,Consolidado!$AC470,Consolidado!$D$5:D470,"*"&amp;C$3&amp;"*")=1,1,0),0))</f>
        <v>0</v>
      </c>
      <c r="D470" s="0" t="n">
        <f aca="false">IF(OR(D$3="",Consolidado!$D470=""),0,IF(ISNUMBER(SEARCH(D$3,Consolidado!$D470)),IF(COUNTIFS(Consolidado!$AC$5:AC470,Consolidado!$AC470,Consolidado!$D$5:D470,"*"&amp;D$3&amp;"*")=1,1,0),0))</f>
        <v>0</v>
      </c>
      <c r="E470" s="0" t="n">
        <f aca="false">IF(OR(E$3="",Consolidado!$D470=""),0,IF(ISNUMBER(SEARCH(E$3,Consolidado!$D470)),IF(COUNTIFS(Consolidado!$AC$5:AC470,Consolidado!$AC470,Consolidado!$D$5:D470,"*"&amp;E$3&amp;"*")=1,1,0),0))</f>
        <v>0</v>
      </c>
      <c r="F470" s="0" t="n">
        <f aca="false">IF(OR(F$3="",Consolidado!$D470=""),0,IF(ISNUMBER(SEARCH(F$3,Consolidado!$D470)),IF(COUNTIFS(Consolidado!$AC$5:AC470,Consolidado!$AC470,Consolidado!$D$5:D470,"*"&amp;F$3&amp;"*")=1,1,0),0))</f>
        <v>0</v>
      </c>
      <c r="G470" s="0" t="n">
        <f aca="false">IF(OR(G$3="",Consolidado!$D470=""),0,IF(ISNUMBER(SEARCH(G$3,Consolidado!$D470)),IF(COUNTIFS(Consolidado!$AC$5:AC470,Consolidado!$AC470,Consolidado!$D$5:D470,"*"&amp;G$3&amp;"*")=1,1,0),0))</f>
        <v>0</v>
      </c>
      <c r="H470" s="0" t="n">
        <f aca="false">IF(OR(H$3="",Consolidado!$D470=""),0,IF(ISNUMBER(SEARCH(H$3,Consolidado!$D470)),IF(COUNTIFS(Consolidado!$AC$5:AC470,Consolidado!$AC470,Consolidado!$D$5:D470,"*"&amp;H$3&amp;"*")=1,1,0),0))</f>
        <v>0</v>
      </c>
      <c r="I470" s="0" t="n">
        <f aca="false">IF(OR(I$3="",Consolidado!$D470=""),0,IF(ISNUMBER(SEARCH(I$3,Consolidado!$D470)),IF(COUNTIFS(Consolidado!$AC$5:AC470,Consolidado!$AC470,Consolidado!$D$5:D470,"*"&amp;I$3&amp;"*")=1,1,0),0))</f>
        <v>0</v>
      </c>
      <c r="J470" s="0" t="n">
        <f aca="false">IF(OR(J$3="",Consolidado!$D470=""),0,IF(ISNUMBER(SEARCH(J$3,Consolidado!$D470)),IF(COUNTIFS(Consolidado!$AC$5:AC470,Consolidado!$AC470,Consolidado!$D$5:D470,"*"&amp;J$3&amp;"*")=1,1,0),0))</f>
        <v>0</v>
      </c>
      <c r="K470" s="0" t="n">
        <f aca="false">IF(OR(K$3="",Consolidado!$D470=""),0,IF(ISNUMBER(SEARCH(K$3,Consolidado!$D470)),IF(COUNTIFS(Consolidado!$AC$5:AC470,Consolidado!$AC470,Consolidado!$D$5:D470,"*"&amp;K$3&amp;"*")=1,1,0),0))</f>
        <v>0</v>
      </c>
      <c r="L470" s="0" t="n">
        <f aca="false">IF(OR(L$3="",Consolidado!$D470=""),0,IF(ISNUMBER(SEARCH(L$3,Consolidado!$D470)),IF(COUNTIFS(Consolidado!$AC$5:AC470,Consolidado!$AC470,Consolidado!$D$5:D470,"*"&amp;L$3&amp;"*")=1,1,0),0))</f>
        <v>0</v>
      </c>
      <c r="M470" s="0" t="n">
        <f aca="false">IF(OR(M$3="",Consolidado!$D470=""),0,IF(ISNUMBER(SEARCH(M$3,Consolidado!$D470)),IF(COUNTIFS(Consolidado!$AC$5:AC470,Consolidado!$AC470,Consolidado!$D$5:D470,"*"&amp;M$3&amp;"*")=1,1,0),0))</f>
        <v>0</v>
      </c>
      <c r="N470" s="0" t="n">
        <f aca="false">IF(OR(N$3="",Consolidado!$D470=""),0,IF(ISNUMBER(SEARCH(N$3,Consolidado!$D470)),IF(COUNTIFS(Consolidado!$AC$5:AC470,Consolidado!$AC470,Consolidado!$D$5:D470,"*"&amp;N$3&amp;"*")=1,1,0),0))</f>
        <v>0</v>
      </c>
      <c r="O470" s="0" t="n">
        <f aca="false">IF(OR(O$3="",Consolidado!$D470=""),0,IF(ISNUMBER(SEARCH(O$3,Consolidado!$D470)),IF(COUNTIFS(Consolidado!$AC$5:AC470,Consolidado!$AC470,Consolidado!$D$5:D470,"*"&amp;O$3&amp;"*")=1,1,0),0))</f>
        <v>0</v>
      </c>
      <c r="P470" s="0" t="n">
        <f aca="false">IF(OR(P$3="",Consolidado!$D470=""),0,IF(ISNUMBER(SEARCH(P$3,Consolidado!$D470)),IF(COUNTIFS(Consolidado!$AC$5:AC470,Consolidado!$AC470,Consolidado!$D$5:D470,"*"&amp;P$3&amp;"*")=1,1,0),0))</f>
        <v>0</v>
      </c>
      <c r="Q470" s="0" t="n">
        <f aca="false">IF(OR(Q$3="",Consolidado!$D470=""),0,IF(ISNUMBER(SEARCH(Q$3,Consolidado!$D470)),IF(COUNTIFS(Consolidado!$AC$5:AC470,Consolidado!$AC470,Consolidado!$D$5:D470,"*"&amp;Q$3&amp;"*")=1,1,0),0))</f>
        <v>0</v>
      </c>
      <c r="R470" s="0" t="n">
        <f aca="false">IF(OR(R$3="",Consolidado!$D470=""),0,IF(ISNUMBER(SEARCH(R$3,Consolidado!$D470)),IF(COUNTIFS(Consolidado!$AC$5:AC470,Consolidado!$AC470,Consolidado!$D$5:D470,"*"&amp;R$3&amp;"*")=1,1,0),0))</f>
        <v>0</v>
      </c>
      <c r="S470" s="0" t="n">
        <f aca="false">IF(OR(S$3="",Consolidado!$D470=""),0,IF(ISNUMBER(SEARCH(S$3,Consolidado!$D470)),IF(COUNTIFS(Consolidado!$AC$5:AC470,Consolidado!$AC470,Consolidado!$D$5:D470,"*"&amp;S$3&amp;"*")=1,1,0),0))</f>
        <v>0</v>
      </c>
      <c r="T470" s="0" t="n">
        <f aca="false">IF(OR(T$3="",Consolidado!$D470=""),0,IF(ISNUMBER(SEARCH(T$3,Consolidado!$D470)),IF(COUNTIFS(Consolidado!$AC$5:AC470,Consolidado!$AC470,Consolidado!$D$5:D470,"*"&amp;T$3&amp;"*")=1,1,0),0))</f>
        <v>0</v>
      </c>
      <c r="U470" s="0" t="n">
        <f aca="false">IF(OR(U$3="",Consolidado!$D470=""),0,IF(ISNUMBER(SEARCH(U$3,Consolidado!$D470)),IF(COUNTIFS(Consolidado!$AC$5:AC470,Consolidado!$AC470,Consolidado!$D$5:D470,"*"&amp;U$3&amp;"*")=1,1,0),0))</f>
        <v>0</v>
      </c>
      <c r="V470" s="0" t="n">
        <f aca="false">IF(OR(V$3="",Consolidado!$D470=""),0,IF(ISNUMBER(SEARCH(V$3,Consolidado!$D470)),IF(COUNTIFS(Consolidado!$AC$5:AC470,Consolidado!$AC470,Consolidado!$D$5:D470,"*"&amp;V$3&amp;"*")=1,1,0),0))</f>
        <v>0</v>
      </c>
      <c r="W470" s="0" t="n">
        <f aca="false">IF(OR(W$3="",Consolidado!$D470=""),0,IF(ISNUMBER(SEARCH(W$3,Consolidado!$D470)),IF(COUNTIFS(Consolidado!$AC$5:AC470,Consolidado!$AC470,Consolidado!$D$5:D470,"*"&amp;W$3&amp;"*")=1,1,0),0))</f>
        <v>0</v>
      </c>
      <c r="X470" s="0" t="n">
        <f aca="false">IF(OR(X$3="",Consolidado!$D470=""),0,IF(ISNUMBER(SEARCH(X$3,Consolidado!$D470)),IF(COUNTIFS(Consolidado!$AC$5:AC470,Consolidado!$AC470,Consolidado!$D$5:D470,"*"&amp;X$3&amp;"*")=1,1,0),0))</f>
        <v>0</v>
      </c>
      <c r="Y470" s="0" t="n">
        <f aca="false">IF(OR(Y$3="",Consolidado!$D470=""),0,IF(ISNUMBER(SEARCH(Y$3,Consolidado!$D470)),IF(COUNTIFS(Consolidado!$AC$5:AC470,Consolidado!$AC470,Consolidado!$D$5:D470,"*"&amp;Y$3&amp;"*")=1,1,0),0))</f>
        <v>0</v>
      </c>
      <c r="Z470" s="0" t="n">
        <f aca="false">IF(OR(Z$3="",Consolidado!$D470=""),0,IF(ISNUMBER(SEARCH(Z$3,Consolidado!$D470)),IF(COUNTIFS(Consolidado!$AC$5:AC470,Consolidado!$AC470,Consolidado!$D$5:D470,"*"&amp;Z$3&amp;"*")=1,1,0),0))</f>
        <v>0</v>
      </c>
      <c r="AA470" s="0" t="n">
        <f aca="false">IF(OR(AA$3="",Consolidado!$D470=""),0,IF(ISNUMBER(SEARCH(AA$3,Consolidado!$D470)),IF(COUNTIFS(Consolidado!$AC$5:AC470,Consolidado!$AC470,Consolidado!$D$5:D470,"*"&amp;AA$3&amp;"*")=1,1,0),0))</f>
        <v>0</v>
      </c>
      <c r="AB470" s="0" t="n">
        <f aca="false">IF(OR(AB$3="",Consolidado!$D470=""),0,IF(ISNUMBER(SEARCH(AB$3,Consolidado!$D470)),IF(COUNTIFS(Consolidado!$AC$5:AC470,Consolidado!$AC470,Consolidado!$D$5:D470,"*"&amp;AB$3&amp;"*")=1,1,0),0))</f>
        <v>0</v>
      </c>
      <c r="AC470" s="0" t="n">
        <f aca="false">IF(OR(AC$3="",Consolidado!$D470=""),0,IF(ISNUMBER(SEARCH(AC$3,Consolidado!$D470)),IF(COUNTIFS(Consolidado!$AC$5:AC470,Consolidado!$AC470,Consolidado!$D$5:D470,"*"&amp;AC$3&amp;"*")=1,1,0),0))</f>
        <v>0</v>
      </c>
      <c r="AD470" s="0" t="n">
        <f aca="false">IF(OR(AD$3="",Consolidado!$D470=""),0,IF(ISNUMBER(SEARCH(AD$3,Consolidado!$D470)),IF(COUNTIFS(Consolidado!$AC$5:AC470,Consolidado!$AC470,Consolidado!$D$5:D470,"*"&amp;AD$3&amp;"*")=1,1,0),0))</f>
        <v>0</v>
      </c>
      <c r="AE470" s="0" t="n">
        <f aca="false">IF(OR(AE$3="",Consolidado!$D470=""),0,IF(ISNUMBER(SEARCH(AE$3,Consolidado!$D470)),IF(COUNTIFS(Consolidado!$AC$5:AC470,Consolidado!$AC470,Consolidado!$D$5:D470,"*"&amp;AE$3&amp;"*")=1,1,0),0))</f>
        <v>0</v>
      </c>
      <c r="AF470" s="0" t="n">
        <f aca="false">IF(OR(AF$3="",Consolidado!$D470=""),0,IF(ISNUMBER(SEARCH(AF$3,Consolidado!$D470)),IF(COUNTIFS(Consolidado!$AC$5:AC470,Consolidado!$AC470,Consolidado!$D$5:D470,"*"&amp;AF$3&amp;"*")=1,1,0),0))</f>
        <v>0</v>
      </c>
      <c r="AG470" s="0" t="n">
        <f aca="false">IF(OR(AG$3="",Consolidado!$D470=""),0,IF(ISNUMBER(SEARCH(AG$3,Consolidado!$D470)),IF(COUNTIFS(Consolidado!$AC$5:AC470,Consolidado!$AC470,Consolidado!$D$5:D470,"*"&amp;AG$3&amp;"*")=1,1,0),0))</f>
        <v>0</v>
      </c>
      <c r="AH470" s="0" t="n">
        <f aca="false">IF(OR(AH$3="",Consolidado!$D470=""),0,IF(ISNUMBER(SEARCH(AH$3,Consolidado!$D470)),IF(COUNTIFS(Consolidado!$AC$5:AC470,Consolidado!$AC470,Consolidado!$D$5:D470,"*"&amp;AH$3&amp;"*")=1,1,0),0))</f>
        <v>0</v>
      </c>
      <c r="AI470" s="0" t="n">
        <f aca="false">IF(OR(AI$3="",Consolidado!$D470=""),0,IF(ISNUMBER(SEARCH(AI$3,Consolidado!$D470)),IF(COUNTIFS(Consolidado!$AC$5:AC470,Consolidado!$AC470,Consolidado!$D$5:D470,"*"&amp;AI$3&amp;"*")=1,1,0),0))</f>
        <v>0</v>
      </c>
      <c r="AJ470" s="0" t="n">
        <f aca="false">IF(OR(AJ$3="",Consolidado!$D470=""),0,IF(ISNUMBER(SEARCH(AJ$3,Consolidado!$D470)),IF(COUNTIFS(Consolidado!$AC$5:AC470,Consolidado!$AC470,Consolidado!$D$5:D470,"*"&amp;AJ$3&amp;"*")=1,1,0),0))</f>
        <v>0</v>
      </c>
      <c r="AK470" s="0" t="n">
        <f aca="false">IF(OR(AK$3="",Consolidado!$D470=""),0,IF(ISNUMBER(SEARCH(AK$3,Consolidado!$D470)),IF(COUNTIFS(Consolidado!$AC$5:AC470,Consolidado!$AC470,Consolidado!$D$5:D470,"*"&amp;AK$3&amp;"*")=1,1,0),0))</f>
        <v>0</v>
      </c>
      <c r="AL470" s="0" t="n">
        <f aca="false">IF(OR(AL$3="",Consolidado!$D470=""),0,IF(ISNUMBER(SEARCH(AL$3,Consolidado!$D470)),IF(COUNTIFS(Consolidado!$AC$5:AC470,Consolidado!$AC470,Consolidado!$D$5:D470,"*"&amp;AL$3&amp;"*")=1,1,0),0))</f>
        <v>0</v>
      </c>
      <c r="AM470" s="0" t="n">
        <f aca="false">IF(OR(AM$3="",Consolidado!$D470=""),0,IF(ISNUMBER(SEARCH(AM$3,Consolidado!$D470)),IF(COUNTIFS(Consolidado!$AC$5:AC470,Consolidado!$AC470,Consolidado!$D$5:D470,"*"&amp;AM$3&amp;"*")=1,1,0),0))</f>
        <v>0</v>
      </c>
      <c r="AN470" s="0" t="n">
        <f aca="false">IF(OR(AN$3="",Consolidado!$D470=""),0,IF(ISNUMBER(SEARCH(AN$3,Consolidado!$D470)),IF(COUNTIFS(Consolidado!$AC$5:AC470,Consolidado!$AC470,Consolidado!$D$5:D470,"*"&amp;AN$3&amp;"*")=1,1,0),0))</f>
        <v>0</v>
      </c>
      <c r="AO470" s="0" t="n">
        <f aca="false">IF(OR(AO$3="",Consolidado!$D470=""),0,IF(ISNUMBER(SEARCH(AO$3,Consolidado!$D470)),IF(COUNTIFS(Consolidado!$AC$5:AC470,Consolidado!$AC470,Consolidado!$D$5:D470,"*"&amp;AO$3&amp;"*")=1,1,0),0))</f>
        <v>0</v>
      </c>
    </row>
    <row r="471" customFormat="false" ht="15" hidden="false" customHeight="false" outlineLevel="0" collapsed="false">
      <c r="B471" s="0" t="n">
        <f aca="false">IF(OR(B$3="",Consolidado!$D471=""),0,IF(ISNUMBER(SEARCH(B$3,Consolidado!$D471)),IF(COUNTIFS(Consolidado!$AC$5:AC471,Consolidado!$AC471,Consolidado!$D$5:D471,"*"&amp;B$3&amp;"*")=1,1,0),0))</f>
        <v>0</v>
      </c>
      <c r="C471" s="0" t="n">
        <f aca="false">IF(OR(C$3="",Consolidado!$D471=""),0,IF(ISNUMBER(SEARCH(C$3,Consolidado!$D471)),IF(COUNTIFS(Consolidado!$AC$5:AC471,Consolidado!$AC471,Consolidado!$D$5:D471,"*"&amp;C$3&amp;"*")=1,1,0),0))</f>
        <v>0</v>
      </c>
      <c r="D471" s="0" t="n">
        <f aca="false">IF(OR(D$3="",Consolidado!$D471=""),0,IF(ISNUMBER(SEARCH(D$3,Consolidado!$D471)),IF(COUNTIFS(Consolidado!$AC$5:AC471,Consolidado!$AC471,Consolidado!$D$5:D471,"*"&amp;D$3&amp;"*")=1,1,0),0))</f>
        <v>0</v>
      </c>
      <c r="E471" s="0" t="n">
        <f aca="false">IF(OR(E$3="",Consolidado!$D471=""),0,IF(ISNUMBER(SEARCH(E$3,Consolidado!$D471)),IF(COUNTIFS(Consolidado!$AC$5:AC471,Consolidado!$AC471,Consolidado!$D$5:D471,"*"&amp;E$3&amp;"*")=1,1,0),0))</f>
        <v>0</v>
      </c>
      <c r="F471" s="0" t="n">
        <f aca="false">IF(OR(F$3="",Consolidado!$D471=""),0,IF(ISNUMBER(SEARCH(F$3,Consolidado!$D471)),IF(COUNTIFS(Consolidado!$AC$5:AC471,Consolidado!$AC471,Consolidado!$D$5:D471,"*"&amp;F$3&amp;"*")=1,1,0),0))</f>
        <v>0</v>
      </c>
      <c r="G471" s="0" t="n">
        <f aca="false">IF(OR(G$3="",Consolidado!$D471=""),0,IF(ISNUMBER(SEARCH(G$3,Consolidado!$D471)),IF(COUNTIFS(Consolidado!$AC$5:AC471,Consolidado!$AC471,Consolidado!$D$5:D471,"*"&amp;G$3&amp;"*")=1,1,0),0))</f>
        <v>0</v>
      </c>
      <c r="H471" s="0" t="n">
        <f aca="false">IF(OR(H$3="",Consolidado!$D471=""),0,IF(ISNUMBER(SEARCH(H$3,Consolidado!$D471)),IF(COUNTIFS(Consolidado!$AC$5:AC471,Consolidado!$AC471,Consolidado!$D$5:D471,"*"&amp;H$3&amp;"*")=1,1,0),0))</f>
        <v>0</v>
      </c>
      <c r="I471" s="0" t="n">
        <f aca="false">IF(OR(I$3="",Consolidado!$D471=""),0,IF(ISNUMBER(SEARCH(I$3,Consolidado!$D471)),IF(COUNTIFS(Consolidado!$AC$5:AC471,Consolidado!$AC471,Consolidado!$D$5:D471,"*"&amp;I$3&amp;"*")=1,1,0),0))</f>
        <v>0</v>
      </c>
      <c r="J471" s="0" t="n">
        <f aca="false">IF(OR(J$3="",Consolidado!$D471=""),0,IF(ISNUMBER(SEARCH(J$3,Consolidado!$D471)),IF(COUNTIFS(Consolidado!$AC$5:AC471,Consolidado!$AC471,Consolidado!$D$5:D471,"*"&amp;J$3&amp;"*")=1,1,0),0))</f>
        <v>0</v>
      </c>
      <c r="K471" s="0" t="n">
        <f aca="false">IF(OR(K$3="",Consolidado!$D471=""),0,IF(ISNUMBER(SEARCH(K$3,Consolidado!$D471)),IF(COUNTIFS(Consolidado!$AC$5:AC471,Consolidado!$AC471,Consolidado!$D$5:D471,"*"&amp;K$3&amp;"*")=1,1,0),0))</f>
        <v>0</v>
      </c>
      <c r="L471" s="0" t="n">
        <f aca="false">IF(OR(L$3="",Consolidado!$D471=""),0,IF(ISNUMBER(SEARCH(L$3,Consolidado!$D471)),IF(COUNTIFS(Consolidado!$AC$5:AC471,Consolidado!$AC471,Consolidado!$D$5:D471,"*"&amp;L$3&amp;"*")=1,1,0),0))</f>
        <v>0</v>
      </c>
      <c r="M471" s="0" t="n">
        <f aca="false">IF(OR(M$3="",Consolidado!$D471=""),0,IF(ISNUMBER(SEARCH(M$3,Consolidado!$D471)),IF(COUNTIFS(Consolidado!$AC$5:AC471,Consolidado!$AC471,Consolidado!$D$5:D471,"*"&amp;M$3&amp;"*")=1,1,0),0))</f>
        <v>0</v>
      </c>
      <c r="N471" s="0" t="n">
        <f aca="false">IF(OR(N$3="",Consolidado!$D471=""),0,IF(ISNUMBER(SEARCH(N$3,Consolidado!$D471)),IF(COUNTIFS(Consolidado!$AC$5:AC471,Consolidado!$AC471,Consolidado!$D$5:D471,"*"&amp;N$3&amp;"*")=1,1,0),0))</f>
        <v>0</v>
      </c>
      <c r="O471" s="0" t="n">
        <f aca="false">IF(OR(O$3="",Consolidado!$D471=""),0,IF(ISNUMBER(SEARCH(O$3,Consolidado!$D471)),IF(COUNTIFS(Consolidado!$AC$5:AC471,Consolidado!$AC471,Consolidado!$D$5:D471,"*"&amp;O$3&amp;"*")=1,1,0),0))</f>
        <v>0</v>
      </c>
      <c r="P471" s="0" t="n">
        <f aca="false">IF(OR(P$3="",Consolidado!$D471=""),0,IF(ISNUMBER(SEARCH(P$3,Consolidado!$D471)),IF(COUNTIFS(Consolidado!$AC$5:AC471,Consolidado!$AC471,Consolidado!$D$5:D471,"*"&amp;P$3&amp;"*")=1,1,0),0))</f>
        <v>0</v>
      </c>
      <c r="Q471" s="0" t="n">
        <f aca="false">IF(OR(Q$3="",Consolidado!$D471=""),0,IF(ISNUMBER(SEARCH(Q$3,Consolidado!$D471)),IF(COUNTIFS(Consolidado!$AC$5:AC471,Consolidado!$AC471,Consolidado!$D$5:D471,"*"&amp;Q$3&amp;"*")=1,1,0),0))</f>
        <v>0</v>
      </c>
      <c r="R471" s="0" t="n">
        <f aca="false">IF(OR(R$3="",Consolidado!$D471=""),0,IF(ISNUMBER(SEARCH(R$3,Consolidado!$D471)),IF(COUNTIFS(Consolidado!$AC$5:AC471,Consolidado!$AC471,Consolidado!$D$5:D471,"*"&amp;R$3&amp;"*")=1,1,0),0))</f>
        <v>0</v>
      </c>
      <c r="S471" s="0" t="n">
        <f aca="false">IF(OR(S$3="",Consolidado!$D471=""),0,IF(ISNUMBER(SEARCH(S$3,Consolidado!$D471)),IF(COUNTIFS(Consolidado!$AC$5:AC471,Consolidado!$AC471,Consolidado!$D$5:D471,"*"&amp;S$3&amp;"*")=1,1,0),0))</f>
        <v>0</v>
      </c>
      <c r="T471" s="0" t="n">
        <f aca="false">IF(OR(T$3="",Consolidado!$D471=""),0,IF(ISNUMBER(SEARCH(T$3,Consolidado!$D471)),IF(COUNTIFS(Consolidado!$AC$5:AC471,Consolidado!$AC471,Consolidado!$D$5:D471,"*"&amp;T$3&amp;"*")=1,1,0),0))</f>
        <v>0</v>
      </c>
      <c r="U471" s="0" t="n">
        <f aca="false">IF(OR(U$3="",Consolidado!$D471=""),0,IF(ISNUMBER(SEARCH(U$3,Consolidado!$D471)),IF(COUNTIFS(Consolidado!$AC$5:AC471,Consolidado!$AC471,Consolidado!$D$5:D471,"*"&amp;U$3&amp;"*")=1,1,0),0))</f>
        <v>0</v>
      </c>
      <c r="V471" s="0" t="n">
        <f aca="false">IF(OR(V$3="",Consolidado!$D471=""),0,IF(ISNUMBER(SEARCH(V$3,Consolidado!$D471)),IF(COUNTIFS(Consolidado!$AC$5:AC471,Consolidado!$AC471,Consolidado!$D$5:D471,"*"&amp;V$3&amp;"*")=1,1,0),0))</f>
        <v>0</v>
      </c>
      <c r="W471" s="0" t="n">
        <f aca="false">IF(OR(W$3="",Consolidado!$D471=""),0,IF(ISNUMBER(SEARCH(W$3,Consolidado!$D471)),IF(COUNTIFS(Consolidado!$AC$5:AC471,Consolidado!$AC471,Consolidado!$D$5:D471,"*"&amp;W$3&amp;"*")=1,1,0),0))</f>
        <v>0</v>
      </c>
      <c r="X471" s="0" t="n">
        <f aca="false">IF(OR(X$3="",Consolidado!$D471=""),0,IF(ISNUMBER(SEARCH(X$3,Consolidado!$D471)),IF(COUNTIFS(Consolidado!$AC$5:AC471,Consolidado!$AC471,Consolidado!$D$5:D471,"*"&amp;X$3&amp;"*")=1,1,0),0))</f>
        <v>0</v>
      </c>
      <c r="Y471" s="0" t="n">
        <f aca="false">IF(OR(Y$3="",Consolidado!$D471=""),0,IF(ISNUMBER(SEARCH(Y$3,Consolidado!$D471)),IF(COUNTIFS(Consolidado!$AC$5:AC471,Consolidado!$AC471,Consolidado!$D$5:D471,"*"&amp;Y$3&amp;"*")=1,1,0),0))</f>
        <v>0</v>
      </c>
      <c r="Z471" s="0" t="n">
        <f aca="false">IF(OR(Z$3="",Consolidado!$D471=""),0,IF(ISNUMBER(SEARCH(Z$3,Consolidado!$D471)),IF(COUNTIFS(Consolidado!$AC$5:AC471,Consolidado!$AC471,Consolidado!$D$5:D471,"*"&amp;Z$3&amp;"*")=1,1,0),0))</f>
        <v>0</v>
      </c>
      <c r="AA471" s="0" t="n">
        <f aca="false">IF(OR(AA$3="",Consolidado!$D471=""),0,IF(ISNUMBER(SEARCH(AA$3,Consolidado!$D471)),IF(COUNTIFS(Consolidado!$AC$5:AC471,Consolidado!$AC471,Consolidado!$D$5:D471,"*"&amp;AA$3&amp;"*")=1,1,0),0))</f>
        <v>0</v>
      </c>
      <c r="AB471" s="0" t="n">
        <f aca="false">IF(OR(AB$3="",Consolidado!$D471=""),0,IF(ISNUMBER(SEARCH(AB$3,Consolidado!$D471)),IF(COUNTIFS(Consolidado!$AC$5:AC471,Consolidado!$AC471,Consolidado!$D$5:D471,"*"&amp;AB$3&amp;"*")=1,1,0),0))</f>
        <v>0</v>
      </c>
      <c r="AC471" s="0" t="n">
        <f aca="false">IF(OR(AC$3="",Consolidado!$D471=""),0,IF(ISNUMBER(SEARCH(AC$3,Consolidado!$D471)),IF(COUNTIFS(Consolidado!$AC$5:AC471,Consolidado!$AC471,Consolidado!$D$5:D471,"*"&amp;AC$3&amp;"*")=1,1,0),0))</f>
        <v>0</v>
      </c>
      <c r="AD471" s="0" t="n">
        <f aca="false">IF(OR(AD$3="",Consolidado!$D471=""),0,IF(ISNUMBER(SEARCH(AD$3,Consolidado!$D471)),IF(COUNTIFS(Consolidado!$AC$5:AC471,Consolidado!$AC471,Consolidado!$D$5:D471,"*"&amp;AD$3&amp;"*")=1,1,0),0))</f>
        <v>0</v>
      </c>
      <c r="AE471" s="0" t="n">
        <f aca="false">IF(OR(AE$3="",Consolidado!$D471=""),0,IF(ISNUMBER(SEARCH(AE$3,Consolidado!$D471)),IF(COUNTIFS(Consolidado!$AC$5:AC471,Consolidado!$AC471,Consolidado!$D$5:D471,"*"&amp;AE$3&amp;"*")=1,1,0),0))</f>
        <v>0</v>
      </c>
      <c r="AF471" s="0" t="n">
        <f aca="false">IF(OR(AF$3="",Consolidado!$D471=""),0,IF(ISNUMBER(SEARCH(AF$3,Consolidado!$D471)),IF(COUNTIFS(Consolidado!$AC$5:AC471,Consolidado!$AC471,Consolidado!$D$5:D471,"*"&amp;AF$3&amp;"*")=1,1,0),0))</f>
        <v>0</v>
      </c>
      <c r="AG471" s="0" t="n">
        <f aca="false">IF(OR(AG$3="",Consolidado!$D471=""),0,IF(ISNUMBER(SEARCH(AG$3,Consolidado!$D471)),IF(COUNTIFS(Consolidado!$AC$5:AC471,Consolidado!$AC471,Consolidado!$D$5:D471,"*"&amp;AG$3&amp;"*")=1,1,0),0))</f>
        <v>0</v>
      </c>
      <c r="AH471" s="0" t="n">
        <f aca="false">IF(OR(AH$3="",Consolidado!$D471=""),0,IF(ISNUMBER(SEARCH(AH$3,Consolidado!$D471)),IF(COUNTIFS(Consolidado!$AC$5:AC471,Consolidado!$AC471,Consolidado!$D$5:D471,"*"&amp;AH$3&amp;"*")=1,1,0),0))</f>
        <v>0</v>
      </c>
      <c r="AI471" s="0" t="n">
        <f aca="false">IF(OR(AI$3="",Consolidado!$D471=""),0,IF(ISNUMBER(SEARCH(AI$3,Consolidado!$D471)),IF(COUNTIFS(Consolidado!$AC$5:AC471,Consolidado!$AC471,Consolidado!$D$5:D471,"*"&amp;AI$3&amp;"*")=1,1,0),0))</f>
        <v>0</v>
      </c>
      <c r="AJ471" s="0" t="n">
        <f aca="false">IF(OR(AJ$3="",Consolidado!$D471=""),0,IF(ISNUMBER(SEARCH(AJ$3,Consolidado!$D471)),IF(COUNTIFS(Consolidado!$AC$5:AC471,Consolidado!$AC471,Consolidado!$D$5:D471,"*"&amp;AJ$3&amp;"*")=1,1,0),0))</f>
        <v>0</v>
      </c>
      <c r="AK471" s="0" t="n">
        <f aca="false">IF(OR(AK$3="",Consolidado!$D471=""),0,IF(ISNUMBER(SEARCH(AK$3,Consolidado!$D471)),IF(COUNTIFS(Consolidado!$AC$5:AC471,Consolidado!$AC471,Consolidado!$D$5:D471,"*"&amp;AK$3&amp;"*")=1,1,0),0))</f>
        <v>0</v>
      </c>
      <c r="AL471" s="0" t="n">
        <f aca="false">IF(OR(AL$3="",Consolidado!$D471=""),0,IF(ISNUMBER(SEARCH(AL$3,Consolidado!$D471)),IF(COUNTIFS(Consolidado!$AC$5:AC471,Consolidado!$AC471,Consolidado!$D$5:D471,"*"&amp;AL$3&amp;"*")=1,1,0),0))</f>
        <v>0</v>
      </c>
      <c r="AM471" s="0" t="n">
        <f aca="false">IF(OR(AM$3="",Consolidado!$D471=""),0,IF(ISNUMBER(SEARCH(AM$3,Consolidado!$D471)),IF(COUNTIFS(Consolidado!$AC$5:AC471,Consolidado!$AC471,Consolidado!$D$5:D471,"*"&amp;AM$3&amp;"*")=1,1,0),0))</f>
        <v>0</v>
      </c>
      <c r="AN471" s="0" t="n">
        <f aca="false">IF(OR(AN$3="",Consolidado!$D471=""),0,IF(ISNUMBER(SEARCH(AN$3,Consolidado!$D471)),IF(COUNTIFS(Consolidado!$AC$5:AC471,Consolidado!$AC471,Consolidado!$D$5:D471,"*"&amp;AN$3&amp;"*")=1,1,0),0))</f>
        <v>0</v>
      </c>
      <c r="AO471" s="0" t="n">
        <f aca="false">IF(OR(AO$3="",Consolidado!$D471=""),0,IF(ISNUMBER(SEARCH(AO$3,Consolidado!$D471)),IF(COUNTIFS(Consolidado!$AC$5:AC471,Consolidado!$AC471,Consolidado!$D$5:D471,"*"&amp;AO$3&amp;"*")=1,1,0),0))</f>
        <v>0</v>
      </c>
    </row>
    <row r="472" customFormat="false" ht="15" hidden="false" customHeight="false" outlineLevel="0" collapsed="false">
      <c r="B472" s="0" t="n">
        <f aca="false">IF(OR(B$3="",Consolidado!$D472=""),0,IF(ISNUMBER(SEARCH(B$3,Consolidado!$D472)),IF(COUNTIFS(Consolidado!$AC$5:AC472,Consolidado!$AC472,Consolidado!$D$5:D472,"*"&amp;B$3&amp;"*")=1,1,0),0))</f>
        <v>0</v>
      </c>
      <c r="C472" s="0" t="n">
        <f aca="false">IF(OR(C$3="",Consolidado!$D472=""),0,IF(ISNUMBER(SEARCH(C$3,Consolidado!$D472)),IF(COUNTIFS(Consolidado!$AC$5:AC472,Consolidado!$AC472,Consolidado!$D$5:D472,"*"&amp;C$3&amp;"*")=1,1,0),0))</f>
        <v>0</v>
      </c>
      <c r="D472" s="0" t="n">
        <f aca="false">IF(OR(D$3="",Consolidado!$D472=""),0,IF(ISNUMBER(SEARCH(D$3,Consolidado!$D472)),IF(COUNTIFS(Consolidado!$AC$5:AC472,Consolidado!$AC472,Consolidado!$D$5:D472,"*"&amp;D$3&amp;"*")=1,1,0),0))</f>
        <v>0</v>
      </c>
      <c r="E472" s="0" t="n">
        <f aca="false">IF(OR(E$3="",Consolidado!$D472=""),0,IF(ISNUMBER(SEARCH(E$3,Consolidado!$D472)),IF(COUNTIFS(Consolidado!$AC$5:AC472,Consolidado!$AC472,Consolidado!$D$5:D472,"*"&amp;E$3&amp;"*")=1,1,0),0))</f>
        <v>0</v>
      </c>
      <c r="F472" s="0" t="n">
        <f aca="false">IF(OR(F$3="",Consolidado!$D472=""),0,IF(ISNUMBER(SEARCH(F$3,Consolidado!$D472)),IF(COUNTIFS(Consolidado!$AC$5:AC472,Consolidado!$AC472,Consolidado!$D$5:D472,"*"&amp;F$3&amp;"*")=1,1,0),0))</f>
        <v>0</v>
      </c>
      <c r="G472" s="0" t="n">
        <f aca="false">IF(OR(G$3="",Consolidado!$D472=""),0,IF(ISNUMBER(SEARCH(G$3,Consolidado!$D472)),IF(COUNTIFS(Consolidado!$AC$5:AC472,Consolidado!$AC472,Consolidado!$D$5:D472,"*"&amp;G$3&amp;"*")=1,1,0),0))</f>
        <v>0</v>
      </c>
      <c r="H472" s="0" t="n">
        <f aca="false">IF(OR(H$3="",Consolidado!$D472=""),0,IF(ISNUMBER(SEARCH(H$3,Consolidado!$D472)),IF(COUNTIFS(Consolidado!$AC$5:AC472,Consolidado!$AC472,Consolidado!$D$5:D472,"*"&amp;H$3&amp;"*")=1,1,0),0))</f>
        <v>0</v>
      </c>
      <c r="I472" s="0" t="n">
        <f aca="false">IF(OR(I$3="",Consolidado!$D472=""),0,IF(ISNUMBER(SEARCH(I$3,Consolidado!$D472)),IF(COUNTIFS(Consolidado!$AC$5:AC472,Consolidado!$AC472,Consolidado!$D$5:D472,"*"&amp;I$3&amp;"*")=1,1,0),0))</f>
        <v>0</v>
      </c>
      <c r="J472" s="0" t="n">
        <f aca="false">IF(OR(J$3="",Consolidado!$D472=""),0,IF(ISNUMBER(SEARCH(J$3,Consolidado!$D472)),IF(COUNTIFS(Consolidado!$AC$5:AC472,Consolidado!$AC472,Consolidado!$D$5:D472,"*"&amp;J$3&amp;"*")=1,1,0),0))</f>
        <v>0</v>
      </c>
      <c r="K472" s="0" t="n">
        <f aca="false">IF(OR(K$3="",Consolidado!$D472=""),0,IF(ISNUMBER(SEARCH(K$3,Consolidado!$D472)),IF(COUNTIFS(Consolidado!$AC$5:AC472,Consolidado!$AC472,Consolidado!$D$5:D472,"*"&amp;K$3&amp;"*")=1,1,0),0))</f>
        <v>0</v>
      </c>
      <c r="L472" s="0" t="n">
        <f aca="false">IF(OR(L$3="",Consolidado!$D472=""),0,IF(ISNUMBER(SEARCH(L$3,Consolidado!$D472)),IF(COUNTIFS(Consolidado!$AC$5:AC472,Consolidado!$AC472,Consolidado!$D$5:D472,"*"&amp;L$3&amp;"*")=1,1,0),0))</f>
        <v>0</v>
      </c>
      <c r="M472" s="0" t="n">
        <f aca="false">IF(OR(M$3="",Consolidado!$D472=""),0,IF(ISNUMBER(SEARCH(M$3,Consolidado!$D472)),IF(COUNTIFS(Consolidado!$AC$5:AC472,Consolidado!$AC472,Consolidado!$D$5:D472,"*"&amp;M$3&amp;"*")=1,1,0),0))</f>
        <v>0</v>
      </c>
      <c r="N472" s="0" t="n">
        <f aca="false">IF(OR(N$3="",Consolidado!$D472=""),0,IF(ISNUMBER(SEARCH(N$3,Consolidado!$D472)),IF(COUNTIFS(Consolidado!$AC$5:AC472,Consolidado!$AC472,Consolidado!$D$5:D472,"*"&amp;N$3&amp;"*")=1,1,0),0))</f>
        <v>0</v>
      </c>
      <c r="O472" s="0" t="n">
        <f aca="false">IF(OR(O$3="",Consolidado!$D472=""),0,IF(ISNUMBER(SEARCH(O$3,Consolidado!$D472)),IF(COUNTIFS(Consolidado!$AC$5:AC472,Consolidado!$AC472,Consolidado!$D$5:D472,"*"&amp;O$3&amp;"*")=1,1,0),0))</f>
        <v>0</v>
      </c>
      <c r="P472" s="0" t="n">
        <f aca="false">IF(OR(P$3="",Consolidado!$D472=""),0,IF(ISNUMBER(SEARCH(P$3,Consolidado!$D472)),IF(COUNTIFS(Consolidado!$AC$5:AC472,Consolidado!$AC472,Consolidado!$D$5:D472,"*"&amp;P$3&amp;"*")=1,1,0),0))</f>
        <v>0</v>
      </c>
      <c r="Q472" s="0" t="n">
        <f aca="false">IF(OR(Q$3="",Consolidado!$D472=""),0,IF(ISNUMBER(SEARCH(Q$3,Consolidado!$D472)),IF(COUNTIFS(Consolidado!$AC$5:AC472,Consolidado!$AC472,Consolidado!$D$5:D472,"*"&amp;Q$3&amp;"*")=1,1,0),0))</f>
        <v>0</v>
      </c>
      <c r="R472" s="0" t="n">
        <f aca="false">IF(OR(R$3="",Consolidado!$D472=""),0,IF(ISNUMBER(SEARCH(R$3,Consolidado!$D472)),IF(COUNTIFS(Consolidado!$AC$5:AC472,Consolidado!$AC472,Consolidado!$D$5:D472,"*"&amp;R$3&amp;"*")=1,1,0),0))</f>
        <v>0</v>
      </c>
      <c r="S472" s="0" t="n">
        <f aca="false">IF(OR(S$3="",Consolidado!$D472=""),0,IF(ISNUMBER(SEARCH(S$3,Consolidado!$D472)),IF(COUNTIFS(Consolidado!$AC$5:AC472,Consolidado!$AC472,Consolidado!$D$5:D472,"*"&amp;S$3&amp;"*")=1,1,0),0))</f>
        <v>0</v>
      </c>
      <c r="T472" s="0" t="n">
        <f aca="false">IF(OR(T$3="",Consolidado!$D472=""),0,IF(ISNUMBER(SEARCH(T$3,Consolidado!$D472)),IF(COUNTIFS(Consolidado!$AC$5:AC472,Consolidado!$AC472,Consolidado!$D$5:D472,"*"&amp;T$3&amp;"*")=1,1,0),0))</f>
        <v>0</v>
      </c>
      <c r="U472" s="0" t="n">
        <f aca="false">IF(OR(U$3="",Consolidado!$D472=""),0,IF(ISNUMBER(SEARCH(U$3,Consolidado!$D472)),IF(COUNTIFS(Consolidado!$AC$5:AC472,Consolidado!$AC472,Consolidado!$D$5:D472,"*"&amp;U$3&amp;"*")=1,1,0),0))</f>
        <v>0</v>
      </c>
      <c r="V472" s="0" t="n">
        <f aca="false">IF(OR(V$3="",Consolidado!$D472=""),0,IF(ISNUMBER(SEARCH(V$3,Consolidado!$D472)),IF(COUNTIFS(Consolidado!$AC$5:AC472,Consolidado!$AC472,Consolidado!$D$5:D472,"*"&amp;V$3&amp;"*")=1,1,0),0))</f>
        <v>0</v>
      </c>
      <c r="W472" s="0" t="n">
        <f aca="false">IF(OR(W$3="",Consolidado!$D472=""),0,IF(ISNUMBER(SEARCH(W$3,Consolidado!$D472)),IF(COUNTIFS(Consolidado!$AC$5:AC472,Consolidado!$AC472,Consolidado!$D$5:D472,"*"&amp;W$3&amp;"*")=1,1,0),0))</f>
        <v>0</v>
      </c>
      <c r="X472" s="0" t="n">
        <f aca="false">IF(OR(X$3="",Consolidado!$D472=""),0,IF(ISNUMBER(SEARCH(X$3,Consolidado!$D472)),IF(COUNTIFS(Consolidado!$AC$5:AC472,Consolidado!$AC472,Consolidado!$D$5:D472,"*"&amp;X$3&amp;"*")=1,1,0),0))</f>
        <v>0</v>
      </c>
      <c r="Y472" s="0" t="n">
        <f aca="false">IF(OR(Y$3="",Consolidado!$D472=""),0,IF(ISNUMBER(SEARCH(Y$3,Consolidado!$D472)),IF(COUNTIFS(Consolidado!$AC$5:AC472,Consolidado!$AC472,Consolidado!$D$5:D472,"*"&amp;Y$3&amp;"*")=1,1,0),0))</f>
        <v>0</v>
      </c>
      <c r="Z472" s="0" t="n">
        <f aca="false">IF(OR(Z$3="",Consolidado!$D472=""),0,IF(ISNUMBER(SEARCH(Z$3,Consolidado!$D472)),IF(COUNTIFS(Consolidado!$AC$5:AC472,Consolidado!$AC472,Consolidado!$D$5:D472,"*"&amp;Z$3&amp;"*")=1,1,0),0))</f>
        <v>0</v>
      </c>
      <c r="AA472" s="0" t="n">
        <f aca="false">IF(OR(AA$3="",Consolidado!$D472=""),0,IF(ISNUMBER(SEARCH(AA$3,Consolidado!$D472)),IF(COUNTIFS(Consolidado!$AC$5:AC472,Consolidado!$AC472,Consolidado!$D$5:D472,"*"&amp;AA$3&amp;"*")=1,1,0),0))</f>
        <v>0</v>
      </c>
      <c r="AB472" s="0" t="n">
        <f aca="false">IF(OR(AB$3="",Consolidado!$D472=""),0,IF(ISNUMBER(SEARCH(AB$3,Consolidado!$D472)),IF(COUNTIFS(Consolidado!$AC$5:AC472,Consolidado!$AC472,Consolidado!$D$5:D472,"*"&amp;AB$3&amp;"*")=1,1,0),0))</f>
        <v>0</v>
      </c>
      <c r="AC472" s="0" t="n">
        <f aca="false">IF(OR(AC$3="",Consolidado!$D472=""),0,IF(ISNUMBER(SEARCH(AC$3,Consolidado!$D472)),IF(COUNTIFS(Consolidado!$AC$5:AC472,Consolidado!$AC472,Consolidado!$D$5:D472,"*"&amp;AC$3&amp;"*")=1,1,0),0))</f>
        <v>0</v>
      </c>
      <c r="AD472" s="0" t="n">
        <f aca="false">IF(OR(AD$3="",Consolidado!$D472=""),0,IF(ISNUMBER(SEARCH(AD$3,Consolidado!$D472)),IF(COUNTIFS(Consolidado!$AC$5:AC472,Consolidado!$AC472,Consolidado!$D$5:D472,"*"&amp;AD$3&amp;"*")=1,1,0),0))</f>
        <v>0</v>
      </c>
      <c r="AE472" s="0" t="n">
        <f aca="false">IF(OR(AE$3="",Consolidado!$D472=""),0,IF(ISNUMBER(SEARCH(AE$3,Consolidado!$D472)),IF(COUNTIFS(Consolidado!$AC$5:AC472,Consolidado!$AC472,Consolidado!$D$5:D472,"*"&amp;AE$3&amp;"*")=1,1,0),0))</f>
        <v>0</v>
      </c>
      <c r="AF472" s="0" t="n">
        <f aca="false">IF(OR(AF$3="",Consolidado!$D472=""),0,IF(ISNUMBER(SEARCH(AF$3,Consolidado!$D472)),IF(COUNTIFS(Consolidado!$AC$5:AC472,Consolidado!$AC472,Consolidado!$D$5:D472,"*"&amp;AF$3&amp;"*")=1,1,0),0))</f>
        <v>0</v>
      </c>
      <c r="AG472" s="0" t="n">
        <f aca="false">IF(OR(AG$3="",Consolidado!$D472=""),0,IF(ISNUMBER(SEARCH(AG$3,Consolidado!$D472)),IF(COUNTIFS(Consolidado!$AC$5:AC472,Consolidado!$AC472,Consolidado!$D$5:D472,"*"&amp;AG$3&amp;"*")=1,1,0),0))</f>
        <v>0</v>
      </c>
      <c r="AH472" s="0" t="n">
        <f aca="false">IF(OR(AH$3="",Consolidado!$D472=""),0,IF(ISNUMBER(SEARCH(AH$3,Consolidado!$D472)),IF(COUNTIFS(Consolidado!$AC$5:AC472,Consolidado!$AC472,Consolidado!$D$5:D472,"*"&amp;AH$3&amp;"*")=1,1,0),0))</f>
        <v>0</v>
      </c>
      <c r="AI472" s="0" t="n">
        <f aca="false">IF(OR(AI$3="",Consolidado!$D472=""),0,IF(ISNUMBER(SEARCH(AI$3,Consolidado!$D472)),IF(COUNTIFS(Consolidado!$AC$5:AC472,Consolidado!$AC472,Consolidado!$D$5:D472,"*"&amp;AI$3&amp;"*")=1,1,0),0))</f>
        <v>0</v>
      </c>
      <c r="AJ472" s="0" t="n">
        <f aca="false">IF(OR(AJ$3="",Consolidado!$D472=""),0,IF(ISNUMBER(SEARCH(AJ$3,Consolidado!$D472)),IF(COUNTIFS(Consolidado!$AC$5:AC472,Consolidado!$AC472,Consolidado!$D$5:D472,"*"&amp;AJ$3&amp;"*")=1,1,0),0))</f>
        <v>0</v>
      </c>
      <c r="AK472" s="0" t="n">
        <f aca="false">IF(OR(AK$3="",Consolidado!$D472=""),0,IF(ISNUMBER(SEARCH(AK$3,Consolidado!$D472)),IF(COUNTIFS(Consolidado!$AC$5:AC472,Consolidado!$AC472,Consolidado!$D$5:D472,"*"&amp;AK$3&amp;"*")=1,1,0),0))</f>
        <v>0</v>
      </c>
      <c r="AL472" s="0" t="n">
        <f aca="false">IF(OR(AL$3="",Consolidado!$D472=""),0,IF(ISNUMBER(SEARCH(AL$3,Consolidado!$D472)),IF(COUNTIFS(Consolidado!$AC$5:AC472,Consolidado!$AC472,Consolidado!$D$5:D472,"*"&amp;AL$3&amp;"*")=1,1,0),0))</f>
        <v>0</v>
      </c>
      <c r="AM472" s="0" t="n">
        <f aca="false">IF(OR(AM$3="",Consolidado!$D472=""),0,IF(ISNUMBER(SEARCH(AM$3,Consolidado!$D472)),IF(COUNTIFS(Consolidado!$AC$5:AC472,Consolidado!$AC472,Consolidado!$D$5:D472,"*"&amp;AM$3&amp;"*")=1,1,0),0))</f>
        <v>0</v>
      </c>
      <c r="AN472" s="0" t="n">
        <f aca="false">IF(OR(AN$3="",Consolidado!$D472=""),0,IF(ISNUMBER(SEARCH(AN$3,Consolidado!$D472)),IF(COUNTIFS(Consolidado!$AC$5:AC472,Consolidado!$AC472,Consolidado!$D$5:D472,"*"&amp;AN$3&amp;"*")=1,1,0),0))</f>
        <v>0</v>
      </c>
      <c r="AO472" s="0" t="n">
        <f aca="false">IF(OR(AO$3="",Consolidado!$D472=""),0,IF(ISNUMBER(SEARCH(AO$3,Consolidado!$D472)),IF(COUNTIFS(Consolidado!$AC$5:AC472,Consolidado!$AC472,Consolidado!$D$5:D472,"*"&amp;AO$3&amp;"*")=1,1,0),0))</f>
        <v>0</v>
      </c>
    </row>
    <row r="473" customFormat="false" ht="15" hidden="false" customHeight="false" outlineLevel="0" collapsed="false">
      <c r="B473" s="0" t="n">
        <f aca="false">IF(OR(B$3="",Consolidado!$D473=""),0,IF(ISNUMBER(SEARCH(B$3,Consolidado!$D473)),IF(COUNTIFS(Consolidado!$AC$5:AC473,Consolidado!$AC473,Consolidado!$D$5:D473,"*"&amp;B$3&amp;"*")=1,1,0),0))</f>
        <v>0</v>
      </c>
      <c r="C473" s="0" t="n">
        <f aca="false">IF(OR(C$3="",Consolidado!$D473=""),0,IF(ISNUMBER(SEARCH(C$3,Consolidado!$D473)),IF(COUNTIFS(Consolidado!$AC$5:AC473,Consolidado!$AC473,Consolidado!$D$5:D473,"*"&amp;C$3&amp;"*")=1,1,0),0))</f>
        <v>0</v>
      </c>
      <c r="D473" s="0" t="n">
        <f aca="false">IF(OR(D$3="",Consolidado!$D473=""),0,IF(ISNUMBER(SEARCH(D$3,Consolidado!$D473)),IF(COUNTIFS(Consolidado!$AC$5:AC473,Consolidado!$AC473,Consolidado!$D$5:D473,"*"&amp;D$3&amp;"*")=1,1,0),0))</f>
        <v>0</v>
      </c>
      <c r="E473" s="0" t="n">
        <f aca="false">IF(OR(E$3="",Consolidado!$D473=""),0,IF(ISNUMBER(SEARCH(E$3,Consolidado!$D473)),IF(COUNTIFS(Consolidado!$AC$5:AC473,Consolidado!$AC473,Consolidado!$D$5:D473,"*"&amp;E$3&amp;"*")=1,1,0),0))</f>
        <v>0</v>
      </c>
      <c r="F473" s="0" t="n">
        <f aca="false">IF(OR(F$3="",Consolidado!$D473=""),0,IF(ISNUMBER(SEARCH(F$3,Consolidado!$D473)),IF(COUNTIFS(Consolidado!$AC$5:AC473,Consolidado!$AC473,Consolidado!$D$5:D473,"*"&amp;F$3&amp;"*")=1,1,0),0))</f>
        <v>0</v>
      </c>
      <c r="G473" s="0" t="n">
        <f aca="false">IF(OR(G$3="",Consolidado!$D473=""),0,IF(ISNUMBER(SEARCH(G$3,Consolidado!$D473)),IF(COUNTIFS(Consolidado!$AC$5:AC473,Consolidado!$AC473,Consolidado!$D$5:D473,"*"&amp;G$3&amp;"*")=1,1,0),0))</f>
        <v>0</v>
      </c>
      <c r="H473" s="0" t="n">
        <f aca="false">IF(OR(H$3="",Consolidado!$D473=""),0,IF(ISNUMBER(SEARCH(H$3,Consolidado!$D473)),IF(COUNTIFS(Consolidado!$AC$5:AC473,Consolidado!$AC473,Consolidado!$D$5:D473,"*"&amp;H$3&amp;"*")=1,1,0),0))</f>
        <v>0</v>
      </c>
      <c r="I473" s="0" t="n">
        <f aca="false">IF(OR(I$3="",Consolidado!$D473=""),0,IF(ISNUMBER(SEARCH(I$3,Consolidado!$D473)),IF(COUNTIFS(Consolidado!$AC$5:AC473,Consolidado!$AC473,Consolidado!$D$5:D473,"*"&amp;I$3&amp;"*")=1,1,0),0))</f>
        <v>0</v>
      </c>
      <c r="J473" s="0" t="n">
        <f aca="false">IF(OR(J$3="",Consolidado!$D473=""),0,IF(ISNUMBER(SEARCH(J$3,Consolidado!$D473)),IF(COUNTIFS(Consolidado!$AC$5:AC473,Consolidado!$AC473,Consolidado!$D$5:D473,"*"&amp;J$3&amp;"*")=1,1,0),0))</f>
        <v>0</v>
      </c>
      <c r="K473" s="0" t="n">
        <f aca="false">IF(OR(K$3="",Consolidado!$D473=""),0,IF(ISNUMBER(SEARCH(K$3,Consolidado!$D473)),IF(COUNTIFS(Consolidado!$AC$5:AC473,Consolidado!$AC473,Consolidado!$D$5:D473,"*"&amp;K$3&amp;"*")=1,1,0),0))</f>
        <v>0</v>
      </c>
      <c r="L473" s="0" t="n">
        <f aca="false">IF(OR(L$3="",Consolidado!$D473=""),0,IF(ISNUMBER(SEARCH(L$3,Consolidado!$D473)),IF(COUNTIFS(Consolidado!$AC$5:AC473,Consolidado!$AC473,Consolidado!$D$5:D473,"*"&amp;L$3&amp;"*")=1,1,0),0))</f>
        <v>0</v>
      </c>
      <c r="M473" s="0" t="n">
        <f aca="false">IF(OR(M$3="",Consolidado!$D473=""),0,IF(ISNUMBER(SEARCH(M$3,Consolidado!$D473)),IF(COUNTIFS(Consolidado!$AC$5:AC473,Consolidado!$AC473,Consolidado!$D$5:D473,"*"&amp;M$3&amp;"*")=1,1,0),0))</f>
        <v>0</v>
      </c>
      <c r="N473" s="0" t="n">
        <f aca="false">IF(OR(N$3="",Consolidado!$D473=""),0,IF(ISNUMBER(SEARCH(N$3,Consolidado!$D473)),IF(COUNTIFS(Consolidado!$AC$5:AC473,Consolidado!$AC473,Consolidado!$D$5:D473,"*"&amp;N$3&amp;"*")=1,1,0),0))</f>
        <v>0</v>
      </c>
      <c r="O473" s="0" t="n">
        <f aca="false">IF(OR(O$3="",Consolidado!$D473=""),0,IF(ISNUMBER(SEARCH(O$3,Consolidado!$D473)),IF(COUNTIFS(Consolidado!$AC$5:AC473,Consolidado!$AC473,Consolidado!$D$5:D473,"*"&amp;O$3&amp;"*")=1,1,0),0))</f>
        <v>0</v>
      </c>
      <c r="P473" s="0" t="n">
        <f aca="false">IF(OR(P$3="",Consolidado!$D473=""),0,IF(ISNUMBER(SEARCH(P$3,Consolidado!$D473)),IF(COUNTIFS(Consolidado!$AC$5:AC473,Consolidado!$AC473,Consolidado!$D$5:D473,"*"&amp;P$3&amp;"*")=1,1,0),0))</f>
        <v>0</v>
      </c>
      <c r="Q473" s="0" t="n">
        <f aca="false">IF(OR(Q$3="",Consolidado!$D473=""),0,IF(ISNUMBER(SEARCH(Q$3,Consolidado!$D473)),IF(COUNTIFS(Consolidado!$AC$5:AC473,Consolidado!$AC473,Consolidado!$D$5:D473,"*"&amp;Q$3&amp;"*")=1,1,0),0))</f>
        <v>0</v>
      </c>
      <c r="R473" s="0" t="n">
        <f aca="false">IF(OR(R$3="",Consolidado!$D473=""),0,IF(ISNUMBER(SEARCH(R$3,Consolidado!$D473)),IF(COUNTIFS(Consolidado!$AC$5:AC473,Consolidado!$AC473,Consolidado!$D$5:D473,"*"&amp;R$3&amp;"*")=1,1,0),0))</f>
        <v>0</v>
      </c>
      <c r="S473" s="0" t="n">
        <f aca="false">IF(OR(S$3="",Consolidado!$D473=""),0,IF(ISNUMBER(SEARCH(S$3,Consolidado!$D473)),IF(COUNTIFS(Consolidado!$AC$5:AC473,Consolidado!$AC473,Consolidado!$D$5:D473,"*"&amp;S$3&amp;"*")=1,1,0),0))</f>
        <v>0</v>
      </c>
      <c r="T473" s="0" t="n">
        <f aca="false">IF(OR(T$3="",Consolidado!$D473=""),0,IF(ISNUMBER(SEARCH(T$3,Consolidado!$D473)),IF(COUNTIFS(Consolidado!$AC$5:AC473,Consolidado!$AC473,Consolidado!$D$5:D473,"*"&amp;T$3&amp;"*")=1,1,0),0))</f>
        <v>0</v>
      </c>
      <c r="U473" s="0" t="n">
        <f aca="false">IF(OR(U$3="",Consolidado!$D473=""),0,IF(ISNUMBER(SEARCH(U$3,Consolidado!$D473)),IF(COUNTIFS(Consolidado!$AC$5:AC473,Consolidado!$AC473,Consolidado!$D$5:D473,"*"&amp;U$3&amp;"*")=1,1,0),0))</f>
        <v>0</v>
      </c>
      <c r="V473" s="0" t="n">
        <f aca="false">IF(OR(V$3="",Consolidado!$D473=""),0,IF(ISNUMBER(SEARCH(V$3,Consolidado!$D473)),IF(COUNTIFS(Consolidado!$AC$5:AC473,Consolidado!$AC473,Consolidado!$D$5:D473,"*"&amp;V$3&amp;"*")=1,1,0),0))</f>
        <v>0</v>
      </c>
      <c r="W473" s="0" t="n">
        <f aca="false">IF(OR(W$3="",Consolidado!$D473=""),0,IF(ISNUMBER(SEARCH(W$3,Consolidado!$D473)),IF(COUNTIFS(Consolidado!$AC$5:AC473,Consolidado!$AC473,Consolidado!$D$5:D473,"*"&amp;W$3&amp;"*")=1,1,0),0))</f>
        <v>0</v>
      </c>
      <c r="X473" s="0" t="n">
        <f aca="false">IF(OR(X$3="",Consolidado!$D473=""),0,IF(ISNUMBER(SEARCH(X$3,Consolidado!$D473)),IF(COUNTIFS(Consolidado!$AC$5:AC473,Consolidado!$AC473,Consolidado!$D$5:D473,"*"&amp;X$3&amp;"*")=1,1,0),0))</f>
        <v>0</v>
      </c>
      <c r="Y473" s="0" t="n">
        <f aca="false">IF(OR(Y$3="",Consolidado!$D473=""),0,IF(ISNUMBER(SEARCH(Y$3,Consolidado!$D473)),IF(COUNTIFS(Consolidado!$AC$5:AC473,Consolidado!$AC473,Consolidado!$D$5:D473,"*"&amp;Y$3&amp;"*")=1,1,0),0))</f>
        <v>0</v>
      </c>
      <c r="Z473" s="0" t="n">
        <f aca="false">IF(OR(Z$3="",Consolidado!$D473=""),0,IF(ISNUMBER(SEARCH(Z$3,Consolidado!$D473)),IF(COUNTIFS(Consolidado!$AC$5:AC473,Consolidado!$AC473,Consolidado!$D$5:D473,"*"&amp;Z$3&amp;"*")=1,1,0),0))</f>
        <v>0</v>
      </c>
      <c r="AA473" s="0" t="n">
        <f aca="false">IF(OR(AA$3="",Consolidado!$D473=""),0,IF(ISNUMBER(SEARCH(AA$3,Consolidado!$D473)),IF(COUNTIFS(Consolidado!$AC$5:AC473,Consolidado!$AC473,Consolidado!$D$5:D473,"*"&amp;AA$3&amp;"*")=1,1,0),0))</f>
        <v>0</v>
      </c>
      <c r="AB473" s="0" t="n">
        <f aca="false">IF(OR(AB$3="",Consolidado!$D473=""),0,IF(ISNUMBER(SEARCH(AB$3,Consolidado!$D473)),IF(COUNTIFS(Consolidado!$AC$5:AC473,Consolidado!$AC473,Consolidado!$D$5:D473,"*"&amp;AB$3&amp;"*")=1,1,0),0))</f>
        <v>0</v>
      </c>
      <c r="AC473" s="0" t="n">
        <f aca="false">IF(OR(AC$3="",Consolidado!$D473=""),0,IF(ISNUMBER(SEARCH(AC$3,Consolidado!$D473)),IF(COUNTIFS(Consolidado!$AC$5:AC473,Consolidado!$AC473,Consolidado!$D$5:D473,"*"&amp;AC$3&amp;"*")=1,1,0),0))</f>
        <v>0</v>
      </c>
      <c r="AD473" s="0" t="n">
        <f aca="false">IF(OR(AD$3="",Consolidado!$D473=""),0,IF(ISNUMBER(SEARCH(AD$3,Consolidado!$D473)),IF(COUNTIFS(Consolidado!$AC$5:AC473,Consolidado!$AC473,Consolidado!$D$5:D473,"*"&amp;AD$3&amp;"*")=1,1,0),0))</f>
        <v>0</v>
      </c>
      <c r="AE473" s="0" t="n">
        <f aca="false">IF(OR(AE$3="",Consolidado!$D473=""),0,IF(ISNUMBER(SEARCH(AE$3,Consolidado!$D473)),IF(COUNTIFS(Consolidado!$AC$5:AC473,Consolidado!$AC473,Consolidado!$D$5:D473,"*"&amp;AE$3&amp;"*")=1,1,0),0))</f>
        <v>0</v>
      </c>
      <c r="AF473" s="0" t="n">
        <f aca="false">IF(OR(AF$3="",Consolidado!$D473=""),0,IF(ISNUMBER(SEARCH(AF$3,Consolidado!$D473)),IF(COUNTIFS(Consolidado!$AC$5:AC473,Consolidado!$AC473,Consolidado!$D$5:D473,"*"&amp;AF$3&amp;"*")=1,1,0),0))</f>
        <v>0</v>
      </c>
      <c r="AG473" s="0" t="n">
        <f aca="false">IF(OR(AG$3="",Consolidado!$D473=""),0,IF(ISNUMBER(SEARCH(AG$3,Consolidado!$D473)),IF(COUNTIFS(Consolidado!$AC$5:AC473,Consolidado!$AC473,Consolidado!$D$5:D473,"*"&amp;AG$3&amp;"*")=1,1,0),0))</f>
        <v>0</v>
      </c>
      <c r="AH473" s="0" t="n">
        <f aca="false">IF(OR(AH$3="",Consolidado!$D473=""),0,IF(ISNUMBER(SEARCH(AH$3,Consolidado!$D473)),IF(COUNTIFS(Consolidado!$AC$5:AC473,Consolidado!$AC473,Consolidado!$D$5:D473,"*"&amp;AH$3&amp;"*")=1,1,0),0))</f>
        <v>0</v>
      </c>
      <c r="AI473" s="0" t="n">
        <f aca="false">IF(OR(AI$3="",Consolidado!$D473=""),0,IF(ISNUMBER(SEARCH(AI$3,Consolidado!$D473)),IF(COUNTIFS(Consolidado!$AC$5:AC473,Consolidado!$AC473,Consolidado!$D$5:D473,"*"&amp;AI$3&amp;"*")=1,1,0),0))</f>
        <v>0</v>
      </c>
      <c r="AJ473" s="0" t="n">
        <f aca="false">IF(OR(AJ$3="",Consolidado!$D473=""),0,IF(ISNUMBER(SEARCH(AJ$3,Consolidado!$D473)),IF(COUNTIFS(Consolidado!$AC$5:AC473,Consolidado!$AC473,Consolidado!$D$5:D473,"*"&amp;AJ$3&amp;"*")=1,1,0),0))</f>
        <v>0</v>
      </c>
      <c r="AK473" s="0" t="n">
        <f aca="false">IF(OR(AK$3="",Consolidado!$D473=""),0,IF(ISNUMBER(SEARCH(AK$3,Consolidado!$D473)),IF(COUNTIFS(Consolidado!$AC$5:AC473,Consolidado!$AC473,Consolidado!$D$5:D473,"*"&amp;AK$3&amp;"*")=1,1,0),0))</f>
        <v>0</v>
      </c>
      <c r="AL473" s="0" t="n">
        <f aca="false">IF(OR(AL$3="",Consolidado!$D473=""),0,IF(ISNUMBER(SEARCH(AL$3,Consolidado!$D473)),IF(COUNTIFS(Consolidado!$AC$5:AC473,Consolidado!$AC473,Consolidado!$D$5:D473,"*"&amp;AL$3&amp;"*")=1,1,0),0))</f>
        <v>0</v>
      </c>
      <c r="AM473" s="0" t="n">
        <f aca="false">IF(OR(AM$3="",Consolidado!$D473=""),0,IF(ISNUMBER(SEARCH(AM$3,Consolidado!$D473)),IF(COUNTIFS(Consolidado!$AC$5:AC473,Consolidado!$AC473,Consolidado!$D$5:D473,"*"&amp;AM$3&amp;"*")=1,1,0),0))</f>
        <v>0</v>
      </c>
      <c r="AN473" s="0" t="n">
        <f aca="false">IF(OR(AN$3="",Consolidado!$D473=""),0,IF(ISNUMBER(SEARCH(AN$3,Consolidado!$D473)),IF(COUNTIFS(Consolidado!$AC$5:AC473,Consolidado!$AC473,Consolidado!$D$5:D473,"*"&amp;AN$3&amp;"*")=1,1,0),0))</f>
        <v>0</v>
      </c>
      <c r="AO473" s="0" t="n">
        <f aca="false">IF(OR(AO$3="",Consolidado!$D473=""),0,IF(ISNUMBER(SEARCH(AO$3,Consolidado!$D473)),IF(COUNTIFS(Consolidado!$AC$5:AC473,Consolidado!$AC473,Consolidado!$D$5:D473,"*"&amp;AO$3&amp;"*")=1,1,0),0))</f>
        <v>0</v>
      </c>
    </row>
    <row r="474" customFormat="false" ht="15" hidden="false" customHeight="false" outlineLevel="0" collapsed="false">
      <c r="B474" s="0" t="n">
        <f aca="false">IF(OR(B$3="",Consolidado!$D474=""),0,IF(ISNUMBER(SEARCH(B$3,Consolidado!$D474)),IF(COUNTIFS(Consolidado!$AC$5:AC474,Consolidado!$AC474,Consolidado!$D$5:D474,"*"&amp;B$3&amp;"*")=1,1,0),0))</f>
        <v>0</v>
      </c>
      <c r="C474" s="0" t="n">
        <f aca="false">IF(OR(C$3="",Consolidado!$D474=""),0,IF(ISNUMBER(SEARCH(C$3,Consolidado!$D474)),IF(COUNTIFS(Consolidado!$AC$5:AC474,Consolidado!$AC474,Consolidado!$D$5:D474,"*"&amp;C$3&amp;"*")=1,1,0),0))</f>
        <v>0</v>
      </c>
      <c r="D474" s="0" t="n">
        <f aca="false">IF(OR(D$3="",Consolidado!$D474=""),0,IF(ISNUMBER(SEARCH(D$3,Consolidado!$D474)),IF(COUNTIFS(Consolidado!$AC$5:AC474,Consolidado!$AC474,Consolidado!$D$5:D474,"*"&amp;D$3&amp;"*")=1,1,0),0))</f>
        <v>0</v>
      </c>
      <c r="E474" s="0" t="n">
        <f aca="false">IF(OR(E$3="",Consolidado!$D474=""),0,IF(ISNUMBER(SEARCH(E$3,Consolidado!$D474)),IF(COUNTIFS(Consolidado!$AC$5:AC474,Consolidado!$AC474,Consolidado!$D$5:D474,"*"&amp;E$3&amp;"*")=1,1,0),0))</f>
        <v>0</v>
      </c>
      <c r="F474" s="0" t="n">
        <f aca="false">IF(OR(F$3="",Consolidado!$D474=""),0,IF(ISNUMBER(SEARCH(F$3,Consolidado!$D474)),IF(COUNTIFS(Consolidado!$AC$5:AC474,Consolidado!$AC474,Consolidado!$D$5:D474,"*"&amp;F$3&amp;"*")=1,1,0),0))</f>
        <v>0</v>
      </c>
      <c r="G474" s="0" t="n">
        <f aca="false">IF(OR(G$3="",Consolidado!$D474=""),0,IF(ISNUMBER(SEARCH(G$3,Consolidado!$D474)),IF(COUNTIFS(Consolidado!$AC$5:AC474,Consolidado!$AC474,Consolidado!$D$5:D474,"*"&amp;G$3&amp;"*")=1,1,0),0))</f>
        <v>0</v>
      </c>
      <c r="H474" s="0" t="n">
        <f aca="false">IF(OR(H$3="",Consolidado!$D474=""),0,IF(ISNUMBER(SEARCH(H$3,Consolidado!$D474)),IF(COUNTIFS(Consolidado!$AC$5:AC474,Consolidado!$AC474,Consolidado!$D$5:D474,"*"&amp;H$3&amp;"*")=1,1,0),0))</f>
        <v>0</v>
      </c>
      <c r="I474" s="0" t="n">
        <f aca="false">IF(OR(I$3="",Consolidado!$D474=""),0,IF(ISNUMBER(SEARCH(I$3,Consolidado!$D474)),IF(COUNTIFS(Consolidado!$AC$5:AC474,Consolidado!$AC474,Consolidado!$D$5:D474,"*"&amp;I$3&amp;"*")=1,1,0),0))</f>
        <v>0</v>
      </c>
      <c r="J474" s="0" t="n">
        <f aca="false">IF(OR(J$3="",Consolidado!$D474=""),0,IF(ISNUMBER(SEARCH(J$3,Consolidado!$D474)),IF(COUNTIFS(Consolidado!$AC$5:AC474,Consolidado!$AC474,Consolidado!$D$5:D474,"*"&amp;J$3&amp;"*")=1,1,0),0))</f>
        <v>0</v>
      </c>
      <c r="K474" s="0" t="n">
        <f aca="false">IF(OR(K$3="",Consolidado!$D474=""),0,IF(ISNUMBER(SEARCH(K$3,Consolidado!$D474)),IF(COUNTIFS(Consolidado!$AC$5:AC474,Consolidado!$AC474,Consolidado!$D$5:D474,"*"&amp;K$3&amp;"*")=1,1,0),0))</f>
        <v>0</v>
      </c>
      <c r="L474" s="0" t="n">
        <f aca="false">IF(OR(L$3="",Consolidado!$D474=""),0,IF(ISNUMBER(SEARCH(L$3,Consolidado!$D474)),IF(COUNTIFS(Consolidado!$AC$5:AC474,Consolidado!$AC474,Consolidado!$D$5:D474,"*"&amp;L$3&amp;"*")=1,1,0),0))</f>
        <v>0</v>
      </c>
      <c r="M474" s="0" t="n">
        <f aca="false">IF(OR(M$3="",Consolidado!$D474=""),0,IF(ISNUMBER(SEARCH(M$3,Consolidado!$D474)),IF(COUNTIFS(Consolidado!$AC$5:AC474,Consolidado!$AC474,Consolidado!$D$5:D474,"*"&amp;M$3&amp;"*")=1,1,0),0))</f>
        <v>0</v>
      </c>
      <c r="N474" s="0" t="n">
        <f aca="false">IF(OR(N$3="",Consolidado!$D474=""),0,IF(ISNUMBER(SEARCH(N$3,Consolidado!$D474)),IF(COUNTIFS(Consolidado!$AC$5:AC474,Consolidado!$AC474,Consolidado!$D$5:D474,"*"&amp;N$3&amp;"*")=1,1,0),0))</f>
        <v>0</v>
      </c>
      <c r="O474" s="0" t="n">
        <f aca="false">IF(OR(O$3="",Consolidado!$D474=""),0,IF(ISNUMBER(SEARCH(O$3,Consolidado!$D474)),IF(COUNTIFS(Consolidado!$AC$5:AC474,Consolidado!$AC474,Consolidado!$D$5:D474,"*"&amp;O$3&amp;"*")=1,1,0),0))</f>
        <v>0</v>
      </c>
      <c r="P474" s="0" t="n">
        <f aca="false">IF(OR(P$3="",Consolidado!$D474=""),0,IF(ISNUMBER(SEARCH(P$3,Consolidado!$D474)),IF(COUNTIFS(Consolidado!$AC$5:AC474,Consolidado!$AC474,Consolidado!$D$5:D474,"*"&amp;P$3&amp;"*")=1,1,0),0))</f>
        <v>0</v>
      </c>
      <c r="Q474" s="0" t="n">
        <f aca="false">IF(OR(Q$3="",Consolidado!$D474=""),0,IF(ISNUMBER(SEARCH(Q$3,Consolidado!$D474)),IF(COUNTIFS(Consolidado!$AC$5:AC474,Consolidado!$AC474,Consolidado!$D$5:D474,"*"&amp;Q$3&amp;"*")=1,1,0),0))</f>
        <v>0</v>
      </c>
      <c r="R474" s="0" t="n">
        <f aca="false">IF(OR(R$3="",Consolidado!$D474=""),0,IF(ISNUMBER(SEARCH(R$3,Consolidado!$D474)),IF(COUNTIFS(Consolidado!$AC$5:AC474,Consolidado!$AC474,Consolidado!$D$5:D474,"*"&amp;R$3&amp;"*")=1,1,0),0))</f>
        <v>0</v>
      </c>
      <c r="S474" s="0" t="n">
        <f aca="false">IF(OR(S$3="",Consolidado!$D474=""),0,IF(ISNUMBER(SEARCH(S$3,Consolidado!$D474)),IF(COUNTIFS(Consolidado!$AC$5:AC474,Consolidado!$AC474,Consolidado!$D$5:D474,"*"&amp;S$3&amp;"*")=1,1,0),0))</f>
        <v>0</v>
      </c>
      <c r="T474" s="0" t="n">
        <f aca="false">IF(OR(T$3="",Consolidado!$D474=""),0,IF(ISNUMBER(SEARCH(T$3,Consolidado!$D474)),IF(COUNTIFS(Consolidado!$AC$5:AC474,Consolidado!$AC474,Consolidado!$D$5:D474,"*"&amp;T$3&amp;"*")=1,1,0),0))</f>
        <v>0</v>
      </c>
      <c r="U474" s="0" t="n">
        <f aca="false">IF(OR(U$3="",Consolidado!$D474=""),0,IF(ISNUMBER(SEARCH(U$3,Consolidado!$D474)),IF(COUNTIFS(Consolidado!$AC$5:AC474,Consolidado!$AC474,Consolidado!$D$5:D474,"*"&amp;U$3&amp;"*")=1,1,0),0))</f>
        <v>0</v>
      </c>
      <c r="V474" s="0" t="n">
        <f aca="false">IF(OR(V$3="",Consolidado!$D474=""),0,IF(ISNUMBER(SEARCH(V$3,Consolidado!$D474)),IF(COUNTIFS(Consolidado!$AC$5:AC474,Consolidado!$AC474,Consolidado!$D$5:D474,"*"&amp;V$3&amp;"*")=1,1,0),0))</f>
        <v>0</v>
      </c>
      <c r="W474" s="0" t="n">
        <f aca="false">IF(OR(W$3="",Consolidado!$D474=""),0,IF(ISNUMBER(SEARCH(W$3,Consolidado!$D474)),IF(COUNTIFS(Consolidado!$AC$5:AC474,Consolidado!$AC474,Consolidado!$D$5:D474,"*"&amp;W$3&amp;"*")=1,1,0),0))</f>
        <v>0</v>
      </c>
      <c r="X474" s="0" t="n">
        <f aca="false">IF(OR(X$3="",Consolidado!$D474=""),0,IF(ISNUMBER(SEARCH(X$3,Consolidado!$D474)),IF(COUNTIFS(Consolidado!$AC$5:AC474,Consolidado!$AC474,Consolidado!$D$5:D474,"*"&amp;X$3&amp;"*")=1,1,0),0))</f>
        <v>0</v>
      </c>
      <c r="Y474" s="0" t="n">
        <f aca="false">IF(OR(Y$3="",Consolidado!$D474=""),0,IF(ISNUMBER(SEARCH(Y$3,Consolidado!$D474)),IF(COUNTIFS(Consolidado!$AC$5:AC474,Consolidado!$AC474,Consolidado!$D$5:D474,"*"&amp;Y$3&amp;"*")=1,1,0),0))</f>
        <v>0</v>
      </c>
      <c r="Z474" s="0" t="n">
        <f aca="false">IF(OR(Z$3="",Consolidado!$D474=""),0,IF(ISNUMBER(SEARCH(Z$3,Consolidado!$D474)),IF(COUNTIFS(Consolidado!$AC$5:AC474,Consolidado!$AC474,Consolidado!$D$5:D474,"*"&amp;Z$3&amp;"*")=1,1,0),0))</f>
        <v>0</v>
      </c>
      <c r="AA474" s="0" t="n">
        <f aca="false">IF(OR(AA$3="",Consolidado!$D474=""),0,IF(ISNUMBER(SEARCH(AA$3,Consolidado!$D474)),IF(COUNTIFS(Consolidado!$AC$5:AC474,Consolidado!$AC474,Consolidado!$D$5:D474,"*"&amp;AA$3&amp;"*")=1,1,0),0))</f>
        <v>0</v>
      </c>
      <c r="AB474" s="0" t="n">
        <f aca="false">IF(OR(AB$3="",Consolidado!$D474=""),0,IF(ISNUMBER(SEARCH(AB$3,Consolidado!$D474)),IF(COUNTIFS(Consolidado!$AC$5:AC474,Consolidado!$AC474,Consolidado!$D$5:D474,"*"&amp;AB$3&amp;"*")=1,1,0),0))</f>
        <v>0</v>
      </c>
      <c r="AC474" s="0" t="n">
        <f aca="false">IF(OR(AC$3="",Consolidado!$D474=""),0,IF(ISNUMBER(SEARCH(AC$3,Consolidado!$D474)),IF(COUNTIFS(Consolidado!$AC$5:AC474,Consolidado!$AC474,Consolidado!$D$5:D474,"*"&amp;AC$3&amp;"*")=1,1,0),0))</f>
        <v>0</v>
      </c>
      <c r="AD474" s="0" t="n">
        <f aca="false">IF(OR(AD$3="",Consolidado!$D474=""),0,IF(ISNUMBER(SEARCH(AD$3,Consolidado!$D474)),IF(COUNTIFS(Consolidado!$AC$5:AC474,Consolidado!$AC474,Consolidado!$D$5:D474,"*"&amp;AD$3&amp;"*")=1,1,0),0))</f>
        <v>0</v>
      </c>
      <c r="AE474" s="0" t="n">
        <f aca="false">IF(OR(AE$3="",Consolidado!$D474=""),0,IF(ISNUMBER(SEARCH(AE$3,Consolidado!$D474)),IF(COUNTIFS(Consolidado!$AC$5:AC474,Consolidado!$AC474,Consolidado!$D$5:D474,"*"&amp;AE$3&amp;"*")=1,1,0),0))</f>
        <v>0</v>
      </c>
      <c r="AF474" s="0" t="n">
        <f aca="false">IF(OR(AF$3="",Consolidado!$D474=""),0,IF(ISNUMBER(SEARCH(AF$3,Consolidado!$D474)),IF(COUNTIFS(Consolidado!$AC$5:AC474,Consolidado!$AC474,Consolidado!$D$5:D474,"*"&amp;AF$3&amp;"*")=1,1,0),0))</f>
        <v>0</v>
      </c>
      <c r="AG474" s="0" t="n">
        <f aca="false">IF(OR(AG$3="",Consolidado!$D474=""),0,IF(ISNUMBER(SEARCH(AG$3,Consolidado!$D474)),IF(COUNTIFS(Consolidado!$AC$5:AC474,Consolidado!$AC474,Consolidado!$D$5:D474,"*"&amp;AG$3&amp;"*")=1,1,0),0))</f>
        <v>0</v>
      </c>
      <c r="AH474" s="0" t="n">
        <f aca="false">IF(OR(AH$3="",Consolidado!$D474=""),0,IF(ISNUMBER(SEARCH(AH$3,Consolidado!$D474)),IF(COUNTIFS(Consolidado!$AC$5:AC474,Consolidado!$AC474,Consolidado!$D$5:D474,"*"&amp;AH$3&amp;"*")=1,1,0),0))</f>
        <v>0</v>
      </c>
      <c r="AI474" s="0" t="n">
        <f aca="false">IF(OR(AI$3="",Consolidado!$D474=""),0,IF(ISNUMBER(SEARCH(AI$3,Consolidado!$D474)),IF(COUNTIFS(Consolidado!$AC$5:AC474,Consolidado!$AC474,Consolidado!$D$5:D474,"*"&amp;AI$3&amp;"*")=1,1,0),0))</f>
        <v>0</v>
      </c>
      <c r="AJ474" s="0" t="n">
        <f aca="false">IF(OR(AJ$3="",Consolidado!$D474=""),0,IF(ISNUMBER(SEARCH(AJ$3,Consolidado!$D474)),IF(COUNTIFS(Consolidado!$AC$5:AC474,Consolidado!$AC474,Consolidado!$D$5:D474,"*"&amp;AJ$3&amp;"*")=1,1,0),0))</f>
        <v>0</v>
      </c>
      <c r="AK474" s="0" t="n">
        <f aca="false">IF(OR(AK$3="",Consolidado!$D474=""),0,IF(ISNUMBER(SEARCH(AK$3,Consolidado!$D474)),IF(COUNTIFS(Consolidado!$AC$5:AC474,Consolidado!$AC474,Consolidado!$D$5:D474,"*"&amp;AK$3&amp;"*")=1,1,0),0))</f>
        <v>0</v>
      </c>
      <c r="AL474" s="0" t="n">
        <f aca="false">IF(OR(AL$3="",Consolidado!$D474=""),0,IF(ISNUMBER(SEARCH(AL$3,Consolidado!$D474)),IF(COUNTIFS(Consolidado!$AC$5:AC474,Consolidado!$AC474,Consolidado!$D$5:D474,"*"&amp;AL$3&amp;"*")=1,1,0),0))</f>
        <v>0</v>
      </c>
      <c r="AM474" s="0" t="n">
        <f aca="false">IF(OR(AM$3="",Consolidado!$D474=""),0,IF(ISNUMBER(SEARCH(AM$3,Consolidado!$D474)),IF(COUNTIFS(Consolidado!$AC$5:AC474,Consolidado!$AC474,Consolidado!$D$5:D474,"*"&amp;AM$3&amp;"*")=1,1,0),0))</f>
        <v>0</v>
      </c>
      <c r="AN474" s="0" t="n">
        <f aca="false">IF(OR(AN$3="",Consolidado!$D474=""),0,IF(ISNUMBER(SEARCH(AN$3,Consolidado!$D474)),IF(COUNTIFS(Consolidado!$AC$5:AC474,Consolidado!$AC474,Consolidado!$D$5:D474,"*"&amp;AN$3&amp;"*")=1,1,0),0))</f>
        <v>0</v>
      </c>
      <c r="AO474" s="0" t="n">
        <f aca="false">IF(OR(AO$3="",Consolidado!$D474=""),0,IF(ISNUMBER(SEARCH(AO$3,Consolidado!$D474)),IF(COUNTIFS(Consolidado!$AC$5:AC474,Consolidado!$AC474,Consolidado!$D$5:D474,"*"&amp;AO$3&amp;"*")=1,1,0),0))</f>
        <v>0</v>
      </c>
    </row>
    <row r="475" customFormat="false" ht="15" hidden="false" customHeight="false" outlineLevel="0" collapsed="false">
      <c r="B475" s="0" t="n">
        <f aca="false">IF(OR(B$3="",Consolidado!$D475=""),0,IF(ISNUMBER(SEARCH(B$3,Consolidado!$D475)),IF(COUNTIFS(Consolidado!$AC$5:AC475,Consolidado!$AC475,Consolidado!$D$5:D475,"*"&amp;B$3&amp;"*")=1,1,0),0))</f>
        <v>0</v>
      </c>
      <c r="C475" s="0" t="n">
        <f aca="false">IF(OR(C$3="",Consolidado!$D475=""),0,IF(ISNUMBER(SEARCH(C$3,Consolidado!$D475)),IF(COUNTIFS(Consolidado!$AC$5:AC475,Consolidado!$AC475,Consolidado!$D$5:D475,"*"&amp;C$3&amp;"*")=1,1,0),0))</f>
        <v>0</v>
      </c>
      <c r="D475" s="0" t="n">
        <f aca="false">IF(OR(D$3="",Consolidado!$D475=""),0,IF(ISNUMBER(SEARCH(D$3,Consolidado!$D475)),IF(COUNTIFS(Consolidado!$AC$5:AC475,Consolidado!$AC475,Consolidado!$D$5:D475,"*"&amp;D$3&amp;"*")=1,1,0),0))</f>
        <v>0</v>
      </c>
      <c r="E475" s="0" t="n">
        <f aca="false">IF(OR(E$3="",Consolidado!$D475=""),0,IF(ISNUMBER(SEARCH(E$3,Consolidado!$D475)),IF(COUNTIFS(Consolidado!$AC$5:AC475,Consolidado!$AC475,Consolidado!$D$5:D475,"*"&amp;E$3&amp;"*")=1,1,0),0))</f>
        <v>0</v>
      </c>
      <c r="F475" s="0" t="n">
        <f aca="false">IF(OR(F$3="",Consolidado!$D475=""),0,IF(ISNUMBER(SEARCH(F$3,Consolidado!$D475)),IF(COUNTIFS(Consolidado!$AC$5:AC475,Consolidado!$AC475,Consolidado!$D$5:D475,"*"&amp;F$3&amp;"*")=1,1,0),0))</f>
        <v>0</v>
      </c>
      <c r="G475" s="0" t="n">
        <f aca="false">IF(OR(G$3="",Consolidado!$D475=""),0,IF(ISNUMBER(SEARCH(G$3,Consolidado!$D475)),IF(COUNTIFS(Consolidado!$AC$5:AC475,Consolidado!$AC475,Consolidado!$D$5:D475,"*"&amp;G$3&amp;"*")=1,1,0),0))</f>
        <v>0</v>
      </c>
      <c r="H475" s="0" t="n">
        <f aca="false">IF(OR(H$3="",Consolidado!$D475=""),0,IF(ISNUMBER(SEARCH(H$3,Consolidado!$D475)),IF(COUNTIFS(Consolidado!$AC$5:AC475,Consolidado!$AC475,Consolidado!$D$5:D475,"*"&amp;H$3&amp;"*")=1,1,0),0))</f>
        <v>0</v>
      </c>
      <c r="I475" s="0" t="n">
        <f aca="false">IF(OR(I$3="",Consolidado!$D475=""),0,IF(ISNUMBER(SEARCH(I$3,Consolidado!$D475)),IF(COUNTIFS(Consolidado!$AC$5:AC475,Consolidado!$AC475,Consolidado!$D$5:D475,"*"&amp;I$3&amp;"*")=1,1,0),0))</f>
        <v>0</v>
      </c>
      <c r="J475" s="0" t="n">
        <f aca="false">IF(OR(J$3="",Consolidado!$D475=""),0,IF(ISNUMBER(SEARCH(J$3,Consolidado!$D475)),IF(COUNTIFS(Consolidado!$AC$5:AC475,Consolidado!$AC475,Consolidado!$D$5:D475,"*"&amp;J$3&amp;"*")=1,1,0),0))</f>
        <v>0</v>
      </c>
      <c r="K475" s="0" t="n">
        <f aca="false">IF(OR(K$3="",Consolidado!$D475=""),0,IF(ISNUMBER(SEARCH(K$3,Consolidado!$D475)),IF(COUNTIFS(Consolidado!$AC$5:AC475,Consolidado!$AC475,Consolidado!$D$5:D475,"*"&amp;K$3&amp;"*")=1,1,0),0))</f>
        <v>0</v>
      </c>
      <c r="L475" s="0" t="n">
        <f aca="false">IF(OR(L$3="",Consolidado!$D475=""),0,IF(ISNUMBER(SEARCH(L$3,Consolidado!$D475)),IF(COUNTIFS(Consolidado!$AC$5:AC475,Consolidado!$AC475,Consolidado!$D$5:D475,"*"&amp;L$3&amp;"*")=1,1,0),0))</f>
        <v>0</v>
      </c>
      <c r="M475" s="0" t="n">
        <f aca="false">IF(OR(M$3="",Consolidado!$D475=""),0,IF(ISNUMBER(SEARCH(M$3,Consolidado!$D475)),IF(COUNTIFS(Consolidado!$AC$5:AC475,Consolidado!$AC475,Consolidado!$D$5:D475,"*"&amp;M$3&amp;"*")=1,1,0),0))</f>
        <v>0</v>
      </c>
      <c r="N475" s="0" t="n">
        <f aca="false">IF(OR(N$3="",Consolidado!$D475=""),0,IF(ISNUMBER(SEARCH(N$3,Consolidado!$D475)),IF(COUNTIFS(Consolidado!$AC$5:AC475,Consolidado!$AC475,Consolidado!$D$5:D475,"*"&amp;N$3&amp;"*")=1,1,0),0))</f>
        <v>0</v>
      </c>
      <c r="O475" s="0" t="n">
        <f aca="false">IF(OR(O$3="",Consolidado!$D475=""),0,IF(ISNUMBER(SEARCH(O$3,Consolidado!$D475)),IF(COUNTIFS(Consolidado!$AC$5:AC475,Consolidado!$AC475,Consolidado!$D$5:D475,"*"&amp;O$3&amp;"*")=1,1,0),0))</f>
        <v>0</v>
      </c>
      <c r="P475" s="0" t="n">
        <f aca="false">IF(OR(P$3="",Consolidado!$D475=""),0,IF(ISNUMBER(SEARCH(P$3,Consolidado!$D475)),IF(COUNTIFS(Consolidado!$AC$5:AC475,Consolidado!$AC475,Consolidado!$D$5:D475,"*"&amp;P$3&amp;"*")=1,1,0),0))</f>
        <v>0</v>
      </c>
      <c r="Q475" s="0" t="n">
        <f aca="false">IF(OR(Q$3="",Consolidado!$D475=""),0,IF(ISNUMBER(SEARCH(Q$3,Consolidado!$D475)),IF(COUNTIFS(Consolidado!$AC$5:AC475,Consolidado!$AC475,Consolidado!$D$5:D475,"*"&amp;Q$3&amp;"*")=1,1,0),0))</f>
        <v>0</v>
      </c>
      <c r="R475" s="0" t="n">
        <f aca="false">IF(OR(R$3="",Consolidado!$D475=""),0,IF(ISNUMBER(SEARCH(R$3,Consolidado!$D475)),IF(COUNTIFS(Consolidado!$AC$5:AC475,Consolidado!$AC475,Consolidado!$D$5:D475,"*"&amp;R$3&amp;"*")=1,1,0),0))</f>
        <v>0</v>
      </c>
      <c r="S475" s="0" t="n">
        <f aca="false">IF(OR(S$3="",Consolidado!$D475=""),0,IF(ISNUMBER(SEARCH(S$3,Consolidado!$D475)),IF(COUNTIFS(Consolidado!$AC$5:AC475,Consolidado!$AC475,Consolidado!$D$5:D475,"*"&amp;S$3&amp;"*")=1,1,0),0))</f>
        <v>0</v>
      </c>
      <c r="T475" s="0" t="n">
        <f aca="false">IF(OR(T$3="",Consolidado!$D475=""),0,IF(ISNUMBER(SEARCH(T$3,Consolidado!$D475)),IF(COUNTIFS(Consolidado!$AC$5:AC475,Consolidado!$AC475,Consolidado!$D$5:D475,"*"&amp;T$3&amp;"*")=1,1,0),0))</f>
        <v>0</v>
      </c>
      <c r="U475" s="0" t="n">
        <f aca="false">IF(OR(U$3="",Consolidado!$D475=""),0,IF(ISNUMBER(SEARCH(U$3,Consolidado!$D475)),IF(COUNTIFS(Consolidado!$AC$5:AC475,Consolidado!$AC475,Consolidado!$D$5:D475,"*"&amp;U$3&amp;"*")=1,1,0),0))</f>
        <v>0</v>
      </c>
      <c r="V475" s="0" t="n">
        <f aca="false">IF(OR(V$3="",Consolidado!$D475=""),0,IF(ISNUMBER(SEARCH(V$3,Consolidado!$D475)),IF(COUNTIFS(Consolidado!$AC$5:AC475,Consolidado!$AC475,Consolidado!$D$5:D475,"*"&amp;V$3&amp;"*")=1,1,0),0))</f>
        <v>0</v>
      </c>
      <c r="W475" s="0" t="n">
        <f aca="false">IF(OR(W$3="",Consolidado!$D475=""),0,IF(ISNUMBER(SEARCH(W$3,Consolidado!$D475)),IF(COUNTIFS(Consolidado!$AC$5:AC475,Consolidado!$AC475,Consolidado!$D$5:D475,"*"&amp;W$3&amp;"*")=1,1,0),0))</f>
        <v>0</v>
      </c>
      <c r="X475" s="0" t="n">
        <f aca="false">IF(OR(X$3="",Consolidado!$D475=""),0,IF(ISNUMBER(SEARCH(X$3,Consolidado!$D475)),IF(COUNTIFS(Consolidado!$AC$5:AC475,Consolidado!$AC475,Consolidado!$D$5:D475,"*"&amp;X$3&amp;"*")=1,1,0),0))</f>
        <v>0</v>
      </c>
      <c r="Y475" s="0" t="n">
        <f aca="false">IF(OR(Y$3="",Consolidado!$D475=""),0,IF(ISNUMBER(SEARCH(Y$3,Consolidado!$D475)),IF(COUNTIFS(Consolidado!$AC$5:AC475,Consolidado!$AC475,Consolidado!$D$5:D475,"*"&amp;Y$3&amp;"*")=1,1,0),0))</f>
        <v>0</v>
      </c>
      <c r="Z475" s="0" t="n">
        <f aca="false">IF(OR(Z$3="",Consolidado!$D475=""),0,IF(ISNUMBER(SEARCH(Z$3,Consolidado!$D475)),IF(COUNTIFS(Consolidado!$AC$5:AC475,Consolidado!$AC475,Consolidado!$D$5:D475,"*"&amp;Z$3&amp;"*")=1,1,0),0))</f>
        <v>0</v>
      </c>
      <c r="AA475" s="0" t="n">
        <f aca="false">IF(OR(AA$3="",Consolidado!$D475=""),0,IF(ISNUMBER(SEARCH(AA$3,Consolidado!$D475)),IF(COUNTIFS(Consolidado!$AC$5:AC475,Consolidado!$AC475,Consolidado!$D$5:D475,"*"&amp;AA$3&amp;"*")=1,1,0),0))</f>
        <v>0</v>
      </c>
      <c r="AB475" s="0" t="n">
        <f aca="false">IF(OR(AB$3="",Consolidado!$D475=""),0,IF(ISNUMBER(SEARCH(AB$3,Consolidado!$D475)),IF(COUNTIFS(Consolidado!$AC$5:AC475,Consolidado!$AC475,Consolidado!$D$5:D475,"*"&amp;AB$3&amp;"*")=1,1,0),0))</f>
        <v>0</v>
      </c>
      <c r="AC475" s="0" t="n">
        <f aca="false">IF(OR(AC$3="",Consolidado!$D475=""),0,IF(ISNUMBER(SEARCH(AC$3,Consolidado!$D475)),IF(COUNTIFS(Consolidado!$AC$5:AC475,Consolidado!$AC475,Consolidado!$D$5:D475,"*"&amp;AC$3&amp;"*")=1,1,0),0))</f>
        <v>0</v>
      </c>
      <c r="AD475" s="0" t="n">
        <f aca="false">IF(OR(AD$3="",Consolidado!$D475=""),0,IF(ISNUMBER(SEARCH(AD$3,Consolidado!$D475)),IF(COUNTIFS(Consolidado!$AC$5:AC475,Consolidado!$AC475,Consolidado!$D$5:D475,"*"&amp;AD$3&amp;"*")=1,1,0),0))</f>
        <v>0</v>
      </c>
      <c r="AE475" s="0" t="n">
        <f aca="false">IF(OR(AE$3="",Consolidado!$D475=""),0,IF(ISNUMBER(SEARCH(AE$3,Consolidado!$D475)),IF(COUNTIFS(Consolidado!$AC$5:AC475,Consolidado!$AC475,Consolidado!$D$5:D475,"*"&amp;AE$3&amp;"*")=1,1,0),0))</f>
        <v>0</v>
      </c>
      <c r="AF475" s="0" t="n">
        <f aca="false">IF(OR(AF$3="",Consolidado!$D475=""),0,IF(ISNUMBER(SEARCH(AF$3,Consolidado!$D475)),IF(COUNTIFS(Consolidado!$AC$5:AC475,Consolidado!$AC475,Consolidado!$D$5:D475,"*"&amp;AF$3&amp;"*")=1,1,0),0))</f>
        <v>0</v>
      </c>
      <c r="AG475" s="0" t="n">
        <f aca="false">IF(OR(AG$3="",Consolidado!$D475=""),0,IF(ISNUMBER(SEARCH(AG$3,Consolidado!$D475)),IF(COUNTIFS(Consolidado!$AC$5:AC475,Consolidado!$AC475,Consolidado!$D$5:D475,"*"&amp;AG$3&amp;"*")=1,1,0),0))</f>
        <v>0</v>
      </c>
      <c r="AH475" s="0" t="n">
        <f aca="false">IF(OR(AH$3="",Consolidado!$D475=""),0,IF(ISNUMBER(SEARCH(AH$3,Consolidado!$D475)),IF(COUNTIFS(Consolidado!$AC$5:AC475,Consolidado!$AC475,Consolidado!$D$5:D475,"*"&amp;AH$3&amp;"*")=1,1,0),0))</f>
        <v>0</v>
      </c>
      <c r="AI475" s="0" t="n">
        <f aca="false">IF(OR(AI$3="",Consolidado!$D475=""),0,IF(ISNUMBER(SEARCH(AI$3,Consolidado!$D475)),IF(COUNTIFS(Consolidado!$AC$5:AC475,Consolidado!$AC475,Consolidado!$D$5:D475,"*"&amp;AI$3&amp;"*")=1,1,0),0))</f>
        <v>0</v>
      </c>
      <c r="AJ475" s="0" t="n">
        <f aca="false">IF(OR(AJ$3="",Consolidado!$D475=""),0,IF(ISNUMBER(SEARCH(AJ$3,Consolidado!$D475)),IF(COUNTIFS(Consolidado!$AC$5:AC475,Consolidado!$AC475,Consolidado!$D$5:D475,"*"&amp;AJ$3&amp;"*")=1,1,0),0))</f>
        <v>0</v>
      </c>
      <c r="AK475" s="0" t="n">
        <f aca="false">IF(OR(AK$3="",Consolidado!$D475=""),0,IF(ISNUMBER(SEARCH(AK$3,Consolidado!$D475)),IF(COUNTIFS(Consolidado!$AC$5:AC475,Consolidado!$AC475,Consolidado!$D$5:D475,"*"&amp;AK$3&amp;"*")=1,1,0),0))</f>
        <v>0</v>
      </c>
      <c r="AL475" s="0" t="n">
        <f aca="false">IF(OR(AL$3="",Consolidado!$D475=""),0,IF(ISNUMBER(SEARCH(AL$3,Consolidado!$D475)),IF(COUNTIFS(Consolidado!$AC$5:AC475,Consolidado!$AC475,Consolidado!$D$5:D475,"*"&amp;AL$3&amp;"*")=1,1,0),0))</f>
        <v>0</v>
      </c>
      <c r="AM475" s="0" t="n">
        <f aca="false">IF(OR(AM$3="",Consolidado!$D475=""),0,IF(ISNUMBER(SEARCH(AM$3,Consolidado!$D475)),IF(COUNTIFS(Consolidado!$AC$5:AC475,Consolidado!$AC475,Consolidado!$D$5:D475,"*"&amp;AM$3&amp;"*")=1,1,0),0))</f>
        <v>0</v>
      </c>
      <c r="AN475" s="0" t="n">
        <f aca="false">IF(OR(AN$3="",Consolidado!$D475=""),0,IF(ISNUMBER(SEARCH(AN$3,Consolidado!$D475)),IF(COUNTIFS(Consolidado!$AC$5:AC475,Consolidado!$AC475,Consolidado!$D$5:D475,"*"&amp;AN$3&amp;"*")=1,1,0),0))</f>
        <v>0</v>
      </c>
      <c r="AO475" s="0" t="n">
        <f aca="false">IF(OR(AO$3="",Consolidado!$D475=""),0,IF(ISNUMBER(SEARCH(AO$3,Consolidado!$D475)),IF(COUNTIFS(Consolidado!$AC$5:AC475,Consolidado!$AC475,Consolidado!$D$5:D475,"*"&amp;AO$3&amp;"*")=1,1,0),0))</f>
        <v>0</v>
      </c>
    </row>
    <row r="476" customFormat="false" ht="15" hidden="false" customHeight="false" outlineLevel="0" collapsed="false">
      <c r="B476" s="0" t="n">
        <f aca="false">IF(OR(B$3="",Consolidado!$D476=""),0,IF(ISNUMBER(SEARCH(B$3,Consolidado!$D476)),IF(COUNTIFS(Consolidado!$AC$5:AC476,Consolidado!$AC476,Consolidado!$D$5:D476,"*"&amp;B$3&amp;"*")=1,1,0),0))</f>
        <v>0</v>
      </c>
      <c r="C476" s="0" t="n">
        <f aca="false">IF(OR(C$3="",Consolidado!$D476=""),0,IF(ISNUMBER(SEARCH(C$3,Consolidado!$D476)),IF(COUNTIFS(Consolidado!$AC$5:AC476,Consolidado!$AC476,Consolidado!$D$5:D476,"*"&amp;C$3&amp;"*")=1,1,0),0))</f>
        <v>0</v>
      </c>
      <c r="D476" s="0" t="n">
        <f aca="false">IF(OR(D$3="",Consolidado!$D476=""),0,IF(ISNUMBER(SEARCH(D$3,Consolidado!$D476)),IF(COUNTIFS(Consolidado!$AC$5:AC476,Consolidado!$AC476,Consolidado!$D$5:D476,"*"&amp;D$3&amp;"*")=1,1,0),0))</f>
        <v>0</v>
      </c>
      <c r="E476" s="0" t="n">
        <f aca="false">IF(OR(E$3="",Consolidado!$D476=""),0,IF(ISNUMBER(SEARCH(E$3,Consolidado!$D476)),IF(COUNTIFS(Consolidado!$AC$5:AC476,Consolidado!$AC476,Consolidado!$D$5:D476,"*"&amp;E$3&amp;"*")=1,1,0),0))</f>
        <v>0</v>
      </c>
      <c r="F476" s="0" t="n">
        <f aca="false">IF(OR(F$3="",Consolidado!$D476=""),0,IF(ISNUMBER(SEARCH(F$3,Consolidado!$D476)),IF(COUNTIFS(Consolidado!$AC$5:AC476,Consolidado!$AC476,Consolidado!$D$5:D476,"*"&amp;F$3&amp;"*")=1,1,0),0))</f>
        <v>0</v>
      </c>
      <c r="G476" s="0" t="n">
        <f aca="false">IF(OR(G$3="",Consolidado!$D476=""),0,IF(ISNUMBER(SEARCH(G$3,Consolidado!$D476)),IF(COUNTIFS(Consolidado!$AC$5:AC476,Consolidado!$AC476,Consolidado!$D$5:D476,"*"&amp;G$3&amp;"*")=1,1,0),0))</f>
        <v>0</v>
      </c>
      <c r="H476" s="0" t="n">
        <f aca="false">IF(OR(H$3="",Consolidado!$D476=""),0,IF(ISNUMBER(SEARCH(H$3,Consolidado!$D476)),IF(COUNTIFS(Consolidado!$AC$5:AC476,Consolidado!$AC476,Consolidado!$D$5:D476,"*"&amp;H$3&amp;"*")=1,1,0),0))</f>
        <v>0</v>
      </c>
      <c r="I476" s="0" t="n">
        <f aca="false">IF(OR(I$3="",Consolidado!$D476=""),0,IF(ISNUMBER(SEARCH(I$3,Consolidado!$D476)),IF(COUNTIFS(Consolidado!$AC$5:AC476,Consolidado!$AC476,Consolidado!$D$5:D476,"*"&amp;I$3&amp;"*")=1,1,0),0))</f>
        <v>0</v>
      </c>
      <c r="J476" s="0" t="n">
        <f aca="false">IF(OR(J$3="",Consolidado!$D476=""),0,IF(ISNUMBER(SEARCH(J$3,Consolidado!$D476)),IF(COUNTIFS(Consolidado!$AC$5:AC476,Consolidado!$AC476,Consolidado!$D$5:D476,"*"&amp;J$3&amp;"*")=1,1,0),0))</f>
        <v>0</v>
      </c>
      <c r="K476" s="0" t="n">
        <f aca="false">IF(OR(K$3="",Consolidado!$D476=""),0,IF(ISNUMBER(SEARCH(K$3,Consolidado!$D476)),IF(COUNTIFS(Consolidado!$AC$5:AC476,Consolidado!$AC476,Consolidado!$D$5:D476,"*"&amp;K$3&amp;"*")=1,1,0),0))</f>
        <v>0</v>
      </c>
      <c r="L476" s="0" t="n">
        <f aca="false">IF(OR(L$3="",Consolidado!$D476=""),0,IF(ISNUMBER(SEARCH(L$3,Consolidado!$D476)),IF(COUNTIFS(Consolidado!$AC$5:AC476,Consolidado!$AC476,Consolidado!$D$5:D476,"*"&amp;L$3&amp;"*")=1,1,0),0))</f>
        <v>0</v>
      </c>
      <c r="M476" s="0" t="n">
        <f aca="false">IF(OR(M$3="",Consolidado!$D476=""),0,IF(ISNUMBER(SEARCH(M$3,Consolidado!$D476)),IF(COUNTIFS(Consolidado!$AC$5:AC476,Consolidado!$AC476,Consolidado!$D$5:D476,"*"&amp;M$3&amp;"*")=1,1,0),0))</f>
        <v>0</v>
      </c>
      <c r="N476" s="0" t="n">
        <f aca="false">IF(OR(N$3="",Consolidado!$D476=""),0,IF(ISNUMBER(SEARCH(N$3,Consolidado!$D476)),IF(COUNTIFS(Consolidado!$AC$5:AC476,Consolidado!$AC476,Consolidado!$D$5:D476,"*"&amp;N$3&amp;"*")=1,1,0),0))</f>
        <v>0</v>
      </c>
      <c r="O476" s="0" t="n">
        <f aca="false">IF(OR(O$3="",Consolidado!$D476=""),0,IF(ISNUMBER(SEARCH(O$3,Consolidado!$D476)),IF(COUNTIFS(Consolidado!$AC$5:AC476,Consolidado!$AC476,Consolidado!$D$5:D476,"*"&amp;O$3&amp;"*")=1,1,0),0))</f>
        <v>0</v>
      </c>
      <c r="P476" s="0" t="n">
        <f aca="false">IF(OR(P$3="",Consolidado!$D476=""),0,IF(ISNUMBER(SEARCH(P$3,Consolidado!$D476)),IF(COUNTIFS(Consolidado!$AC$5:AC476,Consolidado!$AC476,Consolidado!$D$5:D476,"*"&amp;P$3&amp;"*")=1,1,0),0))</f>
        <v>0</v>
      </c>
      <c r="Q476" s="0" t="n">
        <f aca="false">IF(OR(Q$3="",Consolidado!$D476=""),0,IF(ISNUMBER(SEARCH(Q$3,Consolidado!$D476)),IF(COUNTIFS(Consolidado!$AC$5:AC476,Consolidado!$AC476,Consolidado!$D$5:D476,"*"&amp;Q$3&amp;"*")=1,1,0),0))</f>
        <v>0</v>
      </c>
      <c r="R476" s="0" t="n">
        <f aca="false">IF(OR(R$3="",Consolidado!$D476=""),0,IF(ISNUMBER(SEARCH(R$3,Consolidado!$D476)),IF(COUNTIFS(Consolidado!$AC$5:AC476,Consolidado!$AC476,Consolidado!$D$5:D476,"*"&amp;R$3&amp;"*")=1,1,0),0))</f>
        <v>0</v>
      </c>
      <c r="S476" s="0" t="n">
        <f aca="false">IF(OR(S$3="",Consolidado!$D476=""),0,IF(ISNUMBER(SEARCH(S$3,Consolidado!$D476)),IF(COUNTIFS(Consolidado!$AC$5:AC476,Consolidado!$AC476,Consolidado!$D$5:D476,"*"&amp;S$3&amp;"*")=1,1,0),0))</f>
        <v>0</v>
      </c>
      <c r="T476" s="0" t="n">
        <f aca="false">IF(OR(T$3="",Consolidado!$D476=""),0,IF(ISNUMBER(SEARCH(T$3,Consolidado!$D476)),IF(COUNTIFS(Consolidado!$AC$5:AC476,Consolidado!$AC476,Consolidado!$D$5:D476,"*"&amp;T$3&amp;"*")=1,1,0),0))</f>
        <v>0</v>
      </c>
      <c r="U476" s="0" t="n">
        <f aca="false">IF(OR(U$3="",Consolidado!$D476=""),0,IF(ISNUMBER(SEARCH(U$3,Consolidado!$D476)),IF(COUNTIFS(Consolidado!$AC$5:AC476,Consolidado!$AC476,Consolidado!$D$5:D476,"*"&amp;U$3&amp;"*")=1,1,0),0))</f>
        <v>0</v>
      </c>
      <c r="V476" s="0" t="n">
        <f aca="false">IF(OR(V$3="",Consolidado!$D476=""),0,IF(ISNUMBER(SEARCH(V$3,Consolidado!$D476)),IF(COUNTIFS(Consolidado!$AC$5:AC476,Consolidado!$AC476,Consolidado!$D$5:D476,"*"&amp;V$3&amp;"*")=1,1,0),0))</f>
        <v>0</v>
      </c>
      <c r="W476" s="0" t="n">
        <f aca="false">IF(OR(W$3="",Consolidado!$D476=""),0,IF(ISNUMBER(SEARCH(W$3,Consolidado!$D476)),IF(COUNTIFS(Consolidado!$AC$5:AC476,Consolidado!$AC476,Consolidado!$D$5:D476,"*"&amp;W$3&amp;"*")=1,1,0),0))</f>
        <v>0</v>
      </c>
      <c r="X476" s="0" t="n">
        <f aca="false">IF(OR(X$3="",Consolidado!$D476=""),0,IF(ISNUMBER(SEARCH(X$3,Consolidado!$D476)),IF(COUNTIFS(Consolidado!$AC$5:AC476,Consolidado!$AC476,Consolidado!$D$5:D476,"*"&amp;X$3&amp;"*")=1,1,0),0))</f>
        <v>0</v>
      </c>
      <c r="Y476" s="0" t="n">
        <f aca="false">IF(OR(Y$3="",Consolidado!$D476=""),0,IF(ISNUMBER(SEARCH(Y$3,Consolidado!$D476)),IF(COUNTIFS(Consolidado!$AC$5:AC476,Consolidado!$AC476,Consolidado!$D$5:D476,"*"&amp;Y$3&amp;"*")=1,1,0),0))</f>
        <v>0</v>
      </c>
      <c r="Z476" s="0" t="n">
        <f aca="false">IF(OR(Z$3="",Consolidado!$D476=""),0,IF(ISNUMBER(SEARCH(Z$3,Consolidado!$D476)),IF(COUNTIFS(Consolidado!$AC$5:AC476,Consolidado!$AC476,Consolidado!$D$5:D476,"*"&amp;Z$3&amp;"*")=1,1,0),0))</f>
        <v>0</v>
      </c>
      <c r="AA476" s="0" t="n">
        <f aca="false">IF(OR(AA$3="",Consolidado!$D476=""),0,IF(ISNUMBER(SEARCH(AA$3,Consolidado!$D476)),IF(COUNTIFS(Consolidado!$AC$5:AC476,Consolidado!$AC476,Consolidado!$D$5:D476,"*"&amp;AA$3&amp;"*")=1,1,0),0))</f>
        <v>0</v>
      </c>
      <c r="AB476" s="0" t="n">
        <f aca="false">IF(OR(AB$3="",Consolidado!$D476=""),0,IF(ISNUMBER(SEARCH(AB$3,Consolidado!$D476)),IF(COUNTIFS(Consolidado!$AC$5:AC476,Consolidado!$AC476,Consolidado!$D$5:D476,"*"&amp;AB$3&amp;"*")=1,1,0),0))</f>
        <v>0</v>
      </c>
      <c r="AC476" s="0" t="n">
        <f aca="false">IF(OR(AC$3="",Consolidado!$D476=""),0,IF(ISNUMBER(SEARCH(AC$3,Consolidado!$D476)),IF(COUNTIFS(Consolidado!$AC$5:AC476,Consolidado!$AC476,Consolidado!$D$5:D476,"*"&amp;AC$3&amp;"*")=1,1,0),0))</f>
        <v>0</v>
      </c>
      <c r="AD476" s="0" t="n">
        <f aca="false">IF(OR(AD$3="",Consolidado!$D476=""),0,IF(ISNUMBER(SEARCH(AD$3,Consolidado!$D476)),IF(COUNTIFS(Consolidado!$AC$5:AC476,Consolidado!$AC476,Consolidado!$D$5:D476,"*"&amp;AD$3&amp;"*")=1,1,0),0))</f>
        <v>0</v>
      </c>
      <c r="AE476" s="0" t="n">
        <f aca="false">IF(OR(AE$3="",Consolidado!$D476=""),0,IF(ISNUMBER(SEARCH(AE$3,Consolidado!$D476)),IF(COUNTIFS(Consolidado!$AC$5:AC476,Consolidado!$AC476,Consolidado!$D$5:D476,"*"&amp;AE$3&amp;"*")=1,1,0),0))</f>
        <v>0</v>
      </c>
      <c r="AF476" s="0" t="n">
        <f aca="false">IF(OR(AF$3="",Consolidado!$D476=""),0,IF(ISNUMBER(SEARCH(AF$3,Consolidado!$D476)),IF(COUNTIFS(Consolidado!$AC$5:AC476,Consolidado!$AC476,Consolidado!$D$5:D476,"*"&amp;AF$3&amp;"*")=1,1,0),0))</f>
        <v>0</v>
      </c>
      <c r="AG476" s="0" t="n">
        <f aca="false">IF(OR(AG$3="",Consolidado!$D476=""),0,IF(ISNUMBER(SEARCH(AG$3,Consolidado!$D476)),IF(COUNTIFS(Consolidado!$AC$5:AC476,Consolidado!$AC476,Consolidado!$D$5:D476,"*"&amp;AG$3&amp;"*")=1,1,0),0))</f>
        <v>0</v>
      </c>
      <c r="AH476" s="0" t="n">
        <f aca="false">IF(OR(AH$3="",Consolidado!$D476=""),0,IF(ISNUMBER(SEARCH(AH$3,Consolidado!$D476)),IF(COUNTIFS(Consolidado!$AC$5:AC476,Consolidado!$AC476,Consolidado!$D$5:D476,"*"&amp;AH$3&amp;"*")=1,1,0),0))</f>
        <v>0</v>
      </c>
      <c r="AI476" s="0" t="n">
        <f aca="false">IF(OR(AI$3="",Consolidado!$D476=""),0,IF(ISNUMBER(SEARCH(AI$3,Consolidado!$D476)),IF(COUNTIFS(Consolidado!$AC$5:AC476,Consolidado!$AC476,Consolidado!$D$5:D476,"*"&amp;AI$3&amp;"*")=1,1,0),0))</f>
        <v>0</v>
      </c>
      <c r="AJ476" s="0" t="n">
        <f aca="false">IF(OR(AJ$3="",Consolidado!$D476=""),0,IF(ISNUMBER(SEARCH(AJ$3,Consolidado!$D476)),IF(COUNTIFS(Consolidado!$AC$5:AC476,Consolidado!$AC476,Consolidado!$D$5:D476,"*"&amp;AJ$3&amp;"*")=1,1,0),0))</f>
        <v>0</v>
      </c>
      <c r="AK476" s="0" t="n">
        <f aca="false">IF(OR(AK$3="",Consolidado!$D476=""),0,IF(ISNUMBER(SEARCH(AK$3,Consolidado!$D476)),IF(COUNTIFS(Consolidado!$AC$5:AC476,Consolidado!$AC476,Consolidado!$D$5:D476,"*"&amp;AK$3&amp;"*")=1,1,0),0))</f>
        <v>0</v>
      </c>
      <c r="AL476" s="0" t="n">
        <f aca="false">IF(OR(AL$3="",Consolidado!$D476=""),0,IF(ISNUMBER(SEARCH(AL$3,Consolidado!$D476)),IF(COUNTIFS(Consolidado!$AC$5:AC476,Consolidado!$AC476,Consolidado!$D$5:D476,"*"&amp;AL$3&amp;"*")=1,1,0),0))</f>
        <v>0</v>
      </c>
      <c r="AM476" s="0" t="n">
        <f aca="false">IF(OR(AM$3="",Consolidado!$D476=""),0,IF(ISNUMBER(SEARCH(AM$3,Consolidado!$D476)),IF(COUNTIFS(Consolidado!$AC$5:AC476,Consolidado!$AC476,Consolidado!$D$5:D476,"*"&amp;AM$3&amp;"*")=1,1,0),0))</f>
        <v>0</v>
      </c>
      <c r="AN476" s="0" t="n">
        <f aca="false">IF(OR(AN$3="",Consolidado!$D476=""),0,IF(ISNUMBER(SEARCH(AN$3,Consolidado!$D476)),IF(COUNTIFS(Consolidado!$AC$5:AC476,Consolidado!$AC476,Consolidado!$D$5:D476,"*"&amp;AN$3&amp;"*")=1,1,0),0))</f>
        <v>0</v>
      </c>
      <c r="AO476" s="0" t="n">
        <f aca="false">IF(OR(AO$3="",Consolidado!$D476=""),0,IF(ISNUMBER(SEARCH(AO$3,Consolidado!$D476)),IF(COUNTIFS(Consolidado!$AC$5:AC476,Consolidado!$AC476,Consolidado!$D$5:D476,"*"&amp;AO$3&amp;"*")=1,1,0),0))</f>
        <v>0</v>
      </c>
    </row>
    <row r="477" customFormat="false" ht="15" hidden="false" customHeight="false" outlineLevel="0" collapsed="false">
      <c r="B477" s="0" t="n">
        <f aca="false">IF(OR(B$3="",Consolidado!$D477=""),0,IF(ISNUMBER(SEARCH(B$3,Consolidado!$D477)),IF(COUNTIFS(Consolidado!$AC$5:AC477,Consolidado!$AC477,Consolidado!$D$5:D477,"*"&amp;B$3&amp;"*")=1,1,0),0))</f>
        <v>0</v>
      </c>
      <c r="C477" s="0" t="n">
        <f aca="false">IF(OR(C$3="",Consolidado!$D477=""),0,IF(ISNUMBER(SEARCH(C$3,Consolidado!$D477)),IF(COUNTIFS(Consolidado!$AC$5:AC477,Consolidado!$AC477,Consolidado!$D$5:D477,"*"&amp;C$3&amp;"*")=1,1,0),0))</f>
        <v>0</v>
      </c>
      <c r="D477" s="0" t="n">
        <f aca="false">IF(OR(D$3="",Consolidado!$D477=""),0,IF(ISNUMBER(SEARCH(D$3,Consolidado!$D477)),IF(COUNTIFS(Consolidado!$AC$5:AC477,Consolidado!$AC477,Consolidado!$D$5:D477,"*"&amp;D$3&amp;"*")=1,1,0),0))</f>
        <v>0</v>
      </c>
      <c r="E477" s="0" t="n">
        <f aca="false">IF(OR(E$3="",Consolidado!$D477=""),0,IF(ISNUMBER(SEARCH(E$3,Consolidado!$D477)),IF(COUNTIFS(Consolidado!$AC$5:AC477,Consolidado!$AC477,Consolidado!$D$5:D477,"*"&amp;E$3&amp;"*")=1,1,0),0))</f>
        <v>0</v>
      </c>
      <c r="F477" s="0" t="n">
        <f aca="false">IF(OR(F$3="",Consolidado!$D477=""),0,IF(ISNUMBER(SEARCH(F$3,Consolidado!$D477)),IF(COUNTIFS(Consolidado!$AC$5:AC477,Consolidado!$AC477,Consolidado!$D$5:D477,"*"&amp;F$3&amp;"*")=1,1,0),0))</f>
        <v>0</v>
      </c>
      <c r="G477" s="0" t="n">
        <f aca="false">IF(OR(G$3="",Consolidado!$D477=""),0,IF(ISNUMBER(SEARCH(G$3,Consolidado!$D477)),IF(COUNTIFS(Consolidado!$AC$5:AC477,Consolidado!$AC477,Consolidado!$D$5:D477,"*"&amp;G$3&amp;"*")=1,1,0),0))</f>
        <v>0</v>
      </c>
      <c r="H477" s="0" t="n">
        <f aca="false">IF(OR(H$3="",Consolidado!$D477=""),0,IF(ISNUMBER(SEARCH(H$3,Consolidado!$D477)),IF(COUNTIFS(Consolidado!$AC$5:AC477,Consolidado!$AC477,Consolidado!$D$5:D477,"*"&amp;H$3&amp;"*")=1,1,0),0))</f>
        <v>0</v>
      </c>
      <c r="I477" s="0" t="n">
        <f aca="false">IF(OR(I$3="",Consolidado!$D477=""),0,IF(ISNUMBER(SEARCH(I$3,Consolidado!$D477)),IF(COUNTIFS(Consolidado!$AC$5:AC477,Consolidado!$AC477,Consolidado!$D$5:D477,"*"&amp;I$3&amp;"*")=1,1,0),0))</f>
        <v>0</v>
      </c>
      <c r="J477" s="0" t="n">
        <f aca="false">IF(OR(J$3="",Consolidado!$D477=""),0,IF(ISNUMBER(SEARCH(J$3,Consolidado!$D477)),IF(COUNTIFS(Consolidado!$AC$5:AC477,Consolidado!$AC477,Consolidado!$D$5:D477,"*"&amp;J$3&amp;"*")=1,1,0),0))</f>
        <v>0</v>
      </c>
      <c r="K477" s="0" t="n">
        <f aca="false">IF(OR(K$3="",Consolidado!$D477=""),0,IF(ISNUMBER(SEARCH(K$3,Consolidado!$D477)),IF(COUNTIFS(Consolidado!$AC$5:AC477,Consolidado!$AC477,Consolidado!$D$5:D477,"*"&amp;K$3&amp;"*")=1,1,0),0))</f>
        <v>0</v>
      </c>
      <c r="L477" s="0" t="n">
        <f aca="false">IF(OR(L$3="",Consolidado!$D477=""),0,IF(ISNUMBER(SEARCH(L$3,Consolidado!$D477)),IF(COUNTIFS(Consolidado!$AC$5:AC477,Consolidado!$AC477,Consolidado!$D$5:D477,"*"&amp;L$3&amp;"*")=1,1,0),0))</f>
        <v>0</v>
      </c>
      <c r="M477" s="0" t="n">
        <f aca="false">IF(OR(M$3="",Consolidado!$D477=""),0,IF(ISNUMBER(SEARCH(M$3,Consolidado!$D477)),IF(COUNTIFS(Consolidado!$AC$5:AC477,Consolidado!$AC477,Consolidado!$D$5:D477,"*"&amp;M$3&amp;"*")=1,1,0),0))</f>
        <v>0</v>
      </c>
      <c r="N477" s="0" t="n">
        <f aca="false">IF(OR(N$3="",Consolidado!$D477=""),0,IF(ISNUMBER(SEARCH(N$3,Consolidado!$D477)),IF(COUNTIFS(Consolidado!$AC$5:AC477,Consolidado!$AC477,Consolidado!$D$5:D477,"*"&amp;N$3&amp;"*")=1,1,0),0))</f>
        <v>0</v>
      </c>
      <c r="O477" s="0" t="n">
        <f aca="false">IF(OR(O$3="",Consolidado!$D477=""),0,IF(ISNUMBER(SEARCH(O$3,Consolidado!$D477)),IF(COUNTIFS(Consolidado!$AC$5:AC477,Consolidado!$AC477,Consolidado!$D$5:D477,"*"&amp;O$3&amp;"*")=1,1,0),0))</f>
        <v>0</v>
      </c>
      <c r="P477" s="0" t="n">
        <f aca="false">IF(OR(P$3="",Consolidado!$D477=""),0,IF(ISNUMBER(SEARCH(P$3,Consolidado!$D477)),IF(COUNTIFS(Consolidado!$AC$5:AC477,Consolidado!$AC477,Consolidado!$D$5:D477,"*"&amp;P$3&amp;"*")=1,1,0),0))</f>
        <v>0</v>
      </c>
      <c r="Q477" s="0" t="n">
        <f aca="false">IF(OR(Q$3="",Consolidado!$D477=""),0,IF(ISNUMBER(SEARCH(Q$3,Consolidado!$D477)),IF(COUNTIFS(Consolidado!$AC$5:AC477,Consolidado!$AC477,Consolidado!$D$5:D477,"*"&amp;Q$3&amp;"*")=1,1,0),0))</f>
        <v>0</v>
      </c>
      <c r="R477" s="0" t="n">
        <f aca="false">IF(OR(R$3="",Consolidado!$D477=""),0,IF(ISNUMBER(SEARCH(R$3,Consolidado!$D477)),IF(COUNTIFS(Consolidado!$AC$5:AC477,Consolidado!$AC477,Consolidado!$D$5:D477,"*"&amp;R$3&amp;"*")=1,1,0),0))</f>
        <v>0</v>
      </c>
      <c r="S477" s="0" t="n">
        <f aca="false">IF(OR(S$3="",Consolidado!$D477=""),0,IF(ISNUMBER(SEARCH(S$3,Consolidado!$D477)),IF(COUNTIFS(Consolidado!$AC$5:AC477,Consolidado!$AC477,Consolidado!$D$5:D477,"*"&amp;S$3&amp;"*")=1,1,0),0))</f>
        <v>0</v>
      </c>
      <c r="T477" s="0" t="n">
        <f aca="false">IF(OR(T$3="",Consolidado!$D477=""),0,IF(ISNUMBER(SEARCH(T$3,Consolidado!$D477)),IF(COUNTIFS(Consolidado!$AC$5:AC477,Consolidado!$AC477,Consolidado!$D$5:D477,"*"&amp;T$3&amp;"*")=1,1,0),0))</f>
        <v>0</v>
      </c>
      <c r="U477" s="0" t="n">
        <f aca="false">IF(OR(U$3="",Consolidado!$D477=""),0,IF(ISNUMBER(SEARCH(U$3,Consolidado!$D477)),IF(COUNTIFS(Consolidado!$AC$5:AC477,Consolidado!$AC477,Consolidado!$D$5:D477,"*"&amp;U$3&amp;"*")=1,1,0),0))</f>
        <v>0</v>
      </c>
      <c r="V477" s="0" t="n">
        <f aca="false">IF(OR(V$3="",Consolidado!$D477=""),0,IF(ISNUMBER(SEARCH(V$3,Consolidado!$D477)),IF(COUNTIFS(Consolidado!$AC$5:AC477,Consolidado!$AC477,Consolidado!$D$5:D477,"*"&amp;V$3&amp;"*")=1,1,0),0))</f>
        <v>0</v>
      </c>
      <c r="W477" s="0" t="n">
        <f aca="false">IF(OR(W$3="",Consolidado!$D477=""),0,IF(ISNUMBER(SEARCH(W$3,Consolidado!$D477)),IF(COUNTIFS(Consolidado!$AC$5:AC477,Consolidado!$AC477,Consolidado!$D$5:D477,"*"&amp;W$3&amp;"*")=1,1,0),0))</f>
        <v>0</v>
      </c>
      <c r="X477" s="0" t="n">
        <f aca="false">IF(OR(X$3="",Consolidado!$D477=""),0,IF(ISNUMBER(SEARCH(X$3,Consolidado!$D477)),IF(COUNTIFS(Consolidado!$AC$5:AC477,Consolidado!$AC477,Consolidado!$D$5:D477,"*"&amp;X$3&amp;"*")=1,1,0),0))</f>
        <v>0</v>
      </c>
      <c r="Y477" s="0" t="n">
        <f aca="false">IF(OR(Y$3="",Consolidado!$D477=""),0,IF(ISNUMBER(SEARCH(Y$3,Consolidado!$D477)),IF(COUNTIFS(Consolidado!$AC$5:AC477,Consolidado!$AC477,Consolidado!$D$5:D477,"*"&amp;Y$3&amp;"*")=1,1,0),0))</f>
        <v>0</v>
      </c>
      <c r="Z477" s="0" t="n">
        <f aca="false">IF(OR(Z$3="",Consolidado!$D477=""),0,IF(ISNUMBER(SEARCH(Z$3,Consolidado!$D477)),IF(COUNTIFS(Consolidado!$AC$5:AC477,Consolidado!$AC477,Consolidado!$D$5:D477,"*"&amp;Z$3&amp;"*")=1,1,0),0))</f>
        <v>0</v>
      </c>
      <c r="AA477" s="0" t="n">
        <f aca="false">IF(OR(AA$3="",Consolidado!$D477=""),0,IF(ISNUMBER(SEARCH(AA$3,Consolidado!$D477)),IF(COUNTIFS(Consolidado!$AC$5:AC477,Consolidado!$AC477,Consolidado!$D$5:D477,"*"&amp;AA$3&amp;"*")=1,1,0),0))</f>
        <v>0</v>
      </c>
      <c r="AB477" s="0" t="n">
        <f aca="false">IF(OR(AB$3="",Consolidado!$D477=""),0,IF(ISNUMBER(SEARCH(AB$3,Consolidado!$D477)),IF(COUNTIFS(Consolidado!$AC$5:AC477,Consolidado!$AC477,Consolidado!$D$5:D477,"*"&amp;AB$3&amp;"*")=1,1,0),0))</f>
        <v>0</v>
      </c>
      <c r="AC477" s="0" t="n">
        <f aca="false">IF(OR(AC$3="",Consolidado!$D477=""),0,IF(ISNUMBER(SEARCH(AC$3,Consolidado!$D477)),IF(COUNTIFS(Consolidado!$AC$5:AC477,Consolidado!$AC477,Consolidado!$D$5:D477,"*"&amp;AC$3&amp;"*")=1,1,0),0))</f>
        <v>0</v>
      </c>
      <c r="AD477" s="0" t="n">
        <f aca="false">IF(OR(AD$3="",Consolidado!$D477=""),0,IF(ISNUMBER(SEARCH(AD$3,Consolidado!$D477)),IF(COUNTIFS(Consolidado!$AC$5:AC477,Consolidado!$AC477,Consolidado!$D$5:D477,"*"&amp;AD$3&amp;"*")=1,1,0),0))</f>
        <v>0</v>
      </c>
      <c r="AE477" s="0" t="n">
        <f aca="false">IF(OR(AE$3="",Consolidado!$D477=""),0,IF(ISNUMBER(SEARCH(AE$3,Consolidado!$D477)),IF(COUNTIFS(Consolidado!$AC$5:AC477,Consolidado!$AC477,Consolidado!$D$5:D477,"*"&amp;AE$3&amp;"*")=1,1,0),0))</f>
        <v>0</v>
      </c>
      <c r="AF477" s="0" t="n">
        <f aca="false">IF(OR(AF$3="",Consolidado!$D477=""),0,IF(ISNUMBER(SEARCH(AF$3,Consolidado!$D477)),IF(COUNTIFS(Consolidado!$AC$5:AC477,Consolidado!$AC477,Consolidado!$D$5:D477,"*"&amp;AF$3&amp;"*")=1,1,0),0))</f>
        <v>0</v>
      </c>
      <c r="AG477" s="0" t="n">
        <f aca="false">IF(OR(AG$3="",Consolidado!$D477=""),0,IF(ISNUMBER(SEARCH(AG$3,Consolidado!$D477)),IF(COUNTIFS(Consolidado!$AC$5:AC477,Consolidado!$AC477,Consolidado!$D$5:D477,"*"&amp;AG$3&amp;"*")=1,1,0),0))</f>
        <v>0</v>
      </c>
      <c r="AH477" s="0" t="n">
        <f aca="false">IF(OR(AH$3="",Consolidado!$D477=""),0,IF(ISNUMBER(SEARCH(AH$3,Consolidado!$D477)),IF(COUNTIFS(Consolidado!$AC$5:AC477,Consolidado!$AC477,Consolidado!$D$5:D477,"*"&amp;AH$3&amp;"*")=1,1,0),0))</f>
        <v>0</v>
      </c>
      <c r="AI477" s="0" t="n">
        <f aca="false">IF(OR(AI$3="",Consolidado!$D477=""),0,IF(ISNUMBER(SEARCH(AI$3,Consolidado!$D477)),IF(COUNTIFS(Consolidado!$AC$5:AC477,Consolidado!$AC477,Consolidado!$D$5:D477,"*"&amp;AI$3&amp;"*")=1,1,0),0))</f>
        <v>0</v>
      </c>
      <c r="AJ477" s="0" t="n">
        <f aca="false">IF(OR(AJ$3="",Consolidado!$D477=""),0,IF(ISNUMBER(SEARCH(AJ$3,Consolidado!$D477)),IF(COUNTIFS(Consolidado!$AC$5:AC477,Consolidado!$AC477,Consolidado!$D$5:D477,"*"&amp;AJ$3&amp;"*")=1,1,0),0))</f>
        <v>0</v>
      </c>
      <c r="AK477" s="0" t="n">
        <f aca="false">IF(OR(AK$3="",Consolidado!$D477=""),0,IF(ISNUMBER(SEARCH(AK$3,Consolidado!$D477)),IF(COUNTIFS(Consolidado!$AC$5:AC477,Consolidado!$AC477,Consolidado!$D$5:D477,"*"&amp;AK$3&amp;"*")=1,1,0),0))</f>
        <v>0</v>
      </c>
      <c r="AL477" s="0" t="n">
        <f aca="false">IF(OR(AL$3="",Consolidado!$D477=""),0,IF(ISNUMBER(SEARCH(AL$3,Consolidado!$D477)),IF(COUNTIFS(Consolidado!$AC$5:AC477,Consolidado!$AC477,Consolidado!$D$5:D477,"*"&amp;AL$3&amp;"*")=1,1,0),0))</f>
        <v>0</v>
      </c>
      <c r="AM477" s="0" t="n">
        <f aca="false">IF(OR(AM$3="",Consolidado!$D477=""),0,IF(ISNUMBER(SEARCH(AM$3,Consolidado!$D477)),IF(COUNTIFS(Consolidado!$AC$5:AC477,Consolidado!$AC477,Consolidado!$D$5:D477,"*"&amp;AM$3&amp;"*")=1,1,0),0))</f>
        <v>0</v>
      </c>
      <c r="AN477" s="0" t="n">
        <f aca="false">IF(OR(AN$3="",Consolidado!$D477=""),0,IF(ISNUMBER(SEARCH(AN$3,Consolidado!$D477)),IF(COUNTIFS(Consolidado!$AC$5:AC477,Consolidado!$AC477,Consolidado!$D$5:D477,"*"&amp;AN$3&amp;"*")=1,1,0),0))</f>
        <v>0</v>
      </c>
      <c r="AO477" s="0" t="n">
        <f aca="false">IF(OR(AO$3="",Consolidado!$D477=""),0,IF(ISNUMBER(SEARCH(AO$3,Consolidado!$D477)),IF(COUNTIFS(Consolidado!$AC$5:AC477,Consolidado!$AC477,Consolidado!$D$5:D477,"*"&amp;AO$3&amp;"*")=1,1,0),0))</f>
        <v>0</v>
      </c>
    </row>
    <row r="478" customFormat="false" ht="15" hidden="false" customHeight="false" outlineLevel="0" collapsed="false">
      <c r="B478" s="0" t="n">
        <f aca="false">IF(OR(B$3="",Consolidado!$D478=""),0,IF(ISNUMBER(SEARCH(B$3,Consolidado!$D478)),IF(COUNTIFS(Consolidado!$AC$5:AC478,Consolidado!$AC478,Consolidado!$D$5:D478,"*"&amp;B$3&amp;"*")=1,1,0),0))</f>
        <v>0</v>
      </c>
      <c r="C478" s="0" t="n">
        <f aca="false">IF(OR(C$3="",Consolidado!$D478=""),0,IF(ISNUMBER(SEARCH(C$3,Consolidado!$D478)),IF(COUNTIFS(Consolidado!$AC$5:AC478,Consolidado!$AC478,Consolidado!$D$5:D478,"*"&amp;C$3&amp;"*")=1,1,0),0))</f>
        <v>0</v>
      </c>
      <c r="D478" s="0" t="n">
        <f aca="false">IF(OR(D$3="",Consolidado!$D478=""),0,IF(ISNUMBER(SEARCH(D$3,Consolidado!$D478)),IF(COUNTIFS(Consolidado!$AC$5:AC478,Consolidado!$AC478,Consolidado!$D$5:D478,"*"&amp;D$3&amp;"*")=1,1,0),0))</f>
        <v>0</v>
      </c>
      <c r="E478" s="0" t="n">
        <f aca="false">IF(OR(E$3="",Consolidado!$D478=""),0,IF(ISNUMBER(SEARCH(E$3,Consolidado!$D478)),IF(COUNTIFS(Consolidado!$AC$5:AC478,Consolidado!$AC478,Consolidado!$D$5:D478,"*"&amp;E$3&amp;"*")=1,1,0),0))</f>
        <v>0</v>
      </c>
      <c r="F478" s="0" t="n">
        <f aca="false">IF(OR(F$3="",Consolidado!$D478=""),0,IF(ISNUMBER(SEARCH(F$3,Consolidado!$D478)),IF(COUNTIFS(Consolidado!$AC$5:AC478,Consolidado!$AC478,Consolidado!$D$5:D478,"*"&amp;F$3&amp;"*")=1,1,0),0))</f>
        <v>0</v>
      </c>
      <c r="G478" s="0" t="n">
        <f aca="false">IF(OR(G$3="",Consolidado!$D478=""),0,IF(ISNUMBER(SEARCH(G$3,Consolidado!$D478)),IF(COUNTIFS(Consolidado!$AC$5:AC478,Consolidado!$AC478,Consolidado!$D$5:D478,"*"&amp;G$3&amp;"*")=1,1,0),0))</f>
        <v>0</v>
      </c>
      <c r="H478" s="0" t="n">
        <f aca="false">IF(OR(H$3="",Consolidado!$D478=""),0,IF(ISNUMBER(SEARCH(H$3,Consolidado!$D478)),IF(COUNTIFS(Consolidado!$AC$5:AC478,Consolidado!$AC478,Consolidado!$D$5:D478,"*"&amp;H$3&amp;"*")=1,1,0),0))</f>
        <v>0</v>
      </c>
      <c r="I478" s="0" t="n">
        <f aca="false">IF(OR(I$3="",Consolidado!$D478=""),0,IF(ISNUMBER(SEARCH(I$3,Consolidado!$D478)),IF(COUNTIFS(Consolidado!$AC$5:AC478,Consolidado!$AC478,Consolidado!$D$5:D478,"*"&amp;I$3&amp;"*")=1,1,0),0))</f>
        <v>0</v>
      </c>
      <c r="J478" s="0" t="n">
        <f aca="false">IF(OR(J$3="",Consolidado!$D478=""),0,IF(ISNUMBER(SEARCH(J$3,Consolidado!$D478)),IF(COUNTIFS(Consolidado!$AC$5:AC478,Consolidado!$AC478,Consolidado!$D$5:D478,"*"&amp;J$3&amp;"*")=1,1,0),0))</f>
        <v>0</v>
      </c>
      <c r="K478" s="0" t="n">
        <f aca="false">IF(OR(K$3="",Consolidado!$D478=""),0,IF(ISNUMBER(SEARCH(K$3,Consolidado!$D478)),IF(COUNTIFS(Consolidado!$AC$5:AC478,Consolidado!$AC478,Consolidado!$D$5:D478,"*"&amp;K$3&amp;"*")=1,1,0),0))</f>
        <v>0</v>
      </c>
      <c r="L478" s="0" t="n">
        <f aca="false">IF(OR(L$3="",Consolidado!$D478=""),0,IF(ISNUMBER(SEARCH(L$3,Consolidado!$D478)),IF(COUNTIFS(Consolidado!$AC$5:AC478,Consolidado!$AC478,Consolidado!$D$5:D478,"*"&amp;L$3&amp;"*")=1,1,0),0))</f>
        <v>0</v>
      </c>
      <c r="M478" s="0" t="n">
        <f aca="false">IF(OR(M$3="",Consolidado!$D478=""),0,IF(ISNUMBER(SEARCH(M$3,Consolidado!$D478)),IF(COUNTIFS(Consolidado!$AC$5:AC478,Consolidado!$AC478,Consolidado!$D$5:D478,"*"&amp;M$3&amp;"*")=1,1,0),0))</f>
        <v>0</v>
      </c>
      <c r="N478" s="0" t="n">
        <f aca="false">IF(OR(N$3="",Consolidado!$D478=""),0,IF(ISNUMBER(SEARCH(N$3,Consolidado!$D478)),IF(COUNTIFS(Consolidado!$AC$5:AC478,Consolidado!$AC478,Consolidado!$D$5:D478,"*"&amp;N$3&amp;"*")=1,1,0),0))</f>
        <v>0</v>
      </c>
      <c r="O478" s="0" t="n">
        <f aca="false">IF(OR(O$3="",Consolidado!$D478=""),0,IF(ISNUMBER(SEARCH(O$3,Consolidado!$D478)),IF(COUNTIFS(Consolidado!$AC$5:AC478,Consolidado!$AC478,Consolidado!$D$5:D478,"*"&amp;O$3&amp;"*")=1,1,0),0))</f>
        <v>0</v>
      </c>
      <c r="P478" s="0" t="n">
        <f aca="false">IF(OR(P$3="",Consolidado!$D478=""),0,IF(ISNUMBER(SEARCH(P$3,Consolidado!$D478)),IF(COUNTIFS(Consolidado!$AC$5:AC478,Consolidado!$AC478,Consolidado!$D$5:D478,"*"&amp;P$3&amp;"*")=1,1,0),0))</f>
        <v>0</v>
      </c>
      <c r="Q478" s="0" t="n">
        <f aca="false">IF(OR(Q$3="",Consolidado!$D478=""),0,IF(ISNUMBER(SEARCH(Q$3,Consolidado!$D478)),IF(COUNTIFS(Consolidado!$AC$5:AC478,Consolidado!$AC478,Consolidado!$D$5:D478,"*"&amp;Q$3&amp;"*")=1,1,0),0))</f>
        <v>0</v>
      </c>
      <c r="R478" s="0" t="n">
        <f aca="false">IF(OR(R$3="",Consolidado!$D478=""),0,IF(ISNUMBER(SEARCH(R$3,Consolidado!$D478)),IF(COUNTIFS(Consolidado!$AC$5:AC478,Consolidado!$AC478,Consolidado!$D$5:D478,"*"&amp;R$3&amp;"*")=1,1,0),0))</f>
        <v>0</v>
      </c>
      <c r="S478" s="0" t="n">
        <f aca="false">IF(OR(S$3="",Consolidado!$D478=""),0,IF(ISNUMBER(SEARCH(S$3,Consolidado!$D478)),IF(COUNTIFS(Consolidado!$AC$5:AC478,Consolidado!$AC478,Consolidado!$D$5:D478,"*"&amp;S$3&amp;"*")=1,1,0),0))</f>
        <v>0</v>
      </c>
      <c r="T478" s="0" t="n">
        <f aca="false">IF(OR(T$3="",Consolidado!$D478=""),0,IF(ISNUMBER(SEARCH(T$3,Consolidado!$D478)),IF(COUNTIFS(Consolidado!$AC$5:AC478,Consolidado!$AC478,Consolidado!$D$5:D478,"*"&amp;T$3&amp;"*")=1,1,0),0))</f>
        <v>0</v>
      </c>
      <c r="U478" s="0" t="n">
        <f aca="false">IF(OR(U$3="",Consolidado!$D478=""),0,IF(ISNUMBER(SEARCH(U$3,Consolidado!$D478)),IF(COUNTIFS(Consolidado!$AC$5:AC478,Consolidado!$AC478,Consolidado!$D$5:D478,"*"&amp;U$3&amp;"*")=1,1,0),0))</f>
        <v>0</v>
      </c>
      <c r="V478" s="0" t="n">
        <f aca="false">IF(OR(V$3="",Consolidado!$D478=""),0,IF(ISNUMBER(SEARCH(V$3,Consolidado!$D478)),IF(COUNTIFS(Consolidado!$AC$5:AC478,Consolidado!$AC478,Consolidado!$D$5:D478,"*"&amp;V$3&amp;"*")=1,1,0),0))</f>
        <v>0</v>
      </c>
      <c r="W478" s="0" t="n">
        <f aca="false">IF(OR(W$3="",Consolidado!$D478=""),0,IF(ISNUMBER(SEARCH(W$3,Consolidado!$D478)),IF(COUNTIFS(Consolidado!$AC$5:AC478,Consolidado!$AC478,Consolidado!$D$5:D478,"*"&amp;W$3&amp;"*")=1,1,0),0))</f>
        <v>0</v>
      </c>
      <c r="X478" s="0" t="n">
        <f aca="false">IF(OR(X$3="",Consolidado!$D478=""),0,IF(ISNUMBER(SEARCH(X$3,Consolidado!$D478)),IF(COUNTIFS(Consolidado!$AC$5:AC478,Consolidado!$AC478,Consolidado!$D$5:D478,"*"&amp;X$3&amp;"*")=1,1,0),0))</f>
        <v>0</v>
      </c>
      <c r="Y478" s="0" t="n">
        <f aca="false">IF(OR(Y$3="",Consolidado!$D478=""),0,IF(ISNUMBER(SEARCH(Y$3,Consolidado!$D478)),IF(COUNTIFS(Consolidado!$AC$5:AC478,Consolidado!$AC478,Consolidado!$D$5:D478,"*"&amp;Y$3&amp;"*")=1,1,0),0))</f>
        <v>0</v>
      </c>
      <c r="Z478" s="0" t="n">
        <f aca="false">IF(OR(Z$3="",Consolidado!$D478=""),0,IF(ISNUMBER(SEARCH(Z$3,Consolidado!$D478)),IF(COUNTIFS(Consolidado!$AC$5:AC478,Consolidado!$AC478,Consolidado!$D$5:D478,"*"&amp;Z$3&amp;"*")=1,1,0),0))</f>
        <v>0</v>
      </c>
      <c r="AA478" s="0" t="n">
        <f aca="false">IF(OR(AA$3="",Consolidado!$D478=""),0,IF(ISNUMBER(SEARCH(AA$3,Consolidado!$D478)),IF(COUNTIFS(Consolidado!$AC$5:AC478,Consolidado!$AC478,Consolidado!$D$5:D478,"*"&amp;AA$3&amp;"*")=1,1,0),0))</f>
        <v>0</v>
      </c>
      <c r="AB478" s="0" t="n">
        <f aca="false">IF(OR(AB$3="",Consolidado!$D478=""),0,IF(ISNUMBER(SEARCH(AB$3,Consolidado!$D478)),IF(COUNTIFS(Consolidado!$AC$5:AC478,Consolidado!$AC478,Consolidado!$D$5:D478,"*"&amp;AB$3&amp;"*")=1,1,0),0))</f>
        <v>0</v>
      </c>
      <c r="AC478" s="0" t="n">
        <f aca="false">IF(OR(AC$3="",Consolidado!$D478=""),0,IF(ISNUMBER(SEARCH(AC$3,Consolidado!$D478)),IF(COUNTIFS(Consolidado!$AC$5:AC478,Consolidado!$AC478,Consolidado!$D$5:D478,"*"&amp;AC$3&amp;"*")=1,1,0),0))</f>
        <v>0</v>
      </c>
      <c r="AD478" s="0" t="n">
        <f aca="false">IF(OR(AD$3="",Consolidado!$D478=""),0,IF(ISNUMBER(SEARCH(AD$3,Consolidado!$D478)),IF(COUNTIFS(Consolidado!$AC$5:AC478,Consolidado!$AC478,Consolidado!$D$5:D478,"*"&amp;AD$3&amp;"*")=1,1,0),0))</f>
        <v>0</v>
      </c>
      <c r="AE478" s="0" t="n">
        <f aca="false">IF(OR(AE$3="",Consolidado!$D478=""),0,IF(ISNUMBER(SEARCH(AE$3,Consolidado!$D478)),IF(COUNTIFS(Consolidado!$AC$5:AC478,Consolidado!$AC478,Consolidado!$D$5:D478,"*"&amp;AE$3&amp;"*")=1,1,0),0))</f>
        <v>0</v>
      </c>
      <c r="AF478" s="0" t="n">
        <f aca="false">IF(OR(AF$3="",Consolidado!$D478=""),0,IF(ISNUMBER(SEARCH(AF$3,Consolidado!$D478)),IF(COUNTIFS(Consolidado!$AC$5:AC478,Consolidado!$AC478,Consolidado!$D$5:D478,"*"&amp;AF$3&amp;"*")=1,1,0),0))</f>
        <v>0</v>
      </c>
      <c r="AG478" s="0" t="n">
        <f aca="false">IF(OR(AG$3="",Consolidado!$D478=""),0,IF(ISNUMBER(SEARCH(AG$3,Consolidado!$D478)),IF(COUNTIFS(Consolidado!$AC$5:AC478,Consolidado!$AC478,Consolidado!$D$5:D478,"*"&amp;AG$3&amp;"*")=1,1,0),0))</f>
        <v>0</v>
      </c>
      <c r="AH478" s="0" t="n">
        <f aca="false">IF(OR(AH$3="",Consolidado!$D478=""),0,IF(ISNUMBER(SEARCH(AH$3,Consolidado!$D478)),IF(COUNTIFS(Consolidado!$AC$5:AC478,Consolidado!$AC478,Consolidado!$D$5:D478,"*"&amp;AH$3&amp;"*")=1,1,0),0))</f>
        <v>0</v>
      </c>
      <c r="AI478" s="0" t="n">
        <f aca="false">IF(OR(AI$3="",Consolidado!$D478=""),0,IF(ISNUMBER(SEARCH(AI$3,Consolidado!$D478)),IF(COUNTIFS(Consolidado!$AC$5:AC478,Consolidado!$AC478,Consolidado!$D$5:D478,"*"&amp;AI$3&amp;"*")=1,1,0),0))</f>
        <v>0</v>
      </c>
      <c r="AJ478" s="0" t="n">
        <f aca="false">IF(OR(AJ$3="",Consolidado!$D478=""),0,IF(ISNUMBER(SEARCH(AJ$3,Consolidado!$D478)),IF(COUNTIFS(Consolidado!$AC$5:AC478,Consolidado!$AC478,Consolidado!$D$5:D478,"*"&amp;AJ$3&amp;"*")=1,1,0),0))</f>
        <v>0</v>
      </c>
      <c r="AK478" s="0" t="n">
        <f aca="false">IF(OR(AK$3="",Consolidado!$D478=""),0,IF(ISNUMBER(SEARCH(AK$3,Consolidado!$D478)),IF(COUNTIFS(Consolidado!$AC$5:AC478,Consolidado!$AC478,Consolidado!$D$5:D478,"*"&amp;AK$3&amp;"*")=1,1,0),0))</f>
        <v>0</v>
      </c>
      <c r="AL478" s="0" t="n">
        <f aca="false">IF(OR(AL$3="",Consolidado!$D478=""),0,IF(ISNUMBER(SEARCH(AL$3,Consolidado!$D478)),IF(COUNTIFS(Consolidado!$AC$5:AC478,Consolidado!$AC478,Consolidado!$D$5:D478,"*"&amp;AL$3&amp;"*")=1,1,0),0))</f>
        <v>0</v>
      </c>
      <c r="AM478" s="0" t="n">
        <f aca="false">IF(OR(AM$3="",Consolidado!$D478=""),0,IF(ISNUMBER(SEARCH(AM$3,Consolidado!$D478)),IF(COUNTIFS(Consolidado!$AC$5:AC478,Consolidado!$AC478,Consolidado!$D$5:D478,"*"&amp;AM$3&amp;"*")=1,1,0),0))</f>
        <v>0</v>
      </c>
      <c r="AN478" s="0" t="n">
        <f aca="false">IF(OR(AN$3="",Consolidado!$D478=""),0,IF(ISNUMBER(SEARCH(AN$3,Consolidado!$D478)),IF(COUNTIFS(Consolidado!$AC$5:AC478,Consolidado!$AC478,Consolidado!$D$5:D478,"*"&amp;AN$3&amp;"*")=1,1,0),0))</f>
        <v>0</v>
      </c>
      <c r="AO478" s="0" t="n">
        <f aca="false">IF(OR(AO$3="",Consolidado!$D478=""),0,IF(ISNUMBER(SEARCH(AO$3,Consolidado!$D478)),IF(COUNTIFS(Consolidado!$AC$5:AC478,Consolidado!$AC478,Consolidado!$D$5:D478,"*"&amp;AO$3&amp;"*")=1,1,0),0))</f>
        <v>0</v>
      </c>
    </row>
    <row r="479" customFormat="false" ht="15" hidden="false" customHeight="false" outlineLevel="0" collapsed="false">
      <c r="B479" s="0" t="n">
        <f aca="false">IF(OR(B$3="",Consolidado!$D479=""),0,IF(ISNUMBER(SEARCH(B$3,Consolidado!$D479)),IF(COUNTIFS(Consolidado!$AC$5:AC479,Consolidado!$AC479,Consolidado!$D$5:D479,"*"&amp;B$3&amp;"*")=1,1,0),0))</f>
        <v>0</v>
      </c>
      <c r="C479" s="0" t="n">
        <f aca="false">IF(OR(C$3="",Consolidado!$D479=""),0,IF(ISNUMBER(SEARCH(C$3,Consolidado!$D479)),IF(COUNTIFS(Consolidado!$AC$5:AC479,Consolidado!$AC479,Consolidado!$D$5:D479,"*"&amp;C$3&amp;"*")=1,1,0),0))</f>
        <v>0</v>
      </c>
      <c r="D479" s="0" t="n">
        <f aca="false">IF(OR(D$3="",Consolidado!$D479=""),0,IF(ISNUMBER(SEARCH(D$3,Consolidado!$D479)),IF(COUNTIFS(Consolidado!$AC$5:AC479,Consolidado!$AC479,Consolidado!$D$5:D479,"*"&amp;D$3&amp;"*")=1,1,0),0))</f>
        <v>0</v>
      </c>
      <c r="E479" s="0" t="n">
        <f aca="false">IF(OR(E$3="",Consolidado!$D479=""),0,IF(ISNUMBER(SEARCH(E$3,Consolidado!$D479)),IF(COUNTIFS(Consolidado!$AC$5:AC479,Consolidado!$AC479,Consolidado!$D$5:D479,"*"&amp;E$3&amp;"*")=1,1,0),0))</f>
        <v>0</v>
      </c>
      <c r="F479" s="0" t="n">
        <f aca="false">IF(OR(F$3="",Consolidado!$D479=""),0,IF(ISNUMBER(SEARCH(F$3,Consolidado!$D479)),IF(COUNTIFS(Consolidado!$AC$5:AC479,Consolidado!$AC479,Consolidado!$D$5:D479,"*"&amp;F$3&amp;"*")=1,1,0),0))</f>
        <v>0</v>
      </c>
      <c r="G479" s="0" t="n">
        <f aca="false">IF(OR(G$3="",Consolidado!$D479=""),0,IF(ISNUMBER(SEARCH(G$3,Consolidado!$D479)),IF(COUNTIFS(Consolidado!$AC$5:AC479,Consolidado!$AC479,Consolidado!$D$5:D479,"*"&amp;G$3&amp;"*")=1,1,0),0))</f>
        <v>0</v>
      </c>
      <c r="H479" s="0" t="n">
        <f aca="false">IF(OR(H$3="",Consolidado!$D479=""),0,IF(ISNUMBER(SEARCH(H$3,Consolidado!$D479)),IF(COUNTIFS(Consolidado!$AC$5:AC479,Consolidado!$AC479,Consolidado!$D$5:D479,"*"&amp;H$3&amp;"*")=1,1,0),0))</f>
        <v>0</v>
      </c>
      <c r="I479" s="0" t="n">
        <f aca="false">IF(OR(I$3="",Consolidado!$D479=""),0,IF(ISNUMBER(SEARCH(I$3,Consolidado!$D479)),IF(COUNTIFS(Consolidado!$AC$5:AC479,Consolidado!$AC479,Consolidado!$D$5:D479,"*"&amp;I$3&amp;"*")=1,1,0),0))</f>
        <v>0</v>
      </c>
      <c r="J479" s="0" t="n">
        <f aca="false">IF(OR(J$3="",Consolidado!$D479=""),0,IF(ISNUMBER(SEARCH(J$3,Consolidado!$D479)),IF(COUNTIFS(Consolidado!$AC$5:AC479,Consolidado!$AC479,Consolidado!$D$5:D479,"*"&amp;J$3&amp;"*")=1,1,0),0))</f>
        <v>0</v>
      </c>
      <c r="K479" s="0" t="n">
        <f aca="false">IF(OR(K$3="",Consolidado!$D479=""),0,IF(ISNUMBER(SEARCH(K$3,Consolidado!$D479)),IF(COUNTIFS(Consolidado!$AC$5:AC479,Consolidado!$AC479,Consolidado!$D$5:D479,"*"&amp;K$3&amp;"*")=1,1,0),0))</f>
        <v>0</v>
      </c>
      <c r="L479" s="0" t="n">
        <f aca="false">IF(OR(L$3="",Consolidado!$D479=""),0,IF(ISNUMBER(SEARCH(L$3,Consolidado!$D479)),IF(COUNTIFS(Consolidado!$AC$5:AC479,Consolidado!$AC479,Consolidado!$D$5:D479,"*"&amp;L$3&amp;"*")=1,1,0),0))</f>
        <v>0</v>
      </c>
      <c r="M479" s="0" t="n">
        <f aca="false">IF(OR(M$3="",Consolidado!$D479=""),0,IF(ISNUMBER(SEARCH(M$3,Consolidado!$D479)),IF(COUNTIFS(Consolidado!$AC$5:AC479,Consolidado!$AC479,Consolidado!$D$5:D479,"*"&amp;M$3&amp;"*")=1,1,0),0))</f>
        <v>0</v>
      </c>
      <c r="N479" s="0" t="n">
        <f aca="false">IF(OR(N$3="",Consolidado!$D479=""),0,IF(ISNUMBER(SEARCH(N$3,Consolidado!$D479)),IF(COUNTIFS(Consolidado!$AC$5:AC479,Consolidado!$AC479,Consolidado!$D$5:D479,"*"&amp;N$3&amp;"*")=1,1,0),0))</f>
        <v>0</v>
      </c>
      <c r="O479" s="0" t="n">
        <f aca="false">IF(OR(O$3="",Consolidado!$D479=""),0,IF(ISNUMBER(SEARCH(O$3,Consolidado!$D479)),IF(COUNTIFS(Consolidado!$AC$5:AC479,Consolidado!$AC479,Consolidado!$D$5:D479,"*"&amp;O$3&amp;"*")=1,1,0),0))</f>
        <v>0</v>
      </c>
      <c r="P479" s="0" t="n">
        <f aca="false">IF(OR(P$3="",Consolidado!$D479=""),0,IF(ISNUMBER(SEARCH(P$3,Consolidado!$D479)),IF(COUNTIFS(Consolidado!$AC$5:AC479,Consolidado!$AC479,Consolidado!$D$5:D479,"*"&amp;P$3&amp;"*")=1,1,0),0))</f>
        <v>0</v>
      </c>
      <c r="Q479" s="0" t="n">
        <f aca="false">IF(OR(Q$3="",Consolidado!$D479=""),0,IF(ISNUMBER(SEARCH(Q$3,Consolidado!$D479)),IF(COUNTIFS(Consolidado!$AC$5:AC479,Consolidado!$AC479,Consolidado!$D$5:D479,"*"&amp;Q$3&amp;"*")=1,1,0),0))</f>
        <v>0</v>
      </c>
      <c r="R479" s="0" t="n">
        <f aca="false">IF(OR(R$3="",Consolidado!$D479=""),0,IF(ISNUMBER(SEARCH(R$3,Consolidado!$D479)),IF(COUNTIFS(Consolidado!$AC$5:AC479,Consolidado!$AC479,Consolidado!$D$5:D479,"*"&amp;R$3&amp;"*")=1,1,0),0))</f>
        <v>0</v>
      </c>
      <c r="S479" s="0" t="n">
        <f aca="false">IF(OR(S$3="",Consolidado!$D479=""),0,IF(ISNUMBER(SEARCH(S$3,Consolidado!$D479)),IF(COUNTIFS(Consolidado!$AC$5:AC479,Consolidado!$AC479,Consolidado!$D$5:D479,"*"&amp;S$3&amp;"*")=1,1,0),0))</f>
        <v>0</v>
      </c>
      <c r="T479" s="0" t="n">
        <f aca="false">IF(OR(T$3="",Consolidado!$D479=""),0,IF(ISNUMBER(SEARCH(T$3,Consolidado!$D479)),IF(COUNTIFS(Consolidado!$AC$5:AC479,Consolidado!$AC479,Consolidado!$D$5:D479,"*"&amp;T$3&amp;"*")=1,1,0),0))</f>
        <v>0</v>
      </c>
      <c r="U479" s="0" t="n">
        <f aca="false">IF(OR(U$3="",Consolidado!$D479=""),0,IF(ISNUMBER(SEARCH(U$3,Consolidado!$D479)),IF(COUNTIFS(Consolidado!$AC$5:AC479,Consolidado!$AC479,Consolidado!$D$5:D479,"*"&amp;U$3&amp;"*")=1,1,0),0))</f>
        <v>0</v>
      </c>
      <c r="V479" s="0" t="n">
        <f aca="false">IF(OR(V$3="",Consolidado!$D479=""),0,IF(ISNUMBER(SEARCH(V$3,Consolidado!$D479)),IF(COUNTIFS(Consolidado!$AC$5:AC479,Consolidado!$AC479,Consolidado!$D$5:D479,"*"&amp;V$3&amp;"*")=1,1,0),0))</f>
        <v>0</v>
      </c>
      <c r="W479" s="0" t="n">
        <f aca="false">IF(OR(W$3="",Consolidado!$D479=""),0,IF(ISNUMBER(SEARCH(W$3,Consolidado!$D479)),IF(COUNTIFS(Consolidado!$AC$5:AC479,Consolidado!$AC479,Consolidado!$D$5:D479,"*"&amp;W$3&amp;"*")=1,1,0),0))</f>
        <v>0</v>
      </c>
      <c r="X479" s="0" t="n">
        <f aca="false">IF(OR(X$3="",Consolidado!$D479=""),0,IF(ISNUMBER(SEARCH(X$3,Consolidado!$D479)),IF(COUNTIFS(Consolidado!$AC$5:AC479,Consolidado!$AC479,Consolidado!$D$5:D479,"*"&amp;X$3&amp;"*")=1,1,0),0))</f>
        <v>0</v>
      </c>
      <c r="Y479" s="0" t="n">
        <f aca="false">IF(OR(Y$3="",Consolidado!$D479=""),0,IF(ISNUMBER(SEARCH(Y$3,Consolidado!$D479)),IF(COUNTIFS(Consolidado!$AC$5:AC479,Consolidado!$AC479,Consolidado!$D$5:D479,"*"&amp;Y$3&amp;"*")=1,1,0),0))</f>
        <v>0</v>
      </c>
      <c r="Z479" s="0" t="n">
        <f aca="false">IF(OR(Z$3="",Consolidado!$D479=""),0,IF(ISNUMBER(SEARCH(Z$3,Consolidado!$D479)),IF(COUNTIFS(Consolidado!$AC$5:AC479,Consolidado!$AC479,Consolidado!$D$5:D479,"*"&amp;Z$3&amp;"*")=1,1,0),0))</f>
        <v>0</v>
      </c>
      <c r="AA479" s="0" t="n">
        <f aca="false">IF(OR(AA$3="",Consolidado!$D479=""),0,IF(ISNUMBER(SEARCH(AA$3,Consolidado!$D479)),IF(COUNTIFS(Consolidado!$AC$5:AC479,Consolidado!$AC479,Consolidado!$D$5:D479,"*"&amp;AA$3&amp;"*")=1,1,0),0))</f>
        <v>0</v>
      </c>
      <c r="AB479" s="0" t="n">
        <f aca="false">IF(OR(AB$3="",Consolidado!$D479=""),0,IF(ISNUMBER(SEARCH(AB$3,Consolidado!$D479)),IF(COUNTIFS(Consolidado!$AC$5:AC479,Consolidado!$AC479,Consolidado!$D$5:D479,"*"&amp;AB$3&amp;"*")=1,1,0),0))</f>
        <v>0</v>
      </c>
      <c r="AC479" s="0" t="n">
        <f aca="false">IF(OR(AC$3="",Consolidado!$D479=""),0,IF(ISNUMBER(SEARCH(AC$3,Consolidado!$D479)),IF(COUNTIFS(Consolidado!$AC$5:AC479,Consolidado!$AC479,Consolidado!$D$5:D479,"*"&amp;AC$3&amp;"*")=1,1,0),0))</f>
        <v>0</v>
      </c>
      <c r="AD479" s="0" t="n">
        <f aca="false">IF(OR(AD$3="",Consolidado!$D479=""),0,IF(ISNUMBER(SEARCH(AD$3,Consolidado!$D479)),IF(COUNTIFS(Consolidado!$AC$5:AC479,Consolidado!$AC479,Consolidado!$D$5:D479,"*"&amp;AD$3&amp;"*")=1,1,0),0))</f>
        <v>0</v>
      </c>
      <c r="AE479" s="0" t="n">
        <f aca="false">IF(OR(AE$3="",Consolidado!$D479=""),0,IF(ISNUMBER(SEARCH(AE$3,Consolidado!$D479)),IF(COUNTIFS(Consolidado!$AC$5:AC479,Consolidado!$AC479,Consolidado!$D$5:D479,"*"&amp;AE$3&amp;"*")=1,1,0),0))</f>
        <v>0</v>
      </c>
      <c r="AF479" s="0" t="n">
        <f aca="false">IF(OR(AF$3="",Consolidado!$D479=""),0,IF(ISNUMBER(SEARCH(AF$3,Consolidado!$D479)),IF(COUNTIFS(Consolidado!$AC$5:AC479,Consolidado!$AC479,Consolidado!$D$5:D479,"*"&amp;AF$3&amp;"*")=1,1,0),0))</f>
        <v>0</v>
      </c>
      <c r="AG479" s="0" t="n">
        <f aca="false">IF(OR(AG$3="",Consolidado!$D479=""),0,IF(ISNUMBER(SEARCH(AG$3,Consolidado!$D479)),IF(COUNTIFS(Consolidado!$AC$5:AC479,Consolidado!$AC479,Consolidado!$D$5:D479,"*"&amp;AG$3&amp;"*")=1,1,0),0))</f>
        <v>0</v>
      </c>
      <c r="AH479" s="0" t="n">
        <f aca="false">IF(OR(AH$3="",Consolidado!$D479=""),0,IF(ISNUMBER(SEARCH(AH$3,Consolidado!$D479)),IF(COUNTIFS(Consolidado!$AC$5:AC479,Consolidado!$AC479,Consolidado!$D$5:D479,"*"&amp;AH$3&amp;"*")=1,1,0),0))</f>
        <v>0</v>
      </c>
      <c r="AI479" s="0" t="n">
        <f aca="false">IF(OR(AI$3="",Consolidado!$D479=""),0,IF(ISNUMBER(SEARCH(AI$3,Consolidado!$D479)),IF(COUNTIFS(Consolidado!$AC$5:AC479,Consolidado!$AC479,Consolidado!$D$5:D479,"*"&amp;AI$3&amp;"*")=1,1,0),0))</f>
        <v>0</v>
      </c>
      <c r="AJ479" s="0" t="n">
        <f aca="false">IF(OR(AJ$3="",Consolidado!$D479=""),0,IF(ISNUMBER(SEARCH(AJ$3,Consolidado!$D479)),IF(COUNTIFS(Consolidado!$AC$5:AC479,Consolidado!$AC479,Consolidado!$D$5:D479,"*"&amp;AJ$3&amp;"*")=1,1,0),0))</f>
        <v>0</v>
      </c>
      <c r="AK479" s="0" t="n">
        <f aca="false">IF(OR(AK$3="",Consolidado!$D479=""),0,IF(ISNUMBER(SEARCH(AK$3,Consolidado!$D479)),IF(COUNTIFS(Consolidado!$AC$5:AC479,Consolidado!$AC479,Consolidado!$D$5:D479,"*"&amp;AK$3&amp;"*")=1,1,0),0))</f>
        <v>0</v>
      </c>
      <c r="AL479" s="0" t="n">
        <f aca="false">IF(OR(AL$3="",Consolidado!$D479=""),0,IF(ISNUMBER(SEARCH(AL$3,Consolidado!$D479)),IF(COUNTIFS(Consolidado!$AC$5:AC479,Consolidado!$AC479,Consolidado!$D$5:D479,"*"&amp;AL$3&amp;"*")=1,1,0),0))</f>
        <v>0</v>
      </c>
      <c r="AM479" s="0" t="n">
        <f aca="false">IF(OR(AM$3="",Consolidado!$D479=""),0,IF(ISNUMBER(SEARCH(AM$3,Consolidado!$D479)),IF(COUNTIFS(Consolidado!$AC$5:AC479,Consolidado!$AC479,Consolidado!$D$5:D479,"*"&amp;AM$3&amp;"*")=1,1,0),0))</f>
        <v>0</v>
      </c>
      <c r="AN479" s="0" t="n">
        <f aca="false">IF(OR(AN$3="",Consolidado!$D479=""),0,IF(ISNUMBER(SEARCH(AN$3,Consolidado!$D479)),IF(COUNTIFS(Consolidado!$AC$5:AC479,Consolidado!$AC479,Consolidado!$D$5:D479,"*"&amp;AN$3&amp;"*")=1,1,0),0))</f>
        <v>0</v>
      </c>
      <c r="AO479" s="0" t="n">
        <f aca="false">IF(OR(AO$3="",Consolidado!$D479=""),0,IF(ISNUMBER(SEARCH(AO$3,Consolidado!$D479)),IF(COUNTIFS(Consolidado!$AC$5:AC479,Consolidado!$AC479,Consolidado!$D$5:D479,"*"&amp;AO$3&amp;"*")=1,1,0),0))</f>
        <v>0</v>
      </c>
    </row>
    <row r="480" customFormat="false" ht="15" hidden="false" customHeight="false" outlineLevel="0" collapsed="false">
      <c r="B480" s="0" t="n">
        <f aca="false">IF(OR(B$3="",Consolidado!$D480=""),0,IF(ISNUMBER(SEARCH(B$3,Consolidado!$D480)),IF(COUNTIFS(Consolidado!$AC$5:AC480,Consolidado!$AC480,Consolidado!$D$5:D480,"*"&amp;B$3&amp;"*")=1,1,0),0))</f>
        <v>0</v>
      </c>
      <c r="C480" s="0" t="n">
        <f aca="false">IF(OR(C$3="",Consolidado!$D480=""),0,IF(ISNUMBER(SEARCH(C$3,Consolidado!$D480)),IF(COUNTIFS(Consolidado!$AC$5:AC480,Consolidado!$AC480,Consolidado!$D$5:D480,"*"&amp;C$3&amp;"*")=1,1,0),0))</f>
        <v>0</v>
      </c>
      <c r="D480" s="0" t="n">
        <f aca="false">IF(OR(D$3="",Consolidado!$D480=""),0,IF(ISNUMBER(SEARCH(D$3,Consolidado!$D480)),IF(COUNTIFS(Consolidado!$AC$5:AC480,Consolidado!$AC480,Consolidado!$D$5:D480,"*"&amp;D$3&amp;"*")=1,1,0),0))</f>
        <v>0</v>
      </c>
      <c r="E480" s="0" t="n">
        <f aca="false">IF(OR(E$3="",Consolidado!$D480=""),0,IF(ISNUMBER(SEARCH(E$3,Consolidado!$D480)),IF(COUNTIFS(Consolidado!$AC$5:AC480,Consolidado!$AC480,Consolidado!$D$5:D480,"*"&amp;E$3&amp;"*")=1,1,0),0))</f>
        <v>0</v>
      </c>
      <c r="F480" s="0" t="n">
        <f aca="false">IF(OR(F$3="",Consolidado!$D480=""),0,IF(ISNUMBER(SEARCH(F$3,Consolidado!$D480)),IF(COUNTIFS(Consolidado!$AC$5:AC480,Consolidado!$AC480,Consolidado!$D$5:D480,"*"&amp;F$3&amp;"*")=1,1,0),0))</f>
        <v>0</v>
      </c>
      <c r="G480" s="0" t="n">
        <f aca="false">IF(OR(G$3="",Consolidado!$D480=""),0,IF(ISNUMBER(SEARCH(G$3,Consolidado!$D480)),IF(COUNTIFS(Consolidado!$AC$5:AC480,Consolidado!$AC480,Consolidado!$D$5:D480,"*"&amp;G$3&amp;"*")=1,1,0),0))</f>
        <v>0</v>
      </c>
      <c r="H480" s="0" t="n">
        <f aca="false">IF(OR(H$3="",Consolidado!$D480=""),0,IF(ISNUMBER(SEARCH(H$3,Consolidado!$D480)),IF(COUNTIFS(Consolidado!$AC$5:AC480,Consolidado!$AC480,Consolidado!$D$5:D480,"*"&amp;H$3&amp;"*")=1,1,0),0))</f>
        <v>0</v>
      </c>
      <c r="I480" s="0" t="n">
        <f aca="false">IF(OR(I$3="",Consolidado!$D480=""),0,IF(ISNUMBER(SEARCH(I$3,Consolidado!$D480)),IF(COUNTIFS(Consolidado!$AC$5:AC480,Consolidado!$AC480,Consolidado!$D$5:D480,"*"&amp;I$3&amp;"*")=1,1,0),0))</f>
        <v>0</v>
      </c>
      <c r="J480" s="0" t="n">
        <f aca="false">IF(OR(J$3="",Consolidado!$D480=""),0,IF(ISNUMBER(SEARCH(J$3,Consolidado!$D480)),IF(COUNTIFS(Consolidado!$AC$5:AC480,Consolidado!$AC480,Consolidado!$D$5:D480,"*"&amp;J$3&amp;"*")=1,1,0),0))</f>
        <v>0</v>
      </c>
      <c r="K480" s="0" t="n">
        <f aca="false">IF(OR(K$3="",Consolidado!$D480=""),0,IF(ISNUMBER(SEARCH(K$3,Consolidado!$D480)),IF(COUNTIFS(Consolidado!$AC$5:AC480,Consolidado!$AC480,Consolidado!$D$5:D480,"*"&amp;K$3&amp;"*")=1,1,0),0))</f>
        <v>0</v>
      </c>
      <c r="L480" s="0" t="n">
        <f aca="false">IF(OR(L$3="",Consolidado!$D480=""),0,IF(ISNUMBER(SEARCH(L$3,Consolidado!$D480)),IF(COUNTIFS(Consolidado!$AC$5:AC480,Consolidado!$AC480,Consolidado!$D$5:D480,"*"&amp;L$3&amp;"*")=1,1,0),0))</f>
        <v>0</v>
      </c>
      <c r="M480" s="0" t="n">
        <f aca="false">IF(OR(M$3="",Consolidado!$D480=""),0,IF(ISNUMBER(SEARCH(M$3,Consolidado!$D480)),IF(COUNTIFS(Consolidado!$AC$5:AC480,Consolidado!$AC480,Consolidado!$D$5:D480,"*"&amp;M$3&amp;"*")=1,1,0),0))</f>
        <v>0</v>
      </c>
      <c r="N480" s="0" t="n">
        <f aca="false">IF(OR(N$3="",Consolidado!$D480=""),0,IF(ISNUMBER(SEARCH(N$3,Consolidado!$D480)),IF(COUNTIFS(Consolidado!$AC$5:AC480,Consolidado!$AC480,Consolidado!$D$5:D480,"*"&amp;N$3&amp;"*")=1,1,0),0))</f>
        <v>0</v>
      </c>
      <c r="O480" s="0" t="n">
        <f aca="false">IF(OR(O$3="",Consolidado!$D480=""),0,IF(ISNUMBER(SEARCH(O$3,Consolidado!$D480)),IF(COUNTIFS(Consolidado!$AC$5:AC480,Consolidado!$AC480,Consolidado!$D$5:D480,"*"&amp;O$3&amp;"*")=1,1,0),0))</f>
        <v>0</v>
      </c>
      <c r="P480" s="0" t="n">
        <f aca="false">IF(OR(P$3="",Consolidado!$D480=""),0,IF(ISNUMBER(SEARCH(P$3,Consolidado!$D480)),IF(COUNTIFS(Consolidado!$AC$5:AC480,Consolidado!$AC480,Consolidado!$D$5:D480,"*"&amp;P$3&amp;"*")=1,1,0),0))</f>
        <v>0</v>
      </c>
      <c r="Q480" s="0" t="n">
        <f aca="false">IF(OR(Q$3="",Consolidado!$D480=""),0,IF(ISNUMBER(SEARCH(Q$3,Consolidado!$D480)),IF(COUNTIFS(Consolidado!$AC$5:AC480,Consolidado!$AC480,Consolidado!$D$5:D480,"*"&amp;Q$3&amp;"*")=1,1,0),0))</f>
        <v>0</v>
      </c>
      <c r="R480" s="0" t="n">
        <f aca="false">IF(OR(R$3="",Consolidado!$D480=""),0,IF(ISNUMBER(SEARCH(R$3,Consolidado!$D480)),IF(COUNTIFS(Consolidado!$AC$5:AC480,Consolidado!$AC480,Consolidado!$D$5:D480,"*"&amp;R$3&amp;"*")=1,1,0),0))</f>
        <v>0</v>
      </c>
      <c r="S480" s="0" t="n">
        <f aca="false">IF(OR(S$3="",Consolidado!$D480=""),0,IF(ISNUMBER(SEARCH(S$3,Consolidado!$D480)),IF(COUNTIFS(Consolidado!$AC$5:AC480,Consolidado!$AC480,Consolidado!$D$5:D480,"*"&amp;S$3&amp;"*")=1,1,0),0))</f>
        <v>0</v>
      </c>
      <c r="T480" s="0" t="n">
        <f aca="false">IF(OR(T$3="",Consolidado!$D480=""),0,IF(ISNUMBER(SEARCH(T$3,Consolidado!$D480)),IF(COUNTIFS(Consolidado!$AC$5:AC480,Consolidado!$AC480,Consolidado!$D$5:D480,"*"&amp;T$3&amp;"*")=1,1,0),0))</f>
        <v>0</v>
      </c>
      <c r="U480" s="0" t="n">
        <f aca="false">IF(OR(U$3="",Consolidado!$D480=""),0,IF(ISNUMBER(SEARCH(U$3,Consolidado!$D480)),IF(COUNTIFS(Consolidado!$AC$5:AC480,Consolidado!$AC480,Consolidado!$D$5:D480,"*"&amp;U$3&amp;"*")=1,1,0),0))</f>
        <v>0</v>
      </c>
      <c r="V480" s="0" t="n">
        <f aca="false">IF(OR(V$3="",Consolidado!$D480=""),0,IF(ISNUMBER(SEARCH(V$3,Consolidado!$D480)),IF(COUNTIFS(Consolidado!$AC$5:AC480,Consolidado!$AC480,Consolidado!$D$5:D480,"*"&amp;V$3&amp;"*")=1,1,0),0))</f>
        <v>0</v>
      </c>
      <c r="W480" s="0" t="n">
        <f aca="false">IF(OR(W$3="",Consolidado!$D480=""),0,IF(ISNUMBER(SEARCH(W$3,Consolidado!$D480)),IF(COUNTIFS(Consolidado!$AC$5:AC480,Consolidado!$AC480,Consolidado!$D$5:D480,"*"&amp;W$3&amp;"*")=1,1,0),0))</f>
        <v>0</v>
      </c>
      <c r="X480" s="0" t="n">
        <f aca="false">IF(OR(X$3="",Consolidado!$D480=""),0,IF(ISNUMBER(SEARCH(X$3,Consolidado!$D480)),IF(COUNTIFS(Consolidado!$AC$5:AC480,Consolidado!$AC480,Consolidado!$D$5:D480,"*"&amp;X$3&amp;"*")=1,1,0),0))</f>
        <v>0</v>
      </c>
      <c r="Y480" s="0" t="n">
        <f aca="false">IF(OR(Y$3="",Consolidado!$D480=""),0,IF(ISNUMBER(SEARCH(Y$3,Consolidado!$D480)),IF(COUNTIFS(Consolidado!$AC$5:AC480,Consolidado!$AC480,Consolidado!$D$5:D480,"*"&amp;Y$3&amp;"*")=1,1,0),0))</f>
        <v>0</v>
      </c>
      <c r="Z480" s="0" t="n">
        <f aca="false">IF(OR(Z$3="",Consolidado!$D480=""),0,IF(ISNUMBER(SEARCH(Z$3,Consolidado!$D480)),IF(COUNTIFS(Consolidado!$AC$5:AC480,Consolidado!$AC480,Consolidado!$D$5:D480,"*"&amp;Z$3&amp;"*")=1,1,0),0))</f>
        <v>0</v>
      </c>
      <c r="AA480" s="0" t="n">
        <f aca="false">IF(OR(AA$3="",Consolidado!$D480=""),0,IF(ISNUMBER(SEARCH(AA$3,Consolidado!$D480)),IF(COUNTIFS(Consolidado!$AC$5:AC480,Consolidado!$AC480,Consolidado!$D$5:D480,"*"&amp;AA$3&amp;"*")=1,1,0),0))</f>
        <v>0</v>
      </c>
      <c r="AB480" s="0" t="n">
        <f aca="false">IF(OR(AB$3="",Consolidado!$D480=""),0,IF(ISNUMBER(SEARCH(AB$3,Consolidado!$D480)),IF(COUNTIFS(Consolidado!$AC$5:AC480,Consolidado!$AC480,Consolidado!$D$5:D480,"*"&amp;AB$3&amp;"*")=1,1,0),0))</f>
        <v>0</v>
      </c>
      <c r="AC480" s="0" t="n">
        <f aca="false">IF(OR(AC$3="",Consolidado!$D480=""),0,IF(ISNUMBER(SEARCH(AC$3,Consolidado!$D480)),IF(COUNTIFS(Consolidado!$AC$5:AC480,Consolidado!$AC480,Consolidado!$D$5:D480,"*"&amp;AC$3&amp;"*")=1,1,0),0))</f>
        <v>0</v>
      </c>
      <c r="AD480" s="0" t="n">
        <f aca="false">IF(OR(AD$3="",Consolidado!$D480=""),0,IF(ISNUMBER(SEARCH(AD$3,Consolidado!$D480)),IF(COUNTIFS(Consolidado!$AC$5:AC480,Consolidado!$AC480,Consolidado!$D$5:D480,"*"&amp;AD$3&amp;"*")=1,1,0),0))</f>
        <v>0</v>
      </c>
      <c r="AE480" s="0" t="n">
        <f aca="false">IF(OR(AE$3="",Consolidado!$D480=""),0,IF(ISNUMBER(SEARCH(AE$3,Consolidado!$D480)),IF(COUNTIFS(Consolidado!$AC$5:AC480,Consolidado!$AC480,Consolidado!$D$5:D480,"*"&amp;AE$3&amp;"*")=1,1,0),0))</f>
        <v>0</v>
      </c>
      <c r="AF480" s="0" t="n">
        <f aca="false">IF(OR(AF$3="",Consolidado!$D480=""),0,IF(ISNUMBER(SEARCH(AF$3,Consolidado!$D480)),IF(COUNTIFS(Consolidado!$AC$5:AC480,Consolidado!$AC480,Consolidado!$D$5:D480,"*"&amp;AF$3&amp;"*")=1,1,0),0))</f>
        <v>0</v>
      </c>
      <c r="AG480" s="0" t="n">
        <f aca="false">IF(OR(AG$3="",Consolidado!$D480=""),0,IF(ISNUMBER(SEARCH(AG$3,Consolidado!$D480)),IF(COUNTIFS(Consolidado!$AC$5:AC480,Consolidado!$AC480,Consolidado!$D$5:D480,"*"&amp;AG$3&amp;"*")=1,1,0),0))</f>
        <v>0</v>
      </c>
      <c r="AH480" s="0" t="n">
        <f aca="false">IF(OR(AH$3="",Consolidado!$D480=""),0,IF(ISNUMBER(SEARCH(AH$3,Consolidado!$D480)),IF(COUNTIFS(Consolidado!$AC$5:AC480,Consolidado!$AC480,Consolidado!$D$5:D480,"*"&amp;AH$3&amp;"*")=1,1,0),0))</f>
        <v>0</v>
      </c>
      <c r="AI480" s="0" t="n">
        <f aca="false">IF(OR(AI$3="",Consolidado!$D480=""),0,IF(ISNUMBER(SEARCH(AI$3,Consolidado!$D480)),IF(COUNTIFS(Consolidado!$AC$5:AC480,Consolidado!$AC480,Consolidado!$D$5:D480,"*"&amp;AI$3&amp;"*")=1,1,0),0))</f>
        <v>0</v>
      </c>
      <c r="AJ480" s="0" t="n">
        <f aca="false">IF(OR(AJ$3="",Consolidado!$D480=""),0,IF(ISNUMBER(SEARCH(AJ$3,Consolidado!$D480)),IF(COUNTIFS(Consolidado!$AC$5:AC480,Consolidado!$AC480,Consolidado!$D$5:D480,"*"&amp;AJ$3&amp;"*")=1,1,0),0))</f>
        <v>0</v>
      </c>
      <c r="AK480" s="0" t="n">
        <f aca="false">IF(OR(AK$3="",Consolidado!$D480=""),0,IF(ISNUMBER(SEARCH(AK$3,Consolidado!$D480)),IF(COUNTIFS(Consolidado!$AC$5:AC480,Consolidado!$AC480,Consolidado!$D$5:D480,"*"&amp;AK$3&amp;"*")=1,1,0),0))</f>
        <v>0</v>
      </c>
      <c r="AL480" s="0" t="n">
        <f aca="false">IF(OR(AL$3="",Consolidado!$D480=""),0,IF(ISNUMBER(SEARCH(AL$3,Consolidado!$D480)),IF(COUNTIFS(Consolidado!$AC$5:AC480,Consolidado!$AC480,Consolidado!$D$5:D480,"*"&amp;AL$3&amp;"*")=1,1,0),0))</f>
        <v>0</v>
      </c>
      <c r="AM480" s="0" t="n">
        <f aca="false">IF(OR(AM$3="",Consolidado!$D480=""),0,IF(ISNUMBER(SEARCH(AM$3,Consolidado!$D480)),IF(COUNTIFS(Consolidado!$AC$5:AC480,Consolidado!$AC480,Consolidado!$D$5:D480,"*"&amp;AM$3&amp;"*")=1,1,0),0))</f>
        <v>0</v>
      </c>
      <c r="AN480" s="0" t="n">
        <f aca="false">IF(OR(AN$3="",Consolidado!$D480=""),0,IF(ISNUMBER(SEARCH(AN$3,Consolidado!$D480)),IF(COUNTIFS(Consolidado!$AC$5:AC480,Consolidado!$AC480,Consolidado!$D$5:D480,"*"&amp;AN$3&amp;"*")=1,1,0),0))</f>
        <v>0</v>
      </c>
      <c r="AO480" s="0" t="n">
        <f aca="false">IF(OR(AO$3="",Consolidado!$D480=""),0,IF(ISNUMBER(SEARCH(AO$3,Consolidado!$D480)),IF(COUNTIFS(Consolidado!$AC$5:AC480,Consolidado!$AC480,Consolidado!$D$5:D480,"*"&amp;AO$3&amp;"*")=1,1,0),0))</f>
        <v>0</v>
      </c>
    </row>
    <row r="481" customFormat="false" ht="15" hidden="false" customHeight="false" outlineLevel="0" collapsed="false">
      <c r="B481" s="0" t="n">
        <f aca="false">IF(OR(B$3="",Consolidado!$D481=""),0,IF(ISNUMBER(SEARCH(B$3,Consolidado!$D481)),IF(COUNTIFS(Consolidado!$AC$5:AC481,Consolidado!$AC481,Consolidado!$D$5:D481,"*"&amp;B$3&amp;"*")=1,1,0),0))</f>
        <v>0</v>
      </c>
      <c r="C481" s="0" t="n">
        <f aca="false">IF(OR(C$3="",Consolidado!$D481=""),0,IF(ISNUMBER(SEARCH(C$3,Consolidado!$D481)),IF(COUNTIFS(Consolidado!$AC$5:AC481,Consolidado!$AC481,Consolidado!$D$5:D481,"*"&amp;C$3&amp;"*")=1,1,0),0))</f>
        <v>0</v>
      </c>
      <c r="D481" s="0" t="n">
        <f aca="false">IF(OR(D$3="",Consolidado!$D481=""),0,IF(ISNUMBER(SEARCH(D$3,Consolidado!$D481)),IF(COUNTIFS(Consolidado!$AC$5:AC481,Consolidado!$AC481,Consolidado!$D$5:D481,"*"&amp;D$3&amp;"*")=1,1,0),0))</f>
        <v>0</v>
      </c>
      <c r="E481" s="0" t="n">
        <f aca="false">IF(OR(E$3="",Consolidado!$D481=""),0,IF(ISNUMBER(SEARCH(E$3,Consolidado!$D481)),IF(COUNTIFS(Consolidado!$AC$5:AC481,Consolidado!$AC481,Consolidado!$D$5:D481,"*"&amp;E$3&amp;"*")=1,1,0),0))</f>
        <v>0</v>
      </c>
      <c r="F481" s="0" t="n">
        <f aca="false">IF(OR(F$3="",Consolidado!$D481=""),0,IF(ISNUMBER(SEARCH(F$3,Consolidado!$D481)),IF(COUNTIFS(Consolidado!$AC$5:AC481,Consolidado!$AC481,Consolidado!$D$5:D481,"*"&amp;F$3&amp;"*")=1,1,0),0))</f>
        <v>0</v>
      </c>
      <c r="G481" s="0" t="n">
        <f aca="false">IF(OR(G$3="",Consolidado!$D481=""),0,IF(ISNUMBER(SEARCH(G$3,Consolidado!$D481)),IF(COUNTIFS(Consolidado!$AC$5:AC481,Consolidado!$AC481,Consolidado!$D$5:D481,"*"&amp;G$3&amp;"*")=1,1,0),0))</f>
        <v>0</v>
      </c>
      <c r="H481" s="0" t="n">
        <f aca="false">IF(OR(H$3="",Consolidado!$D481=""),0,IF(ISNUMBER(SEARCH(H$3,Consolidado!$D481)),IF(COUNTIFS(Consolidado!$AC$5:AC481,Consolidado!$AC481,Consolidado!$D$5:D481,"*"&amp;H$3&amp;"*")=1,1,0),0))</f>
        <v>0</v>
      </c>
      <c r="I481" s="0" t="n">
        <f aca="false">IF(OR(I$3="",Consolidado!$D481=""),0,IF(ISNUMBER(SEARCH(I$3,Consolidado!$D481)),IF(COUNTIFS(Consolidado!$AC$5:AC481,Consolidado!$AC481,Consolidado!$D$5:D481,"*"&amp;I$3&amp;"*")=1,1,0),0))</f>
        <v>0</v>
      </c>
      <c r="J481" s="0" t="n">
        <f aca="false">IF(OR(J$3="",Consolidado!$D481=""),0,IF(ISNUMBER(SEARCH(J$3,Consolidado!$D481)),IF(COUNTIFS(Consolidado!$AC$5:AC481,Consolidado!$AC481,Consolidado!$D$5:D481,"*"&amp;J$3&amp;"*")=1,1,0),0))</f>
        <v>0</v>
      </c>
      <c r="K481" s="0" t="n">
        <f aca="false">IF(OR(K$3="",Consolidado!$D481=""),0,IF(ISNUMBER(SEARCH(K$3,Consolidado!$D481)),IF(COUNTIFS(Consolidado!$AC$5:AC481,Consolidado!$AC481,Consolidado!$D$5:D481,"*"&amp;K$3&amp;"*")=1,1,0),0))</f>
        <v>0</v>
      </c>
      <c r="L481" s="0" t="n">
        <f aca="false">IF(OR(L$3="",Consolidado!$D481=""),0,IF(ISNUMBER(SEARCH(L$3,Consolidado!$D481)),IF(COUNTIFS(Consolidado!$AC$5:AC481,Consolidado!$AC481,Consolidado!$D$5:D481,"*"&amp;L$3&amp;"*")=1,1,0),0))</f>
        <v>0</v>
      </c>
      <c r="M481" s="0" t="n">
        <f aca="false">IF(OR(M$3="",Consolidado!$D481=""),0,IF(ISNUMBER(SEARCH(M$3,Consolidado!$D481)),IF(COUNTIFS(Consolidado!$AC$5:AC481,Consolidado!$AC481,Consolidado!$D$5:D481,"*"&amp;M$3&amp;"*")=1,1,0),0))</f>
        <v>0</v>
      </c>
      <c r="N481" s="0" t="n">
        <f aca="false">IF(OR(N$3="",Consolidado!$D481=""),0,IF(ISNUMBER(SEARCH(N$3,Consolidado!$D481)),IF(COUNTIFS(Consolidado!$AC$5:AC481,Consolidado!$AC481,Consolidado!$D$5:D481,"*"&amp;N$3&amp;"*")=1,1,0),0))</f>
        <v>0</v>
      </c>
      <c r="O481" s="0" t="n">
        <f aca="false">IF(OR(O$3="",Consolidado!$D481=""),0,IF(ISNUMBER(SEARCH(O$3,Consolidado!$D481)),IF(COUNTIFS(Consolidado!$AC$5:AC481,Consolidado!$AC481,Consolidado!$D$5:D481,"*"&amp;O$3&amp;"*")=1,1,0),0))</f>
        <v>0</v>
      </c>
      <c r="P481" s="0" t="n">
        <f aca="false">IF(OR(P$3="",Consolidado!$D481=""),0,IF(ISNUMBER(SEARCH(P$3,Consolidado!$D481)),IF(COUNTIFS(Consolidado!$AC$5:AC481,Consolidado!$AC481,Consolidado!$D$5:D481,"*"&amp;P$3&amp;"*")=1,1,0),0))</f>
        <v>0</v>
      </c>
      <c r="Q481" s="0" t="n">
        <f aca="false">IF(OR(Q$3="",Consolidado!$D481=""),0,IF(ISNUMBER(SEARCH(Q$3,Consolidado!$D481)),IF(COUNTIFS(Consolidado!$AC$5:AC481,Consolidado!$AC481,Consolidado!$D$5:D481,"*"&amp;Q$3&amp;"*")=1,1,0),0))</f>
        <v>0</v>
      </c>
      <c r="R481" s="0" t="n">
        <f aca="false">IF(OR(R$3="",Consolidado!$D481=""),0,IF(ISNUMBER(SEARCH(R$3,Consolidado!$D481)),IF(COUNTIFS(Consolidado!$AC$5:AC481,Consolidado!$AC481,Consolidado!$D$5:D481,"*"&amp;R$3&amp;"*")=1,1,0),0))</f>
        <v>0</v>
      </c>
      <c r="S481" s="0" t="n">
        <f aca="false">IF(OR(S$3="",Consolidado!$D481=""),0,IF(ISNUMBER(SEARCH(S$3,Consolidado!$D481)),IF(COUNTIFS(Consolidado!$AC$5:AC481,Consolidado!$AC481,Consolidado!$D$5:D481,"*"&amp;S$3&amp;"*")=1,1,0),0))</f>
        <v>0</v>
      </c>
      <c r="T481" s="0" t="n">
        <f aca="false">IF(OR(T$3="",Consolidado!$D481=""),0,IF(ISNUMBER(SEARCH(T$3,Consolidado!$D481)),IF(COUNTIFS(Consolidado!$AC$5:AC481,Consolidado!$AC481,Consolidado!$D$5:D481,"*"&amp;T$3&amp;"*")=1,1,0),0))</f>
        <v>0</v>
      </c>
      <c r="U481" s="0" t="n">
        <f aca="false">IF(OR(U$3="",Consolidado!$D481=""),0,IF(ISNUMBER(SEARCH(U$3,Consolidado!$D481)),IF(COUNTIFS(Consolidado!$AC$5:AC481,Consolidado!$AC481,Consolidado!$D$5:D481,"*"&amp;U$3&amp;"*")=1,1,0),0))</f>
        <v>0</v>
      </c>
      <c r="V481" s="0" t="n">
        <f aca="false">IF(OR(V$3="",Consolidado!$D481=""),0,IF(ISNUMBER(SEARCH(V$3,Consolidado!$D481)),IF(COUNTIFS(Consolidado!$AC$5:AC481,Consolidado!$AC481,Consolidado!$D$5:D481,"*"&amp;V$3&amp;"*")=1,1,0),0))</f>
        <v>0</v>
      </c>
      <c r="W481" s="0" t="n">
        <f aca="false">IF(OR(W$3="",Consolidado!$D481=""),0,IF(ISNUMBER(SEARCH(W$3,Consolidado!$D481)),IF(COUNTIFS(Consolidado!$AC$5:AC481,Consolidado!$AC481,Consolidado!$D$5:D481,"*"&amp;W$3&amp;"*")=1,1,0),0))</f>
        <v>0</v>
      </c>
      <c r="X481" s="0" t="n">
        <f aca="false">IF(OR(X$3="",Consolidado!$D481=""),0,IF(ISNUMBER(SEARCH(X$3,Consolidado!$D481)),IF(COUNTIFS(Consolidado!$AC$5:AC481,Consolidado!$AC481,Consolidado!$D$5:D481,"*"&amp;X$3&amp;"*")=1,1,0),0))</f>
        <v>0</v>
      </c>
      <c r="Y481" s="0" t="n">
        <f aca="false">IF(OR(Y$3="",Consolidado!$D481=""),0,IF(ISNUMBER(SEARCH(Y$3,Consolidado!$D481)),IF(COUNTIFS(Consolidado!$AC$5:AC481,Consolidado!$AC481,Consolidado!$D$5:D481,"*"&amp;Y$3&amp;"*")=1,1,0),0))</f>
        <v>0</v>
      </c>
      <c r="Z481" s="0" t="n">
        <f aca="false">IF(OR(Z$3="",Consolidado!$D481=""),0,IF(ISNUMBER(SEARCH(Z$3,Consolidado!$D481)),IF(COUNTIFS(Consolidado!$AC$5:AC481,Consolidado!$AC481,Consolidado!$D$5:D481,"*"&amp;Z$3&amp;"*")=1,1,0),0))</f>
        <v>0</v>
      </c>
      <c r="AA481" s="0" t="n">
        <f aca="false">IF(OR(AA$3="",Consolidado!$D481=""),0,IF(ISNUMBER(SEARCH(AA$3,Consolidado!$D481)),IF(COUNTIFS(Consolidado!$AC$5:AC481,Consolidado!$AC481,Consolidado!$D$5:D481,"*"&amp;AA$3&amp;"*")=1,1,0),0))</f>
        <v>0</v>
      </c>
      <c r="AB481" s="0" t="n">
        <f aca="false">IF(OR(AB$3="",Consolidado!$D481=""),0,IF(ISNUMBER(SEARCH(AB$3,Consolidado!$D481)),IF(COUNTIFS(Consolidado!$AC$5:AC481,Consolidado!$AC481,Consolidado!$D$5:D481,"*"&amp;AB$3&amp;"*")=1,1,0),0))</f>
        <v>0</v>
      </c>
      <c r="AC481" s="0" t="n">
        <f aca="false">IF(OR(AC$3="",Consolidado!$D481=""),0,IF(ISNUMBER(SEARCH(AC$3,Consolidado!$D481)),IF(COUNTIFS(Consolidado!$AC$5:AC481,Consolidado!$AC481,Consolidado!$D$5:D481,"*"&amp;AC$3&amp;"*")=1,1,0),0))</f>
        <v>0</v>
      </c>
      <c r="AD481" s="0" t="n">
        <f aca="false">IF(OR(AD$3="",Consolidado!$D481=""),0,IF(ISNUMBER(SEARCH(AD$3,Consolidado!$D481)),IF(COUNTIFS(Consolidado!$AC$5:AC481,Consolidado!$AC481,Consolidado!$D$5:D481,"*"&amp;AD$3&amp;"*")=1,1,0),0))</f>
        <v>0</v>
      </c>
      <c r="AE481" s="0" t="n">
        <f aca="false">IF(OR(AE$3="",Consolidado!$D481=""),0,IF(ISNUMBER(SEARCH(AE$3,Consolidado!$D481)),IF(COUNTIFS(Consolidado!$AC$5:AC481,Consolidado!$AC481,Consolidado!$D$5:D481,"*"&amp;AE$3&amp;"*")=1,1,0),0))</f>
        <v>0</v>
      </c>
      <c r="AF481" s="0" t="n">
        <f aca="false">IF(OR(AF$3="",Consolidado!$D481=""),0,IF(ISNUMBER(SEARCH(AF$3,Consolidado!$D481)),IF(COUNTIFS(Consolidado!$AC$5:AC481,Consolidado!$AC481,Consolidado!$D$5:D481,"*"&amp;AF$3&amp;"*")=1,1,0),0))</f>
        <v>0</v>
      </c>
      <c r="AG481" s="0" t="n">
        <f aca="false">IF(OR(AG$3="",Consolidado!$D481=""),0,IF(ISNUMBER(SEARCH(AG$3,Consolidado!$D481)),IF(COUNTIFS(Consolidado!$AC$5:AC481,Consolidado!$AC481,Consolidado!$D$5:D481,"*"&amp;AG$3&amp;"*")=1,1,0),0))</f>
        <v>0</v>
      </c>
      <c r="AH481" s="0" t="n">
        <f aca="false">IF(OR(AH$3="",Consolidado!$D481=""),0,IF(ISNUMBER(SEARCH(AH$3,Consolidado!$D481)),IF(COUNTIFS(Consolidado!$AC$5:AC481,Consolidado!$AC481,Consolidado!$D$5:D481,"*"&amp;AH$3&amp;"*")=1,1,0),0))</f>
        <v>0</v>
      </c>
      <c r="AI481" s="0" t="n">
        <f aca="false">IF(OR(AI$3="",Consolidado!$D481=""),0,IF(ISNUMBER(SEARCH(AI$3,Consolidado!$D481)),IF(COUNTIFS(Consolidado!$AC$5:AC481,Consolidado!$AC481,Consolidado!$D$5:D481,"*"&amp;AI$3&amp;"*")=1,1,0),0))</f>
        <v>0</v>
      </c>
      <c r="AJ481" s="0" t="n">
        <f aca="false">IF(OR(AJ$3="",Consolidado!$D481=""),0,IF(ISNUMBER(SEARCH(AJ$3,Consolidado!$D481)),IF(COUNTIFS(Consolidado!$AC$5:AC481,Consolidado!$AC481,Consolidado!$D$5:D481,"*"&amp;AJ$3&amp;"*")=1,1,0),0))</f>
        <v>0</v>
      </c>
      <c r="AK481" s="0" t="n">
        <f aca="false">IF(OR(AK$3="",Consolidado!$D481=""),0,IF(ISNUMBER(SEARCH(AK$3,Consolidado!$D481)),IF(COUNTIFS(Consolidado!$AC$5:AC481,Consolidado!$AC481,Consolidado!$D$5:D481,"*"&amp;AK$3&amp;"*")=1,1,0),0))</f>
        <v>0</v>
      </c>
      <c r="AL481" s="0" t="n">
        <f aca="false">IF(OR(AL$3="",Consolidado!$D481=""),0,IF(ISNUMBER(SEARCH(AL$3,Consolidado!$D481)),IF(COUNTIFS(Consolidado!$AC$5:AC481,Consolidado!$AC481,Consolidado!$D$5:D481,"*"&amp;AL$3&amp;"*")=1,1,0),0))</f>
        <v>0</v>
      </c>
      <c r="AM481" s="0" t="n">
        <f aca="false">IF(OR(AM$3="",Consolidado!$D481=""),0,IF(ISNUMBER(SEARCH(AM$3,Consolidado!$D481)),IF(COUNTIFS(Consolidado!$AC$5:AC481,Consolidado!$AC481,Consolidado!$D$5:D481,"*"&amp;AM$3&amp;"*")=1,1,0),0))</f>
        <v>0</v>
      </c>
      <c r="AN481" s="0" t="n">
        <f aca="false">IF(OR(AN$3="",Consolidado!$D481=""),0,IF(ISNUMBER(SEARCH(AN$3,Consolidado!$D481)),IF(COUNTIFS(Consolidado!$AC$5:AC481,Consolidado!$AC481,Consolidado!$D$5:D481,"*"&amp;AN$3&amp;"*")=1,1,0),0))</f>
        <v>0</v>
      </c>
      <c r="AO481" s="0" t="n">
        <f aca="false">IF(OR(AO$3="",Consolidado!$D481=""),0,IF(ISNUMBER(SEARCH(AO$3,Consolidado!$D481)),IF(COUNTIFS(Consolidado!$AC$5:AC481,Consolidado!$AC481,Consolidado!$D$5:D481,"*"&amp;AO$3&amp;"*")=1,1,0),0))</f>
        <v>0</v>
      </c>
    </row>
    <row r="482" customFormat="false" ht="15" hidden="false" customHeight="false" outlineLevel="0" collapsed="false">
      <c r="B482" s="0" t="n">
        <f aca="false">IF(OR(B$3="",Consolidado!$D482=""),0,IF(ISNUMBER(SEARCH(B$3,Consolidado!$D482)),IF(COUNTIFS(Consolidado!$AC$5:AC482,Consolidado!$AC482,Consolidado!$D$5:D482,"*"&amp;B$3&amp;"*")=1,1,0),0))</f>
        <v>0</v>
      </c>
      <c r="C482" s="0" t="n">
        <f aca="false">IF(OR(C$3="",Consolidado!$D482=""),0,IF(ISNUMBER(SEARCH(C$3,Consolidado!$D482)),IF(COUNTIFS(Consolidado!$AC$5:AC482,Consolidado!$AC482,Consolidado!$D$5:D482,"*"&amp;C$3&amp;"*")=1,1,0),0))</f>
        <v>0</v>
      </c>
      <c r="D482" s="0" t="n">
        <f aca="false">IF(OR(D$3="",Consolidado!$D482=""),0,IF(ISNUMBER(SEARCH(D$3,Consolidado!$D482)),IF(COUNTIFS(Consolidado!$AC$5:AC482,Consolidado!$AC482,Consolidado!$D$5:D482,"*"&amp;D$3&amp;"*")=1,1,0),0))</f>
        <v>0</v>
      </c>
      <c r="E482" s="0" t="n">
        <f aca="false">IF(OR(E$3="",Consolidado!$D482=""),0,IF(ISNUMBER(SEARCH(E$3,Consolidado!$D482)),IF(COUNTIFS(Consolidado!$AC$5:AC482,Consolidado!$AC482,Consolidado!$D$5:D482,"*"&amp;E$3&amp;"*")=1,1,0),0))</f>
        <v>0</v>
      </c>
      <c r="F482" s="0" t="n">
        <f aca="false">IF(OR(F$3="",Consolidado!$D482=""),0,IF(ISNUMBER(SEARCH(F$3,Consolidado!$D482)),IF(COUNTIFS(Consolidado!$AC$5:AC482,Consolidado!$AC482,Consolidado!$D$5:D482,"*"&amp;F$3&amp;"*")=1,1,0),0))</f>
        <v>0</v>
      </c>
      <c r="G482" s="0" t="n">
        <f aca="false">IF(OR(G$3="",Consolidado!$D482=""),0,IF(ISNUMBER(SEARCH(G$3,Consolidado!$D482)),IF(COUNTIFS(Consolidado!$AC$5:AC482,Consolidado!$AC482,Consolidado!$D$5:D482,"*"&amp;G$3&amp;"*")=1,1,0),0))</f>
        <v>0</v>
      </c>
      <c r="H482" s="0" t="n">
        <f aca="false">IF(OR(H$3="",Consolidado!$D482=""),0,IF(ISNUMBER(SEARCH(H$3,Consolidado!$D482)),IF(COUNTIFS(Consolidado!$AC$5:AC482,Consolidado!$AC482,Consolidado!$D$5:D482,"*"&amp;H$3&amp;"*")=1,1,0),0))</f>
        <v>0</v>
      </c>
      <c r="I482" s="0" t="n">
        <f aca="false">IF(OR(I$3="",Consolidado!$D482=""),0,IF(ISNUMBER(SEARCH(I$3,Consolidado!$D482)),IF(COUNTIFS(Consolidado!$AC$5:AC482,Consolidado!$AC482,Consolidado!$D$5:D482,"*"&amp;I$3&amp;"*")=1,1,0),0))</f>
        <v>0</v>
      </c>
      <c r="J482" s="0" t="n">
        <f aca="false">IF(OR(J$3="",Consolidado!$D482=""),0,IF(ISNUMBER(SEARCH(J$3,Consolidado!$D482)),IF(COUNTIFS(Consolidado!$AC$5:AC482,Consolidado!$AC482,Consolidado!$D$5:D482,"*"&amp;J$3&amp;"*")=1,1,0),0))</f>
        <v>0</v>
      </c>
      <c r="K482" s="0" t="n">
        <f aca="false">IF(OR(K$3="",Consolidado!$D482=""),0,IF(ISNUMBER(SEARCH(K$3,Consolidado!$D482)),IF(COUNTIFS(Consolidado!$AC$5:AC482,Consolidado!$AC482,Consolidado!$D$5:D482,"*"&amp;K$3&amp;"*")=1,1,0),0))</f>
        <v>0</v>
      </c>
      <c r="L482" s="0" t="n">
        <f aca="false">IF(OR(L$3="",Consolidado!$D482=""),0,IF(ISNUMBER(SEARCH(L$3,Consolidado!$D482)),IF(COUNTIFS(Consolidado!$AC$5:AC482,Consolidado!$AC482,Consolidado!$D$5:D482,"*"&amp;L$3&amp;"*")=1,1,0),0))</f>
        <v>0</v>
      </c>
      <c r="M482" s="0" t="n">
        <f aca="false">IF(OR(M$3="",Consolidado!$D482=""),0,IF(ISNUMBER(SEARCH(M$3,Consolidado!$D482)),IF(COUNTIFS(Consolidado!$AC$5:AC482,Consolidado!$AC482,Consolidado!$D$5:D482,"*"&amp;M$3&amp;"*")=1,1,0),0))</f>
        <v>0</v>
      </c>
      <c r="N482" s="0" t="n">
        <f aca="false">IF(OR(N$3="",Consolidado!$D482=""),0,IF(ISNUMBER(SEARCH(N$3,Consolidado!$D482)),IF(COUNTIFS(Consolidado!$AC$5:AC482,Consolidado!$AC482,Consolidado!$D$5:D482,"*"&amp;N$3&amp;"*")=1,1,0),0))</f>
        <v>0</v>
      </c>
      <c r="O482" s="0" t="n">
        <f aca="false">IF(OR(O$3="",Consolidado!$D482=""),0,IF(ISNUMBER(SEARCH(O$3,Consolidado!$D482)),IF(COUNTIFS(Consolidado!$AC$5:AC482,Consolidado!$AC482,Consolidado!$D$5:D482,"*"&amp;O$3&amp;"*")=1,1,0),0))</f>
        <v>0</v>
      </c>
      <c r="P482" s="0" t="n">
        <f aca="false">IF(OR(P$3="",Consolidado!$D482=""),0,IF(ISNUMBER(SEARCH(P$3,Consolidado!$D482)),IF(COUNTIFS(Consolidado!$AC$5:AC482,Consolidado!$AC482,Consolidado!$D$5:D482,"*"&amp;P$3&amp;"*")=1,1,0),0))</f>
        <v>0</v>
      </c>
      <c r="Q482" s="0" t="n">
        <f aca="false">IF(OR(Q$3="",Consolidado!$D482=""),0,IF(ISNUMBER(SEARCH(Q$3,Consolidado!$D482)),IF(COUNTIFS(Consolidado!$AC$5:AC482,Consolidado!$AC482,Consolidado!$D$5:D482,"*"&amp;Q$3&amp;"*")=1,1,0),0))</f>
        <v>0</v>
      </c>
      <c r="R482" s="0" t="n">
        <f aca="false">IF(OR(R$3="",Consolidado!$D482=""),0,IF(ISNUMBER(SEARCH(R$3,Consolidado!$D482)),IF(COUNTIFS(Consolidado!$AC$5:AC482,Consolidado!$AC482,Consolidado!$D$5:D482,"*"&amp;R$3&amp;"*")=1,1,0),0))</f>
        <v>0</v>
      </c>
      <c r="S482" s="0" t="n">
        <f aca="false">IF(OR(S$3="",Consolidado!$D482=""),0,IF(ISNUMBER(SEARCH(S$3,Consolidado!$D482)),IF(COUNTIFS(Consolidado!$AC$5:AC482,Consolidado!$AC482,Consolidado!$D$5:D482,"*"&amp;S$3&amp;"*")=1,1,0),0))</f>
        <v>0</v>
      </c>
      <c r="T482" s="0" t="n">
        <f aca="false">IF(OR(T$3="",Consolidado!$D482=""),0,IF(ISNUMBER(SEARCH(T$3,Consolidado!$D482)),IF(COUNTIFS(Consolidado!$AC$5:AC482,Consolidado!$AC482,Consolidado!$D$5:D482,"*"&amp;T$3&amp;"*")=1,1,0),0))</f>
        <v>0</v>
      </c>
      <c r="U482" s="0" t="n">
        <f aca="false">IF(OR(U$3="",Consolidado!$D482=""),0,IF(ISNUMBER(SEARCH(U$3,Consolidado!$D482)),IF(COUNTIFS(Consolidado!$AC$5:AC482,Consolidado!$AC482,Consolidado!$D$5:D482,"*"&amp;U$3&amp;"*")=1,1,0),0))</f>
        <v>0</v>
      </c>
      <c r="V482" s="0" t="n">
        <f aca="false">IF(OR(V$3="",Consolidado!$D482=""),0,IF(ISNUMBER(SEARCH(V$3,Consolidado!$D482)),IF(COUNTIFS(Consolidado!$AC$5:AC482,Consolidado!$AC482,Consolidado!$D$5:D482,"*"&amp;V$3&amp;"*")=1,1,0),0))</f>
        <v>0</v>
      </c>
      <c r="W482" s="0" t="n">
        <f aca="false">IF(OR(W$3="",Consolidado!$D482=""),0,IF(ISNUMBER(SEARCH(W$3,Consolidado!$D482)),IF(COUNTIFS(Consolidado!$AC$5:AC482,Consolidado!$AC482,Consolidado!$D$5:D482,"*"&amp;W$3&amp;"*")=1,1,0),0))</f>
        <v>0</v>
      </c>
      <c r="X482" s="0" t="n">
        <f aca="false">IF(OR(X$3="",Consolidado!$D482=""),0,IF(ISNUMBER(SEARCH(X$3,Consolidado!$D482)),IF(COUNTIFS(Consolidado!$AC$5:AC482,Consolidado!$AC482,Consolidado!$D$5:D482,"*"&amp;X$3&amp;"*")=1,1,0),0))</f>
        <v>0</v>
      </c>
      <c r="Y482" s="0" t="n">
        <f aca="false">IF(OR(Y$3="",Consolidado!$D482=""),0,IF(ISNUMBER(SEARCH(Y$3,Consolidado!$D482)),IF(COUNTIFS(Consolidado!$AC$5:AC482,Consolidado!$AC482,Consolidado!$D$5:D482,"*"&amp;Y$3&amp;"*")=1,1,0),0))</f>
        <v>0</v>
      </c>
      <c r="Z482" s="0" t="n">
        <f aca="false">IF(OR(Z$3="",Consolidado!$D482=""),0,IF(ISNUMBER(SEARCH(Z$3,Consolidado!$D482)),IF(COUNTIFS(Consolidado!$AC$5:AC482,Consolidado!$AC482,Consolidado!$D$5:D482,"*"&amp;Z$3&amp;"*")=1,1,0),0))</f>
        <v>0</v>
      </c>
      <c r="AA482" s="0" t="n">
        <f aca="false">IF(OR(AA$3="",Consolidado!$D482=""),0,IF(ISNUMBER(SEARCH(AA$3,Consolidado!$D482)),IF(COUNTIFS(Consolidado!$AC$5:AC482,Consolidado!$AC482,Consolidado!$D$5:D482,"*"&amp;AA$3&amp;"*")=1,1,0),0))</f>
        <v>0</v>
      </c>
      <c r="AB482" s="0" t="n">
        <f aca="false">IF(OR(AB$3="",Consolidado!$D482=""),0,IF(ISNUMBER(SEARCH(AB$3,Consolidado!$D482)),IF(COUNTIFS(Consolidado!$AC$5:AC482,Consolidado!$AC482,Consolidado!$D$5:D482,"*"&amp;AB$3&amp;"*")=1,1,0),0))</f>
        <v>0</v>
      </c>
      <c r="AC482" s="0" t="n">
        <f aca="false">IF(OR(AC$3="",Consolidado!$D482=""),0,IF(ISNUMBER(SEARCH(AC$3,Consolidado!$D482)),IF(COUNTIFS(Consolidado!$AC$5:AC482,Consolidado!$AC482,Consolidado!$D$5:D482,"*"&amp;AC$3&amp;"*")=1,1,0),0))</f>
        <v>0</v>
      </c>
      <c r="AD482" s="0" t="n">
        <f aca="false">IF(OR(AD$3="",Consolidado!$D482=""),0,IF(ISNUMBER(SEARCH(AD$3,Consolidado!$D482)),IF(COUNTIFS(Consolidado!$AC$5:AC482,Consolidado!$AC482,Consolidado!$D$5:D482,"*"&amp;AD$3&amp;"*")=1,1,0),0))</f>
        <v>0</v>
      </c>
      <c r="AE482" s="0" t="n">
        <f aca="false">IF(OR(AE$3="",Consolidado!$D482=""),0,IF(ISNUMBER(SEARCH(AE$3,Consolidado!$D482)),IF(COUNTIFS(Consolidado!$AC$5:AC482,Consolidado!$AC482,Consolidado!$D$5:D482,"*"&amp;AE$3&amp;"*")=1,1,0),0))</f>
        <v>0</v>
      </c>
      <c r="AF482" s="0" t="n">
        <f aca="false">IF(OR(AF$3="",Consolidado!$D482=""),0,IF(ISNUMBER(SEARCH(AF$3,Consolidado!$D482)),IF(COUNTIFS(Consolidado!$AC$5:AC482,Consolidado!$AC482,Consolidado!$D$5:D482,"*"&amp;AF$3&amp;"*")=1,1,0),0))</f>
        <v>0</v>
      </c>
      <c r="AG482" s="0" t="n">
        <f aca="false">IF(OR(AG$3="",Consolidado!$D482=""),0,IF(ISNUMBER(SEARCH(AG$3,Consolidado!$D482)),IF(COUNTIFS(Consolidado!$AC$5:AC482,Consolidado!$AC482,Consolidado!$D$5:D482,"*"&amp;AG$3&amp;"*")=1,1,0),0))</f>
        <v>0</v>
      </c>
      <c r="AH482" s="0" t="n">
        <f aca="false">IF(OR(AH$3="",Consolidado!$D482=""),0,IF(ISNUMBER(SEARCH(AH$3,Consolidado!$D482)),IF(COUNTIFS(Consolidado!$AC$5:AC482,Consolidado!$AC482,Consolidado!$D$5:D482,"*"&amp;AH$3&amp;"*")=1,1,0),0))</f>
        <v>0</v>
      </c>
      <c r="AI482" s="0" t="n">
        <f aca="false">IF(OR(AI$3="",Consolidado!$D482=""),0,IF(ISNUMBER(SEARCH(AI$3,Consolidado!$D482)),IF(COUNTIFS(Consolidado!$AC$5:AC482,Consolidado!$AC482,Consolidado!$D$5:D482,"*"&amp;AI$3&amp;"*")=1,1,0),0))</f>
        <v>0</v>
      </c>
      <c r="AJ482" s="0" t="n">
        <f aca="false">IF(OR(AJ$3="",Consolidado!$D482=""),0,IF(ISNUMBER(SEARCH(AJ$3,Consolidado!$D482)),IF(COUNTIFS(Consolidado!$AC$5:AC482,Consolidado!$AC482,Consolidado!$D$5:D482,"*"&amp;AJ$3&amp;"*")=1,1,0),0))</f>
        <v>0</v>
      </c>
      <c r="AK482" s="0" t="n">
        <f aca="false">IF(OR(AK$3="",Consolidado!$D482=""),0,IF(ISNUMBER(SEARCH(AK$3,Consolidado!$D482)),IF(COUNTIFS(Consolidado!$AC$5:AC482,Consolidado!$AC482,Consolidado!$D$5:D482,"*"&amp;AK$3&amp;"*")=1,1,0),0))</f>
        <v>0</v>
      </c>
      <c r="AL482" s="0" t="n">
        <f aca="false">IF(OR(AL$3="",Consolidado!$D482=""),0,IF(ISNUMBER(SEARCH(AL$3,Consolidado!$D482)),IF(COUNTIFS(Consolidado!$AC$5:AC482,Consolidado!$AC482,Consolidado!$D$5:D482,"*"&amp;AL$3&amp;"*")=1,1,0),0))</f>
        <v>0</v>
      </c>
      <c r="AM482" s="0" t="n">
        <f aca="false">IF(OR(AM$3="",Consolidado!$D482=""),0,IF(ISNUMBER(SEARCH(AM$3,Consolidado!$D482)),IF(COUNTIFS(Consolidado!$AC$5:AC482,Consolidado!$AC482,Consolidado!$D$5:D482,"*"&amp;AM$3&amp;"*")=1,1,0),0))</f>
        <v>0</v>
      </c>
      <c r="AN482" s="0" t="n">
        <f aca="false">IF(OR(AN$3="",Consolidado!$D482=""),0,IF(ISNUMBER(SEARCH(AN$3,Consolidado!$D482)),IF(COUNTIFS(Consolidado!$AC$5:AC482,Consolidado!$AC482,Consolidado!$D$5:D482,"*"&amp;AN$3&amp;"*")=1,1,0),0))</f>
        <v>0</v>
      </c>
      <c r="AO482" s="0" t="n">
        <f aca="false">IF(OR(AO$3="",Consolidado!$D482=""),0,IF(ISNUMBER(SEARCH(AO$3,Consolidado!$D482)),IF(COUNTIFS(Consolidado!$AC$5:AC482,Consolidado!$AC482,Consolidado!$D$5:D482,"*"&amp;AO$3&amp;"*")=1,1,0),0))</f>
        <v>0</v>
      </c>
    </row>
    <row r="483" customFormat="false" ht="15" hidden="false" customHeight="false" outlineLevel="0" collapsed="false">
      <c r="B483" s="0" t="n">
        <f aca="false">IF(OR(B$3="",Consolidado!$D483=""),0,IF(ISNUMBER(SEARCH(B$3,Consolidado!$D483)),IF(COUNTIFS(Consolidado!$AC$5:AC483,Consolidado!$AC483,Consolidado!$D$5:D483,"*"&amp;B$3&amp;"*")=1,1,0),0))</f>
        <v>0</v>
      </c>
      <c r="C483" s="0" t="n">
        <f aca="false">IF(OR(C$3="",Consolidado!$D483=""),0,IF(ISNUMBER(SEARCH(C$3,Consolidado!$D483)),IF(COUNTIFS(Consolidado!$AC$5:AC483,Consolidado!$AC483,Consolidado!$D$5:D483,"*"&amp;C$3&amp;"*")=1,1,0),0))</f>
        <v>0</v>
      </c>
      <c r="D483" s="0" t="n">
        <f aca="false">IF(OR(D$3="",Consolidado!$D483=""),0,IF(ISNUMBER(SEARCH(D$3,Consolidado!$D483)),IF(COUNTIFS(Consolidado!$AC$5:AC483,Consolidado!$AC483,Consolidado!$D$5:D483,"*"&amp;D$3&amp;"*")=1,1,0),0))</f>
        <v>0</v>
      </c>
      <c r="E483" s="0" t="n">
        <f aca="false">IF(OR(E$3="",Consolidado!$D483=""),0,IF(ISNUMBER(SEARCH(E$3,Consolidado!$D483)),IF(COUNTIFS(Consolidado!$AC$5:AC483,Consolidado!$AC483,Consolidado!$D$5:D483,"*"&amp;E$3&amp;"*")=1,1,0),0))</f>
        <v>0</v>
      </c>
      <c r="F483" s="0" t="n">
        <f aca="false">IF(OR(F$3="",Consolidado!$D483=""),0,IF(ISNUMBER(SEARCH(F$3,Consolidado!$D483)),IF(COUNTIFS(Consolidado!$AC$5:AC483,Consolidado!$AC483,Consolidado!$D$5:D483,"*"&amp;F$3&amp;"*")=1,1,0),0))</f>
        <v>0</v>
      </c>
      <c r="G483" s="0" t="n">
        <f aca="false">IF(OR(G$3="",Consolidado!$D483=""),0,IF(ISNUMBER(SEARCH(G$3,Consolidado!$D483)),IF(COUNTIFS(Consolidado!$AC$5:AC483,Consolidado!$AC483,Consolidado!$D$5:D483,"*"&amp;G$3&amp;"*")=1,1,0),0))</f>
        <v>0</v>
      </c>
      <c r="H483" s="0" t="n">
        <f aca="false">IF(OR(H$3="",Consolidado!$D483=""),0,IF(ISNUMBER(SEARCH(H$3,Consolidado!$D483)),IF(COUNTIFS(Consolidado!$AC$5:AC483,Consolidado!$AC483,Consolidado!$D$5:D483,"*"&amp;H$3&amp;"*")=1,1,0),0))</f>
        <v>0</v>
      </c>
      <c r="I483" s="0" t="n">
        <f aca="false">IF(OR(I$3="",Consolidado!$D483=""),0,IF(ISNUMBER(SEARCH(I$3,Consolidado!$D483)),IF(COUNTIFS(Consolidado!$AC$5:AC483,Consolidado!$AC483,Consolidado!$D$5:D483,"*"&amp;I$3&amp;"*")=1,1,0),0))</f>
        <v>0</v>
      </c>
      <c r="J483" s="0" t="n">
        <f aca="false">IF(OR(J$3="",Consolidado!$D483=""),0,IF(ISNUMBER(SEARCH(J$3,Consolidado!$D483)),IF(COUNTIFS(Consolidado!$AC$5:AC483,Consolidado!$AC483,Consolidado!$D$5:D483,"*"&amp;J$3&amp;"*")=1,1,0),0))</f>
        <v>0</v>
      </c>
      <c r="K483" s="0" t="n">
        <f aca="false">IF(OR(K$3="",Consolidado!$D483=""),0,IF(ISNUMBER(SEARCH(K$3,Consolidado!$D483)),IF(COUNTIFS(Consolidado!$AC$5:AC483,Consolidado!$AC483,Consolidado!$D$5:D483,"*"&amp;K$3&amp;"*")=1,1,0),0))</f>
        <v>0</v>
      </c>
      <c r="L483" s="0" t="n">
        <f aca="false">IF(OR(L$3="",Consolidado!$D483=""),0,IF(ISNUMBER(SEARCH(L$3,Consolidado!$D483)),IF(COUNTIFS(Consolidado!$AC$5:AC483,Consolidado!$AC483,Consolidado!$D$5:D483,"*"&amp;L$3&amp;"*")=1,1,0),0))</f>
        <v>0</v>
      </c>
      <c r="M483" s="0" t="n">
        <f aca="false">IF(OR(M$3="",Consolidado!$D483=""),0,IF(ISNUMBER(SEARCH(M$3,Consolidado!$D483)),IF(COUNTIFS(Consolidado!$AC$5:AC483,Consolidado!$AC483,Consolidado!$D$5:D483,"*"&amp;M$3&amp;"*")=1,1,0),0))</f>
        <v>0</v>
      </c>
      <c r="N483" s="0" t="n">
        <f aca="false">IF(OR(N$3="",Consolidado!$D483=""),0,IF(ISNUMBER(SEARCH(N$3,Consolidado!$D483)),IF(COUNTIFS(Consolidado!$AC$5:AC483,Consolidado!$AC483,Consolidado!$D$5:D483,"*"&amp;N$3&amp;"*")=1,1,0),0))</f>
        <v>0</v>
      </c>
      <c r="O483" s="0" t="n">
        <f aca="false">IF(OR(O$3="",Consolidado!$D483=""),0,IF(ISNUMBER(SEARCH(O$3,Consolidado!$D483)),IF(COUNTIFS(Consolidado!$AC$5:AC483,Consolidado!$AC483,Consolidado!$D$5:D483,"*"&amp;O$3&amp;"*")=1,1,0),0))</f>
        <v>0</v>
      </c>
      <c r="P483" s="0" t="n">
        <f aca="false">IF(OR(P$3="",Consolidado!$D483=""),0,IF(ISNUMBER(SEARCH(P$3,Consolidado!$D483)),IF(COUNTIFS(Consolidado!$AC$5:AC483,Consolidado!$AC483,Consolidado!$D$5:D483,"*"&amp;P$3&amp;"*")=1,1,0),0))</f>
        <v>0</v>
      </c>
      <c r="Q483" s="0" t="n">
        <f aca="false">IF(OR(Q$3="",Consolidado!$D483=""),0,IF(ISNUMBER(SEARCH(Q$3,Consolidado!$D483)),IF(COUNTIFS(Consolidado!$AC$5:AC483,Consolidado!$AC483,Consolidado!$D$5:D483,"*"&amp;Q$3&amp;"*")=1,1,0),0))</f>
        <v>0</v>
      </c>
      <c r="R483" s="0" t="n">
        <f aca="false">IF(OR(R$3="",Consolidado!$D483=""),0,IF(ISNUMBER(SEARCH(R$3,Consolidado!$D483)),IF(COUNTIFS(Consolidado!$AC$5:AC483,Consolidado!$AC483,Consolidado!$D$5:D483,"*"&amp;R$3&amp;"*")=1,1,0),0))</f>
        <v>0</v>
      </c>
      <c r="S483" s="0" t="n">
        <f aca="false">IF(OR(S$3="",Consolidado!$D483=""),0,IF(ISNUMBER(SEARCH(S$3,Consolidado!$D483)),IF(COUNTIFS(Consolidado!$AC$5:AC483,Consolidado!$AC483,Consolidado!$D$5:D483,"*"&amp;S$3&amp;"*")=1,1,0),0))</f>
        <v>0</v>
      </c>
      <c r="T483" s="0" t="n">
        <f aca="false">IF(OR(T$3="",Consolidado!$D483=""),0,IF(ISNUMBER(SEARCH(T$3,Consolidado!$D483)),IF(COUNTIFS(Consolidado!$AC$5:AC483,Consolidado!$AC483,Consolidado!$D$5:D483,"*"&amp;T$3&amp;"*")=1,1,0),0))</f>
        <v>0</v>
      </c>
      <c r="U483" s="0" t="n">
        <f aca="false">IF(OR(U$3="",Consolidado!$D483=""),0,IF(ISNUMBER(SEARCH(U$3,Consolidado!$D483)),IF(COUNTIFS(Consolidado!$AC$5:AC483,Consolidado!$AC483,Consolidado!$D$5:D483,"*"&amp;U$3&amp;"*")=1,1,0),0))</f>
        <v>0</v>
      </c>
      <c r="V483" s="0" t="n">
        <f aca="false">IF(OR(V$3="",Consolidado!$D483=""),0,IF(ISNUMBER(SEARCH(V$3,Consolidado!$D483)),IF(COUNTIFS(Consolidado!$AC$5:AC483,Consolidado!$AC483,Consolidado!$D$5:D483,"*"&amp;V$3&amp;"*")=1,1,0),0))</f>
        <v>0</v>
      </c>
      <c r="W483" s="0" t="n">
        <f aca="false">IF(OR(W$3="",Consolidado!$D483=""),0,IF(ISNUMBER(SEARCH(W$3,Consolidado!$D483)),IF(COUNTIFS(Consolidado!$AC$5:AC483,Consolidado!$AC483,Consolidado!$D$5:D483,"*"&amp;W$3&amp;"*")=1,1,0),0))</f>
        <v>0</v>
      </c>
      <c r="X483" s="0" t="n">
        <f aca="false">IF(OR(X$3="",Consolidado!$D483=""),0,IF(ISNUMBER(SEARCH(X$3,Consolidado!$D483)),IF(COUNTIFS(Consolidado!$AC$5:AC483,Consolidado!$AC483,Consolidado!$D$5:D483,"*"&amp;X$3&amp;"*")=1,1,0),0))</f>
        <v>0</v>
      </c>
      <c r="Y483" s="0" t="n">
        <f aca="false">IF(OR(Y$3="",Consolidado!$D483=""),0,IF(ISNUMBER(SEARCH(Y$3,Consolidado!$D483)),IF(COUNTIFS(Consolidado!$AC$5:AC483,Consolidado!$AC483,Consolidado!$D$5:D483,"*"&amp;Y$3&amp;"*")=1,1,0),0))</f>
        <v>0</v>
      </c>
      <c r="Z483" s="0" t="n">
        <f aca="false">IF(OR(Z$3="",Consolidado!$D483=""),0,IF(ISNUMBER(SEARCH(Z$3,Consolidado!$D483)),IF(COUNTIFS(Consolidado!$AC$5:AC483,Consolidado!$AC483,Consolidado!$D$5:D483,"*"&amp;Z$3&amp;"*")=1,1,0),0))</f>
        <v>0</v>
      </c>
      <c r="AA483" s="0" t="n">
        <f aca="false">IF(OR(AA$3="",Consolidado!$D483=""),0,IF(ISNUMBER(SEARCH(AA$3,Consolidado!$D483)),IF(COUNTIFS(Consolidado!$AC$5:AC483,Consolidado!$AC483,Consolidado!$D$5:D483,"*"&amp;AA$3&amp;"*")=1,1,0),0))</f>
        <v>0</v>
      </c>
      <c r="AB483" s="0" t="n">
        <f aca="false">IF(OR(AB$3="",Consolidado!$D483=""),0,IF(ISNUMBER(SEARCH(AB$3,Consolidado!$D483)),IF(COUNTIFS(Consolidado!$AC$5:AC483,Consolidado!$AC483,Consolidado!$D$5:D483,"*"&amp;AB$3&amp;"*")=1,1,0),0))</f>
        <v>0</v>
      </c>
      <c r="AC483" s="0" t="n">
        <f aca="false">IF(OR(AC$3="",Consolidado!$D483=""),0,IF(ISNUMBER(SEARCH(AC$3,Consolidado!$D483)),IF(COUNTIFS(Consolidado!$AC$5:AC483,Consolidado!$AC483,Consolidado!$D$5:D483,"*"&amp;AC$3&amp;"*")=1,1,0),0))</f>
        <v>0</v>
      </c>
      <c r="AD483" s="0" t="n">
        <f aca="false">IF(OR(AD$3="",Consolidado!$D483=""),0,IF(ISNUMBER(SEARCH(AD$3,Consolidado!$D483)),IF(COUNTIFS(Consolidado!$AC$5:AC483,Consolidado!$AC483,Consolidado!$D$5:D483,"*"&amp;AD$3&amp;"*")=1,1,0),0))</f>
        <v>0</v>
      </c>
      <c r="AE483" s="0" t="n">
        <f aca="false">IF(OR(AE$3="",Consolidado!$D483=""),0,IF(ISNUMBER(SEARCH(AE$3,Consolidado!$D483)),IF(COUNTIFS(Consolidado!$AC$5:AC483,Consolidado!$AC483,Consolidado!$D$5:D483,"*"&amp;AE$3&amp;"*")=1,1,0),0))</f>
        <v>0</v>
      </c>
      <c r="AF483" s="0" t="n">
        <f aca="false">IF(OR(AF$3="",Consolidado!$D483=""),0,IF(ISNUMBER(SEARCH(AF$3,Consolidado!$D483)),IF(COUNTIFS(Consolidado!$AC$5:AC483,Consolidado!$AC483,Consolidado!$D$5:D483,"*"&amp;AF$3&amp;"*")=1,1,0),0))</f>
        <v>0</v>
      </c>
      <c r="AG483" s="0" t="n">
        <f aca="false">IF(OR(AG$3="",Consolidado!$D483=""),0,IF(ISNUMBER(SEARCH(AG$3,Consolidado!$D483)),IF(COUNTIFS(Consolidado!$AC$5:AC483,Consolidado!$AC483,Consolidado!$D$5:D483,"*"&amp;AG$3&amp;"*")=1,1,0),0))</f>
        <v>0</v>
      </c>
      <c r="AH483" s="0" t="n">
        <f aca="false">IF(OR(AH$3="",Consolidado!$D483=""),0,IF(ISNUMBER(SEARCH(AH$3,Consolidado!$D483)),IF(COUNTIFS(Consolidado!$AC$5:AC483,Consolidado!$AC483,Consolidado!$D$5:D483,"*"&amp;AH$3&amp;"*")=1,1,0),0))</f>
        <v>0</v>
      </c>
      <c r="AI483" s="0" t="n">
        <f aca="false">IF(OR(AI$3="",Consolidado!$D483=""),0,IF(ISNUMBER(SEARCH(AI$3,Consolidado!$D483)),IF(COUNTIFS(Consolidado!$AC$5:AC483,Consolidado!$AC483,Consolidado!$D$5:D483,"*"&amp;AI$3&amp;"*")=1,1,0),0))</f>
        <v>0</v>
      </c>
      <c r="AJ483" s="0" t="n">
        <f aca="false">IF(OR(AJ$3="",Consolidado!$D483=""),0,IF(ISNUMBER(SEARCH(AJ$3,Consolidado!$D483)),IF(COUNTIFS(Consolidado!$AC$5:AC483,Consolidado!$AC483,Consolidado!$D$5:D483,"*"&amp;AJ$3&amp;"*")=1,1,0),0))</f>
        <v>0</v>
      </c>
      <c r="AK483" s="0" t="n">
        <f aca="false">IF(OR(AK$3="",Consolidado!$D483=""),0,IF(ISNUMBER(SEARCH(AK$3,Consolidado!$D483)),IF(COUNTIFS(Consolidado!$AC$5:AC483,Consolidado!$AC483,Consolidado!$D$5:D483,"*"&amp;AK$3&amp;"*")=1,1,0),0))</f>
        <v>0</v>
      </c>
      <c r="AL483" s="0" t="n">
        <f aca="false">IF(OR(AL$3="",Consolidado!$D483=""),0,IF(ISNUMBER(SEARCH(AL$3,Consolidado!$D483)),IF(COUNTIFS(Consolidado!$AC$5:AC483,Consolidado!$AC483,Consolidado!$D$5:D483,"*"&amp;AL$3&amp;"*")=1,1,0),0))</f>
        <v>0</v>
      </c>
      <c r="AM483" s="0" t="n">
        <f aca="false">IF(OR(AM$3="",Consolidado!$D483=""),0,IF(ISNUMBER(SEARCH(AM$3,Consolidado!$D483)),IF(COUNTIFS(Consolidado!$AC$5:AC483,Consolidado!$AC483,Consolidado!$D$5:D483,"*"&amp;AM$3&amp;"*")=1,1,0),0))</f>
        <v>0</v>
      </c>
      <c r="AN483" s="0" t="n">
        <f aca="false">IF(OR(AN$3="",Consolidado!$D483=""),0,IF(ISNUMBER(SEARCH(AN$3,Consolidado!$D483)),IF(COUNTIFS(Consolidado!$AC$5:AC483,Consolidado!$AC483,Consolidado!$D$5:D483,"*"&amp;AN$3&amp;"*")=1,1,0),0))</f>
        <v>0</v>
      </c>
      <c r="AO483" s="0" t="n">
        <f aca="false">IF(OR(AO$3="",Consolidado!$D483=""),0,IF(ISNUMBER(SEARCH(AO$3,Consolidado!$D483)),IF(COUNTIFS(Consolidado!$AC$5:AC483,Consolidado!$AC483,Consolidado!$D$5:D483,"*"&amp;AO$3&amp;"*")=1,1,0),0))</f>
        <v>0</v>
      </c>
    </row>
    <row r="484" customFormat="false" ht="15" hidden="false" customHeight="false" outlineLevel="0" collapsed="false">
      <c r="B484" s="0" t="n">
        <f aca="false">IF(OR(B$3="",Consolidado!$D484=""),0,IF(ISNUMBER(SEARCH(B$3,Consolidado!$D484)),IF(COUNTIFS(Consolidado!$AC$5:AC484,Consolidado!$AC484,Consolidado!$D$5:D484,"*"&amp;B$3&amp;"*")=1,1,0),0))</f>
        <v>0</v>
      </c>
      <c r="C484" s="0" t="n">
        <f aca="false">IF(OR(C$3="",Consolidado!$D484=""),0,IF(ISNUMBER(SEARCH(C$3,Consolidado!$D484)),IF(COUNTIFS(Consolidado!$AC$5:AC484,Consolidado!$AC484,Consolidado!$D$5:D484,"*"&amp;C$3&amp;"*")=1,1,0),0))</f>
        <v>0</v>
      </c>
      <c r="D484" s="0" t="n">
        <f aca="false">IF(OR(D$3="",Consolidado!$D484=""),0,IF(ISNUMBER(SEARCH(D$3,Consolidado!$D484)),IF(COUNTIFS(Consolidado!$AC$5:AC484,Consolidado!$AC484,Consolidado!$D$5:D484,"*"&amp;D$3&amp;"*")=1,1,0),0))</f>
        <v>0</v>
      </c>
      <c r="E484" s="0" t="n">
        <f aca="false">IF(OR(E$3="",Consolidado!$D484=""),0,IF(ISNUMBER(SEARCH(E$3,Consolidado!$D484)),IF(COUNTIFS(Consolidado!$AC$5:AC484,Consolidado!$AC484,Consolidado!$D$5:D484,"*"&amp;E$3&amp;"*")=1,1,0),0))</f>
        <v>0</v>
      </c>
      <c r="F484" s="0" t="n">
        <f aca="false">IF(OR(F$3="",Consolidado!$D484=""),0,IF(ISNUMBER(SEARCH(F$3,Consolidado!$D484)),IF(COUNTIFS(Consolidado!$AC$5:AC484,Consolidado!$AC484,Consolidado!$D$5:D484,"*"&amp;F$3&amp;"*")=1,1,0),0))</f>
        <v>0</v>
      </c>
      <c r="G484" s="0" t="n">
        <f aca="false">IF(OR(G$3="",Consolidado!$D484=""),0,IF(ISNUMBER(SEARCH(G$3,Consolidado!$D484)),IF(COUNTIFS(Consolidado!$AC$5:AC484,Consolidado!$AC484,Consolidado!$D$5:D484,"*"&amp;G$3&amp;"*")=1,1,0),0))</f>
        <v>0</v>
      </c>
      <c r="H484" s="0" t="n">
        <f aca="false">IF(OR(H$3="",Consolidado!$D484=""),0,IF(ISNUMBER(SEARCH(H$3,Consolidado!$D484)),IF(COUNTIFS(Consolidado!$AC$5:AC484,Consolidado!$AC484,Consolidado!$D$5:D484,"*"&amp;H$3&amp;"*")=1,1,0),0))</f>
        <v>0</v>
      </c>
      <c r="I484" s="0" t="n">
        <f aca="false">IF(OR(I$3="",Consolidado!$D484=""),0,IF(ISNUMBER(SEARCH(I$3,Consolidado!$D484)),IF(COUNTIFS(Consolidado!$AC$5:AC484,Consolidado!$AC484,Consolidado!$D$5:D484,"*"&amp;I$3&amp;"*")=1,1,0),0))</f>
        <v>0</v>
      </c>
      <c r="J484" s="0" t="n">
        <f aca="false">IF(OR(J$3="",Consolidado!$D484=""),0,IF(ISNUMBER(SEARCH(J$3,Consolidado!$D484)),IF(COUNTIFS(Consolidado!$AC$5:AC484,Consolidado!$AC484,Consolidado!$D$5:D484,"*"&amp;J$3&amp;"*")=1,1,0),0))</f>
        <v>0</v>
      </c>
      <c r="K484" s="0" t="n">
        <f aca="false">IF(OR(K$3="",Consolidado!$D484=""),0,IF(ISNUMBER(SEARCH(K$3,Consolidado!$D484)),IF(COUNTIFS(Consolidado!$AC$5:AC484,Consolidado!$AC484,Consolidado!$D$5:D484,"*"&amp;K$3&amp;"*")=1,1,0),0))</f>
        <v>0</v>
      </c>
      <c r="L484" s="0" t="n">
        <f aca="false">IF(OR(L$3="",Consolidado!$D484=""),0,IF(ISNUMBER(SEARCH(L$3,Consolidado!$D484)),IF(COUNTIFS(Consolidado!$AC$5:AC484,Consolidado!$AC484,Consolidado!$D$5:D484,"*"&amp;L$3&amp;"*")=1,1,0),0))</f>
        <v>0</v>
      </c>
      <c r="M484" s="0" t="n">
        <f aca="false">IF(OR(M$3="",Consolidado!$D484=""),0,IF(ISNUMBER(SEARCH(M$3,Consolidado!$D484)),IF(COUNTIFS(Consolidado!$AC$5:AC484,Consolidado!$AC484,Consolidado!$D$5:D484,"*"&amp;M$3&amp;"*")=1,1,0),0))</f>
        <v>0</v>
      </c>
      <c r="N484" s="0" t="n">
        <f aca="false">IF(OR(N$3="",Consolidado!$D484=""),0,IF(ISNUMBER(SEARCH(N$3,Consolidado!$D484)),IF(COUNTIFS(Consolidado!$AC$5:AC484,Consolidado!$AC484,Consolidado!$D$5:D484,"*"&amp;N$3&amp;"*")=1,1,0),0))</f>
        <v>0</v>
      </c>
      <c r="O484" s="0" t="n">
        <f aca="false">IF(OR(O$3="",Consolidado!$D484=""),0,IF(ISNUMBER(SEARCH(O$3,Consolidado!$D484)),IF(COUNTIFS(Consolidado!$AC$5:AC484,Consolidado!$AC484,Consolidado!$D$5:D484,"*"&amp;O$3&amp;"*")=1,1,0),0))</f>
        <v>0</v>
      </c>
      <c r="P484" s="0" t="n">
        <f aca="false">IF(OR(P$3="",Consolidado!$D484=""),0,IF(ISNUMBER(SEARCH(P$3,Consolidado!$D484)),IF(COUNTIFS(Consolidado!$AC$5:AC484,Consolidado!$AC484,Consolidado!$D$5:D484,"*"&amp;P$3&amp;"*")=1,1,0),0))</f>
        <v>0</v>
      </c>
      <c r="Q484" s="0" t="n">
        <f aca="false">IF(OR(Q$3="",Consolidado!$D484=""),0,IF(ISNUMBER(SEARCH(Q$3,Consolidado!$D484)),IF(COUNTIFS(Consolidado!$AC$5:AC484,Consolidado!$AC484,Consolidado!$D$5:D484,"*"&amp;Q$3&amp;"*")=1,1,0),0))</f>
        <v>0</v>
      </c>
      <c r="R484" s="0" t="n">
        <f aca="false">IF(OR(R$3="",Consolidado!$D484=""),0,IF(ISNUMBER(SEARCH(R$3,Consolidado!$D484)),IF(COUNTIFS(Consolidado!$AC$5:AC484,Consolidado!$AC484,Consolidado!$D$5:D484,"*"&amp;R$3&amp;"*")=1,1,0),0))</f>
        <v>0</v>
      </c>
      <c r="S484" s="0" t="n">
        <f aca="false">IF(OR(S$3="",Consolidado!$D484=""),0,IF(ISNUMBER(SEARCH(S$3,Consolidado!$D484)),IF(COUNTIFS(Consolidado!$AC$5:AC484,Consolidado!$AC484,Consolidado!$D$5:D484,"*"&amp;S$3&amp;"*")=1,1,0),0))</f>
        <v>0</v>
      </c>
      <c r="T484" s="0" t="n">
        <f aca="false">IF(OR(T$3="",Consolidado!$D484=""),0,IF(ISNUMBER(SEARCH(T$3,Consolidado!$D484)),IF(COUNTIFS(Consolidado!$AC$5:AC484,Consolidado!$AC484,Consolidado!$D$5:D484,"*"&amp;T$3&amp;"*")=1,1,0),0))</f>
        <v>0</v>
      </c>
      <c r="U484" s="0" t="n">
        <f aca="false">IF(OR(U$3="",Consolidado!$D484=""),0,IF(ISNUMBER(SEARCH(U$3,Consolidado!$D484)),IF(COUNTIFS(Consolidado!$AC$5:AC484,Consolidado!$AC484,Consolidado!$D$5:D484,"*"&amp;U$3&amp;"*")=1,1,0),0))</f>
        <v>0</v>
      </c>
      <c r="V484" s="0" t="n">
        <f aca="false">IF(OR(V$3="",Consolidado!$D484=""),0,IF(ISNUMBER(SEARCH(V$3,Consolidado!$D484)),IF(COUNTIFS(Consolidado!$AC$5:AC484,Consolidado!$AC484,Consolidado!$D$5:D484,"*"&amp;V$3&amp;"*")=1,1,0),0))</f>
        <v>0</v>
      </c>
      <c r="W484" s="0" t="n">
        <f aca="false">IF(OR(W$3="",Consolidado!$D484=""),0,IF(ISNUMBER(SEARCH(W$3,Consolidado!$D484)),IF(COUNTIFS(Consolidado!$AC$5:AC484,Consolidado!$AC484,Consolidado!$D$5:D484,"*"&amp;W$3&amp;"*")=1,1,0),0))</f>
        <v>0</v>
      </c>
      <c r="X484" s="0" t="n">
        <f aca="false">IF(OR(X$3="",Consolidado!$D484=""),0,IF(ISNUMBER(SEARCH(X$3,Consolidado!$D484)),IF(COUNTIFS(Consolidado!$AC$5:AC484,Consolidado!$AC484,Consolidado!$D$5:D484,"*"&amp;X$3&amp;"*")=1,1,0),0))</f>
        <v>0</v>
      </c>
      <c r="Y484" s="0" t="n">
        <f aca="false">IF(OR(Y$3="",Consolidado!$D484=""),0,IF(ISNUMBER(SEARCH(Y$3,Consolidado!$D484)),IF(COUNTIFS(Consolidado!$AC$5:AC484,Consolidado!$AC484,Consolidado!$D$5:D484,"*"&amp;Y$3&amp;"*")=1,1,0),0))</f>
        <v>0</v>
      </c>
      <c r="Z484" s="0" t="n">
        <f aca="false">IF(OR(Z$3="",Consolidado!$D484=""),0,IF(ISNUMBER(SEARCH(Z$3,Consolidado!$D484)),IF(COUNTIFS(Consolidado!$AC$5:AC484,Consolidado!$AC484,Consolidado!$D$5:D484,"*"&amp;Z$3&amp;"*")=1,1,0),0))</f>
        <v>0</v>
      </c>
      <c r="AA484" s="0" t="n">
        <f aca="false">IF(OR(AA$3="",Consolidado!$D484=""),0,IF(ISNUMBER(SEARCH(AA$3,Consolidado!$D484)),IF(COUNTIFS(Consolidado!$AC$5:AC484,Consolidado!$AC484,Consolidado!$D$5:D484,"*"&amp;AA$3&amp;"*")=1,1,0),0))</f>
        <v>0</v>
      </c>
      <c r="AB484" s="0" t="n">
        <f aca="false">IF(OR(AB$3="",Consolidado!$D484=""),0,IF(ISNUMBER(SEARCH(AB$3,Consolidado!$D484)),IF(COUNTIFS(Consolidado!$AC$5:AC484,Consolidado!$AC484,Consolidado!$D$5:D484,"*"&amp;AB$3&amp;"*")=1,1,0),0))</f>
        <v>0</v>
      </c>
      <c r="AC484" s="0" t="n">
        <f aca="false">IF(OR(AC$3="",Consolidado!$D484=""),0,IF(ISNUMBER(SEARCH(AC$3,Consolidado!$D484)),IF(COUNTIFS(Consolidado!$AC$5:AC484,Consolidado!$AC484,Consolidado!$D$5:D484,"*"&amp;AC$3&amp;"*")=1,1,0),0))</f>
        <v>0</v>
      </c>
      <c r="AD484" s="0" t="n">
        <f aca="false">IF(OR(AD$3="",Consolidado!$D484=""),0,IF(ISNUMBER(SEARCH(AD$3,Consolidado!$D484)),IF(COUNTIFS(Consolidado!$AC$5:AC484,Consolidado!$AC484,Consolidado!$D$5:D484,"*"&amp;AD$3&amp;"*")=1,1,0),0))</f>
        <v>0</v>
      </c>
      <c r="AE484" s="0" t="n">
        <f aca="false">IF(OR(AE$3="",Consolidado!$D484=""),0,IF(ISNUMBER(SEARCH(AE$3,Consolidado!$D484)),IF(COUNTIFS(Consolidado!$AC$5:AC484,Consolidado!$AC484,Consolidado!$D$5:D484,"*"&amp;AE$3&amp;"*")=1,1,0),0))</f>
        <v>0</v>
      </c>
      <c r="AF484" s="0" t="n">
        <f aca="false">IF(OR(AF$3="",Consolidado!$D484=""),0,IF(ISNUMBER(SEARCH(AF$3,Consolidado!$D484)),IF(COUNTIFS(Consolidado!$AC$5:AC484,Consolidado!$AC484,Consolidado!$D$5:D484,"*"&amp;AF$3&amp;"*")=1,1,0),0))</f>
        <v>0</v>
      </c>
      <c r="AG484" s="0" t="n">
        <f aca="false">IF(OR(AG$3="",Consolidado!$D484=""),0,IF(ISNUMBER(SEARCH(AG$3,Consolidado!$D484)),IF(COUNTIFS(Consolidado!$AC$5:AC484,Consolidado!$AC484,Consolidado!$D$5:D484,"*"&amp;AG$3&amp;"*")=1,1,0),0))</f>
        <v>0</v>
      </c>
      <c r="AH484" s="0" t="n">
        <f aca="false">IF(OR(AH$3="",Consolidado!$D484=""),0,IF(ISNUMBER(SEARCH(AH$3,Consolidado!$D484)),IF(COUNTIFS(Consolidado!$AC$5:AC484,Consolidado!$AC484,Consolidado!$D$5:D484,"*"&amp;AH$3&amp;"*")=1,1,0),0))</f>
        <v>0</v>
      </c>
      <c r="AI484" s="0" t="n">
        <f aca="false">IF(OR(AI$3="",Consolidado!$D484=""),0,IF(ISNUMBER(SEARCH(AI$3,Consolidado!$D484)),IF(COUNTIFS(Consolidado!$AC$5:AC484,Consolidado!$AC484,Consolidado!$D$5:D484,"*"&amp;AI$3&amp;"*")=1,1,0),0))</f>
        <v>0</v>
      </c>
      <c r="AJ484" s="0" t="n">
        <f aca="false">IF(OR(AJ$3="",Consolidado!$D484=""),0,IF(ISNUMBER(SEARCH(AJ$3,Consolidado!$D484)),IF(COUNTIFS(Consolidado!$AC$5:AC484,Consolidado!$AC484,Consolidado!$D$5:D484,"*"&amp;AJ$3&amp;"*")=1,1,0),0))</f>
        <v>0</v>
      </c>
      <c r="AK484" s="0" t="n">
        <f aca="false">IF(OR(AK$3="",Consolidado!$D484=""),0,IF(ISNUMBER(SEARCH(AK$3,Consolidado!$D484)),IF(COUNTIFS(Consolidado!$AC$5:AC484,Consolidado!$AC484,Consolidado!$D$5:D484,"*"&amp;AK$3&amp;"*")=1,1,0),0))</f>
        <v>0</v>
      </c>
      <c r="AL484" s="0" t="n">
        <f aca="false">IF(OR(AL$3="",Consolidado!$D484=""),0,IF(ISNUMBER(SEARCH(AL$3,Consolidado!$D484)),IF(COUNTIFS(Consolidado!$AC$5:AC484,Consolidado!$AC484,Consolidado!$D$5:D484,"*"&amp;AL$3&amp;"*")=1,1,0),0))</f>
        <v>0</v>
      </c>
      <c r="AM484" s="0" t="n">
        <f aca="false">IF(OR(AM$3="",Consolidado!$D484=""),0,IF(ISNUMBER(SEARCH(AM$3,Consolidado!$D484)),IF(COUNTIFS(Consolidado!$AC$5:AC484,Consolidado!$AC484,Consolidado!$D$5:D484,"*"&amp;AM$3&amp;"*")=1,1,0),0))</f>
        <v>0</v>
      </c>
      <c r="AN484" s="0" t="n">
        <f aca="false">IF(OR(AN$3="",Consolidado!$D484=""),0,IF(ISNUMBER(SEARCH(AN$3,Consolidado!$D484)),IF(COUNTIFS(Consolidado!$AC$5:AC484,Consolidado!$AC484,Consolidado!$D$5:D484,"*"&amp;AN$3&amp;"*")=1,1,0),0))</f>
        <v>0</v>
      </c>
      <c r="AO484" s="0" t="n">
        <f aca="false">IF(OR(AO$3="",Consolidado!$D484=""),0,IF(ISNUMBER(SEARCH(AO$3,Consolidado!$D484)),IF(COUNTIFS(Consolidado!$AC$5:AC484,Consolidado!$AC484,Consolidado!$D$5:D484,"*"&amp;AO$3&amp;"*")=1,1,0),0))</f>
        <v>0</v>
      </c>
    </row>
    <row r="485" customFormat="false" ht="15" hidden="false" customHeight="false" outlineLevel="0" collapsed="false">
      <c r="B485" s="0" t="n">
        <f aca="false">IF(OR(B$3="",Consolidado!$D485=""),0,IF(ISNUMBER(SEARCH(B$3,Consolidado!$D485)),IF(COUNTIFS(Consolidado!$AC$5:AC485,Consolidado!$AC485,Consolidado!$D$5:D485,"*"&amp;B$3&amp;"*")=1,1,0),0))</f>
        <v>0</v>
      </c>
      <c r="C485" s="0" t="n">
        <f aca="false">IF(OR(C$3="",Consolidado!$D485=""),0,IF(ISNUMBER(SEARCH(C$3,Consolidado!$D485)),IF(COUNTIFS(Consolidado!$AC$5:AC485,Consolidado!$AC485,Consolidado!$D$5:D485,"*"&amp;C$3&amp;"*")=1,1,0),0))</f>
        <v>0</v>
      </c>
      <c r="D485" s="0" t="n">
        <f aca="false">IF(OR(D$3="",Consolidado!$D485=""),0,IF(ISNUMBER(SEARCH(D$3,Consolidado!$D485)),IF(COUNTIFS(Consolidado!$AC$5:AC485,Consolidado!$AC485,Consolidado!$D$5:D485,"*"&amp;D$3&amp;"*")=1,1,0),0))</f>
        <v>0</v>
      </c>
      <c r="E485" s="0" t="n">
        <f aca="false">IF(OR(E$3="",Consolidado!$D485=""),0,IF(ISNUMBER(SEARCH(E$3,Consolidado!$D485)),IF(COUNTIFS(Consolidado!$AC$5:AC485,Consolidado!$AC485,Consolidado!$D$5:D485,"*"&amp;E$3&amp;"*")=1,1,0),0))</f>
        <v>0</v>
      </c>
      <c r="F485" s="0" t="n">
        <f aca="false">IF(OR(F$3="",Consolidado!$D485=""),0,IF(ISNUMBER(SEARCH(F$3,Consolidado!$D485)),IF(COUNTIFS(Consolidado!$AC$5:AC485,Consolidado!$AC485,Consolidado!$D$5:D485,"*"&amp;F$3&amp;"*")=1,1,0),0))</f>
        <v>0</v>
      </c>
      <c r="G485" s="0" t="n">
        <f aca="false">IF(OR(G$3="",Consolidado!$D485=""),0,IF(ISNUMBER(SEARCH(G$3,Consolidado!$D485)),IF(COUNTIFS(Consolidado!$AC$5:AC485,Consolidado!$AC485,Consolidado!$D$5:D485,"*"&amp;G$3&amp;"*")=1,1,0),0))</f>
        <v>0</v>
      </c>
      <c r="H485" s="0" t="n">
        <f aca="false">IF(OR(H$3="",Consolidado!$D485=""),0,IF(ISNUMBER(SEARCH(H$3,Consolidado!$D485)),IF(COUNTIFS(Consolidado!$AC$5:AC485,Consolidado!$AC485,Consolidado!$D$5:D485,"*"&amp;H$3&amp;"*")=1,1,0),0))</f>
        <v>0</v>
      </c>
      <c r="I485" s="0" t="n">
        <f aca="false">IF(OR(I$3="",Consolidado!$D485=""),0,IF(ISNUMBER(SEARCH(I$3,Consolidado!$D485)),IF(COUNTIFS(Consolidado!$AC$5:AC485,Consolidado!$AC485,Consolidado!$D$5:D485,"*"&amp;I$3&amp;"*")=1,1,0),0))</f>
        <v>0</v>
      </c>
      <c r="J485" s="0" t="n">
        <f aca="false">IF(OR(J$3="",Consolidado!$D485=""),0,IF(ISNUMBER(SEARCH(J$3,Consolidado!$D485)),IF(COUNTIFS(Consolidado!$AC$5:AC485,Consolidado!$AC485,Consolidado!$D$5:D485,"*"&amp;J$3&amp;"*")=1,1,0),0))</f>
        <v>0</v>
      </c>
      <c r="K485" s="0" t="n">
        <f aca="false">IF(OR(K$3="",Consolidado!$D485=""),0,IF(ISNUMBER(SEARCH(K$3,Consolidado!$D485)),IF(COUNTIFS(Consolidado!$AC$5:AC485,Consolidado!$AC485,Consolidado!$D$5:D485,"*"&amp;K$3&amp;"*")=1,1,0),0))</f>
        <v>0</v>
      </c>
      <c r="L485" s="0" t="n">
        <f aca="false">IF(OR(L$3="",Consolidado!$D485=""),0,IF(ISNUMBER(SEARCH(L$3,Consolidado!$D485)),IF(COUNTIFS(Consolidado!$AC$5:AC485,Consolidado!$AC485,Consolidado!$D$5:D485,"*"&amp;L$3&amp;"*")=1,1,0),0))</f>
        <v>0</v>
      </c>
      <c r="M485" s="0" t="n">
        <f aca="false">IF(OR(M$3="",Consolidado!$D485=""),0,IF(ISNUMBER(SEARCH(M$3,Consolidado!$D485)),IF(COUNTIFS(Consolidado!$AC$5:AC485,Consolidado!$AC485,Consolidado!$D$5:D485,"*"&amp;M$3&amp;"*")=1,1,0),0))</f>
        <v>0</v>
      </c>
      <c r="N485" s="0" t="n">
        <f aca="false">IF(OR(N$3="",Consolidado!$D485=""),0,IF(ISNUMBER(SEARCH(N$3,Consolidado!$D485)),IF(COUNTIFS(Consolidado!$AC$5:AC485,Consolidado!$AC485,Consolidado!$D$5:D485,"*"&amp;N$3&amp;"*")=1,1,0),0))</f>
        <v>0</v>
      </c>
      <c r="O485" s="0" t="n">
        <f aca="false">IF(OR(O$3="",Consolidado!$D485=""),0,IF(ISNUMBER(SEARCH(O$3,Consolidado!$D485)),IF(COUNTIFS(Consolidado!$AC$5:AC485,Consolidado!$AC485,Consolidado!$D$5:D485,"*"&amp;O$3&amp;"*")=1,1,0),0))</f>
        <v>0</v>
      </c>
      <c r="P485" s="0" t="n">
        <f aca="false">IF(OR(P$3="",Consolidado!$D485=""),0,IF(ISNUMBER(SEARCH(P$3,Consolidado!$D485)),IF(COUNTIFS(Consolidado!$AC$5:AC485,Consolidado!$AC485,Consolidado!$D$5:D485,"*"&amp;P$3&amp;"*")=1,1,0),0))</f>
        <v>0</v>
      </c>
      <c r="Q485" s="0" t="n">
        <f aca="false">IF(OR(Q$3="",Consolidado!$D485=""),0,IF(ISNUMBER(SEARCH(Q$3,Consolidado!$D485)),IF(COUNTIFS(Consolidado!$AC$5:AC485,Consolidado!$AC485,Consolidado!$D$5:D485,"*"&amp;Q$3&amp;"*")=1,1,0),0))</f>
        <v>0</v>
      </c>
      <c r="R485" s="0" t="n">
        <f aca="false">IF(OR(R$3="",Consolidado!$D485=""),0,IF(ISNUMBER(SEARCH(R$3,Consolidado!$D485)),IF(COUNTIFS(Consolidado!$AC$5:AC485,Consolidado!$AC485,Consolidado!$D$5:D485,"*"&amp;R$3&amp;"*")=1,1,0),0))</f>
        <v>0</v>
      </c>
      <c r="S485" s="0" t="n">
        <f aca="false">IF(OR(S$3="",Consolidado!$D485=""),0,IF(ISNUMBER(SEARCH(S$3,Consolidado!$D485)),IF(COUNTIFS(Consolidado!$AC$5:AC485,Consolidado!$AC485,Consolidado!$D$5:D485,"*"&amp;S$3&amp;"*")=1,1,0),0))</f>
        <v>0</v>
      </c>
      <c r="T485" s="0" t="n">
        <f aca="false">IF(OR(T$3="",Consolidado!$D485=""),0,IF(ISNUMBER(SEARCH(T$3,Consolidado!$D485)),IF(COUNTIFS(Consolidado!$AC$5:AC485,Consolidado!$AC485,Consolidado!$D$5:D485,"*"&amp;T$3&amp;"*")=1,1,0),0))</f>
        <v>0</v>
      </c>
      <c r="U485" s="0" t="n">
        <f aca="false">IF(OR(U$3="",Consolidado!$D485=""),0,IF(ISNUMBER(SEARCH(U$3,Consolidado!$D485)),IF(COUNTIFS(Consolidado!$AC$5:AC485,Consolidado!$AC485,Consolidado!$D$5:D485,"*"&amp;U$3&amp;"*")=1,1,0),0))</f>
        <v>0</v>
      </c>
      <c r="V485" s="0" t="n">
        <f aca="false">IF(OR(V$3="",Consolidado!$D485=""),0,IF(ISNUMBER(SEARCH(V$3,Consolidado!$D485)),IF(COUNTIFS(Consolidado!$AC$5:AC485,Consolidado!$AC485,Consolidado!$D$5:D485,"*"&amp;V$3&amp;"*")=1,1,0),0))</f>
        <v>0</v>
      </c>
      <c r="W485" s="0" t="n">
        <f aca="false">IF(OR(W$3="",Consolidado!$D485=""),0,IF(ISNUMBER(SEARCH(W$3,Consolidado!$D485)),IF(COUNTIFS(Consolidado!$AC$5:AC485,Consolidado!$AC485,Consolidado!$D$5:D485,"*"&amp;W$3&amp;"*")=1,1,0),0))</f>
        <v>0</v>
      </c>
      <c r="X485" s="0" t="n">
        <f aca="false">IF(OR(X$3="",Consolidado!$D485=""),0,IF(ISNUMBER(SEARCH(X$3,Consolidado!$D485)),IF(COUNTIFS(Consolidado!$AC$5:AC485,Consolidado!$AC485,Consolidado!$D$5:D485,"*"&amp;X$3&amp;"*")=1,1,0),0))</f>
        <v>0</v>
      </c>
      <c r="Y485" s="0" t="n">
        <f aca="false">IF(OR(Y$3="",Consolidado!$D485=""),0,IF(ISNUMBER(SEARCH(Y$3,Consolidado!$D485)),IF(COUNTIFS(Consolidado!$AC$5:AC485,Consolidado!$AC485,Consolidado!$D$5:D485,"*"&amp;Y$3&amp;"*")=1,1,0),0))</f>
        <v>0</v>
      </c>
      <c r="Z485" s="0" t="n">
        <f aca="false">IF(OR(Z$3="",Consolidado!$D485=""),0,IF(ISNUMBER(SEARCH(Z$3,Consolidado!$D485)),IF(COUNTIFS(Consolidado!$AC$5:AC485,Consolidado!$AC485,Consolidado!$D$5:D485,"*"&amp;Z$3&amp;"*")=1,1,0),0))</f>
        <v>0</v>
      </c>
      <c r="AA485" s="0" t="n">
        <f aca="false">IF(OR(AA$3="",Consolidado!$D485=""),0,IF(ISNUMBER(SEARCH(AA$3,Consolidado!$D485)),IF(COUNTIFS(Consolidado!$AC$5:AC485,Consolidado!$AC485,Consolidado!$D$5:D485,"*"&amp;AA$3&amp;"*")=1,1,0),0))</f>
        <v>0</v>
      </c>
      <c r="AB485" s="0" t="n">
        <f aca="false">IF(OR(AB$3="",Consolidado!$D485=""),0,IF(ISNUMBER(SEARCH(AB$3,Consolidado!$D485)),IF(COUNTIFS(Consolidado!$AC$5:AC485,Consolidado!$AC485,Consolidado!$D$5:D485,"*"&amp;AB$3&amp;"*")=1,1,0),0))</f>
        <v>0</v>
      </c>
      <c r="AC485" s="0" t="n">
        <f aca="false">IF(OR(AC$3="",Consolidado!$D485=""),0,IF(ISNUMBER(SEARCH(AC$3,Consolidado!$D485)),IF(COUNTIFS(Consolidado!$AC$5:AC485,Consolidado!$AC485,Consolidado!$D$5:D485,"*"&amp;AC$3&amp;"*")=1,1,0),0))</f>
        <v>0</v>
      </c>
      <c r="AD485" s="0" t="n">
        <f aca="false">IF(OR(AD$3="",Consolidado!$D485=""),0,IF(ISNUMBER(SEARCH(AD$3,Consolidado!$D485)),IF(COUNTIFS(Consolidado!$AC$5:AC485,Consolidado!$AC485,Consolidado!$D$5:D485,"*"&amp;AD$3&amp;"*")=1,1,0),0))</f>
        <v>0</v>
      </c>
      <c r="AE485" s="0" t="n">
        <f aca="false">IF(OR(AE$3="",Consolidado!$D485=""),0,IF(ISNUMBER(SEARCH(AE$3,Consolidado!$D485)),IF(COUNTIFS(Consolidado!$AC$5:AC485,Consolidado!$AC485,Consolidado!$D$5:D485,"*"&amp;AE$3&amp;"*")=1,1,0),0))</f>
        <v>0</v>
      </c>
      <c r="AF485" s="0" t="n">
        <f aca="false">IF(OR(AF$3="",Consolidado!$D485=""),0,IF(ISNUMBER(SEARCH(AF$3,Consolidado!$D485)),IF(COUNTIFS(Consolidado!$AC$5:AC485,Consolidado!$AC485,Consolidado!$D$5:D485,"*"&amp;AF$3&amp;"*")=1,1,0),0))</f>
        <v>0</v>
      </c>
      <c r="AG485" s="0" t="n">
        <f aca="false">IF(OR(AG$3="",Consolidado!$D485=""),0,IF(ISNUMBER(SEARCH(AG$3,Consolidado!$D485)),IF(COUNTIFS(Consolidado!$AC$5:AC485,Consolidado!$AC485,Consolidado!$D$5:D485,"*"&amp;AG$3&amp;"*")=1,1,0),0))</f>
        <v>0</v>
      </c>
      <c r="AH485" s="0" t="n">
        <f aca="false">IF(OR(AH$3="",Consolidado!$D485=""),0,IF(ISNUMBER(SEARCH(AH$3,Consolidado!$D485)),IF(COUNTIFS(Consolidado!$AC$5:AC485,Consolidado!$AC485,Consolidado!$D$5:D485,"*"&amp;AH$3&amp;"*")=1,1,0),0))</f>
        <v>0</v>
      </c>
      <c r="AI485" s="0" t="n">
        <f aca="false">IF(OR(AI$3="",Consolidado!$D485=""),0,IF(ISNUMBER(SEARCH(AI$3,Consolidado!$D485)),IF(COUNTIFS(Consolidado!$AC$5:AC485,Consolidado!$AC485,Consolidado!$D$5:D485,"*"&amp;AI$3&amp;"*")=1,1,0),0))</f>
        <v>0</v>
      </c>
      <c r="AJ485" s="0" t="n">
        <f aca="false">IF(OR(AJ$3="",Consolidado!$D485=""),0,IF(ISNUMBER(SEARCH(AJ$3,Consolidado!$D485)),IF(COUNTIFS(Consolidado!$AC$5:AC485,Consolidado!$AC485,Consolidado!$D$5:D485,"*"&amp;AJ$3&amp;"*")=1,1,0),0))</f>
        <v>0</v>
      </c>
      <c r="AK485" s="0" t="n">
        <f aca="false">IF(OR(AK$3="",Consolidado!$D485=""),0,IF(ISNUMBER(SEARCH(AK$3,Consolidado!$D485)),IF(COUNTIFS(Consolidado!$AC$5:AC485,Consolidado!$AC485,Consolidado!$D$5:D485,"*"&amp;AK$3&amp;"*")=1,1,0),0))</f>
        <v>0</v>
      </c>
      <c r="AL485" s="0" t="n">
        <f aca="false">IF(OR(AL$3="",Consolidado!$D485=""),0,IF(ISNUMBER(SEARCH(AL$3,Consolidado!$D485)),IF(COUNTIFS(Consolidado!$AC$5:AC485,Consolidado!$AC485,Consolidado!$D$5:D485,"*"&amp;AL$3&amp;"*")=1,1,0),0))</f>
        <v>0</v>
      </c>
      <c r="AM485" s="0" t="n">
        <f aca="false">IF(OR(AM$3="",Consolidado!$D485=""),0,IF(ISNUMBER(SEARCH(AM$3,Consolidado!$D485)),IF(COUNTIFS(Consolidado!$AC$5:AC485,Consolidado!$AC485,Consolidado!$D$5:D485,"*"&amp;AM$3&amp;"*")=1,1,0),0))</f>
        <v>0</v>
      </c>
      <c r="AN485" s="0" t="n">
        <f aca="false">IF(OR(AN$3="",Consolidado!$D485=""),0,IF(ISNUMBER(SEARCH(AN$3,Consolidado!$D485)),IF(COUNTIFS(Consolidado!$AC$5:AC485,Consolidado!$AC485,Consolidado!$D$5:D485,"*"&amp;AN$3&amp;"*")=1,1,0),0))</f>
        <v>0</v>
      </c>
      <c r="AO485" s="0" t="n">
        <f aca="false">IF(OR(AO$3="",Consolidado!$D485=""),0,IF(ISNUMBER(SEARCH(AO$3,Consolidado!$D485)),IF(COUNTIFS(Consolidado!$AC$5:AC485,Consolidado!$AC485,Consolidado!$D$5:D485,"*"&amp;AO$3&amp;"*")=1,1,0),0))</f>
        <v>0</v>
      </c>
    </row>
    <row r="486" customFormat="false" ht="15" hidden="false" customHeight="false" outlineLevel="0" collapsed="false">
      <c r="B486" s="0" t="n">
        <f aca="false">IF(OR(B$3="",Consolidado!$D486=""),0,IF(ISNUMBER(SEARCH(B$3,Consolidado!$D486)),IF(COUNTIFS(Consolidado!$AC$5:AC486,Consolidado!$AC486,Consolidado!$D$5:D486,"*"&amp;B$3&amp;"*")=1,1,0),0))</f>
        <v>0</v>
      </c>
      <c r="C486" s="0" t="n">
        <f aca="false">IF(OR(C$3="",Consolidado!$D486=""),0,IF(ISNUMBER(SEARCH(C$3,Consolidado!$D486)),IF(COUNTIFS(Consolidado!$AC$5:AC486,Consolidado!$AC486,Consolidado!$D$5:D486,"*"&amp;C$3&amp;"*")=1,1,0),0))</f>
        <v>0</v>
      </c>
      <c r="D486" s="0" t="n">
        <f aca="false">IF(OR(D$3="",Consolidado!$D486=""),0,IF(ISNUMBER(SEARCH(D$3,Consolidado!$D486)),IF(COUNTIFS(Consolidado!$AC$5:AC486,Consolidado!$AC486,Consolidado!$D$5:D486,"*"&amp;D$3&amp;"*")=1,1,0),0))</f>
        <v>0</v>
      </c>
      <c r="E486" s="0" t="n">
        <f aca="false">IF(OR(E$3="",Consolidado!$D486=""),0,IF(ISNUMBER(SEARCH(E$3,Consolidado!$D486)),IF(COUNTIFS(Consolidado!$AC$5:AC486,Consolidado!$AC486,Consolidado!$D$5:D486,"*"&amp;E$3&amp;"*")=1,1,0),0))</f>
        <v>0</v>
      </c>
      <c r="F486" s="0" t="n">
        <f aca="false">IF(OR(F$3="",Consolidado!$D486=""),0,IF(ISNUMBER(SEARCH(F$3,Consolidado!$D486)),IF(COUNTIFS(Consolidado!$AC$5:AC486,Consolidado!$AC486,Consolidado!$D$5:D486,"*"&amp;F$3&amp;"*")=1,1,0),0))</f>
        <v>0</v>
      </c>
      <c r="G486" s="0" t="n">
        <f aca="false">IF(OR(G$3="",Consolidado!$D486=""),0,IF(ISNUMBER(SEARCH(G$3,Consolidado!$D486)),IF(COUNTIFS(Consolidado!$AC$5:AC486,Consolidado!$AC486,Consolidado!$D$5:D486,"*"&amp;G$3&amp;"*")=1,1,0),0))</f>
        <v>0</v>
      </c>
      <c r="H486" s="0" t="n">
        <f aca="false">IF(OR(H$3="",Consolidado!$D486=""),0,IF(ISNUMBER(SEARCH(H$3,Consolidado!$D486)),IF(COUNTIFS(Consolidado!$AC$5:AC486,Consolidado!$AC486,Consolidado!$D$5:D486,"*"&amp;H$3&amp;"*")=1,1,0),0))</f>
        <v>0</v>
      </c>
      <c r="I486" s="0" t="n">
        <f aca="false">IF(OR(I$3="",Consolidado!$D486=""),0,IF(ISNUMBER(SEARCH(I$3,Consolidado!$D486)),IF(COUNTIFS(Consolidado!$AC$5:AC486,Consolidado!$AC486,Consolidado!$D$5:D486,"*"&amp;I$3&amp;"*")=1,1,0),0))</f>
        <v>0</v>
      </c>
      <c r="J486" s="0" t="n">
        <f aca="false">IF(OR(J$3="",Consolidado!$D486=""),0,IF(ISNUMBER(SEARCH(J$3,Consolidado!$D486)),IF(COUNTIFS(Consolidado!$AC$5:AC486,Consolidado!$AC486,Consolidado!$D$5:D486,"*"&amp;J$3&amp;"*")=1,1,0),0))</f>
        <v>0</v>
      </c>
      <c r="K486" s="0" t="n">
        <f aca="false">IF(OR(K$3="",Consolidado!$D486=""),0,IF(ISNUMBER(SEARCH(K$3,Consolidado!$D486)),IF(COUNTIFS(Consolidado!$AC$5:AC486,Consolidado!$AC486,Consolidado!$D$5:D486,"*"&amp;K$3&amp;"*")=1,1,0),0))</f>
        <v>0</v>
      </c>
      <c r="L486" s="0" t="n">
        <f aca="false">IF(OR(L$3="",Consolidado!$D486=""),0,IF(ISNUMBER(SEARCH(L$3,Consolidado!$D486)),IF(COUNTIFS(Consolidado!$AC$5:AC486,Consolidado!$AC486,Consolidado!$D$5:D486,"*"&amp;L$3&amp;"*")=1,1,0),0))</f>
        <v>0</v>
      </c>
      <c r="M486" s="0" t="n">
        <f aca="false">IF(OR(M$3="",Consolidado!$D486=""),0,IF(ISNUMBER(SEARCH(M$3,Consolidado!$D486)),IF(COUNTIFS(Consolidado!$AC$5:AC486,Consolidado!$AC486,Consolidado!$D$5:D486,"*"&amp;M$3&amp;"*")=1,1,0),0))</f>
        <v>0</v>
      </c>
      <c r="N486" s="0" t="n">
        <f aca="false">IF(OR(N$3="",Consolidado!$D486=""),0,IF(ISNUMBER(SEARCH(N$3,Consolidado!$D486)),IF(COUNTIFS(Consolidado!$AC$5:AC486,Consolidado!$AC486,Consolidado!$D$5:D486,"*"&amp;N$3&amp;"*")=1,1,0),0))</f>
        <v>0</v>
      </c>
      <c r="O486" s="0" t="n">
        <f aca="false">IF(OR(O$3="",Consolidado!$D486=""),0,IF(ISNUMBER(SEARCH(O$3,Consolidado!$D486)),IF(COUNTIFS(Consolidado!$AC$5:AC486,Consolidado!$AC486,Consolidado!$D$5:D486,"*"&amp;O$3&amp;"*")=1,1,0),0))</f>
        <v>0</v>
      </c>
      <c r="P486" s="0" t="n">
        <f aca="false">IF(OR(P$3="",Consolidado!$D486=""),0,IF(ISNUMBER(SEARCH(P$3,Consolidado!$D486)),IF(COUNTIFS(Consolidado!$AC$5:AC486,Consolidado!$AC486,Consolidado!$D$5:D486,"*"&amp;P$3&amp;"*")=1,1,0),0))</f>
        <v>0</v>
      </c>
      <c r="Q486" s="0" t="n">
        <f aca="false">IF(OR(Q$3="",Consolidado!$D486=""),0,IF(ISNUMBER(SEARCH(Q$3,Consolidado!$D486)),IF(COUNTIFS(Consolidado!$AC$5:AC486,Consolidado!$AC486,Consolidado!$D$5:D486,"*"&amp;Q$3&amp;"*")=1,1,0),0))</f>
        <v>0</v>
      </c>
      <c r="R486" s="0" t="n">
        <f aca="false">IF(OR(R$3="",Consolidado!$D486=""),0,IF(ISNUMBER(SEARCH(R$3,Consolidado!$D486)),IF(COUNTIFS(Consolidado!$AC$5:AC486,Consolidado!$AC486,Consolidado!$D$5:D486,"*"&amp;R$3&amp;"*")=1,1,0),0))</f>
        <v>0</v>
      </c>
      <c r="S486" s="0" t="n">
        <f aca="false">IF(OR(S$3="",Consolidado!$D486=""),0,IF(ISNUMBER(SEARCH(S$3,Consolidado!$D486)),IF(COUNTIFS(Consolidado!$AC$5:AC486,Consolidado!$AC486,Consolidado!$D$5:D486,"*"&amp;S$3&amp;"*")=1,1,0),0))</f>
        <v>0</v>
      </c>
      <c r="T486" s="0" t="n">
        <f aca="false">IF(OR(T$3="",Consolidado!$D486=""),0,IF(ISNUMBER(SEARCH(T$3,Consolidado!$D486)),IF(COUNTIFS(Consolidado!$AC$5:AC486,Consolidado!$AC486,Consolidado!$D$5:D486,"*"&amp;T$3&amp;"*")=1,1,0),0))</f>
        <v>0</v>
      </c>
      <c r="U486" s="0" t="n">
        <f aca="false">IF(OR(U$3="",Consolidado!$D486=""),0,IF(ISNUMBER(SEARCH(U$3,Consolidado!$D486)),IF(COUNTIFS(Consolidado!$AC$5:AC486,Consolidado!$AC486,Consolidado!$D$5:D486,"*"&amp;U$3&amp;"*")=1,1,0),0))</f>
        <v>0</v>
      </c>
      <c r="V486" s="0" t="n">
        <f aca="false">IF(OR(V$3="",Consolidado!$D486=""),0,IF(ISNUMBER(SEARCH(V$3,Consolidado!$D486)),IF(COUNTIFS(Consolidado!$AC$5:AC486,Consolidado!$AC486,Consolidado!$D$5:D486,"*"&amp;V$3&amp;"*")=1,1,0),0))</f>
        <v>0</v>
      </c>
      <c r="W486" s="0" t="n">
        <f aca="false">IF(OR(W$3="",Consolidado!$D486=""),0,IF(ISNUMBER(SEARCH(W$3,Consolidado!$D486)),IF(COUNTIFS(Consolidado!$AC$5:AC486,Consolidado!$AC486,Consolidado!$D$5:D486,"*"&amp;W$3&amp;"*")=1,1,0),0))</f>
        <v>0</v>
      </c>
      <c r="X486" s="0" t="n">
        <f aca="false">IF(OR(X$3="",Consolidado!$D486=""),0,IF(ISNUMBER(SEARCH(X$3,Consolidado!$D486)),IF(COUNTIFS(Consolidado!$AC$5:AC486,Consolidado!$AC486,Consolidado!$D$5:D486,"*"&amp;X$3&amp;"*")=1,1,0),0))</f>
        <v>0</v>
      </c>
      <c r="Y486" s="0" t="n">
        <f aca="false">IF(OR(Y$3="",Consolidado!$D486=""),0,IF(ISNUMBER(SEARCH(Y$3,Consolidado!$D486)),IF(COUNTIFS(Consolidado!$AC$5:AC486,Consolidado!$AC486,Consolidado!$D$5:D486,"*"&amp;Y$3&amp;"*")=1,1,0),0))</f>
        <v>0</v>
      </c>
      <c r="Z486" s="0" t="n">
        <f aca="false">IF(OR(Z$3="",Consolidado!$D486=""),0,IF(ISNUMBER(SEARCH(Z$3,Consolidado!$D486)),IF(COUNTIFS(Consolidado!$AC$5:AC486,Consolidado!$AC486,Consolidado!$D$5:D486,"*"&amp;Z$3&amp;"*")=1,1,0),0))</f>
        <v>0</v>
      </c>
      <c r="AA486" s="0" t="n">
        <f aca="false">IF(OR(AA$3="",Consolidado!$D486=""),0,IF(ISNUMBER(SEARCH(AA$3,Consolidado!$D486)),IF(COUNTIFS(Consolidado!$AC$5:AC486,Consolidado!$AC486,Consolidado!$D$5:D486,"*"&amp;AA$3&amp;"*")=1,1,0),0))</f>
        <v>0</v>
      </c>
      <c r="AB486" s="0" t="n">
        <f aca="false">IF(OR(AB$3="",Consolidado!$D486=""),0,IF(ISNUMBER(SEARCH(AB$3,Consolidado!$D486)),IF(COUNTIFS(Consolidado!$AC$5:AC486,Consolidado!$AC486,Consolidado!$D$5:D486,"*"&amp;AB$3&amp;"*")=1,1,0),0))</f>
        <v>0</v>
      </c>
      <c r="AC486" s="0" t="n">
        <f aca="false">IF(OR(AC$3="",Consolidado!$D486=""),0,IF(ISNUMBER(SEARCH(AC$3,Consolidado!$D486)),IF(COUNTIFS(Consolidado!$AC$5:AC486,Consolidado!$AC486,Consolidado!$D$5:D486,"*"&amp;AC$3&amp;"*")=1,1,0),0))</f>
        <v>0</v>
      </c>
      <c r="AD486" s="0" t="n">
        <f aca="false">IF(OR(AD$3="",Consolidado!$D486=""),0,IF(ISNUMBER(SEARCH(AD$3,Consolidado!$D486)),IF(COUNTIFS(Consolidado!$AC$5:AC486,Consolidado!$AC486,Consolidado!$D$5:D486,"*"&amp;AD$3&amp;"*")=1,1,0),0))</f>
        <v>0</v>
      </c>
      <c r="AE486" s="0" t="n">
        <f aca="false">IF(OR(AE$3="",Consolidado!$D486=""),0,IF(ISNUMBER(SEARCH(AE$3,Consolidado!$D486)),IF(COUNTIFS(Consolidado!$AC$5:AC486,Consolidado!$AC486,Consolidado!$D$5:D486,"*"&amp;AE$3&amp;"*")=1,1,0),0))</f>
        <v>0</v>
      </c>
      <c r="AF486" s="0" t="n">
        <f aca="false">IF(OR(AF$3="",Consolidado!$D486=""),0,IF(ISNUMBER(SEARCH(AF$3,Consolidado!$D486)),IF(COUNTIFS(Consolidado!$AC$5:AC486,Consolidado!$AC486,Consolidado!$D$5:D486,"*"&amp;AF$3&amp;"*")=1,1,0),0))</f>
        <v>0</v>
      </c>
      <c r="AG486" s="0" t="n">
        <f aca="false">IF(OR(AG$3="",Consolidado!$D486=""),0,IF(ISNUMBER(SEARCH(AG$3,Consolidado!$D486)),IF(COUNTIFS(Consolidado!$AC$5:AC486,Consolidado!$AC486,Consolidado!$D$5:D486,"*"&amp;AG$3&amp;"*")=1,1,0),0))</f>
        <v>0</v>
      </c>
      <c r="AH486" s="0" t="n">
        <f aca="false">IF(OR(AH$3="",Consolidado!$D486=""),0,IF(ISNUMBER(SEARCH(AH$3,Consolidado!$D486)),IF(COUNTIFS(Consolidado!$AC$5:AC486,Consolidado!$AC486,Consolidado!$D$5:D486,"*"&amp;AH$3&amp;"*")=1,1,0),0))</f>
        <v>0</v>
      </c>
      <c r="AI486" s="0" t="n">
        <f aca="false">IF(OR(AI$3="",Consolidado!$D486=""),0,IF(ISNUMBER(SEARCH(AI$3,Consolidado!$D486)),IF(COUNTIFS(Consolidado!$AC$5:AC486,Consolidado!$AC486,Consolidado!$D$5:D486,"*"&amp;AI$3&amp;"*")=1,1,0),0))</f>
        <v>0</v>
      </c>
      <c r="AJ486" s="0" t="n">
        <f aca="false">IF(OR(AJ$3="",Consolidado!$D486=""),0,IF(ISNUMBER(SEARCH(AJ$3,Consolidado!$D486)),IF(COUNTIFS(Consolidado!$AC$5:AC486,Consolidado!$AC486,Consolidado!$D$5:D486,"*"&amp;AJ$3&amp;"*")=1,1,0),0))</f>
        <v>0</v>
      </c>
      <c r="AK486" s="0" t="n">
        <f aca="false">IF(OR(AK$3="",Consolidado!$D486=""),0,IF(ISNUMBER(SEARCH(AK$3,Consolidado!$D486)),IF(COUNTIFS(Consolidado!$AC$5:AC486,Consolidado!$AC486,Consolidado!$D$5:D486,"*"&amp;AK$3&amp;"*")=1,1,0),0))</f>
        <v>0</v>
      </c>
      <c r="AL486" s="0" t="n">
        <f aca="false">IF(OR(AL$3="",Consolidado!$D486=""),0,IF(ISNUMBER(SEARCH(AL$3,Consolidado!$D486)),IF(COUNTIFS(Consolidado!$AC$5:AC486,Consolidado!$AC486,Consolidado!$D$5:D486,"*"&amp;AL$3&amp;"*")=1,1,0),0))</f>
        <v>0</v>
      </c>
      <c r="AM486" s="0" t="n">
        <f aca="false">IF(OR(AM$3="",Consolidado!$D486=""),0,IF(ISNUMBER(SEARCH(AM$3,Consolidado!$D486)),IF(COUNTIFS(Consolidado!$AC$5:AC486,Consolidado!$AC486,Consolidado!$D$5:D486,"*"&amp;AM$3&amp;"*")=1,1,0),0))</f>
        <v>0</v>
      </c>
      <c r="AN486" s="0" t="n">
        <f aca="false">IF(OR(AN$3="",Consolidado!$D486=""),0,IF(ISNUMBER(SEARCH(AN$3,Consolidado!$D486)),IF(COUNTIFS(Consolidado!$AC$5:AC486,Consolidado!$AC486,Consolidado!$D$5:D486,"*"&amp;AN$3&amp;"*")=1,1,0),0))</f>
        <v>0</v>
      </c>
      <c r="AO486" s="0" t="n">
        <f aca="false">IF(OR(AO$3="",Consolidado!$D486=""),0,IF(ISNUMBER(SEARCH(AO$3,Consolidado!$D486)),IF(COUNTIFS(Consolidado!$AC$5:AC486,Consolidado!$AC486,Consolidado!$D$5:D486,"*"&amp;AO$3&amp;"*")=1,1,0),0))</f>
        <v>0</v>
      </c>
    </row>
    <row r="487" customFormat="false" ht="15" hidden="false" customHeight="false" outlineLevel="0" collapsed="false">
      <c r="B487" s="0" t="n">
        <f aca="false">IF(OR(B$3="",Consolidado!$D487=""),0,IF(ISNUMBER(SEARCH(B$3,Consolidado!$D487)),IF(COUNTIFS(Consolidado!$AC$5:AC487,Consolidado!$AC487,Consolidado!$D$5:D487,"*"&amp;B$3&amp;"*")=1,1,0),0))</f>
        <v>0</v>
      </c>
      <c r="C487" s="0" t="n">
        <f aca="false">IF(OR(C$3="",Consolidado!$D487=""),0,IF(ISNUMBER(SEARCH(C$3,Consolidado!$D487)),IF(COUNTIFS(Consolidado!$AC$5:AC487,Consolidado!$AC487,Consolidado!$D$5:D487,"*"&amp;C$3&amp;"*")=1,1,0),0))</f>
        <v>0</v>
      </c>
      <c r="D487" s="0" t="n">
        <f aca="false">IF(OR(D$3="",Consolidado!$D487=""),0,IF(ISNUMBER(SEARCH(D$3,Consolidado!$D487)),IF(COUNTIFS(Consolidado!$AC$5:AC487,Consolidado!$AC487,Consolidado!$D$5:D487,"*"&amp;D$3&amp;"*")=1,1,0),0))</f>
        <v>0</v>
      </c>
      <c r="E487" s="0" t="n">
        <f aca="false">IF(OR(E$3="",Consolidado!$D487=""),0,IF(ISNUMBER(SEARCH(E$3,Consolidado!$D487)),IF(COUNTIFS(Consolidado!$AC$5:AC487,Consolidado!$AC487,Consolidado!$D$5:D487,"*"&amp;E$3&amp;"*")=1,1,0),0))</f>
        <v>0</v>
      </c>
      <c r="F487" s="0" t="n">
        <f aca="false">IF(OR(F$3="",Consolidado!$D487=""),0,IF(ISNUMBER(SEARCH(F$3,Consolidado!$D487)),IF(COUNTIFS(Consolidado!$AC$5:AC487,Consolidado!$AC487,Consolidado!$D$5:D487,"*"&amp;F$3&amp;"*")=1,1,0),0))</f>
        <v>0</v>
      </c>
      <c r="G487" s="0" t="n">
        <f aca="false">IF(OR(G$3="",Consolidado!$D487=""),0,IF(ISNUMBER(SEARCH(G$3,Consolidado!$D487)),IF(COUNTIFS(Consolidado!$AC$5:AC487,Consolidado!$AC487,Consolidado!$D$5:D487,"*"&amp;G$3&amp;"*")=1,1,0),0))</f>
        <v>0</v>
      </c>
      <c r="H487" s="0" t="n">
        <f aca="false">IF(OR(H$3="",Consolidado!$D487=""),0,IF(ISNUMBER(SEARCH(H$3,Consolidado!$D487)),IF(COUNTIFS(Consolidado!$AC$5:AC487,Consolidado!$AC487,Consolidado!$D$5:D487,"*"&amp;H$3&amp;"*")=1,1,0),0))</f>
        <v>0</v>
      </c>
      <c r="I487" s="0" t="n">
        <f aca="false">IF(OR(I$3="",Consolidado!$D487=""),0,IF(ISNUMBER(SEARCH(I$3,Consolidado!$D487)),IF(COUNTIFS(Consolidado!$AC$5:AC487,Consolidado!$AC487,Consolidado!$D$5:D487,"*"&amp;I$3&amp;"*")=1,1,0),0))</f>
        <v>0</v>
      </c>
      <c r="J487" s="0" t="n">
        <f aca="false">IF(OR(J$3="",Consolidado!$D487=""),0,IF(ISNUMBER(SEARCH(J$3,Consolidado!$D487)),IF(COUNTIFS(Consolidado!$AC$5:AC487,Consolidado!$AC487,Consolidado!$D$5:D487,"*"&amp;J$3&amp;"*")=1,1,0),0))</f>
        <v>0</v>
      </c>
      <c r="K487" s="0" t="n">
        <f aca="false">IF(OR(K$3="",Consolidado!$D487=""),0,IF(ISNUMBER(SEARCH(K$3,Consolidado!$D487)),IF(COUNTIFS(Consolidado!$AC$5:AC487,Consolidado!$AC487,Consolidado!$D$5:D487,"*"&amp;K$3&amp;"*")=1,1,0),0))</f>
        <v>0</v>
      </c>
      <c r="L487" s="0" t="n">
        <f aca="false">IF(OR(L$3="",Consolidado!$D487=""),0,IF(ISNUMBER(SEARCH(L$3,Consolidado!$D487)),IF(COUNTIFS(Consolidado!$AC$5:AC487,Consolidado!$AC487,Consolidado!$D$5:D487,"*"&amp;L$3&amp;"*")=1,1,0),0))</f>
        <v>0</v>
      </c>
      <c r="M487" s="0" t="n">
        <f aca="false">IF(OR(M$3="",Consolidado!$D487=""),0,IF(ISNUMBER(SEARCH(M$3,Consolidado!$D487)),IF(COUNTIFS(Consolidado!$AC$5:AC487,Consolidado!$AC487,Consolidado!$D$5:D487,"*"&amp;M$3&amp;"*")=1,1,0),0))</f>
        <v>0</v>
      </c>
      <c r="N487" s="0" t="n">
        <f aca="false">IF(OR(N$3="",Consolidado!$D487=""),0,IF(ISNUMBER(SEARCH(N$3,Consolidado!$D487)),IF(COUNTIFS(Consolidado!$AC$5:AC487,Consolidado!$AC487,Consolidado!$D$5:D487,"*"&amp;N$3&amp;"*")=1,1,0),0))</f>
        <v>0</v>
      </c>
      <c r="O487" s="0" t="n">
        <f aca="false">IF(OR(O$3="",Consolidado!$D487=""),0,IF(ISNUMBER(SEARCH(O$3,Consolidado!$D487)),IF(COUNTIFS(Consolidado!$AC$5:AC487,Consolidado!$AC487,Consolidado!$D$5:D487,"*"&amp;O$3&amp;"*")=1,1,0),0))</f>
        <v>0</v>
      </c>
      <c r="P487" s="0" t="n">
        <f aca="false">IF(OR(P$3="",Consolidado!$D487=""),0,IF(ISNUMBER(SEARCH(P$3,Consolidado!$D487)),IF(COUNTIFS(Consolidado!$AC$5:AC487,Consolidado!$AC487,Consolidado!$D$5:D487,"*"&amp;P$3&amp;"*")=1,1,0),0))</f>
        <v>0</v>
      </c>
      <c r="Q487" s="0" t="n">
        <f aca="false">IF(OR(Q$3="",Consolidado!$D487=""),0,IF(ISNUMBER(SEARCH(Q$3,Consolidado!$D487)),IF(COUNTIFS(Consolidado!$AC$5:AC487,Consolidado!$AC487,Consolidado!$D$5:D487,"*"&amp;Q$3&amp;"*")=1,1,0),0))</f>
        <v>0</v>
      </c>
      <c r="R487" s="0" t="n">
        <f aca="false">IF(OR(R$3="",Consolidado!$D487=""),0,IF(ISNUMBER(SEARCH(R$3,Consolidado!$D487)),IF(COUNTIFS(Consolidado!$AC$5:AC487,Consolidado!$AC487,Consolidado!$D$5:D487,"*"&amp;R$3&amp;"*")=1,1,0),0))</f>
        <v>0</v>
      </c>
      <c r="S487" s="0" t="n">
        <f aca="false">IF(OR(S$3="",Consolidado!$D487=""),0,IF(ISNUMBER(SEARCH(S$3,Consolidado!$D487)),IF(COUNTIFS(Consolidado!$AC$5:AC487,Consolidado!$AC487,Consolidado!$D$5:D487,"*"&amp;S$3&amp;"*")=1,1,0),0))</f>
        <v>0</v>
      </c>
      <c r="T487" s="0" t="n">
        <f aca="false">IF(OR(T$3="",Consolidado!$D487=""),0,IF(ISNUMBER(SEARCH(T$3,Consolidado!$D487)),IF(COUNTIFS(Consolidado!$AC$5:AC487,Consolidado!$AC487,Consolidado!$D$5:D487,"*"&amp;T$3&amp;"*")=1,1,0),0))</f>
        <v>0</v>
      </c>
      <c r="U487" s="0" t="n">
        <f aca="false">IF(OR(U$3="",Consolidado!$D487=""),0,IF(ISNUMBER(SEARCH(U$3,Consolidado!$D487)),IF(COUNTIFS(Consolidado!$AC$5:AC487,Consolidado!$AC487,Consolidado!$D$5:D487,"*"&amp;U$3&amp;"*")=1,1,0),0))</f>
        <v>0</v>
      </c>
      <c r="V487" s="0" t="n">
        <f aca="false">IF(OR(V$3="",Consolidado!$D487=""),0,IF(ISNUMBER(SEARCH(V$3,Consolidado!$D487)),IF(COUNTIFS(Consolidado!$AC$5:AC487,Consolidado!$AC487,Consolidado!$D$5:D487,"*"&amp;V$3&amp;"*")=1,1,0),0))</f>
        <v>0</v>
      </c>
      <c r="W487" s="0" t="n">
        <f aca="false">IF(OR(W$3="",Consolidado!$D487=""),0,IF(ISNUMBER(SEARCH(W$3,Consolidado!$D487)),IF(COUNTIFS(Consolidado!$AC$5:AC487,Consolidado!$AC487,Consolidado!$D$5:D487,"*"&amp;W$3&amp;"*")=1,1,0),0))</f>
        <v>0</v>
      </c>
      <c r="X487" s="0" t="n">
        <f aca="false">IF(OR(X$3="",Consolidado!$D487=""),0,IF(ISNUMBER(SEARCH(X$3,Consolidado!$D487)),IF(COUNTIFS(Consolidado!$AC$5:AC487,Consolidado!$AC487,Consolidado!$D$5:D487,"*"&amp;X$3&amp;"*")=1,1,0),0))</f>
        <v>0</v>
      </c>
      <c r="Y487" s="0" t="n">
        <f aca="false">IF(OR(Y$3="",Consolidado!$D487=""),0,IF(ISNUMBER(SEARCH(Y$3,Consolidado!$D487)),IF(COUNTIFS(Consolidado!$AC$5:AC487,Consolidado!$AC487,Consolidado!$D$5:D487,"*"&amp;Y$3&amp;"*")=1,1,0),0))</f>
        <v>0</v>
      </c>
      <c r="Z487" s="0" t="n">
        <f aca="false">IF(OR(Z$3="",Consolidado!$D487=""),0,IF(ISNUMBER(SEARCH(Z$3,Consolidado!$D487)),IF(COUNTIFS(Consolidado!$AC$5:AC487,Consolidado!$AC487,Consolidado!$D$5:D487,"*"&amp;Z$3&amp;"*")=1,1,0),0))</f>
        <v>0</v>
      </c>
      <c r="AA487" s="0" t="n">
        <f aca="false">IF(OR(AA$3="",Consolidado!$D487=""),0,IF(ISNUMBER(SEARCH(AA$3,Consolidado!$D487)),IF(COUNTIFS(Consolidado!$AC$5:AC487,Consolidado!$AC487,Consolidado!$D$5:D487,"*"&amp;AA$3&amp;"*")=1,1,0),0))</f>
        <v>0</v>
      </c>
      <c r="AB487" s="0" t="n">
        <f aca="false">IF(OR(AB$3="",Consolidado!$D487=""),0,IF(ISNUMBER(SEARCH(AB$3,Consolidado!$D487)),IF(COUNTIFS(Consolidado!$AC$5:AC487,Consolidado!$AC487,Consolidado!$D$5:D487,"*"&amp;AB$3&amp;"*")=1,1,0),0))</f>
        <v>0</v>
      </c>
      <c r="AC487" s="0" t="n">
        <f aca="false">IF(OR(AC$3="",Consolidado!$D487=""),0,IF(ISNUMBER(SEARCH(AC$3,Consolidado!$D487)),IF(COUNTIFS(Consolidado!$AC$5:AC487,Consolidado!$AC487,Consolidado!$D$5:D487,"*"&amp;AC$3&amp;"*")=1,1,0),0))</f>
        <v>0</v>
      </c>
      <c r="AD487" s="0" t="n">
        <f aca="false">IF(OR(AD$3="",Consolidado!$D487=""),0,IF(ISNUMBER(SEARCH(AD$3,Consolidado!$D487)),IF(COUNTIFS(Consolidado!$AC$5:AC487,Consolidado!$AC487,Consolidado!$D$5:D487,"*"&amp;AD$3&amp;"*")=1,1,0),0))</f>
        <v>0</v>
      </c>
      <c r="AE487" s="0" t="n">
        <f aca="false">IF(OR(AE$3="",Consolidado!$D487=""),0,IF(ISNUMBER(SEARCH(AE$3,Consolidado!$D487)),IF(COUNTIFS(Consolidado!$AC$5:AC487,Consolidado!$AC487,Consolidado!$D$5:D487,"*"&amp;AE$3&amp;"*")=1,1,0),0))</f>
        <v>0</v>
      </c>
      <c r="AF487" s="0" t="n">
        <f aca="false">IF(OR(AF$3="",Consolidado!$D487=""),0,IF(ISNUMBER(SEARCH(AF$3,Consolidado!$D487)),IF(COUNTIFS(Consolidado!$AC$5:AC487,Consolidado!$AC487,Consolidado!$D$5:D487,"*"&amp;AF$3&amp;"*")=1,1,0),0))</f>
        <v>0</v>
      </c>
      <c r="AG487" s="0" t="n">
        <f aca="false">IF(OR(AG$3="",Consolidado!$D487=""),0,IF(ISNUMBER(SEARCH(AG$3,Consolidado!$D487)),IF(COUNTIFS(Consolidado!$AC$5:AC487,Consolidado!$AC487,Consolidado!$D$5:D487,"*"&amp;AG$3&amp;"*")=1,1,0),0))</f>
        <v>0</v>
      </c>
      <c r="AH487" s="0" t="n">
        <f aca="false">IF(OR(AH$3="",Consolidado!$D487=""),0,IF(ISNUMBER(SEARCH(AH$3,Consolidado!$D487)),IF(COUNTIFS(Consolidado!$AC$5:AC487,Consolidado!$AC487,Consolidado!$D$5:D487,"*"&amp;AH$3&amp;"*")=1,1,0),0))</f>
        <v>0</v>
      </c>
      <c r="AI487" s="0" t="n">
        <f aca="false">IF(OR(AI$3="",Consolidado!$D487=""),0,IF(ISNUMBER(SEARCH(AI$3,Consolidado!$D487)),IF(COUNTIFS(Consolidado!$AC$5:AC487,Consolidado!$AC487,Consolidado!$D$5:D487,"*"&amp;AI$3&amp;"*")=1,1,0),0))</f>
        <v>0</v>
      </c>
      <c r="AJ487" s="0" t="n">
        <f aca="false">IF(OR(AJ$3="",Consolidado!$D487=""),0,IF(ISNUMBER(SEARCH(AJ$3,Consolidado!$D487)),IF(COUNTIFS(Consolidado!$AC$5:AC487,Consolidado!$AC487,Consolidado!$D$5:D487,"*"&amp;AJ$3&amp;"*")=1,1,0),0))</f>
        <v>0</v>
      </c>
      <c r="AK487" s="0" t="n">
        <f aca="false">IF(OR(AK$3="",Consolidado!$D487=""),0,IF(ISNUMBER(SEARCH(AK$3,Consolidado!$D487)),IF(COUNTIFS(Consolidado!$AC$5:AC487,Consolidado!$AC487,Consolidado!$D$5:D487,"*"&amp;AK$3&amp;"*")=1,1,0),0))</f>
        <v>0</v>
      </c>
      <c r="AL487" s="0" t="n">
        <f aca="false">IF(OR(AL$3="",Consolidado!$D487=""),0,IF(ISNUMBER(SEARCH(AL$3,Consolidado!$D487)),IF(COUNTIFS(Consolidado!$AC$5:AC487,Consolidado!$AC487,Consolidado!$D$5:D487,"*"&amp;AL$3&amp;"*")=1,1,0),0))</f>
        <v>0</v>
      </c>
      <c r="AM487" s="0" t="n">
        <f aca="false">IF(OR(AM$3="",Consolidado!$D487=""),0,IF(ISNUMBER(SEARCH(AM$3,Consolidado!$D487)),IF(COUNTIFS(Consolidado!$AC$5:AC487,Consolidado!$AC487,Consolidado!$D$5:D487,"*"&amp;AM$3&amp;"*")=1,1,0),0))</f>
        <v>0</v>
      </c>
      <c r="AN487" s="0" t="n">
        <f aca="false">IF(OR(AN$3="",Consolidado!$D487=""),0,IF(ISNUMBER(SEARCH(AN$3,Consolidado!$D487)),IF(COUNTIFS(Consolidado!$AC$5:AC487,Consolidado!$AC487,Consolidado!$D$5:D487,"*"&amp;AN$3&amp;"*")=1,1,0),0))</f>
        <v>0</v>
      </c>
      <c r="AO487" s="0" t="n">
        <f aca="false">IF(OR(AO$3="",Consolidado!$D487=""),0,IF(ISNUMBER(SEARCH(AO$3,Consolidado!$D487)),IF(COUNTIFS(Consolidado!$AC$5:AC487,Consolidado!$AC487,Consolidado!$D$5:D487,"*"&amp;AO$3&amp;"*")=1,1,0),0))</f>
        <v>0</v>
      </c>
    </row>
    <row r="488" customFormat="false" ht="15" hidden="false" customHeight="false" outlineLevel="0" collapsed="false">
      <c r="B488" s="0" t="n">
        <f aca="false">IF(OR(B$3="",Consolidado!$D488=""),0,IF(ISNUMBER(SEARCH(B$3,Consolidado!$D488)),IF(COUNTIFS(Consolidado!$AC$5:AC488,Consolidado!$AC488,Consolidado!$D$5:D488,"*"&amp;B$3&amp;"*")=1,1,0),0))</f>
        <v>0</v>
      </c>
      <c r="C488" s="0" t="n">
        <f aca="false">IF(OR(C$3="",Consolidado!$D488=""),0,IF(ISNUMBER(SEARCH(C$3,Consolidado!$D488)),IF(COUNTIFS(Consolidado!$AC$5:AC488,Consolidado!$AC488,Consolidado!$D$5:D488,"*"&amp;C$3&amp;"*")=1,1,0),0))</f>
        <v>0</v>
      </c>
      <c r="D488" s="0" t="n">
        <f aca="false">IF(OR(D$3="",Consolidado!$D488=""),0,IF(ISNUMBER(SEARCH(D$3,Consolidado!$D488)),IF(COUNTIFS(Consolidado!$AC$5:AC488,Consolidado!$AC488,Consolidado!$D$5:D488,"*"&amp;D$3&amp;"*")=1,1,0),0))</f>
        <v>0</v>
      </c>
      <c r="E488" s="0" t="n">
        <f aca="false">IF(OR(E$3="",Consolidado!$D488=""),0,IF(ISNUMBER(SEARCH(E$3,Consolidado!$D488)),IF(COUNTIFS(Consolidado!$AC$5:AC488,Consolidado!$AC488,Consolidado!$D$5:D488,"*"&amp;E$3&amp;"*")=1,1,0),0))</f>
        <v>0</v>
      </c>
      <c r="F488" s="0" t="n">
        <f aca="false">IF(OR(F$3="",Consolidado!$D488=""),0,IF(ISNUMBER(SEARCH(F$3,Consolidado!$D488)),IF(COUNTIFS(Consolidado!$AC$5:AC488,Consolidado!$AC488,Consolidado!$D$5:D488,"*"&amp;F$3&amp;"*")=1,1,0),0))</f>
        <v>0</v>
      </c>
      <c r="G488" s="0" t="n">
        <f aca="false">IF(OR(G$3="",Consolidado!$D488=""),0,IF(ISNUMBER(SEARCH(G$3,Consolidado!$D488)),IF(COUNTIFS(Consolidado!$AC$5:AC488,Consolidado!$AC488,Consolidado!$D$5:D488,"*"&amp;G$3&amp;"*")=1,1,0),0))</f>
        <v>0</v>
      </c>
      <c r="H488" s="0" t="n">
        <f aca="false">IF(OR(H$3="",Consolidado!$D488=""),0,IF(ISNUMBER(SEARCH(H$3,Consolidado!$D488)),IF(COUNTIFS(Consolidado!$AC$5:AC488,Consolidado!$AC488,Consolidado!$D$5:D488,"*"&amp;H$3&amp;"*")=1,1,0),0))</f>
        <v>0</v>
      </c>
      <c r="I488" s="0" t="n">
        <f aca="false">IF(OR(I$3="",Consolidado!$D488=""),0,IF(ISNUMBER(SEARCH(I$3,Consolidado!$D488)),IF(COUNTIFS(Consolidado!$AC$5:AC488,Consolidado!$AC488,Consolidado!$D$5:D488,"*"&amp;I$3&amp;"*")=1,1,0),0))</f>
        <v>0</v>
      </c>
      <c r="J488" s="0" t="n">
        <f aca="false">IF(OR(J$3="",Consolidado!$D488=""),0,IF(ISNUMBER(SEARCH(J$3,Consolidado!$D488)),IF(COUNTIFS(Consolidado!$AC$5:AC488,Consolidado!$AC488,Consolidado!$D$5:D488,"*"&amp;J$3&amp;"*")=1,1,0),0))</f>
        <v>0</v>
      </c>
      <c r="K488" s="0" t="n">
        <f aca="false">IF(OR(K$3="",Consolidado!$D488=""),0,IF(ISNUMBER(SEARCH(K$3,Consolidado!$D488)),IF(COUNTIFS(Consolidado!$AC$5:AC488,Consolidado!$AC488,Consolidado!$D$5:D488,"*"&amp;K$3&amp;"*")=1,1,0),0))</f>
        <v>0</v>
      </c>
      <c r="L488" s="0" t="n">
        <f aca="false">IF(OR(L$3="",Consolidado!$D488=""),0,IF(ISNUMBER(SEARCH(L$3,Consolidado!$D488)),IF(COUNTIFS(Consolidado!$AC$5:AC488,Consolidado!$AC488,Consolidado!$D$5:D488,"*"&amp;L$3&amp;"*")=1,1,0),0))</f>
        <v>0</v>
      </c>
      <c r="M488" s="0" t="n">
        <f aca="false">IF(OR(M$3="",Consolidado!$D488=""),0,IF(ISNUMBER(SEARCH(M$3,Consolidado!$D488)),IF(COUNTIFS(Consolidado!$AC$5:AC488,Consolidado!$AC488,Consolidado!$D$5:D488,"*"&amp;M$3&amp;"*")=1,1,0),0))</f>
        <v>0</v>
      </c>
      <c r="N488" s="0" t="n">
        <f aca="false">IF(OR(N$3="",Consolidado!$D488=""),0,IF(ISNUMBER(SEARCH(N$3,Consolidado!$D488)),IF(COUNTIFS(Consolidado!$AC$5:AC488,Consolidado!$AC488,Consolidado!$D$5:D488,"*"&amp;N$3&amp;"*")=1,1,0),0))</f>
        <v>0</v>
      </c>
      <c r="O488" s="0" t="n">
        <f aca="false">IF(OR(O$3="",Consolidado!$D488=""),0,IF(ISNUMBER(SEARCH(O$3,Consolidado!$D488)),IF(COUNTIFS(Consolidado!$AC$5:AC488,Consolidado!$AC488,Consolidado!$D$5:D488,"*"&amp;O$3&amp;"*")=1,1,0),0))</f>
        <v>0</v>
      </c>
      <c r="P488" s="0" t="n">
        <f aca="false">IF(OR(P$3="",Consolidado!$D488=""),0,IF(ISNUMBER(SEARCH(P$3,Consolidado!$D488)),IF(COUNTIFS(Consolidado!$AC$5:AC488,Consolidado!$AC488,Consolidado!$D$5:D488,"*"&amp;P$3&amp;"*")=1,1,0),0))</f>
        <v>0</v>
      </c>
      <c r="Q488" s="0" t="n">
        <f aca="false">IF(OR(Q$3="",Consolidado!$D488=""),0,IF(ISNUMBER(SEARCH(Q$3,Consolidado!$D488)),IF(COUNTIFS(Consolidado!$AC$5:AC488,Consolidado!$AC488,Consolidado!$D$5:D488,"*"&amp;Q$3&amp;"*")=1,1,0),0))</f>
        <v>0</v>
      </c>
      <c r="R488" s="0" t="n">
        <f aca="false">IF(OR(R$3="",Consolidado!$D488=""),0,IF(ISNUMBER(SEARCH(R$3,Consolidado!$D488)),IF(COUNTIFS(Consolidado!$AC$5:AC488,Consolidado!$AC488,Consolidado!$D$5:D488,"*"&amp;R$3&amp;"*")=1,1,0),0))</f>
        <v>0</v>
      </c>
      <c r="S488" s="0" t="n">
        <f aca="false">IF(OR(S$3="",Consolidado!$D488=""),0,IF(ISNUMBER(SEARCH(S$3,Consolidado!$D488)),IF(COUNTIFS(Consolidado!$AC$5:AC488,Consolidado!$AC488,Consolidado!$D$5:D488,"*"&amp;S$3&amp;"*")=1,1,0),0))</f>
        <v>0</v>
      </c>
      <c r="T488" s="0" t="n">
        <f aca="false">IF(OR(T$3="",Consolidado!$D488=""),0,IF(ISNUMBER(SEARCH(T$3,Consolidado!$D488)),IF(COUNTIFS(Consolidado!$AC$5:AC488,Consolidado!$AC488,Consolidado!$D$5:D488,"*"&amp;T$3&amp;"*")=1,1,0),0))</f>
        <v>0</v>
      </c>
      <c r="U488" s="0" t="n">
        <f aca="false">IF(OR(U$3="",Consolidado!$D488=""),0,IF(ISNUMBER(SEARCH(U$3,Consolidado!$D488)),IF(COUNTIFS(Consolidado!$AC$5:AC488,Consolidado!$AC488,Consolidado!$D$5:D488,"*"&amp;U$3&amp;"*")=1,1,0),0))</f>
        <v>0</v>
      </c>
      <c r="V488" s="0" t="n">
        <f aca="false">IF(OR(V$3="",Consolidado!$D488=""),0,IF(ISNUMBER(SEARCH(V$3,Consolidado!$D488)),IF(COUNTIFS(Consolidado!$AC$5:AC488,Consolidado!$AC488,Consolidado!$D$5:D488,"*"&amp;V$3&amp;"*")=1,1,0),0))</f>
        <v>0</v>
      </c>
      <c r="W488" s="0" t="n">
        <f aca="false">IF(OR(W$3="",Consolidado!$D488=""),0,IF(ISNUMBER(SEARCH(W$3,Consolidado!$D488)),IF(COUNTIFS(Consolidado!$AC$5:AC488,Consolidado!$AC488,Consolidado!$D$5:D488,"*"&amp;W$3&amp;"*")=1,1,0),0))</f>
        <v>0</v>
      </c>
      <c r="X488" s="0" t="n">
        <f aca="false">IF(OR(X$3="",Consolidado!$D488=""),0,IF(ISNUMBER(SEARCH(X$3,Consolidado!$D488)),IF(COUNTIFS(Consolidado!$AC$5:AC488,Consolidado!$AC488,Consolidado!$D$5:D488,"*"&amp;X$3&amp;"*")=1,1,0),0))</f>
        <v>0</v>
      </c>
      <c r="Y488" s="0" t="n">
        <f aca="false">IF(OR(Y$3="",Consolidado!$D488=""),0,IF(ISNUMBER(SEARCH(Y$3,Consolidado!$D488)),IF(COUNTIFS(Consolidado!$AC$5:AC488,Consolidado!$AC488,Consolidado!$D$5:D488,"*"&amp;Y$3&amp;"*")=1,1,0),0))</f>
        <v>0</v>
      </c>
      <c r="Z488" s="0" t="n">
        <f aca="false">IF(OR(Z$3="",Consolidado!$D488=""),0,IF(ISNUMBER(SEARCH(Z$3,Consolidado!$D488)),IF(COUNTIFS(Consolidado!$AC$5:AC488,Consolidado!$AC488,Consolidado!$D$5:D488,"*"&amp;Z$3&amp;"*")=1,1,0),0))</f>
        <v>0</v>
      </c>
      <c r="AA488" s="0" t="n">
        <f aca="false">IF(OR(AA$3="",Consolidado!$D488=""),0,IF(ISNUMBER(SEARCH(AA$3,Consolidado!$D488)),IF(COUNTIFS(Consolidado!$AC$5:AC488,Consolidado!$AC488,Consolidado!$D$5:D488,"*"&amp;AA$3&amp;"*")=1,1,0),0))</f>
        <v>0</v>
      </c>
      <c r="AB488" s="0" t="n">
        <f aca="false">IF(OR(AB$3="",Consolidado!$D488=""),0,IF(ISNUMBER(SEARCH(AB$3,Consolidado!$D488)),IF(COUNTIFS(Consolidado!$AC$5:AC488,Consolidado!$AC488,Consolidado!$D$5:D488,"*"&amp;AB$3&amp;"*")=1,1,0),0))</f>
        <v>0</v>
      </c>
      <c r="AC488" s="0" t="n">
        <f aca="false">IF(OR(AC$3="",Consolidado!$D488=""),0,IF(ISNUMBER(SEARCH(AC$3,Consolidado!$D488)),IF(COUNTIFS(Consolidado!$AC$5:AC488,Consolidado!$AC488,Consolidado!$D$5:D488,"*"&amp;AC$3&amp;"*")=1,1,0),0))</f>
        <v>0</v>
      </c>
      <c r="AD488" s="0" t="n">
        <f aca="false">IF(OR(AD$3="",Consolidado!$D488=""),0,IF(ISNUMBER(SEARCH(AD$3,Consolidado!$D488)),IF(COUNTIFS(Consolidado!$AC$5:AC488,Consolidado!$AC488,Consolidado!$D$5:D488,"*"&amp;AD$3&amp;"*")=1,1,0),0))</f>
        <v>0</v>
      </c>
      <c r="AE488" s="0" t="n">
        <f aca="false">IF(OR(AE$3="",Consolidado!$D488=""),0,IF(ISNUMBER(SEARCH(AE$3,Consolidado!$D488)),IF(COUNTIFS(Consolidado!$AC$5:AC488,Consolidado!$AC488,Consolidado!$D$5:D488,"*"&amp;AE$3&amp;"*")=1,1,0),0))</f>
        <v>0</v>
      </c>
      <c r="AF488" s="0" t="n">
        <f aca="false">IF(OR(AF$3="",Consolidado!$D488=""),0,IF(ISNUMBER(SEARCH(AF$3,Consolidado!$D488)),IF(COUNTIFS(Consolidado!$AC$5:AC488,Consolidado!$AC488,Consolidado!$D$5:D488,"*"&amp;AF$3&amp;"*")=1,1,0),0))</f>
        <v>0</v>
      </c>
      <c r="AG488" s="0" t="n">
        <f aca="false">IF(OR(AG$3="",Consolidado!$D488=""),0,IF(ISNUMBER(SEARCH(AG$3,Consolidado!$D488)),IF(COUNTIFS(Consolidado!$AC$5:AC488,Consolidado!$AC488,Consolidado!$D$5:D488,"*"&amp;AG$3&amp;"*")=1,1,0),0))</f>
        <v>0</v>
      </c>
      <c r="AH488" s="0" t="n">
        <f aca="false">IF(OR(AH$3="",Consolidado!$D488=""),0,IF(ISNUMBER(SEARCH(AH$3,Consolidado!$D488)),IF(COUNTIFS(Consolidado!$AC$5:AC488,Consolidado!$AC488,Consolidado!$D$5:D488,"*"&amp;AH$3&amp;"*")=1,1,0),0))</f>
        <v>0</v>
      </c>
      <c r="AI488" s="0" t="n">
        <f aca="false">IF(OR(AI$3="",Consolidado!$D488=""),0,IF(ISNUMBER(SEARCH(AI$3,Consolidado!$D488)),IF(COUNTIFS(Consolidado!$AC$5:AC488,Consolidado!$AC488,Consolidado!$D$5:D488,"*"&amp;AI$3&amp;"*")=1,1,0),0))</f>
        <v>0</v>
      </c>
      <c r="AJ488" s="0" t="n">
        <f aca="false">IF(OR(AJ$3="",Consolidado!$D488=""),0,IF(ISNUMBER(SEARCH(AJ$3,Consolidado!$D488)),IF(COUNTIFS(Consolidado!$AC$5:AC488,Consolidado!$AC488,Consolidado!$D$5:D488,"*"&amp;AJ$3&amp;"*")=1,1,0),0))</f>
        <v>0</v>
      </c>
      <c r="AK488" s="0" t="n">
        <f aca="false">IF(OR(AK$3="",Consolidado!$D488=""),0,IF(ISNUMBER(SEARCH(AK$3,Consolidado!$D488)),IF(COUNTIFS(Consolidado!$AC$5:AC488,Consolidado!$AC488,Consolidado!$D$5:D488,"*"&amp;AK$3&amp;"*")=1,1,0),0))</f>
        <v>0</v>
      </c>
      <c r="AL488" s="0" t="n">
        <f aca="false">IF(OR(AL$3="",Consolidado!$D488=""),0,IF(ISNUMBER(SEARCH(AL$3,Consolidado!$D488)),IF(COUNTIFS(Consolidado!$AC$5:AC488,Consolidado!$AC488,Consolidado!$D$5:D488,"*"&amp;AL$3&amp;"*")=1,1,0),0))</f>
        <v>0</v>
      </c>
      <c r="AM488" s="0" t="n">
        <f aca="false">IF(OR(AM$3="",Consolidado!$D488=""),0,IF(ISNUMBER(SEARCH(AM$3,Consolidado!$D488)),IF(COUNTIFS(Consolidado!$AC$5:AC488,Consolidado!$AC488,Consolidado!$D$5:D488,"*"&amp;AM$3&amp;"*")=1,1,0),0))</f>
        <v>0</v>
      </c>
      <c r="AN488" s="0" t="n">
        <f aca="false">IF(OR(AN$3="",Consolidado!$D488=""),0,IF(ISNUMBER(SEARCH(AN$3,Consolidado!$D488)),IF(COUNTIFS(Consolidado!$AC$5:AC488,Consolidado!$AC488,Consolidado!$D$5:D488,"*"&amp;AN$3&amp;"*")=1,1,0),0))</f>
        <v>0</v>
      </c>
      <c r="AO488" s="0" t="n">
        <f aca="false">IF(OR(AO$3="",Consolidado!$D488=""),0,IF(ISNUMBER(SEARCH(AO$3,Consolidado!$D488)),IF(COUNTIFS(Consolidado!$AC$5:AC488,Consolidado!$AC488,Consolidado!$D$5:D488,"*"&amp;AO$3&amp;"*")=1,1,0),0))</f>
        <v>0</v>
      </c>
    </row>
    <row r="489" customFormat="false" ht="15" hidden="false" customHeight="false" outlineLevel="0" collapsed="false">
      <c r="B489" s="0" t="n">
        <f aca="false">IF(OR(B$3="",Consolidado!$D489=""),0,IF(ISNUMBER(SEARCH(B$3,Consolidado!$D489)),IF(COUNTIFS(Consolidado!$AC$5:AC489,Consolidado!$AC489,Consolidado!$D$5:D489,"*"&amp;B$3&amp;"*")=1,1,0),0))</f>
        <v>0</v>
      </c>
      <c r="C489" s="0" t="n">
        <f aca="false">IF(OR(C$3="",Consolidado!$D489=""),0,IF(ISNUMBER(SEARCH(C$3,Consolidado!$D489)),IF(COUNTIFS(Consolidado!$AC$5:AC489,Consolidado!$AC489,Consolidado!$D$5:D489,"*"&amp;C$3&amp;"*")=1,1,0),0))</f>
        <v>0</v>
      </c>
      <c r="D489" s="0" t="n">
        <f aca="false">IF(OR(D$3="",Consolidado!$D489=""),0,IF(ISNUMBER(SEARCH(D$3,Consolidado!$D489)),IF(COUNTIFS(Consolidado!$AC$5:AC489,Consolidado!$AC489,Consolidado!$D$5:D489,"*"&amp;D$3&amp;"*")=1,1,0),0))</f>
        <v>0</v>
      </c>
      <c r="E489" s="0" t="n">
        <f aca="false">IF(OR(E$3="",Consolidado!$D489=""),0,IF(ISNUMBER(SEARCH(E$3,Consolidado!$D489)),IF(COUNTIFS(Consolidado!$AC$5:AC489,Consolidado!$AC489,Consolidado!$D$5:D489,"*"&amp;E$3&amp;"*")=1,1,0),0))</f>
        <v>0</v>
      </c>
      <c r="F489" s="0" t="n">
        <f aca="false">IF(OR(F$3="",Consolidado!$D489=""),0,IF(ISNUMBER(SEARCH(F$3,Consolidado!$D489)),IF(COUNTIFS(Consolidado!$AC$5:AC489,Consolidado!$AC489,Consolidado!$D$5:D489,"*"&amp;F$3&amp;"*")=1,1,0),0))</f>
        <v>0</v>
      </c>
      <c r="G489" s="0" t="n">
        <f aca="false">IF(OR(G$3="",Consolidado!$D489=""),0,IF(ISNUMBER(SEARCH(G$3,Consolidado!$D489)),IF(COUNTIFS(Consolidado!$AC$5:AC489,Consolidado!$AC489,Consolidado!$D$5:D489,"*"&amp;G$3&amp;"*")=1,1,0),0))</f>
        <v>0</v>
      </c>
      <c r="H489" s="0" t="n">
        <f aca="false">IF(OR(H$3="",Consolidado!$D489=""),0,IF(ISNUMBER(SEARCH(H$3,Consolidado!$D489)),IF(COUNTIFS(Consolidado!$AC$5:AC489,Consolidado!$AC489,Consolidado!$D$5:D489,"*"&amp;H$3&amp;"*")=1,1,0),0))</f>
        <v>0</v>
      </c>
      <c r="I489" s="0" t="n">
        <f aca="false">IF(OR(I$3="",Consolidado!$D489=""),0,IF(ISNUMBER(SEARCH(I$3,Consolidado!$D489)),IF(COUNTIFS(Consolidado!$AC$5:AC489,Consolidado!$AC489,Consolidado!$D$5:D489,"*"&amp;I$3&amp;"*")=1,1,0),0))</f>
        <v>0</v>
      </c>
      <c r="J489" s="0" t="n">
        <f aca="false">IF(OR(J$3="",Consolidado!$D489=""),0,IF(ISNUMBER(SEARCH(J$3,Consolidado!$D489)),IF(COUNTIFS(Consolidado!$AC$5:AC489,Consolidado!$AC489,Consolidado!$D$5:D489,"*"&amp;J$3&amp;"*")=1,1,0),0))</f>
        <v>0</v>
      </c>
      <c r="K489" s="0" t="n">
        <f aca="false">IF(OR(K$3="",Consolidado!$D489=""),0,IF(ISNUMBER(SEARCH(K$3,Consolidado!$D489)),IF(COUNTIFS(Consolidado!$AC$5:AC489,Consolidado!$AC489,Consolidado!$D$5:D489,"*"&amp;K$3&amp;"*")=1,1,0),0))</f>
        <v>0</v>
      </c>
      <c r="L489" s="0" t="n">
        <f aca="false">IF(OR(L$3="",Consolidado!$D489=""),0,IF(ISNUMBER(SEARCH(L$3,Consolidado!$D489)),IF(COUNTIFS(Consolidado!$AC$5:AC489,Consolidado!$AC489,Consolidado!$D$5:D489,"*"&amp;L$3&amp;"*")=1,1,0),0))</f>
        <v>0</v>
      </c>
      <c r="M489" s="0" t="n">
        <f aca="false">IF(OR(M$3="",Consolidado!$D489=""),0,IF(ISNUMBER(SEARCH(M$3,Consolidado!$D489)),IF(COUNTIFS(Consolidado!$AC$5:AC489,Consolidado!$AC489,Consolidado!$D$5:D489,"*"&amp;M$3&amp;"*")=1,1,0),0))</f>
        <v>0</v>
      </c>
      <c r="N489" s="0" t="n">
        <f aca="false">IF(OR(N$3="",Consolidado!$D489=""),0,IF(ISNUMBER(SEARCH(N$3,Consolidado!$D489)),IF(COUNTIFS(Consolidado!$AC$5:AC489,Consolidado!$AC489,Consolidado!$D$5:D489,"*"&amp;N$3&amp;"*")=1,1,0),0))</f>
        <v>0</v>
      </c>
      <c r="O489" s="0" t="n">
        <f aca="false">IF(OR(O$3="",Consolidado!$D489=""),0,IF(ISNUMBER(SEARCH(O$3,Consolidado!$D489)),IF(COUNTIFS(Consolidado!$AC$5:AC489,Consolidado!$AC489,Consolidado!$D$5:D489,"*"&amp;O$3&amp;"*")=1,1,0),0))</f>
        <v>0</v>
      </c>
      <c r="P489" s="0" t="n">
        <f aca="false">IF(OR(P$3="",Consolidado!$D489=""),0,IF(ISNUMBER(SEARCH(P$3,Consolidado!$D489)),IF(COUNTIFS(Consolidado!$AC$5:AC489,Consolidado!$AC489,Consolidado!$D$5:D489,"*"&amp;P$3&amp;"*")=1,1,0),0))</f>
        <v>0</v>
      </c>
      <c r="Q489" s="0" t="n">
        <f aca="false">IF(OR(Q$3="",Consolidado!$D489=""),0,IF(ISNUMBER(SEARCH(Q$3,Consolidado!$D489)),IF(COUNTIFS(Consolidado!$AC$5:AC489,Consolidado!$AC489,Consolidado!$D$5:D489,"*"&amp;Q$3&amp;"*")=1,1,0),0))</f>
        <v>0</v>
      </c>
      <c r="R489" s="0" t="n">
        <f aca="false">IF(OR(R$3="",Consolidado!$D489=""),0,IF(ISNUMBER(SEARCH(R$3,Consolidado!$D489)),IF(COUNTIFS(Consolidado!$AC$5:AC489,Consolidado!$AC489,Consolidado!$D$5:D489,"*"&amp;R$3&amp;"*")=1,1,0),0))</f>
        <v>0</v>
      </c>
      <c r="S489" s="0" t="n">
        <f aca="false">IF(OR(S$3="",Consolidado!$D489=""),0,IF(ISNUMBER(SEARCH(S$3,Consolidado!$D489)),IF(COUNTIFS(Consolidado!$AC$5:AC489,Consolidado!$AC489,Consolidado!$D$5:D489,"*"&amp;S$3&amp;"*")=1,1,0),0))</f>
        <v>0</v>
      </c>
      <c r="T489" s="0" t="n">
        <f aca="false">IF(OR(T$3="",Consolidado!$D489=""),0,IF(ISNUMBER(SEARCH(T$3,Consolidado!$D489)),IF(COUNTIFS(Consolidado!$AC$5:AC489,Consolidado!$AC489,Consolidado!$D$5:D489,"*"&amp;T$3&amp;"*")=1,1,0),0))</f>
        <v>0</v>
      </c>
      <c r="U489" s="0" t="n">
        <f aca="false">IF(OR(U$3="",Consolidado!$D489=""),0,IF(ISNUMBER(SEARCH(U$3,Consolidado!$D489)),IF(COUNTIFS(Consolidado!$AC$5:AC489,Consolidado!$AC489,Consolidado!$D$5:D489,"*"&amp;U$3&amp;"*")=1,1,0),0))</f>
        <v>0</v>
      </c>
      <c r="V489" s="0" t="n">
        <f aca="false">IF(OR(V$3="",Consolidado!$D489=""),0,IF(ISNUMBER(SEARCH(V$3,Consolidado!$D489)),IF(COUNTIFS(Consolidado!$AC$5:AC489,Consolidado!$AC489,Consolidado!$D$5:D489,"*"&amp;V$3&amp;"*")=1,1,0),0))</f>
        <v>0</v>
      </c>
      <c r="W489" s="0" t="n">
        <f aca="false">IF(OR(W$3="",Consolidado!$D489=""),0,IF(ISNUMBER(SEARCH(W$3,Consolidado!$D489)),IF(COUNTIFS(Consolidado!$AC$5:AC489,Consolidado!$AC489,Consolidado!$D$5:D489,"*"&amp;W$3&amp;"*")=1,1,0),0))</f>
        <v>0</v>
      </c>
      <c r="X489" s="0" t="n">
        <f aca="false">IF(OR(X$3="",Consolidado!$D489=""),0,IF(ISNUMBER(SEARCH(X$3,Consolidado!$D489)),IF(COUNTIFS(Consolidado!$AC$5:AC489,Consolidado!$AC489,Consolidado!$D$5:D489,"*"&amp;X$3&amp;"*")=1,1,0),0))</f>
        <v>0</v>
      </c>
      <c r="Y489" s="0" t="n">
        <f aca="false">IF(OR(Y$3="",Consolidado!$D489=""),0,IF(ISNUMBER(SEARCH(Y$3,Consolidado!$D489)),IF(COUNTIFS(Consolidado!$AC$5:AC489,Consolidado!$AC489,Consolidado!$D$5:D489,"*"&amp;Y$3&amp;"*")=1,1,0),0))</f>
        <v>0</v>
      </c>
      <c r="Z489" s="0" t="n">
        <f aca="false">IF(OR(Z$3="",Consolidado!$D489=""),0,IF(ISNUMBER(SEARCH(Z$3,Consolidado!$D489)),IF(COUNTIFS(Consolidado!$AC$5:AC489,Consolidado!$AC489,Consolidado!$D$5:D489,"*"&amp;Z$3&amp;"*")=1,1,0),0))</f>
        <v>0</v>
      </c>
      <c r="AA489" s="0" t="n">
        <f aca="false">IF(OR(AA$3="",Consolidado!$D489=""),0,IF(ISNUMBER(SEARCH(AA$3,Consolidado!$D489)),IF(COUNTIFS(Consolidado!$AC$5:AC489,Consolidado!$AC489,Consolidado!$D$5:D489,"*"&amp;AA$3&amp;"*")=1,1,0),0))</f>
        <v>0</v>
      </c>
      <c r="AB489" s="0" t="n">
        <f aca="false">IF(OR(AB$3="",Consolidado!$D489=""),0,IF(ISNUMBER(SEARCH(AB$3,Consolidado!$D489)),IF(COUNTIFS(Consolidado!$AC$5:AC489,Consolidado!$AC489,Consolidado!$D$5:D489,"*"&amp;AB$3&amp;"*")=1,1,0),0))</f>
        <v>0</v>
      </c>
      <c r="AC489" s="0" t="n">
        <f aca="false">IF(OR(AC$3="",Consolidado!$D489=""),0,IF(ISNUMBER(SEARCH(AC$3,Consolidado!$D489)),IF(COUNTIFS(Consolidado!$AC$5:AC489,Consolidado!$AC489,Consolidado!$D$5:D489,"*"&amp;AC$3&amp;"*")=1,1,0),0))</f>
        <v>0</v>
      </c>
      <c r="AD489" s="0" t="n">
        <f aca="false">IF(OR(AD$3="",Consolidado!$D489=""),0,IF(ISNUMBER(SEARCH(AD$3,Consolidado!$D489)),IF(COUNTIFS(Consolidado!$AC$5:AC489,Consolidado!$AC489,Consolidado!$D$5:D489,"*"&amp;AD$3&amp;"*")=1,1,0),0))</f>
        <v>0</v>
      </c>
      <c r="AE489" s="0" t="n">
        <f aca="false">IF(OR(AE$3="",Consolidado!$D489=""),0,IF(ISNUMBER(SEARCH(AE$3,Consolidado!$D489)),IF(COUNTIFS(Consolidado!$AC$5:AC489,Consolidado!$AC489,Consolidado!$D$5:D489,"*"&amp;AE$3&amp;"*")=1,1,0),0))</f>
        <v>0</v>
      </c>
      <c r="AF489" s="0" t="n">
        <f aca="false">IF(OR(AF$3="",Consolidado!$D489=""),0,IF(ISNUMBER(SEARCH(AF$3,Consolidado!$D489)),IF(COUNTIFS(Consolidado!$AC$5:AC489,Consolidado!$AC489,Consolidado!$D$5:D489,"*"&amp;AF$3&amp;"*")=1,1,0),0))</f>
        <v>0</v>
      </c>
      <c r="AG489" s="0" t="n">
        <f aca="false">IF(OR(AG$3="",Consolidado!$D489=""),0,IF(ISNUMBER(SEARCH(AG$3,Consolidado!$D489)),IF(COUNTIFS(Consolidado!$AC$5:AC489,Consolidado!$AC489,Consolidado!$D$5:D489,"*"&amp;AG$3&amp;"*")=1,1,0),0))</f>
        <v>0</v>
      </c>
      <c r="AH489" s="0" t="n">
        <f aca="false">IF(OR(AH$3="",Consolidado!$D489=""),0,IF(ISNUMBER(SEARCH(AH$3,Consolidado!$D489)),IF(COUNTIFS(Consolidado!$AC$5:AC489,Consolidado!$AC489,Consolidado!$D$5:D489,"*"&amp;AH$3&amp;"*")=1,1,0),0))</f>
        <v>0</v>
      </c>
      <c r="AI489" s="0" t="n">
        <f aca="false">IF(OR(AI$3="",Consolidado!$D489=""),0,IF(ISNUMBER(SEARCH(AI$3,Consolidado!$D489)),IF(COUNTIFS(Consolidado!$AC$5:AC489,Consolidado!$AC489,Consolidado!$D$5:D489,"*"&amp;AI$3&amp;"*")=1,1,0),0))</f>
        <v>0</v>
      </c>
      <c r="AJ489" s="0" t="n">
        <f aca="false">IF(OR(AJ$3="",Consolidado!$D489=""),0,IF(ISNUMBER(SEARCH(AJ$3,Consolidado!$D489)),IF(COUNTIFS(Consolidado!$AC$5:AC489,Consolidado!$AC489,Consolidado!$D$5:D489,"*"&amp;AJ$3&amp;"*")=1,1,0),0))</f>
        <v>0</v>
      </c>
      <c r="AK489" s="0" t="n">
        <f aca="false">IF(OR(AK$3="",Consolidado!$D489=""),0,IF(ISNUMBER(SEARCH(AK$3,Consolidado!$D489)),IF(COUNTIFS(Consolidado!$AC$5:AC489,Consolidado!$AC489,Consolidado!$D$5:D489,"*"&amp;AK$3&amp;"*")=1,1,0),0))</f>
        <v>0</v>
      </c>
      <c r="AL489" s="0" t="n">
        <f aca="false">IF(OR(AL$3="",Consolidado!$D489=""),0,IF(ISNUMBER(SEARCH(AL$3,Consolidado!$D489)),IF(COUNTIFS(Consolidado!$AC$5:AC489,Consolidado!$AC489,Consolidado!$D$5:D489,"*"&amp;AL$3&amp;"*")=1,1,0),0))</f>
        <v>0</v>
      </c>
      <c r="AM489" s="0" t="n">
        <f aca="false">IF(OR(AM$3="",Consolidado!$D489=""),0,IF(ISNUMBER(SEARCH(AM$3,Consolidado!$D489)),IF(COUNTIFS(Consolidado!$AC$5:AC489,Consolidado!$AC489,Consolidado!$D$5:D489,"*"&amp;AM$3&amp;"*")=1,1,0),0))</f>
        <v>0</v>
      </c>
      <c r="AN489" s="0" t="n">
        <f aca="false">IF(OR(AN$3="",Consolidado!$D489=""),0,IF(ISNUMBER(SEARCH(AN$3,Consolidado!$D489)),IF(COUNTIFS(Consolidado!$AC$5:AC489,Consolidado!$AC489,Consolidado!$D$5:D489,"*"&amp;AN$3&amp;"*")=1,1,0),0))</f>
        <v>0</v>
      </c>
      <c r="AO489" s="0" t="n">
        <f aca="false">IF(OR(AO$3="",Consolidado!$D489=""),0,IF(ISNUMBER(SEARCH(AO$3,Consolidado!$D489)),IF(COUNTIFS(Consolidado!$AC$5:AC489,Consolidado!$AC489,Consolidado!$D$5:D489,"*"&amp;AO$3&amp;"*")=1,1,0),0))</f>
        <v>0</v>
      </c>
    </row>
    <row r="490" customFormat="false" ht="15" hidden="false" customHeight="false" outlineLevel="0" collapsed="false">
      <c r="B490" s="0" t="n">
        <f aca="false">IF(OR(B$3="",Consolidado!$D490=""),0,IF(ISNUMBER(SEARCH(B$3,Consolidado!$D490)),IF(COUNTIFS(Consolidado!$AC$5:AC490,Consolidado!$AC490,Consolidado!$D$5:D490,"*"&amp;B$3&amp;"*")=1,1,0),0))</f>
        <v>0</v>
      </c>
      <c r="C490" s="0" t="n">
        <f aca="false">IF(OR(C$3="",Consolidado!$D490=""),0,IF(ISNUMBER(SEARCH(C$3,Consolidado!$D490)),IF(COUNTIFS(Consolidado!$AC$5:AC490,Consolidado!$AC490,Consolidado!$D$5:D490,"*"&amp;C$3&amp;"*")=1,1,0),0))</f>
        <v>0</v>
      </c>
      <c r="D490" s="0" t="n">
        <f aca="false">IF(OR(D$3="",Consolidado!$D490=""),0,IF(ISNUMBER(SEARCH(D$3,Consolidado!$D490)),IF(COUNTIFS(Consolidado!$AC$5:AC490,Consolidado!$AC490,Consolidado!$D$5:D490,"*"&amp;D$3&amp;"*")=1,1,0),0))</f>
        <v>0</v>
      </c>
      <c r="E490" s="0" t="n">
        <f aca="false">IF(OR(E$3="",Consolidado!$D490=""),0,IF(ISNUMBER(SEARCH(E$3,Consolidado!$D490)),IF(COUNTIFS(Consolidado!$AC$5:AC490,Consolidado!$AC490,Consolidado!$D$5:D490,"*"&amp;E$3&amp;"*")=1,1,0),0))</f>
        <v>0</v>
      </c>
      <c r="F490" s="0" t="n">
        <f aca="false">IF(OR(F$3="",Consolidado!$D490=""),0,IF(ISNUMBER(SEARCH(F$3,Consolidado!$D490)),IF(COUNTIFS(Consolidado!$AC$5:AC490,Consolidado!$AC490,Consolidado!$D$5:D490,"*"&amp;F$3&amp;"*")=1,1,0),0))</f>
        <v>0</v>
      </c>
      <c r="G490" s="0" t="n">
        <f aca="false">IF(OR(G$3="",Consolidado!$D490=""),0,IF(ISNUMBER(SEARCH(G$3,Consolidado!$D490)),IF(COUNTIFS(Consolidado!$AC$5:AC490,Consolidado!$AC490,Consolidado!$D$5:D490,"*"&amp;G$3&amp;"*")=1,1,0),0))</f>
        <v>0</v>
      </c>
      <c r="H490" s="0" t="n">
        <f aca="false">IF(OR(H$3="",Consolidado!$D490=""),0,IF(ISNUMBER(SEARCH(H$3,Consolidado!$D490)),IF(COUNTIFS(Consolidado!$AC$5:AC490,Consolidado!$AC490,Consolidado!$D$5:D490,"*"&amp;H$3&amp;"*")=1,1,0),0))</f>
        <v>0</v>
      </c>
      <c r="I490" s="0" t="n">
        <f aca="false">IF(OR(I$3="",Consolidado!$D490=""),0,IF(ISNUMBER(SEARCH(I$3,Consolidado!$D490)),IF(COUNTIFS(Consolidado!$AC$5:AC490,Consolidado!$AC490,Consolidado!$D$5:D490,"*"&amp;I$3&amp;"*")=1,1,0),0))</f>
        <v>0</v>
      </c>
      <c r="J490" s="0" t="n">
        <f aca="false">IF(OR(J$3="",Consolidado!$D490=""),0,IF(ISNUMBER(SEARCH(J$3,Consolidado!$D490)),IF(COUNTIFS(Consolidado!$AC$5:AC490,Consolidado!$AC490,Consolidado!$D$5:D490,"*"&amp;J$3&amp;"*")=1,1,0),0))</f>
        <v>0</v>
      </c>
      <c r="K490" s="0" t="n">
        <f aca="false">IF(OR(K$3="",Consolidado!$D490=""),0,IF(ISNUMBER(SEARCH(K$3,Consolidado!$D490)),IF(COUNTIFS(Consolidado!$AC$5:AC490,Consolidado!$AC490,Consolidado!$D$5:D490,"*"&amp;K$3&amp;"*")=1,1,0),0))</f>
        <v>0</v>
      </c>
      <c r="L490" s="0" t="n">
        <f aca="false">IF(OR(L$3="",Consolidado!$D490=""),0,IF(ISNUMBER(SEARCH(L$3,Consolidado!$D490)),IF(COUNTIFS(Consolidado!$AC$5:AC490,Consolidado!$AC490,Consolidado!$D$5:D490,"*"&amp;L$3&amp;"*")=1,1,0),0))</f>
        <v>0</v>
      </c>
      <c r="M490" s="0" t="n">
        <f aca="false">IF(OR(M$3="",Consolidado!$D490=""),0,IF(ISNUMBER(SEARCH(M$3,Consolidado!$D490)),IF(COUNTIFS(Consolidado!$AC$5:AC490,Consolidado!$AC490,Consolidado!$D$5:D490,"*"&amp;M$3&amp;"*")=1,1,0),0))</f>
        <v>0</v>
      </c>
      <c r="N490" s="0" t="n">
        <f aca="false">IF(OR(N$3="",Consolidado!$D490=""),0,IF(ISNUMBER(SEARCH(N$3,Consolidado!$D490)),IF(COUNTIFS(Consolidado!$AC$5:AC490,Consolidado!$AC490,Consolidado!$D$5:D490,"*"&amp;N$3&amp;"*")=1,1,0),0))</f>
        <v>0</v>
      </c>
      <c r="O490" s="0" t="n">
        <f aca="false">IF(OR(O$3="",Consolidado!$D490=""),0,IF(ISNUMBER(SEARCH(O$3,Consolidado!$D490)),IF(COUNTIFS(Consolidado!$AC$5:AC490,Consolidado!$AC490,Consolidado!$D$5:D490,"*"&amp;O$3&amp;"*")=1,1,0),0))</f>
        <v>0</v>
      </c>
      <c r="P490" s="0" t="n">
        <f aca="false">IF(OR(P$3="",Consolidado!$D490=""),0,IF(ISNUMBER(SEARCH(P$3,Consolidado!$D490)),IF(COUNTIFS(Consolidado!$AC$5:AC490,Consolidado!$AC490,Consolidado!$D$5:D490,"*"&amp;P$3&amp;"*")=1,1,0),0))</f>
        <v>0</v>
      </c>
      <c r="Q490" s="0" t="n">
        <f aca="false">IF(OR(Q$3="",Consolidado!$D490=""),0,IF(ISNUMBER(SEARCH(Q$3,Consolidado!$D490)),IF(COUNTIFS(Consolidado!$AC$5:AC490,Consolidado!$AC490,Consolidado!$D$5:D490,"*"&amp;Q$3&amp;"*")=1,1,0),0))</f>
        <v>0</v>
      </c>
      <c r="R490" s="0" t="n">
        <f aca="false">IF(OR(R$3="",Consolidado!$D490=""),0,IF(ISNUMBER(SEARCH(R$3,Consolidado!$D490)),IF(COUNTIFS(Consolidado!$AC$5:AC490,Consolidado!$AC490,Consolidado!$D$5:D490,"*"&amp;R$3&amp;"*")=1,1,0),0))</f>
        <v>0</v>
      </c>
      <c r="S490" s="0" t="n">
        <f aca="false">IF(OR(S$3="",Consolidado!$D490=""),0,IF(ISNUMBER(SEARCH(S$3,Consolidado!$D490)),IF(COUNTIFS(Consolidado!$AC$5:AC490,Consolidado!$AC490,Consolidado!$D$5:D490,"*"&amp;S$3&amp;"*")=1,1,0),0))</f>
        <v>0</v>
      </c>
      <c r="T490" s="0" t="n">
        <f aca="false">IF(OR(T$3="",Consolidado!$D490=""),0,IF(ISNUMBER(SEARCH(T$3,Consolidado!$D490)),IF(COUNTIFS(Consolidado!$AC$5:AC490,Consolidado!$AC490,Consolidado!$D$5:D490,"*"&amp;T$3&amp;"*")=1,1,0),0))</f>
        <v>0</v>
      </c>
      <c r="U490" s="0" t="n">
        <f aca="false">IF(OR(U$3="",Consolidado!$D490=""),0,IF(ISNUMBER(SEARCH(U$3,Consolidado!$D490)),IF(COUNTIFS(Consolidado!$AC$5:AC490,Consolidado!$AC490,Consolidado!$D$5:D490,"*"&amp;U$3&amp;"*")=1,1,0),0))</f>
        <v>0</v>
      </c>
      <c r="V490" s="0" t="n">
        <f aca="false">IF(OR(V$3="",Consolidado!$D490=""),0,IF(ISNUMBER(SEARCH(V$3,Consolidado!$D490)),IF(COUNTIFS(Consolidado!$AC$5:AC490,Consolidado!$AC490,Consolidado!$D$5:D490,"*"&amp;V$3&amp;"*")=1,1,0),0))</f>
        <v>0</v>
      </c>
      <c r="W490" s="0" t="n">
        <f aca="false">IF(OR(W$3="",Consolidado!$D490=""),0,IF(ISNUMBER(SEARCH(W$3,Consolidado!$D490)),IF(COUNTIFS(Consolidado!$AC$5:AC490,Consolidado!$AC490,Consolidado!$D$5:D490,"*"&amp;W$3&amp;"*")=1,1,0),0))</f>
        <v>0</v>
      </c>
      <c r="X490" s="0" t="n">
        <f aca="false">IF(OR(X$3="",Consolidado!$D490=""),0,IF(ISNUMBER(SEARCH(X$3,Consolidado!$D490)),IF(COUNTIFS(Consolidado!$AC$5:AC490,Consolidado!$AC490,Consolidado!$D$5:D490,"*"&amp;X$3&amp;"*")=1,1,0),0))</f>
        <v>0</v>
      </c>
      <c r="Y490" s="0" t="n">
        <f aca="false">IF(OR(Y$3="",Consolidado!$D490=""),0,IF(ISNUMBER(SEARCH(Y$3,Consolidado!$D490)),IF(COUNTIFS(Consolidado!$AC$5:AC490,Consolidado!$AC490,Consolidado!$D$5:D490,"*"&amp;Y$3&amp;"*")=1,1,0),0))</f>
        <v>0</v>
      </c>
      <c r="Z490" s="0" t="n">
        <f aca="false">IF(OR(Z$3="",Consolidado!$D490=""),0,IF(ISNUMBER(SEARCH(Z$3,Consolidado!$D490)),IF(COUNTIFS(Consolidado!$AC$5:AC490,Consolidado!$AC490,Consolidado!$D$5:D490,"*"&amp;Z$3&amp;"*")=1,1,0),0))</f>
        <v>0</v>
      </c>
      <c r="AA490" s="0" t="n">
        <f aca="false">IF(OR(AA$3="",Consolidado!$D490=""),0,IF(ISNUMBER(SEARCH(AA$3,Consolidado!$D490)),IF(COUNTIFS(Consolidado!$AC$5:AC490,Consolidado!$AC490,Consolidado!$D$5:D490,"*"&amp;AA$3&amp;"*")=1,1,0),0))</f>
        <v>0</v>
      </c>
      <c r="AB490" s="0" t="n">
        <f aca="false">IF(OR(AB$3="",Consolidado!$D490=""),0,IF(ISNUMBER(SEARCH(AB$3,Consolidado!$D490)),IF(COUNTIFS(Consolidado!$AC$5:AC490,Consolidado!$AC490,Consolidado!$D$5:D490,"*"&amp;AB$3&amp;"*")=1,1,0),0))</f>
        <v>0</v>
      </c>
      <c r="AC490" s="0" t="n">
        <f aca="false">IF(OR(AC$3="",Consolidado!$D490=""),0,IF(ISNUMBER(SEARCH(AC$3,Consolidado!$D490)),IF(COUNTIFS(Consolidado!$AC$5:AC490,Consolidado!$AC490,Consolidado!$D$5:D490,"*"&amp;AC$3&amp;"*")=1,1,0),0))</f>
        <v>0</v>
      </c>
      <c r="AD490" s="0" t="n">
        <f aca="false">IF(OR(AD$3="",Consolidado!$D490=""),0,IF(ISNUMBER(SEARCH(AD$3,Consolidado!$D490)),IF(COUNTIFS(Consolidado!$AC$5:AC490,Consolidado!$AC490,Consolidado!$D$5:D490,"*"&amp;AD$3&amp;"*")=1,1,0),0))</f>
        <v>0</v>
      </c>
      <c r="AE490" s="0" t="n">
        <f aca="false">IF(OR(AE$3="",Consolidado!$D490=""),0,IF(ISNUMBER(SEARCH(AE$3,Consolidado!$D490)),IF(COUNTIFS(Consolidado!$AC$5:AC490,Consolidado!$AC490,Consolidado!$D$5:D490,"*"&amp;AE$3&amp;"*")=1,1,0),0))</f>
        <v>0</v>
      </c>
      <c r="AF490" s="0" t="n">
        <f aca="false">IF(OR(AF$3="",Consolidado!$D490=""),0,IF(ISNUMBER(SEARCH(AF$3,Consolidado!$D490)),IF(COUNTIFS(Consolidado!$AC$5:AC490,Consolidado!$AC490,Consolidado!$D$5:D490,"*"&amp;AF$3&amp;"*")=1,1,0),0))</f>
        <v>0</v>
      </c>
      <c r="AG490" s="0" t="n">
        <f aca="false">IF(OR(AG$3="",Consolidado!$D490=""),0,IF(ISNUMBER(SEARCH(AG$3,Consolidado!$D490)),IF(COUNTIFS(Consolidado!$AC$5:AC490,Consolidado!$AC490,Consolidado!$D$5:D490,"*"&amp;AG$3&amp;"*")=1,1,0),0))</f>
        <v>0</v>
      </c>
      <c r="AH490" s="0" t="n">
        <f aca="false">IF(OR(AH$3="",Consolidado!$D490=""),0,IF(ISNUMBER(SEARCH(AH$3,Consolidado!$D490)),IF(COUNTIFS(Consolidado!$AC$5:AC490,Consolidado!$AC490,Consolidado!$D$5:D490,"*"&amp;AH$3&amp;"*")=1,1,0),0))</f>
        <v>0</v>
      </c>
      <c r="AI490" s="0" t="n">
        <f aca="false">IF(OR(AI$3="",Consolidado!$D490=""),0,IF(ISNUMBER(SEARCH(AI$3,Consolidado!$D490)),IF(COUNTIFS(Consolidado!$AC$5:AC490,Consolidado!$AC490,Consolidado!$D$5:D490,"*"&amp;AI$3&amp;"*")=1,1,0),0))</f>
        <v>0</v>
      </c>
      <c r="AJ490" s="0" t="n">
        <f aca="false">IF(OR(AJ$3="",Consolidado!$D490=""),0,IF(ISNUMBER(SEARCH(AJ$3,Consolidado!$D490)),IF(COUNTIFS(Consolidado!$AC$5:AC490,Consolidado!$AC490,Consolidado!$D$5:D490,"*"&amp;AJ$3&amp;"*")=1,1,0),0))</f>
        <v>0</v>
      </c>
      <c r="AK490" s="0" t="n">
        <f aca="false">IF(OR(AK$3="",Consolidado!$D490=""),0,IF(ISNUMBER(SEARCH(AK$3,Consolidado!$D490)),IF(COUNTIFS(Consolidado!$AC$5:AC490,Consolidado!$AC490,Consolidado!$D$5:D490,"*"&amp;AK$3&amp;"*")=1,1,0),0))</f>
        <v>0</v>
      </c>
      <c r="AL490" s="0" t="n">
        <f aca="false">IF(OR(AL$3="",Consolidado!$D490=""),0,IF(ISNUMBER(SEARCH(AL$3,Consolidado!$D490)),IF(COUNTIFS(Consolidado!$AC$5:AC490,Consolidado!$AC490,Consolidado!$D$5:D490,"*"&amp;AL$3&amp;"*")=1,1,0),0))</f>
        <v>0</v>
      </c>
      <c r="AM490" s="0" t="n">
        <f aca="false">IF(OR(AM$3="",Consolidado!$D490=""),0,IF(ISNUMBER(SEARCH(AM$3,Consolidado!$D490)),IF(COUNTIFS(Consolidado!$AC$5:AC490,Consolidado!$AC490,Consolidado!$D$5:D490,"*"&amp;AM$3&amp;"*")=1,1,0),0))</f>
        <v>0</v>
      </c>
      <c r="AN490" s="0" t="n">
        <f aca="false">IF(OR(AN$3="",Consolidado!$D490=""),0,IF(ISNUMBER(SEARCH(AN$3,Consolidado!$D490)),IF(COUNTIFS(Consolidado!$AC$5:AC490,Consolidado!$AC490,Consolidado!$D$5:D490,"*"&amp;AN$3&amp;"*")=1,1,0),0))</f>
        <v>0</v>
      </c>
      <c r="AO490" s="0" t="n">
        <f aca="false">IF(OR(AO$3="",Consolidado!$D490=""),0,IF(ISNUMBER(SEARCH(AO$3,Consolidado!$D490)),IF(COUNTIFS(Consolidado!$AC$5:AC490,Consolidado!$AC490,Consolidado!$D$5:D490,"*"&amp;AO$3&amp;"*")=1,1,0),0))</f>
        <v>0</v>
      </c>
    </row>
    <row r="491" customFormat="false" ht="15" hidden="false" customHeight="false" outlineLevel="0" collapsed="false">
      <c r="B491" s="0" t="n">
        <f aca="false">IF(OR(B$3="",Consolidado!$D491=""),0,IF(ISNUMBER(SEARCH(B$3,Consolidado!$D491)),IF(COUNTIFS(Consolidado!$AC$5:AC491,Consolidado!$AC491,Consolidado!$D$5:D491,"*"&amp;B$3&amp;"*")=1,1,0),0))</f>
        <v>0</v>
      </c>
      <c r="C491" s="0" t="n">
        <f aca="false">IF(OR(C$3="",Consolidado!$D491=""),0,IF(ISNUMBER(SEARCH(C$3,Consolidado!$D491)),IF(COUNTIFS(Consolidado!$AC$5:AC491,Consolidado!$AC491,Consolidado!$D$5:D491,"*"&amp;C$3&amp;"*")=1,1,0),0))</f>
        <v>0</v>
      </c>
      <c r="D491" s="0" t="n">
        <f aca="false">IF(OR(D$3="",Consolidado!$D491=""),0,IF(ISNUMBER(SEARCH(D$3,Consolidado!$D491)),IF(COUNTIFS(Consolidado!$AC$5:AC491,Consolidado!$AC491,Consolidado!$D$5:D491,"*"&amp;D$3&amp;"*")=1,1,0),0))</f>
        <v>0</v>
      </c>
      <c r="E491" s="0" t="n">
        <f aca="false">IF(OR(E$3="",Consolidado!$D491=""),0,IF(ISNUMBER(SEARCH(E$3,Consolidado!$D491)),IF(COUNTIFS(Consolidado!$AC$5:AC491,Consolidado!$AC491,Consolidado!$D$5:D491,"*"&amp;E$3&amp;"*")=1,1,0),0))</f>
        <v>0</v>
      </c>
      <c r="F491" s="0" t="n">
        <f aca="false">IF(OR(F$3="",Consolidado!$D491=""),0,IF(ISNUMBER(SEARCH(F$3,Consolidado!$D491)),IF(COUNTIFS(Consolidado!$AC$5:AC491,Consolidado!$AC491,Consolidado!$D$5:D491,"*"&amp;F$3&amp;"*")=1,1,0),0))</f>
        <v>0</v>
      </c>
      <c r="G491" s="0" t="n">
        <f aca="false">IF(OR(G$3="",Consolidado!$D491=""),0,IF(ISNUMBER(SEARCH(G$3,Consolidado!$D491)),IF(COUNTIFS(Consolidado!$AC$5:AC491,Consolidado!$AC491,Consolidado!$D$5:D491,"*"&amp;G$3&amp;"*")=1,1,0),0))</f>
        <v>0</v>
      </c>
      <c r="H491" s="0" t="n">
        <f aca="false">IF(OR(H$3="",Consolidado!$D491=""),0,IF(ISNUMBER(SEARCH(H$3,Consolidado!$D491)),IF(COUNTIFS(Consolidado!$AC$5:AC491,Consolidado!$AC491,Consolidado!$D$5:D491,"*"&amp;H$3&amp;"*")=1,1,0),0))</f>
        <v>0</v>
      </c>
      <c r="I491" s="0" t="n">
        <f aca="false">IF(OR(I$3="",Consolidado!$D491=""),0,IF(ISNUMBER(SEARCH(I$3,Consolidado!$D491)),IF(COUNTIFS(Consolidado!$AC$5:AC491,Consolidado!$AC491,Consolidado!$D$5:D491,"*"&amp;I$3&amp;"*")=1,1,0),0))</f>
        <v>0</v>
      </c>
      <c r="J491" s="0" t="n">
        <f aca="false">IF(OR(J$3="",Consolidado!$D491=""),0,IF(ISNUMBER(SEARCH(J$3,Consolidado!$D491)),IF(COUNTIFS(Consolidado!$AC$5:AC491,Consolidado!$AC491,Consolidado!$D$5:D491,"*"&amp;J$3&amp;"*")=1,1,0),0))</f>
        <v>0</v>
      </c>
      <c r="K491" s="0" t="n">
        <f aca="false">IF(OR(K$3="",Consolidado!$D491=""),0,IF(ISNUMBER(SEARCH(K$3,Consolidado!$D491)),IF(COUNTIFS(Consolidado!$AC$5:AC491,Consolidado!$AC491,Consolidado!$D$5:D491,"*"&amp;K$3&amp;"*")=1,1,0),0))</f>
        <v>0</v>
      </c>
      <c r="L491" s="0" t="n">
        <f aca="false">IF(OR(L$3="",Consolidado!$D491=""),0,IF(ISNUMBER(SEARCH(L$3,Consolidado!$D491)),IF(COUNTIFS(Consolidado!$AC$5:AC491,Consolidado!$AC491,Consolidado!$D$5:D491,"*"&amp;L$3&amp;"*")=1,1,0),0))</f>
        <v>0</v>
      </c>
      <c r="M491" s="0" t="n">
        <f aca="false">IF(OR(M$3="",Consolidado!$D491=""),0,IF(ISNUMBER(SEARCH(M$3,Consolidado!$D491)),IF(COUNTIFS(Consolidado!$AC$5:AC491,Consolidado!$AC491,Consolidado!$D$5:D491,"*"&amp;M$3&amp;"*")=1,1,0),0))</f>
        <v>0</v>
      </c>
      <c r="N491" s="0" t="n">
        <f aca="false">IF(OR(N$3="",Consolidado!$D491=""),0,IF(ISNUMBER(SEARCH(N$3,Consolidado!$D491)),IF(COUNTIFS(Consolidado!$AC$5:AC491,Consolidado!$AC491,Consolidado!$D$5:D491,"*"&amp;N$3&amp;"*")=1,1,0),0))</f>
        <v>0</v>
      </c>
      <c r="O491" s="0" t="n">
        <f aca="false">IF(OR(O$3="",Consolidado!$D491=""),0,IF(ISNUMBER(SEARCH(O$3,Consolidado!$D491)),IF(COUNTIFS(Consolidado!$AC$5:AC491,Consolidado!$AC491,Consolidado!$D$5:D491,"*"&amp;O$3&amp;"*")=1,1,0),0))</f>
        <v>0</v>
      </c>
      <c r="P491" s="0" t="n">
        <f aca="false">IF(OR(P$3="",Consolidado!$D491=""),0,IF(ISNUMBER(SEARCH(P$3,Consolidado!$D491)),IF(COUNTIFS(Consolidado!$AC$5:AC491,Consolidado!$AC491,Consolidado!$D$5:D491,"*"&amp;P$3&amp;"*")=1,1,0),0))</f>
        <v>0</v>
      </c>
      <c r="Q491" s="0" t="n">
        <f aca="false">IF(OR(Q$3="",Consolidado!$D491=""),0,IF(ISNUMBER(SEARCH(Q$3,Consolidado!$D491)),IF(COUNTIFS(Consolidado!$AC$5:AC491,Consolidado!$AC491,Consolidado!$D$5:D491,"*"&amp;Q$3&amp;"*")=1,1,0),0))</f>
        <v>0</v>
      </c>
      <c r="R491" s="0" t="n">
        <f aca="false">IF(OR(R$3="",Consolidado!$D491=""),0,IF(ISNUMBER(SEARCH(R$3,Consolidado!$D491)),IF(COUNTIFS(Consolidado!$AC$5:AC491,Consolidado!$AC491,Consolidado!$D$5:D491,"*"&amp;R$3&amp;"*")=1,1,0),0))</f>
        <v>0</v>
      </c>
      <c r="S491" s="0" t="n">
        <f aca="false">IF(OR(S$3="",Consolidado!$D491=""),0,IF(ISNUMBER(SEARCH(S$3,Consolidado!$D491)),IF(COUNTIFS(Consolidado!$AC$5:AC491,Consolidado!$AC491,Consolidado!$D$5:D491,"*"&amp;S$3&amp;"*")=1,1,0),0))</f>
        <v>0</v>
      </c>
      <c r="T491" s="0" t="n">
        <f aca="false">IF(OR(T$3="",Consolidado!$D491=""),0,IF(ISNUMBER(SEARCH(T$3,Consolidado!$D491)),IF(COUNTIFS(Consolidado!$AC$5:AC491,Consolidado!$AC491,Consolidado!$D$5:D491,"*"&amp;T$3&amp;"*")=1,1,0),0))</f>
        <v>0</v>
      </c>
      <c r="U491" s="0" t="n">
        <f aca="false">IF(OR(U$3="",Consolidado!$D491=""),0,IF(ISNUMBER(SEARCH(U$3,Consolidado!$D491)),IF(COUNTIFS(Consolidado!$AC$5:AC491,Consolidado!$AC491,Consolidado!$D$5:D491,"*"&amp;U$3&amp;"*")=1,1,0),0))</f>
        <v>0</v>
      </c>
      <c r="V491" s="0" t="n">
        <f aca="false">IF(OR(V$3="",Consolidado!$D491=""),0,IF(ISNUMBER(SEARCH(V$3,Consolidado!$D491)),IF(COUNTIFS(Consolidado!$AC$5:AC491,Consolidado!$AC491,Consolidado!$D$5:D491,"*"&amp;V$3&amp;"*")=1,1,0),0))</f>
        <v>0</v>
      </c>
      <c r="W491" s="0" t="n">
        <f aca="false">IF(OR(W$3="",Consolidado!$D491=""),0,IF(ISNUMBER(SEARCH(W$3,Consolidado!$D491)),IF(COUNTIFS(Consolidado!$AC$5:AC491,Consolidado!$AC491,Consolidado!$D$5:D491,"*"&amp;W$3&amp;"*")=1,1,0),0))</f>
        <v>0</v>
      </c>
      <c r="X491" s="0" t="n">
        <f aca="false">IF(OR(X$3="",Consolidado!$D491=""),0,IF(ISNUMBER(SEARCH(X$3,Consolidado!$D491)),IF(COUNTIFS(Consolidado!$AC$5:AC491,Consolidado!$AC491,Consolidado!$D$5:D491,"*"&amp;X$3&amp;"*")=1,1,0),0))</f>
        <v>0</v>
      </c>
      <c r="Y491" s="0" t="n">
        <f aca="false">IF(OR(Y$3="",Consolidado!$D491=""),0,IF(ISNUMBER(SEARCH(Y$3,Consolidado!$D491)),IF(COUNTIFS(Consolidado!$AC$5:AC491,Consolidado!$AC491,Consolidado!$D$5:D491,"*"&amp;Y$3&amp;"*")=1,1,0),0))</f>
        <v>0</v>
      </c>
      <c r="Z491" s="0" t="n">
        <f aca="false">IF(OR(Z$3="",Consolidado!$D491=""),0,IF(ISNUMBER(SEARCH(Z$3,Consolidado!$D491)),IF(COUNTIFS(Consolidado!$AC$5:AC491,Consolidado!$AC491,Consolidado!$D$5:D491,"*"&amp;Z$3&amp;"*")=1,1,0),0))</f>
        <v>0</v>
      </c>
      <c r="AA491" s="0" t="n">
        <f aca="false">IF(OR(AA$3="",Consolidado!$D491=""),0,IF(ISNUMBER(SEARCH(AA$3,Consolidado!$D491)),IF(COUNTIFS(Consolidado!$AC$5:AC491,Consolidado!$AC491,Consolidado!$D$5:D491,"*"&amp;AA$3&amp;"*")=1,1,0),0))</f>
        <v>0</v>
      </c>
      <c r="AB491" s="0" t="n">
        <f aca="false">IF(OR(AB$3="",Consolidado!$D491=""),0,IF(ISNUMBER(SEARCH(AB$3,Consolidado!$D491)),IF(COUNTIFS(Consolidado!$AC$5:AC491,Consolidado!$AC491,Consolidado!$D$5:D491,"*"&amp;AB$3&amp;"*")=1,1,0),0))</f>
        <v>0</v>
      </c>
      <c r="AC491" s="0" t="n">
        <f aca="false">IF(OR(AC$3="",Consolidado!$D491=""),0,IF(ISNUMBER(SEARCH(AC$3,Consolidado!$D491)),IF(COUNTIFS(Consolidado!$AC$5:AC491,Consolidado!$AC491,Consolidado!$D$5:D491,"*"&amp;AC$3&amp;"*")=1,1,0),0))</f>
        <v>0</v>
      </c>
      <c r="AD491" s="0" t="n">
        <f aca="false">IF(OR(AD$3="",Consolidado!$D491=""),0,IF(ISNUMBER(SEARCH(AD$3,Consolidado!$D491)),IF(COUNTIFS(Consolidado!$AC$5:AC491,Consolidado!$AC491,Consolidado!$D$5:D491,"*"&amp;AD$3&amp;"*")=1,1,0),0))</f>
        <v>0</v>
      </c>
      <c r="AE491" s="0" t="n">
        <f aca="false">IF(OR(AE$3="",Consolidado!$D491=""),0,IF(ISNUMBER(SEARCH(AE$3,Consolidado!$D491)),IF(COUNTIFS(Consolidado!$AC$5:AC491,Consolidado!$AC491,Consolidado!$D$5:D491,"*"&amp;AE$3&amp;"*")=1,1,0),0))</f>
        <v>0</v>
      </c>
      <c r="AF491" s="0" t="n">
        <f aca="false">IF(OR(AF$3="",Consolidado!$D491=""),0,IF(ISNUMBER(SEARCH(AF$3,Consolidado!$D491)),IF(COUNTIFS(Consolidado!$AC$5:AC491,Consolidado!$AC491,Consolidado!$D$5:D491,"*"&amp;AF$3&amp;"*")=1,1,0),0))</f>
        <v>0</v>
      </c>
      <c r="AG491" s="0" t="n">
        <f aca="false">IF(OR(AG$3="",Consolidado!$D491=""),0,IF(ISNUMBER(SEARCH(AG$3,Consolidado!$D491)),IF(COUNTIFS(Consolidado!$AC$5:AC491,Consolidado!$AC491,Consolidado!$D$5:D491,"*"&amp;AG$3&amp;"*")=1,1,0),0))</f>
        <v>0</v>
      </c>
      <c r="AH491" s="0" t="n">
        <f aca="false">IF(OR(AH$3="",Consolidado!$D491=""),0,IF(ISNUMBER(SEARCH(AH$3,Consolidado!$D491)),IF(COUNTIFS(Consolidado!$AC$5:AC491,Consolidado!$AC491,Consolidado!$D$5:D491,"*"&amp;AH$3&amp;"*")=1,1,0),0))</f>
        <v>0</v>
      </c>
      <c r="AI491" s="0" t="n">
        <f aca="false">IF(OR(AI$3="",Consolidado!$D491=""),0,IF(ISNUMBER(SEARCH(AI$3,Consolidado!$D491)),IF(COUNTIFS(Consolidado!$AC$5:AC491,Consolidado!$AC491,Consolidado!$D$5:D491,"*"&amp;AI$3&amp;"*")=1,1,0),0))</f>
        <v>0</v>
      </c>
      <c r="AJ491" s="0" t="n">
        <f aca="false">IF(OR(AJ$3="",Consolidado!$D491=""),0,IF(ISNUMBER(SEARCH(AJ$3,Consolidado!$D491)),IF(COUNTIFS(Consolidado!$AC$5:AC491,Consolidado!$AC491,Consolidado!$D$5:D491,"*"&amp;AJ$3&amp;"*")=1,1,0),0))</f>
        <v>0</v>
      </c>
      <c r="AK491" s="0" t="n">
        <f aca="false">IF(OR(AK$3="",Consolidado!$D491=""),0,IF(ISNUMBER(SEARCH(AK$3,Consolidado!$D491)),IF(COUNTIFS(Consolidado!$AC$5:AC491,Consolidado!$AC491,Consolidado!$D$5:D491,"*"&amp;AK$3&amp;"*")=1,1,0),0))</f>
        <v>0</v>
      </c>
      <c r="AL491" s="0" t="n">
        <f aca="false">IF(OR(AL$3="",Consolidado!$D491=""),0,IF(ISNUMBER(SEARCH(AL$3,Consolidado!$D491)),IF(COUNTIFS(Consolidado!$AC$5:AC491,Consolidado!$AC491,Consolidado!$D$5:D491,"*"&amp;AL$3&amp;"*")=1,1,0),0))</f>
        <v>0</v>
      </c>
      <c r="AM491" s="0" t="n">
        <f aca="false">IF(OR(AM$3="",Consolidado!$D491=""),0,IF(ISNUMBER(SEARCH(AM$3,Consolidado!$D491)),IF(COUNTIFS(Consolidado!$AC$5:AC491,Consolidado!$AC491,Consolidado!$D$5:D491,"*"&amp;AM$3&amp;"*")=1,1,0),0))</f>
        <v>0</v>
      </c>
      <c r="AN491" s="0" t="n">
        <f aca="false">IF(OR(AN$3="",Consolidado!$D491=""),0,IF(ISNUMBER(SEARCH(AN$3,Consolidado!$D491)),IF(COUNTIFS(Consolidado!$AC$5:AC491,Consolidado!$AC491,Consolidado!$D$5:D491,"*"&amp;AN$3&amp;"*")=1,1,0),0))</f>
        <v>0</v>
      </c>
      <c r="AO491" s="0" t="n">
        <f aca="false">IF(OR(AO$3="",Consolidado!$D491=""),0,IF(ISNUMBER(SEARCH(AO$3,Consolidado!$D491)),IF(COUNTIFS(Consolidado!$AC$5:AC491,Consolidado!$AC491,Consolidado!$D$5:D491,"*"&amp;AO$3&amp;"*")=1,1,0),0))</f>
        <v>0</v>
      </c>
    </row>
    <row r="492" customFormat="false" ht="15" hidden="false" customHeight="false" outlineLevel="0" collapsed="false">
      <c r="B492" s="0" t="n">
        <f aca="false">IF(OR(B$3="",Consolidado!$D492=""),0,IF(ISNUMBER(SEARCH(B$3,Consolidado!$D492)),IF(COUNTIFS(Consolidado!$AC$5:AC492,Consolidado!$AC492,Consolidado!$D$5:D492,"*"&amp;B$3&amp;"*")=1,1,0),0))</f>
        <v>0</v>
      </c>
      <c r="C492" s="0" t="n">
        <f aca="false">IF(OR(C$3="",Consolidado!$D492=""),0,IF(ISNUMBER(SEARCH(C$3,Consolidado!$D492)),IF(COUNTIFS(Consolidado!$AC$5:AC492,Consolidado!$AC492,Consolidado!$D$5:D492,"*"&amp;C$3&amp;"*")=1,1,0),0))</f>
        <v>0</v>
      </c>
      <c r="D492" s="0" t="n">
        <f aca="false">IF(OR(D$3="",Consolidado!$D492=""),0,IF(ISNUMBER(SEARCH(D$3,Consolidado!$D492)),IF(COUNTIFS(Consolidado!$AC$5:AC492,Consolidado!$AC492,Consolidado!$D$5:D492,"*"&amp;D$3&amp;"*")=1,1,0),0))</f>
        <v>0</v>
      </c>
      <c r="E492" s="0" t="n">
        <f aca="false">IF(OR(E$3="",Consolidado!$D492=""),0,IF(ISNUMBER(SEARCH(E$3,Consolidado!$D492)),IF(COUNTIFS(Consolidado!$AC$5:AC492,Consolidado!$AC492,Consolidado!$D$5:D492,"*"&amp;E$3&amp;"*")=1,1,0),0))</f>
        <v>0</v>
      </c>
      <c r="F492" s="0" t="n">
        <f aca="false">IF(OR(F$3="",Consolidado!$D492=""),0,IF(ISNUMBER(SEARCH(F$3,Consolidado!$D492)),IF(COUNTIFS(Consolidado!$AC$5:AC492,Consolidado!$AC492,Consolidado!$D$5:D492,"*"&amp;F$3&amp;"*")=1,1,0),0))</f>
        <v>0</v>
      </c>
      <c r="G492" s="0" t="n">
        <f aca="false">IF(OR(G$3="",Consolidado!$D492=""),0,IF(ISNUMBER(SEARCH(G$3,Consolidado!$D492)),IF(COUNTIFS(Consolidado!$AC$5:AC492,Consolidado!$AC492,Consolidado!$D$5:D492,"*"&amp;G$3&amp;"*")=1,1,0),0))</f>
        <v>0</v>
      </c>
      <c r="H492" s="0" t="n">
        <f aca="false">IF(OR(H$3="",Consolidado!$D492=""),0,IF(ISNUMBER(SEARCH(H$3,Consolidado!$D492)),IF(COUNTIFS(Consolidado!$AC$5:AC492,Consolidado!$AC492,Consolidado!$D$5:D492,"*"&amp;H$3&amp;"*")=1,1,0),0))</f>
        <v>0</v>
      </c>
      <c r="I492" s="0" t="n">
        <f aca="false">IF(OR(I$3="",Consolidado!$D492=""),0,IF(ISNUMBER(SEARCH(I$3,Consolidado!$D492)),IF(COUNTIFS(Consolidado!$AC$5:AC492,Consolidado!$AC492,Consolidado!$D$5:D492,"*"&amp;I$3&amp;"*")=1,1,0),0))</f>
        <v>0</v>
      </c>
      <c r="J492" s="0" t="n">
        <f aca="false">IF(OR(J$3="",Consolidado!$D492=""),0,IF(ISNUMBER(SEARCH(J$3,Consolidado!$D492)),IF(COUNTIFS(Consolidado!$AC$5:AC492,Consolidado!$AC492,Consolidado!$D$5:D492,"*"&amp;J$3&amp;"*")=1,1,0),0))</f>
        <v>0</v>
      </c>
      <c r="K492" s="0" t="n">
        <f aca="false">IF(OR(K$3="",Consolidado!$D492=""),0,IF(ISNUMBER(SEARCH(K$3,Consolidado!$D492)),IF(COUNTIFS(Consolidado!$AC$5:AC492,Consolidado!$AC492,Consolidado!$D$5:D492,"*"&amp;K$3&amp;"*")=1,1,0),0))</f>
        <v>0</v>
      </c>
      <c r="L492" s="0" t="n">
        <f aca="false">IF(OR(L$3="",Consolidado!$D492=""),0,IF(ISNUMBER(SEARCH(L$3,Consolidado!$D492)),IF(COUNTIFS(Consolidado!$AC$5:AC492,Consolidado!$AC492,Consolidado!$D$5:D492,"*"&amp;L$3&amp;"*")=1,1,0),0))</f>
        <v>0</v>
      </c>
      <c r="M492" s="0" t="n">
        <f aca="false">IF(OR(M$3="",Consolidado!$D492=""),0,IF(ISNUMBER(SEARCH(M$3,Consolidado!$D492)),IF(COUNTIFS(Consolidado!$AC$5:AC492,Consolidado!$AC492,Consolidado!$D$5:D492,"*"&amp;M$3&amp;"*")=1,1,0),0))</f>
        <v>0</v>
      </c>
      <c r="N492" s="0" t="n">
        <f aca="false">IF(OR(N$3="",Consolidado!$D492=""),0,IF(ISNUMBER(SEARCH(N$3,Consolidado!$D492)),IF(COUNTIFS(Consolidado!$AC$5:AC492,Consolidado!$AC492,Consolidado!$D$5:D492,"*"&amp;N$3&amp;"*")=1,1,0),0))</f>
        <v>0</v>
      </c>
      <c r="O492" s="0" t="n">
        <f aca="false">IF(OR(O$3="",Consolidado!$D492=""),0,IF(ISNUMBER(SEARCH(O$3,Consolidado!$D492)),IF(COUNTIFS(Consolidado!$AC$5:AC492,Consolidado!$AC492,Consolidado!$D$5:D492,"*"&amp;O$3&amp;"*")=1,1,0),0))</f>
        <v>0</v>
      </c>
      <c r="P492" s="0" t="n">
        <f aca="false">IF(OR(P$3="",Consolidado!$D492=""),0,IF(ISNUMBER(SEARCH(P$3,Consolidado!$D492)),IF(COUNTIFS(Consolidado!$AC$5:AC492,Consolidado!$AC492,Consolidado!$D$5:D492,"*"&amp;P$3&amp;"*")=1,1,0),0))</f>
        <v>0</v>
      </c>
      <c r="Q492" s="0" t="n">
        <f aca="false">IF(OR(Q$3="",Consolidado!$D492=""),0,IF(ISNUMBER(SEARCH(Q$3,Consolidado!$D492)),IF(COUNTIFS(Consolidado!$AC$5:AC492,Consolidado!$AC492,Consolidado!$D$5:D492,"*"&amp;Q$3&amp;"*")=1,1,0),0))</f>
        <v>0</v>
      </c>
      <c r="R492" s="0" t="n">
        <f aca="false">IF(OR(R$3="",Consolidado!$D492=""),0,IF(ISNUMBER(SEARCH(R$3,Consolidado!$D492)),IF(COUNTIFS(Consolidado!$AC$5:AC492,Consolidado!$AC492,Consolidado!$D$5:D492,"*"&amp;R$3&amp;"*")=1,1,0),0))</f>
        <v>0</v>
      </c>
      <c r="S492" s="0" t="n">
        <f aca="false">IF(OR(S$3="",Consolidado!$D492=""),0,IF(ISNUMBER(SEARCH(S$3,Consolidado!$D492)),IF(COUNTIFS(Consolidado!$AC$5:AC492,Consolidado!$AC492,Consolidado!$D$5:D492,"*"&amp;S$3&amp;"*")=1,1,0),0))</f>
        <v>0</v>
      </c>
      <c r="T492" s="0" t="n">
        <f aca="false">IF(OR(T$3="",Consolidado!$D492=""),0,IF(ISNUMBER(SEARCH(T$3,Consolidado!$D492)),IF(COUNTIFS(Consolidado!$AC$5:AC492,Consolidado!$AC492,Consolidado!$D$5:D492,"*"&amp;T$3&amp;"*")=1,1,0),0))</f>
        <v>0</v>
      </c>
      <c r="U492" s="0" t="n">
        <f aca="false">IF(OR(U$3="",Consolidado!$D492=""),0,IF(ISNUMBER(SEARCH(U$3,Consolidado!$D492)),IF(COUNTIFS(Consolidado!$AC$5:AC492,Consolidado!$AC492,Consolidado!$D$5:D492,"*"&amp;U$3&amp;"*")=1,1,0),0))</f>
        <v>0</v>
      </c>
      <c r="V492" s="0" t="n">
        <f aca="false">IF(OR(V$3="",Consolidado!$D492=""),0,IF(ISNUMBER(SEARCH(V$3,Consolidado!$D492)),IF(COUNTIFS(Consolidado!$AC$5:AC492,Consolidado!$AC492,Consolidado!$D$5:D492,"*"&amp;V$3&amp;"*")=1,1,0),0))</f>
        <v>0</v>
      </c>
      <c r="W492" s="0" t="n">
        <f aca="false">IF(OR(W$3="",Consolidado!$D492=""),0,IF(ISNUMBER(SEARCH(W$3,Consolidado!$D492)),IF(COUNTIFS(Consolidado!$AC$5:AC492,Consolidado!$AC492,Consolidado!$D$5:D492,"*"&amp;W$3&amp;"*")=1,1,0),0))</f>
        <v>0</v>
      </c>
      <c r="X492" s="0" t="n">
        <f aca="false">IF(OR(X$3="",Consolidado!$D492=""),0,IF(ISNUMBER(SEARCH(X$3,Consolidado!$D492)),IF(COUNTIFS(Consolidado!$AC$5:AC492,Consolidado!$AC492,Consolidado!$D$5:D492,"*"&amp;X$3&amp;"*")=1,1,0),0))</f>
        <v>0</v>
      </c>
      <c r="Y492" s="0" t="n">
        <f aca="false">IF(OR(Y$3="",Consolidado!$D492=""),0,IF(ISNUMBER(SEARCH(Y$3,Consolidado!$D492)),IF(COUNTIFS(Consolidado!$AC$5:AC492,Consolidado!$AC492,Consolidado!$D$5:D492,"*"&amp;Y$3&amp;"*")=1,1,0),0))</f>
        <v>0</v>
      </c>
      <c r="Z492" s="0" t="n">
        <f aca="false">IF(OR(Z$3="",Consolidado!$D492=""),0,IF(ISNUMBER(SEARCH(Z$3,Consolidado!$D492)),IF(COUNTIFS(Consolidado!$AC$5:AC492,Consolidado!$AC492,Consolidado!$D$5:D492,"*"&amp;Z$3&amp;"*")=1,1,0),0))</f>
        <v>0</v>
      </c>
      <c r="AA492" s="0" t="n">
        <f aca="false">IF(OR(AA$3="",Consolidado!$D492=""),0,IF(ISNUMBER(SEARCH(AA$3,Consolidado!$D492)),IF(COUNTIFS(Consolidado!$AC$5:AC492,Consolidado!$AC492,Consolidado!$D$5:D492,"*"&amp;AA$3&amp;"*")=1,1,0),0))</f>
        <v>0</v>
      </c>
      <c r="AB492" s="0" t="n">
        <f aca="false">IF(OR(AB$3="",Consolidado!$D492=""),0,IF(ISNUMBER(SEARCH(AB$3,Consolidado!$D492)),IF(COUNTIFS(Consolidado!$AC$5:AC492,Consolidado!$AC492,Consolidado!$D$5:D492,"*"&amp;AB$3&amp;"*")=1,1,0),0))</f>
        <v>0</v>
      </c>
      <c r="AC492" s="0" t="n">
        <f aca="false">IF(OR(AC$3="",Consolidado!$D492=""),0,IF(ISNUMBER(SEARCH(AC$3,Consolidado!$D492)),IF(COUNTIFS(Consolidado!$AC$5:AC492,Consolidado!$AC492,Consolidado!$D$5:D492,"*"&amp;AC$3&amp;"*")=1,1,0),0))</f>
        <v>0</v>
      </c>
      <c r="AD492" s="0" t="n">
        <f aca="false">IF(OR(AD$3="",Consolidado!$D492=""),0,IF(ISNUMBER(SEARCH(AD$3,Consolidado!$D492)),IF(COUNTIFS(Consolidado!$AC$5:AC492,Consolidado!$AC492,Consolidado!$D$5:D492,"*"&amp;AD$3&amp;"*")=1,1,0),0))</f>
        <v>0</v>
      </c>
      <c r="AE492" s="0" t="n">
        <f aca="false">IF(OR(AE$3="",Consolidado!$D492=""),0,IF(ISNUMBER(SEARCH(AE$3,Consolidado!$D492)),IF(COUNTIFS(Consolidado!$AC$5:AC492,Consolidado!$AC492,Consolidado!$D$5:D492,"*"&amp;AE$3&amp;"*")=1,1,0),0))</f>
        <v>0</v>
      </c>
      <c r="AF492" s="0" t="n">
        <f aca="false">IF(OR(AF$3="",Consolidado!$D492=""),0,IF(ISNUMBER(SEARCH(AF$3,Consolidado!$D492)),IF(COUNTIFS(Consolidado!$AC$5:AC492,Consolidado!$AC492,Consolidado!$D$5:D492,"*"&amp;AF$3&amp;"*")=1,1,0),0))</f>
        <v>0</v>
      </c>
      <c r="AG492" s="0" t="n">
        <f aca="false">IF(OR(AG$3="",Consolidado!$D492=""),0,IF(ISNUMBER(SEARCH(AG$3,Consolidado!$D492)),IF(COUNTIFS(Consolidado!$AC$5:AC492,Consolidado!$AC492,Consolidado!$D$5:D492,"*"&amp;AG$3&amp;"*")=1,1,0),0))</f>
        <v>0</v>
      </c>
      <c r="AH492" s="0" t="n">
        <f aca="false">IF(OR(AH$3="",Consolidado!$D492=""),0,IF(ISNUMBER(SEARCH(AH$3,Consolidado!$D492)),IF(COUNTIFS(Consolidado!$AC$5:AC492,Consolidado!$AC492,Consolidado!$D$5:D492,"*"&amp;AH$3&amp;"*")=1,1,0),0))</f>
        <v>0</v>
      </c>
      <c r="AI492" s="0" t="n">
        <f aca="false">IF(OR(AI$3="",Consolidado!$D492=""),0,IF(ISNUMBER(SEARCH(AI$3,Consolidado!$D492)),IF(COUNTIFS(Consolidado!$AC$5:AC492,Consolidado!$AC492,Consolidado!$D$5:D492,"*"&amp;AI$3&amp;"*")=1,1,0),0))</f>
        <v>0</v>
      </c>
      <c r="AJ492" s="0" t="n">
        <f aca="false">IF(OR(AJ$3="",Consolidado!$D492=""),0,IF(ISNUMBER(SEARCH(AJ$3,Consolidado!$D492)),IF(COUNTIFS(Consolidado!$AC$5:AC492,Consolidado!$AC492,Consolidado!$D$5:D492,"*"&amp;AJ$3&amp;"*")=1,1,0),0))</f>
        <v>0</v>
      </c>
      <c r="AK492" s="0" t="n">
        <f aca="false">IF(OR(AK$3="",Consolidado!$D492=""),0,IF(ISNUMBER(SEARCH(AK$3,Consolidado!$D492)),IF(COUNTIFS(Consolidado!$AC$5:AC492,Consolidado!$AC492,Consolidado!$D$5:D492,"*"&amp;AK$3&amp;"*")=1,1,0),0))</f>
        <v>0</v>
      </c>
      <c r="AL492" s="0" t="n">
        <f aca="false">IF(OR(AL$3="",Consolidado!$D492=""),0,IF(ISNUMBER(SEARCH(AL$3,Consolidado!$D492)),IF(COUNTIFS(Consolidado!$AC$5:AC492,Consolidado!$AC492,Consolidado!$D$5:D492,"*"&amp;AL$3&amp;"*")=1,1,0),0))</f>
        <v>0</v>
      </c>
      <c r="AM492" s="0" t="n">
        <f aca="false">IF(OR(AM$3="",Consolidado!$D492=""),0,IF(ISNUMBER(SEARCH(AM$3,Consolidado!$D492)),IF(COUNTIFS(Consolidado!$AC$5:AC492,Consolidado!$AC492,Consolidado!$D$5:D492,"*"&amp;AM$3&amp;"*")=1,1,0),0))</f>
        <v>0</v>
      </c>
      <c r="AN492" s="0" t="n">
        <f aca="false">IF(OR(AN$3="",Consolidado!$D492=""),0,IF(ISNUMBER(SEARCH(AN$3,Consolidado!$D492)),IF(COUNTIFS(Consolidado!$AC$5:AC492,Consolidado!$AC492,Consolidado!$D$5:D492,"*"&amp;AN$3&amp;"*")=1,1,0),0))</f>
        <v>0</v>
      </c>
      <c r="AO492" s="0" t="n">
        <f aca="false">IF(OR(AO$3="",Consolidado!$D492=""),0,IF(ISNUMBER(SEARCH(AO$3,Consolidado!$D492)),IF(COUNTIFS(Consolidado!$AC$5:AC492,Consolidado!$AC492,Consolidado!$D$5:D492,"*"&amp;AO$3&amp;"*")=1,1,0),0))</f>
        <v>0</v>
      </c>
    </row>
    <row r="493" customFormat="false" ht="15" hidden="false" customHeight="false" outlineLevel="0" collapsed="false">
      <c r="B493" s="0" t="n">
        <f aca="false">IF(OR(B$3="",Consolidado!$D493=""),0,IF(ISNUMBER(SEARCH(B$3,Consolidado!$D493)),IF(COUNTIFS(Consolidado!$AC$5:AC493,Consolidado!$AC493,Consolidado!$D$5:D493,"*"&amp;B$3&amp;"*")=1,1,0),0))</f>
        <v>0</v>
      </c>
      <c r="C493" s="0" t="n">
        <f aca="false">IF(OR(C$3="",Consolidado!$D493=""),0,IF(ISNUMBER(SEARCH(C$3,Consolidado!$D493)),IF(COUNTIFS(Consolidado!$AC$5:AC493,Consolidado!$AC493,Consolidado!$D$5:D493,"*"&amp;C$3&amp;"*")=1,1,0),0))</f>
        <v>0</v>
      </c>
      <c r="D493" s="0" t="n">
        <f aca="false">IF(OR(D$3="",Consolidado!$D493=""),0,IF(ISNUMBER(SEARCH(D$3,Consolidado!$D493)),IF(COUNTIFS(Consolidado!$AC$5:AC493,Consolidado!$AC493,Consolidado!$D$5:D493,"*"&amp;D$3&amp;"*")=1,1,0),0))</f>
        <v>0</v>
      </c>
      <c r="E493" s="0" t="n">
        <f aca="false">IF(OR(E$3="",Consolidado!$D493=""),0,IF(ISNUMBER(SEARCH(E$3,Consolidado!$D493)),IF(COUNTIFS(Consolidado!$AC$5:AC493,Consolidado!$AC493,Consolidado!$D$5:D493,"*"&amp;E$3&amp;"*")=1,1,0),0))</f>
        <v>0</v>
      </c>
      <c r="F493" s="0" t="n">
        <f aca="false">IF(OR(F$3="",Consolidado!$D493=""),0,IF(ISNUMBER(SEARCH(F$3,Consolidado!$D493)),IF(COUNTIFS(Consolidado!$AC$5:AC493,Consolidado!$AC493,Consolidado!$D$5:D493,"*"&amp;F$3&amp;"*")=1,1,0),0))</f>
        <v>0</v>
      </c>
      <c r="G493" s="0" t="n">
        <f aca="false">IF(OR(G$3="",Consolidado!$D493=""),0,IF(ISNUMBER(SEARCH(G$3,Consolidado!$D493)),IF(COUNTIFS(Consolidado!$AC$5:AC493,Consolidado!$AC493,Consolidado!$D$5:D493,"*"&amp;G$3&amp;"*")=1,1,0),0))</f>
        <v>0</v>
      </c>
      <c r="H493" s="0" t="n">
        <f aca="false">IF(OR(H$3="",Consolidado!$D493=""),0,IF(ISNUMBER(SEARCH(H$3,Consolidado!$D493)),IF(COUNTIFS(Consolidado!$AC$5:AC493,Consolidado!$AC493,Consolidado!$D$5:D493,"*"&amp;H$3&amp;"*")=1,1,0),0))</f>
        <v>0</v>
      </c>
      <c r="I493" s="0" t="n">
        <f aca="false">IF(OR(I$3="",Consolidado!$D493=""),0,IF(ISNUMBER(SEARCH(I$3,Consolidado!$D493)),IF(COUNTIFS(Consolidado!$AC$5:AC493,Consolidado!$AC493,Consolidado!$D$5:D493,"*"&amp;I$3&amp;"*")=1,1,0),0))</f>
        <v>0</v>
      </c>
      <c r="J493" s="0" t="n">
        <f aca="false">IF(OR(J$3="",Consolidado!$D493=""),0,IF(ISNUMBER(SEARCH(J$3,Consolidado!$D493)),IF(COUNTIFS(Consolidado!$AC$5:AC493,Consolidado!$AC493,Consolidado!$D$5:D493,"*"&amp;J$3&amp;"*")=1,1,0),0))</f>
        <v>0</v>
      </c>
      <c r="K493" s="0" t="n">
        <f aca="false">IF(OR(K$3="",Consolidado!$D493=""),0,IF(ISNUMBER(SEARCH(K$3,Consolidado!$D493)),IF(COUNTIFS(Consolidado!$AC$5:AC493,Consolidado!$AC493,Consolidado!$D$5:D493,"*"&amp;K$3&amp;"*")=1,1,0),0))</f>
        <v>0</v>
      </c>
      <c r="L493" s="0" t="n">
        <f aca="false">IF(OR(L$3="",Consolidado!$D493=""),0,IF(ISNUMBER(SEARCH(L$3,Consolidado!$D493)),IF(COUNTIFS(Consolidado!$AC$5:AC493,Consolidado!$AC493,Consolidado!$D$5:D493,"*"&amp;L$3&amp;"*")=1,1,0),0))</f>
        <v>0</v>
      </c>
      <c r="M493" s="0" t="n">
        <f aca="false">IF(OR(M$3="",Consolidado!$D493=""),0,IF(ISNUMBER(SEARCH(M$3,Consolidado!$D493)),IF(COUNTIFS(Consolidado!$AC$5:AC493,Consolidado!$AC493,Consolidado!$D$5:D493,"*"&amp;M$3&amp;"*")=1,1,0),0))</f>
        <v>0</v>
      </c>
      <c r="N493" s="0" t="n">
        <f aca="false">IF(OR(N$3="",Consolidado!$D493=""),0,IF(ISNUMBER(SEARCH(N$3,Consolidado!$D493)),IF(COUNTIFS(Consolidado!$AC$5:AC493,Consolidado!$AC493,Consolidado!$D$5:D493,"*"&amp;N$3&amp;"*")=1,1,0),0))</f>
        <v>0</v>
      </c>
      <c r="O493" s="0" t="n">
        <f aca="false">IF(OR(O$3="",Consolidado!$D493=""),0,IF(ISNUMBER(SEARCH(O$3,Consolidado!$D493)),IF(COUNTIFS(Consolidado!$AC$5:AC493,Consolidado!$AC493,Consolidado!$D$5:D493,"*"&amp;O$3&amp;"*")=1,1,0),0))</f>
        <v>0</v>
      </c>
      <c r="P493" s="0" t="n">
        <f aca="false">IF(OR(P$3="",Consolidado!$D493=""),0,IF(ISNUMBER(SEARCH(P$3,Consolidado!$D493)),IF(COUNTIFS(Consolidado!$AC$5:AC493,Consolidado!$AC493,Consolidado!$D$5:D493,"*"&amp;P$3&amp;"*")=1,1,0),0))</f>
        <v>0</v>
      </c>
      <c r="Q493" s="0" t="n">
        <f aca="false">IF(OR(Q$3="",Consolidado!$D493=""),0,IF(ISNUMBER(SEARCH(Q$3,Consolidado!$D493)),IF(COUNTIFS(Consolidado!$AC$5:AC493,Consolidado!$AC493,Consolidado!$D$5:D493,"*"&amp;Q$3&amp;"*")=1,1,0),0))</f>
        <v>0</v>
      </c>
      <c r="R493" s="0" t="n">
        <f aca="false">IF(OR(R$3="",Consolidado!$D493=""),0,IF(ISNUMBER(SEARCH(R$3,Consolidado!$D493)),IF(COUNTIFS(Consolidado!$AC$5:AC493,Consolidado!$AC493,Consolidado!$D$5:D493,"*"&amp;R$3&amp;"*")=1,1,0),0))</f>
        <v>0</v>
      </c>
      <c r="S493" s="0" t="n">
        <f aca="false">IF(OR(S$3="",Consolidado!$D493=""),0,IF(ISNUMBER(SEARCH(S$3,Consolidado!$D493)),IF(COUNTIFS(Consolidado!$AC$5:AC493,Consolidado!$AC493,Consolidado!$D$5:D493,"*"&amp;S$3&amp;"*")=1,1,0),0))</f>
        <v>0</v>
      </c>
      <c r="T493" s="0" t="n">
        <f aca="false">IF(OR(T$3="",Consolidado!$D493=""),0,IF(ISNUMBER(SEARCH(T$3,Consolidado!$D493)),IF(COUNTIFS(Consolidado!$AC$5:AC493,Consolidado!$AC493,Consolidado!$D$5:D493,"*"&amp;T$3&amp;"*")=1,1,0),0))</f>
        <v>0</v>
      </c>
      <c r="U493" s="0" t="n">
        <f aca="false">IF(OR(U$3="",Consolidado!$D493=""),0,IF(ISNUMBER(SEARCH(U$3,Consolidado!$D493)),IF(COUNTIFS(Consolidado!$AC$5:AC493,Consolidado!$AC493,Consolidado!$D$5:D493,"*"&amp;U$3&amp;"*")=1,1,0),0))</f>
        <v>0</v>
      </c>
      <c r="V493" s="0" t="n">
        <f aca="false">IF(OR(V$3="",Consolidado!$D493=""),0,IF(ISNUMBER(SEARCH(V$3,Consolidado!$D493)),IF(COUNTIFS(Consolidado!$AC$5:AC493,Consolidado!$AC493,Consolidado!$D$5:D493,"*"&amp;V$3&amp;"*")=1,1,0),0))</f>
        <v>0</v>
      </c>
      <c r="W493" s="0" t="n">
        <f aca="false">IF(OR(W$3="",Consolidado!$D493=""),0,IF(ISNUMBER(SEARCH(W$3,Consolidado!$D493)),IF(COUNTIFS(Consolidado!$AC$5:AC493,Consolidado!$AC493,Consolidado!$D$5:D493,"*"&amp;W$3&amp;"*")=1,1,0),0))</f>
        <v>0</v>
      </c>
      <c r="X493" s="0" t="n">
        <f aca="false">IF(OR(X$3="",Consolidado!$D493=""),0,IF(ISNUMBER(SEARCH(X$3,Consolidado!$D493)),IF(COUNTIFS(Consolidado!$AC$5:AC493,Consolidado!$AC493,Consolidado!$D$5:D493,"*"&amp;X$3&amp;"*")=1,1,0),0))</f>
        <v>0</v>
      </c>
      <c r="Y493" s="0" t="n">
        <f aca="false">IF(OR(Y$3="",Consolidado!$D493=""),0,IF(ISNUMBER(SEARCH(Y$3,Consolidado!$D493)),IF(COUNTIFS(Consolidado!$AC$5:AC493,Consolidado!$AC493,Consolidado!$D$5:D493,"*"&amp;Y$3&amp;"*")=1,1,0),0))</f>
        <v>0</v>
      </c>
      <c r="Z493" s="0" t="n">
        <f aca="false">IF(OR(Z$3="",Consolidado!$D493=""),0,IF(ISNUMBER(SEARCH(Z$3,Consolidado!$D493)),IF(COUNTIFS(Consolidado!$AC$5:AC493,Consolidado!$AC493,Consolidado!$D$5:D493,"*"&amp;Z$3&amp;"*")=1,1,0),0))</f>
        <v>0</v>
      </c>
      <c r="AA493" s="0" t="n">
        <f aca="false">IF(OR(AA$3="",Consolidado!$D493=""),0,IF(ISNUMBER(SEARCH(AA$3,Consolidado!$D493)),IF(COUNTIFS(Consolidado!$AC$5:AC493,Consolidado!$AC493,Consolidado!$D$5:D493,"*"&amp;AA$3&amp;"*")=1,1,0),0))</f>
        <v>0</v>
      </c>
      <c r="AB493" s="0" t="n">
        <f aca="false">IF(OR(AB$3="",Consolidado!$D493=""),0,IF(ISNUMBER(SEARCH(AB$3,Consolidado!$D493)),IF(COUNTIFS(Consolidado!$AC$5:AC493,Consolidado!$AC493,Consolidado!$D$5:D493,"*"&amp;AB$3&amp;"*")=1,1,0),0))</f>
        <v>0</v>
      </c>
      <c r="AC493" s="0" t="n">
        <f aca="false">IF(OR(AC$3="",Consolidado!$D493=""),0,IF(ISNUMBER(SEARCH(AC$3,Consolidado!$D493)),IF(COUNTIFS(Consolidado!$AC$5:AC493,Consolidado!$AC493,Consolidado!$D$5:D493,"*"&amp;AC$3&amp;"*")=1,1,0),0))</f>
        <v>0</v>
      </c>
      <c r="AD493" s="0" t="n">
        <f aca="false">IF(OR(AD$3="",Consolidado!$D493=""),0,IF(ISNUMBER(SEARCH(AD$3,Consolidado!$D493)),IF(COUNTIFS(Consolidado!$AC$5:AC493,Consolidado!$AC493,Consolidado!$D$5:D493,"*"&amp;AD$3&amp;"*")=1,1,0),0))</f>
        <v>0</v>
      </c>
      <c r="AE493" s="0" t="n">
        <f aca="false">IF(OR(AE$3="",Consolidado!$D493=""),0,IF(ISNUMBER(SEARCH(AE$3,Consolidado!$D493)),IF(COUNTIFS(Consolidado!$AC$5:AC493,Consolidado!$AC493,Consolidado!$D$5:D493,"*"&amp;AE$3&amp;"*")=1,1,0),0))</f>
        <v>0</v>
      </c>
      <c r="AF493" s="0" t="n">
        <f aca="false">IF(OR(AF$3="",Consolidado!$D493=""),0,IF(ISNUMBER(SEARCH(AF$3,Consolidado!$D493)),IF(COUNTIFS(Consolidado!$AC$5:AC493,Consolidado!$AC493,Consolidado!$D$5:D493,"*"&amp;AF$3&amp;"*")=1,1,0),0))</f>
        <v>0</v>
      </c>
      <c r="AG493" s="0" t="n">
        <f aca="false">IF(OR(AG$3="",Consolidado!$D493=""),0,IF(ISNUMBER(SEARCH(AG$3,Consolidado!$D493)),IF(COUNTIFS(Consolidado!$AC$5:AC493,Consolidado!$AC493,Consolidado!$D$5:D493,"*"&amp;AG$3&amp;"*")=1,1,0),0))</f>
        <v>0</v>
      </c>
      <c r="AH493" s="0" t="n">
        <f aca="false">IF(OR(AH$3="",Consolidado!$D493=""),0,IF(ISNUMBER(SEARCH(AH$3,Consolidado!$D493)),IF(COUNTIFS(Consolidado!$AC$5:AC493,Consolidado!$AC493,Consolidado!$D$5:D493,"*"&amp;AH$3&amp;"*")=1,1,0),0))</f>
        <v>0</v>
      </c>
      <c r="AI493" s="0" t="n">
        <f aca="false">IF(OR(AI$3="",Consolidado!$D493=""),0,IF(ISNUMBER(SEARCH(AI$3,Consolidado!$D493)),IF(COUNTIFS(Consolidado!$AC$5:AC493,Consolidado!$AC493,Consolidado!$D$5:D493,"*"&amp;AI$3&amp;"*")=1,1,0),0))</f>
        <v>0</v>
      </c>
      <c r="AJ493" s="0" t="n">
        <f aca="false">IF(OR(AJ$3="",Consolidado!$D493=""),0,IF(ISNUMBER(SEARCH(AJ$3,Consolidado!$D493)),IF(COUNTIFS(Consolidado!$AC$5:AC493,Consolidado!$AC493,Consolidado!$D$5:D493,"*"&amp;AJ$3&amp;"*")=1,1,0),0))</f>
        <v>0</v>
      </c>
      <c r="AK493" s="0" t="n">
        <f aca="false">IF(OR(AK$3="",Consolidado!$D493=""),0,IF(ISNUMBER(SEARCH(AK$3,Consolidado!$D493)),IF(COUNTIFS(Consolidado!$AC$5:AC493,Consolidado!$AC493,Consolidado!$D$5:D493,"*"&amp;AK$3&amp;"*")=1,1,0),0))</f>
        <v>0</v>
      </c>
      <c r="AL493" s="0" t="n">
        <f aca="false">IF(OR(AL$3="",Consolidado!$D493=""),0,IF(ISNUMBER(SEARCH(AL$3,Consolidado!$D493)),IF(COUNTIFS(Consolidado!$AC$5:AC493,Consolidado!$AC493,Consolidado!$D$5:D493,"*"&amp;AL$3&amp;"*")=1,1,0),0))</f>
        <v>0</v>
      </c>
      <c r="AM493" s="0" t="n">
        <f aca="false">IF(OR(AM$3="",Consolidado!$D493=""),0,IF(ISNUMBER(SEARCH(AM$3,Consolidado!$D493)),IF(COUNTIFS(Consolidado!$AC$5:AC493,Consolidado!$AC493,Consolidado!$D$5:D493,"*"&amp;AM$3&amp;"*")=1,1,0),0))</f>
        <v>0</v>
      </c>
      <c r="AN493" s="0" t="n">
        <f aca="false">IF(OR(AN$3="",Consolidado!$D493=""),0,IF(ISNUMBER(SEARCH(AN$3,Consolidado!$D493)),IF(COUNTIFS(Consolidado!$AC$5:AC493,Consolidado!$AC493,Consolidado!$D$5:D493,"*"&amp;AN$3&amp;"*")=1,1,0),0))</f>
        <v>0</v>
      </c>
      <c r="AO493" s="0" t="n">
        <f aca="false">IF(OR(AO$3="",Consolidado!$D493=""),0,IF(ISNUMBER(SEARCH(AO$3,Consolidado!$D493)),IF(COUNTIFS(Consolidado!$AC$5:AC493,Consolidado!$AC493,Consolidado!$D$5:D493,"*"&amp;AO$3&amp;"*")=1,1,0),0))</f>
        <v>0</v>
      </c>
    </row>
    <row r="494" customFormat="false" ht="15" hidden="false" customHeight="false" outlineLevel="0" collapsed="false">
      <c r="B494" s="0" t="n">
        <f aca="false">IF(OR(B$3="",Consolidado!$D494=""),0,IF(ISNUMBER(SEARCH(B$3,Consolidado!$D494)),IF(COUNTIFS(Consolidado!$AC$5:AC494,Consolidado!$AC494,Consolidado!$D$5:D494,"*"&amp;B$3&amp;"*")=1,1,0),0))</f>
        <v>0</v>
      </c>
      <c r="C494" s="0" t="n">
        <f aca="false">IF(OR(C$3="",Consolidado!$D494=""),0,IF(ISNUMBER(SEARCH(C$3,Consolidado!$D494)),IF(COUNTIFS(Consolidado!$AC$5:AC494,Consolidado!$AC494,Consolidado!$D$5:D494,"*"&amp;C$3&amp;"*")=1,1,0),0))</f>
        <v>0</v>
      </c>
      <c r="D494" s="0" t="n">
        <f aca="false">IF(OR(D$3="",Consolidado!$D494=""),0,IF(ISNUMBER(SEARCH(D$3,Consolidado!$D494)),IF(COUNTIFS(Consolidado!$AC$5:AC494,Consolidado!$AC494,Consolidado!$D$5:D494,"*"&amp;D$3&amp;"*")=1,1,0),0))</f>
        <v>0</v>
      </c>
      <c r="E494" s="0" t="n">
        <f aca="false">IF(OR(E$3="",Consolidado!$D494=""),0,IF(ISNUMBER(SEARCH(E$3,Consolidado!$D494)),IF(COUNTIFS(Consolidado!$AC$5:AC494,Consolidado!$AC494,Consolidado!$D$5:D494,"*"&amp;E$3&amp;"*")=1,1,0),0))</f>
        <v>0</v>
      </c>
      <c r="F494" s="0" t="n">
        <f aca="false">IF(OR(F$3="",Consolidado!$D494=""),0,IF(ISNUMBER(SEARCH(F$3,Consolidado!$D494)),IF(COUNTIFS(Consolidado!$AC$5:AC494,Consolidado!$AC494,Consolidado!$D$5:D494,"*"&amp;F$3&amp;"*")=1,1,0),0))</f>
        <v>0</v>
      </c>
      <c r="G494" s="0" t="n">
        <f aca="false">IF(OR(G$3="",Consolidado!$D494=""),0,IF(ISNUMBER(SEARCH(G$3,Consolidado!$D494)),IF(COUNTIFS(Consolidado!$AC$5:AC494,Consolidado!$AC494,Consolidado!$D$5:D494,"*"&amp;G$3&amp;"*")=1,1,0),0))</f>
        <v>0</v>
      </c>
      <c r="H494" s="0" t="n">
        <f aca="false">IF(OR(H$3="",Consolidado!$D494=""),0,IF(ISNUMBER(SEARCH(H$3,Consolidado!$D494)),IF(COUNTIFS(Consolidado!$AC$5:AC494,Consolidado!$AC494,Consolidado!$D$5:D494,"*"&amp;H$3&amp;"*")=1,1,0),0))</f>
        <v>0</v>
      </c>
      <c r="I494" s="0" t="n">
        <f aca="false">IF(OR(I$3="",Consolidado!$D494=""),0,IF(ISNUMBER(SEARCH(I$3,Consolidado!$D494)),IF(COUNTIFS(Consolidado!$AC$5:AC494,Consolidado!$AC494,Consolidado!$D$5:D494,"*"&amp;I$3&amp;"*")=1,1,0),0))</f>
        <v>0</v>
      </c>
      <c r="J494" s="0" t="n">
        <f aca="false">IF(OR(J$3="",Consolidado!$D494=""),0,IF(ISNUMBER(SEARCH(J$3,Consolidado!$D494)),IF(COUNTIFS(Consolidado!$AC$5:AC494,Consolidado!$AC494,Consolidado!$D$5:D494,"*"&amp;J$3&amp;"*")=1,1,0),0))</f>
        <v>0</v>
      </c>
      <c r="K494" s="0" t="n">
        <f aca="false">IF(OR(K$3="",Consolidado!$D494=""),0,IF(ISNUMBER(SEARCH(K$3,Consolidado!$D494)),IF(COUNTIFS(Consolidado!$AC$5:AC494,Consolidado!$AC494,Consolidado!$D$5:D494,"*"&amp;K$3&amp;"*")=1,1,0),0))</f>
        <v>0</v>
      </c>
      <c r="L494" s="0" t="n">
        <f aca="false">IF(OR(L$3="",Consolidado!$D494=""),0,IF(ISNUMBER(SEARCH(L$3,Consolidado!$D494)),IF(COUNTIFS(Consolidado!$AC$5:AC494,Consolidado!$AC494,Consolidado!$D$5:D494,"*"&amp;L$3&amp;"*")=1,1,0),0))</f>
        <v>0</v>
      </c>
      <c r="M494" s="0" t="n">
        <f aca="false">IF(OR(M$3="",Consolidado!$D494=""),0,IF(ISNUMBER(SEARCH(M$3,Consolidado!$D494)),IF(COUNTIFS(Consolidado!$AC$5:AC494,Consolidado!$AC494,Consolidado!$D$5:D494,"*"&amp;M$3&amp;"*")=1,1,0),0))</f>
        <v>0</v>
      </c>
      <c r="N494" s="0" t="n">
        <f aca="false">IF(OR(N$3="",Consolidado!$D494=""),0,IF(ISNUMBER(SEARCH(N$3,Consolidado!$D494)),IF(COUNTIFS(Consolidado!$AC$5:AC494,Consolidado!$AC494,Consolidado!$D$5:D494,"*"&amp;N$3&amp;"*")=1,1,0),0))</f>
        <v>0</v>
      </c>
      <c r="O494" s="0" t="n">
        <f aca="false">IF(OR(O$3="",Consolidado!$D494=""),0,IF(ISNUMBER(SEARCH(O$3,Consolidado!$D494)),IF(COUNTIFS(Consolidado!$AC$5:AC494,Consolidado!$AC494,Consolidado!$D$5:D494,"*"&amp;O$3&amp;"*")=1,1,0),0))</f>
        <v>0</v>
      </c>
      <c r="P494" s="0" t="n">
        <f aca="false">IF(OR(P$3="",Consolidado!$D494=""),0,IF(ISNUMBER(SEARCH(P$3,Consolidado!$D494)),IF(COUNTIFS(Consolidado!$AC$5:AC494,Consolidado!$AC494,Consolidado!$D$5:D494,"*"&amp;P$3&amp;"*")=1,1,0),0))</f>
        <v>0</v>
      </c>
      <c r="Q494" s="0" t="n">
        <f aca="false">IF(OR(Q$3="",Consolidado!$D494=""),0,IF(ISNUMBER(SEARCH(Q$3,Consolidado!$D494)),IF(COUNTIFS(Consolidado!$AC$5:AC494,Consolidado!$AC494,Consolidado!$D$5:D494,"*"&amp;Q$3&amp;"*")=1,1,0),0))</f>
        <v>0</v>
      </c>
      <c r="R494" s="0" t="n">
        <f aca="false">IF(OR(R$3="",Consolidado!$D494=""),0,IF(ISNUMBER(SEARCH(R$3,Consolidado!$D494)),IF(COUNTIFS(Consolidado!$AC$5:AC494,Consolidado!$AC494,Consolidado!$D$5:D494,"*"&amp;R$3&amp;"*")=1,1,0),0))</f>
        <v>0</v>
      </c>
      <c r="S494" s="0" t="n">
        <f aca="false">IF(OR(S$3="",Consolidado!$D494=""),0,IF(ISNUMBER(SEARCH(S$3,Consolidado!$D494)),IF(COUNTIFS(Consolidado!$AC$5:AC494,Consolidado!$AC494,Consolidado!$D$5:D494,"*"&amp;S$3&amp;"*")=1,1,0),0))</f>
        <v>0</v>
      </c>
      <c r="T494" s="0" t="n">
        <f aca="false">IF(OR(T$3="",Consolidado!$D494=""),0,IF(ISNUMBER(SEARCH(T$3,Consolidado!$D494)),IF(COUNTIFS(Consolidado!$AC$5:AC494,Consolidado!$AC494,Consolidado!$D$5:D494,"*"&amp;T$3&amp;"*")=1,1,0),0))</f>
        <v>0</v>
      </c>
      <c r="U494" s="0" t="n">
        <f aca="false">IF(OR(U$3="",Consolidado!$D494=""),0,IF(ISNUMBER(SEARCH(U$3,Consolidado!$D494)),IF(COUNTIFS(Consolidado!$AC$5:AC494,Consolidado!$AC494,Consolidado!$D$5:D494,"*"&amp;U$3&amp;"*")=1,1,0),0))</f>
        <v>0</v>
      </c>
      <c r="V494" s="0" t="n">
        <f aca="false">IF(OR(V$3="",Consolidado!$D494=""),0,IF(ISNUMBER(SEARCH(V$3,Consolidado!$D494)),IF(COUNTIFS(Consolidado!$AC$5:AC494,Consolidado!$AC494,Consolidado!$D$5:D494,"*"&amp;V$3&amp;"*")=1,1,0),0))</f>
        <v>0</v>
      </c>
      <c r="W494" s="0" t="n">
        <f aca="false">IF(OR(W$3="",Consolidado!$D494=""),0,IF(ISNUMBER(SEARCH(W$3,Consolidado!$D494)),IF(COUNTIFS(Consolidado!$AC$5:AC494,Consolidado!$AC494,Consolidado!$D$5:D494,"*"&amp;W$3&amp;"*")=1,1,0),0))</f>
        <v>0</v>
      </c>
      <c r="X494" s="0" t="n">
        <f aca="false">IF(OR(X$3="",Consolidado!$D494=""),0,IF(ISNUMBER(SEARCH(X$3,Consolidado!$D494)),IF(COUNTIFS(Consolidado!$AC$5:AC494,Consolidado!$AC494,Consolidado!$D$5:D494,"*"&amp;X$3&amp;"*")=1,1,0),0))</f>
        <v>0</v>
      </c>
      <c r="Y494" s="0" t="n">
        <f aca="false">IF(OR(Y$3="",Consolidado!$D494=""),0,IF(ISNUMBER(SEARCH(Y$3,Consolidado!$D494)),IF(COUNTIFS(Consolidado!$AC$5:AC494,Consolidado!$AC494,Consolidado!$D$5:D494,"*"&amp;Y$3&amp;"*")=1,1,0),0))</f>
        <v>0</v>
      </c>
      <c r="Z494" s="0" t="n">
        <f aca="false">IF(OR(Z$3="",Consolidado!$D494=""),0,IF(ISNUMBER(SEARCH(Z$3,Consolidado!$D494)),IF(COUNTIFS(Consolidado!$AC$5:AC494,Consolidado!$AC494,Consolidado!$D$5:D494,"*"&amp;Z$3&amp;"*")=1,1,0),0))</f>
        <v>0</v>
      </c>
      <c r="AA494" s="0" t="n">
        <f aca="false">IF(OR(AA$3="",Consolidado!$D494=""),0,IF(ISNUMBER(SEARCH(AA$3,Consolidado!$D494)),IF(COUNTIFS(Consolidado!$AC$5:AC494,Consolidado!$AC494,Consolidado!$D$5:D494,"*"&amp;AA$3&amp;"*")=1,1,0),0))</f>
        <v>0</v>
      </c>
      <c r="AB494" s="0" t="n">
        <f aca="false">IF(OR(AB$3="",Consolidado!$D494=""),0,IF(ISNUMBER(SEARCH(AB$3,Consolidado!$D494)),IF(COUNTIFS(Consolidado!$AC$5:AC494,Consolidado!$AC494,Consolidado!$D$5:D494,"*"&amp;AB$3&amp;"*")=1,1,0),0))</f>
        <v>0</v>
      </c>
      <c r="AC494" s="0" t="n">
        <f aca="false">IF(OR(AC$3="",Consolidado!$D494=""),0,IF(ISNUMBER(SEARCH(AC$3,Consolidado!$D494)),IF(COUNTIFS(Consolidado!$AC$5:AC494,Consolidado!$AC494,Consolidado!$D$5:D494,"*"&amp;AC$3&amp;"*")=1,1,0),0))</f>
        <v>0</v>
      </c>
      <c r="AD494" s="0" t="n">
        <f aca="false">IF(OR(AD$3="",Consolidado!$D494=""),0,IF(ISNUMBER(SEARCH(AD$3,Consolidado!$D494)),IF(COUNTIFS(Consolidado!$AC$5:AC494,Consolidado!$AC494,Consolidado!$D$5:D494,"*"&amp;AD$3&amp;"*")=1,1,0),0))</f>
        <v>0</v>
      </c>
      <c r="AE494" s="0" t="n">
        <f aca="false">IF(OR(AE$3="",Consolidado!$D494=""),0,IF(ISNUMBER(SEARCH(AE$3,Consolidado!$D494)),IF(COUNTIFS(Consolidado!$AC$5:AC494,Consolidado!$AC494,Consolidado!$D$5:D494,"*"&amp;AE$3&amp;"*")=1,1,0),0))</f>
        <v>0</v>
      </c>
      <c r="AF494" s="0" t="n">
        <f aca="false">IF(OR(AF$3="",Consolidado!$D494=""),0,IF(ISNUMBER(SEARCH(AF$3,Consolidado!$D494)),IF(COUNTIFS(Consolidado!$AC$5:AC494,Consolidado!$AC494,Consolidado!$D$5:D494,"*"&amp;AF$3&amp;"*")=1,1,0),0))</f>
        <v>0</v>
      </c>
      <c r="AG494" s="0" t="n">
        <f aca="false">IF(OR(AG$3="",Consolidado!$D494=""),0,IF(ISNUMBER(SEARCH(AG$3,Consolidado!$D494)),IF(COUNTIFS(Consolidado!$AC$5:AC494,Consolidado!$AC494,Consolidado!$D$5:D494,"*"&amp;AG$3&amp;"*")=1,1,0),0))</f>
        <v>0</v>
      </c>
      <c r="AH494" s="0" t="n">
        <f aca="false">IF(OR(AH$3="",Consolidado!$D494=""),0,IF(ISNUMBER(SEARCH(AH$3,Consolidado!$D494)),IF(COUNTIFS(Consolidado!$AC$5:AC494,Consolidado!$AC494,Consolidado!$D$5:D494,"*"&amp;AH$3&amp;"*")=1,1,0),0))</f>
        <v>0</v>
      </c>
      <c r="AI494" s="0" t="n">
        <f aca="false">IF(OR(AI$3="",Consolidado!$D494=""),0,IF(ISNUMBER(SEARCH(AI$3,Consolidado!$D494)),IF(COUNTIFS(Consolidado!$AC$5:AC494,Consolidado!$AC494,Consolidado!$D$5:D494,"*"&amp;AI$3&amp;"*")=1,1,0),0))</f>
        <v>0</v>
      </c>
      <c r="AJ494" s="0" t="n">
        <f aca="false">IF(OR(AJ$3="",Consolidado!$D494=""),0,IF(ISNUMBER(SEARCH(AJ$3,Consolidado!$D494)),IF(COUNTIFS(Consolidado!$AC$5:AC494,Consolidado!$AC494,Consolidado!$D$5:D494,"*"&amp;AJ$3&amp;"*")=1,1,0),0))</f>
        <v>0</v>
      </c>
      <c r="AK494" s="0" t="n">
        <f aca="false">IF(OR(AK$3="",Consolidado!$D494=""),0,IF(ISNUMBER(SEARCH(AK$3,Consolidado!$D494)),IF(COUNTIFS(Consolidado!$AC$5:AC494,Consolidado!$AC494,Consolidado!$D$5:D494,"*"&amp;AK$3&amp;"*")=1,1,0),0))</f>
        <v>0</v>
      </c>
      <c r="AL494" s="0" t="n">
        <f aca="false">IF(OR(AL$3="",Consolidado!$D494=""),0,IF(ISNUMBER(SEARCH(AL$3,Consolidado!$D494)),IF(COUNTIFS(Consolidado!$AC$5:AC494,Consolidado!$AC494,Consolidado!$D$5:D494,"*"&amp;AL$3&amp;"*")=1,1,0),0))</f>
        <v>0</v>
      </c>
      <c r="AM494" s="0" t="n">
        <f aca="false">IF(OR(AM$3="",Consolidado!$D494=""),0,IF(ISNUMBER(SEARCH(AM$3,Consolidado!$D494)),IF(COUNTIFS(Consolidado!$AC$5:AC494,Consolidado!$AC494,Consolidado!$D$5:D494,"*"&amp;AM$3&amp;"*")=1,1,0),0))</f>
        <v>0</v>
      </c>
      <c r="AN494" s="0" t="n">
        <f aca="false">IF(OR(AN$3="",Consolidado!$D494=""),0,IF(ISNUMBER(SEARCH(AN$3,Consolidado!$D494)),IF(COUNTIFS(Consolidado!$AC$5:AC494,Consolidado!$AC494,Consolidado!$D$5:D494,"*"&amp;AN$3&amp;"*")=1,1,0),0))</f>
        <v>0</v>
      </c>
      <c r="AO494" s="0" t="n">
        <f aca="false">IF(OR(AO$3="",Consolidado!$D494=""),0,IF(ISNUMBER(SEARCH(AO$3,Consolidado!$D494)),IF(COUNTIFS(Consolidado!$AC$5:AC494,Consolidado!$AC494,Consolidado!$D$5:D494,"*"&amp;AO$3&amp;"*")=1,1,0),0))</f>
        <v>0</v>
      </c>
    </row>
    <row r="495" customFormat="false" ht="15" hidden="false" customHeight="false" outlineLevel="0" collapsed="false">
      <c r="B495" s="0" t="n">
        <f aca="false">IF(OR(B$3="",Consolidado!$D495=""),0,IF(ISNUMBER(SEARCH(B$3,Consolidado!$D495)),IF(COUNTIFS(Consolidado!$AC$5:AC495,Consolidado!$AC495,Consolidado!$D$5:D495,"*"&amp;B$3&amp;"*")=1,1,0),0))</f>
        <v>0</v>
      </c>
      <c r="C495" s="0" t="n">
        <f aca="false">IF(OR(C$3="",Consolidado!$D495=""),0,IF(ISNUMBER(SEARCH(C$3,Consolidado!$D495)),IF(COUNTIFS(Consolidado!$AC$5:AC495,Consolidado!$AC495,Consolidado!$D$5:D495,"*"&amp;C$3&amp;"*")=1,1,0),0))</f>
        <v>0</v>
      </c>
      <c r="D495" s="0" t="n">
        <f aca="false">IF(OR(D$3="",Consolidado!$D495=""),0,IF(ISNUMBER(SEARCH(D$3,Consolidado!$D495)),IF(COUNTIFS(Consolidado!$AC$5:AC495,Consolidado!$AC495,Consolidado!$D$5:D495,"*"&amp;D$3&amp;"*")=1,1,0),0))</f>
        <v>0</v>
      </c>
      <c r="E495" s="0" t="n">
        <f aca="false">IF(OR(E$3="",Consolidado!$D495=""),0,IF(ISNUMBER(SEARCH(E$3,Consolidado!$D495)),IF(COUNTIFS(Consolidado!$AC$5:AC495,Consolidado!$AC495,Consolidado!$D$5:D495,"*"&amp;E$3&amp;"*")=1,1,0),0))</f>
        <v>0</v>
      </c>
      <c r="F495" s="0" t="n">
        <f aca="false">IF(OR(F$3="",Consolidado!$D495=""),0,IF(ISNUMBER(SEARCH(F$3,Consolidado!$D495)),IF(COUNTIFS(Consolidado!$AC$5:AC495,Consolidado!$AC495,Consolidado!$D$5:D495,"*"&amp;F$3&amp;"*")=1,1,0),0))</f>
        <v>0</v>
      </c>
      <c r="G495" s="0" t="n">
        <f aca="false">IF(OR(G$3="",Consolidado!$D495=""),0,IF(ISNUMBER(SEARCH(G$3,Consolidado!$D495)),IF(COUNTIFS(Consolidado!$AC$5:AC495,Consolidado!$AC495,Consolidado!$D$5:D495,"*"&amp;G$3&amp;"*")=1,1,0),0))</f>
        <v>0</v>
      </c>
      <c r="H495" s="0" t="n">
        <f aca="false">IF(OR(H$3="",Consolidado!$D495=""),0,IF(ISNUMBER(SEARCH(H$3,Consolidado!$D495)),IF(COUNTIFS(Consolidado!$AC$5:AC495,Consolidado!$AC495,Consolidado!$D$5:D495,"*"&amp;H$3&amp;"*")=1,1,0),0))</f>
        <v>0</v>
      </c>
      <c r="I495" s="0" t="n">
        <f aca="false">IF(OR(I$3="",Consolidado!$D495=""),0,IF(ISNUMBER(SEARCH(I$3,Consolidado!$D495)),IF(COUNTIFS(Consolidado!$AC$5:AC495,Consolidado!$AC495,Consolidado!$D$5:D495,"*"&amp;I$3&amp;"*")=1,1,0),0))</f>
        <v>0</v>
      </c>
      <c r="J495" s="0" t="n">
        <f aca="false">IF(OR(J$3="",Consolidado!$D495=""),0,IF(ISNUMBER(SEARCH(J$3,Consolidado!$D495)),IF(COUNTIFS(Consolidado!$AC$5:AC495,Consolidado!$AC495,Consolidado!$D$5:D495,"*"&amp;J$3&amp;"*")=1,1,0),0))</f>
        <v>0</v>
      </c>
      <c r="K495" s="0" t="n">
        <f aca="false">IF(OR(K$3="",Consolidado!$D495=""),0,IF(ISNUMBER(SEARCH(K$3,Consolidado!$D495)),IF(COUNTIFS(Consolidado!$AC$5:AC495,Consolidado!$AC495,Consolidado!$D$5:D495,"*"&amp;K$3&amp;"*")=1,1,0),0))</f>
        <v>0</v>
      </c>
      <c r="L495" s="0" t="n">
        <f aca="false">IF(OR(L$3="",Consolidado!$D495=""),0,IF(ISNUMBER(SEARCH(L$3,Consolidado!$D495)),IF(COUNTIFS(Consolidado!$AC$5:AC495,Consolidado!$AC495,Consolidado!$D$5:D495,"*"&amp;L$3&amp;"*")=1,1,0),0))</f>
        <v>0</v>
      </c>
      <c r="M495" s="0" t="n">
        <f aca="false">IF(OR(M$3="",Consolidado!$D495=""),0,IF(ISNUMBER(SEARCH(M$3,Consolidado!$D495)),IF(COUNTIFS(Consolidado!$AC$5:AC495,Consolidado!$AC495,Consolidado!$D$5:D495,"*"&amp;M$3&amp;"*")=1,1,0),0))</f>
        <v>0</v>
      </c>
      <c r="N495" s="0" t="n">
        <f aca="false">IF(OR(N$3="",Consolidado!$D495=""),0,IF(ISNUMBER(SEARCH(N$3,Consolidado!$D495)),IF(COUNTIFS(Consolidado!$AC$5:AC495,Consolidado!$AC495,Consolidado!$D$5:D495,"*"&amp;N$3&amp;"*")=1,1,0),0))</f>
        <v>0</v>
      </c>
      <c r="O495" s="0" t="n">
        <f aca="false">IF(OR(O$3="",Consolidado!$D495=""),0,IF(ISNUMBER(SEARCH(O$3,Consolidado!$D495)),IF(COUNTIFS(Consolidado!$AC$5:AC495,Consolidado!$AC495,Consolidado!$D$5:D495,"*"&amp;O$3&amp;"*")=1,1,0),0))</f>
        <v>0</v>
      </c>
      <c r="P495" s="0" t="n">
        <f aca="false">IF(OR(P$3="",Consolidado!$D495=""),0,IF(ISNUMBER(SEARCH(P$3,Consolidado!$D495)),IF(COUNTIFS(Consolidado!$AC$5:AC495,Consolidado!$AC495,Consolidado!$D$5:D495,"*"&amp;P$3&amp;"*")=1,1,0),0))</f>
        <v>0</v>
      </c>
      <c r="Q495" s="0" t="n">
        <f aca="false">IF(OR(Q$3="",Consolidado!$D495=""),0,IF(ISNUMBER(SEARCH(Q$3,Consolidado!$D495)),IF(COUNTIFS(Consolidado!$AC$5:AC495,Consolidado!$AC495,Consolidado!$D$5:D495,"*"&amp;Q$3&amp;"*")=1,1,0),0))</f>
        <v>0</v>
      </c>
      <c r="R495" s="0" t="n">
        <f aca="false">IF(OR(R$3="",Consolidado!$D495=""),0,IF(ISNUMBER(SEARCH(R$3,Consolidado!$D495)),IF(COUNTIFS(Consolidado!$AC$5:AC495,Consolidado!$AC495,Consolidado!$D$5:D495,"*"&amp;R$3&amp;"*")=1,1,0),0))</f>
        <v>0</v>
      </c>
      <c r="S495" s="0" t="n">
        <f aca="false">IF(OR(S$3="",Consolidado!$D495=""),0,IF(ISNUMBER(SEARCH(S$3,Consolidado!$D495)),IF(COUNTIFS(Consolidado!$AC$5:AC495,Consolidado!$AC495,Consolidado!$D$5:D495,"*"&amp;S$3&amp;"*")=1,1,0),0))</f>
        <v>0</v>
      </c>
      <c r="T495" s="0" t="n">
        <f aca="false">IF(OR(T$3="",Consolidado!$D495=""),0,IF(ISNUMBER(SEARCH(T$3,Consolidado!$D495)),IF(COUNTIFS(Consolidado!$AC$5:AC495,Consolidado!$AC495,Consolidado!$D$5:D495,"*"&amp;T$3&amp;"*")=1,1,0),0))</f>
        <v>0</v>
      </c>
      <c r="U495" s="0" t="n">
        <f aca="false">IF(OR(U$3="",Consolidado!$D495=""),0,IF(ISNUMBER(SEARCH(U$3,Consolidado!$D495)),IF(COUNTIFS(Consolidado!$AC$5:AC495,Consolidado!$AC495,Consolidado!$D$5:D495,"*"&amp;U$3&amp;"*")=1,1,0),0))</f>
        <v>0</v>
      </c>
      <c r="V495" s="0" t="n">
        <f aca="false">IF(OR(V$3="",Consolidado!$D495=""),0,IF(ISNUMBER(SEARCH(V$3,Consolidado!$D495)),IF(COUNTIFS(Consolidado!$AC$5:AC495,Consolidado!$AC495,Consolidado!$D$5:D495,"*"&amp;V$3&amp;"*")=1,1,0),0))</f>
        <v>0</v>
      </c>
      <c r="W495" s="0" t="n">
        <f aca="false">IF(OR(W$3="",Consolidado!$D495=""),0,IF(ISNUMBER(SEARCH(W$3,Consolidado!$D495)),IF(COUNTIFS(Consolidado!$AC$5:AC495,Consolidado!$AC495,Consolidado!$D$5:D495,"*"&amp;W$3&amp;"*")=1,1,0),0))</f>
        <v>0</v>
      </c>
      <c r="X495" s="0" t="n">
        <f aca="false">IF(OR(X$3="",Consolidado!$D495=""),0,IF(ISNUMBER(SEARCH(X$3,Consolidado!$D495)),IF(COUNTIFS(Consolidado!$AC$5:AC495,Consolidado!$AC495,Consolidado!$D$5:D495,"*"&amp;X$3&amp;"*")=1,1,0),0))</f>
        <v>0</v>
      </c>
      <c r="Y495" s="0" t="n">
        <f aca="false">IF(OR(Y$3="",Consolidado!$D495=""),0,IF(ISNUMBER(SEARCH(Y$3,Consolidado!$D495)),IF(COUNTIFS(Consolidado!$AC$5:AC495,Consolidado!$AC495,Consolidado!$D$5:D495,"*"&amp;Y$3&amp;"*")=1,1,0),0))</f>
        <v>0</v>
      </c>
      <c r="Z495" s="0" t="n">
        <f aca="false">IF(OR(Z$3="",Consolidado!$D495=""),0,IF(ISNUMBER(SEARCH(Z$3,Consolidado!$D495)),IF(COUNTIFS(Consolidado!$AC$5:AC495,Consolidado!$AC495,Consolidado!$D$5:D495,"*"&amp;Z$3&amp;"*")=1,1,0),0))</f>
        <v>0</v>
      </c>
      <c r="AA495" s="0" t="n">
        <f aca="false">IF(OR(AA$3="",Consolidado!$D495=""),0,IF(ISNUMBER(SEARCH(AA$3,Consolidado!$D495)),IF(COUNTIFS(Consolidado!$AC$5:AC495,Consolidado!$AC495,Consolidado!$D$5:D495,"*"&amp;AA$3&amp;"*")=1,1,0),0))</f>
        <v>0</v>
      </c>
      <c r="AB495" s="0" t="n">
        <f aca="false">IF(OR(AB$3="",Consolidado!$D495=""),0,IF(ISNUMBER(SEARCH(AB$3,Consolidado!$D495)),IF(COUNTIFS(Consolidado!$AC$5:AC495,Consolidado!$AC495,Consolidado!$D$5:D495,"*"&amp;AB$3&amp;"*")=1,1,0),0))</f>
        <v>0</v>
      </c>
      <c r="AC495" s="0" t="n">
        <f aca="false">IF(OR(AC$3="",Consolidado!$D495=""),0,IF(ISNUMBER(SEARCH(AC$3,Consolidado!$D495)),IF(COUNTIFS(Consolidado!$AC$5:AC495,Consolidado!$AC495,Consolidado!$D$5:D495,"*"&amp;AC$3&amp;"*")=1,1,0),0))</f>
        <v>0</v>
      </c>
      <c r="AD495" s="0" t="n">
        <f aca="false">IF(OR(AD$3="",Consolidado!$D495=""),0,IF(ISNUMBER(SEARCH(AD$3,Consolidado!$D495)),IF(COUNTIFS(Consolidado!$AC$5:AC495,Consolidado!$AC495,Consolidado!$D$5:D495,"*"&amp;AD$3&amp;"*")=1,1,0),0))</f>
        <v>0</v>
      </c>
      <c r="AE495" s="0" t="n">
        <f aca="false">IF(OR(AE$3="",Consolidado!$D495=""),0,IF(ISNUMBER(SEARCH(AE$3,Consolidado!$D495)),IF(COUNTIFS(Consolidado!$AC$5:AC495,Consolidado!$AC495,Consolidado!$D$5:D495,"*"&amp;AE$3&amp;"*")=1,1,0),0))</f>
        <v>0</v>
      </c>
      <c r="AF495" s="0" t="n">
        <f aca="false">IF(OR(AF$3="",Consolidado!$D495=""),0,IF(ISNUMBER(SEARCH(AF$3,Consolidado!$D495)),IF(COUNTIFS(Consolidado!$AC$5:AC495,Consolidado!$AC495,Consolidado!$D$5:D495,"*"&amp;AF$3&amp;"*")=1,1,0),0))</f>
        <v>0</v>
      </c>
      <c r="AG495" s="0" t="n">
        <f aca="false">IF(OR(AG$3="",Consolidado!$D495=""),0,IF(ISNUMBER(SEARCH(AG$3,Consolidado!$D495)),IF(COUNTIFS(Consolidado!$AC$5:AC495,Consolidado!$AC495,Consolidado!$D$5:D495,"*"&amp;AG$3&amp;"*")=1,1,0),0))</f>
        <v>0</v>
      </c>
      <c r="AH495" s="0" t="n">
        <f aca="false">IF(OR(AH$3="",Consolidado!$D495=""),0,IF(ISNUMBER(SEARCH(AH$3,Consolidado!$D495)),IF(COUNTIFS(Consolidado!$AC$5:AC495,Consolidado!$AC495,Consolidado!$D$5:D495,"*"&amp;AH$3&amp;"*")=1,1,0),0))</f>
        <v>0</v>
      </c>
      <c r="AI495" s="0" t="n">
        <f aca="false">IF(OR(AI$3="",Consolidado!$D495=""),0,IF(ISNUMBER(SEARCH(AI$3,Consolidado!$D495)),IF(COUNTIFS(Consolidado!$AC$5:AC495,Consolidado!$AC495,Consolidado!$D$5:D495,"*"&amp;AI$3&amp;"*")=1,1,0),0))</f>
        <v>0</v>
      </c>
      <c r="AJ495" s="0" t="n">
        <f aca="false">IF(OR(AJ$3="",Consolidado!$D495=""),0,IF(ISNUMBER(SEARCH(AJ$3,Consolidado!$D495)),IF(COUNTIFS(Consolidado!$AC$5:AC495,Consolidado!$AC495,Consolidado!$D$5:D495,"*"&amp;AJ$3&amp;"*")=1,1,0),0))</f>
        <v>0</v>
      </c>
      <c r="AK495" s="0" t="n">
        <f aca="false">IF(OR(AK$3="",Consolidado!$D495=""),0,IF(ISNUMBER(SEARCH(AK$3,Consolidado!$D495)),IF(COUNTIFS(Consolidado!$AC$5:AC495,Consolidado!$AC495,Consolidado!$D$5:D495,"*"&amp;AK$3&amp;"*")=1,1,0),0))</f>
        <v>0</v>
      </c>
      <c r="AL495" s="0" t="n">
        <f aca="false">IF(OR(AL$3="",Consolidado!$D495=""),0,IF(ISNUMBER(SEARCH(AL$3,Consolidado!$D495)),IF(COUNTIFS(Consolidado!$AC$5:AC495,Consolidado!$AC495,Consolidado!$D$5:D495,"*"&amp;AL$3&amp;"*")=1,1,0),0))</f>
        <v>0</v>
      </c>
      <c r="AM495" s="0" t="n">
        <f aca="false">IF(OR(AM$3="",Consolidado!$D495=""),0,IF(ISNUMBER(SEARCH(AM$3,Consolidado!$D495)),IF(COUNTIFS(Consolidado!$AC$5:AC495,Consolidado!$AC495,Consolidado!$D$5:D495,"*"&amp;AM$3&amp;"*")=1,1,0),0))</f>
        <v>0</v>
      </c>
      <c r="AN495" s="0" t="n">
        <f aca="false">IF(OR(AN$3="",Consolidado!$D495=""),0,IF(ISNUMBER(SEARCH(AN$3,Consolidado!$D495)),IF(COUNTIFS(Consolidado!$AC$5:AC495,Consolidado!$AC495,Consolidado!$D$5:D495,"*"&amp;AN$3&amp;"*")=1,1,0),0))</f>
        <v>0</v>
      </c>
      <c r="AO495" s="0" t="n">
        <f aca="false">IF(OR(AO$3="",Consolidado!$D495=""),0,IF(ISNUMBER(SEARCH(AO$3,Consolidado!$D495)),IF(COUNTIFS(Consolidado!$AC$5:AC495,Consolidado!$AC495,Consolidado!$D$5:D495,"*"&amp;AO$3&amp;"*")=1,1,0),0))</f>
        <v>0</v>
      </c>
    </row>
    <row r="496" customFormat="false" ht="15" hidden="false" customHeight="false" outlineLevel="0" collapsed="false">
      <c r="B496" s="0" t="n">
        <f aca="false">IF(OR(B$3="",Consolidado!$D496=""),0,IF(ISNUMBER(SEARCH(B$3,Consolidado!$D496)),IF(COUNTIFS(Consolidado!$AC$5:AC496,Consolidado!$AC496,Consolidado!$D$5:D496,"*"&amp;B$3&amp;"*")=1,1,0),0))</f>
        <v>0</v>
      </c>
      <c r="C496" s="0" t="n">
        <f aca="false">IF(OR(C$3="",Consolidado!$D496=""),0,IF(ISNUMBER(SEARCH(C$3,Consolidado!$D496)),IF(COUNTIFS(Consolidado!$AC$5:AC496,Consolidado!$AC496,Consolidado!$D$5:D496,"*"&amp;C$3&amp;"*")=1,1,0),0))</f>
        <v>0</v>
      </c>
      <c r="D496" s="0" t="n">
        <f aca="false">IF(OR(D$3="",Consolidado!$D496=""),0,IF(ISNUMBER(SEARCH(D$3,Consolidado!$D496)),IF(COUNTIFS(Consolidado!$AC$5:AC496,Consolidado!$AC496,Consolidado!$D$5:D496,"*"&amp;D$3&amp;"*")=1,1,0),0))</f>
        <v>0</v>
      </c>
      <c r="E496" s="0" t="n">
        <f aca="false">IF(OR(E$3="",Consolidado!$D496=""),0,IF(ISNUMBER(SEARCH(E$3,Consolidado!$D496)),IF(COUNTIFS(Consolidado!$AC$5:AC496,Consolidado!$AC496,Consolidado!$D$5:D496,"*"&amp;E$3&amp;"*")=1,1,0),0))</f>
        <v>0</v>
      </c>
      <c r="F496" s="0" t="n">
        <f aca="false">IF(OR(F$3="",Consolidado!$D496=""),0,IF(ISNUMBER(SEARCH(F$3,Consolidado!$D496)),IF(COUNTIFS(Consolidado!$AC$5:AC496,Consolidado!$AC496,Consolidado!$D$5:D496,"*"&amp;F$3&amp;"*")=1,1,0),0))</f>
        <v>0</v>
      </c>
      <c r="G496" s="0" t="n">
        <f aca="false">IF(OR(G$3="",Consolidado!$D496=""),0,IF(ISNUMBER(SEARCH(G$3,Consolidado!$D496)),IF(COUNTIFS(Consolidado!$AC$5:AC496,Consolidado!$AC496,Consolidado!$D$5:D496,"*"&amp;G$3&amp;"*")=1,1,0),0))</f>
        <v>0</v>
      </c>
      <c r="H496" s="0" t="n">
        <f aca="false">IF(OR(H$3="",Consolidado!$D496=""),0,IF(ISNUMBER(SEARCH(H$3,Consolidado!$D496)),IF(COUNTIFS(Consolidado!$AC$5:AC496,Consolidado!$AC496,Consolidado!$D$5:D496,"*"&amp;H$3&amp;"*")=1,1,0),0))</f>
        <v>0</v>
      </c>
      <c r="I496" s="0" t="n">
        <f aca="false">IF(OR(I$3="",Consolidado!$D496=""),0,IF(ISNUMBER(SEARCH(I$3,Consolidado!$D496)),IF(COUNTIFS(Consolidado!$AC$5:AC496,Consolidado!$AC496,Consolidado!$D$5:D496,"*"&amp;I$3&amp;"*")=1,1,0),0))</f>
        <v>0</v>
      </c>
      <c r="J496" s="0" t="n">
        <f aca="false">IF(OR(J$3="",Consolidado!$D496=""),0,IF(ISNUMBER(SEARCH(J$3,Consolidado!$D496)),IF(COUNTIFS(Consolidado!$AC$5:AC496,Consolidado!$AC496,Consolidado!$D$5:D496,"*"&amp;J$3&amp;"*")=1,1,0),0))</f>
        <v>0</v>
      </c>
      <c r="K496" s="0" t="n">
        <f aca="false">IF(OR(K$3="",Consolidado!$D496=""),0,IF(ISNUMBER(SEARCH(K$3,Consolidado!$D496)),IF(COUNTIFS(Consolidado!$AC$5:AC496,Consolidado!$AC496,Consolidado!$D$5:D496,"*"&amp;K$3&amp;"*")=1,1,0),0))</f>
        <v>0</v>
      </c>
      <c r="L496" s="0" t="n">
        <f aca="false">IF(OR(L$3="",Consolidado!$D496=""),0,IF(ISNUMBER(SEARCH(L$3,Consolidado!$D496)),IF(COUNTIFS(Consolidado!$AC$5:AC496,Consolidado!$AC496,Consolidado!$D$5:D496,"*"&amp;L$3&amp;"*")=1,1,0),0))</f>
        <v>0</v>
      </c>
      <c r="M496" s="0" t="n">
        <f aca="false">IF(OR(M$3="",Consolidado!$D496=""),0,IF(ISNUMBER(SEARCH(M$3,Consolidado!$D496)),IF(COUNTIFS(Consolidado!$AC$5:AC496,Consolidado!$AC496,Consolidado!$D$5:D496,"*"&amp;M$3&amp;"*")=1,1,0),0))</f>
        <v>0</v>
      </c>
      <c r="N496" s="0" t="n">
        <f aca="false">IF(OR(N$3="",Consolidado!$D496=""),0,IF(ISNUMBER(SEARCH(N$3,Consolidado!$D496)),IF(COUNTIFS(Consolidado!$AC$5:AC496,Consolidado!$AC496,Consolidado!$D$5:D496,"*"&amp;N$3&amp;"*")=1,1,0),0))</f>
        <v>0</v>
      </c>
      <c r="O496" s="0" t="n">
        <f aca="false">IF(OR(O$3="",Consolidado!$D496=""),0,IF(ISNUMBER(SEARCH(O$3,Consolidado!$D496)),IF(COUNTIFS(Consolidado!$AC$5:AC496,Consolidado!$AC496,Consolidado!$D$5:D496,"*"&amp;O$3&amp;"*")=1,1,0),0))</f>
        <v>0</v>
      </c>
      <c r="P496" s="0" t="n">
        <f aca="false">IF(OR(P$3="",Consolidado!$D496=""),0,IF(ISNUMBER(SEARCH(P$3,Consolidado!$D496)),IF(COUNTIFS(Consolidado!$AC$5:AC496,Consolidado!$AC496,Consolidado!$D$5:D496,"*"&amp;P$3&amp;"*")=1,1,0),0))</f>
        <v>0</v>
      </c>
      <c r="Q496" s="0" t="n">
        <f aca="false">IF(OR(Q$3="",Consolidado!$D496=""),0,IF(ISNUMBER(SEARCH(Q$3,Consolidado!$D496)),IF(COUNTIFS(Consolidado!$AC$5:AC496,Consolidado!$AC496,Consolidado!$D$5:D496,"*"&amp;Q$3&amp;"*")=1,1,0),0))</f>
        <v>0</v>
      </c>
      <c r="R496" s="0" t="n">
        <f aca="false">IF(OR(R$3="",Consolidado!$D496=""),0,IF(ISNUMBER(SEARCH(R$3,Consolidado!$D496)),IF(COUNTIFS(Consolidado!$AC$5:AC496,Consolidado!$AC496,Consolidado!$D$5:D496,"*"&amp;R$3&amp;"*")=1,1,0),0))</f>
        <v>0</v>
      </c>
      <c r="S496" s="0" t="n">
        <f aca="false">IF(OR(S$3="",Consolidado!$D496=""),0,IF(ISNUMBER(SEARCH(S$3,Consolidado!$D496)),IF(COUNTIFS(Consolidado!$AC$5:AC496,Consolidado!$AC496,Consolidado!$D$5:D496,"*"&amp;S$3&amp;"*")=1,1,0),0))</f>
        <v>0</v>
      </c>
      <c r="T496" s="0" t="n">
        <f aca="false">IF(OR(T$3="",Consolidado!$D496=""),0,IF(ISNUMBER(SEARCH(T$3,Consolidado!$D496)),IF(COUNTIFS(Consolidado!$AC$5:AC496,Consolidado!$AC496,Consolidado!$D$5:D496,"*"&amp;T$3&amp;"*")=1,1,0),0))</f>
        <v>0</v>
      </c>
      <c r="U496" s="0" t="n">
        <f aca="false">IF(OR(U$3="",Consolidado!$D496=""),0,IF(ISNUMBER(SEARCH(U$3,Consolidado!$D496)),IF(COUNTIFS(Consolidado!$AC$5:AC496,Consolidado!$AC496,Consolidado!$D$5:D496,"*"&amp;U$3&amp;"*")=1,1,0),0))</f>
        <v>0</v>
      </c>
      <c r="V496" s="0" t="n">
        <f aca="false">IF(OR(V$3="",Consolidado!$D496=""),0,IF(ISNUMBER(SEARCH(V$3,Consolidado!$D496)),IF(COUNTIFS(Consolidado!$AC$5:AC496,Consolidado!$AC496,Consolidado!$D$5:D496,"*"&amp;V$3&amp;"*")=1,1,0),0))</f>
        <v>0</v>
      </c>
      <c r="W496" s="0" t="n">
        <f aca="false">IF(OR(W$3="",Consolidado!$D496=""),0,IF(ISNUMBER(SEARCH(W$3,Consolidado!$D496)),IF(COUNTIFS(Consolidado!$AC$5:AC496,Consolidado!$AC496,Consolidado!$D$5:D496,"*"&amp;W$3&amp;"*")=1,1,0),0))</f>
        <v>0</v>
      </c>
      <c r="X496" s="0" t="n">
        <f aca="false">IF(OR(X$3="",Consolidado!$D496=""),0,IF(ISNUMBER(SEARCH(X$3,Consolidado!$D496)),IF(COUNTIFS(Consolidado!$AC$5:AC496,Consolidado!$AC496,Consolidado!$D$5:D496,"*"&amp;X$3&amp;"*")=1,1,0),0))</f>
        <v>0</v>
      </c>
      <c r="Y496" s="0" t="n">
        <f aca="false">IF(OR(Y$3="",Consolidado!$D496=""),0,IF(ISNUMBER(SEARCH(Y$3,Consolidado!$D496)),IF(COUNTIFS(Consolidado!$AC$5:AC496,Consolidado!$AC496,Consolidado!$D$5:D496,"*"&amp;Y$3&amp;"*")=1,1,0),0))</f>
        <v>0</v>
      </c>
      <c r="Z496" s="0" t="n">
        <f aca="false">IF(OR(Z$3="",Consolidado!$D496=""),0,IF(ISNUMBER(SEARCH(Z$3,Consolidado!$D496)),IF(COUNTIFS(Consolidado!$AC$5:AC496,Consolidado!$AC496,Consolidado!$D$5:D496,"*"&amp;Z$3&amp;"*")=1,1,0),0))</f>
        <v>0</v>
      </c>
      <c r="AA496" s="0" t="n">
        <f aca="false">IF(OR(AA$3="",Consolidado!$D496=""),0,IF(ISNUMBER(SEARCH(AA$3,Consolidado!$D496)),IF(COUNTIFS(Consolidado!$AC$5:AC496,Consolidado!$AC496,Consolidado!$D$5:D496,"*"&amp;AA$3&amp;"*")=1,1,0),0))</f>
        <v>0</v>
      </c>
      <c r="AB496" s="0" t="n">
        <f aca="false">IF(OR(AB$3="",Consolidado!$D496=""),0,IF(ISNUMBER(SEARCH(AB$3,Consolidado!$D496)),IF(COUNTIFS(Consolidado!$AC$5:AC496,Consolidado!$AC496,Consolidado!$D$5:D496,"*"&amp;AB$3&amp;"*")=1,1,0),0))</f>
        <v>0</v>
      </c>
      <c r="AC496" s="0" t="n">
        <f aca="false">IF(OR(AC$3="",Consolidado!$D496=""),0,IF(ISNUMBER(SEARCH(AC$3,Consolidado!$D496)),IF(COUNTIFS(Consolidado!$AC$5:AC496,Consolidado!$AC496,Consolidado!$D$5:D496,"*"&amp;AC$3&amp;"*")=1,1,0),0))</f>
        <v>0</v>
      </c>
      <c r="AD496" s="0" t="n">
        <f aca="false">IF(OR(AD$3="",Consolidado!$D496=""),0,IF(ISNUMBER(SEARCH(AD$3,Consolidado!$D496)),IF(COUNTIFS(Consolidado!$AC$5:AC496,Consolidado!$AC496,Consolidado!$D$5:D496,"*"&amp;AD$3&amp;"*")=1,1,0),0))</f>
        <v>0</v>
      </c>
      <c r="AE496" s="0" t="n">
        <f aca="false">IF(OR(AE$3="",Consolidado!$D496=""),0,IF(ISNUMBER(SEARCH(AE$3,Consolidado!$D496)),IF(COUNTIFS(Consolidado!$AC$5:AC496,Consolidado!$AC496,Consolidado!$D$5:D496,"*"&amp;AE$3&amp;"*")=1,1,0),0))</f>
        <v>0</v>
      </c>
      <c r="AF496" s="0" t="n">
        <f aca="false">IF(OR(AF$3="",Consolidado!$D496=""),0,IF(ISNUMBER(SEARCH(AF$3,Consolidado!$D496)),IF(COUNTIFS(Consolidado!$AC$5:AC496,Consolidado!$AC496,Consolidado!$D$5:D496,"*"&amp;AF$3&amp;"*")=1,1,0),0))</f>
        <v>0</v>
      </c>
      <c r="AG496" s="0" t="n">
        <f aca="false">IF(OR(AG$3="",Consolidado!$D496=""),0,IF(ISNUMBER(SEARCH(AG$3,Consolidado!$D496)),IF(COUNTIFS(Consolidado!$AC$5:AC496,Consolidado!$AC496,Consolidado!$D$5:D496,"*"&amp;AG$3&amp;"*")=1,1,0),0))</f>
        <v>0</v>
      </c>
      <c r="AH496" s="0" t="n">
        <f aca="false">IF(OR(AH$3="",Consolidado!$D496=""),0,IF(ISNUMBER(SEARCH(AH$3,Consolidado!$D496)),IF(COUNTIFS(Consolidado!$AC$5:AC496,Consolidado!$AC496,Consolidado!$D$5:D496,"*"&amp;AH$3&amp;"*")=1,1,0),0))</f>
        <v>0</v>
      </c>
      <c r="AI496" s="0" t="n">
        <f aca="false">IF(OR(AI$3="",Consolidado!$D496=""),0,IF(ISNUMBER(SEARCH(AI$3,Consolidado!$D496)),IF(COUNTIFS(Consolidado!$AC$5:AC496,Consolidado!$AC496,Consolidado!$D$5:D496,"*"&amp;AI$3&amp;"*")=1,1,0),0))</f>
        <v>0</v>
      </c>
      <c r="AJ496" s="0" t="n">
        <f aca="false">IF(OR(AJ$3="",Consolidado!$D496=""),0,IF(ISNUMBER(SEARCH(AJ$3,Consolidado!$D496)),IF(COUNTIFS(Consolidado!$AC$5:AC496,Consolidado!$AC496,Consolidado!$D$5:D496,"*"&amp;AJ$3&amp;"*")=1,1,0),0))</f>
        <v>0</v>
      </c>
      <c r="AK496" s="0" t="n">
        <f aca="false">IF(OR(AK$3="",Consolidado!$D496=""),0,IF(ISNUMBER(SEARCH(AK$3,Consolidado!$D496)),IF(COUNTIFS(Consolidado!$AC$5:AC496,Consolidado!$AC496,Consolidado!$D$5:D496,"*"&amp;AK$3&amp;"*")=1,1,0),0))</f>
        <v>0</v>
      </c>
      <c r="AL496" s="0" t="n">
        <f aca="false">IF(OR(AL$3="",Consolidado!$D496=""),0,IF(ISNUMBER(SEARCH(AL$3,Consolidado!$D496)),IF(COUNTIFS(Consolidado!$AC$5:AC496,Consolidado!$AC496,Consolidado!$D$5:D496,"*"&amp;AL$3&amp;"*")=1,1,0),0))</f>
        <v>0</v>
      </c>
      <c r="AM496" s="0" t="n">
        <f aca="false">IF(OR(AM$3="",Consolidado!$D496=""),0,IF(ISNUMBER(SEARCH(AM$3,Consolidado!$D496)),IF(COUNTIFS(Consolidado!$AC$5:AC496,Consolidado!$AC496,Consolidado!$D$5:D496,"*"&amp;AM$3&amp;"*")=1,1,0),0))</f>
        <v>0</v>
      </c>
      <c r="AN496" s="0" t="n">
        <f aca="false">IF(OR(AN$3="",Consolidado!$D496=""),0,IF(ISNUMBER(SEARCH(AN$3,Consolidado!$D496)),IF(COUNTIFS(Consolidado!$AC$5:AC496,Consolidado!$AC496,Consolidado!$D$5:D496,"*"&amp;AN$3&amp;"*")=1,1,0),0))</f>
        <v>0</v>
      </c>
      <c r="AO496" s="0" t="n">
        <f aca="false">IF(OR(AO$3="",Consolidado!$D496=""),0,IF(ISNUMBER(SEARCH(AO$3,Consolidado!$D496)),IF(COUNTIFS(Consolidado!$AC$5:AC496,Consolidado!$AC496,Consolidado!$D$5:D496,"*"&amp;AO$3&amp;"*")=1,1,0),0))</f>
        <v>0</v>
      </c>
    </row>
    <row r="497" customFormat="false" ht="15" hidden="false" customHeight="false" outlineLevel="0" collapsed="false">
      <c r="B497" s="0" t="n">
        <f aca="false">IF(OR(B$3="",Consolidado!$D497=""),0,IF(ISNUMBER(SEARCH(B$3,Consolidado!$D497)),IF(COUNTIFS(Consolidado!$AC$5:AC497,Consolidado!$AC497,Consolidado!$D$5:D497,"*"&amp;B$3&amp;"*")=1,1,0),0))</f>
        <v>0</v>
      </c>
      <c r="C497" s="0" t="n">
        <f aca="false">IF(OR(C$3="",Consolidado!$D497=""),0,IF(ISNUMBER(SEARCH(C$3,Consolidado!$D497)),IF(COUNTIFS(Consolidado!$AC$5:AC497,Consolidado!$AC497,Consolidado!$D$5:D497,"*"&amp;C$3&amp;"*")=1,1,0),0))</f>
        <v>0</v>
      </c>
      <c r="D497" s="0" t="n">
        <f aca="false">IF(OR(D$3="",Consolidado!$D497=""),0,IF(ISNUMBER(SEARCH(D$3,Consolidado!$D497)),IF(COUNTIFS(Consolidado!$AC$5:AC497,Consolidado!$AC497,Consolidado!$D$5:D497,"*"&amp;D$3&amp;"*")=1,1,0),0))</f>
        <v>0</v>
      </c>
      <c r="E497" s="0" t="n">
        <f aca="false">IF(OR(E$3="",Consolidado!$D497=""),0,IF(ISNUMBER(SEARCH(E$3,Consolidado!$D497)),IF(COUNTIFS(Consolidado!$AC$5:AC497,Consolidado!$AC497,Consolidado!$D$5:D497,"*"&amp;E$3&amp;"*")=1,1,0),0))</f>
        <v>0</v>
      </c>
      <c r="F497" s="0" t="n">
        <f aca="false">IF(OR(F$3="",Consolidado!$D497=""),0,IF(ISNUMBER(SEARCH(F$3,Consolidado!$D497)),IF(COUNTIFS(Consolidado!$AC$5:AC497,Consolidado!$AC497,Consolidado!$D$5:D497,"*"&amp;F$3&amp;"*")=1,1,0),0))</f>
        <v>0</v>
      </c>
      <c r="G497" s="0" t="n">
        <f aca="false">IF(OR(G$3="",Consolidado!$D497=""),0,IF(ISNUMBER(SEARCH(G$3,Consolidado!$D497)),IF(COUNTIFS(Consolidado!$AC$5:AC497,Consolidado!$AC497,Consolidado!$D$5:D497,"*"&amp;G$3&amp;"*")=1,1,0),0))</f>
        <v>0</v>
      </c>
      <c r="H497" s="0" t="n">
        <f aca="false">IF(OR(H$3="",Consolidado!$D497=""),0,IF(ISNUMBER(SEARCH(H$3,Consolidado!$D497)),IF(COUNTIFS(Consolidado!$AC$5:AC497,Consolidado!$AC497,Consolidado!$D$5:D497,"*"&amp;H$3&amp;"*")=1,1,0),0))</f>
        <v>0</v>
      </c>
      <c r="I497" s="0" t="n">
        <f aca="false">IF(OR(I$3="",Consolidado!$D497=""),0,IF(ISNUMBER(SEARCH(I$3,Consolidado!$D497)),IF(COUNTIFS(Consolidado!$AC$5:AC497,Consolidado!$AC497,Consolidado!$D$5:D497,"*"&amp;I$3&amp;"*")=1,1,0),0))</f>
        <v>0</v>
      </c>
      <c r="J497" s="0" t="n">
        <f aca="false">IF(OR(J$3="",Consolidado!$D497=""),0,IF(ISNUMBER(SEARCH(J$3,Consolidado!$D497)),IF(COUNTIFS(Consolidado!$AC$5:AC497,Consolidado!$AC497,Consolidado!$D$5:D497,"*"&amp;J$3&amp;"*")=1,1,0),0))</f>
        <v>0</v>
      </c>
      <c r="K497" s="0" t="n">
        <f aca="false">IF(OR(K$3="",Consolidado!$D497=""),0,IF(ISNUMBER(SEARCH(K$3,Consolidado!$D497)),IF(COUNTIFS(Consolidado!$AC$5:AC497,Consolidado!$AC497,Consolidado!$D$5:D497,"*"&amp;K$3&amp;"*")=1,1,0),0))</f>
        <v>0</v>
      </c>
      <c r="L497" s="0" t="n">
        <f aca="false">IF(OR(L$3="",Consolidado!$D497=""),0,IF(ISNUMBER(SEARCH(L$3,Consolidado!$D497)),IF(COUNTIFS(Consolidado!$AC$5:AC497,Consolidado!$AC497,Consolidado!$D$5:D497,"*"&amp;L$3&amp;"*")=1,1,0),0))</f>
        <v>0</v>
      </c>
      <c r="M497" s="0" t="n">
        <f aca="false">IF(OR(M$3="",Consolidado!$D497=""),0,IF(ISNUMBER(SEARCH(M$3,Consolidado!$D497)),IF(COUNTIFS(Consolidado!$AC$5:AC497,Consolidado!$AC497,Consolidado!$D$5:D497,"*"&amp;M$3&amp;"*")=1,1,0),0))</f>
        <v>0</v>
      </c>
      <c r="N497" s="0" t="n">
        <f aca="false">IF(OR(N$3="",Consolidado!$D497=""),0,IF(ISNUMBER(SEARCH(N$3,Consolidado!$D497)),IF(COUNTIFS(Consolidado!$AC$5:AC497,Consolidado!$AC497,Consolidado!$D$5:D497,"*"&amp;N$3&amp;"*")=1,1,0),0))</f>
        <v>0</v>
      </c>
      <c r="O497" s="0" t="n">
        <f aca="false">IF(OR(O$3="",Consolidado!$D497=""),0,IF(ISNUMBER(SEARCH(O$3,Consolidado!$D497)),IF(COUNTIFS(Consolidado!$AC$5:AC497,Consolidado!$AC497,Consolidado!$D$5:D497,"*"&amp;O$3&amp;"*")=1,1,0),0))</f>
        <v>0</v>
      </c>
      <c r="P497" s="0" t="n">
        <f aca="false">IF(OR(P$3="",Consolidado!$D497=""),0,IF(ISNUMBER(SEARCH(P$3,Consolidado!$D497)),IF(COUNTIFS(Consolidado!$AC$5:AC497,Consolidado!$AC497,Consolidado!$D$5:D497,"*"&amp;P$3&amp;"*")=1,1,0),0))</f>
        <v>0</v>
      </c>
      <c r="Q497" s="0" t="n">
        <f aca="false">IF(OR(Q$3="",Consolidado!$D497=""),0,IF(ISNUMBER(SEARCH(Q$3,Consolidado!$D497)),IF(COUNTIFS(Consolidado!$AC$5:AC497,Consolidado!$AC497,Consolidado!$D$5:D497,"*"&amp;Q$3&amp;"*")=1,1,0),0))</f>
        <v>0</v>
      </c>
      <c r="R497" s="0" t="n">
        <f aca="false">IF(OR(R$3="",Consolidado!$D497=""),0,IF(ISNUMBER(SEARCH(R$3,Consolidado!$D497)),IF(COUNTIFS(Consolidado!$AC$5:AC497,Consolidado!$AC497,Consolidado!$D$5:D497,"*"&amp;R$3&amp;"*")=1,1,0),0))</f>
        <v>0</v>
      </c>
      <c r="S497" s="0" t="n">
        <f aca="false">IF(OR(S$3="",Consolidado!$D497=""),0,IF(ISNUMBER(SEARCH(S$3,Consolidado!$D497)),IF(COUNTIFS(Consolidado!$AC$5:AC497,Consolidado!$AC497,Consolidado!$D$5:D497,"*"&amp;S$3&amp;"*")=1,1,0),0))</f>
        <v>0</v>
      </c>
      <c r="T497" s="0" t="n">
        <f aca="false">IF(OR(T$3="",Consolidado!$D497=""),0,IF(ISNUMBER(SEARCH(T$3,Consolidado!$D497)),IF(COUNTIFS(Consolidado!$AC$5:AC497,Consolidado!$AC497,Consolidado!$D$5:D497,"*"&amp;T$3&amp;"*")=1,1,0),0))</f>
        <v>0</v>
      </c>
      <c r="U497" s="0" t="n">
        <f aca="false">IF(OR(U$3="",Consolidado!$D497=""),0,IF(ISNUMBER(SEARCH(U$3,Consolidado!$D497)),IF(COUNTIFS(Consolidado!$AC$5:AC497,Consolidado!$AC497,Consolidado!$D$5:D497,"*"&amp;U$3&amp;"*")=1,1,0),0))</f>
        <v>0</v>
      </c>
      <c r="V497" s="0" t="n">
        <f aca="false">IF(OR(V$3="",Consolidado!$D497=""),0,IF(ISNUMBER(SEARCH(V$3,Consolidado!$D497)),IF(COUNTIFS(Consolidado!$AC$5:AC497,Consolidado!$AC497,Consolidado!$D$5:D497,"*"&amp;V$3&amp;"*")=1,1,0),0))</f>
        <v>0</v>
      </c>
      <c r="W497" s="0" t="n">
        <f aca="false">IF(OR(W$3="",Consolidado!$D497=""),0,IF(ISNUMBER(SEARCH(W$3,Consolidado!$D497)),IF(COUNTIFS(Consolidado!$AC$5:AC497,Consolidado!$AC497,Consolidado!$D$5:D497,"*"&amp;W$3&amp;"*")=1,1,0),0))</f>
        <v>0</v>
      </c>
      <c r="X497" s="0" t="n">
        <f aca="false">IF(OR(X$3="",Consolidado!$D497=""),0,IF(ISNUMBER(SEARCH(X$3,Consolidado!$D497)),IF(COUNTIFS(Consolidado!$AC$5:AC497,Consolidado!$AC497,Consolidado!$D$5:D497,"*"&amp;X$3&amp;"*")=1,1,0),0))</f>
        <v>0</v>
      </c>
      <c r="Y497" s="0" t="n">
        <f aca="false">IF(OR(Y$3="",Consolidado!$D497=""),0,IF(ISNUMBER(SEARCH(Y$3,Consolidado!$D497)),IF(COUNTIFS(Consolidado!$AC$5:AC497,Consolidado!$AC497,Consolidado!$D$5:D497,"*"&amp;Y$3&amp;"*")=1,1,0),0))</f>
        <v>0</v>
      </c>
      <c r="Z497" s="0" t="n">
        <f aca="false">IF(OR(Z$3="",Consolidado!$D497=""),0,IF(ISNUMBER(SEARCH(Z$3,Consolidado!$D497)),IF(COUNTIFS(Consolidado!$AC$5:AC497,Consolidado!$AC497,Consolidado!$D$5:D497,"*"&amp;Z$3&amp;"*")=1,1,0),0))</f>
        <v>0</v>
      </c>
      <c r="AA497" s="0" t="n">
        <f aca="false">IF(OR(AA$3="",Consolidado!$D497=""),0,IF(ISNUMBER(SEARCH(AA$3,Consolidado!$D497)),IF(COUNTIFS(Consolidado!$AC$5:AC497,Consolidado!$AC497,Consolidado!$D$5:D497,"*"&amp;AA$3&amp;"*")=1,1,0),0))</f>
        <v>0</v>
      </c>
      <c r="AB497" s="0" t="n">
        <f aca="false">IF(OR(AB$3="",Consolidado!$D497=""),0,IF(ISNUMBER(SEARCH(AB$3,Consolidado!$D497)),IF(COUNTIFS(Consolidado!$AC$5:AC497,Consolidado!$AC497,Consolidado!$D$5:D497,"*"&amp;AB$3&amp;"*")=1,1,0),0))</f>
        <v>0</v>
      </c>
      <c r="AC497" s="0" t="n">
        <f aca="false">IF(OR(AC$3="",Consolidado!$D497=""),0,IF(ISNUMBER(SEARCH(AC$3,Consolidado!$D497)),IF(COUNTIFS(Consolidado!$AC$5:AC497,Consolidado!$AC497,Consolidado!$D$5:D497,"*"&amp;AC$3&amp;"*")=1,1,0),0))</f>
        <v>0</v>
      </c>
      <c r="AD497" s="0" t="n">
        <f aca="false">IF(OR(AD$3="",Consolidado!$D497=""),0,IF(ISNUMBER(SEARCH(AD$3,Consolidado!$D497)),IF(COUNTIFS(Consolidado!$AC$5:AC497,Consolidado!$AC497,Consolidado!$D$5:D497,"*"&amp;AD$3&amp;"*")=1,1,0),0))</f>
        <v>0</v>
      </c>
      <c r="AE497" s="0" t="n">
        <f aca="false">IF(OR(AE$3="",Consolidado!$D497=""),0,IF(ISNUMBER(SEARCH(AE$3,Consolidado!$D497)),IF(COUNTIFS(Consolidado!$AC$5:AC497,Consolidado!$AC497,Consolidado!$D$5:D497,"*"&amp;AE$3&amp;"*")=1,1,0),0))</f>
        <v>0</v>
      </c>
      <c r="AF497" s="0" t="n">
        <f aca="false">IF(OR(AF$3="",Consolidado!$D497=""),0,IF(ISNUMBER(SEARCH(AF$3,Consolidado!$D497)),IF(COUNTIFS(Consolidado!$AC$5:AC497,Consolidado!$AC497,Consolidado!$D$5:D497,"*"&amp;AF$3&amp;"*")=1,1,0),0))</f>
        <v>0</v>
      </c>
      <c r="AG497" s="0" t="n">
        <f aca="false">IF(OR(AG$3="",Consolidado!$D497=""),0,IF(ISNUMBER(SEARCH(AG$3,Consolidado!$D497)),IF(COUNTIFS(Consolidado!$AC$5:AC497,Consolidado!$AC497,Consolidado!$D$5:D497,"*"&amp;AG$3&amp;"*")=1,1,0),0))</f>
        <v>0</v>
      </c>
      <c r="AH497" s="0" t="n">
        <f aca="false">IF(OR(AH$3="",Consolidado!$D497=""),0,IF(ISNUMBER(SEARCH(AH$3,Consolidado!$D497)),IF(COUNTIFS(Consolidado!$AC$5:AC497,Consolidado!$AC497,Consolidado!$D$5:D497,"*"&amp;AH$3&amp;"*")=1,1,0),0))</f>
        <v>0</v>
      </c>
      <c r="AI497" s="0" t="n">
        <f aca="false">IF(OR(AI$3="",Consolidado!$D497=""),0,IF(ISNUMBER(SEARCH(AI$3,Consolidado!$D497)),IF(COUNTIFS(Consolidado!$AC$5:AC497,Consolidado!$AC497,Consolidado!$D$5:D497,"*"&amp;AI$3&amp;"*")=1,1,0),0))</f>
        <v>0</v>
      </c>
      <c r="AJ497" s="0" t="n">
        <f aca="false">IF(OR(AJ$3="",Consolidado!$D497=""),0,IF(ISNUMBER(SEARCH(AJ$3,Consolidado!$D497)),IF(COUNTIFS(Consolidado!$AC$5:AC497,Consolidado!$AC497,Consolidado!$D$5:D497,"*"&amp;AJ$3&amp;"*")=1,1,0),0))</f>
        <v>0</v>
      </c>
      <c r="AK497" s="0" t="n">
        <f aca="false">IF(OR(AK$3="",Consolidado!$D497=""),0,IF(ISNUMBER(SEARCH(AK$3,Consolidado!$D497)),IF(COUNTIFS(Consolidado!$AC$5:AC497,Consolidado!$AC497,Consolidado!$D$5:D497,"*"&amp;AK$3&amp;"*")=1,1,0),0))</f>
        <v>0</v>
      </c>
      <c r="AL497" s="0" t="n">
        <f aca="false">IF(OR(AL$3="",Consolidado!$D497=""),0,IF(ISNUMBER(SEARCH(AL$3,Consolidado!$D497)),IF(COUNTIFS(Consolidado!$AC$5:AC497,Consolidado!$AC497,Consolidado!$D$5:D497,"*"&amp;AL$3&amp;"*")=1,1,0),0))</f>
        <v>0</v>
      </c>
      <c r="AM497" s="0" t="n">
        <f aca="false">IF(OR(AM$3="",Consolidado!$D497=""),0,IF(ISNUMBER(SEARCH(AM$3,Consolidado!$D497)),IF(COUNTIFS(Consolidado!$AC$5:AC497,Consolidado!$AC497,Consolidado!$D$5:D497,"*"&amp;AM$3&amp;"*")=1,1,0),0))</f>
        <v>0</v>
      </c>
      <c r="AN497" s="0" t="n">
        <f aca="false">IF(OR(AN$3="",Consolidado!$D497=""),0,IF(ISNUMBER(SEARCH(AN$3,Consolidado!$D497)),IF(COUNTIFS(Consolidado!$AC$5:AC497,Consolidado!$AC497,Consolidado!$D$5:D497,"*"&amp;AN$3&amp;"*")=1,1,0),0))</f>
        <v>0</v>
      </c>
      <c r="AO497" s="0" t="n">
        <f aca="false">IF(OR(AO$3="",Consolidado!$D497=""),0,IF(ISNUMBER(SEARCH(AO$3,Consolidado!$D497)),IF(COUNTIFS(Consolidado!$AC$5:AC497,Consolidado!$AC497,Consolidado!$D$5:D497,"*"&amp;AO$3&amp;"*")=1,1,0),0))</f>
        <v>0</v>
      </c>
    </row>
    <row r="498" customFormat="false" ht="15" hidden="false" customHeight="false" outlineLevel="0" collapsed="false">
      <c r="B498" s="0" t="n">
        <f aca="false">IF(OR(B$3="",Consolidado!$D498=""),0,IF(ISNUMBER(SEARCH(B$3,Consolidado!$D498)),IF(COUNTIFS(Consolidado!$AC$5:AC498,Consolidado!$AC498,Consolidado!$D$5:D498,"*"&amp;B$3&amp;"*")=1,1,0),0))</f>
        <v>0</v>
      </c>
      <c r="C498" s="0" t="n">
        <f aca="false">IF(OR(C$3="",Consolidado!$D498=""),0,IF(ISNUMBER(SEARCH(C$3,Consolidado!$D498)),IF(COUNTIFS(Consolidado!$AC$5:AC498,Consolidado!$AC498,Consolidado!$D$5:D498,"*"&amp;C$3&amp;"*")=1,1,0),0))</f>
        <v>0</v>
      </c>
      <c r="D498" s="0" t="n">
        <f aca="false">IF(OR(D$3="",Consolidado!$D498=""),0,IF(ISNUMBER(SEARCH(D$3,Consolidado!$D498)),IF(COUNTIFS(Consolidado!$AC$5:AC498,Consolidado!$AC498,Consolidado!$D$5:D498,"*"&amp;D$3&amp;"*")=1,1,0),0))</f>
        <v>0</v>
      </c>
      <c r="E498" s="0" t="n">
        <f aca="false">IF(OR(E$3="",Consolidado!$D498=""),0,IF(ISNUMBER(SEARCH(E$3,Consolidado!$D498)),IF(COUNTIFS(Consolidado!$AC$5:AC498,Consolidado!$AC498,Consolidado!$D$5:D498,"*"&amp;E$3&amp;"*")=1,1,0),0))</f>
        <v>0</v>
      </c>
      <c r="F498" s="0" t="n">
        <f aca="false">IF(OR(F$3="",Consolidado!$D498=""),0,IF(ISNUMBER(SEARCH(F$3,Consolidado!$D498)),IF(COUNTIFS(Consolidado!$AC$5:AC498,Consolidado!$AC498,Consolidado!$D$5:D498,"*"&amp;F$3&amp;"*")=1,1,0),0))</f>
        <v>0</v>
      </c>
      <c r="G498" s="0" t="n">
        <f aca="false">IF(OR(G$3="",Consolidado!$D498=""),0,IF(ISNUMBER(SEARCH(G$3,Consolidado!$D498)),IF(COUNTIFS(Consolidado!$AC$5:AC498,Consolidado!$AC498,Consolidado!$D$5:D498,"*"&amp;G$3&amp;"*")=1,1,0),0))</f>
        <v>0</v>
      </c>
      <c r="H498" s="0" t="n">
        <f aca="false">IF(OR(H$3="",Consolidado!$D498=""),0,IF(ISNUMBER(SEARCH(H$3,Consolidado!$D498)),IF(COUNTIFS(Consolidado!$AC$5:AC498,Consolidado!$AC498,Consolidado!$D$5:D498,"*"&amp;H$3&amp;"*")=1,1,0),0))</f>
        <v>0</v>
      </c>
      <c r="I498" s="0" t="n">
        <f aca="false">IF(OR(I$3="",Consolidado!$D498=""),0,IF(ISNUMBER(SEARCH(I$3,Consolidado!$D498)),IF(COUNTIFS(Consolidado!$AC$5:AC498,Consolidado!$AC498,Consolidado!$D$5:D498,"*"&amp;I$3&amp;"*")=1,1,0),0))</f>
        <v>0</v>
      </c>
      <c r="J498" s="0" t="n">
        <f aca="false">IF(OR(J$3="",Consolidado!$D498=""),0,IF(ISNUMBER(SEARCH(J$3,Consolidado!$D498)),IF(COUNTIFS(Consolidado!$AC$5:AC498,Consolidado!$AC498,Consolidado!$D$5:D498,"*"&amp;J$3&amp;"*")=1,1,0),0))</f>
        <v>0</v>
      </c>
      <c r="K498" s="0" t="n">
        <f aca="false">IF(OR(K$3="",Consolidado!$D498=""),0,IF(ISNUMBER(SEARCH(K$3,Consolidado!$D498)),IF(COUNTIFS(Consolidado!$AC$5:AC498,Consolidado!$AC498,Consolidado!$D$5:D498,"*"&amp;K$3&amp;"*")=1,1,0),0))</f>
        <v>0</v>
      </c>
      <c r="L498" s="0" t="n">
        <f aca="false">IF(OR(L$3="",Consolidado!$D498=""),0,IF(ISNUMBER(SEARCH(L$3,Consolidado!$D498)),IF(COUNTIFS(Consolidado!$AC$5:AC498,Consolidado!$AC498,Consolidado!$D$5:D498,"*"&amp;L$3&amp;"*")=1,1,0),0))</f>
        <v>0</v>
      </c>
      <c r="M498" s="0" t="n">
        <f aca="false">IF(OR(M$3="",Consolidado!$D498=""),0,IF(ISNUMBER(SEARCH(M$3,Consolidado!$D498)),IF(COUNTIFS(Consolidado!$AC$5:AC498,Consolidado!$AC498,Consolidado!$D$5:D498,"*"&amp;M$3&amp;"*")=1,1,0),0))</f>
        <v>0</v>
      </c>
      <c r="N498" s="0" t="n">
        <f aca="false">IF(OR(N$3="",Consolidado!$D498=""),0,IF(ISNUMBER(SEARCH(N$3,Consolidado!$D498)),IF(COUNTIFS(Consolidado!$AC$5:AC498,Consolidado!$AC498,Consolidado!$D$5:D498,"*"&amp;N$3&amp;"*")=1,1,0),0))</f>
        <v>0</v>
      </c>
      <c r="O498" s="0" t="n">
        <f aca="false">IF(OR(O$3="",Consolidado!$D498=""),0,IF(ISNUMBER(SEARCH(O$3,Consolidado!$D498)),IF(COUNTIFS(Consolidado!$AC$5:AC498,Consolidado!$AC498,Consolidado!$D$5:D498,"*"&amp;O$3&amp;"*")=1,1,0),0))</f>
        <v>0</v>
      </c>
      <c r="P498" s="0" t="n">
        <f aca="false">IF(OR(P$3="",Consolidado!$D498=""),0,IF(ISNUMBER(SEARCH(P$3,Consolidado!$D498)),IF(COUNTIFS(Consolidado!$AC$5:AC498,Consolidado!$AC498,Consolidado!$D$5:D498,"*"&amp;P$3&amp;"*")=1,1,0),0))</f>
        <v>0</v>
      </c>
      <c r="Q498" s="0" t="n">
        <f aca="false">IF(OR(Q$3="",Consolidado!$D498=""),0,IF(ISNUMBER(SEARCH(Q$3,Consolidado!$D498)),IF(COUNTIFS(Consolidado!$AC$5:AC498,Consolidado!$AC498,Consolidado!$D$5:D498,"*"&amp;Q$3&amp;"*")=1,1,0),0))</f>
        <v>0</v>
      </c>
      <c r="R498" s="0" t="n">
        <f aca="false">IF(OR(R$3="",Consolidado!$D498=""),0,IF(ISNUMBER(SEARCH(R$3,Consolidado!$D498)),IF(COUNTIFS(Consolidado!$AC$5:AC498,Consolidado!$AC498,Consolidado!$D$5:D498,"*"&amp;R$3&amp;"*")=1,1,0),0))</f>
        <v>0</v>
      </c>
      <c r="S498" s="0" t="n">
        <f aca="false">IF(OR(S$3="",Consolidado!$D498=""),0,IF(ISNUMBER(SEARCH(S$3,Consolidado!$D498)),IF(COUNTIFS(Consolidado!$AC$5:AC498,Consolidado!$AC498,Consolidado!$D$5:D498,"*"&amp;S$3&amp;"*")=1,1,0),0))</f>
        <v>0</v>
      </c>
      <c r="T498" s="0" t="n">
        <f aca="false">IF(OR(T$3="",Consolidado!$D498=""),0,IF(ISNUMBER(SEARCH(T$3,Consolidado!$D498)),IF(COUNTIFS(Consolidado!$AC$5:AC498,Consolidado!$AC498,Consolidado!$D$5:D498,"*"&amp;T$3&amp;"*")=1,1,0),0))</f>
        <v>0</v>
      </c>
      <c r="U498" s="0" t="n">
        <f aca="false">IF(OR(U$3="",Consolidado!$D498=""),0,IF(ISNUMBER(SEARCH(U$3,Consolidado!$D498)),IF(COUNTIFS(Consolidado!$AC$5:AC498,Consolidado!$AC498,Consolidado!$D$5:D498,"*"&amp;U$3&amp;"*")=1,1,0),0))</f>
        <v>0</v>
      </c>
      <c r="V498" s="0" t="n">
        <f aca="false">IF(OR(V$3="",Consolidado!$D498=""),0,IF(ISNUMBER(SEARCH(V$3,Consolidado!$D498)),IF(COUNTIFS(Consolidado!$AC$5:AC498,Consolidado!$AC498,Consolidado!$D$5:D498,"*"&amp;V$3&amp;"*")=1,1,0),0))</f>
        <v>0</v>
      </c>
      <c r="W498" s="0" t="n">
        <f aca="false">IF(OR(W$3="",Consolidado!$D498=""),0,IF(ISNUMBER(SEARCH(W$3,Consolidado!$D498)),IF(COUNTIFS(Consolidado!$AC$5:AC498,Consolidado!$AC498,Consolidado!$D$5:D498,"*"&amp;W$3&amp;"*")=1,1,0),0))</f>
        <v>0</v>
      </c>
      <c r="X498" s="0" t="n">
        <f aca="false">IF(OR(X$3="",Consolidado!$D498=""),0,IF(ISNUMBER(SEARCH(X$3,Consolidado!$D498)),IF(COUNTIFS(Consolidado!$AC$5:AC498,Consolidado!$AC498,Consolidado!$D$5:D498,"*"&amp;X$3&amp;"*")=1,1,0),0))</f>
        <v>0</v>
      </c>
      <c r="Y498" s="0" t="n">
        <f aca="false">IF(OR(Y$3="",Consolidado!$D498=""),0,IF(ISNUMBER(SEARCH(Y$3,Consolidado!$D498)),IF(COUNTIFS(Consolidado!$AC$5:AC498,Consolidado!$AC498,Consolidado!$D$5:D498,"*"&amp;Y$3&amp;"*")=1,1,0),0))</f>
        <v>0</v>
      </c>
      <c r="Z498" s="0" t="n">
        <f aca="false">IF(OR(Z$3="",Consolidado!$D498=""),0,IF(ISNUMBER(SEARCH(Z$3,Consolidado!$D498)),IF(COUNTIFS(Consolidado!$AC$5:AC498,Consolidado!$AC498,Consolidado!$D$5:D498,"*"&amp;Z$3&amp;"*")=1,1,0),0))</f>
        <v>0</v>
      </c>
      <c r="AA498" s="0" t="n">
        <f aca="false">IF(OR(AA$3="",Consolidado!$D498=""),0,IF(ISNUMBER(SEARCH(AA$3,Consolidado!$D498)),IF(COUNTIFS(Consolidado!$AC$5:AC498,Consolidado!$AC498,Consolidado!$D$5:D498,"*"&amp;AA$3&amp;"*")=1,1,0),0))</f>
        <v>0</v>
      </c>
      <c r="AB498" s="0" t="n">
        <f aca="false">IF(OR(AB$3="",Consolidado!$D498=""),0,IF(ISNUMBER(SEARCH(AB$3,Consolidado!$D498)),IF(COUNTIFS(Consolidado!$AC$5:AC498,Consolidado!$AC498,Consolidado!$D$5:D498,"*"&amp;AB$3&amp;"*")=1,1,0),0))</f>
        <v>0</v>
      </c>
      <c r="AC498" s="0" t="n">
        <f aca="false">IF(OR(AC$3="",Consolidado!$D498=""),0,IF(ISNUMBER(SEARCH(AC$3,Consolidado!$D498)),IF(COUNTIFS(Consolidado!$AC$5:AC498,Consolidado!$AC498,Consolidado!$D$5:D498,"*"&amp;AC$3&amp;"*")=1,1,0),0))</f>
        <v>0</v>
      </c>
      <c r="AD498" s="0" t="n">
        <f aca="false">IF(OR(AD$3="",Consolidado!$D498=""),0,IF(ISNUMBER(SEARCH(AD$3,Consolidado!$D498)),IF(COUNTIFS(Consolidado!$AC$5:AC498,Consolidado!$AC498,Consolidado!$D$5:D498,"*"&amp;AD$3&amp;"*")=1,1,0),0))</f>
        <v>0</v>
      </c>
      <c r="AE498" s="0" t="n">
        <f aca="false">IF(OR(AE$3="",Consolidado!$D498=""),0,IF(ISNUMBER(SEARCH(AE$3,Consolidado!$D498)),IF(COUNTIFS(Consolidado!$AC$5:AC498,Consolidado!$AC498,Consolidado!$D$5:D498,"*"&amp;AE$3&amp;"*")=1,1,0),0))</f>
        <v>0</v>
      </c>
      <c r="AF498" s="0" t="n">
        <f aca="false">IF(OR(AF$3="",Consolidado!$D498=""),0,IF(ISNUMBER(SEARCH(AF$3,Consolidado!$D498)),IF(COUNTIFS(Consolidado!$AC$5:AC498,Consolidado!$AC498,Consolidado!$D$5:D498,"*"&amp;AF$3&amp;"*")=1,1,0),0))</f>
        <v>0</v>
      </c>
      <c r="AG498" s="0" t="n">
        <f aca="false">IF(OR(AG$3="",Consolidado!$D498=""),0,IF(ISNUMBER(SEARCH(AG$3,Consolidado!$D498)),IF(COUNTIFS(Consolidado!$AC$5:AC498,Consolidado!$AC498,Consolidado!$D$5:D498,"*"&amp;AG$3&amp;"*")=1,1,0),0))</f>
        <v>0</v>
      </c>
      <c r="AH498" s="0" t="n">
        <f aca="false">IF(OR(AH$3="",Consolidado!$D498=""),0,IF(ISNUMBER(SEARCH(AH$3,Consolidado!$D498)),IF(COUNTIFS(Consolidado!$AC$5:AC498,Consolidado!$AC498,Consolidado!$D$5:D498,"*"&amp;AH$3&amp;"*")=1,1,0),0))</f>
        <v>0</v>
      </c>
      <c r="AI498" s="0" t="n">
        <f aca="false">IF(OR(AI$3="",Consolidado!$D498=""),0,IF(ISNUMBER(SEARCH(AI$3,Consolidado!$D498)),IF(COUNTIFS(Consolidado!$AC$5:AC498,Consolidado!$AC498,Consolidado!$D$5:D498,"*"&amp;AI$3&amp;"*")=1,1,0),0))</f>
        <v>0</v>
      </c>
      <c r="AJ498" s="0" t="n">
        <f aca="false">IF(OR(AJ$3="",Consolidado!$D498=""),0,IF(ISNUMBER(SEARCH(AJ$3,Consolidado!$D498)),IF(COUNTIFS(Consolidado!$AC$5:AC498,Consolidado!$AC498,Consolidado!$D$5:D498,"*"&amp;AJ$3&amp;"*")=1,1,0),0))</f>
        <v>0</v>
      </c>
      <c r="AK498" s="0" t="n">
        <f aca="false">IF(OR(AK$3="",Consolidado!$D498=""),0,IF(ISNUMBER(SEARCH(AK$3,Consolidado!$D498)),IF(COUNTIFS(Consolidado!$AC$5:AC498,Consolidado!$AC498,Consolidado!$D$5:D498,"*"&amp;AK$3&amp;"*")=1,1,0),0))</f>
        <v>0</v>
      </c>
      <c r="AL498" s="0" t="n">
        <f aca="false">IF(OR(AL$3="",Consolidado!$D498=""),0,IF(ISNUMBER(SEARCH(AL$3,Consolidado!$D498)),IF(COUNTIFS(Consolidado!$AC$5:AC498,Consolidado!$AC498,Consolidado!$D$5:D498,"*"&amp;AL$3&amp;"*")=1,1,0),0))</f>
        <v>0</v>
      </c>
      <c r="AM498" s="0" t="n">
        <f aca="false">IF(OR(AM$3="",Consolidado!$D498=""),0,IF(ISNUMBER(SEARCH(AM$3,Consolidado!$D498)),IF(COUNTIFS(Consolidado!$AC$5:AC498,Consolidado!$AC498,Consolidado!$D$5:D498,"*"&amp;AM$3&amp;"*")=1,1,0),0))</f>
        <v>0</v>
      </c>
      <c r="AN498" s="0" t="n">
        <f aca="false">IF(OR(AN$3="",Consolidado!$D498=""),0,IF(ISNUMBER(SEARCH(AN$3,Consolidado!$D498)),IF(COUNTIFS(Consolidado!$AC$5:AC498,Consolidado!$AC498,Consolidado!$D$5:D498,"*"&amp;AN$3&amp;"*")=1,1,0),0))</f>
        <v>0</v>
      </c>
      <c r="AO498" s="0" t="n">
        <f aca="false">IF(OR(AO$3="",Consolidado!$D498=""),0,IF(ISNUMBER(SEARCH(AO$3,Consolidado!$D498)),IF(COUNTIFS(Consolidado!$AC$5:AC498,Consolidado!$AC498,Consolidado!$D$5:D498,"*"&amp;AO$3&amp;"*")=1,1,0),0))</f>
        <v>0</v>
      </c>
    </row>
    <row r="499" customFormat="false" ht="15" hidden="false" customHeight="false" outlineLevel="0" collapsed="false">
      <c r="B499" s="0" t="n">
        <f aca="false">IF(OR(B$3="",Consolidado!$D499=""),0,IF(ISNUMBER(SEARCH(B$3,Consolidado!$D499)),IF(COUNTIFS(Consolidado!$AC$5:AC499,Consolidado!$AC499,Consolidado!$D$5:D499,"*"&amp;B$3&amp;"*")=1,1,0),0))</f>
        <v>0</v>
      </c>
      <c r="C499" s="0" t="n">
        <f aca="false">IF(OR(C$3="",Consolidado!$D499=""),0,IF(ISNUMBER(SEARCH(C$3,Consolidado!$D499)),IF(COUNTIFS(Consolidado!$AC$5:AC499,Consolidado!$AC499,Consolidado!$D$5:D499,"*"&amp;C$3&amp;"*")=1,1,0),0))</f>
        <v>0</v>
      </c>
      <c r="D499" s="0" t="n">
        <f aca="false">IF(OR(D$3="",Consolidado!$D499=""),0,IF(ISNUMBER(SEARCH(D$3,Consolidado!$D499)),IF(COUNTIFS(Consolidado!$AC$5:AC499,Consolidado!$AC499,Consolidado!$D$5:D499,"*"&amp;D$3&amp;"*")=1,1,0),0))</f>
        <v>0</v>
      </c>
      <c r="E499" s="0" t="n">
        <f aca="false">IF(OR(E$3="",Consolidado!$D499=""),0,IF(ISNUMBER(SEARCH(E$3,Consolidado!$D499)),IF(COUNTIFS(Consolidado!$AC$5:AC499,Consolidado!$AC499,Consolidado!$D$5:D499,"*"&amp;E$3&amp;"*")=1,1,0),0))</f>
        <v>0</v>
      </c>
      <c r="F499" s="0" t="n">
        <f aca="false">IF(OR(F$3="",Consolidado!$D499=""),0,IF(ISNUMBER(SEARCH(F$3,Consolidado!$D499)),IF(COUNTIFS(Consolidado!$AC$5:AC499,Consolidado!$AC499,Consolidado!$D$5:D499,"*"&amp;F$3&amp;"*")=1,1,0),0))</f>
        <v>0</v>
      </c>
      <c r="G499" s="0" t="n">
        <f aca="false">IF(OR(G$3="",Consolidado!$D499=""),0,IF(ISNUMBER(SEARCH(G$3,Consolidado!$D499)),IF(COUNTIFS(Consolidado!$AC$5:AC499,Consolidado!$AC499,Consolidado!$D$5:D499,"*"&amp;G$3&amp;"*")=1,1,0),0))</f>
        <v>0</v>
      </c>
      <c r="H499" s="0" t="n">
        <f aca="false">IF(OR(H$3="",Consolidado!$D499=""),0,IF(ISNUMBER(SEARCH(H$3,Consolidado!$D499)),IF(COUNTIFS(Consolidado!$AC$5:AC499,Consolidado!$AC499,Consolidado!$D$5:D499,"*"&amp;H$3&amp;"*")=1,1,0),0))</f>
        <v>0</v>
      </c>
      <c r="I499" s="0" t="n">
        <f aca="false">IF(OR(I$3="",Consolidado!$D499=""),0,IF(ISNUMBER(SEARCH(I$3,Consolidado!$D499)),IF(COUNTIFS(Consolidado!$AC$5:AC499,Consolidado!$AC499,Consolidado!$D$5:D499,"*"&amp;I$3&amp;"*")=1,1,0),0))</f>
        <v>0</v>
      </c>
      <c r="J499" s="0" t="n">
        <f aca="false">IF(OR(J$3="",Consolidado!$D499=""),0,IF(ISNUMBER(SEARCH(J$3,Consolidado!$D499)),IF(COUNTIFS(Consolidado!$AC$5:AC499,Consolidado!$AC499,Consolidado!$D$5:D499,"*"&amp;J$3&amp;"*")=1,1,0),0))</f>
        <v>0</v>
      </c>
      <c r="K499" s="0" t="n">
        <f aca="false">IF(OR(K$3="",Consolidado!$D499=""),0,IF(ISNUMBER(SEARCH(K$3,Consolidado!$D499)),IF(COUNTIFS(Consolidado!$AC$5:AC499,Consolidado!$AC499,Consolidado!$D$5:D499,"*"&amp;K$3&amp;"*")=1,1,0),0))</f>
        <v>0</v>
      </c>
      <c r="L499" s="0" t="n">
        <f aca="false">IF(OR(L$3="",Consolidado!$D499=""),0,IF(ISNUMBER(SEARCH(L$3,Consolidado!$D499)),IF(COUNTIFS(Consolidado!$AC$5:AC499,Consolidado!$AC499,Consolidado!$D$5:D499,"*"&amp;L$3&amp;"*")=1,1,0),0))</f>
        <v>0</v>
      </c>
      <c r="M499" s="0" t="n">
        <f aca="false">IF(OR(M$3="",Consolidado!$D499=""),0,IF(ISNUMBER(SEARCH(M$3,Consolidado!$D499)),IF(COUNTIFS(Consolidado!$AC$5:AC499,Consolidado!$AC499,Consolidado!$D$5:D499,"*"&amp;M$3&amp;"*")=1,1,0),0))</f>
        <v>0</v>
      </c>
      <c r="N499" s="0" t="n">
        <f aca="false">IF(OR(N$3="",Consolidado!$D499=""),0,IF(ISNUMBER(SEARCH(N$3,Consolidado!$D499)),IF(COUNTIFS(Consolidado!$AC$5:AC499,Consolidado!$AC499,Consolidado!$D$5:D499,"*"&amp;N$3&amp;"*")=1,1,0),0))</f>
        <v>0</v>
      </c>
      <c r="O499" s="0" t="n">
        <f aca="false">IF(OR(O$3="",Consolidado!$D499=""),0,IF(ISNUMBER(SEARCH(O$3,Consolidado!$D499)),IF(COUNTIFS(Consolidado!$AC$5:AC499,Consolidado!$AC499,Consolidado!$D$5:D499,"*"&amp;O$3&amp;"*")=1,1,0),0))</f>
        <v>0</v>
      </c>
      <c r="P499" s="0" t="n">
        <f aca="false">IF(OR(P$3="",Consolidado!$D499=""),0,IF(ISNUMBER(SEARCH(P$3,Consolidado!$D499)),IF(COUNTIFS(Consolidado!$AC$5:AC499,Consolidado!$AC499,Consolidado!$D$5:D499,"*"&amp;P$3&amp;"*")=1,1,0),0))</f>
        <v>0</v>
      </c>
      <c r="Q499" s="0" t="n">
        <f aca="false">IF(OR(Q$3="",Consolidado!$D499=""),0,IF(ISNUMBER(SEARCH(Q$3,Consolidado!$D499)),IF(COUNTIFS(Consolidado!$AC$5:AC499,Consolidado!$AC499,Consolidado!$D$5:D499,"*"&amp;Q$3&amp;"*")=1,1,0),0))</f>
        <v>0</v>
      </c>
      <c r="R499" s="0" t="n">
        <f aca="false">IF(OR(R$3="",Consolidado!$D499=""),0,IF(ISNUMBER(SEARCH(R$3,Consolidado!$D499)),IF(COUNTIFS(Consolidado!$AC$5:AC499,Consolidado!$AC499,Consolidado!$D$5:D499,"*"&amp;R$3&amp;"*")=1,1,0),0))</f>
        <v>0</v>
      </c>
      <c r="S499" s="0" t="n">
        <f aca="false">IF(OR(S$3="",Consolidado!$D499=""),0,IF(ISNUMBER(SEARCH(S$3,Consolidado!$D499)),IF(COUNTIFS(Consolidado!$AC$5:AC499,Consolidado!$AC499,Consolidado!$D$5:D499,"*"&amp;S$3&amp;"*")=1,1,0),0))</f>
        <v>0</v>
      </c>
      <c r="T499" s="0" t="n">
        <f aca="false">IF(OR(T$3="",Consolidado!$D499=""),0,IF(ISNUMBER(SEARCH(T$3,Consolidado!$D499)),IF(COUNTIFS(Consolidado!$AC$5:AC499,Consolidado!$AC499,Consolidado!$D$5:D499,"*"&amp;T$3&amp;"*")=1,1,0),0))</f>
        <v>0</v>
      </c>
      <c r="U499" s="0" t="n">
        <f aca="false">IF(OR(U$3="",Consolidado!$D499=""),0,IF(ISNUMBER(SEARCH(U$3,Consolidado!$D499)),IF(COUNTIFS(Consolidado!$AC$5:AC499,Consolidado!$AC499,Consolidado!$D$5:D499,"*"&amp;U$3&amp;"*")=1,1,0),0))</f>
        <v>0</v>
      </c>
      <c r="V499" s="0" t="n">
        <f aca="false">IF(OR(V$3="",Consolidado!$D499=""),0,IF(ISNUMBER(SEARCH(V$3,Consolidado!$D499)),IF(COUNTIFS(Consolidado!$AC$5:AC499,Consolidado!$AC499,Consolidado!$D$5:D499,"*"&amp;V$3&amp;"*")=1,1,0),0))</f>
        <v>0</v>
      </c>
      <c r="W499" s="0" t="n">
        <f aca="false">IF(OR(W$3="",Consolidado!$D499=""),0,IF(ISNUMBER(SEARCH(W$3,Consolidado!$D499)),IF(COUNTIFS(Consolidado!$AC$5:AC499,Consolidado!$AC499,Consolidado!$D$5:D499,"*"&amp;W$3&amp;"*")=1,1,0),0))</f>
        <v>0</v>
      </c>
      <c r="X499" s="0" t="n">
        <f aca="false">IF(OR(X$3="",Consolidado!$D499=""),0,IF(ISNUMBER(SEARCH(X$3,Consolidado!$D499)),IF(COUNTIFS(Consolidado!$AC$5:AC499,Consolidado!$AC499,Consolidado!$D$5:D499,"*"&amp;X$3&amp;"*")=1,1,0),0))</f>
        <v>0</v>
      </c>
      <c r="Y499" s="0" t="n">
        <f aca="false">IF(OR(Y$3="",Consolidado!$D499=""),0,IF(ISNUMBER(SEARCH(Y$3,Consolidado!$D499)),IF(COUNTIFS(Consolidado!$AC$5:AC499,Consolidado!$AC499,Consolidado!$D$5:D499,"*"&amp;Y$3&amp;"*")=1,1,0),0))</f>
        <v>0</v>
      </c>
      <c r="Z499" s="0" t="n">
        <f aca="false">IF(OR(Z$3="",Consolidado!$D499=""),0,IF(ISNUMBER(SEARCH(Z$3,Consolidado!$D499)),IF(COUNTIFS(Consolidado!$AC$5:AC499,Consolidado!$AC499,Consolidado!$D$5:D499,"*"&amp;Z$3&amp;"*")=1,1,0),0))</f>
        <v>0</v>
      </c>
      <c r="AA499" s="0" t="n">
        <f aca="false">IF(OR(AA$3="",Consolidado!$D499=""),0,IF(ISNUMBER(SEARCH(AA$3,Consolidado!$D499)),IF(COUNTIFS(Consolidado!$AC$5:AC499,Consolidado!$AC499,Consolidado!$D$5:D499,"*"&amp;AA$3&amp;"*")=1,1,0),0))</f>
        <v>0</v>
      </c>
      <c r="AB499" s="0" t="n">
        <f aca="false">IF(OR(AB$3="",Consolidado!$D499=""),0,IF(ISNUMBER(SEARCH(AB$3,Consolidado!$D499)),IF(COUNTIFS(Consolidado!$AC$5:AC499,Consolidado!$AC499,Consolidado!$D$5:D499,"*"&amp;AB$3&amp;"*")=1,1,0),0))</f>
        <v>0</v>
      </c>
      <c r="AC499" s="0" t="n">
        <f aca="false">IF(OR(AC$3="",Consolidado!$D499=""),0,IF(ISNUMBER(SEARCH(AC$3,Consolidado!$D499)),IF(COUNTIFS(Consolidado!$AC$5:AC499,Consolidado!$AC499,Consolidado!$D$5:D499,"*"&amp;AC$3&amp;"*")=1,1,0),0))</f>
        <v>0</v>
      </c>
      <c r="AD499" s="0" t="n">
        <f aca="false">IF(OR(AD$3="",Consolidado!$D499=""),0,IF(ISNUMBER(SEARCH(AD$3,Consolidado!$D499)),IF(COUNTIFS(Consolidado!$AC$5:AC499,Consolidado!$AC499,Consolidado!$D$5:D499,"*"&amp;AD$3&amp;"*")=1,1,0),0))</f>
        <v>0</v>
      </c>
      <c r="AE499" s="0" t="n">
        <f aca="false">IF(OR(AE$3="",Consolidado!$D499=""),0,IF(ISNUMBER(SEARCH(AE$3,Consolidado!$D499)),IF(COUNTIFS(Consolidado!$AC$5:AC499,Consolidado!$AC499,Consolidado!$D$5:D499,"*"&amp;AE$3&amp;"*")=1,1,0),0))</f>
        <v>0</v>
      </c>
      <c r="AF499" s="0" t="n">
        <f aca="false">IF(OR(AF$3="",Consolidado!$D499=""),0,IF(ISNUMBER(SEARCH(AF$3,Consolidado!$D499)),IF(COUNTIFS(Consolidado!$AC$5:AC499,Consolidado!$AC499,Consolidado!$D$5:D499,"*"&amp;AF$3&amp;"*")=1,1,0),0))</f>
        <v>0</v>
      </c>
      <c r="AG499" s="0" t="n">
        <f aca="false">IF(OR(AG$3="",Consolidado!$D499=""),0,IF(ISNUMBER(SEARCH(AG$3,Consolidado!$D499)),IF(COUNTIFS(Consolidado!$AC$5:AC499,Consolidado!$AC499,Consolidado!$D$5:D499,"*"&amp;AG$3&amp;"*")=1,1,0),0))</f>
        <v>0</v>
      </c>
      <c r="AH499" s="0" t="n">
        <f aca="false">IF(OR(AH$3="",Consolidado!$D499=""),0,IF(ISNUMBER(SEARCH(AH$3,Consolidado!$D499)),IF(COUNTIFS(Consolidado!$AC$5:AC499,Consolidado!$AC499,Consolidado!$D$5:D499,"*"&amp;AH$3&amp;"*")=1,1,0),0))</f>
        <v>0</v>
      </c>
      <c r="AI499" s="0" t="n">
        <f aca="false">IF(OR(AI$3="",Consolidado!$D499=""),0,IF(ISNUMBER(SEARCH(AI$3,Consolidado!$D499)),IF(COUNTIFS(Consolidado!$AC$5:AC499,Consolidado!$AC499,Consolidado!$D$5:D499,"*"&amp;AI$3&amp;"*")=1,1,0),0))</f>
        <v>0</v>
      </c>
      <c r="AJ499" s="0" t="n">
        <f aca="false">IF(OR(AJ$3="",Consolidado!$D499=""),0,IF(ISNUMBER(SEARCH(AJ$3,Consolidado!$D499)),IF(COUNTIFS(Consolidado!$AC$5:AC499,Consolidado!$AC499,Consolidado!$D$5:D499,"*"&amp;AJ$3&amp;"*")=1,1,0),0))</f>
        <v>0</v>
      </c>
      <c r="AK499" s="0" t="n">
        <f aca="false">IF(OR(AK$3="",Consolidado!$D499=""),0,IF(ISNUMBER(SEARCH(AK$3,Consolidado!$D499)),IF(COUNTIFS(Consolidado!$AC$5:AC499,Consolidado!$AC499,Consolidado!$D$5:D499,"*"&amp;AK$3&amp;"*")=1,1,0),0))</f>
        <v>0</v>
      </c>
      <c r="AL499" s="0" t="n">
        <f aca="false">IF(OR(AL$3="",Consolidado!$D499=""),0,IF(ISNUMBER(SEARCH(AL$3,Consolidado!$D499)),IF(COUNTIFS(Consolidado!$AC$5:AC499,Consolidado!$AC499,Consolidado!$D$5:D499,"*"&amp;AL$3&amp;"*")=1,1,0),0))</f>
        <v>0</v>
      </c>
      <c r="AM499" s="0" t="n">
        <f aca="false">IF(OR(AM$3="",Consolidado!$D499=""),0,IF(ISNUMBER(SEARCH(AM$3,Consolidado!$D499)),IF(COUNTIFS(Consolidado!$AC$5:AC499,Consolidado!$AC499,Consolidado!$D$5:D499,"*"&amp;AM$3&amp;"*")=1,1,0),0))</f>
        <v>0</v>
      </c>
      <c r="AN499" s="0" t="n">
        <f aca="false">IF(OR(AN$3="",Consolidado!$D499=""),0,IF(ISNUMBER(SEARCH(AN$3,Consolidado!$D499)),IF(COUNTIFS(Consolidado!$AC$5:AC499,Consolidado!$AC499,Consolidado!$D$5:D499,"*"&amp;AN$3&amp;"*")=1,1,0),0))</f>
        <v>0</v>
      </c>
      <c r="AO499" s="0" t="n">
        <f aca="false">IF(OR(AO$3="",Consolidado!$D499=""),0,IF(ISNUMBER(SEARCH(AO$3,Consolidado!$D499)),IF(COUNTIFS(Consolidado!$AC$5:AC499,Consolidado!$AC499,Consolidado!$D$5:D499,"*"&amp;AO$3&amp;"*")=1,1,0),0))</f>
        <v>0</v>
      </c>
    </row>
    <row r="500" customFormat="false" ht="15" hidden="false" customHeight="false" outlineLevel="0" collapsed="false">
      <c r="B500" s="0" t="n">
        <f aca="false">IF(OR(B$3="",Consolidado!$D500=""),0,IF(ISNUMBER(SEARCH(B$3,Consolidado!$D500)),IF(COUNTIFS(Consolidado!$AC$5:AC500,Consolidado!$AC500,Consolidado!$D$5:D500,"*"&amp;B$3&amp;"*")=1,1,0),0))</f>
        <v>0</v>
      </c>
      <c r="C500" s="0" t="n">
        <f aca="false">IF(OR(C$3="",Consolidado!$D500=""),0,IF(ISNUMBER(SEARCH(C$3,Consolidado!$D500)),IF(COUNTIFS(Consolidado!$AC$5:AC500,Consolidado!$AC500,Consolidado!$D$5:D500,"*"&amp;C$3&amp;"*")=1,1,0),0))</f>
        <v>0</v>
      </c>
      <c r="D500" s="0" t="n">
        <f aca="false">IF(OR(D$3="",Consolidado!$D500=""),0,IF(ISNUMBER(SEARCH(D$3,Consolidado!$D500)),IF(COUNTIFS(Consolidado!$AC$5:AC500,Consolidado!$AC500,Consolidado!$D$5:D500,"*"&amp;D$3&amp;"*")=1,1,0),0))</f>
        <v>0</v>
      </c>
      <c r="E500" s="0" t="n">
        <f aca="false">IF(OR(E$3="",Consolidado!$D500=""),0,IF(ISNUMBER(SEARCH(E$3,Consolidado!$D500)),IF(COUNTIFS(Consolidado!$AC$5:AC500,Consolidado!$AC500,Consolidado!$D$5:D500,"*"&amp;E$3&amp;"*")=1,1,0),0))</f>
        <v>0</v>
      </c>
      <c r="F500" s="0" t="n">
        <f aca="false">IF(OR(F$3="",Consolidado!$D500=""),0,IF(ISNUMBER(SEARCH(F$3,Consolidado!$D500)),IF(COUNTIFS(Consolidado!$AC$5:AC500,Consolidado!$AC500,Consolidado!$D$5:D500,"*"&amp;F$3&amp;"*")=1,1,0),0))</f>
        <v>0</v>
      </c>
      <c r="G500" s="0" t="n">
        <f aca="false">IF(OR(G$3="",Consolidado!$D500=""),0,IF(ISNUMBER(SEARCH(G$3,Consolidado!$D500)),IF(COUNTIFS(Consolidado!$AC$5:AC500,Consolidado!$AC500,Consolidado!$D$5:D500,"*"&amp;G$3&amp;"*")=1,1,0),0))</f>
        <v>0</v>
      </c>
      <c r="H500" s="0" t="n">
        <f aca="false">IF(OR(H$3="",Consolidado!$D500=""),0,IF(ISNUMBER(SEARCH(H$3,Consolidado!$D500)),IF(COUNTIFS(Consolidado!$AC$5:AC500,Consolidado!$AC500,Consolidado!$D$5:D500,"*"&amp;H$3&amp;"*")=1,1,0),0))</f>
        <v>0</v>
      </c>
      <c r="I500" s="0" t="n">
        <f aca="false">IF(OR(I$3="",Consolidado!$D500=""),0,IF(ISNUMBER(SEARCH(I$3,Consolidado!$D500)),IF(COUNTIFS(Consolidado!$AC$5:AC500,Consolidado!$AC500,Consolidado!$D$5:D500,"*"&amp;I$3&amp;"*")=1,1,0),0))</f>
        <v>0</v>
      </c>
      <c r="J500" s="0" t="n">
        <f aca="false">IF(OR(J$3="",Consolidado!$D500=""),0,IF(ISNUMBER(SEARCH(J$3,Consolidado!$D500)),IF(COUNTIFS(Consolidado!$AC$5:AC500,Consolidado!$AC500,Consolidado!$D$5:D500,"*"&amp;J$3&amp;"*")=1,1,0),0))</f>
        <v>0</v>
      </c>
      <c r="K500" s="0" t="n">
        <f aca="false">IF(OR(K$3="",Consolidado!$D500=""),0,IF(ISNUMBER(SEARCH(K$3,Consolidado!$D500)),IF(COUNTIFS(Consolidado!$AC$5:AC500,Consolidado!$AC500,Consolidado!$D$5:D500,"*"&amp;K$3&amp;"*")=1,1,0),0))</f>
        <v>0</v>
      </c>
      <c r="L500" s="0" t="n">
        <f aca="false">IF(OR(L$3="",Consolidado!$D500=""),0,IF(ISNUMBER(SEARCH(L$3,Consolidado!$D500)),IF(COUNTIFS(Consolidado!$AC$5:AC500,Consolidado!$AC500,Consolidado!$D$5:D500,"*"&amp;L$3&amp;"*")=1,1,0),0))</f>
        <v>0</v>
      </c>
      <c r="M500" s="0" t="n">
        <f aca="false">IF(OR(M$3="",Consolidado!$D500=""),0,IF(ISNUMBER(SEARCH(M$3,Consolidado!$D500)),IF(COUNTIFS(Consolidado!$AC$5:AC500,Consolidado!$AC500,Consolidado!$D$5:D500,"*"&amp;M$3&amp;"*")=1,1,0),0))</f>
        <v>0</v>
      </c>
      <c r="N500" s="0" t="n">
        <f aca="false">IF(OR(N$3="",Consolidado!$D500=""),0,IF(ISNUMBER(SEARCH(N$3,Consolidado!$D500)),IF(COUNTIFS(Consolidado!$AC$5:AC500,Consolidado!$AC500,Consolidado!$D$5:D500,"*"&amp;N$3&amp;"*")=1,1,0),0))</f>
        <v>0</v>
      </c>
      <c r="O500" s="0" t="n">
        <f aca="false">IF(OR(O$3="",Consolidado!$D500=""),0,IF(ISNUMBER(SEARCH(O$3,Consolidado!$D500)),IF(COUNTIFS(Consolidado!$AC$5:AC500,Consolidado!$AC500,Consolidado!$D$5:D500,"*"&amp;O$3&amp;"*")=1,1,0),0))</f>
        <v>0</v>
      </c>
      <c r="P500" s="0" t="n">
        <f aca="false">IF(OR(P$3="",Consolidado!$D500=""),0,IF(ISNUMBER(SEARCH(P$3,Consolidado!$D500)),IF(COUNTIFS(Consolidado!$AC$5:AC500,Consolidado!$AC500,Consolidado!$D$5:D500,"*"&amp;P$3&amp;"*")=1,1,0),0))</f>
        <v>0</v>
      </c>
      <c r="Q500" s="0" t="n">
        <f aca="false">IF(OR(Q$3="",Consolidado!$D500=""),0,IF(ISNUMBER(SEARCH(Q$3,Consolidado!$D500)),IF(COUNTIFS(Consolidado!$AC$5:AC500,Consolidado!$AC500,Consolidado!$D$5:D500,"*"&amp;Q$3&amp;"*")=1,1,0),0))</f>
        <v>0</v>
      </c>
      <c r="R500" s="0" t="n">
        <f aca="false">IF(OR(R$3="",Consolidado!$D500=""),0,IF(ISNUMBER(SEARCH(R$3,Consolidado!$D500)),IF(COUNTIFS(Consolidado!$AC$5:AC500,Consolidado!$AC500,Consolidado!$D$5:D500,"*"&amp;R$3&amp;"*")=1,1,0),0))</f>
        <v>0</v>
      </c>
      <c r="S500" s="0" t="n">
        <f aca="false">IF(OR(S$3="",Consolidado!$D500=""),0,IF(ISNUMBER(SEARCH(S$3,Consolidado!$D500)),IF(COUNTIFS(Consolidado!$AC$5:AC500,Consolidado!$AC500,Consolidado!$D$5:D500,"*"&amp;S$3&amp;"*")=1,1,0),0))</f>
        <v>0</v>
      </c>
      <c r="T500" s="0" t="n">
        <f aca="false">IF(OR(T$3="",Consolidado!$D500=""),0,IF(ISNUMBER(SEARCH(T$3,Consolidado!$D500)),IF(COUNTIFS(Consolidado!$AC$5:AC500,Consolidado!$AC500,Consolidado!$D$5:D500,"*"&amp;T$3&amp;"*")=1,1,0),0))</f>
        <v>0</v>
      </c>
      <c r="U500" s="0" t="n">
        <f aca="false">IF(OR(U$3="",Consolidado!$D500=""),0,IF(ISNUMBER(SEARCH(U$3,Consolidado!$D500)),IF(COUNTIFS(Consolidado!$AC$5:AC500,Consolidado!$AC500,Consolidado!$D$5:D500,"*"&amp;U$3&amp;"*")=1,1,0),0))</f>
        <v>0</v>
      </c>
      <c r="V500" s="0" t="n">
        <f aca="false">IF(OR(V$3="",Consolidado!$D500=""),0,IF(ISNUMBER(SEARCH(V$3,Consolidado!$D500)),IF(COUNTIFS(Consolidado!$AC$5:AC500,Consolidado!$AC500,Consolidado!$D$5:D500,"*"&amp;V$3&amp;"*")=1,1,0),0))</f>
        <v>0</v>
      </c>
      <c r="W500" s="0" t="n">
        <f aca="false">IF(OR(W$3="",Consolidado!$D500=""),0,IF(ISNUMBER(SEARCH(W$3,Consolidado!$D500)),IF(COUNTIFS(Consolidado!$AC$5:AC500,Consolidado!$AC500,Consolidado!$D$5:D500,"*"&amp;W$3&amp;"*")=1,1,0),0))</f>
        <v>0</v>
      </c>
      <c r="X500" s="0" t="n">
        <f aca="false">IF(OR(X$3="",Consolidado!$D500=""),0,IF(ISNUMBER(SEARCH(X$3,Consolidado!$D500)),IF(COUNTIFS(Consolidado!$AC$5:AC500,Consolidado!$AC500,Consolidado!$D$5:D500,"*"&amp;X$3&amp;"*")=1,1,0),0))</f>
        <v>0</v>
      </c>
      <c r="Y500" s="0" t="n">
        <f aca="false">IF(OR(Y$3="",Consolidado!$D500=""),0,IF(ISNUMBER(SEARCH(Y$3,Consolidado!$D500)),IF(COUNTIFS(Consolidado!$AC$5:AC500,Consolidado!$AC500,Consolidado!$D$5:D500,"*"&amp;Y$3&amp;"*")=1,1,0),0))</f>
        <v>0</v>
      </c>
      <c r="Z500" s="0" t="n">
        <f aca="false">IF(OR(Z$3="",Consolidado!$D500=""),0,IF(ISNUMBER(SEARCH(Z$3,Consolidado!$D500)),IF(COUNTIFS(Consolidado!$AC$5:AC500,Consolidado!$AC500,Consolidado!$D$5:D500,"*"&amp;Z$3&amp;"*")=1,1,0),0))</f>
        <v>0</v>
      </c>
      <c r="AA500" s="0" t="n">
        <f aca="false">IF(OR(AA$3="",Consolidado!$D500=""),0,IF(ISNUMBER(SEARCH(AA$3,Consolidado!$D500)),IF(COUNTIFS(Consolidado!$AC$5:AC500,Consolidado!$AC500,Consolidado!$D$5:D500,"*"&amp;AA$3&amp;"*")=1,1,0),0))</f>
        <v>0</v>
      </c>
      <c r="AB500" s="0" t="n">
        <f aca="false">IF(OR(AB$3="",Consolidado!$D500=""),0,IF(ISNUMBER(SEARCH(AB$3,Consolidado!$D500)),IF(COUNTIFS(Consolidado!$AC$5:AC500,Consolidado!$AC500,Consolidado!$D$5:D500,"*"&amp;AB$3&amp;"*")=1,1,0),0))</f>
        <v>0</v>
      </c>
      <c r="AC500" s="0" t="n">
        <f aca="false">IF(OR(AC$3="",Consolidado!$D500=""),0,IF(ISNUMBER(SEARCH(AC$3,Consolidado!$D500)),IF(COUNTIFS(Consolidado!$AC$5:AC500,Consolidado!$AC500,Consolidado!$D$5:D500,"*"&amp;AC$3&amp;"*")=1,1,0),0))</f>
        <v>0</v>
      </c>
      <c r="AD500" s="0" t="n">
        <f aca="false">IF(OR(AD$3="",Consolidado!$D500=""),0,IF(ISNUMBER(SEARCH(AD$3,Consolidado!$D500)),IF(COUNTIFS(Consolidado!$AC$5:AC500,Consolidado!$AC500,Consolidado!$D$5:D500,"*"&amp;AD$3&amp;"*")=1,1,0),0))</f>
        <v>0</v>
      </c>
      <c r="AE500" s="0" t="n">
        <f aca="false">IF(OR(AE$3="",Consolidado!$D500=""),0,IF(ISNUMBER(SEARCH(AE$3,Consolidado!$D500)),IF(COUNTIFS(Consolidado!$AC$5:AC500,Consolidado!$AC500,Consolidado!$D$5:D500,"*"&amp;AE$3&amp;"*")=1,1,0),0))</f>
        <v>0</v>
      </c>
      <c r="AF500" s="0" t="n">
        <f aca="false">IF(OR(AF$3="",Consolidado!$D500=""),0,IF(ISNUMBER(SEARCH(AF$3,Consolidado!$D500)),IF(COUNTIFS(Consolidado!$AC$5:AC500,Consolidado!$AC500,Consolidado!$D$5:D500,"*"&amp;AF$3&amp;"*")=1,1,0),0))</f>
        <v>0</v>
      </c>
      <c r="AG500" s="0" t="n">
        <f aca="false">IF(OR(AG$3="",Consolidado!$D500=""),0,IF(ISNUMBER(SEARCH(AG$3,Consolidado!$D500)),IF(COUNTIFS(Consolidado!$AC$5:AC500,Consolidado!$AC500,Consolidado!$D$5:D500,"*"&amp;AG$3&amp;"*")=1,1,0),0))</f>
        <v>0</v>
      </c>
      <c r="AH500" s="0" t="n">
        <f aca="false">IF(OR(AH$3="",Consolidado!$D500=""),0,IF(ISNUMBER(SEARCH(AH$3,Consolidado!$D500)),IF(COUNTIFS(Consolidado!$AC$5:AC500,Consolidado!$AC500,Consolidado!$D$5:D500,"*"&amp;AH$3&amp;"*")=1,1,0),0))</f>
        <v>0</v>
      </c>
      <c r="AI500" s="0" t="n">
        <f aca="false">IF(OR(AI$3="",Consolidado!$D500=""),0,IF(ISNUMBER(SEARCH(AI$3,Consolidado!$D500)),IF(COUNTIFS(Consolidado!$AC$5:AC500,Consolidado!$AC500,Consolidado!$D$5:D500,"*"&amp;AI$3&amp;"*")=1,1,0),0))</f>
        <v>0</v>
      </c>
      <c r="AJ500" s="0" t="n">
        <f aca="false">IF(OR(AJ$3="",Consolidado!$D500=""),0,IF(ISNUMBER(SEARCH(AJ$3,Consolidado!$D500)),IF(COUNTIFS(Consolidado!$AC$5:AC500,Consolidado!$AC500,Consolidado!$D$5:D500,"*"&amp;AJ$3&amp;"*")=1,1,0),0))</f>
        <v>0</v>
      </c>
      <c r="AK500" s="0" t="n">
        <f aca="false">IF(OR(AK$3="",Consolidado!$D500=""),0,IF(ISNUMBER(SEARCH(AK$3,Consolidado!$D500)),IF(COUNTIFS(Consolidado!$AC$5:AC500,Consolidado!$AC500,Consolidado!$D$5:D500,"*"&amp;AK$3&amp;"*")=1,1,0),0))</f>
        <v>0</v>
      </c>
      <c r="AL500" s="0" t="n">
        <f aca="false">IF(OR(AL$3="",Consolidado!$D500=""),0,IF(ISNUMBER(SEARCH(AL$3,Consolidado!$D500)),IF(COUNTIFS(Consolidado!$AC$5:AC500,Consolidado!$AC500,Consolidado!$D$5:D500,"*"&amp;AL$3&amp;"*")=1,1,0),0))</f>
        <v>0</v>
      </c>
      <c r="AM500" s="0" t="n">
        <f aca="false">IF(OR(AM$3="",Consolidado!$D500=""),0,IF(ISNUMBER(SEARCH(AM$3,Consolidado!$D500)),IF(COUNTIFS(Consolidado!$AC$5:AC500,Consolidado!$AC500,Consolidado!$D$5:D500,"*"&amp;AM$3&amp;"*")=1,1,0),0))</f>
        <v>0</v>
      </c>
      <c r="AN500" s="0" t="n">
        <f aca="false">IF(OR(AN$3="",Consolidado!$D500=""),0,IF(ISNUMBER(SEARCH(AN$3,Consolidado!$D500)),IF(COUNTIFS(Consolidado!$AC$5:AC500,Consolidado!$AC500,Consolidado!$D$5:D500,"*"&amp;AN$3&amp;"*")=1,1,0),0))</f>
        <v>0</v>
      </c>
      <c r="AO500" s="0" t="n">
        <f aca="false">IF(OR(AO$3="",Consolidado!$D500=""),0,IF(ISNUMBER(SEARCH(AO$3,Consolidado!$D500)),IF(COUNTIFS(Consolidado!$AC$5:AC500,Consolidado!$AC500,Consolidado!$D$5:D500,"*"&amp;AO$3&amp;"*")=1,1,0),0))</f>
        <v>0</v>
      </c>
    </row>
    <row r="501" customFormat="false" ht="15" hidden="false" customHeight="false" outlineLevel="0" collapsed="false">
      <c r="B501" s="0" t="n">
        <f aca="false">IF(OR(B$3="",Consolidado!$D501=""),0,IF(ISNUMBER(SEARCH(B$3,Consolidado!$D501)),IF(COUNTIFS(Consolidado!$AC$5:AC501,Consolidado!$AC501,Consolidado!$D$5:D501,"*"&amp;B$3&amp;"*")=1,1,0),0))</f>
        <v>0</v>
      </c>
      <c r="C501" s="0" t="n">
        <f aca="false">IF(OR(C$3="",Consolidado!$D501=""),0,IF(ISNUMBER(SEARCH(C$3,Consolidado!$D501)),IF(COUNTIFS(Consolidado!$AC$5:AC501,Consolidado!$AC501,Consolidado!$D$5:D501,"*"&amp;C$3&amp;"*")=1,1,0),0))</f>
        <v>0</v>
      </c>
      <c r="D501" s="0" t="n">
        <f aca="false">IF(OR(D$3="",Consolidado!$D501=""),0,IF(ISNUMBER(SEARCH(D$3,Consolidado!$D501)),IF(COUNTIFS(Consolidado!$AC$5:AC501,Consolidado!$AC501,Consolidado!$D$5:D501,"*"&amp;D$3&amp;"*")=1,1,0),0))</f>
        <v>0</v>
      </c>
      <c r="E501" s="0" t="n">
        <f aca="false">IF(OR(E$3="",Consolidado!$D501=""),0,IF(ISNUMBER(SEARCH(E$3,Consolidado!$D501)),IF(COUNTIFS(Consolidado!$AC$5:AC501,Consolidado!$AC501,Consolidado!$D$5:D501,"*"&amp;E$3&amp;"*")=1,1,0),0))</f>
        <v>0</v>
      </c>
      <c r="F501" s="0" t="n">
        <f aca="false">IF(OR(F$3="",Consolidado!$D501=""),0,IF(ISNUMBER(SEARCH(F$3,Consolidado!$D501)),IF(COUNTIFS(Consolidado!$AC$5:AC501,Consolidado!$AC501,Consolidado!$D$5:D501,"*"&amp;F$3&amp;"*")=1,1,0),0))</f>
        <v>0</v>
      </c>
      <c r="G501" s="0" t="n">
        <f aca="false">IF(OR(G$3="",Consolidado!$D501=""),0,IF(ISNUMBER(SEARCH(G$3,Consolidado!$D501)),IF(COUNTIFS(Consolidado!$AC$5:AC501,Consolidado!$AC501,Consolidado!$D$5:D501,"*"&amp;G$3&amp;"*")=1,1,0),0))</f>
        <v>0</v>
      </c>
      <c r="H501" s="0" t="n">
        <f aca="false">IF(OR(H$3="",Consolidado!$D501=""),0,IF(ISNUMBER(SEARCH(H$3,Consolidado!$D501)),IF(COUNTIFS(Consolidado!$AC$5:AC501,Consolidado!$AC501,Consolidado!$D$5:D501,"*"&amp;H$3&amp;"*")=1,1,0),0))</f>
        <v>0</v>
      </c>
      <c r="I501" s="0" t="n">
        <f aca="false">IF(OR(I$3="",Consolidado!$D501=""),0,IF(ISNUMBER(SEARCH(I$3,Consolidado!$D501)),IF(COUNTIFS(Consolidado!$AC$5:AC501,Consolidado!$AC501,Consolidado!$D$5:D501,"*"&amp;I$3&amp;"*")=1,1,0),0))</f>
        <v>0</v>
      </c>
      <c r="J501" s="0" t="n">
        <f aca="false">IF(OR(J$3="",Consolidado!$D501=""),0,IF(ISNUMBER(SEARCH(J$3,Consolidado!$D501)),IF(COUNTIFS(Consolidado!$AC$5:AC501,Consolidado!$AC501,Consolidado!$D$5:D501,"*"&amp;J$3&amp;"*")=1,1,0),0))</f>
        <v>0</v>
      </c>
      <c r="K501" s="0" t="n">
        <f aca="false">IF(OR(K$3="",Consolidado!$D501=""),0,IF(ISNUMBER(SEARCH(K$3,Consolidado!$D501)),IF(COUNTIFS(Consolidado!$AC$5:AC501,Consolidado!$AC501,Consolidado!$D$5:D501,"*"&amp;K$3&amp;"*")=1,1,0),0))</f>
        <v>0</v>
      </c>
      <c r="L501" s="0" t="n">
        <f aca="false">IF(OR(L$3="",Consolidado!$D501=""),0,IF(ISNUMBER(SEARCH(L$3,Consolidado!$D501)),IF(COUNTIFS(Consolidado!$AC$5:AC501,Consolidado!$AC501,Consolidado!$D$5:D501,"*"&amp;L$3&amp;"*")=1,1,0),0))</f>
        <v>0</v>
      </c>
      <c r="M501" s="0" t="n">
        <f aca="false">IF(OR(M$3="",Consolidado!$D501=""),0,IF(ISNUMBER(SEARCH(M$3,Consolidado!$D501)),IF(COUNTIFS(Consolidado!$AC$5:AC501,Consolidado!$AC501,Consolidado!$D$5:D501,"*"&amp;M$3&amp;"*")=1,1,0),0))</f>
        <v>0</v>
      </c>
      <c r="N501" s="0" t="n">
        <f aca="false">IF(OR(N$3="",Consolidado!$D501=""),0,IF(ISNUMBER(SEARCH(N$3,Consolidado!$D501)),IF(COUNTIFS(Consolidado!$AC$5:AC501,Consolidado!$AC501,Consolidado!$D$5:D501,"*"&amp;N$3&amp;"*")=1,1,0),0))</f>
        <v>0</v>
      </c>
      <c r="O501" s="0" t="n">
        <f aca="false">IF(OR(O$3="",Consolidado!$D501=""),0,IF(ISNUMBER(SEARCH(O$3,Consolidado!$D501)),IF(COUNTIFS(Consolidado!$AC$5:AC501,Consolidado!$AC501,Consolidado!$D$5:D501,"*"&amp;O$3&amp;"*")=1,1,0),0))</f>
        <v>0</v>
      </c>
      <c r="P501" s="0" t="n">
        <f aca="false">IF(OR(P$3="",Consolidado!$D501=""),0,IF(ISNUMBER(SEARCH(P$3,Consolidado!$D501)),IF(COUNTIFS(Consolidado!$AC$5:AC501,Consolidado!$AC501,Consolidado!$D$5:D501,"*"&amp;P$3&amp;"*")=1,1,0),0))</f>
        <v>0</v>
      </c>
      <c r="Q501" s="0" t="n">
        <f aca="false">IF(OR(Q$3="",Consolidado!$D501=""),0,IF(ISNUMBER(SEARCH(Q$3,Consolidado!$D501)),IF(COUNTIFS(Consolidado!$AC$5:AC501,Consolidado!$AC501,Consolidado!$D$5:D501,"*"&amp;Q$3&amp;"*")=1,1,0),0))</f>
        <v>0</v>
      </c>
      <c r="R501" s="0" t="n">
        <f aca="false">IF(OR(R$3="",Consolidado!$D501=""),0,IF(ISNUMBER(SEARCH(R$3,Consolidado!$D501)),IF(COUNTIFS(Consolidado!$AC$5:AC501,Consolidado!$AC501,Consolidado!$D$5:D501,"*"&amp;R$3&amp;"*")=1,1,0),0))</f>
        <v>0</v>
      </c>
      <c r="S501" s="0" t="n">
        <f aca="false">IF(OR(S$3="",Consolidado!$D501=""),0,IF(ISNUMBER(SEARCH(S$3,Consolidado!$D501)),IF(COUNTIFS(Consolidado!$AC$5:AC501,Consolidado!$AC501,Consolidado!$D$5:D501,"*"&amp;S$3&amp;"*")=1,1,0),0))</f>
        <v>0</v>
      </c>
      <c r="T501" s="0" t="n">
        <f aca="false">IF(OR(T$3="",Consolidado!$D501=""),0,IF(ISNUMBER(SEARCH(T$3,Consolidado!$D501)),IF(COUNTIFS(Consolidado!$AC$5:AC501,Consolidado!$AC501,Consolidado!$D$5:D501,"*"&amp;T$3&amp;"*")=1,1,0),0))</f>
        <v>0</v>
      </c>
      <c r="U501" s="0" t="n">
        <f aca="false">IF(OR(U$3="",Consolidado!$D501=""),0,IF(ISNUMBER(SEARCH(U$3,Consolidado!$D501)),IF(COUNTIFS(Consolidado!$AC$5:AC501,Consolidado!$AC501,Consolidado!$D$5:D501,"*"&amp;U$3&amp;"*")=1,1,0),0))</f>
        <v>0</v>
      </c>
      <c r="V501" s="0" t="n">
        <f aca="false">IF(OR(V$3="",Consolidado!$D501=""),0,IF(ISNUMBER(SEARCH(V$3,Consolidado!$D501)),IF(COUNTIFS(Consolidado!$AC$5:AC501,Consolidado!$AC501,Consolidado!$D$5:D501,"*"&amp;V$3&amp;"*")=1,1,0),0))</f>
        <v>0</v>
      </c>
      <c r="W501" s="0" t="n">
        <f aca="false">IF(OR(W$3="",Consolidado!$D501=""),0,IF(ISNUMBER(SEARCH(W$3,Consolidado!$D501)),IF(COUNTIFS(Consolidado!$AC$5:AC501,Consolidado!$AC501,Consolidado!$D$5:D501,"*"&amp;W$3&amp;"*")=1,1,0),0))</f>
        <v>0</v>
      </c>
      <c r="X501" s="0" t="n">
        <f aca="false">IF(OR(X$3="",Consolidado!$D501=""),0,IF(ISNUMBER(SEARCH(X$3,Consolidado!$D501)),IF(COUNTIFS(Consolidado!$AC$5:AC501,Consolidado!$AC501,Consolidado!$D$5:D501,"*"&amp;X$3&amp;"*")=1,1,0),0))</f>
        <v>0</v>
      </c>
      <c r="Y501" s="0" t="n">
        <f aca="false">IF(OR(Y$3="",Consolidado!$D501=""),0,IF(ISNUMBER(SEARCH(Y$3,Consolidado!$D501)),IF(COUNTIFS(Consolidado!$AC$5:AC501,Consolidado!$AC501,Consolidado!$D$5:D501,"*"&amp;Y$3&amp;"*")=1,1,0),0))</f>
        <v>0</v>
      </c>
      <c r="Z501" s="0" t="n">
        <f aca="false">IF(OR(Z$3="",Consolidado!$D501=""),0,IF(ISNUMBER(SEARCH(Z$3,Consolidado!$D501)),IF(COUNTIFS(Consolidado!$AC$5:AC501,Consolidado!$AC501,Consolidado!$D$5:D501,"*"&amp;Z$3&amp;"*")=1,1,0),0))</f>
        <v>0</v>
      </c>
      <c r="AA501" s="0" t="n">
        <f aca="false">IF(OR(AA$3="",Consolidado!$D501=""),0,IF(ISNUMBER(SEARCH(AA$3,Consolidado!$D501)),IF(COUNTIFS(Consolidado!$AC$5:AC501,Consolidado!$AC501,Consolidado!$D$5:D501,"*"&amp;AA$3&amp;"*")=1,1,0),0))</f>
        <v>0</v>
      </c>
      <c r="AB501" s="0" t="n">
        <f aca="false">IF(OR(AB$3="",Consolidado!$D501=""),0,IF(ISNUMBER(SEARCH(AB$3,Consolidado!$D501)),IF(COUNTIFS(Consolidado!$AC$5:AC501,Consolidado!$AC501,Consolidado!$D$5:D501,"*"&amp;AB$3&amp;"*")=1,1,0),0))</f>
        <v>0</v>
      </c>
      <c r="AC501" s="0" t="n">
        <f aca="false">IF(OR(AC$3="",Consolidado!$D501=""),0,IF(ISNUMBER(SEARCH(AC$3,Consolidado!$D501)),IF(COUNTIFS(Consolidado!$AC$5:AC501,Consolidado!$AC501,Consolidado!$D$5:D501,"*"&amp;AC$3&amp;"*")=1,1,0),0))</f>
        <v>0</v>
      </c>
      <c r="AD501" s="0" t="n">
        <f aca="false">IF(OR(AD$3="",Consolidado!$D501=""),0,IF(ISNUMBER(SEARCH(AD$3,Consolidado!$D501)),IF(COUNTIFS(Consolidado!$AC$5:AC501,Consolidado!$AC501,Consolidado!$D$5:D501,"*"&amp;AD$3&amp;"*")=1,1,0),0))</f>
        <v>0</v>
      </c>
      <c r="AE501" s="0" t="n">
        <f aca="false">IF(OR(AE$3="",Consolidado!$D501=""),0,IF(ISNUMBER(SEARCH(AE$3,Consolidado!$D501)),IF(COUNTIFS(Consolidado!$AC$5:AC501,Consolidado!$AC501,Consolidado!$D$5:D501,"*"&amp;AE$3&amp;"*")=1,1,0),0))</f>
        <v>0</v>
      </c>
      <c r="AF501" s="0" t="n">
        <f aca="false">IF(OR(AF$3="",Consolidado!$D501=""),0,IF(ISNUMBER(SEARCH(AF$3,Consolidado!$D501)),IF(COUNTIFS(Consolidado!$AC$5:AC501,Consolidado!$AC501,Consolidado!$D$5:D501,"*"&amp;AF$3&amp;"*")=1,1,0),0))</f>
        <v>0</v>
      </c>
      <c r="AG501" s="0" t="n">
        <f aca="false">IF(OR(AG$3="",Consolidado!$D501=""),0,IF(ISNUMBER(SEARCH(AG$3,Consolidado!$D501)),IF(COUNTIFS(Consolidado!$AC$5:AC501,Consolidado!$AC501,Consolidado!$D$5:D501,"*"&amp;AG$3&amp;"*")=1,1,0),0))</f>
        <v>0</v>
      </c>
      <c r="AH501" s="0" t="n">
        <f aca="false">IF(OR(AH$3="",Consolidado!$D501=""),0,IF(ISNUMBER(SEARCH(AH$3,Consolidado!$D501)),IF(COUNTIFS(Consolidado!$AC$5:AC501,Consolidado!$AC501,Consolidado!$D$5:D501,"*"&amp;AH$3&amp;"*")=1,1,0),0))</f>
        <v>0</v>
      </c>
      <c r="AI501" s="0" t="n">
        <f aca="false">IF(OR(AI$3="",Consolidado!$D501=""),0,IF(ISNUMBER(SEARCH(AI$3,Consolidado!$D501)),IF(COUNTIFS(Consolidado!$AC$5:AC501,Consolidado!$AC501,Consolidado!$D$5:D501,"*"&amp;AI$3&amp;"*")=1,1,0),0))</f>
        <v>0</v>
      </c>
      <c r="AJ501" s="0" t="n">
        <f aca="false">IF(OR(AJ$3="",Consolidado!$D501=""),0,IF(ISNUMBER(SEARCH(AJ$3,Consolidado!$D501)),IF(COUNTIFS(Consolidado!$AC$5:AC501,Consolidado!$AC501,Consolidado!$D$5:D501,"*"&amp;AJ$3&amp;"*")=1,1,0),0))</f>
        <v>0</v>
      </c>
      <c r="AK501" s="0" t="n">
        <f aca="false">IF(OR(AK$3="",Consolidado!$D501=""),0,IF(ISNUMBER(SEARCH(AK$3,Consolidado!$D501)),IF(COUNTIFS(Consolidado!$AC$5:AC501,Consolidado!$AC501,Consolidado!$D$5:D501,"*"&amp;AK$3&amp;"*")=1,1,0),0))</f>
        <v>0</v>
      </c>
      <c r="AL501" s="0" t="n">
        <f aca="false">IF(OR(AL$3="",Consolidado!$D501=""),0,IF(ISNUMBER(SEARCH(AL$3,Consolidado!$D501)),IF(COUNTIFS(Consolidado!$AC$5:AC501,Consolidado!$AC501,Consolidado!$D$5:D501,"*"&amp;AL$3&amp;"*")=1,1,0),0))</f>
        <v>0</v>
      </c>
      <c r="AM501" s="0" t="n">
        <f aca="false">IF(OR(AM$3="",Consolidado!$D501=""),0,IF(ISNUMBER(SEARCH(AM$3,Consolidado!$D501)),IF(COUNTIFS(Consolidado!$AC$5:AC501,Consolidado!$AC501,Consolidado!$D$5:D501,"*"&amp;AM$3&amp;"*")=1,1,0),0))</f>
        <v>0</v>
      </c>
      <c r="AN501" s="0" t="n">
        <f aca="false">IF(OR(AN$3="",Consolidado!$D501=""),0,IF(ISNUMBER(SEARCH(AN$3,Consolidado!$D501)),IF(COUNTIFS(Consolidado!$AC$5:AC501,Consolidado!$AC501,Consolidado!$D$5:D501,"*"&amp;AN$3&amp;"*")=1,1,0),0))</f>
        <v>0</v>
      </c>
      <c r="AO501" s="0" t="n">
        <f aca="false">IF(OR(AO$3="",Consolidado!$D501=""),0,IF(ISNUMBER(SEARCH(AO$3,Consolidado!$D501)),IF(COUNTIFS(Consolidado!$AC$5:AC501,Consolidado!$AC501,Consolidado!$D$5:D501,"*"&amp;AO$3&amp;"*")=1,1,0),0))</f>
        <v>0</v>
      </c>
    </row>
    <row r="502" customFormat="false" ht="15" hidden="false" customHeight="false" outlineLevel="0" collapsed="false">
      <c r="B502" s="0" t="n">
        <f aca="false">IF(OR(B$3="",Consolidado!$D502=""),0,IF(ISNUMBER(SEARCH(B$3,Consolidado!$D502)),IF(COUNTIFS(Consolidado!$AC$5:AC502,Consolidado!$AC502,Consolidado!$D$5:D502,"*"&amp;B$3&amp;"*")=1,1,0),0))</f>
        <v>0</v>
      </c>
      <c r="C502" s="0" t="n">
        <f aca="false">IF(OR(C$3="",Consolidado!$D502=""),0,IF(ISNUMBER(SEARCH(C$3,Consolidado!$D502)),IF(COUNTIFS(Consolidado!$AC$5:AC502,Consolidado!$AC502,Consolidado!$D$5:D502,"*"&amp;C$3&amp;"*")=1,1,0),0))</f>
        <v>0</v>
      </c>
      <c r="D502" s="0" t="n">
        <f aca="false">IF(OR(D$3="",Consolidado!$D502=""),0,IF(ISNUMBER(SEARCH(D$3,Consolidado!$D502)),IF(COUNTIFS(Consolidado!$AC$5:AC502,Consolidado!$AC502,Consolidado!$D$5:D502,"*"&amp;D$3&amp;"*")=1,1,0),0))</f>
        <v>0</v>
      </c>
      <c r="E502" s="0" t="n">
        <f aca="false">IF(OR(E$3="",Consolidado!$D502=""),0,IF(ISNUMBER(SEARCH(E$3,Consolidado!$D502)),IF(COUNTIFS(Consolidado!$AC$5:AC502,Consolidado!$AC502,Consolidado!$D$5:D502,"*"&amp;E$3&amp;"*")=1,1,0),0))</f>
        <v>0</v>
      </c>
      <c r="F502" s="0" t="n">
        <f aca="false">IF(OR(F$3="",Consolidado!$D502=""),0,IF(ISNUMBER(SEARCH(F$3,Consolidado!$D502)),IF(COUNTIFS(Consolidado!$AC$5:AC502,Consolidado!$AC502,Consolidado!$D$5:D502,"*"&amp;F$3&amp;"*")=1,1,0),0))</f>
        <v>0</v>
      </c>
      <c r="G502" s="0" t="n">
        <f aca="false">IF(OR(G$3="",Consolidado!$D502=""),0,IF(ISNUMBER(SEARCH(G$3,Consolidado!$D502)),IF(COUNTIFS(Consolidado!$AC$5:AC502,Consolidado!$AC502,Consolidado!$D$5:D502,"*"&amp;G$3&amp;"*")=1,1,0),0))</f>
        <v>0</v>
      </c>
      <c r="H502" s="0" t="n">
        <f aca="false">IF(OR(H$3="",Consolidado!$D502=""),0,IF(ISNUMBER(SEARCH(H$3,Consolidado!$D502)),IF(COUNTIFS(Consolidado!$AC$5:AC502,Consolidado!$AC502,Consolidado!$D$5:D502,"*"&amp;H$3&amp;"*")=1,1,0),0))</f>
        <v>0</v>
      </c>
      <c r="I502" s="0" t="n">
        <f aca="false">IF(OR(I$3="",Consolidado!$D502=""),0,IF(ISNUMBER(SEARCH(I$3,Consolidado!$D502)),IF(COUNTIFS(Consolidado!$AC$5:AC502,Consolidado!$AC502,Consolidado!$D$5:D502,"*"&amp;I$3&amp;"*")=1,1,0),0))</f>
        <v>0</v>
      </c>
      <c r="J502" s="0" t="n">
        <f aca="false">IF(OR(J$3="",Consolidado!$D502=""),0,IF(ISNUMBER(SEARCH(J$3,Consolidado!$D502)),IF(COUNTIFS(Consolidado!$AC$5:AC502,Consolidado!$AC502,Consolidado!$D$5:D502,"*"&amp;J$3&amp;"*")=1,1,0),0))</f>
        <v>0</v>
      </c>
      <c r="K502" s="0" t="n">
        <f aca="false">IF(OR(K$3="",Consolidado!$D502=""),0,IF(ISNUMBER(SEARCH(K$3,Consolidado!$D502)),IF(COUNTIFS(Consolidado!$AC$5:AC502,Consolidado!$AC502,Consolidado!$D$5:D502,"*"&amp;K$3&amp;"*")=1,1,0),0))</f>
        <v>0</v>
      </c>
      <c r="L502" s="0" t="n">
        <f aca="false">IF(OR(L$3="",Consolidado!$D502=""),0,IF(ISNUMBER(SEARCH(L$3,Consolidado!$D502)),IF(COUNTIFS(Consolidado!$AC$5:AC502,Consolidado!$AC502,Consolidado!$D$5:D502,"*"&amp;L$3&amp;"*")=1,1,0),0))</f>
        <v>0</v>
      </c>
      <c r="M502" s="0" t="n">
        <f aca="false">IF(OR(M$3="",Consolidado!$D502=""),0,IF(ISNUMBER(SEARCH(M$3,Consolidado!$D502)),IF(COUNTIFS(Consolidado!$AC$5:AC502,Consolidado!$AC502,Consolidado!$D$5:D502,"*"&amp;M$3&amp;"*")=1,1,0),0))</f>
        <v>0</v>
      </c>
      <c r="N502" s="0" t="n">
        <f aca="false">IF(OR(N$3="",Consolidado!$D502=""),0,IF(ISNUMBER(SEARCH(N$3,Consolidado!$D502)),IF(COUNTIFS(Consolidado!$AC$5:AC502,Consolidado!$AC502,Consolidado!$D$5:D502,"*"&amp;N$3&amp;"*")=1,1,0),0))</f>
        <v>0</v>
      </c>
      <c r="O502" s="0" t="n">
        <f aca="false">IF(OR(O$3="",Consolidado!$D502=""),0,IF(ISNUMBER(SEARCH(O$3,Consolidado!$D502)),IF(COUNTIFS(Consolidado!$AC$5:AC502,Consolidado!$AC502,Consolidado!$D$5:D502,"*"&amp;O$3&amp;"*")=1,1,0),0))</f>
        <v>0</v>
      </c>
      <c r="P502" s="0" t="n">
        <f aca="false">IF(OR(P$3="",Consolidado!$D502=""),0,IF(ISNUMBER(SEARCH(P$3,Consolidado!$D502)),IF(COUNTIFS(Consolidado!$AC$5:AC502,Consolidado!$AC502,Consolidado!$D$5:D502,"*"&amp;P$3&amp;"*")=1,1,0),0))</f>
        <v>0</v>
      </c>
      <c r="Q502" s="0" t="n">
        <f aca="false">IF(OR(Q$3="",Consolidado!$D502=""),0,IF(ISNUMBER(SEARCH(Q$3,Consolidado!$D502)),IF(COUNTIFS(Consolidado!$AC$5:AC502,Consolidado!$AC502,Consolidado!$D$5:D502,"*"&amp;Q$3&amp;"*")=1,1,0),0))</f>
        <v>0</v>
      </c>
      <c r="R502" s="0" t="n">
        <f aca="false">IF(OR(R$3="",Consolidado!$D502=""),0,IF(ISNUMBER(SEARCH(R$3,Consolidado!$D502)),IF(COUNTIFS(Consolidado!$AC$5:AC502,Consolidado!$AC502,Consolidado!$D$5:D502,"*"&amp;R$3&amp;"*")=1,1,0),0))</f>
        <v>0</v>
      </c>
      <c r="S502" s="0" t="n">
        <f aca="false">IF(OR(S$3="",Consolidado!$D502=""),0,IF(ISNUMBER(SEARCH(S$3,Consolidado!$D502)),IF(COUNTIFS(Consolidado!$AC$5:AC502,Consolidado!$AC502,Consolidado!$D$5:D502,"*"&amp;S$3&amp;"*")=1,1,0),0))</f>
        <v>0</v>
      </c>
      <c r="T502" s="0" t="n">
        <f aca="false">IF(OR(T$3="",Consolidado!$D502=""),0,IF(ISNUMBER(SEARCH(T$3,Consolidado!$D502)),IF(COUNTIFS(Consolidado!$AC$5:AC502,Consolidado!$AC502,Consolidado!$D$5:D502,"*"&amp;T$3&amp;"*")=1,1,0),0))</f>
        <v>0</v>
      </c>
      <c r="U502" s="0" t="n">
        <f aca="false">IF(OR(U$3="",Consolidado!$D502=""),0,IF(ISNUMBER(SEARCH(U$3,Consolidado!$D502)),IF(COUNTIFS(Consolidado!$AC$5:AC502,Consolidado!$AC502,Consolidado!$D$5:D502,"*"&amp;U$3&amp;"*")=1,1,0),0))</f>
        <v>0</v>
      </c>
      <c r="V502" s="0" t="n">
        <f aca="false">IF(OR(V$3="",Consolidado!$D502=""),0,IF(ISNUMBER(SEARCH(V$3,Consolidado!$D502)),IF(COUNTIFS(Consolidado!$AC$5:AC502,Consolidado!$AC502,Consolidado!$D$5:D502,"*"&amp;V$3&amp;"*")=1,1,0),0))</f>
        <v>0</v>
      </c>
      <c r="W502" s="0" t="n">
        <f aca="false">IF(OR(W$3="",Consolidado!$D502=""),0,IF(ISNUMBER(SEARCH(W$3,Consolidado!$D502)),IF(COUNTIFS(Consolidado!$AC$5:AC502,Consolidado!$AC502,Consolidado!$D$5:D502,"*"&amp;W$3&amp;"*")=1,1,0),0))</f>
        <v>0</v>
      </c>
      <c r="X502" s="0" t="n">
        <f aca="false">IF(OR(X$3="",Consolidado!$D502=""),0,IF(ISNUMBER(SEARCH(X$3,Consolidado!$D502)),IF(COUNTIFS(Consolidado!$AC$5:AC502,Consolidado!$AC502,Consolidado!$D$5:D502,"*"&amp;X$3&amp;"*")=1,1,0),0))</f>
        <v>0</v>
      </c>
      <c r="Y502" s="0" t="n">
        <f aca="false">IF(OR(Y$3="",Consolidado!$D502=""),0,IF(ISNUMBER(SEARCH(Y$3,Consolidado!$D502)),IF(COUNTIFS(Consolidado!$AC$5:AC502,Consolidado!$AC502,Consolidado!$D$5:D502,"*"&amp;Y$3&amp;"*")=1,1,0),0))</f>
        <v>0</v>
      </c>
      <c r="Z502" s="0" t="n">
        <f aca="false">IF(OR(Z$3="",Consolidado!$D502=""),0,IF(ISNUMBER(SEARCH(Z$3,Consolidado!$D502)),IF(COUNTIFS(Consolidado!$AC$5:AC502,Consolidado!$AC502,Consolidado!$D$5:D502,"*"&amp;Z$3&amp;"*")=1,1,0),0))</f>
        <v>0</v>
      </c>
      <c r="AA502" s="0" t="n">
        <f aca="false">IF(OR(AA$3="",Consolidado!$D502=""),0,IF(ISNUMBER(SEARCH(AA$3,Consolidado!$D502)),IF(COUNTIFS(Consolidado!$AC$5:AC502,Consolidado!$AC502,Consolidado!$D$5:D502,"*"&amp;AA$3&amp;"*")=1,1,0),0))</f>
        <v>0</v>
      </c>
      <c r="AB502" s="0" t="n">
        <f aca="false">IF(OR(AB$3="",Consolidado!$D502=""),0,IF(ISNUMBER(SEARCH(AB$3,Consolidado!$D502)),IF(COUNTIFS(Consolidado!$AC$5:AC502,Consolidado!$AC502,Consolidado!$D$5:D502,"*"&amp;AB$3&amp;"*")=1,1,0),0))</f>
        <v>0</v>
      </c>
      <c r="AC502" s="0" t="n">
        <f aca="false">IF(OR(AC$3="",Consolidado!$D502=""),0,IF(ISNUMBER(SEARCH(AC$3,Consolidado!$D502)),IF(COUNTIFS(Consolidado!$AC$5:AC502,Consolidado!$AC502,Consolidado!$D$5:D502,"*"&amp;AC$3&amp;"*")=1,1,0),0))</f>
        <v>0</v>
      </c>
      <c r="AD502" s="0" t="n">
        <f aca="false">IF(OR(AD$3="",Consolidado!$D502=""),0,IF(ISNUMBER(SEARCH(AD$3,Consolidado!$D502)),IF(COUNTIFS(Consolidado!$AC$5:AC502,Consolidado!$AC502,Consolidado!$D$5:D502,"*"&amp;AD$3&amp;"*")=1,1,0),0))</f>
        <v>0</v>
      </c>
      <c r="AE502" s="0" t="n">
        <f aca="false">IF(OR(AE$3="",Consolidado!$D502=""),0,IF(ISNUMBER(SEARCH(AE$3,Consolidado!$D502)),IF(COUNTIFS(Consolidado!$AC$5:AC502,Consolidado!$AC502,Consolidado!$D$5:D502,"*"&amp;AE$3&amp;"*")=1,1,0),0))</f>
        <v>0</v>
      </c>
      <c r="AF502" s="0" t="n">
        <f aca="false">IF(OR(AF$3="",Consolidado!$D502=""),0,IF(ISNUMBER(SEARCH(AF$3,Consolidado!$D502)),IF(COUNTIFS(Consolidado!$AC$5:AC502,Consolidado!$AC502,Consolidado!$D$5:D502,"*"&amp;AF$3&amp;"*")=1,1,0),0))</f>
        <v>0</v>
      </c>
      <c r="AG502" s="0" t="n">
        <f aca="false">IF(OR(AG$3="",Consolidado!$D502=""),0,IF(ISNUMBER(SEARCH(AG$3,Consolidado!$D502)),IF(COUNTIFS(Consolidado!$AC$5:AC502,Consolidado!$AC502,Consolidado!$D$5:D502,"*"&amp;AG$3&amp;"*")=1,1,0),0))</f>
        <v>0</v>
      </c>
      <c r="AH502" s="0" t="n">
        <f aca="false">IF(OR(AH$3="",Consolidado!$D502=""),0,IF(ISNUMBER(SEARCH(AH$3,Consolidado!$D502)),IF(COUNTIFS(Consolidado!$AC$5:AC502,Consolidado!$AC502,Consolidado!$D$5:D502,"*"&amp;AH$3&amp;"*")=1,1,0),0))</f>
        <v>0</v>
      </c>
      <c r="AI502" s="0" t="n">
        <f aca="false">IF(OR(AI$3="",Consolidado!$D502=""),0,IF(ISNUMBER(SEARCH(AI$3,Consolidado!$D502)),IF(COUNTIFS(Consolidado!$AC$5:AC502,Consolidado!$AC502,Consolidado!$D$5:D502,"*"&amp;AI$3&amp;"*")=1,1,0),0))</f>
        <v>0</v>
      </c>
      <c r="AJ502" s="0" t="n">
        <f aca="false">IF(OR(AJ$3="",Consolidado!$D502=""),0,IF(ISNUMBER(SEARCH(AJ$3,Consolidado!$D502)),IF(COUNTIFS(Consolidado!$AC$5:AC502,Consolidado!$AC502,Consolidado!$D$5:D502,"*"&amp;AJ$3&amp;"*")=1,1,0),0))</f>
        <v>0</v>
      </c>
      <c r="AK502" s="0" t="n">
        <f aca="false">IF(OR(AK$3="",Consolidado!$D502=""),0,IF(ISNUMBER(SEARCH(AK$3,Consolidado!$D502)),IF(COUNTIFS(Consolidado!$AC$5:AC502,Consolidado!$AC502,Consolidado!$D$5:D502,"*"&amp;AK$3&amp;"*")=1,1,0),0))</f>
        <v>0</v>
      </c>
      <c r="AL502" s="0" t="n">
        <f aca="false">IF(OR(AL$3="",Consolidado!$D502=""),0,IF(ISNUMBER(SEARCH(AL$3,Consolidado!$D502)),IF(COUNTIFS(Consolidado!$AC$5:AC502,Consolidado!$AC502,Consolidado!$D$5:D502,"*"&amp;AL$3&amp;"*")=1,1,0),0))</f>
        <v>0</v>
      </c>
      <c r="AM502" s="0" t="n">
        <f aca="false">IF(OR(AM$3="",Consolidado!$D502=""),0,IF(ISNUMBER(SEARCH(AM$3,Consolidado!$D502)),IF(COUNTIFS(Consolidado!$AC$5:AC502,Consolidado!$AC502,Consolidado!$D$5:D502,"*"&amp;AM$3&amp;"*")=1,1,0),0))</f>
        <v>0</v>
      </c>
      <c r="AN502" s="0" t="n">
        <f aca="false">IF(OR(AN$3="",Consolidado!$D502=""),0,IF(ISNUMBER(SEARCH(AN$3,Consolidado!$D502)),IF(COUNTIFS(Consolidado!$AC$5:AC502,Consolidado!$AC502,Consolidado!$D$5:D502,"*"&amp;AN$3&amp;"*")=1,1,0),0))</f>
        <v>0</v>
      </c>
      <c r="AO502" s="0" t="n">
        <f aca="false">IF(OR(AO$3="",Consolidado!$D502=""),0,IF(ISNUMBER(SEARCH(AO$3,Consolidado!$D502)),IF(COUNTIFS(Consolidado!$AC$5:AC502,Consolidado!$AC502,Consolidado!$D$5:D502,"*"&amp;AO$3&amp;"*")=1,1,0),0))</f>
        <v>0</v>
      </c>
    </row>
    <row r="503" customFormat="false" ht="15" hidden="false" customHeight="false" outlineLevel="0" collapsed="false">
      <c r="B503" s="0" t="n">
        <f aca="false">IF(OR(B$3="",Consolidado!$D503=""),0,IF(ISNUMBER(SEARCH(B$3,Consolidado!$D503)),IF(COUNTIFS(Consolidado!$AC$5:AC503,Consolidado!$AC503,Consolidado!$D$5:D503,"*"&amp;B$3&amp;"*")=1,1,0),0))</f>
        <v>0</v>
      </c>
      <c r="C503" s="0" t="n">
        <f aca="false">IF(OR(C$3="",Consolidado!$D503=""),0,IF(ISNUMBER(SEARCH(C$3,Consolidado!$D503)),IF(COUNTIFS(Consolidado!$AC$5:AC503,Consolidado!$AC503,Consolidado!$D$5:D503,"*"&amp;C$3&amp;"*")=1,1,0),0))</f>
        <v>0</v>
      </c>
      <c r="D503" s="0" t="n">
        <f aca="false">IF(OR(D$3="",Consolidado!$D503=""),0,IF(ISNUMBER(SEARCH(D$3,Consolidado!$D503)),IF(COUNTIFS(Consolidado!$AC$5:AC503,Consolidado!$AC503,Consolidado!$D$5:D503,"*"&amp;D$3&amp;"*")=1,1,0),0))</f>
        <v>0</v>
      </c>
      <c r="E503" s="0" t="n">
        <f aca="false">IF(OR(E$3="",Consolidado!$D503=""),0,IF(ISNUMBER(SEARCH(E$3,Consolidado!$D503)),IF(COUNTIFS(Consolidado!$AC$5:AC503,Consolidado!$AC503,Consolidado!$D$5:D503,"*"&amp;E$3&amp;"*")=1,1,0),0))</f>
        <v>0</v>
      </c>
      <c r="F503" s="0" t="n">
        <f aca="false">IF(OR(F$3="",Consolidado!$D503=""),0,IF(ISNUMBER(SEARCH(F$3,Consolidado!$D503)),IF(COUNTIFS(Consolidado!$AC$5:AC503,Consolidado!$AC503,Consolidado!$D$5:D503,"*"&amp;F$3&amp;"*")=1,1,0),0))</f>
        <v>0</v>
      </c>
      <c r="G503" s="0" t="n">
        <f aca="false">IF(OR(G$3="",Consolidado!$D503=""),0,IF(ISNUMBER(SEARCH(G$3,Consolidado!$D503)),IF(COUNTIFS(Consolidado!$AC$5:AC503,Consolidado!$AC503,Consolidado!$D$5:D503,"*"&amp;G$3&amp;"*")=1,1,0),0))</f>
        <v>0</v>
      </c>
      <c r="H503" s="0" t="n">
        <f aca="false">IF(OR(H$3="",Consolidado!$D503=""),0,IF(ISNUMBER(SEARCH(H$3,Consolidado!$D503)),IF(COUNTIFS(Consolidado!$AC$5:AC503,Consolidado!$AC503,Consolidado!$D$5:D503,"*"&amp;H$3&amp;"*")=1,1,0),0))</f>
        <v>0</v>
      </c>
      <c r="I503" s="0" t="n">
        <f aca="false">IF(OR(I$3="",Consolidado!$D503=""),0,IF(ISNUMBER(SEARCH(I$3,Consolidado!$D503)),IF(COUNTIFS(Consolidado!$AC$5:AC503,Consolidado!$AC503,Consolidado!$D$5:D503,"*"&amp;I$3&amp;"*")=1,1,0),0))</f>
        <v>0</v>
      </c>
      <c r="J503" s="0" t="n">
        <f aca="false">IF(OR(J$3="",Consolidado!$D503=""),0,IF(ISNUMBER(SEARCH(J$3,Consolidado!$D503)),IF(COUNTIFS(Consolidado!$AC$5:AC503,Consolidado!$AC503,Consolidado!$D$5:D503,"*"&amp;J$3&amp;"*")=1,1,0),0))</f>
        <v>0</v>
      </c>
      <c r="K503" s="0" t="n">
        <f aca="false">IF(OR(K$3="",Consolidado!$D503=""),0,IF(ISNUMBER(SEARCH(K$3,Consolidado!$D503)),IF(COUNTIFS(Consolidado!$AC$5:AC503,Consolidado!$AC503,Consolidado!$D$5:D503,"*"&amp;K$3&amp;"*")=1,1,0),0))</f>
        <v>0</v>
      </c>
      <c r="L503" s="0" t="n">
        <f aca="false">IF(OR(L$3="",Consolidado!$D503=""),0,IF(ISNUMBER(SEARCH(L$3,Consolidado!$D503)),IF(COUNTIFS(Consolidado!$AC$5:AC503,Consolidado!$AC503,Consolidado!$D$5:D503,"*"&amp;L$3&amp;"*")=1,1,0),0))</f>
        <v>0</v>
      </c>
      <c r="M503" s="0" t="n">
        <f aca="false">IF(OR(M$3="",Consolidado!$D503=""),0,IF(ISNUMBER(SEARCH(M$3,Consolidado!$D503)),IF(COUNTIFS(Consolidado!$AC$5:AC503,Consolidado!$AC503,Consolidado!$D$5:D503,"*"&amp;M$3&amp;"*")=1,1,0),0))</f>
        <v>0</v>
      </c>
      <c r="N503" s="0" t="n">
        <f aca="false">IF(OR(N$3="",Consolidado!$D503=""),0,IF(ISNUMBER(SEARCH(N$3,Consolidado!$D503)),IF(COUNTIFS(Consolidado!$AC$5:AC503,Consolidado!$AC503,Consolidado!$D$5:D503,"*"&amp;N$3&amp;"*")=1,1,0),0))</f>
        <v>0</v>
      </c>
      <c r="O503" s="0" t="n">
        <f aca="false">IF(OR(O$3="",Consolidado!$D503=""),0,IF(ISNUMBER(SEARCH(O$3,Consolidado!$D503)),IF(COUNTIFS(Consolidado!$AC$5:AC503,Consolidado!$AC503,Consolidado!$D$5:D503,"*"&amp;O$3&amp;"*")=1,1,0),0))</f>
        <v>0</v>
      </c>
      <c r="P503" s="0" t="n">
        <f aca="false">IF(OR(P$3="",Consolidado!$D503=""),0,IF(ISNUMBER(SEARCH(P$3,Consolidado!$D503)),IF(COUNTIFS(Consolidado!$AC$5:AC503,Consolidado!$AC503,Consolidado!$D$5:D503,"*"&amp;P$3&amp;"*")=1,1,0),0))</f>
        <v>0</v>
      </c>
      <c r="Q503" s="0" t="n">
        <f aca="false">IF(OR(Q$3="",Consolidado!$D503=""),0,IF(ISNUMBER(SEARCH(Q$3,Consolidado!$D503)),IF(COUNTIFS(Consolidado!$AC$5:AC503,Consolidado!$AC503,Consolidado!$D$5:D503,"*"&amp;Q$3&amp;"*")=1,1,0),0))</f>
        <v>0</v>
      </c>
      <c r="R503" s="0" t="n">
        <f aca="false">IF(OR(R$3="",Consolidado!$D503=""),0,IF(ISNUMBER(SEARCH(R$3,Consolidado!$D503)),IF(COUNTIFS(Consolidado!$AC$5:AC503,Consolidado!$AC503,Consolidado!$D$5:D503,"*"&amp;R$3&amp;"*")=1,1,0),0))</f>
        <v>0</v>
      </c>
      <c r="S503" s="0" t="n">
        <f aca="false">IF(OR(S$3="",Consolidado!$D503=""),0,IF(ISNUMBER(SEARCH(S$3,Consolidado!$D503)),IF(COUNTIFS(Consolidado!$AC$5:AC503,Consolidado!$AC503,Consolidado!$D$5:D503,"*"&amp;S$3&amp;"*")=1,1,0),0))</f>
        <v>0</v>
      </c>
      <c r="T503" s="0" t="n">
        <f aca="false">IF(OR(T$3="",Consolidado!$D503=""),0,IF(ISNUMBER(SEARCH(T$3,Consolidado!$D503)),IF(COUNTIFS(Consolidado!$AC$5:AC503,Consolidado!$AC503,Consolidado!$D$5:D503,"*"&amp;T$3&amp;"*")=1,1,0),0))</f>
        <v>0</v>
      </c>
      <c r="U503" s="0" t="n">
        <f aca="false">IF(OR(U$3="",Consolidado!$D503=""),0,IF(ISNUMBER(SEARCH(U$3,Consolidado!$D503)),IF(COUNTIFS(Consolidado!$AC$5:AC503,Consolidado!$AC503,Consolidado!$D$5:D503,"*"&amp;U$3&amp;"*")=1,1,0),0))</f>
        <v>0</v>
      </c>
      <c r="V503" s="0" t="n">
        <f aca="false">IF(OR(V$3="",Consolidado!$D503=""),0,IF(ISNUMBER(SEARCH(V$3,Consolidado!$D503)),IF(COUNTIFS(Consolidado!$AC$5:AC503,Consolidado!$AC503,Consolidado!$D$5:D503,"*"&amp;V$3&amp;"*")=1,1,0),0))</f>
        <v>0</v>
      </c>
      <c r="W503" s="0" t="n">
        <f aca="false">IF(OR(W$3="",Consolidado!$D503=""),0,IF(ISNUMBER(SEARCH(W$3,Consolidado!$D503)),IF(COUNTIFS(Consolidado!$AC$5:AC503,Consolidado!$AC503,Consolidado!$D$5:D503,"*"&amp;W$3&amp;"*")=1,1,0),0))</f>
        <v>0</v>
      </c>
      <c r="X503" s="0" t="n">
        <f aca="false">IF(OR(X$3="",Consolidado!$D503=""),0,IF(ISNUMBER(SEARCH(X$3,Consolidado!$D503)),IF(COUNTIFS(Consolidado!$AC$5:AC503,Consolidado!$AC503,Consolidado!$D$5:D503,"*"&amp;X$3&amp;"*")=1,1,0),0))</f>
        <v>0</v>
      </c>
      <c r="Y503" s="0" t="n">
        <f aca="false">IF(OR(Y$3="",Consolidado!$D503=""),0,IF(ISNUMBER(SEARCH(Y$3,Consolidado!$D503)),IF(COUNTIFS(Consolidado!$AC$5:AC503,Consolidado!$AC503,Consolidado!$D$5:D503,"*"&amp;Y$3&amp;"*")=1,1,0),0))</f>
        <v>0</v>
      </c>
      <c r="Z503" s="0" t="n">
        <f aca="false">IF(OR(Z$3="",Consolidado!$D503=""),0,IF(ISNUMBER(SEARCH(Z$3,Consolidado!$D503)),IF(COUNTIFS(Consolidado!$AC$5:AC503,Consolidado!$AC503,Consolidado!$D$5:D503,"*"&amp;Z$3&amp;"*")=1,1,0),0))</f>
        <v>0</v>
      </c>
      <c r="AA503" s="0" t="n">
        <f aca="false">IF(OR(AA$3="",Consolidado!$D503=""),0,IF(ISNUMBER(SEARCH(AA$3,Consolidado!$D503)),IF(COUNTIFS(Consolidado!$AC$5:AC503,Consolidado!$AC503,Consolidado!$D$5:D503,"*"&amp;AA$3&amp;"*")=1,1,0),0))</f>
        <v>0</v>
      </c>
      <c r="AB503" s="0" t="n">
        <f aca="false">IF(OR(AB$3="",Consolidado!$D503=""),0,IF(ISNUMBER(SEARCH(AB$3,Consolidado!$D503)),IF(COUNTIFS(Consolidado!$AC$5:AC503,Consolidado!$AC503,Consolidado!$D$5:D503,"*"&amp;AB$3&amp;"*")=1,1,0),0))</f>
        <v>0</v>
      </c>
      <c r="AC503" s="0" t="n">
        <f aca="false">IF(OR(AC$3="",Consolidado!$D503=""),0,IF(ISNUMBER(SEARCH(AC$3,Consolidado!$D503)),IF(COUNTIFS(Consolidado!$AC$5:AC503,Consolidado!$AC503,Consolidado!$D$5:D503,"*"&amp;AC$3&amp;"*")=1,1,0),0))</f>
        <v>0</v>
      </c>
      <c r="AD503" s="0" t="n">
        <f aca="false">IF(OR(AD$3="",Consolidado!$D503=""),0,IF(ISNUMBER(SEARCH(AD$3,Consolidado!$D503)),IF(COUNTIFS(Consolidado!$AC$5:AC503,Consolidado!$AC503,Consolidado!$D$5:D503,"*"&amp;AD$3&amp;"*")=1,1,0),0))</f>
        <v>0</v>
      </c>
      <c r="AE503" s="0" t="n">
        <f aca="false">IF(OR(AE$3="",Consolidado!$D503=""),0,IF(ISNUMBER(SEARCH(AE$3,Consolidado!$D503)),IF(COUNTIFS(Consolidado!$AC$5:AC503,Consolidado!$AC503,Consolidado!$D$5:D503,"*"&amp;AE$3&amp;"*")=1,1,0),0))</f>
        <v>0</v>
      </c>
      <c r="AF503" s="0" t="n">
        <f aca="false">IF(OR(AF$3="",Consolidado!$D503=""),0,IF(ISNUMBER(SEARCH(AF$3,Consolidado!$D503)),IF(COUNTIFS(Consolidado!$AC$5:AC503,Consolidado!$AC503,Consolidado!$D$5:D503,"*"&amp;AF$3&amp;"*")=1,1,0),0))</f>
        <v>0</v>
      </c>
      <c r="AG503" s="0" t="n">
        <f aca="false">IF(OR(AG$3="",Consolidado!$D503=""),0,IF(ISNUMBER(SEARCH(AG$3,Consolidado!$D503)),IF(COUNTIFS(Consolidado!$AC$5:AC503,Consolidado!$AC503,Consolidado!$D$5:D503,"*"&amp;AG$3&amp;"*")=1,1,0),0))</f>
        <v>0</v>
      </c>
      <c r="AH503" s="0" t="n">
        <f aca="false">IF(OR(AH$3="",Consolidado!$D503=""),0,IF(ISNUMBER(SEARCH(AH$3,Consolidado!$D503)),IF(COUNTIFS(Consolidado!$AC$5:AC503,Consolidado!$AC503,Consolidado!$D$5:D503,"*"&amp;AH$3&amp;"*")=1,1,0),0))</f>
        <v>0</v>
      </c>
      <c r="AI503" s="0" t="n">
        <f aca="false">IF(OR(AI$3="",Consolidado!$D503=""),0,IF(ISNUMBER(SEARCH(AI$3,Consolidado!$D503)),IF(COUNTIFS(Consolidado!$AC$5:AC503,Consolidado!$AC503,Consolidado!$D$5:D503,"*"&amp;AI$3&amp;"*")=1,1,0),0))</f>
        <v>0</v>
      </c>
      <c r="AJ503" s="0" t="n">
        <f aca="false">IF(OR(AJ$3="",Consolidado!$D503=""),0,IF(ISNUMBER(SEARCH(AJ$3,Consolidado!$D503)),IF(COUNTIFS(Consolidado!$AC$5:AC503,Consolidado!$AC503,Consolidado!$D$5:D503,"*"&amp;AJ$3&amp;"*")=1,1,0),0))</f>
        <v>0</v>
      </c>
      <c r="AK503" s="0" t="n">
        <f aca="false">IF(OR(AK$3="",Consolidado!$D503=""),0,IF(ISNUMBER(SEARCH(AK$3,Consolidado!$D503)),IF(COUNTIFS(Consolidado!$AC$5:AC503,Consolidado!$AC503,Consolidado!$D$5:D503,"*"&amp;AK$3&amp;"*")=1,1,0),0))</f>
        <v>0</v>
      </c>
      <c r="AL503" s="0" t="n">
        <f aca="false">IF(OR(AL$3="",Consolidado!$D503=""),0,IF(ISNUMBER(SEARCH(AL$3,Consolidado!$D503)),IF(COUNTIFS(Consolidado!$AC$5:AC503,Consolidado!$AC503,Consolidado!$D$5:D503,"*"&amp;AL$3&amp;"*")=1,1,0),0))</f>
        <v>0</v>
      </c>
      <c r="AM503" s="0" t="n">
        <f aca="false">IF(OR(AM$3="",Consolidado!$D503=""),0,IF(ISNUMBER(SEARCH(AM$3,Consolidado!$D503)),IF(COUNTIFS(Consolidado!$AC$5:AC503,Consolidado!$AC503,Consolidado!$D$5:D503,"*"&amp;AM$3&amp;"*")=1,1,0),0))</f>
        <v>0</v>
      </c>
      <c r="AN503" s="0" t="n">
        <f aca="false">IF(OR(AN$3="",Consolidado!$D503=""),0,IF(ISNUMBER(SEARCH(AN$3,Consolidado!$D503)),IF(COUNTIFS(Consolidado!$AC$5:AC503,Consolidado!$AC503,Consolidado!$D$5:D503,"*"&amp;AN$3&amp;"*")=1,1,0),0))</f>
        <v>0</v>
      </c>
      <c r="AO503" s="0" t="n">
        <f aca="false">IF(OR(AO$3="",Consolidado!$D503=""),0,IF(ISNUMBER(SEARCH(AO$3,Consolidado!$D503)),IF(COUNTIFS(Consolidado!$AC$5:AC503,Consolidado!$AC503,Consolidado!$D$5:D503,"*"&amp;AO$3&amp;"*")=1,1,0),0))</f>
        <v>0</v>
      </c>
    </row>
    <row r="504" customFormat="false" ht="15" hidden="false" customHeight="false" outlineLevel="0" collapsed="false">
      <c r="B504" s="0" t="n">
        <f aca="false">IF(OR(B$3="",Consolidado!$D504=""),0,IF(ISNUMBER(SEARCH(B$3,Consolidado!$D504)),IF(COUNTIFS(Consolidado!$AC$5:AC504,Consolidado!$AC504,Consolidado!$D$5:D504,"*"&amp;B$3&amp;"*")=1,1,0),0))</f>
        <v>0</v>
      </c>
      <c r="C504" s="0" t="n">
        <f aca="false">IF(OR(C$3="",Consolidado!$D504=""),0,IF(ISNUMBER(SEARCH(C$3,Consolidado!$D504)),IF(COUNTIFS(Consolidado!$AC$5:AC504,Consolidado!$AC504,Consolidado!$D$5:D504,"*"&amp;C$3&amp;"*")=1,1,0),0))</f>
        <v>0</v>
      </c>
      <c r="D504" s="0" t="n">
        <f aca="false">IF(OR(D$3="",Consolidado!$D504=""),0,IF(ISNUMBER(SEARCH(D$3,Consolidado!$D504)),IF(COUNTIFS(Consolidado!$AC$5:AC504,Consolidado!$AC504,Consolidado!$D$5:D504,"*"&amp;D$3&amp;"*")=1,1,0),0))</f>
        <v>0</v>
      </c>
      <c r="E504" s="0" t="n">
        <f aca="false">IF(OR(E$3="",Consolidado!$D504=""),0,IF(ISNUMBER(SEARCH(E$3,Consolidado!$D504)),IF(COUNTIFS(Consolidado!$AC$5:AC504,Consolidado!$AC504,Consolidado!$D$5:D504,"*"&amp;E$3&amp;"*")=1,1,0),0))</f>
        <v>0</v>
      </c>
      <c r="F504" s="0" t="n">
        <f aca="false">IF(OR(F$3="",Consolidado!$D504=""),0,IF(ISNUMBER(SEARCH(F$3,Consolidado!$D504)),IF(COUNTIFS(Consolidado!$AC$5:AC504,Consolidado!$AC504,Consolidado!$D$5:D504,"*"&amp;F$3&amp;"*")=1,1,0),0))</f>
        <v>0</v>
      </c>
      <c r="G504" s="0" t="n">
        <f aca="false">IF(OR(G$3="",Consolidado!$D504=""),0,IF(ISNUMBER(SEARCH(G$3,Consolidado!$D504)),IF(COUNTIFS(Consolidado!$AC$5:AC504,Consolidado!$AC504,Consolidado!$D$5:D504,"*"&amp;G$3&amp;"*")=1,1,0),0))</f>
        <v>0</v>
      </c>
      <c r="H504" s="0" t="n">
        <f aca="false">IF(OR(H$3="",Consolidado!$D504=""),0,IF(ISNUMBER(SEARCH(H$3,Consolidado!$D504)),IF(COUNTIFS(Consolidado!$AC$5:AC504,Consolidado!$AC504,Consolidado!$D$5:D504,"*"&amp;H$3&amp;"*")=1,1,0),0))</f>
        <v>0</v>
      </c>
      <c r="I504" s="0" t="n">
        <f aca="false">IF(OR(I$3="",Consolidado!$D504=""),0,IF(ISNUMBER(SEARCH(I$3,Consolidado!$D504)),IF(COUNTIFS(Consolidado!$AC$5:AC504,Consolidado!$AC504,Consolidado!$D$5:D504,"*"&amp;I$3&amp;"*")=1,1,0),0))</f>
        <v>0</v>
      </c>
      <c r="J504" s="0" t="n">
        <f aca="false">IF(OR(J$3="",Consolidado!$D504=""),0,IF(ISNUMBER(SEARCH(J$3,Consolidado!$D504)),IF(COUNTIFS(Consolidado!$AC$5:AC504,Consolidado!$AC504,Consolidado!$D$5:D504,"*"&amp;J$3&amp;"*")=1,1,0),0))</f>
        <v>0</v>
      </c>
      <c r="K504" s="0" t="n">
        <f aca="false">IF(OR(K$3="",Consolidado!$D504=""),0,IF(ISNUMBER(SEARCH(K$3,Consolidado!$D504)),IF(COUNTIFS(Consolidado!$AC$5:AC504,Consolidado!$AC504,Consolidado!$D$5:D504,"*"&amp;K$3&amp;"*")=1,1,0),0))</f>
        <v>0</v>
      </c>
      <c r="L504" s="0" t="n">
        <f aca="false">IF(OR(L$3="",Consolidado!$D504=""),0,IF(ISNUMBER(SEARCH(L$3,Consolidado!$D504)),IF(COUNTIFS(Consolidado!$AC$5:AC504,Consolidado!$AC504,Consolidado!$D$5:D504,"*"&amp;L$3&amp;"*")=1,1,0),0))</f>
        <v>0</v>
      </c>
      <c r="M504" s="0" t="n">
        <f aca="false">IF(OR(M$3="",Consolidado!$D504=""),0,IF(ISNUMBER(SEARCH(M$3,Consolidado!$D504)),IF(COUNTIFS(Consolidado!$AC$5:AC504,Consolidado!$AC504,Consolidado!$D$5:D504,"*"&amp;M$3&amp;"*")=1,1,0),0))</f>
        <v>0</v>
      </c>
      <c r="N504" s="0" t="n">
        <f aca="false">IF(OR(N$3="",Consolidado!$D504=""),0,IF(ISNUMBER(SEARCH(N$3,Consolidado!$D504)),IF(COUNTIFS(Consolidado!$AC$5:AC504,Consolidado!$AC504,Consolidado!$D$5:D504,"*"&amp;N$3&amp;"*")=1,1,0),0))</f>
        <v>0</v>
      </c>
      <c r="O504" s="0" t="n">
        <f aca="false">IF(OR(O$3="",Consolidado!$D504=""),0,IF(ISNUMBER(SEARCH(O$3,Consolidado!$D504)),IF(COUNTIFS(Consolidado!$AC$5:AC504,Consolidado!$AC504,Consolidado!$D$5:D504,"*"&amp;O$3&amp;"*")=1,1,0),0))</f>
        <v>0</v>
      </c>
      <c r="P504" s="0" t="n">
        <f aca="false">IF(OR(P$3="",Consolidado!$D504=""),0,IF(ISNUMBER(SEARCH(P$3,Consolidado!$D504)),IF(COUNTIFS(Consolidado!$AC$5:AC504,Consolidado!$AC504,Consolidado!$D$5:D504,"*"&amp;P$3&amp;"*")=1,1,0),0))</f>
        <v>0</v>
      </c>
      <c r="Q504" s="0" t="n">
        <f aca="false">IF(OR(Q$3="",Consolidado!$D504=""),0,IF(ISNUMBER(SEARCH(Q$3,Consolidado!$D504)),IF(COUNTIFS(Consolidado!$AC$5:AC504,Consolidado!$AC504,Consolidado!$D$5:D504,"*"&amp;Q$3&amp;"*")=1,1,0),0))</f>
        <v>0</v>
      </c>
      <c r="R504" s="0" t="n">
        <f aca="false">IF(OR(R$3="",Consolidado!$D504=""),0,IF(ISNUMBER(SEARCH(R$3,Consolidado!$D504)),IF(COUNTIFS(Consolidado!$AC$5:AC504,Consolidado!$AC504,Consolidado!$D$5:D504,"*"&amp;R$3&amp;"*")=1,1,0),0))</f>
        <v>0</v>
      </c>
      <c r="S504" s="0" t="n">
        <f aca="false">IF(OR(S$3="",Consolidado!$D504=""),0,IF(ISNUMBER(SEARCH(S$3,Consolidado!$D504)),IF(COUNTIFS(Consolidado!$AC$5:AC504,Consolidado!$AC504,Consolidado!$D$5:D504,"*"&amp;S$3&amp;"*")=1,1,0),0))</f>
        <v>0</v>
      </c>
      <c r="T504" s="0" t="n">
        <f aca="false">IF(OR(T$3="",Consolidado!$D504=""),0,IF(ISNUMBER(SEARCH(T$3,Consolidado!$D504)),IF(COUNTIFS(Consolidado!$AC$5:AC504,Consolidado!$AC504,Consolidado!$D$5:D504,"*"&amp;T$3&amp;"*")=1,1,0),0))</f>
        <v>0</v>
      </c>
      <c r="U504" s="0" t="n">
        <f aca="false">IF(OR(U$3="",Consolidado!$D504=""),0,IF(ISNUMBER(SEARCH(U$3,Consolidado!$D504)),IF(COUNTIFS(Consolidado!$AC$5:AC504,Consolidado!$AC504,Consolidado!$D$5:D504,"*"&amp;U$3&amp;"*")=1,1,0),0))</f>
        <v>0</v>
      </c>
      <c r="V504" s="0" t="n">
        <f aca="false">IF(OR(V$3="",Consolidado!$D504=""),0,IF(ISNUMBER(SEARCH(V$3,Consolidado!$D504)),IF(COUNTIFS(Consolidado!$AC$5:AC504,Consolidado!$AC504,Consolidado!$D$5:D504,"*"&amp;V$3&amp;"*")=1,1,0),0))</f>
        <v>0</v>
      </c>
      <c r="W504" s="0" t="n">
        <f aca="false">IF(OR(W$3="",Consolidado!$D504=""),0,IF(ISNUMBER(SEARCH(W$3,Consolidado!$D504)),IF(COUNTIFS(Consolidado!$AC$5:AC504,Consolidado!$AC504,Consolidado!$D$5:D504,"*"&amp;W$3&amp;"*")=1,1,0),0))</f>
        <v>0</v>
      </c>
      <c r="X504" s="0" t="n">
        <f aca="false">IF(OR(X$3="",Consolidado!$D504=""),0,IF(ISNUMBER(SEARCH(X$3,Consolidado!$D504)),IF(COUNTIFS(Consolidado!$AC$5:AC504,Consolidado!$AC504,Consolidado!$D$5:D504,"*"&amp;X$3&amp;"*")=1,1,0),0))</f>
        <v>0</v>
      </c>
      <c r="Y504" s="0" t="n">
        <f aca="false">IF(OR(Y$3="",Consolidado!$D504=""),0,IF(ISNUMBER(SEARCH(Y$3,Consolidado!$D504)),IF(COUNTIFS(Consolidado!$AC$5:AC504,Consolidado!$AC504,Consolidado!$D$5:D504,"*"&amp;Y$3&amp;"*")=1,1,0),0))</f>
        <v>0</v>
      </c>
      <c r="Z504" s="0" t="n">
        <f aca="false">IF(OR(Z$3="",Consolidado!$D504=""),0,IF(ISNUMBER(SEARCH(Z$3,Consolidado!$D504)),IF(COUNTIFS(Consolidado!$AC$5:AC504,Consolidado!$AC504,Consolidado!$D$5:D504,"*"&amp;Z$3&amp;"*")=1,1,0),0))</f>
        <v>0</v>
      </c>
      <c r="AA504" s="0" t="n">
        <f aca="false">IF(OR(AA$3="",Consolidado!$D504=""),0,IF(ISNUMBER(SEARCH(AA$3,Consolidado!$D504)),IF(COUNTIFS(Consolidado!$AC$5:AC504,Consolidado!$AC504,Consolidado!$D$5:D504,"*"&amp;AA$3&amp;"*")=1,1,0),0))</f>
        <v>0</v>
      </c>
      <c r="AB504" s="0" t="n">
        <f aca="false">IF(OR(AB$3="",Consolidado!$D504=""),0,IF(ISNUMBER(SEARCH(AB$3,Consolidado!$D504)),IF(COUNTIFS(Consolidado!$AC$5:AC504,Consolidado!$AC504,Consolidado!$D$5:D504,"*"&amp;AB$3&amp;"*")=1,1,0),0))</f>
        <v>0</v>
      </c>
      <c r="AC504" s="0" t="n">
        <f aca="false">IF(OR(AC$3="",Consolidado!$D504=""),0,IF(ISNUMBER(SEARCH(AC$3,Consolidado!$D504)),IF(COUNTIFS(Consolidado!$AC$5:AC504,Consolidado!$AC504,Consolidado!$D$5:D504,"*"&amp;AC$3&amp;"*")=1,1,0),0))</f>
        <v>0</v>
      </c>
      <c r="AD504" s="0" t="n">
        <f aca="false">IF(OR(AD$3="",Consolidado!$D504=""),0,IF(ISNUMBER(SEARCH(AD$3,Consolidado!$D504)),IF(COUNTIFS(Consolidado!$AC$5:AC504,Consolidado!$AC504,Consolidado!$D$5:D504,"*"&amp;AD$3&amp;"*")=1,1,0),0))</f>
        <v>0</v>
      </c>
      <c r="AE504" s="0" t="n">
        <f aca="false">IF(OR(AE$3="",Consolidado!$D504=""),0,IF(ISNUMBER(SEARCH(AE$3,Consolidado!$D504)),IF(COUNTIFS(Consolidado!$AC$5:AC504,Consolidado!$AC504,Consolidado!$D$5:D504,"*"&amp;AE$3&amp;"*")=1,1,0),0))</f>
        <v>0</v>
      </c>
      <c r="AF504" s="0" t="n">
        <f aca="false">IF(OR(AF$3="",Consolidado!$D504=""),0,IF(ISNUMBER(SEARCH(AF$3,Consolidado!$D504)),IF(COUNTIFS(Consolidado!$AC$5:AC504,Consolidado!$AC504,Consolidado!$D$5:D504,"*"&amp;AF$3&amp;"*")=1,1,0),0))</f>
        <v>0</v>
      </c>
      <c r="AG504" s="0" t="n">
        <f aca="false">IF(OR(AG$3="",Consolidado!$D504=""),0,IF(ISNUMBER(SEARCH(AG$3,Consolidado!$D504)),IF(COUNTIFS(Consolidado!$AC$5:AC504,Consolidado!$AC504,Consolidado!$D$5:D504,"*"&amp;AG$3&amp;"*")=1,1,0),0))</f>
        <v>0</v>
      </c>
      <c r="AH504" s="0" t="n">
        <f aca="false">IF(OR(AH$3="",Consolidado!$D504=""),0,IF(ISNUMBER(SEARCH(AH$3,Consolidado!$D504)),IF(COUNTIFS(Consolidado!$AC$5:AC504,Consolidado!$AC504,Consolidado!$D$5:D504,"*"&amp;AH$3&amp;"*")=1,1,0),0))</f>
        <v>0</v>
      </c>
      <c r="AI504" s="0" t="n">
        <f aca="false">IF(OR(AI$3="",Consolidado!$D504=""),0,IF(ISNUMBER(SEARCH(AI$3,Consolidado!$D504)),IF(COUNTIFS(Consolidado!$AC$5:AC504,Consolidado!$AC504,Consolidado!$D$5:D504,"*"&amp;AI$3&amp;"*")=1,1,0),0))</f>
        <v>0</v>
      </c>
      <c r="AJ504" s="0" t="n">
        <f aca="false">IF(OR(AJ$3="",Consolidado!$D504=""),0,IF(ISNUMBER(SEARCH(AJ$3,Consolidado!$D504)),IF(COUNTIFS(Consolidado!$AC$5:AC504,Consolidado!$AC504,Consolidado!$D$5:D504,"*"&amp;AJ$3&amp;"*")=1,1,0),0))</f>
        <v>0</v>
      </c>
      <c r="AK504" s="0" t="n">
        <f aca="false">IF(OR(AK$3="",Consolidado!$D504=""),0,IF(ISNUMBER(SEARCH(AK$3,Consolidado!$D504)),IF(COUNTIFS(Consolidado!$AC$5:AC504,Consolidado!$AC504,Consolidado!$D$5:D504,"*"&amp;AK$3&amp;"*")=1,1,0),0))</f>
        <v>0</v>
      </c>
      <c r="AL504" s="0" t="n">
        <f aca="false">IF(OR(AL$3="",Consolidado!$D504=""),0,IF(ISNUMBER(SEARCH(AL$3,Consolidado!$D504)),IF(COUNTIFS(Consolidado!$AC$5:AC504,Consolidado!$AC504,Consolidado!$D$5:D504,"*"&amp;AL$3&amp;"*")=1,1,0),0))</f>
        <v>0</v>
      </c>
      <c r="AM504" s="0" t="n">
        <f aca="false">IF(OR(AM$3="",Consolidado!$D504=""),0,IF(ISNUMBER(SEARCH(AM$3,Consolidado!$D504)),IF(COUNTIFS(Consolidado!$AC$5:AC504,Consolidado!$AC504,Consolidado!$D$5:D504,"*"&amp;AM$3&amp;"*")=1,1,0),0))</f>
        <v>0</v>
      </c>
      <c r="AN504" s="0" t="n">
        <f aca="false">IF(OR(AN$3="",Consolidado!$D504=""),0,IF(ISNUMBER(SEARCH(AN$3,Consolidado!$D504)),IF(COUNTIFS(Consolidado!$AC$5:AC504,Consolidado!$AC504,Consolidado!$D$5:D504,"*"&amp;AN$3&amp;"*")=1,1,0),0))</f>
        <v>0</v>
      </c>
      <c r="AO504" s="0" t="n">
        <f aca="false">IF(OR(AO$3="",Consolidado!$D504=""),0,IF(ISNUMBER(SEARCH(AO$3,Consolidado!$D504)),IF(COUNTIFS(Consolidado!$AC$5:AC504,Consolidado!$AC504,Consolidado!$D$5:D504,"*"&amp;AO$3&amp;"*")=1,1,0),0))</f>
        <v>0</v>
      </c>
    </row>
    <row r="505" customFormat="false" ht="15" hidden="false" customHeight="false" outlineLevel="0" collapsed="false">
      <c r="B505" s="0" t="n">
        <f aca="false">IF(OR(B$3="",Consolidado!$D505=""),0,IF(ISNUMBER(SEARCH(B$3,Consolidado!$D505)),IF(COUNTIFS(Consolidado!$AC$5:AC505,Consolidado!$AC505,Consolidado!$D$5:D505,"*"&amp;B$3&amp;"*")=1,1,0),0))</f>
        <v>0</v>
      </c>
      <c r="C505" s="0" t="n">
        <f aca="false">IF(OR(C$3="",Consolidado!$D505=""),0,IF(ISNUMBER(SEARCH(C$3,Consolidado!$D505)),IF(COUNTIFS(Consolidado!$AC$5:AC505,Consolidado!$AC505,Consolidado!$D$5:D505,"*"&amp;C$3&amp;"*")=1,1,0),0))</f>
        <v>0</v>
      </c>
      <c r="D505" s="0" t="n">
        <f aca="false">IF(OR(D$3="",Consolidado!$D505=""),0,IF(ISNUMBER(SEARCH(D$3,Consolidado!$D505)),IF(COUNTIFS(Consolidado!$AC$5:AC505,Consolidado!$AC505,Consolidado!$D$5:D505,"*"&amp;D$3&amp;"*")=1,1,0),0))</f>
        <v>0</v>
      </c>
      <c r="E505" s="0" t="n">
        <f aca="false">IF(OR(E$3="",Consolidado!$D505=""),0,IF(ISNUMBER(SEARCH(E$3,Consolidado!$D505)),IF(COUNTIFS(Consolidado!$AC$5:AC505,Consolidado!$AC505,Consolidado!$D$5:D505,"*"&amp;E$3&amp;"*")=1,1,0),0))</f>
        <v>0</v>
      </c>
      <c r="F505" s="0" t="n">
        <f aca="false">IF(OR(F$3="",Consolidado!$D505=""),0,IF(ISNUMBER(SEARCH(F$3,Consolidado!$D505)),IF(COUNTIFS(Consolidado!$AC$5:AC505,Consolidado!$AC505,Consolidado!$D$5:D505,"*"&amp;F$3&amp;"*")=1,1,0),0))</f>
        <v>0</v>
      </c>
      <c r="G505" s="0" t="n">
        <f aca="false">IF(OR(G$3="",Consolidado!$D505=""),0,IF(ISNUMBER(SEARCH(G$3,Consolidado!$D505)),IF(COUNTIFS(Consolidado!$AC$5:AC505,Consolidado!$AC505,Consolidado!$D$5:D505,"*"&amp;G$3&amp;"*")=1,1,0),0))</f>
        <v>0</v>
      </c>
      <c r="H505" s="0" t="n">
        <f aca="false">IF(OR(H$3="",Consolidado!$D505=""),0,IF(ISNUMBER(SEARCH(H$3,Consolidado!$D505)),IF(COUNTIFS(Consolidado!$AC$5:AC505,Consolidado!$AC505,Consolidado!$D$5:D505,"*"&amp;H$3&amp;"*")=1,1,0),0))</f>
        <v>0</v>
      </c>
      <c r="I505" s="0" t="n">
        <f aca="false">IF(OR(I$3="",Consolidado!$D505=""),0,IF(ISNUMBER(SEARCH(I$3,Consolidado!$D505)),IF(COUNTIFS(Consolidado!$AC$5:AC505,Consolidado!$AC505,Consolidado!$D$5:D505,"*"&amp;I$3&amp;"*")=1,1,0),0))</f>
        <v>0</v>
      </c>
      <c r="J505" s="0" t="n">
        <f aca="false">IF(OR(J$3="",Consolidado!$D505=""),0,IF(ISNUMBER(SEARCH(J$3,Consolidado!$D505)),IF(COUNTIFS(Consolidado!$AC$5:AC505,Consolidado!$AC505,Consolidado!$D$5:D505,"*"&amp;J$3&amp;"*")=1,1,0),0))</f>
        <v>0</v>
      </c>
      <c r="K505" s="0" t="n">
        <f aca="false">IF(OR(K$3="",Consolidado!$D505=""),0,IF(ISNUMBER(SEARCH(K$3,Consolidado!$D505)),IF(COUNTIFS(Consolidado!$AC$5:AC505,Consolidado!$AC505,Consolidado!$D$5:D505,"*"&amp;K$3&amp;"*")=1,1,0),0))</f>
        <v>0</v>
      </c>
      <c r="L505" s="0" t="n">
        <f aca="false">IF(OR(L$3="",Consolidado!$D505=""),0,IF(ISNUMBER(SEARCH(L$3,Consolidado!$D505)),IF(COUNTIFS(Consolidado!$AC$5:AC505,Consolidado!$AC505,Consolidado!$D$5:D505,"*"&amp;L$3&amp;"*")=1,1,0),0))</f>
        <v>0</v>
      </c>
      <c r="M505" s="0" t="n">
        <f aca="false">IF(OR(M$3="",Consolidado!$D505=""),0,IF(ISNUMBER(SEARCH(M$3,Consolidado!$D505)),IF(COUNTIFS(Consolidado!$AC$5:AC505,Consolidado!$AC505,Consolidado!$D$5:D505,"*"&amp;M$3&amp;"*")=1,1,0),0))</f>
        <v>0</v>
      </c>
      <c r="N505" s="0" t="n">
        <f aca="false">IF(OR(N$3="",Consolidado!$D505=""),0,IF(ISNUMBER(SEARCH(N$3,Consolidado!$D505)),IF(COUNTIFS(Consolidado!$AC$5:AC505,Consolidado!$AC505,Consolidado!$D$5:D505,"*"&amp;N$3&amp;"*")=1,1,0),0))</f>
        <v>0</v>
      </c>
      <c r="O505" s="0" t="n">
        <f aca="false">IF(OR(O$3="",Consolidado!$D505=""),0,IF(ISNUMBER(SEARCH(O$3,Consolidado!$D505)),IF(COUNTIFS(Consolidado!$AC$5:AC505,Consolidado!$AC505,Consolidado!$D$5:D505,"*"&amp;O$3&amp;"*")=1,1,0),0))</f>
        <v>0</v>
      </c>
      <c r="P505" s="0" t="n">
        <f aca="false">IF(OR(P$3="",Consolidado!$D505=""),0,IF(ISNUMBER(SEARCH(P$3,Consolidado!$D505)),IF(COUNTIFS(Consolidado!$AC$5:AC505,Consolidado!$AC505,Consolidado!$D$5:D505,"*"&amp;P$3&amp;"*")=1,1,0),0))</f>
        <v>0</v>
      </c>
      <c r="Q505" s="0" t="n">
        <f aca="false">IF(OR(Q$3="",Consolidado!$D505=""),0,IF(ISNUMBER(SEARCH(Q$3,Consolidado!$D505)),IF(COUNTIFS(Consolidado!$AC$5:AC505,Consolidado!$AC505,Consolidado!$D$5:D505,"*"&amp;Q$3&amp;"*")=1,1,0),0))</f>
        <v>0</v>
      </c>
      <c r="R505" s="0" t="n">
        <f aca="false">IF(OR(R$3="",Consolidado!$D505=""),0,IF(ISNUMBER(SEARCH(R$3,Consolidado!$D505)),IF(COUNTIFS(Consolidado!$AC$5:AC505,Consolidado!$AC505,Consolidado!$D$5:D505,"*"&amp;R$3&amp;"*")=1,1,0),0))</f>
        <v>0</v>
      </c>
      <c r="S505" s="0" t="n">
        <f aca="false">IF(OR(S$3="",Consolidado!$D505=""),0,IF(ISNUMBER(SEARCH(S$3,Consolidado!$D505)),IF(COUNTIFS(Consolidado!$AC$5:AC505,Consolidado!$AC505,Consolidado!$D$5:D505,"*"&amp;S$3&amp;"*")=1,1,0),0))</f>
        <v>0</v>
      </c>
      <c r="T505" s="0" t="n">
        <f aca="false">IF(OR(T$3="",Consolidado!$D505=""),0,IF(ISNUMBER(SEARCH(T$3,Consolidado!$D505)),IF(COUNTIFS(Consolidado!$AC$5:AC505,Consolidado!$AC505,Consolidado!$D$5:D505,"*"&amp;T$3&amp;"*")=1,1,0),0))</f>
        <v>0</v>
      </c>
      <c r="U505" s="0" t="n">
        <f aca="false">IF(OR(U$3="",Consolidado!$D505=""),0,IF(ISNUMBER(SEARCH(U$3,Consolidado!$D505)),IF(COUNTIFS(Consolidado!$AC$5:AC505,Consolidado!$AC505,Consolidado!$D$5:D505,"*"&amp;U$3&amp;"*")=1,1,0),0))</f>
        <v>0</v>
      </c>
      <c r="V505" s="0" t="n">
        <f aca="false">IF(OR(V$3="",Consolidado!$D505=""),0,IF(ISNUMBER(SEARCH(V$3,Consolidado!$D505)),IF(COUNTIFS(Consolidado!$AC$5:AC505,Consolidado!$AC505,Consolidado!$D$5:D505,"*"&amp;V$3&amp;"*")=1,1,0),0))</f>
        <v>0</v>
      </c>
      <c r="W505" s="0" t="n">
        <f aca="false">IF(OR(W$3="",Consolidado!$D505=""),0,IF(ISNUMBER(SEARCH(W$3,Consolidado!$D505)),IF(COUNTIFS(Consolidado!$AC$5:AC505,Consolidado!$AC505,Consolidado!$D$5:D505,"*"&amp;W$3&amp;"*")=1,1,0),0))</f>
        <v>0</v>
      </c>
      <c r="X505" s="0" t="n">
        <f aca="false">IF(OR(X$3="",Consolidado!$D505=""),0,IF(ISNUMBER(SEARCH(X$3,Consolidado!$D505)),IF(COUNTIFS(Consolidado!$AC$5:AC505,Consolidado!$AC505,Consolidado!$D$5:D505,"*"&amp;X$3&amp;"*")=1,1,0),0))</f>
        <v>0</v>
      </c>
      <c r="Y505" s="0" t="n">
        <f aca="false">IF(OR(Y$3="",Consolidado!$D505=""),0,IF(ISNUMBER(SEARCH(Y$3,Consolidado!$D505)),IF(COUNTIFS(Consolidado!$AC$5:AC505,Consolidado!$AC505,Consolidado!$D$5:D505,"*"&amp;Y$3&amp;"*")=1,1,0),0))</f>
        <v>0</v>
      </c>
      <c r="Z505" s="0" t="n">
        <f aca="false">IF(OR(Z$3="",Consolidado!$D505=""),0,IF(ISNUMBER(SEARCH(Z$3,Consolidado!$D505)),IF(COUNTIFS(Consolidado!$AC$5:AC505,Consolidado!$AC505,Consolidado!$D$5:D505,"*"&amp;Z$3&amp;"*")=1,1,0),0))</f>
        <v>0</v>
      </c>
      <c r="AA505" s="0" t="n">
        <f aca="false">IF(OR(AA$3="",Consolidado!$D505=""),0,IF(ISNUMBER(SEARCH(AA$3,Consolidado!$D505)),IF(COUNTIFS(Consolidado!$AC$5:AC505,Consolidado!$AC505,Consolidado!$D$5:D505,"*"&amp;AA$3&amp;"*")=1,1,0),0))</f>
        <v>0</v>
      </c>
      <c r="AB505" s="0" t="n">
        <f aca="false">IF(OR(AB$3="",Consolidado!$D505=""),0,IF(ISNUMBER(SEARCH(AB$3,Consolidado!$D505)),IF(COUNTIFS(Consolidado!$AC$5:AC505,Consolidado!$AC505,Consolidado!$D$5:D505,"*"&amp;AB$3&amp;"*")=1,1,0),0))</f>
        <v>0</v>
      </c>
      <c r="AC505" s="0" t="n">
        <f aca="false">IF(OR(AC$3="",Consolidado!$D505=""),0,IF(ISNUMBER(SEARCH(AC$3,Consolidado!$D505)),IF(COUNTIFS(Consolidado!$AC$5:AC505,Consolidado!$AC505,Consolidado!$D$5:D505,"*"&amp;AC$3&amp;"*")=1,1,0),0))</f>
        <v>0</v>
      </c>
      <c r="AD505" s="0" t="n">
        <f aca="false">IF(OR(AD$3="",Consolidado!$D505=""),0,IF(ISNUMBER(SEARCH(AD$3,Consolidado!$D505)),IF(COUNTIFS(Consolidado!$AC$5:AC505,Consolidado!$AC505,Consolidado!$D$5:D505,"*"&amp;AD$3&amp;"*")=1,1,0),0))</f>
        <v>0</v>
      </c>
      <c r="AE505" s="0" t="n">
        <f aca="false">IF(OR(AE$3="",Consolidado!$D505=""),0,IF(ISNUMBER(SEARCH(AE$3,Consolidado!$D505)),IF(COUNTIFS(Consolidado!$AC$5:AC505,Consolidado!$AC505,Consolidado!$D$5:D505,"*"&amp;AE$3&amp;"*")=1,1,0),0))</f>
        <v>0</v>
      </c>
      <c r="AF505" s="0" t="n">
        <f aca="false">IF(OR(AF$3="",Consolidado!$D505=""),0,IF(ISNUMBER(SEARCH(AF$3,Consolidado!$D505)),IF(COUNTIFS(Consolidado!$AC$5:AC505,Consolidado!$AC505,Consolidado!$D$5:D505,"*"&amp;AF$3&amp;"*")=1,1,0),0))</f>
        <v>0</v>
      </c>
      <c r="AG505" s="0" t="n">
        <f aca="false">IF(OR(AG$3="",Consolidado!$D505=""),0,IF(ISNUMBER(SEARCH(AG$3,Consolidado!$D505)),IF(COUNTIFS(Consolidado!$AC$5:AC505,Consolidado!$AC505,Consolidado!$D$5:D505,"*"&amp;AG$3&amp;"*")=1,1,0),0))</f>
        <v>0</v>
      </c>
      <c r="AH505" s="0" t="n">
        <f aca="false">IF(OR(AH$3="",Consolidado!$D505=""),0,IF(ISNUMBER(SEARCH(AH$3,Consolidado!$D505)),IF(COUNTIFS(Consolidado!$AC$5:AC505,Consolidado!$AC505,Consolidado!$D$5:D505,"*"&amp;AH$3&amp;"*")=1,1,0),0))</f>
        <v>0</v>
      </c>
      <c r="AI505" s="0" t="n">
        <f aca="false">IF(OR(AI$3="",Consolidado!$D505=""),0,IF(ISNUMBER(SEARCH(AI$3,Consolidado!$D505)),IF(COUNTIFS(Consolidado!$AC$5:AC505,Consolidado!$AC505,Consolidado!$D$5:D505,"*"&amp;AI$3&amp;"*")=1,1,0),0))</f>
        <v>0</v>
      </c>
      <c r="AJ505" s="0" t="n">
        <f aca="false">IF(OR(AJ$3="",Consolidado!$D505=""),0,IF(ISNUMBER(SEARCH(AJ$3,Consolidado!$D505)),IF(COUNTIFS(Consolidado!$AC$5:AC505,Consolidado!$AC505,Consolidado!$D$5:D505,"*"&amp;AJ$3&amp;"*")=1,1,0),0))</f>
        <v>0</v>
      </c>
      <c r="AK505" s="0" t="n">
        <f aca="false">IF(OR(AK$3="",Consolidado!$D505=""),0,IF(ISNUMBER(SEARCH(AK$3,Consolidado!$D505)),IF(COUNTIFS(Consolidado!$AC$5:AC505,Consolidado!$AC505,Consolidado!$D$5:D505,"*"&amp;AK$3&amp;"*")=1,1,0),0))</f>
        <v>0</v>
      </c>
      <c r="AL505" s="0" t="n">
        <f aca="false">IF(OR(AL$3="",Consolidado!$D505=""),0,IF(ISNUMBER(SEARCH(AL$3,Consolidado!$D505)),IF(COUNTIFS(Consolidado!$AC$5:AC505,Consolidado!$AC505,Consolidado!$D$5:D505,"*"&amp;AL$3&amp;"*")=1,1,0),0))</f>
        <v>0</v>
      </c>
      <c r="AM505" s="0" t="n">
        <f aca="false">IF(OR(AM$3="",Consolidado!$D505=""),0,IF(ISNUMBER(SEARCH(AM$3,Consolidado!$D505)),IF(COUNTIFS(Consolidado!$AC$5:AC505,Consolidado!$AC505,Consolidado!$D$5:D505,"*"&amp;AM$3&amp;"*")=1,1,0),0))</f>
        <v>0</v>
      </c>
      <c r="AN505" s="0" t="n">
        <f aca="false">IF(OR(AN$3="",Consolidado!$D505=""),0,IF(ISNUMBER(SEARCH(AN$3,Consolidado!$D505)),IF(COUNTIFS(Consolidado!$AC$5:AC505,Consolidado!$AC505,Consolidado!$D$5:D505,"*"&amp;AN$3&amp;"*")=1,1,0),0))</f>
        <v>0</v>
      </c>
      <c r="AO505" s="0" t="n">
        <f aca="false">IF(OR(AO$3="",Consolidado!$D505=""),0,IF(ISNUMBER(SEARCH(AO$3,Consolidado!$D505)),IF(COUNTIFS(Consolidado!$AC$5:AC505,Consolidado!$AC505,Consolidado!$D$5:D505,"*"&amp;AO$3&amp;"*")=1,1,0),0))</f>
        <v>0</v>
      </c>
    </row>
    <row r="506" customFormat="false" ht="15" hidden="false" customHeight="false" outlineLevel="0" collapsed="false">
      <c r="B506" s="0" t="n">
        <f aca="false">IF(OR(B$3="",Consolidado!$D506=""),0,IF(ISNUMBER(SEARCH(B$3,Consolidado!$D506)),IF(COUNTIFS(Consolidado!$AC$5:AC506,Consolidado!$AC506,Consolidado!$D$5:D506,"*"&amp;B$3&amp;"*")=1,1,0),0))</f>
        <v>0</v>
      </c>
      <c r="C506" s="0" t="n">
        <f aca="false">IF(OR(C$3="",Consolidado!$D506=""),0,IF(ISNUMBER(SEARCH(C$3,Consolidado!$D506)),IF(COUNTIFS(Consolidado!$AC$5:AC506,Consolidado!$AC506,Consolidado!$D$5:D506,"*"&amp;C$3&amp;"*")=1,1,0),0))</f>
        <v>0</v>
      </c>
      <c r="D506" s="0" t="n">
        <f aca="false">IF(OR(D$3="",Consolidado!$D506=""),0,IF(ISNUMBER(SEARCH(D$3,Consolidado!$D506)),IF(COUNTIFS(Consolidado!$AC$5:AC506,Consolidado!$AC506,Consolidado!$D$5:D506,"*"&amp;D$3&amp;"*")=1,1,0),0))</f>
        <v>0</v>
      </c>
      <c r="E506" s="0" t="n">
        <f aca="false">IF(OR(E$3="",Consolidado!$D506=""),0,IF(ISNUMBER(SEARCH(E$3,Consolidado!$D506)),IF(COUNTIFS(Consolidado!$AC$5:AC506,Consolidado!$AC506,Consolidado!$D$5:D506,"*"&amp;E$3&amp;"*")=1,1,0),0))</f>
        <v>0</v>
      </c>
      <c r="F506" s="0" t="n">
        <f aca="false">IF(OR(F$3="",Consolidado!$D506=""),0,IF(ISNUMBER(SEARCH(F$3,Consolidado!$D506)),IF(COUNTIFS(Consolidado!$AC$5:AC506,Consolidado!$AC506,Consolidado!$D$5:D506,"*"&amp;F$3&amp;"*")=1,1,0),0))</f>
        <v>0</v>
      </c>
      <c r="G506" s="0" t="n">
        <f aca="false">IF(OR(G$3="",Consolidado!$D506=""),0,IF(ISNUMBER(SEARCH(G$3,Consolidado!$D506)),IF(COUNTIFS(Consolidado!$AC$5:AC506,Consolidado!$AC506,Consolidado!$D$5:D506,"*"&amp;G$3&amp;"*")=1,1,0),0))</f>
        <v>0</v>
      </c>
      <c r="H506" s="0" t="n">
        <f aca="false">IF(OR(H$3="",Consolidado!$D506=""),0,IF(ISNUMBER(SEARCH(H$3,Consolidado!$D506)),IF(COUNTIFS(Consolidado!$AC$5:AC506,Consolidado!$AC506,Consolidado!$D$5:D506,"*"&amp;H$3&amp;"*")=1,1,0),0))</f>
        <v>0</v>
      </c>
      <c r="I506" s="0" t="n">
        <f aca="false">IF(OR(I$3="",Consolidado!$D506=""),0,IF(ISNUMBER(SEARCH(I$3,Consolidado!$D506)),IF(COUNTIFS(Consolidado!$AC$5:AC506,Consolidado!$AC506,Consolidado!$D$5:D506,"*"&amp;I$3&amp;"*")=1,1,0),0))</f>
        <v>0</v>
      </c>
      <c r="J506" s="0" t="n">
        <f aca="false">IF(OR(J$3="",Consolidado!$D506=""),0,IF(ISNUMBER(SEARCH(J$3,Consolidado!$D506)),IF(COUNTIFS(Consolidado!$AC$5:AC506,Consolidado!$AC506,Consolidado!$D$5:D506,"*"&amp;J$3&amp;"*")=1,1,0),0))</f>
        <v>0</v>
      </c>
      <c r="K506" s="0" t="n">
        <f aca="false">IF(OR(K$3="",Consolidado!$D506=""),0,IF(ISNUMBER(SEARCH(K$3,Consolidado!$D506)),IF(COUNTIFS(Consolidado!$AC$5:AC506,Consolidado!$AC506,Consolidado!$D$5:D506,"*"&amp;K$3&amp;"*")=1,1,0),0))</f>
        <v>0</v>
      </c>
      <c r="L506" s="0" t="n">
        <f aca="false">IF(OR(L$3="",Consolidado!$D506=""),0,IF(ISNUMBER(SEARCH(L$3,Consolidado!$D506)),IF(COUNTIFS(Consolidado!$AC$5:AC506,Consolidado!$AC506,Consolidado!$D$5:D506,"*"&amp;L$3&amp;"*")=1,1,0),0))</f>
        <v>0</v>
      </c>
      <c r="M506" s="0" t="n">
        <f aca="false">IF(OR(M$3="",Consolidado!$D506=""),0,IF(ISNUMBER(SEARCH(M$3,Consolidado!$D506)),IF(COUNTIFS(Consolidado!$AC$5:AC506,Consolidado!$AC506,Consolidado!$D$5:D506,"*"&amp;M$3&amp;"*")=1,1,0),0))</f>
        <v>0</v>
      </c>
      <c r="N506" s="0" t="n">
        <f aca="false">IF(OR(N$3="",Consolidado!$D506=""),0,IF(ISNUMBER(SEARCH(N$3,Consolidado!$D506)),IF(COUNTIFS(Consolidado!$AC$5:AC506,Consolidado!$AC506,Consolidado!$D$5:D506,"*"&amp;N$3&amp;"*")=1,1,0),0))</f>
        <v>0</v>
      </c>
      <c r="O506" s="0" t="n">
        <f aca="false">IF(OR(O$3="",Consolidado!$D506=""),0,IF(ISNUMBER(SEARCH(O$3,Consolidado!$D506)),IF(COUNTIFS(Consolidado!$AC$5:AC506,Consolidado!$AC506,Consolidado!$D$5:D506,"*"&amp;O$3&amp;"*")=1,1,0),0))</f>
        <v>0</v>
      </c>
      <c r="P506" s="0" t="n">
        <f aca="false">IF(OR(P$3="",Consolidado!$D506=""),0,IF(ISNUMBER(SEARCH(P$3,Consolidado!$D506)),IF(COUNTIFS(Consolidado!$AC$5:AC506,Consolidado!$AC506,Consolidado!$D$5:D506,"*"&amp;P$3&amp;"*")=1,1,0),0))</f>
        <v>0</v>
      </c>
      <c r="Q506" s="0" t="n">
        <f aca="false">IF(OR(Q$3="",Consolidado!$D506=""),0,IF(ISNUMBER(SEARCH(Q$3,Consolidado!$D506)),IF(COUNTIFS(Consolidado!$AC$5:AC506,Consolidado!$AC506,Consolidado!$D$5:D506,"*"&amp;Q$3&amp;"*")=1,1,0),0))</f>
        <v>0</v>
      </c>
      <c r="R506" s="0" t="n">
        <f aca="false">IF(OR(R$3="",Consolidado!$D506=""),0,IF(ISNUMBER(SEARCH(R$3,Consolidado!$D506)),IF(COUNTIFS(Consolidado!$AC$5:AC506,Consolidado!$AC506,Consolidado!$D$5:D506,"*"&amp;R$3&amp;"*")=1,1,0),0))</f>
        <v>0</v>
      </c>
      <c r="S506" s="0" t="n">
        <f aca="false">IF(OR(S$3="",Consolidado!$D506=""),0,IF(ISNUMBER(SEARCH(S$3,Consolidado!$D506)),IF(COUNTIFS(Consolidado!$AC$5:AC506,Consolidado!$AC506,Consolidado!$D$5:D506,"*"&amp;S$3&amp;"*")=1,1,0),0))</f>
        <v>0</v>
      </c>
      <c r="T506" s="0" t="n">
        <f aca="false">IF(OR(T$3="",Consolidado!$D506=""),0,IF(ISNUMBER(SEARCH(T$3,Consolidado!$D506)),IF(COUNTIFS(Consolidado!$AC$5:AC506,Consolidado!$AC506,Consolidado!$D$5:D506,"*"&amp;T$3&amp;"*")=1,1,0),0))</f>
        <v>0</v>
      </c>
      <c r="U506" s="0" t="n">
        <f aca="false">IF(OR(U$3="",Consolidado!$D506=""),0,IF(ISNUMBER(SEARCH(U$3,Consolidado!$D506)),IF(COUNTIFS(Consolidado!$AC$5:AC506,Consolidado!$AC506,Consolidado!$D$5:D506,"*"&amp;U$3&amp;"*")=1,1,0),0))</f>
        <v>0</v>
      </c>
      <c r="V506" s="0" t="n">
        <f aca="false">IF(OR(V$3="",Consolidado!$D506=""),0,IF(ISNUMBER(SEARCH(V$3,Consolidado!$D506)),IF(COUNTIFS(Consolidado!$AC$5:AC506,Consolidado!$AC506,Consolidado!$D$5:D506,"*"&amp;V$3&amp;"*")=1,1,0),0))</f>
        <v>0</v>
      </c>
      <c r="W506" s="0" t="n">
        <f aca="false">IF(OR(W$3="",Consolidado!$D506=""),0,IF(ISNUMBER(SEARCH(W$3,Consolidado!$D506)),IF(COUNTIFS(Consolidado!$AC$5:AC506,Consolidado!$AC506,Consolidado!$D$5:D506,"*"&amp;W$3&amp;"*")=1,1,0),0))</f>
        <v>0</v>
      </c>
      <c r="X506" s="0" t="n">
        <f aca="false">IF(OR(X$3="",Consolidado!$D506=""),0,IF(ISNUMBER(SEARCH(X$3,Consolidado!$D506)),IF(COUNTIFS(Consolidado!$AC$5:AC506,Consolidado!$AC506,Consolidado!$D$5:D506,"*"&amp;X$3&amp;"*")=1,1,0),0))</f>
        <v>0</v>
      </c>
      <c r="Y506" s="0" t="n">
        <f aca="false">IF(OR(Y$3="",Consolidado!$D506=""),0,IF(ISNUMBER(SEARCH(Y$3,Consolidado!$D506)),IF(COUNTIFS(Consolidado!$AC$5:AC506,Consolidado!$AC506,Consolidado!$D$5:D506,"*"&amp;Y$3&amp;"*")=1,1,0),0))</f>
        <v>0</v>
      </c>
      <c r="Z506" s="0" t="n">
        <f aca="false">IF(OR(Z$3="",Consolidado!$D506=""),0,IF(ISNUMBER(SEARCH(Z$3,Consolidado!$D506)),IF(COUNTIFS(Consolidado!$AC$5:AC506,Consolidado!$AC506,Consolidado!$D$5:D506,"*"&amp;Z$3&amp;"*")=1,1,0),0))</f>
        <v>0</v>
      </c>
      <c r="AA506" s="0" t="n">
        <f aca="false">IF(OR(AA$3="",Consolidado!$D506=""),0,IF(ISNUMBER(SEARCH(AA$3,Consolidado!$D506)),IF(COUNTIFS(Consolidado!$AC$5:AC506,Consolidado!$AC506,Consolidado!$D$5:D506,"*"&amp;AA$3&amp;"*")=1,1,0),0))</f>
        <v>0</v>
      </c>
      <c r="AB506" s="0" t="n">
        <f aca="false">IF(OR(AB$3="",Consolidado!$D506=""),0,IF(ISNUMBER(SEARCH(AB$3,Consolidado!$D506)),IF(COUNTIFS(Consolidado!$AC$5:AC506,Consolidado!$AC506,Consolidado!$D$5:D506,"*"&amp;AB$3&amp;"*")=1,1,0),0))</f>
        <v>0</v>
      </c>
      <c r="AC506" s="0" t="n">
        <f aca="false">IF(OR(AC$3="",Consolidado!$D506=""),0,IF(ISNUMBER(SEARCH(AC$3,Consolidado!$D506)),IF(COUNTIFS(Consolidado!$AC$5:AC506,Consolidado!$AC506,Consolidado!$D$5:D506,"*"&amp;AC$3&amp;"*")=1,1,0),0))</f>
        <v>0</v>
      </c>
      <c r="AD506" s="0" t="n">
        <f aca="false">IF(OR(AD$3="",Consolidado!$D506=""),0,IF(ISNUMBER(SEARCH(AD$3,Consolidado!$D506)),IF(COUNTIFS(Consolidado!$AC$5:AC506,Consolidado!$AC506,Consolidado!$D$5:D506,"*"&amp;AD$3&amp;"*")=1,1,0),0))</f>
        <v>0</v>
      </c>
      <c r="AE506" s="0" t="n">
        <f aca="false">IF(OR(AE$3="",Consolidado!$D506=""),0,IF(ISNUMBER(SEARCH(AE$3,Consolidado!$D506)),IF(COUNTIFS(Consolidado!$AC$5:AC506,Consolidado!$AC506,Consolidado!$D$5:D506,"*"&amp;AE$3&amp;"*")=1,1,0),0))</f>
        <v>0</v>
      </c>
      <c r="AF506" s="0" t="n">
        <f aca="false">IF(OR(AF$3="",Consolidado!$D506=""),0,IF(ISNUMBER(SEARCH(AF$3,Consolidado!$D506)),IF(COUNTIFS(Consolidado!$AC$5:AC506,Consolidado!$AC506,Consolidado!$D$5:D506,"*"&amp;AF$3&amp;"*")=1,1,0),0))</f>
        <v>0</v>
      </c>
      <c r="AG506" s="0" t="n">
        <f aca="false">IF(OR(AG$3="",Consolidado!$D506=""),0,IF(ISNUMBER(SEARCH(AG$3,Consolidado!$D506)),IF(COUNTIFS(Consolidado!$AC$5:AC506,Consolidado!$AC506,Consolidado!$D$5:D506,"*"&amp;AG$3&amp;"*")=1,1,0),0))</f>
        <v>0</v>
      </c>
      <c r="AH506" s="0" t="n">
        <f aca="false">IF(OR(AH$3="",Consolidado!$D506=""),0,IF(ISNUMBER(SEARCH(AH$3,Consolidado!$D506)),IF(COUNTIFS(Consolidado!$AC$5:AC506,Consolidado!$AC506,Consolidado!$D$5:D506,"*"&amp;AH$3&amp;"*")=1,1,0),0))</f>
        <v>0</v>
      </c>
      <c r="AI506" s="0" t="n">
        <f aca="false">IF(OR(AI$3="",Consolidado!$D506=""),0,IF(ISNUMBER(SEARCH(AI$3,Consolidado!$D506)),IF(COUNTIFS(Consolidado!$AC$5:AC506,Consolidado!$AC506,Consolidado!$D$5:D506,"*"&amp;AI$3&amp;"*")=1,1,0),0))</f>
        <v>0</v>
      </c>
      <c r="AJ506" s="0" t="n">
        <f aca="false">IF(OR(AJ$3="",Consolidado!$D506=""),0,IF(ISNUMBER(SEARCH(AJ$3,Consolidado!$D506)),IF(COUNTIFS(Consolidado!$AC$5:AC506,Consolidado!$AC506,Consolidado!$D$5:D506,"*"&amp;AJ$3&amp;"*")=1,1,0),0))</f>
        <v>0</v>
      </c>
      <c r="AK506" s="0" t="n">
        <f aca="false">IF(OR(AK$3="",Consolidado!$D506=""),0,IF(ISNUMBER(SEARCH(AK$3,Consolidado!$D506)),IF(COUNTIFS(Consolidado!$AC$5:AC506,Consolidado!$AC506,Consolidado!$D$5:D506,"*"&amp;AK$3&amp;"*")=1,1,0),0))</f>
        <v>0</v>
      </c>
      <c r="AL506" s="0" t="n">
        <f aca="false">IF(OR(AL$3="",Consolidado!$D506=""),0,IF(ISNUMBER(SEARCH(AL$3,Consolidado!$D506)),IF(COUNTIFS(Consolidado!$AC$5:AC506,Consolidado!$AC506,Consolidado!$D$5:D506,"*"&amp;AL$3&amp;"*")=1,1,0),0))</f>
        <v>0</v>
      </c>
      <c r="AM506" s="0" t="n">
        <f aca="false">IF(OR(AM$3="",Consolidado!$D506=""),0,IF(ISNUMBER(SEARCH(AM$3,Consolidado!$D506)),IF(COUNTIFS(Consolidado!$AC$5:AC506,Consolidado!$AC506,Consolidado!$D$5:D506,"*"&amp;AM$3&amp;"*")=1,1,0),0))</f>
        <v>0</v>
      </c>
      <c r="AN506" s="0" t="n">
        <f aca="false">IF(OR(AN$3="",Consolidado!$D506=""),0,IF(ISNUMBER(SEARCH(AN$3,Consolidado!$D506)),IF(COUNTIFS(Consolidado!$AC$5:AC506,Consolidado!$AC506,Consolidado!$D$5:D506,"*"&amp;AN$3&amp;"*")=1,1,0),0))</f>
        <v>0</v>
      </c>
      <c r="AO506" s="0" t="n">
        <f aca="false">IF(OR(AO$3="",Consolidado!$D506=""),0,IF(ISNUMBER(SEARCH(AO$3,Consolidado!$D506)),IF(COUNTIFS(Consolidado!$AC$5:AC506,Consolidado!$AC506,Consolidado!$D$5:D506,"*"&amp;AO$3&amp;"*")=1,1,0),0))</f>
        <v>0</v>
      </c>
    </row>
    <row r="507" customFormat="false" ht="15" hidden="false" customHeight="false" outlineLevel="0" collapsed="false">
      <c r="B507" s="0" t="n">
        <f aca="false">IF(OR(B$3="",Consolidado!$D507=""),0,IF(ISNUMBER(SEARCH(B$3,Consolidado!$D507)),IF(COUNTIFS(Consolidado!$AC$5:AC507,Consolidado!$AC507,Consolidado!$D$5:D507,"*"&amp;B$3&amp;"*")=1,1,0),0))</f>
        <v>0</v>
      </c>
      <c r="C507" s="0" t="n">
        <f aca="false">IF(OR(C$3="",Consolidado!$D507=""),0,IF(ISNUMBER(SEARCH(C$3,Consolidado!$D507)),IF(COUNTIFS(Consolidado!$AC$5:AC507,Consolidado!$AC507,Consolidado!$D$5:D507,"*"&amp;C$3&amp;"*")=1,1,0),0))</f>
        <v>0</v>
      </c>
      <c r="D507" s="0" t="n">
        <f aca="false">IF(OR(D$3="",Consolidado!$D507=""),0,IF(ISNUMBER(SEARCH(D$3,Consolidado!$D507)),IF(COUNTIFS(Consolidado!$AC$5:AC507,Consolidado!$AC507,Consolidado!$D$5:D507,"*"&amp;D$3&amp;"*")=1,1,0),0))</f>
        <v>0</v>
      </c>
      <c r="E507" s="0" t="n">
        <f aca="false">IF(OR(E$3="",Consolidado!$D507=""),0,IF(ISNUMBER(SEARCH(E$3,Consolidado!$D507)),IF(COUNTIFS(Consolidado!$AC$5:AC507,Consolidado!$AC507,Consolidado!$D$5:D507,"*"&amp;E$3&amp;"*")=1,1,0),0))</f>
        <v>0</v>
      </c>
      <c r="F507" s="0" t="n">
        <f aca="false">IF(OR(F$3="",Consolidado!$D507=""),0,IF(ISNUMBER(SEARCH(F$3,Consolidado!$D507)),IF(COUNTIFS(Consolidado!$AC$5:AC507,Consolidado!$AC507,Consolidado!$D$5:D507,"*"&amp;F$3&amp;"*")=1,1,0),0))</f>
        <v>0</v>
      </c>
      <c r="G507" s="0" t="n">
        <f aca="false">IF(OR(G$3="",Consolidado!$D507=""),0,IF(ISNUMBER(SEARCH(G$3,Consolidado!$D507)),IF(COUNTIFS(Consolidado!$AC$5:AC507,Consolidado!$AC507,Consolidado!$D$5:D507,"*"&amp;G$3&amp;"*")=1,1,0),0))</f>
        <v>0</v>
      </c>
      <c r="H507" s="0" t="n">
        <f aca="false">IF(OR(H$3="",Consolidado!$D507=""),0,IF(ISNUMBER(SEARCH(H$3,Consolidado!$D507)),IF(COUNTIFS(Consolidado!$AC$5:AC507,Consolidado!$AC507,Consolidado!$D$5:D507,"*"&amp;H$3&amp;"*")=1,1,0),0))</f>
        <v>0</v>
      </c>
      <c r="I507" s="0" t="n">
        <f aca="false">IF(OR(I$3="",Consolidado!$D507=""),0,IF(ISNUMBER(SEARCH(I$3,Consolidado!$D507)),IF(COUNTIFS(Consolidado!$AC$5:AC507,Consolidado!$AC507,Consolidado!$D$5:D507,"*"&amp;I$3&amp;"*")=1,1,0),0))</f>
        <v>0</v>
      </c>
      <c r="J507" s="0" t="n">
        <f aca="false">IF(OR(J$3="",Consolidado!$D507=""),0,IF(ISNUMBER(SEARCH(J$3,Consolidado!$D507)),IF(COUNTIFS(Consolidado!$AC$5:AC507,Consolidado!$AC507,Consolidado!$D$5:D507,"*"&amp;J$3&amp;"*")=1,1,0),0))</f>
        <v>0</v>
      </c>
      <c r="K507" s="0" t="n">
        <f aca="false">IF(OR(K$3="",Consolidado!$D507=""),0,IF(ISNUMBER(SEARCH(K$3,Consolidado!$D507)),IF(COUNTIFS(Consolidado!$AC$5:AC507,Consolidado!$AC507,Consolidado!$D$5:D507,"*"&amp;K$3&amp;"*")=1,1,0),0))</f>
        <v>0</v>
      </c>
      <c r="L507" s="0" t="n">
        <f aca="false">IF(OR(L$3="",Consolidado!$D507=""),0,IF(ISNUMBER(SEARCH(L$3,Consolidado!$D507)),IF(COUNTIFS(Consolidado!$AC$5:AC507,Consolidado!$AC507,Consolidado!$D$5:D507,"*"&amp;L$3&amp;"*")=1,1,0),0))</f>
        <v>0</v>
      </c>
      <c r="M507" s="0" t="n">
        <f aca="false">IF(OR(M$3="",Consolidado!$D507=""),0,IF(ISNUMBER(SEARCH(M$3,Consolidado!$D507)),IF(COUNTIFS(Consolidado!$AC$5:AC507,Consolidado!$AC507,Consolidado!$D$5:D507,"*"&amp;M$3&amp;"*")=1,1,0),0))</f>
        <v>0</v>
      </c>
      <c r="N507" s="0" t="n">
        <f aca="false">IF(OR(N$3="",Consolidado!$D507=""),0,IF(ISNUMBER(SEARCH(N$3,Consolidado!$D507)),IF(COUNTIFS(Consolidado!$AC$5:AC507,Consolidado!$AC507,Consolidado!$D$5:D507,"*"&amp;N$3&amp;"*")=1,1,0),0))</f>
        <v>0</v>
      </c>
      <c r="O507" s="0" t="n">
        <f aca="false">IF(OR(O$3="",Consolidado!$D507=""),0,IF(ISNUMBER(SEARCH(O$3,Consolidado!$D507)),IF(COUNTIFS(Consolidado!$AC$5:AC507,Consolidado!$AC507,Consolidado!$D$5:D507,"*"&amp;O$3&amp;"*")=1,1,0),0))</f>
        <v>0</v>
      </c>
      <c r="P507" s="0" t="n">
        <f aca="false">IF(OR(P$3="",Consolidado!$D507=""),0,IF(ISNUMBER(SEARCH(P$3,Consolidado!$D507)),IF(COUNTIFS(Consolidado!$AC$5:AC507,Consolidado!$AC507,Consolidado!$D$5:D507,"*"&amp;P$3&amp;"*")=1,1,0),0))</f>
        <v>0</v>
      </c>
      <c r="Q507" s="0" t="n">
        <f aca="false">IF(OR(Q$3="",Consolidado!$D507=""),0,IF(ISNUMBER(SEARCH(Q$3,Consolidado!$D507)),IF(COUNTIFS(Consolidado!$AC$5:AC507,Consolidado!$AC507,Consolidado!$D$5:D507,"*"&amp;Q$3&amp;"*")=1,1,0),0))</f>
        <v>0</v>
      </c>
      <c r="R507" s="0" t="n">
        <f aca="false">IF(OR(R$3="",Consolidado!$D507=""),0,IF(ISNUMBER(SEARCH(R$3,Consolidado!$D507)),IF(COUNTIFS(Consolidado!$AC$5:AC507,Consolidado!$AC507,Consolidado!$D$5:D507,"*"&amp;R$3&amp;"*")=1,1,0),0))</f>
        <v>0</v>
      </c>
      <c r="S507" s="0" t="n">
        <f aca="false">IF(OR(S$3="",Consolidado!$D507=""),0,IF(ISNUMBER(SEARCH(S$3,Consolidado!$D507)),IF(COUNTIFS(Consolidado!$AC$5:AC507,Consolidado!$AC507,Consolidado!$D$5:D507,"*"&amp;S$3&amp;"*")=1,1,0),0))</f>
        <v>0</v>
      </c>
      <c r="T507" s="0" t="n">
        <f aca="false">IF(OR(T$3="",Consolidado!$D507=""),0,IF(ISNUMBER(SEARCH(T$3,Consolidado!$D507)),IF(COUNTIFS(Consolidado!$AC$5:AC507,Consolidado!$AC507,Consolidado!$D$5:D507,"*"&amp;T$3&amp;"*")=1,1,0),0))</f>
        <v>0</v>
      </c>
      <c r="U507" s="0" t="n">
        <f aca="false">IF(OR(U$3="",Consolidado!$D507=""),0,IF(ISNUMBER(SEARCH(U$3,Consolidado!$D507)),IF(COUNTIFS(Consolidado!$AC$5:AC507,Consolidado!$AC507,Consolidado!$D$5:D507,"*"&amp;U$3&amp;"*")=1,1,0),0))</f>
        <v>0</v>
      </c>
      <c r="V507" s="0" t="n">
        <f aca="false">IF(OR(V$3="",Consolidado!$D507=""),0,IF(ISNUMBER(SEARCH(V$3,Consolidado!$D507)),IF(COUNTIFS(Consolidado!$AC$5:AC507,Consolidado!$AC507,Consolidado!$D$5:D507,"*"&amp;V$3&amp;"*")=1,1,0),0))</f>
        <v>0</v>
      </c>
      <c r="W507" s="0" t="n">
        <f aca="false">IF(OR(W$3="",Consolidado!$D507=""),0,IF(ISNUMBER(SEARCH(W$3,Consolidado!$D507)),IF(COUNTIFS(Consolidado!$AC$5:AC507,Consolidado!$AC507,Consolidado!$D$5:D507,"*"&amp;W$3&amp;"*")=1,1,0),0))</f>
        <v>0</v>
      </c>
      <c r="X507" s="0" t="n">
        <f aca="false">IF(OR(X$3="",Consolidado!$D507=""),0,IF(ISNUMBER(SEARCH(X$3,Consolidado!$D507)),IF(COUNTIFS(Consolidado!$AC$5:AC507,Consolidado!$AC507,Consolidado!$D$5:D507,"*"&amp;X$3&amp;"*")=1,1,0),0))</f>
        <v>0</v>
      </c>
      <c r="Y507" s="0" t="n">
        <f aca="false">IF(OR(Y$3="",Consolidado!$D507=""),0,IF(ISNUMBER(SEARCH(Y$3,Consolidado!$D507)),IF(COUNTIFS(Consolidado!$AC$5:AC507,Consolidado!$AC507,Consolidado!$D$5:D507,"*"&amp;Y$3&amp;"*")=1,1,0),0))</f>
        <v>0</v>
      </c>
      <c r="Z507" s="0" t="n">
        <f aca="false">IF(OR(Z$3="",Consolidado!$D507=""),0,IF(ISNUMBER(SEARCH(Z$3,Consolidado!$D507)),IF(COUNTIFS(Consolidado!$AC$5:AC507,Consolidado!$AC507,Consolidado!$D$5:D507,"*"&amp;Z$3&amp;"*")=1,1,0),0))</f>
        <v>0</v>
      </c>
      <c r="AA507" s="0" t="n">
        <f aca="false">IF(OR(AA$3="",Consolidado!$D507=""),0,IF(ISNUMBER(SEARCH(AA$3,Consolidado!$D507)),IF(COUNTIFS(Consolidado!$AC$5:AC507,Consolidado!$AC507,Consolidado!$D$5:D507,"*"&amp;AA$3&amp;"*")=1,1,0),0))</f>
        <v>0</v>
      </c>
      <c r="AB507" s="0" t="n">
        <f aca="false">IF(OR(AB$3="",Consolidado!$D507=""),0,IF(ISNUMBER(SEARCH(AB$3,Consolidado!$D507)),IF(COUNTIFS(Consolidado!$AC$5:AC507,Consolidado!$AC507,Consolidado!$D$5:D507,"*"&amp;AB$3&amp;"*")=1,1,0),0))</f>
        <v>0</v>
      </c>
      <c r="AC507" s="0" t="n">
        <f aca="false">IF(OR(AC$3="",Consolidado!$D507=""),0,IF(ISNUMBER(SEARCH(AC$3,Consolidado!$D507)),IF(COUNTIFS(Consolidado!$AC$5:AC507,Consolidado!$AC507,Consolidado!$D$5:D507,"*"&amp;AC$3&amp;"*")=1,1,0),0))</f>
        <v>0</v>
      </c>
      <c r="AD507" s="0" t="n">
        <f aca="false">IF(OR(AD$3="",Consolidado!$D507=""),0,IF(ISNUMBER(SEARCH(AD$3,Consolidado!$D507)),IF(COUNTIFS(Consolidado!$AC$5:AC507,Consolidado!$AC507,Consolidado!$D$5:D507,"*"&amp;AD$3&amp;"*")=1,1,0),0))</f>
        <v>0</v>
      </c>
      <c r="AE507" s="0" t="n">
        <f aca="false">IF(OR(AE$3="",Consolidado!$D507=""),0,IF(ISNUMBER(SEARCH(AE$3,Consolidado!$D507)),IF(COUNTIFS(Consolidado!$AC$5:AC507,Consolidado!$AC507,Consolidado!$D$5:D507,"*"&amp;AE$3&amp;"*")=1,1,0),0))</f>
        <v>0</v>
      </c>
      <c r="AF507" s="0" t="n">
        <f aca="false">IF(OR(AF$3="",Consolidado!$D507=""),0,IF(ISNUMBER(SEARCH(AF$3,Consolidado!$D507)),IF(COUNTIFS(Consolidado!$AC$5:AC507,Consolidado!$AC507,Consolidado!$D$5:D507,"*"&amp;AF$3&amp;"*")=1,1,0),0))</f>
        <v>0</v>
      </c>
      <c r="AG507" s="0" t="n">
        <f aca="false">IF(OR(AG$3="",Consolidado!$D507=""),0,IF(ISNUMBER(SEARCH(AG$3,Consolidado!$D507)),IF(COUNTIFS(Consolidado!$AC$5:AC507,Consolidado!$AC507,Consolidado!$D$5:D507,"*"&amp;AG$3&amp;"*")=1,1,0),0))</f>
        <v>0</v>
      </c>
      <c r="AH507" s="0" t="n">
        <f aca="false">IF(OR(AH$3="",Consolidado!$D507=""),0,IF(ISNUMBER(SEARCH(AH$3,Consolidado!$D507)),IF(COUNTIFS(Consolidado!$AC$5:AC507,Consolidado!$AC507,Consolidado!$D$5:D507,"*"&amp;AH$3&amp;"*")=1,1,0),0))</f>
        <v>0</v>
      </c>
      <c r="AI507" s="0" t="n">
        <f aca="false">IF(OR(AI$3="",Consolidado!$D507=""),0,IF(ISNUMBER(SEARCH(AI$3,Consolidado!$D507)),IF(COUNTIFS(Consolidado!$AC$5:AC507,Consolidado!$AC507,Consolidado!$D$5:D507,"*"&amp;AI$3&amp;"*")=1,1,0),0))</f>
        <v>0</v>
      </c>
      <c r="AJ507" s="0" t="n">
        <f aca="false">IF(OR(AJ$3="",Consolidado!$D507=""),0,IF(ISNUMBER(SEARCH(AJ$3,Consolidado!$D507)),IF(COUNTIFS(Consolidado!$AC$5:AC507,Consolidado!$AC507,Consolidado!$D$5:D507,"*"&amp;AJ$3&amp;"*")=1,1,0),0))</f>
        <v>0</v>
      </c>
      <c r="AK507" s="0" t="n">
        <f aca="false">IF(OR(AK$3="",Consolidado!$D507=""),0,IF(ISNUMBER(SEARCH(AK$3,Consolidado!$D507)),IF(COUNTIFS(Consolidado!$AC$5:AC507,Consolidado!$AC507,Consolidado!$D$5:D507,"*"&amp;AK$3&amp;"*")=1,1,0),0))</f>
        <v>0</v>
      </c>
      <c r="AL507" s="0" t="n">
        <f aca="false">IF(OR(AL$3="",Consolidado!$D507=""),0,IF(ISNUMBER(SEARCH(AL$3,Consolidado!$D507)),IF(COUNTIFS(Consolidado!$AC$5:AC507,Consolidado!$AC507,Consolidado!$D$5:D507,"*"&amp;AL$3&amp;"*")=1,1,0),0))</f>
        <v>0</v>
      </c>
      <c r="AM507" s="0" t="n">
        <f aca="false">IF(OR(AM$3="",Consolidado!$D507=""),0,IF(ISNUMBER(SEARCH(AM$3,Consolidado!$D507)),IF(COUNTIFS(Consolidado!$AC$5:AC507,Consolidado!$AC507,Consolidado!$D$5:D507,"*"&amp;AM$3&amp;"*")=1,1,0),0))</f>
        <v>0</v>
      </c>
      <c r="AN507" s="0" t="n">
        <f aca="false">IF(OR(AN$3="",Consolidado!$D507=""),0,IF(ISNUMBER(SEARCH(AN$3,Consolidado!$D507)),IF(COUNTIFS(Consolidado!$AC$5:AC507,Consolidado!$AC507,Consolidado!$D$5:D507,"*"&amp;AN$3&amp;"*")=1,1,0),0))</f>
        <v>0</v>
      </c>
      <c r="AO507" s="0" t="n">
        <f aca="false">IF(OR(AO$3="",Consolidado!$D507=""),0,IF(ISNUMBER(SEARCH(AO$3,Consolidado!$D507)),IF(COUNTIFS(Consolidado!$AC$5:AC507,Consolidado!$AC507,Consolidado!$D$5:D507,"*"&amp;AO$3&amp;"*")=1,1,0),0))</f>
        <v>0</v>
      </c>
    </row>
    <row r="508" customFormat="false" ht="15" hidden="false" customHeight="false" outlineLevel="0" collapsed="false">
      <c r="B508" s="0" t="n">
        <f aca="false">IF(OR(B$3="",Consolidado!$D508=""),0,IF(ISNUMBER(SEARCH(B$3,Consolidado!$D508)),IF(COUNTIFS(Consolidado!$AC$5:AC508,Consolidado!$AC508,Consolidado!$D$5:D508,"*"&amp;B$3&amp;"*")=1,1,0),0))</f>
        <v>0</v>
      </c>
      <c r="C508" s="0" t="n">
        <f aca="false">IF(OR(C$3="",Consolidado!$D508=""),0,IF(ISNUMBER(SEARCH(C$3,Consolidado!$D508)),IF(COUNTIFS(Consolidado!$AC$5:AC508,Consolidado!$AC508,Consolidado!$D$5:D508,"*"&amp;C$3&amp;"*")=1,1,0),0))</f>
        <v>0</v>
      </c>
      <c r="D508" s="0" t="n">
        <f aca="false">IF(OR(D$3="",Consolidado!$D508=""),0,IF(ISNUMBER(SEARCH(D$3,Consolidado!$D508)),IF(COUNTIFS(Consolidado!$AC$5:AC508,Consolidado!$AC508,Consolidado!$D$5:D508,"*"&amp;D$3&amp;"*")=1,1,0),0))</f>
        <v>0</v>
      </c>
      <c r="E508" s="0" t="n">
        <f aca="false">IF(OR(E$3="",Consolidado!$D508=""),0,IF(ISNUMBER(SEARCH(E$3,Consolidado!$D508)),IF(COUNTIFS(Consolidado!$AC$5:AC508,Consolidado!$AC508,Consolidado!$D$5:D508,"*"&amp;E$3&amp;"*")=1,1,0),0))</f>
        <v>0</v>
      </c>
      <c r="F508" s="0" t="n">
        <f aca="false">IF(OR(F$3="",Consolidado!$D508=""),0,IF(ISNUMBER(SEARCH(F$3,Consolidado!$D508)),IF(COUNTIFS(Consolidado!$AC$5:AC508,Consolidado!$AC508,Consolidado!$D$5:D508,"*"&amp;F$3&amp;"*")=1,1,0),0))</f>
        <v>0</v>
      </c>
      <c r="G508" s="0" t="n">
        <f aca="false">IF(OR(G$3="",Consolidado!$D508=""),0,IF(ISNUMBER(SEARCH(G$3,Consolidado!$D508)),IF(COUNTIFS(Consolidado!$AC$5:AC508,Consolidado!$AC508,Consolidado!$D$5:D508,"*"&amp;G$3&amp;"*")=1,1,0),0))</f>
        <v>0</v>
      </c>
      <c r="H508" s="0" t="n">
        <f aca="false">IF(OR(H$3="",Consolidado!$D508=""),0,IF(ISNUMBER(SEARCH(H$3,Consolidado!$D508)),IF(COUNTIFS(Consolidado!$AC$5:AC508,Consolidado!$AC508,Consolidado!$D$5:D508,"*"&amp;H$3&amp;"*")=1,1,0),0))</f>
        <v>0</v>
      </c>
      <c r="I508" s="0" t="n">
        <f aca="false">IF(OR(I$3="",Consolidado!$D508=""),0,IF(ISNUMBER(SEARCH(I$3,Consolidado!$D508)),IF(COUNTIFS(Consolidado!$AC$5:AC508,Consolidado!$AC508,Consolidado!$D$5:D508,"*"&amp;I$3&amp;"*")=1,1,0),0))</f>
        <v>0</v>
      </c>
      <c r="J508" s="0" t="n">
        <f aca="false">IF(OR(J$3="",Consolidado!$D508=""),0,IF(ISNUMBER(SEARCH(J$3,Consolidado!$D508)),IF(COUNTIFS(Consolidado!$AC$5:AC508,Consolidado!$AC508,Consolidado!$D$5:D508,"*"&amp;J$3&amp;"*")=1,1,0),0))</f>
        <v>0</v>
      </c>
      <c r="K508" s="0" t="n">
        <f aca="false">IF(OR(K$3="",Consolidado!$D508=""),0,IF(ISNUMBER(SEARCH(K$3,Consolidado!$D508)),IF(COUNTIFS(Consolidado!$AC$5:AC508,Consolidado!$AC508,Consolidado!$D$5:D508,"*"&amp;K$3&amp;"*")=1,1,0),0))</f>
        <v>0</v>
      </c>
      <c r="L508" s="0" t="n">
        <f aca="false">IF(OR(L$3="",Consolidado!$D508=""),0,IF(ISNUMBER(SEARCH(L$3,Consolidado!$D508)),IF(COUNTIFS(Consolidado!$AC$5:AC508,Consolidado!$AC508,Consolidado!$D$5:D508,"*"&amp;L$3&amp;"*")=1,1,0),0))</f>
        <v>0</v>
      </c>
      <c r="M508" s="0" t="n">
        <f aca="false">IF(OR(M$3="",Consolidado!$D508=""),0,IF(ISNUMBER(SEARCH(M$3,Consolidado!$D508)),IF(COUNTIFS(Consolidado!$AC$5:AC508,Consolidado!$AC508,Consolidado!$D$5:D508,"*"&amp;M$3&amp;"*")=1,1,0),0))</f>
        <v>0</v>
      </c>
      <c r="N508" s="0" t="n">
        <f aca="false">IF(OR(N$3="",Consolidado!$D508=""),0,IF(ISNUMBER(SEARCH(N$3,Consolidado!$D508)),IF(COUNTIFS(Consolidado!$AC$5:AC508,Consolidado!$AC508,Consolidado!$D$5:D508,"*"&amp;N$3&amp;"*")=1,1,0),0))</f>
        <v>0</v>
      </c>
      <c r="O508" s="0" t="n">
        <f aca="false">IF(OR(O$3="",Consolidado!$D508=""),0,IF(ISNUMBER(SEARCH(O$3,Consolidado!$D508)),IF(COUNTIFS(Consolidado!$AC$5:AC508,Consolidado!$AC508,Consolidado!$D$5:D508,"*"&amp;O$3&amp;"*")=1,1,0),0))</f>
        <v>0</v>
      </c>
      <c r="P508" s="0" t="n">
        <f aca="false">IF(OR(P$3="",Consolidado!$D508=""),0,IF(ISNUMBER(SEARCH(P$3,Consolidado!$D508)),IF(COUNTIFS(Consolidado!$AC$5:AC508,Consolidado!$AC508,Consolidado!$D$5:D508,"*"&amp;P$3&amp;"*")=1,1,0),0))</f>
        <v>0</v>
      </c>
      <c r="Q508" s="0" t="n">
        <f aca="false">IF(OR(Q$3="",Consolidado!$D508=""),0,IF(ISNUMBER(SEARCH(Q$3,Consolidado!$D508)),IF(COUNTIFS(Consolidado!$AC$5:AC508,Consolidado!$AC508,Consolidado!$D$5:D508,"*"&amp;Q$3&amp;"*")=1,1,0),0))</f>
        <v>0</v>
      </c>
      <c r="R508" s="0" t="n">
        <f aca="false">IF(OR(R$3="",Consolidado!$D508=""),0,IF(ISNUMBER(SEARCH(R$3,Consolidado!$D508)),IF(COUNTIFS(Consolidado!$AC$5:AC508,Consolidado!$AC508,Consolidado!$D$5:D508,"*"&amp;R$3&amp;"*")=1,1,0),0))</f>
        <v>0</v>
      </c>
      <c r="S508" s="0" t="n">
        <f aca="false">IF(OR(S$3="",Consolidado!$D508=""),0,IF(ISNUMBER(SEARCH(S$3,Consolidado!$D508)),IF(COUNTIFS(Consolidado!$AC$5:AC508,Consolidado!$AC508,Consolidado!$D$5:D508,"*"&amp;S$3&amp;"*")=1,1,0),0))</f>
        <v>0</v>
      </c>
      <c r="T508" s="0" t="n">
        <f aca="false">IF(OR(T$3="",Consolidado!$D508=""),0,IF(ISNUMBER(SEARCH(T$3,Consolidado!$D508)),IF(COUNTIFS(Consolidado!$AC$5:AC508,Consolidado!$AC508,Consolidado!$D$5:D508,"*"&amp;T$3&amp;"*")=1,1,0),0))</f>
        <v>0</v>
      </c>
      <c r="U508" s="0" t="n">
        <f aca="false">IF(OR(U$3="",Consolidado!$D508=""),0,IF(ISNUMBER(SEARCH(U$3,Consolidado!$D508)),IF(COUNTIFS(Consolidado!$AC$5:AC508,Consolidado!$AC508,Consolidado!$D$5:D508,"*"&amp;U$3&amp;"*")=1,1,0),0))</f>
        <v>0</v>
      </c>
      <c r="V508" s="0" t="n">
        <f aca="false">IF(OR(V$3="",Consolidado!$D508=""),0,IF(ISNUMBER(SEARCH(V$3,Consolidado!$D508)),IF(COUNTIFS(Consolidado!$AC$5:AC508,Consolidado!$AC508,Consolidado!$D$5:D508,"*"&amp;V$3&amp;"*")=1,1,0),0))</f>
        <v>0</v>
      </c>
      <c r="W508" s="0" t="n">
        <f aca="false">IF(OR(W$3="",Consolidado!$D508=""),0,IF(ISNUMBER(SEARCH(W$3,Consolidado!$D508)),IF(COUNTIFS(Consolidado!$AC$5:AC508,Consolidado!$AC508,Consolidado!$D$5:D508,"*"&amp;W$3&amp;"*")=1,1,0),0))</f>
        <v>0</v>
      </c>
      <c r="X508" s="0" t="n">
        <f aca="false">IF(OR(X$3="",Consolidado!$D508=""),0,IF(ISNUMBER(SEARCH(X$3,Consolidado!$D508)),IF(COUNTIFS(Consolidado!$AC$5:AC508,Consolidado!$AC508,Consolidado!$D$5:D508,"*"&amp;X$3&amp;"*")=1,1,0),0))</f>
        <v>0</v>
      </c>
      <c r="Y508" s="0" t="n">
        <f aca="false">IF(OR(Y$3="",Consolidado!$D508=""),0,IF(ISNUMBER(SEARCH(Y$3,Consolidado!$D508)),IF(COUNTIFS(Consolidado!$AC$5:AC508,Consolidado!$AC508,Consolidado!$D$5:D508,"*"&amp;Y$3&amp;"*")=1,1,0),0))</f>
        <v>0</v>
      </c>
      <c r="Z508" s="0" t="n">
        <f aca="false">IF(OR(Z$3="",Consolidado!$D508=""),0,IF(ISNUMBER(SEARCH(Z$3,Consolidado!$D508)),IF(COUNTIFS(Consolidado!$AC$5:AC508,Consolidado!$AC508,Consolidado!$D$5:D508,"*"&amp;Z$3&amp;"*")=1,1,0),0))</f>
        <v>0</v>
      </c>
      <c r="AA508" s="0" t="n">
        <f aca="false">IF(OR(AA$3="",Consolidado!$D508=""),0,IF(ISNUMBER(SEARCH(AA$3,Consolidado!$D508)),IF(COUNTIFS(Consolidado!$AC$5:AC508,Consolidado!$AC508,Consolidado!$D$5:D508,"*"&amp;AA$3&amp;"*")=1,1,0),0))</f>
        <v>0</v>
      </c>
      <c r="AB508" s="0" t="n">
        <f aca="false">IF(OR(AB$3="",Consolidado!$D508=""),0,IF(ISNUMBER(SEARCH(AB$3,Consolidado!$D508)),IF(COUNTIFS(Consolidado!$AC$5:AC508,Consolidado!$AC508,Consolidado!$D$5:D508,"*"&amp;AB$3&amp;"*")=1,1,0),0))</f>
        <v>0</v>
      </c>
      <c r="AC508" s="0" t="n">
        <f aca="false">IF(OR(AC$3="",Consolidado!$D508=""),0,IF(ISNUMBER(SEARCH(AC$3,Consolidado!$D508)),IF(COUNTIFS(Consolidado!$AC$5:AC508,Consolidado!$AC508,Consolidado!$D$5:D508,"*"&amp;AC$3&amp;"*")=1,1,0),0))</f>
        <v>0</v>
      </c>
      <c r="AD508" s="0" t="n">
        <f aca="false">IF(OR(AD$3="",Consolidado!$D508=""),0,IF(ISNUMBER(SEARCH(AD$3,Consolidado!$D508)),IF(COUNTIFS(Consolidado!$AC$5:AC508,Consolidado!$AC508,Consolidado!$D$5:D508,"*"&amp;AD$3&amp;"*")=1,1,0),0))</f>
        <v>0</v>
      </c>
      <c r="AE508" s="0" t="n">
        <f aca="false">IF(OR(AE$3="",Consolidado!$D508=""),0,IF(ISNUMBER(SEARCH(AE$3,Consolidado!$D508)),IF(COUNTIFS(Consolidado!$AC$5:AC508,Consolidado!$AC508,Consolidado!$D$5:D508,"*"&amp;AE$3&amp;"*")=1,1,0),0))</f>
        <v>0</v>
      </c>
      <c r="AF508" s="0" t="n">
        <f aca="false">IF(OR(AF$3="",Consolidado!$D508=""),0,IF(ISNUMBER(SEARCH(AF$3,Consolidado!$D508)),IF(COUNTIFS(Consolidado!$AC$5:AC508,Consolidado!$AC508,Consolidado!$D$5:D508,"*"&amp;AF$3&amp;"*")=1,1,0),0))</f>
        <v>0</v>
      </c>
      <c r="AG508" s="0" t="n">
        <f aca="false">IF(OR(AG$3="",Consolidado!$D508=""),0,IF(ISNUMBER(SEARCH(AG$3,Consolidado!$D508)),IF(COUNTIFS(Consolidado!$AC$5:AC508,Consolidado!$AC508,Consolidado!$D$5:D508,"*"&amp;AG$3&amp;"*")=1,1,0),0))</f>
        <v>0</v>
      </c>
      <c r="AH508" s="0" t="n">
        <f aca="false">IF(OR(AH$3="",Consolidado!$D508=""),0,IF(ISNUMBER(SEARCH(AH$3,Consolidado!$D508)),IF(COUNTIFS(Consolidado!$AC$5:AC508,Consolidado!$AC508,Consolidado!$D$5:D508,"*"&amp;AH$3&amp;"*")=1,1,0),0))</f>
        <v>0</v>
      </c>
      <c r="AI508" s="0" t="n">
        <f aca="false">IF(OR(AI$3="",Consolidado!$D508=""),0,IF(ISNUMBER(SEARCH(AI$3,Consolidado!$D508)),IF(COUNTIFS(Consolidado!$AC$5:AC508,Consolidado!$AC508,Consolidado!$D$5:D508,"*"&amp;AI$3&amp;"*")=1,1,0),0))</f>
        <v>0</v>
      </c>
      <c r="AJ508" s="0" t="n">
        <f aca="false">IF(OR(AJ$3="",Consolidado!$D508=""),0,IF(ISNUMBER(SEARCH(AJ$3,Consolidado!$D508)),IF(COUNTIFS(Consolidado!$AC$5:AC508,Consolidado!$AC508,Consolidado!$D$5:D508,"*"&amp;AJ$3&amp;"*")=1,1,0),0))</f>
        <v>0</v>
      </c>
      <c r="AK508" s="0" t="n">
        <f aca="false">IF(OR(AK$3="",Consolidado!$D508=""),0,IF(ISNUMBER(SEARCH(AK$3,Consolidado!$D508)),IF(COUNTIFS(Consolidado!$AC$5:AC508,Consolidado!$AC508,Consolidado!$D$5:D508,"*"&amp;AK$3&amp;"*")=1,1,0),0))</f>
        <v>0</v>
      </c>
      <c r="AL508" s="0" t="n">
        <f aca="false">IF(OR(AL$3="",Consolidado!$D508=""),0,IF(ISNUMBER(SEARCH(AL$3,Consolidado!$D508)),IF(COUNTIFS(Consolidado!$AC$5:AC508,Consolidado!$AC508,Consolidado!$D$5:D508,"*"&amp;AL$3&amp;"*")=1,1,0),0))</f>
        <v>0</v>
      </c>
      <c r="AM508" s="0" t="n">
        <f aca="false">IF(OR(AM$3="",Consolidado!$D508=""),0,IF(ISNUMBER(SEARCH(AM$3,Consolidado!$D508)),IF(COUNTIFS(Consolidado!$AC$5:AC508,Consolidado!$AC508,Consolidado!$D$5:D508,"*"&amp;AM$3&amp;"*")=1,1,0),0))</f>
        <v>0</v>
      </c>
      <c r="AN508" s="0" t="n">
        <f aca="false">IF(OR(AN$3="",Consolidado!$D508=""),0,IF(ISNUMBER(SEARCH(AN$3,Consolidado!$D508)),IF(COUNTIFS(Consolidado!$AC$5:AC508,Consolidado!$AC508,Consolidado!$D$5:D508,"*"&amp;AN$3&amp;"*")=1,1,0),0))</f>
        <v>0</v>
      </c>
      <c r="AO508" s="0" t="n">
        <f aca="false">IF(OR(AO$3="",Consolidado!$D508=""),0,IF(ISNUMBER(SEARCH(AO$3,Consolidado!$D508)),IF(COUNTIFS(Consolidado!$AC$5:AC508,Consolidado!$AC508,Consolidado!$D$5:D508,"*"&amp;AO$3&amp;"*")=1,1,0),0))</f>
        <v>0</v>
      </c>
    </row>
    <row r="509" customFormat="false" ht="15" hidden="false" customHeight="false" outlineLevel="0" collapsed="false">
      <c r="B509" s="0" t="n">
        <f aca="false">IF(OR(B$3="",Consolidado!$D509=""),0,IF(ISNUMBER(SEARCH(B$3,Consolidado!$D509)),IF(COUNTIFS(Consolidado!$AC$5:AC509,Consolidado!$AC509,Consolidado!$D$5:D509,"*"&amp;B$3&amp;"*")=1,1,0),0))</f>
        <v>0</v>
      </c>
      <c r="C509" s="0" t="n">
        <f aca="false">IF(OR(C$3="",Consolidado!$D509=""),0,IF(ISNUMBER(SEARCH(C$3,Consolidado!$D509)),IF(COUNTIFS(Consolidado!$AC$5:AC509,Consolidado!$AC509,Consolidado!$D$5:D509,"*"&amp;C$3&amp;"*")=1,1,0),0))</f>
        <v>0</v>
      </c>
      <c r="D509" s="0" t="n">
        <f aca="false">IF(OR(D$3="",Consolidado!$D509=""),0,IF(ISNUMBER(SEARCH(D$3,Consolidado!$D509)),IF(COUNTIFS(Consolidado!$AC$5:AC509,Consolidado!$AC509,Consolidado!$D$5:D509,"*"&amp;D$3&amp;"*")=1,1,0),0))</f>
        <v>0</v>
      </c>
      <c r="E509" s="0" t="n">
        <f aca="false">IF(OR(E$3="",Consolidado!$D509=""),0,IF(ISNUMBER(SEARCH(E$3,Consolidado!$D509)),IF(COUNTIFS(Consolidado!$AC$5:AC509,Consolidado!$AC509,Consolidado!$D$5:D509,"*"&amp;E$3&amp;"*")=1,1,0),0))</f>
        <v>0</v>
      </c>
      <c r="F509" s="0" t="n">
        <f aca="false">IF(OR(F$3="",Consolidado!$D509=""),0,IF(ISNUMBER(SEARCH(F$3,Consolidado!$D509)),IF(COUNTIFS(Consolidado!$AC$5:AC509,Consolidado!$AC509,Consolidado!$D$5:D509,"*"&amp;F$3&amp;"*")=1,1,0),0))</f>
        <v>0</v>
      </c>
      <c r="G509" s="0" t="n">
        <f aca="false">IF(OR(G$3="",Consolidado!$D509=""),0,IF(ISNUMBER(SEARCH(G$3,Consolidado!$D509)),IF(COUNTIFS(Consolidado!$AC$5:AC509,Consolidado!$AC509,Consolidado!$D$5:D509,"*"&amp;G$3&amp;"*")=1,1,0),0))</f>
        <v>0</v>
      </c>
      <c r="H509" s="0" t="n">
        <f aca="false">IF(OR(H$3="",Consolidado!$D509=""),0,IF(ISNUMBER(SEARCH(H$3,Consolidado!$D509)),IF(COUNTIFS(Consolidado!$AC$5:AC509,Consolidado!$AC509,Consolidado!$D$5:D509,"*"&amp;H$3&amp;"*")=1,1,0),0))</f>
        <v>0</v>
      </c>
      <c r="I509" s="0" t="n">
        <f aca="false">IF(OR(I$3="",Consolidado!$D509=""),0,IF(ISNUMBER(SEARCH(I$3,Consolidado!$D509)),IF(COUNTIFS(Consolidado!$AC$5:AC509,Consolidado!$AC509,Consolidado!$D$5:D509,"*"&amp;I$3&amp;"*")=1,1,0),0))</f>
        <v>0</v>
      </c>
      <c r="J509" s="0" t="n">
        <f aca="false">IF(OR(J$3="",Consolidado!$D509=""),0,IF(ISNUMBER(SEARCH(J$3,Consolidado!$D509)),IF(COUNTIFS(Consolidado!$AC$5:AC509,Consolidado!$AC509,Consolidado!$D$5:D509,"*"&amp;J$3&amp;"*")=1,1,0),0))</f>
        <v>0</v>
      </c>
      <c r="K509" s="0" t="n">
        <f aca="false">IF(OR(K$3="",Consolidado!$D509=""),0,IF(ISNUMBER(SEARCH(K$3,Consolidado!$D509)),IF(COUNTIFS(Consolidado!$AC$5:AC509,Consolidado!$AC509,Consolidado!$D$5:D509,"*"&amp;K$3&amp;"*")=1,1,0),0))</f>
        <v>0</v>
      </c>
      <c r="L509" s="0" t="n">
        <f aca="false">IF(OR(L$3="",Consolidado!$D509=""),0,IF(ISNUMBER(SEARCH(L$3,Consolidado!$D509)),IF(COUNTIFS(Consolidado!$AC$5:AC509,Consolidado!$AC509,Consolidado!$D$5:D509,"*"&amp;L$3&amp;"*")=1,1,0),0))</f>
        <v>0</v>
      </c>
      <c r="M509" s="0" t="n">
        <f aca="false">IF(OR(M$3="",Consolidado!$D509=""),0,IF(ISNUMBER(SEARCH(M$3,Consolidado!$D509)),IF(COUNTIFS(Consolidado!$AC$5:AC509,Consolidado!$AC509,Consolidado!$D$5:D509,"*"&amp;M$3&amp;"*")=1,1,0),0))</f>
        <v>0</v>
      </c>
      <c r="N509" s="0" t="n">
        <f aca="false">IF(OR(N$3="",Consolidado!$D509=""),0,IF(ISNUMBER(SEARCH(N$3,Consolidado!$D509)),IF(COUNTIFS(Consolidado!$AC$5:AC509,Consolidado!$AC509,Consolidado!$D$5:D509,"*"&amp;N$3&amp;"*")=1,1,0),0))</f>
        <v>0</v>
      </c>
      <c r="O509" s="0" t="n">
        <f aca="false">IF(OR(O$3="",Consolidado!$D509=""),0,IF(ISNUMBER(SEARCH(O$3,Consolidado!$D509)),IF(COUNTIFS(Consolidado!$AC$5:AC509,Consolidado!$AC509,Consolidado!$D$5:D509,"*"&amp;O$3&amp;"*")=1,1,0),0))</f>
        <v>0</v>
      </c>
      <c r="P509" s="0" t="n">
        <f aca="false">IF(OR(P$3="",Consolidado!$D509=""),0,IF(ISNUMBER(SEARCH(P$3,Consolidado!$D509)),IF(COUNTIFS(Consolidado!$AC$5:AC509,Consolidado!$AC509,Consolidado!$D$5:D509,"*"&amp;P$3&amp;"*")=1,1,0),0))</f>
        <v>0</v>
      </c>
      <c r="Q509" s="0" t="n">
        <f aca="false">IF(OR(Q$3="",Consolidado!$D509=""),0,IF(ISNUMBER(SEARCH(Q$3,Consolidado!$D509)),IF(COUNTIFS(Consolidado!$AC$5:AC509,Consolidado!$AC509,Consolidado!$D$5:D509,"*"&amp;Q$3&amp;"*")=1,1,0),0))</f>
        <v>0</v>
      </c>
      <c r="R509" s="0" t="n">
        <f aca="false">IF(OR(R$3="",Consolidado!$D509=""),0,IF(ISNUMBER(SEARCH(R$3,Consolidado!$D509)),IF(COUNTIFS(Consolidado!$AC$5:AC509,Consolidado!$AC509,Consolidado!$D$5:D509,"*"&amp;R$3&amp;"*")=1,1,0),0))</f>
        <v>0</v>
      </c>
      <c r="S509" s="0" t="n">
        <f aca="false">IF(OR(S$3="",Consolidado!$D509=""),0,IF(ISNUMBER(SEARCH(S$3,Consolidado!$D509)),IF(COUNTIFS(Consolidado!$AC$5:AC509,Consolidado!$AC509,Consolidado!$D$5:D509,"*"&amp;S$3&amp;"*")=1,1,0),0))</f>
        <v>0</v>
      </c>
      <c r="T509" s="0" t="n">
        <f aca="false">IF(OR(T$3="",Consolidado!$D509=""),0,IF(ISNUMBER(SEARCH(T$3,Consolidado!$D509)),IF(COUNTIFS(Consolidado!$AC$5:AC509,Consolidado!$AC509,Consolidado!$D$5:D509,"*"&amp;T$3&amp;"*")=1,1,0),0))</f>
        <v>0</v>
      </c>
      <c r="U509" s="0" t="n">
        <f aca="false">IF(OR(U$3="",Consolidado!$D509=""),0,IF(ISNUMBER(SEARCH(U$3,Consolidado!$D509)),IF(COUNTIFS(Consolidado!$AC$5:AC509,Consolidado!$AC509,Consolidado!$D$5:D509,"*"&amp;U$3&amp;"*")=1,1,0),0))</f>
        <v>0</v>
      </c>
      <c r="V509" s="0" t="n">
        <f aca="false">IF(OR(V$3="",Consolidado!$D509=""),0,IF(ISNUMBER(SEARCH(V$3,Consolidado!$D509)),IF(COUNTIFS(Consolidado!$AC$5:AC509,Consolidado!$AC509,Consolidado!$D$5:D509,"*"&amp;V$3&amp;"*")=1,1,0),0))</f>
        <v>0</v>
      </c>
      <c r="W509" s="0" t="n">
        <f aca="false">IF(OR(W$3="",Consolidado!$D509=""),0,IF(ISNUMBER(SEARCH(W$3,Consolidado!$D509)),IF(COUNTIFS(Consolidado!$AC$5:AC509,Consolidado!$AC509,Consolidado!$D$5:D509,"*"&amp;W$3&amp;"*")=1,1,0),0))</f>
        <v>0</v>
      </c>
      <c r="X509" s="0" t="n">
        <f aca="false">IF(OR(X$3="",Consolidado!$D509=""),0,IF(ISNUMBER(SEARCH(X$3,Consolidado!$D509)),IF(COUNTIFS(Consolidado!$AC$5:AC509,Consolidado!$AC509,Consolidado!$D$5:D509,"*"&amp;X$3&amp;"*")=1,1,0),0))</f>
        <v>0</v>
      </c>
      <c r="Y509" s="0" t="n">
        <f aca="false">IF(OR(Y$3="",Consolidado!$D509=""),0,IF(ISNUMBER(SEARCH(Y$3,Consolidado!$D509)),IF(COUNTIFS(Consolidado!$AC$5:AC509,Consolidado!$AC509,Consolidado!$D$5:D509,"*"&amp;Y$3&amp;"*")=1,1,0),0))</f>
        <v>0</v>
      </c>
      <c r="Z509" s="0" t="n">
        <f aca="false">IF(OR(Z$3="",Consolidado!$D509=""),0,IF(ISNUMBER(SEARCH(Z$3,Consolidado!$D509)),IF(COUNTIFS(Consolidado!$AC$5:AC509,Consolidado!$AC509,Consolidado!$D$5:D509,"*"&amp;Z$3&amp;"*")=1,1,0),0))</f>
        <v>0</v>
      </c>
      <c r="AA509" s="0" t="n">
        <f aca="false">IF(OR(AA$3="",Consolidado!$D509=""),0,IF(ISNUMBER(SEARCH(AA$3,Consolidado!$D509)),IF(COUNTIFS(Consolidado!$AC$5:AC509,Consolidado!$AC509,Consolidado!$D$5:D509,"*"&amp;AA$3&amp;"*")=1,1,0),0))</f>
        <v>0</v>
      </c>
      <c r="AB509" s="0" t="n">
        <f aca="false">IF(OR(AB$3="",Consolidado!$D509=""),0,IF(ISNUMBER(SEARCH(AB$3,Consolidado!$D509)),IF(COUNTIFS(Consolidado!$AC$5:AC509,Consolidado!$AC509,Consolidado!$D$5:D509,"*"&amp;AB$3&amp;"*")=1,1,0),0))</f>
        <v>0</v>
      </c>
      <c r="AC509" s="0" t="n">
        <f aca="false">IF(OR(AC$3="",Consolidado!$D509=""),0,IF(ISNUMBER(SEARCH(AC$3,Consolidado!$D509)),IF(COUNTIFS(Consolidado!$AC$5:AC509,Consolidado!$AC509,Consolidado!$D$5:D509,"*"&amp;AC$3&amp;"*")=1,1,0),0))</f>
        <v>0</v>
      </c>
      <c r="AD509" s="0" t="n">
        <f aca="false">IF(OR(AD$3="",Consolidado!$D509=""),0,IF(ISNUMBER(SEARCH(AD$3,Consolidado!$D509)),IF(COUNTIFS(Consolidado!$AC$5:AC509,Consolidado!$AC509,Consolidado!$D$5:D509,"*"&amp;AD$3&amp;"*")=1,1,0),0))</f>
        <v>0</v>
      </c>
      <c r="AE509" s="0" t="n">
        <f aca="false">IF(OR(AE$3="",Consolidado!$D509=""),0,IF(ISNUMBER(SEARCH(AE$3,Consolidado!$D509)),IF(COUNTIFS(Consolidado!$AC$5:AC509,Consolidado!$AC509,Consolidado!$D$5:D509,"*"&amp;AE$3&amp;"*")=1,1,0),0))</f>
        <v>0</v>
      </c>
      <c r="AF509" s="0" t="n">
        <f aca="false">IF(OR(AF$3="",Consolidado!$D509=""),0,IF(ISNUMBER(SEARCH(AF$3,Consolidado!$D509)),IF(COUNTIFS(Consolidado!$AC$5:AC509,Consolidado!$AC509,Consolidado!$D$5:D509,"*"&amp;AF$3&amp;"*")=1,1,0),0))</f>
        <v>0</v>
      </c>
      <c r="AG509" s="0" t="n">
        <f aca="false">IF(OR(AG$3="",Consolidado!$D509=""),0,IF(ISNUMBER(SEARCH(AG$3,Consolidado!$D509)),IF(COUNTIFS(Consolidado!$AC$5:AC509,Consolidado!$AC509,Consolidado!$D$5:D509,"*"&amp;AG$3&amp;"*")=1,1,0),0))</f>
        <v>0</v>
      </c>
      <c r="AH509" s="0" t="n">
        <f aca="false">IF(OR(AH$3="",Consolidado!$D509=""),0,IF(ISNUMBER(SEARCH(AH$3,Consolidado!$D509)),IF(COUNTIFS(Consolidado!$AC$5:AC509,Consolidado!$AC509,Consolidado!$D$5:D509,"*"&amp;AH$3&amp;"*")=1,1,0),0))</f>
        <v>0</v>
      </c>
      <c r="AI509" s="0" t="n">
        <f aca="false">IF(OR(AI$3="",Consolidado!$D509=""),0,IF(ISNUMBER(SEARCH(AI$3,Consolidado!$D509)),IF(COUNTIFS(Consolidado!$AC$5:AC509,Consolidado!$AC509,Consolidado!$D$5:D509,"*"&amp;AI$3&amp;"*")=1,1,0),0))</f>
        <v>0</v>
      </c>
      <c r="AJ509" s="0" t="n">
        <f aca="false">IF(OR(AJ$3="",Consolidado!$D509=""),0,IF(ISNUMBER(SEARCH(AJ$3,Consolidado!$D509)),IF(COUNTIFS(Consolidado!$AC$5:AC509,Consolidado!$AC509,Consolidado!$D$5:D509,"*"&amp;AJ$3&amp;"*")=1,1,0),0))</f>
        <v>0</v>
      </c>
      <c r="AK509" s="0" t="n">
        <f aca="false">IF(OR(AK$3="",Consolidado!$D509=""),0,IF(ISNUMBER(SEARCH(AK$3,Consolidado!$D509)),IF(COUNTIFS(Consolidado!$AC$5:AC509,Consolidado!$AC509,Consolidado!$D$5:D509,"*"&amp;AK$3&amp;"*")=1,1,0),0))</f>
        <v>0</v>
      </c>
      <c r="AL509" s="0" t="n">
        <f aca="false">IF(OR(AL$3="",Consolidado!$D509=""),0,IF(ISNUMBER(SEARCH(AL$3,Consolidado!$D509)),IF(COUNTIFS(Consolidado!$AC$5:AC509,Consolidado!$AC509,Consolidado!$D$5:D509,"*"&amp;AL$3&amp;"*")=1,1,0),0))</f>
        <v>0</v>
      </c>
      <c r="AM509" s="0" t="n">
        <f aca="false">IF(OR(AM$3="",Consolidado!$D509=""),0,IF(ISNUMBER(SEARCH(AM$3,Consolidado!$D509)),IF(COUNTIFS(Consolidado!$AC$5:AC509,Consolidado!$AC509,Consolidado!$D$5:D509,"*"&amp;AM$3&amp;"*")=1,1,0),0))</f>
        <v>0</v>
      </c>
      <c r="AN509" s="0" t="n">
        <f aca="false">IF(OR(AN$3="",Consolidado!$D509=""),0,IF(ISNUMBER(SEARCH(AN$3,Consolidado!$D509)),IF(COUNTIFS(Consolidado!$AC$5:AC509,Consolidado!$AC509,Consolidado!$D$5:D509,"*"&amp;AN$3&amp;"*")=1,1,0),0))</f>
        <v>0</v>
      </c>
      <c r="AO509" s="0" t="n">
        <f aca="false">IF(OR(AO$3="",Consolidado!$D509=""),0,IF(ISNUMBER(SEARCH(AO$3,Consolidado!$D509)),IF(COUNTIFS(Consolidado!$AC$5:AC509,Consolidado!$AC509,Consolidado!$D$5:D509,"*"&amp;AO$3&amp;"*")=1,1,0),0))</f>
        <v>0</v>
      </c>
    </row>
    <row r="510" customFormat="false" ht="15" hidden="false" customHeight="false" outlineLevel="0" collapsed="false">
      <c r="B510" s="0" t="n">
        <f aca="false">IF(OR(B$3="",Consolidado!$D510=""),0,IF(ISNUMBER(SEARCH(B$3,Consolidado!$D510)),IF(COUNTIFS(Consolidado!$AC$5:AC510,Consolidado!$AC510,Consolidado!$D$5:D510,"*"&amp;B$3&amp;"*")=1,1,0),0))</f>
        <v>0</v>
      </c>
      <c r="C510" s="0" t="n">
        <f aca="false">IF(OR(C$3="",Consolidado!$D510=""),0,IF(ISNUMBER(SEARCH(C$3,Consolidado!$D510)),IF(COUNTIFS(Consolidado!$AC$5:AC510,Consolidado!$AC510,Consolidado!$D$5:D510,"*"&amp;C$3&amp;"*")=1,1,0),0))</f>
        <v>0</v>
      </c>
      <c r="D510" s="0" t="n">
        <f aca="false">IF(OR(D$3="",Consolidado!$D510=""),0,IF(ISNUMBER(SEARCH(D$3,Consolidado!$D510)),IF(COUNTIFS(Consolidado!$AC$5:AC510,Consolidado!$AC510,Consolidado!$D$5:D510,"*"&amp;D$3&amp;"*")=1,1,0),0))</f>
        <v>0</v>
      </c>
      <c r="E510" s="0" t="n">
        <f aca="false">IF(OR(E$3="",Consolidado!$D510=""),0,IF(ISNUMBER(SEARCH(E$3,Consolidado!$D510)),IF(COUNTIFS(Consolidado!$AC$5:AC510,Consolidado!$AC510,Consolidado!$D$5:D510,"*"&amp;E$3&amp;"*")=1,1,0),0))</f>
        <v>0</v>
      </c>
      <c r="F510" s="0" t="n">
        <f aca="false">IF(OR(F$3="",Consolidado!$D510=""),0,IF(ISNUMBER(SEARCH(F$3,Consolidado!$D510)),IF(COUNTIFS(Consolidado!$AC$5:AC510,Consolidado!$AC510,Consolidado!$D$5:D510,"*"&amp;F$3&amp;"*")=1,1,0),0))</f>
        <v>0</v>
      </c>
      <c r="G510" s="0" t="n">
        <f aca="false">IF(OR(G$3="",Consolidado!$D510=""),0,IF(ISNUMBER(SEARCH(G$3,Consolidado!$D510)),IF(COUNTIFS(Consolidado!$AC$5:AC510,Consolidado!$AC510,Consolidado!$D$5:D510,"*"&amp;G$3&amp;"*")=1,1,0),0))</f>
        <v>0</v>
      </c>
      <c r="H510" s="0" t="n">
        <f aca="false">IF(OR(H$3="",Consolidado!$D510=""),0,IF(ISNUMBER(SEARCH(H$3,Consolidado!$D510)),IF(COUNTIFS(Consolidado!$AC$5:AC510,Consolidado!$AC510,Consolidado!$D$5:D510,"*"&amp;H$3&amp;"*")=1,1,0),0))</f>
        <v>0</v>
      </c>
      <c r="I510" s="0" t="n">
        <f aca="false">IF(OR(I$3="",Consolidado!$D510=""),0,IF(ISNUMBER(SEARCH(I$3,Consolidado!$D510)),IF(COUNTIFS(Consolidado!$AC$5:AC510,Consolidado!$AC510,Consolidado!$D$5:D510,"*"&amp;I$3&amp;"*")=1,1,0),0))</f>
        <v>0</v>
      </c>
      <c r="J510" s="0" t="n">
        <f aca="false">IF(OR(J$3="",Consolidado!$D510=""),0,IF(ISNUMBER(SEARCH(J$3,Consolidado!$D510)),IF(COUNTIFS(Consolidado!$AC$5:AC510,Consolidado!$AC510,Consolidado!$D$5:D510,"*"&amp;J$3&amp;"*")=1,1,0),0))</f>
        <v>0</v>
      </c>
      <c r="K510" s="0" t="n">
        <f aca="false">IF(OR(K$3="",Consolidado!$D510=""),0,IF(ISNUMBER(SEARCH(K$3,Consolidado!$D510)),IF(COUNTIFS(Consolidado!$AC$5:AC510,Consolidado!$AC510,Consolidado!$D$5:D510,"*"&amp;K$3&amp;"*")=1,1,0),0))</f>
        <v>0</v>
      </c>
      <c r="L510" s="0" t="n">
        <f aca="false">IF(OR(L$3="",Consolidado!$D510=""),0,IF(ISNUMBER(SEARCH(L$3,Consolidado!$D510)),IF(COUNTIFS(Consolidado!$AC$5:AC510,Consolidado!$AC510,Consolidado!$D$5:D510,"*"&amp;L$3&amp;"*")=1,1,0),0))</f>
        <v>0</v>
      </c>
      <c r="M510" s="0" t="n">
        <f aca="false">IF(OR(M$3="",Consolidado!$D510=""),0,IF(ISNUMBER(SEARCH(M$3,Consolidado!$D510)),IF(COUNTIFS(Consolidado!$AC$5:AC510,Consolidado!$AC510,Consolidado!$D$5:D510,"*"&amp;M$3&amp;"*")=1,1,0),0))</f>
        <v>0</v>
      </c>
      <c r="N510" s="0" t="n">
        <f aca="false">IF(OR(N$3="",Consolidado!$D510=""),0,IF(ISNUMBER(SEARCH(N$3,Consolidado!$D510)),IF(COUNTIFS(Consolidado!$AC$5:AC510,Consolidado!$AC510,Consolidado!$D$5:D510,"*"&amp;N$3&amp;"*")=1,1,0),0))</f>
        <v>0</v>
      </c>
      <c r="O510" s="0" t="n">
        <f aca="false">IF(OR(O$3="",Consolidado!$D510=""),0,IF(ISNUMBER(SEARCH(O$3,Consolidado!$D510)),IF(COUNTIFS(Consolidado!$AC$5:AC510,Consolidado!$AC510,Consolidado!$D$5:D510,"*"&amp;O$3&amp;"*")=1,1,0),0))</f>
        <v>0</v>
      </c>
      <c r="P510" s="0" t="n">
        <f aca="false">IF(OR(P$3="",Consolidado!$D510=""),0,IF(ISNUMBER(SEARCH(P$3,Consolidado!$D510)),IF(COUNTIFS(Consolidado!$AC$5:AC510,Consolidado!$AC510,Consolidado!$D$5:D510,"*"&amp;P$3&amp;"*")=1,1,0),0))</f>
        <v>0</v>
      </c>
      <c r="Q510" s="0" t="n">
        <f aca="false">IF(OR(Q$3="",Consolidado!$D510=""),0,IF(ISNUMBER(SEARCH(Q$3,Consolidado!$D510)),IF(COUNTIFS(Consolidado!$AC$5:AC510,Consolidado!$AC510,Consolidado!$D$5:D510,"*"&amp;Q$3&amp;"*")=1,1,0),0))</f>
        <v>0</v>
      </c>
      <c r="R510" s="0" t="n">
        <f aca="false">IF(OR(R$3="",Consolidado!$D510=""),0,IF(ISNUMBER(SEARCH(R$3,Consolidado!$D510)),IF(COUNTIFS(Consolidado!$AC$5:AC510,Consolidado!$AC510,Consolidado!$D$5:D510,"*"&amp;R$3&amp;"*")=1,1,0),0))</f>
        <v>0</v>
      </c>
      <c r="S510" s="0" t="n">
        <f aca="false">IF(OR(S$3="",Consolidado!$D510=""),0,IF(ISNUMBER(SEARCH(S$3,Consolidado!$D510)),IF(COUNTIFS(Consolidado!$AC$5:AC510,Consolidado!$AC510,Consolidado!$D$5:D510,"*"&amp;S$3&amp;"*")=1,1,0),0))</f>
        <v>0</v>
      </c>
      <c r="T510" s="0" t="n">
        <f aca="false">IF(OR(T$3="",Consolidado!$D510=""),0,IF(ISNUMBER(SEARCH(T$3,Consolidado!$D510)),IF(COUNTIFS(Consolidado!$AC$5:AC510,Consolidado!$AC510,Consolidado!$D$5:D510,"*"&amp;T$3&amp;"*")=1,1,0),0))</f>
        <v>0</v>
      </c>
      <c r="U510" s="0" t="n">
        <f aca="false">IF(OR(U$3="",Consolidado!$D510=""),0,IF(ISNUMBER(SEARCH(U$3,Consolidado!$D510)),IF(COUNTIFS(Consolidado!$AC$5:AC510,Consolidado!$AC510,Consolidado!$D$5:D510,"*"&amp;U$3&amp;"*")=1,1,0),0))</f>
        <v>0</v>
      </c>
      <c r="V510" s="0" t="n">
        <f aca="false">IF(OR(V$3="",Consolidado!$D510=""),0,IF(ISNUMBER(SEARCH(V$3,Consolidado!$D510)),IF(COUNTIFS(Consolidado!$AC$5:AC510,Consolidado!$AC510,Consolidado!$D$5:D510,"*"&amp;V$3&amp;"*")=1,1,0),0))</f>
        <v>0</v>
      </c>
      <c r="W510" s="0" t="n">
        <f aca="false">IF(OR(W$3="",Consolidado!$D510=""),0,IF(ISNUMBER(SEARCH(W$3,Consolidado!$D510)),IF(COUNTIFS(Consolidado!$AC$5:AC510,Consolidado!$AC510,Consolidado!$D$5:D510,"*"&amp;W$3&amp;"*")=1,1,0),0))</f>
        <v>0</v>
      </c>
      <c r="X510" s="0" t="n">
        <f aca="false">IF(OR(X$3="",Consolidado!$D510=""),0,IF(ISNUMBER(SEARCH(X$3,Consolidado!$D510)),IF(COUNTIFS(Consolidado!$AC$5:AC510,Consolidado!$AC510,Consolidado!$D$5:D510,"*"&amp;X$3&amp;"*")=1,1,0),0))</f>
        <v>0</v>
      </c>
      <c r="Y510" s="0" t="n">
        <f aca="false">IF(OR(Y$3="",Consolidado!$D510=""),0,IF(ISNUMBER(SEARCH(Y$3,Consolidado!$D510)),IF(COUNTIFS(Consolidado!$AC$5:AC510,Consolidado!$AC510,Consolidado!$D$5:D510,"*"&amp;Y$3&amp;"*")=1,1,0),0))</f>
        <v>0</v>
      </c>
      <c r="Z510" s="0" t="n">
        <f aca="false">IF(OR(Z$3="",Consolidado!$D510=""),0,IF(ISNUMBER(SEARCH(Z$3,Consolidado!$D510)),IF(COUNTIFS(Consolidado!$AC$5:AC510,Consolidado!$AC510,Consolidado!$D$5:D510,"*"&amp;Z$3&amp;"*")=1,1,0),0))</f>
        <v>0</v>
      </c>
      <c r="AA510" s="0" t="n">
        <f aca="false">IF(OR(AA$3="",Consolidado!$D510=""),0,IF(ISNUMBER(SEARCH(AA$3,Consolidado!$D510)),IF(COUNTIFS(Consolidado!$AC$5:AC510,Consolidado!$AC510,Consolidado!$D$5:D510,"*"&amp;AA$3&amp;"*")=1,1,0),0))</f>
        <v>0</v>
      </c>
      <c r="AB510" s="0" t="n">
        <f aca="false">IF(OR(AB$3="",Consolidado!$D510=""),0,IF(ISNUMBER(SEARCH(AB$3,Consolidado!$D510)),IF(COUNTIFS(Consolidado!$AC$5:AC510,Consolidado!$AC510,Consolidado!$D$5:D510,"*"&amp;AB$3&amp;"*")=1,1,0),0))</f>
        <v>0</v>
      </c>
      <c r="AC510" s="0" t="n">
        <f aca="false">IF(OR(AC$3="",Consolidado!$D510=""),0,IF(ISNUMBER(SEARCH(AC$3,Consolidado!$D510)),IF(COUNTIFS(Consolidado!$AC$5:AC510,Consolidado!$AC510,Consolidado!$D$5:D510,"*"&amp;AC$3&amp;"*")=1,1,0),0))</f>
        <v>0</v>
      </c>
      <c r="AD510" s="0" t="n">
        <f aca="false">IF(OR(AD$3="",Consolidado!$D510=""),0,IF(ISNUMBER(SEARCH(AD$3,Consolidado!$D510)),IF(COUNTIFS(Consolidado!$AC$5:AC510,Consolidado!$AC510,Consolidado!$D$5:D510,"*"&amp;AD$3&amp;"*")=1,1,0),0))</f>
        <v>0</v>
      </c>
      <c r="AE510" s="0" t="n">
        <f aca="false">IF(OR(AE$3="",Consolidado!$D510=""),0,IF(ISNUMBER(SEARCH(AE$3,Consolidado!$D510)),IF(COUNTIFS(Consolidado!$AC$5:AC510,Consolidado!$AC510,Consolidado!$D$5:D510,"*"&amp;AE$3&amp;"*")=1,1,0),0))</f>
        <v>0</v>
      </c>
      <c r="AF510" s="0" t="n">
        <f aca="false">IF(OR(AF$3="",Consolidado!$D510=""),0,IF(ISNUMBER(SEARCH(AF$3,Consolidado!$D510)),IF(COUNTIFS(Consolidado!$AC$5:AC510,Consolidado!$AC510,Consolidado!$D$5:D510,"*"&amp;AF$3&amp;"*")=1,1,0),0))</f>
        <v>0</v>
      </c>
      <c r="AG510" s="0" t="n">
        <f aca="false">IF(OR(AG$3="",Consolidado!$D510=""),0,IF(ISNUMBER(SEARCH(AG$3,Consolidado!$D510)),IF(COUNTIFS(Consolidado!$AC$5:AC510,Consolidado!$AC510,Consolidado!$D$5:D510,"*"&amp;AG$3&amp;"*")=1,1,0),0))</f>
        <v>0</v>
      </c>
      <c r="AH510" s="0" t="n">
        <f aca="false">IF(OR(AH$3="",Consolidado!$D510=""),0,IF(ISNUMBER(SEARCH(AH$3,Consolidado!$D510)),IF(COUNTIFS(Consolidado!$AC$5:AC510,Consolidado!$AC510,Consolidado!$D$5:D510,"*"&amp;AH$3&amp;"*")=1,1,0),0))</f>
        <v>0</v>
      </c>
      <c r="AI510" s="0" t="n">
        <f aca="false">IF(OR(AI$3="",Consolidado!$D510=""),0,IF(ISNUMBER(SEARCH(AI$3,Consolidado!$D510)),IF(COUNTIFS(Consolidado!$AC$5:AC510,Consolidado!$AC510,Consolidado!$D$5:D510,"*"&amp;AI$3&amp;"*")=1,1,0),0))</f>
        <v>0</v>
      </c>
      <c r="AJ510" s="0" t="n">
        <f aca="false">IF(OR(AJ$3="",Consolidado!$D510=""),0,IF(ISNUMBER(SEARCH(AJ$3,Consolidado!$D510)),IF(COUNTIFS(Consolidado!$AC$5:AC510,Consolidado!$AC510,Consolidado!$D$5:D510,"*"&amp;AJ$3&amp;"*")=1,1,0),0))</f>
        <v>0</v>
      </c>
      <c r="AK510" s="0" t="n">
        <f aca="false">IF(OR(AK$3="",Consolidado!$D510=""),0,IF(ISNUMBER(SEARCH(AK$3,Consolidado!$D510)),IF(COUNTIFS(Consolidado!$AC$5:AC510,Consolidado!$AC510,Consolidado!$D$5:D510,"*"&amp;AK$3&amp;"*")=1,1,0),0))</f>
        <v>0</v>
      </c>
      <c r="AL510" s="0" t="n">
        <f aca="false">IF(OR(AL$3="",Consolidado!$D510=""),0,IF(ISNUMBER(SEARCH(AL$3,Consolidado!$D510)),IF(COUNTIFS(Consolidado!$AC$5:AC510,Consolidado!$AC510,Consolidado!$D$5:D510,"*"&amp;AL$3&amp;"*")=1,1,0),0))</f>
        <v>0</v>
      </c>
      <c r="AM510" s="0" t="n">
        <f aca="false">IF(OR(AM$3="",Consolidado!$D510=""),0,IF(ISNUMBER(SEARCH(AM$3,Consolidado!$D510)),IF(COUNTIFS(Consolidado!$AC$5:AC510,Consolidado!$AC510,Consolidado!$D$5:D510,"*"&amp;AM$3&amp;"*")=1,1,0),0))</f>
        <v>0</v>
      </c>
      <c r="AN510" s="0" t="n">
        <f aca="false">IF(OR(AN$3="",Consolidado!$D510=""),0,IF(ISNUMBER(SEARCH(AN$3,Consolidado!$D510)),IF(COUNTIFS(Consolidado!$AC$5:AC510,Consolidado!$AC510,Consolidado!$D$5:D510,"*"&amp;AN$3&amp;"*")=1,1,0),0))</f>
        <v>0</v>
      </c>
      <c r="AO510" s="0" t="n">
        <f aca="false">IF(OR(AO$3="",Consolidado!$D510=""),0,IF(ISNUMBER(SEARCH(AO$3,Consolidado!$D510)),IF(COUNTIFS(Consolidado!$AC$5:AC510,Consolidado!$AC510,Consolidado!$D$5:D510,"*"&amp;AO$3&amp;"*")=1,1,0),0))</f>
        <v>0</v>
      </c>
    </row>
    <row r="511" customFormat="false" ht="15" hidden="false" customHeight="false" outlineLevel="0" collapsed="false">
      <c r="B511" s="0" t="n">
        <f aca="false">IF(OR(B$3="",Consolidado!$D511=""),0,IF(ISNUMBER(SEARCH(B$3,Consolidado!$D511)),IF(COUNTIFS(Consolidado!$AC$5:AC511,Consolidado!$AC511,Consolidado!$D$5:D511,"*"&amp;B$3&amp;"*")=1,1,0),0))</f>
        <v>0</v>
      </c>
      <c r="C511" s="0" t="n">
        <f aca="false">IF(OR(C$3="",Consolidado!$D511=""),0,IF(ISNUMBER(SEARCH(C$3,Consolidado!$D511)),IF(COUNTIFS(Consolidado!$AC$5:AC511,Consolidado!$AC511,Consolidado!$D$5:D511,"*"&amp;C$3&amp;"*")=1,1,0),0))</f>
        <v>0</v>
      </c>
      <c r="D511" s="0" t="n">
        <f aca="false">IF(OR(D$3="",Consolidado!$D511=""),0,IF(ISNUMBER(SEARCH(D$3,Consolidado!$D511)),IF(COUNTIFS(Consolidado!$AC$5:AC511,Consolidado!$AC511,Consolidado!$D$5:D511,"*"&amp;D$3&amp;"*")=1,1,0),0))</f>
        <v>0</v>
      </c>
      <c r="E511" s="0" t="n">
        <f aca="false">IF(OR(E$3="",Consolidado!$D511=""),0,IF(ISNUMBER(SEARCH(E$3,Consolidado!$D511)),IF(COUNTIFS(Consolidado!$AC$5:AC511,Consolidado!$AC511,Consolidado!$D$5:D511,"*"&amp;E$3&amp;"*")=1,1,0),0))</f>
        <v>0</v>
      </c>
      <c r="F511" s="0" t="n">
        <f aca="false">IF(OR(F$3="",Consolidado!$D511=""),0,IF(ISNUMBER(SEARCH(F$3,Consolidado!$D511)),IF(COUNTIFS(Consolidado!$AC$5:AC511,Consolidado!$AC511,Consolidado!$D$5:D511,"*"&amp;F$3&amp;"*")=1,1,0),0))</f>
        <v>0</v>
      </c>
      <c r="G511" s="0" t="n">
        <f aca="false">IF(OR(G$3="",Consolidado!$D511=""),0,IF(ISNUMBER(SEARCH(G$3,Consolidado!$D511)),IF(COUNTIFS(Consolidado!$AC$5:AC511,Consolidado!$AC511,Consolidado!$D$5:D511,"*"&amp;G$3&amp;"*")=1,1,0),0))</f>
        <v>0</v>
      </c>
      <c r="H511" s="0" t="n">
        <f aca="false">IF(OR(H$3="",Consolidado!$D511=""),0,IF(ISNUMBER(SEARCH(H$3,Consolidado!$D511)),IF(COUNTIFS(Consolidado!$AC$5:AC511,Consolidado!$AC511,Consolidado!$D$5:D511,"*"&amp;H$3&amp;"*")=1,1,0),0))</f>
        <v>0</v>
      </c>
      <c r="I511" s="0" t="n">
        <f aca="false">IF(OR(I$3="",Consolidado!$D511=""),0,IF(ISNUMBER(SEARCH(I$3,Consolidado!$D511)),IF(COUNTIFS(Consolidado!$AC$5:AC511,Consolidado!$AC511,Consolidado!$D$5:D511,"*"&amp;I$3&amp;"*")=1,1,0),0))</f>
        <v>0</v>
      </c>
      <c r="J511" s="0" t="n">
        <f aca="false">IF(OR(J$3="",Consolidado!$D511=""),0,IF(ISNUMBER(SEARCH(J$3,Consolidado!$D511)),IF(COUNTIFS(Consolidado!$AC$5:AC511,Consolidado!$AC511,Consolidado!$D$5:D511,"*"&amp;J$3&amp;"*")=1,1,0),0))</f>
        <v>0</v>
      </c>
      <c r="K511" s="0" t="n">
        <f aca="false">IF(OR(K$3="",Consolidado!$D511=""),0,IF(ISNUMBER(SEARCH(K$3,Consolidado!$D511)),IF(COUNTIFS(Consolidado!$AC$5:AC511,Consolidado!$AC511,Consolidado!$D$5:D511,"*"&amp;K$3&amp;"*")=1,1,0),0))</f>
        <v>0</v>
      </c>
      <c r="L511" s="0" t="n">
        <f aca="false">IF(OR(L$3="",Consolidado!$D511=""),0,IF(ISNUMBER(SEARCH(L$3,Consolidado!$D511)),IF(COUNTIFS(Consolidado!$AC$5:AC511,Consolidado!$AC511,Consolidado!$D$5:D511,"*"&amp;L$3&amp;"*")=1,1,0),0))</f>
        <v>0</v>
      </c>
      <c r="M511" s="0" t="n">
        <f aca="false">IF(OR(M$3="",Consolidado!$D511=""),0,IF(ISNUMBER(SEARCH(M$3,Consolidado!$D511)),IF(COUNTIFS(Consolidado!$AC$5:AC511,Consolidado!$AC511,Consolidado!$D$5:D511,"*"&amp;M$3&amp;"*")=1,1,0),0))</f>
        <v>0</v>
      </c>
      <c r="N511" s="0" t="n">
        <f aca="false">IF(OR(N$3="",Consolidado!$D511=""),0,IF(ISNUMBER(SEARCH(N$3,Consolidado!$D511)),IF(COUNTIFS(Consolidado!$AC$5:AC511,Consolidado!$AC511,Consolidado!$D$5:D511,"*"&amp;N$3&amp;"*")=1,1,0),0))</f>
        <v>0</v>
      </c>
      <c r="O511" s="0" t="n">
        <f aca="false">IF(OR(O$3="",Consolidado!$D511=""),0,IF(ISNUMBER(SEARCH(O$3,Consolidado!$D511)),IF(COUNTIFS(Consolidado!$AC$5:AC511,Consolidado!$AC511,Consolidado!$D$5:D511,"*"&amp;O$3&amp;"*")=1,1,0),0))</f>
        <v>0</v>
      </c>
      <c r="P511" s="0" t="n">
        <f aca="false">IF(OR(P$3="",Consolidado!$D511=""),0,IF(ISNUMBER(SEARCH(P$3,Consolidado!$D511)),IF(COUNTIFS(Consolidado!$AC$5:AC511,Consolidado!$AC511,Consolidado!$D$5:D511,"*"&amp;P$3&amp;"*")=1,1,0),0))</f>
        <v>0</v>
      </c>
      <c r="Q511" s="0" t="n">
        <f aca="false">IF(OR(Q$3="",Consolidado!$D511=""),0,IF(ISNUMBER(SEARCH(Q$3,Consolidado!$D511)),IF(COUNTIFS(Consolidado!$AC$5:AC511,Consolidado!$AC511,Consolidado!$D$5:D511,"*"&amp;Q$3&amp;"*")=1,1,0),0))</f>
        <v>0</v>
      </c>
      <c r="R511" s="0" t="n">
        <f aca="false">IF(OR(R$3="",Consolidado!$D511=""),0,IF(ISNUMBER(SEARCH(R$3,Consolidado!$D511)),IF(COUNTIFS(Consolidado!$AC$5:AC511,Consolidado!$AC511,Consolidado!$D$5:D511,"*"&amp;R$3&amp;"*")=1,1,0),0))</f>
        <v>0</v>
      </c>
      <c r="S511" s="0" t="n">
        <f aca="false">IF(OR(S$3="",Consolidado!$D511=""),0,IF(ISNUMBER(SEARCH(S$3,Consolidado!$D511)),IF(COUNTIFS(Consolidado!$AC$5:AC511,Consolidado!$AC511,Consolidado!$D$5:D511,"*"&amp;S$3&amp;"*")=1,1,0),0))</f>
        <v>0</v>
      </c>
      <c r="T511" s="0" t="n">
        <f aca="false">IF(OR(T$3="",Consolidado!$D511=""),0,IF(ISNUMBER(SEARCH(T$3,Consolidado!$D511)),IF(COUNTIFS(Consolidado!$AC$5:AC511,Consolidado!$AC511,Consolidado!$D$5:D511,"*"&amp;T$3&amp;"*")=1,1,0),0))</f>
        <v>0</v>
      </c>
      <c r="U511" s="0" t="n">
        <f aca="false">IF(OR(U$3="",Consolidado!$D511=""),0,IF(ISNUMBER(SEARCH(U$3,Consolidado!$D511)),IF(COUNTIFS(Consolidado!$AC$5:AC511,Consolidado!$AC511,Consolidado!$D$5:D511,"*"&amp;U$3&amp;"*")=1,1,0),0))</f>
        <v>0</v>
      </c>
      <c r="V511" s="0" t="n">
        <f aca="false">IF(OR(V$3="",Consolidado!$D511=""),0,IF(ISNUMBER(SEARCH(V$3,Consolidado!$D511)),IF(COUNTIFS(Consolidado!$AC$5:AC511,Consolidado!$AC511,Consolidado!$D$5:D511,"*"&amp;V$3&amp;"*")=1,1,0),0))</f>
        <v>0</v>
      </c>
      <c r="W511" s="0" t="n">
        <f aca="false">IF(OR(W$3="",Consolidado!$D511=""),0,IF(ISNUMBER(SEARCH(W$3,Consolidado!$D511)),IF(COUNTIFS(Consolidado!$AC$5:AC511,Consolidado!$AC511,Consolidado!$D$5:D511,"*"&amp;W$3&amp;"*")=1,1,0),0))</f>
        <v>0</v>
      </c>
      <c r="X511" s="0" t="n">
        <f aca="false">IF(OR(X$3="",Consolidado!$D511=""),0,IF(ISNUMBER(SEARCH(X$3,Consolidado!$D511)),IF(COUNTIFS(Consolidado!$AC$5:AC511,Consolidado!$AC511,Consolidado!$D$5:D511,"*"&amp;X$3&amp;"*")=1,1,0),0))</f>
        <v>0</v>
      </c>
      <c r="Y511" s="0" t="n">
        <f aca="false">IF(OR(Y$3="",Consolidado!$D511=""),0,IF(ISNUMBER(SEARCH(Y$3,Consolidado!$D511)),IF(COUNTIFS(Consolidado!$AC$5:AC511,Consolidado!$AC511,Consolidado!$D$5:D511,"*"&amp;Y$3&amp;"*")=1,1,0),0))</f>
        <v>0</v>
      </c>
      <c r="Z511" s="0" t="n">
        <f aca="false">IF(OR(Z$3="",Consolidado!$D511=""),0,IF(ISNUMBER(SEARCH(Z$3,Consolidado!$D511)),IF(COUNTIFS(Consolidado!$AC$5:AC511,Consolidado!$AC511,Consolidado!$D$5:D511,"*"&amp;Z$3&amp;"*")=1,1,0),0))</f>
        <v>0</v>
      </c>
      <c r="AA511" s="0" t="n">
        <f aca="false">IF(OR(AA$3="",Consolidado!$D511=""),0,IF(ISNUMBER(SEARCH(AA$3,Consolidado!$D511)),IF(COUNTIFS(Consolidado!$AC$5:AC511,Consolidado!$AC511,Consolidado!$D$5:D511,"*"&amp;AA$3&amp;"*")=1,1,0),0))</f>
        <v>0</v>
      </c>
      <c r="AB511" s="0" t="n">
        <f aca="false">IF(OR(AB$3="",Consolidado!$D511=""),0,IF(ISNUMBER(SEARCH(AB$3,Consolidado!$D511)),IF(COUNTIFS(Consolidado!$AC$5:AC511,Consolidado!$AC511,Consolidado!$D$5:D511,"*"&amp;AB$3&amp;"*")=1,1,0),0))</f>
        <v>0</v>
      </c>
      <c r="AC511" s="0" t="n">
        <f aca="false">IF(OR(AC$3="",Consolidado!$D511=""),0,IF(ISNUMBER(SEARCH(AC$3,Consolidado!$D511)),IF(COUNTIFS(Consolidado!$AC$5:AC511,Consolidado!$AC511,Consolidado!$D$5:D511,"*"&amp;AC$3&amp;"*")=1,1,0),0))</f>
        <v>0</v>
      </c>
      <c r="AD511" s="0" t="n">
        <f aca="false">IF(OR(AD$3="",Consolidado!$D511=""),0,IF(ISNUMBER(SEARCH(AD$3,Consolidado!$D511)),IF(COUNTIFS(Consolidado!$AC$5:AC511,Consolidado!$AC511,Consolidado!$D$5:D511,"*"&amp;AD$3&amp;"*")=1,1,0),0))</f>
        <v>0</v>
      </c>
      <c r="AE511" s="0" t="n">
        <f aca="false">IF(OR(AE$3="",Consolidado!$D511=""),0,IF(ISNUMBER(SEARCH(AE$3,Consolidado!$D511)),IF(COUNTIFS(Consolidado!$AC$5:AC511,Consolidado!$AC511,Consolidado!$D$5:D511,"*"&amp;AE$3&amp;"*")=1,1,0),0))</f>
        <v>0</v>
      </c>
      <c r="AF511" s="0" t="n">
        <f aca="false">IF(OR(AF$3="",Consolidado!$D511=""),0,IF(ISNUMBER(SEARCH(AF$3,Consolidado!$D511)),IF(COUNTIFS(Consolidado!$AC$5:AC511,Consolidado!$AC511,Consolidado!$D$5:D511,"*"&amp;AF$3&amp;"*")=1,1,0),0))</f>
        <v>0</v>
      </c>
      <c r="AG511" s="0" t="n">
        <f aca="false">IF(OR(AG$3="",Consolidado!$D511=""),0,IF(ISNUMBER(SEARCH(AG$3,Consolidado!$D511)),IF(COUNTIFS(Consolidado!$AC$5:AC511,Consolidado!$AC511,Consolidado!$D$5:D511,"*"&amp;AG$3&amp;"*")=1,1,0),0))</f>
        <v>0</v>
      </c>
      <c r="AH511" s="0" t="n">
        <f aca="false">IF(OR(AH$3="",Consolidado!$D511=""),0,IF(ISNUMBER(SEARCH(AH$3,Consolidado!$D511)),IF(COUNTIFS(Consolidado!$AC$5:AC511,Consolidado!$AC511,Consolidado!$D$5:D511,"*"&amp;AH$3&amp;"*")=1,1,0),0))</f>
        <v>0</v>
      </c>
      <c r="AI511" s="0" t="n">
        <f aca="false">IF(OR(AI$3="",Consolidado!$D511=""),0,IF(ISNUMBER(SEARCH(AI$3,Consolidado!$D511)),IF(COUNTIFS(Consolidado!$AC$5:AC511,Consolidado!$AC511,Consolidado!$D$5:D511,"*"&amp;AI$3&amp;"*")=1,1,0),0))</f>
        <v>0</v>
      </c>
      <c r="AJ511" s="0" t="n">
        <f aca="false">IF(OR(AJ$3="",Consolidado!$D511=""),0,IF(ISNUMBER(SEARCH(AJ$3,Consolidado!$D511)),IF(COUNTIFS(Consolidado!$AC$5:AC511,Consolidado!$AC511,Consolidado!$D$5:D511,"*"&amp;AJ$3&amp;"*")=1,1,0),0))</f>
        <v>0</v>
      </c>
      <c r="AK511" s="0" t="n">
        <f aca="false">IF(OR(AK$3="",Consolidado!$D511=""),0,IF(ISNUMBER(SEARCH(AK$3,Consolidado!$D511)),IF(COUNTIFS(Consolidado!$AC$5:AC511,Consolidado!$AC511,Consolidado!$D$5:D511,"*"&amp;AK$3&amp;"*")=1,1,0),0))</f>
        <v>0</v>
      </c>
      <c r="AL511" s="0" t="n">
        <f aca="false">IF(OR(AL$3="",Consolidado!$D511=""),0,IF(ISNUMBER(SEARCH(AL$3,Consolidado!$D511)),IF(COUNTIFS(Consolidado!$AC$5:AC511,Consolidado!$AC511,Consolidado!$D$5:D511,"*"&amp;AL$3&amp;"*")=1,1,0),0))</f>
        <v>0</v>
      </c>
      <c r="AM511" s="0" t="n">
        <f aca="false">IF(OR(AM$3="",Consolidado!$D511=""),0,IF(ISNUMBER(SEARCH(AM$3,Consolidado!$D511)),IF(COUNTIFS(Consolidado!$AC$5:AC511,Consolidado!$AC511,Consolidado!$D$5:D511,"*"&amp;AM$3&amp;"*")=1,1,0),0))</f>
        <v>0</v>
      </c>
      <c r="AN511" s="0" t="n">
        <f aca="false">IF(OR(AN$3="",Consolidado!$D511=""),0,IF(ISNUMBER(SEARCH(AN$3,Consolidado!$D511)),IF(COUNTIFS(Consolidado!$AC$5:AC511,Consolidado!$AC511,Consolidado!$D$5:D511,"*"&amp;AN$3&amp;"*")=1,1,0),0))</f>
        <v>0</v>
      </c>
      <c r="AO511" s="0" t="n">
        <f aca="false">IF(OR(AO$3="",Consolidado!$D511=""),0,IF(ISNUMBER(SEARCH(AO$3,Consolidado!$D511)),IF(COUNTIFS(Consolidado!$AC$5:AC511,Consolidado!$AC511,Consolidado!$D$5:D511,"*"&amp;AO$3&amp;"*")=1,1,0),0))</f>
        <v>0</v>
      </c>
    </row>
    <row r="512" customFormat="false" ht="15" hidden="false" customHeight="false" outlineLevel="0" collapsed="false">
      <c r="B512" s="0" t="n">
        <f aca="false">IF(OR(B$3="",Consolidado!$D512=""),0,IF(ISNUMBER(SEARCH(B$3,Consolidado!$D512)),IF(COUNTIFS(Consolidado!$AC$5:AC512,Consolidado!$AC512,Consolidado!$D$5:D512,"*"&amp;B$3&amp;"*")=1,1,0),0))</f>
        <v>0</v>
      </c>
      <c r="C512" s="0" t="n">
        <f aca="false">IF(OR(C$3="",Consolidado!$D512=""),0,IF(ISNUMBER(SEARCH(C$3,Consolidado!$D512)),IF(COUNTIFS(Consolidado!$AC$5:AC512,Consolidado!$AC512,Consolidado!$D$5:D512,"*"&amp;C$3&amp;"*")=1,1,0),0))</f>
        <v>0</v>
      </c>
      <c r="D512" s="0" t="n">
        <f aca="false">IF(OR(D$3="",Consolidado!$D512=""),0,IF(ISNUMBER(SEARCH(D$3,Consolidado!$D512)),IF(COUNTIFS(Consolidado!$AC$5:AC512,Consolidado!$AC512,Consolidado!$D$5:D512,"*"&amp;D$3&amp;"*")=1,1,0),0))</f>
        <v>0</v>
      </c>
      <c r="E512" s="0" t="n">
        <f aca="false">IF(OR(E$3="",Consolidado!$D512=""),0,IF(ISNUMBER(SEARCH(E$3,Consolidado!$D512)),IF(COUNTIFS(Consolidado!$AC$5:AC512,Consolidado!$AC512,Consolidado!$D$5:D512,"*"&amp;E$3&amp;"*")=1,1,0),0))</f>
        <v>0</v>
      </c>
      <c r="F512" s="0" t="n">
        <f aca="false">IF(OR(F$3="",Consolidado!$D512=""),0,IF(ISNUMBER(SEARCH(F$3,Consolidado!$D512)),IF(COUNTIFS(Consolidado!$AC$5:AC512,Consolidado!$AC512,Consolidado!$D$5:D512,"*"&amp;F$3&amp;"*")=1,1,0),0))</f>
        <v>0</v>
      </c>
      <c r="G512" s="0" t="n">
        <f aca="false">IF(OR(G$3="",Consolidado!$D512=""),0,IF(ISNUMBER(SEARCH(G$3,Consolidado!$D512)),IF(COUNTIFS(Consolidado!$AC$5:AC512,Consolidado!$AC512,Consolidado!$D$5:D512,"*"&amp;G$3&amp;"*")=1,1,0),0))</f>
        <v>0</v>
      </c>
      <c r="H512" s="0" t="n">
        <f aca="false">IF(OR(H$3="",Consolidado!$D512=""),0,IF(ISNUMBER(SEARCH(H$3,Consolidado!$D512)),IF(COUNTIFS(Consolidado!$AC$5:AC512,Consolidado!$AC512,Consolidado!$D$5:D512,"*"&amp;H$3&amp;"*")=1,1,0),0))</f>
        <v>0</v>
      </c>
      <c r="I512" s="0" t="n">
        <f aca="false">IF(OR(I$3="",Consolidado!$D512=""),0,IF(ISNUMBER(SEARCH(I$3,Consolidado!$D512)),IF(COUNTIFS(Consolidado!$AC$5:AC512,Consolidado!$AC512,Consolidado!$D$5:D512,"*"&amp;I$3&amp;"*")=1,1,0),0))</f>
        <v>0</v>
      </c>
      <c r="J512" s="0" t="n">
        <f aca="false">IF(OR(J$3="",Consolidado!$D512=""),0,IF(ISNUMBER(SEARCH(J$3,Consolidado!$D512)),IF(COUNTIFS(Consolidado!$AC$5:AC512,Consolidado!$AC512,Consolidado!$D$5:D512,"*"&amp;J$3&amp;"*")=1,1,0),0))</f>
        <v>0</v>
      </c>
      <c r="K512" s="0" t="n">
        <f aca="false">IF(OR(K$3="",Consolidado!$D512=""),0,IF(ISNUMBER(SEARCH(K$3,Consolidado!$D512)),IF(COUNTIFS(Consolidado!$AC$5:AC512,Consolidado!$AC512,Consolidado!$D$5:D512,"*"&amp;K$3&amp;"*")=1,1,0),0))</f>
        <v>0</v>
      </c>
      <c r="L512" s="0" t="n">
        <f aca="false">IF(OR(L$3="",Consolidado!$D512=""),0,IF(ISNUMBER(SEARCH(L$3,Consolidado!$D512)),IF(COUNTIFS(Consolidado!$AC$5:AC512,Consolidado!$AC512,Consolidado!$D$5:D512,"*"&amp;L$3&amp;"*")=1,1,0),0))</f>
        <v>0</v>
      </c>
      <c r="M512" s="0" t="n">
        <f aca="false">IF(OR(M$3="",Consolidado!$D512=""),0,IF(ISNUMBER(SEARCH(M$3,Consolidado!$D512)),IF(COUNTIFS(Consolidado!$AC$5:AC512,Consolidado!$AC512,Consolidado!$D$5:D512,"*"&amp;M$3&amp;"*")=1,1,0),0))</f>
        <v>0</v>
      </c>
      <c r="N512" s="0" t="n">
        <f aca="false">IF(OR(N$3="",Consolidado!$D512=""),0,IF(ISNUMBER(SEARCH(N$3,Consolidado!$D512)),IF(COUNTIFS(Consolidado!$AC$5:AC512,Consolidado!$AC512,Consolidado!$D$5:D512,"*"&amp;N$3&amp;"*")=1,1,0),0))</f>
        <v>0</v>
      </c>
      <c r="O512" s="0" t="n">
        <f aca="false">IF(OR(O$3="",Consolidado!$D512=""),0,IF(ISNUMBER(SEARCH(O$3,Consolidado!$D512)),IF(COUNTIFS(Consolidado!$AC$5:AC512,Consolidado!$AC512,Consolidado!$D$5:D512,"*"&amp;O$3&amp;"*")=1,1,0),0))</f>
        <v>0</v>
      </c>
      <c r="P512" s="0" t="n">
        <f aca="false">IF(OR(P$3="",Consolidado!$D512=""),0,IF(ISNUMBER(SEARCH(P$3,Consolidado!$D512)),IF(COUNTIFS(Consolidado!$AC$5:AC512,Consolidado!$AC512,Consolidado!$D$5:D512,"*"&amp;P$3&amp;"*")=1,1,0),0))</f>
        <v>0</v>
      </c>
      <c r="Q512" s="0" t="n">
        <f aca="false">IF(OR(Q$3="",Consolidado!$D512=""),0,IF(ISNUMBER(SEARCH(Q$3,Consolidado!$D512)),IF(COUNTIFS(Consolidado!$AC$5:AC512,Consolidado!$AC512,Consolidado!$D$5:D512,"*"&amp;Q$3&amp;"*")=1,1,0),0))</f>
        <v>0</v>
      </c>
      <c r="R512" s="0" t="n">
        <f aca="false">IF(OR(R$3="",Consolidado!$D512=""),0,IF(ISNUMBER(SEARCH(R$3,Consolidado!$D512)),IF(COUNTIFS(Consolidado!$AC$5:AC512,Consolidado!$AC512,Consolidado!$D$5:D512,"*"&amp;R$3&amp;"*")=1,1,0),0))</f>
        <v>0</v>
      </c>
      <c r="S512" s="0" t="n">
        <f aca="false">IF(OR(S$3="",Consolidado!$D512=""),0,IF(ISNUMBER(SEARCH(S$3,Consolidado!$D512)),IF(COUNTIFS(Consolidado!$AC$5:AC512,Consolidado!$AC512,Consolidado!$D$5:D512,"*"&amp;S$3&amp;"*")=1,1,0),0))</f>
        <v>0</v>
      </c>
      <c r="T512" s="0" t="n">
        <f aca="false">IF(OR(T$3="",Consolidado!$D512=""),0,IF(ISNUMBER(SEARCH(T$3,Consolidado!$D512)),IF(COUNTIFS(Consolidado!$AC$5:AC512,Consolidado!$AC512,Consolidado!$D$5:D512,"*"&amp;T$3&amp;"*")=1,1,0),0))</f>
        <v>0</v>
      </c>
      <c r="U512" s="0" t="n">
        <f aca="false">IF(OR(U$3="",Consolidado!$D512=""),0,IF(ISNUMBER(SEARCH(U$3,Consolidado!$D512)),IF(COUNTIFS(Consolidado!$AC$5:AC512,Consolidado!$AC512,Consolidado!$D$5:D512,"*"&amp;U$3&amp;"*")=1,1,0),0))</f>
        <v>0</v>
      </c>
      <c r="V512" s="0" t="n">
        <f aca="false">IF(OR(V$3="",Consolidado!$D512=""),0,IF(ISNUMBER(SEARCH(V$3,Consolidado!$D512)),IF(COUNTIFS(Consolidado!$AC$5:AC512,Consolidado!$AC512,Consolidado!$D$5:D512,"*"&amp;V$3&amp;"*")=1,1,0),0))</f>
        <v>0</v>
      </c>
      <c r="W512" s="0" t="n">
        <f aca="false">IF(OR(W$3="",Consolidado!$D512=""),0,IF(ISNUMBER(SEARCH(W$3,Consolidado!$D512)),IF(COUNTIFS(Consolidado!$AC$5:AC512,Consolidado!$AC512,Consolidado!$D$5:D512,"*"&amp;W$3&amp;"*")=1,1,0),0))</f>
        <v>0</v>
      </c>
      <c r="X512" s="0" t="n">
        <f aca="false">IF(OR(X$3="",Consolidado!$D512=""),0,IF(ISNUMBER(SEARCH(X$3,Consolidado!$D512)),IF(COUNTIFS(Consolidado!$AC$5:AC512,Consolidado!$AC512,Consolidado!$D$5:D512,"*"&amp;X$3&amp;"*")=1,1,0),0))</f>
        <v>0</v>
      </c>
      <c r="Y512" s="0" t="n">
        <f aca="false">IF(OR(Y$3="",Consolidado!$D512=""),0,IF(ISNUMBER(SEARCH(Y$3,Consolidado!$D512)),IF(COUNTIFS(Consolidado!$AC$5:AC512,Consolidado!$AC512,Consolidado!$D$5:D512,"*"&amp;Y$3&amp;"*")=1,1,0),0))</f>
        <v>0</v>
      </c>
      <c r="Z512" s="0" t="n">
        <f aca="false">IF(OR(Z$3="",Consolidado!$D512=""),0,IF(ISNUMBER(SEARCH(Z$3,Consolidado!$D512)),IF(COUNTIFS(Consolidado!$AC$5:AC512,Consolidado!$AC512,Consolidado!$D$5:D512,"*"&amp;Z$3&amp;"*")=1,1,0),0))</f>
        <v>0</v>
      </c>
      <c r="AA512" s="0" t="n">
        <f aca="false">IF(OR(AA$3="",Consolidado!$D512=""),0,IF(ISNUMBER(SEARCH(AA$3,Consolidado!$D512)),IF(COUNTIFS(Consolidado!$AC$5:AC512,Consolidado!$AC512,Consolidado!$D$5:D512,"*"&amp;AA$3&amp;"*")=1,1,0),0))</f>
        <v>0</v>
      </c>
      <c r="AB512" s="0" t="n">
        <f aca="false">IF(OR(AB$3="",Consolidado!$D512=""),0,IF(ISNUMBER(SEARCH(AB$3,Consolidado!$D512)),IF(COUNTIFS(Consolidado!$AC$5:AC512,Consolidado!$AC512,Consolidado!$D$5:D512,"*"&amp;AB$3&amp;"*")=1,1,0),0))</f>
        <v>0</v>
      </c>
      <c r="AC512" s="0" t="n">
        <f aca="false">IF(OR(AC$3="",Consolidado!$D512=""),0,IF(ISNUMBER(SEARCH(AC$3,Consolidado!$D512)),IF(COUNTIFS(Consolidado!$AC$5:AC512,Consolidado!$AC512,Consolidado!$D$5:D512,"*"&amp;AC$3&amp;"*")=1,1,0),0))</f>
        <v>0</v>
      </c>
      <c r="AD512" s="0" t="n">
        <f aca="false">IF(OR(AD$3="",Consolidado!$D512=""),0,IF(ISNUMBER(SEARCH(AD$3,Consolidado!$D512)),IF(COUNTIFS(Consolidado!$AC$5:AC512,Consolidado!$AC512,Consolidado!$D$5:D512,"*"&amp;AD$3&amp;"*")=1,1,0),0))</f>
        <v>0</v>
      </c>
      <c r="AE512" s="0" t="n">
        <f aca="false">IF(OR(AE$3="",Consolidado!$D512=""),0,IF(ISNUMBER(SEARCH(AE$3,Consolidado!$D512)),IF(COUNTIFS(Consolidado!$AC$5:AC512,Consolidado!$AC512,Consolidado!$D$5:D512,"*"&amp;AE$3&amp;"*")=1,1,0),0))</f>
        <v>0</v>
      </c>
      <c r="AF512" s="0" t="n">
        <f aca="false">IF(OR(AF$3="",Consolidado!$D512=""),0,IF(ISNUMBER(SEARCH(AF$3,Consolidado!$D512)),IF(COUNTIFS(Consolidado!$AC$5:AC512,Consolidado!$AC512,Consolidado!$D$5:D512,"*"&amp;AF$3&amp;"*")=1,1,0),0))</f>
        <v>0</v>
      </c>
      <c r="AG512" s="0" t="n">
        <f aca="false">IF(OR(AG$3="",Consolidado!$D512=""),0,IF(ISNUMBER(SEARCH(AG$3,Consolidado!$D512)),IF(COUNTIFS(Consolidado!$AC$5:AC512,Consolidado!$AC512,Consolidado!$D$5:D512,"*"&amp;AG$3&amp;"*")=1,1,0),0))</f>
        <v>0</v>
      </c>
      <c r="AH512" s="0" t="n">
        <f aca="false">IF(OR(AH$3="",Consolidado!$D512=""),0,IF(ISNUMBER(SEARCH(AH$3,Consolidado!$D512)),IF(COUNTIFS(Consolidado!$AC$5:AC512,Consolidado!$AC512,Consolidado!$D$5:D512,"*"&amp;AH$3&amp;"*")=1,1,0),0))</f>
        <v>0</v>
      </c>
      <c r="AI512" s="0" t="n">
        <f aca="false">IF(OR(AI$3="",Consolidado!$D512=""),0,IF(ISNUMBER(SEARCH(AI$3,Consolidado!$D512)),IF(COUNTIFS(Consolidado!$AC$5:AC512,Consolidado!$AC512,Consolidado!$D$5:D512,"*"&amp;AI$3&amp;"*")=1,1,0),0))</f>
        <v>0</v>
      </c>
      <c r="AJ512" s="0" t="n">
        <f aca="false">IF(OR(AJ$3="",Consolidado!$D512=""),0,IF(ISNUMBER(SEARCH(AJ$3,Consolidado!$D512)),IF(COUNTIFS(Consolidado!$AC$5:AC512,Consolidado!$AC512,Consolidado!$D$5:D512,"*"&amp;AJ$3&amp;"*")=1,1,0),0))</f>
        <v>0</v>
      </c>
      <c r="AK512" s="0" t="n">
        <f aca="false">IF(OR(AK$3="",Consolidado!$D512=""),0,IF(ISNUMBER(SEARCH(AK$3,Consolidado!$D512)),IF(COUNTIFS(Consolidado!$AC$5:AC512,Consolidado!$AC512,Consolidado!$D$5:D512,"*"&amp;AK$3&amp;"*")=1,1,0),0))</f>
        <v>0</v>
      </c>
      <c r="AL512" s="0" t="n">
        <f aca="false">IF(OR(AL$3="",Consolidado!$D512=""),0,IF(ISNUMBER(SEARCH(AL$3,Consolidado!$D512)),IF(COUNTIFS(Consolidado!$AC$5:AC512,Consolidado!$AC512,Consolidado!$D$5:D512,"*"&amp;AL$3&amp;"*")=1,1,0),0))</f>
        <v>0</v>
      </c>
      <c r="AM512" s="0" t="n">
        <f aca="false">IF(OR(AM$3="",Consolidado!$D512=""),0,IF(ISNUMBER(SEARCH(AM$3,Consolidado!$D512)),IF(COUNTIFS(Consolidado!$AC$5:AC512,Consolidado!$AC512,Consolidado!$D$5:D512,"*"&amp;AM$3&amp;"*")=1,1,0),0))</f>
        <v>0</v>
      </c>
      <c r="AN512" s="0" t="n">
        <f aca="false">IF(OR(AN$3="",Consolidado!$D512=""),0,IF(ISNUMBER(SEARCH(AN$3,Consolidado!$D512)),IF(COUNTIFS(Consolidado!$AC$5:AC512,Consolidado!$AC512,Consolidado!$D$5:D512,"*"&amp;AN$3&amp;"*")=1,1,0),0))</f>
        <v>0</v>
      </c>
      <c r="AO512" s="0" t="n">
        <f aca="false">IF(OR(AO$3="",Consolidado!$D512=""),0,IF(ISNUMBER(SEARCH(AO$3,Consolidado!$D512)),IF(COUNTIFS(Consolidado!$AC$5:AC512,Consolidado!$AC512,Consolidado!$D$5:D512,"*"&amp;AO$3&amp;"*")=1,1,0),0))</f>
        <v>0</v>
      </c>
    </row>
    <row r="513" customFormat="false" ht="15" hidden="false" customHeight="false" outlineLevel="0" collapsed="false">
      <c r="B513" s="0" t="n">
        <f aca="false">IF(OR(B$3="",Consolidado!$D513=""),0,IF(ISNUMBER(SEARCH(B$3,Consolidado!$D513)),IF(COUNTIFS(Consolidado!$AC$5:AC513,Consolidado!$AC513,Consolidado!$D$5:D513,"*"&amp;B$3&amp;"*")=1,1,0),0))</f>
        <v>0</v>
      </c>
      <c r="C513" s="0" t="n">
        <f aca="false">IF(OR(C$3="",Consolidado!$D513=""),0,IF(ISNUMBER(SEARCH(C$3,Consolidado!$D513)),IF(COUNTIFS(Consolidado!$AC$5:AC513,Consolidado!$AC513,Consolidado!$D$5:D513,"*"&amp;C$3&amp;"*")=1,1,0),0))</f>
        <v>0</v>
      </c>
      <c r="D513" s="0" t="n">
        <f aca="false">IF(OR(D$3="",Consolidado!$D513=""),0,IF(ISNUMBER(SEARCH(D$3,Consolidado!$D513)),IF(COUNTIFS(Consolidado!$AC$5:AC513,Consolidado!$AC513,Consolidado!$D$5:D513,"*"&amp;D$3&amp;"*")=1,1,0),0))</f>
        <v>0</v>
      </c>
      <c r="E513" s="0" t="n">
        <f aca="false">IF(OR(E$3="",Consolidado!$D513=""),0,IF(ISNUMBER(SEARCH(E$3,Consolidado!$D513)),IF(COUNTIFS(Consolidado!$AC$5:AC513,Consolidado!$AC513,Consolidado!$D$5:D513,"*"&amp;E$3&amp;"*")=1,1,0),0))</f>
        <v>0</v>
      </c>
      <c r="F513" s="0" t="n">
        <f aca="false">IF(OR(F$3="",Consolidado!$D513=""),0,IF(ISNUMBER(SEARCH(F$3,Consolidado!$D513)),IF(COUNTIFS(Consolidado!$AC$5:AC513,Consolidado!$AC513,Consolidado!$D$5:D513,"*"&amp;F$3&amp;"*")=1,1,0),0))</f>
        <v>0</v>
      </c>
      <c r="G513" s="0" t="n">
        <f aca="false">IF(OR(G$3="",Consolidado!$D513=""),0,IF(ISNUMBER(SEARCH(G$3,Consolidado!$D513)),IF(COUNTIFS(Consolidado!$AC$5:AC513,Consolidado!$AC513,Consolidado!$D$5:D513,"*"&amp;G$3&amp;"*")=1,1,0),0))</f>
        <v>0</v>
      </c>
      <c r="H513" s="0" t="n">
        <f aca="false">IF(OR(H$3="",Consolidado!$D513=""),0,IF(ISNUMBER(SEARCH(H$3,Consolidado!$D513)),IF(COUNTIFS(Consolidado!$AC$5:AC513,Consolidado!$AC513,Consolidado!$D$5:D513,"*"&amp;H$3&amp;"*")=1,1,0),0))</f>
        <v>0</v>
      </c>
      <c r="I513" s="0" t="n">
        <f aca="false">IF(OR(I$3="",Consolidado!$D513=""),0,IF(ISNUMBER(SEARCH(I$3,Consolidado!$D513)),IF(COUNTIFS(Consolidado!$AC$5:AC513,Consolidado!$AC513,Consolidado!$D$5:D513,"*"&amp;I$3&amp;"*")=1,1,0),0))</f>
        <v>0</v>
      </c>
      <c r="J513" s="0" t="n">
        <f aca="false">IF(OR(J$3="",Consolidado!$D513=""),0,IF(ISNUMBER(SEARCH(J$3,Consolidado!$D513)),IF(COUNTIFS(Consolidado!$AC$5:AC513,Consolidado!$AC513,Consolidado!$D$5:D513,"*"&amp;J$3&amp;"*")=1,1,0),0))</f>
        <v>0</v>
      </c>
      <c r="K513" s="0" t="n">
        <f aca="false">IF(OR(K$3="",Consolidado!$D513=""),0,IF(ISNUMBER(SEARCH(K$3,Consolidado!$D513)),IF(COUNTIFS(Consolidado!$AC$5:AC513,Consolidado!$AC513,Consolidado!$D$5:D513,"*"&amp;K$3&amp;"*")=1,1,0),0))</f>
        <v>0</v>
      </c>
      <c r="L513" s="0" t="n">
        <f aca="false">IF(OR(L$3="",Consolidado!$D513=""),0,IF(ISNUMBER(SEARCH(L$3,Consolidado!$D513)),IF(COUNTIFS(Consolidado!$AC$5:AC513,Consolidado!$AC513,Consolidado!$D$5:D513,"*"&amp;L$3&amp;"*")=1,1,0),0))</f>
        <v>0</v>
      </c>
      <c r="M513" s="0" t="n">
        <f aca="false">IF(OR(M$3="",Consolidado!$D513=""),0,IF(ISNUMBER(SEARCH(M$3,Consolidado!$D513)),IF(COUNTIFS(Consolidado!$AC$5:AC513,Consolidado!$AC513,Consolidado!$D$5:D513,"*"&amp;M$3&amp;"*")=1,1,0),0))</f>
        <v>0</v>
      </c>
      <c r="N513" s="0" t="n">
        <f aca="false">IF(OR(N$3="",Consolidado!$D513=""),0,IF(ISNUMBER(SEARCH(N$3,Consolidado!$D513)),IF(COUNTIFS(Consolidado!$AC$5:AC513,Consolidado!$AC513,Consolidado!$D$5:D513,"*"&amp;N$3&amp;"*")=1,1,0),0))</f>
        <v>0</v>
      </c>
      <c r="O513" s="0" t="n">
        <f aca="false">IF(OR(O$3="",Consolidado!$D513=""),0,IF(ISNUMBER(SEARCH(O$3,Consolidado!$D513)),IF(COUNTIFS(Consolidado!$AC$5:AC513,Consolidado!$AC513,Consolidado!$D$5:D513,"*"&amp;O$3&amp;"*")=1,1,0),0))</f>
        <v>0</v>
      </c>
      <c r="P513" s="0" t="n">
        <f aca="false">IF(OR(P$3="",Consolidado!$D513=""),0,IF(ISNUMBER(SEARCH(P$3,Consolidado!$D513)),IF(COUNTIFS(Consolidado!$AC$5:AC513,Consolidado!$AC513,Consolidado!$D$5:D513,"*"&amp;P$3&amp;"*")=1,1,0),0))</f>
        <v>0</v>
      </c>
      <c r="Q513" s="0" t="n">
        <f aca="false">IF(OR(Q$3="",Consolidado!$D513=""),0,IF(ISNUMBER(SEARCH(Q$3,Consolidado!$D513)),IF(COUNTIFS(Consolidado!$AC$5:AC513,Consolidado!$AC513,Consolidado!$D$5:D513,"*"&amp;Q$3&amp;"*")=1,1,0),0))</f>
        <v>0</v>
      </c>
      <c r="R513" s="0" t="n">
        <f aca="false">IF(OR(R$3="",Consolidado!$D513=""),0,IF(ISNUMBER(SEARCH(R$3,Consolidado!$D513)),IF(COUNTIFS(Consolidado!$AC$5:AC513,Consolidado!$AC513,Consolidado!$D$5:D513,"*"&amp;R$3&amp;"*")=1,1,0),0))</f>
        <v>0</v>
      </c>
      <c r="S513" s="0" t="n">
        <f aca="false">IF(OR(S$3="",Consolidado!$D513=""),0,IF(ISNUMBER(SEARCH(S$3,Consolidado!$D513)),IF(COUNTIFS(Consolidado!$AC$5:AC513,Consolidado!$AC513,Consolidado!$D$5:D513,"*"&amp;S$3&amp;"*")=1,1,0),0))</f>
        <v>0</v>
      </c>
      <c r="T513" s="0" t="n">
        <f aca="false">IF(OR(T$3="",Consolidado!$D513=""),0,IF(ISNUMBER(SEARCH(T$3,Consolidado!$D513)),IF(COUNTIFS(Consolidado!$AC$5:AC513,Consolidado!$AC513,Consolidado!$D$5:D513,"*"&amp;T$3&amp;"*")=1,1,0),0))</f>
        <v>0</v>
      </c>
      <c r="U513" s="0" t="n">
        <f aca="false">IF(OR(U$3="",Consolidado!$D513=""),0,IF(ISNUMBER(SEARCH(U$3,Consolidado!$D513)),IF(COUNTIFS(Consolidado!$AC$5:AC513,Consolidado!$AC513,Consolidado!$D$5:D513,"*"&amp;U$3&amp;"*")=1,1,0),0))</f>
        <v>0</v>
      </c>
      <c r="V513" s="0" t="n">
        <f aca="false">IF(OR(V$3="",Consolidado!$D513=""),0,IF(ISNUMBER(SEARCH(V$3,Consolidado!$D513)),IF(COUNTIFS(Consolidado!$AC$5:AC513,Consolidado!$AC513,Consolidado!$D$5:D513,"*"&amp;V$3&amp;"*")=1,1,0),0))</f>
        <v>0</v>
      </c>
      <c r="W513" s="0" t="n">
        <f aca="false">IF(OR(W$3="",Consolidado!$D513=""),0,IF(ISNUMBER(SEARCH(W$3,Consolidado!$D513)),IF(COUNTIFS(Consolidado!$AC$5:AC513,Consolidado!$AC513,Consolidado!$D$5:D513,"*"&amp;W$3&amp;"*")=1,1,0),0))</f>
        <v>0</v>
      </c>
      <c r="X513" s="0" t="n">
        <f aca="false">IF(OR(X$3="",Consolidado!$D513=""),0,IF(ISNUMBER(SEARCH(X$3,Consolidado!$D513)),IF(COUNTIFS(Consolidado!$AC$5:AC513,Consolidado!$AC513,Consolidado!$D$5:D513,"*"&amp;X$3&amp;"*")=1,1,0),0))</f>
        <v>0</v>
      </c>
      <c r="Y513" s="0" t="n">
        <f aca="false">IF(OR(Y$3="",Consolidado!$D513=""),0,IF(ISNUMBER(SEARCH(Y$3,Consolidado!$D513)),IF(COUNTIFS(Consolidado!$AC$5:AC513,Consolidado!$AC513,Consolidado!$D$5:D513,"*"&amp;Y$3&amp;"*")=1,1,0),0))</f>
        <v>0</v>
      </c>
      <c r="Z513" s="0" t="n">
        <f aca="false">IF(OR(Z$3="",Consolidado!$D513=""),0,IF(ISNUMBER(SEARCH(Z$3,Consolidado!$D513)),IF(COUNTIFS(Consolidado!$AC$5:AC513,Consolidado!$AC513,Consolidado!$D$5:D513,"*"&amp;Z$3&amp;"*")=1,1,0),0))</f>
        <v>0</v>
      </c>
      <c r="AA513" s="0" t="n">
        <f aca="false">IF(OR(AA$3="",Consolidado!$D513=""),0,IF(ISNUMBER(SEARCH(AA$3,Consolidado!$D513)),IF(COUNTIFS(Consolidado!$AC$5:AC513,Consolidado!$AC513,Consolidado!$D$5:D513,"*"&amp;AA$3&amp;"*")=1,1,0),0))</f>
        <v>0</v>
      </c>
      <c r="AB513" s="0" t="n">
        <f aca="false">IF(OR(AB$3="",Consolidado!$D513=""),0,IF(ISNUMBER(SEARCH(AB$3,Consolidado!$D513)),IF(COUNTIFS(Consolidado!$AC$5:AC513,Consolidado!$AC513,Consolidado!$D$5:D513,"*"&amp;AB$3&amp;"*")=1,1,0),0))</f>
        <v>0</v>
      </c>
      <c r="AC513" s="0" t="n">
        <f aca="false">IF(OR(AC$3="",Consolidado!$D513=""),0,IF(ISNUMBER(SEARCH(AC$3,Consolidado!$D513)),IF(COUNTIFS(Consolidado!$AC$5:AC513,Consolidado!$AC513,Consolidado!$D$5:D513,"*"&amp;AC$3&amp;"*")=1,1,0),0))</f>
        <v>0</v>
      </c>
      <c r="AD513" s="0" t="n">
        <f aca="false">IF(OR(AD$3="",Consolidado!$D513=""),0,IF(ISNUMBER(SEARCH(AD$3,Consolidado!$D513)),IF(COUNTIFS(Consolidado!$AC$5:AC513,Consolidado!$AC513,Consolidado!$D$5:D513,"*"&amp;AD$3&amp;"*")=1,1,0),0))</f>
        <v>0</v>
      </c>
      <c r="AE513" s="0" t="n">
        <f aca="false">IF(OR(AE$3="",Consolidado!$D513=""),0,IF(ISNUMBER(SEARCH(AE$3,Consolidado!$D513)),IF(COUNTIFS(Consolidado!$AC$5:AC513,Consolidado!$AC513,Consolidado!$D$5:D513,"*"&amp;AE$3&amp;"*")=1,1,0),0))</f>
        <v>0</v>
      </c>
      <c r="AF513" s="0" t="n">
        <f aca="false">IF(OR(AF$3="",Consolidado!$D513=""),0,IF(ISNUMBER(SEARCH(AF$3,Consolidado!$D513)),IF(COUNTIFS(Consolidado!$AC$5:AC513,Consolidado!$AC513,Consolidado!$D$5:D513,"*"&amp;AF$3&amp;"*")=1,1,0),0))</f>
        <v>0</v>
      </c>
      <c r="AG513" s="0" t="n">
        <f aca="false">IF(OR(AG$3="",Consolidado!$D513=""),0,IF(ISNUMBER(SEARCH(AG$3,Consolidado!$D513)),IF(COUNTIFS(Consolidado!$AC$5:AC513,Consolidado!$AC513,Consolidado!$D$5:D513,"*"&amp;AG$3&amp;"*")=1,1,0),0))</f>
        <v>0</v>
      </c>
      <c r="AH513" s="0" t="n">
        <f aca="false">IF(OR(AH$3="",Consolidado!$D513=""),0,IF(ISNUMBER(SEARCH(AH$3,Consolidado!$D513)),IF(COUNTIFS(Consolidado!$AC$5:AC513,Consolidado!$AC513,Consolidado!$D$5:D513,"*"&amp;AH$3&amp;"*")=1,1,0),0))</f>
        <v>0</v>
      </c>
      <c r="AI513" s="0" t="n">
        <f aca="false">IF(OR(AI$3="",Consolidado!$D513=""),0,IF(ISNUMBER(SEARCH(AI$3,Consolidado!$D513)),IF(COUNTIFS(Consolidado!$AC$5:AC513,Consolidado!$AC513,Consolidado!$D$5:D513,"*"&amp;AI$3&amp;"*")=1,1,0),0))</f>
        <v>0</v>
      </c>
      <c r="AJ513" s="0" t="n">
        <f aca="false">IF(OR(AJ$3="",Consolidado!$D513=""),0,IF(ISNUMBER(SEARCH(AJ$3,Consolidado!$D513)),IF(COUNTIFS(Consolidado!$AC$5:AC513,Consolidado!$AC513,Consolidado!$D$5:D513,"*"&amp;AJ$3&amp;"*")=1,1,0),0))</f>
        <v>0</v>
      </c>
      <c r="AK513" s="0" t="n">
        <f aca="false">IF(OR(AK$3="",Consolidado!$D513=""),0,IF(ISNUMBER(SEARCH(AK$3,Consolidado!$D513)),IF(COUNTIFS(Consolidado!$AC$5:AC513,Consolidado!$AC513,Consolidado!$D$5:D513,"*"&amp;AK$3&amp;"*")=1,1,0),0))</f>
        <v>0</v>
      </c>
      <c r="AL513" s="0" t="n">
        <f aca="false">IF(OR(AL$3="",Consolidado!$D513=""),0,IF(ISNUMBER(SEARCH(AL$3,Consolidado!$D513)),IF(COUNTIFS(Consolidado!$AC$5:AC513,Consolidado!$AC513,Consolidado!$D$5:D513,"*"&amp;AL$3&amp;"*")=1,1,0),0))</f>
        <v>0</v>
      </c>
      <c r="AM513" s="0" t="n">
        <f aca="false">IF(OR(AM$3="",Consolidado!$D513=""),0,IF(ISNUMBER(SEARCH(AM$3,Consolidado!$D513)),IF(COUNTIFS(Consolidado!$AC$5:AC513,Consolidado!$AC513,Consolidado!$D$5:D513,"*"&amp;AM$3&amp;"*")=1,1,0),0))</f>
        <v>0</v>
      </c>
      <c r="AN513" s="0" t="n">
        <f aca="false">IF(OR(AN$3="",Consolidado!$D513=""),0,IF(ISNUMBER(SEARCH(AN$3,Consolidado!$D513)),IF(COUNTIFS(Consolidado!$AC$5:AC513,Consolidado!$AC513,Consolidado!$D$5:D513,"*"&amp;AN$3&amp;"*")=1,1,0),0))</f>
        <v>0</v>
      </c>
      <c r="AO513" s="0" t="n">
        <f aca="false">IF(OR(AO$3="",Consolidado!$D513=""),0,IF(ISNUMBER(SEARCH(AO$3,Consolidado!$D513)),IF(COUNTIFS(Consolidado!$AC$5:AC513,Consolidado!$AC513,Consolidado!$D$5:D513,"*"&amp;AO$3&amp;"*")=1,1,0),0))</f>
        <v>0</v>
      </c>
    </row>
    <row r="514" customFormat="false" ht="15" hidden="false" customHeight="false" outlineLevel="0" collapsed="false">
      <c r="B514" s="0" t="n">
        <f aca="false">IF(OR(B$3="",Consolidado!$D514=""),0,IF(ISNUMBER(SEARCH(B$3,Consolidado!$D514)),IF(COUNTIFS(Consolidado!$AC$5:AC514,Consolidado!$AC514,Consolidado!$D$5:D514,"*"&amp;B$3&amp;"*")=1,1,0),0))</f>
        <v>0</v>
      </c>
      <c r="C514" s="0" t="n">
        <f aca="false">IF(OR(C$3="",Consolidado!$D514=""),0,IF(ISNUMBER(SEARCH(C$3,Consolidado!$D514)),IF(COUNTIFS(Consolidado!$AC$5:AC514,Consolidado!$AC514,Consolidado!$D$5:D514,"*"&amp;C$3&amp;"*")=1,1,0),0))</f>
        <v>0</v>
      </c>
      <c r="D514" s="0" t="n">
        <f aca="false">IF(OR(D$3="",Consolidado!$D514=""),0,IF(ISNUMBER(SEARCH(D$3,Consolidado!$D514)),IF(COUNTIFS(Consolidado!$AC$5:AC514,Consolidado!$AC514,Consolidado!$D$5:D514,"*"&amp;D$3&amp;"*")=1,1,0),0))</f>
        <v>0</v>
      </c>
      <c r="E514" s="0" t="n">
        <f aca="false">IF(OR(E$3="",Consolidado!$D514=""),0,IF(ISNUMBER(SEARCH(E$3,Consolidado!$D514)),IF(COUNTIFS(Consolidado!$AC$5:AC514,Consolidado!$AC514,Consolidado!$D$5:D514,"*"&amp;E$3&amp;"*")=1,1,0),0))</f>
        <v>0</v>
      </c>
      <c r="F514" s="0" t="n">
        <f aca="false">IF(OR(F$3="",Consolidado!$D514=""),0,IF(ISNUMBER(SEARCH(F$3,Consolidado!$D514)),IF(COUNTIFS(Consolidado!$AC$5:AC514,Consolidado!$AC514,Consolidado!$D$5:D514,"*"&amp;F$3&amp;"*")=1,1,0),0))</f>
        <v>0</v>
      </c>
      <c r="G514" s="0" t="n">
        <f aca="false">IF(OR(G$3="",Consolidado!$D514=""),0,IF(ISNUMBER(SEARCH(G$3,Consolidado!$D514)),IF(COUNTIFS(Consolidado!$AC$5:AC514,Consolidado!$AC514,Consolidado!$D$5:D514,"*"&amp;G$3&amp;"*")=1,1,0),0))</f>
        <v>0</v>
      </c>
      <c r="H514" s="0" t="n">
        <f aca="false">IF(OR(H$3="",Consolidado!$D514=""),0,IF(ISNUMBER(SEARCH(H$3,Consolidado!$D514)),IF(COUNTIFS(Consolidado!$AC$5:AC514,Consolidado!$AC514,Consolidado!$D$5:D514,"*"&amp;H$3&amp;"*")=1,1,0),0))</f>
        <v>0</v>
      </c>
      <c r="I514" s="0" t="n">
        <f aca="false">IF(OR(I$3="",Consolidado!$D514=""),0,IF(ISNUMBER(SEARCH(I$3,Consolidado!$D514)),IF(COUNTIFS(Consolidado!$AC$5:AC514,Consolidado!$AC514,Consolidado!$D$5:D514,"*"&amp;I$3&amp;"*")=1,1,0),0))</f>
        <v>0</v>
      </c>
      <c r="J514" s="0" t="n">
        <f aca="false">IF(OR(J$3="",Consolidado!$D514=""),0,IF(ISNUMBER(SEARCH(J$3,Consolidado!$D514)),IF(COUNTIFS(Consolidado!$AC$5:AC514,Consolidado!$AC514,Consolidado!$D$5:D514,"*"&amp;J$3&amp;"*")=1,1,0),0))</f>
        <v>0</v>
      </c>
      <c r="K514" s="0" t="n">
        <f aca="false">IF(OR(K$3="",Consolidado!$D514=""),0,IF(ISNUMBER(SEARCH(K$3,Consolidado!$D514)),IF(COUNTIFS(Consolidado!$AC$5:AC514,Consolidado!$AC514,Consolidado!$D$5:D514,"*"&amp;K$3&amp;"*")=1,1,0),0))</f>
        <v>0</v>
      </c>
      <c r="L514" s="0" t="n">
        <f aca="false">IF(OR(L$3="",Consolidado!$D514=""),0,IF(ISNUMBER(SEARCH(L$3,Consolidado!$D514)),IF(COUNTIFS(Consolidado!$AC$5:AC514,Consolidado!$AC514,Consolidado!$D$5:D514,"*"&amp;L$3&amp;"*")=1,1,0),0))</f>
        <v>0</v>
      </c>
      <c r="M514" s="0" t="n">
        <f aca="false">IF(OR(M$3="",Consolidado!$D514=""),0,IF(ISNUMBER(SEARCH(M$3,Consolidado!$D514)),IF(COUNTIFS(Consolidado!$AC$5:AC514,Consolidado!$AC514,Consolidado!$D$5:D514,"*"&amp;M$3&amp;"*")=1,1,0),0))</f>
        <v>0</v>
      </c>
      <c r="N514" s="0" t="n">
        <f aca="false">IF(OR(N$3="",Consolidado!$D514=""),0,IF(ISNUMBER(SEARCH(N$3,Consolidado!$D514)),IF(COUNTIFS(Consolidado!$AC$5:AC514,Consolidado!$AC514,Consolidado!$D$5:D514,"*"&amp;N$3&amp;"*")=1,1,0),0))</f>
        <v>0</v>
      </c>
      <c r="O514" s="0" t="n">
        <f aca="false">IF(OR(O$3="",Consolidado!$D514=""),0,IF(ISNUMBER(SEARCH(O$3,Consolidado!$D514)),IF(COUNTIFS(Consolidado!$AC$5:AC514,Consolidado!$AC514,Consolidado!$D$5:D514,"*"&amp;O$3&amp;"*")=1,1,0),0))</f>
        <v>0</v>
      </c>
      <c r="P514" s="0" t="n">
        <f aca="false">IF(OR(P$3="",Consolidado!$D514=""),0,IF(ISNUMBER(SEARCH(P$3,Consolidado!$D514)),IF(COUNTIFS(Consolidado!$AC$5:AC514,Consolidado!$AC514,Consolidado!$D$5:D514,"*"&amp;P$3&amp;"*")=1,1,0),0))</f>
        <v>0</v>
      </c>
      <c r="Q514" s="0" t="n">
        <f aca="false">IF(OR(Q$3="",Consolidado!$D514=""),0,IF(ISNUMBER(SEARCH(Q$3,Consolidado!$D514)),IF(COUNTIFS(Consolidado!$AC$5:AC514,Consolidado!$AC514,Consolidado!$D$5:D514,"*"&amp;Q$3&amp;"*")=1,1,0),0))</f>
        <v>0</v>
      </c>
      <c r="R514" s="0" t="n">
        <f aca="false">IF(OR(R$3="",Consolidado!$D514=""),0,IF(ISNUMBER(SEARCH(R$3,Consolidado!$D514)),IF(COUNTIFS(Consolidado!$AC$5:AC514,Consolidado!$AC514,Consolidado!$D$5:D514,"*"&amp;R$3&amp;"*")=1,1,0),0))</f>
        <v>0</v>
      </c>
      <c r="S514" s="0" t="n">
        <f aca="false">IF(OR(S$3="",Consolidado!$D514=""),0,IF(ISNUMBER(SEARCH(S$3,Consolidado!$D514)),IF(COUNTIFS(Consolidado!$AC$5:AC514,Consolidado!$AC514,Consolidado!$D$5:D514,"*"&amp;S$3&amp;"*")=1,1,0),0))</f>
        <v>0</v>
      </c>
      <c r="T514" s="0" t="n">
        <f aca="false">IF(OR(T$3="",Consolidado!$D514=""),0,IF(ISNUMBER(SEARCH(T$3,Consolidado!$D514)),IF(COUNTIFS(Consolidado!$AC$5:AC514,Consolidado!$AC514,Consolidado!$D$5:D514,"*"&amp;T$3&amp;"*")=1,1,0),0))</f>
        <v>0</v>
      </c>
      <c r="U514" s="0" t="n">
        <f aca="false">IF(OR(U$3="",Consolidado!$D514=""),0,IF(ISNUMBER(SEARCH(U$3,Consolidado!$D514)),IF(COUNTIFS(Consolidado!$AC$5:AC514,Consolidado!$AC514,Consolidado!$D$5:D514,"*"&amp;U$3&amp;"*")=1,1,0),0))</f>
        <v>0</v>
      </c>
      <c r="V514" s="0" t="n">
        <f aca="false">IF(OR(V$3="",Consolidado!$D514=""),0,IF(ISNUMBER(SEARCH(V$3,Consolidado!$D514)),IF(COUNTIFS(Consolidado!$AC$5:AC514,Consolidado!$AC514,Consolidado!$D$5:D514,"*"&amp;V$3&amp;"*")=1,1,0),0))</f>
        <v>0</v>
      </c>
      <c r="W514" s="0" t="n">
        <f aca="false">IF(OR(W$3="",Consolidado!$D514=""),0,IF(ISNUMBER(SEARCH(W$3,Consolidado!$D514)),IF(COUNTIFS(Consolidado!$AC$5:AC514,Consolidado!$AC514,Consolidado!$D$5:D514,"*"&amp;W$3&amp;"*")=1,1,0),0))</f>
        <v>0</v>
      </c>
      <c r="X514" s="0" t="n">
        <f aca="false">IF(OR(X$3="",Consolidado!$D514=""),0,IF(ISNUMBER(SEARCH(X$3,Consolidado!$D514)),IF(COUNTIFS(Consolidado!$AC$5:AC514,Consolidado!$AC514,Consolidado!$D$5:D514,"*"&amp;X$3&amp;"*")=1,1,0),0))</f>
        <v>0</v>
      </c>
      <c r="Y514" s="0" t="n">
        <f aca="false">IF(OR(Y$3="",Consolidado!$D514=""),0,IF(ISNUMBER(SEARCH(Y$3,Consolidado!$D514)),IF(COUNTIFS(Consolidado!$AC$5:AC514,Consolidado!$AC514,Consolidado!$D$5:D514,"*"&amp;Y$3&amp;"*")=1,1,0),0))</f>
        <v>0</v>
      </c>
      <c r="Z514" s="0" t="n">
        <f aca="false">IF(OR(Z$3="",Consolidado!$D514=""),0,IF(ISNUMBER(SEARCH(Z$3,Consolidado!$D514)),IF(COUNTIFS(Consolidado!$AC$5:AC514,Consolidado!$AC514,Consolidado!$D$5:D514,"*"&amp;Z$3&amp;"*")=1,1,0),0))</f>
        <v>0</v>
      </c>
      <c r="AA514" s="0" t="n">
        <f aca="false">IF(OR(AA$3="",Consolidado!$D514=""),0,IF(ISNUMBER(SEARCH(AA$3,Consolidado!$D514)),IF(COUNTIFS(Consolidado!$AC$5:AC514,Consolidado!$AC514,Consolidado!$D$5:D514,"*"&amp;AA$3&amp;"*")=1,1,0),0))</f>
        <v>0</v>
      </c>
      <c r="AB514" s="0" t="n">
        <f aca="false">IF(OR(AB$3="",Consolidado!$D514=""),0,IF(ISNUMBER(SEARCH(AB$3,Consolidado!$D514)),IF(COUNTIFS(Consolidado!$AC$5:AC514,Consolidado!$AC514,Consolidado!$D$5:D514,"*"&amp;AB$3&amp;"*")=1,1,0),0))</f>
        <v>0</v>
      </c>
      <c r="AC514" s="0" t="n">
        <f aca="false">IF(OR(AC$3="",Consolidado!$D514=""),0,IF(ISNUMBER(SEARCH(AC$3,Consolidado!$D514)),IF(COUNTIFS(Consolidado!$AC$5:AC514,Consolidado!$AC514,Consolidado!$D$5:D514,"*"&amp;AC$3&amp;"*")=1,1,0),0))</f>
        <v>0</v>
      </c>
      <c r="AD514" s="0" t="n">
        <f aca="false">IF(OR(AD$3="",Consolidado!$D514=""),0,IF(ISNUMBER(SEARCH(AD$3,Consolidado!$D514)),IF(COUNTIFS(Consolidado!$AC$5:AC514,Consolidado!$AC514,Consolidado!$D$5:D514,"*"&amp;AD$3&amp;"*")=1,1,0),0))</f>
        <v>0</v>
      </c>
      <c r="AE514" s="0" t="n">
        <f aca="false">IF(OR(AE$3="",Consolidado!$D514=""),0,IF(ISNUMBER(SEARCH(AE$3,Consolidado!$D514)),IF(COUNTIFS(Consolidado!$AC$5:AC514,Consolidado!$AC514,Consolidado!$D$5:D514,"*"&amp;AE$3&amp;"*")=1,1,0),0))</f>
        <v>0</v>
      </c>
      <c r="AF514" s="0" t="n">
        <f aca="false">IF(OR(AF$3="",Consolidado!$D514=""),0,IF(ISNUMBER(SEARCH(AF$3,Consolidado!$D514)),IF(COUNTIFS(Consolidado!$AC$5:AC514,Consolidado!$AC514,Consolidado!$D$5:D514,"*"&amp;AF$3&amp;"*")=1,1,0),0))</f>
        <v>0</v>
      </c>
      <c r="AG514" s="0" t="n">
        <f aca="false">IF(OR(AG$3="",Consolidado!$D514=""),0,IF(ISNUMBER(SEARCH(AG$3,Consolidado!$D514)),IF(COUNTIFS(Consolidado!$AC$5:AC514,Consolidado!$AC514,Consolidado!$D$5:D514,"*"&amp;AG$3&amp;"*")=1,1,0),0))</f>
        <v>0</v>
      </c>
      <c r="AH514" s="0" t="n">
        <f aca="false">IF(OR(AH$3="",Consolidado!$D514=""),0,IF(ISNUMBER(SEARCH(AH$3,Consolidado!$D514)),IF(COUNTIFS(Consolidado!$AC$5:AC514,Consolidado!$AC514,Consolidado!$D$5:D514,"*"&amp;AH$3&amp;"*")=1,1,0),0))</f>
        <v>0</v>
      </c>
      <c r="AI514" s="0" t="n">
        <f aca="false">IF(OR(AI$3="",Consolidado!$D514=""),0,IF(ISNUMBER(SEARCH(AI$3,Consolidado!$D514)),IF(COUNTIFS(Consolidado!$AC$5:AC514,Consolidado!$AC514,Consolidado!$D$5:D514,"*"&amp;AI$3&amp;"*")=1,1,0),0))</f>
        <v>0</v>
      </c>
      <c r="AJ514" s="0" t="n">
        <f aca="false">IF(OR(AJ$3="",Consolidado!$D514=""),0,IF(ISNUMBER(SEARCH(AJ$3,Consolidado!$D514)),IF(COUNTIFS(Consolidado!$AC$5:AC514,Consolidado!$AC514,Consolidado!$D$5:D514,"*"&amp;AJ$3&amp;"*")=1,1,0),0))</f>
        <v>0</v>
      </c>
      <c r="AK514" s="0" t="n">
        <f aca="false">IF(OR(AK$3="",Consolidado!$D514=""),0,IF(ISNUMBER(SEARCH(AK$3,Consolidado!$D514)),IF(COUNTIFS(Consolidado!$AC$5:AC514,Consolidado!$AC514,Consolidado!$D$5:D514,"*"&amp;AK$3&amp;"*")=1,1,0),0))</f>
        <v>0</v>
      </c>
      <c r="AL514" s="0" t="n">
        <f aca="false">IF(OR(AL$3="",Consolidado!$D514=""),0,IF(ISNUMBER(SEARCH(AL$3,Consolidado!$D514)),IF(COUNTIFS(Consolidado!$AC$5:AC514,Consolidado!$AC514,Consolidado!$D$5:D514,"*"&amp;AL$3&amp;"*")=1,1,0),0))</f>
        <v>0</v>
      </c>
      <c r="AM514" s="0" t="n">
        <f aca="false">IF(OR(AM$3="",Consolidado!$D514=""),0,IF(ISNUMBER(SEARCH(AM$3,Consolidado!$D514)),IF(COUNTIFS(Consolidado!$AC$5:AC514,Consolidado!$AC514,Consolidado!$D$5:D514,"*"&amp;AM$3&amp;"*")=1,1,0),0))</f>
        <v>0</v>
      </c>
      <c r="AN514" s="0" t="n">
        <f aca="false">IF(OR(AN$3="",Consolidado!$D514=""),0,IF(ISNUMBER(SEARCH(AN$3,Consolidado!$D514)),IF(COUNTIFS(Consolidado!$AC$5:AC514,Consolidado!$AC514,Consolidado!$D$5:D514,"*"&amp;AN$3&amp;"*")=1,1,0),0))</f>
        <v>0</v>
      </c>
      <c r="AO514" s="0" t="n">
        <f aca="false">IF(OR(AO$3="",Consolidado!$D514=""),0,IF(ISNUMBER(SEARCH(AO$3,Consolidado!$D514)),IF(COUNTIFS(Consolidado!$AC$5:AC514,Consolidado!$AC514,Consolidado!$D$5:D514,"*"&amp;AO$3&amp;"*")=1,1,0),0))</f>
        <v>0</v>
      </c>
    </row>
    <row r="515" customFormat="false" ht="15" hidden="false" customHeight="false" outlineLevel="0" collapsed="false">
      <c r="B515" s="0" t="n">
        <f aca="false">IF(OR(B$3="",Consolidado!$D515=""),0,IF(ISNUMBER(SEARCH(B$3,Consolidado!$D515)),IF(COUNTIFS(Consolidado!$AC$5:AC515,Consolidado!$AC515,Consolidado!$D$5:D515,"*"&amp;B$3&amp;"*")=1,1,0),0))</f>
        <v>0</v>
      </c>
      <c r="C515" s="0" t="n">
        <f aca="false">IF(OR(C$3="",Consolidado!$D515=""),0,IF(ISNUMBER(SEARCH(C$3,Consolidado!$D515)),IF(COUNTIFS(Consolidado!$AC$5:AC515,Consolidado!$AC515,Consolidado!$D$5:D515,"*"&amp;C$3&amp;"*")=1,1,0),0))</f>
        <v>0</v>
      </c>
      <c r="D515" s="0" t="n">
        <f aca="false">IF(OR(D$3="",Consolidado!$D515=""),0,IF(ISNUMBER(SEARCH(D$3,Consolidado!$D515)),IF(COUNTIFS(Consolidado!$AC$5:AC515,Consolidado!$AC515,Consolidado!$D$5:D515,"*"&amp;D$3&amp;"*")=1,1,0),0))</f>
        <v>0</v>
      </c>
      <c r="E515" s="0" t="n">
        <f aca="false">IF(OR(E$3="",Consolidado!$D515=""),0,IF(ISNUMBER(SEARCH(E$3,Consolidado!$D515)),IF(COUNTIFS(Consolidado!$AC$5:AC515,Consolidado!$AC515,Consolidado!$D$5:D515,"*"&amp;E$3&amp;"*")=1,1,0),0))</f>
        <v>0</v>
      </c>
      <c r="F515" s="0" t="n">
        <f aca="false">IF(OR(F$3="",Consolidado!$D515=""),0,IF(ISNUMBER(SEARCH(F$3,Consolidado!$D515)),IF(COUNTIFS(Consolidado!$AC$5:AC515,Consolidado!$AC515,Consolidado!$D$5:D515,"*"&amp;F$3&amp;"*")=1,1,0),0))</f>
        <v>0</v>
      </c>
      <c r="G515" s="0" t="n">
        <f aca="false">IF(OR(G$3="",Consolidado!$D515=""),0,IF(ISNUMBER(SEARCH(G$3,Consolidado!$D515)),IF(COUNTIFS(Consolidado!$AC$5:AC515,Consolidado!$AC515,Consolidado!$D$5:D515,"*"&amp;G$3&amp;"*")=1,1,0),0))</f>
        <v>0</v>
      </c>
      <c r="H515" s="0" t="n">
        <f aca="false">IF(OR(H$3="",Consolidado!$D515=""),0,IF(ISNUMBER(SEARCH(H$3,Consolidado!$D515)),IF(COUNTIFS(Consolidado!$AC$5:AC515,Consolidado!$AC515,Consolidado!$D$5:D515,"*"&amp;H$3&amp;"*")=1,1,0),0))</f>
        <v>0</v>
      </c>
      <c r="I515" s="0" t="n">
        <f aca="false">IF(OR(I$3="",Consolidado!$D515=""),0,IF(ISNUMBER(SEARCH(I$3,Consolidado!$D515)),IF(COUNTIFS(Consolidado!$AC$5:AC515,Consolidado!$AC515,Consolidado!$D$5:D515,"*"&amp;I$3&amp;"*")=1,1,0),0))</f>
        <v>0</v>
      </c>
      <c r="J515" s="0" t="n">
        <f aca="false">IF(OR(J$3="",Consolidado!$D515=""),0,IF(ISNUMBER(SEARCH(J$3,Consolidado!$D515)),IF(COUNTIFS(Consolidado!$AC$5:AC515,Consolidado!$AC515,Consolidado!$D$5:D515,"*"&amp;J$3&amp;"*")=1,1,0),0))</f>
        <v>0</v>
      </c>
      <c r="K515" s="0" t="n">
        <f aca="false">IF(OR(K$3="",Consolidado!$D515=""),0,IF(ISNUMBER(SEARCH(K$3,Consolidado!$D515)),IF(COUNTIFS(Consolidado!$AC$5:AC515,Consolidado!$AC515,Consolidado!$D$5:D515,"*"&amp;K$3&amp;"*")=1,1,0),0))</f>
        <v>0</v>
      </c>
      <c r="L515" s="0" t="n">
        <f aca="false">IF(OR(L$3="",Consolidado!$D515=""),0,IF(ISNUMBER(SEARCH(L$3,Consolidado!$D515)),IF(COUNTIFS(Consolidado!$AC$5:AC515,Consolidado!$AC515,Consolidado!$D$5:D515,"*"&amp;L$3&amp;"*")=1,1,0),0))</f>
        <v>0</v>
      </c>
      <c r="M515" s="0" t="n">
        <f aca="false">IF(OR(M$3="",Consolidado!$D515=""),0,IF(ISNUMBER(SEARCH(M$3,Consolidado!$D515)),IF(COUNTIFS(Consolidado!$AC$5:AC515,Consolidado!$AC515,Consolidado!$D$5:D515,"*"&amp;M$3&amp;"*")=1,1,0),0))</f>
        <v>0</v>
      </c>
      <c r="N515" s="0" t="n">
        <f aca="false">IF(OR(N$3="",Consolidado!$D515=""),0,IF(ISNUMBER(SEARCH(N$3,Consolidado!$D515)),IF(COUNTIFS(Consolidado!$AC$5:AC515,Consolidado!$AC515,Consolidado!$D$5:D515,"*"&amp;N$3&amp;"*")=1,1,0),0))</f>
        <v>0</v>
      </c>
      <c r="O515" s="0" t="n">
        <f aca="false">IF(OR(O$3="",Consolidado!$D515=""),0,IF(ISNUMBER(SEARCH(O$3,Consolidado!$D515)),IF(COUNTIFS(Consolidado!$AC$5:AC515,Consolidado!$AC515,Consolidado!$D$5:D515,"*"&amp;O$3&amp;"*")=1,1,0),0))</f>
        <v>0</v>
      </c>
      <c r="P515" s="0" t="n">
        <f aca="false">IF(OR(P$3="",Consolidado!$D515=""),0,IF(ISNUMBER(SEARCH(P$3,Consolidado!$D515)),IF(COUNTIFS(Consolidado!$AC$5:AC515,Consolidado!$AC515,Consolidado!$D$5:D515,"*"&amp;P$3&amp;"*")=1,1,0),0))</f>
        <v>0</v>
      </c>
      <c r="Q515" s="0" t="n">
        <f aca="false">IF(OR(Q$3="",Consolidado!$D515=""),0,IF(ISNUMBER(SEARCH(Q$3,Consolidado!$D515)),IF(COUNTIFS(Consolidado!$AC$5:AC515,Consolidado!$AC515,Consolidado!$D$5:D515,"*"&amp;Q$3&amp;"*")=1,1,0),0))</f>
        <v>0</v>
      </c>
      <c r="R515" s="0" t="n">
        <f aca="false">IF(OR(R$3="",Consolidado!$D515=""),0,IF(ISNUMBER(SEARCH(R$3,Consolidado!$D515)),IF(COUNTIFS(Consolidado!$AC$5:AC515,Consolidado!$AC515,Consolidado!$D$5:D515,"*"&amp;R$3&amp;"*")=1,1,0),0))</f>
        <v>0</v>
      </c>
      <c r="S515" s="0" t="n">
        <f aca="false">IF(OR(S$3="",Consolidado!$D515=""),0,IF(ISNUMBER(SEARCH(S$3,Consolidado!$D515)),IF(COUNTIFS(Consolidado!$AC$5:AC515,Consolidado!$AC515,Consolidado!$D$5:D515,"*"&amp;S$3&amp;"*")=1,1,0),0))</f>
        <v>0</v>
      </c>
      <c r="T515" s="0" t="n">
        <f aca="false">IF(OR(T$3="",Consolidado!$D515=""),0,IF(ISNUMBER(SEARCH(T$3,Consolidado!$D515)),IF(COUNTIFS(Consolidado!$AC$5:AC515,Consolidado!$AC515,Consolidado!$D$5:D515,"*"&amp;T$3&amp;"*")=1,1,0),0))</f>
        <v>0</v>
      </c>
      <c r="U515" s="0" t="n">
        <f aca="false">IF(OR(U$3="",Consolidado!$D515=""),0,IF(ISNUMBER(SEARCH(U$3,Consolidado!$D515)),IF(COUNTIFS(Consolidado!$AC$5:AC515,Consolidado!$AC515,Consolidado!$D$5:D515,"*"&amp;U$3&amp;"*")=1,1,0),0))</f>
        <v>0</v>
      </c>
      <c r="V515" s="0" t="n">
        <f aca="false">IF(OR(V$3="",Consolidado!$D515=""),0,IF(ISNUMBER(SEARCH(V$3,Consolidado!$D515)),IF(COUNTIFS(Consolidado!$AC$5:AC515,Consolidado!$AC515,Consolidado!$D$5:D515,"*"&amp;V$3&amp;"*")=1,1,0),0))</f>
        <v>0</v>
      </c>
      <c r="W515" s="0" t="n">
        <f aca="false">IF(OR(W$3="",Consolidado!$D515=""),0,IF(ISNUMBER(SEARCH(W$3,Consolidado!$D515)),IF(COUNTIFS(Consolidado!$AC$5:AC515,Consolidado!$AC515,Consolidado!$D$5:D515,"*"&amp;W$3&amp;"*")=1,1,0),0))</f>
        <v>0</v>
      </c>
      <c r="X515" s="0" t="n">
        <f aca="false">IF(OR(X$3="",Consolidado!$D515=""),0,IF(ISNUMBER(SEARCH(X$3,Consolidado!$D515)),IF(COUNTIFS(Consolidado!$AC$5:AC515,Consolidado!$AC515,Consolidado!$D$5:D515,"*"&amp;X$3&amp;"*")=1,1,0),0))</f>
        <v>0</v>
      </c>
      <c r="Y515" s="0" t="n">
        <f aca="false">IF(OR(Y$3="",Consolidado!$D515=""),0,IF(ISNUMBER(SEARCH(Y$3,Consolidado!$D515)),IF(COUNTIFS(Consolidado!$AC$5:AC515,Consolidado!$AC515,Consolidado!$D$5:D515,"*"&amp;Y$3&amp;"*")=1,1,0),0))</f>
        <v>0</v>
      </c>
      <c r="Z515" s="0" t="n">
        <f aca="false">IF(OR(Z$3="",Consolidado!$D515=""),0,IF(ISNUMBER(SEARCH(Z$3,Consolidado!$D515)),IF(COUNTIFS(Consolidado!$AC$5:AC515,Consolidado!$AC515,Consolidado!$D$5:D515,"*"&amp;Z$3&amp;"*")=1,1,0),0))</f>
        <v>0</v>
      </c>
      <c r="AA515" s="0" t="n">
        <f aca="false">IF(OR(AA$3="",Consolidado!$D515=""),0,IF(ISNUMBER(SEARCH(AA$3,Consolidado!$D515)),IF(COUNTIFS(Consolidado!$AC$5:AC515,Consolidado!$AC515,Consolidado!$D$5:D515,"*"&amp;AA$3&amp;"*")=1,1,0),0))</f>
        <v>0</v>
      </c>
      <c r="AB515" s="0" t="n">
        <f aca="false">IF(OR(AB$3="",Consolidado!$D515=""),0,IF(ISNUMBER(SEARCH(AB$3,Consolidado!$D515)),IF(COUNTIFS(Consolidado!$AC$5:AC515,Consolidado!$AC515,Consolidado!$D$5:D515,"*"&amp;AB$3&amp;"*")=1,1,0),0))</f>
        <v>0</v>
      </c>
      <c r="AC515" s="0" t="n">
        <f aca="false">IF(OR(AC$3="",Consolidado!$D515=""),0,IF(ISNUMBER(SEARCH(AC$3,Consolidado!$D515)),IF(COUNTIFS(Consolidado!$AC$5:AC515,Consolidado!$AC515,Consolidado!$D$5:D515,"*"&amp;AC$3&amp;"*")=1,1,0),0))</f>
        <v>0</v>
      </c>
      <c r="AD515" s="0" t="n">
        <f aca="false">IF(OR(AD$3="",Consolidado!$D515=""),0,IF(ISNUMBER(SEARCH(AD$3,Consolidado!$D515)),IF(COUNTIFS(Consolidado!$AC$5:AC515,Consolidado!$AC515,Consolidado!$D$5:D515,"*"&amp;AD$3&amp;"*")=1,1,0),0))</f>
        <v>0</v>
      </c>
      <c r="AE515" s="0" t="n">
        <f aca="false">IF(OR(AE$3="",Consolidado!$D515=""),0,IF(ISNUMBER(SEARCH(AE$3,Consolidado!$D515)),IF(COUNTIFS(Consolidado!$AC$5:AC515,Consolidado!$AC515,Consolidado!$D$5:D515,"*"&amp;AE$3&amp;"*")=1,1,0),0))</f>
        <v>0</v>
      </c>
      <c r="AF515" s="0" t="n">
        <f aca="false">IF(OR(AF$3="",Consolidado!$D515=""),0,IF(ISNUMBER(SEARCH(AF$3,Consolidado!$D515)),IF(COUNTIFS(Consolidado!$AC$5:AC515,Consolidado!$AC515,Consolidado!$D$5:D515,"*"&amp;AF$3&amp;"*")=1,1,0),0))</f>
        <v>0</v>
      </c>
      <c r="AG515" s="0" t="n">
        <f aca="false">IF(OR(AG$3="",Consolidado!$D515=""),0,IF(ISNUMBER(SEARCH(AG$3,Consolidado!$D515)),IF(COUNTIFS(Consolidado!$AC$5:AC515,Consolidado!$AC515,Consolidado!$D$5:D515,"*"&amp;AG$3&amp;"*")=1,1,0),0))</f>
        <v>0</v>
      </c>
      <c r="AH515" s="0" t="n">
        <f aca="false">IF(OR(AH$3="",Consolidado!$D515=""),0,IF(ISNUMBER(SEARCH(AH$3,Consolidado!$D515)),IF(COUNTIFS(Consolidado!$AC$5:AC515,Consolidado!$AC515,Consolidado!$D$5:D515,"*"&amp;AH$3&amp;"*")=1,1,0),0))</f>
        <v>0</v>
      </c>
      <c r="AI515" s="0" t="n">
        <f aca="false">IF(OR(AI$3="",Consolidado!$D515=""),0,IF(ISNUMBER(SEARCH(AI$3,Consolidado!$D515)),IF(COUNTIFS(Consolidado!$AC$5:AC515,Consolidado!$AC515,Consolidado!$D$5:D515,"*"&amp;AI$3&amp;"*")=1,1,0),0))</f>
        <v>0</v>
      </c>
      <c r="AJ515" s="0" t="n">
        <f aca="false">IF(OR(AJ$3="",Consolidado!$D515=""),0,IF(ISNUMBER(SEARCH(AJ$3,Consolidado!$D515)),IF(COUNTIFS(Consolidado!$AC$5:AC515,Consolidado!$AC515,Consolidado!$D$5:D515,"*"&amp;AJ$3&amp;"*")=1,1,0),0))</f>
        <v>0</v>
      </c>
      <c r="AK515" s="0" t="n">
        <f aca="false">IF(OR(AK$3="",Consolidado!$D515=""),0,IF(ISNUMBER(SEARCH(AK$3,Consolidado!$D515)),IF(COUNTIFS(Consolidado!$AC$5:AC515,Consolidado!$AC515,Consolidado!$D$5:D515,"*"&amp;AK$3&amp;"*")=1,1,0),0))</f>
        <v>0</v>
      </c>
      <c r="AL515" s="0" t="n">
        <f aca="false">IF(OR(AL$3="",Consolidado!$D515=""),0,IF(ISNUMBER(SEARCH(AL$3,Consolidado!$D515)),IF(COUNTIFS(Consolidado!$AC$5:AC515,Consolidado!$AC515,Consolidado!$D$5:D515,"*"&amp;AL$3&amp;"*")=1,1,0),0))</f>
        <v>0</v>
      </c>
      <c r="AM515" s="0" t="n">
        <f aca="false">IF(OR(AM$3="",Consolidado!$D515=""),0,IF(ISNUMBER(SEARCH(AM$3,Consolidado!$D515)),IF(COUNTIFS(Consolidado!$AC$5:AC515,Consolidado!$AC515,Consolidado!$D$5:D515,"*"&amp;AM$3&amp;"*")=1,1,0),0))</f>
        <v>0</v>
      </c>
      <c r="AN515" s="0" t="n">
        <f aca="false">IF(OR(AN$3="",Consolidado!$D515=""),0,IF(ISNUMBER(SEARCH(AN$3,Consolidado!$D515)),IF(COUNTIFS(Consolidado!$AC$5:AC515,Consolidado!$AC515,Consolidado!$D$5:D515,"*"&amp;AN$3&amp;"*")=1,1,0),0))</f>
        <v>0</v>
      </c>
      <c r="AO515" s="0" t="n">
        <f aca="false">IF(OR(AO$3="",Consolidado!$D515=""),0,IF(ISNUMBER(SEARCH(AO$3,Consolidado!$D515)),IF(COUNTIFS(Consolidado!$AC$5:AC515,Consolidado!$AC515,Consolidado!$D$5:D515,"*"&amp;AO$3&amp;"*")=1,1,0),0))</f>
        <v>0</v>
      </c>
    </row>
    <row r="516" customFormat="false" ht="15" hidden="false" customHeight="false" outlineLevel="0" collapsed="false">
      <c r="B516" s="0" t="n">
        <f aca="false">IF(OR(B$3="",Consolidado!$D516=""),0,IF(ISNUMBER(SEARCH(B$3,Consolidado!$D516)),IF(COUNTIFS(Consolidado!$AC$5:AC516,Consolidado!$AC516,Consolidado!$D$5:D516,"*"&amp;B$3&amp;"*")=1,1,0),0))</f>
        <v>0</v>
      </c>
      <c r="C516" s="0" t="n">
        <f aca="false">IF(OR(C$3="",Consolidado!$D516=""),0,IF(ISNUMBER(SEARCH(C$3,Consolidado!$D516)),IF(COUNTIFS(Consolidado!$AC$5:AC516,Consolidado!$AC516,Consolidado!$D$5:D516,"*"&amp;C$3&amp;"*")=1,1,0),0))</f>
        <v>0</v>
      </c>
      <c r="D516" s="0" t="n">
        <f aca="false">IF(OR(D$3="",Consolidado!$D516=""),0,IF(ISNUMBER(SEARCH(D$3,Consolidado!$D516)),IF(COUNTIFS(Consolidado!$AC$5:AC516,Consolidado!$AC516,Consolidado!$D$5:D516,"*"&amp;D$3&amp;"*")=1,1,0),0))</f>
        <v>0</v>
      </c>
      <c r="E516" s="0" t="n">
        <f aca="false">IF(OR(E$3="",Consolidado!$D516=""),0,IF(ISNUMBER(SEARCH(E$3,Consolidado!$D516)),IF(COUNTIFS(Consolidado!$AC$5:AC516,Consolidado!$AC516,Consolidado!$D$5:D516,"*"&amp;E$3&amp;"*")=1,1,0),0))</f>
        <v>0</v>
      </c>
      <c r="F516" s="0" t="n">
        <f aca="false">IF(OR(F$3="",Consolidado!$D516=""),0,IF(ISNUMBER(SEARCH(F$3,Consolidado!$D516)),IF(COUNTIFS(Consolidado!$AC$5:AC516,Consolidado!$AC516,Consolidado!$D$5:D516,"*"&amp;F$3&amp;"*")=1,1,0),0))</f>
        <v>0</v>
      </c>
      <c r="G516" s="0" t="n">
        <f aca="false">IF(OR(G$3="",Consolidado!$D516=""),0,IF(ISNUMBER(SEARCH(G$3,Consolidado!$D516)),IF(COUNTIFS(Consolidado!$AC$5:AC516,Consolidado!$AC516,Consolidado!$D$5:D516,"*"&amp;G$3&amp;"*")=1,1,0),0))</f>
        <v>0</v>
      </c>
      <c r="H516" s="0" t="n">
        <f aca="false">IF(OR(H$3="",Consolidado!$D516=""),0,IF(ISNUMBER(SEARCH(H$3,Consolidado!$D516)),IF(COUNTIFS(Consolidado!$AC$5:AC516,Consolidado!$AC516,Consolidado!$D$5:D516,"*"&amp;H$3&amp;"*")=1,1,0),0))</f>
        <v>0</v>
      </c>
      <c r="I516" s="0" t="n">
        <f aca="false">IF(OR(I$3="",Consolidado!$D516=""),0,IF(ISNUMBER(SEARCH(I$3,Consolidado!$D516)),IF(COUNTIFS(Consolidado!$AC$5:AC516,Consolidado!$AC516,Consolidado!$D$5:D516,"*"&amp;I$3&amp;"*")=1,1,0),0))</f>
        <v>0</v>
      </c>
      <c r="J516" s="0" t="n">
        <f aca="false">IF(OR(J$3="",Consolidado!$D516=""),0,IF(ISNUMBER(SEARCH(J$3,Consolidado!$D516)),IF(COUNTIFS(Consolidado!$AC$5:AC516,Consolidado!$AC516,Consolidado!$D$5:D516,"*"&amp;J$3&amp;"*")=1,1,0),0))</f>
        <v>0</v>
      </c>
      <c r="K516" s="0" t="n">
        <f aca="false">IF(OR(K$3="",Consolidado!$D516=""),0,IF(ISNUMBER(SEARCH(K$3,Consolidado!$D516)),IF(COUNTIFS(Consolidado!$AC$5:AC516,Consolidado!$AC516,Consolidado!$D$5:D516,"*"&amp;K$3&amp;"*")=1,1,0),0))</f>
        <v>0</v>
      </c>
      <c r="L516" s="0" t="n">
        <f aca="false">IF(OR(L$3="",Consolidado!$D516=""),0,IF(ISNUMBER(SEARCH(L$3,Consolidado!$D516)),IF(COUNTIFS(Consolidado!$AC$5:AC516,Consolidado!$AC516,Consolidado!$D$5:D516,"*"&amp;L$3&amp;"*")=1,1,0),0))</f>
        <v>0</v>
      </c>
      <c r="M516" s="0" t="n">
        <f aca="false">IF(OR(M$3="",Consolidado!$D516=""),0,IF(ISNUMBER(SEARCH(M$3,Consolidado!$D516)),IF(COUNTIFS(Consolidado!$AC$5:AC516,Consolidado!$AC516,Consolidado!$D$5:D516,"*"&amp;M$3&amp;"*")=1,1,0),0))</f>
        <v>0</v>
      </c>
      <c r="N516" s="0" t="n">
        <f aca="false">IF(OR(N$3="",Consolidado!$D516=""),0,IF(ISNUMBER(SEARCH(N$3,Consolidado!$D516)),IF(COUNTIFS(Consolidado!$AC$5:AC516,Consolidado!$AC516,Consolidado!$D$5:D516,"*"&amp;N$3&amp;"*")=1,1,0),0))</f>
        <v>0</v>
      </c>
      <c r="O516" s="0" t="n">
        <f aca="false">IF(OR(O$3="",Consolidado!$D516=""),0,IF(ISNUMBER(SEARCH(O$3,Consolidado!$D516)),IF(COUNTIFS(Consolidado!$AC$5:AC516,Consolidado!$AC516,Consolidado!$D$5:D516,"*"&amp;O$3&amp;"*")=1,1,0),0))</f>
        <v>0</v>
      </c>
      <c r="P516" s="0" t="n">
        <f aca="false">IF(OR(P$3="",Consolidado!$D516=""),0,IF(ISNUMBER(SEARCH(P$3,Consolidado!$D516)),IF(COUNTIFS(Consolidado!$AC$5:AC516,Consolidado!$AC516,Consolidado!$D$5:D516,"*"&amp;P$3&amp;"*")=1,1,0),0))</f>
        <v>0</v>
      </c>
      <c r="Q516" s="0" t="n">
        <f aca="false">IF(OR(Q$3="",Consolidado!$D516=""),0,IF(ISNUMBER(SEARCH(Q$3,Consolidado!$D516)),IF(COUNTIFS(Consolidado!$AC$5:AC516,Consolidado!$AC516,Consolidado!$D$5:D516,"*"&amp;Q$3&amp;"*")=1,1,0),0))</f>
        <v>0</v>
      </c>
      <c r="R516" s="0" t="n">
        <f aca="false">IF(OR(R$3="",Consolidado!$D516=""),0,IF(ISNUMBER(SEARCH(R$3,Consolidado!$D516)),IF(COUNTIFS(Consolidado!$AC$5:AC516,Consolidado!$AC516,Consolidado!$D$5:D516,"*"&amp;R$3&amp;"*")=1,1,0),0))</f>
        <v>0</v>
      </c>
      <c r="S516" s="0" t="n">
        <f aca="false">IF(OR(S$3="",Consolidado!$D516=""),0,IF(ISNUMBER(SEARCH(S$3,Consolidado!$D516)),IF(COUNTIFS(Consolidado!$AC$5:AC516,Consolidado!$AC516,Consolidado!$D$5:D516,"*"&amp;S$3&amp;"*")=1,1,0),0))</f>
        <v>0</v>
      </c>
      <c r="T516" s="0" t="n">
        <f aca="false">IF(OR(T$3="",Consolidado!$D516=""),0,IF(ISNUMBER(SEARCH(T$3,Consolidado!$D516)),IF(COUNTIFS(Consolidado!$AC$5:AC516,Consolidado!$AC516,Consolidado!$D$5:D516,"*"&amp;T$3&amp;"*")=1,1,0),0))</f>
        <v>0</v>
      </c>
      <c r="U516" s="0" t="n">
        <f aca="false">IF(OR(U$3="",Consolidado!$D516=""),0,IF(ISNUMBER(SEARCH(U$3,Consolidado!$D516)),IF(COUNTIFS(Consolidado!$AC$5:AC516,Consolidado!$AC516,Consolidado!$D$5:D516,"*"&amp;U$3&amp;"*")=1,1,0),0))</f>
        <v>0</v>
      </c>
      <c r="V516" s="0" t="n">
        <f aca="false">IF(OR(V$3="",Consolidado!$D516=""),0,IF(ISNUMBER(SEARCH(V$3,Consolidado!$D516)),IF(COUNTIFS(Consolidado!$AC$5:AC516,Consolidado!$AC516,Consolidado!$D$5:D516,"*"&amp;V$3&amp;"*")=1,1,0),0))</f>
        <v>0</v>
      </c>
      <c r="W516" s="0" t="n">
        <f aca="false">IF(OR(W$3="",Consolidado!$D516=""),0,IF(ISNUMBER(SEARCH(W$3,Consolidado!$D516)),IF(COUNTIFS(Consolidado!$AC$5:AC516,Consolidado!$AC516,Consolidado!$D$5:D516,"*"&amp;W$3&amp;"*")=1,1,0),0))</f>
        <v>0</v>
      </c>
      <c r="X516" s="0" t="n">
        <f aca="false">IF(OR(X$3="",Consolidado!$D516=""),0,IF(ISNUMBER(SEARCH(X$3,Consolidado!$D516)),IF(COUNTIFS(Consolidado!$AC$5:AC516,Consolidado!$AC516,Consolidado!$D$5:D516,"*"&amp;X$3&amp;"*")=1,1,0),0))</f>
        <v>0</v>
      </c>
      <c r="Y516" s="0" t="n">
        <f aca="false">IF(OR(Y$3="",Consolidado!$D516=""),0,IF(ISNUMBER(SEARCH(Y$3,Consolidado!$D516)),IF(COUNTIFS(Consolidado!$AC$5:AC516,Consolidado!$AC516,Consolidado!$D$5:D516,"*"&amp;Y$3&amp;"*")=1,1,0),0))</f>
        <v>0</v>
      </c>
      <c r="Z516" s="0" t="n">
        <f aca="false">IF(OR(Z$3="",Consolidado!$D516=""),0,IF(ISNUMBER(SEARCH(Z$3,Consolidado!$D516)),IF(COUNTIFS(Consolidado!$AC$5:AC516,Consolidado!$AC516,Consolidado!$D$5:D516,"*"&amp;Z$3&amp;"*")=1,1,0),0))</f>
        <v>0</v>
      </c>
      <c r="AA516" s="0" t="n">
        <f aca="false">IF(OR(AA$3="",Consolidado!$D516=""),0,IF(ISNUMBER(SEARCH(AA$3,Consolidado!$D516)),IF(COUNTIFS(Consolidado!$AC$5:AC516,Consolidado!$AC516,Consolidado!$D$5:D516,"*"&amp;AA$3&amp;"*")=1,1,0),0))</f>
        <v>0</v>
      </c>
      <c r="AB516" s="0" t="n">
        <f aca="false">IF(OR(AB$3="",Consolidado!$D516=""),0,IF(ISNUMBER(SEARCH(AB$3,Consolidado!$D516)),IF(COUNTIFS(Consolidado!$AC$5:AC516,Consolidado!$AC516,Consolidado!$D$5:D516,"*"&amp;AB$3&amp;"*")=1,1,0),0))</f>
        <v>0</v>
      </c>
      <c r="AC516" s="0" t="n">
        <f aca="false">IF(OR(AC$3="",Consolidado!$D516=""),0,IF(ISNUMBER(SEARCH(AC$3,Consolidado!$D516)),IF(COUNTIFS(Consolidado!$AC$5:AC516,Consolidado!$AC516,Consolidado!$D$5:D516,"*"&amp;AC$3&amp;"*")=1,1,0),0))</f>
        <v>0</v>
      </c>
      <c r="AD516" s="0" t="n">
        <f aca="false">IF(OR(AD$3="",Consolidado!$D516=""),0,IF(ISNUMBER(SEARCH(AD$3,Consolidado!$D516)),IF(COUNTIFS(Consolidado!$AC$5:AC516,Consolidado!$AC516,Consolidado!$D$5:D516,"*"&amp;AD$3&amp;"*")=1,1,0),0))</f>
        <v>0</v>
      </c>
      <c r="AE516" s="0" t="n">
        <f aca="false">IF(OR(AE$3="",Consolidado!$D516=""),0,IF(ISNUMBER(SEARCH(AE$3,Consolidado!$D516)),IF(COUNTIFS(Consolidado!$AC$5:AC516,Consolidado!$AC516,Consolidado!$D$5:D516,"*"&amp;AE$3&amp;"*")=1,1,0),0))</f>
        <v>0</v>
      </c>
      <c r="AF516" s="0" t="n">
        <f aca="false">IF(OR(AF$3="",Consolidado!$D516=""),0,IF(ISNUMBER(SEARCH(AF$3,Consolidado!$D516)),IF(COUNTIFS(Consolidado!$AC$5:AC516,Consolidado!$AC516,Consolidado!$D$5:D516,"*"&amp;AF$3&amp;"*")=1,1,0),0))</f>
        <v>0</v>
      </c>
      <c r="AG516" s="0" t="n">
        <f aca="false">IF(OR(AG$3="",Consolidado!$D516=""),0,IF(ISNUMBER(SEARCH(AG$3,Consolidado!$D516)),IF(COUNTIFS(Consolidado!$AC$5:AC516,Consolidado!$AC516,Consolidado!$D$5:D516,"*"&amp;AG$3&amp;"*")=1,1,0),0))</f>
        <v>0</v>
      </c>
      <c r="AH516" s="0" t="n">
        <f aca="false">IF(OR(AH$3="",Consolidado!$D516=""),0,IF(ISNUMBER(SEARCH(AH$3,Consolidado!$D516)),IF(COUNTIFS(Consolidado!$AC$5:AC516,Consolidado!$AC516,Consolidado!$D$5:D516,"*"&amp;AH$3&amp;"*")=1,1,0),0))</f>
        <v>0</v>
      </c>
      <c r="AI516" s="0" t="n">
        <f aca="false">IF(OR(AI$3="",Consolidado!$D516=""),0,IF(ISNUMBER(SEARCH(AI$3,Consolidado!$D516)),IF(COUNTIFS(Consolidado!$AC$5:AC516,Consolidado!$AC516,Consolidado!$D$5:D516,"*"&amp;AI$3&amp;"*")=1,1,0),0))</f>
        <v>0</v>
      </c>
      <c r="AJ516" s="0" t="n">
        <f aca="false">IF(OR(AJ$3="",Consolidado!$D516=""),0,IF(ISNUMBER(SEARCH(AJ$3,Consolidado!$D516)),IF(COUNTIFS(Consolidado!$AC$5:AC516,Consolidado!$AC516,Consolidado!$D$5:D516,"*"&amp;AJ$3&amp;"*")=1,1,0),0))</f>
        <v>0</v>
      </c>
      <c r="AK516" s="0" t="n">
        <f aca="false">IF(OR(AK$3="",Consolidado!$D516=""),0,IF(ISNUMBER(SEARCH(AK$3,Consolidado!$D516)),IF(COUNTIFS(Consolidado!$AC$5:AC516,Consolidado!$AC516,Consolidado!$D$5:D516,"*"&amp;AK$3&amp;"*")=1,1,0),0))</f>
        <v>0</v>
      </c>
      <c r="AL516" s="0" t="n">
        <f aca="false">IF(OR(AL$3="",Consolidado!$D516=""),0,IF(ISNUMBER(SEARCH(AL$3,Consolidado!$D516)),IF(COUNTIFS(Consolidado!$AC$5:AC516,Consolidado!$AC516,Consolidado!$D$5:D516,"*"&amp;AL$3&amp;"*")=1,1,0),0))</f>
        <v>0</v>
      </c>
      <c r="AM516" s="0" t="n">
        <f aca="false">IF(OR(AM$3="",Consolidado!$D516=""),0,IF(ISNUMBER(SEARCH(AM$3,Consolidado!$D516)),IF(COUNTIFS(Consolidado!$AC$5:AC516,Consolidado!$AC516,Consolidado!$D$5:D516,"*"&amp;AM$3&amp;"*")=1,1,0),0))</f>
        <v>0</v>
      </c>
      <c r="AN516" s="0" t="n">
        <f aca="false">IF(OR(AN$3="",Consolidado!$D516=""),0,IF(ISNUMBER(SEARCH(AN$3,Consolidado!$D516)),IF(COUNTIFS(Consolidado!$AC$5:AC516,Consolidado!$AC516,Consolidado!$D$5:D516,"*"&amp;AN$3&amp;"*")=1,1,0),0))</f>
        <v>0</v>
      </c>
      <c r="AO516" s="0" t="n">
        <f aca="false">IF(OR(AO$3="",Consolidado!$D516=""),0,IF(ISNUMBER(SEARCH(AO$3,Consolidado!$D516)),IF(COUNTIFS(Consolidado!$AC$5:AC516,Consolidado!$AC516,Consolidado!$D$5:D516,"*"&amp;AO$3&amp;"*")=1,1,0),0))</f>
        <v>0</v>
      </c>
    </row>
    <row r="517" customFormat="false" ht="15" hidden="false" customHeight="false" outlineLevel="0" collapsed="false">
      <c r="B517" s="0" t="n">
        <f aca="false">IF(OR(B$3="",Consolidado!$D517=""),0,IF(ISNUMBER(SEARCH(B$3,Consolidado!$D517)),IF(COUNTIFS(Consolidado!$AC$5:AC517,Consolidado!$AC517,Consolidado!$D$5:D517,"*"&amp;B$3&amp;"*")=1,1,0),0))</f>
        <v>0</v>
      </c>
      <c r="C517" s="0" t="n">
        <f aca="false">IF(OR(C$3="",Consolidado!$D517=""),0,IF(ISNUMBER(SEARCH(C$3,Consolidado!$D517)),IF(COUNTIFS(Consolidado!$AC$5:AC517,Consolidado!$AC517,Consolidado!$D$5:D517,"*"&amp;C$3&amp;"*")=1,1,0),0))</f>
        <v>0</v>
      </c>
      <c r="D517" s="0" t="n">
        <f aca="false">IF(OR(D$3="",Consolidado!$D517=""),0,IF(ISNUMBER(SEARCH(D$3,Consolidado!$D517)),IF(COUNTIFS(Consolidado!$AC$5:AC517,Consolidado!$AC517,Consolidado!$D$5:D517,"*"&amp;D$3&amp;"*")=1,1,0),0))</f>
        <v>0</v>
      </c>
      <c r="E517" s="0" t="n">
        <f aca="false">IF(OR(E$3="",Consolidado!$D517=""),0,IF(ISNUMBER(SEARCH(E$3,Consolidado!$D517)),IF(COUNTIFS(Consolidado!$AC$5:AC517,Consolidado!$AC517,Consolidado!$D$5:D517,"*"&amp;E$3&amp;"*")=1,1,0),0))</f>
        <v>0</v>
      </c>
      <c r="F517" s="0" t="n">
        <f aca="false">IF(OR(F$3="",Consolidado!$D517=""),0,IF(ISNUMBER(SEARCH(F$3,Consolidado!$D517)),IF(COUNTIFS(Consolidado!$AC$5:AC517,Consolidado!$AC517,Consolidado!$D$5:D517,"*"&amp;F$3&amp;"*")=1,1,0),0))</f>
        <v>0</v>
      </c>
      <c r="G517" s="0" t="n">
        <f aca="false">IF(OR(G$3="",Consolidado!$D517=""),0,IF(ISNUMBER(SEARCH(G$3,Consolidado!$D517)),IF(COUNTIFS(Consolidado!$AC$5:AC517,Consolidado!$AC517,Consolidado!$D$5:D517,"*"&amp;G$3&amp;"*")=1,1,0),0))</f>
        <v>0</v>
      </c>
      <c r="H517" s="0" t="n">
        <f aca="false">IF(OR(H$3="",Consolidado!$D517=""),0,IF(ISNUMBER(SEARCH(H$3,Consolidado!$D517)),IF(COUNTIFS(Consolidado!$AC$5:AC517,Consolidado!$AC517,Consolidado!$D$5:D517,"*"&amp;H$3&amp;"*")=1,1,0),0))</f>
        <v>0</v>
      </c>
      <c r="I517" s="0" t="n">
        <f aca="false">IF(OR(I$3="",Consolidado!$D517=""),0,IF(ISNUMBER(SEARCH(I$3,Consolidado!$D517)),IF(COUNTIFS(Consolidado!$AC$5:AC517,Consolidado!$AC517,Consolidado!$D$5:D517,"*"&amp;I$3&amp;"*")=1,1,0),0))</f>
        <v>0</v>
      </c>
      <c r="J517" s="0" t="n">
        <f aca="false">IF(OR(J$3="",Consolidado!$D517=""),0,IF(ISNUMBER(SEARCH(J$3,Consolidado!$D517)),IF(COUNTIFS(Consolidado!$AC$5:AC517,Consolidado!$AC517,Consolidado!$D$5:D517,"*"&amp;J$3&amp;"*")=1,1,0),0))</f>
        <v>0</v>
      </c>
      <c r="K517" s="0" t="n">
        <f aca="false">IF(OR(K$3="",Consolidado!$D517=""),0,IF(ISNUMBER(SEARCH(K$3,Consolidado!$D517)),IF(COUNTIFS(Consolidado!$AC$5:AC517,Consolidado!$AC517,Consolidado!$D$5:D517,"*"&amp;K$3&amp;"*")=1,1,0),0))</f>
        <v>0</v>
      </c>
      <c r="L517" s="0" t="n">
        <f aca="false">IF(OR(L$3="",Consolidado!$D517=""),0,IF(ISNUMBER(SEARCH(L$3,Consolidado!$D517)),IF(COUNTIFS(Consolidado!$AC$5:AC517,Consolidado!$AC517,Consolidado!$D$5:D517,"*"&amp;L$3&amp;"*")=1,1,0),0))</f>
        <v>0</v>
      </c>
      <c r="M517" s="0" t="n">
        <f aca="false">IF(OR(M$3="",Consolidado!$D517=""),0,IF(ISNUMBER(SEARCH(M$3,Consolidado!$D517)),IF(COUNTIFS(Consolidado!$AC$5:AC517,Consolidado!$AC517,Consolidado!$D$5:D517,"*"&amp;M$3&amp;"*")=1,1,0),0))</f>
        <v>0</v>
      </c>
      <c r="N517" s="0" t="n">
        <f aca="false">IF(OR(N$3="",Consolidado!$D517=""),0,IF(ISNUMBER(SEARCH(N$3,Consolidado!$D517)),IF(COUNTIFS(Consolidado!$AC$5:AC517,Consolidado!$AC517,Consolidado!$D$5:D517,"*"&amp;N$3&amp;"*")=1,1,0),0))</f>
        <v>0</v>
      </c>
      <c r="O517" s="0" t="n">
        <f aca="false">IF(OR(O$3="",Consolidado!$D517=""),0,IF(ISNUMBER(SEARCH(O$3,Consolidado!$D517)),IF(COUNTIFS(Consolidado!$AC$5:AC517,Consolidado!$AC517,Consolidado!$D$5:D517,"*"&amp;O$3&amp;"*")=1,1,0),0))</f>
        <v>0</v>
      </c>
      <c r="P517" s="0" t="n">
        <f aca="false">IF(OR(P$3="",Consolidado!$D517=""),0,IF(ISNUMBER(SEARCH(P$3,Consolidado!$D517)),IF(COUNTIFS(Consolidado!$AC$5:AC517,Consolidado!$AC517,Consolidado!$D$5:D517,"*"&amp;P$3&amp;"*")=1,1,0),0))</f>
        <v>0</v>
      </c>
      <c r="Q517" s="0" t="n">
        <f aca="false">IF(OR(Q$3="",Consolidado!$D517=""),0,IF(ISNUMBER(SEARCH(Q$3,Consolidado!$D517)),IF(COUNTIFS(Consolidado!$AC$5:AC517,Consolidado!$AC517,Consolidado!$D$5:D517,"*"&amp;Q$3&amp;"*")=1,1,0),0))</f>
        <v>0</v>
      </c>
      <c r="R517" s="0" t="n">
        <f aca="false">IF(OR(R$3="",Consolidado!$D517=""),0,IF(ISNUMBER(SEARCH(R$3,Consolidado!$D517)),IF(COUNTIFS(Consolidado!$AC$5:AC517,Consolidado!$AC517,Consolidado!$D$5:D517,"*"&amp;R$3&amp;"*")=1,1,0),0))</f>
        <v>0</v>
      </c>
      <c r="S517" s="0" t="n">
        <f aca="false">IF(OR(S$3="",Consolidado!$D517=""),0,IF(ISNUMBER(SEARCH(S$3,Consolidado!$D517)),IF(COUNTIFS(Consolidado!$AC$5:AC517,Consolidado!$AC517,Consolidado!$D$5:D517,"*"&amp;S$3&amp;"*")=1,1,0),0))</f>
        <v>0</v>
      </c>
      <c r="T517" s="0" t="n">
        <f aca="false">IF(OR(T$3="",Consolidado!$D517=""),0,IF(ISNUMBER(SEARCH(T$3,Consolidado!$D517)),IF(COUNTIFS(Consolidado!$AC$5:AC517,Consolidado!$AC517,Consolidado!$D$5:D517,"*"&amp;T$3&amp;"*")=1,1,0),0))</f>
        <v>0</v>
      </c>
      <c r="U517" s="0" t="n">
        <f aca="false">IF(OR(U$3="",Consolidado!$D517=""),0,IF(ISNUMBER(SEARCH(U$3,Consolidado!$D517)),IF(COUNTIFS(Consolidado!$AC$5:AC517,Consolidado!$AC517,Consolidado!$D$5:D517,"*"&amp;U$3&amp;"*")=1,1,0),0))</f>
        <v>0</v>
      </c>
      <c r="V517" s="0" t="n">
        <f aca="false">IF(OR(V$3="",Consolidado!$D517=""),0,IF(ISNUMBER(SEARCH(V$3,Consolidado!$D517)),IF(COUNTIFS(Consolidado!$AC$5:AC517,Consolidado!$AC517,Consolidado!$D$5:D517,"*"&amp;V$3&amp;"*")=1,1,0),0))</f>
        <v>0</v>
      </c>
      <c r="W517" s="0" t="n">
        <f aca="false">IF(OR(W$3="",Consolidado!$D517=""),0,IF(ISNUMBER(SEARCH(W$3,Consolidado!$D517)),IF(COUNTIFS(Consolidado!$AC$5:AC517,Consolidado!$AC517,Consolidado!$D$5:D517,"*"&amp;W$3&amp;"*")=1,1,0),0))</f>
        <v>0</v>
      </c>
      <c r="X517" s="0" t="n">
        <f aca="false">IF(OR(X$3="",Consolidado!$D517=""),0,IF(ISNUMBER(SEARCH(X$3,Consolidado!$D517)),IF(COUNTIFS(Consolidado!$AC$5:AC517,Consolidado!$AC517,Consolidado!$D$5:D517,"*"&amp;X$3&amp;"*")=1,1,0),0))</f>
        <v>0</v>
      </c>
      <c r="Y517" s="0" t="n">
        <f aca="false">IF(OR(Y$3="",Consolidado!$D517=""),0,IF(ISNUMBER(SEARCH(Y$3,Consolidado!$D517)),IF(COUNTIFS(Consolidado!$AC$5:AC517,Consolidado!$AC517,Consolidado!$D$5:D517,"*"&amp;Y$3&amp;"*")=1,1,0),0))</f>
        <v>0</v>
      </c>
      <c r="Z517" s="0" t="n">
        <f aca="false">IF(OR(Z$3="",Consolidado!$D517=""),0,IF(ISNUMBER(SEARCH(Z$3,Consolidado!$D517)),IF(COUNTIFS(Consolidado!$AC$5:AC517,Consolidado!$AC517,Consolidado!$D$5:D517,"*"&amp;Z$3&amp;"*")=1,1,0),0))</f>
        <v>0</v>
      </c>
      <c r="AA517" s="0" t="n">
        <f aca="false">IF(OR(AA$3="",Consolidado!$D517=""),0,IF(ISNUMBER(SEARCH(AA$3,Consolidado!$D517)),IF(COUNTIFS(Consolidado!$AC$5:AC517,Consolidado!$AC517,Consolidado!$D$5:D517,"*"&amp;AA$3&amp;"*")=1,1,0),0))</f>
        <v>0</v>
      </c>
      <c r="AB517" s="0" t="n">
        <f aca="false">IF(OR(AB$3="",Consolidado!$D517=""),0,IF(ISNUMBER(SEARCH(AB$3,Consolidado!$D517)),IF(COUNTIFS(Consolidado!$AC$5:AC517,Consolidado!$AC517,Consolidado!$D$5:D517,"*"&amp;AB$3&amp;"*")=1,1,0),0))</f>
        <v>0</v>
      </c>
      <c r="AC517" s="0" t="n">
        <f aca="false">IF(OR(AC$3="",Consolidado!$D517=""),0,IF(ISNUMBER(SEARCH(AC$3,Consolidado!$D517)),IF(COUNTIFS(Consolidado!$AC$5:AC517,Consolidado!$AC517,Consolidado!$D$5:D517,"*"&amp;AC$3&amp;"*")=1,1,0),0))</f>
        <v>0</v>
      </c>
      <c r="AD517" s="0" t="n">
        <f aca="false">IF(OR(AD$3="",Consolidado!$D517=""),0,IF(ISNUMBER(SEARCH(AD$3,Consolidado!$D517)),IF(COUNTIFS(Consolidado!$AC$5:AC517,Consolidado!$AC517,Consolidado!$D$5:D517,"*"&amp;AD$3&amp;"*")=1,1,0),0))</f>
        <v>0</v>
      </c>
      <c r="AE517" s="0" t="n">
        <f aca="false">IF(OR(AE$3="",Consolidado!$D517=""),0,IF(ISNUMBER(SEARCH(AE$3,Consolidado!$D517)),IF(COUNTIFS(Consolidado!$AC$5:AC517,Consolidado!$AC517,Consolidado!$D$5:D517,"*"&amp;AE$3&amp;"*")=1,1,0),0))</f>
        <v>0</v>
      </c>
      <c r="AF517" s="0" t="n">
        <f aca="false">IF(OR(AF$3="",Consolidado!$D517=""),0,IF(ISNUMBER(SEARCH(AF$3,Consolidado!$D517)),IF(COUNTIFS(Consolidado!$AC$5:AC517,Consolidado!$AC517,Consolidado!$D$5:D517,"*"&amp;AF$3&amp;"*")=1,1,0),0))</f>
        <v>0</v>
      </c>
      <c r="AG517" s="0" t="n">
        <f aca="false">IF(OR(AG$3="",Consolidado!$D517=""),0,IF(ISNUMBER(SEARCH(AG$3,Consolidado!$D517)),IF(COUNTIFS(Consolidado!$AC$5:AC517,Consolidado!$AC517,Consolidado!$D$5:D517,"*"&amp;AG$3&amp;"*")=1,1,0),0))</f>
        <v>0</v>
      </c>
      <c r="AH517" s="0" t="n">
        <f aca="false">IF(OR(AH$3="",Consolidado!$D517=""),0,IF(ISNUMBER(SEARCH(AH$3,Consolidado!$D517)),IF(COUNTIFS(Consolidado!$AC$5:AC517,Consolidado!$AC517,Consolidado!$D$5:D517,"*"&amp;AH$3&amp;"*")=1,1,0),0))</f>
        <v>0</v>
      </c>
      <c r="AI517" s="0" t="n">
        <f aca="false">IF(OR(AI$3="",Consolidado!$D517=""),0,IF(ISNUMBER(SEARCH(AI$3,Consolidado!$D517)),IF(COUNTIFS(Consolidado!$AC$5:AC517,Consolidado!$AC517,Consolidado!$D$5:D517,"*"&amp;AI$3&amp;"*")=1,1,0),0))</f>
        <v>0</v>
      </c>
      <c r="AJ517" s="0" t="n">
        <f aca="false">IF(OR(AJ$3="",Consolidado!$D517=""),0,IF(ISNUMBER(SEARCH(AJ$3,Consolidado!$D517)),IF(COUNTIFS(Consolidado!$AC$5:AC517,Consolidado!$AC517,Consolidado!$D$5:D517,"*"&amp;AJ$3&amp;"*")=1,1,0),0))</f>
        <v>0</v>
      </c>
      <c r="AK517" s="0" t="n">
        <f aca="false">IF(OR(AK$3="",Consolidado!$D517=""),0,IF(ISNUMBER(SEARCH(AK$3,Consolidado!$D517)),IF(COUNTIFS(Consolidado!$AC$5:AC517,Consolidado!$AC517,Consolidado!$D$5:D517,"*"&amp;AK$3&amp;"*")=1,1,0),0))</f>
        <v>0</v>
      </c>
      <c r="AL517" s="0" t="n">
        <f aca="false">IF(OR(AL$3="",Consolidado!$D517=""),0,IF(ISNUMBER(SEARCH(AL$3,Consolidado!$D517)),IF(COUNTIFS(Consolidado!$AC$5:AC517,Consolidado!$AC517,Consolidado!$D$5:D517,"*"&amp;AL$3&amp;"*")=1,1,0),0))</f>
        <v>0</v>
      </c>
      <c r="AM517" s="0" t="n">
        <f aca="false">IF(OR(AM$3="",Consolidado!$D517=""),0,IF(ISNUMBER(SEARCH(AM$3,Consolidado!$D517)),IF(COUNTIFS(Consolidado!$AC$5:AC517,Consolidado!$AC517,Consolidado!$D$5:D517,"*"&amp;AM$3&amp;"*")=1,1,0),0))</f>
        <v>0</v>
      </c>
      <c r="AN517" s="0" t="n">
        <f aca="false">IF(OR(AN$3="",Consolidado!$D517=""),0,IF(ISNUMBER(SEARCH(AN$3,Consolidado!$D517)),IF(COUNTIFS(Consolidado!$AC$5:AC517,Consolidado!$AC517,Consolidado!$D$5:D517,"*"&amp;AN$3&amp;"*")=1,1,0),0))</f>
        <v>0</v>
      </c>
      <c r="AO517" s="0" t="n">
        <f aca="false">IF(OR(AO$3="",Consolidado!$D517=""),0,IF(ISNUMBER(SEARCH(AO$3,Consolidado!$D517)),IF(COUNTIFS(Consolidado!$AC$5:AC517,Consolidado!$AC517,Consolidado!$D$5:D517,"*"&amp;AO$3&amp;"*")=1,1,0),0))</f>
        <v>0</v>
      </c>
    </row>
    <row r="518" customFormat="false" ht="15" hidden="false" customHeight="false" outlineLevel="0" collapsed="false">
      <c r="B518" s="0" t="n">
        <f aca="false">IF(OR(B$3="",Consolidado!$D518=""),0,IF(ISNUMBER(SEARCH(B$3,Consolidado!$D518)),IF(COUNTIFS(Consolidado!$AC$5:AC518,Consolidado!$AC518,Consolidado!$D$5:D518,"*"&amp;B$3&amp;"*")=1,1,0),0))</f>
        <v>0</v>
      </c>
      <c r="C518" s="0" t="n">
        <f aca="false">IF(OR(C$3="",Consolidado!$D518=""),0,IF(ISNUMBER(SEARCH(C$3,Consolidado!$D518)),IF(COUNTIFS(Consolidado!$AC$5:AC518,Consolidado!$AC518,Consolidado!$D$5:D518,"*"&amp;C$3&amp;"*")=1,1,0),0))</f>
        <v>0</v>
      </c>
      <c r="D518" s="0" t="n">
        <f aca="false">IF(OR(D$3="",Consolidado!$D518=""),0,IF(ISNUMBER(SEARCH(D$3,Consolidado!$D518)),IF(COUNTIFS(Consolidado!$AC$5:AC518,Consolidado!$AC518,Consolidado!$D$5:D518,"*"&amp;D$3&amp;"*")=1,1,0),0))</f>
        <v>0</v>
      </c>
      <c r="E518" s="0" t="n">
        <f aca="false">IF(OR(E$3="",Consolidado!$D518=""),0,IF(ISNUMBER(SEARCH(E$3,Consolidado!$D518)),IF(COUNTIFS(Consolidado!$AC$5:AC518,Consolidado!$AC518,Consolidado!$D$5:D518,"*"&amp;E$3&amp;"*")=1,1,0),0))</f>
        <v>0</v>
      </c>
      <c r="F518" s="0" t="n">
        <f aca="false">IF(OR(F$3="",Consolidado!$D518=""),0,IF(ISNUMBER(SEARCH(F$3,Consolidado!$D518)),IF(COUNTIFS(Consolidado!$AC$5:AC518,Consolidado!$AC518,Consolidado!$D$5:D518,"*"&amp;F$3&amp;"*")=1,1,0),0))</f>
        <v>0</v>
      </c>
      <c r="G518" s="0" t="n">
        <f aca="false">IF(OR(G$3="",Consolidado!$D518=""),0,IF(ISNUMBER(SEARCH(G$3,Consolidado!$D518)),IF(COUNTIFS(Consolidado!$AC$5:AC518,Consolidado!$AC518,Consolidado!$D$5:D518,"*"&amp;G$3&amp;"*")=1,1,0),0))</f>
        <v>0</v>
      </c>
      <c r="H518" s="0" t="n">
        <f aca="false">IF(OR(H$3="",Consolidado!$D518=""),0,IF(ISNUMBER(SEARCH(H$3,Consolidado!$D518)),IF(COUNTIFS(Consolidado!$AC$5:AC518,Consolidado!$AC518,Consolidado!$D$5:D518,"*"&amp;H$3&amp;"*")=1,1,0),0))</f>
        <v>0</v>
      </c>
      <c r="I518" s="0" t="n">
        <f aca="false">IF(OR(I$3="",Consolidado!$D518=""),0,IF(ISNUMBER(SEARCH(I$3,Consolidado!$D518)),IF(COUNTIFS(Consolidado!$AC$5:AC518,Consolidado!$AC518,Consolidado!$D$5:D518,"*"&amp;I$3&amp;"*")=1,1,0),0))</f>
        <v>0</v>
      </c>
      <c r="J518" s="0" t="n">
        <f aca="false">IF(OR(J$3="",Consolidado!$D518=""),0,IF(ISNUMBER(SEARCH(J$3,Consolidado!$D518)),IF(COUNTIFS(Consolidado!$AC$5:AC518,Consolidado!$AC518,Consolidado!$D$5:D518,"*"&amp;J$3&amp;"*")=1,1,0),0))</f>
        <v>0</v>
      </c>
      <c r="K518" s="0" t="n">
        <f aca="false">IF(OR(K$3="",Consolidado!$D518=""),0,IF(ISNUMBER(SEARCH(K$3,Consolidado!$D518)),IF(COUNTIFS(Consolidado!$AC$5:AC518,Consolidado!$AC518,Consolidado!$D$5:D518,"*"&amp;K$3&amp;"*")=1,1,0),0))</f>
        <v>0</v>
      </c>
      <c r="L518" s="0" t="n">
        <f aca="false">IF(OR(L$3="",Consolidado!$D518=""),0,IF(ISNUMBER(SEARCH(L$3,Consolidado!$D518)),IF(COUNTIFS(Consolidado!$AC$5:AC518,Consolidado!$AC518,Consolidado!$D$5:D518,"*"&amp;L$3&amp;"*")=1,1,0),0))</f>
        <v>0</v>
      </c>
      <c r="M518" s="0" t="n">
        <f aca="false">IF(OR(M$3="",Consolidado!$D518=""),0,IF(ISNUMBER(SEARCH(M$3,Consolidado!$D518)),IF(COUNTIFS(Consolidado!$AC$5:AC518,Consolidado!$AC518,Consolidado!$D$5:D518,"*"&amp;M$3&amp;"*")=1,1,0),0))</f>
        <v>0</v>
      </c>
      <c r="N518" s="0" t="n">
        <f aca="false">IF(OR(N$3="",Consolidado!$D518=""),0,IF(ISNUMBER(SEARCH(N$3,Consolidado!$D518)),IF(COUNTIFS(Consolidado!$AC$5:AC518,Consolidado!$AC518,Consolidado!$D$5:D518,"*"&amp;N$3&amp;"*")=1,1,0),0))</f>
        <v>0</v>
      </c>
      <c r="O518" s="0" t="n">
        <f aca="false">IF(OR(O$3="",Consolidado!$D518=""),0,IF(ISNUMBER(SEARCH(O$3,Consolidado!$D518)),IF(COUNTIFS(Consolidado!$AC$5:AC518,Consolidado!$AC518,Consolidado!$D$5:D518,"*"&amp;O$3&amp;"*")=1,1,0),0))</f>
        <v>0</v>
      </c>
      <c r="P518" s="0" t="n">
        <f aca="false">IF(OR(P$3="",Consolidado!$D518=""),0,IF(ISNUMBER(SEARCH(P$3,Consolidado!$D518)),IF(COUNTIFS(Consolidado!$AC$5:AC518,Consolidado!$AC518,Consolidado!$D$5:D518,"*"&amp;P$3&amp;"*")=1,1,0),0))</f>
        <v>0</v>
      </c>
      <c r="Q518" s="0" t="n">
        <f aca="false">IF(OR(Q$3="",Consolidado!$D518=""),0,IF(ISNUMBER(SEARCH(Q$3,Consolidado!$D518)),IF(COUNTIFS(Consolidado!$AC$5:AC518,Consolidado!$AC518,Consolidado!$D$5:D518,"*"&amp;Q$3&amp;"*")=1,1,0),0))</f>
        <v>0</v>
      </c>
      <c r="R518" s="0" t="n">
        <f aca="false">IF(OR(R$3="",Consolidado!$D518=""),0,IF(ISNUMBER(SEARCH(R$3,Consolidado!$D518)),IF(COUNTIFS(Consolidado!$AC$5:AC518,Consolidado!$AC518,Consolidado!$D$5:D518,"*"&amp;R$3&amp;"*")=1,1,0),0))</f>
        <v>0</v>
      </c>
      <c r="S518" s="0" t="n">
        <f aca="false">IF(OR(S$3="",Consolidado!$D518=""),0,IF(ISNUMBER(SEARCH(S$3,Consolidado!$D518)),IF(COUNTIFS(Consolidado!$AC$5:AC518,Consolidado!$AC518,Consolidado!$D$5:D518,"*"&amp;S$3&amp;"*")=1,1,0),0))</f>
        <v>0</v>
      </c>
      <c r="T518" s="0" t="n">
        <f aca="false">IF(OR(T$3="",Consolidado!$D518=""),0,IF(ISNUMBER(SEARCH(T$3,Consolidado!$D518)),IF(COUNTIFS(Consolidado!$AC$5:AC518,Consolidado!$AC518,Consolidado!$D$5:D518,"*"&amp;T$3&amp;"*")=1,1,0),0))</f>
        <v>0</v>
      </c>
      <c r="U518" s="0" t="n">
        <f aca="false">IF(OR(U$3="",Consolidado!$D518=""),0,IF(ISNUMBER(SEARCH(U$3,Consolidado!$D518)),IF(COUNTIFS(Consolidado!$AC$5:AC518,Consolidado!$AC518,Consolidado!$D$5:D518,"*"&amp;U$3&amp;"*")=1,1,0),0))</f>
        <v>0</v>
      </c>
      <c r="V518" s="0" t="n">
        <f aca="false">IF(OR(V$3="",Consolidado!$D518=""),0,IF(ISNUMBER(SEARCH(V$3,Consolidado!$D518)),IF(COUNTIFS(Consolidado!$AC$5:AC518,Consolidado!$AC518,Consolidado!$D$5:D518,"*"&amp;V$3&amp;"*")=1,1,0),0))</f>
        <v>0</v>
      </c>
      <c r="W518" s="0" t="n">
        <f aca="false">IF(OR(W$3="",Consolidado!$D518=""),0,IF(ISNUMBER(SEARCH(W$3,Consolidado!$D518)),IF(COUNTIFS(Consolidado!$AC$5:AC518,Consolidado!$AC518,Consolidado!$D$5:D518,"*"&amp;W$3&amp;"*")=1,1,0),0))</f>
        <v>0</v>
      </c>
      <c r="X518" s="0" t="n">
        <f aca="false">IF(OR(X$3="",Consolidado!$D518=""),0,IF(ISNUMBER(SEARCH(X$3,Consolidado!$D518)),IF(COUNTIFS(Consolidado!$AC$5:AC518,Consolidado!$AC518,Consolidado!$D$5:D518,"*"&amp;X$3&amp;"*")=1,1,0),0))</f>
        <v>0</v>
      </c>
      <c r="Y518" s="0" t="n">
        <f aca="false">IF(OR(Y$3="",Consolidado!$D518=""),0,IF(ISNUMBER(SEARCH(Y$3,Consolidado!$D518)),IF(COUNTIFS(Consolidado!$AC$5:AC518,Consolidado!$AC518,Consolidado!$D$5:D518,"*"&amp;Y$3&amp;"*")=1,1,0),0))</f>
        <v>0</v>
      </c>
      <c r="Z518" s="0" t="n">
        <f aca="false">IF(OR(Z$3="",Consolidado!$D518=""),0,IF(ISNUMBER(SEARCH(Z$3,Consolidado!$D518)),IF(COUNTIFS(Consolidado!$AC$5:AC518,Consolidado!$AC518,Consolidado!$D$5:D518,"*"&amp;Z$3&amp;"*")=1,1,0),0))</f>
        <v>0</v>
      </c>
      <c r="AA518" s="0" t="n">
        <f aca="false">IF(OR(AA$3="",Consolidado!$D518=""),0,IF(ISNUMBER(SEARCH(AA$3,Consolidado!$D518)),IF(COUNTIFS(Consolidado!$AC$5:AC518,Consolidado!$AC518,Consolidado!$D$5:D518,"*"&amp;AA$3&amp;"*")=1,1,0),0))</f>
        <v>0</v>
      </c>
      <c r="AB518" s="0" t="n">
        <f aca="false">IF(OR(AB$3="",Consolidado!$D518=""),0,IF(ISNUMBER(SEARCH(AB$3,Consolidado!$D518)),IF(COUNTIFS(Consolidado!$AC$5:AC518,Consolidado!$AC518,Consolidado!$D$5:D518,"*"&amp;AB$3&amp;"*")=1,1,0),0))</f>
        <v>0</v>
      </c>
      <c r="AC518" s="0" t="n">
        <f aca="false">IF(OR(AC$3="",Consolidado!$D518=""),0,IF(ISNUMBER(SEARCH(AC$3,Consolidado!$D518)),IF(COUNTIFS(Consolidado!$AC$5:AC518,Consolidado!$AC518,Consolidado!$D$5:D518,"*"&amp;AC$3&amp;"*")=1,1,0),0))</f>
        <v>0</v>
      </c>
      <c r="AD518" s="0" t="n">
        <f aca="false">IF(OR(AD$3="",Consolidado!$D518=""),0,IF(ISNUMBER(SEARCH(AD$3,Consolidado!$D518)),IF(COUNTIFS(Consolidado!$AC$5:AC518,Consolidado!$AC518,Consolidado!$D$5:D518,"*"&amp;AD$3&amp;"*")=1,1,0),0))</f>
        <v>0</v>
      </c>
      <c r="AE518" s="0" t="n">
        <f aca="false">IF(OR(AE$3="",Consolidado!$D518=""),0,IF(ISNUMBER(SEARCH(AE$3,Consolidado!$D518)),IF(COUNTIFS(Consolidado!$AC$5:AC518,Consolidado!$AC518,Consolidado!$D$5:D518,"*"&amp;AE$3&amp;"*")=1,1,0),0))</f>
        <v>0</v>
      </c>
      <c r="AF518" s="0" t="n">
        <f aca="false">IF(OR(AF$3="",Consolidado!$D518=""),0,IF(ISNUMBER(SEARCH(AF$3,Consolidado!$D518)),IF(COUNTIFS(Consolidado!$AC$5:AC518,Consolidado!$AC518,Consolidado!$D$5:D518,"*"&amp;AF$3&amp;"*")=1,1,0),0))</f>
        <v>0</v>
      </c>
      <c r="AG518" s="0" t="n">
        <f aca="false">IF(OR(AG$3="",Consolidado!$D518=""),0,IF(ISNUMBER(SEARCH(AG$3,Consolidado!$D518)),IF(COUNTIFS(Consolidado!$AC$5:AC518,Consolidado!$AC518,Consolidado!$D$5:D518,"*"&amp;AG$3&amp;"*")=1,1,0),0))</f>
        <v>0</v>
      </c>
      <c r="AH518" s="0" t="n">
        <f aca="false">IF(OR(AH$3="",Consolidado!$D518=""),0,IF(ISNUMBER(SEARCH(AH$3,Consolidado!$D518)),IF(COUNTIFS(Consolidado!$AC$5:AC518,Consolidado!$AC518,Consolidado!$D$5:D518,"*"&amp;AH$3&amp;"*")=1,1,0),0))</f>
        <v>0</v>
      </c>
      <c r="AI518" s="0" t="n">
        <f aca="false">IF(OR(AI$3="",Consolidado!$D518=""),0,IF(ISNUMBER(SEARCH(AI$3,Consolidado!$D518)),IF(COUNTIFS(Consolidado!$AC$5:AC518,Consolidado!$AC518,Consolidado!$D$5:D518,"*"&amp;AI$3&amp;"*")=1,1,0),0))</f>
        <v>0</v>
      </c>
      <c r="AJ518" s="0" t="n">
        <f aca="false">IF(OR(AJ$3="",Consolidado!$D518=""),0,IF(ISNUMBER(SEARCH(AJ$3,Consolidado!$D518)),IF(COUNTIFS(Consolidado!$AC$5:AC518,Consolidado!$AC518,Consolidado!$D$5:D518,"*"&amp;AJ$3&amp;"*")=1,1,0),0))</f>
        <v>0</v>
      </c>
      <c r="AK518" s="0" t="n">
        <f aca="false">IF(OR(AK$3="",Consolidado!$D518=""),0,IF(ISNUMBER(SEARCH(AK$3,Consolidado!$D518)),IF(COUNTIFS(Consolidado!$AC$5:AC518,Consolidado!$AC518,Consolidado!$D$5:D518,"*"&amp;AK$3&amp;"*")=1,1,0),0))</f>
        <v>0</v>
      </c>
      <c r="AL518" s="0" t="n">
        <f aca="false">IF(OR(AL$3="",Consolidado!$D518=""),0,IF(ISNUMBER(SEARCH(AL$3,Consolidado!$D518)),IF(COUNTIFS(Consolidado!$AC$5:AC518,Consolidado!$AC518,Consolidado!$D$5:D518,"*"&amp;AL$3&amp;"*")=1,1,0),0))</f>
        <v>0</v>
      </c>
      <c r="AM518" s="0" t="n">
        <f aca="false">IF(OR(AM$3="",Consolidado!$D518=""),0,IF(ISNUMBER(SEARCH(AM$3,Consolidado!$D518)),IF(COUNTIFS(Consolidado!$AC$5:AC518,Consolidado!$AC518,Consolidado!$D$5:D518,"*"&amp;AM$3&amp;"*")=1,1,0),0))</f>
        <v>0</v>
      </c>
      <c r="AN518" s="0" t="n">
        <f aca="false">IF(OR(AN$3="",Consolidado!$D518=""),0,IF(ISNUMBER(SEARCH(AN$3,Consolidado!$D518)),IF(COUNTIFS(Consolidado!$AC$5:AC518,Consolidado!$AC518,Consolidado!$D$5:D518,"*"&amp;AN$3&amp;"*")=1,1,0),0))</f>
        <v>0</v>
      </c>
      <c r="AO518" s="0" t="n">
        <f aca="false">IF(OR(AO$3="",Consolidado!$D518=""),0,IF(ISNUMBER(SEARCH(AO$3,Consolidado!$D518)),IF(COUNTIFS(Consolidado!$AC$5:AC518,Consolidado!$AC518,Consolidado!$D$5:D518,"*"&amp;AO$3&amp;"*")=1,1,0),0))</f>
        <v>0</v>
      </c>
    </row>
    <row r="519" customFormat="false" ht="15" hidden="false" customHeight="false" outlineLevel="0" collapsed="false">
      <c r="B519" s="0" t="n">
        <f aca="false">IF(OR(B$3="",Consolidado!$D519=""),0,IF(ISNUMBER(SEARCH(B$3,Consolidado!$D519)),IF(COUNTIFS(Consolidado!$AC$5:AC519,Consolidado!$AC519,Consolidado!$D$5:D519,"*"&amp;B$3&amp;"*")=1,1,0),0))</f>
        <v>0</v>
      </c>
      <c r="C519" s="0" t="n">
        <f aca="false">IF(OR(C$3="",Consolidado!$D519=""),0,IF(ISNUMBER(SEARCH(C$3,Consolidado!$D519)),IF(COUNTIFS(Consolidado!$AC$5:AC519,Consolidado!$AC519,Consolidado!$D$5:D519,"*"&amp;C$3&amp;"*")=1,1,0),0))</f>
        <v>0</v>
      </c>
      <c r="D519" s="0" t="n">
        <f aca="false">IF(OR(D$3="",Consolidado!$D519=""),0,IF(ISNUMBER(SEARCH(D$3,Consolidado!$D519)),IF(COUNTIFS(Consolidado!$AC$5:AC519,Consolidado!$AC519,Consolidado!$D$5:D519,"*"&amp;D$3&amp;"*")=1,1,0),0))</f>
        <v>0</v>
      </c>
      <c r="E519" s="0" t="n">
        <f aca="false">IF(OR(E$3="",Consolidado!$D519=""),0,IF(ISNUMBER(SEARCH(E$3,Consolidado!$D519)),IF(COUNTIFS(Consolidado!$AC$5:AC519,Consolidado!$AC519,Consolidado!$D$5:D519,"*"&amp;E$3&amp;"*")=1,1,0),0))</f>
        <v>0</v>
      </c>
      <c r="F519" s="0" t="n">
        <f aca="false">IF(OR(F$3="",Consolidado!$D519=""),0,IF(ISNUMBER(SEARCH(F$3,Consolidado!$D519)),IF(COUNTIFS(Consolidado!$AC$5:AC519,Consolidado!$AC519,Consolidado!$D$5:D519,"*"&amp;F$3&amp;"*")=1,1,0),0))</f>
        <v>0</v>
      </c>
      <c r="G519" s="0" t="n">
        <f aca="false">IF(OR(G$3="",Consolidado!$D519=""),0,IF(ISNUMBER(SEARCH(G$3,Consolidado!$D519)),IF(COUNTIFS(Consolidado!$AC$5:AC519,Consolidado!$AC519,Consolidado!$D$5:D519,"*"&amp;G$3&amp;"*")=1,1,0),0))</f>
        <v>0</v>
      </c>
      <c r="H519" s="0" t="n">
        <f aca="false">IF(OR(H$3="",Consolidado!$D519=""),0,IF(ISNUMBER(SEARCH(H$3,Consolidado!$D519)),IF(COUNTIFS(Consolidado!$AC$5:AC519,Consolidado!$AC519,Consolidado!$D$5:D519,"*"&amp;H$3&amp;"*")=1,1,0),0))</f>
        <v>0</v>
      </c>
      <c r="I519" s="0" t="n">
        <f aca="false">IF(OR(I$3="",Consolidado!$D519=""),0,IF(ISNUMBER(SEARCH(I$3,Consolidado!$D519)),IF(COUNTIFS(Consolidado!$AC$5:AC519,Consolidado!$AC519,Consolidado!$D$5:D519,"*"&amp;I$3&amp;"*")=1,1,0),0))</f>
        <v>0</v>
      </c>
      <c r="J519" s="0" t="n">
        <f aca="false">IF(OR(J$3="",Consolidado!$D519=""),0,IF(ISNUMBER(SEARCH(J$3,Consolidado!$D519)),IF(COUNTIFS(Consolidado!$AC$5:AC519,Consolidado!$AC519,Consolidado!$D$5:D519,"*"&amp;J$3&amp;"*")=1,1,0),0))</f>
        <v>0</v>
      </c>
      <c r="K519" s="0" t="n">
        <f aca="false">IF(OR(K$3="",Consolidado!$D519=""),0,IF(ISNUMBER(SEARCH(K$3,Consolidado!$D519)),IF(COUNTIFS(Consolidado!$AC$5:AC519,Consolidado!$AC519,Consolidado!$D$5:D519,"*"&amp;K$3&amp;"*")=1,1,0),0))</f>
        <v>0</v>
      </c>
      <c r="L519" s="0" t="n">
        <f aca="false">IF(OR(L$3="",Consolidado!$D519=""),0,IF(ISNUMBER(SEARCH(L$3,Consolidado!$D519)),IF(COUNTIFS(Consolidado!$AC$5:AC519,Consolidado!$AC519,Consolidado!$D$5:D519,"*"&amp;L$3&amp;"*")=1,1,0),0))</f>
        <v>0</v>
      </c>
      <c r="M519" s="0" t="n">
        <f aca="false">IF(OR(M$3="",Consolidado!$D519=""),0,IF(ISNUMBER(SEARCH(M$3,Consolidado!$D519)),IF(COUNTIFS(Consolidado!$AC$5:AC519,Consolidado!$AC519,Consolidado!$D$5:D519,"*"&amp;M$3&amp;"*")=1,1,0),0))</f>
        <v>0</v>
      </c>
      <c r="N519" s="0" t="n">
        <f aca="false">IF(OR(N$3="",Consolidado!$D519=""),0,IF(ISNUMBER(SEARCH(N$3,Consolidado!$D519)),IF(COUNTIFS(Consolidado!$AC$5:AC519,Consolidado!$AC519,Consolidado!$D$5:D519,"*"&amp;N$3&amp;"*")=1,1,0),0))</f>
        <v>0</v>
      </c>
      <c r="O519" s="0" t="n">
        <f aca="false">IF(OR(O$3="",Consolidado!$D519=""),0,IF(ISNUMBER(SEARCH(O$3,Consolidado!$D519)),IF(COUNTIFS(Consolidado!$AC$5:AC519,Consolidado!$AC519,Consolidado!$D$5:D519,"*"&amp;O$3&amp;"*")=1,1,0),0))</f>
        <v>0</v>
      </c>
      <c r="P519" s="0" t="n">
        <f aca="false">IF(OR(P$3="",Consolidado!$D519=""),0,IF(ISNUMBER(SEARCH(P$3,Consolidado!$D519)),IF(COUNTIFS(Consolidado!$AC$5:AC519,Consolidado!$AC519,Consolidado!$D$5:D519,"*"&amp;P$3&amp;"*")=1,1,0),0))</f>
        <v>0</v>
      </c>
      <c r="Q519" s="0" t="n">
        <f aca="false">IF(OR(Q$3="",Consolidado!$D519=""),0,IF(ISNUMBER(SEARCH(Q$3,Consolidado!$D519)),IF(COUNTIFS(Consolidado!$AC$5:AC519,Consolidado!$AC519,Consolidado!$D$5:D519,"*"&amp;Q$3&amp;"*")=1,1,0),0))</f>
        <v>0</v>
      </c>
      <c r="R519" s="0" t="n">
        <f aca="false">IF(OR(R$3="",Consolidado!$D519=""),0,IF(ISNUMBER(SEARCH(R$3,Consolidado!$D519)),IF(COUNTIFS(Consolidado!$AC$5:AC519,Consolidado!$AC519,Consolidado!$D$5:D519,"*"&amp;R$3&amp;"*")=1,1,0),0))</f>
        <v>0</v>
      </c>
      <c r="S519" s="0" t="n">
        <f aca="false">IF(OR(S$3="",Consolidado!$D519=""),0,IF(ISNUMBER(SEARCH(S$3,Consolidado!$D519)),IF(COUNTIFS(Consolidado!$AC$5:AC519,Consolidado!$AC519,Consolidado!$D$5:D519,"*"&amp;S$3&amp;"*")=1,1,0),0))</f>
        <v>0</v>
      </c>
      <c r="T519" s="0" t="n">
        <f aca="false">IF(OR(T$3="",Consolidado!$D519=""),0,IF(ISNUMBER(SEARCH(T$3,Consolidado!$D519)),IF(COUNTIFS(Consolidado!$AC$5:AC519,Consolidado!$AC519,Consolidado!$D$5:D519,"*"&amp;T$3&amp;"*")=1,1,0),0))</f>
        <v>0</v>
      </c>
      <c r="U519" s="0" t="n">
        <f aca="false">IF(OR(U$3="",Consolidado!$D519=""),0,IF(ISNUMBER(SEARCH(U$3,Consolidado!$D519)),IF(COUNTIFS(Consolidado!$AC$5:AC519,Consolidado!$AC519,Consolidado!$D$5:D519,"*"&amp;U$3&amp;"*")=1,1,0),0))</f>
        <v>0</v>
      </c>
      <c r="V519" s="0" t="n">
        <f aca="false">IF(OR(V$3="",Consolidado!$D519=""),0,IF(ISNUMBER(SEARCH(V$3,Consolidado!$D519)),IF(COUNTIFS(Consolidado!$AC$5:AC519,Consolidado!$AC519,Consolidado!$D$5:D519,"*"&amp;V$3&amp;"*")=1,1,0),0))</f>
        <v>0</v>
      </c>
      <c r="W519" s="0" t="n">
        <f aca="false">IF(OR(W$3="",Consolidado!$D519=""),0,IF(ISNUMBER(SEARCH(W$3,Consolidado!$D519)),IF(COUNTIFS(Consolidado!$AC$5:AC519,Consolidado!$AC519,Consolidado!$D$5:D519,"*"&amp;W$3&amp;"*")=1,1,0),0))</f>
        <v>0</v>
      </c>
      <c r="X519" s="0" t="n">
        <f aca="false">IF(OR(X$3="",Consolidado!$D519=""),0,IF(ISNUMBER(SEARCH(X$3,Consolidado!$D519)),IF(COUNTIFS(Consolidado!$AC$5:AC519,Consolidado!$AC519,Consolidado!$D$5:D519,"*"&amp;X$3&amp;"*")=1,1,0),0))</f>
        <v>0</v>
      </c>
      <c r="Y519" s="0" t="n">
        <f aca="false">IF(OR(Y$3="",Consolidado!$D519=""),0,IF(ISNUMBER(SEARCH(Y$3,Consolidado!$D519)),IF(COUNTIFS(Consolidado!$AC$5:AC519,Consolidado!$AC519,Consolidado!$D$5:D519,"*"&amp;Y$3&amp;"*")=1,1,0),0))</f>
        <v>0</v>
      </c>
      <c r="Z519" s="0" t="n">
        <f aca="false">IF(OR(Z$3="",Consolidado!$D519=""),0,IF(ISNUMBER(SEARCH(Z$3,Consolidado!$D519)),IF(COUNTIFS(Consolidado!$AC$5:AC519,Consolidado!$AC519,Consolidado!$D$5:D519,"*"&amp;Z$3&amp;"*")=1,1,0),0))</f>
        <v>0</v>
      </c>
      <c r="AA519" s="0" t="n">
        <f aca="false">IF(OR(AA$3="",Consolidado!$D519=""),0,IF(ISNUMBER(SEARCH(AA$3,Consolidado!$D519)),IF(COUNTIFS(Consolidado!$AC$5:AC519,Consolidado!$AC519,Consolidado!$D$5:D519,"*"&amp;AA$3&amp;"*")=1,1,0),0))</f>
        <v>0</v>
      </c>
      <c r="AB519" s="0" t="n">
        <f aca="false">IF(OR(AB$3="",Consolidado!$D519=""),0,IF(ISNUMBER(SEARCH(AB$3,Consolidado!$D519)),IF(COUNTIFS(Consolidado!$AC$5:AC519,Consolidado!$AC519,Consolidado!$D$5:D519,"*"&amp;AB$3&amp;"*")=1,1,0),0))</f>
        <v>0</v>
      </c>
      <c r="AC519" s="0" t="n">
        <f aca="false">IF(OR(AC$3="",Consolidado!$D519=""),0,IF(ISNUMBER(SEARCH(AC$3,Consolidado!$D519)),IF(COUNTIFS(Consolidado!$AC$5:AC519,Consolidado!$AC519,Consolidado!$D$5:D519,"*"&amp;AC$3&amp;"*")=1,1,0),0))</f>
        <v>0</v>
      </c>
      <c r="AD519" s="0" t="n">
        <f aca="false">IF(OR(AD$3="",Consolidado!$D519=""),0,IF(ISNUMBER(SEARCH(AD$3,Consolidado!$D519)),IF(COUNTIFS(Consolidado!$AC$5:AC519,Consolidado!$AC519,Consolidado!$D$5:D519,"*"&amp;AD$3&amp;"*")=1,1,0),0))</f>
        <v>0</v>
      </c>
      <c r="AE519" s="0" t="n">
        <f aca="false">IF(OR(AE$3="",Consolidado!$D519=""),0,IF(ISNUMBER(SEARCH(AE$3,Consolidado!$D519)),IF(COUNTIFS(Consolidado!$AC$5:AC519,Consolidado!$AC519,Consolidado!$D$5:D519,"*"&amp;AE$3&amp;"*")=1,1,0),0))</f>
        <v>0</v>
      </c>
      <c r="AF519" s="0" t="n">
        <f aca="false">IF(OR(AF$3="",Consolidado!$D519=""),0,IF(ISNUMBER(SEARCH(AF$3,Consolidado!$D519)),IF(COUNTIFS(Consolidado!$AC$5:AC519,Consolidado!$AC519,Consolidado!$D$5:D519,"*"&amp;AF$3&amp;"*")=1,1,0),0))</f>
        <v>0</v>
      </c>
      <c r="AG519" s="0" t="n">
        <f aca="false">IF(OR(AG$3="",Consolidado!$D519=""),0,IF(ISNUMBER(SEARCH(AG$3,Consolidado!$D519)),IF(COUNTIFS(Consolidado!$AC$5:AC519,Consolidado!$AC519,Consolidado!$D$5:D519,"*"&amp;AG$3&amp;"*")=1,1,0),0))</f>
        <v>0</v>
      </c>
      <c r="AH519" s="0" t="n">
        <f aca="false">IF(OR(AH$3="",Consolidado!$D519=""),0,IF(ISNUMBER(SEARCH(AH$3,Consolidado!$D519)),IF(COUNTIFS(Consolidado!$AC$5:AC519,Consolidado!$AC519,Consolidado!$D$5:D519,"*"&amp;AH$3&amp;"*")=1,1,0),0))</f>
        <v>0</v>
      </c>
      <c r="AI519" s="0" t="n">
        <f aca="false">IF(OR(AI$3="",Consolidado!$D519=""),0,IF(ISNUMBER(SEARCH(AI$3,Consolidado!$D519)),IF(COUNTIFS(Consolidado!$AC$5:AC519,Consolidado!$AC519,Consolidado!$D$5:D519,"*"&amp;AI$3&amp;"*")=1,1,0),0))</f>
        <v>0</v>
      </c>
      <c r="AJ519" s="0" t="n">
        <f aca="false">IF(OR(AJ$3="",Consolidado!$D519=""),0,IF(ISNUMBER(SEARCH(AJ$3,Consolidado!$D519)),IF(COUNTIFS(Consolidado!$AC$5:AC519,Consolidado!$AC519,Consolidado!$D$5:D519,"*"&amp;AJ$3&amp;"*")=1,1,0),0))</f>
        <v>0</v>
      </c>
      <c r="AK519" s="0" t="n">
        <f aca="false">IF(OR(AK$3="",Consolidado!$D519=""),0,IF(ISNUMBER(SEARCH(AK$3,Consolidado!$D519)),IF(COUNTIFS(Consolidado!$AC$5:AC519,Consolidado!$AC519,Consolidado!$D$5:D519,"*"&amp;AK$3&amp;"*")=1,1,0),0))</f>
        <v>0</v>
      </c>
      <c r="AL519" s="0" t="n">
        <f aca="false">IF(OR(AL$3="",Consolidado!$D519=""),0,IF(ISNUMBER(SEARCH(AL$3,Consolidado!$D519)),IF(COUNTIFS(Consolidado!$AC$5:AC519,Consolidado!$AC519,Consolidado!$D$5:D519,"*"&amp;AL$3&amp;"*")=1,1,0),0))</f>
        <v>0</v>
      </c>
      <c r="AM519" s="0" t="n">
        <f aca="false">IF(OR(AM$3="",Consolidado!$D519=""),0,IF(ISNUMBER(SEARCH(AM$3,Consolidado!$D519)),IF(COUNTIFS(Consolidado!$AC$5:AC519,Consolidado!$AC519,Consolidado!$D$5:D519,"*"&amp;AM$3&amp;"*")=1,1,0),0))</f>
        <v>0</v>
      </c>
      <c r="AN519" s="0" t="n">
        <f aca="false">IF(OR(AN$3="",Consolidado!$D519=""),0,IF(ISNUMBER(SEARCH(AN$3,Consolidado!$D519)),IF(COUNTIFS(Consolidado!$AC$5:AC519,Consolidado!$AC519,Consolidado!$D$5:D519,"*"&amp;AN$3&amp;"*")=1,1,0),0))</f>
        <v>0</v>
      </c>
      <c r="AO519" s="0" t="n">
        <f aca="false">IF(OR(AO$3="",Consolidado!$D519=""),0,IF(ISNUMBER(SEARCH(AO$3,Consolidado!$D519)),IF(COUNTIFS(Consolidado!$AC$5:AC519,Consolidado!$AC519,Consolidado!$D$5:D519,"*"&amp;AO$3&amp;"*")=1,1,0),0))</f>
        <v>0</v>
      </c>
    </row>
    <row r="520" customFormat="false" ht="15" hidden="false" customHeight="false" outlineLevel="0" collapsed="false">
      <c r="B520" s="0" t="n">
        <f aca="false">IF(OR(B$3="",Consolidado!$D520=""),0,IF(ISNUMBER(SEARCH(B$3,Consolidado!$D520)),IF(COUNTIFS(Consolidado!$AC$5:AC520,Consolidado!$AC520,Consolidado!$D$5:D520,"*"&amp;B$3&amp;"*")=1,1,0),0))</f>
        <v>0</v>
      </c>
      <c r="C520" s="0" t="n">
        <f aca="false">IF(OR(C$3="",Consolidado!$D520=""),0,IF(ISNUMBER(SEARCH(C$3,Consolidado!$D520)),IF(COUNTIFS(Consolidado!$AC$5:AC520,Consolidado!$AC520,Consolidado!$D$5:D520,"*"&amp;C$3&amp;"*")=1,1,0),0))</f>
        <v>0</v>
      </c>
      <c r="D520" s="0" t="n">
        <f aca="false">IF(OR(D$3="",Consolidado!$D520=""),0,IF(ISNUMBER(SEARCH(D$3,Consolidado!$D520)),IF(COUNTIFS(Consolidado!$AC$5:AC520,Consolidado!$AC520,Consolidado!$D$5:D520,"*"&amp;D$3&amp;"*")=1,1,0),0))</f>
        <v>0</v>
      </c>
      <c r="E520" s="0" t="n">
        <f aca="false">IF(OR(E$3="",Consolidado!$D520=""),0,IF(ISNUMBER(SEARCH(E$3,Consolidado!$D520)),IF(COUNTIFS(Consolidado!$AC$5:AC520,Consolidado!$AC520,Consolidado!$D$5:D520,"*"&amp;E$3&amp;"*")=1,1,0),0))</f>
        <v>0</v>
      </c>
      <c r="F520" s="0" t="n">
        <f aca="false">IF(OR(F$3="",Consolidado!$D520=""),0,IF(ISNUMBER(SEARCH(F$3,Consolidado!$D520)),IF(COUNTIFS(Consolidado!$AC$5:AC520,Consolidado!$AC520,Consolidado!$D$5:D520,"*"&amp;F$3&amp;"*")=1,1,0),0))</f>
        <v>0</v>
      </c>
      <c r="G520" s="0" t="n">
        <f aca="false">IF(OR(G$3="",Consolidado!$D520=""),0,IF(ISNUMBER(SEARCH(G$3,Consolidado!$D520)),IF(COUNTIFS(Consolidado!$AC$5:AC520,Consolidado!$AC520,Consolidado!$D$5:D520,"*"&amp;G$3&amp;"*")=1,1,0),0))</f>
        <v>0</v>
      </c>
      <c r="H520" s="0" t="n">
        <f aca="false">IF(OR(H$3="",Consolidado!$D520=""),0,IF(ISNUMBER(SEARCH(H$3,Consolidado!$D520)),IF(COUNTIFS(Consolidado!$AC$5:AC520,Consolidado!$AC520,Consolidado!$D$5:D520,"*"&amp;H$3&amp;"*")=1,1,0),0))</f>
        <v>0</v>
      </c>
      <c r="I520" s="0" t="n">
        <f aca="false">IF(OR(I$3="",Consolidado!$D520=""),0,IF(ISNUMBER(SEARCH(I$3,Consolidado!$D520)),IF(COUNTIFS(Consolidado!$AC$5:AC520,Consolidado!$AC520,Consolidado!$D$5:D520,"*"&amp;I$3&amp;"*")=1,1,0),0))</f>
        <v>0</v>
      </c>
      <c r="J520" s="0" t="n">
        <f aca="false">IF(OR(J$3="",Consolidado!$D520=""),0,IF(ISNUMBER(SEARCH(J$3,Consolidado!$D520)),IF(COUNTIFS(Consolidado!$AC$5:AC520,Consolidado!$AC520,Consolidado!$D$5:D520,"*"&amp;J$3&amp;"*")=1,1,0),0))</f>
        <v>0</v>
      </c>
      <c r="K520" s="0" t="n">
        <f aca="false">IF(OR(K$3="",Consolidado!$D520=""),0,IF(ISNUMBER(SEARCH(K$3,Consolidado!$D520)),IF(COUNTIFS(Consolidado!$AC$5:AC520,Consolidado!$AC520,Consolidado!$D$5:D520,"*"&amp;K$3&amp;"*")=1,1,0),0))</f>
        <v>0</v>
      </c>
      <c r="L520" s="0" t="n">
        <f aca="false">IF(OR(L$3="",Consolidado!$D520=""),0,IF(ISNUMBER(SEARCH(L$3,Consolidado!$D520)),IF(COUNTIFS(Consolidado!$AC$5:AC520,Consolidado!$AC520,Consolidado!$D$5:D520,"*"&amp;L$3&amp;"*")=1,1,0),0))</f>
        <v>0</v>
      </c>
      <c r="M520" s="0" t="n">
        <f aca="false">IF(OR(M$3="",Consolidado!$D520=""),0,IF(ISNUMBER(SEARCH(M$3,Consolidado!$D520)),IF(COUNTIFS(Consolidado!$AC$5:AC520,Consolidado!$AC520,Consolidado!$D$5:D520,"*"&amp;M$3&amp;"*")=1,1,0),0))</f>
        <v>0</v>
      </c>
      <c r="N520" s="0" t="n">
        <f aca="false">IF(OR(N$3="",Consolidado!$D520=""),0,IF(ISNUMBER(SEARCH(N$3,Consolidado!$D520)),IF(COUNTIFS(Consolidado!$AC$5:AC520,Consolidado!$AC520,Consolidado!$D$5:D520,"*"&amp;N$3&amp;"*")=1,1,0),0))</f>
        <v>0</v>
      </c>
      <c r="O520" s="0" t="n">
        <f aca="false">IF(OR(O$3="",Consolidado!$D520=""),0,IF(ISNUMBER(SEARCH(O$3,Consolidado!$D520)),IF(COUNTIFS(Consolidado!$AC$5:AC520,Consolidado!$AC520,Consolidado!$D$5:D520,"*"&amp;O$3&amp;"*")=1,1,0),0))</f>
        <v>0</v>
      </c>
      <c r="P520" s="0" t="n">
        <f aca="false">IF(OR(P$3="",Consolidado!$D520=""),0,IF(ISNUMBER(SEARCH(P$3,Consolidado!$D520)),IF(COUNTIFS(Consolidado!$AC$5:AC520,Consolidado!$AC520,Consolidado!$D$5:D520,"*"&amp;P$3&amp;"*")=1,1,0),0))</f>
        <v>0</v>
      </c>
      <c r="Q520" s="0" t="n">
        <f aca="false">IF(OR(Q$3="",Consolidado!$D520=""),0,IF(ISNUMBER(SEARCH(Q$3,Consolidado!$D520)),IF(COUNTIFS(Consolidado!$AC$5:AC520,Consolidado!$AC520,Consolidado!$D$5:D520,"*"&amp;Q$3&amp;"*")=1,1,0),0))</f>
        <v>0</v>
      </c>
      <c r="R520" s="0" t="n">
        <f aca="false">IF(OR(R$3="",Consolidado!$D520=""),0,IF(ISNUMBER(SEARCH(R$3,Consolidado!$D520)),IF(COUNTIFS(Consolidado!$AC$5:AC520,Consolidado!$AC520,Consolidado!$D$5:D520,"*"&amp;R$3&amp;"*")=1,1,0),0))</f>
        <v>0</v>
      </c>
      <c r="S520" s="0" t="n">
        <f aca="false">IF(OR(S$3="",Consolidado!$D520=""),0,IF(ISNUMBER(SEARCH(S$3,Consolidado!$D520)),IF(COUNTIFS(Consolidado!$AC$5:AC520,Consolidado!$AC520,Consolidado!$D$5:D520,"*"&amp;S$3&amp;"*")=1,1,0),0))</f>
        <v>0</v>
      </c>
      <c r="T520" s="0" t="n">
        <f aca="false">IF(OR(T$3="",Consolidado!$D520=""),0,IF(ISNUMBER(SEARCH(T$3,Consolidado!$D520)),IF(COUNTIFS(Consolidado!$AC$5:AC520,Consolidado!$AC520,Consolidado!$D$5:D520,"*"&amp;T$3&amp;"*")=1,1,0),0))</f>
        <v>0</v>
      </c>
      <c r="U520" s="0" t="n">
        <f aca="false">IF(OR(U$3="",Consolidado!$D520=""),0,IF(ISNUMBER(SEARCH(U$3,Consolidado!$D520)),IF(COUNTIFS(Consolidado!$AC$5:AC520,Consolidado!$AC520,Consolidado!$D$5:D520,"*"&amp;U$3&amp;"*")=1,1,0),0))</f>
        <v>0</v>
      </c>
      <c r="V520" s="0" t="n">
        <f aca="false">IF(OR(V$3="",Consolidado!$D520=""),0,IF(ISNUMBER(SEARCH(V$3,Consolidado!$D520)),IF(COUNTIFS(Consolidado!$AC$5:AC520,Consolidado!$AC520,Consolidado!$D$5:D520,"*"&amp;V$3&amp;"*")=1,1,0),0))</f>
        <v>0</v>
      </c>
      <c r="W520" s="0" t="n">
        <f aca="false">IF(OR(W$3="",Consolidado!$D520=""),0,IF(ISNUMBER(SEARCH(W$3,Consolidado!$D520)),IF(COUNTIFS(Consolidado!$AC$5:AC520,Consolidado!$AC520,Consolidado!$D$5:D520,"*"&amp;W$3&amp;"*")=1,1,0),0))</f>
        <v>0</v>
      </c>
      <c r="X520" s="0" t="n">
        <f aca="false">IF(OR(X$3="",Consolidado!$D520=""),0,IF(ISNUMBER(SEARCH(X$3,Consolidado!$D520)),IF(COUNTIFS(Consolidado!$AC$5:AC520,Consolidado!$AC520,Consolidado!$D$5:D520,"*"&amp;X$3&amp;"*")=1,1,0),0))</f>
        <v>0</v>
      </c>
      <c r="Y520" s="0" t="n">
        <f aca="false">IF(OR(Y$3="",Consolidado!$D520=""),0,IF(ISNUMBER(SEARCH(Y$3,Consolidado!$D520)),IF(COUNTIFS(Consolidado!$AC$5:AC520,Consolidado!$AC520,Consolidado!$D$5:D520,"*"&amp;Y$3&amp;"*")=1,1,0),0))</f>
        <v>0</v>
      </c>
      <c r="Z520" s="0" t="n">
        <f aca="false">IF(OR(Z$3="",Consolidado!$D520=""),0,IF(ISNUMBER(SEARCH(Z$3,Consolidado!$D520)),IF(COUNTIFS(Consolidado!$AC$5:AC520,Consolidado!$AC520,Consolidado!$D$5:D520,"*"&amp;Z$3&amp;"*")=1,1,0),0))</f>
        <v>0</v>
      </c>
      <c r="AA520" s="0" t="n">
        <f aca="false">IF(OR(AA$3="",Consolidado!$D520=""),0,IF(ISNUMBER(SEARCH(AA$3,Consolidado!$D520)),IF(COUNTIFS(Consolidado!$AC$5:AC520,Consolidado!$AC520,Consolidado!$D$5:D520,"*"&amp;AA$3&amp;"*")=1,1,0),0))</f>
        <v>0</v>
      </c>
      <c r="AB520" s="0" t="n">
        <f aca="false">IF(OR(AB$3="",Consolidado!$D520=""),0,IF(ISNUMBER(SEARCH(AB$3,Consolidado!$D520)),IF(COUNTIFS(Consolidado!$AC$5:AC520,Consolidado!$AC520,Consolidado!$D$5:D520,"*"&amp;AB$3&amp;"*")=1,1,0),0))</f>
        <v>0</v>
      </c>
      <c r="AC520" s="0" t="n">
        <f aca="false">IF(OR(AC$3="",Consolidado!$D520=""),0,IF(ISNUMBER(SEARCH(AC$3,Consolidado!$D520)),IF(COUNTIFS(Consolidado!$AC$5:AC520,Consolidado!$AC520,Consolidado!$D$5:D520,"*"&amp;AC$3&amp;"*")=1,1,0),0))</f>
        <v>0</v>
      </c>
      <c r="AD520" s="0" t="n">
        <f aca="false">IF(OR(AD$3="",Consolidado!$D520=""),0,IF(ISNUMBER(SEARCH(AD$3,Consolidado!$D520)),IF(COUNTIFS(Consolidado!$AC$5:AC520,Consolidado!$AC520,Consolidado!$D$5:D520,"*"&amp;AD$3&amp;"*")=1,1,0),0))</f>
        <v>0</v>
      </c>
      <c r="AE520" s="0" t="n">
        <f aca="false">IF(OR(AE$3="",Consolidado!$D520=""),0,IF(ISNUMBER(SEARCH(AE$3,Consolidado!$D520)),IF(COUNTIFS(Consolidado!$AC$5:AC520,Consolidado!$AC520,Consolidado!$D$5:D520,"*"&amp;AE$3&amp;"*")=1,1,0),0))</f>
        <v>0</v>
      </c>
      <c r="AF520" s="0" t="n">
        <f aca="false">IF(OR(AF$3="",Consolidado!$D520=""),0,IF(ISNUMBER(SEARCH(AF$3,Consolidado!$D520)),IF(COUNTIFS(Consolidado!$AC$5:AC520,Consolidado!$AC520,Consolidado!$D$5:D520,"*"&amp;AF$3&amp;"*")=1,1,0),0))</f>
        <v>0</v>
      </c>
      <c r="AG520" s="0" t="n">
        <f aca="false">IF(OR(AG$3="",Consolidado!$D520=""),0,IF(ISNUMBER(SEARCH(AG$3,Consolidado!$D520)),IF(COUNTIFS(Consolidado!$AC$5:AC520,Consolidado!$AC520,Consolidado!$D$5:D520,"*"&amp;AG$3&amp;"*")=1,1,0),0))</f>
        <v>0</v>
      </c>
      <c r="AH520" s="0" t="n">
        <f aca="false">IF(OR(AH$3="",Consolidado!$D520=""),0,IF(ISNUMBER(SEARCH(AH$3,Consolidado!$D520)),IF(COUNTIFS(Consolidado!$AC$5:AC520,Consolidado!$AC520,Consolidado!$D$5:D520,"*"&amp;AH$3&amp;"*")=1,1,0),0))</f>
        <v>0</v>
      </c>
      <c r="AI520" s="0" t="n">
        <f aca="false">IF(OR(AI$3="",Consolidado!$D520=""),0,IF(ISNUMBER(SEARCH(AI$3,Consolidado!$D520)),IF(COUNTIFS(Consolidado!$AC$5:AC520,Consolidado!$AC520,Consolidado!$D$5:D520,"*"&amp;AI$3&amp;"*")=1,1,0),0))</f>
        <v>0</v>
      </c>
      <c r="AJ520" s="0" t="n">
        <f aca="false">IF(OR(AJ$3="",Consolidado!$D520=""),0,IF(ISNUMBER(SEARCH(AJ$3,Consolidado!$D520)),IF(COUNTIFS(Consolidado!$AC$5:AC520,Consolidado!$AC520,Consolidado!$D$5:D520,"*"&amp;AJ$3&amp;"*")=1,1,0),0))</f>
        <v>0</v>
      </c>
      <c r="AK520" s="0" t="n">
        <f aca="false">IF(OR(AK$3="",Consolidado!$D520=""),0,IF(ISNUMBER(SEARCH(AK$3,Consolidado!$D520)),IF(COUNTIFS(Consolidado!$AC$5:AC520,Consolidado!$AC520,Consolidado!$D$5:D520,"*"&amp;AK$3&amp;"*")=1,1,0),0))</f>
        <v>0</v>
      </c>
      <c r="AL520" s="0" t="n">
        <f aca="false">IF(OR(AL$3="",Consolidado!$D520=""),0,IF(ISNUMBER(SEARCH(AL$3,Consolidado!$D520)),IF(COUNTIFS(Consolidado!$AC$5:AC520,Consolidado!$AC520,Consolidado!$D$5:D520,"*"&amp;AL$3&amp;"*")=1,1,0),0))</f>
        <v>0</v>
      </c>
      <c r="AM520" s="0" t="n">
        <f aca="false">IF(OR(AM$3="",Consolidado!$D520=""),0,IF(ISNUMBER(SEARCH(AM$3,Consolidado!$D520)),IF(COUNTIFS(Consolidado!$AC$5:AC520,Consolidado!$AC520,Consolidado!$D$5:D520,"*"&amp;AM$3&amp;"*")=1,1,0),0))</f>
        <v>0</v>
      </c>
      <c r="AN520" s="0" t="n">
        <f aca="false">IF(OR(AN$3="",Consolidado!$D520=""),0,IF(ISNUMBER(SEARCH(AN$3,Consolidado!$D520)),IF(COUNTIFS(Consolidado!$AC$5:AC520,Consolidado!$AC520,Consolidado!$D$5:D520,"*"&amp;AN$3&amp;"*")=1,1,0),0))</f>
        <v>0</v>
      </c>
      <c r="AO520" s="0" t="n">
        <f aca="false">IF(OR(AO$3="",Consolidado!$D520=""),0,IF(ISNUMBER(SEARCH(AO$3,Consolidado!$D520)),IF(COUNTIFS(Consolidado!$AC$5:AC520,Consolidado!$AC520,Consolidado!$D$5:D520,"*"&amp;AO$3&amp;"*")=1,1,0),0))</f>
        <v>0</v>
      </c>
    </row>
    <row r="521" customFormat="false" ht="15" hidden="false" customHeight="false" outlineLevel="0" collapsed="false">
      <c r="B521" s="0" t="n">
        <f aca="false">IF(OR(B$3="",Consolidado!$D521=""),0,IF(ISNUMBER(SEARCH(B$3,Consolidado!$D521)),IF(COUNTIFS(Consolidado!$AC$5:AC521,Consolidado!$AC521,Consolidado!$D$5:D521,"*"&amp;B$3&amp;"*")=1,1,0),0))</f>
        <v>0</v>
      </c>
      <c r="C521" s="0" t="n">
        <f aca="false">IF(OR(C$3="",Consolidado!$D521=""),0,IF(ISNUMBER(SEARCH(C$3,Consolidado!$D521)),IF(COUNTIFS(Consolidado!$AC$5:AC521,Consolidado!$AC521,Consolidado!$D$5:D521,"*"&amp;C$3&amp;"*")=1,1,0),0))</f>
        <v>0</v>
      </c>
      <c r="D521" s="0" t="n">
        <f aca="false">IF(OR(D$3="",Consolidado!$D521=""),0,IF(ISNUMBER(SEARCH(D$3,Consolidado!$D521)),IF(COUNTIFS(Consolidado!$AC$5:AC521,Consolidado!$AC521,Consolidado!$D$5:D521,"*"&amp;D$3&amp;"*")=1,1,0),0))</f>
        <v>0</v>
      </c>
      <c r="E521" s="0" t="n">
        <f aca="false">IF(OR(E$3="",Consolidado!$D521=""),0,IF(ISNUMBER(SEARCH(E$3,Consolidado!$D521)),IF(COUNTIFS(Consolidado!$AC$5:AC521,Consolidado!$AC521,Consolidado!$D$5:D521,"*"&amp;E$3&amp;"*")=1,1,0),0))</f>
        <v>0</v>
      </c>
      <c r="F521" s="0" t="n">
        <f aca="false">IF(OR(F$3="",Consolidado!$D521=""),0,IF(ISNUMBER(SEARCH(F$3,Consolidado!$D521)),IF(COUNTIFS(Consolidado!$AC$5:AC521,Consolidado!$AC521,Consolidado!$D$5:D521,"*"&amp;F$3&amp;"*")=1,1,0),0))</f>
        <v>0</v>
      </c>
      <c r="G521" s="0" t="n">
        <f aca="false">IF(OR(G$3="",Consolidado!$D521=""),0,IF(ISNUMBER(SEARCH(G$3,Consolidado!$D521)),IF(COUNTIFS(Consolidado!$AC$5:AC521,Consolidado!$AC521,Consolidado!$D$5:D521,"*"&amp;G$3&amp;"*")=1,1,0),0))</f>
        <v>0</v>
      </c>
      <c r="H521" s="0" t="n">
        <f aca="false">IF(OR(H$3="",Consolidado!$D521=""),0,IF(ISNUMBER(SEARCH(H$3,Consolidado!$D521)),IF(COUNTIFS(Consolidado!$AC$5:AC521,Consolidado!$AC521,Consolidado!$D$5:D521,"*"&amp;H$3&amp;"*")=1,1,0),0))</f>
        <v>0</v>
      </c>
      <c r="I521" s="0" t="n">
        <f aca="false">IF(OR(I$3="",Consolidado!$D521=""),0,IF(ISNUMBER(SEARCH(I$3,Consolidado!$D521)),IF(COUNTIFS(Consolidado!$AC$5:AC521,Consolidado!$AC521,Consolidado!$D$5:D521,"*"&amp;I$3&amp;"*")=1,1,0),0))</f>
        <v>0</v>
      </c>
      <c r="J521" s="0" t="n">
        <f aca="false">IF(OR(J$3="",Consolidado!$D521=""),0,IF(ISNUMBER(SEARCH(J$3,Consolidado!$D521)),IF(COUNTIFS(Consolidado!$AC$5:AC521,Consolidado!$AC521,Consolidado!$D$5:D521,"*"&amp;J$3&amp;"*")=1,1,0),0))</f>
        <v>0</v>
      </c>
      <c r="K521" s="0" t="n">
        <f aca="false">IF(OR(K$3="",Consolidado!$D521=""),0,IF(ISNUMBER(SEARCH(K$3,Consolidado!$D521)),IF(COUNTIFS(Consolidado!$AC$5:AC521,Consolidado!$AC521,Consolidado!$D$5:D521,"*"&amp;K$3&amp;"*")=1,1,0),0))</f>
        <v>0</v>
      </c>
      <c r="L521" s="0" t="n">
        <f aca="false">IF(OR(L$3="",Consolidado!$D521=""),0,IF(ISNUMBER(SEARCH(L$3,Consolidado!$D521)),IF(COUNTIFS(Consolidado!$AC$5:AC521,Consolidado!$AC521,Consolidado!$D$5:D521,"*"&amp;L$3&amp;"*")=1,1,0),0))</f>
        <v>0</v>
      </c>
      <c r="M521" s="0" t="n">
        <f aca="false">IF(OR(M$3="",Consolidado!$D521=""),0,IF(ISNUMBER(SEARCH(M$3,Consolidado!$D521)),IF(COUNTIFS(Consolidado!$AC$5:AC521,Consolidado!$AC521,Consolidado!$D$5:D521,"*"&amp;M$3&amp;"*")=1,1,0),0))</f>
        <v>0</v>
      </c>
      <c r="N521" s="0" t="n">
        <f aca="false">IF(OR(N$3="",Consolidado!$D521=""),0,IF(ISNUMBER(SEARCH(N$3,Consolidado!$D521)),IF(COUNTIFS(Consolidado!$AC$5:AC521,Consolidado!$AC521,Consolidado!$D$5:D521,"*"&amp;N$3&amp;"*")=1,1,0),0))</f>
        <v>0</v>
      </c>
      <c r="O521" s="0" t="n">
        <f aca="false">IF(OR(O$3="",Consolidado!$D521=""),0,IF(ISNUMBER(SEARCH(O$3,Consolidado!$D521)),IF(COUNTIFS(Consolidado!$AC$5:AC521,Consolidado!$AC521,Consolidado!$D$5:D521,"*"&amp;O$3&amp;"*")=1,1,0),0))</f>
        <v>0</v>
      </c>
      <c r="P521" s="0" t="n">
        <f aca="false">IF(OR(P$3="",Consolidado!$D521=""),0,IF(ISNUMBER(SEARCH(P$3,Consolidado!$D521)),IF(COUNTIFS(Consolidado!$AC$5:AC521,Consolidado!$AC521,Consolidado!$D$5:D521,"*"&amp;P$3&amp;"*")=1,1,0),0))</f>
        <v>0</v>
      </c>
      <c r="Q521" s="0" t="n">
        <f aca="false">IF(OR(Q$3="",Consolidado!$D521=""),0,IF(ISNUMBER(SEARCH(Q$3,Consolidado!$D521)),IF(COUNTIFS(Consolidado!$AC$5:AC521,Consolidado!$AC521,Consolidado!$D$5:D521,"*"&amp;Q$3&amp;"*")=1,1,0),0))</f>
        <v>0</v>
      </c>
      <c r="R521" s="0" t="n">
        <f aca="false">IF(OR(R$3="",Consolidado!$D521=""),0,IF(ISNUMBER(SEARCH(R$3,Consolidado!$D521)),IF(COUNTIFS(Consolidado!$AC$5:AC521,Consolidado!$AC521,Consolidado!$D$5:D521,"*"&amp;R$3&amp;"*")=1,1,0),0))</f>
        <v>0</v>
      </c>
      <c r="S521" s="0" t="n">
        <f aca="false">IF(OR(S$3="",Consolidado!$D521=""),0,IF(ISNUMBER(SEARCH(S$3,Consolidado!$D521)),IF(COUNTIFS(Consolidado!$AC$5:AC521,Consolidado!$AC521,Consolidado!$D$5:D521,"*"&amp;S$3&amp;"*")=1,1,0),0))</f>
        <v>0</v>
      </c>
      <c r="T521" s="0" t="n">
        <f aca="false">IF(OR(T$3="",Consolidado!$D521=""),0,IF(ISNUMBER(SEARCH(T$3,Consolidado!$D521)),IF(COUNTIFS(Consolidado!$AC$5:AC521,Consolidado!$AC521,Consolidado!$D$5:D521,"*"&amp;T$3&amp;"*")=1,1,0),0))</f>
        <v>0</v>
      </c>
      <c r="U521" s="0" t="n">
        <f aca="false">IF(OR(U$3="",Consolidado!$D521=""),0,IF(ISNUMBER(SEARCH(U$3,Consolidado!$D521)),IF(COUNTIFS(Consolidado!$AC$5:AC521,Consolidado!$AC521,Consolidado!$D$5:D521,"*"&amp;U$3&amp;"*")=1,1,0),0))</f>
        <v>0</v>
      </c>
      <c r="V521" s="0" t="n">
        <f aca="false">IF(OR(V$3="",Consolidado!$D521=""),0,IF(ISNUMBER(SEARCH(V$3,Consolidado!$D521)),IF(COUNTIFS(Consolidado!$AC$5:AC521,Consolidado!$AC521,Consolidado!$D$5:D521,"*"&amp;V$3&amp;"*")=1,1,0),0))</f>
        <v>0</v>
      </c>
      <c r="W521" s="0" t="n">
        <f aca="false">IF(OR(W$3="",Consolidado!$D521=""),0,IF(ISNUMBER(SEARCH(W$3,Consolidado!$D521)),IF(COUNTIFS(Consolidado!$AC$5:AC521,Consolidado!$AC521,Consolidado!$D$5:D521,"*"&amp;W$3&amp;"*")=1,1,0),0))</f>
        <v>0</v>
      </c>
      <c r="X521" s="0" t="n">
        <f aca="false">IF(OR(X$3="",Consolidado!$D521=""),0,IF(ISNUMBER(SEARCH(X$3,Consolidado!$D521)),IF(COUNTIFS(Consolidado!$AC$5:AC521,Consolidado!$AC521,Consolidado!$D$5:D521,"*"&amp;X$3&amp;"*")=1,1,0),0))</f>
        <v>0</v>
      </c>
      <c r="Y521" s="0" t="n">
        <f aca="false">IF(OR(Y$3="",Consolidado!$D521=""),0,IF(ISNUMBER(SEARCH(Y$3,Consolidado!$D521)),IF(COUNTIFS(Consolidado!$AC$5:AC521,Consolidado!$AC521,Consolidado!$D$5:D521,"*"&amp;Y$3&amp;"*")=1,1,0),0))</f>
        <v>0</v>
      </c>
      <c r="Z521" s="0" t="n">
        <f aca="false">IF(OR(Z$3="",Consolidado!$D521=""),0,IF(ISNUMBER(SEARCH(Z$3,Consolidado!$D521)),IF(COUNTIFS(Consolidado!$AC$5:AC521,Consolidado!$AC521,Consolidado!$D$5:D521,"*"&amp;Z$3&amp;"*")=1,1,0),0))</f>
        <v>0</v>
      </c>
      <c r="AA521" s="0" t="n">
        <f aca="false">IF(OR(AA$3="",Consolidado!$D521=""),0,IF(ISNUMBER(SEARCH(AA$3,Consolidado!$D521)),IF(COUNTIFS(Consolidado!$AC$5:AC521,Consolidado!$AC521,Consolidado!$D$5:D521,"*"&amp;AA$3&amp;"*")=1,1,0),0))</f>
        <v>0</v>
      </c>
      <c r="AB521" s="0" t="n">
        <f aca="false">IF(OR(AB$3="",Consolidado!$D521=""),0,IF(ISNUMBER(SEARCH(AB$3,Consolidado!$D521)),IF(COUNTIFS(Consolidado!$AC$5:AC521,Consolidado!$AC521,Consolidado!$D$5:D521,"*"&amp;AB$3&amp;"*")=1,1,0),0))</f>
        <v>0</v>
      </c>
      <c r="AC521" s="0" t="n">
        <f aca="false">IF(OR(AC$3="",Consolidado!$D521=""),0,IF(ISNUMBER(SEARCH(AC$3,Consolidado!$D521)),IF(COUNTIFS(Consolidado!$AC$5:AC521,Consolidado!$AC521,Consolidado!$D$5:D521,"*"&amp;AC$3&amp;"*")=1,1,0),0))</f>
        <v>0</v>
      </c>
      <c r="AD521" s="0" t="n">
        <f aca="false">IF(OR(AD$3="",Consolidado!$D521=""),0,IF(ISNUMBER(SEARCH(AD$3,Consolidado!$D521)),IF(COUNTIFS(Consolidado!$AC$5:AC521,Consolidado!$AC521,Consolidado!$D$5:D521,"*"&amp;AD$3&amp;"*")=1,1,0),0))</f>
        <v>0</v>
      </c>
      <c r="AE521" s="0" t="n">
        <f aca="false">IF(OR(AE$3="",Consolidado!$D521=""),0,IF(ISNUMBER(SEARCH(AE$3,Consolidado!$D521)),IF(COUNTIFS(Consolidado!$AC$5:AC521,Consolidado!$AC521,Consolidado!$D$5:D521,"*"&amp;AE$3&amp;"*")=1,1,0),0))</f>
        <v>0</v>
      </c>
      <c r="AF521" s="0" t="n">
        <f aca="false">IF(OR(AF$3="",Consolidado!$D521=""),0,IF(ISNUMBER(SEARCH(AF$3,Consolidado!$D521)),IF(COUNTIFS(Consolidado!$AC$5:AC521,Consolidado!$AC521,Consolidado!$D$5:D521,"*"&amp;AF$3&amp;"*")=1,1,0),0))</f>
        <v>0</v>
      </c>
      <c r="AG521" s="0" t="n">
        <f aca="false">IF(OR(AG$3="",Consolidado!$D521=""),0,IF(ISNUMBER(SEARCH(AG$3,Consolidado!$D521)),IF(COUNTIFS(Consolidado!$AC$5:AC521,Consolidado!$AC521,Consolidado!$D$5:D521,"*"&amp;AG$3&amp;"*")=1,1,0),0))</f>
        <v>0</v>
      </c>
      <c r="AH521" s="0" t="n">
        <f aca="false">IF(OR(AH$3="",Consolidado!$D521=""),0,IF(ISNUMBER(SEARCH(AH$3,Consolidado!$D521)),IF(COUNTIFS(Consolidado!$AC$5:AC521,Consolidado!$AC521,Consolidado!$D$5:D521,"*"&amp;AH$3&amp;"*")=1,1,0),0))</f>
        <v>0</v>
      </c>
      <c r="AI521" s="0" t="n">
        <f aca="false">IF(OR(AI$3="",Consolidado!$D521=""),0,IF(ISNUMBER(SEARCH(AI$3,Consolidado!$D521)),IF(COUNTIFS(Consolidado!$AC$5:AC521,Consolidado!$AC521,Consolidado!$D$5:D521,"*"&amp;AI$3&amp;"*")=1,1,0),0))</f>
        <v>0</v>
      </c>
      <c r="AJ521" s="0" t="n">
        <f aca="false">IF(OR(AJ$3="",Consolidado!$D521=""),0,IF(ISNUMBER(SEARCH(AJ$3,Consolidado!$D521)),IF(COUNTIFS(Consolidado!$AC$5:AC521,Consolidado!$AC521,Consolidado!$D$5:D521,"*"&amp;AJ$3&amp;"*")=1,1,0),0))</f>
        <v>0</v>
      </c>
      <c r="AK521" s="0" t="n">
        <f aca="false">IF(OR(AK$3="",Consolidado!$D521=""),0,IF(ISNUMBER(SEARCH(AK$3,Consolidado!$D521)),IF(COUNTIFS(Consolidado!$AC$5:AC521,Consolidado!$AC521,Consolidado!$D$5:D521,"*"&amp;AK$3&amp;"*")=1,1,0),0))</f>
        <v>0</v>
      </c>
      <c r="AL521" s="0" t="n">
        <f aca="false">IF(OR(AL$3="",Consolidado!$D521=""),0,IF(ISNUMBER(SEARCH(AL$3,Consolidado!$D521)),IF(COUNTIFS(Consolidado!$AC$5:AC521,Consolidado!$AC521,Consolidado!$D$5:D521,"*"&amp;AL$3&amp;"*")=1,1,0),0))</f>
        <v>0</v>
      </c>
      <c r="AM521" s="0" t="n">
        <f aca="false">IF(OR(AM$3="",Consolidado!$D521=""),0,IF(ISNUMBER(SEARCH(AM$3,Consolidado!$D521)),IF(COUNTIFS(Consolidado!$AC$5:AC521,Consolidado!$AC521,Consolidado!$D$5:D521,"*"&amp;AM$3&amp;"*")=1,1,0),0))</f>
        <v>0</v>
      </c>
      <c r="AN521" s="0" t="n">
        <f aca="false">IF(OR(AN$3="",Consolidado!$D521=""),0,IF(ISNUMBER(SEARCH(AN$3,Consolidado!$D521)),IF(COUNTIFS(Consolidado!$AC$5:AC521,Consolidado!$AC521,Consolidado!$D$5:D521,"*"&amp;AN$3&amp;"*")=1,1,0),0))</f>
        <v>0</v>
      </c>
      <c r="AO521" s="0" t="n">
        <f aca="false">IF(OR(AO$3="",Consolidado!$D521=""),0,IF(ISNUMBER(SEARCH(AO$3,Consolidado!$D521)),IF(COUNTIFS(Consolidado!$AC$5:AC521,Consolidado!$AC521,Consolidado!$D$5:D521,"*"&amp;AO$3&amp;"*")=1,1,0),0))</f>
        <v>0</v>
      </c>
    </row>
    <row r="522" customFormat="false" ht="15" hidden="false" customHeight="false" outlineLevel="0" collapsed="false">
      <c r="B522" s="0" t="n">
        <f aca="false">IF(OR(B$3="",Consolidado!$D522=""),0,IF(ISNUMBER(SEARCH(B$3,Consolidado!$D522)),IF(COUNTIFS(Consolidado!$AC$5:AC522,Consolidado!$AC522,Consolidado!$D$5:D522,"*"&amp;B$3&amp;"*")=1,1,0),0))</f>
        <v>0</v>
      </c>
      <c r="C522" s="0" t="n">
        <f aca="false">IF(OR(C$3="",Consolidado!$D522=""),0,IF(ISNUMBER(SEARCH(C$3,Consolidado!$D522)),IF(COUNTIFS(Consolidado!$AC$5:AC522,Consolidado!$AC522,Consolidado!$D$5:D522,"*"&amp;C$3&amp;"*")=1,1,0),0))</f>
        <v>0</v>
      </c>
      <c r="D522" s="0" t="n">
        <f aca="false">IF(OR(D$3="",Consolidado!$D522=""),0,IF(ISNUMBER(SEARCH(D$3,Consolidado!$D522)),IF(COUNTIFS(Consolidado!$AC$5:AC522,Consolidado!$AC522,Consolidado!$D$5:D522,"*"&amp;D$3&amp;"*")=1,1,0),0))</f>
        <v>0</v>
      </c>
      <c r="E522" s="0" t="n">
        <f aca="false">IF(OR(E$3="",Consolidado!$D522=""),0,IF(ISNUMBER(SEARCH(E$3,Consolidado!$D522)),IF(COUNTIFS(Consolidado!$AC$5:AC522,Consolidado!$AC522,Consolidado!$D$5:D522,"*"&amp;E$3&amp;"*")=1,1,0),0))</f>
        <v>0</v>
      </c>
      <c r="F522" s="0" t="n">
        <f aca="false">IF(OR(F$3="",Consolidado!$D522=""),0,IF(ISNUMBER(SEARCH(F$3,Consolidado!$D522)),IF(COUNTIFS(Consolidado!$AC$5:AC522,Consolidado!$AC522,Consolidado!$D$5:D522,"*"&amp;F$3&amp;"*")=1,1,0),0))</f>
        <v>0</v>
      </c>
      <c r="G522" s="0" t="n">
        <f aca="false">IF(OR(G$3="",Consolidado!$D522=""),0,IF(ISNUMBER(SEARCH(G$3,Consolidado!$D522)),IF(COUNTIFS(Consolidado!$AC$5:AC522,Consolidado!$AC522,Consolidado!$D$5:D522,"*"&amp;G$3&amp;"*")=1,1,0),0))</f>
        <v>0</v>
      </c>
      <c r="H522" s="0" t="n">
        <f aca="false">IF(OR(H$3="",Consolidado!$D522=""),0,IF(ISNUMBER(SEARCH(H$3,Consolidado!$D522)),IF(COUNTIFS(Consolidado!$AC$5:AC522,Consolidado!$AC522,Consolidado!$D$5:D522,"*"&amp;H$3&amp;"*")=1,1,0),0))</f>
        <v>0</v>
      </c>
      <c r="I522" s="0" t="n">
        <f aca="false">IF(OR(I$3="",Consolidado!$D522=""),0,IF(ISNUMBER(SEARCH(I$3,Consolidado!$D522)),IF(COUNTIFS(Consolidado!$AC$5:AC522,Consolidado!$AC522,Consolidado!$D$5:D522,"*"&amp;I$3&amp;"*")=1,1,0),0))</f>
        <v>0</v>
      </c>
      <c r="J522" s="0" t="n">
        <f aca="false">IF(OR(J$3="",Consolidado!$D522=""),0,IF(ISNUMBER(SEARCH(J$3,Consolidado!$D522)),IF(COUNTIFS(Consolidado!$AC$5:AC522,Consolidado!$AC522,Consolidado!$D$5:D522,"*"&amp;J$3&amp;"*")=1,1,0),0))</f>
        <v>0</v>
      </c>
      <c r="K522" s="0" t="n">
        <f aca="false">IF(OR(K$3="",Consolidado!$D522=""),0,IF(ISNUMBER(SEARCH(K$3,Consolidado!$D522)),IF(COUNTIFS(Consolidado!$AC$5:AC522,Consolidado!$AC522,Consolidado!$D$5:D522,"*"&amp;K$3&amp;"*")=1,1,0),0))</f>
        <v>0</v>
      </c>
      <c r="L522" s="0" t="n">
        <f aca="false">IF(OR(L$3="",Consolidado!$D522=""),0,IF(ISNUMBER(SEARCH(L$3,Consolidado!$D522)),IF(COUNTIFS(Consolidado!$AC$5:AC522,Consolidado!$AC522,Consolidado!$D$5:D522,"*"&amp;L$3&amp;"*")=1,1,0),0))</f>
        <v>0</v>
      </c>
      <c r="M522" s="0" t="n">
        <f aca="false">IF(OR(M$3="",Consolidado!$D522=""),0,IF(ISNUMBER(SEARCH(M$3,Consolidado!$D522)),IF(COUNTIFS(Consolidado!$AC$5:AC522,Consolidado!$AC522,Consolidado!$D$5:D522,"*"&amp;M$3&amp;"*")=1,1,0),0))</f>
        <v>0</v>
      </c>
      <c r="N522" s="0" t="n">
        <f aca="false">IF(OR(N$3="",Consolidado!$D522=""),0,IF(ISNUMBER(SEARCH(N$3,Consolidado!$D522)),IF(COUNTIFS(Consolidado!$AC$5:AC522,Consolidado!$AC522,Consolidado!$D$5:D522,"*"&amp;N$3&amp;"*")=1,1,0),0))</f>
        <v>0</v>
      </c>
      <c r="O522" s="0" t="n">
        <f aca="false">IF(OR(O$3="",Consolidado!$D522=""),0,IF(ISNUMBER(SEARCH(O$3,Consolidado!$D522)),IF(COUNTIFS(Consolidado!$AC$5:AC522,Consolidado!$AC522,Consolidado!$D$5:D522,"*"&amp;O$3&amp;"*")=1,1,0),0))</f>
        <v>0</v>
      </c>
      <c r="P522" s="0" t="n">
        <f aca="false">IF(OR(P$3="",Consolidado!$D522=""),0,IF(ISNUMBER(SEARCH(P$3,Consolidado!$D522)),IF(COUNTIFS(Consolidado!$AC$5:AC522,Consolidado!$AC522,Consolidado!$D$5:D522,"*"&amp;P$3&amp;"*")=1,1,0),0))</f>
        <v>0</v>
      </c>
      <c r="Q522" s="0" t="n">
        <f aca="false">IF(OR(Q$3="",Consolidado!$D522=""),0,IF(ISNUMBER(SEARCH(Q$3,Consolidado!$D522)),IF(COUNTIFS(Consolidado!$AC$5:AC522,Consolidado!$AC522,Consolidado!$D$5:D522,"*"&amp;Q$3&amp;"*")=1,1,0),0))</f>
        <v>0</v>
      </c>
      <c r="R522" s="0" t="n">
        <f aca="false">IF(OR(R$3="",Consolidado!$D522=""),0,IF(ISNUMBER(SEARCH(R$3,Consolidado!$D522)),IF(COUNTIFS(Consolidado!$AC$5:AC522,Consolidado!$AC522,Consolidado!$D$5:D522,"*"&amp;R$3&amp;"*")=1,1,0),0))</f>
        <v>0</v>
      </c>
      <c r="S522" s="0" t="n">
        <f aca="false">IF(OR(S$3="",Consolidado!$D522=""),0,IF(ISNUMBER(SEARCH(S$3,Consolidado!$D522)),IF(COUNTIFS(Consolidado!$AC$5:AC522,Consolidado!$AC522,Consolidado!$D$5:D522,"*"&amp;S$3&amp;"*")=1,1,0),0))</f>
        <v>0</v>
      </c>
      <c r="T522" s="0" t="n">
        <f aca="false">IF(OR(T$3="",Consolidado!$D522=""),0,IF(ISNUMBER(SEARCH(T$3,Consolidado!$D522)),IF(COUNTIFS(Consolidado!$AC$5:AC522,Consolidado!$AC522,Consolidado!$D$5:D522,"*"&amp;T$3&amp;"*")=1,1,0),0))</f>
        <v>0</v>
      </c>
      <c r="U522" s="0" t="n">
        <f aca="false">IF(OR(U$3="",Consolidado!$D522=""),0,IF(ISNUMBER(SEARCH(U$3,Consolidado!$D522)),IF(COUNTIFS(Consolidado!$AC$5:AC522,Consolidado!$AC522,Consolidado!$D$5:D522,"*"&amp;U$3&amp;"*")=1,1,0),0))</f>
        <v>0</v>
      </c>
      <c r="V522" s="0" t="n">
        <f aca="false">IF(OR(V$3="",Consolidado!$D522=""),0,IF(ISNUMBER(SEARCH(V$3,Consolidado!$D522)),IF(COUNTIFS(Consolidado!$AC$5:AC522,Consolidado!$AC522,Consolidado!$D$5:D522,"*"&amp;V$3&amp;"*")=1,1,0),0))</f>
        <v>0</v>
      </c>
      <c r="W522" s="0" t="n">
        <f aca="false">IF(OR(W$3="",Consolidado!$D522=""),0,IF(ISNUMBER(SEARCH(W$3,Consolidado!$D522)),IF(COUNTIFS(Consolidado!$AC$5:AC522,Consolidado!$AC522,Consolidado!$D$5:D522,"*"&amp;W$3&amp;"*")=1,1,0),0))</f>
        <v>0</v>
      </c>
      <c r="X522" s="0" t="n">
        <f aca="false">IF(OR(X$3="",Consolidado!$D522=""),0,IF(ISNUMBER(SEARCH(X$3,Consolidado!$D522)),IF(COUNTIFS(Consolidado!$AC$5:AC522,Consolidado!$AC522,Consolidado!$D$5:D522,"*"&amp;X$3&amp;"*")=1,1,0),0))</f>
        <v>0</v>
      </c>
      <c r="Y522" s="0" t="n">
        <f aca="false">IF(OR(Y$3="",Consolidado!$D522=""),0,IF(ISNUMBER(SEARCH(Y$3,Consolidado!$D522)),IF(COUNTIFS(Consolidado!$AC$5:AC522,Consolidado!$AC522,Consolidado!$D$5:D522,"*"&amp;Y$3&amp;"*")=1,1,0),0))</f>
        <v>0</v>
      </c>
      <c r="Z522" s="0" t="n">
        <f aca="false">IF(OR(Z$3="",Consolidado!$D522=""),0,IF(ISNUMBER(SEARCH(Z$3,Consolidado!$D522)),IF(COUNTIFS(Consolidado!$AC$5:AC522,Consolidado!$AC522,Consolidado!$D$5:D522,"*"&amp;Z$3&amp;"*")=1,1,0),0))</f>
        <v>0</v>
      </c>
      <c r="AA522" s="0" t="n">
        <f aca="false">IF(OR(AA$3="",Consolidado!$D522=""),0,IF(ISNUMBER(SEARCH(AA$3,Consolidado!$D522)),IF(COUNTIFS(Consolidado!$AC$5:AC522,Consolidado!$AC522,Consolidado!$D$5:D522,"*"&amp;AA$3&amp;"*")=1,1,0),0))</f>
        <v>0</v>
      </c>
      <c r="AB522" s="0" t="n">
        <f aca="false">IF(OR(AB$3="",Consolidado!$D522=""),0,IF(ISNUMBER(SEARCH(AB$3,Consolidado!$D522)),IF(COUNTIFS(Consolidado!$AC$5:AC522,Consolidado!$AC522,Consolidado!$D$5:D522,"*"&amp;AB$3&amp;"*")=1,1,0),0))</f>
        <v>0</v>
      </c>
      <c r="AC522" s="0" t="n">
        <f aca="false">IF(OR(AC$3="",Consolidado!$D522=""),0,IF(ISNUMBER(SEARCH(AC$3,Consolidado!$D522)),IF(COUNTIFS(Consolidado!$AC$5:AC522,Consolidado!$AC522,Consolidado!$D$5:D522,"*"&amp;AC$3&amp;"*")=1,1,0),0))</f>
        <v>0</v>
      </c>
      <c r="AD522" s="0" t="n">
        <f aca="false">IF(OR(AD$3="",Consolidado!$D522=""),0,IF(ISNUMBER(SEARCH(AD$3,Consolidado!$D522)),IF(COUNTIFS(Consolidado!$AC$5:AC522,Consolidado!$AC522,Consolidado!$D$5:D522,"*"&amp;AD$3&amp;"*")=1,1,0),0))</f>
        <v>0</v>
      </c>
      <c r="AE522" s="0" t="n">
        <f aca="false">IF(OR(AE$3="",Consolidado!$D522=""),0,IF(ISNUMBER(SEARCH(AE$3,Consolidado!$D522)),IF(COUNTIFS(Consolidado!$AC$5:AC522,Consolidado!$AC522,Consolidado!$D$5:D522,"*"&amp;AE$3&amp;"*")=1,1,0),0))</f>
        <v>0</v>
      </c>
      <c r="AF522" s="0" t="n">
        <f aca="false">IF(OR(AF$3="",Consolidado!$D522=""),0,IF(ISNUMBER(SEARCH(AF$3,Consolidado!$D522)),IF(COUNTIFS(Consolidado!$AC$5:AC522,Consolidado!$AC522,Consolidado!$D$5:D522,"*"&amp;AF$3&amp;"*")=1,1,0),0))</f>
        <v>0</v>
      </c>
      <c r="AG522" s="0" t="n">
        <f aca="false">IF(OR(AG$3="",Consolidado!$D522=""),0,IF(ISNUMBER(SEARCH(AG$3,Consolidado!$D522)),IF(COUNTIFS(Consolidado!$AC$5:AC522,Consolidado!$AC522,Consolidado!$D$5:D522,"*"&amp;AG$3&amp;"*")=1,1,0),0))</f>
        <v>0</v>
      </c>
      <c r="AH522" s="0" t="n">
        <f aca="false">IF(OR(AH$3="",Consolidado!$D522=""),0,IF(ISNUMBER(SEARCH(AH$3,Consolidado!$D522)),IF(COUNTIFS(Consolidado!$AC$5:AC522,Consolidado!$AC522,Consolidado!$D$5:D522,"*"&amp;AH$3&amp;"*")=1,1,0),0))</f>
        <v>0</v>
      </c>
      <c r="AI522" s="0" t="n">
        <f aca="false">IF(OR(AI$3="",Consolidado!$D522=""),0,IF(ISNUMBER(SEARCH(AI$3,Consolidado!$D522)),IF(COUNTIFS(Consolidado!$AC$5:AC522,Consolidado!$AC522,Consolidado!$D$5:D522,"*"&amp;AI$3&amp;"*")=1,1,0),0))</f>
        <v>0</v>
      </c>
      <c r="AJ522" s="0" t="n">
        <f aca="false">IF(OR(AJ$3="",Consolidado!$D522=""),0,IF(ISNUMBER(SEARCH(AJ$3,Consolidado!$D522)),IF(COUNTIFS(Consolidado!$AC$5:AC522,Consolidado!$AC522,Consolidado!$D$5:D522,"*"&amp;AJ$3&amp;"*")=1,1,0),0))</f>
        <v>0</v>
      </c>
      <c r="AK522" s="0" t="n">
        <f aca="false">IF(OR(AK$3="",Consolidado!$D522=""),0,IF(ISNUMBER(SEARCH(AK$3,Consolidado!$D522)),IF(COUNTIFS(Consolidado!$AC$5:AC522,Consolidado!$AC522,Consolidado!$D$5:D522,"*"&amp;AK$3&amp;"*")=1,1,0),0))</f>
        <v>0</v>
      </c>
      <c r="AL522" s="0" t="n">
        <f aca="false">IF(OR(AL$3="",Consolidado!$D522=""),0,IF(ISNUMBER(SEARCH(AL$3,Consolidado!$D522)),IF(COUNTIFS(Consolidado!$AC$5:AC522,Consolidado!$AC522,Consolidado!$D$5:D522,"*"&amp;AL$3&amp;"*")=1,1,0),0))</f>
        <v>0</v>
      </c>
      <c r="AM522" s="0" t="n">
        <f aca="false">IF(OR(AM$3="",Consolidado!$D522=""),0,IF(ISNUMBER(SEARCH(AM$3,Consolidado!$D522)),IF(COUNTIFS(Consolidado!$AC$5:AC522,Consolidado!$AC522,Consolidado!$D$5:D522,"*"&amp;AM$3&amp;"*")=1,1,0),0))</f>
        <v>0</v>
      </c>
      <c r="AN522" s="0" t="n">
        <f aca="false">IF(OR(AN$3="",Consolidado!$D522=""),0,IF(ISNUMBER(SEARCH(AN$3,Consolidado!$D522)),IF(COUNTIFS(Consolidado!$AC$5:AC522,Consolidado!$AC522,Consolidado!$D$5:D522,"*"&amp;AN$3&amp;"*")=1,1,0),0))</f>
        <v>0</v>
      </c>
      <c r="AO522" s="0" t="n">
        <f aca="false">IF(OR(AO$3="",Consolidado!$D522=""),0,IF(ISNUMBER(SEARCH(AO$3,Consolidado!$D522)),IF(COUNTIFS(Consolidado!$AC$5:AC522,Consolidado!$AC522,Consolidado!$D$5:D522,"*"&amp;AO$3&amp;"*")=1,1,0),0))</f>
        <v>0</v>
      </c>
    </row>
    <row r="523" customFormat="false" ht="15" hidden="false" customHeight="false" outlineLevel="0" collapsed="false">
      <c r="B523" s="0" t="n">
        <f aca="false">IF(OR(B$3="",Consolidado!$D523=""),0,IF(ISNUMBER(SEARCH(B$3,Consolidado!$D523)),IF(COUNTIFS(Consolidado!$AC$5:AC523,Consolidado!$AC523,Consolidado!$D$5:D523,"*"&amp;B$3&amp;"*")=1,1,0),0))</f>
        <v>0</v>
      </c>
      <c r="C523" s="0" t="n">
        <f aca="false">IF(OR(C$3="",Consolidado!$D523=""),0,IF(ISNUMBER(SEARCH(C$3,Consolidado!$D523)),IF(COUNTIFS(Consolidado!$AC$5:AC523,Consolidado!$AC523,Consolidado!$D$5:D523,"*"&amp;C$3&amp;"*")=1,1,0),0))</f>
        <v>0</v>
      </c>
      <c r="D523" s="0" t="n">
        <f aca="false">IF(OR(D$3="",Consolidado!$D523=""),0,IF(ISNUMBER(SEARCH(D$3,Consolidado!$D523)),IF(COUNTIFS(Consolidado!$AC$5:AC523,Consolidado!$AC523,Consolidado!$D$5:D523,"*"&amp;D$3&amp;"*")=1,1,0),0))</f>
        <v>0</v>
      </c>
      <c r="E523" s="0" t="n">
        <f aca="false">IF(OR(E$3="",Consolidado!$D523=""),0,IF(ISNUMBER(SEARCH(E$3,Consolidado!$D523)),IF(COUNTIFS(Consolidado!$AC$5:AC523,Consolidado!$AC523,Consolidado!$D$5:D523,"*"&amp;E$3&amp;"*")=1,1,0),0))</f>
        <v>0</v>
      </c>
      <c r="F523" s="0" t="n">
        <f aca="false">IF(OR(F$3="",Consolidado!$D523=""),0,IF(ISNUMBER(SEARCH(F$3,Consolidado!$D523)),IF(COUNTIFS(Consolidado!$AC$5:AC523,Consolidado!$AC523,Consolidado!$D$5:D523,"*"&amp;F$3&amp;"*")=1,1,0),0))</f>
        <v>0</v>
      </c>
      <c r="G523" s="0" t="n">
        <f aca="false">IF(OR(G$3="",Consolidado!$D523=""),0,IF(ISNUMBER(SEARCH(G$3,Consolidado!$D523)),IF(COUNTIFS(Consolidado!$AC$5:AC523,Consolidado!$AC523,Consolidado!$D$5:D523,"*"&amp;G$3&amp;"*")=1,1,0),0))</f>
        <v>0</v>
      </c>
      <c r="H523" s="0" t="n">
        <f aca="false">IF(OR(H$3="",Consolidado!$D523=""),0,IF(ISNUMBER(SEARCH(H$3,Consolidado!$D523)),IF(COUNTIFS(Consolidado!$AC$5:AC523,Consolidado!$AC523,Consolidado!$D$5:D523,"*"&amp;H$3&amp;"*")=1,1,0),0))</f>
        <v>0</v>
      </c>
      <c r="I523" s="0" t="n">
        <f aca="false">IF(OR(I$3="",Consolidado!$D523=""),0,IF(ISNUMBER(SEARCH(I$3,Consolidado!$D523)),IF(COUNTIFS(Consolidado!$AC$5:AC523,Consolidado!$AC523,Consolidado!$D$5:D523,"*"&amp;I$3&amp;"*")=1,1,0),0))</f>
        <v>0</v>
      </c>
      <c r="J523" s="0" t="n">
        <f aca="false">IF(OR(J$3="",Consolidado!$D523=""),0,IF(ISNUMBER(SEARCH(J$3,Consolidado!$D523)),IF(COUNTIFS(Consolidado!$AC$5:AC523,Consolidado!$AC523,Consolidado!$D$5:D523,"*"&amp;J$3&amp;"*")=1,1,0),0))</f>
        <v>0</v>
      </c>
      <c r="K523" s="0" t="n">
        <f aca="false">IF(OR(K$3="",Consolidado!$D523=""),0,IF(ISNUMBER(SEARCH(K$3,Consolidado!$D523)),IF(COUNTIFS(Consolidado!$AC$5:AC523,Consolidado!$AC523,Consolidado!$D$5:D523,"*"&amp;K$3&amp;"*")=1,1,0),0))</f>
        <v>0</v>
      </c>
      <c r="L523" s="0" t="n">
        <f aca="false">IF(OR(L$3="",Consolidado!$D523=""),0,IF(ISNUMBER(SEARCH(L$3,Consolidado!$D523)),IF(COUNTIFS(Consolidado!$AC$5:AC523,Consolidado!$AC523,Consolidado!$D$5:D523,"*"&amp;L$3&amp;"*")=1,1,0),0))</f>
        <v>0</v>
      </c>
      <c r="M523" s="0" t="n">
        <f aca="false">IF(OR(M$3="",Consolidado!$D523=""),0,IF(ISNUMBER(SEARCH(M$3,Consolidado!$D523)),IF(COUNTIFS(Consolidado!$AC$5:AC523,Consolidado!$AC523,Consolidado!$D$5:D523,"*"&amp;M$3&amp;"*")=1,1,0),0))</f>
        <v>0</v>
      </c>
      <c r="N523" s="0" t="n">
        <f aca="false">IF(OR(N$3="",Consolidado!$D523=""),0,IF(ISNUMBER(SEARCH(N$3,Consolidado!$D523)),IF(COUNTIFS(Consolidado!$AC$5:AC523,Consolidado!$AC523,Consolidado!$D$5:D523,"*"&amp;N$3&amp;"*")=1,1,0),0))</f>
        <v>0</v>
      </c>
      <c r="O523" s="0" t="n">
        <f aca="false">IF(OR(O$3="",Consolidado!$D523=""),0,IF(ISNUMBER(SEARCH(O$3,Consolidado!$D523)),IF(COUNTIFS(Consolidado!$AC$5:AC523,Consolidado!$AC523,Consolidado!$D$5:D523,"*"&amp;O$3&amp;"*")=1,1,0),0))</f>
        <v>0</v>
      </c>
      <c r="P523" s="0" t="n">
        <f aca="false">IF(OR(P$3="",Consolidado!$D523=""),0,IF(ISNUMBER(SEARCH(P$3,Consolidado!$D523)),IF(COUNTIFS(Consolidado!$AC$5:AC523,Consolidado!$AC523,Consolidado!$D$5:D523,"*"&amp;P$3&amp;"*")=1,1,0),0))</f>
        <v>0</v>
      </c>
      <c r="Q523" s="0" t="n">
        <f aca="false">IF(OR(Q$3="",Consolidado!$D523=""),0,IF(ISNUMBER(SEARCH(Q$3,Consolidado!$D523)),IF(COUNTIFS(Consolidado!$AC$5:AC523,Consolidado!$AC523,Consolidado!$D$5:D523,"*"&amp;Q$3&amp;"*")=1,1,0),0))</f>
        <v>0</v>
      </c>
      <c r="R523" s="0" t="n">
        <f aca="false">IF(OR(R$3="",Consolidado!$D523=""),0,IF(ISNUMBER(SEARCH(R$3,Consolidado!$D523)),IF(COUNTIFS(Consolidado!$AC$5:AC523,Consolidado!$AC523,Consolidado!$D$5:D523,"*"&amp;R$3&amp;"*")=1,1,0),0))</f>
        <v>0</v>
      </c>
      <c r="S523" s="0" t="n">
        <f aca="false">IF(OR(S$3="",Consolidado!$D523=""),0,IF(ISNUMBER(SEARCH(S$3,Consolidado!$D523)),IF(COUNTIFS(Consolidado!$AC$5:AC523,Consolidado!$AC523,Consolidado!$D$5:D523,"*"&amp;S$3&amp;"*")=1,1,0),0))</f>
        <v>0</v>
      </c>
      <c r="T523" s="0" t="n">
        <f aca="false">IF(OR(T$3="",Consolidado!$D523=""),0,IF(ISNUMBER(SEARCH(T$3,Consolidado!$D523)),IF(COUNTIFS(Consolidado!$AC$5:AC523,Consolidado!$AC523,Consolidado!$D$5:D523,"*"&amp;T$3&amp;"*")=1,1,0),0))</f>
        <v>0</v>
      </c>
      <c r="U523" s="0" t="n">
        <f aca="false">IF(OR(U$3="",Consolidado!$D523=""),0,IF(ISNUMBER(SEARCH(U$3,Consolidado!$D523)),IF(COUNTIFS(Consolidado!$AC$5:AC523,Consolidado!$AC523,Consolidado!$D$5:D523,"*"&amp;U$3&amp;"*")=1,1,0),0))</f>
        <v>0</v>
      </c>
      <c r="V523" s="0" t="n">
        <f aca="false">IF(OR(V$3="",Consolidado!$D523=""),0,IF(ISNUMBER(SEARCH(V$3,Consolidado!$D523)),IF(COUNTIFS(Consolidado!$AC$5:AC523,Consolidado!$AC523,Consolidado!$D$5:D523,"*"&amp;V$3&amp;"*")=1,1,0),0))</f>
        <v>0</v>
      </c>
      <c r="W523" s="0" t="n">
        <f aca="false">IF(OR(W$3="",Consolidado!$D523=""),0,IF(ISNUMBER(SEARCH(W$3,Consolidado!$D523)),IF(COUNTIFS(Consolidado!$AC$5:AC523,Consolidado!$AC523,Consolidado!$D$5:D523,"*"&amp;W$3&amp;"*")=1,1,0),0))</f>
        <v>0</v>
      </c>
      <c r="X523" s="0" t="n">
        <f aca="false">IF(OR(X$3="",Consolidado!$D523=""),0,IF(ISNUMBER(SEARCH(X$3,Consolidado!$D523)),IF(COUNTIFS(Consolidado!$AC$5:AC523,Consolidado!$AC523,Consolidado!$D$5:D523,"*"&amp;X$3&amp;"*")=1,1,0),0))</f>
        <v>0</v>
      </c>
      <c r="Y523" s="0" t="n">
        <f aca="false">IF(OR(Y$3="",Consolidado!$D523=""),0,IF(ISNUMBER(SEARCH(Y$3,Consolidado!$D523)),IF(COUNTIFS(Consolidado!$AC$5:AC523,Consolidado!$AC523,Consolidado!$D$5:D523,"*"&amp;Y$3&amp;"*")=1,1,0),0))</f>
        <v>0</v>
      </c>
      <c r="Z523" s="0" t="n">
        <f aca="false">IF(OR(Z$3="",Consolidado!$D523=""),0,IF(ISNUMBER(SEARCH(Z$3,Consolidado!$D523)),IF(COUNTIFS(Consolidado!$AC$5:AC523,Consolidado!$AC523,Consolidado!$D$5:D523,"*"&amp;Z$3&amp;"*")=1,1,0),0))</f>
        <v>0</v>
      </c>
      <c r="AA523" s="0" t="n">
        <f aca="false">IF(OR(AA$3="",Consolidado!$D523=""),0,IF(ISNUMBER(SEARCH(AA$3,Consolidado!$D523)),IF(COUNTIFS(Consolidado!$AC$5:AC523,Consolidado!$AC523,Consolidado!$D$5:D523,"*"&amp;AA$3&amp;"*")=1,1,0),0))</f>
        <v>0</v>
      </c>
      <c r="AB523" s="0" t="n">
        <f aca="false">IF(OR(AB$3="",Consolidado!$D523=""),0,IF(ISNUMBER(SEARCH(AB$3,Consolidado!$D523)),IF(COUNTIFS(Consolidado!$AC$5:AC523,Consolidado!$AC523,Consolidado!$D$5:D523,"*"&amp;AB$3&amp;"*")=1,1,0),0))</f>
        <v>0</v>
      </c>
      <c r="AC523" s="0" t="n">
        <f aca="false">IF(OR(AC$3="",Consolidado!$D523=""),0,IF(ISNUMBER(SEARCH(AC$3,Consolidado!$D523)),IF(COUNTIFS(Consolidado!$AC$5:AC523,Consolidado!$AC523,Consolidado!$D$5:D523,"*"&amp;AC$3&amp;"*")=1,1,0),0))</f>
        <v>0</v>
      </c>
      <c r="AD523" s="0" t="n">
        <f aca="false">IF(OR(AD$3="",Consolidado!$D523=""),0,IF(ISNUMBER(SEARCH(AD$3,Consolidado!$D523)),IF(COUNTIFS(Consolidado!$AC$5:AC523,Consolidado!$AC523,Consolidado!$D$5:D523,"*"&amp;AD$3&amp;"*")=1,1,0),0))</f>
        <v>0</v>
      </c>
      <c r="AE523" s="0" t="n">
        <f aca="false">IF(OR(AE$3="",Consolidado!$D523=""),0,IF(ISNUMBER(SEARCH(AE$3,Consolidado!$D523)),IF(COUNTIFS(Consolidado!$AC$5:AC523,Consolidado!$AC523,Consolidado!$D$5:D523,"*"&amp;AE$3&amp;"*")=1,1,0),0))</f>
        <v>0</v>
      </c>
      <c r="AF523" s="0" t="n">
        <f aca="false">IF(OR(AF$3="",Consolidado!$D523=""),0,IF(ISNUMBER(SEARCH(AF$3,Consolidado!$D523)),IF(COUNTIFS(Consolidado!$AC$5:AC523,Consolidado!$AC523,Consolidado!$D$5:D523,"*"&amp;AF$3&amp;"*")=1,1,0),0))</f>
        <v>0</v>
      </c>
      <c r="AG523" s="0" t="n">
        <f aca="false">IF(OR(AG$3="",Consolidado!$D523=""),0,IF(ISNUMBER(SEARCH(AG$3,Consolidado!$D523)),IF(COUNTIFS(Consolidado!$AC$5:AC523,Consolidado!$AC523,Consolidado!$D$5:D523,"*"&amp;AG$3&amp;"*")=1,1,0),0))</f>
        <v>0</v>
      </c>
      <c r="AH523" s="0" t="n">
        <f aca="false">IF(OR(AH$3="",Consolidado!$D523=""),0,IF(ISNUMBER(SEARCH(AH$3,Consolidado!$D523)),IF(COUNTIFS(Consolidado!$AC$5:AC523,Consolidado!$AC523,Consolidado!$D$5:D523,"*"&amp;AH$3&amp;"*")=1,1,0),0))</f>
        <v>0</v>
      </c>
      <c r="AI523" s="0" t="n">
        <f aca="false">IF(OR(AI$3="",Consolidado!$D523=""),0,IF(ISNUMBER(SEARCH(AI$3,Consolidado!$D523)),IF(COUNTIFS(Consolidado!$AC$5:AC523,Consolidado!$AC523,Consolidado!$D$5:D523,"*"&amp;AI$3&amp;"*")=1,1,0),0))</f>
        <v>0</v>
      </c>
      <c r="AJ523" s="0" t="n">
        <f aca="false">IF(OR(AJ$3="",Consolidado!$D523=""),0,IF(ISNUMBER(SEARCH(AJ$3,Consolidado!$D523)),IF(COUNTIFS(Consolidado!$AC$5:AC523,Consolidado!$AC523,Consolidado!$D$5:D523,"*"&amp;AJ$3&amp;"*")=1,1,0),0))</f>
        <v>0</v>
      </c>
      <c r="AK523" s="0" t="n">
        <f aca="false">IF(OR(AK$3="",Consolidado!$D523=""),0,IF(ISNUMBER(SEARCH(AK$3,Consolidado!$D523)),IF(COUNTIFS(Consolidado!$AC$5:AC523,Consolidado!$AC523,Consolidado!$D$5:D523,"*"&amp;AK$3&amp;"*")=1,1,0),0))</f>
        <v>0</v>
      </c>
      <c r="AL523" s="0" t="n">
        <f aca="false">IF(OR(AL$3="",Consolidado!$D523=""),0,IF(ISNUMBER(SEARCH(AL$3,Consolidado!$D523)),IF(COUNTIFS(Consolidado!$AC$5:AC523,Consolidado!$AC523,Consolidado!$D$5:D523,"*"&amp;AL$3&amp;"*")=1,1,0),0))</f>
        <v>0</v>
      </c>
      <c r="AM523" s="0" t="n">
        <f aca="false">IF(OR(AM$3="",Consolidado!$D523=""),0,IF(ISNUMBER(SEARCH(AM$3,Consolidado!$D523)),IF(COUNTIFS(Consolidado!$AC$5:AC523,Consolidado!$AC523,Consolidado!$D$5:D523,"*"&amp;AM$3&amp;"*")=1,1,0),0))</f>
        <v>0</v>
      </c>
      <c r="AN523" s="0" t="n">
        <f aca="false">IF(OR(AN$3="",Consolidado!$D523=""),0,IF(ISNUMBER(SEARCH(AN$3,Consolidado!$D523)),IF(COUNTIFS(Consolidado!$AC$5:AC523,Consolidado!$AC523,Consolidado!$D$5:D523,"*"&amp;AN$3&amp;"*")=1,1,0),0))</f>
        <v>0</v>
      </c>
      <c r="AO523" s="0" t="n">
        <f aca="false">IF(OR(AO$3="",Consolidado!$D523=""),0,IF(ISNUMBER(SEARCH(AO$3,Consolidado!$D523)),IF(COUNTIFS(Consolidado!$AC$5:AC523,Consolidado!$AC523,Consolidado!$D$5:D523,"*"&amp;AO$3&amp;"*")=1,1,0),0))</f>
        <v>0</v>
      </c>
    </row>
    <row r="524" customFormat="false" ht="15" hidden="false" customHeight="false" outlineLevel="0" collapsed="false">
      <c r="B524" s="0" t="n">
        <f aca="false">IF(OR(B$3="",Consolidado!$D524=""),0,IF(ISNUMBER(SEARCH(B$3,Consolidado!$D524)),IF(COUNTIFS(Consolidado!$AC$5:AC524,Consolidado!$AC524,Consolidado!$D$5:D524,"*"&amp;B$3&amp;"*")=1,1,0),0))</f>
        <v>0</v>
      </c>
      <c r="C524" s="0" t="n">
        <f aca="false">IF(OR(C$3="",Consolidado!$D524=""),0,IF(ISNUMBER(SEARCH(C$3,Consolidado!$D524)),IF(COUNTIFS(Consolidado!$AC$5:AC524,Consolidado!$AC524,Consolidado!$D$5:D524,"*"&amp;C$3&amp;"*")=1,1,0),0))</f>
        <v>0</v>
      </c>
      <c r="D524" s="0" t="n">
        <f aca="false">IF(OR(D$3="",Consolidado!$D524=""),0,IF(ISNUMBER(SEARCH(D$3,Consolidado!$D524)),IF(COUNTIFS(Consolidado!$AC$5:AC524,Consolidado!$AC524,Consolidado!$D$5:D524,"*"&amp;D$3&amp;"*")=1,1,0),0))</f>
        <v>0</v>
      </c>
      <c r="E524" s="0" t="n">
        <f aca="false">IF(OR(E$3="",Consolidado!$D524=""),0,IF(ISNUMBER(SEARCH(E$3,Consolidado!$D524)),IF(COUNTIFS(Consolidado!$AC$5:AC524,Consolidado!$AC524,Consolidado!$D$5:D524,"*"&amp;E$3&amp;"*")=1,1,0),0))</f>
        <v>0</v>
      </c>
      <c r="F524" s="0" t="n">
        <f aca="false">IF(OR(F$3="",Consolidado!$D524=""),0,IF(ISNUMBER(SEARCH(F$3,Consolidado!$D524)),IF(COUNTIFS(Consolidado!$AC$5:AC524,Consolidado!$AC524,Consolidado!$D$5:D524,"*"&amp;F$3&amp;"*")=1,1,0),0))</f>
        <v>0</v>
      </c>
      <c r="G524" s="0" t="n">
        <f aca="false">IF(OR(G$3="",Consolidado!$D524=""),0,IF(ISNUMBER(SEARCH(G$3,Consolidado!$D524)),IF(COUNTIFS(Consolidado!$AC$5:AC524,Consolidado!$AC524,Consolidado!$D$5:D524,"*"&amp;G$3&amp;"*")=1,1,0),0))</f>
        <v>0</v>
      </c>
      <c r="H524" s="0" t="n">
        <f aca="false">IF(OR(H$3="",Consolidado!$D524=""),0,IF(ISNUMBER(SEARCH(H$3,Consolidado!$D524)),IF(COUNTIFS(Consolidado!$AC$5:AC524,Consolidado!$AC524,Consolidado!$D$5:D524,"*"&amp;H$3&amp;"*")=1,1,0),0))</f>
        <v>0</v>
      </c>
      <c r="I524" s="0" t="n">
        <f aca="false">IF(OR(I$3="",Consolidado!$D524=""),0,IF(ISNUMBER(SEARCH(I$3,Consolidado!$D524)),IF(COUNTIFS(Consolidado!$AC$5:AC524,Consolidado!$AC524,Consolidado!$D$5:D524,"*"&amp;I$3&amp;"*")=1,1,0),0))</f>
        <v>0</v>
      </c>
      <c r="J524" s="0" t="n">
        <f aca="false">IF(OR(J$3="",Consolidado!$D524=""),0,IF(ISNUMBER(SEARCH(J$3,Consolidado!$D524)),IF(COUNTIFS(Consolidado!$AC$5:AC524,Consolidado!$AC524,Consolidado!$D$5:D524,"*"&amp;J$3&amp;"*")=1,1,0),0))</f>
        <v>0</v>
      </c>
      <c r="K524" s="0" t="n">
        <f aca="false">IF(OR(K$3="",Consolidado!$D524=""),0,IF(ISNUMBER(SEARCH(K$3,Consolidado!$D524)),IF(COUNTIFS(Consolidado!$AC$5:AC524,Consolidado!$AC524,Consolidado!$D$5:D524,"*"&amp;K$3&amp;"*")=1,1,0),0))</f>
        <v>0</v>
      </c>
      <c r="L524" s="0" t="n">
        <f aca="false">IF(OR(L$3="",Consolidado!$D524=""),0,IF(ISNUMBER(SEARCH(L$3,Consolidado!$D524)),IF(COUNTIFS(Consolidado!$AC$5:AC524,Consolidado!$AC524,Consolidado!$D$5:D524,"*"&amp;L$3&amp;"*")=1,1,0),0))</f>
        <v>0</v>
      </c>
      <c r="M524" s="0" t="n">
        <f aca="false">IF(OR(M$3="",Consolidado!$D524=""),0,IF(ISNUMBER(SEARCH(M$3,Consolidado!$D524)),IF(COUNTIFS(Consolidado!$AC$5:AC524,Consolidado!$AC524,Consolidado!$D$5:D524,"*"&amp;M$3&amp;"*")=1,1,0),0))</f>
        <v>0</v>
      </c>
      <c r="N524" s="0" t="n">
        <f aca="false">IF(OR(N$3="",Consolidado!$D524=""),0,IF(ISNUMBER(SEARCH(N$3,Consolidado!$D524)),IF(COUNTIFS(Consolidado!$AC$5:AC524,Consolidado!$AC524,Consolidado!$D$5:D524,"*"&amp;N$3&amp;"*")=1,1,0),0))</f>
        <v>0</v>
      </c>
      <c r="O524" s="0" t="n">
        <f aca="false">IF(OR(O$3="",Consolidado!$D524=""),0,IF(ISNUMBER(SEARCH(O$3,Consolidado!$D524)),IF(COUNTIFS(Consolidado!$AC$5:AC524,Consolidado!$AC524,Consolidado!$D$5:D524,"*"&amp;O$3&amp;"*")=1,1,0),0))</f>
        <v>0</v>
      </c>
      <c r="P524" s="0" t="n">
        <f aca="false">IF(OR(P$3="",Consolidado!$D524=""),0,IF(ISNUMBER(SEARCH(P$3,Consolidado!$D524)),IF(COUNTIFS(Consolidado!$AC$5:AC524,Consolidado!$AC524,Consolidado!$D$5:D524,"*"&amp;P$3&amp;"*")=1,1,0),0))</f>
        <v>0</v>
      </c>
      <c r="Q524" s="0" t="n">
        <f aca="false">IF(OR(Q$3="",Consolidado!$D524=""),0,IF(ISNUMBER(SEARCH(Q$3,Consolidado!$D524)),IF(COUNTIFS(Consolidado!$AC$5:AC524,Consolidado!$AC524,Consolidado!$D$5:D524,"*"&amp;Q$3&amp;"*")=1,1,0),0))</f>
        <v>0</v>
      </c>
      <c r="R524" s="0" t="n">
        <f aca="false">IF(OR(R$3="",Consolidado!$D524=""),0,IF(ISNUMBER(SEARCH(R$3,Consolidado!$D524)),IF(COUNTIFS(Consolidado!$AC$5:AC524,Consolidado!$AC524,Consolidado!$D$5:D524,"*"&amp;R$3&amp;"*")=1,1,0),0))</f>
        <v>0</v>
      </c>
      <c r="S524" s="0" t="n">
        <f aca="false">IF(OR(S$3="",Consolidado!$D524=""),0,IF(ISNUMBER(SEARCH(S$3,Consolidado!$D524)),IF(COUNTIFS(Consolidado!$AC$5:AC524,Consolidado!$AC524,Consolidado!$D$5:D524,"*"&amp;S$3&amp;"*")=1,1,0),0))</f>
        <v>0</v>
      </c>
      <c r="T524" s="0" t="n">
        <f aca="false">IF(OR(T$3="",Consolidado!$D524=""),0,IF(ISNUMBER(SEARCH(T$3,Consolidado!$D524)),IF(COUNTIFS(Consolidado!$AC$5:AC524,Consolidado!$AC524,Consolidado!$D$5:D524,"*"&amp;T$3&amp;"*")=1,1,0),0))</f>
        <v>0</v>
      </c>
      <c r="U524" s="0" t="n">
        <f aca="false">IF(OR(U$3="",Consolidado!$D524=""),0,IF(ISNUMBER(SEARCH(U$3,Consolidado!$D524)),IF(COUNTIFS(Consolidado!$AC$5:AC524,Consolidado!$AC524,Consolidado!$D$5:D524,"*"&amp;U$3&amp;"*")=1,1,0),0))</f>
        <v>0</v>
      </c>
      <c r="V524" s="0" t="n">
        <f aca="false">IF(OR(V$3="",Consolidado!$D524=""),0,IF(ISNUMBER(SEARCH(V$3,Consolidado!$D524)),IF(COUNTIFS(Consolidado!$AC$5:AC524,Consolidado!$AC524,Consolidado!$D$5:D524,"*"&amp;V$3&amp;"*")=1,1,0),0))</f>
        <v>0</v>
      </c>
      <c r="W524" s="0" t="n">
        <f aca="false">IF(OR(W$3="",Consolidado!$D524=""),0,IF(ISNUMBER(SEARCH(W$3,Consolidado!$D524)),IF(COUNTIFS(Consolidado!$AC$5:AC524,Consolidado!$AC524,Consolidado!$D$5:D524,"*"&amp;W$3&amp;"*")=1,1,0),0))</f>
        <v>0</v>
      </c>
      <c r="X524" s="0" t="n">
        <f aca="false">IF(OR(X$3="",Consolidado!$D524=""),0,IF(ISNUMBER(SEARCH(X$3,Consolidado!$D524)),IF(COUNTIFS(Consolidado!$AC$5:AC524,Consolidado!$AC524,Consolidado!$D$5:D524,"*"&amp;X$3&amp;"*")=1,1,0),0))</f>
        <v>0</v>
      </c>
      <c r="Y524" s="0" t="n">
        <f aca="false">IF(OR(Y$3="",Consolidado!$D524=""),0,IF(ISNUMBER(SEARCH(Y$3,Consolidado!$D524)),IF(COUNTIFS(Consolidado!$AC$5:AC524,Consolidado!$AC524,Consolidado!$D$5:D524,"*"&amp;Y$3&amp;"*")=1,1,0),0))</f>
        <v>0</v>
      </c>
      <c r="Z524" s="0" t="n">
        <f aca="false">IF(OR(Z$3="",Consolidado!$D524=""),0,IF(ISNUMBER(SEARCH(Z$3,Consolidado!$D524)),IF(COUNTIFS(Consolidado!$AC$5:AC524,Consolidado!$AC524,Consolidado!$D$5:D524,"*"&amp;Z$3&amp;"*")=1,1,0),0))</f>
        <v>0</v>
      </c>
      <c r="AA524" s="0" t="n">
        <f aca="false">IF(OR(AA$3="",Consolidado!$D524=""),0,IF(ISNUMBER(SEARCH(AA$3,Consolidado!$D524)),IF(COUNTIFS(Consolidado!$AC$5:AC524,Consolidado!$AC524,Consolidado!$D$5:D524,"*"&amp;AA$3&amp;"*")=1,1,0),0))</f>
        <v>0</v>
      </c>
      <c r="AB524" s="0" t="n">
        <f aca="false">IF(OR(AB$3="",Consolidado!$D524=""),0,IF(ISNUMBER(SEARCH(AB$3,Consolidado!$D524)),IF(COUNTIFS(Consolidado!$AC$5:AC524,Consolidado!$AC524,Consolidado!$D$5:D524,"*"&amp;AB$3&amp;"*")=1,1,0),0))</f>
        <v>0</v>
      </c>
      <c r="AC524" s="0" t="n">
        <f aca="false">IF(OR(AC$3="",Consolidado!$D524=""),0,IF(ISNUMBER(SEARCH(AC$3,Consolidado!$D524)),IF(COUNTIFS(Consolidado!$AC$5:AC524,Consolidado!$AC524,Consolidado!$D$5:D524,"*"&amp;AC$3&amp;"*")=1,1,0),0))</f>
        <v>0</v>
      </c>
      <c r="AD524" s="0" t="n">
        <f aca="false">IF(OR(AD$3="",Consolidado!$D524=""),0,IF(ISNUMBER(SEARCH(AD$3,Consolidado!$D524)),IF(COUNTIFS(Consolidado!$AC$5:AC524,Consolidado!$AC524,Consolidado!$D$5:D524,"*"&amp;AD$3&amp;"*")=1,1,0),0))</f>
        <v>0</v>
      </c>
      <c r="AE524" s="0" t="n">
        <f aca="false">IF(OR(AE$3="",Consolidado!$D524=""),0,IF(ISNUMBER(SEARCH(AE$3,Consolidado!$D524)),IF(COUNTIFS(Consolidado!$AC$5:AC524,Consolidado!$AC524,Consolidado!$D$5:D524,"*"&amp;AE$3&amp;"*")=1,1,0),0))</f>
        <v>0</v>
      </c>
      <c r="AF524" s="0" t="n">
        <f aca="false">IF(OR(AF$3="",Consolidado!$D524=""),0,IF(ISNUMBER(SEARCH(AF$3,Consolidado!$D524)),IF(COUNTIFS(Consolidado!$AC$5:AC524,Consolidado!$AC524,Consolidado!$D$5:D524,"*"&amp;AF$3&amp;"*")=1,1,0),0))</f>
        <v>0</v>
      </c>
      <c r="AG524" s="0" t="n">
        <f aca="false">IF(OR(AG$3="",Consolidado!$D524=""),0,IF(ISNUMBER(SEARCH(AG$3,Consolidado!$D524)),IF(COUNTIFS(Consolidado!$AC$5:AC524,Consolidado!$AC524,Consolidado!$D$5:D524,"*"&amp;AG$3&amp;"*")=1,1,0),0))</f>
        <v>0</v>
      </c>
      <c r="AH524" s="0" t="n">
        <f aca="false">IF(OR(AH$3="",Consolidado!$D524=""),0,IF(ISNUMBER(SEARCH(AH$3,Consolidado!$D524)),IF(COUNTIFS(Consolidado!$AC$5:AC524,Consolidado!$AC524,Consolidado!$D$5:D524,"*"&amp;AH$3&amp;"*")=1,1,0),0))</f>
        <v>0</v>
      </c>
      <c r="AI524" s="0" t="n">
        <f aca="false">IF(OR(AI$3="",Consolidado!$D524=""),0,IF(ISNUMBER(SEARCH(AI$3,Consolidado!$D524)),IF(COUNTIFS(Consolidado!$AC$5:AC524,Consolidado!$AC524,Consolidado!$D$5:D524,"*"&amp;AI$3&amp;"*")=1,1,0),0))</f>
        <v>0</v>
      </c>
      <c r="AJ524" s="0" t="n">
        <f aca="false">IF(OR(AJ$3="",Consolidado!$D524=""),0,IF(ISNUMBER(SEARCH(AJ$3,Consolidado!$D524)),IF(COUNTIFS(Consolidado!$AC$5:AC524,Consolidado!$AC524,Consolidado!$D$5:D524,"*"&amp;AJ$3&amp;"*")=1,1,0),0))</f>
        <v>0</v>
      </c>
      <c r="AK524" s="0" t="n">
        <f aca="false">IF(OR(AK$3="",Consolidado!$D524=""),0,IF(ISNUMBER(SEARCH(AK$3,Consolidado!$D524)),IF(COUNTIFS(Consolidado!$AC$5:AC524,Consolidado!$AC524,Consolidado!$D$5:D524,"*"&amp;AK$3&amp;"*")=1,1,0),0))</f>
        <v>0</v>
      </c>
      <c r="AL524" s="0" t="n">
        <f aca="false">IF(OR(AL$3="",Consolidado!$D524=""),0,IF(ISNUMBER(SEARCH(AL$3,Consolidado!$D524)),IF(COUNTIFS(Consolidado!$AC$5:AC524,Consolidado!$AC524,Consolidado!$D$5:D524,"*"&amp;AL$3&amp;"*")=1,1,0),0))</f>
        <v>0</v>
      </c>
      <c r="AM524" s="0" t="n">
        <f aca="false">IF(OR(AM$3="",Consolidado!$D524=""),0,IF(ISNUMBER(SEARCH(AM$3,Consolidado!$D524)),IF(COUNTIFS(Consolidado!$AC$5:AC524,Consolidado!$AC524,Consolidado!$D$5:D524,"*"&amp;AM$3&amp;"*")=1,1,0),0))</f>
        <v>0</v>
      </c>
      <c r="AN524" s="0" t="n">
        <f aca="false">IF(OR(AN$3="",Consolidado!$D524=""),0,IF(ISNUMBER(SEARCH(AN$3,Consolidado!$D524)),IF(COUNTIFS(Consolidado!$AC$5:AC524,Consolidado!$AC524,Consolidado!$D$5:D524,"*"&amp;AN$3&amp;"*")=1,1,0),0))</f>
        <v>0</v>
      </c>
      <c r="AO524" s="0" t="n">
        <f aca="false">IF(OR(AO$3="",Consolidado!$D524=""),0,IF(ISNUMBER(SEARCH(AO$3,Consolidado!$D524)),IF(COUNTIFS(Consolidado!$AC$5:AC524,Consolidado!$AC524,Consolidado!$D$5:D524,"*"&amp;AO$3&amp;"*")=1,1,0),0))</f>
        <v>0</v>
      </c>
    </row>
    <row r="525" customFormat="false" ht="15" hidden="false" customHeight="false" outlineLevel="0" collapsed="false">
      <c r="B525" s="0" t="n">
        <f aca="false">IF(OR(B$3="",Consolidado!$D525=""),0,IF(ISNUMBER(SEARCH(B$3,Consolidado!$D525)),IF(COUNTIFS(Consolidado!$AC$5:AC525,Consolidado!$AC525,Consolidado!$D$5:D525,"*"&amp;B$3&amp;"*")=1,1,0),0))</f>
        <v>0</v>
      </c>
      <c r="C525" s="0" t="n">
        <f aca="false">IF(OR(C$3="",Consolidado!$D525=""),0,IF(ISNUMBER(SEARCH(C$3,Consolidado!$D525)),IF(COUNTIFS(Consolidado!$AC$5:AC525,Consolidado!$AC525,Consolidado!$D$5:D525,"*"&amp;C$3&amp;"*")=1,1,0),0))</f>
        <v>0</v>
      </c>
      <c r="D525" s="0" t="n">
        <f aca="false">IF(OR(D$3="",Consolidado!$D525=""),0,IF(ISNUMBER(SEARCH(D$3,Consolidado!$D525)),IF(COUNTIFS(Consolidado!$AC$5:AC525,Consolidado!$AC525,Consolidado!$D$5:D525,"*"&amp;D$3&amp;"*")=1,1,0),0))</f>
        <v>0</v>
      </c>
      <c r="E525" s="0" t="n">
        <f aca="false">IF(OR(E$3="",Consolidado!$D525=""),0,IF(ISNUMBER(SEARCH(E$3,Consolidado!$D525)),IF(COUNTIFS(Consolidado!$AC$5:AC525,Consolidado!$AC525,Consolidado!$D$5:D525,"*"&amp;E$3&amp;"*")=1,1,0),0))</f>
        <v>0</v>
      </c>
      <c r="F525" s="0" t="n">
        <f aca="false">IF(OR(F$3="",Consolidado!$D525=""),0,IF(ISNUMBER(SEARCH(F$3,Consolidado!$D525)),IF(COUNTIFS(Consolidado!$AC$5:AC525,Consolidado!$AC525,Consolidado!$D$5:D525,"*"&amp;F$3&amp;"*")=1,1,0),0))</f>
        <v>0</v>
      </c>
      <c r="G525" s="0" t="n">
        <f aca="false">IF(OR(G$3="",Consolidado!$D525=""),0,IF(ISNUMBER(SEARCH(G$3,Consolidado!$D525)),IF(COUNTIFS(Consolidado!$AC$5:AC525,Consolidado!$AC525,Consolidado!$D$5:D525,"*"&amp;G$3&amp;"*")=1,1,0),0))</f>
        <v>0</v>
      </c>
      <c r="H525" s="0" t="n">
        <f aca="false">IF(OR(H$3="",Consolidado!$D525=""),0,IF(ISNUMBER(SEARCH(H$3,Consolidado!$D525)),IF(COUNTIFS(Consolidado!$AC$5:AC525,Consolidado!$AC525,Consolidado!$D$5:D525,"*"&amp;H$3&amp;"*")=1,1,0),0))</f>
        <v>0</v>
      </c>
      <c r="I525" s="0" t="n">
        <f aca="false">IF(OR(I$3="",Consolidado!$D525=""),0,IF(ISNUMBER(SEARCH(I$3,Consolidado!$D525)),IF(COUNTIFS(Consolidado!$AC$5:AC525,Consolidado!$AC525,Consolidado!$D$5:D525,"*"&amp;I$3&amp;"*")=1,1,0),0))</f>
        <v>0</v>
      </c>
      <c r="J525" s="0" t="n">
        <f aca="false">IF(OR(J$3="",Consolidado!$D525=""),0,IF(ISNUMBER(SEARCH(J$3,Consolidado!$D525)),IF(COUNTIFS(Consolidado!$AC$5:AC525,Consolidado!$AC525,Consolidado!$D$5:D525,"*"&amp;J$3&amp;"*")=1,1,0),0))</f>
        <v>0</v>
      </c>
      <c r="K525" s="0" t="n">
        <f aca="false">IF(OR(K$3="",Consolidado!$D525=""),0,IF(ISNUMBER(SEARCH(K$3,Consolidado!$D525)),IF(COUNTIFS(Consolidado!$AC$5:AC525,Consolidado!$AC525,Consolidado!$D$5:D525,"*"&amp;K$3&amp;"*")=1,1,0),0))</f>
        <v>0</v>
      </c>
      <c r="L525" s="0" t="n">
        <f aca="false">IF(OR(L$3="",Consolidado!$D525=""),0,IF(ISNUMBER(SEARCH(L$3,Consolidado!$D525)),IF(COUNTIFS(Consolidado!$AC$5:AC525,Consolidado!$AC525,Consolidado!$D$5:D525,"*"&amp;L$3&amp;"*")=1,1,0),0))</f>
        <v>0</v>
      </c>
      <c r="M525" s="0" t="n">
        <f aca="false">IF(OR(M$3="",Consolidado!$D525=""),0,IF(ISNUMBER(SEARCH(M$3,Consolidado!$D525)),IF(COUNTIFS(Consolidado!$AC$5:AC525,Consolidado!$AC525,Consolidado!$D$5:D525,"*"&amp;M$3&amp;"*")=1,1,0),0))</f>
        <v>0</v>
      </c>
      <c r="N525" s="0" t="n">
        <f aca="false">IF(OR(N$3="",Consolidado!$D525=""),0,IF(ISNUMBER(SEARCH(N$3,Consolidado!$D525)),IF(COUNTIFS(Consolidado!$AC$5:AC525,Consolidado!$AC525,Consolidado!$D$5:D525,"*"&amp;N$3&amp;"*")=1,1,0),0))</f>
        <v>0</v>
      </c>
      <c r="O525" s="0" t="n">
        <f aca="false">IF(OR(O$3="",Consolidado!$D525=""),0,IF(ISNUMBER(SEARCH(O$3,Consolidado!$D525)),IF(COUNTIFS(Consolidado!$AC$5:AC525,Consolidado!$AC525,Consolidado!$D$5:D525,"*"&amp;O$3&amp;"*")=1,1,0),0))</f>
        <v>0</v>
      </c>
      <c r="P525" s="0" t="n">
        <f aca="false">IF(OR(P$3="",Consolidado!$D525=""),0,IF(ISNUMBER(SEARCH(P$3,Consolidado!$D525)),IF(COUNTIFS(Consolidado!$AC$5:AC525,Consolidado!$AC525,Consolidado!$D$5:D525,"*"&amp;P$3&amp;"*")=1,1,0),0))</f>
        <v>0</v>
      </c>
      <c r="Q525" s="0" t="n">
        <f aca="false">IF(OR(Q$3="",Consolidado!$D525=""),0,IF(ISNUMBER(SEARCH(Q$3,Consolidado!$D525)),IF(COUNTIFS(Consolidado!$AC$5:AC525,Consolidado!$AC525,Consolidado!$D$5:D525,"*"&amp;Q$3&amp;"*")=1,1,0),0))</f>
        <v>0</v>
      </c>
      <c r="R525" s="0" t="n">
        <f aca="false">IF(OR(R$3="",Consolidado!$D525=""),0,IF(ISNUMBER(SEARCH(R$3,Consolidado!$D525)),IF(COUNTIFS(Consolidado!$AC$5:AC525,Consolidado!$AC525,Consolidado!$D$5:D525,"*"&amp;R$3&amp;"*")=1,1,0),0))</f>
        <v>0</v>
      </c>
      <c r="S525" s="0" t="n">
        <f aca="false">IF(OR(S$3="",Consolidado!$D525=""),0,IF(ISNUMBER(SEARCH(S$3,Consolidado!$D525)),IF(COUNTIFS(Consolidado!$AC$5:AC525,Consolidado!$AC525,Consolidado!$D$5:D525,"*"&amp;S$3&amp;"*")=1,1,0),0))</f>
        <v>0</v>
      </c>
      <c r="T525" s="0" t="n">
        <f aca="false">IF(OR(T$3="",Consolidado!$D525=""),0,IF(ISNUMBER(SEARCH(T$3,Consolidado!$D525)),IF(COUNTIFS(Consolidado!$AC$5:AC525,Consolidado!$AC525,Consolidado!$D$5:D525,"*"&amp;T$3&amp;"*")=1,1,0),0))</f>
        <v>0</v>
      </c>
      <c r="U525" s="0" t="n">
        <f aca="false">IF(OR(U$3="",Consolidado!$D525=""),0,IF(ISNUMBER(SEARCH(U$3,Consolidado!$D525)),IF(COUNTIFS(Consolidado!$AC$5:AC525,Consolidado!$AC525,Consolidado!$D$5:D525,"*"&amp;U$3&amp;"*")=1,1,0),0))</f>
        <v>0</v>
      </c>
      <c r="V525" s="0" t="n">
        <f aca="false">IF(OR(V$3="",Consolidado!$D525=""),0,IF(ISNUMBER(SEARCH(V$3,Consolidado!$D525)),IF(COUNTIFS(Consolidado!$AC$5:AC525,Consolidado!$AC525,Consolidado!$D$5:D525,"*"&amp;V$3&amp;"*")=1,1,0),0))</f>
        <v>0</v>
      </c>
      <c r="W525" s="0" t="n">
        <f aca="false">IF(OR(W$3="",Consolidado!$D525=""),0,IF(ISNUMBER(SEARCH(W$3,Consolidado!$D525)),IF(COUNTIFS(Consolidado!$AC$5:AC525,Consolidado!$AC525,Consolidado!$D$5:D525,"*"&amp;W$3&amp;"*")=1,1,0),0))</f>
        <v>0</v>
      </c>
      <c r="X525" s="0" t="n">
        <f aca="false">IF(OR(X$3="",Consolidado!$D525=""),0,IF(ISNUMBER(SEARCH(X$3,Consolidado!$D525)),IF(COUNTIFS(Consolidado!$AC$5:AC525,Consolidado!$AC525,Consolidado!$D$5:D525,"*"&amp;X$3&amp;"*")=1,1,0),0))</f>
        <v>0</v>
      </c>
      <c r="Y525" s="0" t="n">
        <f aca="false">IF(OR(Y$3="",Consolidado!$D525=""),0,IF(ISNUMBER(SEARCH(Y$3,Consolidado!$D525)),IF(COUNTIFS(Consolidado!$AC$5:AC525,Consolidado!$AC525,Consolidado!$D$5:D525,"*"&amp;Y$3&amp;"*")=1,1,0),0))</f>
        <v>0</v>
      </c>
      <c r="Z525" s="0" t="n">
        <f aca="false">IF(OR(Z$3="",Consolidado!$D525=""),0,IF(ISNUMBER(SEARCH(Z$3,Consolidado!$D525)),IF(COUNTIFS(Consolidado!$AC$5:AC525,Consolidado!$AC525,Consolidado!$D$5:D525,"*"&amp;Z$3&amp;"*")=1,1,0),0))</f>
        <v>0</v>
      </c>
      <c r="AA525" s="0" t="n">
        <f aca="false">IF(OR(AA$3="",Consolidado!$D525=""),0,IF(ISNUMBER(SEARCH(AA$3,Consolidado!$D525)),IF(COUNTIFS(Consolidado!$AC$5:AC525,Consolidado!$AC525,Consolidado!$D$5:D525,"*"&amp;AA$3&amp;"*")=1,1,0),0))</f>
        <v>0</v>
      </c>
      <c r="AB525" s="0" t="n">
        <f aca="false">IF(OR(AB$3="",Consolidado!$D525=""),0,IF(ISNUMBER(SEARCH(AB$3,Consolidado!$D525)),IF(COUNTIFS(Consolidado!$AC$5:AC525,Consolidado!$AC525,Consolidado!$D$5:D525,"*"&amp;AB$3&amp;"*")=1,1,0),0))</f>
        <v>0</v>
      </c>
      <c r="AC525" s="0" t="n">
        <f aca="false">IF(OR(AC$3="",Consolidado!$D525=""),0,IF(ISNUMBER(SEARCH(AC$3,Consolidado!$D525)),IF(COUNTIFS(Consolidado!$AC$5:AC525,Consolidado!$AC525,Consolidado!$D$5:D525,"*"&amp;AC$3&amp;"*")=1,1,0),0))</f>
        <v>0</v>
      </c>
      <c r="AD525" s="0" t="n">
        <f aca="false">IF(OR(AD$3="",Consolidado!$D525=""),0,IF(ISNUMBER(SEARCH(AD$3,Consolidado!$D525)),IF(COUNTIFS(Consolidado!$AC$5:AC525,Consolidado!$AC525,Consolidado!$D$5:D525,"*"&amp;AD$3&amp;"*")=1,1,0),0))</f>
        <v>0</v>
      </c>
      <c r="AE525" s="0" t="n">
        <f aca="false">IF(OR(AE$3="",Consolidado!$D525=""),0,IF(ISNUMBER(SEARCH(AE$3,Consolidado!$D525)),IF(COUNTIFS(Consolidado!$AC$5:AC525,Consolidado!$AC525,Consolidado!$D$5:D525,"*"&amp;AE$3&amp;"*")=1,1,0),0))</f>
        <v>0</v>
      </c>
      <c r="AF525" s="0" t="n">
        <f aca="false">IF(OR(AF$3="",Consolidado!$D525=""),0,IF(ISNUMBER(SEARCH(AF$3,Consolidado!$D525)),IF(COUNTIFS(Consolidado!$AC$5:AC525,Consolidado!$AC525,Consolidado!$D$5:D525,"*"&amp;AF$3&amp;"*")=1,1,0),0))</f>
        <v>0</v>
      </c>
      <c r="AG525" s="0" t="n">
        <f aca="false">IF(OR(AG$3="",Consolidado!$D525=""),0,IF(ISNUMBER(SEARCH(AG$3,Consolidado!$D525)),IF(COUNTIFS(Consolidado!$AC$5:AC525,Consolidado!$AC525,Consolidado!$D$5:D525,"*"&amp;AG$3&amp;"*")=1,1,0),0))</f>
        <v>0</v>
      </c>
      <c r="AH525" s="0" t="n">
        <f aca="false">IF(OR(AH$3="",Consolidado!$D525=""),0,IF(ISNUMBER(SEARCH(AH$3,Consolidado!$D525)),IF(COUNTIFS(Consolidado!$AC$5:AC525,Consolidado!$AC525,Consolidado!$D$5:D525,"*"&amp;AH$3&amp;"*")=1,1,0),0))</f>
        <v>0</v>
      </c>
      <c r="AI525" s="0" t="n">
        <f aca="false">IF(OR(AI$3="",Consolidado!$D525=""),0,IF(ISNUMBER(SEARCH(AI$3,Consolidado!$D525)),IF(COUNTIFS(Consolidado!$AC$5:AC525,Consolidado!$AC525,Consolidado!$D$5:D525,"*"&amp;AI$3&amp;"*")=1,1,0),0))</f>
        <v>0</v>
      </c>
      <c r="AJ525" s="0" t="n">
        <f aca="false">IF(OR(AJ$3="",Consolidado!$D525=""),0,IF(ISNUMBER(SEARCH(AJ$3,Consolidado!$D525)),IF(COUNTIFS(Consolidado!$AC$5:AC525,Consolidado!$AC525,Consolidado!$D$5:D525,"*"&amp;AJ$3&amp;"*")=1,1,0),0))</f>
        <v>0</v>
      </c>
      <c r="AK525" s="0" t="n">
        <f aca="false">IF(OR(AK$3="",Consolidado!$D525=""),0,IF(ISNUMBER(SEARCH(AK$3,Consolidado!$D525)),IF(COUNTIFS(Consolidado!$AC$5:AC525,Consolidado!$AC525,Consolidado!$D$5:D525,"*"&amp;AK$3&amp;"*")=1,1,0),0))</f>
        <v>0</v>
      </c>
      <c r="AL525" s="0" t="n">
        <f aca="false">IF(OR(AL$3="",Consolidado!$D525=""),0,IF(ISNUMBER(SEARCH(AL$3,Consolidado!$D525)),IF(COUNTIFS(Consolidado!$AC$5:AC525,Consolidado!$AC525,Consolidado!$D$5:D525,"*"&amp;AL$3&amp;"*")=1,1,0),0))</f>
        <v>0</v>
      </c>
      <c r="AM525" s="0" t="n">
        <f aca="false">IF(OR(AM$3="",Consolidado!$D525=""),0,IF(ISNUMBER(SEARCH(AM$3,Consolidado!$D525)),IF(COUNTIFS(Consolidado!$AC$5:AC525,Consolidado!$AC525,Consolidado!$D$5:D525,"*"&amp;AM$3&amp;"*")=1,1,0),0))</f>
        <v>0</v>
      </c>
      <c r="AN525" s="0" t="n">
        <f aca="false">IF(OR(AN$3="",Consolidado!$D525=""),0,IF(ISNUMBER(SEARCH(AN$3,Consolidado!$D525)),IF(COUNTIFS(Consolidado!$AC$5:AC525,Consolidado!$AC525,Consolidado!$D$5:D525,"*"&amp;AN$3&amp;"*")=1,1,0),0))</f>
        <v>0</v>
      </c>
      <c r="AO525" s="0" t="n">
        <f aca="false">IF(OR(AO$3="",Consolidado!$D525=""),0,IF(ISNUMBER(SEARCH(AO$3,Consolidado!$D525)),IF(COUNTIFS(Consolidado!$AC$5:AC525,Consolidado!$AC525,Consolidado!$D$5:D525,"*"&amp;AO$3&amp;"*")=1,1,0),0))</f>
        <v>0</v>
      </c>
    </row>
    <row r="526" customFormat="false" ht="15" hidden="false" customHeight="false" outlineLevel="0" collapsed="false">
      <c r="B526" s="0" t="n">
        <f aca="false">IF(OR(B$3="",Consolidado!$D526=""),0,IF(ISNUMBER(SEARCH(B$3,Consolidado!$D526)),IF(COUNTIFS(Consolidado!$AC$5:AC526,Consolidado!$AC526,Consolidado!$D$5:D526,"*"&amp;B$3&amp;"*")=1,1,0),0))</f>
        <v>0</v>
      </c>
      <c r="C526" s="0" t="n">
        <f aca="false">IF(OR(C$3="",Consolidado!$D526=""),0,IF(ISNUMBER(SEARCH(C$3,Consolidado!$D526)),IF(COUNTIFS(Consolidado!$AC$5:AC526,Consolidado!$AC526,Consolidado!$D$5:D526,"*"&amp;C$3&amp;"*")=1,1,0),0))</f>
        <v>0</v>
      </c>
      <c r="D526" s="0" t="n">
        <f aca="false">IF(OR(D$3="",Consolidado!$D526=""),0,IF(ISNUMBER(SEARCH(D$3,Consolidado!$D526)),IF(COUNTIFS(Consolidado!$AC$5:AC526,Consolidado!$AC526,Consolidado!$D$5:D526,"*"&amp;D$3&amp;"*")=1,1,0),0))</f>
        <v>0</v>
      </c>
      <c r="E526" s="0" t="n">
        <f aca="false">IF(OR(E$3="",Consolidado!$D526=""),0,IF(ISNUMBER(SEARCH(E$3,Consolidado!$D526)),IF(COUNTIFS(Consolidado!$AC$5:AC526,Consolidado!$AC526,Consolidado!$D$5:D526,"*"&amp;E$3&amp;"*")=1,1,0),0))</f>
        <v>0</v>
      </c>
      <c r="F526" s="0" t="n">
        <f aca="false">IF(OR(F$3="",Consolidado!$D526=""),0,IF(ISNUMBER(SEARCH(F$3,Consolidado!$D526)),IF(COUNTIFS(Consolidado!$AC$5:AC526,Consolidado!$AC526,Consolidado!$D$5:D526,"*"&amp;F$3&amp;"*")=1,1,0),0))</f>
        <v>0</v>
      </c>
      <c r="G526" s="0" t="n">
        <f aca="false">IF(OR(G$3="",Consolidado!$D526=""),0,IF(ISNUMBER(SEARCH(G$3,Consolidado!$D526)),IF(COUNTIFS(Consolidado!$AC$5:AC526,Consolidado!$AC526,Consolidado!$D$5:D526,"*"&amp;G$3&amp;"*")=1,1,0),0))</f>
        <v>0</v>
      </c>
      <c r="H526" s="0" t="n">
        <f aca="false">IF(OR(H$3="",Consolidado!$D526=""),0,IF(ISNUMBER(SEARCH(H$3,Consolidado!$D526)),IF(COUNTIFS(Consolidado!$AC$5:AC526,Consolidado!$AC526,Consolidado!$D$5:D526,"*"&amp;H$3&amp;"*")=1,1,0),0))</f>
        <v>0</v>
      </c>
      <c r="I526" s="0" t="n">
        <f aca="false">IF(OR(I$3="",Consolidado!$D526=""),0,IF(ISNUMBER(SEARCH(I$3,Consolidado!$D526)),IF(COUNTIFS(Consolidado!$AC$5:AC526,Consolidado!$AC526,Consolidado!$D$5:D526,"*"&amp;I$3&amp;"*")=1,1,0),0))</f>
        <v>0</v>
      </c>
      <c r="J526" s="0" t="n">
        <f aca="false">IF(OR(J$3="",Consolidado!$D526=""),0,IF(ISNUMBER(SEARCH(J$3,Consolidado!$D526)),IF(COUNTIFS(Consolidado!$AC$5:AC526,Consolidado!$AC526,Consolidado!$D$5:D526,"*"&amp;J$3&amp;"*")=1,1,0),0))</f>
        <v>0</v>
      </c>
      <c r="K526" s="0" t="n">
        <f aca="false">IF(OR(K$3="",Consolidado!$D526=""),0,IF(ISNUMBER(SEARCH(K$3,Consolidado!$D526)),IF(COUNTIFS(Consolidado!$AC$5:AC526,Consolidado!$AC526,Consolidado!$D$5:D526,"*"&amp;K$3&amp;"*")=1,1,0),0))</f>
        <v>0</v>
      </c>
      <c r="L526" s="0" t="n">
        <f aca="false">IF(OR(L$3="",Consolidado!$D526=""),0,IF(ISNUMBER(SEARCH(L$3,Consolidado!$D526)),IF(COUNTIFS(Consolidado!$AC$5:AC526,Consolidado!$AC526,Consolidado!$D$5:D526,"*"&amp;L$3&amp;"*")=1,1,0),0))</f>
        <v>0</v>
      </c>
      <c r="M526" s="0" t="n">
        <f aca="false">IF(OR(M$3="",Consolidado!$D526=""),0,IF(ISNUMBER(SEARCH(M$3,Consolidado!$D526)),IF(COUNTIFS(Consolidado!$AC$5:AC526,Consolidado!$AC526,Consolidado!$D$5:D526,"*"&amp;M$3&amp;"*")=1,1,0),0))</f>
        <v>0</v>
      </c>
      <c r="N526" s="0" t="n">
        <f aca="false">IF(OR(N$3="",Consolidado!$D526=""),0,IF(ISNUMBER(SEARCH(N$3,Consolidado!$D526)),IF(COUNTIFS(Consolidado!$AC$5:AC526,Consolidado!$AC526,Consolidado!$D$5:D526,"*"&amp;N$3&amp;"*")=1,1,0),0))</f>
        <v>0</v>
      </c>
      <c r="O526" s="0" t="n">
        <f aca="false">IF(OR(O$3="",Consolidado!$D526=""),0,IF(ISNUMBER(SEARCH(O$3,Consolidado!$D526)),IF(COUNTIFS(Consolidado!$AC$5:AC526,Consolidado!$AC526,Consolidado!$D$5:D526,"*"&amp;O$3&amp;"*")=1,1,0),0))</f>
        <v>0</v>
      </c>
      <c r="P526" s="0" t="n">
        <f aca="false">IF(OR(P$3="",Consolidado!$D526=""),0,IF(ISNUMBER(SEARCH(P$3,Consolidado!$D526)),IF(COUNTIFS(Consolidado!$AC$5:AC526,Consolidado!$AC526,Consolidado!$D$5:D526,"*"&amp;P$3&amp;"*")=1,1,0),0))</f>
        <v>0</v>
      </c>
      <c r="Q526" s="0" t="n">
        <f aca="false">IF(OR(Q$3="",Consolidado!$D526=""),0,IF(ISNUMBER(SEARCH(Q$3,Consolidado!$D526)),IF(COUNTIFS(Consolidado!$AC$5:AC526,Consolidado!$AC526,Consolidado!$D$5:D526,"*"&amp;Q$3&amp;"*")=1,1,0),0))</f>
        <v>0</v>
      </c>
      <c r="R526" s="0" t="n">
        <f aca="false">IF(OR(R$3="",Consolidado!$D526=""),0,IF(ISNUMBER(SEARCH(R$3,Consolidado!$D526)),IF(COUNTIFS(Consolidado!$AC$5:AC526,Consolidado!$AC526,Consolidado!$D$5:D526,"*"&amp;R$3&amp;"*")=1,1,0),0))</f>
        <v>0</v>
      </c>
      <c r="S526" s="0" t="n">
        <f aca="false">IF(OR(S$3="",Consolidado!$D526=""),0,IF(ISNUMBER(SEARCH(S$3,Consolidado!$D526)),IF(COUNTIFS(Consolidado!$AC$5:AC526,Consolidado!$AC526,Consolidado!$D$5:D526,"*"&amp;S$3&amp;"*")=1,1,0),0))</f>
        <v>0</v>
      </c>
      <c r="T526" s="0" t="n">
        <f aca="false">IF(OR(T$3="",Consolidado!$D526=""),0,IF(ISNUMBER(SEARCH(T$3,Consolidado!$D526)),IF(COUNTIFS(Consolidado!$AC$5:AC526,Consolidado!$AC526,Consolidado!$D$5:D526,"*"&amp;T$3&amp;"*")=1,1,0),0))</f>
        <v>0</v>
      </c>
      <c r="U526" s="0" t="n">
        <f aca="false">IF(OR(U$3="",Consolidado!$D526=""),0,IF(ISNUMBER(SEARCH(U$3,Consolidado!$D526)),IF(COUNTIFS(Consolidado!$AC$5:AC526,Consolidado!$AC526,Consolidado!$D$5:D526,"*"&amp;U$3&amp;"*")=1,1,0),0))</f>
        <v>0</v>
      </c>
      <c r="V526" s="0" t="n">
        <f aca="false">IF(OR(V$3="",Consolidado!$D526=""),0,IF(ISNUMBER(SEARCH(V$3,Consolidado!$D526)),IF(COUNTIFS(Consolidado!$AC$5:AC526,Consolidado!$AC526,Consolidado!$D$5:D526,"*"&amp;V$3&amp;"*")=1,1,0),0))</f>
        <v>0</v>
      </c>
      <c r="W526" s="0" t="n">
        <f aca="false">IF(OR(W$3="",Consolidado!$D526=""),0,IF(ISNUMBER(SEARCH(W$3,Consolidado!$D526)),IF(COUNTIFS(Consolidado!$AC$5:AC526,Consolidado!$AC526,Consolidado!$D$5:D526,"*"&amp;W$3&amp;"*")=1,1,0),0))</f>
        <v>0</v>
      </c>
      <c r="X526" s="0" t="n">
        <f aca="false">IF(OR(X$3="",Consolidado!$D526=""),0,IF(ISNUMBER(SEARCH(X$3,Consolidado!$D526)),IF(COUNTIFS(Consolidado!$AC$5:AC526,Consolidado!$AC526,Consolidado!$D$5:D526,"*"&amp;X$3&amp;"*")=1,1,0),0))</f>
        <v>0</v>
      </c>
      <c r="Y526" s="0" t="n">
        <f aca="false">IF(OR(Y$3="",Consolidado!$D526=""),0,IF(ISNUMBER(SEARCH(Y$3,Consolidado!$D526)),IF(COUNTIFS(Consolidado!$AC$5:AC526,Consolidado!$AC526,Consolidado!$D$5:D526,"*"&amp;Y$3&amp;"*")=1,1,0),0))</f>
        <v>0</v>
      </c>
      <c r="Z526" s="0" t="n">
        <f aca="false">IF(OR(Z$3="",Consolidado!$D526=""),0,IF(ISNUMBER(SEARCH(Z$3,Consolidado!$D526)),IF(COUNTIFS(Consolidado!$AC$5:AC526,Consolidado!$AC526,Consolidado!$D$5:D526,"*"&amp;Z$3&amp;"*")=1,1,0),0))</f>
        <v>0</v>
      </c>
      <c r="AA526" s="0" t="n">
        <f aca="false">IF(OR(AA$3="",Consolidado!$D526=""),0,IF(ISNUMBER(SEARCH(AA$3,Consolidado!$D526)),IF(COUNTIFS(Consolidado!$AC$5:AC526,Consolidado!$AC526,Consolidado!$D$5:D526,"*"&amp;AA$3&amp;"*")=1,1,0),0))</f>
        <v>0</v>
      </c>
      <c r="AB526" s="0" t="n">
        <f aca="false">IF(OR(AB$3="",Consolidado!$D526=""),0,IF(ISNUMBER(SEARCH(AB$3,Consolidado!$D526)),IF(COUNTIFS(Consolidado!$AC$5:AC526,Consolidado!$AC526,Consolidado!$D$5:D526,"*"&amp;AB$3&amp;"*")=1,1,0),0))</f>
        <v>0</v>
      </c>
      <c r="AC526" s="0" t="n">
        <f aca="false">IF(OR(AC$3="",Consolidado!$D526=""),0,IF(ISNUMBER(SEARCH(AC$3,Consolidado!$D526)),IF(COUNTIFS(Consolidado!$AC$5:AC526,Consolidado!$AC526,Consolidado!$D$5:D526,"*"&amp;AC$3&amp;"*")=1,1,0),0))</f>
        <v>0</v>
      </c>
      <c r="AD526" s="0" t="n">
        <f aca="false">IF(OR(AD$3="",Consolidado!$D526=""),0,IF(ISNUMBER(SEARCH(AD$3,Consolidado!$D526)),IF(COUNTIFS(Consolidado!$AC$5:AC526,Consolidado!$AC526,Consolidado!$D$5:D526,"*"&amp;AD$3&amp;"*")=1,1,0),0))</f>
        <v>0</v>
      </c>
      <c r="AE526" s="0" t="n">
        <f aca="false">IF(OR(AE$3="",Consolidado!$D526=""),0,IF(ISNUMBER(SEARCH(AE$3,Consolidado!$D526)),IF(COUNTIFS(Consolidado!$AC$5:AC526,Consolidado!$AC526,Consolidado!$D$5:D526,"*"&amp;AE$3&amp;"*")=1,1,0),0))</f>
        <v>0</v>
      </c>
      <c r="AF526" s="0" t="n">
        <f aca="false">IF(OR(AF$3="",Consolidado!$D526=""),0,IF(ISNUMBER(SEARCH(AF$3,Consolidado!$D526)),IF(COUNTIFS(Consolidado!$AC$5:AC526,Consolidado!$AC526,Consolidado!$D$5:D526,"*"&amp;AF$3&amp;"*")=1,1,0),0))</f>
        <v>0</v>
      </c>
      <c r="AG526" s="0" t="n">
        <f aca="false">IF(OR(AG$3="",Consolidado!$D526=""),0,IF(ISNUMBER(SEARCH(AG$3,Consolidado!$D526)),IF(COUNTIFS(Consolidado!$AC$5:AC526,Consolidado!$AC526,Consolidado!$D$5:D526,"*"&amp;AG$3&amp;"*")=1,1,0),0))</f>
        <v>0</v>
      </c>
      <c r="AH526" s="0" t="n">
        <f aca="false">IF(OR(AH$3="",Consolidado!$D526=""),0,IF(ISNUMBER(SEARCH(AH$3,Consolidado!$D526)),IF(COUNTIFS(Consolidado!$AC$5:AC526,Consolidado!$AC526,Consolidado!$D$5:D526,"*"&amp;AH$3&amp;"*")=1,1,0),0))</f>
        <v>0</v>
      </c>
      <c r="AI526" s="0" t="n">
        <f aca="false">IF(OR(AI$3="",Consolidado!$D526=""),0,IF(ISNUMBER(SEARCH(AI$3,Consolidado!$D526)),IF(COUNTIFS(Consolidado!$AC$5:AC526,Consolidado!$AC526,Consolidado!$D$5:D526,"*"&amp;AI$3&amp;"*")=1,1,0),0))</f>
        <v>0</v>
      </c>
      <c r="AJ526" s="0" t="n">
        <f aca="false">IF(OR(AJ$3="",Consolidado!$D526=""),0,IF(ISNUMBER(SEARCH(AJ$3,Consolidado!$D526)),IF(COUNTIFS(Consolidado!$AC$5:AC526,Consolidado!$AC526,Consolidado!$D$5:D526,"*"&amp;AJ$3&amp;"*")=1,1,0),0))</f>
        <v>0</v>
      </c>
      <c r="AK526" s="0" t="n">
        <f aca="false">IF(OR(AK$3="",Consolidado!$D526=""),0,IF(ISNUMBER(SEARCH(AK$3,Consolidado!$D526)),IF(COUNTIFS(Consolidado!$AC$5:AC526,Consolidado!$AC526,Consolidado!$D$5:D526,"*"&amp;AK$3&amp;"*")=1,1,0),0))</f>
        <v>0</v>
      </c>
      <c r="AL526" s="0" t="n">
        <f aca="false">IF(OR(AL$3="",Consolidado!$D526=""),0,IF(ISNUMBER(SEARCH(AL$3,Consolidado!$D526)),IF(COUNTIFS(Consolidado!$AC$5:AC526,Consolidado!$AC526,Consolidado!$D$5:D526,"*"&amp;AL$3&amp;"*")=1,1,0),0))</f>
        <v>0</v>
      </c>
      <c r="AM526" s="0" t="n">
        <f aca="false">IF(OR(AM$3="",Consolidado!$D526=""),0,IF(ISNUMBER(SEARCH(AM$3,Consolidado!$D526)),IF(COUNTIFS(Consolidado!$AC$5:AC526,Consolidado!$AC526,Consolidado!$D$5:D526,"*"&amp;AM$3&amp;"*")=1,1,0),0))</f>
        <v>0</v>
      </c>
      <c r="AN526" s="0" t="n">
        <f aca="false">IF(OR(AN$3="",Consolidado!$D526=""),0,IF(ISNUMBER(SEARCH(AN$3,Consolidado!$D526)),IF(COUNTIFS(Consolidado!$AC$5:AC526,Consolidado!$AC526,Consolidado!$D$5:D526,"*"&amp;AN$3&amp;"*")=1,1,0),0))</f>
        <v>0</v>
      </c>
      <c r="AO526" s="0" t="n">
        <f aca="false">IF(OR(AO$3="",Consolidado!$D526=""),0,IF(ISNUMBER(SEARCH(AO$3,Consolidado!$D526)),IF(COUNTIFS(Consolidado!$AC$5:AC526,Consolidado!$AC526,Consolidado!$D$5:D526,"*"&amp;AO$3&amp;"*")=1,1,0),0))</f>
        <v>0</v>
      </c>
    </row>
    <row r="527" customFormat="false" ht="15" hidden="false" customHeight="false" outlineLevel="0" collapsed="false">
      <c r="B527" s="0" t="n">
        <f aca="false">IF(OR(B$3="",Consolidado!$D527=""),0,IF(ISNUMBER(SEARCH(B$3,Consolidado!$D527)),IF(COUNTIFS(Consolidado!$AC$5:AC527,Consolidado!$AC527,Consolidado!$D$5:D527,"*"&amp;B$3&amp;"*")=1,1,0),0))</f>
        <v>0</v>
      </c>
      <c r="C527" s="0" t="n">
        <f aca="false">IF(OR(C$3="",Consolidado!$D527=""),0,IF(ISNUMBER(SEARCH(C$3,Consolidado!$D527)),IF(COUNTIFS(Consolidado!$AC$5:AC527,Consolidado!$AC527,Consolidado!$D$5:D527,"*"&amp;C$3&amp;"*")=1,1,0),0))</f>
        <v>0</v>
      </c>
      <c r="D527" s="0" t="n">
        <f aca="false">IF(OR(D$3="",Consolidado!$D527=""),0,IF(ISNUMBER(SEARCH(D$3,Consolidado!$D527)),IF(COUNTIFS(Consolidado!$AC$5:AC527,Consolidado!$AC527,Consolidado!$D$5:D527,"*"&amp;D$3&amp;"*")=1,1,0),0))</f>
        <v>0</v>
      </c>
      <c r="E527" s="0" t="n">
        <f aca="false">IF(OR(E$3="",Consolidado!$D527=""),0,IF(ISNUMBER(SEARCH(E$3,Consolidado!$D527)),IF(COUNTIFS(Consolidado!$AC$5:AC527,Consolidado!$AC527,Consolidado!$D$5:D527,"*"&amp;E$3&amp;"*")=1,1,0),0))</f>
        <v>0</v>
      </c>
      <c r="F527" s="0" t="n">
        <f aca="false">IF(OR(F$3="",Consolidado!$D527=""),0,IF(ISNUMBER(SEARCH(F$3,Consolidado!$D527)),IF(COUNTIFS(Consolidado!$AC$5:AC527,Consolidado!$AC527,Consolidado!$D$5:D527,"*"&amp;F$3&amp;"*")=1,1,0),0))</f>
        <v>0</v>
      </c>
      <c r="G527" s="0" t="n">
        <f aca="false">IF(OR(G$3="",Consolidado!$D527=""),0,IF(ISNUMBER(SEARCH(G$3,Consolidado!$D527)),IF(COUNTIFS(Consolidado!$AC$5:AC527,Consolidado!$AC527,Consolidado!$D$5:D527,"*"&amp;G$3&amp;"*")=1,1,0),0))</f>
        <v>0</v>
      </c>
      <c r="H527" s="0" t="n">
        <f aca="false">IF(OR(H$3="",Consolidado!$D527=""),0,IF(ISNUMBER(SEARCH(H$3,Consolidado!$D527)),IF(COUNTIFS(Consolidado!$AC$5:AC527,Consolidado!$AC527,Consolidado!$D$5:D527,"*"&amp;H$3&amp;"*")=1,1,0),0))</f>
        <v>0</v>
      </c>
      <c r="I527" s="0" t="n">
        <f aca="false">IF(OR(I$3="",Consolidado!$D527=""),0,IF(ISNUMBER(SEARCH(I$3,Consolidado!$D527)),IF(COUNTIFS(Consolidado!$AC$5:AC527,Consolidado!$AC527,Consolidado!$D$5:D527,"*"&amp;I$3&amp;"*")=1,1,0),0))</f>
        <v>0</v>
      </c>
      <c r="J527" s="0" t="n">
        <f aca="false">IF(OR(J$3="",Consolidado!$D527=""),0,IF(ISNUMBER(SEARCH(J$3,Consolidado!$D527)),IF(COUNTIFS(Consolidado!$AC$5:AC527,Consolidado!$AC527,Consolidado!$D$5:D527,"*"&amp;J$3&amp;"*")=1,1,0),0))</f>
        <v>0</v>
      </c>
      <c r="K527" s="0" t="n">
        <f aca="false">IF(OR(K$3="",Consolidado!$D527=""),0,IF(ISNUMBER(SEARCH(K$3,Consolidado!$D527)),IF(COUNTIFS(Consolidado!$AC$5:AC527,Consolidado!$AC527,Consolidado!$D$5:D527,"*"&amp;K$3&amp;"*")=1,1,0),0))</f>
        <v>0</v>
      </c>
      <c r="L527" s="0" t="n">
        <f aca="false">IF(OR(L$3="",Consolidado!$D527=""),0,IF(ISNUMBER(SEARCH(L$3,Consolidado!$D527)),IF(COUNTIFS(Consolidado!$AC$5:AC527,Consolidado!$AC527,Consolidado!$D$5:D527,"*"&amp;L$3&amp;"*")=1,1,0),0))</f>
        <v>0</v>
      </c>
      <c r="M527" s="0" t="n">
        <f aca="false">IF(OR(M$3="",Consolidado!$D527=""),0,IF(ISNUMBER(SEARCH(M$3,Consolidado!$D527)),IF(COUNTIFS(Consolidado!$AC$5:AC527,Consolidado!$AC527,Consolidado!$D$5:D527,"*"&amp;M$3&amp;"*")=1,1,0),0))</f>
        <v>0</v>
      </c>
      <c r="N527" s="0" t="n">
        <f aca="false">IF(OR(N$3="",Consolidado!$D527=""),0,IF(ISNUMBER(SEARCH(N$3,Consolidado!$D527)),IF(COUNTIFS(Consolidado!$AC$5:AC527,Consolidado!$AC527,Consolidado!$D$5:D527,"*"&amp;N$3&amp;"*")=1,1,0),0))</f>
        <v>0</v>
      </c>
      <c r="O527" s="0" t="n">
        <f aca="false">IF(OR(O$3="",Consolidado!$D527=""),0,IF(ISNUMBER(SEARCH(O$3,Consolidado!$D527)),IF(COUNTIFS(Consolidado!$AC$5:AC527,Consolidado!$AC527,Consolidado!$D$5:D527,"*"&amp;O$3&amp;"*")=1,1,0),0))</f>
        <v>0</v>
      </c>
      <c r="P527" s="0" t="n">
        <f aca="false">IF(OR(P$3="",Consolidado!$D527=""),0,IF(ISNUMBER(SEARCH(P$3,Consolidado!$D527)),IF(COUNTIFS(Consolidado!$AC$5:AC527,Consolidado!$AC527,Consolidado!$D$5:D527,"*"&amp;P$3&amp;"*")=1,1,0),0))</f>
        <v>0</v>
      </c>
      <c r="Q527" s="0" t="n">
        <f aca="false">IF(OR(Q$3="",Consolidado!$D527=""),0,IF(ISNUMBER(SEARCH(Q$3,Consolidado!$D527)),IF(COUNTIFS(Consolidado!$AC$5:AC527,Consolidado!$AC527,Consolidado!$D$5:D527,"*"&amp;Q$3&amp;"*")=1,1,0),0))</f>
        <v>0</v>
      </c>
      <c r="R527" s="0" t="n">
        <f aca="false">IF(OR(R$3="",Consolidado!$D527=""),0,IF(ISNUMBER(SEARCH(R$3,Consolidado!$D527)),IF(COUNTIFS(Consolidado!$AC$5:AC527,Consolidado!$AC527,Consolidado!$D$5:D527,"*"&amp;R$3&amp;"*")=1,1,0),0))</f>
        <v>0</v>
      </c>
      <c r="S527" s="0" t="n">
        <f aca="false">IF(OR(S$3="",Consolidado!$D527=""),0,IF(ISNUMBER(SEARCH(S$3,Consolidado!$D527)),IF(COUNTIFS(Consolidado!$AC$5:AC527,Consolidado!$AC527,Consolidado!$D$5:D527,"*"&amp;S$3&amp;"*")=1,1,0),0))</f>
        <v>0</v>
      </c>
      <c r="T527" s="0" t="n">
        <f aca="false">IF(OR(T$3="",Consolidado!$D527=""),0,IF(ISNUMBER(SEARCH(T$3,Consolidado!$D527)),IF(COUNTIFS(Consolidado!$AC$5:AC527,Consolidado!$AC527,Consolidado!$D$5:D527,"*"&amp;T$3&amp;"*")=1,1,0),0))</f>
        <v>0</v>
      </c>
      <c r="U527" s="0" t="n">
        <f aca="false">IF(OR(U$3="",Consolidado!$D527=""),0,IF(ISNUMBER(SEARCH(U$3,Consolidado!$D527)),IF(COUNTIFS(Consolidado!$AC$5:AC527,Consolidado!$AC527,Consolidado!$D$5:D527,"*"&amp;U$3&amp;"*")=1,1,0),0))</f>
        <v>0</v>
      </c>
      <c r="V527" s="0" t="n">
        <f aca="false">IF(OR(V$3="",Consolidado!$D527=""),0,IF(ISNUMBER(SEARCH(V$3,Consolidado!$D527)),IF(COUNTIFS(Consolidado!$AC$5:AC527,Consolidado!$AC527,Consolidado!$D$5:D527,"*"&amp;V$3&amp;"*")=1,1,0),0))</f>
        <v>0</v>
      </c>
      <c r="W527" s="0" t="n">
        <f aca="false">IF(OR(W$3="",Consolidado!$D527=""),0,IF(ISNUMBER(SEARCH(W$3,Consolidado!$D527)),IF(COUNTIFS(Consolidado!$AC$5:AC527,Consolidado!$AC527,Consolidado!$D$5:D527,"*"&amp;W$3&amp;"*")=1,1,0),0))</f>
        <v>0</v>
      </c>
      <c r="X527" s="0" t="n">
        <f aca="false">IF(OR(X$3="",Consolidado!$D527=""),0,IF(ISNUMBER(SEARCH(X$3,Consolidado!$D527)),IF(COUNTIFS(Consolidado!$AC$5:AC527,Consolidado!$AC527,Consolidado!$D$5:D527,"*"&amp;X$3&amp;"*")=1,1,0),0))</f>
        <v>0</v>
      </c>
      <c r="Y527" s="0" t="n">
        <f aca="false">IF(OR(Y$3="",Consolidado!$D527=""),0,IF(ISNUMBER(SEARCH(Y$3,Consolidado!$D527)),IF(COUNTIFS(Consolidado!$AC$5:AC527,Consolidado!$AC527,Consolidado!$D$5:D527,"*"&amp;Y$3&amp;"*")=1,1,0),0))</f>
        <v>0</v>
      </c>
      <c r="Z527" s="0" t="n">
        <f aca="false">IF(OR(Z$3="",Consolidado!$D527=""),0,IF(ISNUMBER(SEARCH(Z$3,Consolidado!$D527)),IF(COUNTIFS(Consolidado!$AC$5:AC527,Consolidado!$AC527,Consolidado!$D$5:D527,"*"&amp;Z$3&amp;"*")=1,1,0),0))</f>
        <v>0</v>
      </c>
      <c r="AA527" s="0" t="n">
        <f aca="false">IF(OR(AA$3="",Consolidado!$D527=""),0,IF(ISNUMBER(SEARCH(AA$3,Consolidado!$D527)),IF(COUNTIFS(Consolidado!$AC$5:AC527,Consolidado!$AC527,Consolidado!$D$5:D527,"*"&amp;AA$3&amp;"*")=1,1,0),0))</f>
        <v>0</v>
      </c>
      <c r="AB527" s="0" t="n">
        <f aca="false">IF(OR(AB$3="",Consolidado!$D527=""),0,IF(ISNUMBER(SEARCH(AB$3,Consolidado!$D527)),IF(COUNTIFS(Consolidado!$AC$5:AC527,Consolidado!$AC527,Consolidado!$D$5:D527,"*"&amp;AB$3&amp;"*")=1,1,0),0))</f>
        <v>0</v>
      </c>
      <c r="AC527" s="0" t="n">
        <f aca="false">IF(OR(AC$3="",Consolidado!$D527=""),0,IF(ISNUMBER(SEARCH(AC$3,Consolidado!$D527)),IF(COUNTIFS(Consolidado!$AC$5:AC527,Consolidado!$AC527,Consolidado!$D$5:D527,"*"&amp;AC$3&amp;"*")=1,1,0),0))</f>
        <v>0</v>
      </c>
      <c r="AD527" s="0" t="n">
        <f aca="false">IF(OR(AD$3="",Consolidado!$D527=""),0,IF(ISNUMBER(SEARCH(AD$3,Consolidado!$D527)),IF(COUNTIFS(Consolidado!$AC$5:AC527,Consolidado!$AC527,Consolidado!$D$5:D527,"*"&amp;AD$3&amp;"*")=1,1,0),0))</f>
        <v>0</v>
      </c>
      <c r="AE527" s="0" t="n">
        <f aca="false">IF(OR(AE$3="",Consolidado!$D527=""),0,IF(ISNUMBER(SEARCH(AE$3,Consolidado!$D527)),IF(COUNTIFS(Consolidado!$AC$5:AC527,Consolidado!$AC527,Consolidado!$D$5:D527,"*"&amp;AE$3&amp;"*")=1,1,0),0))</f>
        <v>0</v>
      </c>
      <c r="AF527" s="0" t="n">
        <f aca="false">IF(OR(AF$3="",Consolidado!$D527=""),0,IF(ISNUMBER(SEARCH(AF$3,Consolidado!$D527)),IF(COUNTIFS(Consolidado!$AC$5:AC527,Consolidado!$AC527,Consolidado!$D$5:D527,"*"&amp;AF$3&amp;"*")=1,1,0),0))</f>
        <v>0</v>
      </c>
      <c r="AG527" s="0" t="n">
        <f aca="false">IF(OR(AG$3="",Consolidado!$D527=""),0,IF(ISNUMBER(SEARCH(AG$3,Consolidado!$D527)),IF(COUNTIFS(Consolidado!$AC$5:AC527,Consolidado!$AC527,Consolidado!$D$5:D527,"*"&amp;AG$3&amp;"*")=1,1,0),0))</f>
        <v>0</v>
      </c>
      <c r="AH527" s="0" t="n">
        <f aca="false">IF(OR(AH$3="",Consolidado!$D527=""),0,IF(ISNUMBER(SEARCH(AH$3,Consolidado!$D527)),IF(COUNTIFS(Consolidado!$AC$5:AC527,Consolidado!$AC527,Consolidado!$D$5:D527,"*"&amp;AH$3&amp;"*")=1,1,0),0))</f>
        <v>0</v>
      </c>
      <c r="AI527" s="0" t="n">
        <f aca="false">IF(OR(AI$3="",Consolidado!$D527=""),0,IF(ISNUMBER(SEARCH(AI$3,Consolidado!$D527)),IF(COUNTIFS(Consolidado!$AC$5:AC527,Consolidado!$AC527,Consolidado!$D$5:D527,"*"&amp;AI$3&amp;"*")=1,1,0),0))</f>
        <v>0</v>
      </c>
      <c r="AJ527" s="0" t="n">
        <f aca="false">IF(OR(AJ$3="",Consolidado!$D527=""),0,IF(ISNUMBER(SEARCH(AJ$3,Consolidado!$D527)),IF(COUNTIFS(Consolidado!$AC$5:AC527,Consolidado!$AC527,Consolidado!$D$5:D527,"*"&amp;AJ$3&amp;"*")=1,1,0),0))</f>
        <v>0</v>
      </c>
      <c r="AK527" s="0" t="n">
        <f aca="false">IF(OR(AK$3="",Consolidado!$D527=""),0,IF(ISNUMBER(SEARCH(AK$3,Consolidado!$D527)),IF(COUNTIFS(Consolidado!$AC$5:AC527,Consolidado!$AC527,Consolidado!$D$5:D527,"*"&amp;AK$3&amp;"*")=1,1,0),0))</f>
        <v>0</v>
      </c>
      <c r="AL527" s="0" t="n">
        <f aca="false">IF(OR(AL$3="",Consolidado!$D527=""),0,IF(ISNUMBER(SEARCH(AL$3,Consolidado!$D527)),IF(COUNTIFS(Consolidado!$AC$5:AC527,Consolidado!$AC527,Consolidado!$D$5:D527,"*"&amp;AL$3&amp;"*")=1,1,0),0))</f>
        <v>0</v>
      </c>
      <c r="AM527" s="0" t="n">
        <f aca="false">IF(OR(AM$3="",Consolidado!$D527=""),0,IF(ISNUMBER(SEARCH(AM$3,Consolidado!$D527)),IF(COUNTIFS(Consolidado!$AC$5:AC527,Consolidado!$AC527,Consolidado!$D$5:D527,"*"&amp;AM$3&amp;"*")=1,1,0),0))</f>
        <v>0</v>
      </c>
      <c r="AN527" s="0" t="n">
        <f aca="false">IF(OR(AN$3="",Consolidado!$D527=""),0,IF(ISNUMBER(SEARCH(AN$3,Consolidado!$D527)),IF(COUNTIFS(Consolidado!$AC$5:AC527,Consolidado!$AC527,Consolidado!$D$5:D527,"*"&amp;AN$3&amp;"*")=1,1,0),0))</f>
        <v>0</v>
      </c>
      <c r="AO527" s="0" t="n">
        <f aca="false">IF(OR(AO$3="",Consolidado!$D527=""),0,IF(ISNUMBER(SEARCH(AO$3,Consolidado!$D527)),IF(COUNTIFS(Consolidado!$AC$5:AC527,Consolidado!$AC527,Consolidado!$D$5:D527,"*"&amp;AO$3&amp;"*")=1,1,0),0))</f>
        <v>0</v>
      </c>
    </row>
    <row r="528" customFormat="false" ht="15" hidden="false" customHeight="false" outlineLevel="0" collapsed="false">
      <c r="B528" s="0" t="n">
        <f aca="false">IF(OR(B$3="",Consolidado!$D528=""),0,IF(ISNUMBER(SEARCH(B$3,Consolidado!$D528)),IF(COUNTIFS(Consolidado!$AC$5:AC528,Consolidado!$AC528,Consolidado!$D$5:D528,"*"&amp;B$3&amp;"*")=1,1,0),0))</f>
        <v>0</v>
      </c>
      <c r="C528" s="0" t="n">
        <f aca="false">IF(OR(C$3="",Consolidado!$D528=""),0,IF(ISNUMBER(SEARCH(C$3,Consolidado!$D528)),IF(COUNTIFS(Consolidado!$AC$5:AC528,Consolidado!$AC528,Consolidado!$D$5:D528,"*"&amp;C$3&amp;"*")=1,1,0),0))</f>
        <v>0</v>
      </c>
      <c r="D528" s="0" t="n">
        <f aca="false">IF(OR(D$3="",Consolidado!$D528=""),0,IF(ISNUMBER(SEARCH(D$3,Consolidado!$D528)),IF(COUNTIFS(Consolidado!$AC$5:AC528,Consolidado!$AC528,Consolidado!$D$5:D528,"*"&amp;D$3&amp;"*")=1,1,0),0))</f>
        <v>0</v>
      </c>
      <c r="E528" s="0" t="n">
        <f aca="false">IF(OR(E$3="",Consolidado!$D528=""),0,IF(ISNUMBER(SEARCH(E$3,Consolidado!$D528)),IF(COUNTIFS(Consolidado!$AC$5:AC528,Consolidado!$AC528,Consolidado!$D$5:D528,"*"&amp;E$3&amp;"*")=1,1,0),0))</f>
        <v>0</v>
      </c>
      <c r="F528" s="0" t="n">
        <f aca="false">IF(OR(F$3="",Consolidado!$D528=""),0,IF(ISNUMBER(SEARCH(F$3,Consolidado!$D528)),IF(COUNTIFS(Consolidado!$AC$5:AC528,Consolidado!$AC528,Consolidado!$D$5:D528,"*"&amp;F$3&amp;"*")=1,1,0),0))</f>
        <v>0</v>
      </c>
      <c r="G528" s="0" t="n">
        <f aca="false">IF(OR(G$3="",Consolidado!$D528=""),0,IF(ISNUMBER(SEARCH(G$3,Consolidado!$D528)),IF(COUNTIFS(Consolidado!$AC$5:AC528,Consolidado!$AC528,Consolidado!$D$5:D528,"*"&amp;G$3&amp;"*")=1,1,0),0))</f>
        <v>0</v>
      </c>
      <c r="H528" s="0" t="n">
        <f aca="false">IF(OR(H$3="",Consolidado!$D528=""),0,IF(ISNUMBER(SEARCH(H$3,Consolidado!$D528)),IF(COUNTIFS(Consolidado!$AC$5:AC528,Consolidado!$AC528,Consolidado!$D$5:D528,"*"&amp;H$3&amp;"*")=1,1,0),0))</f>
        <v>0</v>
      </c>
      <c r="I528" s="0" t="n">
        <f aca="false">IF(OR(I$3="",Consolidado!$D528=""),0,IF(ISNUMBER(SEARCH(I$3,Consolidado!$D528)),IF(COUNTIFS(Consolidado!$AC$5:AC528,Consolidado!$AC528,Consolidado!$D$5:D528,"*"&amp;I$3&amp;"*")=1,1,0),0))</f>
        <v>0</v>
      </c>
      <c r="J528" s="0" t="n">
        <f aca="false">IF(OR(J$3="",Consolidado!$D528=""),0,IF(ISNUMBER(SEARCH(J$3,Consolidado!$D528)),IF(COUNTIFS(Consolidado!$AC$5:AC528,Consolidado!$AC528,Consolidado!$D$5:D528,"*"&amp;J$3&amp;"*")=1,1,0),0))</f>
        <v>0</v>
      </c>
      <c r="K528" s="0" t="n">
        <f aca="false">IF(OR(K$3="",Consolidado!$D528=""),0,IF(ISNUMBER(SEARCH(K$3,Consolidado!$D528)),IF(COUNTIFS(Consolidado!$AC$5:AC528,Consolidado!$AC528,Consolidado!$D$5:D528,"*"&amp;K$3&amp;"*")=1,1,0),0))</f>
        <v>0</v>
      </c>
      <c r="L528" s="0" t="n">
        <f aca="false">IF(OR(L$3="",Consolidado!$D528=""),0,IF(ISNUMBER(SEARCH(L$3,Consolidado!$D528)),IF(COUNTIFS(Consolidado!$AC$5:AC528,Consolidado!$AC528,Consolidado!$D$5:D528,"*"&amp;L$3&amp;"*")=1,1,0),0))</f>
        <v>0</v>
      </c>
      <c r="M528" s="0" t="n">
        <f aca="false">IF(OR(M$3="",Consolidado!$D528=""),0,IF(ISNUMBER(SEARCH(M$3,Consolidado!$D528)),IF(COUNTIFS(Consolidado!$AC$5:AC528,Consolidado!$AC528,Consolidado!$D$5:D528,"*"&amp;M$3&amp;"*")=1,1,0),0))</f>
        <v>0</v>
      </c>
      <c r="N528" s="0" t="n">
        <f aca="false">IF(OR(N$3="",Consolidado!$D528=""),0,IF(ISNUMBER(SEARCH(N$3,Consolidado!$D528)),IF(COUNTIFS(Consolidado!$AC$5:AC528,Consolidado!$AC528,Consolidado!$D$5:D528,"*"&amp;N$3&amp;"*")=1,1,0),0))</f>
        <v>0</v>
      </c>
      <c r="O528" s="0" t="n">
        <f aca="false">IF(OR(O$3="",Consolidado!$D528=""),0,IF(ISNUMBER(SEARCH(O$3,Consolidado!$D528)),IF(COUNTIFS(Consolidado!$AC$5:AC528,Consolidado!$AC528,Consolidado!$D$5:D528,"*"&amp;O$3&amp;"*")=1,1,0),0))</f>
        <v>0</v>
      </c>
      <c r="P528" s="0" t="n">
        <f aca="false">IF(OR(P$3="",Consolidado!$D528=""),0,IF(ISNUMBER(SEARCH(P$3,Consolidado!$D528)),IF(COUNTIFS(Consolidado!$AC$5:AC528,Consolidado!$AC528,Consolidado!$D$5:D528,"*"&amp;P$3&amp;"*")=1,1,0),0))</f>
        <v>0</v>
      </c>
      <c r="Q528" s="0" t="n">
        <f aca="false">IF(OR(Q$3="",Consolidado!$D528=""),0,IF(ISNUMBER(SEARCH(Q$3,Consolidado!$D528)),IF(COUNTIFS(Consolidado!$AC$5:AC528,Consolidado!$AC528,Consolidado!$D$5:D528,"*"&amp;Q$3&amp;"*")=1,1,0),0))</f>
        <v>0</v>
      </c>
      <c r="R528" s="0" t="n">
        <f aca="false">IF(OR(R$3="",Consolidado!$D528=""),0,IF(ISNUMBER(SEARCH(R$3,Consolidado!$D528)),IF(COUNTIFS(Consolidado!$AC$5:AC528,Consolidado!$AC528,Consolidado!$D$5:D528,"*"&amp;R$3&amp;"*")=1,1,0),0))</f>
        <v>0</v>
      </c>
      <c r="S528" s="0" t="n">
        <f aca="false">IF(OR(S$3="",Consolidado!$D528=""),0,IF(ISNUMBER(SEARCH(S$3,Consolidado!$D528)),IF(COUNTIFS(Consolidado!$AC$5:AC528,Consolidado!$AC528,Consolidado!$D$5:D528,"*"&amp;S$3&amp;"*")=1,1,0),0))</f>
        <v>0</v>
      </c>
      <c r="T528" s="0" t="n">
        <f aca="false">IF(OR(T$3="",Consolidado!$D528=""),0,IF(ISNUMBER(SEARCH(T$3,Consolidado!$D528)),IF(COUNTIFS(Consolidado!$AC$5:AC528,Consolidado!$AC528,Consolidado!$D$5:D528,"*"&amp;T$3&amp;"*")=1,1,0),0))</f>
        <v>0</v>
      </c>
      <c r="U528" s="0" t="n">
        <f aca="false">IF(OR(U$3="",Consolidado!$D528=""),0,IF(ISNUMBER(SEARCH(U$3,Consolidado!$D528)),IF(COUNTIFS(Consolidado!$AC$5:AC528,Consolidado!$AC528,Consolidado!$D$5:D528,"*"&amp;U$3&amp;"*")=1,1,0),0))</f>
        <v>0</v>
      </c>
      <c r="V528" s="0" t="n">
        <f aca="false">IF(OR(V$3="",Consolidado!$D528=""),0,IF(ISNUMBER(SEARCH(V$3,Consolidado!$D528)),IF(COUNTIFS(Consolidado!$AC$5:AC528,Consolidado!$AC528,Consolidado!$D$5:D528,"*"&amp;V$3&amp;"*")=1,1,0),0))</f>
        <v>0</v>
      </c>
      <c r="W528" s="0" t="n">
        <f aca="false">IF(OR(W$3="",Consolidado!$D528=""),0,IF(ISNUMBER(SEARCH(W$3,Consolidado!$D528)),IF(COUNTIFS(Consolidado!$AC$5:AC528,Consolidado!$AC528,Consolidado!$D$5:D528,"*"&amp;W$3&amp;"*")=1,1,0),0))</f>
        <v>0</v>
      </c>
      <c r="X528" s="0" t="n">
        <f aca="false">IF(OR(X$3="",Consolidado!$D528=""),0,IF(ISNUMBER(SEARCH(X$3,Consolidado!$D528)),IF(COUNTIFS(Consolidado!$AC$5:AC528,Consolidado!$AC528,Consolidado!$D$5:D528,"*"&amp;X$3&amp;"*")=1,1,0),0))</f>
        <v>0</v>
      </c>
      <c r="Y528" s="0" t="n">
        <f aca="false">IF(OR(Y$3="",Consolidado!$D528=""),0,IF(ISNUMBER(SEARCH(Y$3,Consolidado!$D528)),IF(COUNTIFS(Consolidado!$AC$5:AC528,Consolidado!$AC528,Consolidado!$D$5:D528,"*"&amp;Y$3&amp;"*")=1,1,0),0))</f>
        <v>0</v>
      </c>
      <c r="Z528" s="0" t="n">
        <f aca="false">IF(OR(Z$3="",Consolidado!$D528=""),0,IF(ISNUMBER(SEARCH(Z$3,Consolidado!$D528)),IF(COUNTIFS(Consolidado!$AC$5:AC528,Consolidado!$AC528,Consolidado!$D$5:D528,"*"&amp;Z$3&amp;"*")=1,1,0),0))</f>
        <v>0</v>
      </c>
      <c r="AA528" s="0" t="n">
        <f aca="false">IF(OR(AA$3="",Consolidado!$D528=""),0,IF(ISNUMBER(SEARCH(AA$3,Consolidado!$D528)),IF(COUNTIFS(Consolidado!$AC$5:AC528,Consolidado!$AC528,Consolidado!$D$5:D528,"*"&amp;AA$3&amp;"*")=1,1,0),0))</f>
        <v>0</v>
      </c>
      <c r="AB528" s="0" t="n">
        <f aca="false">IF(OR(AB$3="",Consolidado!$D528=""),0,IF(ISNUMBER(SEARCH(AB$3,Consolidado!$D528)),IF(COUNTIFS(Consolidado!$AC$5:AC528,Consolidado!$AC528,Consolidado!$D$5:D528,"*"&amp;AB$3&amp;"*")=1,1,0),0))</f>
        <v>0</v>
      </c>
      <c r="AC528" s="0" t="n">
        <f aca="false">IF(OR(AC$3="",Consolidado!$D528=""),0,IF(ISNUMBER(SEARCH(AC$3,Consolidado!$D528)),IF(COUNTIFS(Consolidado!$AC$5:AC528,Consolidado!$AC528,Consolidado!$D$5:D528,"*"&amp;AC$3&amp;"*")=1,1,0),0))</f>
        <v>0</v>
      </c>
      <c r="AD528" s="0" t="n">
        <f aca="false">IF(OR(AD$3="",Consolidado!$D528=""),0,IF(ISNUMBER(SEARCH(AD$3,Consolidado!$D528)),IF(COUNTIFS(Consolidado!$AC$5:AC528,Consolidado!$AC528,Consolidado!$D$5:D528,"*"&amp;AD$3&amp;"*")=1,1,0),0))</f>
        <v>0</v>
      </c>
      <c r="AE528" s="0" t="n">
        <f aca="false">IF(OR(AE$3="",Consolidado!$D528=""),0,IF(ISNUMBER(SEARCH(AE$3,Consolidado!$D528)),IF(COUNTIFS(Consolidado!$AC$5:AC528,Consolidado!$AC528,Consolidado!$D$5:D528,"*"&amp;AE$3&amp;"*")=1,1,0),0))</f>
        <v>0</v>
      </c>
      <c r="AF528" s="0" t="n">
        <f aca="false">IF(OR(AF$3="",Consolidado!$D528=""),0,IF(ISNUMBER(SEARCH(AF$3,Consolidado!$D528)),IF(COUNTIFS(Consolidado!$AC$5:AC528,Consolidado!$AC528,Consolidado!$D$5:D528,"*"&amp;AF$3&amp;"*")=1,1,0),0))</f>
        <v>0</v>
      </c>
      <c r="AG528" s="0" t="n">
        <f aca="false">IF(OR(AG$3="",Consolidado!$D528=""),0,IF(ISNUMBER(SEARCH(AG$3,Consolidado!$D528)),IF(COUNTIFS(Consolidado!$AC$5:AC528,Consolidado!$AC528,Consolidado!$D$5:D528,"*"&amp;AG$3&amp;"*")=1,1,0),0))</f>
        <v>0</v>
      </c>
      <c r="AH528" s="0" t="n">
        <f aca="false">IF(OR(AH$3="",Consolidado!$D528=""),0,IF(ISNUMBER(SEARCH(AH$3,Consolidado!$D528)),IF(COUNTIFS(Consolidado!$AC$5:AC528,Consolidado!$AC528,Consolidado!$D$5:D528,"*"&amp;AH$3&amp;"*")=1,1,0),0))</f>
        <v>0</v>
      </c>
      <c r="AI528" s="0" t="n">
        <f aca="false">IF(OR(AI$3="",Consolidado!$D528=""),0,IF(ISNUMBER(SEARCH(AI$3,Consolidado!$D528)),IF(COUNTIFS(Consolidado!$AC$5:AC528,Consolidado!$AC528,Consolidado!$D$5:D528,"*"&amp;AI$3&amp;"*")=1,1,0),0))</f>
        <v>0</v>
      </c>
      <c r="AJ528" s="0" t="n">
        <f aca="false">IF(OR(AJ$3="",Consolidado!$D528=""),0,IF(ISNUMBER(SEARCH(AJ$3,Consolidado!$D528)),IF(COUNTIFS(Consolidado!$AC$5:AC528,Consolidado!$AC528,Consolidado!$D$5:D528,"*"&amp;AJ$3&amp;"*")=1,1,0),0))</f>
        <v>0</v>
      </c>
      <c r="AK528" s="0" t="n">
        <f aca="false">IF(OR(AK$3="",Consolidado!$D528=""),0,IF(ISNUMBER(SEARCH(AK$3,Consolidado!$D528)),IF(COUNTIFS(Consolidado!$AC$5:AC528,Consolidado!$AC528,Consolidado!$D$5:D528,"*"&amp;AK$3&amp;"*")=1,1,0),0))</f>
        <v>0</v>
      </c>
      <c r="AL528" s="0" t="n">
        <f aca="false">IF(OR(AL$3="",Consolidado!$D528=""),0,IF(ISNUMBER(SEARCH(AL$3,Consolidado!$D528)),IF(COUNTIFS(Consolidado!$AC$5:AC528,Consolidado!$AC528,Consolidado!$D$5:D528,"*"&amp;AL$3&amp;"*")=1,1,0),0))</f>
        <v>0</v>
      </c>
      <c r="AM528" s="0" t="n">
        <f aca="false">IF(OR(AM$3="",Consolidado!$D528=""),0,IF(ISNUMBER(SEARCH(AM$3,Consolidado!$D528)),IF(COUNTIFS(Consolidado!$AC$5:AC528,Consolidado!$AC528,Consolidado!$D$5:D528,"*"&amp;AM$3&amp;"*")=1,1,0),0))</f>
        <v>0</v>
      </c>
      <c r="AN528" s="0" t="n">
        <f aca="false">IF(OR(AN$3="",Consolidado!$D528=""),0,IF(ISNUMBER(SEARCH(AN$3,Consolidado!$D528)),IF(COUNTIFS(Consolidado!$AC$5:AC528,Consolidado!$AC528,Consolidado!$D$5:D528,"*"&amp;AN$3&amp;"*")=1,1,0),0))</f>
        <v>0</v>
      </c>
      <c r="AO528" s="0" t="n">
        <f aca="false">IF(OR(AO$3="",Consolidado!$D528=""),0,IF(ISNUMBER(SEARCH(AO$3,Consolidado!$D528)),IF(COUNTIFS(Consolidado!$AC$5:AC528,Consolidado!$AC528,Consolidado!$D$5:D528,"*"&amp;AO$3&amp;"*")=1,1,0),0))</f>
        <v>0</v>
      </c>
    </row>
    <row r="529" customFormat="false" ht="15" hidden="false" customHeight="false" outlineLevel="0" collapsed="false">
      <c r="B529" s="0" t="n">
        <f aca="false">IF(OR(B$3="",Consolidado!$D529=""),0,IF(ISNUMBER(SEARCH(B$3,Consolidado!$D529)),IF(COUNTIFS(Consolidado!$AC$5:AC529,Consolidado!$AC529,Consolidado!$D$5:D529,"*"&amp;B$3&amp;"*")=1,1,0),0))</f>
        <v>0</v>
      </c>
      <c r="C529" s="0" t="n">
        <f aca="false">IF(OR(C$3="",Consolidado!$D529=""),0,IF(ISNUMBER(SEARCH(C$3,Consolidado!$D529)),IF(COUNTIFS(Consolidado!$AC$5:AC529,Consolidado!$AC529,Consolidado!$D$5:D529,"*"&amp;C$3&amp;"*")=1,1,0),0))</f>
        <v>0</v>
      </c>
      <c r="D529" s="0" t="n">
        <f aca="false">IF(OR(D$3="",Consolidado!$D529=""),0,IF(ISNUMBER(SEARCH(D$3,Consolidado!$D529)),IF(COUNTIFS(Consolidado!$AC$5:AC529,Consolidado!$AC529,Consolidado!$D$5:D529,"*"&amp;D$3&amp;"*")=1,1,0),0))</f>
        <v>0</v>
      </c>
      <c r="E529" s="0" t="n">
        <f aca="false">IF(OR(E$3="",Consolidado!$D529=""),0,IF(ISNUMBER(SEARCH(E$3,Consolidado!$D529)),IF(COUNTIFS(Consolidado!$AC$5:AC529,Consolidado!$AC529,Consolidado!$D$5:D529,"*"&amp;E$3&amp;"*")=1,1,0),0))</f>
        <v>0</v>
      </c>
      <c r="F529" s="0" t="n">
        <f aca="false">IF(OR(F$3="",Consolidado!$D529=""),0,IF(ISNUMBER(SEARCH(F$3,Consolidado!$D529)),IF(COUNTIFS(Consolidado!$AC$5:AC529,Consolidado!$AC529,Consolidado!$D$5:D529,"*"&amp;F$3&amp;"*")=1,1,0),0))</f>
        <v>0</v>
      </c>
      <c r="G529" s="0" t="n">
        <f aca="false">IF(OR(G$3="",Consolidado!$D529=""),0,IF(ISNUMBER(SEARCH(G$3,Consolidado!$D529)),IF(COUNTIFS(Consolidado!$AC$5:AC529,Consolidado!$AC529,Consolidado!$D$5:D529,"*"&amp;G$3&amp;"*")=1,1,0),0))</f>
        <v>0</v>
      </c>
      <c r="H529" s="0" t="n">
        <f aca="false">IF(OR(H$3="",Consolidado!$D529=""),0,IF(ISNUMBER(SEARCH(H$3,Consolidado!$D529)),IF(COUNTIFS(Consolidado!$AC$5:AC529,Consolidado!$AC529,Consolidado!$D$5:D529,"*"&amp;H$3&amp;"*")=1,1,0),0))</f>
        <v>0</v>
      </c>
      <c r="I529" s="0" t="n">
        <f aca="false">IF(OR(I$3="",Consolidado!$D529=""),0,IF(ISNUMBER(SEARCH(I$3,Consolidado!$D529)),IF(COUNTIFS(Consolidado!$AC$5:AC529,Consolidado!$AC529,Consolidado!$D$5:D529,"*"&amp;I$3&amp;"*")=1,1,0),0))</f>
        <v>0</v>
      </c>
      <c r="J529" s="0" t="n">
        <f aca="false">IF(OR(J$3="",Consolidado!$D529=""),0,IF(ISNUMBER(SEARCH(J$3,Consolidado!$D529)),IF(COUNTIFS(Consolidado!$AC$5:AC529,Consolidado!$AC529,Consolidado!$D$5:D529,"*"&amp;J$3&amp;"*")=1,1,0),0))</f>
        <v>0</v>
      </c>
      <c r="K529" s="0" t="n">
        <f aca="false">IF(OR(K$3="",Consolidado!$D529=""),0,IF(ISNUMBER(SEARCH(K$3,Consolidado!$D529)),IF(COUNTIFS(Consolidado!$AC$5:AC529,Consolidado!$AC529,Consolidado!$D$5:D529,"*"&amp;K$3&amp;"*")=1,1,0),0))</f>
        <v>0</v>
      </c>
      <c r="L529" s="0" t="n">
        <f aca="false">IF(OR(L$3="",Consolidado!$D529=""),0,IF(ISNUMBER(SEARCH(L$3,Consolidado!$D529)),IF(COUNTIFS(Consolidado!$AC$5:AC529,Consolidado!$AC529,Consolidado!$D$5:D529,"*"&amp;L$3&amp;"*")=1,1,0),0))</f>
        <v>0</v>
      </c>
      <c r="M529" s="0" t="n">
        <f aca="false">IF(OR(M$3="",Consolidado!$D529=""),0,IF(ISNUMBER(SEARCH(M$3,Consolidado!$D529)),IF(COUNTIFS(Consolidado!$AC$5:AC529,Consolidado!$AC529,Consolidado!$D$5:D529,"*"&amp;M$3&amp;"*")=1,1,0),0))</f>
        <v>0</v>
      </c>
      <c r="N529" s="0" t="n">
        <f aca="false">IF(OR(N$3="",Consolidado!$D529=""),0,IF(ISNUMBER(SEARCH(N$3,Consolidado!$D529)),IF(COUNTIFS(Consolidado!$AC$5:AC529,Consolidado!$AC529,Consolidado!$D$5:D529,"*"&amp;N$3&amp;"*")=1,1,0),0))</f>
        <v>0</v>
      </c>
      <c r="O529" s="0" t="n">
        <f aca="false">IF(OR(O$3="",Consolidado!$D529=""),0,IF(ISNUMBER(SEARCH(O$3,Consolidado!$D529)),IF(COUNTIFS(Consolidado!$AC$5:AC529,Consolidado!$AC529,Consolidado!$D$5:D529,"*"&amp;O$3&amp;"*")=1,1,0),0))</f>
        <v>0</v>
      </c>
      <c r="P529" s="0" t="n">
        <f aca="false">IF(OR(P$3="",Consolidado!$D529=""),0,IF(ISNUMBER(SEARCH(P$3,Consolidado!$D529)),IF(COUNTIFS(Consolidado!$AC$5:AC529,Consolidado!$AC529,Consolidado!$D$5:D529,"*"&amp;P$3&amp;"*")=1,1,0),0))</f>
        <v>0</v>
      </c>
      <c r="Q529" s="0" t="n">
        <f aca="false">IF(OR(Q$3="",Consolidado!$D529=""),0,IF(ISNUMBER(SEARCH(Q$3,Consolidado!$D529)),IF(COUNTIFS(Consolidado!$AC$5:AC529,Consolidado!$AC529,Consolidado!$D$5:D529,"*"&amp;Q$3&amp;"*")=1,1,0),0))</f>
        <v>0</v>
      </c>
      <c r="R529" s="0" t="n">
        <f aca="false">IF(OR(R$3="",Consolidado!$D529=""),0,IF(ISNUMBER(SEARCH(R$3,Consolidado!$D529)),IF(COUNTIFS(Consolidado!$AC$5:AC529,Consolidado!$AC529,Consolidado!$D$5:D529,"*"&amp;R$3&amp;"*")=1,1,0),0))</f>
        <v>0</v>
      </c>
      <c r="S529" s="0" t="n">
        <f aca="false">IF(OR(S$3="",Consolidado!$D529=""),0,IF(ISNUMBER(SEARCH(S$3,Consolidado!$D529)),IF(COUNTIFS(Consolidado!$AC$5:AC529,Consolidado!$AC529,Consolidado!$D$5:D529,"*"&amp;S$3&amp;"*")=1,1,0),0))</f>
        <v>0</v>
      </c>
      <c r="T529" s="0" t="n">
        <f aca="false">IF(OR(T$3="",Consolidado!$D529=""),0,IF(ISNUMBER(SEARCH(T$3,Consolidado!$D529)),IF(COUNTIFS(Consolidado!$AC$5:AC529,Consolidado!$AC529,Consolidado!$D$5:D529,"*"&amp;T$3&amp;"*")=1,1,0),0))</f>
        <v>0</v>
      </c>
      <c r="U529" s="0" t="n">
        <f aca="false">IF(OR(U$3="",Consolidado!$D529=""),0,IF(ISNUMBER(SEARCH(U$3,Consolidado!$D529)),IF(COUNTIFS(Consolidado!$AC$5:AC529,Consolidado!$AC529,Consolidado!$D$5:D529,"*"&amp;U$3&amp;"*")=1,1,0),0))</f>
        <v>0</v>
      </c>
      <c r="V529" s="0" t="n">
        <f aca="false">IF(OR(V$3="",Consolidado!$D529=""),0,IF(ISNUMBER(SEARCH(V$3,Consolidado!$D529)),IF(COUNTIFS(Consolidado!$AC$5:AC529,Consolidado!$AC529,Consolidado!$D$5:D529,"*"&amp;V$3&amp;"*")=1,1,0),0))</f>
        <v>0</v>
      </c>
      <c r="W529" s="0" t="n">
        <f aca="false">IF(OR(W$3="",Consolidado!$D529=""),0,IF(ISNUMBER(SEARCH(W$3,Consolidado!$D529)),IF(COUNTIFS(Consolidado!$AC$5:AC529,Consolidado!$AC529,Consolidado!$D$5:D529,"*"&amp;W$3&amp;"*")=1,1,0),0))</f>
        <v>0</v>
      </c>
      <c r="X529" s="0" t="n">
        <f aca="false">IF(OR(X$3="",Consolidado!$D529=""),0,IF(ISNUMBER(SEARCH(X$3,Consolidado!$D529)),IF(COUNTIFS(Consolidado!$AC$5:AC529,Consolidado!$AC529,Consolidado!$D$5:D529,"*"&amp;X$3&amp;"*")=1,1,0),0))</f>
        <v>0</v>
      </c>
      <c r="Y529" s="0" t="n">
        <f aca="false">IF(OR(Y$3="",Consolidado!$D529=""),0,IF(ISNUMBER(SEARCH(Y$3,Consolidado!$D529)),IF(COUNTIFS(Consolidado!$AC$5:AC529,Consolidado!$AC529,Consolidado!$D$5:D529,"*"&amp;Y$3&amp;"*")=1,1,0),0))</f>
        <v>0</v>
      </c>
      <c r="Z529" s="0" t="n">
        <f aca="false">IF(OR(Z$3="",Consolidado!$D529=""),0,IF(ISNUMBER(SEARCH(Z$3,Consolidado!$D529)),IF(COUNTIFS(Consolidado!$AC$5:AC529,Consolidado!$AC529,Consolidado!$D$5:D529,"*"&amp;Z$3&amp;"*")=1,1,0),0))</f>
        <v>0</v>
      </c>
      <c r="AA529" s="0" t="n">
        <f aca="false">IF(OR(AA$3="",Consolidado!$D529=""),0,IF(ISNUMBER(SEARCH(AA$3,Consolidado!$D529)),IF(COUNTIFS(Consolidado!$AC$5:AC529,Consolidado!$AC529,Consolidado!$D$5:D529,"*"&amp;AA$3&amp;"*")=1,1,0),0))</f>
        <v>0</v>
      </c>
      <c r="AB529" s="0" t="n">
        <f aca="false">IF(OR(AB$3="",Consolidado!$D529=""),0,IF(ISNUMBER(SEARCH(AB$3,Consolidado!$D529)),IF(COUNTIFS(Consolidado!$AC$5:AC529,Consolidado!$AC529,Consolidado!$D$5:D529,"*"&amp;AB$3&amp;"*")=1,1,0),0))</f>
        <v>0</v>
      </c>
      <c r="AC529" s="0" t="n">
        <f aca="false">IF(OR(AC$3="",Consolidado!$D529=""),0,IF(ISNUMBER(SEARCH(AC$3,Consolidado!$D529)),IF(COUNTIFS(Consolidado!$AC$5:AC529,Consolidado!$AC529,Consolidado!$D$5:D529,"*"&amp;AC$3&amp;"*")=1,1,0),0))</f>
        <v>0</v>
      </c>
      <c r="AD529" s="0" t="n">
        <f aca="false">IF(OR(AD$3="",Consolidado!$D529=""),0,IF(ISNUMBER(SEARCH(AD$3,Consolidado!$D529)),IF(COUNTIFS(Consolidado!$AC$5:AC529,Consolidado!$AC529,Consolidado!$D$5:D529,"*"&amp;AD$3&amp;"*")=1,1,0),0))</f>
        <v>0</v>
      </c>
      <c r="AE529" s="0" t="n">
        <f aca="false">IF(OR(AE$3="",Consolidado!$D529=""),0,IF(ISNUMBER(SEARCH(AE$3,Consolidado!$D529)),IF(COUNTIFS(Consolidado!$AC$5:AC529,Consolidado!$AC529,Consolidado!$D$5:D529,"*"&amp;AE$3&amp;"*")=1,1,0),0))</f>
        <v>0</v>
      </c>
      <c r="AF529" s="0" t="n">
        <f aca="false">IF(OR(AF$3="",Consolidado!$D529=""),0,IF(ISNUMBER(SEARCH(AF$3,Consolidado!$D529)),IF(COUNTIFS(Consolidado!$AC$5:AC529,Consolidado!$AC529,Consolidado!$D$5:D529,"*"&amp;AF$3&amp;"*")=1,1,0),0))</f>
        <v>0</v>
      </c>
      <c r="AG529" s="0" t="n">
        <f aca="false">IF(OR(AG$3="",Consolidado!$D529=""),0,IF(ISNUMBER(SEARCH(AG$3,Consolidado!$D529)),IF(COUNTIFS(Consolidado!$AC$5:AC529,Consolidado!$AC529,Consolidado!$D$5:D529,"*"&amp;AG$3&amp;"*")=1,1,0),0))</f>
        <v>0</v>
      </c>
      <c r="AH529" s="0" t="n">
        <f aca="false">IF(OR(AH$3="",Consolidado!$D529=""),0,IF(ISNUMBER(SEARCH(AH$3,Consolidado!$D529)),IF(COUNTIFS(Consolidado!$AC$5:AC529,Consolidado!$AC529,Consolidado!$D$5:D529,"*"&amp;AH$3&amp;"*")=1,1,0),0))</f>
        <v>0</v>
      </c>
      <c r="AI529" s="0" t="n">
        <f aca="false">IF(OR(AI$3="",Consolidado!$D529=""),0,IF(ISNUMBER(SEARCH(AI$3,Consolidado!$D529)),IF(COUNTIFS(Consolidado!$AC$5:AC529,Consolidado!$AC529,Consolidado!$D$5:D529,"*"&amp;AI$3&amp;"*")=1,1,0),0))</f>
        <v>0</v>
      </c>
      <c r="AJ529" s="0" t="n">
        <f aca="false">IF(OR(AJ$3="",Consolidado!$D529=""),0,IF(ISNUMBER(SEARCH(AJ$3,Consolidado!$D529)),IF(COUNTIFS(Consolidado!$AC$5:AC529,Consolidado!$AC529,Consolidado!$D$5:D529,"*"&amp;AJ$3&amp;"*")=1,1,0),0))</f>
        <v>0</v>
      </c>
      <c r="AK529" s="0" t="n">
        <f aca="false">IF(OR(AK$3="",Consolidado!$D529=""),0,IF(ISNUMBER(SEARCH(AK$3,Consolidado!$D529)),IF(COUNTIFS(Consolidado!$AC$5:AC529,Consolidado!$AC529,Consolidado!$D$5:D529,"*"&amp;AK$3&amp;"*")=1,1,0),0))</f>
        <v>0</v>
      </c>
      <c r="AL529" s="0" t="n">
        <f aca="false">IF(OR(AL$3="",Consolidado!$D529=""),0,IF(ISNUMBER(SEARCH(AL$3,Consolidado!$D529)),IF(COUNTIFS(Consolidado!$AC$5:AC529,Consolidado!$AC529,Consolidado!$D$5:D529,"*"&amp;AL$3&amp;"*")=1,1,0),0))</f>
        <v>0</v>
      </c>
      <c r="AM529" s="0" t="n">
        <f aca="false">IF(OR(AM$3="",Consolidado!$D529=""),0,IF(ISNUMBER(SEARCH(AM$3,Consolidado!$D529)),IF(COUNTIFS(Consolidado!$AC$5:AC529,Consolidado!$AC529,Consolidado!$D$5:D529,"*"&amp;AM$3&amp;"*")=1,1,0),0))</f>
        <v>0</v>
      </c>
      <c r="AN529" s="0" t="n">
        <f aca="false">IF(OR(AN$3="",Consolidado!$D529=""),0,IF(ISNUMBER(SEARCH(AN$3,Consolidado!$D529)),IF(COUNTIFS(Consolidado!$AC$5:AC529,Consolidado!$AC529,Consolidado!$D$5:D529,"*"&amp;AN$3&amp;"*")=1,1,0),0))</f>
        <v>0</v>
      </c>
      <c r="AO529" s="0" t="n">
        <f aca="false">IF(OR(AO$3="",Consolidado!$D529=""),0,IF(ISNUMBER(SEARCH(AO$3,Consolidado!$D529)),IF(COUNTIFS(Consolidado!$AC$5:AC529,Consolidado!$AC529,Consolidado!$D$5:D529,"*"&amp;AO$3&amp;"*")=1,1,0),0))</f>
        <v>0</v>
      </c>
    </row>
    <row r="530" customFormat="false" ht="15" hidden="false" customHeight="false" outlineLevel="0" collapsed="false">
      <c r="B530" s="0" t="n">
        <f aca="false">IF(OR(B$3="",Consolidado!$D530=""),0,IF(ISNUMBER(SEARCH(B$3,Consolidado!$D530)),IF(COUNTIFS(Consolidado!$AC$5:AC530,Consolidado!$AC530,Consolidado!$D$5:D530,"*"&amp;B$3&amp;"*")=1,1,0),0))</f>
        <v>0</v>
      </c>
      <c r="C530" s="0" t="n">
        <f aca="false">IF(OR(C$3="",Consolidado!$D530=""),0,IF(ISNUMBER(SEARCH(C$3,Consolidado!$D530)),IF(COUNTIFS(Consolidado!$AC$5:AC530,Consolidado!$AC530,Consolidado!$D$5:D530,"*"&amp;C$3&amp;"*")=1,1,0),0))</f>
        <v>0</v>
      </c>
      <c r="D530" s="0" t="n">
        <f aca="false">IF(OR(D$3="",Consolidado!$D530=""),0,IF(ISNUMBER(SEARCH(D$3,Consolidado!$D530)),IF(COUNTIFS(Consolidado!$AC$5:AC530,Consolidado!$AC530,Consolidado!$D$5:D530,"*"&amp;D$3&amp;"*")=1,1,0),0))</f>
        <v>0</v>
      </c>
      <c r="E530" s="0" t="n">
        <f aca="false">IF(OR(E$3="",Consolidado!$D530=""),0,IF(ISNUMBER(SEARCH(E$3,Consolidado!$D530)),IF(COUNTIFS(Consolidado!$AC$5:AC530,Consolidado!$AC530,Consolidado!$D$5:D530,"*"&amp;E$3&amp;"*")=1,1,0),0))</f>
        <v>0</v>
      </c>
      <c r="F530" s="0" t="n">
        <f aca="false">IF(OR(F$3="",Consolidado!$D530=""),0,IF(ISNUMBER(SEARCH(F$3,Consolidado!$D530)),IF(COUNTIFS(Consolidado!$AC$5:AC530,Consolidado!$AC530,Consolidado!$D$5:D530,"*"&amp;F$3&amp;"*")=1,1,0),0))</f>
        <v>0</v>
      </c>
      <c r="G530" s="0" t="n">
        <f aca="false">IF(OR(G$3="",Consolidado!$D530=""),0,IF(ISNUMBER(SEARCH(G$3,Consolidado!$D530)),IF(COUNTIFS(Consolidado!$AC$5:AC530,Consolidado!$AC530,Consolidado!$D$5:D530,"*"&amp;G$3&amp;"*")=1,1,0),0))</f>
        <v>0</v>
      </c>
      <c r="H530" s="0" t="n">
        <f aca="false">IF(OR(H$3="",Consolidado!$D530=""),0,IF(ISNUMBER(SEARCH(H$3,Consolidado!$D530)),IF(COUNTIFS(Consolidado!$AC$5:AC530,Consolidado!$AC530,Consolidado!$D$5:D530,"*"&amp;H$3&amp;"*")=1,1,0),0))</f>
        <v>0</v>
      </c>
      <c r="I530" s="0" t="n">
        <f aca="false">IF(OR(I$3="",Consolidado!$D530=""),0,IF(ISNUMBER(SEARCH(I$3,Consolidado!$D530)),IF(COUNTIFS(Consolidado!$AC$5:AC530,Consolidado!$AC530,Consolidado!$D$5:D530,"*"&amp;I$3&amp;"*")=1,1,0),0))</f>
        <v>0</v>
      </c>
      <c r="J530" s="0" t="n">
        <f aca="false">IF(OR(J$3="",Consolidado!$D530=""),0,IF(ISNUMBER(SEARCH(J$3,Consolidado!$D530)),IF(COUNTIFS(Consolidado!$AC$5:AC530,Consolidado!$AC530,Consolidado!$D$5:D530,"*"&amp;J$3&amp;"*")=1,1,0),0))</f>
        <v>0</v>
      </c>
      <c r="K530" s="0" t="n">
        <f aca="false">IF(OR(K$3="",Consolidado!$D530=""),0,IF(ISNUMBER(SEARCH(K$3,Consolidado!$D530)),IF(COUNTIFS(Consolidado!$AC$5:AC530,Consolidado!$AC530,Consolidado!$D$5:D530,"*"&amp;K$3&amp;"*")=1,1,0),0))</f>
        <v>0</v>
      </c>
      <c r="L530" s="0" t="n">
        <f aca="false">IF(OR(L$3="",Consolidado!$D530=""),0,IF(ISNUMBER(SEARCH(L$3,Consolidado!$D530)),IF(COUNTIFS(Consolidado!$AC$5:AC530,Consolidado!$AC530,Consolidado!$D$5:D530,"*"&amp;L$3&amp;"*")=1,1,0),0))</f>
        <v>0</v>
      </c>
      <c r="M530" s="0" t="n">
        <f aca="false">IF(OR(M$3="",Consolidado!$D530=""),0,IF(ISNUMBER(SEARCH(M$3,Consolidado!$D530)),IF(COUNTIFS(Consolidado!$AC$5:AC530,Consolidado!$AC530,Consolidado!$D$5:D530,"*"&amp;M$3&amp;"*")=1,1,0),0))</f>
        <v>0</v>
      </c>
      <c r="N530" s="0" t="n">
        <f aca="false">IF(OR(N$3="",Consolidado!$D530=""),0,IF(ISNUMBER(SEARCH(N$3,Consolidado!$D530)),IF(COUNTIFS(Consolidado!$AC$5:AC530,Consolidado!$AC530,Consolidado!$D$5:D530,"*"&amp;N$3&amp;"*")=1,1,0),0))</f>
        <v>0</v>
      </c>
      <c r="O530" s="0" t="n">
        <f aca="false">IF(OR(O$3="",Consolidado!$D530=""),0,IF(ISNUMBER(SEARCH(O$3,Consolidado!$D530)),IF(COUNTIFS(Consolidado!$AC$5:AC530,Consolidado!$AC530,Consolidado!$D$5:D530,"*"&amp;O$3&amp;"*")=1,1,0),0))</f>
        <v>0</v>
      </c>
      <c r="P530" s="0" t="n">
        <f aca="false">IF(OR(P$3="",Consolidado!$D530=""),0,IF(ISNUMBER(SEARCH(P$3,Consolidado!$D530)),IF(COUNTIFS(Consolidado!$AC$5:AC530,Consolidado!$AC530,Consolidado!$D$5:D530,"*"&amp;P$3&amp;"*")=1,1,0),0))</f>
        <v>0</v>
      </c>
      <c r="Q530" s="0" t="n">
        <f aca="false">IF(OR(Q$3="",Consolidado!$D530=""),0,IF(ISNUMBER(SEARCH(Q$3,Consolidado!$D530)),IF(COUNTIFS(Consolidado!$AC$5:AC530,Consolidado!$AC530,Consolidado!$D$5:D530,"*"&amp;Q$3&amp;"*")=1,1,0),0))</f>
        <v>0</v>
      </c>
      <c r="R530" s="0" t="n">
        <f aca="false">IF(OR(R$3="",Consolidado!$D530=""),0,IF(ISNUMBER(SEARCH(R$3,Consolidado!$D530)),IF(COUNTIFS(Consolidado!$AC$5:AC530,Consolidado!$AC530,Consolidado!$D$5:D530,"*"&amp;R$3&amp;"*")=1,1,0),0))</f>
        <v>0</v>
      </c>
      <c r="S530" s="0" t="n">
        <f aca="false">IF(OR(S$3="",Consolidado!$D530=""),0,IF(ISNUMBER(SEARCH(S$3,Consolidado!$D530)),IF(COUNTIFS(Consolidado!$AC$5:AC530,Consolidado!$AC530,Consolidado!$D$5:D530,"*"&amp;S$3&amp;"*")=1,1,0),0))</f>
        <v>0</v>
      </c>
      <c r="T530" s="0" t="n">
        <f aca="false">IF(OR(T$3="",Consolidado!$D530=""),0,IF(ISNUMBER(SEARCH(T$3,Consolidado!$D530)),IF(COUNTIFS(Consolidado!$AC$5:AC530,Consolidado!$AC530,Consolidado!$D$5:D530,"*"&amp;T$3&amp;"*")=1,1,0),0))</f>
        <v>0</v>
      </c>
      <c r="U530" s="0" t="n">
        <f aca="false">IF(OR(U$3="",Consolidado!$D530=""),0,IF(ISNUMBER(SEARCH(U$3,Consolidado!$D530)),IF(COUNTIFS(Consolidado!$AC$5:AC530,Consolidado!$AC530,Consolidado!$D$5:D530,"*"&amp;U$3&amp;"*")=1,1,0),0))</f>
        <v>0</v>
      </c>
      <c r="V530" s="0" t="n">
        <f aca="false">IF(OR(V$3="",Consolidado!$D530=""),0,IF(ISNUMBER(SEARCH(V$3,Consolidado!$D530)),IF(COUNTIFS(Consolidado!$AC$5:AC530,Consolidado!$AC530,Consolidado!$D$5:D530,"*"&amp;V$3&amp;"*")=1,1,0),0))</f>
        <v>0</v>
      </c>
      <c r="W530" s="0" t="n">
        <f aca="false">IF(OR(W$3="",Consolidado!$D530=""),0,IF(ISNUMBER(SEARCH(W$3,Consolidado!$D530)),IF(COUNTIFS(Consolidado!$AC$5:AC530,Consolidado!$AC530,Consolidado!$D$5:D530,"*"&amp;W$3&amp;"*")=1,1,0),0))</f>
        <v>0</v>
      </c>
      <c r="X530" s="0" t="n">
        <f aca="false">IF(OR(X$3="",Consolidado!$D530=""),0,IF(ISNUMBER(SEARCH(X$3,Consolidado!$D530)),IF(COUNTIFS(Consolidado!$AC$5:AC530,Consolidado!$AC530,Consolidado!$D$5:D530,"*"&amp;X$3&amp;"*")=1,1,0),0))</f>
        <v>0</v>
      </c>
      <c r="Y530" s="0" t="n">
        <f aca="false">IF(OR(Y$3="",Consolidado!$D530=""),0,IF(ISNUMBER(SEARCH(Y$3,Consolidado!$D530)),IF(COUNTIFS(Consolidado!$AC$5:AC530,Consolidado!$AC530,Consolidado!$D$5:D530,"*"&amp;Y$3&amp;"*")=1,1,0),0))</f>
        <v>0</v>
      </c>
      <c r="Z530" s="0" t="n">
        <f aca="false">IF(OR(Z$3="",Consolidado!$D530=""),0,IF(ISNUMBER(SEARCH(Z$3,Consolidado!$D530)),IF(COUNTIFS(Consolidado!$AC$5:AC530,Consolidado!$AC530,Consolidado!$D$5:D530,"*"&amp;Z$3&amp;"*")=1,1,0),0))</f>
        <v>0</v>
      </c>
      <c r="AA530" s="0" t="n">
        <f aca="false">IF(OR(AA$3="",Consolidado!$D530=""),0,IF(ISNUMBER(SEARCH(AA$3,Consolidado!$D530)),IF(COUNTIFS(Consolidado!$AC$5:AC530,Consolidado!$AC530,Consolidado!$D$5:D530,"*"&amp;AA$3&amp;"*")=1,1,0),0))</f>
        <v>0</v>
      </c>
      <c r="AB530" s="0" t="n">
        <f aca="false">IF(OR(AB$3="",Consolidado!$D530=""),0,IF(ISNUMBER(SEARCH(AB$3,Consolidado!$D530)),IF(COUNTIFS(Consolidado!$AC$5:AC530,Consolidado!$AC530,Consolidado!$D$5:D530,"*"&amp;AB$3&amp;"*")=1,1,0),0))</f>
        <v>0</v>
      </c>
      <c r="AC530" s="0" t="n">
        <f aca="false">IF(OR(AC$3="",Consolidado!$D530=""),0,IF(ISNUMBER(SEARCH(AC$3,Consolidado!$D530)),IF(COUNTIFS(Consolidado!$AC$5:AC530,Consolidado!$AC530,Consolidado!$D$5:D530,"*"&amp;AC$3&amp;"*")=1,1,0),0))</f>
        <v>0</v>
      </c>
      <c r="AD530" s="0" t="n">
        <f aca="false">IF(OR(AD$3="",Consolidado!$D530=""),0,IF(ISNUMBER(SEARCH(AD$3,Consolidado!$D530)),IF(COUNTIFS(Consolidado!$AC$5:AC530,Consolidado!$AC530,Consolidado!$D$5:D530,"*"&amp;AD$3&amp;"*")=1,1,0),0))</f>
        <v>0</v>
      </c>
      <c r="AE530" s="0" t="n">
        <f aca="false">IF(OR(AE$3="",Consolidado!$D530=""),0,IF(ISNUMBER(SEARCH(AE$3,Consolidado!$D530)),IF(COUNTIFS(Consolidado!$AC$5:AC530,Consolidado!$AC530,Consolidado!$D$5:D530,"*"&amp;AE$3&amp;"*")=1,1,0),0))</f>
        <v>0</v>
      </c>
      <c r="AF530" s="0" t="n">
        <f aca="false">IF(OR(AF$3="",Consolidado!$D530=""),0,IF(ISNUMBER(SEARCH(AF$3,Consolidado!$D530)),IF(COUNTIFS(Consolidado!$AC$5:AC530,Consolidado!$AC530,Consolidado!$D$5:D530,"*"&amp;AF$3&amp;"*")=1,1,0),0))</f>
        <v>0</v>
      </c>
      <c r="AG530" s="0" t="n">
        <f aca="false">IF(OR(AG$3="",Consolidado!$D530=""),0,IF(ISNUMBER(SEARCH(AG$3,Consolidado!$D530)),IF(COUNTIFS(Consolidado!$AC$5:AC530,Consolidado!$AC530,Consolidado!$D$5:D530,"*"&amp;AG$3&amp;"*")=1,1,0),0))</f>
        <v>0</v>
      </c>
      <c r="AH530" s="0" t="n">
        <f aca="false">IF(OR(AH$3="",Consolidado!$D530=""),0,IF(ISNUMBER(SEARCH(AH$3,Consolidado!$D530)),IF(COUNTIFS(Consolidado!$AC$5:AC530,Consolidado!$AC530,Consolidado!$D$5:D530,"*"&amp;AH$3&amp;"*")=1,1,0),0))</f>
        <v>0</v>
      </c>
      <c r="AI530" s="0" t="n">
        <f aca="false">IF(OR(AI$3="",Consolidado!$D530=""),0,IF(ISNUMBER(SEARCH(AI$3,Consolidado!$D530)),IF(COUNTIFS(Consolidado!$AC$5:AC530,Consolidado!$AC530,Consolidado!$D$5:D530,"*"&amp;AI$3&amp;"*")=1,1,0),0))</f>
        <v>0</v>
      </c>
      <c r="AJ530" s="0" t="n">
        <f aca="false">IF(OR(AJ$3="",Consolidado!$D530=""),0,IF(ISNUMBER(SEARCH(AJ$3,Consolidado!$D530)),IF(COUNTIFS(Consolidado!$AC$5:AC530,Consolidado!$AC530,Consolidado!$D$5:D530,"*"&amp;AJ$3&amp;"*")=1,1,0),0))</f>
        <v>0</v>
      </c>
      <c r="AK530" s="0" t="n">
        <f aca="false">IF(OR(AK$3="",Consolidado!$D530=""),0,IF(ISNUMBER(SEARCH(AK$3,Consolidado!$D530)),IF(COUNTIFS(Consolidado!$AC$5:AC530,Consolidado!$AC530,Consolidado!$D$5:D530,"*"&amp;AK$3&amp;"*")=1,1,0),0))</f>
        <v>0</v>
      </c>
      <c r="AL530" s="0" t="n">
        <f aca="false">IF(OR(AL$3="",Consolidado!$D530=""),0,IF(ISNUMBER(SEARCH(AL$3,Consolidado!$D530)),IF(COUNTIFS(Consolidado!$AC$5:AC530,Consolidado!$AC530,Consolidado!$D$5:D530,"*"&amp;AL$3&amp;"*")=1,1,0),0))</f>
        <v>0</v>
      </c>
      <c r="AM530" s="0" t="n">
        <f aca="false">IF(OR(AM$3="",Consolidado!$D530=""),0,IF(ISNUMBER(SEARCH(AM$3,Consolidado!$D530)),IF(COUNTIFS(Consolidado!$AC$5:AC530,Consolidado!$AC530,Consolidado!$D$5:D530,"*"&amp;AM$3&amp;"*")=1,1,0),0))</f>
        <v>0</v>
      </c>
      <c r="AN530" s="0" t="n">
        <f aca="false">IF(OR(AN$3="",Consolidado!$D530=""),0,IF(ISNUMBER(SEARCH(AN$3,Consolidado!$D530)),IF(COUNTIFS(Consolidado!$AC$5:AC530,Consolidado!$AC530,Consolidado!$D$5:D530,"*"&amp;AN$3&amp;"*")=1,1,0),0))</f>
        <v>0</v>
      </c>
      <c r="AO530" s="0" t="n">
        <f aca="false">IF(OR(AO$3="",Consolidado!$D530=""),0,IF(ISNUMBER(SEARCH(AO$3,Consolidado!$D530)),IF(COUNTIFS(Consolidado!$AC$5:AC530,Consolidado!$AC530,Consolidado!$D$5:D530,"*"&amp;AO$3&amp;"*")=1,1,0),0))</f>
        <v>0</v>
      </c>
    </row>
    <row r="531" customFormat="false" ht="15" hidden="false" customHeight="false" outlineLevel="0" collapsed="false">
      <c r="B531" s="0" t="n">
        <f aca="false">IF(OR(B$3="",Consolidado!$D531=""),0,IF(ISNUMBER(SEARCH(B$3,Consolidado!$D531)),IF(COUNTIFS(Consolidado!$AC$5:AC531,Consolidado!$AC531,Consolidado!$D$5:D531,"*"&amp;B$3&amp;"*")=1,1,0),0))</f>
        <v>0</v>
      </c>
      <c r="C531" s="0" t="n">
        <f aca="false">IF(OR(C$3="",Consolidado!$D531=""),0,IF(ISNUMBER(SEARCH(C$3,Consolidado!$D531)),IF(COUNTIFS(Consolidado!$AC$5:AC531,Consolidado!$AC531,Consolidado!$D$5:D531,"*"&amp;C$3&amp;"*")=1,1,0),0))</f>
        <v>0</v>
      </c>
      <c r="D531" s="0" t="n">
        <f aca="false">IF(OR(D$3="",Consolidado!$D531=""),0,IF(ISNUMBER(SEARCH(D$3,Consolidado!$D531)),IF(COUNTIFS(Consolidado!$AC$5:AC531,Consolidado!$AC531,Consolidado!$D$5:D531,"*"&amp;D$3&amp;"*")=1,1,0),0))</f>
        <v>0</v>
      </c>
      <c r="E531" s="0" t="n">
        <f aca="false">IF(OR(E$3="",Consolidado!$D531=""),0,IF(ISNUMBER(SEARCH(E$3,Consolidado!$D531)),IF(COUNTIFS(Consolidado!$AC$5:AC531,Consolidado!$AC531,Consolidado!$D$5:D531,"*"&amp;E$3&amp;"*")=1,1,0),0))</f>
        <v>0</v>
      </c>
      <c r="F531" s="0" t="n">
        <f aca="false">IF(OR(F$3="",Consolidado!$D531=""),0,IF(ISNUMBER(SEARCH(F$3,Consolidado!$D531)),IF(COUNTIFS(Consolidado!$AC$5:AC531,Consolidado!$AC531,Consolidado!$D$5:D531,"*"&amp;F$3&amp;"*")=1,1,0),0))</f>
        <v>0</v>
      </c>
      <c r="G531" s="0" t="n">
        <f aca="false">IF(OR(G$3="",Consolidado!$D531=""),0,IF(ISNUMBER(SEARCH(G$3,Consolidado!$D531)),IF(COUNTIFS(Consolidado!$AC$5:AC531,Consolidado!$AC531,Consolidado!$D$5:D531,"*"&amp;G$3&amp;"*")=1,1,0),0))</f>
        <v>0</v>
      </c>
      <c r="H531" s="0" t="n">
        <f aca="false">IF(OR(H$3="",Consolidado!$D531=""),0,IF(ISNUMBER(SEARCH(H$3,Consolidado!$D531)),IF(COUNTIFS(Consolidado!$AC$5:AC531,Consolidado!$AC531,Consolidado!$D$5:D531,"*"&amp;H$3&amp;"*")=1,1,0),0))</f>
        <v>0</v>
      </c>
      <c r="I531" s="0" t="n">
        <f aca="false">IF(OR(I$3="",Consolidado!$D531=""),0,IF(ISNUMBER(SEARCH(I$3,Consolidado!$D531)),IF(COUNTIFS(Consolidado!$AC$5:AC531,Consolidado!$AC531,Consolidado!$D$5:D531,"*"&amp;I$3&amp;"*")=1,1,0),0))</f>
        <v>0</v>
      </c>
      <c r="J531" s="0" t="n">
        <f aca="false">IF(OR(J$3="",Consolidado!$D531=""),0,IF(ISNUMBER(SEARCH(J$3,Consolidado!$D531)),IF(COUNTIFS(Consolidado!$AC$5:AC531,Consolidado!$AC531,Consolidado!$D$5:D531,"*"&amp;J$3&amp;"*")=1,1,0),0))</f>
        <v>0</v>
      </c>
      <c r="K531" s="0" t="n">
        <f aca="false">IF(OR(K$3="",Consolidado!$D531=""),0,IF(ISNUMBER(SEARCH(K$3,Consolidado!$D531)),IF(COUNTIFS(Consolidado!$AC$5:AC531,Consolidado!$AC531,Consolidado!$D$5:D531,"*"&amp;K$3&amp;"*")=1,1,0),0))</f>
        <v>0</v>
      </c>
      <c r="L531" s="0" t="n">
        <f aca="false">IF(OR(L$3="",Consolidado!$D531=""),0,IF(ISNUMBER(SEARCH(L$3,Consolidado!$D531)),IF(COUNTIFS(Consolidado!$AC$5:AC531,Consolidado!$AC531,Consolidado!$D$5:D531,"*"&amp;L$3&amp;"*")=1,1,0),0))</f>
        <v>0</v>
      </c>
      <c r="M531" s="0" t="n">
        <f aca="false">IF(OR(M$3="",Consolidado!$D531=""),0,IF(ISNUMBER(SEARCH(M$3,Consolidado!$D531)),IF(COUNTIFS(Consolidado!$AC$5:AC531,Consolidado!$AC531,Consolidado!$D$5:D531,"*"&amp;M$3&amp;"*")=1,1,0),0))</f>
        <v>0</v>
      </c>
      <c r="N531" s="0" t="n">
        <f aca="false">IF(OR(N$3="",Consolidado!$D531=""),0,IF(ISNUMBER(SEARCH(N$3,Consolidado!$D531)),IF(COUNTIFS(Consolidado!$AC$5:AC531,Consolidado!$AC531,Consolidado!$D$5:D531,"*"&amp;N$3&amp;"*")=1,1,0),0))</f>
        <v>0</v>
      </c>
      <c r="O531" s="0" t="n">
        <f aca="false">IF(OR(O$3="",Consolidado!$D531=""),0,IF(ISNUMBER(SEARCH(O$3,Consolidado!$D531)),IF(COUNTIFS(Consolidado!$AC$5:AC531,Consolidado!$AC531,Consolidado!$D$5:D531,"*"&amp;O$3&amp;"*")=1,1,0),0))</f>
        <v>0</v>
      </c>
      <c r="P531" s="0" t="n">
        <f aca="false">IF(OR(P$3="",Consolidado!$D531=""),0,IF(ISNUMBER(SEARCH(P$3,Consolidado!$D531)),IF(COUNTIFS(Consolidado!$AC$5:AC531,Consolidado!$AC531,Consolidado!$D$5:D531,"*"&amp;P$3&amp;"*")=1,1,0),0))</f>
        <v>0</v>
      </c>
      <c r="Q531" s="0" t="n">
        <f aca="false">IF(OR(Q$3="",Consolidado!$D531=""),0,IF(ISNUMBER(SEARCH(Q$3,Consolidado!$D531)),IF(COUNTIFS(Consolidado!$AC$5:AC531,Consolidado!$AC531,Consolidado!$D$5:D531,"*"&amp;Q$3&amp;"*")=1,1,0),0))</f>
        <v>0</v>
      </c>
      <c r="R531" s="0" t="n">
        <f aca="false">IF(OR(R$3="",Consolidado!$D531=""),0,IF(ISNUMBER(SEARCH(R$3,Consolidado!$D531)),IF(COUNTIFS(Consolidado!$AC$5:AC531,Consolidado!$AC531,Consolidado!$D$5:D531,"*"&amp;R$3&amp;"*")=1,1,0),0))</f>
        <v>0</v>
      </c>
      <c r="S531" s="0" t="n">
        <f aca="false">IF(OR(S$3="",Consolidado!$D531=""),0,IF(ISNUMBER(SEARCH(S$3,Consolidado!$D531)),IF(COUNTIFS(Consolidado!$AC$5:AC531,Consolidado!$AC531,Consolidado!$D$5:D531,"*"&amp;S$3&amp;"*")=1,1,0),0))</f>
        <v>0</v>
      </c>
      <c r="T531" s="0" t="n">
        <f aca="false">IF(OR(T$3="",Consolidado!$D531=""),0,IF(ISNUMBER(SEARCH(T$3,Consolidado!$D531)),IF(COUNTIFS(Consolidado!$AC$5:AC531,Consolidado!$AC531,Consolidado!$D$5:D531,"*"&amp;T$3&amp;"*")=1,1,0),0))</f>
        <v>0</v>
      </c>
      <c r="U531" s="0" t="n">
        <f aca="false">IF(OR(U$3="",Consolidado!$D531=""),0,IF(ISNUMBER(SEARCH(U$3,Consolidado!$D531)),IF(COUNTIFS(Consolidado!$AC$5:AC531,Consolidado!$AC531,Consolidado!$D$5:D531,"*"&amp;U$3&amp;"*")=1,1,0),0))</f>
        <v>0</v>
      </c>
      <c r="V531" s="0" t="n">
        <f aca="false">IF(OR(V$3="",Consolidado!$D531=""),0,IF(ISNUMBER(SEARCH(V$3,Consolidado!$D531)),IF(COUNTIFS(Consolidado!$AC$5:AC531,Consolidado!$AC531,Consolidado!$D$5:D531,"*"&amp;V$3&amp;"*")=1,1,0),0))</f>
        <v>0</v>
      </c>
      <c r="W531" s="0" t="n">
        <f aca="false">IF(OR(W$3="",Consolidado!$D531=""),0,IF(ISNUMBER(SEARCH(W$3,Consolidado!$D531)),IF(COUNTIFS(Consolidado!$AC$5:AC531,Consolidado!$AC531,Consolidado!$D$5:D531,"*"&amp;W$3&amp;"*")=1,1,0),0))</f>
        <v>0</v>
      </c>
      <c r="X531" s="0" t="n">
        <f aca="false">IF(OR(X$3="",Consolidado!$D531=""),0,IF(ISNUMBER(SEARCH(X$3,Consolidado!$D531)),IF(COUNTIFS(Consolidado!$AC$5:AC531,Consolidado!$AC531,Consolidado!$D$5:D531,"*"&amp;X$3&amp;"*")=1,1,0),0))</f>
        <v>0</v>
      </c>
      <c r="Y531" s="0" t="n">
        <f aca="false">IF(OR(Y$3="",Consolidado!$D531=""),0,IF(ISNUMBER(SEARCH(Y$3,Consolidado!$D531)),IF(COUNTIFS(Consolidado!$AC$5:AC531,Consolidado!$AC531,Consolidado!$D$5:D531,"*"&amp;Y$3&amp;"*")=1,1,0),0))</f>
        <v>0</v>
      </c>
      <c r="Z531" s="0" t="n">
        <f aca="false">IF(OR(Z$3="",Consolidado!$D531=""),0,IF(ISNUMBER(SEARCH(Z$3,Consolidado!$D531)),IF(COUNTIFS(Consolidado!$AC$5:AC531,Consolidado!$AC531,Consolidado!$D$5:D531,"*"&amp;Z$3&amp;"*")=1,1,0),0))</f>
        <v>0</v>
      </c>
      <c r="AA531" s="0" t="n">
        <f aca="false">IF(OR(AA$3="",Consolidado!$D531=""),0,IF(ISNUMBER(SEARCH(AA$3,Consolidado!$D531)),IF(COUNTIFS(Consolidado!$AC$5:AC531,Consolidado!$AC531,Consolidado!$D$5:D531,"*"&amp;AA$3&amp;"*")=1,1,0),0))</f>
        <v>0</v>
      </c>
      <c r="AB531" s="0" t="n">
        <f aca="false">IF(OR(AB$3="",Consolidado!$D531=""),0,IF(ISNUMBER(SEARCH(AB$3,Consolidado!$D531)),IF(COUNTIFS(Consolidado!$AC$5:AC531,Consolidado!$AC531,Consolidado!$D$5:D531,"*"&amp;AB$3&amp;"*")=1,1,0),0))</f>
        <v>0</v>
      </c>
      <c r="AC531" s="0" t="n">
        <f aca="false">IF(OR(AC$3="",Consolidado!$D531=""),0,IF(ISNUMBER(SEARCH(AC$3,Consolidado!$D531)),IF(COUNTIFS(Consolidado!$AC$5:AC531,Consolidado!$AC531,Consolidado!$D$5:D531,"*"&amp;AC$3&amp;"*")=1,1,0),0))</f>
        <v>0</v>
      </c>
      <c r="AD531" s="0" t="n">
        <f aca="false">IF(OR(AD$3="",Consolidado!$D531=""),0,IF(ISNUMBER(SEARCH(AD$3,Consolidado!$D531)),IF(COUNTIFS(Consolidado!$AC$5:AC531,Consolidado!$AC531,Consolidado!$D$5:D531,"*"&amp;AD$3&amp;"*")=1,1,0),0))</f>
        <v>0</v>
      </c>
      <c r="AE531" s="0" t="n">
        <f aca="false">IF(OR(AE$3="",Consolidado!$D531=""),0,IF(ISNUMBER(SEARCH(AE$3,Consolidado!$D531)),IF(COUNTIFS(Consolidado!$AC$5:AC531,Consolidado!$AC531,Consolidado!$D$5:D531,"*"&amp;AE$3&amp;"*")=1,1,0),0))</f>
        <v>0</v>
      </c>
      <c r="AF531" s="0" t="n">
        <f aca="false">IF(OR(AF$3="",Consolidado!$D531=""),0,IF(ISNUMBER(SEARCH(AF$3,Consolidado!$D531)),IF(COUNTIFS(Consolidado!$AC$5:AC531,Consolidado!$AC531,Consolidado!$D$5:D531,"*"&amp;AF$3&amp;"*")=1,1,0),0))</f>
        <v>0</v>
      </c>
      <c r="AG531" s="0" t="n">
        <f aca="false">IF(OR(AG$3="",Consolidado!$D531=""),0,IF(ISNUMBER(SEARCH(AG$3,Consolidado!$D531)),IF(COUNTIFS(Consolidado!$AC$5:AC531,Consolidado!$AC531,Consolidado!$D$5:D531,"*"&amp;AG$3&amp;"*")=1,1,0),0))</f>
        <v>0</v>
      </c>
      <c r="AH531" s="0" t="n">
        <f aca="false">IF(OR(AH$3="",Consolidado!$D531=""),0,IF(ISNUMBER(SEARCH(AH$3,Consolidado!$D531)),IF(COUNTIFS(Consolidado!$AC$5:AC531,Consolidado!$AC531,Consolidado!$D$5:D531,"*"&amp;AH$3&amp;"*")=1,1,0),0))</f>
        <v>0</v>
      </c>
      <c r="AI531" s="0" t="n">
        <f aca="false">IF(OR(AI$3="",Consolidado!$D531=""),0,IF(ISNUMBER(SEARCH(AI$3,Consolidado!$D531)),IF(COUNTIFS(Consolidado!$AC$5:AC531,Consolidado!$AC531,Consolidado!$D$5:D531,"*"&amp;AI$3&amp;"*")=1,1,0),0))</f>
        <v>0</v>
      </c>
      <c r="AJ531" s="0" t="n">
        <f aca="false">IF(OR(AJ$3="",Consolidado!$D531=""),0,IF(ISNUMBER(SEARCH(AJ$3,Consolidado!$D531)),IF(COUNTIFS(Consolidado!$AC$5:AC531,Consolidado!$AC531,Consolidado!$D$5:D531,"*"&amp;AJ$3&amp;"*")=1,1,0),0))</f>
        <v>0</v>
      </c>
      <c r="AK531" s="0" t="n">
        <f aca="false">IF(OR(AK$3="",Consolidado!$D531=""),0,IF(ISNUMBER(SEARCH(AK$3,Consolidado!$D531)),IF(COUNTIFS(Consolidado!$AC$5:AC531,Consolidado!$AC531,Consolidado!$D$5:D531,"*"&amp;AK$3&amp;"*")=1,1,0),0))</f>
        <v>0</v>
      </c>
      <c r="AL531" s="0" t="n">
        <f aca="false">IF(OR(AL$3="",Consolidado!$D531=""),0,IF(ISNUMBER(SEARCH(AL$3,Consolidado!$D531)),IF(COUNTIFS(Consolidado!$AC$5:AC531,Consolidado!$AC531,Consolidado!$D$5:D531,"*"&amp;AL$3&amp;"*")=1,1,0),0))</f>
        <v>0</v>
      </c>
      <c r="AM531" s="0" t="n">
        <f aca="false">IF(OR(AM$3="",Consolidado!$D531=""),0,IF(ISNUMBER(SEARCH(AM$3,Consolidado!$D531)),IF(COUNTIFS(Consolidado!$AC$5:AC531,Consolidado!$AC531,Consolidado!$D$5:D531,"*"&amp;AM$3&amp;"*")=1,1,0),0))</f>
        <v>0</v>
      </c>
      <c r="AN531" s="0" t="n">
        <f aca="false">IF(OR(AN$3="",Consolidado!$D531=""),0,IF(ISNUMBER(SEARCH(AN$3,Consolidado!$D531)),IF(COUNTIFS(Consolidado!$AC$5:AC531,Consolidado!$AC531,Consolidado!$D$5:D531,"*"&amp;AN$3&amp;"*")=1,1,0),0))</f>
        <v>0</v>
      </c>
      <c r="AO531" s="0" t="n">
        <f aca="false">IF(OR(AO$3="",Consolidado!$D531=""),0,IF(ISNUMBER(SEARCH(AO$3,Consolidado!$D531)),IF(COUNTIFS(Consolidado!$AC$5:AC531,Consolidado!$AC531,Consolidado!$D$5:D531,"*"&amp;AO$3&amp;"*")=1,1,0),0))</f>
        <v>0</v>
      </c>
    </row>
    <row r="532" customFormat="false" ht="15" hidden="false" customHeight="false" outlineLevel="0" collapsed="false">
      <c r="B532" s="0" t="n">
        <f aca="false">IF(OR(B$3="",Consolidado!$D532=""),0,IF(ISNUMBER(SEARCH(B$3,Consolidado!$D532)),IF(COUNTIFS(Consolidado!$AC$5:AC532,Consolidado!$AC532,Consolidado!$D$5:D532,"*"&amp;B$3&amp;"*")=1,1,0),0))</f>
        <v>0</v>
      </c>
      <c r="C532" s="0" t="n">
        <f aca="false">IF(OR(C$3="",Consolidado!$D532=""),0,IF(ISNUMBER(SEARCH(C$3,Consolidado!$D532)),IF(COUNTIFS(Consolidado!$AC$5:AC532,Consolidado!$AC532,Consolidado!$D$5:D532,"*"&amp;C$3&amp;"*")=1,1,0),0))</f>
        <v>0</v>
      </c>
      <c r="D532" s="0" t="n">
        <f aca="false">IF(OR(D$3="",Consolidado!$D532=""),0,IF(ISNUMBER(SEARCH(D$3,Consolidado!$D532)),IF(COUNTIFS(Consolidado!$AC$5:AC532,Consolidado!$AC532,Consolidado!$D$5:D532,"*"&amp;D$3&amp;"*")=1,1,0),0))</f>
        <v>0</v>
      </c>
      <c r="E532" s="0" t="n">
        <f aca="false">IF(OR(E$3="",Consolidado!$D532=""),0,IF(ISNUMBER(SEARCH(E$3,Consolidado!$D532)),IF(COUNTIFS(Consolidado!$AC$5:AC532,Consolidado!$AC532,Consolidado!$D$5:D532,"*"&amp;E$3&amp;"*")=1,1,0),0))</f>
        <v>0</v>
      </c>
      <c r="F532" s="0" t="n">
        <f aca="false">IF(OR(F$3="",Consolidado!$D532=""),0,IF(ISNUMBER(SEARCH(F$3,Consolidado!$D532)),IF(COUNTIFS(Consolidado!$AC$5:AC532,Consolidado!$AC532,Consolidado!$D$5:D532,"*"&amp;F$3&amp;"*")=1,1,0),0))</f>
        <v>0</v>
      </c>
      <c r="G532" s="0" t="n">
        <f aca="false">IF(OR(G$3="",Consolidado!$D532=""),0,IF(ISNUMBER(SEARCH(G$3,Consolidado!$D532)),IF(COUNTIFS(Consolidado!$AC$5:AC532,Consolidado!$AC532,Consolidado!$D$5:D532,"*"&amp;G$3&amp;"*")=1,1,0),0))</f>
        <v>0</v>
      </c>
      <c r="H532" s="0" t="n">
        <f aca="false">IF(OR(H$3="",Consolidado!$D532=""),0,IF(ISNUMBER(SEARCH(H$3,Consolidado!$D532)),IF(COUNTIFS(Consolidado!$AC$5:AC532,Consolidado!$AC532,Consolidado!$D$5:D532,"*"&amp;H$3&amp;"*")=1,1,0),0))</f>
        <v>0</v>
      </c>
      <c r="I532" s="0" t="n">
        <f aca="false">IF(OR(I$3="",Consolidado!$D532=""),0,IF(ISNUMBER(SEARCH(I$3,Consolidado!$D532)),IF(COUNTIFS(Consolidado!$AC$5:AC532,Consolidado!$AC532,Consolidado!$D$5:D532,"*"&amp;I$3&amp;"*")=1,1,0),0))</f>
        <v>0</v>
      </c>
      <c r="J532" s="0" t="n">
        <f aca="false">IF(OR(J$3="",Consolidado!$D532=""),0,IF(ISNUMBER(SEARCH(J$3,Consolidado!$D532)),IF(COUNTIFS(Consolidado!$AC$5:AC532,Consolidado!$AC532,Consolidado!$D$5:D532,"*"&amp;J$3&amp;"*")=1,1,0),0))</f>
        <v>0</v>
      </c>
      <c r="K532" s="0" t="n">
        <f aca="false">IF(OR(K$3="",Consolidado!$D532=""),0,IF(ISNUMBER(SEARCH(K$3,Consolidado!$D532)),IF(COUNTIFS(Consolidado!$AC$5:AC532,Consolidado!$AC532,Consolidado!$D$5:D532,"*"&amp;K$3&amp;"*")=1,1,0),0))</f>
        <v>0</v>
      </c>
      <c r="L532" s="0" t="n">
        <f aca="false">IF(OR(L$3="",Consolidado!$D532=""),0,IF(ISNUMBER(SEARCH(L$3,Consolidado!$D532)),IF(COUNTIFS(Consolidado!$AC$5:AC532,Consolidado!$AC532,Consolidado!$D$5:D532,"*"&amp;L$3&amp;"*")=1,1,0),0))</f>
        <v>0</v>
      </c>
      <c r="M532" s="0" t="n">
        <f aca="false">IF(OR(M$3="",Consolidado!$D532=""),0,IF(ISNUMBER(SEARCH(M$3,Consolidado!$D532)),IF(COUNTIFS(Consolidado!$AC$5:AC532,Consolidado!$AC532,Consolidado!$D$5:D532,"*"&amp;M$3&amp;"*")=1,1,0),0))</f>
        <v>0</v>
      </c>
      <c r="N532" s="0" t="n">
        <f aca="false">IF(OR(N$3="",Consolidado!$D532=""),0,IF(ISNUMBER(SEARCH(N$3,Consolidado!$D532)),IF(COUNTIFS(Consolidado!$AC$5:AC532,Consolidado!$AC532,Consolidado!$D$5:D532,"*"&amp;N$3&amp;"*")=1,1,0),0))</f>
        <v>0</v>
      </c>
      <c r="O532" s="0" t="n">
        <f aca="false">IF(OR(O$3="",Consolidado!$D532=""),0,IF(ISNUMBER(SEARCH(O$3,Consolidado!$D532)),IF(COUNTIFS(Consolidado!$AC$5:AC532,Consolidado!$AC532,Consolidado!$D$5:D532,"*"&amp;O$3&amp;"*")=1,1,0),0))</f>
        <v>0</v>
      </c>
      <c r="P532" s="0" t="n">
        <f aca="false">IF(OR(P$3="",Consolidado!$D532=""),0,IF(ISNUMBER(SEARCH(P$3,Consolidado!$D532)),IF(COUNTIFS(Consolidado!$AC$5:AC532,Consolidado!$AC532,Consolidado!$D$5:D532,"*"&amp;P$3&amp;"*")=1,1,0),0))</f>
        <v>0</v>
      </c>
      <c r="Q532" s="0" t="n">
        <f aca="false">IF(OR(Q$3="",Consolidado!$D532=""),0,IF(ISNUMBER(SEARCH(Q$3,Consolidado!$D532)),IF(COUNTIFS(Consolidado!$AC$5:AC532,Consolidado!$AC532,Consolidado!$D$5:D532,"*"&amp;Q$3&amp;"*")=1,1,0),0))</f>
        <v>0</v>
      </c>
      <c r="R532" s="0" t="n">
        <f aca="false">IF(OR(R$3="",Consolidado!$D532=""),0,IF(ISNUMBER(SEARCH(R$3,Consolidado!$D532)),IF(COUNTIFS(Consolidado!$AC$5:AC532,Consolidado!$AC532,Consolidado!$D$5:D532,"*"&amp;R$3&amp;"*")=1,1,0),0))</f>
        <v>0</v>
      </c>
      <c r="S532" s="0" t="n">
        <f aca="false">IF(OR(S$3="",Consolidado!$D532=""),0,IF(ISNUMBER(SEARCH(S$3,Consolidado!$D532)),IF(COUNTIFS(Consolidado!$AC$5:AC532,Consolidado!$AC532,Consolidado!$D$5:D532,"*"&amp;S$3&amp;"*")=1,1,0),0))</f>
        <v>0</v>
      </c>
      <c r="T532" s="0" t="n">
        <f aca="false">IF(OR(T$3="",Consolidado!$D532=""),0,IF(ISNUMBER(SEARCH(T$3,Consolidado!$D532)),IF(COUNTIFS(Consolidado!$AC$5:AC532,Consolidado!$AC532,Consolidado!$D$5:D532,"*"&amp;T$3&amp;"*")=1,1,0),0))</f>
        <v>0</v>
      </c>
      <c r="U532" s="0" t="n">
        <f aca="false">IF(OR(U$3="",Consolidado!$D532=""),0,IF(ISNUMBER(SEARCH(U$3,Consolidado!$D532)),IF(COUNTIFS(Consolidado!$AC$5:AC532,Consolidado!$AC532,Consolidado!$D$5:D532,"*"&amp;U$3&amp;"*")=1,1,0),0))</f>
        <v>0</v>
      </c>
      <c r="V532" s="0" t="n">
        <f aca="false">IF(OR(V$3="",Consolidado!$D532=""),0,IF(ISNUMBER(SEARCH(V$3,Consolidado!$D532)),IF(COUNTIFS(Consolidado!$AC$5:AC532,Consolidado!$AC532,Consolidado!$D$5:D532,"*"&amp;V$3&amp;"*")=1,1,0),0))</f>
        <v>0</v>
      </c>
      <c r="W532" s="0" t="n">
        <f aca="false">IF(OR(W$3="",Consolidado!$D532=""),0,IF(ISNUMBER(SEARCH(W$3,Consolidado!$D532)),IF(COUNTIFS(Consolidado!$AC$5:AC532,Consolidado!$AC532,Consolidado!$D$5:D532,"*"&amp;W$3&amp;"*")=1,1,0),0))</f>
        <v>0</v>
      </c>
      <c r="X532" s="0" t="n">
        <f aca="false">IF(OR(X$3="",Consolidado!$D532=""),0,IF(ISNUMBER(SEARCH(X$3,Consolidado!$D532)),IF(COUNTIFS(Consolidado!$AC$5:AC532,Consolidado!$AC532,Consolidado!$D$5:D532,"*"&amp;X$3&amp;"*")=1,1,0),0))</f>
        <v>0</v>
      </c>
      <c r="Y532" s="0" t="n">
        <f aca="false">IF(OR(Y$3="",Consolidado!$D532=""),0,IF(ISNUMBER(SEARCH(Y$3,Consolidado!$D532)),IF(COUNTIFS(Consolidado!$AC$5:AC532,Consolidado!$AC532,Consolidado!$D$5:D532,"*"&amp;Y$3&amp;"*")=1,1,0),0))</f>
        <v>0</v>
      </c>
      <c r="Z532" s="0" t="n">
        <f aca="false">IF(OR(Z$3="",Consolidado!$D532=""),0,IF(ISNUMBER(SEARCH(Z$3,Consolidado!$D532)),IF(COUNTIFS(Consolidado!$AC$5:AC532,Consolidado!$AC532,Consolidado!$D$5:D532,"*"&amp;Z$3&amp;"*")=1,1,0),0))</f>
        <v>0</v>
      </c>
      <c r="AA532" s="0" t="n">
        <f aca="false">IF(OR(AA$3="",Consolidado!$D532=""),0,IF(ISNUMBER(SEARCH(AA$3,Consolidado!$D532)),IF(COUNTIFS(Consolidado!$AC$5:AC532,Consolidado!$AC532,Consolidado!$D$5:D532,"*"&amp;AA$3&amp;"*")=1,1,0),0))</f>
        <v>0</v>
      </c>
      <c r="AB532" s="0" t="n">
        <f aca="false">IF(OR(AB$3="",Consolidado!$D532=""),0,IF(ISNUMBER(SEARCH(AB$3,Consolidado!$D532)),IF(COUNTIFS(Consolidado!$AC$5:AC532,Consolidado!$AC532,Consolidado!$D$5:D532,"*"&amp;AB$3&amp;"*")=1,1,0),0))</f>
        <v>0</v>
      </c>
      <c r="AC532" s="0" t="n">
        <f aca="false">IF(OR(AC$3="",Consolidado!$D532=""),0,IF(ISNUMBER(SEARCH(AC$3,Consolidado!$D532)),IF(COUNTIFS(Consolidado!$AC$5:AC532,Consolidado!$AC532,Consolidado!$D$5:D532,"*"&amp;AC$3&amp;"*")=1,1,0),0))</f>
        <v>0</v>
      </c>
      <c r="AD532" s="0" t="n">
        <f aca="false">IF(OR(AD$3="",Consolidado!$D532=""),0,IF(ISNUMBER(SEARCH(AD$3,Consolidado!$D532)),IF(COUNTIFS(Consolidado!$AC$5:AC532,Consolidado!$AC532,Consolidado!$D$5:D532,"*"&amp;AD$3&amp;"*")=1,1,0),0))</f>
        <v>0</v>
      </c>
      <c r="AE532" s="0" t="n">
        <f aca="false">IF(OR(AE$3="",Consolidado!$D532=""),0,IF(ISNUMBER(SEARCH(AE$3,Consolidado!$D532)),IF(COUNTIFS(Consolidado!$AC$5:AC532,Consolidado!$AC532,Consolidado!$D$5:D532,"*"&amp;AE$3&amp;"*")=1,1,0),0))</f>
        <v>0</v>
      </c>
      <c r="AF532" s="0" t="n">
        <f aca="false">IF(OR(AF$3="",Consolidado!$D532=""),0,IF(ISNUMBER(SEARCH(AF$3,Consolidado!$D532)),IF(COUNTIFS(Consolidado!$AC$5:AC532,Consolidado!$AC532,Consolidado!$D$5:D532,"*"&amp;AF$3&amp;"*")=1,1,0),0))</f>
        <v>0</v>
      </c>
      <c r="AG532" s="0" t="n">
        <f aca="false">IF(OR(AG$3="",Consolidado!$D532=""),0,IF(ISNUMBER(SEARCH(AG$3,Consolidado!$D532)),IF(COUNTIFS(Consolidado!$AC$5:AC532,Consolidado!$AC532,Consolidado!$D$5:D532,"*"&amp;AG$3&amp;"*")=1,1,0),0))</f>
        <v>0</v>
      </c>
      <c r="AH532" s="0" t="n">
        <f aca="false">IF(OR(AH$3="",Consolidado!$D532=""),0,IF(ISNUMBER(SEARCH(AH$3,Consolidado!$D532)),IF(COUNTIFS(Consolidado!$AC$5:AC532,Consolidado!$AC532,Consolidado!$D$5:D532,"*"&amp;AH$3&amp;"*")=1,1,0),0))</f>
        <v>0</v>
      </c>
      <c r="AI532" s="0" t="n">
        <f aca="false">IF(OR(AI$3="",Consolidado!$D532=""),0,IF(ISNUMBER(SEARCH(AI$3,Consolidado!$D532)),IF(COUNTIFS(Consolidado!$AC$5:AC532,Consolidado!$AC532,Consolidado!$D$5:D532,"*"&amp;AI$3&amp;"*")=1,1,0),0))</f>
        <v>0</v>
      </c>
      <c r="AJ532" s="0" t="n">
        <f aca="false">IF(OR(AJ$3="",Consolidado!$D532=""),0,IF(ISNUMBER(SEARCH(AJ$3,Consolidado!$D532)),IF(COUNTIFS(Consolidado!$AC$5:AC532,Consolidado!$AC532,Consolidado!$D$5:D532,"*"&amp;AJ$3&amp;"*")=1,1,0),0))</f>
        <v>0</v>
      </c>
      <c r="AK532" s="0" t="n">
        <f aca="false">IF(OR(AK$3="",Consolidado!$D532=""),0,IF(ISNUMBER(SEARCH(AK$3,Consolidado!$D532)),IF(COUNTIFS(Consolidado!$AC$5:AC532,Consolidado!$AC532,Consolidado!$D$5:D532,"*"&amp;AK$3&amp;"*")=1,1,0),0))</f>
        <v>0</v>
      </c>
      <c r="AL532" s="0" t="n">
        <f aca="false">IF(OR(AL$3="",Consolidado!$D532=""),0,IF(ISNUMBER(SEARCH(AL$3,Consolidado!$D532)),IF(COUNTIFS(Consolidado!$AC$5:AC532,Consolidado!$AC532,Consolidado!$D$5:D532,"*"&amp;AL$3&amp;"*")=1,1,0),0))</f>
        <v>0</v>
      </c>
      <c r="AM532" s="0" t="n">
        <f aca="false">IF(OR(AM$3="",Consolidado!$D532=""),0,IF(ISNUMBER(SEARCH(AM$3,Consolidado!$D532)),IF(COUNTIFS(Consolidado!$AC$5:AC532,Consolidado!$AC532,Consolidado!$D$5:D532,"*"&amp;AM$3&amp;"*")=1,1,0),0))</f>
        <v>0</v>
      </c>
      <c r="AN532" s="0" t="n">
        <f aca="false">IF(OR(AN$3="",Consolidado!$D532=""),0,IF(ISNUMBER(SEARCH(AN$3,Consolidado!$D532)),IF(COUNTIFS(Consolidado!$AC$5:AC532,Consolidado!$AC532,Consolidado!$D$5:D532,"*"&amp;AN$3&amp;"*")=1,1,0),0))</f>
        <v>0</v>
      </c>
      <c r="AO532" s="0" t="n">
        <f aca="false">IF(OR(AO$3="",Consolidado!$D532=""),0,IF(ISNUMBER(SEARCH(AO$3,Consolidado!$D532)),IF(COUNTIFS(Consolidado!$AC$5:AC532,Consolidado!$AC532,Consolidado!$D$5:D532,"*"&amp;AO$3&amp;"*")=1,1,0),0))</f>
        <v>0</v>
      </c>
    </row>
    <row r="533" customFormat="false" ht="15" hidden="false" customHeight="false" outlineLevel="0" collapsed="false">
      <c r="B533" s="0" t="n">
        <f aca="false">IF(OR(B$3="",Consolidado!$D533=""),0,IF(ISNUMBER(SEARCH(B$3,Consolidado!$D533)),IF(COUNTIFS(Consolidado!$AC$5:AC533,Consolidado!$AC533,Consolidado!$D$5:D533,"*"&amp;B$3&amp;"*")=1,1,0),0))</f>
        <v>0</v>
      </c>
      <c r="C533" s="0" t="n">
        <f aca="false">IF(OR(C$3="",Consolidado!$D533=""),0,IF(ISNUMBER(SEARCH(C$3,Consolidado!$D533)),IF(COUNTIFS(Consolidado!$AC$5:AC533,Consolidado!$AC533,Consolidado!$D$5:D533,"*"&amp;C$3&amp;"*")=1,1,0),0))</f>
        <v>0</v>
      </c>
      <c r="D533" s="0" t="n">
        <f aca="false">IF(OR(D$3="",Consolidado!$D533=""),0,IF(ISNUMBER(SEARCH(D$3,Consolidado!$D533)),IF(COUNTIFS(Consolidado!$AC$5:AC533,Consolidado!$AC533,Consolidado!$D$5:D533,"*"&amp;D$3&amp;"*")=1,1,0),0))</f>
        <v>0</v>
      </c>
      <c r="E533" s="0" t="n">
        <f aca="false">IF(OR(E$3="",Consolidado!$D533=""),0,IF(ISNUMBER(SEARCH(E$3,Consolidado!$D533)),IF(COUNTIFS(Consolidado!$AC$5:AC533,Consolidado!$AC533,Consolidado!$D$5:D533,"*"&amp;E$3&amp;"*")=1,1,0),0))</f>
        <v>0</v>
      </c>
      <c r="F533" s="0" t="n">
        <f aca="false">IF(OR(F$3="",Consolidado!$D533=""),0,IF(ISNUMBER(SEARCH(F$3,Consolidado!$D533)),IF(COUNTIFS(Consolidado!$AC$5:AC533,Consolidado!$AC533,Consolidado!$D$5:D533,"*"&amp;F$3&amp;"*")=1,1,0),0))</f>
        <v>0</v>
      </c>
      <c r="G533" s="0" t="n">
        <f aca="false">IF(OR(G$3="",Consolidado!$D533=""),0,IF(ISNUMBER(SEARCH(G$3,Consolidado!$D533)),IF(COUNTIFS(Consolidado!$AC$5:AC533,Consolidado!$AC533,Consolidado!$D$5:D533,"*"&amp;G$3&amp;"*")=1,1,0),0))</f>
        <v>0</v>
      </c>
      <c r="H533" s="0" t="n">
        <f aca="false">IF(OR(H$3="",Consolidado!$D533=""),0,IF(ISNUMBER(SEARCH(H$3,Consolidado!$D533)),IF(COUNTIFS(Consolidado!$AC$5:AC533,Consolidado!$AC533,Consolidado!$D$5:D533,"*"&amp;H$3&amp;"*")=1,1,0),0))</f>
        <v>0</v>
      </c>
      <c r="I533" s="0" t="n">
        <f aca="false">IF(OR(I$3="",Consolidado!$D533=""),0,IF(ISNUMBER(SEARCH(I$3,Consolidado!$D533)),IF(COUNTIFS(Consolidado!$AC$5:AC533,Consolidado!$AC533,Consolidado!$D$5:D533,"*"&amp;I$3&amp;"*")=1,1,0),0))</f>
        <v>0</v>
      </c>
      <c r="J533" s="0" t="n">
        <f aca="false">IF(OR(J$3="",Consolidado!$D533=""),0,IF(ISNUMBER(SEARCH(J$3,Consolidado!$D533)),IF(COUNTIFS(Consolidado!$AC$5:AC533,Consolidado!$AC533,Consolidado!$D$5:D533,"*"&amp;J$3&amp;"*")=1,1,0),0))</f>
        <v>0</v>
      </c>
      <c r="K533" s="0" t="n">
        <f aca="false">IF(OR(K$3="",Consolidado!$D533=""),0,IF(ISNUMBER(SEARCH(K$3,Consolidado!$D533)),IF(COUNTIFS(Consolidado!$AC$5:AC533,Consolidado!$AC533,Consolidado!$D$5:D533,"*"&amp;K$3&amp;"*")=1,1,0),0))</f>
        <v>0</v>
      </c>
      <c r="L533" s="0" t="n">
        <f aca="false">IF(OR(L$3="",Consolidado!$D533=""),0,IF(ISNUMBER(SEARCH(L$3,Consolidado!$D533)),IF(COUNTIFS(Consolidado!$AC$5:AC533,Consolidado!$AC533,Consolidado!$D$5:D533,"*"&amp;L$3&amp;"*")=1,1,0),0))</f>
        <v>0</v>
      </c>
      <c r="M533" s="0" t="n">
        <f aca="false">IF(OR(M$3="",Consolidado!$D533=""),0,IF(ISNUMBER(SEARCH(M$3,Consolidado!$D533)),IF(COUNTIFS(Consolidado!$AC$5:AC533,Consolidado!$AC533,Consolidado!$D$5:D533,"*"&amp;M$3&amp;"*")=1,1,0),0))</f>
        <v>0</v>
      </c>
      <c r="N533" s="0" t="n">
        <f aca="false">IF(OR(N$3="",Consolidado!$D533=""),0,IF(ISNUMBER(SEARCH(N$3,Consolidado!$D533)),IF(COUNTIFS(Consolidado!$AC$5:AC533,Consolidado!$AC533,Consolidado!$D$5:D533,"*"&amp;N$3&amp;"*")=1,1,0),0))</f>
        <v>0</v>
      </c>
      <c r="O533" s="0" t="n">
        <f aca="false">IF(OR(O$3="",Consolidado!$D533=""),0,IF(ISNUMBER(SEARCH(O$3,Consolidado!$D533)),IF(COUNTIFS(Consolidado!$AC$5:AC533,Consolidado!$AC533,Consolidado!$D$5:D533,"*"&amp;O$3&amp;"*")=1,1,0),0))</f>
        <v>0</v>
      </c>
      <c r="P533" s="0" t="n">
        <f aca="false">IF(OR(P$3="",Consolidado!$D533=""),0,IF(ISNUMBER(SEARCH(P$3,Consolidado!$D533)),IF(COUNTIFS(Consolidado!$AC$5:AC533,Consolidado!$AC533,Consolidado!$D$5:D533,"*"&amp;P$3&amp;"*")=1,1,0),0))</f>
        <v>0</v>
      </c>
      <c r="Q533" s="0" t="n">
        <f aca="false">IF(OR(Q$3="",Consolidado!$D533=""),0,IF(ISNUMBER(SEARCH(Q$3,Consolidado!$D533)),IF(COUNTIFS(Consolidado!$AC$5:AC533,Consolidado!$AC533,Consolidado!$D$5:D533,"*"&amp;Q$3&amp;"*")=1,1,0),0))</f>
        <v>0</v>
      </c>
      <c r="R533" s="0" t="n">
        <f aca="false">IF(OR(R$3="",Consolidado!$D533=""),0,IF(ISNUMBER(SEARCH(R$3,Consolidado!$D533)),IF(COUNTIFS(Consolidado!$AC$5:AC533,Consolidado!$AC533,Consolidado!$D$5:D533,"*"&amp;R$3&amp;"*")=1,1,0),0))</f>
        <v>0</v>
      </c>
      <c r="S533" s="0" t="n">
        <f aca="false">IF(OR(S$3="",Consolidado!$D533=""),0,IF(ISNUMBER(SEARCH(S$3,Consolidado!$D533)),IF(COUNTIFS(Consolidado!$AC$5:AC533,Consolidado!$AC533,Consolidado!$D$5:D533,"*"&amp;S$3&amp;"*")=1,1,0),0))</f>
        <v>0</v>
      </c>
      <c r="T533" s="0" t="n">
        <f aca="false">IF(OR(T$3="",Consolidado!$D533=""),0,IF(ISNUMBER(SEARCH(T$3,Consolidado!$D533)),IF(COUNTIFS(Consolidado!$AC$5:AC533,Consolidado!$AC533,Consolidado!$D$5:D533,"*"&amp;T$3&amp;"*")=1,1,0),0))</f>
        <v>0</v>
      </c>
      <c r="U533" s="0" t="n">
        <f aca="false">IF(OR(U$3="",Consolidado!$D533=""),0,IF(ISNUMBER(SEARCH(U$3,Consolidado!$D533)),IF(COUNTIFS(Consolidado!$AC$5:AC533,Consolidado!$AC533,Consolidado!$D$5:D533,"*"&amp;U$3&amp;"*")=1,1,0),0))</f>
        <v>0</v>
      </c>
      <c r="V533" s="0" t="n">
        <f aca="false">IF(OR(V$3="",Consolidado!$D533=""),0,IF(ISNUMBER(SEARCH(V$3,Consolidado!$D533)),IF(COUNTIFS(Consolidado!$AC$5:AC533,Consolidado!$AC533,Consolidado!$D$5:D533,"*"&amp;V$3&amp;"*")=1,1,0),0))</f>
        <v>0</v>
      </c>
      <c r="W533" s="0" t="n">
        <f aca="false">IF(OR(W$3="",Consolidado!$D533=""),0,IF(ISNUMBER(SEARCH(W$3,Consolidado!$D533)),IF(COUNTIFS(Consolidado!$AC$5:AC533,Consolidado!$AC533,Consolidado!$D$5:D533,"*"&amp;W$3&amp;"*")=1,1,0),0))</f>
        <v>0</v>
      </c>
      <c r="X533" s="0" t="n">
        <f aca="false">IF(OR(X$3="",Consolidado!$D533=""),0,IF(ISNUMBER(SEARCH(X$3,Consolidado!$D533)),IF(COUNTIFS(Consolidado!$AC$5:AC533,Consolidado!$AC533,Consolidado!$D$5:D533,"*"&amp;X$3&amp;"*")=1,1,0),0))</f>
        <v>0</v>
      </c>
      <c r="Y533" s="0" t="n">
        <f aca="false">IF(OR(Y$3="",Consolidado!$D533=""),0,IF(ISNUMBER(SEARCH(Y$3,Consolidado!$D533)),IF(COUNTIFS(Consolidado!$AC$5:AC533,Consolidado!$AC533,Consolidado!$D$5:D533,"*"&amp;Y$3&amp;"*")=1,1,0),0))</f>
        <v>0</v>
      </c>
      <c r="Z533" s="0" t="n">
        <f aca="false">IF(OR(Z$3="",Consolidado!$D533=""),0,IF(ISNUMBER(SEARCH(Z$3,Consolidado!$D533)),IF(COUNTIFS(Consolidado!$AC$5:AC533,Consolidado!$AC533,Consolidado!$D$5:D533,"*"&amp;Z$3&amp;"*")=1,1,0),0))</f>
        <v>0</v>
      </c>
      <c r="AA533" s="0" t="n">
        <f aca="false">IF(OR(AA$3="",Consolidado!$D533=""),0,IF(ISNUMBER(SEARCH(AA$3,Consolidado!$D533)),IF(COUNTIFS(Consolidado!$AC$5:AC533,Consolidado!$AC533,Consolidado!$D$5:D533,"*"&amp;AA$3&amp;"*")=1,1,0),0))</f>
        <v>0</v>
      </c>
      <c r="AB533" s="0" t="n">
        <f aca="false">IF(OR(AB$3="",Consolidado!$D533=""),0,IF(ISNUMBER(SEARCH(AB$3,Consolidado!$D533)),IF(COUNTIFS(Consolidado!$AC$5:AC533,Consolidado!$AC533,Consolidado!$D$5:D533,"*"&amp;AB$3&amp;"*")=1,1,0),0))</f>
        <v>0</v>
      </c>
      <c r="AC533" s="0" t="n">
        <f aca="false">IF(OR(AC$3="",Consolidado!$D533=""),0,IF(ISNUMBER(SEARCH(AC$3,Consolidado!$D533)),IF(COUNTIFS(Consolidado!$AC$5:AC533,Consolidado!$AC533,Consolidado!$D$5:D533,"*"&amp;AC$3&amp;"*")=1,1,0),0))</f>
        <v>0</v>
      </c>
      <c r="AD533" s="0" t="n">
        <f aca="false">IF(OR(AD$3="",Consolidado!$D533=""),0,IF(ISNUMBER(SEARCH(AD$3,Consolidado!$D533)),IF(COUNTIFS(Consolidado!$AC$5:AC533,Consolidado!$AC533,Consolidado!$D$5:D533,"*"&amp;AD$3&amp;"*")=1,1,0),0))</f>
        <v>0</v>
      </c>
      <c r="AE533" s="0" t="n">
        <f aca="false">IF(OR(AE$3="",Consolidado!$D533=""),0,IF(ISNUMBER(SEARCH(AE$3,Consolidado!$D533)),IF(COUNTIFS(Consolidado!$AC$5:AC533,Consolidado!$AC533,Consolidado!$D$5:D533,"*"&amp;AE$3&amp;"*")=1,1,0),0))</f>
        <v>0</v>
      </c>
      <c r="AF533" s="0" t="n">
        <f aca="false">IF(OR(AF$3="",Consolidado!$D533=""),0,IF(ISNUMBER(SEARCH(AF$3,Consolidado!$D533)),IF(COUNTIFS(Consolidado!$AC$5:AC533,Consolidado!$AC533,Consolidado!$D$5:D533,"*"&amp;AF$3&amp;"*")=1,1,0),0))</f>
        <v>0</v>
      </c>
      <c r="AG533" s="0" t="n">
        <f aca="false">IF(OR(AG$3="",Consolidado!$D533=""),0,IF(ISNUMBER(SEARCH(AG$3,Consolidado!$D533)),IF(COUNTIFS(Consolidado!$AC$5:AC533,Consolidado!$AC533,Consolidado!$D$5:D533,"*"&amp;AG$3&amp;"*")=1,1,0),0))</f>
        <v>0</v>
      </c>
      <c r="AH533" s="0" t="n">
        <f aca="false">IF(OR(AH$3="",Consolidado!$D533=""),0,IF(ISNUMBER(SEARCH(AH$3,Consolidado!$D533)),IF(COUNTIFS(Consolidado!$AC$5:AC533,Consolidado!$AC533,Consolidado!$D$5:D533,"*"&amp;AH$3&amp;"*")=1,1,0),0))</f>
        <v>0</v>
      </c>
      <c r="AI533" s="0" t="n">
        <f aca="false">IF(OR(AI$3="",Consolidado!$D533=""),0,IF(ISNUMBER(SEARCH(AI$3,Consolidado!$D533)),IF(COUNTIFS(Consolidado!$AC$5:AC533,Consolidado!$AC533,Consolidado!$D$5:D533,"*"&amp;AI$3&amp;"*")=1,1,0),0))</f>
        <v>0</v>
      </c>
      <c r="AJ533" s="0" t="n">
        <f aca="false">IF(OR(AJ$3="",Consolidado!$D533=""),0,IF(ISNUMBER(SEARCH(AJ$3,Consolidado!$D533)),IF(COUNTIFS(Consolidado!$AC$5:AC533,Consolidado!$AC533,Consolidado!$D$5:D533,"*"&amp;AJ$3&amp;"*")=1,1,0),0))</f>
        <v>0</v>
      </c>
      <c r="AK533" s="0" t="n">
        <f aca="false">IF(OR(AK$3="",Consolidado!$D533=""),0,IF(ISNUMBER(SEARCH(AK$3,Consolidado!$D533)),IF(COUNTIFS(Consolidado!$AC$5:AC533,Consolidado!$AC533,Consolidado!$D$5:D533,"*"&amp;AK$3&amp;"*")=1,1,0),0))</f>
        <v>0</v>
      </c>
      <c r="AL533" s="0" t="n">
        <f aca="false">IF(OR(AL$3="",Consolidado!$D533=""),0,IF(ISNUMBER(SEARCH(AL$3,Consolidado!$D533)),IF(COUNTIFS(Consolidado!$AC$5:AC533,Consolidado!$AC533,Consolidado!$D$5:D533,"*"&amp;AL$3&amp;"*")=1,1,0),0))</f>
        <v>0</v>
      </c>
      <c r="AM533" s="0" t="n">
        <f aca="false">IF(OR(AM$3="",Consolidado!$D533=""),0,IF(ISNUMBER(SEARCH(AM$3,Consolidado!$D533)),IF(COUNTIFS(Consolidado!$AC$5:AC533,Consolidado!$AC533,Consolidado!$D$5:D533,"*"&amp;AM$3&amp;"*")=1,1,0),0))</f>
        <v>0</v>
      </c>
      <c r="AN533" s="0" t="n">
        <f aca="false">IF(OR(AN$3="",Consolidado!$D533=""),0,IF(ISNUMBER(SEARCH(AN$3,Consolidado!$D533)),IF(COUNTIFS(Consolidado!$AC$5:AC533,Consolidado!$AC533,Consolidado!$D$5:D533,"*"&amp;AN$3&amp;"*")=1,1,0),0))</f>
        <v>0</v>
      </c>
      <c r="AO533" s="0" t="n">
        <f aca="false">IF(OR(AO$3="",Consolidado!$D533=""),0,IF(ISNUMBER(SEARCH(AO$3,Consolidado!$D533)),IF(COUNTIFS(Consolidado!$AC$5:AC533,Consolidado!$AC533,Consolidado!$D$5:D533,"*"&amp;AO$3&amp;"*")=1,1,0),0))</f>
        <v>0</v>
      </c>
    </row>
    <row r="534" customFormat="false" ht="15" hidden="false" customHeight="false" outlineLevel="0" collapsed="false">
      <c r="B534" s="0" t="n">
        <f aca="false">IF(OR(B$3="",Consolidado!$D534=""),0,IF(ISNUMBER(SEARCH(B$3,Consolidado!$D534)),IF(COUNTIFS(Consolidado!$AC$5:AC534,Consolidado!$AC534,Consolidado!$D$5:D534,"*"&amp;B$3&amp;"*")=1,1,0),0))</f>
        <v>0</v>
      </c>
      <c r="C534" s="0" t="n">
        <f aca="false">IF(OR(C$3="",Consolidado!$D534=""),0,IF(ISNUMBER(SEARCH(C$3,Consolidado!$D534)),IF(COUNTIFS(Consolidado!$AC$5:AC534,Consolidado!$AC534,Consolidado!$D$5:D534,"*"&amp;C$3&amp;"*")=1,1,0),0))</f>
        <v>0</v>
      </c>
      <c r="D534" s="0" t="n">
        <f aca="false">IF(OR(D$3="",Consolidado!$D534=""),0,IF(ISNUMBER(SEARCH(D$3,Consolidado!$D534)),IF(COUNTIFS(Consolidado!$AC$5:AC534,Consolidado!$AC534,Consolidado!$D$5:D534,"*"&amp;D$3&amp;"*")=1,1,0),0))</f>
        <v>0</v>
      </c>
      <c r="E534" s="0" t="n">
        <f aca="false">IF(OR(E$3="",Consolidado!$D534=""),0,IF(ISNUMBER(SEARCH(E$3,Consolidado!$D534)),IF(COUNTIFS(Consolidado!$AC$5:AC534,Consolidado!$AC534,Consolidado!$D$5:D534,"*"&amp;E$3&amp;"*")=1,1,0),0))</f>
        <v>0</v>
      </c>
      <c r="F534" s="0" t="n">
        <f aca="false">IF(OR(F$3="",Consolidado!$D534=""),0,IF(ISNUMBER(SEARCH(F$3,Consolidado!$D534)),IF(COUNTIFS(Consolidado!$AC$5:AC534,Consolidado!$AC534,Consolidado!$D$5:D534,"*"&amp;F$3&amp;"*")=1,1,0),0))</f>
        <v>0</v>
      </c>
      <c r="G534" s="0" t="n">
        <f aca="false">IF(OR(G$3="",Consolidado!$D534=""),0,IF(ISNUMBER(SEARCH(G$3,Consolidado!$D534)),IF(COUNTIFS(Consolidado!$AC$5:AC534,Consolidado!$AC534,Consolidado!$D$5:D534,"*"&amp;G$3&amp;"*")=1,1,0),0))</f>
        <v>0</v>
      </c>
      <c r="H534" s="0" t="n">
        <f aca="false">IF(OR(H$3="",Consolidado!$D534=""),0,IF(ISNUMBER(SEARCH(H$3,Consolidado!$D534)),IF(COUNTIFS(Consolidado!$AC$5:AC534,Consolidado!$AC534,Consolidado!$D$5:D534,"*"&amp;H$3&amp;"*")=1,1,0),0))</f>
        <v>0</v>
      </c>
      <c r="I534" s="0" t="n">
        <f aca="false">IF(OR(I$3="",Consolidado!$D534=""),0,IF(ISNUMBER(SEARCH(I$3,Consolidado!$D534)),IF(COUNTIFS(Consolidado!$AC$5:AC534,Consolidado!$AC534,Consolidado!$D$5:D534,"*"&amp;I$3&amp;"*")=1,1,0),0))</f>
        <v>0</v>
      </c>
      <c r="J534" s="0" t="n">
        <f aca="false">IF(OR(J$3="",Consolidado!$D534=""),0,IF(ISNUMBER(SEARCH(J$3,Consolidado!$D534)),IF(COUNTIFS(Consolidado!$AC$5:AC534,Consolidado!$AC534,Consolidado!$D$5:D534,"*"&amp;J$3&amp;"*")=1,1,0),0))</f>
        <v>0</v>
      </c>
      <c r="K534" s="0" t="n">
        <f aca="false">IF(OR(K$3="",Consolidado!$D534=""),0,IF(ISNUMBER(SEARCH(K$3,Consolidado!$D534)),IF(COUNTIFS(Consolidado!$AC$5:AC534,Consolidado!$AC534,Consolidado!$D$5:D534,"*"&amp;K$3&amp;"*")=1,1,0),0))</f>
        <v>0</v>
      </c>
      <c r="L534" s="0" t="n">
        <f aca="false">IF(OR(L$3="",Consolidado!$D534=""),0,IF(ISNUMBER(SEARCH(L$3,Consolidado!$D534)),IF(COUNTIFS(Consolidado!$AC$5:AC534,Consolidado!$AC534,Consolidado!$D$5:D534,"*"&amp;L$3&amp;"*")=1,1,0),0))</f>
        <v>0</v>
      </c>
      <c r="M534" s="0" t="n">
        <f aca="false">IF(OR(M$3="",Consolidado!$D534=""),0,IF(ISNUMBER(SEARCH(M$3,Consolidado!$D534)),IF(COUNTIFS(Consolidado!$AC$5:AC534,Consolidado!$AC534,Consolidado!$D$5:D534,"*"&amp;M$3&amp;"*")=1,1,0),0))</f>
        <v>0</v>
      </c>
      <c r="N534" s="0" t="n">
        <f aca="false">IF(OR(N$3="",Consolidado!$D534=""),0,IF(ISNUMBER(SEARCH(N$3,Consolidado!$D534)),IF(COUNTIFS(Consolidado!$AC$5:AC534,Consolidado!$AC534,Consolidado!$D$5:D534,"*"&amp;N$3&amp;"*")=1,1,0),0))</f>
        <v>0</v>
      </c>
      <c r="O534" s="0" t="n">
        <f aca="false">IF(OR(O$3="",Consolidado!$D534=""),0,IF(ISNUMBER(SEARCH(O$3,Consolidado!$D534)),IF(COUNTIFS(Consolidado!$AC$5:AC534,Consolidado!$AC534,Consolidado!$D$5:D534,"*"&amp;O$3&amp;"*")=1,1,0),0))</f>
        <v>0</v>
      </c>
      <c r="P534" s="0" t="n">
        <f aca="false">IF(OR(P$3="",Consolidado!$D534=""),0,IF(ISNUMBER(SEARCH(P$3,Consolidado!$D534)),IF(COUNTIFS(Consolidado!$AC$5:AC534,Consolidado!$AC534,Consolidado!$D$5:D534,"*"&amp;P$3&amp;"*")=1,1,0),0))</f>
        <v>0</v>
      </c>
      <c r="Q534" s="0" t="n">
        <f aca="false">IF(OR(Q$3="",Consolidado!$D534=""),0,IF(ISNUMBER(SEARCH(Q$3,Consolidado!$D534)),IF(COUNTIFS(Consolidado!$AC$5:AC534,Consolidado!$AC534,Consolidado!$D$5:D534,"*"&amp;Q$3&amp;"*")=1,1,0),0))</f>
        <v>0</v>
      </c>
      <c r="R534" s="0" t="n">
        <f aca="false">IF(OR(R$3="",Consolidado!$D534=""),0,IF(ISNUMBER(SEARCH(R$3,Consolidado!$D534)),IF(COUNTIFS(Consolidado!$AC$5:AC534,Consolidado!$AC534,Consolidado!$D$5:D534,"*"&amp;R$3&amp;"*")=1,1,0),0))</f>
        <v>0</v>
      </c>
      <c r="S534" s="0" t="n">
        <f aca="false">IF(OR(S$3="",Consolidado!$D534=""),0,IF(ISNUMBER(SEARCH(S$3,Consolidado!$D534)),IF(COUNTIFS(Consolidado!$AC$5:AC534,Consolidado!$AC534,Consolidado!$D$5:D534,"*"&amp;S$3&amp;"*")=1,1,0),0))</f>
        <v>0</v>
      </c>
      <c r="T534" s="0" t="n">
        <f aca="false">IF(OR(T$3="",Consolidado!$D534=""),0,IF(ISNUMBER(SEARCH(T$3,Consolidado!$D534)),IF(COUNTIFS(Consolidado!$AC$5:AC534,Consolidado!$AC534,Consolidado!$D$5:D534,"*"&amp;T$3&amp;"*")=1,1,0),0))</f>
        <v>0</v>
      </c>
      <c r="U534" s="0" t="n">
        <f aca="false">IF(OR(U$3="",Consolidado!$D534=""),0,IF(ISNUMBER(SEARCH(U$3,Consolidado!$D534)),IF(COUNTIFS(Consolidado!$AC$5:AC534,Consolidado!$AC534,Consolidado!$D$5:D534,"*"&amp;U$3&amp;"*")=1,1,0),0))</f>
        <v>0</v>
      </c>
      <c r="V534" s="0" t="n">
        <f aca="false">IF(OR(V$3="",Consolidado!$D534=""),0,IF(ISNUMBER(SEARCH(V$3,Consolidado!$D534)),IF(COUNTIFS(Consolidado!$AC$5:AC534,Consolidado!$AC534,Consolidado!$D$5:D534,"*"&amp;V$3&amp;"*")=1,1,0),0))</f>
        <v>0</v>
      </c>
      <c r="W534" s="0" t="n">
        <f aca="false">IF(OR(W$3="",Consolidado!$D534=""),0,IF(ISNUMBER(SEARCH(W$3,Consolidado!$D534)),IF(COUNTIFS(Consolidado!$AC$5:AC534,Consolidado!$AC534,Consolidado!$D$5:D534,"*"&amp;W$3&amp;"*")=1,1,0),0))</f>
        <v>0</v>
      </c>
      <c r="X534" s="0" t="n">
        <f aca="false">IF(OR(X$3="",Consolidado!$D534=""),0,IF(ISNUMBER(SEARCH(X$3,Consolidado!$D534)),IF(COUNTIFS(Consolidado!$AC$5:AC534,Consolidado!$AC534,Consolidado!$D$5:D534,"*"&amp;X$3&amp;"*")=1,1,0),0))</f>
        <v>0</v>
      </c>
      <c r="Y534" s="0" t="n">
        <f aca="false">IF(OR(Y$3="",Consolidado!$D534=""),0,IF(ISNUMBER(SEARCH(Y$3,Consolidado!$D534)),IF(COUNTIFS(Consolidado!$AC$5:AC534,Consolidado!$AC534,Consolidado!$D$5:D534,"*"&amp;Y$3&amp;"*")=1,1,0),0))</f>
        <v>0</v>
      </c>
      <c r="Z534" s="0" t="n">
        <f aca="false">IF(OR(Z$3="",Consolidado!$D534=""),0,IF(ISNUMBER(SEARCH(Z$3,Consolidado!$D534)),IF(COUNTIFS(Consolidado!$AC$5:AC534,Consolidado!$AC534,Consolidado!$D$5:D534,"*"&amp;Z$3&amp;"*")=1,1,0),0))</f>
        <v>0</v>
      </c>
      <c r="AA534" s="0" t="n">
        <f aca="false">IF(OR(AA$3="",Consolidado!$D534=""),0,IF(ISNUMBER(SEARCH(AA$3,Consolidado!$D534)),IF(COUNTIFS(Consolidado!$AC$5:AC534,Consolidado!$AC534,Consolidado!$D$5:D534,"*"&amp;AA$3&amp;"*")=1,1,0),0))</f>
        <v>0</v>
      </c>
      <c r="AB534" s="0" t="n">
        <f aca="false">IF(OR(AB$3="",Consolidado!$D534=""),0,IF(ISNUMBER(SEARCH(AB$3,Consolidado!$D534)),IF(COUNTIFS(Consolidado!$AC$5:AC534,Consolidado!$AC534,Consolidado!$D$5:D534,"*"&amp;AB$3&amp;"*")=1,1,0),0))</f>
        <v>0</v>
      </c>
      <c r="AC534" s="0" t="n">
        <f aca="false">IF(OR(AC$3="",Consolidado!$D534=""),0,IF(ISNUMBER(SEARCH(AC$3,Consolidado!$D534)),IF(COUNTIFS(Consolidado!$AC$5:AC534,Consolidado!$AC534,Consolidado!$D$5:D534,"*"&amp;AC$3&amp;"*")=1,1,0),0))</f>
        <v>0</v>
      </c>
      <c r="AD534" s="0" t="n">
        <f aca="false">IF(OR(AD$3="",Consolidado!$D534=""),0,IF(ISNUMBER(SEARCH(AD$3,Consolidado!$D534)),IF(COUNTIFS(Consolidado!$AC$5:AC534,Consolidado!$AC534,Consolidado!$D$5:D534,"*"&amp;AD$3&amp;"*")=1,1,0),0))</f>
        <v>0</v>
      </c>
      <c r="AE534" s="0" t="n">
        <f aca="false">IF(OR(AE$3="",Consolidado!$D534=""),0,IF(ISNUMBER(SEARCH(AE$3,Consolidado!$D534)),IF(COUNTIFS(Consolidado!$AC$5:AC534,Consolidado!$AC534,Consolidado!$D$5:D534,"*"&amp;AE$3&amp;"*")=1,1,0),0))</f>
        <v>0</v>
      </c>
      <c r="AF534" s="0" t="n">
        <f aca="false">IF(OR(AF$3="",Consolidado!$D534=""),0,IF(ISNUMBER(SEARCH(AF$3,Consolidado!$D534)),IF(COUNTIFS(Consolidado!$AC$5:AC534,Consolidado!$AC534,Consolidado!$D$5:D534,"*"&amp;AF$3&amp;"*")=1,1,0),0))</f>
        <v>0</v>
      </c>
      <c r="AG534" s="0" t="n">
        <f aca="false">IF(OR(AG$3="",Consolidado!$D534=""),0,IF(ISNUMBER(SEARCH(AG$3,Consolidado!$D534)),IF(COUNTIFS(Consolidado!$AC$5:AC534,Consolidado!$AC534,Consolidado!$D$5:D534,"*"&amp;AG$3&amp;"*")=1,1,0),0))</f>
        <v>0</v>
      </c>
      <c r="AH534" s="0" t="n">
        <f aca="false">IF(OR(AH$3="",Consolidado!$D534=""),0,IF(ISNUMBER(SEARCH(AH$3,Consolidado!$D534)),IF(COUNTIFS(Consolidado!$AC$5:AC534,Consolidado!$AC534,Consolidado!$D$5:D534,"*"&amp;AH$3&amp;"*")=1,1,0),0))</f>
        <v>0</v>
      </c>
      <c r="AI534" s="0" t="n">
        <f aca="false">IF(OR(AI$3="",Consolidado!$D534=""),0,IF(ISNUMBER(SEARCH(AI$3,Consolidado!$D534)),IF(COUNTIFS(Consolidado!$AC$5:AC534,Consolidado!$AC534,Consolidado!$D$5:D534,"*"&amp;AI$3&amp;"*")=1,1,0),0))</f>
        <v>0</v>
      </c>
      <c r="AJ534" s="0" t="n">
        <f aca="false">IF(OR(AJ$3="",Consolidado!$D534=""),0,IF(ISNUMBER(SEARCH(AJ$3,Consolidado!$D534)),IF(COUNTIFS(Consolidado!$AC$5:AC534,Consolidado!$AC534,Consolidado!$D$5:D534,"*"&amp;AJ$3&amp;"*")=1,1,0),0))</f>
        <v>0</v>
      </c>
      <c r="AK534" s="0" t="n">
        <f aca="false">IF(OR(AK$3="",Consolidado!$D534=""),0,IF(ISNUMBER(SEARCH(AK$3,Consolidado!$D534)),IF(COUNTIFS(Consolidado!$AC$5:AC534,Consolidado!$AC534,Consolidado!$D$5:D534,"*"&amp;AK$3&amp;"*")=1,1,0),0))</f>
        <v>0</v>
      </c>
      <c r="AL534" s="0" t="n">
        <f aca="false">IF(OR(AL$3="",Consolidado!$D534=""),0,IF(ISNUMBER(SEARCH(AL$3,Consolidado!$D534)),IF(COUNTIFS(Consolidado!$AC$5:AC534,Consolidado!$AC534,Consolidado!$D$5:D534,"*"&amp;AL$3&amp;"*")=1,1,0),0))</f>
        <v>0</v>
      </c>
      <c r="AM534" s="0" t="n">
        <f aca="false">IF(OR(AM$3="",Consolidado!$D534=""),0,IF(ISNUMBER(SEARCH(AM$3,Consolidado!$D534)),IF(COUNTIFS(Consolidado!$AC$5:AC534,Consolidado!$AC534,Consolidado!$D$5:D534,"*"&amp;AM$3&amp;"*")=1,1,0),0))</f>
        <v>0</v>
      </c>
      <c r="AN534" s="0" t="n">
        <f aca="false">IF(OR(AN$3="",Consolidado!$D534=""),0,IF(ISNUMBER(SEARCH(AN$3,Consolidado!$D534)),IF(COUNTIFS(Consolidado!$AC$5:AC534,Consolidado!$AC534,Consolidado!$D$5:D534,"*"&amp;AN$3&amp;"*")=1,1,0),0))</f>
        <v>0</v>
      </c>
      <c r="AO534" s="0" t="n">
        <f aca="false">IF(OR(AO$3="",Consolidado!$D534=""),0,IF(ISNUMBER(SEARCH(AO$3,Consolidado!$D534)),IF(COUNTIFS(Consolidado!$AC$5:AC534,Consolidado!$AC534,Consolidado!$D$5:D534,"*"&amp;AO$3&amp;"*")=1,1,0),0))</f>
        <v>0</v>
      </c>
    </row>
    <row r="535" customFormat="false" ht="15" hidden="false" customHeight="false" outlineLevel="0" collapsed="false">
      <c r="B535" s="0" t="n">
        <f aca="false">IF(OR(B$3="",Consolidado!$D535=""),0,IF(ISNUMBER(SEARCH(B$3,Consolidado!$D535)),IF(COUNTIFS(Consolidado!$AC$5:AC535,Consolidado!$AC535,Consolidado!$D$5:D535,"*"&amp;B$3&amp;"*")=1,1,0),0))</f>
        <v>0</v>
      </c>
      <c r="C535" s="0" t="n">
        <f aca="false">IF(OR(C$3="",Consolidado!$D535=""),0,IF(ISNUMBER(SEARCH(C$3,Consolidado!$D535)),IF(COUNTIFS(Consolidado!$AC$5:AC535,Consolidado!$AC535,Consolidado!$D$5:D535,"*"&amp;C$3&amp;"*")=1,1,0),0))</f>
        <v>0</v>
      </c>
      <c r="D535" s="0" t="n">
        <f aca="false">IF(OR(D$3="",Consolidado!$D535=""),0,IF(ISNUMBER(SEARCH(D$3,Consolidado!$D535)),IF(COUNTIFS(Consolidado!$AC$5:AC535,Consolidado!$AC535,Consolidado!$D$5:D535,"*"&amp;D$3&amp;"*")=1,1,0),0))</f>
        <v>0</v>
      </c>
      <c r="E535" s="0" t="n">
        <f aca="false">IF(OR(E$3="",Consolidado!$D535=""),0,IF(ISNUMBER(SEARCH(E$3,Consolidado!$D535)),IF(COUNTIFS(Consolidado!$AC$5:AC535,Consolidado!$AC535,Consolidado!$D$5:D535,"*"&amp;E$3&amp;"*")=1,1,0),0))</f>
        <v>0</v>
      </c>
      <c r="F535" s="0" t="n">
        <f aca="false">IF(OR(F$3="",Consolidado!$D535=""),0,IF(ISNUMBER(SEARCH(F$3,Consolidado!$D535)),IF(COUNTIFS(Consolidado!$AC$5:AC535,Consolidado!$AC535,Consolidado!$D$5:D535,"*"&amp;F$3&amp;"*")=1,1,0),0))</f>
        <v>0</v>
      </c>
      <c r="G535" s="0" t="n">
        <f aca="false">IF(OR(G$3="",Consolidado!$D535=""),0,IF(ISNUMBER(SEARCH(G$3,Consolidado!$D535)),IF(COUNTIFS(Consolidado!$AC$5:AC535,Consolidado!$AC535,Consolidado!$D$5:D535,"*"&amp;G$3&amp;"*")=1,1,0),0))</f>
        <v>0</v>
      </c>
      <c r="H535" s="0" t="n">
        <f aca="false">IF(OR(H$3="",Consolidado!$D535=""),0,IF(ISNUMBER(SEARCH(H$3,Consolidado!$D535)),IF(COUNTIFS(Consolidado!$AC$5:AC535,Consolidado!$AC535,Consolidado!$D$5:D535,"*"&amp;H$3&amp;"*")=1,1,0),0))</f>
        <v>0</v>
      </c>
      <c r="I535" s="0" t="n">
        <f aca="false">IF(OR(I$3="",Consolidado!$D535=""),0,IF(ISNUMBER(SEARCH(I$3,Consolidado!$D535)),IF(COUNTIFS(Consolidado!$AC$5:AC535,Consolidado!$AC535,Consolidado!$D$5:D535,"*"&amp;I$3&amp;"*")=1,1,0),0))</f>
        <v>0</v>
      </c>
      <c r="J535" s="0" t="n">
        <f aca="false">IF(OR(J$3="",Consolidado!$D535=""),0,IF(ISNUMBER(SEARCH(J$3,Consolidado!$D535)),IF(COUNTIFS(Consolidado!$AC$5:AC535,Consolidado!$AC535,Consolidado!$D$5:D535,"*"&amp;J$3&amp;"*")=1,1,0),0))</f>
        <v>0</v>
      </c>
      <c r="K535" s="0" t="n">
        <f aca="false">IF(OR(K$3="",Consolidado!$D535=""),0,IF(ISNUMBER(SEARCH(K$3,Consolidado!$D535)),IF(COUNTIFS(Consolidado!$AC$5:AC535,Consolidado!$AC535,Consolidado!$D$5:D535,"*"&amp;K$3&amp;"*")=1,1,0),0))</f>
        <v>0</v>
      </c>
      <c r="L535" s="0" t="n">
        <f aca="false">IF(OR(L$3="",Consolidado!$D535=""),0,IF(ISNUMBER(SEARCH(L$3,Consolidado!$D535)),IF(COUNTIFS(Consolidado!$AC$5:AC535,Consolidado!$AC535,Consolidado!$D$5:D535,"*"&amp;L$3&amp;"*")=1,1,0),0))</f>
        <v>0</v>
      </c>
      <c r="M535" s="0" t="n">
        <f aca="false">IF(OR(M$3="",Consolidado!$D535=""),0,IF(ISNUMBER(SEARCH(M$3,Consolidado!$D535)),IF(COUNTIFS(Consolidado!$AC$5:AC535,Consolidado!$AC535,Consolidado!$D$5:D535,"*"&amp;M$3&amp;"*")=1,1,0),0))</f>
        <v>0</v>
      </c>
      <c r="N535" s="0" t="n">
        <f aca="false">IF(OR(N$3="",Consolidado!$D535=""),0,IF(ISNUMBER(SEARCH(N$3,Consolidado!$D535)),IF(COUNTIFS(Consolidado!$AC$5:AC535,Consolidado!$AC535,Consolidado!$D$5:D535,"*"&amp;N$3&amp;"*")=1,1,0),0))</f>
        <v>0</v>
      </c>
      <c r="O535" s="0" t="n">
        <f aca="false">IF(OR(O$3="",Consolidado!$D535=""),0,IF(ISNUMBER(SEARCH(O$3,Consolidado!$D535)),IF(COUNTIFS(Consolidado!$AC$5:AC535,Consolidado!$AC535,Consolidado!$D$5:D535,"*"&amp;O$3&amp;"*")=1,1,0),0))</f>
        <v>0</v>
      </c>
      <c r="P535" s="0" t="n">
        <f aca="false">IF(OR(P$3="",Consolidado!$D535=""),0,IF(ISNUMBER(SEARCH(P$3,Consolidado!$D535)),IF(COUNTIFS(Consolidado!$AC$5:AC535,Consolidado!$AC535,Consolidado!$D$5:D535,"*"&amp;P$3&amp;"*")=1,1,0),0))</f>
        <v>0</v>
      </c>
      <c r="Q535" s="0" t="n">
        <f aca="false">IF(OR(Q$3="",Consolidado!$D535=""),0,IF(ISNUMBER(SEARCH(Q$3,Consolidado!$D535)),IF(COUNTIFS(Consolidado!$AC$5:AC535,Consolidado!$AC535,Consolidado!$D$5:D535,"*"&amp;Q$3&amp;"*")=1,1,0),0))</f>
        <v>0</v>
      </c>
      <c r="R535" s="0" t="n">
        <f aca="false">IF(OR(R$3="",Consolidado!$D535=""),0,IF(ISNUMBER(SEARCH(R$3,Consolidado!$D535)),IF(COUNTIFS(Consolidado!$AC$5:AC535,Consolidado!$AC535,Consolidado!$D$5:D535,"*"&amp;R$3&amp;"*")=1,1,0),0))</f>
        <v>0</v>
      </c>
      <c r="S535" s="0" t="n">
        <f aca="false">IF(OR(S$3="",Consolidado!$D535=""),0,IF(ISNUMBER(SEARCH(S$3,Consolidado!$D535)),IF(COUNTIFS(Consolidado!$AC$5:AC535,Consolidado!$AC535,Consolidado!$D$5:D535,"*"&amp;S$3&amp;"*")=1,1,0),0))</f>
        <v>0</v>
      </c>
      <c r="T535" s="0" t="n">
        <f aca="false">IF(OR(T$3="",Consolidado!$D535=""),0,IF(ISNUMBER(SEARCH(T$3,Consolidado!$D535)),IF(COUNTIFS(Consolidado!$AC$5:AC535,Consolidado!$AC535,Consolidado!$D$5:D535,"*"&amp;T$3&amp;"*")=1,1,0),0))</f>
        <v>0</v>
      </c>
      <c r="U535" s="0" t="n">
        <f aca="false">IF(OR(U$3="",Consolidado!$D535=""),0,IF(ISNUMBER(SEARCH(U$3,Consolidado!$D535)),IF(COUNTIFS(Consolidado!$AC$5:AC535,Consolidado!$AC535,Consolidado!$D$5:D535,"*"&amp;U$3&amp;"*")=1,1,0),0))</f>
        <v>0</v>
      </c>
      <c r="V535" s="0" t="n">
        <f aca="false">IF(OR(V$3="",Consolidado!$D535=""),0,IF(ISNUMBER(SEARCH(V$3,Consolidado!$D535)),IF(COUNTIFS(Consolidado!$AC$5:AC535,Consolidado!$AC535,Consolidado!$D$5:D535,"*"&amp;V$3&amp;"*")=1,1,0),0))</f>
        <v>0</v>
      </c>
      <c r="W535" s="0" t="n">
        <f aca="false">IF(OR(W$3="",Consolidado!$D535=""),0,IF(ISNUMBER(SEARCH(W$3,Consolidado!$D535)),IF(COUNTIFS(Consolidado!$AC$5:AC535,Consolidado!$AC535,Consolidado!$D$5:D535,"*"&amp;W$3&amp;"*")=1,1,0),0))</f>
        <v>0</v>
      </c>
      <c r="X535" s="0" t="n">
        <f aca="false">IF(OR(X$3="",Consolidado!$D535=""),0,IF(ISNUMBER(SEARCH(X$3,Consolidado!$D535)),IF(COUNTIFS(Consolidado!$AC$5:AC535,Consolidado!$AC535,Consolidado!$D$5:D535,"*"&amp;X$3&amp;"*")=1,1,0),0))</f>
        <v>0</v>
      </c>
      <c r="Y535" s="0" t="n">
        <f aca="false">IF(OR(Y$3="",Consolidado!$D535=""),0,IF(ISNUMBER(SEARCH(Y$3,Consolidado!$D535)),IF(COUNTIFS(Consolidado!$AC$5:AC535,Consolidado!$AC535,Consolidado!$D$5:D535,"*"&amp;Y$3&amp;"*")=1,1,0),0))</f>
        <v>0</v>
      </c>
      <c r="Z535" s="0" t="n">
        <f aca="false">IF(OR(Z$3="",Consolidado!$D535=""),0,IF(ISNUMBER(SEARCH(Z$3,Consolidado!$D535)),IF(COUNTIFS(Consolidado!$AC$5:AC535,Consolidado!$AC535,Consolidado!$D$5:D535,"*"&amp;Z$3&amp;"*")=1,1,0),0))</f>
        <v>0</v>
      </c>
      <c r="AA535" s="0" t="n">
        <f aca="false">IF(OR(AA$3="",Consolidado!$D535=""),0,IF(ISNUMBER(SEARCH(AA$3,Consolidado!$D535)),IF(COUNTIFS(Consolidado!$AC$5:AC535,Consolidado!$AC535,Consolidado!$D$5:D535,"*"&amp;AA$3&amp;"*")=1,1,0),0))</f>
        <v>0</v>
      </c>
      <c r="AB535" s="0" t="n">
        <f aca="false">IF(OR(AB$3="",Consolidado!$D535=""),0,IF(ISNUMBER(SEARCH(AB$3,Consolidado!$D535)),IF(COUNTIFS(Consolidado!$AC$5:AC535,Consolidado!$AC535,Consolidado!$D$5:D535,"*"&amp;AB$3&amp;"*")=1,1,0),0))</f>
        <v>0</v>
      </c>
      <c r="AC535" s="0" t="n">
        <f aca="false">IF(OR(AC$3="",Consolidado!$D535=""),0,IF(ISNUMBER(SEARCH(AC$3,Consolidado!$D535)),IF(COUNTIFS(Consolidado!$AC$5:AC535,Consolidado!$AC535,Consolidado!$D$5:D535,"*"&amp;AC$3&amp;"*")=1,1,0),0))</f>
        <v>0</v>
      </c>
      <c r="AD535" s="0" t="n">
        <f aca="false">IF(OR(AD$3="",Consolidado!$D535=""),0,IF(ISNUMBER(SEARCH(AD$3,Consolidado!$D535)),IF(COUNTIFS(Consolidado!$AC$5:AC535,Consolidado!$AC535,Consolidado!$D$5:D535,"*"&amp;AD$3&amp;"*")=1,1,0),0))</f>
        <v>0</v>
      </c>
      <c r="AE535" s="0" t="n">
        <f aca="false">IF(OR(AE$3="",Consolidado!$D535=""),0,IF(ISNUMBER(SEARCH(AE$3,Consolidado!$D535)),IF(COUNTIFS(Consolidado!$AC$5:AC535,Consolidado!$AC535,Consolidado!$D$5:D535,"*"&amp;AE$3&amp;"*")=1,1,0),0))</f>
        <v>0</v>
      </c>
      <c r="AF535" s="0" t="n">
        <f aca="false">IF(OR(AF$3="",Consolidado!$D535=""),0,IF(ISNUMBER(SEARCH(AF$3,Consolidado!$D535)),IF(COUNTIFS(Consolidado!$AC$5:AC535,Consolidado!$AC535,Consolidado!$D$5:D535,"*"&amp;AF$3&amp;"*")=1,1,0),0))</f>
        <v>0</v>
      </c>
      <c r="AG535" s="0" t="n">
        <f aca="false">IF(OR(AG$3="",Consolidado!$D535=""),0,IF(ISNUMBER(SEARCH(AG$3,Consolidado!$D535)),IF(COUNTIFS(Consolidado!$AC$5:AC535,Consolidado!$AC535,Consolidado!$D$5:D535,"*"&amp;AG$3&amp;"*")=1,1,0),0))</f>
        <v>0</v>
      </c>
      <c r="AH535" s="0" t="n">
        <f aca="false">IF(OR(AH$3="",Consolidado!$D535=""),0,IF(ISNUMBER(SEARCH(AH$3,Consolidado!$D535)),IF(COUNTIFS(Consolidado!$AC$5:AC535,Consolidado!$AC535,Consolidado!$D$5:D535,"*"&amp;AH$3&amp;"*")=1,1,0),0))</f>
        <v>0</v>
      </c>
      <c r="AI535" s="0" t="n">
        <f aca="false">IF(OR(AI$3="",Consolidado!$D535=""),0,IF(ISNUMBER(SEARCH(AI$3,Consolidado!$D535)),IF(COUNTIFS(Consolidado!$AC$5:AC535,Consolidado!$AC535,Consolidado!$D$5:D535,"*"&amp;AI$3&amp;"*")=1,1,0),0))</f>
        <v>0</v>
      </c>
      <c r="AJ535" s="0" t="n">
        <f aca="false">IF(OR(AJ$3="",Consolidado!$D535=""),0,IF(ISNUMBER(SEARCH(AJ$3,Consolidado!$D535)),IF(COUNTIFS(Consolidado!$AC$5:AC535,Consolidado!$AC535,Consolidado!$D$5:D535,"*"&amp;AJ$3&amp;"*")=1,1,0),0))</f>
        <v>0</v>
      </c>
      <c r="AK535" s="0" t="n">
        <f aca="false">IF(OR(AK$3="",Consolidado!$D535=""),0,IF(ISNUMBER(SEARCH(AK$3,Consolidado!$D535)),IF(COUNTIFS(Consolidado!$AC$5:AC535,Consolidado!$AC535,Consolidado!$D$5:D535,"*"&amp;AK$3&amp;"*")=1,1,0),0))</f>
        <v>0</v>
      </c>
      <c r="AL535" s="0" t="n">
        <f aca="false">IF(OR(AL$3="",Consolidado!$D535=""),0,IF(ISNUMBER(SEARCH(AL$3,Consolidado!$D535)),IF(COUNTIFS(Consolidado!$AC$5:AC535,Consolidado!$AC535,Consolidado!$D$5:D535,"*"&amp;AL$3&amp;"*")=1,1,0),0))</f>
        <v>0</v>
      </c>
      <c r="AM535" s="0" t="n">
        <f aca="false">IF(OR(AM$3="",Consolidado!$D535=""),0,IF(ISNUMBER(SEARCH(AM$3,Consolidado!$D535)),IF(COUNTIFS(Consolidado!$AC$5:AC535,Consolidado!$AC535,Consolidado!$D$5:D535,"*"&amp;AM$3&amp;"*")=1,1,0),0))</f>
        <v>0</v>
      </c>
      <c r="AN535" s="0" t="n">
        <f aca="false">IF(OR(AN$3="",Consolidado!$D535=""),0,IF(ISNUMBER(SEARCH(AN$3,Consolidado!$D535)),IF(COUNTIFS(Consolidado!$AC$5:AC535,Consolidado!$AC535,Consolidado!$D$5:D535,"*"&amp;AN$3&amp;"*")=1,1,0),0))</f>
        <v>0</v>
      </c>
      <c r="AO535" s="0" t="n">
        <f aca="false">IF(OR(AO$3="",Consolidado!$D535=""),0,IF(ISNUMBER(SEARCH(AO$3,Consolidado!$D535)),IF(COUNTIFS(Consolidado!$AC$5:AC535,Consolidado!$AC535,Consolidado!$D$5:D535,"*"&amp;AO$3&amp;"*")=1,1,0),0))</f>
        <v>0</v>
      </c>
    </row>
    <row r="536" customFormat="false" ht="15" hidden="false" customHeight="false" outlineLevel="0" collapsed="false">
      <c r="B536" s="0" t="n">
        <f aca="false">IF(OR(B$3="",Consolidado!$D536=""),0,IF(ISNUMBER(SEARCH(B$3,Consolidado!$D536)),IF(COUNTIFS(Consolidado!$AC$5:AC536,Consolidado!$AC536,Consolidado!$D$5:D536,"*"&amp;B$3&amp;"*")=1,1,0),0))</f>
        <v>0</v>
      </c>
      <c r="C536" s="0" t="n">
        <f aca="false">IF(OR(C$3="",Consolidado!$D536=""),0,IF(ISNUMBER(SEARCH(C$3,Consolidado!$D536)),IF(COUNTIFS(Consolidado!$AC$5:AC536,Consolidado!$AC536,Consolidado!$D$5:D536,"*"&amp;C$3&amp;"*")=1,1,0),0))</f>
        <v>0</v>
      </c>
      <c r="D536" s="0" t="n">
        <f aca="false">IF(OR(D$3="",Consolidado!$D536=""),0,IF(ISNUMBER(SEARCH(D$3,Consolidado!$D536)),IF(COUNTIFS(Consolidado!$AC$5:AC536,Consolidado!$AC536,Consolidado!$D$5:D536,"*"&amp;D$3&amp;"*")=1,1,0),0))</f>
        <v>0</v>
      </c>
      <c r="E536" s="0" t="n">
        <f aca="false">IF(OR(E$3="",Consolidado!$D536=""),0,IF(ISNUMBER(SEARCH(E$3,Consolidado!$D536)),IF(COUNTIFS(Consolidado!$AC$5:AC536,Consolidado!$AC536,Consolidado!$D$5:D536,"*"&amp;E$3&amp;"*")=1,1,0),0))</f>
        <v>0</v>
      </c>
      <c r="F536" s="0" t="n">
        <f aca="false">IF(OR(F$3="",Consolidado!$D536=""),0,IF(ISNUMBER(SEARCH(F$3,Consolidado!$D536)),IF(COUNTIFS(Consolidado!$AC$5:AC536,Consolidado!$AC536,Consolidado!$D$5:D536,"*"&amp;F$3&amp;"*")=1,1,0),0))</f>
        <v>0</v>
      </c>
      <c r="G536" s="0" t="n">
        <f aca="false">IF(OR(G$3="",Consolidado!$D536=""),0,IF(ISNUMBER(SEARCH(G$3,Consolidado!$D536)),IF(COUNTIFS(Consolidado!$AC$5:AC536,Consolidado!$AC536,Consolidado!$D$5:D536,"*"&amp;G$3&amp;"*")=1,1,0),0))</f>
        <v>0</v>
      </c>
      <c r="H536" s="0" t="n">
        <f aca="false">IF(OR(H$3="",Consolidado!$D536=""),0,IF(ISNUMBER(SEARCH(H$3,Consolidado!$D536)),IF(COUNTIFS(Consolidado!$AC$5:AC536,Consolidado!$AC536,Consolidado!$D$5:D536,"*"&amp;H$3&amp;"*")=1,1,0),0))</f>
        <v>0</v>
      </c>
      <c r="I536" s="0" t="n">
        <f aca="false">IF(OR(I$3="",Consolidado!$D536=""),0,IF(ISNUMBER(SEARCH(I$3,Consolidado!$D536)),IF(COUNTIFS(Consolidado!$AC$5:AC536,Consolidado!$AC536,Consolidado!$D$5:D536,"*"&amp;I$3&amp;"*")=1,1,0),0))</f>
        <v>0</v>
      </c>
      <c r="J536" s="0" t="n">
        <f aca="false">IF(OR(J$3="",Consolidado!$D536=""),0,IF(ISNUMBER(SEARCH(J$3,Consolidado!$D536)),IF(COUNTIFS(Consolidado!$AC$5:AC536,Consolidado!$AC536,Consolidado!$D$5:D536,"*"&amp;J$3&amp;"*")=1,1,0),0))</f>
        <v>0</v>
      </c>
      <c r="K536" s="0" t="n">
        <f aca="false">IF(OR(K$3="",Consolidado!$D536=""),0,IF(ISNUMBER(SEARCH(K$3,Consolidado!$D536)),IF(COUNTIFS(Consolidado!$AC$5:AC536,Consolidado!$AC536,Consolidado!$D$5:D536,"*"&amp;K$3&amp;"*")=1,1,0),0))</f>
        <v>0</v>
      </c>
      <c r="L536" s="0" t="n">
        <f aca="false">IF(OR(L$3="",Consolidado!$D536=""),0,IF(ISNUMBER(SEARCH(L$3,Consolidado!$D536)),IF(COUNTIFS(Consolidado!$AC$5:AC536,Consolidado!$AC536,Consolidado!$D$5:D536,"*"&amp;L$3&amp;"*")=1,1,0),0))</f>
        <v>0</v>
      </c>
      <c r="M536" s="0" t="n">
        <f aca="false">IF(OR(M$3="",Consolidado!$D536=""),0,IF(ISNUMBER(SEARCH(M$3,Consolidado!$D536)),IF(COUNTIFS(Consolidado!$AC$5:AC536,Consolidado!$AC536,Consolidado!$D$5:D536,"*"&amp;M$3&amp;"*")=1,1,0),0))</f>
        <v>0</v>
      </c>
      <c r="N536" s="0" t="n">
        <f aca="false">IF(OR(N$3="",Consolidado!$D536=""),0,IF(ISNUMBER(SEARCH(N$3,Consolidado!$D536)),IF(COUNTIFS(Consolidado!$AC$5:AC536,Consolidado!$AC536,Consolidado!$D$5:D536,"*"&amp;N$3&amp;"*")=1,1,0),0))</f>
        <v>0</v>
      </c>
      <c r="O536" s="0" t="n">
        <f aca="false">IF(OR(O$3="",Consolidado!$D536=""),0,IF(ISNUMBER(SEARCH(O$3,Consolidado!$D536)),IF(COUNTIFS(Consolidado!$AC$5:AC536,Consolidado!$AC536,Consolidado!$D$5:D536,"*"&amp;O$3&amp;"*")=1,1,0),0))</f>
        <v>0</v>
      </c>
      <c r="P536" s="0" t="n">
        <f aca="false">IF(OR(P$3="",Consolidado!$D536=""),0,IF(ISNUMBER(SEARCH(P$3,Consolidado!$D536)),IF(COUNTIFS(Consolidado!$AC$5:AC536,Consolidado!$AC536,Consolidado!$D$5:D536,"*"&amp;P$3&amp;"*")=1,1,0),0))</f>
        <v>0</v>
      </c>
      <c r="Q536" s="0" t="n">
        <f aca="false">IF(OR(Q$3="",Consolidado!$D536=""),0,IF(ISNUMBER(SEARCH(Q$3,Consolidado!$D536)),IF(COUNTIFS(Consolidado!$AC$5:AC536,Consolidado!$AC536,Consolidado!$D$5:D536,"*"&amp;Q$3&amp;"*")=1,1,0),0))</f>
        <v>0</v>
      </c>
      <c r="R536" s="0" t="n">
        <f aca="false">IF(OR(R$3="",Consolidado!$D536=""),0,IF(ISNUMBER(SEARCH(R$3,Consolidado!$D536)),IF(COUNTIFS(Consolidado!$AC$5:AC536,Consolidado!$AC536,Consolidado!$D$5:D536,"*"&amp;R$3&amp;"*")=1,1,0),0))</f>
        <v>0</v>
      </c>
      <c r="S536" s="0" t="n">
        <f aca="false">IF(OR(S$3="",Consolidado!$D536=""),0,IF(ISNUMBER(SEARCH(S$3,Consolidado!$D536)),IF(COUNTIFS(Consolidado!$AC$5:AC536,Consolidado!$AC536,Consolidado!$D$5:D536,"*"&amp;S$3&amp;"*")=1,1,0),0))</f>
        <v>0</v>
      </c>
      <c r="T536" s="0" t="n">
        <f aca="false">IF(OR(T$3="",Consolidado!$D536=""),0,IF(ISNUMBER(SEARCH(T$3,Consolidado!$D536)),IF(COUNTIFS(Consolidado!$AC$5:AC536,Consolidado!$AC536,Consolidado!$D$5:D536,"*"&amp;T$3&amp;"*")=1,1,0),0))</f>
        <v>0</v>
      </c>
      <c r="U536" s="0" t="n">
        <f aca="false">IF(OR(U$3="",Consolidado!$D536=""),0,IF(ISNUMBER(SEARCH(U$3,Consolidado!$D536)),IF(COUNTIFS(Consolidado!$AC$5:AC536,Consolidado!$AC536,Consolidado!$D$5:D536,"*"&amp;U$3&amp;"*")=1,1,0),0))</f>
        <v>0</v>
      </c>
      <c r="V536" s="0" t="n">
        <f aca="false">IF(OR(V$3="",Consolidado!$D536=""),0,IF(ISNUMBER(SEARCH(V$3,Consolidado!$D536)),IF(COUNTIFS(Consolidado!$AC$5:AC536,Consolidado!$AC536,Consolidado!$D$5:D536,"*"&amp;V$3&amp;"*")=1,1,0),0))</f>
        <v>0</v>
      </c>
      <c r="W536" s="0" t="n">
        <f aca="false">IF(OR(W$3="",Consolidado!$D536=""),0,IF(ISNUMBER(SEARCH(W$3,Consolidado!$D536)),IF(COUNTIFS(Consolidado!$AC$5:AC536,Consolidado!$AC536,Consolidado!$D$5:D536,"*"&amp;W$3&amp;"*")=1,1,0),0))</f>
        <v>0</v>
      </c>
      <c r="X536" s="0" t="n">
        <f aca="false">IF(OR(X$3="",Consolidado!$D536=""),0,IF(ISNUMBER(SEARCH(X$3,Consolidado!$D536)),IF(COUNTIFS(Consolidado!$AC$5:AC536,Consolidado!$AC536,Consolidado!$D$5:D536,"*"&amp;X$3&amp;"*")=1,1,0),0))</f>
        <v>0</v>
      </c>
      <c r="Y536" s="0" t="n">
        <f aca="false">IF(OR(Y$3="",Consolidado!$D536=""),0,IF(ISNUMBER(SEARCH(Y$3,Consolidado!$D536)),IF(COUNTIFS(Consolidado!$AC$5:AC536,Consolidado!$AC536,Consolidado!$D$5:D536,"*"&amp;Y$3&amp;"*")=1,1,0),0))</f>
        <v>0</v>
      </c>
      <c r="Z536" s="0" t="n">
        <f aca="false">IF(OR(Z$3="",Consolidado!$D536=""),0,IF(ISNUMBER(SEARCH(Z$3,Consolidado!$D536)),IF(COUNTIFS(Consolidado!$AC$5:AC536,Consolidado!$AC536,Consolidado!$D$5:D536,"*"&amp;Z$3&amp;"*")=1,1,0),0))</f>
        <v>0</v>
      </c>
      <c r="AA536" s="0" t="n">
        <f aca="false">IF(OR(AA$3="",Consolidado!$D536=""),0,IF(ISNUMBER(SEARCH(AA$3,Consolidado!$D536)),IF(COUNTIFS(Consolidado!$AC$5:AC536,Consolidado!$AC536,Consolidado!$D$5:D536,"*"&amp;AA$3&amp;"*")=1,1,0),0))</f>
        <v>0</v>
      </c>
      <c r="AB536" s="0" t="n">
        <f aca="false">IF(OR(AB$3="",Consolidado!$D536=""),0,IF(ISNUMBER(SEARCH(AB$3,Consolidado!$D536)),IF(COUNTIFS(Consolidado!$AC$5:AC536,Consolidado!$AC536,Consolidado!$D$5:D536,"*"&amp;AB$3&amp;"*")=1,1,0),0))</f>
        <v>0</v>
      </c>
      <c r="AC536" s="0" t="n">
        <f aca="false">IF(OR(AC$3="",Consolidado!$D536=""),0,IF(ISNUMBER(SEARCH(AC$3,Consolidado!$D536)),IF(COUNTIFS(Consolidado!$AC$5:AC536,Consolidado!$AC536,Consolidado!$D$5:D536,"*"&amp;AC$3&amp;"*")=1,1,0),0))</f>
        <v>0</v>
      </c>
      <c r="AD536" s="0" t="n">
        <f aca="false">IF(OR(AD$3="",Consolidado!$D536=""),0,IF(ISNUMBER(SEARCH(AD$3,Consolidado!$D536)),IF(COUNTIFS(Consolidado!$AC$5:AC536,Consolidado!$AC536,Consolidado!$D$5:D536,"*"&amp;AD$3&amp;"*")=1,1,0),0))</f>
        <v>0</v>
      </c>
      <c r="AE536" s="0" t="n">
        <f aca="false">IF(OR(AE$3="",Consolidado!$D536=""),0,IF(ISNUMBER(SEARCH(AE$3,Consolidado!$D536)),IF(COUNTIFS(Consolidado!$AC$5:AC536,Consolidado!$AC536,Consolidado!$D$5:D536,"*"&amp;AE$3&amp;"*")=1,1,0),0))</f>
        <v>0</v>
      </c>
      <c r="AF536" s="0" t="n">
        <f aca="false">IF(OR(AF$3="",Consolidado!$D536=""),0,IF(ISNUMBER(SEARCH(AF$3,Consolidado!$D536)),IF(COUNTIFS(Consolidado!$AC$5:AC536,Consolidado!$AC536,Consolidado!$D$5:D536,"*"&amp;AF$3&amp;"*")=1,1,0),0))</f>
        <v>0</v>
      </c>
      <c r="AG536" s="0" t="n">
        <f aca="false">IF(OR(AG$3="",Consolidado!$D536=""),0,IF(ISNUMBER(SEARCH(AG$3,Consolidado!$D536)),IF(COUNTIFS(Consolidado!$AC$5:AC536,Consolidado!$AC536,Consolidado!$D$5:D536,"*"&amp;AG$3&amp;"*")=1,1,0),0))</f>
        <v>0</v>
      </c>
      <c r="AH536" s="0" t="n">
        <f aca="false">IF(OR(AH$3="",Consolidado!$D536=""),0,IF(ISNUMBER(SEARCH(AH$3,Consolidado!$D536)),IF(COUNTIFS(Consolidado!$AC$5:AC536,Consolidado!$AC536,Consolidado!$D$5:D536,"*"&amp;AH$3&amp;"*")=1,1,0),0))</f>
        <v>0</v>
      </c>
      <c r="AI536" s="0" t="n">
        <f aca="false">IF(OR(AI$3="",Consolidado!$D536=""),0,IF(ISNUMBER(SEARCH(AI$3,Consolidado!$D536)),IF(COUNTIFS(Consolidado!$AC$5:AC536,Consolidado!$AC536,Consolidado!$D$5:D536,"*"&amp;AI$3&amp;"*")=1,1,0),0))</f>
        <v>0</v>
      </c>
      <c r="AJ536" s="0" t="n">
        <f aca="false">IF(OR(AJ$3="",Consolidado!$D536=""),0,IF(ISNUMBER(SEARCH(AJ$3,Consolidado!$D536)),IF(COUNTIFS(Consolidado!$AC$5:AC536,Consolidado!$AC536,Consolidado!$D$5:D536,"*"&amp;AJ$3&amp;"*")=1,1,0),0))</f>
        <v>0</v>
      </c>
      <c r="AK536" s="0" t="n">
        <f aca="false">IF(OR(AK$3="",Consolidado!$D536=""),0,IF(ISNUMBER(SEARCH(AK$3,Consolidado!$D536)),IF(COUNTIFS(Consolidado!$AC$5:AC536,Consolidado!$AC536,Consolidado!$D$5:D536,"*"&amp;AK$3&amp;"*")=1,1,0),0))</f>
        <v>0</v>
      </c>
      <c r="AL536" s="0" t="n">
        <f aca="false">IF(OR(AL$3="",Consolidado!$D536=""),0,IF(ISNUMBER(SEARCH(AL$3,Consolidado!$D536)),IF(COUNTIFS(Consolidado!$AC$5:AC536,Consolidado!$AC536,Consolidado!$D$5:D536,"*"&amp;AL$3&amp;"*")=1,1,0),0))</f>
        <v>0</v>
      </c>
      <c r="AM536" s="0" t="n">
        <f aca="false">IF(OR(AM$3="",Consolidado!$D536=""),0,IF(ISNUMBER(SEARCH(AM$3,Consolidado!$D536)),IF(COUNTIFS(Consolidado!$AC$5:AC536,Consolidado!$AC536,Consolidado!$D$5:D536,"*"&amp;AM$3&amp;"*")=1,1,0),0))</f>
        <v>0</v>
      </c>
      <c r="AN536" s="0" t="n">
        <f aca="false">IF(OR(AN$3="",Consolidado!$D536=""),0,IF(ISNUMBER(SEARCH(AN$3,Consolidado!$D536)),IF(COUNTIFS(Consolidado!$AC$5:AC536,Consolidado!$AC536,Consolidado!$D$5:D536,"*"&amp;AN$3&amp;"*")=1,1,0),0))</f>
        <v>0</v>
      </c>
      <c r="AO536" s="0" t="n">
        <f aca="false">IF(OR(AO$3="",Consolidado!$D536=""),0,IF(ISNUMBER(SEARCH(AO$3,Consolidado!$D536)),IF(COUNTIFS(Consolidado!$AC$5:AC536,Consolidado!$AC536,Consolidado!$D$5:D536,"*"&amp;AO$3&amp;"*")=1,1,0),0))</f>
        <v>0</v>
      </c>
    </row>
    <row r="537" customFormat="false" ht="15" hidden="false" customHeight="false" outlineLevel="0" collapsed="false">
      <c r="B537" s="0" t="n">
        <f aca="false">IF(OR(B$3="",Consolidado!$D537=""),0,IF(ISNUMBER(SEARCH(B$3,Consolidado!$D537)),IF(COUNTIFS(Consolidado!$AC$5:AC537,Consolidado!$AC537,Consolidado!$D$5:D537,"*"&amp;B$3&amp;"*")=1,1,0),0))</f>
        <v>0</v>
      </c>
      <c r="C537" s="0" t="n">
        <f aca="false">IF(OR(C$3="",Consolidado!$D537=""),0,IF(ISNUMBER(SEARCH(C$3,Consolidado!$D537)),IF(COUNTIFS(Consolidado!$AC$5:AC537,Consolidado!$AC537,Consolidado!$D$5:D537,"*"&amp;C$3&amp;"*")=1,1,0),0))</f>
        <v>0</v>
      </c>
      <c r="D537" s="0" t="n">
        <f aca="false">IF(OR(D$3="",Consolidado!$D537=""),0,IF(ISNUMBER(SEARCH(D$3,Consolidado!$D537)),IF(COUNTIFS(Consolidado!$AC$5:AC537,Consolidado!$AC537,Consolidado!$D$5:D537,"*"&amp;D$3&amp;"*")=1,1,0),0))</f>
        <v>0</v>
      </c>
      <c r="E537" s="0" t="n">
        <f aca="false">IF(OR(E$3="",Consolidado!$D537=""),0,IF(ISNUMBER(SEARCH(E$3,Consolidado!$D537)),IF(COUNTIFS(Consolidado!$AC$5:AC537,Consolidado!$AC537,Consolidado!$D$5:D537,"*"&amp;E$3&amp;"*")=1,1,0),0))</f>
        <v>0</v>
      </c>
      <c r="F537" s="0" t="n">
        <f aca="false">IF(OR(F$3="",Consolidado!$D537=""),0,IF(ISNUMBER(SEARCH(F$3,Consolidado!$D537)),IF(COUNTIFS(Consolidado!$AC$5:AC537,Consolidado!$AC537,Consolidado!$D$5:D537,"*"&amp;F$3&amp;"*")=1,1,0),0))</f>
        <v>0</v>
      </c>
      <c r="G537" s="0" t="n">
        <f aca="false">IF(OR(G$3="",Consolidado!$D537=""),0,IF(ISNUMBER(SEARCH(G$3,Consolidado!$D537)),IF(COUNTIFS(Consolidado!$AC$5:AC537,Consolidado!$AC537,Consolidado!$D$5:D537,"*"&amp;G$3&amp;"*")=1,1,0),0))</f>
        <v>0</v>
      </c>
      <c r="H537" s="0" t="n">
        <f aca="false">IF(OR(H$3="",Consolidado!$D537=""),0,IF(ISNUMBER(SEARCH(H$3,Consolidado!$D537)),IF(COUNTIFS(Consolidado!$AC$5:AC537,Consolidado!$AC537,Consolidado!$D$5:D537,"*"&amp;H$3&amp;"*")=1,1,0),0))</f>
        <v>0</v>
      </c>
      <c r="I537" s="0" t="n">
        <f aca="false">IF(OR(I$3="",Consolidado!$D537=""),0,IF(ISNUMBER(SEARCH(I$3,Consolidado!$D537)),IF(COUNTIFS(Consolidado!$AC$5:AC537,Consolidado!$AC537,Consolidado!$D$5:D537,"*"&amp;I$3&amp;"*")=1,1,0),0))</f>
        <v>0</v>
      </c>
      <c r="J537" s="0" t="n">
        <f aca="false">IF(OR(J$3="",Consolidado!$D537=""),0,IF(ISNUMBER(SEARCH(J$3,Consolidado!$D537)),IF(COUNTIFS(Consolidado!$AC$5:AC537,Consolidado!$AC537,Consolidado!$D$5:D537,"*"&amp;J$3&amp;"*")=1,1,0),0))</f>
        <v>0</v>
      </c>
      <c r="K537" s="0" t="n">
        <f aca="false">IF(OR(K$3="",Consolidado!$D537=""),0,IF(ISNUMBER(SEARCH(K$3,Consolidado!$D537)),IF(COUNTIFS(Consolidado!$AC$5:AC537,Consolidado!$AC537,Consolidado!$D$5:D537,"*"&amp;K$3&amp;"*")=1,1,0),0))</f>
        <v>0</v>
      </c>
      <c r="L537" s="0" t="n">
        <f aca="false">IF(OR(L$3="",Consolidado!$D537=""),0,IF(ISNUMBER(SEARCH(L$3,Consolidado!$D537)),IF(COUNTIFS(Consolidado!$AC$5:AC537,Consolidado!$AC537,Consolidado!$D$5:D537,"*"&amp;L$3&amp;"*")=1,1,0),0))</f>
        <v>0</v>
      </c>
      <c r="M537" s="0" t="n">
        <f aca="false">IF(OR(M$3="",Consolidado!$D537=""),0,IF(ISNUMBER(SEARCH(M$3,Consolidado!$D537)),IF(COUNTIFS(Consolidado!$AC$5:AC537,Consolidado!$AC537,Consolidado!$D$5:D537,"*"&amp;M$3&amp;"*")=1,1,0),0))</f>
        <v>0</v>
      </c>
      <c r="N537" s="0" t="n">
        <f aca="false">IF(OR(N$3="",Consolidado!$D537=""),0,IF(ISNUMBER(SEARCH(N$3,Consolidado!$D537)),IF(COUNTIFS(Consolidado!$AC$5:AC537,Consolidado!$AC537,Consolidado!$D$5:D537,"*"&amp;N$3&amp;"*")=1,1,0),0))</f>
        <v>0</v>
      </c>
      <c r="O537" s="0" t="n">
        <f aca="false">IF(OR(O$3="",Consolidado!$D537=""),0,IF(ISNUMBER(SEARCH(O$3,Consolidado!$D537)),IF(COUNTIFS(Consolidado!$AC$5:AC537,Consolidado!$AC537,Consolidado!$D$5:D537,"*"&amp;O$3&amp;"*")=1,1,0),0))</f>
        <v>0</v>
      </c>
      <c r="P537" s="0" t="n">
        <f aca="false">IF(OR(P$3="",Consolidado!$D537=""),0,IF(ISNUMBER(SEARCH(P$3,Consolidado!$D537)),IF(COUNTIFS(Consolidado!$AC$5:AC537,Consolidado!$AC537,Consolidado!$D$5:D537,"*"&amp;P$3&amp;"*")=1,1,0),0))</f>
        <v>0</v>
      </c>
      <c r="Q537" s="0" t="n">
        <f aca="false">IF(OR(Q$3="",Consolidado!$D537=""),0,IF(ISNUMBER(SEARCH(Q$3,Consolidado!$D537)),IF(COUNTIFS(Consolidado!$AC$5:AC537,Consolidado!$AC537,Consolidado!$D$5:D537,"*"&amp;Q$3&amp;"*")=1,1,0),0))</f>
        <v>0</v>
      </c>
      <c r="R537" s="0" t="n">
        <f aca="false">IF(OR(R$3="",Consolidado!$D537=""),0,IF(ISNUMBER(SEARCH(R$3,Consolidado!$D537)),IF(COUNTIFS(Consolidado!$AC$5:AC537,Consolidado!$AC537,Consolidado!$D$5:D537,"*"&amp;R$3&amp;"*")=1,1,0),0))</f>
        <v>0</v>
      </c>
      <c r="S537" s="0" t="n">
        <f aca="false">IF(OR(S$3="",Consolidado!$D537=""),0,IF(ISNUMBER(SEARCH(S$3,Consolidado!$D537)),IF(COUNTIFS(Consolidado!$AC$5:AC537,Consolidado!$AC537,Consolidado!$D$5:D537,"*"&amp;S$3&amp;"*")=1,1,0),0))</f>
        <v>0</v>
      </c>
      <c r="T537" s="0" t="n">
        <f aca="false">IF(OR(T$3="",Consolidado!$D537=""),0,IF(ISNUMBER(SEARCH(T$3,Consolidado!$D537)),IF(COUNTIFS(Consolidado!$AC$5:AC537,Consolidado!$AC537,Consolidado!$D$5:D537,"*"&amp;T$3&amp;"*")=1,1,0),0))</f>
        <v>0</v>
      </c>
      <c r="U537" s="0" t="n">
        <f aca="false">IF(OR(U$3="",Consolidado!$D537=""),0,IF(ISNUMBER(SEARCH(U$3,Consolidado!$D537)),IF(COUNTIFS(Consolidado!$AC$5:AC537,Consolidado!$AC537,Consolidado!$D$5:D537,"*"&amp;U$3&amp;"*")=1,1,0),0))</f>
        <v>0</v>
      </c>
      <c r="V537" s="0" t="n">
        <f aca="false">IF(OR(V$3="",Consolidado!$D537=""),0,IF(ISNUMBER(SEARCH(V$3,Consolidado!$D537)),IF(COUNTIFS(Consolidado!$AC$5:AC537,Consolidado!$AC537,Consolidado!$D$5:D537,"*"&amp;V$3&amp;"*")=1,1,0),0))</f>
        <v>0</v>
      </c>
      <c r="W537" s="0" t="n">
        <f aca="false">IF(OR(W$3="",Consolidado!$D537=""),0,IF(ISNUMBER(SEARCH(W$3,Consolidado!$D537)),IF(COUNTIFS(Consolidado!$AC$5:AC537,Consolidado!$AC537,Consolidado!$D$5:D537,"*"&amp;W$3&amp;"*")=1,1,0),0))</f>
        <v>0</v>
      </c>
      <c r="X537" s="0" t="n">
        <f aca="false">IF(OR(X$3="",Consolidado!$D537=""),0,IF(ISNUMBER(SEARCH(X$3,Consolidado!$D537)),IF(COUNTIFS(Consolidado!$AC$5:AC537,Consolidado!$AC537,Consolidado!$D$5:D537,"*"&amp;X$3&amp;"*")=1,1,0),0))</f>
        <v>0</v>
      </c>
      <c r="Y537" s="0" t="n">
        <f aca="false">IF(OR(Y$3="",Consolidado!$D537=""),0,IF(ISNUMBER(SEARCH(Y$3,Consolidado!$D537)),IF(COUNTIFS(Consolidado!$AC$5:AC537,Consolidado!$AC537,Consolidado!$D$5:D537,"*"&amp;Y$3&amp;"*")=1,1,0),0))</f>
        <v>0</v>
      </c>
      <c r="Z537" s="0" t="n">
        <f aca="false">IF(OR(Z$3="",Consolidado!$D537=""),0,IF(ISNUMBER(SEARCH(Z$3,Consolidado!$D537)),IF(COUNTIFS(Consolidado!$AC$5:AC537,Consolidado!$AC537,Consolidado!$D$5:D537,"*"&amp;Z$3&amp;"*")=1,1,0),0))</f>
        <v>0</v>
      </c>
      <c r="AA537" s="0" t="n">
        <f aca="false">IF(OR(AA$3="",Consolidado!$D537=""),0,IF(ISNUMBER(SEARCH(AA$3,Consolidado!$D537)),IF(COUNTIFS(Consolidado!$AC$5:AC537,Consolidado!$AC537,Consolidado!$D$5:D537,"*"&amp;AA$3&amp;"*")=1,1,0),0))</f>
        <v>0</v>
      </c>
      <c r="AB537" s="0" t="n">
        <f aca="false">IF(OR(AB$3="",Consolidado!$D537=""),0,IF(ISNUMBER(SEARCH(AB$3,Consolidado!$D537)),IF(COUNTIFS(Consolidado!$AC$5:AC537,Consolidado!$AC537,Consolidado!$D$5:D537,"*"&amp;AB$3&amp;"*")=1,1,0),0))</f>
        <v>0</v>
      </c>
      <c r="AC537" s="0" t="n">
        <f aca="false">IF(OR(AC$3="",Consolidado!$D537=""),0,IF(ISNUMBER(SEARCH(AC$3,Consolidado!$D537)),IF(COUNTIFS(Consolidado!$AC$5:AC537,Consolidado!$AC537,Consolidado!$D$5:D537,"*"&amp;AC$3&amp;"*")=1,1,0),0))</f>
        <v>0</v>
      </c>
      <c r="AD537" s="0" t="n">
        <f aca="false">IF(OR(AD$3="",Consolidado!$D537=""),0,IF(ISNUMBER(SEARCH(AD$3,Consolidado!$D537)),IF(COUNTIFS(Consolidado!$AC$5:AC537,Consolidado!$AC537,Consolidado!$D$5:D537,"*"&amp;AD$3&amp;"*")=1,1,0),0))</f>
        <v>0</v>
      </c>
      <c r="AE537" s="0" t="n">
        <f aca="false">IF(OR(AE$3="",Consolidado!$D537=""),0,IF(ISNUMBER(SEARCH(AE$3,Consolidado!$D537)),IF(COUNTIFS(Consolidado!$AC$5:AC537,Consolidado!$AC537,Consolidado!$D$5:D537,"*"&amp;AE$3&amp;"*")=1,1,0),0))</f>
        <v>0</v>
      </c>
      <c r="AF537" s="0" t="n">
        <f aca="false">IF(OR(AF$3="",Consolidado!$D537=""),0,IF(ISNUMBER(SEARCH(AF$3,Consolidado!$D537)),IF(COUNTIFS(Consolidado!$AC$5:AC537,Consolidado!$AC537,Consolidado!$D$5:D537,"*"&amp;AF$3&amp;"*")=1,1,0),0))</f>
        <v>0</v>
      </c>
      <c r="AG537" s="0" t="n">
        <f aca="false">IF(OR(AG$3="",Consolidado!$D537=""),0,IF(ISNUMBER(SEARCH(AG$3,Consolidado!$D537)),IF(COUNTIFS(Consolidado!$AC$5:AC537,Consolidado!$AC537,Consolidado!$D$5:D537,"*"&amp;AG$3&amp;"*")=1,1,0),0))</f>
        <v>0</v>
      </c>
      <c r="AH537" s="0" t="n">
        <f aca="false">IF(OR(AH$3="",Consolidado!$D537=""),0,IF(ISNUMBER(SEARCH(AH$3,Consolidado!$D537)),IF(COUNTIFS(Consolidado!$AC$5:AC537,Consolidado!$AC537,Consolidado!$D$5:D537,"*"&amp;AH$3&amp;"*")=1,1,0),0))</f>
        <v>0</v>
      </c>
      <c r="AI537" s="0" t="n">
        <f aca="false">IF(OR(AI$3="",Consolidado!$D537=""),0,IF(ISNUMBER(SEARCH(AI$3,Consolidado!$D537)),IF(COUNTIFS(Consolidado!$AC$5:AC537,Consolidado!$AC537,Consolidado!$D$5:D537,"*"&amp;AI$3&amp;"*")=1,1,0),0))</f>
        <v>0</v>
      </c>
      <c r="AJ537" s="0" t="n">
        <f aca="false">IF(OR(AJ$3="",Consolidado!$D537=""),0,IF(ISNUMBER(SEARCH(AJ$3,Consolidado!$D537)),IF(COUNTIFS(Consolidado!$AC$5:AC537,Consolidado!$AC537,Consolidado!$D$5:D537,"*"&amp;AJ$3&amp;"*")=1,1,0),0))</f>
        <v>0</v>
      </c>
      <c r="AK537" s="0" t="n">
        <f aca="false">IF(OR(AK$3="",Consolidado!$D537=""),0,IF(ISNUMBER(SEARCH(AK$3,Consolidado!$D537)),IF(COUNTIFS(Consolidado!$AC$5:AC537,Consolidado!$AC537,Consolidado!$D$5:D537,"*"&amp;AK$3&amp;"*")=1,1,0),0))</f>
        <v>0</v>
      </c>
      <c r="AL537" s="0" t="n">
        <f aca="false">IF(OR(AL$3="",Consolidado!$D537=""),0,IF(ISNUMBER(SEARCH(AL$3,Consolidado!$D537)),IF(COUNTIFS(Consolidado!$AC$5:AC537,Consolidado!$AC537,Consolidado!$D$5:D537,"*"&amp;AL$3&amp;"*")=1,1,0),0))</f>
        <v>0</v>
      </c>
      <c r="AM537" s="0" t="n">
        <f aca="false">IF(OR(AM$3="",Consolidado!$D537=""),0,IF(ISNUMBER(SEARCH(AM$3,Consolidado!$D537)),IF(COUNTIFS(Consolidado!$AC$5:AC537,Consolidado!$AC537,Consolidado!$D$5:D537,"*"&amp;AM$3&amp;"*")=1,1,0),0))</f>
        <v>0</v>
      </c>
      <c r="AN537" s="0" t="n">
        <f aca="false">IF(OR(AN$3="",Consolidado!$D537=""),0,IF(ISNUMBER(SEARCH(AN$3,Consolidado!$D537)),IF(COUNTIFS(Consolidado!$AC$5:AC537,Consolidado!$AC537,Consolidado!$D$5:D537,"*"&amp;AN$3&amp;"*")=1,1,0),0))</f>
        <v>0</v>
      </c>
      <c r="AO537" s="0" t="n">
        <f aca="false">IF(OR(AO$3="",Consolidado!$D537=""),0,IF(ISNUMBER(SEARCH(AO$3,Consolidado!$D537)),IF(COUNTIFS(Consolidado!$AC$5:AC537,Consolidado!$AC537,Consolidado!$D$5:D537,"*"&amp;AO$3&amp;"*")=1,1,0),0))</f>
        <v>0</v>
      </c>
    </row>
    <row r="538" customFormat="false" ht="15" hidden="false" customHeight="false" outlineLevel="0" collapsed="false">
      <c r="B538" s="0" t="n">
        <f aca="false">IF(OR(B$3="",Consolidado!$D538=""),0,IF(ISNUMBER(SEARCH(B$3,Consolidado!$D538)),IF(COUNTIFS(Consolidado!$AC$5:AC538,Consolidado!$AC538,Consolidado!$D$5:D538,"*"&amp;B$3&amp;"*")=1,1,0),0))</f>
        <v>0</v>
      </c>
      <c r="C538" s="0" t="n">
        <f aca="false">IF(OR(C$3="",Consolidado!$D538=""),0,IF(ISNUMBER(SEARCH(C$3,Consolidado!$D538)),IF(COUNTIFS(Consolidado!$AC$5:AC538,Consolidado!$AC538,Consolidado!$D$5:D538,"*"&amp;C$3&amp;"*")=1,1,0),0))</f>
        <v>0</v>
      </c>
      <c r="D538" s="0" t="n">
        <f aca="false">IF(OR(D$3="",Consolidado!$D538=""),0,IF(ISNUMBER(SEARCH(D$3,Consolidado!$D538)),IF(COUNTIFS(Consolidado!$AC$5:AC538,Consolidado!$AC538,Consolidado!$D$5:D538,"*"&amp;D$3&amp;"*")=1,1,0),0))</f>
        <v>0</v>
      </c>
      <c r="E538" s="0" t="n">
        <f aca="false">IF(OR(E$3="",Consolidado!$D538=""),0,IF(ISNUMBER(SEARCH(E$3,Consolidado!$D538)),IF(COUNTIFS(Consolidado!$AC$5:AC538,Consolidado!$AC538,Consolidado!$D$5:D538,"*"&amp;E$3&amp;"*")=1,1,0),0))</f>
        <v>0</v>
      </c>
      <c r="F538" s="0" t="n">
        <f aca="false">IF(OR(F$3="",Consolidado!$D538=""),0,IF(ISNUMBER(SEARCH(F$3,Consolidado!$D538)),IF(COUNTIFS(Consolidado!$AC$5:AC538,Consolidado!$AC538,Consolidado!$D$5:D538,"*"&amp;F$3&amp;"*")=1,1,0),0))</f>
        <v>0</v>
      </c>
      <c r="G538" s="0" t="n">
        <f aca="false">IF(OR(G$3="",Consolidado!$D538=""),0,IF(ISNUMBER(SEARCH(G$3,Consolidado!$D538)),IF(COUNTIFS(Consolidado!$AC$5:AC538,Consolidado!$AC538,Consolidado!$D$5:D538,"*"&amp;G$3&amp;"*")=1,1,0),0))</f>
        <v>0</v>
      </c>
      <c r="H538" s="0" t="n">
        <f aca="false">IF(OR(H$3="",Consolidado!$D538=""),0,IF(ISNUMBER(SEARCH(H$3,Consolidado!$D538)),IF(COUNTIFS(Consolidado!$AC$5:AC538,Consolidado!$AC538,Consolidado!$D$5:D538,"*"&amp;H$3&amp;"*")=1,1,0),0))</f>
        <v>0</v>
      </c>
      <c r="I538" s="0" t="n">
        <f aca="false">IF(OR(I$3="",Consolidado!$D538=""),0,IF(ISNUMBER(SEARCH(I$3,Consolidado!$D538)),IF(COUNTIFS(Consolidado!$AC$5:AC538,Consolidado!$AC538,Consolidado!$D$5:D538,"*"&amp;I$3&amp;"*")=1,1,0),0))</f>
        <v>0</v>
      </c>
      <c r="J538" s="0" t="n">
        <f aca="false">IF(OR(J$3="",Consolidado!$D538=""),0,IF(ISNUMBER(SEARCH(J$3,Consolidado!$D538)),IF(COUNTIFS(Consolidado!$AC$5:AC538,Consolidado!$AC538,Consolidado!$D$5:D538,"*"&amp;J$3&amp;"*")=1,1,0),0))</f>
        <v>0</v>
      </c>
      <c r="K538" s="0" t="n">
        <f aca="false">IF(OR(K$3="",Consolidado!$D538=""),0,IF(ISNUMBER(SEARCH(K$3,Consolidado!$D538)),IF(COUNTIFS(Consolidado!$AC$5:AC538,Consolidado!$AC538,Consolidado!$D$5:D538,"*"&amp;K$3&amp;"*")=1,1,0),0))</f>
        <v>0</v>
      </c>
      <c r="L538" s="0" t="n">
        <f aca="false">IF(OR(L$3="",Consolidado!$D538=""),0,IF(ISNUMBER(SEARCH(L$3,Consolidado!$D538)),IF(COUNTIFS(Consolidado!$AC$5:AC538,Consolidado!$AC538,Consolidado!$D$5:D538,"*"&amp;L$3&amp;"*")=1,1,0),0))</f>
        <v>0</v>
      </c>
      <c r="M538" s="0" t="n">
        <f aca="false">IF(OR(M$3="",Consolidado!$D538=""),0,IF(ISNUMBER(SEARCH(M$3,Consolidado!$D538)),IF(COUNTIFS(Consolidado!$AC$5:AC538,Consolidado!$AC538,Consolidado!$D$5:D538,"*"&amp;M$3&amp;"*")=1,1,0),0))</f>
        <v>0</v>
      </c>
      <c r="N538" s="0" t="n">
        <f aca="false">IF(OR(N$3="",Consolidado!$D538=""),0,IF(ISNUMBER(SEARCH(N$3,Consolidado!$D538)),IF(COUNTIFS(Consolidado!$AC$5:AC538,Consolidado!$AC538,Consolidado!$D$5:D538,"*"&amp;N$3&amp;"*")=1,1,0),0))</f>
        <v>0</v>
      </c>
      <c r="O538" s="0" t="n">
        <f aca="false">IF(OR(O$3="",Consolidado!$D538=""),0,IF(ISNUMBER(SEARCH(O$3,Consolidado!$D538)),IF(COUNTIFS(Consolidado!$AC$5:AC538,Consolidado!$AC538,Consolidado!$D$5:D538,"*"&amp;O$3&amp;"*")=1,1,0),0))</f>
        <v>0</v>
      </c>
      <c r="P538" s="0" t="n">
        <f aca="false">IF(OR(P$3="",Consolidado!$D538=""),0,IF(ISNUMBER(SEARCH(P$3,Consolidado!$D538)),IF(COUNTIFS(Consolidado!$AC$5:AC538,Consolidado!$AC538,Consolidado!$D$5:D538,"*"&amp;P$3&amp;"*")=1,1,0),0))</f>
        <v>0</v>
      </c>
      <c r="Q538" s="0" t="n">
        <f aca="false">IF(OR(Q$3="",Consolidado!$D538=""),0,IF(ISNUMBER(SEARCH(Q$3,Consolidado!$D538)),IF(COUNTIFS(Consolidado!$AC$5:AC538,Consolidado!$AC538,Consolidado!$D$5:D538,"*"&amp;Q$3&amp;"*")=1,1,0),0))</f>
        <v>0</v>
      </c>
      <c r="R538" s="0" t="n">
        <f aca="false">IF(OR(R$3="",Consolidado!$D538=""),0,IF(ISNUMBER(SEARCH(R$3,Consolidado!$D538)),IF(COUNTIFS(Consolidado!$AC$5:AC538,Consolidado!$AC538,Consolidado!$D$5:D538,"*"&amp;R$3&amp;"*")=1,1,0),0))</f>
        <v>0</v>
      </c>
      <c r="S538" s="0" t="n">
        <f aca="false">IF(OR(S$3="",Consolidado!$D538=""),0,IF(ISNUMBER(SEARCH(S$3,Consolidado!$D538)),IF(COUNTIFS(Consolidado!$AC$5:AC538,Consolidado!$AC538,Consolidado!$D$5:D538,"*"&amp;S$3&amp;"*")=1,1,0),0))</f>
        <v>0</v>
      </c>
      <c r="T538" s="0" t="n">
        <f aca="false">IF(OR(T$3="",Consolidado!$D538=""),0,IF(ISNUMBER(SEARCH(T$3,Consolidado!$D538)),IF(COUNTIFS(Consolidado!$AC$5:AC538,Consolidado!$AC538,Consolidado!$D$5:D538,"*"&amp;T$3&amp;"*")=1,1,0),0))</f>
        <v>0</v>
      </c>
      <c r="U538" s="0" t="n">
        <f aca="false">IF(OR(U$3="",Consolidado!$D538=""),0,IF(ISNUMBER(SEARCH(U$3,Consolidado!$D538)),IF(COUNTIFS(Consolidado!$AC$5:AC538,Consolidado!$AC538,Consolidado!$D$5:D538,"*"&amp;U$3&amp;"*")=1,1,0),0))</f>
        <v>0</v>
      </c>
      <c r="V538" s="0" t="n">
        <f aca="false">IF(OR(V$3="",Consolidado!$D538=""),0,IF(ISNUMBER(SEARCH(V$3,Consolidado!$D538)),IF(COUNTIFS(Consolidado!$AC$5:AC538,Consolidado!$AC538,Consolidado!$D$5:D538,"*"&amp;V$3&amp;"*")=1,1,0),0))</f>
        <v>0</v>
      </c>
      <c r="W538" s="0" t="n">
        <f aca="false">IF(OR(W$3="",Consolidado!$D538=""),0,IF(ISNUMBER(SEARCH(W$3,Consolidado!$D538)),IF(COUNTIFS(Consolidado!$AC$5:AC538,Consolidado!$AC538,Consolidado!$D$5:D538,"*"&amp;W$3&amp;"*")=1,1,0),0))</f>
        <v>0</v>
      </c>
      <c r="X538" s="0" t="n">
        <f aca="false">IF(OR(X$3="",Consolidado!$D538=""),0,IF(ISNUMBER(SEARCH(X$3,Consolidado!$D538)),IF(COUNTIFS(Consolidado!$AC$5:AC538,Consolidado!$AC538,Consolidado!$D$5:D538,"*"&amp;X$3&amp;"*")=1,1,0),0))</f>
        <v>0</v>
      </c>
      <c r="Y538" s="0" t="n">
        <f aca="false">IF(OR(Y$3="",Consolidado!$D538=""),0,IF(ISNUMBER(SEARCH(Y$3,Consolidado!$D538)),IF(COUNTIFS(Consolidado!$AC$5:AC538,Consolidado!$AC538,Consolidado!$D$5:D538,"*"&amp;Y$3&amp;"*")=1,1,0),0))</f>
        <v>0</v>
      </c>
      <c r="Z538" s="0" t="n">
        <f aca="false">IF(OR(Z$3="",Consolidado!$D538=""),0,IF(ISNUMBER(SEARCH(Z$3,Consolidado!$D538)),IF(COUNTIFS(Consolidado!$AC$5:AC538,Consolidado!$AC538,Consolidado!$D$5:D538,"*"&amp;Z$3&amp;"*")=1,1,0),0))</f>
        <v>0</v>
      </c>
      <c r="AA538" s="0" t="n">
        <f aca="false">IF(OR(AA$3="",Consolidado!$D538=""),0,IF(ISNUMBER(SEARCH(AA$3,Consolidado!$D538)),IF(COUNTIFS(Consolidado!$AC$5:AC538,Consolidado!$AC538,Consolidado!$D$5:D538,"*"&amp;AA$3&amp;"*")=1,1,0),0))</f>
        <v>0</v>
      </c>
      <c r="AB538" s="0" t="n">
        <f aca="false">IF(OR(AB$3="",Consolidado!$D538=""),0,IF(ISNUMBER(SEARCH(AB$3,Consolidado!$D538)),IF(COUNTIFS(Consolidado!$AC$5:AC538,Consolidado!$AC538,Consolidado!$D$5:D538,"*"&amp;AB$3&amp;"*")=1,1,0),0))</f>
        <v>0</v>
      </c>
      <c r="AC538" s="0" t="n">
        <f aca="false">IF(OR(AC$3="",Consolidado!$D538=""),0,IF(ISNUMBER(SEARCH(AC$3,Consolidado!$D538)),IF(COUNTIFS(Consolidado!$AC$5:AC538,Consolidado!$AC538,Consolidado!$D$5:D538,"*"&amp;AC$3&amp;"*")=1,1,0),0))</f>
        <v>0</v>
      </c>
      <c r="AD538" s="0" t="n">
        <f aca="false">IF(OR(AD$3="",Consolidado!$D538=""),0,IF(ISNUMBER(SEARCH(AD$3,Consolidado!$D538)),IF(COUNTIFS(Consolidado!$AC$5:AC538,Consolidado!$AC538,Consolidado!$D$5:D538,"*"&amp;AD$3&amp;"*")=1,1,0),0))</f>
        <v>0</v>
      </c>
      <c r="AE538" s="0" t="n">
        <f aca="false">IF(OR(AE$3="",Consolidado!$D538=""),0,IF(ISNUMBER(SEARCH(AE$3,Consolidado!$D538)),IF(COUNTIFS(Consolidado!$AC$5:AC538,Consolidado!$AC538,Consolidado!$D$5:D538,"*"&amp;AE$3&amp;"*")=1,1,0),0))</f>
        <v>0</v>
      </c>
      <c r="AF538" s="0" t="n">
        <f aca="false">IF(OR(AF$3="",Consolidado!$D538=""),0,IF(ISNUMBER(SEARCH(AF$3,Consolidado!$D538)),IF(COUNTIFS(Consolidado!$AC$5:AC538,Consolidado!$AC538,Consolidado!$D$5:D538,"*"&amp;AF$3&amp;"*")=1,1,0),0))</f>
        <v>0</v>
      </c>
      <c r="AG538" s="0" t="n">
        <f aca="false">IF(OR(AG$3="",Consolidado!$D538=""),0,IF(ISNUMBER(SEARCH(AG$3,Consolidado!$D538)),IF(COUNTIFS(Consolidado!$AC$5:AC538,Consolidado!$AC538,Consolidado!$D$5:D538,"*"&amp;AG$3&amp;"*")=1,1,0),0))</f>
        <v>0</v>
      </c>
      <c r="AH538" s="0" t="n">
        <f aca="false">IF(OR(AH$3="",Consolidado!$D538=""),0,IF(ISNUMBER(SEARCH(AH$3,Consolidado!$D538)),IF(COUNTIFS(Consolidado!$AC$5:AC538,Consolidado!$AC538,Consolidado!$D$5:D538,"*"&amp;AH$3&amp;"*")=1,1,0),0))</f>
        <v>0</v>
      </c>
      <c r="AI538" s="0" t="n">
        <f aca="false">IF(OR(AI$3="",Consolidado!$D538=""),0,IF(ISNUMBER(SEARCH(AI$3,Consolidado!$D538)),IF(COUNTIFS(Consolidado!$AC$5:AC538,Consolidado!$AC538,Consolidado!$D$5:D538,"*"&amp;AI$3&amp;"*")=1,1,0),0))</f>
        <v>0</v>
      </c>
      <c r="AJ538" s="0" t="n">
        <f aca="false">IF(OR(AJ$3="",Consolidado!$D538=""),0,IF(ISNUMBER(SEARCH(AJ$3,Consolidado!$D538)),IF(COUNTIFS(Consolidado!$AC$5:AC538,Consolidado!$AC538,Consolidado!$D$5:D538,"*"&amp;AJ$3&amp;"*")=1,1,0),0))</f>
        <v>0</v>
      </c>
      <c r="AK538" s="0" t="n">
        <f aca="false">IF(OR(AK$3="",Consolidado!$D538=""),0,IF(ISNUMBER(SEARCH(AK$3,Consolidado!$D538)),IF(COUNTIFS(Consolidado!$AC$5:AC538,Consolidado!$AC538,Consolidado!$D$5:D538,"*"&amp;AK$3&amp;"*")=1,1,0),0))</f>
        <v>0</v>
      </c>
      <c r="AL538" s="0" t="n">
        <f aca="false">IF(OR(AL$3="",Consolidado!$D538=""),0,IF(ISNUMBER(SEARCH(AL$3,Consolidado!$D538)),IF(COUNTIFS(Consolidado!$AC$5:AC538,Consolidado!$AC538,Consolidado!$D$5:D538,"*"&amp;AL$3&amp;"*")=1,1,0),0))</f>
        <v>0</v>
      </c>
      <c r="AM538" s="0" t="n">
        <f aca="false">IF(OR(AM$3="",Consolidado!$D538=""),0,IF(ISNUMBER(SEARCH(AM$3,Consolidado!$D538)),IF(COUNTIFS(Consolidado!$AC$5:AC538,Consolidado!$AC538,Consolidado!$D$5:D538,"*"&amp;AM$3&amp;"*")=1,1,0),0))</f>
        <v>0</v>
      </c>
      <c r="AN538" s="0" t="n">
        <f aca="false">IF(OR(AN$3="",Consolidado!$D538=""),0,IF(ISNUMBER(SEARCH(AN$3,Consolidado!$D538)),IF(COUNTIFS(Consolidado!$AC$5:AC538,Consolidado!$AC538,Consolidado!$D$5:D538,"*"&amp;AN$3&amp;"*")=1,1,0),0))</f>
        <v>0</v>
      </c>
      <c r="AO538" s="0" t="n">
        <f aca="false">IF(OR(AO$3="",Consolidado!$D538=""),0,IF(ISNUMBER(SEARCH(AO$3,Consolidado!$D538)),IF(COUNTIFS(Consolidado!$AC$5:AC538,Consolidado!$AC538,Consolidado!$D$5:D538,"*"&amp;AO$3&amp;"*")=1,1,0),0))</f>
        <v>0</v>
      </c>
    </row>
    <row r="539" customFormat="false" ht="15" hidden="false" customHeight="false" outlineLevel="0" collapsed="false">
      <c r="B539" s="0" t="n">
        <f aca="false">IF(OR(B$3="",Consolidado!$D539=""),0,IF(ISNUMBER(SEARCH(B$3,Consolidado!$D539)),IF(COUNTIFS(Consolidado!$AC$5:AC539,Consolidado!$AC539,Consolidado!$D$5:D539,"*"&amp;B$3&amp;"*")=1,1,0),0))</f>
        <v>0</v>
      </c>
      <c r="C539" s="0" t="n">
        <f aca="false">IF(OR(C$3="",Consolidado!$D539=""),0,IF(ISNUMBER(SEARCH(C$3,Consolidado!$D539)),IF(COUNTIFS(Consolidado!$AC$5:AC539,Consolidado!$AC539,Consolidado!$D$5:D539,"*"&amp;C$3&amp;"*")=1,1,0),0))</f>
        <v>0</v>
      </c>
      <c r="D539" s="0" t="n">
        <f aca="false">IF(OR(D$3="",Consolidado!$D539=""),0,IF(ISNUMBER(SEARCH(D$3,Consolidado!$D539)),IF(COUNTIFS(Consolidado!$AC$5:AC539,Consolidado!$AC539,Consolidado!$D$5:D539,"*"&amp;D$3&amp;"*")=1,1,0),0))</f>
        <v>0</v>
      </c>
      <c r="E539" s="0" t="n">
        <f aca="false">IF(OR(E$3="",Consolidado!$D539=""),0,IF(ISNUMBER(SEARCH(E$3,Consolidado!$D539)),IF(COUNTIFS(Consolidado!$AC$5:AC539,Consolidado!$AC539,Consolidado!$D$5:D539,"*"&amp;E$3&amp;"*")=1,1,0),0))</f>
        <v>0</v>
      </c>
      <c r="F539" s="0" t="n">
        <f aca="false">IF(OR(F$3="",Consolidado!$D539=""),0,IF(ISNUMBER(SEARCH(F$3,Consolidado!$D539)),IF(COUNTIFS(Consolidado!$AC$5:AC539,Consolidado!$AC539,Consolidado!$D$5:D539,"*"&amp;F$3&amp;"*")=1,1,0),0))</f>
        <v>0</v>
      </c>
      <c r="G539" s="0" t="n">
        <f aca="false">IF(OR(G$3="",Consolidado!$D539=""),0,IF(ISNUMBER(SEARCH(G$3,Consolidado!$D539)),IF(COUNTIFS(Consolidado!$AC$5:AC539,Consolidado!$AC539,Consolidado!$D$5:D539,"*"&amp;G$3&amp;"*")=1,1,0),0))</f>
        <v>0</v>
      </c>
      <c r="H539" s="0" t="n">
        <f aca="false">IF(OR(H$3="",Consolidado!$D539=""),0,IF(ISNUMBER(SEARCH(H$3,Consolidado!$D539)),IF(COUNTIFS(Consolidado!$AC$5:AC539,Consolidado!$AC539,Consolidado!$D$5:D539,"*"&amp;H$3&amp;"*")=1,1,0),0))</f>
        <v>0</v>
      </c>
      <c r="I539" s="0" t="n">
        <f aca="false">IF(OR(I$3="",Consolidado!$D539=""),0,IF(ISNUMBER(SEARCH(I$3,Consolidado!$D539)),IF(COUNTIFS(Consolidado!$AC$5:AC539,Consolidado!$AC539,Consolidado!$D$5:D539,"*"&amp;I$3&amp;"*")=1,1,0),0))</f>
        <v>0</v>
      </c>
      <c r="J539" s="0" t="n">
        <f aca="false">IF(OR(J$3="",Consolidado!$D539=""),0,IF(ISNUMBER(SEARCH(J$3,Consolidado!$D539)),IF(COUNTIFS(Consolidado!$AC$5:AC539,Consolidado!$AC539,Consolidado!$D$5:D539,"*"&amp;J$3&amp;"*")=1,1,0),0))</f>
        <v>0</v>
      </c>
      <c r="K539" s="0" t="n">
        <f aca="false">IF(OR(K$3="",Consolidado!$D539=""),0,IF(ISNUMBER(SEARCH(K$3,Consolidado!$D539)),IF(COUNTIFS(Consolidado!$AC$5:AC539,Consolidado!$AC539,Consolidado!$D$5:D539,"*"&amp;K$3&amp;"*")=1,1,0),0))</f>
        <v>0</v>
      </c>
      <c r="L539" s="0" t="n">
        <f aca="false">IF(OR(L$3="",Consolidado!$D539=""),0,IF(ISNUMBER(SEARCH(L$3,Consolidado!$D539)),IF(COUNTIFS(Consolidado!$AC$5:AC539,Consolidado!$AC539,Consolidado!$D$5:D539,"*"&amp;L$3&amp;"*")=1,1,0),0))</f>
        <v>0</v>
      </c>
      <c r="M539" s="0" t="n">
        <f aca="false">IF(OR(M$3="",Consolidado!$D539=""),0,IF(ISNUMBER(SEARCH(M$3,Consolidado!$D539)),IF(COUNTIFS(Consolidado!$AC$5:AC539,Consolidado!$AC539,Consolidado!$D$5:D539,"*"&amp;M$3&amp;"*")=1,1,0),0))</f>
        <v>0</v>
      </c>
      <c r="N539" s="0" t="n">
        <f aca="false">IF(OR(N$3="",Consolidado!$D539=""),0,IF(ISNUMBER(SEARCH(N$3,Consolidado!$D539)),IF(COUNTIFS(Consolidado!$AC$5:AC539,Consolidado!$AC539,Consolidado!$D$5:D539,"*"&amp;N$3&amp;"*")=1,1,0),0))</f>
        <v>0</v>
      </c>
      <c r="O539" s="0" t="n">
        <f aca="false">IF(OR(O$3="",Consolidado!$D539=""),0,IF(ISNUMBER(SEARCH(O$3,Consolidado!$D539)),IF(COUNTIFS(Consolidado!$AC$5:AC539,Consolidado!$AC539,Consolidado!$D$5:D539,"*"&amp;O$3&amp;"*")=1,1,0),0))</f>
        <v>0</v>
      </c>
      <c r="P539" s="0" t="n">
        <f aca="false">IF(OR(P$3="",Consolidado!$D539=""),0,IF(ISNUMBER(SEARCH(P$3,Consolidado!$D539)),IF(COUNTIFS(Consolidado!$AC$5:AC539,Consolidado!$AC539,Consolidado!$D$5:D539,"*"&amp;P$3&amp;"*")=1,1,0),0))</f>
        <v>0</v>
      </c>
      <c r="Q539" s="0" t="n">
        <f aca="false">IF(OR(Q$3="",Consolidado!$D539=""),0,IF(ISNUMBER(SEARCH(Q$3,Consolidado!$D539)),IF(COUNTIFS(Consolidado!$AC$5:AC539,Consolidado!$AC539,Consolidado!$D$5:D539,"*"&amp;Q$3&amp;"*")=1,1,0),0))</f>
        <v>0</v>
      </c>
      <c r="R539" s="0" t="n">
        <f aca="false">IF(OR(R$3="",Consolidado!$D539=""),0,IF(ISNUMBER(SEARCH(R$3,Consolidado!$D539)),IF(COUNTIFS(Consolidado!$AC$5:AC539,Consolidado!$AC539,Consolidado!$D$5:D539,"*"&amp;R$3&amp;"*")=1,1,0),0))</f>
        <v>0</v>
      </c>
      <c r="S539" s="0" t="n">
        <f aca="false">IF(OR(S$3="",Consolidado!$D539=""),0,IF(ISNUMBER(SEARCH(S$3,Consolidado!$D539)),IF(COUNTIFS(Consolidado!$AC$5:AC539,Consolidado!$AC539,Consolidado!$D$5:D539,"*"&amp;S$3&amp;"*")=1,1,0),0))</f>
        <v>0</v>
      </c>
      <c r="T539" s="0" t="n">
        <f aca="false">IF(OR(T$3="",Consolidado!$D539=""),0,IF(ISNUMBER(SEARCH(T$3,Consolidado!$D539)),IF(COUNTIFS(Consolidado!$AC$5:AC539,Consolidado!$AC539,Consolidado!$D$5:D539,"*"&amp;T$3&amp;"*")=1,1,0),0))</f>
        <v>0</v>
      </c>
      <c r="U539" s="0" t="n">
        <f aca="false">IF(OR(U$3="",Consolidado!$D539=""),0,IF(ISNUMBER(SEARCH(U$3,Consolidado!$D539)),IF(COUNTIFS(Consolidado!$AC$5:AC539,Consolidado!$AC539,Consolidado!$D$5:D539,"*"&amp;U$3&amp;"*")=1,1,0),0))</f>
        <v>0</v>
      </c>
      <c r="V539" s="0" t="n">
        <f aca="false">IF(OR(V$3="",Consolidado!$D539=""),0,IF(ISNUMBER(SEARCH(V$3,Consolidado!$D539)),IF(COUNTIFS(Consolidado!$AC$5:AC539,Consolidado!$AC539,Consolidado!$D$5:D539,"*"&amp;V$3&amp;"*")=1,1,0),0))</f>
        <v>0</v>
      </c>
      <c r="W539" s="0" t="n">
        <f aca="false">IF(OR(W$3="",Consolidado!$D539=""),0,IF(ISNUMBER(SEARCH(W$3,Consolidado!$D539)),IF(COUNTIFS(Consolidado!$AC$5:AC539,Consolidado!$AC539,Consolidado!$D$5:D539,"*"&amp;W$3&amp;"*")=1,1,0),0))</f>
        <v>0</v>
      </c>
      <c r="X539" s="0" t="n">
        <f aca="false">IF(OR(X$3="",Consolidado!$D539=""),0,IF(ISNUMBER(SEARCH(X$3,Consolidado!$D539)),IF(COUNTIFS(Consolidado!$AC$5:AC539,Consolidado!$AC539,Consolidado!$D$5:D539,"*"&amp;X$3&amp;"*")=1,1,0),0))</f>
        <v>0</v>
      </c>
      <c r="Y539" s="0" t="n">
        <f aca="false">IF(OR(Y$3="",Consolidado!$D539=""),0,IF(ISNUMBER(SEARCH(Y$3,Consolidado!$D539)),IF(COUNTIFS(Consolidado!$AC$5:AC539,Consolidado!$AC539,Consolidado!$D$5:D539,"*"&amp;Y$3&amp;"*")=1,1,0),0))</f>
        <v>0</v>
      </c>
      <c r="Z539" s="0" t="n">
        <f aca="false">IF(OR(Z$3="",Consolidado!$D539=""),0,IF(ISNUMBER(SEARCH(Z$3,Consolidado!$D539)),IF(COUNTIFS(Consolidado!$AC$5:AC539,Consolidado!$AC539,Consolidado!$D$5:D539,"*"&amp;Z$3&amp;"*")=1,1,0),0))</f>
        <v>0</v>
      </c>
      <c r="AA539" s="0" t="n">
        <f aca="false">IF(OR(AA$3="",Consolidado!$D539=""),0,IF(ISNUMBER(SEARCH(AA$3,Consolidado!$D539)),IF(COUNTIFS(Consolidado!$AC$5:AC539,Consolidado!$AC539,Consolidado!$D$5:D539,"*"&amp;AA$3&amp;"*")=1,1,0),0))</f>
        <v>0</v>
      </c>
      <c r="AB539" s="0" t="n">
        <f aca="false">IF(OR(AB$3="",Consolidado!$D539=""),0,IF(ISNUMBER(SEARCH(AB$3,Consolidado!$D539)),IF(COUNTIFS(Consolidado!$AC$5:AC539,Consolidado!$AC539,Consolidado!$D$5:D539,"*"&amp;AB$3&amp;"*")=1,1,0),0))</f>
        <v>0</v>
      </c>
      <c r="AC539" s="0" t="n">
        <f aca="false">IF(OR(AC$3="",Consolidado!$D539=""),0,IF(ISNUMBER(SEARCH(AC$3,Consolidado!$D539)),IF(COUNTIFS(Consolidado!$AC$5:AC539,Consolidado!$AC539,Consolidado!$D$5:D539,"*"&amp;AC$3&amp;"*")=1,1,0),0))</f>
        <v>0</v>
      </c>
      <c r="AD539" s="0" t="n">
        <f aca="false">IF(OR(AD$3="",Consolidado!$D539=""),0,IF(ISNUMBER(SEARCH(AD$3,Consolidado!$D539)),IF(COUNTIFS(Consolidado!$AC$5:AC539,Consolidado!$AC539,Consolidado!$D$5:D539,"*"&amp;AD$3&amp;"*")=1,1,0),0))</f>
        <v>0</v>
      </c>
      <c r="AE539" s="0" t="n">
        <f aca="false">IF(OR(AE$3="",Consolidado!$D539=""),0,IF(ISNUMBER(SEARCH(AE$3,Consolidado!$D539)),IF(COUNTIFS(Consolidado!$AC$5:AC539,Consolidado!$AC539,Consolidado!$D$5:D539,"*"&amp;AE$3&amp;"*")=1,1,0),0))</f>
        <v>0</v>
      </c>
      <c r="AF539" s="0" t="n">
        <f aca="false">IF(OR(AF$3="",Consolidado!$D539=""),0,IF(ISNUMBER(SEARCH(AF$3,Consolidado!$D539)),IF(COUNTIFS(Consolidado!$AC$5:AC539,Consolidado!$AC539,Consolidado!$D$5:D539,"*"&amp;AF$3&amp;"*")=1,1,0),0))</f>
        <v>0</v>
      </c>
      <c r="AG539" s="0" t="n">
        <f aca="false">IF(OR(AG$3="",Consolidado!$D539=""),0,IF(ISNUMBER(SEARCH(AG$3,Consolidado!$D539)),IF(COUNTIFS(Consolidado!$AC$5:AC539,Consolidado!$AC539,Consolidado!$D$5:D539,"*"&amp;AG$3&amp;"*")=1,1,0),0))</f>
        <v>0</v>
      </c>
      <c r="AH539" s="0" t="n">
        <f aca="false">IF(OR(AH$3="",Consolidado!$D539=""),0,IF(ISNUMBER(SEARCH(AH$3,Consolidado!$D539)),IF(COUNTIFS(Consolidado!$AC$5:AC539,Consolidado!$AC539,Consolidado!$D$5:D539,"*"&amp;AH$3&amp;"*")=1,1,0),0))</f>
        <v>0</v>
      </c>
      <c r="AI539" s="0" t="n">
        <f aca="false">IF(OR(AI$3="",Consolidado!$D539=""),0,IF(ISNUMBER(SEARCH(AI$3,Consolidado!$D539)),IF(COUNTIFS(Consolidado!$AC$5:AC539,Consolidado!$AC539,Consolidado!$D$5:D539,"*"&amp;AI$3&amp;"*")=1,1,0),0))</f>
        <v>0</v>
      </c>
      <c r="AJ539" s="0" t="n">
        <f aca="false">IF(OR(AJ$3="",Consolidado!$D539=""),0,IF(ISNUMBER(SEARCH(AJ$3,Consolidado!$D539)),IF(COUNTIFS(Consolidado!$AC$5:AC539,Consolidado!$AC539,Consolidado!$D$5:D539,"*"&amp;AJ$3&amp;"*")=1,1,0),0))</f>
        <v>0</v>
      </c>
      <c r="AK539" s="0" t="n">
        <f aca="false">IF(OR(AK$3="",Consolidado!$D539=""),0,IF(ISNUMBER(SEARCH(AK$3,Consolidado!$D539)),IF(COUNTIFS(Consolidado!$AC$5:AC539,Consolidado!$AC539,Consolidado!$D$5:D539,"*"&amp;AK$3&amp;"*")=1,1,0),0))</f>
        <v>0</v>
      </c>
      <c r="AL539" s="0" t="n">
        <f aca="false">IF(OR(AL$3="",Consolidado!$D539=""),0,IF(ISNUMBER(SEARCH(AL$3,Consolidado!$D539)),IF(COUNTIFS(Consolidado!$AC$5:AC539,Consolidado!$AC539,Consolidado!$D$5:D539,"*"&amp;AL$3&amp;"*")=1,1,0),0))</f>
        <v>0</v>
      </c>
      <c r="AM539" s="0" t="n">
        <f aca="false">IF(OR(AM$3="",Consolidado!$D539=""),0,IF(ISNUMBER(SEARCH(AM$3,Consolidado!$D539)),IF(COUNTIFS(Consolidado!$AC$5:AC539,Consolidado!$AC539,Consolidado!$D$5:D539,"*"&amp;AM$3&amp;"*")=1,1,0),0))</f>
        <v>0</v>
      </c>
      <c r="AN539" s="0" t="n">
        <f aca="false">IF(OR(AN$3="",Consolidado!$D539=""),0,IF(ISNUMBER(SEARCH(AN$3,Consolidado!$D539)),IF(COUNTIFS(Consolidado!$AC$5:AC539,Consolidado!$AC539,Consolidado!$D$5:D539,"*"&amp;AN$3&amp;"*")=1,1,0),0))</f>
        <v>0</v>
      </c>
      <c r="AO539" s="0" t="n">
        <f aca="false">IF(OR(AO$3="",Consolidado!$D539=""),0,IF(ISNUMBER(SEARCH(AO$3,Consolidado!$D539)),IF(COUNTIFS(Consolidado!$AC$5:AC539,Consolidado!$AC539,Consolidado!$D$5:D539,"*"&amp;AO$3&amp;"*")=1,1,0),0))</f>
        <v>0</v>
      </c>
    </row>
    <row r="540" customFormat="false" ht="15" hidden="false" customHeight="false" outlineLevel="0" collapsed="false">
      <c r="B540" s="0" t="n">
        <f aca="false">IF(OR(B$3="",Consolidado!$D540=""),0,IF(ISNUMBER(SEARCH(B$3,Consolidado!$D540)),IF(COUNTIFS(Consolidado!$AC$5:AC540,Consolidado!$AC540,Consolidado!$D$5:D540,"*"&amp;B$3&amp;"*")=1,1,0),0))</f>
        <v>0</v>
      </c>
      <c r="C540" s="0" t="n">
        <f aca="false">IF(OR(C$3="",Consolidado!$D540=""),0,IF(ISNUMBER(SEARCH(C$3,Consolidado!$D540)),IF(COUNTIFS(Consolidado!$AC$5:AC540,Consolidado!$AC540,Consolidado!$D$5:D540,"*"&amp;C$3&amp;"*")=1,1,0),0))</f>
        <v>0</v>
      </c>
      <c r="D540" s="0" t="n">
        <f aca="false">IF(OR(D$3="",Consolidado!$D540=""),0,IF(ISNUMBER(SEARCH(D$3,Consolidado!$D540)),IF(COUNTIFS(Consolidado!$AC$5:AC540,Consolidado!$AC540,Consolidado!$D$5:D540,"*"&amp;D$3&amp;"*")=1,1,0),0))</f>
        <v>0</v>
      </c>
      <c r="E540" s="0" t="n">
        <f aca="false">IF(OR(E$3="",Consolidado!$D540=""),0,IF(ISNUMBER(SEARCH(E$3,Consolidado!$D540)),IF(COUNTIFS(Consolidado!$AC$5:AC540,Consolidado!$AC540,Consolidado!$D$5:D540,"*"&amp;E$3&amp;"*")=1,1,0),0))</f>
        <v>0</v>
      </c>
      <c r="F540" s="0" t="n">
        <f aca="false">IF(OR(F$3="",Consolidado!$D540=""),0,IF(ISNUMBER(SEARCH(F$3,Consolidado!$D540)),IF(COUNTIFS(Consolidado!$AC$5:AC540,Consolidado!$AC540,Consolidado!$D$5:D540,"*"&amp;F$3&amp;"*")=1,1,0),0))</f>
        <v>0</v>
      </c>
      <c r="G540" s="0" t="n">
        <f aca="false">IF(OR(G$3="",Consolidado!$D540=""),0,IF(ISNUMBER(SEARCH(G$3,Consolidado!$D540)),IF(COUNTIFS(Consolidado!$AC$5:AC540,Consolidado!$AC540,Consolidado!$D$5:D540,"*"&amp;G$3&amp;"*")=1,1,0),0))</f>
        <v>0</v>
      </c>
      <c r="H540" s="0" t="n">
        <f aca="false">IF(OR(H$3="",Consolidado!$D540=""),0,IF(ISNUMBER(SEARCH(H$3,Consolidado!$D540)),IF(COUNTIFS(Consolidado!$AC$5:AC540,Consolidado!$AC540,Consolidado!$D$5:D540,"*"&amp;H$3&amp;"*")=1,1,0),0))</f>
        <v>0</v>
      </c>
      <c r="I540" s="0" t="n">
        <f aca="false">IF(OR(I$3="",Consolidado!$D540=""),0,IF(ISNUMBER(SEARCH(I$3,Consolidado!$D540)),IF(COUNTIFS(Consolidado!$AC$5:AC540,Consolidado!$AC540,Consolidado!$D$5:D540,"*"&amp;I$3&amp;"*")=1,1,0),0))</f>
        <v>0</v>
      </c>
      <c r="J540" s="0" t="n">
        <f aca="false">IF(OR(J$3="",Consolidado!$D540=""),0,IF(ISNUMBER(SEARCH(J$3,Consolidado!$D540)),IF(COUNTIFS(Consolidado!$AC$5:AC540,Consolidado!$AC540,Consolidado!$D$5:D540,"*"&amp;J$3&amp;"*")=1,1,0),0))</f>
        <v>0</v>
      </c>
      <c r="K540" s="0" t="n">
        <f aca="false">IF(OR(K$3="",Consolidado!$D540=""),0,IF(ISNUMBER(SEARCH(K$3,Consolidado!$D540)),IF(COUNTIFS(Consolidado!$AC$5:AC540,Consolidado!$AC540,Consolidado!$D$5:D540,"*"&amp;K$3&amp;"*")=1,1,0),0))</f>
        <v>0</v>
      </c>
      <c r="L540" s="0" t="n">
        <f aca="false">IF(OR(L$3="",Consolidado!$D540=""),0,IF(ISNUMBER(SEARCH(L$3,Consolidado!$D540)),IF(COUNTIFS(Consolidado!$AC$5:AC540,Consolidado!$AC540,Consolidado!$D$5:D540,"*"&amp;L$3&amp;"*")=1,1,0),0))</f>
        <v>0</v>
      </c>
      <c r="M540" s="0" t="n">
        <f aca="false">IF(OR(M$3="",Consolidado!$D540=""),0,IF(ISNUMBER(SEARCH(M$3,Consolidado!$D540)),IF(COUNTIFS(Consolidado!$AC$5:AC540,Consolidado!$AC540,Consolidado!$D$5:D540,"*"&amp;M$3&amp;"*")=1,1,0),0))</f>
        <v>0</v>
      </c>
      <c r="N540" s="0" t="n">
        <f aca="false">IF(OR(N$3="",Consolidado!$D540=""),0,IF(ISNUMBER(SEARCH(N$3,Consolidado!$D540)),IF(COUNTIFS(Consolidado!$AC$5:AC540,Consolidado!$AC540,Consolidado!$D$5:D540,"*"&amp;N$3&amp;"*")=1,1,0),0))</f>
        <v>0</v>
      </c>
      <c r="O540" s="0" t="n">
        <f aca="false">IF(OR(O$3="",Consolidado!$D540=""),0,IF(ISNUMBER(SEARCH(O$3,Consolidado!$D540)),IF(COUNTIFS(Consolidado!$AC$5:AC540,Consolidado!$AC540,Consolidado!$D$5:D540,"*"&amp;O$3&amp;"*")=1,1,0),0))</f>
        <v>0</v>
      </c>
      <c r="P540" s="0" t="n">
        <f aca="false">IF(OR(P$3="",Consolidado!$D540=""),0,IF(ISNUMBER(SEARCH(P$3,Consolidado!$D540)),IF(COUNTIFS(Consolidado!$AC$5:AC540,Consolidado!$AC540,Consolidado!$D$5:D540,"*"&amp;P$3&amp;"*")=1,1,0),0))</f>
        <v>0</v>
      </c>
      <c r="Q540" s="0" t="n">
        <f aca="false">IF(OR(Q$3="",Consolidado!$D540=""),0,IF(ISNUMBER(SEARCH(Q$3,Consolidado!$D540)),IF(COUNTIFS(Consolidado!$AC$5:AC540,Consolidado!$AC540,Consolidado!$D$5:D540,"*"&amp;Q$3&amp;"*")=1,1,0),0))</f>
        <v>0</v>
      </c>
      <c r="R540" s="0" t="n">
        <f aca="false">IF(OR(R$3="",Consolidado!$D540=""),0,IF(ISNUMBER(SEARCH(R$3,Consolidado!$D540)),IF(COUNTIFS(Consolidado!$AC$5:AC540,Consolidado!$AC540,Consolidado!$D$5:D540,"*"&amp;R$3&amp;"*")=1,1,0),0))</f>
        <v>0</v>
      </c>
      <c r="S540" s="0" t="n">
        <f aca="false">IF(OR(S$3="",Consolidado!$D540=""),0,IF(ISNUMBER(SEARCH(S$3,Consolidado!$D540)),IF(COUNTIFS(Consolidado!$AC$5:AC540,Consolidado!$AC540,Consolidado!$D$5:D540,"*"&amp;S$3&amp;"*")=1,1,0),0))</f>
        <v>0</v>
      </c>
      <c r="T540" s="0" t="n">
        <f aca="false">IF(OR(T$3="",Consolidado!$D540=""),0,IF(ISNUMBER(SEARCH(T$3,Consolidado!$D540)),IF(COUNTIFS(Consolidado!$AC$5:AC540,Consolidado!$AC540,Consolidado!$D$5:D540,"*"&amp;T$3&amp;"*")=1,1,0),0))</f>
        <v>0</v>
      </c>
      <c r="U540" s="0" t="n">
        <f aca="false">IF(OR(U$3="",Consolidado!$D540=""),0,IF(ISNUMBER(SEARCH(U$3,Consolidado!$D540)),IF(COUNTIFS(Consolidado!$AC$5:AC540,Consolidado!$AC540,Consolidado!$D$5:D540,"*"&amp;U$3&amp;"*")=1,1,0),0))</f>
        <v>0</v>
      </c>
      <c r="V540" s="0" t="n">
        <f aca="false">IF(OR(V$3="",Consolidado!$D540=""),0,IF(ISNUMBER(SEARCH(V$3,Consolidado!$D540)),IF(COUNTIFS(Consolidado!$AC$5:AC540,Consolidado!$AC540,Consolidado!$D$5:D540,"*"&amp;V$3&amp;"*")=1,1,0),0))</f>
        <v>0</v>
      </c>
      <c r="W540" s="0" t="n">
        <f aca="false">IF(OR(W$3="",Consolidado!$D540=""),0,IF(ISNUMBER(SEARCH(W$3,Consolidado!$D540)),IF(COUNTIFS(Consolidado!$AC$5:AC540,Consolidado!$AC540,Consolidado!$D$5:D540,"*"&amp;W$3&amp;"*")=1,1,0),0))</f>
        <v>0</v>
      </c>
      <c r="X540" s="0" t="n">
        <f aca="false">IF(OR(X$3="",Consolidado!$D540=""),0,IF(ISNUMBER(SEARCH(X$3,Consolidado!$D540)),IF(COUNTIFS(Consolidado!$AC$5:AC540,Consolidado!$AC540,Consolidado!$D$5:D540,"*"&amp;X$3&amp;"*")=1,1,0),0))</f>
        <v>0</v>
      </c>
      <c r="Y540" s="0" t="n">
        <f aca="false">IF(OR(Y$3="",Consolidado!$D540=""),0,IF(ISNUMBER(SEARCH(Y$3,Consolidado!$D540)),IF(COUNTIFS(Consolidado!$AC$5:AC540,Consolidado!$AC540,Consolidado!$D$5:D540,"*"&amp;Y$3&amp;"*")=1,1,0),0))</f>
        <v>0</v>
      </c>
      <c r="Z540" s="0" t="n">
        <f aca="false">IF(OR(Z$3="",Consolidado!$D540=""),0,IF(ISNUMBER(SEARCH(Z$3,Consolidado!$D540)),IF(COUNTIFS(Consolidado!$AC$5:AC540,Consolidado!$AC540,Consolidado!$D$5:D540,"*"&amp;Z$3&amp;"*")=1,1,0),0))</f>
        <v>0</v>
      </c>
      <c r="AA540" s="0" t="n">
        <f aca="false">IF(OR(AA$3="",Consolidado!$D540=""),0,IF(ISNUMBER(SEARCH(AA$3,Consolidado!$D540)),IF(COUNTIFS(Consolidado!$AC$5:AC540,Consolidado!$AC540,Consolidado!$D$5:D540,"*"&amp;AA$3&amp;"*")=1,1,0),0))</f>
        <v>0</v>
      </c>
      <c r="AB540" s="0" t="n">
        <f aca="false">IF(OR(AB$3="",Consolidado!$D540=""),0,IF(ISNUMBER(SEARCH(AB$3,Consolidado!$D540)),IF(COUNTIFS(Consolidado!$AC$5:AC540,Consolidado!$AC540,Consolidado!$D$5:D540,"*"&amp;AB$3&amp;"*")=1,1,0),0))</f>
        <v>0</v>
      </c>
      <c r="AC540" s="0" t="n">
        <f aca="false">IF(OR(AC$3="",Consolidado!$D540=""),0,IF(ISNUMBER(SEARCH(AC$3,Consolidado!$D540)),IF(COUNTIFS(Consolidado!$AC$5:AC540,Consolidado!$AC540,Consolidado!$D$5:D540,"*"&amp;AC$3&amp;"*")=1,1,0),0))</f>
        <v>0</v>
      </c>
      <c r="AD540" s="0" t="n">
        <f aca="false">IF(OR(AD$3="",Consolidado!$D540=""),0,IF(ISNUMBER(SEARCH(AD$3,Consolidado!$D540)),IF(COUNTIFS(Consolidado!$AC$5:AC540,Consolidado!$AC540,Consolidado!$D$5:D540,"*"&amp;AD$3&amp;"*")=1,1,0),0))</f>
        <v>0</v>
      </c>
      <c r="AE540" s="0" t="n">
        <f aca="false">IF(OR(AE$3="",Consolidado!$D540=""),0,IF(ISNUMBER(SEARCH(AE$3,Consolidado!$D540)),IF(COUNTIFS(Consolidado!$AC$5:AC540,Consolidado!$AC540,Consolidado!$D$5:D540,"*"&amp;AE$3&amp;"*")=1,1,0),0))</f>
        <v>0</v>
      </c>
      <c r="AF540" s="0" t="n">
        <f aca="false">IF(OR(AF$3="",Consolidado!$D540=""),0,IF(ISNUMBER(SEARCH(AF$3,Consolidado!$D540)),IF(COUNTIFS(Consolidado!$AC$5:AC540,Consolidado!$AC540,Consolidado!$D$5:D540,"*"&amp;AF$3&amp;"*")=1,1,0),0))</f>
        <v>0</v>
      </c>
      <c r="AG540" s="0" t="n">
        <f aca="false">IF(OR(AG$3="",Consolidado!$D540=""),0,IF(ISNUMBER(SEARCH(AG$3,Consolidado!$D540)),IF(COUNTIFS(Consolidado!$AC$5:AC540,Consolidado!$AC540,Consolidado!$D$5:D540,"*"&amp;AG$3&amp;"*")=1,1,0),0))</f>
        <v>0</v>
      </c>
      <c r="AH540" s="0" t="n">
        <f aca="false">IF(OR(AH$3="",Consolidado!$D540=""),0,IF(ISNUMBER(SEARCH(AH$3,Consolidado!$D540)),IF(COUNTIFS(Consolidado!$AC$5:AC540,Consolidado!$AC540,Consolidado!$D$5:D540,"*"&amp;AH$3&amp;"*")=1,1,0),0))</f>
        <v>0</v>
      </c>
      <c r="AI540" s="0" t="n">
        <f aca="false">IF(OR(AI$3="",Consolidado!$D540=""),0,IF(ISNUMBER(SEARCH(AI$3,Consolidado!$D540)),IF(COUNTIFS(Consolidado!$AC$5:AC540,Consolidado!$AC540,Consolidado!$D$5:D540,"*"&amp;AI$3&amp;"*")=1,1,0),0))</f>
        <v>0</v>
      </c>
      <c r="AJ540" s="0" t="n">
        <f aca="false">IF(OR(AJ$3="",Consolidado!$D540=""),0,IF(ISNUMBER(SEARCH(AJ$3,Consolidado!$D540)),IF(COUNTIFS(Consolidado!$AC$5:AC540,Consolidado!$AC540,Consolidado!$D$5:D540,"*"&amp;AJ$3&amp;"*")=1,1,0),0))</f>
        <v>0</v>
      </c>
      <c r="AK540" s="0" t="n">
        <f aca="false">IF(OR(AK$3="",Consolidado!$D540=""),0,IF(ISNUMBER(SEARCH(AK$3,Consolidado!$D540)),IF(COUNTIFS(Consolidado!$AC$5:AC540,Consolidado!$AC540,Consolidado!$D$5:D540,"*"&amp;AK$3&amp;"*")=1,1,0),0))</f>
        <v>0</v>
      </c>
      <c r="AL540" s="0" t="n">
        <f aca="false">IF(OR(AL$3="",Consolidado!$D540=""),0,IF(ISNUMBER(SEARCH(AL$3,Consolidado!$D540)),IF(COUNTIFS(Consolidado!$AC$5:AC540,Consolidado!$AC540,Consolidado!$D$5:D540,"*"&amp;AL$3&amp;"*")=1,1,0),0))</f>
        <v>0</v>
      </c>
      <c r="AM540" s="0" t="n">
        <f aca="false">IF(OR(AM$3="",Consolidado!$D540=""),0,IF(ISNUMBER(SEARCH(AM$3,Consolidado!$D540)),IF(COUNTIFS(Consolidado!$AC$5:AC540,Consolidado!$AC540,Consolidado!$D$5:D540,"*"&amp;AM$3&amp;"*")=1,1,0),0))</f>
        <v>0</v>
      </c>
      <c r="AN540" s="0" t="n">
        <f aca="false">IF(OR(AN$3="",Consolidado!$D540=""),0,IF(ISNUMBER(SEARCH(AN$3,Consolidado!$D540)),IF(COUNTIFS(Consolidado!$AC$5:AC540,Consolidado!$AC540,Consolidado!$D$5:D540,"*"&amp;AN$3&amp;"*")=1,1,0),0))</f>
        <v>0</v>
      </c>
      <c r="AO540" s="0" t="n">
        <f aca="false">IF(OR(AO$3="",Consolidado!$D540=""),0,IF(ISNUMBER(SEARCH(AO$3,Consolidado!$D540)),IF(COUNTIFS(Consolidado!$AC$5:AC540,Consolidado!$AC540,Consolidado!$D$5:D540,"*"&amp;AO$3&amp;"*")=1,1,0),0))</f>
        <v>0</v>
      </c>
    </row>
    <row r="541" customFormat="false" ht="15" hidden="false" customHeight="false" outlineLevel="0" collapsed="false">
      <c r="B541" s="0" t="n">
        <f aca="false">IF(OR(B$3="",Consolidado!$D541=""),0,IF(ISNUMBER(SEARCH(B$3,Consolidado!$D541)),IF(COUNTIFS(Consolidado!$AC$5:AC541,Consolidado!$AC541,Consolidado!$D$5:D541,"*"&amp;B$3&amp;"*")=1,1,0),0))</f>
        <v>0</v>
      </c>
      <c r="C541" s="0" t="n">
        <f aca="false">IF(OR(C$3="",Consolidado!$D541=""),0,IF(ISNUMBER(SEARCH(C$3,Consolidado!$D541)),IF(COUNTIFS(Consolidado!$AC$5:AC541,Consolidado!$AC541,Consolidado!$D$5:D541,"*"&amp;C$3&amp;"*")=1,1,0),0))</f>
        <v>0</v>
      </c>
      <c r="D541" s="0" t="n">
        <f aca="false">IF(OR(D$3="",Consolidado!$D541=""),0,IF(ISNUMBER(SEARCH(D$3,Consolidado!$D541)),IF(COUNTIFS(Consolidado!$AC$5:AC541,Consolidado!$AC541,Consolidado!$D$5:D541,"*"&amp;D$3&amp;"*")=1,1,0),0))</f>
        <v>0</v>
      </c>
      <c r="E541" s="0" t="n">
        <f aca="false">IF(OR(E$3="",Consolidado!$D541=""),0,IF(ISNUMBER(SEARCH(E$3,Consolidado!$D541)),IF(COUNTIFS(Consolidado!$AC$5:AC541,Consolidado!$AC541,Consolidado!$D$5:D541,"*"&amp;E$3&amp;"*")=1,1,0),0))</f>
        <v>0</v>
      </c>
      <c r="F541" s="0" t="n">
        <f aca="false">IF(OR(F$3="",Consolidado!$D541=""),0,IF(ISNUMBER(SEARCH(F$3,Consolidado!$D541)),IF(COUNTIFS(Consolidado!$AC$5:AC541,Consolidado!$AC541,Consolidado!$D$5:D541,"*"&amp;F$3&amp;"*")=1,1,0),0))</f>
        <v>0</v>
      </c>
      <c r="G541" s="0" t="n">
        <f aca="false">IF(OR(G$3="",Consolidado!$D541=""),0,IF(ISNUMBER(SEARCH(G$3,Consolidado!$D541)),IF(COUNTIFS(Consolidado!$AC$5:AC541,Consolidado!$AC541,Consolidado!$D$5:D541,"*"&amp;G$3&amp;"*")=1,1,0),0))</f>
        <v>0</v>
      </c>
      <c r="H541" s="0" t="n">
        <f aca="false">IF(OR(H$3="",Consolidado!$D541=""),0,IF(ISNUMBER(SEARCH(H$3,Consolidado!$D541)),IF(COUNTIFS(Consolidado!$AC$5:AC541,Consolidado!$AC541,Consolidado!$D$5:D541,"*"&amp;H$3&amp;"*")=1,1,0),0))</f>
        <v>0</v>
      </c>
      <c r="I541" s="0" t="n">
        <f aca="false">IF(OR(I$3="",Consolidado!$D541=""),0,IF(ISNUMBER(SEARCH(I$3,Consolidado!$D541)),IF(COUNTIFS(Consolidado!$AC$5:AC541,Consolidado!$AC541,Consolidado!$D$5:D541,"*"&amp;I$3&amp;"*")=1,1,0),0))</f>
        <v>0</v>
      </c>
      <c r="J541" s="0" t="n">
        <f aca="false">IF(OR(J$3="",Consolidado!$D541=""),0,IF(ISNUMBER(SEARCH(J$3,Consolidado!$D541)),IF(COUNTIFS(Consolidado!$AC$5:AC541,Consolidado!$AC541,Consolidado!$D$5:D541,"*"&amp;J$3&amp;"*")=1,1,0),0))</f>
        <v>0</v>
      </c>
      <c r="K541" s="0" t="n">
        <f aca="false">IF(OR(K$3="",Consolidado!$D541=""),0,IF(ISNUMBER(SEARCH(K$3,Consolidado!$D541)),IF(COUNTIFS(Consolidado!$AC$5:AC541,Consolidado!$AC541,Consolidado!$D$5:D541,"*"&amp;K$3&amp;"*")=1,1,0),0))</f>
        <v>0</v>
      </c>
      <c r="L541" s="0" t="n">
        <f aca="false">IF(OR(L$3="",Consolidado!$D541=""),0,IF(ISNUMBER(SEARCH(L$3,Consolidado!$D541)),IF(COUNTIFS(Consolidado!$AC$5:AC541,Consolidado!$AC541,Consolidado!$D$5:D541,"*"&amp;L$3&amp;"*")=1,1,0),0))</f>
        <v>0</v>
      </c>
      <c r="M541" s="0" t="n">
        <f aca="false">IF(OR(M$3="",Consolidado!$D541=""),0,IF(ISNUMBER(SEARCH(M$3,Consolidado!$D541)),IF(COUNTIFS(Consolidado!$AC$5:AC541,Consolidado!$AC541,Consolidado!$D$5:D541,"*"&amp;M$3&amp;"*")=1,1,0),0))</f>
        <v>0</v>
      </c>
      <c r="N541" s="0" t="n">
        <f aca="false">IF(OR(N$3="",Consolidado!$D541=""),0,IF(ISNUMBER(SEARCH(N$3,Consolidado!$D541)),IF(COUNTIFS(Consolidado!$AC$5:AC541,Consolidado!$AC541,Consolidado!$D$5:D541,"*"&amp;N$3&amp;"*")=1,1,0),0))</f>
        <v>0</v>
      </c>
      <c r="O541" s="0" t="n">
        <f aca="false">IF(OR(O$3="",Consolidado!$D541=""),0,IF(ISNUMBER(SEARCH(O$3,Consolidado!$D541)),IF(COUNTIFS(Consolidado!$AC$5:AC541,Consolidado!$AC541,Consolidado!$D$5:D541,"*"&amp;O$3&amp;"*")=1,1,0),0))</f>
        <v>0</v>
      </c>
      <c r="P541" s="0" t="n">
        <f aca="false">IF(OR(P$3="",Consolidado!$D541=""),0,IF(ISNUMBER(SEARCH(P$3,Consolidado!$D541)),IF(COUNTIFS(Consolidado!$AC$5:AC541,Consolidado!$AC541,Consolidado!$D$5:D541,"*"&amp;P$3&amp;"*")=1,1,0),0))</f>
        <v>0</v>
      </c>
      <c r="Q541" s="0" t="n">
        <f aca="false">IF(OR(Q$3="",Consolidado!$D541=""),0,IF(ISNUMBER(SEARCH(Q$3,Consolidado!$D541)),IF(COUNTIFS(Consolidado!$AC$5:AC541,Consolidado!$AC541,Consolidado!$D$5:D541,"*"&amp;Q$3&amp;"*")=1,1,0),0))</f>
        <v>0</v>
      </c>
      <c r="R541" s="0" t="n">
        <f aca="false">IF(OR(R$3="",Consolidado!$D541=""),0,IF(ISNUMBER(SEARCH(R$3,Consolidado!$D541)),IF(COUNTIFS(Consolidado!$AC$5:AC541,Consolidado!$AC541,Consolidado!$D$5:D541,"*"&amp;R$3&amp;"*")=1,1,0),0))</f>
        <v>0</v>
      </c>
      <c r="S541" s="0" t="n">
        <f aca="false">IF(OR(S$3="",Consolidado!$D541=""),0,IF(ISNUMBER(SEARCH(S$3,Consolidado!$D541)),IF(COUNTIFS(Consolidado!$AC$5:AC541,Consolidado!$AC541,Consolidado!$D$5:D541,"*"&amp;S$3&amp;"*")=1,1,0),0))</f>
        <v>0</v>
      </c>
      <c r="T541" s="0" t="n">
        <f aca="false">IF(OR(T$3="",Consolidado!$D541=""),0,IF(ISNUMBER(SEARCH(T$3,Consolidado!$D541)),IF(COUNTIFS(Consolidado!$AC$5:AC541,Consolidado!$AC541,Consolidado!$D$5:D541,"*"&amp;T$3&amp;"*")=1,1,0),0))</f>
        <v>0</v>
      </c>
      <c r="U541" s="0" t="n">
        <f aca="false">IF(OR(U$3="",Consolidado!$D541=""),0,IF(ISNUMBER(SEARCH(U$3,Consolidado!$D541)),IF(COUNTIFS(Consolidado!$AC$5:AC541,Consolidado!$AC541,Consolidado!$D$5:D541,"*"&amp;U$3&amp;"*")=1,1,0),0))</f>
        <v>0</v>
      </c>
      <c r="V541" s="0" t="n">
        <f aca="false">IF(OR(V$3="",Consolidado!$D541=""),0,IF(ISNUMBER(SEARCH(V$3,Consolidado!$D541)),IF(COUNTIFS(Consolidado!$AC$5:AC541,Consolidado!$AC541,Consolidado!$D$5:D541,"*"&amp;V$3&amp;"*")=1,1,0),0))</f>
        <v>0</v>
      </c>
      <c r="W541" s="0" t="n">
        <f aca="false">IF(OR(W$3="",Consolidado!$D541=""),0,IF(ISNUMBER(SEARCH(W$3,Consolidado!$D541)),IF(COUNTIFS(Consolidado!$AC$5:AC541,Consolidado!$AC541,Consolidado!$D$5:D541,"*"&amp;W$3&amp;"*")=1,1,0),0))</f>
        <v>0</v>
      </c>
      <c r="X541" s="0" t="n">
        <f aca="false">IF(OR(X$3="",Consolidado!$D541=""),0,IF(ISNUMBER(SEARCH(X$3,Consolidado!$D541)),IF(COUNTIFS(Consolidado!$AC$5:AC541,Consolidado!$AC541,Consolidado!$D$5:D541,"*"&amp;X$3&amp;"*")=1,1,0),0))</f>
        <v>0</v>
      </c>
      <c r="Y541" s="0" t="n">
        <f aca="false">IF(OR(Y$3="",Consolidado!$D541=""),0,IF(ISNUMBER(SEARCH(Y$3,Consolidado!$D541)),IF(COUNTIFS(Consolidado!$AC$5:AC541,Consolidado!$AC541,Consolidado!$D$5:D541,"*"&amp;Y$3&amp;"*")=1,1,0),0))</f>
        <v>0</v>
      </c>
      <c r="Z541" s="0" t="n">
        <f aca="false">IF(OR(Z$3="",Consolidado!$D541=""),0,IF(ISNUMBER(SEARCH(Z$3,Consolidado!$D541)),IF(COUNTIFS(Consolidado!$AC$5:AC541,Consolidado!$AC541,Consolidado!$D$5:D541,"*"&amp;Z$3&amp;"*")=1,1,0),0))</f>
        <v>0</v>
      </c>
      <c r="AA541" s="0" t="n">
        <f aca="false">IF(OR(AA$3="",Consolidado!$D541=""),0,IF(ISNUMBER(SEARCH(AA$3,Consolidado!$D541)),IF(COUNTIFS(Consolidado!$AC$5:AC541,Consolidado!$AC541,Consolidado!$D$5:D541,"*"&amp;AA$3&amp;"*")=1,1,0),0))</f>
        <v>0</v>
      </c>
      <c r="AB541" s="0" t="n">
        <f aca="false">IF(OR(AB$3="",Consolidado!$D541=""),0,IF(ISNUMBER(SEARCH(AB$3,Consolidado!$D541)),IF(COUNTIFS(Consolidado!$AC$5:AC541,Consolidado!$AC541,Consolidado!$D$5:D541,"*"&amp;AB$3&amp;"*")=1,1,0),0))</f>
        <v>0</v>
      </c>
      <c r="AC541" s="0" t="n">
        <f aca="false">IF(OR(AC$3="",Consolidado!$D541=""),0,IF(ISNUMBER(SEARCH(AC$3,Consolidado!$D541)),IF(COUNTIFS(Consolidado!$AC$5:AC541,Consolidado!$AC541,Consolidado!$D$5:D541,"*"&amp;AC$3&amp;"*")=1,1,0),0))</f>
        <v>0</v>
      </c>
      <c r="AD541" s="0" t="n">
        <f aca="false">IF(OR(AD$3="",Consolidado!$D541=""),0,IF(ISNUMBER(SEARCH(AD$3,Consolidado!$D541)),IF(COUNTIFS(Consolidado!$AC$5:AC541,Consolidado!$AC541,Consolidado!$D$5:D541,"*"&amp;AD$3&amp;"*")=1,1,0),0))</f>
        <v>0</v>
      </c>
      <c r="AE541" s="0" t="n">
        <f aca="false">IF(OR(AE$3="",Consolidado!$D541=""),0,IF(ISNUMBER(SEARCH(AE$3,Consolidado!$D541)),IF(COUNTIFS(Consolidado!$AC$5:AC541,Consolidado!$AC541,Consolidado!$D$5:D541,"*"&amp;AE$3&amp;"*")=1,1,0),0))</f>
        <v>0</v>
      </c>
      <c r="AF541" s="0" t="n">
        <f aca="false">IF(OR(AF$3="",Consolidado!$D541=""),0,IF(ISNUMBER(SEARCH(AF$3,Consolidado!$D541)),IF(COUNTIFS(Consolidado!$AC$5:AC541,Consolidado!$AC541,Consolidado!$D$5:D541,"*"&amp;AF$3&amp;"*")=1,1,0),0))</f>
        <v>0</v>
      </c>
      <c r="AG541" s="0" t="n">
        <f aca="false">IF(OR(AG$3="",Consolidado!$D541=""),0,IF(ISNUMBER(SEARCH(AG$3,Consolidado!$D541)),IF(COUNTIFS(Consolidado!$AC$5:AC541,Consolidado!$AC541,Consolidado!$D$5:D541,"*"&amp;AG$3&amp;"*")=1,1,0),0))</f>
        <v>0</v>
      </c>
      <c r="AH541" s="0" t="n">
        <f aca="false">IF(OR(AH$3="",Consolidado!$D541=""),0,IF(ISNUMBER(SEARCH(AH$3,Consolidado!$D541)),IF(COUNTIFS(Consolidado!$AC$5:AC541,Consolidado!$AC541,Consolidado!$D$5:D541,"*"&amp;AH$3&amp;"*")=1,1,0),0))</f>
        <v>0</v>
      </c>
      <c r="AI541" s="0" t="n">
        <f aca="false">IF(OR(AI$3="",Consolidado!$D541=""),0,IF(ISNUMBER(SEARCH(AI$3,Consolidado!$D541)),IF(COUNTIFS(Consolidado!$AC$5:AC541,Consolidado!$AC541,Consolidado!$D$5:D541,"*"&amp;AI$3&amp;"*")=1,1,0),0))</f>
        <v>0</v>
      </c>
      <c r="AJ541" s="0" t="n">
        <f aca="false">IF(OR(AJ$3="",Consolidado!$D541=""),0,IF(ISNUMBER(SEARCH(AJ$3,Consolidado!$D541)),IF(COUNTIFS(Consolidado!$AC$5:AC541,Consolidado!$AC541,Consolidado!$D$5:D541,"*"&amp;AJ$3&amp;"*")=1,1,0),0))</f>
        <v>0</v>
      </c>
      <c r="AK541" s="0" t="n">
        <f aca="false">IF(OR(AK$3="",Consolidado!$D541=""),0,IF(ISNUMBER(SEARCH(AK$3,Consolidado!$D541)),IF(COUNTIFS(Consolidado!$AC$5:AC541,Consolidado!$AC541,Consolidado!$D$5:D541,"*"&amp;AK$3&amp;"*")=1,1,0),0))</f>
        <v>0</v>
      </c>
      <c r="AL541" s="0" t="n">
        <f aca="false">IF(OR(AL$3="",Consolidado!$D541=""),0,IF(ISNUMBER(SEARCH(AL$3,Consolidado!$D541)),IF(COUNTIFS(Consolidado!$AC$5:AC541,Consolidado!$AC541,Consolidado!$D$5:D541,"*"&amp;AL$3&amp;"*")=1,1,0),0))</f>
        <v>0</v>
      </c>
      <c r="AM541" s="0" t="n">
        <f aca="false">IF(OR(AM$3="",Consolidado!$D541=""),0,IF(ISNUMBER(SEARCH(AM$3,Consolidado!$D541)),IF(COUNTIFS(Consolidado!$AC$5:AC541,Consolidado!$AC541,Consolidado!$D$5:D541,"*"&amp;AM$3&amp;"*")=1,1,0),0))</f>
        <v>0</v>
      </c>
      <c r="AN541" s="0" t="n">
        <f aca="false">IF(OR(AN$3="",Consolidado!$D541=""),0,IF(ISNUMBER(SEARCH(AN$3,Consolidado!$D541)),IF(COUNTIFS(Consolidado!$AC$5:AC541,Consolidado!$AC541,Consolidado!$D$5:D541,"*"&amp;AN$3&amp;"*")=1,1,0),0))</f>
        <v>0</v>
      </c>
      <c r="AO541" s="0" t="n">
        <f aca="false">IF(OR(AO$3="",Consolidado!$D541=""),0,IF(ISNUMBER(SEARCH(AO$3,Consolidado!$D541)),IF(COUNTIFS(Consolidado!$AC$5:AC541,Consolidado!$AC541,Consolidado!$D$5:D541,"*"&amp;AO$3&amp;"*")=1,1,0),0))</f>
        <v>0</v>
      </c>
    </row>
    <row r="542" customFormat="false" ht="15" hidden="false" customHeight="false" outlineLevel="0" collapsed="false">
      <c r="B542" s="0" t="n">
        <f aca="false">IF(OR(B$3="",Consolidado!$D542=""),0,IF(ISNUMBER(SEARCH(B$3,Consolidado!$D542)),IF(COUNTIFS(Consolidado!$AC$5:AC542,Consolidado!$AC542,Consolidado!$D$5:D542,"*"&amp;B$3&amp;"*")=1,1,0),0))</f>
        <v>0</v>
      </c>
      <c r="C542" s="0" t="n">
        <f aca="false">IF(OR(C$3="",Consolidado!$D542=""),0,IF(ISNUMBER(SEARCH(C$3,Consolidado!$D542)),IF(COUNTIFS(Consolidado!$AC$5:AC542,Consolidado!$AC542,Consolidado!$D$5:D542,"*"&amp;C$3&amp;"*")=1,1,0),0))</f>
        <v>0</v>
      </c>
      <c r="D542" s="0" t="n">
        <f aca="false">IF(OR(D$3="",Consolidado!$D542=""),0,IF(ISNUMBER(SEARCH(D$3,Consolidado!$D542)),IF(COUNTIFS(Consolidado!$AC$5:AC542,Consolidado!$AC542,Consolidado!$D$5:D542,"*"&amp;D$3&amp;"*")=1,1,0),0))</f>
        <v>0</v>
      </c>
      <c r="E542" s="0" t="n">
        <f aca="false">IF(OR(E$3="",Consolidado!$D542=""),0,IF(ISNUMBER(SEARCH(E$3,Consolidado!$D542)),IF(COUNTIFS(Consolidado!$AC$5:AC542,Consolidado!$AC542,Consolidado!$D$5:D542,"*"&amp;E$3&amp;"*")=1,1,0),0))</f>
        <v>0</v>
      </c>
      <c r="F542" s="0" t="n">
        <f aca="false">IF(OR(F$3="",Consolidado!$D542=""),0,IF(ISNUMBER(SEARCH(F$3,Consolidado!$D542)),IF(COUNTIFS(Consolidado!$AC$5:AC542,Consolidado!$AC542,Consolidado!$D$5:D542,"*"&amp;F$3&amp;"*")=1,1,0),0))</f>
        <v>0</v>
      </c>
      <c r="G542" s="0" t="n">
        <f aca="false">IF(OR(G$3="",Consolidado!$D542=""),0,IF(ISNUMBER(SEARCH(G$3,Consolidado!$D542)),IF(COUNTIFS(Consolidado!$AC$5:AC542,Consolidado!$AC542,Consolidado!$D$5:D542,"*"&amp;G$3&amp;"*")=1,1,0),0))</f>
        <v>0</v>
      </c>
      <c r="H542" s="0" t="n">
        <f aca="false">IF(OR(H$3="",Consolidado!$D542=""),0,IF(ISNUMBER(SEARCH(H$3,Consolidado!$D542)),IF(COUNTIFS(Consolidado!$AC$5:AC542,Consolidado!$AC542,Consolidado!$D$5:D542,"*"&amp;H$3&amp;"*")=1,1,0),0))</f>
        <v>0</v>
      </c>
      <c r="I542" s="0" t="n">
        <f aca="false">IF(OR(I$3="",Consolidado!$D542=""),0,IF(ISNUMBER(SEARCH(I$3,Consolidado!$D542)),IF(COUNTIFS(Consolidado!$AC$5:AC542,Consolidado!$AC542,Consolidado!$D$5:D542,"*"&amp;I$3&amp;"*")=1,1,0),0))</f>
        <v>0</v>
      </c>
      <c r="J542" s="0" t="n">
        <f aca="false">IF(OR(J$3="",Consolidado!$D542=""),0,IF(ISNUMBER(SEARCH(J$3,Consolidado!$D542)),IF(COUNTIFS(Consolidado!$AC$5:AC542,Consolidado!$AC542,Consolidado!$D$5:D542,"*"&amp;J$3&amp;"*")=1,1,0),0))</f>
        <v>0</v>
      </c>
      <c r="K542" s="0" t="n">
        <f aca="false">IF(OR(K$3="",Consolidado!$D542=""),0,IF(ISNUMBER(SEARCH(K$3,Consolidado!$D542)),IF(COUNTIFS(Consolidado!$AC$5:AC542,Consolidado!$AC542,Consolidado!$D$5:D542,"*"&amp;K$3&amp;"*")=1,1,0),0))</f>
        <v>0</v>
      </c>
      <c r="L542" s="0" t="n">
        <f aca="false">IF(OR(L$3="",Consolidado!$D542=""),0,IF(ISNUMBER(SEARCH(L$3,Consolidado!$D542)),IF(COUNTIFS(Consolidado!$AC$5:AC542,Consolidado!$AC542,Consolidado!$D$5:D542,"*"&amp;L$3&amp;"*")=1,1,0),0))</f>
        <v>0</v>
      </c>
      <c r="M542" s="0" t="n">
        <f aca="false">IF(OR(M$3="",Consolidado!$D542=""),0,IF(ISNUMBER(SEARCH(M$3,Consolidado!$D542)),IF(COUNTIFS(Consolidado!$AC$5:AC542,Consolidado!$AC542,Consolidado!$D$5:D542,"*"&amp;M$3&amp;"*")=1,1,0),0))</f>
        <v>0</v>
      </c>
      <c r="N542" s="0" t="n">
        <f aca="false">IF(OR(N$3="",Consolidado!$D542=""),0,IF(ISNUMBER(SEARCH(N$3,Consolidado!$D542)),IF(COUNTIFS(Consolidado!$AC$5:AC542,Consolidado!$AC542,Consolidado!$D$5:D542,"*"&amp;N$3&amp;"*")=1,1,0),0))</f>
        <v>0</v>
      </c>
      <c r="O542" s="0" t="n">
        <f aca="false">IF(OR(O$3="",Consolidado!$D542=""),0,IF(ISNUMBER(SEARCH(O$3,Consolidado!$D542)),IF(COUNTIFS(Consolidado!$AC$5:AC542,Consolidado!$AC542,Consolidado!$D$5:D542,"*"&amp;O$3&amp;"*")=1,1,0),0))</f>
        <v>0</v>
      </c>
      <c r="P542" s="0" t="n">
        <f aca="false">IF(OR(P$3="",Consolidado!$D542=""),0,IF(ISNUMBER(SEARCH(P$3,Consolidado!$D542)),IF(COUNTIFS(Consolidado!$AC$5:AC542,Consolidado!$AC542,Consolidado!$D$5:D542,"*"&amp;P$3&amp;"*")=1,1,0),0))</f>
        <v>0</v>
      </c>
      <c r="Q542" s="0" t="n">
        <f aca="false">IF(OR(Q$3="",Consolidado!$D542=""),0,IF(ISNUMBER(SEARCH(Q$3,Consolidado!$D542)),IF(COUNTIFS(Consolidado!$AC$5:AC542,Consolidado!$AC542,Consolidado!$D$5:D542,"*"&amp;Q$3&amp;"*")=1,1,0),0))</f>
        <v>0</v>
      </c>
      <c r="R542" s="0" t="n">
        <f aca="false">IF(OR(R$3="",Consolidado!$D542=""),0,IF(ISNUMBER(SEARCH(R$3,Consolidado!$D542)),IF(COUNTIFS(Consolidado!$AC$5:AC542,Consolidado!$AC542,Consolidado!$D$5:D542,"*"&amp;R$3&amp;"*")=1,1,0),0))</f>
        <v>0</v>
      </c>
      <c r="S542" s="0" t="n">
        <f aca="false">IF(OR(S$3="",Consolidado!$D542=""),0,IF(ISNUMBER(SEARCH(S$3,Consolidado!$D542)),IF(COUNTIFS(Consolidado!$AC$5:AC542,Consolidado!$AC542,Consolidado!$D$5:D542,"*"&amp;S$3&amp;"*")=1,1,0),0))</f>
        <v>0</v>
      </c>
      <c r="T542" s="0" t="n">
        <f aca="false">IF(OR(T$3="",Consolidado!$D542=""),0,IF(ISNUMBER(SEARCH(T$3,Consolidado!$D542)),IF(COUNTIFS(Consolidado!$AC$5:AC542,Consolidado!$AC542,Consolidado!$D$5:D542,"*"&amp;T$3&amp;"*")=1,1,0),0))</f>
        <v>0</v>
      </c>
      <c r="U542" s="0" t="n">
        <f aca="false">IF(OR(U$3="",Consolidado!$D542=""),0,IF(ISNUMBER(SEARCH(U$3,Consolidado!$D542)),IF(COUNTIFS(Consolidado!$AC$5:AC542,Consolidado!$AC542,Consolidado!$D$5:D542,"*"&amp;U$3&amp;"*")=1,1,0),0))</f>
        <v>0</v>
      </c>
      <c r="V542" s="0" t="n">
        <f aca="false">IF(OR(V$3="",Consolidado!$D542=""),0,IF(ISNUMBER(SEARCH(V$3,Consolidado!$D542)),IF(COUNTIFS(Consolidado!$AC$5:AC542,Consolidado!$AC542,Consolidado!$D$5:D542,"*"&amp;V$3&amp;"*")=1,1,0),0))</f>
        <v>0</v>
      </c>
      <c r="W542" s="0" t="n">
        <f aca="false">IF(OR(W$3="",Consolidado!$D542=""),0,IF(ISNUMBER(SEARCH(W$3,Consolidado!$D542)),IF(COUNTIFS(Consolidado!$AC$5:AC542,Consolidado!$AC542,Consolidado!$D$5:D542,"*"&amp;W$3&amp;"*")=1,1,0),0))</f>
        <v>0</v>
      </c>
      <c r="X542" s="0" t="n">
        <f aca="false">IF(OR(X$3="",Consolidado!$D542=""),0,IF(ISNUMBER(SEARCH(X$3,Consolidado!$D542)),IF(COUNTIFS(Consolidado!$AC$5:AC542,Consolidado!$AC542,Consolidado!$D$5:D542,"*"&amp;X$3&amp;"*")=1,1,0),0))</f>
        <v>0</v>
      </c>
      <c r="Y542" s="0" t="n">
        <f aca="false">IF(OR(Y$3="",Consolidado!$D542=""),0,IF(ISNUMBER(SEARCH(Y$3,Consolidado!$D542)),IF(COUNTIFS(Consolidado!$AC$5:AC542,Consolidado!$AC542,Consolidado!$D$5:D542,"*"&amp;Y$3&amp;"*")=1,1,0),0))</f>
        <v>0</v>
      </c>
      <c r="Z542" s="0" t="n">
        <f aca="false">IF(OR(Z$3="",Consolidado!$D542=""),0,IF(ISNUMBER(SEARCH(Z$3,Consolidado!$D542)),IF(COUNTIFS(Consolidado!$AC$5:AC542,Consolidado!$AC542,Consolidado!$D$5:D542,"*"&amp;Z$3&amp;"*")=1,1,0),0))</f>
        <v>0</v>
      </c>
      <c r="AA542" s="0" t="n">
        <f aca="false">IF(OR(AA$3="",Consolidado!$D542=""),0,IF(ISNUMBER(SEARCH(AA$3,Consolidado!$D542)),IF(COUNTIFS(Consolidado!$AC$5:AC542,Consolidado!$AC542,Consolidado!$D$5:D542,"*"&amp;AA$3&amp;"*")=1,1,0),0))</f>
        <v>0</v>
      </c>
      <c r="AB542" s="0" t="n">
        <f aca="false">IF(OR(AB$3="",Consolidado!$D542=""),0,IF(ISNUMBER(SEARCH(AB$3,Consolidado!$D542)),IF(COUNTIFS(Consolidado!$AC$5:AC542,Consolidado!$AC542,Consolidado!$D$5:D542,"*"&amp;AB$3&amp;"*")=1,1,0),0))</f>
        <v>0</v>
      </c>
      <c r="AC542" s="0" t="n">
        <f aca="false">IF(OR(AC$3="",Consolidado!$D542=""),0,IF(ISNUMBER(SEARCH(AC$3,Consolidado!$D542)),IF(COUNTIFS(Consolidado!$AC$5:AC542,Consolidado!$AC542,Consolidado!$D$5:D542,"*"&amp;AC$3&amp;"*")=1,1,0),0))</f>
        <v>0</v>
      </c>
      <c r="AD542" s="0" t="n">
        <f aca="false">IF(OR(AD$3="",Consolidado!$D542=""),0,IF(ISNUMBER(SEARCH(AD$3,Consolidado!$D542)),IF(COUNTIFS(Consolidado!$AC$5:AC542,Consolidado!$AC542,Consolidado!$D$5:D542,"*"&amp;AD$3&amp;"*")=1,1,0),0))</f>
        <v>0</v>
      </c>
      <c r="AE542" s="0" t="n">
        <f aca="false">IF(OR(AE$3="",Consolidado!$D542=""),0,IF(ISNUMBER(SEARCH(AE$3,Consolidado!$D542)),IF(COUNTIFS(Consolidado!$AC$5:AC542,Consolidado!$AC542,Consolidado!$D$5:D542,"*"&amp;AE$3&amp;"*")=1,1,0),0))</f>
        <v>0</v>
      </c>
      <c r="AF542" s="0" t="n">
        <f aca="false">IF(OR(AF$3="",Consolidado!$D542=""),0,IF(ISNUMBER(SEARCH(AF$3,Consolidado!$D542)),IF(COUNTIFS(Consolidado!$AC$5:AC542,Consolidado!$AC542,Consolidado!$D$5:D542,"*"&amp;AF$3&amp;"*")=1,1,0),0))</f>
        <v>0</v>
      </c>
      <c r="AG542" s="0" t="n">
        <f aca="false">IF(OR(AG$3="",Consolidado!$D542=""),0,IF(ISNUMBER(SEARCH(AG$3,Consolidado!$D542)),IF(COUNTIFS(Consolidado!$AC$5:AC542,Consolidado!$AC542,Consolidado!$D$5:D542,"*"&amp;AG$3&amp;"*")=1,1,0),0))</f>
        <v>0</v>
      </c>
      <c r="AH542" s="0" t="n">
        <f aca="false">IF(OR(AH$3="",Consolidado!$D542=""),0,IF(ISNUMBER(SEARCH(AH$3,Consolidado!$D542)),IF(COUNTIFS(Consolidado!$AC$5:AC542,Consolidado!$AC542,Consolidado!$D$5:D542,"*"&amp;AH$3&amp;"*")=1,1,0),0))</f>
        <v>0</v>
      </c>
      <c r="AI542" s="0" t="n">
        <f aca="false">IF(OR(AI$3="",Consolidado!$D542=""),0,IF(ISNUMBER(SEARCH(AI$3,Consolidado!$D542)),IF(COUNTIFS(Consolidado!$AC$5:AC542,Consolidado!$AC542,Consolidado!$D$5:D542,"*"&amp;AI$3&amp;"*")=1,1,0),0))</f>
        <v>0</v>
      </c>
      <c r="AJ542" s="0" t="n">
        <f aca="false">IF(OR(AJ$3="",Consolidado!$D542=""),0,IF(ISNUMBER(SEARCH(AJ$3,Consolidado!$D542)),IF(COUNTIFS(Consolidado!$AC$5:AC542,Consolidado!$AC542,Consolidado!$D$5:D542,"*"&amp;AJ$3&amp;"*")=1,1,0),0))</f>
        <v>0</v>
      </c>
      <c r="AK542" s="0" t="n">
        <f aca="false">IF(OR(AK$3="",Consolidado!$D542=""),0,IF(ISNUMBER(SEARCH(AK$3,Consolidado!$D542)),IF(COUNTIFS(Consolidado!$AC$5:AC542,Consolidado!$AC542,Consolidado!$D$5:D542,"*"&amp;AK$3&amp;"*")=1,1,0),0))</f>
        <v>0</v>
      </c>
      <c r="AL542" s="0" t="n">
        <f aca="false">IF(OR(AL$3="",Consolidado!$D542=""),0,IF(ISNUMBER(SEARCH(AL$3,Consolidado!$D542)),IF(COUNTIFS(Consolidado!$AC$5:AC542,Consolidado!$AC542,Consolidado!$D$5:D542,"*"&amp;AL$3&amp;"*")=1,1,0),0))</f>
        <v>0</v>
      </c>
      <c r="AM542" s="0" t="n">
        <f aca="false">IF(OR(AM$3="",Consolidado!$D542=""),0,IF(ISNUMBER(SEARCH(AM$3,Consolidado!$D542)),IF(COUNTIFS(Consolidado!$AC$5:AC542,Consolidado!$AC542,Consolidado!$D$5:D542,"*"&amp;AM$3&amp;"*")=1,1,0),0))</f>
        <v>0</v>
      </c>
      <c r="AN542" s="0" t="n">
        <f aca="false">IF(OR(AN$3="",Consolidado!$D542=""),0,IF(ISNUMBER(SEARCH(AN$3,Consolidado!$D542)),IF(COUNTIFS(Consolidado!$AC$5:AC542,Consolidado!$AC542,Consolidado!$D$5:D542,"*"&amp;AN$3&amp;"*")=1,1,0),0))</f>
        <v>0</v>
      </c>
      <c r="AO542" s="0" t="n">
        <f aca="false">IF(OR(AO$3="",Consolidado!$D542=""),0,IF(ISNUMBER(SEARCH(AO$3,Consolidado!$D542)),IF(COUNTIFS(Consolidado!$AC$5:AC542,Consolidado!$AC542,Consolidado!$D$5:D542,"*"&amp;AO$3&amp;"*")=1,1,0),0))</f>
        <v>0</v>
      </c>
    </row>
    <row r="543" customFormat="false" ht="15" hidden="false" customHeight="false" outlineLevel="0" collapsed="false">
      <c r="B543" s="0" t="n">
        <f aca="false">IF(OR(B$3="",Consolidado!$D543=""),0,IF(ISNUMBER(SEARCH(B$3,Consolidado!$D543)),IF(COUNTIFS(Consolidado!$AC$5:AC543,Consolidado!$AC543,Consolidado!$D$5:D543,"*"&amp;B$3&amp;"*")=1,1,0),0))</f>
        <v>0</v>
      </c>
      <c r="C543" s="0" t="n">
        <f aca="false">IF(OR(C$3="",Consolidado!$D543=""),0,IF(ISNUMBER(SEARCH(C$3,Consolidado!$D543)),IF(COUNTIFS(Consolidado!$AC$5:AC543,Consolidado!$AC543,Consolidado!$D$5:D543,"*"&amp;C$3&amp;"*")=1,1,0),0))</f>
        <v>0</v>
      </c>
      <c r="D543" s="0" t="n">
        <f aca="false">IF(OR(D$3="",Consolidado!$D543=""),0,IF(ISNUMBER(SEARCH(D$3,Consolidado!$D543)),IF(COUNTIFS(Consolidado!$AC$5:AC543,Consolidado!$AC543,Consolidado!$D$5:D543,"*"&amp;D$3&amp;"*")=1,1,0),0))</f>
        <v>0</v>
      </c>
      <c r="E543" s="0" t="n">
        <f aca="false">IF(OR(E$3="",Consolidado!$D543=""),0,IF(ISNUMBER(SEARCH(E$3,Consolidado!$D543)),IF(COUNTIFS(Consolidado!$AC$5:AC543,Consolidado!$AC543,Consolidado!$D$5:D543,"*"&amp;E$3&amp;"*")=1,1,0),0))</f>
        <v>0</v>
      </c>
      <c r="F543" s="0" t="n">
        <f aca="false">IF(OR(F$3="",Consolidado!$D543=""),0,IF(ISNUMBER(SEARCH(F$3,Consolidado!$D543)),IF(COUNTIFS(Consolidado!$AC$5:AC543,Consolidado!$AC543,Consolidado!$D$5:D543,"*"&amp;F$3&amp;"*")=1,1,0),0))</f>
        <v>0</v>
      </c>
      <c r="G543" s="0" t="n">
        <f aca="false">IF(OR(G$3="",Consolidado!$D543=""),0,IF(ISNUMBER(SEARCH(G$3,Consolidado!$D543)),IF(COUNTIFS(Consolidado!$AC$5:AC543,Consolidado!$AC543,Consolidado!$D$5:D543,"*"&amp;G$3&amp;"*")=1,1,0),0))</f>
        <v>0</v>
      </c>
      <c r="H543" s="0" t="n">
        <f aca="false">IF(OR(H$3="",Consolidado!$D543=""),0,IF(ISNUMBER(SEARCH(H$3,Consolidado!$D543)),IF(COUNTIFS(Consolidado!$AC$5:AC543,Consolidado!$AC543,Consolidado!$D$5:D543,"*"&amp;H$3&amp;"*")=1,1,0),0))</f>
        <v>0</v>
      </c>
      <c r="I543" s="0" t="n">
        <f aca="false">IF(OR(I$3="",Consolidado!$D543=""),0,IF(ISNUMBER(SEARCH(I$3,Consolidado!$D543)),IF(COUNTIFS(Consolidado!$AC$5:AC543,Consolidado!$AC543,Consolidado!$D$5:D543,"*"&amp;I$3&amp;"*")=1,1,0),0))</f>
        <v>0</v>
      </c>
      <c r="J543" s="0" t="n">
        <f aca="false">IF(OR(J$3="",Consolidado!$D543=""),0,IF(ISNUMBER(SEARCH(J$3,Consolidado!$D543)),IF(COUNTIFS(Consolidado!$AC$5:AC543,Consolidado!$AC543,Consolidado!$D$5:D543,"*"&amp;J$3&amp;"*")=1,1,0),0))</f>
        <v>0</v>
      </c>
      <c r="K543" s="0" t="n">
        <f aca="false">IF(OR(K$3="",Consolidado!$D543=""),0,IF(ISNUMBER(SEARCH(K$3,Consolidado!$D543)),IF(COUNTIFS(Consolidado!$AC$5:AC543,Consolidado!$AC543,Consolidado!$D$5:D543,"*"&amp;K$3&amp;"*")=1,1,0),0))</f>
        <v>0</v>
      </c>
      <c r="L543" s="0" t="n">
        <f aca="false">IF(OR(L$3="",Consolidado!$D543=""),0,IF(ISNUMBER(SEARCH(L$3,Consolidado!$D543)),IF(COUNTIFS(Consolidado!$AC$5:AC543,Consolidado!$AC543,Consolidado!$D$5:D543,"*"&amp;L$3&amp;"*")=1,1,0),0))</f>
        <v>0</v>
      </c>
      <c r="M543" s="0" t="n">
        <f aca="false">IF(OR(M$3="",Consolidado!$D543=""),0,IF(ISNUMBER(SEARCH(M$3,Consolidado!$D543)),IF(COUNTIFS(Consolidado!$AC$5:AC543,Consolidado!$AC543,Consolidado!$D$5:D543,"*"&amp;M$3&amp;"*")=1,1,0),0))</f>
        <v>0</v>
      </c>
      <c r="N543" s="0" t="n">
        <f aca="false">IF(OR(N$3="",Consolidado!$D543=""),0,IF(ISNUMBER(SEARCH(N$3,Consolidado!$D543)),IF(COUNTIFS(Consolidado!$AC$5:AC543,Consolidado!$AC543,Consolidado!$D$5:D543,"*"&amp;N$3&amp;"*")=1,1,0),0))</f>
        <v>0</v>
      </c>
      <c r="O543" s="0" t="n">
        <f aca="false">IF(OR(O$3="",Consolidado!$D543=""),0,IF(ISNUMBER(SEARCH(O$3,Consolidado!$D543)),IF(COUNTIFS(Consolidado!$AC$5:AC543,Consolidado!$AC543,Consolidado!$D$5:D543,"*"&amp;O$3&amp;"*")=1,1,0),0))</f>
        <v>0</v>
      </c>
      <c r="P543" s="0" t="n">
        <f aca="false">IF(OR(P$3="",Consolidado!$D543=""),0,IF(ISNUMBER(SEARCH(P$3,Consolidado!$D543)),IF(COUNTIFS(Consolidado!$AC$5:AC543,Consolidado!$AC543,Consolidado!$D$5:D543,"*"&amp;P$3&amp;"*")=1,1,0),0))</f>
        <v>0</v>
      </c>
      <c r="Q543" s="0" t="n">
        <f aca="false">IF(OR(Q$3="",Consolidado!$D543=""),0,IF(ISNUMBER(SEARCH(Q$3,Consolidado!$D543)),IF(COUNTIFS(Consolidado!$AC$5:AC543,Consolidado!$AC543,Consolidado!$D$5:D543,"*"&amp;Q$3&amp;"*")=1,1,0),0))</f>
        <v>0</v>
      </c>
      <c r="R543" s="0" t="n">
        <f aca="false">IF(OR(R$3="",Consolidado!$D543=""),0,IF(ISNUMBER(SEARCH(R$3,Consolidado!$D543)),IF(COUNTIFS(Consolidado!$AC$5:AC543,Consolidado!$AC543,Consolidado!$D$5:D543,"*"&amp;R$3&amp;"*")=1,1,0),0))</f>
        <v>0</v>
      </c>
      <c r="S543" s="0" t="n">
        <f aca="false">IF(OR(S$3="",Consolidado!$D543=""),0,IF(ISNUMBER(SEARCH(S$3,Consolidado!$D543)),IF(COUNTIFS(Consolidado!$AC$5:AC543,Consolidado!$AC543,Consolidado!$D$5:D543,"*"&amp;S$3&amp;"*")=1,1,0),0))</f>
        <v>0</v>
      </c>
      <c r="T543" s="0" t="n">
        <f aca="false">IF(OR(T$3="",Consolidado!$D543=""),0,IF(ISNUMBER(SEARCH(T$3,Consolidado!$D543)),IF(COUNTIFS(Consolidado!$AC$5:AC543,Consolidado!$AC543,Consolidado!$D$5:D543,"*"&amp;T$3&amp;"*")=1,1,0),0))</f>
        <v>0</v>
      </c>
      <c r="U543" s="0" t="n">
        <f aca="false">IF(OR(U$3="",Consolidado!$D543=""),0,IF(ISNUMBER(SEARCH(U$3,Consolidado!$D543)),IF(COUNTIFS(Consolidado!$AC$5:AC543,Consolidado!$AC543,Consolidado!$D$5:D543,"*"&amp;U$3&amp;"*")=1,1,0),0))</f>
        <v>0</v>
      </c>
      <c r="V543" s="0" t="n">
        <f aca="false">IF(OR(V$3="",Consolidado!$D543=""),0,IF(ISNUMBER(SEARCH(V$3,Consolidado!$D543)),IF(COUNTIFS(Consolidado!$AC$5:AC543,Consolidado!$AC543,Consolidado!$D$5:D543,"*"&amp;V$3&amp;"*")=1,1,0),0))</f>
        <v>0</v>
      </c>
      <c r="W543" s="0" t="n">
        <f aca="false">IF(OR(W$3="",Consolidado!$D543=""),0,IF(ISNUMBER(SEARCH(W$3,Consolidado!$D543)),IF(COUNTIFS(Consolidado!$AC$5:AC543,Consolidado!$AC543,Consolidado!$D$5:D543,"*"&amp;W$3&amp;"*")=1,1,0),0))</f>
        <v>0</v>
      </c>
      <c r="X543" s="0" t="n">
        <f aca="false">IF(OR(X$3="",Consolidado!$D543=""),0,IF(ISNUMBER(SEARCH(X$3,Consolidado!$D543)),IF(COUNTIFS(Consolidado!$AC$5:AC543,Consolidado!$AC543,Consolidado!$D$5:D543,"*"&amp;X$3&amp;"*")=1,1,0),0))</f>
        <v>0</v>
      </c>
      <c r="Y543" s="0" t="n">
        <f aca="false">IF(OR(Y$3="",Consolidado!$D543=""),0,IF(ISNUMBER(SEARCH(Y$3,Consolidado!$D543)),IF(COUNTIFS(Consolidado!$AC$5:AC543,Consolidado!$AC543,Consolidado!$D$5:D543,"*"&amp;Y$3&amp;"*")=1,1,0),0))</f>
        <v>0</v>
      </c>
      <c r="Z543" s="0" t="n">
        <f aca="false">IF(OR(Z$3="",Consolidado!$D543=""),0,IF(ISNUMBER(SEARCH(Z$3,Consolidado!$D543)),IF(COUNTIFS(Consolidado!$AC$5:AC543,Consolidado!$AC543,Consolidado!$D$5:D543,"*"&amp;Z$3&amp;"*")=1,1,0),0))</f>
        <v>0</v>
      </c>
      <c r="AA543" s="0" t="n">
        <f aca="false">IF(OR(AA$3="",Consolidado!$D543=""),0,IF(ISNUMBER(SEARCH(AA$3,Consolidado!$D543)),IF(COUNTIFS(Consolidado!$AC$5:AC543,Consolidado!$AC543,Consolidado!$D$5:D543,"*"&amp;AA$3&amp;"*")=1,1,0),0))</f>
        <v>0</v>
      </c>
      <c r="AB543" s="0" t="n">
        <f aca="false">IF(OR(AB$3="",Consolidado!$D543=""),0,IF(ISNUMBER(SEARCH(AB$3,Consolidado!$D543)),IF(COUNTIFS(Consolidado!$AC$5:AC543,Consolidado!$AC543,Consolidado!$D$5:D543,"*"&amp;AB$3&amp;"*")=1,1,0),0))</f>
        <v>0</v>
      </c>
      <c r="AC543" s="0" t="n">
        <f aca="false">IF(OR(AC$3="",Consolidado!$D543=""),0,IF(ISNUMBER(SEARCH(AC$3,Consolidado!$D543)),IF(COUNTIFS(Consolidado!$AC$5:AC543,Consolidado!$AC543,Consolidado!$D$5:D543,"*"&amp;AC$3&amp;"*")=1,1,0),0))</f>
        <v>0</v>
      </c>
      <c r="AD543" s="0" t="n">
        <f aca="false">IF(OR(AD$3="",Consolidado!$D543=""),0,IF(ISNUMBER(SEARCH(AD$3,Consolidado!$D543)),IF(COUNTIFS(Consolidado!$AC$5:AC543,Consolidado!$AC543,Consolidado!$D$5:D543,"*"&amp;AD$3&amp;"*")=1,1,0),0))</f>
        <v>0</v>
      </c>
      <c r="AE543" s="0" t="n">
        <f aca="false">IF(OR(AE$3="",Consolidado!$D543=""),0,IF(ISNUMBER(SEARCH(AE$3,Consolidado!$D543)),IF(COUNTIFS(Consolidado!$AC$5:AC543,Consolidado!$AC543,Consolidado!$D$5:D543,"*"&amp;AE$3&amp;"*")=1,1,0),0))</f>
        <v>0</v>
      </c>
      <c r="AF543" s="0" t="n">
        <f aca="false">IF(OR(AF$3="",Consolidado!$D543=""),0,IF(ISNUMBER(SEARCH(AF$3,Consolidado!$D543)),IF(COUNTIFS(Consolidado!$AC$5:AC543,Consolidado!$AC543,Consolidado!$D$5:D543,"*"&amp;AF$3&amp;"*")=1,1,0),0))</f>
        <v>0</v>
      </c>
      <c r="AG543" s="0" t="n">
        <f aca="false">IF(OR(AG$3="",Consolidado!$D543=""),0,IF(ISNUMBER(SEARCH(AG$3,Consolidado!$D543)),IF(COUNTIFS(Consolidado!$AC$5:AC543,Consolidado!$AC543,Consolidado!$D$5:D543,"*"&amp;AG$3&amp;"*")=1,1,0),0))</f>
        <v>0</v>
      </c>
      <c r="AH543" s="0" t="n">
        <f aca="false">IF(OR(AH$3="",Consolidado!$D543=""),0,IF(ISNUMBER(SEARCH(AH$3,Consolidado!$D543)),IF(COUNTIFS(Consolidado!$AC$5:AC543,Consolidado!$AC543,Consolidado!$D$5:D543,"*"&amp;AH$3&amp;"*")=1,1,0),0))</f>
        <v>0</v>
      </c>
      <c r="AI543" s="0" t="n">
        <f aca="false">IF(OR(AI$3="",Consolidado!$D543=""),0,IF(ISNUMBER(SEARCH(AI$3,Consolidado!$D543)),IF(COUNTIFS(Consolidado!$AC$5:AC543,Consolidado!$AC543,Consolidado!$D$5:D543,"*"&amp;AI$3&amp;"*")=1,1,0),0))</f>
        <v>0</v>
      </c>
      <c r="AJ543" s="0" t="n">
        <f aca="false">IF(OR(AJ$3="",Consolidado!$D543=""),0,IF(ISNUMBER(SEARCH(AJ$3,Consolidado!$D543)),IF(COUNTIFS(Consolidado!$AC$5:AC543,Consolidado!$AC543,Consolidado!$D$5:D543,"*"&amp;AJ$3&amp;"*")=1,1,0),0))</f>
        <v>0</v>
      </c>
      <c r="AK543" s="0" t="n">
        <f aca="false">IF(OR(AK$3="",Consolidado!$D543=""),0,IF(ISNUMBER(SEARCH(AK$3,Consolidado!$D543)),IF(COUNTIFS(Consolidado!$AC$5:AC543,Consolidado!$AC543,Consolidado!$D$5:D543,"*"&amp;AK$3&amp;"*")=1,1,0),0))</f>
        <v>0</v>
      </c>
      <c r="AL543" s="0" t="n">
        <f aca="false">IF(OR(AL$3="",Consolidado!$D543=""),0,IF(ISNUMBER(SEARCH(AL$3,Consolidado!$D543)),IF(COUNTIFS(Consolidado!$AC$5:AC543,Consolidado!$AC543,Consolidado!$D$5:D543,"*"&amp;AL$3&amp;"*")=1,1,0),0))</f>
        <v>0</v>
      </c>
      <c r="AM543" s="0" t="n">
        <f aca="false">IF(OR(AM$3="",Consolidado!$D543=""),0,IF(ISNUMBER(SEARCH(AM$3,Consolidado!$D543)),IF(COUNTIFS(Consolidado!$AC$5:AC543,Consolidado!$AC543,Consolidado!$D$5:D543,"*"&amp;AM$3&amp;"*")=1,1,0),0))</f>
        <v>0</v>
      </c>
      <c r="AN543" s="0" t="n">
        <f aca="false">IF(OR(AN$3="",Consolidado!$D543=""),0,IF(ISNUMBER(SEARCH(AN$3,Consolidado!$D543)),IF(COUNTIFS(Consolidado!$AC$5:AC543,Consolidado!$AC543,Consolidado!$D$5:D543,"*"&amp;AN$3&amp;"*")=1,1,0),0))</f>
        <v>0</v>
      </c>
      <c r="AO543" s="0" t="n">
        <f aca="false">IF(OR(AO$3="",Consolidado!$D543=""),0,IF(ISNUMBER(SEARCH(AO$3,Consolidado!$D543)),IF(COUNTIFS(Consolidado!$AC$5:AC543,Consolidado!$AC543,Consolidado!$D$5:D543,"*"&amp;AO$3&amp;"*")=1,1,0),0))</f>
        <v>0</v>
      </c>
    </row>
    <row r="544" customFormat="false" ht="15" hidden="false" customHeight="false" outlineLevel="0" collapsed="false">
      <c r="B544" s="0" t="n">
        <f aca="false">IF(OR(B$3="",Consolidado!$D544=""),0,IF(ISNUMBER(SEARCH(B$3,Consolidado!$D544)),IF(COUNTIFS(Consolidado!$AC$5:AC544,Consolidado!$AC544,Consolidado!$D$5:D544,"*"&amp;B$3&amp;"*")=1,1,0),0))</f>
        <v>0</v>
      </c>
      <c r="C544" s="0" t="n">
        <f aca="false">IF(OR(C$3="",Consolidado!$D544=""),0,IF(ISNUMBER(SEARCH(C$3,Consolidado!$D544)),IF(COUNTIFS(Consolidado!$AC$5:AC544,Consolidado!$AC544,Consolidado!$D$5:D544,"*"&amp;C$3&amp;"*")=1,1,0),0))</f>
        <v>0</v>
      </c>
      <c r="D544" s="0" t="n">
        <f aca="false">IF(OR(D$3="",Consolidado!$D544=""),0,IF(ISNUMBER(SEARCH(D$3,Consolidado!$D544)),IF(COUNTIFS(Consolidado!$AC$5:AC544,Consolidado!$AC544,Consolidado!$D$5:D544,"*"&amp;D$3&amp;"*")=1,1,0),0))</f>
        <v>0</v>
      </c>
      <c r="E544" s="0" t="n">
        <f aca="false">IF(OR(E$3="",Consolidado!$D544=""),0,IF(ISNUMBER(SEARCH(E$3,Consolidado!$D544)),IF(COUNTIFS(Consolidado!$AC$5:AC544,Consolidado!$AC544,Consolidado!$D$5:D544,"*"&amp;E$3&amp;"*")=1,1,0),0))</f>
        <v>0</v>
      </c>
      <c r="F544" s="0" t="n">
        <f aca="false">IF(OR(F$3="",Consolidado!$D544=""),0,IF(ISNUMBER(SEARCH(F$3,Consolidado!$D544)),IF(COUNTIFS(Consolidado!$AC$5:AC544,Consolidado!$AC544,Consolidado!$D$5:D544,"*"&amp;F$3&amp;"*")=1,1,0),0))</f>
        <v>0</v>
      </c>
      <c r="G544" s="0" t="n">
        <f aca="false">IF(OR(G$3="",Consolidado!$D544=""),0,IF(ISNUMBER(SEARCH(G$3,Consolidado!$D544)),IF(COUNTIFS(Consolidado!$AC$5:AC544,Consolidado!$AC544,Consolidado!$D$5:D544,"*"&amp;G$3&amp;"*")=1,1,0),0))</f>
        <v>0</v>
      </c>
      <c r="H544" s="0" t="n">
        <f aca="false">IF(OR(H$3="",Consolidado!$D544=""),0,IF(ISNUMBER(SEARCH(H$3,Consolidado!$D544)),IF(COUNTIFS(Consolidado!$AC$5:AC544,Consolidado!$AC544,Consolidado!$D$5:D544,"*"&amp;H$3&amp;"*")=1,1,0),0))</f>
        <v>0</v>
      </c>
      <c r="I544" s="0" t="n">
        <f aca="false">IF(OR(I$3="",Consolidado!$D544=""),0,IF(ISNUMBER(SEARCH(I$3,Consolidado!$D544)),IF(COUNTIFS(Consolidado!$AC$5:AC544,Consolidado!$AC544,Consolidado!$D$5:D544,"*"&amp;I$3&amp;"*")=1,1,0),0))</f>
        <v>0</v>
      </c>
      <c r="J544" s="0" t="n">
        <f aca="false">IF(OR(J$3="",Consolidado!$D544=""),0,IF(ISNUMBER(SEARCH(J$3,Consolidado!$D544)),IF(COUNTIFS(Consolidado!$AC$5:AC544,Consolidado!$AC544,Consolidado!$D$5:D544,"*"&amp;J$3&amp;"*")=1,1,0),0))</f>
        <v>0</v>
      </c>
      <c r="K544" s="0" t="n">
        <f aca="false">IF(OR(K$3="",Consolidado!$D544=""),0,IF(ISNUMBER(SEARCH(K$3,Consolidado!$D544)),IF(COUNTIFS(Consolidado!$AC$5:AC544,Consolidado!$AC544,Consolidado!$D$5:D544,"*"&amp;K$3&amp;"*")=1,1,0),0))</f>
        <v>0</v>
      </c>
      <c r="L544" s="0" t="n">
        <f aca="false">IF(OR(L$3="",Consolidado!$D544=""),0,IF(ISNUMBER(SEARCH(L$3,Consolidado!$D544)),IF(COUNTIFS(Consolidado!$AC$5:AC544,Consolidado!$AC544,Consolidado!$D$5:D544,"*"&amp;L$3&amp;"*")=1,1,0),0))</f>
        <v>0</v>
      </c>
      <c r="M544" s="0" t="n">
        <f aca="false">IF(OR(M$3="",Consolidado!$D544=""),0,IF(ISNUMBER(SEARCH(M$3,Consolidado!$D544)),IF(COUNTIFS(Consolidado!$AC$5:AC544,Consolidado!$AC544,Consolidado!$D$5:D544,"*"&amp;M$3&amp;"*")=1,1,0),0))</f>
        <v>0</v>
      </c>
      <c r="N544" s="0" t="n">
        <f aca="false">IF(OR(N$3="",Consolidado!$D544=""),0,IF(ISNUMBER(SEARCH(N$3,Consolidado!$D544)),IF(COUNTIFS(Consolidado!$AC$5:AC544,Consolidado!$AC544,Consolidado!$D$5:D544,"*"&amp;N$3&amp;"*")=1,1,0),0))</f>
        <v>0</v>
      </c>
      <c r="O544" s="0" t="n">
        <f aca="false">IF(OR(O$3="",Consolidado!$D544=""),0,IF(ISNUMBER(SEARCH(O$3,Consolidado!$D544)),IF(COUNTIFS(Consolidado!$AC$5:AC544,Consolidado!$AC544,Consolidado!$D$5:D544,"*"&amp;O$3&amp;"*")=1,1,0),0))</f>
        <v>0</v>
      </c>
      <c r="P544" s="0" t="n">
        <f aca="false">IF(OR(P$3="",Consolidado!$D544=""),0,IF(ISNUMBER(SEARCH(P$3,Consolidado!$D544)),IF(COUNTIFS(Consolidado!$AC$5:AC544,Consolidado!$AC544,Consolidado!$D$5:D544,"*"&amp;P$3&amp;"*")=1,1,0),0))</f>
        <v>0</v>
      </c>
      <c r="Q544" s="0" t="n">
        <f aca="false">IF(OR(Q$3="",Consolidado!$D544=""),0,IF(ISNUMBER(SEARCH(Q$3,Consolidado!$D544)),IF(COUNTIFS(Consolidado!$AC$5:AC544,Consolidado!$AC544,Consolidado!$D$5:D544,"*"&amp;Q$3&amp;"*")=1,1,0),0))</f>
        <v>0</v>
      </c>
      <c r="R544" s="0" t="n">
        <f aca="false">IF(OR(R$3="",Consolidado!$D544=""),0,IF(ISNUMBER(SEARCH(R$3,Consolidado!$D544)),IF(COUNTIFS(Consolidado!$AC$5:AC544,Consolidado!$AC544,Consolidado!$D$5:D544,"*"&amp;R$3&amp;"*")=1,1,0),0))</f>
        <v>0</v>
      </c>
      <c r="S544" s="0" t="n">
        <f aca="false">IF(OR(S$3="",Consolidado!$D544=""),0,IF(ISNUMBER(SEARCH(S$3,Consolidado!$D544)),IF(COUNTIFS(Consolidado!$AC$5:AC544,Consolidado!$AC544,Consolidado!$D$5:D544,"*"&amp;S$3&amp;"*")=1,1,0),0))</f>
        <v>0</v>
      </c>
      <c r="T544" s="0" t="n">
        <f aca="false">IF(OR(T$3="",Consolidado!$D544=""),0,IF(ISNUMBER(SEARCH(T$3,Consolidado!$D544)),IF(COUNTIFS(Consolidado!$AC$5:AC544,Consolidado!$AC544,Consolidado!$D$5:D544,"*"&amp;T$3&amp;"*")=1,1,0),0))</f>
        <v>0</v>
      </c>
      <c r="U544" s="0" t="n">
        <f aca="false">IF(OR(U$3="",Consolidado!$D544=""),0,IF(ISNUMBER(SEARCH(U$3,Consolidado!$D544)),IF(COUNTIFS(Consolidado!$AC$5:AC544,Consolidado!$AC544,Consolidado!$D$5:D544,"*"&amp;U$3&amp;"*")=1,1,0),0))</f>
        <v>0</v>
      </c>
      <c r="V544" s="0" t="n">
        <f aca="false">IF(OR(V$3="",Consolidado!$D544=""),0,IF(ISNUMBER(SEARCH(V$3,Consolidado!$D544)),IF(COUNTIFS(Consolidado!$AC$5:AC544,Consolidado!$AC544,Consolidado!$D$5:D544,"*"&amp;V$3&amp;"*")=1,1,0),0))</f>
        <v>0</v>
      </c>
      <c r="W544" s="0" t="n">
        <f aca="false">IF(OR(W$3="",Consolidado!$D544=""),0,IF(ISNUMBER(SEARCH(W$3,Consolidado!$D544)),IF(COUNTIFS(Consolidado!$AC$5:AC544,Consolidado!$AC544,Consolidado!$D$5:D544,"*"&amp;W$3&amp;"*")=1,1,0),0))</f>
        <v>0</v>
      </c>
      <c r="X544" s="0" t="n">
        <f aca="false">IF(OR(X$3="",Consolidado!$D544=""),0,IF(ISNUMBER(SEARCH(X$3,Consolidado!$D544)),IF(COUNTIFS(Consolidado!$AC$5:AC544,Consolidado!$AC544,Consolidado!$D$5:D544,"*"&amp;X$3&amp;"*")=1,1,0),0))</f>
        <v>0</v>
      </c>
      <c r="Y544" s="0" t="n">
        <f aca="false">IF(OR(Y$3="",Consolidado!$D544=""),0,IF(ISNUMBER(SEARCH(Y$3,Consolidado!$D544)),IF(COUNTIFS(Consolidado!$AC$5:AC544,Consolidado!$AC544,Consolidado!$D$5:D544,"*"&amp;Y$3&amp;"*")=1,1,0),0))</f>
        <v>0</v>
      </c>
      <c r="Z544" s="0" t="n">
        <f aca="false">IF(OR(Z$3="",Consolidado!$D544=""),0,IF(ISNUMBER(SEARCH(Z$3,Consolidado!$D544)),IF(COUNTIFS(Consolidado!$AC$5:AC544,Consolidado!$AC544,Consolidado!$D$5:D544,"*"&amp;Z$3&amp;"*")=1,1,0),0))</f>
        <v>0</v>
      </c>
      <c r="AA544" s="0" t="n">
        <f aca="false">IF(OR(AA$3="",Consolidado!$D544=""),0,IF(ISNUMBER(SEARCH(AA$3,Consolidado!$D544)),IF(COUNTIFS(Consolidado!$AC$5:AC544,Consolidado!$AC544,Consolidado!$D$5:D544,"*"&amp;AA$3&amp;"*")=1,1,0),0))</f>
        <v>0</v>
      </c>
      <c r="AB544" s="0" t="n">
        <f aca="false">IF(OR(AB$3="",Consolidado!$D544=""),0,IF(ISNUMBER(SEARCH(AB$3,Consolidado!$D544)),IF(COUNTIFS(Consolidado!$AC$5:AC544,Consolidado!$AC544,Consolidado!$D$5:D544,"*"&amp;AB$3&amp;"*")=1,1,0),0))</f>
        <v>0</v>
      </c>
      <c r="AC544" s="0" t="n">
        <f aca="false">IF(OR(AC$3="",Consolidado!$D544=""),0,IF(ISNUMBER(SEARCH(AC$3,Consolidado!$D544)),IF(COUNTIFS(Consolidado!$AC$5:AC544,Consolidado!$AC544,Consolidado!$D$5:D544,"*"&amp;AC$3&amp;"*")=1,1,0),0))</f>
        <v>0</v>
      </c>
      <c r="AD544" s="0" t="n">
        <f aca="false">IF(OR(AD$3="",Consolidado!$D544=""),0,IF(ISNUMBER(SEARCH(AD$3,Consolidado!$D544)),IF(COUNTIFS(Consolidado!$AC$5:AC544,Consolidado!$AC544,Consolidado!$D$5:D544,"*"&amp;AD$3&amp;"*")=1,1,0),0))</f>
        <v>0</v>
      </c>
      <c r="AE544" s="0" t="n">
        <f aca="false">IF(OR(AE$3="",Consolidado!$D544=""),0,IF(ISNUMBER(SEARCH(AE$3,Consolidado!$D544)),IF(COUNTIFS(Consolidado!$AC$5:AC544,Consolidado!$AC544,Consolidado!$D$5:D544,"*"&amp;AE$3&amp;"*")=1,1,0),0))</f>
        <v>0</v>
      </c>
      <c r="AF544" s="0" t="n">
        <f aca="false">IF(OR(AF$3="",Consolidado!$D544=""),0,IF(ISNUMBER(SEARCH(AF$3,Consolidado!$D544)),IF(COUNTIFS(Consolidado!$AC$5:AC544,Consolidado!$AC544,Consolidado!$D$5:D544,"*"&amp;AF$3&amp;"*")=1,1,0),0))</f>
        <v>0</v>
      </c>
      <c r="AG544" s="0" t="n">
        <f aca="false">IF(OR(AG$3="",Consolidado!$D544=""),0,IF(ISNUMBER(SEARCH(AG$3,Consolidado!$D544)),IF(COUNTIFS(Consolidado!$AC$5:AC544,Consolidado!$AC544,Consolidado!$D$5:D544,"*"&amp;AG$3&amp;"*")=1,1,0),0))</f>
        <v>0</v>
      </c>
      <c r="AH544" s="0" t="n">
        <f aca="false">IF(OR(AH$3="",Consolidado!$D544=""),0,IF(ISNUMBER(SEARCH(AH$3,Consolidado!$D544)),IF(COUNTIFS(Consolidado!$AC$5:AC544,Consolidado!$AC544,Consolidado!$D$5:D544,"*"&amp;AH$3&amp;"*")=1,1,0),0))</f>
        <v>0</v>
      </c>
      <c r="AI544" s="0" t="n">
        <f aca="false">IF(OR(AI$3="",Consolidado!$D544=""),0,IF(ISNUMBER(SEARCH(AI$3,Consolidado!$D544)),IF(COUNTIFS(Consolidado!$AC$5:AC544,Consolidado!$AC544,Consolidado!$D$5:D544,"*"&amp;AI$3&amp;"*")=1,1,0),0))</f>
        <v>0</v>
      </c>
      <c r="AJ544" s="0" t="n">
        <f aca="false">IF(OR(AJ$3="",Consolidado!$D544=""),0,IF(ISNUMBER(SEARCH(AJ$3,Consolidado!$D544)),IF(COUNTIFS(Consolidado!$AC$5:AC544,Consolidado!$AC544,Consolidado!$D$5:D544,"*"&amp;AJ$3&amp;"*")=1,1,0),0))</f>
        <v>0</v>
      </c>
      <c r="AK544" s="0" t="n">
        <f aca="false">IF(OR(AK$3="",Consolidado!$D544=""),0,IF(ISNUMBER(SEARCH(AK$3,Consolidado!$D544)),IF(COUNTIFS(Consolidado!$AC$5:AC544,Consolidado!$AC544,Consolidado!$D$5:D544,"*"&amp;AK$3&amp;"*")=1,1,0),0))</f>
        <v>0</v>
      </c>
      <c r="AL544" s="0" t="n">
        <f aca="false">IF(OR(AL$3="",Consolidado!$D544=""),0,IF(ISNUMBER(SEARCH(AL$3,Consolidado!$D544)),IF(COUNTIFS(Consolidado!$AC$5:AC544,Consolidado!$AC544,Consolidado!$D$5:D544,"*"&amp;AL$3&amp;"*")=1,1,0),0))</f>
        <v>0</v>
      </c>
      <c r="AM544" s="0" t="n">
        <f aca="false">IF(OR(AM$3="",Consolidado!$D544=""),0,IF(ISNUMBER(SEARCH(AM$3,Consolidado!$D544)),IF(COUNTIFS(Consolidado!$AC$5:AC544,Consolidado!$AC544,Consolidado!$D$5:D544,"*"&amp;AM$3&amp;"*")=1,1,0),0))</f>
        <v>0</v>
      </c>
      <c r="AN544" s="0" t="n">
        <f aca="false">IF(OR(AN$3="",Consolidado!$D544=""),0,IF(ISNUMBER(SEARCH(AN$3,Consolidado!$D544)),IF(COUNTIFS(Consolidado!$AC$5:AC544,Consolidado!$AC544,Consolidado!$D$5:D544,"*"&amp;AN$3&amp;"*")=1,1,0),0))</f>
        <v>0</v>
      </c>
      <c r="AO544" s="0" t="n">
        <f aca="false">IF(OR(AO$3="",Consolidado!$D544=""),0,IF(ISNUMBER(SEARCH(AO$3,Consolidado!$D544)),IF(COUNTIFS(Consolidado!$AC$5:AC544,Consolidado!$AC544,Consolidado!$D$5:D544,"*"&amp;AO$3&amp;"*")=1,1,0),0))</f>
        <v>0</v>
      </c>
    </row>
    <row r="545" customFormat="false" ht="15" hidden="false" customHeight="false" outlineLevel="0" collapsed="false">
      <c r="B545" s="0" t="n">
        <f aca="false">IF(OR(B$3="",Consolidado!$D545=""),0,IF(ISNUMBER(SEARCH(B$3,Consolidado!$D545)),IF(COUNTIFS(Consolidado!$AC$5:AC545,Consolidado!$AC545,Consolidado!$D$5:D545,"*"&amp;B$3&amp;"*")=1,1,0),0))</f>
        <v>0</v>
      </c>
      <c r="C545" s="0" t="n">
        <f aca="false">IF(OR(C$3="",Consolidado!$D545=""),0,IF(ISNUMBER(SEARCH(C$3,Consolidado!$D545)),IF(COUNTIFS(Consolidado!$AC$5:AC545,Consolidado!$AC545,Consolidado!$D$5:D545,"*"&amp;C$3&amp;"*")=1,1,0),0))</f>
        <v>0</v>
      </c>
      <c r="D545" s="0" t="n">
        <f aca="false">IF(OR(D$3="",Consolidado!$D545=""),0,IF(ISNUMBER(SEARCH(D$3,Consolidado!$D545)),IF(COUNTIFS(Consolidado!$AC$5:AC545,Consolidado!$AC545,Consolidado!$D$5:D545,"*"&amp;D$3&amp;"*")=1,1,0),0))</f>
        <v>0</v>
      </c>
      <c r="E545" s="0" t="n">
        <f aca="false">IF(OR(E$3="",Consolidado!$D545=""),0,IF(ISNUMBER(SEARCH(E$3,Consolidado!$D545)),IF(COUNTIFS(Consolidado!$AC$5:AC545,Consolidado!$AC545,Consolidado!$D$5:D545,"*"&amp;E$3&amp;"*")=1,1,0),0))</f>
        <v>0</v>
      </c>
      <c r="F545" s="0" t="n">
        <f aca="false">IF(OR(F$3="",Consolidado!$D545=""),0,IF(ISNUMBER(SEARCH(F$3,Consolidado!$D545)),IF(COUNTIFS(Consolidado!$AC$5:AC545,Consolidado!$AC545,Consolidado!$D$5:D545,"*"&amp;F$3&amp;"*")=1,1,0),0))</f>
        <v>0</v>
      </c>
      <c r="G545" s="0" t="n">
        <f aca="false">IF(OR(G$3="",Consolidado!$D545=""),0,IF(ISNUMBER(SEARCH(G$3,Consolidado!$D545)),IF(COUNTIFS(Consolidado!$AC$5:AC545,Consolidado!$AC545,Consolidado!$D$5:D545,"*"&amp;G$3&amp;"*")=1,1,0),0))</f>
        <v>0</v>
      </c>
      <c r="H545" s="0" t="n">
        <f aca="false">IF(OR(H$3="",Consolidado!$D545=""),0,IF(ISNUMBER(SEARCH(H$3,Consolidado!$D545)),IF(COUNTIFS(Consolidado!$AC$5:AC545,Consolidado!$AC545,Consolidado!$D$5:D545,"*"&amp;H$3&amp;"*")=1,1,0),0))</f>
        <v>0</v>
      </c>
      <c r="I545" s="0" t="n">
        <f aca="false">IF(OR(I$3="",Consolidado!$D545=""),0,IF(ISNUMBER(SEARCH(I$3,Consolidado!$D545)),IF(COUNTIFS(Consolidado!$AC$5:AC545,Consolidado!$AC545,Consolidado!$D$5:D545,"*"&amp;I$3&amp;"*")=1,1,0),0))</f>
        <v>0</v>
      </c>
      <c r="J545" s="0" t="n">
        <f aca="false">IF(OR(J$3="",Consolidado!$D545=""),0,IF(ISNUMBER(SEARCH(J$3,Consolidado!$D545)),IF(COUNTIFS(Consolidado!$AC$5:AC545,Consolidado!$AC545,Consolidado!$D$5:D545,"*"&amp;J$3&amp;"*")=1,1,0),0))</f>
        <v>0</v>
      </c>
      <c r="K545" s="0" t="n">
        <f aca="false">IF(OR(K$3="",Consolidado!$D545=""),0,IF(ISNUMBER(SEARCH(K$3,Consolidado!$D545)),IF(COUNTIFS(Consolidado!$AC$5:AC545,Consolidado!$AC545,Consolidado!$D$5:D545,"*"&amp;K$3&amp;"*")=1,1,0),0))</f>
        <v>0</v>
      </c>
      <c r="L545" s="0" t="n">
        <f aca="false">IF(OR(L$3="",Consolidado!$D545=""),0,IF(ISNUMBER(SEARCH(L$3,Consolidado!$D545)),IF(COUNTIFS(Consolidado!$AC$5:AC545,Consolidado!$AC545,Consolidado!$D$5:D545,"*"&amp;L$3&amp;"*")=1,1,0),0))</f>
        <v>0</v>
      </c>
      <c r="M545" s="0" t="n">
        <f aca="false">IF(OR(M$3="",Consolidado!$D545=""),0,IF(ISNUMBER(SEARCH(M$3,Consolidado!$D545)),IF(COUNTIFS(Consolidado!$AC$5:AC545,Consolidado!$AC545,Consolidado!$D$5:D545,"*"&amp;M$3&amp;"*")=1,1,0),0))</f>
        <v>0</v>
      </c>
      <c r="N545" s="0" t="n">
        <f aca="false">IF(OR(N$3="",Consolidado!$D545=""),0,IF(ISNUMBER(SEARCH(N$3,Consolidado!$D545)),IF(COUNTIFS(Consolidado!$AC$5:AC545,Consolidado!$AC545,Consolidado!$D$5:D545,"*"&amp;N$3&amp;"*")=1,1,0),0))</f>
        <v>0</v>
      </c>
      <c r="O545" s="0" t="n">
        <f aca="false">IF(OR(O$3="",Consolidado!$D545=""),0,IF(ISNUMBER(SEARCH(O$3,Consolidado!$D545)),IF(COUNTIFS(Consolidado!$AC$5:AC545,Consolidado!$AC545,Consolidado!$D$5:D545,"*"&amp;O$3&amp;"*")=1,1,0),0))</f>
        <v>0</v>
      </c>
      <c r="P545" s="0" t="n">
        <f aca="false">IF(OR(P$3="",Consolidado!$D545=""),0,IF(ISNUMBER(SEARCH(P$3,Consolidado!$D545)),IF(COUNTIFS(Consolidado!$AC$5:AC545,Consolidado!$AC545,Consolidado!$D$5:D545,"*"&amp;P$3&amp;"*")=1,1,0),0))</f>
        <v>0</v>
      </c>
      <c r="Q545" s="0" t="n">
        <f aca="false">IF(OR(Q$3="",Consolidado!$D545=""),0,IF(ISNUMBER(SEARCH(Q$3,Consolidado!$D545)),IF(COUNTIFS(Consolidado!$AC$5:AC545,Consolidado!$AC545,Consolidado!$D$5:D545,"*"&amp;Q$3&amp;"*")=1,1,0),0))</f>
        <v>0</v>
      </c>
      <c r="R545" s="0" t="n">
        <f aca="false">IF(OR(R$3="",Consolidado!$D545=""),0,IF(ISNUMBER(SEARCH(R$3,Consolidado!$D545)),IF(COUNTIFS(Consolidado!$AC$5:AC545,Consolidado!$AC545,Consolidado!$D$5:D545,"*"&amp;R$3&amp;"*")=1,1,0),0))</f>
        <v>0</v>
      </c>
      <c r="S545" s="0" t="n">
        <f aca="false">IF(OR(S$3="",Consolidado!$D545=""),0,IF(ISNUMBER(SEARCH(S$3,Consolidado!$D545)),IF(COUNTIFS(Consolidado!$AC$5:AC545,Consolidado!$AC545,Consolidado!$D$5:D545,"*"&amp;S$3&amp;"*")=1,1,0),0))</f>
        <v>0</v>
      </c>
      <c r="T545" s="0" t="n">
        <f aca="false">IF(OR(T$3="",Consolidado!$D545=""),0,IF(ISNUMBER(SEARCH(T$3,Consolidado!$D545)),IF(COUNTIFS(Consolidado!$AC$5:AC545,Consolidado!$AC545,Consolidado!$D$5:D545,"*"&amp;T$3&amp;"*")=1,1,0),0))</f>
        <v>0</v>
      </c>
      <c r="U545" s="0" t="n">
        <f aca="false">IF(OR(U$3="",Consolidado!$D545=""),0,IF(ISNUMBER(SEARCH(U$3,Consolidado!$D545)),IF(COUNTIFS(Consolidado!$AC$5:AC545,Consolidado!$AC545,Consolidado!$D$5:D545,"*"&amp;U$3&amp;"*")=1,1,0),0))</f>
        <v>0</v>
      </c>
      <c r="V545" s="0" t="n">
        <f aca="false">IF(OR(V$3="",Consolidado!$D545=""),0,IF(ISNUMBER(SEARCH(V$3,Consolidado!$D545)),IF(COUNTIFS(Consolidado!$AC$5:AC545,Consolidado!$AC545,Consolidado!$D$5:D545,"*"&amp;V$3&amp;"*")=1,1,0),0))</f>
        <v>0</v>
      </c>
      <c r="W545" s="0" t="n">
        <f aca="false">IF(OR(W$3="",Consolidado!$D545=""),0,IF(ISNUMBER(SEARCH(W$3,Consolidado!$D545)),IF(COUNTIFS(Consolidado!$AC$5:AC545,Consolidado!$AC545,Consolidado!$D$5:D545,"*"&amp;W$3&amp;"*")=1,1,0),0))</f>
        <v>0</v>
      </c>
      <c r="X545" s="0" t="n">
        <f aca="false">IF(OR(X$3="",Consolidado!$D545=""),0,IF(ISNUMBER(SEARCH(X$3,Consolidado!$D545)),IF(COUNTIFS(Consolidado!$AC$5:AC545,Consolidado!$AC545,Consolidado!$D$5:D545,"*"&amp;X$3&amp;"*")=1,1,0),0))</f>
        <v>0</v>
      </c>
      <c r="Y545" s="0" t="n">
        <f aca="false">IF(OR(Y$3="",Consolidado!$D545=""),0,IF(ISNUMBER(SEARCH(Y$3,Consolidado!$D545)),IF(COUNTIFS(Consolidado!$AC$5:AC545,Consolidado!$AC545,Consolidado!$D$5:D545,"*"&amp;Y$3&amp;"*")=1,1,0),0))</f>
        <v>0</v>
      </c>
      <c r="Z545" s="0" t="n">
        <f aca="false">IF(OR(Z$3="",Consolidado!$D545=""),0,IF(ISNUMBER(SEARCH(Z$3,Consolidado!$D545)),IF(COUNTIFS(Consolidado!$AC$5:AC545,Consolidado!$AC545,Consolidado!$D$5:D545,"*"&amp;Z$3&amp;"*")=1,1,0),0))</f>
        <v>0</v>
      </c>
      <c r="AA545" s="0" t="n">
        <f aca="false">IF(OR(AA$3="",Consolidado!$D545=""),0,IF(ISNUMBER(SEARCH(AA$3,Consolidado!$D545)),IF(COUNTIFS(Consolidado!$AC$5:AC545,Consolidado!$AC545,Consolidado!$D$5:D545,"*"&amp;AA$3&amp;"*")=1,1,0),0))</f>
        <v>0</v>
      </c>
      <c r="AB545" s="0" t="n">
        <f aca="false">IF(OR(AB$3="",Consolidado!$D545=""),0,IF(ISNUMBER(SEARCH(AB$3,Consolidado!$D545)),IF(COUNTIFS(Consolidado!$AC$5:AC545,Consolidado!$AC545,Consolidado!$D$5:D545,"*"&amp;AB$3&amp;"*")=1,1,0),0))</f>
        <v>0</v>
      </c>
      <c r="AC545" s="0" t="n">
        <f aca="false">IF(OR(AC$3="",Consolidado!$D545=""),0,IF(ISNUMBER(SEARCH(AC$3,Consolidado!$D545)),IF(COUNTIFS(Consolidado!$AC$5:AC545,Consolidado!$AC545,Consolidado!$D$5:D545,"*"&amp;AC$3&amp;"*")=1,1,0),0))</f>
        <v>0</v>
      </c>
      <c r="AD545" s="0" t="n">
        <f aca="false">IF(OR(AD$3="",Consolidado!$D545=""),0,IF(ISNUMBER(SEARCH(AD$3,Consolidado!$D545)),IF(COUNTIFS(Consolidado!$AC$5:AC545,Consolidado!$AC545,Consolidado!$D$5:D545,"*"&amp;AD$3&amp;"*")=1,1,0),0))</f>
        <v>0</v>
      </c>
      <c r="AE545" s="0" t="n">
        <f aca="false">IF(OR(AE$3="",Consolidado!$D545=""),0,IF(ISNUMBER(SEARCH(AE$3,Consolidado!$D545)),IF(COUNTIFS(Consolidado!$AC$5:AC545,Consolidado!$AC545,Consolidado!$D$5:D545,"*"&amp;AE$3&amp;"*")=1,1,0),0))</f>
        <v>0</v>
      </c>
      <c r="AF545" s="0" t="n">
        <f aca="false">IF(OR(AF$3="",Consolidado!$D545=""),0,IF(ISNUMBER(SEARCH(AF$3,Consolidado!$D545)),IF(COUNTIFS(Consolidado!$AC$5:AC545,Consolidado!$AC545,Consolidado!$D$5:D545,"*"&amp;AF$3&amp;"*")=1,1,0),0))</f>
        <v>0</v>
      </c>
      <c r="AG545" s="0" t="n">
        <f aca="false">IF(OR(AG$3="",Consolidado!$D545=""),0,IF(ISNUMBER(SEARCH(AG$3,Consolidado!$D545)),IF(COUNTIFS(Consolidado!$AC$5:AC545,Consolidado!$AC545,Consolidado!$D$5:D545,"*"&amp;AG$3&amp;"*")=1,1,0),0))</f>
        <v>0</v>
      </c>
      <c r="AH545" s="0" t="n">
        <f aca="false">IF(OR(AH$3="",Consolidado!$D545=""),0,IF(ISNUMBER(SEARCH(AH$3,Consolidado!$D545)),IF(COUNTIFS(Consolidado!$AC$5:AC545,Consolidado!$AC545,Consolidado!$D$5:D545,"*"&amp;AH$3&amp;"*")=1,1,0),0))</f>
        <v>0</v>
      </c>
      <c r="AI545" s="0" t="n">
        <f aca="false">IF(OR(AI$3="",Consolidado!$D545=""),0,IF(ISNUMBER(SEARCH(AI$3,Consolidado!$D545)),IF(COUNTIFS(Consolidado!$AC$5:AC545,Consolidado!$AC545,Consolidado!$D$5:D545,"*"&amp;AI$3&amp;"*")=1,1,0),0))</f>
        <v>0</v>
      </c>
      <c r="AJ545" s="0" t="n">
        <f aca="false">IF(OR(AJ$3="",Consolidado!$D545=""),0,IF(ISNUMBER(SEARCH(AJ$3,Consolidado!$D545)),IF(COUNTIFS(Consolidado!$AC$5:AC545,Consolidado!$AC545,Consolidado!$D$5:D545,"*"&amp;AJ$3&amp;"*")=1,1,0),0))</f>
        <v>0</v>
      </c>
      <c r="AK545" s="0" t="n">
        <f aca="false">IF(OR(AK$3="",Consolidado!$D545=""),0,IF(ISNUMBER(SEARCH(AK$3,Consolidado!$D545)),IF(COUNTIFS(Consolidado!$AC$5:AC545,Consolidado!$AC545,Consolidado!$D$5:D545,"*"&amp;AK$3&amp;"*")=1,1,0),0))</f>
        <v>0</v>
      </c>
      <c r="AL545" s="0" t="n">
        <f aca="false">IF(OR(AL$3="",Consolidado!$D545=""),0,IF(ISNUMBER(SEARCH(AL$3,Consolidado!$D545)),IF(COUNTIFS(Consolidado!$AC$5:AC545,Consolidado!$AC545,Consolidado!$D$5:D545,"*"&amp;AL$3&amp;"*")=1,1,0),0))</f>
        <v>0</v>
      </c>
      <c r="AM545" s="0" t="n">
        <f aca="false">IF(OR(AM$3="",Consolidado!$D545=""),0,IF(ISNUMBER(SEARCH(AM$3,Consolidado!$D545)),IF(COUNTIFS(Consolidado!$AC$5:AC545,Consolidado!$AC545,Consolidado!$D$5:D545,"*"&amp;AM$3&amp;"*")=1,1,0),0))</f>
        <v>0</v>
      </c>
      <c r="AN545" s="0" t="n">
        <f aca="false">IF(OR(AN$3="",Consolidado!$D545=""),0,IF(ISNUMBER(SEARCH(AN$3,Consolidado!$D545)),IF(COUNTIFS(Consolidado!$AC$5:AC545,Consolidado!$AC545,Consolidado!$D$5:D545,"*"&amp;AN$3&amp;"*")=1,1,0),0))</f>
        <v>0</v>
      </c>
      <c r="AO545" s="0" t="n">
        <f aca="false">IF(OR(AO$3="",Consolidado!$D545=""),0,IF(ISNUMBER(SEARCH(AO$3,Consolidado!$D545)),IF(COUNTIFS(Consolidado!$AC$5:AC545,Consolidado!$AC545,Consolidado!$D$5:D545,"*"&amp;AO$3&amp;"*")=1,1,0),0))</f>
        <v>0</v>
      </c>
    </row>
    <row r="546" customFormat="false" ht="15" hidden="false" customHeight="false" outlineLevel="0" collapsed="false">
      <c r="B546" s="0" t="n">
        <f aca="false">IF(OR(B$3="",Consolidado!$D546=""),0,IF(ISNUMBER(SEARCH(B$3,Consolidado!$D546)),IF(COUNTIFS(Consolidado!$AC$5:AC546,Consolidado!$AC546,Consolidado!$D$5:D546,"*"&amp;B$3&amp;"*")=1,1,0),0))</f>
        <v>0</v>
      </c>
      <c r="C546" s="0" t="n">
        <f aca="false">IF(OR(C$3="",Consolidado!$D546=""),0,IF(ISNUMBER(SEARCH(C$3,Consolidado!$D546)),IF(COUNTIFS(Consolidado!$AC$5:AC546,Consolidado!$AC546,Consolidado!$D$5:D546,"*"&amp;C$3&amp;"*")=1,1,0),0))</f>
        <v>0</v>
      </c>
      <c r="D546" s="0" t="n">
        <f aca="false">IF(OR(D$3="",Consolidado!$D546=""),0,IF(ISNUMBER(SEARCH(D$3,Consolidado!$D546)),IF(COUNTIFS(Consolidado!$AC$5:AC546,Consolidado!$AC546,Consolidado!$D$5:D546,"*"&amp;D$3&amp;"*")=1,1,0),0))</f>
        <v>0</v>
      </c>
      <c r="E546" s="0" t="n">
        <f aca="false">IF(OR(E$3="",Consolidado!$D546=""),0,IF(ISNUMBER(SEARCH(E$3,Consolidado!$D546)),IF(COUNTIFS(Consolidado!$AC$5:AC546,Consolidado!$AC546,Consolidado!$D$5:D546,"*"&amp;E$3&amp;"*")=1,1,0),0))</f>
        <v>0</v>
      </c>
      <c r="F546" s="0" t="n">
        <f aca="false">IF(OR(F$3="",Consolidado!$D546=""),0,IF(ISNUMBER(SEARCH(F$3,Consolidado!$D546)),IF(COUNTIFS(Consolidado!$AC$5:AC546,Consolidado!$AC546,Consolidado!$D$5:D546,"*"&amp;F$3&amp;"*")=1,1,0),0))</f>
        <v>0</v>
      </c>
      <c r="G546" s="0" t="n">
        <f aca="false">IF(OR(G$3="",Consolidado!$D546=""),0,IF(ISNUMBER(SEARCH(G$3,Consolidado!$D546)),IF(COUNTIFS(Consolidado!$AC$5:AC546,Consolidado!$AC546,Consolidado!$D$5:D546,"*"&amp;G$3&amp;"*")=1,1,0),0))</f>
        <v>0</v>
      </c>
      <c r="H546" s="0" t="n">
        <f aca="false">IF(OR(H$3="",Consolidado!$D546=""),0,IF(ISNUMBER(SEARCH(H$3,Consolidado!$D546)),IF(COUNTIFS(Consolidado!$AC$5:AC546,Consolidado!$AC546,Consolidado!$D$5:D546,"*"&amp;H$3&amp;"*")=1,1,0),0))</f>
        <v>0</v>
      </c>
      <c r="I546" s="0" t="n">
        <f aca="false">IF(OR(I$3="",Consolidado!$D546=""),0,IF(ISNUMBER(SEARCH(I$3,Consolidado!$D546)),IF(COUNTIFS(Consolidado!$AC$5:AC546,Consolidado!$AC546,Consolidado!$D$5:D546,"*"&amp;I$3&amp;"*")=1,1,0),0))</f>
        <v>0</v>
      </c>
      <c r="J546" s="0" t="n">
        <f aca="false">IF(OR(J$3="",Consolidado!$D546=""),0,IF(ISNUMBER(SEARCH(J$3,Consolidado!$D546)),IF(COUNTIFS(Consolidado!$AC$5:AC546,Consolidado!$AC546,Consolidado!$D$5:D546,"*"&amp;J$3&amp;"*")=1,1,0),0))</f>
        <v>0</v>
      </c>
      <c r="K546" s="0" t="n">
        <f aca="false">IF(OR(K$3="",Consolidado!$D546=""),0,IF(ISNUMBER(SEARCH(K$3,Consolidado!$D546)),IF(COUNTIFS(Consolidado!$AC$5:AC546,Consolidado!$AC546,Consolidado!$D$5:D546,"*"&amp;K$3&amp;"*")=1,1,0),0))</f>
        <v>0</v>
      </c>
      <c r="L546" s="0" t="n">
        <f aca="false">IF(OR(L$3="",Consolidado!$D546=""),0,IF(ISNUMBER(SEARCH(L$3,Consolidado!$D546)),IF(COUNTIFS(Consolidado!$AC$5:AC546,Consolidado!$AC546,Consolidado!$D$5:D546,"*"&amp;L$3&amp;"*")=1,1,0),0))</f>
        <v>0</v>
      </c>
      <c r="M546" s="0" t="n">
        <f aca="false">IF(OR(M$3="",Consolidado!$D546=""),0,IF(ISNUMBER(SEARCH(M$3,Consolidado!$D546)),IF(COUNTIFS(Consolidado!$AC$5:AC546,Consolidado!$AC546,Consolidado!$D$5:D546,"*"&amp;M$3&amp;"*")=1,1,0),0))</f>
        <v>0</v>
      </c>
      <c r="N546" s="0" t="n">
        <f aca="false">IF(OR(N$3="",Consolidado!$D546=""),0,IF(ISNUMBER(SEARCH(N$3,Consolidado!$D546)),IF(COUNTIFS(Consolidado!$AC$5:AC546,Consolidado!$AC546,Consolidado!$D$5:D546,"*"&amp;N$3&amp;"*")=1,1,0),0))</f>
        <v>0</v>
      </c>
      <c r="O546" s="0" t="n">
        <f aca="false">IF(OR(O$3="",Consolidado!$D546=""),0,IF(ISNUMBER(SEARCH(O$3,Consolidado!$D546)),IF(COUNTIFS(Consolidado!$AC$5:AC546,Consolidado!$AC546,Consolidado!$D$5:D546,"*"&amp;O$3&amp;"*")=1,1,0),0))</f>
        <v>0</v>
      </c>
      <c r="P546" s="0" t="n">
        <f aca="false">IF(OR(P$3="",Consolidado!$D546=""),0,IF(ISNUMBER(SEARCH(P$3,Consolidado!$D546)),IF(COUNTIFS(Consolidado!$AC$5:AC546,Consolidado!$AC546,Consolidado!$D$5:D546,"*"&amp;P$3&amp;"*")=1,1,0),0))</f>
        <v>0</v>
      </c>
      <c r="Q546" s="0" t="n">
        <f aca="false">IF(OR(Q$3="",Consolidado!$D546=""),0,IF(ISNUMBER(SEARCH(Q$3,Consolidado!$D546)),IF(COUNTIFS(Consolidado!$AC$5:AC546,Consolidado!$AC546,Consolidado!$D$5:D546,"*"&amp;Q$3&amp;"*")=1,1,0),0))</f>
        <v>0</v>
      </c>
      <c r="R546" s="0" t="n">
        <f aca="false">IF(OR(R$3="",Consolidado!$D546=""),0,IF(ISNUMBER(SEARCH(R$3,Consolidado!$D546)),IF(COUNTIFS(Consolidado!$AC$5:AC546,Consolidado!$AC546,Consolidado!$D$5:D546,"*"&amp;R$3&amp;"*")=1,1,0),0))</f>
        <v>0</v>
      </c>
      <c r="S546" s="0" t="n">
        <f aca="false">IF(OR(S$3="",Consolidado!$D546=""),0,IF(ISNUMBER(SEARCH(S$3,Consolidado!$D546)),IF(COUNTIFS(Consolidado!$AC$5:AC546,Consolidado!$AC546,Consolidado!$D$5:D546,"*"&amp;S$3&amp;"*")=1,1,0),0))</f>
        <v>0</v>
      </c>
      <c r="T546" s="0" t="n">
        <f aca="false">IF(OR(T$3="",Consolidado!$D546=""),0,IF(ISNUMBER(SEARCH(T$3,Consolidado!$D546)),IF(COUNTIFS(Consolidado!$AC$5:AC546,Consolidado!$AC546,Consolidado!$D$5:D546,"*"&amp;T$3&amp;"*")=1,1,0),0))</f>
        <v>0</v>
      </c>
      <c r="U546" s="0" t="n">
        <f aca="false">IF(OR(U$3="",Consolidado!$D546=""),0,IF(ISNUMBER(SEARCH(U$3,Consolidado!$D546)),IF(COUNTIFS(Consolidado!$AC$5:AC546,Consolidado!$AC546,Consolidado!$D$5:D546,"*"&amp;U$3&amp;"*")=1,1,0),0))</f>
        <v>0</v>
      </c>
      <c r="V546" s="0" t="n">
        <f aca="false">IF(OR(V$3="",Consolidado!$D546=""),0,IF(ISNUMBER(SEARCH(V$3,Consolidado!$D546)),IF(COUNTIFS(Consolidado!$AC$5:AC546,Consolidado!$AC546,Consolidado!$D$5:D546,"*"&amp;V$3&amp;"*")=1,1,0),0))</f>
        <v>0</v>
      </c>
      <c r="W546" s="0" t="n">
        <f aca="false">IF(OR(W$3="",Consolidado!$D546=""),0,IF(ISNUMBER(SEARCH(W$3,Consolidado!$D546)),IF(COUNTIFS(Consolidado!$AC$5:AC546,Consolidado!$AC546,Consolidado!$D$5:D546,"*"&amp;W$3&amp;"*")=1,1,0),0))</f>
        <v>0</v>
      </c>
      <c r="X546" s="0" t="n">
        <f aca="false">IF(OR(X$3="",Consolidado!$D546=""),0,IF(ISNUMBER(SEARCH(X$3,Consolidado!$D546)),IF(COUNTIFS(Consolidado!$AC$5:AC546,Consolidado!$AC546,Consolidado!$D$5:D546,"*"&amp;X$3&amp;"*")=1,1,0),0))</f>
        <v>0</v>
      </c>
      <c r="Y546" s="0" t="n">
        <f aca="false">IF(OR(Y$3="",Consolidado!$D546=""),0,IF(ISNUMBER(SEARCH(Y$3,Consolidado!$D546)),IF(COUNTIFS(Consolidado!$AC$5:AC546,Consolidado!$AC546,Consolidado!$D$5:D546,"*"&amp;Y$3&amp;"*")=1,1,0),0))</f>
        <v>0</v>
      </c>
      <c r="Z546" s="0" t="n">
        <f aca="false">IF(OR(Z$3="",Consolidado!$D546=""),0,IF(ISNUMBER(SEARCH(Z$3,Consolidado!$D546)),IF(COUNTIFS(Consolidado!$AC$5:AC546,Consolidado!$AC546,Consolidado!$D$5:D546,"*"&amp;Z$3&amp;"*")=1,1,0),0))</f>
        <v>0</v>
      </c>
      <c r="AA546" s="0" t="n">
        <f aca="false">IF(OR(AA$3="",Consolidado!$D546=""),0,IF(ISNUMBER(SEARCH(AA$3,Consolidado!$D546)),IF(COUNTIFS(Consolidado!$AC$5:AC546,Consolidado!$AC546,Consolidado!$D$5:D546,"*"&amp;AA$3&amp;"*")=1,1,0),0))</f>
        <v>0</v>
      </c>
      <c r="AB546" s="0" t="n">
        <f aca="false">IF(OR(AB$3="",Consolidado!$D546=""),0,IF(ISNUMBER(SEARCH(AB$3,Consolidado!$D546)),IF(COUNTIFS(Consolidado!$AC$5:AC546,Consolidado!$AC546,Consolidado!$D$5:D546,"*"&amp;AB$3&amp;"*")=1,1,0),0))</f>
        <v>0</v>
      </c>
      <c r="AC546" s="0" t="n">
        <f aca="false">IF(OR(AC$3="",Consolidado!$D546=""),0,IF(ISNUMBER(SEARCH(AC$3,Consolidado!$D546)),IF(COUNTIFS(Consolidado!$AC$5:AC546,Consolidado!$AC546,Consolidado!$D$5:D546,"*"&amp;AC$3&amp;"*")=1,1,0),0))</f>
        <v>0</v>
      </c>
      <c r="AD546" s="0" t="n">
        <f aca="false">IF(OR(AD$3="",Consolidado!$D546=""),0,IF(ISNUMBER(SEARCH(AD$3,Consolidado!$D546)),IF(COUNTIFS(Consolidado!$AC$5:AC546,Consolidado!$AC546,Consolidado!$D$5:D546,"*"&amp;AD$3&amp;"*")=1,1,0),0))</f>
        <v>0</v>
      </c>
      <c r="AE546" s="0" t="n">
        <f aca="false">IF(OR(AE$3="",Consolidado!$D546=""),0,IF(ISNUMBER(SEARCH(AE$3,Consolidado!$D546)),IF(COUNTIFS(Consolidado!$AC$5:AC546,Consolidado!$AC546,Consolidado!$D$5:D546,"*"&amp;AE$3&amp;"*")=1,1,0),0))</f>
        <v>0</v>
      </c>
      <c r="AF546" s="0" t="n">
        <f aca="false">IF(OR(AF$3="",Consolidado!$D546=""),0,IF(ISNUMBER(SEARCH(AF$3,Consolidado!$D546)),IF(COUNTIFS(Consolidado!$AC$5:AC546,Consolidado!$AC546,Consolidado!$D$5:D546,"*"&amp;AF$3&amp;"*")=1,1,0),0))</f>
        <v>0</v>
      </c>
      <c r="AG546" s="0" t="n">
        <f aca="false">IF(OR(AG$3="",Consolidado!$D546=""),0,IF(ISNUMBER(SEARCH(AG$3,Consolidado!$D546)),IF(COUNTIFS(Consolidado!$AC$5:AC546,Consolidado!$AC546,Consolidado!$D$5:D546,"*"&amp;AG$3&amp;"*")=1,1,0),0))</f>
        <v>0</v>
      </c>
      <c r="AH546" s="0" t="n">
        <f aca="false">IF(OR(AH$3="",Consolidado!$D546=""),0,IF(ISNUMBER(SEARCH(AH$3,Consolidado!$D546)),IF(COUNTIFS(Consolidado!$AC$5:AC546,Consolidado!$AC546,Consolidado!$D$5:D546,"*"&amp;AH$3&amp;"*")=1,1,0),0))</f>
        <v>0</v>
      </c>
      <c r="AI546" s="0" t="n">
        <f aca="false">IF(OR(AI$3="",Consolidado!$D546=""),0,IF(ISNUMBER(SEARCH(AI$3,Consolidado!$D546)),IF(COUNTIFS(Consolidado!$AC$5:AC546,Consolidado!$AC546,Consolidado!$D$5:D546,"*"&amp;AI$3&amp;"*")=1,1,0),0))</f>
        <v>0</v>
      </c>
      <c r="AJ546" s="0" t="n">
        <f aca="false">IF(OR(AJ$3="",Consolidado!$D546=""),0,IF(ISNUMBER(SEARCH(AJ$3,Consolidado!$D546)),IF(COUNTIFS(Consolidado!$AC$5:AC546,Consolidado!$AC546,Consolidado!$D$5:D546,"*"&amp;AJ$3&amp;"*")=1,1,0),0))</f>
        <v>0</v>
      </c>
      <c r="AK546" s="0" t="n">
        <f aca="false">IF(OR(AK$3="",Consolidado!$D546=""),0,IF(ISNUMBER(SEARCH(AK$3,Consolidado!$D546)),IF(COUNTIFS(Consolidado!$AC$5:AC546,Consolidado!$AC546,Consolidado!$D$5:D546,"*"&amp;AK$3&amp;"*")=1,1,0),0))</f>
        <v>0</v>
      </c>
      <c r="AL546" s="0" t="n">
        <f aca="false">IF(OR(AL$3="",Consolidado!$D546=""),0,IF(ISNUMBER(SEARCH(AL$3,Consolidado!$D546)),IF(COUNTIFS(Consolidado!$AC$5:AC546,Consolidado!$AC546,Consolidado!$D$5:D546,"*"&amp;AL$3&amp;"*")=1,1,0),0))</f>
        <v>0</v>
      </c>
      <c r="AM546" s="0" t="n">
        <f aca="false">IF(OR(AM$3="",Consolidado!$D546=""),0,IF(ISNUMBER(SEARCH(AM$3,Consolidado!$D546)),IF(COUNTIFS(Consolidado!$AC$5:AC546,Consolidado!$AC546,Consolidado!$D$5:D546,"*"&amp;AM$3&amp;"*")=1,1,0),0))</f>
        <v>0</v>
      </c>
      <c r="AN546" s="0" t="n">
        <f aca="false">IF(OR(AN$3="",Consolidado!$D546=""),0,IF(ISNUMBER(SEARCH(AN$3,Consolidado!$D546)),IF(COUNTIFS(Consolidado!$AC$5:AC546,Consolidado!$AC546,Consolidado!$D$5:D546,"*"&amp;AN$3&amp;"*")=1,1,0),0))</f>
        <v>0</v>
      </c>
      <c r="AO546" s="0" t="n">
        <f aca="false">IF(OR(AO$3="",Consolidado!$D546=""),0,IF(ISNUMBER(SEARCH(AO$3,Consolidado!$D546)),IF(COUNTIFS(Consolidado!$AC$5:AC546,Consolidado!$AC546,Consolidado!$D$5:D546,"*"&amp;AO$3&amp;"*")=1,1,0),0))</f>
        <v>0</v>
      </c>
    </row>
    <row r="547" customFormat="false" ht="15" hidden="false" customHeight="false" outlineLevel="0" collapsed="false">
      <c r="B547" s="0" t="n">
        <f aca="false">IF(OR(B$3="",Consolidado!$D547=""),0,IF(ISNUMBER(SEARCH(B$3,Consolidado!$D547)),IF(COUNTIFS(Consolidado!$AC$5:AC547,Consolidado!$AC547,Consolidado!$D$5:D547,"*"&amp;B$3&amp;"*")=1,1,0),0))</f>
        <v>0</v>
      </c>
      <c r="C547" s="0" t="n">
        <f aca="false">IF(OR(C$3="",Consolidado!$D547=""),0,IF(ISNUMBER(SEARCH(C$3,Consolidado!$D547)),IF(COUNTIFS(Consolidado!$AC$5:AC547,Consolidado!$AC547,Consolidado!$D$5:D547,"*"&amp;C$3&amp;"*")=1,1,0),0))</f>
        <v>0</v>
      </c>
      <c r="D547" s="0" t="n">
        <f aca="false">IF(OR(D$3="",Consolidado!$D547=""),0,IF(ISNUMBER(SEARCH(D$3,Consolidado!$D547)),IF(COUNTIFS(Consolidado!$AC$5:AC547,Consolidado!$AC547,Consolidado!$D$5:D547,"*"&amp;D$3&amp;"*")=1,1,0),0))</f>
        <v>0</v>
      </c>
      <c r="E547" s="0" t="n">
        <f aca="false">IF(OR(E$3="",Consolidado!$D547=""),0,IF(ISNUMBER(SEARCH(E$3,Consolidado!$D547)),IF(COUNTIFS(Consolidado!$AC$5:AC547,Consolidado!$AC547,Consolidado!$D$5:D547,"*"&amp;E$3&amp;"*")=1,1,0),0))</f>
        <v>0</v>
      </c>
      <c r="F547" s="0" t="n">
        <f aca="false">IF(OR(F$3="",Consolidado!$D547=""),0,IF(ISNUMBER(SEARCH(F$3,Consolidado!$D547)),IF(COUNTIFS(Consolidado!$AC$5:AC547,Consolidado!$AC547,Consolidado!$D$5:D547,"*"&amp;F$3&amp;"*")=1,1,0),0))</f>
        <v>0</v>
      </c>
      <c r="G547" s="0" t="n">
        <f aca="false">IF(OR(G$3="",Consolidado!$D547=""),0,IF(ISNUMBER(SEARCH(G$3,Consolidado!$D547)),IF(COUNTIFS(Consolidado!$AC$5:AC547,Consolidado!$AC547,Consolidado!$D$5:D547,"*"&amp;G$3&amp;"*")=1,1,0),0))</f>
        <v>0</v>
      </c>
      <c r="H547" s="0" t="n">
        <f aca="false">IF(OR(H$3="",Consolidado!$D547=""),0,IF(ISNUMBER(SEARCH(H$3,Consolidado!$D547)),IF(COUNTIFS(Consolidado!$AC$5:AC547,Consolidado!$AC547,Consolidado!$D$5:D547,"*"&amp;H$3&amp;"*")=1,1,0),0))</f>
        <v>0</v>
      </c>
      <c r="I547" s="0" t="n">
        <f aca="false">IF(OR(I$3="",Consolidado!$D547=""),0,IF(ISNUMBER(SEARCH(I$3,Consolidado!$D547)),IF(COUNTIFS(Consolidado!$AC$5:AC547,Consolidado!$AC547,Consolidado!$D$5:D547,"*"&amp;I$3&amp;"*")=1,1,0),0))</f>
        <v>0</v>
      </c>
      <c r="J547" s="0" t="n">
        <f aca="false">IF(OR(J$3="",Consolidado!$D547=""),0,IF(ISNUMBER(SEARCH(J$3,Consolidado!$D547)),IF(COUNTIFS(Consolidado!$AC$5:AC547,Consolidado!$AC547,Consolidado!$D$5:D547,"*"&amp;J$3&amp;"*")=1,1,0),0))</f>
        <v>0</v>
      </c>
      <c r="K547" s="0" t="n">
        <f aca="false">IF(OR(K$3="",Consolidado!$D547=""),0,IF(ISNUMBER(SEARCH(K$3,Consolidado!$D547)),IF(COUNTIFS(Consolidado!$AC$5:AC547,Consolidado!$AC547,Consolidado!$D$5:D547,"*"&amp;K$3&amp;"*")=1,1,0),0))</f>
        <v>0</v>
      </c>
      <c r="L547" s="0" t="n">
        <f aca="false">IF(OR(L$3="",Consolidado!$D547=""),0,IF(ISNUMBER(SEARCH(L$3,Consolidado!$D547)),IF(COUNTIFS(Consolidado!$AC$5:AC547,Consolidado!$AC547,Consolidado!$D$5:D547,"*"&amp;L$3&amp;"*")=1,1,0),0))</f>
        <v>0</v>
      </c>
      <c r="M547" s="0" t="n">
        <f aca="false">IF(OR(M$3="",Consolidado!$D547=""),0,IF(ISNUMBER(SEARCH(M$3,Consolidado!$D547)),IF(COUNTIFS(Consolidado!$AC$5:AC547,Consolidado!$AC547,Consolidado!$D$5:D547,"*"&amp;M$3&amp;"*")=1,1,0),0))</f>
        <v>0</v>
      </c>
      <c r="N547" s="0" t="n">
        <f aca="false">IF(OR(N$3="",Consolidado!$D547=""),0,IF(ISNUMBER(SEARCH(N$3,Consolidado!$D547)),IF(COUNTIFS(Consolidado!$AC$5:AC547,Consolidado!$AC547,Consolidado!$D$5:D547,"*"&amp;N$3&amp;"*")=1,1,0),0))</f>
        <v>0</v>
      </c>
      <c r="O547" s="0" t="n">
        <f aca="false">IF(OR(O$3="",Consolidado!$D547=""),0,IF(ISNUMBER(SEARCH(O$3,Consolidado!$D547)),IF(COUNTIFS(Consolidado!$AC$5:AC547,Consolidado!$AC547,Consolidado!$D$5:D547,"*"&amp;O$3&amp;"*")=1,1,0),0))</f>
        <v>0</v>
      </c>
      <c r="P547" s="0" t="n">
        <f aca="false">IF(OR(P$3="",Consolidado!$D547=""),0,IF(ISNUMBER(SEARCH(P$3,Consolidado!$D547)),IF(COUNTIFS(Consolidado!$AC$5:AC547,Consolidado!$AC547,Consolidado!$D$5:D547,"*"&amp;P$3&amp;"*")=1,1,0),0))</f>
        <v>0</v>
      </c>
      <c r="Q547" s="0" t="n">
        <f aca="false">IF(OR(Q$3="",Consolidado!$D547=""),0,IF(ISNUMBER(SEARCH(Q$3,Consolidado!$D547)),IF(COUNTIFS(Consolidado!$AC$5:AC547,Consolidado!$AC547,Consolidado!$D$5:D547,"*"&amp;Q$3&amp;"*")=1,1,0),0))</f>
        <v>0</v>
      </c>
      <c r="R547" s="0" t="n">
        <f aca="false">IF(OR(R$3="",Consolidado!$D547=""),0,IF(ISNUMBER(SEARCH(R$3,Consolidado!$D547)),IF(COUNTIFS(Consolidado!$AC$5:AC547,Consolidado!$AC547,Consolidado!$D$5:D547,"*"&amp;R$3&amp;"*")=1,1,0),0))</f>
        <v>0</v>
      </c>
      <c r="S547" s="0" t="n">
        <f aca="false">IF(OR(S$3="",Consolidado!$D547=""),0,IF(ISNUMBER(SEARCH(S$3,Consolidado!$D547)),IF(COUNTIFS(Consolidado!$AC$5:AC547,Consolidado!$AC547,Consolidado!$D$5:D547,"*"&amp;S$3&amp;"*")=1,1,0),0))</f>
        <v>0</v>
      </c>
      <c r="T547" s="0" t="n">
        <f aca="false">IF(OR(T$3="",Consolidado!$D547=""),0,IF(ISNUMBER(SEARCH(T$3,Consolidado!$D547)),IF(COUNTIFS(Consolidado!$AC$5:AC547,Consolidado!$AC547,Consolidado!$D$5:D547,"*"&amp;T$3&amp;"*")=1,1,0),0))</f>
        <v>0</v>
      </c>
      <c r="U547" s="0" t="n">
        <f aca="false">IF(OR(U$3="",Consolidado!$D547=""),0,IF(ISNUMBER(SEARCH(U$3,Consolidado!$D547)),IF(COUNTIFS(Consolidado!$AC$5:AC547,Consolidado!$AC547,Consolidado!$D$5:D547,"*"&amp;U$3&amp;"*")=1,1,0),0))</f>
        <v>0</v>
      </c>
      <c r="V547" s="0" t="n">
        <f aca="false">IF(OR(V$3="",Consolidado!$D547=""),0,IF(ISNUMBER(SEARCH(V$3,Consolidado!$D547)),IF(COUNTIFS(Consolidado!$AC$5:AC547,Consolidado!$AC547,Consolidado!$D$5:D547,"*"&amp;V$3&amp;"*")=1,1,0),0))</f>
        <v>0</v>
      </c>
      <c r="W547" s="0" t="n">
        <f aca="false">IF(OR(W$3="",Consolidado!$D547=""),0,IF(ISNUMBER(SEARCH(W$3,Consolidado!$D547)),IF(COUNTIFS(Consolidado!$AC$5:AC547,Consolidado!$AC547,Consolidado!$D$5:D547,"*"&amp;W$3&amp;"*")=1,1,0),0))</f>
        <v>0</v>
      </c>
      <c r="X547" s="0" t="n">
        <f aca="false">IF(OR(X$3="",Consolidado!$D547=""),0,IF(ISNUMBER(SEARCH(X$3,Consolidado!$D547)),IF(COUNTIFS(Consolidado!$AC$5:AC547,Consolidado!$AC547,Consolidado!$D$5:D547,"*"&amp;X$3&amp;"*")=1,1,0),0))</f>
        <v>0</v>
      </c>
      <c r="Y547" s="0" t="n">
        <f aca="false">IF(OR(Y$3="",Consolidado!$D547=""),0,IF(ISNUMBER(SEARCH(Y$3,Consolidado!$D547)),IF(COUNTIFS(Consolidado!$AC$5:AC547,Consolidado!$AC547,Consolidado!$D$5:D547,"*"&amp;Y$3&amp;"*")=1,1,0),0))</f>
        <v>0</v>
      </c>
      <c r="Z547" s="0" t="n">
        <f aca="false">IF(OR(Z$3="",Consolidado!$D547=""),0,IF(ISNUMBER(SEARCH(Z$3,Consolidado!$D547)),IF(COUNTIFS(Consolidado!$AC$5:AC547,Consolidado!$AC547,Consolidado!$D$5:D547,"*"&amp;Z$3&amp;"*")=1,1,0),0))</f>
        <v>0</v>
      </c>
      <c r="AA547" s="0" t="n">
        <f aca="false">IF(OR(AA$3="",Consolidado!$D547=""),0,IF(ISNUMBER(SEARCH(AA$3,Consolidado!$D547)),IF(COUNTIFS(Consolidado!$AC$5:AC547,Consolidado!$AC547,Consolidado!$D$5:D547,"*"&amp;AA$3&amp;"*")=1,1,0),0))</f>
        <v>0</v>
      </c>
      <c r="AB547" s="0" t="n">
        <f aca="false">IF(OR(AB$3="",Consolidado!$D547=""),0,IF(ISNUMBER(SEARCH(AB$3,Consolidado!$D547)),IF(COUNTIFS(Consolidado!$AC$5:AC547,Consolidado!$AC547,Consolidado!$D$5:D547,"*"&amp;AB$3&amp;"*")=1,1,0),0))</f>
        <v>0</v>
      </c>
      <c r="AC547" s="0" t="n">
        <f aca="false">IF(OR(AC$3="",Consolidado!$D547=""),0,IF(ISNUMBER(SEARCH(AC$3,Consolidado!$D547)),IF(COUNTIFS(Consolidado!$AC$5:AC547,Consolidado!$AC547,Consolidado!$D$5:D547,"*"&amp;AC$3&amp;"*")=1,1,0),0))</f>
        <v>0</v>
      </c>
      <c r="AD547" s="0" t="n">
        <f aca="false">IF(OR(AD$3="",Consolidado!$D547=""),0,IF(ISNUMBER(SEARCH(AD$3,Consolidado!$D547)),IF(COUNTIFS(Consolidado!$AC$5:AC547,Consolidado!$AC547,Consolidado!$D$5:D547,"*"&amp;AD$3&amp;"*")=1,1,0),0))</f>
        <v>0</v>
      </c>
      <c r="AE547" s="0" t="n">
        <f aca="false">IF(OR(AE$3="",Consolidado!$D547=""),0,IF(ISNUMBER(SEARCH(AE$3,Consolidado!$D547)),IF(COUNTIFS(Consolidado!$AC$5:AC547,Consolidado!$AC547,Consolidado!$D$5:D547,"*"&amp;AE$3&amp;"*")=1,1,0),0))</f>
        <v>0</v>
      </c>
      <c r="AF547" s="0" t="n">
        <f aca="false">IF(OR(AF$3="",Consolidado!$D547=""),0,IF(ISNUMBER(SEARCH(AF$3,Consolidado!$D547)),IF(COUNTIFS(Consolidado!$AC$5:AC547,Consolidado!$AC547,Consolidado!$D$5:D547,"*"&amp;AF$3&amp;"*")=1,1,0),0))</f>
        <v>0</v>
      </c>
      <c r="AG547" s="0" t="n">
        <f aca="false">IF(OR(AG$3="",Consolidado!$D547=""),0,IF(ISNUMBER(SEARCH(AG$3,Consolidado!$D547)),IF(COUNTIFS(Consolidado!$AC$5:AC547,Consolidado!$AC547,Consolidado!$D$5:D547,"*"&amp;AG$3&amp;"*")=1,1,0),0))</f>
        <v>0</v>
      </c>
      <c r="AH547" s="0" t="n">
        <f aca="false">IF(OR(AH$3="",Consolidado!$D547=""),0,IF(ISNUMBER(SEARCH(AH$3,Consolidado!$D547)),IF(COUNTIFS(Consolidado!$AC$5:AC547,Consolidado!$AC547,Consolidado!$D$5:D547,"*"&amp;AH$3&amp;"*")=1,1,0),0))</f>
        <v>0</v>
      </c>
      <c r="AI547" s="0" t="n">
        <f aca="false">IF(OR(AI$3="",Consolidado!$D547=""),0,IF(ISNUMBER(SEARCH(AI$3,Consolidado!$D547)),IF(COUNTIFS(Consolidado!$AC$5:AC547,Consolidado!$AC547,Consolidado!$D$5:D547,"*"&amp;AI$3&amp;"*")=1,1,0),0))</f>
        <v>0</v>
      </c>
      <c r="AJ547" s="0" t="n">
        <f aca="false">IF(OR(AJ$3="",Consolidado!$D547=""),0,IF(ISNUMBER(SEARCH(AJ$3,Consolidado!$D547)),IF(COUNTIFS(Consolidado!$AC$5:AC547,Consolidado!$AC547,Consolidado!$D$5:D547,"*"&amp;AJ$3&amp;"*")=1,1,0),0))</f>
        <v>0</v>
      </c>
      <c r="AK547" s="0" t="n">
        <f aca="false">IF(OR(AK$3="",Consolidado!$D547=""),0,IF(ISNUMBER(SEARCH(AK$3,Consolidado!$D547)),IF(COUNTIFS(Consolidado!$AC$5:AC547,Consolidado!$AC547,Consolidado!$D$5:D547,"*"&amp;AK$3&amp;"*")=1,1,0),0))</f>
        <v>0</v>
      </c>
      <c r="AL547" s="0" t="n">
        <f aca="false">IF(OR(AL$3="",Consolidado!$D547=""),0,IF(ISNUMBER(SEARCH(AL$3,Consolidado!$D547)),IF(COUNTIFS(Consolidado!$AC$5:AC547,Consolidado!$AC547,Consolidado!$D$5:D547,"*"&amp;AL$3&amp;"*")=1,1,0),0))</f>
        <v>0</v>
      </c>
      <c r="AM547" s="0" t="n">
        <f aca="false">IF(OR(AM$3="",Consolidado!$D547=""),0,IF(ISNUMBER(SEARCH(AM$3,Consolidado!$D547)),IF(COUNTIFS(Consolidado!$AC$5:AC547,Consolidado!$AC547,Consolidado!$D$5:D547,"*"&amp;AM$3&amp;"*")=1,1,0),0))</f>
        <v>0</v>
      </c>
      <c r="AN547" s="0" t="n">
        <f aca="false">IF(OR(AN$3="",Consolidado!$D547=""),0,IF(ISNUMBER(SEARCH(AN$3,Consolidado!$D547)),IF(COUNTIFS(Consolidado!$AC$5:AC547,Consolidado!$AC547,Consolidado!$D$5:D547,"*"&amp;AN$3&amp;"*")=1,1,0),0))</f>
        <v>0</v>
      </c>
      <c r="AO547" s="0" t="n">
        <f aca="false">IF(OR(AO$3="",Consolidado!$D547=""),0,IF(ISNUMBER(SEARCH(AO$3,Consolidado!$D547)),IF(COUNTIFS(Consolidado!$AC$5:AC547,Consolidado!$AC547,Consolidado!$D$5:D547,"*"&amp;AO$3&amp;"*")=1,1,0),0))</f>
        <v>0</v>
      </c>
    </row>
    <row r="548" customFormat="false" ht="15" hidden="false" customHeight="false" outlineLevel="0" collapsed="false">
      <c r="B548" s="0" t="n">
        <f aca="false">IF(OR(B$3="",Consolidado!$D548=""),0,IF(ISNUMBER(SEARCH(B$3,Consolidado!$D548)),IF(COUNTIFS(Consolidado!$AC$5:AC548,Consolidado!$AC548,Consolidado!$D$5:D548,"*"&amp;B$3&amp;"*")=1,1,0),0))</f>
        <v>0</v>
      </c>
      <c r="C548" s="0" t="n">
        <f aca="false">IF(OR(C$3="",Consolidado!$D548=""),0,IF(ISNUMBER(SEARCH(C$3,Consolidado!$D548)),IF(COUNTIFS(Consolidado!$AC$5:AC548,Consolidado!$AC548,Consolidado!$D$5:D548,"*"&amp;C$3&amp;"*")=1,1,0),0))</f>
        <v>0</v>
      </c>
      <c r="D548" s="0" t="n">
        <f aca="false">IF(OR(D$3="",Consolidado!$D548=""),0,IF(ISNUMBER(SEARCH(D$3,Consolidado!$D548)),IF(COUNTIFS(Consolidado!$AC$5:AC548,Consolidado!$AC548,Consolidado!$D$5:D548,"*"&amp;D$3&amp;"*")=1,1,0),0))</f>
        <v>0</v>
      </c>
      <c r="E548" s="0" t="n">
        <f aca="false">IF(OR(E$3="",Consolidado!$D548=""),0,IF(ISNUMBER(SEARCH(E$3,Consolidado!$D548)),IF(COUNTIFS(Consolidado!$AC$5:AC548,Consolidado!$AC548,Consolidado!$D$5:D548,"*"&amp;E$3&amp;"*")=1,1,0),0))</f>
        <v>0</v>
      </c>
      <c r="F548" s="0" t="n">
        <f aca="false">IF(OR(F$3="",Consolidado!$D548=""),0,IF(ISNUMBER(SEARCH(F$3,Consolidado!$D548)),IF(COUNTIFS(Consolidado!$AC$5:AC548,Consolidado!$AC548,Consolidado!$D$5:D548,"*"&amp;F$3&amp;"*")=1,1,0),0))</f>
        <v>0</v>
      </c>
      <c r="G548" s="0" t="n">
        <f aca="false">IF(OR(G$3="",Consolidado!$D548=""),0,IF(ISNUMBER(SEARCH(G$3,Consolidado!$D548)),IF(COUNTIFS(Consolidado!$AC$5:AC548,Consolidado!$AC548,Consolidado!$D$5:D548,"*"&amp;G$3&amp;"*")=1,1,0),0))</f>
        <v>0</v>
      </c>
      <c r="H548" s="0" t="n">
        <f aca="false">IF(OR(H$3="",Consolidado!$D548=""),0,IF(ISNUMBER(SEARCH(H$3,Consolidado!$D548)),IF(COUNTIFS(Consolidado!$AC$5:AC548,Consolidado!$AC548,Consolidado!$D$5:D548,"*"&amp;H$3&amp;"*")=1,1,0),0))</f>
        <v>0</v>
      </c>
      <c r="I548" s="0" t="n">
        <f aca="false">IF(OR(I$3="",Consolidado!$D548=""),0,IF(ISNUMBER(SEARCH(I$3,Consolidado!$D548)),IF(COUNTIFS(Consolidado!$AC$5:AC548,Consolidado!$AC548,Consolidado!$D$5:D548,"*"&amp;I$3&amp;"*")=1,1,0),0))</f>
        <v>0</v>
      </c>
      <c r="J548" s="0" t="n">
        <f aca="false">IF(OR(J$3="",Consolidado!$D548=""),0,IF(ISNUMBER(SEARCH(J$3,Consolidado!$D548)),IF(COUNTIFS(Consolidado!$AC$5:AC548,Consolidado!$AC548,Consolidado!$D$5:D548,"*"&amp;J$3&amp;"*")=1,1,0),0))</f>
        <v>0</v>
      </c>
      <c r="K548" s="0" t="n">
        <f aca="false">IF(OR(K$3="",Consolidado!$D548=""),0,IF(ISNUMBER(SEARCH(K$3,Consolidado!$D548)),IF(COUNTIFS(Consolidado!$AC$5:AC548,Consolidado!$AC548,Consolidado!$D$5:D548,"*"&amp;K$3&amp;"*")=1,1,0),0))</f>
        <v>0</v>
      </c>
      <c r="L548" s="0" t="n">
        <f aca="false">IF(OR(L$3="",Consolidado!$D548=""),0,IF(ISNUMBER(SEARCH(L$3,Consolidado!$D548)),IF(COUNTIFS(Consolidado!$AC$5:AC548,Consolidado!$AC548,Consolidado!$D$5:D548,"*"&amp;L$3&amp;"*")=1,1,0),0))</f>
        <v>0</v>
      </c>
      <c r="M548" s="0" t="n">
        <f aca="false">IF(OR(M$3="",Consolidado!$D548=""),0,IF(ISNUMBER(SEARCH(M$3,Consolidado!$D548)),IF(COUNTIFS(Consolidado!$AC$5:AC548,Consolidado!$AC548,Consolidado!$D$5:D548,"*"&amp;M$3&amp;"*")=1,1,0),0))</f>
        <v>0</v>
      </c>
      <c r="N548" s="0" t="n">
        <f aca="false">IF(OR(N$3="",Consolidado!$D548=""),0,IF(ISNUMBER(SEARCH(N$3,Consolidado!$D548)),IF(COUNTIFS(Consolidado!$AC$5:AC548,Consolidado!$AC548,Consolidado!$D$5:D548,"*"&amp;N$3&amp;"*")=1,1,0),0))</f>
        <v>0</v>
      </c>
      <c r="O548" s="0" t="n">
        <f aca="false">IF(OR(O$3="",Consolidado!$D548=""),0,IF(ISNUMBER(SEARCH(O$3,Consolidado!$D548)),IF(COUNTIFS(Consolidado!$AC$5:AC548,Consolidado!$AC548,Consolidado!$D$5:D548,"*"&amp;O$3&amp;"*")=1,1,0),0))</f>
        <v>0</v>
      </c>
      <c r="P548" s="0" t="n">
        <f aca="false">IF(OR(P$3="",Consolidado!$D548=""),0,IF(ISNUMBER(SEARCH(P$3,Consolidado!$D548)),IF(COUNTIFS(Consolidado!$AC$5:AC548,Consolidado!$AC548,Consolidado!$D$5:D548,"*"&amp;P$3&amp;"*")=1,1,0),0))</f>
        <v>0</v>
      </c>
      <c r="Q548" s="0" t="n">
        <f aca="false">IF(OR(Q$3="",Consolidado!$D548=""),0,IF(ISNUMBER(SEARCH(Q$3,Consolidado!$D548)),IF(COUNTIFS(Consolidado!$AC$5:AC548,Consolidado!$AC548,Consolidado!$D$5:D548,"*"&amp;Q$3&amp;"*")=1,1,0),0))</f>
        <v>0</v>
      </c>
      <c r="R548" s="0" t="n">
        <f aca="false">IF(OR(R$3="",Consolidado!$D548=""),0,IF(ISNUMBER(SEARCH(R$3,Consolidado!$D548)),IF(COUNTIFS(Consolidado!$AC$5:AC548,Consolidado!$AC548,Consolidado!$D$5:D548,"*"&amp;R$3&amp;"*")=1,1,0),0))</f>
        <v>0</v>
      </c>
      <c r="S548" s="0" t="n">
        <f aca="false">IF(OR(S$3="",Consolidado!$D548=""),0,IF(ISNUMBER(SEARCH(S$3,Consolidado!$D548)),IF(COUNTIFS(Consolidado!$AC$5:AC548,Consolidado!$AC548,Consolidado!$D$5:D548,"*"&amp;S$3&amp;"*")=1,1,0),0))</f>
        <v>0</v>
      </c>
      <c r="T548" s="0" t="n">
        <f aca="false">IF(OR(T$3="",Consolidado!$D548=""),0,IF(ISNUMBER(SEARCH(T$3,Consolidado!$D548)),IF(COUNTIFS(Consolidado!$AC$5:AC548,Consolidado!$AC548,Consolidado!$D$5:D548,"*"&amp;T$3&amp;"*")=1,1,0),0))</f>
        <v>0</v>
      </c>
      <c r="U548" s="0" t="n">
        <f aca="false">IF(OR(U$3="",Consolidado!$D548=""),0,IF(ISNUMBER(SEARCH(U$3,Consolidado!$D548)),IF(COUNTIFS(Consolidado!$AC$5:AC548,Consolidado!$AC548,Consolidado!$D$5:D548,"*"&amp;U$3&amp;"*")=1,1,0),0))</f>
        <v>0</v>
      </c>
      <c r="V548" s="0" t="n">
        <f aca="false">IF(OR(V$3="",Consolidado!$D548=""),0,IF(ISNUMBER(SEARCH(V$3,Consolidado!$D548)),IF(COUNTIFS(Consolidado!$AC$5:AC548,Consolidado!$AC548,Consolidado!$D$5:D548,"*"&amp;V$3&amp;"*")=1,1,0),0))</f>
        <v>0</v>
      </c>
      <c r="W548" s="0" t="n">
        <f aca="false">IF(OR(W$3="",Consolidado!$D548=""),0,IF(ISNUMBER(SEARCH(W$3,Consolidado!$D548)),IF(COUNTIFS(Consolidado!$AC$5:AC548,Consolidado!$AC548,Consolidado!$D$5:D548,"*"&amp;W$3&amp;"*")=1,1,0),0))</f>
        <v>0</v>
      </c>
      <c r="X548" s="0" t="n">
        <f aca="false">IF(OR(X$3="",Consolidado!$D548=""),0,IF(ISNUMBER(SEARCH(X$3,Consolidado!$D548)),IF(COUNTIFS(Consolidado!$AC$5:AC548,Consolidado!$AC548,Consolidado!$D$5:D548,"*"&amp;X$3&amp;"*")=1,1,0),0))</f>
        <v>0</v>
      </c>
      <c r="Y548" s="0" t="n">
        <f aca="false">IF(OR(Y$3="",Consolidado!$D548=""),0,IF(ISNUMBER(SEARCH(Y$3,Consolidado!$D548)),IF(COUNTIFS(Consolidado!$AC$5:AC548,Consolidado!$AC548,Consolidado!$D$5:D548,"*"&amp;Y$3&amp;"*")=1,1,0),0))</f>
        <v>0</v>
      </c>
      <c r="Z548" s="0" t="n">
        <f aca="false">IF(OR(Z$3="",Consolidado!$D548=""),0,IF(ISNUMBER(SEARCH(Z$3,Consolidado!$D548)),IF(COUNTIFS(Consolidado!$AC$5:AC548,Consolidado!$AC548,Consolidado!$D$5:D548,"*"&amp;Z$3&amp;"*")=1,1,0),0))</f>
        <v>0</v>
      </c>
      <c r="AA548" s="0" t="n">
        <f aca="false">IF(OR(AA$3="",Consolidado!$D548=""),0,IF(ISNUMBER(SEARCH(AA$3,Consolidado!$D548)),IF(COUNTIFS(Consolidado!$AC$5:AC548,Consolidado!$AC548,Consolidado!$D$5:D548,"*"&amp;AA$3&amp;"*")=1,1,0),0))</f>
        <v>0</v>
      </c>
      <c r="AB548" s="0" t="n">
        <f aca="false">IF(OR(AB$3="",Consolidado!$D548=""),0,IF(ISNUMBER(SEARCH(AB$3,Consolidado!$D548)),IF(COUNTIFS(Consolidado!$AC$5:AC548,Consolidado!$AC548,Consolidado!$D$5:D548,"*"&amp;AB$3&amp;"*")=1,1,0),0))</f>
        <v>0</v>
      </c>
      <c r="AC548" s="0" t="n">
        <f aca="false">IF(OR(AC$3="",Consolidado!$D548=""),0,IF(ISNUMBER(SEARCH(AC$3,Consolidado!$D548)),IF(COUNTIFS(Consolidado!$AC$5:AC548,Consolidado!$AC548,Consolidado!$D$5:D548,"*"&amp;AC$3&amp;"*")=1,1,0),0))</f>
        <v>0</v>
      </c>
      <c r="AD548" s="0" t="n">
        <f aca="false">IF(OR(AD$3="",Consolidado!$D548=""),0,IF(ISNUMBER(SEARCH(AD$3,Consolidado!$D548)),IF(COUNTIFS(Consolidado!$AC$5:AC548,Consolidado!$AC548,Consolidado!$D$5:D548,"*"&amp;AD$3&amp;"*")=1,1,0),0))</f>
        <v>0</v>
      </c>
      <c r="AE548" s="0" t="n">
        <f aca="false">IF(OR(AE$3="",Consolidado!$D548=""),0,IF(ISNUMBER(SEARCH(AE$3,Consolidado!$D548)),IF(COUNTIFS(Consolidado!$AC$5:AC548,Consolidado!$AC548,Consolidado!$D$5:D548,"*"&amp;AE$3&amp;"*")=1,1,0),0))</f>
        <v>0</v>
      </c>
      <c r="AF548" s="0" t="n">
        <f aca="false">IF(OR(AF$3="",Consolidado!$D548=""),0,IF(ISNUMBER(SEARCH(AF$3,Consolidado!$D548)),IF(COUNTIFS(Consolidado!$AC$5:AC548,Consolidado!$AC548,Consolidado!$D$5:D548,"*"&amp;AF$3&amp;"*")=1,1,0),0))</f>
        <v>0</v>
      </c>
      <c r="AG548" s="0" t="n">
        <f aca="false">IF(OR(AG$3="",Consolidado!$D548=""),0,IF(ISNUMBER(SEARCH(AG$3,Consolidado!$D548)),IF(COUNTIFS(Consolidado!$AC$5:AC548,Consolidado!$AC548,Consolidado!$D$5:D548,"*"&amp;AG$3&amp;"*")=1,1,0),0))</f>
        <v>0</v>
      </c>
      <c r="AH548" s="0" t="n">
        <f aca="false">IF(OR(AH$3="",Consolidado!$D548=""),0,IF(ISNUMBER(SEARCH(AH$3,Consolidado!$D548)),IF(COUNTIFS(Consolidado!$AC$5:AC548,Consolidado!$AC548,Consolidado!$D$5:D548,"*"&amp;AH$3&amp;"*")=1,1,0),0))</f>
        <v>0</v>
      </c>
      <c r="AI548" s="0" t="n">
        <f aca="false">IF(OR(AI$3="",Consolidado!$D548=""),0,IF(ISNUMBER(SEARCH(AI$3,Consolidado!$D548)),IF(COUNTIFS(Consolidado!$AC$5:AC548,Consolidado!$AC548,Consolidado!$D$5:D548,"*"&amp;AI$3&amp;"*")=1,1,0),0))</f>
        <v>0</v>
      </c>
      <c r="AJ548" s="0" t="n">
        <f aca="false">IF(OR(AJ$3="",Consolidado!$D548=""),0,IF(ISNUMBER(SEARCH(AJ$3,Consolidado!$D548)),IF(COUNTIFS(Consolidado!$AC$5:AC548,Consolidado!$AC548,Consolidado!$D$5:D548,"*"&amp;AJ$3&amp;"*")=1,1,0),0))</f>
        <v>0</v>
      </c>
      <c r="AK548" s="0" t="n">
        <f aca="false">IF(OR(AK$3="",Consolidado!$D548=""),0,IF(ISNUMBER(SEARCH(AK$3,Consolidado!$D548)),IF(COUNTIFS(Consolidado!$AC$5:AC548,Consolidado!$AC548,Consolidado!$D$5:D548,"*"&amp;AK$3&amp;"*")=1,1,0),0))</f>
        <v>0</v>
      </c>
      <c r="AL548" s="0" t="n">
        <f aca="false">IF(OR(AL$3="",Consolidado!$D548=""),0,IF(ISNUMBER(SEARCH(AL$3,Consolidado!$D548)),IF(COUNTIFS(Consolidado!$AC$5:AC548,Consolidado!$AC548,Consolidado!$D$5:D548,"*"&amp;AL$3&amp;"*")=1,1,0),0))</f>
        <v>0</v>
      </c>
      <c r="AM548" s="0" t="n">
        <f aca="false">IF(OR(AM$3="",Consolidado!$D548=""),0,IF(ISNUMBER(SEARCH(AM$3,Consolidado!$D548)),IF(COUNTIFS(Consolidado!$AC$5:AC548,Consolidado!$AC548,Consolidado!$D$5:D548,"*"&amp;AM$3&amp;"*")=1,1,0),0))</f>
        <v>0</v>
      </c>
      <c r="AN548" s="0" t="n">
        <f aca="false">IF(OR(AN$3="",Consolidado!$D548=""),0,IF(ISNUMBER(SEARCH(AN$3,Consolidado!$D548)),IF(COUNTIFS(Consolidado!$AC$5:AC548,Consolidado!$AC548,Consolidado!$D$5:D548,"*"&amp;AN$3&amp;"*")=1,1,0),0))</f>
        <v>0</v>
      </c>
      <c r="AO548" s="0" t="n">
        <f aca="false">IF(OR(AO$3="",Consolidado!$D548=""),0,IF(ISNUMBER(SEARCH(AO$3,Consolidado!$D548)),IF(COUNTIFS(Consolidado!$AC$5:AC548,Consolidado!$AC548,Consolidado!$D$5:D548,"*"&amp;AO$3&amp;"*")=1,1,0),0))</f>
        <v>0</v>
      </c>
    </row>
    <row r="549" customFormat="false" ht="15" hidden="false" customHeight="false" outlineLevel="0" collapsed="false">
      <c r="B549" s="0" t="n">
        <f aca="false">IF(OR(B$3="",Consolidado!$D549=""),0,IF(ISNUMBER(SEARCH(B$3,Consolidado!$D549)),IF(COUNTIFS(Consolidado!$AC$5:AC549,Consolidado!$AC549,Consolidado!$D$5:D549,"*"&amp;B$3&amp;"*")=1,1,0),0))</f>
        <v>0</v>
      </c>
      <c r="C549" s="0" t="n">
        <f aca="false">IF(OR(C$3="",Consolidado!$D549=""),0,IF(ISNUMBER(SEARCH(C$3,Consolidado!$D549)),IF(COUNTIFS(Consolidado!$AC$5:AC549,Consolidado!$AC549,Consolidado!$D$5:D549,"*"&amp;C$3&amp;"*")=1,1,0),0))</f>
        <v>0</v>
      </c>
      <c r="D549" s="0" t="n">
        <f aca="false">IF(OR(D$3="",Consolidado!$D549=""),0,IF(ISNUMBER(SEARCH(D$3,Consolidado!$D549)),IF(COUNTIFS(Consolidado!$AC$5:AC549,Consolidado!$AC549,Consolidado!$D$5:D549,"*"&amp;D$3&amp;"*")=1,1,0),0))</f>
        <v>0</v>
      </c>
      <c r="E549" s="0" t="n">
        <f aca="false">IF(OR(E$3="",Consolidado!$D549=""),0,IF(ISNUMBER(SEARCH(E$3,Consolidado!$D549)),IF(COUNTIFS(Consolidado!$AC$5:AC549,Consolidado!$AC549,Consolidado!$D$5:D549,"*"&amp;E$3&amp;"*")=1,1,0),0))</f>
        <v>0</v>
      </c>
      <c r="F549" s="0" t="n">
        <f aca="false">IF(OR(F$3="",Consolidado!$D549=""),0,IF(ISNUMBER(SEARCH(F$3,Consolidado!$D549)),IF(COUNTIFS(Consolidado!$AC$5:AC549,Consolidado!$AC549,Consolidado!$D$5:D549,"*"&amp;F$3&amp;"*")=1,1,0),0))</f>
        <v>0</v>
      </c>
      <c r="G549" s="0" t="n">
        <f aca="false">IF(OR(G$3="",Consolidado!$D549=""),0,IF(ISNUMBER(SEARCH(G$3,Consolidado!$D549)),IF(COUNTIFS(Consolidado!$AC$5:AC549,Consolidado!$AC549,Consolidado!$D$5:D549,"*"&amp;G$3&amp;"*")=1,1,0),0))</f>
        <v>0</v>
      </c>
      <c r="H549" s="0" t="n">
        <f aca="false">IF(OR(H$3="",Consolidado!$D549=""),0,IF(ISNUMBER(SEARCH(H$3,Consolidado!$D549)),IF(COUNTIFS(Consolidado!$AC$5:AC549,Consolidado!$AC549,Consolidado!$D$5:D549,"*"&amp;H$3&amp;"*")=1,1,0),0))</f>
        <v>0</v>
      </c>
      <c r="I549" s="0" t="n">
        <f aca="false">IF(OR(I$3="",Consolidado!$D549=""),0,IF(ISNUMBER(SEARCH(I$3,Consolidado!$D549)),IF(COUNTIFS(Consolidado!$AC$5:AC549,Consolidado!$AC549,Consolidado!$D$5:D549,"*"&amp;I$3&amp;"*")=1,1,0),0))</f>
        <v>0</v>
      </c>
      <c r="J549" s="0" t="n">
        <f aca="false">IF(OR(J$3="",Consolidado!$D549=""),0,IF(ISNUMBER(SEARCH(J$3,Consolidado!$D549)),IF(COUNTIFS(Consolidado!$AC$5:AC549,Consolidado!$AC549,Consolidado!$D$5:D549,"*"&amp;J$3&amp;"*")=1,1,0),0))</f>
        <v>0</v>
      </c>
      <c r="K549" s="0" t="n">
        <f aca="false">IF(OR(K$3="",Consolidado!$D549=""),0,IF(ISNUMBER(SEARCH(K$3,Consolidado!$D549)),IF(COUNTIFS(Consolidado!$AC$5:AC549,Consolidado!$AC549,Consolidado!$D$5:D549,"*"&amp;K$3&amp;"*")=1,1,0),0))</f>
        <v>0</v>
      </c>
      <c r="L549" s="0" t="n">
        <f aca="false">IF(OR(L$3="",Consolidado!$D549=""),0,IF(ISNUMBER(SEARCH(L$3,Consolidado!$D549)),IF(COUNTIFS(Consolidado!$AC$5:AC549,Consolidado!$AC549,Consolidado!$D$5:D549,"*"&amp;L$3&amp;"*")=1,1,0),0))</f>
        <v>0</v>
      </c>
      <c r="M549" s="0" t="n">
        <f aca="false">IF(OR(M$3="",Consolidado!$D549=""),0,IF(ISNUMBER(SEARCH(M$3,Consolidado!$D549)),IF(COUNTIFS(Consolidado!$AC$5:AC549,Consolidado!$AC549,Consolidado!$D$5:D549,"*"&amp;M$3&amp;"*")=1,1,0),0))</f>
        <v>0</v>
      </c>
      <c r="N549" s="0" t="n">
        <f aca="false">IF(OR(N$3="",Consolidado!$D549=""),0,IF(ISNUMBER(SEARCH(N$3,Consolidado!$D549)),IF(COUNTIFS(Consolidado!$AC$5:AC549,Consolidado!$AC549,Consolidado!$D$5:D549,"*"&amp;N$3&amp;"*")=1,1,0),0))</f>
        <v>0</v>
      </c>
      <c r="O549" s="0" t="n">
        <f aca="false">IF(OR(O$3="",Consolidado!$D549=""),0,IF(ISNUMBER(SEARCH(O$3,Consolidado!$D549)),IF(COUNTIFS(Consolidado!$AC$5:AC549,Consolidado!$AC549,Consolidado!$D$5:D549,"*"&amp;O$3&amp;"*")=1,1,0),0))</f>
        <v>0</v>
      </c>
      <c r="P549" s="0" t="n">
        <f aca="false">IF(OR(P$3="",Consolidado!$D549=""),0,IF(ISNUMBER(SEARCH(P$3,Consolidado!$D549)),IF(COUNTIFS(Consolidado!$AC$5:AC549,Consolidado!$AC549,Consolidado!$D$5:D549,"*"&amp;P$3&amp;"*")=1,1,0),0))</f>
        <v>0</v>
      </c>
      <c r="Q549" s="0" t="n">
        <f aca="false">IF(OR(Q$3="",Consolidado!$D549=""),0,IF(ISNUMBER(SEARCH(Q$3,Consolidado!$D549)),IF(COUNTIFS(Consolidado!$AC$5:AC549,Consolidado!$AC549,Consolidado!$D$5:D549,"*"&amp;Q$3&amp;"*")=1,1,0),0))</f>
        <v>0</v>
      </c>
      <c r="R549" s="0" t="n">
        <f aca="false">IF(OR(R$3="",Consolidado!$D549=""),0,IF(ISNUMBER(SEARCH(R$3,Consolidado!$D549)),IF(COUNTIFS(Consolidado!$AC$5:AC549,Consolidado!$AC549,Consolidado!$D$5:D549,"*"&amp;R$3&amp;"*")=1,1,0),0))</f>
        <v>0</v>
      </c>
      <c r="S549" s="0" t="n">
        <f aca="false">IF(OR(S$3="",Consolidado!$D549=""),0,IF(ISNUMBER(SEARCH(S$3,Consolidado!$D549)),IF(COUNTIFS(Consolidado!$AC$5:AC549,Consolidado!$AC549,Consolidado!$D$5:D549,"*"&amp;S$3&amp;"*")=1,1,0),0))</f>
        <v>0</v>
      </c>
      <c r="T549" s="0" t="n">
        <f aca="false">IF(OR(T$3="",Consolidado!$D549=""),0,IF(ISNUMBER(SEARCH(T$3,Consolidado!$D549)),IF(COUNTIFS(Consolidado!$AC$5:AC549,Consolidado!$AC549,Consolidado!$D$5:D549,"*"&amp;T$3&amp;"*")=1,1,0),0))</f>
        <v>0</v>
      </c>
      <c r="U549" s="0" t="n">
        <f aca="false">IF(OR(U$3="",Consolidado!$D549=""),0,IF(ISNUMBER(SEARCH(U$3,Consolidado!$D549)),IF(COUNTIFS(Consolidado!$AC$5:AC549,Consolidado!$AC549,Consolidado!$D$5:D549,"*"&amp;U$3&amp;"*")=1,1,0),0))</f>
        <v>0</v>
      </c>
      <c r="V549" s="0" t="n">
        <f aca="false">IF(OR(V$3="",Consolidado!$D549=""),0,IF(ISNUMBER(SEARCH(V$3,Consolidado!$D549)),IF(COUNTIFS(Consolidado!$AC$5:AC549,Consolidado!$AC549,Consolidado!$D$5:D549,"*"&amp;V$3&amp;"*")=1,1,0),0))</f>
        <v>0</v>
      </c>
      <c r="W549" s="0" t="n">
        <f aca="false">IF(OR(W$3="",Consolidado!$D549=""),0,IF(ISNUMBER(SEARCH(W$3,Consolidado!$D549)),IF(COUNTIFS(Consolidado!$AC$5:AC549,Consolidado!$AC549,Consolidado!$D$5:D549,"*"&amp;W$3&amp;"*")=1,1,0),0))</f>
        <v>0</v>
      </c>
      <c r="X549" s="0" t="n">
        <f aca="false">IF(OR(X$3="",Consolidado!$D549=""),0,IF(ISNUMBER(SEARCH(X$3,Consolidado!$D549)),IF(COUNTIFS(Consolidado!$AC$5:AC549,Consolidado!$AC549,Consolidado!$D$5:D549,"*"&amp;X$3&amp;"*")=1,1,0),0))</f>
        <v>0</v>
      </c>
      <c r="Y549" s="0" t="n">
        <f aca="false">IF(OR(Y$3="",Consolidado!$D549=""),0,IF(ISNUMBER(SEARCH(Y$3,Consolidado!$D549)),IF(COUNTIFS(Consolidado!$AC$5:AC549,Consolidado!$AC549,Consolidado!$D$5:D549,"*"&amp;Y$3&amp;"*")=1,1,0),0))</f>
        <v>0</v>
      </c>
      <c r="Z549" s="0" t="n">
        <f aca="false">IF(OR(Z$3="",Consolidado!$D549=""),0,IF(ISNUMBER(SEARCH(Z$3,Consolidado!$D549)),IF(COUNTIFS(Consolidado!$AC$5:AC549,Consolidado!$AC549,Consolidado!$D$5:D549,"*"&amp;Z$3&amp;"*")=1,1,0),0))</f>
        <v>0</v>
      </c>
      <c r="AA549" s="0" t="n">
        <f aca="false">IF(OR(AA$3="",Consolidado!$D549=""),0,IF(ISNUMBER(SEARCH(AA$3,Consolidado!$D549)),IF(COUNTIFS(Consolidado!$AC$5:AC549,Consolidado!$AC549,Consolidado!$D$5:D549,"*"&amp;AA$3&amp;"*")=1,1,0),0))</f>
        <v>0</v>
      </c>
      <c r="AB549" s="0" t="n">
        <f aca="false">IF(OR(AB$3="",Consolidado!$D549=""),0,IF(ISNUMBER(SEARCH(AB$3,Consolidado!$D549)),IF(COUNTIFS(Consolidado!$AC$5:AC549,Consolidado!$AC549,Consolidado!$D$5:D549,"*"&amp;AB$3&amp;"*")=1,1,0),0))</f>
        <v>0</v>
      </c>
      <c r="AC549" s="0" t="n">
        <f aca="false">IF(OR(AC$3="",Consolidado!$D549=""),0,IF(ISNUMBER(SEARCH(AC$3,Consolidado!$D549)),IF(COUNTIFS(Consolidado!$AC$5:AC549,Consolidado!$AC549,Consolidado!$D$5:D549,"*"&amp;AC$3&amp;"*")=1,1,0),0))</f>
        <v>0</v>
      </c>
      <c r="AD549" s="0" t="n">
        <f aca="false">IF(OR(AD$3="",Consolidado!$D549=""),0,IF(ISNUMBER(SEARCH(AD$3,Consolidado!$D549)),IF(COUNTIFS(Consolidado!$AC$5:AC549,Consolidado!$AC549,Consolidado!$D$5:D549,"*"&amp;AD$3&amp;"*")=1,1,0),0))</f>
        <v>0</v>
      </c>
      <c r="AE549" s="0" t="n">
        <f aca="false">IF(OR(AE$3="",Consolidado!$D549=""),0,IF(ISNUMBER(SEARCH(AE$3,Consolidado!$D549)),IF(COUNTIFS(Consolidado!$AC$5:AC549,Consolidado!$AC549,Consolidado!$D$5:D549,"*"&amp;AE$3&amp;"*")=1,1,0),0))</f>
        <v>0</v>
      </c>
      <c r="AF549" s="0" t="n">
        <f aca="false">IF(OR(AF$3="",Consolidado!$D549=""),0,IF(ISNUMBER(SEARCH(AF$3,Consolidado!$D549)),IF(COUNTIFS(Consolidado!$AC$5:AC549,Consolidado!$AC549,Consolidado!$D$5:D549,"*"&amp;AF$3&amp;"*")=1,1,0),0))</f>
        <v>0</v>
      </c>
      <c r="AG549" s="0" t="n">
        <f aca="false">IF(OR(AG$3="",Consolidado!$D549=""),0,IF(ISNUMBER(SEARCH(AG$3,Consolidado!$D549)),IF(COUNTIFS(Consolidado!$AC$5:AC549,Consolidado!$AC549,Consolidado!$D$5:D549,"*"&amp;AG$3&amp;"*")=1,1,0),0))</f>
        <v>0</v>
      </c>
      <c r="AH549" s="0" t="n">
        <f aca="false">IF(OR(AH$3="",Consolidado!$D549=""),0,IF(ISNUMBER(SEARCH(AH$3,Consolidado!$D549)),IF(COUNTIFS(Consolidado!$AC$5:AC549,Consolidado!$AC549,Consolidado!$D$5:D549,"*"&amp;AH$3&amp;"*")=1,1,0),0))</f>
        <v>0</v>
      </c>
      <c r="AI549" s="0" t="n">
        <f aca="false">IF(OR(AI$3="",Consolidado!$D549=""),0,IF(ISNUMBER(SEARCH(AI$3,Consolidado!$D549)),IF(COUNTIFS(Consolidado!$AC$5:AC549,Consolidado!$AC549,Consolidado!$D$5:D549,"*"&amp;AI$3&amp;"*")=1,1,0),0))</f>
        <v>0</v>
      </c>
      <c r="AJ549" s="0" t="n">
        <f aca="false">IF(OR(AJ$3="",Consolidado!$D549=""),0,IF(ISNUMBER(SEARCH(AJ$3,Consolidado!$D549)),IF(COUNTIFS(Consolidado!$AC$5:AC549,Consolidado!$AC549,Consolidado!$D$5:D549,"*"&amp;AJ$3&amp;"*")=1,1,0),0))</f>
        <v>0</v>
      </c>
      <c r="AK549" s="0" t="n">
        <f aca="false">IF(OR(AK$3="",Consolidado!$D549=""),0,IF(ISNUMBER(SEARCH(AK$3,Consolidado!$D549)),IF(COUNTIFS(Consolidado!$AC$5:AC549,Consolidado!$AC549,Consolidado!$D$5:D549,"*"&amp;AK$3&amp;"*")=1,1,0),0))</f>
        <v>0</v>
      </c>
      <c r="AL549" s="0" t="n">
        <f aca="false">IF(OR(AL$3="",Consolidado!$D549=""),0,IF(ISNUMBER(SEARCH(AL$3,Consolidado!$D549)),IF(COUNTIFS(Consolidado!$AC$5:AC549,Consolidado!$AC549,Consolidado!$D$5:D549,"*"&amp;AL$3&amp;"*")=1,1,0),0))</f>
        <v>0</v>
      </c>
      <c r="AM549" s="0" t="n">
        <f aca="false">IF(OR(AM$3="",Consolidado!$D549=""),0,IF(ISNUMBER(SEARCH(AM$3,Consolidado!$D549)),IF(COUNTIFS(Consolidado!$AC$5:AC549,Consolidado!$AC549,Consolidado!$D$5:D549,"*"&amp;AM$3&amp;"*")=1,1,0),0))</f>
        <v>0</v>
      </c>
      <c r="AN549" s="0" t="n">
        <f aca="false">IF(OR(AN$3="",Consolidado!$D549=""),0,IF(ISNUMBER(SEARCH(AN$3,Consolidado!$D549)),IF(COUNTIFS(Consolidado!$AC$5:AC549,Consolidado!$AC549,Consolidado!$D$5:D549,"*"&amp;AN$3&amp;"*")=1,1,0),0))</f>
        <v>0</v>
      </c>
      <c r="AO549" s="0" t="n">
        <f aca="false">IF(OR(AO$3="",Consolidado!$D549=""),0,IF(ISNUMBER(SEARCH(AO$3,Consolidado!$D549)),IF(COUNTIFS(Consolidado!$AC$5:AC549,Consolidado!$AC549,Consolidado!$D$5:D549,"*"&amp;AO$3&amp;"*")=1,1,0),0))</f>
        <v>0</v>
      </c>
    </row>
    <row r="550" customFormat="false" ht="15" hidden="false" customHeight="false" outlineLevel="0" collapsed="false">
      <c r="B550" s="0" t="n">
        <f aca="false">IF(OR(B$3="",Consolidado!$D550=""),0,IF(ISNUMBER(SEARCH(B$3,Consolidado!$D550)),IF(COUNTIFS(Consolidado!$AC$5:AC550,Consolidado!$AC550,Consolidado!$D$5:D550,"*"&amp;B$3&amp;"*")=1,1,0),0))</f>
        <v>0</v>
      </c>
      <c r="C550" s="0" t="n">
        <f aca="false">IF(OR(C$3="",Consolidado!$D550=""),0,IF(ISNUMBER(SEARCH(C$3,Consolidado!$D550)),IF(COUNTIFS(Consolidado!$AC$5:AC550,Consolidado!$AC550,Consolidado!$D$5:D550,"*"&amp;C$3&amp;"*")=1,1,0),0))</f>
        <v>0</v>
      </c>
      <c r="D550" s="0" t="n">
        <f aca="false">IF(OR(D$3="",Consolidado!$D550=""),0,IF(ISNUMBER(SEARCH(D$3,Consolidado!$D550)),IF(COUNTIFS(Consolidado!$AC$5:AC550,Consolidado!$AC550,Consolidado!$D$5:D550,"*"&amp;D$3&amp;"*")=1,1,0),0))</f>
        <v>0</v>
      </c>
      <c r="E550" s="0" t="n">
        <f aca="false">IF(OR(E$3="",Consolidado!$D550=""),0,IF(ISNUMBER(SEARCH(E$3,Consolidado!$D550)),IF(COUNTIFS(Consolidado!$AC$5:AC550,Consolidado!$AC550,Consolidado!$D$5:D550,"*"&amp;E$3&amp;"*")=1,1,0),0))</f>
        <v>0</v>
      </c>
      <c r="F550" s="0" t="n">
        <f aca="false">IF(OR(F$3="",Consolidado!$D550=""),0,IF(ISNUMBER(SEARCH(F$3,Consolidado!$D550)),IF(COUNTIFS(Consolidado!$AC$5:AC550,Consolidado!$AC550,Consolidado!$D$5:D550,"*"&amp;F$3&amp;"*")=1,1,0),0))</f>
        <v>0</v>
      </c>
      <c r="G550" s="0" t="n">
        <f aca="false">IF(OR(G$3="",Consolidado!$D550=""),0,IF(ISNUMBER(SEARCH(G$3,Consolidado!$D550)),IF(COUNTIFS(Consolidado!$AC$5:AC550,Consolidado!$AC550,Consolidado!$D$5:D550,"*"&amp;G$3&amp;"*")=1,1,0),0))</f>
        <v>0</v>
      </c>
      <c r="H550" s="0" t="n">
        <f aca="false">IF(OR(H$3="",Consolidado!$D550=""),0,IF(ISNUMBER(SEARCH(H$3,Consolidado!$D550)),IF(COUNTIFS(Consolidado!$AC$5:AC550,Consolidado!$AC550,Consolidado!$D$5:D550,"*"&amp;H$3&amp;"*")=1,1,0),0))</f>
        <v>0</v>
      </c>
      <c r="I550" s="0" t="n">
        <f aca="false">IF(OR(I$3="",Consolidado!$D550=""),0,IF(ISNUMBER(SEARCH(I$3,Consolidado!$D550)),IF(COUNTIFS(Consolidado!$AC$5:AC550,Consolidado!$AC550,Consolidado!$D$5:D550,"*"&amp;I$3&amp;"*")=1,1,0),0))</f>
        <v>0</v>
      </c>
      <c r="J550" s="0" t="n">
        <f aca="false">IF(OR(J$3="",Consolidado!$D550=""),0,IF(ISNUMBER(SEARCH(J$3,Consolidado!$D550)),IF(COUNTIFS(Consolidado!$AC$5:AC550,Consolidado!$AC550,Consolidado!$D$5:D550,"*"&amp;J$3&amp;"*")=1,1,0),0))</f>
        <v>0</v>
      </c>
      <c r="K550" s="0" t="n">
        <f aca="false">IF(OR(K$3="",Consolidado!$D550=""),0,IF(ISNUMBER(SEARCH(K$3,Consolidado!$D550)),IF(COUNTIFS(Consolidado!$AC$5:AC550,Consolidado!$AC550,Consolidado!$D$5:D550,"*"&amp;K$3&amp;"*")=1,1,0),0))</f>
        <v>0</v>
      </c>
      <c r="L550" s="0" t="n">
        <f aca="false">IF(OR(L$3="",Consolidado!$D550=""),0,IF(ISNUMBER(SEARCH(L$3,Consolidado!$D550)),IF(COUNTIFS(Consolidado!$AC$5:AC550,Consolidado!$AC550,Consolidado!$D$5:D550,"*"&amp;L$3&amp;"*")=1,1,0),0))</f>
        <v>0</v>
      </c>
      <c r="M550" s="0" t="n">
        <f aca="false">IF(OR(M$3="",Consolidado!$D550=""),0,IF(ISNUMBER(SEARCH(M$3,Consolidado!$D550)),IF(COUNTIFS(Consolidado!$AC$5:AC550,Consolidado!$AC550,Consolidado!$D$5:D550,"*"&amp;M$3&amp;"*")=1,1,0),0))</f>
        <v>0</v>
      </c>
      <c r="N550" s="0" t="n">
        <f aca="false">IF(OR(N$3="",Consolidado!$D550=""),0,IF(ISNUMBER(SEARCH(N$3,Consolidado!$D550)),IF(COUNTIFS(Consolidado!$AC$5:AC550,Consolidado!$AC550,Consolidado!$D$5:D550,"*"&amp;N$3&amp;"*")=1,1,0),0))</f>
        <v>0</v>
      </c>
      <c r="O550" s="0" t="n">
        <f aca="false">IF(OR(O$3="",Consolidado!$D550=""),0,IF(ISNUMBER(SEARCH(O$3,Consolidado!$D550)),IF(COUNTIFS(Consolidado!$AC$5:AC550,Consolidado!$AC550,Consolidado!$D$5:D550,"*"&amp;O$3&amp;"*")=1,1,0),0))</f>
        <v>0</v>
      </c>
      <c r="P550" s="0" t="n">
        <f aca="false">IF(OR(P$3="",Consolidado!$D550=""),0,IF(ISNUMBER(SEARCH(P$3,Consolidado!$D550)),IF(COUNTIFS(Consolidado!$AC$5:AC550,Consolidado!$AC550,Consolidado!$D$5:D550,"*"&amp;P$3&amp;"*")=1,1,0),0))</f>
        <v>0</v>
      </c>
      <c r="Q550" s="0" t="n">
        <f aca="false">IF(OR(Q$3="",Consolidado!$D550=""),0,IF(ISNUMBER(SEARCH(Q$3,Consolidado!$D550)),IF(COUNTIFS(Consolidado!$AC$5:AC550,Consolidado!$AC550,Consolidado!$D$5:D550,"*"&amp;Q$3&amp;"*")=1,1,0),0))</f>
        <v>0</v>
      </c>
      <c r="R550" s="0" t="n">
        <f aca="false">IF(OR(R$3="",Consolidado!$D550=""),0,IF(ISNUMBER(SEARCH(R$3,Consolidado!$D550)),IF(COUNTIFS(Consolidado!$AC$5:AC550,Consolidado!$AC550,Consolidado!$D$5:D550,"*"&amp;R$3&amp;"*")=1,1,0),0))</f>
        <v>0</v>
      </c>
      <c r="S550" s="0" t="n">
        <f aca="false">IF(OR(S$3="",Consolidado!$D550=""),0,IF(ISNUMBER(SEARCH(S$3,Consolidado!$D550)),IF(COUNTIFS(Consolidado!$AC$5:AC550,Consolidado!$AC550,Consolidado!$D$5:D550,"*"&amp;S$3&amp;"*")=1,1,0),0))</f>
        <v>0</v>
      </c>
      <c r="T550" s="0" t="n">
        <f aca="false">IF(OR(T$3="",Consolidado!$D550=""),0,IF(ISNUMBER(SEARCH(T$3,Consolidado!$D550)),IF(COUNTIFS(Consolidado!$AC$5:AC550,Consolidado!$AC550,Consolidado!$D$5:D550,"*"&amp;T$3&amp;"*")=1,1,0),0))</f>
        <v>0</v>
      </c>
      <c r="U550" s="0" t="n">
        <f aca="false">IF(OR(U$3="",Consolidado!$D550=""),0,IF(ISNUMBER(SEARCH(U$3,Consolidado!$D550)),IF(COUNTIFS(Consolidado!$AC$5:AC550,Consolidado!$AC550,Consolidado!$D$5:D550,"*"&amp;U$3&amp;"*")=1,1,0),0))</f>
        <v>0</v>
      </c>
      <c r="V550" s="0" t="n">
        <f aca="false">IF(OR(V$3="",Consolidado!$D550=""),0,IF(ISNUMBER(SEARCH(V$3,Consolidado!$D550)),IF(COUNTIFS(Consolidado!$AC$5:AC550,Consolidado!$AC550,Consolidado!$D$5:D550,"*"&amp;V$3&amp;"*")=1,1,0),0))</f>
        <v>0</v>
      </c>
      <c r="W550" s="0" t="n">
        <f aca="false">IF(OR(W$3="",Consolidado!$D550=""),0,IF(ISNUMBER(SEARCH(W$3,Consolidado!$D550)),IF(COUNTIFS(Consolidado!$AC$5:AC550,Consolidado!$AC550,Consolidado!$D$5:D550,"*"&amp;W$3&amp;"*")=1,1,0),0))</f>
        <v>0</v>
      </c>
      <c r="X550" s="0" t="n">
        <f aca="false">IF(OR(X$3="",Consolidado!$D550=""),0,IF(ISNUMBER(SEARCH(X$3,Consolidado!$D550)),IF(COUNTIFS(Consolidado!$AC$5:AC550,Consolidado!$AC550,Consolidado!$D$5:D550,"*"&amp;X$3&amp;"*")=1,1,0),0))</f>
        <v>0</v>
      </c>
      <c r="Y550" s="0" t="n">
        <f aca="false">IF(OR(Y$3="",Consolidado!$D550=""),0,IF(ISNUMBER(SEARCH(Y$3,Consolidado!$D550)),IF(COUNTIFS(Consolidado!$AC$5:AC550,Consolidado!$AC550,Consolidado!$D$5:D550,"*"&amp;Y$3&amp;"*")=1,1,0),0))</f>
        <v>0</v>
      </c>
      <c r="Z550" s="0" t="n">
        <f aca="false">IF(OR(Z$3="",Consolidado!$D550=""),0,IF(ISNUMBER(SEARCH(Z$3,Consolidado!$D550)),IF(COUNTIFS(Consolidado!$AC$5:AC550,Consolidado!$AC550,Consolidado!$D$5:D550,"*"&amp;Z$3&amp;"*")=1,1,0),0))</f>
        <v>0</v>
      </c>
      <c r="AA550" s="0" t="n">
        <f aca="false">IF(OR(AA$3="",Consolidado!$D550=""),0,IF(ISNUMBER(SEARCH(AA$3,Consolidado!$D550)),IF(COUNTIFS(Consolidado!$AC$5:AC550,Consolidado!$AC550,Consolidado!$D$5:D550,"*"&amp;AA$3&amp;"*")=1,1,0),0))</f>
        <v>0</v>
      </c>
      <c r="AB550" s="0" t="n">
        <f aca="false">IF(OR(AB$3="",Consolidado!$D550=""),0,IF(ISNUMBER(SEARCH(AB$3,Consolidado!$D550)),IF(COUNTIFS(Consolidado!$AC$5:AC550,Consolidado!$AC550,Consolidado!$D$5:D550,"*"&amp;AB$3&amp;"*")=1,1,0),0))</f>
        <v>0</v>
      </c>
      <c r="AC550" s="0" t="n">
        <f aca="false">IF(OR(AC$3="",Consolidado!$D550=""),0,IF(ISNUMBER(SEARCH(AC$3,Consolidado!$D550)),IF(COUNTIFS(Consolidado!$AC$5:AC550,Consolidado!$AC550,Consolidado!$D$5:D550,"*"&amp;AC$3&amp;"*")=1,1,0),0))</f>
        <v>0</v>
      </c>
      <c r="AD550" s="0" t="n">
        <f aca="false">IF(OR(AD$3="",Consolidado!$D550=""),0,IF(ISNUMBER(SEARCH(AD$3,Consolidado!$D550)),IF(COUNTIFS(Consolidado!$AC$5:AC550,Consolidado!$AC550,Consolidado!$D$5:D550,"*"&amp;AD$3&amp;"*")=1,1,0),0))</f>
        <v>0</v>
      </c>
      <c r="AE550" s="0" t="n">
        <f aca="false">IF(OR(AE$3="",Consolidado!$D550=""),0,IF(ISNUMBER(SEARCH(AE$3,Consolidado!$D550)),IF(COUNTIFS(Consolidado!$AC$5:AC550,Consolidado!$AC550,Consolidado!$D$5:D550,"*"&amp;AE$3&amp;"*")=1,1,0),0))</f>
        <v>0</v>
      </c>
      <c r="AF550" s="0" t="n">
        <f aca="false">IF(OR(AF$3="",Consolidado!$D550=""),0,IF(ISNUMBER(SEARCH(AF$3,Consolidado!$D550)),IF(COUNTIFS(Consolidado!$AC$5:AC550,Consolidado!$AC550,Consolidado!$D$5:D550,"*"&amp;AF$3&amp;"*")=1,1,0),0))</f>
        <v>0</v>
      </c>
      <c r="AG550" s="0" t="n">
        <f aca="false">IF(OR(AG$3="",Consolidado!$D550=""),0,IF(ISNUMBER(SEARCH(AG$3,Consolidado!$D550)),IF(COUNTIFS(Consolidado!$AC$5:AC550,Consolidado!$AC550,Consolidado!$D$5:D550,"*"&amp;AG$3&amp;"*")=1,1,0),0))</f>
        <v>0</v>
      </c>
      <c r="AH550" s="0" t="n">
        <f aca="false">IF(OR(AH$3="",Consolidado!$D550=""),0,IF(ISNUMBER(SEARCH(AH$3,Consolidado!$D550)),IF(COUNTIFS(Consolidado!$AC$5:AC550,Consolidado!$AC550,Consolidado!$D$5:D550,"*"&amp;AH$3&amp;"*")=1,1,0),0))</f>
        <v>0</v>
      </c>
      <c r="AI550" s="0" t="n">
        <f aca="false">IF(OR(AI$3="",Consolidado!$D550=""),0,IF(ISNUMBER(SEARCH(AI$3,Consolidado!$D550)),IF(COUNTIFS(Consolidado!$AC$5:AC550,Consolidado!$AC550,Consolidado!$D$5:D550,"*"&amp;AI$3&amp;"*")=1,1,0),0))</f>
        <v>0</v>
      </c>
      <c r="AJ550" s="0" t="n">
        <f aca="false">IF(OR(AJ$3="",Consolidado!$D550=""),0,IF(ISNUMBER(SEARCH(AJ$3,Consolidado!$D550)),IF(COUNTIFS(Consolidado!$AC$5:AC550,Consolidado!$AC550,Consolidado!$D$5:D550,"*"&amp;AJ$3&amp;"*")=1,1,0),0))</f>
        <v>0</v>
      </c>
      <c r="AK550" s="0" t="n">
        <f aca="false">IF(OR(AK$3="",Consolidado!$D550=""),0,IF(ISNUMBER(SEARCH(AK$3,Consolidado!$D550)),IF(COUNTIFS(Consolidado!$AC$5:AC550,Consolidado!$AC550,Consolidado!$D$5:D550,"*"&amp;AK$3&amp;"*")=1,1,0),0))</f>
        <v>0</v>
      </c>
      <c r="AL550" s="0" t="n">
        <f aca="false">IF(OR(AL$3="",Consolidado!$D550=""),0,IF(ISNUMBER(SEARCH(AL$3,Consolidado!$D550)),IF(COUNTIFS(Consolidado!$AC$5:AC550,Consolidado!$AC550,Consolidado!$D$5:D550,"*"&amp;AL$3&amp;"*")=1,1,0),0))</f>
        <v>0</v>
      </c>
      <c r="AM550" s="0" t="n">
        <f aca="false">IF(OR(AM$3="",Consolidado!$D550=""),0,IF(ISNUMBER(SEARCH(AM$3,Consolidado!$D550)),IF(COUNTIFS(Consolidado!$AC$5:AC550,Consolidado!$AC550,Consolidado!$D$5:D550,"*"&amp;AM$3&amp;"*")=1,1,0),0))</f>
        <v>0</v>
      </c>
      <c r="AN550" s="0" t="n">
        <f aca="false">IF(OR(AN$3="",Consolidado!$D550=""),0,IF(ISNUMBER(SEARCH(AN$3,Consolidado!$D550)),IF(COUNTIFS(Consolidado!$AC$5:AC550,Consolidado!$AC550,Consolidado!$D$5:D550,"*"&amp;AN$3&amp;"*")=1,1,0),0))</f>
        <v>0</v>
      </c>
      <c r="AO550" s="0" t="n">
        <f aca="false">IF(OR(AO$3="",Consolidado!$D550=""),0,IF(ISNUMBER(SEARCH(AO$3,Consolidado!$D550)),IF(COUNTIFS(Consolidado!$AC$5:AC550,Consolidado!$AC550,Consolidado!$D$5:D550,"*"&amp;AO$3&amp;"*")=1,1,0),0))</f>
        <v>0</v>
      </c>
    </row>
    <row r="551" customFormat="false" ht="15" hidden="false" customHeight="false" outlineLevel="0" collapsed="false">
      <c r="B551" s="0" t="n">
        <f aca="false">IF(OR(B$3="",Consolidado!$D551=""),0,IF(ISNUMBER(SEARCH(B$3,Consolidado!$D551)),IF(COUNTIFS(Consolidado!$AC$5:AC551,Consolidado!$AC551,Consolidado!$D$5:D551,"*"&amp;B$3&amp;"*")=1,1,0),0))</f>
        <v>0</v>
      </c>
      <c r="C551" s="0" t="n">
        <f aca="false">IF(OR(C$3="",Consolidado!$D551=""),0,IF(ISNUMBER(SEARCH(C$3,Consolidado!$D551)),IF(COUNTIFS(Consolidado!$AC$5:AC551,Consolidado!$AC551,Consolidado!$D$5:D551,"*"&amp;C$3&amp;"*")=1,1,0),0))</f>
        <v>0</v>
      </c>
      <c r="D551" s="0" t="n">
        <f aca="false">IF(OR(D$3="",Consolidado!$D551=""),0,IF(ISNUMBER(SEARCH(D$3,Consolidado!$D551)),IF(COUNTIFS(Consolidado!$AC$5:AC551,Consolidado!$AC551,Consolidado!$D$5:D551,"*"&amp;D$3&amp;"*")=1,1,0),0))</f>
        <v>0</v>
      </c>
      <c r="E551" s="0" t="n">
        <f aca="false">IF(OR(E$3="",Consolidado!$D551=""),0,IF(ISNUMBER(SEARCH(E$3,Consolidado!$D551)),IF(COUNTIFS(Consolidado!$AC$5:AC551,Consolidado!$AC551,Consolidado!$D$5:D551,"*"&amp;E$3&amp;"*")=1,1,0),0))</f>
        <v>0</v>
      </c>
      <c r="F551" s="0" t="n">
        <f aca="false">IF(OR(F$3="",Consolidado!$D551=""),0,IF(ISNUMBER(SEARCH(F$3,Consolidado!$D551)),IF(COUNTIFS(Consolidado!$AC$5:AC551,Consolidado!$AC551,Consolidado!$D$5:D551,"*"&amp;F$3&amp;"*")=1,1,0),0))</f>
        <v>0</v>
      </c>
      <c r="G551" s="0" t="n">
        <f aca="false">IF(OR(G$3="",Consolidado!$D551=""),0,IF(ISNUMBER(SEARCH(G$3,Consolidado!$D551)),IF(COUNTIFS(Consolidado!$AC$5:AC551,Consolidado!$AC551,Consolidado!$D$5:D551,"*"&amp;G$3&amp;"*")=1,1,0),0))</f>
        <v>0</v>
      </c>
      <c r="H551" s="0" t="n">
        <f aca="false">IF(OR(H$3="",Consolidado!$D551=""),0,IF(ISNUMBER(SEARCH(H$3,Consolidado!$D551)),IF(COUNTIFS(Consolidado!$AC$5:AC551,Consolidado!$AC551,Consolidado!$D$5:D551,"*"&amp;H$3&amp;"*")=1,1,0),0))</f>
        <v>0</v>
      </c>
      <c r="I551" s="0" t="n">
        <f aca="false">IF(OR(I$3="",Consolidado!$D551=""),0,IF(ISNUMBER(SEARCH(I$3,Consolidado!$D551)),IF(COUNTIFS(Consolidado!$AC$5:AC551,Consolidado!$AC551,Consolidado!$D$5:D551,"*"&amp;I$3&amp;"*")=1,1,0),0))</f>
        <v>0</v>
      </c>
      <c r="J551" s="0" t="n">
        <f aca="false">IF(OR(J$3="",Consolidado!$D551=""),0,IF(ISNUMBER(SEARCH(J$3,Consolidado!$D551)),IF(COUNTIFS(Consolidado!$AC$5:AC551,Consolidado!$AC551,Consolidado!$D$5:D551,"*"&amp;J$3&amp;"*")=1,1,0),0))</f>
        <v>0</v>
      </c>
      <c r="K551" s="0" t="n">
        <f aca="false">IF(OR(K$3="",Consolidado!$D551=""),0,IF(ISNUMBER(SEARCH(K$3,Consolidado!$D551)),IF(COUNTIFS(Consolidado!$AC$5:AC551,Consolidado!$AC551,Consolidado!$D$5:D551,"*"&amp;K$3&amp;"*")=1,1,0),0))</f>
        <v>0</v>
      </c>
      <c r="L551" s="0" t="n">
        <f aca="false">IF(OR(L$3="",Consolidado!$D551=""),0,IF(ISNUMBER(SEARCH(L$3,Consolidado!$D551)),IF(COUNTIFS(Consolidado!$AC$5:AC551,Consolidado!$AC551,Consolidado!$D$5:D551,"*"&amp;L$3&amp;"*")=1,1,0),0))</f>
        <v>0</v>
      </c>
      <c r="M551" s="0" t="n">
        <f aca="false">IF(OR(M$3="",Consolidado!$D551=""),0,IF(ISNUMBER(SEARCH(M$3,Consolidado!$D551)),IF(COUNTIFS(Consolidado!$AC$5:AC551,Consolidado!$AC551,Consolidado!$D$5:D551,"*"&amp;M$3&amp;"*")=1,1,0),0))</f>
        <v>0</v>
      </c>
      <c r="N551" s="0" t="n">
        <f aca="false">IF(OR(N$3="",Consolidado!$D551=""),0,IF(ISNUMBER(SEARCH(N$3,Consolidado!$D551)),IF(COUNTIFS(Consolidado!$AC$5:AC551,Consolidado!$AC551,Consolidado!$D$5:D551,"*"&amp;N$3&amp;"*")=1,1,0),0))</f>
        <v>0</v>
      </c>
      <c r="O551" s="0" t="n">
        <f aca="false">IF(OR(O$3="",Consolidado!$D551=""),0,IF(ISNUMBER(SEARCH(O$3,Consolidado!$D551)),IF(COUNTIFS(Consolidado!$AC$5:AC551,Consolidado!$AC551,Consolidado!$D$5:D551,"*"&amp;O$3&amp;"*")=1,1,0),0))</f>
        <v>0</v>
      </c>
      <c r="P551" s="0" t="n">
        <f aca="false">IF(OR(P$3="",Consolidado!$D551=""),0,IF(ISNUMBER(SEARCH(P$3,Consolidado!$D551)),IF(COUNTIFS(Consolidado!$AC$5:AC551,Consolidado!$AC551,Consolidado!$D$5:D551,"*"&amp;P$3&amp;"*")=1,1,0),0))</f>
        <v>0</v>
      </c>
      <c r="Q551" s="0" t="n">
        <f aca="false">IF(OR(Q$3="",Consolidado!$D551=""),0,IF(ISNUMBER(SEARCH(Q$3,Consolidado!$D551)),IF(COUNTIFS(Consolidado!$AC$5:AC551,Consolidado!$AC551,Consolidado!$D$5:D551,"*"&amp;Q$3&amp;"*")=1,1,0),0))</f>
        <v>0</v>
      </c>
      <c r="R551" s="0" t="n">
        <f aca="false">IF(OR(R$3="",Consolidado!$D551=""),0,IF(ISNUMBER(SEARCH(R$3,Consolidado!$D551)),IF(COUNTIFS(Consolidado!$AC$5:AC551,Consolidado!$AC551,Consolidado!$D$5:D551,"*"&amp;R$3&amp;"*")=1,1,0),0))</f>
        <v>0</v>
      </c>
      <c r="S551" s="0" t="n">
        <f aca="false">IF(OR(S$3="",Consolidado!$D551=""),0,IF(ISNUMBER(SEARCH(S$3,Consolidado!$D551)),IF(COUNTIFS(Consolidado!$AC$5:AC551,Consolidado!$AC551,Consolidado!$D$5:D551,"*"&amp;S$3&amp;"*")=1,1,0),0))</f>
        <v>0</v>
      </c>
      <c r="T551" s="0" t="n">
        <f aca="false">IF(OR(T$3="",Consolidado!$D551=""),0,IF(ISNUMBER(SEARCH(T$3,Consolidado!$D551)),IF(COUNTIFS(Consolidado!$AC$5:AC551,Consolidado!$AC551,Consolidado!$D$5:D551,"*"&amp;T$3&amp;"*")=1,1,0),0))</f>
        <v>0</v>
      </c>
      <c r="U551" s="0" t="n">
        <f aca="false">IF(OR(U$3="",Consolidado!$D551=""),0,IF(ISNUMBER(SEARCH(U$3,Consolidado!$D551)),IF(COUNTIFS(Consolidado!$AC$5:AC551,Consolidado!$AC551,Consolidado!$D$5:D551,"*"&amp;U$3&amp;"*")=1,1,0),0))</f>
        <v>0</v>
      </c>
      <c r="V551" s="0" t="n">
        <f aca="false">IF(OR(V$3="",Consolidado!$D551=""),0,IF(ISNUMBER(SEARCH(V$3,Consolidado!$D551)),IF(COUNTIFS(Consolidado!$AC$5:AC551,Consolidado!$AC551,Consolidado!$D$5:D551,"*"&amp;V$3&amp;"*")=1,1,0),0))</f>
        <v>0</v>
      </c>
      <c r="W551" s="0" t="n">
        <f aca="false">IF(OR(W$3="",Consolidado!$D551=""),0,IF(ISNUMBER(SEARCH(W$3,Consolidado!$D551)),IF(COUNTIFS(Consolidado!$AC$5:AC551,Consolidado!$AC551,Consolidado!$D$5:D551,"*"&amp;W$3&amp;"*")=1,1,0),0))</f>
        <v>0</v>
      </c>
      <c r="X551" s="0" t="n">
        <f aca="false">IF(OR(X$3="",Consolidado!$D551=""),0,IF(ISNUMBER(SEARCH(X$3,Consolidado!$D551)),IF(COUNTIFS(Consolidado!$AC$5:AC551,Consolidado!$AC551,Consolidado!$D$5:D551,"*"&amp;X$3&amp;"*")=1,1,0),0))</f>
        <v>0</v>
      </c>
      <c r="Y551" s="0" t="n">
        <f aca="false">IF(OR(Y$3="",Consolidado!$D551=""),0,IF(ISNUMBER(SEARCH(Y$3,Consolidado!$D551)),IF(COUNTIFS(Consolidado!$AC$5:AC551,Consolidado!$AC551,Consolidado!$D$5:D551,"*"&amp;Y$3&amp;"*")=1,1,0),0))</f>
        <v>0</v>
      </c>
      <c r="Z551" s="0" t="n">
        <f aca="false">IF(OR(Z$3="",Consolidado!$D551=""),0,IF(ISNUMBER(SEARCH(Z$3,Consolidado!$D551)),IF(COUNTIFS(Consolidado!$AC$5:AC551,Consolidado!$AC551,Consolidado!$D$5:D551,"*"&amp;Z$3&amp;"*")=1,1,0),0))</f>
        <v>0</v>
      </c>
      <c r="AA551" s="0" t="n">
        <f aca="false">IF(OR(AA$3="",Consolidado!$D551=""),0,IF(ISNUMBER(SEARCH(AA$3,Consolidado!$D551)),IF(COUNTIFS(Consolidado!$AC$5:AC551,Consolidado!$AC551,Consolidado!$D$5:D551,"*"&amp;AA$3&amp;"*")=1,1,0),0))</f>
        <v>0</v>
      </c>
      <c r="AB551" s="0" t="n">
        <f aca="false">IF(OR(AB$3="",Consolidado!$D551=""),0,IF(ISNUMBER(SEARCH(AB$3,Consolidado!$D551)),IF(COUNTIFS(Consolidado!$AC$5:AC551,Consolidado!$AC551,Consolidado!$D$5:D551,"*"&amp;AB$3&amp;"*")=1,1,0),0))</f>
        <v>0</v>
      </c>
      <c r="AC551" s="0" t="n">
        <f aca="false">IF(OR(AC$3="",Consolidado!$D551=""),0,IF(ISNUMBER(SEARCH(AC$3,Consolidado!$D551)),IF(COUNTIFS(Consolidado!$AC$5:AC551,Consolidado!$AC551,Consolidado!$D$5:D551,"*"&amp;AC$3&amp;"*")=1,1,0),0))</f>
        <v>0</v>
      </c>
      <c r="AD551" s="0" t="n">
        <f aca="false">IF(OR(AD$3="",Consolidado!$D551=""),0,IF(ISNUMBER(SEARCH(AD$3,Consolidado!$D551)),IF(COUNTIFS(Consolidado!$AC$5:AC551,Consolidado!$AC551,Consolidado!$D$5:D551,"*"&amp;AD$3&amp;"*")=1,1,0),0))</f>
        <v>0</v>
      </c>
      <c r="AE551" s="0" t="n">
        <f aca="false">IF(OR(AE$3="",Consolidado!$D551=""),0,IF(ISNUMBER(SEARCH(AE$3,Consolidado!$D551)),IF(COUNTIFS(Consolidado!$AC$5:AC551,Consolidado!$AC551,Consolidado!$D$5:D551,"*"&amp;AE$3&amp;"*")=1,1,0),0))</f>
        <v>0</v>
      </c>
      <c r="AF551" s="0" t="n">
        <f aca="false">IF(OR(AF$3="",Consolidado!$D551=""),0,IF(ISNUMBER(SEARCH(AF$3,Consolidado!$D551)),IF(COUNTIFS(Consolidado!$AC$5:AC551,Consolidado!$AC551,Consolidado!$D$5:D551,"*"&amp;AF$3&amp;"*")=1,1,0),0))</f>
        <v>0</v>
      </c>
      <c r="AG551" s="0" t="n">
        <f aca="false">IF(OR(AG$3="",Consolidado!$D551=""),0,IF(ISNUMBER(SEARCH(AG$3,Consolidado!$D551)),IF(COUNTIFS(Consolidado!$AC$5:AC551,Consolidado!$AC551,Consolidado!$D$5:D551,"*"&amp;AG$3&amp;"*")=1,1,0),0))</f>
        <v>0</v>
      </c>
      <c r="AH551" s="0" t="n">
        <f aca="false">IF(OR(AH$3="",Consolidado!$D551=""),0,IF(ISNUMBER(SEARCH(AH$3,Consolidado!$D551)),IF(COUNTIFS(Consolidado!$AC$5:AC551,Consolidado!$AC551,Consolidado!$D$5:D551,"*"&amp;AH$3&amp;"*")=1,1,0),0))</f>
        <v>0</v>
      </c>
      <c r="AI551" s="0" t="n">
        <f aca="false">IF(OR(AI$3="",Consolidado!$D551=""),0,IF(ISNUMBER(SEARCH(AI$3,Consolidado!$D551)),IF(COUNTIFS(Consolidado!$AC$5:AC551,Consolidado!$AC551,Consolidado!$D$5:D551,"*"&amp;AI$3&amp;"*")=1,1,0),0))</f>
        <v>0</v>
      </c>
      <c r="AJ551" s="0" t="n">
        <f aca="false">IF(OR(AJ$3="",Consolidado!$D551=""),0,IF(ISNUMBER(SEARCH(AJ$3,Consolidado!$D551)),IF(COUNTIFS(Consolidado!$AC$5:AC551,Consolidado!$AC551,Consolidado!$D$5:D551,"*"&amp;AJ$3&amp;"*")=1,1,0),0))</f>
        <v>0</v>
      </c>
      <c r="AK551" s="0" t="n">
        <f aca="false">IF(OR(AK$3="",Consolidado!$D551=""),0,IF(ISNUMBER(SEARCH(AK$3,Consolidado!$D551)),IF(COUNTIFS(Consolidado!$AC$5:AC551,Consolidado!$AC551,Consolidado!$D$5:D551,"*"&amp;AK$3&amp;"*")=1,1,0),0))</f>
        <v>0</v>
      </c>
      <c r="AL551" s="0" t="n">
        <f aca="false">IF(OR(AL$3="",Consolidado!$D551=""),0,IF(ISNUMBER(SEARCH(AL$3,Consolidado!$D551)),IF(COUNTIFS(Consolidado!$AC$5:AC551,Consolidado!$AC551,Consolidado!$D$5:D551,"*"&amp;AL$3&amp;"*")=1,1,0),0))</f>
        <v>0</v>
      </c>
      <c r="AM551" s="0" t="n">
        <f aca="false">IF(OR(AM$3="",Consolidado!$D551=""),0,IF(ISNUMBER(SEARCH(AM$3,Consolidado!$D551)),IF(COUNTIFS(Consolidado!$AC$5:AC551,Consolidado!$AC551,Consolidado!$D$5:D551,"*"&amp;AM$3&amp;"*")=1,1,0),0))</f>
        <v>0</v>
      </c>
      <c r="AN551" s="0" t="n">
        <f aca="false">IF(OR(AN$3="",Consolidado!$D551=""),0,IF(ISNUMBER(SEARCH(AN$3,Consolidado!$D551)),IF(COUNTIFS(Consolidado!$AC$5:AC551,Consolidado!$AC551,Consolidado!$D$5:D551,"*"&amp;AN$3&amp;"*")=1,1,0),0))</f>
        <v>0</v>
      </c>
      <c r="AO551" s="0" t="n">
        <f aca="false">IF(OR(AO$3="",Consolidado!$D551=""),0,IF(ISNUMBER(SEARCH(AO$3,Consolidado!$D551)),IF(COUNTIFS(Consolidado!$AC$5:AC551,Consolidado!$AC551,Consolidado!$D$5:D551,"*"&amp;AO$3&amp;"*")=1,1,0),0))</f>
        <v>0</v>
      </c>
    </row>
    <row r="552" customFormat="false" ht="15" hidden="false" customHeight="false" outlineLevel="0" collapsed="false">
      <c r="B552" s="0" t="n">
        <f aca="false">IF(OR(B$3="",Consolidado!$D552=""),0,IF(ISNUMBER(SEARCH(B$3,Consolidado!$D552)),IF(COUNTIFS(Consolidado!$AC$5:AC552,Consolidado!$AC552,Consolidado!$D$5:D552,"*"&amp;B$3&amp;"*")=1,1,0),0))</f>
        <v>0</v>
      </c>
      <c r="C552" s="0" t="n">
        <f aca="false">IF(OR(C$3="",Consolidado!$D552=""),0,IF(ISNUMBER(SEARCH(C$3,Consolidado!$D552)),IF(COUNTIFS(Consolidado!$AC$5:AC552,Consolidado!$AC552,Consolidado!$D$5:D552,"*"&amp;C$3&amp;"*")=1,1,0),0))</f>
        <v>0</v>
      </c>
      <c r="D552" s="0" t="n">
        <f aca="false">IF(OR(D$3="",Consolidado!$D552=""),0,IF(ISNUMBER(SEARCH(D$3,Consolidado!$D552)),IF(COUNTIFS(Consolidado!$AC$5:AC552,Consolidado!$AC552,Consolidado!$D$5:D552,"*"&amp;D$3&amp;"*")=1,1,0),0))</f>
        <v>0</v>
      </c>
      <c r="E552" s="0" t="n">
        <f aca="false">IF(OR(E$3="",Consolidado!$D552=""),0,IF(ISNUMBER(SEARCH(E$3,Consolidado!$D552)),IF(COUNTIFS(Consolidado!$AC$5:AC552,Consolidado!$AC552,Consolidado!$D$5:D552,"*"&amp;E$3&amp;"*")=1,1,0),0))</f>
        <v>0</v>
      </c>
      <c r="F552" s="0" t="n">
        <f aca="false">IF(OR(F$3="",Consolidado!$D552=""),0,IF(ISNUMBER(SEARCH(F$3,Consolidado!$D552)),IF(COUNTIFS(Consolidado!$AC$5:AC552,Consolidado!$AC552,Consolidado!$D$5:D552,"*"&amp;F$3&amp;"*")=1,1,0),0))</f>
        <v>0</v>
      </c>
      <c r="G552" s="0" t="n">
        <f aca="false">IF(OR(G$3="",Consolidado!$D552=""),0,IF(ISNUMBER(SEARCH(G$3,Consolidado!$D552)),IF(COUNTIFS(Consolidado!$AC$5:AC552,Consolidado!$AC552,Consolidado!$D$5:D552,"*"&amp;G$3&amp;"*")=1,1,0),0))</f>
        <v>0</v>
      </c>
      <c r="H552" s="0" t="n">
        <f aca="false">IF(OR(H$3="",Consolidado!$D552=""),0,IF(ISNUMBER(SEARCH(H$3,Consolidado!$D552)),IF(COUNTIFS(Consolidado!$AC$5:AC552,Consolidado!$AC552,Consolidado!$D$5:D552,"*"&amp;H$3&amp;"*")=1,1,0),0))</f>
        <v>0</v>
      </c>
      <c r="I552" s="0" t="n">
        <f aca="false">IF(OR(I$3="",Consolidado!$D552=""),0,IF(ISNUMBER(SEARCH(I$3,Consolidado!$D552)),IF(COUNTIFS(Consolidado!$AC$5:AC552,Consolidado!$AC552,Consolidado!$D$5:D552,"*"&amp;I$3&amp;"*")=1,1,0),0))</f>
        <v>0</v>
      </c>
      <c r="J552" s="0" t="n">
        <f aca="false">IF(OR(J$3="",Consolidado!$D552=""),0,IF(ISNUMBER(SEARCH(J$3,Consolidado!$D552)),IF(COUNTIFS(Consolidado!$AC$5:AC552,Consolidado!$AC552,Consolidado!$D$5:D552,"*"&amp;J$3&amp;"*")=1,1,0),0))</f>
        <v>0</v>
      </c>
      <c r="K552" s="0" t="n">
        <f aca="false">IF(OR(K$3="",Consolidado!$D552=""),0,IF(ISNUMBER(SEARCH(K$3,Consolidado!$D552)),IF(COUNTIFS(Consolidado!$AC$5:AC552,Consolidado!$AC552,Consolidado!$D$5:D552,"*"&amp;K$3&amp;"*")=1,1,0),0))</f>
        <v>0</v>
      </c>
      <c r="L552" s="0" t="n">
        <f aca="false">IF(OR(L$3="",Consolidado!$D552=""),0,IF(ISNUMBER(SEARCH(L$3,Consolidado!$D552)),IF(COUNTIFS(Consolidado!$AC$5:AC552,Consolidado!$AC552,Consolidado!$D$5:D552,"*"&amp;L$3&amp;"*")=1,1,0),0))</f>
        <v>0</v>
      </c>
      <c r="M552" s="0" t="n">
        <f aca="false">IF(OR(M$3="",Consolidado!$D552=""),0,IF(ISNUMBER(SEARCH(M$3,Consolidado!$D552)),IF(COUNTIFS(Consolidado!$AC$5:AC552,Consolidado!$AC552,Consolidado!$D$5:D552,"*"&amp;M$3&amp;"*")=1,1,0),0))</f>
        <v>0</v>
      </c>
      <c r="N552" s="0" t="n">
        <f aca="false">IF(OR(N$3="",Consolidado!$D552=""),0,IF(ISNUMBER(SEARCH(N$3,Consolidado!$D552)),IF(COUNTIFS(Consolidado!$AC$5:AC552,Consolidado!$AC552,Consolidado!$D$5:D552,"*"&amp;N$3&amp;"*")=1,1,0),0))</f>
        <v>0</v>
      </c>
      <c r="O552" s="0" t="n">
        <f aca="false">IF(OR(O$3="",Consolidado!$D552=""),0,IF(ISNUMBER(SEARCH(O$3,Consolidado!$D552)),IF(COUNTIFS(Consolidado!$AC$5:AC552,Consolidado!$AC552,Consolidado!$D$5:D552,"*"&amp;O$3&amp;"*")=1,1,0),0))</f>
        <v>0</v>
      </c>
      <c r="P552" s="0" t="n">
        <f aca="false">IF(OR(P$3="",Consolidado!$D552=""),0,IF(ISNUMBER(SEARCH(P$3,Consolidado!$D552)),IF(COUNTIFS(Consolidado!$AC$5:AC552,Consolidado!$AC552,Consolidado!$D$5:D552,"*"&amp;P$3&amp;"*")=1,1,0),0))</f>
        <v>0</v>
      </c>
      <c r="Q552" s="0" t="n">
        <f aca="false">IF(OR(Q$3="",Consolidado!$D552=""),0,IF(ISNUMBER(SEARCH(Q$3,Consolidado!$D552)),IF(COUNTIFS(Consolidado!$AC$5:AC552,Consolidado!$AC552,Consolidado!$D$5:D552,"*"&amp;Q$3&amp;"*")=1,1,0),0))</f>
        <v>0</v>
      </c>
      <c r="R552" s="0" t="n">
        <f aca="false">IF(OR(R$3="",Consolidado!$D552=""),0,IF(ISNUMBER(SEARCH(R$3,Consolidado!$D552)),IF(COUNTIFS(Consolidado!$AC$5:AC552,Consolidado!$AC552,Consolidado!$D$5:D552,"*"&amp;R$3&amp;"*")=1,1,0),0))</f>
        <v>0</v>
      </c>
      <c r="S552" s="0" t="n">
        <f aca="false">IF(OR(S$3="",Consolidado!$D552=""),0,IF(ISNUMBER(SEARCH(S$3,Consolidado!$D552)),IF(COUNTIFS(Consolidado!$AC$5:AC552,Consolidado!$AC552,Consolidado!$D$5:D552,"*"&amp;S$3&amp;"*")=1,1,0),0))</f>
        <v>0</v>
      </c>
      <c r="T552" s="0" t="n">
        <f aca="false">IF(OR(T$3="",Consolidado!$D552=""),0,IF(ISNUMBER(SEARCH(T$3,Consolidado!$D552)),IF(COUNTIFS(Consolidado!$AC$5:AC552,Consolidado!$AC552,Consolidado!$D$5:D552,"*"&amp;T$3&amp;"*")=1,1,0),0))</f>
        <v>0</v>
      </c>
      <c r="U552" s="0" t="n">
        <f aca="false">IF(OR(U$3="",Consolidado!$D552=""),0,IF(ISNUMBER(SEARCH(U$3,Consolidado!$D552)),IF(COUNTIFS(Consolidado!$AC$5:AC552,Consolidado!$AC552,Consolidado!$D$5:D552,"*"&amp;U$3&amp;"*")=1,1,0),0))</f>
        <v>0</v>
      </c>
      <c r="V552" s="0" t="n">
        <f aca="false">IF(OR(V$3="",Consolidado!$D552=""),0,IF(ISNUMBER(SEARCH(V$3,Consolidado!$D552)),IF(COUNTIFS(Consolidado!$AC$5:AC552,Consolidado!$AC552,Consolidado!$D$5:D552,"*"&amp;V$3&amp;"*")=1,1,0),0))</f>
        <v>0</v>
      </c>
      <c r="W552" s="0" t="n">
        <f aca="false">IF(OR(W$3="",Consolidado!$D552=""),0,IF(ISNUMBER(SEARCH(W$3,Consolidado!$D552)),IF(COUNTIFS(Consolidado!$AC$5:AC552,Consolidado!$AC552,Consolidado!$D$5:D552,"*"&amp;W$3&amp;"*")=1,1,0),0))</f>
        <v>0</v>
      </c>
      <c r="X552" s="0" t="n">
        <f aca="false">IF(OR(X$3="",Consolidado!$D552=""),0,IF(ISNUMBER(SEARCH(X$3,Consolidado!$D552)),IF(COUNTIFS(Consolidado!$AC$5:AC552,Consolidado!$AC552,Consolidado!$D$5:D552,"*"&amp;X$3&amp;"*")=1,1,0),0))</f>
        <v>0</v>
      </c>
      <c r="Y552" s="0" t="n">
        <f aca="false">IF(OR(Y$3="",Consolidado!$D552=""),0,IF(ISNUMBER(SEARCH(Y$3,Consolidado!$D552)),IF(COUNTIFS(Consolidado!$AC$5:AC552,Consolidado!$AC552,Consolidado!$D$5:D552,"*"&amp;Y$3&amp;"*")=1,1,0),0))</f>
        <v>0</v>
      </c>
      <c r="Z552" s="0" t="n">
        <f aca="false">IF(OR(Z$3="",Consolidado!$D552=""),0,IF(ISNUMBER(SEARCH(Z$3,Consolidado!$D552)),IF(COUNTIFS(Consolidado!$AC$5:AC552,Consolidado!$AC552,Consolidado!$D$5:D552,"*"&amp;Z$3&amp;"*")=1,1,0),0))</f>
        <v>0</v>
      </c>
      <c r="AA552" s="0" t="n">
        <f aca="false">IF(OR(AA$3="",Consolidado!$D552=""),0,IF(ISNUMBER(SEARCH(AA$3,Consolidado!$D552)),IF(COUNTIFS(Consolidado!$AC$5:AC552,Consolidado!$AC552,Consolidado!$D$5:D552,"*"&amp;AA$3&amp;"*")=1,1,0),0))</f>
        <v>0</v>
      </c>
      <c r="AB552" s="0" t="n">
        <f aca="false">IF(OR(AB$3="",Consolidado!$D552=""),0,IF(ISNUMBER(SEARCH(AB$3,Consolidado!$D552)),IF(COUNTIFS(Consolidado!$AC$5:AC552,Consolidado!$AC552,Consolidado!$D$5:D552,"*"&amp;AB$3&amp;"*")=1,1,0),0))</f>
        <v>0</v>
      </c>
      <c r="AC552" s="0" t="n">
        <f aca="false">IF(OR(AC$3="",Consolidado!$D552=""),0,IF(ISNUMBER(SEARCH(AC$3,Consolidado!$D552)),IF(COUNTIFS(Consolidado!$AC$5:AC552,Consolidado!$AC552,Consolidado!$D$5:D552,"*"&amp;AC$3&amp;"*")=1,1,0),0))</f>
        <v>0</v>
      </c>
      <c r="AD552" s="0" t="n">
        <f aca="false">IF(OR(AD$3="",Consolidado!$D552=""),0,IF(ISNUMBER(SEARCH(AD$3,Consolidado!$D552)),IF(COUNTIFS(Consolidado!$AC$5:AC552,Consolidado!$AC552,Consolidado!$D$5:D552,"*"&amp;AD$3&amp;"*")=1,1,0),0))</f>
        <v>0</v>
      </c>
      <c r="AE552" s="0" t="n">
        <f aca="false">IF(OR(AE$3="",Consolidado!$D552=""),0,IF(ISNUMBER(SEARCH(AE$3,Consolidado!$D552)),IF(COUNTIFS(Consolidado!$AC$5:AC552,Consolidado!$AC552,Consolidado!$D$5:D552,"*"&amp;AE$3&amp;"*")=1,1,0),0))</f>
        <v>0</v>
      </c>
      <c r="AF552" s="0" t="n">
        <f aca="false">IF(OR(AF$3="",Consolidado!$D552=""),0,IF(ISNUMBER(SEARCH(AF$3,Consolidado!$D552)),IF(COUNTIFS(Consolidado!$AC$5:AC552,Consolidado!$AC552,Consolidado!$D$5:D552,"*"&amp;AF$3&amp;"*")=1,1,0),0))</f>
        <v>0</v>
      </c>
      <c r="AG552" s="0" t="n">
        <f aca="false">IF(OR(AG$3="",Consolidado!$D552=""),0,IF(ISNUMBER(SEARCH(AG$3,Consolidado!$D552)),IF(COUNTIFS(Consolidado!$AC$5:AC552,Consolidado!$AC552,Consolidado!$D$5:D552,"*"&amp;AG$3&amp;"*")=1,1,0),0))</f>
        <v>0</v>
      </c>
      <c r="AH552" s="0" t="n">
        <f aca="false">IF(OR(AH$3="",Consolidado!$D552=""),0,IF(ISNUMBER(SEARCH(AH$3,Consolidado!$D552)),IF(COUNTIFS(Consolidado!$AC$5:AC552,Consolidado!$AC552,Consolidado!$D$5:D552,"*"&amp;AH$3&amp;"*")=1,1,0),0))</f>
        <v>0</v>
      </c>
      <c r="AI552" s="0" t="n">
        <f aca="false">IF(OR(AI$3="",Consolidado!$D552=""),0,IF(ISNUMBER(SEARCH(AI$3,Consolidado!$D552)),IF(COUNTIFS(Consolidado!$AC$5:AC552,Consolidado!$AC552,Consolidado!$D$5:D552,"*"&amp;AI$3&amp;"*")=1,1,0),0))</f>
        <v>0</v>
      </c>
      <c r="AJ552" s="0" t="n">
        <f aca="false">IF(OR(AJ$3="",Consolidado!$D552=""),0,IF(ISNUMBER(SEARCH(AJ$3,Consolidado!$D552)),IF(COUNTIFS(Consolidado!$AC$5:AC552,Consolidado!$AC552,Consolidado!$D$5:D552,"*"&amp;AJ$3&amp;"*")=1,1,0),0))</f>
        <v>0</v>
      </c>
      <c r="AK552" s="0" t="n">
        <f aca="false">IF(OR(AK$3="",Consolidado!$D552=""),0,IF(ISNUMBER(SEARCH(AK$3,Consolidado!$D552)),IF(COUNTIFS(Consolidado!$AC$5:AC552,Consolidado!$AC552,Consolidado!$D$5:D552,"*"&amp;AK$3&amp;"*")=1,1,0),0))</f>
        <v>0</v>
      </c>
      <c r="AL552" s="0" t="n">
        <f aca="false">IF(OR(AL$3="",Consolidado!$D552=""),0,IF(ISNUMBER(SEARCH(AL$3,Consolidado!$D552)),IF(COUNTIFS(Consolidado!$AC$5:AC552,Consolidado!$AC552,Consolidado!$D$5:D552,"*"&amp;AL$3&amp;"*")=1,1,0),0))</f>
        <v>0</v>
      </c>
      <c r="AM552" s="0" t="n">
        <f aca="false">IF(OR(AM$3="",Consolidado!$D552=""),0,IF(ISNUMBER(SEARCH(AM$3,Consolidado!$D552)),IF(COUNTIFS(Consolidado!$AC$5:AC552,Consolidado!$AC552,Consolidado!$D$5:D552,"*"&amp;AM$3&amp;"*")=1,1,0),0))</f>
        <v>0</v>
      </c>
      <c r="AN552" s="0" t="n">
        <f aca="false">IF(OR(AN$3="",Consolidado!$D552=""),0,IF(ISNUMBER(SEARCH(AN$3,Consolidado!$D552)),IF(COUNTIFS(Consolidado!$AC$5:AC552,Consolidado!$AC552,Consolidado!$D$5:D552,"*"&amp;AN$3&amp;"*")=1,1,0),0))</f>
        <v>0</v>
      </c>
      <c r="AO552" s="0" t="n">
        <f aca="false">IF(OR(AO$3="",Consolidado!$D552=""),0,IF(ISNUMBER(SEARCH(AO$3,Consolidado!$D552)),IF(COUNTIFS(Consolidado!$AC$5:AC552,Consolidado!$AC552,Consolidado!$D$5:D552,"*"&amp;AO$3&amp;"*")=1,1,0),0))</f>
        <v>0</v>
      </c>
    </row>
    <row r="553" customFormat="false" ht="15" hidden="false" customHeight="false" outlineLevel="0" collapsed="false">
      <c r="B553" s="0" t="n">
        <f aca="false">IF(OR(B$3="",Consolidado!$D553=""),0,IF(ISNUMBER(SEARCH(B$3,Consolidado!$D553)),IF(COUNTIFS(Consolidado!$AC$5:AC553,Consolidado!$AC553,Consolidado!$D$5:D553,"*"&amp;B$3&amp;"*")=1,1,0),0))</f>
        <v>0</v>
      </c>
      <c r="C553" s="0" t="n">
        <f aca="false">IF(OR(C$3="",Consolidado!$D553=""),0,IF(ISNUMBER(SEARCH(C$3,Consolidado!$D553)),IF(COUNTIFS(Consolidado!$AC$5:AC553,Consolidado!$AC553,Consolidado!$D$5:D553,"*"&amp;C$3&amp;"*")=1,1,0),0))</f>
        <v>0</v>
      </c>
      <c r="D553" s="0" t="n">
        <f aca="false">IF(OR(D$3="",Consolidado!$D553=""),0,IF(ISNUMBER(SEARCH(D$3,Consolidado!$D553)),IF(COUNTIFS(Consolidado!$AC$5:AC553,Consolidado!$AC553,Consolidado!$D$5:D553,"*"&amp;D$3&amp;"*")=1,1,0),0))</f>
        <v>0</v>
      </c>
      <c r="E553" s="0" t="n">
        <f aca="false">IF(OR(E$3="",Consolidado!$D553=""),0,IF(ISNUMBER(SEARCH(E$3,Consolidado!$D553)),IF(COUNTIFS(Consolidado!$AC$5:AC553,Consolidado!$AC553,Consolidado!$D$5:D553,"*"&amp;E$3&amp;"*")=1,1,0),0))</f>
        <v>0</v>
      </c>
      <c r="F553" s="0" t="n">
        <f aca="false">IF(OR(F$3="",Consolidado!$D553=""),0,IF(ISNUMBER(SEARCH(F$3,Consolidado!$D553)),IF(COUNTIFS(Consolidado!$AC$5:AC553,Consolidado!$AC553,Consolidado!$D$5:D553,"*"&amp;F$3&amp;"*")=1,1,0),0))</f>
        <v>0</v>
      </c>
      <c r="G553" s="0" t="n">
        <f aca="false">IF(OR(G$3="",Consolidado!$D553=""),0,IF(ISNUMBER(SEARCH(G$3,Consolidado!$D553)),IF(COUNTIFS(Consolidado!$AC$5:AC553,Consolidado!$AC553,Consolidado!$D$5:D553,"*"&amp;G$3&amp;"*")=1,1,0),0))</f>
        <v>0</v>
      </c>
      <c r="H553" s="0" t="n">
        <f aca="false">IF(OR(H$3="",Consolidado!$D553=""),0,IF(ISNUMBER(SEARCH(H$3,Consolidado!$D553)),IF(COUNTIFS(Consolidado!$AC$5:AC553,Consolidado!$AC553,Consolidado!$D$5:D553,"*"&amp;H$3&amp;"*")=1,1,0),0))</f>
        <v>0</v>
      </c>
      <c r="I553" s="0" t="n">
        <f aca="false">IF(OR(I$3="",Consolidado!$D553=""),0,IF(ISNUMBER(SEARCH(I$3,Consolidado!$D553)),IF(COUNTIFS(Consolidado!$AC$5:AC553,Consolidado!$AC553,Consolidado!$D$5:D553,"*"&amp;I$3&amp;"*")=1,1,0),0))</f>
        <v>0</v>
      </c>
      <c r="J553" s="0" t="n">
        <f aca="false">IF(OR(J$3="",Consolidado!$D553=""),0,IF(ISNUMBER(SEARCH(J$3,Consolidado!$D553)),IF(COUNTIFS(Consolidado!$AC$5:AC553,Consolidado!$AC553,Consolidado!$D$5:D553,"*"&amp;J$3&amp;"*")=1,1,0),0))</f>
        <v>0</v>
      </c>
      <c r="K553" s="0" t="n">
        <f aca="false">IF(OR(K$3="",Consolidado!$D553=""),0,IF(ISNUMBER(SEARCH(K$3,Consolidado!$D553)),IF(COUNTIFS(Consolidado!$AC$5:AC553,Consolidado!$AC553,Consolidado!$D$5:D553,"*"&amp;K$3&amp;"*")=1,1,0),0))</f>
        <v>0</v>
      </c>
      <c r="L553" s="0" t="n">
        <f aca="false">IF(OR(L$3="",Consolidado!$D553=""),0,IF(ISNUMBER(SEARCH(L$3,Consolidado!$D553)),IF(COUNTIFS(Consolidado!$AC$5:AC553,Consolidado!$AC553,Consolidado!$D$5:D553,"*"&amp;L$3&amp;"*")=1,1,0),0))</f>
        <v>0</v>
      </c>
      <c r="M553" s="0" t="n">
        <f aca="false">IF(OR(M$3="",Consolidado!$D553=""),0,IF(ISNUMBER(SEARCH(M$3,Consolidado!$D553)),IF(COUNTIFS(Consolidado!$AC$5:AC553,Consolidado!$AC553,Consolidado!$D$5:D553,"*"&amp;M$3&amp;"*")=1,1,0),0))</f>
        <v>0</v>
      </c>
      <c r="N553" s="0" t="n">
        <f aca="false">IF(OR(N$3="",Consolidado!$D553=""),0,IF(ISNUMBER(SEARCH(N$3,Consolidado!$D553)),IF(COUNTIFS(Consolidado!$AC$5:AC553,Consolidado!$AC553,Consolidado!$D$5:D553,"*"&amp;N$3&amp;"*")=1,1,0),0))</f>
        <v>0</v>
      </c>
      <c r="O553" s="0" t="n">
        <f aca="false">IF(OR(O$3="",Consolidado!$D553=""),0,IF(ISNUMBER(SEARCH(O$3,Consolidado!$D553)),IF(COUNTIFS(Consolidado!$AC$5:AC553,Consolidado!$AC553,Consolidado!$D$5:D553,"*"&amp;O$3&amp;"*")=1,1,0),0))</f>
        <v>0</v>
      </c>
      <c r="P553" s="0" t="n">
        <f aca="false">IF(OR(P$3="",Consolidado!$D553=""),0,IF(ISNUMBER(SEARCH(P$3,Consolidado!$D553)),IF(COUNTIFS(Consolidado!$AC$5:AC553,Consolidado!$AC553,Consolidado!$D$5:D553,"*"&amp;P$3&amp;"*")=1,1,0),0))</f>
        <v>0</v>
      </c>
      <c r="Q553" s="0" t="n">
        <f aca="false">IF(OR(Q$3="",Consolidado!$D553=""),0,IF(ISNUMBER(SEARCH(Q$3,Consolidado!$D553)),IF(COUNTIFS(Consolidado!$AC$5:AC553,Consolidado!$AC553,Consolidado!$D$5:D553,"*"&amp;Q$3&amp;"*")=1,1,0),0))</f>
        <v>0</v>
      </c>
      <c r="R553" s="0" t="n">
        <f aca="false">IF(OR(R$3="",Consolidado!$D553=""),0,IF(ISNUMBER(SEARCH(R$3,Consolidado!$D553)),IF(COUNTIFS(Consolidado!$AC$5:AC553,Consolidado!$AC553,Consolidado!$D$5:D553,"*"&amp;R$3&amp;"*")=1,1,0),0))</f>
        <v>0</v>
      </c>
      <c r="S553" s="0" t="n">
        <f aca="false">IF(OR(S$3="",Consolidado!$D553=""),0,IF(ISNUMBER(SEARCH(S$3,Consolidado!$D553)),IF(COUNTIFS(Consolidado!$AC$5:AC553,Consolidado!$AC553,Consolidado!$D$5:D553,"*"&amp;S$3&amp;"*")=1,1,0),0))</f>
        <v>0</v>
      </c>
      <c r="T553" s="0" t="n">
        <f aca="false">IF(OR(T$3="",Consolidado!$D553=""),0,IF(ISNUMBER(SEARCH(T$3,Consolidado!$D553)),IF(COUNTIFS(Consolidado!$AC$5:AC553,Consolidado!$AC553,Consolidado!$D$5:D553,"*"&amp;T$3&amp;"*")=1,1,0),0))</f>
        <v>0</v>
      </c>
      <c r="U553" s="0" t="n">
        <f aca="false">IF(OR(U$3="",Consolidado!$D553=""),0,IF(ISNUMBER(SEARCH(U$3,Consolidado!$D553)),IF(COUNTIFS(Consolidado!$AC$5:AC553,Consolidado!$AC553,Consolidado!$D$5:D553,"*"&amp;U$3&amp;"*")=1,1,0),0))</f>
        <v>0</v>
      </c>
      <c r="V553" s="0" t="n">
        <f aca="false">IF(OR(V$3="",Consolidado!$D553=""),0,IF(ISNUMBER(SEARCH(V$3,Consolidado!$D553)),IF(COUNTIFS(Consolidado!$AC$5:AC553,Consolidado!$AC553,Consolidado!$D$5:D553,"*"&amp;V$3&amp;"*")=1,1,0),0))</f>
        <v>0</v>
      </c>
      <c r="W553" s="0" t="n">
        <f aca="false">IF(OR(W$3="",Consolidado!$D553=""),0,IF(ISNUMBER(SEARCH(W$3,Consolidado!$D553)),IF(COUNTIFS(Consolidado!$AC$5:AC553,Consolidado!$AC553,Consolidado!$D$5:D553,"*"&amp;W$3&amp;"*")=1,1,0),0))</f>
        <v>0</v>
      </c>
      <c r="X553" s="0" t="n">
        <f aca="false">IF(OR(X$3="",Consolidado!$D553=""),0,IF(ISNUMBER(SEARCH(X$3,Consolidado!$D553)),IF(COUNTIFS(Consolidado!$AC$5:AC553,Consolidado!$AC553,Consolidado!$D$5:D553,"*"&amp;X$3&amp;"*")=1,1,0),0))</f>
        <v>0</v>
      </c>
      <c r="Y553" s="0" t="n">
        <f aca="false">IF(OR(Y$3="",Consolidado!$D553=""),0,IF(ISNUMBER(SEARCH(Y$3,Consolidado!$D553)),IF(COUNTIFS(Consolidado!$AC$5:AC553,Consolidado!$AC553,Consolidado!$D$5:D553,"*"&amp;Y$3&amp;"*")=1,1,0),0))</f>
        <v>0</v>
      </c>
      <c r="Z553" s="0" t="n">
        <f aca="false">IF(OR(Z$3="",Consolidado!$D553=""),0,IF(ISNUMBER(SEARCH(Z$3,Consolidado!$D553)),IF(COUNTIFS(Consolidado!$AC$5:AC553,Consolidado!$AC553,Consolidado!$D$5:D553,"*"&amp;Z$3&amp;"*")=1,1,0),0))</f>
        <v>0</v>
      </c>
      <c r="AA553" s="0" t="n">
        <f aca="false">IF(OR(AA$3="",Consolidado!$D553=""),0,IF(ISNUMBER(SEARCH(AA$3,Consolidado!$D553)),IF(COUNTIFS(Consolidado!$AC$5:AC553,Consolidado!$AC553,Consolidado!$D$5:D553,"*"&amp;AA$3&amp;"*")=1,1,0),0))</f>
        <v>0</v>
      </c>
      <c r="AB553" s="0" t="n">
        <f aca="false">IF(OR(AB$3="",Consolidado!$D553=""),0,IF(ISNUMBER(SEARCH(AB$3,Consolidado!$D553)),IF(COUNTIFS(Consolidado!$AC$5:AC553,Consolidado!$AC553,Consolidado!$D$5:D553,"*"&amp;AB$3&amp;"*")=1,1,0),0))</f>
        <v>0</v>
      </c>
      <c r="AC553" s="0" t="n">
        <f aca="false">IF(OR(AC$3="",Consolidado!$D553=""),0,IF(ISNUMBER(SEARCH(AC$3,Consolidado!$D553)),IF(COUNTIFS(Consolidado!$AC$5:AC553,Consolidado!$AC553,Consolidado!$D$5:D553,"*"&amp;AC$3&amp;"*")=1,1,0),0))</f>
        <v>0</v>
      </c>
      <c r="AD553" s="0" t="n">
        <f aca="false">IF(OR(AD$3="",Consolidado!$D553=""),0,IF(ISNUMBER(SEARCH(AD$3,Consolidado!$D553)),IF(COUNTIFS(Consolidado!$AC$5:AC553,Consolidado!$AC553,Consolidado!$D$5:D553,"*"&amp;AD$3&amp;"*")=1,1,0),0))</f>
        <v>0</v>
      </c>
      <c r="AE553" s="0" t="n">
        <f aca="false">IF(OR(AE$3="",Consolidado!$D553=""),0,IF(ISNUMBER(SEARCH(AE$3,Consolidado!$D553)),IF(COUNTIFS(Consolidado!$AC$5:AC553,Consolidado!$AC553,Consolidado!$D$5:D553,"*"&amp;AE$3&amp;"*")=1,1,0),0))</f>
        <v>0</v>
      </c>
      <c r="AF553" s="0" t="n">
        <f aca="false">IF(OR(AF$3="",Consolidado!$D553=""),0,IF(ISNUMBER(SEARCH(AF$3,Consolidado!$D553)),IF(COUNTIFS(Consolidado!$AC$5:AC553,Consolidado!$AC553,Consolidado!$D$5:D553,"*"&amp;AF$3&amp;"*")=1,1,0),0))</f>
        <v>0</v>
      </c>
      <c r="AG553" s="0" t="n">
        <f aca="false">IF(OR(AG$3="",Consolidado!$D553=""),0,IF(ISNUMBER(SEARCH(AG$3,Consolidado!$D553)),IF(COUNTIFS(Consolidado!$AC$5:AC553,Consolidado!$AC553,Consolidado!$D$5:D553,"*"&amp;AG$3&amp;"*")=1,1,0),0))</f>
        <v>0</v>
      </c>
      <c r="AH553" s="0" t="n">
        <f aca="false">IF(OR(AH$3="",Consolidado!$D553=""),0,IF(ISNUMBER(SEARCH(AH$3,Consolidado!$D553)),IF(COUNTIFS(Consolidado!$AC$5:AC553,Consolidado!$AC553,Consolidado!$D$5:D553,"*"&amp;AH$3&amp;"*")=1,1,0),0))</f>
        <v>0</v>
      </c>
      <c r="AI553" s="0" t="n">
        <f aca="false">IF(OR(AI$3="",Consolidado!$D553=""),0,IF(ISNUMBER(SEARCH(AI$3,Consolidado!$D553)),IF(COUNTIFS(Consolidado!$AC$5:AC553,Consolidado!$AC553,Consolidado!$D$5:D553,"*"&amp;AI$3&amp;"*")=1,1,0),0))</f>
        <v>0</v>
      </c>
      <c r="AJ553" s="0" t="n">
        <f aca="false">IF(OR(AJ$3="",Consolidado!$D553=""),0,IF(ISNUMBER(SEARCH(AJ$3,Consolidado!$D553)),IF(COUNTIFS(Consolidado!$AC$5:AC553,Consolidado!$AC553,Consolidado!$D$5:D553,"*"&amp;AJ$3&amp;"*")=1,1,0),0))</f>
        <v>0</v>
      </c>
      <c r="AK553" s="0" t="n">
        <f aca="false">IF(OR(AK$3="",Consolidado!$D553=""),0,IF(ISNUMBER(SEARCH(AK$3,Consolidado!$D553)),IF(COUNTIFS(Consolidado!$AC$5:AC553,Consolidado!$AC553,Consolidado!$D$5:D553,"*"&amp;AK$3&amp;"*")=1,1,0),0))</f>
        <v>0</v>
      </c>
      <c r="AL553" s="0" t="n">
        <f aca="false">IF(OR(AL$3="",Consolidado!$D553=""),0,IF(ISNUMBER(SEARCH(AL$3,Consolidado!$D553)),IF(COUNTIFS(Consolidado!$AC$5:AC553,Consolidado!$AC553,Consolidado!$D$5:D553,"*"&amp;AL$3&amp;"*")=1,1,0),0))</f>
        <v>0</v>
      </c>
      <c r="AM553" s="0" t="n">
        <f aca="false">IF(OR(AM$3="",Consolidado!$D553=""),0,IF(ISNUMBER(SEARCH(AM$3,Consolidado!$D553)),IF(COUNTIFS(Consolidado!$AC$5:AC553,Consolidado!$AC553,Consolidado!$D$5:D553,"*"&amp;AM$3&amp;"*")=1,1,0),0))</f>
        <v>0</v>
      </c>
      <c r="AN553" s="0" t="n">
        <f aca="false">IF(OR(AN$3="",Consolidado!$D553=""),0,IF(ISNUMBER(SEARCH(AN$3,Consolidado!$D553)),IF(COUNTIFS(Consolidado!$AC$5:AC553,Consolidado!$AC553,Consolidado!$D$5:D553,"*"&amp;AN$3&amp;"*")=1,1,0),0))</f>
        <v>0</v>
      </c>
      <c r="AO553" s="0" t="n">
        <f aca="false">IF(OR(AO$3="",Consolidado!$D553=""),0,IF(ISNUMBER(SEARCH(AO$3,Consolidado!$D553)),IF(COUNTIFS(Consolidado!$AC$5:AC553,Consolidado!$AC553,Consolidado!$D$5:D553,"*"&amp;AO$3&amp;"*")=1,1,0),0))</f>
        <v>0</v>
      </c>
    </row>
    <row r="554" customFormat="false" ht="15" hidden="false" customHeight="false" outlineLevel="0" collapsed="false">
      <c r="B554" s="0" t="n">
        <f aca="false">IF(OR(B$3="",Consolidado!$D554=""),0,IF(ISNUMBER(SEARCH(B$3,Consolidado!$D554)),IF(COUNTIFS(Consolidado!$AC$5:AC554,Consolidado!$AC554,Consolidado!$D$5:D554,"*"&amp;B$3&amp;"*")=1,1,0),0))</f>
        <v>0</v>
      </c>
      <c r="C554" s="0" t="n">
        <f aca="false">IF(OR(C$3="",Consolidado!$D554=""),0,IF(ISNUMBER(SEARCH(C$3,Consolidado!$D554)),IF(COUNTIFS(Consolidado!$AC$5:AC554,Consolidado!$AC554,Consolidado!$D$5:D554,"*"&amp;C$3&amp;"*")=1,1,0),0))</f>
        <v>0</v>
      </c>
      <c r="D554" s="0" t="n">
        <f aca="false">IF(OR(D$3="",Consolidado!$D554=""),0,IF(ISNUMBER(SEARCH(D$3,Consolidado!$D554)),IF(COUNTIFS(Consolidado!$AC$5:AC554,Consolidado!$AC554,Consolidado!$D$5:D554,"*"&amp;D$3&amp;"*")=1,1,0),0))</f>
        <v>0</v>
      </c>
      <c r="E554" s="0" t="n">
        <f aca="false">IF(OR(E$3="",Consolidado!$D554=""),0,IF(ISNUMBER(SEARCH(E$3,Consolidado!$D554)),IF(COUNTIFS(Consolidado!$AC$5:AC554,Consolidado!$AC554,Consolidado!$D$5:D554,"*"&amp;E$3&amp;"*")=1,1,0),0))</f>
        <v>0</v>
      </c>
      <c r="F554" s="0" t="n">
        <f aca="false">IF(OR(F$3="",Consolidado!$D554=""),0,IF(ISNUMBER(SEARCH(F$3,Consolidado!$D554)),IF(COUNTIFS(Consolidado!$AC$5:AC554,Consolidado!$AC554,Consolidado!$D$5:D554,"*"&amp;F$3&amp;"*")=1,1,0),0))</f>
        <v>0</v>
      </c>
      <c r="G554" s="0" t="n">
        <f aca="false">IF(OR(G$3="",Consolidado!$D554=""),0,IF(ISNUMBER(SEARCH(G$3,Consolidado!$D554)),IF(COUNTIFS(Consolidado!$AC$5:AC554,Consolidado!$AC554,Consolidado!$D$5:D554,"*"&amp;G$3&amp;"*")=1,1,0),0))</f>
        <v>0</v>
      </c>
      <c r="H554" s="0" t="n">
        <f aca="false">IF(OR(H$3="",Consolidado!$D554=""),0,IF(ISNUMBER(SEARCH(H$3,Consolidado!$D554)),IF(COUNTIFS(Consolidado!$AC$5:AC554,Consolidado!$AC554,Consolidado!$D$5:D554,"*"&amp;H$3&amp;"*")=1,1,0),0))</f>
        <v>0</v>
      </c>
      <c r="I554" s="0" t="n">
        <f aca="false">IF(OR(I$3="",Consolidado!$D554=""),0,IF(ISNUMBER(SEARCH(I$3,Consolidado!$D554)),IF(COUNTIFS(Consolidado!$AC$5:AC554,Consolidado!$AC554,Consolidado!$D$5:D554,"*"&amp;I$3&amp;"*")=1,1,0),0))</f>
        <v>0</v>
      </c>
      <c r="J554" s="0" t="n">
        <f aca="false">IF(OR(J$3="",Consolidado!$D554=""),0,IF(ISNUMBER(SEARCH(J$3,Consolidado!$D554)),IF(COUNTIFS(Consolidado!$AC$5:AC554,Consolidado!$AC554,Consolidado!$D$5:D554,"*"&amp;J$3&amp;"*")=1,1,0),0))</f>
        <v>0</v>
      </c>
      <c r="K554" s="0" t="n">
        <f aca="false">IF(OR(K$3="",Consolidado!$D554=""),0,IF(ISNUMBER(SEARCH(K$3,Consolidado!$D554)),IF(COUNTIFS(Consolidado!$AC$5:AC554,Consolidado!$AC554,Consolidado!$D$5:D554,"*"&amp;K$3&amp;"*")=1,1,0),0))</f>
        <v>0</v>
      </c>
      <c r="L554" s="0" t="n">
        <f aca="false">IF(OR(L$3="",Consolidado!$D554=""),0,IF(ISNUMBER(SEARCH(L$3,Consolidado!$D554)),IF(COUNTIFS(Consolidado!$AC$5:AC554,Consolidado!$AC554,Consolidado!$D$5:D554,"*"&amp;L$3&amp;"*")=1,1,0),0))</f>
        <v>0</v>
      </c>
      <c r="M554" s="0" t="n">
        <f aca="false">IF(OR(M$3="",Consolidado!$D554=""),0,IF(ISNUMBER(SEARCH(M$3,Consolidado!$D554)),IF(COUNTIFS(Consolidado!$AC$5:AC554,Consolidado!$AC554,Consolidado!$D$5:D554,"*"&amp;M$3&amp;"*")=1,1,0),0))</f>
        <v>0</v>
      </c>
      <c r="N554" s="0" t="n">
        <f aca="false">IF(OR(N$3="",Consolidado!$D554=""),0,IF(ISNUMBER(SEARCH(N$3,Consolidado!$D554)),IF(COUNTIFS(Consolidado!$AC$5:AC554,Consolidado!$AC554,Consolidado!$D$5:D554,"*"&amp;N$3&amp;"*")=1,1,0),0))</f>
        <v>0</v>
      </c>
      <c r="O554" s="0" t="n">
        <f aca="false">IF(OR(O$3="",Consolidado!$D554=""),0,IF(ISNUMBER(SEARCH(O$3,Consolidado!$D554)),IF(COUNTIFS(Consolidado!$AC$5:AC554,Consolidado!$AC554,Consolidado!$D$5:D554,"*"&amp;O$3&amp;"*")=1,1,0),0))</f>
        <v>0</v>
      </c>
      <c r="P554" s="0" t="n">
        <f aca="false">IF(OR(P$3="",Consolidado!$D554=""),0,IF(ISNUMBER(SEARCH(P$3,Consolidado!$D554)),IF(COUNTIFS(Consolidado!$AC$5:AC554,Consolidado!$AC554,Consolidado!$D$5:D554,"*"&amp;P$3&amp;"*")=1,1,0),0))</f>
        <v>0</v>
      </c>
      <c r="Q554" s="0" t="n">
        <f aca="false">IF(OR(Q$3="",Consolidado!$D554=""),0,IF(ISNUMBER(SEARCH(Q$3,Consolidado!$D554)),IF(COUNTIFS(Consolidado!$AC$5:AC554,Consolidado!$AC554,Consolidado!$D$5:D554,"*"&amp;Q$3&amp;"*")=1,1,0),0))</f>
        <v>0</v>
      </c>
      <c r="R554" s="0" t="n">
        <f aca="false">IF(OR(R$3="",Consolidado!$D554=""),0,IF(ISNUMBER(SEARCH(R$3,Consolidado!$D554)),IF(COUNTIFS(Consolidado!$AC$5:AC554,Consolidado!$AC554,Consolidado!$D$5:D554,"*"&amp;R$3&amp;"*")=1,1,0),0))</f>
        <v>0</v>
      </c>
      <c r="S554" s="0" t="n">
        <f aca="false">IF(OR(S$3="",Consolidado!$D554=""),0,IF(ISNUMBER(SEARCH(S$3,Consolidado!$D554)),IF(COUNTIFS(Consolidado!$AC$5:AC554,Consolidado!$AC554,Consolidado!$D$5:D554,"*"&amp;S$3&amp;"*")=1,1,0),0))</f>
        <v>0</v>
      </c>
      <c r="T554" s="0" t="n">
        <f aca="false">IF(OR(T$3="",Consolidado!$D554=""),0,IF(ISNUMBER(SEARCH(T$3,Consolidado!$D554)),IF(COUNTIFS(Consolidado!$AC$5:AC554,Consolidado!$AC554,Consolidado!$D$5:D554,"*"&amp;T$3&amp;"*")=1,1,0),0))</f>
        <v>0</v>
      </c>
      <c r="U554" s="0" t="n">
        <f aca="false">IF(OR(U$3="",Consolidado!$D554=""),0,IF(ISNUMBER(SEARCH(U$3,Consolidado!$D554)),IF(COUNTIFS(Consolidado!$AC$5:AC554,Consolidado!$AC554,Consolidado!$D$5:D554,"*"&amp;U$3&amp;"*")=1,1,0),0))</f>
        <v>0</v>
      </c>
      <c r="V554" s="0" t="n">
        <f aca="false">IF(OR(V$3="",Consolidado!$D554=""),0,IF(ISNUMBER(SEARCH(V$3,Consolidado!$D554)),IF(COUNTIFS(Consolidado!$AC$5:AC554,Consolidado!$AC554,Consolidado!$D$5:D554,"*"&amp;V$3&amp;"*")=1,1,0),0))</f>
        <v>0</v>
      </c>
      <c r="W554" s="0" t="n">
        <f aca="false">IF(OR(W$3="",Consolidado!$D554=""),0,IF(ISNUMBER(SEARCH(W$3,Consolidado!$D554)),IF(COUNTIFS(Consolidado!$AC$5:AC554,Consolidado!$AC554,Consolidado!$D$5:D554,"*"&amp;W$3&amp;"*")=1,1,0),0))</f>
        <v>0</v>
      </c>
      <c r="X554" s="0" t="n">
        <f aca="false">IF(OR(X$3="",Consolidado!$D554=""),0,IF(ISNUMBER(SEARCH(X$3,Consolidado!$D554)),IF(COUNTIFS(Consolidado!$AC$5:AC554,Consolidado!$AC554,Consolidado!$D$5:D554,"*"&amp;X$3&amp;"*")=1,1,0),0))</f>
        <v>0</v>
      </c>
      <c r="Y554" s="0" t="n">
        <f aca="false">IF(OR(Y$3="",Consolidado!$D554=""),0,IF(ISNUMBER(SEARCH(Y$3,Consolidado!$D554)),IF(COUNTIFS(Consolidado!$AC$5:AC554,Consolidado!$AC554,Consolidado!$D$5:D554,"*"&amp;Y$3&amp;"*")=1,1,0),0))</f>
        <v>0</v>
      </c>
      <c r="Z554" s="0" t="n">
        <f aca="false">IF(OR(Z$3="",Consolidado!$D554=""),0,IF(ISNUMBER(SEARCH(Z$3,Consolidado!$D554)),IF(COUNTIFS(Consolidado!$AC$5:AC554,Consolidado!$AC554,Consolidado!$D$5:D554,"*"&amp;Z$3&amp;"*")=1,1,0),0))</f>
        <v>0</v>
      </c>
      <c r="AA554" s="0" t="n">
        <f aca="false">IF(OR(AA$3="",Consolidado!$D554=""),0,IF(ISNUMBER(SEARCH(AA$3,Consolidado!$D554)),IF(COUNTIFS(Consolidado!$AC$5:AC554,Consolidado!$AC554,Consolidado!$D$5:D554,"*"&amp;AA$3&amp;"*")=1,1,0),0))</f>
        <v>0</v>
      </c>
      <c r="AB554" s="0" t="n">
        <f aca="false">IF(OR(AB$3="",Consolidado!$D554=""),0,IF(ISNUMBER(SEARCH(AB$3,Consolidado!$D554)),IF(COUNTIFS(Consolidado!$AC$5:AC554,Consolidado!$AC554,Consolidado!$D$5:D554,"*"&amp;AB$3&amp;"*")=1,1,0),0))</f>
        <v>0</v>
      </c>
      <c r="AC554" s="0" t="n">
        <f aca="false">IF(OR(AC$3="",Consolidado!$D554=""),0,IF(ISNUMBER(SEARCH(AC$3,Consolidado!$D554)),IF(COUNTIFS(Consolidado!$AC$5:AC554,Consolidado!$AC554,Consolidado!$D$5:D554,"*"&amp;AC$3&amp;"*")=1,1,0),0))</f>
        <v>0</v>
      </c>
      <c r="AD554" s="0" t="n">
        <f aca="false">IF(OR(AD$3="",Consolidado!$D554=""),0,IF(ISNUMBER(SEARCH(AD$3,Consolidado!$D554)),IF(COUNTIFS(Consolidado!$AC$5:AC554,Consolidado!$AC554,Consolidado!$D$5:D554,"*"&amp;AD$3&amp;"*")=1,1,0),0))</f>
        <v>0</v>
      </c>
      <c r="AE554" s="0" t="n">
        <f aca="false">IF(OR(AE$3="",Consolidado!$D554=""),0,IF(ISNUMBER(SEARCH(AE$3,Consolidado!$D554)),IF(COUNTIFS(Consolidado!$AC$5:AC554,Consolidado!$AC554,Consolidado!$D$5:D554,"*"&amp;AE$3&amp;"*")=1,1,0),0))</f>
        <v>0</v>
      </c>
      <c r="AF554" s="0" t="n">
        <f aca="false">IF(OR(AF$3="",Consolidado!$D554=""),0,IF(ISNUMBER(SEARCH(AF$3,Consolidado!$D554)),IF(COUNTIFS(Consolidado!$AC$5:AC554,Consolidado!$AC554,Consolidado!$D$5:D554,"*"&amp;AF$3&amp;"*")=1,1,0),0))</f>
        <v>0</v>
      </c>
      <c r="AG554" s="0" t="n">
        <f aca="false">IF(OR(AG$3="",Consolidado!$D554=""),0,IF(ISNUMBER(SEARCH(AG$3,Consolidado!$D554)),IF(COUNTIFS(Consolidado!$AC$5:AC554,Consolidado!$AC554,Consolidado!$D$5:D554,"*"&amp;AG$3&amp;"*")=1,1,0),0))</f>
        <v>0</v>
      </c>
      <c r="AH554" s="0" t="n">
        <f aca="false">IF(OR(AH$3="",Consolidado!$D554=""),0,IF(ISNUMBER(SEARCH(AH$3,Consolidado!$D554)),IF(COUNTIFS(Consolidado!$AC$5:AC554,Consolidado!$AC554,Consolidado!$D$5:D554,"*"&amp;AH$3&amp;"*")=1,1,0),0))</f>
        <v>0</v>
      </c>
      <c r="AI554" s="0" t="n">
        <f aca="false">IF(OR(AI$3="",Consolidado!$D554=""),0,IF(ISNUMBER(SEARCH(AI$3,Consolidado!$D554)),IF(COUNTIFS(Consolidado!$AC$5:AC554,Consolidado!$AC554,Consolidado!$D$5:D554,"*"&amp;AI$3&amp;"*")=1,1,0),0))</f>
        <v>0</v>
      </c>
      <c r="AJ554" s="0" t="n">
        <f aca="false">IF(OR(AJ$3="",Consolidado!$D554=""),0,IF(ISNUMBER(SEARCH(AJ$3,Consolidado!$D554)),IF(COUNTIFS(Consolidado!$AC$5:AC554,Consolidado!$AC554,Consolidado!$D$5:D554,"*"&amp;AJ$3&amp;"*")=1,1,0),0))</f>
        <v>0</v>
      </c>
      <c r="AK554" s="0" t="n">
        <f aca="false">IF(OR(AK$3="",Consolidado!$D554=""),0,IF(ISNUMBER(SEARCH(AK$3,Consolidado!$D554)),IF(COUNTIFS(Consolidado!$AC$5:AC554,Consolidado!$AC554,Consolidado!$D$5:D554,"*"&amp;AK$3&amp;"*")=1,1,0),0))</f>
        <v>0</v>
      </c>
      <c r="AL554" s="0" t="n">
        <f aca="false">IF(OR(AL$3="",Consolidado!$D554=""),0,IF(ISNUMBER(SEARCH(AL$3,Consolidado!$D554)),IF(COUNTIFS(Consolidado!$AC$5:AC554,Consolidado!$AC554,Consolidado!$D$5:D554,"*"&amp;AL$3&amp;"*")=1,1,0),0))</f>
        <v>0</v>
      </c>
      <c r="AM554" s="0" t="n">
        <f aca="false">IF(OR(AM$3="",Consolidado!$D554=""),0,IF(ISNUMBER(SEARCH(AM$3,Consolidado!$D554)),IF(COUNTIFS(Consolidado!$AC$5:AC554,Consolidado!$AC554,Consolidado!$D$5:D554,"*"&amp;AM$3&amp;"*")=1,1,0),0))</f>
        <v>0</v>
      </c>
      <c r="AN554" s="0" t="n">
        <f aca="false">IF(OR(AN$3="",Consolidado!$D554=""),0,IF(ISNUMBER(SEARCH(AN$3,Consolidado!$D554)),IF(COUNTIFS(Consolidado!$AC$5:AC554,Consolidado!$AC554,Consolidado!$D$5:D554,"*"&amp;AN$3&amp;"*")=1,1,0),0))</f>
        <v>0</v>
      </c>
      <c r="AO554" s="0" t="n">
        <f aca="false">IF(OR(AO$3="",Consolidado!$D554=""),0,IF(ISNUMBER(SEARCH(AO$3,Consolidado!$D554)),IF(COUNTIFS(Consolidado!$AC$5:AC554,Consolidado!$AC554,Consolidado!$D$5:D554,"*"&amp;AO$3&amp;"*")=1,1,0),0))</f>
        <v>0</v>
      </c>
    </row>
    <row r="555" customFormat="false" ht="15" hidden="false" customHeight="false" outlineLevel="0" collapsed="false">
      <c r="B555" s="0" t="n">
        <f aca="false">IF(OR(B$3="",Consolidado!$D555=""),0,IF(ISNUMBER(SEARCH(B$3,Consolidado!$D555)),IF(COUNTIFS(Consolidado!$AC$5:AC555,Consolidado!$AC555,Consolidado!$D$5:D555,"*"&amp;B$3&amp;"*")=1,1,0),0))</f>
        <v>0</v>
      </c>
      <c r="C555" s="0" t="n">
        <f aca="false">IF(OR(C$3="",Consolidado!$D555=""),0,IF(ISNUMBER(SEARCH(C$3,Consolidado!$D555)),IF(COUNTIFS(Consolidado!$AC$5:AC555,Consolidado!$AC555,Consolidado!$D$5:D555,"*"&amp;C$3&amp;"*")=1,1,0),0))</f>
        <v>0</v>
      </c>
      <c r="D555" s="0" t="n">
        <f aca="false">IF(OR(D$3="",Consolidado!$D555=""),0,IF(ISNUMBER(SEARCH(D$3,Consolidado!$D555)),IF(COUNTIFS(Consolidado!$AC$5:AC555,Consolidado!$AC555,Consolidado!$D$5:D555,"*"&amp;D$3&amp;"*")=1,1,0),0))</f>
        <v>0</v>
      </c>
      <c r="E555" s="0" t="n">
        <f aca="false">IF(OR(E$3="",Consolidado!$D555=""),0,IF(ISNUMBER(SEARCH(E$3,Consolidado!$D555)),IF(COUNTIFS(Consolidado!$AC$5:AC555,Consolidado!$AC555,Consolidado!$D$5:D555,"*"&amp;E$3&amp;"*")=1,1,0),0))</f>
        <v>0</v>
      </c>
      <c r="F555" s="0" t="n">
        <f aca="false">IF(OR(F$3="",Consolidado!$D555=""),0,IF(ISNUMBER(SEARCH(F$3,Consolidado!$D555)),IF(COUNTIFS(Consolidado!$AC$5:AC555,Consolidado!$AC555,Consolidado!$D$5:D555,"*"&amp;F$3&amp;"*")=1,1,0),0))</f>
        <v>0</v>
      </c>
      <c r="G555" s="0" t="n">
        <f aca="false">IF(OR(G$3="",Consolidado!$D555=""),0,IF(ISNUMBER(SEARCH(G$3,Consolidado!$D555)),IF(COUNTIFS(Consolidado!$AC$5:AC555,Consolidado!$AC555,Consolidado!$D$5:D555,"*"&amp;G$3&amp;"*")=1,1,0),0))</f>
        <v>0</v>
      </c>
      <c r="H555" s="0" t="n">
        <f aca="false">IF(OR(H$3="",Consolidado!$D555=""),0,IF(ISNUMBER(SEARCH(H$3,Consolidado!$D555)),IF(COUNTIFS(Consolidado!$AC$5:AC555,Consolidado!$AC555,Consolidado!$D$5:D555,"*"&amp;H$3&amp;"*")=1,1,0),0))</f>
        <v>0</v>
      </c>
      <c r="I555" s="0" t="n">
        <f aca="false">IF(OR(I$3="",Consolidado!$D555=""),0,IF(ISNUMBER(SEARCH(I$3,Consolidado!$D555)),IF(COUNTIFS(Consolidado!$AC$5:AC555,Consolidado!$AC555,Consolidado!$D$5:D555,"*"&amp;I$3&amp;"*")=1,1,0),0))</f>
        <v>0</v>
      </c>
      <c r="J555" s="0" t="n">
        <f aca="false">IF(OR(J$3="",Consolidado!$D555=""),0,IF(ISNUMBER(SEARCH(J$3,Consolidado!$D555)),IF(COUNTIFS(Consolidado!$AC$5:AC555,Consolidado!$AC555,Consolidado!$D$5:D555,"*"&amp;J$3&amp;"*")=1,1,0),0))</f>
        <v>0</v>
      </c>
      <c r="K555" s="0" t="n">
        <f aca="false">IF(OR(K$3="",Consolidado!$D555=""),0,IF(ISNUMBER(SEARCH(K$3,Consolidado!$D555)),IF(COUNTIFS(Consolidado!$AC$5:AC555,Consolidado!$AC555,Consolidado!$D$5:D555,"*"&amp;K$3&amp;"*")=1,1,0),0))</f>
        <v>0</v>
      </c>
      <c r="L555" s="0" t="n">
        <f aca="false">IF(OR(L$3="",Consolidado!$D555=""),0,IF(ISNUMBER(SEARCH(L$3,Consolidado!$D555)),IF(COUNTIFS(Consolidado!$AC$5:AC555,Consolidado!$AC555,Consolidado!$D$5:D555,"*"&amp;L$3&amp;"*")=1,1,0),0))</f>
        <v>0</v>
      </c>
      <c r="M555" s="0" t="n">
        <f aca="false">IF(OR(M$3="",Consolidado!$D555=""),0,IF(ISNUMBER(SEARCH(M$3,Consolidado!$D555)),IF(COUNTIFS(Consolidado!$AC$5:AC555,Consolidado!$AC555,Consolidado!$D$5:D555,"*"&amp;M$3&amp;"*")=1,1,0),0))</f>
        <v>0</v>
      </c>
      <c r="N555" s="0" t="n">
        <f aca="false">IF(OR(N$3="",Consolidado!$D555=""),0,IF(ISNUMBER(SEARCH(N$3,Consolidado!$D555)),IF(COUNTIFS(Consolidado!$AC$5:AC555,Consolidado!$AC555,Consolidado!$D$5:D555,"*"&amp;N$3&amp;"*")=1,1,0),0))</f>
        <v>0</v>
      </c>
      <c r="O555" s="0" t="n">
        <f aca="false">IF(OR(O$3="",Consolidado!$D555=""),0,IF(ISNUMBER(SEARCH(O$3,Consolidado!$D555)),IF(COUNTIFS(Consolidado!$AC$5:AC555,Consolidado!$AC555,Consolidado!$D$5:D555,"*"&amp;O$3&amp;"*")=1,1,0),0))</f>
        <v>0</v>
      </c>
      <c r="P555" s="0" t="n">
        <f aca="false">IF(OR(P$3="",Consolidado!$D555=""),0,IF(ISNUMBER(SEARCH(P$3,Consolidado!$D555)),IF(COUNTIFS(Consolidado!$AC$5:AC555,Consolidado!$AC555,Consolidado!$D$5:D555,"*"&amp;P$3&amp;"*")=1,1,0),0))</f>
        <v>0</v>
      </c>
      <c r="Q555" s="0" t="n">
        <f aca="false">IF(OR(Q$3="",Consolidado!$D555=""),0,IF(ISNUMBER(SEARCH(Q$3,Consolidado!$D555)),IF(COUNTIFS(Consolidado!$AC$5:AC555,Consolidado!$AC555,Consolidado!$D$5:D555,"*"&amp;Q$3&amp;"*")=1,1,0),0))</f>
        <v>0</v>
      </c>
      <c r="R555" s="0" t="n">
        <f aca="false">IF(OR(R$3="",Consolidado!$D555=""),0,IF(ISNUMBER(SEARCH(R$3,Consolidado!$D555)),IF(COUNTIFS(Consolidado!$AC$5:AC555,Consolidado!$AC555,Consolidado!$D$5:D555,"*"&amp;R$3&amp;"*")=1,1,0),0))</f>
        <v>0</v>
      </c>
      <c r="S555" s="0" t="n">
        <f aca="false">IF(OR(S$3="",Consolidado!$D555=""),0,IF(ISNUMBER(SEARCH(S$3,Consolidado!$D555)),IF(COUNTIFS(Consolidado!$AC$5:AC555,Consolidado!$AC555,Consolidado!$D$5:D555,"*"&amp;S$3&amp;"*")=1,1,0),0))</f>
        <v>0</v>
      </c>
      <c r="T555" s="0" t="n">
        <f aca="false">IF(OR(T$3="",Consolidado!$D555=""),0,IF(ISNUMBER(SEARCH(T$3,Consolidado!$D555)),IF(COUNTIFS(Consolidado!$AC$5:AC555,Consolidado!$AC555,Consolidado!$D$5:D555,"*"&amp;T$3&amp;"*")=1,1,0),0))</f>
        <v>0</v>
      </c>
      <c r="U555" s="0" t="n">
        <f aca="false">IF(OR(U$3="",Consolidado!$D555=""),0,IF(ISNUMBER(SEARCH(U$3,Consolidado!$D555)),IF(COUNTIFS(Consolidado!$AC$5:AC555,Consolidado!$AC555,Consolidado!$D$5:D555,"*"&amp;U$3&amp;"*")=1,1,0),0))</f>
        <v>0</v>
      </c>
      <c r="V555" s="0" t="n">
        <f aca="false">IF(OR(V$3="",Consolidado!$D555=""),0,IF(ISNUMBER(SEARCH(V$3,Consolidado!$D555)),IF(COUNTIFS(Consolidado!$AC$5:AC555,Consolidado!$AC555,Consolidado!$D$5:D555,"*"&amp;V$3&amp;"*")=1,1,0),0))</f>
        <v>0</v>
      </c>
      <c r="W555" s="0" t="n">
        <f aca="false">IF(OR(W$3="",Consolidado!$D555=""),0,IF(ISNUMBER(SEARCH(W$3,Consolidado!$D555)),IF(COUNTIFS(Consolidado!$AC$5:AC555,Consolidado!$AC555,Consolidado!$D$5:D555,"*"&amp;W$3&amp;"*")=1,1,0),0))</f>
        <v>0</v>
      </c>
      <c r="X555" s="0" t="n">
        <f aca="false">IF(OR(X$3="",Consolidado!$D555=""),0,IF(ISNUMBER(SEARCH(X$3,Consolidado!$D555)),IF(COUNTIFS(Consolidado!$AC$5:AC555,Consolidado!$AC555,Consolidado!$D$5:D555,"*"&amp;X$3&amp;"*")=1,1,0),0))</f>
        <v>0</v>
      </c>
      <c r="Y555" s="0" t="n">
        <f aca="false">IF(OR(Y$3="",Consolidado!$D555=""),0,IF(ISNUMBER(SEARCH(Y$3,Consolidado!$D555)),IF(COUNTIFS(Consolidado!$AC$5:AC555,Consolidado!$AC555,Consolidado!$D$5:D555,"*"&amp;Y$3&amp;"*")=1,1,0),0))</f>
        <v>0</v>
      </c>
      <c r="Z555" s="0" t="n">
        <f aca="false">IF(OR(Z$3="",Consolidado!$D555=""),0,IF(ISNUMBER(SEARCH(Z$3,Consolidado!$D555)),IF(COUNTIFS(Consolidado!$AC$5:AC555,Consolidado!$AC555,Consolidado!$D$5:D555,"*"&amp;Z$3&amp;"*")=1,1,0),0))</f>
        <v>0</v>
      </c>
      <c r="AA555" s="0" t="n">
        <f aca="false">IF(OR(AA$3="",Consolidado!$D555=""),0,IF(ISNUMBER(SEARCH(AA$3,Consolidado!$D555)),IF(COUNTIFS(Consolidado!$AC$5:AC555,Consolidado!$AC555,Consolidado!$D$5:D555,"*"&amp;AA$3&amp;"*")=1,1,0),0))</f>
        <v>0</v>
      </c>
      <c r="AB555" s="0" t="n">
        <f aca="false">IF(OR(AB$3="",Consolidado!$D555=""),0,IF(ISNUMBER(SEARCH(AB$3,Consolidado!$D555)),IF(COUNTIFS(Consolidado!$AC$5:AC555,Consolidado!$AC555,Consolidado!$D$5:D555,"*"&amp;AB$3&amp;"*")=1,1,0),0))</f>
        <v>0</v>
      </c>
      <c r="AC555" s="0" t="n">
        <f aca="false">IF(OR(AC$3="",Consolidado!$D555=""),0,IF(ISNUMBER(SEARCH(AC$3,Consolidado!$D555)),IF(COUNTIFS(Consolidado!$AC$5:AC555,Consolidado!$AC555,Consolidado!$D$5:D555,"*"&amp;AC$3&amp;"*")=1,1,0),0))</f>
        <v>0</v>
      </c>
      <c r="AD555" s="0" t="n">
        <f aca="false">IF(OR(AD$3="",Consolidado!$D555=""),0,IF(ISNUMBER(SEARCH(AD$3,Consolidado!$D555)),IF(COUNTIFS(Consolidado!$AC$5:AC555,Consolidado!$AC555,Consolidado!$D$5:D555,"*"&amp;AD$3&amp;"*")=1,1,0),0))</f>
        <v>0</v>
      </c>
      <c r="AE555" s="0" t="n">
        <f aca="false">IF(OR(AE$3="",Consolidado!$D555=""),0,IF(ISNUMBER(SEARCH(AE$3,Consolidado!$D555)),IF(COUNTIFS(Consolidado!$AC$5:AC555,Consolidado!$AC555,Consolidado!$D$5:D555,"*"&amp;AE$3&amp;"*")=1,1,0),0))</f>
        <v>0</v>
      </c>
      <c r="AF555" s="0" t="n">
        <f aca="false">IF(OR(AF$3="",Consolidado!$D555=""),0,IF(ISNUMBER(SEARCH(AF$3,Consolidado!$D555)),IF(COUNTIFS(Consolidado!$AC$5:AC555,Consolidado!$AC555,Consolidado!$D$5:D555,"*"&amp;AF$3&amp;"*")=1,1,0),0))</f>
        <v>0</v>
      </c>
      <c r="AG555" s="0" t="n">
        <f aca="false">IF(OR(AG$3="",Consolidado!$D555=""),0,IF(ISNUMBER(SEARCH(AG$3,Consolidado!$D555)),IF(COUNTIFS(Consolidado!$AC$5:AC555,Consolidado!$AC555,Consolidado!$D$5:D555,"*"&amp;AG$3&amp;"*")=1,1,0),0))</f>
        <v>0</v>
      </c>
      <c r="AH555" s="0" t="n">
        <f aca="false">IF(OR(AH$3="",Consolidado!$D555=""),0,IF(ISNUMBER(SEARCH(AH$3,Consolidado!$D555)),IF(COUNTIFS(Consolidado!$AC$5:AC555,Consolidado!$AC555,Consolidado!$D$5:D555,"*"&amp;AH$3&amp;"*")=1,1,0),0))</f>
        <v>0</v>
      </c>
      <c r="AI555" s="0" t="n">
        <f aca="false">IF(OR(AI$3="",Consolidado!$D555=""),0,IF(ISNUMBER(SEARCH(AI$3,Consolidado!$D555)),IF(COUNTIFS(Consolidado!$AC$5:AC555,Consolidado!$AC555,Consolidado!$D$5:D555,"*"&amp;AI$3&amp;"*")=1,1,0),0))</f>
        <v>0</v>
      </c>
      <c r="AJ555" s="0" t="n">
        <f aca="false">IF(OR(AJ$3="",Consolidado!$D555=""),0,IF(ISNUMBER(SEARCH(AJ$3,Consolidado!$D555)),IF(COUNTIFS(Consolidado!$AC$5:AC555,Consolidado!$AC555,Consolidado!$D$5:D555,"*"&amp;AJ$3&amp;"*")=1,1,0),0))</f>
        <v>0</v>
      </c>
      <c r="AK555" s="0" t="n">
        <f aca="false">IF(OR(AK$3="",Consolidado!$D555=""),0,IF(ISNUMBER(SEARCH(AK$3,Consolidado!$D555)),IF(COUNTIFS(Consolidado!$AC$5:AC555,Consolidado!$AC555,Consolidado!$D$5:D555,"*"&amp;AK$3&amp;"*")=1,1,0),0))</f>
        <v>0</v>
      </c>
      <c r="AL555" s="0" t="n">
        <f aca="false">IF(OR(AL$3="",Consolidado!$D555=""),0,IF(ISNUMBER(SEARCH(AL$3,Consolidado!$D555)),IF(COUNTIFS(Consolidado!$AC$5:AC555,Consolidado!$AC555,Consolidado!$D$5:D555,"*"&amp;AL$3&amp;"*")=1,1,0),0))</f>
        <v>0</v>
      </c>
      <c r="AM555" s="0" t="n">
        <f aca="false">IF(OR(AM$3="",Consolidado!$D555=""),0,IF(ISNUMBER(SEARCH(AM$3,Consolidado!$D555)),IF(COUNTIFS(Consolidado!$AC$5:AC555,Consolidado!$AC555,Consolidado!$D$5:D555,"*"&amp;AM$3&amp;"*")=1,1,0),0))</f>
        <v>0</v>
      </c>
      <c r="AN555" s="0" t="n">
        <f aca="false">IF(OR(AN$3="",Consolidado!$D555=""),0,IF(ISNUMBER(SEARCH(AN$3,Consolidado!$D555)),IF(COUNTIFS(Consolidado!$AC$5:AC555,Consolidado!$AC555,Consolidado!$D$5:D555,"*"&amp;AN$3&amp;"*")=1,1,0),0))</f>
        <v>0</v>
      </c>
      <c r="AO555" s="0" t="n">
        <f aca="false">IF(OR(AO$3="",Consolidado!$D555=""),0,IF(ISNUMBER(SEARCH(AO$3,Consolidado!$D555)),IF(COUNTIFS(Consolidado!$AC$5:AC555,Consolidado!$AC555,Consolidado!$D$5:D555,"*"&amp;AO$3&amp;"*")=1,1,0),0))</f>
        <v>0</v>
      </c>
    </row>
    <row r="556" customFormat="false" ht="15" hidden="false" customHeight="false" outlineLevel="0" collapsed="false">
      <c r="B556" s="0" t="n">
        <f aca="false">IF(OR(B$3="",Consolidado!$D556=""),0,IF(ISNUMBER(SEARCH(B$3,Consolidado!$D556)),IF(COUNTIFS(Consolidado!$AC$5:AC556,Consolidado!$AC556,Consolidado!$D$5:D556,"*"&amp;B$3&amp;"*")=1,1,0),0))</f>
        <v>0</v>
      </c>
      <c r="C556" s="0" t="n">
        <f aca="false">IF(OR(C$3="",Consolidado!$D556=""),0,IF(ISNUMBER(SEARCH(C$3,Consolidado!$D556)),IF(COUNTIFS(Consolidado!$AC$5:AC556,Consolidado!$AC556,Consolidado!$D$5:D556,"*"&amp;C$3&amp;"*")=1,1,0),0))</f>
        <v>0</v>
      </c>
      <c r="D556" s="0" t="n">
        <f aca="false">IF(OR(D$3="",Consolidado!$D556=""),0,IF(ISNUMBER(SEARCH(D$3,Consolidado!$D556)),IF(COUNTIFS(Consolidado!$AC$5:AC556,Consolidado!$AC556,Consolidado!$D$5:D556,"*"&amp;D$3&amp;"*")=1,1,0),0))</f>
        <v>0</v>
      </c>
      <c r="E556" s="0" t="n">
        <f aca="false">IF(OR(E$3="",Consolidado!$D556=""),0,IF(ISNUMBER(SEARCH(E$3,Consolidado!$D556)),IF(COUNTIFS(Consolidado!$AC$5:AC556,Consolidado!$AC556,Consolidado!$D$5:D556,"*"&amp;E$3&amp;"*")=1,1,0),0))</f>
        <v>0</v>
      </c>
      <c r="F556" s="0" t="n">
        <f aca="false">IF(OR(F$3="",Consolidado!$D556=""),0,IF(ISNUMBER(SEARCH(F$3,Consolidado!$D556)),IF(COUNTIFS(Consolidado!$AC$5:AC556,Consolidado!$AC556,Consolidado!$D$5:D556,"*"&amp;F$3&amp;"*")=1,1,0),0))</f>
        <v>0</v>
      </c>
      <c r="G556" s="0" t="n">
        <f aca="false">IF(OR(G$3="",Consolidado!$D556=""),0,IF(ISNUMBER(SEARCH(G$3,Consolidado!$D556)),IF(COUNTIFS(Consolidado!$AC$5:AC556,Consolidado!$AC556,Consolidado!$D$5:D556,"*"&amp;G$3&amp;"*")=1,1,0),0))</f>
        <v>0</v>
      </c>
      <c r="H556" s="0" t="n">
        <f aca="false">IF(OR(H$3="",Consolidado!$D556=""),0,IF(ISNUMBER(SEARCH(H$3,Consolidado!$D556)),IF(COUNTIFS(Consolidado!$AC$5:AC556,Consolidado!$AC556,Consolidado!$D$5:D556,"*"&amp;H$3&amp;"*")=1,1,0),0))</f>
        <v>0</v>
      </c>
      <c r="I556" s="0" t="n">
        <f aca="false">IF(OR(I$3="",Consolidado!$D556=""),0,IF(ISNUMBER(SEARCH(I$3,Consolidado!$D556)),IF(COUNTIFS(Consolidado!$AC$5:AC556,Consolidado!$AC556,Consolidado!$D$5:D556,"*"&amp;I$3&amp;"*")=1,1,0),0))</f>
        <v>0</v>
      </c>
      <c r="J556" s="0" t="n">
        <f aca="false">IF(OR(J$3="",Consolidado!$D556=""),0,IF(ISNUMBER(SEARCH(J$3,Consolidado!$D556)),IF(COUNTIFS(Consolidado!$AC$5:AC556,Consolidado!$AC556,Consolidado!$D$5:D556,"*"&amp;J$3&amp;"*")=1,1,0),0))</f>
        <v>0</v>
      </c>
      <c r="K556" s="0" t="n">
        <f aca="false">IF(OR(K$3="",Consolidado!$D556=""),0,IF(ISNUMBER(SEARCH(K$3,Consolidado!$D556)),IF(COUNTIFS(Consolidado!$AC$5:AC556,Consolidado!$AC556,Consolidado!$D$5:D556,"*"&amp;K$3&amp;"*")=1,1,0),0))</f>
        <v>0</v>
      </c>
      <c r="L556" s="0" t="n">
        <f aca="false">IF(OR(L$3="",Consolidado!$D556=""),0,IF(ISNUMBER(SEARCH(L$3,Consolidado!$D556)),IF(COUNTIFS(Consolidado!$AC$5:AC556,Consolidado!$AC556,Consolidado!$D$5:D556,"*"&amp;L$3&amp;"*")=1,1,0),0))</f>
        <v>0</v>
      </c>
      <c r="M556" s="0" t="n">
        <f aca="false">IF(OR(M$3="",Consolidado!$D556=""),0,IF(ISNUMBER(SEARCH(M$3,Consolidado!$D556)),IF(COUNTIFS(Consolidado!$AC$5:AC556,Consolidado!$AC556,Consolidado!$D$5:D556,"*"&amp;M$3&amp;"*")=1,1,0),0))</f>
        <v>0</v>
      </c>
      <c r="N556" s="0" t="n">
        <f aca="false">IF(OR(N$3="",Consolidado!$D556=""),0,IF(ISNUMBER(SEARCH(N$3,Consolidado!$D556)),IF(COUNTIFS(Consolidado!$AC$5:AC556,Consolidado!$AC556,Consolidado!$D$5:D556,"*"&amp;N$3&amp;"*")=1,1,0),0))</f>
        <v>0</v>
      </c>
      <c r="O556" s="0" t="n">
        <f aca="false">IF(OR(O$3="",Consolidado!$D556=""),0,IF(ISNUMBER(SEARCH(O$3,Consolidado!$D556)),IF(COUNTIFS(Consolidado!$AC$5:AC556,Consolidado!$AC556,Consolidado!$D$5:D556,"*"&amp;O$3&amp;"*")=1,1,0),0))</f>
        <v>0</v>
      </c>
      <c r="P556" s="0" t="n">
        <f aca="false">IF(OR(P$3="",Consolidado!$D556=""),0,IF(ISNUMBER(SEARCH(P$3,Consolidado!$D556)),IF(COUNTIFS(Consolidado!$AC$5:AC556,Consolidado!$AC556,Consolidado!$D$5:D556,"*"&amp;P$3&amp;"*")=1,1,0),0))</f>
        <v>0</v>
      </c>
      <c r="Q556" s="0" t="n">
        <f aca="false">IF(OR(Q$3="",Consolidado!$D556=""),0,IF(ISNUMBER(SEARCH(Q$3,Consolidado!$D556)),IF(COUNTIFS(Consolidado!$AC$5:AC556,Consolidado!$AC556,Consolidado!$D$5:D556,"*"&amp;Q$3&amp;"*")=1,1,0),0))</f>
        <v>0</v>
      </c>
      <c r="R556" s="0" t="n">
        <f aca="false">IF(OR(R$3="",Consolidado!$D556=""),0,IF(ISNUMBER(SEARCH(R$3,Consolidado!$D556)),IF(COUNTIFS(Consolidado!$AC$5:AC556,Consolidado!$AC556,Consolidado!$D$5:D556,"*"&amp;R$3&amp;"*")=1,1,0),0))</f>
        <v>0</v>
      </c>
      <c r="S556" s="0" t="n">
        <f aca="false">IF(OR(S$3="",Consolidado!$D556=""),0,IF(ISNUMBER(SEARCH(S$3,Consolidado!$D556)),IF(COUNTIFS(Consolidado!$AC$5:AC556,Consolidado!$AC556,Consolidado!$D$5:D556,"*"&amp;S$3&amp;"*")=1,1,0),0))</f>
        <v>0</v>
      </c>
      <c r="T556" s="0" t="n">
        <f aca="false">IF(OR(T$3="",Consolidado!$D556=""),0,IF(ISNUMBER(SEARCH(T$3,Consolidado!$D556)),IF(COUNTIFS(Consolidado!$AC$5:AC556,Consolidado!$AC556,Consolidado!$D$5:D556,"*"&amp;T$3&amp;"*")=1,1,0),0))</f>
        <v>0</v>
      </c>
      <c r="U556" s="0" t="n">
        <f aca="false">IF(OR(U$3="",Consolidado!$D556=""),0,IF(ISNUMBER(SEARCH(U$3,Consolidado!$D556)),IF(COUNTIFS(Consolidado!$AC$5:AC556,Consolidado!$AC556,Consolidado!$D$5:D556,"*"&amp;U$3&amp;"*")=1,1,0),0))</f>
        <v>0</v>
      </c>
      <c r="V556" s="0" t="n">
        <f aca="false">IF(OR(V$3="",Consolidado!$D556=""),0,IF(ISNUMBER(SEARCH(V$3,Consolidado!$D556)),IF(COUNTIFS(Consolidado!$AC$5:AC556,Consolidado!$AC556,Consolidado!$D$5:D556,"*"&amp;V$3&amp;"*")=1,1,0),0))</f>
        <v>0</v>
      </c>
      <c r="W556" s="0" t="n">
        <f aca="false">IF(OR(W$3="",Consolidado!$D556=""),0,IF(ISNUMBER(SEARCH(W$3,Consolidado!$D556)),IF(COUNTIFS(Consolidado!$AC$5:AC556,Consolidado!$AC556,Consolidado!$D$5:D556,"*"&amp;W$3&amp;"*")=1,1,0),0))</f>
        <v>0</v>
      </c>
      <c r="X556" s="0" t="n">
        <f aca="false">IF(OR(X$3="",Consolidado!$D556=""),0,IF(ISNUMBER(SEARCH(X$3,Consolidado!$D556)),IF(COUNTIFS(Consolidado!$AC$5:AC556,Consolidado!$AC556,Consolidado!$D$5:D556,"*"&amp;X$3&amp;"*")=1,1,0),0))</f>
        <v>0</v>
      </c>
      <c r="Y556" s="0" t="n">
        <f aca="false">IF(OR(Y$3="",Consolidado!$D556=""),0,IF(ISNUMBER(SEARCH(Y$3,Consolidado!$D556)),IF(COUNTIFS(Consolidado!$AC$5:AC556,Consolidado!$AC556,Consolidado!$D$5:D556,"*"&amp;Y$3&amp;"*")=1,1,0),0))</f>
        <v>0</v>
      </c>
      <c r="Z556" s="0" t="n">
        <f aca="false">IF(OR(Z$3="",Consolidado!$D556=""),0,IF(ISNUMBER(SEARCH(Z$3,Consolidado!$D556)),IF(COUNTIFS(Consolidado!$AC$5:AC556,Consolidado!$AC556,Consolidado!$D$5:D556,"*"&amp;Z$3&amp;"*")=1,1,0),0))</f>
        <v>0</v>
      </c>
      <c r="AA556" s="0" t="n">
        <f aca="false">IF(OR(AA$3="",Consolidado!$D556=""),0,IF(ISNUMBER(SEARCH(AA$3,Consolidado!$D556)),IF(COUNTIFS(Consolidado!$AC$5:AC556,Consolidado!$AC556,Consolidado!$D$5:D556,"*"&amp;AA$3&amp;"*")=1,1,0),0))</f>
        <v>0</v>
      </c>
      <c r="AB556" s="0" t="n">
        <f aca="false">IF(OR(AB$3="",Consolidado!$D556=""),0,IF(ISNUMBER(SEARCH(AB$3,Consolidado!$D556)),IF(COUNTIFS(Consolidado!$AC$5:AC556,Consolidado!$AC556,Consolidado!$D$5:D556,"*"&amp;AB$3&amp;"*")=1,1,0),0))</f>
        <v>0</v>
      </c>
      <c r="AC556" s="0" t="n">
        <f aca="false">IF(OR(AC$3="",Consolidado!$D556=""),0,IF(ISNUMBER(SEARCH(AC$3,Consolidado!$D556)),IF(COUNTIFS(Consolidado!$AC$5:AC556,Consolidado!$AC556,Consolidado!$D$5:D556,"*"&amp;AC$3&amp;"*")=1,1,0),0))</f>
        <v>0</v>
      </c>
      <c r="AD556" s="0" t="n">
        <f aca="false">IF(OR(AD$3="",Consolidado!$D556=""),0,IF(ISNUMBER(SEARCH(AD$3,Consolidado!$D556)),IF(COUNTIFS(Consolidado!$AC$5:AC556,Consolidado!$AC556,Consolidado!$D$5:D556,"*"&amp;AD$3&amp;"*")=1,1,0),0))</f>
        <v>0</v>
      </c>
      <c r="AE556" s="0" t="n">
        <f aca="false">IF(OR(AE$3="",Consolidado!$D556=""),0,IF(ISNUMBER(SEARCH(AE$3,Consolidado!$D556)),IF(COUNTIFS(Consolidado!$AC$5:AC556,Consolidado!$AC556,Consolidado!$D$5:D556,"*"&amp;AE$3&amp;"*")=1,1,0),0))</f>
        <v>0</v>
      </c>
      <c r="AF556" s="0" t="n">
        <f aca="false">IF(OR(AF$3="",Consolidado!$D556=""),0,IF(ISNUMBER(SEARCH(AF$3,Consolidado!$D556)),IF(COUNTIFS(Consolidado!$AC$5:AC556,Consolidado!$AC556,Consolidado!$D$5:D556,"*"&amp;AF$3&amp;"*")=1,1,0),0))</f>
        <v>0</v>
      </c>
      <c r="AG556" s="0" t="n">
        <f aca="false">IF(OR(AG$3="",Consolidado!$D556=""),0,IF(ISNUMBER(SEARCH(AG$3,Consolidado!$D556)),IF(COUNTIFS(Consolidado!$AC$5:AC556,Consolidado!$AC556,Consolidado!$D$5:D556,"*"&amp;AG$3&amp;"*")=1,1,0),0))</f>
        <v>0</v>
      </c>
      <c r="AH556" s="0" t="n">
        <f aca="false">IF(OR(AH$3="",Consolidado!$D556=""),0,IF(ISNUMBER(SEARCH(AH$3,Consolidado!$D556)),IF(COUNTIFS(Consolidado!$AC$5:AC556,Consolidado!$AC556,Consolidado!$D$5:D556,"*"&amp;AH$3&amp;"*")=1,1,0),0))</f>
        <v>0</v>
      </c>
      <c r="AI556" s="0" t="n">
        <f aca="false">IF(OR(AI$3="",Consolidado!$D556=""),0,IF(ISNUMBER(SEARCH(AI$3,Consolidado!$D556)),IF(COUNTIFS(Consolidado!$AC$5:AC556,Consolidado!$AC556,Consolidado!$D$5:D556,"*"&amp;AI$3&amp;"*")=1,1,0),0))</f>
        <v>0</v>
      </c>
      <c r="AJ556" s="0" t="n">
        <f aca="false">IF(OR(AJ$3="",Consolidado!$D556=""),0,IF(ISNUMBER(SEARCH(AJ$3,Consolidado!$D556)),IF(COUNTIFS(Consolidado!$AC$5:AC556,Consolidado!$AC556,Consolidado!$D$5:D556,"*"&amp;AJ$3&amp;"*")=1,1,0),0))</f>
        <v>0</v>
      </c>
      <c r="AK556" s="0" t="n">
        <f aca="false">IF(OR(AK$3="",Consolidado!$D556=""),0,IF(ISNUMBER(SEARCH(AK$3,Consolidado!$D556)),IF(COUNTIFS(Consolidado!$AC$5:AC556,Consolidado!$AC556,Consolidado!$D$5:D556,"*"&amp;AK$3&amp;"*")=1,1,0),0))</f>
        <v>0</v>
      </c>
      <c r="AL556" s="0" t="n">
        <f aca="false">IF(OR(AL$3="",Consolidado!$D556=""),0,IF(ISNUMBER(SEARCH(AL$3,Consolidado!$D556)),IF(COUNTIFS(Consolidado!$AC$5:AC556,Consolidado!$AC556,Consolidado!$D$5:D556,"*"&amp;AL$3&amp;"*")=1,1,0),0))</f>
        <v>0</v>
      </c>
      <c r="AM556" s="0" t="n">
        <f aca="false">IF(OR(AM$3="",Consolidado!$D556=""),0,IF(ISNUMBER(SEARCH(AM$3,Consolidado!$D556)),IF(COUNTIFS(Consolidado!$AC$5:AC556,Consolidado!$AC556,Consolidado!$D$5:D556,"*"&amp;AM$3&amp;"*")=1,1,0),0))</f>
        <v>0</v>
      </c>
      <c r="AN556" s="0" t="n">
        <f aca="false">IF(OR(AN$3="",Consolidado!$D556=""),0,IF(ISNUMBER(SEARCH(AN$3,Consolidado!$D556)),IF(COUNTIFS(Consolidado!$AC$5:AC556,Consolidado!$AC556,Consolidado!$D$5:D556,"*"&amp;AN$3&amp;"*")=1,1,0),0))</f>
        <v>0</v>
      </c>
      <c r="AO556" s="0" t="n">
        <f aca="false">IF(OR(AO$3="",Consolidado!$D556=""),0,IF(ISNUMBER(SEARCH(AO$3,Consolidado!$D556)),IF(COUNTIFS(Consolidado!$AC$5:AC556,Consolidado!$AC556,Consolidado!$D$5:D556,"*"&amp;AO$3&amp;"*")=1,1,0),0))</f>
        <v>0</v>
      </c>
    </row>
    <row r="557" customFormat="false" ht="15" hidden="false" customHeight="false" outlineLevel="0" collapsed="false">
      <c r="B557" s="0" t="n">
        <f aca="false">IF(OR(B$3="",Consolidado!$D557=""),0,IF(ISNUMBER(SEARCH(B$3,Consolidado!$D557)),IF(COUNTIFS(Consolidado!$AC$5:AC557,Consolidado!$AC557,Consolidado!$D$5:D557,"*"&amp;B$3&amp;"*")=1,1,0),0))</f>
        <v>0</v>
      </c>
      <c r="C557" s="0" t="n">
        <f aca="false">IF(OR(C$3="",Consolidado!$D557=""),0,IF(ISNUMBER(SEARCH(C$3,Consolidado!$D557)),IF(COUNTIFS(Consolidado!$AC$5:AC557,Consolidado!$AC557,Consolidado!$D$5:D557,"*"&amp;C$3&amp;"*")=1,1,0),0))</f>
        <v>0</v>
      </c>
      <c r="D557" s="0" t="n">
        <f aca="false">IF(OR(D$3="",Consolidado!$D557=""),0,IF(ISNUMBER(SEARCH(D$3,Consolidado!$D557)),IF(COUNTIFS(Consolidado!$AC$5:AC557,Consolidado!$AC557,Consolidado!$D$5:D557,"*"&amp;D$3&amp;"*")=1,1,0),0))</f>
        <v>0</v>
      </c>
      <c r="E557" s="0" t="n">
        <f aca="false">IF(OR(E$3="",Consolidado!$D557=""),0,IF(ISNUMBER(SEARCH(E$3,Consolidado!$D557)),IF(COUNTIFS(Consolidado!$AC$5:AC557,Consolidado!$AC557,Consolidado!$D$5:D557,"*"&amp;E$3&amp;"*")=1,1,0),0))</f>
        <v>0</v>
      </c>
      <c r="F557" s="0" t="n">
        <f aca="false">IF(OR(F$3="",Consolidado!$D557=""),0,IF(ISNUMBER(SEARCH(F$3,Consolidado!$D557)),IF(COUNTIFS(Consolidado!$AC$5:AC557,Consolidado!$AC557,Consolidado!$D$5:D557,"*"&amp;F$3&amp;"*")=1,1,0),0))</f>
        <v>0</v>
      </c>
      <c r="G557" s="0" t="n">
        <f aca="false">IF(OR(G$3="",Consolidado!$D557=""),0,IF(ISNUMBER(SEARCH(G$3,Consolidado!$D557)),IF(COUNTIFS(Consolidado!$AC$5:AC557,Consolidado!$AC557,Consolidado!$D$5:D557,"*"&amp;G$3&amp;"*")=1,1,0),0))</f>
        <v>0</v>
      </c>
      <c r="H557" s="0" t="n">
        <f aca="false">IF(OR(H$3="",Consolidado!$D557=""),0,IF(ISNUMBER(SEARCH(H$3,Consolidado!$D557)),IF(COUNTIFS(Consolidado!$AC$5:AC557,Consolidado!$AC557,Consolidado!$D$5:D557,"*"&amp;H$3&amp;"*")=1,1,0),0))</f>
        <v>0</v>
      </c>
      <c r="I557" s="0" t="n">
        <f aca="false">IF(OR(I$3="",Consolidado!$D557=""),0,IF(ISNUMBER(SEARCH(I$3,Consolidado!$D557)),IF(COUNTIFS(Consolidado!$AC$5:AC557,Consolidado!$AC557,Consolidado!$D$5:D557,"*"&amp;I$3&amp;"*")=1,1,0),0))</f>
        <v>0</v>
      </c>
      <c r="J557" s="0" t="n">
        <f aca="false">IF(OR(J$3="",Consolidado!$D557=""),0,IF(ISNUMBER(SEARCH(J$3,Consolidado!$D557)),IF(COUNTIFS(Consolidado!$AC$5:AC557,Consolidado!$AC557,Consolidado!$D$5:D557,"*"&amp;J$3&amp;"*")=1,1,0),0))</f>
        <v>0</v>
      </c>
      <c r="K557" s="0" t="n">
        <f aca="false">IF(OR(K$3="",Consolidado!$D557=""),0,IF(ISNUMBER(SEARCH(K$3,Consolidado!$D557)),IF(COUNTIFS(Consolidado!$AC$5:AC557,Consolidado!$AC557,Consolidado!$D$5:D557,"*"&amp;K$3&amp;"*")=1,1,0),0))</f>
        <v>0</v>
      </c>
      <c r="L557" s="0" t="n">
        <f aca="false">IF(OR(L$3="",Consolidado!$D557=""),0,IF(ISNUMBER(SEARCH(L$3,Consolidado!$D557)),IF(COUNTIFS(Consolidado!$AC$5:AC557,Consolidado!$AC557,Consolidado!$D$5:D557,"*"&amp;L$3&amp;"*")=1,1,0),0))</f>
        <v>0</v>
      </c>
      <c r="M557" s="0" t="n">
        <f aca="false">IF(OR(M$3="",Consolidado!$D557=""),0,IF(ISNUMBER(SEARCH(M$3,Consolidado!$D557)),IF(COUNTIFS(Consolidado!$AC$5:AC557,Consolidado!$AC557,Consolidado!$D$5:D557,"*"&amp;M$3&amp;"*")=1,1,0),0))</f>
        <v>0</v>
      </c>
      <c r="N557" s="0" t="n">
        <f aca="false">IF(OR(N$3="",Consolidado!$D557=""),0,IF(ISNUMBER(SEARCH(N$3,Consolidado!$D557)),IF(COUNTIFS(Consolidado!$AC$5:AC557,Consolidado!$AC557,Consolidado!$D$5:D557,"*"&amp;N$3&amp;"*")=1,1,0),0))</f>
        <v>0</v>
      </c>
      <c r="O557" s="0" t="n">
        <f aca="false">IF(OR(O$3="",Consolidado!$D557=""),0,IF(ISNUMBER(SEARCH(O$3,Consolidado!$D557)),IF(COUNTIFS(Consolidado!$AC$5:AC557,Consolidado!$AC557,Consolidado!$D$5:D557,"*"&amp;O$3&amp;"*")=1,1,0),0))</f>
        <v>0</v>
      </c>
      <c r="P557" s="0" t="n">
        <f aca="false">IF(OR(P$3="",Consolidado!$D557=""),0,IF(ISNUMBER(SEARCH(P$3,Consolidado!$D557)),IF(COUNTIFS(Consolidado!$AC$5:AC557,Consolidado!$AC557,Consolidado!$D$5:D557,"*"&amp;P$3&amp;"*")=1,1,0),0))</f>
        <v>0</v>
      </c>
      <c r="Q557" s="0" t="n">
        <f aca="false">IF(OR(Q$3="",Consolidado!$D557=""),0,IF(ISNUMBER(SEARCH(Q$3,Consolidado!$D557)),IF(COUNTIFS(Consolidado!$AC$5:AC557,Consolidado!$AC557,Consolidado!$D$5:D557,"*"&amp;Q$3&amp;"*")=1,1,0),0))</f>
        <v>0</v>
      </c>
      <c r="R557" s="0" t="n">
        <f aca="false">IF(OR(R$3="",Consolidado!$D557=""),0,IF(ISNUMBER(SEARCH(R$3,Consolidado!$D557)),IF(COUNTIFS(Consolidado!$AC$5:AC557,Consolidado!$AC557,Consolidado!$D$5:D557,"*"&amp;R$3&amp;"*")=1,1,0),0))</f>
        <v>0</v>
      </c>
      <c r="S557" s="0" t="n">
        <f aca="false">IF(OR(S$3="",Consolidado!$D557=""),0,IF(ISNUMBER(SEARCH(S$3,Consolidado!$D557)),IF(COUNTIFS(Consolidado!$AC$5:AC557,Consolidado!$AC557,Consolidado!$D$5:D557,"*"&amp;S$3&amp;"*")=1,1,0),0))</f>
        <v>0</v>
      </c>
      <c r="T557" s="0" t="n">
        <f aca="false">IF(OR(T$3="",Consolidado!$D557=""),0,IF(ISNUMBER(SEARCH(T$3,Consolidado!$D557)),IF(COUNTIFS(Consolidado!$AC$5:AC557,Consolidado!$AC557,Consolidado!$D$5:D557,"*"&amp;T$3&amp;"*")=1,1,0),0))</f>
        <v>0</v>
      </c>
      <c r="U557" s="0" t="n">
        <f aca="false">IF(OR(U$3="",Consolidado!$D557=""),0,IF(ISNUMBER(SEARCH(U$3,Consolidado!$D557)),IF(COUNTIFS(Consolidado!$AC$5:AC557,Consolidado!$AC557,Consolidado!$D$5:D557,"*"&amp;U$3&amp;"*")=1,1,0),0))</f>
        <v>0</v>
      </c>
      <c r="V557" s="0" t="n">
        <f aca="false">IF(OR(V$3="",Consolidado!$D557=""),0,IF(ISNUMBER(SEARCH(V$3,Consolidado!$D557)),IF(COUNTIFS(Consolidado!$AC$5:AC557,Consolidado!$AC557,Consolidado!$D$5:D557,"*"&amp;V$3&amp;"*")=1,1,0),0))</f>
        <v>0</v>
      </c>
      <c r="W557" s="0" t="n">
        <f aca="false">IF(OR(W$3="",Consolidado!$D557=""),0,IF(ISNUMBER(SEARCH(W$3,Consolidado!$D557)),IF(COUNTIFS(Consolidado!$AC$5:AC557,Consolidado!$AC557,Consolidado!$D$5:D557,"*"&amp;W$3&amp;"*")=1,1,0),0))</f>
        <v>0</v>
      </c>
      <c r="X557" s="0" t="n">
        <f aca="false">IF(OR(X$3="",Consolidado!$D557=""),0,IF(ISNUMBER(SEARCH(X$3,Consolidado!$D557)),IF(COUNTIFS(Consolidado!$AC$5:AC557,Consolidado!$AC557,Consolidado!$D$5:D557,"*"&amp;X$3&amp;"*")=1,1,0),0))</f>
        <v>0</v>
      </c>
      <c r="Y557" s="0" t="n">
        <f aca="false">IF(OR(Y$3="",Consolidado!$D557=""),0,IF(ISNUMBER(SEARCH(Y$3,Consolidado!$D557)),IF(COUNTIFS(Consolidado!$AC$5:AC557,Consolidado!$AC557,Consolidado!$D$5:D557,"*"&amp;Y$3&amp;"*")=1,1,0),0))</f>
        <v>0</v>
      </c>
      <c r="Z557" s="0" t="n">
        <f aca="false">IF(OR(Z$3="",Consolidado!$D557=""),0,IF(ISNUMBER(SEARCH(Z$3,Consolidado!$D557)),IF(COUNTIFS(Consolidado!$AC$5:AC557,Consolidado!$AC557,Consolidado!$D$5:D557,"*"&amp;Z$3&amp;"*")=1,1,0),0))</f>
        <v>0</v>
      </c>
      <c r="AA557" s="0" t="n">
        <f aca="false">IF(OR(AA$3="",Consolidado!$D557=""),0,IF(ISNUMBER(SEARCH(AA$3,Consolidado!$D557)),IF(COUNTIFS(Consolidado!$AC$5:AC557,Consolidado!$AC557,Consolidado!$D$5:D557,"*"&amp;AA$3&amp;"*")=1,1,0),0))</f>
        <v>0</v>
      </c>
      <c r="AB557" s="0" t="n">
        <f aca="false">IF(OR(AB$3="",Consolidado!$D557=""),0,IF(ISNUMBER(SEARCH(AB$3,Consolidado!$D557)),IF(COUNTIFS(Consolidado!$AC$5:AC557,Consolidado!$AC557,Consolidado!$D$5:D557,"*"&amp;AB$3&amp;"*")=1,1,0),0))</f>
        <v>0</v>
      </c>
      <c r="AC557" s="0" t="n">
        <f aca="false">IF(OR(AC$3="",Consolidado!$D557=""),0,IF(ISNUMBER(SEARCH(AC$3,Consolidado!$D557)),IF(COUNTIFS(Consolidado!$AC$5:AC557,Consolidado!$AC557,Consolidado!$D$5:D557,"*"&amp;AC$3&amp;"*")=1,1,0),0))</f>
        <v>0</v>
      </c>
      <c r="AD557" s="0" t="n">
        <f aca="false">IF(OR(AD$3="",Consolidado!$D557=""),0,IF(ISNUMBER(SEARCH(AD$3,Consolidado!$D557)),IF(COUNTIFS(Consolidado!$AC$5:AC557,Consolidado!$AC557,Consolidado!$D$5:D557,"*"&amp;AD$3&amp;"*")=1,1,0),0))</f>
        <v>0</v>
      </c>
      <c r="AE557" s="0" t="n">
        <f aca="false">IF(OR(AE$3="",Consolidado!$D557=""),0,IF(ISNUMBER(SEARCH(AE$3,Consolidado!$D557)),IF(COUNTIFS(Consolidado!$AC$5:AC557,Consolidado!$AC557,Consolidado!$D$5:D557,"*"&amp;AE$3&amp;"*")=1,1,0),0))</f>
        <v>0</v>
      </c>
      <c r="AF557" s="0" t="n">
        <f aca="false">IF(OR(AF$3="",Consolidado!$D557=""),0,IF(ISNUMBER(SEARCH(AF$3,Consolidado!$D557)),IF(COUNTIFS(Consolidado!$AC$5:AC557,Consolidado!$AC557,Consolidado!$D$5:D557,"*"&amp;AF$3&amp;"*")=1,1,0),0))</f>
        <v>0</v>
      </c>
      <c r="AG557" s="0" t="n">
        <f aca="false">IF(OR(AG$3="",Consolidado!$D557=""),0,IF(ISNUMBER(SEARCH(AG$3,Consolidado!$D557)),IF(COUNTIFS(Consolidado!$AC$5:AC557,Consolidado!$AC557,Consolidado!$D$5:D557,"*"&amp;AG$3&amp;"*")=1,1,0),0))</f>
        <v>0</v>
      </c>
      <c r="AH557" s="0" t="n">
        <f aca="false">IF(OR(AH$3="",Consolidado!$D557=""),0,IF(ISNUMBER(SEARCH(AH$3,Consolidado!$D557)),IF(COUNTIFS(Consolidado!$AC$5:AC557,Consolidado!$AC557,Consolidado!$D$5:D557,"*"&amp;AH$3&amp;"*")=1,1,0),0))</f>
        <v>0</v>
      </c>
      <c r="AI557" s="0" t="n">
        <f aca="false">IF(OR(AI$3="",Consolidado!$D557=""),0,IF(ISNUMBER(SEARCH(AI$3,Consolidado!$D557)),IF(COUNTIFS(Consolidado!$AC$5:AC557,Consolidado!$AC557,Consolidado!$D$5:D557,"*"&amp;AI$3&amp;"*")=1,1,0),0))</f>
        <v>0</v>
      </c>
      <c r="AJ557" s="0" t="n">
        <f aca="false">IF(OR(AJ$3="",Consolidado!$D557=""),0,IF(ISNUMBER(SEARCH(AJ$3,Consolidado!$D557)),IF(COUNTIFS(Consolidado!$AC$5:AC557,Consolidado!$AC557,Consolidado!$D$5:D557,"*"&amp;AJ$3&amp;"*")=1,1,0),0))</f>
        <v>0</v>
      </c>
      <c r="AK557" s="0" t="n">
        <f aca="false">IF(OR(AK$3="",Consolidado!$D557=""),0,IF(ISNUMBER(SEARCH(AK$3,Consolidado!$D557)),IF(COUNTIFS(Consolidado!$AC$5:AC557,Consolidado!$AC557,Consolidado!$D$5:D557,"*"&amp;AK$3&amp;"*")=1,1,0),0))</f>
        <v>0</v>
      </c>
      <c r="AL557" s="0" t="n">
        <f aca="false">IF(OR(AL$3="",Consolidado!$D557=""),0,IF(ISNUMBER(SEARCH(AL$3,Consolidado!$D557)),IF(COUNTIFS(Consolidado!$AC$5:AC557,Consolidado!$AC557,Consolidado!$D$5:D557,"*"&amp;AL$3&amp;"*")=1,1,0),0))</f>
        <v>0</v>
      </c>
      <c r="AM557" s="0" t="n">
        <f aca="false">IF(OR(AM$3="",Consolidado!$D557=""),0,IF(ISNUMBER(SEARCH(AM$3,Consolidado!$D557)),IF(COUNTIFS(Consolidado!$AC$5:AC557,Consolidado!$AC557,Consolidado!$D$5:D557,"*"&amp;AM$3&amp;"*")=1,1,0),0))</f>
        <v>0</v>
      </c>
      <c r="AN557" s="0" t="n">
        <f aca="false">IF(OR(AN$3="",Consolidado!$D557=""),0,IF(ISNUMBER(SEARCH(AN$3,Consolidado!$D557)),IF(COUNTIFS(Consolidado!$AC$5:AC557,Consolidado!$AC557,Consolidado!$D$5:D557,"*"&amp;AN$3&amp;"*")=1,1,0),0))</f>
        <v>0</v>
      </c>
      <c r="AO557" s="0" t="n">
        <f aca="false">IF(OR(AO$3="",Consolidado!$D557=""),0,IF(ISNUMBER(SEARCH(AO$3,Consolidado!$D557)),IF(COUNTIFS(Consolidado!$AC$5:AC557,Consolidado!$AC557,Consolidado!$D$5:D557,"*"&amp;AO$3&amp;"*")=1,1,0),0))</f>
        <v>0</v>
      </c>
    </row>
    <row r="558" customFormat="false" ht="15" hidden="false" customHeight="false" outlineLevel="0" collapsed="false">
      <c r="B558" s="0" t="n">
        <f aca="false">IF(OR(B$3="",Consolidado!$D558=""),0,IF(ISNUMBER(SEARCH(B$3,Consolidado!$D558)),IF(COUNTIFS(Consolidado!$AC$5:AC558,Consolidado!$AC558,Consolidado!$D$5:D558,"*"&amp;B$3&amp;"*")=1,1,0),0))</f>
        <v>0</v>
      </c>
      <c r="C558" s="0" t="n">
        <f aca="false">IF(OR(C$3="",Consolidado!$D558=""),0,IF(ISNUMBER(SEARCH(C$3,Consolidado!$D558)),IF(COUNTIFS(Consolidado!$AC$5:AC558,Consolidado!$AC558,Consolidado!$D$5:D558,"*"&amp;C$3&amp;"*")=1,1,0),0))</f>
        <v>0</v>
      </c>
      <c r="D558" s="0" t="n">
        <f aca="false">IF(OR(D$3="",Consolidado!$D558=""),0,IF(ISNUMBER(SEARCH(D$3,Consolidado!$D558)),IF(COUNTIFS(Consolidado!$AC$5:AC558,Consolidado!$AC558,Consolidado!$D$5:D558,"*"&amp;D$3&amp;"*")=1,1,0),0))</f>
        <v>0</v>
      </c>
      <c r="E558" s="0" t="n">
        <f aca="false">IF(OR(E$3="",Consolidado!$D558=""),0,IF(ISNUMBER(SEARCH(E$3,Consolidado!$D558)),IF(COUNTIFS(Consolidado!$AC$5:AC558,Consolidado!$AC558,Consolidado!$D$5:D558,"*"&amp;E$3&amp;"*")=1,1,0),0))</f>
        <v>0</v>
      </c>
      <c r="F558" s="0" t="n">
        <f aca="false">IF(OR(F$3="",Consolidado!$D558=""),0,IF(ISNUMBER(SEARCH(F$3,Consolidado!$D558)),IF(COUNTIFS(Consolidado!$AC$5:AC558,Consolidado!$AC558,Consolidado!$D$5:D558,"*"&amp;F$3&amp;"*")=1,1,0),0))</f>
        <v>0</v>
      </c>
      <c r="G558" s="0" t="n">
        <f aca="false">IF(OR(G$3="",Consolidado!$D558=""),0,IF(ISNUMBER(SEARCH(G$3,Consolidado!$D558)),IF(COUNTIFS(Consolidado!$AC$5:AC558,Consolidado!$AC558,Consolidado!$D$5:D558,"*"&amp;G$3&amp;"*")=1,1,0),0))</f>
        <v>0</v>
      </c>
      <c r="H558" s="0" t="n">
        <f aca="false">IF(OR(H$3="",Consolidado!$D558=""),0,IF(ISNUMBER(SEARCH(H$3,Consolidado!$D558)),IF(COUNTIFS(Consolidado!$AC$5:AC558,Consolidado!$AC558,Consolidado!$D$5:D558,"*"&amp;H$3&amp;"*")=1,1,0),0))</f>
        <v>0</v>
      </c>
      <c r="I558" s="0" t="n">
        <f aca="false">IF(OR(I$3="",Consolidado!$D558=""),0,IF(ISNUMBER(SEARCH(I$3,Consolidado!$D558)),IF(COUNTIFS(Consolidado!$AC$5:AC558,Consolidado!$AC558,Consolidado!$D$5:D558,"*"&amp;I$3&amp;"*")=1,1,0),0))</f>
        <v>0</v>
      </c>
      <c r="J558" s="0" t="n">
        <f aca="false">IF(OR(J$3="",Consolidado!$D558=""),0,IF(ISNUMBER(SEARCH(J$3,Consolidado!$D558)),IF(COUNTIFS(Consolidado!$AC$5:AC558,Consolidado!$AC558,Consolidado!$D$5:D558,"*"&amp;J$3&amp;"*")=1,1,0),0))</f>
        <v>0</v>
      </c>
      <c r="K558" s="0" t="n">
        <f aca="false">IF(OR(K$3="",Consolidado!$D558=""),0,IF(ISNUMBER(SEARCH(K$3,Consolidado!$D558)),IF(COUNTIFS(Consolidado!$AC$5:AC558,Consolidado!$AC558,Consolidado!$D$5:D558,"*"&amp;K$3&amp;"*")=1,1,0),0))</f>
        <v>0</v>
      </c>
      <c r="L558" s="0" t="n">
        <f aca="false">IF(OR(L$3="",Consolidado!$D558=""),0,IF(ISNUMBER(SEARCH(L$3,Consolidado!$D558)),IF(COUNTIFS(Consolidado!$AC$5:AC558,Consolidado!$AC558,Consolidado!$D$5:D558,"*"&amp;L$3&amp;"*")=1,1,0),0))</f>
        <v>0</v>
      </c>
      <c r="M558" s="0" t="n">
        <f aca="false">IF(OR(M$3="",Consolidado!$D558=""),0,IF(ISNUMBER(SEARCH(M$3,Consolidado!$D558)),IF(COUNTIFS(Consolidado!$AC$5:AC558,Consolidado!$AC558,Consolidado!$D$5:D558,"*"&amp;M$3&amp;"*")=1,1,0),0))</f>
        <v>0</v>
      </c>
      <c r="N558" s="0" t="n">
        <f aca="false">IF(OR(N$3="",Consolidado!$D558=""),0,IF(ISNUMBER(SEARCH(N$3,Consolidado!$D558)),IF(COUNTIFS(Consolidado!$AC$5:AC558,Consolidado!$AC558,Consolidado!$D$5:D558,"*"&amp;N$3&amp;"*")=1,1,0),0))</f>
        <v>0</v>
      </c>
      <c r="O558" s="0" t="n">
        <f aca="false">IF(OR(O$3="",Consolidado!$D558=""),0,IF(ISNUMBER(SEARCH(O$3,Consolidado!$D558)),IF(COUNTIFS(Consolidado!$AC$5:AC558,Consolidado!$AC558,Consolidado!$D$5:D558,"*"&amp;O$3&amp;"*")=1,1,0),0))</f>
        <v>0</v>
      </c>
      <c r="P558" s="0" t="n">
        <f aca="false">IF(OR(P$3="",Consolidado!$D558=""),0,IF(ISNUMBER(SEARCH(P$3,Consolidado!$D558)),IF(COUNTIFS(Consolidado!$AC$5:AC558,Consolidado!$AC558,Consolidado!$D$5:D558,"*"&amp;P$3&amp;"*")=1,1,0),0))</f>
        <v>0</v>
      </c>
      <c r="Q558" s="0" t="n">
        <f aca="false">IF(OR(Q$3="",Consolidado!$D558=""),0,IF(ISNUMBER(SEARCH(Q$3,Consolidado!$D558)),IF(COUNTIFS(Consolidado!$AC$5:AC558,Consolidado!$AC558,Consolidado!$D$5:D558,"*"&amp;Q$3&amp;"*")=1,1,0),0))</f>
        <v>0</v>
      </c>
      <c r="R558" s="0" t="n">
        <f aca="false">IF(OR(R$3="",Consolidado!$D558=""),0,IF(ISNUMBER(SEARCH(R$3,Consolidado!$D558)),IF(COUNTIFS(Consolidado!$AC$5:AC558,Consolidado!$AC558,Consolidado!$D$5:D558,"*"&amp;R$3&amp;"*")=1,1,0),0))</f>
        <v>0</v>
      </c>
      <c r="S558" s="0" t="n">
        <f aca="false">IF(OR(S$3="",Consolidado!$D558=""),0,IF(ISNUMBER(SEARCH(S$3,Consolidado!$D558)),IF(COUNTIFS(Consolidado!$AC$5:AC558,Consolidado!$AC558,Consolidado!$D$5:D558,"*"&amp;S$3&amp;"*")=1,1,0),0))</f>
        <v>0</v>
      </c>
      <c r="T558" s="0" t="n">
        <f aca="false">IF(OR(T$3="",Consolidado!$D558=""),0,IF(ISNUMBER(SEARCH(T$3,Consolidado!$D558)),IF(COUNTIFS(Consolidado!$AC$5:AC558,Consolidado!$AC558,Consolidado!$D$5:D558,"*"&amp;T$3&amp;"*")=1,1,0),0))</f>
        <v>0</v>
      </c>
      <c r="U558" s="0" t="n">
        <f aca="false">IF(OR(U$3="",Consolidado!$D558=""),0,IF(ISNUMBER(SEARCH(U$3,Consolidado!$D558)),IF(COUNTIFS(Consolidado!$AC$5:AC558,Consolidado!$AC558,Consolidado!$D$5:D558,"*"&amp;U$3&amp;"*")=1,1,0),0))</f>
        <v>0</v>
      </c>
      <c r="V558" s="0" t="n">
        <f aca="false">IF(OR(V$3="",Consolidado!$D558=""),0,IF(ISNUMBER(SEARCH(V$3,Consolidado!$D558)),IF(COUNTIFS(Consolidado!$AC$5:AC558,Consolidado!$AC558,Consolidado!$D$5:D558,"*"&amp;V$3&amp;"*")=1,1,0),0))</f>
        <v>0</v>
      </c>
      <c r="W558" s="0" t="n">
        <f aca="false">IF(OR(W$3="",Consolidado!$D558=""),0,IF(ISNUMBER(SEARCH(W$3,Consolidado!$D558)),IF(COUNTIFS(Consolidado!$AC$5:AC558,Consolidado!$AC558,Consolidado!$D$5:D558,"*"&amp;W$3&amp;"*")=1,1,0),0))</f>
        <v>0</v>
      </c>
      <c r="X558" s="0" t="n">
        <f aca="false">IF(OR(X$3="",Consolidado!$D558=""),0,IF(ISNUMBER(SEARCH(X$3,Consolidado!$D558)),IF(COUNTIFS(Consolidado!$AC$5:AC558,Consolidado!$AC558,Consolidado!$D$5:D558,"*"&amp;X$3&amp;"*")=1,1,0),0))</f>
        <v>0</v>
      </c>
      <c r="Y558" s="0" t="n">
        <f aca="false">IF(OR(Y$3="",Consolidado!$D558=""),0,IF(ISNUMBER(SEARCH(Y$3,Consolidado!$D558)),IF(COUNTIFS(Consolidado!$AC$5:AC558,Consolidado!$AC558,Consolidado!$D$5:D558,"*"&amp;Y$3&amp;"*")=1,1,0),0))</f>
        <v>0</v>
      </c>
      <c r="Z558" s="0" t="n">
        <f aca="false">IF(OR(Z$3="",Consolidado!$D558=""),0,IF(ISNUMBER(SEARCH(Z$3,Consolidado!$D558)),IF(COUNTIFS(Consolidado!$AC$5:AC558,Consolidado!$AC558,Consolidado!$D$5:D558,"*"&amp;Z$3&amp;"*")=1,1,0),0))</f>
        <v>0</v>
      </c>
      <c r="AA558" s="0" t="n">
        <f aca="false">IF(OR(AA$3="",Consolidado!$D558=""),0,IF(ISNUMBER(SEARCH(AA$3,Consolidado!$D558)),IF(COUNTIFS(Consolidado!$AC$5:AC558,Consolidado!$AC558,Consolidado!$D$5:D558,"*"&amp;AA$3&amp;"*")=1,1,0),0))</f>
        <v>0</v>
      </c>
      <c r="AB558" s="0" t="n">
        <f aca="false">IF(OR(AB$3="",Consolidado!$D558=""),0,IF(ISNUMBER(SEARCH(AB$3,Consolidado!$D558)),IF(COUNTIFS(Consolidado!$AC$5:AC558,Consolidado!$AC558,Consolidado!$D$5:D558,"*"&amp;AB$3&amp;"*")=1,1,0),0))</f>
        <v>0</v>
      </c>
      <c r="AC558" s="0" t="n">
        <f aca="false">IF(OR(AC$3="",Consolidado!$D558=""),0,IF(ISNUMBER(SEARCH(AC$3,Consolidado!$D558)),IF(COUNTIFS(Consolidado!$AC$5:AC558,Consolidado!$AC558,Consolidado!$D$5:D558,"*"&amp;AC$3&amp;"*")=1,1,0),0))</f>
        <v>0</v>
      </c>
      <c r="AD558" s="0" t="n">
        <f aca="false">IF(OR(AD$3="",Consolidado!$D558=""),0,IF(ISNUMBER(SEARCH(AD$3,Consolidado!$D558)),IF(COUNTIFS(Consolidado!$AC$5:AC558,Consolidado!$AC558,Consolidado!$D$5:D558,"*"&amp;AD$3&amp;"*")=1,1,0),0))</f>
        <v>0</v>
      </c>
      <c r="AE558" s="0" t="n">
        <f aca="false">IF(OR(AE$3="",Consolidado!$D558=""),0,IF(ISNUMBER(SEARCH(AE$3,Consolidado!$D558)),IF(COUNTIFS(Consolidado!$AC$5:AC558,Consolidado!$AC558,Consolidado!$D$5:D558,"*"&amp;AE$3&amp;"*")=1,1,0),0))</f>
        <v>0</v>
      </c>
      <c r="AF558" s="0" t="n">
        <f aca="false">IF(OR(AF$3="",Consolidado!$D558=""),0,IF(ISNUMBER(SEARCH(AF$3,Consolidado!$D558)),IF(COUNTIFS(Consolidado!$AC$5:AC558,Consolidado!$AC558,Consolidado!$D$5:D558,"*"&amp;AF$3&amp;"*")=1,1,0),0))</f>
        <v>0</v>
      </c>
      <c r="AG558" s="0" t="n">
        <f aca="false">IF(OR(AG$3="",Consolidado!$D558=""),0,IF(ISNUMBER(SEARCH(AG$3,Consolidado!$D558)),IF(COUNTIFS(Consolidado!$AC$5:AC558,Consolidado!$AC558,Consolidado!$D$5:D558,"*"&amp;AG$3&amp;"*")=1,1,0),0))</f>
        <v>0</v>
      </c>
      <c r="AH558" s="0" t="n">
        <f aca="false">IF(OR(AH$3="",Consolidado!$D558=""),0,IF(ISNUMBER(SEARCH(AH$3,Consolidado!$D558)),IF(COUNTIFS(Consolidado!$AC$5:AC558,Consolidado!$AC558,Consolidado!$D$5:D558,"*"&amp;AH$3&amp;"*")=1,1,0),0))</f>
        <v>0</v>
      </c>
      <c r="AI558" s="0" t="n">
        <f aca="false">IF(OR(AI$3="",Consolidado!$D558=""),0,IF(ISNUMBER(SEARCH(AI$3,Consolidado!$D558)),IF(COUNTIFS(Consolidado!$AC$5:AC558,Consolidado!$AC558,Consolidado!$D$5:D558,"*"&amp;AI$3&amp;"*")=1,1,0),0))</f>
        <v>0</v>
      </c>
      <c r="AJ558" s="0" t="n">
        <f aca="false">IF(OR(AJ$3="",Consolidado!$D558=""),0,IF(ISNUMBER(SEARCH(AJ$3,Consolidado!$D558)),IF(COUNTIFS(Consolidado!$AC$5:AC558,Consolidado!$AC558,Consolidado!$D$5:D558,"*"&amp;AJ$3&amp;"*")=1,1,0),0))</f>
        <v>0</v>
      </c>
      <c r="AK558" s="0" t="n">
        <f aca="false">IF(OR(AK$3="",Consolidado!$D558=""),0,IF(ISNUMBER(SEARCH(AK$3,Consolidado!$D558)),IF(COUNTIFS(Consolidado!$AC$5:AC558,Consolidado!$AC558,Consolidado!$D$5:D558,"*"&amp;AK$3&amp;"*")=1,1,0),0))</f>
        <v>0</v>
      </c>
      <c r="AL558" s="0" t="n">
        <f aca="false">IF(OR(AL$3="",Consolidado!$D558=""),0,IF(ISNUMBER(SEARCH(AL$3,Consolidado!$D558)),IF(COUNTIFS(Consolidado!$AC$5:AC558,Consolidado!$AC558,Consolidado!$D$5:D558,"*"&amp;AL$3&amp;"*")=1,1,0),0))</f>
        <v>0</v>
      </c>
      <c r="AM558" s="0" t="n">
        <f aca="false">IF(OR(AM$3="",Consolidado!$D558=""),0,IF(ISNUMBER(SEARCH(AM$3,Consolidado!$D558)),IF(COUNTIFS(Consolidado!$AC$5:AC558,Consolidado!$AC558,Consolidado!$D$5:D558,"*"&amp;AM$3&amp;"*")=1,1,0),0))</f>
        <v>0</v>
      </c>
      <c r="AN558" s="0" t="n">
        <f aca="false">IF(OR(AN$3="",Consolidado!$D558=""),0,IF(ISNUMBER(SEARCH(AN$3,Consolidado!$D558)),IF(COUNTIFS(Consolidado!$AC$5:AC558,Consolidado!$AC558,Consolidado!$D$5:D558,"*"&amp;AN$3&amp;"*")=1,1,0),0))</f>
        <v>0</v>
      </c>
      <c r="AO558" s="0" t="n">
        <f aca="false">IF(OR(AO$3="",Consolidado!$D558=""),0,IF(ISNUMBER(SEARCH(AO$3,Consolidado!$D558)),IF(COUNTIFS(Consolidado!$AC$5:AC558,Consolidado!$AC558,Consolidado!$D$5:D558,"*"&amp;AO$3&amp;"*")=1,1,0),0))</f>
        <v>0</v>
      </c>
    </row>
    <row r="559" customFormat="false" ht="15" hidden="false" customHeight="false" outlineLevel="0" collapsed="false">
      <c r="B559" s="0" t="n">
        <f aca="false">IF(OR(B$3="",Consolidado!$D559=""),0,IF(ISNUMBER(SEARCH(B$3,Consolidado!$D559)),IF(COUNTIFS(Consolidado!$AC$5:AC559,Consolidado!$AC559,Consolidado!$D$5:D559,"*"&amp;B$3&amp;"*")=1,1,0),0))</f>
        <v>0</v>
      </c>
      <c r="C559" s="0" t="n">
        <f aca="false">IF(OR(C$3="",Consolidado!$D559=""),0,IF(ISNUMBER(SEARCH(C$3,Consolidado!$D559)),IF(COUNTIFS(Consolidado!$AC$5:AC559,Consolidado!$AC559,Consolidado!$D$5:D559,"*"&amp;C$3&amp;"*")=1,1,0),0))</f>
        <v>0</v>
      </c>
      <c r="D559" s="0" t="n">
        <f aca="false">IF(OR(D$3="",Consolidado!$D559=""),0,IF(ISNUMBER(SEARCH(D$3,Consolidado!$D559)),IF(COUNTIFS(Consolidado!$AC$5:AC559,Consolidado!$AC559,Consolidado!$D$5:D559,"*"&amp;D$3&amp;"*")=1,1,0),0))</f>
        <v>0</v>
      </c>
      <c r="E559" s="0" t="n">
        <f aca="false">IF(OR(E$3="",Consolidado!$D559=""),0,IF(ISNUMBER(SEARCH(E$3,Consolidado!$D559)),IF(COUNTIFS(Consolidado!$AC$5:AC559,Consolidado!$AC559,Consolidado!$D$5:D559,"*"&amp;E$3&amp;"*")=1,1,0),0))</f>
        <v>0</v>
      </c>
      <c r="F559" s="0" t="n">
        <f aca="false">IF(OR(F$3="",Consolidado!$D559=""),0,IF(ISNUMBER(SEARCH(F$3,Consolidado!$D559)),IF(COUNTIFS(Consolidado!$AC$5:AC559,Consolidado!$AC559,Consolidado!$D$5:D559,"*"&amp;F$3&amp;"*")=1,1,0),0))</f>
        <v>0</v>
      </c>
      <c r="G559" s="0" t="n">
        <f aca="false">IF(OR(G$3="",Consolidado!$D559=""),0,IF(ISNUMBER(SEARCH(G$3,Consolidado!$D559)),IF(COUNTIFS(Consolidado!$AC$5:AC559,Consolidado!$AC559,Consolidado!$D$5:D559,"*"&amp;G$3&amp;"*")=1,1,0),0))</f>
        <v>0</v>
      </c>
      <c r="H559" s="0" t="n">
        <f aca="false">IF(OR(H$3="",Consolidado!$D559=""),0,IF(ISNUMBER(SEARCH(H$3,Consolidado!$D559)),IF(COUNTIFS(Consolidado!$AC$5:AC559,Consolidado!$AC559,Consolidado!$D$5:D559,"*"&amp;H$3&amp;"*")=1,1,0),0))</f>
        <v>0</v>
      </c>
      <c r="I559" s="0" t="n">
        <f aca="false">IF(OR(I$3="",Consolidado!$D559=""),0,IF(ISNUMBER(SEARCH(I$3,Consolidado!$D559)),IF(COUNTIFS(Consolidado!$AC$5:AC559,Consolidado!$AC559,Consolidado!$D$5:D559,"*"&amp;I$3&amp;"*")=1,1,0),0))</f>
        <v>0</v>
      </c>
      <c r="J559" s="0" t="n">
        <f aca="false">IF(OR(J$3="",Consolidado!$D559=""),0,IF(ISNUMBER(SEARCH(J$3,Consolidado!$D559)),IF(COUNTIFS(Consolidado!$AC$5:AC559,Consolidado!$AC559,Consolidado!$D$5:D559,"*"&amp;J$3&amp;"*")=1,1,0),0))</f>
        <v>0</v>
      </c>
      <c r="K559" s="0" t="n">
        <f aca="false">IF(OR(K$3="",Consolidado!$D559=""),0,IF(ISNUMBER(SEARCH(K$3,Consolidado!$D559)),IF(COUNTIFS(Consolidado!$AC$5:AC559,Consolidado!$AC559,Consolidado!$D$5:D559,"*"&amp;K$3&amp;"*")=1,1,0),0))</f>
        <v>0</v>
      </c>
      <c r="L559" s="0" t="n">
        <f aca="false">IF(OR(L$3="",Consolidado!$D559=""),0,IF(ISNUMBER(SEARCH(L$3,Consolidado!$D559)),IF(COUNTIFS(Consolidado!$AC$5:AC559,Consolidado!$AC559,Consolidado!$D$5:D559,"*"&amp;L$3&amp;"*")=1,1,0),0))</f>
        <v>0</v>
      </c>
      <c r="M559" s="0" t="n">
        <f aca="false">IF(OR(M$3="",Consolidado!$D559=""),0,IF(ISNUMBER(SEARCH(M$3,Consolidado!$D559)),IF(COUNTIFS(Consolidado!$AC$5:AC559,Consolidado!$AC559,Consolidado!$D$5:D559,"*"&amp;M$3&amp;"*")=1,1,0),0))</f>
        <v>0</v>
      </c>
      <c r="N559" s="0" t="n">
        <f aca="false">IF(OR(N$3="",Consolidado!$D559=""),0,IF(ISNUMBER(SEARCH(N$3,Consolidado!$D559)),IF(COUNTIFS(Consolidado!$AC$5:AC559,Consolidado!$AC559,Consolidado!$D$5:D559,"*"&amp;N$3&amp;"*")=1,1,0),0))</f>
        <v>0</v>
      </c>
      <c r="O559" s="0" t="n">
        <f aca="false">IF(OR(O$3="",Consolidado!$D559=""),0,IF(ISNUMBER(SEARCH(O$3,Consolidado!$D559)),IF(COUNTIFS(Consolidado!$AC$5:AC559,Consolidado!$AC559,Consolidado!$D$5:D559,"*"&amp;O$3&amp;"*")=1,1,0),0))</f>
        <v>0</v>
      </c>
      <c r="P559" s="0" t="n">
        <f aca="false">IF(OR(P$3="",Consolidado!$D559=""),0,IF(ISNUMBER(SEARCH(P$3,Consolidado!$D559)),IF(COUNTIFS(Consolidado!$AC$5:AC559,Consolidado!$AC559,Consolidado!$D$5:D559,"*"&amp;P$3&amp;"*")=1,1,0),0))</f>
        <v>0</v>
      </c>
      <c r="Q559" s="0" t="n">
        <f aca="false">IF(OR(Q$3="",Consolidado!$D559=""),0,IF(ISNUMBER(SEARCH(Q$3,Consolidado!$D559)),IF(COUNTIFS(Consolidado!$AC$5:AC559,Consolidado!$AC559,Consolidado!$D$5:D559,"*"&amp;Q$3&amp;"*")=1,1,0),0))</f>
        <v>0</v>
      </c>
      <c r="R559" s="0" t="n">
        <f aca="false">IF(OR(R$3="",Consolidado!$D559=""),0,IF(ISNUMBER(SEARCH(R$3,Consolidado!$D559)),IF(COUNTIFS(Consolidado!$AC$5:AC559,Consolidado!$AC559,Consolidado!$D$5:D559,"*"&amp;R$3&amp;"*")=1,1,0),0))</f>
        <v>0</v>
      </c>
      <c r="S559" s="0" t="n">
        <f aca="false">IF(OR(S$3="",Consolidado!$D559=""),0,IF(ISNUMBER(SEARCH(S$3,Consolidado!$D559)),IF(COUNTIFS(Consolidado!$AC$5:AC559,Consolidado!$AC559,Consolidado!$D$5:D559,"*"&amp;S$3&amp;"*")=1,1,0),0))</f>
        <v>0</v>
      </c>
      <c r="T559" s="0" t="n">
        <f aca="false">IF(OR(T$3="",Consolidado!$D559=""),0,IF(ISNUMBER(SEARCH(T$3,Consolidado!$D559)),IF(COUNTIFS(Consolidado!$AC$5:AC559,Consolidado!$AC559,Consolidado!$D$5:D559,"*"&amp;T$3&amp;"*")=1,1,0),0))</f>
        <v>0</v>
      </c>
      <c r="U559" s="0" t="n">
        <f aca="false">IF(OR(U$3="",Consolidado!$D559=""),0,IF(ISNUMBER(SEARCH(U$3,Consolidado!$D559)),IF(COUNTIFS(Consolidado!$AC$5:AC559,Consolidado!$AC559,Consolidado!$D$5:D559,"*"&amp;U$3&amp;"*")=1,1,0),0))</f>
        <v>0</v>
      </c>
      <c r="V559" s="0" t="n">
        <f aca="false">IF(OR(V$3="",Consolidado!$D559=""),0,IF(ISNUMBER(SEARCH(V$3,Consolidado!$D559)),IF(COUNTIFS(Consolidado!$AC$5:AC559,Consolidado!$AC559,Consolidado!$D$5:D559,"*"&amp;V$3&amp;"*")=1,1,0),0))</f>
        <v>0</v>
      </c>
      <c r="W559" s="0" t="n">
        <f aca="false">IF(OR(W$3="",Consolidado!$D559=""),0,IF(ISNUMBER(SEARCH(W$3,Consolidado!$D559)),IF(COUNTIFS(Consolidado!$AC$5:AC559,Consolidado!$AC559,Consolidado!$D$5:D559,"*"&amp;W$3&amp;"*")=1,1,0),0))</f>
        <v>0</v>
      </c>
      <c r="X559" s="0" t="n">
        <f aca="false">IF(OR(X$3="",Consolidado!$D559=""),0,IF(ISNUMBER(SEARCH(X$3,Consolidado!$D559)),IF(COUNTIFS(Consolidado!$AC$5:AC559,Consolidado!$AC559,Consolidado!$D$5:D559,"*"&amp;X$3&amp;"*")=1,1,0),0))</f>
        <v>0</v>
      </c>
      <c r="Y559" s="0" t="n">
        <f aca="false">IF(OR(Y$3="",Consolidado!$D559=""),0,IF(ISNUMBER(SEARCH(Y$3,Consolidado!$D559)),IF(COUNTIFS(Consolidado!$AC$5:AC559,Consolidado!$AC559,Consolidado!$D$5:D559,"*"&amp;Y$3&amp;"*")=1,1,0),0))</f>
        <v>0</v>
      </c>
      <c r="Z559" s="0" t="n">
        <f aca="false">IF(OR(Z$3="",Consolidado!$D559=""),0,IF(ISNUMBER(SEARCH(Z$3,Consolidado!$D559)),IF(COUNTIFS(Consolidado!$AC$5:AC559,Consolidado!$AC559,Consolidado!$D$5:D559,"*"&amp;Z$3&amp;"*")=1,1,0),0))</f>
        <v>0</v>
      </c>
      <c r="AA559" s="0" t="n">
        <f aca="false">IF(OR(AA$3="",Consolidado!$D559=""),0,IF(ISNUMBER(SEARCH(AA$3,Consolidado!$D559)),IF(COUNTIFS(Consolidado!$AC$5:AC559,Consolidado!$AC559,Consolidado!$D$5:D559,"*"&amp;AA$3&amp;"*")=1,1,0),0))</f>
        <v>0</v>
      </c>
      <c r="AB559" s="0" t="n">
        <f aca="false">IF(OR(AB$3="",Consolidado!$D559=""),0,IF(ISNUMBER(SEARCH(AB$3,Consolidado!$D559)),IF(COUNTIFS(Consolidado!$AC$5:AC559,Consolidado!$AC559,Consolidado!$D$5:D559,"*"&amp;AB$3&amp;"*")=1,1,0),0))</f>
        <v>0</v>
      </c>
      <c r="AC559" s="0" t="n">
        <f aca="false">IF(OR(AC$3="",Consolidado!$D559=""),0,IF(ISNUMBER(SEARCH(AC$3,Consolidado!$D559)),IF(COUNTIFS(Consolidado!$AC$5:AC559,Consolidado!$AC559,Consolidado!$D$5:D559,"*"&amp;AC$3&amp;"*")=1,1,0),0))</f>
        <v>0</v>
      </c>
      <c r="AD559" s="0" t="n">
        <f aca="false">IF(OR(AD$3="",Consolidado!$D559=""),0,IF(ISNUMBER(SEARCH(AD$3,Consolidado!$D559)),IF(COUNTIFS(Consolidado!$AC$5:AC559,Consolidado!$AC559,Consolidado!$D$5:D559,"*"&amp;AD$3&amp;"*")=1,1,0),0))</f>
        <v>0</v>
      </c>
      <c r="AE559" s="0" t="n">
        <f aca="false">IF(OR(AE$3="",Consolidado!$D559=""),0,IF(ISNUMBER(SEARCH(AE$3,Consolidado!$D559)),IF(COUNTIFS(Consolidado!$AC$5:AC559,Consolidado!$AC559,Consolidado!$D$5:D559,"*"&amp;AE$3&amp;"*")=1,1,0),0))</f>
        <v>0</v>
      </c>
      <c r="AF559" s="0" t="n">
        <f aca="false">IF(OR(AF$3="",Consolidado!$D559=""),0,IF(ISNUMBER(SEARCH(AF$3,Consolidado!$D559)),IF(COUNTIFS(Consolidado!$AC$5:AC559,Consolidado!$AC559,Consolidado!$D$5:D559,"*"&amp;AF$3&amp;"*")=1,1,0),0))</f>
        <v>0</v>
      </c>
      <c r="AG559" s="0" t="n">
        <f aca="false">IF(OR(AG$3="",Consolidado!$D559=""),0,IF(ISNUMBER(SEARCH(AG$3,Consolidado!$D559)),IF(COUNTIFS(Consolidado!$AC$5:AC559,Consolidado!$AC559,Consolidado!$D$5:D559,"*"&amp;AG$3&amp;"*")=1,1,0),0))</f>
        <v>0</v>
      </c>
      <c r="AH559" s="0" t="n">
        <f aca="false">IF(OR(AH$3="",Consolidado!$D559=""),0,IF(ISNUMBER(SEARCH(AH$3,Consolidado!$D559)),IF(COUNTIFS(Consolidado!$AC$5:AC559,Consolidado!$AC559,Consolidado!$D$5:D559,"*"&amp;AH$3&amp;"*")=1,1,0),0))</f>
        <v>0</v>
      </c>
      <c r="AI559" s="0" t="n">
        <f aca="false">IF(OR(AI$3="",Consolidado!$D559=""),0,IF(ISNUMBER(SEARCH(AI$3,Consolidado!$D559)),IF(COUNTIFS(Consolidado!$AC$5:AC559,Consolidado!$AC559,Consolidado!$D$5:D559,"*"&amp;AI$3&amp;"*")=1,1,0),0))</f>
        <v>0</v>
      </c>
      <c r="AJ559" s="0" t="n">
        <f aca="false">IF(OR(AJ$3="",Consolidado!$D559=""),0,IF(ISNUMBER(SEARCH(AJ$3,Consolidado!$D559)),IF(COUNTIFS(Consolidado!$AC$5:AC559,Consolidado!$AC559,Consolidado!$D$5:D559,"*"&amp;AJ$3&amp;"*")=1,1,0),0))</f>
        <v>0</v>
      </c>
      <c r="AK559" s="0" t="n">
        <f aca="false">IF(OR(AK$3="",Consolidado!$D559=""),0,IF(ISNUMBER(SEARCH(AK$3,Consolidado!$D559)),IF(COUNTIFS(Consolidado!$AC$5:AC559,Consolidado!$AC559,Consolidado!$D$5:D559,"*"&amp;AK$3&amp;"*")=1,1,0),0))</f>
        <v>0</v>
      </c>
      <c r="AL559" s="0" t="n">
        <f aca="false">IF(OR(AL$3="",Consolidado!$D559=""),0,IF(ISNUMBER(SEARCH(AL$3,Consolidado!$D559)),IF(COUNTIFS(Consolidado!$AC$5:AC559,Consolidado!$AC559,Consolidado!$D$5:D559,"*"&amp;AL$3&amp;"*")=1,1,0),0))</f>
        <v>0</v>
      </c>
      <c r="AM559" s="0" t="n">
        <f aca="false">IF(OR(AM$3="",Consolidado!$D559=""),0,IF(ISNUMBER(SEARCH(AM$3,Consolidado!$D559)),IF(COUNTIFS(Consolidado!$AC$5:AC559,Consolidado!$AC559,Consolidado!$D$5:D559,"*"&amp;AM$3&amp;"*")=1,1,0),0))</f>
        <v>0</v>
      </c>
      <c r="AN559" s="0" t="n">
        <f aca="false">IF(OR(AN$3="",Consolidado!$D559=""),0,IF(ISNUMBER(SEARCH(AN$3,Consolidado!$D559)),IF(COUNTIFS(Consolidado!$AC$5:AC559,Consolidado!$AC559,Consolidado!$D$5:D559,"*"&amp;AN$3&amp;"*")=1,1,0),0))</f>
        <v>0</v>
      </c>
      <c r="AO559" s="0" t="n">
        <f aca="false">IF(OR(AO$3="",Consolidado!$D559=""),0,IF(ISNUMBER(SEARCH(AO$3,Consolidado!$D559)),IF(COUNTIFS(Consolidado!$AC$5:AC559,Consolidado!$AC559,Consolidado!$D$5:D559,"*"&amp;AO$3&amp;"*")=1,1,0),0))</f>
        <v>0</v>
      </c>
    </row>
    <row r="560" customFormat="false" ht="15" hidden="false" customHeight="false" outlineLevel="0" collapsed="false">
      <c r="B560" s="0" t="n">
        <f aca="false">IF(OR(B$3="",Consolidado!$D560=""),0,IF(ISNUMBER(SEARCH(B$3,Consolidado!$D560)),IF(COUNTIFS(Consolidado!$AC$5:AC560,Consolidado!$AC560,Consolidado!$D$5:D560,"*"&amp;B$3&amp;"*")=1,1,0),0))</f>
        <v>0</v>
      </c>
      <c r="C560" s="0" t="n">
        <f aca="false">IF(OR(C$3="",Consolidado!$D560=""),0,IF(ISNUMBER(SEARCH(C$3,Consolidado!$D560)),IF(COUNTIFS(Consolidado!$AC$5:AC560,Consolidado!$AC560,Consolidado!$D$5:D560,"*"&amp;C$3&amp;"*")=1,1,0),0))</f>
        <v>0</v>
      </c>
      <c r="D560" s="0" t="n">
        <f aca="false">IF(OR(D$3="",Consolidado!$D560=""),0,IF(ISNUMBER(SEARCH(D$3,Consolidado!$D560)),IF(COUNTIFS(Consolidado!$AC$5:AC560,Consolidado!$AC560,Consolidado!$D$5:D560,"*"&amp;D$3&amp;"*")=1,1,0),0))</f>
        <v>0</v>
      </c>
      <c r="E560" s="0" t="n">
        <f aca="false">IF(OR(E$3="",Consolidado!$D560=""),0,IF(ISNUMBER(SEARCH(E$3,Consolidado!$D560)),IF(COUNTIFS(Consolidado!$AC$5:AC560,Consolidado!$AC560,Consolidado!$D$5:D560,"*"&amp;E$3&amp;"*")=1,1,0),0))</f>
        <v>0</v>
      </c>
      <c r="F560" s="0" t="n">
        <f aca="false">IF(OR(F$3="",Consolidado!$D560=""),0,IF(ISNUMBER(SEARCH(F$3,Consolidado!$D560)),IF(COUNTIFS(Consolidado!$AC$5:AC560,Consolidado!$AC560,Consolidado!$D$5:D560,"*"&amp;F$3&amp;"*")=1,1,0),0))</f>
        <v>0</v>
      </c>
      <c r="G560" s="0" t="n">
        <f aca="false">IF(OR(G$3="",Consolidado!$D560=""),0,IF(ISNUMBER(SEARCH(G$3,Consolidado!$D560)),IF(COUNTIFS(Consolidado!$AC$5:AC560,Consolidado!$AC560,Consolidado!$D$5:D560,"*"&amp;G$3&amp;"*")=1,1,0),0))</f>
        <v>0</v>
      </c>
      <c r="H560" s="0" t="n">
        <f aca="false">IF(OR(H$3="",Consolidado!$D560=""),0,IF(ISNUMBER(SEARCH(H$3,Consolidado!$D560)),IF(COUNTIFS(Consolidado!$AC$5:AC560,Consolidado!$AC560,Consolidado!$D$5:D560,"*"&amp;H$3&amp;"*")=1,1,0),0))</f>
        <v>0</v>
      </c>
      <c r="I560" s="0" t="n">
        <f aca="false">IF(OR(I$3="",Consolidado!$D560=""),0,IF(ISNUMBER(SEARCH(I$3,Consolidado!$D560)),IF(COUNTIFS(Consolidado!$AC$5:AC560,Consolidado!$AC560,Consolidado!$D$5:D560,"*"&amp;I$3&amp;"*")=1,1,0),0))</f>
        <v>0</v>
      </c>
      <c r="J560" s="0" t="n">
        <f aca="false">IF(OR(J$3="",Consolidado!$D560=""),0,IF(ISNUMBER(SEARCH(J$3,Consolidado!$D560)),IF(COUNTIFS(Consolidado!$AC$5:AC560,Consolidado!$AC560,Consolidado!$D$5:D560,"*"&amp;J$3&amp;"*")=1,1,0),0))</f>
        <v>0</v>
      </c>
      <c r="K560" s="0" t="n">
        <f aca="false">IF(OR(K$3="",Consolidado!$D560=""),0,IF(ISNUMBER(SEARCH(K$3,Consolidado!$D560)),IF(COUNTIFS(Consolidado!$AC$5:AC560,Consolidado!$AC560,Consolidado!$D$5:D560,"*"&amp;K$3&amp;"*")=1,1,0),0))</f>
        <v>0</v>
      </c>
      <c r="L560" s="0" t="n">
        <f aca="false">IF(OR(L$3="",Consolidado!$D560=""),0,IF(ISNUMBER(SEARCH(L$3,Consolidado!$D560)),IF(COUNTIFS(Consolidado!$AC$5:AC560,Consolidado!$AC560,Consolidado!$D$5:D560,"*"&amp;L$3&amp;"*")=1,1,0),0))</f>
        <v>0</v>
      </c>
      <c r="M560" s="0" t="n">
        <f aca="false">IF(OR(M$3="",Consolidado!$D560=""),0,IF(ISNUMBER(SEARCH(M$3,Consolidado!$D560)),IF(COUNTIFS(Consolidado!$AC$5:AC560,Consolidado!$AC560,Consolidado!$D$5:D560,"*"&amp;M$3&amp;"*")=1,1,0),0))</f>
        <v>0</v>
      </c>
      <c r="N560" s="0" t="n">
        <f aca="false">IF(OR(N$3="",Consolidado!$D560=""),0,IF(ISNUMBER(SEARCH(N$3,Consolidado!$D560)),IF(COUNTIFS(Consolidado!$AC$5:AC560,Consolidado!$AC560,Consolidado!$D$5:D560,"*"&amp;N$3&amp;"*")=1,1,0),0))</f>
        <v>0</v>
      </c>
      <c r="O560" s="0" t="n">
        <f aca="false">IF(OR(O$3="",Consolidado!$D560=""),0,IF(ISNUMBER(SEARCH(O$3,Consolidado!$D560)),IF(COUNTIFS(Consolidado!$AC$5:AC560,Consolidado!$AC560,Consolidado!$D$5:D560,"*"&amp;O$3&amp;"*")=1,1,0),0))</f>
        <v>0</v>
      </c>
      <c r="P560" s="0" t="n">
        <f aca="false">IF(OR(P$3="",Consolidado!$D560=""),0,IF(ISNUMBER(SEARCH(P$3,Consolidado!$D560)),IF(COUNTIFS(Consolidado!$AC$5:AC560,Consolidado!$AC560,Consolidado!$D$5:D560,"*"&amp;P$3&amp;"*")=1,1,0),0))</f>
        <v>0</v>
      </c>
      <c r="Q560" s="0" t="n">
        <f aca="false">IF(OR(Q$3="",Consolidado!$D560=""),0,IF(ISNUMBER(SEARCH(Q$3,Consolidado!$D560)),IF(COUNTIFS(Consolidado!$AC$5:AC560,Consolidado!$AC560,Consolidado!$D$5:D560,"*"&amp;Q$3&amp;"*")=1,1,0),0))</f>
        <v>0</v>
      </c>
      <c r="R560" s="0" t="n">
        <f aca="false">IF(OR(R$3="",Consolidado!$D560=""),0,IF(ISNUMBER(SEARCH(R$3,Consolidado!$D560)),IF(COUNTIFS(Consolidado!$AC$5:AC560,Consolidado!$AC560,Consolidado!$D$5:D560,"*"&amp;R$3&amp;"*")=1,1,0),0))</f>
        <v>0</v>
      </c>
      <c r="S560" s="0" t="n">
        <f aca="false">IF(OR(S$3="",Consolidado!$D560=""),0,IF(ISNUMBER(SEARCH(S$3,Consolidado!$D560)),IF(COUNTIFS(Consolidado!$AC$5:AC560,Consolidado!$AC560,Consolidado!$D$5:D560,"*"&amp;S$3&amp;"*")=1,1,0),0))</f>
        <v>0</v>
      </c>
      <c r="T560" s="0" t="n">
        <f aca="false">IF(OR(T$3="",Consolidado!$D560=""),0,IF(ISNUMBER(SEARCH(T$3,Consolidado!$D560)),IF(COUNTIFS(Consolidado!$AC$5:AC560,Consolidado!$AC560,Consolidado!$D$5:D560,"*"&amp;T$3&amp;"*")=1,1,0),0))</f>
        <v>0</v>
      </c>
      <c r="U560" s="0" t="n">
        <f aca="false">IF(OR(U$3="",Consolidado!$D560=""),0,IF(ISNUMBER(SEARCH(U$3,Consolidado!$D560)),IF(COUNTIFS(Consolidado!$AC$5:AC560,Consolidado!$AC560,Consolidado!$D$5:D560,"*"&amp;U$3&amp;"*")=1,1,0),0))</f>
        <v>0</v>
      </c>
      <c r="V560" s="0" t="n">
        <f aca="false">IF(OR(V$3="",Consolidado!$D560=""),0,IF(ISNUMBER(SEARCH(V$3,Consolidado!$D560)),IF(COUNTIFS(Consolidado!$AC$5:AC560,Consolidado!$AC560,Consolidado!$D$5:D560,"*"&amp;V$3&amp;"*")=1,1,0),0))</f>
        <v>0</v>
      </c>
      <c r="W560" s="0" t="n">
        <f aca="false">IF(OR(W$3="",Consolidado!$D560=""),0,IF(ISNUMBER(SEARCH(W$3,Consolidado!$D560)),IF(COUNTIFS(Consolidado!$AC$5:AC560,Consolidado!$AC560,Consolidado!$D$5:D560,"*"&amp;W$3&amp;"*")=1,1,0),0))</f>
        <v>0</v>
      </c>
      <c r="X560" s="0" t="n">
        <f aca="false">IF(OR(X$3="",Consolidado!$D560=""),0,IF(ISNUMBER(SEARCH(X$3,Consolidado!$D560)),IF(COUNTIFS(Consolidado!$AC$5:AC560,Consolidado!$AC560,Consolidado!$D$5:D560,"*"&amp;X$3&amp;"*")=1,1,0),0))</f>
        <v>0</v>
      </c>
      <c r="Y560" s="0" t="n">
        <f aca="false">IF(OR(Y$3="",Consolidado!$D560=""),0,IF(ISNUMBER(SEARCH(Y$3,Consolidado!$D560)),IF(COUNTIFS(Consolidado!$AC$5:AC560,Consolidado!$AC560,Consolidado!$D$5:D560,"*"&amp;Y$3&amp;"*")=1,1,0),0))</f>
        <v>0</v>
      </c>
      <c r="Z560" s="0" t="n">
        <f aca="false">IF(OR(Z$3="",Consolidado!$D560=""),0,IF(ISNUMBER(SEARCH(Z$3,Consolidado!$D560)),IF(COUNTIFS(Consolidado!$AC$5:AC560,Consolidado!$AC560,Consolidado!$D$5:D560,"*"&amp;Z$3&amp;"*")=1,1,0),0))</f>
        <v>0</v>
      </c>
      <c r="AA560" s="0" t="n">
        <f aca="false">IF(OR(AA$3="",Consolidado!$D560=""),0,IF(ISNUMBER(SEARCH(AA$3,Consolidado!$D560)),IF(COUNTIFS(Consolidado!$AC$5:AC560,Consolidado!$AC560,Consolidado!$D$5:D560,"*"&amp;AA$3&amp;"*")=1,1,0),0))</f>
        <v>0</v>
      </c>
      <c r="AB560" s="0" t="n">
        <f aca="false">IF(OR(AB$3="",Consolidado!$D560=""),0,IF(ISNUMBER(SEARCH(AB$3,Consolidado!$D560)),IF(COUNTIFS(Consolidado!$AC$5:AC560,Consolidado!$AC560,Consolidado!$D$5:D560,"*"&amp;AB$3&amp;"*")=1,1,0),0))</f>
        <v>0</v>
      </c>
      <c r="AC560" s="0" t="n">
        <f aca="false">IF(OR(AC$3="",Consolidado!$D560=""),0,IF(ISNUMBER(SEARCH(AC$3,Consolidado!$D560)),IF(COUNTIFS(Consolidado!$AC$5:AC560,Consolidado!$AC560,Consolidado!$D$5:D560,"*"&amp;AC$3&amp;"*")=1,1,0),0))</f>
        <v>0</v>
      </c>
      <c r="AD560" s="0" t="n">
        <f aca="false">IF(OR(AD$3="",Consolidado!$D560=""),0,IF(ISNUMBER(SEARCH(AD$3,Consolidado!$D560)),IF(COUNTIFS(Consolidado!$AC$5:AC560,Consolidado!$AC560,Consolidado!$D$5:D560,"*"&amp;AD$3&amp;"*")=1,1,0),0))</f>
        <v>0</v>
      </c>
      <c r="AE560" s="0" t="n">
        <f aca="false">IF(OR(AE$3="",Consolidado!$D560=""),0,IF(ISNUMBER(SEARCH(AE$3,Consolidado!$D560)),IF(COUNTIFS(Consolidado!$AC$5:AC560,Consolidado!$AC560,Consolidado!$D$5:D560,"*"&amp;AE$3&amp;"*")=1,1,0),0))</f>
        <v>0</v>
      </c>
      <c r="AF560" s="0" t="n">
        <f aca="false">IF(OR(AF$3="",Consolidado!$D560=""),0,IF(ISNUMBER(SEARCH(AF$3,Consolidado!$D560)),IF(COUNTIFS(Consolidado!$AC$5:AC560,Consolidado!$AC560,Consolidado!$D$5:D560,"*"&amp;AF$3&amp;"*")=1,1,0),0))</f>
        <v>0</v>
      </c>
      <c r="AG560" s="0" t="n">
        <f aca="false">IF(OR(AG$3="",Consolidado!$D560=""),0,IF(ISNUMBER(SEARCH(AG$3,Consolidado!$D560)),IF(COUNTIFS(Consolidado!$AC$5:AC560,Consolidado!$AC560,Consolidado!$D$5:D560,"*"&amp;AG$3&amp;"*")=1,1,0),0))</f>
        <v>0</v>
      </c>
      <c r="AH560" s="0" t="n">
        <f aca="false">IF(OR(AH$3="",Consolidado!$D560=""),0,IF(ISNUMBER(SEARCH(AH$3,Consolidado!$D560)),IF(COUNTIFS(Consolidado!$AC$5:AC560,Consolidado!$AC560,Consolidado!$D$5:D560,"*"&amp;AH$3&amp;"*")=1,1,0),0))</f>
        <v>0</v>
      </c>
      <c r="AI560" s="0" t="n">
        <f aca="false">IF(OR(AI$3="",Consolidado!$D560=""),0,IF(ISNUMBER(SEARCH(AI$3,Consolidado!$D560)),IF(COUNTIFS(Consolidado!$AC$5:AC560,Consolidado!$AC560,Consolidado!$D$5:D560,"*"&amp;AI$3&amp;"*")=1,1,0),0))</f>
        <v>0</v>
      </c>
      <c r="AJ560" s="0" t="n">
        <f aca="false">IF(OR(AJ$3="",Consolidado!$D560=""),0,IF(ISNUMBER(SEARCH(AJ$3,Consolidado!$D560)),IF(COUNTIFS(Consolidado!$AC$5:AC560,Consolidado!$AC560,Consolidado!$D$5:D560,"*"&amp;AJ$3&amp;"*")=1,1,0),0))</f>
        <v>0</v>
      </c>
      <c r="AK560" s="0" t="n">
        <f aca="false">IF(OR(AK$3="",Consolidado!$D560=""),0,IF(ISNUMBER(SEARCH(AK$3,Consolidado!$D560)),IF(COUNTIFS(Consolidado!$AC$5:AC560,Consolidado!$AC560,Consolidado!$D$5:D560,"*"&amp;AK$3&amp;"*")=1,1,0),0))</f>
        <v>0</v>
      </c>
      <c r="AL560" s="0" t="n">
        <f aca="false">IF(OR(AL$3="",Consolidado!$D560=""),0,IF(ISNUMBER(SEARCH(AL$3,Consolidado!$D560)),IF(COUNTIFS(Consolidado!$AC$5:AC560,Consolidado!$AC560,Consolidado!$D$5:D560,"*"&amp;AL$3&amp;"*")=1,1,0),0))</f>
        <v>0</v>
      </c>
      <c r="AM560" s="0" t="n">
        <f aca="false">IF(OR(AM$3="",Consolidado!$D560=""),0,IF(ISNUMBER(SEARCH(AM$3,Consolidado!$D560)),IF(COUNTIFS(Consolidado!$AC$5:AC560,Consolidado!$AC560,Consolidado!$D$5:D560,"*"&amp;AM$3&amp;"*")=1,1,0),0))</f>
        <v>0</v>
      </c>
      <c r="AN560" s="0" t="n">
        <f aca="false">IF(OR(AN$3="",Consolidado!$D560=""),0,IF(ISNUMBER(SEARCH(AN$3,Consolidado!$D560)),IF(COUNTIFS(Consolidado!$AC$5:AC560,Consolidado!$AC560,Consolidado!$D$5:D560,"*"&amp;AN$3&amp;"*")=1,1,0),0))</f>
        <v>0</v>
      </c>
      <c r="AO560" s="0" t="n">
        <f aca="false">IF(OR(AO$3="",Consolidado!$D560=""),0,IF(ISNUMBER(SEARCH(AO$3,Consolidado!$D560)),IF(COUNTIFS(Consolidado!$AC$5:AC560,Consolidado!$AC560,Consolidado!$D$5:D560,"*"&amp;AO$3&amp;"*")=1,1,0),0))</f>
        <v>0</v>
      </c>
    </row>
    <row r="561" customFormat="false" ht="15" hidden="false" customHeight="false" outlineLevel="0" collapsed="false">
      <c r="B561" s="0" t="n">
        <f aca="false">IF(OR(B$3="",Consolidado!$D561=""),0,IF(ISNUMBER(SEARCH(B$3,Consolidado!$D561)),IF(COUNTIFS(Consolidado!$AC$5:AC561,Consolidado!$AC561,Consolidado!$D$5:D561,"*"&amp;B$3&amp;"*")=1,1,0),0))</f>
        <v>0</v>
      </c>
      <c r="C561" s="0" t="n">
        <f aca="false">IF(OR(C$3="",Consolidado!$D561=""),0,IF(ISNUMBER(SEARCH(C$3,Consolidado!$D561)),IF(COUNTIFS(Consolidado!$AC$5:AC561,Consolidado!$AC561,Consolidado!$D$5:D561,"*"&amp;C$3&amp;"*")=1,1,0),0))</f>
        <v>0</v>
      </c>
      <c r="D561" s="0" t="n">
        <f aca="false">IF(OR(D$3="",Consolidado!$D561=""),0,IF(ISNUMBER(SEARCH(D$3,Consolidado!$D561)),IF(COUNTIFS(Consolidado!$AC$5:AC561,Consolidado!$AC561,Consolidado!$D$5:D561,"*"&amp;D$3&amp;"*")=1,1,0),0))</f>
        <v>0</v>
      </c>
      <c r="E561" s="0" t="n">
        <f aca="false">IF(OR(E$3="",Consolidado!$D561=""),0,IF(ISNUMBER(SEARCH(E$3,Consolidado!$D561)),IF(COUNTIFS(Consolidado!$AC$5:AC561,Consolidado!$AC561,Consolidado!$D$5:D561,"*"&amp;E$3&amp;"*")=1,1,0),0))</f>
        <v>0</v>
      </c>
      <c r="F561" s="0" t="n">
        <f aca="false">IF(OR(F$3="",Consolidado!$D561=""),0,IF(ISNUMBER(SEARCH(F$3,Consolidado!$D561)),IF(COUNTIFS(Consolidado!$AC$5:AC561,Consolidado!$AC561,Consolidado!$D$5:D561,"*"&amp;F$3&amp;"*")=1,1,0),0))</f>
        <v>0</v>
      </c>
      <c r="G561" s="0" t="n">
        <f aca="false">IF(OR(G$3="",Consolidado!$D561=""),0,IF(ISNUMBER(SEARCH(G$3,Consolidado!$D561)),IF(COUNTIFS(Consolidado!$AC$5:AC561,Consolidado!$AC561,Consolidado!$D$5:D561,"*"&amp;G$3&amp;"*")=1,1,0),0))</f>
        <v>0</v>
      </c>
      <c r="H561" s="0" t="n">
        <f aca="false">IF(OR(H$3="",Consolidado!$D561=""),0,IF(ISNUMBER(SEARCH(H$3,Consolidado!$D561)),IF(COUNTIFS(Consolidado!$AC$5:AC561,Consolidado!$AC561,Consolidado!$D$5:D561,"*"&amp;H$3&amp;"*")=1,1,0),0))</f>
        <v>0</v>
      </c>
      <c r="I561" s="0" t="n">
        <f aca="false">IF(OR(I$3="",Consolidado!$D561=""),0,IF(ISNUMBER(SEARCH(I$3,Consolidado!$D561)),IF(COUNTIFS(Consolidado!$AC$5:AC561,Consolidado!$AC561,Consolidado!$D$5:D561,"*"&amp;I$3&amp;"*")=1,1,0),0))</f>
        <v>0</v>
      </c>
      <c r="J561" s="0" t="n">
        <f aca="false">IF(OR(J$3="",Consolidado!$D561=""),0,IF(ISNUMBER(SEARCH(J$3,Consolidado!$D561)),IF(COUNTIFS(Consolidado!$AC$5:AC561,Consolidado!$AC561,Consolidado!$D$5:D561,"*"&amp;J$3&amp;"*")=1,1,0),0))</f>
        <v>0</v>
      </c>
      <c r="K561" s="0" t="n">
        <f aca="false">IF(OR(K$3="",Consolidado!$D561=""),0,IF(ISNUMBER(SEARCH(K$3,Consolidado!$D561)),IF(COUNTIFS(Consolidado!$AC$5:AC561,Consolidado!$AC561,Consolidado!$D$5:D561,"*"&amp;K$3&amp;"*")=1,1,0),0))</f>
        <v>0</v>
      </c>
      <c r="L561" s="0" t="n">
        <f aca="false">IF(OR(L$3="",Consolidado!$D561=""),0,IF(ISNUMBER(SEARCH(L$3,Consolidado!$D561)),IF(COUNTIFS(Consolidado!$AC$5:AC561,Consolidado!$AC561,Consolidado!$D$5:D561,"*"&amp;L$3&amp;"*")=1,1,0),0))</f>
        <v>0</v>
      </c>
      <c r="M561" s="0" t="n">
        <f aca="false">IF(OR(M$3="",Consolidado!$D561=""),0,IF(ISNUMBER(SEARCH(M$3,Consolidado!$D561)),IF(COUNTIFS(Consolidado!$AC$5:AC561,Consolidado!$AC561,Consolidado!$D$5:D561,"*"&amp;M$3&amp;"*")=1,1,0),0))</f>
        <v>0</v>
      </c>
      <c r="N561" s="0" t="n">
        <f aca="false">IF(OR(N$3="",Consolidado!$D561=""),0,IF(ISNUMBER(SEARCH(N$3,Consolidado!$D561)),IF(COUNTIFS(Consolidado!$AC$5:AC561,Consolidado!$AC561,Consolidado!$D$5:D561,"*"&amp;N$3&amp;"*")=1,1,0),0))</f>
        <v>0</v>
      </c>
      <c r="O561" s="0" t="n">
        <f aca="false">IF(OR(O$3="",Consolidado!$D561=""),0,IF(ISNUMBER(SEARCH(O$3,Consolidado!$D561)),IF(COUNTIFS(Consolidado!$AC$5:AC561,Consolidado!$AC561,Consolidado!$D$5:D561,"*"&amp;O$3&amp;"*")=1,1,0),0))</f>
        <v>0</v>
      </c>
      <c r="P561" s="0" t="n">
        <f aca="false">IF(OR(P$3="",Consolidado!$D561=""),0,IF(ISNUMBER(SEARCH(P$3,Consolidado!$D561)),IF(COUNTIFS(Consolidado!$AC$5:AC561,Consolidado!$AC561,Consolidado!$D$5:D561,"*"&amp;P$3&amp;"*")=1,1,0),0))</f>
        <v>0</v>
      </c>
      <c r="Q561" s="0" t="n">
        <f aca="false">IF(OR(Q$3="",Consolidado!$D561=""),0,IF(ISNUMBER(SEARCH(Q$3,Consolidado!$D561)),IF(COUNTIFS(Consolidado!$AC$5:AC561,Consolidado!$AC561,Consolidado!$D$5:D561,"*"&amp;Q$3&amp;"*")=1,1,0),0))</f>
        <v>0</v>
      </c>
      <c r="R561" s="0" t="n">
        <f aca="false">IF(OR(R$3="",Consolidado!$D561=""),0,IF(ISNUMBER(SEARCH(R$3,Consolidado!$D561)),IF(COUNTIFS(Consolidado!$AC$5:AC561,Consolidado!$AC561,Consolidado!$D$5:D561,"*"&amp;R$3&amp;"*")=1,1,0),0))</f>
        <v>0</v>
      </c>
      <c r="S561" s="0" t="n">
        <f aca="false">IF(OR(S$3="",Consolidado!$D561=""),0,IF(ISNUMBER(SEARCH(S$3,Consolidado!$D561)),IF(COUNTIFS(Consolidado!$AC$5:AC561,Consolidado!$AC561,Consolidado!$D$5:D561,"*"&amp;S$3&amp;"*")=1,1,0),0))</f>
        <v>0</v>
      </c>
      <c r="T561" s="0" t="n">
        <f aca="false">IF(OR(T$3="",Consolidado!$D561=""),0,IF(ISNUMBER(SEARCH(T$3,Consolidado!$D561)),IF(COUNTIFS(Consolidado!$AC$5:AC561,Consolidado!$AC561,Consolidado!$D$5:D561,"*"&amp;T$3&amp;"*")=1,1,0),0))</f>
        <v>0</v>
      </c>
      <c r="U561" s="0" t="n">
        <f aca="false">IF(OR(U$3="",Consolidado!$D561=""),0,IF(ISNUMBER(SEARCH(U$3,Consolidado!$D561)),IF(COUNTIFS(Consolidado!$AC$5:AC561,Consolidado!$AC561,Consolidado!$D$5:D561,"*"&amp;U$3&amp;"*")=1,1,0),0))</f>
        <v>0</v>
      </c>
      <c r="V561" s="0" t="n">
        <f aca="false">IF(OR(V$3="",Consolidado!$D561=""),0,IF(ISNUMBER(SEARCH(V$3,Consolidado!$D561)),IF(COUNTIFS(Consolidado!$AC$5:AC561,Consolidado!$AC561,Consolidado!$D$5:D561,"*"&amp;V$3&amp;"*")=1,1,0),0))</f>
        <v>0</v>
      </c>
      <c r="W561" s="0" t="n">
        <f aca="false">IF(OR(W$3="",Consolidado!$D561=""),0,IF(ISNUMBER(SEARCH(W$3,Consolidado!$D561)),IF(COUNTIFS(Consolidado!$AC$5:AC561,Consolidado!$AC561,Consolidado!$D$5:D561,"*"&amp;W$3&amp;"*")=1,1,0),0))</f>
        <v>0</v>
      </c>
      <c r="X561" s="0" t="n">
        <f aca="false">IF(OR(X$3="",Consolidado!$D561=""),0,IF(ISNUMBER(SEARCH(X$3,Consolidado!$D561)),IF(COUNTIFS(Consolidado!$AC$5:AC561,Consolidado!$AC561,Consolidado!$D$5:D561,"*"&amp;X$3&amp;"*")=1,1,0),0))</f>
        <v>0</v>
      </c>
      <c r="Y561" s="0" t="n">
        <f aca="false">IF(OR(Y$3="",Consolidado!$D561=""),0,IF(ISNUMBER(SEARCH(Y$3,Consolidado!$D561)),IF(COUNTIFS(Consolidado!$AC$5:AC561,Consolidado!$AC561,Consolidado!$D$5:D561,"*"&amp;Y$3&amp;"*")=1,1,0),0))</f>
        <v>0</v>
      </c>
      <c r="Z561" s="0" t="n">
        <f aca="false">IF(OR(Z$3="",Consolidado!$D561=""),0,IF(ISNUMBER(SEARCH(Z$3,Consolidado!$D561)),IF(COUNTIFS(Consolidado!$AC$5:AC561,Consolidado!$AC561,Consolidado!$D$5:D561,"*"&amp;Z$3&amp;"*")=1,1,0),0))</f>
        <v>0</v>
      </c>
      <c r="AA561" s="0" t="n">
        <f aca="false">IF(OR(AA$3="",Consolidado!$D561=""),0,IF(ISNUMBER(SEARCH(AA$3,Consolidado!$D561)),IF(COUNTIFS(Consolidado!$AC$5:AC561,Consolidado!$AC561,Consolidado!$D$5:D561,"*"&amp;AA$3&amp;"*")=1,1,0),0))</f>
        <v>0</v>
      </c>
      <c r="AB561" s="0" t="n">
        <f aca="false">IF(OR(AB$3="",Consolidado!$D561=""),0,IF(ISNUMBER(SEARCH(AB$3,Consolidado!$D561)),IF(COUNTIFS(Consolidado!$AC$5:AC561,Consolidado!$AC561,Consolidado!$D$5:D561,"*"&amp;AB$3&amp;"*")=1,1,0),0))</f>
        <v>0</v>
      </c>
      <c r="AC561" s="0" t="n">
        <f aca="false">IF(OR(AC$3="",Consolidado!$D561=""),0,IF(ISNUMBER(SEARCH(AC$3,Consolidado!$D561)),IF(COUNTIFS(Consolidado!$AC$5:AC561,Consolidado!$AC561,Consolidado!$D$5:D561,"*"&amp;AC$3&amp;"*")=1,1,0),0))</f>
        <v>0</v>
      </c>
      <c r="AD561" s="0" t="n">
        <f aca="false">IF(OR(AD$3="",Consolidado!$D561=""),0,IF(ISNUMBER(SEARCH(AD$3,Consolidado!$D561)),IF(COUNTIFS(Consolidado!$AC$5:AC561,Consolidado!$AC561,Consolidado!$D$5:D561,"*"&amp;AD$3&amp;"*")=1,1,0),0))</f>
        <v>0</v>
      </c>
      <c r="AE561" s="0" t="n">
        <f aca="false">IF(OR(AE$3="",Consolidado!$D561=""),0,IF(ISNUMBER(SEARCH(AE$3,Consolidado!$D561)),IF(COUNTIFS(Consolidado!$AC$5:AC561,Consolidado!$AC561,Consolidado!$D$5:D561,"*"&amp;AE$3&amp;"*")=1,1,0),0))</f>
        <v>0</v>
      </c>
      <c r="AF561" s="0" t="n">
        <f aca="false">IF(OR(AF$3="",Consolidado!$D561=""),0,IF(ISNUMBER(SEARCH(AF$3,Consolidado!$D561)),IF(COUNTIFS(Consolidado!$AC$5:AC561,Consolidado!$AC561,Consolidado!$D$5:D561,"*"&amp;AF$3&amp;"*")=1,1,0),0))</f>
        <v>0</v>
      </c>
      <c r="AG561" s="0" t="n">
        <f aca="false">IF(OR(AG$3="",Consolidado!$D561=""),0,IF(ISNUMBER(SEARCH(AG$3,Consolidado!$D561)),IF(COUNTIFS(Consolidado!$AC$5:AC561,Consolidado!$AC561,Consolidado!$D$5:D561,"*"&amp;AG$3&amp;"*")=1,1,0),0))</f>
        <v>0</v>
      </c>
      <c r="AH561" s="0" t="n">
        <f aca="false">IF(OR(AH$3="",Consolidado!$D561=""),0,IF(ISNUMBER(SEARCH(AH$3,Consolidado!$D561)),IF(COUNTIFS(Consolidado!$AC$5:AC561,Consolidado!$AC561,Consolidado!$D$5:D561,"*"&amp;AH$3&amp;"*")=1,1,0),0))</f>
        <v>0</v>
      </c>
      <c r="AI561" s="0" t="n">
        <f aca="false">IF(OR(AI$3="",Consolidado!$D561=""),0,IF(ISNUMBER(SEARCH(AI$3,Consolidado!$D561)),IF(COUNTIFS(Consolidado!$AC$5:AC561,Consolidado!$AC561,Consolidado!$D$5:D561,"*"&amp;AI$3&amp;"*")=1,1,0),0))</f>
        <v>0</v>
      </c>
      <c r="AJ561" s="0" t="n">
        <f aca="false">IF(OR(AJ$3="",Consolidado!$D561=""),0,IF(ISNUMBER(SEARCH(AJ$3,Consolidado!$D561)),IF(COUNTIFS(Consolidado!$AC$5:AC561,Consolidado!$AC561,Consolidado!$D$5:D561,"*"&amp;AJ$3&amp;"*")=1,1,0),0))</f>
        <v>0</v>
      </c>
      <c r="AK561" s="0" t="n">
        <f aca="false">IF(OR(AK$3="",Consolidado!$D561=""),0,IF(ISNUMBER(SEARCH(AK$3,Consolidado!$D561)),IF(COUNTIFS(Consolidado!$AC$5:AC561,Consolidado!$AC561,Consolidado!$D$5:D561,"*"&amp;AK$3&amp;"*")=1,1,0),0))</f>
        <v>0</v>
      </c>
      <c r="AL561" s="0" t="n">
        <f aca="false">IF(OR(AL$3="",Consolidado!$D561=""),0,IF(ISNUMBER(SEARCH(AL$3,Consolidado!$D561)),IF(COUNTIFS(Consolidado!$AC$5:AC561,Consolidado!$AC561,Consolidado!$D$5:D561,"*"&amp;AL$3&amp;"*")=1,1,0),0))</f>
        <v>0</v>
      </c>
      <c r="AM561" s="0" t="n">
        <f aca="false">IF(OR(AM$3="",Consolidado!$D561=""),0,IF(ISNUMBER(SEARCH(AM$3,Consolidado!$D561)),IF(COUNTIFS(Consolidado!$AC$5:AC561,Consolidado!$AC561,Consolidado!$D$5:D561,"*"&amp;AM$3&amp;"*")=1,1,0),0))</f>
        <v>0</v>
      </c>
      <c r="AN561" s="0" t="n">
        <f aca="false">IF(OR(AN$3="",Consolidado!$D561=""),0,IF(ISNUMBER(SEARCH(AN$3,Consolidado!$D561)),IF(COUNTIFS(Consolidado!$AC$5:AC561,Consolidado!$AC561,Consolidado!$D$5:D561,"*"&amp;AN$3&amp;"*")=1,1,0),0))</f>
        <v>0</v>
      </c>
      <c r="AO561" s="0" t="n">
        <f aca="false">IF(OR(AO$3="",Consolidado!$D561=""),0,IF(ISNUMBER(SEARCH(AO$3,Consolidado!$D561)),IF(COUNTIFS(Consolidado!$AC$5:AC561,Consolidado!$AC561,Consolidado!$D$5:D561,"*"&amp;AO$3&amp;"*")=1,1,0),0))</f>
        <v>0</v>
      </c>
    </row>
    <row r="562" customFormat="false" ht="15" hidden="false" customHeight="false" outlineLevel="0" collapsed="false">
      <c r="B562" s="0" t="n">
        <f aca="false">IF(OR(B$3="",Consolidado!$D562=""),0,IF(ISNUMBER(SEARCH(B$3,Consolidado!$D562)),IF(COUNTIFS(Consolidado!$AC$5:AC562,Consolidado!$AC562,Consolidado!$D$5:D562,"*"&amp;B$3&amp;"*")=1,1,0),0))</f>
        <v>0</v>
      </c>
      <c r="C562" s="0" t="n">
        <f aca="false">IF(OR(C$3="",Consolidado!$D562=""),0,IF(ISNUMBER(SEARCH(C$3,Consolidado!$D562)),IF(COUNTIFS(Consolidado!$AC$5:AC562,Consolidado!$AC562,Consolidado!$D$5:D562,"*"&amp;C$3&amp;"*")=1,1,0),0))</f>
        <v>0</v>
      </c>
      <c r="D562" s="0" t="n">
        <f aca="false">IF(OR(D$3="",Consolidado!$D562=""),0,IF(ISNUMBER(SEARCH(D$3,Consolidado!$D562)),IF(COUNTIFS(Consolidado!$AC$5:AC562,Consolidado!$AC562,Consolidado!$D$5:D562,"*"&amp;D$3&amp;"*")=1,1,0),0))</f>
        <v>0</v>
      </c>
      <c r="E562" s="0" t="n">
        <f aca="false">IF(OR(E$3="",Consolidado!$D562=""),0,IF(ISNUMBER(SEARCH(E$3,Consolidado!$D562)),IF(COUNTIFS(Consolidado!$AC$5:AC562,Consolidado!$AC562,Consolidado!$D$5:D562,"*"&amp;E$3&amp;"*")=1,1,0),0))</f>
        <v>0</v>
      </c>
      <c r="F562" s="0" t="n">
        <f aca="false">IF(OR(F$3="",Consolidado!$D562=""),0,IF(ISNUMBER(SEARCH(F$3,Consolidado!$D562)),IF(COUNTIFS(Consolidado!$AC$5:AC562,Consolidado!$AC562,Consolidado!$D$5:D562,"*"&amp;F$3&amp;"*")=1,1,0),0))</f>
        <v>0</v>
      </c>
      <c r="G562" s="0" t="n">
        <f aca="false">IF(OR(G$3="",Consolidado!$D562=""),0,IF(ISNUMBER(SEARCH(G$3,Consolidado!$D562)),IF(COUNTIFS(Consolidado!$AC$5:AC562,Consolidado!$AC562,Consolidado!$D$5:D562,"*"&amp;G$3&amp;"*")=1,1,0),0))</f>
        <v>0</v>
      </c>
      <c r="H562" s="0" t="n">
        <f aca="false">IF(OR(H$3="",Consolidado!$D562=""),0,IF(ISNUMBER(SEARCH(H$3,Consolidado!$D562)),IF(COUNTIFS(Consolidado!$AC$5:AC562,Consolidado!$AC562,Consolidado!$D$5:D562,"*"&amp;H$3&amp;"*")=1,1,0),0))</f>
        <v>0</v>
      </c>
      <c r="I562" s="0" t="n">
        <f aca="false">IF(OR(I$3="",Consolidado!$D562=""),0,IF(ISNUMBER(SEARCH(I$3,Consolidado!$D562)),IF(COUNTIFS(Consolidado!$AC$5:AC562,Consolidado!$AC562,Consolidado!$D$5:D562,"*"&amp;I$3&amp;"*")=1,1,0),0))</f>
        <v>0</v>
      </c>
      <c r="J562" s="0" t="n">
        <f aca="false">IF(OR(J$3="",Consolidado!$D562=""),0,IF(ISNUMBER(SEARCH(J$3,Consolidado!$D562)),IF(COUNTIFS(Consolidado!$AC$5:AC562,Consolidado!$AC562,Consolidado!$D$5:D562,"*"&amp;J$3&amp;"*")=1,1,0),0))</f>
        <v>0</v>
      </c>
      <c r="K562" s="0" t="n">
        <f aca="false">IF(OR(K$3="",Consolidado!$D562=""),0,IF(ISNUMBER(SEARCH(K$3,Consolidado!$D562)),IF(COUNTIFS(Consolidado!$AC$5:AC562,Consolidado!$AC562,Consolidado!$D$5:D562,"*"&amp;K$3&amp;"*")=1,1,0),0))</f>
        <v>0</v>
      </c>
      <c r="L562" s="0" t="n">
        <f aca="false">IF(OR(L$3="",Consolidado!$D562=""),0,IF(ISNUMBER(SEARCH(L$3,Consolidado!$D562)),IF(COUNTIFS(Consolidado!$AC$5:AC562,Consolidado!$AC562,Consolidado!$D$5:D562,"*"&amp;L$3&amp;"*")=1,1,0),0))</f>
        <v>0</v>
      </c>
      <c r="M562" s="0" t="n">
        <f aca="false">IF(OR(M$3="",Consolidado!$D562=""),0,IF(ISNUMBER(SEARCH(M$3,Consolidado!$D562)),IF(COUNTIFS(Consolidado!$AC$5:AC562,Consolidado!$AC562,Consolidado!$D$5:D562,"*"&amp;M$3&amp;"*")=1,1,0),0))</f>
        <v>0</v>
      </c>
      <c r="N562" s="0" t="n">
        <f aca="false">IF(OR(N$3="",Consolidado!$D562=""),0,IF(ISNUMBER(SEARCH(N$3,Consolidado!$D562)),IF(COUNTIFS(Consolidado!$AC$5:AC562,Consolidado!$AC562,Consolidado!$D$5:D562,"*"&amp;N$3&amp;"*")=1,1,0),0))</f>
        <v>0</v>
      </c>
      <c r="O562" s="0" t="n">
        <f aca="false">IF(OR(O$3="",Consolidado!$D562=""),0,IF(ISNUMBER(SEARCH(O$3,Consolidado!$D562)),IF(COUNTIFS(Consolidado!$AC$5:AC562,Consolidado!$AC562,Consolidado!$D$5:D562,"*"&amp;O$3&amp;"*")=1,1,0),0))</f>
        <v>0</v>
      </c>
      <c r="P562" s="0" t="n">
        <f aca="false">IF(OR(P$3="",Consolidado!$D562=""),0,IF(ISNUMBER(SEARCH(P$3,Consolidado!$D562)),IF(COUNTIFS(Consolidado!$AC$5:AC562,Consolidado!$AC562,Consolidado!$D$5:D562,"*"&amp;P$3&amp;"*")=1,1,0),0))</f>
        <v>0</v>
      </c>
      <c r="Q562" s="0" t="n">
        <f aca="false">IF(OR(Q$3="",Consolidado!$D562=""),0,IF(ISNUMBER(SEARCH(Q$3,Consolidado!$D562)),IF(COUNTIFS(Consolidado!$AC$5:AC562,Consolidado!$AC562,Consolidado!$D$5:D562,"*"&amp;Q$3&amp;"*")=1,1,0),0))</f>
        <v>0</v>
      </c>
      <c r="R562" s="0" t="n">
        <f aca="false">IF(OR(R$3="",Consolidado!$D562=""),0,IF(ISNUMBER(SEARCH(R$3,Consolidado!$D562)),IF(COUNTIFS(Consolidado!$AC$5:AC562,Consolidado!$AC562,Consolidado!$D$5:D562,"*"&amp;R$3&amp;"*")=1,1,0),0))</f>
        <v>0</v>
      </c>
      <c r="S562" s="0" t="n">
        <f aca="false">IF(OR(S$3="",Consolidado!$D562=""),0,IF(ISNUMBER(SEARCH(S$3,Consolidado!$D562)),IF(COUNTIFS(Consolidado!$AC$5:AC562,Consolidado!$AC562,Consolidado!$D$5:D562,"*"&amp;S$3&amp;"*")=1,1,0),0))</f>
        <v>0</v>
      </c>
      <c r="T562" s="0" t="n">
        <f aca="false">IF(OR(T$3="",Consolidado!$D562=""),0,IF(ISNUMBER(SEARCH(T$3,Consolidado!$D562)),IF(COUNTIFS(Consolidado!$AC$5:AC562,Consolidado!$AC562,Consolidado!$D$5:D562,"*"&amp;T$3&amp;"*")=1,1,0),0))</f>
        <v>0</v>
      </c>
      <c r="U562" s="0" t="n">
        <f aca="false">IF(OR(U$3="",Consolidado!$D562=""),0,IF(ISNUMBER(SEARCH(U$3,Consolidado!$D562)),IF(COUNTIFS(Consolidado!$AC$5:AC562,Consolidado!$AC562,Consolidado!$D$5:D562,"*"&amp;U$3&amp;"*")=1,1,0),0))</f>
        <v>0</v>
      </c>
      <c r="V562" s="0" t="n">
        <f aca="false">IF(OR(V$3="",Consolidado!$D562=""),0,IF(ISNUMBER(SEARCH(V$3,Consolidado!$D562)),IF(COUNTIFS(Consolidado!$AC$5:AC562,Consolidado!$AC562,Consolidado!$D$5:D562,"*"&amp;V$3&amp;"*")=1,1,0),0))</f>
        <v>0</v>
      </c>
      <c r="W562" s="0" t="n">
        <f aca="false">IF(OR(W$3="",Consolidado!$D562=""),0,IF(ISNUMBER(SEARCH(W$3,Consolidado!$D562)),IF(COUNTIFS(Consolidado!$AC$5:AC562,Consolidado!$AC562,Consolidado!$D$5:D562,"*"&amp;W$3&amp;"*")=1,1,0),0))</f>
        <v>0</v>
      </c>
      <c r="X562" s="0" t="n">
        <f aca="false">IF(OR(X$3="",Consolidado!$D562=""),0,IF(ISNUMBER(SEARCH(X$3,Consolidado!$D562)),IF(COUNTIFS(Consolidado!$AC$5:AC562,Consolidado!$AC562,Consolidado!$D$5:D562,"*"&amp;X$3&amp;"*")=1,1,0),0))</f>
        <v>0</v>
      </c>
      <c r="Y562" s="0" t="n">
        <f aca="false">IF(OR(Y$3="",Consolidado!$D562=""),0,IF(ISNUMBER(SEARCH(Y$3,Consolidado!$D562)),IF(COUNTIFS(Consolidado!$AC$5:AC562,Consolidado!$AC562,Consolidado!$D$5:D562,"*"&amp;Y$3&amp;"*")=1,1,0),0))</f>
        <v>0</v>
      </c>
      <c r="Z562" s="0" t="n">
        <f aca="false">IF(OR(Z$3="",Consolidado!$D562=""),0,IF(ISNUMBER(SEARCH(Z$3,Consolidado!$D562)),IF(COUNTIFS(Consolidado!$AC$5:AC562,Consolidado!$AC562,Consolidado!$D$5:D562,"*"&amp;Z$3&amp;"*")=1,1,0),0))</f>
        <v>0</v>
      </c>
      <c r="AA562" s="0" t="n">
        <f aca="false">IF(OR(AA$3="",Consolidado!$D562=""),0,IF(ISNUMBER(SEARCH(AA$3,Consolidado!$D562)),IF(COUNTIFS(Consolidado!$AC$5:AC562,Consolidado!$AC562,Consolidado!$D$5:D562,"*"&amp;AA$3&amp;"*")=1,1,0),0))</f>
        <v>0</v>
      </c>
      <c r="AB562" s="0" t="n">
        <f aca="false">IF(OR(AB$3="",Consolidado!$D562=""),0,IF(ISNUMBER(SEARCH(AB$3,Consolidado!$D562)),IF(COUNTIFS(Consolidado!$AC$5:AC562,Consolidado!$AC562,Consolidado!$D$5:D562,"*"&amp;AB$3&amp;"*")=1,1,0),0))</f>
        <v>0</v>
      </c>
      <c r="AC562" s="0" t="n">
        <f aca="false">IF(OR(AC$3="",Consolidado!$D562=""),0,IF(ISNUMBER(SEARCH(AC$3,Consolidado!$D562)),IF(COUNTIFS(Consolidado!$AC$5:AC562,Consolidado!$AC562,Consolidado!$D$5:D562,"*"&amp;AC$3&amp;"*")=1,1,0),0))</f>
        <v>0</v>
      </c>
      <c r="AD562" s="0" t="n">
        <f aca="false">IF(OR(AD$3="",Consolidado!$D562=""),0,IF(ISNUMBER(SEARCH(AD$3,Consolidado!$D562)),IF(COUNTIFS(Consolidado!$AC$5:AC562,Consolidado!$AC562,Consolidado!$D$5:D562,"*"&amp;AD$3&amp;"*")=1,1,0),0))</f>
        <v>0</v>
      </c>
      <c r="AE562" s="0" t="n">
        <f aca="false">IF(OR(AE$3="",Consolidado!$D562=""),0,IF(ISNUMBER(SEARCH(AE$3,Consolidado!$D562)),IF(COUNTIFS(Consolidado!$AC$5:AC562,Consolidado!$AC562,Consolidado!$D$5:D562,"*"&amp;AE$3&amp;"*")=1,1,0),0))</f>
        <v>0</v>
      </c>
      <c r="AF562" s="0" t="n">
        <f aca="false">IF(OR(AF$3="",Consolidado!$D562=""),0,IF(ISNUMBER(SEARCH(AF$3,Consolidado!$D562)),IF(COUNTIFS(Consolidado!$AC$5:AC562,Consolidado!$AC562,Consolidado!$D$5:D562,"*"&amp;AF$3&amp;"*")=1,1,0),0))</f>
        <v>0</v>
      </c>
      <c r="AG562" s="0" t="n">
        <f aca="false">IF(OR(AG$3="",Consolidado!$D562=""),0,IF(ISNUMBER(SEARCH(AG$3,Consolidado!$D562)),IF(COUNTIFS(Consolidado!$AC$5:AC562,Consolidado!$AC562,Consolidado!$D$5:D562,"*"&amp;AG$3&amp;"*")=1,1,0),0))</f>
        <v>0</v>
      </c>
      <c r="AH562" s="0" t="n">
        <f aca="false">IF(OR(AH$3="",Consolidado!$D562=""),0,IF(ISNUMBER(SEARCH(AH$3,Consolidado!$D562)),IF(COUNTIFS(Consolidado!$AC$5:AC562,Consolidado!$AC562,Consolidado!$D$5:D562,"*"&amp;AH$3&amp;"*")=1,1,0),0))</f>
        <v>0</v>
      </c>
      <c r="AI562" s="0" t="n">
        <f aca="false">IF(OR(AI$3="",Consolidado!$D562=""),0,IF(ISNUMBER(SEARCH(AI$3,Consolidado!$D562)),IF(COUNTIFS(Consolidado!$AC$5:AC562,Consolidado!$AC562,Consolidado!$D$5:D562,"*"&amp;AI$3&amp;"*")=1,1,0),0))</f>
        <v>0</v>
      </c>
      <c r="AJ562" s="0" t="n">
        <f aca="false">IF(OR(AJ$3="",Consolidado!$D562=""),0,IF(ISNUMBER(SEARCH(AJ$3,Consolidado!$D562)),IF(COUNTIFS(Consolidado!$AC$5:AC562,Consolidado!$AC562,Consolidado!$D$5:D562,"*"&amp;AJ$3&amp;"*")=1,1,0),0))</f>
        <v>0</v>
      </c>
      <c r="AK562" s="0" t="n">
        <f aca="false">IF(OR(AK$3="",Consolidado!$D562=""),0,IF(ISNUMBER(SEARCH(AK$3,Consolidado!$D562)),IF(COUNTIFS(Consolidado!$AC$5:AC562,Consolidado!$AC562,Consolidado!$D$5:D562,"*"&amp;AK$3&amp;"*")=1,1,0),0))</f>
        <v>0</v>
      </c>
      <c r="AL562" s="0" t="n">
        <f aca="false">IF(OR(AL$3="",Consolidado!$D562=""),0,IF(ISNUMBER(SEARCH(AL$3,Consolidado!$D562)),IF(COUNTIFS(Consolidado!$AC$5:AC562,Consolidado!$AC562,Consolidado!$D$5:D562,"*"&amp;AL$3&amp;"*")=1,1,0),0))</f>
        <v>0</v>
      </c>
      <c r="AM562" s="0" t="n">
        <f aca="false">IF(OR(AM$3="",Consolidado!$D562=""),0,IF(ISNUMBER(SEARCH(AM$3,Consolidado!$D562)),IF(COUNTIFS(Consolidado!$AC$5:AC562,Consolidado!$AC562,Consolidado!$D$5:D562,"*"&amp;AM$3&amp;"*")=1,1,0),0))</f>
        <v>0</v>
      </c>
      <c r="AN562" s="0" t="n">
        <f aca="false">IF(OR(AN$3="",Consolidado!$D562=""),0,IF(ISNUMBER(SEARCH(AN$3,Consolidado!$D562)),IF(COUNTIFS(Consolidado!$AC$5:AC562,Consolidado!$AC562,Consolidado!$D$5:D562,"*"&amp;AN$3&amp;"*")=1,1,0),0))</f>
        <v>0</v>
      </c>
      <c r="AO562" s="0" t="n">
        <f aca="false">IF(OR(AO$3="",Consolidado!$D562=""),0,IF(ISNUMBER(SEARCH(AO$3,Consolidado!$D562)),IF(COUNTIFS(Consolidado!$AC$5:AC562,Consolidado!$AC562,Consolidado!$D$5:D562,"*"&amp;AO$3&amp;"*")=1,1,0),0))</f>
        <v>0</v>
      </c>
    </row>
    <row r="563" customFormat="false" ht="15" hidden="false" customHeight="false" outlineLevel="0" collapsed="false">
      <c r="B563" s="0" t="n">
        <f aca="false">IF(OR(B$3="",Consolidado!$D563=""),0,IF(ISNUMBER(SEARCH(B$3,Consolidado!$D563)),IF(COUNTIFS(Consolidado!$AC$5:AC563,Consolidado!$AC563,Consolidado!$D$5:D563,"*"&amp;B$3&amp;"*")=1,1,0),0))</f>
        <v>0</v>
      </c>
      <c r="C563" s="0" t="n">
        <f aca="false">IF(OR(C$3="",Consolidado!$D563=""),0,IF(ISNUMBER(SEARCH(C$3,Consolidado!$D563)),IF(COUNTIFS(Consolidado!$AC$5:AC563,Consolidado!$AC563,Consolidado!$D$5:D563,"*"&amp;C$3&amp;"*")=1,1,0),0))</f>
        <v>0</v>
      </c>
      <c r="D563" s="0" t="n">
        <f aca="false">IF(OR(D$3="",Consolidado!$D563=""),0,IF(ISNUMBER(SEARCH(D$3,Consolidado!$D563)),IF(COUNTIFS(Consolidado!$AC$5:AC563,Consolidado!$AC563,Consolidado!$D$5:D563,"*"&amp;D$3&amp;"*")=1,1,0),0))</f>
        <v>0</v>
      </c>
      <c r="E563" s="0" t="n">
        <f aca="false">IF(OR(E$3="",Consolidado!$D563=""),0,IF(ISNUMBER(SEARCH(E$3,Consolidado!$D563)),IF(COUNTIFS(Consolidado!$AC$5:AC563,Consolidado!$AC563,Consolidado!$D$5:D563,"*"&amp;E$3&amp;"*")=1,1,0),0))</f>
        <v>0</v>
      </c>
      <c r="F563" s="0" t="n">
        <f aca="false">IF(OR(F$3="",Consolidado!$D563=""),0,IF(ISNUMBER(SEARCH(F$3,Consolidado!$D563)),IF(COUNTIFS(Consolidado!$AC$5:AC563,Consolidado!$AC563,Consolidado!$D$5:D563,"*"&amp;F$3&amp;"*")=1,1,0),0))</f>
        <v>0</v>
      </c>
      <c r="G563" s="0" t="n">
        <f aca="false">IF(OR(G$3="",Consolidado!$D563=""),0,IF(ISNUMBER(SEARCH(G$3,Consolidado!$D563)),IF(COUNTIFS(Consolidado!$AC$5:AC563,Consolidado!$AC563,Consolidado!$D$5:D563,"*"&amp;G$3&amp;"*")=1,1,0),0))</f>
        <v>0</v>
      </c>
      <c r="H563" s="0" t="n">
        <f aca="false">IF(OR(H$3="",Consolidado!$D563=""),0,IF(ISNUMBER(SEARCH(H$3,Consolidado!$D563)),IF(COUNTIFS(Consolidado!$AC$5:AC563,Consolidado!$AC563,Consolidado!$D$5:D563,"*"&amp;H$3&amp;"*")=1,1,0),0))</f>
        <v>0</v>
      </c>
      <c r="I563" s="0" t="n">
        <f aca="false">IF(OR(I$3="",Consolidado!$D563=""),0,IF(ISNUMBER(SEARCH(I$3,Consolidado!$D563)),IF(COUNTIFS(Consolidado!$AC$5:AC563,Consolidado!$AC563,Consolidado!$D$5:D563,"*"&amp;I$3&amp;"*")=1,1,0),0))</f>
        <v>0</v>
      </c>
      <c r="J563" s="0" t="n">
        <f aca="false">IF(OR(J$3="",Consolidado!$D563=""),0,IF(ISNUMBER(SEARCH(J$3,Consolidado!$D563)),IF(COUNTIFS(Consolidado!$AC$5:AC563,Consolidado!$AC563,Consolidado!$D$5:D563,"*"&amp;J$3&amp;"*")=1,1,0),0))</f>
        <v>0</v>
      </c>
      <c r="K563" s="0" t="n">
        <f aca="false">IF(OR(K$3="",Consolidado!$D563=""),0,IF(ISNUMBER(SEARCH(K$3,Consolidado!$D563)),IF(COUNTIFS(Consolidado!$AC$5:AC563,Consolidado!$AC563,Consolidado!$D$5:D563,"*"&amp;K$3&amp;"*")=1,1,0),0))</f>
        <v>0</v>
      </c>
      <c r="L563" s="0" t="n">
        <f aca="false">IF(OR(L$3="",Consolidado!$D563=""),0,IF(ISNUMBER(SEARCH(L$3,Consolidado!$D563)),IF(COUNTIFS(Consolidado!$AC$5:AC563,Consolidado!$AC563,Consolidado!$D$5:D563,"*"&amp;L$3&amp;"*")=1,1,0),0))</f>
        <v>0</v>
      </c>
      <c r="M563" s="0" t="n">
        <f aca="false">IF(OR(M$3="",Consolidado!$D563=""),0,IF(ISNUMBER(SEARCH(M$3,Consolidado!$D563)),IF(COUNTIFS(Consolidado!$AC$5:AC563,Consolidado!$AC563,Consolidado!$D$5:D563,"*"&amp;M$3&amp;"*")=1,1,0),0))</f>
        <v>0</v>
      </c>
      <c r="N563" s="0" t="n">
        <f aca="false">IF(OR(N$3="",Consolidado!$D563=""),0,IF(ISNUMBER(SEARCH(N$3,Consolidado!$D563)),IF(COUNTIFS(Consolidado!$AC$5:AC563,Consolidado!$AC563,Consolidado!$D$5:D563,"*"&amp;N$3&amp;"*")=1,1,0),0))</f>
        <v>0</v>
      </c>
      <c r="O563" s="0" t="n">
        <f aca="false">IF(OR(O$3="",Consolidado!$D563=""),0,IF(ISNUMBER(SEARCH(O$3,Consolidado!$D563)),IF(COUNTIFS(Consolidado!$AC$5:AC563,Consolidado!$AC563,Consolidado!$D$5:D563,"*"&amp;O$3&amp;"*")=1,1,0),0))</f>
        <v>0</v>
      </c>
      <c r="P563" s="0" t="n">
        <f aca="false">IF(OR(P$3="",Consolidado!$D563=""),0,IF(ISNUMBER(SEARCH(P$3,Consolidado!$D563)),IF(COUNTIFS(Consolidado!$AC$5:AC563,Consolidado!$AC563,Consolidado!$D$5:D563,"*"&amp;P$3&amp;"*")=1,1,0),0))</f>
        <v>0</v>
      </c>
      <c r="Q563" s="0" t="n">
        <f aca="false">IF(OR(Q$3="",Consolidado!$D563=""),0,IF(ISNUMBER(SEARCH(Q$3,Consolidado!$D563)),IF(COUNTIFS(Consolidado!$AC$5:AC563,Consolidado!$AC563,Consolidado!$D$5:D563,"*"&amp;Q$3&amp;"*")=1,1,0),0))</f>
        <v>0</v>
      </c>
      <c r="R563" s="0" t="n">
        <f aca="false">IF(OR(R$3="",Consolidado!$D563=""),0,IF(ISNUMBER(SEARCH(R$3,Consolidado!$D563)),IF(COUNTIFS(Consolidado!$AC$5:AC563,Consolidado!$AC563,Consolidado!$D$5:D563,"*"&amp;R$3&amp;"*")=1,1,0),0))</f>
        <v>0</v>
      </c>
      <c r="S563" s="0" t="n">
        <f aca="false">IF(OR(S$3="",Consolidado!$D563=""),0,IF(ISNUMBER(SEARCH(S$3,Consolidado!$D563)),IF(COUNTIFS(Consolidado!$AC$5:AC563,Consolidado!$AC563,Consolidado!$D$5:D563,"*"&amp;S$3&amp;"*")=1,1,0),0))</f>
        <v>0</v>
      </c>
      <c r="T563" s="0" t="n">
        <f aca="false">IF(OR(T$3="",Consolidado!$D563=""),0,IF(ISNUMBER(SEARCH(T$3,Consolidado!$D563)),IF(COUNTIFS(Consolidado!$AC$5:AC563,Consolidado!$AC563,Consolidado!$D$5:D563,"*"&amp;T$3&amp;"*")=1,1,0),0))</f>
        <v>0</v>
      </c>
      <c r="U563" s="0" t="n">
        <f aca="false">IF(OR(U$3="",Consolidado!$D563=""),0,IF(ISNUMBER(SEARCH(U$3,Consolidado!$D563)),IF(COUNTIFS(Consolidado!$AC$5:AC563,Consolidado!$AC563,Consolidado!$D$5:D563,"*"&amp;U$3&amp;"*")=1,1,0),0))</f>
        <v>0</v>
      </c>
      <c r="V563" s="0" t="n">
        <f aca="false">IF(OR(V$3="",Consolidado!$D563=""),0,IF(ISNUMBER(SEARCH(V$3,Consolidado!$D563)),IF(COUNTIFS(Consolidado!$AC$5:AC563,Consolidado!$AC563,Consolidado!$D$5:D563,"*"&amp;V$3&amp;"*")=1,1,0),0))</f>
        <v>0</v>
      </c>
      <c r="W563" s="0" t="n">
        <f aca="false">IF(OR(W$3="",Consolidado!$D563=""),0,IF(ISNUMBER(SEARCH(W$3,Consolidado!$D563)),IF(COUNTIFS(Consolidado!$AC$5:AC563,Consolidado!$AC563,Consolidado!$D$5:D563,"*"&amp;W$3&amp;"*")=1,1,0),0))</f>
        <v>0</v>
      </c>
      <c r="X563" s="0" t="n">
        <f aca="false">IF(OR(X$3="",Consolidado!$D563=""),0,IF(ISNUMBER(SEARCH(X$3,Consolidado!$D563)),IF(COUNTIFS(Consolidado!$AC$5:AC563,Consolidado!$AC563,Consolidado!$D$5:D563,"*"&amp;X$3&amp;"*")=1,1,0),0))</f>
        <v>0</v>
      </c>
      <c r="Y563" s="0" t="n">
        <f aca="false">IF(OR(Y$3="",Consolidado!$D563=""),0,IF(ISNUMBER(SEARCH(Y$3,Consolidado!$D563)),IF(COUNTIFS(Consolidado!$AC$5:AC563,Consolidado!$AC563,Consolidado!$D$5:D563,"*"&amp;Y$3&amp;"*")=1,1,0),0))</f>
        <v>0</v>
      </c>
      <c r="Z563" s="0" t="n">
        <f aca="false">IF(OR(Z$3="",Consolidado!$D563=""),0,IF(ISNUMBER(SEARCH(Z$3,Consolidado!$D563)),IF(COUNTIFS(Consolidado!$AC$5:AC563,Consolidado!$AC563,Consolidado!$D$5:D563,"*"&amp;Z$3&amp;"*")=1,1,0),0))</f>
        <v>0</v>
      </c>
      <c r="AA563" s="0" t="n">
        <f aca="false">IF(OR(AA$3="",Consolidado!$D563=""),0,IF(ISNUMBER(SEARCH(AA$3,Consolidado!$D563)),IF(COUNTIFS(Consolidado!$AC$5:AC563,Consolidado!$AC563,Consolidado!$D$5:D563,"*"&amp;AA$3&amp;"*")=1,1,0),0))</f>
        <v>0</v>
      </c>
      <c r="AB563" s="0" t="n">
        <f aca="false">IF(OR(AB$3="",Consolidado!$D563=""),0,IF(ISNUMBER(SEARCH(AB$3,Consolidado!$D563)),IF(COUNTIFS(Consolidado!$AC$5:AC563,Consolidado!$AC563,Consolidado!$D$5:D563,"*"&amp;AB$3&amp;"*")=1,1,0),0))</f>
        <v>0</v>
      </c>
      <c r="AC563" s="0" t="n">
        <f aca="false">IF(OR(AC$3="",Consolidado!$D563=""),0,IF(ISNUMBER(SEARCH(AC$3,Consolidado!$D563)),IF(COUNTIFS(Consolidado!$AC$5:AC563,Consolidado!$AC563,Consolidado!$D$5:D563,"*"&amp;AC$3&amp;"*")=1,1,0),0))</f>
        <v>0</v>
      </c>
      <c r="AD563" s="0" t="n">
        <f aca="false">IF(OR(AD$3="",Consolidado!$D563=""),0,IF(ISNUMBER(SEARCH(AD$3,Consolidado!$D563)),IF(COUNTIFS(Consolidado!$AC$5:AC563,Consolidado!$AC563,Consolidado!$D$5:D563,"*"&amp;AD$3&amp;"*")=1,1,0),0))</f>
        <v>0</v>
      </c>
      <c r="AE563" s="0" t="n">
        <f aca="false">IF(OR(AE$3="",Consolidado!$D563=""),0,IF(ISNUMBER(SEARCH(AE$3,Consolidado!$D563)),IF(COUNTIFS(Consolidado!$AC$5:AC563,Consolidado!$AC563,Consolidado!$D$5:D563,"*"&amp;AE$3&amp;"*")=1,1,0),0))</f>
        <v>0</v>
      </c>
      <c r="AF563" s="0" t="n">
        <f aca="false">IF(OR(AF$3="",Consolidado!$D563=""),0,IF(ISNUMBER(SEARCH(AF$3,Consolidado!$D563)),IF(COUNTIFS(Consolidado!$AC$5:AC563,Consolidado!$AC563,Consolidado!$D$5:D563,"*"&amp;AF$3&amp;"*")=1,1,0),0))</f>
        <v>0</v>
      </c>
      <c r="AG563" s="0" t="n">
        <f aca="false">IF(OR(AG$3="",Consolidado!$D563=""),0,IF(ISNUMBER(SEARCH(AG$3,Consolidado!$D563)),IF(COUNTIFS(Consolidado!$AC$5:AC563,Consolidado!$AC563,Consolidado!$D$5:D563,"*"&amp;AG$3&amp;"*")=1,1,0),0))</f>
        <v>0</v>
      </c>
      <c r="AH563" s="0" t="n">
        <f aca="false">IF(OR(AH$3="",Consolidado!$D563=""),0,IF(ISNUMBER(SEARCH(AH$3,Consolidado!$D563)),IF(COUNTIFS(Consolidado!$AC$5:AC563,Consolidado!$AC563,Consolidado!$D$5:D563,"*"&amp;AH$3&amp;"*")=1,1,0),0))</f>
        <v>0</v>
      </c>
      <c r="AI563" s="0" t="n">
        <f aca="false">IF(OR(AI$3="",Consolidado!$D563=""),0,IF(ISNUMBER(SEARCH(AI$3,Consolidado!$D563)),IF(COUNTIFS(Consolidado!$AC$5:AC563,Consolidado!$AC563,Consolidado!$D$5:D563,"*"&amp;AI$3&amp;"*")=1,1,0),0))</f>
        <v>0</v>
      </c>
      <c r="AJ563" s="0" t="n">
        <f aca="false">IF(OR(AJ$3="",Consolidado!$D563=""),0,IF(ISNUMBER(SEARCH(AJ$3,Consolidado!$D563)),IF(COUNTIFS(Consolidado!$AC$5:AC563,Consolidado!$AC563,Consolidado!$D$5:D563,"*"&amp;AJ$3&amp;"*")=1,1,0),0))</f>
        <v>0</v>
      </c>
      <c r="AK563" s="0" t="n">
        <f aca="false">IF(OR(AK$3="",Consolidado!$D563=""),0,IF(ISNUMBER(SEARCH(AK$3,Consolidado!$D563)),IF(COUNTIFS(Consolidado!$AC$5:AC563,Consolidado!$AC563,Consolidado!$D$5:D563,"*"&amp;AK$3&amp;"*")=1,1,0),0))</f>
        <v>0</v>
      </c>
      <c r="AL563" s="0" t="n">
        <f aca="false">IF(OR(AL$3="",Consolidado!$D563=""),0,IF(ISNUMBER(SEARCH(AL$3,Consolidado!$D563)),IF(COUNTIFS(Consolidado!$AC$5:AC563,Consolidado!$AC563,Consolidado!$D$5:D563,"*"&amp;AL$3&amp;"*")=1,1,0),0))</f>
        <v>0</v>
      </c>
      <c r="AM563" s="0" t="n">
        <f aca="false">IF(OR(AM$3="",Consolidado!$D563=""),0,IF(ISNUMBER(SEARCH(AM$3,Consolidado!$D563)),IF(COUNTIFS(Consolidado!$AC$5:AC563,Consolidado!$AC563,Consolidado!$D$5:D563,"*"&amp;AM$3&amp;"*")=1,1,0),0))</f>
        <v>0</v>
      </c>
      <c r="AN563" s="0" t="n">
        <f aca="false">IF(OR(AN$3="",Consolidado!$D563=""),0,IF(ISNUMBER(SEARCH(AN$3,Consolidado!$D563)),IF(COUNTIFS(Consolidado!$AC$5:AC563,Consolidado!$AC563,Consolidado!$D$5:D563,"*"&amp;AN$3&amp;"*")=1,1,0),0))</f>
        <v>0</v>
      </c>
      <c r="AO563" s="0" t="n">
        <f aca="false">IF(OR(AO$3="",Consolidado!$D563=""),0,IF(ISNUMBER(SEARCH(AO$3,Consolidado!$D563)),IF(COUNTIFS(Consolidado!$AC$5:AC563,Consolidado!$AC563,Consolidado!$D$5:D563,"*"&amp;AO$3&amp;"*")=1,1,0),0))</f>
        <v>0</v>
      </c>
    </row>
    <row r="564" customFormat="false" ht="15" hidden="false" customHeight="false" outlineLevel="0" collapsed="false">
      <c r="B564" s="0" t="n">
        <f aca="false">IF(OR(B$3="",Consolidado!$D564=""),0,IF(ISNUMBER(SEARCH(B$3,Consolidado!$D564)),IF(COUNTIFS(Consolidado!$AC$5:AC564,Consolidado!$AC564,Consolidado!$D$5:D564,"*"&amp;B$3&amp;"*")=1,1,0),0))</f>
        <v>0</v>
      </c>
      <c r="C564" s="0" t="n">
        <f aca="false">IF(OR(C$3="",Consolidado!$D564=""),0,IF(ISNUMBER(SEARCH(C$3,Consolidado!$D564)),IF(COUNTIFS(Consolidado!$AC$5:AC564,Consolidado!$AC564,Consolidado!$D$5:D564,"*"&amp;C$3&amp;"*")=1,1,0),0))</f>
        <v>0</v>
      </c>
      <c r="D564" s="0" t="n">
        <f aca="false">IF(OR(D$3="",Consolidado!$D564=""),0,IF(ISNUMBER(SEARCH(D$3,Consolidado!$D564)),IF(COUNTIFS(Consolidado!$AC$5:AC564,Consolidado!$AC564,Consolidado!$D$5:D564,"*"&amp;D$3&amp;"*")=1,1,0),0))</f>
        <v>0</v>
      </c>
      <c r="E564" s="0" t="n">
        <f aca="false">IF(OR(E$3="",Consolidado!$D564=""),0,IF(ISNUMBER(SEARCH(E$3,Consolidado!$D564)),IF(COUNTIFS(Consolidado!$AC$5:AC564,Consolidado!$AC564,Consolidado!$D$5:D564,"*"&amp;E$3&amp;"*")=1,1,0),0))</f>
        <v>0</v>
      </c>
      <c r="F564" s="0" t="n">
        <f aca="false">IF(OR(F$3="",Consolidado!$D564=""),0,IF(ISNUMBER(SEARCH(F$3,Consolidado!$D564)),IF(COUNTIFS(Consolidado!$AC$5:AC564,Consolidado!$AC564,Consolidado!$D$5:D564,"*"&amp;F$3&amp;"*")=1,1,0),0))</f>
        <v>0</v>
      </c>
      <c r="G564" s="0" t="n">
        <f aca="false">IF(OR(G$3="",Consolidado!$D564=""),0,IF(ISNUMBER(SEARCH(G$3,Consolidado!$D564)),IF(COUNTIFS(Consolidado!$AC$5:AC564,Consolidado!$AC564,Consolidado!$D$5:D564,"*"&amp;G$3&amp;"*")=1,1,0),0))</f>
        <v>0</v>
      </c>
      <c r="H564" s="0" t="n">
        <f aca="false">IF(OR(H$3="",Consolidado!$D564=""),0,IF(ISNUMBER(SEARCH(H$3,Consolidado!$D564)),IF(COUNTIFS(Consolidado!$AC$5:AC564,Consolidado!$AC564,Consolidado!$D$5:D564,"*"&amp;H$3&amp;"*")=1,1,0),0))</f>
        <v>0</v>
      </c>
      <c r="I564" s="0" t="n">
        <f aca="false">IF(OR(I$3="",Consolidado!$D564=""),0,IF(ISNUMBER(SEARCH(I$3,Consolidado!$D564)),IF(COUNTIFS(Consolidado!$AC$5:AC564,Consolidado!$AC564,Consolidado!$D$5:D564,"*"&amp;I$3&amp;"*")=1,1,0),0))</f>
        <v>0</v>
      </c>
      <c r="J564" s="0" t="n">
        <f aca="false">IF(OR(J$3="",Consolidado!$D564=""),0,IF(ISNUMBER(SEARCH(J$3,Consolidado!$D564)),IF(COUNTIFS(Consolidado!$AC$5:AC564,Consolidado!$AC564,Consolidado!$D$5:D564,"*"&amp;J$3&amp;"*")=1,1,0),0))</f>
        <v>0</v>
      </c>
      <c r="K564" s="0" t="n">
        <f aca="false">IF(OR(K$3="",Consolidado!$D564=""),0,IF(ISNUMBER(SEARCH(K$3,Consolidado!$D564)),IF(COUNTIFS(Consolidado!$AC$5:AC564,Consolidado!$AC564,Consolidado!$D$5:D564,"*"&amp;K$3&amp;"*")=1,1,0),0))</f>
        <v>0</v>
      </c>
      <c r="L564" s="0" t="n">
        <f aca="false">IF(OR(L$3="",Consolidado!$D564=""),0,IF(ISNUMBER(SEARCH(L$3,Consolidado!$D564)),IF(COUNTIFS(Consolidado!$AC$5:AC564,Consolidado!$AC564,Consolidado!$D$5:D564,"*"&amp;L$3&amp;"*")=1,1,0),0))</f>
        <v>0</v>
      </c>
      <c r="M564" s="0" t="n">
        <f aca="false">IF(OR(M$3="",Consolidado!$D564=""),0,IF(ISNUMBER(SEARCH(M$3,Consolidado!$D564)),IF(COUNTIFS(Consolidado!$AC$5:AC564,Consolidado!$AC564,Consolidado!$D$5:D564,"*"&amp;M$3&amp;"*")=1,1,0),0))</f>
        <v>0</v>
      </c>
      <c r="N564" s="0" t="n">
        <f aca="false">IF(OR(N$3="",Consolidado!$D564=""),0,IF(ISNUMBER(SEARCH(N$3,Consolidado!$D564)),IF(COUNTIFS(Consolidado!$AC$5:AC564,Consolidado!$AC564,Consolidado!$D$5:D564,"*"&amp;N$3&amp;"*")=1,1,0),0))</f>
        <v>0</v>
      </c>
      <c r="O564" s="0" t="n">
        <f aca="false">IF(OR(O$3="",Consolidado!$D564=""),0,IF(ISNUMBER(SEARCH(O$3,Consolidado!$D564)),IF(COUNTIFS(Consolidado!$AC$5:AC564,Consolidado!$AC564,Consolidado!$D$5:D564,"*"&amp;O$3&amp;"*")=1,1,0),0))</f>
        <v>0</v>
      </c>
      <c r="P564" s="0" t="n">
        <f aca="false">IF(OR(P$3="",Consolidado!$D564=""),0,IF(ISNUMBER(SEARCH(P$3,Consolidado!$D564)),IF(COUNTIFS(Consolidado!$AC$5:AC564,Consolidado!$AC564,Consolidado!$D$5:D564,"*"&amp;P$3&amp;"*")=1,1,0),0))</f>
        <v>0</v>
      </c>
      <c r="Q564" s="0" t="n">
        <f aca="false">IF(OR(Q$3="",Consolidado!$D564=""),0,IF(ISNUMBER(SEARCH(Q$3,Consolidado!$D564)),IF(COUNTIFS(Consolidado!$AC$5:AC564,Consolidado!$AC564,Consolidado!$D$5:D564,"*"&amp;Q$3&amp;"*")=1,1,0),0))</f>
        <v>0</v>
      </c>
      <c r="R564" s="0" t="n">
        <f aca="false">IF(OR(R$3="",Consolidado!$D564=""),0,IF(ISNUMBER(SEARCH(R$3,Consolidado!$D564)),IF(COUNTIFS(Consolidado!$AC$5:AC564,Consolidado!$AC564,Consolidado!$D$5:D564,"*"&amp;R$3&amp;"*")=1,1,0),0))</f>
        <v>0</v>
      </c>
      <c r="S564" s="0" t="n">
        <f aca="false">IF(OR(S$3="",Consolidado!$D564=""),0,IF(ISNUMBER(SEARCH(S$3,Consolidado!$D564)),IF(COUNTIFS(Consolidado!$AC$5:AC564,Consolidado!$AC564,Consolidado!$D$5:D564,"*"&amp;S$3&amp;"*")=1,1,0),0))</f>
        <v>0</v>
      </c>
      <c r="T564" s="0" t="n">
        <f aca="false">IF(OR(T$3="",Consolidado!$D564=""),0,IF(ISNUMBER(SEARCH(T$3,Consolidado!$D564)),IF(COUNTIFS(Consolidado!$AC$5:AC564,Consolidado!$AC564,Consolidado!$D$5:D564,"*"&amp;T$3&amp;"*")=1,1,0),0))</f>
        <v>0</v>
      </c>
      <c r="U564" s="0" t="n">
        <f aca="false">IF(OR(U$3="",Consolidado!$D564=""),0,IF(ISNUMBER(SEARCH(U$3,Consolidado!$D564)),IF(COUNTIFS(Consolidado!$AC$5:AC564,Consolidado!$AC564,Consolidado!$D$5:D564,"*"&amp;U$3&amp;"*")=1,1,0),0))</f>
        <v>0</v>
      </c>
      <c r="V564" s="0" t="n">
        <f aca="false">IF(OR(V$3="",Consolidado!$D564=""),0,IF(ISNUMBER(SEARCH(V$3,Consolidado!$D564)),IF(COUNTIFS(Consolidado!$AC$5:AC564,Consolidado!$AC564,Consolidado!$D$5:D564,"*"&amp;V$3&amp;"*")=1,1,0),0))</f>
        <v>0</v>
      </c>
      <c r="W564" s="0" t="n">
        <f aca="false">IF(OR(W$3="",Consolidado!$D564=""),0,IF(ISNUMBER(SEARCH(W$3,Consolidado!$D564)),IF(COUNTIFS(Consolidado!$AC$5:AC564,Consolidado!$AC564,Consolidado!$D$5:D564,"*"&amp;W$3&amp;"*")=1,1,0),0))</f>
        <v>0</v>
      </c>
      <c r="X564" s="0" t="n">
        <f aca="false">IF(OR(X$3="",Consolidado!$D564=""),0,IF(ISNUMBER(SEARCH(X$3,Consolidado!$D564)),IF(COUNTIFS(Consolidado!$AC$5:AC564,Consolidado!$AC564,Consolidado!$D$5:D564,"*"&amp;X$3&amp;"*")=1,1,0),0))</f>
        <v>0</v>
      </c>
      <c r="Y564" s="0" t="n">
        <f aca="false">IF(OR(Y$3="",Consolidado!$D564=""),0,IF(ISNUMBER(SEARCH(Y$3,Consolidado!$D564)),IF(COUNTIFS(Consolidado!$AC$5:AC564,Consolidado!$AC564,Consolidado!$D$5:D564,"*"&amp;Y$3&amp;"*")=1,1,0),0))</f>
        <v>0</v>
      </c>
      <c r="Z564" s="0" t="n">
        <f aca="false">IF(OR(Z$3="",Consolidado!$D564=""),0,IF(ISNUMBER(SEARCH(Z$3,Consolidado!$D564)),IF(COUNTIFS(Consolidado!$AC$5:AC564,Consolidado!$AC564,Consolidado!$D$5:D564,"*"&amp;Z$3&amp;"*")=1,1,0),0))</f>
        <v>0</v>
      </c>
      <c r="AA564" s="0" t="n">
        <f aca="false">IF(OR(AA$3="",Consolidado!$D564=""),0,IF(ISNUMBER(SEARCH(AA$3,Consolidado!$D564)),IF(COUNTIFS(Consolidado!$AC$5:AC564,Consolidado!$AC564,Consolidado!$D$5:D564,"*"&amp;AA$3&amp;"*")=1,1,0),0))</f>
        <v>0</v>
      </c>
      <c r="AB564" s="0" t="n">
        <f aca="false">IF(OR(AB$3="",Consolidado!$D564=""),0,IF(ISNUMBER(SEARCH(AB$3,Consolidado!$D564)),IF(COUNTIFS(Consolidado!$AC$5:AC564,Consolidado!$AC564,Consolidado!$D$5:D564,"*"&amp;AB$3&amp;"*")=1,1,0),0))</f>
        <v>0</v>
      </c>
      <c r="AC564" s="0" t="n">
        <f aca="false">IF(OR(AC$3="",Consolidado!$D564=""),0,IF(ISNUMBER(SEARCH(AC$3,Consolidado!$D564)),IF(COUNTIFS(Consolidado!$AC$5:AC564,Consolidado!$AC564,Consolidado!$D$5:D564,"*"&amp;AC$3&amp;"*")=1,1,0),0))</f>
        <v>0</v>
      </c>
      <c r="AD564" s="0" t="n">
        <f aca="false">IF(OR(AD$3="",Consolidado!$D564=""),0,IF(ISNUMBER(SEARCH(AD$3,Consolidado!$D564)),IF(COUNTIFS(Consolidado!$AC$5:AC564,Consolidado!$AC564,Consolidado!$D$5:D564,"*"&amp;AD$3&amp;"*")=1,1,0),0))</f>
        <v>0</v>
      </c>
      <c r="AE564" s="0" t="n">
        <f aca="false">IF(OR(AE$3="",Consolidado!$D564=""),0,IF(ISNUMBER(SEARCH(AE$3,Consolidado!$D564)),IF(COUNTIFS(Consolidado!$AC$5:AC564,Consolidado!$AC564,Consolidado!$D$5:D564,"*"&amp;AE$3&amp;"*")=1,1,0),0))</f>
        <v>0</v>
      </c>
      <c r="AF564" s="0" t="n">
        <f aca="false">IF(OR(AF$3="",Consolidado!$D564=""),0,IF(ISNUMBER(SEARCH(AF$3,Consolidado!$D564)),IF(COUNTIFS(Consolidado!$AC$5:AC564,Consolidado!$AC564,Consolidado!$D$5:D564,"*"&amp;AF$3&amp;"*")=1,1,0),0))</f>
        <v>0</v>
      </c>
      <c r="AG564" s="0" t="n">
        <f aca="false">IF(OR(AG$3="",Consolidado!$D564=""),0,IF(ISNUMBER(SEARCH(AG$3,Consolidado!$D564)),IF(COUNTIFS(Consolidado!$AC$5:AC564,Consolidado!$AC564,Consolidado!$D$5:D564,"*"&amp;AG$3&amp;"*")=1,1,0),0))</f>
        <v>0</v>
      </c>
      <c r="AH564" s="0" t="n">
        <f aca="false">IF(OR(AH$3="",Consolidado!$D564=""),0,IF(ISNUMBER(SEARCH(AH$3,Consolidado!$D564)),IF(COUNTIFS(Consolidado!$AC$5:AC564,Consolidado!$AC564,Consolidado!$D$5:D564,"*"&amp;AH$3&amp;"*")=1,1,0),0))</f>
        <v>0</v>
      </c>
      <c r="AI564" s="0" t="n">
        <f aca="false">IF(OR(AI$3="",Consolidado!$D564=""),0,IF(ISNUMBER(SEARCH(AI$3,Consolidado!$D564)),IF(COUNTIFS(Consolidado!$AC$5:AC564,Consolidado!$AC564,Consolidado!$D$5:D564,"*"&amp;AI$3&amp;"*")=1,1,0),0))</f>
        <v>0</v>
      </c>
      <c r="AJ564" s="0" t="n">
        <f aca="false">IF(OR(AJ$3="",Consolidado!$D564=""),0,IF(ISNUMBER(SEARCH(AJ$3,Consolidado!$D564)),IF(COUNTIFS(Consolidado!$AC$5:AC564,Consolidado!$AC564,Consolidado!$D$5:D564,"*"&amp;AJ$3&amp;"*")=1,1,0),0))</f>
        <v>0</v>
      </c>
      <c r="AK564" s="0" t="n">
        <f aca="false">IF(OR(AK$3="",Consolidado!$D564=""),0,IF(ISNUMBER(SEARCH(AK$3,Consolidado!$D564)),IF(COUNTIFS(Consolidado!$AC$5:AC564,Consolidado!$AC564,Consolidado!$D$5:D564,"*"&amp;AK$3&amp;"*")=1,1,0),0))</f>
        <v>0</v>
      </c>
      <c r="AL564" s="0" t="n">
        <f aca="false">IF(OR(AL$3="",Consolidado!$D564=""),0,IF(ISNUMBER(SEARCH(AL$3,Consolidado!$D564)),IF(COUNTIFS(Consolidado!$AC$5:AC564,Consolidado!$AC564,Consolidado!$D$5:D564,"*"&amp;AL$3&amp;"*")=1,1,0),0))</f>
        <v>0</v>
      </c>
      <c r="AM564" s="0" t="n">
        <f aca="false">IF(OR(AM$3="",Consolidado!$D564=""),0,IF(ISNUMBER(SEARCH(AM$3,Consolidado!$D564)),IF(COUNTIFS(Consolidado!$AC$5:AC564,Consolidado!$AC564,Consolidado!$D$5:D564,"*"&amp;AM$3&amp;"*")=1,1,0),0))</f>
        <v>0</v>
      </c>
      <c r="AN564" s="0" t="n">
        <f aca="false">IF(OR(AN$3="",Consolidado!$D564=""),0,IF(ISNUMBER(SEARCH(AN$3,Consolidado!$D564)),IF(COUNTIFS(Consolidado!$AC$5:AC564,Consolidado!$AC564,Consolidado!$D$5:D564,"*"&amp;AN$3&amp;"*")=1,1,0),0))</f>
        <v>0</v>
      </c>
      <c r="AO564" s="0" t="n">
        <f aca="false">IF(OR(AO$3="",Consolidado!$D564=""),0,IF(ISNUMBER(SEARCH(AO$3,Consolidado!$D564)),IF(COUNTIFS(Consolidado!$AC$5:AC564,Consolidado!$AC564,Consolidado!$D$5:D564,"*"&amp;AO$3&amp;"*")=1,1,0),0))</f>
        <v>0</v>
      </c>
    </row>
    <row r="565" customFormat="false" ht="15" hidden="false" customHeight="false" outlineLevel="0" collapsed="false">
      <c r="B565" s="0" t="n">
        <f aca="false">IF(OR(B$3="",Consolidado!$D565=""),0,IF(ISNUMBER(SEARCH(B$3,Consolidado!$D565)),IF(COUNTIFS(Consolidado!$AC$5:AC565,Consolidado!$AC565,Consolidado!$D$5:D565,"*"&amp;B$3&amp;"*")=1,1,0),0))</f>
        <v>0</v>
      </c>
      <c r="C565" s="0" t="n">
        <f aca="false">IF(OR(C$3="",Consolidado!$D565=""),0,IF(ISNUMBER(SEARCH(C$3,Consolidado!$D565)),IF(COUNTIFS(Consolidado!$AC$5:AC565,Consolidado!$AC565,Consolidado!$D$5:D565,"*"&amp;C$3&amp;"*")=1,1,0),0))</f>
        <v>0</v>
      </c>
      <c r="D565" s="0" t="n">
        <f aca="false">IF(OR(D$3="",Consolidado!$D565=""),0,IF(ISNUMBER(SEARCH(D$3,Consolidado!$D565)),IF(COUNTIFS(Consolidado!$AC$5:AC565,Consolidado!$AC565,Consolidado!$D$5:D565,"*"&amp;D$3&amp;"*")=1,1,0),0))</f>
        <v>0</v>
      </c>
      <c r="E565" s="0" t="n">
        <f aca="false">IF(OR(E$3="",Consolidado!$D565=""),0,IF(ISNUMBER(SEARCH(E$3,Consolidado!$D565)),IF(COUNTIFS(Consolidado!$AC$5:AC565,Consolidado!$AC565,Consolidado!$D$5:D565,"*"&amp;E$3&amp;"*")=1,1,0),0))</f>
        <v>0</v>
      </c>
      <c r="F565" s="0" t="n">
        <f aca="false">IF(OR(F$3="",Consolidado!$D565=""),0,IF(ISNUMBER(SEARCH(F$3,Consolidado!$D565)),IF(COUNTIFS(Consolidado!$AC$5:AC565,Consolidado!$AC565,Consolidado!$D$5:D565,"*"&amp;F$3&amp;"*")=1,1,0),0))</f>
        <v>0</v>
      </c>
      <c r="G565" s="0" t="n">
        <f aca="false">IF(OR(G$3="",Consolidado!$D565=""),0,IF(ISNUMBER(SEARCH(G$3,Consolidado!$D565)),IF(COUNTIFS(Consolidado!$AC$5:AC565,Consolidado!$AC565,Consolidado!$D$5:D565,"*"&amp;G$3&amp;"*")=1,1,0),0))</f>
        <v>0</v>
      </c>
      <c r="H565" s="0" t="n">
        <f aca="false">IF(OR(H$3="",Consolidado!$D565=""),0,IF(ISNUMBER(SEARCH(H$3,Consolidado!$D565)),IF(COUNTIFS(Consolidado!$AC$5:AC565,Consolidado!$AC565,Consolidado!$D$5:D565,"*"&amp;H$3&amp;"*")=1,1,0),0))</f>
        <v>0</v>
      </c>
      <c r="I565" s="0" t="n">
        <f aca="false">IF(OR(I$3="",Consolidado!$D565=""),0,IF(ISNUMBER(SEARCH(I$3,Consolidado!$D565)),IF(COUNTIFS(Consolidado!$AC$5:AC565,Consolidado!$AC565,Consolidado!$D$5:D565,"*"&amp;I$3&amp;"*")=1,1,0),0))</f>
        <v>0</v>
      </c>
      <c r="J565" s="0" t="n">
        <f aca="false">IF(OR(J$3="",Consolidado!$D565=""),0,IF(ISNUMBER(SEARCH(J$3,Consolidado!$D565)),IF(COUNTIFS(Consolidado!$AC$5:AC565,Consolidado!$AC565,Consolidado!$D$5:D565,"*"&amp;J$3&amp;"*")=1,1,0),0))</f>
        <v>0</v>
      </c>
      <c r="K565" s="0" t="n">
        <f aca="false">IF(OR(K$3="",Consolidado!$D565=""),0,IF(ISNUMBER(SEARCH(K$3,Consolidado!$D565)),IF(COUNTIFS(Consolidado!$AC$5:AC565,Consolidado!$AC565,Consolidado!$D$5:D565,"*"&amp;K$3&amp;"*")=1,1,0),0))</f>
        <v>0</v>
      </c>
      <c r="L565" s="0" t="n">
        <f aca="false">IF(OR(L$3="",Consolidado!$D565=""),0,IF(ISNUMBER(SEARCH(L$3,Consolidado!$D565)),IF(COUNTIFS(Consolidado!$AC$5:AC565,Consolidado!$AC565,Consolidado!$D$5:D565,"*"&amp;L$3&amp;"*")=1,1,0),0))</f>
        <v>0</v>
      </c>
      <c r="M565" s="0" t="n">
        <f aca="false">IF(OR(M$3="",Consolidado!$D565=""),0,IF(ISNUMBER(SEARCH(M$3,Consolidado!$D565)),IF(COUNTIFS(Consolidado!$AC$5:AC565,Consolidado!$AC565,Consolidado!$D$5:D565,"*"&amp;M$3&amp;"*")=1,1,0),0))</f>
        <v>0</v>
      </c>
      <c r="N565" s="0" t="n">
        <f aca="false">IF(OR(N$3="",Consolidado!$D565=""),0,IF(ISNUMBER(SEARCH(N$3,Consolidado!$D565)),IF(COUNTIFS(Consolidado!$AC$5:AC565,Consolidado!$AC565,Consolidado!$D$5:D565,"*"&amp;N$3&amp;"*")=1,1,0),0))</f>
        <v>0</v>
      </c>
      <c r="O565" s="0" t="n">
        <f aca="false">IF(OR(O$3="",Consolidado!$D565=""),0,IF(ISNUMBER(SEARCH(O$3,Consolidado!$D565)),IF(COUNTIFS(Consolidado!$AC$5:AC565,Consolidado!$AC565,Consolidado!$D$5:D565,"*"&amp;O$3&amp;"*")=1,1,0),0))</f>
        <v>0</v>
      </c>
      <c r="P565" s="0" t="n">
        <f aca="false">IF(OR(P$3="",Consolidado!$D565=""),0,IF(ISNUMBER(SEARCH(P$3,Consolidado!$D565)),IF(COUNTIFS(Consolidado!$AC$5:AC565,Consolidado!$AC565,Consolidado!$D$5:D565,"*"&amp;P$3&amp;"*")=1,1,0),0))</f>
        <v>0</v>
      </c>
      <c r="Q565" s="0" t="n">
        <f aca="false">IF(OR(Q$3="",Consolidado!$D565=""),0,IF(ISNUMBER(SEARCH(Q$3,Consolidado!$D565)),IF(COUNTIFS(Consolidado!$AC$5:AC565,Consolidado!$AC565,Consolidado!$D$5:D565,"*"&amp;Q$3&amp;"*")=1,1,0),0))</f>
        <v>0</v>
      </c>
      <c r="R565" s="0" t="n">
        <f aca="false">IF(OR(R$3="",Consolidado!$D565=""),0,IF(ISNUMBER(SEARCH(R$3,Consolidado!$D565)),IF(COUNTIFS(Consolidado!$AC$5:AC565,Consolidado!$AC565,Consolidado!$D$5:D565,"*"&amp;R$3&amp;"*")=1,1,0),0))</f>
        <v>0</v>
      </c>
      <c r="S565" s="0" t="n">
        <f aca="false">IF(OR(S$3="",Consolidado!$D565=""),0,IF(ISNUMBER(SEARCH(S$3,Consolidado!$D565)),IF(COUNTIFS(Consolidado!$AC$5:AC565,Consolidado!$AC565,Consolidado!$D$5:D565,"*"&amp;S$3&amp;"*")=1,1,0),0))</f>
        <v>0</v>
      </c>
      <c r="T565" s="0" t="n">
        <f aca="false">IF(OR(T$3="",Consolidado!$D565=""),0,IF(ISNUMBER(SEARCH(T$3,Consolidado!$D565)),IF(COUNTIFS(Consolidado!$AC$5:AC565,Consolidado!$AC565,Consolidado!$D$5:D565,"*"&amp;T$3&amp;"*")=1,1,0),0))</f>
        <v>0</v>
      </c>
      <c r="U565" s="0" t="n">
        <f aca="false">IF(OR(U$3="",Consolidado!$D565=""),0,IF(ISNUMBER(SEARCH(U$3,Consolidado!$D565)),IF(COUNTIFS(Consolidado!$AC$5:AC565,Consolidado!$AC565,Consolidado!$D$5:D565,"*"&amp;U$3&amp;"*")=1,1,0),0))</f>
        <v>0</v>
      </c>
      <c r="V565" s="0" t="n">
        <f aca="false">IF(OR(V$3="",Consolidado!$D565=""),0,IF(ISNUMBER(SEARCH(V$3,Consolidado!$D565)),IF(COUNTIFS(Consolidado!$AC$5:AC565,Consolidado!$AC565,Consolidado!$D$5:D565,"*"&amp;V$3&amp;"*")=1,1,0),0))</f>
        <v>0</v>
      </c>
      <c r="W565" s="0" t="n">
        <f aca="false">IF(OR(W$3="",Consolidado!$D565=""),0,IF(ISNUMBER(SEARCH(W$3,Consolidado!$D565)),IF(COUNTIFS(Consolidado!$AC$5:AC565,Consolidado!$AC565,Consolidado!$D$5:D565,"*"&amp;W$3&amp;"*")=1,1,0),0))</f>
        <v>0</v>
      </c>
      <c r="X565" s="0" t="n">
        <f aca="false">IF(OR(X$3="",Consolidado!$D565=""),0,IF(ISNUMBER(SEARCH(X$3,Consolidado!$D565)),IF(COUNTIFS(Consolidado!$AC$5:AC565,Consolidado!$AC565,Consolidado!$D$5:D565,"*"&amp;X$3&amp;"*")=1,1,0),0))</f>
        <v>0</v>
      </c>
      <c r="Y565" s="0" t="n">
        <f aca="false">IF(OR(Y$3="",Consolidado!$D565=""),0,IF(ISNUMBER(SEARCH(Y$3,Consolidado!$D565)),IF(COUNTIFS(Consolidado!$AC$5:AC565,Consolidado!$AC565,Consolidado!$D$5:D565,"*"&amp;Y$3&amp;"*")=1,1,0),0))</f>
        <v>0</v>
      </c>
      <c r="Z565" s="0" t="n">
        <f aca="false">IF(OR(Z$3="",Consolidado!$D565=""),0,IF(ISNUMBER(SEARCH(Z$3,Consolidado!$D565)),IF(COUNTIFS(Consolidado!$AC$5:AC565,Consolidado!$AC565,Consolidado!$D$5:D565,"*"&amp;Z$3&amp;"*")=1,1,0),0))</f>
        <v>0</v>
      </c>
      <c r="AA565" s="0" t="n">
        <f aca="false">IF(OR(AA$3="",Consolidado!$D565=""),0,IF(ISNUMBER(SEARCH(AA$3,Consolidado!$D565)),IF(COUNTIFS(Consolidado!$AC$5:AC565,Consolidado!$AC565,Consolidado!$D$5:D565,"*"&amp;AA$3&amp;"*")=1,1,0),0))</f>
        <v>0</v>
      </c>
      <c r="AB565" s="0" t="n">
        <f aca="false">IF(OR(AB$3="",Consolidado!$D565=""),0,IF(ISNUMBER(SEARCH(AB$3,Consolidado!$D565)),IF(COUNTIFS(Consolidado!$AC$5:AC565,Consolidado!$AC565,Consolidado!$D$5:D565,"*"&amp;AB$3&amp;"*")=1,1,0),0))</f>
        <v>0</v>
      </c>
      <c r="AC565" s="0" t="n">
        <f aca="false">IF(OR(AC$3="",Consolidado!$D565=""),0,IF(ISNUMBER(SEARCH(AC$3,Consolidado!$D565)),IF(COUNTIFS(Consolidado!$AC$5:AC565,Consolidado!$AC565,Consolidado!$D$5:D565,"*"&amp;AC$3&amp;"*")=1,1,0),0))</f>
        <v>0</v>
      </c>
      <c r="AD565" s="0" t="n">
        <f aca="false">IF(OR(AD$3="",Consolidado!$D565=""),0,IF(ISNUMBER(SEARCH(AD$3,Consolidado!$D565)),IF(COUNTIFS(Consolidado!$AC$5:AC565,Consolidado!$AC565,Consolidado!$D$5:D565,"*"&amp;AD$3&amp;"*")=1,1,0),0))</f>
        <v>0</v>
      </c>
      <c r="AE565" s="0" t="n">
        <f aca="false">IF(OR(AE$3="",Consolidado!$D565=""),0,IF(ISNUMBER(SEARCH(AE$3,Consolidado!$D565)),IF(COUNTIFS(Consolidado!$AC$5:AC565,Consolidado!$AC565,Consolidado!$D$5:D565,"*"&amp;AE$3&amp;"*")=1,1,0),0))</f>
        <v>0</v>
      </c>
      <c r="AF565" s="0" t="n">
        <f aca="false">IF(OR(AF$3="",Consolidado!$D565=""),0,IF(ISNUMBER(SEARCH(AF$3,Consolidado!$D565)),IF(COUNTIFS(Consolidado!$AC$5:AC565,Consolidado!$AC565,Consolidado!$D$5:D565,"*"&amp;AF$3&amp;"*")=1,1,0),0))</f>
        <v>0</v>
      </c>
      <c r="AG565" s="0" t="n">
        <f aca="false">IF(OR(AG$3="",Consolidado!$D565=""),0,IF(ISNUMBER(SEARCH(AG$3,Consolidado!$D565)),IF(COUNTIFS(Consolidado!$AC$5:AC565,Consolidado!$AC565,Consolidado!$D$5:D565,"*"&amp;AG$3&amp;"*")=1,1,0),0))</f>
        <v>0</v>
      </c>
      <c r="AH565" s="0" t="n">
        <f aca="false">IF(OR(AH$3="",Consolidado!$D565=""),0,IF(ISNUMBER(SEARCH(AH$3,Consolidado!$D565)),IF(COUNTIFS(Consolidado!$AC$5:AC565,Consolidado!$AC565,Consolidado!$D$5:D565,"*"&amp;AH$3&amp;"*")=1,1,0),0))</f>
        <v>0</v>
      </c>
      <c r="AI565" s="0" t="n">
        <f aca="false">IF(OR(AI$3="",Consolidado!$D565=""),0,IF(ISNUMBER(SEARCH(AI$3,Consolidado!$D565)),IF(COUNTIFS(Consolidado!$AC$5:AC565,Consolidado!$AC565,Consolidado!$D$5:D565,"*"&amp;AI$3&amp;"*")=1,1,0),0))</f>
        <v>0</v>
      </c>
      <c r="AJ565" s="0" t="n">
        <f aca="false">IF(OR(AJ$3="",Consolidado!$D565=""),0,IF(ISNUMBER(SEARCH(AJ$3,Consolidado!$D565)),IF(COUNTIFS(Consolidado!$AC$5:AC565,Consolidado!$AC565,Consolidado!$D$5:D565,"*"&amp;AJ$3&amp;"*")=1,1,0),0))</f>
        <v>0</v>
      </c>
      <c r="AK565" s="0" t="n">
        <f aca="false">IF(OR(AK$3="",Consolidado!$D565=""),0,IF(ISNUMBER(SEARCH(AK$3,Consolidado!$D565)),IF(COUNTIFS(Consolidado!$AC$5:AC565,Consolidado!$AC565,Consolidado!$D$5:D565,"*"&amp;AK$3&amp;"*")=1,1,0),0))</f>
        <v>0</v>
      </c>
      <c r="AL565" s="0" t="n">
        <f aca="false">IF(OR(AL$3="",Consolidado!$D565=""),0,IF(ISNUMBER(SEARCH(AL$3,Consolidado!$D565)),IF(COUNTIFS(Consolidado!$AC$5:AC565,Consolidado!$AC565,Consolidado!$D$5:D565,"*"&amp;AL$3&amp;"*")=1,1,0),0))</f>
        <v>0</v>
      </c>
      <c r="AM565" s="0" t="n">
        <f aca="false">IF(OR(AM$3="",Consolidado!$D565=""),0,IF(ISNUMBER(SEARCH(AM$3,Consolidado!$D565)),IF(COUNTIFS(Consolidado!$AC$5:AC565,Consolidado!$AC565,Consolidado!$D$5:D565,"*"&amp;AM$3&amp;"*")=1,1,0),0))</f>
        <v>0</v>
      </c>
      <c r="AN565" s="0" t="n">
        <f aca="false">IF(OR(AN$3="",Consolidado!$D565=""),0,IF(ISNUMBER(SEARCH(AN$3,Consolidado!$D565)),IF(COUNTIFS(Consolidado!$AC$5:AC565,Consolidado!$AC565,Consolidado!$D$5:D565,"*"&amp;AN$3&amp;"*")=1,1,0),0))</f>
        <v>0</v>
      </c>
      <c r="AO565" s="0" t="n">
        <f aca="false">IF(OR(AO$3="",Consolidado!$D565=""),0,IF(ISNUMBER(SEARCH(AO$3,Consolidado!$D565)),IF(COUNTIFS(Consolidado!$AC$5:AC565,Consolidado!$AC565,Consolidado!$D$5:D565,"*"&amp;AO$3&amp;"*")=1,1,0),0))</f>
        <v>0</v>
      </c>
    </row>
    <row r="566" customFormat="false" ht="15" hidden="false" customHeight="false" outlineLevel="0" collapsed="false">
      <c r="B566" s="0" t="n">
        <f aca="false">IF(OR(B$3="",Consolidado!$D566=""),0,IF(ISNUMBER(SEARCH(B$3,Consolidado!$D566)),IF(COUNTIFS(Consolidado!$AC$5:AC566,Consolidado!$AC566,Consolidado!$D$5:D566,"*"&amp;B$3&amp;"*")=1,1,0),0))</f>
        <v>0</v>
      </c>
      <c r="C566" s="0" t="n">
        <f aca="false">IF(OR(C$3="",Consolidado!$D566=""),0,IF(ISNUMBER(SEARCH(C$3,Consolidado!$D566)),IF(COUNTIFS(Consolidado!$AC$5:AC566,Consolidado!$AC566,Consolidado!$D$5:D566,"*"&amp;C$3&amp;"*")=1,1,0),0))</f>
        <v>0</v>
      </c>
      <c r="D566" s="0" t="n">
        <f aca="false">IF(OR(D$3="",Consolidado!$D566=""),0,IF(ISNUMBER(SEARCH(D$3,Consolidado!$D566)),IF(COUNTIFS(Consolidado!$AC$5:AC566,Consolidado!$AC566,Consolidado!$D$5:D566,"*"&amp;D$3&amp;"*")=1,1,0),0))</f>
        <v>0</v>
      </c>
      <c r="E566" s="0" t="n">
        <f aca="false">IF(OR(E$3="",Consolidado!$D566=""),0,IF(ISNUMBER(SEARCH(E$3,Consolidado!$D566)),IF(COUNTIFS(Consolidado!$AC$5:AC566,Consolidado!$AC566,Consolidado!$D$5:D566,"*"&amp;E$3&amp;"*")=1,1,0),0))</f>
        <v>0</v>
      </c>
      <c r="F566" s="0" t="n">
        <f aca="false">IF(OR(F$3="",Consolidado!$D566=""),0,IF(ISNUMBER(SEARCH(F$3,Consolidado!$D566)),IF(COUNTIFS(Consolidado!$AC$5:AC566,Consolidado!$AC566,Consolidado!$D$5:D566,"*"&amp;F$3&amp;"*")=1,1,0),0))</f>
        <v>0</v>
      </c>
      <c r="G566" s="0" t="n">
        <f aca="false">IF(OR(G$3="",Consolidado!$D566=""),0,IF(ISNUMBER(SEARCH(G$3,Consolidado!$D566)),IF(COUNTIFS(Consolidado!$AC$5:AC566,Consolidado!$AC566,Consolidado!$D$5:D566,"*"&amp;G$3&amp;"*")=1,1,0),0))</f>
        <v>0</v>
      </c>
      <c r="H566" s="0" t="n">
        <f aca="false">IF(OR(H$3="",Consolidado!$D566=""),0,IF(ISNUMBER(SEARCH(H$3,Consolidado!$D566)),IF(COUNTIFS(Consolidado!$AC$5:AC566,Consolidado!$AC566,Consolidado!$D$5:D566,"*"&amp;H$3&amp;"*")=1,1,0),0))</f>
        <v>0</v>
      </c>
      <c r="I566" s="0" t="n">
        <f aca="false">IF(OR(I$3="",Consolidado!$D566=""),0,IF(ISNUMBER(SEARCH(I$3,Consolidado!$D566)),IF(COUNTIFS(Consolidado!$AC$5:AC566,Consolidado!$AC566,Consolidado!$D$5:D566,"*"&amp;I$3&amp;"*")=1,1,0),0))</f>
        <v>0</v>
      </c>
      <c r="J566" s="0" t="n">
        <f aca="false">IF(OR(J$3="",Consolidado!$D566=""),0,IF(ISNUMBER(SEARCH(J$3,Consolidado!$D566)),IF(COUNTIFS(Consolidado!$AC$5:AC566,Consolidado!$AC566,Consolidado!$D$5:D566,"*"&amp;J$3&amp;"*")=1,1,0),0))</f>
        <v>0</v>
      </c>
      <c r="K566" s="0" t="n">
        <f aca="false">IF(OR(K$3="",Consolidado!$D566=""),0,IF(ISNUMBER(SEARCH(K$3,Consolidado!$D566)),IF(COUNTIFS(Consolidado!$AC$5:AC566,Consolidado!$AC566,Consolidado!$D$5:D566,"*"&amp;K$3&amp;"*")=1,1,0),0))</f>
        <v>0</v>
      </c>
      <c r="L566" s="0" t="n">
        <f aca="false">IF(OR(L$3="",Consolidado!$D566=""),0,IF(ISNUMBER(SEARCH(L$3,Consolidado!$D566)),IF(COUNTIFS(Consolidado!$AC$5:AC566,Consolidado!$AC566,Consolidado!$D$5:D566,"*"&amp;L$3&amp;"*")=1,1,0),0))</f>
        <v>0</v>
      </c>
      <c r="M566" s="0" t="n">
        <f aca="false">IF(OR(M$3="",Consolidado!$D566=""),0,IF(ISNUMBER(SEARCH(M$3,Consolidado!$D566)),IF(COUNTIFS(Consolidado!$AC$5:AC566,Consolidado!$AC566,Consolidado!$D$5:D566,"*"&amp;M$3&amp;"*")=1,1,0),0))</f>
        <v>0</v>
      </c>
      <c r="N566" s="0" t="n">
        <f aca="false">IF(OR(N$3="",Consolidado!$D566=""),0,IF(ISNUMBER(SEARCH(N$3,Consolidado!$D566)),IF(COUNTIFS(Consolidado!$AC$5:AC566,Consolidado!$AC566,Consolidado!$D$5:D566,"*"&amp;N$3&amp;"*")=1,1,0),0))</f>
        <v>0</v>
      </c>
      <c r="O566" s="0" t="n">
        <f aca="false">IF(OR(O$3="",Consolidado!$D566=""),0,IF(ISNUMBER(SEARCH(O$3,Consolidado!$D566)),IF(COUNTIFS(Consolidado!$AC$5:AC566,Consolidado!$AC566,Consolidado!$D$5:D566,"*"&amp;O$3&amp;"*")=1,1,0),0))</f>
        <v>0</v>
      </c>
      <c r="P566" s="0" t="n">
        <f aca="false">IF(OR(P$3="",Consolidado!$D566=""),0,IF(ISNUMBER(SEARCH(P$3,Consolidado!$D566)),IF(COUNTIFS(Consolidado!$AC$5:AC566,Consolidado!$AC566,Consolidado!$D$5:D566,"*"&amp;P$3&amp;"*")=1,1,0),0))</f>
        <v>0</v>
      </c>
      <c r="Q566" s="0" t="n">
        <f aca="false">IF(OR(Q$3="",Consolidado!$D566=""),0,IF(ISNUMBER(SEARCH(Q$3,Consolidado!$D566)),IF(COUNTIFS(Consolidado!$AC$5:AC566,Consolidado!$AC566,Consolidado!$D$5:D566,"*"&amp;Q$3&amp;"*")=1,1,0),0))</f>
        <v>0</v>
      </c>
      <c r="R566" s="0" t="n">
        <f aca="false">IF(OR(R$3="",Consolidado!$D566=""),0,IF(ISNUMBER(SEARCH(R$3,Consolidado!$D566)),IF(COUNTIFS(Consolidado!$AC$5:AC566,Consolidado!$AC566,Consolidado!$D$5:D566,"*"&amp;R$3&amp;"*")=1,1,0),0))</f>
        <v>0</v>
      </c>
      <c r="S566" s="0" t="n">
        <f aca="false">IF(OR(S$3="",Consolidado!$D566=""),0,IF(ISNUMBER(SEARCH(S$3,Consolidado!$D566)),IF(COUNTIFS(Consolidado!$AC$5:AC566,Consolidado!$AC566,Consolidado!$D$5:D566,"*"&amp;S$3&amp;"*")=1,1,0),0))</f>
        <v>0</v>
      </c>
      <c r="T566" s="0" t="n">
        <f aca="false">IF(OR(T$3="",Consolidado!$D566=""),0,IF(ISNUMBER(SEARCH(T$3,Consolidado!$D566)),IF(COUNTIFS(Consolidado!$AC$5:AC566,Consolidado!$AC566,Consolidado!$D$5:D566,"*"&amp;T$3&amp;"*")=1,1,0),0))</f>
        <v>0</v>
      </c>
      <c r="U566" s="0" t="n">
        <f aca="false">IF(OR(U$3="",Consolidado!$D566=""),0,IF(ISNUMBER(SEARCH(U$3,Consolidado!$D566)),IF(COUNTIFS(Consolidado!$AC$5:AC566,Consolidado!$AC566,Consolidado!$D$5:D566,"*"&amp;U$3&amp;"*")=1,1,0),0))</f>
        <v>0</v>
      </c>
      <c r="V566" s="0" t="n">
        <f aca="false">IF(OR(V$3="",Consolidado!$D566=""),0,IF(ISNUMBER(SEARCH(V$3,Consolidado!$D566)),IF(COUNTIFS(Consolidado!$AC$5:AC566,Consolidado!$AC566,Consolidado!$D$5:D566,"*"&amp;V$3&amp;"*")=1,1,0),0))</f>
        <v>0</v>
      </c>
      <c r="W566" s="0" t="n">
        <f aca="false">IF(OR(W$3="",Consolidado!$D566=""),0,IF(ISNUMBER(SEARCH(W$3,Consolidado!$D566)),IF(COUNTIFS(Consolidado!$AC$5:AC566,Consolidado!$AC566,Consolidado!$D$5:D566,"*"&amp;W$3&amp;"*")=1,1,0),0))</f>
        <v>0</v>
      </c>
      <c r="X566" s="0" t="n">
        <f aca="false">IF(OR(X$3="",Consolidado!$D566=""),0,IF(ISNUMBER(SEARCH(X$3,Consolidado!$D566)),IF(COUNTIFS(Consolidado!$AC$5:AC566,Consolidado!$AC566,Consolidado!$D$5:D566,"*"&amp;X$3&amp;"*")=1,1,0),0))</f>
        <v>0</v>
      </c>
      <c r="Y566" s="0" t="n">
        <f aca="false">IF(OR(Y$3="",Consolidado!$D566=""),0,IF(ISNUMBER(SEARCH(Y$3,Consolidado!$D566)),IF(COUNTIFS(Consolidado!$AC$5:AC566,Consolidado!$AC566,Consolidado!$D$5:D566,"*"&amp;Y$3&amp;"*")=1,1,0),0))</f>
        <v>0</v>
      </c>
      <c r="Z566" s="0" t="n">
        <f aca="false">IF(OR(Z$3="",Consolidado!$D566=""),0,IF(ISNUMBER(SEARCH(Z$3,Consolidado!$D566)),IF(COUNTIFS(Consolidado!$AC$5:AC566,Consolidado!$AC566,Consolidado!$D$5:D566,"*"&amp;Z$3&amp;"*")=1,1,0),0))</f>
        <v>0</v>
      </c>
      <c r="AA566" s="0" t="n">
        <f aca="false">IF(OR(AA$3="",Consolidado!$D566=""),0,IF(ISNUMBER(SEARCH(AA$3,Consolidado!$D566)),IF(COUNTIFS(Consolidado!$AC$5:AC566,Consolidado!$AC566,Consolidado!$D$5:D566,"*"&amp;AA$3&amp;"*")=1,1,0),0))</f>
        <v>0</v>
      </c>
      <c r="AB566" s="0" t="n">
        <f aca="false">IF(OR(AB$3="",Consolidado!$D566=""),0,IF(ISNUMBER(SEARCH(AB$3,Consolidado!$D566)),IF(COUNTIFS(Consolidado!$AC$5:AC566,Consolidado!$AC566,Consolidado!$D$5:D566,"*"&amp;AB$3&amp;"*")=1,1,0),0))</f>
        <v>0</v>
      </c>
      <c r="AC566" s="0" t="n">
        <f aca="false">IF(OR(AC$3="",Consolidado!$D566=""),0,IF(ISNUMBER(SEARCH(AC$3,Consolidado!$D566)),IF(COUNTIFS(Consolidado!$AC$5:AC566,Consolidado!$AC566,Consolidado!$D$5:D566,"*"&amp;AC$3&amp;"*")=1,1,0),0))</f>
        <v>0</v>
      </c>
      <c r="AD566" s="0" t="n">
        <f aca="false">IF(OR(AD$3="",Consolidado!$D566=""),0,IF(ISNUMBER(SEARCH(AD$3,Consolidado!$D566)),IF(COUNTIFS(Consolidado!$AC$5:AC566,Consolidado!$AC566,Consolidado!$D$5:D566,"*"&amp;AD$3&amp;"*")=1,1,0),0))</f>
        <v>0</v>
      </c>
      <c r="AE566" s="0" t="n">
        <f aca="false">IF(OR(AE$3="",Consolidado!$D566=""),0,IF(ISNUMBER(SEARCH(AE$3,Consolidado!$D566)),IF(COUNTIFS(Consolidado!$AC$5:AC566,Consolidado!$AC566,Consolidado!$D$5:D566,"*"&amp;AE$3&amp;"*")=1,1,0),0))</f>
        <v>0</v>
      </c>
      <c r="AF566" s="0" t="n">
        <f aca="false">IF(OR(AF$3="",Consolidado!$D566=""),0,IF(ISNUMBER(SEARCH(AF$3,Consolidado!$D566)),IF(COUNTIFS(Consolidado!$AC$5:AC566,Consolidado!$AC566,Consolidado!$D$5:D566,"*"&amp;AF$3&amp;"*")=1,1,0),0))</f>
        <v>0</v>
      </c>
      <c r="AG566" s="0" t="n">
        <f aca="false">IF(OR(AG$3="",Consolidado!$D566=""),0,IF(ISNUMBER(SEARCH(AG$3,Consolidado!$D566)),IF(COUNTIFS(Consolidado!$AC$5:AC566,Consolidado!$AC566,Consolidado!$D$5:D566,"*"&amp;AG$3&amp;"*")=1,1,0),0))</f>
        <v>0</v>
      </c>
      <c r="AH566" s="0" t="n">
        <f aca="false">IF(OR(AH$3="",Consolidado!$D566=""),0,IF(ISNUMBER(SEARCH(AH$3,Consolidado!$D566)),IF(COUNTIFS(Consolidado!$AC$5:AC566,Consolidado!$AC566,Consolidado!$D$5:D566,"*"&amp;AH$3&amp;"*")=1,1,0),0))</f>
        <v>0</v>
      </c>
      <c r="AI566" s="0" t="n">
        <f aca="false">IF(OR(AI$3="",Consolidado!$D566=""),0,IF(ISNUMBER(SEARCH(AI$3,Consolidado!$D566)),IF(COUNTIFS(Consolidado!$AC$5:AC566,Consolidado!$AC566,Consolidado!$D$5:D566,"*"&amp;AI$3&amp;"*")=1,1,0),0))</f>
        <v>0</v>
      </c>
      <c r="AJ566" s="0" t="n">
        <f aca="false">IF(OR(AJ$3="",Consolidado!$D566=""),0,IF(ISNUMBER(SEARCH(AJ$3,Consolidado!$D566)),IF(COUNTIFS(Consolidado!$AC$5:AC566,Consolidado!$AC566,Consolidado!$D$5:D566,"*"&amp;AJ$3&amp;"*")=1,1,0),0))</f>
        <v>0</v>
      </c>
      <c r="AK566" s="0" t="n">
        <f aca="false">IF(OR(AK$3="",Consolidado!$D566=""),0,IF(ISNUMBER(SEARCH(AK$3,Consolidado!$D566)),IF(COUNTIFS(Consolidado!$AC$5:AC566,Consolidado!$AC566,Consolidado!$D$5:D566,"*"&amp;AK$3&amp;"*")=1,1,0),0))</f>
        <v>0</v>
      </c>
      <c r="AL566" s="0" t="n">
        <f aca="false">IF(OR(AL$3="",Consolidado!$D566=""),0,IF(ISNUMBER(SEARCH(AL$3,Consolidado!$D566)),IF(COUNTIFS(Consolidado!$AC$5:AC566,Consolidado!$AC566,Consolidado!$D$5:D566,"*"&amp;AL$3&amp;"*")=1,1,0),0))</f>
        <v>0</v>
      </c>
      <c r="AM566" s="0" t="n">
        <f aca="false">IF(OR(AM$3="",Consolidado!$D566=""),0,IF(ISNUMBER(SEARCH(AM$3,Consolidado!$D566)),IF(COUNTIFS(Consolidado!$AC$5:AC566,Consolidado!$AC566,Consolidado!$D$5:D566,"*"&amp;AM$3&amp;"*")=1,1,0),0))</f>
        <v>0</v>
      </c>
      <c r="AN566" s="0" t="n">
        <f aca="false">IF(OR(AN$3="",Consolidado!$D566=""),0,IF(ISNUMBER(SEARCH(AN$3,Consolidado!$D566)),IF(COUNTIFS(Consolidado!$AC$5:AC566,Consolidado!$AC566,Consolidado!$D$5:D566,"*"&amp;AN$3&amp;"*")=1,1,0),0))</f>
        <v>0</v>
      </c>
      <c r="AO566" s="0" t="n">
        <f aca="false">IF(OR(AO$3="",Consolidado!$D566=""),0,IF(ISNUMBER(SEARCH(AO$3,Consolidado!$D566)),IF(COUNTIFS(Consolidado!$AC$5:AC566,Consolidado!$AC566,Consolidado!$D$5:D566,"*"&amp;AO$3&amp;"*")=1,1,0),0))</f>
        <v>0</v>
      </c>
    </row>
    <row r="567" customFormat="false" ht="15" hidden="false" customHeight="false" outlineLevel="0" collapsed="false">
      <c r="B567" s="0" t="n">
        <f aca="false">IF(OR(B$3="",Consolidado!$D567=""),0,IF(ISNUMBER(SEARCH(B$3,Consolidado!$D567)),IF(COUNTIFS(Consolidado!$AC$5:AC567,Consolidado!$AC567,Consolidado!$D$5:D567,"*"&amp;B$3&amp;"*")=1,1,0),0))</f>
        <v>0</v>
      </c>
      <c r="C567" s="0" t="n">
        <f aca="false">IF(OR(C$3="",Consolidado!$D567=""),0,IF(ISNUMBER(SEARCH(C$3,Consolidado!$D567)),IF(COUNTIFS(Consolidado!$AC$5:AC567,Consolidado!$AC567,Consolidado!$D$5:D567,"*"&amp;C$3&amp;"*")=1,1,0),0))</f>
        <v>0</v>
      </c>
      <c r="D567" s="0" t="n">
        <f aca="false">IF(OR(D$3="",Consolidado!$D567=""),0,IF(ISNUMBER(SEARCH(D$3,Consolidado!$D567)),IF(COUNTIFS(Consolidado!$AC$5:AC567,Consolidado!$AC567,Consolidado!$D$5:D567,"*"&amp;D$3&amp;"*")=1,1,0),0))</f>
        <v>0</v>
      </c>
      <c r="E567" s="0" t="n">
        <f aca="false">IF(OR(E$3="",Consolidado!$D567=""),0,IF(ISNUMBER(SEARCH(E$3,Consolidado!$D567)),IF(COUNTIFS(Consolidado!$AC$5:AC567,Consolidado!$AC567,Consolidado!$D$5:D567,"*"&amp;E$3&amp;"*")=1,1,0),0))</f>
        <v>0</v>
      </c>
      <c r="F567" s="0" t="n">
        <f aca="false">IF(OR(F$3="",Consolidado!$D567=""),0,IF(ISNUMBER(SEARCH(F$3,Consolidado!$D567)),IF(COUNTIFS(Consolidado!$AC$5:AC567,Consolidado!$AC567,Consolidado!$D$5:D567,"*"&amp;F$3&amp;"*")=1,1,0),0))</f>
        <v>0</v>
      </c>
      <c r="G567" s="0" t="n">
        <f aca="false">IF(OR(G$3="",Consolidado!$D567=""),0,IF(ISNUMBER(SEARCH(G$3,Consolidado!$D567)),IF(COUNTIFS(Consolidado!$AC$5:AC567,Consolidado!$AC567,Consolidado!$D$5:D567,"*"&amp;G$3&amp;"*")=1,1,0),0))</f>
        <v>0</v>
      </c>
      <c r="H567" s="0" t="n">
        <f aca="false">IF(OR(H$3="",Consolidado!$D567=""),0,IF(ISNUMBER(SEARCH(H$3,Consolidado!$D567)),IF(COUNTIFS(Consolidado!$AC$5:AC567,Consolidado!$AC567,Consolidado!$D$5:D567,"*"&amp;H$3&amp;"*")=1,1,0),0))</f>
        <v>0</v>
      </c>
      <c r="I567" s="0" t="n">
        <f aca="false">IF(OR(I$3="",Consolidado!$D567=""),0,IF(ISNUMBER(SEARCH(I$3,Consolidado!$D567)),IF(COUNTIFS(Consolidado!$AC$5:AC567,Consolidado!$AC567,Consolidado!$D$5:D567,"*"&amp;I$3&amp;"*")=1,1,0),0))</f>
        <v>0</v>
      </c>
      <c r="J567" s="0" t="n">
        <f aca="false">IF(OR(J$3="",Consolidado!$D567=""),0,IF(ISNUMBER(SEARCH(J$3,Consolidado!$D567)),IF(COUNTIFS(Consolidado!$AC$5:AC567,Consolidado!$AC567,Consolidado!$D$5:D567,"*"&amp;J$3&amp;"*")=1,1,0),0))</f>
        <v>0</v>
      </c>
      <c r="K567" s="0" t="n">
        <f aca="false">IF(OR(K$3="",Consolidado!$D567=""),0,IF(ISNUMBER(SEARCH(K$3,Consolidado!$D567)),IF(COUNTIFS(Consolidado!$AC$5:AC567,Consolidado!$AC567,Consolidado!$D$5:D567,"*"&amp;K$3&amp;"*")=1,1,0),0))</f>
        <v>0</v>
      </c>
      <c r="L567" s="0" t="n">
        <f aca="false">IF(OR(L$3="",Consolidado!$D567=""),0,IF(ISNUMBER(SEARCH(L$3,Consolidado!$D567)),IF(COUNTIFS(Consolidado!$AC$5:AC567,Consolidado!$AC567,Consolidado!$D$5:D567,"*"&amp;L$3&amp;"*")=1,1,0),0))</f>
        <v>0</v>
      </c>
      <c r="M567" s="0" t="n">
        <f aca="false">IF(OR(M$3="",Consolidado!$D567=""),0,IF(ISNUMBER(SEARCH(M$3,Consolidado!$D567)),IF(COUNTIFS(Consolidado!$AC$5:AC567,Consolidado!$AC567,Consolidado!$D$5:D567,"*"&amp;M$3&amp;"*")=1,1,0),0))</f>
        <v>0</v>
      </c>
      <c r="N567" s="0" t="n">
        <f aca="false">IF(OR(N$3="",Consolidado!$D567=""),0,IF(ISNUMBER(SEARCH(N$3,Consolidado!$D567)),IF(COUNTIFS(Consolidado!$AC$5:AC567,Consolidado!$AC567,Consolidado!$D$5:D567,"*"&amp;N$3&amp;"*")=1,1,0),0))</f>
        <v>0</v>
      </c>
      <c r="O567" s="0" t="n">
        <f aca="false">IF(OR(O$3="",Consolidado!$D567=""),0,IF(ISNUMBER(SEARCH(O$3,Consolidado!$D567)),IF(COUNTIFS(Consolidado!$AC$5:AC567,Consolidado!$AC567,Consolidado!$D$5:D567,"*"&amp;O$3&amp;"*")=1,1,0),0))</f>
        <v>0</v>
      </c>
      <c r="P567" s="0" t="n">
        <f aca="false">IF(OR(P$3="",Consolidado!$D567=""),0,IF(ISNUMBER(SEARCH(P$3,Consolidado!$D567)),IF(COUNTIFS(Consolidado!$AC$5:AC567,Consolidado!$AC567,Consolidado!$D$5:D567,"*"&amp;P$3&amp;"*")=1,1,0),0))</f>
        <v>0</v>
      </c>
      <c r="Q567" s="0" t="n">
        <f aca="false">IF(OR(Q$3="",Consolidado!$D567=""),0,IF(ISNUMBER(SEARCH(Q$3,Consolidado!$D567)),IF(COUNTIFS(Consolidado!$AC$5:AC567,Consolidado!$AC567,Consolidado!$D$5:D567,"*"&amp;Q$3&amp;"*")=1,1,0),0))</f>
        <v>0</v>
      </c>
      <c r="R567" s="0" t="n">
        <f aca="false">IF(OR(R$3="",Consolidado!$D567=""),0,IF(ISNUMBER(SEARCH(R$3,Consolidado!$D567)),IF(COUNTIFS(Consolidado!$AC$5:AC567,Consolidado!$AC567,Consolidado!$D$5:D567,"*"&amp;R$3&amp;"*")=1,1,0),0))</f>
        <v>0</v>
      </c>
      <c r="S567" s="0" t="n">
        <f aca="false">IF(OR(S$3="",Consolidado!$D567=""),0,IF(ISNUMBER(SEARCH(S$3,Consolidado!$D567)),IF(COUNTIFS(Consolidado!$AC$5:AC567,Consolidado!$AC567,Consolidado!$D$5:D567,"*"&amp;S$3&amp;"*")=1,1,0),0))</f>
        <v>0</v>
      </c>
      <c r="T567" s="0" t="n">
        <f aca="false">IF(OR(T$3="",Consolidado!$D567=""),0,IF(ISNUMBER(SEARCH(T$3,Consolidado!$D567)),IF(COUNTIFS(Consolidado!$AC$5:AC567,Consolidado!$AC567,Consolidado!$D$5:D567,"*"&amp;T$3&amp;"*")=1,1,0),0))</f>
        <v>0</v>
      </c>
      <c r="U567" s="0" t="n">
        <f aca="false">IF(OR(U$3="",Consolidado!$D567=""),0,IF(ISNUMBER(SEARCH(U$3,Consolidado!$D567)),IF(COUNTIFS(Consolidado!$AC$5:AC567,Consolidado!$AC567,Consolidado!$D$5:D567,"*"&amp;U$3&amp;"*")=1,1,0),0))</f>
        <v>0</v>
      </c>
      <c r="V567" s="0" t="n">
        <f aca="false">IF(OR(V$3="",Consolidado!$D567=""),0,IF(ISNUMBER(SEARCH(V$3,Consolidado!$D567)),IF(COUNTIFS(Consolidado!$AC$5:AC567,Consolidado!$AC567,Consolidado!$D$5:D567,"*"&amp;V$3&amp;"*")=1,1,0),0))</f>
        <v>0</v>
      </c>
      <c r="W567" s="0" t="n">
        <f aca="false">IF(OR(W$3="",Consolidado!$D567=""),0,IF(ISNUMBER(SEARCH(W$3,Consolidado!$D567)),IF(COUNTIFS(Consolidado!$AC$5:AC567,Consolidado!$AC567,Consolidado!$D$5:D567,"*"&amp;W$3&amp;"*")=1,1,0),0))</f>
        <v>0</v>
      </c>
      <c r="X567" s="0" t="n">
        <f aca="false">IF(OR(X$3="",Consolidado!$D567=""),0,IF(ISNUMBER(SEARCH(X$3,Consolidado!$D567)),IF(COUNTIFS(Consolidado!$AC$5:AC567,Consolidado!$AC567,Consolidado!$D$5:D567,"*"&amp;X$3&amp;"*")=1,1,0),0))</f>
        <v>0</v>
      </c>
      <c r="Y567" s="0" t="n">
        <f aca="false">IF(OR(Y$3="",Consolidado!$D567=""),0,IF(ISNUMBER(SEARCH(Y$3,Consolidado!$D567)),IF(COUNTIFS(Consolidado!$AC$5:AC567,Consolidado!$AC567,Consolidado!$D$5:D567,"*"&amp;Y$3&amp;"*")=1,1,0),0))</f>
        <v>0</v>
      </c>
      <c r="Z567" s="0" t="n">
        <f aca="false">IF(OR(Z$3="",Consolidado!$D567=""),0,IF(ISNUMBER(SEARCH(Z$3,Consolidado!$D567)),IF(COUNTIFS(Consolidado!$AC$5:AC567,Consolidado!$AC567,Consolidado!$D$5:D567,"*"&amp;Z$3&amp;"*")=1,1,0),0))</f>
        <v>0</v>
      </c>
      <c r="AA567" s="0" t="n">
        <f aca="false">IF(OR(AA$3="",Consolidado!$D567=""),0,IF(ISNUMBER(SEARCH(AA$3,Consolidado!$D567)),IF(COUNTIFS(Consolidado!$AC$5:AC567,Consolidado!$AC567,Consolidado!$D$5:D567,"*"&amp;AA$3&amp;"*")=1,1,0),0))</f>
        <v>0</v>
      </c>
      <c r="AB567" s="0" t="n">
        <f aca="false">IF(OR(AB$3="",Consolidado!$D567=""),0,IF(ISNUMBER(SEARCH(AB$3,Consolidado!$D567)),IF(COUNTIFS(Consolidado!$AC$5:AC567,Consolidado!$AC567,Consolidado!$D$5:D567,"*"&amp;AB$3&amp;"*")=1,1,0),0))</f>
        <v>0</v>
      </c>
      <c r="AC567" s="0" t="n">
        <f aca="false">IF(OR(AC$3="",Consolidado!$D567=""),0,IF(ISNUMBER(SEARCH(AC$3,Consolidado!$D567)),IF(COUNTIFS(Consolidado!$AC$5:AC567,Consolidado!$AC567,Consolidado!$D$5:D567,"*"&amp;AC$3&amp;"*")=1,1,0),0))</f>
        <v>0</v>
      </c>
      <c r="AD567" s="0" t="n">
        <f aca="false">IF(OR(AD$3="",Consolidado!$D567=""),0,IF(ISNUMBER(SEARCH(AD$3,Consolidado!$D567)),IF(COUNTIFS(Consolidado!$AC$5:AC567,Consolidado!$AC567,Consolidado!$D$5:D567,"*"&amp;AD$3&amp;"*")=1,1,0),0))</f>
        <v>0</v>
      </c>
      <c r="AE567" s="0" t="n">
        <f aca="false">IF(OR(AE$3="",Consolidado!$D567=""),0,IF(ISNUMBER(SEARCH(AE$3,Consolidado!$D567)),IF(COUNTIFS(Consolidado!$AC$5:AC567,Consolidado!$AC567,Consolidado!$D$5:D567,"*"&amp;AE$3&amp;"*")=1,1,0),0))</f>
        <v>0</v>
      </c>
      <c r="AF567" s="0" t="n">
        <f aca="false">IF(OR(AF$3="",Consolidado!$D567=""),0,IF(ISNUMBER(SEARCH(AF$3,Consolidado!$D567)),IF(COUNTIFS(Consolidado!$AC$5:AC567,Consolidado!$AC567,Consolidado!$D$5:D567,"*"&amp;AF$3&amp;"*")=1,1,0),0))</f>
        <v>0</v>
      </c>
      <c r="AG567" s="0" t="n">
        <f aca="false">IF(OR(AG$3="",Consolidado!$D567=""),0,IF(ISNUMBER(SEARCH(AG$3,Consolidado!$D567)),IF(COUNTIFS(Consolidado!$AC$5:AC567,Consolidado!$AC567,Consolidado!$D$5:D567,"*"&amp;AG$3&amp;"*")=1,1,0),0))</f>
        <v>0</v>
      </c>
      <c r="AH567" s="0" t="n">
        <f aca="false">IF(OR(AH$3="",Consolidado!$D567=""),0,IF(ISNUMBER(SEARCH(AH$3,Consolidado!$D567)),IF(COUNTIFS(Consolidado!$AC$5:AC567,Consolidado!$AC567,Consolidado!$D$5:D567,"*"&amp;AH$3&amp;"*")=1,1,0),0))</f>
        <v>0</v>
      </c>
      <c r="AI567" s="0" t="n">
        <f aca="false">IF(OR(AI$3="",Consolidado!$D567=""),0,IF(ISNUMBER(SEARCH(AI$3,Consolidado!$D567)),IF(COUNTIFS(Consolidado!$AC$5:AC567,Consolidado!$AC567,Consolidado!$D$5:D567,"*"&amp;AI$3&amp;"*")=1,1,0),0))</f>
        <v>0</v>
      </c>
      <c r="AJ567" s="0" t="n">
        <f aca="false">IF(OR(AJ$3="",Consolidado!$D567=""),0,IF(ISNUMBER(SEARCH(AJ$3,Consolidado!$D567)),IF(COUNTIFS(Consolidado!$AC$5:AC567,Consolidado!$AC567,Consolidado!$D$5:D567,"*"&amp;AJ$3&amp;"*")=1,1,0),0))</f>
        <v>0</v>
      </c>
      <c r="AK567" s="0" t="n">
        <f aca="false">IF(OR(AK$3="",Consolidado!$D567=""),0,IF(ISNUMBER(SEARCH(AK$3,Consolidado!$D567)),IF(COUNTIFS(Consolidado!$AC$5:AC567,Consolidado!$AC567,Consolidado!$D$5:D567,"*"&amp;AK$3&amp;"*")=1,1,0),0))</f>
        <v>0</v>
      </c>
      <c r="AL567" s="0" t="n">
        <f aca="false">IF(OR(AL$3="",Consolidado!$D567=""),0,IF(ISNUMBER(SEARCH(AL$3,Consolidado!$D567)),IF(COUNTIFS(Consolidado!$AC$5:AC567,Consolidado!$AC567,Consolidado!$D$5:D567,"*"&amp;AL$3&amp;"*")=1,1,0),0))</f>
        <v>0</v>
      </c>
      <c r="AM567" s="0" t="n">
        <f aca="false">IF(OR(AM$3="",Consolidado!$D567=""),0,IF(ISNUMBER(SEARCH(AM$3,Consolidado!$D567)),IF(COUNTIFS(Consolidado!$AC$5:AC567,Consolidado!$AC567,Consolidado!$D$5:D567,"*"&amp;AM$3&amp;"*")=1,1,0),0))</f>
        <v>0</v>
      </c>
      <c r="AN567" s="0" t="n">
        <f aca="false">IF(OR(AN$3="",Consolidado!$D567=""),0,IF(ISNUMBER(SEARCH(AN$3,Consolidado!$D567)),IF(COUNTIFS(Consolidado!$AC$5:AC567,Consolidado!$AC567,Consolidado!$D$5:D567,"*"&amp;AN$3&amp;"*")=1,1,0),0))</f>
        <v>0</v>
      </c>
      <c r="AO567" s="0" t="n">
        <f aca="false">IF(OR(AO$3="",Consolidado!$D567=""),0,IF(ISNUMBER(SEARCH(AO$3,Consolidado!$D567)),IF(COUNTIFS(Consolidado!$AC$5:AC567,Consolidado!$AC567,Consolidado!$D$5:D567,"*"&amp;AO$3&amp;"*")=1,1,0),0))</f>
        <v>0</v>
      </c>
    </row>
    <row r="568" customFormat="false" ht="15" hidden="false" customHeight="false" outlineLevel="0" collapsed="false">
      <c r="B568" s="0" t="n">
        <f aca="false">IF(OR(B$3="",Consolidado!$D568=""),0,IF(ISNUMBER(SEARCH(B$3,Consolidado!$D568)),IF(COUNTIFS(Consolidado!$AC$5:AC568,Consolidado!$AC568,Consolidado!$D$5:D568,"*"&amp;B$3&amp;"*")=1,1,0),0))</f>
        <v>0</v>
      </c>
      <c r="C568" s="0" t="n">
        <f aca="false">IF(OR(C$3="",Consolidado!$D568=""),0,IF(ISNUMBER(SEARCH(C$3,Consolidado!$D568)),IF(COUNTIFS(Consolidado!$AC$5:AC568,Consolidado!$AC568,Consolidado!$D$5:D568,"*"&amp;C$3&amp;"*")=1,1,0),0))</f>
        <v>0</v>
      </c>
      <c r="D568" s="0" t="n">
        <f aca="false">IF(OR(D$3="",Consolidado!$D568=""),0,IF(ISNUMBER(SEARCH(D$3,Consolidado!$D568)),IF(COUNTIFS(Consolidado!$AC$5:AC568,Consolidado!$AC568,Consolidado!$D$5:D568,"*"&amp;D$3&amp;"*")=1,1,0),0))</f>
        <v>0</v>
      </c>
      <c r="E568" s="0" t="n">
        <f aca="false">IF(OR(E$3="",Consolidado!$D568=""),0,IF(ISNUMBER(SEARCH(E$3,Consolidado!$D568)),IF(COUNTIFS(Consolidado!$AC$5:AC568,Consolidado!$AC568,Consolidado!$D$5:D568,"*"&amp;E$3&amp;"*")=1,1,0),0))</f>
        <v>0</v>
      </c>
      <c r="F568" s="0" t="n">
        <f aca="false">IF(OR(F$3="",Consolidado!$D568=""),0,IF(ISNUMBER(SEARCH(F$3,Consolidado!$D568)),IF(COUNTIFS(Consolidado!$AC$5:AC568,Consolidado!$AC568,Consolidado!$D$5:D568,"*"&amp;F$3&amp;"*")=1,1,0),0))</f>
        <v>0</v>
      </c>
      <c r="G568" s="0" t="n">
        <f aca="false">IF(OR(G$3="",Consolidado!$D568=""),0,IF(ISNUMBER(SEARCH(G$3,Consolidado!$D568)),IF(COUNTIFS(Consolidado!$AC$5:AC568,Consolidado!$AC568,Consolidado!$D$5:D568,"*"&amp;G$3&amp;"*")=1,1,0),0))</f>
        <v>0</v>
      </c>
      <c r="H568" s="0" t="n">
        <f aca="false">IF(OR(H$3="",Consolidado!$D568=""),0,IF(ISNUMBER(SEARCH(H$3,Consolidado!$D568)),IF(COUNTIFS(Consolidado!$AC$5:AC568,Consolidado!$AC568,Consolidado!$D$5:D568,"*"&amp;H$3&amp;"*")=1,1,0),0))</f>
        <v>0</v>
      </c>
      <c r="I568" s="0" t="n">
        <f aca="false">IF(OR(I$3="",Consolidado!$D568=""),0,IF(ISNUMBER(SEARCH(I$3,Consolidado!$D568)),IF(COUNTIFS(Consolidado!$AC$5:AC568,Consolidado!$AC568,Consolidado!$D$5:D568,"*"&amp;I$3&amp;"*")=1,1,0),0))</f>
        <v>0</v>
      </c>
      <c r="J568" s="0" t="n">
        <f aca="false">IF(OR(J$3="",Consolidado!$D568=""),0,IF(ISNUMBER(SEARCH(J$3,Consolidado!$D568)),IF(COUNTIFS(Consolidado!$AC$5:AC568,Consolidado!$AC568,Consolidado!$D$5:D568,"*"&amp;J$3&amp;"*")=1,1,0),0))</f>
        <v>0</v>
      </c>
      <c r="K568" s="0" t="n">
        <f aca="false">IF(OR(K$3="",Consolidado!$D568=""),0,IF(ISNUMBER(SEARCH(K$3,Consolidado!$D568)),IF(COUNTIFS(Consolidado!$AC$5:AC568,Consolidado!$AC568,Consolidado!$D$5:D568,"*"&amp;K$3&amp;"*")=1,1,0),0))</f>
        <v>0</v>
      </c>
      <c r="L568" s="0" t="n">
        <f aca="false">IF(OR(L$3="",Consolidado!$D568=""),0,IF(ISNUMBER(SEARCH(L$3,Consolidado!$D568)),IF(COUNTIFS(Consolidado!$AC$5:AC568,Consolidado!$AC568,Consolidado!$D$5:D568,"*"&amp;L$3&amp;"*")=1,1,0),0))</f>
        <v>0</v>
      </c>
      <c r="M568" s="0" t="n">
        <f aca="false">IF(OR(M$3="",Consolidado!$D568=""),0,IF(ISNUMBER(SEARCH(M$3,Consolidado!$D568)),IF(COUNTIFS(Consolidado!$AC$5:AC568,Consolidado!$AC568,Consolidado!$D$5:D568,"*"&amp;M$3&amp;"*")=1,1,0),0))</f>
        <v>0</v>
      </c>
      <c r="N568" s="0" t="n">
        <f aca="false">IF(OR(N$3="",Consolidado!$D568=""),0,IF(ISNUMBER(SEARCH(N$3,Consolidado!$D568)),IF(COUNTIFS(Consolidado!$AC$5:AC568,Consolidado!$AC568,Consolidado!$D$5:D568,"*"&amp;N$3&amp;"*")=1,1,0),0))</f>
        <v>0</v>
      </c>
      <c r="O568" s="0" t="n">
        <f aca="false">IF(OR(O$3="",Consolidado!$D568=""),0,IF(ISNUMBER(SEARCH(O$3,Consolidado!$D568)),IF(COUNTIFS(Consolidado!$AC$5:AC568,Consolidado!$AC568,Consolidado!$D$5:D568,"*"&amp;O$3&amp;"*")=1,1,0),0))</f>
        <v>0</v>
      </c>
      <c r="P568" s="0" t="n">
        <f aca="false">IF(OR(P$3="",Consolidado!$D568=""),0,IF(ISNUMBER(SEARCH(P$3,Consolidado!$D568)),IF(COUNTIFS(Consolidado!$AC$5:AC568,Consolidado!$AC568,Consolidado!$D$5:D568,"*"&amp;P$3&amp;"*")=1,1,0),0))</f>
        <v>0</v>
      </c>
      <c r="Q568" s="0" t="n">
        <f aca="false">IF(OR(Q$3="",Consolidado!$D568=""),0,IF(ISNUMBER(SEARCH(Q$3,Consolidado!$D568)),IF(COUNTIFS(Consolidado!$AC$5:AC568,Consolidado!$AC568,Consolidado!$D$5:D568,"*"&amp;Q$3&amp;"*")=1,1,0),0))</f>
        <v>0</v>
      </c>
      <c r="R568" s="0" t="n">
        <f aca="false">IF(OR(R$3="",Consolidado!$D568=""),0,IF(ISNUMBER(SEARCH(R$3,Consolidado!$D568)),IF(COUNTIFS(Consolidado!$AC$5:AC568,Consolidado!$AC568,Consolidado!$D$5:D568,"*"&amp;R$3&amp;"*")=1,1,0),0))</f>
        <v>0</v>
      </c>
      <c r="S568" s="0" t="n">
        <f aca="false">IF(OR(S$3="",Consolidado!$D568=""),0,IF(ISNUMBER(SEARCH(S$3,Consolidado!$D568)),IF(COUNTIFS(Consolidado!$AC$5:AC568,Consolidado!$AC568,Consolidado!$D$5:D568,"*"&amp;S$3&amp;"*")=1,1,0),0))</f>
        <v>0</v>
      </c>
      <c r="T568" s="0" t="n">
        <f aca="false">IF(OR(T$3="",Consolidado!$D568=""),0,IF(ISNUMBER(SEARCH(T$3,Consolidado!$D568)),IF(COUNTIFS(Consolidado!$AC$5:AC568,Consolidado!$AC568,Consolidado!$D$5:D568,"*"&amp;T$3&amp;"*")=1,1,0),0))</f>
        <v>0</v>
      </c>
      <c r="U568" s="0" t="n">
        <f aca="false">IF(OR(U$3="",Consolidado!$D568=""),0,IF(ISNUMBER(SEARCH(U$3,Consolidado!$D568)),IF(COUNTIFS(Consolidado!$AC$5:AC568,Consolidado!$AC568,Consolidado!$D$5:D568,"*"&amp;U$3&amp;"*")=1,1,0),0))</f>
        <v>0</v>
      </c>
      <c r="V568" s="0" t="n">
        <f aca="false">IF(OR(V$3="",Consolidado!$D568=""),0,IF(ISNUMBER(SEARCH(V$3,Consolidado!$D568)),IF(COUNTIFS(Consolidado!$AC$5:AC568,Consolidado!$AC568,Consolidado!$D$5:D568,"*"&amp;V$3&amp;"*")=1,1,0),0))</f>
        <v>0</v>
      </c>
      <c r="W568" s="0" t="n">
        <f aca="false">IF(OR(W$3="",Consolidado!$D568=""),0,IF(ISNUMBER(SEARCH(W$3,Consolidado!$D568)),IF(COUNTIFS(Consolidado!$AC$5:AC568,Consolidado!$AC568,Consolidado!$D$5:D568,"*"&amp;W$3&amp;"*")=1,1,0),0))</f>
        <v>0</v>
      </c>
      <c r="X568" s="0" t="n">
        <f aca="false">IF(OR(X$3="",Consolidado!$D568=""),0,IF(ISNUMBER(SEARCH(X$3,Consolidado!$D568)),IF(COUNTIFS(Consolidado!$AC$5:AC568,Consolidado!$AC568,Consolidado!$D$5:D568,"*"&amp;X$3&amp;"*")=1,1,0),0))</f>
        <v>0</v>
      </c>
      <c r="Y568" s="0" t="n">
        <f aca="false">IF(OR(Y$3="",Consolidado!$D568=""),0,IF(ISNUMBER(SEARCH(Y$3,Consolidado!$D568)),IF(COUNTIFS(Consolidado!$AC$5:AC568,Consolidado!$AC568,Consolidado!$D$5:D568,"*"&amp;Y$3&amp;"*")=1,1,0),0))</f>
        <v>0</v>
      </c>
      <c r="Z568" s="0" t="n">
        <f aca="false">IF(OR(Z$3="",Consolidado!$D568=""),0,IF(ISNUMBER(SEARCH(Z$3,Consolidado!$D568)),IF(COUNTIFS(Consolidado!$AC$5:AC568,Consolidado!$AC568,Consolidado!$D$5:D568,"*"&amp;Z$3&amp;"*")=1,1,0),0))</f>
        <v>0</v>
      </c>
      <c r="AA568" s="0" t="n">
        <f aca="false">IF(OR(AA$3="",Consolidado!$D568=""),0,IF(ISNUMBER(SEARCH(AA$3,Consolidado!$D568)),IF(COUNTIFS(Consolidado!$AC$5:AC568,Consolidado!$AC568,Consolidado!$D$5:D568,"*"&amp;AA$3&amp;"*")=1,1,0),0))</f>
        <v>0</v>
      </c>
      <c r="AB568" s="0" t="n">
        <f aca="false">IF(OR(AB$3="",Consolidado!$D568=""),0,IF(ISNUMBER(SEARCH(AB$3,Consolidado!$D568)),IF(COUNTIFS(Consolidado!$AC$5:AC568,Consolidado!$AC568,Consolidado!$D$5:D568,"*"&amp;AB$3&amp;"*")=1,1,0),0))</f>
        <v>0</v>
      </c>
      <c r="AC568" s="0" t="n">
        <f aca="false">IF(OR(AC$3="",Consolidado!$D568=""),0,IF(ISNUMBER(SEARCH(AC$3,Consolidado!$D568)),IF(COUNTIFS(Consolidado!$AC$5:AC568,Consolidado!$AC568,Consolidado!$D$5:D568,"*"&amp;AC$3&amp;"*")=1,1,0),0))</f>
        <v>0</v>
      </c>
      <c r="AD568" s="0" t="n">
        <f aca="false">IF(OR(AD$3="",Consolidado!$D568=""),0,IF(ISNUMBER(SEARCH(AD$3,Consolidado!$D568)),IF(COUNTIFS(Consolidado!$AC$5:AC568,Consolidado!$AC568,Consolidado!$D$5:D568,"*"&amp;AD$3&amp;"*")=1,1,0),0))</f>
        <v>0</v>
      </c>
      <c r="AE568" s="0" t="n">
        <f aca="false">IF(OR(AE$3="",Consolidado!$D568=""),0,IF(ISNUMBER(SEARCH(AE$3,Consolidado!$D568)),IF(COUNTIFS(Consolidado!$AC$5:AC568,Consolidado!$AC568,Consolidado!$D$5:D568,"*"&amp;AE$3&amp;"*")=1,1,0),0))</f>
        <v>0</v>
      </c>
      <c r="AF568" s="0" t="n">
        <f aca="false">IF(OR(AF$3="",Consolidado!$D568=""),0,IF(ISNUMBER(SEARCH(AF$3,Consolidado!$D568)),IF(COUNTIFS(Consolidado!$AC$5:AC568,Consolidado!$AC568,Consolidado!$D$5:D568,"*"&amp;AF$3&amp;"*")=1,1,0),0))</f>
        <v>0</v>
      </c>
      <c r="AG568" s="0" t="n">
        <f aca="false">IF(OR(AG$3="",Consolidado!$D568=""),0,IF(ISNUMBER(SEARCH(AG$3,Consolidado!$D568)),IF(COUNTIFS(Consolidado!$AC$5:AC568,Consolidado!$AC568,Consolidado!$D$5:D568,"*"&amp;AG$3&amp;"*")=1,1,0),0))</f>
        <v>0</v>
      </c>
      <c r="AH568" s="0" t="n">
        <f aca="false">IF(OR(AH$3="",Consolidado!$D568=""),0,IF(ISNUMBER(SEARCH(AH$3,Consolidado!$D568)),IF(COUNTIFS(Consolidado!$AC$5:AC568,Consolidado!$AC568,Consolidado!$D$5:D568,"*"&amp;AH$3&amp;"*")=1,1,0),0))</f>
        <v>0</v>
      </c>
      <c r="AI568" s="0" t="n">
        <f aca="false">IF(OR(AI$3="",Consolidado!$D568=""),0,IF(ISNUMBER(SEARCH(AI$3,Consolidado!$D568)),IF(COUNTIFS(Consolidado!$AC$5:AC568,Consolidado!$AC568,Consolidado!$D$5:D568,"*"&amp;AI$3&amp;"*")=1,1,0),0))</f>
        <v>0</v>
      </c>
      <c r="AJ568" s="0" t="n">
        <f aca="false">IF(OR(AJ$3="",Consolidado!$D568=""),0,IF(ISNUMBER(SEARCH(AJ$3,Consolidado!$D568)),IF(COUNTIFS(Consolidado!$AC$5:AC568,Consolidado!$AC568,Consolidado!$D$5:D568,"*"&amp;AJ$3&amp;"*")=1,1,0),0))</f>
        <v>0</v>
      </c>
      <c r="AK568" s="0" t="n">
        <f aca="false">IF(OR(AK$3="",Consolidado!$D568=""),0,IF(ISNUMBER(SEARCH(AK$3,Consolidado!$D568)),IF(COUNTIFS(Consolidado!$AC$5:AC568,Consolidado!$AC568,Consolidado!$D$5:D568,"*"&amp;AK$3&amp;"*")=1,1,0),0))</f>
        <v>0</v>
      </c>
      <c r="AL568" s="0" t="n">
        <f aca="false">IF(OR(AL$3="",Consolidado!$D568=""),0,IF(ISNUMBER(SEARCH(AL$3,Consolidado!$D568)),IF(COUNTIFS(Consolidado!$AC$5:AC568,Consolidado!$AC568,Consolidado!$D$5:D568,"*"&amp;AL$3&amp;"*")=1,1,0),0))</f>
        <v>0</v>
      </c>
      <c r="AM568" s="0" t="n">
        <f aca="false">IF(OR(AM$3="",Consolidado!$D568=""),0,IF(ISNUMBER(SEARCH(AM$3,Consolidado!$D568)),IF(COUNTIFS(Consolidado!$AC$5:AC568,Consolidado!$AC568,Consolidado!$D$5:D568,"*"&amp;AM$3&amp;"*")=1,1,0),0))</f>
        <v>0</v>
      </c>
      <c r="AN568" s="0" t="n">
        <f aca="false">IF(OR(AN$3="",Consolidado!$D568=""),0,IF(ISNUMBER(SEARCH(AN$3,Consolidado!$D568)),IF(COUNTIFS(Consolidado!$AC$5:AC568,Consolidado!$AC568,Consolidado!$D$5:D568,"*"&amp;AN$3&amp;"*")=1,1,0),0))</f>
        <v>0</v>
      </c>
      <c r="AO568" s="0" t="n">
        <f aca="false">IF(OR(AO$3="",Consolidado!$D568=""),0,IF(ISNUMBER(SEARCH(AO$3,Consolidado!$D568)),IF(COUNTIFS(Consolidado!$AC$5:AC568,Consolidado!$AC568,Consolidado!$D$5:D568,"*"&amp;AO$3&amp;"*")=1,1,0),0))</f>
        <v>0</v>
      </c>
    </row>
    <row r="569" customFormat="false" ht="15" hidden="false" customHeight="false" outlineLevel="0" collapsed="false">
      <c r="B569" s="0" t="n">
        <f aca="false">IF(OR(B$3="",Consolidado!$D569=""),0,IF(ISNUMBER(SEARCH(B$3,Consolidado!$D569)),IF(COUNTIFS(Consolidado!$AC$5:AC569,Consolidado!$AC569,Consolidado!$D$5:D569,"*"&amp;B$3&amp;"*")=1,1,0),0))</f>
        <v>0</v>
      </c>
      <c r="C569" s="0" t="n">
        <f aca="false">IF(OR(C$3="",Consolidado!$D569=""),0,IF(ISNUMBER(SEARCH(C$3,Consolidado!$D569)),IF(COUNTIFS(Consolidado!$AC$5:AC569,Consolidado!$AC569,Consolidado!$D$5:D569,"*"&amp;C$3&amp;"*")=1,1,0),0))</f>
        <v>0</v>
      </c>
      <c r="D569" s="0" t="n">
        <f aca="false">IF(OR(D$3="",Consolidado!$D569=""),0,IF(ISNUMBER(SEARCH(D$3,Consolidado!$D569)),IF(COUNTIFS(Consolidado!$AC$5:AC569,Consolidado!$AC569,Consolidado!$D$5:D569,"*"&amp;D$3&amp;"*")=1,1,0),0))</f>
        <v>0</v>
      </c>
      <c r="E569" s="0" t="n">
        <f aca="false">IF(OR(E$3="",Consolidado!$D569=""),0,IF(ISNUMBER(SEARCH(E$3,Consolidado!$D569)),IF(COUNTIFS(Consolidado!$AC$5:AC569,Consolidado!$AC569,Consolidado!$D$5:D569,"*"&amp;E$3&amp;"*")=1,1,0),0))</f>
        <v>0</v>
      </c>
      <c r="F569" s="0" t="n">
        <f aca="false">IF(OR(F$3="",Consolidado!$D569=""),0,IF(ISNUMBER(SEARCH(F$3,Consolidado!$D569)),IF(COUNTIFS(Consolidado!$AC$5:AC569,Consolidado!$AC569,Consolidado!$D$5:D569,"*"&amp;F$3&amp;"*")=1,1,0),0))</f>
        <v>0</v>
      </c>
      <c r="G569" s="0" t="n">
        <f aca="false">IF(OR(G$3="",Consolidado!$D569=""),0,IF(ISNUMBER(SEARCH(G$3,Consolidado!$D569)),IF(COUNTIFS(Consolidado!$AC$5:AC569,Consolidado!$AC569,Consolidado!$D$5:D569,"*"&amp;G$3&amp;"*")=1,1,0),0))</f>
        <v>0</v>
      </c>
      <c r="H569" s="0" t="n">
        <f aca="false">IF(OR(H$3="",Consolidado!$D569=""),0,IF(ISNUMBER(SEARCH(H$3,Consolidado!$D569)),IF(COUNTIFS(Consolidado!$AC$5:AC569,Consolidado!$AC569,Consolidado!$D$5:D569,"*"&amp;H$3&amp;"*")=1,1,0),0))</f>
        <v>0</v>
      </c>
      <c r="I569" s="0" t="n">
        <f aca="false">IF(OR(I$3="",Consolidado!$D569=""),0,IF(ISNUMBER(SEARCH(I$3,Consolidado!$D569)),IF(COUNTIFS(Consolidado!$AC$5:AC569,Consolidado!$AC569,Consolidado!$D$5:D569,"*"&amp;I$3&amp;"*")=1,1,0),0))</f>
        <v>0</v>
      </c>
      <c r="J569" s="0" t="n">
        <f aca="false">IF(OR(J$3="",Consolidado!$D569=""),0,IF(ISNUMBER(SEARCH(J$3,Consolidado!$D569)),IF(COUNTIFS(Consolidado!$AC$5:AC569,Consolidado!$AC569,Consolidado!$D$5:D569,"*"&amp;J$3&amp;"*")=1,1,0),0))</f>
        <v>0</v>
      </c>
      <c r="K569" s="0" t="n">
        <f aca="false">IF(OR(K$3="",Consolidado!$D569=""),0,IF(ISNUMBER(SEARCH(K$3,Consolidado!$D569)),IF(COUNTIFS(Consolidado!$AC$5:AC569,Consolidado!$AC569,Consolidado!$D$5:D569,"*"&amp;K$3&amp;"*")=1,1,0),0))</f>
        <v>0</v>
      </c>
      <c r="L569" s="0" t="n">
        <f aca="false">IF(OR(L$3="",Consolidado!$D569=""),0,IF(ISNUMBER(SEARCH(L$3,Consolidado!$D569)),IF(COUNTIFS(Consolidado!$AC$5:AC569,Consolidado!$AC569,Consolidado!$D$5:D569,"*"&amp;L$3&amp;"*")=1,1,0),0))</f>
        <v>0</v>
      </c>
      <c r="M569" s="0" t="n">
        <f aca="false">IF(OR(M$3="",Consolidado!$D569=""),0,IF(ISNUMBER(SEARCH(M$3,Consolidado!$D569)),IF(COUNTIFS(Consolidado!$AC$5:AC569,Consolidado!$AC569,Consolidado!$D$5:D569,"*"&amp;M$3&amp;"*")=1,1,0),0))</f>
        <v>0</v>
      </c>
      <c r="N569" s="0" t="n">
        <f aca="false">IF(OR(N$3="",Consolidado!$D569=""),0,IF(ISNUMBER(SEARCH(N$3,Consolidado!$D569)),IF(COUNTIFS(Consolidado!$AC$5:AC569,Consolidado!$AC569,Consolidado!$D$5:D569,"*"&amp;N$3&amp;"*")=1,1,0),0))</f>
        <v>0</v>
      </c>
      <c r="O569" s="0" t="n">
        <f aca="false">IF(OR(O$3="",Consolidado!$D569=""),0,IF(ISNUMBER(SEARCH(O$3,Consolidado!$D569)),IF(COUNTIFS(Consolidado!$AC$5:AC569,Consolidado!$AC569,Consolidado!$D$5:D569,"*"&amp;O$3&amp;"*")=1,1,0),0))</f>
        <v>0</v>
      </c>
      <c r="P569" s="0" t="n">
        <f aca="false">IF(OR(P$3="",Consolidado!$D569=""),0,IF(ISNUMBER(SEARCH(P$3,Consolidado!$D569)),IF(COUNTIFS(Consolidado!$AC$5:AC569,Consolidado!$AC569,Consolidado!$D$5:D569,"*"&amp;P$3&amp;"*")=1,1,0),0))</f>
        <v>0</v>
      </c>
      <c r="Q569" s="0" t="n">
        <f aca="false">IF(OR(Q$3="",Consolidado!$D569=""),0,IF(ISNUMBER(SEARCH(Q$3,Consolidado!$D569)),IF(COUNTIFS(Consolidado!$AC$5:AC569,Consolidado!$AC569,Consolidado!$D$5:D569,"*"&amp;Q$3&amp;"*")=1,1,0),0))</f>
        <v>0</v>
      </c>
      <c r="R569" s="0" t="n">
        <f aca="false">IF(OR(R$3="",Consolidado!$D569=""),0,IF(ISNUMBER(SEARCH(R$3,Consolidado!$D569)),IF(COUNTIFS(Consolidado!$AC$5:AC569,Consolidado!$AC569,Consolidado!$D$5:D569,"*"&amp;R$3&amp;"*")=1,1,0),0))</f>
        <v>0</v>
      </c>
      <c r="S569" s="0" t="n">
        <f aca="false">IF(OR(S$3="",Consolidado!$D569=""),0,IF(ISNUMBER(SEARCH(S$3,Consolidado!$D569)),IF(COUNTIFS(Consolidado!$AC$5:AC569,Consolidado!$AC569,Consolidado!$D$5:D569,"*"&amp;S$3&amp;"*")=1,1,0),0))</f>
        <v>0</v>
      </c>
      <c r="T569" s="0" t="n">
        <f aca="false">IF(OR(T$3="",Consolidado!$D569=""),0,IF(ISNUMBER(SEARCH(T$3,Consolidado!$D569)),IF(COUNTIFS(Consolidado!$AC$5:AC569,Consolidado!$AC569,Consolidado!$D$5:D569,"*"&amp;T$3&amp;"*")=1,1,0),0))</f>
        <v>0</v>
      </c>
      <c r="U569" s="0" t="n">
        <f aca="false">IF(OR(U$3="",Consolidado!$D569=""),0,IF(ISNUMBER(SEARCH(U$3,Consolidado!$D569)),IF(COUNTIFS(Consolidado!$AC$5:AC569,Consolidado!$AC569,Consolidado!$D$5:D569,"*"&amp;U$3&amp;"*")=1,1,0),0))</f>
        <v>0</v>
      </c>
      <c r="V569" s="0" t="n">
        <f aca="false">IF(OR(V$3="",Consolidado!$D569=""),0,IF(ISNUMBER(SEARCH(V$3,Consolidado!$D569)),IF(COUNTIFS(Consolidado!$AC$5:AC569,Consolidado!$AC569,Consolidado!$D$5:D569,"*"&amp;V$3&amp;"*")=1,1,0),0))</f>
        <v>0</v>
      </c>
      <c r="W569" s="0" t="n">
        <f aca="false">IF(OR(W$3="",Consolidado!$D569=""),0,IF(ISNUMBER(SEARCH(W$3,Consolidado!$D569)),IF(COUNTIFS(Consolidado!$AC$5:AC569,Consolidado!$AC569,Consolidado!$D$5:D569,"*"&amp;W$3&amp;"*")=1,1,0),0))</f>
        <v>0</v>
      </c>
      <c r="X569" s="0" t="n">
        <f aca="false">IF(OR(X$3="",Consolidado!$D569=""),0,IF(ISNUMBER(SEARCH(X$3,Consolidado!$D569)),IF(COUNTIFS(Consolidado!$AC$5:AC569,Consolidado!$AC569,Consolidado!$D$5:D569,"*"&amp;X$3&amp;"*")=1,1,0),0))</f>
        <v>0</v>
      </c>
      <c r="Y569" s="0" t="n">
        <f aca="false">IF(OR(Y$3="",Consolidado!$D569=""),0,IF(ISNUMBER(SEARCH(Y$3,Consolidado!$D569)),IF(COUNTIFS(Consolidado!$AC$5:AC569,Consolidado!$AC569,Consolidado!$D$5:D569,"*"&amp;Y$3&amp;"*")=1,1,0),0))</f>
        <v>0</v>
      </c>
      <c r="Z569" s="0" t="n">
        <f aca="false">IF(OR(Z$3="",Consolidado!$D569=""),0,IF(ISNUMBER(SEARCH(Z$3,Consolidado!$D569)),IF(COUNTIFS(Consolidado!$AC$5:AC569,Consolidado!$AC569,Consolidado!$D$5:D569,"*"&amp;Z$3&amp;"*")=1,1,0),0))</f>
        <v>0</v>
      </c>
      <c r="AA569" s="0" t="n">
        <f aca="false">IF(OR(AA$3="",Consolidado!$D569=""),0,IF(ISNUMBER(SEARCH(AA$3,Consolidado!$D569)),IF(COUNTIFS(Consolidado!$AC$5:AC569,Consolidado!$AC569,Consolidado!$D$5:D569,"*"&amp;AA$3&amp;"*")=1,1,0),0))</f>
        <v>0</v>
      </c>
      <c r="AB569" s="0" t="n">
        <f aca="false">IF(OR(AB$3="",Consolidado!$D569=""),0,IF(ISNUMBER(SEARCH(AB$3,Consolidado!$D569)),IF(COUNTIFS(Consolidado!$AC$5:AC569,Consolidado!$AC569,Consolidado!$D$5:D569,"*"&amp;AB$3&amp;"*")=1,1,0),0))</f>
        <v>0</v>
      </c>
      <c r="AC569" s="0" t="n">
        <f aca="false">IF(OR(AC$3="",Consolidado!$D569=""),0,IF(ISNUMBER(SEARCH(AC$3,Consolidado!$D569)),IF(COUNTIFS(Consolidado!$AC$5:AC569,Consolidado!$AC569,Consolidado!$D$5:D569,"*"&amp;AC$3&amp;"*")=1,1,0),0))</f>
        <v>0</v>
      </c>
      <c r="AD569" s="0" t="n">
        <f aca="false">IF(OR(AD$3="",Consolidado!$D569=""),0,IF(ISNUMBER(SEARCH(AD$3,Consolidado!$D569)),IF(COUNTIFS(Consolidado!$AC$5:AC569,Consolidado!$AC569,Consolidado!$D$5:D569,"*"&amp;AD$3&amp;"*")=1,1,0),0))</f>
        <v>0</v>
      </c>
      <c r="AE569" s="0" t="n">
        <f aca="false">IF(OR(AE$3="",Consolidado!$D569=""),0,IF(ISNUMBER(SEARCH(AE$3,Consolidado!$D569)),IF(COUNTIFS(Consolidado!$AC$5:AC569,Consolidado!$AC569,Consolidado!$D$5:D569,"*"&amp;AE$3&amp;"*")=1,1,0),0))</f>
        <v>0</v>
      </c>
      <c r="AF569" s="0" t="n">
        <f aca="false">IF(OR(AF$3="",Consolidado!$D569=""),0,IF(ISNUMBER(SEARCH(AF$3,Consolidado!$D569)),IF(COUNTIFS(Consolidado!$AC$5:AC569,Consolidado!$AC569,Consolidado!$D$5:D569,"*"&amp;AF$3&amp;"*")=1,1,0),0))</f>
        <v>0</v>
      </c>
      <c r="AG569" s="0" t="n">
        <f aca="false">IF(OR(AG$3="",Consolidado!$D569=""),0,IF(ISNUMBER(SEARCH(AG$3,Consolidado!$D569)),IF(COUNTIFS(Consolidado!$AC$5:AC569,Consolidado!$AC569,Consolidado!$D$5:D569,"*"&amp;AG$3&amp;"*")=1,1,0),0))</f>
        <v>0</v>
      </c>
      <c r="AH569" s="0" t="n">
        <f aca="false">IF(OR(AH$3="",Consolidado!$D569=""),0,IF(ISNUMBER(SEARCH(AH$3,Consolidado!$D569)),IF(COUNTIFS(Consolidado!$AC$5:AC569,Consolidado!$AC569,Consolidado!$D$5:D569,"*"&amp;AH$3&amp;"*")=1,1,0),0))</f>
        <v>0</v>
      </c>
      <c r="AI569" s="0" t="n">
        <f aca="false">IF(OR(AI$3="",Consolidado!$D569=""),0,IF(ISNUMBER(SEARCH(AI$3,Consolidado!$D569)),IF(COUNTIFS(Consolidado!$AC$5:AC569,Consolidado!$AC569,Consolidado!$D$5:D569,"*"&amp;AI$3&amp;"*")=1,1,0),0))</f>
        <v>0</v>
      </c>
      <c r="AJ569" s="0" t="n">
        <f aca="false">IF(OR(AJ$3="",Consolidado!$D569=""),0,IF(ISNUMBER(SEARCH(AJ$3,Consolidado!$D569)),IF(COUNTIFS(Consolidado!$AC$5:AC569,Consolidado!$AC569,Consolidado!$D$5:D569,"*"&amp;AJ$3&amp;"*")=1,1,0),0))</f>
        <v>0</v>
      </c>
      <c r="AK569" s="0" t="n">
        <f aca="false">IF(OR(AK$3="",Consolidado!$D569=""),0,IF(ISNUMBER(SEARCH(AK$3,Consolidado!$D569)),IF(COUNTIFS(Consolidado!$AC$5:AC569,Consolidado!$AC569,Consolidado!$D$5:D569,"*"&amp;AK$3&amp;"*")=1,1,0),0))</f>
        <v>0</v>
      </c>
      <c r="AL569" s="0" t="n">
        <f aca="false">IF(OR(AL$3="",Consolidado!$D569=""),0,IF(ISNUMBER(SEARCH(AL$3,Consolidado!$D569)),IF(COUNTIFS(Consolidado!$AC$5:AC569,Consolidado!$AC569,Consolidado!$D$5:D569,"*"&amp;AL$3&amp;"*")=1,1,0),0))</f>
        <v>0</v>
      </c>
      <c r="AM569" s="0" t="n">
        <f aca="false">IF(OR(AM$3="",Consolidado!$D569=""),0,IF(ISNUMBER(SEARCH(AM$3,Consolidado!$D569)),IF(COUNTIFS(Consolidado!$AC$5:AC569,Consolidado!$AC569,Consolidado!$D$5:D569,"*"&amp;AM$3&amp;"*")=1,1,0),0))</f>
        <v>0</v>
      </c>
      <c r="AN569" s="0" t="n">
        <f aca="false">IF(OR(AN$3="",Consolidado!$D569=""),0,IF(ISNUMBER(SEARCH(AN$3,Consolidado!$D569)),IF(COUNTIFS(Consolidado!$AC$5:AC569,Consolidado!$AC569,Consolidado!$D$5:D569,"*"&amp;AN$3&amp;"*")=1,1,0),0))</f>
        <v>0</v>
      </c>
      <c r="AO569" s="0" t="n">
        <f aca="false">IF(OR(AO$3="",Consolidado!$D569=""),0,IF(ISNUMBER(SEARCH(AO$3,Consolidado!$D569)),IF(COUNTIFS(Consolidado!$AC$5:AC569,Consolidado!$AC569,Consolidado!$D$5:D569,"*"&amp;AO$3&amp;"*")=1,1,0),0))</f>
        <v>0</v>
      </c>
    </row>
    <row r="570" customFormat="false" ht="15" hidden="false" customHeight="false" outlineLevel="0" collapsed="false">
      <c r="B570" s="0" t="n">
        <f aca="false">IF(OR(B$3="",Consolidado!$D570=""),0,IF(ISNUMBER(SEARCH(B$3,Consolidado!$D570)),IF(COUNTIFS(Consolidado!$AC$5:AC570,Consolidado!$AC570,Consolidado!$D$5:D570,"*"&amp;B$3&amp;"*")=1,1,0),0))</f>
        <v>0</v>
      </c>
      <c r="C570" s="0" t="n">
        <f aca="false">IF(OR(C$3="",Consolidado!$D570=""),0,IF(ISNUMBER(SEARCH(C$3,Consolidado!$D570)),IF(COUNTIFS(Consolidado!$AC$5:AC570,Consolidado!$AC570,Consolidado!$D$5:D570,"*"&amp;C$3&amp;"*")=1,1,0),0))</f>
        <v>0</v>
      </c>
      <c r="D570" s="0" t="n">
        <f aca="false">IF(OR(D$3="",Consolidado!$D570=""),0,IF(ISNUMBER(SEARCH(D$3,Consolidado!$D570)),IF(COUNTIFS(Consolidado!$AC$5:AC570,Consolidado!$AC570,Consolidado!$D$5:D570,"*"&amp;D$3&amp;"*")=1,1,0),0))</f>
        <v>0</v>
      </c>
      <c r="E570" s="0" t="n">
        <f aca="false">IF(OR(E$3="",Consolidado!$D570=""),0,IF(ISNUMBER(SEARCH(E$3,Consolidado!$D570)),IF(COUNTIFS(Consolidado!$AC$5:AC570,Consolidado!$AC570,Consolidado!$D$5:D570,"*"&amp;E$3&amp;"*")=1,1,0),0))</f>
        <v>0</v>
      </c>
      <c r="F570" s="0" t="n">
        <f aca="false">IF(OR(F$3="",Consolidado!$D570=""),0,IF(ISNUMBER(SEARCH(F$3,Consolidado!$D570)),IF(COUNTIFS(Consolidado!$AC$5:AC570,Consolidado!$AC570,Consolidado!$D$5:D570,"*"&amp;F$3&amp;"*")=1,1,0),0))</f>
        <v>0</v>
      </c>
      <c r="G570" s="0" t="n">
        <f aca="false">IF(OR(G$3="",Consolidado!$D570=""),0,IF(ISNUMBER(SEARCH(G$3,Consolidado!$D570)),IF(COUNTIFS(Consolidado!$AC$5:AC570,Consolidado!$AC570,Consolidado!$D$5:D570,"*"&amp;G$3&amp;"*")=1,1,0),0))</f>
        <v>0</v>
      </c>
      <c r="H570" s="0" t="n">
        <f aca="false">IF(OR(H$3="",Consolidado!$D570=""),0,IF(ISNUMBER(SEARCH(H$3,Consolidado!$D570)),IF(COUNTIFS(Consolidado!$AC$5:AC570,Consolidado!$AC570,Consolidado!$D$5:D570,"*"&amp;H$3&amp;"*")=1,1,0),0))</f>
        <v>0</v>
      </c>
      <c r="I570" s="0" t="n">
        <f aca="false">IF(OR(I$3="",Consolidado!$D570=""),0,IF(ISNUMBER(SEARCH(I$3,Consolidado!$D570)),IF(COUNTIFS(Consolidado!$AC$5:AC570,Consolidado!$AC570,Consolidado!$D$5:D570,"*"&amp;I$3&amp;"*")=1,1,0),0))</f>
        <v>0</v>
      </c>
      <c r="J570" s="0" t="n">
        <f aca="false">IF(OR(J$3="",Consolidado!$D570=""),0,IF(ISNUMBER(SEARCH(J$3,Consolidado!$D570)),IF(COUNTIFS(Consolidado!$AC$5:AC570,Consolidado!$AC570,Consolidado!$D$5:D570,"*"&amp;J$3&amp;"*")=1,1,0),0))</f>
        <v>0</v>
      </c>
      <c r="K570" s="0" t="n">
        <f aca="false">IF(OR(K$3="",Consolidado!$D570=""),0,IF(ISNUMBER(SEARCH(K$3,Consolidado!$D570)),IF(COUNTIFS(Consolidado!$AC$5:AC570,Consolidado!$AC570,Consolidado!$D$5:D570,"*"&amp;K$3&amp;"*")=1,1,0),0))</f>
        <v>0</v>
      </c>
      <c r="L570" s="0" t="n">
        <f aca="false">IF(OR(L$3="",Consolidado!$D570=""),0,IF(ISNUMBER(SEARCH(L$3,Consolidado!$D570)),IF(COUNTIFS(Consolidado!$AC$5:AC570,Consolidado!$AC570,Consolidado!$D$5:D570,"*"&amp;L$3&amp;"*")=1,1,0),0))</f>
        <v>0</v>
      </c>
      <c r="M570" s="0" t="n">
        <f aca="false">IF(OR(M$3="",Consolidado!$D570=""),0,IF(ISNUMBER(SEARCH(M$3,Consolidado!$D570)),IF(COUNTIFS(Consolidado!$AC$5:AC570,Consolidado!$AC570,Consolidado!$D$5:D570,"*"&amp;M$3&amp;"*")=1,1,0),0))</f>
        <v>0</v>
      </c>
      <c r="N570" s="0" t="n">
        <f aca="false">IF(OR(N$3="",Consolidado!$D570=""),0,IF(ISNUMBER(SEARCH(N$3,Consolidado!$D570)),IF(COUNTIFS(Consolidado!$AC$5:AC570,Consolidado!$AC570,Consolidado!$D$5:D570,"*"&amp;N$3&amp;"*")=1,1,0),0))</f>
        <v>0</v>
      </c>
      <c r="O570" s="0" t="n">
        <f aca="false">IF(OR(O$3="",Consolidado!$D570=""),0,IF(ISNUMBER(SEARCH(O$3,Consolidado!$D570)),IF(COUNTIFS(Consolidado!$AC$5:AC570,Consolidado!$AC570,Consolidado!$D$5:D570,"*"&amp;O$3&amp;"*")=1,1,0),0))</f>
        <v>0</v>
      </c>
      <c r="P570" s="0" t="n">
        <f aca="false">IF(OR(P$3="",Consolidado!$D570=""),0,IF(ISNUMBER(SEARCH(P$3,Consolidado!$D570)),IF(COUNTIFS(Consolidado!$AC$5:AC570,Consolidado!$AC570,Consolidado!$D$5:D570,"*"&amp;P$3&amp;"*")=1,1,0),0))</f>
        <v>0</v>
      </c>
      <c r="Q570" s="0" t="n">
        <f aca="false">IF(OR(Q$3="",Consolidado!$D570=""),0,IF(ISNUMBER(SEARCH(Q$3,Consolidado!$D570)),IF(COUNTIFS(Consolidado!$AC$5:AC570,Consolidado!$AC570,Consolidado!$D$5:D570,"*"&amp;Q$3&amp;"*")=1,1,0),0))</f>
        <v>0</v>
      </c>
      <c r="R570" s="0" t="n">
        <f aca="false">IF(OR(R$3="",Consolidado!$D570=""),0,IF(ISNUMBER(SEARCH(R$3,Consolidado!$D570)),IF(COUNTIFS(Consolidado!$AC$5:AC570,Consolidado!$AC570,Consolidado!$D$5:D570,"*"&amp;R$3&amp;"*")=1,1,0),0))</f>
        <v>0</v>
      </c>
      <c r="S570" s="0" t="n">
        <f aca="false">IF(OR(S$3="",Consolidado!$D570=""),0,IF(ISNUMBER(SEARCH(S$3,Consolidado!$D570)),IF(COUNTIFS(Consolidado!$AC$5:AC570,Consolidado!$AC570,Consolidado!$D$5:D570,"*"&amp;S$3&amp;"*")=1,1,0),0))</f>
        <v>0</v>
      </c>
      <c r="T570" s="0" t="n">
        <f aca="false">IF(OR(T$3="",Consolidado!$D570=""),0,IF(ISNUMBER(SEARCH(T$3,Consolidado!$D570)),IF(COUNTIFS(Consolidado!$AC$5:AC570,Consolidado!$AC570,Consolidado!$D$5:D570,"*"&amp;T$3&amp;"*")=1,1,0),0))</f>
        <v>0</v>
      </c>
      <c r="U570" s="0" t="n">
        <f aca="false">IF(OR(U$3="",Consolidado!$D570=""),0,IF(ISNUMBER(SEARCH(U$3,Consolidado!$D570)),IF(COUNTIFS(Consolidado!$AC$5:AC570,Consolidado!$AC570,Consolidado!$D$5:D570,"*"&amp;U$3&amp;"*")=1,1,0),0))</f>
        <v>0</v>
      </c>
      <c r="V570" s="0" t="n">
        <f aca="false">IF(OR(V$3="",Consolidado!$D570=""),0,IF(ISNUMBER(SEARCH(V$3,Consolidado!$D570)),IF(COUNTIFS(Consolidado!$AC$5:AC570,Consolidado!$AC570,Consolidado!$D$5:D570,"*"&amp;V$3&amp;"*")=1,1,0),0))</f>
        <v>0</v>
      </c>
      <c r="W570" s="0" t="n">
        <f aca="false">IF(OR(W$3="",Consolidado!$D570=""),0,IF(ISNUMBER(SEARCH(W$3,Consolidado!$D570)),IF(COUNTIFS(Consolidado!$AC$5:AC570,Consolidado!$AC570,Consolidado!$D$5:D570,"*"&amp;W$3&amp;"*")=1,1,0),0))</f>
        <v>0</v>
      </c>
      <c r="X570" s="0" t="n">
        <f aca="false">IF(OR(X$3="",Consolidado!$D570=""),0,IF(ISNUMBER(SEARCH(X$3,Consolidado!$D570)),IF(COUNTIFS(Consolidado!$AC$5:AC570,Consolidado!$AC570,Consolidado!$D$5:D570,"*"&amp;X$3&amp;"*")=1,1,0),0))</f>
        <v>0</v>
      </c>
      <c r="Y570" s="0" t="n">
        <f aca="false">IF(OR(Y$3="",Consolidado!$D570=""),0,IF(ISNUMBER(SEARCH(Y$3,Consolidado!$D570)),IF(COUNTIFS(Consolidado!$AC$5:AC570,Consolidado!$AC570,Consolidado!$D$5:D570,"*"&amp;Y$3&amp;"*")=1,1,0),0))</f>
        <v>0</v>
      </c>
      <c r="Z570" s="0" t="n">
        <f aca="false">IF(OR(Z$3="",Consolidado!$D570=""),0,IF(ISNUMBER(SEARCH(Z$3,Consolidado!$D570)),IF(COUNTIFS(Consolidado!$AC$5:AC570,Consolidado!$AC570,Consolidado!$D$5:D570,"*"&amp;Z$3&amp;"*")=1,1,0),0))</f>
        <v>0</v>
      </c>
      <c r="AA570" s="0" t="n">
        <f aca="false">IF(OR(AA$3="",Consolidado!$D570=""),0,IF(ISNUMBER(SEARCH(AA$3,Consolidado!$D570)),IF(COUNTIFS(Consolidado!$AC$5:AC570,Consolidado!$AC570,Consolidado!$D$5:D570,"*"&amp;AA$3&amp;"*")=1,1,0),0))</f>
        <v>0</v>
      </c>
      <c r="AB570" s="0" t="n">
        <f aca="false">IF(OR(AB$3="",Consolidado!$D570=""),0,IF(ISNUMBER(SEARCH(AB$3,Consolidado!$D570)),IF(COUNTIFS(Consolidado!$AC$5:AC570,Consolidado!$AC570,Consolidado!$D$5:D570,"*"&amp;AB$3&amp;"*")=1,1,0),0))</f>
        <v>0</v>
      </c>
      <c r="AC570" s="0" t="n">
        <f aca="false">IF(OR(AC$3="",Consolidado!$D570=""),0,IF(ISNUMBER(SEARCH(AC$3,Consolidado!$D570)),IF(COUNTIFS(Consolidado!$AC$5:AC570,Consolidado!$AC570,Consolidado!$D$5:D570,"*"&amp;AC$3&amp;"*")=1,1,0),0))</f>
        <v>0</v>
      </c>
      <c r="AD570" s="0" t="n">
        <f aca="false">IF(OR(AD$3="",Consolidado!$D570=""),0,IF(ISNUMBER(SEARCH(AD$3,Consolidado!$D570)),IF(COUNTIFS(Consolidado!$AC$5:AC570,Consolidado!$AC570,Consolidado!$D$5:D570,"*"&amp;AD$3&amp;"*")=1,1,0),0))</f>
        <v>0</v>
      </c>
      <c r="AE570" s="0" t="n">
        <f aca="false">IF(OR(AE$3="",Consolidado!$D570=""),0,IF(ISNUMBER(SEARCH(AE$3,Consolidado!$D570)),IF(COUNTIFS(Consolidado!$AC$5:AC570,Consolidado!$AC570,Consolidado!$D$5:D570,"*"&amp;AE$3&amp;"*")=1,1,0),0))</f>
        <v>0</v>
      </c>
      <c r="AF570" s="0" t="n">
        <f aca="false">IF(OR(AF$3="",Consolidado!$D570=""),0,IF(ISNUMBER(SEARCH(AF$3,Consolidado!$D570)),IF(COUNTIFS(Consolidado!$AC$5:AC570,Consolidado!$AC570,Consolidado!$D$5:D570,"*"&amp;AF$3&amp;"*")=1,1,0),0))</f>
        <v>0</v>
      </c>
      <c r="AG570" s="0" t="n">
        <f aca="false">IF(OR(AG$3="",Consolidado!$D570=""),0,IF(ISNUMBER(SEARCH(AG$3,Consolidado!$D570)),IF(COUNTIFS(Consolidado!$AC$5:AC570,Consolidado!$AC570,Consolidado!$D$5:D570,"*"&amp;AG$3&amp;"*")=1,1,0),0))</f>
        <v>0</v>
      </c>
      <c r="AH570" s="0" t="n">
        <f aca="false">IF(OR(AH$3="",Consolidado!$D570=""),0,IF(ISNUMBER(SEARCH(AH$3,Consolidado!$D570)),IF(COUNTIFS(Consolidado!$AC$5:AC570,Consolidado!$AC570,Consolidado!$D$5:D570,"*"&amp;AH$3&amp;"*")=1,1,0),0))</f>
        <v>0</v>
      </c>
      <c r="AI570" s="0" t="n">
        <f aca="false">IF(OR(AI$3="",Consolidado!$D570=""),0,IF(ISNUMBER(SEARCH(AI$3,Consolidado!$D570)),IF(COUNTIFS(Consolidado!$AC$5:AC570,Consolidado!$AC570,Consolidado!$D$5:D570,"*"&amp;AI$3&amp;"*")=1,1,0),0))</f>
        <v>0</v>
      </c>
      <c r="AJ570" s="0" t="n">
        <f aca="false">IF(OR(AJ$3="",Consolidado!$D570=""),0,IF(ISNUMBER(SEARCH(AJ$3,Consolidado!$D570)),IF(COUNTIFS(Consolidado!$AC$5:AC570,Consolidado!$AC570,Consolidado!$D$5:D570,"*"&amp;AJ$3&amp;"*")=1,1,0),0))</f>
        <v>0</v>
      </c>
      <c r="AK570" s="0" t="n">
        <f aca="false">IF(OR(AK$3="",Consolidado!$D570=""),0,IF(ISNUMBER(SEARCH(AK$3,Consolidado!$D570)),IF(COUNTIFS(Consolidado!$AC$5:AC570,Consolidado!$AC570,Consolidado!$D$5:D570,"*"&amp;AK$3&amp;"*")=1,1,0),0))</f>
        <v>0</v>
      </c>
      <c r="AL570" s="0" t="n">
        <f aca="false">IF(OR(AL$3="",Consolidado!$D570=""),0,IF(ISNUMBER(SEARCH(AL$3,Consolidado!$D570)),IF(COUNTIFS(Consolidado!$AC$5:AC570,Consolidado!$AC570,Consolidado!$D$5:D570,"*"&amp;AL$3&amp;"*")=1,1,0),0))</f>
        <v>0</v>
      </c>
      <c r="AM570" s="0" t="n">
        <f aca="false">IF(OR(AM$3="",Consolidado!$D570=""),0,IF(ISNUMBER(SEARCH(AM$3,Consolidado!$D570)),IF(COUNTIFS(Consolidado!$AC$5:AC570,Consolidado!$AC570,Consolidado!$D$5:D570,"*"&amp;AM$3&amp;"*")=1,1,0),0))</f>
        <v>0</v>
      </c>
      <c r="AN570" s="0" t="n">
        <f aca="false">IF(OR(AN$3="",Consolidado!$D570=""),0,IF(ISNUMBER(SEARCH(AN$3,Consolidado!$D570)),IF(COUNTIFS(Consolidado!$AC$5:AC570,Consolidado!$AC570,Consolidado!$D$5:D570,"*"&amp;AN$3&amp;"*")=1,1,0),0))</f>
        <v>0</v>
      </c>
      <c r="AO570" s="0" t="n">
        <f aca="false">IF(OR(AO$3="",Consolidado!$D570=""),0,IF(ISNUMBER(SEARCH(AO$3,Consolidado!$D570)),IF(COUNTIFS(Consolidado!$AC$5:AC570,Consolidado!$AC570,Consolidado!$D$5:D570,"*"&amp;AO$3&amp;"*")=1,1,0),0))</f>
        <v>0</v>
      </c>
    </row>
    <row r="571" customFormat="false" ht="15" hidden="false" customHeight="false" outlineLevel="0" collapsed="false">
      <c r="B571" s="0" t="n">
        <f aca="false">IF(OR(B$3="",Consolidado!$D571=""),0,IF(ISNUMBER(SEARCH(B$3,Consolidado!$D571)),IF(COUNTIFS(Consolidado!$AC$5:AC571,Consolidado!$AC571,Consolidado!$D$5:D571,"*"&amp;B$3&amp;"*")=1,1,0),0))</f>
        <v>0</v>
      </c>
      <c r="C571" s="0" t="n">
        <f aca="false">IF(OR(C$3="",Consolidado!$D571=""),0,IF(ISNUMBER(SEARCH(C$3,Consolidado!$D571)),IF(COUNTIFS(Consolidado!$AC$5:AC571,Consolidado!$AC571,Consolidado!$D$5:D571,"*"&amp;C$3&amp;"*")=1,1,0),0))</f>
        <v>0</v>
      </c>
      <c r="D571" s="0" t="n">
        <f aca="false">IF(OR(D$3="",Consolidado!$D571=""),0,IF(ISNUMBER(SEARCH(D$3,Consolidado!$D571)),IF(COUNTIFS(Consolidado!$AC$5:AC571,Consolidado!$AC571,Consolidado!$D$5:D571,"*"&amp;D$3&amp;"*")=1,1,0),0))</f>
        <v>0</v>
      </c>
      <c r="E571" s="0" t="n">
        <f aca="false">IF(OR(E$3="",Consolidado!$D571=""),0,IF(ISNUMBER(SEARCH(E$3,Consolidado!$D571)),IF(COUNTIFS(Consolidado!$AC$5:AC571,Consolidado!$AC571,Consolidado!$D$5:D571,"*"&amp;E$3&amp;"*")=1,1,0),0))</f>
        <v>0</v>
      </c>
      <c r="F571" s="0" t="n">
        <f aca="false">IF(OR(F$3="",Consolidado!$D571=""),0,IF(ISNUMBER(SEARCH(F$3,Consolidado!$D571)),IF(COUNTIFS(Consolidado!$AC$5:AC571,Consolidado!$AC571,Consolidado!$D$5:D571,"*"&amp;F$3&amp;"*")=1,1,0),0))</f>
        <v>0</v>
      </c>
      <c r="G571" s="0" t="n">
        <f aca="false">IF(OR(G$3="",Consolidado!$D571=""),0,IF(ISNUMBER(SEARCH(G$3,Consolidado!$D571)),IF(COUNTIFS(Consolidado!$AC$5:AC571,Consolidado!$AC571,Consolidado!$D$5:D571,"*"&amp;G$3&amp;"*")=1,1,0),0))</f>
        <v>0</v>
      </c>
      <c r="H571" s="0" t="n">
        <f aca="false">IF(OR(H$3="",Consolidado!$D571=""),0,IF(ISNUMBER(SEARCH(H$3,Consolidado!$D571)),IF(COUNTIFS(Consolidado!$AC$5:AC571,Consolidado!$AC571,Consolidado!$D$5:D571,"*"&amp;H$3&amp;"*")=1,1,0),0))</f>
        <v>0</v>
      </c>
      <c r="I571" s="0" t="n">
        <f aca="false">IF(OR(I$3="",Consolidado!$D571=""),0,IF(ISNUMBER(SEARCH(I$3,Consolidado!$D571)),IF(COUNTIFS(Consolidado!$AC$5:AC571,Consolidado!$AC571,Consolidado!$D$5:D571,"*"&amp;I$3&amp;"*")=1,1,0),0))</f>
        <v>0</v>
      </c>
      <c r="J571" s="0" t="n">
        <f aca="false">IF(OR(J$3="",Consolidado!$D571=""),0,IF(ISNUMBER(SEARCH(J$3,Consolidado!$D571)),IF(COUNTIFS(Consolidado!$AC$5:AC571,Consolidado!$AC571,Consolidado!$D$5:D571,"*"&amp;J$3&amp;"*")=1,1,0),0))</f>
        <v>0</v>
      </c>
      <c r="K571" s="0" t="n">
        <f aca="false">IF(OR(K$3="",Consolidado!$D571=""),0,IF(ISNUMBER(SEARCH(K$3,Consolidado!$D571)),IF(COUNTIFS(Consolidado!$AC$5:AC571,Consolidado!$AC571,Consolidado!$D$5:D571,"*"&amp;K$3&amp;"*")=1,1,0),0))</f>
        <v>0</v>
      </c>
      <c r="L571" s="0" t="n">
        <f aca="false">IF(OR(L$3="",Consolidado!$D571=""),0,IF(ISNUMBER(SEARCH(L$3,Consolidado!$D571)),IF(COUNTIFS(Consolidado!$AC$5:AC571,Consolidado!$AC571,Consolidado!$D$5:D571,"*"&amp;L$3&amp;"*")=1,1,0),0))</f>
        <v>0</v>
      </c>
      <c r="M571" s="0" t="n">
        <f aca="false">IF(OR(M$3="",Consolidado!$D571=""),0,IF(ISNUMBER(SEARCH(M$3,Consolidado!$D571)),IF(COUNTIFS(Consolidado!$AC$5:AC571,Consolidado!$AC571,Consolidado!$D$5:D571,"*"&amp;M$3&amp;"*")=1,1,0),0))</f>
        <v>0</v>
      </c>
      <c r="N571" s="0" t="n">
        <f aca="false">IF(OR(N$3="",Consolidado!$D571=""),0,IF(ISNUMBER(SEARCH(N$3,Consolidado!$D571)),IF(COUNTIFS(Consolidado!$AC$5:AC571,Consolidado!$AC571,Consolidado!$D$5:D571,"*"&amp;N$3&amp;"*")=1,1,0),0))</f>
        <v>0</v>
      </c>
      <c r="O571" s="0" t="n">
        <f aca="false">IF(OR(O$3="",Consolidado!$D571=""),0,IF(ISNUMBER(SEARCH(O$3,Consolidado!$D571)),IF(COUNTIFS(Consolidado!$AC$5:AC571,Consolidado!$AC571,Consolidado!$D$5:D571,"*"&amp;O$3&amp;"*")=1,1,0),0))</f>
        <v>0</v>
      </c>
      <c r="P571" s="0" t="n">
        <f aca="false">IF(OR(P$3="",Consolidado!$D571=""),0,IF(ISNUMBER(SEARCH(P$3,Consolidado!$D571)),IF(COUNTIFS(Consolidado!$AC$5:AC571,Consolidado!$AC571,Consolidado!$D$5:D571,"*"&amp;P$3&amp;"*")=1,1,0),0))</f>
        <v>0</v>
      </c>
      <c r="Q571" s="0" t="n">
        <f aca="false">IF(OR(Q$3="",Consolidado!$D571=""),0,IF(ISNUMBER(SEARCH(Q$3,Consolidado!$D571)),IF(COUNTIFS(Consolidado!$AC$5:AC571,Consolidado!$AC571,Consolidado!$D$5:D571,"*"&amp;Q$3&amp;"*")=1,1,0),0))</f>
        <v>0</v>
      </c>
      <c r="R571" s="0" t="n">
        <f aca="false">IF(OR(R$3="",Consolidado!$D571=""),0,IF(ISNUMBER(SEARCH(R$3,Consolidado!$D571)),IF(COUNTIFS(Consolidado!$AC$5:AC571,Consolidado!$AC571,Consolidado!$D$5:D571,"*"&amp;R$3&amp;"*")=1,1,0),0))</f>
        <v>0</v>
      </c>
      <c r="S571" s="0" t="n">
        <f aca="false">IF(OR(S$3="",Consolidado!$D571=""),0,IF(ISNUMBER(SEARCH(S$3,Consolidado!$D571)),IF(COUNTIFS(Consolidado!$AC$5:AC571,Consolidado!$AC571,Consolidado!$D$5:D571,"*"&amp;S$3&amp;"*")=1,1,0),0))</f>
        <v>0</v>
      </c>
      <c r="T571" s="0" t="n">
        <f aca="false">IF(OR(T$3="",Consolidado!$D571=""),0,IF(ISNUMBER(SEARCH(T$3,Consolidado!$D571)),IF(COUNTIFS(Consolidado!$AC$5:AC571,Consolidado!$AC571,Consolidado!$D$5:D571,"*"&amp;T$3&amp;"*")=1,1,0),0))</f>
        <v>0</v>
      </c>
      <c r="U571" s="0" t="n">
        <f aca="false">IF(OR(U$3="",Consolidado!$D571=""),0,IF(ISNUMBER(SEARCH(U$3,Consolidado!$D571)),IF(COUNTIFS(Consolidado!$AC$5:AC571,Consolidado!$AC571,Consolidado!$D$5:D571,"*"&amp;U$3&amp;"*")=1,1,0),0))</f>
        <v>0</v>
      </c>
      <c r="V571" s="0" t="n">
        <f aca="false">IF(OR(V$3="",Consolidado!$D571=""),0,IF(ISNUMBER(SEARCH(V$3,Consolidado!$D571)),IF(COUNTIFS(Consolidado!$AC$5:AC571,Consolidado!$AC571,Consolidado!$D$5:D571,"*"&amp;V$3&amp;"*")=1,1,0),0))</f>
        <v>0</v>
      </c>
      <c r="W571" s="0" t="n">
        <f aca="false">IF(OR(W$3="",Consolidado!$D571=""),0,IF(ISNUMBER(SEARCH(W$3,Consolidado!$D571)),IF(COUNTIFS(Consolidado!$AC$5:AC571,Consolidado!$AC571,Consolidado!$D$5:D571,"*"&amp;W$3&amp;"*")=1,1,0),0))</f>
        <v>0</v>
      </c>
      <c r="X571" s="0" t="n">
        <f aca="false">IF(OR(X$3="",Consolidado!$D571=""),0,IF(ISNUMBER(SEARCH(X$3,Consolidado!$D571)),IF(COUNTIFS(Consolidado!$AC$5:AC571,Consolidado!$AC571,Consolidado!$D$5:D571,"*"&amp;X$3&amp;"*")=1,1,0),0))</f>
        <v>0</v>
      </c>
      <c r="Y571" s="0" t="n">
        <f aca="false">IF(OR(Y$3="",Consolidado!$D571=""),0,IF(ISNUMBER(SEARCH(Y$3,Consolidado!$D571)),IF(COUNTIFS(Consolidado!$AC$5:AC571,Consolidado!$AC571,Consolidado!$D$5:D571,"*"&amp;Y$3&amp;"*")=1,1,0),0))</f>
        <v>0</v>
      </c>
      <c r="Z571" s="0" t="n">
        <f aca="false">IF(OR(Z$3="",Consolidado!$D571=""),0,IF(ISNUMBER(SEARCH(Z$3,Consolidado!$D571)),IF(COUNTIFS(Consolidado!$AC$5:AC571,Consolidado!$AC571,Consolidado!$D$5:D571,"*"&amp;Z$3&amp;"*")=1,1,0),0))</f>
        <v>0</v>
      </c>
      <c r="AA571" s="0" t="n">
        <f aca="false">IF(OR(AA$3="",Consolidado!$D571=""),0,IF(ISNUMBER(SEARCH(AA$3,Consolidado!$D571)),IF(COUNTIFS(Consolidado!$AC$5:AC571,Consolidado!$AC571,Consolidado!$D$5:D571,"*"&amp;AA$3&amp;"*")=1,1,0),0))</f>
        <v>0</v>
      </c>
      <c r="AB571" s="0" t="n">
        <f aca="false">IF(OR(AB$3="",Consolidado!$D571=""),0,IF(ISNUMBER(SEARCH(AB$3,Consolidado!$D571)),IF(COUNTIFS(Consolidado!$AC$5:AC571,Consolidado!$AC571,Consolidado!$D$5:D571,"*"&amp;AB$3&amp;"*")=1,1,0),0))</f>
        <v>0</v>
      </c>
      <c r="AC571" s="0" t="n">
        <f aca="false">IF(OR(AC$3="",Consolidado!$D571=""),0,IF(ISNUMBER(SEARCH(AC$3,Consolidado!$D571)),IF(COUNTIFS(Consolidado!$AC$5:AC571,Consolidado!$AC571,Consolidado!$D$5:D571,"*"&amp;AC$3&amp;"*")=1,1,0),0))</f>
        <v>0</v>
      </c>
      <c r="AD571" s="0" t="n">
        <f aca="false">IF(OR(AD$3="",Consolidado!$D571=""),0,IF(ISNUMBER(SEARCH(AD$3,Consolidado!$D571)),IF(COUNTIFS(Consolidado!$AC$5:AC571,Consolidado!$AC571,Consolidado!$D$5:D571,"*"&amp;AD$3&amp;"*")=1,1,0),0))</f>
        <v>0</v>
      </c>
      <c r="AE571" s="0" t="n">
        <f aca="false">IF(OR(AE$3="",Consolidado!$D571=""),0,IF(ISNUMBER(SEARCH(AE$3,Consolidado!$D571)),IF(COUNTIFS(Consolidado!$AC$5:AC571,Consolidado!$AC571,Consolidado!$D$5:D571,"*"&amp;AE$3&amp;"*")=1,1,0),0))</f>
        <v>0</v>
      </c>
      <c r="AF571" s="0" t="n">
        <f aca="false">IF(OR(AF$3="",Consolidado!$D571=""),0,IF(ISNUMBER(SEARCH(AF$3,Consolidado!$D571)),IF(COUNTIFS(Consolidado!$AC$5:AC571,Consolidado!$AC571,Consolidado!$D$5:D571,"*"&amp;AF$3&amp;"*")=1,1,0),0))</f>
        <v>0</v>
      </c>
      <c r="AG571" s="0" t="n">
        <f aca="false">IF(OR(AG$3="",Consolidado!$D571=""),0,IF(ISNUMBER(SEARCH(AG$3,Consolidado!$D571)),IF(COUNTIFS(Consolidado!$AC$5:AC571,Consolidado!$AC571,Consolidado!$D$5:D571,"*"&amp;AG$3&amp;"*")=1,1,0),0))</f>
        <v>0</v>
      </c>
      <c r="AH571" s="0" t="n">
        <f aca="false">IF(OR(AH$3="",Consolidado!$D571=""),0,IF(ISNUMBER(SEARCH(AH$3,Consolidado!$D571)),IF(COUNTIFS(Consolidado!$AC$5:AC571,Consolidado!$AC571,Consolidado!$D$5:D571,"*"&amp;AH$3&amp;"*")=1,1,0),0))</f>
        <v>0</v>
      </c>
      <c r="AI571" s="0" t="n">
        <f aca="false">IF(OR(AI$3="",Consolidado!$D571=""),0,IF(ISNUMBER(SEARCH(AI$3,Consolidado!$D571)),IF(COUNTIFS(Consolidado!$AC$5:AC571,Consolidado!$AC571,Consolidado!$D$5:D571,"*"&amp;AI$3&amp;"*")=1,1,0),0))</f>
        <v>0</v>
      </c>
      <c r="AJ571" s="0" t="n">
        <f aca="false">IF(OR(AJ$3="",Consolidado!$D571=""),0,IF(ISNUMBER(SEARCH(AJ$3,Consolidado!$D571)),IF(COUNTIFS(Consolidado!$AC$5:AC571,Consolidado!$AC571,Consolidado!$D$5:D571,"*"&amp;AJ$3&amp;"*")=1,1,0),0))</f>
        <v>0</v>
      </c>
      <c r="AK571" s="0" t="n">
        <f aca="false">IF(OR(AK$3="",Consolidado!$D571=""),0,IF(ISNUMBER(SEARCH(AK$3,Consolidado!$D571)),IF(COUNTIFS(Consolidado!$AC$5:AC571,Consolidado!$AC571,Consolidado!$D$5:D571,"*"&amp;AK$3&amp;"*")=1,1,0),0))</f>
        <v>0</v>
      </c>
      <c r="AL571" s="0" t="n">
        <f aca="false">IF(OR(AL$3="",Consolidado!$D571=""),0,IF(ISNUMBER(SEARCH(AL$3,Consolidado!$D571)),IF(COUNTIFS(Consolidado!$AC$5:AC571,Consolidado!$AC571,Consolidado!$D$5:D571,"*"&amp;AL$3&amp;"*")=1,1,0),0))</f>
        <v>0</v>
      </c>
      <c r="AM571" s="0" t="n">
        <f aca="false">IF(OR(AM$3="",Consolidado!$D571=""),0,IF(ISNUMBER(SEARCH(AM$3,Consolidado!$D571)),IF(COUNTIFS(Consolidado!$AC$5:AC571,Consolidado!$AC571,Consolidado!$D$5:D571,"*"&amp;AM$3&amp;"*")=1,1,0),0))</f>
        <v>0</v>
      </c>
      <c r="AN571" s="0" t="n">
        <f aca="false">IF(OR(AN$3="",Consolidado!$D571=""),0,IF(ISNUMBER(SEARCH(AN$3,Consolidado!$D571)),IF(COUNTIFS(Consolidado!$AC$5:AC571,Consolidado!$AC571,Consolidado!$D$5:D571,"*"&amp;AN$3&amp;"*")=1,1,0),0))</f>
        <v>0</v>
      </c>
      <c r="AO571" s="0" t="n">
        <f aca="false">IF(OR(AO$3="",Consolidado!$D571=""),0,IF(ISNUMBER(SEARCH(AO$3,Consolidado!$D571)),IF(COUNTIFS(Consolidado!$AC$5:AC571,Consolidado!$AC571,Consolidado!$D$5:D571,"*"&amp;AO$3&amp;"*")=1,1,0),0))</f>
        <v>0</v>
      </c>
    </row>
    <row r="572" customFormat="false" ht="15" hidden="false" customHeight="false" outlineLevel="0" collapsed="false">
      <c r="B572" s="0" t="n">
        <f aca="false">IF(OR(B$3="",Consolidado!$D572=""),0,IF(ISNUMBER(SEARCH(B$3,Consolidado!$D572)),IF(COUNTIFS(Consolidado!$AC$5:AC572,Consolidado!$AC572,Consolidado!$D$5:D572,"*"&amp;B$3&amp;"*")=1,1,0),0))</f>
        <v>0</v>
      </c>
      <c r="C572" s="0" t="n">
        <f aca="false">IF(OR(C$3="",Consolidado!$D572=""),0,IF(ISNUMBER(SEARCH(C$3,Consolidado!$D572)),IF(COUNTIFS(Consolidado!$AC$5:AC572,Consolidado!$AC572,Consolidado!$D$5:D572,"*"&amp;C$3&amp;"*")=1,1,0),0))</f>
        <v>0</v>
      </c>
      <c r="D572" s="0" t="n">
        <f aca="false">IF(OR(D$3="",Consolidado!$D572=""),0,IF(ISNUMBER(SEARCH(D$3,Consolidado!$D572)),IF(COUNTIFS(Consolidado!$AC$5:AC572,Consolidado!$AC572,Consolidado!$D$5:D572,"*"&amp;D$3&amp;"*")=1,1,0),0))</f>
        <v>0</v>
      </c>
      <c r="E572" s="0" t="n">
        <f aca="false">IF(OR(E$3="",Consolidado!$D572=""),0,IF(ISNUMBER(SEARCH(E$3,Consolidado!$D572)),IF(COUNTIFS(Consolidado!$AC$5:AC572,Consolidado!$AC572,Consolidado!$D$5:D572,"*"&amp;E$3&amp;"*")=1,1,0),0))</f>
        <v>0</v>
      </c>
      <c r="F572" s="0" t="n">
        <f aca="false">IF(OR(F$3="",Consolidado!$D572=""),0,IF(ISNUMBER(SEARCH(F$3,Consolidado!$D572)),IF(COUNTIFS(Consolidado!$AC$5:AC572,Consolidado!$AC572,Consolidado!$D$5:D572,"*"&amp;F$3&amp;"*")=1,1,0),0))</f>
        <v>0</v>
      </c>
      <c r="G572" s="0" t="n">
        <f aca="false">IF(OR(G$3="",Consolidado!$D572=""),0,IF(ISNUMBER(SEARCH(G$3,Consolidado!$D572)),IF(COUNTIFS(Consolidado!$AC$5:AC572,Consolidado!$AC572,Consolidado!$D$5:D572,"*"&amp;G$3&amp;"*")=1,1,0),0))</f>
        <v>0</v>
      </c>
      <c r="H572" s="0" t="n">
        <f aca="false">IF(OR(H$3="",Consolidado!$D572=""),0,IF(ISNUMBER(SEARCH(H$3,Consolidado!$D572)),IF(COUNTIFS(Consolidado!$AC$5:AC572,Consolidado!$AC572,Consolidado!$D$5:D572,"*"&amp;H$3&amp;"*")=1,1,0),0))</f>
        <v>0</v>
      </c>
      <c r="I572" s="0" t="n">
        <f aca="false">IF(OR(I$3="",Consolidado!$D572=""),0,IF(ISNUMBER(SEARCH(I$3,Consolidado!$D572)),IF(COUNTIFS(Consolidado!$AC$5:AC572,Consolidado!$AC572,Consolidado!$D$5:D572,"*"&amp;I$3&amp;"*")=1,1,0),0))</f>
        <v>0</v>
      </c>
      <c r="J572" s="0" t="n">
        <f aca="false">IF(OR(J$3="",Consolidado!$D572=""),0,IF(ISNUMBER(SEARCH(J$3,Consolidado!$D572)),IF(COUNTIFS(Consolidado!$AC$5:AC572,Consolidado!$AC572,Consolidado!$D$5:D572,"*"&amp;J$3&amp;"*")=1,1,0),0))</f>
        <v>0</v>
      </c>
      <c r="K572" s="0" t="n">
        <f aca="false">IF(OR(K$3="",Consolidado!$D572=""),0,IF(ISNUMBER(SEARCH(K$3,Consolidado!$D572)),IF(COUNTIFS(Consolidado!$AC$5:AC572,Consolidado!$AC572,Consolidado!$D$5:D572,"*"&amp;K$3&amp;"*")=1,1,0),0))</f>
        <v>0</v>
      </c>
      <c r="L572" s="0" t="n">
        <f aca="false">IF(OR(L$3="",Consolidado!$D572=""),0,IF(ISNUMBER(SEARCH(L$3,Consolidado!$D572)),IF(COUNTIFS(Consolidado!$AC$5:AC572,Consolidado!$AC572,Consolidado!$D$5:D572,"*"&amp;L$3&amp;"*")=1,1,0),0))</f>
        <v>0</v>
      </c>
      <c r="M572" s="0" t="n">
        <f aca="false">IF(OR(M$3="",Consolidado!$D572=""),0,IF(ISNUMBER(SEARCH(M$3,Consolidado!$D572)),IF(COUNTIFS(Consolidado!$AC$5:AC572,Consolidado!$AC572,Consolidado!$D$5:D572,"*"&amp;M$3&amp;"*")=1,1,0),0))</f>
        <v>0</v>
      </c>
      <c r="N572" s="0" t="n">
        <f aca="false">IF(OR(N$3="",Consolidado!$D572=""),0,IF(ISNUMBER(SEARCH(N$3,Consolidado!$D572)),IF(COUNTIFS(Consolidado!$AC$5:AC572,Consolidado!$AC572,Consolidado!$D$5:D572,"*"&amp;N$3&amp;"*")=1,1,0),0))</f>
        <v>0</v>
      </c>
      <c r="O572" s="0" t="n">
        <f aca="false">IF(OR(O$3="",Consolidado!$D572=""),0,IF(ISNUMBER(SEARCH(O$3,Consolidado!$D572)),IF(COUNTIFS(Consolidado!$AC$5:AC572,Consolidado!$AC572,Consolidado!$D$5:D572,"*"&amp;O$3&amp;"*")=1,1,0),0))</f>
        <v>0</v>
      </c>
      <c r="P572" s="0" t="n">
        <f aca="false">IF(OR(P$3="",Consolidado!$D572=""),0,IF(ISNUMBER(SEARCH(P$3,Consolidado!$D572)),IF(COUNTIFS(Consolidado!$AC$5:AC572,Consolidado!$AC572,Consolidado!$D$5:D572,"*"&amp;P$3&amp;"*")=1,1,0),0))</f>
        <v>0</v>
      </c>
      <c r="Q572" s="0" t="n">
        <f aca="false">IF(OR(Q$3="",Consolidado!$D572=""),0,IF(ISNUMBER(SEARCH(Q$3,Consolidado!$D572)),IF(COUNTIFS(Consolidado!$AC$5:AC572,Consolidado!$AC572,Consolidado!$D$5:D572,"*"&amp;Q$3&amp;"*")=1,1,0),0))</f>
        <v>0</v>
      </c>
      <c r="R572" s="0" t="n">
        <f aca="false">IF(OR(R$3="",Consolidado!$D572=""),0,IF(ISNUMBER(SEARCH(R$3,Consolidado!$D572)),IF(COUNTIFS(Consolidado!$AC$5:AC572,Consolidado!$AC572,Consolidado!$D$5:D572,"*"&amp;R$3&amp;"*")=1,1,0),0))</f>
        <v>0</v>
      </c>
      <c r="S572" s="0" t="n">
        <f aca="false">IF(OR(S$3="",Consolidado!$D572=""),0,IF(ISNUMBER(SEARCH(S$3,Consolidado!$D572)),IF(COUNTIFS(Consolidado!$AC$5:AC572,Consolidado!$AC572,Consolidado!$D$5:D572,"*"&amp;S$3&amp;"*")=1,1,0),0))</f>
        <v>0</v>
      </c>
      <c r="T572" s="0" t="n">
        <f aca="false">IF(OR(T$3="",Consolidado!$D572=""),0,IF(ISNUMBER(SEARCH(T$3,Consolidado!$D572)),IF(COUNTIFS(Consolidado!$AC$5:AC572,Consolidado!$AC572,Consolidado!$D$5:D572,"*"&amp;T$3&amp;"*")=1,1,0),0))</f>
        <v>0</v>
      </c>
      <c r="U572" s="0" t="n">
        <f aca="false">IF(OR(U$3="",Consolidado!$D572=""),0,IF(ISNUMBER(SEARCH(U$3,Consolidado!$D572)),IF(COUNTIFS(Consolidado!$AC$5:AC572,Consolidado!$AC572,Consolidado!$D$5:D572,"*"&amp;U$3&amp;"*")=1,1,0),0))</f>
        <v>0</v>
      </c>
      <c r="V572" s="0" t="n">
        <f aca="false">IF(OR(V$3="",Consolidado!$D572=""),0,IF(ISNUMBER(SEARCH(V$3,Consolidado!$D572)),IF(COUNTIFS(Consolidado!$AC$5:AC572,Consolidado!$AC572,Consolidado!$D$5:D572,"*"&amp;V$3&amp;"*")=1,1,0),0))</f>
        <v>0</v>
      </c>
      <c r="W572" s="0" t="n">
        <f aca="false">IF(OR(W$3="",Consolidado!$D572=""),0,IF(ISNUMBER(SEARCH(W$3,Consolidado!$D572)),IF(COUNTIFS(Consolidado!$AC$5:AC572,Consolidado!$AC572,Consolidado!$D$5:D572,"*"&amp;W$3&amp;"*")=1,1,0),0))</f>
        <v>0</v>
      </c>
      <c r="X572" s="0" t="n">
        <f aca="false">IF(OR(X$3="",Consolidado!$D572=""),0,IF(ISNUMBER(SEARCH(X$3,Consolidado!$D572)),IF(COUNTIFS(Consolidado!$AC$5:AC572,Consolidado!$AC572,Consolidado!$D$5:D572,"*"&amp;X$3&amp;"*")=1,1,0),0))</f>
        <v>0</v>
      </c>
      <c r="Y572" s="0" t="n">
        <f aca="false">IF(OR(Y$3="",Consolidado!$D572=""),0,IF(ISNUMBER(SEARCH(Y$3,Consolidado!$D572)),IF(COUNTIFS(Consolidado!$AC$5:AC572,Consolidado!$AC572,Consolidado!$D$5:D572,"*"&amp;Y$3&amp;"*")=1,1,0),0))</f>
        <v>0</v>
      </c>
      <c r="Z572" s="0" t="n">
        <f aca="false">IF(OR(Z$3="",Consolidado!$D572=""),0,IF(ISNUMBER(SEARCH(Z$3,Consolidado!$D572)),IF(COUNTIFS(Consolidado!$AC$5:AC572,Consolidado!$AC572,Consolidado!$D$5:D572,"*"&amp;Z$3&amp;"*")=1,1,0),0))</f>
        <v>0</v>
      </c>
      <c r="AA572" s="0" t="n">
        <f aca="false">IF(OR(AA$3="",Consolidado!$D572=""),0,IF(ISNUMBER(SEARCH(AA$3,Consolidado!$D572)),IF(COUNTIFS(Consolidado!$AC$5:AC572,Consolidado!$AC572,Consolidado!$D$5:D572,"*"&amp;AA$3&amp;"*")=1,1,0),0))</f>
        <v>0</v>
      </c>
      <c r="AB572" s="0" t="n">
        <f aca="false">IF(OR(AB$3="",Consolidado!$D572=""),0,IF(ISNUMBER(SEARCH(AB$3,Consolidado!$D572)),IF(COUNTIFS(Consolidado!$AC$5:AC572,Consolidado!$AC572,Consolidado!$D$5:D572,"*"&amp;AB$3&amp;"*")=1,1,0),0))</f>
        <v>0</v>
      </c>
      <c r="AC572" s="0" t="n">
        <f aca="false">IF(OR(AC$3="",Consolidado!$D572=""),0,IF(ISNUMBER(SEARCH(AC$3,Consolidado!$D572)),IF(COUNTIFS(Consolidado!$AC$5:AC572,Consolidado!$AC572,Consolidado!$D$5:D572,"*"&amp;AC$3&amp;"*")=1,1,0),0))</f>
        <v>0</v>
      </c>
      <c r="AD572" s="0" t="n">
        <f aca="false">IF(OR(AD$3="",Consolidado!$D572=""),0,IF(ISNUMBER(SEARCH(AD$3,Consolidado!$D572)),IF(COUNTIFS(Consolidado!$AC$5:AC572,Consolidado!$AC572,Consolidado!$D$5:D572,"*"&amp;AD$3&amp;"*")=1,1,0),0))</f>
        <v>0</v>
      </c>
      <c r="AE572" s="0" t="n">
        <f aca="false">IF(OR(AE$3="",Consolidado!$D572=""),0,IF(ISNUMBER(SEARCH(AE$3,Consolidado!$D572)),IF(COUNTIFS(Consolidado!$AC$5:AC572,Consolidado!$AC572,Consolidado!$D$5:D572,"*"&amp;AE$3&amp;"*")=1,1,0),0))</f>
        <v>0</v>
      </c>
      <c r="AF572" s="0" t="n">
        <f aca="false">IF(OR(AF$3="",Consolidado!$D572=""),0,IF(ISNUMBER(SEARCH(AF$3,Consolidado!$D572)),IF(COUNTIFS(Consolidado!$AC$5:AC572,Consolidado!$AC572,Consolidado!$D$5:D572,"*"&amp;AF$3&amp;"*")=1,1,0),0))</f>
        <v>0</v>
      </c>
      <c r="AG572" s="0" t="n">
        <f aca="false">IF(OR(AG$3="",Consolidado!$D572=""),0,IF(ISNUMBER(SEARCH(AG$3,Consolidado!$D572)),IF(COUNTIFS(Consolidado!$AC$5:AC572,Consolidado!$AC572,Consolidado!$D$5:D572,"*"&amp;AG$3&amp;"*")=1,1,0),0))</f>
        <v>0</v>
      </c>
      <c r="AH572" s="0" t="n">
        <f aca="false">IF(OR(AH$3="",Consolidado!$D572=""),0,IF(ISNUMBER(SEARCH(AH$3,Consolidado!$D572)),IF(COUNTIFS(Consolidado!$AC$5:AC572,Consolidado!$AC572,Consolidado!$D$5:D572,"*"&amp;AH$3&amp;"*")=1,1,0),0))</f>
        <v>0</v>
      </c>
      <c r="AI572" s="0" t="n">
        <f aca="false">IF(OR(AI$3="",Consolidado!$D572=""),0,IF(ISNUMBER(SEARCH(AI$3,Consolidado!$D572)),IF(COUNTIFS(Consolidado!$AC$5:AC572,Consolidado!$AC572,Consolidado!$D$5:D572,"*"&amp;AI$3&amp;"*")=1,1,0),0))</f>
        <v>0</v>
      </c>
      <c r="AJ572" s="0" t="n">
        <f aca="false">IF(OR(AJ$3="",Consolidado!$D572=""),0,IF(ISNUMBER(SEARCH(AJ$3,Consolidado!$D572)),IF(COUNTIFS(Consolidado!$AC$5:AC572,Consolidado!$AC572,Consolidado!$D$5:D572,"*"&amp;AJ$3&amp;"*")=1,1,0),0))</f>
        <v>0</v>
      </c>
      <c r="AK572" s="0" t="n">
        <f aca="false">IF(OR(AK$3="",Consolidado!$D572=""),0,IF(ISNUMBER(SEARCH(AK$3,Consolidado!$D572)),IF(COUNTIFS(Consolidado!$AC$5:AC572,Consolidado!$AC572,Consolidado!$D$5:D572,"*"&amp;AK$3&amp;"*")=1,1,0),0))</f>
        <v>0</v>
      </c>
      <c r="AL572" s="0" t="n">
        <f aca="false">IF(OR(AL$3="",Consolidado!$D572=""),0,IF(ISNUMBER(SEARCH(AL$3,Consolidado!$D572)),IF(COUNTIFS(Consolidado!$AC$5:AC572,Consolidado!$AC572,Consolidado!$D$5:D572,"*"&amp;AL$3&amp;"*")=1,1,0),0))</f>
        <v>0</v>
      </c>
      <c r="AM572" s="0" t="n">
        <f aca="false">IF(OR(AM$3="",Consolidado!$D572=""),0,IF(ISNUMBER(SEARCH(AM$3,Consolidado!$D572)),IF(COUNTIFS(Consolidado!$AC$5:AC572,Consolidado!$AC572,Consolidado!$D$5:D572,"*"&amp;AM$3&amp;"*")=1,1,0),0))</f>
        <v>0</v>
      </c>
      <c r="AN572" s="0" t="n">
        <f aca="false">IF(OR(AN$3="",Consolidado!$D572=""),0,IF(ISNUMBER(SEARCH(AN$3,Consolidado!$D572)),IF(COUNTIFS(Consolidado!$AC$5:AC572,Consolidado!$AC572,Consolidado!$D$5:D572,"*"&amp;AN$3&amp;"*")=1,1,0),0))</f>
        <v>0</v>
      </c>
      <c r="AO572" s="0" t="n">
        <f aca="false">IF(OR(AO$3="",Consolidado!$D572=""),0,IF(ISNUMBER(SEARCH(AO$3,Consolidado!$D572)),IF(COUNTIFS(Consolidado!$AC$5:AC572,Consolidado!$AC572,Consolidado!$D$5:D572,"*"&amp;AO$3&amp;"*")=1,1,0),0))</f>
        <v>0</v>
      </c>
    </row>
    <row r="573" customFormat="false" ht="15" hidden="false" customHeight="false" outlineLevel="0" collapsed="false">
      <c r="B573" s="0" t="n">
        <f aca="false">IF(OR(B$3="",Consolidado!$D573=""),0,IF(ISNUMBER(SEARCH(B$3,Consolidado!$D573)),IF(COUNTIFS(Consolidado!$AC$5:AC573,Consolidado!$AC573,Consolidado!$D$5:D573,"*"&amp;B$3&amp;"*")=1,1,0),0))</f>
        <v>0</v>
      </c>
      <c r="C573" s="0" t="n">
        <f aca="false">IF(OR(C$3="",Consolidado!$D573=""),0,IF(ISNUMBER(SEARCH(C$3,Consolidado!$D573)),IF(COUNTIFS(Consolidado!$AC$5:AC573,Consolidado!$AC573,Consolidado!$D$5:D573,"*"&amp;C$3&amp;"*")=1,1,0),0))</f>
        <v>0</v>
      </c>
      <c r="D573" s="0" t="n">
        <f aca="false">IF(OR(D$3="",Consolidado!$D573=""),0,IF(ISNUMBER(SEARCH(D$3,Consolidado!$D573)),IF(COUNTIFS(Consolidado!$AC$5:AC573,Consolidado!$AC573,Consolidado!$D$5:D573,"*"&amp;D$3&amp;"*")=1,1,0),0))</f>
        <v>0</v>
      </c>
      <c r="E573" s="0" t="n">
        <f aca="false">IF(OR(E$3="",Consolidado!$D573=""),0,IF(ISNUMBER(SEARCH(E$3,Consolidado!$D573)),IF(COUNTIFS(Consolidado!$AC$5:AC573,Consolidado!$AC573,Consolidado!$D$5:D573,"*"&amp;E$3&amp;"*")=1,1,0),0))</f>
        <v>0</v>
      </c>
      <c r="F573" s="0" t="n">
        <f aca="false">IF(OR(F$3="",Consolidado!$D573=""),0,IF(ISNUMBER(SEARCH(F$3,Consolidado!$D573)),IF(COUNTIFS(Consolidado!$AC$5:AC573,Consolidado!$AC573,Consolidado!$D$5:D573,"*"&amp;F$3&amp;"*")=1,1,0),0))</f>
        <v>0</v>
      </c>
      <c r="G573" s="0" t="n">
        <f aca="false">IF(OR(G$3="",Consolidado!$D573=""),0,IF(ISNUMBER(SEARCH(G$3,Consolidado!$D573)),IF(COUNTIFS(Consolidado!$AC$5:AC573,Consolidado!$AC573,Consolidado!$D$5:D573,"*"&amp;G$3&amp;"*")=1,1,0),0))</f>
        <v>0</v>
      </c>
      <c r="H573" s="0" t="n">
        <f aca="false">IF(OR(H$3="",Consolidado!$D573=""),0,IF(ISNUMBER(SEARCH(H$3,Consolidado!$D573)),IF(COUNTIFS(Consolidado!$AC$5:AC573,Consolidado!$AC573,Consolidado!$D$5:D573,"*"&amp;H$3&amp;"*")=1,1,0),0))</f>
        <v>0</v>
      </c>
      <c r="I573" s="0" t="n">
        <f aca="false">IF(OR(I$3="",Consolidado!$D573=""),0,IF(ISNUMBER(SEARCH(I$3,Consolidado!$D573)),IF(COUNTIFS(Consolidado!$AC$5:AC573,Consolidado!$AC573,Consolidado!$D$5:D573,"*"&amp;I$3&amp;"*")=1,1,0),0))</f>
        <v>0</v>
      </c>
      <c r="J573" s="0" t="n">
        <f aca="false">IF(OR(J$3="",Consolidado!$D573=""),0,IF(ISNUMBER(SEARCH(J$3,Consolidado!$D573)),IF(COUNTIFS(Consolidado!$AC$5:AC573,Consolidado!$AC573,Consolidado!$D$5:D573,"*"&amp;J$3&amp;"*")=1,1,0),0))</f>
        <v>0</v>
      </c>
      <c r="K573" s="0" t="n">
        <f aca="false">IF(OR(K$3="",Consolidado!$D573=""),0,IF(ISNUMBER(SEARCH(K$3,Consolidado!$D573)),IF(COUNTIFS(Consolidado!$AC$5:AC573,Consolidado!$AC573,Consolidado!$D$5:D573,"*"&amp;K$3&amp;"*")=1,1,0),0))</f>
        <v>0</v>
      </c>
      <c r="L573" s="0" t="n">
        <f aca="false">IF(OR(L$3="",Consolidado!$D573=""),0,IF(ISNUMBER(SEARCH(L$3,Consolidado!$D573)),IF(COUNTIFS(Consolidado!$AC$5:AC573,Consolidado!$AC573,Consolidado!$D$5:D573,"*"&amp;L$3&amp;"*")=1,1,0),0))</f>
        <v>0</v>
      </c>
      <c r="M573" s="0" t="n">
        <f aca="false">IF(OR(M$3="",Consolidado!$D573=""),0,IF(ISNUMBER(SEARCH(M$3,Consolidado!$D573)),IF(COUNTIFS(Consolidado!$AC$5:AC573,Consolidado!$AC573,Consolidado!$D$5:D573,"*"&amp;M$3&amp;"*")=1,1,0),0))</f>
        <v>0</v>
      </c>
      <c r="N573" s="0" t="n">
        <f aca="false">IF(OR(N$3="",Consolidado!$D573=""),0,IF(ISNUMBER(SEARCH(N$3,Consolidado!$D573)),IF(COUNTIFS(Consolidado!$AC$5:AC573,Consolidado!$AC573,Consolidado!$D$5:D573,"*"&amp;N$3&amp;"*")=1,1,0),0))</f>
        <v>0</v>
      </c>
      <c r="O573" s="0" t="n">
        <f aca="false">IF(OR(O$3="",Consolidado!$D573=""),0,IF(ISNUMBER(SEARCH(O$3,Consolidado!$D573)),IF(COUNTIFS(Consolidado!$AC$5:AC573,Consolidado!$AC573,Consolidado!$D$5:D573,"*"&amp;O$3&amp;"*")=1,1,0),0))</f>
        <v>0</v>
      </c>
      <c r="P573" s="0" t="n">
        <f aca="false">IF(OR(P$3="",Consolidado!$D573=""),0,IF(ISNUMBER(SEARCH(P$3,Consolidado!$D573)),IF(COUNTIFS(Consolidado!$AC$5:AC573,Consolidado!$AC573,Consolidado!$D$5:D573,"*"&amp;P$3&amp;"*")=1,1,0),0))</f>
        <v>0</v>
      </c>
      <c r="Q573" s="0" t="n">
        <f aca="false">IF(OR(Q$3="",Consolidado!$D573=""),0,IF(ISNUMBER(SEARCH(Q$3,Consolidado!$D573)),IF(COUNTIFS(Consolidado!$AC$5:AC573,Consolidado!$AC573,Consolidado!$D$5:D573,"*"&amp;Q$3&amp;"*")=1,1,0),0))</f>
        <v>0</v>
      </c>
      <c r="R573" s="0" t="n">
        <f aca="false">IF(OR(R$3="",Consolidado!$D573=""),0,IF(ISNUMBER(SEARCH(R$3,Consolidado!$D573)),IF(COUNTIFS(Consolidado!$AC$5:AC573,Consolidado!$AC573,Consolidado!$D$5:D573,"*"&amp;R$3&amp;"*")=1,1,0),0))</f>
        <v>0</v>
      </c>
      <c r="S573" s="0" t="n">
        <f aca="false">IF(OR(S$3="",Consolidado!$D573=""),0,IF(ISNUMBER(SEARCH(S$3,Consolidado!$D573)),IF(COUNTIFS(Consolidado!$AC$5:AC573,Consolidado!$AC573,Consolidado!$D$5:D573,"*"&amp;S$3&amp;"*")=1,1,0),0))</f>
        <v>0</v>
      </c>
      <c r="T573" s="0" t="n">
        <f aca="false">IF(OR(T$3="",Consolidado!$D573=""),0,IF(ISNUMBER(SEARCH(T$3,Consolidado!$D573)),IF(COUNTIFS(Consolidado!$AC$5:AC573,Consolidado!$AC573,Consolidado!$D$5:D573,"*"&amp;T$3&amp;"*")=1,1,0),0))</f>
        <v>0</v>
      </c>
      <c r="U573" s="0" t="n">
        <f aca="false">IF(OR(U$3="",Consolidado!$D573=""),0,IF(ISNUMBER(SEARCH(U$3,Consolidado!$D573)),IF(COUNTIFS(Consolidado!$AC$5:AC573,Consolidado!$AC573,Consolidado!$D$5:D573,"*"&amp;U$3&amp;"*")=1,1,0),0))</f>
        <v>0</v>
      </c>
      <c r="V573" s="0" t="n">
        <f aca="false">IF(OR(V$3="",Consolidado!$D573=""),0,IF(ISNUMBER(SEARCH(V$3,Consolidado!$D573)),IF(COUNTIFS(Consolidado!$AC$5:AC573,Consolidado!$AC573,Consolidado!$D$5:D573,"*"&amp;V$3&amp;"*")=1,1,0),0))</f>
        <v>0</v>
      </c>
      <c r="W573" s="0" t="n">
        <f aca="false">IF(OR(W$3="",Consolidado!$D573=""),0,IF(ISNUMBER(SEARCH(W$3,Consolidado!$D573)),IF(COUNTIFS(Consolidado!$AC$5:AC573,Consolidado!$AC573,Consolidado!$D$5:D573,"*"&amp;W$3&amp;"*")=1,1,0),0))</f>
        <v>0</v>
      </c>
      <c r="X573" s="0" t="n">
        <f aca="false">IF(OR(X$3="",Consolidado!$D573=""),0,IF(ISNUMBER(SEARCH(X$3,Consolidado!$D573)),IF(COUNTIFS(Consolidado!$AC$5:AC573,Consolidado!$AC573,Consolidado!$D$5:D573,"*"&amp;X$3&amp;"*")=1,1,0),0))</f>
        <v>0</v>
      </c>
      <c r="Y573" s="0" t="n">
        <f aca="false">IF(OR(Y$3="",Consolidado!$D573=""),0,IF(ISNUMBER(SEARCH(Y$3,Consolidado!$D573)),IF(COUNTIFS(Consolidado!$AC$5:AC573,Consolidado!$AC573,Consolidado!$D$5:D573,"*"&amp;Y$3&amp;"*")=1,1,0),0))</f>
        <v>0</v>
      </c>
      <c r="Z573" s="0" t="n">
        <f aca="false">IF(OR(Z$3="",Consolidado!$D573=""),0,IF(ISNUMBER(SEARCH(Z$3,Consolidado!$D573)),IF(COUNTIFS(Consolidado!$AC$5:AC573,Consolidado!$AC573,Consolidado!$D$5:D573,"*"&amp;Z$3&amp;"*")=1,1,0),0))</f>
        <v>0</v>
      </c>
      <c r="AA573" s="0" t="n">
        <f aca="false">IF(OR(AA$3="",Consolidado!$D573=""),0,IF(ISNUMBER(SEARCH(AA$3,Consolidado!$D573)),IF(COUNTIFS(Consolidado!$AC$5:AC573,Consolidado!$AC573,Consolidado!$D$5:D573,"*"&amp;AA$3&amp;"*")=1,1,0),0))</f>
        <v>0</v>
      </c>
      <c r="AB573" s="0" t="n">
        <f aca="false">IF(OR(AB$3="",Consolidado!$D573=""),0,IF(ISNUMBER(SEARCH(AB$3,Consolidado!$D573)),IF(COUNTIFS(Consolidado!$AC$5:AC573,Consolidado!$AC573,Consolidado!$D$5:D573,"*"&amp;AB$3&amp;"*")=1,1,0),0))</f>
        <v>0</v>
      </c>
      <c r="AC573" s="0" t="n">
        <f aca="false">IF(OR(AC$3="",Consolidado!$D573=""),0,IF(ISNUMBER(SEARCH(AC$3,Consolidado!$D573)),IF(COUNTIFS(Consolidado!$AC$5:AC573,Consolidado!$AC573,Consolidado!$D$5:D573,"*"&amp;AC$3&amp;"*")=1,1,0),0))</f>
        <v>0</v>
      </c>
      <c r="AD573" s="0" t="n">
        <f aca="false">IF(OR(AD$3="",Consolidado!$D573=""),0,IF(ISNUMBER(SEARCH(AD$3,Consolidado!$D573)),IF(COUNTIFS(Consolidado!$AC$5:AC573,Consolidado!$AC573,Consolidado!$D$5:D573,"*"&amp;AD$3&amp;"*")=1,1,0),0))</f>
        <v>0</v>
      </c>
      <c r="AE573" s="0" t="n">
        <f aca="false">IF(OR(AE$3="",Consolidado!$D573=""),0,IF(ISNUMBER(SEARCH(AE$3,Consolidado!$D573)),IF(COUNTIFS(Consolidado!$AC$5:AC573,Consolidado!$AC573,Consolidado!$D$5:D573,"*"&amp;AE$3&amp;"*")=1,1,0),0))</f>
        <v>0</v>
      </c>
      <c r="AF573" s="0" t="n">
        <f aca="false">IF(OR(AF$3="",Consolidado!$D573=""),0,IF(ISNUMBER(SEARCH(AF$3,Consolidado!$D573)),IF(COUNTIFS(Consolidado!$AC$5:AC573,Consolidado!$AC573,Consolidado!$D$5:D573,"*"&amp;AF$3&amp;"*")=1,1,0),0))</f>
        <v>0</v>
      </c>
      <c r="AG573" s="0" t="n">
        <f aca="false">IF(OR(AG$3="",Consolidado!$D573=""),0,IF(ISNUMBER(SEARCH(AG$3,Consolidado!$D573)),IF(COUNTIFS(Consolidado!$AC$5:AC573,Consolidado!$AC573,Consolidado!$D$5:D573,"*"&amp;AG$3&amp;"*")=1,1,0),0))</f>
        <v>0</v>
      </c>
      <c r="AH573" s="0" t="n">
        <f aca="false">IF(OR(AH$3="",Consolidado!$D573=""),0,IF(ISNUMBER(SEARCH(AH$3,Consolidado!$D573)),IF(COUNTIFS(Consolidado!$AC$5:AC573,Consolidado!$AC573,Consolidado!$D$5:D573,"*"&amp;AH$3&amp;"*")=1,1,0),0))</f>
        <v>0</v>
      </c>
      <c r="AI573" s="0" t="n">
        <f aca="false">IF(OR(AI$3="",Consolidado!$D573=""),0,IF(ISNUMBER(SEARCH(AI$3,Consolidado!$D573)),IF(COUNTIFS(Consolidado!$AC$5:AC573,Consolidado!$AC573,Consolidado!$D$5:D573,"*"&amp;AI$3&amp;"*")=1,1,0),0))</f>
        <v>0</v>
      </c>
      <c r="AJ573" s="0" t="n">
        <f aca="false">IF(OR(AJ$3="",Consolidado!$D573=""),0,IF(ISNUMBER(SEARCH(AJ$3,Consolidado!$D573)),IF(COUNTIFS(Consolidado!$AC$5:AC573,Consolidado!$AC573,Consolidado!$D$5:D573,"*"&amp;AJ$3&amp;"*")=1,1,0),0))</f>
        <v>0</v>
      </c>
      <c r="AK573" s="0" t="n">
        <f aca="false">IF(OR(AK$3="",Consolidado!$D573=""),0,IF(ISNUMBER(SEARCH(AK$3,Consolidado!$D573)),IF(COUNTIFS(Consolidado!$AC$5:AC573,Consolidado!$AC573,Consolidado!$D$5:D573,"*"&amp;AK$3&amp;"*")=1,1,0),0))</f>
        <v>0</v>
      </c>
      <c r="AL573" s="0" t="n">
        <f aca="false">IF(OR(AL$3="",Consolidado!$D573=""),0,IF(ISNUMBER(SEARCH(AL$3,Consolidado!$D573)),IF(COUNTIFS(Consolidado!$AC$5:AC573,Consolidado!$AC573,Consolidado!$D$5:D573,"*"&amp;AL$3&amp;"*")=1,1,0),0))</f>
        <v>0</v>
      </c>
      <c r="AM573" s="0" t="n">
        <f aca="false">IF(OR(AM$3="",Consolidado!$D573=""),0,IF(ISNUMBER(SEARCH(AM$3,Consolidado!$D573)),IF(COUNTIFS(Consolidado!$AC$5:AC573,Consolidado!$AC573,Consolidado!$D$5:D573,"*"&amp;AM$3&amp;"*")=1,1,0),0))</f>
        <v>0</v>
      </c>
      <c r="AN573" s="0" t="n">
        <f aca="false">IF(OR(AN$3="",Consolidado!$D573=""),0,IF(ISNUMBER(SEARCH(AN$3,Consolidado!$D573)),IF(COUNTIFS(Consolidado!$AC$5:AC573,Consolidado!$AC573,Consolidado!$D$5:D573,"*"&amp;AN$3&amp;"*")=1,1,0),0))</f>
        <v>0</v>
      </c>
      <c r="AO573" s="0" t="n">
        <f aca="false">IF(OR(AO$3="",Consolidado!$D573=""),0,IF(ISNUMBER(SEARCH(AO$3,Consolidado!$D573)),IF(COUNTIFS(Consolidado!$AC$5:AC573,Consolidado!$AC573,Consolidado!$D$5:D573,"*"&amp;AO$3&amp;"*")=1,1,0),0))</f>
        <v>0</v>
      </c>
    </row>
    <row r="574" customFormat="false" ht="15" hidden="false" customHeight="false" outlineLevel="0" collapsed="false">
      <c r="B574" s="0" t="n">
        <f aca="false">IF(OR(B$3="",Consolidado!$D574=""),0,IF(ISNUMBER(SEARCH(B$3,Consolidado!$D574)),IF(COUNTIFS(Consolidado!$AC$5:AC574,Consolidado!$AC574,Consolidado!$D$5:D574,"*"&amp;B$3&amp;"*")=1,1,0),0))</f>
        <v>0</v>
      </c>
      <c r="C574" s="0" t="n">
        <f aca="false">IF(OR(C$3="",Consolidado!$D574=""),0,IF(ISNUMBER(SEARCH(C$3,Consolidado!$D574)),IF(COUNTIFS(Consolidado!$AC$5:AC574,Consolidado!$AC574,Consolidado!$D$5:D574,"*"&amp;C$3&amp;"*")=1,1,0),0))</f>
        <v>0</v>
      </c>
      <c r="D574" s="0" t="n">
        <f aca="false">IF(OR(D$3="",Consolidado!$D574=""),0,IF(ISNUMBER(SEARCH(D$3,Consolidado!$D574)),IF(COUNTIFS(Consolidado!$AC$5:AC574,Consolidado!$AC574,Consolidado!$D$5:D574,"*"&amp;D$3&amp;"*")=1,1,0),0))</f>
        <v>0</v>
      </c>
      <c r="E574" s="0" t="n">
        <f aca="false">IF(OR(E$3="",Consolidado!$D574=""),0,IF(ISNUMBER(SEARCH(E$3,Consolidado!$D574)),IF(COUNTIFS(Consolidado!$AC$5:AC574,Consolidado!$AC574,Consolidado!$D$5:D574,"*"&amp;E$3&amp;"*")=1,1,0),0))</f>
        <v>0</v>
      </c>
      <c r="F574" s="0" t="n">
        <f aca="false">IF(OR(F$3="",Consolidado!$D574=""),0,IF(ISNUMBER(SEARCH(F$3,Consolidado!$D574)),IF(COUNTIFS(Consolidado!$AC$5:AC574,Consolidado!$AC574,Consolidado!$D$5:D574,"*"&amp;F$3&amp;"*")=1,1,0),0))</f>
        <v>0</v>
      </c>
      <c r="G574" s="0" t="n">
        <f aca="false">IF(OR(G$3="",Consolidado!$D574=""),0,IF(ISNUMBER(SEARCH(G$3,Consolidado!$D574)),IF(COUNTIFS(Consolidado!$AC$5:AC574,Consolidado!$AC574,Consolidado!$D$5:D574,"*"&amp;G$3&amp;"*")=1,1,0),0))</f>
        <v>0</v>
      </c>
      <c r="H574" s="0" t="n">
        <f aca="false">IF(OR(H$3="",Consolidado!$D574=""),0,IF(ISNUMBER(SEARCH(H$3,Consolidado!$D574)),IF(COUNTIFS(Consolidado!$AC$5:AC574,Consolidado!$AC574,Consolidado!$D$5:D574,"*"&amp;H$3&amp;"*")=1,1,0),0))</f>
        <v>0</v>
      </c>
      <c r="I574" s="0" t="n">
        <f aca="false">IF(OR(I$3="",Consolidado!$D574=""),0,IF(ISNUMBER(SEARCH(I$3,Consolidado!$D574)),IF(COUNTIFS(Consolidado!$AC$5:AC574,Consolidado!$AC574,Consolidado!$D$5:D574,"*"&amp;I$3&amp;"*")=1,1,0),0))</f>
        <v>0</v>
      </c>
      <c r="J574" s="0" t="n">
        <f aca="false">IF(OR(J$3="",Consolidado!$D574=""),0,IF(ISNUMBER(SEARCH(J$3,Consolidado!$D574)),IF(COUNTIFS(Consolidado!$AC$5:AC574,Consolidado!$AC574,Consolidado!$D$5:D574,"*"&amp;J$3&amp;"*")=1,1,0),0))</f>
        <v>0</v>
      </c>
      <c r="K574" s="0" t="n">
        <f aca="false">IF(OR(K$3="",Consolidado!$D574=""),0,IF(ISNUMBER(SEARCH(K$3,Consolidado!$D574)),IF(COUNTIFS(Consolidado!$AC$5:AC574,Consolidado!$AC574,Consolidado!$D$5:D574,"*"&amp;K$3&amp;"*")=1,1,0),0))</f>
        <v>0</v>
      </c>
      <c r="L574" s="0" t="n">
        <f aca="false">IF(OR(L$3="",Consolidado!$D574=""),0,IF(ISNUMBER(SEARCH(L$3,Consolidado!$D574)),IF(COUNTIFS(Consolidado!$AC$5:AC574,Consolidado!$AC574,Consolidado!$D$5:D574,"*"&amp;L$3&amp;"*")=1,1,0),0))</f>
        <v>0</v>
      </c>
      <c r="M574" s="0" t="n">
        <f aca="false">IF(OR(M$3="",Consolidado!$D574=""),0,IF(ISNUMBER(SEARCH(M$3,Consolidado!$D574)),IF(COUNTIFS(Consolidado!$AC$5:AC574,Consolidado!$AC574,Consolidado!$D$5:D574,"*"&amp;M$3&amp;"*")=1,1,0),0))</f>
        <v>0</v>
      </c>
      <c r="N574" s="0" t="n">
        <f aca="false">IF(OR(N$3="",Consolidado!$D574=""),0,IF(ISNUMBER(SEARCH(N$3,Consolidado!$D574)),IF(COUNTIFS(Consolidado!$AC$5:AC574,Consolidado!$AC574,Consolidado!$D$5:D574,"*"&amp;N$3&amp;"*")=1,1,0),0))</f>
        <v>0</v>
      </c>
      <c r="O574" s="0" t="n">
        <f aca="false">IF(OR(O$3="",Consolidado!$D574=""),0,IF(ISNUMBER(SEARCH(O$3,Consolidado!$D574)),IF(COUNTIFS(Consolidado!$AC$5:AC574,Consolidado!$AC574,Consolidado!$D$5:D574,"*"&amp;O$3&amp;"*")=1,1,0),0))</f>
        <v>0</v>
      </c>
      <c r="P574" s="0" t="n">
        <f aca="false">IF(OR(P$3="",Consolidado!$D574=""),0,IF(ISNUMBER(SEARCH(P$3,Consolidado!$D574)),IF(COUNTIFS(Consolidado!$AC$5:AC574,Consolidado!$AC574,Consolidado!$D$5:D574,"*"&amp;P$3&amp;"*")=1,1,0),0))</f>
        <v>0</v>
      </c>
      <c r="Q574" s="0" t="n">
        <f aca="false">IF(OR(Q$3="",Consolidado!$D574=""),0,IF(ISNUMBER(SEARCH(Q$3,Consolidado!$D574)),IF(COUNTIFS(Consolidado!$AC$5:AC574,Consolidado!$AC574,Consolidado!$D$5:D574,"*"&amp;Q$3&amp;"*")=1,1,0),0))</f>
        <v>0</v>
      </c>
      <c r="R574" s="0" t="n">
        <f aca="false">IF(OR(R$3="",Consolidado!$D574=""),0,IF(ISNUMBER(SEARCH(R$3,Consolidado!$D574)),IF(COUNTIFS(Consolidado!$AC$5:AC574,Consolidado!$AC574,Consolidado!$D$5:D574,"*"&amp;R$3&amp;"*")=1,1,0),0))</f>
        <v>0</v>
      </c>
      <c r="S574" s="0" t="n">
        <f aca="false">IF(OR(S$3="",Consolidado!$D574=""),0,IF(ISNUMBER(SEARCH(S$3,Consolidado!$D574)),IF(COUNTIFS(Consolidado!$AC$5:AC574,Consolidado!$AC574,Consolidado!$D$5:D574,"*"&amp;S$3&amp;"*")=1,1,0),0))</f>
        <v>0</v>
      </c>
      <c r="T574" s="0" t="n">
        <f aca="false">IF(OR(T$3="",Consolidado!$D574=""),0,IF(ISNUMBER(SEARCH(T$3,Consolidado!$D574)),IF(COUNTIFS(Consolidado!$AC$5:AC574,Consolidado!$AC574,Consolidado!$D$5:D574,"*"&amp;T$3&amp;"*")=1,1,0),0))</f>
        <v>0</v>
      </c>
      <c r="U574" s="0" t="n">
        <f aca="false">IF(OR(U$3="",Consolidado!$D574=""),0,IF(ISNUMBER(SEARCH(U$3,Consolidado!$D574)),IF(COUNTIFS(Consolidado!$AC$5:AC574,Consolidado!$AC574,Consolidado!$D$5:D574,"*"&amp;U$3&amp;"*")=1,1,0),0))</f>
        <v>0</v>
      </c>
      <c r="V574" s="0" t="n">
        <f aca="false">IF(OR(V$3="",Consolidado!$D574=""),0,IF(ISNUMBER(SEARCH(V$3,Consolidado!$D574)),IF(COUNTIFS(Consolidado!$AC$5:AC574,Consolidado!$AC574,Consolidado!$D$5:D574,"*"&amp;V$3&amp;"*")=1,1,0),0))</f>
        <v>0</v>
      </c>
      <c r="W574" s="0" t="n">
        <f aca="false">IF(OR(W$3="",Consolidado!$D574=""),0,IF(ISNUMBER(SEARCH(W$3,Consolidado!$D574)),IF(COUNTIFS(Consolidado!$AC$5:AC574,Consolidado!$AC574,Consolidado!$D$5:D574,"*"&amp;W$3&amp;"*")=1,1,0),0))</f>
        <v>0</v>
      </c>
      <c r="X574" s="0" t="n">
        <f aca="false">IF(OR(X$3="",Consolidado!$D574=""),0,IF(ISNUMBER(SEARCH(X$3,Consolidado!$D574)),IF(COUNTIFS(Consolidado!$AC$5:AC574,Consolidado!$AC574,Consolidado!$D$5:D574,"*"&amp;X$3&amp;"*")=1,1,0),0))</f>
        <v>0</v>
      </c>
      <c r="Y574" s="0" t="n">
        <f aca="false">IF(OR(Y$3="",Consolidado!$D574=""),0,IF(ISNUMBER(SEARCH(Y$3,Consolidado!$D574)),IF(COUNTIFS(Consolidado!$AC$5:AC574,Consolidado!$AC574,Consolidado!$D$5:D574,"*"&amp;Y$3&amp;"*")=1,1,0),0))</f>
        <v>0</v>
      </c>
      <c r="Z574" s="0" t="n">
        <f aca="false">IF(OR(Z$3="",Consolidado!$D574=""),0,IF(ISNUMBER(SEARCH(Z$3,Consolidado!$D574)),IF(COUNTIFS(Consolidado!$AC$5:AC574,Consolidado!$AC574,Consolidado!$D$5:D574,"*"&amp;Z$3&amp;"*")=1,1,0),0))</f>
        <v>0</v>
      </c>
      <c r="AA574" s="0" t="n">
        <f aca="false">IF(OR(AA$3="",Consolidado!$D574=""),0,IF(ISNUMBER(SEARCH(AA$3,Consolidado!$D574)),IF(COUNTIFS(Consolidado!$AC$5:AC574,Consolidado!$AC574,Consolidado!$D$5:D574,"*"&amp;AA$3&amp;"*")=1,1,0),0))</f>
        <v>0</v>
      </c>
      <c r="AB574" s="0" t="n">
        <f aca="false">IF(OR(AB$3="",Consolidado!$D574=""),0,IF(ISNUMBER(SEARCH(AB$3,Consolidado!$D574)),IF(COUNTIFS(Consolidado!$AC$5:AC574,Consolidado!$AC574,Consolidado!$D$5:D574,"*"&amp;AB$3&amp;"*")=1,1,0),0))</f>
        <v>0</v>
      </c>
      <c r="AC574" s="0" t="n">
        <f aca="false">IF(OR(AC$3="",Consolidado!$D574=""),0,IF(ISNUMBER(SEARCH(AC$3,Consolidado!$D574)),IF(COUNTIFS(Consolidado!$AC$5:AC574,Consolidado!$AC574,Consolidado!$D$5:D574,"*"&amp;AC$3&amp;"*")=1,1,0),0))</f>
        <v>0</v>
      </c>
      <c r="AD574" s="0" t="n">
        <f aca="false">IF(OR(AD$3="",Consolidado!$D574=""),0,IF(ISNUMBER(SEARCH(AD$3,Consolidado!$D574)),IF(COUNTIFS(Consolidado!$AC$5:AC574,Consolidado!$AC574,Consolidado!$D$5:D574,"*"&amp;AD$3&amp;"*")=1,1,0),0))</f>
        <v>0</v>
      </c>
      <c r="AE574" s="0" t="n">
        <f aca="false">IF(OR(AE$3="",Consolidado!$D574=""),0,IF(ISNUMBER(SEARCH(AE$3,Consolidado!$D574)),IF(COUNTIFS(Consolidado!$AC$5:AC574,Consolidado!$AC574,Consolidado!$D$5:D574,"*"&amp;AE$3&amp;"*")=1,1,0),0))</f>
        <v>0</v>
      </c>
      <c r="AF574" s="0" t="n">
        <f aca="false">IF(OR(AF$3="",Consolidado!$D574=""),0,IF(ISNUMBER(SEARCH(AF$3,Consolidado!$D574)),IF(COUNTIFS(Consolidado!$AC$5:AC574,Consolidado!$AC574,Consolidado!$D$5:D574,"*"&amp;AF$3&amp;"*")=1,1,0),0))</f>
        <v>0</v>
      </c>
      <c r="AG574" s="0" t="n">
        <f aca="false">IF(OR(AG$3="",Consolidado!$D574=""),0,IF(ISNUMBER(SEARCH(AG$3,Consolidado!$D574)),IF(COUNTIFS(Consolidado!$AC$5:AC574,Consolidado!$AC574,Consolidado!$D$5:D574,"*"&amp;AG$3&amp;"*")=1,1,0),0))</f>
        <v>0</v>
      </c>
      <c r="AH574" s="0" t="n">
        <f aca="false">IF(OR(AH$3="",Consolidado!$D574=""),0,IF(ISNUMBER(SEARCH(AH$3,Consolidado!$D574)),IF(COUNTIFS(Consolidado!$AC$5:AC574,Consolidado!$AC574,Consolidado!$D$5:D574,"*"&amp;AH$3&amp;"*")=1,1,0),0))</f>
        <v>0</v>
      </c>
      <c r="AI574" s="0" t="n">
        <f aca="false">IF(OR(AI$3="",Consolidado!$D574=""),0,IF(ISNUMBER(SEARCH(AI$3,Consolidado!$D574)),IF(COUNTIFS(Consolidado!$AC$5:AC574,Consolidado!$AC574,Consolidado!$D$5:D574,"*"&amp;AI$3&amp;"*")=1,1,0),0))</f>
        <v>0</v>
      </c>
      <c r="AJ574" s="0" t="n">
        <f aca="false">IF(OR(AJ$3="",Consolidado!$D574=""),0,IF(ISNUMBER(SEARCH(AJ$3,Consolidado!$D574)),IF(COUNTIFS(Consolidado!$AC$5:AC574,Consolidado!$AC574,Consolidado!$D$5:D574,"*"&amp;AJ$3&amp;"*")=1,1,0),0))</f>
        <v>0</v>
      </c>
      <c r="AK574" s="0" t="n">
        <f aca="false">IF(OR(AK$3="",Consolidado!$D574=""),0,IF(ISNUMBER(SEARCH(AK$3,Consolidado!$D574)),IF(COUNTIFS(Consolidado!$AC$5:AC574,Consolidado!$AC574,Consolidado!$D$5:D574,"*"&amp;AK$3&amp;"*")=1,1,0),0))</f>
        <v>0</v>
      </c>
      <c r="AL574" s="0" t="n">
        <f aca="false">IF(OR(AL$3="",Consolidado!$D574=""),0,IF(ISNUMBER(SEARCH(AL$3,Consolidado!$D574)),IF(COUNTIFS(Consolidado!$AC$5:AC574,Consolidado!$AC574,Consolidado!$D$5:D574,"*"&amp;AL$3&amp;"*")=1,1,0),0))</f>
        <v>0</v>
      </c>
      <c r="AM574" s="0" t="n">
        <f aca="false">IF(OR(AM$3="",Consolidado!$D574=""),0,IF(ISNUMBER(SEARCH(AM$3,Consolidado!$D574)),IF(COUNTIFS(Consolidado!$AC$5:AC574,Consolidado!$AC574,Consolidado!$D$5:D574,"*"&amp;AM$3&amp;"*")=1,1,0),0))</f>
        <v>0</v>
      </c>
      <c r="AN574" s="0" t="n">
        <f aca="false">IF(OR(AN$3="",Consolidado!$D574=""),0,IF(ISNUMBER(SEARCH(AN$3,Consolidado!$D574)),IF(COUNTIFS(Consolidado!$AC$5:AC574,Consolidado!$AC574,Consolidado!$D$5:D574,"*"&amp;AN$3&amp;"*")=1,1,0),0))</f>
        <v>0</v>
      </c>
      <c r="AO574" s="0" t="n">
        <f aca="false">IF(OR(AO$3="",Consolidado!$D574=""),0,IF(ISNUMBER(SEARCH(AO$3,Consolidado!$D574)),IF(COUNTIFS(Consolidado!$AC$5:AC574,Consolidado!$AC574,Consolidado!$D$5:D574,"*"&amp;AO$3&amp;"*")=1,1,0),0))</f>
        <v>0</v>
      </c>
    </row>
    <row r="575" customFormat="false" ht="15" hidden="false" customHeight="false" outlineLevel="0" collapsed="false">
      <c r="B575" s="0" t="n">
        <f aca="false">IF(OR(B$3="",Consolidado!$D575=""),0,IF(ISNUMBER(SEARCH(B$3,Consolidado!$D575)),IF(COUNTIFS(Consolidado!$AC$5:AC575,Consolidado!$AC575,Consolidado!$D$5:D575,"*"&amp;B$3&amp;"*")=1,1,0),0))</f>
        <v>0</v>
      </c>
      <c r="C575" s="0" t="n">
        <f aca="false">IF(OR(C$3="",Consolidado!$D575=""),0,IF(ISNUMBER(SEARCH(C$3,Consolidado!$D575)),IF(COUNTIFS(Consolidado!$AC$5:AC575,Consolidado!$AC575,Consolidado!$D$5:D575,"*"&amp;C$3&amp;"*")=1,1,0),0))</f>
        <v>0</v>
      </c>
      <c r="D575" s="0" t="n">
        <f aca="false">IF(OR(D$3="",Consolidado!$D575=""),0,IF(ISNUMBER(SEARCH(D$3,Consolidado!$D575)),IF(COUNTIFS(Consolidado!$AC$5:AC575,Consolidado!$AC575,Consolidado!$D$5:D575,"*"&amp;D$3&amp;"*")=1,1,0),0))</f>
        <v>0</v>
      </c>
      <c r="E575" s="0" t="n">
        <f aca="false">IF(OR(E$3="",Consolidado!$D575=""),0,IF(ISNUMBER(SEARCH(E$3,Consolidado!$D575)),IF(COUNTIFS(Consolidado!$AC$5:AC575,Consolidado!$AC575,Consolidado!$D$5:D575,"*"&amp;E$3&amp;"*")=1,1,0),0))</f>
        <v>0</v>
      </c>
      <c r="F575" s="0" t="n">
        <f aca="false">IF(OR(F$3="",Consolidado!$D575=""),0,IF(ISNUMBER(SEARCH(F$3,Consolidado!$D575)),IF(COUNTIFS(Consolidado!$AC$5:AC575,Consolidado!$AC575,Consolidado!$D$5:D575,"*"&amp;F$3&amp;"*")=1,1,0),0))</f>
        <v>0</v>
      </c>
      <c r="G575" s="0" t="n">
        <f aca="false">IF(OR(G$3="",Consolidado!$D575=""),0,IF(ISNUMBER(SEARCH(G$3,Consolidado!$D575)),IF(COUNTIFS(Consolidado!$AC$5:AC575,Consolidado!$AC575,Consolidado!$D$5:D575,"*"&amp;G$3&amp;"*")=1,1,0),0))</f>
        <v>0</v>
      </c>
      <c r="H575" s="0" t="n">
        <f aca="false">IF(OR(H$3="",Consolidado!$D575=""),0,IF(ISNUMBER(SEARCH(H$3,Consolidado!$D575)),IF(COUNTIFS(Consolidado!$AC$5:AC575,Consolidado!$AC575,Consolidado!$D$5:D575,"*"&amp;H$3&amp;"*")=1,1,0),0))</f>
        <v>0</v>
      </c>
      <c r="I575" s="0" t="n">
        <f aca="false">IF(OR(I$3="",Consolidado!$D575=""),0,IF(ISNUMBER(SEARCH(I$3,Consolidado!$D575)),IF(COUNTIFS(Consolidado!$AC$5:AC575,Consolidado!$AC575,Consolidado!$D$5:D575,"*"&amp;I$3&amp;"*")=1,1,0),0))</f>
        <v>0</v>
      </c>
      <c r="J575" s="0" t="n">
        <f aca="false">IF(OR(J$3="",Consolidado!$D575=""),0,IF(ISNUMBER(SEARCH(J$3,Consolidado!$D575)),IF(COUNTIFS(Consolidado!$AC$5:AC575,Consolidado!$AC575,Consolidado!$D$5:D575,"*"&amp;J$3&amp;"*")=1,1,0),0))</f>
        <v>0</v>
      </c>
      <c r="K575" s="0" t="n">
        <f aca="false">IF(OR(K$3="",Consolidado!$D575=""),0,IF(ISNUMBER(SEARCH(K$3,Consolidado!$D575)),IF(COUNTIFS(Consolidado!$AC$5:AC575,Consolidado!$AC575,Consolidado!$D$5:D575,"*"&amp;K$3&amp;"*")=1,1,0),0))</f>
        <v>0</v>
      </c>
      <c r="L575" s="0" t="n">
        <f aca="false">IF(OR(L$3="",Consolidado!$D575=""),0,IF(ISNUMBER(SEARCH(L$3,Consolidado!$D575)),IF(COUNTIFS(Consolidado!$AC$5:AC575,Consolidado!$AC575,Consolidado!$D$5:D575,"*"&amp;L$3&amp;"*")=1,1,0),0))</f>
        <v>0</v>
      </c>
      <c r="M575" s="0" t="n">
        <f aca="false">IF(OR(M$3="",Consolidado!$D575=""),0,IF(ISNUMBER(SEARCH(M$3,Consolidado!$D575)),IF(COUNTIFS(Consolidado!$AC$5:AC575,Consolidado!$AC575,Consolidado!$D$5:D575,"*"&amp;M$3&amp;"*")=1,1,0),0))</f>
        <v>0</v>
      </c>
      <c r="N575" s="0" t="n">
        <f aca="false">IF(OR(N$3="",Consolidado!$D575=""),0,IF(ISNUMBER(SEARCH(N$3,Consolidado!$D575)),IF(COUNTIFS(Consolidado!$AC$5:AC575,Consolidado!$AC575,Consolidado!$D$5:D575,"*"&amp;N$3&amp;"*")=1,1,0),0))</f>
        <v>0</v>
      </c>
      <c r="O575" s="0" t="n">
        <f aca="false">IF(OR(O$3="",Consolidado!$D575=""),0,IF(ISNUMBER(SEARCH(O$3,Consolidado!$D575)),IF(COUNTIFS(Consolidado!$AC$5:AC575,Consolidado!$AC575,Consolidado!$D$5:D575,"*"&amp;O$3&amp;"*")=1,1,0),0))</f>
        <v>0</v>
      </c>
      <c r="P575" s="0" t="n">
        <f aca="false">IF(OR(P$3="",Consolidado!$D575=""),0,IF(ISNUMBER(SEARCH(P$3,Consolidado!$D575)),IF(COUNTIFS(Consolidado!$AC$5:AC575,Consolidado!$AC575,Consolidado!$D$5:D575,"*"&amp;P$3&amp;"*")=1,1,0),0))</f>
        <v>0</v>
      </c>
      <c r="Q575" s="0" t="n">
        <f aca="false">IF(OR(Q$3="",Consolidado!$D575=""),0,IF(ISNUMBER(SEARCH(Q$3,Consolidado!$D575)),IF(COUNTIFS(Consolidado!$AC$5:AC575,Consolidado!$AC575,Consolidado!$D$5:D575,"*"&amp;Q$3&amp;"*")=1,1,0),0))</f>
        <v>0</v>
      </c>
      <c r="R575" s="0" t="n">
        <f aca="false">IF(OR(R$3="",Consolidado!$D575=""),0,IF(ISNUMBER(SEARCH(R$3,Consolidado!$D575)),IF(COUNTIFS(Consolidado!$AC$5:AC575,Consolidado!$AC575,Consolidado!$D$5:D575,"*"&amp;R$3&amp;"*")=1,1,0),0))</f>
        <v>0</v>
      </c>
      <c r="S575" s="0" t="n">
        <f aca="false">IF(OR(S$3="",Consolidado!$D575=""),0,IF(ISNUMBER(SEARCH(S$3,Consolidado!$D575)),IF(COUNTIFS(Consolidado!$AC$5:AC575,Consolidado!$AC575,Consolidado!$D$5:D575,"*"&amp;S$3&amp;"*")=1,1,0),0))</f>
        <v>0</v>
      </c>
      <c r="T575" s="0" t="n">
        <f aca="false">IF(OR(T$3="",Consolidado!$D575=""),0,IF(ISNUMBER(SEARCH(T$3,Consolidado!$D575)),IF(COUNTIFS(Consolidado!$AC$5:AC575,Consolidado!$AC575,Consolidado!$D$5:D575,"*"&amp;T$3&amp;"*")=1,1,0),0))</f>
        <v>0</v>
      </c>
      <c r="U575" s="0" t="n">
        <f aca="false">IF(OR(U$3="",Consolidado!$D575=""),0,IF(ISNUMBER(SEARCH(U$3,Consolidado!$D575)),IF(COUNTIFS(Consolidado!$AC$5:AC575,Consolidado!$AC575,Consolidado!$D$5:D575,"*"&amp;U$3&amp;"*")=1,1,0),0))</f>
        <v>0</v>
      </c>
      <c r="V575" s="0" t="n">
        <f aca="false">IF(OR(V$3="",Consolidado!$D575=""),0,IF(ISNUMBER(SEARCH(V$3,Consolidado!$D575)),IF(COUNTIFS(Consolidado!$AC$5:AC575,Consolidado!$AC575,Consolidado!$D$5:D575,"*"&amp;V$3&amp;"*")=1,1,0),0))</f>
        <v>0</v>
      </c>
      <c r="W575" s="0" t="n">
        <f aca="false">IF(OR(W$3="",Consolidado!$D575=""),0,IF(ISNUMBER(SEARCH(W$3,Consolidado!$D575)),IF(COUNTIFS(Consolidado!$AC$5:AC575,Consolidado!$AC575,Consolidado!$D$5:D575,"*"&amp;W$3&amp;"*")=1,1,0),0))</f>
        <v>0</v>
      </c>
      <c r="X575" s="0" t="n">
        <f aca="false">IF(OR(X$3="",Consolidado!$D575=""),0,IF(ISNUMBER(SEARCH(X$3,Consolidado!$D575)),IF(COUNTIFS(Consolidado!$AC$5:AC575,Consolidado!$AC575,Consolidado!$D$5:D575,"*"&amp;X$3&amp;"*")=1,1,0),0))</f>
        <v>0</v>
      </c>
      <c r="Y575" s="0" t="n">
        <f aca="false">IF(OR(Y$3="",Consolidado!$D575=""),0,IF(ISNUMBER(SEARCH(Y$3,Consolidado!$D575)),IF(COUNTIFS(Consolidado!$AC$5:AC575,Consolidado!$AC575,Consolidado!$D$5:D575,"*"&amp;Y$3&amp;"*")=1,1,0),0))</f>
        <v>0</v>
      </c>
      <c r="Z575" s="0" t="n">
        <f aca="false">IF(OR(Z$3="",Consolidado!$D575=""),0,IF(ISNUMBER(SEARCH(Z$3,Consolidado!$D575)),IF(COUNTIFS(Consolidado!$AC$5:AC575,Consolidado!$AC575,Consolidado!$D$5:D575,"*"&amp;Z$3&amp;"*")=1,1,0),0))</f>
        <v>0</v>
      </c>
      <c r="AA575" s="0" t="n">
        <f aca="false">IF(OR(AA$3="",Consolidado!$D575=""),0,IF(ISNUMBER(SEARCH(AA$3,Consolidado!$D575)),IF(COUNTIFS(Consolidado!$AC$5:AC575,Consolidado!$AC575,Consolidado!$D$5:D575,"*"&amp;AA$3&amp;"*")=1,1,0),0))</f>
        <v>0</v>
      </c>
      <c r="AB575" s="0" t="n">
        <f aca="false">IF(OR(AB$3="",Consolidado!$D575=""),0,IF(ISNUMBER(SEARCH(AB$3,Consolidado!$D575)),IF(COUNTIFS(Consolidado!$AC$5:AC575,Consolidado!$AC575,Consolidado!$D$5:D575,"*"&amp;AB$3&amp;"*")=1,1,0),0))</f>
        <v>0</v>
      </c>
      <c r="AC575" s="0" t="n">
        <f aca="false">IF(OR(AC$3="",Consolidado!$D575=""),0,IF(ISNUMBER(SEARCH(AC$3,Consolidado!$D575)),IF(COUNTIFS(Consolidado!$AC$5:AC575,Consolidado!$AC575,Consolidado!$D$5:D575,"*"&amp;AC$3&amp;"*")=1,1,0),0))</f>
        <v>0</v>
      </c>
      <c r="AD575" s="0" t="n">
        <f aca="false">IF(OR(AD$3="",Consolidado!$D575=""),0,IF(ISNUMBER(SEARCH(AD$3,Consolidado!$D575)),IF(COUNTIFS(Consolidado!$AC$5:AC575,Consolidado!$AC575,Consolidado!$D$5:D575,"*"&amp;AD$3&amp;"*")=1,1,0),0))</f>
        <v>0</v>
      </c>
      <c r="AE575" s="0" t="n">
        <f aca="false">IF(OR(AE$3="",Consolidado!$D575=""),0,IF(ISNUMBER(SEARCH(AE$3,Consolidado!$D575)),IF(COUNTIFS(Consolidado!$AC$5:AC575,Consolidado!$AC575,Consolidado!$D$5:D575,"*"&amp;AE$3&amp;"*")=1,1,0),0))</f>
        <v>0</v>
      </c>
      <c r="AF575" s="0" t="n">
        <f aca="false">IF(OR(AF$3="",Consolidado!$D575=""),0,IF(ISNUMBER(SEARCH(AF$3,Consolidado!$D575)),IF(COUNTIFS(Consolidado!$AC$5:AC575,Consolidado!$AC575,Consolidado!$D$5:D575,"*"&amp;AF$3&amp;"*")=1,1,0),0))</f>
        <v>0</v>
      </c>
      <c r="AG575" s="0" t="n">
        <f aca="false">IF(OR(AG$3="",Consolidado!$D575=""),0,IF(ISNUMBER(SEARCH(AG$3,Consolidado!$D575)),IF(COUNTIFS(Consolidado!$AC$5:AC575,Consolidado!$AC575,Consolidado!$D$5:D575,"*"&amp;AG$3&amp;"*")=1,1,0),0))</f>
        <v>0</v>
      </c>
      <c r="AH575" s="0" t="n">
        <f aca="false">IF(OR(AH$3="",Consolidado!$D575=""),0,IF(ISNUMBER(SEARCH(AH$3,Consolidado!$D575)),IF(COUNTIFS(Consolidado!$AC$5:AC575,Consolidado!$AC575,Consolidado!$D$5:D575,"*"&amp;AH$3&amp;"*")=1,1,0),0))</f>
        <v>0</v>
      </c>
      <c r="AI575" s="0" t="n">
        <f aca="false">IF(OR(AI$3="",Consolidado!$D575=""),0,IF(ISNUMBER(SEARCH(AI$3,Consolidado!$D575)),IF(COUNTIFS(Consolidado!$AC$5:AC575,Consolidado!$AC575,Consolidado!$D$5:D575,"*"&amp;AI$3&amp;"*")=1,1,0),0))</f>
        <v>0</v>
      </c>
      <c r="AJ575" s="0" t="n">
        <f aca="false">IF(OR(AJ$3="",Consolidado!$D575=""),0,IF(ISNUMBER(SEARCH(AJ$3,Consolidado!$D575)),IF(COUNTIFS(Consolidado!$AC$5:AC575,Consolidado!$AC575,Consolidado!$D$5:D575,"*"&amp;AJ$3&amp;"*")=1,1,0),0))</f>
        <v>0</v>
      </c>
      <c r="AK575" s="0" t="n">
        <f aca="false">IF(OR(AK$3="",Consolidado!$D575=""),0,IF(ISNUMBER(SEARCH(AK$3,Consolidado!$D575)),IF(COUNTIFS(Consolidado!$AC$5:AC575,Consolidado!$AC575,Consolidado!$D$5:D575,"*"&amp;AK$3&amp;"*")=1,1,0),0))</f>
        <v>0</v>
      </c>
      <c r="AL575" s="0" t="n">
        <f aca="false">IF(OR(AL$3="",Consolidado!$D575=""),0,IF(ISNUMBER(SEARCH(AL$3,Consolidado!$D575)),IF(COUNTIFS(Consolidado!$AC$5:AC575,Consolidado!$AC575,Consolidado!$D$5:D575,"*"&amp;AL$3&amp;"*")=1,1,0),0))</f>
        <v>0</v>
      </c>
      <c r="AM575" s="0" t="n">
        <f aca="false">IF(OR(AM$3="",Consolidado!$D575=""),0,IF(ISNUMBER(SEARCH(AM$3,Consolidado!$D575)),IF(COUNTIFS(Consolidado!$AC$5:AC575,Consolidado!$AC575,Consolidado!$D$5:D575,"*"&amp;AM$3&amp;"*")=1,1,0),0))</f>
        <v>0</v>
      </c>
      <c r="AN575" s="0" t="n">
        <f aca="false">IF(OR(AN$3="",Consolidado!$D575=""),0,IF(ISNUMBER(SEARCH(AN$3,Consolidado!$D575)),IF(COUNTIFS(Consolidado!$AC$5:AC575,Consolidado!$AC575,Consolidado!$D$5:D575,"*"&amp;AN$3&amp;"*")=1,1,0),0))</f>
        <v>0</v>
      </c>
      <c r="AO575" s="0" t="n">
        <f aca="false">IF(OR(AO$3="",Consolidado!$D575=""),0,IF(ISNUMBER(SEARCH(AO$3,Consolidado!$D575)),IF(COUNTIFS(Consolidado!$AC$5:AC575,Consolidado!$AC575,Consolidado!$D$5:D575,"*"&amp;AO$3&amp;"*")=1,1,0),0))</f>
        <v>0</v>
      </c>
    </row>
    <row r="576" customFormat="false" ht="15" hidden="false" customHeight="false" outlineLevel="0" collapsed="false">
      <c r="B576" s="0" t="n">
        <f aca="false">IF(OR(B$3="",Consolidado!$D576=""),0,IF(ISNUMBER(SEARCH(B$3,Consolidado!$D576)),IF(COUNTIFS(Consolidado!$AC$5:AC576,Consolidado!$AC576,Consolidado!$D$5:D576,"*"&amp;B$3&amp;"*")=1,1,0),0))</f>
        <v>0</v>
      </c>
      <c r="C576" s="0" t="n">
        <f aca="false">IF(OR(C$3="",Consolidado!$D576=""),0,IF(ISNUMBER(SEARCH(C$3,Consolidado!$D576)),IF(COUNTIFS(Consolidado!$AC$5:AC576,Consolidado!$AC576,Consolidado!$D$5:D576,"*"&amp;C$3&amp;"*")=1,1,0),0))</f>
        <v>0</v>
      </c>
      <c r="D576" s="0" t="n">
        <f aca="false">IF(OR(D$3="",Consolidado!$D576=""),0,IF(ISNUMBER(SEARCH(D$3,Consolidado!$D576)),IF(COUNTIFS(Consolidado!$AC$5:AC576,Consolidado!$AC576,Consolidado!$D$5:D576,"*"&amp;D$3&amp;"*")=1,1,0),0))</f>
        <v>0</v>
      </c>
      <c r="E576" s="0" t="n">
        <f aca="false">IF(OR(E$3="",Consolidado!$D576=""),0,IF(ISNUMBER(SEARCH(E$3,Consolidado!$D576)),IF(COUNTIFS(Consolidado!$AC$5:AC576,Consolidado!$AC576,Consolidado!$D$5:D576,"*"&amp;E$3&amp;"*")=1,1,0),0))</f>
        <v>0</v>
      </c>
      <c r="F576" s="0" t="n">
        <f aca="false">IF(OR(F$3="",Consolidado!$D576=""),0,IF(ISNUMBER(SEARCH(F$3,Consolidado!$D576)),IF(COUNTIFS(Consolidado!$AC$5:AC576,Consolidado!$AC576,Consolidado!$D$5:D576,"*"&amp;F$3&amp;"*")=1,1,0),0))</f>
        <v>0</v>
      </c>
      <c r="G576" s="0" t="n">
        <f aca="false">IF(OR(G$3="",Consolidado!$D576=""),0,IF(ISNUMBER(SEARCH(G$3,Consolidado!$D576)),IF(COUNTIFS(Consolidado!$AC$5:AC576,Consolidado!$AC576,Consolidado!$D$5:D576,"*"&amp;G$3&amp;"*")=1,1,0),0))</f>
        <v>0</v>
      </c>
      <c r="H576" s="0" t="n">
        <f aca="false">IF(OR(H$3="",Consolidado!$D576=""),0,IF(ISNUMBER(SEARCH(H$3,Consolidado!$D576)),IF(COUNTIFS(Consolidado!$AC$5:AC576,Consolidado!$AC576,Consolidado!$D$5:D576,"*"&amp;H$3&amp;"*")=1,1,0),0))</f>
        <v>0</v>
      </c>
      <c r="I576" s="0" t="n">
        <f aca="false">IF(OR(I$3="",Consolidado!$D576=""),0,IF(ISNUMBER(SEARCH(I$3,Consolidado!$D576)),IF(COUNTIFS(Consolidado!$AC$5:AC576,Consolidado!$AC576,Consolidado!$D$5:D576,"*"&amp;I$3&amp;"*")=1,1,0),0))</f>
        <v>0</v>
      </c>
      <c r="J576" s="0" t="n">
        <f aca="false">IF(OR(J$3="",Consolidado!$D576=""),0,IF(ISNUMBER(SEARCH(J$3,Consolidado!$D576)),IF(COUNTIFS(Consolidado!$AC$5:AC576,Consolidado!$AC576,Consolidado!$D$5:D576,"*"&amp;J$3&amp;"*")=1,1,0),0))</f>
        <v>0</v>
      </c>
      <c r="K576" s="0" t="n">
        <f aca="false">IF(OR(K$3="",Consolidado!$D576=""),0,IF(ISNUMBER(SEARCH(K$3,Consolidado!$D576)),IF(COUNTIFS(Consolidado!$AC$5:AC576,Consolidado!$AC576,Consolidado!$D$5:D576,"*"&amp;K$3&amp;"*")=1,1,0),0))</f>
        <v>0</v>
      </c>
      <c r="L576" s="0" t="n">
        <f aca="false">IF(OR(L$3="",Consolidado!$D576=""),0,IF(ISNUMBER(SEARCH(L$3,Consolidado!$D576)),IF(COUNTIFS(Consolidado!$AC$5:AC576,Consolidado!$AC576,Consolidado!$D$5:D576,"*"&amp;L$3&amp;"*")=1,1,0),0))</f>
        <v>0</v>
      </c>
      <c r="M576" s="0" t="n">
        <f aca="false">IF(OR(M$3="",Consolidado!$D576=""),0,IF(ISNUMBER(SEARCH(M$3,Consolidado!$D576)),IF(COUNTIFS(Consolidado!$AC$5:AC576,Consolidado!$AC576,Consolidado!$D$5:D576,"*"&amp;M$3&amp;"*")=1,1,0),0))</f>
        <v>0</v>
      </c>
      <c r="N576" s="0" t="n">
        <f aca="false">IF(OR(N$3="",Consolidado!$D576=""),0,IF(ISNUMBER(SEARCH(N$3,Consolidado!$D576)),IF(COUNTIFS(Consolidado!$AC$5:AC576,Consolidado!$AC576,Consolidado!$D$5:D576,"*"&amp;N$3&amp;"*")=1,1,0),0))</f>
        <v>0</v>
      </c>
      <c r="O576" s="0" t="n">
        <f aca="false">IF(OR(O$3="",Consolidado!$D576=""),0,IF(ISNUMBER(SEARCH(O$3,Consolidado!$D576)),IF(COUNTIFS(Consolidado!$AC$5:AC576,Consolidado!$AC576,Consolidado!$D$5:D576,"*"&amp;O$3&amp;"*")=1,1,0),0))</f>
        <v>0</v>
      </c>
      <c r="P576" s="0" t="n">
        <f aca="false">IF(OR(P$3="",Consolidado!$D576=""),0,IF(ISNUMBER(SEARCH(P$3,Consolidado!$D576)),IF(COUNTIFS(Consolidado!$AC$5:AC576,Consolidado!$AC576,Consolidado!$D$5:D576,"*"&amp;P$3&amp;"*")=1,1,0),0))</f>
        <v>0</v>
      </c>
      <c r="Q576" s="0" t="n">
        <f aca="false">IF(OR(Q$3="",Consolidado!$D576=""),0,IF(ISNUMBER(SEARCH(Q$3,Consolidado!$D576)),IF(COUNTIFS(Consolidado!$AC$5:AC576,Consolidado!$AC576,Consolidado!$D$5:D576,"*"&amp;Q$3&amp;"*")=1,1,0),0))</f>
        <v>0</v>
      </c>
      <c r="R576" s="0" t="n">
        <f aca="false">IF(OR(R$3="",Consolidado!$D576=""),0,IF(ISNUMBER(SEARCH(R$3,Consolidado!$D576)),IF(COUNTIFS(Consolidado!$AC$5:AC576,Consolidado!$AC576,Consolidado!$D$5:D576,"*"&amp;R$3&amp;"*")=1,1,0),0))</f>
        <v>0</v>
      </c>
      <c r="S576" s="0" t="n">
        <f aca="false">IF(OR(S$3="",Consolidado!$D576=""),0,IF(ISNUMBER(SEARCH(S$3,Consolidado!$D576)),IF(COUNTIFS(Consolidado!$AC$5:AC576,Consolidado!$AC576,Consolidado!$D$5:D576,"*"&amp;S$3&amp;"*")=1,1,0),0))</f>
        <v>0</v>
      </c>
      <c r="T576" s="0" t="n">
        <f aca="false">IF(OR(T$3="",Consolidado!$D576=""),0,IF(ISNUMBER(SEARCH(T$3,Consolidado!$D576)),IF(COUNTIFS(Consolidado!$AC$5:AC576,Consolidado!$AC576,Consolidado!$D$5:D576,"*"&amp;T$3&amp;"*")=1,1,0),0))</f>
        <v>0</v>
      </c>
      <c r="U576" s="0" t="n">
        <f aca="false">IF(OR(U$3="",Consolidado!$D576=""),0,IF(ISNUMBER(SEARCH(U$3,Consolidado!$D576)),IF(COUNTIFS(Consolidado!$AC$5:AC576,Consolidado!$AC576,Consolidado!$D$5:D576,"*"&amp;U$3&amp;"*")=1,1,0),0))</f>
        <v>0</v>
      </c>
      <c r="V576" s="0" t="n">
        <f aca="false">IF(OR(V$3="",Consolidado!$D576=""),0,IF(ISNUMBER(SEARCH(V$3,Consolidado!$D576)),IF(COUNTIFS(Consolidado!$AC$5:AC576,Consolidado!$AC576,Consolidado!$D$5:D576,"*"&amp;V$3&amp;"*")=1,1,0),0))</f>
        <v>0</v>
      </c>
      <c r="W576" s="0" t="n">
        <f aca="false">IF(OR(W$3="",Consolidado!$D576=""),0,IF(ISNUMBER(SEARCH(W$3,Consolidado!$D576)),IF(COUNTIFS(Consolidado!$AC$5:AC576,Consolidado!$AC576,Consolidado!$D$5:D576,"*"&amp;W$3&amp;"*")=1,1,0),0))</f>
        <v>0</v>
      </c>
      <c r="X576" s="0" t="n">
        <f aca="false">IF(OR(X$3="",Consolidado!$D576=""),0,IF(ISNUMBER(SEARCH(X$3,Consolidado!$D576)),IF(COUNTIFS(Consolidado!$AC$5:AC576,Consolidado!$AC576,Consolidado!$D$5:D576,"*"&amp;X$3&amp;"*")=1,1,0),0))</f>
        <v>0</v>
      </c>
      <c r="Y576" s="0" t="n">
        <f aca="false">IF(OR(Y$3="",Consolidado!$D576=""),0,IF(ISNUMBER(SEARCH(Y$3,Consolidado!$D576)),IF(COUNTIFS(Consolidado!$AC$5:AC576,Consolidado!$AC576,Consolidado!$D$5:D576,"*"&amp;Y$3&amp;"*")=1,1,0),0))</f>
        <v>0</v>
      </c>
      <c r="Z576" s="0" t="n">
        <f aca="false">IF(OR(Z$3="",Consolidado!$D576=""),0,IF(ISNUMBER(SEARCH(Z$3,Consolidado!$D576)),IF(COUNTIFS(Consolidado!$AC$5:AC576,Consolidado!$AC576,Consolidado!$D$5:D576,"*"&amp;Z$3&amp;"*")=1,1,0),0))</f>
        <v>0</v>
      </c>
      <c r="AA576" s="0" t="n">
        <f aca="false">IF(OR(AA$3="",Consolidado!$D576=""),0,IF(ISNUMBER(SEARCH(AA$3,Consolidado!$D576)),IF(COUNTIFS(Consolidado!$AC$5:AC576,Consolidado!$AC576,Consolidado!$D$5:D576,"*"&amp;AA$3&amp;"*")=1,1,0),0))</f>
        <v>0</v>
      </c>
      <c r="AB576" s="0" t="n">
        <f aca="false">IF(OR(AB$3="",Consolidado!$D576=""),0,IF(ISNUMBER(SEARCH(AB$3,Consolidado!$D576)),IF(COUNTIFS(Consolidado!$AC$5:AC576,Consolidado!$AC576,Consolidado!$D$5:D576,"*"&amp;AB$3&amp;"*")=1,1,0),0))</f>
        <v>0</v>
      </c>
      <c r="AC576" s="0" t="n">
        <f aca="false">IF(OR(AC$3="",Consolidado!$D576=""),0,IF(ISNUMBER(SEARCH(AC$3,Consolidado!$D576)),IF(COUNTIFS(Consolidado!$AC$5:AC576,Consolidado!$AC576,Consolidado!$D$5:D576,"*"&amp;AC$3&amp;"*")=1,1,0),0))</f>
        <v>0</v>
      </c>
      <c r="AD576" s="0" t="n">
        <f aca="false">IF(OR(AD$3="",Consolidado!$D576=""),0,IF(ISNUMBER(SEARCH(AD$3,Consolidado!$D576)),IF(COUNTIFS(Consolidado!$AC$5:AC576,Consolidado!$AC576,Consolidado!$D$5:D576,"*"&amp;AD$3&amp;"*")=1,1,0),0))</f>
        <v>0</v>
      </c>
      <c r="AE576" s="0" t="n">
        <f aca="false">IF(OR(AE$3="",Consolidado!$D576=""),0,IF(ISNUMBER(SEARCH(AE$3,Consolidado!$D576)),IF(COUNTIFS(Consolidado!$AC$5:AC576,Consolidado!$AC576,Consolidado!$D$5:D576,"*"&amp;AE$3&amp;"*")=1,1,0),0))</f>
        <v>0</v>
      </c>
      <c r="AF576" s="0" t="n">
        <f aca="false">IF(OR(AF$3="",Consolidado!$D576=""),0,IF(ISNUMBER(SEARCH(AF$3,Consolidado!$D576)),IF(COUNTIFS(Consolidado!$AC$5:AC576,Consolidado!$AC576,Consolidado!$D$5:D576,"*"&amp;AF$3&amp;"*")=1,1,0),0))</f>
        <v>0</v>
      </c>
      <c r="AG576" s="0" t="n">
        <f aca="false">IF(OR(AG$3="",Consolidado!$D576=""),0,IF(ISNUMBER(SEARCH(AG$3,Consolidado!$D576)),IF(COUNTIFS(Consolidado!$AC$5:AC576,Consolidado!$AC576,Consolidado!$D$5:D576,"*"&amp;AG$3&amp;"*")=1,1,0),0))</f>
        <v>0</v>
      </c>
      <c r="AH576" s="0" t="n">
        <f aca="false">IF(OR(AH$3="",Consolidado!$D576=""),0,IF(ISNUMBER(SEARCH(AH$3,Consolidado!$D576)),IF(COUNTIFS(Consolidado!$AC$5:AC576,Consolidado!$AC576,Consolidado!$D$5:D576,"*"&amp;AH$3&amp;"*")=1,1,0),0))</f>
        <v>0</v>
      </c>
      <c r="AI576" s="0" t="n">
        <f aca="false">IF(OR(AI$3="",Consolidado!$D576=""),0,IF(ISNUMBER(SEARCH(AI$3,Consolidado!$D576)),IF(COUNTIFS(Consolidado!$AC$5:AC576,Consolidado!$AC576,Consolidado!$D$5:D576,"*"&amp;AI$3&amp;"*")=1,1,0),0))</f>
        <v>0</v>
      </c>
      <c r="AJ576" s="0" t="n">
        <f aca="false">IF(OR(AJ$3="",Consolidado!$D576=""),0,IF(ISNUMBER(SEARCH(AJ$3,Consolidado!$D576)),IF(COUNTIFS(Consolidado!$AC$5:AC576,Consolidado!$AC576,Consolidado!$D$5:D576,"*"&amp;AJ$3&amp;"*")=1,1,0),0))</f>
        <v>0</v>
      </c>
      <c r="AK576" s="0" t="n">
        <f aca="false">IF(OR(AK$3="",Consolidado!$D576=""),0,IF(ISNUMBER(SEARCH(AK$3,Consolidado!$D576)),IF(COUNTIFS(Consolidado!$AC$5:AC576,Consolidado!$AC576,Consolidado!$D$5:D576,"*"&amp;AK$3&amp;"*")=1,1,0),0))</f>
        <v>0</v>
      </c>
      <c r="AL576" s="0" t="n">
        <f aca="false">IF(OR(AL$3="",Consolidado!$D576=""),0,IF(ISNUMBER(SEARCH(AL$3,Consolidado!$D576)),IF(COUNTIFS(Consolidado!$AC$5:AC576,Consolidado!$AC576,Consolidado!$D$5:D576,"*"&amp;AL$3&amp;"*")=1,1,0),0))</f>
        <v>0</v>
      </c>
      <c r="AM576" s="0" t="n">
        <f aca="false">IF(OR(AM$3="",Consolidado!$D576=""),0,IF(ISNUMBER(SEARCH(AM$3,Consolidado!$D576)),IF(COUNTIFS(Consolidado!$AC$5:AC576,Consolidado!$AC576,Consolidado!$D$5:D576,"*"&amp;AM$3&amp;"*")=1,1,0),0))</f>
        <v>0</v>
      </c>
      <c r="AN576" s="0" t="n">
        <f aca="false">IF(OR(AN$3="",Consolidado!$D576=""),0,IF(ISNUMBER(SEARCH(AN$3,Consolidado!$D576)),IF(COUNTIFS(Consolidado!$AC$5:AC576,Consolidado!$AC576,Consolidado!$D$5:D576,"*"&amp;AN$3&amp;"*")=1,1,0),0))</f>
        <v>0</v>
      </c>
      <c r="AO576" s="0" t="n">
        <f aca="false">IF(OR(AO$3="",Consolidado!$D576=""),0,IF(ISNUMBER(SEARCH(AO$3,Consolidado!$D576)),IF(COUNTIFS(Consolidado!$AC$5:AC576,Consolidado!$AC576,Consolidado!$D$5:D576,"*"&amp;AO$3&amp;"*")=1,1,0),0))</f>
        <v>0</v>
      </c>
    </row>
    <row r="577" customFormat="false" ht="15" hidden="false" customHeight="false" outlineLevel="0" collapsed="false">
      <c r="B577" s="0" t="n">
        <f aca="false">IF(OR(B$3="",Consolidado!$D577=""),0,IF(ISNUMBER(SEARCH(B$3,Consolidado!$D577)),IF(COUNTIFS(Consolidado!$AC$5:AC577,Consolidado!$AC577,Consolidado!$D$5:D577,"*"&amp;B$3&amp;"*")=1,1,0),0))</f>
        <v>0</v>
      </c>
      <c r="C577" s="0" t="n">
        <f aca="false">IF(OR(C$3="",Consolidado!$D577=""),0,IF(ISNUMBER(SEARCH(C$3,Consolidado!$D577)),IF(COUNTIFS(Consolidado!$AC$5:AC577,Consolidado!$AC577,Consolidado!$D$5:D577,"*"&amp;C$3&amp;"*")=1,1,0),0))</f>
        <v>0</v>
      </c>
      <c r="D577" s="0" t="n">
        <f aca="false">IF(OR(D$3="",Consolidado!$D577=""),0,IF(ISNUMBER(SEARCH(D$3,Consolidado!$D577)),IF(COUNTIFS(Consolidado!$AC$5:AC577,Consolidado!$AC577,Consolidado!$D$5:D577,"*"&amp;D$3&amp;"*")=1,1,0),0))</f>
        <v>0</v>
      </c>
      <c r="E577" s="0" t="n">
        <f aca="false">IF(OR(E$3="",Consolidado!$D577=""),0,IF(ISNUMBER(SEARCH(E$3,Consolidado!$D577)),IF(COUNTIFS(Consolidado!$AC$5:AC577,Consolidado!$AC577,Consolidado!$D$5:D577,"*"&amp;E$3&amp;"*")=1,1,0),0))</f>
        <v>0</v>
      </c>
      <c r="F577" s="0" t="n">
        <f aca="false">IF(OR(F$3="",Consolidado!$D577=""),0,IF(ISNUMBER(SEARCH(F$3,Consolidado!$D577)),IF(COUNTIFS(Consolidado!$AC$5:AC577,Consolidado!$AC577,Consolidado!$D$5:D577,"*"&amp;F$3&amp;"*")=1,1,0),0))</f>
        <v>0</v>
      </c>
      <c r="G577" s="0" t="n">
        <f aca="false">IF(OR(G$3="",Consolidado!$D577=""),0,IF(ISNUMBER(SEARCH(G$3,Consolidado!$D577)),IF(COUNTIFS(Consolidado!$AC$5:AC577,Consolidado!$AC577,Consolidado!$D$5:D577,"*"&amp;G$3&amp;"*")=1,1,0),0))</f>
        <v>0</v>
      </c>
      <c r="H577" s="0" t="n">
        <f aca="false">IF(OR(H$3="",Consolidado!$D577=""),0,IF(ISNUMBER(SEARCH(H$3,Consolidado!$D577)),IF(COUNTIFS(Consolidado!$AC$5:AC577,Consolidado!$AC577,Consolidado!$D$5:D577,"*"&amp;H$3&amp;"*")=1,1,0),0))</f>
        <v>0</v>
      </c>
      <c r="I577" s="0" t="n">
        <f aca="false">IF(OR(I$3="",Consolidado!$D577=""),0,IF(ISNUMBER(SEARCH(I$3,Consolidado!$D577)),IF(COUNTIFS(Consolidado!$AC$5:AC577,Consolidado!$AC577,Consolidado!$D$5:D577,"*"&amp;I$3&amp;"*")=1,1,0),0))</f>
        <v>0</v>
      </c>
      <c r="J577" s="0" t="n">
        <f aca="false">IF(OR(J$3="",Consolidado!$D577=""),0,IF(ISNUMBER(SEARCH(J$3,Consolidado!$D577)),IF(COUNTIFS(Consolidado!$AC$5:AC577,Consolidado!$AC577,Consolidado!$D$5:D577,"*"&amp;J$3&amp;"*")=1,1,0),0))</f>
        <v>0</v>
      </c>
      <c r="K577" s="0" t="n">
        <f aca="false">IF(OR(K$3="",Consolidado!$D577=""),0,IF(ISNUMBER(SEARCH(K$3,Consolidado!$D577)),IF(COUNTIFS(Consolidado!$AC$5:AC577,Consolidado!$AC577,Consolidado!$D$5:D577,"*"&amp;K$3&amp;"*")=1,1,0),0))</f>
        <v>0</v>
      </c>
      <c r="L577" s="0" t="n">
        <f aca="false">IF(OR(L$3="",Consolidado!$D577=""),0,IF(ISNUMBER(SEARCH(L$3,Consolidado!$D577)),IF(COUNTIFS(Consolidado!$AC$5:AC577,Consolidado!$AC577,Consolidado!$D$5:D577,"*"&amp;L$3&amp;"*")=1,1,0),0))</f>
        <v>0</v>
      </c>
      <c r="M577" s="0" t="n">
        <f aca="false">IF(OR(M$3="",Consolidado!$D577=""),0,IF(ISNUMBER(SEARCH(M$3,Consolidado!$D577)),IF(COUNTIFS(Consolidado!$AC$5:AC577,Consolidado!$AC577,Consolidado!$D$5:D577,"*"&amp;M$3&amp;"*")=1,1,0),0))</f>
        <v>0</v>
      </c>
      <c r="N577" s="0" t="n">
        <f aca="false">IF(OR(N$3="",Consolidado!$D577=""),0,IF(ISNUMBER(SEARCH(N$3,Consolidado!$D577)),IF(COUNTIFS(Consolidado!$AC$5:AC577,Consolidado!$AC577,Consolidado!$D$5:D577,"*"&amp;N$3&amp;"*")=1,1,0),0))</f>
        <v>0</v>
      </c>
      <c r="O577" s="0" t="n">
        <f aca="false">IF(OR(O$3="",Consolidado!$D577=""),0,IF(ISNUMBER(SEARCH(O$3,Consolidado!$D577)),IF(COUNTIFS(Consolidado!$AC$5:AC577,Consolidado!$AC577,Consolidado!$D$5:D577,"*"&amp;O$3&amp;"*")=1,1,0),0))</f>
        <v>0</v>
      </c>
      <c r="P577" s="0" t="n">
        <f aca="false">IF(OR(P$3="",Consolidado!$D577=""),0,IF(ISNUMBER(SEARCH(P$3,Consolidado!$D577)),IF(COUNTIFS(Consolidado!$AC$5:AC577,Consolidado!$AC577,Consolidado!$D$5:D577,"*"&amp;P$3&amp;"*")=1,1,0),0))</f>
        <v>0</v>
      </c>
      <c r="Q577" s="0" t="n">
        <f aca="false">IF(OR(Q$3="",Consolidado!$D577=""),0,IF(ISNUMBER(SEARCH(Q$3,Consolidado!$D577)),IF(COUNTIFS(Consolidado!$AC$5:AC577,Consolidado!$AC577,Consolidado!$D$5:D577,"*"&amp;Q$3&amp;"*")=1,1,0),0))</f>
        <v>0</v>
      </c>
      <c r="R577" s="0" t="n">
        <f aca="false">IF(OR(R$3="",Consolidado!$D577=""),0,IF(ISNUMBER(SEARCH(R$3,Consolidado!$D577)),IF(COUNTIFS(Consolidado!$AC$5:AC577,Consolidado!$AC577,Consolidado!$D$5:D577,"*"&amp;R$3&amp;"*")=1,1,0),0))</f>
        <v>0</v>
      </c>
      <c r="S577" s="0" t="n">
        <f aca="false">IF(OR(S$3="",Consolidado!$D577=""),0,IF(ISNUMBER(SEARCH(S$3,Consolidado!$D577)),IF(COUNTIFS(Consolidado!$AC$5:AC577,Consolidado!$AC577,Consolidado!$D$5:D577,"*"&amp;S$3&amp;"*")=1,1,0),0))</f>
        <v>0</v>
      </c>
      <c r="T577" s="0" t="n">
        <f aca="false">IF(OR(T$3="",Consolidado!$D577=""),0,IF(ISNUMBER(SEARCH(T$3,Consolidado!$D577)),IF(COUNTIFS(Consolidado!$AC$5:AC577,Consolidado!$AC577,Consolidado!$D$5:D577,"*"&amp;T$3&amp;"*")=1,1,0),0))</f>
        <v>0</v>
      </c>
      <c r="U577" s="0" t="n">
        <f aca="false">IF(OR(U$3="",Consolidado!$D577=""),0,IF(ISNUMBER(SEARCH(U$3,Consolidado!$D577)),IF(COUNTIFS(Consolidado!$AC$5:AC577,Consolidado!$AC577,Consolidado!$D$5:D577,"*"&amp;U$3&amp;"*")=1,1,0),0))</f>
        <v>0</v>
      </c>
      <c r="V577" s="0" t="n">
        <f aca="false">IF(OR(V$3="",Consolidado!$D577=""),0,IF(ISNUMBER(SEARCH(V$3,Consolidado!$D577)),IF(COUNTIFS(Consolidado!$AC$5:AC577,Consolidado!$AC577,Consolidado!$D$5:D577,"*"&amp;V$3&amp;"*")=1,1,0),0))</f>
        <v>0</v>
      </c>
      <c r="W577" s="0" t="n">
        <f aca="false">IF(OR(W$3="",Consolidado!$D577=""),0,IF(ISNUMBER(SEARCH(W$3,Consolidado!$D577)),IF(COUNTIFS(Consolidado!$AC$5:AC577,Consolidado!$AC577,Consolidado!$D$5:D577,"*"&amp;W$3&amp;"*")=1,1,0),0))</f>
        <v>0</v>
      </c>
      <c r="X577" s="0" t="n">
        <f aca="false">IF(OR(X$3="",Consolidado!$D577=""),0,IF(ISNUMBER(SEARCH(X$3,Consolidado!$D577)),IF(COUNTIFS(Consolidado!$AC$5:AC577,Consolidado!$AC577,Consolidado!$D$5:D577,"*"&amp;X$3&amp;"*")=1,1,0),0))</f>
        <v>0</v>
      </c>
      <c r="Y577" s="0" t="n">
        <f aca="false">IF(OR(Y$3="",Consolidado!$D577=""),0,IF(ISNUMBER(SEARCH(Y$3,Consolidado!$D577)),IF(COUNTIFS(Consolidado!$AC$5:AC577,Consolidado!$AC577,Consolidado!$D$5:D577,"*"&amp;Y$3&amp;"*")=1,1,0),0))</f>
        <v>0</v>
      </c>
      <c r="Z577" s="0" t="n">
        <f aca="false">IF(OR(Z$3="",Consolidado!$D577=""),0,IF(ISNUMBER(SEARCH(Z$3,Consolidado!$D577)),IF(COUNTIFS(Consolidado!$AC$5:AC577,Consolidado!$AC577,Consolidado!$D$5:D577,"*"&amp;Z$3&amp;"*")=1,1,0),0))</f>
        <v>0</v>
      </c>
      <c r="AA577" s="0" t="n">
        <f aca="false">IF(OR(AA$3="",Consolidado!$D577=""),0,IF(ISNUMBER(SEARCH(AA$3,Consolidado!$D577)),IF(COUNTIFS(Consolidado!$AC$5:AC577,Consolidado!$AC577,Consolidado!$D$5:D577,"*"&amp;AA$3&amp;"*")=1,1,0),0))</f>
        <v>0</v>
      </c>
      <c r="AB577" s="0" t="n">
        <f aca="false">IF(OR(AB$3="",Consolidado!$D577=""),0,IF(ISNUMBER(SEARCH(AB$3,Consolidado!$D577)),IF(COUNTIFS(Consolidado!$AC$5:AC577,Consolidado!$AC577,Consolidado!$D$5:D577,"*"&amp;AB$3&amp;"*")=1,1,0),0))</f>
        <v>0</v>
      </c>
      <c r="AC577" s="0" t="n">
        <f aca="false">IF(OR(AC$3="",Consolidado!$D577=""),0,IF(ISNUMBER(SEARCH(AC$3,Consolidado!$D577)),IF(COUNTIFS(Consolidado!$AC$5:AC577,Consolidado!$AC577,Consolidado!$D$5:D577,"*"&amp;AC$3&amp;"*")=1,1,0),0))</f>
        <v>0</v>
      </c>
      <c r="AD577" s="0" t="n">
        <f aca="false">IF(OR(AD$3="",Consolidado!$D577=""),0,IF(ISNUMBER(SEARCH(AD$3,Consolidado!$D577)),IF(COUNTIFS(Consolidado!$AC$5:AC577,Consolidado!$AC577,Consolidado!$D$5:D577,"*"&amp;AD$3&amp;"*")=1,1,0),0))</f>
        <v>0</v>
      </c>
      <c r="AE577" s="0" t="n">
        <f aca="false">IF(OR(AE$3="",Consolidado!$D577=""),0,IF(ISNUMBER(SEARCH(AE$3,Consolidado!$D577)),IF(COUNTIFS(Consolidado!$AC$5:AC577,Consolidado!$AC577,Consolidado!$D$5:D577,"*"&amp;AE$3&amp;"*")=1,1,0),0))</f>
        <v>0</v>
      </c>
      <c r="AF577" s="0" t="n">
        <f aca="false">IF(OR(AF$3="",Consolidado!$D577=""),0,IF(ISNUMBER(SEARCH(AF$3,Consolidado!$D577)),IF(COUNTIFS(Consolidado!$AC$5:AC577,Consolidado!$AC577,Consolidado!$D$5:D577,"*"&amp;AF$3&amp;"*")=1,1,0),0))</f>
        <v>0</v>
      </c>
      <c r="AG577" s="0" t="n">
        <f aca="false">IF(OR(AG$3="",Consolidado!$D577=""),0,IF(ISNUMBER(SEARCH(AG$3,Consolidado!$D577)),IF(COUNTIFS(Consolidado!$AC$5:AC577,Consolidado!$AC577,Consolidado!$D$5:D577,"*"&amp;AG$3&amp;"*")=1,1,0),0))</f>
        <v>0</v>
      </c>
      <c r="AH577" s="0" t="n">
        <f aca="false">IF(OR(AH$3="",Consolidado!$D577=""),0,IF(ISNUMBER(SEARCH(AH$3,Consolidado!$D577)),IF(COUNTIFS(Consolidado!$AC$5:AC577,Consolidado!$AC577,Consolidado!$D$5:D577,"*"&amp;AH$3&amp;"*")=1,1,0),0))</f>
        <v>0</v>
      </c>
      <c r="AI577" s="0" t="n">
        <f aca="false">IF(OR(AI$3="",Consolidado!$D577=""),0,IF(ISNUMBER(SEARCH(AI$3,Consolidado!$D577)),IF(COUNTIFS(Consolidado!$AC$5:AC577,Consolidado!$AC577,Consolidado!$D$5:D577,"*"&amp;AI$3&amp;"*")=1,1,0),0))</f>
        <v>0</v>
      </c>
      <c r="AJ577" s="0" t="n">
        <f aca="false">IF(OR(AJ$3="",Consolidado!$D577=""),0,IF(ISNUMBER(SEARCH(AJ$3,Consolidado!$D577)),IF(COUNTIFS(Consolidado!$AC$5:AC577,Consolidado!$AC577,Consolidado!$D$5:D577,"*"&amp;AJ$3&amp;"*")=1,1,0),0))</f>
        <v>0</v>
      </c>
      <c r="AK577" s="0" t="n">
        <f aca="false">IF(OR(AK$3="",Consolidado!$D577=""),0,IF(ISNUMBER(SEARCH(AK$3,Consolidado!$D577)),IF(COUNTIFS(Consolidado!$AC$5:AC577,Consolidado!$AC577,Consolidado!$D$5:D577,"*"&amp;AK$3&amp;"*")=1,1,0),0))</f>
        <v>0</v>
      </c>
      <c r="AL577" s="0" t="n">
        <f aca="false">IF(OR(AL$3="",Consolidado!$D577=""),0,IF(ISNUMBER(SEARCH(AL$3,Consolidado!$D577)),IF(COUNTIFS(Consolidado!$AC$5:AC577,Consolidado!$AC577,Consolidado!$D$5:D577,"*"&amp;AL$3&amp;"*")=1,1,0),0))</f>
        <v>0</v>
      </c>
      <c r="AM577" s="0" t="n">
        <f aca="false">IF(OR(AM$3="",Consolidado!$D577=""),0,IF(ISNUMBER(SEARCH(AM$3,Consolidado!$D577)),IF(COUNTIFS(Consolidado!$AC$5:AC577,Consolidado!$AC577,Consolidado!$D$5:D577,"*"&amp;AM$3&amp;"*")=1,1,0),0))</f>
        <v>0</v>
      </c>
      <c r="AN577" s="0" t="n">
        <f aca="false">IF(OR(AN$3="",Consolidado!$D577=""),0,IF(ISNUMBER(SEARCH(AN$3,Consolidado!$D577)),IF(COUNTIFS(Consolidado!$AC$5:AC577,Consolidado!$AC577,Consolidado!$D$5:D577,"*"&amp;AN$3&amp;"*")=1,1,0),0))</f>
        <v>0</v>
      </c>
      <c r="AO577" s="0" t="n">
        <f aca="false">IF(OR(AO$3="",Consolidado!$D577=""),0,IF(ISNUMBER(SEARCH(AO$3,Consolidado!$D577)),IF(COUNTIFS(Consolidado!$AC$5:AC577,Consolidado!$AC577,Consolidado!$D$5:D577,"*"&amp;AO$3&amp;"*")=1,1,0),0))</f>
        <v>0</v>
      </c>
    </row>
    <row r="578" customFormat="false" ht="15" hidden="false" customHeight="false" outlineLevel="0" collapsed="false">
      <c r="B578" s="0" t="n">
        <f aca="false">IF(OR(B$3="",Consolidado!$D578=""),0,IF(ISNUMBER(SEARCH(B$3,Consolidado!$D578)),IF(COUNTIFS(Consolidado!$AC$5:AC578,Consolidado!$AC578,Consolidado!$D$5:D578,"*"&amp;B$3&amp;"*")=1,1,0),0))</f>
        <v>0</v>
      </c>
      <c r="C578" s="0" t="n">
        <f aca="false">IF(OR(C$3="",Consolidado!$D578=""),0,IF(ISNUMBER(SEARCH(C$3,Consolidado!$D578)),IF(COUNTIFS(Consolidado!$AC$5:AC578,Consolidado!$AC578,Consolidado!$D$5:D578,"*"&amp;C$3&amp;"*")=1,1,0),0))</f>
        <v>0</v>
      </c>
      <c r="D578" s="0" t="n">
        <f aca="false">IF(OR(D$3="",Consolidado!$D578=""),0,IF(ISNUMBER(SEARCH(D$3,Consolidado!$D578)),IF(COUNTIFS(Consolidado!$AC$5:AC578,Consolidado!$AC578,Consolidado!$D$5:D578,"*"&amp;D$3&amp;"*")=1,1,0),0))</f>
        <v>0</v>
      </c>
      <c r="E578" s="0" t="n">
        <f aca="false">IF(OR(E$3="",Consolidado!$D578=""),0,IF(ISNUMBER(SEARCH(E$3,Consolidado!$D578)),IF(COUNTIFS(Consolidado!$AC$5:AC578,Consolidado!$AC578,Consolidado!$D$5:D578,"*"&amp;E$3&amp;"*")=1,1,0),0))</f>
        <v>0</v>
      </c>
      <c r="F578" s="0" t="n">
        <f aca="false">IF(OR(F$3="",Consolidado!$D578=""),0,IF(ISNUMBER(SEARCH(F$3,Consolidado!$D578)),IF(COUNTIFS(Consolidado!$AC$5:AC578,Consolidado!$AC578,Consolidado!$D$5:D578,"*"&amp;F$3&amp;"*")=1,1,0),0))</f>
        <v>0</v>
      </c>
      <c r="G578" s="0" t="n">
        <f aca="false">IF(OR(G$3="",Consolidado!$D578=""),0,IF(ISNUMBER(SEARCH(G$3,Consolidado!$D578)),IF(COUNTIFS(Consolidado!$AC$5:AC578,Consolidado!$AC578,Consolidado!$D$5:D578,"*"&amp;G$3&amp;"*")=1,1,0),0))</f>
        <v>0</v>
      </c>
      <c r="H578" s="0" t="n">
        <f aca="false">IF(OR(H$3="",Consolidado!$D578=""),0,IF(ISNUMBER(SEARCH(H$3,Consolidado!$D578)),IF(COUNTIFS(Consolidado!$AC$5:AC578,Consolidado!$AC578,Consolidado!$D$5:D578,"*"&amp;H$3&amp;"*")=1,1,0),0))</f>
        <v>0</v>
      </c>
      <c r="I578" s="0" t="n">
        <f aca="false">IF(OR(I$3="",Consolidado!$D578=""),0,IF(ISNUMBER(SEARCH(I$3,Consolidado!$D578)),IF(COUNTIFS(Consolidado!$AC$5:AC578,Consolidado!$AC578,Consolidado!$D$5:D578,"*"&amp;I$3&amp;"*")=1,1,0),0))</f>
        <v>0</v>
      </c>
      <c r="J578" s="0" t="n">
        <f aca="false">IF(OR(J$3="",Consolidado!$D578=""),0,IF(ISNUMBER(SEARCH(J$3,Consolidado!$D578)),IF(COUNTIFS(Consolidado!$AC$5:AC578,Consolidado!$AC578,Consolidado!$D$5:D578,"*"&amp;J$3&amp;"*")=1,1,0),0))</f>
        <v>0</v>
      </c>
      <c r="K578" s="0" t="n">
        <f aca="false">IF(OR(K$3="",Consolidado!$D578=""),0,IF(ISNUMBER(SEARCH(K$3,Consolidado!$D578)),IF(COUNTIFS(Consolidado!$AC$5:AC578,Consolidado!$AC578,Consolidado!$D$5:D578,"*"&amp;K$3&amp;"*")=1,1,0),0))</f>
        <v>0</v>
      </c>
      <c r="L578" s="0" t="n">
        <f aca="false">IF(OR(L$3="",Consolidado!$D578=""),0,IF(ISNUMBER(SEARCH(L$3,Consolidado!$D578)),IF(COUNTIFS(Consolidado!$AC$5:AC578,Consolidado!$AC578,Consolidado!$D$5:D578,"*"&amp;L$3&amp;"*")=1,1,0),0))</f>
        <v>0</v>
      </c>
      <c r="M578" s="0" t="n">
        <f aca="false">IF(OR(M$3="",Consolidado!$D578=""),0,IF(ISNUMBER(SEARCH(M$3,Consolidado!$D578)),IF(COUNTIFS(Consolidado!$AC$5:AC578,Consolidado!$AC578,Consolidado!$D$5:D578,"*"&amp;M$3&amp;"*")=1,1,0),0))</f>
        <v>0</v>
      </c>
      <c r="N578" s="0" t="n">
        <f aca="false">IF(OR(N$3="",Consolidado!$D578=""),0,IF(ISNUMBER(SEARCH(N$3,Consolidado!$D578)),IF(COUNTIFS(Consolidado!$AC$5:AC578,Consolidado!$AC578,Consolidado!$D$5:D578,"*"&amp;N$3&amp;"*")=1,1,0),0))</f>
        <v>0</v>
      </c>
      <c r="O578" s="0" t="n">
        <f aca="false">IF(OR(O$3="",Consolidado!$D578=""),0,IF(ISNUMBER(SEARCH(O$3,Consolidado!$D578)),IF(COUNTIFS(Consolidado!$AC$5:AC578,Consolidado!$AC578,Consolidado!$D$5:D578,"*"&amp;O$3&amp;"*")=1,1,0),0))</f>
        <v>0</v>
      </c>
      <c r="P578" s="0" t="n">
        <f aca="false">IF(OR(P$3="",Consolidado!$D578=""),0,IF(ISNUMBER(SEARCH(P$3,Consolidado!$D578)),IF(COUNTIFS(Consolidado!$AC$5:AC578,Consolidado!$AC578,Consolidado!$D$5:D578,"*"&amp;P$3&amp;"*")=1,1,0),0))</f>
        <v>0</v>
      </c>
      <c r="Q578" s="0" t="n">
        <f aca="false">IF(OR(Q$3="",Consolidado!$D578=""),0,IF(ISNUMBER(SEARCH(Q$3,Consolidado!$D578)),IF(COUNTIFS(Consolidado!$AC$5:AC578,Consolidado!$AC578,Consolidado!$D$5:D578,"*"&amp;Q$3&amp;"*")=1,1,0),0))</f>
        <v>0</v>
      </c>
      <c r="R578" s="0" t="n">
        <f aca="false">IF(OR(R$3="",Consolidado!$D578=""),0,IF(ISNUMBER(SEARCH(R$3,Consolidado!$D578)),IF(COUNTIFS(Consolidado!$AC$5:AC578,Consolidado!$AC578,Consolidado!$D$5:D578,"*"&amp;R$3&amp;"*")=1,1,0),0))</f>
        <v>0</v>
      </c>
      <c r="S578" s="0" t="n">
        <f aca="false">IF(OR(S$3="",Consolidado!$D578=""),0,IF(ISNUMBER(SEARCH(S$3,Consolidado!$D578)),IF(COUNTIFS(Consolidado!$AC$5:AC578,Consolidado!$AC578,Consolidado!$D$5:D578,"*"&amp;S$3&amp;"*")=1,1,0),0))</f>
        <v>0</v>
      </c>
      <c r="T578" s="0" t="n">
        <f aca="false">IF(OR(T$3="",Consolidado!$D578=""),0,IF(ISNUMBER(SEARCH(T$3,Consolidado!$D578)),IF(COUNTIFS(Consolidado!$AC$5:AC578,Consolidado!$AC578,Consolidado!$D$5:D578,"*"&amp;T$3&amp;"*")=1,1,0),0))</f>
        <v>0</v>
      </c>
      <c r="U578" s="0" t="n">
        <f aca="false">IF(OR(U$3="",Consolidado!$D578=""),0,IF(ISNUMBER(SEARCH(U$3,Consolidado!$D578)),IF(COUNTIFS(Consolidado!$AC$5:AC578,Consolidado!$AC578,Consolidado!$D$5:D578,"*"&amp;U$3&amp;"*")=1,1,0),0))</f>
        <v>0</v>
      </c>
      <c r="V578" s="0" t="n">
        <f aca="false">IF(OR(V$3="",Consolidado!$D578=""),0,IF(ISNUMBER(SEARCH(V$3,Consolidado!$D578)),IF(COUNTIFS(Consolidado!$AC$5:AC578,Consolidado!$AC578,Consolidado!$D$5:D578,"*"&amp;V$3&amp;"*")=1,1,0),0))</f>
        <v>0</v>
      </c>
      <c r="W578" s="0" t="n">
        <f aca="false">IF(OR(W$3="",Consolidado!$D578=""),0,IF(ISNUMBER(SEARCH(W$3,Consolidado!$D578)),IF(COUNTIFS(Consolidado!$AC$5:AC578,Consolidado!$AC578,Consolidado!$D$5:D578,"*"&amp;W$3&amp;"*")=1,1,0),0))</f>
        <v>0</v>
      </c>
      <c r="X578" s="0" t="n">
        <f aca="false">IF(OR(X$3="",Consolidado!$D578=""),0,IF(ISNUMBER(SEARCH(X$3,Consolidado!$D578)),IF(COUNTIFS(Consolidado!$AC$5:AC578,Consolidado!$AC578,Consolidado!$D$5:D578,"*"&amp;X$3&amp;"*")=1,1,0),0))</f>
        <v>0</v>
      </c>
      <c r="Y578" s="0" t="n">
        <f aca="false">IF(OR(Y$3="",Consolidado!$D578=""),0,IF(ISNUMBER(SEARCH(Y$3,Consolidado!$D578)),IF(COUNTIFS(Consolidado!$AC$5:AC578,Consolidado!$AC578,Consolidado!$D$5:D578,"*"&amp;Y$3&amp;"*")=1,1,0),0))</f>
        <v>0</v>
      </c>
      <c r="Z578" s="0" t="n">
        <f aca="false">IF(OR(Z$3="",Consolidado!$D578=""),0,IF(ISNUMBER(SEARCH(Z$3,Consolidado!$D578)),IF(COUNTIFS(Consolidado!$AC$5:AC578,Consolidado!$AC578,Consolidado!$D$5:D578,"*"&amp;Z$3&amp;"*")=1,1,0),0))</f>
        <v>0</v>
      </c>
      <c r="AA578" s="0" t="n">
        <f aca="false">IF(OR(AA$3="",Consolidado!$D578=""),0,IF(ISNUMBER(SEARCH(AA$3,Consolidado!$D578)),IF(COUNTIFS(Consolidado!$AC$5:AC578,Consolidado!$AC578,Consolidado!$D$5:D578,"*"&amp;AA$3&amp;"*")=1,1,0),0))</f>
        <v>0</v>
      </c>
      <c r="AB578" s="0" t="n">
        <f aca="false">IF(OR(AB$3="",Consolidado!$D578=""),0,IF(ISNUMBER(SEARCH(AB$3,Consolidado!$D578)),IF(COUNTIFS(Consolidado!$AC$5:AC578,Consolidado!$AC578,Consolidado!$D$5:D578,"*"&amp;AB$3&amp;"*")=1,1,0),0))</f>
        <v>0</v>
      </c>
      <c r="AC578" s="0" t="n">
        <f aca="false">IF(OR(AC$3="",Consolidado!$D578=""),0,IF(ISNUMBER(SEARCH(AC$3,Consolidado!$D578)),IF(COUNTIFS(Consolidado!$AC$5:AC578,Consolidado!$AC578,Consolidado!$D$5:D578,"*"&amp;AC$3&amp;"*")=1,1,0),0))</f>
        <v>0</v>
      </c>
      <c r="AD578" s="0" t="n">
        <f aca="false">IF(OR(AD$3="",Consolidado!$D578=""),0,IF(ISNUMBER(SEARCH(AD$3,Consolidado!$D578)),IF(COUNTIFS(Consolidado!$AC$5:AC578,Consolidado!$AC578,Consolidado!$D$5:D578,"*"&amp;AD$3&amp;"*")=1,1,0),0))</f>
        <v>0</v>
      </c>
      <c r="AE578" s="0" t="n">
        <f aca="false">IF(OR(AE$3="",Consolidado!$D578=""),0,IF(ISNUMBER(SEARCH(AE$3,Consolidado!$D578)),IF(COUNTIFS(Consolidado!$AC$5:AC578,Consolidado!$AC578,Consolidado!$D$5:D578,"*"&amp;AE$3&amp;"*")=1,1,0),0))</f>
        <v>0</v>
      </c>
      <c r="AF578" s="0" t="n">
        <f aca="false">IF(OR(AF$3="",Consolidado!$D578=""),0,IF(ISNUMBER(SEARCH(AF$3,Consolidado!$D578)),IF(COUNTIFS(Consolidado!$AC$5:AC578,Consolidado!$AC578,Consolidado!$D$5:D578,"*"&amp;AF$3&amp;"*")=1,1,0),0))</f>
        <v>0</v>
      </c>
      <c r="AG578" s="0" t="n">
        <f aca="false">IF(OR(AG$3="",Consolidado!$D578=""),0,IF(ISNUMBER(SEARCH(AG$3,Consolidado!$D578)),IF(COUNTIFS(Consolidado!$AC$5:AC578,Consolidado!$AC578,Consolidado!$D$5:D578,"*"&amp;AG$3&amp;"*")=1,1,0),0))</f>
        <v>0</v>
      </c>
      <c r="AH578" s="0" t="n">
        <f aca="false">IF(OR(AH$3="",Consolidado!$D578=""),0,IF(ISNUMBER(SEARCH(AH$3,Consolidado!$D578)),IF(COUNTIFS(Consolidado!$AC$5:AC578,Consolidado!$AC578,Consolidado!$D$5:D578,"*"&amp;AH$3&amp;"*")=1,1,0),0))</f>
        <v>0</v>
      </c>
      <c r="AI578" s="0" t="n">
        <f aca="false">IF(OR(AI$3="",Consolidado!$D578=""),0,IF(ISNUMBER(SEARCH(AI$3,Consolidado!$D578)),IF(COUNTIFS(Consolidado!$AC$5:AC578,Consolidado!$AC578,Consolidado!$D$5:D578,"*"&amp;AI$3&amp;"*")=1,1,0),0))</f>
        <v>0</v>
      </c>
      <c r="AJ578" s="0" t="n">
        <f aca="false">IF(OR(AJ$3="",Consolidado!$D578=""),0,IF(ISNUMBER(SEARCH(AJ$3,Consolidado!$D578)),IF(COUNTIFS(Consolidado!$AC$5:AC578,Consolidado!$AC578,Consolidado!$D$5:D578,"*"&amp;AJ$3&amp;"*")=1,1,0),0))</f>
        <v>0</v>
      </c>
      <c r="AK578" s="0" t="n">
        <f aca="false">IF(OR(AK$3="",Consolidado!$D578=""),0,IF(ISNUMBER(SEARCH(AK$3,Consolidado!$D578)),IF(COUNTIFS(Consolidado!$AC$5:AC578,Consolidado!$AC578,Consolidado!$D$5:D578,"*"&amp;AK$3&amp;"*")=1,1,0),0))</f>
        <v>0</v>
      </c>
      <c r="AL578" s="0" t="n">
        <f aca="false">IF(OR(AL$3="",Consolidado!$D578=""),0,IF(ISNUMBER(SEARCH(AL$3,Consolidado!$D578)),IF(COUNTIFS(Consolidado!$AC$5:AC578,Consolidado!$AC578,Consolidado!$D$5:D578,"*"&amp;AL$3&amp;"*")=1,1,0),0))</f>
        <v>0</v>
      </c>
      <c r="AM578" s="0" t="n">
        <f aca="false">IF(OR(AM$3="",Consolidado!$D578=""),0,IF(ISNUMBER(SEARCH(AM$3,Consolidado!$D578)),IF(COUNTIFS(Consolidado!$AC$5:AC578,Consolidado!$AC578,Consolidado!$D$5:D578,"*"&amp;AM$3&amp;"*")=1,1,0),0))</f>
        <v>0</v>
      </c>
      <c r="AN578" s="0" t="n">
        <f aca="false">IF(OR(AN$3="",Consolidado!$D578=""),0,IF(ISNUMBER(SEARCH(AN$3,Consolidado!$D578)),IF(COUNTIFS(Consolidado!$AC$5:AC578,Consolidado!$AC578,Consolidado!$D$5:D578,"*"&amp;AN$3&amp;"*")=1,1,0),0))</f>
        <v>0</v>
      </c>
      <c r="AO578" s="0" t="n">
        <f aca="false">IF(OR(AO$3="",Consolidado!$D578=""),0,IF(ISNUMBER(SEARCH(AO$3,Consolidado!$D578)),IF(COUNTIFS(Consolidado!$AC$5:AC578,Consolidado!$AC578,Consolidado!$D$5:D578,"*"&amp;AO$3&amp;"*")=1,1,0),0))</f>
        <v>0</v>
      </c>
    </row>
    <row r="579" customFormat="false" ht="15" hidden="false" customHeight="false" outlineLevel="0" collapsed="false">
      <c r="B579" s="0" t="n">
        <f aca="false">IF(OR(B$3="",Consolidado!$D579=""),0,IF(ISNUMBER(SEARCH(B$3,Consolidado!$D579)),IF(COUNTIFS(Consolidado!$AC$5:AC579,Consolidado!$AC579,Consolidado!$D$5:D579,"*"&amp;B$3&amp;"*")=1,1,0),0))</f>
        <v>0</v>
      </c>
      <c r="C579" s="0" t="n">
        <f aca="false">IF(OR(C$3="",Consolidado!$D579=""),0,IF(ISNUMBER(SEARCH(C$3,Consolidado!$D579)),IF(COUNTIFS(Consolidado!$AC$5:AC579,Consolidado!$AC579,Consolidado!$D$5:D579,"*"&amp;C$3&amp;"*")=1,1,0),0))</f>
        <v>0</v>
      </c>
      <c r="D579" s="0" t="n">
        <f aca="false">IF(OR(D$3="",Consolidado!$D579=""),0,IF(ISNUMBER(SEARCH(D$3,Consolidado!$D579)),IF(COUNTIFS(Consolidado!$AC$5:AC579,Consolidado!$AC579,Consolidado!$D$5:D579,"*"&amp;D$3&amp;"*")=1,1,0),0))</f>
        <v>0</v>
      </c>
      <c r="E579" s="0" t="n">
        <f aca="false">IF(OR(E$3="",Consolidado!$D579=""),0,IF(ISNUMBER(SEARCH(E$3,Consolidado!$D579)),IF(COUNTIFS(Consolidado!$AC$5:AC579,Consolidado!$AC579,Consolidado!$D$5:D579,"*"&amp;E$3&amp;"*")=1,1,0),0))</f>
        <v>0</v>
      </c>
      <c r="F579" s="0" t="n">
        <f aca="false">IF(OR(F$3="",Consolidado!$D579=""),0,IF(ISNUMBER(SEARCH(F$3,Consolidado!$D579)),IF(COUNTIFS(Consolidado!$AC$5:AC579,Consolidado!$AC579,Consolidado!$D$5:D579,"*"&amp;F$3&amp;"*")=1,1,0),0))</f>
        <v>0</v>
      </c>
      <c r="G579" s="0" t="n">
        <f aca="false">IF(OR(G$3="",Consolidado!$D579=""),0,IF(ISNUMBER(SEARCH(G$3,Consolidado!$D579)),IF(COUNTIFS(Consolidado!$AC$5:AC579,Consolidado!$AC579,Consolidado!$D$5:D579,"*"&amp;G$3&amp;"*")=1,1,0),0))</f>
        <v>0</v>
      </c>
      <c r="H579" s="0" t="n">
        <f aca="false">IF(OR(H$3="",Consolidado!$D579=""),0,IF(ISNUMBER(SEARCH(H$3,Consolidado!$D579)),IF(COUNTIFS(Consolidado!$AC$5:AC579,Consolidado!$AC579,Consolidado!$D$5:D579,"*"&amp;H$3&amp;"*")=1,1,0),0))</f>
        <v>0</v>
      </c>
      <c r="I579" s="0" t="n">
        <f aca="false">IF(OR(I$3="",Consolidado!$D579=""),0,IF(ISNUMBER(SEARCH(I$3,Consolidado!$D579)),IF(COUNTIFS(Consolidado!$AC$5:AC579,Consolidado!$AC579,Consolidado!$D$5:D579,"*"&amp;I$3&amp;"*")=1,1,0),0))</f>
        <v>0</v>
      </c>
      <c r="J579" s="0" t="n">
        <f aca="false">IF(OR(J$3="",Consolidado!$D579=""),0,IF(ISNUMBER(SEARCH(J$3,Consolidado!$D579)),IF(COUNTIFS(Consolidado!$AC$5:AC579,Consolidado!$AC579,Consolidado!$D$5:D579,"*"&amp;J$3&amp;"*")=1,1,0),0))</f>
        <v>0</v>
      </c>
      <c r="K579" s="0" t="n">
        <f aca="false">IF(OR(K$3="",Consolidado!$D579=""),0,IF(ISNUMBER(SEARCH(K$3,Consolidado!$D579)),IF(COUNTIFS(Consolidado!$AC$5:AC579,Consolidado!$AC579,Consolidado!$D$5:D579,"*"&amp;K$3&amp;"*")=1,1,0),0))</f>
        <v>0</v>
      </c>
      <c r="L579" s="0" t="n">
        <f aca="false">IF(OR(L$3="",Consolidado!$D579=""),0,IF(ISNUMBER(SEARCH(L$3,Consolidado!$D579)),IF(COUNTIFS(Consolidado!$AC$5:AC579,Consolidado!$AC579,Consolidado!$D$5:D579,"*"&amp;L$3&amp;"*")=1,1,0),0))</f>
        <v>0</v>
      </c>
      <c r="M579" s="0" t="n">
        <f aca="false">IF(OR(M$3="",Consolidado!$D579=""),0,IF(ISNUMBER(SEARCH(M$3,Consolidado!$D579)),IF(COUNTIFS(Consolidado!$AC$5:AC579,Consolidado!$AC579,Consolidado!$D$5:D579,"*"&amp;M$3&amp;"*")=1,1,0),0))</f>
        <v>0</v>
      </c>
      <c r="N579" s="0" t="n">
        <f aca="false">IF(OR(N$3="",Consolidado!$D579=""),0,IF(ISNUMBER(SEARCH(N$3,Consolidado!$D579)),IF(COUNTIFS(Consolidado!$AC$5:AC579,Consolidado!$AC579,Consolidado!$D$5:D579,"*"&amp;N$3&amp;"*")=1,1,0),0))</f>
        <v>0</v>
      </c>
      <c r="O579" s="0" t="n">
        <f aca="false">IF(OR(O$3="",Consolidado!$D579=""),0,IF(ISNUMBER(SEARCH(O$3,Consolidado!$D579)),IF(COUNTIFS(Consolidado!$AC$5:AC579,Consolidado!$AC579,Consolidado!$D$5:D579,"*"&amp;O$3&amp;"*")=1,1,0),0))</f>
        <v>0</v>
      </c>
      <c r="P579" s="0" t="n">
        <f aca="false">IF(OR(P$3="",Consolidado!$D579=""),0,IF(ISNUMBER(SEARCH(P$3,Consolidado!$D579)),IF(COUNTIFS(Consolidado!$AC$5:AC579,Consolidado!$AC579,Consolidado!$D$5:D579,"*"&amp;P$3&amp;"*")=1,1,0),0))</f>
        <v>0</v>
      </c>
      <c r="Q579" s="0" t="n">
        <f aca="false">IF(OR(Q$3="",Consolidado!$D579=""),0,IF(ISNUMBER(SEARCH(Q$3,Consolidado!$D579)),IF(COUNTIFS(Consolidado!$AC$5:AC579,Consolidado!$AC579,Consolidado!$D$5:D579,"*"&amp;Q$3&amp;"*")=1,1,0),0))</f>
        <v>0</v>
      </c>
      <c r="R579" s="0" t="n">
        <f aca="false">IF(OR(R$3="",Consolidado!$D579=""),0,IF(ISNUMBER(SEARCH(R$3,Consolidado!$D579)),IF(COUNTIFS(Consolidado!$AC$5:AC579,Consolidado!$AC579,Consolidado!$D$5:D579,"*"&amp;R$3&amp;"*")=1,1,0),0))</f>
        <v>0</v>
      </c>
      <c r="S579" s="0" t="n">
        <f aca="false">IF(OR(S$3="",Consolidado!$D579=""),0,IF(ISNUMBER(SEARCH(S$3,Consolidado!$D579)),IF(COUNTIFS(Consolidado!$AC$5:AC579,Consolidado!$AC579,Consolidado!$D$5:D579,"*"&amp;S$3&amp;"*")=1,1,0),0))</f>
        <v>0</v>
      </c>
      <c r="T579" s="0" t="n">
        <f aca="false">IF(OR(T$3="",Consolidado!$D579=""),0,IF(ISNUMBER(SEARCH(T$3,Consolidado!$D579)),IF(COUNTIFS(Consolidado!$AC$5:AC579,Consolidado!$AC579,Consolidado!$D$5:D579,"*"&amp;T$3&amp;"*")=1,1,0),0))</f>
        <v>0</v>
      </c>
      <c r="U579" s="0" t="n">
        <f aca="false">IF(OR(U$3="",Consolidado!$D579=""),0,IF(ISNUMBER(SEARCH(U$3,Consolidado!$D579)),IF(COUNTIFS(Consolidado!$AC$5:AC579,Consolidado!$AC579,Consolidado!$D$5:D579,"*"&amp;U$3&amp;"*")=1,1,0),0))</f>
        <v>0</v>
      </c>
      <c r="V579" s="0" t="n">
        <f aca="false">IF(OR(V$3="",Consolidado!$D579=""),0,IF(ISNUMBER(SEARCH(V$3,Consolidado!$D579)),IF(COUNTIFS(Consolidado!$AC$5:AC579,Consolidado!$AC579,Consolidado!$D$5:D579,"*"&amp;V$3&amp;"*")=1,1,0),0))</f>
        <v>0</v>
      </c>
      <c r="W579" s="0" t="n">
        <f aca="false">IF(OR(W$3="",Consolidado!$D579=""),0,IF(ISNUMBER(SEARCH(W$3,Consolidado!$D579)),IF(COUNTIFS(Consolidado!$AC$5:AC579,Consolidado!$AC579,Consolidado!$D$5:D579,"*"&amp;W$3&amp;"*")=1,1,0),0))</f>
        <v>0</v>
      </c>
      <c r="X579" s="0" t="n">
        <f aca="false">IF(OR(X$3="",Consolidado!$D579=""),0,IF(ISNUMBER(SEARCH(X$3,Consolidado!$D579)),IF(COUNTIFS(Consolidado!$AC$5:AC579,Consolidado!$AC579,Consolidado!$D$5:D579,"*"&amp;X$3&amp;"*")=1,1,0),0))</f>
        <v>0</v>
      </c>
      <c r="Y579" s="0" t="n">
        <f aca="false">IF(OR(Y$3="",Consolidado!$D579=""),0,IF(ISNUMBER(SEARCH(Y$3,Consolidado!$D579)),IF(COUNTIFS(Consolidado!$AC$5:AC579,Consolidado!$AC579,Consolidado!$D$5:D579,"*"&amp;Y$3&amp;"*")=1,1,0),0))</f>
        <v>0</v>
      </c>
      <c r="Z579" s="0" t="n">
        <f aca="false">IF(OR(Z$3="",Consolidado!$D579=""),0,IF(ISNUMBER(SEARCH(Z$3,Consolidado!$D579)),IF(COUNTIFS(Consolidado!$AC$5:AC579,Consolidado!$AC579,Consolidado!$D$5:D579,"*"&amp;Z$3&amp;"*")=1,1,0),0))</f>
        <v>0</v>
      </c>
      <c r="AA579" s="0" t="n">
        <f aca="false">IF(OR(AA$3="",Consolidado!$D579=""),0,IF(ISNUMBER(SEARCH(AA$3,Consolidado!$D579)),IF(COUNTIFS(Consolidado!$AC$5:AC579,Consolidado!$AC579,Consolidado!$D$5:D579,"*"&amp;AA$3&amp;"*")=1,1,0),0))</f>
        <v>0</v>
      </c>
      <c r="AB579" s="0" t="n">
        <f aca="false">IF(OR(AB$3="",Consolidado!$D579=""),0,IF(ISNUMBER(SEARCH(AB$3,Consolidado!$D579)),IF(COUNTIFS(Consolidado!$AC$5:AC579,Consolidado!$AC579,Consolidado!$D$5:D579,"*"&amp;AB$3&amp;"*")=1,1,0),0))</f>
        <v>0</v>
      </c>
      <c r="AC579" s="0" t="n">
        <f aca="false">IF(OR(AC$3="",Consolidado!$D579=""),0,IF(ISNUMBER(SEARCH(AC$3,Consolidado!$D579)),IF(COUNTIFS(Consolidado!$AC$5:AC579,Consolidado!$AC579,Consolidado!$D$5:D579,"*"&amp;AC$3&amp;"*")=1,1,0),0))</f>
        <v>0</v>
      </c>
      <c r="AD579" s="0" t="n">
        <f aca="false">IF(OR(AD$3="",Consolidado!$D579=""),0,IF(ISNUMBER(SEARCH(AD$3,Consolidado!$D579)),IF(COUNTIFS(Consolidado!$AC$5:AC579,Consolidado!$AC579,Consolidado!$D$5:D579,"*"&amp;AD$3&amp;"*")=1,1,0),0))</f>
        <v>0</v>
      </c>
      <c r="AE579" s="0" t="n">
        <f aca="false">IF(OR(AE$3="",Consolidado!$D579=""),0,IF(ISNUMBER(SEARCH(AE$3,Consolidado!$D579)),IF(COUNTIFS(Consolidado!$AC$5:AC579,Consolidado!$AC579,Consolidado!$D$5:D579,"*"&amp;AE$3&amp;"*")=1,1,0),0))</f>
        <v>0</v>
      </c>
      <c r="AF579" s="0" t="n">
        <f aca="false">IF(OR(AF$3="",Consolidado!$D579=""),0,IF(ISNUMBER(SEARCH(AF$3,Consolidado!$D579)),IF(COUNTIFS(Consolidado!$AC$5:AC579,Consolidado!$AC579,Consolidado!$D$5:D579,"*"&amp;AF$3&amp;"*")=1,1,0),0))</f>
        <v>0</v>
      </c>
      <c r="AG579" s="0" t="n">
        <f aca="false">IF(OR(AG$3="",Consolidado!$D579=""),0,IF(ISNUMBER(SEARCH(AG$3,Consolidado!$D579)),IF(COUNTIFS(Consolidado!$AC$5:AC579,Consolidado!$AC579,Consolidado!$D$5:D579,"*"&amp;AG$3&amp;"*")=1,1,0),0))</f>
        <v>0</v>
      </c>
      <c r="AH579" s="0" t="n">
        <f aca="false">IF(OR(AH$3="",Consolidado!$D579=""),0,IF(ISNUMBER(SEARCH(AH$3,Consolidado!$D579)),IF(COUNTIFS(Consolidado!$AC$5:AC579,Consolidado!$AC579,Consolidado!$D$5:D579,"*"&amp;AH$3&amp;"*")=1,1,0),0))</f>
        <v>0</v>
      </c>
      <c r="AI579" s="0" t="n">
        <f aca="false">IF(OR(AI$3="",Consolidado!$D579=""),0,IF(ISNUMBER(SEARCH(AI$3,Consolidado!$D579)),IF(COUNTIFS(Consolidado!$AC$5:AC579,Consolidado!$AC579,Consolidado!$D$5:D579,"*"&amp;AI$3&amp;"*")=1,1,0),0))</f>
        <v>0</v>
      </c>
      <c r="AJ579" s="0" t="n">
        <f aca="false">IF(OR(AJ$3="",Consolidado!$D579=""),0,IF(ISNUMBER(SEARCH(AJ$3,Consolidado!$D579)),IF(COUNTIFS(Consolidado!$AC$5:AC579,Consolidado!$AC579,Consolidado!$D$5:D579,"*"&amp;AJ$3&amp;"*")=1,1,0),0))</f>
        <v>0</v>
      </c>
      <c r="AK579" s="0" t="n">
        <f aca="false">IF(OR(AK$3="",Consolidado!$D579=""),0,IF(ISNUMBER(SEARCH(AK$3,Consolidado!$D579)),IF(COUNTIFS(Consolidado!$AC$5:AC579,Consolidado!$AC579,Consolidado!$D$5:D579,"*"&amp;AK$3&amp;"*")=1,1,0),0))</f>
        <v>0</v>
      </c>
      <c r="AL579" s="0" t="n">
        <f aca="false">IF(OR(AL$3="",Consolidado!$D579=""),0,IF(ISNUMBER(SEARCH(AL$3,Consolidado!$D579)),IF(COUNTIFS(Consolidado!$AC$5:AC579,Consolidado!$AC579,Consolidado!$D$5:D579,"*"&amp;AL$3&amp;"*")=1,1,0),0))</f>
        <v>0</v>
      </c>
      <c r="AM579" s="0" t="n">
        <f aca="false">IF(OR(AM$3="",Consolidado!$D579=""),0,IF(ISNUMBER(SEARCH(AM$3,Consolidado!$D579)),IF(COUNTIFS(Consolidado!$AC$5:AC579,Consolidado!$AC579,Consolidado!$D$5:D579,"*"&amp;AM$3&amp;"*")=1,1,0),0))</f>
        <v>0</v>
      </c>
      <c r="AN579" s="0" t="n">
        <f aca="false">IF(OR(AN$3="",Consolidado!$D579=""),0,IF(ISNUMBER(SEARCH(AN$3,Consolidado!$D579)),IF(COUNTIFS(Consolidado!$AC$5:AC579,Consolidado!$AC579,Consolidado!$D$5:D579,"*"&amp;AN$3&amp;"*")=1,1,0),0))</f>
        <v>0</v>
      </c>
      <c r="AO579" s="0" t="n">
        <f aca="false">IF(OR(AO$3="",Consolidado!$D579=""),0,IF(ISNUMBER(SEARCH(AO$3,Consolidado!$D579)),IF(COUNTIFS(Consolidado!$AC$5:AC579,Consolidado!$AC579,Consolidado!$D$5:D579,"*"&amp;AO$3&amp;"*")=1,1,0),0))</f>
        <v>0</v>
      </c>
    </row>
    <row r="580" customFormat="false" ht="15" hidden="false" customHeight="false" outlineLevel="0" collapsed="false">
      <c r="B580" s="0" t="n">
        <f aca="false">IF(OR(B$3="",Consolidado!$D580=""),0,IF(ISNUMBER(SEARCH(B$3,Consolidado!$D580)),IF(COUNTIFS(Consolidado!$AC$5:AC580,Consolidado!$AC580,Consolidado!$D$5:D580,"*"&amp;B$3&amp;"*")=1,1,0),0))</f>
        <v>0</v>
      </c>
      <c r="C580" s="0" t="n">
        <f aca="false">IF(OR(C$3="",Consolidado!$D580=""),0,IF(ISNUMBER(SEARCH(C$3,Consolidado!$D580)),IF(COUNTIFS(Consolidado!$AC$5:AC580,Consolidado!$AC580,Consolidado!$D$5:D580,"*"&amp;C$3&amp;"*")=1,1,0),0))</f>
        <v>0</v>
      </c>
      <c r="D580" s="0" t="n">
        <f aca="false">IF(OR(D$3="",Consolidado!$D580=""),0,IF(ISNUMBER(SEARCH(D$3,Consolidado!$D580)),IF(COUNTIFS(Consolidado!$AC$5:AC580,Consolidado!$AC580,Consolidado!$D$5:D580,"*"&amp;D$3&amp;"*")=1,1,0),0))</f>
        <v>0</v>
      </c>
      <c r="E580" s="0" t="n">
        <f aca="false">IF(OR(E$3="",Consolidado!$D580=""),0,IF(ISNUMBER(SEARCH(E$3,Consolidado!$D580)),IF(COUNTIFS(Consolidado!$AC$5:AC580,Consolidado!$AC580,Consolidado!$D$5:D580,"*"&amp;E$3&amp;"*")=1,1,0),0))</f>
        <v>0</v>
      </c>
      <c r="F580" s="0" t="n">
        <f aca="false">IF(OR(F$3="",Consolidado!$D580=""),0,IF(ISNUMBER(SEARCH(F$3,Consolidado!$D580)),IF(COUNTIFS(Consolidado!$AC$5:AC580,Consolidado!$AC580,Consolidado!$D$5:D580,"*"&amp;F$3&amp;"*")=1,1,0),0))</f>
        <v>0</v>
      </c>
      <c r="G580" s="0" t="n">
        <f aca="false">IF(OR(G$3="",Consolidado!$D580=""),0,IF(ISNUMBER(SEARCH(G$3,Consolidado!$D580)),IF(COUNTIFS(Consolidado!$AC$5:AC580,Consolidado!$AC580,Consolidado!$D$5:D580,"*"&amp;G$3&amp;"*")=1,1,0),0))</f>
        <v>0</v>
      </c>
      <c r="H580" s="0" t="n">
        <f aca="false">IF(OR(H$3="",Consolidado!$D580=""),0,IF(ISNUMBER(SEARCH(H$3,Consolidado!$D580)),IF(COUNTIFS(Consolidado!$AC$5:AC580,Consolidado!$AC580,Consolidado!$D$5:D580,"*"&amp;H$3&amp;"*")=1,1,0),0))</f>
        <v>0</v>
      </c>
      <c r="I580" s="0" t="n">
        <f aca="false">IF(OR(I$3="",Consolidado!$D580=""),0,IF(ISNUMBER(SEARCH(I$3,Consolidado!$D580)),IF(COUNTIFS(Consolidado!$AC$5:AC580,Consolidado!$AC580,Consolidado!$D$5:D580,"*"&amp;I$3&amp;"*")=1,1,0),0))</f>
        <v>0</v>
      </c>
      <c r="J580" s="0" t="n">
        <f aca="false">IF(OR(J$3="",Consolidado!$D580=""),0,IF(ISNUMBER(SEARCH(J$3,Consolidado!$D580)),IF(COUNTIFS(Consolidado!$AC$5:AC580,Consolidado!$AC580,Consolidado!$D$5:D580,"*"&amp;J$3&amp;"*")=1,1,0),0))</f>
        <v>0</v>
      </c>
      <c r="K580" s="0" t="n">
        <f aca="false">IF(OR(K$3="",Consolidado!$D580=""),0,IF(ISNUMBER(SEARCH(K$3,Consolidado!$D580)),IF(COUNTIFS(Consolidado!$AC$5:AC580,Consolidado!$AC580,Consolidado!$D$5:D580,"*"&amp;K$3&amp;"*")=1,1,0),0))</f>
        <v>0</v>
      </c>
      <c r="L580" s="0" t="n">
        <f aca="false">IF(OR(L$3="",Consolidado!$D580=""),0,IF(ISNUMBER(SEARCH(L$3,Consolidado!$D580)),IF(COUNTIFS(Consolidado!$AC$5:AC580,Consolidado!$AC580,Consolidado!$D$5:D580,"*"&amp;L$3&amp;"*")=1,1,0),0))</f>
        <v>0</v>
      </c>
      <c r="M580" s="0" t="n">
        <f aca="false">IF(OR(M$3="",Consolidado!$D580=""),0,IF(ISNUMBER(SEARCH(M$3,Consolidado!$D580)),IF(COUNTIFS(Consolidado!$AC$5:AC580,Consolidado!$AC580,Consolidado!$D$5:D580,"*"&amp;M$3&amp;"*")=1,1,0),0))</f>
        <v>0</v>
      </c>
      <c r="N580" s="0" t="n">
        <f aca="false">IF(OR(N$3="",Consolidado!$D580=""),0,IF(ISNUMBER(SEARCH(N$3,Consolidado!$D580)),IF(COUNTIFS(Consolidado!$AC$5:AC580,Consolidado!$AC580,Consolidado!$D$5:D580,"*"&amp;N$3&amp;"*")=1,1,0),0))</f>
        <v>0</v>
      </c>
      <c r="O580" s="0" t="n">
        <f aca="false">IF(OR(O$3="",Consolidado!$D580=""),0,IF(ISNUMBER(SEARCH(O$3,Consolidado!$D580)),IF(COUNTIFS(Consolidado!$AC$5:AC580,Consolidado!$AC580,Consolidado!$D$5:D580,"*"&amp;O$3&amp;"*")=1,1,0),0))</f>
        <v>0</v>
      </c>
      <c r="P580" s="0" t="n">
        <f aca="false">IF(OR(P$3="",Consolidado!$D580=""),0,IF(ISNUMBER(SEARCH(P$3,Consolidado!$D580)),IF(COUNTIFS(Consolidado!$AC$5:AC580,Consolidado!$AC580,Consolidado!$D$5:D580,"*"&amp;P$3&amp;"*")=1,1,0),0))</f>
        <v>0</v>
      </c>
      <c r="Q580" s="0" t="n">
        <f aca="false">IF(OR(Q$3="",Consolidado!$D580=""),0,IF(ISNUMBER(SEARCH(Q$3,Consolidado!$D580)),IF(COUNTIFS(Consolidado!$AC$5:AC580,Consolidado!$AC580,Consolidado!$D$5:D580,"*"&amp;Q$3&amp;"*")=1,1,0),0))</f>
        <v>0</v>
      </c>
      <c r="R580" s="0" t="n">
        <f aca="false">IF(OR(R$3="",Consolidado!$D580=""),0,IF(ISNUMBER(SEARCH(R$3,Consolidado!$D580)),IF(COUNTIFS(Consolidado!$AC$5:AC580,Consolidado!$AC580,Consolidado!$D$5:D580,"*"&amp;R$3&amp;"*")=1,1,0),0))</f>
        <v>0</v>
      </c>
      <c r="S580" s="0" t="n">
        <f aca="false">IF(OR(S$3="",Consolidado!$D580=""),0,IF(ISNUMBER(SEARCH(S$3,Consolidado!$D580)),IF(COUNTIFS(Consolidado!$AC$5:AC580,Consolidado!$AC580,Consolidado!$D$5:D580,"*"&amp;S$3&amp;"*")=1,1,0),0))</f>
        <v>0</v>
      </c>
      <c r="T580" s="0" t="n">
        <f aca="false">IF(OR(T$3="",Consolidado!$D580=""),0,IF(ISNUMBER(SEARCH(T$3,Consolidado!$D580)),IF(COUNTIFS(Consolidado!$AC$5:AC580,Consolidado!$AC580,Consolidado!$D$5:D580,"*"&amp;T$3&amp;"*")=1,1,0),0))</f>
        <v>0</v>
      </c>
      <c r="U580" s="0" t="n">
        <f aca="false">IF(OR(U$3="",Consolidado!$D580=""),0,IF(ISNUMBER(SEARCH(U$3,Consolidado!$D580)),IF(COUNTIFS(Consolidado!$AC$5:AC580,Consolidado!$AC580,Consolidado!$D$5:D580,"*"&amp;U$3&amp;"*")=1,1,0),0))</f>
        <v>0</v>
      </c>
      <c r="V580" s="0" t="n">
        <f aca="false">IF(OR(V$3="",Consolidado!$D580=""),0,IF(ISNUMBER(SEARCH(V$3,Consolidado!$D580)),IF(COUNTIFS(Consolidado!$AC$5:AC580,Consolidado!$AC580,Consolidado!$D$5:D580,"*"&amp;V$3&amp;"*")=1,1,0),0))</f>
        <v>0</v>
      </c>
      <c r="W580" s="0" t="n">
        <f aca="false">IF(OR(W$3="",Consolidado!$D580=""),0,IF(ISNUMBER(SEARCH(W$3,Consolidado!$D580)),IF(COUNTIFS(Consolidado!$AC$5:AC580,Consolidado!$AC580,Consolidado!$D$5:D580,"*"&amp;W$3&amp;"*")=1,1,0),0))</f>
        <v>0</v>
      </c>
      <c r="X580" s="0" t="n">
        <f aca="false">IF(OR(X$3="",Consolidado!$D580=""),0,IF(ISNUMBER(SEARCH(X$3,Consolidado!$D580)),IF(COUNTIFS(Consolidado!$AC$5:AC580,Consolidado!$AC580,Consolidado!$D$5:D580,"*"&amp;X$3&amp;"*")=1,1,0),0))</f>
        <v>0</v>
      </c>
      <c r="Y580" s="0" t="n">
        <f aca="false">IF(OR(Y$3="",Consolidado!$D580=""),0,IF(ISNUMBER(SEARCH(Y$3,Consolidado!$D580)),IF(COUNTIFS(Consolidado!$AC$5:AC580,Consolidado!$AC580,Consolidado!$D$5:D580,"*"&amp;Y$3&amp;"*")=1,1,0),0))</f>
        <v>0</v>
      </c>
      <c r="Z580" s="0" t="n">
        <f aca="false">IF(OR(Z$3="",Consolidado!$D580=""),0,IF(ISNUMBER(SEARCH(Z$3,Consolidado!$D580)),IF(COUNTIFS(Consolidado!$AC$5:AC580,Consolidado!$AC580,Consolidado!$D$5:D580,"*"&amp;Z$3&amp;"*")=1,1,0),0))</f>
        <v>0</v>
      </c>
      <c r="AA580" s="0" t="n">
        <f aca="false">IF(OR(AA$3="",Consolidado!$D580=""),0,IF(ISNUMBER(SEARCH(AA$3,Consolidado!$D580)),IF(COUNTIFS(Consolidado!$AC$5:AC580,Consolidado!$AC580,Consolidado!$D$5:D580,"*"&amp;AA$3&amp;"*")=1,1,0),0))</f>
        <v>0</v>
      </c>
      <c r="AB580" s="0" t="n">
        <f aca="false">IF(OR(AB$3="",Consolidado!$D580=""),0,IF(ISNUMBER(SEARCH(AB$3,Consolidado!$D580)),IF(COUNTIFS(Consolidado!$AC$5:AC580,Consolidado!$AC580,Consolidado!$D$5:D580,"*"&amp;AB$3&amp;"*")=1,1,0),0))</f>
        <v>0</v>
      </c>
      <c r="AC580" s="0" t="n">
        <f aca="false">IF(OR(AC$3="",Consolidado!$D580=""),0,IF(ISNUMBER(SEARCH(AC$3,Consolidado!$D580)),IF(COUNTIFS(Consolidado!$AC$5:AC580,Consolidado!$AC580,Consolidado!$D$5:D580,"*"&amp;AC$3&amp;"*")=1,1,0),0))</f>
        <v>0</v>
      </c>
      <c r="AD580" s="0" t="n">
        <f aca="false">IF(OR(AD$3="",Consolidado!$D580=""),0,IF(ISNUMBER(SEARCH(AD$3,Consolidado!$D580)),IF(COUNTIFS(Consolidado!$AC$5:AC580,Consolidado!$AC580,Consolidado!$D$5:D580,"*"&amp;AD$3&amp;"*")=1,1,0),0))</f>
        <v>0</v>
      </c>
      <c r="AE580" s="0" t="n">
        <f aca="false">IF(OR(AE$3="",Consolidado!$D580=""),0,IF(ISNUMBER(SEARCH(AE$3,Consolidado!$D580)),IF(COUNTIFS(Consolidado!$AC$5:AC580,Consolidado!$AC580,Consolidado!$D$5:D580,"*"&amp;AE$3&amp;"*")=1,1,0),0))</f>
        <v>0</v>
      </c>
      <c r="AF580" s="0" t="n">
        <f aca="false">IF(OR(AF$3="",Consolidado!$D580=""),0,IF(ISNUMBER(SEARCH(AF$3,Consolidado!$D580)),IF(COUNTIFS(Consolidado!$AC$5:AC580,Consolidado!$AC580,Consolidado!$D$5:D580,"*"&amp;AF$3&amp;"*")=1,1,0),0))</f>
        <v>0</v>
      </c>
      <c r="AG580" s="0" t="n">
        <f aca="false">IF(OR(AG$3="",Consolidado!$D580=""),0,IF(ISNUMBER(SEARCH(AG$3,Consolidado!$D580)),IF(COUNTIFS(Consolidado!$AC$5:AC580,Consolidado!$AC580,Consolidado!$D$5:D580,"*"&amp;AG$3&amp;"*")=1,1,0),0))</f>
        <v>0</v>
      </c>
      <c r="AH580" s="0" t="n">
        <f aca="false">IF(OR(AH$3="",Consolidado!$D580=""),0,IF(ISNUMBER(SEARCH(AH$3,Consolidado!$D580)),IF(COUNTIFS(Consolidado!$AC$5:AC580,Consolidado!$AC580,Consolidado!$D$5:D580,"*"&amp;AH$3&amp;"*")=1,1,0),0))</f>
        <v>0</v>
      </c>
      <c r="AI580" s="0" t="n">
        <f aca="false">IF(OR(AI$3="",Consolidado!$D580=""),0,IF(ISNUMBER(SEARCH(AI$3,Consolidado!$D580)),IF(COUNTIFS(Consolidado!$AC$5:AC580,Consolidado!$AC580,Consolidado!$D$5:D580,"*"&amp;AI$3&amp;"*")=1,1,0),0))</f>
        <v>0</v>
      </c>
      <c r="AJ580" s="0" t="n">
        <f aca="false">IF(OR(AJ$3="",Consolidado!$D580=""),0,IF(ISNUMBER(SEARCH(AJ$3,Consolidado!$D580)),IF(COUNTIFS(Consolidado!$AC$5:AC580,Consolidado!$AC580,Consolidado!$D$5:D580,"*"&amp;AJ$3&amp;"*")=1,1,0),0))</f>
        <v>0</v>
      </c>
      <c r="AK580" s="0" t="n">
        <f aca="false">IF(OR(AK$3="",Consolidado!$D580=""),0,IF(ISNUMBER(SEARCH(AK$3,Consolidado!$D580)),IF(COUNTIFS(Consolidado!$AC$5:AC580,Consolidado!$AC580,Consolidado!$D$5:D580,"*"&amp;AK$3&amp;"*")=1,1,0),0))</f>
        <v>0</v>
      </c>
      <c r="AL580" s="0" t="n">
        <f aca="false">IF(OR(AL$3="",Consolidado!$D580=""),0,IF(ISNUMBER(SEARCH(AL$3,Consolidado!$D580)),IF(COUNTIFS(Consolidado!$AC$5:AC580,Consolidado!$AC580,Consolidado!$D$5:D580,"*"&amp;AL$3&amp;"*")=1,1,0),0))</f>
        <v>0</v>
      </c>
      <c r="AM580" s="0" t="n">
        <f aca="false">IF(OR(AM$3="",Consolidado!$D580=""),0,IF(ISNUMBER(SEARCH(AM$3,Consolidado!$D580)),IF(COUNTIFS(Consolidado!$AC$5:AC580,Consolidado!$AC580,Consolidado!$D$5:D580,"*"&amp;AM$3&amp;"*")=1,1,0),0))</f>
        <v>0</v>
      </c>
      <c r="AN580" s="0" t="n">
        <f aca="false">IF(OR(AN$3="",Consolidado!$D580=""),0,IF(ISNUMBER(SEARCH(AN$3,Consolidado!$D580)),IF(COUNTIFS(Consolidado!$AC$5:AC580,Consolidado!$AC580,Consolidado!$D$5:D580,"*"&amp;AN$3&amp;"*")=1,1,0),0))</f>
        <v>0</v>
      </c>
      <c r="AO580" s="0" t="n">
        <f aca="false">IF(OR(AO$3="",Consolidado!$D580=""),0,IF(ISNUMBER(SEARCH(AO$3,Consolidado!$D580)),IF(COUNTIFS(Consolidado!$AC$5:AC580,Consolidado!$AC580,Consolidado!$D$5:D580,"*"&amp;AO$3&amp;"*")=1,1,0),0))</f>
        <v>0</v>
      </c>
    </row>
    <row r="581" customFormat="false" ht="15" hidden="false" customHeight="false" outlineLevel="0" collapsed="false">
      <c r="B581" s="0" t="n">
        <f aca="false">IF(OR(B$3="",Consolidado!$D581=""),0,IF(ISNUMBER(SEARCH(B$3,Consolidado!$D581)),IF(COUNTIFS(Consolidado!$AC$5:AC581,Consolidado!$AC581,Consolidado!$D$5:D581,"*"&amp;B$3&amp;"*")=1,1,0),0))</f>
        <v>0</v>
      </c>
      <c r="C581" s="0" t="n">
        <f aca="false">IF(OR(C$3="",Consolidado!$D581=""),0,IF(ISNUMBER(SEARCH(C$3,Consolidado!$D581)),IF(COUNTIFS(Consolidado!$AC$5:AC581,Consolidado!$AC581,Consolidado!$D$5:D581,"*"&amp;C$3&amp;"*")=1,1,0),0))</f>
        <v>0</v>
      </c>
      <c r="D581" s="0" t="n">
        <f aca="false">IF(OR(D$3="",Consolidado!$D581=""),0,IF(ISNUMBER(SEARCH(D$3,Consolidado!$D581)),IF(COUNTIFS(Consolidado!$AC$5:AC581,Consolidado!$AC581,Consolidado!$D$5:D581,"*"&amp;D$3&amp;"*")=1,1,0),0))</f>
        <v>0</v>
      </c>
      <c r="E581" s="0" t="n">
        <f aca="false">IF(OR(E$3="",Consolidado!$D581=""),0,IF(ISNUMBER(SEARCH(E$3,Consolidado!$D581)),IF(COUNTIFS(Consolidado!$AC$5:AC581,Consolidado!$AC581,Consolidado!$D$5:D581,"*"&amp;E$3&amp;"*")=1,1,0),0))</f>
        <v>0</v>
      </c>
      <c r="F581" s="0" t="n">
        <f aca="false">IF(OR(F$3="",Consolidado!$D581=""),0,IF(ISNUMBER(SEARCH(F$3,Consolidado!$D581)),IF(COUNTIFS(Consolidado!$AC$5:AC581,Consolidado!$AC581,Consolidado!$D$5:D581,"*"&amp;F$3&amp;"*")=1,1,0),0))</f>
        <v>0</v>
      </c>
      <c r="G581" s="0" t="n">
        <f aca="false">IF(OR(G$3="",Consolidado!$D581=""),0,IF(ISNUMBER(SEARCH(G$3,Consolidado!$D581)),IF(COUNTIFS(Consolidado!$AC$5:AC581,Consolidado!$AC581,Consolidado!$D$5:D581,"*"&amp;G$3&amp;"*")=1,1,0),0))</f>
        <v>0</v>
      </c>
      <c r="H581" s="0" t="n">
        <f aca="false">IF(OR(H$3="",Consolidado!$D581=""),0,IF(ISNUMBER(SEARCH(H$3,Consolidado!$D581)),IF(COUNTIFS(Consolidado!$AC$5:AC581,Consolidado!$AC581,Consolidado!$D$5:D581,"*"&amp;H$3&amp;"*")=1,1,0),0))</f>
        <v>0</v>
      </c>
      <c r="I581" s="0" t="n">
        <f aca="false">IF(OR(I$3="",Consolidado!$D581=""),0,IF(ISNUMBER(SEARCH(I$3,Consolidado!$D581)),IF(COUNTIFS(Consolidado!$AC$5:AC581,Consolidado!$AC581,Consolidado!$D$5:D581,"*"&amp;I$3&amp;"*")=1,1,0),0))</f>
        <v>0</v>
      </c>
      <c r="J581" s="0" t="n">
        <f aca="false">IF(OR(J$3="",Consolidado!$D581=""),0,IF(ISNUMBER(SEARCH(J$3,Consolidado!$D581)),IF(COUNTIFS(Consolidado!$AC$5:AC581,Consolidado!$AC581,Consolidado!$D$5:D581,"*"&amp;J$3&amp;"*")=1,1,0),0))</f>
        <v>0</v>
      </c>
      <c r="K581" s="0" t="n">
        <f aca="false">IF(OR(K$3="",Consolidado!$D581=""),0,IF(ISNUMBER(SEARCH(K$3,Consolidado!$D581)),IF(COUNTIFS(Consolidado!$AC$5:AC581,Consolidado!$AC581,Consolidado!$D$5:D581,"*"&amp;K$3&amp;"*")=1,1,0),0))</f>
        <v>0</v>
      </c>
      <c r="L581" s="0" t="n">
        <f aca="false">IF(OR(L$3="",Consolidado!$D581=""),0,IF(ISNUMBER(SEARCH(L$3,Consolidado!$D581)),IF(COUNTIFS(Consolidado!$AC$5:AC581,Consolidado!$AC581,Consolidado!$D$5:D581,"*"&amp;L$3&amp;"*")=1,1,0),0))</f>
        <v>0</v>
      </c>
      <c r="M581" s="0" t="n">
        <f aca="false">IF(OR(M$3="",Consolidado!$D581=""),0,IF(ISNUMBER(SEARCH(M$3,Consolidado!$D581)),IF(COUNTIFS(Consolidado!$AC$5:AC581,Consolidado!$AC581,Consolidado!$D$5:D581,"*"&amp;M$3&amp;"*")=1,1,0),0))</f>
        <v>0</v>
      </c>
      <c r="N581" s="0" t="n">
        <f aca="false">IF(OR(N$3="",Consolidado!$D581=""),0,IF(ISNUMBER(SEARCH(N$3,Consolidado!$D581)),IF(COUNTIFS(Consolidado!$AC$5:AC581,Consolidado!$AC581,Consolidado!$D$5:D581,"*"&amp;N$3&amp;"*")=1,1,0),0))</f>
        <v>0</v>
      </c>
      <c r="O581" s="0" t="n">
        <f aca="false">IF(OR(O$3="",Consolidado!$D581=""),0,IF(ISNUMBER(SEARCH(O$3,Consolidado!$D581)),IF(COUNTIFS(Consolidado!$AC$5:AC581,Consolidado!$AC581,Consolidado!$D$5:D581,"*"&amp;O$3&amp;"*")=1,1,0),0))</f>
        <v>0</v>
      </c>
      <c r="P581" s="0" t="n">
        <f aca="false">IF(OR(P$3="",Consolidado!$D581=""),0,IF(ISNUMBER(SEARCH(P$3,Consolidado!$D581)),IF(COUNTIFS(Consolidado!$AC$5:AC581,Consolidado!$AC581,Consolidado!$D$5:D581,"*"&amp;P$3&amp;"*")=1,1,0),0))</f>
        <v>0</v>
      </c>
      <c r="Q581" s="0" t="n">
        <f aca="false">IF(OR(Q$3="",Consolidado!$D581=""),0,IF(ISNUMBER(SEARCH(Q$3,Consolidado!$D581)),IF(COUNTIFS(Consolidado!$AC$5:AC581,Consolidado!$AC581,Consolidado!$D$5:D581,"*"&amp;Q$3&amp;"*")=1,1,0),0))</f>
        <v>0</v>
      </c>
      <c r="R581" s="0" t="n">
        <f aca="false">IF(OR(R$3="",Consolidado!$D581=""),0,IF(ISNUMBER(SEARCH(R$3,Consolidado!$D581)),IF(COUNTIFS(Consolidado!$AC$5:AC581,Consolidado!$AC581,Consolidado!$D$5:D581,"*"&amp;R$3&amp;"*")=1,1,0),0))</f>
        <v>0</v>
      </c>
      <c r="S581" s="0" t="n">
        <f aca="false">IF(OR(S$3="",Consolidado!$D581=""),0,IF(ISNUMBER(SEARCH(S$3,Consolidado!$D581)),IF(COUNTIFS(Consolidado!$AC$5:AC581,Consolidado!$AC581,Consolidado!$D$5:D581,"*"&amp;S$3&amp;"*")=1,1,0),0))</f>
        <v>0</v>
      </c>
      <c r="T581" s="0" t="n">
        <f aca="false">IF(OR(T$3="",Consolidado!$D581=""),0,IF(ISNUMBER(SEARCH(T$3,Consolidado!$D581)),IF(COUNTIFS(Consolidado!$AC$5:AC581,Consolidado!$AC581,Consolidado!$D$5:D581,"*"&amp;T$3&amp;"*")=1,1,0),0))</f>
        <v>0</v>
      </c>
      <c r="U581" s="0" t="n">
        <f aca="false">IF(OR(U$3="",Consolidado!$D581=""),0,IF(ISNUMBER(SEARCH(U$3,Consolidado!$D581)),IF(COUNTIFS(Consolidado!$AC$5:AC581,Consolidado!$AC581,Consolidado!$D$5:D581,"*"&amp;U$3&amp;"*")=1,1,0),0))</f>
        <v>0</v>
      </c>
      <c r="V581" s="0" t="n">
        <f aca="false">IF(OR(V$3="",Consolidado!$D581=""),0,IF(ISNUMBER(SEARCH(V$3,Consolidado!$D581)),IF(COUNTIFS(Consolidado!$AC$5:AC581,Consolidado!$AC581,Consolidado!$D$5:D581,"*"&amp;V$3&amp;"*")=1,1,0),0))</f>
        <v>0</v>
      </c>
      <c r="W581" s="0" t="n">
        <f aca="false">IF(OR(W$3="",Consolidado!$D581=""),0,IF(ISNUMBER(SEARCH(W$3,Consolidado!$D581)),IF(COUNTIFS(Consolidado!$AC$5:AC581,Consolidado!$AC581,Consolidado!$D$5:D581,"*"&amp;W$3&amp;"*")=1,1,0),0))</f>
        <v>0</v>
      </c>
      <c r="X581" s="0" t="n">
        <f aca="false">IF(OR(X$3="",Consolidado!$D581=""),0,IF(ISNUMBER(SEARCH(X$3,Consolidado!$D581)),IF(COUNTIFS(Consolidado!$AC$5:AC581,Consolidado!$AC581,Consolidado!$D$5:D581,"*"&amp;X$3&amp;"*")=1,1,0),0))</f>
        <v>0</v>
      </c>
      <c r="Y581" s="0" t="n">
        <f aca="false">IF(OR(Y$3="",Consolidado!$D581=""),0,IF(ISNUMBER(SEARCH(Y$3,Consolidado!$D581)),IF(COUNTIFS(Consolidado!$AC$5:AC581,Consolidado!$AC581,Consolidado!$D$5:D581,"*"&amp;Y$3&amp;"*")=1,1,0),0))</f>
        <v>0</v>
      </c>
      <c r="Z581" s="0" t="n">
        <f aca="false">IF(OR(Z$3="",Consolidado!$D581=""),0,IF(ISNUMBER(SEARCH(Z$3,Consolidado!$D581)),IF(COUNTIFS(Consolidado!$AC$5:AC581,Consolidado!$AC581,Consolidado!$D$5:D581,"*"&amp;Z$3&amp;"*")=1,1,0),0))</f>
        <v>0</v>
      </c>
      <c r="AA581" s="0" t="n">
        <f aca="false">IF(OR(AA$3="",Consolidado!$D581=""),0,IF(ISNUMBER(SEARCH(AA$3,Consolidado!$D581)),IF(COUNTIFS(Consolidado!$AC$5:AC581,Consolidado!$AC581,Consolidado!$D$5:D581,"*"&amp;AA$3&amp;"*")=1,1,0),0))</f>
        <v>0</v>
      </c>
      <c r="AB581" s="0" t="n">
        <f aca="false">IF(OR(AB$3="",Consolidado!$D581=""),0,IF(ISNUMBER(SEARCH(AB$3,Consolidado!$D581)),IF(COUNTIFS(Consolidado!$AC$5:AC581,Consolidado!$AC581,Consolidado!$D$5:D581,"*"&amp;AB$3&amp;"*")=1,1,0),0))</f>
        <v>0</v>
      </c>
      <c r="AC581" s="0" t="n">
        <f aca="false">IF(OR(AC$3="",Consolidado!$D581=""),0,IF(ISNUMBER(SEARCH(AC$3,Consolidado!$D581)),IF(COUNTIFS(Consolidado!$AC$5:AC581,Consolidado!$AC581,Consolidado!$D$5:D581,"*"&amp;AC$3&amp;"*")=1,1,0),0))</f>
        <v>0</v>
      </c>
      <c r="AD581" s="0" t="n">
        <f aca="false">IF(OR(AD$3="",Consolidado!$D581=""),0,IF(ISNUMBER(SEARCH(AD$3,Consolidado!$D581)),IF(COUNTIFS(Consolidado!$AC$5:AC581,Consolidado!$AC581,Consolidado!$D$5:D581,"*"&amp;AD$3&amp;"*")=1,1,0),0))</f>
        <v>0</v>
      </c>
      <c r="AE581" s="0" t="n">
        <f aca="false">IF(OR(AE$3="",Consolidado!$D581=""),0,IF(ISNUMBER(SEARCH(AE$3,Consolidado!$D581)),IF(COUNTIFS(Consolidado!$AC$5:AC581,Consolidado!$AC581,Consolidado!$D$5:D581,"*"&amp;AE$3&amp;"*")=1,1,0),0))</f>
        <v>0</v>
      </c>
      <c r="AF581" s="0" t="n">
        <f aca="false">IF(OR(AF$3="",Consolidado!$D581=""),0,IF(ISNUMBER(SEARCH(AF$3,Consolidado!$D581)),IF(COUNTIFS(Consolidado!$AC$5:AC581,Consolidado!$AC581,Consolidado!$D$5:D581,"*"&amp;AF$3&amp;"*")=1,1,0),0))</f>
        <v>0</v>
      </c>
      <c r="AG581" s="0" t="n">
        <f aca="false">IF(OR(AG$3="",Consolidado!$D581=""),0,IF(ISNUMBER(SEARCH(AG$3,Consolidado!$D581)),IF(COUNTIFS(Consolidado!$AC$5:AC581,Consolidado!$AC581,Consolidado!$D$5:D581,"*"&amp;AG$3&amp;"*")=1,1,0),0))</f>
        <v>0</v>
      </c>
      <c r="AH581" s="0" t="n">
        <f aca="false">IF(OR(AH$3="",Consolidado!$D581=""),0,IF(ISNUMBER(SEARCH(AH$3,Consolidado!$D581)),IF(COUNTIFS(Consolidado!$AC$5:AC581,Consolidado!$AC581,Consolidado!$D$5:D581,"*"&amp;AH$3&amp;"*")=1,1,0),0))</f>
        <v>0</v>
      </c>
      <c r="AI581" s="0" t="n">
        <f aca="false">IF(OR(AI$3="",Consolidado!$D581=""),0,IF(ISNUMBER(SEARCH(AI$3,Consolidado!$D581)),IF(COUNTIFS(Consolidado!$AC$5:AC581,Consolidado!$AC581,Consolidado!$D$5:D581,"*"&amp;AI$3&amp;"*")=1,1,0),0))</f>
        <v>0</v>
      </c>
      <c r="AJ581" s="0" t="n">
        <f aca="false">IF(OR(AJ$3="",Consolidado!$D581=""),0,IF(ISNUMBER(SEARCH(AJ$3,Consolidado!$D581)),IF(COUNTIFS(Consolidado!$AC$5:AC581,Consolidado!$AC581,Consolidado!$D$5:D581,"*"&amp;AJ$3&amp;"*")=1,1,0),0))</f>
        <v>0</v>
      </c>
      <c r="AK581" s="0" t="n">
        <f aca="false">IF(OR(AK$3="",Consolidado!$D581=""),0,IF(ISNUMBER(SEARCH(AK$3,Consolidado!$D581)),IF(COUNTIFS(Consolidado!$AC$5:AC581,Consolidado!$AC581,Consolidado!$D$5:D581,"*"&amp;AK$3&amp;"*")=1,1,0),0))</f>
        <v>0</v>
      </c>
      <c r="AL581" s="0" t="n">
        <f aca="false">IF(OR(AL$3="",Consolidado!$D581=""),0,IF(ISNUMBER(SEARCH(AL$3,Consolidado!$D581)),IF(COUNTIFS(Consolidado!$AC$5:AC581,Consolidado!$AC581,Consolidado!$D$5:D581,"*"&amp;AL$3&amp;"*")=1,1,0),0))</f>
        <v>0</v>
      </c>
      <c r="AM581" s="0" t="n">
        <f aca="false">IF(OR(AM$3="",Consolidado!$D581=""),0,IF(ISNUMBER(SEARCH(AM$3,Consolidado!$D581)),IF(COUNTIFS(Consolidado!$AC$5:AC581,Consolidado!$AC581,Consolidado!$D$5:D581,"*"&amp;AM$3&amp;"*")=1,1,0),0))</f>
        <v>0</v>
      </c>
      <c r="AN581" s="0" t="n">
        <f aca="false">IF(OR(AN$3="",Consolidado!$D581=""),0,IF(ISNUMBER(SEARCH(AN$3,Consolidado!$D581)),IF(COUNTIFS(Consolidado!$AC$5:AC581,Consolidado!$AC581,Consolidado!$D$5:D581,"*"&amp;AN$3&amp;"*")=1,1,0),0))</f>
        <v>0</v>
      </c>
      <c r="AO581" s="0" t="n">
        <f aca="false">IF(OR(AO$3="",Consolidado!$D581=""),0,IF(ISNUMBER(SEARCH(AO$3,Consolidado!$D581)),IF(COUNTIFS(Consolidado!$AC$5:AC581,Consolidado!$AC581,Consolidado!$D$5:D581,"*"&amp;AO$3&amp;"*")=1,1,0),0))</f>
        <v>0</v>
      </c>
    </row>
    <row r="582" customFormat="false" ht="15" hidden="false" customHeight="false" outlineLevel="0" collapsed="false">
      <c r="B582" s="0" t="n">
        <f aca="false">IF(OR(B$3="",Consolidado!$D582=""),0,IF(ISNUMBER(SEARCH(B$3,Consolidado!$D582)),IF(COUNTIFS(Consolidado!$AC$5:AC582,Consolidado!$AC582,Consolidado!$D$5:D582,"*"&amp;B$3&amp;"*")=1,1,0),0))</f>
        <v>0</v>
      </c>
      <c r="C582" s="0" t="n">
        <f aca="false">IF(OR(C$3="",Consolidado!$D582=""),0,IF(ISNUMBER(SEARCH(C$3,Consolidado!$D582)),IF(COUNTIFS(Consolidado!$AC$5:AC582,Consolidado!$AC582,Consolidado!$D$5:D582,"*"&amp;C$3&amp;"*")=1,1,0),0))</f>
        <v>0</v>
      </c>
      <c r="D582" s="0" t="n">
        <f aca="false">IF(OR(D$3="",Consolidado!$D582=""),0,IF(ISNUMBER(SEARCH(D$3,Consolidado!$D582)),IF(COUNTIFS(Consolidado!$AC$5:AC582,Consolidado!$AC582,Consolidado!$D$5:D582,"*"&amp;D$3&amp;"*")=1,1,0),0))</f>
        <v>0</v>
      </c>
      <c r="E582" s="0" t="n">
        <f aca="false">IF(OR(E$3="",Consolidado!$D582=""),0,IF(ISNUMBER(SEARCH(E$3,Consolidado!$D582)),IF(COUNTIFS(Consolidado!$AC$5:AC582,Consolidado!$AC582,Consolidado!$D$5:D582,"*"&amp;E$3&amp;"*")=1,1,0),0))</f>
        <v>0</v>
      </c>
      <c r="F582" s="0" t="n">
        <f aca="false">IF(OR(F$3="",Consolidado!$D582=""),0,IF(ISNUMBER(SEARCH(F$3,Consolidado!$D582)),IF(COUNTIFS(Consolidado!$AC$5:AC582,Consolidado!$AC582,Consolidado!$D$5:D582,"*"&amp;F$3&amp;"*")=1,1,0),0))</f>
        <v>0</v>
      </c>
      <c r="G582" s="0" t="n">
        <f aca="false">IF(OR(G$3="",Consolidado!$D582=""),0,IF(ISNUMBER(SEARCH(G$3,Consolidado!$D582)),IF(COUNTIFS(Consolidado!$AC$5:AC582,Consolidado!$AC582,Consolidado!$D$5:D582,"*"&amp;G$3&amp;"*")=1,1,0),0))</f>
        <v>0</v>
      </c>
      <c r="H582" s="0" t="n">
        <f aca="false">IF(OR(H$3="",Consolidado!$D582=""),0,IF(ISNUMBER(SEARCH(H$3,Consolidado!$D582)),IF(COUNTIFS(Consolidado!$AC$5:AC582,Consolidado!$AC582,Consolidado!$D$5:D582,"*"&amp;H$3&amp;"*")=1,1,0),0))</f>
        <v>0</v>
      </c>
      <c r="I582" s="0" t="n">
        <f aca="false">IF(OR(I$3="",Consolidado!$D582=""),0,IF(ISNUMBER(SEARCH(I$3,Consolidado!$D582)),IF(COUNTIFS(Consolidado!$AC$5:AC582,Consolidado!$AC582,Consolidado!$D$5:D582,"*"&amp;I$3&amp;"*")=1,1,0),0))</f>
        <v>0</v>
      </c>
      <c r="J582" s="0" t="n">
        <f aca="false">IF(OR(J$3="",Consolidado!$D582=""),0,IF(ISNUMBER(SEARCH(J$3,Consolidado!$D582)),IF(COUNTIFS(Consolidado!$AC$5:AC582,Consolidado!$AC582,Consolidado!$D$5:D582,"*"&amp;J$3&amp;"*")=1,1,0),0))</f>
        <v>0</v>
      </c>
      <c r="K582" s="0" t="n">
        <f aca="false">IF(OR(K$3="",Consolidado!$D582=""),0,IF(ISNUMBER(SEARCH(K$3,Consolidado!$D582)),IF(COUNTIFS(Consolidado!$AC$5:AC582,Consolidado!$AC582,Consolidado!$D$5:D582,"*"&amp;K$3&amp;"*")=1,1,0),0))</f>
        <v>0</v>
      </c>
      <c r="L582" s="0" t="n">
        <f aca="false">IF(OR(L$3="",Consolidado!$D582=""),0,IF(ISNUMBER(SEARCH(L$3,Consolidado!$D582)),IF(COUNTIFS(Consolidado!$AC$5:AC582,Consolidado!$AC582,Consolidado!$D$5:D582,"*"&amp;L$3&amp;"*")=1,1,0),0))</f>
        <v>0</v>
      </c>
      <c r="M582" s="0" t="n">
        <f aca="false">IF(OR(M$3="",Consolidado!$D582=""),0,IF(ISNUMBER(SEARCH(M$3,Consolidado!$D582)),IF(COUNTIFS(Consolidado!$AC$5:AC582,Consolidado!$AC582,Consolidado!$D$5:D582,"*"&amp;M$3&amp;"*")=1,1,0),0))</f>
        <v>0</v>
      </c>
      <c r="N582" s="0" t="n">
        <f aca="false">IF(OR(N$3="",Consolidado!$D582=""),0,IF(ISNUMBER(SEARCH(N$3,Consolidado!$D582)),IF(COUNTIFS(Consolidado!$AC$5:AC582,Consolidado!$AC582,Consolidado!$D$5:D582,"*"&amp;N$3&amp;"*")=1,1,0),0))</f>
        <v>0</v>
      </c>
      <c r="O582" s="0" t="n">
        <f aca="false">IF(OR(O$3="",Consolidado!$D582=""),0,IF(ISNUMBER(SEARCH(O$3,Consolidado!$D582)),IF(COUNTIFS(Consolidado!$AC$5:AC582,Consolidado!$AC582,Consolidado!$D$5:D582,"*"&amp;O$3&amp;"*")=1,1,0),0))</f>
        <v>0</v>
      </c>
      <c r="P582" s="0" t="n">
        <f aca="false">IF(OR(P$3="",Consolidado!$D582=""),0,IF(ISNUMBER(SEARCH(P$3,Consolidado!$D582)),IF(COUNTIFS(Consolidado!$AC$5:AC582,Consolidado!$AC582,Consolidado!$D$5:D582,"*"&amp;P$3&amp;"*")=1,1,0),0))</f>
        <v>0</v>
      </c>
      <c r="Q582" s="0" t="n">
        <f aca="false">IF(OR(Q$3="",Consolidado!$D582=""),0,IF(ISNUMBER(SEARCH(Q$3,Consolidado!$D582)),IF(COUNTIFS(Consolidado!$AC$5:AC582,Consolidado!$AC582,Consolidado!$D$5:D582,"*"&amp;Q$3&amp;"*")=1,1,0),0))</f>
        <v>0</v>
      </c>
      <c r="R582" s="0" t="n">
        <f aca="false">IF(OR(R$3="",Consolidado!$D582=""),0,IF(ISNUMBER(SEARCH(R$3,Consolidado!$D582)),IF(COUNTIFS(Consolidado!$AC$5:AC582,Consolidado!$AC582,Consolidado!$D$5:D582,"*"&amp;R$3&amp;"*")=1,1,0),0))</f>
        <v>0</v>
      </c>
      <c r="S582" s="0" t="n">
        <f aca="false">IF(OR(S$3="",Consolidado!$D582=""),0,IF(ISNUMBER(SEARCH(S$3,Consolidado!$D582)),IF(COUNTIFS(Consolidado!$AC$5:AC582,Consolidado!$AC582,Consolidado!$D$5:D582,"*"&amp;S$3&amp;"*")=1,1,0),0))</f>
        <v>0</v>
      </c>
      <c r="T582" s="0" t="n">
        <f aca="false">IF(OR(T$3="",Consolidado!$D582=""),0,IF(ISNUMBER(SEARCH(T$3,Consolidado!$D582)),IF(COUNTIFS(Consolidado!$AC$5:AC582,Consolidado!$AC582,Consolidado!$D$5:D582,"*"&amp;T$3&amp;"*")=1,1,0),0))</f>
        <v>0</v>
      </c>
      <c r="U582" s="0" t="n">
        <f aca="false">IF(OR(U$3="",Consolidado!$D582=""),0,IF(ISNUMBER(SEARCH(U$3,Consolidado!$D582)),IF(COUNTIFS(Consolidado!$AC$5:AC582,Consolidado!$AC582,Consolidado!$D$5:D582,"*"&amp;U$3&amp;"*")=1,1,0),0))</f>
        <v>0</v>
      </c>
      <c r="V582" s="0" t="n">
        <f aca="false">IF(OR(V$3="",Consolidado!$D582=""),0,IF(ISNUMBER(SEARCH(V$3,Consolidado!$D582)),IF(COUNTIFS(Consolidado!$AC$5:AC582,Consolidado!$AC582,Consolidado!$D$5:D582,"*"&amp;V$3&amp;"*")=1,1,0),0))</f>
        <v>0</v>
      </c>
      <c r="W582" s="0" t="n">
        <f aca="false">IF(OR(W$3="",Consolidado!$D582=""),0,IF(ISNUMBER(SEARCH(W$3,Consolidado!$D582)),IF(COUNTIFS(Consolidado!$AC$5:AC582,Consolidado!$AC582,Consolidado!$D$5:D582,"*"&amp;W$3&amp;"*")=1,1,0),0))</f>
        <v>0</v>
      </c>
      <c r="X582" s="0" t="n">
        <f aca="false">IF(OR(X$3="",Consolidado!$D582=""),0,IF(ISNUMBER(SEARCH(X$3,Consolidado!$D582)),IF(COUNTIFS(Consolidado!$AC$5:AC582,Consolidado!$AC582,Consolidado!$D$5:D582,"*"&amp;X$3&amp;"*")=1,1,0),0))</f>
        <v>0</v>
      </c>
      <c r="Y582" s="0" t="n">
        <f aca="false">IF(OR(Y$3="",Consolidado!$D582=""),0,IF(ISNUMBER(SEARCH(Y$3,Consolidado!$D582)),IF(COUNTIFS(Consolidado!$AC$5:AC582,Consolidado!$AC582,Consolidado!$D$5:D582,"*"&amp;Y$3&amp;"*")=1,1,0),0))</f>
        <v>0</v>
      </c>
      <c r="Z582" s="0" t="n">
        <f aca="false">IF(OR(Z$3="",Consolidado!$D582=""),0,IF(ISNUMBER(SEARCH(Z$3,Consolidado!$D582)),IF(COUNTIFS(Consolidado!$AC$5:AC582,Consolidado!$AC582,Consolidado!$D$5:D582,"*"&amp;Z$3&amp;"*")=1,1,0),0))</f>
        <v>0</v>
      </c>
      <c r="AA582" s="0" t="n">
        <f aca="false">IF(OR(AA$3="",Consolidado!$D582=""),0,IF(ISNUMBER(SEARCH(AA$3,Consolidado!$D582)),IF(COUNTIFS(Consolidado!$AC$5:AC582,Consolidado!$AC582,Consolidado!$D$5:D582,"*"&amp;AA$3&amp;"*")=1,1,0),0))</f>
        <v>0</v>
      </c>
      <c r="AB582" s="0" t="n">
        <f aca="false">IF(OR(AB$3="",Consolidado!$D582=""),0,IF(ISNUMBER(SEARCH(AB$3,Consolidado!$D582)),IF(COUNTIFS(Consolidado!$AC$5:AC582,Consolidado!$AC582,Consolidado!$D$5:D582,"*"&amp;AB$3&amp;"*")=1,1,0),0))</f>
        <v>0</v>
      </c>
      <c r="AC582" s="0" t="n">
        <f aca="false">IF(OR(AC$3="",Consolidado!$D582=""),0,IF(ISNUMBER(SEARCH(AC$3,Consolidado!$D582)),IF(COUNTIFS(Consolidado!$AC$5:AC582,Consolidado!$AC582,Consolidado!$D$5:D582,"*"&amp;AC$3&amp;"*")=1,1,0),0))</f>
        <v>0</v>
      </c>
      <c r="AD582" s="0" t="n">
        <f aca="false">IF(OR(AD$3="",Consolidado!$D582=""),0,IF(ISNUMBER(SEARCH(AD$3,Consolidado!$D582)),IF(COUNTIFS(Consolidado!$AC$5:AC582,Consolidado!$AC582,Consolidado!$D$5:D582,"*"&amp;AD$3&amp;"*")=1,1,0),0))</f>
        <v>0</v>
      </c>
      <c r="AE582" s="0" t="n">
        <f aca="false">IF(OR(AE$3="",Consolidado!$D582=""),0,IF(ISNUMBER(SEARCH(AE$3,Consolidado!$D582)),IF(COUNTIFS(Consolidado!$AC$5:AC582,Consolidado!$AC582,Consolidado!$D$5:D582,"*"&amp;AE$3&amp;"*")=1,1,0),0))</f>
        <v>0</v>
      </c>
      <c r="AF582" s="0" t="n">
        <f aca="false">IF(OR(AF$3="",Consolidado!$D582=""),0,IF(ISNUMBER(SEARCH(AF$3,Consolidado!$D582)),IF(COUNTIFS(Consolidado!$AC$5:AC582,Consolidado!$AC582,Consolidado!$D$5:D582,"*"&amp;AF$3&amp;"*")=1,1,0),0))</f>
        <v>0</v>
      </c>
      <c r="AG582" s="0" t="n">
        <f aca="false">IF(OR(AG$3="",Consolidado!$D582=""),0,IF(ISNUMBER(SEARCH(AG$3,Consolidado!$D582)),IF(COUNTIFS(Consolidado!$AC$5:AC582,Consolidado!$AC582,Consolidado!$D$5:D582,"*"&amp;AG$3&amp;"*")=1,1,0),0))</f>
        <v>0</v>
      </c>
      <c r="AH582" s="0" t="n">
        <f aca="false">IF(OR(AH$3="",Consolidado!$D582=""),0,IF(ISNUMBER(SEARCH(AH$3,Consolidado!$D582)),IF(COUNTIFS(Consolidado!$AC$5:AC582,Consolidado!$AC582,Consolidado!$D$5:D582,"*"&amp;AH$3&amp;"*")=1,1,0),0))</f>
        <v>0</v>
      </c>
      <c r="AI582" s="0" t="n">
        <f aca="false">IF(OR(AI$3="",Consolidado!$D582=""),0,IF(ISNUMBER(SEARCH(AI$3,Consolidado!$D582)),IF(COUNTIFS(Consolidado!$AC$5:AC582,Consolidado!$AC582,Consolidado!$D$5:D582,"*"&amp;AI$3&amp;"*")=1,1,0),0))</f>
        <v>0</v>
      </c>
      <c r="AJ582" s="0" t="n">
        <f aca="false">IF(OR(AJ$3="",Consolidado!$D582=""),0,IF(ISNUMBER(SEARCH(AJ$3,Consolidado!$D582)),IF(COUNTIFS(Consolidado!$AC$5:AC582,Consolidado!$AC582,Consolidado!$D$5:D582,"*"&amp;AJ$3&amp;"*")=1,1,0),0))</f>
        <v>0</v>
      </c>
      <c r="AK582" s="0" t="n">
        <f aca="false">IF(OR(AK$3="",Consolidado!$D582=""),0,IF(ISNUMBER(SEARCH(AK$3,Consolidado!$D582)),IF(COUNTIFS(Consolidado!$AC$5:AC582,Consolidado!$AC582,Consolidado!$D$5:D582,"*"&amp;AK$3&amp;"*")=1,1,0),0))</f>
        <v>0</v>
      </c>
      <c r="AL582" s="0" t="n">
        <f aca="false">IF(OR(AL$3="",Consolidado!$D582=""),0,IF(ISNUMBER(SEARCH(AL$3,Consolidado!$D582)),IF(COUNTIFS(Consolidado!$AC$5:AC582,Consolidado!$AC582,Consolidado!$D$5:D582,"*"&amp;AL$3&amp;"*")=1,1,0),0))</f>
        <v>0</v>
      </c>
      <c r="AM582" s="0" t="n">
        <f aca="false">IF(OR(AM$3="",Consolidado!$D582=""),0,IF(ISNUMBER(SEARCH(AM$3,Consolidado!$D582)),IF(COUNTIFS(Consolidado!$AC$5:AC582,Consolidado!$AC582,Consolidado!$D$5:D582,"*"&amp;AM$3&amp;"*")=1,1,0),0))</f>
        <v>0</v>
      </c>
      <c r="AN582" s="0" t="n">
        <f aca="false">IF(OR(AN$3="",Consolidado!$D582=""),0,IF(ISNUMBER(SEARCH(AN$3,Consolidado!$D582)),IF(COUNTIFS(Consolidado!$AC$5:AC582,Consolidado!$AC582,Consolidado!$D$5:D582,"*"&amp;AN$3&amp;"*")=1,1,0),0))</f>
        <v>0</v>
      </c>
      <c r="AO582" s="0" t="n">
        <f aca="false">IF(OR(AO$3="",Consolidado!$D582=""),0,IF(ISNUMBER(SEARCH(AO$3,Consolidado!$D582)),IF(COUNTIFS(Consolidado!$AC$5:AC582,Consolidado!$AC582,Consolidado!$D$5:D582,"*"&amp;AO$3&amp;"*")=1,1,0),0))</f>
        <v>0</v>
      </c>
    </row>
    <row r="583" customFormat="false" ht="15" hidden="false" customHeight="false" outlineLevel="0" collapsed="false">
      <c r="B583" s="0" t="n">
        <f aca="false">IF(OR(B$3="",Consolidado!$D583=""),0,IF(ISNUMBER(SEARCH(B$3,Consolidado!$D583)),IF(COUNTIFS(Consolidado!$AC$5:AC583,Consolidado!$AC583,Consolidado!$D$5:D583,"*"&amp;B$3&amp;"*")=1,1,0),0))</f>
        <v>0</v>
      </c>
      <c r="C583" s="0" t="n">
        <f aca="false">IF(OR(C$3="",Consolidado!$D583=""),0,IF(ISNUMBER(SEARCH(C$3,Consolidado!$D583)),IF(COUNTIFS(Consolidado!$AC$5:AC583,Consolidado!$AC583,Consolidado!$D$5:D583,"*"&amp;C$3&amp;"*")=1,1,0),0))</f>
        <v>0</v>
      </c>
      <c r="D583" s="0" t="n">
        <f aca="false">IF(OR(D$3="",Consolidado!$D583=""),0,IF(ISNUMBER(SEARCH(D$3,Consolidado!$D583)),IF(COUNTIFS(Consolidado!$AC$5:AC583,Consolidado!$AC583,Consolidado!$D$5:D583,"*"&amp;D$3&amp;"*")=1,1,0),0))</f>
        <v>0</v>
      </c>
      <c r="E583" s="0" t="n">
        <f aca="false">IF(OR(E$3="",Consolidado!$D583=""),0,IF(ISNUMBER(SEARCH(E$3,Consolidado!$D583)),IF(COUNTIFS(Consolidado!$AC$5:AC583,Consolidado!$AC583,Consolidado!$D$5:D583,"*"&amp;E$3&amp;"*")=1,1,0),0))</f>
        <v>0</v>
      </c>
      <c r="F583" s="0" t="n">
        <f aca="false">IF(OR(F$3="",Consolidado!$D583=""),0,IF(ISNUMBER(SEARCH(F$3,Consolidado!$D583)),IF(COUNTIFS(Consolidado!$AC$5:AC583,Consolidado!$AC583,Consolidado!$D$5:D583,"*"&amp;F$3&amp;"*")=1,1,0),0))</f>
        <v>0</v>
      </c>
      <c r="G583" s="0" t="n">
        <f aca="false">IF(OR(G$3="",Consolidado!$D583=""),0,IF(ISNUMBER(SEARCH(G$3,Consolidado!$D583)),IF(COUNTIFS(Consolidado!$AC$5:AC583,Consolidado!$AC583,Consolidado!$D$5:D583,"*"&amp;G$3&amp;"*")=1,1,0),0))</f>
        <v>0</v>
      </c>
      <c r="H583" s="0" t="n">
        <f aca="false">IF(OR(H$3="",Consolidado!$D583=""),0,IF(ISNUMBER(SEARCH(H$3,Consolidado!$D583)),IF(COUNTIFS(Consolidado!$AC$5:AC583,Consolidado!$AC583,Consolidado!$D$5:D583,"*"&amp;H$3&amp;"*")=1,1,0),0))</f>
        <v>0</v>
      </c>
      <c r="I583" s="0" t="n">
        <f aca="false">IF(OR(I$3="",Consolidado!$D583=""),0,IF(ISNUMBER(SEARCH(I$3,Consolidado!$D583)),IF(COUNTIFS(Consolidado!$AC$5:AC583,Consolidado!$AC583,Consolidado!$D$5:D583,"*"&amp;I$3&amp;"*")=1,1,0),0))</f>
        <v>0</v>
      </c>
      <c r="J583" s="0" t="n">
        <f aca="false">IF(OR(J$3="",Consolidado!$D583=""),0,IF(ISNUMBER(SEARCH(J$3,Consolidado!$D583)),IF(COUNTIFS(Consolidado!$AC$5:AC583,Consolidado!$AC583,Consolidado!$D$5:D583,"*"&amp;J$3&amp;"*")=1,1,0),0))</f>
        <v>0</v>
      </c>
      <c r="K583" s="0" t="n">
        <f aca="false">IF(OR(K$3="",Consolidado!$D583=""),0,IF(ISNUMBER(SEARCH(K$3,Consolidado!$D583)),IF(COUNTIFS(Consolidado!$AC$5:AC583,Consolidado!$AC583,Consolidado!$D$5:D583,"*"&amp;K$3&amp;"*")=1,1,0),0))</f>
        <v>0</v>
      </c>
      <c r="L583" s="0" t="n">
        <f aca="false">IF(OR(L$3="",Consolidado!$D583=""),0,IF(ISNUMBER(SEARCH(L$3,Consolidado!$D583)),IF(COUNTIFS(Consolidado!$AC$5:AC583,Consolidado!$AC583,Consolidado!$D$5:D583,"*"&amp;L$3&amp;"*")=1,1,0),0))</f>
        <v>0</v>
      </c>
      <c r="M583" s="0" t="n">
        <f aca="false">IF(OR(M$3="",Consolidado!$D583=""),0,IF(ISNUMBER(SEARCH(M$3,Consolidado!$D583)),IF(COUNTIFS(Consolidado!$AC$5:AC583,Consolidado!$AC583,Consolidado!$D$5:D583,"*"&amp;M$3&amp;"*")=1,1,0),0))</f>
        <v>0</v>
      </c>
      <c r="N583" s="0" t="n">
        <f aca="false">IF(OR(N$3="",Consolidado!$D583=""),0,IF(ISNUMBER(SEARCH(N$3,Consolidado!$D583)),IF(COUNTIFS(Consolidado!$AC$5:AC583,Consolidado!$AC583,Consolidado!$D$5:D583,"*"&amp;N$3&amp;"*")=1,1,0),0))</f>
        <v>0</v>
      </c>
      <c r="O583" s="0" t="n">
        <f aca="false">IF(OR(O$3="",Consolidado!$D583=""),0,IF(ISNUMBER(SEARCH(O$3,Consolidado!$D583)),IF(COUNTIFS(Consolidado!$AC$5:AC583,Consolidado!$AC583,Consolidado!$D$5:D583,"*"&amp;O$3&amp;"*")=1,1,0),0))</f>
        <v>0</v>
      </c>
      <c r="P583" s="0" t="n">
        <f aca="false">IF(OR(P$3="",Consolidado!$D583=""),0,IF(ISNUMBER(SEARCH(P$3,Consolidado!$D583)),IF(COUNTIFS(Consolidado!$AC$5:AC583,Consolidado!$AC583,Consolidado!$D$5:D583,"*"&amp;P$3&amp;"*")=1,1,0),0))</f>
        <v>0</v>
      </c>
      <c r="Q583" s="0" t="n">
        <f aca="false">IF(OR(Q$3="",Consolidado!$D583=""),0,IF(ISNUMBER(SEARCH(Q$3,Consolidado!$D583)),IF(COUNTIFS(Consolidado!$AC$5:AC583,Consolidado!$AC583,Consolidado!$D$5:D583,"*"&amp;Q$3&amp;"*")=1,1,0),0))</f>
        <v>0</v>
      </c>
      <c r="R583" s="0" t="n">
        <f aca="false">IF(OR(R$3="",Consolidado!$D583=""),0,IF(ISNUMBER(SEARCH(R$3,Consolidado!$D583)),IF(COUNTIFS(Consolidado!$AC$5:AC583,Consolidado!$AC583,Consolidado!$D$5:D583,"*"&amp;R$3&amp;"*")=1,1,0),0))</f>
        <v>0</v>
      </c>
      <c r="S583" s="0" t="n">
        <f aca="false">IF(OR(S$3="",Consolidado!$D583=""),0,IF(ISNUMBER(SEARCH(S$3,Consolidado!$D583)),IF(COUNTIFS(Consolidado!$AC$5:AC583,Consolidado!$AC583,Consolidado!$D$5:D583,"*"&amp;S$3&amp;"*")=1,1,0),0))</f>
        <v>0</v>
      </c>
      <c r="T583" s="0" t="n">
        <f aca="false">IF(OR(T$3="",Consolidado!$D583=""),0,IF(ISNUMBER(SEARCH(T$3,Consolidado!$D583)),IF(COUNTIFS(Consolidado!$AC$5:AC583,Consolidado!$AC583,Consolidado!$D$5:D583,"*"&amp;T$3&amp;"*")=1,1,0),0))</f>
        <v>0</v>
      </c>
      <c r="U583" s="0" t="n">
        <f aca="false">IF(OR(U$3="",Consolidado!$D583=""),0,IF(ISNUMBER(SEARCH(U$3,Consolidado!$D583)),IF(COUNTIFS(Consolidado!$AC$5:AC583,Consolidado!$AC583,Consolidado!$D$5:D583,"*"&amp;U$3&amp;"*")=1,1,0),0))</f>
        <v>0</v>
      </c>
      <c r="V583" s="0" t="n">
        <f aca="false">IF(OR(V$3="",Consolidado!$D583=""),0,IF(ISNUMBER(SEARCH(V$3,Consolidado!$D583)),IF(COUNTIFS(Consolidado!$AC$5:AC583,Consolidado!$AC583,Consolidado!$D$5:D583,"*"&amp;V$3&amp;"*")=1,1,0),0))</f>
        <v>0</v>
      </c>
      <c r="W583" s="0" t="n">
        <f aca="false">IF(OR(W$3="",Consolidado!$D583=""),0,IF(ISNUMBER(SEARCH(W$3,Consolidado!$D583)),IF(COUNTIFS(Consolidado!$AC$5:AC583,Consolidado!$AC583,Consolidado!$D$5:D583,"*"&amp;W$3&amp;"*")=1,1,0),0))</f>
        <v>0</v>
      </c>
      <c r="X583" s="0" t="n">
        <f aca="false">IF(OR(X$3="",Consolidado!$D583=""),0,IF(ISNUMBER(SEARCH(X$3,Consolidado!$D583)),IF(COUNTIFS(Consolidado!$AC$5:AC583,Consolidado!$AC583,Consolidado!$D$5:D583,"*"&amp;X$3&amp;"*")=1,1,0),0))</f>
        <v>0</v>
      </c>
      <c r="Y583" s="0" t="n">
        <f aca="false">IF(OR(Y$3="",Consolidado!$D583=""),0,IF(ISNUMBER(SEARCH(Y$3,Consolidado!$D583)),IF(COUNTIFS(Consolidado!$AC$5:AC583,Consolidado!$AC583,Consolidado!$D$5:D583,"*"&amp;Y$3&amp;"*")=1,1,0),0))</f>
        <v>0</v>
      </c>
      <c r="Z583" s="0" t="n">
        <f aca="false">IF(OR(Z$3="",Consolidado!$D583=""),0,IF(ISNUMBER(SEARCH(Z$3,Consolidado!$D583)),IF(COUNTIFS(Consolidado!$AC$5:AC583,Consolidado!$AC583,Consolidado!$D$5:D583,"*"&amp;Z$3&amp;"*")=1,1,0),0))</f>
        <v>0</v>
      </c>
      <c r="AA583" s="0" t="n">
        <f aca="false">IF(OR(AA$3="",Consolidado!$D583=""),0,IF(ISNUMBER(SEARCH(AA$3,Consolidado!$D583)),IF(COUNTIFS(Consolidado!$AC$5:AC583,Consolidado!$AC583,Consolidado!$D$5:D583,"*"&amp;AA$3&amp;"*")=1,1,0),0))</f>
        <v>0</v>
      </c>
      <c r="AB583" s="0" t="n">
        <f aca="false">IF(OR(AB$3="",Consolidado!$D583=""),0,IF(ISNUMBER(SEARCH(AB$3,Consolidado!$D583)),IF(COUNTIFS(Consolidado!$AC$5:AC583,Consolidado!$AC583,Consolidado!$D$5:D583,"*"&amp;AB$3&amp;"*")=1,1,0),0))</f>
        <v>0</v>
      </c>
      <c r="AC583" s="0" t="n">
        <f aca="false">IF(OR(AC$3="",Consolidado!$D583=""),0,IF(ISNUMBER(SEARCH(AC$3,Consolidado!$D583)),IF(COUNTIFS(Consolidado!$AC$5:AC583,Consolidado!$AC583,Consolidado!$D$5:D583,"*"&amp;AC$3&amp;"*")=1,1,0),0))</f>
        <v>0</v>
      </c>
      <c r="AD583" s="0" t="n">
        <f aca="false">IF(OR(AD$3="",Consolidado!$D583=""),0,IF(ISNUMBER(SEARCH(AD$3,Consolidado!$D583)),IF(COUNTIFS(Consolidado!$AC$5:AC583,Consolidado!$AC583,Consolidado!$D$5:D583,"*"&amp;AD$3&amp;"*")=1,1,0),0))</f>
        <v>0</v>
      </c>
      <c r="AE583" s="0" t="n">
        <f aca="false">IF(OR(AE$3="",Consolidado!$D583=""),0,IF(ISNUMBER(SEARCH(AE$3,Consolidado!$D583)),IF(COUNTIFS(Consolidado!$AC$5:AC583,Consolidado!$AC583,Consolidado!$D$5:D583,"*"&amp;AE$3&amp;"*")=1,1,0),0))</f>
        <v>0</v>
      </c>
      <c r="AF583" s="0" t="n">
        <f aca="false">IF(OR(AF$3="",Consolidado!$D583=""),0,IF(ISNUMBER(SEARCH(AF$3,Consolidado!$D583)),IF(COUNTIFS(Consolidado!$AC$5:AC583,Consolidado!$AC583,Consolidado!$D$5:D583,"*"&amp;AF$3&amp;"*")=1,1,0),0))</f>
        <v>0</v>
      </c>
      <c r="AG583" s="0" t="n">
        <f aca="false">IF(OR(AG$3="",Consolidado!$D583=""),0,IF(ISNUMBER(SEARCH(AG$3,Consolidado!$D583)),IF(COUNTIFS(Consolidado!$AC$5:AC583,Consolidado!$AC583,Consolidado!$D$5:D583,"*"&amp;AG$3&amp;"*")=1,1,0),0))</f>
        <v>0</v>
      </c>
      <c r="AH583" s="0" t="n">
        <f aca="false">IF(OR(AH$3="",Consolidado!$D583=""),0,IF(ISNUMBER(SEARCH(AH$3,Consolidado!$D583)),IF(COUNTIFS(Consolidado!$AC$5:AC583,Consolidado!$AC583,Consolidado!$D$5:D583,"*"&amp;AH$3&amp;"*")=1,1,0),0))</f>
        <v>0</v>
      </c>
      <c r="AI583" s="0" t="n">
        <f aca="false">IF(OR(AI$3="",Consolidado!$D583=""),0,IF(ISNUMBER(SEARCH(AI$3,Consolidado!$D583)),IF(COUNTIFS(Consolidado!$AC$5:AC583,Consolidado!$AC583,Consolidado!$D$5:D583,"*"&amp;AI$3&amp;"*")=1,1,0),0))</f>
        <v>0</v>
      </c>
      <c r="AJ583" s="0" t="n">
        <f aca="false">IF(OR(AJ$3="",Consolidado!$D583=""),0,IF(ISNUMBER(SEARCH(AJ$3,Consolidado!$D583)),IF(COUNTIFS(Consolidado!$AC$5:AC583,Consolidado!$AC583,Consolidado!$D$5:D583,"*"&amp;AJ$3&amp;"*")=1,1,0),0))</f>
        <v>0</v>
      </c>
      <c r="AK583" s="0" t="n">
        <f aca="false">IF(OR(AK$3="",Consolidado!$D583=""),0,IF(ISNUMBER(SEARCH(AK$3,Consolidado!$D583)),IF(COUNTIFS(Consolidado!$AC$5:AC583,Consolidado!$AC583,Consolidado!$D$5:D583,"*"&amp;AK$3&amp;"*")=1,1,0),0))</f>
        <v>0</v>
      </c>
      <c r="AL583" s="0" t="n">
        <f aca="false">IF(OR(AL$3="",Consolidado!$D583=""),0,IF(ISNUMBER(SEARCH(AL$3,Consolidado!$D583)),IF(COUNTIFS(Consolidado!$AC$5:AC583,Consolidado!$AC583,Consolidado!$D$5:D583,"*"&amp;AL$3&amp;"*")=1,1,0),0))</f>
        <v>0</v>
      </c>
      <c r="AM583" s="0" t="n">
        <f aca="false">IF(OR(AM$3="",Consolidado!$D583=""),0,IF(ISNUMBER(SEARCH(AM$3,Consolidado!$D583)),IF(COUNTIFS(Consolidado!$AC$5:AC583,Consolidado!$AC583,Consolidado!$D$5:D583,"*"&amp;AM$3&amp;"*")=1,1,0),0))</f>
        <v>0</v>
      </c>
      <c r="AN583" s="0" t="n">
        <f aca="false">IF(OR(AN$3="",Consolidado!$D583=""),0,IF(ISNUMBER(SEARCH(AN$3,Consolidado!$D583)),IF(COUNTIFS(Consolidado!$AC$5:AC583,Consolidado!$AC583,Consolidado!$D$5:D583,"*"&amp;AN$3&amp;"*")=1,1,0),0))</f>
        <v>0</v>
      </c>
      <c r="AO583" s="0" t="n">
        <f aca="false">IF(OR(AO$3="",Consolidado!$D583=""),0,IF(ISNUMBER(SEARCH(AO$3,Consolidado!$D583)),IF(COUNTIFS(Consolidado!$AC$5:AC583,Consolidado!$AC583,Consolidado!$D$5:D583,"*"&amp;AO$3&amp;"*")=1,1,0),0))</f>
        <v>0</v>
      </c>
    </row>
    <row r="584" customFormat="false" ht="15" hidden="false" customHeight="false" outlineLevel="0" collapsed="false">
      <c r="B584" s="0" t="n">
        <f aca="false">IF(OR(B$3="",Consolidado!$D584=""),0,IF(ISNUMBER(SEARCH(B$3,Consolidado!$D584)),IF(COUNTIFS(Consolidado!$AC$5:AC584,Consolidado!$AC584,Consolidado!$D$5:D584,"*"&amp;B$3&amp;"*")=1,1,0),0))</f>
        <v>0</v>
      </c>
      <c r="C584" s="0" t="n">
        <f aca="false">IF(OR(C$3="",Consolidado!$D584=""),0,IF(ISNUMBER(SEARCH(C$3,Consolidado!$D584)),IF(COUNTIFS(Consolidado!$AC$5:AC584,Consolidado!$AC584,Consolidado!$D$5:D584,"*"&amp;C$3&amp;"*")=1,1,0),0))</f>
        <v>0</v>
      </c>
      <c r="D584" s="0" t="n">
        <f aca="false">IF(OR(D$3="",Consolidado!$D584=""),0,IF(ISNUMBER(SEARCH(D$3,Consolidado!$D584)),IF(COUNTIFS(Consolidado!$AC$5:AC584,Consolidado!$AC584,Consolidado!$D$5:D584,"*"&amp;D$3&amp;"*")=1,1,0),0))</f>
        <v>0</v>
      </c>
      <c r="E584" s="0" t="n">
        <f aca="false">IF(OR(E$3="",Consolidado!$D584=""),0,IF(ISNUMBER(SEARCH(E$3,Consolidado!$D584)),IF(COUNTIFS(Consolidado!$AC$5:AC584,Consolidado!$AC584,Consolidado!$D$5:D584,"*"&amp;E$3&amp;"*")=1,1,0),0))</f>
        <v>0</v>
      </c>
      <c r="F584" s="0" t="n">
        <f aca="false">IF(OR(F$3="",Consolidado!$D584=""),0,IF(ISNUMBER(SEARCH(F$3,Consolidado!$D584)),IF(COUNTIFS(Consolidado!$AC$5:AC584,Consolidado!$AC584,Consolidado!$D$5:D584,"*"&amp;F$3&amp;"*")=1,1,0),0))</f>
        <v>0</v>
      </c>
      <c r="G584" s="0" t="n">
        <f aca="false">IF(OR(G$3="",Consolidado!$D584=""),0,IF(ISNUMBER(SEARCH(G$3,Consolidado!$D584)),IF(COUNTIFS(Consolidado!$AC$5:AC584,Consolidado!$AC584,Consolidado!$D$5:D584,"*"&amp;G$3&amp;"*")=1,1,0),0))</f>
        <v>0</v>
      </c>
      <c r="H584" s="0" t="n">
        <f aca="false">IF(OR(H$3="",Consolidado!$D584=""),0,IF(ISNUMBER(SEARCH(H$3,Consolidado!$D584)),IF(COUNTIFS(Consolidado!$AC$5:AC584,Consolidado!$AC584,Consolidado!$D$5:D584,"*"&amp;H$3&amp;"*")=1,1,0),0))</f>
        <v>0</v>
      </c>
      <c r="I584" s="0" t="n">
        <f aca="false">IF(OR(I$3="",Consolidado!$D584=""),0,IF(ISNUMBER(SEARCH(I$3,Consolidado!$D584)),IF(COUNTIFS(Consolidado!$AC$5:AC584,Consolidado!$AC584,Consolidado!$D$5:D584,"*"&amp;I$3&amp;"*")=1,1,0),0))</f>
        <v>0</v>
      </c>
      <c r="J584" s="0" t="n">
        <f aca="false">IF(OR(J$3="",Consolidado!$D584=""),0,IF(ISNUMBER(SEARCH(J$3,Consolidado!$D584)),IF(COUNTIFS(Consolidado!$AC$5:AC584,Consolidado!$AC584,Consolidado!$D$5:D584,"*"&amp;J$3&amp;"*")=1,1,0),0))</f>
        <v>0</v>
      </c>
      <c r="K584" s="0" t="n">
        <f aca="false">IF(OR(K$3="",Consolidado!$D584=""),0,IF(ISNUMBER(SEARCH(K$3,Consolidado!$D584)),IF(COUNTIFS(Consolidado!$AC$5:AC584,Consolidado!$AC584,Consolidado!$D$5:D584,"*"&amp;K$3&amp;"*")=1,1,0),0))</f>
        <v>0</v>
      </c>
      <c r="L584" s="0" t="n">
        <f aca="false">IF(OR(L$3="",Consolidado!$D584=""),0,IF(ISNUMBER(SEARCH(L$3,Consolidado!$D584)),IF(COUNTIFS(Consolidado!$AC$5:AC584,Consolidado!$AC584,Consolidado!$D$5:D584,"*"&amp;L$3&amp;"*")=1,1,0),0))</f>
        <v>0</v>
      </c>
      <c r="M584" s="0" t="n">
        <f aca="false">IF(OR(M$3="",Consolidado!$D584=""),0,IF(ISNUMBER(SEARCH(M$3,Consolidado!$D584)),IF(COUNTIFS(Consolidado!$AC$5:AC584,Consolidado!$AC584,Consolidado!$D$5:D584,"*"&amp;M$3&amp;"*")=1,1,0),0))</f>
        <v>0</v>
      </c>
      <c r="N584" s="0" t="n">
        <f aca="false">IF(OR(N$3="",Consolidado!$D584=""),0,IF(ISNUMBER(SEARCH(N$3,Consolidado!$D584)),IF(COUNTIFS(Consolidado!$AC$5:AC584,Consolidado!$AC584,Consolidado!$D$5:D584,"*"&amp;N$3&amp;"*")=1,1,0),0))</f>
        <v>0</v>
      </c>
      <c r="O584" s="0" t="n">
        <f aca="false">IF(OR(O$3="",Consolidado!$D584=""),0,IF(ISNUMBER(SEARCH(O$3,Consolidado!$D584)),IF(COUNTIFS(Consolidado!$AC$5:AC584,Consolidado!$AC584,Consolidado!$D$5:D584,"*"&amp;O$3&amp;"*")=1,1,0),0))</f>
        <v>0</v>
      </c>
      <c r="P584" s="0" t="n">
        <f aca="false">IF(OR(P$3="",Consolidado!$D584=""),0,IF(ISNUMBER(SEARCH(P$3,Consolidado!$D584)),IF(COUNTIFS(Consolidado!$AC$5:AC584,Consolidado!$AC584,Consolidado!$D$5:D584,"*"&amp;P$3&amp;"*")=1,1,0),0))</f>
        <v>0</v>
      </c>
      <c r="Q584" s="0" t="n">
        <f aca="false">IF(OR(Q$3="",Consolidado!$D584=""),0,IF(ISNUMBER(SEARCH(Q$3,Consolidado!$D584)),IF(COUNTIFS(Consolidado!$AC$5:AC584,Consolidado!$AC584,Consolidado!$D$5:D584,"*"&amp;Q$3&amp;"*")=1,1,0),0))</f>
        <v>0</v>
      </c>
      <c r="R584" s="0" t="n">
        <f aca="false">IF(OR(R$3="",Consolidado!$D584=""),0,IF(ISNUMBER(SEARCH(R$3,Consolidado!$D584)),IF(COUNTIFS(Consolidado!$AC$5:AC584,Consolidado!$AC584,Consolidado!$D$5:D584,"*"&amp;R$3&amp;"*")=1,1,0),0))</f>
        <v>0</v>
      </c>
      <c r="S584" s="0" t="n">
        <f aca="false">IF(OR(S$3="",Consolidado!$D584=""),0,IF(ISNUMBER(SEARCH(S$3,Consolidado!$D584)),IF(COUNTIFS(Consolidado!$AC$5:AC584,Consolidado!$AC584,Consolidado!$D$5:D584,"*"&amp;S$3&amp;"*")=1,1,0),0))</f>
        <v>0</v>
      </c>
      <c r="T584" s="0" t="n">
        <f aca="false">IF(OR(T$3="",Consolidado!$D584=""),0,IF(ISNUMBER(SEARCH(T$3,Consolidado!$D584)),IF(COUNTIFS(Consolidado!$AC$5:AC584,Consolidado!$AC584,Consolidado!$D$5:D584,"*"&amp;T$3&amp;"*")=1,1,0),0))</f>
        <v>0</v>
      </c>
      <c r="U584" s="0" t="n">
        <f aca="false">IF(OR(U$3="",Consolidado!$D584=""),0,IF(ISNUMBER(SEARCH(U$3,Consolidado!$D584)),IF(COUNTIFS(Consolidado!$AC$5:AC584,Consolidado!$AC584,Consolidado!$D$5:D584,"*"&amp;U$3&amp;"*")=1,1,0),0))</f>
        <v>0</v>
      </c>
      <c r="V584" s="0" t="n">
        <f aca="false">IF(OR(V$3="",Consolidado!$D584=""),0,IF(ISNUMBER(SEARCH(V$3,Consolidado!$D584)),IF(COUNTIFS(Consolidado!$AC$5:AC584,Consolidado!$AC584,Consolidado!$D$5:D584,"*"&amp;V$3&amp;"*")=1,1,0),0))</f>
        <v>0</v>
      </c>
      <c r="W584" s="0" t="n">
        <f aca="false">IF(OR(W$3="",Consolidado!$D584=""),0,IF(ISNUMBER(SEARCH(W$3,Consolidado!$D584)),IF(COUNTIFS(Consolidado!$AC$5:AC584,Consolidado!$AC584,Consolidado!$D$5:D584,"*"&amp;W$3&amp;"*")=1,1,0),0))</f>
        <v>0</v>
      </c>
      <c r="X584" s="0" t="n">
        <f aca="false">IF(OR(X$3="",Consolidado!$D584=""),0,IF(ISNUMBER(SEARCH(X$3,Consolidado!$D584)),IF(COUNTIFS(Consolidado!$AC$5:AC584,Consolidado!$AC584,Consolidado!$D$5:D584,"*"&amp;X$3&amp;"*")=1,1,0),0))</f>
        <v>0</v>
      </c>
      <c r="Y584" s="0" t="n">
        <f aca="false">IF(OR(Y$3="",Consolidado!$D584=""),0,IF(ISNUMBER(SEARCH(Y$3,Consolidado!$D584)),IF(COUNTIFS(Consolidado!$AC$5:AC584,Consolidado!$AC584,Consolidado!$D$5:D584,"*"&amp;Y$3&amp;"*")=1,1,0),0))</f>
        <v>0</v>
      </c>
      <c r="Z584" s="0" t="n">
        <f aca="false">IF(OR(Z$3="",Consolidado!$D584=""),0,IF(ISNUMBER(SEARCH(Z$3,Consolidado!$D584)),IF(COUNTIFS(Consolidado!$AC$5:AC584,Consolidado!$AC584,Consolidado!$D$5:D584,"*"&amp;Z$3&amp;"*")=1,1,0),0))</f>
        <v>0</v>
      </c>
      <c r="AA584" s="0" t="n">
        <f aca="false">IF(OR(AA$3="",Consolidado!$D584=""),0,IF(ISNUMBER(SEARCH(AA$3,Consolidado!$D584)),IF(COUNTIFS(Consolidado!$AC$5:AC584,Consolidado!$AC584,Consolidado!$D$5:D584,"*"&amp;AA$3&amp;"*")=1,1,0),0))</f>
        <v>0</v>
      </c>
      <c r="AB584" s="0" t="n">
        <f aca="false">IF(OR(AB$3="",Consolidado!$D584=""),0,IF(ISNUMBER(SEARCH(AB$3,Consolidado!$D584)),IF(COUNTIFS(Consolidado!$AC$5:AC584,Consolidado!$AC584,Consolidado!$D$5:D584,"*"&amp;AB$3&amp;"*")=1,1,0),0))</f>
        <v>0</v>
      </c>
      <c r="AC584" s="0" t="n">
        <f aca="false">IF(OR(AC$3="",Consolidado!$D584=""),0,IF(ISNUMBER(SEARCH(AC$3,Consolidado!$D584)),IF(COUNTIFS(Consolidado!$AC$5:AC584,Consolidado!$AC584,Consolidado!$D$5:D584,"*"&amp;AC$3&amp;"*")=1,1,0),0))</f>
        <v>0</v>
      </c>
      <c r="AD584" s="0" t="n">
        <f aca="false">IF(OR(AD$3="",Consolidado!$D584=""),0,IF(ISNUMBER(SEARCH(AD$3,Consolidado!$D584)),IF(COUNTIFS(Consolidado!$AC$5:AC584,Consolidado!$AC584,Consolidado!$D$5:D584,"*"&amp;AD$3&amp;"*")=1,1,0),0))</f>
        <v>0</v>
      </c>
      <c r="AE584" s="0" t="n">
        <f aca="false">IF(OR(AE$3="",Consolidado!$D584=""),0,IF(ISNUMBER(SEARCH(AE$3,Consolidado!$D584)),IF(COUNTIFS(Consolidado!$AC$5:AC584,Consolidado!$AC584,Consolidado!$D$5:D584,"*"&amp;AE$3&amp;"*")=1,1,0),0))</f>
        <v>0</v>
      </c>
      <c r="AF584" s="0" t="n">
        <f aca="false">IF(OR(AF$3="",Consolidado!$D584=""),0,IF(ISNUMBER(SEARCH(AF$3,Consolidado!$D584)),IF(COUNTIFS(Consolidado!$AC$5:AC584,Consolidado!$AC584,Consolidado!$D$5:D584,"*"&amp;AF$3&amp;"*")=1,1,0),0))</f>
        <v>0</v>
      </c>
      <c r="AG584" s="0" t="n">
        <f aca="false">IF(OR(AG$3="",Consolidado!$D584=""),0,IF(ISNUMBER(SEARCH(AG$3,Consolidado!$D584)),IF(COUNTIFS(Consolidado!$AC$5:AC584,Consolidado!$AC584,Consolidado!$D$5:D584,"*"&amp;AG$3&amp;"*")=1,1,0),0))</f>
        <v>0</v>
      </c>
      <c r="AH584" s="0" t="n">
        <f aca="false">IF(OR(AH$3="",Consolidado!$D584=""),0,IF(ISNUMBER(SEARCH(AH$3,Consolidado!$D584)),IF(COUNTIFS(Consolidado!$AC$5:AC584,Consolidado!$AC584,Consolidado!$D$5:D584,"*"&amp;AH$3&amp;"*")=1,1,0),0))</f>
        <v>0</v>
      </c>
      <c r="AI584" s="0" t="n">
        <f aca="false">IF(OR(AI$3="",Consolidado!$D584=""),0,IF(ISNUMBER(SEARCH(AI$3,Consolidado!$D584)),IF(COUNTIFS(Consolidado!$AC$5:AC584,Consolidado!$AC584,Consolidado!$D$5:D584,"*"&amp;AI$3&amp;"*")=1,1,0),0))</f>
        <v>0</v>
      </c>
      <c r="AJ584" s="0" t="n">
        <f aca="false">IF(OR(AJ$3="",Consolidado!$D584=""),0,IF(ISNUMBER(SEARCH(AJ$3,Consolidado!$D584)),IF(COUNTIFS(Consolidado!$AC$5:AC584,Consolidado!$AC584,Consolidado!$D$5:D584,"*"&amp;AJ$3&amp;"*")=1,1,0),0))</f>
        <v>0</v>
      </c>
      <c r="AK584" s="0" t="n">
        <f aca="false">IF(OR(AK$3="",Consolidado!$D584=""),0,IF(ISNUMBER(SEARCH(AK$3,Consolidado!$D584)),IF(COUNTIFS(Consolidado!$AC$5:AC584,Consolidado!$AC584,Consolidado!$D$5:D584,"*"&amp;AK$3&amp;"*")=1,1,0),0))</f>
        <v>0</v>
      </c>
      <c r="AL584" s="0" t="n">
        <f aca="false">IF(OR(AL$3="",Consolidado!$D584=""),0,IF(ISNUMBER(SEARCH(AL$3,Consolidado!$D584)),IF(COUNTIFS(Consolidado!$AC$5:AC584,Consolidado!$AC584,Consolidado!$D$5:D584,"*"&amp;AL$3&amp;"*")=1,1,0),0))</f>
        <v>0</v>
      </c>
      <c r="AM584" s="0" t="n">
        <f aca="false">IF(OR(AM$3="",Consolidado!$D584=""),0,IF(ISNUMBER(SEARCH(AM$3,Consolidado!$D584)),IF(COUNTIFS(Consolidado!$AC$5:AC584,Consolidado!$AC584,Consolidado!$D$5:D584,"*"&amp;AM$3&amp;"*")=1,1,0),0))</f>
        <v>0</v>
      </c>
      <c r="AN584" s="0" t="n">
        <f aca="false">IF(OR(AN$3="",Consolidado!$D584=""),0,IF(ISNUMBER(SEARCH(AN$3,Consolidado!$D584)),IF(COUNTIFS(Consolidado!$AC$5:AC584,Consolidado!$AC584,Consolidado!$D$5:D584,"*"&amp;AN$3&amp;"*")=1,1,0),0))</f>
        <v>0</v>
      </c>
      <c r="AO584" s="0" t="n">
        <f aca="false">IF(OR(AO$3="",Consolidado!$D584=""),0,IF(ISNUMBER(SEARCH(AO$3,Consolidado!$D584)),IF(COUNTIFS(Consolidado!$AC$5:AC584,Consolidado!$AC584,Consolidado!$D$5:D584,"*"&amp;AO$3&amp;"*")=1,1,0),0))</f>
        <v>0</v>
      </c>
    </row>
    <row r="585" customFormat="false" ht="15" hidden="false" customHeight="false" outlineLevel="0" collapsed="false">
      <c r="B585" s="0" t="n">
        <f aca="false">IF(OR(B$3="",Consolidado!$D585=""),0,IF(ISNUMBER(SEARCH(B$3,Consolidado!$D585)),IF(COUNTIFS(Consolidado!$AC$5:AC585,Consolidado!$AC585,Consolidado!$D$5:D585,"*"&amp;B$3&amp;"*")=1,1,0),0))</f>
        <v>0</v>
      </c>
      <c r="C585" s="0" t="n">
        <f aca="false">IF(OR(C$3="",Consolidado!$D585=""),0,IF(ISNUMBER(SEARCH(C$3,Consolidado!$D585)),IF(COUNTIFS(Consolidado!$AC$5:AC585,Consolidado!$AC585,Consolidado!$D$5:D585,"*"&amp;C$3&amp;"*")=1,1,0),0))</f>
        <v>0</v>
      </c>
      <c r="D585" s="0" t="n">
        <f aca="false">IF(OR(D$3="",Consolidado!$D585=""),0,IF(ISNUMBER(SEARCH(D$3,Consolidado!$D585)),IF(COUNTIFS(Consolidado!$AC$5:AC585,Consolidado!$AC585,Consolidado!$D$5:D585,"*"&amp;D$3&amp;"*")=1,1,0),0))</f>
        <v>0</v>
      </c>
      <c r="E585" s="0" t="n">
        <f aca="false">IF(OR(E$3="",Consolidado!$D585=""),0,IF(ISNUMBER(SEARCH(E$3,Consolidado!$D585)),IF(COUNTIFS(Consolidado!$AC$5:AC585,Consolidado!$AC585,Consolidado!$D$5:D585,"*"&amp;E$3&amp;"*")=1,1,0),0))</f>
        <v>0</v>
      </c>
      <c r="F585" s="0" t="n">
        <f aca="false">IF(OR(F$3="",Consolidado!$D585=""),0,IF(ISNUMBER(SEARCH(F$3,Consolidado!$D585)),IF(COUNTIFS(Consolidado!$AC$5:AC585,Consolidado!$AC585,Consolidado!$D$5:D585,"*"&amp;F$3&amp;"*")=1,1,0),0))</f>
        <v>0</v>
      </c>
      <c r="G585" s="0" t="n">
        <f aca="false">IF(OR(G$3="",Consolidado!$D585=""),0,IF(ISNUMBER(SEARCH(G$3,Consolidado!$D585)),IF(COUNTIFS(Consolidado!$AC$5:AC585,Consolidado!$AC585,Consolidado!$D$5:D585,"*"&amp;G$3&amp;"*")=1,1,0),0))</f>
        <v>0</v>
      </c>
      <c r="H585" s="0" t="n">
        <f aca="false">IF(OR(H$3="",Consolidado!$D585=""),0,IF(ISNUMBER(SEARCH(H$3,Consolidado!$D585)),IF(COUNTIFS(Consolidado!$AC$5:AC585,Consolidado!$AC585,Consolidado!$D$5:D585,"*"&amp;H$3&amp;"*")=1,1,0),0))</f>
        <v>0</v>
      </c>
      <c r="I585" s="0" t="n">
        <f aca="false">IF(OR(I$3="",Consolidado!$D585=""),0,IF(ISNUMBER(SEARCH(I$3,Consolidado!$D585)),IF(COUNTIFS(Consolidado!$AC$5:AC585,Consolidado!$AC585,Consolidado!$D$5:D585,"*"&amp;I$3&amp;"*")=1,1,0),0))</f>
        <v>0</v>
      </c>
      <c r="J585" s="0" t="n">
        <f aca="false">IF(OR(J$3="",Consolidado!$D585=""),0,IF(ISNUMBER(SEARCH(J$3,Consolidado!$D585)),IF(COUNTIFS(Consolidado!$AC$5:AC585,Consolidado!$AC585,Consolidado!$D$5:D585,"*"&amp;J$3&amp;"*")=1,1,0),0))</f>
        <v>0</v>
      </c>
      <c r="K585" s="0" t="n">
        <f aca="false">IF(OR(K$3="",Consolidado!$D585=""),0,IF(ISNUMBER(SEARCH(K$3,Consolidado!$D585)),IF(COUNTIFS(Consolidado!$AC$5:AC585,Consolidado!$AC585,Consolidado!$D$5:D585,"*"&amp;K$3&amp;"*")=1,1,0),0))</f>
        <v>0</v>
      </c>
      <c r="L585" s="0" t="n">
        <f aca="false">IF(OR(L$3="",Consolidado!$D585=""),0,IF(ISNUMBER(SEARCH(L$3,Consolidado!$D585)),IF(COUNTIFS(Consolidado!$AC$5:AC585,Consolidado!$AC585,Consolidado!$D$5:D585,"*"&amp;L$3&amp;"*")=1,1,0),0))</f>
        <v>0</v>
      </c>
      <c r="M585" s="0" t="n">
        <f aca="false">IF(OR(M$3="",Consolidado!$D585=""),0,IF(ISNUMBER(SEARCH(M$3,Consolidado!$D585)),IF(COUNTIFS(Consolidado!$AC$5:AC585,Consolidado!$AC585,Consolidado!$D$5:D585,"*"&amp;M$3&amp;"*")=1,1,0),0))</f>
        <v>0</v>
      </c>
      <c r="N585" s="0" t="n">
        <f aca="false">IF(OR(N$3="",Consolidado!$D585=""),0,IF(ISNUMBER(SEARCH(N$3,Consolidado!$D585)),IF(COUNTIFS(Consolidado!$AC$5:AC585,Consolidado!$AC585,Consolidado!$D$5:D585,"*"&amp;N$3&amp;"*")=1,1,0),0))</f>
        <v>0</v>
      </c>
      <c r="O585" s="0" t="n">
        <f aca="false">IF(OR(O$3="",Consolidado!$D585=""),0,IF(ISNUMBER(SEARCH(O$3,Consolidado!$D585)),IF(COUNTIFS(Consolidado!$AC$5:AC585,Consolidado!$AC585,Consolidado!$D$5:D585,"*"&amp;O$3&amp;"*")=1,1,0),0))</f>
        <v>0</v>
      </c>
      <c r="P585" s="0" t="n">
        <f aca="false">IF(OR(P$3="",Consolidado!$D585=""),0,IF(ISNUMBER(SEARCH(P$3,Consolidado!$D585)),IF(COUNTIFS(Consolidado!$AC$5:AC585,Consolidado!$AC585,Consolidado!$D$5:D585,"*"&amp;P$3&amp;"*")=1,1,0),0))</f>
        <v>0</v>
      </c>
      <c r="Q585" s="0" t="n">
        <f aca="false">IF(OR(Q$3="",Consolidado!$D585=""),0,IF(ISNUMBER(SEARCH(Q$3,Consolidado!$D585)),IF(COUNTIFS(Consolidado!$AC$5:AC585,Consolidado!$AC585,Consolidado!$D$5:D585,"*"&amp;Q$3&amp;"*")=1,1,0),0))</f>
        <v>0</v>
      </c>
      <c r="R585" s="0" t="n">
        <f aca="false">IF(OR(R$3="",Consolidado!$D585=""),0,IF(ISNUMBER(SEARCH(R$3,Consolidado!$D585)),IF(COUNTIFS(Consolidado!$AC$5:AC585,Consolidado!$AC585,Consolidado!$D$5:D585,"*"&amp;R$3&amp;"*")=1,1,0),0))</f>
        <v>0</v>
      </c>
      <c r="S585" s="0" t="n">
        <f aca="false">IF(OR(S$3="",Consolidado!$D585=""),0,IF(ISNUMBER(SEARCH(S$3,Consolidado!$D585)),IF(COUNTIFS(Consolidado!$AC$5:AC585,Consolidado!$AC585,Consolidado!$D$5:D585,"*"&amp;S$3&amp;"*")=1,1,0),0))</f>
        <v>0</v>
      </c>
      <c r="T585" s="0" t="n">
        <f aca="false">IF(OR(T$3="",Consolidado!$D585=""),0,IF(ISNUMBER(SEARCH(T$3,Consolidado!$D585)),IF(COUNTIFS(Consolidado!$AC$5:AC585,Consolidado!$AC585,Consolidado!$D$5:D585,"*"&amp;T$3&amp;"*")=1,1,0),0))</f>
        <v>0</v>
      </c>
      <c r="U585" s="0" t="n">
        <f aca="false">IF(OR(U$3="",Consolidado!$D585=""),0,IF(ISNUMBER(SEARCH(U$3,Consolidado!$D585)),IF(COUNTIFS(Consolidado!$AC$5:AC585,Consolidado!$AC585,Consolidado!$D$5:D585,"*"&amp;U$3&amp;"*")=1,1,0),0))</f>
        <v>0</v>
      </c>
      <c r="V585" s="0" t="n">
        <f aca="false">IF(OR(V$3="",Consolidado!$D585=""),0,IF(ISNUMBER(SEARCH(V$3,Consolidado!$D585)),IF(COUNTIFS(Consolidado!$AC$5:AC585,Consolidado!$AC585,Consolidado!$D$5:D585,"*"&amp;V$3&amp;"*")=1,1,0),0))</f>
        <v>0</v>
      </c>
      <c r="W585" s="0" t="n">
        <f aca="false">IF(OR(W$3="",Consolidado!$D585=""),0,IF(ISNUMBER(SEARCH(W$3,Consolidado!$D585)),IF(COUNTIFS(Consolidado!$AC$5:AC585,Consolidado!$AC585,Consolidado!$D$5:D585,"*"&amp;W$3&amp;"*")=1,1,0),0))</f>
        <v>0</v>
      </c>
      <c r="X585" s="0" t="n">
        <f aca="false">IF(OR(X$3="",Consolidado!$D585=""),0,IF(ISNUMBER(SEARCH(X$3,Consolidado!$D585)),IF(COUNTIFS(Consolidado!$AC$5:AC585,Consolidado!$AC585,Consolidado!$D$5:D585,"*"&amp;X$3&amp;"*")=1,1,0),0))</f>
        <v>0</v>
      </c>
      <c r="Y585" s="0" t="n">
        <f aca="false">IF(OR(Y$3="",Consolidado!$D585=""),0,IF(ISNUMBER(SEARCH(Y$3,Consolidado!$D585)),IF(COUNTIFS(Consolidado!$AC$5:AC585,Consolidado!$AC585,Consolidado!$D$5:D585,"*"&amp;Y$3&amp;"*")=1,1,0),0))</f>
        <v>0</v>
      </c>
      <c r="Z585" s="0" t="n">
        <f aca="false">IF(OR(Z$3="",Consolidado!$D585=""),0,IF(ISNUMBER(SEARCH(Z$3,Consolidado!$D585)),IF(COUNTIFS(Consolidado!$AC$5:AC585,Consolidado!$AC585,Consolidado!$D$5:D585,"*"&amp;Z$3&amp;"*")=1,1,0),0))</f>
        <v>0</v>
      </c>
      <c r="AA585" s="0" t="n">
        <f aca="false">IF(OR(AA$3="",Consolidado!$D585=""),0,IF(ISNUMBER(SEARCH(AA$3,Consolidado!$D585)),IF(COUNTIFS(Consolidado!$AC$5:AC585,Consolidado!$AC585,Consolidado!$D$5:D585,"*"&amp;AA$3&amp;"*")=1,1,0),0))</f>
        <v>0</v>
      </c>
      <c r="AB585" s="0" t="n">
        <f aca="false">IF(OR(AB$3="",Consolidado!$D585=""),0,IF(ISNUMBER(SEARCH(AB$3,Consolidado!$D585)),IF(COUNTIFS(Consolidado!$AC$5:AC585,Consolidado!$AC585,Consolidado!$D$5:D585,"*"&amp;AB$3&amp;"*")=1,1,0),0))</f>
        <v>0</v>
      </c>
      <c r="AC585" s="0" t="n">
        <f aca="false">IF(OR(AC$3="",Consolidado!$D585=""),0,IF(ISNUMBER(SEARCH(AC$3,Consolidado!$D585)),IF(COUNTIFS(Consolidado!$AC$5:AC585,Consolidado!$AC585,Consolidado!$D$5:D585,"*"&amp;AC$3&amp;"*")=1,1,0),0))</f>
        <v>0</v>
      </c>
      <c r="AD585" s="0" t="n">
        <f aca="false">IF(OR(AD$3="",Consolidado!$D585=""),0,IF(ISNUMBER(SEARCH(AD$3,Consolidado!$D585)),IF(COUNTIFS(Consolidado!$AC$5:AC585,Consolidado!$AC585,Consolidado!$D$5:D585,"*"&amp;AD$3&amp;"*")=1,1,0),0))</f>
        <v>0</v>
      </c>
      <c r="AE585" s="0" t="n">
        <f aca="false">IF(OR(AE$3="",Consolidado!$D585=""),0,IF(ISNUMBER(SEARCH(AE$3,Consolidado!$D585)),IF(COUNTIFS(Consolidado!$AC$5:AC585,Consolidado!$AC585,Consolidado!$D$5:D585,"*"&amp;AE$3&amp;"*")=1,1,0),0))</f>
        <v>0</v>
      </c>
      <c r="AF585" s="0" t="n">
        <f aca="false">IF(OR(AF$3="",Consolidado!$D585=""),0,IF(ISNUMBER(SEARCH(AF$3,Consolidado!$D585)),IF(COUNTIFS(Consolidado!$AC$5:AC585,Consolidado!$AC585,Consolidado!$D$5:D585,"*"&amp;AF$3&amp;"*")=1,1,0),0))</f>
        <v>0</v>
      </c>
      <c r="AG585" s="0" t="n">
        <f aca="false">IF(OR(AG$3="",Consolidado!$D585=""),0,IF(ISNUMBER(SEARCH(AG$3,Consolidado!$D585)),IF(COUNTIFS(Consolidado!$AC$5:AC585,Consolidado!$AC585,Consolidado!$D$5:D585,"*"&amp;AG$3&amp;"*")=1,1,0),0))</f>
        <v>0</v>
      </c>
      <c r="AH585" s="0" t="n">
        <f aca="false">IF(OR(AH$3="",Consolidado!$D585=""),0,IF(ISNUMBER(SEARCH(AH$3,Consolidado!$D585)),IF(COUNTIFS(Consolidado!$AC$5:AC585,Consolidado!$AC585,Consolidado!$D$5:D585,"*"&amp;AH$3&amp;"*")=1,1,0),0))</f>
        <v>0</v>
      </c>
      <c r="AI585" s="0" t="n">
        <f aca="false">IF(OR(AI$3="",Consolidado!$D585=""),0,IF(ISNUMBER(SEARCH(AI$3,Consolidado!$D585)),IF(COUNTIFS(Consolidado!$AC$5:AC585,Consolidado!$AC585,Consolidado!$D$5:D585,"*"&amp;AI$3&amp;"*")=1,1,0),0))</f>
        <v>0</v>
      </c>
      <c r="AJ585" s="0" t="n">
        <f aca="false">IF(OR(AJ$3="",Consolidado!$D585=""),0,IF(ISNUMBER(SEARCH(AJ$3,Consolidado!$D585)),IF(COUNTIFS(Consolidado!$AC$5:AC585,Consolidado!$AC585,Consolidado!$D$5:D585,"*"&amp;AJ$3&amp;"*")=1,1,0),0))</f>
        <v>0</v>
      </c>
      <c r="AK585" s="0" t="n">
        <f aca="false">IF(OR(AK$3="",Consolidado!$D585=""),0,IF(ISNUMBER(SEARCH(AK$3,Consolidado!$D585)),IF(COUNTIFS(Consolidado!$AC$5:AC585,Consolidado!$AC585,Consolidado!$D$5:D585,"*"&amp;AK$3&amp;"*")=1,1,0),0))</f>
        <v>0</v>
      </c>
      <c r="AL585" s="0" t="n">
        <f aca="false">IF(OR(AL$3="",Consolidado!$D585=""),0,IF(ISNUMBER(SEARCH(AL$3,Consolidado!$D585)),IF(COUNTIFS(Consolidado!$AC$5:AC585,Consolidado!$AC585,Consolidado!$D$5:D585,"*"&amp;AL$3&amp;"*")=1,1,0),0))</f>
        <v>0</v>
      </c>
      <c r="AM585" s="0" t="n">
        <f aca="false">IF(OR(AM$3="",Consolidado!$D585=""),0,IF(ISNUMBER(SEARCH(AM$3,Consolidado!$D585)),IF(COUNTIFS(Consolidado!$AC$5:AC585,Consolidado!$AC585,Consolidado!$D$5:D585,"*"&amp;AM$3&amp;"*")=1,1,0),0))</f>
        <v>0</v>
      </c>
      <c r="AN585" s="0" t="n">
        <f aca="false">IF(OR(AN$3="",Consolidado!$D585=""),0,IF(ISNUMBER(SEARCH(AN$3,Consolidado!$D585)),IF(COUNTIFS(Consolidado!$AC$5:AC585,Consolidado!$AC585,Consolidado!$D$5:D585,"*"&amp;AN$3&amp;"*")=1,1,0),0))</f>
        <v>0</v>
      </c>
      <c r="AO585" s="0" t="n">
        <f aca="false">IF(OR(AO$3="",Consolidado!$D585=""),0,IF(ISNUMBER(SEARCH(AO$3,Consolidado!$D585)),IF(COUNTIFS(Consolidado!$AC$5:AC585,Consolidado!$AC585,Consolidado!$D$5:D585,"*"&amp;AO$3&amp;"*")=1,1,0),0))</f>
        <v>0</v>
      </c>
    </row>
    <row r="586" customFormat="false" ht="15" hidden="false" customHeight="false" outlineLevel="0" collapsed="false">
      <c r="B586" s="0" t="n">
        <f aca="false">IF(OR(B$3="",Consolidado!$D586=""),0,IF(ISNUMBER(SEARCH(B$3,Consolidado!$D586)),IF(COUNTIFS(Consolidado!$AC$5:AC586,Consolidado!$AC586,Consolidado!$D$5:D586,"*"&amp;B$3&amp;"*")=1,1,0),0))</f>
        <v>0</v>
      </c>
      <c r="C586" s="0" t="n">
        <f aca="false">IF(OR(C$3="",Consolidado!$D586=""),0,IF(ISNUMBER(SEARCH(C$3,Consolidado!$D586)),IF(COUNTIFS(Consolidado!$AC$5:AC586,Consolidado!$AC586,Consolidado!$D$5:D586,"*"&amp;C$3&amp;"*")=1,1,0),0))</f>
        <v>0</v>
      </c>
      <c r="D586" s="0" t="n">
        <f aca="false">IF(OR(D$3="",Consolidado!$D586=""),0,IF(ISNUMBER(SEARCH(D$3,Consolidado!$D586)),IF(COUNTIFS(Consolidado!$AC$5:AC586,Consolidado!$AC586,Consolidado!$D$5:D586,"*"&amp;D$3&amp;"*")=1,1,0),0))</f>
        <v>0</v>
      </c>
      <c r="E586" s="0" t="n">
        <f aca="false">IF(OR(E$3="",Consolidado!$D586=""),0,IF(ISNUMBER(SEARCH(E$3,Consolidado!$D586)),IF(COUNTIFS(Consolidado!$AC$5:AC586,Consolidado!$AC586,Consolidado!$D$5:D586,"*"&amp;E$3&amp;"*")=1,1,0),0))</f>
        <v>0</v>
      </c>
      <c r="F586" s="0" t="n">
        <f aca="false">IF(OR(F$3="",Consolidado!$D586=""),0,IF(ISNUMBER(SEARCH(F$3,Consolidado!$D586)),IF(COUNTIFS(Consolidado!$AC$5:AC586,Consolidado!$AC586,Consolidado!$D$5:D586,"*"&amp;F$3&amp;"*")=1,1,0),0))</f>
        <v>0</v>
      </c>
      <c r="G586" s="0" t="n">
        <f aca="false">IF(OR(G$3="",Consolidado!$D586=""),0,IF(ISNUMBER(SEARCH(G$3,Consolidado!$D586)),IF(COUNTIFS(Consolidado!$AC$5:AC586,Consolidado!$AC586,Consolidado!$D$5:D586,"*"&amp;G$3&amp;"*")=1,1,0),0))</f>
        <v>0</v>
      </c>
      <c r="H586" s="0" t="n">
        <f aca="false">IF(OR(H$3="",Consolidado!$D586=""),0,IF(ISNUMBER(SEARCH(H$3,Consolidado!$D586)),IF(COUNTIFS(Consolidado!$AC$5:AC586,Consolidado!$AC586,Consolidado!$D$5:D586,"*"&amp;H$3&amp;"*")=1,1,0),0))</f>
        <v>0</v>
      </c>
      <c r="I586" s="0" t="n">
        <f aca="false">IF(OR(I$3="",Consolidado!$D586=""),0,IF(ISNUMBER(SEARCH(I$3,Consolidado!$D586)),IF(COUNTIFS(Consolidado!$AC$5:AC586,Consolidado!$AC586,Consolidado!$D$5:D586,"*"&amp;I$3&amp;"*")=1,1,0),0))</f>
        <v>0</v>
      </c>
      <c r="J586" s="0" t="n">
        <f aca="false">IF(OR(J$3="",Consolidado!$D586=""),0,IF(ISNUMBER(SEARCH(J$3,Consolidado!$D586)),IF(COUNTIFS(Consolidado!$AC$5:AC586,Consolidado!$AC586,Consolidado!$D$5:D586,"*"&amp;J$3&amp;"*")=1,1,0),0))</f>
        <v>0</v>
      </c>
      <c r="K586" s="0" t="n">
        <f aca="false">IF(OR(K$3="",Consolidado!$D586=""),0,IF(ISNUMBER(SEARCH(K$3,Consolidado!$D586)),IF(COUNTIFS(Consolidado!$AC$5:AC586,Consolidado!$AC586,Consolidado!$D$5:D586,"*"&amp;K$3&amp;"*")=1,1,0),0))</f>
        <v>0</v>
      </c>
      <c r="L586" s="0" t="n">
        <f aca="false">IF(OR(L$3="",Consolidado!$D586=""),0,IF(ISNUMBER(SEARCH(L$3,Consolidado!$D586)),IF(COUNTIFS(Consolidado!$AC$5:AC586,Consolidado!$AC586,Consolidado!$D$5:D586,"*"&amp;L$3&amp;"*")=1,1,0),0))</f>
        <v>0</v>
      </c>
      <c r="M586" s="0" t="n">
        <f aca="false">IF(OR(M$3="",Consolidado!$D586=""),0,IF(ISNUMBER(SEARCH(M$3,Consolidado!$D586)),IF(COUNTIFS(Consolidado!$AC$5:AC586,Consolidado!$AC586,Consolidado!$D$5:D586,"*"&amp;M$3&amp;"*")=1,1,0),0))</f>
        <v>0</v>
      </c>
      <c r="N586" s="0" t="n">
        <f aca="false">IF(OR(N$3="",Consolidado!$D586=""),0,IF(ISNUMBER(SEARCH(N$3,Consolidado!$D586)),IF(COUNTIFS(Consolidado!$AC$5:AC586,Consolidado!$AC586,Consolidado!$D$5:D586,"*"&amp;N$3&amp;"*")=1,1,0),0))</f>
        <v>0</v>
      </c>
      <c r="O586" s="0" t="n">
        <f aca="false">IF(OR(O$3="",Consolidado!$D586=""),0,IF(ISNUMBER(SEARCH(O$3,Consolidado!$D586)),IF(COUNTIFS(Consolidado!$AC$5:AC586,Consolidado!$AC586,Consolidado!$D$5:D586,"*"&amp;O$3&amp;"*")=1,1,0),0))</f>
        <v>0</v>
      </c>
      <c r="P586" s="0" t="n">
        <f aca="false">IF(OR(P$3="",Consolidado!$D586=""),0,IF(ISNUMBER(SEARCH(P$3,Consolidado!$D586)),IF(COUNTIFS(Consolidado!$AC$5:AC586,Consolidado!$AC586,Consolidado!$D$5:D586,"*"&amp;P$3&amp;"*")=1,1,0),0))</f>
        <v>0</v>
      </c>
      <c r="Q586" s="0" t="n">
        <f aca="false">IF(OR(Q$3="",Consolidado!$D586=""),0,IF(ISNUMBER(SEARCH(Q$3,Consolidado!$D586)),IF(COUNTIFS(Consolidado!$AC$5:AC586,Consolidado!$AC586,Consolidado!$D$5:D586,"*"&amp;Q$3&amp;"*")=1,1,0),0))</f>
        <v>0</v>
      </c>
      <c r="R586" s="0" t="n">
        <f aca="false">IF(OR(R$3="",Consolidado!$D586=""),0,IF(ISNUMBER(SEARCH(R$3,Consolidado!$D586)),IF(COUNTIFS(Consolidado!$AC$5:AC586,Consolidado!$AC586,Consolidado!$D$5:D586,"*"&amp;R$3&amp;"*")=1,1,0),0))</f>
        <v>0</v>
      </c>
      <c r="S586" s="0" t="n">
        <f aca="false">IF(OR(S$3="",Consolidado!$D586=""),0,IF(ISNUMBER(SEARCH(S$3,Consolidado!$D586)),IF(COUNTIFS(Consolidado!$AC$5:AC586,Consolidado!$AC586,Consolidado!$D$5:D586,"*"&amp;S$3&amp;"*")=1,1,0),0))</f>
        <v>0</v>
      </c>
      <c r="T586" s="0" t="n">
        <f aca="false">IF(OR(T$3="",Consolidado!$D586=""),0,IF(ISNUMBER(SEARCH(T$3,Consolidado!$D586)),IF(COUNTIFS(Consolidado!$AC$5:AC586,Consolidado!$AC586,Consolidado!$D$5:D586,"*"&amp;T$3&amp;"*")=1,1,0),0))</f>
        <v>0</v>
      </c>
      <c r="U586" s="0" t="n">
        <f aca="false">IF(OR(U$3="",Consolidado!$D586=""),0,IF(ISNUMBER(SEARCH(U$3,Consolidado!$D586)),IF(COUNTIFS(Consolidado!$AC$5:AC586,Consolidado!$AC586,Consolidado!$D$5:D586,"*"&amp;U$3&amp;"*")=1,1,0),0))</f>
        <v>0</v>
      </c>
      <c r="V586" s="0" t="n">
        <f aca="false">IF(OR(V$3="",Consolidado!$D586=""),0,IF(ISNUMBER(SEARCH(V$3,Consolidado!$D586)),IF(COUNTIFS(Consolidado!$AC$5:AC586,Consolidado!$AC586,Consolidado!$D$5:D586,"*"&amp;V$3&amp;"*")=1,1,0),0))</f>
        <v>0</v>
      </c>
      <c r="W586" s="0" t="n">
        <f aca="false">IF(OR(W$3="",Consolidado!$D586=""),0,IF(ISNUMBER(SEARCH(W$3,Consolidado!$D586)),IF(COUNTIFS(Consolidado!$AC$5:AC586,Consolidado!$AC586,Consolidado!$D$5:D586,"*"&amp;W$3&amp;"*")=1,1,0),0))</f>
        <v>0</v>
      </c>
      <c r="X586" s="0" t="n">
        <f aca="false">IF(OR(X$3="",Consolidado!$D586=""),0,IF(ISNUMBER(SEARCH(X$3,Consolidado!$D586)),IF(COUNTIFS(Consolidado!$AC$5:AC586,Consolidado!$AC586,Consolidado!$D$5:D586,"*"&amp;X$3&amp;"*")=1,1,0),0))</f>
        <v>0</v>
      </c>
      <c r="Y586" s="0" t="n">
        <f aca="false">IF(OR(Y$3="",Consolidado!$D586=""),0,IF(ISNUMBER(SEARCH(Y$3,Consolidado!$D586)),IF(COUNTIFS(Consolidado!$AC$5:AC586,Consolidado!$AC586,Consolidado!$D$5:D586,"*"&amp;Y$3&amp;"*")=1,1,0),0))</f>
        <v>0</v>
      </c>
      <c r="Z586" s="0" t="n">
        <f aca="false">IF(OR(Z$3="",Consolidado!$D586=""),0,IF(ISNUMBER(SEARCH(Z$3,Consolidado!$D586)),IF(COUNTIFS(Consolidado!$AC$5:AC586,Consolidado!$AC586,Consolidado!$D$5:D586,"*"&amp;Z$3&amp;"*")=1,1,0),0))</f>
        <v>0</v>
      </c>
      <c r="AA586" s="0" t="n">
        <f aca="false">IF(OR(AA$3="",Consolidado!$D586=""),0,IF(ISNUMBER(SEARCH(AA$3,Consolidado!$D586)),IF(COUNTIFS(Consolidado!$AC$5:AC586,Consolidado!$AC586,Consolidado!$D$5:D586,"*"&amp;AA$3&amp;"*")=1,1,0),0))</f>
        <v>0</v>
      </c>
      <c r="AB586" s="0" t="n">
        <f aca="false">IF(OR(AB$3="",Consolidado!$D586=""),0,IF(ISNUMBER(SEARCH(AB$3,Consolidado!$D586)),IF(COUNTIFS(Consolidado!$AC$5:AC586,Consolidado!$AC586,Consolidado!$D$5:D586,"*"&amp;AB$3&amp;"*")=1,1,0),0))</f>
        <v>0</v>
      </c>
      <c r="AC586" s="0" t="n">
        <f aca="false">IF(OR(AC$3="",Consolidado!$D586=""),0,IF(ISNUMBER(SEARCH(AC$3,Consolidado!$D586)),IF(COUNTIFS(Consolidado!$AC$5:AC586,Consolidado!$AC586,Consolidado!$D$5:D586,"*"&amp;AC$3&amp;"*")=1,1,0),0))</f>
        <v>0</v>
      </c>
      <c r="AD586" s="0" t="n">
        <f aca="false">IF(OR(AD$3="",Consolidado!$D586=""),0,IF(ISNUMBER(SEARCH(AD$3,Consolidado!$D586)),IF(COUNTIFS(Consolidado!$AC$5:AC586,Consolidado!$AC586,Consolidado!$D$5:D586,"*"&amp;AD$3&amp;"*")=1,1,0),0))</f>
        <v>0</v>
      </c>
      <c r="AE586" s="0" t="n">
        <f aca="false">IF(OR(AE$3="",Consolidado!$D586=""),0,IF(ISNUMBER(SEARCH(AE$3,Consolidado!$D586)),IF(COUNTIFS(Consolidado!$AC$5:AC586,Consolidado!$AC586,Consolidado!$D$5:D586,"*"&amp;AE$3&amp;"*")=1,1,0),0))</f>
        <v>0</v>
      </c>
      <c r="AF586" s="0" t="n">
        <f aca="false">IF(OR(AF$3="",Consolidado!$D586=""),0,IF(ISNUMBER(SEARCH(AF$3,Consolidado!$D586)),IF(COUNTIFS(Consolidado!$AC$5:AC586,Consolidado!$AC586,Consolidado!$D$5:D586,"*"&amp;AF$3&amp;"*")=1,1,0),0))</f>
        <v>0</v>
      </c>
      <c r="AG586" s="0" t="n">
        <f aca="false">IF(OR(AG$3="",Consolidado!$D586=""),0,IF(ISNUMBER(SEARCH(AG$3,Consolidado!$D586)),IF(COUNTIFS(Consolidado!$AC$5:AC586,Consolidado!$AC586,Consolidado!$D$5:D586,"*"&amp;AG$3&amp;"*")=1,1,0),0))</f>
        <v>0</v>
      </c>
      <c r="AH586" s="0" t="n">
        <f aca="false">IF(OR(AH$3="",Consolidado!$D586=""),0,IF(ISNUMBER(SEARCH(AH$3,Consolidado!$D586)),IF(COUNTIFS(Consolidado!$AC$5:AC586,Consolidado!$AC586,Consolidado!$D$5:D586,"*"&amp;AH$3&amp;"*")=1,1,0),0))</f>
        <v>0</v>
      </c>
      <c r="AI586" s="0" t="n">
        <f aca="false">IF(OR(AI$3="",Consolidado!$D586=""),0,IF(ISNUMBER(SEARCH(AI$3,Consolidado!$D586)),IF(COUNTIFS(Consolidado!$AC$5:AC586,Consolidado!$AC586,Consolidado!$D$5:D586,"*"&amp;AI$3&amp;"*")=1,1,0),0))</f>
        <v>0</v>
      </c>
      <c r="AJ586" s="0" t="n">
        <f aca="false">IF(OR(AJ$3="",Consolidado!$D586=""),0,IF(ISNUMBER(SEARCH(AJ$3,Consolidado!$D586)),IF(COUNTIFS(Consolidado!$AC$5:AC586,Consolidado!$AC586,Consolidado!$D$5:D586,"*"&amp;AJ$3&amp;"*")=1,1,0),0))</f>
        <v>0</v>
      </c>
      <c r="AK586" s="0" t="n">
        <f aca="false">IF(OR(AK$3="",Consolidado!$D586=""),0,IF(ISNUMBER(SEARCH(AK$3,Consolidado!$D586)),IF(COUNTIFS(Consolidado!$AC$5:AC586,Consolidado!$AC586,Consolidado!$D$5:D586,"*"&amp;AK$3&amp;"*")=1,1,0),0))</f>
        <v>0</v>
      </c>
      <c r="AL586" s="0" t="n">
        <f aca="false">IF(OR(AL$3="",Consolidado!$D586=""),0,IF(ISNUMBER(SEARCH(AL$3,Consolidado!$D586)),IF(COUNTIFS(Consolidado!$AC$5:AC586,Consolidado!$AC586,Consolidado!$D$5:D586,"*"&amp;AL$3&amp;"*")=1,1,0),0))</f>
        <v>0</v>
      </c>
      <c r="AM586" s="0" t="n">
        <f aca="false">IF(OR(AM$3="",Consolidado!$D586=""),0,IF(ISNUMBER(SEARCH(AM$3,Consolidado!$D586)),IF(COUNTIFS(Consolidado!$AC$5:AC586,Consolidado!$AC586,Consolidado!$D$5:D586,"*"&amp;AM$3&amp;"*")=1,1,0),0))</f>
        <v>0</v>
      </c>
      <c r="AN586" s="0" t="n">
        <f aca="false">IF(OR(AN$3="",Consolidado!$D586=""),0,IF(ISNUMBER(SEARCH(AN$3,Consolidado!$D586)),IF(COUNTIFS(Consolidado!$AC$5:AC586,Consolidado!$AC586,Consolidado!$D$5:D586,"*"&amp;AN$3&amp;"*")=1,1,0),0))</f>
        <v>0</v>
      </c>
      <c r="AO586" s="0" t="n">
        <f aca="false">IF(OR(AO$3="",Consolidado!$D586=""),0,IF(ISNUMBER(SEARCH(AO$3,Consolidado!$D586)),IF(COUNTIFS(Consolidado!$AC$5:AC586,Consolidado!$AC586,Consolidado!$D$5:D586,"*"&amp;AO$3&amp;"*")=1,1,0),0))</f>
        <v>0</v>
      </c>
    </row>
    <row r="587" customFormat="false" ht="15" hidden="false" customHeight="false" outlineLevel="0" collapsed="false">
      <c r="B587" s="0" t="n">
        <f aca="false">IF(OR(B$3="",Consolidado!$D587=""),0,IF(ISNUMBER(SEARCH(B$3,Consolidado!$D587)),IF(COUNTIFS(Consolidado!$AC$5:AC587,Consolidado!$AC587,Consolidado!$D$5:D587,"*"&amp;B$3&amp;"*")=1,1,0),0))</f>
        <v>0</v>
      </c>
      <c r="C587" s="0" t="n">
        <f aca="false">IF(OR(C$3="",Consolidado!$D587=""),0,IF(ISNUMBER(SEARCH(C$3,Consolidado!$D587)),IF(COUNTIFS(Consolidado!$AC$5:AC587,Consolidado!$AC587,Consolidado!$D$5:D587,"*"&amp;C$3&amp;"*")=1,1,0),0))</f>
        <v>0</v>
      </c>
      <c r="D587" s="0" t="n">
        <f aca="false">IF(OR(D$3="",Consolidado!$D587=""),0,IF(ISNUMBER(SEARCH(D$3,Consolidado!$D587)),IF(COUNTIFS(Consolidado!$AC$5:AC587,Consolidado!$AC587,Consolidado!$D$5:D587,"*"&amp;D$3&amp;"*")=1,1,0),0))</f>
        <v>0</v>
      </c>
      <c r="E587" s="0" t="n">
        <f aca="false">IF(OR(E$3="",Consolidado!$D587=""),0,IF(ISNUMBER(SEARCH(E$3,Consolidado!$D587)),IF(COUNTIFS(Consolidado!$AC$5:AC587,Consolidado!$AC587,Consolidado!$D$5:D587,"*"&amp;E$3&amp;"*")=1,1,0),0))</f>
        <v>0</v>
      </c>
      <c r="F587" s="0" t="n">
        <f aca="false">IF(OR(F$3="",Consolidado!$D587=""),0,IF(ISNUMBER(SEARCH(F$3,Consolidado!$D587)),IF(COUNTIFS(Consolidado!$AC$5:AC587,Consolidado!$AC587,Consolidado!$D$5:D587,"*"&amp;F$3&amp;"*")=1,1,0),0))</f>
        <v>0</v>
      </c>
      <c r="G587" s="0" t="n">
        <f aca="false">IF(OR(G$3="",Consolidado!$D587=""),0,IF(ISNUMBER(SEARCH(G$3,Consolidado!$D587)),IF(COUNTIFS(Consolidado!$AC$5:AC587,Consolidado!$AC587,Consolidado!$D$5:D587,"*"&amp;G$3&amp;"*")=1,1,0),0))</f>
        <v>0</v>
      </c>
      <c r="H587" s="0" t="n">
        <f aca="false">IF(OR(H$3="",Consolidado!$D587=""),0,IF(ISNUMBER(SEARCH(H$3,Consolidado!$D587)),IF(COUNTIFS(Consolidado!$AC$5:AC587,Consolidado!$AC587,Consolidado!$D$5:D587,"*"&amp;H$3&amp;"*")=1,1,0),0))</f>
        <v>0</v>
      </c>
      <c r="I587" s="0" t="n">
        <f aca="false">IF(OR(I$3="",Consolidado!$D587=""),0,IF(ISNUMBER(SEARCH(I$3,Consolidado!$D587)),IF(COUNTIFS(Consolidado!$AC$5:AC587,Consolidado!$AC587,Consolidado!$D$5:D587,"*"&amp;I$3&amp;"*")=1,1,0),0))</f>
        <v>0</v>
      </c>
      <c r="J587" s="0" t="n">
        <f aca="false">IF(OR(J$3="",Consolidado!$D587=""),0,IF(ISNUMBER(SEARCH(J$3,Consolidado!$D587)),IF(COUNTIFS(Consolidado!$AC$5:AC587,Consolidado!$AC587,Consolidado!$D$5:D587,"*"&amp;J$3&amp;"*")=1,1,0),0))</f>
        <v>0</v>
      </c>
      <c r="K587" s="0" t="n">
        <f aca="false">IF(OR(K$3="",Consolidado!$D587=""),0,IF(ISNUMBER(SEARCH(K$3,Consolidado!$D587)),IF(COUNTIFS(Consolidado!$AC$5:AC587,Consolidado!$AC587,Consolidado!$D$5:D587,"*"&amp;K$3&amp;"*")=1,1,0),0))</f>
        <v>0</v>
      </c>
      <c r="L587" s="0" t="n">
        <f aca="false">IF(OR(L$3="",Consolidado!$D587=""),0,IF(ISNUMBER(SEARCH(L$3,Consolidado!$D587)),IF(COUNTIFS(Consolidado!$AC$5:AC587,Consolidado!$AC587,Consolidado!$D$5:D587,"*"&amp;L$3&amp;"*")=1,1,0),0))</f>
        <v>0</v>
      </c>
      <c r="M587" s="0" t="n">
        <f aca="false">IF(OR(M$3="",Consolidado!$D587=""),0,IF(ISNUMBER(SEARCH(M$3,Consolidado!$D587)),IF(COUNTIFS(Consolidado!$AC$5:AC587,Consolidado!$AC587,Consolidado!$D$5:D587,"*"&amp;M$3&amp;"*")=1,1,0),0))</f>
        <v>0</v>
      </c>
      <c r="N587" s="0" t="n">
        <f aca="false">IF(OR(N$3="",Consolidado!$D587=""),0,IF(ISNUMBER(SEARCH(N$3,Consolidado!$D587)),IF(COUNTIFS(Consolidado!$AC$5:AC587,Consolidado!$AC587,Consolidado!$D$5:D587,"*"&amp;N$3&amp;"*")=1,1,0),0))</f>
        <v>0</v>
      </c>
      <c r="O587" s="0" t="n">
        <f aca="false">IF(OR(O$3="",Consolidado!$D587=""),0,IF(ISNUMBER(SEARCH(O$3,Consolidado!$D587)),IF(COUNTIFS(Consolidado!$AC$5:AC587,Consolidado!$AC587,Consolidado!$D$5:D587,"*"&amp;O$3&amp;"*")=1,1,0),0))</f>
        <v>0</v>
      </c>
      <c r="P587" s="0" t="n">
        <f aca="false">IF(OR(P$3="",Consolidado!$D587=""),0,IF(ISNUMBER(SEARCH(P$3,Consolidado!$D587)),IF(COUNTIFS(Consolidado!$AC$5:AC587,Consolidado!$AC587,Consolidado!$D$5:D587,"*"&amp;P$3&amp;"*")=1,1,0),0))</f>
        <v>0</v>
      </c>
      <c r="Q587" s="0" t="n">
        <f aca="false">IF(OR(Q$3="",Consolidado!$D587=""),0,IF(ISNUMBER(SEARCH(Q$3,Consolidado!$D587)),IF(COUNTIFS(Consolidado!$AC$5:AC587,Consolidado!$AC587,Consolidado!$D$5:D587,"*"&amp;Q$3&amp;"*")=1,1,0),0))</f>
        <v>0</v>
      </c>
      <c r="R587" s="0" t="n">
        <f aca="false">IF(OR(R$3="",Consolidado!$D587=""),0,IF(ISNUMBER(SEARCH(R$3,Consolidado!$D587)),IF(COUNTIFS(Consolidado!$AC$5:AC587,Consolidado!$AC587,Consolidado!$D$5:D587,"*"&amp;R$3&amp;"*")=1,1,0),0))</f>
        <v>0</v>
      </c>
      <c r="S587" s="0" t="n">
        <f aca="false">IF(OR(S$3="",Consolidado!$D587=""),0,IF(ISNUMBER(SEARCH(S$3,Consolidado!$D587)),IF(COUNTIFS(Consolidado!$AC$5:AC587,Consolidado!$AC587,Consolidado!$D$5:D587,"*"&amp;S$3&amp;"*")=1,1,0),0))</f>
        <v>0</v>
      </c>
      <c r="T587" s="0" t="n">
        <f aca="false">IF(OR(T$3="",Consolidado!$D587=""),0,IF(ISNUMBER(SEARCH(T$3,Consolidado!$D587)),IF(COUNTIFS(Consolidado!$AC$5:AC587,Consolidado!$AC587,Consolidado!$D$5:D587,"*"&amp;T$3&amp;"*")=1,1,0),0))</f>
        <v>0</v>
      </c>
      <c r="U587" s="0" t="n">
        <f aca="false">IF(OR(U$3="",Consolidado!$D587=""),0,IF(ISNUMBER(SEARCH(U$3,Consolidado!$D587)),IF(COUNTIFS(Consolidado!$AC$5:AC587,Consolidado!$AC587,Consolidado!$D$5:D587,"*"&amp;U$3&amp;"*")=1,1,0),0))</f>
        <v>0</v>
      </c>
      <c r="V587" s="0" t="n">
        <f aca="false">IF(OR(V$3="",Consolidado!$D587=""),0,IF(ISNUMBER(SEARCH(V$3,Consolidado!$D587)),IF(COUNTIFS(Consolidado!$AC$5:AC587,Consolidado!$AC587,Consolidado!$D$5:D587,"*"&amp;V$3&amp;"*")=1,1,0),0))</f>
        <v>0</v>
      </c>
      <c r="W587" s="0" t="n">
        <f aca="false">IF(OR(W$3="",Consolidado!$D587=""),0,IF(ISNUMBER(SEARCH(W$3,Consolidado!$D587)),IF(COUNTIFS(Consolidado!$AC$5:AC587,Consolidado!$AC587,Consolidado!$D$5:D587,"*"&amp;W$3&amp;"*")=1,1,0),0))</f>
        <v>0</v>
      </c>
      <c r="X587" s="0" t="n">
        <f aca="false">IF(OR(X$3="",Consolidado!$D587=""),0,IF(ISNUMBER(SEARCH(X$3,Consolidado!$D587)),IF(COUNTIFS(Consolidado!$AC$5:AC587,Consolidado!$AC587,Consolidado!$D$5:D587,"*"&amp;X$3&amp;"*")=1,1,0),0))</f>
        <v>0</v>
      </c>
      <c r="Y587" s="0" t="n">
        <f aca="false">IF(OR(Y$3="",Consolidado!$D587=""),0,IF(ISNUMBER(SEARCH(Y$3,Consolidado!$D587)),IF(COUNTIFS(Consolidado!$AC$5:AC587,Consolidado!$AC587,Consolidado!$D$5:D587,"*"&amp;Y$3&amp;"*")=1,1,0),0))</f>
        <v>0</v>
      </c>
      <c r="Z587" s="0" t="n">
        <f aca="false">IF(OR(Z$3="",Consolidado!$D587=""),0,IF(ISNUMBER(SEARCH(Z$3,Consolidado!$D587)),IF(COUNTIFS(Consolidado!$AC$5:AC587,Consolidado!$AC587,Consolidado!$D$5:D587,"*"&amp;Z$3&amp;"*")=1,1,0),0))</f>
        <v>0</v>
      </c>
      <c r="AA587" s="0" t="n">
        <f aca="false">IF(OR(AA$3="",Consolidado!$D587=""),0,IF(ISNUMBER(SEARCH(AA$3,Consolidado!$D587)),IF(COUNTIFS(Consolidado!$AC$5:AC587,Consolidado!$AC587,Consolidado!$D$5:D587,"*"&amp;AA$3&amp;"*")=1,1,0),0))</f>
        <v>0</v>
      </c>
      <c r="AB587" s="0" t="n">
        <f aca="false">IF(OR(AB$3="",Consolidado!$D587=""),0,IF(ISNUMBER(SEARCH(AB$3,Consolidado!$D587)),IF(COUNTIFS(Consolidado!$AC$5:AC587,Consolidado!$AC587,Consolidado!$D$5:D587,"*"&amp;AB$3&amp;"*")=1,1,0),0))</f>
        <v>0</v>
      </c>
      <c r="AC587" s="0" t="n">
        <f aca="false">IF(OR(AC$3="",Consolidado!$D587=""),0,IF(ISNUMBER(SEARCH(AC$3,Consolidado!$D587)),IF(COUNTIFS(Consolidado!$AC$5:AC587,Consolidado!$AC587,Consolidado!$D$5:D587,"*"&amp;AC$3&amp;"*")=1,1,0),0))</f>
        <v>0</v>
      </c>
      <c r="AD587" s="0" t="n">
        <f aca="false">IF(OR(AD$3="",Consolidado!$D587=""),0,IF(ISNUMBER(SEARCH(AD$3,Consolidado!$D587)),IF(COUNTIFS(Consolidado!$AC$5:AC587,Consolidado!$AC587,Consolidado!$D$5:D587,"*"&amp;AD$3&amp;"*")=1,1,0),0))</f>
        <v>0</v>
      </c>
      <c r="AE587" s="0" t="n">
        <f aca="false">IF(OR(AE$3="",Consolidado!$D587=""),0,IF(ISNUMBER(SEARCH(AE$3,Consolidado!$D587)),IF(COUNTIFS(Consolidado!$AC$5:AC587,Consolidado!$AC587,Consolidado!$D$5:D587,"*"&amp;AE$3&amp;"*")=1,1,0),0))</f>
        <v>0</v>
      </c>
      <c r="AF587" s="0" t="n">
        <f aca="false">IF(OR(AF$3="",Consolidado!$D587=""),0,IF(ISNUMBER(SEARCH(AF$3,Consolidado!$D587)),IF(COUNTIFS(Consolidado!$AC$5:AC587,Consolidado!$AC587,Consolidado!$D$5:D587,"*"&amp;AF$3&amp;"*")=1,1,0),0))</f>
        <v>0</v>
      </c>
      <c r="AG587" s="0" t="n">
        <f aca="false">IF(OR(AG$3="",Consolidado!$D587=""),0,IF(ISNUMBER(SEARCH(AG$3,Consolidado!$D587)),IF(COUNTIFS(Consolidado!$AC$5:AC587,Consolidado!$AC587,Consolidado!$D$5:D587,"*"&amp;AG$3&amp;"*")=1,1,0),0))</f>
        <v>0</v>
      </c>
      <c r="AH587" s="0" t="n">
        <f aca="false">IF(OR(AH$3="",Consolidado!$D587=""),0,IF(ISNUMBER(SEARCH(AH$3,Consolidado!$D587)),IF(COUNTIFS(Consolidado!$AC$5:AC587,Consolidado!$AC587,Consolidado!$D$5:D587,"*"&amp;AH$3&amp;"*")=1,1,0),0))</f>
        <v>0</v>
      </c>
      <c r="AI587" s="0" t="n">
        <f aca="false">IF(OR(AI$3="",Consolidado!$D587=""),0,IF(ISNUMBER(SEARCH(AI$3,Consolidado!$D587)),IF(COUNTIFS(Consolidado!$AC$5:AC587,Consolidado!$AC587,Consolidado!$D$5:D587,"*"&amp;AI$3&amp;"*")=1,1,0),0))</f>
        <v>0</v>
      </c>
      <c r="AJ587" s="0" t="n">
        <f aca="false">IF(OR(AJ$3="",Consolidado!$D587=""),0,IF(ISNUMBER(SEARCH(AJ$3,Consolidado!$D587)),IF(COUNTIFS(Consolidado!$AC$5:AC587,Consolidado!$AC587,Consolidado!$D$5:D587,"*"&amp;AJ$3&amp;"*")=1,1,0),0))</f>
        <v>0</v>
      </c>
      <c r="AK587" s="0" t="n">
        <f aca="false">IF(OR(AK$3="",Consolidado!$D587=""),0,IF(ISNUMBER(SEARCH(AK$3,Consolidado!$D587)),IF(COUNTIFS(Consolidado!$AC$5:AC587,Consolidado!$AC587,Consolidado!$D$5:D587,"*"&amp;AK$3&amp;"*")=1,1,0),0))</f>
        <v>0</v>
      </c>
      <c r="AL587" s="0" t="n">
        <f aca="false">IF(OR(AL$3="",Consolidado!$D587=""),0,IF(ISNUMBER(SEARCH(AL$3,Consolidado!$D587)),IF(COUNTIFS(Consolidado!$AC$5:AC587,Consolidado!$AC587,Consolidado!$D$5:D587,"*"&amp;AL$3&amp;"*")=1,1,0),0))</f>
        <v>0</v>
      </c>
      <c r="AM587" s="0" t="n">
        <f aca="false">IF(OR(AM$3="",Consolidado!$D587=""),0,IF(ISNUMBER(SEARCH(AM$3,Consolidado!$D587)),IF(COUNTIFS(Consolidado!$AC$5:AC587,Consolidado!$AC587,Consolidado!$D$5:D587,"*"&amp;AM$3&amp;"*")=1,1,0),0))</f>
        <v>0</v>
      </c>
      <c r="AN587" s="0" t="n">
        <f aca="false">IF(OR(AN$3="",Consolidado!$D587=""),0,IF(ISNUMBER(SEARCH(AN$3,Consolidado!$D587)),IF(COUNTIFS(Consolidado!$AC$5:AC587,Consolidado!$AC587,Consolidado!$D$5:D587,"*"&amp;AN$3&amp;"*")=1,1,0),0))</f>
        <v>0</v>
      </c>
      <c r="AO587" s="0" t="n">
        <f aca="false">IF(OR(AO$3="",Consolidado!$D587=""),0,IF(ISNUMBER(SEARCH(AO$3,Consolidado!$D587)),IF(COUNTIFS(Consolidado!$AC$5:AC587,Consolidado!$AC587,Consolidado!$D$5:D587,"*"&amp;AO$3&amp;"*")=1,1,0),0))</f>
        <v>0</v>
      </c>
    </row>
    <row r="588" customFormat="false" ht="15" hidden="false" customHeight="false" outlineLevel="0" collapsed="false">
      <c r="B588" s="0" t="n">
        <f aca="false">IF(OR(B$3="",Consolidado!$D588=""),0,IF(ISNUMBER(SEARCH(B$3,Consolidado!$D588)),IF(COUNTIFS(Consolidado!$AC$5:AC588,Consolidado!$AC588,Consolidado!$D$5:D588,"*"&amp;B$3&amp;"*")=1,1,0),0))</f>
        <v>0</v>
      </c>
      <c r="C588" s="0" t="n">
        <f aca="false">IF(OR(C$3="",Consolidado!$D588=""),0,IF(ISNUMBER(SEARCH(C$3,Consolidado!$D588)),IF(COUNTIFS(Consolidado!$AC$5:AC588,Consolidado!$AC588,Consolidado!$D$5:D588,"*"&amp;C$3&amp;"*")=1,1,0),0))</f>
        <v>0</v>
      </c>
      <c r="D588" s="0" t="n">
        <f aca="false">IF(OR(D$3="",Consolidado!$D588=""),0,IF(ISNUMBER(SEARCH(D$3,Consolidado!$D588)),IF(COUNTIFS(Consolidado!$AC$5:AC588,Consolidado!$AC588,Consolidado!$D$5:D588,"*"&amp;D$3&amp;"*")=1,1,0),0))</f>
        <v>0</v>
      </c>
      <c r="E588" s="0" t="n">
        <f aca="false">IF(OR(E$3="",Consolidado!$D588=""),0,IF(ISNUMBER(SEARCH(E$3,Consolidado!$D588)),IF(COUNTIFS(Consolidado!$AC$5:AC588,Consolidado!$AC588,Consolidado!$D$5:D588,"*"&amp;E$3&amp;"*")=1,1,0),0))</f>
        <v>0</v>
      </c>
      <c r="F588" s="0" t="n">
        <f aca="false">IF(OR(F$3="",Consolidado!$D588=""),0,IF(ISNUMBER(SEARCH(F$3,Consolidado!$D588)),IF(COUNTIFS(Consolidado!$AC$5:AC588,Consolidado!$AC588,Consolidado!$D$5:D588,"*"&amp;F$3&amp;"*")=1,1,0),0))</f>
        <v>0</v>
      </c>
      <c r="G588" s="0" t="n">
        <f aca="false">IF(OR(G$3="",Consolidado!$D588=""),0,IF(ISNUMBER(SEARCH(G$3,Consolidado!$D588)),IF(COUNTIFS(Consolidado!$AC$5:AC588,Consolidado!$AC588,Consolidado!$D$5:D588,"*"&amp;G$3&amp;"*")=1,1,0),0))</f>
        <v>0</v>
      </c>
      <c r="H588" s="0" t="n">
        <f aca="false">IF(OR(H$3="",Consolidado!$D588=""),0,IF(ISNUMBER(SEARCH(H$3,Consolidado!$D588)),IF(COUNTIFS(Consolidado!$AC$5:AC588,Consolidado!$AC588,Consolidado!$D$5:D588,"*"&amp;H$3&amp;"*")=1,1,0),0))</f>
        <v>0</v>
      </c>
      <c r="I588" s="0" t="n">
        <f aca="false">IF(OR(I$3="",Consolidado!$D588=""),0,IF(ISNUMBER(SEARCH(I$3,Consolidado!$D588)),IF(COUNTIFS(Consolidado!$AC$5:AC588,Consolidado!$AC588,Consolidado!$D$5:D588,"*"&amp;I$3&amp;"*")=1,1,0),0))</f>
        <v>0</v>
      </c>
      <c r="J588" s="0" t="n">
        <f aca="false">IF(OR(J$3="",Consolidado!$D588=""),0,IF(ISNUMBER(SEARCH(J$3,Consolidado!$D588)),IF(COUNTIFS(Consolidado!$AC$5:AC588,Consolidado!$AC588,Consolidado!$D$5:D588,"*"&amp;J$3&amp;"*")=1,1,0),0))</f>
        <v>0</v>
      </c>
      <c r="K588" s="0" t="n">
        <f aca="false">IF(OR(K$3="",Consolidado!$D588=""),0,IF(ISNUMBER(SEARCH(K$3,Consolidado!$D588)),IF(COUNTIFS(Consolidado!$AC$5:AC588,Consolidado!$AC588,Consolidado!$D$5:D588,"*"&amp;K$3&amp;"*")=1,1,0),0))</f>
        <v>0</v>
      </c>
      <c r="L588" s="0" t="n">
        <f aca="false">IF(OR(L$3="",Consolidado!$D588=""),0,IF(ISNUMBER(SEARCH(L$3,Consolidado!$D588)),IF(COUNTIFS(Consolidado!$AC$5:AC588,Consolidado!$AC588,Consolidado!$D$5:D588,"*"&amp;L$3&amp;"*")=1,1,0),0))</f>
        <v>0</v>
      </c>
      <c r="M588" s="0" t="n">
        <f aca="false">IF(OR(M$3="",Consolidado!$D588=""),0,IF(ISNUMBER(SEARCH(M$3,Consolidado!$D588)),IF(COUNTIFS(Consolidado!$AC$5:AC588,Consolidado!$AC588,Consolidado!$D$5:D588,"*"&amp;M$3&amp;"*")=1,1,0),0))</f>
        <v>0</v>
      </c>
      <c r="N588" s="0" t="n">
        <f aca="false">IF(OR(N$3="",Consolidado!$D588=""),0,IF(ISNUMBER(SEARCH(N$3,Consolidado!$D588)),IF(COUNTIFS(Consolidado!$AC$5:AC588,Consolidado!$AC588,Consolidado!$D$5:D588,"*"&amp;N$3&amp;"*")=1,1,0),0))</f>
        <v>0</v>
      </c>
      <c r="O588" s="0" t="n">
        <f aca="false">IF(OR(O$3="",Consolidado!$D588=""),0,IF(ISNUMBER(SEARCH(O$3,Consolidado!$D588)),IF(COUNTIFS(Consolidado!$AC$5:AC588,Consolidado!$AC588,Consolidado!$D$5:D588,"*"&amp;O$3&amp;"*")=1,1,0),0))</f>
        <v>0</v>
      </c>
      <c r="P588" s="0" t="n">
        <f aca="false">IF(OR(P$3="",Consolidado!$D588=""),0,IF(ISNUMBER(SEARCH(P$3,Consolidado!$D588)),IF(COUNTIFS(Consolidado!$AC$5:AC588,Consolidado!$AC588,Consolidado!$D$5:D588,"*"&amp;P$3&amp;"*")=1,1,0),0))</f>
        <v>0</v>
      </c>
      <c r="Q588" s="0" t="n">
        <f aca="false">IF(OR(Q$3="",Consolidado!$D588=""),0,IF(ISNUMBER(SEARCH(Q$3,Consolidado!$D588)),IF(COUNTIFS(Consolidado!$AC$5:AC588,Consolidado!$AC588,Consolidado!$D$5:D588,"*"&amp;Q$3&amp;"*")=1,1,0),0))</f>
        <v>0</v>
      </c>
      <c r="R588" s="0" t="n">
        <f aca="false">IF(OR(R$3="",Consolidado!$D588=""),0,IF(ISNUMBER(SEARCH(R$3,Consolidado!$D588)),IF(COUNTIFS(Consolidado!$AC$5:AC588,Consolidado!$AC588,Consolidado!$D$5:D588,"*"&amp;R$3&amp;"*")=1,1,0),0))</f>
        <v>0</v>
      </c>
      <c r="S588" s="0" t="n">
        <f aca="false">IF(OR(S$3="",Consolidado!$D588=""),0,IF(ISNUMBER(SEARCH(S$3,Consolidado!$D588)),IF(COUNTIFS(Consolidado!$AC$5:AC588,Consolidado!$AC588,Consolidado!$D$5:D588,"*"&amp;S$3&amp;"*")=1,1,0),0))</f>
        <v>0</v>
      </c>
      <c r="T588" s="0" t="n">
        <f aca="false">IF(OR(T$3="",Consolidado!$D588=""),0,IF(ISNUMBER(SEARCH(T$3,Consolidado!$D588)),IF(COUNTIFS(Consolidado!$AC$5:AC588,Consolidado!$AC588,Consolidado!$D$5:D588,"*"&amp;T$3&amp;"*")=1,1,0),0))</f>
        <v>0</v>
      </c>
      <c r="U588" s="0" t="n">
        <f aca="false">IF(OR(U$3="",Consolidado!$D588=""),0,IF(ISNUMBER(SEARCH(U$3,Consolidado!$D588)),IF(COUNTIFS(Consolidado!$AC$5:AC588,Consolidado!$AC588,Consolidado!$D$5:D588,"*"&amp;U$3&amp;"*")=1,1,0),0))</f>
        <v>0</v>
      </c>
      <c r="V588" s="0" t="n">
        <f aca="false">IF(OR(V$3="",Consolidado!$D588=""),0,IF(ISNUMBER(SEARCH(V$3,Consolidado!$D588)),IF(COUNTIFS(Consolidado!$AC$5:AC588,Consolidado!$AC588,Consolidado!$D$5:D588,"*"&amp;V$3&amp;"*")=1,1,0),0))</f>
        <v>0</v>
      </c>
      <c r="W588" s="0" t="n">
        <f aca="false">IF(OR(W$3="",Consolidado!$D588=""),0,IF(ISNUMBER(SEARCH(W$3,Consolidado!$D588)),IF(COUNTIFS(Consolidado!$AC$5:AC588,Consolidado!$AC588,Consolidado!$D$5:D588,"*"&amp;W$3&amp;"*")=1,1,0),0))</f>
        <v>0</v>
      </c>
      <c r="X588" s="0" t="n">
        <f aca="false">IF(OR(X$3="",Consolidado!$D588=""),0,IF(ISNUMBER(SEARCH(X$3,Consolidado!$D588)),IF(COUNTIFS(Consolidado!$AC$5:AC588,Consolidado!$AC588,Consolidado!$D$5:D588,"*"&amp;X$3&amp;"*")=1,1,0),0))</f>
        <v>0</v>
      </c>
      <c r="Y588" s="0" t="n">
        <f aca="false">IF(OR(Y$3="",Consolidado!$D588=""),0,IF(ISNUMBER(SEARCH(Y$3,Consolidado!$D588)),IF(COUNTIFS(Consolidado!$AC$5:AC588,Consolidado!$AC588,Consolidado!$D$5:D588,"*"&amp;Y$3&amp;"*")=1,1,0),0))</f>
        <v>0</v>
      </c>
      <c r="Z588" s="0" t="n">
        <f aca="false">IF(OR(Z$3="",Consolidado!$D588=""),0,IF(ISNUMBER(SEARCH(Z$3,Consolidado!$D588)),IF(COUNTIFS(Consolidado!$AC$5:AC588,Consolidado!$AC588,Consolidado!$D$5:D588,"*"&amp;Z$3&amp;"*")=1,1,0),0))</f>
        <v>0</v>
      </c>
      <c r="AA588" s="0" t="n">
        <f aca="false">IF(OR(AA$3="",Consolidado!$D588=""),0,IF(ISNUMBER(SEARCH(AA$3,Consolidado!$D588)),IF(COUNTIFS(Consolidado!$AC$5:AC588,Consolidado!$AC588,Consolidado!$D$5:D588,"*"&amp;AA$3&amp;"*")=1,1,0),0))</f>
        <v>0</v>
      </c>
      <c r="AB588" s="0" t="n">
        <f aca="false">IF(OR(AB$3="",Consolidado!$D588=""),0,IF(ISNUMBER(SEARCH(AB$3,Consolidado!$D588)),IF(COUNTIFS(Consolidado!$AC$5:AC588,Consolidado!$AC588,Consolidado!$D$5:D588,"*"&amp;AB$3&amp;"*")=1,1,0),0))</f>
        <v>0</v>
      </c>
      <c r="AC588" s="0" t="n">
        <f aca="false">IF(OR(AC$3="",Consolidado!$D588=""),0,IF(ISNUMBER(SEARCH(AC$3,Consolidado!$D588)),IF(COUNTIFS(Consolidado!$AC$5:AC588,Consolidado!$AC588,Consolidado!$D$5:D588,"*"&amp;AC$3&amp;"*")=1,1,0),0))</f>
        <v>0</v>
      </c>
      <c r="AD588" s="0" t="n">
        <f aca="false">IF(OR(AD$3="",Consolidado!$D588=""),0,IF(ISNUMBER(SEARCH(AD$3,Consolidado!$D588)),IF(COUNTIFS(Consolidado!$AC$5:AC588,Consolidado!$AC588,Consolidado!$D$5:D588,"*"&amp;AD$3&amp;"*")=1,1,0),0))</f>
        <v>0</v>
      </c>
      <c r="AE588" s="0" t="n">
        <f aca="false">IF(OR(AE$3="",Consolidado!$D588=""),0,IF(ISNUMBER(SEARCH(AE$3,Consolidado!$D588)),IF(COUNTIFS(Consolidado!$AC$5:AC588,Consolidado!$AC588,Consolidado!$D$5:D588,"*"&amp;AE$3&amp;"*")=1,1,0),0))</f>
        <v>0</v>
      </c>
      <c r="AF588" s="0" t="n">
        <f aca="false">IF(OR(AF$3="",Consolidado!$D588=""),0,IF(ISNUMBER(SEARCH(AF$3,Consolidado!$D588)),IF(COUNTIFS(Consolidado!$AC$5:AC588,Consolidado!$AC588,Consolidado!$D$5:D588,"*"&amp;AF$3&amp;"*")=1,1,0),0))</f>
        <v>0</v>
      </c>
      <c r="AG588" s="0" t="n">
        <f aca="false">IF(OR(AG$3="",Consolidado!$D588=""),0,IF(ISNUMBER(SEARCH(AG$3,Consolidado!$D588)),IF(COUNTIFS(Consolidado!$AC$5:AC588,Consolidado!$AC588,Consolidado!$D$5:D588,"*"&amp;AG$3&amp;"*")=1,1,0),0))</f>
        <v>0</v>
      </c>
      <c r="AH588" s="0" t="n">
        <f aca="false">IF(OR(AH$3="",Consolidado!$D588=""),0,IF(ISNUMBER(SEARCH(AH$3,Consolidado!$D588)),IF(COUNTIFS(Consolidado!$AC$5:AC588,Consolidado!$AC588,Consolidado!$D$5:D588,"*"&amp;AH$3&amp;"*")=1,1,0),0))</f>
        <v>0</v>
      </c>
      <c r="AI588" s="0" t="n">
        <f aca="false">IF(OR(AI$3="",Consolidado!$D588=""),0,IF(ISNUMBER(SEARCH(AI$3,Consolidado!$D588)),IF(COUNTIFS(Consolidado!$AC$5:AC588,Consolidado!$AC588,Consolidado!$D$5:D588,"*"&amp;AI$3&amp;"*")=1,1,0),0))</f>
        <v>0</v>
      </c>
      <c r="AJ588" s="0" t="n">
        <f aca="false">IF(OR(AJ$3="",Consolidado!$D588=""),0,IF(ISNUMBER(SEARCH(AJ$3,Consolidado!$D588)),IF(COUNTIFS(Consolidado!$AC$5:AC588,Consolidado!$AC588,Consolidado!$D$5:D588,"*"&amp;AJ$3&amp;"*")=1,1,0),0))</f>
        <v>0</v>
      </c>
      <c r="AK588" s="0" t="n">
        <f aca="false">IF(OR(AK$3="",Consolidado!$D588=""),0,IF(ISNUMBER(SEARCH(AK$3,Consolidado!$D588)),IF(COUNTIFS(Consolidado!$AC$5:AC588,Consolidado!$AC588,Consolidado!$D$5:D588,"*"&amp;AK$3&amp;"*")=1,1,0),0))</f>
        <v>0</v>
      </c>
      <c r="AL588" s="0" t="n">
        <f aca="false">IF(OR(AL$3="",Consolidado!$D588=""),0,IF(ISNUMBER(SEARCH(AL$3,Consolidado!$D588)),IF(COUNTIFS(Consolidado!$AC$5:AC588,Consolidado!$AC588,Consolidado!$D$5:D588,"*"&amp;AL$3&amp;"*")=1,1,0),0))</f>
        <v>0</v>
      </c>
      <c r="AM588" s="0" t="n">
        <f aca="false">IF(OR(AM$3="",Consolidado!$D588=""),0,IF(ISNUMBER(SEARCH(AM$3,Consolidado!$D588)),IF(COUNTIFS(Consolidado!$AC$5:AC588,Consolidado!$AC588,Consolidado!$D$5:D588,"*"&amp;AM$3&amp;"*")=1,1,0),0))</f>
        <v>0</v>
      </c>
      <c r="AN588" s="0" t="n">
        <f aca="false">IF(OR(AN$3="",Consolidado!$D588=""),0,IF(ISNUMBER(SEARCH(AN$3,Consolidado!$D588)),IF(COUNTIFS(Consolidado!$AC$5:AC588,Consolidado!$AC588,Consolidado!$D$5:D588,"*"&amp;AN$3&amp;"*")=1,1,0),0))</f>
        <v>0</v>
      </c>
      <c r="AO588" s="0" t="n">
        <f aca="false">IF(OR(AO$3="",Consolidado!$D588=""),0,IF(ISNUMBER(SEARCH(AO$3,Consolidado!$D588)),IF(COUNTIFS(Consolidado!$AC$5:AC588,Consolidado!$AC588,Consolidado!$D$5:D588,"*"&amp;AO$3&amp;"*")=1,1,0),0))</f>
        <v>0</v>
      </c>
    </row>
    <row r="589" customFormat="false" ht="15" hidden="false" customHeight="false" outlineLevel="0" collapsed="false">
      <c r="B589" s="0" t="n">
        <f aca="false">IF(OR(B$3="",Consolidado!$D589=""),0,IF(ISNUMBER(SEARCH(B$3,Consolidado!$D589)),IF(COUNTIFS(Consolidado!$AC$5:AC589,Consolidado!$AC589,Consolidado!$D$5:D589,"*"&amp;B$3&amp;"*")=1,1,0),0))</f>
        <v>0</v>
      </c>
      <c r="C589" s="0" t="n">
        <f aca="false">IF(OR(C$3="",Consolidado!$D589=""),0,IF(ISNUMBER(SEARCH(C$3,Consolidado!$D589)),IF(COUNTIFS(Consolidado!$AC$5:AC589,Consolidado!$AC589,Consolidado!$D$5:D589,"*"&amp;C$3&amp;"*")=1,1,0),0))</f>
        <v>0</v>
      </c>
      <c r="D589" s="0" t="n">
        <f aca="false">IF(OR(D$3="",Consolidado!$D589=""),0,IF(ISNUMBER(SEARCH(D$3,Consolidado!$D589)),IF(COUNTIFS(Consolidado!$AC$5:AC589,Consolidado!$AC589,Consolidado!$D$5:D589,"*"&amp;D$3&amp;"*")=1,1,0),0))</f>
        <v>0</v>
      </c>
      <c r="E589" s="0" t="n">
        <f aca="false">IF(OR(E$3="",Consolidado!$D589=""),0,IF(ISNUMBER(SEARCH(E$3,Consolidado!$D589)),IF(COUNTIFS(Consolidado!$AC$5:AC589,Consolidado!$AC589,Consolidado!$D$5:D589,"*"&amp;E$3&amp;"*")=1,1,0),0))</f>
        <v>0</v>
      </c>
      <c r="F589" s="0" t="n">
        <f aca="false">IF(OR(F$3="",Consolidado!$D589=""),0,IF(ISNUMBER(SEARCH(F$3,Consolidado!$D589)),IF(COUNTIFS(Consolidado!$AC$5:AC589,Consolidado!$AC589,Consolidado!$D$5:D589,"*"&amp;F$3&amp;"*")=1,1,0),0))</f>
        <v>0</v>
      </c>
      <c r="G589" s="0" t="n">
        <f aca="false">IF(OR(G$3="",Consolidado!$D589=""),0,IF(ISNUMBER(SEARCH(G$3,Consolidado!$D589)),IF(COUNTIFS(Consolidado!$AC$5:AC589,Consolidado!$AC589,Consolidado!$D$5:D589,"*"&amp;G$3&amp;"*")=1,1,0),0))</f>
        <v>0</v>
      </c>
      <c r="H589" s="0" t="n">
        <f aca="false">IF(OR(H$3="",Consolidado!$D589=""),0,IF(ISNUMBER(SEARCH(H$3,Consolidado!$D589)),IF(COUNTIFS(Consolidado!$AC$5:AC589,Consolidado!$AC589,Consolidado!$D$5:D589,"*"&amp;H$3&amp;"*")=1,1,0),0))</f>
        <v>0</v>
      </c>
      <c r="I589" s="0" t="n">
        <f aca="false">IF(OR(I$3="",Consolidado!$D589=""),0,IF(ISNUMBER(SEARCH(I$3,Consolidado!$D589)),IF(COUNTIFS(Consolidado!$AC$5:AC589,Consolidado!$AC589,Consolidado!$D$5:D589,"*"&amp;I$3&amp;"*")=1,1,0),0))</f>
        <v>0</v>
      </c>
      <c r="J589" s="0" t="n">
        <f aca="false">IF(OR(J$3="",Consolidado!$D589=""),0,IF(ISNUMBER(SEARCH(J$3,Consolidado!$D589)),IF(COUNTIFS(Consolidado!$AC$5:AC589,Consolidado!$AC589,Consolidado!$D$5:D589,"*"&amp;J$3&amp;"*")=1,1,0),0))</f>
        <v>0</v>
      </c>
      <c r="K589" s="0" t="n">
        <f aca="false">IF(OR(K$3="",Consolidado!$D589=""),0,IF(ISNUMBER(SEARCH(K$3,Consolidado!$D589)),IF(COUNTIFS(Consolidado!$AC$5:AC589,Consolidado!$AC589,Consolidado!$D$5:D589,"*"&amp;K$3&amp;"*")=1,1,0),0))</f>
        <v>0</v>
      </c>
      <c r="L589" s="0" t="n">
        <f aca="false">IF(OR(L$3="",Consolidado!$D589=""),0,IF(ISNUMBER(SEARCH(L$3,Consolidado!$D589)),IF(COUNTIFS(Consolidado!$AC$5:AC589,Consolidado!$AC589,Consolidado!$D$5:D589,"*"&amp;L$3&amp;"*")=1,1,0),0))</f>
        <v>0</v>
      </c>
      <c r="M589" s="0" t="n">
        <f aca="false">IF(OR(M$3="",Consolidado!$D589=""),0,IF(ISNUMBER(SEARCH(M$3,Consolidado!$D589)),IF(COUNTIFS(Consolidado!$AC$5:AC589,Consolidado!$AC589,Consolidado!$D$5:D589,"*"&amp;M$3&amp;"*")=1,1,0),0))</f>
        <v>0</v>
      </c>
      <c r="N589" s="0" t="n">
        <f aca="false">IF(OR(N$3="",Consolidado!$D589=""),0,IF(ISNUMBER(SEARCH(N$3,Consolidado!$D589)),IF(COUNTIFS(Consolidado!$AC$5:AC589,Consolidado!$AC589,Consolidado!$D$5:D589,"*"&amp;N$3&amp;"*")=1,1,0),0))</f>
        <v>0</v>
      </c>
      <c r="O589" s="0" t="n">
        <f aca="false">IF(OR(O$3="",Consolidado!$D589=""),0,IF(ISNUMBER(SEARCH(O$3,Consolidado!$D589)),IF(COUNTIFS(Consolidado!$AC$5:AC589,Consolidado!$AC589,Consolidado!$D$5:D589,"*"&amp;O$3&amp;"*")=1,1,0),0))</f>
        <v>0</v>
      </c>
      <c r="P589" s="0" t="n">
        <f aca="false">IF(OR(P$3="",Consolidado!$D589=""),0,IF(ISNUMBER(SEARCH(P$3,Consolidado!$D589)),IF(COUNTIFS(Consolidado!$AC$5:AC589,Consolidado!$AC589,Consolidado!$D$5:D589,"*"&amp;P$3&amp;"*")=1,1,0),0))</f>
        <v>0</v>
      </c>
      <c r="Q589" s="0" t="n">
        <f aca="false">IF(OR(Q$3="",Consolidado!$D589=""),0,IF(ISNUMBER(SEARCH(Q$3,Consolidado!$D589)),IF(COUNTIFS(Consolidado!$AC$5:AC589,Consolidado!$AC589,Consolidado!$D$5:D589,"*"&amp;Q$3&amp;"*")=1,1,0),0))</f>
        <v>0</v>
      </c>
      <c r="R589" s="0" t="n">
        <f aca="false">IF(OR(R$3="",Consolidado!$D589=""),0,IF(ISNUMBER(SEARCH(R$3,Consolidado!$D589)),IF(COUNTIFS(Consolidado!$AC$5:AC589,Consolidado!$AC589,Consolidado!$D$5:D589,"*"&amp;R$3&amp;"*")=1,1,0),0))</f>
        <v>0</v>
      </c>
      <c r="S589" s="0" t="n">
        <f aca="false">IF(OR(S$3="",Consolidado!$D589=""),0,IF(ISNUMBER(SEARCH(S$3,Consolidado!$D589)),IF(COUNTIFS(Consolidado!$AC$5:AC589,Consolidado!$AC589,Consolidado!$D$5:D589,"*"&amp;S$3&amp;"*")=1,1,0),0))</f>
        <v>0</v>
      </c>
      <c r="T589" s="0" t="n">
        <f aca="false">IF(OR(T$3="",Consolidado!$D589=""),0,IF(ISNUMBER(SEARCH(T$3,Consolidado!$D589)),IF(COUNTIFS(Consolidado!$AC$5:AC589,Consolidado!$AC589,Consolidado!$D$5:D589,"*"&amp;T$3&amp;"*")=1,1,0),0))</f>
        <v>0</v>
      </c>
      <c r="U589" s="0" t="n">
        <f aca="false">IF(OR(U$3="",Consolidado!$D589=""),0,IF(ISNUMBER(SEARCH(U$3,Consolidado!$D589)),IF(COUNTIFS(Consolidado!$AC$5:AC589,Consolidado!$AC589,Consolidado!$D$5:D589,"*"&amp;U$3&amp;"*")=1,1,0),0))</f>
        <v>0</v>
      </c>
      <c r="V589" s="0" t="n">
        <f aca="false">IF(OR(V$3="",Consolidado!$D589=""),0,IF(ISNUMBER(SEARCH(V$3,Consolidado!$D589)),IF(COUNTIFS(Consolidado!$AC$5:AC589,Consolidado!$AC589,Consolidado!$D$5:D589,"*"&amp;V$3&amp;"*")=1,1,0),0))</f>
        <v>0</v>
      </c>
      <c r="W589" s="0" t="n">
        <f aca="false">IF(OR(W$3="",Consolidado!$D589=""),0,IF(ISNUMBER(SEARCH(W$3,Consolidado!$D589)),IF(COUNTIFS(Consolidado!$AC$5:AC589,Consolidado!$AC589,Consolidado!$D$5:D589,"*"&amp;W$3&amp;"*")=1,1,0),0))</f>
        <v>0</v>
      </c>
      <c r="X589" s="0" t="n">
        <f aca="false">IF(OR(X$3="",Consolidado!$D589=""),0,IF(ISNUMBER(SEARCH(X$3,Consolidado!$D589)),IF(COUNTIFS(Consolidado!$AC$5:AC589,Consolidado!$AC589,Consolidado!$D$5:D589,"*"&amp;X$3&amp;"*")=1,1,0),0))</f>
        <v>0</v>
      </c>
      <c r="Y589" s="0" t="n">
        <f aca="false">IF(OR(Y$3="",Consolidado!$D589=""),0,IF(ISNUMBER(SEARCH(Y$3,Consolidado!$D589)),IF(COUNTIFS(Consolidado!$AC$5:AC589,Consolidado!$AC589,Consolidado!$D$5:D589,"*"&amp;Y$3&amp;"*")=1,1,0),0))</f>
        <v>0</v>
      </c>
      <c r="Z589" s="0" t="n">
        <f aca="false">IF(OR(Z$3="",Consolidado!$D589=""),0,IF(ISNUMBER(SEARCH(Z$3,Consolidado!$D589)),IF(COUNTIFS(Consolidado!$AC$5:AC589,Consolidado!$AC589,Consolidado!$D$5:D589,"*"&amp;Z$3&amp;"*")=1,1,0),0))</f>
        <v>0</v>
      </c>
      <c r="AA589" s="0" t="n">
        <f aca="false">IF(OR(AA$3="",Consolidado!$D589=""),0,IF(ISNUMBER(SEARCH(AA$3,Consolidado!$D589)),IF(COUNTIFS(Consolidado!$AC$5:AC589,Consolidado!$AC589,Consolidado!$D$5:D589,"*"&amp;AA$3&amp;"*")=1,1,0),0))</f>
        <v>0</v>
      </c>
      <c r="AB589" s="0" t="n">
        <f aca="false">IF(OR(AB$3="",Consolidado!$D589=""),0,IF(ISNUMBER(SEARCH(AB$3,Consolidado!$D589)),IF(COUNTIFS(Consolidado!$AC$5:AC589,Consolidado!$AC589,Consolidado!$D$5:D589,"*"&amp;AB$3&amp;"*")=1,1,0),0))</f>
        <v>0</v>
      </c>
      <c r="AC589" s="0" t="n">
        <f aca="false">IF(OR(AC$3="",Consolidado!$D589=""),0,IF(ISNUMBER(SEARCH(AC$3,Consolidado!$D589)),IF(COUNTIFS(Consolidado!$AC$5:AC589,Consolidado!$AC589,Consolidado!$D$5:D589,"*"&amp;AC$3&amp;"*")=1,1,0),0))</f>
        <v>0</v>
      </c>
      <c r="AD589" s="0" t="n">
        <f aca="false">IF(OR(AD$3="",Consolidado!$D589=""),0,IF(ISNUMBER(SEARCH(AD$3,Consolidado!$D589)),IF(COUNTIFS(Consolidado!$AC$5:AC589,Consolidado!$AC589,Consolidado!$D$5:D589,"*"&amp;AD$3&amp;"*")=1,1,0),0))</f>
        <v>0</v>
      </c>
      <c r="AE589" s="0" t="n">
        <f aca="false">IF(OR(AE$3="",Consolidado!$D589=""),0,IF(ISNUMBER(SEARCH(AE$3,Consolidado!$D589)),IF(COUNTIFS(Consolidado!$AC$5:AC589,Consolidado!$AC589,Consolidado!$D$5:D589,"*"&amp;AE$3&amp;"*")=1,1,0),0))</f>
        <v>0</v>
      </c>
      <c r="AF589" s="0" t="n">
        <f aca="false">IF(OR(AF$3="",Consolidado!$D589=""),0,IF(ISNUMBER(SEARCH(AF$3,Consolidado!$D589)),IF(COUNTIFS(Consolidado!$AC$5:AC589,Consolidado!$AC589,Consolidado!$D$5:D589,"*"&amp;AF$3&amp;"*")=1,1,0),0))</f>
        <v>0</v>
      </c>
      <c r="AG589" s="0" t="n">
        <f aca="false">IF(OR(AG$3="",Consolidado!$D589=""),0,IF(ISNUMBER(SEARCH(AG$3,Consolidado!$D589)),IF(COUNTIFS(Consolidado!$AC$5:AC589,Consolidado!$AC589,Consolidado!$D$5:D589,"*"&amp;AG$3&amp;"*")=1,1,0),0))</f>
        <v>0</v>
      </c>
      <c r="AH589" s="0" t="n">
        <f aca="false">IF(OR(AH$3="",Consolidado!$D589=""),0,IF(ISNUMBER(SEARCH(AH$3,Consolidado!$D589)),IF(COUNTIFS(Consolidado!$AC$5:AC589,Consolidado!$AC589,Consolidado!$D$5:D589,"*"&amp;AH$3&amp;"*")=1,1,0),0))</f>
        <v>0</v>
      </c>
      <c r="AI589" s="0" t="n">
        <f aca="false">IF(OR(AI$3="",Consolidado!$D589=""),0,IF(ISNUMBER(SEARCH(AI$3,Consolidado!$D589)),IF(COUNTIFS(Consolidado!$AC$5:AC589,Consolidado!$AC589,Consolidado!$D$5:D589,"*"&amp;AI$3&amp;"*")=1,1,0),0))</f>
        <v>0</v>
      </c>
      <c r="AJ589" s="0" t="n">
        <f aca="false">IF(OR(AJ$3="",Consolidado!$D589=""),0,IF(ISNUMBER(SEARCH(AJ$3,Consolidado!$D589)),IF(COUNTIFS(Consolidado!$AC$5:AC589,Consolidado!$AC589,Consolidado!$D$5:D589,"*"&amp;AJ$3&amp;"*")=1,1,0),0))</f>
        <v>0</v>
      </c>
      <c r="AK589" s="0" t="n">
        <f aca="false">IF(OR(AK$3="",Consolidado!$D589=""),0,IF(ISNUMBER(SEARCH(AK$3,Consolidado!$D589)),IF(COUNTIFS(Consolidado!$AC$5:AC589,Consolidado!$AC589,Consolidado!$D$5:D589,"*"&amp;AK$3&amp;"*")=1,1,0),0))</f>
        <v>0</v>
      </c>
      <c r="AL589" s="0" t="n">
        <f aca="false">IF(OR(AL$3="",Consolidado!$D589=""),0,IF(ISNUMBER(SEARCH(AL$3,Consolidado!$D589)),IF(COUNTIFS(Consolidado!$AC$5:AC589,Consolidado!$AC589,Consolidado!$D$5:D589,"*"&amp;AL$3&amp;"*")=1,1,0),0))</f>
        <v>0</v>
      </c>
      <c r="AM589" s="0" t="n">
        <f aca="false">IF(OR(AM$3="",Consolidado!$D589=""),0,IF(ISNUMBER(SEARCH(AM$3,Consolidado!$D589)),IF(COUNTIFS(Consolidado!$AC$5:AC589,Consolidado!$AC589,Consolidado!$D$5:D589,"*"&amp;AM$3&amp;"*")=1,1,0),0))</f>
        <v>0</v>
      </c>
      <c r="AN589" s="0" t="n">
        <f aca="false">IF(OR(AN$3="",Consolidado!$D589=""),0,IF(ISNUMBER(SEARCH(AN$3,Consolidado!$D589)),IF(COUNTIFS(Consolidado!$AC$5:AC589,Consolidado!$AC589,Consolidado!$D$5:D589,"*"&amp;AN$3&amp;"*")=1,1,0),0))</f>
        <v>0</v>
      </c>
      <c r="AO589" s="0" t="n">
        <f aca="false">IF(OR(AO$3="",Consolidado!$D589=""),0,IF(ISNUMBER(SEARCH(AO$3,Consolidado!$D589)),IF(COUNTIFS(Consolidado!$AC$5:AC589,Consolidado!$AC589,Consolidado!$D$5:D589,"*"&amp;AO$3&amp;"*")=1,1,0),0))</f>
        <v>0</v>
      </c>
    </row>
    <row r="590" customFormat="false" ht="15" hidden="false" customHeight="false" outlineLevel="0" collapsed="false">
      <c r="B590" s="0" t="n">
        <f aca="false">IF(OR(B$3="",Consolidado!$D590=""),0,IF(ISNUMBER(SEARCH(B$3,Consolidado!$D590)),IF(COUNTIFS(Consolidado!$AC$5:AC590,Consolidado!$AC590,Consolidado!$D$5:D590,"*"&amp;B$3&amp;"*")=1,1,0),0))</f>
        <v>0</v>
      </c>
      <c r="C590" s="0" t="n">
        <f aca="false">IF(OR(C$3="",Consolidado!$D590=""),0,IF(ISNUMBER(SEARCH(C$3,Consolidado!$D590)),IF(COUNTIFS(Consolidado!$AC$5:AC590,Consolidado!$AC590,Consolidado!$D$5:D590,"*"&amp;C$3&amp;"*")=1,1,0),0))</f>
        <v>0</v>
      </c>
      <c r="D590" s="0" t="n">
        <f aca="false">IF(OR(D$3="",Consolidado!$D590=""),0,IF(ISNUMBER(SEARCH(D$3,Consolidado!$D590)),IF(COUNTIFS(Consolidado!$AC$5:AC590,Consolidado!$AC590,Consolidado!$D$5:D590,"*"&amp;D$3&amp;"*")=1,1,0),0))</f>
        <v>0</v>
      </c>
      <c r="E590" s="0" t="n">
        <f aca="false">IF(OR(E$3="",Consolidado!$D590=""),0,IF(ISNUMBER(SEARCH(E$3,Consolidado!$D590)),IF(COUNTIFS(Consolidado!$AC$5:AC590,Consolidado!$AC590,Consolidado!$D$5:D590,"*"&amp;E$3&amp;"*")=1,1,0),0))</f>
        <v>0</v>
      </c>
      <c r="F590" s="0" t="n">
        <f aca="false">IF(OR(F$3="",Consolidado!$D590=""),0,IF(ISNUMBER(SEARCH(F$3,Consolidado!$D590)),IF(COUNTIFS(Consolidado!$AC$5:AC590,Consolidado!$AC590,Consolidado!$D$5:D590,"*"&amp;F$3&amp;"*")=1,1,0),0))</f>
        <v>0</v>
      </c>
      <c r="G590" s="0" t="n">
        <f aca="false">IF(OR(G$3="",Consolidado!$D590=""),0,IF(ISNUMBER(SEARCH(G$3,Consolidado!$D590)),IF(COUNTIFS(Consolidado!$AC$5:AC590,Consolidado!$AC590,Consolidado!$D$5:D590,"*"&amp;G$3&amp;"*")=1,1,0),0))</f>
        <v>0</v>
      </c>
      <c r="H590" s="0" t="n">
        <f aca="false">IF(OR(H$3="",Consolidado!$D590=""),0,IF(ISNUMBER(SEARCH(H$3,Consolidado!$D590)),IF(COUNTIFS(Consolidado!$AC$5:AC590,Consolidado!$AC590,Consolidado!$D$5:D590,"*"&amp;H$3&amp;"*")=1,1,0),0))</f>
        <v>0</v>
      </c>
      <c r="I590" s="0" t="n">
        <f aca="false">IF(OR(I$3="",Consolidado!$D590=""),0,IF(ISNUMBER(SEARCH(I$3,Consolidado!$D590)),IF(COUNTIFS(Consolidado!$AC$5:AC590,Consolidado!$AC590,Consolidado!$D$5:D590,"*"&amp;I$3&amp;"*")=1,1,0),0))</f>
        <v>0</v>
      </c>
      <c r="J590" s="0" t="n">
        <f aca="false">IF(OR(J$3="",Consolidado!$D590=""),0,IF(ISNUMBER(SEARCH(J$3,Consolidado!$D590)),IF(COUNTIFS(Consolidado!$AC$5:AC590,Consolidado!$AC590,Consolidado!$D$5:D590,"*"&amp;J$3&amp;"*")=1,1,0),0))</f>
        <v>0</v>
      </c>
      <c r="K590" s="0" t="n">
        <f aca="false">IF(OR(K$3="",Consolidado!$D590=""),0,IF(ISNUMBER(SEARCH(K$3,Consolidado!$D590)),IF(COUNTIFS(Consolidado!$AC$5:AC590,Consolidado!$AC590,Consolidado!$D$5:D590,"*"&amp;K$3&amp;"*")=1,1,0),0))</f>
        <v>0</v>
      </c>
      <c r="L590" s="0" t="n">
        <f aca="false">IF(OR(L$3="",Consolidado!$D590=""),0,IF(ISNUMBER(SEARCH(L$3,Consolidado!$D590)),IF(COUNTIFS(Consolidado!$AC$5:AC590,Consolidado!$AC590,Consolidado!$D$5:D590,"*"&amp;L$3&amp;"*")=1,1,0),0))</f>
        <v>0</v>
      </c>
      <c r="M590" s="0" t="n">
        <f aca="false">IF(OR(M$3="",Consolidado!$D590=""),0,IF(ISNUMBER(SEARCH(M$3,Consolidado!$D590)),IF(COUNTIFS(Consolidado!$AC$5:AC590,Consolidado!$AC590,Consolidado!$D$5:D590,"*"&amp;M$3&amp;"*")=1,1,0),0))</f>
        <v>0</v>
      </c>
      <c r="N590" s="0" t="n">
        <f aca="false">IF(OR(N$3="",Consolidado!$D590=""),0,IF(ISNUMBER(SEARCH(N$3,Consolidado!$D590)),IF(COUNTIFS(Consolidado!$AC$5:AC590,Consolidado!$AC590,Consolidado!$D$5:D590,"*"&amp;N$3&amp;"*")=1,1,0),0))</f>
        <v>0</v>
      </c>
      <c r="O590" s="0" t="n">
        <f aca="false">IF(OR(O$3="",Consolidado!$D590=""),0,IF(ISNUMBER(SEARCH(O$3,Consolidado!$D590)),IF(COUNTIFS(Consolidado!$AC$5:AC590,Consolidado!$AC590,Consolidado!$D$5:D590,"*"&amp;O$3&amp;"*")=1,1,0),0))</f>
        <v>0</v>
      </c>
      <c r="P590" s="0" t="n">
        <f aca="false">IF(OR(P$3="",Consolidado!$D590=""),0,IF(ISNUMBER(SEARCH(P$3,Consolidado!$D590)),IF(COUNTIFS(Consolidado!$AC$5:AC590,Consolidado!$AC590,Consolidado!$D$5:D590,"*"&amp;P$3&amp;"*")=1,1,0),0))</f>
        <v>0</v>
      </c>
      <c r="Q590" s="0" t="n">
        <f aca="false">IF(OR(Q$3="",Consolidado!$D590=""),0,IF(ISNUMBER(SEARCH(Q$3,Consolidado!$D590)),IF(COUNTIFS(Consolidado!$AC$5:AC590,Consolidado!$AC590,Consolidado!$D$5:D590,"*"&amp;Q$3&amp;"*")=1,1,0),0))</f>
        <v>0</v>
      </c>
      <c r="R590" s="0" t="n">
        <f aca="false">IF(OR(R$3="",Consolidado!$D590=""),0,IF(ISNUMBER(SEARCH(R$3,Consolidado!$D590)),IF(COUNTIFS(Consolidado!$AC$5:AC590,Consolidado!$AC590,Consolidado!$D$5:D590,"*"&amp;R$3&amp;"*")=1,1,0),0))</f>
        <v>0</v>
      </c>
      <c r="S590" s="0" t="n">
        <f aca="false">IF(OR(S$3="",Consolidado!$D590=""),0,IF(ISNUMBER(SEARCH(S$3,Consolidado!$D590)),IF(COUNTIFS(Consolidado!$AC$5:AC590,Consolidado!$AC590,Consolidado!$D$5:D590,"*"&amp;S$3&amp;"*")=1,1,0),0))</f>
        <v>0</v>
      </c>
      <c r="T590" s="0" t="n">
        <f aca="false">IF(OR(T$3="",Consolidado!$D590=""),0,IF(ISNUMBER(SEARCH(T$3,Consolidado!$D590)),IF(COUNTIFS(Consolidado!$AC$5:AC590,Consolidado!$AC590,Consolidado!$D$5:D590,"*"&amp;T$3&amp;"*")=1,1,0),0))</f>
        <v>0</v>
      </c>
      <c r="U590" s="0" t="n">
        <f aca="false">IF(OR(U$3="",Consolidado!$D590=""),0,IF(ISNUMBER(SEARCH(U$3,Consolidado!$D590)),IF(COUNTIFS(Consolidado!$AC$5:AC590,Consolidado!$AC590,Consolidado!$D$5:D590,"*"&amp;U$3&amp;"*")=1,1,0),0))</f>
        <v>0</v>
      </c>
      <c r="V590" s="0" t="n">
        <f aca="false">IF(OR(V$3="",Consolidado!$D590=""),0,IF(ISNUMBER(SEARCH(V$3,Consolidado!$D590)),IF(COUNTIFS(Consolidado!$AC$5:AC590,Consolidado!$AC590,Consolidado!$D$5:D590,"*"&amp;V$3&amp;"*")=1,1,0),0))</f>
        <v>0</v>
      </c>
      <c r="W590" s="0" t="n">
        <f aca="false">IF(OR(W$3="",Consolidado!$D590=""),0,IF(ISNUMBER(SEARCH(W$3,Consolidado!$D590)),IF(COUNTIFS(Consolidado!$AC$5:AC590,Consolidado!$AC590,Consolidado!$D$5:D590,"*"&amp;W$3&amp;"*")=1,1,0),0))</f>
        <v>0</v>
      </c>
      <c r="X590" s="0" t="n">
        <f aca="false">IF(OR(X$3="",Consolidado!$D590=""),0,IF(ISNUMBER(SEARCH(X$3,Consolidado!$D590)),IF(COUNTIFS(Consolidado!$AC$5:AC590,Consolidado!$AC590,Consolidado!$D$5:D590,"*"&amp;X$3&amp;"*")=1,1,0),0))</f>
        <v>0</v>
      </c>
      <c r="Y590" s="0" t="n">
        <f aca="false">IF(OR(Y$3="",Consolidado!$D590=""),0,IF(ISNUMBER(SEARCH(Y$3,Consolidado!$D590)),IF(COUNTIFS(Consolidado!$AC$5:AC590,Consolidado!$AC590,Consolidado!$D$5:D590,"*"&amp;Y$3&amp;"*")=1,1,0),0))</f>
        <v>0</v>
      </c>
      <c r="Z590" s="0" t="n">
        <f aca="false">IF(OR(Z$3="",Consolidado!$D590=""),0,IF(ISNUMBER(SEARCH(Z$3,Consolidado!$D590)),IF(COUNTIFS(Consolidado!$AC$5:AC590,Consolidado!$AC590,Consolidado!$D$5:D590,"*"&amp;Z$3&amp;"*")=1,1,0),0))</f>
        <v>0</v>
      </c>
      <c r="AA590" s="0" t="n">
        <f aca="false">IF(OR(AA$3="",Consolidado!$D590=""),0,IF(ISNUMBER(SEARCH(AA$3,Consolidado!$D590)),IF(COUNTIFS(Consolidado!$AC$5:AC590,Consolidado!$AC590,Consolidado!$D$5:D590,"*"&amp;AA$3&amp;"*")=1,1,0),0))</f>
        <v>0</v>
      </c>
      <c r="AB590" s="0" t="n">
        <f aca="false">IF(OR(AB$3="",Consolidado!$D590=""),0,IF(ISNUMBER(SEARCH(AB$3,Consolidado!$D590)),IF(COUNTIFS(Consolidado!$AC$5:AC590,Consolidado!$AC590,Consolidado!$D$5:D590,"*"&amp;AB$3&amp;"*")=1,1,0),0))</f>
        <v>0</v>
      </c>
      <c r="AC590" s="0" t="n">
        <f aca="false">IF(OR(AC$3="",Consolidado!$D590=""),0,IF(ISNUMBER(SEARCH(AC$3,Consolidado!$D590)),IF(COUNTIFS(Consolidado!$AC$5:AC590,Consolidado!$AC590,Consolidado!$D$5:D590,"*"&amp;AC$3&amp;"*")=1,1,0),0))</f>
        <v>0</v>
      </c>
      <c r="AD590" s="0" t="n">
        <f aca="false">IF(OR(AD$3="",Consolidado!$D590=""),0,IF(ISNUMBER(SEARCH(AD$3,Consolidado!$D590)),IF(COUNTIFS(Consolidado!$AC$5:AC590,Consolidado!$AC590,Consolidado!$D$5:D590,"*"&amp;AD$3&amp;"*")=1,1,0),0))</f>
        <v>0</v>
      </c>
      <c r="AE590" s="0" t="n">
        <f aca="false">IF(OR(AE$3="",Consolidado!$D590=""),0,IF(ISNUMBER(SEARCH(AE$3,Consolidado!$D590)),IF(COUNTIFS(Consolidado!$AC$5:AC590,Consolidado!$AC590,Consolidado!$D$5:D590,"*"&amp;AE$3&amp;"*")=1,1,0),0))</f>
        <v>0</v>
      </c>
      <c r="AF590" s="0" t="n">
        <f aca="false">IF(OR(AF$3="",Consolidado!$D590=""),0,IF(ISNUMBER(SEARCH(AF$3,Consolidado!$D590)),IF(COUNTIFS(Consolidado!$AC$5:AC590,Consolidado!$AC590,Consolidado!$D$5:D590,"*"&amp;AF$3&amp;"*")=1,1,0),0))</f>
        <v>0</v>
      </c>
      <c r="AG590" s="0" t="n">
        <f aca="false">IF(OR(AG$3="",Consolidado!$D590=""),0,IF(ISNUMBER(SEARCH(AG$3,Consolidado!$D590)),IF(COUNTIFS(Consolidado!$AC$5:AC590,Consolidado!$AC590,Consolidado!$D$5:D590,"*"&amp;AG$3&amp;"*")=1,1,0),0))</f>
        <v>0</v>
      </c>
      <c r="AH590" s="0" t="n">
        <f aca="false">IF(OR(AH$3="",Consolidado!$D590=""),0,IF(ISNUMBER(SEARCH(AH$3,Consolidado!$D590)),IF(COUNTIFS(Consolidado!$AC$5:AC590,Consolidado!$AC590,Consolidado!$D$5:D590,"*"&amp;AH$3&amp;"*")=1,1,0),0))</f>
        <v>0</v>
      </c>
      <c r="AI590" s="0" t="n">
        <f aca="false">IF(OR(AI$3="",Consolidado!$D590=""),0,IF(ISNUMBER(SEARCH(AI$3,Consolidado!$D590)),IF(COUNTIFS(Consolidado!$AC$5:AC590,Consolidado!$AC590,Consolidado!$D$5:D590,"*"&amp;AI$3&amp;"*")=1,1,0),0))</f>
        <v>0</v>
      </c>
      <c r="AJ590" s="0" t="n">
        <f aca="false">IF(OR(AJ$3="",Consolidado!$D590=""),0,IF(ISNUMBER(SEARCH(AJ$3,Consolidado!$D590)),IF(COUNTIFS(Consolidado!$AC$5:AC590,Consolidado!$AC590,Consolidado!$D$5:D590,"*"&amp;AJ$3&amp;"*")=1,1,0),0))</f>
        <v>0</v>
      </c>
      <c r="AK590" s="0" t="n">
        <f aca="false">IF(OR(AK$3="",Consolidado!$D590=""),0,IF(ISNUMBER(SEARCH(AK$3,Consolidado!$D590)),IF(COUNTIFS(Consolidado!$AC$5:AC590,Consolidado!$AC590,Consolidado!$D$5:D590,"*"&amp;AK$3&amp;"*")=1,1,0),0))</f>
        <v>0</v>
      </c>
      <c r="AL590" s="0" t="n">
        <f aca="false">IF(OR(AL$3="",Consolidado!$D590=""),0,IF(ISNUMBER(SEARCH(AL$3,Consolidado!$D590)),IF(COUNTIFS(Consolidado!$AC$5:AC590,Consolidado!$AC590,Consolidado!$D$5:D590,"*"&amp;AL$3&amp;"*")=1,1,0),0))</f>
        <v>0</v>
      </c>
      <c r="AM590" s="0" t="n">
        <f aca="false">IF(OR(AM$3="",Consolidado!$D590=""),0,IF(ISNUMBER(SEARCH(AM$3,Consolidado!$D590)),IF(COUNTIFS(Consolidado!$AC$5:AC590,Consolidado!$AC590,Consolidado!$D$5:D590,"*"&amp;AM$3&amp;"*")=1,1,0),0))</f>
        <v>0</v>
      </c>
      <c r="AN590" s="0" t="n">
        <f aca="false">IF(OR(AN$3="",Consolidado!$D590=""),0,IF(ISNUMBER(SEARCH(AN$3,Consolidado!$D590)),IF(COUNTIFS(Consolidado!$AC$5:AC590,Consolidado!$AC590,Consolidado!$D$5:D590,"*"&amp;AN$3&amp;"*")=1,1,0),0))</f>
        <v>0</v>
      </c>
      <c r="AO590" s="0" t="n">
        <f aca="false">IF(OR(AO$3="",Consolidado!$D590=""),0,IF(ISNUMBER(SEARCH(AO$3,Consolidado!$D590)),IF(COUNTIFS(Consolidado!$AC$5:AC590,Consolidado!$AC590,Consolidado!$D$5:D590,"*"&amp;AO$3&amp;"*")=1,1,0),0))</f>
        <v>0</v>
      </c>
    </row>
    <row r="591" customFormat="false" ht="15" hidden="false" customHeight="false" outlineLevel="0" collapsed="false">
      <c r="B591" s="0" t="n">
        <f aca="false">IF(OR(B$3="",Consolidado!$D591=""),0,IF(ISNUMBER(SEARCH(B$3,Consolidado!$D591)),IF(COUNTIFS(Consolidado!$AC$5:AC591,Consolidado!$AC591,Consolidado!$D$5:D591,"*"&amp;B$3&amp;"*")=1,1,0),0))</f>
        <v>0</v>
      </c>
      <c r="C591" s="0" t="n">
        <f aca="false">IF(OR(C$3="",Consolidado!$D591=""),0,IF(ISNUMBER(SEARCH(C$3,Consolidado!$D591)),IF(COUNTIFS(Consolidado!$AC$5:AC591,Consolidado!$AC591,Consolidado!$D$5:D591,"*"&amp;C$3&amp;"*")=1,1,0),0))</f>
        <v>0</v>
      </c>
      <c r="D591" s="0" t="n">
        <f aca="false">IF(OR(D$3="",Consolidado!$D591=""),0,IF(ISNUMBER(SEARCH(D$3,Consolidado!$D591)),IF(COUNTIFS(Consolidado!$AC$5:AC591,Consolidado!$AC591,Consolidado!$D$5:D591,"*"&amp;D$3&amp;"*")=1,1,0),0))</f>
        <v>0</v>
      </c>
      <c r="E591" s="0" t="n">
        <f aca="false">IF(OR(E$3="",Consolidado!$D591=""),0,IF(ISNUMBER(SEARCH(E$3,Consolidado!$D591)),IF(COUNTIFS(Consolidado!$AC$5:AC591,Consolidado!$AC591,Consolidado!$D$5:D591,"*"&amp;E$3&amp;"*")=1,1,0),0))</f>
        <v>0</v>
      </c>
      <c r="F591" s="0" t="n">
        <f aca="false">IF(OR(F$3="",Consolidado!$D591=""),0,IF(ISNUMBER(SEARCH(F$3,Consolidado!$D591)),IF(COUNTIFS(Consolidado!$AC$5:AC591,Consolidado!$AC591,Consolidado!$D$5:D591,"*"&amp;F$3&amp;"*")=1,1,0),0))</f>
        <v>0</v>
      </c>
      <c r="G591" s="0" t="n">
        <f aca="false">IF(OR(G$3="",Consolidado!$D591=""),0,IF(ISNUMBER(SEARCH(G$3,Consolidado!$D591)),IF(COUNTIFS(Consolidado!$AC$5:AC591,Consolidado!$AC591,Consolidado!$D$5:D591,"*"&amp;G$3&amp;"*")=1,1,0),0))</f>
        <v>0</v>
      </c>
      <c r="H591" s="0" t="n">
        <f aca="false">IF(OR(H$3="",Consolidado!$D591=""),0,IF(ISNUMBER(SEARCH(H$3,Consolidado!$D591)),IF(COUNTIFS(Consolidado!$AC$5:AC591,Consolidado!$AC591,Consolidado!$D$5:D591,"*"&amp;H$3&amp;"*")=1,1,0),0))</f>
        <v>0</v>
      </c>
      <c r="I591" s="0" t="n">
        <f aca="false">IF(OR(I$3="",Consolidado!$D591=""),0,IF(ISNUMBER(SEARCH(I$3,Consolidado!$D591)),IF(COUNTIFS(Consolidado!$AC$5:AC591,Consolidado!$AC591,Consolidado!$D$5:D591,"*"&amp;I$3&amp;"*")=1,1,0),0))</f>
        <v>0</v>
      </c>
      <c r="J591" s="0" t="n">
        <f aca="false">IF(OR(J$3="",Consolidado!$D591=""),0,IF(ISNUMBER(SEARCH(J$3,Consolidado!$D591)),IF(COUNTIFS(Consolidado!$AC$5:AC591,Consolidado!$AC591,Consolidado!$D$5:D591,"*"&amp;J$3&amp;"*")=1,1,0),0))</f>
        <v>0</v>
      </c>
      <c r="K591" s="0" t="n">
        <f aca="false">IF(OR(K$3="",Consolidado!$D591=""),0,IF(ISNUMBER(SEARCH(K$3,Consolidado!$D591)),IF(COUNTIFS(Consolidado!$AC$5:AC591,Consolidado!$AC591,Consolidado!$D$5:D591,"*"&amp;K$3&amp;"*")=1,1,0),0))</f>
        <v>0</v>
      </c>
      <c r="L591" s="0" t="n">
        <f aca="false">IF(OR(L$3="",Consolidado!$D591=""),0,IF(ISNUMBER(SEARCH(L$3,Consolidado!$D591)),IF(COUNTIFS(Consolidado!$AC$5:AC591,Consolidado!$AC591,Consolidado!$D$5:D591,"*"&amp;L$3&amp;"*")=1,1,0),0))</f>
        <v>0</v>
      </c>
      <c r="M591" s="0" t="n">
        <f aca="false">IF(OR(M$3="",Consolidado!$D591=""),0,IF(ISNUMBER(SEARCH(M$3,Consolidado!$D591)),IF(COUNTIFS(Consolidado!$AC$5:AC591,Consolidado!$AC591,Consolidado!$D$5:D591,"*"&amp;M$3&amp;"*")=1,1,0),0))</f>
        <v>0</v>
      </c>
      <c r="N591" s="0" t="n">
        <f aca="false">IF(OR(N$3="",Consolidado!$D591=""),0,IF(ISNUMBER(SEARCH(N$3,Consolidado!$D591)),IF(COUNTIFS(Consolidado!$AC$5:AC591,Consolidado!$AC591,Consolidado!$D$5:D591,"*"&amp;N$3&amp;"*")=1,1,0),0))</f>
        <v>0</v>
      </c>
      <c r="O591" s="0" t="n">
        <f aca="false">IF(OR(O$3="",Consolidado!$D591=""),0,IF(ISNUMBER(SEARCH(O$3,Consolidado!$D591)),IF(COUNTIFS(Consolidado!$AC$5:AC591,Consolidado!$AC591,Consolidado!$D$5:D591,"*"&amp;O$3&amp;"*")=1,1,0),0))</f>
        <v>0</v>
      </c>
      <c r="P591" s="0" t="n">
        <f aca="false">IF(OR(P$3="",Consolidado!$D591=""),0,IF(ISNUMBER(SEARCH(P$3,Consolidado!$D591)),IF(COUNTIFS(Consolidado!$AC$5:AC591,Consolidado!$AC591,Consolidado!$D$5:D591,"*"&amp;P$3&amp;"*")=1,1,0),0))</f>
        <v>0</v>
      </c>
      <c r="Q591" s="0" t="n">
        <f aca="false">IF(OR(Q$3="",Consolidado!$D591=""),0,IF(ISNUMBER(SEARCH(Q$3,Consolidado!$D591)),IF(COUNTIFS(Consolidado!$AC$5:AC591,Consolidado!$AC591,Consolidado!$D$5:D591,"*"&amp;Q$3&amp;"*")=1,1,0),0))</f>
        <v>0</v>
      </c>
      <c r="R591" s="0" t="n">
        <f aca="false">IF(OR(R$3="",Consolidado!$D591=""),0,IF(ISNUMBER(SEARCH(R$3,Consolidado!$D591)),IF(COUNTIFS(Consolidado!$AC$5:AC591,Consolidado!$AC591,Consolidado!$D$5:D591,"*"&amp;R$3&amp;"*")=1,1,0),0))</f>
        <v>0</v>
      </c>
      <c r="S591" s="0" t="n">
        <f aca="false">IF(OR(S$3="",Consolidado!$D591=""),0,IF(ISNUMBER(SEARCH(S$3,Consolidado!$D591)),IF(COUNTIFS(Consolidado!$AC$5:AC591,Consolidado!$AC591,Consolidado!$D$5:D591,"*"&amp;S$3&amp;"*")=1,1,0),0))</f>
        <v>0</v>
      </c>
      <c r="T591" s="0" t="n">
        <f aca="false">IF(OR(T$3="",Consolidado!$D591=""),0,IF(ISNUMBER(SEARCH(T$3,Consolidado!$D591)),IF(COUNTIFS(Consolidado!$AC$5:AC591,Consolidado!$AC591,Consolidado!$D$5:D591,"*"&amp;T$3&amp;"*")=1,1,0),0))</f>
        <v>0</v>
      </c>
      <c r="U591" s="0" t="n">
        <f aca="false">IF(OR(U$3="",Consolidado!$D591=""),0,IF(ISNUMBER(SEARCH(U$3,Consolidado!$D591)),IF(COUNTIFS(Consolidado!$AC$5:AC591,Consolidado!$AC591,Consolidado!$D$5:D591,"*"&amp;U$3&amp;"*")=1,1,0),0))</f>
        <v>0</v>
      </c>
      <c r="V591" s="0" t="n">
        <f aca="false">IF(OR(V$3="",Consolidado!$D591=""),0,IF(ISNUMBER(SEARCH(V$3,Consolidado!$D591)),IF(COUNTIFS(Consolidado!$AC$5:AC591,Consolidado!$AC591,Consolidado!$D$5:D591,"*"&amp;V$3&amp;"*")=1,1,0),0))</f>
        <v>0</v>
      </c>
      <c r="W591" s="0" t="n">
        <f aca="false">IF(OR(W$3="",Consolidado!$D591=""),0,IF(ISNUMBER(SEARCH(W$3,Consolidado!$D591)),IF(COUNTIFS(Consolidado!$AC$5:AC591,Consolidado!$AC591,Consolidado!$D$5:D591,"*"&amp;W$3&amp;"*")=1,1,0),0))</f>
        <v>0</v>
      </c>
      <c r="X591" s="0" t="n">
        <f aca="false">IF(OR(X$3="",Consolidado!$D591=""),0,IF(ISNUMBER(SEARCH(X$3,Consolidado!$D591)),IF(COUNTIFS(Consolidado!$AC$5:AC591,Consolidado!$AC591,Consolidado!$D$5:D591,"*"&amp;X$3&amp;"*")=1,1,0),0))</f>
        <v>0</v>
      </c>
      <c r="Y591" s="0" t="n">
        <f aca="false">IF(OR(Y$3="",Consolidado!$D591=""),0,IF(ISNUMBER(SEARCH(Y$3,Consolidado!$D591)),IF(COUNTIFS(Consolidado!$AC$5:AC591,Consolidado!$AC591,Consolidado!$D$5:D591,"*"&amp;Y$3&amp;"*")=1,1,0),0))</f>
        <v>0</v>
      </c>
      <c r="Z591" s="0" t="n">
        <f aca="false">IF(OR(Z$3="",Consolidado!$D591=""),0,IF(ISNUMBER(SEARCH(Z$3,Consolidado!$D591)),IF(COUNTIFS(Consolidado!$AC$5:AC591,Consolidado!$AC591,Consolidado!$D$5:D591,"*"&amp;Z$3&amp;"*")=1,1,0),0))</f>
        <v>0</v>
      </c>
      <c r="AA591" s="0" t="n">
        <f aca="false">IF(OR(AA$3="",Consolidado!$D591=""),0,IF(ISNUMBER(SEARCH(AA$3,Consolidado!$D591)),IF(COUNTIFS(Consolidado!$AC$5:AC591,Consolidado!$AC591,Consolidado!$D$5:D591,"*"&amp;AA$3&amp;"*")=1,1,0),0))</f>
        <v>0</v>
      </c>
      <c r="AB591" s="0" t="n">
        <f aca="false">IF(OR(AB$3="",Consolidado!$D591=""),0,IF(ISNUMBER(SEARCH(AB$3,Consolidado!$D591)),IF(COUNTIFS(Consolidado!$AC$5:AC591,Consolidado!$AC591,Consolidado!$D$5:D591,"*"&amp;AB$3&amp;"*")=1,1,0),0))</f>
        <v>0</v>
      </c>
      <c r="AC591" s="0" t="n">
        <f aca="false">IF(OR(AC$3="",Consolidado!$D591=""),0,IF(ISNUMBER(SEARCH(AC$3,Consolidado!$D591)),IF(COUNTIFS(Consolidado!$AC$5:AC591,Consolidado!$AC591,Consolidado!$D$5:D591,"*"&amp;AC$3&amp;"*")=1,1,0),0))</f>
        <v>0</v>
      </c>
      <c r="AD591" s="0" t="n">
        <f aca="false">IF(OR(AD$3="",Consolidado!$D591=""),0,IF(ISNUMBER(SEARCH(AD$3,Consolidado!$D591)),IF(COUNTIFS(Consolidado!$AC$5:AC591,Consolidado!$AC591,Consolidado!$D$5:D591,"*"&amp;AD$3&amp;"*")=1,1,0),0))</f>
        <v>0</v>
      </c>
      <c r="AE591" s="0" t="n">
        <f aca="false">IF(OR(AE$3="",Consolidado!$D591=""),0,IF(ISNUMBER(SEARCH(AE$3,Consolidado!$D591)),IF(COUNTIFS(Consolidado!$AC$5:AC591,Consolidado!$AC591,Consolidado!$D$5:D591,"*"&amp;AE$3&amp;"*")=1,1,0),0))</f>
        <v>0</v>
      </c>
      <c r="AF591" s="0" t="n">
        <f aca="false">IF(OR(AF$3="",Consolidado!$D591=""),0,IF(ISNUMBER(SEARCH(AF$3,Consolidado!$D591)),IF(COUNTIFS(Consolidado!$AC$5:AC591,Consolidado!$AC591,Consolidado!$D$5:D591,"*"&amp;AF$3&amp;"*")=1,1,0),0))</f>
        <v>0</v>
      </c>
      <c r="AG591" s="0" t="n">
        <f aca="false">IF(OR(AG$3="",Consolidado!$D591=""),0,IF(ISNUMBER(SEARCH(AG$3,Consolidado!$D591)),IF(COUNTIFS(Consolidado!$AC$5:AC591,Consolidado!$AC591,Consolidado!$D$5:D591,"*"&amp;AG$3&amp;"*")=1,1,0),0))</f>
        <v>0</v>
      </c>
      <c r="AH591" s="0" t="n">
        <f aca="false">IF(OR(AH$3="",Consolidado!$D591=""),0,IF(ISNUMBER(SEARCH(AH$3,Consolidado!$D591)),IF(COUNTIFS(Consolidado!$AC$5:AC591,Consolidado!$AC591,Consolidado!$D$5:D591,"*"&amp;AH$3&amp;"*")=1,1,0),0))</f>
        <v>0</v>
      </c>
      <c r="AI591" s="0" t="n">
        <f aca="false">IF(OR(AI$3="",Consolidado!$D591=""),0,IF(ISNUMBER(SEARCH(AI$3,Consolidado!$D591)),IF(COUNTIFS(Consolidado!$AC$5:AC591,Consolidado!$AC591,Consolidado!$D$5:D591,"*"&amp;AI$3&amp;"*")=1,1,0),0))</f>
        <v>0</v>
      </c>
      <c r="AJ591" s="0" t="n">
        <f aca="false">IF(OR(AJ$3="",Consolidado!$D591=""),0,IF(ISNUMBER(SEARCH(AJ$3,Consolidado!$D591)),IF(COUNTIFS(Consolidado!$AC$5:AC591,Consolidado!$AC591,Consolidado!$D$5:D591,"*"&amp;AJ$3&amp;"*")=1,1,0),0))</f>
        <v>0</v>
      </c>
      <c r="AK591" s="0" t="n">
        <f aca="false">IF(OR(AK$3="",Consolidado!$D591=""),0,IF(ISNUMBER(SEARCH(AK$3,Consolidado!$D591)),IF(COUNTIFS(Consolidado!$AC$5:AC591,Consolidado!$AC591,Consolidado!$D$5:D591,"*"&amp;AK$3&amp;"*")=1,1,0),0))</f>
        <v>0</v>
      </c>
      <c r="AL591" s="0" t="n">
        <f aca="false">IF(OR(AL$3="",Consolidado!$D591=""),0,IF(ISNUMBER(SEARCH(AL$3,Consolidado!$D591)),IF(COUNTIFS(Consolidado!$AC$5:AC591,Consolidado!$AC591,Consolidado!$D$5:D591,"*"&amp;AL$3&amp;"*")=1,1,0),0))</f>
        <v>0</v>
      </c>
      <c r="AM591" s="0" t="n">
        <f aca="false">IF(OR(AM$3="",Consolidado!$D591=""),0,IF(ISNUMBER(SEARCH(AM$3,Consolidado!$D591)),IF(COUNTIFS(Consolidado!$AC$5:AC591,Consolidado!$AC591,Consolidado!$D$5:D591,"*"&amp;AM$3&amp;"*")=1,1,0),0))</f>
        <v>0</v>
      </c>
      <c r="AN591" s="0" t="n">
        <f aca="false">IF(OR(AN$3="",Consolidado!$D591=""),0,IF(ISNUMBER(SEARCH(AN$3,Consolidado!$D591)),IF(COUNTIFS(Consolidado!$AC$5:AC591,Consolidado!$AC591,Consolidado!$D$5:D591,"*"&amp;AN$3&amp;"*")=1,1,0),0))</f>
        <v>0</v>
      </c>
      <c r="AO591" s="0" t="n">
        <f aca="false">IF(OR(AO$3="",Consolidado!$D591=""),0,IF(ISNUMBER(SEARCH(AO$3,Consolidado!$D591)),IF(COUNTIFS(Consolidado!$AC$5:AC591,Consolidado!$AC591,Consolidado!$D$5:D591,"*"&amp;AO$3&amp;"*")=1,1,0),0))</f>
        <v>0</v>
      </c>
    </row>
    <row r="592" customFormat="false" ht="15" hidden="false" customHeight="false" outlineLevel="0" collapsed="false">
      <c r="B592" s="0" t="n">
        <f aca="false">IF(OR(B$3="",Consolidado!$D592=""),0,IF(ISNUMBER(SEARCH(B$3,Consolidado!$D592)),IF(COUNTIFS(Consolidado!$AC$5:AC592,Consolidado!$AC592,Consolidado!$D$5:D592,"*"&amp;B$3&amp;"*")=1,1,0),0))</f>
        <v>0</v>
      </c>
      <c r="C592" s="0" t="n">
        <f aca="false">IF(OR(C$3="",Consolidado!$D592=""),0,IF(ISNUMBER(SEARCH(C$3,Consolidado!$D592)),IF(COUNTIFS(Consolidado!$AC$5:AC592,Consolidado!$AC592,Consolidado!$D$5:D592,"*"&amp;C$3&amp;"*")=1,1,0),0))</f>
        <v>0</v>
      </c>
      <c r="D592" s="0" t="n">
        <f aca="false">IF(OR(D$3="",Consolidado!$D592=""),0,IF(ISNUMBER(SEARCH(D$3,Consolidado!$D592)),IF(COUNTIFS(Consolidado!$AC$5:AC592,Consolidado!$AC592,Consolidado!$D$5:D592,"*"&amp;D$3&amp;"*")=1,1,0),0))</f>
        <v>0</v>
      </c>
      <c r="E592" s="0" t="n">
        <f aca="false">IF(OR(E$3="",Consolidado!$D592=""),0,IF(ISNUMBER(SEARCH(E$3,Consolidado!$D592)),IF(COUNTIFS(Consolidado!$AC$5:AC592,Consolidado!$AC592,Consolidado!$D$5:D592,"*"&amp;E$3&amp;"*")=1,1,0),0))</f>
        <v>0</v>
      </c>
      <c r="F592" s="0" t="n">
        <f aca="false">IF(OR(F$3="",Consolidado!$D592=""),0,IF(ISNUMBER(SEARCH(F$3,Consolidado!$D592)),IF(COUNTIFS(Consolidado!$AC$5:AC592,Consolidado!$AC592,Consolidado!$D$5:D592,"*"&amp;F$3&amp;"*")=1,1,0),0))</f>
        <v>0</v>
      </c>
      <c r="G592" s="0" t="n">
        <f aca="false">IF(OR(G$3="",Consolidado!$D592=""),0,IF(ISNUMBER(SEARCH(G$3,Consolidado!$D592)),IF(COUNTIFS(Consolidado!$AC$5:AC592,Consolidado!$AC592,Consolidado!$D$5:D592,"*"&amp;G$3&amp;"*")=1,1,0),0))</f>
        <v>0</v>
      </c>
      <c r="H592" s="0" t="n">
        <f aca="false">IF(OR(H$3="",Consolidado!$D592=""),0,IF(ISNUMBER(SEARCH(H$3,Consolidado!$D592)),IF(COUNTIFS(Consolidado!$AC$5:AC592,Consolidado!$AC592,Consolidado!$D$5:D592,"*"&amp;H$3&amp;"*")=1,1,0),0))</f>
        <v>0</v>
      </c>
      <c r="I592" s="0" t="n">
        <f aca="false">IF(OR(I$3="",Consolidado!$D592=""),0,IF(ISNUMBER(SEARCH(I$3,Consolidado!$D592)),IF(COUNTIFS(Consolidado!$AC$5:AC592,Consolidado!$AC592,Consolidado!$D$5:D592,"*"&amp;I$3&amp;"*")=1,1,0),0))</f>
        <v>0</v>
      </c>
      <c r="J592" s="0" t="n">
        <f aca="false">IF(OR(J$3="",Consolidado!$D592=""),0,IF(ISNUMBER(SEARCH(J$3,Consolidado!$D592)),IF(COUNTIFS(Consolidado!$AC$5:AC592,Consolidado!$AC592,Consolidado!$D$5:D592,"*"&amp;J$3&amp;"*")=1,1,0),0))</f>
        <v>0</v>
      </c>
      <c r="K592" s="0" t="n">
        <f aca="false">IF(OR(K$3="",Consolidado!$D592=""),0,IF(ISNUMBER(SEARCH(K$3,Consolidado!$D592)),IF(COUNTIFS(Consolidado!$AC$5:AC592,Consolidado!$AC592,Consolidado!$D$5:D592,"*"&amp;K$3&amp;"*")=1,1,0),0))</f>
        <v>0</v>
      </c>
      <c r="L592" s="0" t="n">
        <f aca="false">IF(OR(L$3="",Consolidado!$D592=""),0,IF(ISNUMBER(SEARCH(L$3,Consolidado!$D592)),IF(COUNTIFS(Consolidado!$AC$5:AC592,Consolidado!$AC592,Consolidado!$D$5:D592,"*"&amp;L$3&amp;"*")=1,1,0),0))</f>
        <v>0</v>
      </c>
      <c r="M592" s="0" t="n">
        <f aca="false">IF(OR(M$3="",Consolidado!$D592=""),0,IF(ISNUMBER(SEARCH(M$3,Consolidado!$D592)),IF(COUNTIFS(Consolidado!$AC$5:AC592,Consolidado!$AC592,Consolidado!$D$5:D592,"*"&amp;M$3&amp;"*")=1,1,0),0))</f>
        <v>0</v>
      </c>
      <c r="N592" s="0" t="n">
        <f aca="false">IF(OR(N$3="",Consolidado!$D592=""),0,IF(ISNUMBER(SEARCH(N$3,Consolidado!$D592)),IF(COUNTIFS(Consolidado!$AC$5:AC592,Consolidado!$AC592,Consolidado!$D$5:D592,"*"&amp;N$3&amp;"*")=1,1,0),0))</f>
        <v>0</v>
      </c>
      <c r="O592" s="0" t="n">
        <f aca="false">IF(OR(O$3="",Consolidado!$D592=""),0,IF(ISNUMBER(SEARCH(O$3,Consolidado!$D592)),IF(COUNTIFS(Consolidado!$AC$5:AC592,Consolidado!$AC592,Consolidado!$D$5:D592,"*"&amp;O$3&amp;"*")=1,1,0),0))</f>
        <v>0</v>
      </c>
      <c r="P592" s="0" t="n">
        <f aca="false">IF(OR(P$3="",Consolidado!$D592=""),0,IF(ISNUMBER(SEARCH(P$3,Consolidado!$D592)),IF(COUNTIFS(Consolidado!$AC$5:AC592,Consolidado!$AC592,Consolidado!$D$5:D592,"*"&amp;P$3&amp;"*")=1,1,0),0))</f>
        <v>0</v>
      </c>
      <c r="Q592" s="0" t="n">
        <f aca="false">IF(OR(Q$3="",Consolidado!$D592=""),0,IF(ISNUMBER(SEARCH(Q$3,Consolidado!$D592)),IF(COUNTIFS(Consolidado!$AC$5:AC592,Consolidado!$AC592,Consolidado!$D$5:D592,"*"&amp;Q$3&amp;"*")=1,1,0),0))</f>
        <v>0</v>
      </c>
      <c r="R592" s="0" t="n">
        <f aca="false">IF(OR(R$3="",Consolidado!$D592=""),0,IF(ISNUMBER(SEARCH(R$3,Consolidado!$D592)),IF(COUNTIFS(Consolidado!$AC$5:AC592,Consolidado!$AC592,Consolidado!$D$5:D592,"*"&amp;R$3&amp;"*")=1,1,0),0))</f>
        <v>0</v>
      </c>
      <c r="S592" s="0" t="n">
        <f aca="false">IF(OR(S$3="",Consolidado!$D592=""),0,IF(ISNUMBER(SEARCH(S$3,Consolidado!$D592)),IF(COUNTIFS(Consolidado!$AC$5:AC592,Consolidado!$AC592,Consolidado!$D$5:D592,"*"&amp;S$3&amp;"*")=1,1,0),0))</f>
        <v>0</v>
      </c>
      <c r="T592" s="0" t="n">
        <f aca="false">IF(OR(T$3="",Consolidado!$D592=""),0,IF(ISNUMBER(SEARCH(T$3,Consolidado!$D592)),IF(COUNTIFS(Consolidado!$AC$5:AC592,Consolidado!$AC592,Consolidado!$D$5:D592,"*"&amp;T$3&amp;"*")=1,1,0),0))</f>
        <v>0</v>
      </c>
      <c r="U592" s="0" t="n">
        <f aca="false">IF(OR(U$3="",Consolidado!$D592=""),0,IF(ISNUMBER(SEARCH(U$3,Consolidado!$D592)),IF(COUNTIFS(Consolidado!$AC$5:AC592,Consolidado!$AC592,Consolidado!$D$5:D592,"*"&amp;U$3&amp;"*")=1,1,0),0))</f>
        <v>0</v>
      </c>
      <c r="V592" s="0" t="n">
        <f aca="false">IF(OR(V$3="",Consolidado!$D592=""),0,IF(ISNUMBER(SEARCH(V$3,Consolidado!$D592)),IF(COUNTIFS(Consolidado!$AC$5:AC592,Consolidado!$AC592,Consolidado!$D$5:D592,"*"&amp;V$3&amp;"*")=1,1,0),0))</f>
        <v>0</v>
      </c>
      <c r="W592" s="0" t="n">
        <f aca="false">IF(OR(W$3="",Consolidado!$D592=""),0,IF(ISNUMBER(SEARCH(W$3,Consolidado!$D592)),IF(COUNTIFS(Consolidado!$AC$5:AC592,Consolidado!$AC592,Consolidado!$D$5:D592,"*"&amp;W$3&amp;"*")=1,1,0),0))</f>
        <v>0</v>
      </c>
      <c r="X592" s="0" t="n">
        <f aca="false">IF(OR(X$3="",Consolidado!$D592=""),0,IF(ISNUMBER(SEARCH(X$3,Consolidado!$D592)),IF(COUNTIFS(Consolidado!$AC$5:AC592,Consolidado!$AC592,Consolidado!$D$5:D592,"*"&amp;X$3&amp;"*")=1,1,0),0))</f>
        <v>0</v>
      </c>
      <c r="Y592" s="0" t="n">
        <f aca="false">IF(OR(Y$3="",Consolidado!$D592=""),0,IF(ISNUMBER(SEARCH(Y$3,Consolidado!$D592)),IF(COUNTIFS(Consolidado!$AC$5:AC592,Consolidado!$AC592,Consolidado!$D$5:D592,"*"&amp;Y$3&amp;"*")=1,1,0),0))</f>
        <v>0</v>
      </c>
      <c r="Z592" s="0" t="n">
        <f aca="false">IF(OR(Z$3="",Consolidado!$D592=""),0,IF(ISNUMBER(SEARCH(Z$3,Consolidado!$D592)),IF(COUNTIFS(Consolidado!$AC$5:AC592,Consolidado!$AC592,Consolidado!$D$5:D592,"*"&amp;Z$3&amp;"*")=1,1,0),0))</f>
        <v>0</v>
      </c>
      <c r="AA592" s="0" t="n">
        <f aca="false">IF(OR(AA$3="",Consolidado!$D592=""),0,IF(ISNUMBER(SEARCH(AA$3,Consolidado!$D592)),IF(COUNTIFS(Consolidado!$AC$5:AC592,Consolidado!$AC592,Consolidado!$D$5:D592,"*"&amp;AA$3&amp;"*")=1,1,0),0))</f>
        <v>0</v>
      </c>
      <c r="AB592" s="0" t="n">
        <f aca="false">IF(OR(AB$3="",Consolidado!$D592=""),0,IF(ISNUMBER(SEARCH(AB$3,Consolidado!$D592)),IF(COUNTIFS(Consolidado!$AC$5:AC592,Consolidado!$AC592,Consolidado!$D$5:D592,"*"&amp;AB$3&amp;"*")=1,1,0),0))</f>
        <v>0</v>
      </c>
      <c r="AC592" s="0" t="n">
        <f aca="false">IF(OR(AC$3="",Consolidado!$D592=""),0,IF(ISNUMBER(SEARCH(AC$3,Consolidado!$D592)),IF(COUNTIFS(Consolidado!$AC$5:AC592,Consolidado!$AC592,Consolidado!$D$5:D592,"*"&amp;AC$3&amp;"*")=1,1,0),0))</f>
        <v>0</v>
      </c>
      <c r="AD592" s="0" t="n">
        <f aca="false">IF(OR(AD$3="",Consolidado!$D592=""),0,IF(ISNUMBER(SEARCH(AD$3,Consolidado!$D592)),IF(COUNTIFS(Consolidado!$AC$5:AC592,Consolidado!$AC592,Consolidado!$D$5:D592,"*"&amp;AD$3&amp;"*")=1,1,0),0))</f>
        <v>0</v>
      </c>
      <c r="AE592" s="0" t="n">
        <f aca="false">IF(OR(AE$3="",Consolidado!$D592=""),0,IF(ISNUMBER(SEARCH(AE$3,Consolidado!$D592)),IF(COUNTIFS(Consolidado!$AC$5:AC592,Consolidado!$AC592,Consolidado!$D$5:D592,"*"&amp;AE$3&amp;"*")=1,1,0),0))</f>
        <v>0</v>
      </c>
      <c r="AF592" s="0" t="n">
        <f aca="false">IF(OR(AF$3="",Consolidado!$D592=""),0,IF(ISNUMBER(SEARCH(AF$3,Consolidado!$D592)),IF(COUNTIFS(Consolidado!$AC$5:AC592,Consolidado!$AC592,Consolidado!$D$5:D592,"*"&amp;AF$3&amp;"*")=1,1,0),0))</f>
        <v>0</v>
      </c>
      <c r="AG592" s="0" t="n">
        <f aca="false">IF(OR(AG$3="",Consolidado!$D592=""),0,IF(ISNUMBER(SEARCH(AG$3,Consolidado!$D592)),IF(COUNTIFS(Consolidado!$AC$5:AC592,Consolidado!$AC592,Consolidado!$D$5:D592,"*"&amp;AG$3&amp;"*")=1,1,0),0))</f>
        <v>0</v>
      </c>
      <c r="AH592" s="0" t="n">
        <f aca="false">IF(OR(AH$3="",Consolidado!$D592=""),0,IF(ISNUMBER(SEARCH(AH$3,Consolidado!$D592)),IF(COUNTIFS(Consolidado!$AC$5:AC592,Consolidado!$AC592,Consolidado!$D$5:D592,"*"&amp;AH$3&amp;"*")=1,1,0),0))</f>
        <v>0</v>
      </c>
      <c r="AI592" s="0" t="n">
        <f aca="false">IF(OR(AI$3="",Consolidado!$D592=""),0,IF(ISNUMBER(SEARCH(AI$3,Consolidado!$D592)),IF(COUNTIFS(Consolidado!$AC$5:AC592,Consolidado!$AC592,Consolidado!$D$5:D592,"*"&amp;AI$3&amp;"*")=1,1,0),0))</f>
        <v>0</v>
      </c>
      <c r="AJ592" s="0" t="n">
        <f aca="false">IF(OR(AJ$3="",Consolidado!$D592=""),0,IF(ISNUMBER(SEARCH(AJ$3,Consolidado!$D592)),IF(COUNTIFS(Consolidado!$AC$5:AC592,Consolidado!$AC592,Consolidado!$D$5:D592,"*"&amp;AJ$3&amp;"*")=1,1,0),0))</f>
        <v>0</v>
      </c>
      <c r="AK592" s="0" t="n">
        <f aca="false">IF(OR(AK$3="",Consolidado!$D592=""),0,IF(ISNUMBER(SEARCH(AK$3,Consolidado!$D592)),IF(COUNTIFS(Consolidado!$AC$5:AC592,Consolidado!$AC592,Consolidado!$D$5:D592,"*"&amp;AK$3&amp;"*")=1,1,0),0))</f>
        <v>0</v>
      </c>
      <c r="AL592" s="0" t="n">
        <f aca="false">IF(OR(AL$3="",Consolidado!$D592=""),0,IF(ISNUMBER(SEARCH(AL$3,Consolidado!$D592)),IF(COUNTIFS(Consolidado!$AC$5:AC592,Consolidado!$AC592,Consolidado!$D$5:D592,"*"&amp;AL$3&amp;"*")=1,1,0),0))</f>
        <v>0</v>
      </c>
      <c r="AM592" s="0" t="n">
        <f aca="false">IF(OR(AM$3="",Consolidado!$D592=""),0,IF(ISNUMBER(SEARCH(AM$3,Consolidado!$D592)),IF(COUNTIFS(Consolidado!$AC$5:AC592,Consolidado!$AC592,Consolidado!$D$5:D592,"*"&amp;AM$3&amp;"*")=1,1,0),0))</f>
        <v>0</v>
      </c>
      <c r="AN592" s="0" t="n">
        <f aca="false">IF(OR(AN$3="",Consolidado!$D592=""),0,IF(ISNUMBER(SEARCH(AN$3,Consolidado!$D592)),IF(COUNTIFS(Consolidado!$AC$5:AC592,Consolidado!$AC592,Consolidado!$D$5:D592,"*"&amp;AN$3&amp;"*")=1,1,0),0))</f>
        <v>0</v>
      </c>
      <c r="AO592" s="0" t="n">
        <f aca="false">IF(OR(AO$3="",Consolidado!$D592=""),0,IF(ISNUMBER(SEARCH(AO$3,Consolidado!$D592)),IF(COUNTIFS(Consolidado!$AC$5:AC592,Consolidado!$AC592,Consolidado!$D$5:D592,"*"&amp;AO$3&amp;"*")=1,1,0),0))</f>
        <v>0</v>
      </c>
    </row>
    <row r="593" customFormat="false" ht="15" hidden="false" customHeight="false" outlineLevel="0" collapsed="false">
      <c r="B593" s="0" t="n">
        <f aca="false">IF(OR(B$3="",Consolidado!$D593=""),0,IF(ISNUMBER(SEARCH(B$3,Consolidado!$D593)),IF(COUNTIFS(Consolidado!$AC$5:AC593,Consolidado!$AC593,Consolidado!$D$5:D593,"*"&amp;B$3&amp;"*")=1,1,0),0))</f>
        <v>0</v>
      </c>
      <c r="C593" s="0" t="n">
        <f aca="false">IF(OR(C$3="",Consolidado!$D593=""),0,IF(ISNUMBER(SEARCH(C$3,Consolidado!$D593)),IF(COUNTIFS(Consolidado!$AC$5:AC593,Consolidado!$AC593,Consolidado!$D$5:D593,"*"&amp;C$3&amp;"*")=1,1,0),0))</f>
        <v>0</v>
      </c>
      <c r="D593" s="0" t="n">
        <f aca="false">IF(OR(D$3="",Consolidado!$D593=""),0,IF(ISNUMBER(SEARCH(D$3,Consolidado!$D593)),IF(COUNTIFS(Consolidado!$AC$5:AC593,Consolidado!$AC593,Consolidado!$D$5:D593,"*"&amp;D$3&amp;"*")=1,1,0),0))</f>
        <v>0</v>
      </c>
      <c r="E593" s="0" t="n">
        <f aca="false">IF(OR(E$3="",Consolidado!$D593=""),0,IF(ISNUMBER(SEARCH(E$3,Consolidado!$D593)),IF(COUNTIFS(Consolidado!$AC$5:AC593,Consolidado!$AC593,Consolidado!$D$5:D593,"*"&amp;E$3&amp;"*")=1,1,0),0))</f>
        <v>0</v>
      </c>
      <c r="F593" s="0" t="n">
        <f aca="false">IF(OR(F$3="",Consolidado!$D593=""),0,IF(ISNUMBER(SEARCH(F$3,Consolidado!$D593)),IF(COUNTIFS(Consolidado!$AC$5:AC593,Consolidado!$AC593,Consolidado!$D$5:D593,"*"&amp;F$3&amp;"*")=1,1,0),0))</f>
        <v>0</v>
      </c>
      <c r="G593" s="0" t="n">
        <f aca="false">IF(OR(G$3="",Consolidado!$D593=""),0,IF(ISNUMBER(SEARCH(G$3,Consolidado!$D593)),IF(COUNTIFS(Consolidado!$AC$5:AC593,Consolidado!$AC593,Consolidado!$D$5:D593,"*"&amp;G$3&amp;"*")=1,1,0),0))</f>
        <v>0</v>
      </c>
      <c r="H593" s="0" t="n">
        <f aca="false">IF(OR(H$3="",Consolidado!$D593=""),0,IF(ISNUMBER(SEARCH(H$3,Consolidado!$D593)),IF(COUNTIFS(Consolidado!$AC$5:AC593,Consolidado!$AC593,Consolidado!$D$5:D593,"*"&amp;H$3&amp;"*")=1,1,0),0))</f>
        <v>0</v>
      </c>
      <c r="I593" s="0" t="n">
        <f aca="false">IF(OR(I$3="",Consolidado!$D593=""),0,IF(ISNUMBER(SEARCH(I$3,Consolidado!$D593)),IF(COUNTIFS(Consolidado!$AC$5:AC593,Consolidado!$AC593,Consolidado!$D$5:D593,"*"&amp;I$3&amp;"*")=1,1,0),0))</f>
        <v>0</v>
      </c>
      <c r="J593" s="0" t="n">
        <f aca="false">IF(OR(J$3="",Consolidado!$D593=""),0,IF(ISNUMBER(SEARCH(J$3,Consolidado!$D593)),IF(COUNTIFS(Consolidado!$AC$5:AC593,Consolidado!$AC593,Consolidado!$D$5:D593,"*"&amp;J$3&amp;"*")=1,1,0),0))</f>
        <v>0</v>
      </c>
      <c r="K593" s="0" t="n">
        <f aca="false">IF(OR(K$3="",Consolidado!$D593=""),0,IF(ISNUMBER(SEARCH(K$3,Consolidado!$D593)),IF(COUNTIFS(Consolidado!$AC$5:AC593,Consolidado!$AC593,Consolidado!$D$5:D593,"*"&amp;K$3&amp;"*")=1,1,0),0))</f>
        <v>0</v>
      </c>
      <c r="L593" s="0" t="n">
        <f aca="false">IF(OR(L$3="",Consolidado!$D593=""),0,IF(ISNUMBER(SEARCH(L$3,Consolidado!$D593)),IF(COUNTIFS(Consolidado!$AC$5:AC593,Consolidado!$AC593,Consolidado!$D$5:D593,"*"&amp;L$3&amp;"*")=1,1,0),0))</f>
        <v>0</v>
      </c>
      <c r="M593" s="0" t="n">
        <f aca="false">IF(OR(M$3="",Consolidado!$D593=""),0,IF(ISNUMBER(SEARCH(M$3,Consolidado!$D593)),IF(COUNTIFS(Consolidado!$AC$5:AC593,Consolidado!$AC593,Consolidado!$D$5:D593,"*"&amp;M$3&amp;"*")=1,1,0),0))</f>
        <v>0</v>
      </c>
      <c r="N593" s="0" t="n">
        <f aca="false">IF(OR(N$3="",Consolidado!$D593=""),0,IF(ISNUMBER(SEARCH(N$3,Consolidado!$D593)),IF(COUNTIFS(Consolidado!$AC$5:AC593,Consolidado!$AC593,Consolidado!$D$5:D593,"*"&amp;N$3&amp;"*")=1,1,0),0))</f>
        <v>0</v>
      </c>
      <c r="O593" s="0" t="n">
        <f aca="false">IF(OR(O$3="",Consolidado!$D593=""),0,IF(ISNUMBER(SEARCH(O$3,Consolidado!$D593)),IF(COUNTIFS(Consolidado!$AC$5:AC593,Consolidado!$AC593,Consolidado!$D$5:D593,"*"&amp;O$3&amp;"*")=1,1,0),0))</f>
        <v>0</v>
      </c>
      <c r="P593" s="0" t="n">
        <f aca="false">IF(OR(P$3="",Consolidado!$D593=""),0,IF(ISNUMBER(SEARCH(P$3,Consolidado!$D593)),IF(COUNTIFS(Consolidado!$AC$5:AC593,Consolidado!$AC593,Consolidado!$D$5:D593,"*"&amp;P$3&amp;"*")=1,1,0),0))</f>
        <v>0</v>
      </c>
      <c r="Q593" s="0" t="n">
        <f aca="false">IF(OR(Q$3="",Consolidado!$D593=""),0,IF(ISNUMBER(SEARCH(Q$3,Consolidado!$D593)),IF(COUNTIFS(Consolidado!$AC$5:AC593,Consolidado!$AC593,Consolidado!$D$5:D593,"*"&amp;Q$3&amp;"*")=1,1,0),0))</f>
        <v>0</v>
      </c>
      <c r="R593" s="0" t="n">
        <f aca="false">IF(OR(R$3="",Consolidado!$D593=""),0,IF(ISNUMBER(SEARCH(R$3,Consolidado!$D593)),IF(COUNTIFS(Consolidado!$AC$5:AC593,Consolidado!$AC593,Consolidado!$D$5:D593,"*"&amp;R$3&amp;"*")=1,1,0),0))</f>
        <v>0</v>
      </c>
      <c r="S593" s="0" t="n">
        <f aca="false">IF(OR(S$3="",Consolidado!$D593=""),0,IF(ISNUMBER(SEARCH(S$3,Consolidado!$D593)),IF(COUNTIFS(Consolidado!$AC$5:AC593,Consolidado!$AC593,Consolidado!$D$5:D593,"*"&amp;S$3&amp;"*")=1,1,0),0))</f>
        <v>0</v>
      </c>
      <c r="T593" s="0" t="n">
        <f aca="false">IF(OR(T$3="",Consolidado!$D593=""),0,IF(ISNUMBER(SEARCH(T$3,Consolidado!$D593)),IF(COUNTIFS(Consolidado!$AC$5:AC593,Consolidado!$AC593,Consolidado!$D$5:D593,"*"&amp;T$3&amp;"*")=1,1,0),0))</f>
        <v>0</v>
      </c>
      <c r="U593" s="0" t="n">
        <f aca="false">IF(OR(U$3="",Consolidado!$D593=""),0,IF(ISNUMBER(SEARCH(U$3,Consolidado!$D593)),IF(COUNTIFS(Consolidado!$AC$5:AC593,Consolidado!$AC593,Consolidado!$D$5:D593,"*"&amp;U$3&amp;"*")=1,1,0),0))</f>
        <v>0</v>
      </c>
      <c r="V593" s="0" t="n">
        <f aca="false">IF(OR(V$3="",Consolidado!$D593=""),0,IF(ISNUMBER(SEARCH(V$3,Consolidado!$D593)),IF(COUNTIFS(Consolidado!$AC$5:AC593,Consolidado!$AC593,Consolidado!$D$5:D593,"*"&amp;V$3&amp;"*")=1,1,0),0))</f>
        <v>0</v>
      </c>
      <c r="W593" s="0" t="n">
        <f aca="false">IF(OR(W$3="",Consolidado!$D593=""),0,IF(ISNUMBER(SEARCH(W$3,Consolidado!$D593)),IF(COUNTIFS(Consolidado!$AC$5:AC593,Consolidado!$AC593,Consolidado!$D$5:D593,"*"&amp;W$3&amp;"*")=1,1,0),0))</f>
        <v>0</v>
      </c>
      <c r="X593" s="0" t="n">
        <f aca="false">IF(OR(X$3="",Consolidado!$D593=""),0,IF(ISNUMBER(SEARCH(X$3,Consolidado!$D593)),IF(COUNTIFS(Consolidado!$AC$5:AC593,Consolidado!$AC593,Consolidado!$D$5:D593,"*"&amp;X$3&amp;"*")=1,1,0),0))</f>
        <v>0</v>
      </c>
      <c r="Y593" s="0" t="n">
        <f aca="false">IF(OR(Y$3="",Consolidado!$D593=""),0,IF(ISNUMBER(SEARCH(Y$3,Consolidado!$D593)),IF(COUNTIFS(Consolidado!$AC$5:AC593,Consolidado!$AC593,Consolidado!$D$5:D593,"*"&amp;Y$3&amp;"*")=1,1,0),0))</f>
        <v>0</v>
      </c>
      <c r="Z593" s="0" t="n">
        <f aca="false">IF(OR(Z$3="",Consolidado!$D593=""),0,IF(ISNUMBER(SEARCH(Z$3,Consolidado!$D593)),IF(COUNTIFS(Consolidado!$AC$5:AC593,Consolidado!$AC593,Consolidado!$D$5:D593,"*"&amp;Z$3&amp;"*")=1,1,0),0))</f>
        <v>0</v>
      </c>
      <c r="AA593" s="0" t="n">
        <f aca="false">IF(OR(AA$3="",Consolidado!$D593=""),0,IF(ISNUMBER(SEARCH(AA$3,Consolidado!$D593)),IF(COUNTIFS(Consolidado!$AC$5:AC593,Consolidado!$AC593,Consolidado!$D$5:D593,"*"&amp;AA$3&amp;"*")=1,1,0),0))</f>
        <v>0</v>
      </c>
      <c r="AB593" s="0" t="n">
        <f aca="false">IF(OR(AB$3="",Consolidado!$D593=""),0,IF(ISNUMBER(SEARCH(AB$3,Consolidado!$D593)),IF(COUNTIFS(Consolidado!$AC$5:AC593,Consolidado!$AC593,Consolidado!$D$5:D593,"*"&amp;AB$3&amp;"*")=1,1,0),0))</f>
        <v>0</v>
      </c>
      <c r="AC593" s="0" t="n">
        <f aca="false">IF(OR(AC$3="",Consolidado!$D593=""),0,IF(ISNUMBER(SEARCH(AC$3,Consolidado!$D593)),IF(COUNTIFS(Consolidado!$AC$5:AC593,Consolidado!$AC593,Consolidado!$D$5:D593,"*"&amp;AC$3&amp;"*")=1,1,0),0))</f>
        <v>0</v>
      </c>
      <c r="AD593" s="0" t="n">
        <f aca="false">IF(OR(AD$3="",Consolidado!$D593=""),0,IF(ISNUMBER(SEARCH(AD$3,Consolidado!$D593)),IF(COUNTIFS(Consolidado!$AC$5:AC593,Consolidado!$AC593,Consolidado!$D$5:D593,"*"&amp;AD$3&amp;"*")=1,1,0),0))</f>
        <v>0</v>
      </c>
      <c r="AE593" s="0" t="n">
        <f aca="false">IF(OR(AE$3="",Consolidado!$D593=""),0,IF(ISNUMBER(SEARCH(AE$3,Consolidado!$D593)),IF(COUNTIFS(Consolidado!$AC$5:AC593,Consolidado!$AC593,Consolidado!$D$5:D593,"*"&amp;AE$3&amp;"*")=1,1,0),0))</f>
        <v>0</v>
      </c>
      <c r="AF593" s="0" t="n">
        <f aca="false">IF(OR(AF$3="",Consolidado!$D593=""),0,IF(ISNUMBER(SEARCH(AF$3,Consolidado!$D593)),IF(COUNTIFS(Consolidado!$AC$5:AC593,Consolidado!$AC593,Consolidado!$D$5:D593,"*"&amp;AF$3&amp;"*")=1,1,0),0))</f>
        <v>0</v>
      </c>
      <c r="AG593" s="0" t="n">
        <f aca="false">IF(OR(AG$3="",Consolidado!$D593=""),0,IF(ISNUMBER(SEARCH(AG$3,Consolidado!$D593)),IF(COUNTIFS(Consolidado!$AC$5:AC593,Consolidado!$AC593,Consolidado!$D$5:D593,"*"&amp;AG$3&amp;"*")=1,1,0),0))</f>
        <v>0</v>
      </c>
      <c r="AH593" s="0" t="n">
        <f aca="false">IF(OR(AH$3="",Consolidado!$D593=""),0,IF(ISNUMBER(SEARCH(AH$3,Consolidado!$D593)),IF(COUNTIFS(Consolidado!$AC$5:AC593,Consolidado!$AC593,Consolidado!$D$5:D593,"*"&amp;AH$3&amp;"*")=1,1,0),0))</f>
        <v>0</v>
      </c>
      <c r="AI593" s="0" t="n">
        <f aca="false">IF(OR(AI$3="",Consolidado!$D593=""),0,IF(ISNUMBER(SEARCH(AI$3,Consolidado!$D593)),IF(COUNTIFS(Consolidado!$AC$5:AC593,Consolidado!$AC593,Consolidado!$D$5:D593,"*"&amp;AI$3&amp;"*")=1,1,0),0))</f>
        <v>0</v>
      </c>
      <c r="AJ593" s="0" t="n">
        <f aca="false">IF(OR(AJ$3="",Consolidado!$D593=""),0,IF(ISNUMBER(SEARCH(AJ$3,Consolidado!$D593)),IF(COUNTIFS(Consolidado!$AC$5:AC593,Consolidado!$AC593,Consolidado!$D$5:D593,"*"&amp;AJ$3&amp;"*")=1,1,0),0))</f>
        <v>0</v>
      </c>
      <c r="AK593" s="0" t="n">
        <f aca="false">IF(OR(AK$3="",Consolidado!$D593=""),0,IF(ISNUMBER(SEARCH(AK$3,Consolidado!$D593)),IF(COUNTIFS(Consolidado!$AC$5:AC593,Consolidado!$AC593,Consolidado!$D$5:D593,"*"&amp;AK$3&amp;"*")=1,1,0),0))</f>
        <v>0</v>
      </c>
      <c r="AL593" s="0" t="n">
        <f aca="false">IF(OR(AL$3="",Consolidado!$D593=""),0,IF(ISNUMBER(SEARCH(AL$3,Consolidado!$D593)),IF(COUNTIFS(Consolidado!$AC$5:AC593,Consolidado!$AC593,Consolidado!$D$5:D593,"*"&amp;AL$3&amp;"*")=1,1,0),0))</f>
        <v>0</v>
      </c>
      <c r="AM593" s="0" t="n">
        <f aca="false">IF(OR(AM$3="",Consolidado!$D593=""),0,IF(ISNUMBER(SEARCH(AM$3,Consolidado!$D593)),IF(COUNTIFS(Consolidado!$AC$5:AC593,Consolidado!$AC593,Consolidado!$D$5:D593,"*"&amp;AM$3&amp;"*")=1,1,0),0))</f>
        <v>0</v>
      </c>
      <c r="AN593" s="0" t="n">
        <f aca="false">IF(OR(AN$3="",Consolidado!$D593=""),0,IF(ISNUMBER(SEARCH(AN$3,Consolidado!$D593)),IF(COUNTIFS(Consolidado!$AC$5:AC593,Consolidado!$AC593,Consolidado!$D$5:D593,"*"&amp;AN$3&amp;"*")=1,1,0),0))</f>
        <v>0</v>
      </c>
      <c r="AO593" s="0" t="n">
        <f aca="false">IF(OR(AO$3="",Consolidado!$D593=""),0,IF(ISNUMBER(SEARCH(AO$3,Consolidado!$D593)),IF(COUNTIFS(Consolidado!$AC$5:AC593,Consolidado!$AC593,Consolidado!$D$5:D593,"*"&amp;AO$3&amp;"*")=1,1,0),0))</f>
        <v>0</v>
      </c>
    </row>
    <row r="594" customFormat="false" ht="15" hidden="false" customHeight="false" outlineLevel="0" collapsed="false">
      <c r="B594" s="0" t="n">
        <f aca="false">IF(OR(B$3="",Consolidado!$D594=""),0,IF(ISNUMBER(SEARCH(B$3,Consolidado!$D594)),IF(COUNTIFS(Consolidado!$AC$5:AC594,Consolidado!$AC594,Consolidado!$D$5:D594,"*"&amp;B$3&amp;"*")=1,1,0),0))</f>
        <v>0</v>
      </c>
      <c r="C594" s="0" t="n">
        <f aca="false">IF(OR(C$3="",Consolidado!$D594=""),0,IF(ISNUMBER(SEARCH(C$3,Consolidado!$D594)),IF(COUNTIFS(Consolidado!$AC$5:AC594,Consolidado!$AC594,Consolidado!$D$5:D594,"*"&amp;C$3&amp;"*")=1,1,0),0))</f>
        <v>0</v>
      </c>
      <c r="D594" s="0" t="n">
        <f aca="false">IF(OR(D$3="",Consolidado!$D594=""),0,IF(ISNUMBER(SEARCH(D$3,Consolidado!$D594)),IF(COUNTIFS(Consolidado!$AC$5:AC594,Consolidado!$AC594,Consolidado!$D$5:D594,"*"&amp;D$3&amp;"*")=1,1,0),0))</f>
        <v>0</v>
      </c>
      <c r="E594" s="0" t="n">
        <f aca="false">IF(OR(E$3="",Consolidado!$D594=""),0,IF(ISNUMBER(SEARCH(E$3,Consolidado!$D594)),IF(COUNTIFS(Consolidado!$AC$5:AC594,Consolidado!$AC594,Consolidado!$D$5:D594,"*"&amp;E$3&amp;"*")=1,1,0),0))</f>
        <v>0</v>
      </c>
      <c r="F594" s="0" t="n">
        <f aca="false">IF(OR(F$3="",Consolidado!$D594=""),0,IF(ISNUMBER(SEARCH(F$3,Consolidado!$D594)),IF(COUNTIFS(Consolidado!$AC$5:AC594,Consolidado!$AC594,Consolidado!$D$5:D594,"*"&amp;F$3&amp;"*")=1,1,0),0))</f>
        <v>0</v>
      </c>
      <c r="G594" s="0" t="n">
        <f aca="false">IF(OR(G$3="",Consolidado!$D594=""),0,IF(ISNUMBER(SEARCH(G$3,Consolidado!$D594)),IF(COUNTIFS(Consolidado!$AC$5:AC594,Consolidado!$AC594,Consolidado!$D$5:D594,"*"&amp;G$3&amp;"*")=1,1,0),0))</f>
        <v>0</v>
      </c>
      <c r="H594" s="0" t="n">
        <f aca="false">IF(OR(H$3="",Consolidado!$D594=""),0,IF(ISNUMBER(SEARCH(H$3,Consolidado!$D594)),IF(COUNTIFS(Consolidado!$AC$5:AC594,Consolidado!$AC594,Consolidado!$D$5:D594,"*"&amp;H$3&amp;"*")=1,1,0),0))</f>
        <v>0</v>
      </c>
      <c r="I594" s="0" t="n">
        <f aca="false">IF(OR(I$3="",Consolidado!$D594=""),0,IF(ISNUMBER(SEARCH(I$3,Consolidado!$D594)),IF(COUNTIFS(Consolidado!$AC$5:AC594,Consolidado!$AC594,Consolidado!$D$5:D594,"*"&amp;I$3&amp;"*")=1,1,0),0))</f>
        <v>0</v>
      </c>
      <c r="J594" s="0" t="n">
        <f aca="false">IF(OR(J$3="",Consolidado!$D594=""),0,IF(ISNUMBER(SEARCH(J$3,Consolidado!$D594)),IF(COUNTIFS(Consolidado!$AC$5:AC594,Consolidado!$AC594,Consolidado!$D$5:D594,"*"&amp;J$3&amp;"*")=1,1,0),0))</f>
        <v>0</v>
      </c>
      <c r="K594" s="0" t="n">
        <f aca="false">IF(OR(K$3="",Consolidado!$D594=""),0,IF(ISNUMBER(SEARCH(K$3,Consolidado!$D594)),IF(COUNTIFS(Consolidado!$AC$5:AC594,Consolidado!$AC594,Consolidado!$D$5:D594,"*"&amp;K$3&amp;"*")=1,1,0),0))</f>
        <v>0</v>
      </c>
      <c r="L594" s="0" t="n">
        <f aca="false">IF(OR(L$3="",Consolidado!$D594=""),0,IF(ISNUMBER(SEARCH(L$3,Consolidado!$D594)),IF(COUNTIFS(Consolidado!$AC$5:AC594,Consolidado!$AC594,Consolidado!$D$5:D594,"*"&amp;L$3&amp;"*")=1,1,0),0))</f>
        <v>0</v>
      </c>
      <c r="M594" s="0" t="n">
        <f aca="false">IF(OR(M$3="",Consolidado!$D594=""),0,IF(ISNUMBER(SEARCH(M$3,Consolidado!$D594)),IF(COUNTIFS(Consolidado!$AC$5:AC594,Consolidado!$AC594,Consolidado!$D$5:D594,"*"&amp;M$3&amp;"*")=1,1,0),0))</f>
        <v>0</v>
      </c>
      <c r="N594" s="0" t="n">
        <f aca="false">IF(OR(N$3="",Consolidado!$D594=""),0,IF(ISNUMBER(SEARCH(N$3,Consolidado!$D594)),IF(COUNTIFS(Consolidado!$AC$5:AC594,Consolidado!$AC594,Consolidado!$D$5:D594,"*"&amp;N$3&amp;"*")=1,1,0),0))</f>
        <v>0</v>
      </c>
      <c r="O594" s="0" t="n">
        <f aca="false">IF(OR(O$3="",Consolidado!$D594=""),0,IF(ISNUMBER(SEARCH(O$3,Consolidado!$D594)),IF(COUNTIFS(Consolidado!$AC$5:AC594,Consolidado!$AC594,Consolidado!$D$5:D594,"*"&amp;O$3&amp;"*")=1,1,0),0))</f>
        <v>0</v>
      </c>
      <c r="P594" s="0" t="n">
        <f aca="false">IF(OR(P$3="",Consolidado!$D594=""),0,IF(ISNUMBER(SEARCH(P$3,Consolidado!$D594)),IF(COUNTIFS(Consolidado!$AC$5:AC594,Consolidado!$AC594,Consolidado!$D$5:D594,"*"&amp;P$3&amp;"*")=1,1,0),0))</f>
        <v>0</v>
      </c>
      <c r="Q594" s="0" t="n">
        <f aca="false">IF(OR(Q$3="",Consolidado!$D594=""),0,IF(ISNUMBER(SEARCH(Q$3,Consolidado!$D594)),IF(COUNTIFS(Consolidado!$AC$5:AC594,Consolidado!$AC594,Consolidado!$D$5:D594,"*"&amp;Q$3&amp;"*")=1,1,0),0))</f>
        <v>0</v>
      </c>
      <c r="R594" s="0" t="n">
        <f aca="false">IF(OR(R$3="",Consolidado!$D594=""),0,IF(ISNUMBER(SEARCH(R$3,Consolidado!$D594)),IF(COUNTIFS(Consolidado!$AC$5:AC594,Consolidado!$AC594,Consolidado!$D$5:D594,"*"&amp;R$3&amp;"*")=1,1,0),0))</f>
        <v>0</v>
      </c>
      <c r="S594" s="0" t="n">
        <f aca="false">IF(OR(S$3="",Consolidado!$D594=""),0,IF(ISNUMBER(SEARCH(S$3,Consolidado!$D594)),IF(COUNTIFS(Consolidado!$AC$5:AC594,Consolidado!$AC594,Consolidado!$D$5:D594,"*"&amp;S$3&amp;"*")=1,1,0),0))</f>
        <v>0</v>
      </c>
      <c r="T594" s="0" t="n">
        <f aca="false">IF(OR(T$3="",Consolidado!$D594=""),0,IF(ISNUMBER(SEARCH(T$3,Consolidado!$D594)),IF(COUNTIFS(Consolidado!$AC$5:AC594,Consolidado!$AC594,Consolidado!$D$5:D594,"*"&amp;T$3&amp;"*")=1,1,0),0))</f>
        <v>0</v>
      </c>
      <c r="U594" s="0" t="n">
        <f aca="false">IF(OR(U$3="",Consolidado!$D594=""),0,IF(ISNUMBER(SEARCH(U$3,Consolidado!$D594)),IF(COUNTIFS(Consolidado!$AC$5:AC594,Consolidado!$AC594,Consolidado!$D$5:D594,"*"&amp;U$3&amp;"*")=1,1,0),0))</f>
        <v>0</v>
      </c>
      <c r="V594" s="0" t="n">
        <f aca="false">IF(OR(V$3="",Consolidado!$D594=""),0,IF(ISNUMBER(SEARCH(V$3,Consolidado!$D594)),IF(COUNTIFS(Consolidado!$AC$5:AC594,Consolidado!$AC594,Consolidado!$D$5:D594,"*"&amp;V$3&amp;"*")=1,1,0),0))</f>
        <v>0</v>
      </c>
      <c r="W594" s="0" t="n">
        <f aca="false">IF(OR(W$3="",Consolidado!$D594=""),0,IF(ISNUMBER(SEARCH(W$3,Consolidado!$D594)),IF(COUNTIFS(Consolidado!$AC$5:AC594,Consolidado!$AC594,Consolidado!$D$5:D594,"*"&amp;W$3&amp;"*")=1,1,0),0))</f>
        <v>0</v>
      </c>
      <c r="X594" s="0" t="n">
        <f aca="false">IF(OR(X$3="",Consolidado!$D594=""),0,IF(ISNUMBER(SEARCH(X$3,Consolidado!$D594)),IF(COUNTIFS(Consolidado!$AC$5:AC594,Consolidado!$AC594,Consolidado!$D$5:D594,"*"&amp;X$3&amp;"*")=1,1,0),0))</f>
        <v>0</v>
      </c>
      <c r="Y594" s="0" t="n">
        <f aca="false">IF(OR(Y$3="",Consolidado!$D594=""),0,IF(ISNUMBER(SEARCH(Y$3,Consolidado!$D594)),IF(COUNTIFS(Consolidado!$AC$5:AC594,Consolidado!$AC594,Consolidado!$D$5:D594,"*"&amp;Y$3&amp;"*")=1,1,0),0))</f>
        <v>0</v>
      </c>
      <c r="Z594" s="0" t="n">
        <f aca="false">IF(OR(Z$3="",Consolidado!$D594=""),0,IF(ISNUMBER(SEARCH(Z$3,Consolidado!$D594)),IF(COUNTIFS(Consolidado!$AC$5:AC594,Consolidado!$AC594,Consolidado!$D$5:D594,"*"&amp;Z$3&amp;"*")=1,1,0),0))</f>
        <v>0</v>
      </c>
      <c r="AA594" s="0" t="n">
        <f aca="false">IF(OR(AA$3="",Consolidado!$D594=""),0,IF(ISNUMBER(SEARCH(AA$3,Consolidado!$D594)),IF(COUNTIFS(Consolidado!$AC$5:AC594,Consolidado!$AC594,Consolidado!$D$5:D594,"*"&amp;AA$3&amp;"*")=1,1,0),0))</f>
        <v>0</v>
      </c>
      <c r="AB594" s="0" t="n">
        <f aca="false">IF(OR(AB$3="",Consolidado!$D594=""),0,IF(ISNUMBER(SEARCH(AB$3,Consolidado!$D594)),IF(COUNTIFS(Consolidado!$AC$5:AC594,Consolidado!$AC594,Consolidado!$D$5:D594,"*"&amp;AB$3&amp;"*")=1,1,0),0))</f>
        <v>0</v>
      </c>
      <c r="AC594" s="0" t="n">
        <f aca="false">IF(OR(AC$3="",Consolidado!$D594=""),0,IF(ISNUMBER(SEARCH(AC$3,Consolidado!$D594)),IF(COUNTIFS(Consolidado!$AC$5:AC594,Consolidado!$AC594,Consolidado!$D$5:D594,"*"&amp;AC$3&amp;"*")=1,1,0),0))</f>
        <v>0</v>
      </c>
      <c r="AD594" s="0" t="n">
        <f aca="false">IF(OR(AD$3="",Consolidado!$D594=""),0,IF(ISNUMBER(SEARCH(AD$3,Consolidado!$D594)),IF(COUNTIFS(Consolidado!$AC$5:AC594,Consolidado!$AC594,Consolidado!$D$5:D594,"*"&amp;AD$3&amp;"*")=1,1,0),0))</f>
        <v>0</v>
      </c>
      <c r="AE594" s="0" t="n">
        <f aca="false">IF(OR(AE$3="",Consolidado!$D594=""),0,IF(ISNUMBER(SEARCH(AE$3,Consolidado!$D594)),IF(COUNTIFS(Consolidado!$AC$5:AC594,Consolidado!$AC594,Consolidado!$D$5:D594,"*"&amp;AE$3&amp;"*")=1,1,0),0))</f>
        <v>0</v>
      </c>
      <c r="AF594" s="0" t="n">
        <f aca="false">IF(OR(AF$3="",Consolidado!$D594=""),0,IF(ISNUMBER(SEARCH(AF$3,Consolidado!$D594)),IF(COUNTIFS(Consolidado!$AC$5:AC594,Consolidado!$AC594,Consolidado!$D$5:D594,"*"&amp;AF$3&amp;"*")=1,1,0),0))</f>
        <v>0</v>
      </c>
      <c r="AG594" s="0" t="n">
        <f aca="false">IF(OR(AG$3="",Consolidado!$D594=""),0,IF(ISNUMBER(SEARCH(AG$3,Consolidado!$D594)),IF(COUNTIFS(Consolidado!$AC$5:AC594,Consolidado!$AC594,Consolidado!$D$5:D594,"*"&amp;AG$3&amp;"*")=1,1,0),0))</f>
        <v>0</v>
      </c>
      <c r="AH594" s="0" t="n">
        <f aca="false">IF(OR(AH$3="",Consolidado!$D594=""),0,IF(ISNUMBER(SEARCH(AH$3,Consolidado!$D594)),IF(COUNTIFS(Consolidado!$AC$5:AC594,Consolidado!$AC594,Consolidado!$D$5:D594,"*"&amp;AH$3&amp;"*")=1,1,0),0))</f>
        <v>0</v>
      </c>
      <c r="AI594" s="0" t="n">
        <f aca="false">IF(OR(AI$3="",Consolidado!$D594=""),0,IF(ISNUMBER(SEARCH(AI$3,Consolidado!$D594)),IF(COUNTIFS(Consolidado!$AC$5:AC594,Consolidado!$AC594,Consolidado!$D$5:D594,"*"&amp;AI$3&amp;"*")=1,1,0),0))</f>
        <v>0</v>
      </c>
      <c r="AJ594" s="0" t="n">
        <f aca="false">IF(OR(AJ$3="",Consolidado!$D594=""),0,IF(ISNUMBER(SEARCH(AJ$3,Consolidado!$D594)),IF(COUNTIFS(Consolidado!$AC$5:AC594,Consolidado!$AC594,Consolidado!$D$5:D594,"*"&amp;AJ$3&amp;"*")=1,1,0),0))</f>
        <v>0</v>
      </c>
      <c r="AK594" s="0" t="n">
        <f aca="false">IF(OR(AK$3="",Consolidado!$D594=""),0,IF(ISNUMBER(SEARCH(AK$3,Consolidado!$D594)),IF(COUNTIFS(Consolidado!$AC$5:AC594,Consolidado!$AC594,Consolidado!$D$5:D594,"*"&amp;AK$3&amp;"*")=1,1,0),0))</f>
        <v>0</v>
      </c>
      <c r="AL594" s="0" t="n">
        <f aca="false">IF(OR(AL$3="",Consolidado!$D594=""),0,IF(ISNUMBER(SEARCH(AL$3,Consolidado!$D594)),IF(COUNTIFS(Consolidado!$AC$5:AC594,Consolidado!$AC594,Consolidado!$D$5:D594,"*"&amp;AL$3&amp;"*")=1,1,0),0))</f>
        <v>0</v>
      </c>
      <c r="AM594" s="0" t="n">
        <f aca="false">IF(OR(AM$3="",Consolidado!$D594=""),0,IF(ISNUMBER(SEARCH(AM$3,Consolidado!$D594)),IF(COUNTIFS(Consolidado!$AC$5:AC594,Consolidado!$AC594,Consolidado!$D$5:D594,"*"&amp;AM$3&amp;"*")=1,1,0),0))</f>
        <v>0</v>
      </c>
      <c r="AN594" s="0" t="n">
        <f aca="false">IF(OR(AN$3="",Consolidado!$D594=""),0,IF(ISNUMBER(SEARCH(AN$3,Consolidado!$D594)),IF(COUNTIFS(Consolidado!$AC$5:AC594,Consolidado!$AC594,Consolidado!$D$5:D594,"*"&amp;AN$3&amp;"*")=1,1,0),0))</f>
        <v>0</v>
      </c>
      <c r="AO594" s="0" t="n">
        <f aca="false">IF(OR(AO$3="",Consolidado!$D594=""),0,IF(ISNUMBER(SEARCH(AO$3,Consolidado!$D594)),IF(COUNTIFS(Consolidado!$AC$5:AC594,Consolidado!$AC594,Consolidado!$D$5:D594,"*"&amp;AO$3&amp;"*")=1,1,0),0))</f>
        <v>0</v>
      </c>
    </row>
    <row r="595" customFormat="false" ht="15" hidden="false" customHeight="false" outlineLevel="0" collapsed="false">
      <c r="B595" s="0" t="n">
        <f aca="false">IF(OR(B$3="",Consolidado!$D595=""),0,IF(ISNUMBER(SEARCH(B$3,Consolidado!$D595)),IF(COUNTIFS(Consolidado!$AC$5:AC595,Consolidado!$AC595,Consolidado!$D$5:D595,"*"&amp;B$3&amp;"*")=1,1,0),0))</f>
        <v>0</v>
      </c>
      <c r="C595" s="0" t="n">
        <f aca="false">IF(OR(C$3="",Consolidado!$D595=""),0,IF(ISNUMBER(SEARCH(C$3,Consolidado!$D595)),IF(COUNTIFS(Consolidado!$AC$5:AC595,Consolidado!$AC595,Consolidado!$D$5:D595,"*"&amp;C$3&amp;"*")=1,1,0),0))</f>
        <v>0</v>
      </c>
      <c r="D595" s="0" t="n">
        <f aca="false">IF(OR(D$3="",Consolidado!$D595=""),0,IF(ISNUMBER(SEARCH(D$3,Consolidado!$D595)),IF(COUNTIFS(Consolidado!$AC$5:AC595,Consolidado!$AC595,Consolidado!$D$5:D595,"*"&amp;D$3&amp;"*")=1,1,0),0))</f>
        <v>0</v>
      </c>
      <c r="E595" s="0" t="n">
        <f aca="false">IF(OR(E$3="",Consolidado!$D595=""),0,IF(ISNUMBER(SEARCH(E$3,Consolidado!$D595)),IF(COUNTIFS(Consolidado!$AC$5:AC595,Consolidado!$AC595,Consolidado!$D$5:D595,"*"&amp;E$3&amp;"*")=1,1,0),0))</f>
        <v>0</v>
      </c>
      <c r="F595" s="0" t="n">
        <f aca="false">IF(OR(F$3="",Consolidado!$D595=""),0,IF(ISNUMBER(SEARCH(F$3,Consolidado!$D595)),IF(COUNTIFS(Consolidado!$AC$5:AC595,Consolidado!$AC595,Consolidado!$D$5:D595,"*"&amp;F$3&amp;"*")=1,1,0),0))</f>
        <v>0</v>
      </c>
      <c r="G595" s="0" t="n">
        <f aca="false">IF(OR(G$3="",Consolidado!$D595=""),0,IF(ISNUMBER(SEARCH(G$3,Consolidado!$D595)),IF(COUNTIFS(Consolidado!$AC$5:AC595,Consolidado!$AC595,Consolidado!$D$5:D595,"*"&amp;G$3&amp;"*")=1,1,0),0))</f>
        <v>0</v>
      </c>
      <c r="H595" s="0" t="n">
        <f aca="false">IF(OR(H$3="",Consolidado!$D595=""),0,IF(ISNUMBER(SEARCH(H$3,Consolidado!$D595)),IF(COUNTIFS(Consolidado!$AC$5:AC595,Consolidado!$AC595,Consolidado!$D$5:D595,"*"&amp;H$3&amp;"*")=1,1,0),0))</f>
        <v>0</v>
      </c>
      <c r="I595" s="0" t="n">
        <f aca="false">IF(OR(I$3="",Consolidado!$D595=""),0,IF(ISNUMBER(SEARCH(I$3,Consolidado!$D595)),IF(COUNTIFS(Consolidado!$AC$5:AC595,Consolidado!$AC595,Consolidado!$D$5:D595,"*"&amp;I$3&amp;"*")=1,1,0),0))</f>
        <v>0</v>
      </c>
      <c r="J595" s="0" t="n">
        <f aca="false">IF(OR(J$3="",Consolidado!$D595=""),0,IF(ISNUMBER(SEARCH(J$3,Consolidado!$D595)),IF(COUNTIFS(Consolidado!$AC$5:AC595,Consolidado!$AC595,Consolidado!$D$5:D595,"*"&amp;J$3&amp;"*")=1,1,0),0))</f>
        <v>0</v>
      </c>
      <c r="K595" s="0" t="n">
        <f aca="false">IF(OR(K$3="",Consolidado!$D595=""),0,IF(ISNUMBER(SEARCH(K$3,Consolidado!$D595)),IF(COUNTIFS(Consolidado!$AC$5:AC595,Consolidado!$AC595,Consolidado!$D$5:D595,"*"&amp;K$3&amp;"*")=1,1,0),0))</f>
        <v>0</v>
      </c>
      <c r="L595" s="0" t="n">
        <f aca="false">IF(OR(L$3="",Consolidado!$D595=""),0,IF(ISNUMBER(SEARCH(L$3,Consolidado!$D595)),IF(COUNTIFS(Consolidado!$AC$5:AC595,Consolidado!$AC595,Consolidado!$D$5:D595,"*"&amp;L$3&amp;"*")=1,1,0),0))</f>
        <v>0</v>
      </c>
      <c r="M595" s="0" t="n">
        <f aca="false">IF(OR(M$3="",Consolidado!$D595=""),0,IF(ISNUMBER(SEARCH(M$3,Consolidado!$D595)),IF(COUNTIFS(Consolidado!$AC$5:AC595,Consolidado!$AC595,Consolidado!$D$5:D595,"*"&amp;M$3&amp;"*")=1,1,0),0))</f>
        <v>0</v>
      </c>
      <c r="N595" s="0" t="n">
        <f aca="false">IF(OR(N$3="",Consolidado!$D595=""),0,IF(ISNUMBER(SEARCH(N$3,Consolidado!$D595)),IF(COUNTIFS(Consolidado!$AC$5:AC595,Consolidado!$AC595,Consolidado!$D$5:D595,"*"&amp;N$3&amp;"*")=1,1,0),0))</f>
        <v>0</v>
      </c>
      <c r="O595" s="0" t="n">
        <f aca="false">IF(OR(O$3="",Consolidado!$D595=""),0,IF(ISNUMBER(SEARCH(O$3,Consolidado!$D595)),IF(COUNTIFS(Consolidado!$AC$5:AC595,Consolidado!$AC595,Consolidado!$D$5:D595,"*"&amp;O$3&amp;"*")=1,1,0),0))</f>
        <v>0</v>
      </c>
      <c r="P595" s="0" t="n">
        <f aca="false">IF(OR(P$3="",Consolidado!$D595=""),0,IF(ISNUMBER(SEARCH(P$3,Consolidado!$D595)),IF(COUNTIFS(Consolidado!$AC$5:AC595,Consolidado!$AC595,Consolidado!$D$5:D595,"*"&amp;P$3&amp;"*")=1,1,0),0))</f>
        <v>0</v>
      </c>
      <c r="Q595" s="0" t="n">
        <f aca="false">IF(OR(Q$3="",Consolidado!$D595=""),0,IF(ISNUMBER(SEARCH(Q$3,Consolidado!$D595)),IF(COUNTIFS(Consolidado!$AC$5:AC595,Consolidado!$AC595,Consolidado!$D$5:D595,"*"&amp;Q$3&amp;"*")=1,1,0),0))</f>
        <v>0</v>
      </c>
      <c r="R595" s="0" t="n">
        <f aca="false">IF(OR(R$3="",Consolidado!$D595=""),0,IF(ISNUMBER(SEARCH(R$3,Consolidado!$D595)),IF(COUNTIFS(Consolidado!$AC$5:AC595,Consolidado!$AC595,Consolidado!$D$5:D595,"*"&amp;R$3&amp;"*")=1,1,0),0))</f>
        <v>0</v>
      </c>
      <c r="S595" s="0" t="n">
        <f aca="false">IF(OR(S$3="",Consolidado!$D595=""),0,IF(ISNUMBER(SEARCH(S$3,Consolidado!$D595)),IF(COUNTIFS(Consolidado!$AC$5:AC595,Consolidado!$AC595,Consolidado!$D$5:D595,"*"&amp;S$3&amp;"*")=1,1,0),0))</f>
        <v>0</v>
      </c>
      <c r="T595" s="0" t="n">
        <f aca="false">IF(OR(T$3="",Consolidado!$D595=""),0,IF(ISNUMBER(SEARCH(T$3,Consolidado!$D595)),IF(COUNTIFS(Consolidado!$AC$5:AC595,Consolidado!$AC595,Consolidado!$D$5:D595,"*"&amp;T$3&amp;"*")=1,1,0),0))</f>
        <v>0</v>
      </c>
      <c r="U595" s="0" t="n">
        <f aca="false">IF(OR(U$3="",Consolidado!$D595=""),0,IF(ISNUMBER(SEARCH(U$3,Consolidado!$D595)),IF(COUNTIFS(Consolidado!$AC$5:AC595,Consolidado!$AC595,Consolidado!$D$5:D595,"*"&amp;U$3&amp;"*")=1,1,0),0))</f>
        <v>0</v>
      </c>
      <c r="V595" s="0" t="n">
        <f aca="false">IF(OR(V$3="",Consolidado!$D595=""),0,IF(ISNUMBER(SEARCH(V$3,Consolidado!$D595)),IF(COUNTIFS(Consolidado!$AC$5:AC595,Consolidado!$AC595,Consolidado!$D$5:D595,"*"&amp;V$3&amp;"*")=1,1,0),0))</f>
        <v>0</v>
      </c>
      <c r="W595" s="0" t="n">
        <f aca="false">IF(OR(W$3="",Consolidado!$D595=""),0,IF(ISNUMBER(SEARCH(W$3,Consolidado!$D595)),IF(COUNTIFS(Consolidado!$AC$5:AC595,Consolidado!$AC595,Consolidado!$D$5:D595,"*"&amp;W$3&amp;"*")=1,1,0),0))</f>
        <v>0</v>
      </c>
      <c r="X595" s="0" t="n">
        <f aca="false">IF(OR(X$3="",Consolidado!$D595=""),0,IF(ISNUMBER(SEARCH(X$3,Consolidado!$D595)),IF(COUNTIFS(Consolidado!$AC$5:AC595,Consolidado!$AC595,Consolidado!$D$5:D595,"*"&amp;X$3&amp;"*")=1,1,0),0))</f>
        <v>0</v>
      </c>
      <c r="Y595" s="0" t="n">
        <f aca="false">IF(OR(Y$3="",Consolidado!$D595=""),0,IF(ISNUMBER(SEARCH(Y$3,Consolidado!$D595)),IF(COUNTIFS(Consolidado!$AC$5:AC595,Consolidado!$AC595,Consolidado!$D$5:D595,"*"&amp;Y$3&amp;"*")=1,1,0),0))</f>
        <v>0</v>
      </c>
      <c r="Z595" s="0" t="n">
        <f aca="false">IF(OR(Z$3="",Consolidado!$D595=""),0,IF(ISNUMBER(SEARCH(Z$3,Consolidado!$D595)),IF(COUNTIFS(Consolidado!$AC$5:AC595,Consolidado!$AC595,Consolidado!$D$5:D595,"*"&amp;Z$3&amp;"*")=1,1,0),0))</f>
        <v>0</v>
      </c>
      <c r="AA595" s="0" t="n">
        <f aca="false">IF(OR(AA$3="",Consolidado!$D595=""),0,IF(ISNUMBER(SEARCH(AA$3,Consolidado!$D595)),IF(COUNTIFS(Consolidado!$AC$5:AC595,Consolidado!$AC595,Consolidado!$D$5:D595,"*"&amp;AA$3&amp;"*")=1,1,0),0))</f>
        <v>0</v>
      </c>
      <c r="AB595" s="0" t="n">
        <f aca="false">IF(OR(AB$3="",Consolidado!$D595=""),0,IF(ISNUMBER(SEARCH(AB$3,Consolidado!$D595)),IF(COUNTIFS(Consolidado!$AC$5:AC595,Consolidado!$AC595,Consolidado!$D$5:D595,"*"&amp;AB$3&amp;"*")=1,1,0),0))</f>
        <v>0</v>
      </c>
      <c r="AC595" s="0" t="n">
        <f aca="false">IF(OR(AC$3="",Consolidado!$D595=""),0,IF(ISNUMBER(SEARCH(AC$3,Consolidado!$D595)),IF(COUNTIFS(Consolidado!$AC$5:AC595,Consolidado!$AC595,Consolidado!$D$5:D595,"*"&amp;AC$3&amp;"*")=1,1,0),0))</f>
        <v>0</v>
      </c>
      <c r="AD595" s="0" t="n">
        <f aca="false">IF(OR(AD$3="",Consolidado!$D595=""),0,IF(ISNUMBER(SEARCH(AD$3,Consolidado!$D595)),IF(COUNTIFS(Consolidado!$AC$5:AC595,Consolidado!$AC595,Consolidado!$D$5:D595,"*"&amp;AD$3&amp;"*")=1,1,0),0))</f>
        <v>0</v>
      </c>
      <c r="AE595" s="0" t="n">
        <f aca="false">IF(OR(AE$3="",Consolidado!$D595=""),0,IF(ISNUMBER(SEARCH(AE$3,Consolidado!$D595)),IF(COUNTIFS(Consolidado!$AC$5:AC595,Consolidado!$AC595,Consolidado!$D$5:D595,"*"&amp;AE$3&amp;"*")=1,1,0),0))</f>
        <v>0</v>
      </c>
      <c r="AF595" s="0" t="n">
        <f aca="false">IF(OR(AF$3="",Consolidado!$D595=""),0,IF(ISNUMBER(SEARCH(AF$3,Consolidado!$D595)),IF(COUNTIFS(Consolidado!$AC$5:AC595,Consolidado!$AC595,Consolidado!$D$5:D595,"*"&amp;AF$3&amp;"*")=1,1,0),0))</f>
        <v>0</v>
      </c>
      <c r="AG595" s="0" t="n">
        <f aca="false">IF(OR(AG$3="",Consolidado!$D595=""),0,IF(ISNUMBER(SEARCH(AG$3,Consolidado!$D595)),IF(COUNTIFS(Consolidado!$AC$5:AC595,Consolidado!$AC595,Consolidado!$D$5:D595,"*"&amp;AG$3&amp;"*")=1,1,0),0))</f>
        <v>0</v>
      </c>
      <c r="AH595" s="0" t="n">
        <f aca="false">IF(OR(AH$3="",Consolidado!$D595=""),0,IF(ISNUMBER(SEARCH(AH$3,Consolidado!$D595)),IF(COUNTIFS(Consolidado!$AC$5:AC595,Consolidado!$AC595,Consolidado!$D$5:D595,"*"&amp;AH$3&amp;"*")=1,1,0),0))</f>
        <v>0</v>
      </c>
      <c r="AI595" s="0" t="n">
        <f aca="false">IF(OR(AI$3="",Consolidado!$D595=""),0,IF(ISNUMBER(SEARCH(AI$3,Consolidado!$D595)),IF(COUNTIFS(Consolidado!$AC$5:AC595,Consolidado!$AC595,Consolidado!$D$5:D595,"*"&amp;AI$3&amp;"*")=1,1,0),0))</f>
        <v>0</v>
      </c>
      <c r="AJ595" s="0" t="n">
        <f aca="false">IF(OR(AJ$3="",Consolidado!$D595=""),0,IF(ISNUMBER(SEARCH(AJ$3,Consolidado!$D595)),IF(COUNTIFS(Consolidado!$AC$5:AC595,Consolidado!$AC595,Consolidado!$D$5:D595,"*"&amp;AJ$3&amp;"*")=1,1,0),0))</f>
        <v>0</v>
      </c>
      <c r="AK595" s="0" t="n">
        <f aca="false">IF(OR(AK$3="",Consolidado!$D595=""),0,IF(ISNUMBER(SEARCH(AK$3,Consolidado!$D595)),IF(COUNTIFS(Consolidado!$AC$5:AC595,Consolidado!$AC595,Consolidado!$D$5:D595,"*"&amp;AK$3&amp;"*")=1,1,0),0))</f>
        <v>0</v>
      </c>
      <c r="AL595" s="0" t="n">
        <f aca="false">IF(OR(AL$3="",Consolidado!$D595=""),0,IF(ISNUMBER(SEARCH(AL$3,Consolidado!$D595)),IF(COUNTIFS(Consolidado!$AC$5:AC595,Consolidado!$AC595,Consolidado!$D$5:D595,"*"&amp;AL$3&amp;"*")=1,1,0),0))</f>
        <v>0</v>
      </c>
      <c r="AM595" s="0" t="n">
        <f aca="false">IF(OR(AM$3="",Consolidado!$D595=""),0,IF(ISNUMBER(SEARCH(AM$3,Consolidado!$D595)),IF(COUNTIFS(Consolidado!$AC$5:AC595,Consolidado!$AC595,Consolidado!$D$5:D595,"*"&amp;AM$3&amp;"*")=1,1,0),0))</f>
        <v>0</v>
      </c>
      <c r="AN595" s="0" t="n">
        <f aca="false">IF(OR(AN$3="",Consolidado!$D595=""),0,IF(ISNUMBER(SEARCH(AN$3,Consolidado!$D595)),IF(COUNTIFS(Consolidado!$AC$5:AC595,Consolidado!$AC595,Consolidado!$D$5:D595,"*"&amp;AN$3&amp;"*")=1,1,0),0))</f>
        <v>0</v>
      </c>
      <c r="AO595" s="0" t="n">
        <f aca="false">IF(OR(AO$3="",Consolidado!$D595=""),0,IF(ISNUMBER(SEARCH(AO$3,Consolidado!$D595)),IF(COUNTIFS(Consolidado!$AC$5:AC595,Consolidado!$AC595,Consolidado!$D$5:D595,"*"&amp;AO$3&amp;"*")=1,1,0),0))</f>
        <v>0</v>
      </c>
    </row>
    <row r="596" customFormat="false" ht="15" hidden="false" customHeight="false" outlineLevel="0" collapsed="false">
      <c r="B596" s="0" t="n">
        <f aca="false">IF(OR(B$3="",Consolidado!$D596=""),0,IF(ISNUMBER(SEARCH(B$3,Consolidado!$D596)),IF(COUNTIFS(Consolidado!$AC$5:AC596,Consolidado!$AC596,Consolidado!$D$5:D596,"*"&amp;B$3&amp;"*")=1,1,0),0))</f>
        <v>0</v>
      </c>
      <c r="C596" s="0" t="n">
        <f aca="false">IF(OR(C$3="",Consolidado!$D596=""),0,IF(ISNUMBER(SEARCH(C$3,Consolidado!$D596)),IF(COUNTIFS(Consolidado!$AC$5:AC596,Consolidado!$AC596,Consolidado!$D$5:D596,"*"&amp;C$3&amp;"*")=1,1,0),0))</f>
        <v>0</v>
      </c>
      <c r="D596" s="0" t="n">
        <f aca="false">IF(OR(D$3="",Consolidado!$D596=""),0,IF(ISNUMBER(SEARCH(D$3,Consolidado!$D596)),IF(COUNTIFS(Consolidado!$AC$5:AC596,Consolidado!$AC596,Consolidado!$D$5:D596,"*"&amp;D$3&amp;"*")=1,1,0),0))</f>
        <v>0</v>
      </c>
      <c r="E596" s="0" t="n">
        <f aca="false">IF(OR(E$3="",Consolidado!$D596=""),0,IF(ISNUMBER(SEARCH(E$3,Consolidado!$D596)),IF(COUNTIFS(Consolidado!$AC$5:AC596,Consolidado!$AC596,Consolidado!$D$5:D596,"*"&amp;E$3&amp;"*")=1,1,0),0))</f>
        <v>0</v>
      </c>
      <c r="F596" s="0" t="n">
        <f aca="false">IF(OR(F$3="",Consolidado!$D596=""),0,IF(ISNUMBER(SEARCH(F$3,Consolidado!$D596)),IF(COUNTIFS(Consolidado!$AC$5:AC596,Consolidado!$AC596,Consolidado!$D$5:D596,"*"&amp;F$3&amp;"*")=1,1,0),0))</f>
        <v>0</v>
      </c>
      <c r="G596" s="0" t="n">
        <f aca="false">IF(OR(G$3="",Consolidado!$D596=""),0,IF(ISNUMBER(SEARCH(G$3,Consolidado!$D596)),IF(COUNTIFS(Consolidado!$AC$5:AC596,Consolidado!$AC596,Consolidado!$D$5:D596,"*"&amp;G$3&amp;"*")=1,1,0),0))</f>
        <v>0</v>
      </c>
      <c r="H596" s="0" t="n">
        <f aca="false">IF(OR(H$3="",Consolidado!$D596=""),0,IF(ISNUMBER(SEARCH(H$3,Consolidado!$D596)),IF(COUNTIFS(Consolidado!$AC$5:AC596,Consolidado!$AC596,Consolidado!$D$5:D596,"*"&amp;H$3&amp;"*")=1,1,0),0))</f>
        <v>0</v>
      </c>
      <c r="I596" s="0" t="n">
        <f aca="false">IF(OR(I$3="",Consolidado!$D596=""),0,IF(ISNUMBER(SEARCH(I$3,Consolidado!$D596)),IF(COUNTIFS(Consolidado!$AC$5:AC596,Consolidado!$AC596,Consolidado!$D$5:D596,"*"&amp;I$3&amp;"*")=1,1,0),0))</f>
        <v>0</v>
      </c>
      <c r="J596" s="0" t="n">
        <f aca="false">IF(OR(J$3="",Consolidado!$D596=""),0,IF(ISNUMBER(SEARCH(J$3,Consolidado!$D596)),IF(COUNTIFS(Consolidado!$AC$5:AC596,Consolidado!$AC596,Consolidado!$D$5:D596,"*"&amp;J$3&amp;"*")=1,1,0),0))</f>
        <v>0</v>
      </c>
      <c r="K596" s="0" t="n">
        <f aca="false">IF(OR(K$3="",Consolidado!$D596=""),0,IF(ISNUMBER(SEARCH(K$3,Consolidado!$D596)),IF(COUNTIFS(Consolidado!$AC$5:AC596,Consolidado!$AC596,Consolidado!$D$5:D596,"*"&amp;K$3&amp;"*")=1,1,0),0))</f>
        <v>0</v>
      </c>
      <c r="L596" s="0" t="n">
        <f aca="false">IF(OR(L$3="",Consolidado!$D596=""),0,IF(ISNUMBER(SEARCH(L$3,Consolidado!$D596)),IF(COUNTIFS(Consolidado!$AC$5:AC596,Consolidado!$AC596,Consolidado!$D$5:D596,"*"&amp;L$3&amp;"*")=1,1,0),0))</f>
        <v>0</v>
      </c>
      <c r="M596" s="0" t="n">
        <f aca="false">IF(OR(M$3="",Consolidado!$D596=""),0,IF(ISNUMBER(SEARCH(M$3,Consolidado!$D596)),IF(COUNTIFS(Consolidado!$AC$5:AC596,Consolidado!$AC596,Consolidado!$D$5:D596,"*"&amp;M$3&amp;"*")=1,1,0),0))</f>
        <v>0</v>
      </c>
      <c r="N596" s="0" t="n">
        <f aca="false">IF(OR(N$3="",Consolidado!$D596=""),0,IF(ISNUMBER(SEARCH(N$3,Consolidado!$D596)),IF(COUNTIFS(Consolidado!$AC$5:AC596,Consolidado!$AC596,Consolidado!$D$5:D596,"*"&amp;N$3&amp;"*")=1,1,0),0))</f>
        <v>0</v>
      </c>
      <c r="O596" s="0" t="n">
        <f aca="false">IF(OR(O$3="",Consolidado!$D596=""),0,IF(ISNUMBER(SEARCH(O$3,Consolidado!$D596)),IF(COUNTIFS(Consolidado!$AC$5:AC596,Consolidado!$AC596,Consolidado!$D$5:D596,"*"&amp;O$3&amp;"*")=1,1,0),0))</f>
        <v>0</v>
      </c>
      <c r="P596" s="0" t="n">
        <f aca="false">IF(OR(P$3="",Consolidado!$D596=""),0,IF(ISNUMBER(SEARCH(P$3,Consolidado!$D596)),IF(COUNTIFS(Consolidado!$AC$5:AC596,Consolidado!$AC596,Consolidado!$D$5:D596,"*"&amp;P$3&amp;"*")=1,1,0),0))</f>
        <v>0</v>
      </c>
      <c r="Q596" s="0" t="n">
        <f aca="false">IF(OR(Q$3="",Consolidado!$D596=""),0,IF(ISNUMBER(SEARCH(Q$3,Consolidado!$D596)),IF(COUNTIFS(Consolidado!$AC$5:AC596,Consolidado!$AC596,Consolidado!$D$5:D596,"*"&amp;Q$3&amp;"*")=1,1,0),0))</f>
        <v>0</v>
      </c>
      <c r="R596" s="0" t="n">
        <f aca="false">IF(OR(R$3="",Consolidado!$D596=""),0,IF(ISNUMBER(SEARCH(R$3,Consolidado!$D596)),IF(COUNTIFS(Consolidado!$AC$5:AC596,Consolidado!$AC596,Consolidado!$D$5:D596,"*"&amp;R$3&amp;"*")=1,1,0),0))</f>
        <v>0</v>
      </c>
      <c r="S596" s="0" t="n">
        <f aca="false">IF(OR(S$3="",Consolidado!$D596=""),0,IF(ISNUMBER(SEARCH(S$3,Consolidado!$D596)),IF(COUNTIFS(Consolidado!$AC$5:AC596,Consolidado!$AC596,Consolidado!$D$5:D596,"*"&amp;S$3&amp;"*")=1,1,0),0))</f>
        <v>0</v>
      </c>
      <c r="T596" s="0" t="n">
        <f aca="false">IF(OR(T$3="",Consolidado!$D596=""),0,IF(ISNUMBER(SEARCH(T$3,Consolidado!$D596)),IF(COUNTIFS(Consolidado!$AC$5:AC596,Consolidado!$AC596,Consolidado!$D$5:D596,"*"&amp;T$3&amp;"*")=1,1,0),0))</f>
        <v>0</v>
      </c>
      <c r="U596" s="0" t="n">
        <f aca="false">IF(OR(U$3="",Consolidado!$D596=""),0,IF(ISNUMBER(SEARCH(U$3,Consolidado!$D596)),IF(COUNTIFS(Consolidado!$AC$5:AC596,Consolidado!$AC596,Consolidado!$D$5:D596,"*"&amp;U$3&amp;"*")=1,1,0),0))</f>
        <v>0</v>
      </c>
      <c r="V596" s="0" t="n">
        <f aca="false">IF(OR(V$3="",Consolidado!$D596=""),0,IF(ISNUMBER(SEARCH(V$3,Consolidado!$D596)),IF(COUNTIFS(Consolidado!$AC$5:AC596,Consolidado!$AC596,Consolidado!$D$5:D596,"*"&amp;V$3&amp;"*")=1,1,0),0))</f>
        <v>0</v>
      </c>
      <c r="W596" s="0" t="n">
        <f aca="false">IF(OR(W$3="",Consolidado!$D596=""),0,IF(ISNUMBER(SEARCH(W$3,Consolidado!$D596)),IF(COUNTIFS(Consolidado!$AC$5:AC596,Consolidado!$AC596,Consolidado!$D$5:D596,"*"&amp;W$3&amp;"*")=1,1,0),0))</f>
        <v>0</v>
      </c>
      <c r="X596" s="0" t="n">
        <f aca="false">IF(OR(X$3="",Consolidado!$D596=""),0,IF(ISNUMBER(SEARCH(X$3,Consolidado!$D596)),IF(COUNTIFS(Consolidado!$AC$5:AC596,Consolidado!$AC596,Consolidado!$D$5:D596,"*"&amp;X$3&amp;"*")=1,1,0),0))</f>
        <v>0</v>
      </c>
      <c r="Y596" s="0" t="n">
        <f aca="false">IF(OR(Y$3="",Consolidado!$D596=""),0,IF(ISNUMBER(SEARCH(Y$3,Consolidado!$D596)),IF(COUNTIFS(Consolidado!$AC$5:AC596,Consolidado!$AC596,Consolidado!$D$5:D596,"*"&amp;Y$3&amp;"*")=1,1,0),0))</f>
        <v>0</v>
      </c>
      <c r="Z596" s="0" t="n">
        <f aca="false">IF(OR(Z$3="",Consolidado!$D596=""),0,IF(ISNUMBER(SEARCH(Z$3,Consolidado!$D596)),IF(COUNTIFS(Consolidado!$AC$5:AC596,Consolidado!$AC596,Consolidado!$D$5:D596,"*"&amp;Z$3&amp;"*")=1,1,0),0))</f>
        <v>0</v>
      </c>
      <c r="AA596" s="0" t="n">
        <f aca="false">IF(OR(AA$3="",Consolidado!$D596=""),0,IF(ISNUMBER(SEARCH(AA$3,Consolidado!$D596)),IF(COUNTIFS(Consolidado!$AC$5:AC596,Consolidado!$AC596,Consolidado!$D$5:D596,"*"&amp;AA$3&amp;"*")=1,1,0),0))</f>
        <v>0</v>
      </c>
      <c r="AB596" s="0" t="n">
        <f aca="false">IF(OR(AB$3="",Consolidado!$D596=""),0,IF(ISNUMBER(SEARCH(AB$3,Consolidado!$D596)),IF(COUNTIFS(Consolidado!$AC$5:AC596,Consolidado!$AC596,Consolidado!$D$5:D596,"*"&amp;AB$3&amp;"*")=1,1,0),0))</f>
        <v>0</v>
      </c>
      <c r="AC596" s="0" t="n">
        <f aca="false">IF(OR(AC$3="",Consolidado!$D596=""),0,IF(ISNUMBER(SEARCH(AC$3,Consolidado!$D596)),IF(COUNTIFS(Consolidado!$AC$5:AC596,Consolidado!$AC596,Consolidado!$D$5:D596,"*"&amp;AC$3&amp;"*")=1,1,0),0))</f>
        <v>0</v>
      </c>
      <c r="AD596" s="0" t="n">
        <f aca="false">IF(OR(AD$3="",Consolidado!$D596=""),0,IF(ISNUMBER(SEARCH(AD$3,Consolidado!$D596)),IF(COUNTIFS(Consolidado!$AC$5:AC596,Consolidado!$AC596,Consolidado!$D$5:D596,"*"&amp;AD$3&amp;"*")=1,1,0),0))</f>
        <v>0</v>
      </c>
      <c r="AE596" s="0" t="n">
        <f aca="false">IF(OR(AE$3="",Consolidado!$D596=""),0,IF(ISNUMBER(SEARCH(AE$3,Consolidado!$D596)),IF(COUNTIFS(Consolidado!$AC$5:AC596,Consolidado!$AC596,Consolidado!$D$5:D596,"*"&amp;AE$3&amp;"*")=1,1,0),0))</f>
        <v>0</v>
      </c>
      <c r="AF596" s="0" t="n">
        <f aca="false">IF(OR(AF$3="",Consolidado!$D596=""),0,IF(ISNUMBER(SEARCH(AF$3,Consolidado!$D596)),IF(COUNTIFS(Consolidado!$AC$5:AC596,Consolidado!$AC596,Consolidado!$D$5:D596,"*"&amp;AF$3&amp;"*")=1,1,0),0))</f>
        <v>0</v>
      </c>
      <c r="AG596" s="0" t="n">
        <f aca="false">IF(OR(AG$3="",Consolidado!$D596=""),0,IF(ISNUMBER(SEARCH(AG$3,Consolidado!$D596)),IF(COUNTIFS(Consolidado!$AC$5:AC596,Consolidado!$AC596,Consolidado!$D$5:D596,"*"&amp;AG$3&amp;"*")=1,1,0),0))</f>
        <v>0</v>
      </c>
      <c r="AH596" s="0" t="n">
        <f aca="false">IF(OR(AH$3="",Consolidado!$D596=""),0,IF(ISNUMBER(SEARCH(AH$3,Consolidado!$D596)),IF(COUNTIFS(Consolidado!$AC$5:AC596,Consolidado!$AC596,Consolidado!$D$5:D596,"*"&amp;AH$3&amp;"*")=1,1,0),0))</f>
        <v>0</v>
      </c>
      <c r="AI596" s="0" t="n">
        <f aca="false">IF(OR(AI$3="",Consolidado!$D596=""),0,IF(ISNUMBER(SEARCH(AI$3,Consolidado!$D596)),IF(COUNTIFS(Consolidado!$AC$5:AC596,Consolidado!$AC596,Consolidado!$D$5:D596,"*"&amp;AI$3&amp;"*")=1,1,0),0))</f>
        <v>0</v>
      </c>
      <c r="AJ596" s="0" t="n">
        <f aca="false">IF(OR(AJ$3="",Consolidado!$D596=""),0,IF(ISNUMBER(SEARCH(AJ$3,Consolidado!$D596)),IF(COUNTIFS(Consolidado!$AC$5:AC596,Consolidado!$AC596,Consolidado!$D$5:D596,"*"&amp;AJ$3&amp;"*")=1,1,0),0))</f>
        <v>0</v>
      </c>
      <c r="AK596" s="0" t="n">
        <f aca="false">IF(OR(AK$3="",Consolidado!$D596=""),0,IF(ISNUMBER(SEARCH(AK$3,Consolidado!$D596)),IF(COUNTIFS(Consolidado!$AC$5:AC596,Consolidado!$AC596,Consolidado!$D$5:D596,"*"&amp;AK$3&amp;"*")=1,1,0),0))</f>
        <v>0</v>
      </c>
      <c r="AL596" s="0" t="n">
        <f aca="false">IF(OR(AL$3="",Consolidado!$D596=""),0,IF(ISNUMBER(SEARCH(AL$3,Consolidado!$D596)),IF(COUNTIFS(Consolidado!$AC$5:AC596,Consolidado!$AC596,Consolidado!$D$5:D596,"*"&amp;AL$3&amp;"*")=1,1,0),0))</f>
        <v>0</v>
      </c>
      <c r="AM596" s="0" t="n">
        <f aca="false">IF(OR(AM$3="",Consolidado!$D596=""),0,IF(ISNUMBER(SEARCH(AM$3,Consolidado!$D596)),IF(COUNTIFS(Consolidado!$AC$5:AC596,Consolidado!$AC596,Consolidado!$D$5:D596,"*"&amp;AM$3&amp;"*")=1,1,0),0))</f>
        <v>0</v>
      </c>
      <c r="AN596" s="0" t="n">
        <f aca="false">IF(OR(AN$3="",Consolidado!$D596=""),0,IF(ISNUMBER(SEARCH(AN$3,Consolidado!$D596)),IF(COUNTIFS(Consolidado!$AC$5:AC596,Consolidado!$AC596,Consolidado!$D$5:D596,"*"&amp;AN$3&amp;"*")=1,1,0),0))</f>
        <v>0</v>
      </c>
      <c r="AO596" s="0" t="n">
        <f aca="false">IF(OR(AO$3="",Consolidado!$D596=""),0,IF(ISNUMBER(SEARCH(AO$3,Consolidado!$D596)),IF(COUNTIFS(Consolidado!$AC$5:AC596,Consolidado!$AC596,Consolidado!$D$5:D596,"*"&amp;AO$3&amp;"*")=1,1,0),0))</f>
        <v>0</v>
      </c>
    </row>
    <row r="597" customFormat="false" ht="15" hidden="false" customHeight="false" outlineLevel="0" collapsed="false">
      <c r="B597" s="0" t="n">
        <f aca="false">IF(OR(B$3="",Consolidado!$D597=""),0,IF(ISNUMBER(SEARCH(B$3,Consolidado!$D597)),IF(COUNTIFS(Consolidado!$AC$5:AC597,Consolidado!$AC597,Consolidado!$D$5:D597,"*"&amp;B$3&amp;"*")=1,1,0),0))</f>
        <v>0</v>
      </c>
      <c r="C597" s="0" t="n">
        <f aca="false">IF(OR(C$3="",Consolidado!$D597=""),0,IF(ISNUMBER(SEARCH(C$3,Consolidado!$D597)),IF(COUNTIFS(Consolidado!$AC$5:AC597,Consolidado!$AC597,Consolidado!$D$5:D597,"*"&amp;C$3&amp;"*")=1,1,0),0))</f>
        <v>0</v>
      </c>
      <c r="D597" s="0" t="n">
        <f aca="false">IF(OR(D$3="",Consolidado!$D597=""),0,IF(ISNUMBER(SEARCH(D$3,Consolidado!$D597)),IF(COUNTIFS(Consolidado!$AC$5:AC597,Consolidado!$AC597,Consolidado!$D$5:D597,"*"&amp;D$3&amp;"*")=1,1,0),0))</f>
        <v>0</v>
      </c>
      <c r="E597" s="0" t="n">
        <f aca="false">IF(OR(E$3="",Consolidado!$D597=""),0,IF(ISNUMBER(SEARCH(E$3,Consolidado!$D597)),IF(COUNTIFS(Consolidado!$AC$5:AC597,Consolidado!$AC597,Consolidado!$D$5:D597,"*"&amp;E$3&amp;"*")=1,1,0),0))</f>
        <v>0</v>
      </c>
      <c r="F597" s="0" t="n">
        <f aca="false">IF(OR(F$3="",Consolidado!$D597=""),0,IF(ISNUMBER(SEARCH(F$3,Consolidado!$D597)),IF(COUNTIFS(Consolidado!$AC$5:AC597,Consolidado!$AC597,Consolidado!$D$5:D597,"*"&amp;F$3&amp;"*")=1,1,0),0))</f>
        <v>0</v>
      </c>
      <c r="G597" s="0" t="n">
        <f aca="false">IF(OR(G$3="",Consolidado!$D597=""),0,IF(ISNUMBER(SEARCH(G$3,Consolidado!$D597)),IF(COUNTIFS(Consolidado!$AC$5:AC597,Consolidado!$AC597,Consolidado!$D$5:D597,"*"&amp;G$3&amp;"*")=1,1,0),0))</f>
        <v>0</v>
      </c>
      <c r="H597" s="0" t="n">
        <f aca="false">IF(OR(H$3="",Consolidado!$D597=""),0,IF(ISNUMBER(SEARCH(H$3,Consolidado!$D597)),IF(COUNTIFS(Consolidado!$AC$5:AC597,Consolidado!$AC597,Consolidado!$D$5:D597,"*"&amp;H$3&amp;"*")=1,1,0),0))</f>
        <v>0</v>
      </c>
      <c r="I597" s="0" t="n">
        <f aca="false">IF(OR(I$3="",Consolidado!$D597=""),0,IF(ISNUMBER(SEARCH(I$3,Consolidado!$D597)),IF(COUNTIFS(Consolidado!$AC$5:AC597,Consolidado!$AC597,Consolidado!$D$5:D597,"*"&amp;I$3&amp;"*")=1,1,0),0))</f>
        <v>0</v>
      </c>
      <c r="J597" s="0" t="n">
        <f aca="false">IF(OR(J$3="",Consolidado!$D597=""),0,IF(ISNUMBER(SEARCH(J$3,Consolidado!$D597)),IF(COUNTIFS(Consolidado!$AC$5:AC597,Consolidado!$AC597,Consolidado!$D$5:D597,"*"&amp;J$3&amp;"*")=1,1,0),0))</f>
        <v>0</v>
      </c>
      <c r="K597" s="0" t="n">
        <f aca="false">IF(OR(K$3="",Consolidado!$D597=""),0,IF(ISNUMBER(SEARCH(K$3,Consolidado!$D597)),IF(COUNTIFS(Consolidado!$AC$5:AC597,Consolidado!$AC597,Consolidado!$D$5:D597,"*"&amp;K$3&amp;"*")=1,1,0),0))</f>
        <v>0</v>
      </c>
      <c r="L597" s="0" t="n">
        <f aca="false">IF(OR(L$3="",Consolidado!$D597=""),0,IF(ISNUMBER(SEARCH(L$3,Consolidado!$D597)),IF(COUNTIFS(Consolidado!$AC$5:AC597,Consolidado!$AC597,Consolidado!$D$5:D597,"*"&amp;L$3&amp;"*")=1,1,0),0))</f>
        <v>0</v>
      </c>
      <c r="M597" s="0" t="n">
        <f aca="false">IF(OR(M$3="",Consolidado!$D597=""),0,IF(ISNUMBER(SEARCH(M$3,Consolidado!$D597)),IF(COUNTIFS(Consolidado!$AC$5:AC597,Consolidado!$AC597,Consolidado!$D$5:D597,"*"&amp;M$3&amp;"*")=1,1,0),0))</f>
        <v>0</v>
      </c>
      <c r="N597" s="0" t="n">
        <f aca="false">IF(OR(N$3="",Consolidado!$D597=""),0,IF(ISNUMBER(SEARCH(N$3,Consolidado!$D597)),IF(COUNTIFS(Consolidado!$AC$5:AC597,Consolidado!$AC597,Consolidado!$D$5:D597,"*"&amp;N$3&amp;"*")=1,1,0),0))</f>
        <v>0</v>
      </c>
      <c r="O597" s="0" t="n">
        <f aca="false">IF(OR(O$3="",Consolidado!$D597=""),0,IF(ISNUMBER(SEARCH(O$3,Consolidado!$D597)),IF(COUNTIFS(Consolidado!$AC$5:AC597,Consolidado!$AC597,Consolidado!$D$5:D597,"*"&amp;O$3&amp;"*")=1,1,0),0))</f>
        <v>0</v>
      </c>
      <c r="P597" s="0" t="n">
        <f aca="false">IF(OR(P$3="",Consolidado!$D597=""),0,IF(ISNUMBER(SEARCH(P$3,Consolidado!$D597)),IF(COUNTIFS(Consolidado!$AC$5:AC597,Consolidado!$AC597,Consolidado!$D$5:D597,"*"&amp;P$3&amp;"*")=1,1,0),0))</f>
        <v>0</v>
      </c>
      <c r="Q597" s="0" t="n">
        <f aca="false">IF(OR(Q$3="",Consolidado!$D597=""),0,IF(ISNUMBER(SEARCH(Q$3,Consolidado!$D597)),IF(COUNTIFS(Consolidado!$AC$5:AC597,Consolidado!$AC597,Consolidado!$D$5:D597,"*"&amp;Q$3&amp;"*")=1,1,0),0))</f>
        <v>0</v>
      </c>
      <c r="R597" s="0" t="n">
        <f aca="false">IF(OR(R$3="",Consolidado!$D597=""),0,IF(ISNUMBER(SEARCH(R$3,Consolidado!$D597)),IF(COUNTIFS(Consolidado!$AC$5:AC597,Consolidado!$AC597,Consolidado!$D$5:D597,"*"&amp;R$3&amp;"*")=1,1,0),0))</f>
        <v>0</v>
      </c>
      <c r="S597" s="0" t="n">
        <f aca="false">IF(OR(S$3="",Consolidado!$D597=""),0,IF(ISNUMBER(SEARCH(S$3,Consolidado!$D597)),IF(COUNTIFS(Consolidado!$AC$5:AC597,Consolidado!$AC597,Consolidado!$D$5:D597,"*"&amp;S$3&amp;"*")=1,1,0),0))</f>
        <v>0</v>
      </c>
      <c r="T597" s="0" t="n">
        <f aca="false">IF(OR(T$3="",Consolidado!$D597=""),0,IF(ISNUMBER(SEARCH(T$3,Consolidado!$D597)),IF(COUNTIFS(Consolidado!$AC$5:AC597,Consolidado!$AC597,Consolidado!$D$5:D597,"*"&amp;T$3&amp;"*")=1,1,0),0))</f>
        <v>0</v>
      </c>
      <c r="U597" s="0" t="n">
        <f aca="false">IF(OR(U$3="",Consolidado!$D597=""),0,IF(ISNUMBER(SEARCH(U$3,Consolidado!$D597)),IF(COUNTIFS(Consolidado!$AC$5:AC597,Consolidado!$AC597,Consolidado!$D$5:D597,"*"&amp;U$3&amp;"*")=1,1,0),0))</f>
        <v>0</v>
      </c>
      <c r="V597" s="0" t="n">
        <f aca="false">IF(OR(V$3="",Consolidado!$D597=""),0,IF(ISNUMBER(SEARCH(V$3,Consolidado!$D597)),IF(COUNTIFS(Consolidado!$AC$5:AC597,Consolidado!$AC597,Consolidado!$D$5:D597,"*"&amp;V$3&amp;"*")=1,1,0),0))</f>
        <v>0</v>
      </c>
      <c r="W597" s="0" t="n">
        <f aca="false">IF(OR(W$3="",Consolidado!$D597=""),0,IF(ISNUMBER(SEARCH(W$3,Consolidado!$D597)),IF(COUNTIFS(Consolidado!$AC$5:AC597,Consolidado!$AC597,Consolidado!$D$5:D597,"*"&amp;W$3&amp;"*")=1,1,0),0))</f>
        <v>0</v>
      </c>
      <c r="X597" s="0" t="n">
        <f aca="false">IF(OR(X$3="",Consolidado!$D597=""),0,IF(ISNUMBER(SEARCH(X$3,Consolidado!$D597)),IF(COUNTIFS(Consolidado!$AC$5:AC597,Consolidado!$AC597,Consolidado!$D$5:D597,"*"&amp;X$3&amp;"*")=1,1,0),0))</f>
        <v>0</v>
      </c>
      <c r="Y597" s="0" t="n">
        <f aca="false">IF(OR(Y$3="",Consolidado!$D597=""),0,IF(ISNUMBER(SEARCH(Y$3,Consolidado!$D597)),IF(COUNTIFS(Consolidado!$AC$5:AC597,Consolidado!$AC597,Consolidado!$D$5:D597,"*"&amp;Y$3&amp;"*")=1,1,0),0))</f>
        <v>0</v>
      </c>
      <c r="Z597" s="0" t="n">
        <f aca="false">IF(OR(Z$3="",Consolidado!$D597=""),0,IF(ISNUMBER(SEARCH(Z$3,Consolidado!$D597)),IF(COUNTIFS(Consolidado!$AC$5:AC597,Consolidado!$AC597,Consolidado!$D$5:D597,"*"&amp;Z$3&amp;"*")=1,1,0),0))</f>
        <v>0</v>
      </c>
      <c r="AA597" s="0" t="n">
        <f aca="false">IF(OR(AA$3="",Consolidado!$D597=""),0,IF(ISNUMBER(SEARCH(AA$3,Consolidado!$D597)),IF(COUNTIFS(Consolidado!$AC$5:AC597,Consolidado!$AC597,Consolidado!$D$5:D597,"*"&amp;AA$3&amp;"*")=1,1,0),0))</f>
        <v>0</v>
      </c>
      <c r="AB597" s="0" t="n">
        <f aca="false">IF(OR(AB$3="",Consolidado!$D597=""),0,IF(ISNUMBER(SEARCH(AB$3,Consolidado!$D597)),IF(COUNTIFS(Consolidado!$AC$5:AC597,Consolidado!$AC597,Consolidado!$D$5:D597,"*"&amp;AB$3&amp;"*")=1,1,0),0))</f>
        <v>0</v>
      </c>
      <c r="AC597" s="0" t="n">
        <f aca="false">IF(OR(AC$3="",Consolidado!$D597=""),0,IF(ISNUMBER(SEARCH(AC$3,Consolidado!$D597)),IF(COUNTIFS(Consolidado!$AC$5:AC597,Consolidado!$AC597,Consolidado!$D$5:D597,"*"&amp;AC$3&amp;"*")=1,1,0),0))</f>
        <v>0</v>
      </c>
      <c r="AD597" s="0" t="n">
        <f aca="false">IF(OR(AD$3="",Consolidado!$D597=""),0,IF(ISNUMBER(SEARCH(AD$3,Consolidado!$D597)),IF(COUNTIFS(Consolidado!$AC$5:AC597,Consolidado!$AC597,Consolidado!$D$5:D597,"*"&amp;AD$3&amp;"*")=1,1,0),0))</f>
        <v>0</v>
      </c>
      <c r="AE597" s="0" t="n">
        <f aca="false">IF(OR(AE$3="",Consolidado!$D597=""),0,IF(ISNUMBER(SEARCH(AE$3,Consolidado!$D597)),IF(COUNTIFS(Consolidado!$AC$5:AC597,Consolidado!$AC597,Consolidado!$D$5:D597,"*"&amp;AE$3&amp;"*")=1,1,0),0))</f>
        <v>0</v>
      </c>
      <c r="AF597" s="0" t="n">
        <f aca="false">IF(OR(AF$3="",Consolidado!$D597=""),0,IF(ISNUMBER(SEARCH(AF$3,Consolidado!$D597)),IF(COUNTIFS(Consolidado!$AC$5:AC597,Consolidado!$AC597,Consolidado!$D$5:D597,"*"&amp;AF$3&amp;"*")=1,1,0),0))</f>
        <v>0</v>
      </c>
      <c r="AG597" s="0" t="n">
        <f aca="false">IF(OR(AG$3="",Consolidado!$D597=""),0,IF(ISNUMBER(SEARCH(AG$3,Consolidado!$D597)),IF(COUNTIFS(Consolidado!$AC$5:AC597,Consolidado!$AC597,Consolidado!$D$5:D597,"*"&amp;AG$3&amp;"*")=1,1,0),0))</f>
        <v>0</v>
      </c>
      <c r="AH597" s="0" t="n">
        <f aca="false">IF(OR(AH$3="",Consolidado!$D597=""),0,IF(ISNUMBER(SEARCH(AH$3,Consolidado!$D597)),IF(COUNTIFS(Consolidado!$AC$5:AC597,Consolidado!$AC597,Consolidado!$D$5:D597,"*"&amp;AH$3&amp;"*")=1,1,0),0))</f>
        <v>0</v>
      </c>
      <c r="AI597" s="0" t="n">
        <f aca="false">IF(OR(AI$3="",Consolidado!$D597=""),0,IF(ISNUMBER(SEARCH(AI$3,Consolidado!$D597)),IF(COUNTIFS(Consolidado!$AC$5:AC597,Consolidado!$AC597,Consolidado!$D$5:D597,"*"&amp;AI$3&amp;"*")=1,1,0),0))</f>
        <v>0</v>
      </c>
      <c r="AJ597" s="0" t="n">
        <f aca="false">IF(OR(AJ$3="",Consolidado!$D597=""),0,IF(ISNUMBER(SEARCH(AJ$3,Consolidado!$D597)),IF(COUNTIFS(Consolidado!$AC$5:AC597,Consolidado!$AC597,Consolidado!$D$5:D597,"*"&amp;AJ$3&amp;"*")=1,1,0),0))</f>
        <v>0</v>
      </c>
      <c r="AK597" s="0" t="n">
        <f aca="false">IF(OR(AK$3="",Consolidado!$D597=""),0,IF(ISNUMBER(SEARCH(AK$3,Consolidado!$D597)),IF(COUNTIFS(Consolidado!$AC$5:AC597,Consolidado!$AC597,Consolidado!$D$5:D597,"*"&amp;AK$3&amp;"*")=1,1,0),0))</f>
        <v>0</v>
      </c>
      <c r="AL597" s="0" t="n">
        <f aca="false">IF(OR(AL$3="",Consolidado!$D597=""),0,IF(ISNUMBER(SEARCH(AL$3,Consolidado!$D597)),IF(COUNTIFS(Consolidado!$AC$5:AC597,Consolidado!$AC597,Consolidado!$D$5:D597,"*"&amp;AL$3&amp;"*")=1,1,0),0))</f>
        <v>0</v>
      </c>
      <c r="AM597" s="0" t="n">
        <f aca="false">IF(OR(AM$3="",Consolidado!$D597=""),0,IF(ISNUMBER(SEARCH(AM$3,Consolidado!$D597)),IF(COUNTIFS(Consolidado!$AC$5:AC597,Consolidado!$AC597,Consolidado!$D$5:D597,"*"&amp;AM$3&amp;"*")=1,1,0),0))</f>
        <v>0</v>
      </c>
      <c r="AN597" s="0" t="n">
        <f aca="false">IF(OR(AN$3="",Consolidado!$D597=""),0,IF(ISNUMBER(SEARCH(AN$3,Consolidado!$D597)),IF(COUNTIFS(Consolidado!$AC$5:AC597,Consolidado!$AC597,Consolidado!$D$5:D597,"*"&amp;AN$3&amp;"*")=1,1,0),0))</f>
        <v>0</v>
      </c>
      <c r="AO597" s="0" t="n">
        <f aca="false">IF(OR(AO$3="",Consolidado!$D597=""),0,IF(ISNUMBER(SEARCH(AO$3,Consolidado!$D597)),IF(COUNTIFS(Consolidado!$AC$5:AC597,Consolidado!$AC597,Consolidado!$D$5:D597,"*"&amp;AO$3&amp;"*")=1,1,0),0))</f>
        <v>0</v>
      </c>
    </row>
    <row r="598" customFormat="false" ht="15" hidden="false" customHeight="false" outlineLevel="0" collapsed="false">
      <c r="B598" s="0" t="n">
        <f aca="false">IF(OR(B$3="",Consolidado!$D598=""),0,IF(ISNUMBER(SEARCH(B$3,Consolidado!$D598)),IF(COUNTIFS(Consolidado!$AC$5:AC598,Consolidado!$AC598,Consolidado!$D$5:D598,"*"&amp;B$3&amp;"*")=1,1,0),0))</f>
        <v>0</v>
      </c>
      <c r="C598" s="0" t="n">
        <f aca="false">IF(OR(C$3="",Consolidado!$D598=""),0,IF(ISNUMBER(SEARCH(C$3,Consolidado!$D598)),IF(COUNTIFS(Consolidado!$AC$5:AC598,Consolidado!$AC598,Consolidado!$D$5:D598,"*"&amp;C$3&amp;"*")=1,1,0),0))</f>
        <v>0</v>
      </c>
      <c r="D598" s="0" t="n">
        <f aca="false">IF(OR(D$3="",Consolidado!$D598=""),0,IF(ISNUMBER(SEARCH(D$3,Consolidado!$D598)),IF(COUNTIFS(Consolidado!$AC$5:AC598,Consolidado!$AC598,Consolidado!$D$5:D598,"*"&amp;D$3&amp;"*")=1,1,0),0))</f>
        <v>0</v>
      </c>
      <c r="E598" s="0" t="n">
        <f aca="false">IF(OR(E$3="",Consolidado!$D598=""),0,IF(ISNUMBER(SEARCH(E$3,Consolidado!$D598)),IF(COUNTIFS(Consolidado!$AC$5:AC598,Consolidado!$AC598,Consolidado!$D$5:D598,"*"&amp;E$3&amp;"*")=1,1,0),0))</f>
        <v>0</v>
      </c>
      <c r="F598" s="0" t="n">
        <f aca="false">IF(OR(F$3="",Consolidado!$D598=""),0,IF(ISNUMBER(SEARCH(F$3,Consolidado!$D598)),IF(COUNTIFS(Consolidado!$AC$5:AC598,Consolidado!$AC598,Consolidado!$D$5:D598,"*"&amp;F$3&amp;"*")=1,1,0),0))</f>
        <v>0</v>
      </c>
      <c r="G598" s="0" t="n">
        <f aca="false">IF(OR(G$3="",Consolidado!$D598=""),0,IF(ISNUMBER(SEARCH(G$3,Consolidado!$D598)),IF(COUNTIFS(Consolidado!$AC$5:AC598,Consolidado!$AC598,Consolidado!$D$5:D598,"*"&amp;G$3&amp;"*")=1,1,0),0))</f>
        <v>0</v>
      </c>
      <c r="H598" s="0" t="n">
        <f aca="false">IF(OR(H$3="",Consolidado!$D598=""),0,IF(ISNUMBER(SEARCH(H$3,Consolidado!$D598)),IF(COUNTIFS(Consolidado!$AC$5:AC598,Consolidado!$AC598,Consolidado!$D$5:D598,"*"&amp;H$3&amp;"*")=1,1,0),0))</f>
        <v>0</v>
      </c>
      <c r="I598" s="0" t="n">
        <f aca="false">IF(OR(I$3="",Consolidado!$D598=""),0,IF(ISNUMBER(SEARCH(I$3,Consolidado!$D598)),IF(COUNTIFS(Consolidado!$AC$5:AC598,Consolidado!$AC598,Consolidado!$D$5:D598,"*"&amp;I$3&amp;"*")=1,1,0),0))</f>
        <v>0</v>
      </c>
      <c r="J598" s="0" t="n">
        <f aca="false">IF(OR(J$3="",Consolidado!$D598=""),0,IF(ISNUMBER(SEARCH(J$3,Consolidado!$D598)),IF(COUNTIFS(Consolidado!$AC$5:AC598,Consolidado!$AC598,Consolidado!$D$5:D598,"*"&amp;J$3&amp;"*")=1,1,0),0))</f>
        <v>0</v>
      </c>
      <c r="K598" s="0" t="n">
        <f aca="false">IF(OR(K$3="",Consolidado!$D598=""),0,IF(ISNUMBER(SEARCH(K$3,Consolidado!$D598)),IF(COUNTIFS(Consolidado!$AC$5:AC598,Consolidado!$AC598,Consolidado!$D$5:D598,"*"&amp;K$3&amp;"*")=1,1,0),0))</f>
        <v>0</v>
      </c>
      <c r="L598" s="0" t="n">
        <f aca="false">IF(OR(L$3="",Consolidado!$D598=""),0,IF(ISNUMBER(SEARCH(L$3,Consolidado!$D598)),IF(COUNTIFS(Consolidado!$AC$5:AC598,Consolidado!$AC598,Consolidado!$D$5:D598,"*"&amp;L$3&amp;"*")=1,1,0),0))</f>
        <v>0</v>
      </c>
      <c r="M598" s="0" t="n">
        <f aca="false">IF(OR(M$3="",Consolidado!$D598=""),0,IF(ISNUMBER(SEARCH(M$3,Consolidado!$D598)),IF(COUNTIFS(Consolidado!$AC$5:AC598,Consolidado!$AC598,Consolidado!$D$5:D598,"*"&amp;M$3&amp;"*")=1,1,0),0))</f>
        <v>0</v>
      </c>
      <c r="N598" s="0" t="n">
        <f aca="false">IF(OR(N$3="",Consolidado!$D598=""),0,IF(ISNUMBER(SEARCH(N$3,Consolidado!$D598)),IF(COUNTIFS(Consolidado!$AC$5:AC598,Consolidado!$AC598,Consolidado!$D$5:D598,"*"&amp;N$3&amp;"*")=1,1,0),0))</f>
        <v>0</v>
      </c>
      <c r="O598" s="0" t="n">
        <f aca="false">IF(OR(O$3="",Consolidado!$D598=""),0,IF(ISNUMBER(SEARCH(O$3,Consolidado!$D598)),IF(COUNTIFS(Consolidado!$AC$5:AC598,Consolidado!$AC598,Consolidado!$D$5:D598,"*"&amp;O$3&amp;"*")=1,1,0),0))</f>
        <v>0</v>
      </c>
      <c r="P598" s="0" t="n">
        <f aca="false">IF(OR(P$3="",Consolidado!$D598=""),0,IF(ISNUMBER(SEARCH(P$3,Consolidado!$D598)),IF(COUNTIFS(Consolidado!$AC$5:AC598,Consolidado!$AC598,Consolidado!$D$5:D598,"*"&amp;P$3&amp;"*")=1,1,0),0))</f>
        <v>0</v>
      </c>
      <c r="Q598" s="0" t="n">
        <f aca="false">IF(OR(Q$3="",Consolidado!$D598=""),0,IF(ISNUMBER(SEARCH(Q$3,Consolidado!$D598)),IF(COUNTIFS(Consolidado!$AC$5:AC598,Consolidado!$AC598,Consolidado!$D$5:D598,"*"&amp;Q$3&amp;"*")=1,1,0),0))</f>
        <v>0</v>
      </c>
      <c r="R598" s="0" t="n">
        <f aca="false">IF(OR(R$3="",Consolidado!$D598=""),0,IF(ISNUMBER(SEARCH(R$3,Consolidado!$D598)),IF(COUNTIFS(Consolidado!$AC$5:AC598,Consolidado!$AC598,Consolidado!$D$5:D598,"*"&amp;R$3&amp;"*")=1,1,0),0))</f>
        <v>0</v>
      </c>
      <c r="S598" s="0" t="n">
        <f aca="false">IF(OR(S$3="",Consolidado!$D598=""),0,IF(ISNUMBER(SEARCH(S$3,Consolidado!$D598)),IF(COUNTIFS(Consolidado!$AC$5:AC598,Consolidado!$AC598,Consolidado!$D$5:D598,"*"&amp;S$3&amp;"*")=1,1,0),0))</f>
        <v>0</v>
      </c>
      <c r="T598" s="0" t="n">
        <f aca="false">IF(OR(T$3="",Consolidado!$D598=""),0,IF(ISNUMBER(SEARCH(T$3,Consolidado!$D598)),IF(COUNTIFS(Consolidado!$AC$5:AC598,Consolidado!$AC598,Consolidado!$D$5:D598,"*"&amp;T$3&amp;"*")=1,1,0),0))</f>
        <v>0</v>
      </c>
      <c r="U598" s="0" t="n">
        <f aca="false">IF(OR(U$3="",Consolidado!$D598=""),0,IF(ISNUMBER(SEARCH(U$3,Consolidado!$D598)),IF(COUNTIFS(Consolidado!$AC$5:AC598,Consolidado!$AC598,Consolidado!$D$5:D598,"*"&amp;U$3&amp;"*")=1,1,0),0))</f>
        <v>0</v>
      </c>
      <c r="V598" s="0" t="n">
        <f aca="false">IF(OR(V$3="",Consolidado!$D598=""),0,IF(ISNUMBER(SEARCH(V$3,Consolidado!$D598)),IF(COUNTIFS(Consolidado!$AC$5:AC598,Consolidado!$AC598,Consolidado!$D$5:D598,"*"&amp;V$3&amp;"*")=1,1,0),0))</f>
        <v>0</v>
      </c>
      <c r="W598" s="0" t="n">
        <f aca="false">IF(OR(W$3="",Consolidado!$D598=""),0,IF(ISNUMBER(SEARCH(W$3,Consolidado!$D598)),IF(COUNTIFS(Consolidado!$AC$5:AC598,Consolidado!$AC598,Consolidado!$D$5:D598,"*"&amp;W$3&amp;"*")=1,1,0),0))</f>
        <v>0</v>
      </c>
      <c r="X598" s="0" t="n">
        <f aca="false">IF(OR(X$3="",Consolidado!$D598=""),0,IF(ISNUMBER(SEARCH(X$3,Consolidado!$D598)),IF(COUNTIFS(Consolidado!$AC$5:AC598,Consolidado!$AC598,Consolidado!$D$5:D598,"*"&amp;X$3&amp;"*")=1,1,0),0))</f>
        <v>0</v>
      </c>
      <c r="Y598" s="0" t="n">
        <f aca="false">IF(OR(Y$3="",Consolidado!$D598=""),0,IF(ISNUMBER(SEARCH(Y$3,Consolidado!$D598)),IF(COUNTIFS(Consolidado!$AC$5:AC598,Consolidado!$AC598,Consolidado!$D$5:D598,"*"&amp;Y$3&amp;"*")=1,1,0),0))</f>
        <v>0</v>
      </c>
      <c r="Z598" s="0" t="n">
        <f aca="false">IF(OR(Z$3="",Consolidado!$D598=""),0,IF(ISNUMBER(SEARCH(Z$3,Consolidado!$D598)),IF(COUNTIFS(Consolidado!$AC$5:AC598,Consolidado!$AC598,Consolidado!$D$5:D598,"*"&amp;Z$3&amp;"*")=1,1,0),0))</f>
        <v>0</v>
      </c>
      <c r="AA598" s="0" t="n">
        <f aca="false">IF(OR(AA$3="",Consolidado!$D598=""),0,IF(ISNUMBER(SEARCH(AA$3,Consolidado!$D598)),IF(COUNTIFS(Consolidado!$AC$5:AC598,Consolidado!$AC598,Consolidado!$D$5:D598,"*"&amp;AA$3&amp;"*")=1,1,0),0))</f>
        <v>0</v>
      </c>
      <c r="AB598" s="0" t="n">
        <f aca="false">IF(OR(AB$3="",Consolidado!$D598=""),0,IF(ISNUMBER(SEARCH(AB$3,Consolidado!$D598)),IF(COUNTIFS(Consolidado!$AC$5:AC598,Consolidado!$AC598,Consolidado!$D$5:D598,"*"&amp;AB$3&amp;"*")=1,1,0),0))</f>
        <v>0</v>
      </c>
      <c r="AC598" s="0" t="n">
        <f aca="false">IF(OR(AC$3="",Consolidado!$D598=""),0,IF(ISNUMBER(SEARCH(AC$3,Consolidado!$D598)),IF(COUNTIFS(Consolidado!$AC$5:AC598,Consolidado!$AC598,Consolidado!$D$5:D598,"*"&amp;AC$3&amp;"*")=1,1,0),0))</f>
        <v>0</v>
      </c>
      <c r="AD598" s="0" t="n">
        <f aca="false">IF(OR(AD$3="",Consolidado!$D598=""),0,IF(ISNUMBER(SEARCH(AD$3,Consolidado!$D598)),IF(COUNTIFS(Consolidado!$AC$5:AC598,Consolidado!$AC598,Consolidado!$D$5:D598,"*"&amp;AD$3&amp;"*")=1,1,0),0))</f>
        <v>0</v>
      </c>
      <c r="AE598" s="0" t="n">
        <f aca="false">IF(OR(AE$3="",Consolidado!$D598=""),0,IF(ISNUMBER(SEARCH(AE$3,Consolidado!$D598)),IF(COUNTIFS(Consolidado!$AC$5:AC598,Consolidado!$AC598,Consolidado!$D$5:D598,"*"&amp;AE$3&amp;"*")=1,1,0),0))</f>
        <v>0</v>
      </c>
      <c r="AF598" s="0" t="n">
        <f aca="false">IF(OR(AF$3="",Consolidado!$D598=""),0,IF(ISNUMBER(SEARCH(AF$3,Consolidado!$D598)),IF(COUNTIFS(Consolidado!$AC$5:AC598,Consolidado!$AC598,Consolidado!$D$5:D598,"*"&amp;AF$3&amp;"*")=1,1,0),0))</f>
        <v>0</v>
      </c>
      <c r="AG598" s="0" t="n">
        <f aca="false">IF(OR(AG$3="",Consolidado!$D598=""),0,IF(ISNUMBER(SEARCH(AG$3,Consolidado!$D598)),IF(COUNTIFS(Consolidado!$AC$5:AC598,Consolidado!$AC598,Consolidado!$D$5:D598,"*"&amp;AG$3&amp;"*")=1,1,0),0))</f>
        <v>0</v>
      </c>
      <c r="AH598" s="0" t="n">
        <f aca="false">IF(OR(AH$3="",Consolidado!$D598=""),0,IF(ISNUMBER(SEARCH(AH$3,Consolidado!$D598)),IF(COUNTIFS(Consolidado!$AC$5:AC598,Consolidado!$AC598,Consolidado!$D$5:D598,"*"&amp;AH$3&amp;"*")=1,1,0),0))</f>
        <v>0</v>
      </c>
      <c r="AI598" s="0" t="n">
        <f aca="false">IF(OR(AI$3="",Consolidado!$D598=""),0,IF(ISNUMBER(SEARCH(AI$3,Consolidado!$D598)),IF(COUNTIFS(Consolidado!$AC$5:AC598,Consolidado!$AC598,Consolidado!$D$5:D598,"*"&amp;AI$3&amp;"*")=1,1,0),0))</f>
        <v>0</v>
      </c>
      <c r="AJ598" s="0" t="n">
        <f aca="false">IF(OR(AJ$3="",Consolidado!$D598=""),0,IF(ISNUMBER(SEARCH(AJ$3,Consolidado!$D598)),IF(COUNTIFS(Consolidado!$AC$5:AC598,Consolidado!$AC598,Consolidado!$D$5:D598,"*"&amp;AJ$3&amp;"*")=1,1,0),0))</f>
        <v>0</v>
      </c>
      <c r="AK598" s="0" t="n">
        <f aca="false">IF(OR(AK$3="",Consolidado!$D598=""),0,IF(ISNUMBER(SEARCH(AK$3,Consolidado!$D598)),IF(COUNTIFS(Consolidado!$AC$5:AC598,Consolidado!$AC598,Consolidado!$D$5:D598,"*"&amp;AK$3&amp;"*")=1,1,0),0))</f>
        <v>0</v>
      </c>
      <c r="AL598" s="0" t="n">
        <f aca="false">IF(OR(AL$3="",Consolidado!$D598=""),0,IF(ISNUMBER(SEARCH(AL$3,Consolidado!$D598)),IF(COUNTIFS(Consolidado!$AC$5:AC598,Consolidado!$AC598,Consolidado!$D$5:D598,"*"&amp;AL$3&amp;"*")=1,1,0),0))</f>
        <v>0</v>
      </c>
      <c r="AM598" s="0" t="n">
        <f aca="false">IF(OR(AM$3="",Consolidado!$D598=""),0,IF(ISNUMBER(SEARCH(AM$3,Consolidado!$D598)),IF(COUNTIFS(Consolidado!$AC$5:AC598,Consolidado!$AC598,Consolidado!$D$5:D598,"*"&amp;AM$3&amp;"*")=1,1,0),0))</f>
        <v>0</v>
      </c>
      <c r="AN598" s="0" t="n">
        <f aca="false">IF(OR(AN$3="",Consolidado!$D598=""),0,IF(ISNUMBER(SEARCH(AN$3,Consolidado!$D598)),IF(COUNTIFS(Consolidado!$AC$5:AC598,Consolidado!$AC598,Consolidado!$D$5:D598,"*"&amp;AN$3&amp;"*")=1,1,0),0))</f>
        <v>0</v>
      </c>
      <c r="AO598" s="0" t="n">
        <f aca="false">IF(OR(AO$3="",Consolidado!$D598=""),0,IF(ISNUMBER(SEARCH(AO$3,Consolidado!$D598)),IF(COUNTIFS(Consolidado!$AC$5:AC598,Consolidado!$AC598,Consolidado!$D$5:D598,"*"&amp;AO$3&amp;"*")=1,1,0),0))</f>
        <v>0</v>
      </c>
    </row>
    <row r="599" customFormat="false" ht="15" hidden="false" customHeight="false" outlineLevel="0" collapsed="false">
      <c r="B599" s="0" t="n">
        <f aca="false">IF(OR(B$3="",Consolidado!$D599=""),0,IF(ISNUMBER(SEARCH(B$3,Consolidado!$D599)),IF(COUNTIFS(Consolidado!$AC$5:AC599,Consolidado!$AC599,Consolidado!$D$5:D599,"*"&amp;B$3&amp;"*")=1,1,0),0))</f>
        <v>0</v>
      </c>
      <c r="C599" s="0" t="n">
        <f aca="false">IF(OR(C$3="",Consolidado!$D599=""),0,IF(ISNUMBER(SEARCH(C$3,Consolidado!$D599)),IF(COUNTIFS(Consolidado!$AC$5:AC599,Consolidado!$AC599,Consolidado!$D$5:D599,"*"&amp;C$3&amp;"*")=1,1,0),0))</f>
        <v>0</v>
      </c>
      <c r="D599" s="0" t="n">
        <f aca="false">IF(OR(D$3="",Consolidado!$D599=""),0,IF(ISNUMBER(SEARCH(D$3,Consolidado!$D599)),IF(COUNTIFS(Consolidado!$AC$5:AC599,Consolidado!$AC599,Consolidado!$D$5:D599,"*"&amp;D$3&amp;"*")=1,1,0),0))</f>
        <v>0</v>
      </c>
      <c r="E599" s="0" t="n">
        <f aca="false">IF(OR(E$3="",Consolidado!$D599=""),0,IF(ISNUMBER(SEARCH(E$3,Consolidado!$D599)),IF(COUNTIFS(Consolidado!$AC$5:AC599,Consolidado!$AC599,Consolidado!$D$5:D599,"*"&amp;E$3&amp;"*")=1,1,0),0))</f>
        <v>0</v>
      </c>
      <c r="F599" s="0" t="n">
        <f aca="false">IF(OR(F$3="",Consolidado!$D599=""),0,IF(ISNUMBER(SEARCH(F$3,Consolidado!$D599)),IF(COUNTIFS(Consolidado!$AC$5:AC599,Consolidado!$AC599,Consolidado!$D$5:D599,"*"&amp;F$3&amp;"*")=1,1,0),0))</f>
        <v>0</v>
      </c>
      <c r="G599" s="0" t="n">
        <f aca="false">IF(OR(G$3="",Consolidado!$D599=""),0,IF(ISNUMBER(SEARCH(G$3,Consolidado!$D599)),IF(COUNTIFS(Consolidado!$AC$5:AC599,Consolidado!$AC599,Consolidado!$D$5:D599,"*"&amp;G$3&amp;"*")=1,1,0),0))</f>
        <v>0</v>
      </c>
      <c r="H599" s="0" t="n">
        <f aca="false">IF(OR(H$3="",Consolidado!$D599=""),0,IF(ISNUMBER(SEARCH(H$3,Consolidado!$D599)),IF(COUNTIFS(Consolidado!$AC$5:AC599,Consolidado!$AC599,Consolidado!$D$5:D599,"*"&amp;H$3&amp;"*")=1,1,0),0))</f>
        <v>0</v>
      </c>
      <c r="I599" s="0" t="n">
        <f aca="false">IF(OR(I$3="",Consolidado!$D599=""),0,IF(ISNUMBER(SEARCH(I$3,Consolidado!$D599)),IF(COUNTIFS(Consolidado!$AC$5:AC599,Consolidado!$AC599,Consolidado!$D$5:D599,"*"&amp;I$3&amp;"*")=1,1,0),0))</f>
        <v>0</v>
      </c>
      <c r="J599" s="0" t="n">
        <f aca="false">IF(OR(J$3="",Consolidado!$D599=""),0,IF(ISNUMBER(SEARCH(J$3,Consolidado!$D599)),IF(COUNTIFS(Consolidado!$AC$5:AC599,Consolidado!$AC599,Consolidado!$D$5:D599,"*"&amp;J$3&amp;"*")=1,1,0),0))</f>
        <v>0</v>
      </c>
      <c r="K599" s="0" t="n">
        <f aca="false">IF(OR(K$3="",Consolidado!$D599=""),0,IF(ISNUMBER(SEARCH(K$3,Consolidado!$D599)),IF(COUNTIFS(Consolidado!$AC$5:AC599,Consolidado!$AC599,Consolidado!$D$5:D599,"*"&amp;K$3&amp;"*")=1,1,0),0))</f>
        <v>0</v>
      </c>
      <c r="L599" s="0" t="n">
        <f aca="false">IF(OR(L$3="",Consolidado!$D599=""),0,IF(ISNUMBER(SEARCH(L$3,Consolidado!$D599)),IF(COUNTIFS(Consolidado!$AC$5:AC599,Consolidado!$AC599,Consolidado!$D$5:D599,"*"&amp;L$3&amp;"*")=1,1,0),0))</f>
        <v>0</v>
      </c>
      <c r="M599" s="0" t="n">
        <f aca="false">IF(OR(M$3="",Consolidado!$D599=""),0,IF(ISNUMBER(SEARCH(M$3,Consolidado!$D599)),IF(COUNTIFS(Consolidado!$AC$5:AC599,Consolidado!$AC599,Consolidado!$D$5:D599,"*"&amp;M$3&amp;"*")=1,1,0),0))</f>
        <v>0</v>
      </c>
      <c r="N599" s="0" t="n">
        <f aca="false">IF(OR(N$3="",Consolidado!$D599=""),0,IF(ISNUMBER(SEARCH(N$3,Consolidado!$D599)),IF(COUNTIFS(Consolidado!$AC$5:AC599,Consolidado!$AC599,Consolidado!$D$5:D599,"*"&amp;N$3&amp;"*")=1,1,0),0))</f>
        <v>0</v>
      </c>
      <c r="O599" s="0" t="n">
        <f aca="false">IF(OR(O$3="",Consolidado!$D599=""),0,IF(ISNUMBER(SEARCH(O$3,Consolidado!$D599)),IF(COUNTIFS(Consolidado!$AC$5:AC599,Consolidado!$AC599,Consolidado!$D$5:D599,"*"&amp;O$3&amp;"*")=1,1,0),0))</f>
        <v>0</v>
      </c>
      <c r="P599" s="0" t="n">
        <f aca="false">IF(OR(P$3="",Consolidado!$D599=""),0,IF(ISNUMBER(SEARCH(P$3,Consolidado!$D599)),IF(COUNTIFS(Consolidado!$AC$5:AC599,Consolidado!$AC599,Consolidado!$D$5:D599,"*"&amp;P$3&amp;"*")=1,1,0),0))</f>
        <v>0</v>
      </c>
      <c r="Q599" s="0" t="n">
        <f aca="false">IF(OR(Q$3="",Consolidado!$D599=""),0,IF(ISNUMBER(SEARCH(Q$3,Consolidado!$D599)),IF(COUNTIFS(Consolidado!$AC$5:AC599,Consolidado!$AC599,Consolidado!$D$5:D599,"*"&amp;Q$3&amp;"*")=1,1,0),0))</f>
        <v>0</v>
      </c>
      <c r="R599" s="0" t="n">
        <f aca="false">IF(OR(R$3="",Consolidado!$D599=""),0,IF(ISNUMBER(SEARCH(R$3,Consolidado!$D599)),IF(COUNTIFS(Consolidado!$AC$5:AC599,Consolidado!$AC599,Consolidado!$D$5:D599,"*"&amp;R$3&amp;"*")=1,1,0),0))</f>
        <v>0</v>
      </c>
      <c r="S599" s="0" t="n">
        <f aca="false">IF(OR(S$3="",Consolidado!$D599=""),0,IF(ISNUMBER(SEARCH(S$3,Consolidado!$D599)),IF(COUNTIFS(Consolidado!$AC$5:AC599,Consolidado!$AC599,Consolidado!$D$5:D599,"*"&amp;S$3&amp;"*")=1,1,0),0))</f>
        <v>0</v>
      </c>
      <c r="T599" s="0" t="n">
        <f aca="false">IF(OR(T$3="",Consolidado!$D599=""),0,IF(ISNUMBER(SEARCH(T$3,Consolidado!$D599)),IF(COUNTIFS(Consolidado!$AC$5:AC599,Consolidado!$AC599,Consolidado!$D$5:D599,"*"&amp;T$3&amp;"*")=1,1,0),0))</f>
        <v>0</v>
      </c>
      <c r="U599" s="0" t="n">
        <f aca="false">IF(OR(U$3="",Consolidado!$D599=""),0,IF(ISNUMBER(SEARCH(U$3,Consolidado!$D599)),IF(COUNTIFS(Consolidado!$AC$5:AC599,Consolidado!$AC599,Consolidado!$D$5:D599,"*"&amp;U$3&amp;"*")=1,1,0),0))</f>
        <v>0</v>
      </c>
      <c r="V599" s="0" t="n">
        <f aca="false">IF(OR(V$3="",Consolidado!$D599=""),0,IF(ISNUMBER(SEARCH(V$3,Consolidado!$D599)),IF(COUNTIFS(Consolidado!$AC$5:AC599,Consolidado!$AC599,Consolidado!$D$5:D599,"*"&amp;V$3&amp;"*")=1,1,0),0))</f>
        <v>0</v>
      </c>
      <c r="W599" s="0" t="n">
        <f aca="false">IF(OR(W$3="",Consolidado!$D599=""),0,IF(ISNUMBER(SEARCH(W$3,Consolidado!$D599)),IF(COUNTIFS(Consolidado!$AC$5:AC599,Consolidado!$AC599,Consolidado!$D$5:D599,"*"&amp;W$3&amp;"*")=1,1,0),0))</f>
        <v>0</v>
      </c>
      <c r="X599" s="0" t="n">
        <f aca="false">IF(OR(X$3="",Consolidado!$D599=""),0,IF(ISNUMBER(SEARCH(X$3,Consolidado!$D599)),IF(COUNTIFS(Consolidado!$AC$5:AC599,Consolidado!$AC599,Consolidado!$D$5:D599,"*"&amp;X$3&amp;"*")=1,1,0),0))</f>
        <v>0</v>
      </c>
      <c r="Y599" s="0" t="n">
        <f aca="false">IF(OR(Y$3="",Consolidado!$D599=""),0,IF(ISNUMBER(SEARCH(Y$3,Consolidado!$D599)),IF(COUNTIFS(Consolidado!$AC$5:AC599,Consolidado!$AC599,Consolidado!$D$5:D599,"*"&amp;Y$3&amp;"*")=1,1,0),0))</f>
        <v>0</v>
      </c>
      <c r="Z599" s="0" t="n">
        <f aca="false">IF(OR(Z$3="",Consolidado!$D599=""),0,IF(ISNUMBER(SEARCH(Z$3,Consolidado!$D599)),IF(COUNTIFS(Consolidado!$AC$5:AC599,Consolidado!$AC599,Consolidado!$D$5:D599,"*"&amp;Z$3&amp;"*")=1,1,0),0))</f>
        <v>0</v>
      </c>
      <c r="AA599" s="0" t="n">
        <f aca="false">IF(OR(AA$3="",Consolidado!$D599=""),0,IF(ISNUMBER(SEARCH(AA$3,Consolidado!$D599)),IF(COUNTIFS(Consolidado!$AC$5:AC599,Consolidado!$AC599,Consolidado!$D$5:D599,"*"&amp;AA$3&amp;"*")=1,1,0),0))</f>
        <v>0</v>
      </c>
      <c r="AB599" s="0" t="n">
        <f aca="false">IF(OR(AB$3="",Consolidado!$D599=""),0,IF(ISNUMBER(SEARCH(AB$3,Consolidado!$D599)),IF(COUNTIFS(Consolidado!$AC$5:AC599,Consolidado!$AC599,Consolidado!$D$5:D599,"*"&amp;AB$3&amp;"*")=1,1,0),0))</f>
        <v>0</v>
      </c>
      <c r="AC599" s="0" t="n">
        <f aca="false">IF(OR(AC$3="",Consolidado!$D599=""),0,IF(ISNUMBER(SEARCH(AC$3,Consolidado!$D599)),IF(COUNTIFS(Consolidado!$AC$5:AC599,Consolidado!$AC599,Consolidado!$D$5:D599,"*"&amp;AC$3&amp;"*")=1,1,0),0))</f>
        <v>0</v>
      </c>
      <c r="AD599" s="0" t="n">
        <f aca="false">IF(OR(AD$3="",Consolidado!$D599=""),0,IF(ISNUMBER(SEARCH(AD$3,Consolidado!$D599)),IF(COUNTIFS(Consolidado!$AC$5:AC599,Consolidado!$AC599,Consolidado!$D$5:D599,"*"&amp;AD$3&amp;"*")=1,1,0),0))</f>
        <v>0</v>
      </c>
      <c r="AE599" s="0" t="n">
        <f aca="false">IF(OR(AE$3="",Consolidado!$D599=""),0,IF(ISNUMBER(SEARCH(AE$3,Consolidado!$D599)),IF(COUNTIFS(Consolidado!$AC$5:AC599,Consolidado!$AC599,Consolidado!$D$5:D599,"*"&amp;AE$3&amp;"*")=1,1,0),0))</f>
        <v>0</v>
      </c>
      <c r="AF599" s="0" t="n">
        <f aca="false">IF(OR(AF$3="",Consolidado!$D599=""),0,IF(ISNUMBER(SEARCH(AF$3,Consolidado!$D599)),IF(COUNTIFS(Consolidado!$AC$5:AC599,Consolidado!$AC599,Consolidado!$D$5:D599,"*"&amp;AF$3&amp;"*")=1,1,0),0))</f>
        <v>0</v>
      </c>
      <c r="AG599" s="0" t="n">
        <f aca="false">IF(OR(AG$3="",Consolidado!$D599=""),0,IF(ISNUMBER(SEARCH(AG$3,Consolidado!$D599)),IF(COUNTIFS(Consolidado!$AC$5:AC599,Consolidado!$AC599,Consolidado!$D$5:D599,"*"&amp;AG$3&amp;"*")=1,1,0),0))</f>
        <v>0</v>
      </c>
      <c r="AH599" s="0" t="n">
        <f aca="false">IF(OR(AH$3="",Consolidado!$D599=""),0,IF(ISNUMBER(SEARCH(AH$3,Consolidado!$D599)),IF(COUNTIFS(Consolidado!$AC$5:AC599,Consolidado!$AC599,Consolidado!$D$5:D599,"*"&amp;AH$3&amp;"*")=1,1,0),0))</f>
        <v>0</v>
      </c>
      <c r="AI599" s="0" t="n">
        <f aca="false">IF(OR(AI$3="",Consolidado!$D599=""),0,IF(ISNUMBER(SEARCH(AI$3,Consolidado!$D599)),IF(COUNTIFS(Consolidado!$AC$5:AC599,Consolidado!$AC599,Consolidado!$D$5:D599,"*"&amp;AI$3&amp;"*")=1,1,0),0))</f>
        <v>0</v>
      </c>
      <c r="AJ599" s="0" t="n">
        <f aca="false">IF(OR(AJ$3="",Consolidado!$D599=""),0,IF(ISNUMBER(SEARCH(AJ$3,Consolidado!$D599)),IF(COUNTIFS(Consolidado!$AC$5:AC599,Consolidado!$AC599,Consolidado!$D$5:D599,"*"&amp;AJ$3&amp;"*")=1,1,0),0))</f>
        <v>0</v>
      </c>
      <c r="AK599" s="0" t="n">
        <f aca="false">IF(OR(AK$3="",Consolidado!$D599=""),0,IF(ISNUMBER(SEARCH(AK$3,Consolidado!$D599)),IF(COUNTIFS(Consolidado!$AC$5:AC599,Consolidado!$AC599,Consolidado!$D$5:D599,"*"&amp;AK$3&amp;"*")=1,1,0),0))</f>
        <v>0</v>
      </c>
      <c r="AL599" s="0" t="n">
        <f aca="false">IF(OR(AL$3="",Consolidado!$D599=""),0,IF(ISNUMBER(SEARCH(AL$3,Consolidado!$D599)),IF(COUNTIFS(Consolidado!$AC$5:AC599,Consolidado!$AC599,Consolidado!$D$5:D599,"*"&amp;AL$3&amp;"*")=1,1,0),0))</f>
        <v>0</v>
      </c>
      <c r="AM599" s="0" t="n">
        <f aca="false">IF(OR(AM$3="",Consolidado!$D599=""),0,IF(ISNUMBER(SEARCH(AM$3,Consolidado!$D599)),IF(COUNTIFS(Consolidado!$AC$5:AC599,Consolidado!$AC599,Consolidado!$D$5:D599,"*"&amp;AM$3&amp;"*")=1,1,0),0))</f>
        <v>0</v>
      </c>
      <c r="AN599" s="0" t="n">
        <f aca="false">IF(OR(AN$3="",Consolidado!$D599=""),0,IF(ISNUMBER(SEARCH(AN$3,Consolidado!$D599)),IF(COUNTIFS(Consolidado!$AC$5:AC599,Consolidado!$AC599,Consolidado!$D$5:D599,"*"&amp;AN$3&amp;"*")=1,1,0),0))</f>
        <v>0</v>
      </c>
      <c r="AO599" s="0" t="n">
        <f aca="false">IF(OR(AO$3="",Consolidado!$D599=""),0,IF(ISNUMBER(SEARCH(AO$3,Consolidado!$D599)),IF(COUNTIFS(Consolidado!$AC$5:AC599,Consolidado!$AC599,Consolidado!$D$5:D599,"*"&amp;AO$3&amp;"*")=1,1,0),0))</f>
        <v>0</v>
      </c>
    </row>
    <row r="600" customFormat="false" ht="15" hidden="false" customHeight="false" outlineLevel="0" collapsed="false">
      <c r="B600" s="0" t="n">
        <f aca="false">IF(OR(B$3="",Consolidado!$D600=""),0,IF(ISNUMBER(SEARCH(B$3,Consolidado!$D600)),IF(COUNTIFS(Consolidado!$AC$5:AC600,Consolidado!$AC600,Consolidado!$D$5:D600,"*"&amp;B$3&amp;"*")=1,1,0),0))</f>
        <v>0</v>
      </c>
      <c r="C600" s="0" t="n">
        <f aca="false">IF(OR(C$3="",Consolidado!$D600=""),0,IF(ISNUMBER(SEARCH(C$3,Consolidado!$D600)),IF(COUNTIFS(Consolidado!$AC$5:AC600,Consolidado!$AC600,Consolidado!$D$5:D600,"*"&amp;C$3&amp;"*")=1,1,0),0))</f>
        <v>0</v>
      </c>
      <c r="D600" s="0" t="n">
        <f aca="false">IF(OR(D$3="",Consolidado!$D600=""),0,IF(ISNUMBER(SEARCH(D$3,Consolidado!$D600)),IF(COUNTIFS(Consolidado!$AC$5:AC600,Consolidado!$AC600,Consolidado!$D$5:D600,"*"&amp;D$3&amp;"*")=1,1,0),0))</f>
        <v>0</v>
      </c>
      <c r="E600" s="0" t="n">
        <f aca="false">IF(OR(E$3="",Consolidado!$D600=""),0,IF(ISNUMBER(SEARCH(E$3,Consolidado!$D600)),IF(COUNTIFS(Consolidado!$AC$5:AC600,Consolidado!$AC600,Consolidado!$D$5:D600,"*"&amp;E$3&amp;"*")=1,1,0),0))</f>
        <v>0</v>
      </c>
      <c r="F600" s="0" t="n">
        <f aca="false">IF(OR(F$3="",Consolidado!$D600=""),0,IF(ISNUMBER(SEARCH(F$3,Consolidado!$D600)),IF(COUNTIFS(Consolidado!$AC$5:AC600,Consolidado!$AC600,Consolidado!$D$5:D600,"*"&amp;F$3&amp;"*")=1,1,0),0))</f>
        <v>0</v>
      </c>
      <c r="G600" s="0" t="n">
        <f aca="false">IF(OR(G$3="",Consolidado!$D600=""),0,IF(ISNUMBER(SEARCH(G$3,Consolidado!$D600)),IF(COUNTIFS(Consolidado!$AC$5:AC600,Consolidado!$AC600,Consolidado!$D$5:D600,"*"&amp;G$3&amp;"*")=1,1,0),0))</f>
        <v>0</v>
      </c>
      <c r="H600" s="0" t="n">
        <f aca="false">IF(OR(H$3="",Consolidado!$D600=""),0,IF(ISNUMBER(SEARCH(H$3,Consolidado!$D600)),IF(COUNTIFS(Consolidado!$AC$5:AC600,Consolidado!$AC600,Consolidado!$D$5:D600,"*"&amp;H$3&amp;"*")=1,1,0),0))</f>
        <v>0</v>
      </c>
      <c r="I600" s="0" t="n">
        <f aca="false">IF(OR(I$3="",Consolidado!$D600=""),0,IF(ISNUMBER(SEARCH(I$3,Consolidado!$D600)),IF(COUNTIFS(Consolidado!$AC$5:AC600,Consolidado!$AC600,Consolidado!$D$5:D600,"*"&amp;I$3&amp;"*")=1,1,0),0))</f>
        <v>0</v>
      </c>
      <c r="J600" s="0" t="n">
        <f aca="false">IF(OR(J$3="",Consolidado!$D600=""),0,IF(ISNUMBER(SEARCH(J$3,Consolidado!$D600)),IF(COUNTIFS(Consolidado!$AC$5:AC600,Consolidado!$AC600,Consolidado!$D$5:D600,"*"&amp;J$3&amp;"*")=1,1,0),0))</f>
        <v>0</v>
      </c>
      <c r="K600" s="0" t="n">
        <f aca="false">IF(OR(K$3="",Consolidado!$D600=""),0,IF(ISNUMBER(SEARCH(K$3,Consolidado!$D600)),IF(COUNTIFS(Consolidado!$AC$5:AC600,Consolidado!$AC600,Consolidado!$D$5:D600,"*"&amp;K$3&amp;"*")=1,1,0),0))</f>
        <v>0</v>
      </c>
      <c r="L600" s="0" t="n">
        <f aca="false">IF(OR(L$3="",Consolidado!$D600=""),0,IF(ISNUMBER(SEARCH(L$3,Consolidado!$D600)),IF(COUNTIFS(Consolidado!$AC$5:AC600,Consolidado!$AC600,Consolidado!$D$5:D600,"*"&amp;L$3&amp;"*")=1,1,0),0))</f>
        <v>0</v>
      </c>
      <c r="M600" s="0" t="n">
        <f aca="false">IF(OR(M$3="",Consolidado!$D600=""),0,IF(ISNUMBER(SEARCH(M$3,Consolidado!$D600)),IF(COUNTIFS(Consolidado!$AC$5:AC600,Consolidado!$AC600,Consolidado!$D$5:D600,"*"&amp;M$3&amp;"*")=1,1,0),0))</f>
        <v>0</v>
      </c>
      <c r="N600" s="0" t="n">
        <f aca="false">IF(OR(N$3="",Consolidado!$D600=""),0,IF(ISNUMBER(SEARCH(N$3,Consolidado!$D600)),IF(COUNTIFS(Consolidado!$AC$5:AC600,Consolidado!$AC600,Consolidado!$D$5:D600,"*"&amp;N$3&amp;"*")=1,1,0),0))</f>
        <v>0</v>
      </c>
      <c r="O600" s="0" t="n">
        <f aca="false">IF(OR(O$3="",Consolidado!$D600=""),0,IF(ISNUMBER(SEARCH(O$3,Consolidado!$D600)),IF(COUNTIFS(Consolidado!$AC$5:AC600,Consolidado!$AC600,Consolidado!$D$5:D600,"*"&amp;O$3&amp;"*")=1,1,0),0))</f>
        <v>0</v>
      </c>
      <c r="P600" s="0" t="n">
        <f aca="false">IF(OR(P$3="",Consolidado!$D600=""),0,IF(ISNUMBER(SEARCH(P$3,Consolidado!$D600)),IF(COUNTIFS(Consolidado!$AC$5:AC600,Consolidado!$AC600,Consolidado!$D$5:D600,"*"&amp;P$3&amp;"*")=1,1,0),0))</f>
        <v>0</v>
      </c>
      <c r="Q600" s="0" t="n">
        <f aca="false">IF(OR(Q$3="",Consolidado!$D600=""),0,IF(ISNUMBER(SEARCH(Q$3,Consolidado!$D600)),IF(COUNTIFS(Consolidado!$AC$5:AC600,Consolidado!$AC600,Consolidado!$D$5:D600,"*"&amp;Q$3&amp;"*")=1,1,0),0))</f>
        <v>0</v>
      </c>
      <c r="R600" s="0" t="n">
        <f aca="false">IF(OR(R$3="",Consolidado!$D600=""),0,IF(ISNUMBER(SEARCH(R$3,Consolidado!$D600)),IF(COUNTIFS(Consolidado!$AC$5:AC600,Consolidado!$AC600,Consolidado!$D$5:D600,"*"&amp;R$3&amp;"*")=1,1,0),0))</f>
        <v>0</v>
      </c>
      <c r="S600" s="0" t="n">
        <f aca="false">IF(OR(S$3="",Consolidado!$D600=""),0,IF(ISNUMBER(SEARCH(S$3,Consolidado!$D600)),IF(COUNTIFS(Consolidado!$AC$5:AC600,Consolidado!$AC600,Consolidado!$D$5:D600,"*"&amp;S$3&amp;"*")=1,1,0),0))</f>
        <v>0</v>
      </c>
      <c r="T600" s="0" t="n">
        <f aca="false">IF(OR(T$3="",Consolidado!$D600=""),0,IF(ISNUMBER(SEARCH(T$3,Consolidado!$D600)),IF(COUNTIFS(Consolidado!$AC$5:AC600,Consolidado!$AC600,Consolidado!$D$5:D600,"*"&amp;T$3&amp;"*")=1,1,0),0))</f>
        <v>0</v>
      </c>
      <c r="U600" s="0" t="n">
        <f aca="false">IF(OR(U$3="",Consolidado!$D600=""),0,IF(ISNUMBER(SEARCH(U$3,Consolidado!$D600)),IF(COUNTIFS(Consolidado!$AC$5:AC600,Consolidado!$AC600,Consolidado!$D$5:D600,"*"&amp;U$3&amp;"*")=1,1,0),0))</f>
        <v>0</v>
      </c>
      <c r="V600" s="0" t="n">
        <f aca="false">IF(OR(V$3="",Consolidado!$D600=""),0,IF(ISNUMBER(SEARCH(V$3,Consolidado!$D600)),IF(COUNTIFS(Consolidado!$AC$5:AC600,Consolidado!$AC600,Consolidado!$D$5:D600,"*"&amp;V$3&amp;"*")=1,1,0),0))</f>
        <v>0</v>
      </c>
      <c r="W600" s="0" t="n">
        <f aca="false">IF(OR(W$3="",Consolidado!$D600=""),0,IF(ISNUMBER(SEARCH(W$3,Consolidado!$D600)),IF(COUNTIFS(Consolidado!$AC$5:AC600,Consolidado!$AC600,Consolidado!$D$5:D600,"*"&amp;W$3&amp;"*")=1,1,0),0))</f>
        <v>0</v>
      </c>
      <c r="X600" s="0" t="n">
        <f aca="false">IF(OR(X$3="",Consolidado!$D600=""),0,IF(ISNUMBER(SEARCH(X$3,Consolidado!$D600)),IF(COUNTIFS(Consolidado!$AC$5:AC600,Consolidado!$AC600,Consolidado!$D$5:D600,"*"&amp;X$3&amp;"*")=1,1,0),0))</f>
        <v>0</v>
      </c>
      <c r="Y600" s="0" t="n">
        <f aca="false">IF(OR(Y$3="",Consolidado!$D600=""),0,IF(ISNUMBER(SEARCH(Y$3,Consolidado!$D600)),IF(COUNTIFS(Consolidado!$AC$5:AC600,Consolidado!$AC600,Consolidado!$D$5:D600,"*"&amp;Y$3&amp;"*")=1,1,0),0))</f>
        <v>0</v>
      </c>
      <c r="Z600" s="0" t="n">
        <f aca="false">IF(OR(Z$3="",Consolidado!$D600=""),0,IF(ISNUMBER(SEARCH(Z$3,Consolidado!$D600)),IF(COUNTIFS(Consolidado!$AC$5:AC600,Consolidado!$AC600,Consolidado!$D$5:D600,"*"&amp;Z$3&amp;"*")=1,1,0),0))</f>
        <v>0</v>
      </c>
      <c r="AA600" s="0" t="n">
        <f aca="false">IF(OR(AA$3="",Consolidado!$D600=""),0,IF(ISNUMBER(SEARCH(AA$3,Consolidado!$D600)),IF(COUNTIFS(Consolidado!$AC$5:AC600,Consolidado!$AC600,Consolidado!$D$5:D600,"*"&amp;AA$3&amp;"*")=1,1,0),0))</f>
        <v>0</v>
      </c>
      <c r="AB600" s="0" t="n">
        <f aca="false">IF(OR(AB$3="",Consolidado!$D600=""),0,IF(ISNUMBER(SEARCH(AB$3,Consolidado!$D600)),IF(COUNTIFS(Consolidado!$AC$5:AC600,Consolidado!$AC600,Consolidado!$D$5:D600,"*"&amp;AB$3&amp;"*")=1,1,0),0))</f>
        <v>0</v>
      </c>
      <c r="AC600" s="0" t="n">
        <f aca="false">IF(OR(AC$3="",Consolidado!$D600=""),0,IF(ISNUMBER(SEARCH(AC$3,Consolidado!$D600)),IF(COUNTIFS(Consolidado!$AC$5:AC600,Consolidado!$AC600,Consolidado!$D$5:D600,"*"&amp;AC$3&amp;"*")=1,1,0),0))</f>
        <v>0</v>
      </c>
      <c r="AD600" s="0" t="n">
        <f aca="false">IF(OR(AD$3="",Consolidado!$D600=""),0,IF(ISNUMBER(SEARCH(AD$3,Consolidado!$D600)),IF(COUNTIFS(Consolidado!$AC$5:AC600,Consolidado!$AC600,Consolidado!$D$5:D600,"*"&amp;AD$3&amp;"*")=1,1,0),0))</f>
        <v>0</v>
      </c>
      <c r="AE600" s="0" t="n">
        <f aca="false">IF(OR(AE$3="",Consolidado!$D600=""),0,IF(ISNUMBER(SEARCH(AE$3,Consolidado!$D600)),IF(COUNTIFS(Consolidado!$AC$5:AC600,Consolidado!$AC600,Consolidado!$D$5:D600,"*"&amp;AE$3&amp;"*")=1,1,0),0))</f>
        <v>0</v>
      </c>
      <c r="AF600" s="0" t="n">
        <f aca="false">IF(OR(AF$3="",Consolidado!$D600=""),0,IF(ISNUMBER(SEARCH(AF$3,Consolidado!$D600)),IF(COUNTIFS(Consolidado!$AC$5:AC600,Consolidado!$AC600,Consolidado!$D$5:D600,"*"&amp;AF$3&amp;"*")=1,1,0),0))</f>
        <v>0</v>
      </c>
      <c r="AG600" s="0" t="n">
        <f aca="false">IF(OR(AG$3="",Consolidado!$D600=""),0,IF(ISNUMBER(SEARCH(AG$3,Consolidado!$D600)),IF(COUNTIFS(Consolidado!$AC$5:AC600,Consolidado!$AC600,Consolidado!$D$5:D600,"*"&amp;AG$3&amp;"*")=1,1,0),0))</f>
        <v>0</v>
      </c>
      <c r="AH600" s="0" t="n">
        <f aca="false">IF(OR(AH$3="",Consolidado!$D600=""),0,IF(ISNUMBER(SEARCH(AH$3,Consolidado!$D600)),IF(COUNTIFS(Consolidado!$AC$5:AC600,Consolidado!$AC600,Consolidado!$D$5:D600,"*"&amp;AH$3&amp;"*")=1,1,0),0))</f>
        <v>0</v>
      </c>
      <c r="AI600" s="0" t="n">
        <f aca="false">IF(OR(AI$3="",Consolidado!$D600=""),0,IF(ISNUMBER(SEARCH(AI$3,Consolidado!$D600)),IF(COUNTIFS(Consolidado!$AC$5:AC600,Consolidado!$AC600,Consolidado!$D$5:D600,"*"&amp;AI$3&amp;"*")=1,1,0),0))</f>
        <v>0</v>
      </c>
      <c r="AJ600" s="0" t="n">
        <f aca="false">IF(OR(AJ$3="",Consolidado!$D600=""),0,IF(ISNUMBER(SEARCH(AJ$3,Consolidado!$D600)),IF(COUNTIFS(Consolidado!$AC$5:AC600,Consolidado!$AC600,Consolidado!$D$5:D600,"*"&amp;AJ$3&amp;"*")=1,1,0),0))</f>
        <v>0</v>
      </c>
      <c r="AK600" s="0" t="n">
        <f aca="false">IF(OR(AK$3="",Consolidado!$D600=""),0,IF(ISNUMBER(SEARCH(AK$3,Consolidado!$D600)),IF(COUNTIFS(Consolidado!$AC$5:AC600,Consolidado!$AC600,Consolidado!$D$5:D600,"*"&amp;AK$3&amp;"*")=1,1,0),0))</f>
        <v>0</v>
      </c>
      <c r="AL600" s="0" t="n">
        <f aca="false">IF(OR(AL$3="",Consolidado!$D600=""),0,IF(ISNUMBER(SEARCH(AL$3,Consolidado!$D600)),IF(COUNTIFS(Consolidado!$AC$5:AC600,Consolidado!$AC600,Consolidado!$D$5:D600,"*"&amp;AL$3&amp;"*")=1,1,0),0))</f>
        <v>0</v>
      </c>
      <c r="AM600" s="0" t="n">
        <f aca="false">IF(OR(AM$3="",Consolidado!$D600=""),0,IF(ISNUMBER(SEARCH(AM$3,Consolidado!$D600)),IF(COUNTIFS(Consolidado!$AC$5:AC600,Consolidado!$AC600,Consolidado!$D$5:D600,"*"&amp;AM$3&amp;"*")=1,1,0),0))</f>
        <v>0</v>
      </c>
      <c r="AN600" s="0" t="n">
        <f aca="false">IF(OR(AN$3="",Consolidado!$D600=""),0,IF(ISNUMBER(SEARCH(AN$3,Consolidado!$D600)),IF(COUNTIFS(Consolidado!$AC$5:AC600,Consolidado!$AC600,Consolidado!$D$5:D600,"*"&amp;AN$3&amp;"*")=1,1,0),0))</f>
        <v>0</v>
      </c>
      <c r="AO600" s="0" t="n">
        <f aca="false">IF(OR(AO$3="",Consolidado!$D600=""),0,IF(ISNUMBER(SEARCH(AO$3,Consolidado!$D600)),IF(COUNTIFS(Consolidado!$AC$5:AC600,Consolidado!$AC600,Consolidado!$D$5:D600,"*"&amp;AO$3&amp;"*")=1,1,0),0))</f>
        <v>0</v>
      </c>
    </row>
    <row r="601" customFormat="false" ht="15" hidden="false" customHeight="false" outlineLevel="0" collapsed="false">
      <c r="B601" s="0" t="n">
        <f aca="false">IF(OR(B$3="",Consolidado!$D601=""),0,IF(ISNUMBER(SEARCH(B$3,Consolidado!$D601)),IF(COUNTIFS(Consolidado!$AC$5:AC601,Consolidado!$AC601,Consolidado!$D$5:D601,"*"&amp;B$3&amp;"*")=1,1,0),0))</f>
        <v>0</v>
      </c>
      <c r="C601" s="0" t="n">
        <f aca="false">IF(OR(C$3="",Consolidado!$D601=""),0,IF(ISNUMBER(SEARCH(C$3,Consolidado!$D601)),IF(COUNTIFS(Consolidado!$AC$5:AC601,Consolidado!$AC601,Consolidado!$D$5:D601,"*"&amp;C$3&amp;"*")=1,1,0),0))</f>
        <v>0</v>
      </c>
      <c r="D601" s="0" t="n">
        <f aca="false">IF(OR(D$3="",Consolidado!$D601=""),0,IF(ISNUMBER(SEARCH(D$3,Consolidado!$D601)),IF(COUNTIFS(Consolidado!$AC$5:AC601,Consolidado!$AC601,Consolidado!$D$5:D601,"*"&amp;D$3&amp;"*")=1,1,0),0))</f>
        <v>0</v>
      </c>
      <c r="E601" s="0" t="n">
        <f aca="false">IF(OR(E$3="",Consolidado!$D601=""),0,IF(ISNUMBER(SEARCH(E$3,Consolidado!$D601)),IF(COUNTIFS(Consolidado!$AC$5:AC601,Consolidado!$AC601,Consolidado!$D$5:D601,"*"&amp;E$3&amp;"*")=1,1,0),0))</f>
        <v>0</v>
      </c>
      <c r="F601" s="0" t="n">
        <f aca="false">IF(OR(F$3="",Consolidado!$D601=""),0,IF(ISNUMBER(SEARCH(F$3,Consolidado!$D601)),IF(COUNTIFS(Consolidado!$AC$5:AC601,Consolidado!$AC601,Consolidado!$D$5:D601,"*"&amp;F$3&amp;"*")=1,1,0),0))</f>
        <v>0</v>
      </c>
      <c r="G601" s="0" t="n">
        <f aca="false">IF(OR(G$3="",Consolidado!$D601=""),0,IF(ISNUMBER(SEARCH(G$3,Consolidado!$D601)),IF(COUNTIFS(Consolidado!$AC$5:AC601,Consolidado!$AC601,Consolidado!$D$5:D601,"*"&amp;G$3&amp;"*")=1,1,0),0))</f>
        <v>0</v>
      </c>
      <c r="H601" s="0" t="n">
        <f aca="false">IF(OR(H$3="",Consolidado!$D601=""),0,IF(ISNUMBER(SEARCH(H$3,Consolidado!$D601)),IF(COUNTIFS(Consolidado!$AC$5:AC601,Consolidado!$AC601,Consolidado!$D$5:D601,"*"&amp;H$3&amp;"*")=1,1,0),0))</f>
        <v>0</v>
      </c>
      <c r="I601" s="0" t="n">
        <f aca="false">IF(OR(I$3="",Consolidado!$D601=""),0,IF(ISNUMBER(SEARCH(I$3,Consolidado!$D601)),IF(COUNTIFS(Consolidado!$AC$5:AC601,Consolidado!$AC601,Consolidado!$D$5:D601,"*"&amp;I$3&amp;"*")=1,1,0),0))</f>
        <v>0</v>
      </c>
      <c r="J601" s="0" t="n">
        <f aca="false">IF(OR(J$3="",Consolidado!$D601=""),0,IF(ISNUMBER(SEARCH(J$3,Consolidado!$D601)),IF(COUNTIFS(Consolidado!$AC$5:AC601,Consolidado!$AC601,Consolidado!$D$5:D601,"*"&amp;J$3&amp;"*")=1,1,0),0))</f>
        <v>0</v>
      </c>
      <c r="K601" s="0" t="n">
        <f aca="false">IF(OR(K$3="",Consolidado!$D601=""),0,IF(ISNUMBER(SEARCH(K$3,Consolidado!$D601)),IF(COUNTIFS(Consolidado!$AC$5:AC601,Consolidado!$AC601,Consolidado!$D$5:D601,"*"&amp;K$3&amp;"*")=1,1,0),0))</f>
        <v>0</v>
      </c>
      <c r="L601" s="0" t="n">
        <f aca="false">IF(OR(L$3="",Consolidado!$D601=""),0,IF(ISNUMBER(SEARCH(L$3,Consolidado!$D601)),IF(COUNTIFS(Consolidado!$AC$5:AC601,Consolidado!$AC601,Consolidado!$D$5:D601,"*"&amp;L$3&amp;"*")=1,1,0),0))</f>
        <v>0</v>
      </c>
      <c r="M601" s="0" t="n">
        <f aca="false">IF(OR(M$3="",Consolidado!$D601=""),0,IF(ISNUMBER(SEARCH(M$3,Consolidado!$D601)),IF(COUNTIFS(Consolidado!$AC$5:AC601,Consolidado!$AC601,Consolidado!$D$5:D601,"*"&amp;M$3&amp;"*")=1,1,0),0))</f>
        <v>0</v>
      </c>
      <c r="N601" s="0" t="n">
        <f aca="false">IF(OR(N$3="",Consolidado!$D601=""),0,IF(ISNUMBER(SEARCH(N$3,Consolidado!$D601)),IF(COUNTIFS(Consolidado!$AC$5:AC601,Consolidado!$AC601,Consolidado!$D$5:D601,"*"&amp;N$3&amp;"*")=1,1,0),0))</f>
        <v>0</v>
      </c>
      <c r="O601" s="0" t="n">
        <f aca="false">IF(OR(O$3="",Consolidado!$D601=""),0,IF(ISNUMBER(SEARCH(O$3,Consolidado!$D601)),IF(COUNTIFS(Consolidado!$AC$5:AC601,Consolidado!$AC601,Consolidado!$D$5:D601,"*"&amp;O$3&amp;"*")=1,1,0),0))</f>
        <v>0</v>
      </c>
      <c r="P601" s="0" t="n">
        <f aca="false">IF(OR(P$3="",Consolidado!$D601=""),0,IF(ISNUMBER(SEARCH(P$3,Consolidado!$D601)),IF(COUNTIFS(Consolidado!$AC$5:AC601,Consolidado!$AC601,Consolidado!$D$5:D601,"*"&amp;P$3&amp;"*")=1,1,0),0))</f>
        <v>0</v>
      </c>
      <c r="Q601" s="0" t="n">
        <f aca="false">IF(OR(Q$3="",Consolidado!$D601=""),0,IF(ISNUMBER(SEARCH(Q$3,Consolidado!$D601)),IF(COUNTIFS(Consolidado!$AC$5:AC601,Consolidado!$AC601,Consolidado!$D$5:D601,"*"&amp;Q$3&amp;"*")=1,1,0),0))</f>
        <v>0</v>
      </c>
      <c r="R601" s="0" t="n">
        <f aca="false">IF(OR(R$3="",Consolidado!$D601=""),0,IF(ISNUMBER(SEARCH(R$3,Consolidado!$D601)),IF(COUNTIFS(Consolidado!$AC$5:AC601,Consolidado!$AC601,Consolidado!$D$5:D601,"*"&amp;R$3&amp;"*")=1,1,0),0))</f>
        <v>0</v>
      </c>
      <c r="S601" s="0" t="n">
        <f aca="false">IF(OR(S$3="",Consolidado!$D601=""),0,IF(ISNUMBER(SEARCH(S$3,Consolidado!$D601)),IF(COUNTIFS(Consolidado!$AC$5:AC601,Consolidado!$AC601,Consolidado!$D$5:D601,"*"&amp;S$3&amp;"*")=1,1,0),0))</f>
        <v>0</v>
      </c>
      <c r="T601" s="0" t="n">
        <f aca="false">IF(OR(T$3="",Consolidado!$D601=""),0,IF(ISNUMBER(SEARCH(T$3,Consolidado!$D601)),IF(COUNTIFS(Consolidado!$AC$5:AC601,Consolidado!$AC601,Consolidado!$D$5:D601,"*"&amp;T$3&amp;"*")=1,1,0),0))</f>
        <v>0</v>
      </c>
      <c r="U601" s="0" t="n">
        <f aca="false">IF(OR(U$3="",Consolidado!$D601=""),0,IF(ISNUMBER(SEARCH(U$3,Consolidado!$D601)),IF(COUNTIFS(Consolidado!$AC$5:AC601,Consolidado!$AC601,Consolidado!$D$5:D601,"*"&amp;U$3&amp;"*")=1,1,0),0))</f>
        <v>0</v>
      </c>
      <c r="V601" s="0" t="n">
        <f aca="false">IF(OR(V$3="",Consolidado!$D601=""),0,IF(ISNUMBER(SEARCH(V$3,Consolidado!$D601)),IF(COUNTIFS(Consolidado!$AC$5:AC601,Consolidado!$AC601,Consolidado!$D$5:D601,"*"&amp;V$3&amp;"*")=1,1,0),0))</f>
        <v>0</v>
      </c>
      <c r="W601" s="0" t="n">
        <f aca="false">IF(OR(W$3="",Consolidado!$D601=""),0,IF(ISNUMBER(SEARCH(W$3,Consolidado!$D601)),IF(COUNTIFS(Consolidado!$AC$5:AC601,Consolidado!$AC601,Consolidado!$D$5:D601,"*"&amp;W$3&amp;"*")=1,1,0),0))</f>
        <v>0</v>
      </c>
      <c r="X601" s="0" t="n">
        <f aca="false">IF(OR(X$3="",Consolidado!$D601=""),0,IF(ISNUMBER(SEARCH(X$3,Consolidado!$D601)),IF(COUNTIFS(Consolidado!$AC$5:AC601,Consolidado!$AC601,Consolidado!$D$5:D601,"*"&amp;X$3&amp;"*")=1,1,0),0))</f>
        <v>0</v>
      </c>
      <c r="Y601" s="0" t="n">
        <f aca="false">IF(OR(Y$3="",Consolidado!$D601=""),0,IF(ISNUMBER(SEARCH(Y$3,Consolidado!$D601)),IF(COUNTIFS(Consolidado!$AC$5:AC601,Consolidado!$AC601,Consolidado!$D$5:D601,"*"&amp;Y$3&amp;"*")=1,1,0),0))</f>
        <v>0</v>
      </c>
      <c r="Z601" s="0" t="n">
        <f aca="false">IF(OR(Z$3="",Consolidado!$D601=""),0,IF(ISNUMBER(SEARCH(Z$3,Consolidado!$D601)),IF(COUNTIFS(Consolidado!$AC$5:AC601,Consolidado!$AC601,Consolidado!$D$5:D601,"*"&amp;Z$3&amp;"*")=1,1,0),0))</f>
        <v>0</v>
      </c>
      <c r="AA601" s="0" t="n">
        <f aca="false">IF(OR(AA$3="",Consolidado!$D601=""),0,IF(ISNUMBER(SEARCH(AA$3,Consolidado!$D601)),IF(COUNTIFS(Consolidado!$AC$5:AC601,Consolidado!$AC601,Consolidado!$D$5:D601,"*"&amp;AA$3&amp;"*")=1,1,0),0))</f>
        <v>0</v>
      </c>
      <c r="AB601" s="0" t="n">
        <f aca="false">IF(OR(AB$3="",Consolidado!$D601=""),0,IF(ISNUMBER(SEARCH(AB$3,Consolidado!$D601)),IF(COUNTIFS(Consolidado!$AC$5:AC601,Consolidado!$AC601,Consolidado!$D$5:D601,"*"&amp;AB$3&amp;"*")=1,1,0),0))</f>
        <v>0</v>
      </c>
      <c r="AC601" s="0" t="n">
        <f aca="false">IF(OR(AC$3="",Consolidado!$D601=""),0,IF(ISNUMBER(SEARCH(AC$3,Consolidado!$D601)),IF(COUNTIFS(Consolidado!$AC$5:AC601,Consolidado!$AC601,Consolidado!$D$5:D601,"*"&amp;AC$3&amp;"*")=1,1,0),0))</f>
        <v>0</v>
      </c>
      <c r="AD601" s="0" t="n">
        <f aca="false">IF(OR(AD$3="",Consolidado!$D601=""),0,IF(ISNUMBER(SEARCH(AD$3,Consolidado!$D601)),IF(COUNTIFS(Consolidado!$AC$5:AC601,Consolidado!$AC601,Consolidado!$D$5:D601,"*"&amp;AD$3&amp;"*")=1,1,0),0))</f>
        <v>0</v>
      </c>
      <c r="AE601" s="0" t="n">
        <f aca="false">IF(OR(AE$3="",Consolidado!$D601=""),0,IF(ISNUMBER(SEARCH(AE$3,Consolidado!$D601)),IF(COUNTIFS(Consolidado!$AC$5:AC601,Consolidado!$AC601,Consolidado!$D$5:D601,"*"&amp;AE$3&amp;"*")=1,1,0),0))</f>
        <v>0</v>
      </c>
      <c r="AF601" s="0" t="n">
        <f aca="false">IF(OR(AF$3="",Consolidado!$D601=""),0,IF(ISNUMBER(SEARCH(AF$3,Consolidado!$D601)),IF(COUNTIFS(Consolidado!$AC$5:AC601,Consolidado!$AC601,Consolidado!$D$5:D601,"*"&amp;AF$3&amp;"*")=1,1,0),0))</f>
        <v>0</v>
      </c>
      <c r="AG601" s="0" t="n">
        <f aca="false">IF(OR(AG$3="",Consolidado!$D601=""),0,IF(ISNUMBER(SEARCH(AG$3,Consolidado!$D601)),IF(COUNTIFS(Consolidado!$AC$5:AC601,Consolidado!$AC601,Consolidado!$D$5:D601,"*"&amp;AG$3&amp;"*")=1,1,0),0))</f>
        <v>0</v>
      </c>
      <c r="AH601" s="0" t="n">
        <f aca="false">IF(OR(AH$3="",Consolidado!$D601=""),0,IF(ISNUMBER(SEARCH(AH$3,Consolidado!$D601)),IF(COUNTIFS(Consolidado!$AC$5:AC601,Consolidado!$AC601,Consolidado!$D$5:D601,"*"&amp;AH$3&amp;"*")=1,1,0),0))</f>
        <v>0</v>
      </c>
      <c r="AI601" s="0" t="n">
        <f aca="false">IF(OR(AI$3="",Consolidado!$D601=""),0,IF(ISNUMBER(SEARCH(AI$3,Consolidado!$D601)),IF(COUNTIFS(Consolidado!$AC$5:AC601,Consolidado!$AC601,Consolidado!$D$5:D601,"*"&amp;AI$3&amp;"*")=1,1,0),0))</f>
        <v>0</v>
      </c>
      <c r="AJ601" s="0" t="n">
        <f aca="false">IF(OR(AJ$3="",Consolidado!$D601=""),0,IF(ISNUMBER(SEARCH(AJ$3,Consolidado!$D601)),IF(COUNTIFS(Consolidado!$AC$5:AC601,Consolidado!$AC601,Consolidado!$D$5:D601,"*"&amp;AJ$3&amp;"*")=1,1,0),0))</f>
        <v>0</v>
      </c>
      <c r="AK601" s="0" t="n">
        <f aca="false">IF(OR(AK$3="",Consolidado!$D601=""),0,IF(ISNUMBER(SEARCH(AK$3,Consolidado!$D601)),IF(COUNTIFS(Consolidado!$AC$5:AC601,Consolidado!$AC601,Consolidado!$D$5:D601,"*"&amp;AK$3&amp;"*")=1,1,0),0))</f>
        <v>0</v>
      </c>
      <c r="AL601" s="0" t="n">
        <f aca="false">IF(OR(AL$3="",Consolidado!$D601=""),0,IF(ISNUMBER(SEARCH(AL$3,Consolidado!$D601)),IF(COUNTIFS(Consolidado!$AC$5:AC601,Consolidado!$AC601,Consolidado!$D$5:D601,"*"&amp;AL$3&amp;"*")=1,1,0),0))</f>
        <v>0</v>
      </c>
      <c r="AM601" s="0" t="n">
        <f aca="false">IF(OR(AM$3="",Consolidado!$D601=""),0,IF(ISNUMBER(SEARCH(AM$3,Consolidado!$D601)),IF(COUNTIFS(Consolidado!$AC$5:AC601,Consolidado!$AC601,Consolidado!$D$5:D601,"*"&amp;AM$3&amp;"*")=1,1,0),0))</f>
        <v>0</v>
      </c>
      <c r="AN601" s="0" t="n">
        <f aca="false">IF(OR(AN$3="",Consolidado!$D601=""),0,IF(ISNUMBER(SEARCH(AN$3,Consolidado!$D601)),IF(COUNTIFS(Consolidado!$AC$5:AC601,Consolidado!$AC601,Consolidado!$D$5:D601,"*"&amp;AN$3&amp;"*")=1,1,0),0))</f>
        <v>0</v>
      </c>
      <c r="AO601" s="0" t="n">
        <f aca="false">IF(OR(AO$3="",Consolidado!$D601=""),0,IF(ISNUMBER(SEARCH(AO$3,Consolidado!$D601)),IF(COUNTIFS(Consolidado!$AC$5:AC601,Consolidado!$AC601,Consolidado!$D$5:D601,"*"&amp;AO$3&amp;"*")=1,1,0),0))</f>
        <v>0</v>
      </c>
    </row>
    <row r="602" customFormat="false" ht="15" hidden="false" customHeight="false" outlineLevel="0" collapsed="false">
      <c r="B602" s="0" t="n">
        <f aca="false">IF(OR(B$3="",Consolidado!$D602=""),0,IF(ISNUMBER(SEARCH(B$3,Consolidado!$D602)),IF(COUNTIFS(Consolidado!$AC$5:AC602,Consolidado!$AC602,Consolidado!$D$5:D602,"*"&amp;B$3&amp;"*")=1,1,0),0))</f>
        <v>0</v>
      </c>
      <c r="C602" s="0" t="n">
        <f aca="false">IF(OR(C$3="",Consolidado!$D602=""),0,IF(ISNUMBER(SEARCH(C$3,Consolidado!$D602)),IF(COUNTIFS(Consolidado!$AC$5:AC602,Consolidado!$AC602,Consolidado!$D$5:D602,"*"&amp;C$3&amp;"*")=1,1,0),0))</f>
        <v>0</v>
      </c>
      <c r="D602" s="0" t="n">
        <f aca="false">IF(OR(D$3="",Consolidado!$D602=""),0,IF(ISNUMBER(SEARCH(D$3,Consolidado!$D602)),IF(COUNTIFS(Consolidado!$AC$5:AC602,Consolidado!$AC602,Consolidado!$D$5:D602,"*"&amp;D$3&amp;"*")=1,1,0),0))</f>
        <v>0</v>
      </c>
      <c r="E602" s="0" t="n">
        <f aca="false">IF(OR(E$3="",Consolidado!$D602=""),0,IF(ISNUMBER(SEARCH(E$3,Consolidado!$D602)),IF(COUNTIFS(Consolidado!$AC$5:AC602,Consolidado!$AC602,Consolidado!$D$5:D602,"*"&amp;E$3&amp;"*")=1,1,0),0))</f>
        <v>0</v>
      </c>
      <c r="F602" s="0" t="n">
        <f aca="false">IF(OR(F$3="",Consolidado!$D602=""),0,IF(ISNUMBER(SEARCH(F$3,Consolidado!$D602)),IF(COUNTIFS(Consolidado!$AC$5:AC602,Consolidado!$AC602,Consolidado!$D$5:D602,"*"&amp;F$3&amp;"*")=1,1,0),0))</f>
        <v>0</v>
      </c>
      <c r="G602" s="0" t="n">
        <f aca="false">IF(OR(G$3="",Consolidado!$D602=""),0,IF(ISNUMBER(SEARCH(G$3,Consolidado!$D602)),IF(COUNTIFS(Consolidado!$AC$5:AC602,Consolidado!$AC602,Consolidado!$D$5:D602,"*"&amp;G$3&amp;"*")=1,1,0),0))</f>
        <v>0</v>
      </c>
      <c r="H602" s="0" t="n">
        <f aca="false">IF(OR(H$3="",Consolidado!$D602=""),0,IF(ISNUMBER(SEARCH(H$3,Consolidado!$D602)),IF(COUNTIFS(Consolidado!$AC$5:AC602,Consolidado!$AC602,Consolidado!$D$5:D602,"*"&amp;H$3&amp;"*")=1,1,0),0))</f>
        <v>0</v>
      </c>
      <c r="I602" s="0" t="n">
        <f aca="false">IF(OR(I$3="",Consolidado!$D602=""),0,IF(ISNUMBER(SEARCH(I$3,Consolidado!$D602)),IF(COUNTIFS(Consolidado!$AC$5:AC602,Consolidado!$AC602,Consolidado!$D$5:D602,"*"&amp;I$3&amp;"*")=1,1,0),0))</f>
        <v>0</v>
      </c>
      <c r="J602" s="0" t="n">
        <f aca="false">IF(OR(J$3="",Consolidado!$D602=""),0,IF(ISNUMBER(SEARCH(J$3,Consolidado!$D602)),IF(COUNTIFS(Consolidado!$AC$5:AC602,Consolidado!$AC602,Consolidado!$D$5:D602,"*"&amp;J$3&amp;"*")=1,1,0),0))</f>
        <v>0</v>
      </c>
      <c r="K602" s="0" t="n">
        <f aca="false">IF(OR(K$3="",Consolidado!$D602=""),0,IF(ISNUMBER(SEARCH(K$3,Consolidado!$D602)),IF(COUNTIFS(Consolidado!$AC$5:AC602,Consolidado!$AC602,Consolidado!$D$5:D602,"*"&amp;K$3&amp;"*")=1,1,0),0))</f>
        <v>0</v>
      </c>
      <c r="L602" s="0" t="n">
        <f aca="false">IF(OR(L$3="",Consolidado!$D602=""),0,IF(ISNUMBER(SEARCH(L$3,Consolidado!$D602)),IF(COUNTIFS(Consolidado!$AC$5:AC602,Consolidado!$AC602,Consolidado!$D$5:D602,"*"&amp;L$3&amp;"*")=1,1,0),0))</f>
        <v>0</v>
      </c>
      <c r="M602" s="0" t="n">
        <f aca="false">IF(OR(M$3="",Consolidado!$D602=""),0,IF(ISNUMBER(SEARCH(M$3,Consolidado!$D602)),IF(COUNTIFS(Consolidado!$AC$5:AC602,Consolidado!$AC602,Consolidado!$D$5:D602,"*"&amp;M$3&amp;"*")=1,1,0),0))</f>
        <v>0</v>
      </c>
      <c r="N602" s="0" t="n">
        <f aca="false">IF(OR(N$3="",Consolidado!$D602=""),0,IF(ISNUMBER(SEARCH(N$3,Consolidado!$D602)),IF(COUNTIFS(Consolidado!$AC$5:AC602,Consolidado!$AC602,Consolidado!$D$5:D602,"*"&amp;N$3&amp;"*")=1,1,0),0))</f>
        <v>0</v>
      </c>
      <c r="O602" s="0" t="n">
        <f aca="false">IF(OR(O$3="",Consolidado!$D602=""),0,IF(ISNUMBER(SEARCH(O$3,Consolidado!$D602)),IF(COUNTIFS(Consolidado!$AC$5:AC602,Consolidado!$AC602,Consolidado!$D$5:D602,"*"&amp;O$3&amp;"*")=1,1,0),0))</f>
        <v>0</v>
      </c>
      <c r="P602" s="0" t="n">
        <f aca="false">IF(OR(P$3="",Consolidado!$D602=""),0,IF(ISNUMBER(SEARCH(P$3,Consolidado!$D602)),IF(COUNTIFS(Consolidado!$AC$5:AC602,Consolidado!$AC602,Consolidado!$D$5:D602,"*"&amp;P$3&amp;"*")=1,1,0),0))</f>
        <v>0</v>
      </c>
      <c r="Q602" s="0" t="n">
        <f aca="false">IF(OR(Q$3="",Consolidado!$D602=""),0,IF(ISNUMBER(SEARCH(Q$3,Consolidado!$D602)),IF(COUNTIFS(Consolidado!$AC$5:AC602,Consolidado!$AC602,Consolidado!$D$5:D602,"*"&amp;Q$3&amp;"*")=1,1,0),0))</f>
        <v>0</v>
      </c>
      <c r="R602" s="0" t="n">
        <f aca="false">IF(OR(R$3="",Consolidado!$D602=""),0,IF(ISNUMBER(SEARCH(R$3,Consolidado!$D602)),IF(COUNTIFS(Consolidado!$AC$5:AC602,Consolidado!$AC602,Consolidado!$D$5:D602,"*"&amp;R$3&amp;"*")=1,1,0),0))</f>
        <v>0</v>
      </c>
      <c r="S602" s="0" t="n">
        <f aca="false">IF(OR(S$3="",Consolidado!$D602=""),0,IF(ISNUMBER(SEARCH(S$3,Consolidado!$D602)),IF(COUNTIFS(Consolidado!$AC$5:AC602,Consolidado!$AC602,Consolidado!$D$5:D602,"*"&amp;S$3&amp;"*")=1,1,0),0))</f>
        <v>0</v>
      </c>
      <c r="T602" s="0" t="n">
        <f aca="false">IF(OR(T$3="",Consolidado!$D602=""),0,IF(ISNUMBER(SEARCH(T$3,Consolidado!$D602)),IF(COUNTIFS(Consolidado!$AC$5:AC602,Consolidado!$AC602,Consolidado!$D$5:D602,"*"&amp;T$3&amp;"*")=1,1,0),0))</f>
        <v>0</v>
      </c>
      <c r="U602" s="0" t="n">
        <f aca="false">IF(OR(U$3="",Consolidado!$D602=""),0,IF(ISNUMBER(SEARCH(U$3,Consolidado!$D602)),IF(COUNTIFS(Consolidado!$AC$5:AC602,Consolidado!$AC602,Consolidado!$D$5:D602,"*"&amp;U$3&amp;"*")=1,1,0),0))</f>
        <v>0</v>
      </c>
      <c r="V602" s="0" t="n">
        <f aca="false">IF(OR(V$3="",Consolidado!$D602=""),0,IF(ISNUMBER(SEARCH(V$3,Consolidado!$D602)),IF(COUNTIFS(Consolidado!$AC$5:AC602,Consolidado!$AC602,Consolidado!$D$5:D602,"*"&amp;V$3&amp;"*")=1,1,0),0))</f>
        <v>0</v>
      </c>
      <c r="W602" s="0" t="n">
        <f aca="false">IF(OR(W$3="",Consolidado!$D602=""),0,IF(ISNUMBER(SEARCH(W$3,Consolidado!$D602)),IF(COUNTIFS(Consolidado!$AC$5:AC602,Consolidado!$AC602,Consolidado!$D$5:D602,"*"&amp;W$3&amp;"*")=1,1,0),0))</f>
        <v>0</v>
      </c>
      <c r="X602" s="0" t="n">
        <f aca="false">IF(OR(X$3="",Consolidado!$D602=""),0,IF(ISNUMBER(SEARCH(X$3,Consolidado!$D602)),IF(COUNTIFS(Consolidado!$AC$5:AC602,Consolidado!$AC602,Consolidado!$D$5:D602,"*"&amp;X$3&amp;"*")=1,1,0),0))</f>
        <v>0</v>
      </c>
      <c r="Y602" s="0" t="n">
        <f aca="false">IF(OR(Y$3="",Consolidado!$D602=""),0,IF(ISNUMBER(SEARCH(Y$3,Consolidado!$D602)),IF(COUNTIFS(Consolidado!$AC$5:AC602,Consolidado!$AC602,Consolidado!$D$5:D602,"*"&amp;Y$3&amp;"*")=1,1,0),0))</f>
        <v>0</v>
      </c>
      <c r="Z602" s="0" t="n">
        <f aca="false">IF(OR(Z$3="",Consolidado!$D602=""),0,IF(ISNUMBER(SEARCH(Z$3,Consolidado!$D602)),IF(COUNTIFS(Consolidado!$AC$5:AC602,Consolidado!$AC602,Consolidado!$D$5:D602,"*"&amp;Z$3&amp;"*")=1,1,0),0))</f>
        <v>0</v>
      </c>
      <c r="AA602" s="0" t="n">
        <f aca="false">IF(OR(AA$3="",Consolidado!$D602=""),0,IF(ISNUMBER(SEARCH(AA$3,Consolidado!$D602)),IF(COUNTIFS(Consolidado!$AC$5:AC602,Consolidado!$AC602,Consolidado!$D$5:D602,"*"&amp;AA$3&amp;"*")=1,1,0),0))</f>
        <v>0</v>
      </c>
      <c r="AB602" s="0" t="n">
        <f aca="false">IF(OR(AB$3="",Consolidado!$D602=""),0,IF(ISNUMBER(SEARCH(AB$3,Consolidado!$D602)),IF(COUNTIFS(Consolidado!$AC$5:AC602,Consolidado!$AC602,Consolidado!$D$5:D602,"*"&amp;AB$3&amp;"*")=1,1,0),0))</f>
        <v>0</v>
      </c>
      <c r="AC602" s="0" t="n">
        <f aca="false">IF(OR(AC$3="",Consolidado!$D602=""),0,IF(ISNUMBER(SEARCH(AC$3,Consolidado!$D602)),IF(COUNTIFS(Consolidado!$AC$5:AC602,Consolidado!$AC602,Consolidado!$D$5:D602,"*"&amp;AC$3&amp;"*")=1,1,0),0))</f>
        <v>0</v>
      </c>
      <c r="AD602" s="0" t="n">
        <f aca="false">IF(OR(AD$3="",Consolidado!$D602=""),0,IF(ISNUMBER(SEARCH(AD$3,Consolidado!$D602)),IF(COUNTIFS(Consolidado!$AC$5:AC602,Consolidado!$AC602,Consolidado!$D$5:D602,"*"&amp;AD$3&amp;"*")=1,1,0),0))</f>
        <v>0</v>
      </c>
      <c r="AE602" s="0" t="n">
        <f aca="false">IF(OR(AE$3="",Consolidado!$D602=""),0,IF(ISNUMBER(SEARCH(AE$3,Consolidado!$D602)),IF(COUNTIFS(Consolidado!$AC$5:AC602,Consolidado!$AC602,Consolidado!$D$5:D602,"*"&amp;AE$3&amp;"*")=1,1,0),0))</f>
        <v>0</v>
      </c>
      <c r="AF602" s="0" t="n">
        <f aca="false">IF(OR(AF$3="",Consolidado!$D602=""),0,IF(ISNUMBER(SEARCH(AF$3,Consolidado!$D602)),IF(COUNTIFS(Consolidado!$AC$5:AC602,Consolidado!$AC602,Consolidado!$D$5:D602,"*"&amp;AF$3&amp;"*")=1,1,0),0))</f>
        <v>0</v>
      </c>
      <c r="AG602" s="0" t="n">
        <f aca="false">IF(OR(AG$3="",Consolidado!$D602=""),0,IF(ISNUMBER(SEARCH(AG$3,Consolidado!$D602)),IF(COUNTIFS(Consolidado!$AC$5:AC602,Consolidado!$AC602,Consolidado!$D$5:D602,"*"&amp;AG$3&amp;"*")=1,1,0),0))</f>
        <v>0</v>
      </c>
      <c r="AH602" s="0" t="n">
        <f aca="false">IF(OR(AH$3="",Consolidado!$D602=""),0,IF(ISNUMBER(SEARCH(AH$3,Consolidado!$D602)),IF(COUNTIFS(Consolidado!$AC$5:AC602,Consolidado!$AC602,Consolidado!$D$5:D602,"*"&amp;AH$3&amp;"*")=1,1,0),0))</f>
        <v>0</v>
      </c>
      <c r="AI602" s="0" t="n">
        <f aca="false">IF(OR(AI$3="",Consolidado!$D602=""),0,IF(ISNUMBER(SEARCH(AI$3,Consolidado!$D602)),IF(COUNTIFS(Consolidado!$AC$5:AC602,Consolidado!$AC602,Consolidado!$D$5:D602,"*"&amp;AI$3&amp;"*")=1,1,0),0))</f>
        <v>0</v>
      </c>
      <c r="AJ602" s="0" t="n">
        <f aca="false">IF(OR(AJ$3="",Consolidado!$D602=""),0,IF(ISNUMBER(SEARCH(AJ$3,Consolidado!$D602)),IF(COUNTIFS(Consolidado!$AC$5:AC602,Consolidado!$AC602,Consolidado!$D$5:D602,"*"&amp;AJ$3&amp;"*")=1,1,0),0))</f>
        <v>0</v>
      </c>
      <c r="AK602" s="0" t="n">
        <f aca="false">IF(OR(AK$3="",Consolidado!$D602=""),0,IF(ISNUMBER(SEARCH(AK$3,Consolidado!$D602)),IF(COUNTIFS(Consolidado!$AC$5:AC602,Consolidado!$AC602,Consolidado!$D$5:D602,"*"&amp;AK$3&amp;"*")=1,1,0),0))</f>
        <v>0</v>
      </c>
      <c r="AL602" s="0" t="n">
        <f aca="false">IF(OR(AL$3="",Consolidado!$D602=""),0,IF(ISNUMBER(SEARCH(AL$3,Consolidado!$D602)),IF(COUNTIFS(Consolidado!$AC$5:AC602,Consolidado!$AC602,Consolidado!$D$5:D602,"*"&amp;AL$3&amp;"*")=1,1,0),0))</f>
        <v>0</v>
      </c>
      <c r="AM602" s="0" t="n">
        <f aca="false">IF(OR(AM$3="",Consolidado!$D602=""),0,IF(ISNUMBER(SEARCH(AM$3,Consolidado!$D602)),IF(COUNTIFS(Consolidado!$AC$5:AC602,Consolidado!$AC602,Consolidado!$D$5:D602,"*"&amp;AM$3&amp;"*")=1,1,0),0))</f>
        <v>0</v>
      </c>
      <c r="AN602" s="0" t="n">
        <f aca="false">IF(OR(AN$3="",Consolidado!$D602=""),0,IF(ISNUMBER(SEARCH(AN$3,Consolidado!$D602)),IF(COUNTIFS(Consolidado!$AC$5:AC602,Consolidado!$AC602,Consolidado!$D$5:D602,"*"&amp;AN$3&amp;"*")=1,1,0),0))</f>
        <v>0</v>
      </c>
      <c r="AO602" s="0" t="n">
        <f aca="false">IF(OR(AO$3="",Consolidado!$D602=""),0,IF(ISNUMBER(SEARCH(AO$3,Consolidado!$D602)),IF(COUNTIFS(Consolidado!$AC$5:AC602,Consolidado!$AC602,Consolidado!$D$5:D602,"*"&amp;AO$3&amp;"*")=1,1,0),0))</f>
        <v>0</v>
      </c>
    </row>
    <row r="603" customFormat="false" ht="15" hidden="false" customHeight="false" outlineLevel="0" collapsed="false">
      <c r="B603" s="0" t="n">
        <f aca="false">IF(OR(B$3="",Consolidado!$D603=""),0,IF(ISNUMBER(SEARCH(B$3,Consolidado!$D603)),IF(COUNTIFS(Consolidado!$AC$5:AC603,Consolidado!$AC603,Consolidado!$D$5:D603,"*"&amp;B$3&amp;"*")=1,1,0),0))</f>
        <v>0</v>
      </c>
      <c r="C603" s="0" t="n">
        <f aca="false">IF(OR(C$3="",Consolidado!$D603=""),0,IF(ISNUMBER(SEARCH(C$3,Consolidado!$D603)),IF(COUNTIFS(Consolidado!$AC$5:AC603,Consolidado!$AC603,Consolidado!$D$5:D603,"*"&amp;C$3&amp;"*")=1,1,0),0))</f>
        <v>0</v>
      </c>
      <c r="D603" s="0" t="n">
        <f aca="false">IF(OR(D$3="",Consolidado!$D603=""),0,IF(ISNUMBER(SEARCH(D$3,Consolidado!$D603)),IF(COUNTIFS(Consolidado!$AC$5:AC603,Consolidado!$AC603,Consolidado!$D$5:D603,"*"&amp;D$3&amp;"*")=1,1,0),0))</f>
        <v>0</v>
      </c>
      <c r="E603" s="0" t="n">
        <f aca="false">IF(OR(E$3="",Consolidado!$D603=""),0,IF(ISNUMBER(SEARCH(E$3,Consolidado!$D603)),IF(COUNTIFS(Consolidado!$AC$5:AC603,Consolidado!$AC603,Consolidado!$D$5:D603,"*"&amp;E$3&amp;"*")=1,1,0),0))</f>
        <v>0</v>
      </c>
      <c r="F603" s="0" t="n">
        <f aca="false">IF(OR(F$3="",Consolidado!$D603=""),0,IF(ISNUMBER(SEARCH(F$3,Consolidado!$D603)),IF(COUNTIFS(Consolidado!$AC$5:AC603,Consolidado!$AC603,Consolidado!$D$5:D603,"*"&amp;F$3&amp;"*")=1,1,0),0))</f>
        <v>0</v>
      </c>
      <c r="G603" s="0" t="n">
        <f aca="false">IF(OR(G$3="",Consolidado!$D603=""),0,IF(ISNUMBER(SEARCH(G$3,Consolidado!$D603)),IF(COUNTIFS(Consolidado!$AC$5:AC603,Consolidado!$AC603,Consolidado!$D$5:D603,"*"&amp;G$3&amp;"*")=1,1,0),0))</f>
        <v>0</v>
      </c>
      <c r="H603" s="0" t="n">
        <f aca="false">IF(OR(H$3="",Consolidado!$D603=""),0,IF(ISNUMBER(SEARCH(H$3,Consolidado!$D603)),IF(COUNTIFS(Consolidado!$AC$5:AC603,Consolidado!$AC603,Consolidado!$D$5:D603,"*"&amp;H$3&amp;"*")=1,1,0),0))</f>
        <v>0</v>
      </c>
      <c r="I603" s="0" t="n">
        <f aca="false">IF(OR(I$3="",Consolidado!$D603=""),0,IF(ISNUMBER(SEARCH(I$3,Consolidado!$D603)),IF(COUNTIFS(Consolidado!$AC$5:AC603,Consolidado!$AC603,Consolidado!$D$5:D603,"*"&amp;I$3&amp;"*")=1,1,0),0))</f>
        <v>0</v>
      </c>
      <c r="J603" s="0" t="n">
        <f aca="false">IF(OR(J$3="",Consolidado!$D603=""),0,IF(ISNUMBER(SEARCH(J$3,Consolidado!$D603)),IF(COUNTIFS(Consolidado!$AC$5:AC603,Consolidado!$AC603,Consolidado!$D$5:D603,"*"&amp;J$3&amp;"*")=1,1,0),0))</f>
        <v>0</v>
      </c>
      <c r="K603" s="0" t="n">
        <f aca="false">IF(OR(K$3="",Consolidado!$D603=""),0,IF(ISNUMBER(SEARCH(K$3,Consolidado!$D603)),IF(COUNTIFS(Consolidado!$AC$5:AC603,Consolidado!$AC603,Consolidado!$D$5:D603,"*"&amp;K$3&amp;"*")=1,1,0),0))</f>
        <v>0</v>
      </c>
      <c r="L603" s="0" t="n">
        <f aca="false">IF(OR(L$3="",Consolidado!$D603=""),0,IF(ISNUMBER(SEARCH(L$3,Consolidado!$D603)),IF(COUNTIFS(Consolidado!$AC$5:AC603,Consolidado!$AC603,Consolidado!$D$5:D603,"*"&amp;L$3&amp;"*")=1,1,0),0))</f>
        <v>0</v>
      </c>
      <c r="M603" s="0" t="n">
        <f aca="false">IF(OR(M$3="",Consolidado!$D603=""),0,IF(ISNUMBER(SEARCH(M$3,Consolidado!$D603)),IF(COUNTIFS(Consolidado!$AC$5:AC603,Consolidado!$AC603,Consolidado!$D$5:D603,"*"&amp;M$3&amp;"*")=1,1,0),0))</f>
        <v>0</v>
      </c>
      <c r="N603" s="0" t="n">
        <f aca="false">IF(OR(N$3="",Consolidado!$D603=""),0,IF(ISNUMBER(SEARCH(N$3,Consolidado!$D603)),IF(COUNTIFS(Consolidado!$AC$5:AC603,Consolidado!$AC603,Consolidado!$D$5:D603,"*"&amp;N$3&amp;"*")=1,1,0),0))</f>
        <v>0</v>
      </c>
      <c r="O603" s="0" t="n">
        <f aca="false">IF(OR(O$3="",Consolidado!$D603=""),0,IF(ISNUMBER(SEARCH(O$3,Consolidado!$D603)),IF(COUNTIFS(Consolidado!$AC$5:AC603,Consolidado!$AC603,Consolidado!$D$5:D603,"*"&amp;O$3&amp;"*")=1,1,0),0))</f>
        <v>0</v>
      </c>
      <c r="P603" s="0" t="n">
        <f aca="false">IF(OR(P$3="",Consolidado!$D603=""),0,IF(ISNUMBER(SEARCH(P$3,Consolidado!$D603)),IF(COUNTIFS(Consolidado!$AC$5:AC603,Consolidado!$AC603,Consolidado!$D$5:D603,"*"&amp;P$3&amp;"*")=1,1,0),0))</f>
        <v>0</v>
      </c>
      <c r="Q603" s="0" t="n">
        <f aca="false">IF(OR(Q$3="",Consolidado!$D603=""),0,IF(ISNUMBER(SEARCH(Q$3,Consolidado!$D603)),IF(COUNTIFS(Consolidado!$AC$5:AC603,Consolidado!$AC603,Consolidado!$D$5:D603,"*"&amp;Q$3&amp;"*")=1,1,0),0))</f>
        <v>0</v>
      </c>
      <c r="R603" s="0" t="n">
        <f aca="false">IF(OR(R$3="",Consolidado!$D603=""),0,IF(ISNUMBER(SEARCH(R$3,Consolidado!$D603)),IF(COUNTIFS(Consolidado!$AC$5:AC603,Consolidado!$AC603,Consolidado!$D$5:D603,"*"&amp;R$3&amp;"*")=1,1,0),0))</f>
        <v>0</v>
      </c>
      <c r="S603" s="0" t="n">
        <f aca="false">IF(OR(S$3="",Consolidado!$D603=""),0,IF(ISNUMBER(SEARCH(S$3,Consolidado!$D603)),IF(COUNTIFS(Consolidado!$AC$5:AC603,Consolidado!$AC603,Consolidado!$D$5:D603,"*"&amp;S$3&amp;"*")=1,1,0),0))</f>
        <v>0</v>
      </c>
      <c r="T603" s="0" t="n">
        <f aca="false">IF(OR(T$3="",Consolidado!$D603=""),0,IF(ISNUMBER(SEARCH(T$3,Consolidado!$D603)),IF(COUNTIFS(Consolidado!$AC$5:AC603,Consolidado!$AC603,Consolidado!$D$5:D603,"*"&amp;T$3&amp;"*")=1,1,0),0))</f>
        <v>0</v>
      </c>
      <c r="U603" s="0" t="n">
        <f aca="false">IF(OR(U$3="",Consolidado!$D603=""),0,IF(ISNUMBER(SEARCH(U$3,Consolidado!$D603)),IF(COUNTIFS(Consolidado!$AC$5:AC603,Consolidado!$AC603,Consolidado!$D$5:D603,"*"&amp;U$3&amp;"*")=1,1,0),0))</f>
        <v>0</v>
      </c>
      <c r="V603" s="0" t="n">
        <f aca="false">IF(OR(V$3="",Consolidado!$D603=""),0,IF(ISNUMBER(SEARCH(V$3,Consolidado!$D603)),IF(COUNTIFS(Consolidado!$AC$5:AC603,Consolidado!$AC603,Consolidado!$D$5:D603,"*"&amp;V$3&amp;"*")=1,1,0),0))</f>
        <v>0</v>
      </c>
      <c r="W603" s="0" t="n">
        <f aca="false">IF(OR(W$3="",Consolidado!$D603=""),0,IF(ISNUMBER(SEARCH(W$3,Consolidado!$D603)),IF(COUNTIFS(Consolidado!$AC$5:AC603,Consolidado!$AC603,Consolidado!$D$5:D603,"*"&amp;W$3&amp;"*")=1,1,0),0))</f>
        <v>0</v>
      </c>
      <c r="X603" s="0" t="n">
        <f aca="false">IF(OR(X$3="",Consolidado!$D603=""),0,IF(ISNUMBER(SEARCH(X$3,Consolidado!$D603)),IF(COUNTIFS(Consolidado!$AC$5:AC603,Consolidado!$AC603,Consolidado!$D$5:D603,"*"&amp;X$3&amp;"*")=1,1,0),0))</f>
        <v>0</v>
      </c>
      <c r="Y603" s="0" t="n">
        <f aca="false">IF(OR(Y$3="",Consolidado!$D603=""),0,IF(ISNUMBER(SEARCH(Y$3,Consolidado!$D603)),IF(COUNTIFS(Consolidado!$AC$5:AC603,Consolidado!$AC603,Consolidado!$D$5:D603,"*"&amp;Y$3&amp;"*")=1,1,0),0))</f>
        <v>0</v>
      </c>
      <c r="Z603" s="0" t="n">
        <f aca="false">IF(OR(Z$3="",Consolidado!$D603=""),0,IF(ISNUMBER(SEARCH(Z$3,Consolidado!$D603)),IF(COUNTIFS(Consolidado!$AC$5:AC603,Consolidado!$AC603,Consolidado!$D$5:D603,"*"&amp;Z$3&amp;"*")=1,1,0),0))</f>
        <v>0</v>
      </c>
      <c r="AA603" s="0" t="n">
        <f aca="false">IF(OR(AA$3="",Consolidado!$D603=""),0,IF(ISNUMBER(SEARCH(AA$3,Consolidado!$D603)),IF(COUNTIFS(Consolidado!$AC$5:AC603,Consolidado!$AC603,Consolidado!$D$5:D603,"*"&amp;AA$3&amp;"*")=1,1,0),0))</f>
        <v>0</v>
      </c>
      <c r="AB603" s="0" t="n">
        <f aca="false">IF(OR(AB$3="",Consolidado!$D603=""),0,IF(ISNUMBER(SEARCH(AB$3,Consolidado!$D603)),IF(COUNTIFS(Consolidado!$AC$5:AC603,Consolidado!$AC603,Consolidado!$D$5:D603,"*"&amp;AB$3&amp;"*")=1,1,0),0))</f>
        <v>0</v>
      </c>
      <c r="AC603" s="0" t="n">
        <f aca="false">IF(OR(AC$3="",Consolidado!$D603=""),0,IF(ISNUMBER(SEARCH(AC$3,Consolidado!$D603)),IF(COUNTIFS(Consolidado!$AC$5:AC603,Consolidado!$AC603,Consolidado!$D$5:D603,"*"&amp;AC$3&amp;"*")=1,1,0),0))</f>
        <v>0</v>
      </c>
      <c r="AD603" s="0" t="n">
        <f aca="false">IF(OR(AD$3="",Consolidado!$D603=""),0,IF(ISNUMBER(SEARCH(AD$3,Consolidado!$D603)),IF(COUNTIFS(Consolidado!$AC$5:AC603,Consolidado!$AC603,Consolidado!$D$5:D603,"*"&amp;AD$3&amp;"*")=1,1,0),0))</f>
        <v>0</v>
      </c>
      <c r="AE603" s="0" t="n">
        <f aca="false">IF(OR(AE$3="",Consolidado!$D603=""),0,IF(ISNUMBER(SEARCH(AE$3,Consolidado!$D603)),IF(COUNTIFS(Consolidado!$AC$5:AC603,Consolidado!$AC603,Consolidado!$D$5:D603,"*"&amp;AE$3&amp;"*")=1,1,0),0))</f>
        <v>0</v>
      </c>
      <c r="AF603" s="0" t="n">
        <f aca="false">IF(OR(AF$3="",Consolidado!$D603=""),0,IF(ISNUMBER(SEARCH(AF$3,Consolidado!$D603)),IF(COUNTIFS(Consolidado!$AC$5:AC603,Consolidado!$AC603,Consolidado!$D$5:D603,"*"&amp;AF$3&amp;"*")=1,1,0),0))</f>
        <v>0</v>
      </c>
      <c r="AG603" s="0" t="n">
        <f aca="false">IF(OR(AG$3="",Consolidado!$D603=""),0,IF(ISNUMBER(SEARCH(AG$3,Consolidado!$D603)),IF(COUNTIFS(Consolidado!$AC$5:AC603,Consolidado!$AC603,Consolidado!$D$5:D603,"*"&amp;AG$3&amp;"*")=1,1,0),0))</f>
        <v>0</v>
      </c>
      <c r="AH603" s="0" t="n">
        <f aca="false">IF(OR(AH$3="",Consolidado!$D603=""),0,IF(ISNUMBER(SEARCH(AH$3,Consolidado!$D603)),IF(COUNTIFS(Consolidado!$AC$5:AC603,Consolidado!$AC603,Consolidado!$D$5:D603,"*"&amp;AH$3&amp;"*")=1,1,0),0))</f>
        <v>0</v>
      </c>
      <c r="AI603" s="0" t="n">
        <f aca="false">IF(OR(AI$3="",Consolidado!$D603=""),0,IF(ISNUMBER(SEARCH(AI$3,Consolidado!$D603)),IF(COUNTIFS(Consolidado!$AC$5:AC603,Consolidado!$AC603,Consolidado!$D$5:D603,"*"&amp;AI$3&amp;"*")=1,1,0),0))</f>
        <v>0</v>
      </c>
      <c r="AJ603" s="0" t="n">
        <f aca="false">IF(OR(AJ$3="",Consolidado!$D603=""),0,IF(ISNUMBER(SEARCH(AJ$3,Consolidado!$D603)),IF(COUNTIFS(Consolidado!$AC$5:AC603,Consolidado!$AC603,Consolidado!$D$5:D603,"*"&amp;AJ$3&amp;"*")=1,1,0),0))</f>
        <v>0</v>
      </c>
      <c r="AK603" s="0" t="n">
        <f aca="false">IF(OR(AK$3="",Consolidado!$D603=""),0,IF(ISNUMBER(SEARCH(AK$3,Consolidado!$D603)),IF(COUNTIFS(Consolidado!$AC$5:AC603,Consolidado!$AC603,Consolidado!$D$5:D603,"*"&amp;AK$3&amp;"*")=1,1,0),0))</f>
        <v>0</v>
      </c>
      <c r="AL603" s="0" t="n">
        <f aca="false">IF(OR(AL$3="",Consolidado!$D603=""),0,IF(ISNUMBER(SEARCH(AL$3,Consolidado!$D603)),IF(COUNTIFS(Consolidado!$AC$5:AC603,Consolidado!$AC603,Consolidado!$D$5:D603,"*"&amp;AL$3&amp;"*")=1,1,0),0))</f>
        <v>0</v>
      </c>
      <c r="AM603" s="0" t="n">
        <f aca="false">IF(OR(AM$3="",Consolidado!$D603=""),0,IF(ISNUMBER(SEARCH(AM$3,Consolidado!$D603)),IF(COUNTIFS(Consolidado!$AC$5:AC603,Consolidado!$AC603,Consolidado!$D$5:D603,"*"&amp;AM$3&amp;"*")=1,1,0),0))</f>
        <v>0</v>
      </c>
      <c r="AN603" s="0" t="n">
        <f aca="false">IF(OR(AN$3="",Consolidado!$D603=""),0,IF(ISNUMBER(SEARCH(AN$3,Consolidado!$D603)),IF(COUNTIFS(Consolidado!$AC$5:AC603,Consolidado!$AC603,Consolidado!$D$5:D603,"*"&amp;AN$3&amp;"*")=1,1,0),0))</f>
        <v>0</v>
      </c>
      <c r="AO603" s="0" t="n">
        <f aca="false">IF(OR(AO$3="",Consolidado!$D603=""),0,IF(ISNUMBER(SEARCH(AO$3,Consolidado!$D603)),IF(COUNTIFS(Consolidado!$AC$5:AC603,Consolidado!$AC603,Consolidado!$D$5:D603,"*"&amp;AO$3&amp;"*")=1,1,0),0))</f>
        <v>0</v>
      </c>
    </row>
    <row r="604" customFormat="false" ht="15" hidden="false" customHeight="false" outlineLevel="0" collapsed="false">
      <c r="B604" s="0" t="n">
        <f aca="false">IF(OR(B$3="",Consolidado!$D604=""),0,IF(ISNUMBER(SEARCH(B$3,Consolidado!$D604)),IF(COUNTIFS(Consolidado!$AC$5:AC604,Consolidado!$AC604,Consolidado!$D$5:D604,"*"&amp;B$3&amp;"*")=1,1,0),0))</f>
        <v>0</v>
      </c>
      <c r="C604" s="0" t="n">
        <f aca="false">IF(OR(C$3="",Consolidado!$D604=""),0,IF(ISNUMBER(SEARCH(C$3,Consolidado!$D604)),IF(COUNTIFS(Consolidado!$AC$5:AC604,Consolidado!$AC604,Consolidado!$D$5:D604,"*"&amp;C$3&amp;"*")=1,1,0),0))</f>
        <v>0</v>
      </c>
      <c r="D604" s="0" t="n">
        <f aca="false">IF(OR(D$3="",Consolidado!$D604=""),0,IF(ISNUMBER(SEARCH(D$3,Consolidado!$D604)),IF(COUNTIFS(Consolidado!$AC$5:AC604,Consolidado!$AC604,Consolidado!$D$5:D604,"*"&amp;D$3&amp;"*")=1,1,0),0))</f>
        <v>0</v>
      </c>
      <c r="E604" s="0" t="n">
        <f aca="false">IF(OR(E$3="",Consolidado!$D604=""),0,IF(ISNUMBER(SEARCH(E$3,Consolidado!$D604)),IF(COUNTIFS(Consolidado!$AC$5:AC604,Consolidado!$AC604,Consolidado!$D$5:D604,"*"&amp;E$3&amp;"*")=1,1,0),0))</f>
        <v>0</v>
      </c>
      <c r="F604" s="0" t="n">
        <f aca="false">IF(OR(F$3="",Consolidado!$D604=""),0,IF(ISNUMBER(SEARCH(F$3,Consolidado!$D604)),IF(COUNTIFS(Consolidado!$AC$5:AC604,Consolidado!$AC604,Consolidado!$D$5:D604,"*"&amp;F$3&amp;"*")=1,1,0),0))</f>
        <v>0</v>
      </c>
      <c r="G604" s="0" t="n">
        <f aca="false">IF(OR(G$3="",Consolidado!$D604=""),0,IF(ISNUMBER(SEARCH(G$3,Consolidado!$D604)),IF(COUNTIFS(Consolidado!$AC$5:AC604,Consolidado!$AC604,Consolidado!$D$5:D604,"*"&amp;G$3&amp;"*")=1,1,0),0))</f>
        <v>0</v>
      </c>
      <c r="H604" s="0" t="n">
        <f aca="false">IF(OR(H$3="",Consolidado!$D604=""),0,IF(ISNUMBER(SEARCH(H$3,Consolidado!$D604)),IF(COUNTIFS(Consolidado!$AC$5:AC604,Consolidado!$AC604,Consolidado!$D$5:D604,"*"&amp;H$3&amp;"*")=1,1,0),0))</f>
        <v>0</v>
      </c>
      <c r="I604" s="0" t="n">
        <f aca="false">IF(OR(I$3="",Consolidado!$D604=""),0,IF(ISNUMBER(SEARCH(I$3,Consolidado!$D604)),IF(COUNTIFS(Consolidado!$AC$5:AC604,Consolidado!$AC604,Consolidado!$D$5:D604,"*"&amp;I$3&amp;"*")=1,1,0),0))</f>
        <v>0</v>
      </c>
      <c r="J604" s="0" t="n">
        <f aca="false">IF(OR(J$3="",Consolidado!$D604=""),0,IF(ISNUMBER(SEARCH(J$3,Consolidado!$D604)),IF(COUNTIFS(Consolidado!$AC$5:AC604,Consolidado!$AC604,Consolidado!$D$5:D604,"*"&amp;J$3&amp;"*")=1,1,0),0))</f>
        <v>0</v>
      </c>
      <c r="K604" s="0" t="n">
        <f aca="false">IF(OR(K$3="",Consolidado!$D604=""),0,IF(ISNUMBER(SEARCH(K$3,Consolidado!$D604)),IF(COUNTIFS(Consolidado!$AC$5:AC604,Consolidado!$AC604,Consolidado!$D$5:D604,"*"&amp;K$3&amp;"*")=1,1,0),0))</f>
        <v>0</v>
      </c>
      <c r="L604" s="0" t="n">
        <f aca="false">IF(OR(L$3="",Consolidado!$D604=""),0,IF(ISNUMBER(SEARCH(L$3,Consolidado!$D604)),IF(COUNTIFS(Consolidado!$AC$5:AC604,Consolidado!$AC604,Consolidado!$D$5:D604,"*"&amp;L$3&amp;"*")=1,1,0),0))</f>
        <v>0</v>
      </c>
      <c r="M604" s="0" t="n">
        <f aca="false">IF(OR(M$3="",Consolidado!$D604=""),0,IF(ISNUMBER(SEARCH(M$3,Consolidado!$D604)),IF(COUNTIFS(Consolidado!$AC$5:AC604,Consolidado!$AC604,Consolidado!$D$5:D604,"*"&amp;M$3&amp;"*")=1,1,0),0))</f>
        <v>0</v>
      </c>
      <c r="N604" s="0" t="n">
        <f aca="false">IF(OR(N$3="",Consolidado!$D604=""),0,IF(ISNUMBER(SEARCH(N$3,Consolidado!$D604)),IF(COUNTIFS(Consolidado!$AC$5:AC604,Consolidado!$AC604,Consolidado!$D$5:D604,"*"&amp;N$3&amp;"*")=1,1,0),0))</f>
        <v>0</v>
      </c>
      <c r="O604" s="0" t="n">
        <f aca="false">IF(OR(O$3="",Consolidado!$D604=""),0,IF(ISNUMBER(SEARCH(O$3,Consolidado!$D604)),IF(COUNTIFS(Consolidado!$AC$5:AC604,Consolidado!$AC604,Consolidado!$D$5:D604,"*"&amp;O$3&amp;"*")=1,1,0),0))</f>
        <v>0</v>
      </c>
      <c r="P604" s="0" t="n">
        <f aca="false">IF(OR(P$3="",Consolidado!$D604=""),0,IF(ISNUMBER(SEARCH(P$3,Consolidado!$D604)),IF(COUNTIFS(Consolidado!$AC$5:AC604,Consolidado!$AC604,Consolidado!$D$5:D604,"*"&amp;P$3&amp;"*")=1,1,0),0))</f>
        <v>0</v>
      </c>
      <c r="Q604" s="0" t="n">
        <f aca="false">IF(OR(Q$3="",Consolidado!$D604=""),0,IF(ISNUMBER(SEARCH(Q$3,Consolidado!$D604)),IF(COUNTIFS(Consolidado!$AC$5:AC604,Consolidado!$AC604,Consolidado!$D$5:D604,"*"&amp;Q$3&amp;"*")=1,1,0),0))</f>
        <v>0</v>
      </c>
      <c r="R604" s="0" t="n">
        <f aca="false">IF(OR(R$3="",Consolidado!$D604=""),0,IF(ISNUMBER(SEARCH(R$3,Consolidado!$D604)),IF(COUNTIFS(Consolidado!$AC$5:AC604,Consolidado!$AC604,Consolidado!$D$5:D604,"*"&amp;R$3&amp;"*")=1,1,0),0))</f>
        <v>0</v>
      </c>
      <c r="S604" s="0" t="n">
        <f aca="false">IF(OR(S$3="",Consolidado!$D604=""),0,IF(ISNUMBER(SEARCH(S$3,Consolidado!$D604)),IF(COUNTIFS(Consolidado!$AC$5:AC604,Consolidado!$AC604,Consolidado!$D$5:D604,"*"&amp;S$3&amp;"*")=1,1,0),0))</f>
        <v>0</v>
      </c>
      <c r="T604" s="0" t="n">
        <f aca="false">IF(OR(T$3="",Consolidado!$D604=""),0,IF(ISNUMBER(SEARCH(T$3,Consolidado!$D604)),IF(COUNTIFS(Consolidado!$AC$5:AC604,Consolidado!$AC604,Consolidado!$D$5:D604,"*"&amp;T$3&amp;"*")=1,1,0),0))</f>
        <v>0</v>
      </c>
      <c r="U604" s="0" t="n">
        <f aca="false">IF(OR(U$3="",Consolidado!$D604=""),0,IF(ISNUMBER(SEARCH(U$3,Consolidado!$D604)),IF(COUNTIFS(Consolidado!$AC$5:AC604,Consolidado!$AC604,Consolidado!$D$5:D604,"*"&amp;U$3&amp;"*")=1,1,0),0))</f>
        <v>0</v>
      </c>
      <c r="V604" s="0" t="n">
        <f aca="false">IF(OR(V$3="",Consolidado!$D604=""),0,IF(ISNUMBER(SEARCH(V$3,Consolidado!$D604)),IF(COUNTIFS(Consolidado!$AC$5:AC604,Consolidado!$AC604,Consolidado!$D$5:D604,"*"&amp;V$3&amp;"*")=1,1,0),0))</f>
        <v>0</v>
      </c>
      <c r="W604" s="0" t="n">
        <f aca="false">IF(OR(W$3="",Consolidado!$D604=""),0,IF(ISNUMBER(SEARCH(W$3,Consolidado!$D604)),IF(COUNTIFS(Consolidado!$AC$5:AC604,Consolidado!$AC604,Consolidado!$D$5:D604,"*"&amp;W$3&amp;"*")=1,1,0),0))</f>
        <v>0</v>
      </c>
      <c r="X604" s="0" t="n">
        <f aca="false">IF(OR(X$3="",Consolidado!$D604=""),0,IF(ISNUMBER(SEARCH(X$3,Consolidado!$D604)),IF(COUNTIFS(Consolidado!$AC$5:AC604,Consolidado!$AC604,Consolidado!$D$5:D604,"*"&amp;X$3&amp;"*")=1,1,0),0))</f>
        <v>0</v>
      </c>
      <c r="Y604" s="0" t="n">
        <f aca="false">IF(OR(Y$3="",Consolidado!$D604=""),0,IF(ISNUMBER(SEARCH(Y$3,Consolidado!$D604)),IF(COUNTIFS(Consolidado!$AC$5:AC604,Consolidado!$AC604,Consolidado!$D$5:D604,"*"&amp;Y$3&amp;"*")=1,1,0),0))</f>
        <v>0</v>
      </c>
      <c r="Z604" s="0" t="n">
        <f aca="false">IF(OR(Z$3="",Consolidado!$D604=""),0,IF(ISNUMBER(SEARCH(Z$3,Consolidado!$D604)),IF(COUNTIFS(Consolidado!$AC$5:AC604,Consolidado!$AC604,Consolidado!$D$5:D604,"*"&amp;Z$3&amp;"*")=1,1,0),0))</f>
        <v>0</v>
      </c>
      <c r="AA604" s="0" t="n">
        <f aca="false">IF(OR(AA$3="",Consolidado!$D604=""),0,IF(ISNUMBER(SEARCH(AA$3,Consolidado!$D604)),IF(COUNTIFS(Consolidado!$AC$5:AC604,Consolidado!$AC604,Consolidado!$D$5:D604,"*"&amp;AA$3&amp;"*")=1,1,0),0))</f>
        <v>0</v>
      </c>
      <c r="AB604" s="0" t="n">
        <f aca="false">IF(OR(AB$3="",Consolidado!$D604=""),0,IF(ISNUMBER(SEARCH(AB$3,Consolidado!$D604)),IF(COUNTIFS(Consolidado!$AC$5:AC604,Consolidado!$AC604,Consolidado!$D$5:D604,"*"&amp;AB$3&amp;"*")=1,1,0),0))</f>
        <v>0</v>
      </c>
      <c r="AC604" s="0" t="n">
        <f aca="false">IF(OR(AC$3="",Consolidado!$D604=""),0,IF(ISNUMBER(SEARCH(AC$3,Consolidado!$D604)),IF(COUNTIFS(Consolidado!$AC$5:AC604,Consolidado!$AC604,Consolidado!$D$5:D604,"*"&amp;AC$3&amp;"*")=1,1,0),0))</f>
        <v>0</v>
      </c>
      <c r="AD604" s="0" t="n">
        <f aca="false">IF(OR(AD$3="",Consolidado!$D604=""),0,IF(ISNUMBER(SEARCH(AD$3,Consolidado!$D604)),IF(COUNTIFS(Consolidado!$AC$5:AC604,Consolidado!$AC604,Consolidado!$D$5:D604,"*"&amp;AD$3&amp;"*")=1,1,0),0))</f>
        <v>0</v>
      </c>
      <c r="AE604" s="0" t="n">
        <f aca="false">IF(OR(AE$3="",Consolidado!$D604=""),0,IF(ISNUMBER(SEARCH(AE$3,Consolidado!$D604)),IF(COUNTIFS(Consolidado!$AC$5:AC604,Consolidado!$AC604,Consolidado!$D$5:D604,"*"&amp;AE$3&amp;"*")=1,1,0),0))</f>
        <v>0</v>
      </c>
      <c r="AF604" s="0" t="n">
        <f aca="false">IF(OR(AF$3="",Consolidado!$D604=""),0,IF(ISNUMBER(SEARCH(AF$3,Consolidado!$D604)),IF(COUNTIFS(Consolidado!$AC$5:AC604,Consolidado!$AC604,Consolidado!$D$5:D604,"*"&amp;AF$3&amp;"*")=1,1,0),0))</f>
        <v>0</v>
      </c>
      <c r="AG604" s="0" t="n">
        <f aca="false">IF(OR(AG$3="",Consolidado!$D604=""),0,IF(ISNUMBER(SEARCH(AG$3,Consolidado!$D604)),IF(COUNTIFS(Consolidado!$AC$5:AC604,Consolidado!$AC604,Consolidado!$D$5:D604,"*"&amp;AG$3&amp;"*")=1,1,0),0))</f>
        <v>0</v>
      </c>
      <c r="AH604" s="0" t="n">
        <f aca="false">IF(OR(AH$3="",Consolidado!$D604=""),0,IF(ISNUMBER(SEARCH(AH$3,Consolidado!$D604)),IF(COUNTIFS(Consolidado!$AC$5:AC604,Consolidado!$AC604,Consolidado!$D$5:D604,"*"&amp;AH$3&amp;"*")=1,1,0),0))</f>
        <v>0</v>
      </c>
      <c r="AI604" s="0" t="n">
        <f aca="false">IF(OR(AI$3="",Consolidado!$D604=""),0,IF(ISNUMBER(SEARCH(AI$3,Consolidado!$D604)),IF(COUNTIFS(Consolidado!$AC$5:AC604,Consolidado!$AC604,Consolidado!$D$5:D604,"*"&amp;AI$3&amp;"*")=1,1,0),0))</f>
        <v>0</v>
      </c>
      <c r="AJ604" s="0" t="n">
        <f aca="false">IF(OR(AJ$3="",Consolidado!$D604=""),0,IF(ISNUMBER(SEARCH(AJ$3,Consolidado!$D604)),IF(COUNTIFS(Consolidado!$AC$5:AC604,Consolidado!$AC604,Consolidado!$D$5:D604,"*"&amp;AJ$3&amp;"*")=1,1,0),0))</f>
        <v>0</v>
      </c>
      <c r="AK604" s="0" t="n">
        <f aca="false">IF(OR(AK$3="",Consolidado!$D604=""),0,IF(ISNUMBER(SEARCH(AK$3,Consolidado!$D604)),IF(COUNTIFS(Consolidado!$AC$5:AC604,Consolidado!$AC604,Consolidado!$D$5:D604,"*"&amp;AK$3&amp;"*")=1,1,0),0))</f>
        <v>0</v>
      </c>
      <c r="AL604" s="0" t="n">
        <f aca="false">IF(OR(AL$3="",Consolidado!$D604=""),0,IF(ISNUMBER(SEARCH(AL$3,Consolidado!$D604)),IF(COUNTIFS(Consolidado!$AC$5:AC604,Consolidado!$AC604,Consolidado!$D$5:D604,"*"&amp;AL$3&amp;"*")=1,1,0),0))</f>
        <v>0</v>
      </c>
      <c r="AM604" s="0" t="n">
        <f aca="false">IF(OR(AM$3="",Consolidado!$D604=""),0,IF(ISNUMBER(SEARCH(AM$3,Consolidado!$D604)),IF(COUNTIFS(Consolidado!$AC$5:AC604,Consolidado!$AC604,Consolidado!$D$5:D604,"*"&amp;AM$3&amp;"*")=1,1,0),0))</f>
        <v>0</v>
      </c>
      <c r="AN604" s="0" t="n">
        <f aca="false">IF(OR(AN$3="",Consolidado!$D604=""),0,IF(ISNUMBER(SEARCH(AN$3,Consolidado!$D604)),IF(COUNTIFS(Consolidado!$AC$5:AC604,Consolidado!$AC604,Consolidado!$D$5:D604,"*"&amp;AN$3&amp;"*")=1,1,0),0))</f>
        <v>0</v>
      </c>
      <c r="AO604" s="0" t="n">
        <f aca="false">IF(OR(AO$3="",Consolidado!$D604=""),0,IF(ISNUMBER(SEARCH(AO$3,Consolidado!$D604)),IF(COUNTIFS(Consolidado!$AC$5:AC604,Consolidado!$AC604,Consolidado!$D$5:D604,"*"&amp;AO$3&amp;"*")=1,1,0),0))</f>
        <v>0</v>
      </c>
    </row>
    <row r="605" customFormat="false" ht="15" hidden="false" customHeight="false" outlineLevel="0" collapsed="false">
      <c r="B605" s="0" t="n">
        <f aca="false">IF(OR(B$3="",Consolidado!$D605=""),0,IF(ISNUMBER(SEARCH(B$3,Consolidado!$D605)),IF(COUNTIFS(Consolidado!$AC$5:AC605,Consolidado!$AC605,Consolidado!$D$5:D605,"*"&amp;B$3&amp;"*")=1,1,0),0))</f>
        <v>0</v>
      </c>
      <c r="C605" s="0" t="n">
        <f aca="false">IF(OR(C$3="",Consolidado!$D605=""),0,IF(ISNUMBER(SEARCH(C$3,Consolidado!$D605)),IF(COUNTIFS(Consolidado!$AC$5:AC605,Consolidado!$AC605,Consolidado!$D$5:D605,"*"&amp;C$3&amp;"*")=1,1,0),0))</f>
        <v>0</v>
      </c>
      <c r="D605" s="0" t="n">
        <f aca="false">IF(OR(D$3="",Consolidado!$D605=""),0,IF(ISNUMBER(SEARCH(D$3,Consolidado!$D605)),IF(COUNTIFS(Consolidado!$AC$5:AC605,Consolidado!$AC605,Consolidado!$D$5:D605,"*"&amp;D$3&amp;"*")=1,1,0),0))</f>
        <v>0</v>
      </c>
      <c r="E605" s="0" t="n">
        <f aca="false">IF(OR(E$3="",Consolidado!$D605=""),0,IF(ISNUMBER(SEARCH(E$3,Consolidado!$D605)),IF(COUNTIFS(Consolidado!$AC$5:AC605,Consolidado!$AC605,Consolidado!$D$5:D605,"*"&amp;E$3&amp;"*")=1,1,0),0))</f>
        <v>0</v>
      </c>
      <c r="F605" s="0" t="n">
        <f aca="false">IF(OR(F$3="",Consolidado!$D605=""),0,IF(ISNUMBER(SEARCH(F$3,Consolidado!$D605)),IF(COUNTIFS(Consolidado!$AC$5:AC605,Consolidado!$AC605,Consolidado!$D$5:D605,"*"&amp;F$3&amp;"*")=1,1,0),0))</f>
        <v>0</v>
      </c>
      <c r="G605" s="0" t="n">
        <f aca="false">IF(OR(G$3="",Consolidado!$D605=""),0,IF(ISNUMBER(SEARCH(G$3,Consolidado!$D605)),IF(COUNTIFS(Consolidado!$AC$5:AC605,Consolidado!$AC605,Consolidado!$D$5:D605,"*"&amp;G$3&amp;"*")=1,1,0),0))</f>
        <v>0</v>
      </c>
      <c r="H605" s="0" t="n">
        <f aca="false">IF(OR(H$3="",Consolidado!$D605=""),0,IF(ISNUMBER(SEARCH(H$3,Consolidado!$D605)),IF(COUNTIFS(Consolidado!$AC$5:AC605,Consolidado!$AC605,Consolidado!$D$5:D605,"*"&amp;H$3&amp;"*")=1,1,0),0))</f>
        <v>0</v>
      </c>
      <c r="I605" s="0" t="n">
        <f aca="false">IF(OR(I$3="",Consolidado!$D605=""),0,IF(ISNUMBER(SEARCH(I$3,Consolidado!$D605)),IF(COUNTIFS(Consolidado!$AC$5:AC605,Consolidado!$AC605,Consolidado!$D$5:D605,"*"&amp;I$3&amp;"*")=1,1,0),0))</f>
        <v>0</v>
      </c>
      <c r="J605" s="0" t="n">
        <f aca="false">IF(OR(J$3="",Consolidado!$D605=""),0,IF(ISNUMBER(SEARCH(J$3,Consolidado!$D605)),IF(COUNTIFS(Consolidado!$AC$5:AC605,Consolidado!$AC605,Consolidado!$D$5:D605,"*"&amp;J$3&amp;"*")=1,1,0),0))</f>
        <v>0</v>
      </c>
      <c r="K605" s="0" t="n">
        <f aca="false">IF(OR(K$3="",Consolidado!$D605=""),0,IF(ISNUMBER(SEARCH(K$3,Consolidado!$D605)),IF(COUNTIFS(Consolidado!$AC$5:AC605,Consolidado!$AC605,Consolidado!$D$5:D605,"*"&amp;K$3&amp;"*")=1,1,0),0))</f>
        <v>0</v>
      </c>
      <c r="L605" s="0" t="n">
        <f aca="false">IF(OR(L$3="",Consolidado!$D605=""),0,IF(ISNUMBER(SEARCH(L$3,Consolidado!$D605)),IF(COUNTIFS(Consolidado!$AC$5:AC605,Consolidado!$AC605,Consolidado!$D$5:D605,"*"&amp;L$3&amp;"*")=1,1,0),0))</f>
        <v>0</v>
      </c>
      <c r="M605" s="0" t="n">
        <f aca="false">IF(OR(M$3="",Consolidado!$D605=""),0,IF(ISNUMBER(SEARCH(M$3,Consolidado!$D605)),IF(COUNTIFS(Consolidado!$AC$5:AC605,Consolidado!$AC605,Consolidado!$D$5:D605,"*"&amp;M$3&amp;"*")=1,1,0),0))</f>
        <v>0</v>
      </c>
      <c r="N605" s="0" t="n">
        <f aca="false">IF(OR(N$3="",Consolidado!$D605=""),0,IF(ISNUMBER(SEARCH(N$3,Consolidado!$D605)),IF(COUNTIFS(Consolidado!$AC$5:AC605,Consolidado!$AC605,Consolidado!$D$5:D605,"*"&amp;N$3&amp;"*")=1,1,0),0))</f>
        <v>0</v>
      </c>
      <c r="O605" s="0" t="n">
        <f aca="false">IF(OR(O$3="",Consolidado!$D605=""),0,IF(ISNUMBER(SEARCH(O$3,Consolidado!$D605)),IF(COUNTIFS(Consolidado!$AC$5:AC605,Consolidado!$AC605,Consolidado!$D$5:D605,"*"&amp;O$3&amp;"*")=1,1,0),0))</f>
        <v>0</v>
      </c>
      <c r="P605" s="0" t="n">
        <f aca="false">IF(OR(P$3="",Consolidado!$D605=""),0,IF(ISNUMBER(SEARCH(P$3,Consolidado!$D605)),IF(COUNTIFS(Consolidado!$AC$5:AC605,Consolidado!$AC605,Consolidado!$D$5:D605,"*"&amp;P$3&amp;"*")=1,1,0),0))</f>
        <v>0</v>
      </c>
      <c r="Q605" s="0" t="n">
        <f aca="false">IF(OR(Q$3="",Consolidado!$D605=""),0,IF(ISNUMBER(SEARCH(Q$3,Consolidado!$D605)),IF(COUNTIFS(Consolidado!$AC$5:AC605,Consolidado!$AC605,Consolidado!$D$5:D605,"*"&amp;Q$3&amp;"*")=1,1,0),0))</f>
        <v>0</v>
      </c>
      <c r="R605" s="0" t="n">
        <f aca="false">IF(OR(R$3="",Consolidado!$D605=""),0,IF(ISNUMBER(SEARCH(R$3,Consolidado!$D605)),IF(COUNTIFS(Consolidado!$AC$5:AC605,Consolidado!$AC605,Consolidado!$D$5:D605,"*"&amp;R$3&amp;"*")=1,1,0),0))</f>
        <v>0</v>
      </c>
      <c r="S605" s="0" t="n">
        <f aca="false">IF(OR(S$3="",Consolidado!$D605=""),0,IF(ISNUMBER(SEARCH(S$3,Consolidado!$D605)),IF(COUNTIFS(Consolidado!$AC$5:AC605,Consolidado!$AC605,Consolidado!$D$5:D605,"*"&amp;S$3&amp;"*")=1,1,0),0))</f>
        <v>0</v>
      </c>
      <c r="T605" s="0" t="n">
        <f aca="false">IF(OR(T$3="",Consolidado!$D605=""),0,IF(ISNUMBER(SEARCH(T$3,Consolidado!$D605)),IF(COUNTIFS(Consolidado!$AC$5:AC605,Consolidado!$AC605,Consolidado!$D$5:D605,"*"&amp;T$3&amp;"*")=1,1,0),0))</f>
        <v>0</v>
      </c>
      <c r="U605" s="0" t="n">
        <f aca="false">IF(OR(U$3="",Consolidado!$D605=""),0,IF(ISNUMBER(SEARCH(U$3,Consolidado!$D605)),IF(COUNTIFS(Consolidado!$AC$5:AC605,Consolidado!$AC605,Consolidado!$D$5:D605,"*"&amp;U$3&amp;"*")=1,1,0),0))</f>
        <v>0</v>
      </c>
      <c r="V605" s="0" t="n">
        <f aca="false">IF(OR(V$3="",Consolidado!$D605=""),0,IF(ISNUMBER(SEARCH(V$3,Consolidado!$D605)),IF(COUNTIFS(Consolidado!$AC$5:AC605,Consolidado!$AC605,Consolidado!$D$5:D605,"*"&amp;V$3&amp;"*")=1,1,0),0))</f>
        <v>0</v>
      </c>
      <c r="W605" s="0" t="n">
        <f aca="false">IF(OR(W$3="",Consolidado!$D605=""),0,IF(ISNUMBER(SEARCH(W$3,Consolidado!$D605)),IF(COUNTIFS(Consolidado!$AC$5:AC605,Consolidado!$AC605,Consolidado!$D$5:D605,"*"&amp;W$3&amp;"*")=1,1,0),0))</f>
        <v>0</v>
      </c>
      <c r="X605" s="0" t="n">
        <f aca="false">IF(OR(X$3="",Consolidado!$D605=""),0,IF(ISNUMBER(SEARCH(X$3,Consolidado!$D605)),IF(COUNTIFS(Consolidado!$AC$5:AC605,Consolidado!$AC605,Consolidado!$D$5:D605,"*"&amp;X$3&amp;"*")=1,1,0),0))</f>
        <v>0</v>
      </c>
      <c r="Y605" s="0" t="n">
        <f aca="false">IF(OR(Y$3="",Consolidado!$D605=""),0,IF(ISNUMBER(SEARCH(Y$3,Consolidado!$D605)),IF(COUNTIFS(Consolidado!$AC$5:AC605,Consolidado!$AC605,Consolidado!$D$5:D605,"*"&amp;Y$3&amp;"*")=1,1,0),0))</f>
        <v>0</v>
      </c>
      <c r="Z605" s="0" t="n">
        <f aca="false">IF(OR(Z$3="",Consolidado!$D605=""),0,IF(ISNUMBER(SEARCH(Z$3,Consolidado!$D605)),IF(COUNTIFS(Consolidado!$AC$5:AC605,Consolidado!$AC605,Consolidado!$D$5:D605,"*"&amp;Z$3&amp;"*")=1,1,0),0))</f>
        <v>0</v>
      </c>
      <c r="AA605" s="0" t="n">
        <f aca="false">IF(OR(AA$3="",Consolidado!$D605=""),0,IF(ISNUMBER(SEARCH(AA$3,Consolidado!$D605)),IF(COUNTIFS(Consolidado!$AC$5:AC605,Consolidado!$AC605,Consolidado!$D$5:D605,"*"&amp;AA$3&amp;"*")=1,1,0),0))</f>
        <v>0</v>
      </c>
      <c r="AB605" s="0" t="n">
        <f aca="false">IF(OR(AB$3="",Consolidado!$D605=""),0,IF(ISNUMBER(SEARCH(AB$3,Consolidado!$D605)),IF(COUNTIFS(Consolidado!$AC$5:AC605,Consolidado!$AC605,Consolidado!$D$5:D605,"*"&amp;AB$3&amp;"*")=1,1,0),0))</f>
        <v>0</v>
      </c>
      <c r="AC605" s="0" t="n">
        <f aca="false">IF(OR(AC$3="",Consolidado!$D605=""),0,IF(ISNUMBER(SEARCH(AC$3,Consolidado!$D605)),IF(COUNTIFS(Consolidado!$AC$5:AC605,Consolidado!$AC605,Consolidado!$D$5:D605,"*"&amp;AC$3&amp;"*")=1,1,0),0))</f>
        <v>0</v>
      </c>
      <c r="AD605" s="0" t="n">
        <f aca="false">IF(OR(AD$3="",Consolidado!$D605=""),0,IF(ISNUMBER(SEARCH(AD$3,Consolidado!$D605)),IF(COUNTIFS(Consolidado!$AC$5:AC605,Consolidado!$AC605,Consolidado!$D$5:D605,"*"&amp;AD$3&amp;"*")=1,1,0),0))</f>
        <v>0</v>
      </c>
      <c r="AE605" s="0" t="n">
        <f aca="false">IF(OR(AE$3="",Consolidado!$D605=""),0,IF(ISNUMBER(SEARCH(AE$3,Consolidado!$D605)),IF(COUNTIFS(Consolidado!$AC$5:AC605,Consolidado!$AC605,Consolidado!$D$5:D605,"*"&amp;AE$3&amp;"*")=1,1,0),0))</f>
        <v>0</v>
      </c>
      <c r="AF605" s="0" t="n">
        <f aca="false">IF(OR(AF$3="",Consolidado!$D605=""),0,IF(ISNUMBER(SEARCH(AF$3,Consolidado!$D605)),IF(COUNTIFS(Consolidado!$AC$5:AC605,Consolidado!$AC605,Consolidado!$D$5:D605,"*"&amp;AF$3&amp;"*")=1,1,0),0))</f>
        <v>0</v>
      </c>
      <c r="AG605" s="0" t="n">
        <f aca="false">IF(OR(AG$3="",Consolidado!$D605=""),0,IF(ISNUMBER(SEARCH(AG$3,Consolidado!$D605)),IF(COUNTIFS(Consolidado!$AC$5:AC605,Consolidado!$AC605,Consolidado!$D$5:D605,"*"&amp;AG$3&amp;"*")=1,1,0),0))</f>
        <v>0</v>
      </c>
      <c r="AH605" s="0" t="n">
        <f aca="false">IF(OR(AH$3="",Consolidado!$D605=""),0,IF(ISNUMBER(SEARCH(AH$3,Consolidado!$D605)),IF(COUNTIFS(Consolidado!$AC$5:AC605,Consolidado!$AC605,Consolidado!$D$5:D605,"*"&amp;AH$3&amp;"*")=1,1,0),0))</f>
        <v>0</v>
      </c>
      <c r="AI605" s="0" t="n">
        <f aca="false">IF(OR(AI$3="",Consolidado!$D605=""),0,IF(ISNUMBER(SEARCH(AI$3,Consolidado!$D605)),IF(COUNTIFS(Consolidado!$AC$5:AC605,Consolidado!$AC605,Consolidado!$D$5:D605,"*"&amp;AI$3&amp;"*")=1,1,0),0))</f>
        <v>0</v>
      </c>
      <c r="AJ605" s="0" t="n">
        <f aca="false">IF(OR(AJ$3="",Consolidado!$D605=""),0,IF(ISNUMBER(SEARCH(AJ$3,Consolidado!$D605)),IF(COUNTIFS(Consolidado!$AC$5:AC605,Consolidado!$AC605,Consolidado!$D$5:D605,"*"&amp;AJ$3&amp;"*")=1,1,0),0))</f>
        <v>0</v>
      </c>
      <c r="AK605" s="0" t="n">
        <f aca="false">IF(OR(AK$3="",Consolidado!$D605=""),0,IF(ISNUMBER(SEARCH(AK$3,Consolidado!$D605)),IF(COUNTIFS(Consolidado!$AC$5:AC605,Consolidado!$AC605,Consolidado!$D$5:D605,"*"&amp;AK$3&amp;"*")=1,1,0),0))</f>
        <v>0</v>
      </c>
      <c r="AL605" s="0" t="n">
        <f aca="false">IF(OR(AL$3="",Consolidado!$D605=""),0,IF(ISNUMBER(SEARCH(AL$3,Consolidado!$D605)),IF(COUNTIFS(Consolidado!$AC$5:AC605,Consolidado!$AC605,Consolidado!$D$5:D605,"*"&amp;AL$3&amp;"*")=1,1,0),0))</f>
        <v>0</v>
      </c>
      <c r="AM605" s="0" t="n">
        <f aca="false">IF(OR(AM$3="",Consolidado!$D605=""),0,IF(ISNUMBER(SEARCH(AM$3,Consolidado!$D605)),IF(COUNTIFS(Consolidado!$AC$5:AC605,Consolidado!$AC605,Consolidado!$D$5:D605,"*"&amp;AM$3&amp;"*")=1,1,0),0))</f>
        <v>0</v>
      </c>
      <c r="AN605" s="0" t="n">
        <f aca="false">IF(OR(AN$3="",Consolidado!$D605=""),0,IF(ISNUMBER(SEARCH(AN$3,Consolidado!$D605)),IF(COUNTIFS(Consolidado!$AC$5:AC605,Consolidado!$AC605,Consolidado!$D$5:D605,"*"&amp;AN$3&amp;"*")=1,1,0),0))</f>
        <v>0</v>
      </c>
      <c r="AO605" s="0" t="n">
        <f aca="false">IF(OR(AO$3="",Consolidado!$D605=""),0,IF(ISNUMBER(SEARCH(AO$3,Consolidado!$D605)),IF(COUNTIFS(Consolidado!$AC$5:AC605,Consolidado!$AC605,Consolidado!$D$5:D605,"*"&amp;AO$3&amp;"*")=1,1,0),0))</f>
        <v>0</v>
      </c>
    </row>
    <row r="606" customFormat="false" ht="15" hidden="false" customHeight="false" outlineLevel="0" collapsed="false">
      <c r="B606" s="0" t="n">
        <f aca="false">IF(OR(B$3="",Consolidado!$D606=""),0,IF(ISNUMBER(SEARCH(B$3,Consolidado!$D606)),IF(COUNTIFS(Consolidado!$AC$5:AC606,Consolidado!$AC606,Consolidado!$D$5:D606,"*"&amp;B$3&amp;"*")=1,1,0),0))</f>
        <v>0</v>
      </c>
      <c r="C606" s="0" t="n">
        <f aca="false">IF(OR(C$3="",Consolidado!$D606=""),0,IF(ISNUMBER(SEARCH(C$3,Consolidado!$D606)),IF(COUNTIFS(Consolidado!$AC$5:AC606,Consolidado!$AC606,Consolidado!$D$5:D606,"*"&amp;C$3&amp;"*")=1,1,0),0))</f>
        <v>0</v>
      </c>
      <c r="D606" s="0" t="n">
        <f aca="false">IF(OR(D$3="",Consolidado!$D606=""),0,IF(ISNUMBER(SEARCH(D$3,Consolidado!$D606)),IF(COUNTIFS(Consolidado!$AC$5:AC606,Consolidado!$AC606,Consolidado!$D$5:D606,"*"&amp;D$3&amp;"*")=1,1,0),0))</f>
        <v>0</v>
      </c>
      <c r="E606" s="0" t="n">
        <f aca="false">IF(OR(E$3="",Consolidado!$D606=""),0,IF(ISNUMBER(SEARCH(E$3,Consolidado!$D606)),IF(COUNTIFS(Consolidado!$AC$5:AC606,Consolidado!$AC606,Consolidado!$D$5:D606,"*"&amp;E$3&amp;"*")=1,1,0),0))</f>
        <v>0</v>
      </c>
      <c r="F606" s="0" t="n">
        <f aca="false">IF(OR(F$3="",Consolidado!$D606=""),0,IF(ISNUMBER(SEARCH(F$3,Consolidado!$D606)),IF(COUNTIFS(Consolidado!$AC$5:AC606,Consolidado!$AC606,Consolidado!$D$5:D606,"*"&amp;F$3&amp;"*")=1,1,0),0))</f>
        <v>0</v>
      </c>
      <c r="G606" s="0" t="n">
        <f aca="false">IF(OR(G$3="",Consolidado!$D606=""),0,IF(ISNUMBER(SEARCH(G$3,Consolidado!$D606)),IF(COUNTIFS(Consolidado!$AC$5:AC606,Consolidado!$AC606,Consolidado!$D$5:D606,"*"&amp;G$3&amp;"*")=1,1,0),0))</f>
        <v>0</v>
      </c>
      <c r="H606" s="0" t="n">
        <f aca="false">IF(OR(H$3="",Consolidado!$D606=""),0,IF(ISNUMBER(SEARCH(H$3,Consolidado!$D606)),IF(COUNTIFS(Consolidado!$AC$5:AC606,Consolidado!$AC606,Consolidado!$D$5:D606,"*"&amp;H$3&amp;"*")=1,1,0),0))</f>
        <v>0</v>
      </c>
      <c r="I606" s="0" t="n">
        <f aca="false">IF(OR(I$3="",Consolidado!$D606=""),0,IF(ISNUMBER(SEARCH(I$3,Consolidado!$D606)),IF(COUNTIFS(Consolidado!$AC$5:AC606,Consolidado!$AC606,Consolidado!$D$5:D606,"*"&amp;I$3&amp;"*")=1,1,0),0))</f>
        <v>0</v>
      </c>
      <c r="J606" s="0" t="n">
        <f aca="false">IF(OR(J$3="",Consolidado!$D606=""),0,IF(ISNUMBER(SEARCH(J$3,Consolidado!$D606)),IF(COUNTIFS(Consolidado!$AC$5:AC606,Consolidado!$AC606,Consolidado!$D$5:D606,"*"&amp;J$3&amp;"*")=1,1,0),0))</f>
        <v>0</v>
      </c>
      <c r="K606" s="0" t="n">
        <f aca="false">IF(OR(K$3="",Consolidado!$D606=""),0,IF(ISNUMBER(SEARCH(K$3,Consolidado!$D606)),IF(COUNTIFS(Consolidado!$AC$5:AC606,Consolidado!$AC606,Consolidado!$D$5:D606,"*"&amp;K$3&amp;"*")=1,1,0),0))</f>
        <v>0</v>
      </c>
      <c r="L606" s="0" t="n">
        <f aca="false">IF(OR(L$3="",Consolidado!$D606=""),0,IF(ISNUMBER(SEARCH(L$3,Consolidado!$D606)),IF(COUNTIFS(Consolidado!$AC$5:AC606,Consolidado!$AC606,Consolidado!$D$5:D606,"*"&amp;L$3&amp;"*")=1,1,0),0))</f>
        <v>0</v>
      </c>
      <c r="M606" s="0" t="n">
        <f aca="false">IF(OR(M$3="",Consolidado!$D606=""),0,IF(ISNUMBER(SEARCH(M$3,Consolidado!$D606)),IF(COUNTIFS(Consolidado!$AC$5:AC606,Consolidado!$AC606,Consolidado!$D$5:D606,"*"&amp;M$3&amp;"*")=1,1,0),0))</f>
        <v>0</v>
      </c>
      <c r="N606" s="0" t="n">
        <f aca="false">IF(OR(N$3="",Consolidado!$D606=""),0,IF(ISNUMBER(SEARCH(N$3,Consolidado!$D606)),IF(COUNTIFS(Consolidado!$AC$5:AC606,Consolidado!$AC606,Consolidado!$D$5:D606,"*"&amp;N$3&amp;"*")=1,1,0),0))</f>
        <v>0</v>
      </c>
      <c r="O606" s="0" t="n">
        <f aca="false">IF(OR(O$3="",Consolidado!$D606=""),0,IF(ISNUMBER(SEARCH(O$3,Consolidado!$D606)),IF(COUNTIFS(Consolidado!$AC$5:AC606,Consolidado!$AC606,Consolidado!$D$5:D606,"*"&amp;O$3&amp;"*")=1,1,0),0))</f>
        <v>0</v>
      </c>
      <c r="P606" s="0" t="n">
        <f aca="false">IF(OR(P$3="",Consolidado!$D606=""),0,IF(ISNUMBER(SEARCH(P$3,Consolidado!$D606)),IF(COUNTIFS(Consolidado!$AC$5:AC606,Consolidado!$AC606,Consolidado!$D$5:D606,"*"&amp;P$3&amp;"*")=1,1,0),0))</f>
        <v>0</v>
      </c>
      <c r="Q606" s="0" t="n">
        <f aca="false">IF(OR(Q$3="",Consolidado!$D606=""),0,IF(ISNUMBER(SEARCH(Q$3,Consolidado!$D606)),IF(COUNTIFS(Consolidado!$AC$5:AC606,Consolidado!$AC606,Consolidado!$D$5:D606,"*"&amp;Q$3&amp;"*")=1,1,0),0))</f>
        <v>0</v>
      </c>
      <c r="R606" s="0" t="n">
        <f aca="false">IF(OR(R$3="",Consolidado!$D606=""),0,IF(ISNUMBER(SEARCH(R$3,Consolidado!$D606)),IF(COUNTIFS(Consolidado!$AC$5:AC606,Consolidado!$AC606,Consolidado!$D$5:D606,"*"&amp;R$3&amp;"*")=1,1,0),0))</f>
        <v>0</v>
      </c>
      <c r="S606" s="0" t="n">
        <f aca="false">IF(OR(S$3="",Consolidado!$D606=""),0,IF(ISNUMBER(SEARCH(S$3,Consolidado!$D606)),IF(COUNTIFS(Consolidado!$AC$5:AC606,Consolidado!$AC606,Consolidado!$D$5:D606,"*"&amp;S$3&amp;"*")=1,1,0),0))</f>
        <v>0</v>
      </c>
      <c r="T606" s="0" t="n">
        <f aca="false">IF(OR(T$3="",Consolidado!$D606=""),0,IF(ISNUMBER(SEARCH(T$3,Consolidado!$D606)),IF(COUNTIFS(Consolidado!$AC$5:AC606,Consolidado!$AC606,Consolidado!$D$5:D606,"*"&amp;T$3&amp;"*")=1,1,0),0))</f>
        <v>0</v>
      </c>
      <c r="U606" s="0" t="n">
        <f aca="false">IF(OR(U$3="",Consolidado!$D606=""),0,IF(ISNUMBER(SEARCH(U$3,Consolidado!$D606)),IF(COUNTIFS(Consolidado!$AC$5:AC606,Consolidado!$AC606,Consolidado!$D$5:D606,"*"&amp;U$3&amp;"*")=1,1,0),0))</f>
        <v>0</v>
      </c>
      <c r="V606" s="0" t="n">
        <f aca="false">IF(OR(V$3="",Consolidado!$D606=""),0,IF(ISNUMBER(SEARCH(V$3,Consolidado!$D606)),IF(COUNTIFS(Consolidado!$AC$5:AC606,Consolidado!$AC606,Consolidado!$D$5:D606,"*"&amp;V$3&amp;"*")=1,1,0),0))</f>
        <v>0</v>
      </c>
      <c r="W606" s="0" t="n">
        <f aca="false">IF(OR(W$3="",Consolidado!$D606=""),0,IF(ISNUMBER(SEARCH(W$3,Consolidado!$D606)),IF(COUNTIFS(Consolidado!$AC$5:AC606,Consolidado!$AC606,Consolidado!$D$5:D606,"*"&amp;W$3&amp;"*")=1,1,0),0))</f>
        <v>0</v>
      </c>
      <c r="X606" s="0" t="n">
        <f aca="false">IF(OR(X$3="",Consolidado!$D606=""),0,IF(ISNUMBER(SEARCH(X$3,Consolidado!$D606)),IF(COUNTIFS(Consolidado!$AC$5:AC606,Consolidado!$AC606,Consolidado!$D$5:D606,"*"&amp;X$3&amp;"*")=1,1,0),0))</f>
        <v>0</v>
      </c>
      <c r="Y606" s="0" t="n">
        <f aca="false">IF(OR(Y$3="",Consolidado!$D606=""),0,IF(ISNUMBER(SEARCH(Y$3,Consolidado!$D606)),IF(COUNTIFS(Consolidado!$AC$5:AC606,Consolidado!$AC606,Consolidado!$D$5:D606,"*"&amp;Y$3&amp;"*")=1,1,0),0))</f>
        <v>0</v>
      </c>
      <c r="Z606" s="0" t="n">
        <f aca="false">IF(OR(Z$3="",Consolidado!$D606=""),0,IF(ISNUMBER(SEARCH(Z$3,Consolidado!$D606)),IF(COUNTIFS(Consolidado!$AC$5:AC606,Consolidado!$AC606,Consolidado!$D$5:D606,"*"&amp;Z$3&amp;"*")=1,1,0),0))</f>
        <v>0</v>
      </c>
      <c r="AA606" s="0" t="n">
        <f aca="false">IF(OR(AA$3="",Consolidado!$D606=""),0,IF(ISNUMBER(SEARCH(AA$3,Consolidado!$D606)),IF(COUNTIFS(Consolidado!$AC$5:AC606,Consolidado!$AC606,Consolidado!$D$5:D606,"*"&amp;AA$3&amp;"*")=1,1,0),0))</f>
        <v>0</v>
      </c>
      <c r="AB606" s="0" t="n">
        <f aca="false">IF(OR(AB$3="",Consolidado!$D606=""),0,IF(ISNUMBER(SEARCH(AB$3,Consolidado!$D606)),IF(COUNTIFS(Consolidado!$AC$5:AC606,Consolidado!$AC606,Consolidado!$D$5:D606,"*"&amp;AB$3&amp;"*")=1,1,0),0))</f>
        <v>0</v>
      </c>
      <c r="AC606" s="0" t="n">
        <f aca="false">IF(OR(AC$3="",Consolidado!$D606=""),0,IF(ISNUMBER(SEARCH(AC$3,Consolidado!$D606)),IF(COUNTIFS(Consolidado!$AC$5:AC606,Consolidado!$AC606,Consolidado!$D$5:D606,"*"&amp;AC$3&amp;"*")=1,1,0),0))</f>
        <v>0</v>
      </c>
      <c r="AD606" s="0" t="n">
        <f aca="false">IF(OR(AD$3="",Consolidado!$D606=""),0,IF(ISNUMBER(SEARCH(AD$3,Consolidado!$D606)),IF(COUNTIFS(Consolidado!$AC$5:AC606,Consolidado!$AC606,Consolidado!$D$5:D606,"*"&amp;AD$3&amp;"*")=1,1,0),0))</f>
        <v>0</v>
      </c>
      <c r="AE606" s="0" t="n">
        <f aca="false">IF(OR(AE$3="",Consolidado!$D606=""),0,IF(ISNUMBER(SEARCH(AE$3,Consolidado!$D606)),IF(COUNTIFS(Consolidado!$AC$5:AC606,Consolidado!$AC606,Consolidado!$D$5:D606,"*"&amp;AE$3&amp;"*")=1,1,0),0))</f>
        <v>0</v>
      </c>
      <c r="AF606" s="0" t="n">
        <f aca="false">IF(OR(AF$3="",Consolidado!$D606=""),0,IF(ISNUMBER(SEARCH(AF$3,Consolidado!$D606)),IF(COUNTIFS(Consolidado!$AC$5:AC606,Consolidado!$AC606,Consolidado!$D$5:D606,"*"&amp;AF$3&amp;"*")=1,1,0),0))</f>
        <v>0</v>
      </c>
      <c r="AG606" s="0" t="n">
        <f aca="false">IF(OR(AG$3="",Consolidado!$D606=""),0,IF(ISNUMBER(SEARCH(AG$3,Consolidado!$D606)),IF(COUNTIFS(Consolidado!$AC$5:AC606,Consolidado!$AC606,Consolidado!$D$5:D606,"*"&amp;AG$3&amp;"*")=1,1,0),0))</f>
        <v>0</v>
      </c>
      <c r="AH606" s="0" t="n">
        <f aca="false">IF(OR(AH$3="",Consolidado!$D606=""),0,IF(ISNUMBER(SEARCH(AH$3,Consolidado!$D606)),IF(COUNTIFS(Consolidado!$AC$5:AC606,Consolidado!$AC606,Consolidado!$D$5:D606,"*"&amp;AH$3&amp;"*")=1,1,0),0))</f>
        <v>0</v>
      </c>
      <c r="AI606" s="0" t="n">
        <f aca="false">IF(OR(AI$3="",Consolidado!$D606=""),0,IF(ISNUMBER(SEARCH(AI$3,Consolidado!$D606)),IF(COUNTIFS(Consolidado!$AC$5:AC606,Consolidado!$AC606,Consolidado!$D$5:D606,"*"&amp;AI$3&amp;"*")=1,1,0),0))</f>
        <v>0</v>
      </c>
      <c r="AJ606" s="0" t="n">
        <f aca="false">IF(OR(AJ$3="",Consolidado!$D606=""),0,IF(ISNUMBER(SEARCH(AJ$3,Consolidado!$D606)),IF(COUNTIFS(Consolidado!$AC$5:AC606,Consolidado!$AC606,Consolidado!$D$5:D606,"*"&amp;AJ$3&amp;"*")=1,1,0),0))</f>
        <v>0</v>
      </c>
      <c r="AK606" s="0" t="n">
        <f aca="false">IF(OR(AK$3="",Consolidado!$D606=""),0,IF(ISNUMBER(SEARCH(AK$3,Consolidado!$D606)),IF(COUNTIFS(Consolidado!$AC$5:AC606,Consolidado!$AC606,Consolidado!$D$5:D606,"*"&amp;AK$3&amp;"*")=1,1,0),0))</f>
        <v>0</v>
      </c>
      <c r="AL606" s="0" t="n">
        <f aca="false">IF(OR(AL$3="",Consolidado!$D606=""),0,IF(ISNUMBER(SEARCH(AL$3,Consolidado!$D606)),IF(COUNTIFS(Consolidado!$AC$5:AC606,Consolidado!$AC606,Consolidado!$D$5:D606,"*"&amp;AL$3&amp;"*")=1,1,0),0))</f>
        <v>0</v>
      </c>
      <c r="AM606" s="0" t="n">
        <f aca="false">IF(OR(AM$3="",Consolidado!$D606=""),0,IF(ISNUMBER(SEARCH(AM$3,Consolidado!$D606)),IF(COUNTIFS(Consolidado!$AC$5:AC606,Consolidado!$AC606,Consolidado!$D$5:D606,"*"&amp;AM$3&amp;"*")=1,1,0),0))</f>
        <v>0</v>
      </c>
      <c r="AN606" s="0" t="n">
        <f aca="false">IF(OR(AN$3="",Consolidado!$D606=""),0,IF(ISNUMBER(SEARCH(AN$3,Consolidado!$D606)),IF(COUNTIFS(Consolidado!$AC$5:AC606,Consolidado!$AC606,Consolidado!$D$5:D606,"*"&amp;AN$3&amp;"*")=1,1,0),0))</f>
        <v>0</v>
      </c>
      <c r="AO606" s="0" t="n">
        <f aca="false">IF(OR(AO$3="",Consolidado!$D606=""),0,IF(ISNUMBER(SEARCH(AO$3,Consolidado!$D606)),IF(COUNTIFS(Consolidado!$AC$5:AC606,Consolidado!$AC606,Consolidado!$D$5:D606,"*"&amp;AO$3&amp;"*")=1,1,0),0))</f>
        <v>0</v>
      </c>
    </row>
    <row r="607" customFormat="false" ht="15" hidden="false" customHeight="false" outlineLevel="0" collapsed="false">
      <c r="B607" s="0" t="n">
        <f aca="false">IF(OR(B$3="",Consolidado!$D607=""),0,IF(ISNUMBER(SEARCH(B$3,Consolidado!$D607)),IF(COUNTIFS(Consolidado!$AC$5:AC607,Consolidado!$AC607,Consolidado!$D$5:D607,"*"&amp;B$3&amp;"*")=1,1,0),0))</f>
        <v>0</v>
      </c>
      <c r="C607" s="0" t="n">
        <f aca="false">IF(OR(C$3="",Consolidado!$D607=""),0,IF(ISNUMBER(SEARCH(C$3,Consolidado!$D607)),IF(COUNTIFS(Consolidado!$AC$5:AC607,Consolidado!$AC607,Consolidado!$D$5:D607,"*"&amp;C$3&amp;"*")=1,1,0),0))</f>
        <v>0</v>
      </c>
      <c r="D607" s="0" t="n">
        <f aca="false">IF(OR(D$3="",Consolidado!$D607=""),0,IF(ISNUMBER(SEARCH(D$3,Consolidado!$D607)),IF(COUNTIFS(Consolidado!$AC$5:AC607,Consolidado!$AC607,Consolidado!$D$5:D607,"*"&amp;D$3&amp;"*")=1,1,0),0))</f>
        <v>0</v>
      </c>
      <c r="E607" s="0" t="n">
        <f aca="false">IF(OR(E$3="",Consolidado!$D607=""),0,IF(ISNUMBER(SEARCH(E$3,Consolidado!$D607)),IF(COUNTIFS(Consolidado!$AC$5:AC607,Consolidado!$AC607,Consolidado!$D$5:D607,"*"&amp;E$3&amp;"*")=1,1,0),0))</f>
        <v>0</v>
      </c>
      <c r="F607" s="0" t="n">
        <f aca="false">IF(OR(F$3="",Consolidado!$D607=""),0,IF(ISNUMBER(SEARCH(F$3,Consolidado!$D607)),IF(COUNTIFS(Consolidado!$AC$5:AC607,Consolidado!$AC607,Consolidado!$D$5:D607,"*"&amp;F$3&amp;"*")=1,1,0),0))</f>
        <v>0</v>
      </c>
      <c r="G607" s="0" t="n">
        <f aca="false">IF(OR(G$3="",Consolidado!$D607=""),0,IF(ISNUMBER(SEARCH(G$3,Consolidado!$D607)),IF(COUNTIFS(Consolidado!$AC$5:AC607,Consolidado!$AC607,Consolidado!$D$5:D607,"*"&amp;G$3&amp;"*")=1,1,0),0))</f>
        <v>0</v>
      </c>
      <c r="H607" s="0" t="n">
        <f aca="false">IF(OR(H$3="",Consolidado!$D607=""),0,IF(ISNUMBER(SEARCH(H$3,Consolidado!$D607)),IF(COUNTIFS(Consolidado!$AC$5:AC607,Consolidado!$AC607,Consolidado!$D$5:D607,"*"&amp;H$3&amp;"*")=1,1,0),0))</f>
        <v>0</v>
      </c>
      <c r="I607" s="0" t="n">
        <f aca="false">IF(OR(I$3="",Consolidado!$D607=""),0,IF(ISNUMBER(SEARCH(I$3,Consolidado!$D607)),IF(COUNTIFS(Consolidado!$AC$5:AC607,Consolidado!$AC607,Consolidado!$D$5:D607,"*"&amp;I$3&amp;"*")=1,1,0),0))</f>
        <v>0</v>
      </c>
      <c r="J607" s="0" t="n">
        <f aca="false">IF(OR(J$3="",Consolidado!$D607=""),0,IF(ISNUMBER(SEARCH(J$3,Consolidado!$D607)),IF(COUNTIFS(Consolidado!$AC$5:AC607,Consolidado!$AC607,Consolidado!$D$5:D607,"*"&amp;J$3&amp;"*")=1,1,0),0))</f>
        <v>0</v>
      </c>
      <c r="K607" s="0" t="n">
        <f aca="false">IF(OR(K$3="",Consolidado!$D607=""),0,IF(ISNUMBER(SEARCH(K$3,Consolidado!$D607)),IF(COUNTIFS(Consolidado!$AC$5:AC607,Consolidado!$AC607,Consolidado!$D$5:D607,"*"&amp;K$3&amp;"*")=1,1,0),0))</f>
        <v>0</v>
      </c>
      <c r="L607" s="0" t="n">
        <f aca="false">IF(OR(L$3="",Consolidado!$D607=""),0,IF(ISNUMBER(SEARCH(L$3,Consolidado!$D607)),IF(COUNTIFS(Consolidado!$AC$5:AC607,Consolidado!$AC607,Consolidado!$D$5:D607,"*"&amp;L$3&amp;"*")=1,1,0),0))</f>
        <v>0</v>
      </c>
      <c r="M607" s="0" t="n">
        <f aca="false">IF(OR(M$3="",Consolidado!$D607=""),0,IF(ISNUMBER(SEARCH(M$3,Consolidado!$D607)),IF(COUNTIFS(Consolidado!$AC$5:AC607,Consolidado!$AC607,Consolidado!$D$5:D607,"*"&amp;M$3&amp;"*")=1,1,0),0))</f>
        <v>0</v>
      </c>
      <c r="N607" s="0" t="n">
        <f aca="false">IF(OR(N$3="",Consolidado!$D607=""),0,IF(ISNUMBER(SEARCH(N$3,Consolidado!$D607)),IF(COUNTIFS(Consolidado!$AC$5:AC607,Consolidado!$AC607,Consolidado!$D$5:D607,"*"&amp;N$3&amp;"*")=1,1,0),0))</f>
        <v>0</v>
      </c>
      <c r="O607" s="0" t="n">
        <f aca="false">IF(OR(O$3="",Consolidado!$D607=""),0,IF(ISNUMBER(SEARCH(O$3,Consolidado!$D607)),IF(COUNTIFS(Consolidado!$AC$5:AC607,Consolidado!$AC607,Consolidado!$D$5:D607,"*"&amp;O$3&amp;"*")=1,1,0),0))</f>
        <v>0</v>
      </c>
      <c r="P607" s="0" t="n">
        <f aca="false">IF(OR(P$3="",Consolidado!$D607=""),0,IF(ISNUMBER(SEARCH(P$3,Consolidado!$D607)),IF(COUNTIFS(Consolidado!$AC$5:AC607,Consolidado!$AC607,Consolidado!$D$5:D607,"*"&amp;P$3&amp;"*")=1,1,0),0))</f>
        <v>0</v>
      </c>
      <c r="Q607" s="0" t="n">
        <f aca="false">IF(OR(Q$3="",Consolidado!$D607=""),0,IF(ISNUMBER(SEARCH(Q$3,Consolidado!$D607)),IF(COUNTIFS(Consolidado!$AC$5:AC607,Consolidado!$AC607,Consolidado!$D$5:D607,"*"&amp;Q$3&amp;"*")=1,1,0),0))</f>
        <v>0</v>
      </c>
      <c r="R607" s="0" t="n">
        <f aca="false">IF(OR(R$3="",Consolidado!$D607=""),0,IF(ISNUMBER(SEARCH(R$3,Consolidado!$D607)),IF(COUNTIFS(Consolidado!$AC$5:AC607,Consolidado!$AC607,Consolidado!$D$5:D607,"*"&amp;R$3&amp;"*")=1,1,0),0))</f>
        <v>0</v>
      </c>
      <c r="S607" s="0" t="n">
        <f aca="false">IF(OR(S$3="",Consolidado!$D607=""),0,IF(ISNUMBER(SEARCH(S$3,Consolidado!$D607)),IF(COUNTIFS(Consolidado!$AC$5:AC607,Consolidado!$AC607,Consolidado!$D$5:D607,"*"&amp;S$3&amp;"*")=1,1,0),0))</f>
        <v>0</v>
      </c>
      <c r="T607" s="0" t="n">
        <f aca="false">IF(OR(T$3="",Consolidado!$D607=""),0,IF(ISNUMBER(SEARCH(T$3,Consolidado!$D607)),IF(COUNTIFS(Consolidado!$AC$5:AC607,Consolidado!$AC607,Consolidado!$D$5:D607,"*"&amp;T$3&amp;"*")=1,1,0),0))</f>
        <v>0</v>
      </c>
      <c r="U607" s="0" t="n">
        <f aca="false">IF(OR(U$3="",Consolidado!$D607=""),0,IF(ISNUMBER(SEARCH(U$3,Consolidado!$D607)),IF(COUNTIFS(Consolidado!$AC$5:AC607,Consolidado!$AC607,Consolidado!$D$5:D607,"*"&amp;U$3&amp;"*")=1,1,0),0))</f>
        <v>0</v>
      </c>
      <c r="V607" s="0" t="n">
        <f aca="false">IF(OR(V$3="",Consolidado!$D607=""),0,IF(ISNUMBER(SEARCH(V$3,Consolidado!$D607)),IF(COUNTIFS(Consolidado!$AC$5:AC607,Consolidado!$AC607,Consolidado!$D$5:D607,"*"&amp;V$3&amp;"*")=1,1,0),0))</f>
        <v>0</v>
      </c>
      <c r="W607" s="0" t="n">
        <f aca="false">IF(OR(W$3="",Consolidado!$D607=""),0,IF(ISNUMBER(SEARCH(W$3,Consolidado!$D607)),IF(COUNTIFS(Consolidado!$AC$5:AC607,Consolidado!$AC607,Consolidado!$D$5:D607,"*"&amp;W$3&amp;"*")=1,1,0),0))</f>
        <v>0</v>
      </c>
      <c r="X607" s="0" t="n">
        <f aca="false">IF(OR(X$3="",Consolidado!$D607=""),0,IF(ISNUMBER(SEARCH(X$3,Consolidado!$D607)),IF(COUNTIFS(Consolidado!$AC$5:AC607,Consolidado!$AC607,Consolidado!$D$5:D607,"*"&amp;X$3&amp;"*")=1,1,0),0))</f>
        <v>0</v>
      </c>
      <c r="Y607" s="0" t="n">
        <f aca="false">IF(OR(Y$3="",Consolidado!$D607=""),0,IF(ISNUMBER(SEARCH(Y$3,Consolidado!$D607)),IF(COUNTIFS(Consolidado!$AC$5:AC607,Consolidado!$AC607,Consolidado!$D$5:D607,"*"&amp;Y$3&amp;"*")=1,1,0),0))</f>
        <v>0</v>
      </c>
      <c r="Z607" s="0" t="n">
        <f aca="false">IF(OR(Z$3="",Consolidado!$D607=""),0,IF(ISNUMBER(SEARCH(Z$3,Consolidado!$D607)),IF(COUNTIFS(Consolidado!$AC$5:AC607,Consolidado!$AC607,Consolidado!$D$5:D607,"*"&amp;Z$3&amp;"*")=1,1,0),0))</f>
        <v>0</v>
      </c>
      <c r="AA607" s="0" t="n">
        <f aca="false">IF(OR(AA$3="",Consolidado!$D607=""),0,IF(ISNUMBER(SEARCH(AA$3,Consolidado!$D607)),IF(COUNTIFS(Consolidado!$AC$5:AC607,Consolidado!$AC607,Consolidado!$D$5:D607,"*"&amp;AA$3&amp;"*")=1,1,0),0))</f>
        <v>0</v>
      </c>
      <c r="AB607" s="0" t="n">
        <f aca="false">IF(OR(AB$3="",Consolidado!$D607=""),0,IF(ISNUMBER(SEARCH(AB$3,Consolidado!$D607)),IF(COUNTIFS(Consolidado!$AC$5:AC607,Consolidado!$AC607,Consolidado!$D$5:D607,"*"&amp;AB$3&amp;"*")=1,1,0),0))</f>
        <v>0</v>
      </c>
      <c r="AC607" s="0" t="n">
        <f aca="false">IF(OR(AC$3="",Consolidado!$D607=""),0,IF(ISNUMBER(SEARCH(AC$3,Consolidado!$D607)),IF(COUNTIFS(Consolidado!$AC$5:AC607,Consolidado!$AC607,Consolidado!$D$5:D607,"*"&amp;AC$3&amp;"*")=1,1,0),0))</f>
        <v>0</v>
      </c>
      <c r="AD607" s="0" t="n">
        <f aca="false">IF(OR(AD$3="",Consolidado!$D607=""),0,IF(ISNUMBER(SEARCH(AD$3,Consolidado!$D607)),IF(COUNTIFS(Consolidado!$AC$5:AC607,Consolidado!$AC607,Consolidado!$D$5:D607,"*"&amp;AD$3&amp;"*")=1,1,0),0))</f>
        <v>0</v>
      </c>
      <c r="AE607" s="0" t="n">
        <f aca="false">IF(OR(AE$3="",Consolidado!$D607=""),0,IF(ISNUMBER(SEARCH(AE$3,Consolidado!$D607)),IF(COUNTIFS(Consolidado!$AC$5:AC607,Consolidado!$AC607,Consolidado!$D$5:D607,"*"&amp;AE$3&amp;"*")=1,1,0),0))</f>
        <v>0</v>
      </c>
      <c r="AF607" s="0" t="n">
        <f aca="false">IF(OR(AF$3="",Consolidado!$D607=""),0,IF(ISNUMBER(SEARCH(AF$3,Consolidado!$D607)),IF(COUNTIFS(Consolidado!$AC$5:AC607,Consolidado!$AC607,Consolidado!$D$5:D607,"*"&amp;AF$3&amp;"*")=1,1,0),0))</f>
        <v>0</v>
      </c>
      <c r="AG607" s="0" t="n">
        <f aca="false">IF(OR(AG$3="",Consolidado!$D607=""),0,IF(ISNUMBER(SEARCH(AG$3,Consolidado!$D607)),IF(COUNTIFS(Consolidado!$AC$5:AC607,Consolidado!$AC607,Consolidado!$D$5:D607,"*"&amp;AG$3&amp;"*")=1,1,0),0))</f>
        <v>0</v>
      </c>
      <c r="AH607" s="0" t="n">
        <f aca="false">IF(OR(AH$3="",Consolidado!$D607=""),0,IF(ISNUMBER(SEARCH(AH$3,Consolidado!$D607)),IF(COUNTIFS(Consolidado!$AC$5:AC607,Consolidado!$AC607,Consolidado!$D$5:D607,"*"&amp;AH$3&amp;"*")=1,1,0),0))</f>
        <v>0</v>
      </c>
      <c r="AI607" s="0" t="n">
        <f aca="false">IF(OR(AI$3="",Consolidado!$D607=""),0,IF(ISNUMBER(SEARCH(AI$3,Consolidado!$D607)),IF(COUNTIFS(Consolidado!$AC$5:AC607,Consolidado!$AC607,Consolidado!$D$5:D607,"*"&amp;AI$3&amp;"*")=1,1,0),0))</f>
        <v>0</v>
      </c>
      <c r="AJ607" s="0" t="n">
        <f aca="false">IF(OR(AJ$3="",Consolidado!$D607=""),0,IF(ISNUMBER(SEARCH(AJ$3,Consolidado!$D607)),IF(COUNTIFS(Consolidado!$AC$5:AC607,Consolidado!$AC607,Consolidado!$D$5:D607,"*"&amp;AJ$3&amp;"*")=1,1,0),0))</f>
        <v>0</v>
      </c>
      <c r="AK607" s="0" t="n">
        <f aca="false">IF(OR(AK$3="",Consolidado!$D607=""),0,IF(ISNUMBER(SEARCH(AK$3,Consolidado!$D607)),IF(COUNTIFS(Consolidado!$AC$5:AC607,Consolidado!$AC607,Consolidado!$D$5:D607,"*"&amp;AK$3&amp;"*")=1,1,0),0))</f>
        <v>0</v>
      </c>
      <c r="AL607" s="0" t="n">
        <f aca="false">IF(OR(AL$3="",Consolidado!$D607=""),0,IF(ISNUMBER(SEARCH(AL$3,Consolidado!$D607)),IF(COUNTIFS(Consolidado!$AC$5:AC607,Consolidado!$AC607,Consolidado!$D$5:D607,"*"&amp;AL$3&amp;"*")=1,1,0),0))</f>
        <v>0</v>
      </c>
      <c r="AM607" s="0" t="n">
        <f aca="false">IF(OR(AM$3="",Consolidado!$D607=""),0,IF(ISNUMBER(SEARCH(AM$3,Consolidado!$D607)),IF(COUNTIFS(Consolidado!$AC$5:AC607,Consolidado!$AC607,Consolidado!$D$5:D607,"*"&amp;AM$3&amp;"*")=1,1,0),0))</f>
        <v>0</v>
      </c>
      <c r="AN607" s="0" t="n">
        <f aca="false">IF(OR(AN$3="",Consolidado!$D607=""),0,IF(ISNUMBER(SEARCH(AN$3,Consolidado!$D607)),IF(COUNTIFS(Consolidado!$AC$5:AC607,Consolidado!$AC607,Consolidado!$D$5:D607,"*"&amp;AN$3&amp;"*")=1,1,0),0))</f>
        <v>0</v>
      </c>
      <c r="AO607" s="0" t="n">
        <f aca="false">IF(OR(AO$3="",Consolidado!$D607=""),0,IF(ISNUMBER(SEARCH(AO$3,Consolidado!$D607)),IF(COUNTIFS(Consolidado!$AC$5:AC607,Consolidado!$AC607,Consolidado!$D$5:D607,"*"&amp;AO$3&amp;"*")=1,1,0),0))</f>
        <v>0</v>
      </c>
    </row>
    <row r="608" customFormat="false" ht="15" hidden="false" customHeight="false" outlineLevel="0" collapsed="false">
      <c r="B608" s="0" t="n">
        <f aca="false">IF(OR(B$3="",Consolidado!$D608=""),0,IF(ISNUMBER(SEARCH(B$3,Consolidado!$D608)),IF(COUNTIFS(Consolidado!$AC$5:AC608,Consolidado!$AC608,Consolidado!$D$5:D608,"*"&amp;B$3&amp;"*")=1,1,0),0))</f>
        <v>0</v>
      </c>
      <c r="C608" s="0" t="n">
        <f aca="false">IF(OR(C$3="",Consolidado!$D608=""),0,IF(ISNUMBER(SEARCH(C$3,Consolidado!$D608)),IF(COUNTIFS(Consolidado!$AC$5:AC608,Consolidado!$AC608,Consolidado!$D$5:D608,"*"&amp;C$3&amp;"*")=1,1,0),0))</f>
        <v>0</v>
      </c>
      <c r="D608" s="0" t="n">
        <f aca="false">IF(OR(D$3="",Consolidado!$D608=""),0,IF(ISNUMBER(SEARCH(D$3,Consolidado!$D608)),IF(COUNTIFS(Consolidado!$AC$5:AC608,Consolidado!$AC608,Consolidado!$D$5:D608,"*"&amp;D$3&amp;"*")=1,1,0),0))</f>
        <v>0</v>
      </c>
      <c r="E608" s="0" t="n">
        <f aca="false">IF(OR(E$3="",Consolidado!$D608=""),0,IF(ISNUMBER(SEARCH(E$3,Consolidado!$D608)),IF(COUNTIFS(Consolidado!$AC$5:AC608,Consolidado!$AC608,Consolidado!$D$5:D608,"*"&amp;E$3&amp;"*")=1,1,0),0))</f>
        <v>0</v>
      </c>
      <c r="F608" s="0" t="n">
        <f aca="false">IF(OR(F$3="",Consolidado!$D608=""),0,IF(ISNUMBER(SEARCH(F$3,Consolidado!$D608)),IF(COUNTIFS(Consolidado!$AC$5:AC608,Consolidado!$AC608,Consolidado!$D$5:D608,"*"&amp;F$3&amp;"*")=1,1,0),0))</f>
        <v>0</v>
      </c>
      <c r="G608" s="0" t="n">
        <f aca="false">IF(OR(G$3="",Consolidado!$D608=""),0,IF(ISNUMBER(SEARCH(G$3,Consolidado!$D608)),IF(COUNTIFS(Consolidado!$AC$5:AC608,Consolidado!$AC608,Consolidado!$D$5:D608,"*"&amp;G$3&amp;"*")=1,1,0),0))</f>
        <v>0</v>
      </c>
      <c r="H608" s="0" t="n">
        <f aca="false">IF(OR(H$3="",Consolidado!$D608=""),0,IF(ISNUMBER(SEARCH(H$3,Consolidado!$D608)),IF(COUNTIFS(Consolidado!$AC$5:AC608,Consolidado!$AC608,Consolidado!$D$5:D608,"*"&amp;H$3&amp;"*")=1,1,0),0))</f>
        <v>0</v>
      </c>
      <c r="I608" s="0" t="n">
        <f aca="false">IF(OR(I$3="",Consolidado!$D608=""),0,IF(ISNUMBER(SEARCH(I$3,Consolidado!$D608)),IF(COUNTIFS(Consolidado!$AC$5:AC608,Consolidado!$AC608,Consolidado!$D$5:D608,"*"&amp;I$3&amp;"*")=1,1,0),0))</f>
        <v>0</v>
      </c>
      <c r="J608" s="0" t="n">
        <f aca="false">IF(OR(J$3="",Consolidado!$D608=""),0,IF(ISNUMBER(SEARCH(J$3,Consolidado!$D608)),IF(COUNTIFS(Consolidado!$AC$5:AC608,Consolidado!$AC608,Consolidado!$D$5:D608,"*"&amp;J$3&amp;"*")=1,1,0),0))</f>
        <v>0</v>
      </c>
      <c r="K608" s="0" t="n">
        <f aca="false">IF(OR(K$3="",Consolidado!$D608=""),0,IF(ISNUMBER(SEARCH(K$3,Consolidado!$D608)),IF(COUNTIFS(Consolidado!$AC$5:AC608,Consolidado!$AC608,Consolidado!$D$5:D608,"*"&amp;K$3&amp;"*")=1,1,0),0))</f>
        <v>0</v>
      </c>
      <c r="L608" s="0" t="n">
        <f aca="false">IF(OR(L$3="",Consolidado!$D608=""),0,IF(ISNUMBER(SEARCH(L$3,Consolidado!$D608)),IF(COUNTIFS(Consolidado!$AC$5:AC608,Consolidado!$AC608,Consolidado!$D$5:D608,"*"&amp;L$3&amp;"*")=1,1,0),0))</f>
        <v>0</v>
      </c>
      <c r="M608" s="0" t="n">
        <f aca="false">IF(OR(M$3="",Consolidado!$D608=""),0,IF(ISNUMBER(SEARCH(M$3,Consolidado!$D608)),IF(COUNTIFS(Consolidado!$AC$5:AC608,Consolidado!$AC608,Consolidado!$D$5:D608,"*"&amp;M$3&amp;"*")=1,1,0),0))</f>
        <v>0</v>
      </c>
      <c r="N608" s="0" t="n">
        <f aca="false">IF(OR(N$3="",Consolidado!$D608=""),0,IF(ISNUMBER(SEARCH(N$3,Consolidado!$D608)),IF(COUNTIFS(Consolidado!$AC$5:AC608,Consolidado!$AC608,Consolidado!$D$5:D608,"*"&amp;N$3&amp;"*")=1,1,0),0))</f>
        <v>0</v>
      </c>
      <c r="O608" s="0" t="n">
        <f aca="false">IF(OR(O$3="",Consolidado!$D608=""),0,IF(ISNUMBER(SEARCH(O$3,Consolidado!$D608)),IF(COUNTIFS(Consolidado!$AC$5:AC608,Consolidado!$AC608,Consolidado!$D$5:D608,"*"&amp;O$3&amp;"*")=1,1,0),0))</f>
        <v>0</v>
      </c>
      <c r="P608" s="0" t="n">
        <f aca="false">IF(OR(P$3="",Consolidado!$D608=""),0,IF(ISNUMBER(SEARCH(P$3,Consolidado!$D608)),IF(COUNTIFS(Consolidado!$AC$5:AC608,Consolidado!$AC608,Consolidado!$D$5:D608,"*"&amp;P$3&amp;"*")=1,1,0),0))</f>
        <v>0</v>
      </c>
      <c r="Q608" s="0" t="n">
        <f aca="false">IF(OR(Q$3="",Consolidado!$D608=""),0,IF(ISNUMBER(SEARCH(Q$3,Consolidado!$D608)),IF(COUNTIFS(Consolidado!$AC$5:AC608,Consolidado!$AC608,Consolidado!$D$5:D608,"*"&amp;Q$3&amp;"*")=1,1,0),0))</f>
        <v>0</v>
      </c>
      <c r="R608" s="0" t="n">
        <f aca="false">IF(OR(R$3="",Consolidado!$D608=""),0,IF(ISNUMBER(SEARCH(R$3,Consolidado!$D608)),IF(COUNTIFS(Consolidado!$AC$5:AC608,Consolidado!$AC608,Consolidado!$D$5:D608,"*"&amp;R$3&amp;"*")=1,1,0),0))</f>
        <v>0</v>
      </c>
      <c r="S608" s="0" t="n">
        <f aca="false">IF(OR(S$3="",Consolidado!$D608=""),0,IF(ISNUMBER(SEARCH(S$3,Consolidado!$D608)),IF(COUNTIFS(Consolidado!$AC$5:AC608,Consolidado!$AC608,Consolidado!$D$5:D608,"*"&amp;S$3&amp;"*")=1,1,0),0))</f>
        <v>0</v>
      </c>
      <c r="T608" s="0" t="n">
        <f aca="false">IF(OR(T$3="",Consolidado!$D608=""),0,IF(ISNUMBER(SEARCH(T$3,Consolidado!$D608)),IF(COUNTIFS(Consolidado!$AC$5:AC608,Consolidado!$AC608,Consolidado!$D$5:D608,"*"&amp;T$3&amp;"*")=1,1,0),0))</f>
        <v>0</v>
      </c>
      <c r="U608" s="0" t="n">
        <f aca="false">IF(OR(U$3="",Consolidado!$D608=""),0,IF(ISNUMBER(SEARCH(U$3,Consolidado!$D608)),IF(COUNTIFS(Consolidado!$AC$5:AC608,Consolidado!$AC608,Consolidado!$D$5:D608,"*"&amp;U$3&amp;"*")=1,1,0),0))</f>
        <v>0</v>
      </c>
      <c r="V608" s="0" t="n">
        <f aca="false">IF(OR(V$3="",Consolidado!$D608=""),0,IF(ISNUMBER(SEARCH(V$3,Consolidado!$D608)),IF(COUNTIFS(Consolidado!$AC$5:AC608,Consolidado!$AC608,Consolidado!$D$5:D608,"*"&amp;V$3&amp;"*")=1,1,0),0))</f>
        <v>0</v>
      </c>
      <c r="W608" s="0" t="n">
        <f aca="false">IF(OR(W$3="",Consolidado!$D608=""),0,IF(ISNUMBER(SEARCH(W$3,Consolidado!$D608)),IF(COUNTIFS(Consolidado!$AC$5:AC608,Consolidado!$AC608,Consolidado!$D$5:D608,"*"&amp;W$3&amp;"*")=1,1,0),0))</f>
        <v>0</v>
      </c>
      <c r="X608" s="0" t="n">
        <f aca="false">IF(OR(X$3="",Consolidado!$D608=""),0,IF(ISNUMBER(SEARCH(X$3,Consolidado!$D608)),IF(COUNTIFS(Consolidado!$AC$5:AC608,Consolidado!$AC608,Consolidado!$D$5:D608,"*"&amp;X$3&amp;"*")=1,1,0),0))</f>
        <v>0</v>
      </c>
      <c r="Y608" s="0" t="n">
        <f aca="false">IF(OR(Y$3="",Consolidado!$D608=""),0,IF(ISNUMBER(SEARCH(Y$3,Consolidado!$D608)),IF(COUNTIFS(Consolidado!$AC$5:AC608,Consolidado!$AC608,Consolidado!$D$5:D608,"*"&amp;Y$3&amp;"*")=1,1,0),0))</f>
        <v>0</v>
      </c>
      <c r="Z608" s="0" t="n">
        <f aca="false">IF(OR(Z$3="",Consolidado!$D608=""),0,IF(ISNUMBER(SEARCH(Z$3,Consolidado!$D608)),IF(COUNTIFS(Consolidado!$AC$5:AC608,Consolidado!$AC608,Consolidado!$D$5:D608,"*"&amp;Z$3&amp;"*")=1,1,0),0))</f>
        <v>0</v>
      </c>
      <c r="AA608" s="0" t="n">
        <f aca="false">IF(OR(AA$3="",Consolidado!$D608=""),0,IF(ISNUMBER(SEARCH(AA$3,Consolidado!$D608)),IF(COUNTIFS(Consolidado!$AC$5:AC608,Consolidado!$AC608,Consolidado!$D$5:D608,"*"&amp;AA$3&amp;"*")=1,1,0),0))</f>
        <v>0</v>
      </c>
      <c r="AB608" s="0" t="n">
        <f aca="false">IF(OR(AB$3="",Consolidado!$D608=""),0,IF(ISNUMBER(SEARCH(AB$3,Consolidado!$D608)),IF(COUNTIFS(Consolidado!$AC$5:AC608,Consolidado!$AC608,Consolidado!$D$5:D608,"*"&amp;AB$3&amp;"*")=1,1,0),0))</f>
        <v>0</v>
      </c>
      <c r="AC608" s="0" t="n">
        <f aca="false">IF(OR(AC$3="",Consolidado!$D608=""),0,IF(ISNUMBER(SEARCH(AC$3,Consolidado!$D608)),IF(COUNTIFS(Consolidado!$AC$5:AC608,Consolidado!$AC608,Consolidado!$D$5:D608,"*"&amp;AC$3&amp;"*")=1,1,0),0))</f>
        <v>0</v>
      </c>
      <c r="AD608" s="0" t="n">
        <f aca="false">IF(OR(AD$3="",Consolidado!$D608=""),0,IF(ISNUMBER(SEARCH(AD$3,Consolidado!$D608)),IF(COUNTIFS(Consolidado!$AC$5:AC608,Consolidado!$AC608,Consolidado!$D$5:D608,"*"&amp;AD$3&amp;"*")=1,1,0),0))</f>
        <v>0</v>
      </c>
      <c r="AE608" s="0" t="n">
        <f aca="false">IF(OR(AE$3="",Consolidado!$D608=""),0,IF(ISNUMBER(SEARCH(AE$3,Consolidado!$D608)),IF(COUNTIFS(Consolidado!$AC$5:AC608,Consolidado!$AC608,Consolidado!$D$5:D608,"*"&amp;AE$3&amp;"*")=1,1,0),0))</f>
        <v>0</v>
      </c>
      <c r="AF608" s="0" t="n">
        <f aca="false">IF(OR(AF$3="",Consolidado!$D608=""),0,IF(ISNUMBER(SEARCH(AF$3,Consolidado!$D608)),IF(COUNTIFS(Consolidado!$AC$5:AC608,Consolidado!$AC608,Consolidado!$D$5:D608,"*"&amp;AF$3&amp;"*")=1,1,0),0))</f>
        <v>0</v>
      </c>
      <c r="AG608" s="0" t="n">
        <f aca="false">IF(OR(AG$3="",Consolidado!$D608=""),0,IF(ISNUMBER(SEARCH(AG$3,Consolidado!$D608)),IF(COUNTIFS(Consolidado!$AC$5:AC608,Consolidado!$AC608,Consolidado!$D$5:D608,"*"&amp;AG$3&amp;"*")=1,1,0),0))</f>
        <v>0</v>
      </c>
      <c r="AH608" s="0" t="n">
        <f aca="false">IF(OR(AH$3="",Consolidado!$D608=""),0,IF(ISNUMBER(SEARCH(AH$3,Consolidado!$D608)),IF(COUNTIFS(Consolidado!$AC$5:AC608,Consolidado!$AC608,Consolidado!$D$5:D608,"*"&amp;AH$3&amp;"*")=1,1,0),0))</f>
        <v>0</v>
      </c>
      <c r="AI608" s="0" t="n">
        <f aca="false">IF(OR(AI$3="",Consolidado!$D608=""),0,IF(ISNUMBER(SEARCH(AI$3,Consolidado!$D608)),IF(COUNTIFS(Consolidado!$AC$5:AC608,Consolidado!$AC608,Consolidado!$D$5:D608,"*"&amp;AI$3&amp;"*")=1,1,0),0))</f>
        <v>0</v>
      </c>
      <c r="AJ608" s="0" t="n">
        <f aca="false">IF(OR(AJ$3="",Consolidado!$D608=""),0,IF(ISNUMBER(SEARCH(AJ$3,Consolidado!$D608)),IF(COUNTIFS(Consolidado!$AC$5:AC608,Consolidado!$AC608,Consolidado!$D$5:D608,"*"&amp;AJ$3&amp;"*")=1,1,0),0))</f>
        <v>0</v>
      </c>
      <c r="AK608" s="0" t="n">
        <f aca="false">IF(OR(AK$3="",Consolidado!$D608=""),0,IF(ISNUMBER(SEARCH(AK$3,Consolidado!$D608)),IF(COUNTIFS(Consolidado!$AC$5:AC608,Consolidado!$AC608,Consolidado!$D$5:D608,"*"&amp;AK$3&amp;"*")=1,1,0),0))</f>
        <v>0</v>
      </c>
      <c r="AL608" s="0" t="n">
        <f aca="false">IF(OR(AL$3="",Consolidado!$D608=""),0,IF(ISNUMBER(SEARCH(AL$3,Consolidado!$D608)),IF(COUNTIFS(Consolidado!$AC$5:AC608,Consolidado!$AC608,Consolidado!$D$5:D608,"*"&amp;AL$3&amp;"*")=1,1,0),0))</f>
        <v>0</v>
      </c>
      <c r="AM608" s="0" t="n">
        <f aca="false">IF(OR(AM$3="",Consolidado!$D608=""),0,IF(ISNUMBER(SEARCH(AM$3,Consolidado!$D608)),IF(COUNTIFS(Consolidado!$AC$5:AC608,Consolidado!$AC608,Consolidado!$D$5:D608,"*"&amp;AM$3&amp;"*")=1,1,0),0))</f>
        <v>0</v>
      </c>
      <c r="AN608" s="0" t="n">
        <f aca="false">IF(OR(AN$3="",Consolidado!$D608=""),0,IF(ISNUMBER(SEARCH(AN$3,Consolidado!$D608)),IF(COUNTIFS(Consolidado!$AC$5:AC608,Consolidado!$AC608,Consolidado!$D$5:D608,"*"&amp;AN$3&amp;"*")=1,1,0),0))</f>
        <v>0</v>
      </c>
      <c r="AO608" s="0" t="n">
        <f aca="false">IF(OR(AO$3="",Consolidado!$D608=""),0,IF(ISNUMBER(SEARCH(AO$3,Consolidado!$D608)),IF(COUNTIFS(Consolidado!$AC$5:AC608,Consolidado!$AC608,Consolidado!$D$5:D608,"*"&amp;AO$3&amp;"*")=1,1,0),0))</f>
        <v>0</v>
      </c>
    </row>
    <row r="609" customFormat="false" ht="15" hidden="false" customHeight="false" outlineLevel="0" collapsed="false">
      <c r="B609" s="0" t="n">
        <f aca="false">IF(OR(B$3="",Consolidado!$D609=""),0,IF(ISNUMBER(SEARCH(B$3,Consolidado!$D609)),IF(COUNTIFS(Consolidado!$AC$5:AC609,Consolidado!$AC609,Consolidado!$D$5:D609,"*"&amp;B$3&amp;"*")=1,1,0),0))</f>
        <v>0</v>
      </c>
      <c r="C609" s="0" t="n">
        <f aca="false">IF(OR(C$3="",Consolidado!$D609=""),0,IF(ISNUMBER(SEARCH(C$3,Consolidado!$D609)),IF(COUNTIFS(Consolidado!$AC$5:AC609,Consolidado!$AC609,Consolidado!$D$5:D609,"*"&amp;C$3&amp;"*")=1,1,0),0))</f>
        <v>0</v>
      </c>
      <c r="D609" s="0" t="n">
        <f aca="false">IF(OR(D$3="",Consolidado!$D609=""),0,IF(ISNUMBER(SEARCH(D$3,Consolidado!$D609)),IF(COUNTIFS(Consolidado!$AC$5:AC609,Consolidado!$AC609,Consolidado!$D$5:D609,"*"&amp;D$3&amp;"*")=1,1,0),0))</f>
        <v>0</v>
      </c>
      <c r="E609" s="0" t="n">
        <f aca="false">IF(OR(E$3="",Consolidado!$D609=""),0,IF(ISNUMBER(SEARCH(E$3,Consolidado!$D609)),IF(COUNTIFS(Consolidado!$AC$5:AC609,Consolidado!$AC609,Consolidado!$D$5:D609,"*"&amp;E$3&amp;"*")=1,1,0),0))</f>
        <v>0</v>
      </c>
      <c r="F609" s="0" t="n">
        <f aca="false">IF(OR(F$3="",Consolidado!$D609=""),0,IF(ISNUMBER(SEARCH(F$3,Consolidado!$D609)),IF(COUNTIFS(Consolidado!$AC$5:AC609,Consolidado!$AC609,Consolidado!$D$5:D609,"*"&amp;F$3&amp;"*")=1,1,0),0))</f>
        <v>0</v>
      </c>
      <c r="G609" s="0" t="n">
        <f aca="false">IF(OR(G$3="",Consolidado!$D609=""),0,IF(ISNUMBER(SEARCH(G$3,Consolidado!$D609)),IF(COUNTIFS(Consolidado!$AC$5:AC609,Consolidado!$AC609,Consolidado!$D$5:D609,"*"&amp;G$3&amp;"*")=1,1,0),0))</f>
        <v>0</v>
      </c>
      <c r="H609" s="0" t="n">
        <f aca="false">IF(OR(H$3="",Consolidado!$D609=""),0,IF(ISNUMBER(SEARCH(H$3,Consolidado!$D609)),IF(COUNTIFS(Consolidado!$AC$5:AC609,Consolidado!$AC609,Consolidado!$D$5:D609,"*"&amp;H$3&amp;"*")=1,1,0),0))</f>
        <v>0</v>
      </c>
      <c r="I609" s="0" t="n">
        <f aca="false">IF(OR(I$3="",Consolidado!$D609=""),0,IF(ISNUMBER(SEARCH(I$3,Consolidado!$D609)),IF(COUNTIFS(Consolidado!$AC$5:AC609,Consolidado!$AC609,Consolidado!$D$5:D609,"*"&amp;I$3&amp;"*")=1,1,0),0))</f>
        <v>0</v>
      </c>
      <c r="J609" s="0" t="n">
        <f aca="false">IF(OR(J$3="",Consolidado!$D609=""),0,IF(ISNUMBER(SEARCH(J$3,Consolidado!$D609)),IF(COUNTIFS(Consolidado!$AC$5:AC609,Consolidado!$AC609,Consolidado!$D$5:D609,"*"&amp;J$3&amp;"*")=1,1,0),0))</f>
        <v>0</v>
      </c>
      <c r="K609" s="0" t="n">
        <f aca="false">IF(OR(K$3="",Consolidado!$D609=""),0,IF(ISNUMBER(SEARCH(K$3,Consolidado!$D609)),IF(COUNTIFS(Consolidado!$AC$5:AC609,Consolidado!$AC609,Consolidado!$D$5:D609,"*"&amp;K$3&amp;"*")=1,1,0),0))</f>
        <v>0</v>
      </c>
      <c r="L609" s="0" t="n">
        <f aca="false">IF(OR(L$3="",Consolidado!$D609=""),0,IF(ISNUMBER(SEARCH(L$3,Consolidado!$D609)),IF(COUNTIFS(Consolidado!$AC$5:AC609,Consolidado!$AC609,Consolidado!$D$5:D609,"*"&amp;L$3&amp;"*")=1,1,0),0))</f>
        <v>0</v>
      </c>
      <c r="M609" s="0" t="n">
        <f aca="false">IF(OR(M$3="",Consolidado!$D609=""),0,IF(ISNUMBER(SEARCH(M$3,Consolidado!$D609)),IF(COUNTIFS(Consolidado!$AC$5:AC609,Consolidado!$AC609,Consolidado!$D$5:D609,"*"&amp;M$3&amp;"*")=1,1,0),0))</f>
        <v>0</v>
      </c>
      <c r="N609" s="0" t="n">
        <f aca="false">IF(OR(N$3="",Consolidado!$D609=""),0,IF(ISNUMBER(SEARCH(N$3,Consolidado!$D609)),IF(COUNTIFS(Consolidado!$AC$5:AC609,Consolidado!$AC609,Consolidado!$D$5:D609,"*"&amp;N$3&amp;"*")=1,1,0),0))</f>
        <v>0</v>
      </c>
      <c r="O609" s="0" t="n">
        <f aca="false">IF(OR(O$3="",Consolidado!$D609=""),0,IF(ISNUMBER(SEARCH(O$3,Consolidado!$D609)),IF(COUNTIFS(Consolidado!$AC$5:AC609,Consolidado!$AC609,Consolidado!$D$5:D609,"*"&amp;O$3&amp;"*")=1,1,0),0))</f>
        <v>0</v>
      </c>
      <c r="P609" s="0" t="n">
        <f aca="false">IF(OR(P$3="",Consolidado!$D609=""),0,IF(ISNUMBER(SEARCH(P$3,Consolidado!$D609)),IF(COUNTIFS(Consolidado!$AC$5:AC609,Consolidado!$AC609,Consolidado!$D$5:D609,"*"&amp;P$3&amp;"*")=1,1,0),0))</f>
        <v>0</v>
      </c>
      <c r="Q609" s="0" t="n">
        <f aca="false">IF(OR(Q$3="",Consolidado!$D609=""),0,IF(ISNUMBER(SEARCH(Q$3,Consolidado!$D609)),IF(COUNTIFS(Consolidado!$AC$5:AC609,Consolidado!$AC609,Consolidado!$D$5:D609,"*"&amp;Q$3&amp;"*")=1,1,0),0))</f>
        <v>0</v>
      </c>
      <c r="R609" s="0" t="n">
        <f aca="false">IF(OR(R$3="",Consolidado!$D609=""),0,IF(ISNUMBER(SEARCH(R$3,Consolidado!$D609)),IF(COUNTIFS(Consolidado!$AC$5:AC609,Consolidado!$AC609,Consolidado!$D$5:D609,"*"&amp;R$3&amp;"*")=1,1,0),0))</f>
        <v>0</v>
      </c>
      <c r="S609" s="0" t="n">
        <f aca="false">IF(OR(S$3="",Consolidado!$D609=""),0,IF(ISNUMBER(SEARCH(S$3,Consolidado!$D609)),IF(COUNTIFS(Consolidado!$AC$5:AC609,Consolidado!$AC609,Consolidado!$D$5:D609,"*"&amp;S$3&amp;"*")=1,1,0),0))</f>
        <v>0</v>
      </c>
      <c r="T609" s="0" t="n">
        <f aca="false">IF(OR(T$3="",Consolidado!$D609=""),0,IF(ISNUMBER(SEARCH(T$3,Consolidado!$D609)),IF(COUNTIFS(Consolidado!$AC$5:AC609,Consolidado!$AC609,Consolidado!$D$5:D609,"*"&amp;T$3&amp;"*")=1,1,0),0))</f>
        <v>0</v>
      </c>
      <c r="U609" s="0" t="n">
        <f aca="false">IF(OR(U$3="",Consolidado!$D609=""),0,IF(ISNUMBER(SEARCH(U$3,Consolidado!$D609)),IF(COUNTIFS(Consolidado!$AC$5:AC609,Consolidado!$AC609,Consolidado!$D$5:D609,"*"&amp;U$3&amp;"*")=1,1,0),0))</f>
        <v>0</v>
      </c>
      <c r="V609" s="0" t="n">
        <f aca="false">IF(OR(V$3="",Consolidado!$D609=""),0,IF(ISNUMBER(SEARCH(V$3,Consolidado!$D609)),IF(COUNTIFS(Consolidado!$AC$5:AC609,Consolidado!$AC609,Consolidado!$D$5:D609,"*"&amp;V$3&amp;"*")=1,1,0),0))</f>
        <v>0</v>
      </c>
      <c r="W609" s="0" t="n">
        <f aca="false">IF(OR(W$3="",Consolidado!$D609=""),0,IF(ISNUMBER(SEARCH(W$3,Consolidado!$D609)),IF(COUNTIFS(Consolidado!$AC$5:AC609,Consolidado!$AC609,Consolidado!$D$5:D609,"*"&amp;W$3&amp;"*")=1,1,0),0))</f>
        <v>0</v>
      </c>
      <c r="X609" s="0" t="n">
        <f aca="false">IF(OR(X$3="",Consolidado!$D609=""),0,IF(ISNUMBER(SEARCH(X$3,Consolidado!$D609)),IF(COUNTIFS(Consolidado!$AC$5:AC609,Consolidado!$AC609,Consolidado!$D$5:D609,"*"&amp;X$3&amp;"*")=1,1,0),0))</f>
        <v>0</v>
      </c>
      <c r="Y609" s="0" t="n">
        <f aca="false">IF(OR(Y$3="",Consolidado!$D609=""),0,IF(ISNUMBER(SEARCH(Y$3,Consolidado!$D609)),IF(COUNTIFS(Consolidado!$AC$5:AC609,Consolidado!$AC609,Consolidado!$D$5:D609,"*"&amp;Y$3&amp;"*")=1,1,0),0))</f>
        <v>0</v>
      </c>
      <c r="Z609" s="0" t="n">
        <f aca="false">IF(OR(Z$3="",Consolidado!$D609=""),0,IF(ISNUMBER(SEARCH(Z$3,Consolidado!$D609)),IF(COUNTIFS(Consolidado!$AC$5:AC609,Consolidado!$AC609,Consolidado!$D$5:D609,"*"&amp;Z$3&amp;"*")=1,1,0),0))</f>
        <v>0</v>
      </c>
      <c r="AA609" s="0" t="n">
        <f aca="false">IF(OR(AA$3="",Consolidado!$D609=""),0,IF(ISNUMBER(SEARCH(AA$3,Consolidado!$D609)),IF(COUNTIFS(Consolidado!$AC$5:AC609,Consolidado!$AC609,Consolidado!$D$5:D609,"*"&amp;AA$3&amp;"*")=1,1,0),0))</f>
        <v>0</v>
      </c>
      <c r="AB609" s="0" t="n">
        <f aca="false">IF(OR(AB$3="",Consolidado!$D609=""),0,IF(ISNUMBER(SEARCH(AB$3,Consolidado!$D609)),IF(COUNTIFS(Consolidado!$AC$5:AC609,Consolidado!$AC609,Consolidado!$D$5:D609,"*"&amp;AB$3&amp;"*")=1,1,0),0))</f>
        <v>0</v>
      </c>
      <c r="AC609" s="0" t="n">
        <f aca="false">IF(OR(AC$3="",Consolidado!$D609=""),0,IF(ISNUMBER(SEARCH(AC$3,Consolidado!$D609)),IF(COUNTIFS(Consolidado!$AC$5:AC609,Consolidado!$AC609,Consolidado!$D$5:D609,"*"&amp;AC$3&amp;"*")=1,1,0),0))</f>
        <v>0</v>
      </c>
      <c r="AD609" s="0" t="n">
        <f aca="false">IF(OR(AD$3="",Consolidado!$D609=""),0,IF(ISNUMBER(SEARCH(AD$3,Consolidado!$D609)),IF(COUNTIFS(Consolidado!$AC$5:AC609,Consolidado!$AC609,Consolidado!$D$5:D609,"*"&amp;AD$3&amp;"*")=1,1,0),0))</f>
        <v>0</v>
      </c>
      <c r="AE609" s="0" t="n">
        <f aca="false">IF(OR(AE$3="",Consolidado!$D609=""),0,IF(ISNUMBER(SEARCH(AE$3,Consolidado!$D609)),IF(COUNTIFS(Consolidado!$AC$5:AC609,Consolidado!$AC609,Consolidado!$D$5:D609,"*"&amp;AE$3&amp;"*")=1,1,0),0))</f>
        <v>0</v>
      </c>
      <c r="AF609" s="0" t="n">
        <f aca="false">IF(OR(AF$3="",Consolidado!$D609=""),0,IF(ISNUMBER(SEARCH(AF$3,Consolidado!$D609)),IF(COUNTIFS(Consolidado!$AC$5:AC609,Consolidado!$AC609,Consolidado!$D$5:D609,"*"&amp;AF$3&amp;"*")=1,1,0),0))</f>
        <v>0</v>
      </c>
      <c r="AG609" s="0" t="n">
        <f aca="false">IF(OR(AG$3="",Consolidado!$D609=""),0,IF(ISNUMBER(SEARCH(AG$3,Consolidado!$D609)),IF(COUNTIFS(Consolidado!$AC$5:AC609,Consolidado!$AC609,Consolidado!$D$5:D609,"*"&amp;AG$3&amp;"*")=1,1,0),0))</f>
        <v>0</v>
      </c>
      <c r="AH609" s="0" t="n">
        <f aca="false">IF(OR(AH$3="",Consolidado!$D609=""),0,IF(ISNUMBER(SEARCH(AH$3,Consolidado!$D609)),IF(COUNTIFS(Consolidado!$AC$5:AC609,Consolidado!$AC609,Consolidado!$D$5:D609,"*"&amp;AH$3&amp;"*")=1,1,0),0))</f>
        <v>0</v>
      </c>
      <c r="AI609" s="0" t="n">
        <f aca="false">IF(OR(AI$3="",Consolidado!$D609=""),0,IF(ISNUMBER(SEARCH(AI$3,Consolidado!$D609)),IF(COUNTIFS(Consolidado!$AC$5:AC609,Consolidado!$AC609,Consolidado!$D$5:D609,"*"&amp;AI$3&amp;"*")=1,1,0),0))</f>
        <v>0</v>
      </c>
      <c r="AJ609" s="0" t="n">
        <f aca="false">IF(OR(AJ$3="",Consolidado!$D609=""),0,IF(ISNUMBER(SEARCH(AJ$3,Consolidado!$D609)),IF(COUNTIFS(Consolidado!$AC$5:AC609,Consolidado!$AC609,Consolidado!$D$5:D609,"*"&amp;AJ$3&amp;"*")=1,1,0),0))</f>
        <v>0</v>
      </c>
      <c r="AK609" s="0" t="n">
        <f aca="false">IF(OR(AK$3="",Consolidado!$D609=""),0,IF(ISNUMBER(SEARCH(AK$3,Consolidado!$D609)),IF(COUNTIFS(Consolidado!$AC$5:AC609,Consolidado!$AC609,Consolidado!$D$5:D609,"*"&amp;AK$3&amp;"*")=1,1,0),0))</f>
        <v>0</v>
      </c>
      <c r="AL609" s="0" t="n">
        <f aca="false">IF(OR(AL$3="",Consolidado!$D609=""),0,IF(ISNUMBER(SEARCH(AL$3,Consolidado!$D609)),IF(COUNTIFS(Consolidado!$AC$5:AC609,Consolidado!$AC609,Consolidado!$D$5:D609,"*"&amp;AL$3&amp;"*")=1,1,0),0))</f>
        <v>0</v>
      </c>
      <c r="AM609" s="0" t="n">
        <f aca="false">IF(OR(AM$3="",Consolidado!$D609=""),0,IF(ISNUMBER(SEARCH(AM$3,Consolidado!$D609)),IF(COUNTIFS(Consolidado!$AC$5:AC609,Consolidado!$AC609,Consolidado!$D$5:D609,"*"&amp;AM$3&amp;"*")=1,1,0),0))</f>
        <v>0</v>
      </c>
      <c r="AN609" s="0" t="n">
        <f aca="false">IF(OR(AN$3="",Consolidado!$D609=""),0,IF(ISNUMBER(SEARCH(AN$3,Consolidado!$D609)),IF(COUNTIFS(Consolidado!$AC$5:AC609,Consolidado!$AC609,Consolidado!$D$5:D609,"*"&amp;AN$3&amp;"*")=1,1,0),0))</f>
        <v>0</v>
      </c>
      <c r="AO609" s="0" t="n">
        <f aca="false">IF(OR(AO$3="",Consolidado!$D609=""),0,IF(ISNUMBER(SEARCH(AO$3,Consolidado!$D609)),IF(COUNTIFS(Consolidado!$AC$5:AC609,Consolidado!$AC609,Consolidado!$D$5:D609,"*"&amp;AO$3&amp;"*")=1,1,0),0))</f>
        <v>0</v>
      </c>
    </row>
    <row r="610" customFormat="false" ht="15" hidden="false" customHeight="false" outlineLevel="0" collapsed="false">
      <c r="B610" s="0" t="n">
        <f aca="false">IF(OR(B$3="",Consolidado!$D610=""),0,IF(ISNUMBER(SEARCH(B$3,Consolidado!$D610)),IF(COUNTIFS(Consolidado!$AC$5:AC610,Consolidado!$AC610,Consolidado!$D$5:D610,"*"&amp;B$3&amp;"*")=1,1,0),0))</f>
        <v>0</v>
      </c>
      <c r="C610" s="0" t="n">
        <f aca="false">IF(OR(C$3="",Consolidado!$D610=""),0,IF(ISNUMBER(SEARCH(C$3,Consolidado!$D610)),IF(COUNTIFS(Consolidado!$AC$5:AC610,Consolidado!$AC610,Consolidado!$D$5:D610,"*"&amp;C$3&amp;"*")=1,1,0),0))</f>
        <v>0</v>
      </c>
      <c r="D610" s="0" t="n">
        <f aca="false">IF(OR(D$3="",Consolidado!$D610=""),0,IF(ISNUMBER(SEARCH(D$3,Consolidado!$D610)),IF(COUNTIFS(Consolidado!$AC$5:AC610,Consolidado!$AC610,Consolidado!$D$5:D610,"*"&amp;D$3&amp;"*")=1,1,0),0))</f>
        <v>0</v>
      </c>
      <c r="E610" s="0" t="n">
        <f aca="false">IF(OR(E$3="",Consolidado!$D610=""),0,IF(ISNUMBER(SEARCH(E$3,Consolidado!$D610)),IF(COUNTIFS(Consolidado!$AC$5:AC610,Consolidado!$AC610,Consolidado!$D$5:D610,"*"&amp;E$3&amp;"*")=1,1,0),0))</f>
        <v>0</v>
      </c>
      <c r="F610" s="0" t="n">
        <f aca="false">IF(OR(F$3="",Consolidado!$D610=""),0,IF(ISNUMBER(SEARCH(F$3,Consolidado!$D610)),IF(COUNTIFS(Consolidado!$AC$5:AC610,Consolidado!$AC610,Consolidado!$D$5:D610,"*"&amp;F$3&amp;"*")=1,1,0),0))</f>
        <v>0</v>
      </c>
      <c r="G610" s="0" t="n">
        <f aca="false">IF(OR(G$3="",Consolidado!$D610=""),0,IF(ISNUMBER(SEARCH(G$3,Consolidado!$D610)),IF(COUNTIFS(Consolidado!$AC$5:AC610,Consolidado!$AC610,Consolidado!$D$5:D610,"*"&amp;G$3&amp;"*")=1,1,0),0))</f>
        <v>0</v>
      </c>
      <c r="H610" s="0" t="n">
        <f aca="false">IF(OR(H$3="",Consolidado!$D610=""),0,IF(ISNUMBER(SEARCH(H$3,Consolidado!$D610)),IF(COUNTIFS(Consolidado!$AC$5:AC610,Consolidado!$AC610,Consolidado!$D$5:D610,"*"&amp;H$3&amp;"*")=1,1,0),0))</f>
        <v>0</v>
      </c>
      <c r="I610" s="0" t="n">
        <f aca="false">IF(OR(I$3="",Consolidado!$D610=""),0,IF(ISNUMBER(SEARCH(I$3,Consolidado!$D610)),IF(COUNTIFS(Consolidado!$AC$5:AC610,Consolidado!$AC610,Consolidado!$D$5:D610,"*"&amp;I$3&amp;"*")=1,1,0),0))</f>
        <v>0</v>
      </c>
      <c r="J610" s="0" t="n">
        <f aca="false">IF(OR(J$3="",Consolidado!$D610=""),0,IF(ISNUMBER(SEARCH(J$3,Consolidado!$D610)),IF(COUNTIFS(Consolidado!$AC$5:AC610,Consolidado!$AC610,Consolidado!$D$5:D610,"*"&amp;J$3&amp;"*")=1,1,0),0))</f>
        <v>0</v>
      </c>
      <c r="K610" s="0" t="n">
        <f aca="false">IF(OR(K$3="",Consolidado!$D610=""),0,IF(ISNUMBER(SEARCH(K$3,Consolidado!$D610)),IF(COUNTIFS(Consolidado!$AC$5:AC610,Consolidado!$AC610,Consolidado!$D$5:D610,"*"&amp;K$3&amp;"*")=1,1,0),0))</f>
        <v>0</v>
      </c>
      <c r="L610" s="0" t="n">
        <f aca="false">IF(OR(L$3="",Consolidado!$D610=""),0,IF(ISNUMBER(SEARCH(L$3,Consolidado!$D610)),IF(COUNTIFS(Consolidado!$AC$5:AC610,Consolidado!$AC610,Consolidado!$D$5:D610,"*"&amp;L$3&amp;"*")=1,1,0),0))</f>
        <v>0</v>
      </c>
      <c r="M610" s="0" t="n">
        <f aca="false">IF(OR(M$3="",Consolidado!$D610=""),0,IF(ISNUMBER(SEARCH(M$3,Consolidado!$D610)),IF(COUNTIFS(Consolidado!$AC$5:AC610,Consolidado!$AC610,Consolidado!$D$5:D610,"*"&amp;M$3&amp;"*")=1,1,0),0))</f>
        <v>0</v>
      </c>
      <c r="N610" s="0" t="n">
        <f aca="false">IF(OR(N$3="",Consolidado!$D610=""),0,IF(ISNUMBER(SEARCH(N$3,Consolidado!$D610)),IF(COUNTIFS(Consolidado!$AC$5:AC610,Consolidado!$AC610,Consolidado!$D$5:D610,"*"&amp;N$3&amp;"*")=1,1,0),0))</f>
        <v>0</v>
      </c>
      <c r="O610" s="0" t="n">
        <f aca="false">IF(OR(O$3="",Consolidado!$D610=""),0,IF(ISNUMBER(SEARCH(O$3,Consolidado!$D610)),IF(COUNTIFS(Consolidado!$AC$5:AC610,Consolidado!$AC610,Consolidado!$D$5:D610,"*"&amp;O$3&amp;"*")=1,1,0),0))</f>
        <v>0</v>
      </c>
      <c r="P610" s="0" t="n">
        <f aca="false">IF(OR(P$3="",Consolidado!$D610=""),0,IF(ISNUMBER(SEARCH(P$3,Consolidado!$D610)),IF(COUNTIFS(Consolidado!$AC$5:AC610,Consolidado!$AC610,Consolidado!$D$5:D610,"*"&amp;P$3&amp;"*")=1,1,0),0))</f>
        <v>0</v>
      </c>
      <c r="Q610" s="0" t="n">
        <f aca="false">IF(OR(Q$3="",Consolidado!$D610=""),0,IF(ISNUMBER(SEARCH(Q$3,Consolidado!$D610)),IF(COUNTIFS(Consolidado!$AC$5:AC610,Consolidado!$AC610,Consolidado!$D$5:D610,"*"&amp;Q$3&amp;"*")=1,1,0),0))</f>
        <v>0</v>
      </c>
      <c r="R610" s="0" t="n">
        <f aca="false">IF(OR(R$3="",Consolidado!$D610=""),0,IF(ISNUMBER(SEARCH(R$3,Consolidado!$D610)),IF(COUNTIFS(Consolidado!$AC$5:AC610,Consolidado!$AC610,Consolidado!$D$5:D610,"*"&amp;R$3&amp;"*")=1,1,0),0))</f>
        <v>0</v>
      </c>
      <c r="S610" s="0" t="n">
        <f aca="false">IF(OR(S$3="",Consolidado!$D610=""),0,IF(ISNUMBER(SEARCH(S$3,Consolidado!$D610)),IF(COUNTIFS(Consolidado!$AC$5:AC610,Consolidado!$AC610,Consolidado!$D$5:D610,"*"&amp;S$3&amp;"*")=1,1,0),0))</f>
        <v>0</v>
      </c>
      <c r="T610" s="0" t="n">
        <f aca="false">IF(OR(T$3="",Consolidado!$D610=""),0,IF(ISNUMBER(SEARCH(T$3,Consolidado!$D610)),IF(COUNTIFS(Consolidado!$AC$5:AC610,Consolidado!$AC610,Consolidado!$D$5:D610,"*"&amp;T$3&amp;"*")=1,1,0),0))</f>
        <v>0</v>
      </c>
      <c r="U610" s="0" t="n">
        <f aca="false">IF(OR(U$3="",Consolidado!$D610=""),0,IF(ISNUMBER(SEARCH(U$3,Consolidado!$D610)),IF(COUNTIFS(Consolidado!$AC$5:AC610,Consolidado!$AC610,Consolidado!$D$5:D610,"*"&amp;U$3&amp;"*")=1,1,0),0))</f>
        <v>0</v>
      </c>
      <c r="V610" s="0" t="n">
        <f aca="false">IF(OR(V$3="",Consolidado!$D610=""),0,IF(ISNUMBER(SEARCH(V$3,Consolidado!$D610)),IF(COUNTIFS(Consolidado!$AC$5:AC610,Consolidado!$AC610,Consolidado!$D$5:D610,"*"&amp;V$3&amp;"*")=1,1,0),0))</f>
        <v>0</v>
      </c>
      <c r="W610" s="0" t="n">
        <f aca="false">IF(OR(W$3="",Consolidado!$D610=""),0,IF(ISNUMBER(SEARCH(W$3,Consolidado!$D610)),IF(COUNTIFS(Consolidado!$AC$5:AC610,Consolidado!$AC610,Consolidado!$D$5:D610,"*"&amp;W$3&amp;"*")=1,1,0),0))</f>
        <v>0</v>
      </c>
      <c r="X610" s="0" t="n">
        <f aca="false">IF(OR(X$3="",Consolidado!$D610=""),0,IF(ISNUMBER(SEARCH(X$3,Consolidado!$D610)),IF(COUNTIFS(Consolidado!$AC$5:AC610,Consolidado!$AC610,Consolidado!$D$5:D610,"*"&amp;X$3&amp;"*")=1,1,0),0))</f>
        <v>0</v>
      </c>
      <c r="Y610" s="0" t="n">
        <f aca="false">IF(OR(Y$3="",Consolidado!$D610=""),0,IF(ISNUMBER(SEARCH(Y$3,Consolidado!$D610)),IF(COUNTIFS(Consolidado!$AC$5:AC610,Consolidado!$AC610,Consolidado!$D$5:D610,"*"&amp;Y$3&amp;"*")=1,1,0),0))</f>
        <v>0</v>
      </c>
      <c r="Z610" s="0" t="n">
        <f aca="false">IF(OR(Z$3="",Consolidado!$D610=""),0,IF(ISNUMBER(SEARCH(Z$3,Consolidado!$D610)),IF(COUNTIFS(Consolidado!$AC$5:AC610,Consolidado!$AC610,Consolidado!$D$5:D610,"*"&amp;Z$3&amp;"*")=1,1,0),0))</f>
        <v>0</v>
      </c>
      <c r="AA610" s="0" t="n">
        <f aca="false">IF(OR(AA$3="",Consolidado!$D610=""),0,IF(ISNUMBER(SEARCH(AA$3,Consolidado!$D610)),IF(COUNTIFS(Consolidado!$AC$5:AC610,Consolidado!$AC610,Consolidado!$D$5:D610,"*"&amp;AA$3&amp;"*")=1,1,0),0))</f>
        <v>0</v>
      </c>
      <c r="AB610" s="0" t="n">
        <f aca="false">IF(OR(AB$3="",Consolidado!$D610=""),0,IF(ISNUMBER(SEARCH(AB$3,Consolidado!$D610)),IF(COUNTIFS(Consolidado!$AC$5:AC610,Consolidado!$AC610,Consolidado!$D$5:D610,"*"&amp;AB$3&amp;"*")=1,1,0),0))</f>
        <v>0</v>
      </c>
      <c r="AC610" s="0" t="n">
        <f aca="false">IF(OR(AC$3="",Consolidado!$D610=""),0,IF(ISNUMBER(SEARCH(AC$3,Consolidado!$D610)),IF(COUNTIFS(Consolidado!$AC$5:AC610,Consolidado!$AC610,Consolidado!$D$5:D610,"*"&amp;AC$3&amp;"*")=1,1,0),0))</f>
        <v>0</v>
      </c>
      <c r="AD610" s="0" t="n">
        <f aca="false">IF(OR(AD$3="",Consolidado!$D610=""),0,IF(ISNUMBER(SEARCH(AD$3,Consolidado!$D610)),IF(COUNTIFS(Consolidado!$AC$5:AC610,Consolidado!$AC610,Consolidado!$D$5:D610,"*"&amp;AD$3&amp;"*")=1,1,0),0))</f>
        <v>0</v>
      </c>
      <c r="AE610" s="0" t="n">
        <f aca="false">IF(OR(AE$3="",Consolidado!$D610=""),0,IF(ISNUMBER(SEARCH(AE$3,Consolidado!$D610)),IF(COUNTIFS(Consolidado!$AC$5:AC610,Consolidado!$AC610,Consolidado!$D$5:D610,"*"&amp;AE$3&amp;"*")=1,1,0),0))</f>
        <v>0</v>
      </c>
      <c r="AF610" s="0" t="n">
        <f aca="false">IF(OR(AF$3="",Consolidado!$D610=""),0,IF(ISNUMBER(SEARCH(AF$3,Consolidado!$D610)),IF(COUNTIFS(Consolidado!$AC$5:AC610,Consolidado!$AC610,Consolidado!$D$5:D610,"*"&amp;AF$3&amp;"*")=1,1,0),0))</f>
        <v>0</v>
      </c>
      <c r="AG610" s="0" t="n">
        <f aca="false">IF(OR(AG$3="",Consolidado!$D610=""),0,IF(ISNUMBER(SEARCH(AG$3,Consolidado!$D610)),IF(COUNTIFS(Consolidado!$AC$5:AC610,Consolidado!$AC610,Consolidado!$D$5:D610,"*"&amp;AG$3&amp;"*")=1,1,0),0))</f>
        <v>0</v>
      </c>
      <c r="AH610" s="0" t="n">
        <f aca="false">IF(OR(AH$3="",Consolidado!$D610=""),0,IF(ISNUMBER(SEARCH(AH$3,Consolidado!$D610)),IF(COUNTIFS(Consolidado!$AC$5:AC610,Consolidado!$AC610,Consolidado!$D$5:D610,"*"&amp;AH$3&amp;"*")=1,1,0),0))</f>
        <v>0</v>
      </c>
      <c r="AI610" s="0" t="n">
        <f aca="false">IF(OR(AI$3="",Consolidado!$D610=""),0,IF(ISNUMBER(SEARCH(AI$3,Consolidado!$D610)),IF(COUNTIFS(Consolidado!$AC$5:AC610,Consolidado!$AC610,Consolidado!$D$5:D610,"*"&amp;AI$3&amp;"*")=1,1,0),0))</f>
        <v>0</v>
      </c>
      <c r="AJ610" s="0" t="n">
        <f aca="false">IF(OR(AJ$3="",Consolidado!$D610=""),0,IF(ISNUMBER(SEARCH(AJ$3,Consolidado!$D610)),IF(COUNTIFS(Consolidado!$AC$5:AC610,Consolidado!$AC610,Consolidado!$D$5:D610,"*"&amp;AJ$3&amp;"*")=1,1,0),0))</f>
        <v>0</v>
      </c>
      <c r="AK610" s="0" t="n">
        <f aca="false">IF(OR(AK$3="",Consolidado!$D610=""),0,IF(ISNUMBER(SEARCH(AK$3,Consolidado!$D610)),IF(COUNTIFS(Consolidado!$AC$5:AC610,Consolidado!$AC610,Consolidado!$D$5:D610,"*"&amp;AK$3&amp;"*")=1,1,0),0))</f>
        <v>0</v>
      </c>
      <c r="AL610" s="0" t="n">
        <f aca="false">IF(OR(AL$3="",Consolidado!$D610=""),0,IF(ISNUMBER(SEARCH(AL$3,Consolidado!$D610)),IF(COUNTIFS(Consolidado!$AC$5:AC610,Consolidado!$AC610,Consolidado!$D$5:D610,"*"&amp;AL$3&amp;"*")=1,1,0),0))</f>
        <v>0</v>
      </c>
      <c r="AM610" s="0" t="n">
        <f aca="false">IF(OR(AM$3="",Consolidado!$D610=""),0,IF(ISNUMBER(SEARCH(AM$3,Consolidado!$D610)),IF(COUNTIFS(Consolidado!$AC$5:AC610,Consolidado!$AC610,Consolidado!$D$5:D610,"*"&amp;AM$3&amp;"*")=1,1,0),0))</f>
        <v>0</v>
      </c>
      <c r="AN610" s="0" t="n">
        <f aca="false">IF(OR(AN$3="",Consolidado!$D610=""),0,IF(ISNUMBER(SEARCH(AN$3,Consolidado!$D610)),IF(COUNTIFS(Consolidado!$AC$5:AC610,Consolidado!$AC610,Consolidado!$D$5:D610,"*"&amp;AN$3&amp;"*")=1,1,0),0))</f>
        <v>0</v>
      </c>
      <c r="AO610" s="0" t="n">
        <f aca="false">IF(OR(AO$3="",Consolidado!$D610=""),0,IF(ISNUMBER(SEARCH(AO$3,Consolidado!$D610)),IF(COUNTIFS(Consolidado!$AC$5:AC610,Consolidado!$AC610,Consolidado!$D$5:D610,"*"&amp;AO$3&amp;"*")=1,1,0),0))</f>
        <v>0</v>
      </c>
    </row>
    <row r="611" customFormat="false" ht="15" hidden="false" customHeight="false" outlineLevel="0" collapsed="false">
      <c r="B611" s="0" t="n">
        <f aca="false">IF(OR(B$3="",Consolidado!$D611=""),0,IF(ISNUMBER(SEARCH(B$3,Consolidado!$D611)),IF(COUNTIFS(Consolidado!$AC$5:AC611,Consolidado!$AC611,Consolidado!$D$5:D611,"*"&amp;B$3&amp;"*")=1,1,0),0))</f>
        <v>0</v>
      </c>
      <c r="C611" s="0" t="n">
        <f aca="false">IF(OR(C$3="",Consolidado!$D611=""),0,IF(ISNUMBER(SEARCH(C$3,Consolidado!$D611)),IF(COUNTIFS(Consolidado!$AC$5:AC611,Consolidado!$AC611,Consolidado!$D$5:D611,"*"&amp;C$3&amp;"*")=1,1,0),0))</f>
        <v>0</v>
      </c>
      <c r="D611" s="0" t="n">
        <f aca="false">IF(OR(D$3="",Consolidado!$D611=""),0,IF(ISNUMBER(SEARCH(D$3,Consolidado!$D611)),IF(COUNTIFS(Consolidado!$AC$5:AC611,Consolidado!$AC611,Consolidado!$D$5:D611,"*"&amp;D$3&amp;"*")=1,1,0),0))</f>
        <v>0</v>
      </c>
      <c r="E611" s="0" t="n">
        <f aca="false">IF(OR(E$3="",Consolidado!$D611=""),0,IF(ISNUMBER(SEARCH(E$3,Consolidado!$D611)),IF(COUNTIFS(Consolidado!$AC$5:AC611,Consolidado!$AC611,Consolidado!$D$5:D611,"*"&amp;E$3&amp;"*")=1,1,0),0))</f>
        <v>0</v>
      </c>
      <c r="F611" s="0" t="n">
        <f aca="false">IF(OR(F$3="",Consolidado!$D611=""),0,IF(ISNUMBER(SEARCH(F$3,Consolidado!$D611)),IF(COUNTIFS(Consolidado!$AC$5:AC611,Consolidado!$AC611,Consolidado!$D$5:D611,"*"&amp;F$3&amp;"*")=1,1,0),0))</f>
        <v>0</v>
      </c>
      <c r="G611" s="0" t="n">
        <f aca="false">IF(OR(G$3="",Consolidado!$D611=""),0,IF(ISNUMBER(SEARCH(G$3,Consolidado!$D611)),IF(COUNTIFS(Consolidado!$AC$5:AC611,Consolidado!$AC611,Consolidado!$D$5:D611,"*"&amp;G$3&amp;"*")=1,1,0),0))</f>
        <v>0</v>
      </c>
      <c r="H611" s="0" t="n">
        <f aca="false">IF(OR(H$3="",Consolidado!$D611=""),0,IF(ISNUMBER(SEARCH(H$3,Consolidado!$D611)),IF(COUNTIFS(Consolidado!$AC$5:AC611,Consolidado!$AC611,Consolidado!$D$5:D611,"*"&amp;H$3&amp;"*")=1,1,0),0))</f>
        <v>0</v>
      </c>
      <c r="I611" s="0" t="n">
        <f aca="false">IF(OR(I$3="",Consolidado!$D611=""),0,IF(ISNUMBER(SEARCH(I$3,Consolidado!$D611)),IF(COUNTIFS(Consolidado!$AC$5:AC611,Consolidado!$AC611,Consolidado!$D$5:D611,"*"&amp;I$3&amp;"*")=1,1,0),0))</f>
        <v>0</v>
      </c>
      <c r="J611" s="0" t="n">
        <f aca="false">IF(OR(J$3="",Consolidado!$D611=""),0,IF(ISNUMBER(SEARCH(J$3,Consolidado!$D611)),IF(COUNTIFS(Consolidado!$AC$5:AC611,Consolidado!$AC611,Consolidado!$D$5:D611,"*"&amp;J$3&amp;"*")=1,1,0),0))</f>
        <v>0</v>
      </c>
      <c r="K611" s="0" t="n">
        <f aca="false">IF(OR(K$3="",Consolidado!$D611=""),0,IF(ISNUMBER(SEARCH(K$3,Consolidado!$D611)),IF(COUNTIFS(Consolidado!$AC$5:AC611,Consolidado!$AC611,Consolidado!$D$5:D611,"*"&amp;K$3&amp;"*")=1,1,0),0))</f>
        <v>0</v>
      </c>
      <c r="L611" s="0" t="n">
        <f aca="false">IF(OR(L$3="",Consolidado!$D611=""),0,IF(ISNUMBER(SEARCH(L$3,Consolidado!$D611)),IF(COUNTIFS(Consolidado!$AC$5:AC611,Consolidado!$AC611,Consolidado!$D$5:D611,"*"&amp;L$3&amp;"*")=1,1,0),0))</f>
        <v>0</v>
      </c>
      <c r="M611" s="0" t="n">
        <f aca="false">IF(OR(M$3="",Consolidado!$D611=""),0,IF(ISNUMBER(SEARCH(M$3,Consolidado!$D611)),IF(COUNTIFS(Consolidado!$AC$5:AC611,Consolidado!$AC611,Consolidado!$D$5:D611,"*"&amp;M$3&amp;"*")=1,1,0),0))</f>
        <v>0</v>
      </c>
      <c r="N611" s="0" t="n">
        <f aca="false">IF(OR(N$3="",Consolidado!$D611=""),0,IF(ISNUMBER(SEARCH(N$3,Consolidado!$D611)),IF(COUNTIFS(Consolidado!$AC$5:AC611,Consolidado!$AC611,Consolidado!$D$5:D611,"*"&amp;N$3&amp;"*")=1,1,0),0))</f>
        <v>0</v>
      </c>
      <c r="O611" s="0" t="n">
        <f aca="false">IF(OR(O$3="",Consolidado!$D611=""),0,IF(ISNUMBER(SEARCH(O$3,Consolidado!$D611)),IF(COUNTIFS(Consolidado!$AC$5:AC611,Consolidado!$AC611,Consolidado!$D$5:D611,"*"&amp;O$3&amp;"*")=1,1,0),0))</f>
        <v>0</v>
      </c>
      <c r="P611" s="0" t="n">
        <f aca="false">IF(OR(P$3="",Consolidado!$D611=""),0,IF(ISNUMBER(SEARCH(P$3,Consolidado!$D611)),IF(COUNTIFS(Consolidado!$AC$5:AC611,Consolidado!$AC611,Consolidado!$D$5:D611,"*"&amp;P$3&amp;"*")=1,1,0),0))</f>
        <v>0</v>
      </c>
      <c r="Q611" s="0" t="n">
        <f aca="false">IF(OR(Q$3="",Consolidado!$D611=""),0,IF(ISNUMBER(SEARCH(Q$3,Consolidado!$D611)),IF(COUNTIFS(Consolidado!$AC$5:AC611,Consolidado!$AC611,Consolidado!$D$5:D611,"*"&amp;Q$3&amp;"*")=1,1,0),0))</f>
        <v>0</v>
      </c>
      <c r="R611" s="0" t="n">
        <f aca="false">IF(OR(R$3="",Consolidado!$D611=""),0,IF(ISNUMBER(SEARCH(R$3,Consolidado!$D611)),IF(COUNTIFS(Consolidado!$AC$5:AC611,Consolidado!$AC611,Consolidado!$D$5:D611,"*"&amp;R$3&amp;"*")=1,1,0),0))</f>
        <v>0</v>
      </c>
      <c r="S611" s="0" t="n">
        <f aca="false">IF(OR(S$3="",Consolidado!$D611=""),0,IF(ISNUMBER(SEARCH(S$3,Consolidado!$D611)),IF(COUNTIFS(Consolidado!$AC$5:AC611,Consolidado!$AC611,Consolidado!$D$5:D611,"*"&amp;S$3&amp;"*")=1,1,0),0))</f>
        <v>0</v>
      </c>
      <c r="T611" s="0" t="n">
        <f aca="false">IF(OR(T$3="",Consolidado!$D611=""),0,IF(ISNUMBER(SEARCH(T$3,Consolidado!$D611)),IF(COUNTIFS(Consolidado!$AC$5:AC611,Consolidado!$AC611,Consolidado!$D$5:D611,"*"&amp;T$3&amp;"*")=1,1,0),0))</f>
        <v>0</v>
      </c>
      <c r="U611" s="0" t="n">
        <f aca="false">IF(OR(U$3="",Consolidado!$D611=""),0,IF(ISNUMBER(SEARCH(U$3,Consolidado!$D611)),IF(COUNTIFS(Consolidado!$AC$5:AC611,Consolidado!$AC611,Consolidado!$D$5:D611,"*"&amp;U$3&amp;"*")=1,1,0),0))</f>
        <v>0</v>
      </c>
      <c r="V611" s="0" t="n">
        <f aca="false">IF(OR(V$3="",Consolidado!$D611=""),0,IF(ISNUMBER(SEARCH(V$3,Consolidado!$D611)),IF(COUNTIFS(Consolidado!$AC$5:AC611,Consolidado!$AC611,Consolidado!$D$5:D611,"*"&amp;V$3&amp;"*")=1,1,0),0))</f>
        <v>0</v>
      </c>
      <c r="W611" s="0" t="n">
        <f aca="false">IF(OR(W$3="",Consolidado!$D611=""),0,IF(ISNUMBER(SEARCH(W$3,Consolidado!$D611)),IF(COUNTIFS(Consolidado!$AC$5:AC611,Consolidado!$AC611,Consolidado!$D$5:D611,"*"&amp;W$3&amp;"*")=1,1,0),0))</f>
        <v>0</v>
      </c>
      <c r="X611" s="0" t="n">
        <f aca="false">IF(OR(X$3="",Consolidado!$D611=""),0,IF(ISNUMBER(SEARCH(X$3,Consolidado!$D611)),IF(COUNTIFS(Consolidado!$AC$5:AC611,Consolidado!$AC611,Consolidado!$D$5:D611,"*"&amp;X$3&amp;"*")=1,1,0),0))</f>
        <v>0</v>
      </c>
      <c r="Y611" s="0" t="n">
        <f aca="false">IF(OR(Y$3="",Consolidado!$D611=""),0,IF(ISNUMBER(SEARCH(Y$3,Consolidado!$D611)),IF(COUNTIFS(Consolidado!$AC$5:AC611,Consolidado!$AC611,Consolidado!$D$5:D611,"*"&amp;Y$3&amp;"*")=1,1,0),0))</f>
        <v>0</v>
      </c>
      <c r="Z611" s="0" t="n">
        <f aca="false">IF(OR(Z$3="",Consolidado!$D611=""),0,IF(ISNUMBER(SEARCH(Z$3,Consolidado!$D611)),IF(COUNTIFS(Consolidado!$AC$5:AC611,Consolidado!$AC611,Consolidado!$D$5:D611,"*"&amp;Z$3&amp;"*")=1,1,0),0))</f>
        <v>0</v>
      </c>
      <c r="AA611" s="0" t="n">
        <f aca="false">IF(OR(AA$3="",Consolidado!$D611=""),0,IF(ISNUMBER(SEARCH(AA$3,Consolidado!$D611)),IF(COUNTIFS(Consolidado!$AC$5:AC611,Consolidado!$AC611,Consolidado!$D$5:D611,"*"&amp;AA$3&amp;"*")=1,1,0),0))</f>
        <v>0</v>
      </c>
      <c r="AB611" s="0" t="n">
        <f aca="false">IF(OR(AB$3="",Consolidado!$D611=""),0,IF(ISNUMBER(SEARCH(AB$3,Consolidado!$D611)),IF(COUNTIFS(Consolidado!$AC$5:AC611,Consolidado!$AC611,Consolidado!$D$5:D611,"*"&amp;AB$3&amp;"*")=1,1,0),0))</f>
        <v>0</v>
      </c>
      <c r="AC611" s="0" t="n">
        <f aca="false">IF(OR(AC$3="",Consolidado!$D611=""),0,IF(ISNUMBER(SEARCH(AC$3,Consolidado!$D611)),IF(COUNTIFS(Consolidado!$AC$5:AC611,Consolidado!$AC611,Consolidado!$D$5:D611,"*"&amp;AC$3&amp;"*")=1,1,0),0))</f>
        <v>0</v>
      </c>
      <c r="AD611" s="0" t="n">
        <f aca="false">IF(OR(AD$3="",Consolidado!$D611=""),0,IF(ISNUMBER(SEARCH(AD$3,Consolidado!$D611)),IF(COUNTIFS(Consolidado!$AC$5:AC611,Consolidado!$AC611,Consolidado!$D$5:D611,"*"&amp;AD$3&amp;"*")=1,1,0),0))</f>
        <v>0</v>
      </c>
      <c r="AE611" s="0" t="n">
        <f aca="false">IF(OR(AE$3="",Consolidado!$D611=""),0,IF(ISNUMBER(SEARCH(AE$3,Consolidado!$D611)),IF(COUNTIFS(Consolidado!$AC$5:AC611,Consolidado!$AC611,Consolidado!$D$5:D611,"*"&amp;AE$3&amp;"*")=1,1,0),0))</f>
        <v>0</v>
      </c>
      <c r="AF611" s="0" t="n">
        <f aca="false">IF(OR(AF$3="",Consolidado!$D611=""),0,IF(ISNUMBER(SEARCH(AF$3,Consolidado!$D611)),IF(COUNTIFS(Consolidado!$AC$5:AC611,Consolidado!$AC611,Consolidado!$D$5:D611,"*"&amp;AF$3&amp;"*")=1,1,0),0))</f>
        <v>0</v>
      </c>
      <c r="AG611" s="0" t="n">
        <f aca="false">IF(OR(AG$3="",Consolidado!$D611=""),0,IF(ISNUMBER(SEARCH(AG$3,Consolidado!$D611)),IF(COUNTIFS(Consolidado!$AC$5:AC611,Consolidado!$AC611,Consolidado!$D$5:D611,"*"&amp;AG$3&amp;"*")=1,1,0),0))</f>
        <v>0</v>
      </c>
      <c r="AH611" s="0" t="n">
        <f aca="false">IF(OR(AH$3="",Consolidado!$D611=""),0,IF(ISNUMBER(SEARCH(AH$3,Consolidado!$D611)),IF(COUNTIFS(Consolidado!$AC$5:AC611,Consolidado!$AC611,Consolidado!$D$5:D611,"*"&amp;AH$3&amp;"*")=1,1,0),0))</f>
        <v>0</v>
      </c>
      <c r="AI611" s="0" t="n">
        <f aca="false">IF(OR(AI$3="",Consolidado!$D611=""),0,IF(ISNUMBER(SEARCH(AI$3,Consolidado!$D611)),IF(COUNTIFS(Consolidado!$AC$5:AC611,Consolidado!$AC611,Consolidado!$D$5:D611,"*"&amp;AI$3&amp;"*")=1,1,0),0))</f>
        <v>0</v>
      </c>
      <c r="AJ611" s="0" t="n">
        <f aca="false">IF(OR(AJ$3="",Consolidado!$D611=""),0,IF(ISNUMBER(SEARCH(AJ$3,Consolidado!$D611)),IF(COUNTIFS(Consolidado!$AC$5:AC611,Consolidado!$AC611,Consolidado!$D$5:D611,"*"&amp;AJ$3&amp;"*")=1,1,0),0))</f>
        <v>0</v>
      </c>
      <c r="AK611" s="0" t="n">
        <f aca="false">IF(OR(AK$3="",Consolidado!$D611=""),0,IF(ISNUMBER(SEARCH(AK$3,Consolidado!$D611)),IF(COUNTIFS(Consolidado!$AC$5:AC611,Consolidado!$AC611,Consolidado!$D$5:D611,"*"&amp;AK$3&amp;"*")=1,1,0),0))</f>
        <v>0</v>
      </c>
      <c r="AL611" s="0" t="n">
        <f aca="false">IF(OR(AL$3="",Consolidado!$D611=""),0,IF(ISNUMBER(SEARCH(AL$3,Consolidado!$D611)),IF(COUNTIFS(Consolidado!$AC$5:AC611,Consolidado!$AC611,Consolidado!$D$5:D611,"*"&amp;AL$3&amp;"*")=1,1,0),0))</f>
        <v>0</v>
      </c>
      <c r="AM611" s="0" t="n">
        <f aca="false">IF(OR(AM$3="",Consolidado!$D611=""),0,IF(ISNUMBER(SEARCH(AM$3,Consolidado!$D611)),IF(COUNTIFS(Consolidado!$AC$5:AC611,Consolidado!$AC611,Consolidado!$D$5:D611,"*"&amp;AM$3&amp;"*")=1,1,0),0))</f>
        <v>0</v>
      </c>
      <c r="AN611" s="0" t="n">
        <f aca="false">IF(OR(AN$3="",Consolidado!$D611=""),0,IF(ISNUMBER(SEARCH(AN$3,Consolidado!$D611)),IF(COUNTIFS(Consolidado!$AC$5:AC611,Consolidado!$AC611,Consolidado!$D$5:D611,"*"&amp;AN$3&amp;"*")=1,1,0),0))</f>
        <v>0</v>
      </c>
      <c r="AO611" s="0" t="n">
        <f aca="false">IF(OR(AO$3="",Consolidado!$D611=""),0,IF(ISNUMBER(SEARCH(AO$3,Consolidado!$D611)),IF(COUNTIFS(Consolidado!$AC$5:AC611,Consolidado!$AC611,Consolidado!$D$5:D611,"*"&amp;AO$3&amp;"*")=1,1,0),0))</f>
        <v>0</v>
      </c>
    </row>
    <row r="612" customFormat="false" ht="15" hidden="false" customHeight="false" outlineLevel="0" collapsed="false">
      <c r="B612" s="0" t="n">
        <f aca="false">IF(OR(B$3="",Consolidado!$D612=""),0,IF(ISNUMBER(SEARCH(B$3,Consolidado!$D612)),IF(COUNTIFS(Consolidado!$AC$5:AC612,Consolidado!$AC612,Consolidado!$D$5:D612,"*"&amp;B$3&amp;"*")=1,1,0),0))</f>
        <v>0</v>
      </c>
      <c r="C612" s="0" t="n">
        <f aca="false">IF(OR(C$3="",Consolidado!$D612=""),0,IF(ISNUMBER(SEARCH(C$3,Consolidado!$D612)),IF(COUNTIFS(Consolidado!$AC$5:AC612,Consolidado!$AC612,Consolidado!$D$5:D612,"*"&amp;C$3&amp;"*")=1,1,0),0))</f>
        <v>0</v>
      </c>
      <c r="D612" s="0" t="n">
        <f aca="false">IF(OR(D$3="",Consolidado!$D612=""),0,IF(ISNUMBER(SEARCH(D$3,Consolidado!$D612)),IF(COUNTIFS(Consolidado!$AC$5:AC612,Consolidado!$AC612,Consolidado!$D$5:D612,"*"&amp;D$3&amp;"*")=1,1,0),0))</f>
        <v>0</v>
      </c>
      <c r="E612" s="0" t="n">
        <f aca="false">IF(OR(E$3="",Consolidado!$D612=""),0,IF(ISNUMBER(SEARCH(E$3,Consolidado!$D612)),IF(COUNTIFS(Consolidado!$AC$5:AC612,Consolidado!$AC612,Consolidado!$D$5:D612,"*"&amp;E$3&amp;"*")=1,1,0),0))</f>
        <v>0</v>
      </c>
      <c r="F612" s="0" t="n">
        <f aca="false">IF(OR(F$3="",Consolidado!$D612=""),0,IF(ISNUMBER(SEARCH(F$3,Consolidado!$D612)),IF(COUNTIFS(Consolidado!$AC$5:AC612,Consolidado!$AC612,Consolidado!$D$5:D612,"*"&amp;F$3&amp;"*")=1,1,0),0))</f>
        <v>0</v>
      </c>
      <c r="G612" s="0" t="n">
        <f aca="false">IF(OR(G$3="",Consolidado!$D612=""),0,IF(ISNUMBER(SEARCH(G$3,Consolidado!$D612)),IF(COUNTIFS(Consolidado!$AC$5:AC612,Consolidado!$AC612,Consolidado!$D$5:D612,"*"&amp;G$3&amp;"*")=1,1,0),0))</f>
        <v>0</v>
      </c>
      <c r="H612" s="0" t="n">
        <f aca="false">IF(OR(H$3="",Consolidado!$D612=""),0,IF(ISNUMBER(SEARCH(H$3,Consolidado!$D612)),IF(COUNTIFS(Consolidado!$AC$5:AC612,Consolidado!$AC612,Consolidado!$D$5:D612,"*"&amp;H$3&amp;"*")=1,1,0),0))</f>
        <v>0</v>
      </c>
      <c r="I612" s="0" t="n">
        <f aca="false">IF(OR(I$3="",Consolidado!$D612=""),0,IF(ISNUMBER(SEARCH(I$3,Consolidado!$D612)),IF(COUNTIFS(Consolidado!$AC$5:AC612,Consolidado!$AC612,Consolidado!$D$5:D612,"*"&amp;I$3&amp;"*")=1,1,0),0))</f>
        <v>0</v>
      </c>
      <c r="J612" s="0" t="n">
        <f aca="false">IF(OR(J$3="",Consolidado!$D612=""),0,IF(ISNUMBER(SEARCH(J$3,Consolidado!$D612)),IF(COUNTIFS(Consolidado!$AC$5:AC612,Consolidado!$AC612,Consolidado!$D$5:D612,"*"&amp;J$3&amp;"*")=1,1,0),0))</f>
        <v>0</v>
      </c>
      <c r="K612" s="0" t="n">
        <f aca="false">IF(OR(K$3="",Consolidado!$D612=""),0,IF(ISNUMBER(SEARCH(K$3,Consolidado!$D612)),IF(COUNTIFS(Consolidado!$AC$5:AC612,Consolidado!$AC612,Consolidado!$D$5:D612,"*"&amp;K$3&amp;"*")=1,1,0),0))</f>
        <v>0</v>
      </c>
      <c r="L612" s="0" t="n">
        <f aca="false">IF(OR(L$3="",Consolidado!$D612=""),0,IF(ISNUMBER(SEARCH(L$3,Consolidado!$D612)),IF(COUNTIFS(Consolidado!$AC$5:AC612,Consolidado!$AC612,Consolidado!$D$5:D612,"*"&amp;L$3&amp;"*")=1,1,0),0))</f>
        <v>0</v>
      </c>
      <c r="M612" s="0" t="n">
        <f aca="false">IF(OR(M$3="",Consolidado!$D612=""),0,IF(ISNUMBER(SEARCH(M$3,Consolidado!$D612)),IF(COUNTIFS(Consolidado!$AC$5:AC612,Consolidado!$AC612,Consolidado!$D$5:D612,"*"&amp;M$3&amp;"*")=1,1,0),0))</f>
        <v>0</v>
      </c>
      <c r="N612" s="0" t="n">
        <f aca="false">IF(OR(N$3="",Consolidado!$D612=""),0,IF(ISNUMBER(SEARCH(N$3,Consolidado!$D612)),IF(COUNTIFS(Consolidado!$AC$5:AC612,Consolidado!$AC612,Consolidado!$D$5:D612,"*"&amp;N$3&amp;"*")=1,1,0),0))</f>
        <v>0</v>
      </c>
      <c r="O612" s="0" t="n">
        <f aca="false">IF(OR(O$3="",Consolidado!$D612=""),0,IF(ISNUMBER(SEARCH(O$3,Consolidado!$D612)),IF(COUNTIFS(Consolidado!$AC$5:AC612,Consolidado!$AC612,Consolidado!$D$5:D612,"*"&amp;O$3&amp;"*")=1,1,0),0))</f>
        <v>0</v>
      </c>
      <c r="P612" s="0" t="n">
        <f aca="false">IF(OR(P$3="",Consolidado!$D612=""),0,IF(ISNUMBER(SEARCH(P$3,Consolidado!$D612)),IF(COUNTIFS(Consolidado!$AC$5:AC612,Consolidado!$AC612,Consolidado!$D$5:D612,"*"&amp;P$3&amp;"*")=1,1,0),0))</f>
        <v>0</v>
      </c>
      <c r="Q612" s="0" t="n">
        <f aca="false">IF(OR(Q$3="",Consolidado!$D612=""),0,IF(ISNUMBER(SEARCH(Q$3,Consolidado!$D612)),IF(COUNTIFS(Consolidado!$AC$5:AC612,Consolidado!$AC612,Consolidado!$D$5:D612,"*"&amp;Q$3&amp;"*")=1,1,0),0))</f>
        <v>0</v>
      </c>
      <c r="R612" s="0" t="n">
        <f aca="false">IF(OR(R$3="",Consolidado!$D612=""),0,IF(ISNUMBER(SEARCH(R$3,Consolidado!$D612)),IF(COUNTIFS(Consolidado!$AC$5:AC612,Consolidado!$AC612,Consolidado!$D$5:D612,"*"&amp;R$3&amp;"*")=1,1,0),0))</f>
        <v>0</v>
      </c>
      <c r="S612" s="0" t="n">
        <f aca="false">IF(OR(S$3="",Consolidado!$D612=""),0,IF(ISNUMBER(SEARCH(S$3,Consolidado!$D612)),IF(COUNTIFS(Consolidado!$AC$5:AC612,Consolidado!$AC612,Consolidado!$D$5:D612,"*"&amp;S$3&amp;"*")=1,1,0),0))</f>
        <v>0</v>
      </c>
      <c r="T612" s="0" t="n">
        <f aca="false">IF(OR(T$3="",Consolidado!$D612=""),0,IF(ISNUMBER(SEARCH(T$3,Consolidado!$D612)),IF(COUNTIFS(Consolidado!$AC$5:AC612,Consolidado!$AC612,Consolidado!$D$5:D612,"*"&amp;T$3&amp;"*")=1,1,0),0))</f>
        <v>0</v>
      </c>
      <c r="U612" s="0" t="n">
        <f aca="false">IF(OR(U$3="",Consolidado!$D612=""),0,IF(ISNUMBER(SEARCH(U$3,Consolidado!$D612)),IF(COUNTIFS(Consolidado!$AC$5:AC612,Consolidado!$AC612,Consolidado!$D$5:D612,"*"&amp;U$3&amp;"*")=1,1,0),0))</f>
        <v>0</v>
      </c>
      <c r="V612" s="0" t="n">
        <f aca="false">IF(OR(V$3="",Consolidado!$D612=""),0,IF(ISNUMBER(SEARCH(V$3,Consolidado!$D612)),IF(COUNTIFS(Consolidado!$AC$5:AC612,Consolidado!$AC612,Consolidado!$D$5:D612,"*"&amp;V$3&amp;"*")=1,1,0),0))</f>
        <v>0</v>
      </c>
      <c r="W612" s="0" t="n">
        <f aca="false">IF(OR(W$3="",Consolidado!$D612=""),0,IF(ISNUMBER(SEARCH(W$3,Consolidado!$D612)),IF(COUNTIFS(Consolidado!$AC$5:AC612,Consolidado!$AC612,Consolidado!$D$5:D612,"*"&amp;W$3&amp;"*")=1,1,0),0))</f>
        <v>0</v>
      </c>
      <c r="X612" s="0" t="n">
        <f aca="false">IF(OR(X$3="",Consolidado!$D612=""),0,IF(ISNUMBER(SEARCH(X$3,Consolidado!$D612)),IF(COUNTIFS(Consolidado!$AC$5:AC612,Consolidado!$AC612,Consolidado!$D$5:D612,"*"&amp;X$3&amp;"*")=1,1,0),0))</f>
        <v>0</v>
      </c>
      <c r="Y612" s="0" t="n">
        <f aca="false">IF(OR(Y$3="",Consolidado!$D612=""),0,IF(ISNUMBER(SEARCH(Y$3,Consolidado!$D612)),IF(COUNTIFS(Consolidado!$AC$5:AC612,Consolidado!$AC612,Consolidado!$D$5:D612,"*"&amp;Y$3&amp;"*")=1,1,0),0))</f>
        <v>0</v>
      </c>
      <c r="Z612" s="0" t="n">
        <f aca="false">IF(OR(Z$3="",Consolidado!$D612=""),0,IF(ISNUMBER(SEARCH(Z$3,Consolidado!$D612)),IF(COUNTIFS(Consolidado!$AC$5:AC612,Consolidado!$AC612,Consolidado!$D$5:D612,"*"&amp;Z$3&amp;"*")=1,1,0),0))</f>
        <v>0</v>
      </c>
      <c r="AA612" s="0" t="n">
        <f aca="false">IF(OR(AA$3="",Consolidado!$D612=""),0,IF(ISNUMBER(SEARCH(AA$3,Consolidado!$D612)),IF(COUNTIFS(Consolidado!$AC$5:AC612,Consolidado!$AC612,Consolidado!$D$5:D612,"*"&amp;AA$3&amp;"*")=1,1,0),0))</f>
        <v>0</v>
      </c>
      <c r="AB612" s="0" t="n">
        <f aca="false">IF(OR(AB$3="",Consolidado!$D612=""),0,IF(ISNUMBER(SEARCH(AB$3,Consolidado!$D612)),IF(COUNTIFS(Consolidado!$AC$5:AC612,Consolidado!$AC612,Consolidado!$D$5:D612,"*"&amp;AB$3&amp;"*")=1,1,0),0))</f>
        <v>0</v>
      </c>
      <c r="AC612" s="0" t="n">
        <f aca="false">IF(OR(AC$3="",Consolidado!$D612=""),0,IF(ISNUMBER(SEARCH(AC$3,Consolidado!$D612)),IF(COUNTIFS(Consolidado!$AC$5:AC612,Consolidado!$AC612,Consolidado!$D$5:D612,"*"&amp;AC$3&amp;"*")=1,1,0),0))</f>
        <v>0</v>
      </c>
      <c r="AD612" s="0" t="n">
        <f aca="false">IF(OR(AD$3="",Consolidado!$D612=""),0,IF(ISNUMBER(SEARCH(AD$3,Consolidado!$D612)),IF(COUNTIFS(Consolidado!$AC$5:AC612,Consolidado!$AC612,Consolidado!$D$5:D612,"*"&amp;AD$3&amp;"*")=1,1,0),0))</f>
        <v>0</v>
      </c>
      <c r="AE612" s="0" t="n">
        <f aca="false">IF(OR(AE$3="",Consolidado!$D612=""),0,IF(ISNUMBER(SEARCH(AE$3,Consolidado!$D612)),IF(COUNTIFS(Consolidado!$AC$5:AC612,Consolidado!$AC612,Consolidado!$D$5:D612,"*"&amp;AE$3&amp;"*")=1,1,0),0))</f>
        <v>0</v>
      </c>
      <c r="AF612" s="0" t="n">
        <f aca="false">IF(OR(AF$3="",Consolidado!$D612=""),0,IF(ISNUMBER(SEARCH(AF$3,Consolidado!$D612)),IF(COUNTIFS(Consolidado!$AC$5:AC612,Consolidado!$AC612,Consolidado!$D$5:D612,"*"&amp;AF$3&amp;"*")=1,1,0),0))</f>
        <v>0</v>
      </c>
      <c r="AG612" s="0" t="n">
        <f aca="false">IF(OR(AG$3="",Consolidado!$D612=""),0,IF(ISNUMBER(SEARCH(AG$3,Consolidado!$D612)),IF(COUNTIFS(Consolidado!$AC$5:AC612,Consolidado!$AC612,Consolidado!$D$5:D612,"*"&amp;AG$3&amp;"*")=1,1,0),0))</f>
        <v>0</v>
      </c>
      <c r="AH612" s="0" t="n">
        <f aca="false">IF(OR(AH$3="",Consolidado!$D612=""),0,IF(ISNUMBER(SEARCH(AH$3,Consolidado!$D612)),IF(COUNTIFS(Consolidado!$AC$5:AC612,Consolidado!$AC612,Consolidado!$D$5:D612,"*"&amp;AH$3&amp;"*")=1,1,0),0))</f>
        <v>0</v>
      </c>
      <c r="AI612" s="0" t="n">
        <f aca="false">IF(OR(AI$3="",Consolidado!$D612=""),0,IF(ISNUMBER(SEARCH(AI$3,Consolidado!$D612)),IF(COUNTIFS(Consolidado!$AC$5:AC612,Consolidado!$AC612,Consolidado!$D$5:D612,"*"&amp;AI$3&amp;"*")=1,1,0),0))</f>
        <v>0</v>
      </c>
      <c r="AJ612" s="0" t="n">
        <f aca="false">IF(OR(AJ$3="",Consolidado!$D612=""),0,IF(ISNUMBER(SEARCH(AJ$3,Consolidado!$D612)),IF(COUNTIFS(Consolidado!$AC$5:AC612,Consolidado!$AC612,Consolidado!$D$5:D612,"*"&amp;AJ$3&amp;"*")=1,1,0),0))</f>
        <v>0</v>
      </c>
      <c r="AK612" s="0" t="n">
        <f aca="false">IF(OR(AK$3="",Consolidado!$D612=""),0,IF(ISNUMBER(SEARCH(AK$3,Consolidado!$D612)),IF(COUNTIFS(Consolidado!$AC$5:AC612,Consolidado!$AC612,Consolidado!$D$5:D612,"*"&amp;AK$3&amp;"*")=1,1,0),0))</f>
        <v>0</v>
      </c>
      <c r="AL612" s="0" t="n">
        <f aca="false">IF(OR(AL$3="",Consolidado!$D612=""),0,IF(ISNUMBER(SEARCH(AL$3,Consolidado!$D612)),IF(COUNTIFS(Consolidado!$AC$5:AC612,Consolidado!$AC612,Consolidado!$D$5:D612,"*"&amp;AL$3&amp;"*")=1,1,0),0))</f>
        <v>0</v>
      </c>
      <c r="AM612" s="0" t="n">
        <f aca="false">IF(OR(AM$3="",Consolidado!$D612=""),0,IF(ISNUMBER(SEARCH(AM$3,Consolidado!$D612)),IF(COUNTIFS(Consolidado!$AC$5:AC612,Consolidado!$AC612,Consolidado!$D$5:D612,"*"&amp;AM$3&amp;"*")=1,1,0),0))</f>
        <v>0</v>
      </c>
      <c r="AN612" s="0" t="n">
        <f aca="false">IF(OR(AN$3="",Consolidado!$D612=""),0,IF(ISNUMBER(SEARCH(AN$3,Consolidado!$D612)),IF(COUNTIFS(Consolidado!$AC$5:AC612,Consolidado!$AC612,Consolidado!$D$5:D612,"*"&amp;AN$3&amp;"*")=1,1,0),0))</f>
        <v>0</v>
      </c>
      <c r="AO612" s="0" t="n">
        <f aca="false">IF(OR(AO$3="",Consolidado!$D612=""),0,IF(ISNUMBER(SEARCH(AO$3,Consolidado!$D612)),IF(COUNTIFS(Consolidado!$AC$5:AC612,Consolidado!$AC612,Consolidado!$D$5:D612,"*"&amp;AO$3&amp;"*")=1,1,0),0))</f>
        <v>0</v>
      </c>
    </row>
    <row r="613" customFormat="false" ht="15" hidden="false" customHeight="false" outlineLevel="0" collapsed="false">
      <c r="B613" s="0" t="n">
        <f aca="false">IF(OR(B$3="",Consolidado!$D613=""),0,IF(ISNUMBER(SEARCH(B$3,Consolidado!$D613)),IF(COUNTIFS(Consolidado!$AC$5:AC613,Consolidado!$AC613,Consolidado!$D$5:D613,"*"&amp;B$3&amp;"*")=1,1,0),0))</f>
        <v>0</v>
      </c>
      <c r="C613" s="0" t="n">
        <f aca="false">IF(OR(C$3="",Consolidado!$D613=""),0,IF(ISNUMBER(SEARCH(C$3,Consolidado!$D613)),IF(COUNTIFS(Consolidado!$AC$5:AC613,Consolidado!$AC613,Consolidado!$D$5:D613,"*"&amp;C$3&amp;"*")=1,1,0),0))</f>
        <v>0</v>
      </c>
      <c r="D613" s="0" t="n">
        <f aca="false">IF(OR(D$3="",Consolidado!$D613=""),0,IF(ISNUMBER(SEARCH(D$3,Consolidado!$D613)),IF(COUNTIFS(Consolidado!$AC$5:AC613,Consolidado!$AC613,Consolidado!$D$5:D613,"*"&amp;D$3&amp;"*")=1,1,0),0))</f>
        <v>0</v>
      </c>
      <c r="E613" s="0" t="n">
        <f aca="false">IF(OR(E$3="",Consolidado!$D613=""),0,IF(ISNUMBER(SEARCH(E$3,Consolidado!$D613)),IF(COUNTIFS(Consolidado!$AC$5:AC613,Consolidado!$AC613,Consolidado!$D$5:D613,"*"&amp;E$3&amp;"*")=1,1,0),0))</f>
        <v>0</v>
      </c>
      <c r="F613" s="0" t="n">
        <f aca="false">IF(OR(F$3="",Consolidado!$D613=""),0,IF(ISNUMBER(SEARCH(F$3,Consolidado!$D613)),IF(COUNTIFS(Consolidado!$AC$5:AC613,Consolidado!$AC613,Consolidado!$D$5:D613,"*"&amp;F$3&amp;"*")=1,1,0),0))</f>
        <v>0</v>
      </c>
      <c r="G613" s="0" t="n">
        <f aca="false">IF(OR(G$3="",Consolidado!$D613=""),0,IF(ISNUMBER(SEARCH(G$3,Consolidado!$D613)),IF(COUNTIFS(Consolidado!$AC$5:AC613,Consolidado!$AC613,Consolidado!$D$5:D613,"*"&amp;G$3&amp;"*")=1,1,0),0))</f>
        <v>0</v>
      </c>
      <c r="H613" s="0" t="n">
        <f aca="false">IF(OR(H$3="",Consolidado!$D613=""),0,IF(ISNUMBER(SEARCH(H$3,Consolidado!$D613)),IF(COUNTIFS(Consolidado!$AC$5:AC613,Consolidado!$AC613,Consolidado!$D$5:D613,"*"&amp;H$3&amp;"*")=1,1,0),0))</f>
        <v>0</v>
      </c>
      <c r="I613" s="0" t="n">
        <f aca="false">IF(OR(I$3="",Consolidado!$D613=""),0,IF(ISNUMBER(SEARCH(I$3,Consolidado!$D613)),IF(COUNTIFS(Consolidado!$AC$5:AC613,Consolidado!$AC613,Consolidado!$D$5:D613,"*"&amp;I$3&amp;"*")=1,1,0),0))</f>
        <v>0</v>
      </c>
      <c r="J613" s="0" t="n">
        <f aca="false">IF(OR(J$3="",Consolidado!$D613=""),0,IF(ISNUMBER(SEARCH(J$3,Consolidado!$D613)),IF(COUNTIFS(Consolidado!$AC$5:AC613,Consolidado!$AC613,Consolidado!$D$5:D613,"*"&amp;J$3&amp;"*")=1,1,0),0))</f>
        <v>0</v>
      </c>
      <c r="K613" s="0" t="n">
        <f aca="false">IF(OR(K$3="",Consolidado!$D613=""),0,IF(ISNUMBER(SEARCH(K$3,Consolidado!$D613)),IF(COUNTIFS(Consolidado!$AC$5:AC613,Consolidado!$AC613,Consolidado!$D$5:D613,"*"&amp;K$3&amp;"*")=1,1,0),0))</f>
        <v>0</v>
      </c>
      <c r="L613" s="0" t="n">
        <f aca="false">IF(OR(L$3="",Consolidado!$D613=""),0,IF(ISNUMBER(SEARCH(L$3,Consolidado!$D613)),IF(COUNTIFS(Consolidado!$AC$5:AC613,Consolidado!$AC613,Consolidado!$D$5:D613,"*"&amp;L$3&amp;"*")=1,1,0),0))</f>
        <v>0</v>
      </c>
      <c r="M613" s="0" t="n">
        <f aca="false">IF(OR(M$3="",Consolidado!$D613=""),0,IF(ISNUMBER(SEARCH(M$3,Consolidado!$D613)),IF(COUNTIFS(Consolidado!$AC$5:AC613,Consolidado!$AC613,Consolidado!$D$5:D613,"*"&amp;M$3&amp;"*")=1,1,0),0))</f>
        <v>0</v>
      </c>
      <c r="N613" s="0" t="n">
        <f aca="false">IF(OR(N$3="",Consolidado!$D613=""),0,IF(ISNUMBER(SEARCH(N$3,Consolidado!$D613)),IF(COUNTIFS(Consolidado!$AC$5:AC613,Consolidado!$AC613,Consolidado!$D$5:D613,"*"&amp;N$3&amp;"*")=1,1,0),0))</f>
        <v>0</v>
      </c>
      <c r="O613" s="0" t="n">
        <f aca="false">IF(OR(O$3="",Consolidado!$D613=""),0,IF(ISNUMBER(SEARCH(O$3,Consolidado!$D613)),IF(COUNTIFS(Consolidado!$AC$5:AC613,Consolidado!$AC613,Consolidado!$D$5:D613,"*"&amp;O$3&amp;"*")=1,1,0),0))</f>
        <v>0</v>
      </c>
      <c r="P613" s="0" t="n">
        <f aca="false">IF(OR(P$3="",Consolidado!$D613=""),0,IF(ISNUMBER(SEARCH(P$3,Consolidado!$D613)),IF(COUNTIFS(Consolidado!$AC$5:AC613,Consolidado!$AC613,Consolidado!$D$5:D613,"*"&amp;P$3&amp;"*")=1,1,0),0))</f>
        <v>0</v>
      </c>
      <c r="Q613" s="0" t="n">
        <f aca="false">IF(OR(Q$3="",Consolidado!$D613=""),0,IF(ISNUMBER(SEARCH(Q$3,Consolidado!$D613)),IF(COUNTIFS(Consolidado!$AC$5:AC613,Consolidado!$AC613,Consolidado!$D$5:D613,"*"&amp;Q$3&amp;"*")=1,1,0),0))</f>
        <v>0</v>
      </c>
      <c r="R613" s="0" t="n">
        <f aca="false">IF(OR(R$3="",Consolidado!$D613=""),0,IF(ISNUMBER(SEARCH(R$3,Consolidado!$D613)),IF(COUNTIFS(Consolidado!$AC$5:AC613,Consolidado!$AC613,Consolidado!$D$5:D613,"*"&amp;R$3&amp;"*")=1,1,0),0))</f>
        <v>0</v>
      </c>
      <c r="S613" s="0" t="n">
        <f aca="false">IF(OR(S$3="",Consolidado!$D613=""),0,IF(ISNUMBER(SEARCH(S$3,Consolidado!$D613)),IF(COUNTIFS(Consolidado!$AC$5:AC613,Consolidado!$AC613,Consolidado!$D$5:D613,"*"&amp;S$3&amp;"*")=1,1,0),0))</f>
        <v>0</v>
      </c>
      <c r="T613" s="0" t="n">
        <f aca="false">IF(OR(T$3="",Consolidado!$D613=""),0,IF(ISNUMBER(SEARCH(T$3,Consolidado!$D613)),IF(COUNTIFS(Consolidado!$AC$5:AC613,Consolidado!$AC613,Consolidado!$D$5:D613,"*"&amp;T$3&amp;"*")=1,1,0),0))</f>
        <v>0</v>
      </c>
      <c r="U613" s="0" t="n">
        <f aca="false">IF(OR(U$3="",Consolidado!$D613=""),0,IF(ISNUMBER(SEARCH(U$3,Consolidado!$D613)),IF(COUNTIFS(Consolidado!$AC$5:AC613,Consolidado!$AC613,Consolidado!$D$5:D613,"*"&amp;U$3&amp;"*")=1,1,0),0))</f>
        <v>0</v>
      </c>
      <c r="V613" s="0" t="n">
        <f aca="false">IF(OR(V$3="",Consolidado!$D613=""),0,IF(ISNUMBER(SEARCH(V$3,Consolidado!$D613)),IF(COUNTIFS(Consolidado!$AC$5:AC613,Consolidado!$AC613,Consolidado!$D$5:D613,"*"&amp;V$3&amp;"*")=1,1,0),0))</f>
        <v>0</v>
      </c>
      <c r="W613" s="0" t="n">
        <f aca="false">IF(OR(W$3="",Consolidado!$D613=""),0,IF(ISNUMBER(SEARCH(W$3,Consolidado!$D613)),IF(COUNTIFS(Consolidado!$AC$5:AC613,Consolidado!$AC613,Consolidado!$D$5:D613,"*"&amp;W$3&amp;"*")=1,1,0),0))</f>
        <v>0</v>
      </c>
      <c r="X613" s="0" t="n">
        <f aca="false">IF(OR(X$3="",Consolidado!$D613=""),0,IF(ISNUMBER(SEARCH(X$3,Consolidado!$D613)),IF(COUNTIFS(Consolidado!$AC$5:AC613,Consolidado!$AC613,Consolidado!$D$5:D613,"*"&amp;X$3&amp;"*")=1,1,0),0))</f>
        <v>0</v>
      </c>
      <c r="Y613" s="0" t="n">
        <f aca="false">IF(OR(Y$3="",Consolidado!$D613=""),0,IF(ISNUMBER(SEARCH(Y$3,Consolidado!$D613)),IF(COUNTIFS(Consolidado!$AC$5:AC613,Consolidado!$AC613,Consolidado!$D$5:D613,"*"&amp;Y$3&amp;"*")=1,1,0),0))</f>
        <v>0</v>
      </c>
      <c r="Z613" s="0" t="n">
        <f aca="false">IF(OR(Z$3="",Consolidado!$D613=""),0,IF(ISNUMBER(SEARCH(Z$3,Consolidado!$D613)),IF(COUNTIFS(Consolidado!$AC$5:AC613,Consolidado!$AC613,Consolidado!$D$5:D613,"*"&amp;Z$3&amp;"*")=1,1,0),0))</f>
        <v>0</v>
      </c>
      <c r="AA613" s="0" t="n">
        <f aca="false">IF(OR(AA$3="",Consolidado!$D613=""),0,IF(ISNUMBER(SEARCH(AA$3,Consolidado!$D613)),IF(COUNTIFS(Consolidado!$AC$5:AC613,Consolidado!$AC613,Consolidado!$D$5:D613,"*"&amp;AA$3&amp;"*")=1,1,0),0))</f>
        <v>0</v>
      </c>
      <c r="AB613" s="0" t="n">
        <f aca="false">IF(OR(AB$3="",Consolidado!$D613=""),0,IF(ISNUMBER(SEARCH(AB$3,Consolidado!$D613)),IF(COUNTIFS(Consolidado!$AC$5:AC613,Consolidado!$AC613,Consolidado!$D$5:D613,"*"&amp;AB$3&amp;"*")=1,1,0),0))</f>
        <v>0</v>
      </c>
      <c r="AC613" s="0" t="n">
        <f aca="false">IF(OR(AC$3="",Consolidado!$D613=""),0,IF(ISNUMBER(SEARCH(AC$3,Consolidado!$D613)),IF(COUNTIFS(Consolidado!$AC$5:AC613,Consolidado!$AC613,Consolidado!$D$5:D613,"*"&amp;AC$3&amp;"*")=1,1,0),0))</f>
        <v>0</v>
      </c>
      <c r="AD613" s="0" t="n">
        <f aca="false">IF(OR(AD$3="",Consolidado!$D613=""),0,IF(ISNUMBER(SEARCH(AD$3,Consolidado!$D613)),IF(COUNTIFS(Consolidado!$AC$5:AC613,Consolidado!$AC613,Consolidado!$D$5:D613,"*"&amp;AD$3&amp;"*")=1,1,0),0))</f>
        <v>0</v>
      </c>
      <c r="AE613" s="0" t="n">
        <f aca="false">IF(OR(AE$3="",Consolidado!$D613=""),0,IF(ISNUMBER(SEARCH(AE$3,Consolidado!$D613)),IF(COUNTIFS(Consolidado!$AC$5:AC613,Consolidado!$AC613,Consolidado!$D$5:D613,"*"&amp;AE$3&amp;"*")=1,1,0),0))</f>
        <v>0</v>
      </c>
      <c r="AF613" s="0" t="n">
        <f aca="false">IF(OR(AF$3="",Consolidado!$D613=""),0,IF(ISNUMBER(SEARCH(AF$3,Consolidado!$D613)),IF(COUNTIFS(Consolidado!$AC$5:AC613,Consolidado!$AC613,Consolidado!$D$5:D613,"*"&amp;AF$3&amp;"*")=1,1,0),0))</f>
        <v>0</v>
      </c>
      <c r="AG613" s="0" t="n">
        <f aca="false">IF(OR(AG$3="",Consolidado!$D613=""),0,IF(ISNUMBER(SEARCH(AG$3,Consolidado!$D613)),IF(COUNTIFS(Consolidado!$AC$5:AC613,Consolidado!$AC613,Consolidado!$D$5:D613,"*"&amp;AG$3&amp;"*")=1,1,0),0))</f>
        <v>0</v>
      </c>
      <c r="AH613" s="0" t="n">
        <f aca="false">IF(OR(AH$3="",Consolidado!$D613=""),0,IF(ISNUMBER(SEARCH(AH$3,Consolidado!$D613)),IF(COUNTIFS(Consolidado!$AC$5:AC613,Consolidado!$AC613,Consolidado!$D$5:D613,"*"&amp;AH$3&amp;"*")=1,1,0),0))</f>
        <v>0</v>
      </c>
      <c r="AI613" s="0" t="n">
        <f aca="false">IF(OR(AI$3="",Consolidado!$D613=""),0,IF(ISNUMBER(SEARCH(AI$3,Consolidado!$D613)),IF(COUNTIFS(Consolidado!$AC$5:AC613,Consolidado!$AC613,Consolidado!$D$5:D613,"*"&amp;AI$3&amp;"*")=1,1,0),0))</f>
        <v>0</v>
      </c>
      <c r="AJ613" s="0" t="n">
        <f aca="false">IF(OR(AJ$3="",Consolidado!$D613=""),0,IF(ISNUMBER(SEARCH(AJ$3,Consolidado!$D613)),IF(COUNTIFS(Consolidado!$AC$5:AC613,Consolidado!$AC613,Consolidado!$D$5:D613,"*"&amp;AJ$3&amp;"*")=1,1,0),0))</f>
        <v>0</v>
      </c>
      <c r="AK613" s="0" t="n">
        <f aca="false">IF(OR(AK$3="",Consolidado!$D613=""),0,IF(ISNUMBER(SEARCH(AK$3,Consolidado!$D613)),IF(COUNTIFS(Consolidado!$AC$5:AC613,Consolidado!$AC613,Consolidado!$D$5:D613,"*"&amp;AK$3&amp;"*")=1,1,0),0))</f>
        <v>0</v>
      </c>
      <c r="AL613" s="0" t="n">
        <f aca="false">IF(OR(AL$3="",Consolidado!$D613=""),0,IF(ISNUMBER(SEARCH(AL$3,Consolidado!$D613)),IF(COUNTIFS(Consolidado!$AC$5:AC613,Consolidado!$AC613,Consolidado!$D$5:D613,"*"&amp;AL$3&amp;"*")=1,1,0),0))</f>
        <v>0</v>
      </c>
      <c r="AM613" s="0" t="n">
        <f aca="false">IF(OR(AM$3="",Consolidado!$D613=""),0,IF(ISNUMBER(SEARCH(AM$3,Consolidado!$D613)),IF(COUNTIFS(Consolidado!$AC$5:AC613,Consolidado!$AC613,Consolidado!$D$5:D613,"*"&amp;AM$3&amp;"*")=1,1,0),0))</f>
        <v>0</v>
      </c>
      <c r="AN613" s="0" t="n">
        <f aca="false">IF(OR(AN$3="",Consolidado!$D613=""),0,IF(ISNUMBER(SEARCH(AN$3,Consolidado!$D613)),IF(COUNTIFS(Consolidado!$AC$5:AC613,Consolidado!$AC613,Consolidado!$D$5:D613,"*"&amp;AN$3&amp;"*")=1,1,0),0))</f>
        <v>0</v>
      </c>
      <c r="AO613" s="0" t="n">
        <f aca="false">IF(OR(AO$3="",Consolidado!$D613=""),0,IF(ISNUMBER(SEARCH(AO$3,Consolidado!$D613)),IF(COUNTIFS(Consolidado!$AC$5:AC613,Consolidado!$AC613,Consolidado!$D$5:D613,"*"&amp;AO$3&amp;"*")=1,1,0),0))</f>
        <v>0</v>
      </c>
    </row>
    <row r="614" customFormat="false" ht="15" hidden="false" customHeight="false" outlineLevel="0" collapsed="false">
      <c r="B614" s="0" t="n">
        <f aca="false">IF(OR(B$3="",Consolidado!$D614=""),0,IF(ISNUMBER(SEARCH(B$3,Consolidado!$D614)),IF(COUNTIFS(Consolidado!$AC$5:AC614,Consolidado!$AC614,Consolidado!$D$5:D614,"*"&amp;B$3&amp;"*")=1,1,0),0))</f>
        <v>0</v>
      </c>
      <c r="C614" s="0" t="n">
        <f aca="false">IF(OR(C$3="",Consolidado!$D614=""),0,IF(ISNUMBER(SEARCH(C$3,Consolidado!$D614)),IF(COUNTIFS(Consolidado!$AC$5:AC614,Consolidado!$AC614,Consolidado!$D$5:D614,"*"&amp;C$3&amp;"*")=1,1,0),0))</f>
        <v>0</v>
      </c>
      <c r="D614" s="0" t="n">
        <f aca="false">IF(OR(D$3="",Consolidado!$D614=""),0,IF(ISNUMBER(SEARCH(D$3,Consolidado!$D614)),IF(COUNTIFS(Consolidado!$AC$5:AC614,Consolidado!$AC614,Consolidado!$D$5:D614,"*"&amp;D$3&amp;"*")=1,1,0),0))</f>
        <v>0</v>
      </c>
      <c r="E614" s="0" t="n">
        <f aca="false">IF(OR(E$3="",Consolidado!$D614=""),0,IF(ISNUMBER(SEARCH(E$3,Consolidado!$D614)),IF(COUNTIFS(Consolidado!$AC$5:AC614,Consolidado!$AC614,Consolidado!$D$5:D614,"*"&amp;E$3&amp;"*")=1,1,0),0))</f>
        <v>0</v>
      </c>
      <c r="F614" s="0" t="n">
        <f aca="false">IF(OR(F$3="",Consolidado!$D614=""),0,IF(ISNUMBER(SEARCH(F$3,Consolidado!$D614)),IF(COUNTIFS(Consolidado!$AC$5:AC614,Consolidado!$AC614,Consolidado!$D$5:D614,"*"&amp;F$3&amp;"*")=1,1,0),0))</f>
        <v>0</v>
      </c>
      <c r="G614" s="0" t="n">
        <f aca="false">IF(OR(G$3="",Consolidado!$D614=""),0,IF(ISNUMBER(SEARCH(G$3,Consolidado!$D614)),IF(COUNTIFS(Consolidado!$AC$5:AC614,Consolidado!$AC614,Consolidado!$D$5:D614,"*"&amp;G$3&amp;"*")=1,1,0),0))</f>
        <v>0</v>
      </c>
      <c r="H614" s="0" t="n">
        <f aca="false">IF(OR(H$3="",Consolidado!$D614=""),0,IF(ISNUMBER(SEARCH(H$3,Consolidado!$D614)),IF(COUNTIFS(Consolidado!$AC$5:AC614,Consolidado!$AC614,Consolidado!$D$5:D614,"*"&amp;H$3&amp;"*")=1,1,0),0))</f>
        <v>0</v>
      </c>
      <c r="I614" s="0" t="n">
        <f aca="false">IF(OR(I$3="",Consolidado!$D614=""),0,IF(ISNUMBER(SEARCH(I$3,Consolidado!$D614)),IF(COUNTIFS(Consolidado!$AC$5:AC614,Consolidado!$AC614,Consolidado!$D$5:D614,"*"&amp;I$3&amp;"*")=1,1,0),0))</f>
        <v>0</v>
      </c>
      <c r="J614" s="0" t="n">
        <f aca="false">IF(OR(J$3="",Consolidado!$D614=""),0,IF(ISNUMBER(SEARCH(J$3,Consolidado!$D614)),IF(COUNTIFS(Consolidado!$AC$5:AC614,Consolidado!$AC614,Consolidado!$D$5:D614,"*"&amp;J$3&amp;"*")=1,1,0),0))</f>
        <v>0</v>
      </c>
      <c r="K614" s="0" t="n">
        <f aca="false">IF(OR(K$3="",Consolidado!$D614=""),0,IF(ISNUMBER(SEARCH(K$3,Consolidado!$D614)),IF(COUNTIFS(Consolidado!$AC$5:AC614,Consolidado!$AC614,Consolidado!$D$5:D614,"*"&amp;K$3&amp;"*")=1,1,0),0))</f>
        <v>0</v>
      </c>
      <c r="L614" s="0" t="n">
        <f aca="false">IF(OR(L$3="",Consolidado!$D614=""),0,IF(ISNUMBER(SEARCH(L$3,Consolidado!$D614)),IF(COUNTIFS(Consolidado!$AC$5:AC614,Consolidado!$AC614,Consolidado!$D$5:D614,"*"&amp;L$3&amp;"*")=1,1,0),0))</f>
        <v>0</v>
      </c>
      <c r="M614" s="0" t="n">
        <f aca="false">IF(OR(M$3="",Consolidado!$D614=""),0,IF(ISNUMBER(SEARCH(M$3,Consolidado!$D614)),IF(COUNTIFS(Consolidado!$AC$5:AC614,Consolidado!$AC614,Consolidado!$D$5:D614,"*"&amp;M$3&amp;"*")=1,1,0),0))</f>
        <v>0</v>
      </c>
      <c r="N614" s="0" t="n">
        <f aca="false">IF(OR(N$3="",Consolidado!$D614=""),0,IF(ISNUMBER(SEARCH(N$3,Consolidado!$D614)),IF(COUNTIFS(Consolidado!$AC$5:AC614,Consolidado!$AC614,Consolidado!$D$5:D614,"*"&amp;N$3&amp;"*")=1,1,0),0))</f>
        <v>0</v>
      </c>
      <c r="O614" s="0" t="n">
        <f aca="false">IF(OR(O$3="",Consolidado!$D614=""),0,IF(ISNUMBER(SEARCH(O$3,Consolidado!$D614)),IF(COUNTIFS(Consolidado!$AC$5:AC614,Consolidado!$AC614,Consolidado!$D$5:D614,"*"&amp;O$3&amp;"*")=1,1,0),0))</f>
        <v>0</v>
      </c>
      <c r="P614" s="0" t="n">
        <f aca="false">IF(OR(P$3="",Consolidado!$D614=""),0,IF(ISNUMBER(SEARCH(P$3,Consolidado!$D614)),IF(COUNTIFS(Consolidado!$AC$5:AC614,Consolidado!$AC614,Consolidado!$D$5:D614,"*"&amp;P$3&amp;"*")=1,1,0),0))</f>
        <v>0</v>
      </c>
      <c r="Q614" s="0" t="n">
        <f aca="false">IF(OR(Q$3="",Consolidado!$D614=""),0,IF(ISNUMBER(SEARCH(Q$3,Consolidado!$D614)),IF(COUNTIFS(Consolidado!$AC$5:AC614,Consolidado!$AC614,Consolidado!$D$5:D614,"*"&amp;Q$3&amp;"*")=1,1,0),0))</f>
        <v>0</v>
      </c>
      <c r="R614" s="0" t="n">
        <f aca="false">IF(OR(R$3="",Consolidado!$D614=""),0,IF(ISNUMBER(SEARCH(R$3,Consolidado!$D614)),IF(COUNTIFS(Consolidado!$AC$5:AC614,Consolidado!$AC614,Consolidado!$D$5:D614,"*"&amp;R$3&amp;"*")=1,1,0),0))</f>
        <v>0</v>
      </c>
      <c r="S614" s="0" t="n">
        <f aca="false">IF(OR(S$3="",Consolidado!$D614=""),0,IF(ISNUMBER(SEARCH(S$3,Consolidado!$D614)),IF(COUNTIFS(Consolidado!$AC$5:AC614,Consolidado!$AC614,Consolidado!$D$5:D614,"*"&amp;S$3&amp;"*")=1,1,0),0))</f>
        <v>0</v>
      </c>
      <c r="T614" s="0" t="n">
        <f aca="false">IF(OR(T$3="",Consolidado!$D614=""),0,IF(ISNUMBER(SEARCH(T$3,Consolidado!$D614)),IF(COUNTIFS(Consolidado!$AC$5:AC614,Consolidado!$AC614,Consolidado!$D$5:D614,"*"&amp;T$3&amp;"*")=1,1,0),0))</f>
        <v>0</v>
      </c>
      <c r="U614" s="0" t="n">
        <f aca="false">IF(OR(U$3="",Consolidado!$D614=""),0,IF(ISNUMBER(SEARCH(U$3,Consolidado!$D614)),IF(COUNTIFS(Consolidado!$AC$5:AC614,Consolidado!$AC614,Consolidado!$D$5:D614,"*"&amp;U$3&amp;"*")=1,1,0),0))</f>
        <v>0</v>
      </c>
      <c r="V614" s="0" t="n">
        <f aca="false">IF(OR(V$3="",Consolidado!$D614=""),0,IF(ISNUMBER(SEARCH(V$3,Consolidado!$D614)),IF(COUNTIFS(Consolidado!$AC$5:AC614,Consolidado!$AC614,Consolidado!$D$5:D614,"*"&amp;V$3&amp;"*")=1,1,0),0))</f>
        <v>0</v>
      </c>
      <c r="W614" s="0" t="n">
        <f aca="false">IF(OR(W$3="",Consolidado!$D614=""),0,IF(ISNUMBER(SEARCH(W$3,Consolidado!$D614)),IF(COUNTIFS(Consolidado!$AC$5:AC614,Consolidado!$AC614,Consolidado!$D$5:D614,"*"&amp;W$3&amp;"*")=1,1,0),0))</f>
        <v>0</v>
      </c>
      <c r="X614" s="0" t="n">
        <f aca="false">IF(OR(X$3="",Consolidado!$D614=""),0,IF(ISNUMBER(SEARCH(X$3,Consolidado!$D614)),IF(COUNTIFS(Consolidado!$AC$5:AC614,Consolidado!$AC614,Consolidado!$D$5:D614,"*"&amp;X$3&amp;"*")=1,1,0),0))</f>
        <v>0</v>
      </c>
      <c r="Y614" s="0" t="n">
        <f aca="false">IF(OR(Y$3="",Consolidado!$D614=""),0,IF(ISNUMBER(SEARCH(Y$3,Consolidado!$D614)),IF(COUNTIFS(Consolidado!$AC$5:AC614,Consolidado!$AC614,Consolidado!$D$5:D614,"*"&amp;Y$3&amp;"*")=1,1,0),0))</f>
        <v>0</v>
      </c>
      <c r="Z614" s="0" t="n">
        <f aca="false">IF(OR(Z$3="",Consolidado!$D614=""),0,IF(ISNUMBER(SEARCH(Z$3,Consolidado!$D614)),IF(COUNTIFS(Consolidado!$AC$5:AC614,Consolidado!$AC614,Consolidado!$D$5:D614,"*"&amp;Z$3&amp;"*")=1,1,0),0))</f>
        <v>0</v>
      </c>
      <c r="AA614" s="0" t="n">
        <f aca="false">IF(OR(AA$3="",Consolidado!$D614=""),0,IF(ISNUMBER(SEARCH(AA$3,Consolidado!$D614)),IF(COUNTIFS(Consolidado!$AC$5:AC614,Consolidado!$AC614,Consolidado!$D$5:D614,"*"&amp;AA$3&amp;"*")=1,1,0),0))</f>
        <v>0</v>
      </c>
      <c r="AB614" s="0" t="n">
        <f aca="false">IF(OR(AB$3="",Consolidado!$D614=""),0,IF(ISNUMBER(SEARCH(AB$3,Consolidado!$D614)),IF(COUNTIFS(Consolidado!$AC$5:AC614,Consolidado!$AC614,Consolidado!$D$5:D614,"*"&amp;AB$3&amp;"*")=1,1,0),0))</f>
        <v>0</v>
      </c>
      <c r="AC614" s="0" t="n">
        <f aca="false">IF(OR(AC$3="",Consolidado!$D614=""),0,IF(ISNUMBER(SEARCH(AC$3,Consolidado!$D614)),IF(COUNTIFS(Consolidado!$AC$5:AC614,Consolidado!$AC614,Consolidado!$D$5:D614,"*"&amp;AC$3&amp;"*")=1,1,0),0))</f>
        <v>0</v>
      </c>
      <c r="AD614" s="0" t="n">
        <f aca="false">IF(OR(AD$3="",Consolidado!$D614=""),0,IF(ISNUMBER(SEARCH(AD$3,Consolidado!$D614)),IF(COUNTIFS(Consolidado!$AC$5:AC614,Consolidado!$AC614,Consolidado!$D$5:D614,"*"&amp;AD$3&amp;"*")=1,1,0),0))</f>
        <v>0</v>
      </c>
      <c r="AE614" s="0" t="n">
        <f aca="false">IF(OR(AE$3="",Consolidado!$D614=""),0,IF(ISNUMBER(SEARCH(AE$3,Consolidado!$D614)),IF(COUNTIFS(Consolidado!$AC$5:AC614,Consolidado!$AC614,Consolidado!$D$5:D614,"*"&amp;AE$3&amp;"*")=1,1,0),0))</f>
        <v>0</v>
      </c>
      <c r="AF614" s="0" t="n">
        <f aca="false">IF(OR(AF$3="",Consolidado!$D614=""),0,IF(ISNUMBER(SEARCH(AF$3,Consolidado!$D614)),IF(COUNTIFS(Consolidado!$AC$5:AC614,Consolidado!$AC614,Consolidado!$D$5:D614,"*"&amp;AF$3&amp;"*")=1,1,0),0))</f>
        <v>0</v>
      </c>
      <c r="AG614" s="0" t="n">
        <f aca="false">IF(OR(AG$3="",Consolidado!$D614=""),0,IF(ISNUMBER(SEARCH(AG$3,Consolidado!$D614)),IF(COUNTIFS(Consolidado!$AC$5:AC614,Consolidado!$AC614,Consolidado!$D$5:D614,"*"&amp;AG$3&amp;"*")=1,1,0),0))</f>
        <v>0</v>
      </c>
      <c r="AH614" s="0" t="n">
        <f aca="false">IF(OR(AH$3="",Consolidado!$D614=""),0,IF(ISNUMBER(SEARCH(AH$3,Consolidado!$D614)),IF(COUNTIFS(Consolidado!$AC$5:AC614,Consolidado!$AC614,Consolidado!$D$5:D614,"*"&amp;AH$3&amp;"*")=1,1,0),0))</f>
        <v>0</v>
      </c>
      <c r="AI614" s="0" t="n">
        <f aca="false">IF(OR(AI$3="",Consolidado!$D614=""),0,IF(ISNUMBER(SEARCH(AI$3,Consolidado!$D614)),IF(COUNTIFS(Consolidado!$AC$5:AC614,Consolidado!$AC614,Consolidado!$D$5:D614,"*"&amp;AI$3&amp;"*")=1,1,0),0))</f>
        <v>0</v>
      </c>
      <c r="AJ614" s="0" t="n">
        <f aca="false">IF(OR(AJ$3="",Consolidado!$D614=""),0,IF(ISNUMBER(SEARCH(AJ$3,Consolidado!$D614)),IF(COUNTIFS(Consolidado!$AC$5:AC614,Consolidado!$AC614,Consolidado!$D$5:D614,"*"&amp;AJ$3&amp;"*")=1,1,0),0))</f>
        <v>0</v>
      </c>
      <c r="AK614" s="0" t="n">
        <f aca="false">IF(OR(AK$3="",Consolidado!$D614=""),0,IF(ISNUMBER(SEARCH(AK$3,Consolidado!$D614)),IF(COUNTIFS(Consolidado!$AC$5:AC614,Consolidado!$AC614,Consolidado!$D$5:D614,"*"&amp;AK$3&amp;"*")=1,1,0),0))</f>
        <v>0</v>
      </c>
      <c r="AL614" s="0" t="n">
        <f aca="false">IF(OR(AL$3="",Consolidado!$D614=""),0,IF(ISNUMBER(SEARCH(AL$3,Consolidado!$D614)),IF(COUNTIFS(Consolidado!$AC$5:AC614,Consolidado!$AC614,Consolidado!$D$5:D614,"*"&amp;AL$3&amp;"*")=1,1,0),0))</f>
        <v>0</v>
      </c>
      <c r="AM614" s="0" t="n">
        <f aca="false">IF(OR(AM$3="",Consolidado!$D614=""),0,IF(ISNUMBER(SEARCH(AM$3,Consolidado!$D614)),IF(COUNTIFS(Consolidado!$AC$5:AC614,Consolidado!$AC614,Consolidado!$D$5:D614,"*"&amp;AM$3&amp;"*")=1,1,0),0))</f>
        <v>0</v>
      </c>
      <c r="AN614" s="0" t="n">
        <f aca="false">IF(OR(AN$3="",Consolidado!$D614=""),0,IF(ISNUMBER(SEARCH(AN$3,Consolidado!$D614)),IF(COUNTIFS(Consolidado!$AC$5:AC614,Consolidado!$AC614,Consolidado!$D$5:D614,"*"&amp;AN$3&amp;"*")=1,1,0),0))</f>
        <v>0</v>
      </c>
      <c r="AO614" s="0" t="n">
        <f aca="false">IF(OR(AO$3="",Consolidado!$D614=""),0,IF(ISNUMBER(SEARCH(AO$3,Consolidado!$D614)),IF(COUNTIFS(Consolidado!$AC$5:AC614,Consolidado!$AC614,Consolidado!$D$5:D614,"*"&amp;AO$3&amp;"*")=1,1,0),0))</f>
        <v>0</v>
      </c>
    </row>
    <row r="615" customFormat="false" ht="15" hidden="false" customHeight="false" outlineLevel="0" collapsed="false">
      <c r="B615" s="0" t="n">
        <f aca="false">IF(OR(B$3="",Consolidado!$D615=""),0,IF(ISNUMBER(SEARCH(B$3,Consolidado!$D615)),IF(COUNTIFS(Consolidado!$AC$5:AC615,Consolidado!$AC615,Consolidado!$D$5:D615,"*"&amp;B$3&amp;"*")=1,1,0),0))</f>
        <v>0</v>
      </c>
      <c r="C615" s="0" t="n">
        <f aca="false">IF(OR(C$3="",Consolidado!$D615=""),0,IF(ISNUMBER(SEARCH(C$3,Consolidado!$D615)),IF(COUNTIFS(Consolidado!$AC$5:AC615,Consolidado!$AC615,Consolidado!$D$5:D615,"*"&amp;C$3&amp;"*")=1,1,0),0))</f>
        <v>0</v>
      </c>
      <c r="D615" s="0" t="n">
        <f aca="false">IF(OR(D$3="",Consolidado!$D615=""),0,IF(ISNUMBER(SEARCH(D$3,Consolidado!$D615)),IF(COUNTIFS(Consolidado!$AC$5:AC615,Consolidado!$AC615,Consolidado!$D$5:D615,"*"&amp;D$3&amp;"*")=1,1,0),0))</f>
        <v>0</v>
      </c>
      <c r="E615" s="0" t="n">
        <f aca="false">IF(OR(E$3="",Consolidado!$D615=""),0,IF(ISNUMBER(SEARCH(E$3,Consolidado!$D615)),IF(COUNTIFS(Consolidado!$AC$5:AC615,Consolidado!$AC615,Consolidado!$D$5:D615,"*"&amp;E$3&amp;"*")=1,1,0),0))</f>
        <v>0</v>
      </c>
      <c r="F615" s="0" t="n">
        <f aca="false">IF(OR(F$3="",Consolidado!$D615=""),0,IF(ISNUMBER(SEARCH(F$3,Consolidado!$D615)),IF(COUNTIFS(Consolidado!$AC$5:AC615,Consolidado!$AC615,Consolidado!$D$5:D615,"*"&amp;F$3&amp;"*")=1,1,0),0))</f>
        <v>0</v>
      </c>
      <c r="G615" s="0" t="n">
        <f aca="false">IF(OR(G$3="",Consolidado!$D615=""),0,IF(ISNUMBER(SEARCH(G$3,Consolidado!$D615)),IF(COUNTIFS(Consolidado!$AC$5:AC615,Consolidado!$AC615,Consolidado!$D$5:D615,"*"&amp;G$3&amp;"*")=1,1,0),0))</f>
        <v>0</v>
      </c>
      <c r="H615" s="0" t="n">
        <f aca="false">IF(OR(H$3="",Consolidado!$D615=""),0,IF(ISNUMBER(SEARCH(H$3,Consolidado!$D615)),IF(COUNTIFS(Consolidado!$AC$5:AC615,Consolidado!$AC615,Consolidado!$D$5:D615,"*"&amp;H$3&amp;"*")=1,1,0),0))</f>
        <v>0</v>
      </c>
      <c r="I615" s="0" t="n">
        <f aca="false">IF(OR(I$3="",Consolidado!$D615=""),0,IF(ISNUMBER(SEARCH(I$3,Consolidado!$D615)),IF(COUNTIFS(Consolidado!$AC$5:AC615,Consolidado!$AC615,Consolidado!$D$5:D615,"*"&amp;I$3&amp;"*")=1,1,0),0))</f>
        <v>0</v>
      </c>
      <c r="J615" s="0" t="n">
        <f aca="false">IF(OR(J$3="",Consolidado!$D615=""),0,IF(ISNUMBER(SEARCH(J$3,Consolidado!$D615)),IF(COUNTIFS(Consolidado!$AC$5:AC615,Consolidado!$AC615,Consolidado!$D$5:D615,"*"&amp;J$3&amp;"*")=1,1,0),0))</f>
        <v>0</v>
      </c>
      <c r="K615" s="0" t="n">
        <f aca="false">IF(OR(K$3="",Consolidado!$D615=""),0,IF(ISNUMBER(SEARCH(K$3,Consolidado!$D615)),IF(COUNTIFS(Consolidado!$AC$5:AC615,Consolidado!$AC615,Consolidado!$D$5:D615,"*"&amp;K$3&amp;"*")=1,1,0),0))</f>
        <v>0</v>
      </c>
      <c r="L615" s="0" t="n">
        <f aca="false">IF(OR(L$3="",Consolidado!$D615=""),0,IF(ISNUMBER(SEARCH(L$3,Consolidado!$D615)),IF(COUNTIFS(Consolidado!$AC$5:AC615,Consolidado!$AC615,Consolidado!$D$5:D615,"*"&amp;L$3&amp;"*")=1,1,0),0))</f>
        <v>0</v>
      </c>
      <c r="M615" s="0" t="n">
        <f aca="false">IF(OR(M$3="",Consolidado!$D615=""),0,IF(ISNUMBER(SEARCH(M$3,Consolidado!$D615)),IF(COUNTIFS(Consolidado!$AC$5:AC615,Consolidado!$AC615,Consolidado!$D$5:D615,"*"&amp;M$3&amp;"*")=1,1,0),0))</f>
        <v>0</v>
      </c>
      <c r="N615" s="0" t="n">
        <f aca="false">IF(OR(N$3="",Consolidado!$D615=""),0,IF(ISNUMBER(SEARCH(N$3,Consolidado!$D615)),IF(COUNTIFS(Consolidado!$AC$5:AC615,Consolidado!$AC615,Consolidado!$D$5:D615,"*"&amp;N$3&amp;"*")=1,1,0),0))</f>
        <v>0</v>
      </c>
      <c r="O615" s="0" t="n">
        <f aca="false">IF(OR(O$3="",Consolidado!$D615=""),0,IF(ISNUMBER(SEARCH(O$3,Consolidado!$D615)),IF(COUNTIFS(Consolidado!$AC$5:AC615,Consolidado!$AC615,Consolidado!$D$5:D615,"*"&amp;O$3&amp;"*")=1,1,0),0))</f>
        <v>0</v>
      </c>
      <c r="P615" s="0" t="n">
        <f aca="false">IF(OR(P$3="",Consolidado!$D615=""),0,IF(ISNUMBER(SEARCH(P$3,Consolidado!$D615)),IF(COUNTIFS(Consolidado!$AC$5:AC615,Consolidado!$AC615,Consolidado!$D$5:D615,"*"&amp;P$3&amp;"*")=1,1,0),0))</f>
        <v>0</v>
      </c>
      <c r="Q615" s="0" t="n">
        <f aca="false">IF(OR(Q$3="",Consolidado!$D615=""),0,IF(ISNUMBER(SEARCH(Q$3,Consolidado!$D615)),IF(COUNTIFS(Consolidado!$AC$5:AC615,Consolidado!$AC615,Consolidado!$D$5:D615,"*"&amp;Q$3&amp;"*")=1,1,0),0))</f>
        <v>0</v>
      </c>
      <c r="R615" s="0" t="n">
        <f aca="false">IF(OR(R$3="",Consolidado!$D615=""),0,IF(ISNUMBER(SEARCH(R$3,Consolidado!$D615)),IF(COUNTIFS(Consolidado!$AC$5:AC615,Consolidado!$AC615,Consolidado!$D$5:D615,"*"&amp;R$3&amp;"*")=1,1,0),0))</f>
        <v>0</v>
      </c>
      <c r="S615" s="0" t="n">
        <f aca="false">IF(OR(S$3="",Consolidado!$D615=""),0,IF(ISNUMBER(SEARCH(S$3,Consolidado!$D615)),IF(COUNTIFS(Consolidado!$AC$5:AC615,Consolidado!$AC615,Consolidado!$D$5:D615,"*"&amp;S$3&amp;"*")=1,1,0),0))</f>
        <v>0</v>
      </c>
      <c r="T615" s="0" t="n">
        <f aca="false">IF(OR(T$3="",Consolidado!$D615=""),0,IF(ISNUMBER(SEARCH(T$3,Consolidado!$D615)),IF(COUNTIFS(Consolidado!$AC$5:AC615,Consolidado!$AC615,Consolidado!$D$5:D615,"*"&amp;T$3&amp;"*")=1,1,0),0))</f>
        <v>0</v>
      </c>
      <c r="U615" s="0" t="n">
        <f aca="false">IF(OR(U$3="",Consolidado!$D615=""),0,IF(ISNUMBER(SEARCH(U$3,Consolidado!$D615)),IF(COUNTIFS(Consolidado!$AC$5:AC615,Consolidado!$AC615,Consolidado!$D$5:D615,"*"&amp;U$3&amp;"*")=1,1,0),0))</f>
        <v>0</v>
      </c>
      <c r="V615" s="0" t="n">
        <f aca="false">IF(OR(V$3="",Consolidado!$D615=""),0,IF(ISNUMBER(SEARCH(V$3,Consolidado!$D615)),IF(COUNTIFS(Consolidado!$AC$5:AC615,Consolidado!$AC615,Consolidado!$D$5:D615,"*"&amp;V$3&amp;"*")=1,1,0),0))</f>
        <v>0</v>
      </c>
      <c r="W615" s="0" t="n">
        <f aca="false">IF(OR(W$3="",Consolidado!$D615=""),0,IF(ISNUMBER(SEARCH(W$3,Consolidado!$D615)),IF(COUNTIFS(Consolidado!$AC$5:AC615,Consolidado!$AC615,Consolidado!$D$5:D615,"*"&amp;W$3&amp;"*")=1,1,0),0))</f>
        <v>0</v>
      </c>
      <c r="X615" s="0" t="n">
        <f aca="false">IF(OR(X$3="",Consolidado!$D615=""),0,IF(ISNUMBER(SEARCH(X$3,Consolidado!$D615)),IF(COUNTIFS(Consolidado!$AC$5:AC615,Consolidado!$AC615,Consolidado!$D$5:D615,"*"&amp;X$3&amp;"*")=1,1,0),0))</f>
        <v>0</v>
      </c>
      <c r="Y615" s="0" t="n">
        <f aca="false">IF(OR(Y$3="",Consolidado!$D615=""),0,IF(ISNUMBER(SEARCH(Y$3,Consolidado!$D615)),IF(COUNTIFS(Consolidado!$AC$5:AC615,Consolidado!$AC615,Consolidado!$D$5:D615,"*"&amp;Y$3&amp;"*")=1,1,0),0))</f>
        <v>0</v>
      </c>
      <c r="Z615" s="0" t="n">
        <f aca="false">IF(OR(Z$3="",Consolidado!$D615=""),0,IF(ISNUMBER(SEARCH(Z$3,Consolidado!$D615)),IF(COUNTIFS(Consolidado!$AC$5:AC615,Consolidado!$AC615,Consolidado!$D$5:D615,"*"&amp;Z$3&amp;"*")=1,1,0),0))</f>
        <v>0</v>
      </c>
      <c r="AA615" s="0" t="n">
        <f aca="false">IF(OR(AA$3="",Consolidado!$D615=""),0,IF(ISNUMBER(SEARCH(AA$3,Consolidado!$D615)),IF(COUNTIFS(Consolidado!$AC$5:AC615,Consolidado!$AC615,Consolidado!$D$5:D615,"*"&amp;AA$3&amp;"*")=1,1,0),0))</f>
        <v>0</v>
      </c>
      <c r="AB615" s="0" t="n">
        <f aca="false">IF(OR(AB$3="",Consolidado!$D615=""),0,IF(ISNUMBER(SEARCH(AB$3,Consolidado!$D615)),IF(COUNTIFS(Consolidado!$AC$5:AC615,Consolidado!$AC615,Consolidado!$D$5:D615,"*"&amp;AB$3&amp;"*")=1,1,0),0))</f>
        <v>0</v>
      </c>
      <c r="AC615" s="0" t="n">
        <f aca="false">IF(OR(AC$3="",Consolidado!$D615=""),0,IF(ISNUMBER(SEARCH(AC$3,Consolidado!$D615)),IF(COUNTIFS(Consolidado!$AC$5:AC615,Consolidado!$AC615,Consolidado!$D$5:D615,"*"&amp;AC$3&amp;"*")=1,1,0),0))</f>
        <v>0</v>
      </c>
      <c r="AD615" s="0" t="n">
        <f aca="false">IF(OR(AD$3="",Consolidado!$D615=""),0,IF(ISNUMBER(SEARCH(AD$3,Consolidado!$D615)),IF(COUNTIFS(Consolidado!$AC$5:AC615,Consolidado!$AC615,Consolidado!$D$5:D615,"*"&amp;AD$3&amp;"*")=1,1,0),0))</f>
        <v>0</v>
      </c>
      <c r="AE615" s="0" t="n">
        <f aca="false">IF(OR(AE$3="",Consolidado!$D615=""),0,IF(ISNUMBER(SEARCH(AE$3,Consolidado!$D615)),IF(COUNTIFS(Consolidado!$AC$5:AC615,Consolidado!$AC615,Consolidado!$D$5:D615,"*"&amp;AE$3&amp;"*")=1,1,0),0))</f>
        <v>0</v>
      </c>
      <c r="AF615" s="0" t="n">
        <f aca="false">IF(OR(AF$3="",Consolidado!$D615=""),0,IF(ISNUMBER(SEARCH(AF$3,Consolidado!$D615)),IF(COUNTIFS(Consolidado!$AC$5:AC615,Consolidado!$AC615,Consolidado!$D$5:D615,"*"&amp;AF$3&amp;"*")=1,1,0),0))</f>
        <v>0</v>
      </c>
      <c r="AG615" s="0" t="n">
        <f aca="false">IF(OR(AG$3="",Consolidado!$D615=""),0,IF(ISNUMBER(SEARCH(AG$3,Consolidado!$D615)),IF(COUNTIFS(Consolidado!$AC$5:AC615,Consolidado!$AC615,Consolidado!$D$5:D615,"*"&amp;AG$3&amp;"*")=1,1,0),0))</f>
        <v>0</v>
      </c>
      <c r="AH615" s="0" t="n">
        <f aca="false">IF(OR(AH$3="",Consolidado!$D615=""),0,IF(ISNUMBER(SEARCH(AH$3,Consolidado!$D615)),IF(COUNTIFS(Consolidado!$AC$5:AC615,Consolidado!$AC615,Consolidado!$D$5:D615,"*"&amp;AH$3&amp;"*")=1,1,0),0))</f>
        <v>0</v>
      </c>
      <c r="AI615" s="0" t="n">
        <f aca="false">IF(OR(AI$3="",Consolidado!$D615=""),0,IF(ISNUMBER(SEARCH(AI$3,Consolidado!$D615)),IF(COUNTIFS(Consolidado!$AC$5:AC615,Consolidado!$AC615,Consolidado!$D$5:D615,"*"&amp;AI$3&amp;"*")=1,1,0),0))</f>
        <v>0</v>
      </c>
      <c r="AJ615" s="0" t="n">
        <f aca="false">IF(OR(AJ$3="",Consolidado!$D615=""),0,IF(ISNUMBER(SEARCH(AJ$3,Consolidado!$D615)),IF(COUNTIFS(Consolidado!$AC$5:AC615,Consolidado!$AC615,Consolidado!$D$5:D615,"*"&amp;AJ$3&amp;"*")=1,1,0),0))</f>
        <v>0</v>
      </c>
      <c r="AK615" s="0" t="n">
        <f aca="false">IF(OR(AK$3="",Consolidado!$D615=""),0,IF(ISNUMBER(SEARCH(AK$3,Consolidado!$D615)),IF(COUNTIFS(Consolidado!$AC$5:AC615,Consolidado!$AC615,Consolidado!$D$5:D615,"*"&amp;AK$3&amp;"*")=1,1,0),0))</f>
        <v>0</v>
      </c>
      <c r="AL615" s="0" t="n">
        <f aca="false">IF(OR(AL$3="",Consolidado!$D615=""),0,IF(ISNUMBER(SEARCH(AL$3,Consolidado!$D615)),IF(COUNTIFS(Consolidado!$AC$5:AC615,Consolidado!$AC615,Consolidado!$D$5:D615,"*"&amp;AL$3&amp;"*")=1,1,0),0))</f>
        <v>0</v>
      </c>
      <c r="AM615" s="0" t="n">
        <f aca="false">IF(OR(AM$3="",Consolidado!$D615=""),0,IF(ISNUMBER(SEARCH(AM$3,Consolidado!$D615)),IF(COUNTIFS(Consolidado!$AC$5:AC615,Consolidado!$AC615,Consolidado!$D$5:D615,"*"&amp;AM$3&amp;"*")=1,1,0),0))</f>
        <v>0</v>
      </c>
      <c r="AN615" s="0" t="n">
        <f aca="false">IF(OR(AN$3="",Consolidado!$D615=""),0,IF(ISNUMBER(SEARCH(AN$3,Consolidado!$D615)),IF(COUNTIFS(Consolidado!$AC$5:AC615,Consolidado!$AC615,Consolidado!$D$5:D615,"*"&amp;AN$3&amp;"*")=1,1,0),0))</f>
        <v>0</v>
      </c>
      <c r="AO615" s="0" t="n">
        <f aca="false">IF(OR(AO$3="",Consolidado!$D615=""),0,IF(ISNUMBER(SEARCH(AO$3,Consolidado!$D615)),IF(COUNTIFS(Consolidado!$AC$5:AC615,Consolidado!$AC615,Consolidado!$D$5:D615,"*"&amp;AO$3&amp;"*")=1,1,0),0))</f>
        <v>0</v>
      </c>
    </row>
    <row r="616" customFormat="false" ht="15" hidden="false" customHeight="false" outlineLevel="0" collapsed="false">
      <c r="B616" s="0" t="n">
        <f aca="false">IF(OR(B$3="",Consolidado!$D616=""),0,IF(ISNUMBER(SEARCH(B$3,Consolidado!$D616)),IF(COUNTIFS(Consolidado!$AC$5:AC616,Consolidado!$AC616,Consolidado!$D$5:D616,"*"&amp;B$3&amp;"*")=1,1,0),0))</f>
        <v>0</v>
      </c>
      <c r="C616" s="0" t="n">
        <f aca="false">IF(OR(C$3="",Consolidado!$D616=""),0,IF(ISNUMBER(SEARCH(C$3,Consolidado!$D616)),IF(COUNTIFS(Consolidado!$AC$5:AC616,Consolidado!$AC616,Consolidado!$D$5:D616,"*"&amp;C$3&amp;"*")=1,1,0),0))</f>
        <v>0</v>
      </c>
      <c r="D616" s="0" t="n">
        <f aca="false">IF(OR(D$3="",Consolidado!$D616=""),0,IF(ISNUMBER(SEARCH(D$3,Consolidado!$D616)),IF(COUNTIFS(Consolidado!$AC$5:AC616,Consolidado!$AC616,Consolidado!$D$5:D616,"*"&amp;D$3&amp;"*")=1,1,0),0))</f>
        <v>0</v>
      </c>
      <c r="E616" s="0" t="n">
        <f aca="false">IF(OR(E$3="",Consolidado!$D616=""),0,IF(ISNUMBER(SEARCH(E$3,Consolidado!$D616)),IF(COUNTIFS(Consolidado!$AC$5:AC616,Consolidado!$AC616,Consolidado!$D$5:D616,"*"&amp;E$3&amp;"*")=1,1,0),0))</f>
        <v>0</v>
      </c>
      <c r="F616" s="0" t="n">
        <f aca="false">IF(OR(F$3="",Consolidado!$D616=""),0,IF(ISNUMBER(SEARCH(F$3,Consolidado!$D616)),IF(COUNTIFS(Consolidado!$AC$5:AC616,Consolidado!$AC616,Consolidado!$D$5:D616,"*"&amp;F$3&amp;"*")=1,1,0),0))</f>
        <v>0</v>
      </c>
      <c r="G616" s="0" t="n">
        <f aca="false">IF(OR(G$3="",Consolidado!$D616=""),0,IF(ISNUMBER(SEARCH(G$3,Consolidado!$D616)),IF(COUNTIFS(Consolidado!$AC$5:AC616,Consolidado!$AC616,Consolidado!$D$5:D616,"*"&amp;G$3&amp;"*")=1,1,0),0))</f>
        <v>0</v>
      </c>
      <c r="H616" s="0" t="n">
        <f aca="false">IF(OR(H$3="",Consolidado!$D616=""),0,IF(ISNUMBER(SEARCH(H$3,Consolidado!$D616)),IF(COUNTIFS(Consolidado!$AC$5:AC616,Consolidado!$AC616,Consolidado!$D$5:D616,"*"&amp;H$3&amp;"*")=1,1,0),0))</f>
        <v>0</v>
      </c>
      <c r="I616" s="0" t="n">
        <f aca="false">IF(OR(I$3="",Consolidado!$D616=""),0,IF(ISNUMBER(SEARCH(I$3,Consolidado!$D616)),IF(COUNTIFS(Consolidado!$AC$5:AC616,Consolidado!$AC616,Consolidado!$D$5:D616,"*"&amp;I$3&amp;"*")=1,1,0),0))</f>
        <v>0</v>
      </c>
      <c r="J616" s="0" t="n">
        <f aca="false">IF(OR(J$3="",Consolidado!$D616=""),0,IF(ISNUMBER(SEARCH(J$3,Consolidado!$D616)),IF(COUNTIFS(Consolidado!$AC$5:AC616,Consolidado!$AC616,Consolidado!$D$5:D616,"*"&amp;J$3&amp;"*")=1,1,0),0))</f>
        <v>0</v>
      </c>
      <c r="K616" s="0" t="n">
        <f aca="false">IF(OR(K$3="",Consolidado!$D616=""),0,IF(ISNUMBER(SEARCH(K$3,Consolidado!$D616)),IF(COUNTIFS(Consolidado!$AC$5:AC616,Consolidado!$AC616,Consolidado!$D$5:D616,"*"&amp;K$3&amp;"*")=1,1,0),0))</f>
        <v>0</v>
      </c>
      <c r="L616" s="0" t="n">
        <f aca="false">IF(OR(L$3="",Consolidado!$D616=""),0,IF(ISNUMBER(SEARCH(L$3,Consolidado!$D616)),IF(COUNTIFS(Consolidado!$AC$5:AC616,Consolidado!$AC616,Consolidado!$D$5:D616,"*"&amp;L$3&amp;"*")=1,1,0),0))</f>
        <v>0</v>
      </c>
      <c r="M616" s="0" t="n">
        <f aca="false">IF(OR(M$3="",Consolidado!$D616=""),0,IF(ISNUMBER(SEARCH(M$3,Consolidado!$D616)),IF(COUNTIFS(Consolidado!$AC$5:AC616,Consolidado!$AC616,Consolidado!$D$5:D616,"*"&amp;M$3&amp;"*")=1,1,0),0))</f>
        <v>0</v>
      </c>
      <c r="N616" s="0" t="n">
        <f aca="false">IF(OR(N$3="",Consolidado!$D616=""),0,IF(ISNUMBER(SEARCH(N$3,Consolidado!$D616)),IF(COUNTIFS(Consolidado!$AC$5:AC616,Consolidado!$AC616,Consolidado!$D$5:D616,"*"&amp;N$3&amp;"*")=1,1,0),0))</f>
        <v>0</v>
      </c>
      <c r="O616" s="0" t="n">
        <f aca="false">IF(OR(O$3="",Consolidado!$D616=""),0,IF(ISNUMBER(SEARCH(O$3,Consolidado!$D616)),IF(COUNTIFS(Consolidado!$AC$5:AC616,Consolidado!$AC616,Consolidado!$D$5:D616,"*"&amp;O$3&amp;"*")=1,1,0),0))</f>
        <v>0</v>
      </c>
      <c r="P616" s="0" t="n">
        <f aca="false">IF(OR(P$3="",Consolidado!$D616=""),0,IF(ISNUMBER(SEARCH(P$3,Consolidado!$D616)),IF(COUNTIFS(Consolidado!$AC$5:AC616,Consolidado!$AC616,Consolidado!$D$5:D616,"*"&amp;P$3&amp;"*")=1,1,0),0))</f>
        <v>0</v>
      </c>
      <c r="Q616" s="0" t="n">
        <f aca="false">IF(OR(Q$3="",Consolidado!$D616=""),0,IF(ISNUMBER(SEARCH(Q$3,Consolidado!$D616)),IF(COUNTIFS(Consolidado!$AC$5:AC616,Consolidado!$AC616,Consolidado!$D$5:D616,"*"&amp;Q$3&amp;"*")=1,1,0),0))</f>
        <v>0</v>
      </c>
      <c r="R616" s="0" t="n">
        <f aca="false">IF(OR(R$3="",Consolidado!$D616=""),0,IF(ISNUMBER(SEARCH(R$3,Consolidado!$D616)),IF(COUNTIFS(Consolidado!$AC$5:AC616,Consolidado!$AC616,Consolidado!$D$5:D616,"*"&amp;R$3&amp;"*")=1,1,0),0))</f>
        <v>0</v>
      </c>
      <c r="S616" s="0" t="n">
        <f aca="false">IF(OR(S$3="",Consolidado!$D616=""),0,IF(ISNUMBER(SEARCH(S$3,Consolidado!$D616)),IF(COUNTIFS(Consolidado!$AC$5:AC616,Consolidado!$AC616,Consolidado!$D$5:D616,"*"&amp;S$3&amp;"*")=1,1,0),0))</f>
        <v>0</v>
      </c>
      <c r="T616" s="0" t="n">
        <f aca="false">IF(OR(T$3="",Consolidado!$D616=""),0,IF(ISNUMBER(SEARCH(T$3,Consolidado!$D616)),IF(COUNTIFS(Consolidado!$AC$5:AC616,Consolidado!$AC616,Consolidado!$D$5:D616,"*"&amp;T$3&amp;"*")=1,1,0),0))</f>
        <v>0</v>
      </c>
      <c r="U616" s="0" t="n">
        <f aca="false">IF(OR(U$3="",Consolidado!$D616=""),0,IF(ISNUMBER(SEARCH(U$3,Consolidado!$D616)),IF(COUNTIFS(Consolidado!$AC$5:AC616,Consolidado!$AC616,Consolidado!$D$5:D616,"*"&amp;U$3&amp;"*")=1,1,0),0))</f>
        <v>0</v>
      </c>
      <c r="V616" s="0" t="n">
        <f aca="false">IF(OR(V$3="",Consolidado!$D616=""),0,IF(ISNUMBER(SEARCH(V$3,Consolidado!$D616)),IF(COUNTIFS(Consolidado!$AC$5:AC616,Consolidado!$AC616,Consolidado!$D$5:D616,"*"&amp;V$3&amp;"*")=1,1,0),0))</f>
        <v>0</v>
      </c>
      <c r="W616" s="0" t="n">
        <f aca="false">IF(OR(W$3="",Consolidado!$D616=""),0,IF(ISNUMBER(SEARCH(W$3,Consolidado!$D616)),IF(COUNTIFS(Consolidado!$AC$5:AC616,Consolidado!$AC616,Consolidado!$D$5:D616,"*"&amp;W$3&amp;"*")=1,1,0),0))</f>
        <v>0</v>
      </c>
      <c r="X616" s="0" t="n">
        <f aca="false">IF(OR(X$3="",Consolidado!$D616=""),0,IF(ISNUMBER(SEARCH(X$3,Consolidado!$D616)),IF(COUNTIFS(Consolidado!$AC$5:AC616,Consolidado!$AC616,Consolidado!$D$5:D616,"*"&amp;X$3&amp;"*")=1,1,0),0))</f>
        <v>0</v>
      </c>
      <c r="Y616" s="0" t="n">
        <f aca="false">IF(OR(Y$3="",Consolidado!$D616=""),0,IF(ISNUMBER(SEARCH(Y$3,Consolidado!$D616)),IF(COUNTIFS(Consolidado!$AC$5:AC616,Consolidado!$AC616,Consolidado!$D$5:D616,"*"&amp;Y$3&amp;"*")=1,1,0),0))</f>
        <v>0</v>
      </c>
      <c r="Z616" s="0" t="n">
        <f aca="false">IF(OR(Z$3="",Consolidado!$D616=""),0,IF(ISNUMBER(SEARCH(Z$3,Consolidado!$D616)),IF(COUNTIFS(Consolidado!$AC$5:AC616,Consolidado!$AC616,Consolidado!$D$5:D616,"*"&amp;Z$3&amp;"*")=1,1,0),0))</f>
        <v>0</v>
      </c>
      <c r="AA616" s="0" t="n">
        <f aca="false">IF(OR(AA$3="",Consolidado!$D616=""),0,IF(ISNUMBER(SEARCH(AA$3,Consolidado!$D616)),IF(COUNTIFS(Consolidado!$AC$5:AC616,Consolidado!$AC616,Consolidado!$D$5:D616,"*"&amp;AA$3&amp;"*")=1,1,0),0))</f>
        <v>0</v>
      </c>
      <c r="AB616" s="0" t="n">
        <f aca="false">IF(OR(AB$3="",Consolidado!$D616=""),0,IF(ISNUMBER(SEARCH(AB$3,Consolidado!$D616)),IF(COUNTIFS(Consolidado!$AC$5:AC616,Consolidado!$AC616,Consolidado!$D$5:D616,"*"&amp;AB$3&amp;"*")=1,1,0),0))</f>
        <v>0</v>
      </c>
      <c r="AC616" s="0" t="n">
        <f aca="false">IF(OR(AC$3="",Consolidado!$D616=""),0,IF(ISNUMBER(SEARCH(AC$3,Consolidado!$D616)),IF(COUNTIFS(Consolidado!$AC$5:AC616,Consolidado!$AC616,Consolidado!$D$5:D616,"*"&amp;AC$3&amp;"*")=1,1,0),0))</f>
        <v>0</v>
      </c>
      <c r="AD616" s="0" t="n">
        <f aca="false">IF(OR(AD$3="",Consolidado!$D616=""),0,IF(ISNUMBER(SEARCH(AD$3,Consolidado!$D616)),IF(COUNTIFS(Consolidado!$AC$5:AC616,Consolidado!$AC616,Consolidado!$D$5:D616,"*"&amp;AD$3&amp;"*")=1,1,0),0))</f>
        <v>0</v>
      </c>
      <c r="AE616" s="0" t="n">
        <f aca="false">IF(OR(AE$3="",Consolidado!$D616=""),0,IF(ISNUMBER(SEARCH(AE$3,Consolidado!$D616)),IF(COUNTIFS(Consolidado!$AC$5:AC616,Consolidado!$AC616,Consolidado!$D$5:D616,"*"&amp;AE$3&amp;"*")=1,1,0),0))</f>
        <v>0</v>
      </c>
      <c r="AF616" s="0" t="n">
        <f aca="false">IF(OR(AF$3="",Consolidado!$D616=""),0,IF(ISNUMBER(SEARCH(AF$3,Consolidado!$D616)),IF(COUNTIFS(Consolidado!$AC$5:AC616,Consolidado!$AC616,Consolidado!$D$5:D616,"*"&amp;AF$3&amp;"*")=1,1,0),0))</f>
        <v>0</v>
      </c>
      <c r="AG616" s="0" t="n">
        <f aca="false">IF(OR(AG$3="",Consolidado!$D616=""),0,IF(ISNUMBER(SEARCH(AG$3,Consolidado!$D616)),IF(COUNTIFS(Consolidado!$AC$5:AC616,Consolidado!$AC616,Consolidado!$D$5:D616,"*"&amp;AG$3&amp;"*")=1,1,0),0))</f>
        <v>0</v>
      </c>
      <c r="AH616" s="0" t="n">
        <f aca="false">IF(OR(AH$3="",Consolidado!$D616=""),0,IF(ISNUMBER(SEARCH(AH$3,Consolidado!$D616)),IF(COUNTIFS(Consolidado!$AC$5:AC616,Consolidado!$AC616,Consolidado!$D$5:D616,"*"&amp;AH$3&amp;"*")=1,1,0),0))</f>
        <v>0</v>
      </c>
      <c r="AI616" s="0" t="n">
        <f aca="false">IF(OR(AI$3="",Consolidado!$D616=""),0,IF(ISNUMBER(SEARCH(AI$3,Consolidado!$D616)),IF(COUNTIFS(Consolidado!$AC$5:AC616,Consolidado!$AC616,Consolidado!$D$5:D616,"*"&amp;AI$3&amp;"*")=1,1,0),0))</f>
        <v>0</v>
      </c>
      <c r="AJ616" s="0" t="n">
        <f aca="false">IF(OR(AJ$3="",Consolidado!$D616=""),0,IF(ISNUMBER(SEARCH(AJ$3,Consolidado!$D616)),IF(COUNTIFS(Consolidado!$AC$5:AC616,Consolidado!$AC616,Consolidado!$D$5:D616,"*"&amp;AJ$3&amp;"*")=1,1,0),0))</f>
        <v>0</v>
      </c>
      <c r="AK616" s="0" t="n">
        <f aca="false">IF(OR(AK$3="",Consolidado!$D616=""),0,IF(ISNUMBER(SEARCH(AK$3,Consolidado!$D616)),IF(COUNTIFS(Consolidado!$AC$5:AC616,Consolidado!$AC616,Consolidado!$D$5:D616,"*"&amp;AK$3&amp;"*")=1,1,0),0))</f>
        <v>0</v>
      </c>
      <c r="AL616" s="0" t="n">
        <f aca="false">IF(OR(AL$3="",Consolidado!$D616=""),0,IF(ISNUMBER(SEARCH(AL$3,Consolidado!$D616)),IF(COUNTIFS(Consolidado!$AC$5:AC616,Consolidado!$AC616,Consolidado!$D$5:D616,"*"&amp;AL$3&amp;"*")=1,1,0),0))</f>
        <v>0</v>
      </c>
      <c r="AM616" s="0" t="n">
        <f aca="false">IF(OR(AM$3="",Consolidado!$D616=""),0,IF(ISNUMBER(SEARCH(AM$3,Consolidado!$D616)),IF(COUNTIFS(Consolidado!$AC$5:AC616,Consolidado!$AC616,Consolidado!$D$5:D616,"*"&amp;AM$3&amp;"*")=1,1,0),0))</f>
        <v>0</v>
      </c>
      <c r="AN616" s="0" t="n">
        <f aca="false">IF(OR(AN$3="",Consolidado!$D616=""),0,IF(ISNUMBER(SEARCH(AN$3,Consolidado!$D616)),IF(COUNTIFS(Consolidado!$AC$5:AC616,Consolidado!$AC616,Consolidado!$D$5:D616,"*"&amp;AN$3&amp;"*")=1,1,0),0))</f>
        <v>0</v>
      </c>
      <c r="AO616" s="0" t="n">
        <f aca="false">IF(OR(AO$3="",Consolidado!$D616=""),0,IF(ISNUMBER(SEARCH(AO$3,Consolidado!$D616)),IF(COUNTIFS(Consolidado!$AC$5:AC616,Consolidado!$AC616,Consolidado!$D$5:D616,"*"&amp;AO$3&amp;"*")=1,1,0),0))</f>
        <v>0</v>
      </c>
    </row>
    <row r="617" customFormat="false" ht="15" hidden="false" customHeight="false" outlineLevel="0" collapsed="false">
      <c r="B617" s="0" t="n">
        <f aca="false">IF(OR(B$3="",Consolidado!$D617=""),0,IF(ISNUMBER(SEARCH(B$3,Consolidado!$D617)),IF(COUNTIFS(Consolidado!$AC$5:AC617,Consolidado!$AC617,Consolidado!$D$5:D617,"*"&amp;B$3&amp;"*")=1,1,0),0))</f>
        <v>0</v>
      </c>
      <c r="C617" s="0" t="n">
        <f aca="false">IF(OR(C$3="",Consolidado!$D617=""),0,IF(ISNUMBER(SEARCH(C$3,Consolidado!$D617)),IF(COUNTIFS(Consolidado!$AC$5:AC617,Consolidado!$AC617,Consolidado!$D$5:D617,"*"&amp;C$3&amp;"*")=1,1,0),0))</f>
        <v>0</v>
      </c>
      <c r="D617" s="0" t="n">
        <f aca="false">IF(OR(D$3="",Consolidado!$D617=""),0,IF(ISNUMBER(SEARCH(D$3,Consolidado!$D617)),IF(COUNTIFS(Consolidado!$AC$5:AC617,Consolidado!$AC617,Consolidado!$D$5:D617,"*"&amp;D$3&amp;"*")=1,1,0),0))</f>
        <v>0</v>
      </c>
      <c r="E617" s="0" t="n">
        <f aca="false">IF(OR(E$3="",Consolidado!$D617=""),0,IF(ISNUMBER(SEARCH(E$3,Consolidado!$D617)),IF(COUNTIFS(Consolidado!$AC$5:AC617,Consolidado!$AC617,Consolidado!$D$5:D617,"*"&amp;E$3&amp;"*")=1,1,0),0))</f>
        <v>0</v>
      </c>
      <c r="F617" s="0" t="n">
        <f aca="false">IF(OR(F$3="",Consolidado!$D617=""),0,IF(ISNUMBER(SEARCH(F$3,Consolidado!$D617)),IF(COUNTIFS(Consolidado!$AC$5:AC617,Consolidado!$AC617,Consolidado!$D$5:D617,"*"&amp;F$3&amp;"*")=1,1,0),0))</f>
        <v>0</v>
      </c>
      <c r="G617" s="0" t="n">
        <f aca="false">IF(OR(G$3="",Consolidado!$D617=""),0,IF(ISNUMBER(SEARCH(G$3,Consolidado!$D617)),IF(COUNTIFS(Consolidado!$AC$5:AC617,Consolidado!$AC617,Consolidado!$D$5:D617,"*"&amp;G$3&amp;"*")=1,1,0),0))</f>
        <v>0</v>
      </c>
      <c r="H617" s="0" t="n">
        <f aca="false">IF(OR(H$3="",Consolidado!$D617=""),0,IF(ISNUMBER(SEARCH(H$3,Consolidado!$D617)),IF(COUNTIFS(Consolidado!$AC$5:AC617,Consolidado!$AC617,Consolidado!$D$5:D617,"*"&amp;H$3&amp;"*")=1,1,0),0))</f>
        <v>0</v>
      </c>
      <c r="I617" s="0" t="n">
        <f aca="false">IF(OR(I$3="",Consolidado!$D617=""),0,IF(ISNUMBER(SEARCH(I$3,Consolidado!$D617)),IF(COUNTIFS(Consolidado!$AC$5:AC617,Consolidado!$AC617,Consolidado!$D$5:D617,"*"&amp;I$3&amp;"*")=1,1,0),0))</f>
        <v>0</v>
      </c>
      <c r="J617" s="0" t="n">
        <f aca="false">IF(OR(J$3="",Consolidado!$D617=""),0,IF(ISNUMBER(SEARCH(J$3,Consolidado!$D617)),IF(COUNTIFS(Consolidado!$AC$5:AC617,Consolidado!$AC617,Consolidado!$D$5:D617,"*"&amp;J$3&amp;"*")=1,1,0),0))</f>
        <v>0</v>
      </c>
      <c r="K617" s="0" t="n">
        <f aca="false">IF(OR(K$3="",Consolidado!$D617=""),0,IF(ISNUMBER(SEARCH(K$3,Consolidado!$D617)),IF(COUNTIFS(Consolidado!$AC$5:AC617,Consolidado!$AC617,Consolidado!$D$5:D617,"*"&amp;K$3&amp;"*")=1,1,0),0))</f>
        <v>0</v>
      </c>
      <c r="L617" s="0" t="n">
        <f aca="false">IF(OR(L$3="",Consolidado!$D617=""),0,IF(ISNUMBER(SEARCH(L$3,Consolidado!$D617)),IF(COUNTIFS(Consolidado!$AC$5:AC617,Consolidado!$AC617,Consolidado!$D$5:D617,"*"&amp;L$3&amp;"*")=1,1,0),0))</f>
        <v>0</v>
      </c>
      <c r="M617" s="0" t="n">
        <f aca="false">IF(OR(M$3="",Consolidado!$D617=""),0,IF(ISNUMBER(SEARCH(M$3,Consolidado!$D617)),IF(COUNTIFS(Consolidado!$AC$5:AC617,Consolidado!$AC617,Consolidado!$D$5:D617,"*"&amp;M$3&amp;"*")=1,1,0),0))</f>
        <v>0</v>
      </c>
      <c r="N617" s="0" t="n">
        <f aca="false">IF(OR(N$3="",Consolidado!$D617=""),0,IF(ISNUMBER(SEARCH(N$3,Consolidado!$D617)),IF(COUNTIFS(Consolidado!$AC$5:AC617,Consolidado!$AC617,Consolidado!$D$5:D617,"*"&amp;N$3&amp;"*")=1,1,0),0))</f>
        <v>0</v>
      </c>
      <c r="O617" s="0" t="n">
        <f aca="false">IF(OR(O$3="",Consolidado!$D617=""),0,IF(ISNUMBER(SEARCH(O$3,Consolidado!$D617)),IF(COUNTIFS(Consolidado!$AC$5:AC617,Consolidado!$AC617,Consolidado!$D$5:D617,"*"&amp;O$3&amp;"*")=1,1,0),0))</f>
        <v>0</v>
      </c>
      <c r="P617" s="0" t="n">
        <f aca="false">IF(OR(P$3="",Consolidado!$D617=""),0,IF(ISNUMBER(SEARCH(P$3,Consolidado!$D617)),IF(COUNTIFS(Consolidado!$AC$5:AC617,Consolidado!$AC617,Consolidado!$D$5:D617,"*"&amp;P$3&amp;"*")=1,1,0),0))</f>
        <v>0</v>
      </c>
      <c r="Q617" s="0" t="n">
        <f aca="false">IF(OR(Q$3="",Consolidado!$D617=""),0,IF(ISNUMBER(SEARCH(Q$3,Consolidado!$D617)),IF(COUNTIFS(Consolidado!$AC$5:AC617,Consolidado!$AC617,Consolidado!$D$5:D617,"*"&amp;Q$3&amp;"*")=1,1,0),0))</f>
        <v>0</v>
      </c>
      <c r="R617" s="0" t="n">
        <f aca="false">IF(OR(R$3="",Consolidado!$D617=""),0,IF(ISNUMBER(SEARCH(R$3,Consolidado!$D617)),IF(COUNTIFS(Consolidado!$AC$5:AC617,Consolidado!$AC617,Consolidado!$D$5:D617,"*"&amp;R$3&amp;"*")=1,1,0),0))</f>
        <v>0</v>
      </c>
      <c r="S617" s="0" t="n">
        <f aca="false">IF(OR(S$3="",Consolidado!$D617=""),0,IF(ISNUMBER(SEARCH(S$3,Consolidado!$D617)),IF(COUNTIFS(Consolidado!$AC$5:AC617,Consolidado!$AC617,Consolidado!$D$5:D617,"*"&amp;S$3&amp;"*")=1,1,0),0))</f>
        <v>0</v>
      </c>
      <c r="T617" s="0" t="n">
        <f aca="false">IF(OR(T$3="",Consolidado!$D617=""),0,IF(ISNUMBER(SEARCH(T$3,Consolidado!$D617)),IF(COUNTIFS(Consolidado!$AC$5:AC617,Consolidado!$AC617,Consolidado!$D$5:D617,"*"&amp;T$3&amp;"*")=1,1,0),0))</f>
        <v>0</v>
      </c>
      <c r="U617" s="0" t="n">
        <f aca="false">IF(OR(U$3="",Consolidado!$D617=""),0,IF(ISNUMBER(SEARCH(U$3,Consolidado!$D617)),IF(COUNTIFS(Consolidado!$AC$5:AC617,Consolidado!$AC617,Consolidado!$D$5:D617,"*"&amp;U$3&amp;"*")=1,1,0),0))</f>
        <v>0</v>
      </c>
      <c r="V617" s="0" t="n">
        <f aca="false">IF(OR(V$3="",Consolidado!$D617=""),0,IF(ISNUMBER(SEARCH(V$3,Consolidado!$D617)),IF(COUNTIFS(Consolidado!$AC$5:AC617,Consolidado!$AC617,Consolidado!$D$5:D617,"*"&amp;V$3&amp;"*")=1,1,0),0))</f>
        <v>0</v>
      </c>
      <c r="W617" s="0" t="n">
        <f aca="false">IF(OR(W$3="",Consolidado!$D617=""),0,IF(ISNUMBER(SEARCH(W$3,Consolidado!$D617)),IF(COUNTIFS(Consolidado!$AC$5:AC617,Consolidado!$AC617,Consolidado!$D$5:D617,"*"&amp;W$3&amp;"*")=1,1,0),0))</f>
        <v>0</v>
      </c>
      <c r="X617" s="0" t="n">
        <f aca="false">IF(OR(X$3="",Consolidado!$D617=""),0,IF(ISNUMBER(SEARCH(X$3,Consolidado!$D617)),IF(COUNTIFS(Consolidado!$AC$5:AC617,Consolidado!$AC617,Consolidado!$D$5:D617,"*"&amp;X$3&amp;"*")=1,1,0),0))</f>
        <v>0</v>
      </c>
      <c r="Y617" s="0" t="n">
        <f aca="false">IF(OR(Y$3="",Consolidado!$D617=""),0,IF(ISNUMBER(SEARCH(Y$3,Consolidado!$D617)),IF(COUNTIFS(Consolidado!$AC$5:AC617,Consolidado!$AC617,Consolidado!$D$5:D617,"*"&amp;Y$3&amp;"*")=1,1,0),0))</f>
        <v>0</v>
      </c>
      <c r="Z617" s="0" t="n">
        <f aca="false">IF(OR(Z$3="",Consolidado!$D617=""),0,IF(ISNUMBER(SEARCH(Z$3,Consolidado!$D617)),IF(COUNTIFS(Consolidado!$AC$5:AC617,Consolidado!$AC617,Consolidado!$D$5:D617,"*"&amp;Z$3&amp;"*")=1,1,0),0))</f>
        <v>0</v>
      </c>
      <c r="AA617" s="0" t="n">
        <f aca="false">IF(OR(AA$3="",Consolidado!$D617=""),0,IF(ISNUMBER(SEARCH(AA$3,Consolidado!$D617)),IF(COUNTIFS(Consolidado!$AC$5:AC617,Consolidado!$AC617,Consolidado!$D$5:D617,"*"&amp;AA$3&amp;"*")=1,1,0),0))</f>
        <v>0</v>
      </c>
      <c r="AB617" s="0" t="n">
        <f aca="false">IF(OR(AB$3="",Consolidado!$D617=""),0,IF(ISNUMBER(SEARCH(AB$3,Consolidado!$D617)),IF(COUNTIFS(Consolidado!$AC$5:AC617,Consolidado!$AC617,Consolidado!$D$5:D617,"*"&amp;AB$3&amp;"*")=1,1,0),0))</f>
        <v>0</v>
      </c>
      <c r="AC617" s="0" t="n">
        <f aca="false">IF(OR(AC$3="",Consolidado!$D617=""),0,IF(ISNUMBER(SEARCH(AC$3,Consolidado!$D617)),IF(COUNTIFS(Consolidado!$AC$5:AC617,Consolidado!$AC617,Consolidado!$D$5:D617,"*"&amp;AC$3&amp;"*")=1,1,0),0))</f>
        <v>0</v>
      </c>
      <c r="AD617" s="0" t="n">
        <f aca="false">IF(OR(AD$3="",Consolidado!$D617=""),0,IF(ISNUMBER(SEARCH(AD$3,Consolidado!$D617)),IF(COUNTIFS(Consolidado!$AC$5:AC617,Consolidado!$AC617,Consolidado!$D$5:D617,"*"&amp;AD$3&amp;"*")=1,1,0),0))</f>
        <v>0</v>
      </c>
      <c r="AE617" s="0" t="n">
        <f aca="false">IF(OR(AE$3="",Consolidado!$D617=""),0,IF(ISNUMBER(SEARCH(AE$3,Consolidado!$D617)),IF(COUNTIFS(Consolidado!$AC$5:AC617,Consolidado!$AC617,Consolidado!$D$5:D617,"*"&amp;AE$3&amp;"*")=1,1,0),0))</f>
        <v>0</v>
      </c>
      <c r="AF617" s="0" t="n">
        <f aca="false">IF(OR(AF$3="",Consolidado!$D617=""),0,IF(ISNUMBER(SEARCH(AF$3,Consolidado!$D617)),IF(COUNTIFS(Consolidado!$AC$5:AC617,Consolidado!$AC617,Consolidado!$D$5:D617,"*"&amp;AF$3&amp;"*")=1,1,0),0))</f>
        <v>0</v>
      </c>
      <c r="AG617" s="0" t="n">
        <f aca="false">IF(OR(AG$3="",Consolidado!$D617=""),0,IF(ISNUMBER(SEARCH(AG$3,Consolidado!$D617)),IF(COUNTIFS(Consolidado!$AC$5:AC617,Consolidado!$AC617,Consolidado!$D$5:D617,"*"&amp;AG$3&amp;"*")=1,1,0),0))</f>
        <v>0</v>
      </c>
      <c r="AH617" s="0" t="n">
        <f aca="false">IF(OR(AH$3="",Consolidado!$D617=""),0,IF(ISNUMBER(SEARCH(AH$3,Consolidado!$D617)),IF(COUNTIFS(Consolidado!$AC$5:AC617,Consolidado!$AC617,Consolidado!$D$5:D617,"*"&amp;AH$3&amp;"*")=1,1,0),0))</f>
        <v>0</v>
      </c>
      <c r="AI617" s="0" t="n">
        <f aca="false">IF(OR(AI$3="",Consolidado!$D617=""),0,IF(ISNUMBER(SEARCH(AI$3,Consolidado!$D617)),IF(COUNTIFS(Consolidado!$AC$5:AC617,Consolidado!$AC617,Consolidado!$D$5:D617,"*"&amp;AI$3&amp;"*")=1,1,0),0))</f>
        <v>0</v>
      </c>
      <c r="AJ617" s="0" t="n">
        <f aca="false">IF(OR(AJ$3="",Consolidado!$D617=""),0,IF(ISNUMBER(SEARCH(AJ$3,Consolidado!$D617)),IF(COUNTIFS(Consolidado!$AC$5:AC617,Consolidado!$AC617,Consolidado!$D$5:D617,"*"&amp;AJ$3&amp;"*")=1,1,0),0))</f>
        <v>0</v>
      </c>
      <c r="AK617" s="0" t="n">
        <f aca="false">IF(OR(AK$3="",Consolidado!$D617=""),0,IF(ISNUMBER(SEARCH(AK$3,Consolidado!$D617)),IF(COUNTIFS(Consolidado!$AC$5:AC617,Consolidado!$AC617,Consolidado!$D$5:D617,"*"&amp;AK$3&amp;"*")=1,1,0),0))</f>
        <v>0</v>
      </c>
      <c r="AL617" s="0" t="n">
        <f aca="false">IF(OR(AL$3="",Consolidado!$D617=""),0,IF(ISNUMBER(SEARCH(AL$3,Consolidado!$D617)),IF(COUNTIFS(Consolidado!$AC$5:AC617,Consolidado!$AC617,Consolidado!$D$5:D617,"*"&amp;AL$3&amp;"*")=1,1,0),0))</f>
        <v>0</v>
      </c>
      <c r="AM617" s="0" t="n">
        <f aca="false">IF(OR(AM$3="",Consolidado!$D617=""),0,IF(ISNUMBER(SEARCH(AM$3,Consolidado!$D617)),IF(COUNTIFS(Consolidado!$AC$5:AC617,Consolidado!$AC617,Consolidado!$D$5:D617,"*"&amp;AM$3&amp;"*")=1,1,0),0))</f>
        <v>0</v>
      </c>
      <c r="AN617" s="0" t="n">
        <f aca="false">IF(OR(AN$3="",Consolidado!$D617=""),0,IF(ISNUMBER(SEARCH(AN$3,Consolidado!$D617)),IF(COUNTIFS(Consolidado!$AC$5:AC617,Consolidado!$AC617,Consolidado!$D$5:D617,"*"&amp;AN$3&amp;"*")=1,1,0),0))</f>
        <v>0</v>
      </c>
      <c r="AO617" s="0" t="n">
        <f aca="false">IF(OR(AO$3="",Consolidado!$D617=""),0,IF(ISNUMBER(SEARCH(AO$3,Consolidado!$D617)),IF(COUNTIFS(Consolidado!$AC$5:AC617,Consolidado!$AC617,Consolidado!$D$5:D617,"*"&amp;AO$3&amp;"*")=1,1,0),0))</f>
        <v>0</v>
      </c>
    </row>
    <row r="618" customFormat="false" ht="15" hidden="false" customHeight="false" outlineLevel="0" collapsed="false">
      <c r="B618" s="0" t="n">
        <f aca="false">IF(OR(B$3="",Consolidado!$D618=""),0,IF(ISNUMBER(SEARCH(B$3,Consolidado!$D618)),IF(COUNTIFS(Consolidado!$AC$5:AC618,Consolidado!$AC618,Consolidado!$D$5:D618,"*"&amp;B$3&amp;"*")=1,1,0),0))</f>
        <v>0</v>
      </c>
      <c r="C618" s="0" t="n">
        <f aca="false">IF(OR(C$3="",Consolidado!$D618=""),0,IF(ISNUMBER(SEARCH(C$3,Consolidado!$D618)),IF(COUNTIFS(Consolidado!$AC$5:AC618,Consolidado!$AC618,Consolidado!$D$5:D618,"*"&amp;C$3&amp;"*")=1,1,0),0))</f>
        <v>0</v>
      </c>
      <c r="D618" s="0" t="n">
        <f aca="false">IF(OR(D$3="",Consolidado!$D618=""),0,IF(ISNUMBER(SEARCH(D$3,Consolidado!$D618)),IF(COUNTIFS(Consolidado!$AC$5:AC618,Consolidado!$AC618,Consolidado!$D$5:D618,"*"&amp;D$3&amp;"*")=1,1,0),0))</f>
        <v>0</v>
      </c>
      <c r="E618" s="0" t="n">
        <f aca="false">IF(OR(E$3="",Consolidado!$D618=""),0,IF(ISNUMBER(SEARCH(E$3,Consolidado!$D618)),IF(COUNTIFS(Consolidado!$AC$5:AC618,Consolidado!$AC618,Consolidado!$D$5:D618,"*"&amp;E$3&amp;"*")=1,1,0),0))</f>
        <v>0</v>
      </c>
      <c r="F618" s="0" t="n">
        <f aca="false">IF(OR(F$3="",Consolidado!$D618=""),0,IF(ISNUMBER(SEARCH(F$3,Consolidado!$D618)),IF(COUNTIFS(Consolidado!$AC$5:AC618,Consolidado!$AC618,Consolidado!$D$5:D618,"*"&amp;F$3&amp;"*")=1,1,0),0))</f>
        <v>0</v>
      </c>
      <c r="G618" s="0" t="n">
        <f aca="false">IF(OR(G$3="",Consolidado!$D618=""),0,IF(ISNUMBER(SEARCH(G$3,Consolidado!$D618)),IF(COUNTIFS(Consolidado!$AC$5:AC618,Consolidado!$AC618,Consolidado!$D$5:D618,"*"&amp;G$3&amp;"*")=1,1,0),0))</f>
        <v>0</v>
      </c>
      <c r="H618" s="0" t="n">
        <f aca="false">IF(OR(H$3="",Consolidado!$D618=""),0,IF(ISNUMBER(SEARCH(H$3,Consolidado!$D618)),IF(COUNTIFS(Consolidado!$AC$5:AC618,Consolidado!$AC618,Consolidado!$D$5:D618,"*"&amp;H$3&amp;"*")=1,1,0),0))</f>
        <v>0</v>
      </c>
      <c r="I618" s="0" t="n">
        <f aca="false">IF(OR(I$3="",Consolidado!$D618=""),0,IF(ISNUMBER(SEARCH(I$3,Consolidado!$D618)),IF(COUNTIFS(Consolidado!$AC$5:AC618,Consolidado!$AC618,Consolidado!$D$5:D618,"*"&amp;I$3&amp;"*")=1,1,0),0))</f>
        <v>0</v>
      </c>
      <c r="J618" s="0" t="n">
        <f aca="false">IF(OR(J$3="",Consolidado!$D618=""),0,IF(ISNUMBER(SEARCH(J$3,Consolidado!$D618)),IF(COUNTIFS(Consolidado!$AC$5:AC618,Consolidado!$AC618,Consolidado!$D$5:D618,"*"&amp;J$3&amp;"*")=1,1,0),0))</f>
        <v>0</v>
      </c>
      <c r="K618" s="0" t="n">
        <f aca="false">IF(OR(K$3="",Consolidado!$D618=""),0,IF(ISNUMBER(SEARCH(K$3,Consolidado!$D618)),IF(COUNTIFS(Consolidado!$AC$5:AC618,Consolidado!$AC618,Consolidado!$D$5:D618,"*"&amp;K$3&amp;"*")=1,1,0),0))</f>
        <v>0</v>
      </c>
      <c r="L618" s="0" t="n">
        <f aca="false">IF(OR(L$3="",Consolidado!$D618=""),0,IF(ISNUMBER(SEARCH(L$3,Consolidado!$D618)),IF(COUNTIFS(Consolidado!$AC$5:AC618,Consolidado!$AC618,Consolidado!$D$5:D618,"*"&amp;L$3&amp;"*")=1,1,0),0))</f>
        <v>0</v>
      </c>
      <c r="M618" s="0" t="n">
        <f aca="false">IF(OR(M$3="",Consolidado!$D618=""),0,IF(ISNUMBER(SEARCH(M$3,Consolidado!$D618)),IF(COUNTIFS(Consolidado!$AC$5:AC618,Consolidado!$AC618,Consolidado!$D$5:D618,"*"&amp;M$3&amp;"*")=1,1,0),0))</f>
        <v>0</v>
      </c>
      <c r="N618" s="0" t="n">
        <f aca="false">IF(OR(N$3="",Consolidado!$D618=""),0,IF(ISNUMBER(SEARCH(N$3,Consolidado!$D618)),IF(COUNTIFS(Consolidado!$AC$5:AC618,Consolidado!$AC618,Consolidado!$D$5:D618,"*"&amp;N$3&amp;"*")=1,1,0),0))</f>
        <v>0</v>
      </c>
      <c r="O618" s="0" t="n">
        <f aca="false">IF(OR(O$3="",Consolidado!$D618=""),0,IF(ISNUMBER(SEARCH(O$3,Consolidado!$D618)),IF(COUNTIFS(Consolidado!$AC$5:AC618,Consolidado!$AC618,Consolidado!$D$5:D618,"*"&amp;O$3&amp;"*")=1,1,0),0))</f>
        <v>0</v>
      </c>
      <c r="P618" s="0" t="n">
        <f aca="false">IF(OR(P$3="",Consolidado!$D618=""),0,IF(ISNUMBER(SEARCH(P$3,Consolidado!$D618)),IF(COUNTIFS(Consolidado!$AC$5:AC618,Consolidado!$AC618,Consolidado!$D$5:D618,"*"&amp;P$3&amp;"*")=1,1,0),0))</f>
        <v>0</v>
      </c>
      <c r="Q618" s="0" t="n">
        <f aca="false">IF(OR(Q$3="",Consolidado!$D618=""),0,IF(ISNUMBER(SEARCH(Q$3,Consolidado!$D618)),IF(COUNTIFS(Consolidado!$AC$5:AC618,Consolidado!$AC618,Consolidado!$D$5:D618,"*"&amp;Q$3&amp;"*")=1,1,0),0))</f>
        <v>0</v>
      </c>
      <c r="R618" s="0" t="n">
        <f aca="false">IF(OR(R$3="",Consolidado!$D618=""),0,IF(ISNUMBER(SEARCH(R$3,Consolidado!$D618)),IF(COUNTIFS(Consolidado!$AC$5:AC618,Consolidado!$AC618,Consolidado!$D$5:D618,"*"&amp;R$3&amp;"*")=1,1,0),0))</f>
        <v>0</v>
      </c>
      <c r="S618" s="0" t="n">
        <f aca="false">IF(OR(S$3="",Consolidado!$D618=""),0,IF(ISNUMBER(SEARCH(S$3,Consolidado!$D618)),IF(COUNTIFS(Consolidado!$AC$5:AC618,Consolidado!$AC618,Consolidado!$D$5:D618,"*"&amp;S$3&amp;"*")=1,1,0),0))</f>
        <v>0</v>
      </c>
      <c r="T618" s="0" t="n">
        <f aca="false">IF(OR(T$3="",Consolidado!$D618=""),0,IF(ISNUMBER(SEARCH(T$3,Consolidado!$D618)),IF(COUNTIFS(Consolidado!$AC$5:AC618,Consolidado!$AC618,Consolidado!$D$5:D618,"*"&amp;T$3&amp;"*")=1,1,0),0))</f>
        <v>0</v>
      </c>
      <c r="U618" s="0" t="n">
        <f aca="false">IF(OR(U$3="",Consolidado!$D618=""),0,IF(ISNUMBER(SEARCH(U$3,Consolidado!$D618)),IF(COUNTIFS(Consolidado!$AC$5:AC618,Consolidado!$AC618,Consolidado!$D$5:D618,"*"&amp;U$3&amp;"*")=1,1,0),0))</f>
        <v>0</v>
      </c>
      <c r="V618" s="0" t="n">
        <f aca="false">IF(OR(V$3="",Consolidado!$D618=""),0,IF(ISNUMBER(SEARCH(V$3,Consolidado!$D618)),IF(COUNTIFS(Consolidado!$AC$5:AC618,Consolidado!$AC618,Consolidado!$D$5:D618,"*"&amp;V$3&amp;"*")=1,1,0),0))</f>
        <v>0</v>
      </c>
      <c r="W618" s="0" t="n">
        <f aca="false">IF(OR(W$3="",Consolidado!$D618=""),0,IF(ISNUMBER(SEARCH(W$3,Consolidado!$D618)),IF(COUNTIFS(Consolidado!$AC$5:AC618,Consolidado!$AC618,Consolidado!$D$5:D618,"*"&amp;W$3&amp;"*")=1,1,0),0))</f>
        <v>0</v>
      </c>
      <c r="X618" s="0" t="n">
        <f aca="false">IF(OR(X$3="",Consolidado!$D618=""),0,IF(ISNUMBER(SEARCH(X$3,Consolidado!$D618)),IF(COUNTIFS(Consolidado!$AC$5:AC618,Consolidado!$AC618,Consolidado!$D$5:D618,"*"&amp;X$3&amp;"*")=1,1,0),0))</f>
        <v>0</v>
      </c>
      <c r="Y618" s="0" t="n">
        <f aca="false">IF(OR(Y$3="",Consolidado!$D618=""),0,IF(ISNUMBER(SEARCH(Y$3,Consolidado!$D618)),IF(COUNTIFS(Consolidado!$AC$5:AC618,Consolidado!$AC618,Consolidado!$D$5:D618,"*"&amp;Y$3&amp;"*")=1,1,0),0))</f>
        <v>0</v>
      </c>
      <c r="Z618" s="0" t="n">
        <f aca="false">IF(OR(Z$3="",Consolidado!$D618=""),0,IF(ISNUMBER(SEARCH(Z$3,Consolidado!$D618)),IF(COUNTIFS(Consolidado!$AC$5:AC618,Consolidado!$AC618,Consolidado!$D$5:D618,"*"&amp;Z$3&amp;"*")=1,1,0),0))</f>
        <v>0</v>
      </c>
      <c r="AA618" s="0" t="n">
        <f aca="false">IF(OR(AA$3="",Consolidado!$D618=""),0,IF(ISNUMBER(SEARCH(AA$3,Consolidado!$D618)),IF(COUNTIFS(Consolidado!$AC$5:AC618,Consolidado!$AC618,Consolidado!$D$5:D618,"*"&amp;AA$3&amp;"*")=1,1,0),0))</f>
        <v>0</v>
      </c>
      <c r="AB618" s="0" t="n">
        <f aca="false">IF(OR(AB$3="",Consolidado!$D618=""),0,IF(ISNUMBER(SEARCH(AB$3,Consolidado!$D618)),IF(COUNTIFS(Consolidado!$AC$5:AC618,Consolidado!$AC618,Consolidado!$D$5:D618,"*"&amp;AB$3&amp;"*")=1,1,0),0))</f>
        <v>0</v>
      </c>
      <c r="AC618" s="0" t="n">
        <f aca="false">IF(OR(AC$3="",Consolidado!$D618=""),0,IF(ISNUMBER(SEARCH(AC$3,Consolidado!$D618)),IF(COUNTIFS(Consolidado!$AC$5:AC618,Consolidado!$AC618,Consolidado!$D$5:D618,"*"&amp;AC$3&amp;"*")=1,1,0),0))</f>
        <v>0</v>
      </c>
      <c r="AD618" s="0" t="n">
        <f aca="false">IF(OR(AD$3="",Consolidado!$D618=""),0,IF(ISNUMBER(SEARCH(AD$3,Consolidado!$D618)),IF(COUNTIFS(Consolidado!$AC$5:AC618,Consolidado!$AC618,Consolidado!$D$5:D618,"*"&amp;AD$3&amp;"*")=1,1,0),0))</f>
        <v>0</v>
      </c>
      <c r="AE618" s="0" t="n">
        <f aca="false">IF(OR(AE$3="",Consolidado!$D618=""),0,IF(ISNUMBER(SEARCH(AE$3,Consolidado!$D618)),IF(COUNTIFS(Consolidado!$AC$5:AC618,Consolidado!$AC618,Consolidado!$D$5:D618,"*"&amp;AE$3&amp;"*")=1,1,0),0))</f>
        <v>0</v>
      </c>
      <c r="AF618" s="0" t="n">
        <f aca="false">IF(OR(AF$3="",Consolidado!$D618=""),0,IF(ISNUMBER(SEARCH(AF$3,Consolidado!$D618)),IF(COUNTIFS(Consolidado!$AC$5:AC618,Consolidado!$AC618,Consolidado!$D$5:D618,"*"&amp;AF$3&amp;"*")=1,1,0),0))</f>
        <v>0</v>
      </c>
      <c r="AG618" s="0" t="n">
        <f aca="false">IF(OR(AG$3="",Consolidado!$D618=""),0,IF(ISNUMBER(SEARCH(AG$3,Consolidado!$D618)),IF(COUNTIFS(Consolidado!$AC$5:AC618,Consolidado!$AC618,Consolidado!$D$5:D618,"*"&amp;AG$3&amp;"*")=1,1,0),0))</f>
        <v>0</v>
      </c>
      <c r="AH618" s="0" t="n">
        <f aca="false">IF(OR(AH$3="",Consolidado!$D618=""),0,IF(ISNUMBER(SEARCH(AH$3,Consolidado!$D618)),IF(COUNTIFS(Consolidado!$AC$5:AC618,Consolidado!$AC618,Consolidado!$D$5:D618,"*"&amp;AH$3&amp;"*")=1,1,0),0))</f>
        <v>0</v>
      </c>
      <c r="AI618" s="0" t="n">
        <f aca="false">IF(OR(AI$3="",Consolidado!$D618=""),0,IF(ISNUMBER(SEARCH(AI$3,Consolidado!$D618)),IF(COUNTIFS(Consolidado!$AC$5:AC618,Consolidado!$AC618,Consolidado!$D$5:D618,"*"&amp;AI$3&amp;"*")=1,1,0),0))</f>
        <v>0</v>
      </c>
      <c r="AJ618" s="0" t="n">
        <f aca="false">IF(OR(AJ$3="",Consolidado!$D618=""),0,IF(ISNUMBER(SEARCH(AJ$3,Consolidado!$D618)),IF(COUNTIFS(Consolidado!$AC$5:AC618,Consolidado!$AC618,Consolidado!$D$5:D618,"*"&amp;AJ$3&amp;"*")=1,1,0),0))</f>
        <v>0</v>
      </c>
      <c r="AK618" s="0" t="n">
        <f aca="false">IF(OR(AK$3="",Consolidado!$D618=""),0,IF(ISNUMBER(SEARCH(AK$3,Consolidado!$D618)),IF(COUNTIFS(Consolidado!$AC$5:AC618,Consolidado!$AC618,Consolidado!$D$5:D618,"*"&amp;AK$3&amp;"*")=1,1,0),0))</f>
        <v>0</v>
      </c>
      <c r="AL618" s="0" t="n">
        <f aca="false">IF(OR(AL$3="",Consolidado!$D618=""),0,IF(ISNUMBER(SEARCH(AL$3,Consolidado!$D618)),IF(COUNTIFS(Consolidado!$AC$5:AC618,Consolidado!$AC618,Consolidado!$D$5:D618,"*"&amp;AL$3&amp;"*")=1,1,0),0))</f>
        <v>0</v>
      </c>
      <c r="AM618" s="0" t="n">
        <f aca="false">IF(OR(AM$3="",Consolidado!$D618=""),0,IF(ISNUMBER(SEARCH(AM$3,Consolidado!$D618)),IF(COUNTIFS(Consolidado!$AC$5:AC618,Consolidado!$AC618,Consolidado!$D$5:D618,"*"&amp;AM$3&amp;"*")=1,1,0),0))</f>
        <v>0</v>
      </c>
      <c r="AN618" s="0" t="n">
        <f aca="false">IF(OR(AN$3="",Consolidado!$D618=""),0,IF(ISNUMBER(SEARCH(AN$3,Consolidado!$D618)),IF(COUNTIFS(Consolidado!$AC$5:AC618,Consolidado!$AC618,Consolidado!$D$5:D618,"*"&amp;AN$3&amp;"*")=1,1,0),0))</f>
        <v>0</v>
      </c>
      <c r="AO618" s="0" t="n">
        <f aca="false">IF(OR(AO$3="",Consolidado!$D618=""),0,IF(ISNUMBER(SEARCH(AO$3,Consolidado!$D618)),IF(COUNTIFS(Consolidado!$AC$5:AC618,Consolidado!$AC618,Consolidado!$D$5:D618,"*"&amp;AO$3&amp;"*")=1,1,0),0))</f>
        <v>0</v>
      </c>
    </row>
    <row r="619" customFormat="false" ht="15" hidden="false" customHeight="false" outlineLevel="0" collapsed="false">
      <c r="B619" s="0" t="n">
        <f aca="false">IF(OR(B$3="",Consolidado!$D619=""),0,IF(ISNUMBER(SEARCH(B$3,Consolidado!$D619)),IF(COUNTIFS(Consolidado!$AC$5:AC619,Consolidado!$AC619,Consolidado!$D$5:D619,"*"&amp;B$3&amp;"*")=1,1,0),0))</f>
        <v>0</v>
      </c>
      <c r="C619" s="0" t="n">
        <f aca="false">IF(OR(C$3="",Consolidado!$D619=""),0,IF(ISNUMBER(SEARCH(C$3,Consolidado!$D619)),IF(COUNTIFS(Consolidado!$AC$5:AC619,Consolidado!$AC619,Consolidado!$D$5:D619,"*"&amp;C$3&amp;"*")=1,1,0),0))</f>
        <v>0</v>
      </c>
      <c r="D619" s="0" t="n">
        <f aca="false">IF(OR(D$3="",Consolidado!$D619=""),0,IF(ISNUMBER(SEARCH(D$3,Consolidado!$D619)),IF(COUNTIFS(Consolidado!$AC$5:AC619,Consolidado!$AC619,Consolidado!$D$5:D619,"*"&amp;D$3&amp;"*")=1,1,0),0))</f>
        <v>0</v>
      </c>
      <c r="E619" s="0" t="n">
        <f aca="false">IF(OR(E$3="",Consolidado!$D619=""),0,IF(ISNUMBER(SEARCH(E$3,Consolidado!$D619)),IF(COUNTIFS(Consolidado!$AC$5:AC619,Consolidado!$AC619,Consolidado!$D$5:D619,"*"&amp;E$3&amp;"*")=1,1,0),0))</f>
        <v>0</v>
      </c>
      <c r="F619" s="0" t="n">
        <f aca="false">IF(OR(F$3="",Consolidado!$D619=""),0,IF(ISNUMBER(SEARCH(F$3,Consolidado!$D619)),IF(COUNTIFS(Consolidado!$AC$5:AC619,Consolidado!$AC619,Consolidado!$D$5:D619,"*"&amp;F$3&amp;"*")=1,1,0),0))</f>
        <v>0</v>
      </c>
      <c r="G619" s="0" t="n">
        <f aca="false">IF(OR(G$3="",Consolidado!$D619=""),0,IF(ISNUMBER(SEARCH(G$3,Consolidado!$D619)),IF(COUNTIFS(Consolidado!$AC$5:AC619,Consolidado!$AC619,Consolidado!$D$5:D619,"*"&amp;G$3&amp;"*")=1,1,0),0))</f>
        <v>0</v>
      </c>
      <c r="H619" s="0" t="n">
        <f aca="false">IF(OR(H$3="",Consolidado!$D619=""),0,IF(ISNUMBER(SEARCH(H$3,Consolidado!$D619)),IF(COUNTIFS(Consolidado!$AC$5:AC619,Consolidado!$AC619,Consolidado!$D$5:D619,"*"&amp;H$3&amp;"*")=1,1,0),0))</f>
        <v>0</v>
      </c>
      <c r="I619" s="0" t="n">
        <f aca="false">IF(OR(I$3="",Consolidado!$D619=""),0,IF(ISNUMBER(SEARCH(I$3,Consolidado!$D619)),IF(COUNTIFS(Consolidado!$AC$5:AC619,Consolidado!$AC619,Consolidado!$D$5:D619,"*"&amp;I$3&amp;"*")=1,1,0),0))</f>
        <v>0</v>
      </c>
      <c r="J619" s="0" t="n">
        <f aca="false">IF(OR(J$3="",Consolidado!$D619=""),0,IF(ISNUMBER(SEARCH(J$3,Consolidado!$D619)),IF(COUNTIFS(Consolidado!$AC$5:AC619,Consolidado!$AC619,Consolidado!$D$5:D619,"*"&amp;J$3&amp;"*")=1,1,0),0))</f>
        <v>0</v>
      </c>
      <c r="K619" s="0" t="n">
        <f aca="false">IF(OR(K$3="",Consolidado!$D619=""),0,IF(ISNUMBER(SEARCH(K$3,Consolidado!$D619)),IF(COUNTIFS(Consolidado!$AC$5:AC619,Consolidado!$AC619,Consolidado!$D$5:D619,"*"&amp;K$3&amp;"*")=1,1,0),0))</f>
        <v>0</v>
      </c>
      <c r="L619" s="0" t="n">
        <f aca="false">IF(OR(L$3="",Consolidado!$D619=""),0,IF(ISNUMBER(SEARCH(L$3,Consolidado!$D619)),IF(COUNTIFS(Consolidado!$AC$5:AC619,Consolidado!$AC619,Consolidado!$D$5:D619,"*"&amp;L$3&amp;"*")=1,1,0),0))</f>
        <v>0</v>
      </c>
      <c r="M619" s="0" t="n">
        <f aca="false">IF(OR(M$3="",Consolidado!$D619=""),0,IF(ISNUMBER(SEARCH(M$3,Consolidado!$D619)),IF(COUNTIFS(Consolidado!$AC$5:AC619,Consolidado!$AC619,Consolidado!$D$5:D619,"*"&amp;M$3&amp;"*")=1,1,0),0))</f>
        <v>0</v>
      </c>
      <c r="N619" s="0" t="n">
        <f aca="false">IF(OR(N$3="",Consolidado!$D619=""),0,IF(ISNUMBER(SEARCH(N$3,Consolidado!$D619)),IF(COUNTIFS(Consolidado!$AC$5:AC619,Consolidado!$AC619,Consolidado!$D$5:D619,"*"&amp;N$3&amp;"*")=1,1,0),0))</f>
        <v>0</v>
      </c>
      <c r="O619" s="0" t="n">
        <f aca="false">IF(OR(O$3="",Consolidado!$D619=""),0,IF(ISNUMBER(SEARCH(O$3,Consolidado!$D619)),IF(COUNTIFS(Consolidado!$AC$5:AC619,Consolidado!$AC619,Consolidado!$D$5:D619,"*"&amp;O$3&amp;"*")=1,1,0),0))</f>
        <v>0</v>
      </c>
      <c r="P619" s="0" t="n">
        <f aca="false">IF(OR(P$3="",Consolidado!$D619=""),0,IF(ISNUMBER(SEARCH(P$3,Consolidado!$D619)),IF(COUNTIFS(Consolidado!$AC$5:AC619,Consolidado!$AC619,Consolidado!$D$5:D619,"*"&amp;P$3&amp;"*")=1,1,0),0))</f>
        <v>0</v>
      </c>
      <c r="Q619" s="0" t="n">
        <f aca="false">IF(OR(Q$3="",Consolidado!$D619=""),0,IF(ISNUMBER(SEARCH(Q$3,Consolidado!$D619)),IF(COUNTIFS(Consolidado!$AC$5:AC619,Consolidado!$AC619,Consolidado!$D$5:D619,"*"&amp;Q$3&amp;"*")=1,1,0),0))</f>
        <v>0</v>
      </c>
      <c r="R619" s="0" t="n">
        <f aca="false">IF(OR(R$3="",Consolidado!$D619=""),0,IF(ISNUMBER(SEARCH(R$3,Consolidado!$D619)),IF(COUNTIFS(Consolidado!$AC$5:AC619,Consolidado!$AC619,Consolidado!$D$5:D619,"*"&amp;R$3&amp;"*")=1,1,0),0))</f>
        <v>0</v>
      </c>
      <c r="S619" s="0" t="n">
        <f aca="false">IF(OR(S$3="",Consolidado!$D619=""),0,IF(ISNUMBER(SEARCH(S$3,Consolidado!$D619)),IF(COUNTIFS(Consolidado!$AC$5:AC619,Consolidado!$AC619,Consolidado!$D$5:D619,"*"&amp;S$3&amp;"*")=1,1,0),0))</f>
        <v>0</v>
      </c>
      <c r="T619" s="0" t="n">
        <f aca="false">IF(OR(T$3="",Consolidado!$D619=""),0,IF(ISNUMBER(SEARCH(T$3,Consolidado!$D619)),IF(COUNTIFS(Consolidado!$AC$5:AC619,Consolidado!$AC619,Consolidado!$D$5:D619,"*"&amp;T$3&amp;"*")=1,1,0),0))</f>
        <v>0</v>
      </c>
      <c r="U619" s="0" t="n">
        <f aca="false">IF(OR(U$3="",Consolidado!$D619=""),0,IF(ISNUMBER(SEARCH(U$3,Consolidado!$D619)),IF(COUNTIFS(Consolidado!$AC$5:AC619,Consolidado!$AC619,Consolidado!$D$5:D619,"*"&amp;U$3&amp;"*")=1,1,0),0))</f>
        <v>0</v>
      </c>
      <c r="V619" s="0" t="n">
        <f aca="false">IF(OR(V$3="",Consolidado!$D619=""),0,IF(ISNUMBER(SEARCH(V$3,Consolidado!$D619)),IF(COUNTIFS(Consolidado!$AC$5:AC619,Consolidado!$AC619,Consolidado!$D$5:D619,"*"&amp;V$3&amp;"*")=1,1,0),0))</f>
        <v>0</v>
      </c>
      <c r="W619" s="0" t="n">
        <f aca="false">IF(OR(W$3="",Consolidado!$D619=""),0,IF(ISNUMBER(SEARCH(W$3,Consolidado!$D619)),IF(COUNTIFS(Consolidado!$AC$5:AC619,Consolidado!$AC619,Consolidado!$D$5:D619,"*"&amp;W$3&amp;"*")=1,1,0),0))</f>
        <v>0</v>
      </c>
      <c r="X619" s="0" t="n">
        <f aca="false">IF(OR(X$3="",Consolidado!$D619=""),0,IF(ISNUMBER(SEARCH(X$3,Consolidado!$D619)),IF(COUNTIFS(Consolidado!$AC$5:AC619,Consolidado!$AC619,Consolidado!$D$5:D619,"*"&amp;X$3&amp;"*")=1,1,0),0))</f>
        <v>0</v>
      </c>
      <c r="Y619" s="0" t="n">
        <f aca="false">IF(OR(Y$3="",Consolidado!$D619=""),0,IF(ISNUMBER(SEARCH(Y$3,Consolidado!$D619)),IF(COUNTIFS(Consolidado!$AC$5:AC619,Consolidado!$AC619,Consolidado!$D$5:D619,"*"&amp;Y$3&amp;"*")=1,1,0),0))</f>
        <v>0</v>
      </c>
      <c r="Z619" s="0" t="n">
        <f aca="false">IF(OR(Z$3="",Consolidado!$D619=""),0,IF(ISNUMBER(SEARCH(Z$3,Consolidado!$D619)),IF(COUNTIFS(Consolidado!$AC$5:AC619,Consolidado!$AC619,Consolidado!$D$5:D619,"*"&amp;Z$3&amp;"*")=1,1,0),0))</f>
        <v>0</v>
      </c>
      <c r="AA619" s="0" t="n">
        <f aca="false">IF(OR(AA$3="",Consolidado!$D619=""),0,IF(ISNUMBER(SEARCH(AA$3,Consolidado!$D619)),IF(COUNTIFS(Consolidado!$AC$5:AC619,Consolidado!$AC619,Consolidado!$D$5:D619,"*"&amp;AA$3&amp;"*")=1,1,0),0))</f>
        <v>0</v>
      </c>
      <c r="AB619" s="0" t="n">
        <f aca="false">IF(OR(AB$3="",Consolidado!$D619=""),0,IF(ISNUMBER(SEARCH(AB$3,Consolidado!$D619)),IF(COUNTIFS(Consolidado!$AC$5:AC619,Consolidado!$AC619,Consolidado!$D$5:D619,"*"&amp;AB$3&amp;"*")=1,1,0),0))</f>
        <v>0</v>
      </c>
      <c r="AC619" s="0" t="n">
        <f aca="false">IF(OR(AC$3="",Consolidado!$D619=""),0,IF(ISNUMBER(SEARCH(AC$3,Consolidado!$D619)),IF(COUNTIFS(Consolidado!$AC$5:AC619,Consolidado!$AC619,Consolidado!$D$5:D619,"*"&amp;AC$3&amp;"*")=1,1,0),0))</f>
        <v>0</v>
      </c>
      <c r="AD619" s="0" t="n">
        <f aca="false">IF(OR(AD$3="",Consolidado!$D619=""),0,IF(ISNUMBER(SEARCH(AD$3,Consolidado!$D619)),IF(COUNTIFS(Consolidado!$AC$5:AC619,Consolidado!$AC619,Consolidado!$D$5:D619,"*"&amp;AD$3&amp;"*")=1,1,0),0))</f>
        <v>0</v>
      </c>
      <c r="AE619" s="0" t="n">
        <f aca="false">IF(OR(AE$3="",Consolidado!$D619=""),0,IF(ISNUMBER(SEARCH(AE$3,Consolidado!$D619)),IF(COUNTIFS(Consolidado!$AC$5:AC619,Consolidado!$AC619,Consolidado!$D$5:D619,"*"&amp;AE$3&amp;"*")=1,1,0),0))</f>
        <v>0</v>
      </c>
      <c r="AF619" s="0" t="n">
        <f aca="false">IF(OR(AF$3="",Consolidado!$D619=""),0,IF(ISNUMBER(SEARCH(AF$3,Consolidado!$D619)),IF(COUNTIFS(Consolidado!$AC$5:AC619,Consolidado!$AC619,Consolidado!$D$5:D619,"*"&amp;AF$3&amp;"*")=1,1,0),0))</f>
        <v>0</v>
      </c>
      <c r="AG619" s="0" t="n">
        <f aca="false">IF(OR(AG$3="",Consolidado!$D619=""),0,IF(ISNUMBER(SEARCH(AG$3,Consolidado!$D619)),IF(COUNTIFS(Consolidado!$AC$5:AC619,Consolidado!$AC619,Consolidado!$D$5:D619,"*"&amp;AG$3&amp;"*")=1,1,0),0))</f>
        <v>0</v>
      </c>
      <c r="AH619" s="0" t="n">
        <f aca="false">IF(OR(AH$3="",Consolidado!$D619=""),0,IF(ISNUMBER(SEARCH(AH$3,Consolidado!$D619)),IF(COUNTIFS(Consolidado!$AC$5:AC619,Consolidado!$AC619,Consolidado!$D$5:D619,"*"&amp;AH$3&amp;"*")=1,1,0),0))</f>
        <v>0</v>
      </c>
      <c r="AI619" s="0" t="n">
        <f aca="false">IF(OR(AI$3="",Consolidado!$D619=""),0,IF(ISNUMBER(SEARCH(AI$3,Consolidado!$D619)),IF(COUNTIFS(Consolidado!$AC$5:AC619,Consolidado!$AC619,Consolidado!$D$5:D619,"*"&amp;AI$3&amp;"*")=1,1,0),0))</f>
        <v>0</v>
      </c>
      <c r="AJ619" s="0" t="n">
        <f aca="false">IF(OR(AJ$3="",Consolidado!$D619=""),0,IF(ISNUMBER(SEARCH(AJ$3,Consolidado!$D619)),IF(COUNTIFS(Consolidado!$AC$5:AC619,Consolidado!$AC619,Consolidado!$D$5:D619,"*"&amp;AJ$3&amp;"*")=1,1,0),0))</f>
        <v>0</v>
      </c>
      <c r="AK619" s="0" t="n">
        <f aca="false">IF(OR(AK$3="",Consolidado!$D619=""),0,IF(ISNUMBER(SEARCH(AK$3,Consolidado!$D619)),IF(COUNTIFS(Consolidado!$AC$5:AC619,Consolidado!$AC619,Consolidado!$D$5:D619,"*"&amp;AK$3&amp;"*")=1,1,0),0))</f>
        <v>0</v>
      </c>
      <c r="AL619" s="0" t="n">
        <f aca="false">IF(OR(AL$3="",Consolidado!$D619=""),0,IF(ISNUMBER(SEARCH(AL$3,Consolidado!$D619)),IF(COUNTIFS(Consolidado!$AC$5:AC619,Consolidado!$AC619,Consolidado!$D$5:D619,"*"&amp;AL$3&amp;"*")=1,1,0),0))</f>
        <v>0</v>
      </c>
      <c r="AM619" s="0" t="n">
        <f aca="false">IF(OR(AM$3="",Consolidado!$D619=""),0,IF(ISNUMBER(SEARCH(AM$3,Consolidado!$D619)),IF(COUNTIFS(Consolidado!$AC$5:AC619,Consolidado!$AC619,Consolidado!$D$5:D619,"*"&amp;AM$3&amp;"*")=1,1,0),0))</f>
        <v>0</v>
      </c>
      <c r="AN619" s="0" t="n">
        <f aca="false">IF(OR(AN$3="",Consolidado!$D619=""),0,IF(ISNUMBER(SEARCH(AN$3,Consolidado!$D619)),IF(COUNTIFS(Consolidado!$AC$5:AC619,Consolidado!$AC619,Consolidado!$D$5:D619,"*"&amp;AN$3&amp;"*")=1,1,0),0))</f>
        <v>0</v>
      </c>
      <c r="AO619" s="0" t="n">
        <f aca="false">IF(OR(AO$3="",Consolidado!$D619=""),0,IF(ISNUMBER(SEARCH(AO$3,Consolidado!$D619)),IF(COUNTIFS(Consolidado!$AC$5:AC619,Consolidado!$AC619,Consolidado!$D$5:D619,"*"&amp;AO$3&amp;"*")=1,1,0),0))</f>
        <v>0</v>
      </c>
    </row>
    <row r="620" customFormat="false" ht="15" hidden="false" customHeight="false" outlineLevel="0" collapsed="false">
      <c r="B620" s="0" t="n">
        <f aca="false">IF(OR(B$3="",Consolidado!$D620=""),0,IF(ISNUMBER(SEARCH(B$3,Consolidado!$D620)),IF(COUNTIFS(Consolidado!$AC$5:AC620,Consolidado!$AC620,Consolidado!$D$5:D620,"*"&amp;B$3&amp;"*")=1,1,0),0))</f>
        <v>0</v>
      </c>
      <c r="C620" s="0" t="n">
        <f aca="false">IF(OR(C$3="",Consolidado!$D620=""),0,IF(ISNUMBER(SEARCH(C$3,Consolidado!$D620)),IF(COUNTIFS(Consolidado!$AC$5:AC620,Consolidado!$AC620,Consolidado!$D$5:D620,"*"&amp;C$3&amp;"*")=1,1,0),0))</f>
        <v>0</v>
      </c>
      <c r="D620" s="0" t="n">
        <f aca="false">IF(OR(D$3="",Consolidado!$D620=""),0,IF(ISNUMBER(SEARCH(D$3,Consolidado!$D620)),IF(COUNTIFS(Consolidado!$AC$5:AC620,Consolidado!$AC620,Consolidado!$D$5:D620,"*"&amp;D$3&amp;"*")=1,1,0),0))</f>
        <v>0</v>
      </c>
      <c r="E620" s="0" t="n">
        <f aca="false">IF(OR(E$3="",Consolidado!$D620=""),0,IF(ISNUMBER(SEARCH(E$3,Consolidado!$D620)),IF(COUNTIFS(Consolidado!$AC$5:AC620,Consolidado!$AC620,Consolidado!$D$5:D620,"*"&amp;E$3&amp;"*")=1,1,0),0))</f>
        <v>0</v>
      </c>
      <c r="F620" s="0" t="n">
        <f aca="false">IF(OR(F$3="",Consolidado!$D620=""),0,IF(ISNUMBER(SEARCH(F$3,Consolidado!$D620)),IF(COUNTIFS(Consolidado!$AC$5:AC620,Consolidado!$AC620,Consolidado!$D$5:D620,"*"&amp;F$3&amp;"*")=1,1,0),0))</f>
        <v>0</v>
      </c>
      <c r="G620" s="0" t="n">
        <f aca="false">IF(OR(G$3="",Consolidado!$D620=""),0,IF(ISNUMBER(SEARCH(G$3,Consolidado!$D620)),IF(COUNTIFS(Consolidado!$AC$5:AC620,Consolidado!$AC620,Consolidado!$D$5:D620,"*"&amp;G$3&amp;"*")=1,1,0),0))</f>
        <v>0</v>
      </c>
      <c r="H620" s="0" t="n">
        <f aca="false">IF(OR(H$3="",Consolidado!$D620=""),0,IF(ISNUMBER(SEARCH(H$3,Consolidado!$D620)),IF(COUNTIFS(Consolidado!$AC$5:AC620,Consolidado!$AC620,Consolidado!$D$5:D620,"*"&amp;H$3&amp;"*")=1,1,0),0))</f>
        <v>0</v>
      </c>
      <c r="I620" s="0" t="n">
        <f aca="false">IF(OR(I$3="",Consolidado!$D620=""),0,IF(ISNUMBER(SEARCH(I$3,Consolidado!$D620)),IF(COUNTIFS(Consolidado!$AC$5:AC620,Consolidado!$AC620,Consolidado!$D$5:D620,"*"&amp;I$3&amp;"*")=1,1,0),0))</f>
        <v>0</v>
      </c>
      <c r="J620" s="0" t="n">
        <f aca="false">IF(OR(J$3="",Consolidado!$D620=""),0,IF(ISNUMBER(SEARCH(J$3,Consolidado!$D620)),IF(COUNTIFS(Consolidado!$AC$5:AC620,Consolidado!$AC620,Consolidado!$D$5:D620,"*"&amp;J$3&amp;"*")=1,1,0),0))</f>
        <v>0</v>
      </c>
      <c r="K620" s="0" t="n">
        <f aca="false">IF(OR(K$3="",Consolidado!$D620=""),0,IF(ISNUMBER(SEARCH(K$3,Consolidado!$D620)),IF(COUNTIFS(Consolidado!$AC$5:AC620,Consolidado!$AC620,Consolidado!$D$5:D620,"*"&amp;K$3&amp;"*")=1,1,0),0))</f>
        <v>0</v>
      </c>
      <c r="L620" s="0" t="n">
        <f aca="false">IF(OR(L$3="",Consolidado!$D620=""),0,IF(ISNUMBER(SEARCH(L$3,Consolidado!$D620)),IF(COUNTIFS(Consolidado!$AC$5:AC620,Consolidado!$AC620,Consolidado!$D$5:D620,"*"&amp;L$3&amp;"*")=1,1,0),0))</f>
        <v>0</v>
      </c>
      <c r="M620" s="0" t="n">
        <f aca="false">IF(OR(M$3="",Consolidado!$D620=""),0,IF(ISNUMBER(SEARCH(M$3,Consolidado!$D620)),IF(COUNTIFS(Consolidado!$AC$5:AC620,Consolidado!$AC620,Consolidado!$D$5:D620,"*"&amp;M$3&amp;"*")=1,1,0),0))</f>
        <v>0</v>
      </c>
      <c r="N620" s="0" t="n">
        <f aca="false">IF(OR(N$3="",Consolidado!$D620=""),0,IF(ISNUMBER(SEARCH(N$3,Consolidado!$D620)),IF(COUNTIFS(Consolidado!$AC$5:AC620,Consolidado!$AC620,Consolidado!$D$5:D620,"*"&amp;N$3&amp;"*")=1,1,0),0))</f>
        <v>0</v>
      </c>
      <c r="O620" s="0" t="n">
        <f aca="false">IF(OR(O$3="",Consolidado!$D620=""),0,IF(ISNUMBER(SEARCH(O$3,Consolidado!$D620)),IF(COUNTIFS(Consolidado!$AC$5:AC620,Consolidado!$AC620,Consolidado!$D$5:D620,"*"&amp;O$3&amp;"*")=1,1,0),0))</f>
        <v>0</v>
      </c>
      <c r="P620" s="0" t="n">
        <f aca="false">IF(OR(P$3="",Consolidado!$D620=""),0,IF(ISNUMBER(SEARCH(P$3,Consolidado!$D620)),IF(COUNTIFS(Consolidado!$AC$5:AC620,Consolidado!$AC620,Consolidado!$D$5:D620,"*"&amp;P$3&amp;"*")=1,1,0),0))</f>
        <v>0</v>
      </c>
      <c r="Q620" s="0" t="n">
        <f aca="false">IF(OR(Q$3="",Consolidado!$D620=""),0,IF(ISNUMBER(SEARCH(Q$3,Consolidado!$D620)),IF(COUNTIFS(Consolidado!$AC$5:AC620,Consolidado!$AC620,Consolidado!$D$5:D620,"*"&amp;Q$3&amp;"*")=1,1,0),0))</f>
        <v>0</v>
      </c>
      <c r="R620" s="0" t="n">
        <f aca="false">IF(OR(R$3="",Consolidado!$D620=""),0,IF(ISNUMBER(SEARCH(R$3,Consolidado!$D620)),IF(COUNTIFS(Consolidado!$AC$5:AC620,Consolidado!$AC620,Consolidado!$D$5:D620,"*"&amp;R$3&amp;"*")=1,1,0),0))</f>
        <v>0</v>
      </c>
      <c r="S620" s="0" t="n">
        <f aca="false">IF(OR(S$3="",Consolidado!$D620=""),0,IF(ISNUMBER(SEARCH(S$3,Consolidado!$D620)),IF(COUNTIFS(Consolidado!$AC$5:AC620,Consolidado!$AC620,Consolidado!$D$5:D620,"*"&amp;S$3&amp;"*")=1,1,0),0))</f>
        <v>0</v>
      </c>
      <c r="T620" s="0" t="n">
        <f aca="false">IF(OR(T$3="",Consolidado!$D620=""),0,IF(ISNUMBER(SEARCH(T$3,Consolidado!$D620)),IF(COUNTIFS(Consolidado!$AC$5:AC620,Consolidado!$AC620,Consolidado!$D$5:D620,"*"&amp;T$3&amp;"*")=1,1,0),0))</f>
        <v>0</v>
      </c>
      <c r="U620" s="0" t="n">
        <f aca="false">IF(OR(U$3="",Consolidado!$D620=""),0,IF(ISNUMBER(SEARCH(U$3,Consolidado!$D620)),IF(COUNTIFS(Consolidado!$AC$5:AC620,Consolidado!$AC620,Consolidado!$D$5:D620,"*"&amp;U$3&amp;"*")=1,1,0),0))</f>
        <v>0</v>
      </c>
      <c r="V620" s="0" t="n">
        <f aca="false">IF(OR(V$3="",Consolidado!$D620=""),0,IF(ISNUMBER(SEARCH(V$3,Consolidado!$D620)),IF(COUNTIFS(Consolidado!$AC$5:AC620,Consolidado!$AC620,Consolidado!$D$5:D620,"*"&amp;V$3&amp;"*")=1,1,0),0))</f>
        <v>0</v>
      </c>
      <c r="W620" s="0" t="n">
        <f aca="false">IF(OR(W$3="",Consolidado!$D620=""),0,IF(ISNUMBER(SEARCH(W$3,Consolidado!$D620)),IF(COUNTIFS(Consolidado!$AC$5:AC620,Consolidado!$AC620,Consolidado!$D$5:D620,"*"&amp;W$3&amp;"*")=1,1,0),0))</f>
        <v>0</v>
      </c>
      <c r="X620" s="0" t="n">
        <f aca="false">IF(OR(X$3="",Consolidado!$D620=""),0,IF(ISNUMBER(SEARCH(X$3,Consolidado!$D620)),IF(COUNTIFS(Consolidado!$AC$5:AC620,Consolidado!$AC620,Consolidado!$D$5:D620,"*"&amp;X$3&amp;"*")=1,1,0),0))</f>
        <v>0</v>
      </c>
      <c r="Y620" s="0" t="n">
        <f aca="false">IF(OR(Y$3="",Consolidado!$D620=""),0,IF(ISNUMBER(SEARCH(Y$3,Consolidado!$D620)),IF(COUNTIFS(Consolidado!$AC$5:AC620,Consolidado!$AC620,Consolidado!$D$5:D620,"*"&amp;Y$3&amp;"*")=1,1,0),0))</f>
        <v>0</v>
      </c>
      <c r="Z620" s="0" t="n">
        <f aca="false">IF(OR(Z$3="",Consolidado!$D620=""),0,IF(ISNUMBER(SEARCH(Z$3,Consolidado!$D620)),IF(COUNTIFS(Consolidado!$AC$5:AC620,Consolidado!$AC620,Consolidado!$D$5:D620,"*"&amp;Z$3&amp;"*")=1,1,0),0))</f>
        <v>0</v>
      </c>
      <c r="AA620" s="0" t="n">
        <f aca="false">IF(OR(AA$3="",Consolidado!$D620=""),0,IF(ISNUMBER(SEARCH(AA$3,Consolidado!$D620)),IF(COUNTIFS(Consolidado!$AC$5:AC620,Consolidado!$AC620,Consolidado!$D$5:D620,"*"&amp;AA$3&amp;"*")=1,1,0),0))</f>
        <v>0</v>
      </c>
      <c r="AB620" s="0" t="n">
        <f aca="false">IF(OR(AB$3="",Consolidado!$D620=""),0,IF(ISNUMBER(SEARCH(AB$3,Consolidado!$D620)),IF(COUNTIFS(Consolidado!$AC$5:AC620,Consolidado!$AC620,Consolidado!$D$5:D620,"*"&amp;AB$3&amp;"*")=1,1,0),0))</f>
        <v>0</v>
      </c>
      <c r="AC620" s="0" t="n">
        <f aca="false">IF(OR(AC$3="",Consolidado!$D620=""),0,IF(ISNUMBER(SEARCH(AC$3,Consolidado!$D620)),IF(COUNTIFS(Consolidado!$AC$5:AC620,Consolidado!$AC620,Consolidado!$D$5:D620,"*"&amp;AC$3&amp;"*")=1,1,0),0))</f>
        <v>0</v>
      </c>
      <c r="AD620" s="0" t="n">
        <f aca="false">IF(OR(AD$3="",Consolidado!$D620=""),0,IF(ISNUMBER(SEARCH(AD$3,Consolidado!$D620)),IF(COUNTIFS(Consolidado!$AC$5:AC620,Consolidado!$AC620,Consolidado!$D$5:D620,"*"&amp;AD$3&amp;"*")=1,1,0),0))</f>
        <v>0</v>
      </c>
      <c r="AE620" s="0" t="n">
        <f aca="false">IF(OR(AE$3="",Consolidado!$D620=""),0,IF(ISNUMBER(SEARCH(AE$3,Consolidado!$D620)),IF(COUNTIFS(Consolidado!$AC$5:AC620,Consolidado!$AC620,Consolidado!$D$5:D620,"*"&amp;AE$3&amp;"*")=1,1,0),0))</f>
        <v>0</v>
      </c>
      <c r="AF620" s="0" t="n">
        <f aca="false">IF(OR(AF$3="",Consolidado!$D620=""),0,IF(ISNUMBER(SEARCH(AF$3,Consolidado!$D620)),IF(COUNTIFS(Consolidado!$AC$5:AC620,Consolidado!$AC620,Consolidado!$D$5:D620,"*"&amp;AF$3&amp;"*")=1,1,0),0))</f>
        <v>0</v>
      </c>
      <c r="AG620" s="0" t="n">
        <f aca="false">IF(OR(AG$3="",Consolidado!$D620=""),0,IF(ISNUMBER(SEARCH(AG$3,Consolidado!$D620)),IF(COUNTIFS(Consolidado!$AC$5:AC620,Consolidado!$AC620,Consolidado!$D$5:D620,"*"&amp;AG$3&amp;"*")=1,1,0),0))</f>
        <v>0</v>
      </c>
      <c r="AH620" s="0" t="n">
        <f aca="false">IF(OR(AH$3="",Consolidado!$D620=""),0,IF(ISNUMBER(SEARCH(AH$3,Consolidado!$D620)),IF(COUNTIFS(Consolidado!$AC$5:AC620,Consolidado!$AC620,Consolidado!$D$5:D620,"*"&amp;AH$3&amp;"*")=1,1,0),0))</f>
        <v>0</v>
      </c>
      <c r="AI620" s="0" t="n">
        <f aca="false">IF(OR(AI$3="",Consolidado!$D620=""),0,IF(ISNUMBER(SEARCH(AI$3,Consolidado!$D620)),IF(COUNTIFS(Consolidado!$AC$5:AC620,Consolidado!$AC620,Consolidado!$D$5:D620,"*"&amp;AI$3&amp;"*")=1,1,0),0))</f>
        <v>0</v>
      </c>
      <c r="AJ620" s="0" t="n">
        <f aca="false">IF(OR(AJ$3="",Consolidado!$D620=""),0,IF(ISNUMBER(SEARCH(AJ$3,Consolidado!$D620)),IF(COUNTIFS(Consolidado!$AC$5:AC620,Consolidado!$AC620,Consolidado!$D$5:D620,"*"&amp;AJ$3&amp;"*")=1,1,0),0))</f>
        <v>0</v>
      </c>
      <c r="AK620" s="0" t="n">
        <f aca="false">IF(OR(AK$3="",Consolidado!$D620=""),0,IF(ISNUMBER(SEARCH(AK$3,Consolidado!$D620)),IF(COUNTIFS(Consolidado!$AC$5:AC620,Consolidado!$AC620,Consolidado!$D$5:D620,"*"&amp;AK$3&amp;"*")=1,1,0),0))</f>
        <v>0</v>
      </c>
      <c r="AL620" s="0" t="n">
        <f aca="false">IF(OR(AL$3="",Consolidado!$D620=""),0,IF(ISNUMBER(SEARCH(AL$3,Consolidado!$D620)),IF(COUNTIFS(Consolidado!$AC$5:AC620,Consolidado!$AC620,Consolidado!$D$5:D620,"*"&amp;AL$3&amp;"*")=1,1,0),0))</f>
        <v>0</v>
      </c>
      <c r="AM620" s="0" t="n">
        <f aca="false">IF(OR(AM$3="",Consolidado!$D620=""),0,IF(ISNUMBER(SEARCH(AM$3,Consolidado!$D620)),IF(COUNTIFS(Consolidado!$AC$5:AC620,Consolidado!$AC620,Consolidado!$D$5:D620,"*"&amp;AM$3&amp;"*")=1,1,0),0))</f>
        <v>0</v>
      </c>
      <c r="AN620" s="0" t="n">
        <f aca="false">IF(OR(AN$3="",Consolidado!$D620=""),0,IF(ISNUMBER(SEARCH(AN$3,Consolidado!$D620)),IF(COUNTIFS(Consolidado!$AC$5:AC620,Consolidado!$AC620,Consolidado!$D$5:D620,"*"&amp;AN$3&amp;"*")=1,1,0),0))</f>
        <v>0</v>
      </c>
      <c r="AO620" s="0" t="n">
        <f aca="false">IF(OR(AO$3="",Consolidado!$D620=""),0,IF(ISNUMBER(SEARCH(AO$3,Consolidado!$D620)),IF(COUNTIFS(Consolidado!$AC$5:AC620,Consolidado!$AC620,Consolidado!$D$5:D620,"*"&amp;AO$3&amp;"*")=1,1,0),0))</f>
        <v>0</v>
      </c>
    </row>
    <row r="621" customFormat="false" ht="15" hidden="false" customHeight="false" outlineLevel="0" collapsed="false">
      <c r="B621" s="0" t="n">
        <f aca="false">IF(OR(B$3="",Consolidado!$D621=""),0,IF(ISNUMBER(SEARCH(B$3,Consolidado!$D621)),IF(COUNTIFS(Consolidado!$AC$5:AC621,Consolidado!$AC621,Consolidado!$D$5:D621,"*"&amp;B$3&amp;"*")=1,1,0),0))</f>
        <v>0</v>
      </c>
      <c r="C621" s="0" t="n">
        <f aca="false">IF(OR(C$3="",Consolidado!$D621=""),0,IF(ISNUMBER(SEARCH(C$3,Consolidado!$D621)),IF(COUNTIFS(Consolidado!$AC$5:AC621,Consolidado!$AC621,Consolidado!$D$5:D621,"*"&amp;C$3&amp;"*")=1,1,0),0))</f>
        <v>0</v>
      </c>
      <c r="D621" s="0" t="n">
        <f aca="false">IF(OR(D$3="",Consolidado!$D621=""),0,IF(ISNUMBER(SEARCH(D$3,Consolidado!$D621)),IF(COUNTIFS(Consolidado!$AC$5:AC621,Consolidado!$AC621,Consolidado!$D$5:D621,"*"&amp;D$3&amp;"*")=1,1,0),0))</f>
        <v>0</v>
      </c>
      <c r="E621" s="0" t="n">
        <f aca="false">IF(OR(E$3="",Consolidado!$D621=""),0,IF(ISNUMBER(SEARCH(E$3,Consolidado!$D621)),IF(COUNTIFS(Consolidado!$AC$5:AC621,Consolidado!$AC621,Consolidado!$D$5:D621,"*"&amp;E$3&amp;"*")=1,1,0),0))</f>
        <v>0</v>
      </c>
      <c r="F621" s="0" t="n">
        <f aca="false">IF(OR(F$3="",Consolidado!$D621=""),0,IF(ISNUMBER(SEARCH(F$3,Consolidado!$D621)),IF(COUNTIFS(Consolidado!$AC$5:AC621,Consolidado!$AC621,Consolidado!$D$5:D621,"*"&amp;F$3&amp;"*")=1,1,0),0))</f>
        <v>0</v>
      </c>
      <c r="G621" s="0" t="n">
        <f aca="false">IF(OR(G$3="",Consolidado!$D621=""),0,IF(ISNUMBER(SEARCH(G$3,Consolidado!$D621)),IF(COUNTIFS(Consolidado!$AC$5:AC621,Consolidado!$AC621,Consolidado!$D$5:D621,"*"&amp;G$3&amp;"*")=1,1,0),0))</f>
        <v>0</v>
      </c>
      <c r="H621" s="0" t="n">
        <f aca="false">IF(OR(H$3="",Consolidado!$D621=""),0,IF(ISNUMBER(SEARCH(H$3,Consolidado!$D621)),IF(COUNTIFS(Consolidado!$AC$5:AC621,Consolidado!$AC621,Consolidado!$D$5:D621,"*"&amp;H$3&amp;"*")=1,1,0),0))</f>
        <v>0</v>
      </c>
      <c r="I621" s="0" t="n">
        <f aca="false">IF(OR(I$3="",Consolidado!$D621=""),0,IF(ISNUMBER(SEARCH(I$3,Consolidado!$D621)),IF(COUNTIFS(Consolidado!$AC$5:AC621,Consolidado!$AC621,Consolidado!$D$5:D621,"*"&amp;I$3&amp;"*")=1,1,0),0))</f>
        <v>0</v>
      </c>
      <c r="J621" s="0" t="n">
        <f aca="false">IF(OR(J$3="",Consolidado!$D621=""),0,IF(ISNUMBER(SEARCH(J$3,Consolidado!$D621)),IF(COUNTIFS(Consolidado!$AC$5:AC621,Consolidado!$AC621,Consolidado!$D$5:D621,"*"&amp;J$3&amp;"*")=1,1,0),0))</f>
        <v>0</v>
      </c>
      <c r="K621" s="0" t="n">
        <f aca="false">IF(OR(K$3="",Consolidado!$D621=""),0,IF(ISNUMBER(SEARCH(K$3,Consolidado!$D621)),IF(COUNTIFS(Consolidado!$AC$5:AC621,Consolidado!$AC621,Consolidado!$D$5:D621,"*"&amp;K$3&amp;"*")=1,1,0),0))</f>
        <v>0</v>
      </c>
      <c r="L621" s="0" t="n">
        <f aca="false">IF(OR(L$3="",Consolidado!$D621=""),0,IF(ISNUMBER(SEARCH(L$3,Consolidado!$D621)),IF(COUNTIFS(Consolidado!$AC$5:AC621,Consolidado!$AC621,Consolidado!$D$5:D621,"*"&amp;L$3&amp;"*")=1,1,0),0))</f>
        <v>0</v>
      </c>
      <c r="M621" s="0" t="n">
        <f aca="false">IF(OR(M$3="",Consolidado!$D621=""),0,IF(ISNUMBER(SEARCH(M$3,Consolidado!$D621)),IF(COUNTIFS(Consolidado!$AC$5:AC621,Consolidado!$AC621,Consolidado!$D$5:D621,"*"&amp;M$3&amp;"*")=1,1,0),0))</f>
        <v>0</v>
      </c>
      <c r="N621" s="0" t="n">
        <f aca="false">IF(OR(N$3="",Consolidado!$D621=""),0,IF(ISNUMBER(SEARCH(N$3,Consolidado!$D621)),IF(COUNTIFS(Consolidado!$AC$5:AC621,Consolidado!$AC621,Consolidado!$D$5:D621,"*"&amp;N$3&amp;"*")=1,1,0),0))</f>
        <v>0</v>
      </c>
      <c r="O621" s="0" t="n">
        <f aca="false">IF(OR(O$3="",Consolidado!$D621=""),0,IF(ISNUMBER(SEARCH(O$3,Consolidado!$D621)),IF(COUNTIFS(Consolidado!$AC$5:AC621,Consolidado!$AC621,Consolidado!$D$5:D621,"*"&amp;O$3&amp;"*")=1,1,0),0))</f>
        <v>0</v>
      </c>
      <c r="P621" s="0" t="n">
        <f aca="false">IF(OR(P$3="",Consolidado!$D621=""),0,IF(ISNUMBER(SEARCH(P$3,Consolidado!$D621)),IF(COUNTIFS(Consolidado!$AC$5:AC621,Consolidado!$AC621,Consolidado!$D$5:D621,"*"&amp;P$3&amp;"*")=1,1,0),0))</f>
        <v>0</v>
      </c>
      <c r="Q621" s="0" t="n">
        <f aca="false">IF(OR(Q$3="",Consolidado!$D621=""),0,IF(ISNUMBER(SEARCH(Q$3,Consolidado!$D621)),IF(COUNTIFS(Consolidado!$AC$5:AC621,Consolidado!$AC621,Consolidado!$D$5:D621,"*"&amp;Q$3&amp;"*")=1,1,0),0))</f>
        <v>0</v>
      </c>
      <c r="R621" s="0" t="n">
        <f aca="false">IF(OR(R$3="",Consolidado!$D621=""),0,IF(ISNUMBER(SEARCH(R$3,Consolidado!$D621)),IF(COUNTIFS(Consolidado!$AC$5:AC621,Consolidado!$AC621,Consolidado!$D$5:D621,"*"&amp;R$3&amp;"*")=1,1,0),0))</f>
        <v>0</v>
      </c>
      <c r="S621" s="0" t="n">
        <f aca="false">IF(OR(S$3="",Consolidado!$D621=""),0,IF(ISNUMBER(SEARCH(S$3,Consolidado!$D621)),IF(COUNTIFS(Consolidado!$AC$5:AC621,Consolidado!$AC621,Consolidado!$D$5:D621,"*"&amp;S$3&amp;"*")=1,1,0),0))</f>
        <v>0</v>
      </c>
      <c r="T621" s="0" t="n">
        <f aca="false">IF(OR(T$3="",Consolidado!$D621=""),0,IF(ISNUMBER(SEARCH(T$3,Consolidado!$D621)),IF(COUNTIFS(Consolidado!$AC$5:AC621,Consolidado!$AC621,Consolidado!$D$5:D621,"*"&amp;T$3&amp;"*")=1,1,0),0))</f>
        <v>0</v>
      </c>
      <c r="U621" s="0" t="n">
        <f aca="false">IF(OR(U$3="",Consolidado!$D621=""),0,IF(ISNUMBER(SEARCH(U$3,Consolidado!$D621)),IF(COUNTIFS(Consolidado!$AC$5:AC621,Consolidado!$AC621,Consolidado!$D$5:D621,"*"&amp;U$3&amp;"*")=1,1,0),0))</f>
        <v>0</v>
      </c>
      <c r="V621" s="0" t="n">
        <f aca="false">IF(OR(V$3="",Consolidado!$D621=""),0,IF(ISNUMBER(SEARCH(V$3,Consolidado!$D621)),IF(COUNTIFS(Consolidado!$AC$5:AC621,Consolidado!$AC621,Consolidado!$D$5:D621,"*"&amp;V$3&amp;"*")=1,1,0),0))</f>
        <v>0</v>
      </c>
      <c r="W621" s="0" t="n">
        <f aca="false">IF(OR(W$3="",Consolidado!$D621=""),0,IF(ISNUMBER(SEARCH(W$3,Consolidado!$D621)),IF(COUNTIFS(Consolidado!$AC$5:AC621,Consolidado!$AC621,Consolidado!$D$5:D621,"*"&amp;W$3&amp;"*")=1,1,0),0))</f>
        <v>0</v>
      </c>
      <c r="X621" s="0" t="n">
        <f aca="false">IF(OR(X$3="",Consolidado!$D621=""),0,IF(ISNUMBER(SEARCH(X$3,Consolidado!$D621)),IF(COUNTIFS(Consolidado!$AC$5:AC621,Consolidado!$AC621,Consolidado!$D$5:D621,"*"&amp;X$3&amp;"*")=1,1,0),0))</f>
        <v>0</v>
      </c>
      <c r="Y621" s="0" t="n">
        <f aca="false">IF(OR(Y$3="",Consolidado!$D621=""),0,IF(ISNUMBER(SEARCH(Y$3,Consolidado!$D621)),IF(COUNTIFS(Consolidado!$AC$5:AC621,Consolidado!$AC621,Consolidado!$D$5:D621,"*"&amp;Y$3&amp;"*")=1,1,0),0))</f>
        <v>0</v>
      </c>
      <c r="Z621" s="0" t="n">
        <f aca="false">IF(OR(Z$3="",Consolidado!$D621=""),0,IF(ISNUMBER(SEARCH(Z$3,Consolidado!$D621)),IF(COUNTIFS(Consolidado!$AC$5:AC621,Consolidado!$AC621,Consolidado!$D$5:D621,"*"&amp;Z$3&amp;"*")=1,1,0),0))</f>
        <v>0</v>
      </c>
      <c r="AA621" s="0" t="n">
        <f aca="false">IF(OR(AA$3="",Consolidado!$D621=""),0,IF(ISNUMBER(SEARCH(AA$3,Consolidado!$D621)),IF(COUNTIFS(Consolidado!$AC$5:AC621,Consolidado!$AC621,Consolidado!$D$5:D621,"*"&amp;AA$3&amp;"*")=1,1,0),0))</f>
        <v>0</v>
      </c>
      <c r="AB621" s="0" t="n">
        <f aca="false">IF(OR(AB$3="",Consolidado!$D621=""),0,IF(ISNUMBER(SEARCH(AB$3,Consolidado!$D621)),IF(COUNTIFS(Consolidado!$AC$5:AC621,Consolidado!$AC621,Consolidado!$D$5:D621,"*"&amp;AB$3&amp;"*")=1,1,0),0))</f>
        <v>0</v>
      </c>
      <c r="AC621" s="0" t="n">
        <f aca="false">IF(OR(AC$3="",Consolidado!$D621=""),0,IF(ISNUMBER(SEARCH(AC$3,Consolidado!$D621)),IF(COUNTIFS(Consolidado!$AC$5:AC621,Consolidado!$AC621,Consolidado!$D$5:D621,"*"&amp;AC$3&amp;"*")=1,1,0),0))</f>
        <v>0</v>
      </c>
      <c r="AD621" s="0" t="n">
        <f aca="false">IF(OR(AD$3="",Consolidado!$D621=""),0,IF(ISNUMBER(SEARCH(AD$3,Consolidado!$D621)),IF(COUNTIFS(Consolidado!$AC$5:AC621,Consolidado!$AC621,Consolidado!$D$5:D621,"*"&amp;AD$3&amp;"*")=1,1,0),0))</f>
        <v>0</v>
      </c>
      <c r="AE621" s="0" t="n">
        <f aca="false">IF(OR(AE$3="",Consolidado!$D621=""),0,IF(ISNUMBER(SEARCH(AE$3,Consolidado!$D621)),IF(COUNTIFS(Consolidado!$AC$5:AC621,Consolidado!$AC621,Consolidado!$D$5:D621,"*"&amp;AE$3&amp;"*")=1,1,0),0))</f>
        <v>0</v>
      </c>
      <c r="AF621" s="0" t="n">
        <f aca="false">IF(OR(AF$3="",Consolidado!$D621=""),0,IF(ISNUMBER(SEARCH(AF$3,Consolidado!$D621)),IF(COUNTIFS(Consolidado!$AC$5:AC621,Consolidado!$AC621,Consolidado!$D$5:D621,"*"&amp;AF$3&amp;"*")=1,1,0),0))</f>
        <v>0</v>
      </c>
      <c r="AG621" s="0" t="n">
        <f aca="false">IF(OR(AG$3="",Consolidado!$D621=""),0,IF(ISNUMBER(SEARCH(AG$3,Consolidado!$D621)),IF(COUNTIFS(Consolidado!$AC$5:AC621,Consolidado!$AC621,Consolidado!$D$5:D621,"*"&amp;AG$3&amp;"*")=1,1,0),0))</f>
        <v>0</v>
      </c>
      <c r="AH621" s="0" t="n">
        <f aca="false">IF(OR(AH$3="",Consolidado!$D621=""),0,IF(ISNUMBER(SEARCH(AH$3,Consolidado!$D621)),IF(COUNTIFS(Consolidado!$AC$5:AC621,Consolidado!$AC621,Consolidado!$D$5:D621,"*"&amp;AH$3&amp;"*")=1,1,0),0))</f>
        <v>0</v>
      </c>
      <c r="AI621" s="0" t="n">
        <f aca="false">IF(OR(AI$3="",Consolidado!$D621=""),0,IF(ISNUMBER(SEARCH(AI$3,Consolidado!$D621)),IF(COUNTIFS(Consolidado!$AC$5:AC621,Consolidado!$AC621,Consolidado!$D$5:D621,"*"&amp;AI$3&amp;"*")=1,1,0),0))</f>
        <v>0</v>
      </c>
      <c r="AJ621" s="0" t="n">
        <f aca="false">IF(OR(AJ$3="",Consolidado!$D621=""),0,IF(ISNUMBER(SEARCH(AJ$3,Consolidado!$D621)),IF(COUNTIFS(Consolidado!$AC$5:AC621,Consolidado!$AC621,Consolidado!$D$5:D621,"*"&amp;AJ$3&amp;"*")=1,1,0),0))</f>
        <v>0</v>
      </c>
      <c r="AK621" s="0" t="n">
        <f aca="false">IF(OR(AK$3="",Consolidado!$D621=""),0,IF(ISNUMBER(SEARCH(AK$3,Consolidado!$D621)),IF(COUNTIFS(Consolidado!$AC$5:AC621,Consolidado!$AC621,Consolidado!$D$5:D621,"*"&amp;AK$3&amp;"*")=1,1,0),0))</f>
        <v>0</v>
      </c>
      <c r="AL621" s="0" t="n">
        <f aca="false">IF(OR(AL$3="",Consolidado!$D621=""),0,IF(ISNUMBER(SEARCH(AL$3,Consolidado!$D621)),IF(COUNTIFS(Consolidado!$AC$5:AC621,Consolidado!$AC621,Consolidado!$D$5:D621,"*"&amp;AL$3&amp;"*")=1,1,0),0))</f>
        <v>0</v>
      </c>
      <c r="AM621" s="0" t="n">
        <f aca="false">IF(OR(AM$3="",Consolidado!$D621=""),0,IF(ISNUMBER(SEARCH(AM$3,Consolidado!$D621)),IF(COUNTIFS(Consolidado!$AC$5:AC621,Consolidado!$AC621,Consolidado!$D$5:D621,"*"&amp;AM$3&amp;"*")=1,1,0),0))</f>
        <v>0</v>
      </c>
      <c r="AN621" s="0" t="n">
        <f aca="false">IF(OR(AN$3="",Consolidado!$D621=""),0,IF(ISNUMBER(SEARCH(AN$3,Consolidado!$D621)),IF(COUNTIFS(Consolidado!$AC$5:AC621,Consolidado!$AC621,Consolidado!$D$5:D621,"*"&amp;AN$3&amp;"*")=1,1,0),0))</f>
        <v>0</v>
      </c>
      <c r="AO621" s="0" t="n">
        <f aca="false">IF(OR(AO$3="",Consolidado!$D621=""),0,IF(ISNUMBER(SEARCH(AO$3,Consolidado!$D621)),IF(COUNTIFS(Consolidado!$AC$5:AC621,Consolidado!$AC621,Consolidado!$D$5:D621,"*"&amp;AO$3&amp;"*")=1,1,0),0))</f>
        <v>0</v>
      </c>
    </row>
    <row r="622" customFormat="false" ht="15" hidden="false" customHeight="false" outlineLevel="0" collapsed="false">
      <c r="B622" s="0" t="n">
        <f aca="false">IF(OR(B$3="",Consolidado!$D622=""),0,IF(ISNUMBER(SEARCH(B$3,Consolidado!$D622)),IF(COUNTIFS(Consolidado!$AC$5:AC622,Consolidado!$AC622,Consolidado!$D$5:D622,"*"&amp;B$3&amp;"*")=1,1,0),0))</f>
        <v>0</v>
      </c>
      <c r="C622" s="0" t="n">
        <f aca="false">IF(OR(C$3="",Consolidado!$D622=""),0,IF(ISNUMBER(SEARCH(C$3,Consolidado!$D622)),IF(COUNTIFS(Consolidado!$AC$5:AC622,Consolidado!$AC622,Consolidado!$D$5:D622,"*"&amp;C$3&amp;"*")=1,1,0),0))</f>
        <v>0</v>
      </c>
      <c r="D622" s="0" t="n">
        <f aca="false">IF(OR(D$3="",Consolidado!$D622=""),0,IF(ISNUMBER(SEARCH(D$3,Consolidado!$D622)),IF(COUNTIFS(Consolidado!$AC$5:AC622,Consolidado!$AC622,Consolidado!$D$5:D622,"*"&amp;D$3&amp;"*")=1,1,0),0))</f>
        <v>0</v>
      </c>
      <c r="E622" s="0" t="n">
        <f aca="false">IF(OR(E$3="",Consolidado!$D622=""),0,IF(ISNUMBER(SEARCH(E$3,Consolidado!$D622)),IF(COUNTIFS(Consolidado!$AC$5:AC622,Consolidado!$AC622,Consolidado!$D$5:D622,"*"&amp;E$3&amp;"*")=1,1,0),0))</f>
        <v>0</v>
      </c>
      <c r="F622" s="0" t="n">
        <f aca="false">IF(OR(F$3="",Consolidado!$D622=""),0,IF(ISNUMBER(SEARCH(F$3,Consolidado!$D622)),IF(COUNTIFS(Consolidado!$AC$5:AC622,Consolidado!$AC622,Consolidado!$D$5:D622,"*"&amp;F$3&amp;"*")=1,1,0),0))</f>
        <v>0</v>
      </c>
      <c r="G622" s="0" t="n">
        <f aca="false">IF(OR(G$3="",Consolidado!$D622=""),0,IF(ISNUMBER(SEARCH(G$3,Consolidado!$D622)),IF(COUNTIFS(Consolidado!$AC$5:AC622,Consolidado!$AC622,Consolidado!$D$5:D622,"*"&amp;G$3&amp;"*")=1,1,0),0))</f>
        <v>0</v>
      </c>
      <c r="H622" s="0" t="n">
        <f aca="false">IF(OR(H$3="",Consolidado!$D622=""),0,IF(ISNUMBER(SEARCH(H$3,Consolidado!$D622)),IF(COUNTIFS(Consolidado!$AC$5:AC622,Consolidado!$AC622,Consolidado!$D$5:D622,"*"&amp;H$3&amp;"*")=1,1,0),0))</f>
        <v>0</v>
      </c>
      <c r="I622" s="0" t="n">
        <f aca="false">IF(OR(I$3="",Consolidado!$D622=""),0,IF(ISNUMBER(SEARCH(I$3,Consolidado!$D622)),IF(COUNTIFS(Consolidado!$AC$5:AC622,Consolidado!$AC622,Consolidado!$D$5:D622,"*"&amp;I$3&amp;"*")=1,1,0),0))</f>
        <v>0</v>
      </c>
      <c r="J622" s="0" t="n">
        <f aca="false">IF(OR(J$3="",Consolidado!$D622=""),0,IF(ISNUMBER(SEARCH(J$3,Consolidado!$D622)),IF(COUNTIFS(Consolidado!$AC$5:AC622,Consolidado!$AC622,Consolidado!$D$5:D622,"*"&amp;J$3&amp;"*")=1,1,0),0))</f>
        <v>0</v>
      </c>
      <c r="K622" s="0" t="n">
        <f aca="false">IF(OR(K$3="",Consolidado!$D622=""),0,IF(ISNUMBER(SEARCH(K$3,Consolidado!$D622)),IF(COUNTIFS(Consolidado!$AC$5:AC622,Consolidado!$AC622,Consolidado!$D$5:D622,"*"&amp;K$3&amp;"*")=1,1,0),0))</f>
        <v>0</v>
      </c>
      <c r="L622" s="0" t="n">
        <f aca="false">IF(OR(L$3="",Consolidado!$D622=""),0,IF(ISNUMBER(SEARCH(L$3,Consolidado!$D622)),IF(COUNTIFS(Consolidado!$AC$5:AC622,Consolidado!$AC622,Consolidado!$D$5:D622,"*"&amp;L$3&amp;"*")=1,1,0),0))</f>
        <v>0</v>
      </c>
      <c r="M622" s="0" t="n">
        <f aca="false">IF(OR(M$3="",Consolidado!$D622=""),0,IF(ISNUMBER(SEARCH(M$3,Consolidado!$D622)),IF(COUNTIFS(Consolidado!$AC$5:AC622,Consolidado!$AC622,Consolidado!$D$5:D622,"*"&amp;M$3&amp;"*")=1,1,0),0))</f>
        <v>0</v>
      </c>
      <c r="N622" s="0" t="n">
        <f aca="false">IF(OR(N$3="",Consolidado!$D622=""),0,IF(ISNUMBER(SEARCH(N$3,Consolidado!$D622)),IF(COUNTIFS(Consolidado!$AC$5:AC622,Consolidado!$AC622,Consolidado!$D$5:D622,"*"&amp;N$3&amp;"*")=1,1,0),0))</f>
        <v>0</v>
      </c>
      <c r="O622" s="0" t="n">
        <f aca="false">IF(OR(O$3="",Consolidado!$D622=""),0,IF(ISNUMBER(SEARCH(O$3,Consolidado!$D622)),IF(COUNTIFS(Consolidado!$AC$5:AC622,Consolidado!$AC622,Consolidado!$D$5:D622,"*"&amp;O$3&amp;"*")=1,1,0),0))</f>
        <v>0</v>
      </c>
      <c r="P622" s="0" t="n">
        <f aca="false">IF(OR(P$3="",Consolidado!$D622=""),0,IF(ISNUMBER(SEARCH(P$3,Consolidado!$D622)),IF(COUNTIFS(Consolidado!$AC$5:AC622,Consolidado!$AC622,Consolidado!$D$5:D622,"*"&amp;P$3&amp;"*")=1,1,0),0))</f>
        <v>0</v>
      </c>
      <c r="Q622" s="0" t="n">
        <f aca="false">IF(OR(Q$3="",Consolidado!$D622=""),0,IF(ISNUMBER(SEARCH(Q$3,Consolidado!$D622)),IF(COUNTIFS(Consolidado!$AC$5:AC622,Consolidado!$AC622,Consolidado!$D$5:D622,"*"&amp;Q$3&amp;"*")=1,1,0),0))</f>
        <v>0</v>
      </c>
      <c r="R622" s="0" t="n">
        <f aca="false">IF(OR(R$3="",Consolidado!$D622=""),0,IF(ISNUMBER(SEARCH(R$3,Consolidado!$D622)),IF(COUNTIFS(Consolidado!$AC$5:AC622,Consolidado!$AC622,Consolidado!$D$5:D622,"*"&amp;R$3&amp;"*")=1,1,0),0))</f>
        <v>0</v>
      </c>
      <c r="S622" s="0" t="n">
        <f aca="false">IF(OR(S$3="",Consolidado!$D622=""),0,IF(ISNUMBER(SEARCH(S$3,Consolidado!$D622)),IF(COUNTIFS(Consolidado!$AC$5:AC622,Consolidado!$AC622,Consolidado!$D$5:D622,"*"&amp;S$3&amp;"*")=1,1,0),0))</f>
        <v>0</v>
      </c>
      <c r="T622" s="0" t="n">
        <f aca="false">IF(OR(T$3="",Consolidado!$D622=""),0,IF(ISNUMBER(SEARCH(T$3,Consolidado!$D622)),IF(COUNTIFS(Consolidado!$AC$5:AC622,Consolidado!$AC622,Consolidado!$D$5:D622,"*"&amp;T$3&amp;"*")=1,1,0),0))</f>
        <v>0</v>
      </c>
      <c r="U622" s="0" t="n">
        <f aca="false">IF(OR(U$3="",Consolidado!$D622=""),0,IF(ISNUMBER(SEARCH(U$3,Consolidado!$D622)),IF(COUNTIFS(Consolidado!$AC$5:AC622,Consolidado!$AC622,Consolidado!$D$5:D622,"*"&amp;U$3&amp;"*")=1,1,0),0))</f>
        <v>0</v>
      </c>
      <c r="V622" s="0" t="n">
        <f aca="false">IF(OR(V$3="",Consolidado!$D622=""),0,IF(ISNUMBER(SEARCH(V$3,Consolidado!$D622)),IF(COUNTIFS(Consolidado!$AC$5:AC622,Consolidado!$AC622,Consolidado!$D$5:D622,"*"&amp;V$3&amp;"*")=1,1,0),0))</f>
        <v>0</v>
      </c>
      <c r="W622" s="0" t="n">
        <f aca="false">IF(OR(W$3="",Consolidado!$D622=""),0,IF(ISNUMBER(SEARCH(W$3,Consolidado!$D622)),IF(COUNTIFS(Consolidado!$AC$5:AC622,Consolidado!$AC622,Consolidado!$D$5:D622,"*"&amp;W$3&amp;"*")=1,1,0),0))</f>
        <v>0</v>
      </c>
      <c r="X622" s="0" t="n">
        <f aca="false">IF(OR(X$3="",Consolidado!$D622=""),0,IF(ISNUMBER(SEARCH(X$3,Consolidado!$D622)),IF(COUNTIFS(Consolidado!$AC$5:AC622,Consolidado!$AC622,Consolidado!$D$5:D622,"*"&amp;X$3&amp;"*")=1,1,0),0))</f>
        <v>0</v>
      </c>
      <c r="Y622" s="0" t="n">
        <f aca="false">IF(OR(Y$3="",Consolidado!$D622=""),0,IF(ISNUMBER(SEARCH(Y$3,Consolidado!$D622)),IF(COUNTIFS(Consolidado!$AC$5:AC622,Consolidado!$AC622,Consolidado!$D$5:D622,"*"&amp;Y$3&amp;"*")=1,1,0),0))</f>
        <v>0</v>
      </c>
      <c r="Z622" s="0" t="n">
        <f aca="false">IF(OR(Z$3="",Consolidado!$D622=""),0,IF(ISNUMBER(SEARCH(Z$3,Consolidado!$D622)),IF(COUNTIFS(Consolidado!$AC$5:AC622,Consolidado!$AC622,Consolidado!$D$5:D622,"*"&amp;Z$3&amp;"*")=1,1,0),0))</f>
        <v>0</v>
      </c>
      <c r="AA622" s="0" t="n">
        <f aca="false">IF(OR(AA$3="",Consolidado!$D622=""),0,IF(ISNUMBER(SEARCH(AA$3,Consolidado!$D622)),IF(COUNTIFS(Consolidado!$AC$5:AC622,Consolidado!$AC622,Consolidado!$D$5:D622,"*"&amp;AA$3&amp;"*")=1,1,0),0))</f>
        <v>0</v>
      </c>
      <c r="AB622" s="0" t="n">
        <f aca="false">IF(OR(AB$3="",Consolidado!$D622=""),0,IF(ISNUMBER(SEARCH(AB$3,Consolidado!$D622)),IF(COUNTIFS(Consolidado!$AC$5:AC622,Consolidado!$AC622,Consolidado!$D$5:D622,"*"&amp;AB$3&amp;"*")=1,1,0),0))</f>
        <v>0</v>
      </c>
      <c r="AC622" s="0" t="n">
        <f aca="false">IF(OR(AC$3="",Consolidado!$D622=""),0,IF(ISNUMBER(SEARCH(AC$3,Consolidado!$D622)),IF(COUNTIFS(Consolidado!$AC$5:AC622,Consolidado!$AC622,Consolidado!$D$5:D622,"*"&amp;AC$3&amp;"*")=1,1,0),0))</f>
        <v>0</v>
      </c>
      <c r="AD622" s="0" t="n">
        <f aca="false">IF(OR(AD$3="",Consolidado!$D622=""),0,IF(ISNUMBER(SEARCH(AD$3,Consolidado!$D622)),IF(COUNTIFS(Consolidado!$AC$5:AC622,Consolidado!$AC622,Consolidado!$D$5:D622,"*"&amp;AD$3&amp;"*")=1,1,0),0))</f>
        <v>0</v>
      </c>
      <c r="AE622" s="0" t="n">
        <f aca="false">IF(OR(AE$3="",Consolidado!$D622=""),0,IF(ISNUMBER(SEARCH(AE$3,Consolidado!$D622)),IF(COUNTIFS(Consolidado!$AC$5:AC622,Consolidado!$AC622,Consolidado!$D$5:D622,"*"&amp;AE$3&amp;"*")=1,1,0),0))</f>
        <v>0</v>
      </c>
      <c r="AF622" s="0" t="n">
        <f aca="false">IF(OR(AF$3="",Consolidado!$D622=""),0,IF(ISNUMBER(SEARCH(AF$3,Consolidado!$D622)),IF(COUNTIFS(Consolidado!$AC$5:AC622,Consolidado!$AC622,Consolidado!$D$5:D622,"*"&amp;AF$3&amp;"*")=1,1,0),0))</f>
        <v>0</v>
      </c>
      <c r="AG622" s="0" t="n">
        <f aca="false">IF(OR(AG$3="",Consolidado!$D622=""),0,IF(ISNUMBER(SEARCH(AG$3,Consolidado!$D622)),IF(COUNTIFS(Consolidado!$AC$5:AC622,Consolidado!$AC622,Consolidado!$D$5:D622,"*"&amp;AG$3&amp;"*")=1,1,0),0))</f>
        <v>0</v>
      </c>
      <c r="AH622" s="0" t="n">
        <f aca="false">IF(OR(AH$3="",Consolidado!$D622=""),0,IF(ISNUMBER(SEARCH(AH$3,Consolidado!$D622)),IF(COUNTIFS(Consolidado!$AC$5:AC622,Consolidado!$AC622,Consolidado!$D$5:D622,"*"&amp;AH$3&amp;"*")=1,1,0),0))</f>
        <v>0</v>
      </c>
      <c r="AI622" s="0" t="n">
        <f aca="false">IF(OR(AI$3="",Consolidado!$D622=""),0,IF(ISNUMBER(SEARCH(AI$3,Consolidado!$D622)),IF(COUNTIFS(Consolidado!$AC$5:AC622,Consolidado!$AC622,Consolidado!$D$5:D622,"*"&amp;AI$3&amp;"*")=1,1,0),0))</f>
        <v>0</v>
      </c>
      <c r="AJ622" s="0" t="n">
        <f aca="false">IF(OR(AJ$3="",Consolidado!$D622=""),0,IF(ISNUMBER(SEARCH(AJ$3,Consolidado!$D622)),IF(COUNTIFS(Consolidado!$AC$5:AC622,Consolidado!$AC622,Consolidado!$D$5:D622,"*"&amp;AJ$3&amp;"*")=1,1,0),0))</f>
        <v>0</v>
      </c>
      <c r="AK622" s="0" t="n">
        <f aca="false">IF(OR(AK$3="",Consolidado!$D622=""),0,IF(ISNUMBER(SEARCH(AK$3,Consolidado!$D622)),IF(COUNTIFS(Consolidado!$AC$5:AC622,Consolidado!$AC622,Consolidado!$D$5:D622,"*"&amp;AK$3&amp;"*")=1,1,0),0))</f>
        <v>0</v>
      </c>
      <c r="AL622" s="0" t="n">
        <f aca="false">IF(OR(AL$3="",Consolidado!$D622=""),0,IF(ISNUMBER(SEARCH(AL$3,Consolidado!$D622)),IF(COUNTIFS(Consolidado!$AC$5:AC622,Consolidado!$AC622,Consolidado!$D$5:D622,"*"&amp;AL$3&amp;"*")=1,1,0),0))</f>
        <v>0</v>
      </c>
      <c r="AM622" s="0" t="n">
        <f aca="false">IF(OR(AM$3="",Consolidado!$D622=""),0,IF(ISNUMBER(SEARCH(AM$3,Consolidado!$D622)),IF(COUNTIFS(Consolidado!$AC$5:AC622,Consolidado!$AC622,Consolidado!$D$5:D622,"*"&amp;AM$3&amp;"*")=1,1,0),0))</f>
        <v>0</v>
      </c>
      <c r="AN622" s="0" t="n">
        <f aca="false">IF(OR(AN$3="",Consolidado!$D622=""),0,IF(ISNUMBER(SEARCH(AN$3,Consolidado!$D622)),IF(COUNTIFS(Consolidado!$AC$5:AC622,Consolidado!$AC622,Consolidado!$D$5:D622,"*"&amp;AN$3&amp;"*")=1,1,0),0))</f>
        <v>0</v>
      </c>
      <c r="AO622" s="0" t="n">
        <f aca="false">IF(OR(AO$3="",Consolidado!$D622=""),0,IF(ISNUMBER(SEARCH(AO$3,Consolidado!$D622)),IF(COUNTIFS(Consolidado!$AC$5:AC622,Consolidado!$AC622,Consolidado!$D$5:D622,"*"&amp;AO$3&amp;"*")=1,1,0),0))</f>
        <v>0</v>
      </c>
    </row>
    <row r="623" customFormat="false" ht="15" hidden="false" customHeight="false" outlineLevel="0" collapsed="false">
      <c r="B623" s="0" t="n">
        <f aca="false">IF(OR(B$3="",Consolidado!$D623=""),0,IF(ISNUMBER(SEARCH(B$3,Consolidado!$D623)),IF(COUNTIFS(Consolidado!$AC$5:AC623,Consolidado!$AC623,Consolidado!$D$5:D623,"*"&amp;B$3&amp;"*")=1,1,0),0))</f>
        <v>0</v>
      </c>
      <c r="C623" s="0" t="n">
        <f aca="false">IF(OR(C$3="",Consolidado!$D623=""),0,IF(ISNUMBER(SEARCH(C$3,Consolidado!$D623)),IF(COUNTIFS(Consolidado!$AC$5:AC623,Consolidado!$AC623,Consolidado!$D$5:D623,"*"&amp;C$3&amp;"*")=1,1,0),0))</f>
        <v>0</v>
      </c>
      <c r="D623" s="0" t="n">
        <f aca="false">IF(OR(D$3="",Consolidado!$D623=""),0,IF(ISNUMBER(SEARCH(D$3,Consolidado!$D623)),IF(COUNTIFS(Consolidado!$AC$5:AC623,Consolidado!$AC623,Consolidado!$D$5:D623,"*"&amp;D$3&amp;"*")=1,1,0),0))</f>
        <v>0</v>
      </c>
      <c r="E623" s="0" t="n">
        <f aca="false">IF(OR(E$3="",Consolidado!$D623=""),0,IF(ISNUMBER(SEARCH(E$3,Consolidado!$D623)),IF(COUNTIFS(Consolidado!$AC$5:AC623,Consolidado!$AC623,Consolidado!$D$5:D623,"*"&amp;E$3&amp;"*")=1,1,0),0))</f>
        <v>0</v>
      </c>
      <c r="F623" s="0" t="n">
        <f aca="false">IF(OR(F$3="",Consolidado!$D623=""),0,IF(ISNUMBER(SEARCH(F$3,Consolidado!$D623)),IF(COUNTIFS(Consolidado!$AC$5:AC623,Consolidado!$AC623,Consolidado!$D$5:D623,"*"&amp;F$3&amp;"*")=1,1,0),0))</f>
        <v>0</v>
      </c>
      <c r="G623" s="0" t="n">
        <f aca="false">IF(OR(G$3="",Consolidado!$D623=""),0,IF(ISNUMBER(SEARCH(G$3,Consolidado!$D623)),IF(COUNTIFS(Consolidado!$AC$5:AC623,Consolidado!$AC623,Consolidado!$D$5:D623,"*"&amp;G$3&amp;"*")=1,1,0),0))</f>
        <v>0</v>
      </c>
      <c r="H623" s="0" t="n">
        <f aca="false">IF(OR(H$3="",Consolidado!$D623=""),0,IF(ISNUMBER(SEARCH(H$3,Consolidado!$D623)),IF(COUNTIFS(Consolidado!$AC$5:AC623,Consolidado!$AC623,Consolidado!$D$5:D623,"*"&amp;H$3&amp;"*")=1,1,0),0))</f>
        <v>0</v>
      </c>
      <c r="I623" s="0" t="n">
        <f aca="false">IF(OR(I$3="",Consolidado!$D623=""),0,IF(ISNUMBER(SEARCH(I$3,Consolidado!$D623)),IF(COUNTIFS(Consolidado!$AC$5:AC623,Consolidado!$AC623,Consolidado!$D$5:D623,"*"&amp;I$3&amp;"*")=1,1,0),0))</f>
        <v>0</v>
      </c>
      <c r="J623" s="0" t="n">
        <f aca="false">IF(OR(J$3="",Consolidado!$D623=""),0,IF(ISNUMBER(SEARCH(J$3,Consolidado!$D623)),IF(COUNTIFS(Consolidado!$AC$5:AC623,Consolidado!$AC623,Consolidado!$D$5:D623,"*"&amp;J$3&amp;"*")=1,1,0),0))</f>
        <v>0</v>
      </c>
      <c r="K623" s="0" t="n">
        <f aca="false">IF(OR(K$3="",Consolidado!$D623=""),0,IF(ISNUMBER(SEARCH(K$3,Consolidado!$D623)),IF(COUNTIFS(Consolidado!$AC$5:AC623,Consolidado!$AC623,Consolidado!$D$5:D623,"*"&amp;K$3&amp;"*")=1,1,0),0))</f>
        <v>0</v>
      </c>
      <c r="L623" s="0" t="n">
        <f aca="false">IF(OR(L$3="",Consolidado!$D623=""),0,IF(ISNUMBER(SEARCH(L$3,Consolidado!$D623)),IF(COUNTIFS(Consolidado!$AC$5:AC623,Consolidado!$AC623,Consolidado!$D$5:D623,"*"&amp;L$3&amp;"*")=1,1,0),0))</f>
        <v>0</v>
      </c>
      <c r="M623" s="0" t="n">
        <f aca="false">IF(OR(M$3="",Consolidado!$D623=""),0,IF(ISNUMBER(SEARCH(M$3,Consolidado!$D623)),IF(COUNTIFS(Consolidado!$AC$5:AC623,Consolidado!$AC623,Consolidado!$D$5:D623,"*"&amp;M$3&amp;"*")=1,1,0),0))</f>
        <v>0</v>
      </c>
      <c r="N623" s="0" t="n">
        <f aca="false">IF(OR(N$3="",Consolidado!$D623=""),0,IF(ISNUMBER(SEARCH(N$3,Consolidado!$D623)),IF(COUNTIFS(Consolidado!$AC$5:AC623,Consolidado!$AC623,Consolidado!$D$5:D623,"*"&amp;N$3&amp;"*")=1,1,0),0))</f>
        <v>0</v>
      </c>
      <c r="O623" s="0" t="n">
        <f aca="false">IF(OR(O$3="",Consolidado!$D623=""),0,IF(ISNUMBER(SEARCH(O$3,Consolidado!$D623)),IF(COUNTIFS(Consolidado!$AC$5:AC623,Consolidado!$AC623,Consolidado!$D$5:D623,"*"&amp;O$3&amp;"*")=1,1,0),0))</f>
        <v>0</v>
      </c>
      <c r="P623" s="0" t="n">
        <f aca="false">IF(OR(P$3="",Consolidado!$D623=""),0,IF(ISNUMBER(SEARCH(P$3,Consolidado!$D623)),IF(COUNTIFS(Consolidado!$AC$5:AC623,Consolidado!$AC623,Consolidado!$D$5:D623,"*"&amp;P$3&amp;"*")=1,1,0),0))</f>
        <v>0</v>
      </c>
      <c r="Q623" s="0" t="n">
        <f aca="false">IF(OR(Q$3="",Consolidado!$D623=""),0,IF(ISNUMBER(SEARCH(Q$3,Consolidado!$D623)),IF(COUNTIFS(Consolidado!$AC$5:AC623,Consolidado!$AC623,Consolidado!$D$5:D623,"*"&amp;Q$3&amp;"*")=1,1,0),0))</f>
        <v>0</v>
      </c>
      <c r="R623" s="0" t="n">
        <f aca="false">IF(OR(R$3="",Consolidado!$D623=""),0,IF(ISNUMBER(SEARCH(R$3,Consolidado!$D623)),IF(COUNTIFS(Consolidado!$AC$5:AC623,Consolidado!$AC623,Consolidado!$D$5:D623,"*"&amp;R$3&amp;"*")=1,1,0),0))</f>
        <v>0</v>
      </c>
      <c r="S623" s="0" t="n">
        <f aca="false">IF(OR(S$3="",Consolidado!$D623=""),0,IF(ISNUMBER(SEARCH(S$3,Consolidado!$D623)),IF(COUNTIFS(Consolidado!$AC$5:AC623,Consolidado!$AC623,Consolidado!$D$5:D623,"*"&amp;S$3&amp;"*")=1,1,0),0))</f>
        <v>0</v>
      </c>
      <c r="T623" s="0" t="n">
        <f aca="false">IF(OR(T$3="",Consolidado!$D623=""),0,IF(ISNUMBER(SEARCH(T$3,Consolidado!$D623)),IF(COUNTIFS(Consolidado!$AC$5:AC623,Consolidado!$AC623,Consolidado!$D$5:D623,"*"&amp;T$3&amp;"*")=1,1,0),0))</f>
        <v>0</v>
      </c>
      <c r="U623" s="0" t="n">
        <f aca="false">IF(OR(U$3="",Consolidado!$D623=""),0,IF(ISNUMBER(SEARCH(U$3,Consolidado!$D623)),IF(COUNTIFS(Consolidado!$AC$5:AC623,Consolidado!$AC623,Consolidado!$D$5:D623,"*"&amp;U$3&amp;"*")=1,1,0),0))</f>
        <v>0</v>
      </c>
      <c r="V623" s="0" t="n">
        <f aca="false">IF(OR(V$3="",Consolidado!$D623=""),0,IF(ISNUMBER(SEARCH(V$3,Consolidado!$D623)),IF(COUNTIFS(Consolidado!$AC$5:AC623,Consolidado!$AC623,Consolidado!$D$5:D623,"*"&amp;V$3&amp;"*")=1,1,0),0))</f>
        <v>0</v>
      </c>
      <c r="W623" s="0" t="n">
        <f aca="false">IF(OR(W$3="",Consolidado!$D623=""),0,IF(ISNUMBER(SEARCH(W$3,Consolidado!$D623)),IF(COUNTIFS(Consolidado!$AC$5:AC623,Consolidado!$AC623,Consolidado!$D$5:D623,"*"&amp;W$3&amp;"*")=1,1,0),0))</f>
        <v>0</v>
      </c>
      <c r="X623" s="0" t="n">
        <f aca="false">IF(OR(X$3="",Consolidado!$D623=""),0,IF(ISNUMBER(SEARCH(X$3,Consolidado!$D623)),IF(COUNTIFS(Consolidado!$AC$5:AC623,Consolidado!$AC623,Consolidado!$D$5:D623,"*"&amp;X$3&amp;"*")=1,1,0),0))</f>
        <v>0</v>
      </c>
      <c r="Y623" s="0" t="n">
        <f aca="false">IF(OR(Y$3="",Consolidado!$D623=""),0,IF(ISNUMBER(SEARCH(Y$3,Consolidado!$D623)),IF(COUNTIFS(Consolidado!$AC$5:AC623,Consolidado!$AC623,Consolidado!$D$5:D623,"*"&amp;Y$3&amp;"*")=1,1,0),0))</f>
        <v>0</v>
      </c>
      <c r="Z623" s="0" t="n">
        <f aca="false">IF(OR(Z$3="",Consolidado!$D623=""),0,IF(ISNUMBER(SEARCH(Z$3,Consolidado!$D623)),IF(COUNTIFS(Consolidado!$AC$5:AC623,Consolidado!$AC623,Consolidado!$D$5:D623,"*"&amp;Z$3&amp;"*")=1,1,0),0))</f>
        <v>0</v>
      </c>
      <c r="AA623" s="0" t="n">
        <f aca="false">IF(OR(AA$3="",Consolidado!$D623=""),0,IF(ISNUMBER(SEARCH(AA$3,Consolidado!$D623)),IF(COUNTIFS(Consolidado!$AC$5:AC623,Consolidado!$AC623,Consolidado!$D$5:D623,"*"&amp;AA$3&amp;"*")=1,1,0),0))</f>
        <v>0</v>
      </c>
      <c r="AB623" s="0" t="n">
        <f aca="false">IF(OR(AB$3="",Consolidado!$D623=""),0,IF(ISNUMBER(SEARCH(AB$3,Consolidado!$D623)),IF(COUNTIFS(Consolidado!$AC$5:AC623,Consolidado!$AC623,Consolidado!$D$5:D623,"*"&amp;AB$3&amp;"*")=1,1,0),0))</f>
        <v>0</v>
      </c>
      <c r="AC623" s="0" t="n">
        <f aca="false">IF(OR(AC$3="",Consolidado!$D623=""),0,IF(ISNUMBER(SEARCH(AC$3,Consolidado!$D623)),IF(COUNTIFS(Consolidado!$AC$5:AC623,Consolidado!$AC623,Consolidado!$D$5:D623,"*"&amp;AC$3&amp;"*")=1,1,0),0))</f>
        <v>0</v>
      </c>
      <c r="AD623" s="0" t="n">
        <f aca="false">IF(OR(AD$3="",Consolidado!$D623=""),0,IF(ISNUMBER(SEARCH(AD$3,Consolidado!$D623)),IF(COUNTIFS(Consolidado!$AC$5:AC623,Consolidado!$AC623,Consolidado!$D$5:D623,"*"&amp;AD$3&amp;"*")=1,1,0),0))</f>
        <v>0</v>
      </c>
      <c r="AE623" s="0" t="n">
        <f aca="false">IF(OR(AE$3="",Consolidado!$D623=""),0,IF(ISNUMBER(SEARCH(AE$3,Consolidado!$D623)),IF(COUNTIFS(Consolidado!$AC$5:AC623,Consolidado!$AC623,Consolidado!$D$5:D623,"*"&amp;AE$3&amp;"*")=1,1,0),0))</f>
        <v>0</v>
      </c>
      <c r="AF623" s="0" t="n">
        <f aca="false">IF(OR(AF$3="",Consolidado!$D623=""),0,IF(ISNUMBER(SEARCH(AF$3,Consolidado!$D623)),IF(COUNTIFS(Consolidado!$AC$5:AC623,Consolidado!$AC623,Consolidado!$D$5:D623,"*"&amp;AF$3&amp;"*")=1,1,0),0))</f>
        <v>0</v>
      </c>
      <c r="AG623" s="0" t="n">
        <f aca="false">IF(OR(AG$3="",Consolidado!$D623=""),0,IF(ISNUMBER(SEARCH(AG$3,Consolidado!$D623)),IF(COUNTIFS(Consolidado!$AC$5:AC623,Consolidado!$AC623,Consolidado!$D$5:D623,"*"&amp;AG$3&amp;"*")=1,1,0),0))</f>
        <v>0</v>
      </c>
      <c r="AH623" s="0" t="n">
        <f aca="false">IF(OR(AH$3="",Consolidado!$D623=""),0,IF(ISNUMBER(SEARCH(AH$3,Consolidado!$D623)),IF(COUNTIFS(Consolidado!$AC$5:AC623,Consolidado!$AC623,Consolidado!$D$5:D623,"*"&amp;AH$3&amp;"*")=1,1,0),0))</f>
        <v>0</v>
      </c>
      <c r="AI623" s="0" t="n">
        <f aca="false">IF(OR(AI$3="",Consolidado!$D623=""),0,IF(ISNUMBER(SEARCH(AI$3,Consolidado!$D623)),IF(COUNTIFS(Consolidado!$AC$5:AC623,Consolidado!$AC623,Consolidado!$D$5:D623,"*"&amp;AI$3&amp;"*")=1,1,0),0))</f>
        <v>0</v>
      </c>
      <c r="AJ623" s="0" t="n">
        <f aca="false">IF(OR(AJ$3="",Consolidado!$D623=""),0,IF(ISNUMBER(SEARCH(AJ$3,Consolidado!$D623)),IF(COUNTIFS(Consolidado!$AC$5:AC623,Consolidado!$AC623,Consolidado!$D$5:D623,"*"&amp;AJ$3&amp;"*")=1,1,0),0))</f>
        <v>0</v>
      </c>
      <c r="AK623" s="0" t="n">
        <f aca="false">IF(OR(AK$3="",Consolidado!$D623=""),0,IF(ISNUMBER(SEARCH(AK$3,Consolidado!$D623)),IF(COUNTIFS(Consolidado!$AC$5:AC623,Consolidado!$AC623,Consolidado!$D$5:D623,"*"&amp;AK$3&amp;"*")=1,1,0),0))</f>
        <v>0</v>
      </c>
      <c r="AL623" s="0" t="n">
        <f aca="false">IF(OR(AL$3="",Consolidado!$D623=""),0,IF(ISNUMBER(SEARCH(AL$3,Consolidado!$D623)),IF(COUNTIFS(Consolidado!$AC$5:AC623,Consolidado!$AC623,Consolidado!$D$5:D623,"*"&amp;AL$3&amp;"*")=1,1,0),0))</f>
        <v>0</v>
      </c>
      <c r="AM623" s="0" t="n">
        <f aca="false">IF(OR(AM$3="",Consolidado!$D623=""),0,IF(ISNUMBER(SEARCH(AM$3,Consolidado!$D623)),IF(COUNTIFS(Consolidado!$AC$5:AC623,Consolidado!$AC623,Consolidado!$D$5:D623,"*"&amp;AM$3&amp;"*")=1,1,0),0))</f>
        <v>0</v>
      </c>
      <c r="AN623" s="0" t="n">
        <f aca="false">IF(OR(AN$3="",Consolidado!$D623=""),0,IF(ISNUMBER(SEARCH(AN$3,Consolidado!$D623)),IF(COUNTIFS(Consolidado!$AC$5:AC623,Consolidado!$AC623,Consolidado!$D$5:D623,"*"&amp;AN$3&amp;"*")=1,1,0),0))</f>
        <v>0</v>
      </c>
      <c r="AO623" s="0" t="n">
        <f aca="false">IF(OR(AO$3="",Consolidado!$D623=""),0,IF(ISNUMBER(SEARCH(AO$3,Consolidado!$D623)),IF(COUNTIFS(Consolidado!$AC$5:AC623,Consolidado!$AC623,Consolidado!$D$5:D623,"*"&amp;AO$3&amp;"*")=1,1,0),0))</f>
        <v>0</v>
      </c>
    </row>
    <row r="624" customFormat="false" ht="15" hidden="false" customHeight="false" outlineLevel="0" collapsed="false">
      <c r="B624" s="0" t="n">
        <f aca="false">IF(OR(B$3="",Consolidado!$D624=""),0,IF(ISNUMBER(SEARCH(B$3,Consolidado!$D624)),IF(COUNTIFS(Consolidado!$AC$5:AC624,Consolidado!$AC624,Consolidado!$D$5:D624,"*"&amp;B$3&amp;"*")=1,1,0),0))</f>
        <v>0</v>
      </c>
      <c r="C624" s="0" t="n">
        <f aca="false">IF(OR(C$3="",Consolidado!$D624=""),0,IF(ISNUMBER(SEARCH(C$3,Consolidado!$D624)),IF(COUNTIFS(Consolidado!$AC$5:AC624,Consolidado!$AC624,Consolidado!$D$5:D624,"*"&amp;C$3&amp;"*")=1,1,0),0))</f>
        <v>0</v>
      </c>
      <c r="D624" s="0" t="n">
        <f aca="false">IF(OR(D$3="",Consolidado!$D624=""),0,IF(ISNUMBER(SEARCH(D$3,Consolidado!$D624)),IF(COUNTIFS(Consolidado!$AC$5:AC624,Consolidado!$AC624,Consolidado!$D$5:D624,"*"&amp;D$3&amp;"*")=1,1,0),0))</f>
        <v>0</v>
      </c>
      <c r="E624" s="0" t="n">
        <f aca="false">IF(OR(E$3="",Consolidado!$D624=""),0,IF(ISNUMBER(SEARCH(E$3,Consolidado!$D624)),IF(COUNTIFS(Consolidado!$AC$5:AC624,Consolidado!$AC624,Consolidado!$D$5:D624,"*"&amp;E$3&amp;"*")=1,1,0),0))</f>
        <v>0</v>
      </c>
      <c r="F624" s="0" t="n">
        <f aca="false">IF(OR(F$3="",Consolidado!$D624=""),0,IF(ISNUMBER(SEARCH(F$3,Consolidado!$D624)),IF(COUNTIFS(Consolidado!$AC$5:AC624,Consolidado!$AC624,Consolidado!$D$5:D624,"*"&amp;F$3&amp;"*")=1,1,0),0))</f>
        <v>0</v>
      </c>
      <c r="G624" s="0" t="n">
        <f aca="false">IF(OR(G$3="",Consolidado!$D624=""),0,IF(ISNUMBER(SEARCH(G$3,Consolidado!$D624)),IF(COUNTIFS(Consolidado!$AC$5:AC624,Consolidado!$AC624,Consolidado!$D$5:D624,"*"&amp;G$3&amp;"*")=1,1,0),0))</f>
        <v>0</v>
      </c>
      <c r="H624" s="0" t="n">
        <f aca="false">IF(OR(H$3="",Consolidado!$D624=""),0,IF(ISNUMBER(SEARCH(H$3,Consolidado!$D624)),IF(COUNTIFS(Consolidado!$AC$5:AC624,Consolidado!$AC624,Consolidado!$D$5:D624,"*"&amp;H$3&amp;"*")=1,1,0),0))</f>
        <v>0</v>
      </c>
      <c r="I624" s="0" t="n">
        <f aca="false">IF(OR(I$3="",Consolidado!$D624=""),0,IF(ISNUMBER(SEARCH(I$3,Consolidado!$D624)),IF(COUNTIFS(Consolidado!$AC$5:AC624,Consolidado!$AC624,Consolidado!$D$5:D624,"*"&amp;I$3&amp;"*")=1,1,0),0))</f>
        <v>0</v>
      </c>
      <c r="J624" s="0" t="n">
        <f aca="false">IF(OR(J$3="",Consolidado!$D624=""),0,IF(ISNUMBER(SEARCH(J$3,Consolidado!$D624)),IF(COUNTIFS(Consolidado!$AC$5:AC624,Consolidado!$AC624,Consolidado!$D$5:D624,"*"&amp;J$3&amp;"*")=1,1,0),0))</f>
        <v>0</v>
      </c>
      <c r="K624" s="0" t="n">
        <f aca="false">IF(OR(K$3="",Consolidado!$D624=""),0,IF(ISNUMBER(SEARCH(K$3,Consolidado!$D624)),IF(COUNTIFS(Consolidado!$AC$5:AC624,Consolidado!$AC624,Consolidado!$D$5:D624,"*"&amp;K$3&amp;"*")=1,1,0),0))</f>
        <v>0</v>
      </c>
      <c r="L624" s="0" t="n">
        <f aca="false">IF(OR(L$3="",Consolidado!$D624=""),0,IF(ISNUMBER(SEARCH(L$3,Consolidado!$D624)),IF(COUNTIFS(Consolidado!$AC$5:AC624,Consolidado!$AC624,Consolidado!$D$5:D624,"*"&amp;L$3&amp;"*")=1,1,0),0))</f>
        <v>0</v>
      </c>
      <c r="M624" s="0" t="n">
        <f aca="false">IF(OR(M$3="",Consolidado!$D624=""),0,IF(ISNUMBER(SEARCH(M$3,Consolidado!$D624)),IF(COUNTIFS(Consolidado!$AC$5:AC624,Consolidado!$AC624,Consolidado!$D$5:D624,"*"&amp;M$3&amp;"*")=1,1,0),0))</f>
        <v>0</v>
      </c>
      <c r="N624" s="0" t="n">
        <f aca="false">IF(OR(N$3="",Consolidado!$D624=""),0,IF(ISNUMBER(SEARCH(N$3,Consolidado!$D624)),IF(COUNTIFS(Consolidado!$AC$5:AC624,Consolidado!$AC624,Consolidado!$D$5:D624,"*"&amp;N$3&amp;"*")=1,1,0),0))</f>
        <v>0</v>
      </c>
      <c r="O624" s="0" t="n">
        <f aca="false">IF(OR(O$3="",Consolidado!$D624=""),0,IF(ISNUMBER(SEARCH(O$3,Consolidado!$D624)),IF(COUNTIFS(Consolidado!$AC$5:AC624,Consolidado!$AC624,Consolidado!$D$5:D624,"*"&amp;O$3&amp;"*")=1,1,0),0))</f>
        <v>0</v>
      </c>
      <c r="P624" s="0" t="n">
        <f aca="false">IF(OR(P$3="",Consolidado!$D624=""),0,IF(ISNUMBER(SEARCH(P$3,Consolidado!$D624)),IF(COUNTIFS(Consolidado!$AC$5:AC624,Consolidado!$AC624,Consolidado!$D$5:D624,"*"&amp;P$3&amp;"*")=1,1,0),0))</f>
        <v>0</v>
      </c>
      <c r="Q624" s="0" t="n">
        <f aca="false">IF(OR(Q$3="",Consolidado!$D624=""),0,IF(ISNUMBER(SEARCH(Q$3,Consolidado!$D624)),IF(COUNTIFS(Consolidado!$AC$5:AC624,Consolidado!$AC624,Consolidado!$D$5:D624,"*"&amp;Q$3&amp;"*")=1,1,0),0))</f>
        <v>0</v>
      </c>
      <c r="R624" s="0" t="n">
        <f aca="false">IF(OR(R$3="",Consolidado!$D624=""),0,IF(ISNUMBER(SEARCH(R$3,Consolidado!$D624)),IF(COUNTIFS(Consolidado!$AC$5:AC624,Consolidado!$AC624,Consolidado!$D$5:D624,"*"&amp;R$3&amp;"*")=1,1,0),0))</f>
        <v>0</v>
      </c>
      <c r="S624" s="0" t="n">
        <f aca="false">IF(OR(S$3="",Consolidado!$D624=""),0,IF(ISNUMBER(SEARCH(S$3,Consolidado!$D624)),IF(COUNTIFS(Consolidado!$AC$5:AC624,Consolidado!$AC624,Consolidado!$D$5:D624,"*"&amp;S$3&amp;"*")=1,1,0),0))</f>
        <v>0</v>
      </c>
      <c r="T624" s="0" t="n">
        <f aca="false">IF(OR(T$3="",Consolidado!$D624=""),0,IF(ISNUMBER(SEARCH(T$3,Consolidado!$D624)),IF(COUNTIFS(Consolidado!$AC$5:AC624,Consolidado!$AC624,Consolidado!$D$5:D624,"*"&amp;T$3&amp;"*")=1,1,0),0))</f>
        <v>0</v>
      </c>
      <c r="U624" s="0" t="n">
        <f aca="false">IF(OR(U$3="",Consolidado!$D624=""),0,IF(ISNUMBER(SEARCH(U$3,Consolidado!$D624)),IF(COUNTIFS(Consolidado!$AC$5:AC624,Consolidado!$AC624,Consolidado!$D$5:D624,"*"&amp;U$3&amp;"*")=1,1,0),0))</f>
        <v>0</v>
      </c>
      <c r="V624" s="0" t="n">
        <f aca="false">IF(OR(V$3="",Consolidado!$D624=""),0,IF(ISNUMBER(SEARCH(V$3,Consolidado!$D624)),IF(COUNTIFS(Consolidado!$AC$5:AC624,Consolidado!$AC624,Consolidado!$D$5:D624,"*"&amp;V$3&amp;"*")=1,1,0),0))</f>
        <v>0</v>
      </c>
      <c r="W624" s="0" t="n">
        <f aca="false">IF(OR(W$3="",Consolidado!$D624=""),0,IF(ISNUMBER(SEARCH(W$3,Consolidado!$D624)),IF(COUNTIFS(Consolidado!$AC$5:AC624,Consolidado!$AC624,Consolidado!$D$5:D624,"*"&amp;W$3&amp;"*")=1,1,0),0))</f>
        <v>0</v>
      </c>
      <c r="X624" s="0" t="n">
        <f aca="false">IF(OR(X$3="",Consolidado!$D624=""),0,IF(ISNUMBER(SEARCH(X$3,Consolidado!$D624)),IF(COUNTIFS(Consolidado!$AC$5:AC624,Consolidado!$AC624,Consolidado!$D$5:D624,"*"&amp;X$3&amp;"*")=1,1,0),0))</f>
        <v>0</v>
      </c>
      <c r="Y624" s="0" t="n">
        <f aca="false">IF(OR(Y$3="",Consolidado!$D624=""),0,IF(ISNUMBER(SEARCH(Y$3,Consolidado!$D624)),IF(COUNTIFS(Consolidado!$AC$5:AC624,Consolidado!$AC624,Consolidado!$D$5:D624,"*"&amp;Y$3&amp;"*")=1,1,0),0))</f>
        <v>0</v>
      </c>
      <c r="Z624" s="0" t="n">
        <f aca="false">IF(OR(Z$3="",Consolidado!$D624=""),0,IF(ISNUMBER(SEARCH(Z$3,Consolidado!$D624)),IF(COUNTIFS(Consolidado!$AC$5:AC624,Consolidado!$AC624,Consolidado!$D$5:D624,"*"&amp;Z$3&amp;"*")=1,1,0),0))</f>
        <v>0</v>
      </c>
      <c r="AA624" s="0" t="n">
        <f aca="false">IF(OR(AA$3="",Consolidado!$D624=""),0,IF(ISNUMBER(SEARCH(AA$3,Consolidado!$D624)),IF(COUNTIFS(Consolidado!$AC$5:AC624,Consolidado!$AC624,Consolidado!$D$5:D624,"*"&amp;AA$3&amp;"*")=1,1,0),0))</f>
        <v>0</v>
      </c>
      <c r="AB624" s="0" t="n">
        <f aca="false">IF(OR(AB$3="",Consolidado!$D624=""),0,IF(ISNUMBER(SEARCH(AB$3,Consolidado!$D624)),IF(COUNTIFS(Consolidado!$AC$5:AC624,Consolidado!$AC624,Consolidado!$D$5:D624,"*"&amp;AB$3&amp;"*")=1,1,0),0))</f>
        <v>0</v>
      </c>
      <c r="AC624" s="0" t="n">
        <f aca="false">IF(OR(AC$3="",Consolidado!$D624=""),0,IF(ISNUMBER(SEARCH(AC$3,Consolidado!$D624)),IF(COUNTIFS(Consolidado!$AC$5:AC624,Consolidado!$AC624,Consolidado!$D$5:D624,"*"&amp;AC$3&amp;"*")=1,1,0),0))</f>
        <v>0</v>
      </c>
      <c r="AD624" s="0" t="n">
        <f aca="false">IF(OR(AD$3="",Consolidado!$D624=""),0,IF(ISNUMBER(SEARCH(AD$3,Consolidado!$D624)),IF(COUNTIFS(Consolidado!$AC$5:AC624,Consolidado!$AC624,Consolidado!$D$5:D624,"*"&amp;AD$3&amp;"*")=1,1,0),0))</f>
        <v>0</v>
      </c>
      <c r="AE624" s="0" t="n">
        <f aca="false">IF(OR(AE$3="",Consolidado!$D624=""),0,IF(ISNUMBER(SEARCH(AE$3,Consolidado!$D624)),IF(COUNTIFS(Consolidado!$AC$5:AC624,Consolidado!$AC624,Consolidado!$D$5:D624,"*"&amp;AE$3&amp;"*")=1,1,0),0))</f>
        <v>0</v>
      </c>
      <c r="AF624" s="0" t="n">
        <f aca="false">IF(OR(AF$3="",Consolidado!$D624=""),0,IF(ISNUMBER(SEARCH(AF$3,Consolidado!$D624)),IF(COUNTIFS(Consolidado!$AC$5:AC624,Consolidado!$AC624,Consolidado!$D$5:D624,"*"&amp;AF$3&amp;"*")=1,1,0),0))</f>
        <v>0</v>
      </c>
      <c r="AG624" s="0" t="n">
        <f aca="false">IF(OR(AG$3="",Consolidado!$D624=""),0,IF(ISNUMBER(SEARCH(AG$3,Consolidado!$D624)),IF(COUNTIFS(Consolidado!$AC$5:AC624,Consolidado!$AC624,Consolidado!$D$5:D624,"*"&amp;AG$3&amp;"*")=1,1,0),0))</f>
        <v>0</v>
      </c>
      <c r="AH624" s="0" t="n">
        <f aca="false">IF(OR(AH$3="",Consolidado!$D624=""),0,IF(ISNUMBER(SEARCH(AH$3,Consolidado!$D624)),IF(COUNTIFS(Consolidado!$AC$5:AC624,Consolidado!$AC624,Consolidado!$D$5:D624,"*"&amp;AH$3&amp;"*")=1,1,0),0))</f>
        <v>0</v>
      </c>
      <c r="AI624" s="0" t="n">
        <f aca="false">IF(OR(AI$3="",Consolidado!$D624=""),0,IF(ISNUMBER(SEARCH(AI$3,Consolidado!$D624)),IF(COUNTIFS(Consolidado!$AC$5:AC624,Consolidado!$AC624,Consolidado!$D$5:D624,"*"&amp;AI$3&amp;"*")=1,1,0),0))</f>
        <v>0</v>
      </c>
      <c r="AJ624" s="0" t="n">
        <f aca="false">IF(OR(AJ$3="",Consolidado!$D624=""),0,IF(ISNUMBER(SEARCH(AJ$3,Consolidado!$D624)),IF(COUNTIFS(Consolidado!$AC$5:AC624,Consolidado!$AC624,Consolidado!$D$5:D624,"*"&amp;AJ$3&amp;"*")=1,1,0),0))</f>
        <v>0</v>
      </c>
      <c r="AK624" s="0" t="n">
        <f aca="false">IF(OR(AK$3="",Consolidado!$D624=""),0,IF(ISNUMBER(SEARCH(AK$3,Consolidado!$D624)),IF(COUNTIFS(Consolidado!$AC$5:AC624,Consolidado!$AC624,Consolidado!$D$5:D624,"*"&amp;AK$3&amp;"*")=1,1,0),0))</f>
        <v>0</v>
      </c>
      <c r="AL624" s="0" t="n">
        <f aca="false">IF(OR(AL$3="",Consolidado!$D624=""),0,IF(ISNUMBER(SEARCH(AL$3,Consolidado!$D624)),IF(COUNTIFS(Consolidado!$AC$5:AC624,Consolidado!$AC624,Consolidado!$D$5:D624,"*"&amp;AL$3&amp;"*")=1,1,0),0))</f>
        <v>0</v>
      </c>
      <c r="AM624" s="0" t="n">
        <f aca="false">IF(OR(AM$3="",Consolidado!$D624=""),0,IF(ISNUMBER(SEARCH(AM$3,Consolidado!$D624)),IF(COUNTIFS(Consolidado!$AC$5:AC624,Consolidado!$AC624,Consolidado!$D$5:D624,"*"&amp;AM$3&amp;"*")=1,1,0),0))</f>
        <v>0</v>
      </c>
      <c r="AN624" s="0" t="n">
        <f aca="false">IF(OR(AN$3="",Consolidado!$D624=""),0,IF(ISNUMBER(SEARCH(AN$3,Consolidado!$D624)),IF(COUNTIFS(Consolidado!$AC$5:AC624,Consolidado!$AC624,Consolidado!$D$5:D624,"*"&amp;AN$3&amp;"*")=1,1,0),0))</f>
        <v>0</v>
      </c>
      <c r="AO624" s="0" t="n">
        <f aca="false">IF(OR(AO$3="",Consolidado!$D624=""),0,IF(ISNUMBER(SEARCH(AO$3,Consolidado!$D624)),IF(COUNTIFS(Consolidado!$AC$5:AC624,Consolidado!$AC624,Consolidado!$D$5:D624,"*"&amp;AO$3&amp;"*")=1,1,0),0))</f>
        <v>0</v>
      </c>
    </row>
    <row r="625" customFormat="false" ht="15" hidden="false" customHeight="false" outlineLevel="0" collapsed="false">
      <c r="B625" s="0" t="n">
        <f aca="false">IF(OR(B$3="",Consolidado!$D625=""),0,IF(ISNUMBER(SEARCH(B$3,Consolidado!$D625)),IF(COUNTIFS(Consolidado!$AC$5:AC625,Consolidado!$AC625,Consolidado!$D$5:D625,"*"&amp;B$3&amp;"*")=1,1,0),0))</f>
        <v>0</v>
      </c>
      <c r="C625" s="0" t="n">
        <f aca="false">IF(OR(C$3="",Consolidado!$D625=""),0,IF(ISNUMBER(SEARCH(C$3,Consolidado!$D625)),IF(COUNTIFS(Consolidado!$AC$5:AC625,Consolidado!$AC625,Consolidado!$D$5:D625,"*"&amp;C$3&amp;"*")=1,1,0),0))</f>
        <v>0</v>
      </c>
      <c r="D625" s="0" t="n">
        <f aca="false">IF(OR(D$3="",Consolidado!$D625=""),0,IF(ISNUMBER(SEARCH(D$3,Consolidado!$D625)),IF(COUNTIFS(Consolidado!$AC$5:AC625,Consolidado!$AC625,Consolidado!$D$5:D625,"*"&amp;D$3&amp;"*")=1,1,0),0))</f>
        <v>0</v>
      </c>
      <c r="E625" s="0" t="n">
        <f aca="false">IF(OR(E$3="",Consolidado!$D625=""),0,IF(ISNUMBER(SEARCH(E$3,Consolidado!$D625)),IF(COUNTIFS(Consolidado!$AC$5:AC625,Consolidado!$AC625,Consolidado!$D$5:D625,"*"&amp;E$3&amp;"*")=1,1,0),0))</f>
        <v>0</v>
      </c>
      <c r="F625" s="0" t="n">
        <f aca="false">IF(OR(F$3="",Consolidado!$D625=""),0,IF(ISNUMBER(SEARCH(F$3,Consolidado!$D625)),IF(COUNTIFS(Consolidado!$AC$5:AC625,Consolidado!$AC625,Consolidado!$D$5:D625,"*"&amp;F$3&amp;"*")=1,1,0),0))</f>
        <v>0</v>
      </c>
      <c r="G625" s="0" t="n">
        <f aca="false">IF(OR(G$3="",Consolidado!$D625=""),0,IF(ISNUMBER(SEARCH(G$3,Consolidado!$D625)),IF(COUNTIFS(Consolidado!$AC$5:AC625,Consolidado!$AC625,Consolidado!$D$5:D625,"*"&amp;G$3&amp;"*")=1,1,0),0))</f>
        <v>0</v>
      </c>
      <c r="H625" s="0" t="n">
        <f aca="false">IF(OR(H$3="",Consolidado!$D625=""),0,IF(ISNUMBER(SEARCH(H$3,Consolidado!$D625)),IF(COUNTIFS(Consolidado!$AC$5:AC625,Consolidado!$AC625,Consolidado!$D$5:D625,"*"&amp;H$3&amp;"*")=1,1,0),0))</f>
        <v>0</v>
      </c>
      <c r="I625" s="0" t="n">
        <f aca="false">IF(OR(I$3="",Consolidado!$D625=""),0,IF(ISNUMBER(SEARCH(I$3,Consolidado!$D625)),IF(COUNTIFS(Consolidado!$AC$5:AC625,Consolidado!$AC625,Consolidado!$D$5:D625,"*"&amp;I$3&amp;"*")=1,1,0),0))</f>
        <v>0</v>
      </c>
      <c r="J625" s="0" t="n">
        <f aca="false">IF(OR(J$3="",Consolidado!$D625=""),0,IF(ISNUMBER(SEARCH(J$3,Consolidado!$D625)),IF(COUNTIFS(Consolidado!$AC$5:AC625,Consolidado!$AC625,Consolidado!$D$5:D625,"*"&amp;J$3&amp;"*")=1,1,0),0))</f>
        <v>0</v>
      </c>
      <c r="K625" s="0" t="n">
        <f aca="false">IF(OR(K$3="",Consolidado!$D625=""),0,IF(ISNUMBER(SEARCH(K$3,Consolidado!$D625)),IF(COUNTIFS(Consolidado!$AC$5:AC625,Consolidado!$AC625,Consolidado!$D$5:D625,"*"&amp;K$3&amp;"*")=1,1,0),0))</f>
        <v>0</v>
      </c>
      <c r="L625" s="0" t="n">
        <f aca="false">IF(OR(L$3="",Consolidado!$D625=""),0,IF(ISNUMBER(SEARCH(L$3,Consolidado!$D625)),IF(COUNTIFS(Consolidado!$AC$5:AC625,Consolidado!$AC625,Consolidado!$D$5:D625,"*"&amp;L$3&amp;"*")=1,1,0),0))</f>
        <v>0</v>
      </c>
      <c r="M625" s="0" t="n">
        <f aca="false">IF(OR(M$3="",Consolidado!$D625=""),0,IF(ISNUMBER(SEARCH(M$3,Consolidado!$D625)),IF(COUNTIFS(Consolidado!$AC$5:AC625,Consolidado!$AC625,Consolidado!$D$5:D625,"*"&amp;M$3&amp;"*")=1,1,0),0))</f>
        <v>0</v>
      </c>
      <c r="N625" s="0" t="n">
        <f aca="false">IF(OR(N$3="",Consolidado!$D625=""),0,IF(ISNUMBER(SEARCH(N$3,Consolidado!$D625)),IF(COUNTIFS(Consolidado!$AC$5:AC625,Consolidado!$AC625,Consolidado!$D$5:D625,"*"&amp;N$3&amp;"*")=1,1,0),0))</f>
        <v>0</v>
      </c>
      <c r="O625" s="0" t="n">
        <f aca="false">IF(OR(O$3="",Consolidado!$D625=""),0,IF(ISNUMBER(SEARCH(O$3,Consolidado!$D625)),IF(COUNTIFS(Consolidado!$AC$5:AC625,Consolidado!$AC625,Consolidado!$D$5:D625,"*"&amp;O$3&amp;"*")=1,1,0),0))</f>
        <v>0</v>
      </c>
      <c r="P625" s="0" t="n">
        <f aca="false">IF(OR(P$3="",Consolidado!$D625=""),0,IF(ISNUMBER(SEARCH(P$3,Consolidado!$D625)),IF(COUNTIFS(Consolidado!$AC$5:AC625,Consolidado!$AC625,Consolidado!$D$5:D625,"*"&amp;P$3&amp;"*")=1,1,0),0))</f>
        <v>0</v>
      </c>
      <c r="Q625" s="0" t="n">
        <f aca="false">IF(OR(Q$3="",Consolidado!$D625=""),0,IF(ISNUMBER(SEARCH(Q$3,Consolidado!$D625)),IF(COUNTIFS(Consolidado!$AC$5:AC625,Consolidado!$AC625,Consolidado!$D$5:D625,"*"&amp;Q$3&amp;"*")=1,1,0),0))</f>
        <v>0</v>
      </c>
      <c r="R625" s="0" t="n">
        <f aca="false">IF(OR(R$3="",Consolidado!$D625=""),0,IF(ISNUMBER(SEARCH(R$3,Consolidado!$D625)),IF(COUNTIFS(Consolidado!$AC$5:AC625,Consolidado!$AC625,Consolidado!$D$5:D625,"*"&amp;R$3&amp;"*")=1,1,0),0))</f>
        <v>0</v>
      </c>
      <c r="S625" s="0" t="n">
        <f aca="false">IF(OR(S$3="",Consolidado!$D625=""),0,IF(ISNUMBER(SEARCH(S$3,Consolidado!$D625)),IF(COUNTIFS(Consolidado!$AC$5:AC625,Consolidado!$AC625,Consolidado!$D$5:D625,"*"&amp;S$3&amp;"*")=1,1,0),0))</f>
        <v>0</v>
      </c>
      <c r="T625" s="0" t="n">
        <f aca="false">IF(OR(T$3="",Consolidado!$D625=""),0,IF(ISNUMBER(SEARCH(T$3,Consolidado!$D625)),IF(COUNTIFS(Consolidado!$AC$5:AC625,Consolidado!$AC625,Consolidado!$D$5:D625,"*"&amp;T$3&amp;"*")=1,1,0),0))</f>
        <v>0</v>
      </c>
      <c r="U625" s="0" t="n">
        <f aca="false">IF(OR(U$3="",Consolidado!$D625=""),0,IF(ISNUMBER(SEARCH(U$3,Consolidado!$D625)),IF(COUNTIFS(Consolidado!$AC$5:AC625,Consolidado!$AC625,Consolidado!$D$5:D625,"*"&amp;U$3&amp;"*")=1,1,0),0))</f>
        <v>0</v>
      </c>
      <c r="V625" s="0" t="n">
        <f aca="false">IF(OR(V$3="",Consolidado!$D625=""),0,IF(ISNUMBER(SEARCH(V$3,Consolidado!$D625)),IF(COUNTIFS(Consolidado!$AC$5:AC625,Consolidado!$AC625,Consolidado!$D$5:D625,"*"&amp;V$3&amp;"*")=1,1,0),0))</f>
        <v>0</v>
      </c>
      <c r="W625" s="0" t="n">
        <f aca="false">IF(OR(W$3="",Consolidado!$D625=""),0,IF(ISNUMBER(SEARCH(W$3,Consolidado!$D625)),IF(COUNTIFS(Consolidado!$AC$5:AC625,Consolidado!$AC625,Consolidado!$D$5:D625,"*"&amp;W$3&amp;"*")=1,1,0),0))</f>
        <v>0</v>
      </c>
      <c r="X625" s="0" t="n">
        <f aca="false">IF(OR(X$3="",Consolidado!$D625=""),0,IF(ISNUMBER(SEARCH(X$3,Consolidado!$D625)),IF(COUNTIFS(Consolidado!$AC$5:AC625,Consolidado!$AC625,Consolidado!$D$5:D625,"*"&amp;X$3&amp;"*")=1,1,0),0))</f>
        <v>0</v>
      </c>
      <c r="Y625" s="0" t="n">
        <f aca="false">IF(OR(Y$3="",Consolidado!$D625=""),0,IF(ISNUMBER(SEARCH(Y$3,Consolidado!$D625)),IF(COUNTIFS(Consolidado!$AC$5:AC625,Consolidado!$AC625,Consolidado!$D$5:D625,"*"&amp;Y$3&amp;"*")=1,1,0),0))</f>
        <v>0</v>
      </c>
      <c r="Z625" s="0" t="n">
        <f aca="false">IF(OR(Z$3="",Consolidado!$D625=""),0,IF(ISNUMBER(SEARCH(Z$3,Consolidado!$D625)),IF(COUNTIFS(Consolidado!$AC$5:AC625,Consolidado!$AC625,Consolidado!$D$5:D625,"*"&amp;Z$3&amp;"*")=1,1,0),0))</f>
        <v>0</v>
      </c>
      <c r="AA625" s="0" t="n">
        <f aca="false">IF(OR(AA$3="",Consolidado!$D625=""),0,IF(ISNUMBER(SEARCH(AA$3,Consolidado!$D625)),IF(COUNTIFS(Consolidado!$AC$5:AC625,Consolidado!$AC625,Consolidado!$D$5:D625,"*"&amp;AA$3&amp;"*")=1,1,0),0))</f>
        <v>0</v>
      </c>
      <c r="AB625" s="0" t="n">
        <f aca="false">IF(OR(AB$3="",Consolidado!$D625=""),0,IF(ISNUMBER(SEARCH(AB$3,Consolidado!$D625)),IF(COUNTIFS(Consolidado!$AC$5:AC625,Consolidado!$AC625,Consolidado!$D$5:D625,"*"&amp;AB$3&amp;"*")=1,1,0),0))</f>
        <v>0</v>
      </c>
      <c r="AC625" s="0" t="n">
        <f aca="false">IF(OR(AC$3="",Consolidado!$D625=""),0,IF(ISNUMBER(SEARCH(AC$3,Consolidado!$D625)),IF(COUNTIFS(Consolidado!$AC$5:AC625,Consolidado!$AC625,Consolidado!$D$5:D625,"*"&amp;AC$3&amp;"*")=1,1,0),0))</f>
        <v>0</v>
      </c>
      <c r="AD625" s="0" t="n">
        <f aca="false">IF(OR(AD$3="",Consolidado!$D625=""),0,IF(ISNUMBER(SEARCH(AD$3,Consolidado!$D625)),IF(COUNTIFS(Consolidado!$AC$5:AC625,Consolidado!$AC625,Consolidado!$D$5:D625,"*"&amp;AD$3&amp;"*")=1,1,0),0))</f>
        <v>0</v>
      </c>
      <c r="AE625" s="0" t="n">
        <f aca="false">IF(OR(AE$3="",Consolidado!$D625=""),0,IF(ISNUMBER(SEARCH(AE$3,Consolidado!$D625)),IF(COUNTIFS(Consolidado!$AC$5:AC625,Consolidado!$AC625,Consolidado!$D$5:D625,"*"&amp;AE$3&amp;"*")=1,1,0),0))</f>
        <v>0</v>
      </c>
      <c r="AF625" s="0" t="n">
        <f aca="false">IF(OR(AF$3="",Consolidado!$D625=""),0,IF(ISNUMBER(SEARCH(AF$3,Consolidado!$D625)),IF(COUNTIFS(Consolidado!$AC$5:AC625,Consolidado!$AC625,Consolidado!$D$5:D625,"*"&amp;AF$3&amp;"*")=1,1,0),0))</f>
        <v>0</v>
      </c>
      <c r="AG625" s="0" t="n">
        <f aca="false">IF(OR(AG$3="",Consolidado!$D625=""),0,IF(ISNUMBER(SEARCH(AG$3,Consolidado!$D625)),IF(COUNTIFS(Consolidado!$AC$5:AC625,Consolidado!$AC625,Consolidado!$D$5:D625,"*"&amp;AG$3&amp;"*")=1,1,0),0))</f>
        <v>0</v>
      </c>
      <c r="AH625" s="0" t="n">
        <f aca="false">IF(OR(AH$3="",Consolidado!$D625=""),0,IF(ISNUMBER(SEARCH(AH$3,Consolidado!$D625)),IF(COUNTIFS(Consolidado!$AC$5:AC625,Consolidado!$AC625,Consolidado!$D$5:D625,"*"&amp;AH$3&amp;"*")=1,1,0),0))</f>
        <v>0</v>
      </c>
      <c r="AI625" s="0" t="n">
        <f aca="false">IF(OR(AI$3="",Consolidado!$D625=""),0,IF(ISNUMBER(SEARCH(AI$3,Consolidado!$D625)),IF(COUNTIFS(Consolidado!$AC$5:AC625,Consolidado!$AC625,Consolidado!$D$5:D625,"*"&amp;AI$3&amp;"*")=1,1,0),0))</f>
        <v>0</v>
      </c>
      <c r="AJ625" s="0" t="n">
        <f aca="false">IF(OR(AJ$3="",Consolidado!$D625=""),0,IF(ISNUMBER(SEARCH(AJ$3,Consolidado!$D625)),IF(COUNTIFS(Consolidado!$AC$5:AC625,Consolidado!$AC625,Consolidado!$D$5:D625,"*"&amp;AJ$3&amp;"*")=1,1,0),0))</f>
        <v>0</v>
      </c>
      <c r="AK625" s="0" t="n">
        <f aca="false">IF(OR(AK$3="",Consolidado!$D625=""),0,IF(ISNUMBER(SEARCH(AK$3,Consolidado!$D625)),IF(COUNTIFS(Consolidado!$AC$5:AC625,Consolidado!$AC625,Consolidado!$D$5:D625,"*"&amp;AK$3&amp;"*")=1,1,0),0))</f>
        <v>0</v>
      </c>
      <c r="AL625" s="0" t="n">
        <f aca="false">IF(OR(AL$3="",Consolidado!$D625=""),0,IF(ISNUMBER(SEARCH(AL$3,Consolidado!$D625)),IF(COUNTIFS(Consolidado!$AC$5:AC625,Consolidado!$AC625,Consolidado!$D$5:D625,"*"&amp;AL$3&amp;"*")=1,1,0),0))</f>
        <v>0</v>
      </c>
      <c r="AM625" s="0" t="n">
        <f aca="false">IF(OR(AM$3="",Consolidado!$D625=""),0,IF(ISNUMBER(SEARCH(AM$3,Consolidado!$D625)),IF(COUNTIFS(Consolidado!$AC$5:AC625,Consolidado!$AC625,Consolidado!$D$5:D625,"*"&amp;AM$3&amp;"*")=1,1,0),0))</f>
        <v>0</v>
      </c>
      <c r="AN625" s="0" t="n">
        <f aca="false">IF(OR(AN$3="",Consolidado!$D625=""),0,IF(ISNUMBER(SEARCH(AN$3,Consolidado!$D625)),IF(COUNTIFS(Consolidado!$AC$5:AC625,Consolidado!$AC625,Consolidado!$D$5:D625,"*"&amp;AN$3&amp;"*")=1,1,0),0))</f>
        <v>0</v>
      </c>
      <c r="AO625" s="0" t="n">
        <f aca="false">IF(OR(AO$3="",Consolidado!$D625=""),0,IF(ISNUMBER(SEARCH(AO$3,Consolidado!$D625)),IF(COUNTIFS(Consolidado!$AC$5:AC625,Consolidado!$AC625,Consolidado!$D$5:D625,"*"&amp;AO$3&amp;"*")=1,1,0),0))</f>
        <v>0</v>
      </c>
    </row>
    <row r="626" customFormat="false" ht="15" hidden="false" customHeight="false" outlineLevel="0" collapsed="false">
      <c r="B626" s="0" t="n">
        <f aca="false">IF(OR(B$3="",Consolidado!$D626=""),0,IF(ISNUMBER(SEARCH(B$3,Consolidado!$D626)),IF(COUNTIFS(Consolidado!$AC$5:AC626,Consolidado!$AC626,Consolidado!$D$5:D626,"*"&amp;B$3&amp;"*")=1,1,0),0))</f>
        <v>0</v>
      </c>
      <c r="C626" s="0" t="n">
        <f aca="false">IF(OR(C$3="",Consolidado!$D626=""),0,IF(ISNUMBER(SEARCH(C$3,Consolidado!$D626)),IF(COUNTIFS(Consolidado!$AC$5:AC626,Consolidado!$AC626,Consolidado!$D$5:D626,"*"&amp;C$3&amp;"*")=1,1,0),0))</f>
        <v>0</v>
      </c>
      <c r="D626" s="0" t="n">
        <f aca="false">IF(OR(D$3="",Consolidado!$D626=""),0,IF(ISNUMBER(SEARCH(D$3,Consolidado!$D626)),IF(COUNTIFS(Consolidado!$AC$5:AC626,Consolidado!$AC626,Consolidado!$D$5:D626,"*"&amp;D$3&amp;"*")=1,1,0),0))</f>
        <v>0</v>
      </c>
      <c r="E626" s="0" t="n">
        <f aca="false">IF(OR(E$3="",Consolidado!$D626=""),0,IF(ISNUMBER(SEARCH(E$3,Consolidado!$D626)),IF(COUNTIFS(Consolidado!$AC$5:AC626,Consolidado!$AC626,Consolidado!$D$5:D626,"*"&amp;E$3&amp;"*")=1,1,0),0))</f>
        <v>0</v>
      </c>
      <c r="F626" s="0" t="n">
        <f aca="false">IF(OR(F$3="",Consolidado!$D626=""),0,IF(ISNUMBER(SEARCH(F$3,Consolidado!$D626)),IF(COUNTIFS(Consolidado!$AC$5:AC626,Consolidado!$AC626,Consolidado!$D$5:D626,"*"&amp;F$3&amp;"*")=1,1,0),0))</f>
        <v>0</v>
      </c>
      <c r="G626" s="0" t="n">
        <f aca="false">IF(OR(G$3="",Consolidado!$D626=""),0,IF(ISNUMBER(SEARCH(G$3,Consolidado!$D626)),IF(COUNTIFS(Consolidado!$AC$5:AC626,Consolidado!$AC626,Consolidado!$D$5:D626,"*"&amp;G$3&amp;"*")=1,1,0),0))</f>
        <v>0</v>
      </c>
      <c r="H626" s="0" t="n">
        <f aca="false">IF(OR(H$3="",Consolidado!$D626=""),0,IF(ISNUMBER(SEARCH(H$3,Consolidado!$D626)),IF(COUNTIFS(Consolidado!$AC$5:AC626,Consolidado!$AC626,Consolidado!$D$5:D626,"*"&amp;H$3&amp;"*")=1,1,0),0))</f>
        <v>0</v>
      </c>
      <c r="I626" s="0" t="n">
        <f aca="false">IF(OR(I$3="",Consolidado!$D626=""),0,IF(ISNUMBER(SEARCH(I$3,Consolidado!$D626)),IF(COUNTIFS(Consolidado!$AC$5:AC626,Consolidado!$AC626,Consolidado!$D$5:D626,"*"&amp;I$3&amp;"*")=1,1,0),0))</f>
        <v>0</v>
      </c>
      <c r="J626" s="0" t="n">
        <f aca="false">IF(OR(J$3="",Consolidado!$D626=""),0,IF(ISNUMBER(SEARCH(J$3,Consolidado!$D626)),IF(COUNTIFS(Consolidado!$AC$5:AC626,Consolidado!$AC626,Consolidado!$D$5:D626,"*"&amp;J$3&amp;"*")=1,1,0),0))</f>
        <v>0</v>
      </c>
      <c r="K626" s="0" t="n">
        <f aca="false">IF(OR(K$3="",Consolidado!$D626=""),0,IF(ISNUMBER(SEARCH(K$3,Consolidado!$D626)),IF(COUNTIFS(Consolidado!$AC$5:AC626,Consolidado!$AC626,Consolidado!$D$5:D626,"*"&amp;K$3&amp;"*")=1,1,0),0))</f>
        <v>0</v>
      </c>
      <c r="L626" s="0" t="n">
        <f aca="false">IF(OR(L$3="",Consolidado!$D626=""),0,IF(ISNUMBER(SEARCH(L$3,Consolidado!$D626)),IF(COUNTIFS(Consolidado!$AC$5:AC626,Consolidado!$AC626,Consolidado!$D$5:D626,"*"&amp;L$3&amp;"*")=1,1,0),0))</f>
        <v>0</v>
      </c>
      <c r="M626" s="0" t="n">
        <f aca="false">IF(OR(M$3="",Consolidado!$D626=""),0,IF(ISNUMBER(SEARCH(M$3,Consolidado!$D626)),IF(COUNTIFS(Consolidado!$AC$5:AC626,Consolidado!$AC626,Consolidado!$D$5:D626,"*"&amp;M$3&amp;"*")=1,1,0),0))</f>
        <v>0</v>
      </c>
      <c r="N626" s="0" t="n">
        <f aca="false">IF(OR(N$3="",Consolidado!$D626=""),0,IF(ISNUMBER(SEARCH(N$3,Consolidado!$D626)),IF(COUNTIFS(Consolidado!$AC$5:AC626,Consolidado!$AC626,Consolidado!$D$5:D626,"*"&amp;N$3&amp;"*")=1,1,0),0))</f>
        <v>0</v>
      </c>
      <c r="O626" s="0" t="n">
        <f aca="false">IF(OR(O$3="",Consolidado!$D626=""),0,IF(ISNUMBER(SEARCH(O$3,Consolidado!$D626)),IF(COUNTIFS(Consolidado!$AC$5:AC626,Consolidado!$AC626,Consolidado!$D$5:D626,"*"&amp;O$3&amp;"*")=1,1,0),0))</f>
        <v>0</v>
      </c>
      <c r="P626" s="0" t="n">
        <f aca="false">IF(OR(P$3="",Consolidado!$D626=""),0,IF(ISNUMBER(SEARCH(P$3,Consolidado!$D626)),IF(COUNTIFS(Consolidado!$AC$5:AC626,Consolidado!$AC626,Consolidado!$D$5:D626,"*"&amp;P$3&amp;"*")=1,1,0),0))</f>
        <v>0</v>
      </c>
      <c r="Q626" s="0" t="n">
        <f aca="false">IF(OR(Q$3="",Consolidado!$D626=""),0,IF(ISNUMBER(SEARCH(Q$3,Consolidado!$D626)),IF(COUNTIFS(Consolidado!$AC$5:AC626,Consolidado!$AC626,Consolidado!$D$5:D626,"*"&amp;Q$3&amp;"*")=1,1,0),0))</f>
        <v>0</v>
      </c>
      <c r="R626" s="0" t="n">
        <f aca="false">IF(OR(R$3="",Consolidado!$D626=""),0,IF(ISNUMBER(SEARCH(R$3,Consolidado!$D626)),IF(COUNTIFS(Consolidado!$AC$5:AC626,Consolidado!$AC626,Consolidado!$D$5:D626,"*"&amp;R$3&amp;"*")=1,1,0),0))</f>
        <v>0</v>
      </c>
      <c r="S626" s="0" t="n">
        <f aca="false">IF(OR(S$3="",Consolidado!$D626=""),0,IF(ISNUMBER(SEARCH(S$3,Consolidado!$D626)),IF(COUNTIFS(Consolidado!$AC$5:AC626,Consolidado!$AC626,Consolidado!$D$5:D626,"*"&amp;S$3&amp;"*")=1,1,0),0))</f>
        <v>0</v>
      </c>
      <c r="T626" s="0" t="n">
        <f aca="false">IF(OR(T$3="",Consolidado!$D626=""),0,IF(ISNUMBER(SEARCH(T$3,Consolidado!$D626)),IF(COUNTIFS(Consolidado!$AC$5:AC626,Consolidado!$AC626,Consolidado!$D$5:D626,"*"&amp;T$3&amp;"*")=1,1,0),0))</f>
        <v>0</v>
      </c>
      <c r="U626" s="0" t="n">
        <f aca="false">IF(OR(U$3="",Consolidado!$D626=""),0,IF(ISNUMBER(SEARCH(U$3,Consolidado!$D626)),IF(COUNTIFS(Consolidado!$AC$5:AC626,Consolidado!$AC626,Consolidado!$D$5:D626,"*"&amp;U$3&amp;"*")=1,1,0),0))</f>
        <v>0</v>
      </c>
      <c r="V626" s="0" t="n">
        <f aca="false">IF(OR(V$3="",Consolidado!$D626=""),0,IF(ISNUMBER(SEARCH(V$3,Consolidado!$D626)),IF(COUNTIFS(Consolidado!$AC$5:AC626,Consolidado!$AC626,Consolidado!$D$5:D626,"*"&amp;V$3&amp;"*")=1,1,0),0))</f>
        <v>0</v>
      </c>
      <c r="W626" s="0" t="n">
        <f aca="false">IF(OR(W$3="",Consolidado!$D626=""),0,IF(ISNUMBER(SEARCH(W$3,Consolidado!$D626)),IF(COUNTIFS(Consolidado!$AC$5:AC626,Consolidado!$AC626,Consolidado!$D$5:D626,"*"&amp;W$3&amp;"*")=1,1,0),0))</f>
        <v>0</v>
      </c>
      <c r="X626" s="0" t="n">
        <f aca="false">IF(OR(X$3="",Consolidado!$D626=""),0,IF(ISNUMBER(SEARCH(X$3,Consolidado!$D626)),IF(COUNTIFS(Consolidado!$AC$5:AC626,Consolidado!$AC626,Consolidado!$D$5:D626,"*"&amp;X$3&amp;"*")=1,1,0),0))</f>
        <v>0</v>
      </c>
      <c r="Y626" s="0" t="n">
        <f aca="false">IF(OR(Y$3="",Consolidado!$D626=""),0,IF(ISNUMBER(SEARCH(Y$3,Consolidado!$D626)),IF(COUNTIFS(Consolidado!$AC$5:AC626,Consolidado!$AC626,Consolidado!$D$5:D626,"*"&amp;Y$3&amp;"*")=1,1,0),0))</f>
        <v>0</v>
      </c>
      <c r="Z626" s="0" t="n">
        <f aca="false">IF(OR(Z$3="",Consolidado!$D626=""),0,IF(ISNUMBER(SEARCH(Z$3,Consolidado!$D626)),IF(COUNTIFS(Consolidado!$AC$5:AC626,Consolidado!$AC626,Consolidado!$D$5:D626,"*"&amp;Z$3&amp;"*")=1,1,0),0))</f>
        <v>0</v>
      </c>
      <c r="AA626" s="0" t="n">
        <f aca="false">IF(OR(AA$3="",Consolidado!$D626=""),0,IF(ISNUMBER(SEARCH(AA$3,Consolidado!$D626)),IF(COUNTIFS(Consolidado!$AC$5:AC626,Consolidado!$AC626,Consolidado!$D$5:D626,"*"&amp;AA$3&amp;"*")=1,1,0),0))</f>
        <v>0</v>
      </c>
      <c r="AB626" s="0" t="n">
        <f aca="false">IF(OR(AB$3="",Consolidado!$D626=""),0,IF(ISNUMBER(SEARCH(AB$3,Consolidado!$D626)),IF(COUNTIFS(Consolidado!$AC$5:AC626,Consolidado!$AC626,Consolidado!$D$5:D626,"*"&amp;AB$3&amp;"*")=1,1,0),0))</f>
        <v>0</v>
      </c>
      <c r="AC626" s="0" t="n">
        <f aca="false">IF(OR(AC$3="",Consolidado!$D626=""),0,IF(ISNUMBER(SEARCH(AC$3,Consolidado!$D626)),IF(COUNTIFS(Consolidado!$AC$5:AC626,Consolidado!$AC626,Consolidado!$D$5:D626,"*"&amp;AC$3&amp;"*")=1,1,0),0))</f>
        <v>0</v>
      </c>
      <c r="AD626" s="0" t="n">
        <f aca="false">IF(OR(AD$3="",Consolidado!$D626=""),0,IF(ISNUMBER(SEARCH(AD$3,Consolidado!$D626)),IF(COUNTIFS(Consolidado!$AC$5:AC626,Consolidado!$AC626,Consolidado!$D$5:D626,"*"&amp;AD$3&amp;"*")=1,1,0),0))</f>
        <v>0</v>
      </c>
      <c r="AE626" s="0" t="n">
        <f aca="false">IF(OR(AE$3="",Consolidado!$D626=""),0,IF(ISNUMBER(SEARCH(AE$3,Consolidado!$D626)),IF(COUNTIFS(Consolidado!$AC$5:AC626,Consolidado!$AC626,Consolidado!$D$5:D626,"*"&amp;AE$3&amp;"*")=1,1,0),0))</f>
        <v>0</v>
      </c>
      <c r="AF626" s="0" t="n">
        <f aca="false">IF(OR(AF$3="",Consolidado!$D626=""),0,IF(ISNUMBER(SEARCH(AF$3,Consolidado!$D626)),IF(COUNTIFS(Consolidado!$AC$5:AC626,Consolidado!$AC626,Consolidado!$D$5:D626,"*"&amp;AF$3&amp;"*")=1,1,0),0))</f>
        <v>0</v>
      </c>
      <c r="AG626" s="0" t="n">
        <f aca="false">IF(OR(AG$3="",Consolidado!$D626=""),0,IF(ISNUMBER(SEARCH(AG$3,Consolidado!$D626)),IF(COUNTIFS(Consolidado!$AC$5:AC626,Consolidado!$AC626,Consolidado!$D$5:D626,"*"&amp;AG$3&amp;"*")=1,1,0),0))</f>
        <v>0</v>
      </c>
      <c r="AH626" s="0" t="n">
        <f aca="false">IF(OR(AH$3="",Consolidado!$D626=""),0,IF(ISNUMBER(SEARCH(AH$3,Consolidado!$D626)),IF(COUNTIFS(Consolidado!$AC$5:AC626,Consolidado!$AC626,Consolidado!$D$5:D626,"*"&amp;AH$3&amp;"*")=1,1,0),0))</f>
        <v>0</v>
      </c>
      <c r="AI626" s="0" t="n">
        <f aca="false">IF(OR(AI$3="",Consolidado!$D626=""),0,IF(ISNUMBER(SEARCH(AI$3,Consolidado!$D626)),IF(COUNTIFS(Consolidado!$AC$5:AC626,Consolidado!$AC626,Consolidado!$D$5:D626,"*"&amp;AI$3&amp;"*")=1,1,0),0))</f>
        <v>0</v>
      </c>
      <c r="AJ626" s="0" t="n">
        <f aca="false">IF(OR(AJ$3="",Consolidado!$D626=""),0,IF(ISNUMBER(SEARCH(AJ$3,Consolidado!$D626)),IF(COUNTIFS(Consolidado!$AC$5:AC626,Consolidado!$AC626,Consolidado!$D$5:D626,"*"&amp;AJ$3&amp;"*")=1,1,0),0))</f>
        <v>0</v>
      </c>
      <c r="AK626" s="0" t="n">
        <f aca="false">IF(OR(AK$3="",Consolidado!$D626=""),0,IF(ISNUMBER(SEARCH(AK$3,Consolidado!$D626)),IF(COUNTIFS(Consolidado!$AC$5:AC626,Consolidado!$AC626,Consolidado!$D$5:D626,"*"&amp;AK$3&amp;"*")=1,1,0),0))</f>
        <v>0</v>
      </c>
      <c r="AL626" s="0" t="n">
        <f aca="false">IF(OR(AL$3="",Consolidado!$D626=""),0,IF(ISNUMBER(SEARCH(AL$3,Consolidado!$D626)),IF(COUNTIFS(Consolidado!$AC$5:AC626,Consolidado!$AC626,Consolidado!$D$5:D626,"*"&amp;AL$3&amp;"*")=1,1,0),0))</f>
        <v>0</v>
      </c>
      <c r="AM626" s="0" t="n">
        <f aca="false">IF(OR(AM$3="",Consolidado!$D626=""),0,IF(ISNUMBER(SEARCH(AM$3,Consolidado!$D626)),IF(COUNTIFS(Consolidado!$AC$5:AC626,Consolidado!$AC626,Consolidado!$D$5:D626,"*"&amp;AM$3&amp;"*")=1,1,0),0))</f>
        <v>0</v>
      </c>
      <c r="AN626" s="0" t="n">
        <f aca="false">IF(OR(AN$3="",Consolidado!$D626=""),0,IF(ISNUMBER(SEARCH(AN$3,Consolidado!$D626)),IF(COUNTIFS(Consolidado!$AC$5:AC626,Consolidado!$AC626,Consolidado!$D$5:D626,"*"&amp;AN$3&amp;"*")=1,1,0),0))</f>
        <v>0</v>
      </c>
      <c r="AO626" s="0" t="n">
        <f aca="false">IF(OR(AO$3="",Consolidado!$D626=""),0,IF(ISNUMBER(SEARCH(AO$3,Consolidado!$D626)),IF(COUNTIFS(Consolidado!$AC$5:AC626,Consolidado!$AC626,Consolidado!$D$5:D626,"*"&amp;AO$3&amp;"*")=1,1,0),0))</f>
        <v>0</v>
      </c>
    </row>
    <row r="627" customFormat="false" ht="15" hidden="false" customHeight="false" outlineLevel="0" collapsed="false">
      <c r="B627" s="0" t="n">
        <f aca="false">IF(OR(B$3="",Consolidado!$D627=""),0,IF(ISNUMBER(SEARCH(B$3,Consolidado!$D627)),IF(COUNTIFS(Consolidado!$AC$5:AC627,Consolidado!$AC627,Consolidado!$D$5:D627,"*"&amp;B$3&amp;"*")=1,1,0),0))</f>
        <v>0</v>
      </c>
      <c r="C627" s="0" t="n">
        <f aca="false">IF(OR(C$3="",Consolidado!$D627=""),0,IF(ISNUMBER(SEARCH(C$3,Consolidado!$D627)),IF(COUNTIFS(Consolidado!$AC$5:AC627,Consolidado!$AC627,Consolidado!$D$5:D627,"*"&amp;C$3&amp;"*")=1,1,0),0))</f>
        <v>0</v>
      </c>
      <c r="D627" s="0" t="n">
        <f aca="false">IF(OR(D$3="",Consolidado!$D627=""),0,IF(ISNUMBER(SEARCH(D$3,Consolidado!$D627)),IF(COUNTIFS(Consolidado!$AC$5:AC627,Consolidado!$AC627,Consolidado!$D$5:D627,"*"&amp;D$3&amp;"*")=1,1,0),0))</f>
        <v>0</v>
      </c>
      <c r="E627" s="0" t="n">
        <f aca="false">IF(OR(E$3="",Consolidado!$D627=""),0,IF(ISNUMBER(SEARCH(E$3,Consolidado!$D627)),IF(COUNTIFS(Consolidado!$AC$5:AC627,Consolidado!$AC627,Consolidado!$D$5:D627,"*"&amp;E$3&amp;"*")=1,1,0),0))</f>
        <v>0</v>
      </c>
      <c r="F627" s="0" t="n">
        <f aca="false">IF(OR(F$3="",Consolidado!$D627=""),0,IF(ISNUMBER(SEARCH(F$3,Consolidado!$D627)),IF(COUNTIFS(Consolidado!$AC$5:AC627,Consolidado!$AC627,Consolidado!$D$5:D627,"*"&amp;F$3&amp;"*")=1,1,0),0))</f>
        <v>0</v>
      </c>
      <c r="G627" s="0" t="n">
        <f aca="false">IF(OR(G$3="",Consolidado!$D627=""),0,IF(ISNUMBER(SEARCH(G$3,Consolidado!$D627)),IF(COUNTIFS(Consolidado!$AC$5:AC627,Consolidado!$AC627,Consolidado!$D$5:D627,"*"&amp;G$3&amp;"*")=1,1,0),0))</f>
        <v>0</v>
      </c>
      <c r="H627" s="0" t="n">
        <f aca="false">IF(OR(H$3="",Consolidado!$D627=""),0,IF(ISNUMBER(SEARCH(H$3,Consolidado!$D627)),IF(COUNTIFS(Consolidado!$AC$5:AC627,Consolidado!$AC627,Consolidado!$D$5:D627,"*"&amp;H$3&amp;"*")=1,1,0),0))</f>
        <v>0</v>
      </c>
      <c r="I627" s="0" t="n">
        <f aca="false">IF(OR(I$3="",Consolidado!$D627=""),0,IF(ISNUMBER(SEARCH(I$3,Consolidado!$D627)),IF(COUNTIFS(Consolidado!$AC$5:AC627,Consolidado!$AC627,Consolidado!$D$5:D627,"*"&amp;I$3&amp;"*")=1,1,0),0))</f>
        <v>0</v>
      </c>
      <c r="J627" s="0" t="n">
        <f aca="false">IF(OR(J$3="",Consolidado!$D627=""),0,IF(ISNUMBER(SEARCH(J$3,Consolidado!$D627)),IF(COUNTIFS(Consolidado!$AC$5:AC627,Consolidado!$AC627,Consolidado!$D$5:D627,"*"&amp;J$3&amp;"*")=1,1,0),0))</f>
        <v>0</v>
      </c>
      <c r="K627" s="0" t="n">
        <f aca="false">IF(OR(K$3="",Consolidado!$D627=""),0,IF(ISNUMBER(SEARCH(K$3,Consolidado!$D627)),IF(COUNTIFS(Consolidado!$AC$5:AC627,Consolidado!$AC627,Consolidado!$D$5:D627,"*"&amp;K$3&amp;"*")=1,1,0),0))</f>
        <v>0</v>
      </c>
      <c r="L627" s="0" t="n">
        <f aca="false">IF(OR(L$3="",Consolidado!$D627=""),0,IF(ISNUMBER(SEARCH(L$3,Consolidado!$D627)),IF(COUNTIFS(Consolidado!$AC$5:AC627,Consolidado!$AC627,Consolidado!$D$5:D627,"*"&amp;L$3&amp;"*")=1,1,0),0))</f>
        <v>0</v>
      </c>
      <c r="M627" s="0" t="n">
        <f aca="false">IF(OR(M$3="",Consolidado!$D627=""),0,IF(ISNUMBER(SEARCH(M$3,Consolidado!$D627)),IF(COUNTIFS(Consolidado!$AC$5:AC627,Consolidado!$AC627,Consolidado!$D$5:D627,"*"&amp;M$3&amp;"*")=1,1,0),0))</f>
        <v>0</v>
      </c>
      <c r="N627" s="0" t="n">
        <f aca="false">IF(OR(N$3="",Consolidado!$D627=""),0,IF(ISNUMBER(SEARCH(N$3,Consolidado!$D627)),IF(COUNTIFS(Consolidado!$AC$5:AC627,Consolidado!$AC627,Consolidado!$D$5:D627,"*"&amp;N$3&amp;"*")=1,1,0),0))</f>
        <v>0</v>
      </c>
      <c r="O627" s="0" t="n">
        <f aca="false">IF(OR(O$3="",Consolidado!$D627=""),0,IF(ISNUMBER(SEARCH(O$3,Consolidado!$D627)),IF(COUNTIFS(Consolidado!$AC$5:AC627,Consolidado!$AC627,Consolidado!$D$5:D627,"*"&amp;O$3&amp;"*")=1,1,0),0))</f>
        <v>0</v>
      </c>
      <c r="P627" s="0" t="n">
        <f aca="false">IF(OR(P$3="",Consolidado!$D627=""),0,IF(ISNUMBER(SEARCH(P$3,Consolidado!$D627)),IF(COUNTIFS(Consolidado!$AC$5:AC627,Consolidado!$AC627,Consolidado!$D$5:D627,"*"&amp;P$3&amp;"*")=1,1,0),0))</f>
        <v>0</v>
      </c>
      <c r="Q627" s="0" t="n">
        <f aca="false">IF(OR(Q$3="",Consolidado!$D627=""),0,IF(ISNUMBER(SEARCH(Q$3,Consolidado!$D627)),IF(COUNTIFS(Consolidado!$AC$5:AC627,Consolidado!$AC627,Consolidado!$D$5:D627,"*"&amp;Q$3&amp;"*")=1,1,0),0))</f>
        <v>0</v>
      </c>
      <c r="R627" s="0" t="n">
        <f aca="false">IF(OR(R$3="",Consolidado!$D627=""),0,IF(ISNUMBER(SEARCH(R$3,Consolidado!$D627)),IF(COUNTIFS(Consolidado!$AC$5:AC627,Consolidado!$AC627,Consolidado!$D$5:D627,"*"&amp;R$3&amp;"*")=1,1,0),0))</f>
        <v>0</v>
      </c>
      <c r="S627" s="0" t="n">
        <f aca="false">IF(OR(S$3="",Consolidado!$D627=""),0,IF(ISNUMBER(SEARCH(S$3,Consolidado!$D627)),IF(COUNTIFS(Consolidado!$AC$5:AC627,Consolidado!$AC627,Consolidado!$D$5:D627,"*"&amp;S$3&amp;"*")=1,1,0),0))</f>
        <v>0</v>
      </c>
      <c r="T627" s="0" t="n">
        <f aca="false">IF(OR(T$3="",Consolidado!$D627=""),0,IF(ISNUMBER(SEARCH(T$3,Consolidado!$D627)),IF(COUNTIFS(Consolidado!$AC$5:AC627,Consolidado!$AC627,Consolidado!$D$5:D627,"*"&amp;T$3&amp;"*")=1,1,0),0))</f>
        <v>0</v>
      </c>
      <c r="U627" s="0" t="n">
        <f aca="false">IF(OR(U$3="",Consolidado!$D627=""),0,IF(ISNUMBER(SEARCH(U$3,Consolidado!$D627)),IF(COUNTIFS(Consolidado!$AC$5:AC627,Consolidado!$AC627,Consolidado!$D$5:D627,"*"&amp;U$3&amp;"*")=1,1,0),0))</f>
        <v>0</v>
      </c>
      <c r="V627" s="0" t="n">
        <f aca="false">IF(OR(V$3="",Consolidado!$D627=""),0,IF(ISNUMBER(SEARCH(V$3,Consolidado!$D627)),IF(COUNTIFS(Consolidado!$AC$5:AC627,Consolidado!$AC627,Consolidado!$D$5:D627,"*"&amp;V$3&amp;"*")=1,1,0),0))</f>
        <v>0</v>
      </c>
      <c r="W627" s="0" t="n">
        <f aca="false">IF(OR(W$3="",Consolidado!$D627=""),0,IF(ISNUMBER(SEARCH(W$3,Consolidado!$D627)),IF(COUNTIFS(Consolidado!$AC$5:AC627,Consolidado!$AC627,Consolidado!$D$5:D627,"*"&amp;W$3&amp;"*")=1,1,0),0))</f>
        <v>0</v>
      </c>
      <c r="X627" s="0" t="n">
        <f aca="false">IF(OR(X$3="",Consolidado!$D627=""),0,IF(ISNUMBER(SEARCH(X$3,Consolidado!$D627)),IF(COUNTIFS(Consolidado!$AC$5:AC627,Consolidado!$AC627,Consolidado!$D$5:D627,"*"&amp;X$3&amp;"*")=1,1,0),0))</f>
        <v>0</v>
      </c>
      <c r="Y627" s="0" t="n">
        <f aca="false">IF(OR(Y$3="",Consolidado!$D627=""),0,IF(ISNUMBER(SEARCH(Y$3,Consolidado!$D627)),IF(COUNTIFS(Consolidado!$AC$5:AC627,Consolidado!$AC627,Consolidado!$D$5:D627,"*"&amp;Y$3&amp;"*")=1,1,0),0))</f>
        <v>0</v>
      </c>
      <c r="Z627" s="0" t="n">
        <f aca="false">IF(OR(Z$3="",Consolidado!$D627=""),0,IF(ISNUMBER(SEARCH(Z$3,Consolidado!$D627)),IF(COUNTIFS(Consolidado!$AC$5:AC627,Consolidado!$AC627,Consolidado!$D$5:D627,"*"&amp;Z$3&amp;"*")=1,1,0),0))</f>
        <v>0</v>
      </c>
      <c r="AA627" s="0" t="n">
        <f aca="false">IF(OR(AA$3="",Consolidado!$D627=""),0,IF(ISNUMBER(SEARCH(AA$3,Consolidado!$D627)),IF(COUNTIFS(Consolidado!$AC$5:AC627,Consolidado!$AC627,Consolidado!$D$5:D627,"*"&amp;AA$3&amp;"*")=1,1,0),0))</f>
        <v>0</v>
      </c>
      <c r="AB627" s="0" t="n">
        <f aca="false">IF(OR(AB$3="",Consolidado!$D627=""),0,IF(ISNUMBER(SEARCH(AB$3,Consolidado!$D627)),IF(COUNTIFS(Consolidado!$AC$5:AC627,Consolidado!$AC627,Consolidado!$D$5:D627,"*"&amp;AB$3&amp;"*")=1,1,0),0))</f>
        <v>0</v>
      </c>
      <c r="AC627" s="0" t="n">
        <f aca="false">IF(OR(AC$3="",Consolidado!$D627=""),0,IF(ISNUMBER(SEARCH(AC$3,Consolidado!$D627)),IF(COUNTIFS(Consolidado!$AC$5:AC627,Consolidado!$AC627,Consolidado!$D$5:D627,"*"&amp;AC$3&amp;"*")=1,1,0),0))</f>
        <v>0</v>
      </c>
      <c r="AD627" s="0" t="n">
        <f aca="false">IF(OR(AD$3="",Consolidado!$D627=""),0,IF(ISNUMBER(SEARCH(AD$3,Consolidado!$D627)),IF(COUNTIFS(Consolidado!$AC$5:AC627,Consolidado!$AC627,Consolidado!$D$5:D627,"*"&amp;AD$3&amp;"*")=1,1,0),0))</f>
        <v>0</v>
      </c>
      <c r="AE627" s="0" t="n">
        <f aca="false">IF(OR(AE$3="",Consolidado!$D627=""),0,IF(ISNUMBER(SEARCH(AE$3,Consolidado!$D627)),IF(COUNTIFS(Consolidado!$AC$5:AC627,Consolidado!$AC627,Consolidado!$D$5:D627,"*"&amp;AE$3&amp;"*")=1,1,0),0))</f>
        <v>0</v>
      </c>
      <c r="AF627" s="0" t="n">
        <f aca="false">IF(OR(AF$3="",Consolidado!$D627=""),0,IF(ISNUMBER(SEARCH(AF$3,Consolidado!$D627)),IF(COUNTIFS(Consolidado!$AC$5:AC627,Consolidado!$AC627,Consolidado!$D$5:D627,"*"&amp;AF$3&amp;"*")=1,1,0),0))</f>
        <v>0</v>
      </c>
      <c r="AG627" s="0" t="n">
        <f aca="false">IF(OR(AG$3="",Consolidado!$D627=""),0,IF(ISNUMBER(SEARCH(AG$3,Consolidado!$D627)),IF(COUNTIFS(Consolidado!$AC$5:AC627,Consolidado!$AC627,Consolidado!$D$5:D627,"*"&amp;AG$3&amp;"*")=1,1,0),0))</f>
        <v>0</v>
      </c>
      <c r="AH627" s="0" t="n">
        <f aca="false">IF(OR(AH$3="",Consolidado!$D627=""),0,IF(ISNUMBER(SEARCH(AH$3,Consolidado!$D627)),IF(COUNTIFS(Consolidado!$AC$5:AC627,Consolidado!$AC627,Consolidado!$D$5:D627,"*"&amp;AH$3&amp;"*")=1,1,0),0))</f>
        <v>0</v>
      </c>
      <c r="AI627" s="0" t="n">
        <f aca="false">IF(OR(AI$3="",Consolidado!$D627=""),0,IF(ISNUMBER(SEARCH(AI$3,Consolidado!$D627)),IF(COUNTIFS(Consolidado!$AC$5:AC627,Consolidado!$AC627,Consolidado!$D$5:D627,"*"&amp;AI$3&amp;"*")=1,1,0),0))</f>
        <v>0</v>
      </c>
      <c r="AJ627" s="0" t="n">
        <f aca="false">IF(OR(AJ$3="",Consolidado!$D627=""),0,IF(ISNUMBER(SEARCH(AJ$3,Consolidado!$D627)),IF(COUNTIFS(Consolidado!$AC$5:AC627,Consolidado!$AC627,Consolidado!$D$5:D627,"*"&amp;AJ$3&amp;"*")=1,1,0),0))</f>
        <v>0</v>
      </c>
      <c r="AK627" s="0" t="n">
        <f aca="false">IF(OR(AK$3="",Consolidado!$D627=""),0,IF(ISNUMBER(SEARCH(AK$3,Consolidado!$D627)),IF(COUNTIFS(Consolidado!$AC$5:AC627,Consolidado!$AC627,Consolidado!$D$5:D627,"*"&amp;AK$3&amp;"*")=1,1,0),0))</f>
        <v>0</v>
      </c>
      <c r="AL627" s="0" t="n">
        <f aca="false">IF(OR(AL$3="",Consolidado!$D627=""),0,IF(ISNUMBER(SEARCH(AL$3,Consolidado!$D627)),IF(COUNTIFS(Consolidado!$AC$5:AC627,Consolidado!$AC627,Consolidado!$D$5:D627,"*"&amp;AL$3&amp;"*")=1,1,0),0))</f>
        <v>0</v>
      </c>
      <c r="AM627" s="0" t="n">
        <f aca="false">IF(OR(AM$3="",Consolidado!$D627=""),0,IF(ISNUMBER(SEARCH(AM$3,Consolidado!$D627)),IF(COUNTIFS(Consolidado!$AC$5:AC627,Consolidado!$AC627,Consolidado!$D$5:D627,"*"&amp;AM$3&amp;"*")=1,1,0),0))</f>
        <v>0</v>
      </c>
      <c r="AN627" s="0" t="n">
        <f aca="false">IF(OR(AN$3="",Consolidado!$D627=""),0,IF(ISNUMBER(SEARCH(AN$3,Consolidado!$D627)),IF(COUNTIFS(Consolidado!$AC$5:AC627,Consolidado!$AC627,Consolidado!$D$5:D627,"*"&amp;AN$3&amp;"*")=1,1,0),0))</f>
        <v>0</v>
      </c>
      <c r="AO627" s="0" t="n">
        <f aca="false">IF(OR(AO$3="",Consolidado!$D627=""),0,IF(ISNUMBER(SEARCH(AO$3,Consolidado!$D627)),IF(COUNTIFS(Consolidado!$AC$5:AC627,Consolidado!$AC627,Consolidado!$D$5:D627,"*"&amp;AO$3&amp;"*")=1,1,0),0))</f>
        <v>0</v>
      </c>
    </row>
    <row r="628" customFormat="false" ht="15" hidden="false" customHeight="false" outlineLevel="0" collapsed="false">
      <c r="B628" s="0" t="n">
        <f aca="false">IF(OR(B$3="",Consolidado!$D628=""),0,IF(ISNUMBER(SEARCH(B$3,Consolidado!$D628)),IF(COUNTIFS(Consolidado!$AC$5:AC628,Consolidado!$AC628,Consolidado!$D$5:D628,"*"&amp;B$3&amp;"*")=1,1,0),0))</f>
        <v>0</v>
      </c>
      <c r="C628" s="0" t="n">
        <f aca="false">IF(OR(C$3="",Consolidado!$D628=""),0,IF(ISNUMBER(SEARCH(C$3,Consolidado!$D628)),IF(COUNTIFS(Consolidado!$AC$5:AC628,Consolidado!$AC628,Consolidado!$D$5:D628,"*"&amp;C$3&amp;"*")=1,1,0),0))</f>
        <v>0</v>
      </c>
      <c r="D628" s="0" t="n">
        <f aca="false">IF(OR(D$3="",Consolidado!$D628=""),0,IF(ISNUMBER(SEARCH(D$3,Consolidado!$D628)),IF(COUNTIFS(Consolidado!$AC$5:AC628,Consolidado!$AC628,Consolidado!$D$5:D628,"*"&amp;D$3&amp;"*")=1,1,0),0))</f>
        <v>0</v>
      </c>
      <c r="E628" s="0" t="n">
        <f aca="false">IF(OR(E$3="",Consolidado!$D628=""),0,IF(ISNUMBER(SEARCH(E$3,Consolidado!$D628)),IF(COUNTIFS(Consolidado!$AC$5:AC628,Consolidado!$AC628,Consolidado!$D$5:D628,"*"&amp;E$3&amp;"*")=1,1,0),0))</f>
        <v>0</v>
      </c>
      <c r="F628" s="0" t="n">
        <f aca="false">IF(OR(F$3="",Consolidado!$D628=""),0,IF(ISNUMBER(SEARCH(F$3,Consolidado!$D628)),IF(COUNTIFS(Consolidado!$AC$5:AC628,Consolidado!$AC628,Consolidado!$D$5:D628,"*"&amp;F$3&amp;"*")=1,1,0),0))</f>
        <v>0</v>
      </c>
      <c r="G628" s="0" t="n">
        <f aca="false">IF(OR(G$3="",Consolidado!$D628=""),0,IF(ISNUMBER(SEARCH(G$3,Consolidado!$D628)),IF(COUNTIFS(Consolidado!$AC$5:AC628,Consolidado!$AC628,Consolidado!$D$5:D628,"*"&amp;G$3&amp;"*")=1,1,0),0))</f>
        <v>0</v>
      </c>
      <c r="H628" s="0" t="n">
        <f aca="false">IF(OR(H$3="",Consolidado!$D628=""),0,IF(ISNUMBER(SEARCH(H$3,Consolidado!$D628)),IF(COUNTIFS(Consolidado!$AC$5:AC628,Consolidado!$AC628,Consolidado!$D$5:D628,"*"&amp;H$3&amp;"*")=1,1,0),0))</f>
        <v>0</v>
      </c>
      <c r="I628" s="0" t="n">
        <f aca="false">IF(OR(I$3="",Consolidado!$D628=""),0,IF(ISNUMBER(SEARCH(I$3,Consolidado!$D628)),IF(COUNTIFS(Consolidado!$AC$5:AC628,Consolidado!$AC628,Consolidado!$D$5:D628,"*"&amp;I$3&amp;"*")=1,1,0),0))</f>
        <v>0</v>
      </c>
      <c r="J628" s="0" t="n">
        <f aca="false">IF(OR(J$3="",Consolidado!$D628=""),0,IF(ISNUMBER(SEARCH(J$3,Consolidado!$D628)),IF(COUNTIFS(Consolidado!$AC$5:AC628,Consolidado!$AC628,Consolidado!$D$5:D628,"*"&amp;J$3&amp;"*")=1,1,0),0))</f>
        <v>0</v>
      </c>
      <c r="K628" s="0" t="n">
        <f aca="false">IF(OR(K$3="",Consolidado!$D628=""),0,IF(ISNUMBER(SEARCH(K$3,Consolidado!$D628)),IF(COUNTIFS(Consolidado!$AC$5:AC628,Consolidado!$AC628,Consolidado!$D$5:D628,"*"&amp;K$3&amp;"*")=1,1,0),0))</f>
        <v>0</v>
      </c>
      <c r="L628" s="0" t="n">
        <f aca="false">IF(OR(L$3="",Consolidado!$D628=""),0,IF(ISNUMBER(SEARCH(L$3,Consolidado!$D628)),IF(COUNTIFS(Consolidado!$AC$5:AC628,Consolidado!$AC628,Consolidado!$D$5:D628,"*"&amp;L$3&amp;"*")=1,1,0),0))</f>
        <v>0</v>
      </c>
      <c r="M628" s="0" t="n">
        <f aca="false">IF(OR(M$3="",Consolidado!$D628=""),0,IF(ISNUMBER(SEARCH(M$3,Consolidado!$D628)),IF(COUNTIFS(Consolidado!$AC$5:AC628,Consolidado!$AC628,Consolidado!$D$5:D628,"*"&amp;M$3&amp;"*")=1,1,0),0))</f>
        <v>0</v>
      </c>
      <c r="N628" s="0" t="n">
        <f aca="false">IF(OR(N$3="",Consolidado!$D628=""),0,IF(ISNUMBER(SEARCH(N$3,Consolidado!$D628)),IF(COUNTIFS(Consolidado!$AC$5:AC628,Consolidado!$AC628,Consolidado!$D$5:D628,"*"&amp;N$3&amp;"*")=1,1,0),0))</f>
        <v>0</v>
      </c>
      <c r="O628" s="0" t="n">
        <f aca="false">IF(OR(O$3="",Consolidado!$D628=""),0,IF(ISNUMBER(SEARCH(O$3,Consolidado!$D628)),IF(COUNTIFS(Consolidado!$AC$5:AC628,Consolidado!$AC628,Consolidado!$D$5:D628,"*"&amp;O$3&amp;"*")=1,1,0),0))</f>
        <v>0</v>
      </c>
      <c r="P628" s="0" t="n">
        <f aca="false">IF(OR(P$3="",Consolidado!$D628=""),0,IF(ISNUMBER(SEARCH(P$3,Consolidado!$D628)),IF(COUNTIFS(Consolidado!$AC$5:AC628,Consolidado!$AC628,Consolidado!$D$5:D628,"*"&amp;P$3&amp;"*")=1,1,0),0))</f>
        <v>0</v>
      </c>
      <c r="Q628" s="0" t="n">
        <f aca="false">IF(OR(Q$3="",Consolidado!$D628=""),0,IF(ISNUMBER(SEARCH(Q$3,Consolidado!$D628)),IF(COUNTIFS(Consolidado!$AC$5:AC628,Consolidado!$AC628,Consolidado!$D$5:D628,"*"&amp;Q$3&amp;"*")=1,1,0),0))</f>
        <v>0</v>
      </c>
      <c r="R628" s="0" t="n">
        <f aca="false">IF(OR(R$3="",Consolidado!$D628=""),0,IF(ISNUMBER(SEARCH(R$3,Consolidado!$D628)),IF(COUNTIFS(Consolidado!$AC$5:AC628,Consolidado!$AC628,Consolidado!$D$5:D628,"*"&amp;R$3&amp;"*")=1,1,0),0))</f>
        <v>0</v>
      </c>
      <c r="S628" s="0" t="n">
        <f aca="false">IF(OR(S$3="",Consolidado!$D628=""),0,IF(ISNUMBER(SEARCH(S$3,Consolidado!$D628)),IF(COUNTIFS(Consolidado!$AC$5:AC628,Consolidado!$AC628,Consolidado!$D$5:D628,"*"&amp;S$3&amp;"*")=1,1,0),0))</f>
        <v>0</v>
      </c>
      <c r="T628" s="0" t="n">
        <f aca="false">IF(OR(T$3="",Consolidado!$D628=""),0,IF(ISNUMBER(SEARCH(T$3,Consolidado!$D628)),IF(COUNTIFS(Consolidado!$AC$5:AC628,Consolidado!$AC628,Consolidado!$D$5:D628,"*"&amp;T$3&amp;"*")=1,1,0),0))</f>
        <v>0</v>
      </c>
      <c r="U628" s="0" t="n">
        <f aca="false">IF(OR(U$3="",Consolidado!$D628=""),0,IF(ISNUMBER(SEARCH(U$3,Consolidado!$D628)),IF(COUNTIFS(Consolidado!$AC$5:AC628,Consolidado!$AC628,Consolidado!$D$5:D628,"*"&amp;U$3&amp;"*")=1,1,0),0))</f>
        <v>0</v>
      </c>
      <c r="V628" s="0" t="n">
        <f aca="false">IF(OR(V$3="",Consolidado!$D628=""),0,IF(ISNUMBER(SEARCH(V$3,Consolidado!$D628)),IF(COUNTIFS(Consolidado!$AC$5:AC628,Consolidado!$AC628,Consolidado!$D$5:D628,"*"&amp;V$3&amp;"*")=1,1,0),0))</f>
        <v>0</v>
      </c>
      <c r="W628" s="0" t="n">
        <f aca="false">IF(OR(W$3="",Consolidado!$D628=""),0,IF(ISNUMBER(SEARCH(W$3,Consolidado!$D628)),IF(COUNTIFS(Consolidado!$AC$5:AC628,Consolidado!$AC628,Consolidado!$D$5:D628,"*"&amp;W$3&amp;"*")=1,1,0),0))</f>
        <v>0</v>
      </c>
      <c r="X628" s="0" t="n">
        <f aca="false">IF(OR(X$3="",Consolidado!$D628=""),0,IF(ISNUMBER(SEARCH(X$3,Consolidado!$D628)),IF(COUNTIFS(Consolidado!$AC$5:AC628,Consolidado!$AC628,Consolidado!$D$5:D628,"*"&amp;X$3&amp;"*")=1,1,0),0))</f>
        <v>0</v>
      </c>
      <c r="Y628" s="0" t="n">
        <f aca="false">IF(OR(Y$3="",Consolidado!$D628=""),0,IF(ISNUMBER(SEARCH(Y$3,Consolidado!$D628)),IF(COUNTIFS(Consolidado!$AC$5:AC628,Consolidado!$AC628,Consolidado!$D$5:D628,"*"&amp;Y$3&amp;"*")=1,1,0),0))</f>
        <v>0</v>
      </c>
      <c r="Z628" s="0" t="n">
        <f aca="false">IF(OR(Z$3="",Consolidado!$D628=""),0,IF(ISNUMBER(SEARCH(Z$3,Consolidado!$D628)),IF(COUNTIFS(Consolidado!$AC$5:AC628,Consolidado!$AC628,Consolidado!$D$5:D628,"*"&amp;Z$3&amp;"*")=1,1,0),0))</f>
        <v>0</v>
      </c>
      <c r="AA628" s="0" t="n">
        <f aca="false">IF(OR(AA$3="",Consolidado!$D628=""),0,IF(ISNUMBER(SEARCH(AA$3,Consolidado!$D628)),IF(COUNTIFS(Consolidado!$AC$5:AC628,Consolidado!$AC628,Consolidado!$D$5:D628,"*"&amp;AA$3&amp;"*")=1,1,0),0))</f>
        <v>0</v>
      </c>
      <c r="AB628" s="0" t="n">
        <f aca="false">IF(OR(AB$3="",Consolidado!$D628=""),0,IF(ISNUMBER(SEARCH(AB$3,Consolidado!$D628)),IF(COUNTIFS(Consolidado!$AC$5:AC628,Consolidado!$AC628,Consolidado!$D$5:D628,"*"&amp;AB$3&amp;"*")=1,1,0),0))</f>
        <v>0</v>
      </c>
      <c r="AC628" s="0" t="n">
        <f aca="false">IF(OR(AC$3="",Consolidado!$D628=""),0,IF(ISNUMBER(SEARCH(AC$3,Consolidado!$D628)),IF(COUNTIFS(Consolidado!$AC$5:AC628,Consolidado!$AC628,Consolidado!$D$5:D628,"*"&amp;AC$3&amp;"*")=1,1,0),0))</f>
        <v>0</v>
      </c>
      <c r="AD628" s="0" t="n">
        <f aca="false">IF(OR(AD$3="",Consolidado!$D628=""),0,IF(ISNUMBER(SEARCH(AD$3,Consolidado!$D628)),IF(COUNTIFS(Consolidado!$AC$5:AC628,Consolidado!$AC628,Consolidado!$D$5:D628,"*"&amp;AD$3&amp;"*")=1,1,0),0))</f>
        <v>0</v>
      </c>
      <c r="AE628" s="0" t="n">
        <f aca="false">IF(OR(AE$3="",Consolidado!$D628=""),0,IF(ISNUMBER(SEARCH(AE$3,Consolidado!$D628)),IF(COUNTIFS(Consolidado!$AC$5:AC628,Consolidado!$AC628,Consolidado!$D$5:D628,"*"&amp;AE$3&amp;"*")=1,1,0),0))</f>
        <v>0</v>
      </c>
      <c r="AF628" s="0" t="n">
        <f aca="false">IF(OR(AF$3="",Consolidado!$D628=""),0,IF(ISNUMBER(SEARCH(AF$3,Consolidado!$D628)),IF(COUNTIFS(Consolidado!$AC$5:AC628,Consolidado!$AC628,Consolidado!$D$5:D628,"*"&amp;AF$3&amp;"*")=1,1,0),0))</f>
        <v>0</v>
      </c>
      <c r="AG628" s="0" t="n">
        <f aca="false">IF(OR(AG$3="",Consolidado!$D628=""),0,IF(ISNUMBER(SEARCH(AG$3,Consolidado!$D628)),IF(COUNTIFS(Consolidado!$AC$5:AC628,Consolidado!$AC628,Consolidado!$D$5:D628,"*"&amp;AG$3&amp;"*")=1,1,0),0))</f>
        <v>0</v>
      </c>
      <c r="AH628" s="0" t="n">
        <f aca="false">IF(OR(AH$3="",Consolidado!$D628=""),0,IF(ISNUMBER(SEARCH(AH$3,Consolidado!$D628)),IF(COUNTIFS(Consolidado!$AC$5:AC628,Consolidado!$AC628,Consolidado!$D$5:D628,"*"&amp;AH$3&amp;"*")=1,1,0),0))</f>
        <v>0</v>
      </c>
      <c r="AI628" s="0" t="n">
        <f aca="false">IF(OR(AI$3="",Consolidado!$D628=""),0,IF(ISNUMBER(SEARCH(AI$3,Consolidado!$D628)),IF(COUNTIFS(Consolidado!$AC$5:AC628,Consolidado!$AC628,Consolidado!$D$5:D628,"*"&amp;AI$3&amp;"*")=1,1,0),0))</f>
        <v>0</v>
      </c>
      <c r="AJ628" s="0" t="n">
        <f aca="false">IF(OR(AJ$3="",Consolidado!$D628=""),0,IF(ISNUMBER(SEARCH(AJ$3,Consolidado!$D628)),IF(COUNTIFS(Consolidado!$AC$5:AC628,Consolidado!$AC628,Consolidado!$D$5:D628,"*"&amp;AJ$3&amp;"*")=1,1,0),0))</f>
        <v>0</v>
      </c>
      <c r="AK628" s="0" t="n">
        <f aca="false">IF(OR(AK$3="",Consolidado!$D628=""),0,IF(ISNUMBER(SEARCH(AK$3,Consolidado!$D628)),IF(COUNTIFS(Consolidado!$AC$5:AC628,Consolidado!$AC628,Consolidado!$D$5:D628,"*"&amp;AK$3&amp;"*")=1,1,0),0))</f>
        <v>0</v>
      </c>
      <c r="AL628" s="0" t="n">
        <f aca="false">IF(OR(AL$3="",Consolidado!$D628=""),0,IF(ISNUMBER(SEARCH(AL$3,Consolidado!$D628)),IF(COUNTIFS(Consolidado!$AC$5:AC628,Consolidado!$AC628,Consolidado!$D$5:D628,"*"&amp;AL$3&amp;"*")=1,1,0),0))</f>
        <v>0</v>
      </c>
      <c r="AM628" s="0" t="n">
        <f aca="false">IF(OR(AM$3="",Consolidado!$D628=""),0,IF(ISNUMBER(SEARCH(AM$3,Consolidado!$D628)),IF(COUNTIFS(Consolidado!$AC$5:AC628,Consolidado!$AC628,Consolidado!$D$5:D628,"*"&amp;AM$3&amp;"*")=1,1,0),0))</f>
        <v>0</v>
      </c>
      <c r="AN628" s="0" t="n">
        <f aca="false">IF(OR(AN$3="",Consolidado!$D628=""),0,IF(ISNUMBER(SEARCH(AN$3,Consolidado!$D628)),IF(COUNTIFS(Consolidado!$AC$5:AC628,Consolidado!$AC628,Consolidado!$D$5:D628,"*"&amp;AN$3&amp;"*")=1,1,0),0))</f>
        <v>0</v>
      </c>
      <c r="AO628" s="0" t="n">
        <f aca="false">IF(OR(AO$3="",Consolidado!$D628=""),0,IF(ISNUMBER(SEARCH(AO$3,Consolidado!$D628)),IF(COUNTIFS(Consolidado!$AC$5:AC628,Consolidado!$AC628,Consolidado!$D$5:D628,"*"&amp;AO$3&amp;"*")=1,1,0),0))</f>
        <v>0</v>
      </c>
    </row>
    <row r="629" customFormat="false" ht="15" hidden="false" customHeight="false" outlineLevel="0" collapsed="false">
      <c r="B629" s="0" t="n">
        <f aca="false">IF(OR(B$3="",Consolidado!$D629=""),0,IF(ISNUMBER(SEARCH(B$3,Consolidado!$D629)),IF(COUNTIFS(Consolidado!$AC$5:AC629,Consolidado!$AC629,Consolidado!$D$5:D629,"*"&amp;B$3&amp;"*")=1,1,0),0))</f>
        <v>0</v>
      </c>
      <c r="C629" s="0" t="n">
        <f aca="false">IF(OR(C$3="",Consolidado!$D629=""),0,IF(ISNUMBER(SEARCH(C$3,Consolidado!$D629)),IF(COUNTIFS(Consolidado!$AC$5:AC629,Consolidado!$AC629,Consolidado!$D$5:D629,"*"&amp;C$3&amp;"*")=1,1,0),0))</f>
        <v>0</v>
      </c>
      <c r="D629" s="0" t="n">
        <f aca="false">IF(OR(D$3="",Consolidado!$D629=""),0,IF(ISNUMBER(SEARCH(D$3,Consolidado!$D629)),IF(COUNTIFS(Consolidado!$AC$5:AC629,Consolidado!$AC629,Consolidado!$D$5:D629,"*"&amp;D$3&amp;"*")=1,1,0),0))</f>
        <v>0</v>
      </c>
      <c r="E629" s="0" t="n">
        <f aca="false">IF(OR(E$3="",Consolidado!$D629=""),0,IF(ISNUMBER(SEARCH(E$3,Consolidado!$D629)),IF(COUNTIFS(Consolidado!$AC$5:AC629,Consolidado!$AC629,Consolidado!$D$5:D629,"*"&amp;E$3&amp;"*")=1,1,0),0))</f>
        <v>0</v>
      </c>
      <c r="F629" s="0" t="n">
        <f aca="false">IF(OR(F$3="",Consolidado!$D629=""),0,IF(ISNUMBER(SEARCH(F$3,Consolidado!$D629)),IF(COUNTIFS(Consolidado!$AC$5:AC629,Consolidado!$AC629,Consolidado!$D$5:D629,"*"&amp;F$3&amp;"*")=1,1,0),0))</f>
        <v>0</v>
      </c>
      <c r="G629" s="0" t="n">
        <f aca="false">IF(OR(G$3="",Consolidado!$D629=""),0,IF(ISNUMBER(SEARCH(G$3,Consolidado!$D629)),IF(COUNTIFS(Consolidado!$AC$5:AC629,Consolidado!$AC629,Consolidado!$D$5:D629,"*"&amp;G$3&amp;"*")=1,1,0),0))</f>
        <v>0</v>
      </c>
      <c r="H629" s="0" t="n">
        <f aca="false">IF(OR(H$3="",Consolidado!$D629=""),0,IF(ISNUMBER(SEARCH(H$3,Consolidado!$D629)),IF(COUNTIFS(Consolidado!$AC$5:AC629,Consolidado!$AC629,Consolidado!$D$5:D629,"*"&amp;H$3&amp;"*")=1,1,0),0))</f>
        <v>0</v>
      </c>
      <c r="I629" s="0" t="n">
        <f aca="false">IF(OR(I$3="",Consolidado!$D629=""),0,IF(ISNUMBER(SEARCH(I$3,Consolidado!$D629)),IF(COUNTIFS(Consolidado!$AC$5:AC629,Consolidado!$AC629,Consolidado!$D$5:D629,"*"&amp;I$3&amp;"*")=1,1,0),0))</f>
        <v>0</v>
      </c>
      <c r="J629" s="0" t="n">
        <f aca="false">IF(OR(J$3="",Consolidado!$D629=""),0,IF(ISNUMBER(SEARCH(J$3,Consolidado!$D629)),IF(COUNTIFS(Consolidado!$AC$5:AC629,Consolidado!$AC629,Consolidado!$D$5:D629,"*"&amp;J$3&amp;"*")=1,1,0),0))</f>
        <v>0</v>
      </c>
      <c r="K629" s="0" t="n">
        <f aca="false">IF(OR(K$3="",Consolidado!$D629=""),0,IF(ISNUMBER(SEARCH(K$3,Consolidado!$D629)),IF(COUNTIFS(Consolidado!$AC$5:AC629,Consolidado!$AC629,Consolidado!$D$5:D629,"*"&amp;K$3&amp;"*")=1,1,0),0))</f>
        <v>0</v>
      </c>
      <c r="L629" s="0" t="n">
        <f aca="false">IF(OR(L$3="",Consolidado!$D629=""),0,IF(ISNUMBER(SEARCH(L$3,Consolidado!$D629)),IF(COUNTIFS(Consolidado!$AC$5:AC629,Consolidado!$AC629,Consolidado!$D$5:D629,"*"&amp;L$3&amp;"*")=1,1,0),0))</f>
        <v>0</v>
      </c>
      <c r="M629" s="0" t="n">
        <f aca="false">IF(OR(M$3="",Consolidado!$D629=""),0,IF(ISNUMBER(SEARCH(M$3,Consolidado!$D629)),IF(COUNTIFS(Consolidado!$AC$5:AC629,Consolidado!$AC629,Consolidado!$D$5:D629,"*"&amp;M$3&amp;"*")=1,1,0),0))</f>
        <v>0</v>
      </c>
      <c r="N629" s="0" t="n">
        <f aca="false">IF(OR(N$3="",Consolidado!$D629=""),0,IF(ISNUMBER(SEARCH(N$3,Consolidado!$D629)),IF(COUNTIFS(Consolidado!$AC$5:AC629,Consolidado!$AC629,Consolidado!$D$5:D629,"*"&amp;N$3&amp;"*")=1,1,0),0))</f>
        <v>0</v>
      </c>
      <c r="O629" s="0" t="n">
        <f aca="false">IF(OR(O$3="",Consolidado!$D629=""),0,IF(ISNUMBER(SEARCH(O$3,Consolidado!$D629)),IF(COUNTIFS(Consolidado!$AC$5:AC629,Consolidado!$AC629,Consolidado!$D$5:D629,"*"&amp;O$3&amp;"*")=1,1,0),0))</f>
        <v>0</v>
      </c>
      <c r="P629" s="0" t="n">
        <f aca="false">IF(OR(P$3="",Consolidado!$D629=""),0,IF(ISNUMBER(SEARCH(P$3,Consolidado!$D629)),IF(COUNTIFS(Consolidado!$AC$5:AC629,Consolidado!$AC629,Consolidado!$D$5:D629,"*"&amp;P$3&amp;"*")=1,1,0),0))</f>
        <v>0</v>
      </c>
      <c r="Q629" s="0" t="n">
        <f aca="false">IF(OR(Q$3="",Consolidado!$D629=""),0,IF(ISNUMBER(SEARCH(Q$3,Consolidado!$D629)),IF(COUNTIFS(Consolidado!$AC$5:AC629,Consolidado!$AC629,Consolidado!$D$5:D629,"*"&amp;Q$3&amp;"*")=1,1,0),0))</f>
        <v>0</v>
      </c>
      <c r="R629" s="0" t="n">
        <f aca="false">IF(OR(R$3="",Consolidado!$D629=""),0,IF(ISNUMBER(SEARCH(R$3,Consolidado!$D629)),IF(COUNTIFS(Consolidado!$AC$5:AC629,Consolidado!$AC629,Consolidado!$D$5:D629,"*"&amp;R$3&amp;"*")=1,1,0),0))</f>
        <v>0</v>
      </c>
      <c r="S629" s="0" t="n">
        <f aca="false">IF(OR(S$3="",Consolidado!$D629=""),0,IF(ISNUMBER(SEARCH(S$3,Consolidado!$D629)),IF(COUNTIFS(Consolidado!$AC$5:AC629,Consolidado!$AC629,Consolidado!$D$5:D629,"*"&amp;S$3&amp;"*")=1,1,0),0))</f>
        <v>0</v>
      </c>
      <c r="T629" s="0" t="n">
        <f aca="false">IF(OR(T$3="",Consolidado!$D629=""),0,IF(ISNUMBER(SEARCH(T$3,Consolidado!$D629)),IF(COUNTIFS(Consolidado!$AC$5:AC629,Consolidado!$AC629,Consolidado!$D$5:D629,"*"&amp;T$3&amp;"*")=1,1,0),0))</f>
        <v>0</v>
      </c>
      <c r="U629" s="0" t="n">
        <f aca="false">IF(OR(U$3="",Consolidado!$D629=""),0,IF(ISNUMBER(SEARCH(U$3,Consolidado!$D629)),IF(COUNTIFS(Consolidado!$AC$5:AC629,Consolidado!$AC629,Consolidado!$D$5:D629,"*"&amp;U$3&amp;"*")=1,1,0),0))</f>
        <v>0</v>
      </c>
      <c r="V629" s="0" t="n">
        <f aca="false">IF(OR(V$3="",Consolidado!$D629=""),0,IF(ISNUMBER(SEARCH(V$3,Consolidado!$D629)),IF(COUNTIFS(Consolidado!$AC$5:AC629,Consolidado!$AC629,Consolidado!$D$5:D629,"*"&amp;V$3&amp;"*")=1,1,0),0))</f>
        <v>0</v>
      </c>
      <c r="W629" s="0" t="n">
        <f aca="false">IF(OR(W$3="",Consolidado!$D629=""),0,IF(ISNUMBER(SEARCH(W$3,Consolidado!$D629)),IF(COUNTIFS(Consolidado!$AC$5:AC629,Consolidado!$AC629,Consolidado!$D$5:D629,"*"&amp;W$3&amp;"*")=1,1,0),0))</f>
        <v>0</v>
      </c>
      <c r="X629" s="0" t="n">
        <f aca="false">IF(OR(X$3="",Consolidado!$D629=""),0,IF(ISNUMBER(SEARCH(X$3,Consolidado!$D629)),IF(COUNTIFS(Consolidado!$AC$5:AC629,Consolidado!$AC629,Consolidado!$D$5:D629,"*"&amp;X$3&amp;"*")=1,1,0),0))</f>
        <v>0</v>
      </c>
      <c r="Y629" s="0" t="n">
        <f aca="false">IF(OR(Y$3="",Consolidado!$D629=""),0,IF(ISNUMBER(SEARCH(Y$3,Consolidado!$D629)),IF(COUNTIFS(Consolidado!$AC$5:AC629,Consolidado!$AC629,Consolidado!$D$5:D629,"*"&amp;Y$3&amp;"*")=1,1,0),0))</f>
        <v>0</v>
      </c>
      <c r="Z629" s="0" t="n">
        <f aca="false">IF(OR(Z$3="",Consolidado!$D629=""),0,IF(ISNUMBER(SEARCH(Z$3,Consolidado!$D629)),IF(COUNTIFS(Consolidado!$AC$5:AC629,Consolidado!$AC629,Consolidado!$D$5:D629,"*"&amp;Z$3&amp;"*")=1,1,0),0))</f>
        <v>0</v>
      </c>
      <c r="AA629" s="0" t="n">
        <f aca="false">IF(OR(AA$3="",Consolidado!$D629=""),0,IF(ISNUMBER(SEARCH(AA$3,Consolidado!$D629)),IF(COUNTIFS(Consolidado!$AC$5:AC629,Consolidado!$AC629,Consolidado!$D$5:D629,"*"&amp;AA$3&amp;"*")=1,1,0),0))</f>
        <v>0</v>
      </c>
      <c r="AB629" s="0" t="n">
        <f aca="false">IF(OR(AB$3="",Consolidado!$D629=""),0,IF(ISNUMBER(SEARCH(AB$3,Consolidado!$D629)),IF(COUNTIFS(Consolidado!$AC$5:AC629,Consolidado!$AC629,Consolidado!$D$5:D629,"*"&amp;AB$3&amp;"*")=1,1,0),0))</f>
        <v>0</v>
      </c>
      <c r="AC629" s="0" t="n">
        <f aca="false">IF(OR(AC$3="",Consolidado!$D629=""),0,IF(ISNUMBER(SEARCH(AC$3,Consolidado!$D629)),IF(COUNTIFS(Consolidado!$AC$5:AC629,Consolidado!$AC629,Consolidado!$D$5:D629,"*"&amp;AC$3&amp;"*")=1,1,0),0))</f>
        <v>0</v>
      </c>
      <c r="AD629" s="0" t="n">
        <f aca="false">IF(OR(AD$3="",Consolidado!$D629=""),0,IF(ISNUMBER(SEARCH(AD$3,Consolidado!$D629)),IF(COUNTIFS(Consolidado!$AC$5:AC629,Consolidado!$AC629,Consolidado!$D$5:D629,"*"&amp;AD$3&amp;"*")=1,1,0),0))</f>
        <v>0</v>
      </c>
      <c r="AE629" s="0" t="n">
        <f aca="false">IF(OR(AE$3="",Consolidado!$D629=""),0,IF(ISNUMBER(SEARCH(AE$3,Consolidado!$D629)),IF(COUNTIFS(Consolidado!$AC$5:AC629,Consolidado!$AC629,Consolidado!$D$5:D629,"*"&amp;AE$3&amp;"*")=1,1,0),0))</f>
        <v>0</v>
      </c>
      <c r="AF629" s="0" t="n">
        <f aca="false">IF(OR(AF$3="",Consolidado!$D629=""),0,IF(ISNUMBER(SEARCH(AF$3,Consolidado!$D629)),IF(COUNTIFS(Consolidado!$AC$5:AC629,Consolidado!$AC629,Consolidado!$D$5:D629,"*"&amp;AF$3&amp;"*")=1,1,0),0))</f>
        <v>0</v>
      </c>
      <c r="AG629" s="0" t="n">
        <f aca="false">IF(OR(AG$3="",Consolidado!$D629=""),0,IF(ISNUMBER(SEARCH(AG$3,Consolidado!$D629)),IF(COUNTIFS(Consolidado!$AC$5:AC629,Consolidado!$AC629,Consolidado!$D$5:D629,"*"&amp;AG$3&amp;"*")=1,1,0),0))</f>
        <v>0</v>
      </c>
      <c r="AH629" s="0" t="n">
        <f aca="false">IF(OR(AH$3="",Consolidado!$D629=""),0,IF(ISNUMBER(SEARCH(AH$3,Consolidado!$D629)),IF(COUNTIFS(Consolidado!$AC$5:AC629,Consolidado!$AC629,Consolidado!$D$5:D629,"*"&amp;AH$3&amp;"*")=1,1,0),0))</f>
        <v>0</v>
      </c>
      <c r="AI629" s="0" t="n">
        <f aca="false">IF(OR(AI$3="",Consolidado!$D629=""),0,IF(ISNUMBER(SEARCH(AI$3,Consolidado!$D629)),IF(COUNTIFS(Consolidado!$AC$5:AC629,Consolidado!$AC629,Consolidado!$D$5:D629,"*"&amp;AI$3&amp;"*")=1,1,0),0))</f>
        <v>0</v>
      </c>
      <c r="AJ629" s="0" t="n">
        <f aca="false">IF(OR(AJ$3="",Consolidado!$D629=""),0,IF(ISNUMBER(SEARCH(AJ$3,Consolidado!$D629)),IF(COUNTIFS(Consolidado!$AC$5:AC629,Consolidado!$AC629,Consolidado!$D$5:D629,"*"&amp;AJ$3&amp;"*")=1,1,0),0))</f>
        <v>0</v>
      </c>
      <c r="AK629" s="0" t="n">
        <f aca="false">IF(OR(AK$3="",Consolidado!$D629=""),0,IF(ISNUMBER(SEARCH(AK$3,Consolidado!$D629)),IF(COUNTIFS(Consolidado!$AC$5:AC629,Consolidado!$AC629,Consolidado!$D$5:D629,"*"&amp;AK$3&amp;"*")=1,1,0),0))</f>
        <v>0</v>
      </c>
      <c r="AL629" s="0" t="n">
        <f aca="false">IF(OR(AL$3="",Consolidado!$D629=""),0,IF(ISNUMBER(SEARCH(AL$3,Consolidado!$D629)),IF(COUNTIFS(Consolidado!$AC$5:AC629,Consolidado!$AC629,Consolidado!$D$5:D629,"*"&amp;AL$3&amp;"*")=1,1,0),0))</f>
        <v>0</v>
      </c>
      <c r="AM629" s="0" t="n">
        <f aca="false">IF(OR(AM$3="",Consolidado!$D629=""),0,IF(ISNUMBER(SEARCH(AM$3,Consolidado!$D629)),IF(COUNTIFS(Consolidado!$AC$5:AC629,Consolidado!$AC629,Consolidado!$D$5:D629,"*"&amp;AM$3&amp;"*")=1,1,0),0))</f>
        <v>0</v>
      </c>
      <c r="AN629" s="0" t="n">
        <f aca="false">IF(OR(AN$3="",Consolidado!$D629=""),0,IF(ISNUMBER(SEARCH(AN$3,Consolidado!$D629)),IF(COUNTIFS(Consolidado!$AC$5:AC629,Consolidado!$AC629,Consolidado!$D$5:D629,"*"&amp;AN$3&amp;"*")=1,1,0),0))</f>
        <v>0</v>
      </c>
      <c r="AO629" s="0" t="n">
        <f aca="false">IF(OR(AO$3="",Consolidado!$D629=""),0,IF(ISNUMBER(SEARCH(AO$3,Consolidado!$D629)),IF(COUNTIFS(Consolidado!$AC$5:AC629,Consolidado!$AC629,Consolidado!$D$5:D629,"*"&amp;AO$3&amp;"*")=1,1,0),0))</f>
        <v>0</v>
      </c>
    </row>
    <row r="630" customFormat="false" ht="15" hidden="false" customHeight="false" outlineLevel="0" collapsed="false">
      <c r="B630" s="0" t="n">
        <f aca="false">IF(OR(B$3="",Consolidado!$D630=""),0,IF(ISNUMBER(SEARCH(B$3,Consolidado!$D630)),IF(COUNTIFS(Consolidado!$AC$5:AC630,Consolidado!$AC630,Consolidado!$D$5:D630,"*"&amp;B$3&amp;"*")=1,1,0),0))</f>
        <v>0</v>
      </c>
      <c r="C630" s="0" t="n">
        <f aca="false">IF(OR(C$3="",Consolidado!$D630=""),0,IF(ISNUMBER(SEARCH(C$3,Consolidado!$D630)),IF(COUNTIFS(Consolidado!$AC$5:AC630,Consolidado!$AC630,Consolidado!$D$5:D630,"*"&amp;C$3&amp;"*")=1,1,0),0))</f>
        <v>0</v>
      </c>
      <c r="D630" s="0" t="n">
        <f aca="false">IF(OR(D$3="",Consolidado!$D630=""),0,IF(ISNUMBER(SEARCH(D$3,Consolidado!$D630)),IF(COUNTIFS(Consolidado!$AC$5:AC630,Consolidado!$AC630,Consolidado!$D$5:D630,"*"&amp;D$3&amp;"*")=1,1,0),0))</f>
        <v>0</v>
      </c>
      <c r="E630" s="0" t="n">
        <f aca="false">IF(OR(E$3="",Consolidado!$D630=""),0,IF(ISNUMBER(SEARCH(E$3,Consolidado!$D630)),IF(COUNTIFS(Consolidado!$AC$5:AC630,Consolidado!$AC630,Consolidado!$D$5:D630,"*"&amp;E$3&amp;"*")=1,1,0),0))</f>
        <v>0</v>
      </c>
      <c r="F630" s="0" t="n">
        <f aca="false">IF(OR(F$3="",Consolidado!$D630=""),0,IF(ISNUMBER(SEARCH(F$3,Consolidado!$D630)),IF(COUNTIFS(Consolidado!$AC$5:AC630,Consolidado!$AC630,Consolidado!$D$5:D630,"*"&amp;F$3&amp;"*")=1,1,0),0))</f>
        <v>0</v>
      </c>
      <c r="G630" s="0" t="n">
        <f aca="false">IF(OR(G$3="",Consolidado!$D630=""),0,IF(ISNUMBER(SEARCH(G$3,Consolidado!$D630)),IF(COUNTIFS(Consolidado!$AC$5:AC630,Consolidado!$AC630,Consolidado!$D$5:D630,"*"&amp;G$3&amp;"*")=1,1,0),0))</f>
        <v>0</v>
      </c>
      <c r="H630" s="0" t="n">
        <f aca="false">IF(OR(H$3="",Consolidado!$D630=""),0,IF(ISNUMBER(SEARCH(H$3,Consolidado!$D630)),IF(COUNTIFS(Consolidado!$AC$5:AC630,Consolidado!$AC630,Consolidado!$D$5:D630,"*"&amp;H$3&amp;"*")=1,1,0),0))</f>
        <v>0</v>
      </c>
      <c r="I630" s="0" t="n">
        <f aca="false">IF(OR(I$3="",Consolidado!$D630=""),0,IF(ISNUMBER(SEARCH(I$3,Consolidado!$D630)),IF(COUNTIFS(Consolidado!$AC$5:AC630,Consolidado!$AC630,Consolidado!$D$5:D630,"*"&amp;I$3&amp;"*")=1,1,0),0))</f>
        <v>0</v>
      </c>
      <c r="J630" s="0" t="n">
        <f aca="false">IF(OR(J$3="",Consolidado!$D630=""),0,IF(ISNUMBER(SEARCH(J$3,Consolidado!$D630)),IF(COUNTIFS(Consolidado!$AC$5:AC630,Consolidado!$AC630,Consolidado!$D$5:D630,"*"&amp;J$3&amp;"*")=1,1,0),0))</f>
        <v>0</v>
      </c>
      <c r="K630" s="0" t="n">
        <f aca="false">IF(OR(K$3="",Consolidado!$D630=""),0,IF(ISNUMBER(SEARCH(K$3,Consolidado!$D630)),IF(COUNTIFS(Consolidado!$AC$5:AC630,Consolidado!$AC630,Consolidado!$D$5:D630,"*"&amp;K$3&amp;"*")=1,1,0),0))</f>
        <v>0</v>
      </c>
      <c r="L630" s="0" t="n">
        <f aca="false">IF(OR(L$3="",Consolidado!$D630=""),0,IF(ISNUMBER(SEARCH(L$3,Consolidado!$D630)),IF(COUNTIFS(Consolidado!$AC$5:AC630,Consolidado!$AC630,Consolidado!$D$5:D630,"*"&amp;L$3&amp;"*")=1,1,0),0))</f>
        <v>0</v>
      </c>
      <c r="M630" s="0" t="n">
        <f aca="false">IF(OR(M$3="",Consolidado!$D630=""),0,IF(ISNUMBER(SEARCH(M$3,Consolidado!$D630)),IF(COUNTIFS(Consolidado!$AC$5:AC630,Consolidado!$AC630,Consolidado!$D$5:D630,"*"&amp;M$3&amp;"*")=1,1,0),0))</f>
        <v>0</v>
      </c>
      <c r="N630" s="0" t="n">
        <f aca="false">IF(OR(N$3="",Consolidado!$D630=""),0,IF(ISNUMBER(SEARCH(N$3,Consolidado!$D630)),IF(COUNTIFS(Consolidado!$AC$5:AC630,Consolidado!$AC630,Consolidado!$D$5:D630,"*"&amp;N$3&amp;"*")=1,1,0),0))</f>
        <v>0</v>
      </c>
      <c r="O630" s="0" t="n">
        <f aca="false">IF(OR(O$3="",Consolidado!$D630=""),0,IF(ISNUMBER(SEARCH(O$3,Consolidado!$D630)),IF(COUNTIFS(Consolidado!$AC$5:AC630,Consolidado!$AC630,Consolidado!$D$5:D630,"*"&amp;O$3&amp;"*")=1,1,0),0))</f>
        <v>0</v>
      </c>
      <c r="P630" s="0" t="n">
        <f aca="false">IF(OR(P$3="",Consolidado!$D630=""),0,IF(ISNUMBER(SEARCH(P$3,Consolidado!$D630)),IF(COUNTIFS(Consolidado!$AC$5:AC630,Consolidado!$AC630,Consolidado!$D$5:D630,"*"&amp;P$3&amp;"*")=1,1,0),0))</f>
        <v>0</v>
      </c>
      <c r="Q630" s="0" t="n">
        <f aca="false">IF(OR(Q$3="",Consolidado!$D630=""),0,IF(ISNUMBER(SEARCH(Q$3,Consolidado!$D630)),IF(COUNTIFS(Consolidado!$AC$5:AC630,Consolidado!$AC630,Consolidado!$D$5:D630,"*"&amp;Q$3&amp;"*")=1,1,0),0))</f>
        <v>0</v>
      </c>
      <c r="R630" s="0" t="n">
        <f aca="false">IF(OR(R$3="",Consolidado!$D630=""),0,IF(ISNUMBER(SEARCH(R$3,Consolidado!$D630)),IF(COUNTIFS(Consolidado!$AC$5:AC630,Consolidado!$AC630,Consolidado!$D$5:D630,"*"&amp;R$3&amp;"*")=1,1,0),0))</f>
        <v>0</v>
      </c>
      <c r="S630" s="0" t="n">
        <f aca="false">IF(OR(S$3="",Consolidado!$D630=""),0,IF(ISNUMBER(SEARCH(S$3,Consolidado!$D630)),IF(COUNTIFS(Consolidado!$AC$5:AC630,Consolidado!$AC630,Consolidado!$D$5:D630,"*"&amp;S$3&amp;"*")=1,1,0),0))</f>
        <v>0</v>
      </c>
      <c r="T630" s="0" t="n">
        <f aca="false">IF(OR(T$3="",Consolidado!$D630=""),0,IF(ISNUMBER(SEARCH(T$3,Consolidado!$D630)),IF(COUNTIFS(Consolidado!$AC$5:AC630,Consolidado!$AC630,Consolidado!$D$5:D630,"*"&amp;T$3&amp;"*")=1,1,0),0))</f>
        <v>0</v>
      </c>
      <c r="U630" s="0" t="n">
        <f aca="false">IF(OR(U$3="",Consolidado!$D630=""),0,IF(ISNUMBER(SEARCH(U$3,Consolidado!$D630)),IF(COUNTIFS(Consolidado!$AC$5:AC630,Consolidado!$AC630,Consolidado!$D$5:D630,"*"&amp;U$3&amp;"*")=1,1,0),0))</f>
        <v>0</v>
      </c>
      <c r="V630" s="0" t="n">
        <f aca="false">IF(OR(V$3="",Consolidado!$D630=""),0,IF(ISNUMBER(SEARCH(V$3,Consolidado!$D630)),IF(COUNTIFS(Consolidado!$AC$5:AC630,Consolidado!$AC630,Consolidado!$D$5:D630,"*"&amp;V$3&amp;"*")=1,1,0),0))</f>
        <v>0</v>
      </c>
      <c r="W630" s="0" t="n">
        <f aca="false">IF(OR(W$3="",Consolidado!$D630=""),0,IF(ISNUMBER(SEARCH(W$3,Consolidado!$D630)),IF(COUNTIFS(Consolidado!$AC$5:AC630,Consolidado!$AC630,Consolidado!$D$5:D630,"*"&amp;W$3&amp;"*")=1,1,0),0))</f>
        <v>0</v>
      </c>
      <c r="X630" s="0" t="n">
        <f aca="false">IF(OR(X$3="",Consolidado!$D630=""),0,IF(ISNUMBER(SEARCH(X$3,Consolidado!$D630)),IF(COUNTIFS(Consolidado!$AC$5:AC630,Consolidado!$AC630,Consolidado!$D$5:D630,"*"&amp;X$3&amp;"*")=1,1,0),0))</f>
        <v>0</v>
      </c>
      <c r="Y630" s="0" t="n">
        <f aca="false">IF(OR(Y$3="",Consolidado!$D630=""),0,IF(ISNUMBER(SEARCH(Y$3,Consolidado!$D630)),IF(COUNTIFS(Consolidado!$AC$5:AC630,Consolidado!$AC630,Consolidado!$D$5:D630,"*"&amp;Y$3&amp;"*")=1,1,0),0))</f>
        <v>0</v>
      </c>
      <c r="Z630" s="0" t="n">
        <f aca="false">IF(OR(Z$3="",Consolidado!$D630=""),0,IF(ISNUMBER(SEARCH(Z$3,Consolidado!$D630)),IF(COUNTIFS(Consolidado!$AC$5:AC630,Consolidado!$AC630,Consolidado!$D$5:D630,"*"&amp;Z$3&amp;"*")=1,1,0),0))</f>
        <v>0</v>
      </c>
      <c r="AA630" s="0" t="n">
        <f aca="false">IF(OR(AA$3="",Consolidado!$D630=""),0,IF(ISNUMBER(SEARCH(AA$3,Consolidado!$D630)),IF(COUNTIFS(Consolidado!$AC$5:AC630,Consolidado!$AC630,Consolidado!$D$5:D630,"*"&amp;AA$3&amp;"*")=1,1,0),0))</f>
        <v>0</v>
      </c>
      <c r="AB630" s="0" t="n">
        <f aca="false">IF(OR(AB$3="",Consolidado!$D630=""),0,IF(ISNUMBER(SEARCH(AB$3,Consolidado!$D630)),IF(COUNTIFS(Consolidado!$AC$5:AC630,Consolidado!$AC630,Consolidado!$D$5:D630,"*"&amp;AB$3&amp;"*")=1,1,0),0))</f>
        <v>0</v>
      </c>
      <c r="AC630" s="0" t="n">
        <f aca="false">IF(OR(AC$3="",Consolidado!$D630=""),0,IF(ISNUMBER(SEARCH(AC$3,Consolidado!$D630)),IF(COUNTIFS(Consolidado!$AC$5:AC630,Consolidado!$AC630,Consolidado!$D$5:D630,"*"&amp;AC$3&amp;"*")=1,1,0),0))</f>
        <v>0</v>
      </c>
      <c r="AD630" s="0" t="n">
        <f aca="false">IF(OR(AD$3="",Consolidado!$D630=""),0,IF(ISNUMBER(SEARCH(AD$3,Consolidado!$D630)),IF(COUNTIFS(Consolidado!$AC$5:AC630,Consolidado!$AC630,Consolidado!$D$5:D630,"*"&amp;AD$3&amp;"*")=1,1,0),0))</f>
        <v>0</v>
      </c>
      <c r="AE630" s="0" t="n">
        <f aca="false">IF(OR(AE$3="",Consolidado!$D630=""),0,IF(ISNUMBER(SEARCH(AE$3,Consolidado!$D630)),IF(COUNTIFS(Consolidado!$AC$5:AC630,Consolidado!$AC630,Consolidado!$D$5:D630,"*"&amp;AE$3&amp;"*")=1,1,0),0))</f>
        <v>0</v>
      </c>
      <c r="AF630" s="0" t="n">
        <f aca="false">IF(OR(AF$3="",Consolidado!$D630=""),0,IF(ISNUMBER(SEARCH(AF$3,Consolidado!$D630)),IF(COUNTIFS(Consolidado!$AC$5:AC630,Consolidado!$AC630,Consolidado!$D$5:D630,"*"&amp;AF$3&amp;"*")=1,1,0),0))</f>
        <v>0</v>
      </c>
      <c r="AG630" s="0" t="n">
        <f aca="false">IF(OR(AG$3="",Consolidado!$D630=""),0,IF(ISNUMBER(SEARCH(AG$3,Consolidado!$D630)),IF(COUNTIFS(Consolidado!$AC$5:AC630,Consolidado!$AC630,Consolidado!$D$5:D630,"*"&amp;AG$3&amp;"*")=1,1,0),0))</f>
        <v>0</v>
      </c>
      <c r="AH630" s="0" t="n">
        <f aca="false">IF(OR(AH$3="",Consolidado!$D630=""),0,IF(ISNUMBER(SEARCH(AH$3,Consolidado!$D630)),IF(COUNTIFS(Consolidado!$AC$5:AC630,Consolidado!$AC630,Consolidado!$D$5:D630,"*"&amp;AH$3&amp;"*")=1,1,0),0))</f>
        <v>0</v>
      </c>
      <c r="AI630" s="0" t="n">
        <f aca="false">IF(OR(AI$3="",Consolidado!$D630=""),0,IF(ISNUMBER(SEARCH(AI$3,Consolidado!$D630)),IF(COUNTIFS(Consolidado!$AC$5:AC630,Consolidado!$AC630,Consolidado!$D$5:D630,"*"&amp;AI$3&amp;"*")=1,1,0),0))</f>
        <v>0</v>
      </c>
      <c r="AJ630" s="0" t="n">
        <f aca="false">IF(OR(AJ$3="",Consolidado!$D630=""),0,IF(ISNUMBER(SEARCH(AJ$3,Consolidado!$D630)),IF(COUNTIFS(Consolidado!$AC$5:AC630,Consolidado!$AC630,Consolidado!$D$5:D630,"*"&amp;AJ$3&amp;"*")=1,1,0),0))</f>
        <v>0</v>
      </c>
      <c r="AK630" s="0" t="n">
        <f aca="false">IF(OR(AK$3="",Consolidado!$D630=""),0,IF(ISNUMBER(SEARCH(AK$3,Consolidado!$D630)),IF(COUNTIFS(Consolidado!$AC$5:AC630,Consolidado!$AC630,Consolidado!$D$5:D630,"*"&amp;AK$3&amp;"*")=1,1,0),0))</f>
        <v>0</v>
      </c>
      <c r="AL630" s="0" t="n">
        <f aca="false">IF(OR(AL$3="",Consolidado!$D630=""),0,IF(ISNUMBER(SEARCH(AL$3,Consolidado!$D630)),IF(COUNTIFS(Consolidado!$AC$5:AC630,Consolidado!$AC630,Consolidado!$D$5:D630,"*"&amp;AL$3&amp;"*")=1,1,0),0))</f>
        <v>0</v>
      </c>
      <c r="AM630" s="0" t="n">
        <f aca="false">IF(OR(AM$3="",Consolidado!$D630=""),0,IF(ISNUMBER(SEARCH(AM$3,Consolidado!$D630)),IF(COUNTIFS(Consolidado!$AC$5:AC630,Consolidado!$AC630,Consolidado!$D$5:D630,"*"&amp;AM$3&amp;"*")=1,1,0),0))</f>
        <v>0</v>
      </c>
      <c r="AN630" s="0" t="n">
        <f aca="false">IF(OR(AN$3="",Consolidado!$D630=""),0,IF(ISNUMBER(SEARCH(AN$3,Consolidado!$D630)),IF(COUNTIFS(Consolidado!$AC$5:AC630,Consolidado!$AC630,Consolidado!$D$5:D630,"*"&amp;AN$3&amp;"*")=1,1,0),0))</f>
        <v>0</v>
      </c>
      <c r="AO630" s="0" t="n">
        <f aca="false">IF(OR(AO$3="",Consolidado!$D630=""),0,IF(ISNUMBER(SEARCH(AO$3,Consolidado!$D630)),IF(COUNTIFS(Consolidado!$AC$5:AC630,Consolidado!$AC630,Consolidado!$D$5:D630,"*"&amp;AO$3&amp;"*")=1,1,0),0))</f>
        <v>0</v>
      </c>
    </row>
    <row r="631" customFormat="false" ht="15" hidden="false" customHeight="false" outlineLevel="0" collapsed="false">
      <c r="B631" s="0" t="n">
        <f aca="false">IF(OR(B$3="",Consolidado!$D631=""),0,IF(ISNUMBER(SEARCH(B$3,Consolidado!$D631)),IF(COUNTIFS(Consolidado!$AC$5:AC631,Consolidado!$AC631,Consolidado!$D$5:D631,"*"&amp;B$3&amp;"*")=1,1,0),0))</f>
        <v>0</v>
      </c>
      <c r="C631" s="0" t="n">
        <f aca="false">IF(OR(C$3="",Consolidado!$D631=""),0,IF(ISNUMBER(SEARCH(C$3,Consolidado!$D631)),IF(COUNTIFS(Consolidado!$AC$5:AC631,Consolidado!$AC631,Consolidado!$D$5:D631,"*"&amp;C$3&amp;"*")=1,1,0),0))</f>
        <v>0</v>
      </c>
      <c r="D631" s="0" t="n">
        <f aca="false">IF(OR(D$3="",Consolidado!$D631=""),0,IF(ISNUMBER(SEARCH(D$3,Consolidado!$D631)),IF(COUNTIFS(Consolidado!$AC$5:AC631,Consolidado!$AC631,Consolidado!$D$5:D631,"*"&amp;D$3&amp;"*")=1,1,0),0))</f>
        <v>0</v>
      </c>
      <c r="E631" s="0" t="n">
        <f aca="false">IF(OR(E$3="",Consolidado!$D631=""),0,IF(ISNUMBER(SEARCH(E$3,Consolidado!$D631)),IF(COUNTIFS(Consolidado!$AC$5:AC631,Consolidado!$AC631,Consolidado!$D$5:D631,"*"&amp;E$3&amp;"*")=1,1,0),0))</f>
        <v>0</v>
      </c>
      <c r="F631" s="0" t="n">
        <f aca="false">IF(OR(F$3="",Consolidado!$D631=""),0,IF(ISNUMBER(SEARCH(F$3,Consolidado!$D631)),IF(COUNTIFS(Consolidado!$AC$5:AC631,Consolidado!$AC631,Consolidado!$D$5:D631,"*"&amp;F$3&amp;"*")=1,1,0),0))</f>
        <v>0</v>
      </c>
      <c r="G631" s="0" t="n">
        <f aca="false">IF(OR(G$3="",Consolidado!$D631=""),0,IF(ISNUMBER(SEARCH(G$3,Consolidado!$D631)),IF(COUNTIFS(Consolidado!$AC$5:AC631,Consolidado!$AC631,Consolidado!$D$5:D631,"*"&amp;G$3&amp;"*")=1,1,0),0))</f>
        <v>0</v>
      </c>
      <c r="H631" s="0" t="n">
        <f aca="false">IF(OR(H$3="",Consolidado!$D631=""),0,IF(ISNUMBER(SEARCH(H$3,Consolidado!$D631)),IF(COUNTIFS(Consolidado!$AC$5:AC631,Consolidado!$AC631,Consolidado!$D$5:D631,"*"&amp;H$3&amp;"*")=1,1,0),0))</f>
        <v>0</v>
      </c>
      <c r="I631" s="0" t="n">
        <f aca="false">IF(OR(I$3="",Consolidado!$D631=""),0,IF(ISNUMBER(SEARCH(I$3,Consolidado!$D631)),IF(COUNTIFS(Consolidado!$AC$5:AC631,Consolidado!$AC631,Consolidado!$D$5:D631,"*"&amp;I$3&amp;"*")=1,1,0),0))</f>
        <v>0</v>
      </c>
      <c r="J631" s="0" t="n">
        <f aca="false">IF(OR(J$3="",Consolidado!$D631=""),0,IF(ISNUMBER(SEARCH(J$3,Consolidado!$D631)),IF(COUNTIFS(Consolidado!$AC$5:AC631,Consolidado!$AC631,Consolidado!$D$5:D631,"*"&amp;J$3&amp;"*")=1,1,0),0))</f>
        <v>0</v>
      </c>
      <c r="K631" s="0" t="n">
        <f aca="false">IF(OR(K$3="",Consolidado!$D631=""),0,IF(ISNUMBER(SEARCH(K$3,Consolidado!$D631)),IF(COUNTIFS(Consolidado!$AC$5:AC631,Consolidado!$AC631,Consolidado!$D$5:D631,"*"&amp;K$3&amp;"*")=1,1,0),0))</f>
        <v>0</v>
      </c>
      <c r="L631" s="0" t="n">
        <f aca="false">IF(OR(L$3="",Consolidado!$D631=""),0,IF(ISNUMBER(SEARCH(L$3,Consolidado!$D631)),IF(COUNTIFS(Consolidado!$AC$5:AC631,Consolidado!$AC631,Consolidado!$D$5:D631,"*"&amp;L$3&amp;"*")=1,1,0),0))</f>
        <v>0</v>
      </c>
      <c r="M631" s="0" t="n">
        <f aca="false">IF(OR(M$3="",Consolidado!$D631=""),0,IF(ISNUMBER(SEARCH(M$3,Consolidado!$D631)),IF(COUNTIFS(Consolidado!$AC$5:AC631,Consolidado!$AC631,Consolidado!$D$5:D631,"*"&amp;M$3&amp;"*")=1,1,0),0))</f>
        <v>0</v>
      </c>
      <c r="N631" s="0" t="n">
        <f aca="false">IF(OR(N$3="",Consolidado!$D631=""),0,IF(ISNUMBER(SEARCH(N$3,Consolidado!$D631)),IF(COUNTIFS(Consolidado!$AC$5:AC631,Consolidado!$AC631,Consolidado!$D$5:D631,"*"&amp;N$3&amp;"*")=1,1,0),0))</f>
        <v>0</v>
      </c>
      <c r="O631" s="0" t="n">
        <f aca="false">IF(OR(O$3="",Consolidado!$D631=""),0,IF(ISNUMBER(SEARCH(O$3,Consolidado!$D631)),IF(COUNTIFS(Consolidado!$AC$5:AC631,Consolidado!$AC631,Consolidado!$D$5:D631,"*"&amp;O$3&amp;"*")=1,1,0),0))</f>
        <v>0</v>
      </c>
      <c r="P631" s="0" t="n">
        <f aca="false">IF(OR(P$3="",Consolidado!$D631=""),0,IF(ISNUMBER(SEARCH(P$3,Consolidado!$D631)),IF(COUNTIFS(Consolidado!$AC$5:AC631,Consolidado!$AC631,Consolidado!$D$5:D631,"*"&amp;P$3&amp;"*")=1,1,0),0))</f>
        <v>0</v>
      </c>
      <c r="Q631" s="0" t="n">
        <f aca="false">IF(OR(Q$3="",Consolidado!$D631=""),0,IF(ISNUMBER(SEARCH(Q$3,Consolidado!$D631)),IF(COUNTIFS(Consolidado!$AC$5:AC631,Consolidado!$AC631,Consolidado!$D$5:D631,"*"&amp;Q$3&amp;"*")=1,1,0),0))</f>
        <v>0</v>
      </c>
      <c r="R631" s="0" t="n">
        <f aca="false">IF(OR(R$3="",Consolidado!$D631=""),0,IF(ISNUMBER(SEARCH(R$3,Consolidado!$D631)),IF(COUNTIFS(Consolidado!$AC$5:AC631,Consolidado!$AC631,Consolidado!$D$5:D631,"*"&amp;R$3&amp;"*")=1,1,0),0))</f>
        <v>0</v>
      </c>
      <c r="S631" s="0" t="n">
        <f aca="false">IF(OR(S$3="",Consolidado!$D631=""),0,IF(ISNUMBER(SEARCH(S$3,Consolidado!$D631)),IF(COUNTIFS(Consolidado!$AC$5:AC631,Consolidado!$AC631,Consolidado!$D$5:D631,"*"&amp;S$3&amp;"*")=1,1,0),0))</f>
        <v>0</v>
      </c>
      <c r="T631" s="0" t="n">
        <f aca="false">IF(OR(T$3="",Consolidado!$D631=""),0,IF(ISNUMBER(SEARCH(T$3,Consolidado!$D631)),IF(COUNTIFS(Consolidado!$AC$5:AC631,Consolidado!$AC631,Consolidado!$D$5:D631,"*"&amp;T$3&amp;"*")=1,1,0),0))</f>
        <v>0</v>
      </c>
      <c r="U631" s="0" t="n">
        <f aca="false">IF(OR(U$3="",Consolidado!$D631=""),0,IF(ISNUMBER(SEARCH(U$3,Consolidado!$D631)),IF(COUNTIFS(Consolidado!$AC$5:AC631,Consolidado!$AC631,Consolidado!$D$5:D631,"*"&amp;U$3&amp;"*")=1,1,0),0))</f>
        <v>0</v>
      </c>
      <c r="V631" s="0" t="n">
        <f aca="false">IF(OR(V$3="",Consolidado!$D631=""),0,IF(ISNUMBER(SEARCH(V$3,Consolidado!$D631)),IF(COUNTIFS(Consolidado!$AC$5:AC631,Consolidado!$AC631,Consolidado!$D$5:D631,"*"&amp;V$3&amp;"*")=1,1,0),0))</f>
        <v>0</v>
      </c>
      <c r="W631" s="0" t="n">
        <f aca="false">IF(OR(W$3="",Consolidado!$D631=""),0,IF(ISNUMBER(SEARCH(W$3,Consolidado!$D631)),IF(COUNTIFS(Consolidado!$AC$5:AC631,Consolidado!$AC631,Consolidado!$D$5:D631,"*"&amp;W$3&amp;"*")=1,1,0),0))</f>
        <v>0</v>
      </c>
      <c r="X631" s="0" t="n">
        <f aca="false">IF(OR(X$3="",Consolidado!$D631=""),0,IF(ISNUMBER(SEARCH(X$3,Consolidado!$D631)),IF(COUNTIFS(Consolidado!$AC$5:AC631,Consolidado!$AC631,Consolidado!$D$5:D631,"*"&amp;X$3&amp;"*")=1,1,0),0))</f>
        <v>0</v>
      </c>
      <c r="Y631" s="0" t="n">
        <f aca="false">IF(OR(Y$3="",Consolidado!$D631=""),0,IF(ISNUMBER(SEARCH(Y$3,Consolidado!$D631)),IF(COUNTIFS(Consolidado!$AC$5:AC631,Consolidado!$AC631,Consolidado!$D$5:D631,"*"&amp;Y$3&amp;"*")=1,1,0),0))</f>
        <v>0</v>
      </c>
      <c r="Z631" s="0" t="n">
        <f aca="false">IF(OR(Z$3="",Consolidado!$D631=""),0,IF(ISNUMBER(SEARCH(Z$3,Consolidado!$D631)),IF(COUNTIFS(Consolidado!$AC$5:AC631,Consolidado!$AC631,Consolidado!$D$5:D631,"*"&amp;Z$3&amp;"*")=1,1,0),0))</f>
        <v>0</v>
      </c>
      <c r="AA631" s="0" t="n">
        <f aca="false">IF(OR(AA$3="",Consolidado!$D631=""),0,IF(ISNUMBER(SEARCH(AA$3,Consolidado!$D631)),IF(COUNTIFS(Consolidado!$AC$5:AC631,Consolidado!$AC631,Consolidado!$D$5:D631,"*"&amp;AA$3&amp;"*")=1,1,0),0))</f>
        <v>0</v>
      </c>
      <c r="AB631" s="0" t="n">
        <f aca="false">IF(OR(AB$3="",Consolidado!$D631=""),0,IF(ISNUMBER(SEARCH(AB$3,Consolidado!$D631)),IF(COUNTIFS(Consolidado!$AC$5:AC631,Consolidado!$AC631,Consolidado!$D$5:D631,"*"&amp;AB$3&amp;"*")=1,1,0),0))</f>
        <v>0</v>
      </c>
      <c r="AC631" s="0" t="n">
        <f aca="false">IF(OR(AC$3="",Consolidado!$D631=""),0,IF(ISNUMBER(SEARCH(AC$3,Consolidado!$D631)),IF(COUNTIFS(Consolidado!$AC$5:AC631,Consolidado!$AC631,Consolidado!$D$5:D631,"*"&amp;AC$3&amp;"*")=1,1,0),0))</f>
        <v>0</v>
      </c>
      <c r="AD631" s="0" t="n">
        <f aca="false">IF(OR(AD$3="",Consolidado!$D631=""),0,IF(ISNUMBER(SEARCH(AD$3,Consolidado!$D631)),IF(COUNTIFS(Consolidado!$AC$5:AC631,Consolidado!$AC631,Consolidado!$D$5:D631,"*"&amp;AD$3&amp;"*")=1,1,0),0))</f>
        <v>0</v>
      </c>
      <c r="AE631" s="0" t="n">
        <f aca="false">IF(OR(AE$3="",Consolidado!$D631=""),0,IF(ISNUMBER(SEARCH(AE$3,Consolidado!$D631)),IF(COUNTIFS(Consolidado!$AC$5:AC631,Consolidado!$AC631,Consolidado!$D$5:D631,"*"&amp;AE$3&amp;"*")=1,1,0),0))</f>
        <v>0</v>
      </c>
      <c r="AF631" s="0" t="n">
        <f aca="false">IF(OR(AF$3="",Consolidado!$D631=""),0,IF(ISNUMBER(SEARCH(AF$3,Consolidado!$D631)),IF(COUNTIFS(Consolidado!$AC$5:AC631,Consolidado!$AC631,Consolidado!$D$5:D631,"*"&amp;AF$3&amp;"*")=1,1,0),0))</f>
        <v>0</v>
      </c>
      <c r="AG631" s="0" t="n">
        <f aca="false">IF(OR(AG$3="",Consolidado!$D631=""),0,IF(ISNUMBER(SEARCH(AG$3,Consolidado!$D631)),IF(COUNTIFS(Consolidado!$AC$5:AC631,Consolidado!$AC631,Consolidado!$D$5:D631,"*"&amp;AG$3&amp;"*")=1,1,0),0))</f>
        <v>0</v>
      </c>
      <c r="AH631" s="0" t="n">
        <f aca="false">IF(OR(AH$3="",Consolidado!$D631=""),0,IF(ISNUMBER(SEARCH(AH$3,Consolidado!$D631)),IF(COUNTIFS(Consolidado!$AC$5:AC631,Consolidado!$AC631,Consolidado!$D$5:D631,"*"&amp;AH$3&amp;"*")=1,1,0),0))</f>
        <v>0</v>
      </c>
      <c r="AI631" s="0" t="n">
        <f aca="false">IF(OR(AI$3="",Consolidado!$D631=""),0,IF(ISNUMBER(SEARCH(AI$3,Consolidado!$D631)),IF(COUNTIFS(Consolidado!$AC$5:AC631,Consolidado!$AC631,Consolidado!$D$5:D631,"*"&amp;AI$3&amp;"*")=1,1,0),0))</f>
        <v>0</v>
      </c>
      <c r="AJ631" s="0" t="n">
        <f aca="false">IF(OR(AJ$3="",Consolidado!$D631=""),0,IF(ISNUMBER(SEARCH(AJ$3,Consolidado!$D631)),IF(COUNTIFS(Consolidado!$AC$5:AC631,Consolidado!$AC631,Consolidado!$D$5:D631,"*"&amp;AJ$3&amp;"*")=1,1,0),0))</f>
        <v>0</v>
      </c>
      <c r="AK631" s="0" t="n">
        <f aca="false">IF(OR(AK$3="",Consolidado!$D631=""),0,IF(ISNUMBER(SEARCH(AK$3,Consolidado!$D631)),IF(COUNTIFS(Consolidado!$AC$5:AC631,Consolidado!$AC631,Consolidado!$D$5:D631,"*"&amp;AK$3&amp;"*")=1,1,0),0))</f>
        <v>0</v>
      </c>
      <c r="AL631" s="0" t="n">
        <f aca="false">IF(OR(AL$3="",Consolidado!$D631=""),0,IF(ISNUMBER(SEARCH(AL$3,Consolidado!$D631)),IF(COUNTIFS(Consolidado!$AC$5:AC631,Consolidado!$AC631,Consolidado!$D$5:D631,"*"&amp;AL$3&amp;"*")=1,1,0),0))</f>
        <v>0</v>
      </c>
      <c r="AM631" s="0" t="n">
        <f aca="false">IF(OR(AM$3="",Consolidado!$D631=""),0,IF(ISNUMBER(SEARCH(AM$3,Consolidado!$D631)),IF(COUNTIFS(Consolidado!$AC$5:AC631,Consolidado!$AC631,Consolidado!$D$5:D631,"*"&amp;AM$3&amp;"*")=1,1,0),0))</f>
        <v>0</v>
      </c>
      <c r="AN631" s="0" t="n">
        <f aca="false">IF(OR(AN$3="",Consolidado!$D631=""),0,IF(ISNUMBER(SEARCH(AN$3,Consolidado!$D631)),IF(COUNTIFS(Consolidado!$AC$5:AC631,Consolidado!$AC631,Consolidado!$D$5:D631,"*"&amp;AN$3&amp;"*")=1,1,0),0))</f>
        <v>0</v>
      </c>
      <c r="AO631" s="0" t="n">
        <f aca="false">IF(OR(AO$3="",Consolidado!$D631=""),0,IF(ISNUMBER(SEARCH(AO$3,Consolidado!$D631)),IF(COUNTIFS(Consolidado!$AC$5:AC631,Consolidado!$AC631,Consolidado!$D$5:D631,"*"&amp;AO$3&amp;"*")=1,1,0),0))</f>
        <v>0</v>
      </c>
    </row>
    <row r="632" customFormat="false" ht="15" hidden="false" customHeight="false" outlineLevel="0" collapsed="false">
      <c r="B632" s="0" t="n">
        <f aca="false">IF(OR(B$3="",Consolidado!$D632=""),0,IF(ISNUMBER(SEARCH(B$3,Consolidado!$D632)),IF(COUNTIFS(Consolidado!$AC$5:AC632,Consolidado!$AC632,Consolidado!$D$5:D632,"*"&amp;B$3&amp;"*")=1,1,0),0))</f>
        <v>0</v>
      </c>
      <c r="C632" s="0" t="n">
        <f aca="false">IF(OR(C$3="",Consolidado!$D632=""),0,IF(ISNUMBER(SEARCH(C$3,Consolidado!$D632)),IF(COUNTIFS(Consolidado!$AC$5:AC632,Consolidado!$AC632,Consolidado!$D$5:D632,"*"&amp;C$3&amp;"*")=1,1,0),0))</f>
        <v>0</v>
      </c>
      <c r="D632" s="0" t="n">
        <f aca="false">IF(OR(D$3="",Consolidado!$D632=""),0,IF(ISNUMBER(SEARCH(D$3,Consolidado!$D632)),IF(COUNTIFS(Consolidado!$AC$5:AC632,Consolidado!$AC632,Consolidado!$D$5:D632,"*"&amp;D$3&amp;"*")=1,1,0),0))</f>
        <v>0</v>
      </c>
      <c r="E632" s="0" t="n">
        <f aca="false">IF(OR(E$3="",Consolidado!$D632=""),0,IF(ISNUMBER(SEARCH(E$3,Consolidado!$D632)),IF(COUNTIFS(Consolidado!$AC$5:AC632,Consolidado!$AC632,Consolidado!$D$5:D632,"*"&amp;E$3&amp;"*")=1,1,0),0))</f>
        <v>0</v>
      </c>
      <c r="F632" s="0" t="n">
        <f aca="false">IF(OR(F$3="",Consolidado!$D632=""),0,IF(ISNUMBER(SEARCH(F$3,Consolidado!$D632)),IF(COUNTIFS(Consolidado!$AC$5:AC632,Consolidado!$AC632,Consolidado!$D$5:D632,"*"&amp;F$3&amp;"*")=1,1,0),0))</f>
        <v>0</v>
      </c>
      <c r="G632" s="0" t="n">
        <f aca="false">IF(OR(G$3="",Consolidado!$D632=""),0,IF(ISNUMBER(SEARCH(G$3,Consolidado!$D632)),IF(COUNTIFS(Consolidado!$AC$5:AC632,Consolidado!$AC632,Consolidado!$D$5:D632,"*"&amp;G$3&amp;"*")=1,1,0),0))</f>
        <v>0</v>
      </c>
      <c r="H632" s="0" t="n">
        <f aca="false">IF(OR(H$3="",Consolidado!$D632=""),0,IF(ISNUMBER(SEARCH(H$3,Consolidado!$D632)),IF(COUNTIFS(Consolidado!$AC$5:AC632,Consolidado!$AC632,Consolidado!$D$5:D632,"*"&amp;H$3&amp;"*")=1,1,0),0))</f>
        <v>0</v>
      </c>
      <c r="I632" s="0" t="n">
        <f aca="false">IF(OR(I$3="",Consolidado!$D632=""),0,IF(ISNUMBER(SEARCH(I$3,Consolidado!$D632)),IF(COUNTIFS(Consolidado!$AC$5:AC632,Consolidado!$AC632,Consolidado!$D$5:D632,"*"&amp;I$3&amp;"*")=1,1,0),0))</f>
        <v>0</v>
      </c>
      <c r="J632" s="0" t="n">
        <f aca="false">IF(OR(J$3="",Consolidado!$D632=""),0,IF(ISNUMBER(SEARCH(J$3,Consolidado!$D632)),IF(COUNTIFS(Consolidado!$AC$5:AC632,Consolidado!$AC632,Consolidado!$D$5:D632,"*"&amp;J$3&amp;"*")=1,1,0),0))</f>
        <v>0</v>
      </c>
      <c r="K632" s="0" t="n">
        <f aca="false">IF(OR(K$3="",Consolidado!$D632=""),0,IF(ISNUMBER(SEARCH(K$3,Consolidado!$D632)),IF(COUNTIFS(Consolidado!$AC$5:AC632,Consolidado!$AC632,Consolidado!$D$5:D632,"*"&amp;K$3&amp;"*")=1,1,0),0))</f>
        <v>0</v>
      </c>
      <c r="L632" s="0" t="n">
        <f aca="false">IF(OR(L$3="",Consolidado!$D632=""),0,IF(ISNUMBER(SEARCH(L$3,Consolidado!$D632)),IF(COUNTIFS(Consolidado!$AC$5:AC632,Consolidado!$AC632,Consolidado!$D$5:D632,"*"&amp;L$3&amp;"*")=1,1,0),0))</f>
        <v>0</v>
      </c>
      <c r="M632" s="0" t="n">
        <f aca="false">IF(OR(M$3="",Consolidado!$D632=""),0,IF(ISNUMBER(SEARCH(M$3,Consolidado!$D632)),IF(COUNTIFS(Consolidado!$AC$5:AC632,Consolidado!$AC632,Consolidado!$D$5:D632,"*"&amp;M$3&amp;"*")=1,1,0),0))</f>
        <v>0</v>
      </c>
      <c r="N632" s="0" t="n">
        <f aca="false">IF(OR(N$3="",Consolidado!$D632=""),0,IF(ISNUMBER(SEARCH(N$3,Consolidado!$D632)),IF(COUNTIFS(Consolidado!$AC$5:AC632,Consolidado!$AC632,Consolidado!$D$5:D632,"*"&amp;N$3&amp;"*")=1,1,0),0))</f>
        <v>0</v>
      </c>
      <c r="O632" s="0" t="n">
        <f aca="false">IF(OR(O$3="",Consolidado!$D632=""),0,IF(ISNUMBER(SEARCH(O$3,Consolidado!$D632)),IF(COUNTIFS(Consolidado!$AC$5:AC632,Consolidado!$AC632,Consolidado!$D$5:D632,"*"&amp;O$3&amp;"*")=1,1,0),0))</f>
        <v>0</v>
      </c>
      <c r="P632" s="0" t="n">
        <f aca="false">IF(OR(P$3="",Consolidado!$D632=""),0,IF(ISNUMBER(SEARCH(P$3,Consolidado!$D632)),IF(COUNTIFS(Consolidado!$AC$5:AC632,Consolidado!$AC632,Consolidado!$D$5:D632,"*"&amp;P$3&amp;"*")=1,1,0),0))</f>
        <v>0</v>
      </c>
      <c r="Q632" s="0" t="n">
        <f aca="false">IF(OR(Q$3="",Consolidado!$D632=""),0,IF(ISNUMBER(SEARCH(Q$3,Consolidado!$D632)),IF(COUNTIFS(Consolidado!$AC$5:AC632,Consolidado!$AC632,Consolidado!$D$5:D632,"*"&amp;Q$3&amp;"*")=1,1,0),0))</f>
        <v>0</v>
      </c>
      <c r="R632" s="0" t="n">
        <f aca="false">IF(OR(R$3="",Consolidado!$D632=""),0,IF(ISNUMBER(SEARCH(R$3,Consolidado!$D632)),IF(COUNTIFS(Consolidado!$AC$5:AC632,Consolidado!$AC632,Consolidado!$D$5:D632,"*"&amp;R$3&amp;"*")=1,1,0),0))</f>
        <v>0</v>
      </c>
      <c r="S632" s="0" t="n">
        <f aca="false">IF(OR(S$3="",Consolidado!$D632=""),0,IF(ISNUMBER(SEARCH(S$3,Consolidado!$D632)),IF(COUNTIFS(Consolidado!$AC$5:AC632,Consolidado!$AC632,Consolidado!$D$5:D632,"*"&amp;S$3&amp;"*")=1,1,0),0))</f>
        <v>0</v>
      </c>
      <c r="T632" s="0" t="n">
        <f aca="false">IF(OR(T$3="",Consolidado!$D632=""),0,IF(ISNUMBER(SEARCH(T$3,Consolidado!$D632)),IF(COUNTIFS(Consolidado!$AC$5:AC632,Consolidado!$AC632,Consolidado!$D$5:D632,"*"&amp;T$3&amp;"*")=1,1,0),0))</f>
        <v>0</v>
      </c>
      <c r="U632" s="0" t="n">
        <f aca="false">IF(OR(U$3="",Consolidado!$D632=""),0,IF(ISNUMBER(SEARCH(U$3,Consolidado!$D632)),IF(COUNTIFS(Consolidado!$AC$5:AC632,Consolidado!$AC632,Consolidado!$D$5:D632,"*"&amp;U$3&amp;"*")=1,1,0),0))</f>
        <v>0</v>
      </c>
      <c r="V632" s="0" t="n">
        <f aca="false">IF(OR(V$3="",Consolidado!$D632=""),0,IF(ISNUMBER(SEARCH(V$3,Consolidado!$D632)),IF(COUNTIFS(Consolidado!$AC$5:AC632,Consolidado!$AC632,Consolidado!$D$5:D632,"*"&amp;V$3&amp;"*")=1,1,0),0))</f>
        <v>0</v>
      </c>
      <c r="W632" s="0" t="n">
        <f aca="false">IF(OR(W$3="",Consolidado!$D632=""),0,IF(ISNUMBER(SEARCH(W$3,Consolidado!$D632)),IF(COUNTIFS(Consolidado!$AC$5:AC632,Consolidado!$AC632,Consolidado!$D$5:D632,"*"&amp;W$3&amp;"*")=1,1,0),0))</f>
        <v>0</v>
      </c>
      <c r="X632" s="0" t="n">
        <f aca="false">IF(OR(X$3="",Consolidado!$D632=""),0,IF(ISNUMBER(SEARCH(X$3,Consolidado!$D632)),IF(COUNTIFS(Consolidado!$AC$5:AC632,Consolidado!$AC632,Consolidado!$D$5:D632,"*"&amp;X$3&amp;"*")=1,1,0),0))</f>
        <v>0</v>
      </c>
      <c r="Y632" s="0" t="n">
        <f aca="false">IF(OR(Y$3="",Consolidado!$D632=""),0,IF(ISNUMBER(SEARCH(Y$3,Consolidado!$D632)),IF(COUNTIFS(Consolidado!$AC$5:AC632,Consolidado!$AC632,Consolidado!$D$5:D632,"*"&amp;Y$3&amp;"*")=1,1,0),0))</f>
        <v>0</v>
      </c>
      <c r="Z632" s="0" t="n">
        <f aca="false">IF(OR(Z$3="",Consolidado!$D632=""),0,IF(ISNUMBER(SEARCH(Z$3,Consolidado!$D632)),IF(COUNTIFS(Consolidado!$AC$5:AC632,Consolidado!$AC632,Consolidado!$D$5:D632,"*"&amp;Z$3&amp;"*")=1,1,0),0))</f>
        <v>0</v>
      </c>
      <c r="AA632" s="0" t="n">
        <f aca="false">IF(OR(AA$3="",Consolidado!$D632=""),0,IF(ISNUMBER(SEARCH(AA$3,Consolidado!$D632)),IF(COUNTIFS(Consolidado!$AC$5:AC632,Consolidado!$AC632,Consolidado!$D$5:D632,"*"&amp;AA$3&amp;"*")=1,1,0),0))</f>
        <v>0</v>
      </c>
      <c r="AB632" s="0" t="n">
        <f aca="false">IF(OR(AB$3="",Consolidado!$D632=""),0,IF(ISNUMBER(SEARCH(AB$3,Consolidado!$D632)),IF(COUNTIFS(Consolidado!$AC$5:AC632,Consolidado!$AC632,Consolidado!$D$5:D632,"*"&amp;AB$3&amp;"*")=1,1,0),0))</f>
        <v>0</v>
      </c>
      <c r="AC632" s="0" t="n">
        <f aca="false">IF(OR(AC$3="",Consolidado!$D632=""),0,IF(ISNUMBER(SEARCH(AC$3,Consolidado!$D632)),IF(COUNTIFS(Consolidado!$AC$5:AC632,Consolidado!$AC632,Consolidado!$D$5:D632,"*"&amp;AC$3&amp;"*")=1,1,0),0))</f>
        <v>0</v>
      </c>
      <c r="AD632" s="0" t="n">
        <f aca="false">IF(OR(AD$3="",Consolidado!$D632=""),0,IF(ISNUMBER(SEARCH(AD$3,Consolidado!$D632)),IF(COUNTIFS(Consolidado!$AC$5:AC632,Consolidado!$AC632,Consolidado!$D$5:D632,"*"&amp;AD$3&amp;"*")=1,1,0),0))</f>
        <v>0</v>
      </c>
      <c r="AE632" s="0" t="n">
        <f aca="false">IF(OR(AE$3="",Consolidado!$D632=""),0,IF(ISNUMBER(SEARCH(AE$3,Consolidado!$D632)),IF(COUNTIFS(Consolidado!$AC$5:AC632,Consolidado!$AC632,Consolidado!$D$5:D632,"*"&amp;AE$3&amp;"*")=1,1,0),0))</f>
        <v>0</v>
      </c>
      <c r="AF632" s="0" t="n">
        <f aca="false">IF(OR(AF$3="",Consolidado!$D632=""),0,IF(ISNUMBER(SEARCH(AF$3,Consolidado!$D632)),IF(COUNTIFS(Consolidado!$AC$5:AC632,Consolidado!$AC632,Consolidado!$D$5:D632,"*"&amp;AF$3&amp;"*")=1,1,0),0))</f>
        <v>0</v>
      </c>
      <c r="AG632" s="0" t="n">
        <f aca="false">IF(OR(AG$3="",Consolidado!$D632=""),0,IF(ISNUMBER(SEARCH(AG$3,Consolidado!$D632)),IF(COUNTIFS(Consolidado!$AC$5:AC632,Consolidado!$AC632,Consolidado!$D$5:D632,"*"&amp;AG$3&amp;"*")=1,1,0),0))</f>
        <v>0</v>
      </c>
      <c r="AH632" s="0" t="n">
        <f aca="false">IF(OR(AH$3="",Consolidado!$D632=""),0,IF(ISNUMBER(SEARCH(AH$3,Consolidado!$D632)),IF(COUNTIFS(Consolidado!$AC$5:AC632,Consolidado!$AC632,Consolidado!$D$5:D632,"*"&amp;AH$3&amp;"*")=1,1,0),0))</f>
        <v>0</v>
      </c>
      <c r="AI632" s="0" t="n">
        <f aca="false">IF(OR(AI$3="",Consolidado!$D632=""),0,IF(ISNUMBER(SEARCH(AI$3,Consolidado!$D632)),IF(COUNTIFS(Consolidado!$AC$5:AC632,Consolidado!$AC632,Consolidado!$D$5:D632,"*"&amp;AI$3&amp;"*")=1,1,0),0))</f>
        <v>0</v>
      </c>
      <c r="AJ632" s="0" t="n">
        <f aca="false">IF(OR(AJ$3="",Consolidado!$D632=""),0,IF(ISNUMBER(SEARCH(AJ$3,Consolidado!$D632)),IF(COUNTIFS(Consolidado!$AC$5:AC632,Consolidado!$AC632,Consolidado!$D$5:D632,"*"&amp;AJ$3&amp;"*")=1,1,0),0))</f>
        <v>0</v>
      </c>
      <c r="AK632" s="0" t="n">
        <f aca="false">IF(OR(AK$3="",Consolidado!$D632=""),0,IF(ISNUMBER(SEARCH(AK$3,Consolidado!$D632)),IF(COUNTIFS(Consolidado!$AC$5:AC632,Consolidado!$AC632,Consolidado!$D$5:D632,"*"&amp;AK$3&amp;"*")=1,1,0),0))</f>
        <v>0</v>
      </c>
      <c r="AL632" s="0" t="n">
        <f aca="false">IF(OR(AL$3="",Consolidado!$D632=""),0,IF(ISNUMBER(SEARCH(AL$3,Consolidado!$D632)),IF(COUNTIFS(Consolidado!$AC$5:AC632,Consolidado!$AC632,Consolidado!$D$5:D632,"*"&amp;AL$3&amp;"*")=1,1,0),0))</f>
        <v>0</v>
      </c>
      <c r="AM632" s="0" t="n">
        <f aca="false">IF(OR(AM$3="",Consolidado!$D632=""),0,IF(ISNUMBER(SEARCH(AM$3,Consolidado!$D632)),IF(COUNTIFS(Consolidado!$AC$5:AC632,Consolidado!$AC632,Consolidado!$D$5:D632,"*"&amp;AM$3&amp;"*")=1,1,0),0))</f>
        <v>0</v>
      </c>
      <c r="AN632" s="0" t="n">
        <f aca="false">IF(OR(AN$3="",Consolidado!$D632=""),0,IF(ISNUMBER(SEARCH(AN$3,Consolidado!$D632)),IF(COUNTIFS(Consolidado!$AC$5:AC632,Consolidado!$AC632,Consolidado!$D$5:D632,"*"&amp;AN$3&amp;"*")=1,1,0),0))</f>
        <v>0</v>
      </c>
      <c r="AO632" s="0" t="n">
        <f aca="false">IF(OR(AO$3="",Consolidado!$D632=""),0,IF(ISNUMBER(SEARCH(AO$3,Consolidado!$D632)),IF(COUNTIFS(Consolidado!$AC$5:AC632,Consolidado!$AC632,Consolidado!$D$5:D632,"*"&amp;AO$3&amp;"*")=1,1,0),0))</f>
        <v>0</v>
      </c>
    </row>
    <row r="633" customFormat="false" ht="15" hidden="false" customHeight="false" outlineLevel="0" collapsed="false">
      <c r="B633" s="0" t="n">
        <f aca="false">IF(OR(B$3="",Consolidado!$D633=""),0,IF(ISNUMBER(SEARCH(B$3,Consolidado!$D633)),IF(COUNTIFS(Consolidado!$AC$5:AC633,Consolidado!$AC633,Consolidado!$D$5:D633,"*"&amp;B$3&amp;"*")=1,1,0),0))</f>
        <v>0</v>
      </c>
      <c r="C633" s="0" t="n">
        <f aca="false">IF(OR(C$3="",Consolidado!$D633=""),0,IF(ISNUMBER(SEARCH(C$3,Consolidado!$D633)),IF(COUNTIFS(Consolidado!$AC$5:AC633,Consolidado!$AC633,Consolidado!$D$5:D633,"*"&amp;C$3&amp;"*")=1,1,0),0))</f>
        <v>0</v>
      </c>
      <c r="D633" s="0" t="n">
        <f aca="false">IF(OR(D$3="",Consolidado!$D633=""),0,IF(ISNUMBER(SEARCH(D$3,Consolidado!$D633)),IF(COUNTIFS(Consolidado!$AC$5:AC633,Consolidado!$AC633,Consolidado!$D$5:D633,"*"&amp;D$3&amp;"*")=1,1,0),0))</f>
        <v>0</v>
      </c>
      <c r="E633" s="0" t="n">
        <f aca="false">IF(OR(E$3="",Consolidado!$D633=""),0,IF(ISNUMBER(SEARCH(E$3,Consolidado!$D633)),IF(COUNTIFS(Consolidado!$AC$5:AC633,Consolidado!$AC633,Consolidado!$D$5:D633,"*"&amp;E$3&amp;"*")=1,1,0),0))</f>
        <v>0</v>
      </c>
      <c r="F633" s="0" t="n">
        <f aca="false">IF(OR(F$3="",Consolidado!$D633=""),0,IF(ISNUMBER(SEARCH(F$3,Consolidado!$D633)),IF(COUNTIFS(Consolidado!$AC$5:AC633,Consolidado!$AC633,Consolidado!$D$5:D633,"*"&amp;F$3&amp;"*")=1,1,0),0))</f>
        <v>0</v>
      </c>
      <c r="G633" s="0" t="n">
        <f aca="false">IF(OR(G$3="",Consolidado!$D633=""),0,IF(ISNUMBER(SEARCH(G$3,Consolidado!$D633)),IF(COUNTIFS(Consolidado!$AC$5:AC633,Consolidado!$AC633,Consolidado!$D$5:D633,"*"&amp;G$3&amp;"*")=1,1,0),0))</f>
        <v>0</v>
      </c>
      <c r="H633" s="0" t="n">
        <f aca="false">IF(OR(H$3="",Consolidado!$D633=""),0,IF(ISNUMBER(SEARCH(H$3,Consolidado!$D633)),IF(COUNTIFS(Consolidado!$AC$5:AC633,Consolidado!$AC633,Consolidado!$D$5:D633,"*"&amp;H$3&amp;"*")=1,1,0),0))</f>
        <v>0</v>
      </c>
      <c r="I633" s="0" t="n">
        <f aca="false">IF(OR(I$3="",Consolidado!$D633=""),0,IF(ISNUMBER(SEARCH(I$3,Consolidado!$D633)),IF(COUNTIFS(Consolidado!$AC$5:AC633,Consolidado!$AC633,Consolidado!$D$5:D633,"*"&amp;I$3&amp;"*")=1,1,0),0))</f>
        <v>0</v>
      </c>
      <c r="J633" s="0" t="n">
        <f aca="false">IF(OR(J$3="",Consolidado!$D633=""),0,IF(ISNUMBER(SEARCH(J$3,Consolidado!$D633)),IF(COUNTIFS(Consolidado!$AC$5:AC633,Consolidado!$AC633,Consolidado!$D$5:D633,"*"&amp;J$3&amp;"*")=1,1,0),0))</f>
        <v>0</v>
      </c>
      <c r="K633" s="0" t="n">
        <f aca="false">IF(OR(K$3="",Consolidado!$D633=""),0,IF(ISNUMBER(SEARCH(K$3,Consolidado!$D633)),IF(COUNTIFS(Consolidado!$AC$5:AC633,Consolidado!$AC633,Consolidado!$D$5:D633,"*"&amp;K$3&amp;"*")=1,1,0),0))</f>
        <v>0</v>
      </c>
      <c r="L633" s="0" t="n">
        <f aca="false">IF(OR(L$3="",Consolidado!$D633=""),0,IF(ISNUMBER(SEARCH(L$3,Consolidado!$D633)),IF(COUNTIFS(Consolidado!$AC$5:AC633,Consolidado!$AC633,Consolidado!$D$5:D633,"*"&amp;L$3&amp;"*")=1,1,0),0))</f>
        <v>0</v>
      </c>
      <c r="M633" s="0" t="n">
        <f aca="false">IF(OR(M$3="",Consolidado!$D633=""),0,IF(ISNUMBER(SEARCH(M$3,Consolidado!$D633)),IF(COUNTIFS(Consolidado!$AC$5:AC633,Consolidado!$AC633,Consolidado!$D$5:D633,"*"&amp;M$3&amp;"*")=1,1,0),0))</f>
        <v>0</v>
      </c>
      <c r="N633" s="0" t="n">
        <f aca="false">IF(OR(N$3="",Consolidado!$D633=""),0,IF(ISNUMBER(SEARCH(N$3,Consolidado!$D633)),IF(COUNTIFS(Consolidado!$AC$5:AC633,Consolidado!$AC633,Consolidado!$D$5:D633,"*"&amp;N$3&amp;"*")=1,1,0),0))</f>
        <v>0</v>
      </c>
      <c r="O633" s="0" t="n">
        <f aca="false">IF(OR(O$3="",Consolidado!$D633=""),0,IF(ISNUMBER(SEARCH(O$3,Consolidado!$D633)),IF(COUNTIFS(Consolidado!$AC$5:AC633,Consolidado!$AC633,Consolidado!$D$5:D633,"*"&amp;O$3&amp;"*")=1,1,0),0))</f>
        <v>0</v>
      </c>
      <c r="P633" s="0" t="n">
        <f aca="false">IF(OR(P$3="",Consolidado!$D633=""),0,IF(ISNUMBER(SEARCH(P$3,Consolidado!$D633)),IF(COUNTIFS(Consolidado!$AC$5:AC633,Consolidado!$AC633,Consolidado!$D$5:D633,"*"&amp;P$3&amp;"*")=1,1,0),0))</f>
        <v>0</v>
      </c>
      <c r="Q633" s="0" t="n">
        <f aca="false">IF(OR(Q$3="",Consolidado!$D633=""),0,IF(ISNUMBER(SEARCH(Q$3,Consolidado!$D633)),IF(COUNTIFS(Consolidado!$AC$5:AC633,Consolidado!$AC633,Consolidado!$D$5:D633,"*"&amp;Q$3&amp;"*")=1,1,0),0))</f>
        <v>0</v>
      </c>
      <c r="R633" s="0" t="n">
        <f aca="false">IF(OR(R$3="",Consolidado!$D633=""),0,IF(ISNUMBER(SEARCH(R$3,Consolidado!$D633)),IF(COUNTIFS(Consolidado!$AC$5:AC633,Consolidado!$AC633,Consolidado!$D$5:D633,"*"&amp;R$3&amp;"*")=1,1,0),0))</f>
        <v>0</v>
      </c>
      <c r="S633" s="0" t="n">
        <f aca="false">IF(OR(S$3="",Consolidado!$D633=""),0,IF(ISNUMBER(SEARCH(S$3,Consolidado!$D633)),IF(COUNTIFS(Consolidado!$AC$5:AC633,Consolidado!$AC633,Consolidado!$D$5:D633,"*"&amp;S$3&amp;"*")=1,1,0),0))</f>
        <v>0</v>
      </c>
      <c r="T633" s="0" t="n">
        <f aca="false">IF(OR(T$3="",Consolidado!$D633=""),0,IF(ISNUMBER(SEARCH(T$3,Consolidado!$D633)),IF(COUNTIFS(Consolidado!$AC$5:AC633,Consolidado!$AC633,Consolidado!$D$5:D633,"*"&amp;T$3&amp;"*")=1,1,0),0))</f>
        <v>0</v>
      </c>
      <c r="U633" s="0" t="n">
        <f aca="false">IF(OR(U$3="",Consolidado!$D633=""),0,IF(ISNUMBER(SEARCH(U$3,Consolidado!$D633)),IF(COUNTIFS(Consolidado!$AC$5:AC633,Consolidado!$AC633,Consolidado!$D$5:D633,"*"&amp;U$3&amp;"*")=1,1,0),0))</f>
        <v>0</v>
      </c>
      <c r="V633" s="0" t="n">
        <f aca="false">IF(OR(V$3="",Consolidado!$D633=""),0,IF(ISNUMBER(SEARCH(V$3,Consolidado!$D633)),IF(COUNTIFS(Consolidado!$AC$5:AC633,Consolidado!$AC633,Consolidado!$D$5:D633,"*"&amp;V$3&amp;"*")=1,1,0),0))</f>
        <v>0</v>
      </c>
      <c r="W633" s="0" t="n">
        <f aca="false">IF(OR(W$3="",Consolidado!$D633=""),0,IF(ISNUMBER(SEARCH(W$3,Consolidado!$D633)),IF(COUNTIFS(Consolidado!$AC$5:AC633,Consolidado!$AC633,Consolidado!$D$5:D633,"*"&amp;W$3&amp;"*")=1,1,0),0))</f>
        <v>0</v>
      </c>
      <c r="X633" s="0" t="n">
        <f aca="false">IF(OR(X$3="",Consolidado!$D633=""),0,IF(ISNUMBER(SEARCH(X$3,Consolidado!$D633)),IF(COUNTIFS(Consolidado!$AC$5:AC633,Consolidado!$AC633,Consolidado!$D$5:D633,"*"&amp;X$3&amp;"*")=1,1,0),0))</f>
        <v>0</v>
      </c>
      <c r="Y633" s="0" t="n">
        <f aca="false">IF(OR(Y$3="",Consolidado!$D633=""),0,IF(ISNUMBER(SEARCH(Y$3,Consolidado!$D633)),IF(COUNTIFS(Consolidado!$AC$5:AC633,Consolidado!$AC633,Consolidado!$D$5:D633,"*"&amp;Y$3&amp;"*")=1,1,0),0))</f>
        <v>0</v>
      </c>
      <c r="Z633" s="0" t="n">
        <f aca="false">IF(OR(Z$3="",Consolidado!$D633=""),0,IF(ISNUMBER(SEARCH(Z$3,Consolidado!$D633)),IF(COUNTIFS(Consolidado!$AC$5:AC633,Consolidado!$AC633,Consolidado!$D$5:D633,"*"&amp;Z$3&amp;"*")=1,1,0),0))</f>
        <v>0</v>
      </c>
      <c r="AA633" s="0" t="n">
        <f aca="false">IF(OR(AA$3="",Consolidado!$D633=""),0,IF(ISNUMBER(SEARCH(AA$3,Consolidado!$D633)),IF(COUNTIFS(Consolidado!$AC$5:AC633,Consolidado!$AC633,Consolidado!$D$5:D633,"*"&amp;AA$3&amp;"*")=1,1,0),0))</f>
        <v>0</v>
      </c>
      <c r="AB633" s="0" t="n">
        <f aca="false">IF(OR(AB$3="",Consolidado!$D633=""),0,IF(ISNUMBER(SEARCH(AB$3,Consolidado!$D633)),IF(COUNTIFS(Consolidado!$AC$5:AC633,Consolidado!$AC633,Consolidado!$D$5:D633,"*"&amp;AB$3&amp;"*")=1,1,0),0))</f>
        <v>0</v>
      </c>
      <c r="AC633" s="0" t="n">
        <f aca="false">IF(OR(AC$3="",Consolidado!$D633=""),0,IF(ISNUMBER(SEARCH(AC$3,Consolidado!$D633)),IF(COUNTIFS(Consolidado!$AC$5:AC633,Consolidado!$AC633,Consolidado!$D$5:D633,"*"&amp;AC$3&amp;"*")=1,1,0),0))</f>
        <v>0</v>
      </c>
      <c r="AD633" s="0" t="n">
        <f aca="false">IF(OR(AD$3="",Consolidado!$D633=""),0,IF(ISNUMBER(SEARCH(AD$3,Consolidado!$D633)),IF(COUNTIFS(Consolidado!$AC$5:AC633,Consolidado!$AC633,Consolidado!$D$5:D633,"*"&amp;AD$3&amp;"*")=1,1,0),0))</f>
        <v>0</v>
      </c>
      <c r="AE633" s="0" t="n">
        <f aca="false">IF(OR(AE$3="",Consolidado!$D633=""),0,IF(ISNUMBER(SEARCH(AE$3,Consolidado!$D633)),IF(COUNTIFS(Consolidado!$AC$5:AC633,Consolidado!$AC633,Consolidado!$D$5:D633,"*"&amp;AE$3&amp;"*")=1,1,0),0))</f>
        <v>0</v>
      </c>
      <c r="AF633" s="0" t="n">
        <f aca="false">IF(OR(AF$3="",Consolidado!$D633=""),0,IF(ISNUMBER(SEARCH(AF$3,Consolidado!$D633)),IF(COUNTIFS(Consolidado!$AC$5:AC633,Consolidado!$AC633,Consolidado!$D$5:D633,"*"&amp;AF$3&amp;"*")=1,1,0),0))</f>
        <v>0</v>
      </c>
      <c r="AG633" s="0" t="n">
        <f aca="false">IF(OR(AG$3="",Consolidado!$D633=""),0,IF(ISNUMBER(SEARCH(AG$3,Consolidado!$D633)),IF(COUNTIFS(Consolidado!$AC$5:AC633,Consolidado!$AC633,Consolidado!$D$5:D633,"*"&amp;AG$3&amp;"*")=1,1,0),0))</f>
        <v>0</v>
      </c>
      <c r="AH633" s="0" t="n">
        <f aca="false">IF(OR(AH$3="",Consolidado!$D633=""),0,IF(ISNUMBER(SEARCH(AH$3,Consolidado!$D633)),IF(COUNTIFS(Consolidado!$AC$5:AC633,Consolidado!$AC633,Consolidado!$D$5:D633,"*"&amp;AH$3&amp;"*")=1,1,0),0))</f>
        <v>0</v>
      </c>
      <c r="AI633" s="0" t="n">
        <f aca="false">IF(OR(AI$3="",Consolidado!$D633=""),0,IF(ISNUMBER(SEARCH(AI$3,Consolidado!$D633)),IF(COUNTIFS(Consolidado!$AC$5:AC633,Consolidado!$AC633,Consolidado!$D$5:D633,"*"&amp;AI$3&amp;"*")=1,1,0),0))</f>
        <v>0</v>
      </c>
      <c r="AJ633" s="0" t="n">
        <f aca="false">IF(OR(AJ$3="",Consolidado!$D633=""),0,IF(ISNUMBER(SEARCH(AJ$3,Consolidado!$D633)),IF(COUNTIFS(Consolidado!$AC$5:AC633,Consolidado!$AC633,Consolidado!$D$5:D633,"*"&amp;AJ$3&amp;"*")=1,1,0),0))</f>
        <v>0</v>
      </c>
      <c r="AK633" s="0" t="n">
        <f aca="false">IF(OR(AK$3="",Consolidado!$D633=""),0,IF(ISNUMBER(SEARCH(AK$3,Consolidado!$D633)),IF(COUNTIFS(Consolidado!$AC$5:AC633,Consolidado!$AC633,Consolidado!$D$5:D633,"*"&amp;AK$3&amp;"*")=1,1,0),0))</f>
        <v>0</v>
      </c>
      <c r="AL633" s="0" t="n">
        <f aca="false">IF(OR(AL$3="",Consolidado!$D633=""),0,IF(ISNUMBER(SEARCH(AL$3,Consolidado!$D633)),IF(COUNTIFS(Consolidado!$AC$5:AC633,Consolidado!$AC633,Consolidado!$D$5:D633,"*"&amp;AL$3&amp;"*")=1,1,0),0))</f>
        <v>0</v>
      </c>
      <c r="AM633" s="0" t="n">
        <f aca="false">IF(OR(AM$3="",Consolidado!$D633=""),0,IF(ISNUMBER(SEARCH(AM$3,Consolidado!$D633)),IF(COUNTIFS(Consolidado!$AC$5:AC633,Consolidado!$AC633,Consolidado!$D$5:D633,"*"&amp;AM$3&amp;"*")=1,1,0),0))</f>
        <v>0</v>
      </c>
      <c r="AN633" s="0" t="n">
        <f aca="false">IF(OR(AN$3="",Consolidado!$D633=""),0,IF(ISNUMBER(SEARCH(AN$3,Consolidado!$D633)),IF(COUNTIFS(Consolidado!$AC$5:AC633,Consolidado!$AC633,Consolidado!$D$5:D633,"*"&amp;AN$3&amp;"*")=1,1,0),0))</f>
        <v>0</v>
      </c>
      <c r="AO633" s="0" t="n">
        <f aca="false">IF(OR(AO$3="",Consolidado!$D633=""),0,IF(ISNUMBER(SEARCH(AO$3,Consolidado!$D633)),IF(COUNTIFS(Consolidado!$AC$5:AC633,Consolidado!$AC633,Consolidado!$D$5:D633,"*"&amp;AO$3&amp;"*")=1,1,0),0))</f>
        <v>0</v>
      </c>
    </row>
    <row r="634" customFormat="false" ht="15" hidden="false" customHeight="false" outlineLevel="0" collapsed="false">
      <c r="B634" s="0" t="n">
        <f aca="false">IF(OR(B$3="",Consolidado!$D634=""),0,IF(ISNUMBER(SEARCH(B$3,Consolidado!$D634)),IF(COUNTIFS(Consolidado!$AC$5:AC634,Consolidado!$AC634,Consolidado!$D$5:D634,"*"&amp;B$3&amp;"*")=1,1,0),0))</f>
        <v>0</v>
      </c>
      <c r="C634" s="0" t="n">
        <f aca="false">IF(OR(C$3="",Consolidado!$D634=""),0,IF(ISNUMBER(SEARCH(C$3,Consolidado!$D634)),IF(COUNTIFS(Consolidado!$AC$5:AC634,Consolidado!$AC634,Consolidado!$D$5:D634,"*"&amp;C$3&amp;"*")=1,1,0),0))</f>
        <v>0</v>
      </c>
      <c r="D634" s="0" t="n">
        <f aca="false">IF(OR(D$3="",Consolidado!$D634=""),0,IF(ISNUMBER(SEARCH(D$3,Consolidado!$D634)),IF(COUNTIFS(Consolidado!$AC$5:AC634,Consolidado!$AC634,Consolidado!$D$5:D634,"*"&amp;D$3&amp;"*")=1,1,0),0))</f>
        <v>0</v>
      </c>
      <c r="E634" s="0" t="n">
        <f aca="false">IF(OR(E$3="",Consolidado!$D634=""),0,IF(ISNUMBER(SEARCH(E$3,Consolidado!$D634)),IF(COUNTIFS(Consolidado!$AC$5:AC634,Consolidado!$AC634,Consolidado!$D$5:D634,"*"&amp;E$3&amp;"*")=1,1,0),0))</f>
        <v>0</v>
      </c>
      <c r="F634" s="0" t="n">
        <f aca="false">IF(OR(F$3="",Consolidado!$D634=""),0,IF(ISNUMBER(SEARCH(F$3,Consolidado!$D634)),IF(COUNTIFS(Consolidado!$AC$5:AC634,Consolidado!$AC634,Consolidado!$D$5:D634,"*"&amp;F$3&amp;"*")=1,1,0),0))</f>
        <v>0</v>
      </c>
      <c r="G634" s="0" t="n">
        <f aca="false">IF(OR(G$3="",Consolidado!$D634=""),0,IF(ISNUMBER(SEARCH(G$3,Consolidado!$D634)),IF(COUNTIFS(Consolidado!$AC$5:AC634,Consolidado!$AC634,Consolidado!$D$5:D634,"*"&amp;G$3&amp;"*")=1,1,0),0))</f>
        <v>0</v>
      </c>
      <c r="H634" s="0" t="n">
        <f aca="false">IF(OR(H$3="",Consolidado!$D634=""),0,IF(ISNUMBER(SEARCH(H$3,Consolidado!$D634)),IF(COUNTIFS(Consolidado!$AC$5:AC634,Consolidado!$AC634,Consolidado!$D$5:D634,"*"&amp;H$3&amp;"*")=1,1,0),0))</f>
        <v>0</v>
      </c>
      <c r="I634" s="0" t="n">
        <f aca="false">IF(OR(I$3="",Consolidado!$D634=""),0,IF(ISNUMBER(SEARCH(I$3,Consolidado!$D634)),IF(COUNTIFS(Consolidado!$AC$5:AC634,Consolidado!$AC634,Consolidado!$D$5:D634,"*"&amp;I$3&amp;"*")=1,1,0),0))</f>
        <v>0</v>
      </c>
      <c r="J634" s="0" t="n">
        <f aca="false">IF(OR(J$3="",Consolidado!$D634=""),0,IF(ISNUMBER(SEARCH(J$3,Consolidado!$D634)),IF(COUNTIFS(Consolidado!$AC$5:AC634,Consolidado!$AC634,Consolidado!$D$5:D634,"*"&amp;J$3&amp;"*")=1,1,0),0))</f>
        <v>0</v>
      </c>
      <c r="K634" s="0" t="n">
        <f aca="false">IF(OR(K$3="",Consolidado!$D634=""),0,IF(ISNUMBER(SEARCH(K$3,Consolidado!$D634)),IF(COUNTIFS(Consolidado!$AC$5:AC634,Consolidado!$AC634,Consolidado!$D$5:D634,"*"&amp;K$3&amp;"*")=1,1,0),0))</f>
        <v>0</v>
      </c>
      <c r="L634" s="0" t="n">
        <f aca="false">IF(OR(L$3="",Consolidado!$D634=""),0,IF(ISNUMBER(SEARCH(L$3,Consolidado!$D634)),IF(COUNTIFS(Consolidado!$AC$5:AC634,Consolidado!$AC634,Consolidado!$D$5:D634,"*"&amp;L$3&amp;"*")=1,1,0),0))</f>
        <v>0</v>
      </c>
      <c r="M634" s="0" t="n">
        <f aca="false">IF(OR(M$3="",Consolidado!$D634=""),0,IF(ISNUMBER(SEARCH(M$3,Consolidado!$D634)),IF(COUNTIFS(Consolidado!$AC$5:AC634,Consolidado!$AC634,Consolidado!$D$5:D634,"*"&amp;M$3&amp;"*")=1,1,0),0))</f>
        <v>0</v>
      </c>
      <c r="N634" s="0" t="n">
        <f aca="false">IF(OR(N$3="",Consolidado!$D634=""),0,IF(ISNUMBER(SEARCH(N$3,Consolidado!$D634)),IF(COUNTIFS(Consolidado!$AC$5:AC634,Consolidado!$AC634,Consolidado!$D$5:D634,"*"&amp;N$3&amp;"*")=1,1,0),0))</f>
        <v>0</v>
      </c>
      <c r="O634" s="0" t="n">
        <f aca="false">IF(OR(O$3="",Consolidado!$D634=""),0,IF(ISNUMBER(SEARCH(O$3,Consolidado!$D634)),IF(COUNTIFS(Consolidado!$AC$5:AC634,Consolidado!$AC634,Consolidado!$D$5:D634,"*"&amp;O$3&amp;"*")=1,1,0),0))</f>
        <v>0</v>
      </c>
      <c r="P634" s="0" t="n">
        <f aca="false">IF(OR(P$3="",Consolidado!$D634=""),0,IF(ISNUMBER(SEARCH(P$3,Consolidado!$D634)),IF(COUNTIFS(Consolidado!$AC$5:AC634,Consolidado!$AC634,Consolidado!$D$5:D634,"*"&amp;P$3&amp;"*")=1,1,0),0))</f>
        <v>0</v>
      </c>
      <c r="Q634" s="0" t="n">
        <f aca="false">IF(OR(Q$3="",Consolidado!$D634=""),0,IF(ISNUMBER(SEARCH(Q$3,Consolidado!$D634)),IF(COUNTIFS(Consolidado!$AC$5:AC634,Consolidado!$AC634,Consolidado!$D$5:D634,"*"&amp;Q$3&amp;"*")=1,1,0),0))</f>
        <v>0</v>
      </c>
      <c r="R634" s="0" t="n">
        <f aca="false">IF(OR(R$3="",Consolidado!$D634=""),0,IF(ISNUMBER(SEARCH(R$3,Consolidado!$D634)),IF(COUNTIFS(Consolidado!$AC$5:AC634,Consolidado!$AC634,Consolidado!$D$5:D634,"*"&amp;R$3&amp;"*")=1,1,0),0))</f>
        <v>0</v>
      </c>
      <c r="S634" s="0" t="n">
        <f aca="false">IF(OR(S$3="",Consolidado!$D634=""),0,IF(ISNUMBER(SEARCH(S$3,Consolidado!$D634)),IF(COUNTIFS(Consolidado!$AC$5:AC634,Consolidado!$AC634,Consolidado!$D$5:D634,"*"&amp;S$3&amp;"*")=1,1,0),0))</f>
        <v>0</v>
      </c>
      <c r="T634" s="0" t="n">
        <f aca="false">IF(OR(T$3="",Consolidado!$D634=""),0,IF(ISNUMBER(SEARCH(T$3,Consolidado!$D634)),IF(COUNTIFS(Consolidado!$AC$5:AC634,Consolidado!$AC634,Consolidado!$D$5:D634,"*"&amp;T$3&amp;"*")=1,1,0),0))</f>
        <v>0</v>
      </c>
      <c r="U634" s="0" t="n">
        <f aca="false">IF(OR(U$3="",Consolidado!$D634=""),0,IF(ISNUMBER(SEARCH(U$3,Consolidado!$D634)),IF(COUNTIFS(Consolidado!$AC$5:AC634,Consolidado!$AC634,Consolidado!$D$5:D634,"*"&amp;U$3&amp;"*")=1,1,0),0))</f>
        <v>0</v>
      </c>
      <c r="V634" s="0" t="n">
        <f aca="false">IF(OR(V$3="",Consolidado!$D634=""),0,IF(ISNUMBER(SEARCH(V$3,Consolidado!$D634)),IF(COUNTIFS(Consolidado!$AC$5:AC634,Consolidado!$AC634,Consolidado!$D$5:D634,"*"&amp;V$3&amp;"*")=1,1,0),0))</f>
        <v>0</v>
      </c>
      <c r="W634" s="0" t="n">
        <f aca="false">IF(OR(W$3="",Consolidado!$D634=""),0,IF(ISNUMBER(SEARCH(W$3,Consolidado!$D634)),IF(COUNTIFS(Consolidado!$AC$5:AC634,Consolidado!$AC634,Consolidado!$D$5:D634,"*"&amp;W$3&amp;"*")=1,1,0),0))</f>
        <v>0</v>
      </c>
      <c r="X634" s="0" t="n">
        <f aca="false">IF(OR(X$3="",Consolidado!$D634=""),0,IF(ISNUMBER(SEARCH(X$3,Consolidado!$D634)),IF(COUNTIFS(Consolidado!$AC$5:AC634,Consolidado!$AC634,Consolidado!$D$5:D634,"*"&amp;X$3&amp;"*")=1,1,0),0))</f>
        <v>0</v>
      </c>
      <c r="Y634" s="0" t="n">
        <f aca="false">IF(OR(Y$3="",Consolidado!$D634=""),0,IF(ISNUMBER(SEARCH(Y$3,Consolidado!$D634)),IF(COUNTIFS(Consolidado!$AC$5:AC634,Consolidado!$AC634,Consolidado!$D$5:D634,"*"&amp;Y$3&amp;"*")=1,1,0),0))</f>
        <v>0</v>
      </c>
      <c r="Z634" s="0" t="n">
        <f aca="false">IF(OR(Z$3="",Consolidado!$D634=""),0,IF(ISNUMBER(SEARCH(Z$3,Consolidado!$D634)),IF(COUNTIFS(Consolidado!$AC$5:AC634,Consolidado!$AC634,Consolidado!$D$5:D634,"*"&amp;Z$3&amp;"*")=1,1,0),0))</f>
        <v>0</v>
      </c>
      <c r="AA634" s="0" t="n">
        <f aca="false">IF(OR(AA$3="",Consolidado!$D634=""),0,IF(ISNUMBER(SEARCH(AA$3,Consolidado!$D634)),IF(COUNTIFS(Consolidado!$AC$5:AC634,Consolidado!$AC634,Consolidado!$D$5:D634,"*"&amp;AA$3&amp;"*")=1,1,0),0))</f>
        <v>0</v>
      </c>
      <c r="AB634" s="0" t="n">
        <f aca="false">IF(OR(AB$3="",Consolidado!$D634=""),0,IF(ISNUMBER(SEARCH(AB$3,Consolidado!$D634)),IF(COUNTIFS(Consolidado!$AC$5:AC634,Consolidado!$AC634,Consolidado!$D$5:D634,"*"&amp;AB$3&amp;"*")=1,1,0),0))</f>
        <v>0</v>
      </c>
      <c r="AC634" s="0" t="n">
        <f aca="false">IF(OR(AC$3="",Consolidado!$D634=""),0,IF(ISNUMBER(SEARCH(AC$3,Consolidado!$D634)),IF(COUNTIFS(Consolidado!$AC$5:AC634,Consolidado!$AC634,Consolidado!$D$5:D634,"*"&amp;AC$3&amp;"*")=1,1,0),0))</f>
        <v>0</v>
      </c>
      <c r="AD634" s="0" t="n">
        <f aca="false">IF(OR(AD$3="",Consolidado!$D634=""),0,IF(ISNUMBER(SEARCH(AD$3,Consolidado!$D634)),IF(COUNTIFS(Consolidado!$AC$5:AC634,Consolidado!$AC634,Consolidado!$D$5:D634,"*"&amp;AD$3&amp;"*")=1,1,0),0))</f>
        <v>0</v>
      </c>
      <c r="AE634" s="0" t="n">
        <f aca="false">IF(OR(AE$3="",Consolidado!$D634=""),0,IF(ISNUMBER(SEARCH(AE$3,Consolidado!$D634)),IF(COUNTIFS(Consolidado!$AC$5:AC634,Consolidado!$AC634,Consolidado!$D$5:D634,"*"&amp;AE$3&amp;"*")=1,1,0),0))</f>
        <v>0</v>
      </c>
      <c r="AF634" s="0" t="n">
        <f aca="false">IF(OR(AF$3="",Consolidado!$D634=""),0,IF(ISNUMBER(SEARCH(AF$3,Consolidado!$D634)),IF(COUNTIFS(Consolidado!$AC$5:AC634,Consolidado!$AC634,Consolidado!$D$5:D634,"*"&amp;AF$3&amp;"*")=1,1,0),0))</f>
        <v>0</v>
      </c>
      <c r="AG634" s="0" t="n">
        <f aca="false">IF(OR(AG$3="",Consolidado!$D634=""),0,IF(ISNUMBER(SEARCH(AG$3,Consolidado!$D634)),IF(COUNTIFS(Consolidado!$AC$5:AC634,Consolidado!$AC634,Consolidado!$D$5:D634,"*"&amp;AG$3&amp;"*")=1,1,0),0))</f>
        <v>0</v>
      </c>
      <c r="AH634" s="0" t="n">
        <f aca="false">IF(OR(AH$3="",Consolidado!$D634=""),0,IF(ISNUMBER(SEARCH(AH$3,Consolidado!$D634)),IF(COUNTIFS(Consolidado!$AC$5:AC634,Consolidado!$AC634,Consolidado!$D$5:D634,"*"&amp;AH$3&amp;"*")=1,1,0),0))</f>
        <v>0</v>
      </c>
      <c r="AI634" s="0" t="n">
        <f aca="false">IF(OR(AI$3="",Consolidado!$D634=""),0,IF(ISNUMBER(SEARCH(AI$3,Consolidado!$D634)),IF(COUNTIFS(Consolidado!$AC$5:AC634,Consolidado!$AC634,Consolidado!$D$5:D634,"*"&amp;AI$3&amp;"*")=1,1,0),0))</f>
        <v>0</v>
      </c>
      <c r="AJ634" s="0" t="n">
        <f aca="false">IF(OR(AJ$3="",Consolidado!$D634=""),0,IF(ISNUMBER(SEARCH(AJ$3,Consolidado!$D634)),IF(COUNTIFS(Consolidado!$AC$5:AC634,Consolidado!$AC634,Consolidado!$D$5:D634,"*"&amp;AJ$3&amp;"*")=1,1,0),0))</f>
        <v>0</v>
      </c>
      <c r="AK634" s="0" t="n">
        <f aca="false">IF(OR(AK$3="",Consolidado!$D634=""),0,IF(ISNUMBER(SEARCH(AK$3,Consolidado!$D634)),IF(COUNTIFS(Consolidado!$AC$5:AC634,Consolidado!$AC634,Consolidado!$D$5:D634,"*"&amp;AK$3&amp;"*")=1,1,0),0))</f>
        <v>0</v>
      </c>
      <c r="AL634" s="0" t="n">
        <f aca="false">IF(OR(AL$3="",Consolidado!$D634=""),0,IF(ISNUMBER(SEARCH(AL$3,Consolidado!$D634)),IF(COUNTIFS(Consolidado!$AC$5:AC634,Consolidado!$AC634,Consolidado!$D$5:D634,"*"&amp;AL$3&amp;"*")=1,1,0),0))</f>
        <v>0</v>
      </c>
      <c r="AM634" s="0" t="n">
        <f aca="false">IF(OR(AM$3="",Consolidado!$D634=""),0,IF(ISNUMBER(SEARCH(AM$3,Consolidado!$D634)),IF(COUNTIFS(Consolidado!$AC$5:AC634,Consolidado!$AC634,Consolidado!$D$5:D634,"*"&amp;AM$3&amp;"*")=1,1,0),0))</f>
        <v>0</v>
      </c>
      <c r="AN634" s="0" t="n">
        <f aca="false">IF(OR(AN$3="",Consolidado!$D634=""),0,IF(ISNUMBER(SEARCH(AN$3,Consolidado!$D634)),IF(COUNTIFS(Consolidado!$AC$5:AC634,Consolidado!$AC634,Consolidado!$D$5:D634,"*"&amp;AN$3&amp;"*")=1,1,0),0))</f>
        <v>0</v>
      </c>
      <c r="AO634" s="0" t="n">
        <f aca="false">IF(OR(AO$3="",Consolidado!$D634=""),0,IF(ISNUMBER(SEARCH(AO$3,Consolidado!$D634)),IF(COUNTIFS(Consolidado!$AC$5:AC634,Consolidado!$AC634,Consolidado!$D$5:D634,"*"&amp;AO$3&amp;"*")=1,1,0),0))</f>
        <v>0</v>
      </c>
    </row>
    <row r="635" customFormat="false" ht="15" hidden="false" customHeight="false" outlineLevel="0" collapsed="false">
      <c r="B635" s="0" t="n">
        <f aca="false">IF(OR(B$3="",Consolidado!$D635=""),0,IF(ISNUMBER(SEARCH(B$3,Consolidado!$D635)),IF(COUNTIFS(Consolidado!$AC$5:AC635,Consolidado!$AC635,Consolidado!$D$5:D635,"*"&amp;B$3&amp;"*")=1,1,0),0))</f>
        <v>0</v>
      </c>
      <c r="C635" s="0" t="n">
        <f aca="false">IF(OR(C$3="",Consolidado!$D635=""),0,IF(ISNUMBER(SEARCH(C$3,Consolidado!$D635)),IF(COUNTIFS(Consolidado!$AC$5:AC635,Consolidado!$AC635,Consolidado!$D$5:D635,"*"&amp;C$3&amp;"*")=1,1,0),0))</f>
        <v>0</v>
      </c>
      <c r="D635" s="0" t="n">
        <f aca="false">IF(OR(D$3="",Consolidado!$D635=""),0,IF(ISNUMBER(SEARCH(D$3,Consolidado!$D635)),IF(COUNTIFS(Consolidado!$AC$5:AC635,Consolidado!$AC635,Consolidado!$D$5:D635,"*"&amp;D$3&amp;"*")=1,1,0),0))</f>
        <v>0</v>
      </c>
      <c r="E635" s="0" t="n">
        <f aca="false">IF(OR(E$3="",Consolidado!$D635=""),0,IF(ISNUMBER(SEARCH(E$3,Consolidado!$D635)),IF(COUNTIFS(Consolidado!$AC$5:AC635,Consolidado!$AC635,Consolidado!$D$5:D635,"*"&amp;E$3&amp;"*")=1,1,0),0))</f>
        <v>0</v>
      </c>
      <c r="F635" s="0" t="n">
        <f aca="false">IF(OR(F$3="",Consolidado!$D635=""),0,IF(ISNUMBER(SEARCH(F$3,Consolidado!$D635)),IF(COUNTIFS(Consolidado!$AC$5:AC635,Consolidado!$AC635,Consolidado!$D$5:D635,"*"&amp;F$3&amp;"*")=1,1,0),0))</f>
        <v>0</v>
      </c>
      <c r="G635" s="0" t="n">
        <f aca="false">IF(OR(G$3="",Consolidado!$D635=""),0,IF(ISNUMBER(SEARCH(G$3,Consolidado!$D635)),IF(COUNTIFS(Consolidado!$AC$5:AC635,Consolidado!$AC635,Consolidado!$D$5:D635,"*"&amp;G$3&amp;"*")=1,1,0),0))</f>
        <v>0</v>
      </c>
      <c r="H635" s="0" t="n">
        <f aca="false">IF(OR(H$3="",Consolidado!$D635=""),0,IF(ISNUMBER(SEARCH(H$3,Consolidado!$D635)),IF(COUNTIFS(Consolidado!$AC$5:AC635,Consolidado!$AC635,Consolidado!$D$5:D635,"*"&amp;H$3&amp;"*")=1,1,0),0))</f>
        <v>0</v>
      </c>
      <c r="I635" s="0" t="n">
        <f aca="false">IF(OR(I$3="",Consolidado!$D635=""),0,IF(ISNUMBER(SEARCH(I$3,Consolidado!$D635)),IF(COUNTIFS(Consolidado!$AC$5:AC635,Consolidado!$AC635,Consolidado!$D$5:D635,"*"&amp;I$3&amp;"*")=1,1,0),0))</f>
        <v>0</v>
      </c>
      <c r="J635" s="0" t="n">
        <f aca="false">IF(OR(J$3="",Consolidado!$D635=""),0,IF(ISNUMBER(SEARCH(J$3,Consolidado!$D635)),IF(COUNTIFS(Consolidado!$AC$5:AC635,Consolidado!$AC635,Consolidado!$D$5:D635,"*"&amp;J$3&amp;"*")=1,1,0),0))</f>
        <v>0</v>
      </c>
      <c r="K635" s="0" t="n">
        <f aca="false">IF(OR(K$3="",Consolidado!$D635=""),0,IF(ISNUMBER(SEARCH(K$3,Consolidado!$D635)),IF(COUNTIFS(Consolidado!$AC$5:AC635,Consolidado!$AC635,Consolidado!$D$5:D635,"*"&amp;K$3&amp;"*")=1,1,0),0))</f>
        <v>0</v>
      </c>
      <c r="L635" s="0" t="n">
        <f aca="false">IF(OR(L$3="",Consolidado!$D635=""),0,IF(ISNUMBER(SEARCH(L$3,Consolidado!$D635)),IF(COUNTIFS(Consolidado!$AC$5:AC635,Consolidado!$AC635,Consolidado!$D$5:D635,"*"&amp;L$3&amp;"*")=1,1,0),0))</f>
        <v>0</v>
      </c>
      <c r="M635" s="0" t="n">
        <f aca="false">IF(OR(M$3="",Consolidado!$D635=""),0,IF(ISNUMBER(SEARCH(M$3,Consolidado!$D635)),IF(COUNTIFS(Consolidado!$AC$5:AC635,Consolidado!$AC635,Consolidado!$D$5:D635,"*"&amp;M$3&amp;"*")=1,1,0),0))</f>
        <v>0</v>
      </c>
      <c r="N635" s="0" t="n">
        <f aca="false">IF(OR(N$3="",Consolidado!$D635=""),0,IF(ISNUMBER(SEARCH(N$3,Consolidado!$D635)),IF(COUNTIFS(Consolidado!$AC$5:AC635,Consolidado!$AC635,Consolidado!$D$5:D635,"*"&amp;N$3&amp;"*")=1,1,0),0))</f>
        <v>0</v>
      </c>
      <c r="O635" s="0" t="n">
        <f aca="false">IF(OR(O$3="",Consolidado!$D635=""),0,IF(ISNUMBER(SEARCH(O$3,Consolidado!$D635)),IF(COUNTIFS(Consolidado!$AC$5:AC635,Consolidado!$AC635,Consolidado!$D$5:D635,"*"&amp;O$3&amp;"*")=1,1,0),0))</f>
        <v>0</v>
      </c>
      <c r="P635" s="0" t="n">
        <f aca="false">IF(OR(P$3="",Consolidado!$D635=""),0,IF(ISNUMBER(SEARCH(P$3,Consolidado!$D635)),IF(COUNTIFS(Consolidado!$AC$5:AC635,Consolidado!$AC635,Consolidado!$D$5:D635,"*"&amp;P$3&amp;"*")=1,1,0),0))</f>
        <v>0</v>
      </c>
      <c r="Q635" s="0" t="n">
        <f aca="false">IF(OR(Q$3="",Consolidado!$D635=""),0,IF(ISNUMBER(SEARCH(Q$3,Consolidado!$D635)),IF(COUNTIFS(Consolidado!$AC$5:AC635,Consolidado!$AC635,Consolidado!$D$5:D635,"*"&amp;Q$3&amp;"*")=1,1,0),0))</f>
        <v>0</v>
      </c>
      <c r="R635" s="0" t="n">
        <f aca="false">IF(OR(R$3="",Consolidado!$D635=""),0,IF(ISNUMBER(SEARCH(R$3,Consolidado!$D635)),IF(COUNTIFS(Consolidado!$AC$5:AC635,Consolidado!$AC635,Consolidado!$D$5:D635,"*"&amp;R$3&amp;"*")=1,1,0),0))</f>
        <v>0</v>
      </c>
      <c r="S635" s="0" t="n">
        <f aca="false">IF(OR(S$3="",Consolidado!$D635=""),0,IF(ISNUMBER(SEARCH(S$3,Consolidado!$D635)),IF(COUNTIFS(Consolidado!$AC$5:AC635,Consolidado!$AC635,Consolidado!$D$5:D635,"*"&amp;S$3&amp;"*")=1,1,0),0))</f>
        <v>0</v>
      </c>
      <c r="T635" s="0" t="n">
        <f aca="false">IF(OR(T$3="",Consolidado!$D635=""),0,IF(ISNUMBER(SEARCH(T$3,Consolidado!$D635)),IF(COUNTIFS(Consolidado!$AC$5:AC635,Consolidado!$AC635,Consolidado!$D$5:D635,"*"&amp;T$3&amp;"*")=1,1,0),0))</f>
        <v>0</v>
      </c>
      <c r="U635" s="0" t="n">
        <f aca="false">IF(OR(U$3="",Consolidado!$D635=""),0,IF(ISNUMBER(SEARCH(U$3,Consolidado!$D635)),IF(COUNTIFS(Consolidado!$AC$5:AC635,Consolidado!$AC635,Consolidado!$D$5:D635,"*"&amp;U$3&amp;"*")=1,1,0),0))</f>
        <v>0</v>
      </c>
      <c r="V635" s="0" t="n">
        <f aca="false">IF(OR(V$3="",Consolidado!$D635=""),0,IF(ISNUMBER(SEARCH(V$3,Consolidado!$D635)),IF(COUNTIFS(Consolidado!$AC$5:AC635,Consolidado!$AC635,Consolidado!$D$5:D635,"*"&amp;V$3&amp;"*")=1,1,0),0))</f>
        <v>0</v>
      </c>
      <c r="W635" s="0" t="n">
        <f aca="false">IF(OR(W$3="",Consolidado!$D635=""),0,IF(ISNUMBER(SEARCH(W$3,Consolidado!$D635)),IF(COUNTIFS(Consolidado!$AC$5:AC635,Consolidado!$AC635,Consolidado!$D$5:D635,"*"&amp;W$3&amp;"*")=1,1,0),0))</f>
        <v>0</v>
      </c>
      <c r="X635" s="0" t="n">
        <f aca="false">IF(OR(X$3="",Consolidado!$D635=""),0,IF(ISNUMBER(SEARCH(X$3,Consolidado!$D635)),IF(COUNTIFS(Consolidado!$AC$5:AC635,Consolidado!$AC635,Consolidado!$D$5:D635,"*"&amp;X$3&amp;"*")=1,1,0),0))</f>
        <v>0</v>
      </c>
      <c r="Y635" s="0" t="n">
        <f aca="false">IF(OR(Y$3="",Consolidado!$D635=""),0,IF(ISNUMBER(SEARCH(Y$3,Consolidado!$D635)),IF(COUNTIFS(Consolidado!$AC$5:AC635,Consolidado!$AC635,Consolidado!$D$5:D635,"*"&amp;Y$3&amp;"*")=1,1,0),0))</f>
        <v>0</v>
      </c>
      <c r="Z635" s="0" t="n">
        <f aca="false">IF(OR(Z$3="",Consolidado!$D635=""),0,IF(ISNUMBER(SEARCH(Z$3,Consolidado!$D635)),IF(COUNTIFS(Consolidado!$AC$5:AC635,Consolidado!$AC635,Consolidado!$D$5:D635,"*"&amp;Z$3&amp;"*")=1,1,0),0))</f>
        <v>0</v>
      </c>
      <c r="AA635" s="0" t="n">
        <f aca="false">IF(OR(AA$3="",Consolidado!$D635=""),0,IF(ISNUMBER(SEARCH(AA$3,Consolidado!$D635)),IF(COUNTIFS(Consolidado!$AC$5:AC635,Consolidado!$AC635,Consolidado!$D$5:D635,"*"&amp;AA$3&amp;"*")=1,1,0),0))</f>
        <v>0</v>
      </c>
      <c r="AB635" s="0" t="n">
        <f aca="false">IF(OR(AB$3="",Consolidado!$D635=""),0,IF(ISNUMBER(SEARCH(AB$3,Consolidado!$D635)),IF(COUNTIFS(Consolidado!$AC$5:AC635,Consolidado!$AC635,Consolidado!$D$5:D635,"*"&amp;AB$3&amp;"*")=1,1,0),0))</f>
        <v>0</v>
      </c>
      <c r="AC635" s="0" t="n">
        <f aca="false">IF(OR(AC$3="",Consolidado!$D635=""),0,IF(ISNUMBER(SEARCH(AC$3,Consolidado!$D635)),IF(COUNTIFS(Consolidado!$AC$5:AC635,Consolidado!$AC635,Consolidado!$D$5:D635,"*"&amp;AC$3&amp;"*")=1,1,0),0))</f>
        <v>0</v>
      </c>
      <c r="AD635" s="0" t="n">
        <f aca="false">IF(OR(AD$3="",Consolidado!$D635=""),0,IF(ISNUMBER(SEARCH(AD$3,Consolidado!$D635)),IF(COUNTIFS(Consolidado!$AC$5:AC635,Consolidado!$AC635,Consolidado!$D$5:D635,"*"&amp;AD$3&amp;"*")=1,1,0),0))</f>
        <v>0</v>
      </c>
      <c r="AE635" s="0" t="n">
        <f aca="false">IF(OR(AE$3="",Consolidado!$D635=""),0,IF(ISNUMBER(SEARCH(AE$3,Consolidado!$D635)),IF(COUNTIFS(Consolidado!$AC$5:AC635,Consolidado!$AC635,Consolidado!$D$5:D635,"*"&amp;AE$3&amp;"*")=1,1,0),0))</f>
        <v>0</v>
      </c>
      <c r="AF635" s="0" t="n">
        <f aca="false">IF(OR(AF$3="",Consolidado!$D635=""),0,IF(ISNUMBER(SEARCH(AF$3,Consolidado!$D635)),IF(COUNTIFS(Consolidado!$AC$5:AC635,Consolidado!$AC635,Consolidado!$D$5:D635,"*"&amp;AF$3&amp;"*")=1,1,0),0))</f>
        <v>0</v>
      </c>
      <c r="AG635" s="0" t="n">
        <f aca="false">IF(OR(AG$3="",Consolidado!$D635=""),0,IF(ISNUMBER(SEARCH(AG$3,Consolidado!$D635)),IF(COUNTIFS(Consolidado!$AC$5:AC635,Consolidado!$AC635,Consolidado!$D$5:D635,"*"&amp;AG$3&amp;"*")=1,1,0),0))</f>
        <v>0</v>
      </c>
      <c r="AH635" s="0" t="n">
        <f aca="false">IF(OR(AH$3="",Consolidado!$D635=""),0,IF(ISNUMBER(SEARCH(AH$3,Consolidado!$D635)),IF(COUNTIFS(Consolidado!$AC$5:AC635,Consolidado!$AC635,Consolidado!$D$5:D635,"*"&amp;AH$3&amp;"*")=1,1,0),0))</f>
        <v>0</v>
      </c>
      <c r="AI635" s="0" t="n">
        <f aca="false">IF(OR(AI$3="",Consolidado!$D635=""),0,IF(ISNUMBER(SEARCH(AI$3,Consolidado!$D635)),IF(COUNTIFS(Consolidado!$AC$5:AC635,Consolidado!$AC635,Consolidado!$D$5:D635,"*"&amp;AI$3&amp;"*")=1,1,0),0))</f>
        <v>0</v>
      </c>
      <c r="AJ635" s="0" t="n">
        <f aca="false">IF(OR(AJ$3="",Consolidado!$D635=""),0,IF(ISNUMBER(SEARCH(AJ$3,Consolidado!$D635)),IF(COUNTIFS(Consolidado!$AC$5:AC635,Consolidado!$AC635,Consolidado!$D$5:D635,"*"&amp;AJ$3&amp;"*")=1,1,0),0))</f>
        <v>0</v>
      </c>
      <c r="AK635" s="0" t="n">
        <f aca="false">IF(OR(AK$3="",Consolidado!$D635=""),0,IF(ISNUMBER(SEARCH(AK$3,Consolidado!$D635)),IF(COUNTIFS(Consolidado!$AC$5:AC635,Consolidado!$AC635,Consolidado!$D$5:D635,"*"&amp;AK$3&amp;"*")=1,1,0),0))</f>
        <v>0</v>
      </c>
      <c r="AL635" s="0" t="n">
        <f aca="false">IF(OR(AL$3="",Consolidado!$D635=""),0,IF(ISNUMBER(SEARCH(AL$3,Consolidado!$D635)),IF(COUNTIFS(Consolidado!$AC$5:AC635,Consolidado!$AC635,Consolidado!$D$5:D635,"*"&amp;AL$3&amp;"*")=1,1,0),0))</f>
        <v>0</v>
      </c>
      <c r="AM635" s="0" t="n">
        <f aca="false">IF(OR(AM$3="",Consolidado!$D635=""),0,IF(ISNUMBER(SEARCH(AM$3,Consolidado!$D635)),IF(COUNTIFS(Consolidado!$AC$5:AC635,Consolidado!$AC635,Consolidado!$D$5:D635,"*"&amp;AM$3&amp;"*")=1,1,0),0))</f>
        <v>0</v>
      </c>
      <c r="AN635" s="0" t="n">
        <f aca="false">IF(OR(AN$3="",Consolidado!$D635=""),0,IF(ISNUMBER(SEARCH(AN$3,Consolidado!$D635)),IF(COUNTIFS(Consolidado!$AC$5:AC635,Consolidado!$AC635,Consolidado!$D$5:D635,"*"&amp;AN$3&amp;"*")=1,1,0),0))</f>
        <v>0</v>
      </c>
      <c r="AO635" s="0" t="n">
        <f aca="false">IF(OR(AO$3="",Consolidado!$D635=""),0,IF(ISNUMBER(SEARCH(AO$3,Consolidado!$D635)),IF(COUNTIFS(Consolidado!$AC$5:AC635,Consolidado!$AC635,Consolidado!$D$5:D635,"*"&amp;AO$3&amp;"*")=1,1,0),0))</f>
        <v>0</v>
      </c>
    </row>
    <row r="636" customFormat="false" ht="15" hidden="false" customHeight="false" outlineLevel="0" collapsed="false">
      <c r="B636" s="0" t="n">
        <f aca="false">IF(OR(B$3="",Consolidado!$D636=""),0,IF(ISNUMBER(SEARCH(B$3,Consolidado!$D636)),IF(COUNTIFS(Consolidado!$AC$5:AC636,Consolidado!$AC636,Consolidado!$D$5:D636,"*"&amp;B$3&amp;"*")=1,1,0),0))</f>
        <v>0</v>
      </c>
      <c r="C636" s="0" t="n">
        <f aca="false">IF(OR(C$3="",Consolidado!$D636=""),0,IF(ISNUMBER(SEARCH(C$3,Consolidado!$D636)),IF(COUNTIFS(Consolidado!$AC$5:AC636,Consolidado!$AC636,Consolidado!$D$5:D636,"*"&amp;C$3&amp;"*")=1,1,0),0))</f>
        <v>0</v>
      </c>
      <c r="D636" s="0" t="n">
        <f aca="false">IF(OR(D$3="",Consolidado!$D636=""),0,IF(ISNUMBER(SEARCH(D$3,Consolidado!$D636)),IF(COUNTIFS(Consolidado!$AC$5:AC636,Consolidado!$AC636,Consolidado!$D$5:D636,"*"&amp;D$3&amp;"*")=1,1,0),0))</f>
        <v>0</v>
      </c>
      <c r="E636" s="0" t="n">
        <f aca="false">IF(OR(E$3="",Consolidado!$D636=""),0,IF(ISNUMBER(SEARCH(E$3,Consolidado!$D636)),IF(COUNTIFS(Consolidado!$AC$5:AC636,Consolidado!$AC636,Consolidado!$D$5:D636,"*"&amp;E$3&amp;"*")=1,1,0),0))</f>
        <v>0</v>
      </c>
      <c r="F636" s="0" t="n">
        <f aca="false">IF(OR(F$3="",Consolidado!$D636=""),0,IF(ISNUMBER(SEARCH(F$3,Consolidado!$D636)),IF(COUNTIFS(Consolidado!$AC$5:AC636,Consolidado!$AC636,Consolidado!$D$5:D636,"*"&amp;F$3&amp;"*")=1,1,0),0))</f>
        <v>0</v>
      </c>
      <c r="G636" s="0" t="n">
        <f aca="false">IF(OR(G$3="",Consolidado!$D636=""),0,IF(ISNUMBER(SEARCH(G$3,Consolidado!$D636)),IF(COUNTIFS(Consolidado!$AC$5:AC636,Consolidado!$AC636,Consolidado!$D$5:D636,"*"&amp;G$3&amp;"*")=1,1,0),0))</f>
        <v>0</v>
      </c>
      <c r="H636" s="0" t="n">
        <f aca="false">IF(OR(H$3="",Consolidado!$D636=""),0,IF(ISNUMBER(SEARCH(H$3,Consolidado!$D636)),IF(COUNTIFS(Consolidado!$AC$5:AC636,Consolidado!$AC636,Consolidado!$D$5:D636,"*"&amp;H$3&amp;"*")=1,1,0),0))</f>
        <v>0</v>
      </c>
      <c r="I636" s="0" t="n">
        <f aca="false">IF(OR(I$3="",Consolidado!$D636=""),0,IF(ISNUMBER(SEARCH(I$3,Consolidado!$D636)),IF(COUNTIFS(Consolidado!$AC$5:AC636,Consolidado!$AC636,Consolidado!$D$5:D636,"*"&amp;I$3&amp;"*")=1,1,0),0))</f>
        <v>0</v>
      </c>
      <c r="J636" s="0" t="n">
        <f aca="false">IF(OR(J$3="",Consolidado!$D636=""),0,IF(ISNUMBER(SEARCH(J$3,Consolidado!$D636)),IF(COUNTIFS(Consolidado!$AC$5:AC636,Consolidado!$AC636,Consolidado!$D$5:D636,"*"&amp;J$3&amp;"*")=1,1,0),0))</f>
        <v>0</v>
      </c>
      <c r="K636" s="0" t="n">
        <f aca="false">IF(OR(K$3="",Consolidado!$D636=""),0,IF(ISNUMBER(SEARCH(K$3,Consolidado!$D636)),IF(COUNTIFS(Consolidado!$AC$5:AC636,Consolidado!$AC636,Consolidado!$D$5:D636,"*"&amp;K$3&amp;"*")=1,1,0),0))</f>
        <v>0</v>
      </c>
      <c r="L636" s="0" t="n">
        <f aca="false">IF(OR(L$3="",Consolidado!$D636=""),0,IF(ISNUMBER(SEARCH(L$3,Consolidado!$D636)),IF(COUNTIFS(Consolidado!$AC$5:AC636,Consolidado!$AC636,Consolidado!$D$5:D636,"*"&amp;L$3&amp;"*")=1,1,0),0))</f>
        <v>0</v>
      </c>
      <c r="M636" s="0" t="n">
        <f aca="false">IF(OR(M$3="",Consolidado!$D636=""),0,IF(ISNUMBER(SEARCH(M$3,Consolidado!$D636)),IF(COUNTIFS(Consolidado!$AC$5:AC636,Consolidado!$AC636,Consolidado!$D$5:D636,"*"&amp;M$3&amp;"*")=1,1,0),0))</f>
        <v>0</v>
      </c>
      <c r="N636" s="0" t="n">
        <f aca="false">IF(OR(N$3="",Consolidado!$D636=""),0,IF(ISNUMBER(SEARCH(N$3,Consolidado!$D636)),IF(COUNTIFS(Consolidado!$AC$5:AC636,Consolidado!$AC636,Consolidado!$D$5:D636,"*"&amp;N$3&amp;"*")=1,1,0),0))</f>
        <v>0</v>
      </c>
      <c r="O636" s="0" t="n">
        <f aca="false">IF(OR(O$3="",Consolidado!$D636=""),0,IF(ISNUMBER(SEARCH(O$3,Consolidado!$D636)),IF(COUNTIFS(Consolidado!$AC$5:AC636,Consolidado!$AC636,Consolidado!$D$5:D636,"*"&amp;O$3&amp;"*")=1,1,0),0))</f>
        <v>0</v>
      </c>
      <c r="P636" s="0" t="n">
        <f aca="false">IF(OR(P$3="",Consolidado!$D636=""),0,IF(ISNUMBER(SEARCH(P$3,Consolidado!$D636)),IF(COUNTIFS(Consolidado!$AC$5:AC636,Consolidado!$AC636,Consolidado!$D$5:D636,"*"&amp;P$3&amp;"*")=1,1,0),0))</f>
        <v>0</v>
      </c>
      <c r="Q636" s="0" t="n">
        <f aca="false">IF(OR(Q$3="",Consolidado!$D636=""),0,IF(ISNUMBER(SEARCH(Q$3,Consolidado!$D636)),IF(COUNTIFS(Consolidado!$AC$5:AC636,Consolidado!$AC636,Consolidado!$D$5:D636,"*"&amp;Q$3&amp;"*")=1,1,0),0))</f>
        <v>0</v>
      </c>
      <c r="R636" s="0" t="n">
        <f aca="false">IF(OR(R$3="",Consolidado!$D636=""),0,IF(ISNUMBER(SEARCH(R$3,Consolidado!$D636)),IF(COUNTIFS(Consolidado!$AC$5:AC636,Consolidado!$AC636,Consolidado!$D$5:D636,"*"&amp;R$3&amp;"*")=1,1,0),0))</f>
        <v>0</v>
      </c>
      <c r="S636" s="0" t="n">
        <f aca="false">IF(OR(S$3="",Consolidado!$D636=""),0,IF(ISNUMBER(SEARCH(S$3,Consolidado!$D636)),IF(COUNTIFS(Consolidado!$AC$5:AC636,Consolidado!$AC636,Consolidado!$D$5:D636,"*"&amp;S$3&amp;"*")=1,1,0),0))</f>
        <v>0</v>
      </c>
      <c r="T636" s="0" t="n">
        <f aca="false">IF(OR(T$3="",Consolidado!$D636=""),0,IF(ISNUMBER(SEARCH(T$3,Consolidado!$D636)),IF(COUNTIFS(Consolidado!$AC$5:AC636,Consolidado!$AC636,Consolidado!$D$5:D636,"*"&amp;T$3&amp;"*")=1,1,0),0))</f>
        <v>0</v>
      </c>
      <c r="U636" s="0" t="n">
        <f aca="false">IF(OR(U$3="",Consolidado!$D636=""),0,IF(ISNUMBER(SEARCH(U$3,Consolidado!$D636)),IF(COUNTIFS(Consolidado!$AC$5:AC636,Consolidado!$AC636,Consolidado!$D$5:D636,"*"&amp;U$3&amp;"*")=1,1,0),0))</f>
        <v>0</v>
      </c>
      <c r="V636" s="0" t="n">
        <f aca="false">IF(OR(V$3="",Consolidado!$D636=""),0,IF(ISNUMBER(SEARCH(V$3,Consolidado!$D636)),IF(COUNTIFS(Consolidado!$AC$5:AC636,Consolidado!$AC636,Consolidado!$D$5:D636,"*"&amp;V$3&amp;"*")=1,1,0),0))</f>
        <v>0</v>
      </c>
      <c r="W636" s="0" t="n">
        <f aca="false">IF(OR(W$3="",Consolidado!$D636=""),0,IF(ISNUMBER(SEARCH(W$3,Consolidado!$D636)),IF(COUNTIFS(Consolidado!$AC$5:AC636,Consolidado!$AC636,Consolidado!$D$5:D636,"*"&amp;W$3&amp;"*")=1,1,0),0))</f>
        <v>0</v>
      </c>
      <c r="X636" s="0" t="n">
        <f aca="false">IF(OR(X$3="",Consolidado!$D636=""),0,IF(ISNUMBER(SEARCH(X$3,Consolidado!$D636)),IF(COUNTIFS(Consolidado!$AC$5:AC636,Consolidado!$AC636,Consolidado!$D$5:D636,"*"&amp;X$3&amp;"*")=1,1,0),0))</f>
        <v>0</v>
      </c>
      <c r="Y636" s="0" t="n">
        <f aca="false">IF(OR(Y$3="",Consolidado!$D636=""),0,IF(ISNUMBER(SEARCH(Y$3,Consolidado!$D636)),IF(COUNTIFS(Consolidado!$AC$5:AC636,Consolidado!$AC636,Consolidado!$D$5:D636,"*"&amp;Y$3&amp;"*")=1,1,0),0))</f>
        <v>0</v>
      </c>
      <c r="Z636" s="0" t="n">
        <f aca="false">IF(OR(Z$3="",Consolidado!$D636=""),0,IF(ISNUMBER(SEARCH(Z$3,Consolidado!$D636)),IF(COUNTIFS(Consolidado!$AC$5:AC636,Consolidado!$AC636,Consolidado!$D$5:D636,"*"&amp;Z$3&amp;"*")=1,1,0),0))</f>
        <v>0</v>
      </c>
      <c r="AA636" s="0" t="n">
        <f aca="false">IF(OR(AA$3="",Consolidado!$D636=""),0,IF(ISNUMBER(SEARCH(AA$3,Consolidado!$D636)),IF(COUNTIFS(Consolidado!$AC$5:AC636,Consolidado!$AC636,Consolidado!$D$5:D636,"*"&amp;AA$3&amp;"*")=1,1,0),0))</f>
        <v>0</v>
      </c>
      <c r="AB636" s="0" t="n">
        <f aca="false">IF(OR(AB$3="",Consolidado!$D636=""),0,IF(ISNUMBER(SEARCH(AB$3,Consolidado!$D636)),IF(COUNTIFS(Consolidado!$AC$5:AC636,Consolidado!$AC636,Consolidado!$D$5:D636,"*"&amp;AB$3&amp;"*")=1,1,0),0))</f>
        <v>0</v>
      </c>
      <c r="AC636" s="0" t="n">
        <f aca="false">IF(OR(AC$3="",Consolidado!$D636=""),0,IF(ISNUMBER(SEARCH(AC$3,Consolidado!$D636)),IF(COUNTIFS(Consolidado!$AC$5:AC636,Consolidado!$AC636,Consolidado!$D$5:D636,"*"&amp;AC$3&amp;"*")=1,1,0),0))</f>
        <v>0</v>
      </c>
      <c r="AD636" s="0" t="n">
        <f aca="false">IF(OR(AD$3="",Consolidado!$D636=""),0,IF(ISNUMBER(SEARCH(AD$3,Consolidado!$D636)),IF(COUNTIFS(Consolidado!$AC$5:AC636,Consolidado!$AC636,Consolidado!$D$5:D636,"*"&amp;AD$3&amp;"*")=1,1,0),0))</f>
        <v>0</v>
      </c>
      <c r="AE636" s="0" t="n">
        <f aca="false">IF(OR(AE$3="",Consolidado!$D636=""),0,IF(ISNUMBER(SEARCH(AE$3,Consolidado!$D636)),IF(COUNTIFS(Consolidado!$AC$5:AC636,Consolidado!$AC636,Consolidado!$D$5:D636,"*"&amp;AE$3&amp;"*")=1,1,0),0))</f>
        <v>0</v>
      </c>
      <c r="AF636" s="0" t="n">
        <f aca="false">IF(OR(AF$3="",Consolidado!$D636=""),0,IF(ISNUMBER(SEARCH(AF$3,Consolidado!$D636)),IF(COUNTIFS(Consolidado!$AC$5:AC636,Consolidado!$AC636,Consolidado!$D$5:D636,"*"&amp;AF$3&amp;"*")=1,1,0),0))</f>
        <v>0</v>
      </c>
      <c r="AG636" s="0" t="n">
        <f aca="false">IF(OR(AG$3="",Consolidado!$D636=""),0,IF(ISNUMBER(SEARCH(AG$3,Consolidado!$D636)),IF(COUNTIFS(Consolidado!$AC$5:AC636,Consolidado!$AC636,Consolidado!$D$5:D636,"*"&amp;AG$3&amp;"*")=1,1,0),0))</f>
        <v>0</v>
      </c>
      <c r="AH636" s="0" t="n">
        <f aca="false">IF(OR(AH$3="",Consolidado!$D636=""),0,IF(ISNUMBER(SEARCH(AH$3,Consolidado!$D636)),IF(COUNTIFS(Consolidado!$AC$5:AC636,Consolidado!$AC636,Consolidado!$D$5:D636,"*"&amp;AH$3&amp;"*")=1,1,0),0))</f>
        <v>0</v>
      </c>
      <c r="AI636" s="0" t="n">
        <f aca="false">IF(OR(AI$3="",Consolidado!$D636=""),0,IF(ISNUMBER(SEARCH(AI$3,Consolidado!$D636)),IF(COUNTIFS(Consolidado!$AC$5:AC636,Consolidado!$AC636,Consolidado!$D$5:D636,"*"&amp;AI$3&amp;"*")=1,1,0),0))</f>
        <v>0</v>
      </c>
      <c r="AJ636" s="0" t="n">
        <f aca="false">IF(OR(AJ$3="",Consolidado!$D636=""),0,IF(ISNUMBER(SEARCH(AJ$3,Consolidado!$D636)),IF(COUNTIFS(Consolidado!$AC$5:AC636,Consolidado!$AC636,Consolidado!$D$5:D636,"*"&amp;AJ$3&amp;"*")=1,1,0),0))</f>
        <v>0</v>
      </c>
      <c r="AK636" s="0" t="n">
        <f aca="false">IF(OR(AK$3="",Consolidado!$D636=""),0,IF(ISNUMBER(SEARCH(AK$3,Consolidado!$D636)),IF(COUNTIFS(Consolidado!$AC$5:AC636,Consolidado!$AC636,Consolidado!$D$5:D636,"*"&amp;AK$3&amp;"*")=1,1,0),0))</f>
        <v>0</v>
      </c>
      <c r="AL636" s="0" t="n">
        <f aca="false">IF(OR(AL$3="",Consolidado!$D636=""),0,IF(ISNUMBER(SEARCH(AL$3,Consolidado!$D636)),IF(COUNTIFS(Consolidado!$AC$5:AC636,Consolidado!$AC636,Consolidado!$D$5:D636,"*"&amp;AL$3&amp;"*")=1,1,0),0))</f>
        <v>0</v>
      </c>
      <c r="AM636" s="0" t="n">
        <f aca="false">IF(OR(AM$3="",Consolidado!$D636=""),0,IF(ISNUMBER(SEARCH(AM$3,Consolidado!$D636)),IF(COUNTIFS(Consolidado!$AC$5:AC636,Consolidado!$AC636,Consolidado!$D$5:D636,"*"&amp;AM$3&amp;"*")=1,1,0),0))</f>
        <v>0</v>
      </c>
      <c r="AN636" s="0" t="n">
        <f aca="false">IF(OR(AN$3="",Consolidado!$D636=""),0,IF(ISNUMBER(SEARCH(AN$3,Consolidado!$D636)),IF(COUNTIFS(Consolidado!$AC$5:AC636,Consolidado!$AC636,Consolidado!$D$5:D636,"*"&amp;AN$3&amp;"*")=1,1,0),0))</f>
        <v>0</v>
      </c>
      <c r="AO636" s="0" t="n">
        <f aca="false">IF(OR(AO$3="",Consolidado!$D636=""),0,IF(ISNUMBER(SEARCH(AO$3,Consolidado!$D636)),IF(COUNTIFS(Consolidado!$AC$5:AC636,Consolidado!$AC636,Consolidado!$D$5:D636,"*"&amp;AO$3&amp;"*")=1,1,0),0))</f>
        <v>0</v>
      </c>
    </row>
    <row r="637" customFormat="false" ht="15" hidden="false" customHeight="false" outlineLevel="0" collapsed="false">
      <c r="B637" s="0" t="n">
        <f aca="false">IF(OR(B$3="",Consolidado!$D637=""),0,IF(ISNUMBER(SEARCH(B$3,Consolidado!$D637)),IF(COUNTIFS(Consolidado!$AC$5:AC637,Consolidado!$AC637,Consolidado!$D$5:D637,"*"&amp;B$3&amp;"*")=1,1,0),0))</f>
        <v>0</v>
      </c>
      <c r="C637" s="0" t="n">
        <f aca="false">IF(OR(C$3="",Consolidado!$D637=""),0,IF(ISNUMBER(SEARCH(C$3,Consolidado!$D637)),IF(COUNTIFS(Consolidado!$AC$5:AC637,Consolidado!$AC637,Consolidado!$D$5:D637,"*"&amp;C$3&amp;"*")=1,1,0),0))</f>
        <v>0</v>
      </c>
      <c r="D637" s="0" t="n">
        <f aca="false">IF(OR(D$3="",Consolidado!$D637=""),0,IF(ISNUMBER(SEARCH(D$3,Consolidado!$D637)),IF(COUNTIFS(Consolidado!$AC$5:AC637,Consolidado!$AC637,Consolidado!$D$5:D637,"*"&amp;D$3&amp;"*")=1,1,0),0))</f>
        <v>0</v>
      </c>
      <c r="E637" s="0" t="n">
        <f aca="false">IF(OR(E$3="",Consolidado!$D637=""),0,IF(ISNUMBER(SEARCH(E$3,Consolidado!$D637)),IF(COUNTIFS(Consolidado!$AC$5:AC637,Consolidado!$AC637,Consolidado!$D$5:D637,"*"&amp;E$3&amp;"*")=1,1,0),0))</f>
        <v>0</v>
      </c>
      <c r="F637" s="0" t="n">
        <f aca="false">IF(OR(F$3="",Consolidado!$D637=""),0,IF(ISNUMBER(SEARCH(F$3,Consolidado!$D637)),IF(COUNTIFS(Consolidado!$AC$5:AC637,Consolidado!$AC637,Consolidado!$D$5:D637,"*"&amp;F$3&amp;"*")=1,1,0),0))</f>
        <v>0</v>
      </c>
      <c r="G637" s="0" t="n">
        <f aca="false">IF(OR(G$3="",Consolidado!$D637=""),0,IF(ISNUMBER(SEARCH(G$3,Consolidado!$D637)),IF(COUNTIFS(Consolidado!$AC$5:AC637,Consolidado!$AC637,Consolidado!$D$5:D637,"*"&amp;G$3&amp;"*")=1,1,0),0))</f>
        <v>0</v>
      </c>
      <c r="H637" s="0" t="n">
        <f aca="false">IF(OR(H$3="",Consolidado!$D637=""),0,IF(ISNUMBER(SEARCH(H$3,Consolidado!$D637)),IF(COUNTIFS(Consolidado!$AC$5:AC637,Consolidado!$AC637,Consolidado!$D$5:D637,"*"&amp;H$3&amp;"*")=1,1,0),0))</f>
        <v>0</v>
      </c>
      <c r="I637" s="0" t="n">
        <f aca="false">IF(OR(I$3="",Consolidado!$D637=""),0,IF(ISNUMBER(SEARCH(I$3,Consolidado!$D637)),IF(COUNTIFS(Consolidado!$AC$5:AC637,Consolidado!$AC637,Consolidado!$D$5:D637,"*"&amp;I$3&amp;"*")=1,1,0),0))</f>
        <v>0</v>
      </c>
      <c r="J637" s="0" t="n">
        <f aca="false">IF(OR(J$3="",Consolidado!$D637=""),0,IF(ISNUMBER(SEARCH(J$3,Consolidado!$D637)),IF(COUNTIFS(Consolidado!$AC$5:AC637,Consolidado!$AC637,Consolidado!$D$5:D637,"*"&amp;J$3&amp;"*")=1,1,0),0))</f>
        <v>0</v>
      </c>
      <c r="K637" s="0" t="n">
        <f aca="false">IF(OR(K$3="",Consolidado!$D637=""),0,IF(ISNUMBER(SEARCH(K$3,Consolidado!$D637)),IF(COUNTIFS(Consolidado!$AC$5:AC637,Consolidado!$AC637,Consolidado!$D$5:D637,"*"&amp;K$3&amp;"*")=1,1,0),0))</f>
        <v>0</v>
      </c>
      <c r="L637" s="0" t="n">
        <f aca="false">IF(OR(L$3="",Consolidado!$D637=""),0,IF(ISNUMBER(SEARCH(L$3,Consolidado!$D637)),IF(COUNTIFS(Consolidado!$AC$5:AC637,Consolidado!$AC637,Consolidado!$D$5:D637,"*"&amp;L$3&amp;"*")=1,1,0),0))</f>
        <v>0</v>
      </c>
      <c r="M637" s="0" t="n">
        <f aca="false">IF(OR(M$3="",Consolidado!$D637=""),0,IF(ISNUMBER(SEARCH(M$3,Consolidado!$D637)),IF(COUNTIFS(Consolidado!$AC$5:AC637,Consolidado!$AC637,Consolidado!$D$5:D637,"*"&amp;M$3&amp;"*")=1,1,0),0))</f>
        <v>0</v>
      </c>
      <c r="N637" s="0" t="n">
        <f aca="false">IF(OR(N$3="",Consolidado!$D637=""),0,IF(ISNUMBER(SEARCH(N$3,Consolidado!$D637)),IF(COUNTIFS(Consolidado!$AC$5:AC637,Consolidado!$AC637,Consolidado!$D$5:D637,"*"&amp;N$3&amp;"*")=1,1,0),0))</f>
        <v>0</v>
      </c>
      <c r="O637" s="0" t="n">
        <f aca="false">IF(OR(O$3="",Consolidado!$D637=""),0,IF(ISNUMBER(SEARCH(O$3,Consolidado!$D637)),IF(COUNTIFS(Consolidado!$AC$5:AC637,Consolidado!$AC637,Consolidado!$D$5:D637,"*"&amp;O$3&amp;"*")=1,1,0),0))</f>
        <v>0</v>
      </c>
      <c r="P637" s="0" t="n">
        <f aca="false">IF(OR(P$3="",Consolidado!$D637=""),0,IF(ISNUMBER(SEARCH(P$3,Consolidado!$D637)),IF(COUNTIFS(Consolidado!$AC$5:AC637,Consolidado!$AC637,Consolidado!$D$5:D637,"*"&amp;P$3&amp;"*")=1,1,0),0))</f>
        <v>0</v>
      </c>
      <c r="Q637" s="0" t="n">
        <f aca="false">IF(OR(Q$3="",Consolidado!$D637=""),0,IF(ISNUMBER(SEARCH(Q$3,Consolidado!$D637)),IF(COUNTIFS(Consolidado!$AC$5:AC637,Consolidado!$AC637,Consolidado!$D$5:D637,"*"&amp;Q$3&amp;"*")=1,1,0),0))</f>
        <v>0</v>
      </c>
      <c r="R637" s="0" t="n">
        <f aca="false">IF(OR(R$3="",Consolidado!$D637=""),0,IF(ISNUMBER(SEARCH(R$3,Consolidado!$D637)),IF(COUNTIFS(Consolidado!$AC$5:AC637,Consolidado!$AC637,Consolidado!$D$5:D637,"*"&amp;R$3&amp;"*")=1,1,0),0))</f>
        <v>0</v>
      </c>
      <c r="S637" s="0" t="n">
        <f aca="false">IF(OR(S$3="",Consolidado!$D637=""),0,IF(ISNUMBER(SEARCH(S$3,Consolidado!$D637)),IF(COUNTIFS(Consolidado!$AC$5:AC637,Consolidado!$AC637,Consolidado!$D$5:D637,"*"&amp;S$3&amp;"*")=1,1,0),0))</f>
        <v>0</v>
      </c>
      <c r="T637" s="0" t="n">
        <f aca="false">IF(OR(T$3="",Consolidado!$D637=""),0,IF(ISNUMBER(SEARCH(T$3,Consolidado!$D637)),IF(COUNTIFS(Consolidado!$AC$5:AC637,Consolidado!$AC637,Consolidado!$D$5:D637,"*"&amp;T$3&amp;"*")=1,1,0),0))</f>
        <v>0</v>
      </c>
      <c r="U637" s="0" t="n">
        <f aca="false">IF(OR(U$3="",Consolidado!$D637=""),0,IF(ISNUMBER(SEARCH(U$3,Consolidado!$D637)),IF(COUNTIFS(Consolidado!$AC$5:AC637,Consolidado!$AC637,Consolidado!$D$5:D637,"*"&amp;U$3&amp;"*")=1,1,0),0))</f>
        <v>0</v>
      </c>
      <c r="V637" s="0" t="n">
        <f aca="false">IF(OR(V$3="",Consolidado!$D637=""),0,IF(ISNUMBER(SEARCH(V$3,Consolidado!$D637)),IF(COUNTIFS(Consolidado!$AC$5:AC637,Consolidado!$AC637,Consolidado!$D$5:D637,"*"&amp;V$3&amp;"*")=1,1,0),0))</f>
        <v>0</v>
      </c>
      <c r="W637" s="0" t="n">
        <f aca="false">IF(OR(W$3="",Consolidado!$D637=""),0,IF(ISNUMBER(SEARCH(W$3,Consolidado!$D637)),IF(COUNTIFS(Consolidado!$AC$5:AC637,Consolidado!$AC637,Consolidado!$D$5:D637,"*"&amp;W$3&amp;"*")=1,1,0),0))</f>
        <v>0</v>
      </c>
      <c r="X637" s="0" t="n">
        <f aca="false">IF(OR(X$3="",Consolidado!$D637=""),0,IF(ISNUMBER(SEARCH(X$3,Consolidado!$D637)),IF(COUNTIFS(Consolidado!$AC$5:AC637,Consolidado!$AC637,Consolidado!$D$5:D637,"*"&amp;X$3&amp;"*")=1,1,0),0))</f>
        <v>0</v>
      </c>
      <c r="Y637" s="0" t="n">
        <f aca="false">IF(OR(Y$3="",Consolidado!$D637=""),0,IF(ISNUMBER(SEARCH(Y$3,Consolidado!$D637)),IF(COUNTIFS(Consolidado!$AC$5:AC637,Consolidado!$AC637,Consolidado!$D$5:D637,"*"&amp;Y$3&amp;"*")=1,1,0),0))</f>
        <v>0</v>
      </c>
      <c r="Z637" s="0" t="n">
        <f aca="false">IF(OR(Z$3="",Consolidado!$D637=""),0,IF(ISNUMBER(SEARCH(Z$3,Consolidado!$D637)),IF(COUNTIFS(Consolidado!$AC$5:AC637,Consolidado!$AC637,Consolidado!$D$5:D637,"*"&amp;Z$3&amp;"*")=1,1,0),0))</f>
        <v>0</v>
      </c>
      <c r="AA637" s="0" t="n">
        <f aca="false">IF(OR(AA$3="",Consolidado!$D637=""),0,IF(ISNUMBER(SEARCH(AA$3,Consolidado!$D637)),IF(COUNTIFS(Consolidado!$AC$5:AC637,Consolidado!$AC637,Consolidado!$D$5:D637,"*"&amp;AA$3&amp;"*")=1,1,0),0))</f>
        <v>0</v>
      </c>
      <c r="AB637" s="0" t="n">
        <f aca="false">IF(OR(AB$3="",Consolidado!$D637=""),0,IF(ISNUMBER(SEARCH(AB$3,Consolidado!$D637)),IF(COUNTIFS(Consolidado!$AC$5:AC637,Consolidado!$AC637,Consolidado!$D$5:D637,"*"&amp;AB$3&amp;"*")=1,1,0),0))</f>
        <v>0</v>
      </c>
      <c r="AC637" s="0" t="n">
        <f aca="false">IF(OR(AC$3="",Consolidado!$D637=""),0,IF(ISNUMBER(SEARCH(AC$3,Consolidado!$D637)),IF(COUNTIFS(Consolidado!$AC$5:AC637,Consolidado!$AC637,Consolidado!$D$5:D637,"*"&amp;AC$3&amp;"*")=1,1,0),0))</f>
        <v>0</v>
      </c>
      <c r="AD637" s="0" t="n">
        <f aca="false">IF(OR(AD$3="",Consolidado!$D637=""),0,IF(ISNUMBER(SEARCH(AD$3,Consolidado!$D637)),IF(COUNTIFS(Consolidado!$AC$5:AC637,Consolidado!$AC637,Consolidado!$D$5:D637,"*"&amp;AD$3&amp;"*")=1,1,0),0))</f>
        <v>0</v>
      </c>
      <c r="AE637" s="0" t="n">
        <f aca="false">IF(OR(AE$3="",Consolidado!$D637=""),0,IF(ISNUMBER(SEARCH(AE$3,Consolidado!$D637)),IF(COUNTIFS(Consolidado!$AC$5:AC637,Consolidado!$AC637,Consolidado!$D$5:D637,"*"&amp;AE$3&amp;"*")=1,1,0),0))</f>
        <v>0</v>
      </c>
      <c r="AF637" s="0" t="n">
        <f aca="false">IF(OR(AF$3="",Consolidado!$D637=""),0,IF(ISNUMBER(SEARCH(AF$3,Consolidado!$D637)),IF(COUNTIFS(Consolidado!$AC$5:AC637,Consolidado!$AC637,Consolidado!$D$5:D637,"*"&amp;AF$3&amp;"*")=1,1,0),0))</f>
        <v>0</v>
      </c>
      <c r="AG637" s="0" t="n">
        <f aca="false">IF(OR(AG$3="",Consolidado!$D637=""),0,IF(ISNUMBER(SEARCH(AG$3,Consolidado!$D637)),IF(COUNTIFS(Consolidado!$AC$5:AC637,Consolidado!$AC637,Consolidado!$D$5:D637,"*"&amp;AG$3&amp;"*")=1,1,0),0))</f>
        <v>0</v>
      </c>
      <c r="AH637" s="0" t="n">
        <f aca="false">IF(OR(AH$3="",Consolidado!$D637=""),0,IF(ISNUMBER(SEARCH(AH$3,Consolidado!$D637)),IF(COUNTIFS(Consolidado!$AC$5:AC637,Consolidado!$AC637,Consolidado!$D$5:D637,"*"&amp;AH$3&amp;"*")=1,1,0),0))</f>
        <v>0</v>
      </c>
      <c r="AI637" s="0" t="n">
        <f aca="false">IF(OR(AI$3="",Consolidado!$D637=""),0,IF(ISNUMBER(SEARCH(AI$3,Consolidado!$D637)),IF(COUNTIFS(Consolidado!$AC$5:AC637,Consolidado!$AC637,Consolidado!$D$5:D637,"*"&amp;AI$3&amp;"*")=1,1,0),0))</f>
        <v>0</v>
      </c>
      <c r="AJ637" s="0" t="n">
        <f aca="false">IF(OR(AJ$3="",Consolidado!$D637=""),0,IF(ISNUMBER(SEARCH(AJ$3,Consolidado!$D637)),IF(COUNTIFS(Consolidado!$AC$5:AC637,Consolidado!$AC637,Consolidado!$D$5:D637,"*"&amp;AJ$3&amp;"*")=1,1,0),0))</f>
        <v>0</v>
      </c>
      <c r="AK637" s="0" t="n">
        <f aca="false">IF(OR(AK$3="",Consolidado!$D637=""),0,IF(ISNUMBER(SEARCH(AK$3,Consolidado!$D637)),IF(COUNTIFS(Consolidado!$AC$5:AC637,Consolidado!$AC637,Consolidado!$D$5:D637,"*"&amp;AK$3&amp;"*")=1,1,0),0))</f>
        <v>0</v>
      </c>
      <c r="AL637" s="0" t="n">
        <f aca="false">IF(OR(AL$3="",Consolidado!$D637=""),0,IF(ISNUMBER(SEARCH(AL$3,Consolidado!$D637)),IF(COUNTIFS(Consolidado!$AC$5:AC637,Consolidado!$AC637,Consolidado!$D$5:D637,"*"&amp;AL$3&amp;"*")=1,1,0),0))</f>
        <v>0</v>
      </c>
      <c r="AM637" s="0" t="n">
        <f aca="false">IF(OR(AM$3="",Consolidado!$D637=""),0,IF(ISNUMBER(SEARCH(AM$3,Consolidado!$D637)),IF(COUNTIFS(Consolidado!$AC$5:AC637,Consolidado!$AC637,Consolidado!$D$5:D637,"*"&amp;AM$3&amp;"*")=1,1,0),0))</f>
        <v>0</v>
      </c>
      <c r="AN637" s="0" t="n">
        <f aca="false">IF(OR(AN$3="",Consolidado!$D637=""),0,IF(ISNUMBER(SEARCH(AN$3,Consolidado!$D637)),IF(COUNTIFS(Consolidado!$AC$5:AC637,Consolidado!$AC637,Consolidado!$D$5:D637,"*"&amp;AN$3&amp;"*")=1,1,0),0))</f>
        <v>0</v>
      </c>
      <c r="AO637" s="0" t="n">
        <f aca="false">IF(OR(AO$3="",Consolidado!$D637=""),0,IF(ISNUMBER(SEARCH(AO$3,Consolidado!$D637)),IF(COUNTIFS(Consolidado!$AC$5:AC637,Consolidado!$AC637,Consolidado!$D$5:D637,"*"&amp;AO$3&amp;"*")=1,1,0),0))</f>
        <v>0</v>
      </c>
    </row>
    <row r="638" customFormat="false" ht="15" hidden="false" customHeight="false" outlineLevel="0" collapsed="false">
      <c r="B638" s="0" t="n">
        <f aca="false">IF(OR(B$3="",Consolidado!$D638=""),0,IF(ISNUMBER(SEARCH(B$3,Consolidado!$D638)),IF(COUNTIFS(Consolidado!$AC$5:AC638,Consolidado!$AC638,Consolidado!$D$5:D638,"*"&amp;B$3&amp;"*")=1,1,0),0))</f>
        <v>0</v>
      </c>
      <c r="C638" s="0" t="n">
        <f aca="false">IF(OR(C$3="",Consolidado!$D638=""),0,IF(ISNUMBER(SEARCH(C$3,Consolidado!$D638)),IF(COUNTIFS(Consolidado!$AC$5:AC638,Consolidado!$AC638,Consolidado!$D$5:D638,"*"&amp;C$3&amp;"*")=1,1,0),0))</f>
        <v>0</v>
      </c>
      <c r="D638" s="0" t="n">
        <f aca="false">IF(OR(D$3="",Consolidado!$D638=""),0,IF(ISNUMBER(SEARCH(D$3,Consolidado!$D638)),IF(COUNTIFS(Consolidado!$AC$5:AC638,Consolidado!$AC638,Consolidado!$D$5:D638,"*"&amp;D$3&amp;"*")=1,1,0),0))</f>
        <v>0</v>
      </c>
      <c r="E638" s="0" t="n">
        <f aca="false">IF(OR(E$3="",Consolidado!$D638=""),0,IF(ISNUMBER(SEARCH(E$3,Consolidado!$D638)),IF(COUNTIFS(Consolidado!$AC$5:AC638,Consolidado!$AC638,Consolidado!$D$5:D638,"*"&amp;E$3&amp;"*")=1,1,0),0))</f>
        <v>0</v>
      </c>
      <c r="F638" s="0" t="n">
        <f aca="false">IF(OR(F$3="",Consolidado!$D638=""),0,IF(ISNUMBER(SEARCH(F$3,Consolidado!$D638)),IF(COUNTIFS(Consolidado!$AC$5:AC638,Consolidado!$AC638,Consolidado!$D$5:D638,"*"&amp;F$3&amp;"*")=1,1,0),0))</f>
        <v>0</v>
      </c>
      <c r="G638" s="0" t="n">
        <f aca="false">IF(OR(G$3="",Consolidado!$D638=""),0,IF(ISNUMBER(SEARCH(G$3,Consolidado!$D638)),IF(COUNTIFS(Consolidado!$AC$5:AC638,Consolidado!$AC638,Consolidado!$D$5:D638,"*"&amp;G$3&amp;"*")=1,1,0),0))</f>
        <v>0</v>
      </c>
      <c r="H638" s="0" t="n">
        <f aca="false">IF(OR(H$3="",Consolidado!$D638=""),0,IF(ISNUMBER(SEARCH(H$3,Consolidado!$D638)),IF(COUNTIFS(Consolidado!$AC$5:AC638,Consolidado!$AC638,Consolidado!$D$5:D638,"*"&amp;H$3&amp;"*")=1,1,0),0))</f>
        <v>0</v>
      </c>
      <c r="I638" s="0" t="n">
        <f aca="false">IF(OR(I$3="",Consolidado!$D638=""),0,IF(ISNUMBER(SEARCH(I$3,Consolidado!$D638)),IF(COUNTIFS(Consolidado!$AC$5:AC638,Consolidado!$AC638,Consolidado!$D$5:D638,"*"&amp;I$3&amp;"*")=1,1,0),0))</f>
        <v>0</v>
      </c>
      <c r="J638" s="0" t="n">
        <f aca="false">IF(OR(J$3="",Consolidado!$D638=""),0,IF(ISNUMBER(SEARCH(J$3,Consolidado!$D638)),IF(COUNTIFS(Consolidado!$AC$5:AC638,Consolidado!$AC638,Consolidado!$D$5:D638,"*"&amp;J$3&amp;"*")=1,1,0),0))</f>
        <v>0</v>
      </c>
      <c r="K638" s="0" t="n">
        <f aca="false">IF(OR(K$3="",Consolidado!$D638=""),0,IF(ISNUMBER(SEARCH(K$3,Consolidado!$D638)),IF(COUNTIFS(Consolidado!$AC$5:AC638,Consolidado!$AC638,Consolidado!$D$5:D638,"*"&amp;K$3&amp;"*")=1,1,0),0))</f>
        <v>0</v>
      </c>
      <c r="L638" s="0" t="n">
        <f aca="false">IF(OR(L$3="",Consolidado!$D638=""),0,IF(ISNUMBER(SEARCH(L$3,Consolidado!$D638)),IF(COUNTIFS(Consolidado!$AC$5:AC638,Consolidado!$AC638,Consolidado!$D$5:D638,"*"&amp;L$3&amp;"*")=1,1,0),0))</f>
        <v>0</v>
      </c>
      <c r="M638" s="0" t="n">
        <f aca="false">IF(OR(M$3="",Consolidado!$D638=""),0,IF(ISNUMBER(SEARCH(M$3,Consolidado!$D638)),IF(COUNTIFS(Consolidado!$AC$5:AC638,Consolidado!$AC638,Consolidado!$D$5:D638,"*"&amp;M$3&amp;"*")=1,1,0),0))</f>
        <v>0</v>
      </c>
      <c r="N638" s="0" t="n">
        <f aca="false">IF(OR(N$3="",Consolidado!$D638=""),0,IF(ISNUMBER(SEARCH(N$3,Consolidado!$D638)),IF(COUNTIFS(Consolidado!$AC$5:AC638,Consolidado!$AC638,Consolidado!$D$5:D638,"*"&amp;N$3&amp;"*")=1,1,0),0))</f>
        <v>0</v>
      </c>
      <c r="O638" s="0" t="n">
        <f aca="false">IF(OR(O$3="",Consolidado!$D638=""),0,IF(ISNUMBER(SEARCH(O$3,Consolidado!$D638)),IF(COUNTIFS(Consolidado!$AC$5:AC638,Consolidado!$AC638,Consolidado!$D$5:D638,"*"&amp;O$3&amp;"*")=1,1,0),0))</f>
        <v>0</v>
      </c>
      <c r="P638" s="0" t="n">
        <f aca="false">IF(OR(P$3="",Consolidado!$D638=""),0,IF(ISNUMBER(SEARCH(P$3,Consolidado!$D638)),IF(COUNTIFS(Consolidado!$AC$5:AC638,Consolidado!$AC638,Consolidado!$D$5:D638,"*"&amp;P$3&amp;"*")=1,1,0),0))</f>
        <v>0</v>
      </c>
      <c r="Q638" s="0" t="n">
        <f aca="false">IF(OR(Q$3="",Consolidado!$D638=""),0,IF(ISNUMBER(SEARCH(Q$3,Consolidado!$D638)),IF(COUNTIFS(Consolidado!$AC$5:AC638,Consolidado!$AC638,Consolidado!$D$5:D638,"*"&amp;Q$3&amp;"*")=1,1,0),0))</f>
        <v>0</v>
      </c>
      <c r="R638" s="0" t="n">
        <f aca="false">IF(OR(R$3="",Consolidado!$D638=""),0,IF(ISNUMBER(SEARCH(R$3,Consolidado!$D638)),IF(COUNTIFS(Consolidado!$AC$5:AC638,Consolidado!$AC638,Consolidado!$D$5:D638,"*"&amp;R$3&amp;"*")=1,1,0),0))</f>
        <v>0</v>
      </c>
      <c r="S638" s="0" t="n">
        <f aca="false">IF(OR(S$3="",Consolidado!$D638=""),0,IF(ISNUMBER(SEARCH(S$3,Consolidado!$D638)),IF(COUNTIFS(Consolidado!$AC$5:AC638,Consolidado!$AC638,Consolidado!$D$5:D638,"*"&amp;S$3&amp;"*")=1,1,0),0))</f>
        <v>0</v>
      </c>
      <c r="T638" s="0" t="n">
        <f aca="false">IF(OR(T$3="",Consolidado!$D638=""),0,IF(ISNUMBER(SEARCH(T$3,Consolidado!$D638)),IF(COUNTIFS(Consolidado!$AC$5:AC638,Consolidado!$AC638,Consolidado!$D$5:D638,"*"&amp;T$3&amp;"*")=1,1,0),0))</f>
        <v>0</v>
      </c>
      <c r="U638" s="0" t="n">
        <f aca="false">IF(OR(U$3="",Consolidado!$D638=""),0,IF(ISNUMBER(SEARCH(U$3,Consolidado!$D638)),IF(COUNTIFS(Consolidado!$AC$5:AC638,Consolidado!$AC638,Consolidado!$D$5:D638,"*"&amp;U$3&amp;"*")=1,1,0),0))</f>
        <v>0</v>
      </c>
      <c r="V638" s="0" t="n">
        <f aca="false">IF(OR(V$3="",Consolidado!$D638=""),0,IF(ISNUMBER(SEARCH(V$3,Consolidado!$D638)),IF(COUNTIFS(Consolidado!$AC$5:AC638,Consolidado!$AC638,Consolidado!$D$5:D638,"*"&amp;V$3&amp;"*")=1,1,0),0))</f>
        <v>0</v>
      </c>
      <c r="W638" s="0" t="n">
        <f aca="false">IF(OR(W$3="",Consolidado!$D638=""),0,IF(ISNUMBER(SEARCH(W$3,Consolidado!$D638)),IF(COUNTIFS(Consolidado!$AC$5:AC638,Consolidado!$AC638,Consolidado!$D$5:D638,"*"&amp;W$3&amp;"*")=1,1,0),0))</f>
        <v>0</v>
      </c>
      <c r="X638" s="0" t="n">
        <f aca="false">IF(OR(X$3="",Consolidado!$D638=""),0,IF(ISNUMBER(SEARCH(X$3,Consolidado!$D638)),IF(COUNTIFS(Consolidado!$AC$5:AC638,Consolidado!$AC638,Consolidado!$D$5:D638,"*"&amp;X$3&amp;"*")=1,1,0),0))</f>
        <v>0</v>
      </c>
      <c r="Y638" s="0" t="n">
        <f aca="false">IF(OR(Y$3="",Consolidado!$D638=""),0,IF(ISNUMBER(SEARCH(Y$3,Consolidado!$D638)),IF(COUNTIFS(Consolidado!$AC$5:AC638,Consolidado!$AC638,Consolidado!$D$5:D638,"*"&amp;Y$3&amp;"*")=1,1,0),0))</f>
        <v>0</v>
      </c>
      <c r="Z638" s="0" t="n">
        <f aca="false">IF(OR(Z$3="",Consolidado!$D638=""),0,IF(ISNUMBER(SEARCH(Z$3,Consolidado!$D638)),IF(COUNTIFS(Consolidado!$AC$5:AC638,Consolidado!$AC638,Consolidado!$D$5:D638,"*"&amp;Z$3&amp;"*")=1,1,0),0))</f>
        <v>0</v>
      </c>
      <c r="AA638" s="0" t="n">
        <f aca="false">IF(OR(AA$3="",Consolidado!$D638=""),0,IF(ISNUMBER(SEARCH(AA$3,Consolidado!$D638)),IF(COUNTIFS(Consolidado!$AC$5:AC638,Consolidado!$AC638,Consolidado!$D$5:D638,"*"&amp;AA$3&amp;"*")=1,1,0),0))</f>
        <v>0</v>
      </c>
      <c r="AB638" s="0" t="n">
        <f aca="false">IF(OR(AB$3="",Consolidado!$D638=""),0,IF(ISNUMBER(SEARCH(AB$3,Consolidado!$D638)),IF(COUNTIFS(Consolidado!$AC$5:AC638,Consolidado!$AC638,Consolidado!$D$5:D638,"*"&amp;AB$3&amp;"*")=1,1,0),0))</f>
        <v>0</v>
      </c>
      <c r="AC638" s="0" t="n">
        <f aca="false">IF(OR(AC$3="",Consolidado!$D638=""),0,IF(ISNUMBER(SEARCH(AC$3,Consolidado!$D638)),IF(COUNTIFS(Consolidado!$AC$5:AC638,Consolidado!$AC638,Consolidado!$D$5:D638,"*"&amp;AC$3&amp;"*")=1,1,0),0))</f>
        <v>0</v>
      </c>
      <c r="AD638" s="0" t="n">
        <f aca="false">IF(OR(AD$3="",Consolidado!$D638=""),0,IF(ISNUMBER(SEARCH(AD$3,Consolidado!$D638)),IF(COUNTIFS(Consolidado!$AC$5:AC638,Consolidado!$AC638,Consolidado!$D$5:D638,"*"&amp;AD$3&amp;"*")=1,1,0),0))</f>
        <v>0</v>
      </c>
      <c r="AE638" s="0" t="n">
        <f aca="false">IF(OR(AE$3="",Consolidado!$D638=""),0,IF(ISNUMBER(SEARCH(AE$3,Consolidado!$D638)),IF(COUNTIFS(Consolidado!$AC$5:AC638,Consolidado!$AC638,Consolidado!$D$5:D638,"*"&amp;AE$3&amp;"*")=1,1,0),0))</f>
        <v>0</v>
      </c>
      <c r="AF638" s="0" t="n">
        <f aca="false">IF(OR(AF$3="",Consolidado!$D638=""),0,IF(ISNUMBER(SEARCH(AF$3,Consolidado!$D638)),IF(COUNTIFS(Consolidado!$AC$5:AC638,Consolidado!$AC638,Consolidado!$D$5:D638,"*"&amp;AF$3&amp;"*")=1,1,0),0))</f>
        <v>0</v>
      </c>
      <c r="AG638" s="0" t="n">
        <f aca="false">IF(OR(AG$3="",Consolidado!$D638=""),0,IF(ISNUMBER(SEARCH(AG$3,Consolidado!$D638)),IF(COUNTIFS(Consolidado!$AC$5:AC638,Consolidado!$AC638,Consolidado!$D$5:D638,"*"&amp;AG$3&amp;"*")=1,1,0),0))</f>
        <v>0</v>
      </c>
      <c r="AH638" s="0" t="n">
        <f aca="false">IF(OR(AH$3="",Consolidado!$D638=""),0,IF(ISNUMBER(SEARCH(AH$3,Consolidado!$D638)),IF(COUNTIFS(Consolidado!$AC$5:AC638,Consolidado!$AC638,Consolidado!$D$5:D638,"*"&amp;AH$3&amp;"*")=1,1,0),0))</f>
        <v>0</v>
      </c>
      <c r="AI638" s="0" t="n">
        <f aca="false">IF(OR(AI$3="",Consolidado!$D638=""),0,IF(ISNUMBER(SEARCH(AI$3,Consolidado!$D638)),IF(COUNTIFS(Consolidado!$AC$5:AC638,Consolidado!$AC638,Consolidado!$D$5:D638,"*"&amp;AI$3&amp;"*")=1,1,0),0))</f>
        <v>0</v>
      </c>
      <c r="AJ638" s="0" t="n">
        <f aca="false">IF(OR(AJ$3="",Consolidado!$D638=""),0,IF(ISNUMBER(SEARCH(AJ$3,Consolidado!$D638)),IF(COUNTIFS(Consolidado!$AC$5:AC638,Consolidado!$AC638,Consolidado!$D$5:D638,"*"&amp;AJ$3&amp;"*")=1,1,0),0))</f>
        <v>0</v>
      </c>
      <c r="AK638" s="0" t="n">
        <f aca="false">IF(OR(AK$3="",Consolidado!$D638=""),0,IF(ISNUMBER(SEARCH(AK$3,Consolidado!$D638)),IF(COUNTIFS(Consolidado!$AC$5:AC638,Consolidado!$AC638,Consolidado!$D$5:D638,"*"&amp;AK$3&amp;"*")=1,1,0),0))</f>
        <v>0</v>
      </c>
      <c r="AL638" s="0" t="n">
        <f aca="false">IF(OR(AL$3="",Consolidado!$D638=""),0,IF(ISNUMBER(SEARCH(AL$3,Consolidado!$D638)),IF(COUNTIFS(Consolidado!$AC$5:AC638,Consolidado!$AC638,Consolidado!$D$5:D638,"*"&amp;AL$3&amp;"*")=1,1,0),0))</f>
        <v>0</v>
      </c>
      <c r="AM638" s="0" t="n">
        <f aca="false">IF(OR(AM$3="",Consolidado!$D638=""),0,IF(ISNUMBER(SEARCH(AM$3,Consolidado!$D638)),IF(COUNTIFS(Consolidado!$AC$5:AC638,Consolidado!$AC638,Consolidado!$D$5:D638,"*"&amp;AM$3&amp;"*")=1,1,0),0))</f>
        <v>0</v>
      </c>
      <c r="AN638" s="0" t="n">
        <f aca="false">IF(OR(AN$3="",Consolidado!$D638=""),0,IF(ISNUMBER(SEARCH(AN$3,Consolidado!$D638)),IF(COUNTIFS(Consolidado!$AC$5:AC638,Consolidado!$AC638,Consolidado!$D$5:D638,"*"&amp;AN$3&amp;"*")=1,1,0),0))</f>
        <v>0</v>
      </c>
      <c r="AO638" s="0" t="n">
        <f aca="false">IF(OR(AO$3="",Consolidado!$D638=""),0,IF(ISNUMBER(SEARCH(AO$3,Consolidado!$D638)),IF(COUNTIFS(Consolidado!$AC$5:AC638,Consolidado!$AC638,Consolidado!$D$5:D638,"*"&amp;AO$3&amp;"*")=1,1,0),0))</f>
        <v>0</v>
      </c>
    </row>
    <row r="639" customFormat="false" ht="15" hidden="false" customHeight="false" outlineLevel="0" collapsed="false">
      <c r="B639" s="0" t="n">
        <f aca="false">IF(OR(B$3="",Consolidado!$D639=""),0,IF(ISNUMBER(SEARCH(B$3,Consolidado!$D639)),IF(COUNTIFS(Consolidado!$AC$5:AC639,Consolidado!$AC639,Consolidado!$D$5:D639,"*"&amp;B$3&amp;"*")=1,1,0),0))</f>
        <v>0</v>
      </c>
      <c r="C639" s="0" t="n">
        <f aca="false">IF(OR(C$3="",Consolidado!$D639=""),0,IF(ISNUMBER(SEARCH(C$3,Consolidado!$D639)),IF(COUNTIFS(Consolidado!$AC$5:AC639,Consolidado!$AC639,Consolidado!$D$5:D639,"*"&amp;C$3&amp;"*")=1,1,0),0))</f>
        <v>0</v>
      </c>
      <c r="D639" s="0" t="n">
        <f aca="false">IF(OR(D$3="",Consolidado!$D639=""),0,IF(ISNUMBER(SEARCH(D$3,Consolidado!$D639)),IF(COUNTIFS(Consolidado!$AC$5:AC639,Consolidado!$AC639,Consolidado!$D$5:D639,"*"&amp;D$3&amp;"*")=1,1,0),0))</f>
        <v>0</v>
      </c>
      <c r="E639" s="0" t="n">
        <f aca="false">IF(OR(E$3="",Consolidado!$D639=""),0,IF(ISNUMBER(SEARCH(E$3,Consolidado!$D639)),IF(COUNTIFS(Consolidado!$AC$5:AC639,Consolidado!$AC639,Consolidado!$D$5:D639,"*"&amp;E$3&amp;"*")=1,1,0),0))</f>
        <v>0</v>
      </c>
      <c r="F639" s="0" t="n">
        <f aca="false">IF(OR(F$3="",Consolidado!$D639=""),0,IF(ISNUMBER(SEARCH(F$3,Consolidado!$D639)),IF(COUNTIFS(Consolidado!$AC$5:AC639,Consolidado!$AC639,Consolidado!$D$5:D639,"*"&amp;F$3&amp;"*")=1,1,0),0))</f>
        <v>0</v>
      </c>
      <c r="G639" s="0" t="n">
        <f aca="false">IF(OR(G$3="",Consolidado!$D639=""),0,IF(ISNUMBER(SEARCH(G$3,Consolidado!$D639)),IF(COUNTIFS(Consolidado!$AC$5:AC639,Consolidado!$AC639,Consolidado!$D$5:D639,"*"&amp;G$3&amp;"*")=1,1,0),0))</f>
        <v>0</v>
      </c>
      <c r="H639" s="0" t="n">
        <f aca="false">IF(OR(H$3="",Consolidado!$D639=""),0,IF(ISNUMBER(SEARCH(H$3,Consolidado!$D639)),IF(COUNTIFS(Consolidado!$AC$5:AC639,Consolidado!$AC639,Consolidado!$D$5:D639,"*"&amp;H$3&amp;"*")=1,1,0),0))</f>
        <v>0</v>
      </c>
      <c r="I639" s="0" t="n">
        <f aca="false">IF(OR(I$3="",Consolidado!$D639=""),0,IF(ISNUMBER(SEARCH(I$3,Consolidado!$D639)),IF(COUNTIFS(Consolidado!$AC$5:AC639,Consolidado!$AC639,Consolidado!$D$5:D639,"*"&amp;I$3&amp;"*")=1,1,0),0))</f>
        <v>0</v>
      </c>
      <c r="J639" s="0" t="n">
        <f aca="false">IF(OR(J$3="",Consolidado!$D639=""),0,IF(ISNUMBER(SEARCH(J$3,Consolidado!$D639)),IF(COUNTIFS(Consolidado!$AC$5:AC639,Consolidado!$AC639,Consolidado!$D$5:D639,"*"&amp;J$3&amp;"*")=1,1,0),0))</f>
        <v>0</v>
      </c>
      <c r="K639" s="0" t="n">
        <f aca="false">IF(OR(K$3="",Consolidado!$D639=""),0,IF(ISNUMBER(SEARCH(K$3,Consolidado!$D639)),IF(COUNTIFS(Consolidado!$AC$5:AC639,Consolidado!$AC639,Consolidado!$D$5:D639,"*"&amp;K$3&amp;"*")=1,1,0),0))</f>
        <v>0</v>
      </c>
      <c r="L639" s="0" t="n">
        <f aca="false">IF(OR(L$3="",Consolidado!$D639=""),0,IF(ISNUMBER(SEARCH(L$3,Consolidado!$D639)),IF(COUNTIFS(Consolidado!$AC$5:AC639,Consolidado!$AC639,Consolidado!$D$5:D639,"*"&amp;L$3&amp;"*")=1,1,0),0))</f>
        <v>0</v>
      </c>
      <c r="M639" s="0" t="n">
        <f aca="false">IF(OR(M$3="",Consolidado!$D639=""),0,IF(ISNUMBER(SEARCH(M$3,Consolidado!$D639)),IF(COUNTIFS(Consolidado!$AC$5:AC639,Consolidado!$AC639,Consolidado!$D$5:D639,"*"&amp;M$3&amp;"*")=1,1,0),0))</f>
        <v>0</v>
      </c>
      <c r="N639" s="0" t="n">
        <f aca="false">IF(OR(N$3="",Consolidado!$D639=""),0,IF(ISNUMBER(SEARCH(N$3,Consolidado!$D639)),IF(COUNTIFS(Consolidado!$AC$5:AC639,Consolidado!$AC639,Consolidado!$D$5:D639,"*"&amp;N$3&amp;"*")=1,1,0),0))</f>
        <v>0</v>
      </c>
      <c r="O639" s="0" t="n">
        <f aca="false">IF(OR(O$3="",Consolidado!$D639=""),0,IF(ISNUMBER(SEARCH(O$3,Consolidado!$D639)),IF(COUNTIFS(Consolidado!$AC$5:AC639,Consolidado!$AC639,Consolidado!$D$5:D639,"*"&amp;O$3&amp;"*")=1,1,0),0))</f>
        <v>0</v>
      </c>
      <c r="P639" s="0" t="n">
        <f aca="false">IF(OR(P$3="",Consolidado!$D639=""),0,IF(ISNUMBER(SEARCH(P$3,Consolidado!$D639)),IF(COUNTIFS(Consolidado!$AC$5:AC639,Consolidado!$AC639,Consolidado!$D$5:D639,"*"&amp;P$3&amp;"*")=1,1,0),0))</f>
        <v>0</v>
      </c>
      <c r="Q639" s="0" t="n">
        <f aca="false">IF(OR(Q$3="",Consolidado!$D639=""),0,IF(ISNUMBER(SEARCH(Q$3,Consolidado!$D639)),IF(COUNTIFS(Consolidado!$AC$5:AC639,Consolidado!$AC639,Consolidado!$D$5:D639,"*"&amp;Q$3&amp;"*")=1,1,0),0))</f>
        <v>0</v>
      </c>
      <c r="R639" s="0" t="n">
        <f aca="false">IF(OR(R$3="",Consolidado!$D639=""),0,IF(ISNUMBER(SEARCH(R$3,Consolidado!$D639)),IF(COUNTIFS(Consolidado!$AC$5:AC639,Consolidado!$AC639,Consolidado!$D$5:D639,"*"&amp;R$3&amp;"*")=1,1,0),0))</f>
        <v>0</v>
      </c>
      <c r="S639" s="0" t="n">
        <f aca="false">IF(OR(S$3="",Consolidado!$D639=""),0,IF(ISNUMBER(SEARCH(S$3,Consolidado!$D639)),IF(COUNTIFS(Consolidado!$AC$5:AC639,Consolidado!$AC639,Consolidado!$D$5:D639,"*"&amp;S$3&amp;"*")=1,1,0),0))</f>
        <v>0</v>
      </c>
      <c r="T639" s="0" t="n">
        <f aca="false">IF(OR(T$3="",Consolidado!$D639=""),0,IF(ISNUMBER(SEARCH(T$3,Consolidado!$D639)),IF(COUNTIFS(Consolidado!$AC$5:AC639,Consolidado!$AC639,Consolidado!$D$5:D639,"*"&amp;T$3&amp;"*")=1,1,0),0))</f>
        <v>0</v>
      </c>
      <c r="U639" s="0" t="n">
        <f aca="false">IF(OR(U$3="",Consolidado!$D639=""),0,IF(ISNUMBER(SEARCH(U$3,Consolidado!$D639)),IF(COUNTIFS(Consolidado!$AC$5:AC639,Consolidado!$AC639,Consolidado!$D$5:D639,"*"&amp;U$3&amp;"*")=1,1,0),0))</f>
        <v>0</v>
      </c>
      <c r="V639" s="0" t="n">
        <f aca="false">IF(OR(V$3="",Consolidado!$D639=""),0,IF(ISNUMBER(SEARCH(V$3,Consolidado!$D639)),IF(COUNTIFS(Consolidado!$AC$5:AC639,Consolidado!$AC639,Consolidado!$D$5:D639,"*"&amp;V$3&amp;"*")=1,1,0),0))</f>
        <v>0</v>
      </c>
      <c r="W639" s="0" t="n">
        <f aca="false">IF(OR(W$3="",Consolidado!$D639=""),0,IF(ISNUMBER(SEARCH(W$3,Consolidado!$D639)),IF(COUNTIFS(Consolidado!$AC$5:AC639,Consolidado!$AC639,Consolidado!$D$5:D639,"*"&amp;W$3&amp;"*")=1,1,0),0))</f>
        <v>0</v>
      </c>
      <c r="X639" s="0" t="n">
        <f aca="false">IF(OR(X$3="",Consolidado!$D639=""),0,IF(ISNUMBER(SEARCH(X$3,Consolidado!$D639)),IF(COUNTIFS(Consolidado!$AC$5:AC639,Consolidado!$AC639,Consolidado!$D$5:D639,"*"&amp;X$3&amp;"*")=1,1,0),0))</f>
        <v>0</v>
      </c>
      <c r="Y639" s="0" t="n">
        <f aca="false">IF(OR(Y$3="",Consolidado!$D639=""),0,IF(ISNUMBER(SEARCH(Y$3,Consolidado!$D639)),IF(COUNTIFS(Consolidado!$AC$5:AC639,Consolidado!$AC639,Consolidado!$D$5:D639,"*"&amp;Y$3&amp;"*")=1,1,0),0))</f>
        <v>0</v>
      </c>
      <c r="Z639" s="0" t="n">
        <f aca="false">IF(OR(Z$3="",Consolidado!$D639=""),0,IF(ISNUMBER(SEARCH(Z$3,Consolidado!$D639)),IF(COUNTIFS(Consolidado!$AC$5:AC639,Consolidado!$AC639,Consolidado!$D$5:D639,"*"&amp;Z$3&amp;"*")=1,1,0),0))</f>
        <v>0</v>
      </c>
      <c r="AA639" s="0" t="n">
        <f aca="false">IF(OR(AA$3="",Consolidado!$D639=""),0,IF(ISNUMBER(SEARCH(AA$3,Consolidado!$D639)),IF(COUNTIFS(Consolidado!$AC$5:AC639,Consolidado!$AC639,Consolidado!$D$5:D639,"*"&amp;AA$3&amp;"*")=1,1,0),0))</f>
        <v>0</v>
      </c>
      <c r="AB639" s="0" t="n">
        <f aca="false">IF(OR(AB$3="",Consolidado!$D639=""),0,IF(ISNUMBER(SEARCH(AB$3,Consolidado!$D639)),IF(COUNTIFS(Consolidado!$AC$5:AC639,Consolidado!$AC639,Consolidado!$D$5:D639,"*"&amp;AB$3&amp;"*")=1,1,0),0))</f>
        <v>0</v>
      </c>
      <c r="AC639" s="0" t="n">
        <f aca="false">IF(OR(AC$3="",Consolidado!$D639=""),0,IF(ISNUMBER(SEARCH(AC$3,Consolidado!$D639)),IF(COUNTIFS(Consolidado!$AC$5:AC639,Consolidado!$AC639,Consolidado!$D$5:D639,"*"&amp;AC$3&amp;"*")=1,1,0),0))</f>
        <v>0</v>
      </c>
      <c r="AD639" s="0" t="n">
        <f aca="false">IF(OR(AD$3="",Consolidado!$D639=""),0,IF(ISNUMBER(SEARCH(AD$3,Consolidado!$D639)),IF(COUNTIFS(Consolidado!$AC$5:AC639,Consolidado!$AC639,Consolidado!$D$5:D639,"*"&amp;AD$3&amp;"*")=1,1,0),0))</f>
        <v>0</v>
      </c>
      <c r="AE639" s="0" t="n">
        <f aca="false">IF(OR(AE$3="",Consolidado!$D639=""),0,IF(ISNUMBER(SEARCH(AE$3,Consolidado!$D639)),IF(COUNTIFS(Consolidado!$AC$5:AC639,Consolidado!$AC639,Consolidado!$D$5:D639,"*"&amp;AE$3&amp;"*")=1,1,0),0))</f>
        <v>0</v>
      </c>
      <c r="AF639" s="0" t="n">
        <f aca="false">IF(OR(AF$3="",Consolidado!$D639=""),0,IF(ISNUMBER(SEARCH(AF$3,Consolidado!$D639)),IF(COUNTIFS(Consolidado!$AC$5:AC639,Consolidado!$AC639,Consolidado!$D$5:D639,"*"&amp;AF$3&amp;"*")=1,1,0),0))</f>
        <v>0</v>
      </c>
      <c r="AG639" s="0" t="n">
        <f aca="false">IF(OR(AG$3="",Consolidado!$D639=""),0,IF(ISNUMBER(SEARCH(AG$3,Consolidado!$D639)),IF(COUNTIFS(Consolidado!$AC$5:AC639,Consolidado!$AC639,Consolidado!$D$5:D639,"*"&amp;AG$3&amp;"*")=1,1,0),0))</f>
        <v>0</v>
      </c>
      <c r="AH639" s="0" t="n">
        <f aca="false">IF(OR(AH$3="",Consolidado!$D639=""),0,IF(ISNUMBER(SEARCH(AH$3,Consolidado!$D639)),IF(COUNTIFS(Consolidado!$AC$5:AC639,Consolidado!$AC639,Consolidado!$D$5:D639,"*"&amp;AH$3&amp;"*")=1,1,0),0))</f>
        <v>0</v>
      </c>
      <c r="AI639" s="0" t="n">
        <f aca="false">IF(OR(AI$3="",Consolidado!$D639=""),0,IF(ISNUMBER(SEARCH(AI$3,Consolidado!$D639)),IF(COUNTIFS(Consolidado!$AC$5:AC639,Consolidado!$AC639,Consolidado!$D$5:D639,"*"&amp;AI$3&amp;"*")=1,1,0),0))</f>
        <v>0</v>
      </c>
      <c r="AJ639" s="0" t="n">
        <f aca="false">IF(OR(AJ$3="",Consolidado!$D639=""),0,IF(ISNUMBER(SEARCH(AJ$3,Consolidado!$D639)),IF(COUNTIFS(Consolidado!$AC$5:AC639,Consolidado!$AC639,Consolidado!$D$5:D639,"*"&amp;AJ$3&amp;"*")=1,1,0),0))</f>
        <v>0</v>
      </c>
      <c r="AK639" s="0" t="n">
        <f aca="false">IF(OR(AK$3="",Consolidado!$D639=""),0,IF(ISNUMBER(SEARCH(AK$3,Consolidado!$D639)),IF(COUNTIFS(Consolidado!$AC$5:AC639,Consolidado!$AC639,Consolidado!$D$5:D639,"*"&amp;AK$3&amp;"*")=1,1,0),0))</f>
        <v>0</v>
      </c>
      <c r="AL639" s="0" t="n">
        <f aca="false">IF(OR(AL$3="",Consolidado!$D639=""),0,IF(ISNUMBER(SEARCH(AL$3,Consolidado!$D639)),IF(COUNTIFS(Consolidado!$AC$5:AC639,Consolidado!$AC639,Consolidado!$D$5:D639,"*"&amp;AL$3&amp;"*")=1,1,0),0))</f>
        <v>0</v>
      </c>
      <c r="AM639" s="0" t="n">
        <f aca="false">IF(OR(AM$3="",Consolidado!$D639=""),0,IF(ISNUMBER(SEARCH(AM$3,Consolidado!$D639)),IF(COUNTIFS(Consolidado!$AC$5:AC639,Consolidado!$AC639,Consolidado!$D$5:D639,"*"&amp;AM$3&amp;"*")=1,1,0),0))</f>
        <v>0</v>
      </c>
      <c r="AN639" s="0" t="n">
        <f aca="false">IF(OR(AN$3="",Consolidado!$D639=""),0,IF(ISNUMBER(SEARCH(AN$3,Consolidado!$D639)),IF(COUNTIFS(Consolidado!$AC$5:AC639,Consolidado!$AC639,Consolidado!$D$5:D639,"*"&amp;AN$3&amp;"*")=1,1,0),0))</f>
        <v>0</v>
      </c>
      <c r="AO639" s="0" t="n">
        <f aca="false">IF(OR(AO$3="",Consolidado!$D639=""),0,IF(ISNUMBER(SEARCH(AO$3,Consolidado!$D639)),IF(COUNTIFS(Consolidado!$AC$5:AC639,Consolidado!$AC639,Consolidado!$D$5:D639,"*"&amp;AO$3&amp;"*")=1,1,0),0))</f>
        <v>0</v>
      </c>
    </row>
    <row r="640" customFormat="false" ht="15" hidden="false" customHeight="false" outlineLevel="0" collapsed="false">
      <c r="B640" s="0" t="n">
        <f aca="false">IF(OR(B$3="",Consolidado!$D640=""),0,IF(ISNUMBER(SEARCH(B$3,Consolidado!$D640)),IF(COUNTIFS(Consolidado!$AC$5:AC640,Consolidado!$AC640,Consolidado!$D$5:D640,"*"&amp;B$3&amp;"*")=1,1,0),0))</f>
        <v>0</v>
      </c>
      <c r="C640" s="0" t="n">
        <f aca="false">IF(OR(C$3="",Consolidado!$D640=""),0,IF(ISNUMBER(SEARCH(C$3,Consolidado!$D640)),IF(COUNTIFS(Consolidado!$AC$5:AC640,Consolidado!$AC640,Consolidado!$D$5:D640,"*"&amp;C$3&amp;"*")=1,1,0),0))</f>
        <v>0</v>
      </c>
      <c r="D640" s="0" t="n">
        <f aca="false">IF(OR(D$3="",Consolidado!$D640=""),0,IF(ISNUMBER(SEARCH(D$3,Consolidado!$D640)),IF(COUNTIFS(Consolidado!$AC$5:AC640,Consolidado!$AC640,Consolidado!$D$5:D640,"*"&amp;D$3&amp;"*")=1,1,0),0))</f>
        <v>0</v>
      </c>
      <c r="E640" s="0" t="n">
        <f aca="false">IF(OR(E$3="",Consolidado!$D640=""),0,IF(ISNUMBER(SEARCH(E$3,Consolidado!$D640)),IF(COUNTIFS(Consolidado!$AC$5:AC640,Consolidado!$AC640,Consolidado!$D$5:D640,"*"&amp;E$3&amp;"*")=1,1,0),0))</f>
        <v>0</v>
      </c>
      <c r="F640" s="0" t="n">
        <f aca="false">IF(OR(F$3="",Consolidado!$D640=""),0,IF(ISNUMBER(SEARCH(F$3,Consolidado!$D640)),IF(COUNTIFS(Consolidado!$AC$5:AC640,Consolidado!$AC640,Consolidado!$D$5:D640,"*"&amp;F$3&amp;"*")=1,1,0),0))</f>
        <v>0</v>
      </c>
      <c r="G640" s="0" t="n">
        <f aca="false">IF(OR(G$3="",Consolidado!$D640=""),0,IF(ISNUMBER(SEARCH(G$3,Consolidado!$D640)),IF(COUNTIFS(Consolidado!$AC$5:AC640,Consolidado!$AC640,Consolidado!$D$5:D640,"*"&amp;G$3&amp;"*")=1,1,0),0))</f>
        <v>0</v>
      </c>
      <c r="H640" s="0" t="n">
        <f aca="false">IF(OR(H$3="",Consolidado!$D640=""),0,IF(ISNUMBER(SEARCH(H$3,Consolidado!$D640)),IF(COUNTIFS(Consolidado!$AC$5:AC640,Consolidado!$AC640,Consolidado!$D$5:D640,"*"&amp;H$3&amp;"*")=1,1,0),0))</f>
        <v>0</v>
      </c>
      <c r="I640" s="0" t="n">
        <f aca="false">IF(OR(I$3="",Consolidado!$D640=""),0,IF(ISNUMBER(SEARCH(I$3,Consolidado!$D640)),IF(COUNTIFS(Consolidado!$AC$5:AC640,Consolidado!$AC640,Consolidado!$D$5:D640,"*"&amp;I$3&amp;"*")=1,1,0),0))</f>
        <v>0</v>
      </c>
      <c r="J640" s="0" t="n">
        <f aca="false">IF(OR(J$3="",Consolidado!$D640=""),0,IF(ISNUMBER(SEARCH(J$3,Consolidado!$D640)),IF(COUNTIFS(Consolidado!$AC$5:AC640,Consolidado!$AC640,Consolidado!$D$5:D640,"*"&amp;J$3&amp;"*")=1,1,0),0))</f>
        <v>0</v>
      </c>
      <c r="K640" s="0" t="n">
        <f aca="false">IF(OR(K$3="",Consolidado!$D640=""),0,IF(ISNUMBER(SEARCH(K$3,Consolidado!$D640)),IF(COUNTIFS(Consolidado!$AC$5:AC640,Consolidado!$AC640,Consolidado!$D$5:D640,"*"&amp;K$3&amp;"*")=1,1,0),0))</f>
        <v>0</v>
      </c>
      <c r="L640" s="0" t="n">
        <f aca="false">IF(OR(L$3="",Consolidado!$D640=""),0,IF(ISNUMBER(SEARCH(L$3,Consolidado!$D640)),IF(COUNTIFS(Consolidado!$AC$5:AC640,Consolidado!$AC640,Consolidado!$D$5:D640,"*"&amp;L$3&amp;"*")=1,1,0),0))</f>
        <v>0</v>
      </c>
      <c r="M640" s="0" t="n">
        <f aca="false">IF(OR(M$3="",Consolidado!$D640=""),0,IF(ISNUMBER(SEARCH(M$3,Consolidado!$D640)),IF(COUNTIFS(Consolidado!$AC$5:AC640,Consolidado!$AC640,Consolidado!$D$5:D640,"*"&amp;M$3&amp;"*")=1,1,0),0))</f>
        <v>0</v>
      </c>
      <c r="N640" s="0" t="n">
        <f aca="false">IF(OR(N$3="",Consolidado!$D640=""),0,IF(ISNUMBER(SEARCH(N$3,Consolidado!$D640)),IF(COUNTIFS(Consolidado!$AC$5:AC640,Consolidado!$AC640,Consolidado!$D$5:D640,"*"&amp;N$3&amp;"*")=1,1,0),0))</f>
        <v>0</v>
      </c>
      <c r="O640" s="0" t="n">
        <f aca="false">IF(OR(O$3="",Consolidado!$D640=""),0,IF(ISNUMBER(SEARCH(O$3,Consolidado!$D640)),IF(COUNTIFS(Consolidado!$AC$5:AC640,Consolidado!$AC640,Consolidado!$D$5:D640,"*"&amp;O$3&amp;"*")=1,1,0),0))</f>
        <v>0</v>
      </c>
      <c r="P640" s="0" t="n">
        <f aca="false">IF(OR(P$3="",Consolidado!$D640=""),0,IF(ISNUMBER(SEARCH(P$3,Consolidado!$D640)),IF(COUNTIFS(Consolidado!$AC$5:AC640,Consolidado!$AC640,Consolidado!$D$5:D640,"*"&amp;P$3&amp;"*")=1,1,0),0))</f>
        <v>0</v>
      </c>
      <c r="Q640" s="0" t="n">
        <f aca="false">IF(OR(Q$3="",Consolidado!$D640=""),0,IF(ISNUMBER(SEARCH(Q$3,Consolidado!$D640)),IF(COUNTIFS(Consolidado!$AC$5:AC640,Consolidado!$AC640,Consolidado!$D$5:D640,"*"&amp;Q$3&amp;"*")=1,1,0),0))</f>
        <v>0</v>
      </c>
      <c r="R640" s="0" t="n">
        <f aca="false">IF(OR(R$3="",Consolidado!$D640=""),0,IF(ISNUMBER(SEARCH(R$3,Consolidado!$D640)),IF(COUNTIFS(Consolidado!$AC$5:AC640,Consolidado!$AC640,Consolidado!$D$5:D640,"*"&amp;R$3&amp;"*")=1,1,0),0))</f>
        <v>0</v>
      </c>
      <c r="S640" s="0" t="n">
        <f aca="false">IF(OR(S$3="",Consolidado!$D640=""),0,IF(ISNUMBER(SEARCH(S$3,Consolidado!$D640)),IF(COUNTIFS(Consolidado!$AC$5:AC640,Consolidado!$AC640,Consolidado!$D$5:D640,"*"&amp;S$3&amp;"*")=1,1,0),0))</f>
        <v>0</v>
      </c>
      <c r="T640" s="0" t="n">
        <f aca="false">IF(OR(T$3="",Consolidado!$D640=""),0,IF(ISNUMBER(SEARCH(T$3,Consolidado!$D640)),IF(COUNTIFS(Consolidado!$AC$5:AC640,Consolidado!$AC640,Consolidado!$D$5:D640,"*"&amp;T$3&amp;"*")=1,1,0),0))</f>
        <v>0</v>
      </c>
      <c r="U640" s="0" t="n">
        <f aca="false">IF(OR(U$3="",Consolidado!$D640=""),0,IF(ISNUMBER(SEARCH(U$3,Consolidado!$D640)),IF(COUNTIFS(Consolidado!$AC$5:AC640,Consolidado!$AC640,Consolidado!$D$5:D640,"*"&amp;U$3&amp;"*")=1,1,0),0))</f>
        <v>0</v>
      </c>
      <c r="V640" s="0" t="n">
        <f aca="false">IF(OR(V$3="",Consolidado!$D640=""),0,IF(ISNUMBER(SEARCH(V$3,Consolidado!$D640)),IF(COUNTIFS(Consolidado!$AC$5:AC640,Consolidado!$AC640,Consolidado!$D$5:D640,"*"&amp;V$3&amp;"*")=1,1,0),0))</f>
        <v>0</v>
      </c>
      <c r="W640" s="0" t="n">
        <f aca="false">IF(OR(W$3="",Consolidado!$D640=""),0,IF(ISNUMBER(SEARCH(W$3,Consolidado!$D640)),IF(COUNTIFS(Consolidado!$AC$5:AC640,Consolidado!$AC640,Consolidado!$D$5:D640,"*"&amp;W$3&amp;"*")=1,1,0),0))</f>
        <v>0</v>
      </c>
      <c r="X640" s="0" t="n">
        <f aca="false">IF(OR(X$3="",Consolidado!$D640=""),0,IF(ISNUMBER(SEARCH(X$3,Consolidado!$D640)),IF(COUNTIFS(Consolidado!$AC$5:AC640,Consolidado!$AC640,Consolidado!$D$5:D640,"*"&amp;X$3&amp;"*")=1,1,0),0))</f>
        <v>0</v>
      </c>
      <c r="Y640" s="0" t="n">
        <f aca="false">IF(OR(Y$3="",Consolidado!$D640=""),0,IF(ISNUMBER(SEARCH(Y$3,Consolidado!$D640)),IF(COUNTIFS(Consolidado!$AC$5:AC640,Consolidado!$AC640,Consolidado!$D$5:D640,"*"&amp;Y$3&amp;"*")=1,1,0),0))</f>
        <v>0</v>
      </c>
      <c r="Z640" s="0" t="n">
        <f aca="false">IF(OR(Z$3="",Consolidado!$D640=""),0,IF(ISNUMBER(SEARCH(Z$3,Consolidado!$D640)),IF(COUNTIFS(Consolidado!$AC$5:AC640,Consolidado!$AC640,Consolidado!$D$5:D640,"*"&amp;Z$3&amp;"*")=1,1,0),0))</f>
        <v>0</v>
      </c>
      <c r="AA640" s="0" t="n">
        <f aca="false">IF(OR(AA$3="",Consolidado!$D640=""),0,IF(ISNUMBER(SEARCH(AA$3,Consolidado!$D640)),IF(COUNTIFS(Consolidado!$AC$5:AC640,Consolidado!$AC640,Consolidado!$D$5:D640,"*"&amp;AA$3&amp;"*")=1,1,0),0))</f>
        <v>0</v>
      </c>
      <c r="AB640" s="0" t="n">
        <f aca="false">IF(OR(AB$3="",Consolidado!$D640=""),0,IF(ISNUMBER(SEARCH(AB$3,Consolidado!$D640)),IF(COUNTIFS(Consolidado!$AC$5:AC640,Consolidado!$AC640,Consolidado!$D$5:D640,"*"&amp;AB$3&amp;"*")=1,1,0),0))</f>
        <v>0</v>
      </c>
      <c r="AC640" s="0" t="n">
        <f aca="false">IF(OR(AC$3="",Consolidado!$D640=""),0,IF(ISNUMBER(SEARCH(AC$3,Consolidado!$D640)),IF(COUNTIFS(Consolidado!$AC$5:AC640,Consolidado!$AC640,Consolidado!$D$5:D640,"*"&amp;AC$3&amp;"*")=1,1,0),0))</f>
        <v>0</v>
      </c>
      <c r="AD640" s="0" t="n">
        <f aca="false">IF(OR(AD$3="",Consolidado!$D640=""),0,IF(ISNUMBER(SEARCH(AD$3,Consolidado!$D640)),IF(COUNTIFS(Consolidado!$AC$5:AC640,Consolidado!$AC640,Consolidado!$D$5:D640,"*"&amp;AD$3&amp;"*")=1,1,0),0))</f>
        <v>0</v>
      </c>
      <c r="AE640" s="0" t="n">
        <f aca="false">IF(OR(AE$3="",Consolidado!$D640=""),0,IF(ISNUMBER(SEARCH(AE$3,Consolidado!$D640)),IF(COUNTIFS(Consolidado!$AC$5:AC640,Consolidado!$AC640,Consolidado!$D$5:D640,"*"&amp;AE$3&amp;"*")=1,1,0),0))</f>
        <v>0</v>
      </c>
      <c r="AF640" s="0" t="n">
        <f aca="false">IF(OR(AF$3="",Consolidado!$D640=""),0,IF(ISNUMBER(SEARCH(AF$3,Consolidado!$D640)),IF(COUNTIFS(Consolidado!$AC$5:AC640,Consolidado!$AC640,Consolidado!$D$5:D640,"*"&amp;AF$3&amp;"*")=1,1,0),0))</f>
        <v>0</v>
      </c>
      <c r="AG640" s="0" t="n">
        <f aca="false">IF(OR(AG$3="",Consolidado!$D640=""),0,IF(ISNUMBER(SEARCH(AG$3,Consolidado!$D640)),IF(COUNTIFS(Consolidado!$AC$5:AC640,Consolidado!$AC640,Consolidado!$D$5:D640,"*"&amp;AG$3&amp;"*")=1,1,0),0))</f>
        <v>0</v>
      </c>
      <c r="AH640" s="0" t="n">
        <f aca="false">IF(OR(AH$3="",Consolidado!$D640=""),0,IF(ISNUMBER(SEARCH(AH$3,Consolidado!$D640)),IF(COUNTIFS(Consolidado!$AC$5:AC640,Consolidado!$AC640,Consolidado!$D$5:D640,"*"&amp;AH$3&amp;"*")=1,1,0),0))</f>
        <v>0</v>
      </c>
      <c r="AI640" s="0" t="n">
        <f aca="false">IF(OR(AI$3="",Consolidado!$D640=""),0,IF(ISNUMBER(SEARCH(AI$3,Consolidado!$D640)),IF(COUNTIFS(Consolidado!$AC$5:AC640,Consolidado!$AC640,Consolidado!$D$5:D640,"*"&amp;AI$3&amp;"*")=1,1,0),0))</f>
        <v>0</v>
      </c>
      <c r="AJ640" s="0" t="n">
        <f aca="false">IF(OR(AJ$3="",Consolidado!$D640=""),0,IF(ISNUMBER(SEARCH(AJ$3,Consolidado!$D640)),IF(COUNTIFS(Consolidado!$AC$5:AC640,Consolidado!$AC640,Consolidado!$D$5:D640,"*"&amp;AJ$3&amp;"*")=1,1,0),0))</f>
        <v>0</v>
      </c>
      <c r="AK640" s="0" t="n">
        <f aca="false">IF(OR(AK$3="",Consolidado!$D640=""),0,IF(ISNUMBER(SEARCH(AK$3,Consolidado!$D640)),IF(COUNTIFS(Consolidado!$AC$5:AC640,Consolidado!$AC640,Consolidado!$D$5:D640,"*"&amp;AK$3&amp;"*")=1,1,0),0))</f>
        <v>0</v>
      </c>
      <c r="AL640" s="0" t="n">
        <f aca="false">IF(OR(AL$3="",Consolidado!$D640=""),0,IF(ISNUMBER(SEARCH(AL$3,Consolidado!$D640)),IF(COUNTIFS(Consolidado!$AC$5:AC640,Consolidado!$AC640,Consolidado!$D$5:D640,"*"&amp;AL$3&amp;"*")=1,1,0),0))</f>
        <v>0</v>
      </c>
      <c r="AM640" s="0" t="n">
        <f aca="false">IF(OR(AM$3="",Consolidado!$D640=""),0,IF(ISNUMBER(SEARCH(AM$3,Consolidado!$D640)),IF(COUNTIFS(Consolidado!$AC$5:AC640,Consolidado!$AC640,Consolidado!$D$5:D640,"*"&amp;AM$3&amp;"*")=1,1,0),0))</f>
        <v>0</v>
      </c>
      <c r="AN640" s="0" t="n">
        <f aca="false">IF(OR(AN$3="",Consolidado!$D640=""),0,IF(ISNUMBER(SEARCH(AN$3,Consolidado!$D640)),IF(COUNTIFS(Consolidado!$AC$5:AC640,Consolidado!$AC640,Consolidado!$D$5:D640,"*"&amp;AN$3&amp;"*")=1,1,0),0))</f>
        <v>0</v>
      </c>
      <c r="AO640" s="0" t="n">
        <f aca="false">IF(OR(AO$3="",Consolidado!$D640=""),0,IF(ISNUMBER(SEARCH(AO$3,Consolidado!$D640)),IF(COUNTIFS(Consolidado!$AC$5:AC640,Consolidado!$AC640,Consolidado!$D$5:D640,"*"&amp;AO$3&amp;"*")=1,1,0),0))</f>
        <v>0</v>
      </c>
    </row>
    <row r="641" customFormat="false" ht="15" hidden="false" customHeight="false" outlineLevel="0" collapsed="false">
      <c r="B641" s="0" t="n">
        <f aca="false">IF(OR(B$3="",Consolidado!$D641=""),0,IF(ISNUMBER(SEARCH(B$3,Consolidado!$D641)),IF(COUNTIFS(Consolidado!$AC$5:AC641,Consolidado!$AC641,Consolidado!$D$5:D641,"*"&amp;B$3&amp;"*")=1,1,0),0))</f>
        <v>0</v>
      </c>
      <c r="C641" s="0" t="n">
        <f aca="false">IF(OR(C$3="",Consolidado!$D641=""),0,IF(ISNUMBER(SEARCH(C$3,Consolidado!$D641)),IF(COUNTIFS(Consolidado!$AC$5:AC641,Consolidado!$AC641,Consolidado!$D$5:D641,"*"&amp;C$3&amp;"*")=1,1,0),0))</f>
        <v>0</v>
      </c>
      <c r="D641" s="0" t="n">
        <f aca="false">IF(OR(D$3="",Consolidado!$D641=""),0,IF(ISNUMBER(SEARCH(D$3,Consolidado!$D641)),IF(COUNTIFS(Consolidado!$AC$5:AC641,Consolidado!$AC641,Consolidado!$D$5:D641,"*"&amp;D$3&amp;"*")=1,1,0),0))</f>
        <v>0</v>
      </c>
      <c r="E641" s="0" t="n">
        <f aca="false">IF(OR(E$3="",Consolidado!$D641=""),0,IF(ISNUMBER(SEARCH(E$3,Consolidado!$D641)),IF(COUNTIFS(Consolidado!$AC$5:AC641,Consolidado!$AC641,Consolidado!$D$5:D641,"*"&amp;E$3&amp;"*")=1,1,0),0))</f>
        <v>0</v>
      </c>
      <c r="F641" s="0" t="n">
        <f aca="false">IF(OR(F$3="",Consolidado!$D641=""),0,IF(ISNUMBER(SEARCH(F$3,Consolidado!$D641)),IF(COUNTIFS(Consolidado!$AC$5:AC641,Consolidado!$AC641,Consolidado!$D$5:D641,"*"&amp;F$3&amp;"*")=1,1,0),0))</f>
        <v>0</v>
      </c>
      <c r="G641" s="0" t="n">
        <f aca="false">IF(OR(G$3="",Consolidado!$D641=""),0,IF(ISNUMBER(SEARCH(G$3,Consolidado!$D641)),IF(COUNTIFS(Consolidado!$AC$5:AC641,Consolidado!$AC641,Consolidado!$D$5:D641,"*"&amp;G$3&amp;"*")=1,1,0),0))</f>
        <v>0</v>
      </c>
      <c r="H641" s="0" t="n">
        <f aca="false">IF(OR(H$3="",Consolidado!$D641=""),0,IF(ISNUMBER(SEARCH(H$3,Consolidado!$D641)),IF(COUNTIFS(Consolidado!$AC$5:AC641,Consolidado!$AC641,Consolidado!$D$5:D641,"*"&amp;H$3&amp;"*")=1,1,0),0))</f>
        <v>0</v>
      </c>
      <c r="I641" s="0" t="n">
        <f aca="false">IF(OR(I$3="",Consolidado!$D641=""),0,IF(ISNUMBER(SEARCH(I$3,Consolidado!$D641)),IF(COUNTIFS(Consolidado!$AC$5:AC641,Consolidado!$AC641,Consolidado!$D$5:D641,"*"&amp;I$3&amp;"*")=1,1,0),0))</f>
        <v>0</v>
      </c>
      <c r="J641" s="0" t="n">
        <f aca="false">IF(OR(J$3="",Consolidado!$D641=""),0,IF(ISNUMBER(SEARCH(J$3,Consolidado!$D641)),IF(COUNTIFS(Consolidado!$AC$5:AC641,Consolidado!$AC641,Consolidado!$D$5:D641,"*"&amp;J$3&amp;"*")=1,1,0),0))</f>
        <v>0</v>
      </c>
      <c r="K641" s="0" t="n">
        <f aca="false">IF(OR(K$3="",Consolidado!$D641=""),0,IF(ISNUMBER(SEARCH(K$3,Consolidado!$D641)),IF(COUNTIFS(Consolidado!$AC$5:AC641,Consolidado!$AC641,Consolidado!$D$5:D641,"*"&amp;K$3&amp;"*")=1,1,0),0))</f>
        <v>0</v>
      </c>
      <c r="L641" s="0" t="n">
        <f aca="false">IF(OR(L$3="",Consolidado!$D641=""),0,IF(ISNUMBER(SEARCH(L$3,Consolidado!$D641)),IF(COUNTIFS(Consolidado!$AC$5:AC641,Consolidado!$AC641,Consolidado!$D$5:D641,"*"&amp;L$3&amp;"*")=1,1,0),0))</f>
        <v>0</v>
      </c>
      <c r="M641" s="0" t="n">
        <f aca="false">IF(OR(M$3="",Consolidado!$D641=""),0,IF(ISNUMBER(SEARCH(M$3,Consolidado!$D641)),IF(COUNTIFS(Consolidado!$AC$5:AC641,Consolidado!$AC641,Consolidado!$D$5:D641,"*"&amp;M$3&amp;"*")=1,1,0),0))</f>
        <v>0</v>
      </c>
      <c r="N641" s="0" t="n">
        <f aca="false">IF(OR(N$3="",Consolidado!$D641=""),0,IF(ISNUMBER(SEARCH(N$3,Consolidado!$D641)),IF(COUNTIFS(Consolidado!$AC$5:AC641,Consolidado!$AC641,Consolidado!$D$5:D641,"*"&amp;N$3&amp;"*")=1,1,0),0))</f>
        <v>0</v>
      </c>
      <c r="O641" s="0" t="n">
        <f aca="false">IF(OR(O$3="",Consolidado!$D641=""),0,IF(ISNUMBER(SEARCH(O$3,Consolidado!$D641)),IF(COUNTIFS(Consolidado!$AC$5:AC641,Consolidado!$AC641,Consolidado!$D$5:D641,"*"&amp;O$3&amp;"*")=1,1,0),0))</f>
        <v>0</v>
      </c>
      <c r="P641" s="0" t="n">
        <f aca="false">IF(OR(P$3="",Consolidado!$D641=""),0,IF(ISNUMBER(SEARCH(P$3,Consolidado!$D641)),IF(COUNTIFS(Consolidado!$AC$5:AC641,Consolidado!$AC641,Consolidado!$D$5:D641,"*"&amp;P$3&amp;"*")=1,1,0),0))</f>
        <v>0</v>
      </c>
      <c r="Q641" s="0" t="n">
        <f aca="false">IF(OR(Q$3="",Consolidado!$D641=""),0,IF(ISNUMBER(SEARCH(Q$3,Consolidado!$D641)),IF(COUNTIFS(Consolidado!$AC$5:AC641,Consolidado!$AC641,Consolidado!$D$5:D641,"*"&amp;Q$3&amp;"*")=1,1,0),0))</f>
        <v>0</v>
      </c>
      <c r="R641" s="0" t="n">
        <f aca="false">IF(OR(R$3="",Consolidado!$D641=""),0,IF(ISNUMBER(SEARCH(R$3,Consolidado!$D641)),IF(COUNTIFS(Consolidado!$AC$5:AC641,Consolidado!$AC641,Consolidado!$D$5:D641,"*"&amp;R$3&amp;"*")=1,1,0),0))</f>
        <v>0</v>
      </c>
      <c r="S641" s="0" t="n">
        <f aca="false">IF(OR(S$3="",Consolidado!$D641=""),0,IF(ISNUMBER(SEARCH(S$3,Consolidado!$D641)),IF(COUNTIFS(Consolidado!$AC$5:AC641,Consolidado!$AC641,Consolidado!$D$5:D641,"*"&amp;S$3&amp;"*")=1,1,0),0))</f>
        <v>0</v>
      </c>
      <c r="T641" s="0" t="n">
        <f aca="false">IF(OR(T$3="",Consolidado!$D641=""),0,IF(ISNUMBER(SEARCH(T$3,Consolidado!$D641)),IF(COUNTIFS(Consolidado!$AC$5:AC641,Consolidado!$AC641,Consolidado!$D$5:D641,"*"&amp;T$3&amp;"*")=1,1,0),0))</f>
        <v>0</v>
      </c>
      <c r="U641" s="0" t="n">
        <f aca="false">IF(OR(U$3="",Consolidado!$D641=""),0,IF(ISNUMBER(SEARCH(U$3,Consolidado!$D641)),IF(COUNTIFS(Consolidado!$AC$5:AC641,Consolidado!$AC641,Consolidado!$D$5:D641,"*"&amp;U$3&amp;"*")=1,1,0),0))</f>
        <v>0</v>
      </c>
      <c r="V641" s="0" t="n">
        <f aca="false">IF(OR(V$3="",Consolidado!$D641=""),0,IF(ISNUMBER(SEARCH(V$3,Consolidado!$D641)),IF(COUNTIFS(Consolidado!$AC$5:AC641,Consolidado!$AC641,Consolidado!$D$5:D641,"*"&amp;V$3&amp;"*")=1,1,0),0))</f>
        <v>0</v>
      </c>
      <c r="W641" s="0" t="n">
        <f aca="false">IF(OR(W$3="",Consolidado!$D641=""),0,IF(ISNUMBER(SEARCH(W$3,Consolidado!$D641)),IF(COUNTIFS(Consolidado!$AC$5:AC641,Consolidado!$AC641,Consolidado!$D$5:D641,"*"&amp;W$3&amp;"*")=1,1,0),0))</f>
        <v>0</v>
      </c>
      <c r="X641" s="0" t="n">
        <f aca="false">IF(OR(X$3="",Consolidado!$D641=""),0,IF(ISNUMBER(SEARCH(X$3,Consolidado!$D641)),IF(COUNTIFS(Consolidado!$AC$5:AC641,Consolidado!$AC641,Consolidado!$D$5:D641,"*"&amp;X$3&amp;"*")=1,1,0),0))</f>
        <v>0</v>
      </c>
      <c r="Y641" s="0" t="n">
        <f aca="false">IF(OR(Y$3="",Consolidado!$D641=""),0,IF(ISNUMBER(SEARCH(Y$3,Consolidado!$D641)),IF(COUNTIFS(Consolidado!$AC$5:AC641,Consolidado!$AC641,Consolidado!$D$5:D641,"*"&amp;Y$3&amp;"*")=1,1,0),0))</f>
        <v>0</v>
      </c>
      <c r="Z641" s="0" t="n">
        <f aca="false">IF(OR(Z$3="",Consolidado!$D641=""),0,IF(ISNUMBER(SEARCH(Z$3,Consolidado!$D641)),IF(COUNTIFS(Consolidado!$AC$5:AC641,Consolidado!$AC641,Consolidado!$D$5:D641,"*"&amp;Z$3&amp;"*")=1,1,0),0))</f>
        <v>0</v>
      </c>
      <c r="AA641" s="0" t="n">
        <f aca="false">IF(OR(AA$3="",Consolidado!$D641=""),0,IF(ISNUMBER(SEARCH(AA$3,Consolidado!$D641)),IF(COUNTIFS(Consolidado!$AC$5:AC641,Consolidado!$AC641,Consolidado!$D$5:D641,"*"&amp;AA$3&amp;"*")=1,1,0),0))</f>
        <v>0</v>
      </c>
      <c r="AB641" s="0" t="n">
        <f aca="false">IF(OR(AB$3="",Consolidado!$D641=""),0,IF(ISNUMBER(SEARCH(AB$3,Consolidado!$D641)),IF(COUNTIFS(Consolidado!$AC$5:AC641,Consolidado!$AC641,Consolidado!$D$5:D641,"*"&amp;AB$3&amp;"*")=1,1,0),0))</f>
        <v>0</v>
      </c>
      <c r="AC641" s="0" t="n">
        <f aca="false">IF(OR(AC$3="",Consolidado!$D641=""),0,IF(ISNUMBER(SEARCH(AC$3,Consolidado!$D641)),IF(COUNTIFS(Consolidado!$AC$5:AC641,Consolidado!$AC641,Consolidado!$D$5:D641,"*"&amp;AC$3&amp;"*")=1,1,0),0))</f>
        <v>0</v>
      </c>
      <c r="AD641" s="0" t="n">
        <f aca="false">IF(OR(AD$3="",Consolidado!$D641=""),0,IF(ISNUMBER(SEARCH(AD$3,Consolidado!$D641)),IF(COUNTIFS(Consolidado!$AC$5:AC641,Consolidado!$AC641,Consolidado!$D$5:D641,"*"&amp;AD$3&amp;"*")=1,1,0),0))</f>
        <v>0</v>
      </c>
      <c r="AE641" s="0" t="n">
        <f aca="false">IF(OR(AE$3="",Consolidado!$D641=""),0,IF(ISNUMBER(SEARCH(AE$3,Consolidado!$D641)),IF(COUNTIFS(Consolidado!$AC$5:AC641,Consolidado!$AC641,Consolidado!$D$5:D641,"*"&amp;AE$3&amp;"*")=1,1,0),0))</f>
        <v>0</v>
      </c>
      <c r="AF641" s="0" t="n">
        <f aca="false">IF(OR(AF$3="",Consolidado!$D641=""),0,IF(ISNUMBER(SEARCH(AF$3,Consolidado!$D641)),IF(COUNTIFS(Consolidado!$AC$5:AC641,Consolidado!$AC641,Consolidado!$D$5:D641,"*"&amp;AF$3&amp;"*")=1,1,0),0))</f>
        <v>0</v>
      </c>
      <c r="AG641" s="0" t="n">
        <f aca="false">IF(OR(AG$3="",Consolidado!$D641=""),0,IF(ISNUMBER(SEARCH(AG$3,Consolidado!$D641)),IF(COUNTIFS(Consolidado!$AC$5:AC641,Consolidado!$AC641,Consolidado!$D$5:D641,"*"&amp;AG$3&amp;"*")=1,1,0),0))</f>
        <v>0</v>
      </c>
      <c r="AH641" s="0" t="n">
        <f aca="false">IF(OR(AH$3="",Consolidado!$D641=""),0,IF(ISNUMBER(SEARCH(AH$3,Consolidado!$D641)),IF(COUNTIFS(Consolidado!$AC$5:AC641,Consolidado!$AC641,Consolidado!$D$5:D641,"*"&amp;AH$3&amp;"*")=1,1,0),0))</f>
        <v>0</v>
      </c>
      <c r="AI641" s="0" t="n">
        <f aca="false">IF(OR(AI$3="",Consolidado!$D641=""),0,IF(ISNUMBER(SEARCH(AI$3,Consolidado!$D641)),IF(COUNTIFS(Consolidado!$AC$5:AC641,Consolidado!$AC641,Consolidado!$D$5:D641,"*"&amp;AI$3&amp;"*")=1,1,0),0))</f>
        <v>0</v>
      </c>
      <c r="AJ641" s="0" t="n">
        <f aca="false">IF(OR(AJ$3="",Consolidado!$D641=""),0,IF(ISNUMBER(SEARCH(AJ$3,Consolidado!$D641)),IF(COUNTIFS(Consolidado!$AC$5:AC641,Consolidado!$AC641,Consolidado!$D$5:D641,"*"&amp;AJ$3&amp;"*")=1,1,0),0))</f>
        <v>0</v>
      </c>
      <c r="AK641" s="0" t="n">
        <f aca="false">IF(OR(AK$3="",Consolidado!$D641=""),0,IF(ISNUMBER(SEARCH(AK$3,Consolidado!$D641)),IF(COUNTIFS(Consolidado!$AC$5:AC641,Consolidado!$AC641,Consolidado!$D$5:D641,"*"&amp;AK$3&amp;"*")=1,1,0),0))</f>
        <v>0</v>
      </c>
      <c r="AL641" s="0" t="n">
        <f aca="false">IF(OR(AL$3="",Consolidado!$D641=""),0,IF(ISNUMBER(SEARCH(AL$3,Consolidado!$D641)),IF(COUNTIFS(Consolidado!$AC$5:AC641,Consolidado!$AC641,Consolidado!$D$5:D641,"*"&amp;AL$3&amp;"*")=1,1,0),0))</f>
        <v>0</v>
      </c>
      <c r="AM641" s="0" t="n">
        <f aca="false">IF(OR(AM$3="",Consolidado!$D641=""),0,IF(ISNUMBER(SEARCH(AM$3,Consolidado!$D641)),IF(COUNTIFS(Consolidado!$AC$5:AC641,Consolidado!$AC641,Consolidado!$D$5:D641,"*"&amp;AM$3&amp;"*")=1,1,0),0))</f>
        <v>0</v>
      </c>
      <c r="AN641" s="0" t="n">
        <f aca="false">IF(OR(AN$3="",Consolidado!$D641=""),0,IF(ISNUMBER(SEARCH(AN$3,Consolidado!$D641)),IF(COUNTIFS(Consolidado!$AC$5:AC641,Consolidado!$AC641,Consolidado!$D$5:D641,"*"&amp;AN$3&amp;"*")=1,1,0),0))</f>
        <v>0</v>
      </c>
      <c r="AO641" s="0" t="n">
        <f aca="false">IF(OR(AO$3="",Consolidado!$D641=""),0,IF(ISNUMBER(SEARCH(AO$3,Consolidado!$D641)),IF(COUNTIFS(Consolidado!$AC$5:AC641,Consolidado!$AC641,Consolidado!$D$5:D641,"*"&amp;AO$3&amp;"*")=1,1,0),0))</f>
        <v>0</v>
      </c>
    </row>
    <row r="642" customFormat="false" ht="15" hidden="false" customHeight="false" outlineLevel="0" collapsed="false">
      <c r="B642" s="0" t="n">
        <f aca="false">IF(OR(B$3="",Consolidado!$D642=""),0,IF(ISNUMBER(SEARCH(B$3,Consolidado!$D642)),IF(COUNTIFS(Consolidado!$AC$5:AC642,Consolidado!$AC642,Consolidado!$D$5:D642,"*"&amp;B$3&amp;"*")=1,1,0),0))</f>
        <v>0</v>
      </c>
      <c r="C642" s="0" t="n">
        <f aca="false">IF(OR(C$3="",Consolidado!$D642=""),0,IF(ISNUMBER(SEARCH(C$3,Consolidado!$D642)),IF(COUNTIFS(Consolidado!$AC$5:AC642,Consolidado!$AC642,Consolidado!$D$5:D642,"*"&amp;C$3&amp;"*")=1,1,0),0))</f>
        <v>0</v>
      </c>
      <c r="D642" s="0" t="n">
        <f aca="false">IF(OR(D$3="",Consolidado!$D642=""),0,IF(ISNUMBER(SEARCH(D$3,Consolidado!$D642)),IF(COUNTIFS(Consolidado!$AC$5:AC642,Consolidado!$AC642,Consolidado!$D$5:D642,"*"&amp;D$3&amp;"*")=1,1,0),0))</f>
        <v>0</v>
      </c>
      <c r="E642" s="0" t="n">
        <f aca="false">IF(OR(E$3="",Consolidado!$D642=""),0,IF(ISNUMBER(SEARCH(E$3,Consolidado!$D642)),IF(COUNTIFS(Consolidado!$AC$5:AC642,Consolidado!$AC642,Consolidado!$D$5:D642,"*"&amp;E$3&amp;"*")=1,1,0),0))</f>
        <v>0</v>
      </c>
      <c r="F642" s="0" t="n">
        <f aca="false">IF(OR(F$3="",Consolidado!$D642=""),0,IF(ISNUMBER(SEARCH(F$3,Consolidado!$D642)),IF(COUNTIFS(Consolidado!$AC$5:AC642,Consolidado!$AC642,Consolidado!$D$5:D642,"*"&amp;F$3&amp;"*")=1,1,0),0))</f>
        <v>0</v>
      </c>
      <c r="G642" s="0" t="n">
        <f aca="false">IF(OR(G$3="",Consolidado!$D642=""),0,IF(ISNUMBER(SEARCH(G$3,Consolidado!$D642)),IF(COUNTIFS(Consolidado!$AC$5:AC642,Consolidado!$AC642,Consolidado!$D$5:D642,"*"&amp;G$3&amp;"*")=1,1,0),0))</f>
        <v>0</v>
      </c>
      <c r="H642" s="0" t="n">
        <f aca="false">IF(OR(H$3="",Consolidado!$D642=""),0,IF(ISNUMBER(SEARCH(H$3,Consolidado!$D642)),IF(COUNTIFS(Consolidado!$AC$5:AC642,Consolidado!$AC642,Consolidado!$D$5:D642,"*"&amp;H$3&amp;"*")=1,1,0),0))</f>
        <v>0</v>
      </c>
      <c r="I642" s="0" t="n">
        <f aca="false">IF(OR(I$3="",Consolidado!$D642=""),0,IF(ISNUMBER(SEARCH(I$3,Consolidado!$D642)),IF(COUNTIFS(Consolidado!$AC$5:AC642,Consolidado!$AC642,Consolidado!$D$5:D642,"*"&amp;I$3&amp;"*")=1,1,0),0))</f>
        <v>0</v>
      </c>
      <c r="J642" s="0" t="n">
        <f aca="false">IF(OR(J$3="",Consolidado!$D642=""),0,IF(ISNUMBER(SEARCH(J$3,Consolidado!$D642)),IF(COUNTIFS(Consolidado!$AC$5:AC642,Consolidado!$AC642,Consolidado!$D$5:D642,"*"&amp;J$3&amp;"*")=1,1,0),0))</f>
        <v>0</v>
      </c>
      <c r="K642" s="0" t="n">
        <f aca="false">IF(OR(K$3="",Consolidado!$D642=""),0,IF(ISNUMBER(SEARCH(K$3,Consolidado!$D642)),IF(COUNTIFS(Consolidado!$AC$5:AC642,Consolidado!$AC642,Consolidado!$D$5:D642,"*"&amp;K$3&amp;"*")=1,1,0),0))</f>
        <v>0</v>
      </c>
      <c r="L642" s="0" t="n">
        <f aca="false">IF(OR(L$3="",Consolidado!$D642=""),0,IF(ISNUMBER(SEARCH(L$3,Consolidado!$D642)),IF(COUNTIFS(Consolidado!$AC$5:AC642,Consolidado!$AC642,Consolidado!$D$5:D642,"*"&amp;L$3&amp;"*")=1,1,0),0))</f>
        <v>0</v>
      </c>
      <c r="M642" s="0" t="n">
        <f aca="false">IF(OR(M$3="",Consolidado!$D642=""),0,IF(ISNUMBER(SEARCH(M$3,Consolidado!$D642)),IF(COUNTIFS(Consolidado!$AC$5:AC642,Consolidado!$AC642,Consolidado!$D$5:D642,"*"&amp;M$3&amp;"*")=1,1,0),0))</f>
        <v>0</v>
      </c>
      <c r="N642" s="0" t="n">
        <f aca="false">IF(OR(N$3="",Consolidado!$D642=""),0,IF(ISNUMBER(SEARCH(N$3,Consolidado!$D642)),IF(COUNTIFS(Consolidado!$AC$5:AC642,Consolidado!$AC642,Consolidado!$D$5:D642,"*"&amp;N$3&amp;"*")=1,1,0),0))</f>
        <v>0</v>
      </c>
      <c r="O642" s="0" t="n">
        <f aca="false">IF(OR(O$3="",Consolidado!$D642=""),0,IF(ISNUMBER(SEARCH(O$3,Consolidado!$D642)),IF(COUNTIFS(Consolidado!$AC$5:AC642,Consolidado!$AC642,Consolidado!$D$5:D642,"*"&amp;O$3&amp;"*")=1,1,0),0))</f>
        <v>0</v>
      </c>
      <c r="P642" s="0" t="n">
        <f aca="false">IF(OR(P$3="",Consolidado!$D642=""),0,IF(ISNUMBER(SEARCH(P$3,Consolidado!$D642)),IF(COUNTIFS(Consolidado!$AC$5:AC642,Consolidado!$AC642,Consolidado!$D$5:D642,"*"&amp;P$3&amp;"*")=1,1,0),0))</f>
        <v>0</v>
      </c>
      <c r="Q642" s="0" t="n">
        <f aca="false">IF(OR(Q$3="",Consolidado!$D642=""),0,IF(ISNUMBER(SEARCH(Q$3,Consolidado!$D642)),IF(COUNTIFS(Consolidado!$AC$5:AC642,Consolidado!$AC642,Consolidado!$D$5:D642,"*"&amp;Q$3&amp;"*")=1,1,0),0))</f>
        <v>0</v>
      </c>
      <c r="R642" s="0" t="n">
        <f aca="false">IF(OR(R$3="",Consolidado!$D642=""),0,IF(ISNUMBER(SEARCH(R$3,Consolidado!$D642)),IF(COUNTIFS(Consolidado!$AC$5:AC642,Consolidado!$AC642,Consolidado!$D$5:D642,"*"&amp;R$3&amp;"*")=1,1,0),0))</f>
        <v>0</v>
      </c>
      <c r="S642" s="0" t="n">
        <f aca="false">IF(OR(S$3="",Consolidado!$D642=""),0,IF(ISNUMBER(SEARCH(S$3,Consolidado!$D642)),IF(COUNTIFS(Consolidado!$AC$5:AC642,Consolidado!$AC642,Consolidado!$D$5:D642,"*"&amp;S$3&amp;"*")=1,1,0),0))</f>
        <v>0</v>
      </c>
      <c r="T642" s="0" t="n">
        <f aca="false">IF(OR(T$3="",Consolidado!$D642=""),0,IF(ISNUMBER(SEARCH(T$3,Consolidado!$D642)),IF(COUNTIFS(Consolidado!$AC$5:AC642,Consolidado!$AC642,Consolidado!$D$5:D642,"*"&amp;T$3&amp;"*")=1,1,0),0))</f>
        <v>0</v>
      </c>
      <c r="U642" s="0" t="n">
        <f aca="false">IF(OR(U$3="",Consolidado!$D642=""),0,IF(ISNUMBER(SEARCH(U$3,Consolidado!$D642)),IF(COUNTIFS(Consolidado!$AC$5:AC642,Consolidado!$AC642,Consolidado!$D$5:D642,"*"&amp;U$3&amp;"*")=1,1,0),0))</f>
        <v>0</v>
      </c>
      <c r="V642" s="0" t="n">
        <f aca="false">IF(OR(V$3="",Consolidado!$D642=""),0,IF(ISNUMBER(SEARCH(V$3,Consolidado!$D642)),IF(COUNTIFS(Consolidado!$AC$5:AC642,Consolidado!$AC642,Consolidado!$D$5:D642,"*"&amp;V$3&amp;"*")=1,1,0),0))</f>
        <v>0</v>
      </c>
      <c r="W642" s="0" t="n">
        <f aca="false">IF(OR(W$3="",Consolidado!$D642=""),0,IF(ISNUMBER(SEARCH(W$3,Consolidado!$D642)),IF(COUNTIFS(Consolidado!$AC$5:AC642,Consolidado!$AC642,Consolidado!$D$5:D642,"*"&amp;W$3&amp;"*")=1,1,0),0))</f>
        <v>0</v>
      </c>
      <c r="X642" s="0" t="n">
        <f aca="false">IF(OR(X$3="",Consolidado!$D642=""),0,IF(ISNUMBER(SEARCH(X$3,Consolidado!$D642)),IF(COUNTIFS(Consolidado!$AC$5:AC642,Consolidado!$AC642,Consolidado!$D$5:D642,"*"&amp;X$3&amp;"*")=1,1,0),0))</f>
        <v>0</v>
      </c>
      <c r="Y642" s="0" t="n">
        <f aca="false">IF(OR(Y$3="",Consolidado!$D642=""),0,IF(ISNUMBER(SEARCH(Y$3,Consolidado!$D642)),IF(COUNTIFS(Consolidado!$AC$5:AC642,Consolidado!$AC642,Consolidado!$D$5:D642,"*"&amp;Y$3&amp;"*")=1,1,0),0))</f>
        <v>0</v>
      </c>
      <c r="Z642" s="0" t="n">
        <f aca="false">IF(OR(Z$3="",Consolidado!$D642=""),0,IF(ISNUMBER(SEARCH(Z$3,Consolidado!$D642)),IF(COUNTIFS(Consolidado!$AC$5:AC642,Consolidado!$AC642,Consolidado!$D$5:D642,"*"&amp;Z$3&amp;"*")=1,1,0),0))</f>
        <v>0</v>
      </c>
      <c r="AA642" s="0" t="n">
        <f aca="false">IF(OR(AA$3="",Consolidado!$D642=""),0,IF(ISNUMBER(SEARCH(AA$3,Consolidado!$D642)),IF(COUNTIFS(Consolidado!$AC$5:AC642,Consolidado!$AC642,Consolidado!$D$5:D642,"*"&amp;AA$3&amp;"*")=1,1,0),0))</f>
        <v>0</v>
      </c>
      <c r="AB642" s="0" t="n">
        <f aca="false">IF(OR(AB$3="",Consolidado!$D642=""),0,IF(ISNUMBER(SEARCH(AB$3,Consolidado!$D642)),IF(COUNTIFS(Consolidado!$AC$5:AC642,Consolidado!$AC642,Consolidado!$D$5:D642,"*"&amp;AB$3&amp;"*")=1,1,0),0))</f>
        <v>0</v>
      </c>
      <c r="AC642" s="0" t="n">
        <f aca="false">IF(OR(AC$3="",Consolidado!$D642=""),0,IF(ISNUMBER(SEARCH(AC$3,Consolidado!$D642)),IF(COUNTIFS(Consolidado!$AC$5:AC642,Consolidado!$AC642,Consolidado!$D$5:D642,"*"&amp;AC$3&amp;"*")=1,1,0),0))</f>
        <v>0</v>
      </c>
      <c r="AD642" s="0" t="n">
        <f aca="false">IF(OR(AD$3="",Consolidado!$D642=""),0,IF(ISNUMBER(SEARCH(AD$3,Consolidado!$D642)),IF(COUNTIFS(Consolidado!$AC$5:AC642,Consolidado!$AC642,Consolidado!$D$5:D642,"*"&amp;AD$3&amp;"*")=1,1,0),0))</f>
        <v>0</v>
      </c>
      <c r="AE642" s="0" t="n">
        <f aca="false">IF(OR(AE$3="",Consolidado!$D642=""),0,IF(ISNUMBER(SEARCH(AE$3,Consolidado!$D642)),IF(COUNTIFS(Consolidado!$AC$5:AC642,Consolidado!$AC642,Consolidado!$D$5:D642,"*"&amp;AE$3&amp;"*")=1,1,0),0))</f>
        <v>0</v>
      </c>
      <c r="AF642" s="0" t="n">
        <f aca="false">IF(OR(AF$3="",Consolidado!$D642=""),0,IF(ISNUMBER(SEARCH(AF$3,Consolidado!$D642)),IF(COUNTIFS(Consolidado!$AC$5:AC642,Consolidado!$AC642,Consolidado!$D$5:D642,"*"&amp;AF$3&amp;"*")=1,1,0),0))</f>
        <v>0</v>
      </c>
      <c r="AG642" s="0" t="n">
        <f aca="false">IF(OR(AG$3="",Consolidado!$D642=""),0,IF(ISNUMBER(SEARCH(AG$3,Consolidado!$D642)),IF(COUNTIFS(Consolidado!$AC$5:AC642,Consolidado!$AC642,Consolidado!$D$5:D642,"*"&amp;AG$3&amp;"*")=1,1,0),0))</f>
        <v>0</v>
      </c>
      <c r="AH642" s="0" t="n">
        <f aca="false">IF(OR(AH$3="",Consolidado!$D642=""),0,IF(ISNUMBER(SEARCH(AH$3,Consolidado!$D642)),IF(COUNTIFS(Consolidado!$AC$5:AC642,Consolidado!$AC642,Consolidado!$D$5:D642,"*"&amp;AH$3&amp;"*")=1,1,0),0))</f>
        <v>0</v>
      </c>
      <c r="AI642" s="0" t="n">
        <f aca="false">IF(OR(AI$3="",Consolidado!$D642=""),0,IF(ISNUMBER(SEARCH(AI$3,Consolidado!$D642)),IF(COUNTIFS(Consolidado!$AC$5:AC642,Consolidado!$AC642,Consolidado!$D$5:D642,"*"&amp;AI$3&amp;"*")=1,1,0),0))</f>
        <v>0</v>
      </c>
      <c r="AJ642" s="0" t="n">
        <f aca="false">IF(OR(AJ$3="",Consolidado!$D642=""),0,IF(ISNUMBER(SEARCH(AJ$3,Consolidado!$D642)),IF(COUNTIFS(Consolidado!$AC$5:AC642,Consolidado!$AC642,Consolidado!$D$5:D642,"*"&amp;AJ$3&amp;"*")=1,1,0),0))</f>
        <v>0</v>
      </c>
      <c r="AK642" s="0" t="n">
        <f aca="false">IF(OR(AK$3="",Consolidado!$D642=""),0,IF(ISNUMBER(SEARCH(AK$3,Consolidado!$D642)),IF(COUNTIFS(Consolidado!$AC$5:AC642,Consolidado!$AC642,Consolidado!$D$5:D642,"*"&amp;AK$3&amp;"*")=1,1,0),0))</f>
        <v>0</v>
      </c>
      <c r="AL642" s="0" t="n">
        <f aca="false">IF(OR(AL$3="",Consolidado!$D642=""),0,IF(ISNUMBER(SEARCH(AL$3,Consolidado!$D642)),IF(COUNTIFS(Consolidado!$AC$5:AC642,Consolidado!$AC642,Consolidado!$D$5:D642,"*"&amp;AL$3&amp;"*")=1,1,0),0))</f>
        <v>0</v>
      </c>
      <c r="AM642" s="0" t="n">
        <f aca="false">IF(OR(AM$3="",Consolidado!$D642=""),0,IF(ISNUMBER(SEARCH(AM$3,Consolidado!$D642)),IF(COUNTIFS(Consolidado!$AC$5:AC642,Consolidado!$AC642,Consolidado!$D$5:D642,"*"&amp;AM$3&amp;"*")=1,1,0),0))</f>
        <v>0</v>
      </c>
      <c r="AN642" s="0" t="n">
        <f aca="false">IF(OR(AN$3="",Consolidado!$D642=""),0,IF(ISNUMBER(SEARCH(AN$3,Consolidado!$D642)),IF(COUNTIFS(Consolidado!$AC$5:AC642,Consolidado!$AC642,Consolidado!$D$5:D642,"*"&amp;AN$3&amp;"*")=1,1,0),0))</f>
        <v>0</v>
      </c>
      <c r="AO642" s="0" t="n">
        <f aca="false">IF(OR(AO$3="",Consolidado!$D642=""),0,IF(ISNUMBER(SEARCH(AO$3,Consolidado!$D642)),IF(COUNTIFS(Consolidado!$AC$5:AC642,Consolidado!$AC642,Consolidado!$D$5:D642,"*"&amp;AO$3&amp;"*")=1,1,0),0))</f>
        <v>0</v>
      </c>
    </row>
    <row r="643" customFormat="false" ht="15" hidden="false" customHeight="false" outlineLevel="0" collapsed="false">
      <c r="B643" s="0" t="n">
        <f aca="false">IF(OR(B$3="",Consolidado!$D643=""),0,IF(ISNUMBER(SEARCH(B$3,Consolidado!$D643)),IF(COUNTIFS(Consolidado!$AC$5:AC643,Consolidado!$AC643,Consolidado!$D$5:D643,"*"&amp;B$3&amp;"*")=1,1,0),0))</f>
        <v>0</v>
      </c>
      <c r="C643" s="0" t="n">
        <f aca="false">IF(OR(C$3="",Consolidado!$D643=""),0,IF(ISNUMBER(SEARCH(C$3,Consolidado!$D643)),IF(COUNTIFS(Consolidado!$AC$5:AC643,Consolidado!$AC643,Consolidado!$D$5:D643,"*"&amp;C$3&amp;"*")=1,1,0),0))</f>
        <v>0</v>
      </c>
      <c r="D643" s="0" t="n">
        <f aca="false">IF(OR(D$3="",Consolidado!$D643=""),0,IF(ISNUMBER(SEARCH(D$3,Consolidado!$D643)),IF(COUNTIFS(Consolidado!$AC$5:AC643,Consolidado!$AC643,Consolidado!$D$5:D643,"*"&amp;D$3&amp;"*")=1,1,0),0))</f>
        <v>0</v>
      </c>
      <c r="E643" s="0" t="n">
        <f aca="false">IF(OR(E$3="",Consolidado!$D643=""),0,IF(ISNUMBER(SEARCH(E$3,Consolidado!$D643)),IF(COUNTIFS(Consolidado!$AC$5:AC643,Consolidado!$AC643,Consolidado!$D$5:D643,"*"&amp;E$3&amp;"*")=1,1,0),0))</f>
        <v>0</v>
      </c>
      <c r="F643" s="0" t="n">
        <f aca="false">IF(OR(F$3="",Consolidado!$D643=""),0,IF(ISNUMBER(SEARCH(F$3,Consolidado!$D643)),IF(COUNTIFS(Consolidado!$AC$5:AC643,Consolidado!$AC643,Consolidado!$D$5:D643,"*"&amp;F$3&amp;"*")=1,1,0),0))</f>
        <v>0</v>
      </c>
      <c r="G643" s="0" t="n">
        <f aca="false">IF(OR(G$3="",Consolidado!$D643=""),0,IF(ISNUMBER(SEARCH(G$3,Consolidado!$D643)),IF(COUNTIFS(Consolidado!$AC$5:AC643,Consolidado!$AC643,Consolidado!$D$5:D643,"*"&amp;G$3&amp;"*")=1,1,0),0))</f>
        <v>0</v>
      </c>
      <c r="H643" s="0" t="n">
        <f aca="false">IF(OR(H$3="",Consolidado!$D643=""),0,IF(ISNUMBER(SEARCH(H$3,Consolidado!$D643)),IF(COUNTIFS(Consolidado!$AC$5:AC643,Consolidado!$AC643,Consolidado!$D$5:D643,"*"&amp;H$3&amp;"*")=1,1,0),0))</f>
        <v>0</v>
      </c>
      <c r="I643" s="0" t="n">
        <f aca="false">IF(OR(I$3="",Consolidado!$D643=""),0,IF(ISNUMBER(SEARCH(I$3,Consolidado!$D643)),IF(COUNTIFS(Consolidado!$AC$5:AC643,Consolidado!$AC643,Consolidado!$D$5:D643,"*"&amp;I$3&amp;"*")=1,1,0),0))</f>
        <v>0</v>
      </c>
      <c r="J643" s="0" t="n">
        <f aca="false">IF(OR(J$3="",Consolidado!$D643=""),0,IF(ISNUMBER(SEARCH(J$3,Consolidado!$D643)),IF(COUNTIFS(Consolidado!$AC$5:AC643,Consolidado!$AC643,Consolidado!$D$5:D643,"*"&amp;J$3&amp;"*")=1,1,0),0))</f>
        <v>0</v>
      </c>
      <c r="K643" s="0" t="n">
        <f aca="false">IF(OR(K$3="",Consolidado!$D643=""),0,IF(ISNUMBER(SEARCH(K$3,Consolidado!$D643)),IF(COUNTIFS(Consolidado!$AC$5:AC643,Consolidado!$AC643,Consolidado!$D$5:D643,"*"&amp;K$3&amp;"*")=1,1,0),0))</f>
        <v>0</v>
      </c>
      <c r="L643" s="0" t="n">
        <f aca="false">IF(OR(L$3="",Consolidado!$D643=""),0,IF(ISNUMBER(SEARCH(L$3,Consolidado!$D643)),IF(COUNTIFS(Consolidado!$AC$5:AC643,Consolidado!$AC643,Consolidado!$D$5:D643,"*"&amp;L$3&amp;"*")=1,1,0),0))</f>
        <v>0</v>
      </c>
      <c r="M643" s="0" t="n">
        <f aca="false">IF(OR(M$3="",Consolidado!$D643=""),0,IF(ISNUMBER(SEARCH(M$3,Consolidado!$D643)),IF(COUNTIFS(Consolidado!$AC$5:AC643,Consolidado!$AC643,Consolidado!$D$5:D643,"*"&amp;M$3&amp;"*")=1,1,0),0))</f>
        <v>0</v>
      </c>
      <c r="N643" s="0" t="n">
        <f aca="false">IF(OR(N$3="",Consolidado!$D643=""),0,IF(ISNUMBER(SEARCH(N$3,Consolidado!$D643)),IF(COUNTIFS(Consolidado!$AC$5:AC643,Consolidado!$AC643,Consolidado!$D$5:D643,"*"&amp;N$3&amp;"*")=1,1,0),0))</f>
        <v>0</v>
      </c>
      <c r="O643" s="0" t="n">
        <f aca="false">IF(OR(O$3="",Consolidado!$D643=""),0,IF(ISNUMBER(SEARCH(O$3,Consolidado!$D643)),IF(COUNTIFS(Consolidado!$AC$5:AC643,Consolidado!$AC643,Consolidado!$D$5:D643,"*"&amp;O$3&amp;"*")=1,1,0),0))</f>
        <v>0</v>
      </c>
      <c r="P643" s="0" t="n">
        <f aca="false">IF(OR(P$3="",Consolidado!$D643=""),0,IF(ISNUMBER(SEARCH(P$3,Consolidado!$D643)),IF(COUNTIFS(Consolidado!$AC$5:AC643,Consolidado!$AC643,Consolidado!$D$5:D643,"*"&amp;P$3&amp;"*")=1,1,0),0))</f>
        <v>0</v>
      </c>
      <c r="Q643" s="0" t="n">
        <f aca="false">IF(OR(Q$3="",Consolidado!$D643=""),0,IF(ISNUMBER(SEARCH(Q$3,Consolidado!$D643)),IF(COUNTIFS(Consolidado!$AC$5:AC643,Consolidado!$AC643,Consolidado!$D$5:D643,"*"&amp;Q$3&amp;"*")=1,1,0),0))</f>
        <v>0</v>
      </c>
      <c r="R643" s="0" t="n">
        <f aca="false">IF(OR(R$3="",Consolidado!$D643=""),0,IF(ISNUMBER(SEARCH(R$3,Consolidado!$D643)),IF(COUNTIFS(Consolidado!$AC$5:AC643,Consolidado!$AC643,Consolidado!$D$5:D643,"*"&amp;R$3&amp;"*")=1,1,0),0))</f>
        <v>0</v>
      </c>
      <c r="S643" s="0" t="n">
        <f aca="false">IF(OR(S$3="",Consolidado!$D643=""),0,IF(ISNUMBER(SEARCH(S$3,Consolidado!$D643)),IF(COUNTIFS(Consolidado!$AC$5:AC643,Consolidado!$AC643,Consolidado!$D$5:D643,"*"&amp;S$3&amp;"*")=1,1,0),0))</f>
        <v>0</v>
      </c>
      <c r="T643" s="0" t="n">
        <f aca="false">IF(OR(T$3="",Consolidado!$D643=""),0,IF(ISNUMBER(SEARCH(T$3,Consolidado!$D643)),IF(COUNTIFS(Consolidado!$AC$5:AC643,Consolidado!$AC643,Consolidado!$D$5:D643,"*"&amp;T$3&amp;"*")=1,1,0),0))</f>
        <v>0</v>
      </c>
      <c r="U643" s="0" t="n">
        <f aca="false">IF(OR(U$3="",Consolidado!$D643=""),0,IF(ISNUMBER(SEARCH(U$3,Consolidado!$D643)),IF(COUNTIFS(Consolidado!$AC$5:AC643,Consolidado!$AC643,Consolidado!$D$5:D643,"*"&amp;U$3&amp;"*")=1,1,0),0))</f>
        <v>0</v>
      </c>
      <c r="V643" s="0" t="n">
        <f aca="false">IF(OR(V$3="",Consolidado!$D643=""),0,IF(ISNUMBER(SEARCH(V$3,Consolidado!$D643)),IF(COUNTIFS(Consolidado!$AC$5:AC643,Consolidado!$AC643,Consolidado!$D$5:D643,"*"&amp;V$3&amp;"*")=1,1,0),0))</f>
        <v>0</v>
      </c>
      <c r="W643" s="0" t="n">
        <f aca="false">IF(OR(W$3="",Consolidado!$D643=""),0,IF(ISNUMBER(SEARCH(W$3,Consolidado!$D643)),IF(COUNTIFS(Consolidado!$AC$5:AC643,Consolidado!$AC643,Consolidado!$D$5:D643,"*"&amp;W$3&amp;"*")=1,1,0),0))</f>
        <v>0</v>
      </c>
      <c r="X643" s="0" t="n">
        <f aca="false">IF(OR(X$3="",Consolidado!$D643=""),0,IF(ISNUMBER(SEARCH(X$3,Consolidado!$D643)),IF(COUNTIFS(Consolidado!$AC$5:AC643,Consolidado!$AC643,Consolidado!$D$5:D643,"*"&amp;X$3&amp;"*")=1,1,0),0))</f>
        <v>0</v>
      </c>
      <c r="Y643" s="0" t="n">
        <f aca="false">IF(OR(Y$3="",Consolidado!$D643=""),0,IF(ISNUMBER(SEARCH(Y$3,Consolidado!$D643)),IF(COUNTIFS(Consolidado!$AC$5:AC643,Consolidado!$AC643,Consolidado!$D$5:D643,"*"&amp;Y$3&amp;"*")=1,1,0),0))</f>
        <v>0</v>
      </c>
      <c r="Z643" s="0" t="n">
        <f aca="false">IF(OR(Z$3="",Consolidado!$D643=""),0,IF(ISNUMBER(SEARCH(Z$3,Consolidado!$D643)),IF(COUNTIFS(Consolidado!$AC$5:AC643,Consolidado!$AC643,Consolidado!$D$5:D643,"*"&amp;Z$3&amp;"*")=1,1,0),0))</f>
        <v>0</v>
      </c>
      <c r="AA643" s="0" t="n">
        <f aca="false">IF(OR(AA$3="",Consolidado!$D643=""),0,IF(ISNUMBER(SEARCH(AA$3,Consolidado!$D643)),IF(COUNTIFS(Consolidado!$AC$5:AC643,Consolidado!$AC643,Consolidado!$D$5:D643,"*"&amp;AA$3&amp;"*")=1,1,0),0))</f>
        <v>0</v>
      </c>
      <c r="AB643" s="0" t="n">
        <f aca="false">IF(OR(AB$3="",Consolidado!$D643=""),0,IF(ISNUMBER(SEARCH(AB$3,Consolidado!$D643)),IF(COUNTIFS(Consolidado!$AC$5:AC643,Consolidado!$AC643,Consolidado!$D$5:D643,"*"&amp;AB$3&amp;"*")=1,1,0),0))</f>
        <v>0</v>
      </c>
      <c r="AC643" s="0" t="n">
        <f aca="false">IF(OR(AC$3="",Consolidado!$D643=""),0,IF(ISNUMBER(SEARCH(AC$3,Consolidado!$D643)),IF(COUNTIFS(Consolidado!$AC$5:AC643,Consolidado!$AC643,Consolidado!$D$5:D643,"*"&amp;AC$3&amp;"*")=1,1,0),0))</f>
        <v>0</v>
      </c>
      <c r="AD643" s="0" t="n">
        <f aca="false">IF(OR(AD$3="",Consolidado!$D643=""),0,IF(ISNUMBER(SEARCH(AD$3,Consolidado!$D643)),IF(COUNTIFS(Consolidado!$AC$5:AC643,Consolidado!$AC643,Consolidado!$D$5:D643,"*"&amp;AD$3&amp;"*")=1,1,0),0))</f>
        <v>0</v>
      </c>
      <c r="AE643" s="0" t="n">
        <f aca="false">IF(OR(AE$3="",Consolidado!$D643=""),0,IF(ISNUMBER(SEARCH(AE$3,Consolidado!$D643)),IF(COUNTIFS(Consolidado!$AC$5:AC643,Consolidado!$AC643,Consolidado!$D$5:D643,"*"&amp;AE$3&amp;"*")=1,1,0),0))</f>
        <v>0</v>
      </c>
      <c r="AF643" s="0" t="n">
        <f aca="false">IF(OR(AF$3="",Consolidado!$D643=""),0,IF(ISNUMBER(SEARCH(AF$3,Consolidado!$D643)),IF(COUNTIFS(Consolidado!$AC$5:AC643,Consolidado!$AC643,Consolidado!$D$5:D643,"*"&amp;AF$3&amp;"*")=1,1,0),0))</f>
        <v>0</v>
      </c>
      <c r="AG643" s="0" t="n">
        <f aca="false">IF(OR(AG$3="",Consolidado!$D643=""),0,IF(ISNUMBER(SEARCH(AG$3,Consolidado!$D643)),IF(COUNTIFS(Consolidado!$AC$5:AC643,Consolidado!$AC643,Consolidado!$D$5:D643,"*"&amp;AG$3&amp;"*")=1,1,0),0))</f>
        <v>0</v>
      </c>
      <c r="AH643" s="0" t="n">
        <f aca="false">IF(OR(AH$3="",Consolidado!$D643=""),0,IF(ISNUMBER(SEARCH(AH$3,Consolidado!$D643)),IF(COUNTIFS(Consolidado!$AC$5:AC643,Consolidado!$AC643,Consolidado!$D$5:D643,"*"&amp;AH$3&amp;"*")=1,1,0),0))</f>
        <v>0</v>
      </c>
      <c r="AI643" s="0" t="n">
        <f aca="false">IF(OR(AI$3="",Consolidado!$D643=""),0,IF(ISNUMBER(SEARCH(AI$3,Consolidado!$D643)),IF(COUNTIFS(Consolidado!$AC$5:AC643,Consolidado!$AC643,Consolidado!$D$5:D643,"*"&amp;AI$3&amp;"*")=1,1,0),0))</f>
        <v>0</v>
      </c>
      <c r="AJ643" s="0" t="n">
        <f aca="false">IF(OR(AJ$3="",Consolidado!$D643=""),0,IF(ISNUMBER(SEARCH(AJ$3,Consolidado!$D643)),IF(COUNTIFS(Consolidado!$AC$5:AC643,Consolidado!$AC643,Consolidado!$D$5:D643,"*"&amp;AJ$3&amp;"*")=1,1,0),0))</f>
        <v>0</v>
      </c>
      <c r="AK643" s="0" t="n">
        <f aca="false">IF(OR(AK$3="",Consolidado!$D643=""),0,IF(ISNUMBER(SEARCH(AK$3,Consolidado!$D643)),IF(COUNTIFS(Consolidado!$AC$5:AC643,Consolidado!$AC643,Consolidado!$D$5:D643,"*"&amp;AK$3&amp;"*")=1,1,0),0))</f>
        <v>0</v>
      </c>
      <c r="AL643" s="0" t="n">
        <f aca="false">IF(OR(AL$3="",Consolidado!$D643=""),0,IF(ISNUMBER(SEARCH(AL$3,Consolidado!$D643)),IF(COUNTIFS(Consolidado!$AC$5:AC643,Consolidado!$AC643,Consolidado!$D$5:D643,"*"&amp;AL$3&amp;"*")=1,1,0),0))</f>
        <v>0</v>
      </c>
      <c r="AM643" s="0" t="n">
        <f aca="false">IF(OR(AM$3="",Consolidado!$D643=""),0,IF(ISNUMBER(SEARCH(AM$3,Consolidado!$D643)),IF(COUNTIFS(Consolidado!$AC$5:AC643,Consolidado!$AC643,Consolidado!$D$5:D643,"*"&amp;AM$3&amp;"*")=1,1,0),0))</f>
        <v>0</v>
      </c>
      <c r="AN643" s="0" t="n">
        <f aca="false">IF(OR(AN$3="",Consolidado!$D643=""),0,IF(ISNUMBER(SEARCH(AN$3,Consolidado!$D643)),IF(COUNTIFS(Consolidado!$AC$5:AC643,Consolidado!$AC643,Consolidado!$D$5:D643,"*"&amp;AN$3&amp;"*")=1,1,0),0))</f>
        <v>0</v>
      </c>
      <c r="AO643" s="0" t="n">
        <f aca="false">IF(OR(AO$3="",Consolidado!$D643=""),0,IF(ISNUMBER(SEARCH(AO$3,Consolidado!$D643)),IF(COUNTIFS(Consolidado!$AC$5:AC643,Consolidado!$AC643,Consolidado!$D$5:D643,"*"&amp;AO$3&amp;"*")=1,1,0),0))</f>
        <v>0</v>
      </c>
    </row>
    <row r="644" customFormat="false" ht="15" hidden="false" customHeight="false" outlineLevel="0" collapsed="false">
      <c r="B644" s="0" t="n">
        <f aca="false">IF(OR(B$3="",Consolidado!$D644=""),0,IF(ISNUMBER(SEARCH(B$3,Consolidado!$D644)),IF(COUNTIFS(Consolidado!$AC$5:AC644,Consolidado!$AC644,Consolidado!$D$5:D644,"*"&amp;B$3&amp;"*")=1,1,0),0))</f>
        <v>0</v>
      </c>
      <c r="C644" s="0" t="n">
        <f aca="false">IF(OR(C$3="",Consolidado!$D644=""),0,IF(ISNUMBER(SEARCH(C$3,Consolidado!$D644)),IF(COUNTIFS(Consolidado!$AC$5:AC644,Consolidado!$AC644,Consolidado!$D$5:D644,"*"&amp;C$3&amp;"*")=1,1,0),0))</f>
        <v>0</v>
      </c>
      <c r="D644" s="0" t="n">
        <f aca="false">IF(OR(D$3="",Consolidado!$D644=""),0,IF(ISNUMBER(SEARCH(D$3,Consolidado!$D644)),IF(COUNTIFS(Consolidado!$AC$5:AC644,Consolidado!$AC644,Consolidado!$D$5:D644,"*"&amp;D$3&amp;"*")=1,1,0),0))</f>
        <v>0</v>
      </c>
      <c r="E644" s="0" t="n">
        <f aca="false">IF(OR(E$3="",Consolidado!$D644=""),0,IF(ISNUMBER(SEARCH(E$3,Consolidado!$D644)),IF(COUNTIFS(Consolidado!$AC$5:AC644,Consolidado!$AC644,Consolidado!$D$5:D644,"*"&amp;E$3&amp;"*")=1,1,0),0))</f>
        <v>0</v>
      </c>
      <c r="F644" s="0" t="n">
        <f aca="false">IF(OR(F$3="",Consolidado!$D644=""),0,IF(ISNUMBER(SEARCH(F$3,Consolidado!$D644)),IF(COUNTIFS(Consolidado!$AC$5:AC644,Consolidado!$AC644,Consolidado!$D$5:D644,"*"&amp;F$3&amp;"*")=1,1,0),0))</f>
        <v>0</v>
      </c>
      <c r="G644" s="0" t="n">
        <f aca="false">IF(OR(G$3="",Consolidado!$D644=""),0,IF(ISNUMBER(SEARCH(G$3,Consolidado!$D644)),IF(COUNTIFS(Consolidado!$AC$5:AC644,Consolidado!$AC644,Consolidado!$D$5:D644,"*"&amp;G$3&amp;"*")=1,1,0),0))</f>
        <v>0</v>
      </c>
      <c r="H644" s="0" t="n">
        <f aca="false">IF(OR(H$3="",Consolidado!$D644=""),0,IF(ISNUMBER(SEARCH(H$3,Consolidado!$D644)),IF(COUNTIFS(Consolidado!$AC$5:AC644,Consolidado!$AC644,Consolidado!$D$5:D644,"*"&amp;H$3&amp;"*")=1,1,0),0))</f>
        <v>0</v>
      </c>
      <c r="I644" s="0" t="n">
        <f aca="false">IF(OR(I$3="",Consolidado!$D644=""),0,IF(ISNUMBER(SEARCH(I$3,Consolidado!$D644)),IF(COUNTIFS(Consolidado!$AC$5:AC644,Consolidado!$AC644,Consolidado!$D$5:D644,"*"&amp;I$3&amp;"*")=1,1,0),0))</f>
        <v>0</v>
      </c>
      <c r="J644" s="0" t="n">
        <f aca="false">IF(OR(J$3="",Consolidado!$D644=""),0,IF(ISNUMBER(SEARCH(J$3,Consolidado!$D644)),IF(COUNTIFS(Consolidado!$AC$5:AC644,Consolidado!$AC644,Consolidado!$D$5:D644,"*"&amp;J$3&amp;"*")=1,1,0),0))</f>
        <v>0</v>
      </c>
      <c r="K644" s="0" t="n">
        <f aca="false">IF(OR(K$3="",Consolidado!$D644=""),0,IF(ISNUMBER(SEARCH(K$3,Consolidado!$D644)),IF(COUNTIFS(Consolidado!$AC$5:AC644,Consolidado!$AC644,Consolidado!$D$5:D644,"*"&amp;K$3&amp;"*")=1,1,0),0))</f>
        <v>0</v>
      </c>
      <c r="L644" s="0" t="n">
        <f aca="false">IF(OR(L$3="",Consolidado!$D644=""),0,IF(ISNUMBER(SEARCH(L$3,Consolidado!$D644)),IF(COUNTIFS(Consolidado!$AC$5:AC644,Consolidado!$AC644,Consolidado!$D$5:D644,"*"&amp;L$3&amp;"*")=1,1,0),0))</f>
        <v>0</v>
      </c>
      <c r="M644" s="0" t="n">
        <f aca="false">IF(OR(M$3="",Consolidado!$D644=""),0,IF(ISNUMBER(SEARCH(M$3,Consolidado!$D644)),IF(COUNTIFS(Consolidado!$AC$5:AC644,Consolidado!$AC644,Consolidado!$D$5:D644,"*"&amp;M$3&amp;"*")=1,1,0),0))</f>
        <v>0</v>
      </c>
      <c r="N644" s="0" t="n">
        <f aca="false">IF(OR(N$3="",Consolidado!$D644=""),0,IF(ISNUMBER(SEARCH(N$3,Consolidado!$D644)),IF(COUNTIFS(Consolidado!$AC$5:AC644,Consolidado!$AC644,Consolidado!$D$5:D644,"*"&amp;N$3&amp;"*")=1,1,0),0))</f>
        <v>0</v>
      </c>
      <c r="O644" s="0" t="n">
        <f aca="false">IF(OR(O$3="",Consolidado!$D644=""),0,IF(ISNUMBER(SEARCH(O$3,Consolidado!$D644)),IF(COUNTIFS(Consolidado!$AC$5:AC644,Consolidado!$AC644,Consolidado!$D$5:D644,"*"&amp;O$3&amp;"*")=1,1,0),0))</f>
        <v>0</v>
      </c>
      <c r="P644" s="0" t="n">
        <f aca="false">IF(OR(P$3="",Consolidado!$D644=""),0,IF(ISNUMBER(SEARCH(P$3,Consolidado!$D644)),IF(COUNTIFS(Consolidado!$AC$5:AC644,Consolidado!$AC644,Consolidado!$D$5:D644,"*"&amp;P$3&amp;"*")=1,1,0),0))</f>
        <v>0</v>
      </c>
      <c r="Q644" s="0" t="n">
        <f aca="false">IF(OR(Q$3="",Consolidado!$D644=""),0,IF(ISNUMBER(SEARCH(Q$3,Consolidado!$D644)),IF(COUNTIFS(Consolidado!$AC$5:AC644,Consolidado!$AC644,Consolidado!$D$5:D644,"*"&amp;Q$3&amp;"*")=1,1,0),0))</f>
        <v>0</v>
      </c>
      <c r="R644" s="0" t="n">
        <f aca="false">IF(OR(R$3="",Consolidado!$D644=""),0,IF(ISNUMBER(SEARCH(R$3,Consolidado!$D644)),IF(COUNTIFS(Consolidado!$AC$5:AC644,Consolidado!$AC644,Consolidado!$D$5:D644,"*"&amp;R$3&amp;"*")=1,1,0),0))</f>
        <v>0</v>
      </c>
      <c r="S644" s="0" t="n">
        <f aca="false">IF(OR(S$3="",Consolidado!$D644=""),0,IF(ISNUMBER(SEARCH(S$3,Consolidado!$D644)),IF(COUNTIFS(Consolidado!$AC$5:AC644,Consolidado!$AC644,Consolidado!$D$5:D644,"*"&amp;S$3&amp;"*")=1,1,0),0))</f>
        <v>0</v>
      </c>
      <c r="T644" s="0" t="n">
        <f aca="false">IF(OR(T$3="",Consolidado!$D644=""),0,IF(ISNUMBER(SEARCH(T$3,Consolidado!$D644)),IF(COUNTIFS(Consolidado!$AC$5:AC644,Consolidado!$AC644,Consolidado!$D$5:D644,"*"&amp;T$3&amp;"*")=1,1,0),0))</f>
        <v>0</v>
      </c>
      <c r="U644" s="0" t="n">
        <f aca="false">IF(OR(U$3="",Consolidado!$D644=""),0,IF(ISNUMBER(SEARCH(U$3,Consolidado!$D644)),IF(COUNTIFS(Consolidado!$AC$5:AC644,Consolidado!$AC644,Consolidado!$D$5:D644,"*"&amp;U$3&amp;"*")=1,1,0),0))</f>
        <v>0</v>
      </c>
      <c r="V644" s="0" t="n">
        <f aca="false">IF(OR(V$3="",Consolidado!$D644=""),0,IF(ISNUMBER(SEARCH(V$3,Consolidado!$D644)),IF(COUNTIFS(Consolidado!$AC$5:AC644,Consolidado!$AC644,Consolidado!$D$5:D644,"*"&amp;V$3&amp;"*")=1,1,0),0))</f>
        <v>0</v>
      </c>
      <c r="W644" s="0" t="n">
        <f aca="false">IF(OR(W$3="",Consolidado!$D644=""),0,IF(ISNUMBER(SEARCH(W$3,Consolidado!$D644)),IF(COUNTIFS(Consolidado!$AC$5:AC644,Consolidado!$AC644,Consolidado!$D$5:D644,"*"&amp;W$3&amp;"*")=1,1,0),0))</f>
        <v>0</v>
      </c>
      <c r="X644" s="0" t="n">
        <f aca="false">IF(OR(X$3="",Consolidado!$D644=""),0,IF(ISNUMBER(SEARCH(X$3,Consolidado!$D644)),IF(COUNTIFS(Consolidado!$AC$5:AC644,Consolidado!$AC644,Consolidado!$D$5:D644,"*"&amp;X$3&amp;"*")=1,1,0),0))</f>
        <v>0</v>
      </c>
      <c r="Y644" s="0" t="n">
        <f aca="false">IF(OR(Y$3="",Consolidado!$D644=""),0,IF(ISNUMBER(SEARCH(Y$3,Consolidado!$D644)),IF(COUNTIFS(Consolidado!$AC$5:AC644,Consolidado!$AC644,Consolidado!$D$5:D644,"*"&amp;Y$3&amp;"*")=1,1,0),0))</f>
        <v>0</v>
      </c>
      <c r="Z644" s="0" t="n">
        <f aca="false">IF(OR(Z$3="",Consolidado!$D644=""),0,IF(ISNUMBER(SEARCH(Z$3,Consolidado!$D644)),IF(COUNTIFS(Consolidado!$AC$5:AC644,Consolidado!$AC644,Consolidado!$D$5:D644,"*"&amp;Z$3&amp;"*")=1,1,0),0))</f>
        <v>0</v>
      </c>
      <c r="AA644" s="0" t="n">
        <f aca="false">IF(OR(AA$3="",Consolidado!$D644=""),0,IF(ISNUMBER(SEARCH(AA$3,Consolidado!$D644)),IF(COUNTIFS(Consolidado!$AC$5:AC644,Consolidado!$AC644,Consolidado!$D$5:D644,"*"&amp;AA$3&amp;"*")=1,1,0),0))</f>
        <v>0</v>
      </c>
      <c r="AB644" s="0" t="n">
        <f aca="false">IF(OR(AB$3="",Consolidado!$D644=""),0,IF(ISNUMBER(SEARCH(AB$3,Consolidado!$D644)),IF(COUNTIFS(Consolidado!$AC$5:AC644,Consolidado!$AC644,Consolidado!$D$5:D644,"*"&amp;AB$3&amp;"*")=1,1,0),0))</f>
        <v>0</v>
      </c>
      <c r="AC644" s="0" t="n">
        <f aca="false">IF(OR(AC$3="",Consolidado!$D644=""),0,IF(ISNUMBER(SEARCH(AC$3,Consolidado!$D644)),IF(COUNTIFS(Consolidado!$AC$5:AC644,Consolidado!$AC644,Consolidado!$D$5:D644,"*"&amp;AC$3&amp;"*")=1,1,0),0))</f>
        <v>0</v>
      </c>
      <c r="AD644" s="0" t="n">
        <f aca="false">IF(OR(AD$3="",Consolidado!$D644=""),0,IF(ISNUMBER(SEARCH(AD$3,Consolidado!$D644)),IF(COUNTIFS(Consolidado!$AC$5:AC644,Consolidado!$AC644,Consolidado!$D$5:D644,"*"&amp;AD$3&amp;"*")=1,1,0),0))</f>
        <v>0</v>
      </c>
      <c r="AE644" s="0" t="n">
        <f aca="false">IF(OR(AE$3="",Consolidado!$D644=""),0,IF(ISNUMBER(SEARCH(AE$3,Consolidado!$D644)),IF(COUNTIFS(Consolidado!$AC$5:AC644,Consolidado!$AC644,Consolidado!$D$5:D644,"*"&amp;AE$3&amp;"*")=1,1,0),0))</f>
        <v>0</v>
      </c>
      <c r="AF644" s="0" t="n">
        <f aca="false">IF(OR(AF$3="",Consolidado!$D644=""),0,IF(ISNUMBER(SEARCH(AF$3,Consolidado!$D644)),IF(COUNTIFS(Consolidado!$AC$5:AC644,Consolidado!$AC644,Consolidado!$D$5:D644,"*"&amp;AF$3&amp;"*")=1,1,0),0))</f>
        <v>0</v>
      </c>
      <c r="AG644" s="0" t="n">
        <f aca="false">IF(OR(AG$3="",Consolidado!$D644=""),0,IF(ISNUMBER(SEARCH(AG$3,Consolidado!$D644)),IF(COUNTIFS(Consolidado!$AC$5:AC644,Consolidado!$AC644,Consolidado!$D$5:D644,"*"&amp;AG$3&amp;"*")=1,1,0),0))</f>
        <v>0</v>
      </c>
      <c r="AH644" s="0" t="n">
        <f aca="false">IF(OR(AH$3="",Consolidado!$D644=""),0,IF(ISNUMBER(SEARCH(AH$3,Consolidado!$D644)),IF(COUNTIFS(Consolidado!$AC$5:AC644,Consolidado!$AC644,Consolidado!$D$5:D644,"*"&amp;AH$3&amp;"*")=1,1,0),0))</f>
        <v>0</v>
      </c>
      <c r="AI644" s="0" t="n">
        <f aca="false">IF(OR(AI$3="",Consolidado!$D644=""),0,IF(ISNUMBER(SEARCH(AI$3,Consolidado!$D644)),IF(COUNTIFS(Consolidado!$AC$5:AC644,Consolidado!$AC644,Consolidado!$D$5:D644,"*"&amp;AI$3&amp;"*")=1,1,0),0))</f>
        <v>0</v>
      </c>
      <c r="AJ644" s="0" t="n">
        <f aca="false">IF(OR(AJ$3="",Consolidado!$D644=""),0,IF(ISNUMBER(SEARCH(AJ$3,Consolidado!$D644)),IF(COUNTIFS(Consolidado!$AC$5:AC644,Consolidado!$AC644,Consolidado!$D$5:D644,"*"&amp;AJ$3&amp;"*")=1,1,0),0))</f>
        <v>0</v>
      </c>
      <c r="AK644" s="0" t="n">
        <f aca="false">IF(OR(AK$3="",Consolidado!$D644=""),0,IF(ISNUMBER(SEARCH(AK$3,Consolidado!$D644)),IF(COUNTIFS(Consolidado!$AC$5:AC644,Consolidado!$AC644,Consolidado!$D$5:D644,"*"&amp;AK$3&amp;"*")=1,1,0),0))</f>
        <v>0</v>
      </c>
      <c r="AL644" s="0" t="n">
        <f aca="false">IF(OR(AL$3="",Consolidado!$D644=""),0,IF(ISNUMBER(SEARCH(AL$3,Consolidado!$D644)),IF(COUNTIFS(Consolidado!$AC$5:AC644,Consolidado!$AC644,Consolidado!$D$5:D644,"*"&amp;AL$3&amp;"*")=1,1,0),0))</f>
        <v>0</v>
      </c>
      <c r="AM644" s="0" t="n">
        <f aca="false">IF(OR(AM$3="",Consolidado!$D644=""),0,IF(ISNUMBER(SEARCH(AM$3,Consolidado!$D644)),IF(COUNTIFS(Consolidado!$AC$5:AC644,Consolidado!$AC644,Consolidado!$D$5:D644,"*"&amp;AM$3&amp;"*")=1,1,0),0))</f>
        <v>0</v>
      </c>
      <c r="AN644" s="0" t="n">
        <f aca="false">IF(OR(AN$3="",Consolidado!$D644=""),0,IF(ISNUMBER(SEARCH(AN$3,Consolidado!$D644)),IF(COUNTIFS(Consolidado!$AC$5:AC644,Consolidado!$AC644,Consolidado!$D$5:D644,"*"&amp;AN$3&amp;"*")=1,1,0),0))</f>
        <v>0</v>
      </c>
      <c r="AO644" s="0" t="n">
        <f aca="false">IF(OR(AO$3="",Consolidado!$D644=""),0,IF(ISNUMBER(SEARCH(AO$3,Consolidado!$D644)),IF(COUNTIFS(Consolidado!$AC$5:AC644,Consolidado!$AC644,Consolidado!$D$5:D644,"*"&amp;AO$3&amp;"*")=1,1,0),0))</f>
        <v>0</v>
      </c>
    </row>
    <row r="645" customFormat="false" ht="15" hidden="false" customHeight="false" outlineLevel="0" collapsed="false">
      <c r="B645" s="0" t="n">
        <f aca="false">IF(OR(B$3="",Consolidado!$D645=""),0,IF(ISNUMBER(SEARCH(B$3,Consolidado!$D645)),IF(COUNTIFS(Consolidado!$AC$5:AC645,Consolidado!$AC645,Consolidado!$D$5:D645,"*"&amp;B$3&amp;"*")=1,1,0),0))</f>
        <v>0</v>
      </c>
      <c r="C645" s="0" t="n">
        <f aca="false">IF(OR(C$3="",Consolidado!$D645=""),0,IF(ISNUMBER(SEARCH(C$3,Consolidado!$D645)),IF(COUNTIFS(Consolidado!$AC$5:AC645,Consolidado!$AC645,Consolidado!$D$5:D645,"*"&amp;C$3&amp;"*")=1,1,0),0))</f>
        <v>0</v>
      </c>
      <c r="D645" s="0" t="n">
        <f aca="false">IF(OR(D$3="",Consolidado!$D645=""),0,IF(ISNUMBER(SEARCH(D$3,Consolidado!$D645)),IF(COUNTIFS(Consolidado!$AC$5:AC645,Consolidado!$AC645,Consolidado!$D$5:D645,"*"&amp;D$3&amp;"*")=1,1,0),0))</f>
        <v>0</v>
      </c>
      <c r="E645" s="0" t="n">
        <f aca="false">IF(OR(E$3="",Consolidado!$D645=""),0,IF(ISNUMBER(SEARCH(E$3,Consolidado!$D645)),IF(COUNTIFS(Consolidado!$AC$5:AC645,Consolidado!$AC645,Consolidado!$D$5:D645,"*"&amp;E$3&amp;"*")=1,1,0),0))</f>
        <v>0</v>
      </c>
      <c r="F645" s="0" t="n">
        <f aca="false">IF(OR(F$3="",Consolidado!$D645=""),0,IF(ISNUMBER(SEARCH(F$3,Consolidado!$D645)),IF(COUNTIFS(Consolidado!$AC$5:AC645,Consolidado!$AC645,Consolidado!$D$5:D645,"*"&amp;F$3&amp;"*")=1,1,0),0))</f>
        <v>0</v>
      </c>
      <c r="G645" s="0" t="n">
        <f aca="false">IF(OR(G$3="",Consolidado!$D645=""),0,IF(ISNUMBER(SEARCH(G$3,Consolidado!$D645)),IF(COUNTIFS(Consolidado!$AC$5:AC645,Consolidado!$AC645,Consolidado!$D$5:D645,"*"&amp;G$3&amp;"*")=1,1,0),0))</f>
        <v>0</v>
      </c>
      <c r="H645" s="0" t="n">
        <f aca="false">IF(OR(H$3="",Consolidado!$D645=""),0,IF(ISNUMBER(SEARCH(H$3,Consolidado!$D645)),IF(COUNTIFS(Consolidado!$AC$5:AC645,Consolidado!$AC645,Consolidado!$D$5:D645,"*"&amp;H$3&amp;"*")=1,1,0),0))</f>
        <v>0</v>
      </c>
      <c r="I645" s="0" t="n">
        <f aca="false">IF(OR(I$3="",Consolidado!$D645=""),0,IF(ISNUMBER(SEARCH(I$3,Consolidado!$D645)),IF(COUNTIFS(Consolidado!$AC$5:AC645,Consolidado!$AC645,Consolidado!$D$5:D645,"*"&amp;I$3&amp;"*")=1,1,0),0))</f>
        <v>0</v>
      </c>
      <c r="J645" s="0" t="n">
        <f aca="false">IF(OR(J$3="",Consolidado!$D645=""),0,IF(ISNUMBER(SEARCH(J$3,Consolidado!$D645)),IF(COUNTIFS(Consolidado!$AC$5:AC645,Consolidado!$AC645,Consolidado!$D$5:D645,"*"&amp;J$3&amp;"*")=1,1,0),0))</f>
        <v>0</v>
      </c>
      <c r="K645" s="0" t="n">
        <f aca="false">IF(OR(K$3="",Consolidado!$D645=""),0,IF(ISNUMBER(SEARCH(K$3,Consolidado!$D645)),IF(COUNTIFS(Consolidado!$AC$5:AC645,Consolidado!$AC645,Consolidado!$D$5:D645,"*"&amp;K$3&amp;"*")=1,1,0),0))</f>
        <v>0</v>
      </c>
      <c r="L645" s="0" t="n">
        <f aca="false">IF(OR(L$3="",Consolidado!$D645=""),0,IF(ISNUMBER(SEARCH(L$3,Consolidado!$D645)),IF(COUNTIFS(Consolidado!$AC$5:AC645,Consolidado!$AC645,Consolidado!$D$5:D645,"*"&amp;L$3&amp;"*")=1,1,0),0))</f>
        <v>0</v>
      </c>
      <c r="M645" s="0" t="n">
        <f aca="false">IF(OR(M$3="",Consolidado!$D645=""),0,IF(ISNUMBER(SEARCH(M$3,Consolidado!$D645)),IF(COUNTIFS(Consolidado!$AC$5:AC645,Consolidado!$AC645,Consolidado!$D$5:D645,"*"&amp;M$3&amp;"*")=1,1,0),0))</f>
        <v>0</v>
      </c>
      <c r="N645" s="0" t="n">
        <f aca="false">IF(OR(N$3="",Consolidado!$D645=""),0,IF(ISNUMBER(SEARCH(N$3,Consolidado!$D645)),IF(COUNTIFS(Consolidado!$AC$5:AC645,Consolidado!$AC645,Consolidado!$D$5:D645,"*"&amp;N$3&amp;"*")=1,1,0),0))</f>
        <v>0</v>
      </c>
      <c r="O645" s="0" t="n">
        <f aca="false">IF(OR(O$3="",Consolidado!$D645=""),0,IF(ISNUMBER(SEARCH(O$3,Consolidado!$D645)),IF(COUNTIFS(Consolidado!$AC$5:AC645,Consolidado!$AC645,Consolidado!$D$5:D645,"*"&amp;O$3&amp;"*")=1,1,0),0))</f>
        <v>0</v>
      </c>
      <c r="P645" s="0" t="n">
        <f aca="false">IF(OR(P$3="",Consolidado!$D645=""),0,IF(ISNUMBER(SEARCH(P$3,Consolidado!$D645)),IF(COUNTIFS(Consolidado!$AC$5:AC645,Consolidado!$AC645,Consolidado!$D$5:D645,"*"&amp;P$3&amp;"*")=1,1,0),0))</f>
        <v>0</v>
      </c>
      <c r="Q645" s="0" t="n">
        <f aca="false">IF(OR(Q$3="",Consolidado!$D645=""),0,IF(ISNUMBER(SEARCH(Q$3,Consolidado!$D645)),IF(COUNTIFS(Consolidado!$AC$5:AC645,Consolidado!$AC645,Consolidado!$D$5:D645,"*"&amp;Q$3&amp;"*")=1,1,0),0))</f>
        <v>0</v>
      </c>
      <c r="R645" s="0" t="n">
        <f aca="false">IF(OR(R$3="",Consolidado!$D645=""),0,IF(ISNUMBER(SEARCH(R$3,Consolidado!$D645)),IF(COUNTIFS(Consolidado!$AC$5:AC645,Consolidado!$AC645,Consolidado!$D$5:D645,"*"&amp;R$3&amp;"*")=1,1,0),0))</f>
        <v>0</v>
      </c>
      <c r="S645" s="0" t="n">
        <f aca="false">IF(OR(S$3="",Consolidado!$D645=""),0,IF(ISNUMBER(SEARCH(S$3,Consolidado!$D645)),IF(COUNTIFS(Consolidado!$AC$5:AC645,Consolidado!$AC645,Consolidado!$D$5:D645,"*"&amp;S$3&amp;"*")=1,1,0),0))</f>
        <v>0</v>
      </c>
      <c r="T645" s="0" t="n">
        <f aca="false">IF(OR(T$3="",Consolidado!$D645=""),0,IF(ISNUMBER(SEARCH(T$3,Consolidado!$D645)),IF(COUNTIFS(Consolidado!$AC$5:AC645,Consolidado!$AC645,Consolidado!$D$5:D645,"*"&amp;T$3&amp;"*")=1,1,0),0))</f>
        <v>0</v>
      </c>
      <c r="U645" s="0" t="n">
        <f aca="false">IF(OR(U$3="",Consolidado!$D645=""),0,IF(ISNUMBER(SEARCH(U$3,Consolidado!$D645)),IF(COUNTIFS(Consolidado!$AC$5:AC645,Consolidado!$AC645,Consolidado!$D$5:D645,"*"&amp;U$3&amp;"*")=1,1,0),0))</f>
        <v>0</v>
      </c>
      <c r="V645" s="0" t="n">
        <f aca="false">IF(OR(V$3="",Consolidado!$D645=""),0,IF(ISNUMBER(SEARCH(V$3,Consolidado!$D645)),IF(COUNTIFS(Consolidado!$AC$5:AC645,Consolidado!$AC645,Consolidado!$D$5:D645,"*"&amp;V$3&amp;"*")=1,1,0),0))</f>
        <v>0</v>
      </c>
      <c r="W645" s="0" t="n">
        <f aca="false">IF(OR(W$3="",Consolidado!$D645=""),0,IF(ISNUMBER(SEARCH(W$3,Consolidado!$D645)),IF(COUNTIFS(Consolidado!$AC$5:AC645,Consolidado!$AC645,Consolidado!$D$5:D645,"*"&amp;W$3&amp;"*")=1,1,0),0))</f>
        <v>0</v>
      </c>
      <c r="X645" s="0" t="n">
        <f aca="false">IF(OR(X$3="",Consolidado!$D645=""),0,IF(ISNUMBER(SEARCH(X$3,Consolidado!$D645)),IF(COUNTIFS(Consolidado!$AC$5:AC645,Consolidado!$AC645,Consolidado!$D$5:D645,"*"&amp;X$3&amp;"*")=1,1,0),0))</f>
        <v>0</v>
      </c>
      <c r="Y645" s="0" t="n">
        <f aca="false">IF(OR(Y$3="",Consolidado!$D645=""),0,IF(ISNUMBER(SEARCH(Y$3,Consolidado!$D645)),IF(COUNTIFS(Consolidado!$AC$5:AC645,Consolidado!$AC645,Consolidado!$D$5:D645,"*"&amp;Y$3&amp;"*")=1,1,0),0))</f>
        <v>0</v>
      </c>
      <c r="Z645" s="0" t="n">
        <f aca="false">IF(OR(Z$3="",Consolidado!$D645=""),0,IF(ISNUMBER(SEARCH(Z$3,Consolidado!$D645)),IF(COUNTIFS(Consolidado!$AC$5:AC645,Consolidado!$AC645,Consolidado!$D$5:D645,"*"&amp;Z$3&amp;"*")=1,1,0),0))</f>
        <v>0</v>
      </c>
      <c r="AA645" s="0" t="n">
        <f aca="false">IF(OR(AA$3="",Consolidado!$D645=""),0,IF(ISNUMBER(SEARCH(AA$3,Consolidado!$D645)),IF(COUNTIFS(Consolidado!$AC$5:AC645,Consolidado!$AC645,Consolidado!$D$5:D645,"*"&amp;AA$3&amp;"*")=1,1,0),0))</f>
        <v>0</v>
      </c>
      <c r="AB645" s="0" t="n">
        <f aca="false">IF(OR(AB$3="",Consolidado!$D645=""),0,IF(ISNUMBER(SEARCH(AB$3,Consolidado!$D645)),IF(COUNTIFS(Consolidado!$AC$5:AC645,Consolidado!$AC645,Consolidado!$D$5:D645,"*"&amp;AB$3&amp;"*")=1,1,0),0))</f>
        <v>0</v>
      </c>
      <c r="AC645" s="0" t="n">
        <f aca="false">IF(OR(AC$3="",Consolidado!$D645=""),0,IF(ISNUMBER(SEARCH(AC$3,Consolidado!$D645)),IF(COUNTIFS(Consolidado!$AC$5:AC645,Consolidado!$AC645,Consolidado!$D$5:D645,"*"&amp;AC$3&amp;"*")=1,1,0),0))</f>
        <v>0</v>
      </c>
      <c r="AD645" s="0" t="n">
        <f aca="false">IF(OR(AD$3="",Consolidado!$D645=""),0,IF(ISNUMBER(SEARCH(AD$3,Consolidado!$D645)),IF(COUNTIFS(Consolidado!$AC$5:AC645,Consolidado!$AC645,Consolidado!$D$5:D645,"*"&amp;AD$3&amp;"*")=1,1,0),0))</f>
        <v>0</v>
      </c>
      <c r="AE645" s="0" t="n">
        <f aca="false">IF(OR(AE$3="",Consolidado!$D645=""),0,IF(ISNUMBER(SEARCH(AE$3,Consolidado!$D645)),IF(COUNTIFS(Consolidado!$AC$5:AC645,Consolidado!$AC645,Consolidado!$D$5:D645,"*"&amp;AE$3&amp;"*")=1,1,0),0))</f>
        <v>0</v>
      </c>
      <c r="AF645" s="0" t="n">
        <f aca="false">IF(OR(AF$3="",Consolidado!$D645=""),0,IF(ISNUMBER(SEARCH(AF$3,Consolidado!$D645)),IF(COUNTIFS(Consolidado!$AC$5:AC645,Consolidado!$AC645,Consolidado!$D$5:D645,"*"&amp;AF$3&amp;"*")=1,1,0),0))</f>
        <v>0</v>
      </c>
      <c r="AG645" s="0" t="n">
        <f aca="false">IF(OR(AG$3="",Consolidado!$D645=""),0,IF(ISNUMBER(SEARCH(AG$3,Consolidado!$D645)),IF(COUNTIFS(Consolidado!$AC$5:AC645,Consolidado!$AC645,Consolidado!$D$5:D645,"*"&amp;AG$3&amp;"*")=1,1,0),0))</f>
        <v>0</v>
      </c>
      <c r="AH645" s="0" t="n">
        <f aca="false">IF(OR(AH$3="",Consolidado!$D645=""),0,IF(ISNUMBER(SEARCH(AH$3,Consolidado!$D645)),IF(COUNTIFS(Consolidado!$AC$5:AC645,Consolidado!$AC645,Consolidado!$D$5:D645,"*"&amp;AH$3&amp;"*")=1,1,0),0))</f>
        <v>0</v>
      </c>
      <c r="AI645" s="0" t="n">
        <f aca="false">IF(OR(AI$3="",Consolidado!$D645=""),0,IF(ISNUMBER(SEARCH(AI$3,Consolidado!$D645)),IF(COUNTIFS(Consolidado!$AC$5:AC645,Consolidado!$AC645,Consolidado!$D$5:D645,"*"&amp;AI$3&amp;"*")=1,1,0),0))</f>
        <v>0</v>
      </c>
      <c r="AJ645" s="0" t="n">
        <f aca="false">IF(OR(AJ$3="",Consolidado!$D645=""),0,IF(ISNUMBER(SEARCH(AJ$3,Consolidado!$D645)),IF(COUNTIFS(Consolidado!$AC$5:AC645,Consolidado!$AC645,Consolidado!$D$5:D645,"*"&amp;AJ$3&amp;"*")=1,1,0),0))</f>
        <v>0</v>
      </c>
      <c r="AK645" s="0" t="n">
        <f aca="false">IF(OR(AK$3="",Consolidado!$D645=""),0,IF(ISNUMBER(SEARCH(AK$3,Consolidado!$D645)),IF(COUNTIFS(Consolidado!$AC$5:AC645,Consolidado!$AC645,Consolidado!$D$5:D645,"*"&amp;AK$3&amp;"*")=1,1,0),0))</f>
        <v>0</v>
      </c>
      <c r="AL645" s="0" t="n">
        <f aca="false">IF(OR(AL$3="",Consolidado!$D645=""),0,IF(ISNUMBER(SEARCH(AL$3,Consolidado!$D645)),IF(COUNTIFS(Consolidado!$AC$5:AC645,Consolidado!$AC645,Consolidado!$D$5:D645,"*"&amp;AL$3&amp;"*")=1,1,0),0))</f>
        <v>0</v>
      </c>
      <c r="AM645" s="0" t="n">
        <f aca="false">IF(OR(AM$3="",Consolidado!$D645=""),0,IF(ISNUMBER(SEARCH(AM$3,Consolidado!$D645)),IF(COUNTIFS(Consolidado!$AC$5:AC645,Consolidado!$AC645,Consolidado!$D$5:D645,"*"&amp;AM$3&amp;"*")=1,1,0),0))</f>
        <v>0</v>
      </c>
      <c r="AN645" s="0" t="n">
        <f aca="false">IF(OR(AN$3="",Consolidado!$D645=""),0,IF(ISNUMBER(SEARCH(AN$3,Consolidado!$D645)),IF(COUNTIFS(Consolidado!$AC$5:AC645,Consolidado!$AC645,Consolidado!$D$5:D645,"*"&amp;AN$3&amp;"*")=1,1,0),0))</f>
        <v>0</v>
      </c>
      <c r="AO645" s="0" t="n">
        <f aca="false">IF(OR(AO$3="",Consolidado!$D645=""),0,IF(ISNUMBER(SEARCH(AO$3,Consolidado!$D645)),IF(COUNTIFS(Consolidado!$AC$5:AC645,Consolidado!$AC645,Consolidado!$D$5:D645,"*"&amp;AO$3&amp;"*")=1,1,0),0))</f>
        <v>0</v>
      </c>
    </row>
    <row r="646" customFormat="false" ht="15" hidden="false" customHeight="false" outlineLevel="0" collapsed="false">
      <c r="B646" s="0" t="n">
        <f aca="false">IF(OR(B$3="",Consolidado!$D646=""),0,IF(ISNUMBER(SEARCH(B$3,Consolidado!$D646)),IF(COUNTIFS(Consolidado!$AC$5:AC646,Consolidado!$AC646,Consolidado!$D$5:D646,"*"&amp;B$3&amp;"*")=1,1,0),0))</f>
        <v>0</v>
      </c>
      <c r="C646" s="0" t="n">
        <f aca="false">IF(OR(C$3="",Consolidado!$D646=""),0,IF(ISNUMBER(SEARCH(C$3,Consolidado!$D646)),IF(COUNTIFS(Consolidado!$AC$5:AC646,Consolidado!$AC646,Consolidado!$D$5:D646,"*"&amp;C$3&amp;"*")=1,1,0),0))</f>
        <v>0</v>
      </c>
      <c r="D646" s="0" t="n">
        <f aca="false">IF(OR(D$3="",Consolidado!$D646=""),0,IF(ISNUMBER(SEARCH(D$3,Consolidado!$D646)),IF(COUNTIFS(Consolidado!$AC$5:AC646,Consolidado!$AC646,Consolidado!$D$5:D646,"*"&amp;D$3&amp;"*")=1,1,0),0))</f>
        <v>0</v>
      </c>
      <c r="E646" s="0" t="n">
        <f aca="false">IF(OR(E$3="",Consolidado!$D646=""),0,IF(ISNUMBER(SEARCH(E$3,Consolidado!$D646)),IF(COUNTIFS(Consolidado!$AC$5:AC646,Consolidado!$AC646,Consolidado!$D$5:D646,"*"&amp;E$3&amp;"*")=1,1,0),0))</f>
        <v>0</v>
      </c>
      <c r="F646" s="0" t="n">
        <f aca="false">IF(OR(F$3="",Consolidado!$D646=""),0,IF(ISNUMBER(SEARCH(F$3,Consolidado!$D646)),IF(COUNTIFS(Consolidado!$AC$5:AC646,Consolidado!$AC646,Consolidado!$D$5:D646,"*"&amp;F$3&amp;"*")=1,1,0),0))</f>
        <v>0</v>
      </c>
      <c r="G646" s="0" t="n">
        <f aca="false">IF(OR(G$3="",Consolidado!$D646=""),0,IF(ISNUMBER(SEARCH(G$3,Consolidado!$D646)),IF(COUNTIFS(Consolidado!$AC$5:AC646,Consolidado!$AC646,Consolidado!$D$5:D646,"*"&amp;G$3&amp;"*")=1,1,0),0))</f>
        <v>0</v>
      </c>
      <c r="H646" s="0" t="n">
        <f aca="false">IF(OR(H$3="",Consolidado!$D646=""),0,IF(ISNUMBER(SEARCH(H$3,Consolidado!$D646)),IF(COUNTIFS(Consolidado!$AC$5:AC646,Consolidado!$AC646,Consolidado!$D$5:D646,"*"&amp;H$3&amp;"*")=1,1,0),0))</f>
        <v>0</v>
      </c>
      <c r="I646" s="0" t="n">
        <f aca="false">IF(OR(I$3="",Consolidado!$D646=""),0,IF(ISNUMBER(SEARCH(I$3,Consolidado!$D646)),IF(COUNTIFS(Consolidado!$AC$5:AC646,Consolidado!$AC646,Consolidado!$D$5:D646,"*"&amp;I$3&amp;"*")=1,1,0),0))</f>
        <v>0</v>
      </c>
      <c r="J646" s="0" t="n">
        <f aca="false">IF(OR(J$3="",Consolidado!$D646=""),0,IF(ISNUMBER(SEARCH(J$3,Consolidado!$D646)),IF(COUNTIFS(Consolidado!$AC$5:AC646,Consolidado!$AC646,Consolidado!$D$5:D646,"*"&amp;J$3&amp;"*")=1,1,0),0))</f>
        <v>0</v>
      </c>
      <c r="K646" s="0" t="n">
        <f aca="false">IF(OR(K$3="",Consolidado!$D646=""),0,IF(ISNUMBER(SEARCH(K$3,Consolidado!$D646)),IF(COUNTIFS(Consolidado!$AC$5:AC646,Consolidado!$AC646,Consolidado!$D$5:D646,"*"&amp;K$3&amp;"*")=1,1,0),0))</f>
        <v>0</v>
      </c>
      <c r="L646" s="0" t="n">
        <f aca="false">IF(OR(L$3="",Consolidado!$D646=""),0,IF(ISNUMBER(SEARCH(L$3,Consolidado!$D646)),IF(COUNTIFS(Consolidado!$AC$5:AC646,Consolidado!$AC646,Consolidado!$D$5:D646,"*"&amp;L$3&amp;"*")=1,1,0),0))</f>
        <v>0</v>
      </c>
      <c r="M646" s="0" t="n">
        <f aca="false">IF(OR(M$3="",Consolidado!$D646=""),0,IF(ISNUMBER(SEARCH(M$3,Consolidado!$D646)),IF(COUNTIFS(Consolidado!$AC$5:AC646,Consolidado!$AC646,Consolidado!$D$5:D646,"*"&amp;M$3&amp;"*")=1,1,0),0))</f>
        <v>0</v>
      </c>
      <c r="N646" s="0" t="n">
        <f aca="false">IF(OR(N$3="",Consolidado!$D646=""),0,IF(ISNUMBER(SEARCH(N$3,Consolidado!$D646)),IF(COUNTIFS(Consolidado!$AC$5:AC646,Consolidado!$AC646,Consolidado!$D$5:D646,"*"&amp;N$3&amp;"*")=1,1,0),0))</f>
        <v>0</v>
      </c>
      <c r="O646" s="0" t="n">
        <f aca="false">IF(OR(O$3="",Consolidado!$D646=""),0,IF(ISNUMBER(SEARCH(O$3,Consolidado!$D646)),IF(COUNTIFS(Consolidado!$AC$5:AC646,Consolidado!$AC646,Consolidado!$D$5:D646,"*"&amp;O$3&amp;"*")=1,1,0),0))</f>
        <v>0</v>
      </c>
      <c r="P646" s="0" t="n">
        <f aca="false">IF(OR(P$3="",Consolidado!$D646=""),0,IF(ISNUMBER(SEARCH(P$3,Consolidado!$D646)),IF(COUNTIFS(Consolidado!$AC$5:AC646,Consolidado!$AC646,Consolidado!$D$5:D646,"*"&amp;P$3&amp;"*")=1,1,0),0))</f>
        <v>0</v>
      </c>
      <c r="Q646" s="0" t="n">
        <f aca="false">IF(OR(Q$3="",Consolidado!$D646=""),0,IF(ISNUMBER(SEARCH(Q$3,Consolidado!$D646)),IF(COUNTIFS(Consolidado!$AC$5:AC646,Consolidado!$AC646,Consolidado!$D$5:D646,"*"&amp;Q$3&amp;"*")=1,1,0),0))</f>
        <v>0</v>
      </c>
      <c r="R646" s="0" t="n">
        <f aca="false">IF(OR(R$3="",Consolidado!$D646=""),0,IF(ISNUMBER(SEARCH(R$3,Consolidado!$D646)),IF(COUNTIFS(Consolidado!$AC$5:AC646,Consolidado!$AC646,Consolidado!$D$5:D646,"*"&amp;R$3&amp;"*")=1,1,0),0))</f>
        <v>0</v>
      </c>
      <c r="S646" s="0" t="n">
        <f aca="false">IF(OR(S$3="",Consolidado!$D646=""),0,IF(ISNUMBER(SEARCH(S$3,Consolidado!$D646)),IF(COUNTIFS(Consolidado!$AC$5:AC646,Consolidado!$AC646,Consolidado!$D$5:D646,"*"&amp;S$3&amp;"*")=1,1,0),0))</f>
        <v>0</v>
      </c>
      <c r="T646" s="0" t="n">
        <f aca="false">IF(OR(T$3="",Consolidado!$D646=""),0,IF(ISNUMBER(SEARCH(T$3,Consolidado!$D646)),IF(COUNTIFS(Consolidado!$AC$5:AC646,Consolidado!$AC646,Consolidado!$D$5:D646,"*"&amp;T$3&amp;"*")=1,1,0),0))</f>
        <v>0</v>
      </c>
      <c r="U646" s="0" t="n">
        <f aca="false">IF(OR(U$3="",Consolidado!$D646=""),0,IF(ISNUMBER(SEARCH(U$3,Consolidado!$D646)),IF(COUNTIFS(Consolidado!$AC$5:AC646,Consolidado!$AC646,Consolidado!$D$5:D646,"*"&amp;U$3&amp;"*")=1,1,0),0))</f>
        <v>0</v>
      </c>
      <c r="V646" s="0" t="n">
        <f aca="false">IF(OR(V$3="",Consolidado!$D646=""),0,IF(ISNUMBER(SEARCH(V$3,Consolidado!$D646)),IF(COUNTIFS(Consolidado!$AC$5:AC646,Consolidado!$AC646,Consolidado!$D$5:D646,"*"&amp;V$3&amp;"*")=1,1,0),0))</f>
        <v>0</v>
      </c>
      <c r="W646" s="0" t="n">
        <f aca="false">IF(OR(W$3="",Consolidado!$D646=""),0,IF(ISNUMBER(SEARCH(W$3,Consolidado!$D646)),IF(COUNTIFS(Consolidado!$AC$5:AC646,Consolidado!$AC646,Consolidado!$D$5:D646,"*"&amp;W$3&amp;"*")=1,1,0),0))</f>
        <v>0</v>
      </c>
      <c r="X646" s="0" t="n">
        <f aca="false">IF(OR(X$3="",Consolidado!$D646=""),0,IF(ISNUMBER(SEARCH(X$3,Consolidado!$D646)),IF(COUNTIFS(Consolidado!$AC$5:AC646,Consolidado!$AC646,Consolidado!$D$5:D646,"*"&amp;X$3&amp;"*")=1,1,0),0))</f>
        <v>0</v>
      </c>
      <c r="Y646" s="0" t="n">
        <f aca="false">IF(OR(Y$3="",Consolidado!$D646=""),0,IF(ISNUMBER(SEARCH(Y$3,Consolidado!$D646)),IF(COUNTIFS(Consolidado!$AC$5:AC646,Consolidado!$AC646,Consolidado!$D$5:D646,"*"&amp;Y$3&amp;"*")=1,1,0),0))</f>
        <v>0</v>
      </c>
      <c r="Z646" s="0" t="n">
        <f aca="false">IF(OR(Z$3="",Consolidado!$D646=""),0,IF(ISNUMBER(SEARCH(Z$3,Consolidado!$D646)),IF(COUNTIFS(Consolidado!$AC$5:AC646,Consolidado!$AC646,Consolidado!$D$5:D646,"*"&amp;Z$3&amp;"*")=1,1,0),0))</f>
        <v>0</v>
      </c>
      <c r="AA646" s="0" t="n">
        <f aca="false">IF(OR(AA$3="",Consolidado!$D646=""),0,IF(ISNUMBER(SEARCH(AA$3,Consolidado!$D646)),IF(COUNTIFS(Consolidado!$AC$5:AC646,Consolidado!$AC646,Consolidado!$D$5:D646,"*"&amp;AA$3&amp;"*")=1,1,0),0))</f>
        <v>0</v>
      </c>
      <c r="AB646" s="0" t="n">
        <f aca="false">IF(OR(AB$3="",Consolidado!$D646=""),0,IF(ISNUMBER(SEARCH(AB$3,Consolidado!$D646)),IF(COUNTIFS(Consolidado!$AC$5:AC646,Consolidado!$AC646,Consolidado!$D$5:D646,"*"&amp;AB$3&amp;"*")=1,1,0),0))</f>
        <v>0</v>
      </c>
      <c r="AC646" s="0" t="n">
        <f aca="false">IF(OR(AC$3="",Consolidado!$D646=""),0,IF(ISNUMBER(SEARCH(AC$3,Consolidado!$D646)),IF(COUNTIFS(Consolidado!$AC$5:AC646,Consolidado!$AC646,Consolidado!$D$5:D646,"*"&amp;AC$3&amp;"*")=1,1,0),0))</f>
        <v>0</v>
      </c>
      <c r="AD646" s="0" t="n">
        <f aca="false">IF(OR(AD$3="",Consolidado!$D646=""),0,IF(ISNUMBER(SEARCH(AD$3,Consolidado!$D646)),IF(COUNTIFS(Consolidado!$AC$5:AC646,Consolidado!$AC646,Consolidado!$D$5:D646,"*"&amp;AD$3&amp;"*")=1,1,0),0))</f>
        <v>0</v>
      </c>
      <c r="AE646" s="0" t="n">
        <f aca="false">IF(OR(AE$3="",Consolidado!$D646=""),0,IF(ISNUMBER(SEARCH(AE$3,Consolidado!$D646)),IF(COUNTIFS(Consolidado!$AC$5:AC646,Consolidado!$AC646,Consolidado!$D$5:D646,"*"&amp;AE$3&amp;"*")=1,1,0),0))</f>
        <v>0</v>
      </c>
      <c r="AF646" s="0" t="n">
        <f aca="false">IF(OR(AF$3="",Consolidado!$D646=""),0,IF(ISNUMBER(SEARCH(AF$3,Consolidado!$D646)),IF(COUNTIFS(Consolidado!$AC$5:AC646,Consolidado!$AC646,Consolidado!$D$5:D646,"*"&amp;AF$3&amp;"*")=1,1,0),0))</f>
        <v>0</v>
      </c>
      <c r="AG646" s="0" t="n">
        <f aca="false">IF(OR(AG$3="",Consolidado!$D646=""),0,IF(ISNUMBER(SEARCH(AG$3,Consolidado!$D646)),IF(COUNTIFS(Consolidado!$AC$5:AC646,Consolidado!$AC646,Consolidado!$D$5:D646,"*"&amp;AG$3&amp;"*")=1,1,0),0))</f>
        <v>0</v>
      </c>
      <c r="AH646" s="0" t="n">
        <f aca="false">IF(OR(AH$3="",Consolidado!$D646=""),0,IF(ISNUMBER(SEARCH(AH$3,Consolidado!$D646)),IF(COUNTIFS(Consolidado!$AC$5:AC646,Consolidado!$AC646,Consolidado!$D$5:D646,"*"&amp;AH$3&amp;"*")=1,1,0),0))</f>
        <v>0</v>
      </c>
      <c r="AI646" s="0" t="n">
        <f aca="false">IF(OR(AI$3="",Consolidado!$D646=""),0,IF(ISNUMBER(SEARCH(AI$3,Consolidado!$D646)),IF(COUNTIFS(Consolidado!$AC$5:AC646,Consolidado!$AC646,Consolidado!$D$5:D646,"*"&amp;AI$3&amp;"*")=1,1,0),0))</f>
        <v>0</v>
      </c>
      <c r="AJ646" s="0" t="n">
        <f aca="false">IF(OR(AJ$3="",Consolidado!$D646=""),0,IF(ISNUMBER(SEARCH(AJ$3,Consolidado!$D646)),IF(COUNTIFS(Consolidado!$AC$5:AC646,Consolidado!$AC646,Consolidado!$D$5:D646,"*"&amp;AJ$3&amp;"*")=1,1,0),0))</f>
        <v>0</v>
      </c>
      <c r="AK646" s="0" t="n">
        <f aca="false">IF(OR(AK$3="",Consolidado!$D646=""),0,IF(ISNUMBER(SEARCH(AK$3,Consolidado!$D646)),IF(COUNTIFS(Consolidado!$AC$5:AC646,Consolidado!$AC646,Consolidado!$D$5:D646,"*"&amp;AK$3&amp;"*")=1,1,0),0))</f>
        <v>0</v>
      </c>
      <c r="AL646" s="0" t="n">
        <f aca="false">IF(OR(AL$3="",Consolidado!$D646=""),0,IF(ISNUMBER(SEARCH(AL$3,Consolidado!$D646)),IF(COUNTIFS(Consolidado!$AC$5:AC646,Consolidado!$AC646,Consolidado!$D$5:D646,"*"&amp;AL$3&amp;"*")=1,1,0),0))</f>
        <v>0</v>
      </c>
      <c r="AM646" s="0" t="n">
        <f aca="false">IF(OR(AM$3="",Consolidado!$D646=""),0,IF(ISNUMBER(SEARCH(AM$3,Consolidado!$D646)),IF(COUNTIFS(Consolidado!$AC$5:AC646,Consolidado!$AC646,Consolidado!$D$5:D646,"*"&amp;AM$3&amp;"*")=1,1,0),0))</f>
        <v>0</v>
      </c>
      <c r="AN646" s="0" t="n">
        <f aca="false">IF(OR(AN$3="",Consolidado!$D646=""),0,IF(ISNUMBER(SEARCH(AN$3,Consolidado!$D646)),IF(COUNTIFS(Consolidado!$AC$5:AC646,Consolidado!$AC646,Consolidado!$D$5:D646,"*"&amp;AN$3&amp;"*")=1,1,0),0))</f>
        <v>0</v>
      </c>
      <c r="AO646" s="0" t="n">
        <f aca="false">IF(OR(AO$3="",Consolidado!$D646=""),0,IF(ISNUMBER(SEARCH(AO$3,Consolidado!$D646)),IF(COUNTIFS(Consolidado!$AC$5:AC646,Consolidado!$AC646,Consolidado!$D$5:D646,"*"&amp;AO$3&amp;"*")=1,1,0),0))</f>
        <v>0</v>
      </c>
    </row>
    <row r="647" customFormat="false" ht="15" hidden="false" customHeight="false" outlineLevel="0" collapsed="false">
      <c r="B647" s="0" t="n">
        <f aca="false">IF(OR(B$3="",Consolidado!$D647=""),0,IF(ISNUMBER(SEARCH(B$3,Consolidado!$D647)),IF(COUNTIFS(Consolidado!$AC$5:AC647,Consolidado!$AC647,Consolidado!$D$5:D647,"*"&amp;B$3&amp;"*")=1,1,0),0))</f>
        <v>0</v>
      </c>
      <c r="C647" s="0" t="n">
        <f aca="false">IF(OR(C$3="",Consolidado!$D647=""),0,IF(ISNUMBER(SEARCH(C$3,Consolidado!$D647)),IF(COUNTIFS(Consolidado!$AC$5:AC647,Consolidado!$AC647,Consolidado!$D$5:D647,"*"&amp;C$3&amp;"*")=1,1,0),0))</f>
        <v>0</v>
      </c>
      <c r="D647" s="0" t="n">
        <f aca="false">IF(OR(D$3="",Consolidado!$D647=""),0,IF(ISNUMBER(SEARCH(D$3,Consolidado!$D647)),IF(COUNTIFS(Consolidado!$AC$5:AC647,Consolidado!$AC647,Consolidado!$D$5:D647,"*"&amp;D$3&amp;"*")=1,1,0),0))</f>
        <v>0</v>
      </c>
      <c r="E647" s="0" t="n">
        <f aca="false">IF(OR(E$3="",Consolidado!$D647=""),0,IF(ISNUMBER(SEARCH(E$3,Consolidado!$D647)),IF(COUNTIFS(Consolidado!$AC$5:AC647,Consolidado!$AC647,Consolidado!$D$5:D647,"*"&amp;E$3&amp;"*")=1,1,0),0))</f>
        <v>0</v>
      </c>
      <c r="F647" s="0" t="n">
        <f aca="false">IF(OR(F$3="",Consolidado!$D647=""),0,IF(ISNUMBER(SEARCH(F$3,Consolidado!$D647)),IF(COUNTIFS(Consolidado!$AC$5:AC647,Consolidado!$AC647,Consolidado!$D$5:D647,"*"&amp;F$3&amp;"*")=1,1,0),0))</f>
        <v>0</v>
      </c>
      <c r="G647" s="0" t="n">
        <f aca="false">IF(OR(G$3="",Consolidado!$D647=""),0,IF(ISNUMBER(SEARCH(G$3,Consolidado!$D647)),IF(COUNTIFS(Consolidado!$AC$5:AC647,Consolidado!$AC647,Consolidado!$D$5:D647,"*"&amp;G$3&amp;"*")=1,1,0),0))</f>
        <v>0</v>
      </c>
      <c r="H647" s="0" t="n">
        <f aca="false">IF(OR(H$3="",Consolidado!$D647=""),0,IF(ISNUMBER(SEARCH(H$3,Consolidado!$D647)),IF(COUNTIFS(Consolidado!$AC$5:AC647,Consolidado!$AC647,Consolidado!$D$5:D647,"*"&amp;H$3&amp;"*")=1,1,0),0))</f>
        <v>0</v>
      </c>
      <c r="I647" s="0" t="n">
        <f aca="false">IF(OR(I$3="",Consolidado!$D647=""),0,IF(ISNUMBER(SEARCH(I$3,Consolidado!$D647)),IF(COUNTIFS(Consolidado!$AC$5:AC647,Consolidado!$AC647,Consolidado!$D$5:D647,"*"&amp;I$3&amp;"*")=1,1,0),0))</f>
        <v>0</v>
      </c>
      <c r="J647" s="0" t="n">
        <f aca="false">IF(OR(J$3="",Consolidado!$D647=""),0,IF(ISNUMBER(SEARCH(J$3,Consolidado!$D647)),IF(COUNTIFS(Consolidado!$AC$5:AC647,Consolidado!$AC647,Consolidado!$D$5:D647,"*"&amp;J$3&amp;"*")=1,1,0),0))</f>
        <v>0</v>
      </c>
      <c r="K647" s="0" t="n">
        <f aca="false">IF(OR(K$3="",Consolidado!$D647=""),0,IF(ISNUMBER(SEARCH(K$3,Consolidado!$D647)),IF(COUNTIFS(Consolidado!$AC$5:AC647,Consolidado!$AC647,Consolidado!$D$5:D647,"*"&amp;K$3&amp;"*")=1,1,0),0))</f>
        <v>0</v>
      </c>
      <c r="L647" s="0" t="n">
        <f aca="false">IF(OR(L$3="",Consolidado!$D647=""),0,IF(ISNUMBER(SEARCH(L$3,Consolidado!$D647)),IF(COUNTIFS(Consolidado!$AC$5:AC647,Consolidado!$AC647,Consolidado!$D$5:D647,"*"&amp;L$3&amp;"*")=1,1,0),0))</f>
        <v>0</v>
      </c>
      <c r="M647" s="0" t="n">
        <f aca="false">IF(OR(M$3="",Consolidado!$D647=""),0,IF(ISNUMBER(SEARCH(M$3,Consolidado!$D647)),IF(COUNTIFS(Consolidado!$AC$5:AC647,Consolidado!$AC647,Consolidado!$D$5:D647,"*"&amp;M$3&amp;"*")=1,1,0),0))</f>
        <v>0</v>
      </c>
      <c r="N647" s="0" t="n">
        <f aca="false">IF(OR(N$3="",Consolidado!$D647=""),0,IF(ISNUMBER(SEARCH(N$3,Consolidado!$D647)),IF(COUNTIFS(Consolidado!$AC$5:AC647,Consolidado!$AC647,Consolidado!$D$5:D647,"*"&amp;N$3&amp;"*")=1,1,0),0))</f>
        <v>0</v>
      </c>
      <c r="O647" s="0" t="n">
        <f aca="false">IF(OR(O$3="",Consolidado!$D647=""),0,IF(ISNUMBER(SEARCH(O$3,Consolidado!$D647)),IF(COUNTIFS(Consolidado!$AC$5:AC647,Consolidado!$AC647,Consolidado!$D$5:D647,"*"&amp;O$3&amp;"*")=1,1,0),0))</f>
        <v>0</v>
      </c>
      <c r="P647" s="0" t="n">
        <f aca="false">IF(OR(P$3="",Consolidado!$D647=""),0,IF(ISNUMBER(SEARCH(P$3,Consolidado!$D647)),IF(COUNTIFS(Consolidado!$AC$5:AC647,Consolidado!$AC647,Consolidado!$D$5:D647,"*"&amp;P$3&amp;"*")=1,1,0),0))</f>
        <v>0</v>
      </c>
      <c r="Q647" s="0" t="n">
        <f aca="false">IF(OR(Q$3="",Consolidado!$D647=""),0,IF(ISNUMBER(SEARCH(Q$3,Consolidado!$D647)),IF(COUNTIFS(Consolidado!$AC$5:AC647,Consolidado!$AC647,Consolidado!$D$5:D647,"*"&amp;Q$3&amp;"*")=1,1,0),0))</f>
        <v>0</v>
      </c>
      <c r="R647" s="0" t="n">
        <f aca="false">IF(OR(R$3="",Consolidado!$D647=""),0,IF(ISNUMBER(SEARCH(R$3,Consolidado!$D647)),IF(COUNTIFS(Consolidado!$AC$5:AC647,Consolidado!$AC647,Consolidado!$D$5:D647,"*"&amp;R$3&amp;"*")=1,1,0),0))</f>
        <v>0</v>
      </c>
      <c r="S647" s="0" t="n">
        <f aca="false">IF(OR(S$3="",Consolidado!$D647=""),0,IF(ISNUMBER(SEARCH(S$3,Consolidado!$D647)),IF(COUNTIFS(Consolidado!$AC$5:AC647,Consolidado!$AC647,Consolidado!$D$5:D647,"*"&amp;S$3&amp;"*")=1,1,0),0))</f>
        <v>0</v>
      </c>
      <c r="T647" s="0" t="n">
        <f aca="false">IF(OR(T$3="",Consolidado!$D647=""),0,IF(ISNUMBER(SEARCH(T$3,Consolidado!$D647)),IF(COUNTIFS(Consolidado!$AC$5:AC647,Consolidado!$AC647,Consolidado!$D$5:D647,"*"&amp;T$3&amp;"*")=1,1,0),0))</f>
        <v>0</v>
      </c>
      <c r="U647" s="0" t="n">
        <f aca="false">IF(OR(U$3="",Consolidado!$D647=""),0,IF(ISNUMBER(SEARCH(U$3,Consolidado!$D647)),IF(COUNTIFS(Consolidado!$AC$5:AC647,Consolidado!$AC647,Consolidado!$D$5:D647,"*"&amp;U$3&amp;"*")=1,1,0),0))</f>
        <v>0</v>
      </c>
      <c r="V647" s="0" t="n">
        <f aca="false">IF(OR(V$3="",Consolidado!$D647=""),0,IF(ISNUMBER(SEARCH(V$3,Consolidado!$D647)),IF(COUNTIFS(Consolidado!$AC$5:AC647,Consolidado!$AC647,Consolidado!$D$5:D647,"*"&amp;V$3&amp;"*")=1,1,0),0))</f>
        <v>0</v>
      </c>
      <c r="W647" s="0" t="n">
        <f aca="false">IF(OR(W$3="",Consolidado!$D647=""),0,IF(ISNUMBER(SEARCH(W$3,Consolidado!$D647)),IF(COUNTIFS(Consolidado!$AC$5:AC647,Consolidado!$AC647,Consolidado!$D$5:D647,"*"&amp;W$3&amp;"*")=1,1,0),0))</f>
        <v>0</v>
      </c>
      <c r="X647" s="0" t="n">
        <f aca="false">IF(OR(X$3="",Consolidado!$D647=""),0,IF(ISNUMBER(SEARCH(X$3,Consolidado!$D647)),IF(COUNTIFS(Consolidado!$AC$5:AC647,Consolidado!$AC647,Consolidado!$D$5:D647,"*"&amp;X$3&amp;"*")=1,1,0),0))</f>
        <v>0</v>
      </c>
      <c r="Y647" s="0" t="n">
        <f aca="false">IF(OR(Y$3="",Consolidado!$D647=""),0,IF(ISNUMBER(SEARCH(Y$3,Consolidado!$D647)),IF(COUNTIFS(Consolidado!$AC$5:AC647,Consolidado!$AC647,Consolidado!$D$5:D647,"*"&amp;Y$3&amp;"*")=1,1,0),0))</f>
        <v>0</v>
      </c>
      <c r="Z647" s="0" t="n">
        <f aca="false">IF(OR(Z$3="",Consolidado!$D647=""),0,IF(ISNUMBER(SEARCH(Z$3,Consolidado!$D647)),IF(COUNTIFS(Consolidado!$AC$5:AC647,Consolidado!$AC647,Consolidado!$D$5:D647,"*"&amp;Z$3&amp;"*")=1,1,0),0))</f>
        <v>0</v>
      </c>
      <c r="AA647" s="0" t="n">
        <f aca="false">IF(OR(AA$3="",Consolidado!$D647=""),0,IF(ISNUMBER(SEARCH(AA$3,Consolidado!$D647)),IF(COUNTIFS(Consolidado!$AC$5:AC647,Consolidado!$AC647,Consolidado!$D$5:D647,"*"&amp;AA$3&amp;"*")=1,1,0),0))</f>
        <v>0</v>
      </c>
      <c r="AB647" s="0" t="n">
        <f aca="false">IF(OR(AB$3="",Consolidado!$D647=""),0,IF(ISNUMBER(SEARCH(AB$3,Consolidado!$D647)),IF(COUNTIFS(Consolidado!$AC$5:AC647,Consolidado!$AC647,Consolidado!$D$5:D647,"*"&amp;AB$3&amp;"*")=1,1,0),0))</f>
        <v>0</v>
      </c>
      <c r="AC647" s="0" t="n">
        <f aca="false">IF(OR(AC$3="",Consolidado!$D647=""),0,IF(ISNUMBER(SEARCH(AC$3,Consolidado!$D647)),IF(COUNTIFS(Consolidado!$AC$5:AC647,Consolidado!$AC647,Consolidado!$D$5:D647,"*"&amp;AC$3&amp;"*")=1,1,0),0))</f>
        <v>0</v>
      </c>
      <c r="AD647" s="0" t="n">
        <f aca="false">IF(OR(AD$3="",Consolidado!$D647=""),0,IF(ISNUMBER(SEARCH(AD$3,Consolidado!$D647)),IF(COUNTIFS(Consolidado!$AC$5:AC647,Consolidado!$AC647,Consolidado!$D$5:D647,"*"&amp;AD$3&amp;"*")=1,1,0),0))</f>
        <v>0</v>
      </c>
      <c r="AE647" s="0" t="n">
        <f aca="false">IF(OR(AE$3="",Consolidado!$D647=""),0,IF(ISNUMBER(SEARCH(AE$3,Consolidado!$D647)),IF(COUNTIFS(Consolidado!$AC$5:AC647,Consolidado!$AC647,Consolidado!$D$5:D647,"*"&amp;AE$3&amp;"*")=1,1,0),0))</f>
        <v>0</v>
      </c>
      <c r="AF647" s="0" t="n">
        <f aca="false">IF(OR(AF$3="",Consolidado!$D647=""),0,IF(ISNUMBER(SEARCH(AF$3,Consolidado!$D647)),IF(COUNTIFS(Consolidado!$AC$5:AC647,Consolidado!$AC647,Consolidado!$D$5:D647,"*"&amp;AF$3&amp;"*")=1,1,0),0))</f>
        <v>0</v>
      </c>
      <c r="AG647" s="0" t="n">
        <f aca="false">IF(OR(AG$3="",Consolidado!$D647=""),0,IF(ISNUMBER(SEARCH(AG$3,Consolidado!$D647)),IF(COUNTIFS(Consolidado!$AC$5:AC647,Consolidado!$AC647,Consolidado!$D$5:D647,"*"&amp;AG$3&amp;"*")=1,1,0),0))</f>
        <v>0</v>
      </c>
      <c r="AH647" s="0" t="n">
        <f aca="false">IF(OR(AH$3="",Consolidado!$D647=""),0,IF(ISNUMBER(SEARCH(AH$3,Consolidado!$D647)),IF(COUNTIFS(Consolidado!$AC$5:AC647,Consolidado!$AC647,Consolidado!$D$5:D647,"*"&amp;AH$3&amp;"*")=1,1,0),0))</f>
        <v>0</v>
      </c>
      <c r="AI647" s="0" t="n">
        <f aca="false">IF(OR(AI$3="",Consolidado!$D647=""),0,IF(ISNUMBER(SEARCH(AI$3,Consolidado!$D647)),IF(COUNTIFS(Consolidado!$AC$5:AC647,Consolidado!$AC647,Consolidado!$D$5:D647,"*"&amp;AI$3&amp;"*")=1,1,0),0))</f>
        <v>0</v>
      </c>
      <c r="AJ647" s="0" t="n">
        <f aca="false">IF(OR(AJ$3="",Consolidado!$D647=""),0,IF(ISNUMBER(SEARCH(AJ$3,Consolidado!$D647)),IF(COUNTIFS(Consolidado!$AC$5:AC647,Consolidado!$AC647,Consolidado!$D$5:D647,"*"&amp;AJ$3&amp;"*")=1,1,0),0))</f>
        <v>0</v>
      </c>
      <c r="AK647" s="0" t="n">
        <f aca="false">IF(OR(AK$3="",Consolidado!$D647=""),0,IF(ISNUMBER(SEARCH(AK$3,Consolidado!$D647)),IF(COUNTIFS(Consolidado!$AC$5:AC647,Consolidado!$AC647,Consolidado!$D$5:D647,"*"&amp;AK$3&amp;"*")=1,1,0),0))</f>
        <v>0</v>
      </c>
      <c r="AL647" s="0" t="n">
        <f aca="false">IF(OR(AL$3="",Consolidado!$D647=""),0,IF(ISNUMBER(SEARCH(AL$3,Consolidado!$D647)),IF(COUNTIFS(Consolidado!$AC$5:AC647,Consolidado!$AC647,Consolidado!$D$5:D647,"*"&amp;AL$3&amp;"*")=1,1,0),0))</f>
        <v>0</v>
      </c>
      <c r="AM647" s="0" t="n">
        <f aca="false">IF(OR(AM$3="",Consolidado!$D647=""),0,IF(ISNUMBER(SEARCH(AM$3,Consolidado!$D647)),IF(COUNTIFS(Consolidado!$AC$5:AC647,Consolidado!$AC647,Consolidado!$D$5:D647,"*"&amp;AM$3&amp;"*")=1,1,0),0))</f>
        <v>0</v>
      </c>
      <c r="AN647" s="0" t="n">
        <f aca="false">IF(OR(AN$3="",Consolidado!$D647=""),0,IF(ISNUMBER(SEARCH(AN$3,Consolidado!$D647)),IF(COUNTIFS(Consolidado!$AC$5:AC647,Consolidado!$AC647,Consolidado!$D$5:D647,"*"&amp;AN$3&amp;"*")=1,1,0),0))</f>
        <v>0</v>
      </c>
      <c r="AO647" s="0" t="n">
        <f aca="false">IF(OR(AO$3="",Consolidado!$D647=""),0,IF(ISNUMBER(SEARCH(AO$3,Consolidado!$D647)),IF(COUNTIFS(Consolidado!$AC$5:AC647,Consolidado!$AC647,Consolidado!$D$5:D647,"*"&amp;AO$3&amp;"*")=1,1,0),0))</f>
        <v>0</v>
      </c>
    </row>
    <row r="648" customFormat="false" ht="15" hidden="false" customHeight="false" outlineLevel="0" collapsed="false">
      <c r="B648" s="0" t="n">
        <f aca="false">IF(OR(B$3="",Consolidado!$D648=""),0,IF(ISNUMBER(SEARCH(B$3,Consolidado!$D648)),IF(COUNTIFS(Consolidado!$AC$5:AC648,Consolidado!$AC648,Consolidado!$D$5:D648,"*"&amp;B$3&amp;"*")=1,1,0),0))</f>
        <v>0</v>
      </c>
      <c r="C648" s="0" t="n">
        <f aca="false">IF(OR(C$3="",Consolidado!$D648=""),0,IF(ISNUMBER(SEARCH(C$3,Consolidado!$D648)),IF(COUNTIFS(Consolidado!$AC$5:AC648,Consolidado!$AC648,Consolidado!$D$5:D648,"*"&amp;C$3&amp;"*")=1,1,0),0))</f>
        <v>0</v>
      </c>
      <c r="D648" s="0" t="n">
        <f aca="false">IF(OR(D$3="",Consolidado!$D648=""),0,IF(ISNUMBER(SEARCH(D$3,Consolidado!$D648)),IF(COUNTIFS(Consolidado!$AC$5:AC648,Consolidado!$AC648,Consolidado!$D$5:D648,"*"&amp;D$3&amp;"*")=1,1,0),0))</f>
        <v>0</v>
      </c>
      <c r="E648" s="0" t="n">
        <f aca="false">IF(OR(E$3="",Consolidado!$D648=""),0,IF(ISNUMBER(SEARCH(E$3,Consolidado!$D648)),IF(COUNTIFS(Consolidado!$AC$5:AC648,Consolidado!$AC648,Consolidado!$D$5:D648,"*"&amp;E$3&amp;"*")=1,1,0),0))</f>
        <v>0</v>
      </c>
      <c r="F648" s="0" t="n">
        <f aca="false">IF(OR(F$3="",Consolidado!$D648=""),0,IF(ISNUMBER(SEARCH(F$3,Consolidado!$D648)),IF(COUNTIFS(Consolidado!$AC$5:AC648,Consolidado!$AC648,Consolidado!$D$5:D648,"*"&amp;F$3&amp;"*")=1,1,0),0))</f>
        <v>0</v>
      </c>
      <c r="G648" s="0" t="n">
        <f aca="false">IF(OR(G$3="",Consolidado!$D648=""),0,IF(ISNUMBER(SEARCH(G$3,Consolidado!$D648)),IF(COUNTIFS(Consolidado!$AC$5:AC648,Consolidado!$AC648,Consolidado!$D$5:D648,"*"&amp;G$3&amp;"*")=1,1,0),0))</f>
        <v>0</v>
      </c>
      <c r="H648" s="0" t="n">
        <f aca="false">IF(OR(H$3="",Consolidado!$D648=""),0,IF(ISNUMBER(SEARCH(H$3,Consolidado!$D648)),IF(COUNTIFS(Consolidado!$AC$5:AC648,Consolidado!$AC648,Consolidado!$D$5:D648,"*"&amp;H$3&amp;"*")=1,1,0),0))</f>
        <v>0</v>
      </c>
      <c r="I648" s="0" t="n">
        <f aca="false">IF(OR(I$3="",Consolidado!$D648=""),0,IF(ISNUMBER(SEARCH(I$3,Consolidado!$D648)),IF(COUNTIFS(Consolidado!$AC$5:AC648,Consolidado!$AC648,Consolidado!$D$5:D648,"*"&amp;I$3&amp;"*")=1,1,0),0))</f>
        <v>0</v>
      </c>
      <c r="J648" s="0" t="n">
        <f aca="false">IF(OR(J$3="",Consolidado!$D648=""),0,IF(ISNUMBER(SEARCH(J$3,Consolidado!$D648)),IF(COUNTIFS(Consolidado!$AC$5:AC648,Consolidado!$AC648,Consolidado!$D$5:D648,"*"&amp;J$3&amp;"*")=1,1,0),0))</f>
        <v>0</v>
      </c>
      <c r="K648" s="0" t="n">
        <f aca="false">IF(OR(K$3="",Consolidado!$D648=""),0,IF(ISNUMBER(SEARCH(K$3,Consolidado!$D648)),IF(COUNTIFS(Consolidado!$AC$5:AC648,Consolidado!$AC648,Consolidado!$D$5:D648,"*"&amp;K$3&amp;"*")=1,1,0),0))</f>
        <v>0</v>
      </c>
      <c r="L648" s="0" t="n">
        <f aca="false">IF(OR(L$3="",Consolidado!$D648=""),0,IF(ISNUMBER(SEARCH(L$3,Consolidado!$D648)),IF(COUNTIFS(Consolidado!$AC$5:AC648,Consolidado!$AC648,Consolidado!$D$5:D648,"*"&amp;L$3&amp;"*")=1,1,0),0))</f>
        <v>0</v>
      </c>
      <c r="M648" s="0" t="n">
        <f aca="false">IF(OR(M$3="",Consolidado!$D648=""),0,IF(ISNUMBER(SEARCH(M$3,Consolidado!$D648)),IF(COUNTIFS(Consolidado!$AC$5:AC648,Consolidado!$AC648,Consolidado!$D$5:D648,"*"&amp;M$3&amp;"*")=1,1,0),0))</f>
        <v>0</v>
      </c>
      <c r="N648" s="0" t="n">
        <f aca="false">IF(OR(N$3="",Consolidado!$D648=""),0,IF(ISNUMBER(SEARCH(N$3,Consolidado!$D648)),IF(COUNTIFS(Consolidado!$AC$5:AC648,Consolidado!$AC648,Consolidado!$D$5:D648,"*"&amp;N$3&amp;"*")=1,1,0),0))</f>
        <v>0</v>
      </c>
      <c r="O648" s="0" t="n">
        <f aca="false">IF(OR(O$3="",Consolidado!$D648=""),0,IF(ISNUMBER(SEARCH(O$3,Consolidado!$D648)),IF(COUNTIFS(Consolidado!$AC$5:AC648,Consolidado!$AC648,Consolidado!$D$5:D648,"*"&amp;O$3&amp;"*")=1,1,0),0))</f>
        <v>0</v>
      </c>
      <c r="P648" s="0" t="n">
        <f aca="false">IF(OR(P$3="",Consolidado!$D648=""),0,IF(ISNUMBER(SEARCH(P$3,Consolidado!$D648)),IF(COUNTIFS(Consolidado!$AC$5:AC648,Consolidado!$AC648,Consolidado!$D$5:D648,"*"&amp;P$3&amp;"*")=1,1,0),0))</f>
        <v>0</v>
      </c>
      <c r="Q648" s="0" t="n">
        <f aca="false">IF(OR(Q$3="",Consolidado!$D648=""),0,IF(ISNUMBER(SEARCH(Q$3,Consolidado!$D648)),IF(COUNTIFS(Consolidado!$AC$5:AC648,Consolidado!$AC648,Consolidado!$D$5:D648,"*"&amp;Q$3&amp;"*")=1,1,0),0))</f>
        <v>0</v>
      </c>
      <c r="R648" s="0" t="n">
        <f aca="false">IF(OR(R$3="",Consolidado!$D648=""),0,IF(ISNUMBER(SEARCH(R$3,Consolidado!$D648)),IF(COUNTIFS(Consolidado!$AC$5:AC648,Consolidado!$AC648,Consolidado!$D$5:D648,"*"&amp;R$3&amp;"*")=1,1,0),0))</f>
        <v>0</v>
      </c>
      <c r="S648" s="0" t="n">
        <f aca="false">IF(OR(S$3="",Consolidado!$D648=""),0,IF(ISNUMBER(SEARCH(S$3,Consolidado!$D648)),IF(COUNTIFS(Consolidado!$AC$5:AC648,Consolidado!$AC648,Consolidado!$D$5:D648,"*"&amp;S$3&amp;"*")=1,1,0),0))</f>
        <v>0</v>
      </c>
      <c r="T648" s="0" t="n">
        <f aca="false">IF(OR(T$3="",Consolidado!$D648=""),0,IF(ISNUMBER(SEARCH(T$3,Consolidado!$D648)),IF(COUNTIFS(Consolidado!$AC$5:AC648,Consolidado!$AC648,Consolidado!$D$5:D648,"*"&amp;T$3&amp;"*")=1,1,0),0))</f>
        <v>0</v>
      </c>
      <c r="U648" s="0" t="n">
        <f aca="false">IF(OR(U$3="",Consolidado!$D648=""),0,IF(ISNUMBER(SEARCH(U$3,Consolidado!$D648)),IF(COUNTIFS(Consolidado!$AC$5:AC648,Consolidado!$AC648,Consolidado!$D$5:D648,"*"&amp;U$3&amp;"*")=1,1,0),0))</f>
        <v>0</v>
      </c>
      <c r="V648" s="0" t="n">
        <f aca="false">IF(OR(V$3="",Consolidado!$D648=""),0,IF(ISNUMBER(SEARCH(V$3,Consolidado!$D648)),IF(COUNTIFS(Consolidado!$AC$5:AC648,Consolidado!$AC648,Consolidado!$D$5:D648,"*"&amp;V$3&amp;"*")=1,1,0),0))</f>
        <v>0</v>
      </c>
      <c r="W648" s="0" t="n">
        <f aca="false">IF(OR(W$3="",Consolidado!$D648=""),0,IF(ISNUMBER(SEARCH(W$3,Consolidado!$D648)),IF(COUNTIFS(Consolidado!$AC$5:AC648,Consolidado!$AC648,Consolidado!$D$5:D648,"*"&amp;W$3&amp;"*")=1,1,0),0))</f>
        <v>0</v>
      </c>
      <c r="X648" s="0" t="n">
        <f aca="false">IF(OR(X$3="",Consolidado!$D648=""),0,IF(ISNUMBER(SEARCH(X$3,Consolidado!$D648)),IF(COUNTIFS(Consolidado!$AC$5:AC648,Consolidado!$AC648,Consolidado!$D$5:D648,"*"&amp;X$3&amp;"*")=1,1,0),0))</f>
        <v>0</v>
      </c>
      <c r="Y648" s="0" t="n">
        <f aca="false">IF(OR(Y$3="",Consolidado!$D648=""),0,IF(ISNUMBER(SEARCH(Y$3,Consolidado!$D648)),IF(COUNTIFS(Consolidado!$AC$5:AC648,Consolidado!$AC648,Consolidado!$D$5:D648,"*"&amp;Y$3&amp;"*")=1,1,0),0))</f>
        <v>0</v>
      </c>
      <c r="Z648" s="0" t="n">
        <f aca="false">IF(OR(Z$3="",Consolidado!$D648=""),0,IF(ISNUMBER(SEARCH(Z$3,Consolidado!$D648)),IF(COUNTIFS(Consolidado!$AC$5:AC648,Consolidado!$AC648,Consolidado!$D$5:D648,"*"&amp;Z$3&amp;"*")=1,1,0),0))</f>
        <v>0</v>
      </c>
      <c r="AA648" s="0" t="n">
        <f aca="false">IF(OR(AA$3="",Consolidado!$D648=""),0,IF(ISNUMBER(SEARCH(AA$3,Consolidado!$D648)),IF(COUNTIFS(Consolidado!$AC$5:AC648,Consolidado!$AC648,Consolidado!$D$5:D648,"*"&amp;AA$3&amp;"*")=1,1,0),0))</f>
        <v>0</v>
      </c>
      <c r="AB648" s="0" t="n">
        <f aca="false">IF(OR(AB$3="",Consolidado!$D648=""),0,IF(ISNUMBER(SEARCH(AB$3,Consolidado!$D648)),IF(COUNTIFS(Consolidado!$AC$5:AC648,Consolidado!$AC648,Consolidado!$D$5:D648,"*"&amp;AB$3&amp;"*")=1,1,0),0))</f>
        <v>0</v>
      </c>
      <c r="AC648" s="0" t="n">
        <f aca="false">IF(OR(AC$3="",Consolidado!$D648=""),0,IF(ISNUMBER(SEARCH(AC$3,Consolidado!$D648)),IF(COUNTIFS(Consolidado!$AC$5:AC648,Consolidado!$AC648,Consolidado!$D$5:D648,"*"&amp;AC$3&amp;"*")=1,1,0),0))</f>
        <v>0</v>
      </c>
      <c r="AD648" s="0" t="n">
        <f aca="false">IF(OR(AD$3="",Consolidado!$D648=""),0,IF(ISNUMBER(SEARCH(AD$3,Consolidado!$D648)),IF(COUNTIFS(Consolidado!$AC$5:AC648,Consolidado!$AC648,Consolidado!$D$5:D648,"*"&amp;AD$3&amp;"*")=1,1,0),0))</f>
        <v>0</v>
      </c>
      <c r="AE648" s="0" t="n">
        <f aca="false">IF(OR(AE$3="",Consolidado!$D648=""),0,IF(ISNUMBER(SEARCH(AE$3,Consolidado!$D648)),IF(COUNTIFS(Consolidado!$AC$5:AC648,Consolidado!$AC648,Consolidado!$D$5:D648,"*"&amp;AE$3&amp;"*")=1,1,0),0))</f>
        <v>0</v>
      </c>
      <c r="AF648" s="0" t="n">
        <f aca="false">IF(OR(AF$3="",Consolidado!$D648=""),0,IF(ISNUMBER(SEARCH(AF$3,Consolidado!$D648)),IF(COUNTIFS(Consolidado!$AC$5:AC648,Consolidado!$AC648,Consolidado!$D$5:D648,"*"&amp;AF$3&amp;"*")=1,1,0),0))</f>
        <v>0</v>
      </c>
      <c r="AG648" s="0" t="n">
        <f aca="false">IF(OR(AG$3="",Consolidado!$D648=""),0,IF(ISNUMBER(SEARCH(AG$3,Consolidado!$D648)),IF(COUNTIFS(Consolidado!$AC$5:AC648,Consolidado!$AC648,Consolidado!$D$5:D648,"*"&amp;AG$3&amp;"*")=1,1,0),0))</f>
        <v>0</v>
      </c>
      <c r="AH648" s="0" t="n">
        <f aca="false">IF(OR(AH$3="",Consolidado!$D648=""),0,IF(ISNUMBER(SEARCH(AH$3,Consolidado!$D648)),IF(COUNTIFS(Consolidado!$AC$5:AC648,Consolidado!$AC648,Consolidado!$D$5:D648,"*"&amp;AH$3&amp;"*")=1,1,0),0))</f>
        <v>0</v>
      </c>
      <c r="AI648" s="0" t="n">
        <f aca="false">IF(OR(AI$3="",Consolidado!$D648=""),0,IF(ISNUMBER(SEARCH(AI$3,Consolidado!$D648)),IF(COUNTIFS(Consolidado!$AC$5:AC648,Consolidado!$AC648,Consolidado!$D$5:D648,"*"&amp;AI$3&amp;"*")=1,1,0),0))</f>
        <v>0</v>
      </c>
      <c r="AJ648" s="0" t="n">
        <f aca="false">IF(OR(AJ$3="",Consolidado!$D648=""),0,IF(ISNUMBER(SEARCH(AJ$3,Consolidado!$D648)),IF(COUNTIFS(Consolidado!$AC$5:AC648,Consolidado!$AC648,Consolidado!$D$5:D648,"*"&amp;AJ$3&amp;"*")=1,1,0),0))</f>
        <v>0</v>
      </c>
      <c r="AK648" s="0" t="n">
        <f aca="false">IF(OR(AK$3="",Consolidado!$D648=""),0,IF(ISNUMBER(SEARCH(AK$3,Consolidado!$D648)),IF(COUNTIFS(Consolidado!$AC$5:AC648,Consolidado!$AC648,Consolidado!$D$5:D648,"*"&amp;AK$3&amp;"*")=1,1,0),0))</f>
        <v>0</v>
      </c>
      <c r="AL648" s="0" t="n">
        <f aca="false">IF(OR(AL$3="",Consolidado!$D648=""),0,IF(ISNUMBER(SEARCH(AL$3,Consolidado!$D648)),IF(COUNTIFS(Consolidado!$AC$5:AC648,Consolidado!$AC648,Consolidado!$D$5:D648,"*"&amp;AL$3&amp;"*")=1,1,0),0))</f>
        <v>0</v>
      </c>
      <c r="AM648" s="0" t="n">
        <f aca="false">IF(OR(AM$3="",Consolidado!$D648=""),0,IF(ISNUMBER(SEARCH(AM$3,Consolidado!$D648)),IF(COUNTIFS(Consolidado!$AC$5:AC648,Consolidado!$AC648,Consolidado!$D$5:D648,"*"&amp;AM$3&amp;"*")=1,1,0),0))</f>
        <v>0</v>
      </c>
      <c r="AN648" s="0" t="n">
        <f aca="false">IF(OR(AN$3="",Consolidado!$D648=""),0,IF(ISNUMBER(SEARCH(AN$3,Consolidado!$D648)),IF(COUNTIFS(Consolidado!$AC$5:AC648,Consolidado!$AC648,Consolidado!$D$5:D648,"*"&amp;AN$3&amp;"*")=1,1,0),0))</f>
        <v>0</v>
      </c>
      <c r="AO648" s="0" t="n">
        <f aca="false">IF(OR(AO$3="",Consolidado!$D648=""),0,IF(ISNUMBER(SEARCH(AO$3,Consolidado!$D648)),IF(COUNTIFS(Consolidado!$AC$5:AC648,Consolidado!$AC648,Consolidado!$D$5:D648,"*"&amp;AO$3&amp;"*")=1,1,0),0))</f>
        <v>0</v>
      </c>
    </row>
    <row r="649" customFormat="false" ht="15" hidden="false" customHeight="false" outlineLevel="0" collapsed="false">
      <c r="B649" s="0" t="n">
        <f aca="false">IF(OR(B$3="",Consolidado!$D649=""),0,IF(ISNUMBER(SEARCH(B$3,Consolidado!$D649)),IF(COUNTIFS(Consolidado!$AC$5:AC649,Consolidado!$AC649,Consolidado!$D$5:D649,"*"&amp;B$3&amp;"*")=1,1,0),0))</f>
        <v>0</v>
      </c>
      <c r="C649" s="0" t="n">
        <f aca="false">IF(OR(C$3="",Consolidado!$D649=""),0,IF(ISNUMBER(SEARCH(C$3,Consolidado!$D649)),IF(COUNTIFS(Consolidado!$AC$5:AC649,Consolidado!$AC649,Consolidado!$D$5:D649,"*"&amp;C$3&amp;"*")=1,1,0),0))</f>
        <v>0</v>
      </c>
      <c r="D649" s="0" t="n">
        <f aca="false">IF(OR(D$3="",Consolidado!$D649=""),0,IF(ISNUMBER(SEARCH(D$3,Consolidado!$D649)),IF(COUNTIFS(Consolidado!$AC$5:AC649,Consolidado!$AC649,Consolidado!$D$5:D649,"*"&amp;D$3&amp;"*")=1,1,0),0))</f>
        <v>0</v>
      </c>
      <c r="E649" s="0" t="n">
        <f aca="false">IF(OR(E$3="",Consolidado!$D649=""),0,IF(ISNUMBER(SEARCH(E$3,Consolidado!$D649)),IF(COUNTIFS(Consolidado!$AC$5:AC649,Consolidado!$AC649,Consolidado!$D$5:D649,"*"&amp;E$3&amp;"*")=1,1,0),0))</f>
        <v>0</v>
      </c>
      <c r="F649" s="0" t="n">
        <f aca="false">IF(OR(F$3="",Consolidado!$D649=""),0,IF(ISNUMBER(SEARCH(F$3,Consolidado!$D649)),IF(COUNTIFS(Consolidado!$AC$5:AC649,Consolidado!$AC649,Consolidado!$D$5:D649,"*"&amp;F$3&amp;"*")=1,1,0),0))</f>
        <v>0</v>
      </c>
      <c r="G649" s="0" t="n">
        <f aca="false">IF(OR(G$3="",Consolidado!$D649=""),0,IF(ISNUMBER(SEARCH(G$3,Consolidado!$D649)),IF(COUNTIFS(Consolidado!$AC$5:AC649,Consolidado!$AC649,Consolidado!$D$5:D649,"*"&amp;G$3&amp;"*")=1,1,0),0))</f>
        <v>0</v>
      </c>
      <c r="H649" s="0" t="n">
        <f aca="false">IF(OR(H$3="",Consolidado!$D649=""),0,IF(ISNUMBER(SEARCH(H$3,Consolidado!$D649)),IF(COUNTIFS(Consolidado!$AC$5:AC649,Consolidado!$AC649,Consolidado!$D$5:D649,"*"&amp;H$3&amp;"*")=1,1,0),0))</f>
        <v>0</v>
      </c>
      <c r="I649" s="0" t="n">
        <f aca="false">IF(OR(I$3="",Consolidado!$D649=""),0,IF(ISNUMBER(SEARCH(I$3,Consolidado!$D649)),IF(COUNTIFS(Consolidado!$AC$5:AC649,Consolidado!$AC649,Consolidado!$D$5:D649,"*"&amp;I$3&amp;"*")=1,1,0),0))</f>
        <v>0</v>
      </c>
      <c r="J649" s="0" t="n">
        <f aca="false">IF(OR(J$3="",Consolidado!$D649=""),0,IF(ISNUMBER(SEARCH(J$3,Consolidado!$D649)),IF(COUNTIFS(Consolidado!$AC$5:AC649,Consolidado!$AC649,Consolidado!$D$5:D649,"*"&amp;J$3&amp;"*")=1,1,0),0))</f>
        <v>0</v>
      </c>
      <c r="K649" s="0" t="n">
        <f aca="false">IF(OR(K$3="",Consolidado!$D649=""),0,IF(ISNUMBER(SEARCH(K$3,Consolidado!$D649)),IF(COUNTIFS(Consolidado!$AC$5:AC649,Consolidado!$AC649,Consolidado!$D$5:D649,"*"&amp;K$3&amp;"*")=1,1,0),0))</f>
        <v>0</v>
      </c>
      <c r="L649" s="0" t="n">
        <f aca="false">IF(OR(L$3="",Consolidado!$D649=""),0,IF(ISNUMBER(SEARCH(L$3,Consolidado!$D649)),IF(COUNTIFS(Consolidado!$AC$5:AC649,Consolidado!$AC649,Consolidado!$D$5:D649,"*"&amp;L$3&amp;"*")=1,1,0),0))</f>
        <v>0</v>
      </c>
      <c r="M649" s="0" t="n">
        <f aca="false">IF(OR(M$3="",Consolidado!$D649=""),0,IF(ISNUMBER(SEARCH(M$3,Consolidado!$D649)),IF(COUNTIFS(Consolidado!$AC$5:AC649,Consolidado!$AC649,Consolidado!$D$5:D649,"*"&amp;M$3&amp;"*")=1,1,0),0))</f>
        <v>0</v>
      </c>
      <c r="N649" s="0" t="n">
        <f aca="false">IF(OR(N$3="",Consolidado!$D649=""),0,IF(ISNUMBER(SEARCH(N$3,Consolidado!$D649)),IF(COUNTIFS(Consolidado!$AC$5:AC649,Consolidado!$AC649,Consolidado!$D$5:D649,"*"&amp;N$3&amp;"*")=1,1,0),0))</f>
        <v>0</v>
      </c>
      <c r="O649" s="0" t="n">
        <f aca="false">IF(OR(O$3="",Consolidado!$D649=""),0,IF(ISNUMBER(SEARCH(O$3,Consolidado!$D649)),IF(COUNTIFS(Consolidado!$AC$5:AC649,Consolidado!$AC649,Consolidado!$D$5:D649,"*"&amp;O$3&amp;"*")=1,1,0),0))</f>
        <v>0</v>
      </c>
      <c r="P649" s="0" t="n">
        <f aca="false">IF(OR(P$3="",Consolidado!$D649=""),0,IF(ISNUMBER(SEARCH(P$3,Consolidado!$D649)),IF(COUNTIFS(Consolidado!$AC$5:AC649,Consolidado!$AC649,Consolidado!$D$5:D649,"*"&amp;P$3&amp;"*")=1,1,0),0))</f>
        <v>0</v>
      </c>
      <c r="Q649" s="0" t="n">
        <f aca="false">IF(OR(Q$3="",Consolidado!$D649=""),0,IF(ISNUMBER(SEARCH(Q$3,Consolidado!$D649)),IF(COUNTIFS(Consolidado!$AC$5:AC649,Consolidado!$AC649,Consolidado!$D$5:D649,"*"&amp;Q$3&amp;"*")=1,1,0),0))</f>
        <v>0</v>
      </c>
      <c r="R649" s="0" t="n">
        <f aca="false">IF(OR(R$3="",Consolidado!$D649=""),0,IF(ISNUMBER(SEARCH(R$3,Consolidado!$D649)),IF(COUNTIFS(Consolidado!$AC$5:AC649,Consolidado!$AC649,Consolidado!$D$5:D649,"*"&amp;R$3&amp;"*")=1,1,0),0))</f>
        <v>0</v>
      </c>
      <c r="S649" s="0" t="n">
        <f aca="false">IF(OR(S$3="",Consolidado!$D649=""),0,IF(ISNUMBER(SEARCH(S$3,Consolidado!$D649)),IF(COUNTIFS(Consolidado!$AC$5:AC649,Consolidado!$AC649,Consolidado!$D$5:D649,"*"&amp;S$3&amp;"*")=1,1,0),0))</f>
        <v>0</v>
      </c>
      <c r="T649" s="0" t="n">
        <f aca="false">IF(OR(T$3="",Consolidado!$D649=""),0,IF(ISNUMBER(SEARCH(T$3,Consolidado!$D649)),IF(COUNTIFS(Consolidado!$AC$5:AC649,Consolidado!$AC649,Consolidado!$D$5:D649,"*"&amp;T$3&amp;"*")=1,1,0),0))</f>
        <v>0</v>
      </c>
      <c r="U649" s="0" t="n">
        <f aca="false">IF(OR(U$3="",Consolidado!$D649=""),0,IF(ISNUMBER(SEARCH(U$3,Consolidado!$D649)),IF(COUNTIFS(Consolidado!$AC$5:AC649,Consolidado!$AC649,Consolidado!$D$5:D649,"*"&amp;U$3&amp;"*")=1,1,0),0))</f>
        <v>0</v>
      </c>
      <c r="V649" s="0" t="n">
        <f aca="false">IF(OR(V$3="",Consolidado!$D649=""),0,IF(ISNUMBER(SEARCH(V$3,Consolidado!$D649)),IF(COUNTIFS(Consolidado!$AC$5:AC649,Consolidado!$AC649,Consolidado!$D$5:D649,"*"&amp;V$3&amp;"*")=1,1,0),0))</f>
        <v>0</v>
      </c>
      <c r="W649" s="0" t="n">
        <f aca="false">IF(OR(W$3="",Consolidado!$D649=""),0,IF(ISNUMBER(SEARCH(W$3,Consolidado!$D649)),IF(COUNTIFS(Consolidado!$AC$5:AC649,Consolidado!$AC649,Consolidado!$D$5:D649,"*"&amp;W$3&amp;"*")=1,1,0),0))</f>
        <v>0</v>
      </c>
      <c r="X649" s="0" t="n">
        <f aca="false">IF(OR(X$3="",Consolidado!$D649=""),0,IF(ISNUMBER(SEARCH(X$3,Consolidado!$D649)),IF(COUNTIFS(Consolidado!$AC$5:AC649,Consolidado!$AC649,Consolidado!$D$5:D649,"*"&amp;X$3&amp;"*")=1,1,0),0))</f>
        <v>0</v>
      </c>
      <c r="Y649" s="0" t="n">
        <f aca="false">IF(OR(Y$3="",Consolidado!$D649=""),0,IF(ISNUMBER(SEARCH(Y$3,Consolidado!$D649)),IF(COUNTIFS(Consolidado!$AC$5:AC649,Consolidado!$AC649,Consolidado!$D$5:D649,"*"&amp;Y$3&amp;"*")=1,1,0),0))</f>
        <v>0</v>
      </c>
      <c r="Z649" s="0" t="n">
        <f aca="false">IF(OR(Z$3="",Consolidado!$D649=""),0,IF(ISNUMBER(SEARCH(Z$3,Consolidado!$D649)),IF(COUNTIFS(Consolidado!$AC$5:AC649,Consolidado!$AC649,Consolidado!$D$5:D649,"*"&amp;Z$3&amp;"*")=1,1,0),0))</f>
        <v>0</v>
      </c>
      <c r="AA649" s="0" t="n">
        <f aca="false">IF(OR(AA$3="",Consolidado!$D649=""),0,IF(ISNUMBER(SEARCH(AA$3,Consolidado!$D649)),IF(COUNTIFS(Consolidado!$AC$5:AC649,Consolidado!$AC649,Consolidado!$D$5:D649,"*"&amp;AA$3&amp;"*")=1,1,0),0))</f>
        <v>0</v>
      </c>
      <c r="AB649" s="0" t="n">
        <f aca="false">IF(OR(AB$3="",Consolidado!$D649=""),0,IF(ISNUMBER(SEARCH(AB$3,Consolidado!$D649)),IF(COUNTIFS(Consolidado!$AC$5:AC649,Consolidado!$AC649,Consolidado!$D$5:D649,"*"&amp;AB$3&amp;"*")=1,1,0),0))</f>
        <v>0</v>
      </c>
      <c r="AC649" s="0" t="n">
        <f aca="false">IF(OR(AC$3="",Consolidado!$D649=""),0,IF(ISNUMBER(SEARCH(AC$3,Consolidado!$D649)),IF(COUNTIFS(Consolidado!$AC$5:AC649,Consolidado!$AC649,Consolidado!$D$5:D649,"*"&amp;AC$3&amp;"*")=1,1,0),0))</f>
        <v>0</v>
      </c>
      <c r="AD649" s="0" t="n">
        <f aca="false">IF(OR(AD$3="",Consolidado!$D649=""),0,IF(ISNUMBER(SEARCH(AD$3,Consolidado!$D649)),IF(COUNTIFS(Consolidado!$AC$5:AC649,Consolidado!$AC649,Consolidado!$D$5:D649,"*"&amp;AD$3&amp;"*")=1,1,0),0))</f>
        <v>0</v>
      </c>
      <c r="AE649" s="0" t="n">
        <f aca="false">IF(OR(AE$3="",Consolidado!$D649=""),0,IF(ISNUMBER(SEARCH(AE$3,Consolidado!$D649)),IF(COUNTIFS(Consolidado!$AC$5:AC649,Consolidado!$AC649,Consolidado!$D$5:D649,"*"&amp;AE$3&amp;"*")=1,1,0),0))</f>
        <v>0</v>
      </c>
      <c r="AF649" s="0" t="n">
        <f aca="false">IF(OR(AF$3="",Consolidado!$D649=""),0,IF(ISNUMBER(SEARCH(AF$3,Consolidado!$D649)),IF(COUNTIFS(Consolidado!$AC$5:AC649,Consolidado!$AC649,Consolidado!$D$5:D649,"*"&amp;AF$3&amp;"*")=1,1,0),0))</f>
        <v>0</v>
      </c>
      <c r="AG649" s="0" t="n">
        <f aca="false">IF(OR(AG$3="",Consolidado!$D649=""),0,IF(ISNUMBER(SEARCH(AG$3,Consolidado!$D649)),IF(COUNTIFS(Consolidado!$AC$5:AC649,Consolidado!$AC649,Consolidado!$D$5:D649,"*"&amp;AG$3&amp;"*")=1,1,0),0))</f>
        <v>0</v>
      </c>
      <c r="AH649" s="0" t="n">
        <f aca="false">IF(OR(AH$3="",Consolidado!$D649=""),0,IF(ISNUMBER(SEARCH(AH$3,Consolidado!$D649)),IF(COUNTIFS(Consolidado!$AC$5:AC649,Consolidado!$AC649,Consolidado!$D$5:D649,"*"&amp;AH$3&amp;"*")=1,1,0),0))</f>
        <v>0</v>
      </c>
      <c r="AI649" s="0" t="n">
        <f aca="false">IF(OR(AI$3="",Consolidado!$D649=""),0,IF(ISNUMBER(SEARCH(AI$3,Consolidado!$D649)),IF(COUNTIFS(Consolidado!$AC$5:AC649,Consolidado!$AC649,Consolidado!$D$5:D649,"*"&amp;AI$3&amp;"*")=1,1,0),0))</f>
        <v>0</v>
      </c>
      <c r="AJ649" s="0" t="n">
        <f aca="false">IF(OR(AJ$3="",Consolidado!$D649=""),0,IF(ISNUMBER(SEARCH(AJ$3,Consolidado!$D649)),IF(COUNTIFS(Consolidado!$AC$5:AC649,Consolidado!$AC649,Consolidado!$D$5:D649,"*"&amp;AJ$3&amp;"*")=1,1,0),0))</f>
        <v>0</v>
      </c>
      <c r="AK649" s="0" t="n">
        <f aca="false">IF(OR(AK$3="",Consolidado!$D649=""),0,IF(ISNUMBER(SEARCH(AK$3,Consolidado!$D649)),IF(COUNTIFS(Consolidado!$AC$5:AC649,Consolidado!$AC649,Consolidado!$D$5:D649,"*"&amp;AK$3&amp;"*")=1,1,0),0))</f>
        <v>0</v>
      </c>
      <c r="AL649" s="0" t="n">
        <f aca="false">IF(OR(AL$3="",Consolidado!$D649=""),0,IF(ISNUMBER(SEARCH(AL$3,Consolidado!$D649)),IF(COUNTIFS(Consolidado!$AC$5:AC649,Consolidado!$AC649,Consolidado!$D$5:D649,"*"&amp;AL$3&amp;"*")=1,1,0),0))</f>
        <v>0</v>
      </c>
      <c r="AM649" s="0" t="n">
        <f aca="false">IF(OR(AM$3="",Consolidado!$D649=""),0,IF(ISNUMBER(SEARCH(AM$3,Consolidado!$D649)),IF(COUNTIFS(Consolidado!$AC$5:AC649,Consolidado!$AC649,Consolidado!$D$5:D649,"*"&amp;AM$3&amp;"*")=1,1,0),0))</f>
        <v>0</v>
      </c>
      <c r="AN649" s="0" t="n">
        <f aca="false">IF(OR(AN$3="",Consolidado!$D649=""),0,IF(ISNUMBER(SEARCH(AN$3,Consolidado!$D649)),IF(COUNTIFS(Consolidado!$AC$5:AC649,Consolidado!$AC649,Consolidado!$D$5:D649,"*"&amp;AN$3&amp;"*")=1,1,0),0))</f>
        <v>0</v>
      </c>
      <c r="AO649" s="0" t="n">
        <f aca="false">IF(OR(AO$3="",Consolidado!$D649=""),0,IF(ISNUMBER(SEARCH(AO$3,Consolidado!$D649)),IF(COUNTIFS(Consolidado!$AC$5:AC649,Consolidado!$AC649,Consolidado!$D$5:D649,"*"&amp;AO$3&amp;"*")=1,1,0),0))</f>
        <v>0</v>
      </c>
    </row>
    <row r="650" customFormat="false" ht="15" hidden="false" customHeight="false" outlineLevel="0" collapsed="false">
      <c r="B650" s="0" t="n">
        <f aca="false">IF(OR(B$3="",Consolidado!$D650=""),0,IF(ISNUMBER(SEARCH(B$3,Consolidado!$D650)),IF(COUNTIFS(Consolidado!$AC$5:AC650,Consolidado!$AC650,Consolidado!$D$5:D650,"*"&amp;B$3&amp;"*")=1,1,0),0))</f>
        <v>0</v>
      </c>
      <c r="C650" s="0" t="n">
        <f aca="false">IF(OR(C$3="",Consolidado!$D650=""),0,IF(ISNUMBER(SEARCH(C$3,Consolidado!$D650)),IF(COUNTIFS(Consolidado!$AC$5:AC650,Consolidado!$AC650,Consolidado!$D$5:D650,"*"&amp;C$3&amp;"*")=1,1,0),0))</f>
        <v>0</v>
      </c>
      <c r="D650" s="0" t="n">
        <f aca="false">IF(OR(D$3="",Consolidado!$D650=""),0,IF(ISNUMBER(SEARCH(D$3,Consolidado!$D650)),IF(COUNTIFS(Consolidado!$AC$5:AC650,Consolidado!$AC650,Consolidado!$D$5:D650,"*"&amp;D$3&amp;"*")=1,1,0),0))</f>
        <v>0</v>
      </c>
      <c r="E650" s="0" t="n">
        <f aca="false">IF(OR(E$3="",Consolidado!$D650=""),0,IF(ISNUMBER(SEARCH(E$3,Consolidado!$D650)),IF(COUNTIFS(Consolidado!$AC$5:AC650,Consolidado!$AC650,Consolidado!$D$5:D650,"*"&amp;E$3&amp;"*")=1,1,0),0))</f>
        <v>0</v>
      </c>
      <c r="F650" s="0" t="n">
        <f aca="false">IF(OR(F$3="",Consolidado!$D650=""),0,IF(ISNUMBER(SEARCH(F$3,Consolidado!$D650)),IF(COUNTIFS(Consolidado!$AC$5:AC650,Consolidado!$AC650,Consolidado!$D$5:D650,"*"&amp;F$3&amp;"*")=1,1,0),0))</f>
        <v>0</v>
      </c>
      <c r="G650" s="0" t="n">
        <f aca="false">IF(OR(G$3="",Consolidado!$D650=""),0,IF(ISNUMBER(SEARCH(G$3,Consolidado!$D650)),IF(COUNTIFS(Consolidado!$AC$5:AC650,Consolidado!$AC650,Consolidado!$D$5:D650,"*"&amp;G$3&amp;"*")=1,1,0),0))</f>
        <v>0</v>
      </c>
      <c r="H650" s="0" t="n">
        <f aca="false">IF(OR(H$3="",Consolidado!$D650=""),0,IF(ISNUMBER(SEARCH(H$3,Consolidado!$D650)),IF(COUNTIFS(Consolidado!$AC$5:AC650,Consolidado!$AC650,Consolidado!$D$5:D650,"*"&amp;H$3&amp;"*")=1,1,0),0))</f>
        <v>0</v>
      </c>
      <c r="I650" s="0" t="n">
        <f aca="false">IF(OR(I$3="",Consolidado!$D650=""),0,IF(ISNUMBER(SEARCH(I$3,Consolidado!$D650)),IF(COUNTIFS(Consolidado!$AC$5:AC650,Consolidado!$AC650,Consolidado!$D$5:D650,"*"&amp;I$3&amp;"*")=1,1,0),0))</f>
        <v>0</v>
      </c>
      <c r="J650" s="0" t="n">
        <f aca="false">IF(OR(J$3="",Consolidado!$D650=""),0,IF(ISNUMBER(SEARCH(J$3,Consolidado!$D650)),IF(COUNTIFS(Consolidado!$AC$5:AC650,Consolidado!$AC650,Consolidado!$D$5:D650,"*"&amp;J$3&amp;"*")=1,1,0),0))</f>
        <v>0</v>
      </c>
      <c r="K650" s="0" t="n">
        <f aca="false">IF(OR(K$3="",Consolidado!$D650=""),0,IF(ISNUMBER(SEARCH(K$3,Consolidado!$D650)),IF(COUNTIFS(Consolidado!$AC$5:AC650,Consolidado!$AC650,Consolidado!$D$5:D650,"*"&amp;K$3&amp;"*")=1,1,0),0))</f>
        <v>0</v>
      </c>
      <c r="L650" s="0" t="n">
        <f aca="false">IF(OR(L$3="",Consolidado!$D650=""),0,IF(ISNUMBER(SEARCH(L$3,Consolidado!$D650)),IF(COUNTIFS(Consolidado!$AC$5:AC650,Consolidado!$AC650,Consolidado!$D$5:D650,"*"&amp;L$3&amp;"*")=1,1,0),0))</f>
        <v>0</v>
      </c>
      <c r="M650" s="0" t="n">
        <f aca="false">IF(OR(M$3="",Consolidado!$D650=""),0,IF(ISNUMBER(SEARCH(M$3,Consolidado!$D650)),IF(COUNTIFS(Consolidado!$AC$5:AC650,Consolidado!$AC650,Consolidado!$D$5:D650,"*"&amp;M$3&amp;"*")=1,1,0),0))</f>
        <v>0</v>
      </c>
      <c r="N650" s="0" t="n">
        <f aca="false">IF(OR(N$3="",Consolidado!$D650=""),0,IF(ISNUMBER(SEARCH(N$3,Consolidado!$D650)),IF(COUNTIFS(Consolidado!$AC$5:AC650,Consolidado!$AC650,Consolidado!$D$5:D650,"*"&amp;N$3&amp;"*")=1,1,0),0))</f>
        <v>0</v>
      </c>
      <c r="O650" s="0" t="n">
        <f aca="false">IF(OR(O$3="",Consolidado!$D650=""),0,IF(ISNUMBER(SEARCH(O$3,Consolidado!$D650)),IF(COUNTIFS(Consolidado!$AC$5:AC650,Consolidado!$AC650,Consolidado!$D$5:D650,"*"&amp;O$3&amp;"*")=1,1,0),0))</f>
        <v>0</v>
      </c>
      <c r="P650" s="0" t="n">
        <f aca="false">IF(OR(P$3="",Consolidado!$D650=""),0,IF(ISNUMBER(SEARCH(P$3,Consolidado!$D650)),IF(COUNTIFS(Consolidado!$AC$5:AC650,Consolidado!$AC650,Consolidado!$D$5:D650,"*"&amp;P$3&amp;"*")=1,1,0),0))</f>
        <v>0</v>
      </c>
      <c r="Q650" s="0" t="n">
        <f aca="false">IF(OR(Q$3="",Consolidado!$D650=""),0,IF(ISNUMBER(SEARCH(Q$3,Consolidado!$D650)),IF(COUNTIFS(Consolidado!$AC$5:AC650,Consolidado!$AC650,Consolidado!$D$5:D650,"*"&amp;Q$3&amp;"*")=1,1,0),0))</f>
        <v>0</v>
      </c>
      <c r="R650" s="0" t="n">
        <f aca="false">IF(OR(R$3="",Consolidado!$D650=""),0,IF(ISNUMBER(SEARCH(R$3,Consolidado!$D650)),IF(COUNTIFS(Consolidado!$AC$5:AC650,Consolidado!$AC650,Consolidado!$D$5:D650,"*"&amp;R$3&amp;"*")=1,1,0),0))</f>
        <v>0</v>
      </c>
      <c r="S650" s="0" t="n">
        <f aca="false">IF(OR(S$3="",Consolidado!$D650=""),0,IF(ISNUMBER(SEARCH(S$3,Consolidado!$D650)),IF(COUNTIFS(Consolidado!$AC$5:AC650,Consolidado!$AC650,Consolidado!$D$5:D650,"*"&amp;S$3&amp;"*")=1,1,0),0))</f>
        <v>0</v>
      </c>
      <c r="T650" s="0" t="n">
        <f aca="false">IF(OR(T$3="",Consolidado!$D650=""),0,IF(ISNUMBER(SEARCH(T$3,Consolidado!$D650)),IF(COUNTIFS(Consolidado!$AC$5:AC650,Consolidado!$AC650,Consolidado!$D$5:D650,"*"&amp;T$3&amp;"*")=1,1,0),0))</f>
        <v>0</v>
      </c>
      <c r="U650" s="0" t="n">
        <f aca="false">IF(OR(U$3="",Consolidado!$D650=""),0,IF(ISNUMBER(SEARCH(U$3,Consolidado!$D650)),IF(COUNTIFS(Consolidado!$AC$5:AC650,Consolidado!$AC650,Consolidado!$D$5:D650,"*"&amp;U$3&amp;"*")=1,1,0),0))</f>
        <v>0</v>
      </c>
      <c r="V650" s="0" t="n">
        <f aca="false">IF(OR(V$3="",Consolidado!$D650=""),0,IF(ISNUMBER(SEARCH(V$3,Consolidado!$D650)),IF(COUNTIFS(Consolidado!$AC$5:AC650,Consolidado!$AC650,Consolidado!$D$5:D650,"*"&amp;V$3&amp;"*")=1,1,0),0))</f>
        <v>0</v>
      </c>
      <c r="W650" s="0" t="n">
        <f aca="false">IF(OR(W$3="",Consolidado!$D650=""),0,IF(ISNUMBER(SEARCH(W$3,Consolidado!$D650)),IF(COUNTIFS(Consolidado!$AC$5:AC650,Consolidado!$AC650,Consolidado!$D$5:D650,"*"&amp;W$3&amp;"*")=1,1,0),0))</f>
        <v>0</v>
      </c>
      <c r="X650" s="0" t="n">
        <f aca="false">IF(OR(X$3="",Consolidado!$D650=""),0,IF(ISNUMBER(SEARCH(X$3,Consolidado!$D650)),IF(COUNTIFS(Consolidado!$AC$5:AC650,Consolidado!$AC650,Consolidado!$D$5:D650,"*"&amp;X$3&amp;"*")=1,1,0),0))</f>
        <v>0</v>
      </c>
      <c r="Y650" s="0" t="n">
        <f aca="false">IF(OR(Y$3="",Consolidado!$D650=""),0,IF(ISNUMBER(SEARCH(Y$3,Consolidado!$D650)),IF(COUNTIFS(Consolidado!$AC$5:AC650,Consolidado!$AC650,Consolidado!$D$5:D650,"*"&amp;Y$3&amp;"*")=1,1,0),0))</f>
        <v>0</v>
      </c>
      <c r="Z650" s="0" t="n">
        <f aca="false">IF(OR(Z$3="",Consolidado!$D650=""),0,IF(ISNUMBER(SEARCH(Z$3,Consolidado!$D650)),IF(COUNTIFS(Consolidado!$AC$5:AC650,Consolidado!$AC650,Consolidado!$D$5:D650,"*"&amp;Z$3&amp;"*")=1,1,0),0))</f>
        <v>0</v>
      </c>
      <c r="AA650" s="0" t="n">
        <f aca="false">IF(OR(AA$3="",Consolidado!$D650=""),0,IF(ISNUMBER(SEARCH(AA$3,Consolidado!$D650)),IF(COUNTIFS(Consolidado!$AC$5:AC650,Consolidado!$AC650,Consolidado!$D$5:D650,"*"&amp;AA$3&amp;"*")=1,1,0),0))</f>
        <v>0</v>
      </c>
      <c r="AB650" s="0" t="n">
        <f aca="false">IF(OR(AB$3="",Consolidado!$D650=""),0,IF(ISNUMBER(SEARCH(AB$3,Consolidado!$D650)),IF(COUNTIFS(Consolidado!$AC$5:AC650,Consolidado!$AC650,Consolidado!$D$5:D650,"*"&amp;AB$3&amp;"*")=1,1,0),0))</f>
        <v>0</v>
      </c>
      <c r="AC650" s="0" t="n">
        <f aca="false">IF(OR(AC$3="",Consolidado!$D650=""),0,IF(ISNUMBER(SEARCH(AC$3,Consolidado!$D650)),IF(COUNTIFS(Consolidado!$AC$5:AC650,Consolidado!$AC650,Consolidado!$D$5:D650,"*"&amp;AC$3&amp;"*")=1,1,0),0))</f>
        <v>0</v>
      </c>
      <c r="AD650" s="0" t="n">
        <f aca="false">IF(OR(AD$3="",Consolidado!$D650=""),0,IF(ISNUMBER(SEARCH(AD$3,Consolidado!$D650)),IF(COUNTIFS(Consolidado!$AC$5:AC650,Consolidado!$AC650,Consolidado!$D$5:D650,"*"&amp;AD$3&amp;"*")=1,1,0),0))</f>
        <v>0</v>
      </c>
      <c r="AE650" s="0" t="n">
        <f aca="false">IF(OR(AE$3="",Consolidado!$D650=""),0,IF(ISNUMBER(SEARCH(AE$3,Consolidado!$D650)),IF(COUNTIFS(Consolidado!$AC$5:AC650,Consolidado!$AC650,Consolidado!$D$5:D650,"*"&amp;AE$3&amp;"*")=1,1,0),0))</f>
        <v>0</v>
      </c>
      <c r="AF650" s="0" t="n">
        <f aca="false">IF(OR(AF$3="",Consolidado!$D650=""),0,IF(ISNUMBER(SEARCH(AF$3,Consolidado!$D650)),IF(COUNTIFS(Consolidado!$AC$5:AC650,Consolidado!$AC650,Consolidado!$D$5:D650,"*"&amp;AF$3&amp;"*")=1,1,0),0))</f>
        <v>0</v>
      </c>
      <c r="AG650" s="0" t="n">
        <f aca="false">IF(OR(AG$3="",Consolidado!$D650=""),0,IF(ISNUMBER(SEARCH(AG$3,Consolidado!$D650)),IF(COUNTIFS(Consolidado!$AC$5:AC650,Consolidado!$AC650,Consolidado!$D$5:D650,"*"&amp;AG$3&amp;"*")=1,1,0),0))</f>
        <v>0</v>
      </c>
      <c r="AH650" s="0" t="n">
        <f aca="false">IF(OR(AH$3="",Consolidado!$D650=""),0,IF(ISNUMBER(SEARCH(AH$3,Consolidado!$D650)),IF(COUNTIFS(Consolidado!$AC$5:AC650,Consolidado!$AC650,Consolidado!$D$5:D650,"*"&amp;AH$3&amp;"*")=1,1,0),0))</f>
        <v>0</v>
      </c>
      <c r="AI650" s="0" t="n">
        <f aca="false">IF(OR(AI$3="",Consolidado!$D650=""),0,IF(ISNUMBER(SEARCH(AI$3,Consolidado!$D650)),IF(COUNTIFS(Consolidado!$AC$5:AC650,Consolidado!$AC650,Consolidado!$D$5:D650,"*"&amp;AI$3&amp;"*")=1,1,0),0))</f>
        <v>0</v>
      </c>
      <c r="AJ650" s="0" t="n">
        <f aca="false">IF(OR(AJ$3="",Consolidado!$D650=""),0,IF(ISNUMBER(SEARCH(AJ$3,Consolidado!$D650)),IF(COUNTIFS(Consolidado!$AC$5:AC650,Consolidado!$AC650,Consolidado!$D$5:D650,"*"&amp;AJ$3&amp;"*")=1,1,0),0))</f>
        <v>0</v>
      </c>
      <c r="AK650" s="0" t="n">
        <f aca="false">IF(OR(AK$3="",Consolidado!$D650=""),0,IF(ISNUMBER(SEARCH(AK$3,Consolidado!$D650)),IF(COUNTIFS(Consolidado!$AC$5:AC650,Consolidado!$AC650,Consolidado!$D$5:D650,"*"&amp;AK$3&amp;"*")=1,1,0),0))</f>
        <v>0</v>
      </c>
      <c r="AL650" s="0" t="n">
        <f aca="false">IF(OR(AL$3="",Consolidado!$D650=""),0,IF(ISNUMBER(SEARCH(AL$3,Consolidado!$D650)),IF(COUNTIFS(Consolidado!$AC$5:AC650,Consolidado!$AC650,Consolidado!$D$5:D650,"*"&amp;AL$3&amp;"*")=1,1,0),0))</f>
        <v>0</v>
      </c>
      <c r="AM650" s="0" t="n">
        <f aca="false">IF(OR(AM$3="",Consolidado!$D650=""),0,IF(ISNUMBER(SEARCH(AM$3,Consolidado!$D650)),IF(COUNTIFS(Consolidado!$AC$5:AC650,Consolidado!$AC650,Consolidado!$D$5:D650,"*"&amp;AM$3&amp;"*")=1,1,0),0))</f>
        <v>0</v>
      </c>
      <c r="AN650" s="0" t="n">
        <f aca="false">IF(OR(AN$3="",Consolidado!$D650=""),0,IF(ISNUMBER(SEARCH(AN$3,Consolidado!$D650)),IF(COUNTIFS(Consolidado!$AC$5:AC650,Consolidado!$AC650,Consolidado!$D$5:D650,"*"&amp;AN$3&amp;"*")=1,1,0),0))</f>
        <v>0</v>
      </c>
      <c r="AO650" s="0" t="n">
        <f aca="false">IF(OR(AO$3="",Consolidado!$D650=""),0,IF(ISNUMBER(SEARCH(AO$3,Consolidado!$D650)),IF(COUNTIFS(Consolidado!$AC$5:AC650,Consolidado!$AC650,Consolidado!$D$5:D650,"*"&amp;AO$3&amp;"*")=1,1,0),0))</f>
        <v>0</v>
      </c>
    </row>
    <row r="651" customFormat="false" ht="15" hidden="false" customHeight="false" outlineLevel="0" collapsed="false">
      <c r="B651" s="0" t="n">
        <f aca="false">IF(OR(B$3="",Consolidado!$D651=""),0,IF(ISNUMBER(SEARCH(B$3,Consolidado!$D651)),IF(COUNTIFS(Consolidado!$AC$5:AC651,Consolidado!$AC651,Consolidado!$D$5:D651,"*"&amp;B$3&amp;"*")=1,1,0),0))</f>
        <v>0</v>
      </c>
      <c r="C651" s="0" t="n">
        <f aca="false">IF(OR(C$3="",Consolidado!$D651=""),0,IF(ISNUMBER(SEARCH(C$3,Consolidado!$D651)),IF(COUNTIFS(Consolidado!$AC$5:AC651,Consolidado!$AC651,Consolidado!$D$5:D651,"*"&amp;C$3&amp;"*")=1,1,0),0))</f>
        <v>0</v>
      </c>
      <c r="D651" s="0" t="n">
        <f aca="false">IF(OR(D$3="",Consolidado!$D651=""),0,IF(ISNUMBER(SEARCH(D$3,Consolidado!$D651)),IF(COUNTIFS(Consolidado!$AC$5:AC651,Consolidado!$AC651,Consolidado!$D$5:D651,"*"&amp;D$3&amp;"*")=1,1,0),0))</f>
        <v>0</v>
      </c>
      <c r="E651" s="0" t="n">
        <f aca="false">IF(OR(E$3="",Consolidado!$D651=""),0,IF(ISNUMBER(SEARCH(E$3,Consolidado!$D651)),IF(COUNTIFS(Consolidado!$AC$5:AC651,Consolidado!$AC651,Consolidado!$D$5:D651,"*"&amp;E$3&amp;"*")=1,1,0),0))</f>
        <v>0</v>
      </c>
      <c r="F651" s="0" t="n">
        <f aca="false">IF(OR(F$3="",Consolidado!$D651=""),0,IF(ISNUMBER(SEARCH(F$3,Consolidado!$D651)),IF(COUNTIFS(Consolidado!$AC$5:AC651,Consolidado!$AC651,Consolidado!$D$5:D651,"*"&amp;F$3&amp;"*")=1,1,0),0))</f>
        <v>0</v>
      </c>
      <c r="G651" s="0" t="n">
        <f aca="false">IF(OR(G$3="",Consolidado!$D651=""),0,IF(ISNUMBER(SEARCH(G$3,Consolidado!$D651)),IF(COUNTIFS(Consolidado!$AC$5:AC651,Consolidado!$AC651,Consolidado!$D$5:D651,"*"&amp;G$3&amp;"*")=1,1,0),0))</f>
        <v>0</v>
      </c>
      <c r="H651" s="0" t="n">
        <f aca="false">IF(OR(H$3="",Consolidado!$D651=""),0,IF(ISNUMBER(SEARCH(H$3,Consolidado!$D651)),IF(COUNTIFS(Consolidado!$AC$5:AC651,Consolidado!$AC651,Consolidado!$D$5:D651,"*"&amp;H$3&amp;"*")=1,1,0),0))</f>
        <v>0</v>
      </c>
      <c r="I651" s="0" t="n">
        <f aca="false">IF(OR(I$3="",Consolidado!$D651=""),0,IF(ISNUMBER(SEARCH(I$3,Consolidado!$D651)),IF(COUNTIFS(Consolidado!$AC$5:AC651,Consolidado!$AC651,Consolidado!$D$5:D651,"*"&amp;I$3&amp;"*")=1,1,0),0))</f>
        <v>0</v>
      </c>
      <c r="J651" s="0" t="n">
        <f aca="false">IF(OR(J$3="",Consolidado!$D651=""),0,IF(ISNUMBER(SEARCH(J$3,Consolidado!$D651)),IF(COUNTIFS(Consolidado!$AC$5:AC651,Consolidado!$AC651,Consolidado!$D$5:D651,"*"&amp;J$3&amp;"*")=1,1,0),0))</f>
        <v>0</v>
      </c>
      <c r="K651" s="0" t="n">
        <f aca="false">IF(OR(K$3="",Consolidado!$D651=""),0,IF(ISNUMBER(SEARCH(K$3,Consolidado!$D651)),IF(COUNTIFS(Consolidado!$AC$5:AC651,Consolidado!$AC651,Consolidado!$D$5:D651,"*"&amp;K$3&amp;"*")=1,1,0),0))</f>
        <v>0</v>
      </c>
      <c r="L651" s="0" t="n">
        <f aca="false">IF(OR(L$3="",Consolidado!$D651=""),0,IF(ISNUMBER(SEARCH(L$3,Consolidado!$D651)),IF(COUNTIFS(Consolidado!$AC$5:AC651,Consolidado!$AC651,Consolidado!$D$5:D651,"*"&amp;L$3&amp;"*")=1,1,0),0))</f>
        <v>0</v>
      </c>
      <c r="M651" s="0" t="n">
        <f aca="false">IF(OR(M$3="",Consolidado!$D651=""),0,IF(ISNUMBER(SEARCH(M$3,Consolidado!$D651)),IF(COUNTIFS(Consolidado!$AC$5:AC651,Consolidado!$AC651,Consolidado!$D$5:D651,"*"&amp;M$3&amp;"*")=1,1,0),0))</f>
        <v>0</v>
      </c>
      <c r="N651" s="0" t="n">
        <f aca="false">IF(OR(N$3="",Consolidado!$D651=""),0,IF(ISNUMBER(SEARCH(N$3,Consolidado!$D651)),IF(COUNTIFS(Consolidado!$AC$5:AC651,Consolidado!$AC651,Consolidado!$D$5:D651,"*"&amp;N$3&amp;"*")=1,1,0),0))</f>
        <v>0</v>
      </c>
      <c r="O651" s="0" t="n">
        <f aca="false">IF(OR(O$3="",Consolidado!$D651=""),0,IF(ISNUMBER(SEARCH(O$3,Consolidado!$D651)),IF(COUNTIFS(Consolidado!$AC$5:AC651,Consolidado!$AC651,Consolidado!$D$5:D651,"*"&amp;O$3&amp;"*")=1,1,0),0))</f>
        <v>0</v>
      </c>
      <c r="P651" s="0" t="n">
        <f aca="false">IF(OR(P$3="",Consolidado!$D651=""),0,IF(ISNUMBER(SEARCH(P$3,Consolidado!$D651)),IF(COUNTIFS(Consolidado!$AC$5:AC651,Consolidado!$AC651,Consolidado!$D$5:D651,"*"&amp;P$3&amp;"*")=1,1,0),0))</f>
        <v>0</v>
      </c>
      <c r="Q651" s="0" t="n">
        <f aca="false">IF(OR(Q$3="",Consolidado!$D651=""),0,IF(ISNUMBER(SEARCH(Q$3,Consolidado!$D651)),IF(COUNTIFS(Consolidado!$AC$5:AC651,Consolidado!$AC651,Consolidado!$D$5:D651,"*"&amp;Q$3&amp;"*")=1,1,0),0))</f>
        <v>0</v>
      </c>
      <c r="R651" s="0" t="n">
        <f aca="false">IF(OR(R$3="",Consolidado!$D651=""),0,IF(ISNUMBER(SEARCH(R$3,Consolidado!$D651)),IF(COUNTIFS(Consolidado!$AC$5:AC651,Consolidado!$AC651,Consolidado!$D$5:D651,"*"&amp;R$3&amp;"*")=1,1,0),0))</f>
        <v>0</v>
      </c>
      <c r="S651" s="0" t="n">
        <f aca="false">IF(OR(S$3="",Consolidado!$D651=""),0,IF(ISNUMBER(SEARCH(S$3,Consolidado!$D651)),IF(COUNTIFS(Consolidado!$AC$5:AC651,Consolidado!$AC651,Consolidado!$D$5:D651,"*"&amp;S$3&amp;"*")=1,1,0),0))</f>
        <v>0</v>
      </c>
      <c r="T651" s="0" t="n">
        <f aca="false">IF(OR(T$3="",Consolidado!$D651=""),0,IF(ISNUMBER(SEARCH(T$3,Consolidado!$D651)),IF(COUNTIFS(Consolidado!$AC$5:AC651,Consolidado!$AC651,Consolidado!$D$5:D651,"*"&amp;T$3&amp;"*")=1,1,0),0))</f>
        <v>0</v>
      </c>
      <c r="U651" s="0" t="n">
        <f aca="false">IF(OR(U$3="",Consolidado!$D651=""),0,IF(ISNUMBER(SEARCH(U$3,Consolidado!$D651)),IF(COUNTIFS(Consolidado!$AC$5:AC651,Consolidado!$AC651,Consolidado!$D$5:D651,"*"&amp;U$3&amp;"*")=1,1,0),0))</f>
        <v>0</v>
      </c>
      <c r="V651" s="0" t="n">
        <f aca="false">IF(OR(V$3="",Consolidado!$D651=""),0,IF(ISNUMBER(SEARCH(V$3,Consolidado!$D651)),IF(COUNTIFS(Consolidado!$AC$5:AC651,Consolidado!$AC651,Consolidado!$D$5:D651,"*"&amp;V$3&amp;"*")=1,1,0),0))</f>
        <v>0</v>
      </c>
      <c r="W651" s="0" t="n">
        <f aca="false">IF(OR(W$3="",Consolidado!$D651=""),0,IF(ISNUMBER(SEARCH(W$3,Consolidado!$D651)),IF(COUNTIFS(Consolidado!$AC$5:AC651,Consolidado!$AC651,Consolidado!$D$5:D651,"*"&amp;W$3&amp;"*")=1,1,0),0))</f>
        <v>0</v>
      </c>
      <c r="X651" s="0" t="n">
        <f aca="false">IF(OR(X$3="",Consolidado!$D651=""),0,IF(ISNUMBER(SEARCH(X$3,Consolidado!$D651)),IF(COUNTIFS(Consolidado!$AC$5:AC651,Consolidado!$AC651,Consolidado!$D$5:D651,"*"&amp;X$3&amp;"*")=1,1,0),0))</f>
        <v>0</v>
      </c>
      <c r="Y651" s="0" t="n">
        <f aca="false">IF(OR(Y$3="",Consolidado!$D651=""),0,IF(ISNUMBER(SEARCH(Y$3,Consolidado!$D651)),IF(COUNTIFS(Consolidado!$AC$5:AC651,Consolidado!$AC651,Consolidado!$D$5:D651,"*"&amp;Y$3&amp;"*")=1,1,0),0))</f>
        <v>0</v>
      </c>
      <c r="Z651" s="0" t="n">
        <f aca="false">IF(OR(Z$3="",Consolidado!$D651=""),0,IF(ISNUMBER(SEARCH(Z$3,Consolidado!$D651)),IF(COUNTIFS(Consolidado!$AC$5:AC651,Consolidado!$AC651,Consolidado!$D$5:D651,"*"&amp;Z$3&amp;"*")=1,1,0),0))</f>
        <v>0</v>
      </c>
      <c r="AA651" s="0" t="n">
        <f aca="false">IF(OR(AA$3="",Consolidado!$D651=""),0,IF(ISNUMBER(SEARCH(AA$3,Consolidado!$D651)),IF(COUNTIFS(Consolidado!$AC$5:AC651,Consolidado!$AC651,Consolidado!$D$5:D651,"*"&amp;AA$3&amp;"*")=1,1,0),0))</f>
        <v>0</v>
      </c>
      <c r="AB651" s="0" t="n">
        <f aca="false">IF(OR(AB$3="",Consolidado!$D651=""),0,IF(ISNUMBER(SEARCH(AB$3,Consolidado!$D651)),IF(COUNTIFS(Consolidado!$AC$5:AC651,Consolidado!$AC651,Consolidado!$D$5:D651,"*"&amp;AB$3&amp;"*")=1,1,0),0))</f>
        <v>0</v>
      </c>
      <c r="AC651" s="0" t="n">
        <f aca="false">IF(OR(AC$3="",Consolidado!$D651=""),0,IF(ISNUMBER(SEARCH(AC$3,Consolidado!$D651)),IF(COUNTIFS(Consolidado!$AC$5:AC651,Consolidado!$AC651,Consolidado!$D$5:D651,"*"&amp;AC$3&amp;"*")=1,1,0),0))</f>
        <v>0</v>
      </c>
      <c r="AD651" s="0" t="n">
        <f aca="false">IF(OR(AD$3="",Consolidado!$D651=""),0,IF(ISNUMBER(SEARCH(AD$3,Consolidado!$D651)),IF(COUNTIFS(Consolidado!$AC$5:AC651,Consolidado!$AC651,Consolidado!$D$5:D651,"*"&amp;AD$3&amp;"*")=1,1,0),0))</f>
        <v>0</v>
      </c>
      <c r="AE651" s="0" t="n">
        <f aca="false">IF(OR(AE$3="",Consolidado!$D651=""),0,IF(ISNUMBER(SEARCH(AE$3,Consolidado!$D651)),IF(COUNTIFS(Consolidado!$AC$5:AC651,Consolidado!$AC651,Consolidado!$D$5:D651,"*"&amp;AE$3&amp;"*")=1,1,0),0))</f>
        <v>0</v>
      </c>
      <c r="AF651" s="0" t="n">
        <f aca="false">IF(OR(AF$3="",Consolidado!$D651=""),0,IF(ISNUMBER(SEARCH(AF$3,Consolidado!$D651)),IF(COUNTIFS(Consolidado!$AC$5:AC651,Consolidado!$AC651,Consolidado!$D$5:D651,"*"&amp;AF$3&amp;"*")=1,1,0),0))</f>
        <v>0</v>
      </c>
      <c r="AG651" s="0" t="n">
        <f aca="false">IF(OR(AG$3="",Consolidado!$D651=""),0,IF(ISNUMBER(SEARCH(AG$3,Consolidado!$D651)),IF(COUNTIFS(Consolidado!$AC$5:AC651,Consolidado!$AC651,Consolidado!$D$5:D651,"*"&amp;AG$3&amp;"*")=1,1,0),0))</f>
        <v>0</v>
      </c>
      <c r="AH651" s="0" t="n">
        <f aca="false">IF(OR(AH$3="",Consolidado!$D651=""),0,IF(ISNUMBER(SEARCH(AH$3,Consolidado!$D651)),IF(COUNTIFS(Consolidado!$AC$5:AC651,Consolidado!$AC651,Consolidado!$D$5:D651,"*"&amp;AH$3&amp;"*")=1,1,0),0))</f>
        <v>0</v>
      </c>
      <c r="AI651" s="0" t="n">
        <f aca="false">IF(OR(AI$3="",Consolidado!$D651=""),0,IF(ISNUMBER(SEARCH(AI$3,Consolidado!$D651)),IF(COUNTIFS(Consolidado!$AC$5:AC651,Consolidado!$AC651,Consolidado!$D$5:D651,"*"&amp;AI$3&amp;"*")=1,1,0),0))</f>
        <v>0</v>
      </c>
      <c r="AJ651" s="0" t="n">
        <f aca="false">IF(OR(AJ$3="",Consolidado!$D651=""),0,IF(ISNUMBER(SEARCH(AJ$3,Consolidado!$D651)),IF(COUNTIFS(Consolidado!$AC$5:AC651,Consolidado!$AC651,Consolidado!$D$5:D651,"*"&amp;AJ$3&amp;"*")=1,1,0),0))</f>
        <v>0</v>
      </c>
      <c r="AK651" s="0" t="n">
        <f aca="false">IF(OR(AK$3="",Consolidado!$D651=""),0,IF(ISNUMBER(SEARCH(AK$3,Consolidado!$D651)),IF(COUNTIFS(Consolidado!$AC$5:AC651,Consolidado!$AC651,Consolidado!$D$5:D651,"*"&amp;AK$3&amp;"*")=1,1,0),0))</f>
        <v>0</v>
      </c>
      <c r="AL651" s="0" t="n">
        <f aca="false">IF(OR(AL$3="",Consolidado!$D651=""),0,IF(ISNUMBER(SEARCH(AL$3,Consolidado!$D651)),IF(COUNTIFS(Consolidado!$AC$5:AC651,Consolidado!$AC651,Consolidado!$D$5:D651,"*"&amp;AL$3&amp;"*")=1,1,0),0))</f>
        <v>0</v>
      </c>
      <c r="AM651" s="0" t="n">
        <f aca="false">IF(OR(AM$3="",Consolidado!$D651=""),0,IF(ISNUMBER(SEARCH(AM$3,Consolidado!$D651)),IF(COUNTIFS(Consolidado!$AC$5:AC651,Consolidado!$AC651,Consolidado!$D$5:D651,"*"&amp;AM$3&amp;"*")=1,1,0),0))</f>
        <v>0</v>
      </c>
      <c r="AN651" s="0" t="n">
        <f aca="false">IF(OR(AN$3="",Consolidado!$D651=""),0,IF(ISNUMBER(SEARCH(AN$3,Consolidado!$D651)),IF(COUNTIFS(Consolidado!$AC$5:AC651,Consolidado!$AC651,Consolidado!$D$5:D651,"*"&amp;AN$3&amp;"*")=1,1,0),0))</f>
        <v>0</v>
      </c>
      <c r="AO651" s="0" t="n">
        <f aca="false">IF(OR(AO$3="",Consolidado!$D651=""),0,IF(ISNUMBER(SEARCH(AO$3,Consolidado!$D651)),IF(COUNTIFS(Consolidado!$AC$5:AC651,Consolidado!$AC651,Consolidado!$D$5:D651,"*"&amp;AO$3&amp;"*")=1,1,0),0))</f>
        <v>0</v>
      </c>
    </row>
    <row r="652" customFormat="false" ht="15" hidden="false" customHeight="false" outlineLevel="0" collapsed="false">
      <c r="B652" s="0" t="n">
        <f aca="false">IF(OR(B$3="",Consolidado!$D652=""),0,IF(ISNUMBER(SEARCH(B$3,Consolidado!$D652)),IF(COUNTIFS(Consolidado!$AC$5:AC652,Consolidado!$AC652,Consolidado!$D$5:D652,"*"&amp;B$3&amp;"*")=1,1,0),0))</f>
        <v>0</v>
      </c>
      <c r="C652" s="0" t="n">
        <f aca="false">IF(OR(C$3="",Consolidado!$D652=""),0,IF(ISNUMBER(SEARCH(C$3,Consolidado!$D652)),IF(COUNTIFS(Consolidado!$AC$5:AC652,Consolidado!$AC652,Consolidado!$D$5:D652,"*"&amp;C$3&amp;"*")=1,1,0),0))</f>
        <v>0</v>
      </c>
      <c r="D652" s="0" t="n">
        <f aca="false">IF(OR(D$3="",Consolidado!$D652=""),0,IF(ISNUMBER(SEARCH(D$3,Consolidado!$D652)),IF(COUNTIFS(Consolidado!$AC$5:AC652,Consolidado!$AC652,Consolidado!$D$5:D652,"*"&amp;D$3&amp;"*")=1,1,0),0))</f>
        <v>0</v>
      </c>
      <c r="E652" s="0" t="n">
        <f aca="false">IF(OR(E$3="",Consolidado!$D652=""),0,IF(ISNUMBER(SEARCH(E$3,Consolidado!$D652)),IF(COUNTIFS(Consolidado!$AC$5:AC652,Consolidado!$AC652,Consolidado!$D$5:D652,"*"&amp;E$3&amp;"*")=1,1,0),0))</f>
        <v>0</v>
      </c>
      <c r="F652" s="0" t="n">
        <f aca="false">IF(OR(F$3="",Consolidado!$D652=""),0,IF(ISNUMBER(SEARCH(F$3,Consolidado!$D652)),IF(COUNTIFS(Consolidado!$AC$5:AC652,Consolidado!$AC652,Consolidado!$D$5:D652,"*"&amp;F$3&amp;"*")=1,1,0),0))</f>
        <v>0</v>
      </c>
      <c r="G652" s="0" t="n">
        <f aca="false">IF(OR(G$3="",Consolidado!$D652=""),0,IF(ISNUMBER(SEARCH(G$3,Consolidado!$D652)),IF(COUNTIFS(Consolidado!$AC$5:AC652,Consolidado!$AC652,Consolidado!$D$5:D652,"*"&amp;G$3&amp;"*")=1,1,0),0))</f>
        <v>0</v>
      </c>
      <c r="H652" s="0" t="n">
        <f aca="false">IF(OR(H$3="",Consolidado!$D652=""),0,IF(ISNUMBER(SEARCH(H$3,Consolidado!$D652)),IF(COUNTIFS(Consolidado!$AC$5:AC652,Consolidado!$AC652,Consolidado!$D$5:D652,"*"&amp;H$3&amp;"*")=1,1,0),0))</f>
        <v>0</v>
      </c>
      <c r="I652" s="0" t="n">
        <f aca="false">IF(OR(I$3="",Consolidado!$D652=""),0,IF(ISNUMBER(SEARCH(I$3,Consolidado!$D652)),IF(COUNTIFS(Consolidado!$AC$5:AC652,Consolidado!$AC652,Consolidado!$D$5:D652,"*"&amp;I$3&amp;"*")=1,1,0),0))</f>
        <v>0</v>
      </c>
      <c r="J652" s="0" t="n">
        <f aca="false">IF(OR(J$3="",Consolidado!$D652=""),0,IF(ISNUMBER(SEARCH(J$3,Consolidado!$D652)),IF(COUNTIFS(Consolidado!$AC$5:AC652,Consolidado!$AC652,Consolidado!$D$5:D652,"*"&amp;J$3&amp;"*")=1,1,0),0))</f>
        <v>0</v>
      </c>
      <c r="K652" s="0" t="n">
        <f aca="false">IF(OR(K$3="",Consolidado!$D652=""),0,IF(ISNUMBER(SEARCH(K$3,Consolidado!$D652)),IF(COUNTIFS(Consolidado!$AC$5:AC652,Consolidado!$AC652,Consolidado!$D$5:D652,"*"&amp;K$3&amp;"*")=1,1,0),0))</f>
        <v>0</v>
      </c>
      <c r="L652" s="0" t="n">
        <f aca="false">IF(OR(L$3="",Consolidado!$D652=""),0,IF(ISNUMBER(SEARCH(L$3,Consolidado!$D652)),IF(COUNTIFS(Consolidado!$AC$5:AC652,Consolidado!$AC652,Consolidado!$D$5:D652,"*"&amp;L$3&amp;"*")=1,1,0),0))</f>
        <v>0</v>
      </c>
      <c r="M652" s="0" t="n">
        <f aca="false">IF(OR(M$3="",Consolidado!$D652=""),0,IF(ISNUMBER(SEARCH(M$3,Consolidado!$D652)),IF(COUNTIFS(Consolidado!$AC$5:AC652,Consolidado!$AC652,Consolidado!$D$5:D652,"*"&amp;M$3&amp;"*")=1,1,0),0))</f>
        <v>0</v>
      </c>
      <c r="N652" s="0" t="n">
        <f aca="false">IF(OR(N$3="",Consolidado!$D652=""),0,IF(ISNUMBER(SEARCH(N$3,Consolidado!$D652)),IF(COUNTIFS(Consolidado!$AC$5:AC652,Consolidado!$AC652,Consolidado!$D$5:D652,"*"&amp;N$3&amp;"*")=1,1,0),0))</f>
        <v>0</v>
      </c>
      <c r="O652" s="0" t="n">
        <f aca="false">IF(OR(O$3="",Consolidado!$D652=""),0,IF(ISNUMBER(SEARCH(O$3,Consolidado!$D652)),IF(COUNTIFS(Consolidado!$AC$5:AC652,Consolidado!$AC652,Consolidado!$D$5:D652,"*"&amp;O$3&amp;"*")=1,1,0),0))</f>
        <v>0</v>
      </c>
      <c r="P652" s="0" t="n">
        <f aca="false">IF(OR(P$3="",Consolidado!$D652=""),0,IF(ISNUMBER(SEARCH(P$3,Consolidado!$D652)),IF(COUNTIFS(Consolidado!$AC$5:AC652,Consolidado!$AC652,Consolidado!$D$5:D652,"*"&amp;P$3&amp;"*")=1,1,0),0))</f>
        <v>0</v>
      </c>
      <c r="Q652" s="0" t="n">
        <f aca="false">IF(OR(Q$3="",Consolidado!$D652=""),0,IF(ISNUMBER(SEARCH(Q$3,Consolidado!$D652)),IF(COUNTIFS(Consolidado!$AC$5:AC652,Consolidado!$AC652,Consolidado!$D$5:D652,"*"&amp;Q$3&amp;"*")=1,1,0),0))</f>
        <v>0</v>
      </c>
      <c r="R652" s="0" t="n">
        <f aca="false">IF(OR(R$3="",Consolidado!$D652=""),0,IF(ISNUMBER(SEARCH(R$3,Consolidado!$D652)),IF(COUNTIFS(Consolidado!$AC$5:AC652,Consolidado!$AC652,Consolidado!$D$5:D652,"*"&amp;R$3&amp;"*")=1,1,0),0))</f>
        <v>0</v>
      </c>
      <c r="S652" s="0" t="n">
        <f aca="false">IF(OR(S$3="",Consolidado!$D652=""),0,IF(ISNUMBER(SEARCH(S$3,Consolidado!$D652)),IF(COUNTIFS(Consolidado!$AC$5:AC652,Consolidado!$AC652,Consolidado!$D$5:D652,"*"&amp;S$3&amp;"*")=1,1,0),0))</f>
        <v>0</v>
      </c>
      <c r="T652" s="0" t="n">
        <f aca="false">IF(OR(T$3="",Consolidado!$D652=""),0,IF(ISNUMBER(SEARCH(T$3,Consolidado!$D652)),IF(COUNTIFS(Consolidado!$AC$5:AC652,Consolidado!$AC652,Consolidado!$D$5:D652,"*"&amp;T$3&amp;"*")=1,1,0),0))</f>
        <v>0</v>
      </c>
      <c r="U652" s="0" t="n">
        <f aca="false">IF(OR(U$3="",Consolidado!$D652=""),0,IF(ISNUMBER(SEARCH(U$3,Consolidado!$D652)),IF(COUNTIFS(Consolidado!$AC$5:AC652,Consolidado!$AC652,Consolidado!$D$5:D652,"*"&amp;U$3&amp;"*")=1,1,0),0))</f>
        <v>0</v>
      </c>
      <c r="V652" s="0" t="n">
        <f aca="false">IF(OR(V$3="",Consolidado!$D652=""),0,IF(ISNUMBER(SEARCH(V$3,Consolidado!$D652)),IF(COUNTIFS(Consolidado!$AC$5:AC652,Consolidado!$AC652,Consolidado!$D$5:D652,"*"&amp;V$3&amp;"*")=1,1,0),0))</f>
        <v>0</v>
      </c>
      <c r="W652" s="0" t="n">
        <f aca="false">IF(OR(W$3="",Consolidado!$D652=""),0,IF(ISNUMBER(SEARCH(W$3,Consolidado!$D652)),IF(COUNTIFS(Consolidado!$AC$5:AC652,Consolidado!$AC652,Consolidado!$D$5:D652,"*"&amp;W$3&amp;"*")=1,1,0),0))</f>
        <v>0</v>
      </c>
      <c r="X652" s="0" t="n">
        <f aca="false">IF(OR(X$3="",Consolidado!$D652=""),0,IF(ISNUMBER(SEARCH(X$3,Consolidado!$D652)),IF(COUNTIFS(Consolidado!$AC$5:AC652,Consolidado!$AC652,Consolidado!$D$5:D652,"*"&amp;X$3&amp;"*")=1,1,0),0))</f>
        <v>0</v>
      </c>
      <c r="Y652" s="0" t="n">
        <f aca="false">IF(OR(Y$3="",Consolidado!$D652=""),0,IF(ISNUMBER(SEARCH(Y$3,Consolidado!$D652)),IF(COUNTIFS(Consolidado!$AC$5:AC652,Consolidado!$AC652,Consolidado!$D$5:D652,"*"&amp;Y$3&amp;"*")=1,1,0),0))</f>
        <v>0</v>
      </c>
      <c r="Z652" s="0" t="n">
        <f aca="false">IF(OR(Z$3="",Consolidado!$D652=""),0,IF(ISNUMBER(SEARCH(Z$3,Consolidado!$D652)),IF(COUNTIFS(Consolidado!$AC$5:AC652,Consolidado!$AC652,Consolidado!$D$5:D652,"*"&amp;Z$3&amp;"*")=1,1,0),0))</f>
        <v>0</v>
      </c>
      <c r="AA652" s="0" t="n">
        <f aca="false">IF(OR(AA$3="",Consolidado!$D652=""),0,IF(ISNUMBER(SEARCH(AA$3,Consolidado!$D652)),IF(COUNTIFS(Consolidado!$AC$5:AC652,Consolidado!$AC652,Consolidado!$D$5:D652,"*"&amp;AA$3&amp;"*")=1,1,0),0))</f>
        <v>0</v>
      </c>
      <c r="AB652" s="0" t="n">
        <f aca="false">IF(OR(AB$3="",Consolidado!$D652=""),0,IF(ISNUMBER(SEARCH(AB$3,Consolidado!$D652)),IF(COUNTIFS(Consolidado!$AC$5:AC652,Consolidado!$AC652,Consolidado!$D$5:D652,"*"&amp;AB$3&amp;"*")=1,1,0),0))</f>
        <v>0</v>
      </c>
      <c r="AC652" s="0" t="n">
        <f aca="false">IF(OR(AC$3="",Consolidado!$D652=""),0,IF(ISNUMBER(SEARCH(AC$3,Consolidado!$D652)),IF(COUNTIFS(Consolidado!$AC$5:AC652,Consolidado!$AC652,Consolidado!$D$5:D652,"*"&amp;AC$3&amp;"*")=1,1,0),0))</f>
        <v>0</v>
      </c>
      <c r="AD652" s="0" t="n">
        <f aca="false">IF(OR(AD$3="",Consolidado!$D652=""),0,IF(ISNUMBER(SEARCH(AD$3,Consolidado!$D652)),IF(COUNTIFS(Consolidado!$AC$5:AC652,Consolidado!$AC652,Consolidado!$D$5:D652,"*"&amp;AD$3&amp;"*")=1,1,0),0))</f>
        <v>0</v>
      </c>
      <c r="AE652" s="0" t="n">
        <f aca="false">IF(OR(AE$3="",Consolidado!$D652=""),0,IF(ISNUMBER(SEARCH(AE$3,Consolidado!$D652)),IF(COUNTIFS(Consolidado!$AC$5:AC652,Consolidado!$AC652,Consolidado!$D$5:D652,"*"&amp;AE$3&amp;"*")=1,1,0),0))</f>
        <v>0</v>
      </c>
      <c r="AF652" s="0" t="n">
        <f aca="false">IF(OR(AF$3="",Consolidado!$D652=""),0,IF(ISNUMBER(SEARCH(AF$3,Consolidado!$D652)),IF(COUNTIFS(Consolidado!$AC$5:AC652,Consolidado!$AC652,Consolidado!$D$5:D652,"*"&amp;AF$3&amp;"*")=1,1,0),0))</f>
        <v>0</v>
      </c>
      <c r="AG652" s="0" t="n">
        <f aca="false">IF(OR(AG$3="",Consolidado!$D652=""),0,IF(ISNUMBER(SEARCH(AG$3,Consolidado!$D652)),IF(COUNTIFS(Consolidado!$AC$5:AC652,Consolidado!$AC652,Consolidado!$D$5:D652,"*"&amp;AG$3&amp;"*")=1,1,0),0))</f>
        <v>0</v>
      </c>
      <c r="AH652" s="0" t="n">
        <f aca="false">IF(OR(AH$3="",Consolidado!$D652=""),0,IF(ISNUMBER(SEARCH(AH$3,Consolidado!$D652)),IF(COUNTIFS(Consolidado!$AC$5:AC652,Consolidado!$AC652,Consolidado!$D$5:D652,"*"&amp;AH$3&amp;"*")=1,1,0),0))</f>
        <v>0</v>
      </c>
      <c r="AI652" s="0" t="n">
        <f aca="false">IF(OR(AI$3="",Consolidado!$D652=""),0,IF(ISNUMBER(SEARCH(AI$3,Consolidado!$D652)),IF(COUNTIFS(Consolidado!$AC$5:AC652,Consolidado!$AC652,Consolidado!$D$5:D652,"*"&amp;AI$3&amp;"*")=1,1,0),0))</f>
        <v>0</v>
      </c>
      <c r="AJ652" s="0" t="n">
        <f aca="false">IF(OR(AJ$3="",Consolidado!$D652=""),0,IF(ISNUMBER(SEARCH(AJ$3,Consolidado!$D652)),IF(COUNTIFS(Consolidado!$AC$5:AC652,Consolidado!$AC652,Consolidado!$D$5:D652,"*"&amp;AJ$3&amp;"*")=1,1,0),0))</f>
        <v>0</v>
      </c>
      <c r="AK652" s="0" t="n">
        <f aca="false">IF(OR(AK$3="",Consolidado!$D652=""),0,IF(ISNUMBER(SEARCH(AK$3,Consolidado!$D652)),IF(COUNTIFS(Consolidado!$AC$5:AC652,Consolidado!$AC652,Consolidado!$D$5:D652,"*"&amp;AK$3&amp;"*")=1,1,0),0))</f>
        <v>0</v>
      </c>
      <c r="AL652" s="0" t="n">
        <f aca="false">IF(OR(AL$3="",Consolidado!$D652=""),0,IF(ISNUMBER(SEARCH(AL$3,Consolidado!$D652)),IF(COUNTIFS(Consolidado!$AC$5:AC652,Consolidado!$AC652,Consolidado!$D$5:D652,"*"&amp;AL$3&amp;"*")=1,1,0),0))</f>
        <v>0</v>
      </c>
      <c r="AM652" s="0" t="n">
        <f aca="false">IF(OR(AM$3="",Consolidado!$D652=""),0,IF(ISNUMBER(SEARCH(AM$3,Consolidado!$D652)),IF(COUNTIFS(Consolidado!$AC$5:AC652,Consolidado!$AC652,Consolidado!$D$5:D652,"*"&amp;AM$3&amp;"*")=1,1,0),0))</f>
        <v>0</v>
      </c>
      <c r="AN652" s="0" t="n">
        <f aca="false">IF(OR(AN$3="",Consolidado!$D652=""),0,IF(ISNUMBER(SEARCH(AN$3,Consolidado!$D652)),IF(COUNTIFS(Consolidado!$AC$5:AC652,Consolidado!$AC652,Consolidado!$D$5:D652,"*"&amp;AN$3&amp;"*")=1,1,0),0))</f>
        <v>0</v>
      </c>
      <c r="AO652" s="0" t="n">
        <f aca="false">IF(OR(AO$3="",Consolidado!$D652=""),0,IF(ISNUMBER(SEARCH(AO$3,Consolidado!$D652)),IF(COUNTIFS(Consolidado!$AC$5:AC652,Consolidado!$AC652,Consolidado!$D$5:D652,"*"&amp;AO$3&amp;"*")=1,1,0),0))</f>
        <v>0</v>
      </c>
    </row>
    <row r="653" customFormat="false" ht="15" hidden="false" customHeight="false" outlineLevel="0" collapsed="false">
      <c r="B653" s="0" t="n">
        <f aca="false">IF(OR(B$3="",Consolidado!$D653=""),0,IF(ISNUMBER(SEARCH(B$3,Consolidado!$D653)),IF(COUNTIFS(Consolidado!$AC$5:AC653,Consolidado!$AC653,Consolidado!$D$5:D653,"*"&amp;B$3&amp;"*")=1,1,0),0))</f>
        <v>0</v>
      </c>
      <c r="C653" s="0" t="n">
        <f aca="false">IF(OR(C$3="",Consolidado!$D653=""),0,IF(ISNUMBER(SEARCH(C$3,Consolidado!$D653)),IF(COUNTIFS(Consolidado!$AC$5:AC653,Consolidado!$AC653,Consolidado!$D$5:D653,"*"&amp;C$3&amp;"*")=1,1,0),0))</f>
        <v>0</v>
      </c>
      <c r="D653" s="0" t="n">
        <f aca="false">IF(OR(D$3="",Consolidado!$D653=""),0,IF(ISNUMBER(SEARCH(D$3,Consolidado!$D653)),IF(COUNTIFS(Consolidado!$AC$5:AC653,Consolidado!$AC653,Consolidado!$D$5:D653,"*"&amp;D$3&amp;"*")=1,1,0),0))</f>
        <v>0</v>
      </c>
      <c r="E653" s="0" t="n">
        <f aca="false">IF(OR(E$3="",Consolidado!$D653=""),0,IF(ISNUMBER(SEARCH(E$3,Consolidado!$D653)),IF(COUNTIFS(Consolidado!$AC$5:AC653,Consolidado!$AC653,Consolidado!$D$5:D653,"*"&amp;E$3&amp;"*")=1,1,0),0))</f>
        <v>0</v>
      </c>
      <c r="F653" s="0" t="n">
        <f aca="false">IF(OR(F$3="",Consolidado!$D653=""),0,IF(ISNUMBER(SEARCH(F$3,Consolidado!$D653)),IF(COUNTIFS(Consolidado!$AC$5:AC653,Consolidado!$AC653,Consolidado!$D$5:D653,"*"&amp;F$3&amp;"*")=1,1,0),0))</f>
        <v>0</v>
      </c>
      <c r="G653" s="0" t="n">
        <f aca="false">IF(OR(G$3="",Consolidado!$D653=""),0,IF(ISNUMBER(SEARCH(G$3,Consolidado!$D653)),IF(COUNTIFS(Consolidado!$AC$5:AC653,Consolidado!$AC653,Consolidado!$D$5:D653,"*"&amp;G$3&amp;"*")=1,1,0),0))</f>
        <v>0</v>
      </c>
      <c r="H653" s="0" t="n">
        <f aca="false">IF(OR(H$3="",Consolidado!$D653=""),0,IF(ISNUMBER(SEARCH(H$3,Consolidado!$D653)),IF(COUNTIFS(Consolidado!$AC$5:AC653,Consolidado!$AC653,Consolidado!$D$5:D653,"*"&amp;H$3&amp;"*")=1,1,0),0))</f>
        <v>0</v>
      </c>
      <c r="I653" s="0" t="n">
        <f aca="false">IF(OR(I$3="",Consolidado!$D653=""),0,IF(ISNUMBER(SEARCH(I$3,Consolidado!$D653)),IF(COUNTIFS(Consolidado!$AC$5:AC653,Consolidado!$AC653,Consolidado!$D$5:D653,"*"&amp;I$3&amp;"*")=1,1,0),0))</f>
        <v>0</v>
      </c>
      <c r="J653" s="0" t="n">
        <f aca="false">IF(OR(J$3="",Consolidado!$D653=""),0,IF(ISNUMBER(SEARCH(J$3,Consolidado!$D653)),IF(COUNTIFS(Consolidado!$AC$5:AC653,Consolidado!$AC653,Consolidado!$D$5:D653,"*"&amp;J$3&amp;"*")=1,1,0),0))</f>
        <v>0</v>
      </c>
      <c r="K653" s="0" t="n">
        <f aca="false">IF(OR(K$3="",Consolidado!$D653=""),0,IF(ISNUMBER(SEARCH(K$3,Consolidado!$D653)),IF(COUNTIFS(Consolidado!$AC$5:AC653,Consolidado!$AC653,Consolidado!$D$5:D653,"*"&amp;K$3&amp;"*")=1,1,0),0))</f>
        <v>0</v>
      </c>
      <c r="L653" s="0" t="n">
        <f aca="false">IF(OR(L$3="",Consolidado!$D653=""),0,IF(ISNUMBER(SEARCH(L$3,Consolidado!$D653)),IF(COUNTIFS(Consolidado!$AC$5:AC653,Consolidado!$AC653,Consolidado!$D$5:D653,"*"&amp;L$3&amp;"*")=1,1,0),0))</f>
        <v>0</v>
      </c>
      <c r="M653" s="0" t="n">
        <f aca="false">IF(OR(M$3="",Consolidado!$D653=""),0,IF(ISNUMBER(SEARCH(M$3,Consolidado!$D653)),IF(COUNTIFS(Consolidado!$AC$5:AC653,Consolidado!$AC653,Consolidado!$D$5:D653,"*"&amp;M$3&amp;"*")=1,1,0),0))</f>
        <v>0</v>
      </c>
      <c r="N653" s="0" t="n">
        <f aca="false">IF(OR(N$3="",Consolidado!$D653=""),0,IF(ISNUMBER(SEARCH(N$3,Consolidado!$D653)),IF(COUNTIFS(Consolidado!$AC$5:AC653,Consolidado!$AC653,Consolidado!$D$5:D653,"*"&amp;N$3&amp;"*")=1,1,0),0))</f>
        <v>0</v>
      </c>
      <c r="O653" s="0" t="n">
        <f aca="false">IF(OR(O$3="",Consolidado!$D653=""),0,IF(ISNUMBER(SEARCH(O$3,Consolidado!$D653)),IF(COUNTIFS(Consolidado!$AC$5:AC653,Consolidado!$AC653,Consolidado!$D$5:D653,"*"&amp;O$3&amp;"*")=1,1,0),0))</f>
        <v>0</v>
      </c>
      <c r="P653" s="0" t="n">
        <f aca="false">IF(OR(P$3="",Consolidado!$D653=""),0,IF(ISNUMBER(SEARCH(P$3,Consolidado!$D653)),IF(COUNTIFS(Consolidado!$AC$5:AC653,Consolidado!$AC653,Consolidado!$D$5:D653,"*"&amp;P$3&amp;"*")=1,1,0),0))</f>
        <v>0</v>
      </c>
      <c r="Q653" s="0" t="n">
        <f aca="false">IF(OR(Q$3="",Consolidado!$D653=""),0,IF(ISNUMBER(SEARCH(Q$3,Consolidado!$D653)),IF(COUNTIFS(Consolidado!$AC$5:AC653,Consolidado!$AC653,Consolidado!$D$5:D653,"*"&amp;Q$3&amp;"*")=1,1,0),0))</f>
        <v>0</v>
      </c>
      <c r="R653" s="0" t="n">
        <f aca="false">IF(OR(R$3="",Consolidado!$D653=""),0,IF(ISNUMBER(SEARCH(R$3,Consolidado!$D653)),IF(COUNTIFS(Consolidado!$AC$5:AC653,Consolidado!$AC653,Consolidado!$D$5:D653,"*"&amp;R$3&amp;"*")=1,1,0),0))</f>
        <v>0</v>
      </c>
      <c r="S653" s="0" t="n">
        <f aca="false">IF(OR(S$3="",Consolidado!$D653=""),0,IF(ISNUMBER(SEARCH(S$3,Consolidado!$D653)),IF(COUNTIFS(Consolidado!$AC$5:AC653,Consolidado!$AC653,Consolidado!$D$5:D653,"*"&amp;S$3&amp;"*")=1,1,0),0))</f>
        <v>0</v>
      </c>
      <c r="T653" s="0" t="n">
        <f aca="false">IF(OR(T$3="",Consolidado!$D653=""),0,IF(ISNUMBER(SEARCH(T$3,Consolidado!$D653)),IF(COUNTIFS(Consolidado!$AC$5:AC653,Consolidado!$AC653,Consolidado!$D$5:D653,"*"&amp;T$3&amp;"*")=1,1,0),0))</f>
        <v>0</v>
      </c>
      <c r="U653" s="0" t="n">
        <f aca="false">IF(OR(U$3="",Consolidado!$D653=""),0,IF(ISNUMBER(SEARCH(U$3,Consolidado!$D653)),IF(COUNTIFS(Consolidado!$AC$5:AC653,Consolidado!$AC653,Consolidado!$D$5:D653,"*"&amp;U$3&amp;"*")=1,1,0),0))</f>
        <v>0</v>
      </c>
      <c r="V653" s="0" t="n">
        <f aca="false">IF(OR(V$3="",Consolidado!$D653=""),0,IF(ISNUMBER(SEARCH(V$3,Consolidado!$D653)),IF(COUNTIFS(Consolidado!$AC$5:AC653,Consolidado!$AC653,Consolidado!$D$5:D653,"*"&amp;V$3&amp;"*")=1,1,0),0))</f>
        <v>0</v>
      </c>
      <c r="W653" s="0" t="n">
        <f aca="false">IF(OR(W$3="",Consolidado!$D653=""),0,IF(ISNUMBER(SEARCH(W$3,Consolidado!$D653)),IF(COUNTIFS(Consolidado!$AC$5:AC653,Consolidado!$AC653,Consolidado!$D$5:D653,"*"&amp;W$3&amp;"*")=1,1,0),0))</f>
        <v>0</v>
      </c>
      <c r="X653" s="0" t="n">
        <f aca="false">IF(OR(X$3="",Consolidado!$D653=""),0,IF(ISNUMBER(SEARCH(X$3,Consolidado!$D653)),IF(COUNTIFS(Consolidado!$AC$5:AC653,Consolidado!$AC653,Consolidado!$D$5:D653,"*"&amp;X$3&amp;"*")=1,1,0),0))</f>
        <v>0</v>
      </c>
      <c r="Y653" s="0" t="n">
        <f aca="false">IF(OR(Y$3="",Consolidado!$D653=""),0,IF(ISNUMBER(SEARCH(Y$3,Consolidado!$D653)),IF(COUNTIFS(Consolidado!$AC$5:AC653,Consolidado!$AC653,Consolidado!$D$5:D653,"*"&amp;Y$3&amp;"*")=1,1,0),0))</f>
        <v>0</v>
      </c>
      <c r="Z653" s="0" t="n">
        <f aca="false">IF(OR(Z$3="",Consolidado!$D653=""),0,IF(ISNUMBER(SEARCH(Z$3,Consolidado!$D653)),IF(COUNTIFS(Consolidado!$AC$5:AC653,Consolidado!$AC653,Consolidado!$D$5:D653,"*"&amp;Z$3&amp;"*")=1,1,0),0))</f>
        <v>0</v>
      </c>
      <c r="AA653" s="0" t="n">
        <f aca="false">IF(OR(AA$3="",Consolidado!$D653=""),0,IF(ISNUMBER(SEARCH(AA$3,Consolidado!$D653)),IF(COUNTIFS(Consolidado!$AC$5:AC653,Consolidado!$AC653,Consolidado!$D$5:D653,"*"&amp;AA$3&amp;"*")=1,1,0),0))</f>
        <v>0</v>
      </c>
      <c r="AB653" s="0" t="n">
        <f aca="false">IF(OR(AB$3="",Consolidado!$D653=""),0,IF(ISNUMBER(SEARCH(AB$3,Consolidado!$D653)),IF(COUNTIFS(Consolidado!$AC$5:AC653,Consolidado!$AC653,Consolidado!$D$5:D653,"*"&amp;AB$3&amp;"*")=1,1,0),0))</f>
        <v>0</v>
      </c>
      <c r="AC653" s="0" t="n">
        <f aca="false">IF(OR(AC$3="",Consolidado!$D653=""),0,IF(ISNUMBER(SEARCH(AC$3,Consolidado!$D653)),IF(COUNTIFS(Consolidado!$AC$5:AC653,Consolidado!$AC653,Consolidado!$D$5:D653,"*"&amp;AC$3&amp;"*")=1,1,0),0))</f>
        <v>0</v>
      </c>
      <c r="AD653" s="0" t="n">
        <f aca="false">IF(OR(AD$3="",Consolidado!$D653=""),0,IF(ISNUMBER(SEARCH(AD$3,Consolidado!$D653)),IF(COUNTIFS(Consolidado!$AC$5:AC653,Consolidado!$AC653,Consolidado!$D$5:D653,"*"&amp;AD$3&amp;"*")=1,1,0),0))</f>
        <v>0</v>
      </c>
      <c r="AE653" s="0" t="n">
        <f aca="false">IF(OR(AE$3="",Consolidado!$D653=""),0,IF(ISNUMBER(SEARCH(AE$3,Consolidado!$D653)),IF(COUNTIFS(Consolidado!$AC$5:AC653,Consolidado!$AC653,Consolidado!$D$5:D653,"*"&amp;AE$3&amp;"*")=1,1,0),0))</f>
        <v>0</v>
      </c>
      <c r="AF653" s="0" t="n">
        <f aca="false">IF(OR(AF$3="",Consolidado!$D653=""),0,IF(ISNUMBER(SEARCH(AF$3,Consolidado!$D653)),IF(COUNTIFS(Consolidado!$AC$5:AC653,Consolidado!$AC653,Consolidado!$D$5:D653,"*"&amp;AF$3&amp;"*")=1,1,0),0))</f>
        <v>0</v>
      </c>
      <c r="AG653" s="0" t="n">
        <f aca="false">IF(OR(AG$3="",Consolidado!$D653=""),0,IF(ISNUMBER(SEARCH(AG$3,Consolidado!$D653)),IF(COUNTIFS(Consolidado!$AC$5:AC653,Consolidado!$AC653,Consolidado!$D$5:D653,"*"&amp;AG$3&amp;"*")=1,1,0),0))</f>
        <v>0</v>
      </c>
      <c r="AH653" s="0" t="n">
        <f aca="false">IF(OR(AH$3="",Consolidado!$D653=""),0,IF(ISNUMBER(SEARCH(AH$3,Consolidado!$D653)),IF(COUNTIFS(Consolidado!$AC$5:AC653,Consolidado!$AC653,Consolidado!$D$5:D653,"*"&amp;AH$3&amp;"*")=1,1,0),0))</f>
        <v>0</v>
      </c>
      <c r="AI653" s="0" t="n">
        <f aca="false">IF(OR(AI$3="",Consolidado!$D653=""),0,IF(ISNUMBER(SEARCH(AI$3,Consolidado!$D653)),IF(COUNTIFS(Consolidado!$AC$5:AC653,Consolidado!$AC653,Consolidado!$D$5:D653,"*"&amp;AI$3&amp;"*")=1,1,0),0))</f>
        <v>0</v>
      </c>
      <c r="AJ653" s="0" t="n">
        <f aca="false">IF(OR(AJ$3="",Consolidado!$D653=""),0,IF(ISNUMBER(SEARCH(AJ$3,Consolidado!$D653)),IF(COUNTIFS(Consolidado!$AC$5:AC653,Consolidado!$AC653,Consolidado!$D$5:D653,"*"&amp;AJ$3&amp;"*")=1,1,0),0))</f>
        <v>0</v>
      </c>
      <c r="AK653" s="0" t="n">
        <f aca="false">IF(OR(AK$3="",Consolidado!$D653=""),0,IF(ISNUMBER(SEARCH(AK$3,Consolidado!$D653)),IF(COUNTIFS(Consolidado!$AC$5:AC653,Consolidado!$AC653,Consolidado!$D$5:D653,"*"&amp;AK$3&amp;"*")=1,1,0),0))</f>
        <v>0</v>
      </c>
      <c r="AL653" s="0" t="n">
        <f aca="false">IF(OR(AL$3="",Consolidado!$D653=""),0,IF(ISNUMBER(SEARCH(AL$3,Consolidado!$D653)),IF(COUNTIFS(Consolidado!$AC$5:AC653,Consolidado!$AC653,Consolidado!$D$5:D653,"*"&amp;AL$3&amp;"*")=1,1,0),0))</f>
        <v>0</v>
      </c>
      <c r="AM653" s="0" t="n">
        <f aca="false">IF(OR(AM$3="",Consolidado!$D653=""),0,IF(ISNUMBER(SEARCH(AM$3,Consolidado!$D653)),IF(COUNTIFS(Consolidado!$AC$5:AC653,Consolidado!$AC653,Consolidado!$D$5:D653,"*"&amp;AM$3&amp;"*")=1,1,0),0))</f>
        <v>0</v>
      </c>
      <c r="AN653" s="0" t="n">
        <f aca="false">IF(OR(AN$3="",Consolidado!$D653=""),0,IF(ISNUMBER(SEARCH(AN$3,Consolidado!$D653)),IF(COUNTIFS(Consolidado!$AC$5:AC653,Consolidado!$AC653,Consolidado!$D$5:D653,"*"&amp;AN$3&amp;"*")=1,1,0),0))</f>
        <v>0</v>
      </c>
      <c r="AO653" s="0" t="n">
        <f aca="false">IF(OR(AO$3="",Consolidado!$D653=""),0,IF(ISNUMBER(SEARCH(AO$3,Consolidado!$D653)),IF(COUNTIFS(Consolidado!$AC$5:AC653,Consolidado!$AC653,Consolidado!$D$5:D653,"*"&amp;AO$3&amp;"*")=1,1,0),0))</f>
        <v>0</v>
      </c>
    </row>
    <row r="654" customFormat="false" ht="15" hidden="false" customHeight="false" outlineLevel="0" collapsed="false">
      <c r="B654" s="0" t="n">
        <f aca="false">IF(OR(B$3="",Consolidado!$D654=""),0,IF(ISNUMBER(SEARCH(B$3,Consolidado!$D654)),IF(COUNTIFS(Consolidado!$AC$5:AC654,Consolidado!$AC654,Consolidado!$D$5:D654,"*"&amp;B$3&amp;"*")=1,1,0),0))</f>
        <v>0</v>
      </c>
      <c r="C654" s="0" t="n">
        <f aca="false">IF(OR(C$3="",Consolidado!$D654=""),0,IF(ISNUMBER(SEARCH(C$3,Consolidado!$D654)),IF(COUNTIFS(Consolidado!$AC$5:AC654,Consolidado!$AC654,Consolidado!$D$5:D654,"*"&amp;C$3&amp;"*")=1,1,0),0))</f>
        <v>0</v>
      </c>
      <c r="D654" s="0" t="n">
        <f aca="false">IF(OR(D$3="",Consolidado!$D654=""),0,IF(ISNUMBER(SEARCH(D$3,Consolidado!$D654)),IF(COUNTIFS(Consolidado!$AC$5:AC654,Consolidado!$AC654,Consolidado!$D$5:D654,"*"&amp;D$3&amp;"*")=1,1,0),0))</f>
        <v>0</v>
      </c>
      <c r="E654" s="0" t="n">
        <f aca="false">IF(OR(E$3="",Consolidado!$D654=""),0,IF(ISNUMBER(SEARCH(E$3,Consolidado!$D654)),IF(COUNTIFS(Consolidado!$AC$5:AC654,Consolidado!$AC654,Consolidado!$D$5:D654,"*"&amp;E$3&amp;"*")=1,1,0),0))</f>
        <v>0</v>
      </c>
      <c r="F654" s="0" t="n">
        <f aca="false">IF(OR(F$3="",Consolidado!$D654=""),0,IF(ISNUMBER(SEARCH(F$3,Consolidado!$D654)),IF(COUNTIFS(Consolidado!$AC$5:AC654,Consolidado!$AC654,Consolidado!$D$5:D654,"*"&amp;F$3&amp;"*")=1,1,0),0))</f>
        <v>0</v>
      </c>
      <c r="G654" s="0" t="n">
        <f aca="false">IF(OR(G$3="",Consolidado!$D654=""),0,IF(ISNUMBER(SEARCH(G$3,Consolidado!$D654)),IF(COUNTIFS(Consolidado!$AC$5:AC654,Consolidado!$AC654,Consolidado!$D$5:D654,"*"&amp;G$3&amp;"*")=1,1,0),0))</f>
        <v>0</v>
      </c>
      <c r="H654" s="0" t="n">
        <f aca="false">IF(OR(H$3="",Consolidado!$D654=""),0,IF(ISNUMBER(SEARCH(H$3,Consolidado!$D654)),IF(COUNTIFS(Consolidado!$AC$5:AC654,Consolidado!$AC654,Consolidado!$D$5:D654,"*"&amp;H$3&amp;"*")=1,1,0),0))</f>
        <v>0</v>
      </c>
      <c r="I654" s="0" t="n">
        <f aca="false">IF(OR(I$3="",Consolidado!$D654=""),0,IF(ISNUMBER(SEARCH(I$3,Consolidado!$D654)),IF(COUNTIFS(Consolidado!$AC$5:AC654,Consolidado!$AC654,Consolidado!$D$5:D654,"*"&amp;I$3&amp;"*")=1,1,0),0))</f>
        <v>0</v>
      </c>
      <c r="J654" s="0" t="n">
        <f aca="false">IF(OR(J$3="",Consolidado!$D654=""),0,IF(ISNUMBER(SEARCH(J$3,Consolidado!$D654)),IF(COUNTIFS(Consolidado!$AC$5:AC654,Consolidado!$AC654,Consolidado!$D$5:D654,"*"&amp;J$3&amp;"*")=1,1,0),0))</f>
        <v>0</v>
      </c>
      <c r="K654" s="0" t="n">
        <f aca="false">IF(OR(K$3="",Consolidado!$D654=""),0,IF(ISNUMBER(SEARCH(K$3,Consolidado!$D654)),IF(COUNTIFS(Consolidado!$AC$5:AC654,Consolidado!$AC654,Consolidado!$D$5:D654,"*"&amp;K$3&amp;"*")=1,1,0),0))</f>
        <v>0</v>
      </c>
      <c r="L654" s="0" t="n">
        <f aca="false">IF(OR(L$3="",Consolidado!$D654=""),0,IF(ISNUMBER(SEARCH(L$3,Consolidado!$D654)),IF(COUNTIFS(Consolidado!$AC$5:AC654,Consolidado!$AC654,Consolidado!$D$5:D654,"*"&amp;L$3&amp;"*")=1,1,0),0))</f>
        <v>0</v>
      </c>
      <c r="M654" s="0" t="n">
        <f aca="false">IF(OR(M$3="",Consolidado!$D654=""),0,IF(ISNUMBER(SEARCH(M$3,Consolidado!$D654)),IF(COUNTIFS(Consolidado!$AC$5:AC654,Consolidado!$AC654,Consolidado!$D$5:D654,"*"&amp;M$3&amp;"*")=1,1,0),0))</f>
        <v>0</v>
      </c>
      <c r="N654" s="0" t="n">
        <f aca="false">IF(OR(N$3="",Consolidado!$D654=""),0,IF(ISNUMBER(SEARCH(N$3,Consolidado!$D654)),IF(COUNTIFS(Consolidado!$AC$5:AC654,Consolidado!$AC654,Consolidado!$D$5:D654,"*"&amp;N$3&amp;"*")=1,1,0),0))</f>
        <v>0</v>
      </c>
      <c r="O654" s="0" t="n">
        <f aca="false">IF(OR(O$3="",Consolidado!$D654=""),0,IF(ISNUMBER(SEARCH(O$3,Consolidado!$D654)),IF(COUNTIFS(Consolidado!$AC$5:AC654,Consolidado!$AC654,Consolidado!$D$5:D654,"*"&amp;O$3&amp;"*")=1,1,0),0))</f>
        <v>0</v>
      </c>
      <c r="P654" s="0" t="n">
        <f aca="false">IF(OR(P$3="",Consolidado!$D654=""),0,IF(ISNUMBER(SEARCH(P$3,Consolidado!$D654)),IF(COUNTIFS(Consolidado!$AC$5:AC654,Consolidado!$AC654,Consolidado!$D$5:D654,"*"&amp;P$3&amp;"*")=1,1,0),0))</f>
        <v>0</v>
      </c>
      <c r="Q654" s="0" t="n">
        <f aca="false">IF(OR(Q$3="",Consolidado!$D654=""),0,IF(ISNUMBER(SEARCH(Q$3,Consolidado!$D654)),IF(COUNTIFS(Consolidado!$AC$5:AC654,Consolidado!$AC654,Consolidado!$D$5:D654,"*"&amp;Q$3&amp;"*")=1,1,0),0))</f>
        <v>0</v>
      </c>
      <c r="R654" s="0" t="n">
        <f aca="false">IF(OR(R$3="",Consolidado!$D654=""),0,IF(ISNUMBER(SEARCH(R$3,Consolidado!$D654)),IF(COUNTIFS(Consolidado!$AC$5:AC654,Consolidado!$AC654,Consolidado!$D$5:D654,"*"&amp;R$3&amp;"*")=1,1,0),0))</f>
        <v>0</v>
      </c>
      <c r="S654" s="0" t="n">
        <f aca="false">IF(OR(S$3="",Consolidado!$D654=""),0,IF(ISNUMBER(SEARCH(S$3,Consolidado!$D654)),IF(COUNTIFS(Consolidado!$AC$5:AC654,Consolidado!$AC654,Consolidado!$D$5:D654,"*"&amp;S$3&amp;"*")=1,1,0),0))</f>
        <v>0</v>
      </c>
      <c r="T654" s="0" t="n">
        <f aca="false">IF(OR(T$3="",Consolidado!$D654=""),0,IF(ISNUMBER(SEARCH(T$3,Consolidado!$D654)),IF(COUNTIFS(Consolidado!$AC$5:AC654,Consolidado!$AC654,Consolidado!$D$5:D654,"*"&amp;T$3&amp;"*")=1,1,0),0))</f>
        <v>0</v>
      </c>
      <c r="U654" s="0" t="n">
        <f aca="false">IF(OR(U$3="",Consolidado!$D654=""),0,IF(ISNUMBER(SEARCH(U$3,Consolidado!$D654)),IF(COUNTIFS(Consolidado!$AC$5:AC654,Consolidado!$AC654,Consolidado!$D$5:D654,"*"&amp;U$3&amp;"*")=1,1,0),0))</f>
        <v>0</v>
      </c>
      <c r="V654" s="0" t="n">
        <f aca="false">IF(OR(V$3="",Consolidado!$D654=""),0,IF(ISNUMBER(SEARCH(V$3,Consolidado!$D654)),IF(COUNTIFS(Consolidado!$AC$5:AC654,Consolidado!$AC654,Consolidado!$D$5:D654,"*"&amp;V$3&amp;"*")=1,1,0),0))</f>
        <v>0</v>
      </c>
      <c r="W654" s="0" t="n">
        <f aca="false">IF(OR(W$3="",Consolidado!$D654=""),0,IF(ISNUMBER(SEARCH(W$3,Consolidado!$D654)),IF(COUNTIFS(Consolidado!$AC$5:AC654,Consolidado!$AC654,Consolidado!$D$5:D654,"*"&amp;W$3&amp;"*")=1,1,0),0))</f>
        <v>0</v>
      </c>
      <c r="X654" s="0" t="n">
        <f aca="false">IF(OR(X$3="",Consolidado!$D654=""),0,IF(ISNUMBER(SEARCH(X$3,Consolidado!$D654)),IF(COUNTIFS(Consolidado!$AC$5:AC654,Consolidado!$AC654,Consolidado!$D$5:D654,"*"&amp;X$3&amp;"*")=1,1,0),0))</f>
        <v>0</v>
      </c>
      <c r="Y654" s="0" t="n">
        <f aca="false">IF(OR(Y$3="",Consolidado!$D654=""),0,IF(ISNUMBER(SEARCH(Y$3,Consolidado!$D654)),IF(COUNTIFS(Consolidado!$AC$5:AC654,Consolidado!$AC654,Consolidado!$D$5:D654,"*"&amp;Y$3&amp;"*")=1,1,0),0))</f>
        <v>0</v>
      </c>
      <c r="Z654" s="0" t="n">
        <f aca="false">IF(OR(Z$3="",Consolidado!$D654=""),0,IF(ISNUMBER(SEARCH(Z$3,Consolidado!$D654)),IF(COUNTIFS(Consolidado!$AC$5:AC654,Consolidado!$AC654,Consolidado!$D$5:D654,"*"&amp;Z$3&amp;"*")=1,1,0),0))</f>
        <v>0</v>
      </c>
      <c r="AA654" s="0" t="n">
        <f aca="false">IF(OR(AA$3="",Consolidado!$D654=""),0,IF(ISNUMBER(SEARCH(AA$3,Consolidado!$D654)),IF(COUNTIFS(Consolidado!$AC$5:AC654,Consolidado!$AC654,Consolidado!$D$5:D654,"*"&amp;AA$3&amp;"*")=1,1,0),0))</f>
        <v>0</v>
      </c>
      <c r="AB654" s="0" t="n">
        <f aca="false">IF(OR(AB$3="",Consolidado!$D654=""),0,IF(ISNUMBER(SEARCH(AB$3,Consolidado!$D654)),IF(COUNTIFS(Consolidado!$AC$5:AC654,Consolidado!$AC654,Consolidado!$D$5:D654,"*"&amp;AB$3&amp;"*")=1,1,0),0))</f>
        <v>0</v>
      </c>
      <c r="AC654" s="0" t="n">
        <f aca="false">IF(OR(AC$3="",Consolidado!$D654=""),0,IF(ISNUMBER(SEARCH(AC$3,Consolidado!$D654)),IF(COUNTIFS(Consolidado!$AC$5:AC654,Consolidado!$AC654,Consolidado!$D$5:D654,"*"&amp;AC$3&amp;"*")=1,1,0),0))</f>
        <v>0</v>
      </c>
      <c r="AD654" s="0" t="n">
        <f aca="false">IF(OR(AD$3="",Consolidado!$D654=""),0,IF(ISNUMBER(SEARCH(AD$3,Consolidado!$D654)),IF(COUNTIFS(Consolidado!$AC$5:AC654,Consolidado!$AC654,Consolidado!$D$5:D654,"*"&amp;AD$3&amp;"*")=1,1,0),0))</f>
        <v>0</v>
      </c>
      <c r="AE654" s="0" t="n">
        <f aca="false">IF(OR(AE$3="",Consolidado!$D654=""),0,IF(ISNUMBER(SEARCH(AE$3,Consolidado!$D654)),IF(COUNTIFS(Consolidado!$AC$5:AC654,Consolidado!$AC654,Consolidado!$D$5:D654,"*"&amp;AE$3&amp;"*")=1,1,0),0))</f>
        <v>0</v>
      </c>
      <c r="AF654" s="0" t="n">
        <f aca="false">IF(OR(AF$3="",Consolidado!$D654=""),0,IF(ISNUMBER(SEARCH(AF$3,Consolidado!$D654)),IF(COUNTIFS(Consolidado!$AC$5:AC654,Consolidado!$AC654,Consolidado!$D$5:D654,"*"&amp;AF$3&amp;"*")=1,1,0),0))</f>
        <v>0</v>
      </c>
      <c r="AG654" s="0" t="n">
        <f aca="false">IF(OR(AG$3="",Consolidado!$D654=""),0,IF(ISNUMBER(SEARCH(AG$3,Consolidado!$D654)),IF(COUNTIFS(Consolidado!$AC$5:AC654,Consolidado!$AC654,Consolidado!$D$5:D654,"*"&amp;AG$3&amp;"*")=1,1,0),0))</f>
        <v>0</v>
      </c>
      <c r="AH654" s="0" t="n">
        <f aca="false">IF(OR(AH$3="",Consolidado!$D654=""),0,IF(ISNUMBER(SEARCH(AH$3,Consolidado!$D654)),IF(COUNTIFS(Consolidado!$AC$5:AC654,Consolidado!$AC654,Consolidado!$D$5:D654,"*"&amp;AH$3&amp;"*")=1,1,0),0))</f>
        <v>0</v>
      </c>
      <c r="AI654" s="0" t="n">
        <f aca="false">IF(OR(AI$3="",Consolidado!$D654=""),0,IF(ISNUMBER(SEARCH(AI$3,Consolidado!$D654)),IF(COUNTIFS(Consolidado!$AC$5:AC654,Consolidado!$AC654,Consolidado!$D$5:D654,"*"&amp;AI$3&amp;"*")=1,1,0),0))</f>
        <v>0</v>
      </c>
      <c r="AJ654" s="0" t="n">
        <f aca="false">IF(OR(AJ$3="",Consolidado!$D654=""),0,IF(ISNUMBER(SEARCH(AJ$3,Consolidado!$D654)),IF(COUNTIFS(Consolidado!$AC$5:AC654,Consolidado!$AC654,Consolidado!$D$5:D654,"*"&amp;AJ$3&amp;"*")=1,1,0),0))</f>
        <v>0</v>
      </c>
      <c r="AK654" s="0" t="n">
        <f aca="false">IF(OR(AK$3="",Consolidado!$D654=""),0,IF(ISNUMBER(SEARCH(AK$3,Consolidado!$D654)),IF(COUNTIFS(Consolidado!$AC$5:AC654,Consolidado!$AC654,Consolidado!$D$5:D654,"*"&amp;AK$3&amp;"*")=1,1,0),0))</f>
        <v>0</v>
      </c>
      <c r="AL654" s="0" t="n">
        <f aca="false">IF(OR(AL$3="",Consolidado!$D654=""),0,IF(ISNUMBER(SEARCH(AL$3,Consolidado!$D654)),IF(COUNTIFS(Consolidado!$AC$5:AC654,Consolidado!$AC654,Consolidado!$D$5:D654,"*"&amp;AL$3&amp;"*")=1,1,0),0))</f>
        <v>0</v>
      </c>
      <c r="AM654" s="0" t="n">
        <f aca="false">IF(OR(AM$3="",Consolidado!$D654=""),0,IF(ISNUMBER(SEARCH(AM$3,Consolidado!$D654)),IF(COUNTIFS(Consolidado!$AC$5:AC654,Consolidado!$AC654,Consolidado!$D$5:D654,"*"&amp;AM$3&amp;"*")=1,1,0),0))</f>
        <v>0</v>
      </c>
      <c r="AN654" s="0" t="n">
        <f aca="false">IF(OR(AN$3="",Consolidado!$D654=""),0,IF(ISNUMBER(SEARCH(AN$3,Consolidado!$D654)),IF(COUNTIFS(Consolidado!$AC$5:AC654,Consolidado!$AC654,Consolidado!$D$5:D654,"*"&amp;AN$3&amp;"*")=1,1,0),0))</f>
        <v>0</v>
      </c>
      <c r="AO654" s="0" t="n">
        <f aca="false">IF(OR(AO$3="",Consolidado!$D654=""),0,IF(ISNUMBER(SEARCH(AO$3,Consolidado!$D654)),IF(COUNTIFS(Consolidado!$AC$5:AC654,Consolidado!$AC654,Consolidado!$D$5:D654,"*"&amp;AO$3&amp;"*")=1,1,0),0))</f>
        <v>0</v>
      </c>
    </row>
    <row r="655" customFormat="false" ht="15" hidden="false" customHeight="false" outlineLevel="0" collapsed="false">
      <c r="B655" s="0" t="n">
        <f aca="false">IF(OR(B$3="",Consolidado!$D655=""),0,IF(ISNUMBER(SEARCH(B$3,Consolidado!$D655)),IF(COUNTIFS(Consolidado!$AC$5:AC655,Consolidado!$AC655,Consolidado!$D$5:D655,"*"&amp;B$3&amp;"*")=1,1,0),0))</f>
        <v>0</v>
      </c>
      <c r="C655" s="0" t="n">
        <f aca="false">IF(OR(C$3="",Consolidado!$D655=""),0,IF(ISNUMBER(SEARCH(C$3,Consolidado!$D655)),IF(COUNTIFS(Consolidado!$AC$5:AC655,Consolidado!$AC655,Consolidado!$D$5:D655,"*"&amp;C$3&amp;"*")=1,1,0),0))</f>
        <v>0</v>
      </c>
      <c r="D655" s="0" t="n">
        <f aca="false">IF(OR(D$3="",Consolidado!$D655=""),0,IF(ISNUMBER(SEARCH(D$3,Consolidado!$D655)),IF(COUNTIFS(Consolidado!$AC$5:AC655,Consolidado!$AC655,Consolidado!$D$5:D655,"*"&amp;D$3&amp;"*")=1,1,0),0))</f>
        <v>0</v>
      </c>
      <c r="E655" s="0" t="n">
        <f aca="false">IF(OR(E$3="",Consolidado!$D655=""),0,IF(ISNUMBER(SEARCH(E$3,Consolidado!$D655)),IF(COUNTIFS(Consolidado!$AC$5:AC655,Consolidado!$AC655,Consolidado!$D$5:D655,"*"&amp;E$3&amp;"*")=1,1,0),0))</f>
        <v>0</v>
      </c>
      <c r="F655" s="0" t="n">
        <f aca="false">IF(OR(F$3="",Consolidado!$D655=""),0,IF(ISNUMBER(SEARCH(F$3,Consolidado!$D655)),IF(COUNTIFS(Consolidado!$AC$5:AC655,Consolidado!$AC655,Consolidado!$D$5:D655,"*"&amp;F$3&amp;"*")=1,1,0),0))</f>
        <v>0</v>
      </c>
      <c r="G655" s="0" t="n">
        <f aca="false">IF(OR(G$3="",Consolidado!$D655=""),0,IF(ISNUMBER(SEARCH(G$3,Consolidado!$D655)),IF(COUNTIFS(Consolidado!$AC$5:AC655,Consolidado!$AC655,Consolidado!$D$5:D655,"*"&amp;G$3&amp;"*")=1,1,0),0))</f>
        <v>0</v>
      </c>
      <c r="H655" s="0" t="n">
        <f aca="false">IF(OR(H$3="",Consolidado!$D655=""),0,IF(ISNUMBER(SEARCH(H$3,Consolidado!$D655)),IF(COUNTIFS(Consolidado!$AC$5:AC655,Consolidado!$AC655,Consolidado!$D$5:D655,"*"&amp;H$3&amp;"*")=1,1,0),0))</f>
        <v>0</v>
      </c>
      <c r="I655" s="0" t="n">
        <f aca="false">IF(OR(I$3="",Consolidado!$D655=""),0,IF(ISNUMBER(SEARCH(I$3,Consolidado!$D655)),IF(COUNTIFS(Consolidado!$AC$5:AC655,Consolidado!$AC655,Consolidado!$D$5:D655,"*"&amp;I$3&amp;"*")=1,1,0),0))</f>
        <v>0</v>
      </c>
      <c r="J655" s="0" t="n">
        <f aca="false">IF(OR(J$3="",Consolidado!$D655=""),0,IF(ISNUMBER(SEARCH(J$3,Consolidado!$D655)),IF(COUNTIFS(Consolidado!$AC$5:AC655,Consolidado!$AC655,Consolidado!$D$5:D655,"*"&amp;J$3&amp;"*")=1,1,0),0))</f>
        <v>0</v>
      </c>
      <c r="K655" s="0" t="n">
        <f aca="false">IF(OR(K$3="",Consolidado!$D655=""),0,IF(ISNUMBER(SEARCH(K$3,Consolidado!$D655)),IF(COUNTIFS(Consolidado!$AC$5:AC655,Consolidado!$AC655,Consolidado!$D$5:D655,"*"&amp;K$3&amp;"*")=1,1,0),0))</f>
        <v>0</v>
      </c>
      <c r="L655" s="0" t="n">
        <f aca="false">IF(OR(L$3="",Consolidado!$D655=""),0,IF(ISNUMBER(SEARCH(L$3,Consolidado!$D655)),IF(COUNTIFS(Consolidado!$AC$5:AC655,Consolidado!$AC655,Consolidado!$D$5:D655,"*"&amp;L$3&amp;"*")=1,1,0),0))</f>
        <v>0</v>
      </c>
      <c r="M655" s="0" t="n">
        <f aca="false">IF(OR(M$3="",Consolidado!$D655=""),0,IF(ISNUMBER(SEARCH(M$3,Consolidado!$D655)),IF(COUNTIFS(Consolidado!$AC$5:AC655,Consolidado!$AC655,Consolidado!$D$5:D655,"*"&amp;M$3&amp;"*")=1,1,0),0))</f>
        <v>0</v>
      </c>
      <c r="N655" s="0" t="n">
        <f aca="false">IF(OR(N$3="",Consolidado!$D655=""),0,IF(ISNUMBER(SEARCH(N$3,Consolidado!$D655)),IF(COUNTIFS(Consolidado!$AC$5:AC655,Consolidado!$AC655,Consolidado!$D$5:D655,"*"&amp;N$3&amp;"*")=1,1,0),0))</f>
        <v>0</v>
      </c>
      <c r="O655" s="0" t="n">
        <f aca="false">IF(OR(O$3="",Consolidado!$D655=""),0,IF(ISNUMBER(SEARCH(O$3,Consolidado!$D655)),IF(COUNTIFS(Consolidado!$AC$5:AC655,Consolidado!$AC655,Consolidado!$D$5:D655,"*"&amp;O$3&amp;"*")=1,1,0),0))</f>
        <v>0</v>
      </c>
      <c r="P655" s="0" t="n">
        <f aca="false">IF(OR(P$3="",Consolidado!$D655=""),0,IF(ISNUMBER(SEARCH(P$3,Consolidado!$D655)),IF(COUNTIFS(Consolidado!$AC$5:AC655,Consolidado!$AC655,Consolidado!$D$5:D655,"*"&amp;P$3&amp;"*")=1,1,0),0))</f>
        <v>0</v>
      </c>
      <c r="Q655" s="0" t="n">
        <f aca="false">IF(OR(Q$3="",Consolidado!$D655=""),0,IF(ISNUMBER(SEARCH(Q$3,Consolidado!$D655)),IF(COUNTIFS(Consolidado!$AC$5:AC655,Consolidado!$AC655,Consolidado!$D$5:D655,"*"&amp;Q$3&amp;"*")=1,1,0),0))</f>
        <v>0</v>
      </c>
      <c r="R655" s="0" t="n">
        <f aca="false">IF(OR(R$3="",Consolidado!$D655=""),0,IF(ISNUMBER(SEARCH(R$3,Consolidado!$D655)),IF(COUNTIFS(Consolidado!$AC$5:AC655,Consolidado!$AC655,Consolidado!$D$5:D655,"*"&amp;R$3&amp;"*")=1,1,0),0))</f>
        <v>0</v>
      </c>
      <c r="S655" s="0" t="n">
        <f aca="false">IF(OR(S$3="",Consolidado!$D655=""),0,IF(ISNUMBER(SEARCH(S$3,Consolidado!$D655)),IF(COUNTIFS(Consolidado!$AC$5:AC655,Consolidado!$AC655,Consolidado!$D$5:D655,"*"&amp;S$3&amp;"*")=1,1,0),0))</f>
        <v>0</v>
      </c>
      <c r="T655" s="0" t="n">
        <f aca="false">IF(OR(T$3="",Consolidado!$D655=""),0,IF(ISNUMBER(SEARCH(T$3,Consolidado!$D655)),IF(COUNTIFS(Consolidado!$AC$5:AC655,Consolidado!$AC655,Consolidado!$D$5:D655,"*"&amp;T$3&amp;"*")=1,1,0),0))</f>
        <v>0</v>
      </c>
      <c r="U655" s="0" t="n">
        <f aca="false">IF(OR(U$3="",Consolidado!$D655=""),0,IF(ISNUMBER(SEARCH(U$3,Consolidado!$D655)),IF(COUNTIFS(Consolidado!$AC$5:AC655,Consolidado!$AC655,Consolidado!$D$5:D655,"*"&amp;U$3&amp;"*")=1,1,0),0))</f>
        <v>0</v>
      </c>
      <c r="V655" s="0" t="n">
        <f aca="false">IF(OR(V$3="",Consolidado!$D655=""),0,IF(ISNUMBER(SEARCH(V$3,Consolidado!$D655)),IF(COUNTIFS(Consolidado!$AC$5:AC655,Consolidado!$AC655,Consolidado!$D$5:D655,"*"&amp;V$3&amp;"*")=1,1,0),0))</f>
        <v>0</v>
      </c>
      <c r="W655" s="0" t="n">
        <f aca="false">IF(OR(W$3="",Consolidado!$D655=""),0,IF(ISNUMBER(SEARCH(W$3,Consolidado!$D655)),IF(COUNTIFS(Consolidado!$AC$5:AC655,Consolidado!$AC655,Consolidado!$D$5:D655,"*"&amp;W$3&amp;"*")=1,1,0),0))</f>
        <v>0</v>
      </c>
      <c r="X655" s="0" t="n">
        <f aca="false">IF(OR(X$3="",Consolidado!$D655=""),0,IF(ISNUMBER(SEARCH(X$3,Consolidado!$D655)),IF(COUNTIFS(Consolidado!$AC$5:AC655,Consolidado!$AC655,Consolidado!$D$5:D655,"*"&amp;X$3&amp;"*")=1,1,0),0))</f>
        <v>0</v>
      </c>
      <c r="Y655" s="0" t="n">
        <f aca="false">IF(OR(Y$3="",Consolidado!$D655=""),0,IF(ISNUMBER(SEARCH(Y$3,Consolidado!$D655)),IF(COUNTIFS(Consolidado!$AC$5:AC655,Consolidado!$AC655,Consolidado!$D$5:D655,"*"&amp;Y$3&amp;"*")=1,1,0),0))</f>
        <v>0</v>
      </c>
      <c r="Z655" s="0" t="n">
        <f aca="false">IF(OR(Z$3="",Consolidado!$D655=""),0,IF(ISNUMBER(SEARCH(Z$3,Consolidado!$D655)),IF(COUNTIFS(Consolidado!$AC$5:AC655,Consolidado!$AC655,Consolidado!$D$5:D655,"*"&amp;Z$3&amp;"*")=1,1,0),0))</f>
        <v>0</v>
      </c>
      <c r="AA655" s="0" t="n">
        <f aca="false">IF(OR(AA$3="",Consolidado!$D655=""),0,IF(ISNUMBER(SEARCH(AA$3,Consolidado!$D655)),IF(COUNTIFS(Consolidado!$AC$5:AC655,Consolidado!$AC655,Consolidado!$D$5:D655,"*"&amp;AA$3&amp;"*")=1,1,0),0))</f>
        <v>0</v>
      </c>
      <c r="AB655" s="0" t="n">
        <f aca="false">IF(OR(AB$3="",Consolidado!$D655=""),0,IF(ISNUMBER(SEARCH(AB$3,Consolidado!$D655)),IF(COUNTIFS(Consolidado!$AC$5:AC655,Consolidado!$AC655,Consolidado!$D$5:D655,"*"&amp;AB$3&amp;"*")=1,1,0),0))</f>
        <v>0</v>
      </c>
      <c r="AC655" s="0" t="n">
        <f aca="false">IF(OR(AC$3="",Consolidado!$D655=""),0,IF(ISNUMBER(SEARCH(AC$3,Consolidado!$D655)),IF(COUNTIFS(Consolidado!$AC$5:AC655,Consolidado!$AC655,Consolidado!$D$5:D655,"*"&amp;AC$3&amp;"*")=1,1,0),0))</f>
        <v>0</v>
      </c>
      <c r="AD655" s="0" t="n">
        <f aca="false">IF(OR(AD$3="",Consolidado!$D655=""),0,IF(ISNUMBER(SEARCH(AD$3,Consolidado!$D655)),IF(COUNTIFS(Consolidado!$AC$5:AC655,Consolidado!$AC655,Consolidado!$D$5:D655,"*"&amp;AD$3&amp;"*")=1,1,0),0))</f>
        <v>0</v>
      </c>
      <c r="AE655" s="0" t="n">
        <f aca="false">IF(OR(AE$3="",Consolidado!$D655=""),0,IF(ISNUMBER(SEARCH(AE$3,Consolidado!$D655)),IF(COUNTIFS(Consolidado!$AC$5:AC655,Consolidado!$AC655,Consolidado!$D$5:D655,"*"&amp;AE$3&amp;"*")=1,1,0),0))</f>
        <v>0</v>
      </c>
      <c r="AF655" s="0" t="n">
        <f aca="false">IF(OR(AF$3="",Consolidado!$D655=""),0,IF(ISNUMBER(SEARCH(AF$3,Consolidado!$D655)),IF(COUNTIFS(Consolidado!$AC$5:AC655,Consolidado!$AC655,Consolidado!$D$5:D655,"*"&amp;AF$3&amp;"*")=1,1,0),0))</f>
        <v>0</v>
      </c>
      <c r="AG655" s="0" t="n">
        <f aca="false">IF(OR(AG$3="",Consolidado!$D655=""),0,IF(ISNUMBER(SEARCH(AG$3,Consolidado!$D655)),IF(COUNTIFS(Consolidado!$AC$5:AC655,Consolidado!$AC655,Consolidado!$D$5:D655,"*"&amp;AG$3&amp;"*")=1,1,0),0))</f>
        <v>0</v>
      </c>
      <c r="AH655" s="0" t="n">
        <f aca="false">IF(OR(AH$3="",Consolidado!$D655=""),0,IF(ISNUMBER(SEARCH(AH$3,Consolidado!$D655)),IF(COUNTIFS(Consolidado!$AC$5:AC655,Consolidado!$AC655,Consolidado!$D$5:D655,"*"&amp;AH$3&amp;"*")=1,1,0),0))</f>
        <v>0</v>
      </c>
      <c r="AI655" s="0" t="n">
        <f aca="false">IF(OR(AI$3="",Consolidado!$D655=""),0,IF(ISNUMBER(SEARCH(AI$3,Consolidado!$D655)),IF(COUNTIFS(Consolidado!$AC$5:AC655,Consolidado!$AC655,Consolidado!$D$5:D655,"*"&amp;AI$3&amp;"*")=1,1,0),0))</f>
        <v>0</v>
      </c>
      <c r="AJ655" s="0" t="n">
        <f aca="false">IF(OR(AJ$3="",Consolidado!$D655=""),0,IF(ISNUMBER(SEARCH(AJ$3,Consolidado!$D655)),IF(COUNTIFS(Consolidado!$AC$5:AC655,Consolidado!$AC655,Consolidado!$D$5:D655,"*"&amp;AJ$3&amp;"*")=1,1,0),0))</f>
        <v>0</v>
      </c>
      <c r="AK655" s="0" t="n">
        <f aca="false">IF(OR(AK$3="",Consolidado!$D655=""),0,IF(ISNUMBER(SEARCH(AK$3,Consolidado!$D655)),IF(COUNTIFS(Consolidado!$AC$5:AC655,Consolidado!$AC655,Consolidado!$D$5:D655,"*"&amp;AK$3&amp;"*")=1,1,0),0))</f>
        <v>0</v>
      </c>
      <c r="AL655" s="0" t="n">
        <f aca="false">IF(OR(AL$3="",Consolidado!$D655=""),0,IF(ISNUMBER(SEARCH(AL$3,Consolidado!$D655)),IF(COUNTIFS(Consolidado!$AC$5:AC655,Consolidado!$AC655,Consolidado!$D$5:D655,"*"&amp;AL$3&amp;"*")=1,1,0),0))</f>
        <v>0</v>
      </c>
      <c r="AM655" s="0" t="n">
        <f aca="false">IF(OR(AM$3="",Consolidado!$D655=""),0,IF(ISNUMBER(SEARCH(AM$3,Consolidado!$D655)),IF(COUNTIFS(Consolidado!$AC$5:AC655,Consolidado!$AC655,Consolidado!$D$5:D655,"*"&amp;AM$3&amp;"*")=1,1,0),0))</f>
        <v>0</v>
      </c>
      <c r="AN655" s="0" t="n">
        <f aca="false">IF(OR(AN$3="",Consolidado!$D655=""),0,IF(ISNUMBER(SEARCH(AN$3,Consolidado!$D655)),IF(COUNTIFS(Consolidado!$AC$5:AC655,Consolidado!$AC655,Consolidado!$D$5:D655,"*"&amp;AN$3&amp;"*")=1,1,0),0))</f>
        <v>0</v>
      </c>
      <c r="AO655" s="0" t="n">
        <f aca="false">IF(OR(AO$3="",Consolidado!$D655=""),0,IF(ISNUMBER(SEARCH(AO$3,Consolidado!$D655)),IF(COUNTIFS(Consolidado!$AC$5:AC655,Consolidado!$AC655,Consolidado!$D$5:D655,"*"&amp;AO$3&amp;"*")=1,1,0),0))</f>
        <v>0</v>
      </c>
    </row>
    <row r="656" customFormat="false" ht="15" hidden="false" customHeight="false" outlineLevel="0" collapsed="false">
      <c r="B656" s="0" t="n">
        <f aca="false">IF(OR(B$3="",Consolidado!$D656=""),0,IF(ISNUMBER(SEARCH(B$3,Consolidado!$D656)),IF(COUNTIFS(Consolidado!$AC$5:AC656,Consolidado!$AC656,Consolidado!$D$5:D656,"*"&amp;B$3&amp;"*")=1,1,0),0))</f>
        <v>0</v>
      </c>
      <c r="C656" s="0" t="n">
        <f aca="false">IF(OR(C$3="",Consolidado!$D656=""),0,IF(ISNUMBER(SEARCH(C$3,Consolidado!$D656)),IF(COUNTIFS(Consolidado!$AC$5:AC656,Consolidado!$AC656,Consolidado!$D$5:D656,"*"&amp;C$3&amp;"*")=1,1,0),0))</f>
        <v>0</v>
      </c>
      <c r="D656" s="0" t="n">
        <f aca="false">IF(OR(D$3="",Consolidado!$D656=""),0,IF(ISNUMBER(SEARCH(D$3,Consolidado!$D656)),IF(COUNTIFS(Consolidado!$AC$5:AC656,Consolidado!$AC656,Consolidado!$D$5:D656,"*"&amp;D$3&amp;"*")=1,1,0),0))</f>
        <v>0</v>
      </c>
      <c r="E656" s="0" t="n">
        <f aca="false">IF(OR(E$3="",Consolidado!$D656=""),0,IF(ISNUMBER(SEARCH(E$3,Consolidado!$D656)),IF(COUNTIFS(Consolidado!$AC$5:AC656,Consolidado!$AC656,Consolidado!$D$5:D656,"*"&amp;E$3&amp;"*")=1,1,0),0))</f>
        <v>0</v>
      </c>
      <c r="F656" s="0" t="n">
        <f aca="false">IF(OR(F$3="",Consolidado!$D656=""),0,IF(ISNUMBER(SEARCH(F$3,Consolidado!$D656)),IF(COUNTIFS(Consolidado!$AC$5:AC656,Consolidado!$AC656,Consolidado!$D$5:D656,"*"&amp;F$3&amp;"*")=1,1,0),0))</f>
        <v>0</v>
      </c>
      <c r="G656" s="0" t="n">
        <f aca="false">IF(OR(G$3="",Consolidado!$D656=""),0,IF(ISNUMBER(SEARCH(G$3,Consolidado!$D656)),IF(COUNTIFS(Consolidado!$AC$5:AC656,Consolidado!$AC656,Consolidado!$D$5:D656,"*"&amp;G$3&amp;"*")=1,1,0),0))</f>
        <v>0</v>
      </c>
      <c r="H656" s="0" t="n">
        <f aca="false">IF(OR(H$3="",Consolidado!$D656=""),0,IF(ISNUMBER(SEARCH(H$3,Consolidado!$D656)),IF(COUNTIFS(Consolidado!$AC$5:AC656,Consolidado!$AC656,Consolidado!$D$5:D656,"*"&amp;H$3&amp;"*")=1,1,0),0))</f>
        <v>0</v>
      </c>
      <c r="I656" s="0" t="n">
        <f aca="false">IF(OR(I$3="",Consolidado!$D656=""),0,IF(ISNUMBER(SEARCH(I$3,Consolidado!$D656)),IF(COUNTIFS(Consolidado!$AC$5:AC656,Consolidado!$AC656,Consolidado!$D$5:D656,"*"&amp;I$3&amp;"*")=1,1,0),0))</f>
        <v>0</v>
      </c>
      <c r="J656" s="0" t="n">
        <f aca="false">IF(OR(J$3="",Consolidado!$D656=""),0,IF(ISNUMBER(SEARCH(J$3,Consolidado!$D656)),IF(COUNTIFS(Consolidado!$AC$5:AC656,Consolidado!$AC656,Consolidado!$D$5:D656,"*"&amp;J$3&amp;"*")=1,1,0),0))</f>
        <v>0</v>
      </c>
      <c r="K656" s="0" t="n">
        <f aca="false">IF(OR(K$3="",Consolidado!$D656=""),0,IF(ISNUMBER(SEARCH(K$3,Consolidado!$D656)),IF(COUNTIFS(Consolidado!$AC$5:AC656,Consolidado!$AC656,Consolidado!$D$5:D656,"*"&amp;K$3&amp;"*")=1,1,0),0))</f>
        <v>0</v>
      </c>
      <c r="L656" s="0" t="n">
        <f aca="false">IF(OR(L$3="",Consolidado!$D656=""),0,IF(ISNUMBER(SEARCH(L$3,Consolidado!$D656)),IF(COUNTIFS(Consolidado!$AC$5:AC656,Consolidado!$AC656,Consolidado!$D$5:D656,"*"&amp;L$3&amp;"*")=1,1,0),0))</f>
        <v>0</v>
      </c>
      <c r="M656" s="0" t="n">
        <f aca="false">IF(OR(M$3="",Consolidado!$D656=""),0,IF(ISNUMBER(SEARCH(M$3,Consolidado!$D656)),IF(COUNTIFS(Consolidado!$AC$5:AC656,Consolidado!$AC656,Consolidado!$D$5:D656,"*"&amp;M$3&amp;"*")=1,1,0),0))</f>
        <v>0</v>
      </c>
      <c r="N656" s="0" t="n">
        <f aca="false">IF(OR(N$3="",Consolidado!$D656=""),0,IF(ISNUMBER(SEARCH(N$3,Consolidado!$D656)),IF(COUNTIFS(Consolidado!$AC$5:AC656,Consolidado!$AC656,Consolidado!$D$5:D656,"*"&amp;N$3&amp;"*")=1,1,0),0))</f>
        <v>0</v>
      </c>
      <c r="O656" s="0" t="n">
        <f aca="false">IF(OR(O$3="",Consolidado!$D656=""),0,IF(ISNUMBER(SEARCH(O$3,Consolidado!$D656)),IF(COUNTIFS(Consolidado!$AC$5:AC656,Consolidado!$AC656,Consolidado!$D$5:D656,"*"&amp;O$3&amp;"*")=1,1,0),0))</f>
        <v>0</v>
      </c>
      <c r="P656" s="0" t="n">
        <f aca="false">IF(OR(P$3="",Consolidado!$D656=""),0,IF(ISNUMBER(SEARCH(P$3,Consolidado!$D656)),IF(COUNTIFS(Consolidado!$AC$5:AC656,Consolidado!$AC656,Consolidado!$D$5:D656,"*"&amp;P$3&amp;"*")=1,1,0),0))</f>
        <v>0</v>
      </c>
      <c r="Q656" s="0" t="n">
        <f aca="false">IF(OR(Q$3="",Consolidado!$D656=""),0,IF(ISNUMBER(SEARCH(Q$3,Consolidado!$D656)),IF(COUNTIFS(Consolidado!$AC$5:AC656,Consolidado!$AC656,Consolidado!$D$5:D656,"*"&amp;Q$3&amp;"*")=1,1,0),0))</f>
        <v>0</v>
      </c>
      <c r="R656" s="0" t="n">
        <f aca="false">IF(OR(R$3="",Consolidado!$D656=""),0,IF(ISNUMBER(SEARCH(R$3,Consolidado!$D656)),IF(COUNTIFS(Consolidado!$AC$5:AC656,Consolidado!$AC656,Consolidado!$D$5:D656,"*"&amp;R$3&amp;"*")=1,1,0),0))</f>
        <v>0</v>
      </c>
      <c r="S656" s="0" t="n">
        <f aca="false">IF(OR(S$3="",Consolidado!$D656=""),0,IF(ISNUMBER(SEARCH(S$3,Consolidado!$D656)),IF(COUNTIFS(Consolidado!$AC$5:AC656,Consolidado!$AC656,Consolidado!$D$5:D656,"*"&amp;S$3&amp;"*")=1,1,0),0))</f>
        <v>0</v>
      </c>
      <c r="T656" s="0" t="n">
        <f aca="false">IF(OR(T$3="",Consolidado!$D656=""),0,IF(ISNUMBER(SEARCH(T$3,Consolidado!$D656)),IF(COUNTIFS(Consolidado!$AC$5:AC656,Consolidado!$AC656,Consolidado!$D$5:D656,"*"&amp;T$3&amp;"*")=1,1,0),0))</f>
        <v>0</v>
      </c>
      <c r="U656" s="0" t="n">
        <f aca="false">IF(OR(U$3="",Consolidado!$D656=""),0,IF(ISNUMBER(SEARCH(U$3,Consolidado!$D656)),IF(COUNTIFS(Consolidado!$AC$5:AC656,Consolidado!$AC656,Consolidado!$D$5:D656,"*"&amp;U$3&amp;"*")=1,1,0),0))</f>
        <v>0</v>
      </c>
      <c r="V656" s="0" t="n">
        <f aca="false">IF(OR(V$3="",Consolidado!$D656=""),0,IF(ISNUMBER(SEARCH(V$3,Consolidado!$D656)),IF(COUNTIFS(Consolidado!$AC$5:AC656,Consolidado!$AC656,Consolidado!$D$5:D656,"*"&amp;V$3&amp;"*")=1,1,0),0))</f>
        <v>0</v>
      </c>
      <c r="W656" s="0" t="n">
        <f aca="false">IF(OR(W$3="",Consolidado!$D656=""),0,IF(ISNUMBER(SEARCH(W$3,Consolidado!$D656)),IF(COUNTIFS(Consolidado!$AC$5:AC656,Consolidado!$AC656,Consolidado!$D$5:D656,"*"&amp;W$3&amp;"*")=1,1,0),0))</f>
        <v>0</v>
      </c>
      <c r="X656" s="0" t="n">
        <f aca="false">IF(OR(X$3="",Consolidado!$D656=""),0,IF(ISNUMBER(SEARCH(X$3,Consolidado!$D656)),IF(COUNTIFS(Consolidado!$AC$5:AC656,Consolidado!$AC656,Consolidado!$D$5:D656,"*"&amp;X$3&amp;"*")=1,1,0),0))</f>
        <v>0</v>
      </c>
      <c r="Y656" s="0" t="n">
        <f aca="false">IF(OR(Y$3="",Consolidado!$D656=""),0,IF(ISNUMBER(SEARCH(Y$3,Consolidado!$D656)),IF(COUNTIFS(Consolidado!$AC$5:AC656,Consolidado!$AC656,Consolidado!$D$5:D656,"*"&amp;Y$3&amp;"*")=1,1,0),0))</f>
        <v>0</v>
      </c>
      <c r="Z656" s="0" t="n">
        <f aca="false">IF(OR(Z$3="",Consolidado!$D656=""),0,IF(ISNUMBER(SEARCH(Z$3,Consolidado!$D656)),IF(COUNTIFS(Consolidado!$AC$5:AC656,Consolidado!$AC656,Consolidado!$D$5:D656,"*"&amp;Z$3&amp;"*")=1,1,0),0))</f>
        <v>0</v>
      </c>
      <c r="AA656" s="0" t="n">
        <f aca="false">IF(OR(AA$3="",Consolidado!$D656=""),0,IF(ISNUMBER(SEARCH(AA$3,Consolidado!$D656)),IF(COUNTIFS(Consolidado!$AC$5:AC656,Consolidado!$AC656,Consolidado!$D$5:D656,"*"&amp;AA$3&amp;"*")=1,1,0),0))</f>
        <v>0</v>
      </c>
      <c r="AB656" s="0" t="n">
        <f aca="false">IF(OR(AB$3="",Consolidado!$D656=""),0,IF(ISNUMBER(SEARCH(AB$3,Consolidado!$D656)),IF(COUNTIFS(Consolidado!$AC$5:AC656,Consolidado!$AC656,Consolidado!$D$5:D656,"*"&amp;AB$3&amp;"*")=1,1,0),0))</f>
        <v>0</v>
      </c>
      <c r="AC656" s="0" t="n">
        <f aca="false">IF(OR(AC$3="",Consolidado!$D656=""),0,IF(ISNUMBER(SEARCH(AC$3,Consolidado!$D656)),IF(COUNTIFS(Consolidado!$AC$5:AC656,Consolidado!$AC656,Consolidado!$D$5:D656,"*"&amp;AC$3&amp;"*")=1,1,0),0))</f>
        <v>0</v>
      </c>
      <c r="AD656" s="0" t="n">
        <f aca="false">IF(OR(AD$3="",Consolidado!$D656=""),0,IF(ISNUMBER(SEARCH(AD$3,Consolidado!$D656)),IF(COUNTIFS(Consolidado!$AC$5:AC656,Consolidado!$AC656,Consolidado!$D$5:D656,"*"&amp;AD$3&amp;"*")=1,1,0),0))</f>
        <v>0</v>
      </c>
      <c r="AE656" s="0" t="n">
        <f aca="false">IF(OR(AE$3="",Consolidado!$D656=""),0,IF(ISNUMBER(SEARCH(AE$3,Consolidado!$D656)),IF(COUNTIFS(Consolidado!$AC$5:AC656,Consolidado!$AC656,Consolidado!$D$5:D656,"*"&amp;AE$3&amp;"*")=1,1,0),0))</f>
        <v>0</v>
      </c>
      <c r="AF656" s="0" t="n">
        <f aca="false">IF(OR(AF$3="",Consolidado!$D656=""),0,IF(ISNUMBER(SEARCH(AF$3,Consolidado!$D656)),IF(COUNTIFS(Consolidado!$AC$5:AC656,Consolidado!$AC656,Consolidado!$D$5:D656,"*"&amp;AF$3&amp;"*")=1,1,0),0))</f>
        <v>0</v>
      </c>
      <c r="AG656" s="0" t="n">
        <f aca="false">IF(OR(AG$3="",Consolidado!$D656=""),0,IF(ISNUMBER(SEARCH(AG$3,Consolidado!$D656)),IF(COUNTIFS(Consolidado!$AC$5:AC656,Consolidado!$AC656,Consolidado!$D$5:D656,"*"&amp;AG$3&amp;"*")=1,1,0),0))</f>
        <v>0</v>
      </c>
      <c r="AH656" s="0" t="n">
        <f aca="false">IF(OR(AH$3="",Consolidado!$D656=""),0,IF(ISNUMBER(SEARCH(AH$3,Consolidado!$D656)),IF(COUNTIFS(Consolidado!$AC$5:AC656,Consolidado!$AC656,Consolidado!$D$5:D656,"*"&amp;AH$3&amp;"*")=1,1,0),0))</f>
        <v>0</v>
      </c>
      <c r="AI656" s="0" t="n">
        <f aca="false">IF(OR(AI$3="",Consolidado!$D656=""),0,IF(ISNUMBER(SEARCH(AI$3,Consolidado!$D656)),IF(COUNTIFS(Consolidado!$AC$5:AC656,Consolidado!$AC656,Consolidado!$D$5:D656,"*"&amp;AI$3&amp;"*")=1,1,0),0))</f>
        <v>0</v>
      </c>
      <c r="AJ656" s="0" t="n">
        <f aca="false">IF(OR(AJ$3="",Consolidado!$D656=""),0,IF(ISNUMBER(SEARCH(AJ$3,Consolidado!$D656)),IF(COUNTIFS(Consolidado!$AC$5:AC656,Consolidado!$AC656,Consolidado!$D$5:D656,"*"&amp;AJ$3&amp;"*")=1,1,0),0))</f>
        <v>0</v>
      </c>
      <c r="AK656" s="0" t="n">
        <f aca="false">IF(OR(AK$3="",Consolidado!$D656=""),0,IF(ISNUMBER(SEARCH(AK$3,Consolidado!$D656)),IF(COUNTIFS(Consolidado!$AC$5:AC656,Consolidado!$AC656,Consolidado!$D$5:D656,"*"&amp;AK$3&amp;"*")=1,1,0),0))</f>
        <v>0</v>
      </c>
      <c r="AL656" s="0" t="n">
        <f aca="false">IF(OR(AL$3="",Consolidado!$D656=""),0,IF(ISNUMBER(SEARCH(AL$3,Consolidado!$D656)),IF(COUNTIFS(Consolidado!$AC$5:AC656,Consolidado!$AC656,Consolidado!$D$5:D656,"*"&amp;AL$3&amp;"*")=1,1,0),0))</f>
        <v>0</v>
      </c>
      <c r="AM656" s="0" t="n">
        <f aca="false">IF(OR(AM$3="",Consolidado!$D656=""),0,IF(ISNUMBER(SEARCH(AM$3,Consolidado!$D656)),IF(COUNTIFS(Consolidado!$AC$5:AC656,Consolidado!$AC656,Consolidado!$D$5:D656,"*"&amp;AM$3&amp;"*")=1,1,0),0))</f>
        <v>0</v>
      </c>
      <c r="AN656" s="0" t="n">
        <f aca="false">IF(OR(AN$3="",Consolidado!$D656=""),0,IF(ISNUMBER(SEARCH(AN$3,Consolidado!$D656)),IF(COUNTIFS(Consolidado!$AC$5:AC656,Consolidado!$AC656,Consolidado!$D$5:D656,"*"&amp;AN$3&amp;"*")=1,1,0),0))</f>
        <v>0</v>
      </c>
      <c r="AO656" s="0" t="n">
        <f aca="false">IF(OR(AO$3="",Consolidado!$D656=""),0,IF(ISNUMBER(SEARCH(AO$3,Consolidado!$D656)),IF(COUNTIFS(Consolidado!$AC$5:AC656,Consolidado!$AC656,Consolidado!$D$5:D656,"*"&amp;AO$3&amp;"*")=1,1,0),0))</f>
        <v>0</v>
      </c>
    </row>
    <row r="657" customFormat="false" ht="15" hidden="false" customHeight="false" outlineLevel="0" collapsed="false">
      <c r="B657" s="0" t="n">
        <f aca="false">IF(OR(B$3="",Consolidado!$D657=""),0,IF(ISNUMBER(SEARCH(B$3,Consolidado!$D657)),IF(COUNTIFS(Consolidado!$AC$5:AC657,Consolidado!$AC657,Consolidado!$D$5:D657,"*"&amp;B$3&amp;"*")=1,1,0),0))</f>
        <v>0</v>
      </c>
      <c r="C657" s="0" t="n">
        <f aca="false">IF(OR(C$3="",Consolidado!$D657=""),0,IF(ISNUMBER(SEARCH(C$3,Consolidado!$D657)),IF(COUNTIFS(Consolidado!$AC$5:AC657,Consolidado!$AC657,Consolidado!$D$5:D657,"*"&amp;C$3&amp;"*")=1,1,0),0))</f>
        <v>0</v>
      </c>
      <c r="D657" s="0" t="n">
        <f aca="false">IF(OR(D$3="",Consolidado!$D657=""),0,IF(ISNUMBER(SEARCH(D$3,Consolidado!$D657)),IF(COUNTIFS(Consolidado!$AC$5:AC657,Consolidado!$AC657,Consolidado!$D$5:D657,"*"&amp;D$3&amp;"*")=1,1,0),0))</f>
        <v>0</v>
      </c>
      <c r="E657" s="0" t="n">
        <f aca="false">IF(OR(E$3="",Consolidado!$D657=""),0,IF(ISNUMBER(SEARCH(E$3,Consolidado!$D657)),IF(COUNTIFS(Consolidado!$AC$5:AC657,Consolidado!$AC657,Consolidado!$D$5:D657,"*"&amp;E$3&amp;"*")=1,1,0),0))</f>
        <v>0</v>
      </c>
      <c r="F657" s="0" t="n">
        <f aca="false">IF(OR(F$3="",Consolidado!$D657=""),0,IF(ISNUMBER(SEARCH(F$3,Consolidado!$D657)),IF(COUNTIFS(Consolidado!$AC$5:AC657,Consolidado!$AC657,Consolidado!$D$5:D657,"*"&amp;F$3&amp;"*")=1,1,0),0))</f>
        <v>0</v>
      </c>
      <c r="G657" s="0" t="n">
        <f aca="false">IF(OR(G$3="",Consolidado!$D657=""),0,IF(ISNUMBER(SEARCH(G$3,Consolidado!$D657)),IF(COUNTIFS(Consolidado!$AC$5:AC657,Consolidado!$AC657,Consolidado!$D$5:D657,"*"&amp;G$3&amp;"*")=1,1,0),0))</f>
        <v>0</v>
      </c>
      <c r="H657" s="0" t="n">
        <f aca="false">IF(OR(H$3="",Consolidado!$D657=""),0,IF(ISNUMBER(SEARCH(H$3,Consolidado!$D657)),IF(COUNTIFS(Consolidado!$AC$5:AC657,Consolidado!$AC657,Consolidado!$D$5:D657,"*"&amp;H$3&amp;"*")=1,1,0),0))</f>
        <v>0</v>
      </c>
      <c r="I657" s="0" t="n">
        <f aca="false">IF(OR(I$3="",Consolidado!$D657=""),0,IF(ISNUMBER(SEARCH(I$3,Consolidado!$D657)),IF(COUNTIFS(Consolidado!$AC$5:AC657,Consolidado!$AC657,Consolidado!$D$5:D657,"*"&amp;I$3&amp;"*")=1,1,0),0))</f>
        <v>0</v>
      </c>
      <c r="J657" s="0" t="n">
        <f aca="false">IF(OR(J$3="",Consolidado!$D657=""),0,IF(ISNUMBER(SEARCH(J$3,Consolidado!$D657)),IF(COUNTIFS(Consolidado!$AC$5:AC657,Consolidado!$AC657,Consolidado!$D$5:D657,"*"&amp;J$3&amp;"*")=1,1,0),0))</f>
        <v>0</v>
      </c>
      <c r="K657" s="0" t="n">
        <f aca="false">IF(OR(K$3="",Consolidado!$D657=""),0,IF(ISNUMBER(SEARCH(K$3,Consolidado!$D657)),IF(COUNTIFS(Consolidado!$AC$5:AC657,Consolidado!$AC657,Consolidado!$D$5:D657,"*"&amp;K$3&amp;"*")=1,1,0),0))</f>
        <v>0</v>
      </c>
      <c r="L657" s="0" t="n">
        <f aca="false">IF(OR(L$3="",Consolidado!$D657=""),0,IF(ISNUMBER(SEARCH(L$3,Consolidado!$D657)),IF(COUNTIFS(Consolidado!$AC$5:AC657,Consolidado!$AC657,Consolidado!$D$5:D657,"*"&amp;L$3&amp;"*")=1,1,0),0))</f>
        <v>0</v>
      </c>
      <c r="M657" s="0" t="n">
        <f aca="false">IF(OR(M$3="",Consolidado!$D657=""),0,IF(ISNUMBER(SEARCH(M$3,Consolidado!$D657)),IF(COUNTIFS(Consolidado!$AC$5:AC657,Consolidado!$AC657,Consolidado!$D$5:D657,"*"&amp;M$3&amp;"*")=1,1,0),0))</f>
        <v>0</v>
      </c>
      <c r="N657" s="0" t="n">
        <f aca="false">IF(OR(N$3="",Consolidado!$D657=""),0,IF(ISNUMBER(SEARCH(N$3,Consolidado!$D657)),IF(COUNTIFS(Consolidado!$AC$5:AC657,Consolidado!$AC657,Consolidado!$D$5:D657,"*"&amp;N$3&amp;"*")=1,1,0),0))</f>
        <v>0</v>
      </c>
      <c r="O657" s="0" t="n">
        <f aca="false">IF(OR(O$3="",Consolidado!$D657=""),0,IF(ISNUMBER(SEARCH(O$3,Consolidado!$D657)),IF(COUNTIFS(Consolidado!$AC$5:AC657,Consolidado!$AC657,Consolidado!$D$5:D657,"*"&amp;O$3&amp;"*")=1,1,0),0))</f>
        <v>0</v>
      </c>
      <c r="P657" s="0" t="n">
        <f aca="false">IF(OR(P$3="",Consolidado!$D657=""),0,IF(ISNUMBER(SEARCH(P$3,Consolidado!$D657)),IF(COUNTIFS(Consolidado!$AC$5:AC657,Consolidado!$AC657,Consolidado!$D$5:D657,"*"&amp;P$3&amp;"*")=1,1,0),0))</f>
        <v>0</v>
      </c>
      <c r="Q657" s="0" t="n">
        <f aca="false">IF(OR(Q$3="",Consolidado!$D657=""),0,IF(ISNUMBER(SEARCH(Q$3,Consolidado!$D657)),IF(COUNTIFS(Consolidado!$AC$5:AC657,Consolidado!$AC657,Consolidado!$D$5:D657,"*"&amp;Q$3&amp;"*")=1,1,0),0))</f>
        <v>0</v>
      </c>
      <c r="R657" s="0" t="n">
        <f aca="false">IF(OR(R$3="",Consolidado!$D657=""),0,IF(ISNUMBER(SEARCH(R$3,Consolidado!$D657)),IF(COUNTIFS(Consolidado!$AC$5:AC657,Consolidado!$AC657,Consolidado!$D$5:D657,"*"&amp;R$3&amp;"*")=1,1,0),0))</f>
        <v>0</v>
      </c>
      <c r="S657" s="0" t="n">
        <f aca="false">IF(OR(S$3="",Consolidado!$D657=""),0,IF(ISNUMBER(SEARCH(S$3,Consolidado!$D657)),IF(COUNTIFS(Consolidado!$AC$5:AC657,Consolidado!$AC657,Consolidado!$D$5:D657,"*"&amp;S$3&amp;"*")=1,1,0),0))</f>
        <v>0</v>
      </c>
      <c r="T657" s="0" t="n">
        <f aca="false">IF(OR(T$3="",Consolidado!$D657=""),0,IF(ISNUMBER(SEARCH(T$3,Consolidado!$D657)),IF(COUNTIFS(Consolidado!$AC$5:AC657,Consolidado!$AC657,Consolidado!$D$5:D657,"*"&amp;T$3&amp;"*")=1,1,0),0))</f>
        <v>0</v>
      </c>
      <c r="U657" s="0" t="n">
        <f aca="false">IF(OR(U$3="",Consolidado!$D657=""),0,IF(ISNUMBER(SEARCH(U$3,Consolidado!$D657)),IF(COUNTIFS(Consolidado!$AC$5:AC657,Consolidado!$AC657,Consolidado!$D$5:D657,"*"&amp;U$3&amp;"*")=1,1,0),0))</f>
        <v>0</v>
      </c>
      <c r="V657" s="0" t="n">
        <f aca="false">IF(OR(V$3="",Consolidado!$D657=""),0,IF(ISNUMBER(SEARCH(V$3,Consolidado!$D657)),IF(COUNTIFS(Consolidado!$AC$5:AC657,Consolidado!$AC657,Consolidado!$D$5:D657,"*"&amp;V$3&amp;"*")=1,1,0),0))</f>
        <v>0</v>
      </c>
      <c r="W657" s="0" t="n">
        <f aca="false">IF(OR(W$3="",Consolidado!$D657=""),0,IF(ISNUMBER(SEARCH(W$3,Consolidado!$D657)),IF(COUNTIFS(Consolidado!$AC$5:AC657,Consolidado!$AC657,Consolidado!$D$5:D657,"*"&amp;W$3&amp;"*")=1,1,0),0))</f>
        <v>0</v>
      </c>
      <c r="X657" s="0" t="n">
        <f aca="false">IF(OR(X$3="",Consolidado!$D657=""),0,IF(ISNUMBER(SEARCH(X$3,Consolidado!$D657)),IF(COUNTIFS(Consolidado!$AC$5:AC657,Consolidado!$AC657,Consolidado!$D$5:D657,"*"&amp;X$3&amp;"*")=1,1,0),0))</f>
        <v>0</v>
      </c>
      <c r="Y657" s="0" t="n">
        <f aca="false">IF(OR(Y$3="",Consolidado!$D657=""),0,IF(ISNUMBER(SEARCH(Y$3,Consolidado!$D657)),IF(COUNTIFS(Consolidado!$AC$5:AC657,Consolidado!$AC657,Consolidado!$D$5:D657,"*"&amp;Y$3&amp;"*")=1,1,0),0))</f>
        <v>0</v>
      </c>
      <c r="Z657" s="0" t="n">
        <f aca="false">IF(OR(Z$3="",Consolidado!$D657=""),0,IF(ISNUMBER(SEARCH(Z$3,Consolidado!$D657)),IF(COUNTIFS(Consolidado!$AC$5:AC657,Consolidado!$AC657,Consolidado!$D$5:D657,"*"&amp;Z$3&amp;"*")=1,1,0),0))</f>
        <v>0</v>
      </c>
      <c r="AA657" s="0" t="n">
        <f aca="false">IF(OR(AA$3="",Consolidado!$D657=""),0,IF(ISNUMBER(SEARCH(AA$3,Consolidado!$D657)),IF(COUNTIFS(Consolidado!$AC$5:AC657,Consolidado!$AC657,Consolidado!$D$5:D657,"*"&amp;AA$3&amp;"*")=1,1,0),0))</f>
        <v>0</v>
      </c>
      <c r="AB657" s="0" t="n">
        <f aca="false">IF(OR(AB$3="",Consolidado!$D657=""),0,IF(ISNUMBER(SEARCH(AB$3,Consolidado!$D657)),IF(COUNTIFS(Consolidado!$AC$5:AC657,Consolidado!$AC657,Consolidado!$D$5:D657,"*"&amp;AB$3&amp;"*")=1,1,0),0))</f>
        <v>0</v>
      </c>
      <c r="AC657" s="0" t="n">
        <f aca="false">IF(OR(AC$3="",Consolidado!$D657=""),0,IF(ISNUMBER(SEARCH(AC$3,Consolidado!$D657)),IF(COUNTIFS(Consolidado!$AC$5:AC657,Consolidado!$AC657,Consolidado!$D$5:D657,"*"&amp;AC$3&amp;"*")=1,1,0),0))</f>
        <v>0</v>
      </c>
      <c r="AD657" s="0" t="n">
        <f aca="false">IF(OR(AD$3="",Consolidado!$D657=""),0,IF(ISNUMBER(SEARCH(AD$3,Consolidado!$D657)),IF(COUNTIFS(Consolidado!$AC$5:AC657,Consolidado!$AC657,Consolidado!$D$5:D657,"*"&amp;AD$3&amp;"*")=1,1,0),0))</f>
        <v>0</v>
      </c>
      <c r="AE657" s="0" t="n">
        <f aca="false">IF(OR(AE$3="",Consolidado!$D657=""),0,IF(ISNUMBER(SEARCH(AE$3,Consolidado!$D657)),IF(COUNTIFS(Consolidado!$AC$5:AC657,Consolidado!$AC657,Consolidado!$D$5:D657,"*"&amp;AE$3&amp;"*")=1,1,0),0))</f>
        <v>0</v>
      </c>
      <c r="AF657" s="0" t="n">
        <f aca="false">IF(OR(AF$3="",Consolidado!$D657=""),0,IF(ISNUMBER(SEARCH(AF$3,Consolidado!$D657)),IF(COUNTIFS(Consolidado!$AC$5:AC657,Consolidado!$AC657,Consolidado!$D$5:D657,"*"&amp;AF$3&amp;"*")=1,1,0),0))</f>
        <v>0</v>
      </c>
      <c r="AG657" s="0" t="n">
        <f aca="false">IF(OR(AG$3="",Consolidado!$D657=""),0,IF(ISNUMBER(SEARCH(AG$3,Consolidado!$D657)),IF(COUNTIFS(Consolidado!$AC$5:AC657,Consolidado!$AC657,Consolidado!$D$5:D657,"*"&amp;AG$3&amp;"*")=1,1,0),0))</f>
        <v>0</v>
      </c>
      <c r="AH657" s="0" t="n">
        <f aca="false">IF(OR(AH$3="",Consolidado!$D657=""),0,IF(ISNUMBER(SEARCH(AH$3,Consolidado!$D657)),IF(COUNTIFS(Consolidado!$AC$5:AC657,Consolidado!$AC657,Consolidado!$D$5:D657,"*"&amp;AH$3&amp;"*")=1,1,0),0))</f>
        <v>0</v>
      </c>
      <c r="AI657" s="0" t="n">
        <f aca="false">IF(OR(AI$3="",Consolidado!$D657=""),0,IF(ISNUMBER(SEARCH(AI$3,Consolidado!$D657)),IF(COUNTIFS(Consolidado!$AC$5:AC657,Consolidado!$AC657,Consolidado!$D$5:D657,"*"&amp;AI$3&amp;"*")=1,1,0),0))</f>
        <v>0</v>
      </c>
      <c r="AJ657" s="0" t="n">
        <f aca="false">IF(OR(AJ$3="",Consolidado!$D657=""),0,IF(ISNUMBER(SEARCH(AJ$3,Consolidado!$D657)),IF(COUNTIFS(Consolidado!$AC$5:AC657,Consolidado!$AC657,Consolidado!$D$5:D657,"*"&amp;AJ$3&amp;"*")=1,1,0),0))</f>
        <v>0</v>
      </c>
      <c r="AK657" s="0" t="n">
        <f aca="false">IF(OR(AK$3="",Consolidado!$D657=""),0,IF(ISNUMBER(SEARCH(AK$3,Consolidado!$D657)),IF(COUNTIFS(Consolidado!$AC$5:AC657,Consolidado!$AC657,Consolidado!$D$5:D657,"*"&amp;AK$3&amp;"*")=1,1,0),0))</f>
        <v>0</v>
      </c>
      <c r="AL657" s="0" t="n">
        <f aca="false">IF(OR(AL$3="",Consolidado!$D657=""),0,IF(ISNUMBER(SEARCH(AL$3,Consolidado!$D657)),IF(COUNTIFS(Consolidado!$AC$5:AC657,Consolidado!$AC657,Consolidado!$D$5:D657,"*"&amp;AL$3&amp;"*")=1,1,0),0))</f>
        <v>0</v>
      </c>
      <c r="AM657" s="0" t="n">
        <f aca="false">IF(OR(AM$3="",Consolidado!$D657=""),0,IF(ISNUMBER(SEARCH(AM$3,Consolidado!$D657)),IF(COUNTIFS(Consolidado!$AC$5:AC657,Consolidado!$AC657,Consolidado!$D$5:D657,"*"&amp;AM$3&amp;"*")=1,1,0),0))</f>
        <v>0</v>
      </c>
      <c r="AN657" s="0" t="n">
        <f aca="false">IF(OR(AN$3="",Consolidado!$D657=""),0,IF(ISNUMBER(SEARCH(AN$3,Consolidado!$D657)),IF(COUNTIFS(Consolidado!$AC$5:AC657,Consolidado!$AC657,Consolidado!$D$5:D657,"*"&amp;AN$3&amp;"*")=1,1,0),0))</f>
        <v>0</v>
      </c>
      <c r="AO657" s="0" t="n">
        <f aca="false">IF(OR(AO$3="",Consolidado!$D657=""),0,IF(ISNUMBER(SEARCH(AO$3,Consolidado!$D657)),IF(COUNTIFS(Consolidado!$AC$5:AC657,Consolidado!$AC657,Consolidado!$D$5:D657,"*"&amp;AO$3&amp;"*")=1,1,0),0))</f>
        <v>0</v>
      </c>
    </row>
    <row r="658" customFormat="false" ht="15" hidden="false" customHeight="false" outlineLevel="0" collapsed="false">
      <c r="B658" s="0" t="n">
        <f aca="false">IF(OR(B$3="",Consolidado!$D658=""),0,IF(ISNUMBER(SEARCH(B$3,Consolidado!$D658)),IF(COUNTIFS(Consolidado!$AC$5:AC658,Consolidado!$AC658,Consolidado!$D$5:D658,"*"&amp;B$3&amp;"*")=1,1,0),0))</f>
        <v>0</v>
      </c>
      <c r="C658" s="0" t="n">
        <f aca="false">IF(OR(C$3="",Consolidado!$D658=""),0,IF(ISNUMBER(SEARCH(C$3,Consolidado!$D658)),IF(COUNTIFS(Consolidado!$AC$5:AC658,Consolidado!$AC658,Consolidado!$D$5:D658,"*"&amp;C$3&amp;"*")=1,1,0),0))</f>
        <v>0</v>
      </c>
      <c r="D658" s="0" t="n">
        <f aca="false">IF(OR(D$3="",Consolidado!$D658=""),0,IF(ISNUMBER(SEARCH(D$3,Consolidado!$D658)),IF(COUNTIFS(Consolidado!$AC$5:AC658,Consolidado!$AC658,Consolidado!$D$5:D658,"*"&amp;D$3&amp;"*")=1,1,0),0))</f>
        <v>0</v>
      </c>
      <c r="E658" s="0" t="n">
        <f aca="false">IF(OR(E$3="",Consolidado!$D658=""),0,IF(ISNUMBER(SEARCH(E$3,Consolidado!$D658)),IF(COUNTIFS(Consolidado!$AC$5:AC658,Consolidado!$AC658,Consolidado!$D$5:D658,"*"&amp;E$3&amp;"*")=1,1,0),0))</f>
        <v>0</v>
      </c>
      <c r="F658" s="0" t="n">
        <f aca="false">IF(OR(F$3="",Consolidado!$D658=""),0,IF(ISNUMBER(SEARCH(F$3,Consolidado!$D658)),IF(COUNTIFS(Consolidado!$AC$5:AC658,Consolidado!$AC658,Consolidado!$D$5:D658,"*"&amp;F$3&amp;"*")=1,1,0),0))</f>
        <v>0</v>
      </c>
      <c r="G658" s="0" t="n">
        <f aca="false">IF(OR(G$3="",Consolidado!$D658=""),0,IF(ISNUMBER(SEARCH(G$3,Consolidado!$D658)),IF(COUNTIFS(Consolidado!$AC$5:AC658,Consolidado!$AC658,Consolidado!$D$5:D658,"*"&amp;G$3&amp;"*")=1,1,0),0))</f>
        <v>0</v>
      </c>
      <c r="H658" s="0" t="n">
        <f aca="false">IF(OR(H$3="",Consolidado!$D658=""),0,IF(ISNUMBER(SEARCH(H$3,Consolidado!$D658)),IF(COUNTIFS(Consolidado!$AC$5:AC658,Consolidado!$AC658,Consolidado!$D$5:D658,"*"&amp;H$3&amp;"*")=1,1,0),0))</f>
        <v>0</v>
      </c>
      <c r="I658" s="0" t="n">
        <f aca="false">IF(OR(I$3="",Consolidado!$D658=""),0,IF(ISNUMBER(SEARCH(I$3,Consolidado!$D658)),IF(COUNTIFS(Consolidado!$AC$5:AC658,Consolidado!$AC658,Consolidado!$D$5:D658,"*"&amp;I$3&amp;"*")=1,1,0),0))</f>
        <v>0</v>
      </c>
      <c r="J658" s="0" t="n">
        <f aca="false">IF(OR(J$3="",Consolidado!$D658=""),0,IF(ISNUMBER(SEARCH(J$3,Consolidado!$D658)),IF(COUNTIFS(Consolidado!$AC$5:AC658,Consolidado!$AC658,Consolidado!$D$5:D658,"*"&amp;J$3&amp;"*")=1,1,0),0))</f>
        <v>0</v>
      </c>
      <c r="K658" s="0" t="n">
        <f aca="false">IF(OR(K$3="",Consolidado!$D658=""),0,IF(ISNUMBER(SEARCH(K$3,Consolidado!$D658)),IF(COUNTIFS(Consolidado!$AC$5:AC658,Consolidado!$AC658,Consolidado!$D$5:D658,"*"&amp;K$3&amp;"*")=1,1,0),0))</f>
        <v>0</v>
      </c>
      <c r="L658" s="0" t="n">
        <f aca="false">IF(OR(L$3="",Consolidado!$D658=""),0,IF(ISNUMBER(SEARCH(L$3,Consolidado!$D658)),IF(COUNTIFS(Consolidado!$AC$5:AC658,Consolidado!$AC658,Consolidado!$D$5:D658,"*"&amp;L$3&amp;"*")=1,1,0),0))</f>
        <v>0</v>
      </c>
      <c r="M658" s="0" t="n">
        <f aca="false">IF(OR(M$3="",Consolidado!$D658=""),0,IF(ISNUMBER(SEARCH(M$3,Consolidado!$D658)),IF(COUNTIFS(Consolidado!$AC$5:AC658,Consolidado!$AC658,Consolidado!$D$5:D658,"*"&amp;M$3&amp;"*")=1,1,0),0))</f>
        <v>0</v>
      </c>
      <c r="N658" s="0" t="n">
        <f aca="false">IF(OR(N$3="",Consolidado!$D658=""),0,IF(ISNUMBER(SEARCH(N$3,Consolidado!$D658)),IF(COUNTIFS(Consolidado!$AC$5:AC658,Consolidado!$AC658,Consolidado!$D$5:D658,"*"&amp;N$3&amp;"*")=1,1,0),0))</f>
        <v>0</v>
      </c>
      <c r="O658" s="0" t="n">
        <f aca="false">IF(OR(O$3="",Consolidado!$D658=""),0,IF(ISNUMBER(SEARCH(O$3,Consolidado!$D658)),IF(COUNTIFS(Consolidado!$AC$5:AC658,Consolidado!$AC658,Consolidado!$D$5:D658,"*"&amp;O$3&amp;"*")=1,1,0),0))</f>
        <v>0</v>
      </c>
      <c r="P658" s="0" t="n">
        <f aca="false">IF(OR(P$3="",Consolidado!$D658=""),0,IF(ISNUMBER(SEARCH(P$3,Consolidado!$D658)),IF(COUNTIFS(Consolidado!$AC$5:AC658,Consolidado!$AC658,Consolidado!$D$5:D658,"*"&amp;P$3&amp;"*")=1,1,0),0))</f>
        <v>0</v>
      </c>
      <c r="Q658" s="0" t="n">
        <f aca="false">IF(OR(Q$3="",Consolidado!$D658=""),0,IF(ISNUMBER(SEARCH(Q$3,Consolidado!$D658)),IF(COUNTIFS(Consolidado!$AC$5:AC658,Consolidado!$AC658,Consolidado!$D$5:D658,"*"&amp;Q$3&amp;"*")=1,1,0),0))</f>
        <v>0</v>
      </c>
      <c r="R658" s="0" t="n">
        <f aca="false">IF(OR(R$3="",Consolidado!$D658=""),0,IF(ISNUMBER(SEARCH(R$3,Consolidado!$D658)),IF(COUNTIFS(Consolidado!$AC$5:AC658,Consolidado!$AC658,Consolidado!$D$5:D658,"*"&amp;R$3&amp;"*")=1,1,0),0))</f>
        <v>0</v>
      </c>
      <c r="S658" s="0" t="n">
        <f aca="false">IF(OR(S$3="",Consolidado!$D658=""),0,IF(ISNUMBER(SEARCH(S$3,Consolidado!$D658)),IF(COUNTIFS(Consolidado!$AC$5:AC658,Consolidado!$AC658,Consolidado!$D$5:D658,"*"&amp;S$3&amp;"*")=1,1,0),0))</f>
        <v>0</v>
      </c>
      <c r="T658" s="0" t="n">
        <f aca="false">IF(OR(T$3="",Consolidado!$D658=""),0,IF(ISNUMBER(SEARCH(T$3,Consolidado!$D658)),IF(COUNTIFS(Consolidado!$AC$5:AC658,Consolidado!$AC658,Consolidado!$D$5:D658,"*"&amp;T$3&amp;"*")=1,1,0),0))</f>
        <v>0</v>
      </c>
      <c r="U658" s="0" t="n">
        <f aca="false">IF(OR(U$3="",Consolidado!$D658=""),0,IF(ISNUMBER(SEARCH(U$3,Consolidado!$D658)),IF(COUNTIFS(Consolidado!$AC$5:AC658,Consolidado!$AC658,Consolidado!$D$5:D658,"*"&amp;U$3&amp;"*")=1,1,0),0))</f>
        <v>0</v>
      </c>
      <c r="V658" s="0" t="n">
        <f aca="false">IF(OR(V$3="",Consolidado!$D658=""),0,IF(ISNUMBER(SEARCH(V$3,Consolidado!$D658)),IF(COUNTIFS(Consolidado!$AC$5:AC658,Consolidado!$AC658,Consolidado!$D$5:D658,"*"&amp;V$3&amp;"*")=1,1,0),0))</f>
        <v>0</v>
      </c>
      <c r="W658" s="0" t="n">
        <f aca="false">IF(OR(W$3="",Consolidado!$D658=""),0,IF(ISNUMBER(SEARCH(W$3,Consolidado!$D658)),IF(COUNTIFS(Consolidado!$AC$5:AC658,Consolidado!$AC658,Consolidado!$D$5:D658,"*"&amp;W$3&amp;"*")=1,1,0),0))</f>
        <v>0</v>
      </c>
      <c r="X658" s="0" t="n">
        <f aca="false">IF(OR(X$3="",Consolidado!$D658=""),0,IF(ISNUMBER(SEARCH(X$3,Consolidado!$D658)),IF(COUNTIFS(Consolidado!$AC$5:AC658,Consolidado!$AC658,Consolidado!$D$5:D658,"*"&amp;X$3&amp;"*")=1,1,0),0))</f>
        <v>0</v>
      </c>
      <c r="Y658" s="0" t="n">
        <f aca="false">IF(OR(Y$3="",Consolidado!$D658=""),0,IF(ISNUMBER(SEARCH(Y$3,Consolidado!$D658)),IF(COUNTIFS(Consolidado!$AC$5:AC658,Consolidado!$AC658,Consolidado!$D$5:D658,"*"&amp;Y$3&amp;"*")=1,1,0),0))</f>
        <v>0</v>
      </c>
      <c r="Z658" s="0" t="n">
        <f aca="false">IF(OR(Z$3="",Consolidado!$D658=""),0,IF(ISNUMBER(SEARCH(Z$3,Consolidado!$D658)),IF(COUNTIFS(Consolidado!$AC$5:AC658,Consolidado!$AC658,Consolidado!$D$5:D658,"*"&amp;Z$3&amp;"*")=1,1,0),0))</f>
        <v>0</v>
      </c>
      <c r="AA658" s="0" t="n">
        <f aca="false">IF(OR(AA$3="",Consolidado!$D658=""),0,IF(ISNUMBER(SEARCH(AA$3,Consolidado!$D658)),IF(COUNTIFS(Consolidado!$AC$5:AC658,Consolidado!$AC658,Consolidado!$D$5:D658,"*"&amp;AA$3&amp;"*")=1,1,0),0))</f>
        <v>0</v>
      </c>
      <c r="AB658" s="0" t="n">
        <f aca="false">IF(OR(AB$3="",Consolidado!$D658=""),0,IF(ISNUMBER(SEARCH(AB$3,Consolidado!$D658)),IF(COUNTIFS(Consolidado!$AC$5:AC658,Consolidado!$AC658,Consolidado!$D$5:D658,"*"&amp;AB$3&amp;"*")=1,1,0),0))</f>
        <v>0</v>
      </c>
      <c r="AC658" s="0" t="n">
        <f aca="false">IF(OR(AC$3="",Consolidado!$D658=""),0,IF(ISNUMBER(SEARCH(AC$3,Consolidado!$D658)),IF(COUNTIFS(Consolidado!$AC$5:AC658,Consolidado!$AC658,Consolidado!$D$5:D658,"*"&amp;AC$3&amp;"*")=1,1,0),0))</f>
        <v>0</v>
      </c>
      <c r="AD658" s="0" t="n">
        <f aca="false">IF(OR(AD$3="",Consolidado!$D658=""),0,IF(ISNUMBER(SEARCH(AD$3,Consolidado!$D658)),IF(COUNTIFS(Consolidado!$AC$5:AC658,Consolidado!$AC658,Consolidado!$D$5:D658,"*"&amp;AD$3&amp;"*")=1,1,0),0))</f>
        <v>0</v>
      </c>
      <c r="AE658" s="0" t="n">
        <f aca="false">IF(OR(AE$3="",Consolidado!$D658=""),0,IF(ISNUMBER(SEARCH(AE$3,Consolidado!$D658)),IF(COUNTIFS(Consolidado!$AC$5:AC658,Consolidado!$AC658,Consolidado!$D$5:D658,"*"&amp;AE$3&amp;"*")=1,1,0),0))</f>
        <v>0</v>
      </c>
      <c r="AF658" s="0" t="n">
        <f aca="false">IF(OR(AF$3="",Consolidado!$D658=""),0,IF(ISNUMBER(SEARCH(AF$3,Consolidado!$D658)),IF(COUNTIFS(Consolidado!$AC$5:AC658,Consolidado!$AC658,Consolidado!$D$5:D658,"*"&amp;AF$3&amp;"*")=1,1,0),0))</f>
        <v>0</v>
      </c>
      <c r="AG658" s="0" t="n">
        <f aca="false">IF(OR(AG$3="",Consolidado!$D658=""),0,IF(ISNUMBER(SEARCH(AG$3,Consolidado!$D658)),IF(COUNTIFS(Consolidado!$AC$5:AC658,Consolidado!$AC658,Consolidado!$D$5:D658,"*"&amp;AG$3&amp;"*")=1,1,0),0))</f>
        <v>0</v>
      </c>
      <c r="AH658" s="0" t="n">
        <f aca="false">IF(OR(AH$3="",Consolidado!$D658=""),0,IF(ISNUMBER(SEARCH(AH$3,Consolidado!$D658)),IF(COUNTIFS(Consolidado!$AC$5:AC658,Consolidado!$AC658,Consolidado!$D$5:D658,"*"&amp;AH$3&amp;"*")=1,1,0),0))</f>
        <v>0</v>
      </c>
      <c r="AI658" s="0" t="n">
        <f aca="false">IF(OR(AI$3="",Consolidado!$D658=""),0,IF(ISNUMBER(SEARCH(AI$3,Consolidado!$D658)),IF(COUNTIFS(Consolidado!$AC$5:AC658,Consolidado!$AC658,Consolidado!$D$5:D658,"*"&amp;AI$3&amp;"*")=1,1,0),0))</f>
        <v>0</v>
      </c>
      <c r="AJ658" s="0" t="n">
        <f aca="false">IF(OR(AJ$3="",Consolidado!$D658=""),0,IF(ISNUMBER(SEARCH(AJ$3,Consolidado!$D658)),IF(COUNTIFS(Consolidado!$AC$5:AC658,Consolidado!$AC658,Consolidado!$D$5:D658,"*"&amp;AJ$3&amp;"*")=1,1,0),0))</f>
        <v>0</v>
      </c>
      <c r="AK658" s="0" t="n">
        <f aca="false">IF(OR(AK$3="",Consolidado!$D658=""),0,IF(ISNUMBER(SEARCH(AK$3,Consolidado!$D658)),IF(COUNTIFS(Consolidado!$AC$5:AC658,Consolidado!$AC658,Consolidado!$D$5:D658,"*"&amp;AK$3&amp;"*")=1,1,0),0))</f>
        <v>0</v>
      </c>
      <c r="AL658" s="0" t="n">
        <f aca="false">IF(OR(AL$3="",Consolidado!$D658=""),0,IF(ISNUMBER(SEARCH(AL$3,Consolidado!$D658)),IF(COUNTIFS(Consolidado!$AC$5:AC658,Consolidado!$AC658,Consolidado!$D$5:D658,"*"&amp;AL$3&amp;"*")=1,1,0),0))</f>
        <v>0</v>
      </c>
      <c r="AM658" s="0" t="n">
        <f aca="false">IF(OR(AM$3="",Consolidado!$D658=""),0,IF(ISNUMBER(SEARCH(AM$3,Consolidado!$D658)),IF(COUNTIFS(Consolidado!$AC$5:AC658,Consolidado!$AC658,Consolidado!$D$5:D658,"*"&amp;AM$3&amp;"*")=1,1,0),0))</f>
        <v>0</v>
      </c>
      <c r="AN658" s="0" t="n">
        <f aca="false">IF(OR(AN$3="",Consolidado!$D658=""),0,IF(ISNUMBER(SEARCH(AN$3,Consolidado!$D658)),IF(COUNTIFS(Consolidado!$AC$5:AC658,Consolidado!$AC658,Consolidado!$D$5:D658,"*"&amp;AN$3&amp;"*")=1,1,0),0))</f>
        <v>0</v>
      </c>
      <c r="AO658" s="0" t="n">
        <f aca="false">IF(OR(AO$3="",Consolidado!$D658=""),0,IF(ISNUMBER(SEARCH(AO$3,Consolidado!$D658)),IF(COUNTIFS(Consolidado!$AC$5:AC658,Consolidado!$AC658,Consolidado!$D$5:D658,"*"&amp;AO$3&amp;"*")=1,1,0),0))</f>
        <v>0</v>
      </c>
    </row>
    <row r="659" customFormat="false" ht="15" hidden="false" customHeight="false" outlineLevel="0" collapsed="false">
      <c r="B659" s="0" t="n">
        <f aca="false">IF(OR(B$3="",Consolidado!$D659=""),0,IF(ISNUMBER(SEARCH(B$3,Consolidado!$D659)),IF(COUNTIFS(Consolidado!$AC$5:AC659,Consolidado!$AC659,Consolidado!$D$5:D659,"*"&amp;B$3&amp;"*")=1,1,0),0))</f>
        <v>0</v>
      </c>
      <c r="C659" s="0" t="n">
        <f aca="false">IF(OR(C$3="",Consolidado!$D659=""),0,IF(ISNUMBER(SEARCH(C$3,Consolidado!$D659)),IF(COUNTIFS(Consolidado!$AC$5:AC659,Consolidado!$AC659,Consolidado!$D$5:D659,"*"&amp;C$3&amp;"*")=1,1,0),0))</f>
        <v>0</v>
      </c>
      <c r="D659" s="0" t="n">
        <f aca="false">IF(OR(D$3="",Consolidado!$D659=""),0,IF(ISNUMBER(SEARCH(D$3,Consolidado!$D659)),IF(COUNTIFS(Consolidado!$AC$5:AC659,Consolidado!$AC659,Consolidado!$D$5:D659,"*"&amp;D$3&amp;"*")=1,1,0),0))</f>
        <v>0</v>
      </c>
      <c r="E659" s="0" t="n">
        <f aca="false">IF(OR(E$3="",Consolidado!$D659=""),0,IF(ISNUMBER(SEARCH(E$3,Consolidado!$D659)),IF(COUNTIFS(Consolidado!$AC$5:AC659,Consolidado!$AC659,Consolidado!$D$5:D659,"*"&amp;E$3&amp;"*")=1,1,0),0))</f>
        <v>0</v>
      </c>
      <c r="F659" s="0" t="n">
        <f aca="false">IF(OR(F$3="",Consolidado!$D659=""),0,IF(ISNUMBER(SEARCH(F$3,Consolidado!$D659)),IF(COUNTIFS(Consolidado!$AC$5:AC659,Consolidado!$AC659,Consolidado!$D$5:D659,"*"&amp;F$3&amp;"*")=1,1,0),0))</f>
        <v>0</v>
      </c>
      <c r="G659" s="0" t="n">
        <f aca="false">IF(OR(G$3="",Consolidado!$D659=""),0,IF(ISNUMBER(SEARCH(G$3,Consolidado!$D659)),IF(COUNTIFS(Consolidado!$AC$5:AC659,Consolidado!$AC659,Consolidado!$D$5:D659,"*"&amp;G$3&amp;"*")=1,1,0),0))</f>
        <v>0</v>
      </c>
      <c r="H659" s="0" t="n">
        <f aca="false">IF(OR(H$3="",Consolidado!$D659=""),0,IF(ISNUMBER(SEARCH(H$3,Consolidado!$D659)),IF(COUNTIFS(Consolidado!$AC$5:AC659,Consolidado!$AC659,Consolidado!$D$5:D659,"*"&amp;H$3&amp;"*")=1,1,0),0))</f>
        <v>0</v>
      </c>
      <c r="I659" s="0" t="n">
        <f aca="false">IF(OR(I$3="",Consolidado!$D659=""),0,IF(ISNUMBER(SEARCH(I$3,Consolidado!$D659)),IF(COUNTIFS(Consolidado!$AC$5:AC659,Consolidado!$AC659,Consolidado!$D$5:D659,"*"&amp;I$3&amp;"*")=1,1,0),0))</f>
        <v>0</v>
      </c>
      <c r="J659" s="0" t="n">
        <f aca="false">IF(OR(J$3="",Consolidado!$D659=""),0,IF(ISNUMBER(SEARCH(J$3,Consolidado!$D659)),IF(COUNTIFS(Consolidado!$AC$5:AC659,Consolidado!$AC659,Consolidado!$D$5:D659,"*"&amp;J$3&amp;"*")=1,1,0),0))</f>
        <v>0</v>
      </c>
      <c r="K659" s="0" t="n">
        <f aca="false">IF(OR(K$3="",Consolidado!$D659=""),0,IF(ISNUMBER(SEARCH(K$3,Consolidado!$D659)),IF(COUNTIFS(Consolidado!$AC$5:AC659,Consolidado!$AC659,Consolidado!$D$5:D659,"*"&amp;K$3&amp;"*")=1,1,0),0))</f>
        <v>0</v>
      </c>
      <c r="L659" s="0" t="n">
        <f aca="false">IF(OR(L$3="",Consolidado!$D659=""),0,IF(ISNUMBER(SEARCH(L$3,Consolidado!$D659)),IF(COUNTIFS(Consolidado!$AC$5:AC659,Consolidado!$AC659,Consolidado!$D$5:D659,"*"&amp;L$3&amp;"*")=1,1,0),0))</f>
        <v>0</v>
      </c>
      <c r="M659" s="0" t="n">
        <f aca="false">IF(OR(M$3="",Consolidado!$D659=""),0,IF(ISNUMBER(SEARCH(M$3,Consolidado!$D659)),IF(COUNTIFS(Consolidado!$AC$5:AC659,Consolidado!$AC659,Consolidado!$D$5:D659,"*"&amp;M$3&amp;"*")=1,1,0),0))</f>
        <v>0</v>
      </c>
      <c r="N659" s="0" t="n">
        <f aca="false">IF(OR(N$3="",Consolidado!$D659=""),0,IF(ISNUMBER(SEARCH(N$3,Consolidado!$D659)),IF(COUNTIFS(Consolidado!$AC$5:AC659,Consolidado!$AC659,Consolidado!$D$5:D659,"*"&amp;N$3&amp;"*")=1,1,0),0))</f>
        <v>0</v>
      </c>
      <c r="O659" s="0" t="n">
        <f aca="false">IF(OR(O$3="",Consolidado!$D659=""),0,IF(ISNUMBER(SEARCH(O$3,Consolidado!$D659)),IF(COUNTIFS(Consolidado!$AC$5:AC659,Consolidado!$AC659,Consolidado!$D$5:D659,"*"&amp;O$3&amp;"*")=1,1,0),0))</f>
        <v>0</v>
      </c>
      <c r="P659" s="0" t="n">
        <f aca="false">IF(OR(P$3="",Consolidado!$D659=""),0,IF(ISNUMBER(SEARCH(P$3,Consolidado!$D659)),IF(COUNTIFS(Consolidado!$AC$5:AC659,Consolidado!$AC659,Consolidado!$D$5:D659,"*"&amp;P$3&amp;"*")=1,1,0),0))</f>
        <v>0</v>
      </c>
      <c r="Q659" s="0" t="n">
        <f aca="false">IF(OR(Q$3="",Consolidado!$D659=""),0,IF(ISNUMBER(SEARCH(Q$3,Consolidado!$D659)),IF(COUNTIFS(Consolidado!$AC$5:AC659,Consolidado!$AC659,Consolidado!$D$5:D659,"*"&amp;Q$3&amp;"*")=1,1,0),0))</f>
        <v>0</v>
      </c>
      <c r="R659" s="0" t="n">
        <f aca="false">IF(OR(R$3="",Consolidado!$D659=""),0,IF(ISNUMBER(SEARCH(R$3,Consolidado!$D659)),IF(COUNTIFS(Consolidado!$AC$5:AC659,Consolidado!$AC659,Consolidado!$D$5:D659,"*"&amp;R$3&amp;"*")=1,1,0),0))</f>
        <v>0</v>
      </c>
      <c r="S659" s="0" t="n">
        <f aca="false">IF(OR(S$3="",Consolidado!$D659=""),0,IF(ISNUMBER(SEARCH(S$3,Consolidado!$D659)),IF(COUNTIFS(Consolidado!$AC$5:AC659,Consolidado!$AC659,Consolidado!$D$5:D659,"*"&amp;S$3&amp;"*")=1,1,0),0))</f>
        <v>0</v>
      </c>
      <c r="T659" s="0" t="n">
        <f aca="false">IF(OR(T$3="",Consolidado!$D659=""),0,IF(ISNUMBER(SEARCH(T$3,Consolidado!$D659)),IF(COUNTIFS(Consolidado!$AC$5:AC659,Consolidado!$AC659,Consolidado!$D$5:D659,"*"&amp;T$3&amp;"*")=1,1,0),0))</f>
        <v>0</v>
      </c>
      <c r="U659" s="0" t="n">
        <f aca="false">IF(OR(U$3="",Consolidado!$D659=""),0,IF(ISNUMBER(SEARCH(U$3,Consolidado!$D659)),IF(COUNTIFS(Consolidado!$AC$5:AC659,Consolidado!$AC659,Consolidado!$D$5:D659,"*"&amp;U$3&amp;"*")=1,1,0),0))</f>
        <v>0</v>
      </c>
      <c r="V659" s="0" t="n">
        <f aca="false">IF(OR(V$3="",Consolidado!$D659=""),0,IF(ISNUMBER(SEARCH(V$3,Consolidado!$D659)),IF(COUNTIFS(Consolidado!$AC$5:AC659,Consolidado!$AC659,Consolidado!$D$5:D659,"*"&amp;V$3&amp;"*")=1,1,0),0))</f>
        <v>0</v>
      </c>
      <c r="W659" s="0" t="n">
        <f aca="false">IF(OR(W$3="",Consolidado!$D659=""),0,IF(ISNUMBER(SEARCH(W$3,Consolidado!$D659)),IF(COUNTIFS(Consolidado!$AC$5:AC659,Consolidado!$AC659,Consolidado!$D$5:D659,"*"&amp;W$3&amp;"*")=1,1,0),0))</f>
        <v>0</v>
      </c>
      <c r="X659" s="0" t="n">
        <f aca="false">IF(OR(X$3="",Consolidado!$D659=""),0,IF(ISNUMBER(SEARCH(X$3,Consolidado!$D659)),IF(COUNTIFS(Consolidado!$AC$5:AC659,Consolidado!$AC659,Consolidado!$D$5:D659,"*"&amp;X$3&amp;"*")=1,1,0),0))</f>
        <v>0</v>
      </c>
      <c r="Y659" s="0" t="n">
        <f aca="false">IF(OR(Y$3="",Consolidado!$D659=""),0,IF(ISNUMBER(SEARCH(Y$3,Consolidado!$D659)),IF(COUNTIFS(Consolidado!$AC$5:AC659,Consolidado!$AC659,Consolidado!$D$5:D659,"*"&amp;Y$3&amp;"*")=1,1,0),0))</f>
        <v>0</v>
      </c>
      <c r="Z659" s="0" t="n">
        <f aca="false">IF(OR(Z$3="",Consolidado!$D659=""),0,IF(ISNUMBER(SEARCH(Z$3,Consolidado!$D659)),IF(COUNTIFS(Consolidado!$AC$5:AC659,Consolidado!$AC659,Consolidado!$D$5:D659,"*"&amp;Z$3&amp;"*")=1,1,0),0))</f>
        <v>0</v>
      </c>
      <c r="AA659" s="0" t="n">
        <f aca="false">IF(OR(AA$3="",Consolidado!$D659=""),0,IF(ISNUMBER(SEARCH(AA$3,Consolidado!$D659)),IF(COUNTIFS(Consolidado!$AC$5:AC659,Consolidado!$AC659,Consolidado!$D$5:D659,"*"&amp;AA$3&amp;"*")=1,1,0),0))</f>
        <v>0</v>
      </c>
      <c r="AB659" s="0" t="n">
        <f aca="false">IF(OR(AB$3="",Consolidado!$D659=""),0,IF(ISNUMBER(SEARCH(AB$3,Consolidado!$D659)),IF(COUNTIFS(Consolidado!$AC$5:AC659,Consolidado!$AC659,Consolidado!$D$5:D659,"*"&amp;AB$3&amp;"*")=1,1,0),0))</f>
        <v>0</v>
      </c>
      <c r="AC659" s="0" t="n">
        <f aca="false">IF(OR(AC$3="",Consolidado!$D659=""),0,IF(ISNUMBER(SEARCH(AC$3,Consolidado!$D659)),IF(COUNTIFS(Consolidado!$AC$5:AC659,Consolidado!$AC659,Consolidado!$D$5:D659,"*"&amp;AC$3&amp;"*")=1,1,0),0))</f>
        <v>0</v>
      </c>
      <c r="AD659" s="0" t="n">
        <f aca="false">IF(OR(AD$3="",Consolidado!$D659=""),0,IF(ISNUMBER(SEARCH(AD$3,Consolidado!$D659)),IF(COUNTIFS(Consolidado!$AC$5:AC659,Consolidado!$AC659,Consolidado!$D$5:D659,"*"&amp;AD$3&amp;"*")=1,1,0),0))</f>
        <v>0</v>
      </c>
      <c r="AE659" s="0" t="n">
        <f aca="false">IF(OR(AE$3="",Consolidado!$D659=""),0,IF(ISNUMBER(SEARCH(AE$3,Consolidado!$D659)),IF(COUNTIFS(Consolidado!$AC$5:AC659,Consolidado!$AC659,Consolidado!$D$5:D659,"*"&amp;AE$3&amp;"*")=1,1,0),0))</f>
        <v>0</v>
      </c>
      <c r="AF659" s="0" t="n">
        <f aca="false">IF(OR(AF$3="",Consolidado!$D659=""),0,IF(ISNUMBER(SEARCH(AF$3,Consolidado!$D659)),IF(COUNTIFS(Consolidado!$AC$5:AC659,Consolidado!$AC659,Consolidado!$D$5:D659,"*"&amp;AF$3&amp;"*")=1,1,0),0))</f>
        <v>0</v>
      </c>
      <c r="AG659" s="0" t="n">
        <f aca="false">IF(OR(AG$3="",Consolidado!$D659=""),0,IF(ISNUMBER(SEARCH(AG$3,Consolidado!$D659)),IF(COUNTIFS(Consolidado!$AC$5:AC659,Consolidado!$AC659,Consolidado!$D$5:D659,"*"&amp;AG$3&amp;"*")=1,1,0),0))</f>
        <v>0</v>
      </c>
      <c r="AH659" s="0" t="n">
        <f aca="false">IF(OR(AH$3="",Consolidado!$D659=""),0,IF(ISNUMBER(SEARCH(AH$3,Consolidado!$D659)),IF(COUNTIFS(Consolidado!$AC$5:AC659,Consolidado!$AC659,Consolidado!$D$5:D659,"*"&amp;AH$3&amp;"*")=1,1,0),0))</f>
        <v>0</v>
      </c>
      <c r="AI659" s="0" t="n">
        <f aca="false">IF(OR(AI$3="",Consolidado!$D659=""),0,IF(ISNUMBER(SEARCH(AI$3,Consolidado!$D659)),IF(COUNTIFS(Consolidado!$AC$5:AC659,Consolidado!$AC659,Consolidado!$D$5:D659,"*"&amp;AI$3&amp;"*")=1,1,0),0))</f>
        <v>0</v>
      </c>
      <c r="AJ659" s="0" t="n">
        <f aca="false">IF(OR(AJ$3="",Consolidado!$D659=""),0,IF(ISNUMBER(SEARCH(AJ$3,Consolidado!$D659)),IF(COUNTIFS(Consolidado!$AC$5:AC659,Consolidado!$AC659,Consolidado!$D$5:D659,"*"&amp;AJ$3&amp;"*")=1,1,0),0))</f>
        <v>0</v>
      </c>
      <c r="AK659" s="0" t="n">
        <f aca="false">IF(OR(AK$3="",Consolidado!$D659=""),0,IF(ISNUMBER(SEARCH(AK$3,Consolidado!$D659)),IF(COUNTIFS(Consolidado!$AC$5:AC659,Consolidado!$AC659,Consolidado!$D$5:D659,"*"&amp;AK$3&amp;"*")=1,1,0),0))</f>
        <v>0</v>
      </c>
      <c r="AL659" s="0" t="n">
        <f aca="false">IF(OR(AL$3="",Consolidado!$D659=""),0,IF(ISNUMBER(SEARCH(AL$3,Consolidado!$D659)),IF(COUNTIFS(Consolidado!$AC$5:AC659,Consolidado!$AC659,Consolidado!$D$5:D659,"*"&amp;AL$3&amp;"*")=1,1,0),0))</f>
        <v>0</v>
      </c>
      <c r="AM659" s="0" t="n">
        <f aca="false">IF(OR(AM$3="",Consolidado!$D659=""),0,IF(ISNUMBER(SEARCH(AM$3,Consolidado!$D659)),IF(COUNTIFS(Consolidado!$AC$5:AC659,Consolidado!$AC659,Consolidado!$D$5:D659,"*"&amp;AM$3&amp;"*")=1,1,0),0))</f>
        <v>0</v>
      </c>
      <c r="AN659" s="0" t="n">
        <f aca="false">IF(OR(AN$3="",Consolidado!$D659=""),0,IF(ISNUMBER(SEARCH(AN$3,Consolidado!$D659)),IF(COUNTIFS(Consolidado!$AC$5:AC659,Consolidado!$AC659,Consolidado!$D$5:D659,"*"&amp;AN$3&amp;"*")=1,1,0),0))</f>
        <v>0</v>
      </c>
      <c r="AO659" s="0" t="n">
        <f aca="false">IF(OR(AO$3="",Consolidado!$D659=""),0,IF(ISNUMBER(SEARCH(AO$3,Consolidado!$D659)),IF(COUNTIFS(Consolidado!$AC$5:AC659,Consolidado!$AC659,Consolidado!$D$5:D659,"*"&amp;AO$3&amp;"*")=1,1,0),0))</f>
        <v>0</v>
      </c>
    </row>
    <row r="660" customFormat="false" ht="15" hidden="false" customHeight="false" outlineLevel="0" collapsed="false">
      <c r="B660" s="0" t="n">
        <f aca="false">IF(OR(B$3="",Consolidado!$D660=""),0,IF(ISNUMBER(SEARCH(B$3,Consolidado!$D660)),IF(COUNTIFS(Consolidado!$AC$5:AC660,Consolidado!$AC660,Consolidado!$D$5:D660,"*"&amp;B$3&amp;"*")=1,1,0),0))</f>
        <v>0</v>
      </c>
      <c r="C660" s="0" t="n">
        <f aca="false">IF(OR(C$3="",Consolidado!$D660=""),0,IF(ISNUMBER(SEARCH(C$3,Consolidado!$D660)),IF(COUNTIFS(Consolidado!$AC$5:AC660,Consolidado!$AC660,Consolidado!$D$5:D660,"*"&amp;C$3&amp;"*")=1,1,0),0))</f>
        <v>0</v>
      </c>
      <c r="D660" s="0" t="n">
        <f aca="false">IF(OR(D$3="",Consolidado!$D660=""),0,IF(ISNUMBER(SEARCH(D$3,Consolidado!$D660)),IF(COUNTIFS(Consolidado!$AC$5:AC660,Consolidado!$AC660,Consolidado!$D$5:D660,"*"&amp;D$3&amp;"*")=1,1,0),0))</f>
        <v>0</v>
      </c>
      <c r="E660" s="0" t="n">
        <f aca="false">IF(OR(E$3="",Consolidado!$D660=""),0,IF(ISNUMBER(SEARCH(E$3,Consolidado!$D660)),IF(COUNTIFS(Consolidado!$AC$5:AC660,Consolidado!$AC660,Consolidado!$D$5:D660,"*"&amp;E$3&amp;"*")=1,1,0),0))</f>
        <v>0</v>
      </c>
      <c r="F660" s="0" t="n">
        <f aca="false">IF(OR(F$3="",Consolidado!$D660=""),0,IF(ISNUMBER(SEARCH(F$3,Consolidado!$D660)),IF(COUNTIFS(Consolidado!$AC$5:AC660,Consolidado!$AC660,Consolidado!$D$5:D660,"*"&amp;F$3&amp;"*")=1,1,0),0))</f>
        <v>0</v>
      </c>
      <c r="G660" s="0" t="n">
        <f aca="false">IF(OR(G$3="",Consolidado!$D660=""),0,IF(ISNUMBER(SEARCH(G$3,Consolidado!$D660)),IF(COUNTIFS(Consolidado!$AC$5:AC660,Consolidado!$AC660,Consolidado!$D$5:D660,"*"&amp;G$3&amp;"*")=1,1,0),0))</f>
        <v>0</v>
      </c>
      <c r="H660" s="0" t="n">
        <f aca="false">IF(OR(H$3="",Consolidado!$D660=""),0,IF(ISNUMBER(SEARCH(H$3,Consolidado!$D660)),IF(COUNTIFS(Consolidado!$AC$5:AC660,Consolidado!$AC660,Consolidado!$D$5:D660,"*"&amp;H$3&amp;"*")=1,1,0),0))</f>
        <v>0</v>
      </c>
      <c r="I660" s="0" t="n">
        <f aca="false">IF(OR(I$3="",Consolidado!$D660=""),0,IF(ISNUMBER(SEARCH(I$3,Consolidado!$D660)),IF(COUNTIFS(Consolidado!$AC$5:AC660,Consolidado!$AC660,Consolidado!$D$5:D660,"*"&amp;I$3&amp;"*")=1,1,0),0))</f>
        <v>0</v>
      </c>
      <c r="J660" s="0" t="n">
        <f aca="false">IF(OR(J$3="",Consolidado!$D660=""),0,IF(ISNUMBER(SEARCH(J$3,Consolidado!$D660)),IF(COUNTIFS(Consolidado!$AC$5:AC660,Consolidado!$AC660,Consolidado!$D$5:D660,"*"&amp;J$3&amp;"*")=1,1,0),0))</f>
        <v>0</v>
      </c>
      <c r="K660" s="0" t="n">
        <f aca="false">IF(OR(K$3="",Consolidado!$D660=""),0,IF(ISNUMBER(SEARCH(K$3,Consolidado!$D660)),IF(COUNTIFS(Consolidado!$AC$5:AC660,Consolidado!$AC660,Consolidado!$D$5:D660,"*"&amp;K$3&amp;"*")=1,1,0),0))</f>
        <v>0</v>
      </c>
      <c r="L660" s="0" t="n">
        <f aca="false">IF(OR(L$3="",Consolidado!$D660=""),0,IF(ISNUMBER(SEARCH(L$3,Consolidado!$D660)),IF(COUNTIFS(Consolidado!$AC$5:AC660,Consolidado!$AC660,Consolidado!$D$5:D660,"*"&amp;L$3&amp;"*")=1,1,0),0))</f>
        <v>0</v>
      </c>
      <c r="M660" s="0" t="n">
        <f aca="false">IF(OR(M$3="",Consolidado!$D660=""),0,IF(ISNUMBER(SEARCH(M$3,Consolidado!$D660)),IF(COUNTIFS(Consolidado!$AC$5:AC660,Consolidado!$AC660,Consolidado!$D$5:D660,"*"&amp;M$3&amp;"*")=1,1,0),0))</f>
        <v>0</v>
      </c>
      <c r="N660" s="0" t="n">
        <f aca="false">IF(OR(N$3="",Consolidado!$D660=""),0,IF(ISNUMBER(SEARCH(N$3,Consolidado!$D660)),IF(COUNTIFS(Consolidado!$AC$5:AC660,Consolidado!$AC660,Consolidado!$D$5:D660,"*"&amp;N$3&amp;"*")=1,1,0),0))</f>
        <v>0</v>
      </c>
      <c r="O660" s="0" t="n">
        <f aca="false">IF(OR(O$3="",Consolidado!$D660=""),0,IF(ISNUMBER(SEARCH(O$3,Consolidado!$D660)),IF(COUNTIFS(Consolidado!$AC$5:AC660,Consolidado!$AC660,Consolidado!$D$5:D660,"*"&amp;O$3&amp;"*")=1,1,0),0))</f>
        <v>0</v>
      </c>
      <c r="P660" s="0" t="n">
        <f aca="false">IF(OR(P$3="",Consolidado!$D660=""),0,IF(ISNUMBER(SEARCH(P$3,Consolidado!$D660)),IF(COUNTIFS(Consolidado!$AC$5:AC660,Consolidado!$AC660,Consolidado!$D$5:D660,"*"&amp;P$3&amp;"*")=1,1,0),0))</f>
        <v>0</v>
      </c>
      <c r="Q660" s="0" t="n">
        <f aca="false">IF(OR(Q$3="",Consolidado!$D660=""),0,IF(ISNUMBER(SEARCH(Q$3,Consolidado!$D660)),IF(COUNTIFS(Consolidado!$AC$5:AC660,Consolidado!$AC660,Consolidado!$D$5:D660,"*"&amp;Q$3&amp;"*")=1,1,0),0))</f>
        <v>0</v>
      </c>
      <c r="R660" s="0" t="n">
        <f aca="false">IF(OR(R$3="",Consolidado!$D660=""),0,IF(ISNUMBER(SEARCH(R$3,Consolidado!$D660)),IF(COUNTIFS(Consolidado!$AC$5:AC660,Consolidado!$AC660,Consolidado!$D$5:D660,"*"&amp;R$3&amp;"*")=1,1,0),0))</f>
        <v>0</v>
      </c>
      <c r="S660" s="0" t="n">
        <f aca="false">IF(OR(S$3="",Consolidado!$D660=""),0,IF(ISNUMBER(SEARCH(S$3,Consolidado!$D660)),IF(COUNTIFS(Consolidado!$AC$5:AC660,Consolidado!$AC660,Consolidado!$D$5:D660,"*"&amp;S$3&amp;"*")=1,1,0),0))</f>
        <v>0</v>
      </c>
      <c r="T660" s="0" t="n">
        <f aca="false">IF(OR(T$3="",Consolidado!$D660=""),0,IF(ISNUMBER(SEARCH(T$3,Consolidado!$D660)),IF(COUNTIFS(Consolidado!$AC$5:AC660,Consolidado!$AC660,Consolidado!$D$5:D660,"*"&amp;T$3&amp;"*")=1,1,0),0))</f>
        <v>0</v>
      </c>
      <c r="U660" s="0" t="n">
        <f aca="false">IF(OR(U$3="",Consolidado!$D660=""),0,IF(ISNUMBER(SEARCH(U$3,Consolidado!$D660)),IF(COUNTIFS(Consolidado!$AC$5:AC660,Consolidado!$AC660,Consolidado!$D$5:D660,"*"&amp;U$3&amp;"*")=1,1,0),0))</f>
        <v>0</v>
      </c>
      <c r="V660" s="0" t="n">
        <f aca="false">IF(OR(V$3="",Consolidado!$D660=""),0,IF(ISNUMBER(SEARCH(V$3,Consolidado!$D660)),IF(COUNTIFS(Consolidado!$AC$5:AC660,Consolidado!$AC660,Consolidado!$D$5:D660,"*"&amp;V$3&amp;"*")=1,1,0),0))</f>
        <v>0</v>
      </c>
      <c r="W660" s="0" t="n">
        <f aca="false">IF(OR(W$3="",Consolidado!$D660=""),0,IF(ISNUMBER(SEARCH(W$3,Consolidado!$D660)),IF(COUNTIFS(Consolidado!$AC$5:AC660,Consolidado!$AC660,Consolidado!$D$5:D660,"*"&amp;W$3&amp;"*")=1,1,0),0))</f>
        <v>0</v>
      </c>
      <c r="X660" s="0" t="n">
        <f aca="false">IF(OR(X$3="",Consolidado!$D660=""),0,IF(ISNUMBER(SEARCH(X$3,Consolidado!$D660)),IF(COUNTIFS(Consolidado!$AC$5:AC660,Consolidado!$AC660,Consolidado!$D$5:D660,"*"&amp;X$3&amp;"*")=1,1,0),0))</f>
        <v>0</v>
      </c>
      <c r="Y660" s="0" t="n">
        <f aca="false">IF(OR(Y$3="",Consolidado!$D660=""),0,IF(ISNUMBER(SEARCH(Y$3,Consolidado!$D660)),IF(COUNTIFS(Consolidado!$AC$5:AC660,Consolidado!$AC660,Consolidado!$D$5:D660,"*"&amp;Y$3&amp;"*")=1,1,0),0))</f>
        <v>0</v>
      </c>
      <c r="Z660" s="0" t="n">
        <f aca="false">IF(OR(Z$3="",Consolidado!$D660=""),0,IF(ISNUMBER(SEARCH(Z$3,Consolidado!$D660)),IF(COUNTIFS(Consolidado!$AC$5:AC660,Consolidado!$AC660,Consolidado!$D$5:D660,"*"&amp;Z$3&amp;"*")=1,1,0),0))</f>
        <v>0</v>
      </c>
      <c r="AA660" s="0" t="n">
        <f aca="false">IF(OR(AA$3="",Consolidado!$D660=""),0,IF(ISNUMBER(SEARCH(AA$3,Consolidado!$D660)),IF(COUNTIFS(Consolidado!$AC$5:AC660,Consolidado!$AC660,Consolidado!$D$5:D660,"*"&amp;AA$3&amp;"*")=1,1,0),0))</f>
        <v>0</v>
      </c>
      <c r="AB660" s="0" t="n">
        <f aca="false">IF(OR(AB$3="",Consolidado!$D660=""),0,IF(ISNUMBER(SEARCH(AB$3,Consolidado!$D660)),IF(COUNTIFS(Consolidado!$AC$5:AC660,Consolidado!$AC660,Consolidado!$D$5:D660,"*"&amp;AB$3&amp;"*")=1,1,0),0))</f>
        <v>0</v>
      </c>
      <c r="AC660" s="0" t="n">
        <f aca="false">IF(OR(AC$3="",Consolidado!$D660=""),0,IF(ISNUMBER(SEARCH(AC$3,Consolidado!$D660)),IF(COUNTIFS(Consolidado!$AC$5:AC660,Consolidado!$AC660,Consolidado!$D$5:D660,"*"&amp;AC$3&amp;"*")=1,1,0),0))</f>
        <v>0</v>
      </c>
      <c r="AD660" s="0" t="n">
        <f aca="false">IF(OR(AD$3="",Consolidado!$D660=""),0,IF(ISNUMBER(SEARCH(AD$3,Consolidado!$D660)),IF(COUNTIFS(Consolidado!$AC$5:AC660,Consolidado!$AC660,Consolidado!$D$5:D660,"*"&amp;AD$3&amp;"*")=1,1,0),0))</f>
        <v>0</v>
      </c>
      <c r="AE660" s="0" t="n">
        <f aca="false">IF(OR(AE$3="",Consolidado!$D660=""),0,IF(ISNUMBER(SEARCH(AE$3,Consolidado!$D660)),IF(COUNTIFS(Consolidado!$AC$5:AC660,Consolidado!$AC660,Consolidado!$D$5:D660,"*"&amp;AE$3&amp;"*")=1,1,0),0))</f>
        <v>0</v>
      </c>
      <c r="AF660" s="0" t="n">
        <f aca="false">IF(OR(AF$3="",Consolidado!$D660=""),0,IF(ISNUMBER(SEARCH(AF$3,Consolidado!$D660)),IF(COUNTIFS(Consolidado!$AC$5:AC660,Consolidado!$AC660,Consolidado!$D$5:D660,"*"&amp;AF$3&amp;"*")=1,1,0),0))</f>
        <v>0</v>
      </c>
      <c r="AG660" s="0" t="n">
        <f aca="false">IF(OR(AG$3="",Consolidado!$D660=""),0,IF(ISNUMBER(SEARCH(AG$3,Consolidado!$D660)),IF(COUNTIFS(Consolidado!$AC$5:AC660,Consolidado!$AC660,Consolidado!$D$5:D660,"*"&amp;AG$3&amp;"*")=1,1,0),0))</f>
        <v>0</v>
      </c>
      <c r="AH660" s="0" t="n">
        <f aca="false">IF(OR(AH$3="",Consolidado!$D660=""),0,IF(ISNUMBER(SEARCH(AH$3,Consolidado!$D660)),IF(COUNTIFS(Consolidado!$AC$5:AC660,Consolidado!$AC660,Consolidado!$D$5:D660,"*"&amp;AH$3&amp;"*")=1,1,0),0))</f>
        <v>0</v>
      </c>
      <c r="AI660" s="0" t="n">
        <f aca="false">IF(OR(AI$3="",Consolidado!$D660=""),0,IF(ISNUMBER(SEARCH(AI$3,Consolidado!$D660)),IF(COUNTIFS(Consolidado!$AC$5:AC660,Consolidado!$AC660,Consolidado!$D$5:D660,"*"&amp;AI$3&amp;"*")=1,1,0),0))</f>
        <v>0</v>
      </c>
      <c r="AJ660" s="0" t="n">
        <f aca="false">IF(OR(AJ$3="",Consolidado!$D660=""),0,IF(ISNUMBER(SEARCH(AJ$3,Consolidado!$D660)),IF(COUNTIFS(Consolidado!$AC$5:AC660,Consolidado!$AC660,Consolidado!$D$5:D660,"*"&amp;AJ$3&amp;"*")=1,1,0),0))</f>
        <v>0</v>
      </c>
      <c r="AK660" s="0" t="n">
        <f aca="false">IF(OR(AK$3="",Consolidado!$D660=""),0,IF(ISNUMBER(SEARCH(AK$3,Consolidado!$D660)),IF(COUNTIFS(Consolidado!$AC$5:AC660,Consolidado!$AC660,Consolidado!$D$5:D660,"*"&amp;AK$3&amp;"*")=1,1,0),0))</f>
        <v>0</v>
      </c>
      <c r="AL660" s="0" t="n">
        <f aca="false">IF(OR(AL$3="",Consolidado!$D660=""),0,IF(ISNUMBER(SEARCH(AL$3,Consolidado!$D660)),IF(COUNTIFS(Consolidado!$AC$5:AC660,Consolidado!$AC660,Consolidado!$D$5:D660,"*"&amp;AL$3&amp;"*")=1,1,0),0))</f>
        <v>0</v>
      </c>
      <c r="AM660" s="0" t="n">
        <f aca="false">IF(OR(AM$3="",Consolidado!$D660=""),0,IF(ISNUMBER(SEARCH(AM$3,Consolidado!$D660)),IF(COUNTIFS(Consolidado!$AC$5:AC660,Consolidado!$AC660,Consolidado!$D$5:D660,"*"&amp;AM$3&amp;"*")=1,1,0),0))</f>
        <v>0</v>
      </c>
      <c r="AN660" s="0" t="n">
        <f aca="false">IF(OR(AN$3="",Consolidado!$D660=""),0,IF(ISNUMBER(SEARCH(AN$3,Consolidado!$D660)),IF(COUNTIFS(Consolidado!$AC$5:AC660,Consolidado!$AC660,Consolidado!$D$5:D660,"*"&amp;AN$3&amp;"*")=1,1,0),0))</f>
        <v>0</v>
      </c>
      <c r="AO660" s="0" t="n">
        <f aca="false">IF(OR(AO$3="",Consolidado!$D660=""),0,IF(ISNUMBER(SEARCH(AO$3,Consolidado!$D660)),IF(COUNTIFS(Consolidado!$AC$5:AC660,Consolidado!$AC660,Consolidado!$D$5:D660,"*"&amp;AO$3&amp;"*")=1,1,0),0))</f>
        <v>0</v>
      </c>
    </row>
    <row r="661" customFormat="false" ht="15" hidden="false" customHeight="false" outlineLevel="0" collapsed="false">
      <c r="B661" s="0" t="n">
        <f aca="false">IF(OR(B$3="",Consolidado!$D661=""),0,IF(ISNUMBER(SEARCH(B$3,Consolidado!$D661)),IF(COUNTIFS(Consolidado!$AC$5:AC661,Consolidado!$AC661,Consolidado!$D$5:D661,"*"&amp;B$3&amp;"*")=1,1,0),0))</f>
        <v>0</v>
      </c>
      <c r="C661" s="0" t="n">
        <f aca="false">IF(OR(C$3="",Consolidado!$D661=""),0,IF(ISNUMBER(SEARCH(C$3,Consolidado!$D661)),IF(COUNTIFS(Consolidado!$AC$5:AC661,Consolidado!$AC661,Consolidado!$D$5:D661,"*"&amp;C$3&amp;"*")=1,1,0),0))</f>
        <v>0</v>
      </c>
      <c r="D661" s="0" t="n">
        <f aca="false">IF(OR(D$3="",Consolidado!$D661=""),0,IF(ISNUMBER(SEARCH(D$3,Consolidado!$D661)),IF(COUNTIFS(Consolidado!$AC$5:AC661,Consolidado!$AC661,Consolidado!$D$5:D661,"*"&amp;D$3&amp;"*")=1,1,0),0))</f>
        <v>0</v>
      </c>
      <c r="E661" s="0" t="n">
        <f aca="false">IF(OR(E$3="",Consolidado!$D661=""),0,IF(ISNUMBER(SEARCH(E$3,Consolidado!$D661)),IF(COUNTIFS(Consolidado!$AC$5:AC661,Consolidado!$AC661,Consolidado!$D$5:D661,"*"&amp;E$3&amp;"*")=1,1,0),0))</f>
        <v>0</v>
      </c>
      <c r="F661" s="0" t="n">
        <f aca="false">IF(OR(F$3="",Consolidado!$D661=""),0,IF(ISNUMBER(SEARCH(F$3,Consolidado!$D661)),IF(COUNTIFS(Consolidado!$AC$5:AC661,Consolidado!$AC661,Consolidado!$D$5:D661,"*"&amp;F$3&amp;"*")=1,1,0),0))</f>
        <v>0</v>
      </c>
      <c r="G661" s="0" t="n">
        <f aca="false">IF(OR(G$3="",Consolidado!$D661=""),0,IF(ISNUMBER(SEARCH(G$3,Consolidado!$D661)),IF(COUNTIFS(Consolidado!$AC$5:AC661,Consolidado!$AC661,Consolidado!$D$5:D661,"*"&amp;G$3&amp;"*")=1,1,0),0))</f>
        <v>0</v>
      </c>
      <c r="H661" s="0" t="n">
        <f aca="false">IF(OR(H$3="",Consolidado!$D661=""),0,IF(ISNUMBER(SEARCH(H$3,Consolidado!$D661)),IF(COUNTIFS(Consolidado!$AC$5:AC661,Consolidado!$AC661,Consolidado!$D$5:D661,"*"&amp;H$3&amp;"*")=1,1,0),0))</f>
        <v>0</v>
      </c>
      <c r="I661" s="0" t="n">
        <f aca="false">IF(OR(I$3="",Consolidado!$D661=""),0,IF(ISNUMBER(SEARCH(I$3,Consolidado!$D661)),IF(COUNTIFS(Consolidado!$AC$5:AC661,Consolidado!$AC661,Consolidado!$D$5:D661,"*"&amp;I$3&amp;"*")=1,1,0),0))</f>
        <v>0</v>
      </c>
      <c r="J661" s="0" t="n">
        <f aca="false">IF(OR(J$3="",Consolidado!$D661=""),0,IF(ISNUMBER(SEARCH(J$3,Consolidado!$D661)),IF(COUNTIFS(Consolidado!$AC$5:AC661,Consolidado!$AC661,Consolidado!$D$5:D661,"*"&amp;J$3&amp;"*")=1,1,0),0))</f>
        <v>0</v>
      </c>
      <c r="K661" s="0" t="n">
        <f aca="false">IF(OR(K$3="",Consolidado!$D661=""),0,IF(ISNUMBER(SEARCH(K$3,Consolidado!$D661)),IF(COUNTIFS(Consolidado!$AC$5:AC661,Consolidado!$AC661,Consolidado!$D$5:D661,"*"&amp;K$3&amp;"*")=1,1,0),0))</f>
        <v>0</v>
      </c>
      <c r="L661" s="0" t="n">
        <f aca="false">IF(OR(L$3="",Consolidado!$D661=""),0,IF(ISNUMBER(SEARCH(L$3,Consolidado!$D661)),IF(COUNTIFS(Consolidado!$AC$5:AC661,Consolidado!$AC661,Consolidado!$D$5:D661,"*"&amp;L$3&amp;"*")=1,1,0),0))</f>
        <v>0</v>
      </c>
      <c r="M661" s="0" t="n">
        <f aca="false">IF(OR(M$3="",Consolidado!$D661=""),0,IF(ISNUMBER(SEARCH(M$3,Consolidado!$D661)),IF(COUNTIFS(Consolidado!$AC$5:AC661,Consolidado!$AC661,Consolidado!$D$5:D661,"*"&amp;M$3&amp;"*")=1,1,0),0))</f>
        <v>0</v>
      </c>
      <c r="N661" s="0" t="n">
        <f aca="false">IF(OR(N$3="",Consolidado!$D661=""),0,IF(ISNUMBER(SEARCH(N$3,Consolidado!$D661)),IF(COUNTIFS(Consolidado!$AC$5:AC661,Consolidado!$AC661,Consolidado!$D$5:D661,"*"&amp;N$3&amp;"*")=1,1,0),0))</f>
        <v>0</v>
      </c>
      <c r="O661" s="0" t="n">
        <f aca="false">IF(OR(O$3="",Consolidado!$D661=""),0,IF(ISNUMBER(SEARCH(O$3,Consolidado!$D661)),IF(COUNTIFS(Consolidado!$AC$5:AC661,Consolidado!$AC661,Consolidado!$D$5:D661,"*"&amp;O$3&amp;"*")=1,1,0),0))</f>
        <v>0</v>
      </c>
      <c r="P661" s="0" t="n">
        <f aca="false">IF(OR(P$3="",Consolidado!$D661=""),0,IF(ISNUMBER(SEARCH(P$3,Consolidado!$D661)),IF(COUNTIFS(Consolidado!$AC$5:AC661,Consolidado!$AC661,Consolidado!$D$5:D661,"*"&amp;P$3&amp;"*")=1,1,0),0))</f>
        <v>0</v>
      </c>
      <c r="Q661" s="0" t="n">
        <f aca="false">IF(OR(Q$3="",Consolidado!$D661=""),0,IF(ISNUMBER(SEARCH(Q$3,Consolidado!$D661)),IF(COUNTIFS(Consolidado!$AC$5:AC661,Consolidado!$AC661,Consolidado!$D$5:D661,"*"&amp;Q$3&amp;"*")=1,1,0),0))</f>
        <v>0</v>
      </c>
      <c r="R661" s="0" t="n">
        <f aca="false">IF(OR(R$3="",Consolidado!$D661=""),0,IF(ISNUMBER(SEARCH(R$3,Consolidado!$D661)),IF(COUNTIFS(Consolidado!$AC$5:AC661,Consolidado!$AC661,Consolidado!$D$5:D661,"*"&amp;R$3&amp;"*")=1,1,0),0))</f>
        <v>0</v>
      </c>
      <c r="S661" s="0" t="n">
        <f aca="false">IF(OR(S$3="",Consolidado!$D661=""),0,IF(ISNUMBER(SEARCH(S$3,Consolidado!$D661)),IF(COUNTIFS(Consolidado!$AC$5:AC661,Consolidado!$AC661,Consolidado!$D$5:D661,"*"&amp;S$3&amp;"*")=1,1,0),0))</f>
        <v>0</v>
      </c>
      <c r="T661" s="0" t="n">
        <f aca="false">IF(OR(T$3="",Consolidado!$D661=""),0,IF(ISNUMBER(SEARCH(T$3,Consolidado!$D661)),IF(COUNTIFS(Consolidado!$AC$5:AC661,Consolidado!$AC661,Consolidado!$D$5:D661,"*"&amp;T$3&amp;"*")=1,1,0),0))</f>
        <v>0</v>
      </c>
      <c r="U661" s="0" t="n">
        <f aca="false">IF(OR(U$3="",Consolidado!$D661=""),0,IF(ISNUMBER(SEARCH(U$3,Consolidado!$D661)),IF(COUNTIFS(Consolidado!$AC$5:AC661,Consolidado!$AC661,Consolidado!$D$5:D661,"*"&amp;U$3&amp;"*")=1,1,0),0))</f>
        <v>0</v>
      </c>
      <c r="V661" s="0" t="n">
        <f aca="false">IF(OR(V$3="",Consolidado!$D661=""),0,IF(ISNUMBER(SEARCH(V$3,Consolidado!$D661)),IF(COUNTIFS(Consolidado!$AC$5:AC661,Consolidado!$AC661,Consolidado!$D$5:D661,"*"&amp;V$3&amp;"*")=1,1,0),0))</f>
        <v>0</v>
      </c>
      <c r="W661" s="0" t="n">
        <f aca="false">IF(OR(W$3="",Consolidado!$D661=""),0,IF(ISNUMBER(SEARCH(W$3,Consolidado!$D661)),IF(COUNTIFS(Consolidado!$AC$5:AC661,Consolidado!$AC661,Consolidado!$D$5:D661,"*"&amp;W$3&amp;"*")=1,1,0),0))</f>
        <v>0</v>
      </c>
      <c r="X661" s="0" t="n">
        <f aca="false">IF(OR(X$3="",Consolidado!$D661=""),0,IF(ISNUMBER(SEARCH(X$3,Consolidado!$D661)),IF(COUNTIFS(Consolidado!$AC$5:AC661,Consolidado!$AC661,Consolidado!$D$5:D661,"*"&amp;X$3&amp;"*")=1,1,0),0))</f>
        <v>0</v>
      </c>
      <c r="Y661" s="0" t="n">
        <f aca="false">IF(OR(Y$3="",Consolidado!$D661=""),0,IF(ISNUMBER(SEARCH(Y$3,Consolidado!$D661)),IF(COUNTIFS(Consolidado!$AC$5:AC661,Consolidado!$AC661,Consolidado!$D$5:D661,"*"&amp;Y$3&amp;"*")=1,1,0),0))</f>
        <v>0</v>
      </c>
      <c r="Z661" s="0" t="n">
        <f aca="false">IF(OR(Z$3="",Consolidado!$D661=""),0,IF(ISNUMBER(SEARCH(Z$3,Consolidado!$D661)),IF(COUNTIFS(Consolidado!$AC$5:AC661,Consolidado!$AC661,Consolidado!$D$5:D661,"*"&amp;Z$3&amp;"*")=1,1,0),0))</f>
        <v>0</v>
      </c>
      <c r="AA661" s="0" t="n">
        <f aca="false">IF(OR(AA$3="",Consolidado!$D661=""),0,IF(ISNUMBER(SEARCH(AA$3,Consolidado!$D661)),IF(COUNTIFS(Consolidado!$AC$5:AC661,Consolidado!$AC661,Consolidado!$D$5:D661,"*"&amp;AA$3&amp;"*")=1,1,0),0))</f>
        <v>0</v>
      </c>
      <c r="AB661" s="0" t="n">
        <f aca="false">IF(OR(AB$3="",Consolidado!$D661=""),0,IF(ISNUMBER(SEARCH(AB$3,Consolidado!$D661)),IF(COUNTIFS(Consolidado!$AC$5:AC661,Consolidado!$AC661,Consolidado!$D$5:D661,"*"&amp;AB$3&amp;"*")=1,1,0),0))</f>
        <v>0</v>
      </c>
      <c r="AC661" s="0" t="n">
        <f aca="false">IF(OR(AC$3="",Consolidado!$D661=""),0,IF(ISNUMBER(SEARCH(AC$3,Consolidado!$D661)),IF(COUNTIFS(Consolidado!$AC$5:AC661,Consolidado!$AC661,Consolidado!$D$5:D661,"*"&amp;AC$3&amp;"*")=1,1,0),0))</f>
        <v>0</v>
      </c>
      <c r="AD661" s="0" t="n">
        <f aca="false">IF(OR(AD$3="",Consolidado!$D661=""),0,IF(ISNUMBER(SEARCH(AD$3,Consolidado!$D661)),IF(COUNTIFS(Consolidado!$AC$5:AC661,Consolidado!$AC661,Consolidado!$D$5:D661,"*"&amp;AD$3&amp;"*")=1,1,0),0))</f>
        <v>0</v>
      </c>
      <c r="AE661" s="0" t="n">
        <f aca="false">IF(OR(AE$3="",Consolidado!$D661=""),0,IF(ISNUMBER(SEARCH(AE$3,Consolidado!$D661)),IF(COUNTIFS(Consolidado!$AC$5:AC661,Consolidado!$AC661,Consolidado!$D$5:D661,"*"&amp;AE$3&amp;"*")=1,1,0),0))</f>
        <v>0</v>
      </c>
      <c r="AF661" s="0" t="n">
        <f aca="false">IF(OR(AF$3="",Consolidado!$D661=""),0,IF(ISNUMBER(SEARCH(AF$3,Consolidado!$D661)),IF(COUNTIFS(Consolidado!$AC$5:AC661,Consolidado!$AC661,Consolidado!$D$5:D661,"*"&amp;AF$3&amp;"*")=1,1,0),0))</f>
        <v>0</v>
      </c>
      <c r="AG661" s="0" t="n">
        <f aca="false">IF(OR(AG$3="",Consolidado!$D661=""),0,IF(ISNUMBER(SEARCH(AG$3,Consolidado!$D661)),IF(COUNTIFS(Consolidado!$AC$5:AC661,Consolidado!$AC661,Consolidado!$D$5:D661,"*"&amp;AG$3&amp;"*")=1,1,0),0))</f>
        <v>0</v>
      </c>
      <c r="AH661" s="0" t="n">
        <f aca="false">IF(OR(AH$3="",Consolidado!$D661=""),0,IF(ISNUMBER(SEARCH(AH$3,Consolidado!$D661)),IF(COUNTIFS(Consolidado!$AC$5:AC661,Consolidado!$AC661,Consolidado!$D$5:D661,"*"&amp;AH$3&amp;"*")=1,1,0),0))</f>
        <v>0</v>
      </c>
      <c r="AI661" s="0" t="n">
        <f aca="false">IF(OR(AI$3="",Consolidado!$D661=""),0,IF(ISNUMBER(SEARCH(AI$3,Consolidado!$D661)),IF(COUNTIFS(Consolidado!$AC$5:AC661,Consolidado!$AC661,Consolidado!$D$5:D661,"*"&amp;AI$3&amp;"*")=1,1,0),0))</f>
        <v>0</v>
      </c>
      <c r="AJ661" s="0" t="n">
        <f aca="false">IF(OR(AJ$3="",Consolidado!$D661=""),0,IF(ISNUMBER(SEARCH(AJ$3,Consolidado!$D661)),IF(COUNTIFS(Consolidado!$AC$5:AC661,Consolidado!$AC661,Consolidado!$D$5:D661,"*"&amp;AJ$3&amp;"*")=1,1,0),0))</f>
        <v>0</v>
      </c>
      <c r="AK661" s="0" t="n">
        <f aca="false">IF(OR(AK$3="",Consolidado!$D661=""),0,IF(ISNUMBER(SEARCH(AK$3,Consolidado!$D661)),IF(COUNTIFS(Consolidado!$AC$5:AC661,Consolidado!$AC661,Consolidado!$D$5:D661,"*"&amp;AK$3&amp;"*")=1,1,0),0))</f>
        <v>0</v>
      </c>
      <c r="AL661" s="0" t="n">
        <f aca="false">IF(OR(AL$3="",Consolidado!$D661=""),0,IF(ISNUMBER(SEARCH(AL$3,Consolidado!$D661)),IF(COUNTIFS(Consolidado!$AC$5:AC661,Consolidado!$AC661,Consolidado!$D$5:D661,"*"&amp;AL$3&amp;"*")=1,1,0),0))</f>
        <v>0</v>
      </c>
      <c r="AM661" s="0" t="n">
        <f aca="false">IF(OR(AM$3="",Consolidado!$D661=""),0,IF(ISNUMBER(SEARCH(AM$3,Consolidado!$D661)),IF(COUNTIFS(Consolidado!$AC$5:AC661,Consolidado!$AC661,Consolidado!$D$5:D661,"*"&amp;AM$3&amp;"*")=1,1,0),0))</f>
        <v>0</v>
      </c>
      <c r="AN661" s="0" t="n">
        <f aca="false">IF(OR(AN$3="",Consolidado!$D661=""),0,IF(ISNUMBER(SEARCH(AN$3,Consolidado!$D661)),IF(COUNTIFS(Consolidado!$AC$5:AC661,Consolidado!$AC661,Consolidado!$D$5:D661,"*"&amp;AN$3&amp;"*")=1,1,0),0))</f>
        <v>0</v>
      </c>
      <c r="AO661" s="0" t="n">
        <f aca="false">IF(OR(AO$3="",Consolidado!$D661=""),0,IF(ISNUMBER(SEARCH(AO$3,Consolidado!$D661)),IF(COUNTIFS(Consolidado!$AC$5:AC661,Consolidado!$AC661,Consolidado!$D$5:D661,"*"&amp;AO$3&amp;"*")=1,1,0),0))</f>
        <v>0</v>
      </c>
    </row>
    <row r="662" customFormat="false" ht="15" hidden="false" customHeight="false" outlineLevel="0" collapsed="false">
      <c r="B662" s="0" t="n">
        <f aca="false">IF(OR(B$3="",Consolidado!$D662=""),0,IF(ISNUMBER(SEARCH(B$3,Consolidado!$D662)),IF(COUNTIFS(Consolidado!$AC$5:AC662,Consolidado!$AC662,Consolidado!$D$5:D662,"*"&amp;B$3&amp;"*")=1,1,0),0))</f>
        <v>0</v>
      </c>
      <c r="C662" s="0" t="n">
        <f aca="false">IF(OR(C$3="",Consolidado!$D662=""),0,IF(ISNUMBER(SEARCH(C$3,Consolidado!$D662)),IF(COUNTIFS(Consolidado!$AC$5:AC662,Consolidado!$AC662,Consolidado!$D$5:D662,"*"&amp;C$3&amp;"*")=1,1,0),0))</f>
        <v>0</v>
      </c>
      <c r="D662" s="0" t="n">
        <f aca="false">IF(OR(D$3="",Consolidado!$D662=""),0,IF(ISNUMBER(SEARCH(D$3,Consolidado!$D662)),IF(COUNTIFS(Consolidado!$AC$5:AC662,Consolidado!$AC662,Consolidado!$D$5:D662,"*"&amp;D$3&amp;"*")=1,1,0),0))</f>
        <v>0</v>
      </c>
      <c r="E662" s="0" t="n">
        <f aca="false">IF(OR(E$3="",Consolidado!$D662=""),0,IF(ISNUMBER(SEARCH(E$3,Consolidado!$D662)),IF(COUNTIFS(Consolidado!$AC$5:AC662,Consolidado!$AC662,Consolidado!$D$5:D662,"*"&amp;E$3&amp;"*")=1,1,0),0))</f>
        <v>0</v>
      </c>
      <c r="F662" s="0" t="n">
        <f aca="false">IF(OR(F$3="",Consolidado!$D662=""),0,IF(ISNUMBER(SEARCH(F$3,Consolidado!$D662)),IF(COUNTIFS(Consolidado!$AC$5:AC662,Consolidado!$AC662,Consolidado!$D$5:D662,"*"&amp;F$3&amp;"*")=1,1,0),0))</f>
        <v>0</v>
      </c>
      <c r="G662" s="0" t="n">
        <f aca="false">IF(OR(G$3="",Consolidado!$D662=""),0,IF(ISNUMBER(SEARCH(G$3,Consolidado!$D662)),IF(COUNTIFS(Consolidado!$AC$5:AC662,Consolidado!$AC662,Consolidado!$D$5:D662,"*"&amp;G$3&amp;"*")=1,1,0),0))</f>
        <v>0</v>
      </c>
      <c r="H662" s="0" t="n">
        <f aca="false">IF(OR(H$3="",Consolidado!$D662=""),0,IF(ISNUMBER(SEARCH(H$3,Consolidado!$D662)),IF(COUNTIFS(Consolidado!$AC$5:AC662,Consolidado!$AC662,Consolidado!$D$5:D662,"*"&amp;H$3&amp;"*")=1,1,0),0))</f>
        <v>0</v>
      </c>
      <c r="I662" s="0" t="n">
        <f aca="false">IF(OR(I$3="",Consolidado!$D662=""),0,IF(ISNUMBER(SEARCH(I$3,Consolidado!$D662)),IF(COUNTIFS(Consolidado!$AC$5:AC662,Consolidado!$AC662,Consolidado!$D$5:D662,"*"&amp;I$3&amp;"*")=1,1,0),0))</f>
        <v>0</v>
      </c>
      <c r="J662" s="0" t="n">
        <f aca="false">IF(OR(J$3="",Consolidado!$D662=""),0,IF(ISNUMBER(SEARCH(J$3,Consolidado!$D662)),IF(COUNTIFS(Consolidado!$AC$5:AC662,Consolidado!$AC662,Consolidado!$D$5:D662,"*"&amp;J$3&amp;"*")=1,1,0),0))</f>
        <v>0</v>
      </c>
      <c r="K662" s="0" t="n">
        <f aca="false">IF(OR(K$3="",Consolidado!$D662=""),0,IF(ISNUMBER(SEARCH(K$3,Consolidado!$D662)),IF(COUNTIFS(Consolidado!$AC$5:AC662,Consolidado!$AC662,Consolidado!$D$5:D662,"*"&amp;K$3&amp;"*")=1,1,0),0))</f>
        <v>0</v>
      </c>
      <c r="L662" s="0" t="n">
        <f aca="false">IF(OR(L$3="",Consolidado!$D662=""),0,IF(ISNUMBER(SEARCH(L$3,Consolidado!$D662)),IF(COUNTIFS(Consolidado!$AC$5:AC662,Consolidado!$AC662,Consolidado!$D$5:D662,"*"&amp;L$3&amp;"*")=1,1,0),0))</f>
        <v>0</v>
      </c>
      <c r="M662" s="0" t="n">
        <f aca="false">IF(OR(M$3="",Consolidado!$D662=""),0,IF(ISNUMBER(SEARCH(M$3,Consolidado!$D662)),IF(COUNTIFS(Consolidado!$AC$5:AC662,Consolidado!$AC662,Consolidado!$D$5:D662,"*"&amp;M$3&amp;"*")=1,1,0),0))</f>
        <v>0</v>
      </c>
      <c r="N662" s="0" t="n">
        <f aca="false">IF(OR(N$3="",Consolidado!$D662=""),0,IF(ISNUMBER(SEARCH(N$3,Consolidado!$D662)),IF(COUNTIFS(Consolidado!$AC$5:AC662,Consolidado!$AC662,Consolidado!$D$5:D662,"*"&amp;N$3&amp;"*")=1,1,0),0))</f>
        <v>0</v>
      </c>
      <c r="O662" s="0" t="n">
        <f aca="false">IF(OR(O$3="",Consolidado!$D662=""),0,IF(ISNUMBER(SEARCH(O$3,Consolidado!$D662)),IF(COUNTIFS(Consolidado!$AC$5:AC662,Consolidado!$AC662,Consolidado!$D$5:D662,"*"&amp;O$3&amp;"*")=1,1,0),0))</f>
        <v>0</v>
      </c>
      <c r="P662" s="0" t="n">
        <f aca="false">IF(OR(P$3="",Consolidado!$D662=""),0,IF(ISNUMBER(SEARCH(P$3,Consolidado!$D662)),IF(COUNTIFS(Consolidado!$AC$5:AC662,Consolidado!$AC662,Consolidado!$D$5:D662,"*"&amp;P$3&amp;"*")=1,1,0),0))</f>
        <v>0</v>
      </c>
      <c r="Q662" s="0" t="n">
        <f aca="false">IF(OR(Q$3="",Consolidado!$D662=""),0,IF(ISNUMBER(SEARCH(Q$3,Consolidado!$D662)),IF(COUNTIFS(Consolidado!$AC$5:AC662,Consolidado!$AC662,Consolidado!$D$5:D662,"*"&amp;Q$3&amp;"*")=1,1,0),0))</f>
        <v>0</v>
      </c>
      <c r="R662" s="0" t="n">
        <f aca="false">IF(OR(R$3="",Consolidado!$D662=""),0,IF(ISNUMBER(SEARCH(R$3,Consolidado!$D662)),IF(COUNTIFS(Consolidado!$AC$5:AC662,Consolidado!$AC662,Consolidado!$D$5:D662,"*"&amp;R$3&amp;"*")=1,1,0),0))</f>
        <v>0</v>
      </c>
      <c r="S662" s="0" t="n">
        <f aca="false">IF(OR(S$3="",Consolidado!$D662=""),0,IF(ISNUMBER(SEARCH(S$3,Consolidado!$D662)),IF(COUNTIFS(Consolidado!$AC$5:AC662,Consolidado!$AC662,Consolidado!$D$5:D662,"*"&amp;S$3&amp;"*")=1,1,0),0))</f>
        <v>0</v>
      </c>
      <c r="T662" s="0" t="n">
        <f aca="false">IF(OR(T$3="",Consolidado!$D662=""),0,IF(ISNUMBER(SEARCH(T$3,Consolidado!$D662)),IF(COUNTIFS(Consolidado!$AC$5:AC662,Consolidado!$AC662,Consolidado!$D$5:D662,"*"&amp;T$3&amp;"*")=1,1,0),0))</f>
        <v>0</v>
      </c>
      <c r="U662" s="0" t="n">
        <f aca="false">IF(OR(U$3="",Consolidado!$D662=""),0,IF(ISNUMBER(SEARCH(U$3,Consolidado!$D662)),IF(COUNTIFS(Consolidado!$AC$5:AC662,Consolidado!$AC662,Consolidado!$D$5:D662,"*"&amp;U$3&amp;"*")=1,1,0),0))</f>
        <v>0</v>
      </c>
      <c r="V662" s="0" t="n">
        <f aca="false">IF(OR(V$3="",Consolidado!$D662=""),0,IF(ISNUMBER(SEARCH(V$3,Consolidado!$D662)),IF(COUNTIFS(Consolidado!$AC$5:AC662,Consolidado!$AC662,Consolidado!$D$5:D662,"*"&amp;V$3&amp;"*")=1,1,0),0))</f>
        <v>0</v>
      </c>
      <c r="W662" s="0" t="n">
        <f aca="false">IF(OR(W$3="",Consolidado!$D662=""),0,IF(ISNUMBER(SEARCH(W$3,Consolidado!$D662)),IF(COUNTIFS(Consolidado!$AC$5:AC662,Consolidado!$AC662,Consolidado!$D$5:D662,"*"&amp;W$3&amp;"*")=1,1,0),0))</f>
        <v>0</v>
      </c>
      <c r="X662" s="0" t="n">
        <f aca="false">IF(OR(X$3="",Consolidado!$D662=""),0,IF(ISNUMBER(SEARCH(X$3,Consolidado!$D662)),IF(COUNTIFS(Consolidado!$AC$5:AC662,Consolidado!$AC662,Consolidado!$D$5:D662,"*"&amp;X$3&amp;"*")=1,1,0),0))</f>
        <v>0</v>
      </c>
      <c r="Y662" s="0" t="n">
        <f aca="false">IF(OR(Y$3="",Consolidado!$D662=""),0,IF(ISNUMBER(SEARCH(Y$3,Consolidado!$D662)),IF(COUNTIFS(Consolidado!$AC$5:AC662,Consolidado!$AC662,Consolidado!$D$5:D662,"*"&amp;Y$3&amp;"*")=1,1,0),0))</f>
        <v>0</v>
      </c>
      <c r="Z662" s="0" t="n">
        <f aca="false">IF(OR(Z$3="",Consolidado!$D662=""),0,IF(ISNUMBER(SEARCH(Z$3,Consolidado!$D662)),IF(COUNTIFS(Consolidado!$AC$5:AC662,Consolidado!$AC662,Consolidado!$D$5:D662,"*"&amp;Z$3&amp;"*")=1,1,0),0))</f>
        <v>0</v>
      </c>
      <c r="AA662" s="0" t="n">
        <f aca="false">IF(OR(AA$3="",Consolidado!$D662=""),0,IF(ISNUMBER(SEARCH(AA$3,Consolidado!$D662)),IF(COUNTIFS(Consolidado!$AC$5:AC662,Consolidado!$AC662,Consolidado!$D$5:D662,"*"&amp;AA$3&amp;"*")=1,1,0),0))</f>
        <v>0</v>
      </c>
      <c r="AB662" s="0" t="n">
        <f aca="false">IF(OR(AB$3="",Consolidado!$D662=""),0,IF(ISNUMBER(SEARCH(AB$3,Consolidado!$D662)),IF(COUNTIFS(Consolidado!$AC$5:AC662,Consolidado!$AC662,Consolidado!$D$5:D662,"*"&amp;AB$3&amp;"*")=1,1,0),0))</f>
        <v>0</v>
      </c>
      <c r="AC662" s="0" t="n">
        <f aca="false">IF(OR(AC$3="",Consolidado!$D662=""),0,IF(ISNUMBER(SEARCH(AC$3,Consolidado!$D662)),IF(COUNTIFS(Consolidado!$AC$5:AC662,Consolidado!$AC662,Consolidado!$D$5:D662,"*"&amp;AC$3&amp;"*")=1,1,0),0))</f>
        <v>0</v>
      </c>
      <c r="AD662" s="0" t="n">
        <f aca="false">IF(OR(AD$3="",Consolidado!$D662=""),0,IF(ISNUMBER(SEARCH(AD$3,Consolidado!$D662)),IF(COUNTIFS(Consolidado!$AC$5:AC662,Consolidado!$AC662,Consolidado!$D$5:D662,"*"&amp;AD$3&amp;"*")=1,1,0),0))</f>
        <v>0</v>
      </c>
      <c r="AE662" s="0" t="n">
        <f aca="false">IF(OR(AE$3="",Consolidado!$D662=""),0,IF(ISNUMBER(SEARCH(AE$3,Consolidado!$D662)),IF(COUNTIFS(Consolidado!$AC$5:AC662,Consolidado!$AC662,Consolidado!$D$5:D662,"*"&amp;AE$3&amp;"*")=1,1,0),0))</f>
        <v>0</v>
      </c>
      <c r="AF662" s="0" t="n">
        <f aca="false">IF(OR(AF$3="",Consolidado!$D662=""),0,IF(ISNUMBER(SEARCH(AF$3,Consolidado!$D662)),IF(COUNTIFS(Consolidado!$AC$5:AC662,Consolidado!$AC662,Consolidado!$D$5:D662,"*"&amp;AF$3&amp;"*")=1,1,0),0))</f>
        <v>0</v>
      </c>
      <c r="AG662" s="0" t="n">
        <f aca="false">IF(OR(AG$3="",Consolidado!$D662=""),0,IF(ISNUMBER(SEARCH(AG$3,Consolidado!$D662)),IF(COUNTIFS(Consolidado!$AC$5:AC662,Consolidado!$AC662,Consolidado!$D$5:D662,"*"&amp;AG$3&amp;"*")=1,1,0),0))</f>
        <v>0</v>
      </c>
      <c r="AH662" s="0" t="n">
        <f aca="false">IF(OR(AH$3="",Consolidado!$D662=""),0,IF(ISNUMBER(SEARCH(AH$3,Consolidado!$D662)),IF(COUNTIFS(Consolidado!$AC$5:AC662,Consolidado!$AC662,Consolidado!$D$5:D662,"*"&amp;AH$3&amp;"*")=1,1,0),0))</f>
        <v>0</v>
      </c>
      <c r="AI662" s="0" t="n">
        <f aca="false">IF(OR(AI$3="",Consolidado!$D662=""),0,IF(ISNUMBER(SEARCH(AI$3,Consolidado!$D662)),IF(COUNTIFS(Consolidado!$AC$5:AC662,Consolidado!$AC662,Consolidado!$D$5:D662,"*"&amp;AI$3&amp;"*")=1,1,0),0))</f>
        <v>0</v>
      </c>
      <c r="AJ662" s="0" t="n">
        <f aca="false">IF(OR(AJ$3="",Consolidado!$D662=""),0,IF(ISNUMBER(SEARCH(AJ$3,Consolidado!$D662)),IF(COUNTIFS(Consolidado!$AC$5:AC662,Consolidado!$AC662,Consolidado!$D$5:D662,"*"&amp;AJ$3&amp;"*")=1,1,0),0))</f>
        <v>0</v>
      </c>
      <c r="AK662" s="0" t="n">
        <f aca="false">IF(OR(AK$3="",Consolidado!$D662=""),0,IF(ISNUMBER(SEARCH(AK$3,Consolidado!$D662)),IF(COUNTIFS(Consolidado!$AC$5:AC662,Consolidado!$AC662,Consolidado!$D$5:D662,"*"&amp;AK$3&amp;"*")=1,1,0),0))</f>
        <v>0</v>
      </c>
      <c r="AL662" s="0" t="n">
        <f aca="false">IF(OR(AL$3="",Consolidado!$D662=""),0,IF(ISNUMBER(SEARCH(AL$3,Consolidado!$D662)),IF(COUNTIFS(Consolidado!$AC$5:AC662,Consolidado!$AC662,Consolidado!$D$5:D662,"*"&amp;AL$3&amp;"*")=1,1,0),0))</f>
        <v>0</v>
      </c>
      <c r="AM662" s="0" t="n">
        <f aca="false">IF(OR(AM$3="",Consolidado!$D662=""),0,IF(ISNUMBER(SEARCH(AM$3,Consolidado!$D662)),IF(COUNTIFS(Consolidado!$AC$5:AC662,Consolidado!$AC662,Consolidado!$D$5:D662,"*"&amp;AM$3&amp;"*")=1,1,0),0))</f>
        <v>0</v>
      </c>
      <c r="AN662" s="0" t="n">
        <f aca="false">IF(OR(AN$3="",Consolidado!$D662=""),0,IF(ISNUMBER(SEARCH(AN$3,Consolidado!$D662)),IF(COUNTIFS(Consolidado!$AC$5:AC662,Consolidado!$AC662,Consolidado!$D$5:D662,"*"&amp;AN$3&amp;"*")=1,1,0),0))</f>
        <v>0</v>
      </c>
      <c r="AO662" s="0" t="n">
        <f aca="false">IF(OR(AO$3="",Consolidado!$D662=""),0,IF(ISNUMBER(SEARCH(AO$3,Consolidado!$D662)),IF(COUNTIFS(Consolidado!$AC$5:AC662,Consolidado!$AC662,Consolidado!$D$5:D662,"*"&amp;AO$3&amp;"*")=1,1,0),0))</f>
        <v>0</v>
      </c>
    </row>
    <row r="663" customFormat="false" ht="15" hidden="false" customHeight="false" outlineLevel="0" collapsed="false">
      <c r="B663" s="0" t="n">
        <f aca="false">IF(OR(B$3="",Consolidado!$D663=""),0,IF(ISNUMBER(SEARCH(B$3,Consolidado!$D663)),IF(COUNTIFS(Consolidado!$AC$5:AC663,Consolidado!$AC663,Consolidado!$D$5:D663,"*"&amp;B$3&amp;"*")=1,1,0),0))</f>
        <v>0</v>
      </c>
      <c r="C663" s="0" t="n">
        <f aca="false">IF(OR(C$3="",Consolidado!$D663=""),0,IF(ISNUMBER(SEARCH(C$3,Consolidado!$D663)),IF(COUNTIFS(Consolidado!$AC$5:AC663,Consolidado!$AC663,Consolidado!$D$5:D663,"*"&amp;C$3&amp;"*")=1,1,0),0))</f>
        <v>0</v>
      </c>
      <c r="D663" s="0" t="n">
        <f aca="false">IF(OR(D$3="",Consolidado!$D663=""),0,IF(ISNUMBER(SEARCH(D$3,Consolidado!$D663)),IF(COUNTIFS(Consolidado!$AC$5:AC663,Consolidado!$AC663,Consolidado!$D$5:D663,"*"&amp;D$3&amp;"*")=1,1,0),0))</f>
        <v>0</v>
      </c>
      <c r="E663" s="0" t="n">
        <f aca="false">IF(OR(E$3="",Consolidado!$D663=""),0,IF(ISNUMBER(SEARCH(E$3,Consolidado!$D663)),IF(COUNTIFS(Consolidado!$AC$5:AC663,Consolidado!$AC663,Consolidado!$D$5:D663,"*"&amp;E$3&amp;"*")=1,1,0),0))</f>
        <v>0</v>
      </c>
      <c r="F663" s="0" t="n">
        <f aca="false">IF(OR(F$3="",Consolidado!$D663=""),0,IF(ISNUMBER(SEARCH(F$3,Consolidado!$D663)),IF(COUNTIFS(Consolidado!$AC$5:AC663,Consolidado!$AC663,Consolidado!$D$5:D663,"*"&amp;F$3&amp;"*")=1,1,0),0))</f>
        <v>0</v>
      </c>
      <c r="G663" s="0" t="n">
        <f aca="false">IF(OR(G$3="",Consolidado!$D663=""),0,IF(ISNUMBER(SEARCH(G$3,Consolidado!$D663)),IF(COUNTIFS(Consolidado!$AC$5:AC663,Consolidado!$AC663,Consolidado!$D$5:D663,"*"&amp;G$3&amp;"*")=1,1,0),0))</f>
        <v>0</v>
      </c>
      <c r="H663" s="0" t="n">
        <f aca="false">IF(OR(H$3="",Consolidado!$D663=""),0,IF(ISNUMBER(SEARCH(H$3,Consolidado!$D663)),IF(COUNTIFS(Consolidado!$AC$5:AC663,Consolidado!$AC663,Consolidado!$D$5:D663,"*"&amp;H$3&amp;"*")=1,1,0),0))</f>
        <v>0</v>
      </c>
      <c r="I663" s="0" t="n">
        <f aca="false">IF(OR(I$3="",Consolidado!$D663=""),0,IF(ISNUMBER(SEARCH(I$3,Consolidado!$D663)),IF(COUNTIFS(Consolidado!$AC$5:AC663,Consolidado!$AC663,Consolidado!$D$5:D663,"*"&amp;I$3&amp;"*")=1,1,0),0))</f>
        <v>0</v>
      </c>
      <c r="J663" s="0" t="n">
        <f aca="false">IF(OR(J$3="",Consolidado!$D663=""),0,IF(ISNUMBER(SEARCH(J$3,Consolidado!$D663)),IF(COUNTIFS(Consolidado!$AC$5:AC663,Consolidado!$AC663,Consolidado!$D$5:D663,"*"&amp;J$3&amp;"*")=1,1,0),0))</f>
        <v>0</v>
      </c>
      <c r="K663" s="0" t="n">
        <f aca="false">IF(OR(K$3="",Consolidado!$D663=""),0,IF(ISNUMBER(SEARCH(K$3,Consolidado!$D663)),IF(COUNTIFS(Consolidado!$AC$5:AC663,Consolidado!$AC663,Consolidado!$D$5:D663,"*"&amp;K$3&amp;"*")=1,1,0),0))</f>
        <v>0</v>
      </c>
      <c r="L663" s="0" t="n">
        <f aca="false">IF(OR(L$3="",Consolidado!$D663=""),0,IF(ISNUMBER(SEARCH(L$3,Consolidado!$D663)),IF(COUNTIFS(Consolidado!$AC$5:AC663,Consolidado!$AC663,Consolidado!$D$5:D663,"*"&amp;L$3&amp;"*")=1,1,0),0))</f>
        <v>0</v>
      </c>
      <c r="M663" s="0" t="n">
        <f aca="false">IF(OR(M$3="",Consolidado!$D663=""),0,IF(ISNUMBER(SEARCH(M$3,Consolidado!$D663)),IF(COUNTIFS(Consolidado!$AC$5:AC663,Consolidado!$AC663,Consolidado!$D$5:D663,"*"&amp;M$3&amp;"*")=1,1,0),0))</f>
        <v>0</v>
      </c>
      <c r="N663" s="0" t="n">
        <f aca="false">IF(OR(N$3="",Consolidado!$D663=""),0,IF(ISNUMBER(SEARCH(N$3,Consolidado!$D663)),IF(COUNTIFS(Consolidado!$AC$5:AC663,Consolidado!$AC663,Consolidado!$D$5:D663,"*"&amp;N$3&amp;"*")=1,1,0),0))</f>
        <v>0</v>
      </c>
      <c r="O663" s="0" t="n">
        <f aca="false">IF(OR(O$3="",Consolidado!$D663=""),0,IF(ISNUMBER(SEARCH(O$3,Consolidado!$D663)),IF(COUNTIFS(Consolidado!$AC$5:AC663,Consolidado!$AC663,Consolidado!$D$5:D663,"*"&amp;O$3&amp;"*")=1,1,0),0))</f>
        <v>0</v>
      </c>
      <c r="P663" s="0" t="n">
        <f aca="false">IF(OR(P$3="",Consolidado!$D663=""),0,IF(ISNUMBER(SEARCH(P$3,Consolidado!$D663)),IF(COUNTIFS(Consolidado!$AC$5:AC663,Consolidado!$AC663,Consolidado!$D$5:D663,"*"&amp;P$3&amp;"*")=1,1,0),0))</f>
        <v>0</v>
      </c>
      <c r="Q663" s="0" t="n">
        <f aca="false">IF(OR(Q$3="",Consolidado!$D663=""),0,IF(ISNUMBER(SEARCH(Q$3,Consolidado!$D663)),IF(COUNTIFS(Consolidado!$AC$5:AC663,Consolidado!$AC663,Consolidado!$D$5:D663,"*"&amp;Q$3&amp;"*")=1,1,0),0))</f>
        <v>0</v>
      </c>
      <c r="R663" s="0" t="n">
        <f aca="false">IF(OR(R$3="",Consolidado!$D663=""),0,IF(ISNUMBER(SEARCH(R$3,Consolidado!$D663)),IF(COUNTIFS(Consolidado!$AC$5:AC663,Consolidado!$AC663,Consolidado!$D$5:D663,"*"&amp;R$3&amp;"*")=1,1,0),0))</f>
        <v>0</v>
      </c>
      <c r="S663" s="0" t="n">
        <f aca="false">IF(OR(S$3="",Consolidado!$D663=""),0,IF(ISNUMBER(SEARCH(S$3,Consolidado!$D663)),IF(COUNTIFS(Consolidado!$AC$5:AC663,Consolidado!$AC663,Consolidado!$D$5:D663,"*"&amp;S$3&amp;"*")=1,1,0),0))</f>
        <v>0</v>
      </c>
      <c r="T663" s="0" t="n">
        <f aca="false">IF(OR(T$3="",Consolidado!$D663=""),0,IF(ISNUMBER(SEARCH(T$3,Consolidado!$D663)),IF(COUNTIFS(Consolidado!$AC$5:AC663,Consolidado!$AC663,Consolidado!$D$5:D663,"*"&amp;T$3&amp;"*")=1,1,0),0))</f>
        <v>0</v>
      </c>
      <c r="U663" s="0" t="n">
        <f aca="false">IF(OR(U$3="",Consolidado!$D663=""),0,IF(ISNUMBER(SEARCH(U$3,Consolidado!$D663)),IF(COUNTIFS(Consolidado!$AC$5:AC663,Consolidado!$AC663,Consolidado!$D$5:D663,"*"&amp;U$3&amp;"*")=1,1,0),0))</f>
        <v>0</v>
      </c>
      <c r="V663" s="0" t="n">
        <f aca="false">IF(OR(V$3="",Consolidado!$D663=""),0,IF(ISNUMBER(SEARCH(V$3,Consolidado!$D663)),IF(COUNTIFS(Consolidado!$AC$5:AC663,Consolidado!$AC663,Consolidado!$D$5:D663,"*"&amp;V$3&amp;"*")=1,1,0),0))</f>
        <v>0</v>
      </c>
      <c r="W663" s="0" t="n">
        <f aca="false">IF(OR(W$3="",Consolidado!$D663=""),0,IF(ISNUMBER(SEARCH(W$3,Consolidado!$D663)),IF(COUNTIFS(Consolidado!$AC$5:AC663,Consolidado!$AC663,Consolidado!$D$5:D663,"*"&amp;W$3&amp;"*")=1,1,0),0))</f>
        <v>0</v>
      </c>
      <c r="X663" s="0" t="n">
        <f aca="false">IF(OR(X$3="",Consolidado!$D663=""),0,IF(ISNUMBER(SEARCH(X$3,Consolidado!$D663)),IF(COUNTIFS(Consolidado!$AC$5:AC663,Consolidado!$AC663,Consolidado!$D$5:D663,"*"&amp;X$3&amp;"*")=1,1,0),0))</f>
        <v>0</v>
      </c>
      <c r="Y663" s="0" t="n">
        <f aca="false">IF(OR(Y$3="",Consolidado!$D663=""),0,IF(ISNUMBER(SEARCH(Y$3,Consolidado!$D663)),IF(COUNTIFS(Consolidado!$AC$5:AC663,Consolidado!$AC663,Consolidado!$D$5:D663,"*"&amp;Y$3&amp;"*")=1,1,0),0))</f>
        <v>0</v>
      </c>
      <c r="Z663" s="0" t="n">
        <f aca="false">IF(OR(Z$3="",Consolidado!$D663=""),0,IF(ISNUMBER(SEARCH(Z$3,Consolidado!$D663)),IF(COUNTIFS(Consolidado!$AC$5:AC663,Consolidado!$AC663,Consolidado!$D$5:D663,"*"&amp;Z$3&amp;"*")=1,1,0),0))</f>
        <v>0</v>
      </c>
      <c r="AA663" s="0" t="n">
        <f aca="false">IF(OR(AA$3="",Consolidado!$D663=""),0,IF(ISNUMBER(SEARCH(AA$3,Consolidado!$D663)),IF(COUNTIFS(Consolidado!$AC$5:AC663,Consolidado!$AC663,Consolidado!$D$5:D663,"*"&amp;AA$3&amp;"*")=1,1,0),0))</f>
        <v>0</v>
      </c>
      <c r="AB663" s="0" t="n">
        <f aca="false">IF(OR(AB$3="",Consolidado!$D663=""),0,IF(ISNUMBER(SEARCH(AB$3,Consolidado!$D663)),IF(COUNTIFS(Consolidado!$AC$5:AC663,Consolidado!$AC663,Consolidado!$D$5:D663,"*"&amp;AB$3&amp;"*")=1,1,0),0))</f>
        <v>0</v>
      </c>
      <c r="AC663" s="0" t="n">
        <f aca="false">IF(OR(AC$3="",Consolidado!$D663=""),0,IF(ISNUMBER(SEARCH(AC$3,Consolidado!$D663)),IF(COUNTIFS(Consolidado!$AC$5:AC663,Consolidado!$AC663,Consolidado!$D$5:D663,"*"&amp;AC$3&amp;"*")=1,1,0),0))</f>
        <v>0</v>
      </c>
      <c r="AD663" s="0" t="n">
        <f aca="false">IF(OR(AD$3="",Consolidado!$D663=""),0,IF(ISNUMBER(SEARCH(AD$3,Consolidado!$D663)),IF(COUNTIFS(Consolidado!$AC$5:AC663,Consolidado!$AC663,Consolidado!$D$5:D663,"*"&amp;AD$3&amp;"*")=1,1,0),0))</f>
        <v>0</v>
      </c>
      <c r="AE663" s="0" t="n">
        <f aca="false">IF(OR(AE$3="",Consolidado!$D663=""),0,IF(ISNUMBER(SEARCH(AE$3,Consolidado!$D663)),IF(COUNTIFS(Consolidado!$AC$5:AC663,Consolidado!$AC663,Consolidado!$D$5:D663,"*"&amp;AE$3&amp;"*")=1,1,0),0))</f>
        <v>0</v>
      </c>
      <c r="AF663" s="0" t="n">
        <f aca="false">IF(OR(AF$3="",Consolidado!$D663=""),0,IF(ISNUMBER(SEARCH(AF$3,Consolidado!$D663)),IF(COUNTIFS(Consolidado!$AC$5:AC663,Consolidado!$AC663,Consolidado!$D$5:D663,"*"&amp;AF$3&amp;"*")=1,1,0),0))</f>
        <v>0</v>
      </c>
      <c r="AG663" s="0" t="n">
        <f aca="false">IF(OR(AG$3="",Consolidado!$D663=""),0,IF(ISNUMBER(SEARCH(AG$3,Consolidado!$D663)),IF(COUNTIFS(Consolidado!$AC$5:AC663,Consolidado!$AC663,Consolidado!$D$5:D663,"*"&amp;AG$3&amp;"*")=1,1,0),0))</f>
        <v>0</v>
      </c>
      <c r="AH663" s="0" t="n">
        <f aca="false">IF(OR(AH$3="",Consolidado!$D663=""),0,IF(ISNUMBER(SEARCH(AH$3,Consolidado!$D663)),IF(COUNTIFS(Consolidado!$AC$5:AC663,Consolidado!$AC663,Consolidado!$D$5:D663,"*"&amp;AH$3&amp;"*")=1,1,0),0))</f>
        <v>0</v>
      </c>
      <c r="AI663" s="0" t="n">
        <f aca="false">IF(OR(AI$3="",Consolidado!$D663=""),0,IF(ISNUMBER(SEARCH(AI$3,Consolidado!$D663)),IF(COUNTIFS(Consolidado!$AC$5:AC663,Consolidado!$AC663,Consolidado!$D$5:D663,"*"&amp;AI$3&amp;"*")=1,1,0),0))</f>
        <v>0</v>
      </c>
      <c r="AJ663" s="0" t="n">
        <f aca="false">IF(OR(AJ$3="",Consolidado!$D663=""),0,IF(ISNUMBER(SEARCH(AJ$3,Consolidado!$D663)),IF(COUNTIFS(Consolidado!$AC$5:AC663,Consolidado!$AC663,Consolidado!$D$5:D663,"*"&amp;AJ$3&amp;"*")=1,1,0),0))</f>
        <v>0</v>
      </c>
      <c r="AK663" s="0" t="n">
        <f aca="false">IF(OR(AK$3="",Consolidado!$D663=""),0,IF(ISNUMBER(SEARCH(AK$3,Consolidado!$D663)),IF(COUNTIFS(Consolidado!$AC$5:AC663,Consolidado!$AC663,Consolidado!$D$5:D663,"*"&amp;AK$3&amp;"*")=1,1,0),0))</f>
        <v>0</v>
      </c>
      <c r="AL663" s="0" t="n">
        <f aca="false">IF(OR(AL$3="",Consolidado!$D663=""),0,IF(ISNUMBER(SEARCH(AL$3,Consolidado!$D663)),IF(COUNTIFS(Consolidado!$AC$5:AC663,Consolidado!$AC663,Consolidado!$D$5:D663,"*"&amp;AL$3&amp;"*")=1,1,0),0))</f>
        <v>0</v>
      </c>
      <c r="AM663" s="0" t="n">
        <f aca="false">IF(OR(AM$3="",Consolidado!$D663=""),0,IF(ISNUMBER(SEARCH(AM$3,Consolidado!$D663)),IF(COUNTIFS(Consolidado!$AC$5:AC663,Consolidado!$AC663,Consolidado!$D$5:D663,"*"&amp;AM$3&amp;"*")=1,1,0),0))</f>
        <v>0</v>
      </c>
      <c r="AN663" s="0" t="n">
        <f aca="false">IF(OR(AN$3="",Consolidado!$D663=""),0,IF(ISNUMBER(SEARCH(AN$3,Consolidado!$D663)),IF(COUNTIFS(Consolidado!$AC$5:AC663,Consolidado!$AC663,Consolidado!$D$5:D663,"*"&amp;AN$3&amp;"*")=1,1,0),0))</f>
        <v>0</v>
      </c>
      <c r="AO663" s="0" t="n">
        <f aca="false">IF(OR(AO$3="",Consolidado!$D663=""),0,IF(ISNUMBER(SEARCH(AO$3,Consolidado!$D663)),IF(COUNTIFS(Consolidado!$AC$5:AC663,Consolidado!$AC663,Consolidado!$D$5:D663,"*"&amp;AO$3&amp;"*")=1,1,0),0))</f>
        <v>0</v>
      </c>
    </row>
    <row r="664" customFormat="false" ht="15" hidden="false" customHeight="false" outlineLevel="0" collapsed="false">
      <c r="B664" s="0" t="n">
        <f aca="false">IF(OR(B$3="",Consolidado!$D664=""),0,IF(ISNUMBER(SEARCH(B$3,Consolidado!$D664)),IF(COUNTIFS(Consolidado!$AC$5:AC664,Consolidado!$AC664,Consolidado!$D$5:D664,"*"&amp;B$3&amp;"*")=1,1,0),0))</f>
        <v>0</v>
      </c>
      <c r="C664" s="0" t="n">
        <f aca="false">IF(OR(C$3="",Consolidado!$D664=""),0,IF(ISNUMBER(SEARCH(C$3,Consolidado!$D664)),IF(COUNTIFS(Consolidado!$AC$5:AC664,Consolidado!$AC664,Consolidado!$D$5:D664,"*"&amp;C$3&amp;"*")=1,1,0),0))</f>
        <v>0</v>
      </c>
      <c r="D664" s="0" t="n">
        <f aca="false">IF(OR(D$3="",Consolidado!$D664=""),0,IF(ISNUMBER(SEARCH(D$3,Consolidado!$D664)),IF(COUNTIFS(Consolidado!$AC$5:AC664,Consolidado!$AC664,Consolidado!$D$5:D664,"*"&amp;D$3&amp;"*")=1,1,0),0))</f>
        <v>0</v>
      </c>
      <c r="E664" s="0" t="n">
        <f aca="false">IF(OR(E$3="",Consolidado!$D664=""),0,IF(ISNUMBER(SEARCH(E$3,Consolidado!$D664)),IF(COUNTIFS(Consolidado!$AC$5:AC664,Consolidado!$AC664,Consolidado!$D$5:D664,"*"&amp;E$3&amp;"*")=1,1,0),0))</f>
        <v>0</v>
      </c>
      <c r="F664" s="0" t="n">
        <f aca="false">IF(OR(F$3="",Consolidado!$D664=""),0,IF(ISNUMBER(SEARCH(F$3,Consolidado!$D664)),IF(COUNTIFS(Consolidado!$AC$5:AC664,Consolidado!$AC664,Consolidado!$D$5:D664,"*"&amp;F$3&amp;"*")=1,1,0),0))</f>
        <v>0</v>
      </c>
      <c r="G664" s="0" t="n">
        <f aca="false">IF(OR(G$3="",Consolidado!$D664=""),0,IF(ISNUMBER(SEARCH(G$3,Consolidado!$D664)),IF(COUNTIFS(Consolidado!$AC$5:AC664,Consolidado!$AC664,Consolidado!$D$5:D664,"*"&amp;G$3&amp;"*")=1,1,0),0))</f>
        <v>0</v>
      </c>
      <c r="H664" s="0" t="n">
        <f aca="false">IF(OR(H$3="",Consolidado!$D664=""),0,IF(ISNUMBER(SEARCH(H$3,Consolidado!$D664)),IF(COUNTIFS(Consolidado!$AC$5:AC664,Consolidado!$AC664,Consolidado!$D$5:D664,"*"&amp;H$3&amp;"*")=1,1,0),0))</f>
        <v>0</v>
      </c>
      <c r="I664" s="0" t="n">
        <f aca="false">IF(OR(I$3="",Consolidado!$D664=""),0,IF(ISNUMBER(SEARCH(I$3,Consolidado!$D664)),IF(COUNTIFS(Consolidado!$AC$5:AC664,Consolidado!$AC664,Consolidado!$D$5:D664,"*"&amp;I$3&amp;"*")=1,1,0),0))</f>
        <v>0</v>
      </c>
      <c r="J664" s="0" t="n">
        <f aca="false">IF(OR(J$3="",Consolidado!$D664=""),0,IF(ISNUMBER(SEARCH(J$3,Consolidado!$D664)),IF(COUNTIFS(Consolidado!$AC$5:AC664,Consolidado!$AC664,Consolidado!$D$5:D664,"*"&amp;J$3&amp;"*")=1,1,0),0))</f>
        <v>0</v>
      </c>
      <c r="K664" s="0" t="n">
        <f aca="false">IF(OR(K$3="",Consolidado!$D664=""),0,IF(ISNUMBER(SEARCH(K$3,Consolidado!$D664)),IF(COUNTIFS(Consolidado!$AC$5:AC664,Consolidado!$AC664,Consolidado!$D$5:D664,"*"&amp;K$3&amp;"*")=1,1,0),0))</f>
        <v>0</v>
      </c>
      <c r="L664" s="0" t="n">
        <f aca="false">IF(OR(L$3="",Consolidado!$D664=""),0,IF(ISNUMBER(SEARCH(L$3,Consolidado!$D664)),IF(COUNTIFS(Consolidado!$AC$5:AC664,Consolidado!$AC664,Consolidado!$D$5:D664,"*"&amp;L$3&amp;"*")=1,1,0),0))</f>
        <v>0</v>
      </c>
      <c r="M664" s="0" t="n">
        <f aca="false">IF(OR(M$3="",Consolidado!$D664=""),0,IF(ISNUMBER(SEARCH(M$3,Consolidado!$D664)),IF(COUNTIFS(Consolidado!$AC$5:AC664,Consolidado!$AC664,Consolidado!$D$5:D664,"*"&amp;M$3&amp;"*")=1,1,0),0))</f>
        <v>0</v>
      </c>
      <c r="N664" s="0" t="n">
        <f aca="false">IF(OR(N$3="",Consolidado!$D664=""),0,IF(ISNUMBER(SEARCH(N$3,Consolidado!$D664)),IF(COUNTIFS(Consolidado!$AC$5:AC664,Consolidado!$AC664,Consolidado!$D$5:D664,"*"&amp;N$3&amp;"*")=1,1,0),0))</f>
        <v>0</v>
      </c>
      <c r="O664" s="0" t="n">
        <f aca="false">IF(OR(O$3="",Consolidado!$D664=""),0,IF(ISNUMBER(SEARCH(O$3,Consolidado!$D664)),IF(COUNTIFS(Consolidado!$AC$5:AC664,Consolidado!$AC664,Consolidado!$D$5:D664,"*"&amp;O$3&amp;"*")=1,1,0),0))</f>
        <v>0</v>
      </c>
      <c r="P664" s="0" t="n">
        <f aca="false">IF(OR(P$3="",Consolidado!$D664=""),0,IF(ISNUMBER(SEARCH(P$3,Consolidado!$D664)),IF(COUNTIFS(Consolidado!$AC$5:AC664,Consolidado!$AC664,Consolidado!$D$5:D664,"*"&amp;P$3&amp;"*")=1,1,0),0))</f>
        <v>0</v>
      </c>
      <c r="Q664" s="0" t="n">
        <f aca="false">IF(OR(Q$3="",Consolidado!$D664=""),0,IF(ISNUMBER(SEARCH(Q$3,Consolidado!$D664)),IF(COUNTIFS(Consolidado!$AC$5:AC664,Consolidado!$AC664,Consolidado!$D$5:D664,"*"&amp;Q$3&amp;"*")=1,1,0),0))</f>
        <v>0</v>
      </c>
      <c r="R664" s="0" t="n">
        <f aca="false">IF(OR(R$3="",Consolidado!$D664=""),0,IF(ISNUMBER(SEARCH(R$3,Consolidado!$D664)),IF(COUNTIFS(Consolidado!$AC$5:AC664,Consolidado!$AC664,Consolidado!$D$5:D664,"*"&amp;R$3&amp;"*")=1,1,0),0))</f>
        <v>0</v>
      </c>
      <c r="S664" s="0" t="n">
        <f aca="false">IF(OR(S$3="",Consolidado!$D664=""),0,IF(ISNUMBER(SEARCH(S$3,Consolidado!$D664)),IF(COUNTIFS(Consolidado!$AC$5:AC664,Consolidado!$AC664,Consolidado!$D$5:D664,"*"&amp;S$3&amp;"*")=1,1,0),0))</f>
        <v>0</v>
      </c>
      <c r="T664" s="0" t="n">
        <f aca="false">IF(OR(T$3="",Consolidado!$D664=""),0,IF(ISNUMBER(SEARCH(T$3,Consolidado!$D664)),IF(COUNTIFS(Consolidado!$AC$5:AC664,Consolidado!$AC664,Consolidado!$D$5:D664,"*"&amp;T$3&amp;"*")=1,1,0),0))</f>
        <v>0</v>
      </c>
      <c r="U664" s="0" t="n">
        <f aca="false">IF(OR(U$3="",Consolidado!$D664=""),0,IF(ISNUMBER(SEARCH(U$3,Consolidado!$D664)),IF(COUNTIFS(Consolidado!$AC$5:AC664,Consolidado!$AC664,Consolidado!$D$5:D664,"*"&amp;U$3&amp;"*")=1,1,0),0))</f>
        <v>0</v>
      </c>
      <c r="V664" s="0" t="n">
        <f aca="false">IF(OR(V$3="",Consolidado!$D664=""),0,IF(ISNUMBER(SEARCH(V$3,Consolidado!$D664)),IF(COUNTIFS(Consolidado!$AC$5:AC664,Consolidado!$AC664,Consolidado!$D$5:D664,"*"&amp;V$3&amp;"*")=1,1,0),0))</f>
        <v>0</v>
      </c>
      <c r="W664" s="0" t="n">
        <f aca="false">IF(OR(W$3="",Consolidado!$D664=""),0,IF(ISNUMBER(SEARCH(W$3,Consolidado!$D664)),IF(COUNTIFS(Consolidado!$AC$5:AC664,Consolidado!$AC664,Consolidado!$D$5:D664,"*"&amp;W$3&amp;"*")=1,1,0),0))</f>
        <v>0</v>
      </c>
      <c r="X664" s="0" t="n">
        <f aca="false">IF(OR(X$3="",Consolidado!$D664=""),0,IF(ISNUMBER(SEARCH(X$3,Consolidado!$D664)),IF(COUNTIFS(Consolidado!$AC$5:AC664,Consolidado!$AC664,Consolidado!$D$5:D664,"*"&amp;X$3&amp;"*")=1,1,0),0))</f>
        <v>0</v>
      </c>
      <c r="Y664" s="0" t="n">
        <f aca="false">IF(OR(Y$3="",Consolidado!$D664=""),0,IF(ISNUMBER(SEARCH(Y$3,Consolidado!$D664)),IF(COUNTIFS(Consolidado!$AC$5:AC664,Consolidado!$AC664,Consolidado!$D$5:D664,"*"&amp;Y$3&amp;"*")=1,1,0),0))</f>
        <v>0</v>
      </c>
      <c r="Z664" s="0" t="n">
        <f aca="false">IF(OR(Z$3="",Consolidado!$D664=""),0,IF(ISNUMBER(SEARCH(Z$3,Consolidado!$D664)),IF(COUNTIFS(Consolidado!$AC$5:AC664,Consolidado!$AC664,Consolidado!$D$5:D664,"*"&amp;Z$3&amp;"*")=1,1,0),0))</f>
        <v>0</v>
      </c>
      <c r="AA664" s="0" t="n">
        <f aca="false">IF(OR(AA$3="",Consolidado!$D664=""),0,IF(ISNUMBER(SEARCH(AA$3,Consolidado!$D664)),IF(COUNTIFS(Consolidado!$AC$5:AC664,Consolidado!$AC664,Consolidado!$D$5:D664,"*"&amp;AA$3&amp;"*")=1,1,0),0))</f>
        <v>0</v>
      </c>
      <c r="AB664" s="0" t="n">
        <f aca="false">IF(OR(AB$3="",Consolidado!$D664=""),0,IF(ISNUMBER(SEARCH(AB$3,Consolidado!$D664)),IF(COUNTIFS(Consolidado!$AC$5:AC664,Consolidado!$AC664,Consolidado!$D$5:D664,"*"&amp;AB$3&amp;"*")=1,1,0),0))</f>
        <v>0</v>
      </c>
      <c r="AC664" s="0" t="n">
        <f aca="false">IF(OR(AC$3="",Consolidado!$D664=""),0,IF(ISNUMBER(SEARCH(AC$3,Consolidado!$D664)),IF(COUNTIFS(Consolidado!$AC$5:AC664,Consolidado!$AC664,Consolidado!$D$5:D664,"*"&amp;AC$3&amp;"*")=1,1,0),0))</f>
        <v>0</v>
      </c>
      <c r="AD664" s="0" t="n">
        <f aca="false">IF(OR(AD$3="",Consolidado!$D664=""),0,IF(ISNUMBER(SEARCH(AD$3,Consolidado!$D664)),IF(COUNTIFS(Consolidado!$AC$5:AC664,Consolidado!$AC664,Consolidado!$D$5:D664,"*"&amp;AD$3&amp;"*")=1,1,0),0))</f>
        <v>0</v>
      </c>
      <c r="AE664" s="0" t="n">
        <f aca="false">IF(OR(AE$3="",Consolidado!$D664=""),0,IF(ISNUMBER(SEARCH(AE$3,Consolidado!$D664)),IF(COUNTIFS(Consolidado!$AC$5:AC664,Consolidado!$AC664,Consolidado!$D$5:D664,"*"&amp;AE$3&amp;"*")=1,1,0),0))</f>
        <v>0</v>
      </c>
      <c r="AF664" s="0" t="n">
        <f aca="false">IF(OR(AF$3="",Consolidado!$D664=""),0,IF(ISNUMBER(SEARCH(AF$3,Consolidado!$D664)),IF(COUNTIFS(Consolidado!$AC$5:AC664,Consolidado!$AC664,Consolidado!$D$5:D664,"*"&amp;AF$3&amp;"*")=1,1,0),0))</f>
        <v>0</v>
      </c>
      <c r="AG664" s="0" t="n">
        <f aca="false">IF(OR(AG$3="",Consolidado!$D664=""),0,IF(ISNUMBER(SEARCH(AG$3,Consolidado!$D664)),IF(COUNTIFS(Consolidado!$AC$5:AC664,Consolidado!$AC664,Consolidado!$D$5:D664,"*"&amp;AG$3&amp;"*")=1,1,0),0))</f>
        <v>0</v>
      </c>
      <c r="AH664" s="0" t="n">
        <f aca="false">IF(OR(AH$3="",Consolidado!$D664=""),0,IF(ISNUMBER(SEARCH(AH$3,Consolidado!$D664)),IF(COUNTIFS(Consolidado!$AC$5:AC664,Consolidado!$AC664,Consolidado!$D$5:D664,"*"&amp;AH$3&amp;"*")=1,1,0),0))</f>
        <v>0</v>
      </c>
      <c r="AI664" s="0" t="n">
        <f aca="false">IF(OR(AI$3="",Consolidado!$D664=""),0,IF(ISNUMBER(SEARCH(AI$3,Consolidado!$D664)),IF(COUNTIFS(Consolidado!$AC$5:AC664,Consolidado!$AC664,Consolidado!$D$5:D664,"*"&amp;AI$3&amp;"*")=1,1,0),0))</f>
        <v>0</v>
      </c>
      <c r="AJ664" s="0" t="n">
        <f aca="false">IF(OR(AJ$3="",Consolidado!$D664=""),0,IF(ISNUMBER(SEARCH(AJ$3,Consolidado!$D664)),IF(COUNTIFS(Consolidado!$AC$5:AC664,Consolidado!$AC664,Consolidado!$D$5:D664,"*"&amp;AJ$3&amp;"*")=1,1,0),0))</f>
        <v>0</v>
      </c>
      <c r="AK664" s="0" t="n">
        <f aca="false">IF(OR(AK$3="",Consolidado!$D664=""),0,IF(ISNUMBER(SEARCH(AK$3,Consolidado!$D664)),IF(COUNTIFS(Consolidado!$AC$5:AC664,Consolidado!$AC664,Consolidado!$D$5:D664,"*"&amp;AK$3&amp;"*")=1,1,0),0))</f>
        <v>0</v>
      </c>
      <c r="AL664" s="0" t="n">
        <f aca="false">IF(OR(AL$3="",Consolidado!$D664=""),0,IF(ISNUMBER(SEARCH(AL$3,Consolidado!$D664)),IF(COUNTIFS(Consolidado!$AC$5:AC664,Consolidado!$AC664,Consolidado!$D$5:D664,"*"&amp;AL$3&amp;"*")=1,1,0),0))</f>
        <v>0</v>
      </c>
      <c r="AM664" s="0" t="n">
        <f aca="false">IF(OR(AM$3="",Consolidado!$D664=""),0,IF(ISNUMBER(SEARCH(AM$3,Consolidado!$D664)),IF(COUNTIFS(Consolidado!$AC$5:AC664,Consolidado!$AC664,Consolidado!$D$5:D664,"*"&amp;AM$3&amp;"*")=1,1,0),0))</f>
        <v>0</v>
      </c>
      <c r="AN664" s="0" t="n">
        <f aca="false">IF(OR(AN$3="",Consolidado!$D664=""),0,IF(ISNUMBER(SEARCH(AN$3,Consolidado!$D664)),IF(COUNTIFS(Consolidado!$AC$5:AC664,Consolidado!$AC664,Consolidado!$D$5:D664,"*"&amp;AN$3&amp;"*")=1,1,0),0))</f>
        <v>0</v>
      </c>
      <c r="AO664" s="0" t="n">
        <f aca="false">IF(OR(AO$3="",Consolidado!$D664=""),0,IF(ISNUMBER(SEARCH(AO$3,Consolidado!$D664)),IF(COUNTIFS(Consolidado!$AC$5:AC664,Consolidado!$AC664,Consolidado!$D$5:D664,"*"&amp;AO$3&amp;"*")=1,1,0),0))</f>
        <v>0</v>
      </c>
    </row>
    <row r="665" customFormat="false" ht="15" hidden="false" customHeight="false" outlineLevel="0" collapsed="false">
      <c r="B665" s="0" t="n">
        <f aca="false">IF(OR(B$3="",Consolidado!$D665=""),0,IF(ISNUMBER(SEARCH(B$3,Consolidado!$D665)),IF(COUNTIFS(Consolidado!$AC$5:AC665,Consolidado!$AC665,Consolidado!$D$5:D665,"*"&amp;B$3&amp;"*")=1,1,0),0))</f>
        <v>0</v>
      </c>
      <c r="C665" s="0" t="n">
        <f aca="false">IF(OR(C$3="",Consolidado!$D665=""),0,IF(ISNUMBER(SEARCH(C$3,Consolidado!$D665)),IF(COUNTIFS(Consolidado!$AC$5:AC665,Consolidado!$AC665,Consolidado!$D$5:D665,"*"&amp;C$3&amp;"*")=1,1,0),0))</f>
        <v>0</v>
      </c>
      <c r="D665" s="0" t="n">
        <f aca="false">IF(OR(D$3="",Consolidado!$D665=""),0,IF(ISNUMBER(SEARCH(D$3,Consolidado!$D665)),IF(COUNTIFS(Consolidado!$AC$5:AC665,Consolidado!$AC665,Consolidado!$D$5:D665,"*"&amp;D$3&amp;"*")=1,1,0),0))</f>
        <v>0</v>
      </c>
      <c r="E665" s="0" t="n">
        <f aca="false">IF(OR(E$3="",Consolidado!$D665=""),0,IF(ISNUMBER(SEARCH(E$3,Consolidado!$D665)),IF(COUNTIFS(Consolidado!$AC$5:AC665,Consolidado!$AC665,Consolidado!$D$5:D665,"*"&amp;E$3&amp;"*")=1,1,0),0))</f>
        <v>0</v>
      </c>
      <c r="F665" s="0" t="n">
        <f aca="false">IF(OR(F$3="",Consolidado!$D665=""),0,IF(ISNUMBER(SEARCH(F$3,Consolidado!$D665)),IF(COUNTIFS(Consolidado!$AC$5:AC665,Consolidado!$AC665,Consolidado!$D$5:D665,"*"&amp;F$3&amp;"*")=1,1,0),0))</f>
        <v>0</v>
      </c>
      <c r="G665" s="0" t="n">
        <f aca="false">IF(OR(G$3="",Consolidado!$D665=""),0,IF(ISNUMBER(SEARCH(G$3,Consolidado!$D665)),IF(COUNTIFS(Consolidado!$AC$5:AC665,Consolidado!$AC665,Consolidado!$D$5:D665,"*"&amp;G$3&amp;"*")=1,1,0),0))</f>
        <v>0</v>
      </c>
      <c r="H665" s="0" t="n">
        <f aca="false">IF(OR(H$3="",Consolidado!$D665=""),0,IF(ISNUMBER(SEARCH(H$3,Consolidado!$D665)),IF(COUNTIFS(Consolidado!$AC$5:AC665,Consolidado!$AC665,Consolidado!$D$5:D665,"*"&amp;H$3&amp;"*")=1,1,0),0))</f>
        <v>0</v>
      </c>
      <c r="I665" s="0" t="n">
        <f aca="false">IF(OR(I$3="",Consolidado!$D665=""),0,IF(ISNUMBER(SEARCH(I$3,Consolidado!$D665)),IF(COUNTIFS(Consolidado!$AC$5:AC665,Consolidado!$AC665,Consolidado!$D$5:D665,"*"&amp;I$3&amp;"*")=1,1,0),0))</f>
        <v>0</v>
      </c>
      <c r="J665" s="0" t="n">
        <f aca="false">IF(OR(J$3="",Consolidado!$D665=""),0,IF(ISNUMBER(SEARCH(J$3,Consolidado!$D665)),IF(COUNTIFS(Consolidado!$AC$5:AC665,Consolidado!$AC665,Consolidado!$D$5:D665,"*"&amp;J$3&amp;"*")=1,1,0),0))</f>
        <v>0</v>
      </c>
      <c r="K665" s="0" t="n">
        <f aca="false">IF(OR(K$3="",Consolidado!$D665=""),0,IF(ISNUMBER(SEARCH(K$3,Consolidado!$D665)),IF(COUNTIFS(Consolidado!$AC$5:AC665,Consolidado!$AC665,Consolidado!$D$5:D665,"*"&amp;K$3&amp;"*")=1,1,0),0))</f>
        <v>0</v>
      </c>
      <c r="L665" s="0" t="n">
        <f aca="false">IF(OR(L$3="",Consolidado!$D665=""),0,IF(ISNUMBER(SEARCH(L$3,Consolidado!$D665)),IF(COUNTIFS(Consolidado!$AC$5:AC665,Consolidado!$AC665,Consolidado!$D$5:D665,"*"&amp;L$3&amp;"*")=1,1,0),0))</f>
        <v>0</v>
      </c>
      <c r="M665" s="0" t="n">
        <f aca="false">IF(OR(M$3="",Consolidado!$D665=""),0,IF(ISNUMBER(SEARCH(M$3,Consolidado!$D665)),IF(COUNTIFS(Consolidado!$AC$5:AC665,Consolidado!$AC665,Consolidado!$D$5:D665,"*"&amp;M$3&amp;"*")=1,1,0),0))</f>
        <v>0</v>
      </c>
      <c r="N665" s="0" t="n">
        <f aca="false">IF(OR(N$3="",Consolidado!$D665=""),0,IF(ISNUMBER(SEARCH(N$3,Consolidado!$D665)),IF(COUNTIFS(Consolidado!$AC$5:AC665,Consolidado!$AC665,Consolidado!$D$5:D665,"*"&amp;N$3&amp;"*")=1,1,0),0))</f>
        <v>0</v>
      </c>
      <c r="O665" s="0" t="n">
        <f aca="false">IF(OR(O$3="",Consolidado!$D665=""),0,IF(ISNUMBER(SEARCH(O$3,Consolidado!$D665)),IF(COUNTIFS(Consolidado!$AC$5:AC665,Consolidado!$AC665,Consolidado!$D$5:D665,"*"&amp;O$3&amp;"*")=1,1,0),0))</f>
        <v>0</v>
      </c>
      <c r="P665" s="0" t="n">
        <f aca="false">IF(OR(P$3="",Consolidado!$D665=""),0,IF(ISNUMBER(SEARCH(P$3,Consolidado!$D665)),IF(COUNTIFS(Consolidado!$AC$5:AC665,Consolidado!$AC665,Consolidado!$D$5:D665,"*"&amp;P$3&amp;"*")=1,1,0),0))</f>
        <v>0</v>
      </c>
      <c r="Q665" s="0" t="n">
        <f aca="false">IF(OR(Q$3="",Consolidado!$D665=""),0,IF(ISNUMBER(SEARCH(Q$3,Consolidado!$D665)),IF(COUNTIFS(Consolidado!$AC$5:AC665,Consolidado!$AC665,Consolidado!$D$5:D665,"*"&amp;Q$3&amp;"*")=1,1,0),0))</f>
        <v>0</v>
      </c>
      <c r="R665" s="0" t="n">
        <f aca="false">IF(OR(R$3="",Consolidado!$D665=""),0,IF(ISNUMBER(SEARCH(R$3,Consolidado!$D665)),IF(COUNTIFS(Consolidado!$AC$5:AC665,Consolidado!$AC665,Consolidado!$D$5:D665,"*"&amp;R$3&amp;"*")=1,1,0),0))</f>
        <v>0</v>
      </c>
      <c r="S665" s="0" t="n">
        <f aca="false">IF(OR(S$3="",Consolidado!$D665=""),0,IF(ISNUMBER(SEARCH(S$3,Consolidado!$D665)),IF(COUNTIFS(Consolidado!$AC$5:AC665,Consolidado!$AC665,Consolidado!$D$5:D665,"*"&amp;S$3&amp;"*")=1,1,0),0))</f>
        <v>0</v>
      </c>
      <c r="T665" s="0" t="n">
        <f aca="false">IF(OR(T$3="",Consolidado!$D665=""),0,IF(ISNUMBER(SEARCH(T$3,Consolidado!$D665)),IF(COUNTIFS(Consolidado!$AC$5:AC665,Consolidado!$AC665,Consolidado!$D$5:D665,"*"&amp;T$3&amp;"*")=1,1,0),0))</f>
        <v>0</v>
      </c>
      <c r="U665" s="0" t="n">
        <f aca="false">IF(OR(U$3="",Consolidado!$D665=""),0,IF(ISNUMBER(SEARCH(U$3,Consolidado!$D665)),IF(COUNTIFS(Consolidado!$AC$5:AC665,Consolidado!$AC665,Consolidado!$D$5:D665,"*"&amp;U$3&amp;"*")=1,1,0),0))</f>
        <v>0</v>
      </c>
      <c r="V665" s="0" t="n">
        <f aca="false">IF(OR(V$3="",Consolidado!$D665=""),0,IF(ISNUMBER(SEARCH(V$3,Consolidado!$D665)),IF(COUNTIFS(Consolidado!$AC$5:AC665,Consolidado!$AC665,Consolidado!$D$5:D665,"*"&amp;V$3&amp;"*")=1,1,0),0))</f>
        <v>0</v>
      </c>
      <c r="W665" s="0" t="n">
        <f aca="false">IF(OR(W$3="",Consolidado!$D665=""),0,IF(ISNUMBER(SEARCH(W$3,Consolidado!$D665)),IF(COUNTIFS(Consolidado!$AC$5:AC665,Consolidado!$AC665,Consolidado!$D$5:D665,"*"&amp;W$3&amp;"*")=1,1,0),0))</f>
        <v>0</v>
      </c>
      <c r="X665" s="0" t="n">
        <f aca="false">IF(OR(X$3="",Consolidado!$D665=""),0,IF(ISNUMBER(SEARCH(X$3,Consolidado!$D665)),IF(COUNTIFS(Consolidado!$AC$5:AC665,Consolidado!$AC665,Consolidado!$D$5:D665,"*"&amp;X$3&amp;"*")=1,1,0),0))</f>
        <v>0</v>
      </c>
      <c r="Y665" s="0" t="n">
        <f aca="false">IF(OR(Y$3="",Consolidado!$D665=""),0,IF(ISNUMBER(SEARCH(Y$3,Consolidado!$D665)),IF(COUNTIFS(Consolidado!$AC$5:AC665,Consolidado!$AC665,Consolidado!$D$5:D665,"*"&amp;Y$3&amp;"*")=1,1,0),0))</f>
        <v>0</v>
      </c>
      <c r="Z665" s="0" t="n">
        <f aca="false">IF(OR(Z$3="",Consolidado!$D665=""),0,IF(ISNUMBER(SEARCH(Z$3,Consolidado!$D665)),IF(COUNTIFS(Consolidado!$AC$5:AC665,Consolidado!$AC665,Consolidado!$D$5:D665,"*"&amp;Z$3&amp;"*")=1,1,0),0))</f>
        <v>0</v>
      </c>
      <c r="AA665" s="0" t="n">
        <f aca="false">IF(OR(AA$3="",Consolidado!$D665=""),0,IF(ISNUMBER(SEARCH(AA$3,Consolidado!$D665)),IF(COUNTIFS(Consolidado!$AC$5:AC665,Consolidado!$AC665,Consolidado!$D$5:D665,"*"&amp;AA$3&amp;"*")=1,1,0),0))</f>
        <v>0</v>
      </c>
      <c r="AB665" s="0" t="n">
        <f aca="false">IF(OR(AB$3="",Consolidado!$D665=""),0,IF(ISNUMBER(SEARCH(AB$3,Consolidado!$D665)),IF(COUNTIFS(Consolidado!$AC$5:AC665,Consolidado!$AC665,Consolidado!$D$5:D665,"*"&amp;AB$3&amp;"*")=1,1,0),0))</f>
        <v>0</v>
      </c>
      <c r="AC665" s="0" t="n">
        <f aca="false">IF(OR(AC$3="",Consolidado!$D665=""),0,IF(ISNUMBER(SEARCH(AC$3,Consolidado!$D665)),IF(COUNTIFS(Consolidado!$AC$5:AC665,Consolidado!$AC665,Consolidado!$D$5:D665,"*"&amp;AC$3&amp;"*")=1,1,0),0))</f>
        <v>0</v>
      </c>
      <c r="AD665" s="0" t="n">
        <f aca="false">IF(OR(AD$3="",Consolidado!$D665=""),0,IF(ISNUMBER(SEARCH(AD$3,Consolidado!$D665)),IF(COUNTIFS(Consolidado!$AC$5:AC665,Consolidado!$AC665,Consolidado!$D$5:D665,"*"&amp;AD$3&amp;"*")=1,1,0),0))</f>
        <v>0</v>
      </c>
      <c r="AE665" s="0" t="n">
        <f aca="false">IF(OR(AE$3="",Consolidado!$D665=""),0,IF(ISNUMBER(SEARCH(AE$3,Consolidado!$D665)),IF(COUNTIFS(Consolidado!$AC$5:AC665,Consolidado!$AC665,Consolidado!$D$5:D665,"*"&amp;AE$3&amp;"*")=1,1,0),0))</f>
        <v>0</v>
      </c>
      <c r="AF665" s="0" t="n">
        <f aca="false">IF(OR(AF$3="",Consolidado!$D665=""),0,IF(ISNUMBER(SEARCH(AF$3,Consolidado!$D665)),IF(COUNTIFS(Consolidado!$AC$5:AC665,Consolidado!$AC665,Consolidado!$D$5:D665,"*"&amp;AF$3&amp;"*")=1,1,0),0))</f>
        <v>0</v>
      </c>
      <c r="AG665" s="0" t="n">
        <f aca="false">IF(OR(AG$3="",Consolidado!$D665=""),0,IF(ISNUMBER(SEARCH(AG$3,Consolidado!$D665)),IF(COUNTIFS(Consolidado!$AC$5:AC665,Consolidado!$AC665,Consolidado!$D$5:D665,"*"&amp;AG$3&amp;"*")=1,1,0),0))</f>
        <v>0</v>
      </c>
      <c r="AH665" s="0" t="n">
        <f aca="false">IF(OR(AH$3="",Consolidado!$D665=""),0,IF(ISNUMBER(SEARCH(AH$3,Consolidado!$D665)),IF(COUNTIFS(Consolidado!$AC$5:AC665,Consolidado!$AC665,Consolidado!$D$5:D665,"*"&amp;AH$3&amp;"*")=1,1,0),0))</f>
        <v>0</v>
      </c>
      <c r="AI665" s="0" t="n">
        <f aca="false">IF(OR(AI$3="",Consolidado!$D665=""),0,IF(ISNUMBER(SEARCH(AI$3,Consolidado!$D665)),IF(COUNTIFS(Consolidado!$AC$5:AC665,Consolidado!$AC665,Consolidado!$D$5:D665,"*"&amp;AI$3&amp;"*")=1,1,0),0))</f>
        <v>0</v>
      </c>
      <c r="AJ665" s="0" t="n">
        <f aca="false">IF(OR(AJ$3="",Consolidado!$D665=""),0,IF(ISNUMBER(SEARCH(AJ$3,Consolidado!$D665)),IF(COUNTIFS(Consolidado!$AC$5:AC665,Consolidado!$AC665,Consolidado!$D$5:D665,"*"&amp;AJ$3&amp;"*")=1,1,0),0))</f>
        <v>0</v>
      </c>
      <c r="AK665" s="0" t="n">
        <f aca="false">IF(OR(AK$3="",Consolidado!$D665=""),0,IF(ISNUMBER(SEARCH(AK$3,Consolidado!$D665)),IF(COUNTIFS(Consolidado!$AC$5:AC665,Consolidado!$AC665,Consolidado!$D$5:D665,"*"&amp;AK$3&amp;"*")=1,1,0),0))</f>
        <v>0</v>
      </c>
      <c r="AL665" s="0" t="n">
        <f aca="false">IF(OR(AL$3="",Consolidado!$D665=""),0,IF(ISNUMBER(SEARCH(AL$3,Consolidado!$D665)),IF(COUNTIFS(Consolidado!$AC$5:AC665,Consolidado!$AC665,Consolidado!$D$5:D665,"*"&amp;AL$3&amp;"*")=1,1,0),0))</f>
        <v>0</v>
      </c>
      <c r="AM665" s="0" t="n">
        <f aca="false">IF(OR(AM$3="",Consolidado!$D665=""),0,IF(ISNUMBER(SEARCH(AM$3,Consolidado!$D665)),IF(COUNTIFS(Consolidado!$AC$5:AC665,Consolidado!$AC665,Consolidado!$D$5:D665,"*"&amp;AM$3&amp;"*")=1,1,0),0))</f>
        <v>0</v>
      </c>
      <c r="AN665" s="0" t="n">
        <f aca="false">IF(OR(AN$3="",Consolidado!$D665=""),0,IF(ISNUMBER(SEARCH(AN$3,Consolidado!$D665)),IF(COUNTIFS(Consolidado!$AC$5:AC665,Consolidado!$AC665,Consolidado!$D$5:D665,"*"&amp;AN$3&amp;"*")=1,1,0),0))</f>
        <v>0</v>
      </c>
      <c r="AO665" s="0" t="n">
        <f aca="false">IF(OR(AO$3="",Consolidado!$D665=""),0,IF(ISNUMBER(SEARCH(AO$3,Consolidado!$D665)),IF(COUNTIFS(Consolidado!$AC$5:AC665,Consolidado!$AC665,Consolidado!$D$5:D665,"*"&amp;AO$3&amp;"*")=1,1,0),0))</f>
        <v>0</v>
      </c>
    </row>
    <row r="666" customFormat="false" ht="15" hidden="false" customHeight="false" outlineLevel="0" collapsed="false">
      <c r="B666" s="0" t="n">
        <f aca="false">IF(OR(B$3="",Consolidado!$D666=""),0,IF(ISNUMBER(SEARCH(B$3,Consolidado!$D666)),IF(COUNTIFS(Consolidado!$AC$5:AC666,Consolidado!$AC666,Consolidado!$D$5:D666,"*"&amp;B$3&amp;"*")=1,1,0),0))</f>
        <v>0</v>
      </c>
      <c r="C666" s="0" t="n">
        <f aca="false">IF(OR(C$3="",Consolidado!$D666=""),0,IF(ISNUMBER(SEARCH(C$3,Consolidado!$D666)),IF(COUNTIFS(Consolidado!$AC$5:AC666,Consolidado!$AC666,Consolidado!$D$5:D666,"*"&amp;C$3&amp;"*")=1,1,0),0))</f>
        <v>0</v>
      </c>
      <c r="D666" s="0" t="n">
        <f aca="false">IF(OR(D$3="",Consolidado!$D666=""),0,IF(ISNUMBER(SEARCH(D$3,Consolidado!$D666)),IF(COUNTIFS(Consolidado!$AC$5:AC666,Consolidado!$AC666,Consolidado!$D$5:D666,"*"&amp;D$3&amp;"*")=1,1,0),0))</f>
        <v>0</v>
      </c>
      <c r="E666" s="0" t="n">
        <f aca="false">IF(OR(E$3="",Consolidado!$D666=""),0,IF(ISNUMBER(SEARCH(E$3,Consolidado!$D666)),IF(COUNTIFS(Consolidado!$AC$5:AC666,Consolidado!$AC666,Consolidado!$D$5:D666,"*"&amp;E$3&amp;"*")=1,1,0),0))</f>
        <v>0</v>
      </c>
      <c r="F666" s="0" t="n">
        <f aca="false">IF(OR(F$3="",Consolidado!$D666=""),0,IF(ISNUMBER(SEARCH(F$3,Consolidado!$D666)),IF(COUNTIFS(Consolidado!$AC$5:AC666,Consolidado!$AC666,Consolidado!$D$5:D666,"*"&amp;F$3&amp;"*")=1,1,0),0))</f>
        <v>0</v>
      </c>
      <c r="G666" s="0" t="n">
        <f aca="false">IF(OR(G$3="",Consolidado!$D666=""),0,IF(ISNUMBER(SEARCH(G$3,Consolidado!$D666)),IF(COUNTIFS(Consolidado!$AC$5:AC666,Consolidado!$AC666,Consolidado!$D$5:D666,"*"&amp;G$3&amp;"*")=1,1,0),0))</f>
        <v>0</v>
      </c>
      <c r="H666" s="0" t="n">
        <f aca="false">IF(OR(H$3="",Consolidado!$D666=""),0,IF(ISNUMBER(SEARCH(H$3,Consolidado!$D666)),IF(COUNTIFS(Consolidado!$AC$5:AC666,Consolidado!$AC666,Consolidado!$D$5:D666,"*"&amp;H$3&amp;"*")=1,1,0),0))</f>
        <v>0</v>
      </c>
      <c r="I666" s="0" t="n">
        <f aca="false">IF(OR(I$3="",Consolidado!$D666=""),0,IF(ISNUMBER(SEARCH(I$3,Consolidado!$D666)),IF(COUNTIFS(Consolidado!$AC$5:AC666,Consolidado!$AC666,Consolidado!$D$5:D666,"*"&amp;I$3&amp;"*")=1,1,0),0))</f>
        <v>0</v>
      </c>
      <c r="J666" s="0" t="n">
        <f aca="false">IF(OR(J$3="",Consolidado!$D666=""),0,IF(ISNUMBER(SEARCH(J$3,Consolidado!$D666)),IF(COUNTIFS(Consolidado!$AC$5:AC666,Consolidado!$AC666,Consolidado!$D$5:D666,"*"&amp;J$3&amp;"*")=1,1,0),0))</f>
        <v>0</v>
      </c>
      <c r="K666" s="0" t="n">
        <f aca="false">IF(OR(K$3="",Consolidado!$D666=""),0,IF(ISNUMBER(SEARCH(K$3,Consolidado!$D666)),IF(COUNTIFS(Consolidado!$AC$5:AC666,Consolidado!$AC666,Consolidado!$D$5:D666,"*"&amp;K$3&amp;"*")=1,1,0),0))</f>
        <v>0</v>
      </c>
      <c r="L666" s="0" t="n">
        <f aca="false">IF(OR(L$3="",Consolidado!$D666=""),0,IF(ISNUMBER(SEARCH(L$3,Consolidado!$D666)),IF(COUNTIFS(Consolidado!$AC$5:AC666,Consolidado!$AC666,Consolidado!$D$5:D666,"*"&amp;L$3&amp;"*")=1,1,0),0))</f>
        <v>0</v>
      </c>
      <c r="M666" s="0" t="n">
        <f aca="false">IF(OR(M$3="",Consolidado!$D666=""),0,IF(ISNUMBER(SEARCH(M$3,Consolidado!$D666)),IF(COUNTIFS(Consolidado!$AC$5:AC666,Consolidado!$AC666,Consolidado!$D$5:D666,"*"&amp;M$3&amp;"*")=1,1,0),0))</f>
        <v>0</v>
      </c>
      <c r="N666" s="0" t="n">
        <f aca="false">IF(OR(N$3="",Consolidado!$D666=""),0,IF(ISNUMBER(SEARCH(N$3,Consolidado!$D666)),IF(COUNTIFS(Consolidado!$AC$5:AC666,Consolidado!$AC666,Consolidado!$D$5:D666,"*"&amp;N$3&amp;"*")=1,1,0),0))</f>
        <v>0</v>
      </c>
      <c r="O666" s="0" t="n">
        <f aca="false">IF(OR(O$3="",Consolidado!$D666=""),0,IF(ISNUMBER(SEARCH(O$3,Consolidado!$D666)),IF(COUNTIFS(Consolidado!$AC$5:AC666,Consolidado!$AC666,Consolidado!$D$5:D666,"*"&amp;O$3&amp;"*")=1,1,0),0))</f>
        <v>0</v>
      </c>
      <c r="P666" s="0" t="n">
        <f aca="false">IF(OR(P$3="",Consolidado!$D666=""),0,IF(ISNUMBER(SEARCH(P$3,Consolidado!$D666)),IF(COUNTIFS(Consolidado!$AC$5:AC666,Consolidado!$AC666,Consolidado!$D$5:D666,"*"&amp;P$3&amp;"*")=1,1,0),0))</f>
        <v>0</v>
      </c>
      <c r="Q666" s="0" t="n">
        <f aca="false">IF(OR(Q$3="",Consolidado!$D666=""),0,IF(ISNUMBER(SEARCH(Q$3,Consolidado!$D666)),IF(COUNTIFS(Consolidado!$AC$5:AC666,Consolidado!$AC666,Consolidado!$D$5:D666,"*"&amp;Q$3&amp;"*")=1,1,0),0))</f>
        <v>0</v>
      </c>
      <c r="R666" s="0" t="n">
        <f aca="false">IF(OR(R$3="",Consolidado!$D666=""),0,IF(ISNUMBER(SEARCH(R$3,Consolidado!$D666)),IF(COUNTIFS(Consolidado!$AC$5:AC666,Consolidado!$AC666,Consolidado!$D$5:D666,"*"&amp;R$3&amp;"*")=1,1,0),0))</f>
        <v>0</v>
      </c>
      <c r="S666" s="0" t="n">
        <f aca="false">IF(OR(S$3="",Consolidado!$D666=""),0,IF(ISNUMBER(SEARCH(S$3,Consolidado!$D666)),IF(COUNTIFS(Consolidado!$AC$5:AC666,Consolidado!$AC666,Consolidado!$D$5:D666,"*"&amp;S$3&amp;"*")=1,1,0),0))</f>
        <v>0</v>
      </c>
      <c r="T666" s="0" t="n">
        <f aca="false">IF(OR(T$3="",Consolidado!$D666=""),0,IF(ISNUMBER(SEARCH(T$3,Consolidado!$D666)),IF(COUNTIFS(Consolidado!$AC$5:AC666,Consolidado!$AC666,Consolidado!$D$5:D666,"*"&amp;T$3&amp;"*")=1,1,0),0))</f>
        <v>0</v>
      </c>
      <c r="U666" s="0" t="n">
        <f aca="false">IF(OR(U$3="",Consolidado!$D666=""),0,IF(ISNUMBER(SEARCH(U$3,Consolidado!$D666)),IF(COUNTIFS(Consolidado!$AC$5:AC666,Consolidado!$AC666,Consolidado!$D$5:D666,"*"&amp;U$3&amp;"*")=1,1,0),0))</f>
        <v>0</v>
      </c>
      <c r="V666" s="0" t="n">
        <f aca="false">IF(OR(V$3="",Consolidado!$D666=""),0,IF(ISNUMBER(SEARCH(V$3,Consolidado!$D666)),IF(COUNTIFS(Consolidado!$AC$5:AC666,Consolidado!$AC666,Consolidado!$D$5:D666,"*"&amp;V$3&amp;"*")=1,1,0),0))</f>
        <v>0</v>
      </c>
      <c r="W666" s="0" t="n">
        <f aca="false">IF(OR(W$3="",Consolidado!$D666=""),0,IF(ISNUMBER(SEARCH(W$3,Consolidado!$D666)),IF(COUNTIFS(Consolidado!$AC$5:AC666,Consolidado!$AC666,Consolidado!$D$5:D666,"*"&amp;W$3&amp;"*")=1,1,0),0))</f>
        <v>0</v>
      </c>
      <c r="X666" s="0" t="n">
        <f aca="false">IF(OR(X$3="",Consolidado!$D666=""),0,IF(ISNUMBER(SEARCH(X$3,Consolidado!$D666)),IF(COUNTIFS(Consolidado!$AC$5:AC666,Consolidado!$AC666,Consolidado!$D$5:D666,"*"&amp;X$3&amp;"*")=1,1,0),0))</f>
        <v>0</v>
      </c>
      <c r="Y666" s="0" t="n">
        <f aca="false">IF(OR(Y$3="",Consolidado!$D666=""),0,IF(ISNUMBER(SEARCH(Y$3,Consolidado!$D666)),IF(COUNTIFS(Consolidado!$AC$5:AC666,Consolidado!$AC666,Consolidado!$D$5:D666,"*"&amp;Y$3&amp;"*")=1,1,0),0))</f>
        <v>0</v>
      </c>
      <c r="Z666" s="0" t="n">
        <f aca="false">IF(OR(Z$3="",Consolidado!$D666=""),0,IF(ISNUMBER(SEARCH(Z$3,Consolidado!$D666)),IF(COUNTIFS(Consolidado!$AC$5:AC666,Consolidado!$AC666,Consolidado!$D$5:D666,"*"&amp;Z$3&amp;"*")=1,1,0),0))</f>
        <v>0</v>
      </c>
      <c r="AA666" s="0" t="n">
        <f aca="false">IF(OR(AA$3="",Consolidado!$D666=""),0,IF(ISNUMBER(SEARCH(AA$3,Consolidado!$D666)),IF(COUNTIFS(Consolidado!$AC$5:AC666,Consolidado!$AC666,Consolidado!$D$5:D666,"*"&amp;AA$3&amp;"*")=1,1,0),0))</f>
        <v>0</v>
      </c>
      <c r="AB666" s="0" t="n">
        <f aca="false">IF(OR(AB$3="",Consolidado!$D666=""),0,IF(ISNUMBER(SEARCH(AB$3,Consolidado!$D666)),IF(COUNTIFS(Consolidado!$AC$5:AC666,Consolidado!$AC666,Consolidado!$D$5:D666,"*"&amp;AB$3&amp;"*")=1,1,0),0))</f>
        <v>0</v>
      </c>
      <c r="AC666" s="0" t="n">
        <f aca="false">IF(OR(AC$3="",Consolidado!$D666=""),0,IF(ISNUMBER(SEARCH(AC$3,Consolidado!$D666)),IF(COUNTIFS(Consolidado!$AC$5:AC666,Consolidado!$AC666,Consolidado!$D$5:D666,"*"&amp;AC$3&amp;"*")=1,1,0),0))</f>
        <v>0</v>
      </c>
      <c r="AD666" s="0" t="n">
        <f aca="false">IF(OR(AD$3="",Consolidado!$D666=""),0,IF(ISNUMBER(SEARCH(AD$3,Consolidado!$D666)),IF(COUNTIFS(Consolidado!$AC$5:AC666,Consolidado!$AC666,Consolidado!$D$5:D666,"*"&amp;AD$3&amp;"*")=1,1,0),0))</f>
        <v>0</v>
      </c>
      <c r="AE666" s="0" t="n">
        <f aca="false">IF(OR(AE$3="",Consolidado!$D666=""),0,IF(ISNUMBER(SEARCH(AE$3,Consolidado!$D666)),IF(COUNTIFS(Consolidado!$AC$5:AC666,Consolidado!$AC666,Consolidado!$D$5:D666,"*"&amp;AE$3&amp;"*")=1,1,0),0))</f>
        <v>0</v>
      </c>
      <c r="AF666" s="0" t="n">
        <f aca="false">IF(OR(AF$3="",Consolidado!$D666=""),0,IF(ISNUMBER(SEARCH(AF$3,Consolidado!$D666)),IF(COUNTIFS(Consolidado!$AC$5:AC666,Consolidado!$AC666,Consolidado!$D$5:D666,"*"&amp;AF$3&amp;"*")=1,1,0),0))</f>
        <v>0</v>
      </c>
      <c r="AG666" s="0" t="n">
        <f aca="false">IF(OR(AG$3="",Consolidado!$D666=""),0,IF(ISNUMBER(SEARCH(AG$3,Consolidado!$D666)),IF(COUNTIFS(Consolidado!$AC$5:AC666,Consolidado!$AC666,Consolidado!$D$5:D666,"*"&amp;AG$3&amp;"*")=1,1,0),0))</f>
        <v>0</v>
      </c>
      <c r="AH666" s="0" t="n">
        <f aca="false">IF(OR(AH$3="",Consolidado!$D666=""),0,IF(ISNUMBER(SEARCH(AH$3,Consolidado!$D666)),IF(COUNTIFS(Consolidado!$AC$5:AC666,Consolidado!$AC666,Consolidado!$D$5:D666,"*"&amp;AH$3&amp;"*")=1,1,0),0))</f>
        <v>0</v>
      </c>
      <c r="AI666" s="0" t="n">
        <f aca="false">IF(OR(AI$3="",Consolidado!$D666=""),0,IF(ISNUMBER(SEARCH(AI$3,Consolidado!$D666)),IF(COUNTIFS(Consolidado!$AC$5:AC666,Consolidado!$AC666,Consolidado!$D$5:D666,"*"&amp;AI$3&amp;"*")=1,1,0),0))</f>
        <v>0</v>
      </c>
      <c r="AJ666" s="0" t="n">
        <f aca="false">IF(OR(AJ$3="",Consolidado!$D666=""),0,IF(ISNUMBER(SEARCH(AJ$3,Consolidado!$D666)),IF(COUNTIFS(Consolidado!$AC$5:AC666,Consolidado!$AC666,Consolidado!$D$5:D666,"*"&amp;AJ$3&amp;"*")=1,1,0),0))</f>
        <v>0</v>
      </c>
      <c r="AK666" s="0" t="n">
        <f aca="false">IF(OR(AK$3="",Consolidado!$D666=""),0,IF(ISNUMBER(SEARCH(AK$3,Consolidado!$D666)),IF(COUNTIFS(Consolidado!$AC$5:AC666,Consolidado!$AC666,Consolidado!$D$5:D666,"*"&amp;AK$3&amp;"*")=1,1,0),0))</f>
        <v>0</v>
      </c>
      <c r="AL666" s="0" t="n">
        <f aca="false">IF(OR(AL$3="",Consolidado!$D666=""),0,IF(ISNUMBER(SEARCH(AL$3,Consolidado!$D666)),IF(COUNTIFS(Consolidado!$AC$5:AC666,Consolidado!$AC666,Consolidado!$D$5:D666,"*"&amp;AL$3&amp;"*")=1,1,0),0))</f>
        <v>0</v>
      </c>
      <c r="AM666" s="0" t="n">
        <f aca="false">IF(OR(AM$3="",Consolidado!$D666=""),0,IF(ISNUMBER(SEARCH(AM$3,Consolidado!$D666)),IF(COUNTIFS(Consolidado!$AC$5:AC666,Consolidado!$AC666,Consolidado!$D$5:D666,"*"&amp;AM$3&amp;"*")=1,1,0),0))</f>
        <v>0</v>
      </c>
      <c r="AN666" s="0" t="n">
        <f aca="false">IF(OR(AN$3="",Consolidado!$D666=""),0,IF(ISNUMBER(SEARCH(AN$3,Consolidado!$D666)),IF(COUNTIFS(Consolidado!$AC$5:AC666,Consolidado!$AC666,Consolidado!$D$5:D666,"*"&amp;AN$3&amp;"*")=1,1,0),0))</f>
        <v>0</v>
      </c>
      <c r="AO666" s="0" t="n">
        <f aca="false">IF(OR(AO$3="",Consolidado!$D666=""),0,IF(ISNUMBER(SEARCH(AO$3,Consolidado!$D666)),IF(COUNTIFS(Consolidado!$AC$5:AC666,Consolidado!$AC666,Consolidado!$D$5:D666,"*"&amp;AO$3&amp;"*")=1,1,0),0))</f>
        <v>0</v>
      </c>
    </row>
    <row r="667" customFormat="false" ht="15" hidden="false" customHeight="false" outlineLevel="0" collapsed="false">
      <c r="B667" s="0" t="n">
        <f aca="false">IF(OR(B$3="",Consolidado!$D667=""),0,IF(ISNUMBER(SEARCH(B$3,Consolidado!$D667)),IF(COUNTIFS(Consolidado!$AC$5:AC667,Consolidado!$AC667,Consolidado!$D$5:D667,"*"&amp;B$3&amp;"*")=1,1,0),0))</f>
        <v>0</v>
      </c>
      <c r="C667" s="0" t="n">
        <f aca="false">IF(OR(C$3="",Consolidado!$D667=""),0,IF(ISNUMBER(SEARCH(C$3,Consolidado!$D667)),IF(COUNTIFS(Consolidado!$AC$5:AC667,Consolidado!$AC667,Consolidado!$D$5:D667,"*"&amp;C$3&amp;"*")=1,1,0),0))</f>
        <v>0</v>
      </c>
      <c r="D667" s="0" t="n">
        <f aca="false">IF(OR(D$3="",Consolidado!$D667=""),0,IF(ISNUMBER(SEARCH(D$3,Consolidado!$D667)),IF(COUNTIFS(Consolidado!$AC$5:AC667,Consolidado!$AC667,Consolidado!$D$5:D667,"*"&amp;D$3&amp;"*")=1,1,0),0))</f>
        <v>0</v>
      </c>
      <c r="E667" s="0" t="n">
        <f aca="false">IF(OR(E$3="",Consolidado!$D667=""),0,IF(ISNUMBER(SEARCH(E$3,Consolidado!$D667)),IF(COUNTIFS(Consolidado!$AC$5:AC667,Consolidado!$AC667,Consolidado!$D$5:D667,"*"&amp;E$3&amp;"*")=1,1,0),0))</f>
        <v>0</v>
      </c>
      <c r="F667" s="0" t="n">
        <f aca="false">IF(OR(F$3="",Consolidado!$D667=""),0,IF(ISNUMBER(SEARCH(F$3,Consolidado!$D667)),IF(COUNTIFS(Consolidado!$AC$5:AC667,Consolidado!$AC667,Consolidado!$D$5:D667,"*"&amp;F$3&amp;"*")=1,1,0),0))</f>
        <v>0</v>
      </c>
      <c r="G667" s="0" t="n">
        <f aca="false">IF(OR(G$3="",Consolidado!$D667=""),0,IF(ISNUMBER(SEARCH(G$3,Consolidado!$D667)),IF(COUNTIFS(Consolidado!$AC$5:AC667,Consolidado!$AC667,Consolidado!$D$5:D667,"*"&amp;G$3&amp;"*")=1,1,0),0))</f>
        <v>0</v>
      </c>
      <c r="H667" s="0" t="n">
        <f aca="false">IF(OR(H$3="",Consolidado!$D667=""),0,IF(ISNUMBER(SEARCH(H$3,Consolidado!$D667)),IF(COUNTIFS(Consolidado!$AC$5:AC667,Consolidado!$AC667,Consolidado!$D$5:D667,"*"&amp;H$3&amp;"*")=1,1,0),0))</f>
        <v>0</v>
      </c>
      <c r="I667" s="0" t="n">
        <f aca="false">IF(OR(I$3="",Consolidado!$D667=""),0,IF(ISNUMBER(SEARCH(I$3,Consolidado!$D667)),IF(COUNTIFS(Consolidado!$AC$5:AC667,Consolidado!$AC667,Consolidado!$D$5:D667,"*"&amp;I$3&amp;"*")=1,1,0),0))</f>
        <v>0</v>
      </c>
      <c r="J667" s="0" t="n">
        <f aca="false">IF(OR(J$3="",Consolidado!$D667=""),0,IF(ISNUMBER(SEARCH(J$3,Consolidado!$D667)),IF(COUNTIFS(Consolidado!$AC$5:AC667,Consolidado!$AC667,Consolidado!$D$5:D667,"*"&amp;J$3&amp;"*")=1,1,0),0))</f>
        <v>0</v>
      </c>
      <c r="K667" s="0" t="n">
        <f aca="false">IF(OR(K$3="",Consolidado!$D667=""),0,IF(ISNUMBER(SEARCH(K$3,Consolidado!$D667)),IF(COUNTIFS(Consolidado!$AC$5:AC667,Consolidado!$AC667,Consolidado!$D$5:D667,"*"&amp;K$3&amp;"*")=1,1,0),0))</f>
        <v>0</v>
      </c>
      <c r="L667" s="0" t="n">
        <f aca="false">IF(OR(L$3="",Consolidado!$D667=""),0,IF(ISNUMBER(SEARCH(L$3,Consolidado!$D667)),IF(COUNTIFS(Consolidado!$AC$5:AC667,Consolidado!$AC667,Consolidado!$D$5:D667,"*"&amp;L$3&amp;"*")=1,1,0),0))</f>
        <v>0</v>
      </c>
      <c r="M667" s="0" t="n">
        <f aca="false">IF(OR(M$3="",Consolidado!$D667=""),0,IF(ISNUMBER(SEARCH(M$3,Consolidado!$D667)),IF(COUNTIFS(Consolidado!$AC$5:AC667,Consolidado!$AC667,Consolidado!$D$5:D667,"*"&amp;M$3&amp;"*")=1,1,0),0))</f>
        <v>0</v>
      </c>
      <c r="N667" s="0" t="n">
        <f aca="false">IF(OR(N$3="",Consolidado!$D667=""),0,IF(ISNUMBER(SEARCH(N$3,Consolidado!$D667)),IF(COUNTIFS(Consolidado!$AC$5:AC667,Consolidado!$AC667,Consolidado!$D$5:D667,"*"&amp;N$3&amp;"*")=1,1,0),0))</f>
        <v>0</v>
      </c>
      <c r="O667" s="0" t="n">
        <f aca="false">IF(OR(O$3="",Consolidado!$D667=""),0,IF(ISNUMBER(SEARCH(O$3,Consolidado!$D667)),IF(COUNTIFS(Consolidado!$AC$5:AC667,Consolidado!$AC667,Consolidado!$D$5:D667,"*"&amp;O$3&amp;"*")=1,1,0),0))</f>
        <v>0</v>
      </c>
      <c r="P667" s="0" t="n">
        <f aca="false">IF(OR(P$3="",Consolidado!$D667=""),0,IF(ISNUMBER(SEARCH(P$3,Consolidado!$D667)),IF(COUNTIFS(Consolidado!$AC$5:AC667,Consolidado!$AC667,Consolidado!$D$5:D667,"*"&amp;P$3&amp;"*")=1,1,0),0))</f>
        <v>0</v>
      </c>
      <c r="Q667" s="0" t="n">
        <f aca="false">IF(OR(Q$3="",Consolidado!$D667=""),0,IF(ISNUMBER(SEARCH(Q$3,Consolidado!$D667)),IF(COUNTIFS(Consolidado!$AC$5:AC667,Consolidado!$AC667,Consolidado!$D$5:D667,"*"&amp;Q$3&amp;"*")=1,1,0),0))</f>
        <v>0</v>
      </c>
      <c r="R667" s="0" t="n">
        <f aca="false">IF(OR(R$3="",Consolidado!$D667=""),0,IF(ISNUMBER(SEARCH(R$3,Consolidado!$D667)),IF(COUNTIFS(Consolidado!$AC$5:AC667,Consolidado!$AC667,Consolidado!$D$5:D667,"*"&amp;R$3&amp;"*")=1,1,0),0))</f>
        <v>0</v>
      </c>
      <c r="S667" s="0" t="n">
        <f aca="false">IF(OR(S$3="",Consolidado!$D667=""),0,IF(ISNUMBER(SEARCH(S$3,Consolidado!$D667)),IF(COUNTIFS(Consolidado!$AC$5:AC667,Consolidado!$AC667,Consolidado!$D$5:D667,"*"&amp;S$3&amp;"*")=1,1,0),0))</f>
        <v>0</v>
      </c>
      <c r="T667" s="0" t="n">
        <f aca="false">IF(OR(T$3="",Consolidado!$D667=""),0,IF(ISNUMBER(SEARCH(T$3,Consolidado!$D667)),IF(COUNTIFS(Consolidado!$AC$5:AC667,Consolidado!$AC667,Consolidado!$D$5:D667,"*"&amp;T$3&amp;"*")=1,1,0),0))</f>
        <v>0</v>
      </c>
      <c r="U667" s="0" t="n">
        <f aca="false">IF(OR(U$3="",Consolidado!$D667=""),0,IF(ISNUMBER(SEARCH(U$3,Consolidado!$D667)),IF(COUNTIFS(Consolidado!$AC$5:AC667,Consolidado!$AC667,Consolidado!$D$5:D667,"*"&amp;U$3&amp;"*")=1,1,0),0))</f>
        <v>0</v>
      </c>
      <c r="V667" s="0" t="n">
        <f aca="false">IF(OR(V$3="",Consolidado!$D667=""),0,IF(ISNUMBER(SEARCH(V$3,Consolidado!$D667)),IF(COUNTIFS(Consolidado!$AC$5:AC667,Consolidado!$AC667,Consolidado!$D$5:D667,"*"&amp;V$3&amp;"*")=1,1,0),0))</f>
        <v>0</v>
      </c>
      <c r="W667" s="0" t="n">
        <f aca="false">IF(OR(W$3="",Consolidado!$D667=""),0,IF(ISNUMBER(SEARCH(W$3,Consolidado!$D667)),IF(COUNTIFS(Consolidado!$AC$5:AC667,Consolidado!$AC667,Consolidado!$D$5:D667,"*"&amp;W$3&amp;"*")=1,1,0),0))</f>
        <v>0</v>
      </c>
      <c r="X667" s="0" t="n">
        <f aca="false">IF(OR(X$3="",Consolidado!$D667=""),0,IF(ISNUMBER(SEARCH(X$3,Consolidado!$D667)),IF(COUNTIFS(Consolidado!$AC$5:AC667,Consolidado!$AC667,Consolidado!$D$5:D667,"*"&amp;X$3&amp;"*")=1,1,0),0))</f>
        <v>0</v>
      </c>
      <c r="Y667" s="0" t="n">
        <f aca="false">IF(OR(Y$3="",Consolidado!$D667=""),0,IF(ISNUMBER(SEARCH(Y$3,Consolidado!$D667)),IF(COUNTIFS(Consolidado!$AC$5:AC667,Consolidado!$AC667,Consolidado!$D$5:D667,"*"&amp;Y$3&amp;"*")=1,1,0),0))</f>
        <v>0</v>
      </c>
      <c r="Z667" s="0" t="n">
        <f aca="false">IF(OR(Z$3="",Consolidado!$D667=""),0,IF(ISNUMBER(SEARCH(Z$3,Consolidado!$D667)),IF(COUNTIFS(Consolidado!$AC$5:AC667,Consolidado!$AC667,Consolidado!$D$5:D667,"*"&amp;Z$3&amp;"*")=1,1,0),0))</f>
        <v>0</v>
      </c>
      <c r="AA667" s="0" t="n">
        <f aca="false">IF(OR(AA$3="",Consolidado!$D667=""),0,IF(ISNUMBER(SEARCH(AA$3,Consolidado!$D667)),IF(COUNTIFS(Consolidado!$AC$5:AC667,Consolidado!$AC667,Consolidado!$D$5:D667,"*"&amp;AA$3&amp;"*")=1,1,0),0))</f>
        <v>0</v>
      </c>
      <c r="AB667" s="0" t="n">
        <f aca="false">IF(OR(AB$3="",Consolidado!$D667=""),0,IF(ISNUMBER(SEARCH(AB$3,Consolidado!$D667)),IF(COUNTIFS(Consolidado!$AC$5:AC667,Consolidado!$AC667,Consolidado!$D$5:D667,"*"&amp;AB$3&amp;"*")=1,1,0),0))</f>
        <v>0</v>
      </c>
      <c r="AC667" s="0" t="n">
        <f aca="false">IF(OR(AC$3="",Consolidado!$D667=""),0,IF(ISNUMBER(SEARCH(AC$3,Consolidado!$D667)),IF(COUNTIFS(Consolidado!$AC$5:AC667,Consolidado!$AC667,Consolidado!$D$5:D667,"*"&amp;AC$3&amp;"*")=1,1,0),0))</f>
        <v>0</v>
      </c>
      <c r="AD667" s="0" t="n">
        <f aca="false">IF(OR(AD$3="",Consolidado!$D667=""),0,IF(ISNUMBER(SEARCH(AD$3,Consolidado!$D667)),IF(COUNTIFS(Consolidado!$AC$5:AC667,Consolidado!$AC667,Consolidado!$D$5:D667,"*"&amp;AD$3&amp;"*")=1,1,0),0))</f>
        <v>0</v>
      </c>
      <c r="AE667" s="0" t="n">
        <f aca="false">IF(OR(AE$3="",Consolidado!$D667=""),0,IF(ISNUMBER(SEARCH(AE$3,Consolidado!$D667)),IF(COUNTIFS(Consolidado!$AC$5:AC667,Consolidado!$AC667,Consolidado!$D$5:D667,"*"&amp;AE$3&amp;"*")=1,1,0),0))</f>
        <v>0</v>
      </c>
      <c r="AF667" s="0" t="n">
        <f aca="false">IF(OR(AF$3="",Consolidado!$D667=""),0,IF(ISNUMBER(SEARCH(AF$3,Consolidado!$D667)),IF(COUNTIFS(Consolidado!$AC$5:AC667,Consolidado!$AC667,Consolidado!$D$5:D667,"*"&amp;AF$3&amp;"*")=1,1,0),0))</f>
        <v>0</v>
      </c>
      <c r="AG667" s="0" t="n">
        <f aca="false">IF(OR(AG$3="",Consolidado!$D667=""),0,IF(ISNUMBER(SEARCH(AG$3,Consolidado!$D667)),IF(COUNTIFS(Consolidado!$AC$5:AC667,Consolidado!$AC667,Consolidado!$D$5:D667,"*"&amp;AG$3&amp;"*")=1,1,0),0))</f>
        <v>0</v>
      </c>
      <c r="AH667" s="0" t="n">
        <f aca="false">IF(OR(AH$3="",Consolidado!$D667=""),0,IF(ISNUMBER(SEARCH(AH$3,Consolidado!$D667)),IF(COUNTIFS(Consolidado!$AC$5:AC667,Consolidado!$AC667,Consolidado!$D$5:D667,"*"&amp;AH$3&amp;"*")=1,1,0),0))</f>
        <v>0</v>
      </c>
      <c r="AI667" s="0" t="n">
        <f aca="false">IF(OR(AI$3="",Consolidado!$D667=""),0,IF(ISNUMBER(SEARCH(AI$3,Consolidado!$D667)),IF(COUNTIFS(Consolidado!$AC$5:AC667,Consolidado!$AC667,Consolidado!$D$5:D667,"*"&amp;AI$3&amp;"*")=1,1,0),0))</f>
        <v>0</v>
      </c>
      <c r="AJ667" s="0" t="n">
        <f aca="false">IF(OR(AJ$3="",Consolidado!$D667=""),0,IF(ISNUMBER(SEARCH(AJ$3,Consolidado!$D667)),IF(COUNTIFS(Consolidado!$AC$5:AC667,Consolidado!$AC667,Consolidado!$D$5:D667,"*"&amp;AJ$3&amp;"*")=1,1,0),0))</f>
        <v>0</v>
      </c>
      <c r="AK667" s="0" t="n">
        <f aca="false">IF(OR(AK$3="",Consolidado!$D667=""),0,IF(ISNUMBER(SEARCH(AK$3,Consolidado!$D667)),IF(COUNTIFS(Consolidado!$AC$5:AC667,Consolidado!$AC667,Consolidado!$D$5:D667,"*"&amp;AK$3&amp;"*")=1,1,0),0))</f>
        <v>0</v>
      </c>
      <c r="AL667" s="0" t="n">
        <f aca="false">IF(OR(AL$3="",Consolidado!$D667=""),0,IF(ISNUMBER(SEARCH(AL$3,Consolidado!$D667)),IF(COUNTIFS(Consolidado!$AC$5:AC667,Consolidado!$AC667,Consolidado!$D$5:D667,"*"&amp;AL$3&amp;"*")=1,1,0),0))</f>
        <v>0</v>
      </c>
      <c r="AM667" s="0" t="n">
        <f aca="false">IF(OR(AM$3="",Consolidado!$D667=""),0,IF(ISNUMBER(SEARCH(AM$3,Consolidado!$D667)),IF(COUNTIFS(Consolidado!$AC$5:AC667,Consolidado!$AC667,Consolidado!$D$5:D667,"*"&amp;AM$3&amp;"*")=1,1,0),0))</f>
        <v>0</v>
      </c>
      <c r="AN667" s="0" t="n">
        <f aca="false">IF(OR(AN$3="",Consolidado!$D667=""),0,IF(ISNUMBER(SEARCH(AN$3,Consolidado!$D667)),IF(COUNTIFS(Consolidado!$AC$5:AC667,Consolidado!$AC667,Consolidado!$D$5:D667,"*"&amp;AN$3&amp;"*")=1,1,0),0))</f>
        <v>0</v>
      </c>
      <c r="AO667" s="0" t="n">
        <f aca="false">IF(OR(AO$3="",Consolidado!$D667=""),0,IF(ISNUMBER(SEARCH(AO$3,Consolidado!$D667)),IF(COUNTIFS(Consolidado!$AC$5:AC667,Consolidado!$AC667,Consolidado!$D$5:D667,"*"&amp;AO$3&amp;"*")=1,1,0),0))</f>
        <v>0</v>
      </c>
    </row>
    <row r="668" customFormat="false" ht="15" hidden="false" customHeight="false" outlineLevel="0" collapsed="false">
      <c r="B668" s="0" t="n">
        <f aca="false">IF(OR(B$3="",Consolidado!$D668=""),0,IF(ISNUMBER(SEARCH(B$3,Consolidado!$D668)),IF(COUNTIFS(Consolidado!$AC$5:AC668,Consolidado!$AC668,Consolidado!$D$5:D668,"*"&amp;B$3&amp;"*")=1,1,0),0))</f>
        <v>0</v>
      </c>
      <c r="C668" s="0" t="n">
        <f aca="false">IF(OR(C$3="",Consolidado!$D668=""),0,IF(ISNUMBER(SEARCH(C$3,Consolidado!$D668)),IF(COUNTIFS(Consolidado!$AC$5:AC668,Consolidado!$AC668,Consolidado!$D$5:D668,"*"&amp;C$3&amp;"*")=1,1,0),0))</f>
        <v>0</v>
      </c>
      <c r="D668" s="0" t="n">
        <f aca="false">IF(OR(D$3="",Consolidado!$D668=""),0,IF(ISNUMBER(SEARCH(D$3,Consolidado!$D668)),IF(COUNTIFS(Consolidado!$AC$5:AC668,Consolidado!$AC668,Consolidado!$D$5:D668,"*"&amp;D$3&amp;"*")=1,1,0),0))</f>
        <v>0</v>
      </c>
      <c r="E668" s="0" t="n">
        <f aca="false">IF(OR(E$3="",Consolidado!$D668=""),0,IF(ISNUMBER(SEARCH(E$3,Consolidado!$D668)),IF(COUNTIFS(Consolidado!$AC$5:AC668,Consolidado!$AC668,Consolidado!$D$5:D668,"*"&amp;E$3&amp;"*")=1,1,0),0))</f>
        <v>0</v>
      </c>
      <c r="F668" s="0" t="n">
        <f aca="false">IF(OR(F$3="",Consolidado!$D668=""),0,IF(ISNUMBER(SEARCH(F$3,Consolidado!$D668)),IF(COUNTIFS(Consolidado!$AC$5:AC668,Consolidado!$AC668,Consolidado!$D$5:D668,"*"&amp;F$3&amp;"*")=1,1,0),0))</f>
        <v>0</v>
      </c>
      <c r="G668" s="0" t="n">
        <f aca="false">IF(OR(G$3="",Consolidado!$D668=""),0,IF(ISNUMBER(SEARCH(G$3,Consolidado!$D668)),IF(COUNTIFS(Consolidado!$AC$5:AC668,Consolidado!$AC668,Consolidado!$D$5:D668,"*"&amp;G$3&amp;"*")=1,1,0),0))</f>
        <v>0</v>
      </c>
      <c r="H668" s="0" t="n">
        <f aca="false">IF(OR(H$3="",Consolidado!$D668=""),0,IF(ISNUMBER(SEARCH(H$3,Consolidado!$D668)),IF(COUNTIFS(Consolidado!$AC$5:AC668,Consolidado!$AC668,Consolidado!$D$5:D668,"*"&amp;H$3&amp;"*")=1,1,0),0))</f>
        <v>0</v>
      </c>
      <c r="I668" s="0" t="n">
        <f aca="false">IF(OR(I$3="",Consolidado!$D668=""),0,IF(ISNUMBER(SEARCH(I$3,Consolidado!$D668)),IF(COUNTIFS(Consolidado!$AC$5:AC668,Consolidado!$AC668,Consolidado!$D$5:D668,"*"&amp;I$3&amp;"*")=1,1,0),0))</f>
        <v>0</v>
      </c>
      <c r="J668" s="0" t="n">
        <f aca="false">IF(OR(J$3="",Consolidado!$D668=""),0,IF(ISNUMBER(SEARCH(J$3,Consolidado!$D668)),IF(COUNTIFS(Consolidado!$AC$5:AC668,Consolidado!$AC668,Consolidado!$D$5:D668,"*"&amp;J$3&amp;"*")=1,1,0),0))</f>
        <v>0</v>
      </c>
      <c r="K668" s="0" t="n">
        <f aca="false">IF(OR(K$3="",Consolidado!$D668=""),0,IF(ISNUMBER(SEARCH(K$3,Consolidado!$D668)),IF(COUNTIFS(Consolidado!$AC$5:AC668,Consolidado!$AC668,Consolidado!$D$5:D668,"*"&amp;K$3&amp;"*")=1,1,0),0))</f>
        <v>0</v>
      </c>
      <c r="L668" s="0" t="n">
        <f aca="false">IF(OR(L$3="",Consolidado!$D668=""),0,IF(ISNUMBER(SEARCH(L$3,Consolidado!$D668)),IF(COUNTIFS(Consolidado!$AC$5:AC668,Consolidado!$AC668,Consolidado!$D$5:D668,"*"&amp;L$3&amp;"*")=1,1,0),0))</f>
        <v>0</v>
      </c>
      <c r="M668" s="0" t="n">
        <f aca="false">IF(OR(M$3="",Consolidado!$D668=""),0,IF(ISNUMBER(SEARCH(M$3,Consolidado!$D668)),IF(COUNTIFS(Consolidado!$AC$5:AC668,Consolidado!$AC668,Consolidado!$D$5:D668,"*"&amp;M$3&amp;"*")=1,1,0),0))</f>
        <v>0</v>
      </c>
      <c r="N668" s="0" t="n">
        <f aca="false">IF(OR(N$3="",Consolidado!$D668=""),0,IF(ISNUMBER(SEARCH(N$3,Consolidado!$D668)),IF(COUNTIFS(Consolidado!$AC$5:AC668,Consolidado!$AC668,Consolidado!$D$5:D668,"*"&amp;N$3&amp;"*")=1,1,0),0))</f>
        <v>0</v>
      </c>
      <c r="O668" s="0" t="n">
        <f aca="false">IF(OR(O$3="",Consolidado!$D668=""),0,IF(ISNUMBER(SEARCH(O$3,Consolidado!$D668)),IF(COUNTIFS(Consolidado!$AC$5:AC668,Consolidado!$AC668,Consolidado!$D$5:D668,"*"&amp;O$3&amp;"*")=1,1,0),0))</f>
        <v>0</v>
      </c>
      <c r="P668" s="0" t="n">
        <f aca="false">IF(OR(P$3="",Consolidado!$D668=""),0,IF(ISNUMBER(SEARCH(P$3,Consolidado!$D668)),IF(COUNTIFS(Consolidado!$AC$5:AC668,Consolidado!$AC668,Consolidado!$D$5:D668,"*"&amp;P$3&amp;"*")=1,1,0),0))</f>
        <v>0</v>
      </c>
      <c r="Q668" s="0" t="n">
        <f aca="false">IF(OR(Q$3="",Consolidado!$D668=""),0,IF(ISNUMBER(SEARCH(Q$3,Consolidado!$D668)),IF(COUNTIFS(Consolidado!$AC$5:AC668,Consolidado!$AC668,Consolidado!$D$5:D668,"*"&amp;Q$3&amp;"*")=1,1,0),0))</f>
        <v>0</v>
      </c>
      <c r="R668" s="0" t="n">
        <f aca="false">IF(OR(R$3="",Consolidado!$D668=""),0,IF(ISNUMBER(SEARCH(R$3,Consolidado!$D668)),IF(COUNTIFS(Consolidado!$AC$5:AC668,Consolidado!$AC668,Consolidado!$D$5:D668,"*"&amp;R$3&amp;"*")=1,1,0),0))</f>
        <v>0</v>
      </c>
      <c r="S668" s="0" t="n">
        <f aca="false">IF(OR(S$3="",Consolidado!$D668=""),0,IF(ISNUMBER(SEARCH(S$3,Consolidado!$D668)),IF(COUNTIFS(Consolidado!$AC$5:AC668,Consolidado!$AC668,Consolidado!$D$5:D668,"*"&amp;S$3&amp;"*")=1,1,0),0))</f>
        <v>0</v>
      </c>
      <c r="T668" s="0" t="n">
        <f aca="false">IF(OR(T$3="",Consolidado!$D668=""),0,IF(ISNUMBER(SEARCH(T$3,Consolidado!$D668)),IF(COUNTIFS(Consolidado!$AC$5:AC668,Consolidado!$AC668,Consolidado!$D$5:D668,"*"&amp;T$3&amp;"*")=1,1,0),0))</f>
        <v>0</v>
      </c>
      <c r="U668" s="0" t="n">
        <f aca="false">IF(OR(U$3="",Consolidado!$D668=""),0,IF(ISNUMBER(SEARCH(U$3,Consolidado!$D668)),IF(COUNTIFS(Consolidado!$AC$5:AC668,Consolidado!$AC668,Consolidado!$D$5:D668,"*"&amp;U$3&amp;"*")=1,1,0),0))</f>
        <v>0</v>
      </c>
      <c r="V668" s="0" t="n">
        <f aca="false">IF(OR(V$3="",Consolidado!$D668=""),0,IF(ISNUMBER(SEARCH(V$3,Consolidado!$D668)),IF(COUNTIFS(Consolidado!$AC$5:AC668,Consolidado!$AC668,Consolidado!$D$5:D668,"*"&amp;V$3&amp;"*")=1,1,0),0))</f>
        <v>0</v>
      </c>
      <c r="W668" s="0" t="n">
        <f aca="false">IF(OR(W$3="",Consolidado!$D668=""),0,IF(ISNUMBER(SEARCH(W$3,Consolidado!$D668)),IF(COUNTIFS(Consolidado!$AC$5:AC668,Consolidado!$AC668,Consolidado!$D$5:D668,"*"&amp;W$3&amp;"*")=1,1,0),0))</f>
        <v>0</v>
      </c>
      <c r="X668" s="0" t="n">
        <f aca="false">IF(OR(X$3="",Consolidado!$D668=""),0,IF(ISNUMBER(SEARCH(X$3,Consolidado!$D668)),IF(COUNTIFS(Consolidado!$AC$5:AC668,Consolidado!$AC668,Consolidado!$D$5:D668,"*"&amp;X$3&amp;"*")=1,1,0),0))</f>
        <v>0</v>
      </c>
      <c r="Y668" s="0" t="n">
        <f aca="false">IF(OR(Y$3="",Consolidado!$D668=""),0,IF(ISNUMBER(SEARCH(Y$3,Consolidado!$D668)),IF(COUNTIFS(Consolidado!$AC$5:AC668,Consolidado!$AC668,Consolidado!$D$5:D668,"*"&amp;Y$3&amp;"*")=1,1,0),0))</f>
        <v>0</v>
      </c>
      <c r="Z668" s="0" t="n">
        <f aca="false">IF(OR(Z$3="",Consolidado!$D668=""),0,IF(ISNUMBER(SEARCH(Z$3,Consolidado!$D668)),IF(COUNTIFS(Consolidado!$AC$5:AC668,Consolidado!$AC668,Consolidado!$D$5:D668,"*"&amp;Z$3&amp;"*")=1,1,0),0))</f>
        <v>0</v>
      </c>
      <c r="AA668" s="0" t="n">
        <f aca="false">IF(OR(AA$3="",Consolidado!$D668=""),0,IF(ISNUMBER(SEARCH(AA$3,Consolidado!$D668)),IF(COUNTIFS(Consolidado!$AC$5:AC668,Consolidado!$AC668,Consolidado!$D$5:D668,"*"&amp;AA$3&amp;"*")=1,1,0),0))</f>
        <v>0</v>
      </c>
      <c r="AB668" s="0" t="n">
        <f aca="false">IF(OR(AB$3="",Consolidado!$D668=""),0,IF(ISNUMBER(SEARCH(AB$3,Consolidado!$D668)),IF(COUNTIFS(Consolidado!$AC$5:AC668,Consolidado!$AC668,Consolidado!$D$5:D668,"*"&amp;AB$3&amp;"*")=1,1,0),0))</f>
        <v>0</v>
      </c>
      <c r="AC668" s="0" t="n">
        <f aca="false">IF(OR(AC$3="",Consolidado!$D668=""),0,IF(ISNUMBER(SEARCH(AC$3,Consolidado!$D668)),IF(COUNTIFS(Consolidado!$AC$5:AC668,Consolidado!$AC668,Consolidado!$D$5:D668,"*"&amp;AC$3&amp;"*")=1,1,0),0))</f>
        <v>0</v>
      </c>
      <c r="AD668" s="0" t="n">
        <f aca="false">IF(OR(AD$3="",Consolidado!$D668=""),0,IF(ISNUMBER(SEARCH(AD$3,Consolidado!$D668)),IF(COUNTIFS(Consolidado!$AC$5:AC668,Consolidado!$AC668,Consolidado!$D$5:D668,"*"&amp;AD$3&amp;"*")=1,1,0),0))</f>
        <v>0</v>
      </c>
      <c r="AE668" s="0" t="n">
        <f aca="false">IF(OR(AE$3="",Consolidado!$D668=""),0,IF(ISNUMBER(SEARCH(AE$3,Consolidado!$D668)),IF(COUNTIFS(Consolidado!$AC$5:AC668,Consolidado!$AC668,Consolidado!$D$5:D668,"*"&amp;AE$3&amp;"*")=1,1,0),0))</f>
        <v>0</v>
      </c>
      <c r="AF668" s="0" t="n">
        <f aca="false">IF(OR(AF$3="",Consolidado!$D668=""),0,IF(ISNUMBER(SEARCH(AF$3,Consolidado!$D668)),IF(COUNTIFS(Consolidado!$AC$5:AC668,Consolidado!$AC668,Consolidado!$D$5:D668,"*"&amp;AF$3&amp;"*")=1,1,0),0))</f>
        <v>0</v>
      </c>
      <c r="AG668" s="0" t="n">
        <f aca="false">IF(OR(AG$3="",Consolidado!$D668=""),0,IF(ISNUMBER(SEARCH(AG$3,Consolidado!$D668)),IF(COUNTIFS(Consolidado!$AC$5:AC668,Consolidado!$AC668,Consolidado!$D$5:D668,"*"&amp;AG$3&amp;"*")=1,1,0),0))</f>
        <v>0</v>
      </c>
      <c r="AH668" s="0" t="n">
        <f aca="false">IF(OR(AH$3="",Consolidado!$D668=""),0,IF(ISNUMBER(SEARCH(AH$3,Consolidado!$D668)),IF(COUNTIFS(Consolidado!$AC$5:AC668,Consolidado!$AC668,Consolidado!$D$5:D668,"*"&amp;AH$3&amp;"*")=1,1,0),0))</f>
        <v>0</v>
      </c>
      <c r="AI668" s="0" t="n">
        <f aca="false">IF(OR(AI$3="",Consolidado!$D668=""),0,IF(ISNUMBER(SEARCH(AI$3,Consolidado!$D668)),IF(COUNTIFS(Consolidado!$AC$5:AC668,Consolidado!$AC668,Consolidado!$D$5:D668,"*"&amp;AI$3&amp;"*")=1,1,0),0))</f>
        <v>0</v>
      </c>
      <c r="AJ668" s="0" t="n">
        <f aca="false">IF(OR(AJ$3="",Consolidado!$D668=""),0,IF(ISNUMBER(SEARCH(AJ$3,Consolidado!$D668)),IF(COUNTIFS(Consolidado!$AC$5:AC668,Consolidado!$AC668,Consolidado!$D$5:D668,"*"&amp;AJ$3&amp;"*")=1,1,0),0))</f>
        <v>0</v>
      </c>
      <c r="AK668" s="0" t="n">
        <f aca="false">IF(OR(AK$3="",Consolidado!$D668=""),0,IF(ISNUMBER(SEARCH(AK$3,Consolidado!$D668)),IF(COUNTIFS(Consolidado!$AC$5:AC668,Consolidado!$AC668,Consolidado!$D$5:D668,"*"&amp;AK$3&amp;"*")=1,1,0),0))</f>
        <v>0</v>
      </c>
      <c r="AL668" s="0" t="n">
        <f aca="false">IF(OR(AL$3="",Consolidado!$D668=""),0,IF(ISNUMBER(SEARCH(AL$3,Consolidado!$D668)),IF(COUNTIFS(Consolidado!$AC$5:AC668,Consolidado!$AC668,Consolidado!$D$5:D668,"*"&amp;AL$3&amp;"*")=1,1,0),0))</f>
        <v>0</v>
      </c>
      <c r="AM668" s="0" t="n">
        <f aca="false">IF(OR(AM$3="",Consolidado!$D668=""),0,IF(ISNUMBER(SEARCH(AM$3,Consolidado!$D668)),IF(COUNTIFS(Consolidado!$AC$5:AC668,Consolidado!$AC668,Consolidado!$D$5:D668,"*"&amp;AM$3&amp;"*")=1,1,0),0))</f>
        <v>0</v>
      </c>
      <c r="AN668" s="0" t="n">
        <f aca="false">IF(OR(AN$3="",Consolidado!$D668=""),0,IF(ISNUMBER(SEARCH(AN$3,Consolidado!$D668)),IF(COUNTIFS(Consolidado!$AC$5:AC668,Consolidado!$AC668,Consolidado!$D$5:D668,"*"&amp;AN$3&amp;"*")=1,1,0),0))</f>
        <v>0</v>
      </c>
      <c r="AO668" s="0" t="n">
        <f aca="false">IF(OR(AO$3="",Consolidado!$D668=""),0,IF(ISNUMBER(SEARCH(AO$3,Consolidado!$D668)),IF(COUNTIFS(Consolidado!$AC$5:AC668,Consolidado!$AC668,Consolidado!$D$5:D668,"*"&amp;AO$3&amp;"*")=1,1,0),0))</f>
        <v>0</v>
      </c>
    </row>
    <row r="669" customFormat="false" ht="15" hidden="false" customHeight="false" outlineLevel="0" collapsed="false">
      <c r="B669" s="0" t="n">
        <f aca="false">IF(OR(B$3="",Consolidado!$D669=""),0,IF(ISNUMBER(SEARCH(B$3,Consolidado!$D669)),IF(COUNTIFS(Consolidado!$AC$5:AC669,Consolidado!$AC669,Consolidado!$D$5:D669,"*"&amp;B$3&amp;"*")=1,1,0),0))</f>
        <v>0</v>
      </c>
      <c r="C669" s="0" t="n">
        <f aca="false">IF(OR(C$3="",Consolidado!$D669=""),0,IF(ISNUMBER(SEARCH(C$3,Consolidado!$D669)),IF(COUNTIFS(Consolidado!$AC$5:AC669,Consolidado!$AC669,Consolidado!$D$5:D669,"*"&amp;C$3&amp;"*")=1,1,0),0))</f>
        <v>0</v>
      </c>
      <c r="D669" s="0" t="n">
        <f aca="false">IF(OR(D$3="",Consolidado!$D669=""),0,IF(ISNUMBER(SEARCH(D$3,Consolidado!$D669)),IF(COUNTIFS(Consolidado!$AC$5:AC669,Consolidado!$AC669,Consolidado!$D$5:D669,"*"&amp;D$3&amp;"*")=1,1,0),0))</f>
        <v>0</v>
      </c>
      <c r="E669" s="0" t="n">
        <f aca="false">IF(OR(E$3="",Consolidado!$D669=""),0,IF(ISNUMBER(SEARCH(E$3,Consolidado!$D669)),IF(COUNTIFS(Consolidado!$AC$5:AC669,Consolidado!$AC669,Consolidado!$D$5:D669,"*"&amp;E$3&amp;"*")=1,1,0),0))</f>
        <v>0</v>
      </c>
      <c r="F669" s="0" t="n">
        <f aca="false">IF(OR(F$3="",Consolidado!$D669=""),0,IF(ISNUMBER(SEARCH(F$3,Consolidado!$D669)),IF(COUNTIFS(Consolidado!$AC$5:AC669,Consolidado!$AC669,Consolidado!$D$5:D669,"*"&amp;F$3&amp;"*")=1,1,0),0))</f>
        <v>0</v>
      </c>
      <c r="G669" s="0" t="n">
        <f aca="false">IF(OR(G$3="",Consolidado!$D669=""),0,IF(ISNUMBER(SEARCH(G$3,Consolidado!$D669)),IF(COUNTIFS(Consolidado!$AC$5:AC669,Consolidado!$AC669,Consolidado!$D$5:D669,"*"&amp;G$3&amp;"*")=1,1,0),0))</f>
        <v>0</v>
      </c>
      <c r="H669" s="0" t="n">
        <f aca="false">IF(OR(H$3="",Consolidado!$D669=""),0,IF(ISNUMBER(SEARCH(H$3,Consolidado!$D669)),IF(COUNTIFS(Consolidado!$AC$5:AC669,Consolidado!$AC669,Consolidado!$D$5:D669,"*"&amp;H$3&amp;"*")=1,1,0),0))</f>
        <v>0</v>
      </c>
      <c r="I669" s="0" t="n">
        <f aca="false">IF(OR(I$3="",Consolidado!$D669=""),0,IF(ISNUMBER(SEARCH(I$3,Consolidado!$D669)),IF(COUNTIFS(Consolidado!$AC$5:AC669,Consolidado!$AC669,Consolidado!$D$5:D669,"*"&amp;I$3&amp;"*")=1,1,0),0))</f>
        <v>0</v>
      </c>
      <c r="J669" s="0" t="n">
        <f aca="false">IF(OR(J$3="",Consolidado!$D669=""),0,IF(ISNUMBER(SEARCH(J$3,Consolidado!$D669)),IF(COUNTIFS(Consolidado!$AC$5:AC669,Consolidado!$AC669,Consolidado!$D$5:D669,"*"&amp;J$3&amp;"*")=1,1,0),0))</f>
        <v>0</v>
      </c>
      <c r="K669" s="0" t="n">
        <f aca="false">IF(OR(K$3="",Consolidado!$D669=""),0,IF(ISNUMBER(SEARCH(K$3,Consolidado!$D669)),IF(COUNTIFS(Consolidado!$AC$5:AC669,Consolidado!$AC669,Consolidado!$D$5:D669,"*"&amp;K$3&amp;"*")=1,1,0),0))</f>
        <v>0</v>
      </c>
      <c r="L669" s="0" t="n">
        <f aca="false">IF(OR(L$3="",Consolidado!$D669=""),0,IF(ISNUMBER(SEARCH(L$3,Consolidado!$D669)),IF(COUNTIFS(Consolidado!$AC$5:AC669,Consolidado!$AC669,Consolidado!$D$5:D669,"*"&amp;L$3&amp;"*")=1,1,0),0))</f>
        <v>0</v>
      </c>
      <c r="M669" s="0" t="n">
        <f aca="false">IF(OR(M$3="",Consolidado!$D669=""),0,IF(ISNUMBER(SEARCH(M$3,Consolidado!$D669)),IF(COUNTIFS(Consolidado!$AC$5:AC669,Consolidado!$AC669,Consolidado!$D$5:D669,"*"&amp;M$3&amp;"*")=1,1,0),0))</f>
        <v>0</v>
      </c>
      <c r="N669" s="0" t="n">
        <f aca="false">IF(OR(N$3="",Consolidado!$D669=""),0,IF(ISNUMBER(SEARCH(N$3,Consolidado!$D669)),IF(COUNTIFS(Consolidado!$AC$5:AC669,Consolidado!$AC669,Consolidado!$D$5:D669,"*"&amp;N$3&amp;"*")=1,1,0),0))</f>
        <v>0</v>
      </c>
      <c r="O669" s="0" t="n">
        <f aca="false">IF(OR(O$3="",Consolidado!$D669=""),0,IF(ISNUMBER(SEARCH(O$3,Consolidado!$D669)),IF(COUNTIFS(Consolidado!$AC$5:AC669,Consolidado!$AC669,Consolidado!$D$5:D669,"*"&amp;O$3&amp;"*")=1,1,0),0))</f>
        <v>0</v>
      </c>
      <c r="P669" s="0" t="n">
        <f aca="false">IF(OR(P$3="",Consolidado!$D669=""),0,IF(ISNUMBER(SEARCH(P$3,Consolidado!$D669)),IF(COUNTIFS(Consolidado!$AC$5:AC669,Consolidado!$AC669,Consolidado!$D$5:D669,"*"&amp;P$3&amp;"*")=1,1,0),0))</f>
        <v>0</v>
      </c>
      <c r="Q669" s="0" t="n">
        <f aca="false">IF(OR(Q$3="",Consolidado!$D669=""),0,IF(ISNUMBER(SEARCH(Q$3,Consolidado!$D669)),IF(COUNTIFS(Consolidado!$AC$5:AC669,Consolidado!$AC669,Consolidado!$D$5:D669,"*"&amp;Q$3&amp;"*")=1,1,0),0))</f>
        <v>0</v>
      </c>
      <c r="R669" s="0" t="n">
        <f aca="false">IF(OR(R$3="",Consolidado!$D669=""),0,IF(ISNUMBER(SEARCH(R$3,Consolidado!$D669)),IF(COUNTIFS(Consolidado!$AC$5:AC669,Consolidado!$AC669,Consolidado!$D$5:D669,"*"&amp;R$3&amp;"*")=1,1,0),0))</f>
        <v>0</v>
      </c>
      <c r="S669" s="0" t="n">
        <f aca="false">IF(OR(S$3="",Consolidado!$D669=""),0,IF(ISNUMBER(SEARCH(S$3,Consolidado!$D669)),IF(COUNTIFS(Consolidado!$AC$5:AC669,Consolidado!$AC669,Consolidado!$D$5:D669,"*"&amp;S$3&amp;"*")=1,1,0),0))</f>
        <v>0</v>
      </c>
      <c r="T669" s="0" t="n">
        <f aca="false">IF(OR(T$3="",Consolidado!$D669=""),0,IF(ISNUMBER(SEARCH(T$3,Consolidado!$D669)),IF(COUNTIFS(Consolidado!$AC$5:AC669,Consolidado!$AC669,Consolidado!$D$5:D669,"*"&amp;T$3&amp;"*")=1,1,0),0))</f>
        <v>0</v>
      </c>
      <c r="U669" s="0" t="n">
        <f aca="false">IF(OR(U$3="",Consolidado!$D669=""),0,IF(ISNUMBER(SEARCH(U$3,Consolidado!$D669)),IF(COUNTIFS(Consolidado!$AC$5:AC669,Consolidado!$AC669,Consolidado!$D$5:D669,"*"&amp;U$3&amp;"*")=1,1,0),0))</f>
        <v>0</v>
      </c>
      <c r="V669" s="0" t="n">
        <f aca="false">IF(OR(V$3="",Consolidado!$D669=""),0,IF(ISNUMBER(SEARCH(V$3,Consolidado!$D669)),IF(COUNTIFS(Consolidado!$AC$5:AC669,Consolidado!$AC669,Consolidado!$D$5:D669,"*"&amp;V$3&amp;"*")=1,1,0),0))</f>
        <v>0</v>
      </c>
      <c r="W669" s="0" t="n">
        <f aca="false">IF(OR(W$3="",Consolidado!$D669=""),0,IF(ISNUMBER(SEARCH(W$3,Consolidado!$D669)),IF(COUNTIFS(Consolidado!$AC$5:AC669,Consolidado!$AC669,Consolidado!$D$5:D669,"*"&amp;W$3&amp;"*")=1,1,0),0))</f>
        <v>0</v>
      </c>
      <c r="X669" s="0" t="n">
        <f aca="false">IF(OR(X$3="",Consolidado!$D669=""),0,IF(ISNUMBER(SEARCH(X$3,Consolidado!$D669)),IF(COUNTIFS(Consolidado!$AC$5:AC669,Consolidado!$AC669,Consolidado!$D$5:D669,"*"&amp;X$3&amp;"*")=1,1,0),0))</f>
        <v>0</v>
      </c>
      <c r="Y669" s="0" t="n">
        <f aca="false">IF(OR(Y$3="",Consolidado!$D669=""),0,IF(ISNUMBER(SEARCH(Y$3,Consolidado!$D669)),IF(COUNTIFS(Consolidado!$AC$5:AC669,Consolidado!$AC669,Consolidado!$D$5:D669,"*"&amp;Y$3&amp;"*")=1,1,0),0))</f>
        <v>0</v>
      </c>
      <c r="Z669" s="0" t="n">
        <f aca="false">IF(OR(Z$3="",Consolidado!$D669=""),0,IF(ISNUMBER(SEARCH(Z$3,Consolidado!$D669)),IF(COUNTIFS(Consolidado!$AC$5:AC669,Consolidado!$AC669,Consolidado!$D$5:D669,"*"&amp;Z$3&amp;"*")=1,1,0),0))</f>
        <v>0</v>
      </c>
      <c r="AA669" s="0" t="n">
        <f aca="false">IF(OR(AA$3="",Consolidado!$D669=""),0,IF(ISNUMBER(SEARCH(AA$3,Consolidado!$D669)),IF(COUNTIFS(Consolidado!$AC$5:AC669,Consolidado!$AC669,Consolidado!$D$5:D669,"*"&amp;AA$3&amp;"*")=1,1,0),0))</f>
        <v>0</v>
      </c>
      <c r="AB669" s="0" t="n">
        <f aca="false">IF(OR(AB$3="",Consolidado!$D669=""),0,IF(ISNUMBER(SEARCH(AB$3,Consolidado!$D669)),IF(COUNTIFS(Consolidado!$AC$5:AC669,Consolidado!$AC669,Consolidado!$D$5:D669,"*"&amp;AB$3&amp;"*")=1,1,0),0))</f>
        <v>0</v>
      </c>
      <c r="AC669" s="0" t="n">
        <f aca="false">IF(OR(AC$3="",Consolidado!$D669=""),0,IF(ISNUMBER(SEARCH(AC$3,Consolidado!$D669)),IF(COUNTIFS(Consolidado!$AC$5:AC669,Consolidado!$AC669,Consolidado!$D$5:D669,"*"&amp;AC$3&amp;"*")=1,1,0),0))</f>
        <v>0</v>
      </c>
      <c r="AD669" s="0" t="n">
        <f aca="false">IF(OR(AD$3="",Consolidado!$D669=""),0,IF(ISNUMBER(SEARCH(AD$3,Consolidado!$D669)),IF(COUNTIFS(Consolidado!$AC$5:AC669,Consolidado!$AC669,Consolidado!$D$5:D669,"*"&amp;AD$3&amp;"*")=1,1,0),0))</f>
        <v>0</v>
      </c>
      <c r="AE669" s="0" t="n">
        <f aca="false">IF(OR(AE$3="",Consolidado!$D669=""),0,IF(ISNUMBER(SEARCH(AE$3,Consolidado!$D669)),IF(COUNTIFS(Consolidado!$AC$5:AC669,Consolidado!$AC669,Consolidado!$D$5:D669,"*"&amp;AE$3&amp;"*")=1,1,0),0))</f>
        <v>0</v>
      </c>
      <c r="AF669" s="0" t="n">
        <f aca="false">IF(OR(AF$3="",Consolidado!$D669=""),0,IF(ISNUMBER(SEARCH(AF$3,Consolidado!$D669)),IF(COUNTIFS(Consolidado!$AC$5:AC669,Consolidado!$AC669,Consolidado!$D$5:D669,"*"&amp;AF$3&amp;"*")=1,1,0),0))</f>
        <v>0</v>
      </c>
      <c r="AG669" s="0" t="n">
        <f aca="false">IF(OR(AG$3="",Consolidado!$D669=""),0,IF(ISNUMBER(SEARCH(AG$3,Consolidado!$D669)),IF(COUNTIFS(Consolidado!$AC$5:AC669,Consolidado!$AC669,Consolidado!$D$5:D669,"*"&amp;AG$3&amp;"*")=1,1,0),0))</f>
        <v>0</v>
      </c>
      <c r="AH669" s="0" t="n">
        <f aca="false">IF(OR(AH$3="",Consolidado!$D669=""),0,IF(ISNUMBER(SEARCH(AH$3,Consolidado!$D669)),IF(COUNTIFS(Consolidado!$AC$5:AC669,Consolidado!$AC669,Consolidado!$D$5:D669,"*"&amp;AH$3&amp;"*")=1,1,0),0))</f>
        <v>0</v>
      </c>
      <c r="AI669" s="0" t="n">
        <f aca="false">IF(OR(AI$3="",Consolidado!$D669=""),0,IF(ISNUMBER(SEARCH(AI$3,Consolidado!$D669)),IF(COUNTIFS(Consolidado!$AC$5:AC669,Consolidado!$AC669,Consolidado!$D$5:D669,"*"&amp;AI$3&amp;"*")=1,1,0),0))</f>
        <v>0</v>
      </c>
      <c r="AJ669" s="0" t="n">
        <f aca="false">IF(OR(AJ$3="",Consolidado!$D669=""),0,IF(ISNUMBER(SEARCH(AJ$3,Consolidado!$D669)),IF(COUNTIFS(Consolidado!$AC$5:AC669,Consolidado!$AC669,Consolidado!$D$5:D669,"*"&amp;AJ$3&amp;"*")=1,1,0),0))</f>
        <v>0</v>
      </c>
      <c r="AK669" s="0" t="n">
        <f aca="false">IF(OR(AK$3="",Consolidado!$D669=""),0,IF(ISNUMBER(SEARCH(AK$3,Consolidado!$D669)),IF(COUNTIFS(Consolidado!$AC$5:AC669,Consolidado!$AC669,Consolidado!$D$5:D669,"*"&amp;AK$3&amp;"*")=1,1,0),0))</f>
        <v>0</v>
      </c>
      <c r="AL669" s="0" t="n">
        <f aca="false">IF(OR(AL$3="",Consolidado!$D669=""),0,IF(ISNUMBER(SEARCH(AL$3,Consolidado!$D669)),IF(COUNTIFS(Consolidado!$AC$5:AC669,Consolidado!$AC669,Consolidado!$D$5:D669,"*"&amp;AL$3&amp;"*")=1,1,0),0))</f>
        <v>0</v>
      </c>
      <c r="AM669" s="0" t="n">
        <f aca="false">IF(OR(AM$3="",Consolidado!$D669=""),0,IF(ISNUMBER(SEARCH(AM$3,Consolidado!$D669)),IF(COUNTIFS(Consolidado!$AC$5:AC669,Consolidado!$AC669,Consolidado!$D$5:D669,"*"&amp;AM$3&amp;"*")=1,1,0),0))</f>
        <v>0</v>
      </c>
      <c r="AN669" s="0" t="n">
        <f aca="false">IF(OR(AN$3="",Consolidado!$D669=""),0,IF(ISNUMBER(SEARCH(AN$3,Consolidado!$D669)),IF(COUNTIFS(Consolidado!$AC$5:AC669,Consolidado!$AC669,Consolidado!$D$5:D669,"*"&amp;AN$3&amp;"*")=1,1,0),0))</f>
        <v>0</v>
      </c>
      <c r="AO669" s="0" t="n">
        <f aca="false">IF(OR(AO$3="",Consolidado!$D669=""),0,IF(ISNUMBER(SEARCH(AO$3,Consolidado!$D669)),IF(COUNTIFS(Consolidado!$AC$5:AC669,Consolidado!$AC669,Consolidado!$D$5:D669,"*"&amp;AO$3&amp;"*")=1,1,0),0))</f>
        <v>0</v>
      </c>
    </row>
    <row r="670" customFormat="false" ht="15" hidden="false" customHeight="false" outlineLevel="0" collapsed="false">
      <c r="B670" s="0" t="n">
        <f aca="false">IF(OR(B$3="",Consolidado!$D670=""),0,IF(ISNUMBER(SEARCH(B$3,Consolidado!$D670)),IF(COUNTIFS(Consolidado!$AC$5:AC670,Consolidado!$AC670,Consolidado!$D$5:D670,"*"&amp;B$3&amp;"*")=1,1,0),0))</f>
        <v>0</v>
      </c>
      <c r="C670" s="0" t="n">
        <f aca="false">IF(OR(C$3="",Consolidado!$D670=""),0,IF(ISNUMBER(SEARCH(C$3,Consolidado!$D670)),IF(COUNTIFS(Consolidado!$AC$5:AC670,Consolidado!$AC670,Consolidado!$D$5:D670,"*"&amp;C$3&amp;"*")=1,1,0),0))</f>
        <v>0</v>
      </c>
      <c r="D670" s="0" t="n">
        <f aca="false">IF(OR(D$3="",Consolidado!$D670=""),0,IF(ISNUMBER(SEARCH(D$3,Consolidado!$D670)),IF(COUNTIFS(Consolidado!$AC$5:AC670,Consolidado!$AC670,Consolidado!$D$5:D670,"*"&amp;D$3&amp;"*")=1,1,0),0))</f>
        <v>0</v>
      </c>
      <c r="E670" s="0" t="n">
        <f aca="false">IF(OR(E$3="",Consolidado!$D670=""),0,IF(ISNUMBER(SEARCH(E$3,Consolidado!$D670)),IF(COUNTIFS(Consolidado!$AC$5:AC670,Consolidado!$AC670,Consolidado!$D$5:D670,"*"&amp;E$3&amp;"*")=1,1,0),0))</f>
        <v>0</v>
      </c>
      <c r="F670" s="0" t="n">
        <f aca="false">IF(OR(F$3="",Consolidado!$D670=""),0,IF(ISNUMBER(SEARCH(F$3,Consolidado!$D670)),IF(COUNTIFS(Consolidado!$AC$5:AC670,Consolidado!$AC670,Consolidado!$D$5:D670,"*"&amp;F$3&amp;"*")=1,1,0),0))</f>
        <v>0</v>
      </c>
      <c r="G670" s="0" t="n">
        <f aca="false">IF(OR(G$3="",Consolidado!$D670=""),0,IF(ISNUMBER(SEARCH(G$3,Consolidado!$D670)),IF(COUNTIFS(Consolidado!$AC$5:AC670,Consolidado!$AC670,Consolidado!$D$5:D670,"*"&amp;G$3&amp;"*")=1,1,0),0))</f>
        <v>0</v>
      </c>
      <c r="H670" s="0" t="n">
        <f aca="false">IF(OR(H$3="",Consolidado!$D670=""),0,IF(ISNUMBER(SEARCH(H$3,Consolidado!$D670)),IF(COUNTIFS(Consolidado!$AC$5:AC670,Consolidado!$AC670,Consolidado!$D$5:D670,"*"&amp;H$3&amp;"*")=1,1,0),0))</f>
        <v>0</v>
      </c>
      <c r="I670" s="0" t="n">
        <f aca="false">IF(OR(I$3="",Consolidado!$D670=""),0,IF(ISNUMBER(SEARCH(I$3,Consolidado!$D670)),IF(COUNTIFS(Consolidado!$AC$5:AC670,Consolidado!$AC670,Consolidado!$D$5:D670,"*"&amp;I$3&amp;"*")=1,1,0),0))</f>
        <v>0</v>
      </c>
      <c r="J670" s="0" t="n">
        <f aca="false">IF(OR(J$3="",Consolidado!$D670=""),0,IF(ISNUMBER(SEARCH(J$3,Consolidado!$D670)),IF(COUNTIFS(Consolidado!$AC$5:AC670,Consolidado!$AC670,Consolidado!$D$5:D670,"*"&amp;J$3&amp;"*")=1,1,0),0))</f>
        <v>0</v>
      </c>
      <c r="K670" s="0" t="n">
        <f aca="false">IF(OR(K$3="",Consolidado!$D670=""),0,IF(ISNUMBER(SEARCH(K$3,Consolidado!$D670)),IF(COUNTIFS(Consolidado!$AC$5:AC670,Consolidado!$AC670,Consolidado!$D$5:D670,"*"&amp;K$3&amp;"*")=1,1,0),0))</f>
        <v>0</v>
      </c>
      <c r="L670" s="0" t="n">
        <f aca="false">IF(OR(L$3="",Consolidado!$D670=""),0,IF(ISNUMBER(SEARCH(L$3,Consolidado!$D670)),IF(COUNTIFS(Consolidado!$AC$5:AC670,Consolidado!$AC670,Consolidado!$D$5:D670,"*"&amp;L$3&amp;"*")=1,1,0),0))</f>
        <v>0</v>
      </c>
      <c r="M670" s="0" t="n">
        <f aca="false">IF(OR(M$3="",Consolidado!$D670=""),0,IF(ISNUMBER(SEARCH(M$3,Consolidado!$D670)),IF(COUNTIFS(Consolidado!$AC$5:AC670,Consolidado!$AC670,Consolidado!$D$5:D670,"*"&amp;M$3&amp;"*")=1,1,0),0))</f>
        <v>0</v>
      </c>
      <c r="N670" s="0" t="n">
        <f aca="false">IF(OR(N$3="",Consolidado!$D670=""),0,IF(ISNUMBER(SEARCH(N$3,Consolidado!$D670)),IF(COUNTIFS(Consolidado!$AC$5:AC670,Consolidado!$AC670,Consolidado!$D$5:D670,"*"&amp;N$3&amp;"*")=1,1,0),0))</f>
        <v>0</v>
      </c>
      <c r="O670" s="0" t="n">
        <f aca="false">IF(OR(O$3="",Consolidado!$D670=""),0,IF(ISNUMBER(SEARCH(O$3,Consolidado!$D670)),IF(COUNTIFS(Consolidado!$AC$5:AC670,Consolidado!$AC670,Consolidado!$D$5:D670,"*"&amp;O$3&amp;"*")=1,1,0),0))</f>
        <v>0</v>
      </c>
      <c r="P670" s="0" t="n">
        <f aca="false">IF(OR(P$3="",Consolidado!$D670=""),0,IF(ISNUMBER(SEARCH(P$3,Consolidado!$D670)),IF(COUNTIFS(Consolidado!$AC$5:AC670,Consolidado!$AC670,Consolidado!$D$5:D670,"*"&amp;P$3&amp;"*")=1,1,0),0))</f>
        <v>0</v>
      </c>
      <c r="Q670" s="0" t="n">
        <f aca="false">IF(OR(Q$3="",Consolidado!$D670=""),0,IF(ISNUMBER(SEARCH(Q$3,Consolidado!$D670)),IF(COUNTIFS(Consolidado!$AC$5:AC670,Consolidado!$AC670,Consolidado!$D$5:D670,"*"&amp;Q$3&amp;"*")=1,1,0),0))</f>
        <v>0</v>
      </c>
      <c r="R670" s="0" t="n">
        <f aca="false">IF(OR(R$3="",Consolidado!$D670=""),0,IF(ISNUMBER(SEARCH(R$3,Consolidado!$D670)),IF(COUNTIFS(Consolidado!$AC$5:AC670,Consolidado!$AC670,Consolidado!$D$5:D670,"*"&amp;R$3&amp;"*")=1,1,0),0))</f>
        <v>0</v>
      </c>
      <c r="S670" s="0" t="n">
        <f aca="false">IF(OR(S$3="",Consolidado!$D670=""),0,IF(ISNUMBER(SEARCH(S$3,Consolidado!$D670)),IF(COUNTIFS(Consolidado!$AC$5:AC670,Consolidado!$AC670,Consolidado!$D$5:D670,"*"&amp;S$3&amp;"*")=1,1,0),0))</f>
        <v>0</v>
      </c>
      <c r="T670" s="0" t="n">
        <f aca="false">IF(OR(T$3="",Consolidado!$D670=""),0,IF(ISNUMBER(SEARCH(T$3,Consolidado!$D670)),IF(COUNTIFS(Consolidado!$AC$5:AC670,Consolidado!$AC670,Consolidado!$D$5:D670,"*"&amp;T$3&amp;"*")=1,1,0),0))</f>
        <v>0</v>
      </c>
      <c r="U670" s="0" t="n">
        <f aca="false">IF(OR(U$3="",Consolidado!$D670=""),0,IF(ISNUMBER(SEARCH(U$3,Consolidado!$D670)),IF(COUNTIFS(Consolidado!$AC$5:AC670,Consolidado!$AC670,Consolidado!$D$5:D670,"*"&amp;U$3&amp;"*")=1,1,0),0))</f>
        <v>0</v>
      </c>
      <c r="V670" s="0" t="n">
        <f aca="false">IF(OR(V$3="",Consolidado!$D670=""),0,IF(ISNUMBER(SEARCH(V$3,Consolidado!$D670)),IF(COUNTIFS(Consolidado!$AC$5:AC670,Consolidado!$AC670,Consolidado!$D$5:D670,"*"&amp;V$3&amp;"*")=1,1,0),0))</f>
        <v>0</v>
      </c>
      <c r="W670" s="0" t="n">
        <f aca="false">IF(OR(W$3="",Consolidado!$D670=""),0,IF(ISNUMBER(SEARCH(W$3,Consolidado!$D670)),IF(COUNTIFS(Consolidado!$AC$5:AC670,Consolidado!$AC670,Consolidado!$D$5:D670,"*"&amp;W$3&amp;"*")=1,1,0),0))</f>
        <v>0</v>
      </c>
      <c r="X670" s="0" t="n">
        <f aca="false">IF(OR(X$3="",Consolidado!$D670=""),0,IF(ISNUMBER(SEARCH(X$3,Consolidado!$D670)),IF(COUNTIFS(Consolidado!$AC$5:AC670,Consolidado!$AC670,Consolidado!$D$5:D670,"*"&amp;X$3&amp;"*")=1,1,0),0))</f>
        <v>0</v>
      </c>
      <c r="Y670" s="0" t="n">
        <f aca="false">IF(OR(Y$3="",Consolidado!$D670=""),0,IF(ISNUMBER(SEARCH(Y$3,Consolidado!$D670)),IF(COUNTIFS(Consolidado!$AC$5:AC670,Consolidado!$AC670,Consolidado!$D$5:D670,"*"&amp;Y$3&amp;"*")=1,1,0),0))</f>
        <v>0</v>
      </c>
      <c r="Z670" s="0" t="n">
        <f aca="false">IF(OR(Z$3="",Consolidado!$D670=""),0,IF(ISNUMBER(SEARCH(Z$3,Consolidado!$D670)),IF(COUNTIFS(Consolidado!$AC$5:AC670,Consolidado!$AC670,Consolidado!$D$5:D670,"*"&amp;Z$3&amp;"*")=1,1,0),0))</f>
        <v>0</v>
      </c>
      <c r="AA670" s="0" t="n">
        <f aca="false">IF(OR(AA$3="",Consolidado!$D670=""),0,IF(ISNUMBER(SEARCH(AA$3,Consolidado!$D670)),IF(COUNTIFS(Consolidado!$AC$5:AC670,Consolidado!$AC670,Consolidado!$D$5:D670,"*"&amp;AA$3&amp;"*")=1,1,0),0))</f>
        <v>0</v>
      </c>
      <c r="AB670" s="0" t="n">
        <f aca="false">IF(OR(AB$3="",Consolidado!$D670=""),0,IF(ISNUMBER(SEARCH(AB$3,Consolidado!$D670)),IF(COUNTIFS(Consolidado!$AC$5:AC670,Consolidado!$AC670,Consolidado!$D$5:D670,"*"&amp;AB$3&amp;"*")=1,1,0),0))</f>
        <v>0</v>
      </c>
      <c r="AC670" s="0" t="n">
        <f aca="false">IF(OR(AC$3="",Consolidado!$D670=""),0,IF(ISNUMBER(SEARCH(AC$3,Consolidado!$D670)),IF(COUNTIFS(Consolidado!$AC$5:AC670,Consolidado!$AC670,Consolidado!$D$5:D670,"*"&amp;AC$3&amp;"*")=1,1,0),0))</f>
        <v>0</v>
      </c>
      <c r="AD670" s="0" t="n">
        <f aca="false">IF(OR(AD$3="",Consolidado!$D670=""),0,IF(ISNUMBER(SEARCH(AD$3,Consolidado!$D670)),IF(COUNTIFS(Consolidado!$AC$5:AC670,Consolidado!$AC670,Consolidado!$D$5:D670,"*"&amp;AD$3&amp;"*")=1,1,0),0))</f>
        <v>0</v>
      </c>
      <c r="AE670" s="0" t="n">
        <f aca="false">IF(OR(AE$3="",Consolidado!$D670=""),0,IF(ISNUMBER(SEARCH(AE$3,Consolidado!$D670)),IF(COUNTIFS(Consolidado!$AC$5:AC670,Consolidado!$AC670,Consolidado!$D$5:D670,"*"&amp;AE$3&amp;"*")=1,1,0),0))</f>
        <v>0</v>
      </c>
      <c r="AF670" s="0" t="n">
        <f aca="false">IF(OR(AF$3="",Consolidado!$D670=""),0,IF(ISNUMBER(SEARCH(AF$3,Consolidado!$D670)),IF(COUNTIFS(Consolidado!$AC$5:AC670,Consolidado!$AC670,Consolidado!$D$5:D670,"*"&amp;AF$3&amp;"*")=1,1,0),0))</f>
        <v>0</v>
      </c>
      <c r="AG670" s="0" t="n">
        <f aca="false">IF(OR(AG$3="",Consolidado!$D670=""),0,IF(ISNUMBER(SEARCH(AG$3,Consolidado!$D670)),IF(COUNTIFS(Consolidado!$AC$5:AC670,Consolidado!$AC670,Consolidado!$D$5:D670,"*"&amp;AG$3&amp;"*")=1,1,0),0))</f>
        <v>0</v>
      </c>
      <c r="AH670" s="0" t="n">
        <f aca="false">IF(OR(AH$3="",Consolidado!$D670=""),0,IF(ISNUMBER(SEARCH(AH$3,Consolidado!$D670)),IF(COUNTIFS(Consolidado!$AC$5:AC670,Consolidado!$AC670,Consolidado!$D$5:D670,"*"&amp;AH$3&amp;"*")=1,1,0),0))</f>
        <v>0</v>
      </c>
      <c r="AI670" s="0" t="n">
        <f aca="false">IF(OR(AI$3="",Consolidado!$D670=""),0,IF(ISNUMBER(SEARCH(AI$3,Consolidado!$D670)),IF(COUNTIFS(Consolidado!$AC$5:AC670,Consolidado!$AC670,Consolidado!$D$5:D670,"*"&amp;AI$3&amp;"*")=1,1,0),0))</f>
        <v>0</v>
      </c>
      <c r="AJ670" s="0" t="n">
        <f aca="false">IF(OR(AJ$3="",Consolidado!$D670=""),0,IF(ISNUMBER(SEARCH(AJ$3,Consolidado!$D670)),IF(COUNTIFS(Consolidado!$AC$5:AC670,Consolidado!$AC670,Consolidado!$D$5:D670,"*"&amp;AJ$3&amp;"*")=1,1,0),0))</f>
        <v>0</v>
      </c>
      <c r="AK670" s="0" t="n">
        <f aca="false">IF(OR(AK$3="",Consolidado!$D670=""),0,IF(ISNUMBER(SEARCH(AK$3,Consolidado!$D670)),IF(COUNTIFS(Consolidado!$AC$5:AC670,Consolidado!$AC670,Consolidado!$D$5:D670,"*"&amp;AK$3&amp;"*")=1,1,0),0))</f>
        <v>0</v>
      </c>
      <c r="AL670" s="0" t="n">
        <f aca="false">IF(OR(AL$3="",Consolidado!$D670=""),0,IF(ISNUMBER(SEARCH(AL$3,Consolidado!$D670)),IF(COUNTIFS(Consolidado!$AC$5:AC670,Consolidado!$AC670,Consolidado!$D$5:D670,"*"&amp;AL$3&amp;"*")=1,1,0),0))</f>
        <v>0</v>
      </c>
      <c r="AM670" s="0" t="n">
        <f aca="false">IF(OR(AM$3="",Consolidado!$D670=""),0,IF(ISNUMBER(SEARCH(AM$3,Consolidado!$D670)),IF(COUNTIFS(Consolidado!$AC$5:AC670,Consolidado!$AC670,Consolidado!$D$5:D670,"*"&amp;AM$3&amp;"*")=1,1,0),0))</f>
        <v>0</v>
      </c>
      <c r="AN670" s="0" t="n">
        <f aca="false">IF(OR(AN$3="",Consolidado!$D670=""),0,IF(ISNUMBER(SEARCH(AN$3,Consolidado!$D670)),IF(COUNTIFS(Consolidado!$AC$5:AC670,Consolidado!$AC670,Consolidado!$D$5:D670,"*"&amp;AN$3&amp;"*")=1,1,0),0))</f>
        <v>0</v>
      </c>
      <c r="AO670" s="0" t="n">
        <f aca="false">IF(OR(AO$3="",Consolidado!$D670=""),0,IF(ISNUMBER(SEARCH(AO$3,Consolidado!$D670)),IF(COUNTIFS(Consolidado!$AC$5:AC670,Consolidado!$AC670,Consolidado!$D$5:D670,"*"&amp;AO$3&amp;"*")=1,1,0),0))</f>
        <v>0</v>
      </c>
    </row>
    <row r="671" customFormat="false" ht="15" hidden="false" customHeight="false" outlineLevel="0" collapsed="false">
      <c r="B671" s="0" t="n">
        <f aca="false">IF(OR(B$3="",Consolidado!$D671=""),0,IF(ISNUMBER(SEARCH(B$3,Consolidado!$D671)),IF(COUNTIFS(Consolidado!$AC$5:AC671,Consolidado!$AC671,Consolidado!$D$5:D671,"*"&amp;B$3&amp;"*")=1,1,0),0))</f>
        <v>0</v>
      </c>
      <c r="C671" s="0" t="n">
        <f aca="false">IF(OR(C$3="",Consolidado!$D671=""),0,IF(ISNUMBER(SEARCH(C$3,Consolidado!$D671)),IF(COUNTIFS(Consolidado!$AC$5:AC671,Consolidado!$AC671,Consolidado!$D$5:D671,"*"&amp;C$3&amp;"*")=1,1,0),0))</f>
        <v>0</v>
      </c>
      <c r="D671" s="0" t="n">
        <f aca="false">IF(OR(D$3="",Consolidado!$D671=""),0,IF(ISNUMBER(SEARCH(D$3,Consolidado!$D671)),IF(COUNTIFS(Consolidado!$AC$5:AC671,Consolidado!$AC671,Consolidado!$D$5:D671,"*"&amp;D$3&amp;"*")=1,1,0),0))</f>
        <v>0</v>
      </c>
      <c r="E671" s="0" t="n">
        <f aca="false">IF(OR(E$3="",Consolidado!$D671=""),0,IF(ISNUMBER(SEARCH(E$3,Consolidado!$D671)),IF(COUNTIFS(Consolidado!$AC$5:AC671,Consolidado!$AC671,Consolidado!$D$5:D671,"*"&amp;E$3&amp;"*")=1,1,0),0))</f>
        <v>0</v>
      </c>
      <c r="F671" s="0" t="n">
        <f aca="false">IF(OR(F$3="",Consolidado!$D671=""),0,IF(ISNUMBER(SEARCH(F$3,Consolidado!$D671)),IF(COUNTIFS(Consolidado!$AC$5:AC671,Consolidado!$AC671,Consolidado!$D$5:D671,"*"&amp;F$3&amp;"*")=1,1,0),0))</f>
        <v>0</v>
      </c>
      <c r="G671" s="0" t="n">
        <f aca="false">IF(OR(G$3="",Consolidado!$D671=""),0,IF(ISNUMBER(SEARCH(G$3,Consolidado!$D671)),IF(COUNTIFS(Consolidado!$AC$5:AC671,Consolidado!$AC671,Consolidado!$D$5:D671,"*"&amp;G$3&amp;"*")=1,1,0),0))</f>
        <v>0</v>
      </c>
      <c r="H671" s="0" t="n">
        <f aca="false">IF(OR(H$3="",Consolidado!$D671=""),0,IF(ISNUMBER(SEARCH(H$3,Consolidado!$D671)),IF(COUNTIFS(Consolidado!$AC$5:AC671,Consolidado!$AC671,Consolidado!$D$5:D671,"*"&amp;H$3&amp;"*")=1,1,0),0))</f>
        <v>0</v>
      </c>
      <c r="I671" s="0" t="n">
        <f aca="false">IF(OR(I$3="",Consolidado!$D671=""),0,IF(ISNUMBER(SEARCH(I$3,Consolidado!$D671)),IF(COUNTIFS(Consolidado!$AC$5:AC671,Consolidado!$AC671,Consolidado!$D$5:D671,"*"&amp;I$3&amp;"*")=1,1,0),0))</f>
        <v>0</v>
      </c>
      <c r="J671" s="0" t="n">
        <f aca="false">IF(OR(J$3="",Consolidado!$D671=""),0,IF(ISNUMBER(SEARCH(J$3,Consolidado!$D671)),IF(COUNTIFS(Consolidado!$AC$5:AC671,Consolidado!$AC671,Consolidado!$D$5:D671,"*"&amp;J$3&amp;"*")=1,1,0),0))</f>
        <v>0</v>
      </c>
      <c r="K671" s="0" t="n">
        <f aca="false">IF(OR(K$3="",Consolidado!$D671=""),0,IF(ISNUMBER(SEARCH(K$3,Consolidado!$D671)),IF(COUNTIFS(Consolidado!$AC$5:AC671,Consolidado!$AC671,Consolidado!$D$5:D671,"*"&amp;K$3&amp;"*")=1,1,0),0))</f>
        <v>0</v>
      </c>
      <c r="L671" s="0" t="n">
        <f aca="false">IF(OR(L$3="",Consolidado!$D671=""),0,IF(ISNUMBER(SEARCH(L$3,Consolidado!$D671)),IF(COUNTIFS(Consolidado!$AC$5:AC671,Consolidado!$AC671,Consolidado!$D$5:D671,"*"&amp;L$3&amp;"*")=1,1,0),0))</f>
        <v>0</v>
      </c>
      <c r="M671" s="0" t="n">
        <f aca="false">IF(OR(M$3="",Consolidado!$D671=""),0,IF(ISNUMBER(SEARCH(M$3,Consolidado!$D671)),IF(COUNTIFS(Consolidado!$AC$5:AC671,Consolidado!$AC671,Consolidado!$D$5:D671,"*"&amp;M$3&amp;"*")=1,1,0),0))</f>
        <v>0</v>
      </c>
      <c r="N671" s="0" t="n">
        <f aca="false">IF(OR(N$3="",Consolidado!$D671=""),0,IF(ISNUMBER(SEARCH(N$3,Consolidado!$D671)),IF(COUNTIFS(Consolidado!$AC$5:AC671,Consolidado!$AC671,Consolidado!$D$5:D671,"*"&amp;N$3&amp;"*")=1,1,0),0))</f>
        <v>0</v>
      </c>
      <c r="O671" s="0" t="n">
        <f aca="false">IF(OR(O$3="",Consolidado!$D671=""),0,IF(ISNUMBER(SEARCH(O$3,Consolidado!$D671)),IF(COUNTIFS(Consolidado!$AC$5:AC671,Consolidado!$AC671,Consolidado!$D$5:D671,"*"&amp;O$3&amp;"*")=1,1,0),0))</f>
        <v>0</v>
      </c>
      <c r="P671" s="0" t="n">
        <f aca="false">IF(OR(P$3="",Consolidado!$D671=""),0,IF(ISNUMBER(SEARCH(P$3,Consolidado!$D671)),IF(COUNTIFS(Consolidado!$AC$5:AC671,Consolidado!$AC671,Consolidado!$D$5:D671,"*"&amp;P$3&amp;"*")=1,1,0),0))</f>
        <v>0</v>
      </c>
      <c r="Q671" s="0" t="n">
        <f aca="false">IF(OR(Q$3="",Consolidado!$D671=""),0,IF(ISNUMBER(SEARCH(Q$3,Consolidado!$D671)),IF(COUNTIFS(Consolidado!$AC$5:AC671,Consolidado!$AC671,Consolidado!$D$5:D671,"*"&amp;Q$3&amp;"*")=1,1,0),0))</f>
        <v>0</v>
      </c>
      <c r="R671" s="0" t="n">
        <f aca="false">IF(OR(R$3="",Consolidado!$D671=""),0,IF(ISNUMBER(SEARCH(R$3,Consolidado!$D671)),IF(COUNTIFS(Consolidado!$AC$5:AC671,Consolidado!$AC671,Consolidado!$D$5:D671,"*"&amp;R$3&amp;"*")=1,1,0),0))</f>
        <v>0</v>
      </c>
      <c r="S671" s="0" t="n">
        <f aca="false">IF(OR(S$3="",Consolidado!$D671=""),0,IF(ISNUMBER(SEARCH(S$3,Consolidado!$D671)),IF(COUNTIFS(Consolidado!$AC$5:AC671,Consolidado!$AC671,Consolidado!$D$5:D671,"*"&amp;S$3&amp;"*")=1,1,0),0))</f>
        <v>0</v>
      </c>
      <c r="T671" s="0" t="n">
        <f aca="false">IF(OR(T$3="",Consolidado!$D671=""),0,IF(ISNUMBER(SEARCH(T$3,Consolidado!$D671)),IF(COUNTIFS(Consolidado!$AC$5:AC671,Consolidado!$AC671,Consolidado!$D$5:D671,"*"&amp;T$3&amp;"*")=1,1,0),0))</f>
        <v>0</v>
      </c>
      <c r="U671" s="0" t="n">
        <f aca="false">IF(OR(U$3="",Consolidado!$D671=""),0,IF(ISNUMBER(SEARCH(U$3,Consolidado!$D671)),IF(COUNTIFS(Consolidado!$AC$5:AC671,Consolidado!$AC671,Consolidado!$D$5:D671,"*"&amp;U$3&amp;"*")=1,1,0),0))</f>
        <v>0</v>
      </c>
      <c r="V671" s="0" t="n">
        <f aca="false">IF(OR(V$3="",Consolidado!$D671=""),0,IF(ISNUMBER(SEARCH(V$3,Consolidado!$D671)),IF(COUNTIFS(Consolidado!$AC$5:AC671,Consolidado!$AC671,Consolidado!$D$5:D671,"*"&amp;V$3&amp;"*")=1,1,0),0))</f>
        <v>0</v>
      </c>
      <c r="W671" s="0" t="n">
        <f aca="false">IF(OR(W$3="",Consolidado!$D671=""),0,IF(ISNUMBER(SEARCH(W$3,Consolidado!$D671)),IF(COUNTIFS(Consolidado!$AC$5:AC671,Consolidado!$AC671,Consolidado!$D$5:D671,"*"&amp;W$3&amp;"*")=1,1,0),0))</f>
        <v>0</v>
      </c>
      <c r="X671" s="0" t="n">
        <f aca="false">IF(OR(X$3="",Consolidado!$D671=""),0,IF(ISNUMBER(SEARCH(X$3,Consolidado!$D671)),IF(COUNTIFS(Consolidado!$AC$5:AC671,Consolidado!$AC671,Consolidado!$D$5:D671,"*"&amp;X$3&amp;"*")=1,1,0),0))</f>
        <v>0</v>
      </c>
      <c r="Y671" s="0" t="n">
        <f aca="false">IF(OR(Y$3="",Consolidado!$D671=""),0,IF(ISNUMBER(SEARCH(Y$3,Consolidado!$D671)),IF(COUNTIFS(Consolidado!$AC$5:AC671,Consolidado!$AC671,Consolidado!$D$5:D671,"*"&amp;Y$3&amp;"*")=1,1,0),0))</f>
        <v>0</v>
      </c>
      <c r="Z671" s="0" t="n">
        <f aca="false">IF(OR(Z$3="",Consolidado!$D671=""),0,IF(ISNUMBER(SEARCH(Z$3,Consolidado!$D671)),IF(COUNTIFS(Consolidado!$AC$5:AC671,Consolidado!$AC671,Consolidado!$D$5:D671,"*"&amp;Z$3&amp;"*")=1,1,0),0))</f>
        <v>0</v>
      </c>
      <c r="AA671" s="0" t="n">
        <f aca="false">IF(OR(AA$3="",Consolidado!$D671=""),0,IF(ISNUMBER(SEARCH(AA$3,Consolidado!$D671)),IF(COUNTIFS(Consolidado!$AC$5:AC671,Consolidado!$AC671,Consolidado!$D$5:D671,"*"&amp;AA$3&amp;"*")=1,1,0),0))</f>
        <v>0</v>
      </c>
      <c r="AB671" s="0" t="n">
        <f aca="false">IF(OR(AB$3="",Consolidado!$D671=""),0,IF(ISNUMBER(SEARCH(AB$3,Consolidado!$D671)),IF(COUNTIFS(Consolidado!$AC$5:AC671,Consolidado!$AC671,Consolidado!$D$5:D671,"*"&amp;AB$3&amp;"*")=1,1,0),0))</f>
        <v>0</v>
      </c>
      <c r="AC671" s="0" t="n">
        <f aca="false">IF(OR(AC$3="",Consolidado!$D671=""),0,IF(ISNUMBER(SEARCH(AC$3,Consolidado!$D671)),IF(COUNTIFS(Consolidado!$AC$5:AC671,Consolidado!$AC671,Consolidado!$D$5:D671,"*"&amp;AC$3&amp;"*")=1,1,0),0))</f>
        <v>0</v>
      </c>
      <c r="AD671" s="0" t="n">
        <f aca="false">IF(OR(AD$3="",Consolidado!$D671=""),0,IF(ISNUMBER(SEARCH(AD$3,Consolidado!$D671)),IF(COUNTIFS(Consolidado!$AC$5:AC671,Consolidado!$AC671,Consolidado!$D$5:D671,"*"&amp;AD$3&amp;"*")=1,1,0),0))</f>
        <v>0</v>
      </c>
      <c r="AE671" s="0" t="n">
        <f aca="false">IF(OR(AE$3="",Consolidado!$D671=""),0,IF(ISNUMBER(SEARCH(AE$3,Consolidado!$D671)),IF(COUNTIFS(Consolidado!$AC$5:AC671,Consolidado!$AC671,Consolidado!$D$5:D671,"*"&amp;AE$3&amp;"*")=1,1,0),0))</f>
        <v>0</v>
      </c>
      <c r="AF671" s="0" t="n">
        <f aca="false">IF(OR(AF$3="",Consolidado!$D671=""),0,IF(ISNUMBER(SEARCH(AF$3,Consolidado!$D671)),IF(COUNTIFS(Consolidado!$AC$5:AC671,Consolidado!$AC671,Consolidado!$D$5:D671,"*"&amp;AF$3&amp;"*")=1,1,0),0))</f>
        <v>0</v>
      </c>
      <c r="AG671" s="0" t="n">
        <f aca="false">IF(OR(AG$3="",Consolidado!$D671=""),0,IF(ISNUMBER(SEARCH(AG$3,Consolidado!$D671)),IF(COUNTIFS(Consolidado!$AC$5:AC671,Consolidado!$AC671,Consolidado!$D$5:D671,"*"&amp;AG$3&amp;"*")=1,1,0),0))</f>
        <v>0</v>
      </c>
      <c r="AH671" s="0" t="n">
        <f aca="false">IF(OR(AH$3="",Consolidado!$D671=""),0,IF(ISNUMBER(SEARCH(AH$3,Consolidado!$D671)),IF(COUNTIFS(Consolidado!$AC$5:AC671,Consolidado!$AC671,Consolidado!$D$5:D671,"*"&amp;AH$3&amp;"*")=1,1,0),0))</f>
        <v>0</v>
      </c>
      <c r="AI671" s="0" t="n">
        <f aca="false">IF(OR(AI$3="",Consolidado!$D671=""),0,IF(ISNUMBER(SEARCH(AI$3,Consolidado!$D671)),IF(COUNTIFS(Consolidado!$AC$5:AC671,Consolidado!$AC671,Consolidado!$D$5:D671,"*"&amp;AI$3&amp;"*")=1,1,0),0))</f>
        <v>0</v>
      </c>
      <c r="AJ671" s="0" t="n">
        <f aca="false">IF(OR(AJ$3="",Consolidado!$D671=""),0,IF(ISNUMBER(SEARCH(AJ$3,Consolidado!$D671)),IF(COUNTIFS(Consolidado!$AC$5:AC671,Consolidado!$AC671,Consolidado!$D$5:D671,"*"&amp;AJ$3&amp;"*")=1,1,0),0))</f>
        <v>0</v>
      </c>
      <c r="AK671" s="0" t="n">
        <f aca="false">IF(OR(AK$3="",Consolidado!$D671=""),0,IF(ISNUMBER(SEARCH(AK$3,Consolidado!$D671)),IF(COUNTIFS(Consolidado!$AC$5:AC671,Consolidado!$AC671,Consolidado!$D$5:D671,"*"&amp;AK$3&amp;"*")=1,1,0),0))</f>
        <v>0</v>
      </c>
      <c r="AL671" s="0" t="n">
        <f aca="false">IF(OR(AL$3="",Consolidado!$D671=""),0,IF(ISNUMBER(SEARCH(AL$3,Consolidado!$D671)),IF(COUNTIFS(Consolidado!$AC$5:AC671,Consolidado!$AC671,Consolidado!$D$5:D671,"*"&amp;AL$3&amp;"*")=1,1,0),0))</f>
        <v>0</v>
      </c>
      <c r="AM671" s="0" t="n">
        <f aca="false">IF(OR(AM$3="",Consolidado!$D671=""),0,IF(ISNUMBER(SEARCH(AM$3,Consolidado!$D671)),IF(COUNTIFS(Consolidado!$AC$5:AC671,Consolidado!$AC671,Consolidado!$D$5:D671,"*"&amp;AM$3&amp;"*")=1,1,0),0))</f>
        <v>0</v>
      </c>
      <c r="AN671" s="0" t="n">
        <f aca="false">IF(OR(AN$3="",Consolidado!$D671=""),0,IF(ISNUMBER(SEARCH(AN$3,Consolidado!$D671)),IF(COUNTIFS(Consolidado!$AC$5:AC671,Consolidado!$AC671,Consolidado!$D$5:D671,"*"&amp;AN$3&amp;"*")=1,1,0),0))</f>
        <v>0</v>
      </c>
      <c r="AO671" s="0" t="n">
        <f aca="false">IF(OR(AO$3="",Consolidado!$D671=""),0,IF(ISNUMBER(SEARCH(AO$3,Consolidado!$D671)),IF(COUNTIFS(Consolidado!$AC$5:AC671,Consolidado!$AC671,Consolidado!$D$5:D671,"*"&amp;AO$3&amp;"*")=1,1,0),0))</f>
        <v>0</v>
      </c>
    </row>
    <row r="672" customFormat="false" ht="15" hidden="false" customHeight="false" outlineLevel="0" collapsed="false">
      <c r="B672" s="0" t="n">
        <f aca="false">IF(OR(B$3="",Consolidado!$D672=""),0,IF(ISNUMBER(SEARCH(B$3,Consolidado!$D672)),IF(COUNTIFS(Consolidado!$AC$5:AC672,Consolidado!$AC672,Consolidado!$D$5:D672,"*"&amp;B$3&amp;"*")=1,1,0),0))</f>
        <v>0</v>
      </c>
      <c r="C672" s="0" t="n">
        <f aca="false">IF(OR(C$3="",Consolidado!$D672=""),0,IF(ISNUMBER(SEARCH(C$3,Consolidado!$D672)),IF(COUNTIFS(Consolidado!$AC$5:AC672,Consolidado!$AC672,Consolidado!$D$5:D672,"*"&amp;C$3&amp;"*")=1,1,0),0))</f>
        <v>0</v>
      </c>
      <c r="D672" s="0" t="n">
        <f aca="false">IF(OR(D$3="",Consolidado!$D672=""),0,IF(ISNUMBER(SEARCH(D$3,Consolidado!$D672)),IF(COUNTIFS(Consolidado!$AC$5:AC672,Consolidado!$AC672,Consolidado!$D$5:D672,"*"&amp;D$3&amp;"*")=1,1,0),0))</f>
        <v>0</v>
      </c>
      <c r="E672" s="0" t="n">
        <f aca="false">IF(OR(E$3="",Consolidado!$D672=""),0,IF(ISNUMBER(SEARCH(E$3,Consolidado!$D672)),IF(COUNTIFS(Consolidado!$AC$5:AC672,Consolidado!$AC672,Consolidado!$D$5:D672,"*"&amp;E$3&amp;"*")=1,1,0),0))</f>
        <v>0</v>
      </c>
      <c r="F672" s="0" t="n">
        <f aca="false">IF(OR(F$3="",Consolidado!$D672=""),0,IF(ISNUMBER(SEARCH(F$3,Consolidado!$D672)),IF(COUNTIFS(Consolidado!$AC$5:AC672,Consolidado!$AC672,Consolidado!$D$5:D672,"*"&amp;F$3&amp;"*")=1,1,0),0))</f>
        <v>0</v>
      </c>
      <c r="G672" s="0" t="n">
        <f aca="false">IF(OR(G$3="",Consolidado!$D672=""),0,IF(ISNUMBER(SEARCH(G$3,Consolidado!$D672)),IF(COUNTIFS(Consolidado!$AC$5:AC672,Consolidado!$AC672,Consolidado!$D$5:D672,"*"&amp;G$3&amp;"*")=1,1,0),0))</f>
        <v>0</v>
      </c>
      <c r="H672" s="0" t="n">
        <f aca="false">IF(OR(H$3="",Consolidado!$D672=""),0,IF(ISNUMBER(SEARCH(H$3,Consolidado!$D672)),IF(COUNTIFS(Consolidado!$AC$5:AC672,Consolidado!$AC672,Consolidado!$D$5:D672,"*"&amp;H$3&amp;"*")=1,1,0),0))</f>
        <v>0</v>
      </c>
      <c r="I672" s="0" t="n">
        <f aca="false">IF(OR(I$3="",Consolidado!$D672=""),0,IF(ISNUMBER(SEARCH(I$3,Consolidado!$D672)),IF(COUNTIFS(Consolidado!$AC$5:AC672,Consolidado!$AC672,Consolidado!$D$5:D672,"*"&amp;I$3&amp;"*")=1,1,0),0))</f>
        <v>0</v>
      </c>
      <c r="J672" s="0" t="n">
        <f aca="false">IF(OR(J$3="",Consolidado!$D672=""),0,IF(ISNUMBER(SEARCH(J$3,Consolidado!$D672)),IF(COUNTIFS(Consolidado!$AC$5:AC672,Consolidado!$AC672,Consolidado!$D$5:D672,"*"&amp;J$3&amp;"*")=1,1,0),0))</f>
        <v>0</v>
      </c>
      <c r="K672" s="0" t="n">
        <f aca="false">IF(OR(K$3="",Consolidado!$D672=""),0,IF(ISNUMBER(SEARCH(K$3,Consolidado!$D672)),IF(COUNTIFS(Consolidado!$AC$5:AC672,Consolidado!$AC672,Consolidado!$D$5:D672,"*"&amp;K$3&amp;"*")=1,1,0),0))</f>
        <v>0</v>
      </c>
      <c r="L672" s="0" t="n">
        <f aca="false">IF(OR(L$3="",Consolidado!$D672=""),0,IF(ISNUMBER(SEARCH(L$3,Consolidado!$D672)),IF(COUNTIFS(Consolidado!$AC$5:AC672,Consolidado!$AC672,Consolidado!$D$5:D672,"*"&amp;L$3&amp;"*")=1,1,0),0))</f>
        <v>0</v>
      </c>
      <c r="M672" s="0" t="n">
        <f aca="false">IF(OR(M$3="",Consolidado!$D672=""),0,IF(ISNUMBER(SEARCH(M$3,Consolidado!$D672)),IF(COUNTIFS(Consolidado!$AC$5:AC672,Consolidado!$AC672,Consolidado!$D$5:D672,"*"&amp;M$3&amp;"*")=1,1,0),0))</f>
        <v>0</v>
      </c>
      <c r="N672" s="0" t="n">
        <f aca="false">IF(OR(N$3="",Consolidado!$D672=""),0,IF(ISNUMBER(SEARCH(N$3,Consolidado!$D672)),IF(COUNTIFS(Consolidado!$AC$5:AC672,Consolidado!$AC672,Consolidado!$D$5:D672,"*"&amp;N$3&amp;"*")=1,1,0),0))</f>
        <v>0</v>
      </c>
      <c r="O672" s="0" t="n">
        <f aca="false">IF(OR(O$3="",Consolidado!$D672=""),0,IF(ISNUMBER(SEARCH(O$3,Consolidado!$D672)),IF(COUNTIFS(Consolidado!$AC$5:AC672,Consolidado!$AC672,Consolidado!$D$5:D672,"*"&amp;O$3&amp;"*")=1,1,0),0))</f>
        <v>0</v>
      </c>
      <c r="P672" s="0" t="n">
        <f aca="false">IF(OR(P$3="",Consolidado!$D672=""),0,IF(ISNUMBER(SEARCH(P$3,Consolidado!$D672)),IF(COUNTIFS(Consolidado!$AC$5:AC672,Consolidado!$AC672,Consolidado!$D$5:D672,"*"&amp;P$3&amp;"*")=1,1,0),0))</f>
        <v>0</v>
      </c>
      <c r="Q672" s="0" t="n">
        <f aca="false">IF(OR(Q$3="",Consolidado!$D672=""),0,IF(ISNUMBER(SEARCH(Q$3,Consolidado!$D672)),IF(COUNTIFS(Consolidado!$AC$5:AC672,Consolidado!$AC672,Consolidado!$D$5:D672,"*"&amp;Q$3&amp;"*")=1,1,0),0))</f>
        <v>0</v>
      </c>
      <c r="R672" s="0" t="n">
        <f aca="false">IF(OR(R$3="",Consolidado!$D672=""),0,IF(ISNUMBER(SEARCH(R$3,Consolidado!$D672)),IF(COUNTIFS(Consolidado!$AC$5:AC672,Consolidado!$AC672,Consolidado!$D$5:D672,"*"&amp;R$3&amp;"*")=1,1,0),0))</f>
        <v>0</v>
      </c>
      <c r="S672" s="0" t="n">
        <f aca="false">IF(OR(S$3="",Consolidado!$D672=""),0,IF(ISNUMBER(SEARCH(S$3,Consolidado!$D672)),IF(COUNTIFS(Consolidado!$AC$5:AC672,Consolidado!$AC672,Consolidado!$D$5:D672,"*"&amp;S$3&amp;"*")=1,1,0),0))</f>
        <v>0</v>
      </c>
      <c r="T672" s="0" t="n">
        <f aca="false">IF(OR(T$3="",Consolidado!$D672=""),0,IF(ISNUMBER(SEARCH(T$3,Consolidado!$D672)),IF(COUNTIFS(Consolidado!$AC$5:AC672,Consolidado!$AC672,Consolidado!$D$5:D672,"*"&amp;T$3&amp;"*")=1,1,0),0))</f>
        <v>0</v>
      </c>
      <c r="U672" s="0" t="n">
        <f aca="false">IF(OR(U$3="",Consolidado!$D672=""),0,IF(ISNUMBER(SEARCH(U$3,Consolidado!$D672)),IF(COUNTIFS(Consolidado!$AC$5:AC672,Consolidado!$AC672,Consolidado!$D$5:D672,"*"&amp;U$3&amp;"*")=1,1,0),0))</f>
        <v>0</v>
      </c>
      <c r="V672" s="0" t="n">
        <f aca="false">IF(OR(V$3="",Consolidado!$D672=""),0,IF(ISNUMBER(SEARCH(V$3,Consolidado!$D672)),IF(COUNTIFS(Consolidado!$AC$5:AC672,Consolidado!$AC672,Consolidado!$D$5:D672,"*"&amp;V$3&amp;"*")=1,1,0),0))</f>
        <v>0</v>
      </c>
      <c r="W672" s="0" t="n">
        <f aca="false">IF(OR(W$3="",Consolidado!$D672=""),0,IF(ISNUMBER(SEARCH(W$3,Consolidado!$D672)),IF(COUNTIFS(Consolidado!$AC$5:AC672,Consolidado!$AC672,Consolidado!$D$5:D672,"*"&amp;W$3&amp;"*")=1,1,0),0))</f>
        <v>0</v>
      </c>
      <c r="X672" s="0" t="n">
        <f aca="false">IF(OR(X$3="",Consolidado!$D672=""),0,IF(ISNUMBER(SEARCH(X$3,Consolidado!$D672)),IF(COUNTIFS(Consolidado!$AC$5:AC672,Consolidado!$AC672,Consolidado!$D$5:D672,"*"&amp;X$3&amp;"*")=1,1,0),0))</f>
        <v>0</v>
      </c>
      <c r="Y672" s="0" t="n">
        <f aca="false">IF(OR(Y$3="",Consolidado!$D672=""),0,IF(ISNUMBER(SEARCH(Y$3,Consolidado!$D672)),IF(COUNTIFS(Consolidado!$AC$5:AC672,Consolidado!$AC672,Consolidado!$D$5:D672,"*"&amp;Y$3&amp;"*")=1,1,0),0))</f>
        <v>0</v>
      </c>
      <c r="Z672" s="0" t="n">
        <f aca="false">IF(OR(Z$3="",Consolidado!$D672=""),0,IF(ISNUMBER(SEARCH(Z$3,Consolidado!$D672)),IF(COUNTIFS(Consolidado!$AC$5:AC672,Consolidado!$AC672,Consolidado!$D$5:D672,"*"&amp;Z$3&amp;"*")=1,1,0),0))</f>
        <v>0</v>
      </c>
      <c r="AA672" s="0" t="n">
        <f aca="false">IF(OR(AA$3="",Consolidado!$D672=""),0,IF(ISNUMBER(SEARCH(AA$3,Consolidado!$D672)),IF(COUNTIFS(Consolidado!$AC$5:AC672,Consolidado!$AC672,Consolidado!$D$5:D672,"*"&amp;AA$3&amp;"*")=1,1,0),0))</f>
        <v>0</v>
      </c>
      <c r="AB672" s="0" t="n">
        <f aca="false">IF(OR(AB$3="",Consolidado!$D672=""),0,IF(ISNUMBER(SEARCH(AB$3,Consolidado!$D672)),IF(COUNTIFS(Consolidado!$AC$5:AC672,Consolidado!$AC672,Consolidado!$D$5:D672,"*"&amp;AB$3&amp;"*")=1,1,0),0))</f>
        <v>0</v>
      </c>
      <c r="AC672" s="0" t="n">
        <f aca="false">IF(OR(AC$3="",Consolidado!$D672=""),0,IF(ISNUMBER(SEARCH(AC$3,Consolidado!$D672)),IF(COUNTIFS(Consolidado!$AC$5:AC672,Consolidado!$AC672,Consolidado!$D$5:D672,"*"&amp;AC$3&amp;"*")=1,1,0),0))</f>
        <v>0</v>
      </c>
      <c r="AD672" s="0" t="n">
        <f aca="false">IF(OR(AD$3="",Consolidado!$D672=""),0,IF(ISNUMBER(SEARCH(AD$3,Consolidado!$D672)),IF(COUNTIFS(Consolidado!$AC$5:AC672,Consolidado!$AC672,Consolidado!$D$5:D672,"*"&amp;AD$3&amp;"*")=1,1,0),0))</f>
        <v>0</v>
      </c>
      <c r="AE672" s="0" t="n">
        <f aca="false">IF(OR(AE$3="",Consolidado!$D672=""),0,IF(ISNUMBER(SEARCH(AE$3,Consolidado!$D672)),IF(COUNTIFS(Consolidado!$AC$5:AC672,Consolidado!$AC672,Consolidado!$D$5:D672,"*"&amp;AE$3&amp;"*")=1,1,0),0))</f>
        <v>0</v>
      </c>
      <c r="AF672" s="0" t="n">
        <f aca="false">IF(OR(AF$3="",Consolidado!$D672=""),0,IF(ISNUMBER(SEARCH(AF$3,Consolidado!$D672)),IF(COUNTIFS(Consolidado!$AC$5:AC672,Consolidado!$AC672,Consolidado!$D$5:D672,"*"&amp;AF$3&amp;"*")=1,1,0),0))</f>
        <v>0</v>
      </c>
      <c r="AG672" s="0" t="n">
        <f aca="false">IF(OR(AG$3="",Consolidado!$D672=""),0,IF(ISNUMBER(SEARCH(AG$3,Consolidado!$D672)),IF(COUNTIFS(Consolidado!$AC$5:AC672,Consolidado!$AC672,Consolidado!$D$5:D672,"*"&amp;AG$3&amp;"*")=1,1,0),0))</f>
        <v>0</v>
      </c>
      <c r="AH672" s="0" t="n">
        <f aca="false">IF(OR(AH$3="",Consolidado!$D672=""),0,IF(ISNUMBER(SEARCH(AH$3,Consolidado!$D672)),IF(COUNTIFS(Consolidado!$AC$5:AC672,Consolidado!$AC672,Consolidado!$D$5:D672,"*"&amp;AH$3&amp;"*")=1,1,0),0))</f>
        <v>0</v>
      </c>
      <c r="AI672" s="0" t="n">
        <f aca="false">IF(OR(AI$3="",Consolidado!$D672=""),0,IF(ISNUMBER(SEARCH(AI$3,Consolidado!$D672)),IF(COUNTIFS(Consolidado!$AC$5:AC672,Consolidado!$AC672,Consolidado!$D$5:D672,"*"&amp;AI$3&amp;"*")=1,1,0),0))</f>
        <v>0</v>
      </c>
      <c r="AJ672" s="0" t="n">
        <f aca="false">IF(OR(AJ$3="",Consolidado!$D672=""),0,IF(ISNUMBER(SEARCH(AJ$3,Consolidado!$D672)),IF(COUNTIFS(Consolidado!$AC$5:AC672,Consolidado!$AC672,Consolidado!$D$5:D672,"*"&amp;AJ$3&amp;"*")=1,1,0),0))</f>
        <v>0</v>
      </c>
      <c r="AK672" s="0" t="n">
        <f aca="false">IF(OR(AK$3="",Consolidado!$D672=""),0,IF(ISNUMBER(SEARCH(AK$3,Consolidado!$D672)),IF(COUNTIFS(Consolidado!$AC$5:AC672,Consolidado!$AC672,Consolidado!$D$5:D672,"*"&amp;AK$3&amp;"*")=1,1,0),0))</f>
        <v>0</v>
      </c>
      <c r="AL672" s="0" t="n">
        <f aca="false">IF(OR(AL$3="",Consolidado!$D672=""),0,IF(ISNUMBER(SEARCH(AL$3,Consolidado!$D672)),IF(COUNTIFS(Consolidado!$AC$5:AC672,Consolidado!$AC672,Consolidado!$D$5:D672,"*"&amp;AL$3&amp;"*")=1,1,0),0))</f>
        <v>0</v>
      </c>
      <c r="AM672" s="0" t="n">
        <f aca="false">IF(OR(AM$3="",Consolidado!$D672=""),0,IF(ISNUMBER(SEARCH(AM$3,Consolidado!$D672)),IF(COUNTIFS(Consolidado!$AC$5:AC672,Consolidado!$AC672,Consolidado!$D$5:D672,"*"&amp;AM$3&amp;"*")=1,1,0),0))</f>
        <v>0</v>
      </c>
      <c r="AN672" s="0" t="n">
        <f aca="false">IF(OR(AN$3="",Consolidado!$D672=""),0,IF(ISNUMBER(SEARCH(AN$3,Consolidado!$D672)),IF(COUNTIFS(Consolidado!$AC$5:AC672,Consolidado!$AC672,Consolidado!$D$5:D672,"*"&amp;AN$3&amp;"*")=1,1,0),0))</f>
        <v>0</v>
      </c>
      <c r="AO672" s="0" t="n">
        <f aca="false">IF(OR(AO$3="",Consolidado!$D672=""),0,IF(ISNUMBER(SEARCH(AO$3,Consolidado!$D672)),IF(COUNTIFS(Consolidado!$AC$5:AC672,Consolidado!$AC672,Consolidado!$D$5:D672,"*"&amp;AO$3&amp;"*")=1,1,0),0))</f>
        <v>0</v>
      </c>
    </row>
    <row r="673" customFormat="false" ht="15" hidden="false" customHeight="false" outlineLevel="0" collapsed="false">
      <c r="B673" s="0" t="n">
        <f aca="false">IF(OR(B$3="",Consolidado!$D673=""),0,IF(ISNUMBER(SEARCH(B$3,Consolidado!$D673)),IF(COUNTIFS(Consolidado!$AC$5:AC673,Consolidado!$AC673,Consolidado!$D$5:D673,"*"&amp;B$3&amp;"*")=1,1,0),0))</f>
        <v>0</v>
      </c>
      <c r="C673" s="0" t="n">
        <f aca="false">IF(OR(C$3="",Consolidado!$D673=""),0,IF(ISNUMBER(SEARCH(C$3,Consolidado!$D673)),IF(COUNTIFS(Consolidado!$AC$5:AC673,Consolidado!$AC673,Consolidado!$D$5:D673,"*"&amp;C$3&amp;"*")=1,1,0),0))</f>
        <v>0</v>
      </c>
      <c r="D673" s="0" t="n">
        <f aca="false">IF(OR(D$3="",Consolidado!$D673=""),0,IF(ISNUMBER(SEARCH(D$3,Consolidado!$D673)),IF(COUNTIFS(Consolidado!$AC$5:AC673,Consolidado!$AC673,Consolidado!$D$5:D673,"*"&amp;D$3&amp;"*")=1,1,0),0))</f>
        <v>0</v>
      </c>
      <c r="E673" s="0" t="n">
        <f aca="false">IF(OR(E$3="",Consolidado!$D673=""),0,IF(ISNUMBER(SEARCH(E$3,Consolidado!$D673)),IF(COUNTIFS(Consolidado!$AC$5:AC673,Consolidado!$AC673,Consolidado!$D$5:D673,"*"&amp;E$3&amp;"*")=1,1,0),0))</f>
        <v>0</v>
      </c>
      <c r="F673" s="0" t="n">
        <f aca="false">IF(OR(F$3="",Consolidado!$D673=""),0,IF(ISNUMBER(SEARCH(F$3,Consolidado!$D673)),IF(COUNTIFS(Consolidado!$AC$5:AC673,Consolidado!$AC673,Consolidado!$D$5:D673,"*"&amp;F$3&amp;"*")=1,1,0),0))</f>
        <v>0</v>
      </c>
      <c r="G673" s="0" t="n">
        <f aca="false">IF(OR(G$3="",Consolidado!$D673=""),0,IF(ISNUMBER(SEARCH(G$3,Consolidado!$D673)),IF(COUNTIFS(Consolidado!$AC$5:AC673,Consolidado!$AC673,Consolidado!$D$5:D673,"*"&amp;G$3&amp;"*")=1,1,0),0))</f>
        <v>0</v>
      </c>
      <c r="H673" s="0" t="n">
        <f aca="false">IF(OR(H$3="",Consolidado!$D673=""),0,IF(ISNUMBER(SEARCH(H$3,Consolidado!$D673)),IF(COUNTIFS(Consolidado!$AC$5:AC673,Consolidado!$AC673,Consolidado!$D$5:D673,"*"&amp;H$3&amp;"*")=1,1,0),0))</f>
        <v>0</v>
      </c>
      <c r="I673" s="0" t="n">
        <f aca="false">IF(OR(I$3="",Consolidado!$D673=""),0,IF(ISNUMBER(SEARCH(I$3,Consolidado!$D673)),IF(COUNTIFS(Consolidado!$AC$5:AC673,Consolidado!$AC673,Consolidado!$D$5:D673,"*"&amp;I$3&amp;"*")=1,1,0),0))</f>
        <v>0</v>
      </c>
      <c r="J673" s="0" t="n">
        <f aca="false">IF(OR(J$3="",Consolidado!$D673=""),0,IF(ISNUMBER(SEARCH(J$3,Consolidado!$D673)),IF(COUNTIFS(Consolidado!$AC$5:AC673,Consolidado!$AC673,Consolidado!$D$5:D673,"*"&amp;J$3&amp;"*")=1,1,0),0))</f>
        <v>0</v>
      </c>
      <c r="K673" s="0" t="n">
        <f aca="false">IF(OR(K$3="",Consolidado!$D673=""),0,IF(ISNUMBER(SEARCH(K$3,Consolidado!$D673)),IF(COUNTIFS(Consolidado!$AC$5:AC673,Consolidado!$AC673,Consolidado!$D$5:D673,"*"&amp;K$3&amp;"*")=1,1,0),0))</f>
        <v>0</v>
      </c>
      <c r="L673" s="0" t="n">
        <f aca="false">IF(OR(L$3="",Consolidado!$D673=""),0,IF(ISNUMBER(SEARCH(L$3,Consolidado!$D673)),IF(COUNTIFS(Consolidado!$AC$5:AC673,Consolidado!$AC673,Consolidado!$D$5:D673,"*"&amp;L$3&amp;"*")=1,1,0),0))</f>
        <v>0</v>
      </c>
      <c r="M673" s="0" t="n">
        <f aca="false">IF(OR(M$3="",Consolidado!$D673=""),0,IF(ISNUMBER(SEARCH(M$3,Consolidado!$D673)),IF(COUNTIFS(Consolidado!$AC$5:AC673,Consolidado!$AC673,Consolidado!$D$5:D673,"*"&amp;M$3&amp;"*")=1,1,0),0))</f>
        <v>0</v>
      </c>
      <c r="N673" s="0" t="n">
        <f aca="false">IF(OR(N$3="",Consolidado!$D673=""),0,IF(ISNUMBER(SEARCH(N$3,Consolidado!$D673)),IF(COUNTIFS(Consolidado!$AC$5:AC673,Consolidado!$AC673,Consolidado!$D$5:D673,"*"&amp;N$3&amp;"*")=1,1,0),0))</f>
        <v>0</v>
      </c>
      <c r="O673" s="0" t="n">
        <f aca="false">IF(OR(O$3="",Consolidado!$D673=""),0,IF(ISNUMBER(SEARCH(O$3,Consolidado!$D673)),IF(COUNTIFS(Consolidado!$AC$5:AC673,Consolidado!$AC673,Consolidado!$D$5:D673,"*"&amp;O$3&amp;"*")=1,1,0),0))</f>
        <v>0</v>
      </c>
      <c r="P673" s="0" t="n">
        <f aca="false">IF(OR(P$3="",Consolidado!$D673=""),0,IF(ISNUMBER(SEARCH(P$3,Consolidado!$D673)),IF(COUNTIFS(Consolidado!$AC$5:AC673,Consolidado!$AC673,Consolidado!$D$5:D673,"*"&amp;P$3&amp;"*")=1,1,0),0))</f>
        <v>0</v>
      </c>
      <c r="Q673" s="0" t="n">
        <f aca="false">IF(OR(Q$3="",Consolidado!$D673=""),0,IF(ISNUMBER(SEARCH(Q$3,Consolidado!$D673)),IF(COUNTIFS(Consolidado!$AC$5:AC673,Consolidado!$AC673,Consolidado!$D$5:D673,"*"&amp;Q$3&amp;"*")=1,1,0),0))</f>
        <v>0</v>
      </c>
      <c r="R673" s="0" t="n">
        <f aca="false">IF(OR(R$3="",Consolidado!$D673=""),0,IF(ISNUMBER(SEARCH(R$3,Consolidado!$D673)),IF(COUNTIFS(Consolidado!$AC$5:AC673,Consolidado!$AC673,Consolidado!$D$5:D673,"*"&amp;R$3&amp;"*")=1,1,0),0))</f>
        <v>0</v>
      </c>
      <c r="S673" s="0" t="n">
        <f aca="false">IF(OR(S$3="",Consolidado!$D673=""),0,IF(ISNUMBER(SEARCH(S$3,Consolidado!$D673)),IF(COUNTIFS(Consolidado!$AC$5:AC673,Consolidado!$AC673,Consolidado!$D$5:D673,"*"&amp;S$3&amp;"*")=1,1,0),0))</f>
        <v>0</v>
      </c>
      <c r="T673" s="0" t="n">
        <f aca="false">IF(OR(T$3="",Consolidado!$D673=""),0,IF(ISNUMBER(SEARCH(T$3,Consolidado!$D673)),IF(COUNTIFS(Consolidado!$AC$5:AC673,Consolidado!$AC673,Consolidado!$D$5:D673,"*"&amp;T$3&amp;"*")=1,1,0),0))</f>
        <v>0</v>
      </c>
      <c r="U673" s="0" t="n">
        <f aca="false">IF(OR(U$3="",Consolidado!$D673=""),0,IF(ISNUMBER(SEARCH(U$3,Consolidado!$D673)),IF(COUNTIFS(Consolidado!$AC$5:AC673,Consolidado!$AC673,Consolidado!$D$5:D673,"*"&amp;U$3&amp;"*")=1,1,0),0))</f>
        <v>0</v>
      </c>
      <c r="V673" s="0" t="n">
        <f aca="false">IF(OR(V$3="",Consolidado!$D673=""),0,IF(ISNUMBER(SEARCH(V$3,Consolidado!$D673)),IF(COUNTIFS(Consolidado!$AC$5:AC673,Consolidado!$AC673,Consolidado!$D$5:D673,"*"&amp;V$3&amp;"*")=1,1,0),0))</f>
        <v>0</v>
      </c>
      <c r="W673" s="0" t="n">
        <f aca="false">IF(OR(W$3="",Consolidado!$D673=""),0,IF(ISNUMBER(SEARCH(W$3,Consolidado!$D673)),IF(COUNTIFS(Consolidado!$AC$5:AC673,Consolidado!$AC673,Consolidado!$D$5:D673,"*"&amp;W$3&amp;"*")=1,1,0),0))</f>
        <v>0</v>
      </c>
      <c r="X673" s="0" t="n">
        <f aca="false">IF(OR(X$3="",Consolidado!$D673=""),0,IF(ISNUMBER(SEARCH(X$3,Consolidado!$D673)),IF(COUNTIFS(Consolidado!$AC$5:AC673,Consolidado!$AC673,Consolidado!$D$5:D673,"*"&amp;X$3&amp;"*")=1,1,0),0))</f>
        <v>0</v>
      </c>
      <c r="Y673" s="0" t="n">
        <f aca="false">IF(OR(Y$3="",Consolidado!$D673=""),0,IF(ISNUMBER(SEARCH(Y$3,Consolidado!$D673)),IF(COUNTIFS(Consolidado!$AC$5:AC673,Consolidado!$AC673,Consolidado!$D$5:D673,"*"&amp;Y$3&amp;"*")=1,1,0),0))</f>
        <v>0</v>
      </c>
      <c r="Z673" s="0" t="n">
        <f aca="false">IF(OR(Z$3="",Consolidado!$D673=""),0,IF(ISNUMBER(SEARCH(Z$3,Consolidado!$D673)),IF(COUNTIFS(Consolidado!$AC$5:AC673,Consolidado!$AC673,Consolidado!$D$5:D673,"*"&amp;Z$3&amp;"*")=1,1,0),0))</f>
        <v>0</v>
      </c>
      <c r="AA673" s="0" t="n">
        <f aca="false">IF(OR(AA$3="",Consolidado!$D673=""),0,IF(ISNUMBER(SEARCH(AA$3,Consolidado!$D673)),IF(COUNTIFS(Consolidado!$AC$5:AC673,Consolidado!$AC673,Consolidado!$D$5:D673,"*"&amp;AA$3&amp;"*")=1,1,0),0))</f>
        <v>0</v>
      </c>
      <c r="AB673" s="0" t="n">
        <f aca="false">IF(OR(AB$3="",Consolidado!$D673=""),0,IF(ISNUMBER(SEARCH(AB$3,Consolidado!$D673)),IF(COUNTIFS(Consolidado!$AC$5:AC673,Consolidado!$AC673,Consolidado!$D$5:D673,"*"&amp;AB$3&amp;"*")=1,1,0),0))</f>
        <v>0</v>
      </c>
      <c r="AC673" s="0" t="n">
        <f aca="false">IF(OR(AC$3="",Consolidado!$D673=""),0,IF(ISNUMBER(SEARCH(AC$3,Consolidado!$D673)),IF(COUNTIFS(Consolidado!$AC$5:AC673,Consolidado!$AC673,Consolidado!$D$5:D673,"*"&amp;AC$3&amp;"*")=1,1,0),0))</f>
        <v>0</v>
      </c>
      <c r="AD673" s="0" t="n">
        <f aca="false">IF(OR(AD$3="",Consolidado!$D673=""),0,IF(ISNUMBER(SEARCH(AD$3,Consolidado!$D673)),IF(COUNTIFS(Consolidado!$AC$5:AC673,Consolidado!$AC673,Consolidado!$D$5:D673,"*"&amp;AD$3&amp;"*")=1,1,0),0))</f>
        <v>0</v>
      </c>
      <c r="AE673" s="0" t="n">
        <f aca="false">IF(OR(AE$3="",Consolidado!$D673=""),0,IF(ISNUMBER(SEARCH(AE$3,Consolidado!$D673)),IF(COUNTIFS(Consolidado!$AC$5:AC673,Consolidado!$AC673,Consolidado!$D$5:D673,"*"&amp;AE$3&amp;"*")=1,1,0),0))</f>
        <v>0</v>
      </c>
      <c r="AF673" s="0" t="n">
        <f aca="false">IF(OR(AF$3="",Consolidado!$D673=""),0,IF(ISNUMBER(SEARCH(AF$3,Consolidado!$D673)),IF(COUNTIFS(Consolidado!$AC$5:AC673,Consolidado!$AC673,Consolidado!$D$5:D673,"*"&amp;AF$3&amp;"*")=1,1,0),0))</f>
        <v>0</v>
      </c>
      <c r="AG673" s="0" t="n">
        <f aca="false">IF(OR(AG$3="",Consolidado!$D673=""),0,IF(ISNUMBER(SEARCH(AG$3,Consolidado!$D673)),IF(COUNTIFS(Consolidado!$AC$5:AC673,Consolidado!$AC673,Consolidado!$D$5:D673,"*"&amp;AG$3&amp;"*")=1,1,0),0))</f>
        <v>0</v>
      </c>
      <c r="AH673" s="0" t="n">
        <f aca="false">IF(OR(AH$3="",Consolidado!$D673=""),0,IF(ISNUMBER(SEARCH(AH$3,Consolidado!$D673)),IF(COUNTIFS(Consolidado!$AC$5:AC673,Consolidado!$AC673,Consolidado!$D$5:D673,"*"&amp;AH$3&amp;"*")=1,1,0),0))</f>
        <v>0</v>
      </c>
      <c r="AI673" s="0" t="n">
        <f aca="false">IF(OR(AI$3="",Consolidado!$D673=""),0,IF(ISNUMBER(SEARCH(AI$3,Consolidado!$D673)),IF(COUNTIFS(Consolidado!$AC$5:AC673,Consolidado!$AC673,Consolidado!$D$5:D673,"*"&amp;AI$3&amp;"*")=1,1,0),0))</f>
        <v>0</v>
      </c>
      <c r="AJ673" s="0" t="n">
        <f aca="false">IF(OR(AJ$3="",Consolidado!$D673=""),0,IF(ISNUMBER(SEARCH(AJ$3,Consolidado!$D673)),IF(COUNTIFS(Consolidado!$AC$5:AC673,Consolidado!$AC673,Consolidado!$D$5:D673,"*"&amp;AJ$3&amp;"*")=1,1,0),0))</f>
        <v>0</v>
      </c>
      <c r="AK673" s="0" t="n">
        <f aca="false">IF(OR(AK$3="",Consolidado!$D673=""),0,IF(ISNUMBER(SEARCH(AK$3,Consolidado!$D673)),IF(COUNTIFS(Consolidado!$AC$5:AC673,Consolidado!$AC673,Consolidado!$D$5:D673,"*"&amp;AK$3&amp;"*")=1,1,0),0))</f>
        <v>0</v>
      </c>
      <c r="AL673" s="0" t="n">
        <f aca="false">IF(OR(AL$3="",Consolidado!$D673=""),0,IF(ISNUMBER(SEARCH(AL$3,Consolidado!$D673)),IF(COUNTIFS(Consolidado!$AC$5:AC673,Consolidado!$AC673,Consolidado!$D$5:D673,"*"&amp;AL$3&amp;"*")=1,1,0),0))</f>
        <v>0</v>
      </c>
      <c r="AM673" s="0" t="n">
        <f aca="false">IF(OR(AM$3="",Consolidado!$D673=""),0,IF(ISNUMBER(SEARCH(AM$3,Consolidado!$D673)),IF(COUNTIFS(Consolidado!$AC$5:AC673,Consolidado!$AC673,Consolidado!$D$5:D673,"*"&amp;AM$3&amp;"*")=1,1,0),0))</f>
        <v>0</v>
      </c>
      <c r="AN673" s="0" t="n">
        <f aca="false">IF(OR(AN$3="",Consolidado!$D673=""),0,IF(ISNUMBER(SEARCH(AN$3,Consolidado!$D673)),IF(COUNTIFS(Consolidado!$AC$5:AC673,Consolidado!$AC673,Consolidado!$D$5:D673,"*"&amp;AN$3&amp;"*")=1,1,0),0))</f>
        <v>0</v>
      </c>
      <c r="AO673" s="0" t="n">
        <f aca="false">IF(OR(AO$3="",Consolidado!$D673=""),0,IF(ISNUMBER(SEARCH(AO$3,Consolidado!$D673)),IF(COUNTIFS(Consolidado!$AC$5:AC673,Consolidado!$AC673,Consolidado!$D$5:D673,"*"&amp;AO$3&amp;"*")=1,1,0),0))</f>
        <v>0</v>
      </c>
    </row>
    <row r="674" customFormat="false" ht="15" hidden="false" customHeight="false" outlineLevel="0" collapsed="false">
      <c r="B674" s="0" t="n">
        <f aca="false">IF(OR(B$3="",Consolidado!$D674=""),0,IF(ISNUMBER(SEARCH(B$3,Consolidado!$D674)),IF(COUNTIFS(Consolidado!$AC$5:AC674,Consolidado!$AC674,Consolidado!$D$5:D674,"*"&amp;B$3&amp;"*")=1,1,0),0))</f>
        <v>0</v>
      </c>
      <c r="C674" s="0" t="n">
        <f aca="false">IF(OR(C$3="",Consolidado!$D674=""),0,IF(ISNUMBER(SEARCH(C$3,Consolidado!$D674)),IF(COUNTIFS(Consolidado!$AC$5:AC674,Consolidado!$AC674,Consolidado!$D$5:D674,"*"&amp;C$3&amp;"*")=1,1,0),0))</f>
        <v>0</v>
      </c>
      <c r="D674" s="0" t="n">
        <f aca="false">IF(OR(D$3="",Consolidado!$D674=""),0,IF(ISNUMBER(SEARCH(D$3,Consolidado!$D674)),IF(COUNTIFS(Consolidado!$AC$5:AC674,Consolidado!$AC674,Consolidado!$D$5:D674,"*"&amp;D$3&amp;"*")=1,1,0),0))</f>
        <v>0</v>
      </c>
      <c r="E674" s="0" t="n">
        <f aca="false">IF(OR(E$3="",Consolidado!$D674=""),0,IF(ISNUMBER(SEARCH(E$3,Consolidado!$D674)),IF(COUNTIFS(Consolidado!$AC$5:AC674,Consolidado!$AC674,Consolidado!$D$5:D674,"*"&amp;E$3&amp;"*")=1,1,0),0))</f>
        <v>0</v>
      </c>
      <c r="F674" s="0" t="n">
        <f aca="false">IF(OR(F$3="",Consolidado!$D674=""),0,IF(ISNUMBER(SEARCH(F$3,Consolidado!$D674)),IF(COUNTIFS(Consolidado!$AC$5:AC674,Consolidado!$AC674,Consolidado!$D$5:D674,"*"&amp;F$3&amp;"*")=1,1,0),0))</f>
        <v>0</v>
      </c>
      <c r="G674" s="0" t="n">
        <f aca="false">IF(OR(G$3="",Consolidado!$D674=""),0,IF(ISNUMBER(SEARCH(G$3,Consolidado!$D674)),IF(COUNTIFS(Consolidado!$AC$5:AC674,Consolidado!$AC674,Consolidado!$D$5:D674,"*"&amp;G$3&amp;"*")=1,1,0),0))</f>
        <v>0</v>
      </c>
      <c r="H674" s="0" t="n">
        <f aca="false">IF(OR(H$3="",Consolidado!$D674=""),0,IF(ISNUMBER(SEARCH(H$3,Consolidado!$D674)),IF(COUNTIFS(Consolidado!$AC$5:AC674,Consolidado!$AC674,Consolidado!$D$5:D674,"*"&amp;H$3&amp;"*")=1,1,0),0))</f>
        <v>0</v>
      </c>
      <c r="I674" s="0" t="n">
        <f aca="false">IF(OR(I$3="",Consolidado!$D674=""),0,IF(ISNUMBER(SEARCH(I$3,Consolidado!$D674)),IF(COUNTIFS(Consolidado!$AC$5:AC674,Consolidado!$AC674,Consolidado!$D$5:D674,"*"&amp;I$3&amp;"*")=1,1,0),0))</f>
        <v>0</v>
      </c>
      <c r="J674" s="0" t="n">
        <f aca="false">IF(OR(J$3="",Consolidado!$D674=""),0,IF(ISNUMBER(SEARCH(J$3,Consolidado!$D674)),IF(COUNTIFS(Consolidado!$AC$5:AC674,Consolidado!$AC674,Consolidado!$D$5:D674,"*"&amp;J$3&amp;"*")=1,1,0),0))</f>
        <v>0</v>
      </c>
      <c r="K674" s="0" t="n">
        <f aca="false">IF(OR(K$3="",Consolidado!$D674=""),0,IF(ISNUMBER(SEARCH(K$3,Consolidado!$D674)),IF(COUNTIFS(Consolidado!$AC$5:AC674,Consolidado!$AC674,Consolidado!$D$5:D674,"*"&amp;K$3&amp;"*")=1,1,0),0))</f>
        <v>0</v>
      </c>
      <c r="L674" s="0" t="n">
        <f aca="false">IF(OR(L$3="",Consolidado!$D674=""),0,IF(ISNUMBER(SEARCH(L$3,Consolidado!$D674)),IF(COUNTIFS(Consolidado!$AC$5:AC674,Consolidado!$AC674,Consolidado!$D$5:D674,"*"&amp;L$3&amp;"*")=1,1,0),0))</f>
        <v>0</v>
      </c>
      <c r="M674" s="0" t="n">
        <f aca="false">IF(OR(M$3="",Consolidado!$D674=""),0,IF(ISNUMBER(SEARCH(M$3,Consolidado!$D674)),IF(COUNTIFS(Consolidado!$AC$5:AC674,Consolidado!$AC674,Consolidado!$D$5:D674,"*"&amp;M$3&amp;"*")=1,1,0),0))</f>
        <v>0</v>
      </c>
      <c r="N674" s="0" t="n">
        <f aca="false">IF(OR(N$3="",Consolidado!$D674=""),0,IF(ISNUMBER(SEARCH(N$3,Consolidado!$D674)),IF(COUNTIFS(Consolidado!$AC$5:AC674,Consolidado!$AC674,Consolidado!$D$5:D674,"*"&amp;N$3&amp;"*")=1,1,0),0))</f>
        <v>0</v>
      </c>
      <c r="O674" s="0" t="n">
        <f aca="false">IF(OR(O$3="",Consolidado!$D674=""),0,IF(ISNUMBER(SEARCH(O$3,Consolidado!$D674)),IF(COUNTIFS(Consolidado!$AC$5:AC674,Consolidado!$AC674,Consolidado!$D$5:D674,"*"&amp;O$3&amp;"*")=1,1,0),0))</f>
        <v>0</v>
      </c>
      <c r="P674" s="0" t="n">
        <f aca="false">IF(OR(P$3="",Consolidado!$D674=""),0,IF(ISNUMBER(SEARCH(P$3,Consolidado!$D674)),IF(COUNTIFS(Consolidado!$AC$5:AC674,Consolidado!$AC674,Consolidado!$D$5:D674,"*"&amp;P$3&amp;"*")=1,1,0),0))</f>
        <v>0</v>
      </c>
      <c r="Q674" s="0" t="n">
        <f aca="false">IF(OR(Q$3="",Consolidado!$D674=""),0,IF(ISNUMBER(SEARCH(Q$3,Consolidado!$D674)),IF(COUNTIFS(Consolidado!$AC$5:AC674,Consolidado!$AC674,Consolidado!$D$5:D674,"*"&amp;Q$3&amp;"*")=1,1,0),0))</f>
        <v>0</v>
      </c>
      <c r="R674" s="0" t="n">
        <f aca="false">IF(OR(R$3="",Consolidado!$D674=""),0,IF(ISNUMBER(SEARCH(R$3,Consolidado!$D674)),IF(COUNTIFS(Consolidado!$AC$5:AC674,Consolidado!$AC674,Consolidado!$D$5:D674,"*"&amp;R$3&amp;"*")=1,1,0),0))</f>
        <v>0</v>
      </c>
      <c r="S674" s="0" t="n">
        <f aca="false">IF(OR(S$3="",Consolidado!$D674=""),0,IF(ISNUMBER(SEARCH(S$3,Consolidado!$D674)),IF(COUNTIFS(Consolidado!$AC$5:AC674,Consolidado!$AC674,Consolidado!$D$5:D674,"*"&amp;S$3&amp;"*")=1,1,0),0))</f>
        <v>0</v>
      </c>
      <c r="T674" s="0" t="n">
        <f aca="false">IF(OR(T$3="",Consolidado!$D674=""),0,IF(ISNUMBER(SEARCH(T$3,Consolidado!$D674)),IF(COUNTIFS(Consolidado!$AC$5:AC674,Consolidado!$AC674,Consolidado!$D$5:D674,"*"&amp;T$3&amp;"*")=1,1,0),0))</f>
        <v>0</v>
      </c>
      <c r="U674" s="0" t="n">
        <f aca="false">IF(OR(U$3="",Consolidado!$D674=""),0,IF(ISNUMBER(SEARCH(U$3,Consolidado!$D674)),IF(COUNTIFS(Consolidado!$AC$5:AC674,Consolidado!$AC674,Consolidado!$D$5:D674,"*"&amp;U$3&amp;"*")=1,1,0),0))</f>
        <v>0</v>
      </c>
      <c r="V674" s="0" t="n">
        <f aca="false">IF(OR(V$3="",Consolidado!$D674=""),0,IF(ISNUMBER(SEARCH(V$3,Consolidado!$D674)),IF(COUNTIFS(Consolidado!$AC$5:AC674,Consolidado!$AC674,Consolidado!$D$5:D674,"*"&amp;V$3&amp;"*")=1,1,0),0))</f>
        <v>0</v>
      </c>
      <c r="W674" s="0" t="n">
        <f aca="false">IF(OR(W$3="",Consolidado!$D674=""),0,IF(ISNUMBER(SEARCH(W$3,Consolidado!$D674)),IF(COUNTIFS(Consolidado!$AC$5:AC674,Consolidado!$AC674,Consolidado!$D$5:D674,"*"&amp;W$3&amp;"*")=1,1,0),0))</f>
        <v>0</v>
      </c>
      <c r="X674" s="0" t="n">
        <f aca="false">IF(OR(X$3="",Consolidado!$D674=""),0,IF(ISNUMBER(SEARCH(X$3,Consolidado!$D674)),IF(COUNTIFS(Consolidado!$AC$5:AC674,Consolidado!$AC674,Consolidado!$D$5:D674,"*"&amp;X$3&amp;"*")=1,1,0),0))</f>
        <v>0</v>
      </c>
      <c r="Y674" s="0" t="n">
        <f aca="false">IF(OR(Y$3="",Consolidado!$D674=""),0,IF(ISNUMBER(SEARCH(Y$3,Consolidado!$D674)),IF(COUNTIFS(Consolidado!$AC$5:AC674,Consolidado!$AC674,Consolidado!$D$5:D674,"*"&amp;Y$3&amp;"*")=1,1,0),0))</f>
        <v>0</v>
      </c>
      <c r="Z674" s="0" t="n">
        <f aca="false">IF(OR(Z$3="",Consolidado!$D674=""),0,IF(ISNUMBER(SEARCH(Z$3,Consolidado!$D674)),IF(COUNTIFS(Consolidado!$AC$5:AC674,Consolidado!$AC674,Consolidado!$D$5:D674,"*"&amp;Z$3&amp;"*")=1,1,0),0))</f>
        <v>0</v>
      </c>
      <c r="AA674" s="0" t="n">
        <f aca="false">IF(OR(AA$3="",Consolidado!$D674=""),0,IF(ISNUMBER(SEARCH(AA$3,Consolidado!$D674)),IF(COUNTIFS(Consolidado!$AC$5:AC674,Consolidado!$AC674,Consolidado!$D$5:D674,"*"&amp;AA$3&amp;"*")=1,1,0),0))</f>
        <v>0</v>
      </c>
      <c r="AB674" s="0" t="n">
        <f aca="false">IF(OR(AB$3="",Consolidado!$D674=""),0,IF(ISNUMBER(SEARCH(AB$3,Consolidado!$D674)),IF(COUNTIFS(Consolidado!$AC$5:AC674,Consolidado!$AC674,Consolidado!$D$5:D674,"*"&amp;AB$3&amp;"*")=1,1,0),0))</f>
        <v>0</v>
      </c>
      <c r="AC674" s="0" t="n">
        <f aca="false">IF(OR(AC$3="",Consolidado!$D674=""),0,IF(ISNUMBER(SEARCH(AC$3,Consolidado!$D674)),IF(COUNTIFS(Consolidado!$AC$5:AC674,Consolidado!$AC674,Consolidado!$D$5:D674,"*"&amp;AC$3&amp;"*")=1,1,0),0))</f>
        <v>0</v>
      </c>
      <c r="AD674" s="0" t="n">
        <f aca="false">IF(OR(AD$3="",Consolidado!$D674=""),0,IF(ISNUMBER(SEARCH(AD$3,Consolidado!$D674)),IF(COUNTIFS(Consolidado!$AC$5:AC674,Consolidado!$AC674,Consolidado!$D$5:D674,"*"&amp;AD$3&amp;"*")=1,1,0),0))</f>
        <v>0</v>
      </c>
      <c r="AE674" s="0" t="n">
        <f aca="false">IF(OR(AE$3="",Consolidado!$D674=""),0,IF(ISNUMBER(SEARCH(AE$3,Consolidado!$D674)),IF(COUNTIFS(Consolidado!$AC$5:AC674,Consolidado!$AC674,Consolidado!$D$5:D674,"*"&amp;AE$3&amp;"*")=1,1,0),0))</f>
        <v>0</v>
      </c>
      <c r="AF674" s="0" t="n">
        <f aca="false">IF(OR(AF$3="",Consolidado!$D674=""),0,IF(ISNUMBER(SEARCH(AF$3,Consolidado!$D674)),IF(COUNTIFS(Consolidado!$AC$5:AC674,Consolidado!$AC674,Consolidado!$D$5:D674,"*"&amp;AF$3&amp;"*")=1,1,0),0))</f>
        <v>0</v>
      </c>
      <c r="AG674" s="0" t="n">
        <f aca="false">IF(OR(AG$3="",Consolidado!$D674=""),0,IF(ISNUMBER(SEARCH(AG$3,Consolidado!$D674)),IF(COUNTIFS(Consolidado!$AC$5:AC674,Consolidado!$AC674,Consolidado!$D$5:D674,"*"&amp;AG$3&amp;"*")=1,1,0),0))</f>
        <v>0</v>
      </c>
      <c r="AH674" s="0" t="n">
        <f aca="false">IF(OR(AH$3="",Consolidado!$D674=""),0,IF(ISNUMBER(SEARCH(AH$3,Consolidado!$D674)),IF(COUNTIFS(Consolidado!$AC$5:AC674,Consolidado!$AC674,Consolidado!$D$5:D674,"*"&amp;AH$3&amp;"*")=1,1,0),0))</f>
        <v>0</v>
      </c>
      <c r="AI674" s="0" t="n">
        <f aca="false">IF(OR(AI$3="",Consolidado!$D674=""),0,IF(ISNUMBER(SEARCH(AI$3,Consolidado!$D674)),IF(COUNTIFS(Consolidado!$AC$5:AC674,Consolidado!$AC674,Consolidado!$D$5:D674,"*"&amp;AI$3&amp;"*")=1,1,0),0))</f>
        <v>0</v>
      </c>
      <c r="AJ674" s="0" t="n">
        <f aca="false">IF(OR(AJ$3="",Consolidado!$D674=""),0,IF(ISNUMBER(SEARCH(AJ$3,Consolidado!$D674)),IF(COUNTIFS(Consolidado!$AC$5:AC674,Consolidado!$AC674,Consolidado!$D$5:D674,"*"&amp;AJ$3&amp;"*")=1,1,0),0))</f>
        <v>0</v>
      </c>
      <c r="AK674" s="0" t="n">
        <f aca="false">IF(OR(AK$3="",Consolidado!$D674=""),0,IF(ISNUMBER(SEARCH(AK$3,Consolidado!$D674)),IF(COUNTIFS(Consolidado!$AC$5:AC674,Consolidado!$AC674,Consolidado!$D$5:D674,"*"&amp;AK$3&amp;"*")=1,1,0),0))</f>
        <v>0</v>
      </c>
      <c r="AL674" s="0" t="n">
        <f aca="false">IF(OR(AL$3="",Consolidado!$D674=""),0,IF(ISNUMBER(SEARCH(AL$3,Consolidado!$D674)),IF(COUNTIFS(Consolidado!$AC$5:AC674,Consolidado!$AC674,Consolidado!$D$5:D674,"*"&amp;AL$3&amp;"*")=1,1,0),0))</f>
        <v>0</v>
      </c>
      <c r="AM674" s="0" t="n">
        <f aca="false">IF(OR(AM$3="",Consolidado!$D674=""),0,IF(ISNUMBER(SEARCH(AM$3,Consolidado!$D674)),IF(COUNTIFS(Consolidado!$AC$5:AC674,Consolidado!$AC674,Consolidado!$D$5:D674,"*"&amp;AM$3&amp;"*")=1,1,0),0))</f>
        <v>0</v>
      </c>
      <c r="AN674" s="0" t="n">
        <f aca="false">IF(OR(AN$3="",Consolidado!$D674=""),0,IF(ISNUMBER(SEARCH(AN$3,Consolidado!$D674)),IF(COUNTIFS(Consolidado!$AC$5:AC674,Consolidado!$AC674,Consolidado!$D$5:D674,"*"&amp;AN$3&amp;"*")=1,1,0),0))</f>
        <v>0</v>
      </c>
      <c r="AO674" s="0" t="n">
        <f aca="false">IF(OR(AO$3="",Consolidado!$D674=""),0,IF(ISNUMBER(SEARCH(AO$3,Consolidado!$D674)),IF(COUNTIFS(Consolidado!$AC$5:AC674,Consolidado!$AC674,Consolidado!$D$5:D674,"*"&amp;AO$3&amp;"*")=1,1,0),0))</f>
        <v>0</v>
      </c>
    </row>
    <row r="675" customFormat="false" ht="15" hidden="false" customHeight="false" outlineLevel="0" collapsed="false">
      <c r="B675" s="0" t="n">
        <f aca="false">IF(OR(B$3="",Consolidado!$D675=""),0,IF(ISNUMBER(SEARCH(B$3,Consolidado!$D675)),IF(COUNTIFS(Consolidado!$AC$5:AC675,Consolidado!$AC675,Consolidado!$D$5:D675,"*"&amp;B$3&amp;"*")=1,1,0),0))</f>
        <v>0</v>
      </c>
      <c r="C675" s="0" t="n">
        <f aca="false">IF(OR(C$3="",Consolidado!$D675=""),0,IF(ISNUMBER(SEARCH(C$3,Consolidado!$D675)),IF(COUNTIFS(Consolidado!$AC$5:AC675,Consolidado!$AC675,Consolidado!$D$5:D675,"*"&amp;C$3&amp;"*")=1,1,0),0))</f>
        <v>0</v>
      </c>
      <c r="D675" s="0" t="n">
        <f aca="false">IF(OR(D$3="",Consolidado!$D675=""),0,IF(ISNUMBER(SEARCH(D$3,Consolidado!$D675)),IF(COUNTIFS(Consolidado!$AC$5:AC675,Consolidado!$AC675,Consolidado!$D$5:D675,"*"&amp;D$3&amp;"*")=1,1,0),0))</f>
        <v>0</v>
      </c>
      <c r="E675" s="0" t="n">
        <f aca="false">IF(OR(E$3="",Consolidado!$D675=""),0,IF(ISNUMBER(SEARCH(E$3,Consolidado!$D675)),IF(COUNTIFS(Consolidado!$AC$5:AC675,Consolidado!$AC675,Consolidado!$D$5:D675,"*"&amp;E$3&amp;"*")=1,1,0),0))</f>
        <v>0</v>
      </c>
      <c r="F675" s="0" t="n">
        <f aca="false">IF(OR(F$3="",Consolidado!$D675=""),0,IF(ISNUMBER(SEARCH(F$3,Consolidado!$D675)),IF(COUNTIFS(Consolidado!$AC$5:AC675,Consolidado!$AC675,Consolidado!$D$5:D675,"*"&amp;F$3&amp;"*")=1,1,0),0))</f>
        <v>0</v>
      </c>
      <c r="G675" s="0" t="n">
        <f aca="false">IF(OR(G$3="",Consolidado!$D675=""),0,IF(ISNUMBER(SEARCH(G$3,Consolidado!$D675)),IF(COUNTIFS(Consolidado!$AC$5:AC675,Consolidado!$AC675,Consolidado!$D$5:D675,"*"&amp;G$3&amp;"*")=1,1,0),0))</f>
        <v>0</v>
      </c>
      <c r="H675" s="0" t="n">
        <f aca="false">IF(OR(H$3="",Consolidado!$D675=""),0,IF(ISNUMBER(SEARCH(H$3,Consolidado!$D675)),IF(COUNTIFS(Consolidado!$AC$5:AC675,Consolidado!$AC675,Consolidado!$D$5:D675,"*"&amp;H$3&amp;"*")=1,1,0),0))</f>
        <v>0</v>
      </c>
      <c r="I675" s="0" t="n">
        <f aca="false">IF(OR(I$3="",Consolidado!$D675=""),0,IF(ISNUMBER(SEARCH(I$3,Consolidado!$D675)),IF(COUNTIFS(Consolidado!$AC$5:AC675,Consolidado!$AC675,Consolidado!$D$5:D675,"*"&amp;I$3&amp;"*")=1,1,0),0))</f>
        <v>0</v>
      </c>
      <c r="J675" s="0" t="n">
        <f aca="false">IF(OR(J$3="",Consolidado!$D675=""),0,IF(ISNUMBER(SEARCH(J$3,Consolidado!$D675)),IF(COUNTIFS(Consolidado!$AC$5:AC675,Consolidado!$AC675,Consolidado!$D$5:D675,"*"&amp;J$3&amp;"*")=1,1,0),0))</f>
        <v>0</v>
      </c>
      <c r="K675" s="0" t="n">
        <f aca="false">IF(OR(K$3="",Consolidado!$D675=""),0,IF(ISNUMBER(SEARCH(K$3,Consolidado!$D675)),IF(COUNTIFS(Consolidado!$AC$5:AC675,Consolidado!$AC675,Consolidado!$D$5:D675,"*"&amp;K$3&amp;"*")=1,1,0),0))</f>
        <v>0</v>
      </c>
      <c r="L675" s="0" t="n">
        <f aca="false">IF(OR(L$3="",Consolidado!$D675=""),0,IF(ISNUMBER(SEARCH(L$3,Consolidado!$D675)),IF(COUNTIFS(Consolidado!$AC$5:AC675,Consolidado!$AC675,Consolidado!$D$5:D675,"*"&amp;L$3&amp;"*")=1,1,0),0))</f>
        <v>0</v>
      </c>
      <c r="M675" s="0" t="n">
        <f aca="false">IF(OR(M$3="",Consolidado!$D675=""),0,IF(ISNUMBER(SEARCH(M$3,Consolidado!$D675)),IF(COUNTIFS(Consolidado!$AC$5:AC675,Consolidado!$AC675,Consolidado!$D$5:D675,"*"&amp;M$3&amp;"*")=1,1,0),0))</f>
        <v>0</v>
      </c>
      <c r="N675" s="0" t="n">
        <f aca="false">IF(OR(N$3="",Consolidado!$D675=""),0,IF(ISNUMBER(SEARCH(N$3,Consolidado!$D675)),IF(COUNTIFS(Consolidado!$AC$5:AC675,Consolidado!$AC675,Consolidado!$D$5:D675,"*"&amp;N$3&amp;"*")=1,1,0),0))</f>
        <v>0</v>
      </c>
      <c r="O675" s="0" t="n">
        <f aca="false">IF(OR(O$3="",Consolidado!$D675=""),0,IF(ISNUMBER(SEARCH(O$3,Consolidado!$D675)),IF(COUNTIFS(Consolidado!$AC$5:AC675,Consolidado!$AC675,Consolidado!$D$5:D675,"*"&amp;O$3&amp;"*")=1,1,0),0))</f>
        <v>0</v>
      </c>
      <c r="P675" s="0" t="n">
        <f aca="false">IF(OR(P$3="",Consolidado!$D675=""),0,IF(ISNUMBER(SEARCH(P$3,Consolidado!$D675)),IF(COUNTIFS(Consolidado!$AC$5:AC675,Consolidado!$AC675,Consolidado!$D$5:D675,"*"&amp;P$3&amp;"*")=1,1,0),0))</f>
        <v>0</v>
      </c>
      <c r="Q675" s="0" t="n">
        <f aca="false">IF(OR(Q$3="",Consolidado!$D675=""),0,IF(ISNUMBER(SEARCH(Q$3,Consolidado!$D675)),IF(COUNTIFS(Consolidado!$AC$5:AC675,Consolidado!$AC675,Consolidado!$D$5:D675,"*"&amp;Q$3&amp;"*")=1,1,0),0))</f>
        <v>0</v>
      </c>
      <c r="R675" s="0" t="n">
        <f aca="false">IF(OR(R$3="",Consolidado!$D675=""),0,IF(ISNUMBER(SEARCH(R$3,Consolidado!$D675)),IF(COUNTIFS(Consolidado!$AC$5:AC675,Consolidado!$AC675,Consolidado!$D$5:D675,"*"&amp;R$3&amp;"*")=1,1,0),0))</f>
        <v>0</v>
      </c>
      <c r="S675" s="0" t="n">
        <f aca="false">IF(OR(S$3="",Consolidado!$D675=""),0,IF(ISNUMBER(SEARCH(S$3,Consolidado!$D675)),IF(COUNTIFS(Consolidado!$AC$5:AC675,Consolidado!$AC675,Consolidado!$D$5:D675,"*"&amp;S$3&amp;"*")=1,1,0),0))</f>
        <v>0</v>
      </c>
      <c r="T675" s="0" t="n">
        <f aca="false">IF(OR(T$3="",Consolidado!$D675=""),0,IF(ISNUMBER(SEARCH(T$3,Consolidado!$D675)),IF(COUNTIFS(Consolidado!$AC$5:AC675,Consolidado!$AC675,Consolidado!$D$5:D675,"*"&amp;T$3&amp;"*")=1,1,0),0))</f>
        <v>0</v>
      </c>
      <c r="U675" s="0" t="n">
        <f aca="false">IF(OR(U$3="",Consolidado!$D675=""),0,IF(ISNUMBER(SEARCH(U$3,Consolidado!$D675)),IF(COUNTIFS(Consolidado!$AC$5:AC675,Consolidado!$AC675,Consolidado!$D$5:D675,"*"&amp;U$3&amp;"*")=1,1,0),0))</f>
        <v>0</v>
      </c>
      <c r="V675" s="0" t="n">
        <f aca="false">IF(OR(V$3="",Consolidado!$D675=""),0,IF(ISNUMBER(SEARCH(V$3,Consolidado!$D675)),IF(COUNTIFS(Consolidado!$AC$5:AC675,Consolidado!$AC675,Consolidado!$D$5:D675,"*"&amp;V$3&amp;"*")=1,1,0),0))</f>
        <v>0</v>
      </c>
      <c r="W675" s="0" t="n">
        <f aca="false">IF(OR(W$3="",Consolidado!$D675=""),0,IF(ISNUMBER(SEARCH(W$3,Consolidado!$D675)),IF(COUNTIFS(Consolidado!$AC$5:AC675,Consolidado!$AC675,Consolidado!$D$5:D675,"*"&amp;W$3&amp;"*")=1,1,0),0))</f>
        <v>0</v>
      </c>
      <c r="X675" s="0" t="n">
        <f aca="false">IF(OR(X$3="",Consolidado!$D675=""),0,IF(ISNUMBER(SEARCH(X$3,Consolidado!$D675)),IF(COUNTIFS(Consolidado!$AC$5:AC675,Consolidado!$AC675,Consolidado!$D$5:D675,"*"&amp;X$3&amp;"*")=1,1,0),0))</f>
        <v>0</v>
      </c>
      <c r="Y675" s="0" t="n">
        <f aca="false">IF(OR(Y$3="",Consolidado!$D675=""),0,IF(ISNUMBER(SEARCH(Y$3,Consolidado!$D675)),IF(COUNTIFS(Consolidado!$AC$5:AC675,Consolidado!$AC675,Consolidado!$D$5:D675,"*"&amp;Y$3&amp;"*")=1,1,0),0))</f>
        <v>0</v>
      </c>
      <c r="Z675" s="0" t="n">
        <f aca="false">IF(OR(Z$3="",Consolidado!$D675=""),0,IF(ISNUMBER(SEARCH(Z$3,Consolidado!$D675)),IF(COUNTIFS(Consolidado!$AC$5:AC675,Consolidado!$AC675,Consolidado!$D$5:D675,"*"&amp;Z$3&amp;"*")=1,1,0),0))</f>
        <v>0</v>
      </c>
      <c r="AA675" s="0" t="n">
        <f aca="false">IF(OR(AA$3="",Consolidado!$D675=""),0,IF(ISNUMBER(SEARCH(AA$3,Consolidado!$D675)),IF(COUNTIFS(Consolidado!$AC$5:AC675,Consolidado!$AC675,Consolidado!$D$5:D675,"*"&amp;AA$3&amp;"*")=1,1,0),0))</f>
        <v>0</v>
      </c>
      <c r="AB675" s="0" t="n">
        <f aca="false">IF(OR(AB$3="",Consolidado!$D675=""),0,IF(ISNUMBER(SEARCH(AB$3,Consolidado!$D675)),IF(COUNTIFS(Consolidado!$AC$5:AC675,Consolidado!$AC675,Consolidado!$D$5:D675,"*"&amp;AB$3&amp;"*")=1,1,0),0))</f>
        <v>0</v>
      </c>
      <c r="AC675" s="0" t="n">
        <f aca="false">IF(OR(AC$3="",Consolidado!$D675=""),0,IF(ISNUMBER(SEARCH(AC$3,Consolidado!$D675)),IF(COUNTIFS(Consolidado!$AC$5:AC675,Consolidado!$AC675,Consolidado!$D$5:D675,"*"&amp;AC$3&amp;"*")=1,1,0),0))</f>
        <v>0</v>
      </c>
      <c r="AD675" s="0" t="n">
        <f aca="false">IF(OR(AD$3="",Consolidado!$D675=""),0,IF(ISNUMBER(SEARCH(AD$3,Consolidado!$D675)),IF(COUNTIFS(Consolidado!$AC$5:AC675,Consolidado!$AC675,Consolidado!$D$5:D675,"*"&amp;AD$3&amp;"*")=1,1,0),0))</f>
        <v>0</v>
      </c>
      <c r="AE675" s="0" t="n">
        <f aca="false">IF(OR(AE$3="",Consolidado!$D675=""),0,IF(ISNUMBER(SEARCH(AE$3,Consolidado!$D675)),IF(COUNTIFS(Consolidado!$AC$5:AC675,Consolidado!$AC675,Consolidado!$D$5:D675,"*"&amp;AE$3&amp;"*")=1,1,0),0))</f>
        <v>0</v>
      </c>
      <c r="AF675" s="0" t="n">
        <f aca="false">IF(OR(AF$3="",Consolidado!$D675=""),0,IF(ISNUMBER(SEARCH(AF$3,Consolidado!$D675)),IF(COUNTIFS(Consolidado!$AC$5:AC675,Consolidado!$AC675,Consolidado!$D$5:D675,"*"&amp;AF$3&amp;"*")=1,1,0),0))</f>
        <v>0</v>
      </c>
      <c r="AG675" s="0" t="n">
        <f aca="false">IF(OR(AG$3="",Consolidado!$D675=""),0,IF(ISNUMBER(SEARCH(AG$3,Consolidado!$D675)),IF(COUNTIFS(Consolidado!$AC$5:AC675,Consolidado!$AC675,Consolidado!$D$5:D675,"*"&amp;AG$3&amp;"*")=1,1,0),0))</f>
        <v>0</v>
      </c>
      <c r="AH675" s="0" t="n">
        <f aca="false">IF(OR(AH$3="",Consolidado!$D675=""),0,IF(ISNUMBER(SEARCH(AH$3,Consolidado!$D675)),IF(COUNTIFS(Consolidado!$AC$5:AC675,Consolidado!$AC675,Consolidado!$D$5:D675,"*"&amp;AH$3&amp;"*")=1,1,0),0))</f>
        <v>0</v>
      </c>
      <c r="AI675" s="0" t="n">
        <f aca="false">IF(OR(AI$3="",Consolidado!$D675=""),0,IF(ISNUMBER(SEARCH(AI$3,Consolidado!$D675)),IF(COUNTIFS(Consolidado!$AC$5:AC675,Consolidado!$AC675,Consolidado!$D$5:D675,"*"&amp;AI$3&amp;"*")=1,1,0),0))</f>
        <v>0</v>
      </c>
      <c r="AJ675" s="0" t="n">
        <f aca="false">IF(OR(AJ$3="",Consolidado!$D675=""),0,IF(ISNUMBER(SEARCH(AJ$3,Consolidado!$D675)),IF(COUNTIFS(Consolidado!$AC$5:AC675,Consolidado!$AC675,Consolidado!$D$5:D675,"*"&amp;AJ$3&amp;"*")=1,1,0),0))</f>
        <v>0</v>
      </c>
      <c r="AK675" s="0" t="n">
        <f aca="false">IF(OR(AK$3="",Consolidado!$D675=""),0,IF(ISNUMBER(SEARCH(AK$3,Consolidado!$D675)),IF(COUNTIFS(Consolidado!$AC$5:AC675,Consolidado!$AC675,Consolidado!$D$5:D675,"*"&amp;AK$3&amp;"*")=1,1,0),0))</f>
        <v>0</v>
      </c>
      <c r="AL675" s="0" t="n">
        <f aca="false">IF(OR(AL$3="",Consolidado!$D675=""),0,IF(ISNUMBER(SEARCH(AL$3,Consolidado!$D675)),IF(COUNTIFS(Consolidado!$AC$5:AC675,Consolidado!$AC675,Consolidado!$D$5:D675,"*"&amp;AL$3&amp;"*")=1,1,0),0))</f>
        <v>0</v>
      </c>
      <c r="AM675" s="0" t="n">
        <f aca="false">IF(OR(AM$3="",Consolidado!$D675=""),0,IF(ISNUMBER(SEARCH(AM$3,Consolidado!$D675)),IF(COUNTIFS(Consolidado!$AC$5:AC675,Consolidado!$AC675,Consolidado!$D$5:D675,"*"&amp;AM$3&amp;"*")=1,1,0),0))</f>
        <v>0</v>
      </c>
      <c r="AN675" s="0" t="n">
        <f aca="false">IF(OR(AN$3="",Consolidado!$D675=""),0,IF(ISNUMBER(SEARCH(AN$3,Consolidado!$D675)),IF(COUNTIFS(Consolidado!$AC$5:AC675,Consolidado!$AC675,Consolidado!$D$5:D675,"*"&amp;AN$3&amp;"*")=1,1,0),0))</f>
        <v>0</v>
      </c>
      <c r="AO675" s="0" t="n">
        <f aca="false">IF(OR(AO$3="",Consolidado!$D675=""),0,IF(ISNUMBER(SEARCH(AO$3,Consolidado!$D675)),IF(COUNTIFS(Consolidado!$AC$5:AC675,Consolidado!$AC675,Consolidado!$D$5:D675,"*"&amp;AO$3&amp;"*")=1,1,0),0))</f>
        <v>0</v>
      </c>
    </row>
    <row r="676" customFormat="false" ht="15" hidden="false" customHeight="false" outlineLevel="0" collapsed="false">
      <c r="B676" s="0" t="n">
        <f aca="false">IF(OR(B$3="",Consolidado!$D676=""),0,IF(ISNUMBER(SEARCH(B$3,Consolidado!$D676)),IF(COUNTIFS(Consolidado!$AC$5:AC676,Consolidado!$AC676,Consolidado!$D$5:D676,"*"&amp;B$3&amp;"*")=1,1,0),0))</f>
        <v>0</v>
      </c>
      <c r="C676" s="0" t="n">
        <f aca="false">IF(OR(C$3="",Consolidado!$D676=""),0,IF(ISNUMBER(SEARCH(C$3,Consolidado!$D676)),IF(COUNTIFS(Consolidado!$AC$5:AC676,Consolidado!$AC676,Consolidado!$D$5:D676,"*"&amp;C$3&amp;"*")=1,1,0),0))</f>
        <v>0</v>
      </c>
      <c r="D676" s="0" t="n">
        <f aca="false">IF(OR(D$3="",Consolidado!$D676=""),0,IF(ISNUMBER(SEARCH(D$3,Consolidado!$D676)),IF(COUNTIFS(Consolidado!$AC$5:AC676,Consolidado!$AC676,Consolidado!$D$5:D676,"*"&amp;D$3&amp;"*")=1,1,0),0))</f>
        <v>0</v>
      </c>
      <c r="E676" s="0" t="n">
        <f aca="false">IF(OR(E$3="",Consolidado!$D676=""),0,IF(ISNUMBER(SEARCH(E$3,Consolidado!$D676)),IF(COUNTIFS(Consolidado!$AC$5:AC676,Consolidado!$AC676,Consolidado!$D$5:D676,"*"&amp;E$3&amp;"*")=1,1,0),0))</f>
        <v>0</v>
      </c>
      <c r="F676" s="0" t="n">
        <f aca="false">IF(OR(F$3="",Consolidado!$D676=""),0,IF(ISNUMBER(SEARCH(F$3,Consolidado!$D676)),IF(COUNTIFS(Consolidado!$AC$5:AC676,Consolidado!$AC676,Consolidado!$D$5:D676,"*"&amp;F$3&amp;"*")=1,1,0),0))</f>
        <v>0</v>
      </c>
      <c r="G676" s="0" t="n">
        <f aca="false">IF(OR(G$3="",Consolidado!$D676=""),0,IF(ISNUMBER(SEARCH(G$3,Consolidado!$D676)),IF(COUNTIFS(Consolidado!$AC$5:AC676,Consolidado!$AC676,Consolidado!$D$5:D676,"*"&amp;G$3&amp;"*")=1,1,0),0))</f>
        <v>0</v>
      </c>
      <c r="H676" s="0" t="n">
        <f aca="false">IF(OR(H$3="",Consolidado!$D676=""),0,IF(ISNUMBER(SEARCH(H$3,Consolidado!$D676)),IF(COUNTIFS(Consolidado!$AC$5:AC676,Consolidado!$AC676,Consolidado!$D$5:D676,"*"&amp;H$3&amp;"*")=1,1,0),0))</f>
        <v>0</v>
      </c>
      <c r="I676" s="0" t="n">
        <f aca="false">IF(OR(I$3="",Consolidado!$D676=""),0,IF(ISNUMBER(SEARCH(I$3,Consolidado!$D676)),IF(COUNTIFS(Consolidado!$AC$5:AC676,Consolidado!$AC676,Consolidado!$D$5:D676,"*"&amp;I$3&amp;"*")=1,1,0),0))</f>
        <v>0</v>
      </c>
      <c r="J676" s="0" t="n">
        <f aca="false">IF(OR(J$3="",Consolidado!$D676=""),0,IF(ISNUMBER(SEARCH(J$3,Consolidado!$D676)),IF(COUNTIFS(Consolidado!$AC$5:AC676,Consolidado!$AC676,Consolidado!$D$5:D676,"*"&amp;J$3&amp;"*")=1,1,0),0))</f>
        <v>0</v>
      </c>
      <c r="K676" s="0" t="n">
        <f aca="false">IF(OR(K$3="",Consolidado!$D676=""),0,IF(ISNUMBER(SEARCH(K$3,Consolidado!$D676)),IF(COUNTIFS(Consolidado!$AC$5:AC676,Consolidado!$AC676,Consolidado!$D$5:D676,"*"&amp;K$3&amp;"*")=1,1,0),0))</f>
        <v>0</v>
      </c>
      <c r="L676" s="0" t="n">
        <f aca="false">IF(OR(L$3="",Consolidado!$D676=""),0,IF(ISNUMBER(SEARCH(L$3,Consolidado!$D676)),IF(COUNTIFS(Consolidado!$AC$5:AC676,Consolidado!$AC676,Consolidado!$D$5:D676,"*"&amp;L$3&amp;"*")=1,1,0),0))</f>
        <v>0</v>
      </c>
      <c r="M676" s="0" t="n">
        <f aca="false">IF(OR(M$3="",Consolidado!$D676=""),0,IF(ISNUMBER(SEARCH(M$3,Consolidado!$D676)),IF(COUNTIFS(Consolidado!$AC$5:AC676,Consolidado!$AC676,Consolidado!$D$5:D676,"*"&amp;M$3&amp;"*")=1,1,0),0))</f>
        <v>0</v>
      </c>
      <c r="N676" s="0" t="n">
        <f aca="false">IF(OR(N$3="",Consolidado!$D676=""),0,IF(ISNUMBER(SEARCH(N$3,Consolidado!$D676)),IF(COUNTIFS(Consolidado!$AC$5:AC676,Consolidado!$AC676,Consolidado!$D$5:D676,"*"&amp;N$3&amp;"*")=1,1,0),0))</f>
        <v>0</v>
      </c>
      <c r="O676" s="0" t="n">
        <f aca="false">IF(OR(O$3="",Consolidado!$D676=""),0,IF(ISNUMBER(SEARCH(O$3,Consolidado!$D676)),IF(COUNTIFS(Consolidado!$AC$5:AC676,Consolidado!$AC676,Consolidado!$D$5:D676,"*"&amp;O$3&amp;"*")=1,1,0),0))</f>
        <v>0</v>
      </c>
      <c r="P676" s="0" t="n">
        <f aca="false">IF(OR(P$3="",Consolidado!$D676=""),0,IF(ISNUMBER(SEARCH(P$3,Consolidado!$D676)),IF(COUNTIFS(Consolidado!$AC$5:AC676,Consolidado!$AC676,Consolidado!$D$5:D676,"*"&amp;P$3&amp;"*")=1,1,0),0))</f>
        <v>0</v>
      </c>
      <c r="Q676" s="0" t="n">
        <f aca="false">IF(OR(Q$3="",Consolidado!$D676=""),0,IF(ISNUMBER(SEARCH(Q$3,Consolidado!$D676)),IF(COUNTIFS(Consolidado!$AC$5:AC676,Consolidado!$AC676,Consolidado!$D$5:D676,"*"&amp;Q$3&amp;"*")=1,1,0),0))</f>
        <v>0</v>
      </c>
      <c r="R676" s="0" t="n">
        <f aca="false">IF(OR(R$3="",Consolidado!$D676=""),0,IF(ISNUMBER(SEARCH(R$3,Consolidado!$D676)),IF(COUNTIFS(Consolidado!$AC$5:AC676,Consolidado!$AC676,Consolidado!$D$5:D676,"*"&amp;R$3&amp;"*")=1,1,0),0))</f>
        <v>0</v>
      </c>
      <c r="S676" s="0" t="n">
        <f aca="false">IF(OR(S$3="",Consolidado!$D676=""),0,IF(ISNUMBER(SEARCH(S$3,Consolidado!$D676)),IF(COUNTIFS(Consolidado!$AC$5:AC676,Consolidado!$AC676,Consolidado!$D$5:D676,"*"&amp;S$3&amp;"*")=1,1,0),0))</f>
        <v>0</v>
      </c>
      <c r="T676" s="0" t="n">
        <f aca="false">IF(OR(T$3="",Consolidado!$D676=""),0,IF(ISNUMBER(SEARCH(T$3,Consolidado!$D676)),IF(COUNTIFS(Consolidado!$AC$5:AC676,Consolidado!$AC676,Consolidado!$D$5:D676,"*"&amp;T$3&amp;"*")=1,1,0),0))</f>
        <v>0</v>
      </c>
      <c r="U676" s="0" t="n">
        <f aca="false">IF(OR(U$3="",Consolidado!$D676=""),0,IF(ISNUMBER(SEARCH(U$3,Consolidado!$D676)),IF(COUNTIFS(Consolidado!$AC$5:AC676,Consolidado!$AC676,Consolidado!$D$5:D676,"*"&amp;U$3&amp;"*")=1,1,0),0))</f>
        <v>0</v>
      </c>
      <c r="V676" s="0" t="n">
        <f aca="false">IF(OR(V$3="",Consolidado!$D676=""),0,IF(ISNUMBER(SEARCH(V$3,Consolidado!$D676)),IF(COUNTIFS(Consolidado!$AC$5:AC676,Consolidado!$AC676,Consolidado!$D$5:D676,"*"&amp;V$3&amp;"*")=1,1,0),0))</f>
        <v>0</v>
      </c>
      <c r="W676" s="0" t="n">
        <f aca="false">IF(OR(W$3="",Consolidado!$D676=""),0,IF(ISNUMBER(SEARCH(W$3,Consolidado!$D676)),IF(COUNTIFS(Consolidado!$AC$5:AC676,Consolidado!$AC676,Consolidado!$D$5:D676,"*"&amp;W$3&amp;"*")=1,1,0),0))</f>
        <v>0</v>
      </c>
      <c r="X676" s="0" t="n">
        <f aca="false">IF(OR(X$3="",Consolidado!$D676=""),0,IF(ISNUMBER(SEARCH(X$3,Consolidado!$D676)),IF(COUNTIFS(Consolidado!$AC$5:AC676,Consolidado!$AC676,Consolidado!$D$5:D676,"*"&amp;X$3&amp;"*")=1,1,0),0))</f>
        <v>0</v>
      </c>
      <c r="Y676" s="0" t="n">
        <f aca="false">IF(OR(Y$3="",Consolidado!$D676=""),0,IF(ISNUMBER(SEARCH(Y$3,Consolidado!$D676)),IF(COUNTIFS(Consolidado!$AC$5:AC676,Consolidado!$AC676,Consolidado!$D$5:D676,"*"&amp;Y$3&amp;"*")=1,1,0),0))</f>
        <v>0</v>
      </c>
      <c r="Z676" s="0" t="n">
        <f aca="false">IF(OR(Z$3="",Consolidado!$D676=""),0,IF(ISNUMBER(SEARCH(Z$3,Consolidado!$D676)),IF(COUNTIFS(Consolidado!$AC$5:AC676,Consolidado!$AC676,Consolidado!$D$5:D676,"*"&amp;Z$3&amp;"*")=1,1,0),0))</f>
        <v>0</v>
      </c>
      <c r="AA676" s="0" t="n">
        <f aca="false">IF(OR(AA$3="",Consolidado!$D676=""),0,IF(ISNUMBER(SEARCH(AA$3,Consolidado!$D676)),IF(COUNTIFS(Consolidado!$AC$5:AC676,Consolidado!$AC676,Consolidado!$D$5:D676,"*"&amp;AA$3&amp;"*")=1,1,0),0))</f>
        <v>0</v>
      </c>
      <c r="AB676" s="0" t="n">
        <f aca="false">IF(OR(AB$3="",Consolidado!$D676=""),0,IF(ISNUMBER(SEARCH(AB$3,Consolidado!$D676)),IF(COUNTIFS(Consolidado!$AC$5:AC676,Consolidado!$AC676,Consolidado!$D$5:D676,"*"&amp;AB$3&amp;"*")=1,1,0),0))</f>
        <v>0</v>
      </c>
      <c r="AC676" s="0" t="n">
        <f aca="false">IF(OR(AC$3="",Consolidado!$D676=""),0,IF(ISNUMBER(SEARCH(AC$3,Consolidado!$D676)),IF(COUNTIFS(Consolidado!$AC$5:AC676,Consolidado!$AC676,Consolidado!$D$5:D676,"*"&amp;AC$3&amp;"*")=1,1,0),0))</f>
        <v>0</v>
      </c>
      <c r="AD676" s="0" t="n">
        <f aca="false">IF(OR(AD$3="",Consolidado!$D676=""),0,IF(ISNUMBER(SEARCH(AD$3,Consolidado!$D676)),IF(COUNTIFS(Consolidado!$AC$5:AC676,Consolidado!$AC676,Consolidado!$D$5:D676,"*"&amp;AD$3&amp;"*")=1,1,0),0))</f>
        <v>0</v>
      </c>
      <c r="AE676" s="0" t="n">
        <f aca="false">IF(OR(AE$3="",Consolidado!$D676=""),0,IF(ISNUMBER(SEARCH(AE$3,Consolidado!$D676)),IF(COUNTIFS(Consolidado!$AC$5:AC676,Consolidado!$AC676,Consolidado!$D$5:D676,"*"&amp;AE$3&amp;"*")=1,1,0),0))</f>
        <v>0</v>
      </c>
      <c r="AF676" s="0" t="n">
        <f aca="false">IF(OR(AF$3="",Consolidado!$D676=""),0,IF(ISNUMBER(SEARCH(AF$3,Consolidado!$D676)),IF(COUNTIFS(Consolidado!$AC$5:AC676,Consolidado!$AC676,Consolidado!$D$5:D676,"*"&amp;AF$3&amp;"*")=1,1,0),0))</f>
        <v>0</v>
      </c>
      <c r="AG676" s="0" t="n">
        <f aca="false">IF(OR(AG$3="",Consolidado!$D676=""),0,IF(ISNUMBER(SEARCH(AG$3,Consolidado!$D676)),IF(COUNTIFS(Consolidado!$AC$5:AC676,Consolidado!$AC676,Consolidado!$D$5:D676,"*"&amp;AG$3&amp;"*")=1,1,0),0))</f>
        <v>0</v>
      </c>
      <c r="AH676" s="0" t="n">
        <f aca="false">IF(OR(AH$3="",Consolidado!$D676=""),0,IF(ISNUMBER(SEARCH(AH$3,Consolidado!$D676)),IF(COUNTIFS(Consolidado!$AC$5:AC676,Consolidado!$AC676,Consolidado!$D$5:D676,"*"&amp;AH$3&amp;"*")=1,1,0),0))</f>
        <v>0</v>
      </c>
      <c r="AI676" s="0" t="n">
        <f aca="false">IF(OR(AI$3="",Consolidado!$D676=""),0,IF(ISNUMBER(SEARCH(AI$3,Consolidado!$D676)),IF(COUNTIFS(Consolidado!$AC$5:AC676,Consolidado!$AC676,Consolidado!$D$5:D676,"*"&amp;AI$3&amp;"*")=1,1,0),0))</f>
        <v>0</v>
      </c>
      <c r="AJ676" s="0" t="n">
        <f aca="false">IF(OR(AJ$3="",Consolidado!$D676=""),0,IF(ISNUMBER(SEARCH(AJ$3,Consolidado!$D676)),IF(COUNTIFS(Consolidado!$AC$5:AC676,Consolidado!$AC676,Consolidado!$D$5:D676,"*"&amp;AJ$3&amp;"*")=1,1,0),0))</f>
        <v>0</v>
      </c>
      <c r="AK676" s="0" t="n">
        <f aca="false">IF(OR(AK$3="",Consolidado!$D676=""),0,IF(ISNUMBER(SEARCH(AK$3,Consolidado!$D676)),IF(COUNTIFS(Consolidado!$AC$5:AC676,Consolidado!$AC676,Consolidado!$D$5:D676,"*"&amp;AK$3&amp;"*")=1,1,0),0))</f>
        <v>0</v>
      </c>
      <c r="AL676" s="0" t="n">
        <f aca="false">IF(OR(AL$3="",Consolidado!$D676=""),0,IF(ISNUMBER(SEARCH(AL$3,Consolidado!$D676)),IF(COUNTIFS(Consolidado!$AC$5:AC676,Consolidado!$AC676,Consolidado!$D$5:D676,"*"&amp;AL$3&amp;"*")=1,1,0),0))</f>
        <v>0</v>
      </c>
      <c r="AM676" s="0" t="n">
        <f aca="false">IF(OR(AM$3="",Consolidado!$D676=""),0,IF(ISNUMBER(SEARCH(AM$3,Consolidado!$D676)),IF(COUNTIFS(Consolidado!$AC$5:AC676,Consolidado!$AC676,Consolidado!$D$5:D676,"*"&amp;AM$3&amp;"*")=1,1,0),0))</f>
        <v>0</v>
      </c>
      <c r="AN676" s="0" t="n">
        <f aca="false">IF(OR(AN$3="",Consolidado!$D676=""),0,IF(ISNUMBER(SEARCH(AN$3,Consolidado!$D676)),IF(COUNTIFS(Consolidado!$AC$5:AC676,Consolidado!$AC676,Consolidado!$D$5:D676,"*"&amp;AN$3&amp;"*")=1,1,0),0))</f>
        <v>0</v>
      </c>
      <c r="AO676" s="0" t="n">
        <f aca="false">IF(OR(AO$3="",Consolidado!$D676=""),0,IF(ISNUMBER(SEARCH(AO$3,Consolidado!$D676)),IF(COUNTIFS(Consolidado!$AC$5:AC676,Consolidado!$AC676,Consolidado!$D$5:D676,"*"&amp;AO$3&amp;"*")=1,1,0),0))</f>
        <v>0</v>
      </c>
    </row>
    <row r="677" customFormat="false" ht="15" hidden="false" customHeight="false" outlineLevel="0" collapsed="false">
      <c r="B677" s="0" t="n">
        <f aca="false">IF(OR(B$3="",Consolidado!$D677=""),0,IF(ISNUMBER(SEARCH(B$3,Consolidado!$D677)),IF(COUNTIFS(Consolidado!$AC$5:AC677,Consolidado!$AC677,Consolidado!$D$5:D677,"*"&amp;B$3&amp;"*")=1,1,0),0))</f>
        <v>0</v>
      </c>
      <c r="C677" s="0" t="n">
        <f aca="false">IF(OR(C$3="",Consolidado!$D677=""),0,IF(ISNUMBER(SEARCH(C$3,Consolidado!$D677)),IF(COUNTIFS(Consolidado!$AC$5:AC677,Consolidado!$AC677,Consolidado!$D$5:D677,"*"&amp;C$3&amp;"*")=1,1,0),0))</f>
        <v>0</v>
      </c>
      <c r="D677" s="0" t="n">
        <f aca="false">IF(OR(D$3="",Consolidado!$D677=""),0,IF(ISNUMBER(SEARCH(D$3,Consolidado!$D677)),IF(COUNTIFS(Consolidado!$AC$5:AC677,Consolidado!$AC677,Consolidado!$D$5:D677,"*"&amp;D$3&amp;"*")=1,1,0),0))</f>
        <v>0</v>
      </c>
      <c r="E677" s="0" t="n">
        <f aca="false">IF(OR(E$3="",Consolidado!$D677=""),0,IF(ISNUMBER(SEARCH(E$3,Consolidado!$D677)),IF(COUNTIFS(Consolidado!$AC$5:AC677,Consolidado!$AC677,Consolidado!$D$5:D677,"*"&amp;E$3&amp;"*")=1,1,0),0))</f>
        <v>0</v>
      </c>
      <c r="F677" s="0" t="n">
        <f aca="false">IF(OR(F$3="",Consolidado!$D677=""),0,IF(ISNUMBER(SEARCH(F$3,Consolidado!$D677)),IF(COUNTIFS(Consolidado!$AC$5:AC677,Consolidado!$AC677,Consolidado!$D$5:D677,"*"&amp;F$3&amp;"*")=1,1,0),0))</f>
        <v>0</v>
      </c>
      <c r="G677" s="0" t="n">
        <f aca="false">IF(OR(G$3="",Consolidado!$D677=""),0,IF(ISNUMBER(SEARCH(G$3,Consolidado!$D677)),IF(COUNTIFS(Consolidado!$AC$5:AC677,Consolidado!$AC677,Consolidado!$D$5:D677,"*"&amp;G$3&amp;"*")=1,1,0),0))</f>
        <v>0</v>
      </c>
      <c r="H677" s="0" t="n">
        <f aca="false">IF(OR(H$3="",Consolidado!$D677=""),0,IF(ISNUMBER(SEARCH(H$3,Consolidado!$D677)),IF(COUNTIFS(Consolidado!$AC$5:AC677,Consolidado!$AC677,Consolidado!$D$5:D677,"*"&amp;H$3&amp;"*")=1,1,0),0))</f>
        <v>0</v>
      </c>
      <c r="I677" s="0" t="n">
        <f aca="false">IF(OR(I$3="",Consolidado!$D677=""),0,IF(ISNUMBER(SEARCH(I$3,Consolidado!$D677)),IF(COUNTIFS(Consolidado!$AC$5:AC677,Consolidado!$AC677,Consolidado!$D$5:D677,"*"&amp;I$3&amp;"*")=1,1,0),0))</f>
        <v>0</v>
      </c>
      <c r="J677" s="0" t="n">
        <f aca="false">IF(OR(J$3="",Consolidado!$D677=""),0,IF(ISNUMBER(SEARCH(J$3,Consolidado!$D677)),IF(COUNTIFS(Consolidado!$AC$5:AC677,Consolidado!$AC677,Consolidado!$D$5:D677,"*"&amp;J$3&amp;"*")=1,1,0),0))</f>
        <v>0</v>
      </c>
      <c r="K677" s="0" t="n">
        <f aca="false">IF(OR(K$3="",Consolidado!$D677=""),0,IF(ISNUMBER(SEARCH(K$3,Consolidado!$D677)),IF(COUNTIFS(Consolidado!$AC$5:AC677,Consolidado!$AC677,Consolidado!$D$5:D677,"*"&amp;K$3&amp;"*")=1,1,0),0))</f>
        <v>0</v>
      </c>
      <c r="L677" s="0" t="n">
        <f aca="false">IF(OR(L$3="",Consolidado!$D677=""),0,IF(ISNUMBER(SEARCH(L$3,Consolidado!$D677)),IF(COUNTIFS(Consolidado!$AC$5:AC677,Consolidado!$AC677,Consolidado!$D$5:D677,"*"&amp;L$3&amp;"*")=1,1,0),0))</f>
        <v>0</v>
      </c>
      <c r="M677" s="0" t="n">
        <f aca="false">IF(OR(M$3="",Consolidado!$D677=""),0,IF(ISNUMBER(SEARCH(M$3,Consolidado!$D677)),IF(COUNTIFS(Consolidado!$AC$5:AC677,Consolidado!$AC677,Consolidado!$D$5:D677,"*"&amp;M$3&amp;"*")=1,1,0),0))</f>
        <v>0</v>
      </c>
      <c r="N677" s="0" t="n">
        <f aca="false">IF(OR(N$3="",Consolidado!$D677=""),0,IF(ISNUMBER(SEARCH(N$3,Consolidado!$D677)),IF(COUNTIFS(Consolidado!$AC$5:AC677,Consolidado!$AC677,Consolidado!$D$5:D677,"*"&amp;N$3&amp;"*")=1,1,0),0))</f>
        <v>0</v>
      </c>
      <c r="O677" s="0" t="n">
        <f aca="false">IF(OR(O$3="",Consolidado!$D677=""),0,IF(ISNUMBER(SEARCH(O$3,Consolidado!$D677)),IF(COUNTIFS(Consolidado!$AC$5:AC677,Consolidado!$AC677,Consolidado!$D$5:D677,"*"&amp;O$3&amp;"*")=1,1,0),0))</f>
        <v>0</v>
      </c>
      <c r="P677" s="0" t="n">
        <f aca="false">IF(OR(P$3="",Consolidado!$D677=""),0,IF(ISNUMBER(SEARCH(P$3,Consolidado!$D677)),IF(COUNTIFS(Consolidado!$AC$5:AC677,Consolidado!$AC677,Consolidado!$D$5:D677,"*"&amp;P$3&amp;"*")=1,1,0),0))</f>
        <v>0</v>
      </c>
      <c r="Q677" s="0" t="n">
        <f aca="false">IF(OR(Q$3="",Consolidado!$D677=""),0,IF(ISNUMBER(SEARCH(Q$3,Consolidado!$D677)),IF(COUNTIFS(Consolidado!$AC$5:AC677,Consolidado!$AC677,Consolidado!$D$5:D677,"*"&amp;Q$3&amp;"*")=1,1,0),0))</f>
        <v>0</v>
      </c>
      <c r="R677" s="0" t="n">
        <f aca="false">IF(OR(R$3="",Consolidado!$D677=""),0,IF(ISNUMBER(SEARCH(R$3,Consolidado!$D677)),IF(COUNTIFS(Consolidado!$AC$5:AC677,Consolidado!$AC677,Consolidado!$D$5:D677,"*"&amp;R$3&amp;"*")=1,1,0),0))</f>
        <v>0</v>
      </c>
      <c r="S677" s="0" t="n">
        <f aca="false">IF(OR(S$3="",Consolidado!$D677=""),0,IF(ISNUMBER(SEARCH(S$3,Consolidado!$D677)),IF(COUNTIFS(Consolidado!$AC$5:AC677,Consolidado!$AC677,Consolidado!$D$5:D677,"*"&amp;S$3&amp;"*")=1,1,0),0))</f>
        <v>0</v>
      </c>
      <c r="T677" s="0" t="n">
        <f aca="false">IF(OR(T$3="",Consolidado!$D677=""),0,IF(ISNUMBER(SEARCH(T$3,Consolidado!$D677)),IF(COUNTIFS(Consolidado!$AC$5:AC677,Consolidado!$AC677,Consolidado!$D$5:D677,"*"&amp;T$3&amp;"*")=1,1,0),0))</f>
        <v>0</v>
      </c>
      <c r="U677" s="0" t="n">
        <f aca="false">IF(OR(U$3="",Consolidado!$D677=""),0,IF(ISNUMBER(SEARCH(U$3,Consolidado!$D677)),IF(COUNTIFS(Consolidado!$AC$5:AC677,Consolidado!$AC677,Consolidado!$D$5:D677,"*"&amp;U$3&amp;"*")=1,1,0),0))</f>
        <v>0</v>
      </c>
      <c r="V677" s="0" t="n">
        <f aca="false">IF(OR(V$3="",Consolidado!$D677=""),0,IF(ISNUMBER(SEARCH(V$3,Consolidado!$D677)),IF(COUNTIFS(Consolidado!$AC$5:AC677,Consolidado!$AC677,Consolidado!$D$5:D677,"*"&amp;V$3&amp;"*")=1,1,0),0))</f>
        <v>0</v>
      </c>
      <c r="W677" s="0" t="n">
        <f aca="false">IF(OR(W$3="",Consolidado!$D677=""),0,IF(ISNUMBER(SEARCH(W$3,Consolidado!$D677)),IF(COUNTIFS(Consolidado!$AC$5:AC677,Consolidado!$AC677,Consolidado!$D$5:D677,"*"&amp;W$3&amp;"*")=1,1,0),0))</f>
        <v>0</v>
      </c>
      <c r="X677" s="0" t="n">
        <f aca="false">IF(OR(X$3="",Consolidado!$D677=""),0,IF(ISNUMBER(SEARCH(X$3,Consolidado!$D677)),IF(COUNTIFS(Consolidado!$AC$5:AC677,Consolidado!$AC677,Consolidado!$D$5:D677,"*"&amp;X$3&amp;"*")=1,1,0),0))</f>
        <v>0</v>
      </c>
      <c r="Y677" s="0" t="n">
        <f aca="false">IF(OR(Y$3="",Consolidado!$D677=""),0,IF(ISNUMBER(SEARCH(Y$3,Consolidado!$D677)),IF(COUNTIFS(Consolidado!$AC$5:AC677,Consolidado!$AC677,Consolidado!$D$5:D677,"*"&amp;Y$3&amp;"*")=1,1,0),0))</f>
        <v>0</v>
      </c>
      <c r="Z677" s="0" t="n">
        <f aca="false">IF(OR(Z$3="",Consolidado!$D677=""),0,IF(ISNUMBER(SEARCH(Z$3,Consolidado!$D677)),IF(COUNTIFS(Consolidado!$AC$5:AC677,Consolidado!$AC677,Consolidado!$D$5:D677,"*"&amp;Z$3&amp;"*")=1,1,0),0))</f>
        <v>0</v>
      </c>
      <c r="AA677" s="0" t="n">
        <f aca="false">IF(OR(AA$3="",Consolidado!$D677=""),0,IF(ISNUMBER(SEARCH(AA$3,Consolidado!$D677)),IF(COUNTIFS(Consolidado!$AC$5:AC677,Consolidado!$AC677,Consolidado!$D$5:D677,"*"&amp;AA$3&amp;"*")=1,1,0),0))</f>
        <v>0</v>
      </c>
      <c r="AB677" s="0" t="n">
        <f aca="false">IF(OR(AB$3="",Consolidado!$D677=""),0,IF(ISNUMBER(SEARCH(AB$3,Consolidado!$D677)),IF(COUNTIFS(Consolidado!$AC$5:AC677,Consolidado!$AC677,Consolidado!$D$5:D677,"*"&amp;AB$3&amp;"*")=1,1,0),0))</f>
        <v>0</v>
      </c>
      <c r="AC677" s="0" t="n">
        <f aca="false">IF(OR(AC$3="",Consolidado!$D677=""),0,IF(ISNUMBER(SEARCH(AC$3,Consolidado!$D677)),IF(COUNTIFS(Consolidado!$AC$5:AC677,Consolidado!$AC677,Consolidado!$D$5:D677,"*"&amp;AC$3&amp;"*")=1,1,0),0))</f>
        <v>0</v>
      </c>
      <c r="AD677" s="0" t="n">
        <f aca="false">IF(OR(AD$3="",Consolidado!$D677=""),0,IF(ISNUMBER(SEARCH(AD$3,Consolidado!$D677)),IF(COUNTIFS(Consolidado!$AC$5:AC677,Consolidado!$AC677,Consolidado!$D$5:D677,"*"&amp;AD$3&amp;"*")=1,1,0),0))</f>
        <v>0</v>
      </c>
      <c r="AE677" s="0" t="n">
        <f aca="false">IF(OR(AE$3="",Consolidado!$D677=""),0,IF(ISNUMBER(SEARCH(AE$3,Consolidado!$D677)),IF(COUNTIFS(Consolidado!$AC$5:AC677,Consolidado!$AC677,Consolidado!$D$5:D677,"*"&amp;AE$3&amp;"*")=1,1,0),0))</f>
        <v>0</v>
      </c>
      <c r="AF677" s="0" t="n">
        <f aca="false">IF(OR(AF$3="",Consolidado!$D677=""),0,IF(ISNUMBER(SEARCH(AF$3,Consolidado!$D677)),IF(COUNTIFS(Consolidado!$AC$5:AC677,Consolidado!$AC677,Consolidado!$D$5:D677,"*"&amp;AF$3&amp;"*")=1,1,0),0))</f>
        <v>0</v>
      </c>
      <c r="AG677" s="0" t="n">
        <f aca="false">IF(OR(AG$3="",Consolidado!$D677=""),0,IF(ISNUMBER(SEARCH(AG$3,Consolidado!$D677)),IF(COUNTIFS(Consolidado!$AC$5:AC677,Consolidado!$AC677,Consolidado!$D$5:D677,"*"&amp;AG$3&amp;"*")=1,1,0),0))</f>
        <v>0</v>
      </c>
      <c r="AH677" s="0" t="n">
        <f aca="false">IF(OR(AH$3="",Consolidado!$D677=""),0,IF(ISNUMBER(SEARCH(AH$3,Consolidado!$D677)),IF(COUNTIFS(Consolidado!$AC$5:AC677,Consolidado!$AC677,Consolidado!$D$5:D677,"*"&amp;AH$3&amp;"*")=1,1,0),0))</f>
        <v>0</v>
      </c>
      <c r="AI677" s="0" t="n">
        <f aca="false">IF(OR(AI$3="",Consolidado!$D677=""),0,IF(ISNUMBER(SEARCH(AI$3,Consolidado!$D677)),IF(COUNTIFS(Consolidado!$AC$5:AC677,Consolidado!$AC677,Consolidado!$D$5:D677,"*"&amp;AI$3&amp;"*")=1,1,0),0))</f>
        <v>0</v>
      </c>
      <c r="AJ677" s="0" t="n">
        <f aca="false">IF(OR(AJ$3="",Consolidado!$D677=""),0,IF(ISNUMBER(SEARCH(AJ$3,Consolidado!$D677)),IF(COUNTIFS(Consolidado!$AC$5:AC677,Consolidado!$AC677,Consolidado!$D$5:D677,"*"&amp;AJ$3&amp;"*")=1,1,0),0))</f>
        <v>0</v>
      </c>
      <c r="AK677" s="0" t="n">
        <f aca="false">IF(OR(AK$3="",Consolidado!$D677=""),0,IF(ISNUMBER(SEARCH(AK$3,Consolidado!$D677)),IF(COUNTIFS(Consolidado!$AC$5:AC677,Consolidado!$AC677,Consolidado!$D$5:D677,"*"&amp;AK$3&amp;"*")=1,1,0),0))</f>
        <v>0</v>
      </c>
      <c r="AL677" s="0" t="n">
        <f aca="false">IF(OR(AL$3="",Consolidado!$D677=""),0,IF(ISNUMBER(SEARCH(AL$3,Consolidado!$D677)),IF(COUNTIFS(Consolidado!$AC$5:AC677,Consolidado!$AC677,Consolidado!$D$5:D677,"*"&amp;AL$3&amp;"*")=1,1,0),0))</f>
        <v>0</v>
      </c>
      <c r="AM677" s="0" t="n">
        <f aca="false">IF(OR(AM$3="",Consolidado!$D677=""),0,IF(ISNUMBER(SEARCH(AM$3,Consolidado!$D677)),IF(COUNTIFS(Consolidado!$AC$5:AC677,Consolidado!$AC677,Consolidado!$D$5:D677,"*"&amp;AM$3&amp;"*")=1,1,0),0))</f>
        <v>0</v>
      </c>
      <c r="AN677" s="0" t="n">
        <f aca="false">IF(OR(AN$3="",Consolidado!$D677=""),0,IF(ISNUMBER(SEARCH(AN$3,Consolidado!$D677)),IF(COUNTIFS(Consolidado!$AC$5:AC677,Consolidado!$AC677,Consolidado!$D$5:D677,"*"&amp;AN$3&amp;"*")=1,1,0),0))</f>
        <v>0</v>
      </c>
      <c r="AO677" s="0" t="n">
        <f aca="false">IF(OR(AO$3="",Consolidado!$D677=""),0,IF(ISNUMBER(SEARCH(AO$3,Consolidado!$D677)),IF(COUNTIFS(Consolidado!$AC$5:AC677,Consolidado!$AC677,Consolidado!$D$5:D677,"*"&amp;AO$3&amp;"*")=1,1,0),0))</f>
        <v>0</v>
      </c>
    </row>
    <row r="678" customFormat="false" ht="15" hidden="false" customHeight="false" outlineLevel="0" collapsed="false">
      <c r="B678" s="0" t="n">
        <f aca="false">IF(OR(B$3="",Consolidado!$D678=""),0,IF(ISNUMBER(SEARCH(B$3,Consolidado!$D678)),IF(COUNTIFS(Consolidado!$AC$5:AC678,Consolidado!$AC678,Consolidado!$D$5:D678,"*"&amp;B$3&amp;"*")=1,1,0),0))</f>
        <v>0</v>
      </c>
      <c r="C678" s="0" t="n">
        <f aca="false">IF(OR(C$3="",Consolidado!$D678=""),0,IF(ISNUMBER(SEARCH(C$3,Consolidado!$D678)),IF(COUNTIFS(Consolidado!$AC$5:AC678,Consolidado!$AC678,Consolidado!$D$5:D678,"*"&amp;C$3&amp;"*")=1,1,0),0))</f>
        <v>0</v>
      </c>
      <c r="D678" s="0" t="n">
        <f aca="false">IF(OR(D$3="",Consolidado!$D678=""),0,IF(ISNUMBER(SEARCH(D$3,Consolidado!$D678)),IF(COUNTIFS(Consolidado!$AC$5:AC678,Consolidado!$AC678,Consolidado!$D$5:D678,"*"&amp;D$3&amp;"*")=1,1,0),0))</f>
        <v>0</v>
      </c>
      <c r="E678" s="0" t="n">
        <f aca="false">IF(OR(E$3="",Consolidado!$D678=""),0,IF(ISNUMBER(SEARCH(E$3,Consolidado!$D678)),IF(COUNTIFS(Consolidado!$AC$5:AC678,Consolidado!$AC678,Consolidado!$D$5:D678,"*"&amp;E$3&amp;"*")=1,1,0),0))</f>
        <v>0</v>
      </c>
      <c r="F678" s="0" t="n">
        <f aca="false">IF(OR(F$3="",Consolidado!$D678=""),0,IF(ISNUMBER(SEARCH(F$3,Consolidado!$D678)),IF(COUNTIFS(Consolidado!$AC$5:AC678,Consolidado!$AC678,Consolidado!$D$5:D678,"*"&amp;F$3&amp;"*")=1,1,0),0))</f>
        <v>0</v>
      </c>
      <c r="G678" s="0" t="n">
        <f aca="false">IF(OR(G$3="",Consolidado!$D678=""),0,IF(ISNUMBER(SEARCH(G$3,Consolidado!$D678)),IF(COUNTIFS(Consolidado!$AC$5:AC678,Consolidado!$AC678,Consolidado!$D$5:D678,"*"&amp;G$3&amp;"*")=1,1,0),0))</f>
        <v>0</v>
      </c>
      <c r="H678" s="0" t="n">
        <f aca="false">IF(OR(H$3="",Consolidado!$D678=""),0,IF(ISNUMBER(SEARCH(H$3,Consolidado!$D678)),IF(COUNTIFS(Consolidado!$AC$5:AC678,Consolidado!$AC678,Consolidado!$D$5:D678,"*"&amp;H$3&amp;"*")=1,1,0),0))</f>
        <v>0</v>
      </c>
      <c r="I678" s="0" t="n">
        <f aca="false">IF(OR(I$3="",Consolidado!$D678=""),0,IF(ISNUMBER(SEARCH(I$3,Consolidado!$D678)),IF(COUNTIFS(Consolidado!$AC$5:AC678,Consolidado!$AC678,Consolidado!$D$5:D678,"*"&amp;I$3&amp;"*")=1,1,0),0))</f>
        <v>0</v>
      </c>
      <c r="J678" s="0" t="n">
        <f aca="false">IF(OR(J$3="",Consolidado!$D678=""),0,IF(ISNUMBER(SEARCH(J$3,Consolidado!$D678)),IF(COUNTIFS(Consolidado!$AC$5:AC678,Consolidado!$AC678,Consolidado!$D$5:D678,"*"&amp;J$3&amp;"*")=1,1,0),0))</f>
        <v>0</v>
      </c>
      <c r="K678" s="0" t="n">
        <f aca="false">IF(OR(K$3="",Consolidado!$D678=""),0,IF(ISNUMBER(SEARCH(K$3,Consolidado!$D678)),IF(COUNTIFS(Consolidado!$AC$5:AC678,Consolidado!$AC678,Consolidado!$D$5:D678,"*"&amp;K$3&amp;"*")=1,1,0),0))</f>
        <v>0</v>
      </c>
      <c r="L678" s="0" t="n">
        <f aca="false">IF(OR(L$3="",Consolidado!$D678=""),0,IF(ISNUMBER(SEARCH(L$3,Consolidado!$D678)),IF(COUNTIFS(Consolidado!$AC$5:AC678,Consolidado!$AC678,Consolidado!$D$5:D678,"*"&amp;L$3&amp;"*")=1,1,0),0))</f>
        <v>0</v>
      </c>
      <c r="M678" s="0" t="n">
        <f aca="false">IF(OR(M$3="",Consolidado!$D678=""),0,IF(ISNUMBER(SEARCH(M$3,Consolidado!$D678)),IF(COUNTIFS(Consolidado!$AC$5:AC678,Consolidado!$AC678,Consolidado!$D$5:D678,"*"&amp;M$3&amp;"*")=1,1,0),0))</f>
        <v>0</v>
      </c>
      <c r="N678" s="0" t="n">
        <f aca="false">IF(OR(N$3="",Consolidado!$D678=""),0,IF(ISNUMBER(SEARCH(N$3,Consolidado!$D678)),IF(COUNTIFS(Consolidado!$AC$5:AC678,Consolidado!$AC678,Consolidado!$D$5:D678,"*"&amp;N$3&amp;"*")=1,1,0),0))</f>
        <v>0</v>
      </c>
      <c r="O678" s="0" t="n">
        <f aca="false">IF(OR(O$3="",Consolidado!$D678=""),0,IF(ISNUMBER(SEARCH(O$3,Consolidado!$D678)),IF(COUNTIFS(Consolidado!$AC$5:AC678,Consolidado!$AC678,Consolidado!$D$5:D678,"*"&amp;O$3&amp;"*")=1,1,0),0))</f>
        <v>0</v>
      </c>
      <c r="P678" s="0" t="n">
        <f aca="false">IF(OR(P$3="",Consolidado!$D678=""),0,IF(ISNUMBER(SEARCH(P$3,Consolidado!$D678)),IF(COUNTIFS(Consolidado!$AC$5:AC678,Consolidado!$AC678,Consolidado!$D$5:D678,"*"&amp;P$3&amp;"*")=1,1,0),0))</f>
        <v>0</v>
      </c>
      <c r="Q678" s="0" t="n">
        <f aca="false">IF(OR(Q$3="",Consolidado!$D678=""),0,IF(ISNUMBER(SEARCH(Q$3,Consolidado!$D678)),IF(COUNTIFS(Consolidado!$AC$5:AC678,Consolidado!$AC678,Consolidado!$D$5:D678,"*"&amp;Q$3&amp;"*")=1,1,0),0))</f>
        <v>0</v>
      </c>
      <c r="R678" s="0" t="n">
        <f aca="false">IF(OR(R$3="",Consolidado!$D678=""),0,IF(ISNUMBER(SEARCH(R$3,Consolidado!$D678)),IF(COUNTIFS(Consolidado!$AC$5:AC678,Consolidado!$AC678,Consolidado!$D$5:D678,"*"&amp;R$3&amp;"*")=1,1,0),0))</f>
        <v>0</v>
      </c>
      <c r="S678" s="0" t="n">
        <f aca="false">IF(OR(S$3="",Consolidado!$D678=""),0,IF(ISNUMBER(SEARCH(S$3,Consolidado!$D678)),IF(COUNTIFS(Consolidado!$AC$5:AC678,Consolidado!$AC678,Consolidado!$D$5:D678,"*"&amp;S$3&amp;"*")=1,1,0),0))</f>
        <v>0</v>
      </c>
      <c r="T678" s="0" t="n">
        <f aca="false">IF(OR(T$3="",Consolidado!$D678=""),0,IF(ISNUMBER(SEARCH(T$3,Consolidado!$D678)),IF(COUNTIFS(Consolidado!$AC$5:AC678,Consolidado!$AC678,Consolidado!$D$5:D678,"*"&amp;T$3&amp;"*")=1,1,0),0))</f>
        <v>0</v>
      </c>
      <c r="U678" s="0" t="n">
        <f aca="false">IF(OR(U$3="",Consolidado!$D678=""),0,IF(ISNUMBER(SEARCH(U$3,Consolidado!$D678)),IF(COUNTIFS(Consolidado!$AC$5:AC678,Consolidado!$AC678,Consolidado!$D$5:D678,"*"&amp;U$3&amp;"*")=1,1,0),0))</f>
        <v>0</v>
      </c>
      <c r="V678" s="0" t="n">
        <f aca="false">IF(OR(V$3="",Consolidado!$D678=""),0,IF(ISNUMBER(SEARCH(V$3,Consolidado!$D678)),IF(COUNTIFS(Consolidado!$AC$5:AC678,Consolidado!$AC678,Consolidado!$D$5:D678,"*"&amp;V$3&amp;"*")=1,1,0),0))</f>
        <v>0</v>
      </c>
      <c r="W678" s="0" t="n">
        <f aca="false">IF(OR(W$3="",Consolidado!$D678=""),0,IF(ISNUMBER(SEARCH(W$3,Consolidado!$D678)),IF(COUNTIFS(Consolidado!$AC$5:AC678,Consolidado!$AC678,Consolidado!$D$5:D678,"*"&amp;W$3&amp;"*")=1,1,0),0))</f>
        <v>0</v>
      </c>
      <c r="X678" s="0" t="n">
        <f aca="false">IF(OR(X$3="",Consolidado!$D678=""),0,IF(ISNUMBER(SEARCH(X$3,Consolidado!$D678)),IF(COUNTIFS(Consolidado!$AC$5:AC678,Consolidado!$AC678,Consolidado!$D$5:D678,"*"&amp;X$3&amp;"*")=1,1,0),0))</f>
        <v>0</v>
      </c>
      <c r="Y678" s="0" t="n">
        <f aca="false">IF(OR(Y$3="",Consolidado!$D678=""),0,IF(ISNUMBER(SEARCH(Y$3,Consolidado!$D678)),IF(COUNTIFS(Consolidado!$AC$5:AC678,Consolidado!$AC678,Consolidado!$D$5:D678,"*"&amp;Y$3&amp;"*")=1,1,0),0))</f>
        <v>0</v>
      </c>
      <c r="Z678" s="0" t="n">
        <f aca="false">IF(OR(Z$3="",Consolidado!$D678=""),0,IF(ISNUMBER(SEARCH(Z$3,Consolidado!$D678)),IF(COUNTIFS(Consolidado!$AC$5:AC678,Consolidado!$AC678,Consolidado!$D$5:D678,"*"&amp;Z$3&amp;"*")=1,1,0),0))</f>
        <v>0</v>
      </c>
      <c r="AA678" s="0" t="n">
        <f aca="false">IF(OR(AA$3="",Consolidado!$D678=""),0,IF(ISNUMBER(SEARCH(AA$3,Consolidado!$D678)),IF(COUNTIFS(Consolidado!$AC$5:AC678,Consolidado!$AC678,Consolidado!$D$5:D678,"*"&amp;AA$3&amp;"*")=1,1,0),0))</f>
        <v>0</v>
      </c>
      <c r="AB678" s="0" t="n">
        <f aca="false">IF(OR(AB$3="",Consolidado!$D678=""),0,IF(ISNUMBER(SEARCH(AB$3,Consolidado!$D678)),IF(COUNTIFS(Consolidado!$AC$5:AC678,Consolidado!$AC678,Consolidado!$D$5:D678,"*"&amp;AB$3&amp;"*")=1,1,0),0))</f>
        <v>0</v>
      </c>
      <c r="AC678" s="0" t="n">
        <f aca="false">IF(OR(AC$3="",Consolidado!$D678=""),0,IF(ISNUMBER(SEARCH(AC$3,Consolidado!$D678)),IF(COUNTIFS(Consolidado!$AC$5:AC678,Consolidado!$AC678,Consolidado!$D$5:D678,"*"&amp;AC$3&amp;"*")=1,1,0),0))</f>
        <v>0</v>
      </c>
      <c r="AD678" s="0" t="n">
        <f aca="false">IF(OR(AD$3="",Consolidado!$D678=""),0,IF(ISNUMBER(SEARCH(AD$3,Consolidado!$D678)),IF(COUNTIFS(Consolidado!$AC$5:AC678,Consolidado!$AC678,Consolidado!$D$5:D678,"*"&amp;AD$3&amp;"*")=1,1,0),0))</f>
        <v>0</v>
      </c>
      <c r="AE678" s="0" t="n">
        <f aca="false">IF(OR(AE$3="",Consolidado!$D678=""),0,IF(ISNUMBER(SEARCH(AE$3,Consolidado!$D678)),IF(COUNTIFS(Consolidado!$AC$5:AC678,Consolidado!$AC678,Consolidado!$D$5:D678,"*"&amp;AE$3&amp;"*")=1,1,0),0))</f>
        <v>0</v>
      </c>
      <c r="AF678" s="0" t="n">
        <f aca="false">IF(OR(AF$3="",Consolidado!$D678=""),0,IF(ISNUMBER(SEARCH(AF$3,Consolidado!$D678)),IF(COUNTIFS(Consolidado!$AC$5:AC678,Consolidado!$AC678,Consolidado!$D$5:D678,"*"&amp;AF$3&amp;"*")=1,1,0),0))</f>
        <v>0</v>
      </c>
      <c r="AG678" s="0" t="n">
        <f aca="false">IF(OR(AG$3="",Consolidado!$D678=""),0,IF(ISNUMBER(SEARCH(AG$3,Consolidado!$D678)),IF(COUNTIFS(Consolidado!$AC$5:AC678,Consolidado!$AC678,Consolidado!$D$5:D678,"*"&amp;AG$3&amp;"*")=1,1,0),0))</f>
        <v>0</v>
      </c>
      <c r="AH678" s="0" t="n">
        <f aca="false">IF(OR(AH$3="",Consolidado!$D678=""),0,IF(ISNUMBER(SEARCH(AH$3,Consolidado!$D678)),IF(COUNTIFS(Consolidado!$AC$5:AC678,Consolidado!$AC678,Consolidado!$D$5:D678,"*"&amp;AH$3&amp;"*")=1,1,0),0))</f>
        <v>0</v>
      </c>
      <c r="AI678" s="0" t="n">
        <f aca="false">IF(OR(AI$3="",Consolidado!$D678=""),0,IF(ISNUMBER(SEARCH(AI$3,Consolidado!$D678)),IF(COUNTIFS(Consolidado!$AC$5:AC678,Consolidado!$AC678,Consolidado!$D$5:D678,"*"&amp;AI$3&amp;"*")=1,1,0),0))</f>
        <v>0</v>
      </c>
      <c r="AJ678" s="0" t="n">
        <f aca="false">IF(OR(AJ$3="",Consolidado!$D678=""),0,IF(ISNUMBER(SEARCH(AJ$3,Consolidado!$D678)),IF(COUNTIFS(Consolidado!$AC$5:AC678,Consolidado!$AC678,Consolidado!$D$5:D678,"*"&amp;AJ$3&amp;"*")=1,1,0),0))</f>
        <v>0</v>
      </c>
      <c r="AK678" s="0" t="n">
        <f aca="false">IF(OR(AK$3="",Consolidado!$D678=""),0,IF(ISNUMBER(SEARCH(AK$3,Consolidado!$D678)),IF(COUNTIFS(Consolidado!$AC$5:AC678,Consolidado!$AC678,Consolidado!$D$5:D678,"*"&amp;AK$3&amp;"*")=1,1,0),0))</f>
        <v>0</v>
      </c>
      <c r="AL678" s="0" t="n">
        <f aca="false">IF(OR(AL$3="",Consolidado!$D678=""),0,IF(ISNUMBER(SEARCH(AL$3,Consolidado!$D678)),IF(COUNTIFS(Consolidado!$AC$5:AC678,Consolidado!$AC678,Consolidado!$D$5:D678,"*"&amp;AL$3&amp;"*")=1,1,0),0))</f>
        <v>0</v>
      </c>
      <c r="AM678" s="0" t="n">
        <f aca="false">IF(OR(AM$3="",Consolidado!$D678=""),0,IF(ISNUMBER(SEARCH(AM$3,Consolidado!$D678)),IF(COUNTIFS(Consolidado!$AC$5:AC678,Consolidado!$AC678,Consolidado!$D$5:D678,"*"&amp;AM$3&amp;"*")=1,1,0),0))</f>
        <v>0</v>
      </c>
      <c r="AN678" s="0" t="n">
        <f aca="false">IF(OR(AN$3="",Consolidado!$D678=""),0,IF(ISNUMBER(SEARCH(AN$3,Consolidado!$D678)),IF(COUNTIFS(Consolidado!$AC$5:AC678,Consolidado!$AC678,Consolidado!$D$5:D678,"*"&amp;AN$3&amp;"*")=1,1,0),0))</f>
        <v>0</v>
      </c>
      <c r="AO678" s="0" t="n">
        <f aca="false">IF(OR(AO$3="",Consolidado!$D678=""),0,IF(ISNUMBER(SEARCH(AO$3,Consolidado!$D678)),IF(COUNTIFS(Consolidado!$AC$5:AC678,Consolidado!$AC678,Consolidado!$D$5:D678,"*"&amp;AO$3&amp;"*")=1,1,0),0))</f>
        <v>0</v>
      </c>
    </row>
    <row r="679" customFormat="false" ht="15" hidden="false" customHeight="false" outlineLevel="0" collapsed="false">
      <c r="B679" s="0" t="n">
        <f aca="false">IF(OR(B$3="",Consolidado!$D679=""),0,IF(ISNUMBER(SEARCH(B$3,Consolidado!$D679)),IF(COUNTIFS(Consolidado!$AC$5:AC679,Consolidado!$AC679,Consolidado!$D$5:D679,"*"&amp;B$3&amp;"*")=1,1,0),0))</f>
        <v>0</v>
      </c>
      <c r="C679" s="0" t="n">
        <f aca="false">IF(OR(C$3="",Consolidado!$D679=""),0,IF(ISNUMBER(SEARCH(C$3,Consolidado!$D679)),IF(COUNTIFS(Consolidado!$AC$5:AC679,Consolidado!$AC679,Consolidado!$D$5:D679,"*"&amp;C$3&amp;"*")=1,1,0),0))</f>
        <v>0</v>
      </c>
      <c r="D679" s="0" t="n">
        <f aca="false">IF(OR(D$3="",Consolidado!$D679=""),0,IF(ISNUMBER(SEARCH(D$3,Consolidado!$D679)),IF(COUNTIFS(Consolidado!$AC$5:AC679,Consolidado!$AC679,Consolidado!$D$5:D679,"*"&amp;D$3&amp;"*")=1,1,0),0))</f>
        <v>0</v>
      </c>
      <c r="E679" s="0" t="n">
        <f aca="false">IF(OR(E$3="",Consolidado!$D679=""),0,IF(ISNUMBER(SEARCH(E$3,Consolidado!$D679)),IF(COUNTIFS(Consolidado!$AC$5:AC679,Consolidado!$AC679,Consolidado!$D$5:D679,"*"&amp;E$3&amp;"*")=1,1,0),0))</f>
        <v>0</v>
      </c>
      <c r="F679" s="0" t="n">
        <f aca="false">IF(OR(F$3="",Consolidado!$D679=""),0,IF(ISNUMBER(SEARCH(F$3,Consolidado!$D679)),IF(COUNTIFS(Consolidado!$AC$5:AC679,Consolidado!$AC679,Consolidado!$D$5:D679,"*"&amp;F$3&amp;"*")=1,1,0),0))</f>
        <v>0</v>
      </c>
      <c r="G679" s="0" t="n">
        <f aca="false">IF(OR(G$3="",Consolidado!$D679=""),0,IF(ISNUMBER(SEARCH(G$3,Consolidado!$D679)),IF(COUNTIFS(Consolidado!$AC$5:AC679,Consolidado!$AC679,Consolidado!$D$5:D679,"*"&amp;G$3&amp;"*")=1,1,0),0))</f>
        <v>0</v>
      </c>
      <c r="H679" s="0" t="n">
        <f aca="false">IF(OR(H$3="",Consolidado!$D679=""),0,IF(ISNUMBER(SEARCH(H$3,Consolidado!$D679)),IF(COUNTIFS(Consolidado!$AC$5:AC679,Consolidado!$AC679,Consolidado!$D$5:D679,"*"&amp;H$3&amp;"*")=1,1,0),0))</f>
        <v>0</v>
      </c>
      <c r="I679" s="0" t="n">
        <f aca="false">IF(OR(I$3="",Consolidado!$D679=""),0,IF(ISNUMBER(SEARCH(I$3,Consolidado!$D679)),IF(COUNTIFS(Consolidado!$AC$5:AC679,Consolidado!$AC679,Consolidado!$D$5:D679,"*"&amp;I$3&amp;"*")=1,1,0),0))</f>
        <v>0</v>
      </c>
      <c r="J679" s="0" t="n">
        <f aca="false">IF(OR(J$3="",Consolidado!$D679=""),0,IF(ISNUMBER(SEARCH(J$3,Consolidado!$D679)),IF(COUNTIFS(Consolidado!$AC$5:AC679,Consolidado!$AC679,Consolidado!$D$5:D679,"*"&amp;J$3&amp;"*")=1,1,0),0))</f>
        <v>0</v>
      </c>
      <c r="K679" s="0" t="n">
        <f aca="false">IF(OR(K$3="",Consolidado!$D679=""),0,IF(ISNUMBER(SEARCH(K$3,Consolidado!$D679)),IF(COUNTIFS(Consolidado!$AC$5:AC679,Consolidado!$AC679,Consolidado!$D$5:D679,"*"&amp;K$3&amp;"*")=1,1,0),0))</f>
        <v>0</v>
      </c>
      <c r="L679" s="0" t="n">
        <f aca="false">IF(OR(L$3="",Consolidado!$D679=""),0,IF(ISNUMBER(SEARCH(L$3,Consolidado!$D679)),IF(COUNTIFS(Consolidado!$AC$5:AC679,Consolidado!$AC679,Consolidado!$D$5:D679,"*"&amp;L$3&amp;"*")=1,1,0),0))</f>
        <v>0</v>
      </c>
      <c r="M679" s="0" t="n">
        <f aca="false">IF(OR(M$3="",Consolidado!$D679=""),0,IF(ISNUMBER(SEARCH(M$3,Consolidado!$D679)),IF(COUNTIFS(Consolidado!$AC$5:AC679,Consolidado!$AC679,Consolidado!$D$5:D679,"*"&amp;M$3&amp;"*")=1,1,0),0))</f>
        <v>0</v>
      </c>
      <c r="N679" s="0" t="n">
        <f aca="false">IF(OR(N$3="",Consolidado!$D679=""),0,IF(ISNUMBER(SEARCH(N$3,Consolidado!$D679)),IF(COUNTIFS(Consolidado!$AC$5:AC679,Consolidado!$AC679,Consolidado!$D$5:D679,"*"&amp;N$3&amp;"*")=1,1,0),0))</f>
        <v>0</v>
      </c>
      <c r="O679" s="0" t="n">
        <f aca="false">IF(OR(O$3="",Consolidado!$D679=""),0,IF(ISNUMBER(SEARCH(O$3,Consolidado!$D679)),IF(COUNTIFS(Consolidado!$AC$5:AC679,Consolidado!$AC679,Consolidado!$D$5:D679,"*"&amp;O$3&amp;"*")=1,1,0),0))</f>
        <v>0</v>
      </c>
      <c r="P679" s="0" t="n">
        <f aca="false">IF(OR(P$3="",Consolidado!$D679=""),0,IF(ISNUMBER(SEARCH(P$3,Consolidado!$D679)),IF(COUNTIFS(Consolidado!$AC$5:AC679,Consolidado!$AC679,Consolidado!$D$5:D679,"*"&amp;P$3&amp;"*")=1,1,0),0))</f>
        <v>0</v>
      </c>
      <c r="Q679" s="0" t="n">
        <f aca="false">IF(OR(Q$3="",Consolidado!$D679=""),0,IF(ISNUMBER(SEARCH(Q$3,Consolidado!$D679)),IF(COUNTIFS(Consolidado!$AC$5:AC679,Consolidado!$AC679,Consolidado!$D$5:D679,"*"&amp;Q$3&amp;"*")=1,1,0),0))</f>
        <v>0</v>
      </c>
      <c r="R679" s="0" t="n">
        <f aca="false">IF(OR(R$3="",Consolidado!$D679=""),0,IF(ISNUMBER(SEARCH(R$3,Consolidado!$D679)),IF(COUNTIFS(Consolidado!$AC$5:AC679,Consolidado!$AC679,Consolidado!$D$5:D679,"*"&amp;R$3&amp;"*")=1,1,0),0))</f>
        <v>0</v>
      </c>
      <c r="S679" s="0" t="n">
        <f aca="false">IF(OR(S$3="",Consolidado!$D679=""),0,IF(ISNUMBER(SEARCH(S$3,Consolidado!$D679)),IF(COUNTIFS(Consolidado!$AC$5:AC679,Consolidado!$AC679,Consolidado!$D$5:D679,"*"&amp;S$3&amp;"*")=1,1,0),0))</f>
        <v>0</v>
      </c>
      <c r="T679" s="0" t="n">
        <f aca="false">IF(OR(T$3="",Consolidado!$D679=""),0,IF(ISNUMBER(SEARCH(T$3,Consolidado!$D679)),IF(COUNTIFS(Consolidado!$AC$5:AC679,Consolidado!$AC679,Consolidado!$D$5:D679,"*"&amp;T$3&amp;"*")=1,1,0),0))</f>
        <v>0</v>
      </c>
      <c r="U679" s="0" t="n">
        <f aca="false">IF(OR(U$3="",Consolidado!$D679=""),0,IF(ISNUMBER(SEARCH(U$3,Consolidado!$D679)),IF(COUNTIFS(Consolidado!$AC$5:AC679,Consolidado!$AC679,Consolidado!$D$5:D679,"*"&amp;U$3&amp;"*")=1,1,0),0))</f>
        <v>0</v>
      </c>
      <c r="V679" s="0" t="n">
        <f aca="false">IF(OR(V$3="",Consolidado!$D679=""),0,IF(ISNUMBER(SEARCH(V$3,Consolidado!$D679)),IF(COUNTIFS(Consolidado!$AC$5:AC679,Consolidado!$AC679,Consolidado!$D$5:D679,"*"&amp;V$3&amp;"*")=1,1,0),0))</f>
        <v>0</v>
      </c>
      <c r="W679" s="0" t="n">
        <f aca="false">IF(OR(W$3="",Consolidado!$D679=""),0,IF(ISNUMBER(SEARCH(W$3,Consolidado!$D679)),IF(COUNTIFS(Consolidado!$AC$5:AC679,Consolidado!$AC679,Consolidado!$D$5:D679,"*"&amp;W$3&amp;"*")=1,1,0),0))</f>
        <v>0</v>
      </c>
      <c r="X679" s="0" t="n">
        <f aca="false">IF(OR(X$3="",Consolidado!$D679=""),0,IF(ISNUMBER(SEARCH(X$3,Consolidado!$D679)),IF(COUNTIFS(Consolidado!$AC$5:AC679,Consolidado!$AC679,Consolidado!$D$5:D679,"*"&amp;X$3&amp;"*")=1,1,0),0))</f>
        <v>0</v>
      </c>
      <c r="Y679" s="0" t="n">
        <f aca="false">IF(OR(Y$3="",Consolidado!$D679=""),0,IF(ISNUMBER(SEARCH(Y$3,Consolidado!$D679)),IF(COUNTIFS(Consolidado!$AC$5:AC679,Consolidado!$AC679,Consolidado!$D$5:D679,"*"&amp;Y$3&amp;"*")=1,1,0),0))</f>
        <v>0</v>
      </c>
      <c r="Z679" s="0" t="n">
        <f aca="false">IF(OR(Z$3="",Consolidado!$D679=""),0,IF(ISNUMBER(SEARCH(Z$3,Consolidado!$D679)),IF(COUNTIFS(Consolidado!$AC$5:AC679,Consolidado!$AC679,Consolidado!$D$5:D679,"*"&amp;Z$3&amp;"*")=1,1,0),0))</f>
        <v>0</v>
      </c>
      <c r="AA679" s="0" t="n">
        <f aca="false">IF(OR(AA$3="",Consolidado!$D679=""),0,IF(ISNUMBER(SEARCH(AA$3,Consolidado!$D679)),IF(COUNTIFS(Consolidado!$AC$5:AC679,Consolidado!$AC679,Consolidado!$D$5:D679,"*"&amp;AA$3&amp;"*")=1,1,0),0))</f>
        <v>0</v>
      </c>
      <c r="AB679" s="0" t="n">
        <f aca="false">IF(OR(AB$3="",Consolidado!$D679=""),0,IF(ISNUMBER(SEARCH(AB$3,Consolidado!$D679)),IF(COUNTIFS(Consolidado!$AC$5:AC679,Consolidado!$AC679,Consolidado!$D$5:D679,"*"&amp;AB$3&amp;"*")=1,1,0),0))</f>
        <v>0</v>
      </c>
      <c r="AC679" s="0" t="n">
        <f aca="false">IF(OR(AC$3="",Consolidado!$D679=""),0,IF(ISNUMBER(SEARCH(AC$3,Consolidado!$D679)),IF(COUNTIFS(Consolidado!$AC$5:AC679,Consolidado!$AC679,Consolidado!$D$5:D679,"*"&amp;AC$3&amp;"*")=1,1,0),0))</f>
        <v>0</v>
      </c>
      <c r="AD679" s="0" t="n">
        <f aca="false">IF(OR(AD$3="",Consolidado!$D679=""),0,IF(ISNUMBER(SEARCH(AD$3,Consolidado!$D679)),IF(COUNTIFS(Consolidado!$AC$5:AC679,Consolidado!$AC679,Consolidado!$D$5:D679,"*"&amp;AD$3&amp;"*")=1,1,0),0))</f>
        <v>0</v>
      </c>
      <c r="AE679" s="0" t="n">
        <f aca="false">IF(OR(AE$3="",Consolidado!$D679=""),0,IF(ISNUMBER(SEARCH(AE$3,Consolidado!$D679)),IF(COUNTIFS(Consolidado!$AC$5:AC679,Consolidado!$AC679,Consolidado!$D$5:D679,"*"&amp;AE$3&amp;"*")=1,1,0),0))</f>
        <v>0</v>
      </c>
      <c r="AF679" s="0" t="n">
        <f aca="false">IF(OR(AF$3="",Consolidado!$D679=""),0,IF(ISNUMBER(SEARCH(AF$3,Consolidado!$D679)),IF(COUNTIFS(Consolidado!$AC$5:AC679,Consolidado!$AC679,Consolidado!$D$5:D679,"*"&amp;AF$3&amp;"*")=1,1,0),0))</f>
        <v>0</v>
      </c>
      <c r="AG679" s="0" t="n">
        <f aca="false">IF(OR(AG$3="",Consolidado!$D679=""),0,IF(ISNUMBER(SEARCH(AG$3,Consolidado!$D679)),IF(COUNTIFS(Consolidado!$AC$5:AC679,Consolidado!$AC679,Consolidado!$D$5:D679,"*"&amp;AG$3&amp;"*")=1,1,0),0))</f>
        <v>0</v>
      </c>
      <c r="AH679" s="0" t="n">
        <f aca="false">IF(OR(AH$3="",Consolidado!$D679=""),0,IF(ISNUMBER(SEARCH(AH$3,Consolidado!$D679)),IF(COUNTIFS(Consolidado!$AC$5:AC679,Consolidado!$AC679,Consolidado!$D$5:D679,"*"&amp;AH$3&amp;"*")=1,1,0),0))</f>
        <v>0</v>
      </c>
      <c r="AI679" s="0" t="n">
        <f aca="false">IF(OR(AI$3="",Consolidado!$D679=""),0,IF(ISNUMBER(SEARCH(AI$3,Consolidado!$D679)),IF(COUNTIFS(Consolidado!$AC$5:AC679,Consolidado!$AC679,Consolidado!$D$5:D679,"*"&amp;AI$3&amp;"*")=1,1,0),0))</f>
        <v>0</v>
      </c>
      <c r="AJ679" s="0" t="n">
        <f aca="false">IF(OR(AJ$3="",Consolidado!$D679=""),0,IF(ISNUMBER(SEARCH(AJ$3,Consolidado!$D679)),IF(COUNTIFS(Consolidado!$AC$5:AC679,Consolidado!$AC679,Consolidado!$D$5:D679,"*"&amp;AJ$3&amp;"*")=1,1,0),0))</f>
        <v>0</v>
      </c>
      <c r="AK679" s="0" t="n">
        <f aca="false">IF(OR(AK$3="",Consolidado!$D679=""),0,IF(ISNUMBER(SEARCH(AK$3,Consolidado!$D679)),IF(COUNTIFS(Consolidado!$AC$5:AC679,Consolidado!$AC679,Consolidado!$D$5:D679,"*"&amp;AK$3&amp;"*")=1,1,0),0))</f>
        <v>0</v>
      </c>
      <c r="AL679" s="0" t="n">
        <f aca="false">IF(OR(AL$3="",Consolidado!$D679=""),0,IF(ISNUMBER(SEARCH(AL$3,Consolidado!$D679)),IF(COUNTIFS(Consolidado!$AC$5:AC679,Consolidado!$AC679,Consolidado!$D$5:D679,"*"&amp;AL$3&amp;"*")=1,1,0),0))</f>
        <v>0</v>
      </c>
      <c r="AM679" s="0" t="n">
        <f aca="false">IF(OR(AM$3="",Consolidado!$D679=""),0,IF(ISNUMBER(SEARCH(AM$3,Consolidado!$D679)),IF(COUNTIFS(Consolidado!$AC$5:AC679,Consolidado!$AC679,Consolidado!$D$5:D679,"*"&amp;AM$3&amp;"*")=1,1,0),0))</f>
        <v>0</v>
      </c>
      <c r="AN679" s="0" t="n">
        <f aca="false">IF(OR(AN$3="",Consolidado!$D679=""),0,IF(ISNUMBER(SEARCH(AN$3,Consolidado!$D679)),IF(COUNTIFS(Consolidado!$AC$5:AC679,Consolidado!$AC679,Consolidado!$D$5:D679,"*"&amp;AN$3&amp;"*")=1,1,0),0))</f>
        <v>0</v>
      </c>
      <c r="AO679" s="0" t="n">
        <f aca="false">IF(OR(AO$3="",Consolidado!$D679=""),0,IF(ISNUMBER(SEARCH(AO$3,Consolidado!$D679)),IF(COUNTIFS(Consolidado!$AC$5:AC679,Consolidado!$AC679,Consolidado!$D$5:D679,"*"&amp;AO$3&amp;"*")=1,1,0),0))</f>
        <v>0</v>
      </c>
    </row>
    <row r="680" customFormat="false" ht="15" hidden="false" customHeight="false" outlineLevel="0" collapsed="false">
      <c r="B680" s="0" t="n">
        <f aca="false">IF(OR(B$3="",Consolidado!$D680=""),0,IF(ISNUMBER(SEARCH(B$3,Consolidado!$D680)),IF(COUNTIFS(Consolidado!$AC$5:AC680,Consolidado!$AC680,Consolidado!$D$5:D680,"*"&amp;B$3&amp;"*")=1,1,0),0))</f>
        <v>0</v>
      </c>
      <c r="C680" s="0" t="n">
        <f aca="false">IF(OR(C$3="",Consolidado!$D680=""),0,IF(ISNUMBER(SEARCH(C$3,Consolidado!$D680)),IF(COUNTIFS(Consolidado!$AC$5:AC680,Consolidado!$AC680,Consolidado!$D$5:D680,"*"&amp;C$3&amp;"*")=1,1,0),0))</f>
        <v>0</v>
      </c>
      <c r="D680" s="0" t="n">
        <f aca="false">IF(OR(D$3="",Consolidado!$D680=""),0,IF(ISNUMBER(SEARCH(D$3,Consolidado!$D680)),IF(COUNTIFS(Consolidado!$AC$5:AC680,Consolidado!$AC680,Consolidado!$D$5:D680,"*"&amp;D$3&amp;"*")=1,1,0),0))</f>
        <v>0</v>
      </c>
      <c r="E680" s="0" t="n">
        <f aca="false">IF(OR(E$3="",Consolidado!$D680=""),0,IF(ISNUMBER(SEARCH(E$3,Consolidado!$D680)),IF(COUNTIFS(Consolidado!$AC$5:AC680,Consolidado!$AC680,Consolidado!$D$5:D680,"*"&amp;E$3&amp;"*")=1,1,0),0))</f>
        <v>0</v>
      </c>
      <c r="F680" s="0" t="n">
        <f aca="false">IF(OR(F$3="",Consolidado!$D680=""),0,IF(ISNUMBER(SEARCH(F$3,Consolidado!$D680)),IF(COUNTIFS(Consolidado!$AC$5:AC680,Consolidado!$AC680,Consolidado!$D$5:D680,"*"&amp;F$3&amp;"*")=1,1,0),0))</f>
        <v>0</v>
      </c>
      <c r="G680" s="0" t="n">
        <f aca="false">IF(OR(G$3="",Consolidado!$D680=""),0,IF(ISNUMBER(SEARCH(G$3,Consolidado!$D680)),IF(COUNTIFS(Consolidado!$AC$5:AC680,Consolidado!$AC680,Consolidado!$D$5:D680,"*"&amp;G$3&amp;"*")=1,1,0),0))</f>
        <v>0</v>
      </c>
      <c r="H680" s="0" t="n">
        <f aca="false">IF(OR(H$3="",Consolidado!$D680=""),0,IF(ISNUMBER(SEARCH(H$3,Consolidado!$D680)),IF(COUNTIFS(Consolidado!$AC$5:AC680,Consolidado!$AC680,Consolidado!$D$5:D680,"*"&amp;H$3&amp;"*")=1,1,0),0))</f>
        <v>0</v>
      </c>
      <c r="I680" s="0" t="n">
        <f aca="false">IF(OR(I$3="",Consolidado!$D680=""),0,IF(ISNUMBER(SEARCH(I$3,Consolidado!$D680)),IF(COUNTIFS(Consolidado!$AC$5:AC680,Consolidado!$AC680,Consolidado!$D$5:D680,"*"&amp;I$3&amp;"*")=1,1,0),0))</f>
        <v>0</v>
      </c>
      <c r="J680" s="0" t="n">
        <f aca="false">IF(OR(J$3="",Consolidado!$D680=""),0,IF(ISNUMBER(SEARCH(J$3,Consolidado!$D680)),IF(COUNTIFS(Consolidado!$AC$5:AC680,Consolidado!$AC680,Consolidado!$D$5:D680,"*"&amp;J$3&amp;"*")=1,1,0),0))</f>
        <v>0</v>
      </c>
      <c r="K680" s="0" t="n">
        <f aca="false">IF(OR(K$3="",Consolidado!$D680=""),0,IF(ISNUMBER(SEARCH(K$3,Consolidado!$D680)),IF(COUNTIFS(Consolidado!$AC$5:AC680,Consolidado!$AC680,Consolidado!$D$5:D680,"*"&amp;K$3&amp;"*")=1,1,0),0))</f>
        <v>0</v>
      </c>
      <c r="L680" s="0" t="n">
        <f aca="false">IF(OR(L$3="",Consolidado!$D680=""),0,IF(ISNUMBER(SEARCH(L$3,Consolidado!$D680)),IF(COUNTIFS(Consolidado!$AC$5:AC680,Consolidado!$AC680,Consolidado!$D$5:D680,"*"&amp;L$3&amp;"*")=1,1,0),0))</f>
        <v>0</v>
      </c>
      <c r="M680" s="0" t="n">
        <f aca="false">IF(OR(M$3="",Consolidado!$D680=""),0,IF(ISNUMBER(SEARCH(M$3,Consolidado!$D680)),IF(COUNTIFS(Consolidado!$AC$5:AC680,Consolidado!$AC680,Consolidado!$D$5:D680,"*"&amp;M$3&amp;"*")=1,1,0),0))</f>
        <v>0</v>
      </c>
      <c r="N680" s="0" t="n">
        <f aca="false">IF(OR(N$3="",Consolidado!$D680=""),0,IF(ISNUMBER(SEARCH(N$3,Consolidado!$D680)),IF(COUNTIFS(Consolidado!$AC$5:AC680,Consolidado!$AC680,Consolidado!$D$5:D680,"*"&amp;N$3&amp;"*")=1,1,0),0))</f>
        <v>0</v>
      </c>
      <c r="O680" s="0" t="n">
        <f aca="false">IF(OR(O$3="",Consolidado!$D680=""),0,IF(ISNUMBER(SEARCH(O$3,Consolidado!$D680)),IF(COUNTIFS(Consolidado!$AC$5:AC680,Consolidado!$AC680,Consolidado!$D$5:D680,"*"&amp;O$3&amp;"*")=1,1,0),0))</f>
        <v>0</v>
      </c>
      <c r="P680" s="0" t="n">
        <f aca="false">IF(OR(P$3="",Consolidado!$D680=""),0,IF(ISNUMBER(SEARCH(P$3,Consolidado!$D680)),IF(COUNTIFS(Consolidado!$AC$5:AC680,Consolidado!$AC680,Consolidado!$D$5:D680,"*"&amp;P$3&amp;"*")=1,1,0),0))</f>
        <v>0</v>
      </c>
      <c r="Q680" s="0" t="n">
        <f aca="false">IF(OR(Q$3="",Consolidado!$D680=""),0,IF(ISNUMBER(SEARCH(Q$3,Consolidado!$D680)),IF(COUNTIFS(Consolidado!$AC$5:AC680,Consolidado!$AC680,Consolidado!$D$5:D680,"*"&amp;Q$3&amp;"*")=1,1,0),0))</f>
        <v>0</v>
      </c>
      <c r="R680" s="0" t="n">
        <f aca="false">IF(OR(R$3="",Consolidado!$D680=""),0,IF(ISNUMBER(SEARCH(R$3,Consolidado!$D680)),IF(COUNTIFS(Consolidado!$AC$5:AC680,Consolidado!$AC680,Consolidado!$D$5:D680,"*"&amp;R$3&amp;"*")=1,1,0),0))</f>
        <v>0</v>
      </c>
      <c r="S680" s="0" t="n">
        <f aca="false">IF(OR(S$3="",Consolidado!$D680=""),0,IF(ISNUMBER(SEARCH(S$3,Consolidado!$D680)),IF(COUNTIFS(Consolidado!$AC$5:AC680,Consolidado!$AC680,Consolidado!$D$5:D680,"*"&amp;S$3&amp;"*")=1,1,0),0))</f>
        <v>0</v>
      </c>
      <c r="T680" s="0" t="n">
        <f aca="false">IF(OR(T$3="",Consolidado!$D680=""),0,IF(ISNUMBER(SEARCH(T$3,Consolidado!$D680)),IF(COUNTIFS(Consolidado!$AC$5:AC680,Consolidado!$AC680,Consolidado!$D$5:D680,"*"&amp;T$3&amp;"*")=1,1,0),0))</f>
        <v>0</v>
      </c>
      <c r="U680" s="0" t="n">
        <f aca="false">IF(OR(U$3="",Consolidado!$D680=""),0,IF(ISNUMBER(SEARCH(U$3,Consolidado!$D680)),IF(COUNTIFS(Consolidado!$AC$5:AC680,Consolidado!$AC680,Consolidado!$D$5:D680,"*"&amp;U$3&amp;"*")=1,1,0),0))</f>
        <v>0</v>
      </c>
      <c r="V680" s="0" t="n">
        <f aca="false">IF(OR(V$3="",Consolidado!$D680=""),0,IF(ISNUMBER(SEARCH(V$3,Consolidado!$D680)),IF(COUNTIFS(Consolidado!$AC$5:AC680,Consolidado!$AC680,Consolidado!$D$5:D680,"*"&amp;V$3&amp;"*")=1,1,0),0))</f>
        <v>0</v>
      </c>
      <c r="W680" s="0" t="n">
        <f aca="false">IF(OR(W$3="",Consolidado!$D680=""),0,IF(ISNUMBER(SEARCH(W$3,Consolidado!$D680)),IF(COUNTIFS(Consolidado!$AC$5:AC680,Consolidado!$AC680,Consolidado!$D$5:D680,"*"&amp;W$3&amp;"*")=1,1,0),0))</f>
        <v>0</v>
      </c>
      <c r="X680" s="0" t="n">
        <f aca="false">IF(OR(X$3="",Consolidado!$D680=""),0,IF(ISNUMBER(SEARCH(X$3,Consolidado!$D680)),IF(COUNTIFS(Consolidado!$AC$5:AC680,Consolidado!$AC680,Consolidado!$D$5:D680,"*"&amp;X$3&amp;"*")=1,1,0),0))</f>
        <v>0</v>
      </c>
      <c r="Y680" s="0" t="n">
        <f aca="false">IF(OR(Y$3="",Consolidado!$D680=""),0,IF(ISNUMBER(SEARCH(Y$3,Consolidado!$D680)),IF(COUNTIFS(Consolidado!$AC$5:AC680,Consolidado!$AC680,Consolidado!$D$5:D680,"*"&amp;Y$3&amp;"*")=1,1,0),0))</f>
        <v>0</v>
      </c>
      <c r="Z680" s="0" t="n">
        <f aca="false">IF(OR(Z$3="",Consolidado!$D680=""),0,IF(ISNUMBER(SEARCH(Z$3,Consolidado!$D680)),IF(COUNTIFS(Consolidado!$AC$5:AC680,Consolidado!$AC680,Consolidado!$D$5:D680,"*"&amp;Z$3&amp;"*")=1,1,0),0))</f>
        <v>0</v>
      </c>
      <c r="AA680" s="0" t="n">
        <f aca="false">IF(OR(AA$3="",Consolidado!$D680=""),0,IF(ISNUMBER(SEARCH(AA$3,Consolidado!$D680)),IF(COUNTIFS(Consolidado!$AC$5:AC680,Consolidado!$AC680,Consolidado!$D$5:D680,"*"&amp;AA$3&amp;"*")=1,1,0),0))</f>
        <v>0</v>
      </c>
      <c r="AB680" s="0" t="n">
        <f aca="false">IF(OR(AB$3="",Consolidado!$D680=""),0,IF(ISNUMBER(SEARCH(AB$3,Consolidado!$D680)),IF(COUNTIFS(Consolidado!$AC$5:AC680,Consolidado!$AC680,Consolidado!$D$5:D680,"*"&amp;AB$3&amp;"*")=1,1,0),0))</f>
        <v>0</v>
      </c>
      <c r="AC680" s="0" t="n">
        <f aca="false">IF(OR(AC$3="",Consolidado!$D680=""),0,IF(ISNUMBER(SEARCH(AC$3,Consolidado!$D680)),IF(COUNTIFS(Consolidado!$AC$5:AC680,Consolidado!$AC680,Consolidado!$D$5:D680,"*"&amp;AC$3&amp;"*")=1,1,0),0))</f>
        <v>0</v>
      </c>
      <c r="AD680" s="0" t="n">
        <f aca="false">IF(OR(AD$3="",Consolidado!$D680=""),0,IF(ISNUMBER(SEARCH(AD$3,Consolidado!$D680)),IF(COUNTIFS(Consolidado!$AC$5:AC680,Consolidado!$AC680,Consolidado!$D$5:D680,"*"&amp;AD$3&amp;"*")=1,1,0),0))</f>
        <v>0</v>
      </c>
      <c r="AE680" s="0" t="n">
        <f aca="false">IF(OR(AE$3="",Consolidado!$D680=""),0,IF(ISNUMBER(SEARCH(AE$3,Consolidado!$D680)),IF(COUNTIFS(Consolidado!$AC$5:AC680,Consolidado!$AC680,Consolidado!$D$5:D680,"*"&amp;AE$3&amp;"*")=1,1,0),0))</f>
        <v>0</v>
      </c>
      <c r="AF680" s="0" t="n">
        <f aca="false">IF(OR(AF$3="",Consolidado!$D680=""),0,IF(ISNUMBER(SEARCH(AF$3,Consolidado!$D680)),IF(COUNTIFS(Consolidado!$AC$5:AC680,Consolidado!$AC680,Consolidado!$D$5:D680,"*"&amp;AF$3&amp;"*")=1,1,0),0))</f>
        <v>0</v>
      </c>
      <c r="AG680" s="0" t="n">
        <f aca="false">IF(OR(AG$3="",Consolidado!$D680=""),0,IF(ISNUMBER(SEARCH(AG$3,Consolidado!$D680)),IF(COUNTIFS(Consolidado!$AC$5:AC680,Consolidado!$AC680,Consolidado!$D$5:D680,"*"&amp;AG$3&amp;"*")=1,1,0),0))</f>
        <v>0</v>
      </c>
      <c r="AH680" s="0" t="n">
        <f aca="false">IF(OR(AH$3="",Consolidado!$D680=""),0,IF(ISNUMBER(SEARCH(AH$3,Consolidado!$D680)),IF(COUNTIFS(Consolidado!$AC$5:AC680,Consolidado!$AC680,Consolidado!$D$5:D680,"*"&amp;AH$3&amp;"*")=1,1,0),0))</f>
        <v>0</v>
      </c>
      <c r="AI680" s="0" t="n">
        <f aca="false">IF(OR(AI$3="",Consolidado!$D680=""),0,IF(ISNUMBER(SEARCH(AI$3,Consolidado!$D680)),IF(COUNTIFS(Consolidado!$AC$5:AC680,Consolidado!$AC680,Consolidado!$D$5:D680,"*"&amp;AI$3&amp;"*")=1,1,0),0))</f>
        <v>0</v>
      </c>
      <c r="AJ680" s="0" t="n">
        <f aca="false">IF(OR(AJ$3="",Consolidado!$D680=""),0,IF(ISNUMBER(SEARCH(AJ$3,Consolidado!$D680)),IF(COUNTIFS(Consolidado!$AC$5:AC680,Consolidado!$AC680,Consolidado!$D$5:D680,"*"&amp;AJ$3&amp;"*")=1,1,0),0))</f>
        <v>0</v>
      </c>
      <c r="AK680" s="0" t="n">
        <f aca="false">IF(OR(AK$3="",Consolidado!$D680=""),0,IF(ISNUMBER(SEARCH(AK$3,Consolidado!$D680)),IF(COUNTIFS(Consolidado!$AC$5:AC680,Consolidado!$AC680,Consolidado!$D$5:D680,"*"&amp;AK$3&amp;"*")=1,1,0),0))</f>
        <v>0</v>
      </c>
      <c r="AL680" s="0" t="n">
        <f aca="false">IF(OR(AL$3="",Consolidado!$D680=""),0,IF(ISNUMBER(SEARCH(AL$3,Consolidado!$D680)),IF(COUNTIFS(Consolidado!$AC$5:AC680,Consolidado!$AC680,Consolidado!$D$5:D680,"*"&amp;AL$3&amp;"*")=1,1,0),0))</f>
        <v>0</v>
      </c>
      <c r="AM680" s="0" t="n">
        <f aca="false">IF(OR(AM$3="",Consolidado!$D680=""),0,IF(ISNUMBER(SEARCH(AM$3,Consolidado!$D680)),IF(COUNTIFS(Consolidado!$AC$5:AC680,Consolidado!$AC680,Consolidado!$D$5:D680,"*"&amp;AM$3&amp;"*")=1,1,0),0))</f>
        <v>0</v>
      </c>
      <c r="AN680" s="0" t="n">
        <f aca="false">IF(OR(AN$3="",Consolidado!$D680=""),0,IF(ISNUMBER(SEARCH(AN$3,Consolidado!$D680)),IF(COUNTIFS(Consolidado!$AC$5:AC680,Consolidado!$AC680,Consolidado!$D$5:D680,"*"&amp;AN$3&amp;"*")=1,1,0),0))</f>
        <v>0</v>
      </c>
      <c r="AO680" s="0" t="n">
        <f aca="false">IF(OR(AO$3="",Consolidado!$D680=""),0,IF(ISNUMBER(SEARCH(AO$3,Consolidado!$D680)),IF(COUNTIFS(Consolidado!$AC$5:AC680,Consolidado!$AC680,Consolidado!$D$5:D680,"*"&amp;AO$3&amp;"*")=1,1,0),0))</f>
        <v>0</v>
      </c>
    </row>
    <row r="681" customFormat="false" ht="15" hidden="false" customHeight="false" outlineLevel="0" collapsed="false">
      <c r="B681" s="0" t="n">
        <f aca="false">IF(OR(B$3="",Consolidado!$D681=""),0,IF(ISNUMBER(SEARCH(B$3,Consolidado!$D681)),IF(COUNTIFS(Consolidado!$AC$5:AC681,Consolidado!$AC681,Consolidado!$D$5:D681,"*"&amp;B$3&amp;"*")=1,1,0),0))</f>
        <v>0</v>
      </c>
      <c r="C681" s="0" t="n">
        <f aca="false">IF(OR(C$3="",Consolidado!$D681=""),0,IF(ISNUMBER(SEARCH(C$3,Consolidado!$D681)),IF(COUNTIFS(Consolidado!$AC$5:AC681,Consolidado!$AC681,Consolidado!$D$5:D681,"*"&amp;C$3&amp;"*")=1,1,0),0))</f>
        <v>0</v>
      </c>
      <c r="D681" s="0" t="n">
        <f aca="false">IF(OR(D$3="",Consolidado!$D681=""),0,IF(ISNUMBER(SEARCH(D$3,Consolidado!$D681)),IF(COUNTIFS(Consolidado!$AC$5:AC681,Consolidado!$AC681,Consolidado!$D$5:D681,"*"&amp;D$3&amp;"*")=1,1,0),0))</f>
        <v>0</v>
      </c>
      <c r="E681" s="0" t="n">
        <f aca="false">IF(OR(E$3="",Consolidado!$D681=""),0,IF(ISNUMBER(SEARCH(E$3,Consolidado!$D681)),IF(COUNTIFS(Consolidado!$AC$5:AC681,Consolidado!$AC681,Consolidado!$D$5:D681,"*"&amp;E$3&amp;"*")=1,1,0),0))</f>
        <v>0</v>
      </c>
      <c r="F681" s="0" t="n">
        <f aca="false">IF(OR(F$3="",Consolidado!$D681=""),0,IF(ISNUMBER(SEARCH(F$3,Consolidado!$D681)),IF(COUNTIFS(Consolidado!$AC$5:AC681,Consolidado!$AC681,Consolidado!$D$5:D681,"*"&amp;F$3&amp;"*")=1,1,0),0))</f>
        <v>0</v>
      </c>
      <c r="G681" s="0" t="n">
        <f aca="false">IF(OR(G$3="",Consolidado!$D681=""),0,IF(ISNUMBER(SEARCH(G$3,Consolidado!$D681)),IF(COUNTIFS(Consolidado!$AC$5:AC681,Consolidado!$AC681,Consolidado!$D$5:D681,"*"&amp;G$3&amp;"*")=1,1,0),0))</f>
        <v>0</v>
      </c>
      <c r="H681" s="0" t="n">
        <f aca="false">IF(OR(H$3="",Consolidado!$D681=""),0,IF(ISNUMBER(SEARCH(H$3,Consolidado!$D681)),IF(COUNTIFS(Consolidado!$AC$5:AC681,Consolidado!$AC681,Consolidado!$D$5:D681,"*"&amp;H$3&amp;"*")=1,1,0),0))</f>
        <v>0</v>
      </c>
      <c r="I681" s="0" t="n">
        <f aca="false">IF(OR(I$3="",Consolidado!$D681=""),0,IF(ISNUMBER(SEARCH(I$3,Consolidado!$D681)),IF(COUNTIFS(Consolidado!$AC$5:AC681,Consolidado!$AC681,Consolidado!$D$5:D681,"*"&amp;I$3&amp;"*")=1,1,0),0))</f>
        <v>0</v>
      </c>
      <c r="J681" s="0" t="n">
        <f aca="false">IF(OR(J$3="",Consolidado!$D681=""),0,IF(ISNUMBER(SEARCH(J$3,Consolidado!$D681)),IF(COUNTIFS(Consolidado!$AC$5:AC681,Consolidado!$AC681,Consolidado!$D$5:D681,"*"&amp;J$3&amp;"*")=1,1,0),0))</f>
        <v>0</v>
      </c>
      <c r="K681" s="0" t="n">
        <f aca="false">IF(OR(K$3="",Consolidado!$D681=""),0,IF(ISNUMBER(SEARCH(K$3,Consolidado!$D681)),IF(COUNTIFS(Consolidado!$AC$5:AC681,Consolidado!$AC681,Consolidado!$D$5:D681,"*"&amp;K$3&amp;"*")=1,1,0),0))</f>
        <v>0</v>
      </c>
      <c r="L681" s="0" t="n">
        <f aca="false">IF(OR(L$3="",Consolidado!$D681=""),0,IF(ISNUMBER(SEARCH(L$3,Consolidado!$D681)),IF(COUNTIFS(Consolidado!$AC$5:AC681,Consolidado!$AC681,Consolidado!$D$5:D681,"*"&amp;L$3&amp;"*")=1,1,0),0))</f>
        <v>0</v>
      </c>
      <c r="M681" s="0" t="n">
        <f aca="false">IF(OR(M$3="",Consolidado!$D681=""),0,IF(ISNUMBER(SEARCH(M$3,Consolidado!$D681)),IF(COUNTIFS(Consolidado!$AC$5:AC681,Consolidado!$AC681,Consolidado!$D$5:D681,"*"&amp;M$3&amp;"*")=1,1,0),0))</f>
        <v>0</v>
      </c>
      <c r="N681" s="0" t="n">
        <f aca="false">IF(OR(N$3="",Consolidado!$D681=""),0,IF(ISNUMBER(SEARCH(N$3,Consolidado!$D681)),IF(COUNTIFS(Consolidado!$AC$5:AC681,Consolidado!$AC681,Consolidado!$D$5:D681,"*"&amp;N$3&amp;"*")=1,1,0),0))</f>
        <v>0</v>
      </c>
      <c r="O681" s="0" t="n">
        <f aca="false">IF(OR(O$3="",Consolidado!$D681=""),0,IF(ISNUMBER(SEARCH(O$3,Consolidado!$D681)),IF(COUNTIFS(Consolidado!$AC$5:AC681,Consolidado!$AC681,Consolidado!$D$5:D681,"*"&amp;O$3&amp;"*")=1,1,0),0))</f>
        <v>0</v>
      </c>
      <c r="P681" s="0" t="n">
        <f aca="false">IF(OR(P$3="",Consolidado!$D681=""),0,IF(ISNUMBER(SEARCH(P$3,Consolidado!$D681)),IF(COUNTIFS(Consolidado!$AC$5:AC681,Consolidado!$AC681,Consolidado!$D$5:D681,"*"&amp;P$3&amp;"*")=1,1,0),0))</f>
        <v>0</v>
      </c>
      <c r="Q681" s="0" t="n">
        <f aca="false">IF(OR(Q$3="",Consolidado!$D681=""),0,IF(ISNUMBER(SEARCH(Q$3,Consolidado!$D681)),IF(COUNTIFS(Consolidado!$AC$5:AC681,Consolidado!$AC681,Consolidado!$D$5:D681,"*"&amp;Q$3&amp;"*")=1,1,0),0))</f>
        <v>0</v>
      </c>
      <c r="R681" s="0" t="n">
        <f aca="false">IF(OR(R$3="",Consolidado!$D681=""),0,IF(ISNUMBER(SEARCH(R$3,Consolidado!$D681)),IF(COUNTIFS(Consolidado!$AC$5:AC681,Consolidado!$AC681,Consolidado!$D$5:D681,"*"&amp;R$3&amp;"*")=1,1,0),0))</f>
        <v>0</v>
      </c>
      <c r="S681" s="0" t="n">
        <f aca="false">IF(OR(S$3="",Consolidado!$D681=""),0,IF(ISNUMBER(SEARCH(S$3,Consolidado!$D681)),IF(COUNTIFS(Consolidado!$AC$5:AC681,Consolidado!$AC681,Consolidado!$D$5:D681,"*"&amp;S$3&amp;"*")=1,1,0),0))</f>
        <v>0</v>
      </c>
      <c r="T681" s="0" t="n">
        <f aca="false">IF(OR(T$3="",Consolidado!$D681=""),0,IF(ISNUMBER(SEARCH(T$3,Consolidado!$D681)),IF(COUNTIFS(Consolidado!$AC$5:AC681,Consolidado!$AC681,Consolidado!$D$5:D681,"*"&amp;T$3&amp;"*")=1,1,0),0))</f>
        <v>0</v>
      </c>
      <c r="U681" s="0" t="n">
        <f aca="false">IF(OR(U$3="",Consolidado!$D681=""),0,IF(ISNUMBER(SEARCH(U$3,Consolidado!$D681)),IF(COUNTIFS(Consolidado!$AC$5:AC681,Consolidado!$AC681,Consolidado!$D$5:D681,"*"&amp;U$3&amp;"*")=1,1,0),0))</f>
        <v>0</v>
      </c>
      <c r="V681" s="0" t="n">
        <f aca="false">IF(OR(V$3="",Consolidado!$D681=""),0,IF(ISNUMBER(SEARCH(V$3,Consolidado!$D681)),IF(COUNTIFS(Consolidado!$AC$5:AC681,Consolidado!$AC681,Consolidado!$D$5:D681,"*"&amp;V$3&amp;"*")=1,1,0),0))</f>
        <v>0</v>
      </c>
      <c r="W681" s="0" t="n">
        <f aca="false">IF(OR(W$3="",Consolidado!$D681=""),0,IF(ISNUMBER(SEARCH(W$3,Consolidado!$D681)),IF(COUNTIFS(Consolidado!$AC$5:AC681,Consolidado!$AC681,Consolidado!$D$5:D681,"*"&amp;W$3&amp;"*")=1,1,0),0))</f>
        <v>0</v>
      </c>
      <c r="X681" s="0" t="n">
        <f aca="false">IF(OR(X$3="",Consolidado!$D681=""),0,IF(ISNUMBER(SEARCH(X$3,Consolidado!$D681)),IF(COUNTIFS(Consolidado!$AC$5:AC681,Consolidado!$AC681,Consolidado!$D$5:D681,"*"&amp;X$3&amp;"*")=1,1,0),0))</f>
        <v>0</v>
      </c>
      <c r="Y681" s="0" t="n">
        <f aca="false">IF(OR(Y$3="",Consolidado!$D681=""),0,IF(ISNUMBER(SEARCH(Y$3,Consolidado!$D681)),IF(COUNTIFS(Consolidado!$AC$5:AC681,Consolidado!$AC681,Consolidado!$D$5:D681,"*"&amp;Y$3&amp;"*")=1,1,0),0))</f>
        <v>0</v>
      </c>
      <c r="Z681" s="0" t="n">
        <f aca="false">IF(OR(Z$3="",Consolidado!$D681=""),0,IF(ISNUMBER(SEARCH(Z$3,Consolidado!$D681)),IF(COUNTIFS(Consolidado!$AC$5:AC681,Consolidado!$AC681,Consolidado!$D$5:D681,"*"&amp;Z$3&amp;"*")=1,1,0),0))</f>
        <v>0</v>
      </c>
      <c r="AA681" s="0" t="n">
        <f aca="false">IF(OR(AA$3="",Consolidado!$D681=""),0,IF(ISNUMBER(SEARCH(AA$3,Consolidado!$D681)),IF(COUNTIFS(Consolidado!$AC$5:AC681,Consolidado!$AC681,Consolidado!$D$5:D681,"*"&amp;AA$3&amp;"*")=1,1,0),0))</f>
        <v>0</v>
      </c>
      <c r="AB681" s="0" t="n">
        <f aca="false">IF(OR(AB$3="",Consolidado!$D681=""),0,IF(ISNUMBER(SEARCH(AB$3,Consolidado!$D681)),IF(COUNTIFS(Consolidado!$AC$5:AC681,Consolidado!$AC681,Consolidado!$D$5:D681,"*"&amp;AB$3&amp;"*")=1,1,0),0))</f>
        <v>0</v>
      </c>
      <c r="AC681" s="0" t="n">
        <f aca="false">IF(OR(AC$3="",Consolidado!$D681=""),0,IF(ISNUMBER(SEARCH(AC$3,Consolidado!$D681)),IF(COUNTIFS(Consolidado!$AC$5:AC681,Consolidado!$AC681,Consolidado!$D$5:D681,"*"&amp;AC$3&amp;"*")=1,1,0),0))</f>
        <v>0</v>
      </c>
      <c r="AD681" s="0" t="n">
        <f aca="false">IF(OR(AD$3="",Consolidado!$D681=""),0,IF(ISNUMBER(SEARCH(AD$3,Consolidado!$D681)),IF(COUNTIFS(Consolidado!$AC$5:AC681,Consolidado!$AC681,Consolidado!$D$5:D681,"*"&amp;AD$3&amp;"*")=1,1,0),0))</f>
        <v>0</v>
      </c>
      <c r="AE681" s="0" t="n">
        <f aca="false">IF(OR(AE$3="",Consolidado!$D681=""),0,IF(ISNUMBER(SEARCH(AE$3,Consolidado!$D681)),IF(COUNTIFS(Consolidado!$AC$5:AC681,Consolidado!$AC681,Consolidado!$D$5:D681,"*"&amp;AE$3&amp;"*")=1,1,0),0))</f>
        <v>0</v>
      </c>
      <c r="AF681" s="0" t="n">
        <f aca="false">IF(OR(AF$3="",Consolidado!$D681=""),0,IF(ISNUMBER(SEARCH(AF$3,Consolidado!$D681)),IF(COUNTIFS(Consolidado!$AC$5:AC681,Consolidado!$AC681,Consolidado!$D$5:D681,"*"&amp;AF$3&amp;"*")=1,1,0),0))</f>
        <v>0</v>
      </c>
      <c r="AG681" s="0" t="n">
        <f aca="false">IF(OR(AG$3="",Consolidado!$D681=""),0,IF(ISNUMBER(SEARCH(AG$3,Consolidado!$D681)),IF(COUNTIFS(Consolidado!$AC$5:AC681,Consolidado!$AC681,Consolidado!$D$5:D681,"*"&amp;AG$3&amp;"*")=1,1,0),0))</f>
        <v>0</v>
      </c>
      <c r="AH681" s="0" t="n">
        <f aca="false">IF(OR(AH$3="",Consolidado!$D681=""),0,IF(ISNUMBER(SEARCH(AH$3,Consolidado!$D681)),IF(COUNTIFS(Consolidado!$AC$5:AC681,Consolidado!$AC681,Consolidado!$D$5:D681,"*"&amp;AH$3&amp;"*")=1,1,0),0))</f>
        <v>0</v>
      </c>
      <c r="AI681" s="0" t="n">
        <f aca="false">IF(OR(AI$3="",Consolidado!$D681=""),0,IF(ISNUMBER(SEARCH(AI$3,Consolidado!$D681)),IF(COUNTIFS(Consolidado!$AC$5:AC681,Consolidado!$AC681,Consolidado!$D$5:D681,"*"&amp;AI$3&amp;"*")=1,1,0),0))</f>
        <v>0</v>
      </c>
      <c r="AJ681" s="0" t="n">
        <f aca="false">IF(OR(AJ$3="",Consolidado!$D681=""),0,IF(ISNUMBER(SEARCH(AJ$3,Consolidado!$D681)),IF(COUNTIFS(Consolidado!$AC$5:AC681,Consolidado!$AC681,Consolidado!$D$5:D681,"*"&amp;AJ$3&amp;"*")=1,1,0),0))</f>
        <v>0</v>
      </c>
      <c r="AK681" s="0" t="n">
        <f aca="false">IF(OR(AK$3="",Consolidado!$D681=""),0,IF(ISNUMBER(SEARCH(AK$3,Consolidado!$D681)),IF(COUNTIFS(Consolidado!$AC$5:AC681,Consolidado!$AC681,Consolidado!$D$5:D681,"*"&amp;AK$3&amp;"*")=1,1,0),0))</f>
        <v>0</v>
      </c>
      <c r="AL681" s="0" t="n">
        <f aca="false">IF(OR(AL$3="",Consolidado!$D681=""),0,IF(ISNUMBER(SEARCH(AL$3,Consolidado!$D681)),IF(COUNTIFS(Consolidado!$AC$5:AC681,Consolidado!$AC681,Consolidado!$D$5:D681,"*"&amp;AL$3&amp;"*")=1,1,0),0))</f>
        <v>0</v>
      </c>
      <c r="AM681" s="0" t="n">
        <f aca="false">IF(OR(AM$3="",Consolidado!$D681=""),0,IF(ISNUMBER(SEARCH(AM$3,Consolidado!$D681)),IF(COUNTIFS(Consolidado!$AC$5:AC681,Consolidado!$AC681,Consolidado!$D$5:D681,"*"&amp;AM$3&amp;"*")=1,1,0),0))</f>
        <v>0</v>
      </c>
      <c r="AN681" s="0" t="n">
        <f aca="false">IF(OR(AN$3="",Consolidado!$D681=""),0,IF(ISNUMBER(SEARCH(AN$3,Consolidado!$D681)),IF(COUNTIFS(Consolidado!$AC$5:AC681,Consolidado!$AC681,Consolidado!$D$5:D681,"*"&amp;AN$3&amp;"*")=1,1,0),0))</f>
        <v>0</v>
      </c>
      <c r="AO681" s="0" t="n">
        <f aca="false">IF(OR(AO$3="",Consolidado!$D681=""),0,IF(ISNUMBER(SEARCH(AO$3,Consolidado!$D681)),IF(COUNTIFS(Consolidado!$AC$5:AC681,Consolidado!$AC681,Consolidado!$D$5:D681,"*"&amp;AO$3&amp;"*")=1,1,0),0))</f>
        <v>0</v>
      </c>
    </row>
    <row r="682" customFormat="false" ht="15" hidden="false" customHeight="false" outlineLevel="0" collapsed="false">
      <c r="B682" s="0" t="n">
        <f aca="false">IF(OR(B$3="",Consolidado!$D682=""),0,IF(ISNUMBER(SEARCH(B$3,Consolidado!$D682)),IF(COUNTIFS(Consolidado!$AC$5:AC682,Consolidado!$AC682,Consolidado!$D$5:D682,"*"&amp;B$3&amp;"*")=1,1,0),0))</f>
        <v>0</v>
      </c>
      <c r="C682" s="0" t="n">
        <f aca="false">IF(OR(C$3="",Consolidado!$D682=""),0,IF(ISNUMBER(SEARCH(C$3,Consolidado!$D682)),IF(COUNTIFS(Consolidado!$AC$5:AC682,Consolidado!$AC682,Consolidado!$D$5:D682,"*"&amp;C$3&amp;"*")=1,1,0),0))</f>
        <v>0</v>
      </c>
      <c r="D682" s="0" t="n">
        <f aca="false">IF(OR(D$3="",Consolidado!$D682=""),0,IF(ISNUMBER(SEARCH(D$3,Consolidado!$D682)),IF(COUNTIFS(Consolidado!$AC$5:AC682,Consolidado!$AC682,Consolidado!$D$5:D682,"*"&amp;D$3&amp;"*")=1,1,0),0))</f>
        <v>0</v>
      </c>
      <c r="E682" s="0" t="n">
        <f aca="false">IF(OR(E$3="",Consolidado!$D682=""),0,IF(ISNUMBER(SEARCH(E$3,Consolidado!$D682)),IF(COUNTIFS(Consolidado!$AC$5:AC682,Consolidado!$AC682,Consolidado!$D$5:D682,"*"&amp;E$3&amp;"*")=1,1,0),0))</f>
        <v>0</v>
      </c>
      <c r="F682" s="0" t="n">
        <f aca="false">IF(OR(F$3="",Consolidado!$D682=""),0,IF(ISNUMBER(SEARCH(F$3,Consolidado!$D682)),IF(COUNTIFS(Consolidado!$AC$5:AC682,Consolidado!$AC682,Consolidado!$D$5:D682,"*"&amp;F$3&amp;"*")=1,1,0),0))</f>
        <v>0</v>
      </c>
      <c r="G682" s="0" t="n">
        <f aca="false">IF(OR(G$3="",Consolidado!$D682=""),0,IF(ISNUMBER(SEARCH(G$3,Consolidado!$D682)),IF(COUNTIFS(Consolidado!$AC$5:AC682,Consolidado!$AC682,Consolidado!$D$5:D682,"*"&amp;G$3&amp;"*")=1,1,0),0))</f>
        <v>0</v>
      </c>
      <c r="H682" s="0" t="n">
        <f aca="false">IF(OR(H$3="",Consolidado!$D682=""),0,IF(ISNUMBER(SEARCH(H$3,Consolidado!$D682)),IF(COUNTIFS(Consolidado!$AC$5:AC682,Consolidado!$AC682,Consolidado!$D$5:D682,"*"&amp;H$3&amp;"*")=1,1,0),0))</f>
        <v>0</v>
      </c>
      <c r="I682" s="0" t="n">
        <f aca="false">IF(OR(I$3="",Consolidado!$D682=""),0,IF(ISNUMBER(SEARCH(I$3,Consolidado!$D682)),IF(COUNTIFS(Consolidado!$AC$5:AC682,Consolidado!$AC682,Consolidado!$D$5:D682,"*"&amp;I$3&amp;"*")=1,1,0),0))</f>
        <v>0</v>
      </c>
      <c r="J682" s="0" t="n">
        <f aca="false">IF(OR(J$3="",Consolidado!$D682=""),0,IF(ISNUMBER(SEARCH(J$3,Consolidado!$D682)),IF(COUNTIFS(Consolidado!$AC$5:AC682,Consolidado!$AC682,Consolidado!$D$5:D682,"*"&amp;J$3&amp;"*")=1,1,0),0))</f>
        <v>0</v>
      </c>
      <c r="K682" s="0" t="n">
        <f aca="false">IF(OR(K$3="",Consolidado!$D682=""),0,IF(ISNUMBER(SEARCH(K$3,Consolidado!$D682)),IF(COUNTIFS(Consolidado!$AC$5:AC682,Consolidado!$AC682,Consolidado!$D$5:D682,"*"&amp;K$3&amp;"*")=1,1,0),0))</f>
        <v>0</v>
      </c>
      <c r="L682" s="0" t="n">
        <f aca="false">IF(OR(L$3="",Consolidado!$D682=""),0,IF(ISNUMBER(SEARCH(L$3,Consolidado!$D682)),IF(COUNTIFS(Consolidado!$AC$5:AC682,Consolidado!$AC682,Consolidado!$D$5:D682,"*"&amp;L$3&amp;"*")=1,1,0),0))</f>
        <v>0</v>
      </c>
      <c r="M682" s="0" t="n">
        <f aca="false">IF(OR(M$3="",Consolidado!$D682=""),0,IF(ISNUMBER(SEARCH(M$3,Consolidado!$D682)),IF(COUNTIFS(Consolidado!$AC$5:AC682,Consolidado!$AC682,Consolidado!$D$5:D682,"*"&amp;M$3&amp;"*")=1,1,0),0))</f>
        <v>0</v>
      </c>
      <c r="N682" s="0" t="n">
        <f aca="false">IF(OR(N$3="",Consolidado!$D682=""),0,IF(ISNUMBER(SEARCH(N$3,Consolidado!$D682)),IF(COUNTIFS(Consolidado!$AC$5:AC682,Consolidado!$AC682,Consolidado!$D$5:D682,"*"&amp;N$3&amp;"*")=1,1,0),0))</f>
        <v>0</v>
      </c>
      <c r="O682" s="0" t="n">
        <f aca="false">IF(OR(O$3="",Consolidado!$D682=""),0,IF(ISNUMBER(SEARCH(O$3,Consolidado!$D682)),IF(COUNTIFS(Consolidado!$AC$5:AC682,Consolidado!$AC682,Consolidado!$D$5:D682,"*"&amp;O$3&amp;"*")=1,1,0),0))</f>
        <v>0</v>
      </c>
      <c r="P682" s="0" t="n">
        <f aca="false">IF(OR(P$3="",Consolidado!$D682=""),0,IF(ISNUMBER(SEARCH(P$3,Consolidado!$D682)),IF(COUNTIFS(Consolidado!$AC$5:AC682,Consolidado!$AC682,Consolidado!$D$5:D682,"*"&amp;P$3&amp;"*")=1,1,0),0))</f>
        <v>0</v>
      </c>
      <c r="Q682" s="0" t="n">
        <f aca="false">IF(OR(Q$3="",Consolidado!$D682=""),0,IF(ISNUMBER(SEARCH(Q$3,Consolidado!$D682)),IF(COUNTIFS(Consolidado!$AC$5:AC682,Consolidado!$AC682,Consolidado!$D$5:D682,"*"&amp;Q$3&amp;"*")=1,1,0),0))</f>
        <v>0</v>
      </c>
      <c r="R682" s="0" t="n">
        <f aca="false">IF(OR(R$3="",Consolidado!$D682=""),0,IF(ISNUMBER(SEARCH(R$3,Consolidado!$D682)),IF(COUNTIFS(Consolidado!$AC$5:AC682,Consolidado!$AC682,Consolidado!$D$5:D682,"*"&amp;R$3&amp;"*")=1,1,0),0))</f>
        <v>0</v>
      </c>
      <c r="S682" s="0" t="n">
        <f aca="false">IF(OR(S$3="",Consolidado!$D682=""),0,IF(ISNUMBER(SEARCH(S$3,Consolidado!$D682)),IF(COUNTIFS(Consolidado!$AC$5:AC682,Consolidado!$AC682,Consolidado!$D$5:D682,"*"&amp;S$3&amp;"*")=1,1,0),0))</f>
        <v>0</v>
      </c>
      <c r="T682" s="0" t="n">
        <f aca="false">IF(OR(T$3="",Consolidado!$D682=""),0,IF(ISNUMBER(SEARCH(T$3,Consolidado!$D682)),IF(COUNTIFS(Consolidado!$AC$5:AC682,Consolidado!$AC682,Consolidado!$D$5:D682,"*"&amp;T$3&amp;"*")=1,1,0),0))</f>
        <v>0</v>
      </c>
      <c r="U682" s="0" t="n">
        <f aca="false">IF(OR(U$3="",Consolidado!$D682=""),0,IF(ISNUMBER(SEARCH(U$3,Consolidado!$D682)),IF(COUNTIFS(Consolidado!$AC$5:AC682,Consolidado!$AC682,Consolidado!$D$5:D682,"*"&amp;U$3&amp;"*")=1,1,0),0))</f>
        <v>0</v>
      </c>
      <c r="V682" s="0" t="n">
        <f aca="false">IF(OR(V$3="",Consolidado!$D682=""),0,IF(ISNUMBER(SEARCH(V$3,Consolidado!$D682)),IF(COUNTIFS(Consolidado!$AC$5:AC682,Consolidado!$AC682,Consolidado!$D$5:D682,"*"&amp;V$3&amp;"*")=1,1,0),0))</f>
        <v>0</v>
      </c>
      <c r="W682" s="0" t="n">
        <f aca="false">IF(OR(W$3="",Consolidado!$D682=""),0,IF(ISNUMBER(SEARCH(W$3,Consolidado!$D682)),IF(COUNTIFS(Consolidado!$AC$5:AC682,Consolidado!$AC682,Consolidado!$D$5:D682,"*"&amp;W$3&amp;"*")=1,1,0),0))</f>
        <v>0</v>
      </c>
      <c r="X682" s="0" t="n">
        <f aca="false">IF(OR(X$3="",Consolidado!$D682=""),0,IF(ISNUMBER(SEARCH(X$3,Consolidado!$D682)),IF(COUNTIFS(Consolidado!$AC$5:AC682,Consolidado!$AC682,Consolidado!$D$5:D682,"*"&amp;X$3&amp;"*")=1,1,0),0))</f>
        <v>0</v>
      </c>
      <c r="Y682" s="0" t="n">
        <f aca="false">IF(OR(Y$3="",Consolidado!$D682=""),0,IF(ISNUMBER(SEARCH(Y$3,Consolidado!$D682)),IF(COUNTIFS(Consolidado!$AC$5:AC682,Consolidado!$AC682,Consolidado!$D$5:D682,"*"&amp;Y$3&amp;"*")=1,1,0),0))</f>
        <v>0</v>
      </c>
      <c r="Z682" s="0" t="n">
        <f aca="false">IF(OR(Z$3="",Consolidado!$D682=""),0,IF(ISNUMBER(SEARCH(Z$3,Consolidado!$D682)),IF(COUNTIFS(Consolidado!$AC$5:AC682,Consolidado!$AC682,Consolidado!$D$5:D682,"*"&amp;Z$3&amp;"*")=1,1,0),0))</f>
        <v>0</v>
      </c>
      <c r="AA682" s="0" t="n">
        <f aca="false">IF(OR(AA$3="",Consolidado!$D682=""),0,IF(ISNUMBER(SEARCH(AA$3,Consolidado!$D682)),IF(COUNTIFS(Consolidado!$AC$5:AC682,Consolidado!$AC682,Consolidado!$D$5:D682,"*"&amp;AA$3&amp;"*")=1,1,0),0))</f>
        <v>0</v>
      </c>
      <c r="AB682" s="0" t="n">
        <f aca="false">IF(OR(AB$3="",Consolidado!$D682=""),0,IF(ISNUMBER(SEARCH(AB$3,Consolidado!$D682)),IF(COUNTIFS(Consolidado!$AC$5:AC682,Consolidado!$AC682,Consolidado!$D$5:D682,"*"&amp;AB$3&amp;"*")=1,1,0),0))</f>
        <v>0</v>
      </c>
      <c r="AC682" s="0" t="n">
        <f aca="false">IF(OR(AC$3="",Consolidado!$D682=""),0,IF(ISNUMBER(SEARCH(AC$3,Consolidado!$D682)),IF(COUNTIFS(Consolidado!$AC$5:AC682,Consolidado!$AC682,Consolidado!$D$5:D682,"*"&amp;AC$3&amp;"*")=1,1,0),0))</f>
        <v>0</v>
      </c>
      <c r="AD682" s="0" t="n">
        <f aca="false">IF(OR(AD$3="",Consolidado!$D682=""),0,IF(ISNUMBER(SEARCH(AD$3,Consolidado!$D682)),IF(COUNTIFS(Consolidado!$AC$5:AC682,Consolidado!$AC682,Consolidado!$D$5:D682,"*"&amp;AD$3&amp;"*")=1,1,0),0))</f>
        <v>0</v>
      </c>
      <c r="AE682" s="0" t="n">
        <f aca="false">IF(OR(AE$3="",Consolidado!$D682=""),0,IF(ISNUMBER(SEARCH(AE$3,Consolidado!$D682)),IF(COUNTIFS(Consolidado!$AC$5:AC682,Consolidado!$AC682,Consolidado!$D$5:D682,"*"&amp;AE$3&amp;"*")=1,1,0),0))</f>
        <v>0</v>
      </c>
      <c r="AF682" s="0" t="n">
        <f aca="false">IF(OR(AF$3="",Consolidado!$D682=""),0,IF(ISNUMBER(SEARCH(AF$3,Consolidado!$D682)),IF(COUNTIFS(Consolidado!$AC$5:AC682,Consolidado!$AC682,Consolidado!$D$5:D682,"*"&amp;AF$3&amp;"*")=1,1,0),0))</f>
        <v>0</v>
      </c>
      <c r="AG682" s="0" t="n">
        <f aca="false">IF(OR(AG$3="",Consolidado!$D682=""),0,IF(ISNUMBER(SEARCH(AG$3,Consolidado!$D682)),IF(COUNTIFS(Consolidado!$AC$5:AC682,Consolidado!$AC682,Consolidado!$D$5:D682,"*"&amp;AG$3&amp;"*")=1,1,0),0))</f>
        <v>0</v>
      </c>
      <c r="AH682" s="0" t="n">
        <f aca="false">IF(OR(AH$3="",Consolidado!$D682=""),0,IF(ISNUMBER(SEARCH(AH$3,Consolidado!$D682)),IF(COUNTIFS(Consolidado!$AC$5:AC682,Consolidado!$AC682,Consolidado!$D$5:D682,"*"&amp;AH$3&amp;"*")=1,1,0),0))</f>
        <v>0</v>
      </c>
      <c r="AI682" s="0" t="n">
        <f aca="false">IF(OR(AI$3="",Consolidado!$D682=""),0,IF(ISNUMBER(SEARCH(AI$3,Consolidado!$D682)),IF(COUNTIFS(Consolidado!$AC$5:AC682,Consolidado!$AC682,Consolidado!$D$5:D682,"*"&amp;AI$3&amp;"*")=1,1,0),0))</f>
        <v>0</v>
      </c>
      <c r="AJ682" s="0" t="n">
        <f aca="false">IF(OR(AJ$3="",Consolidado!$D682=""),0,IF(ISNUMBER(SEARCH(AJ$3,Consolidado!$D682)),IF(COUNTIFS(Consolidado!$AC$5:AC682,Consolidado!$AC682,Consolidado!$D$5:D682,"*"&amp;AJ$3&amp;"*")=1,1,0),0))</f>
        <v>0</v>
      </c>
      <c r="AK682" s="0" t="n">
        <f aca="false">IF(OR(AK$3="",Consolidado!$D682=""),0,IF(ISNUMBER(SEARCH(AK$3,Consolidado!$D682)),IF(COUNTIFS(Consolidado!$AC$5:AC682,Consolidado!$AC682,Consolidado!$D$5:D682,"*"&amp;AK$3&amp;"*")=1,1,0),0))</f>
        <v>0</v>
      </c>
      <c r="AL682" s="0" t="n">
        <f aca="false">IF(OR(AL$3="",Consolidado!$D682=""),0,IF(ISNUMBER(SEARCH(AL$3,Consolidado!$D682)),IF(COUNTIFS(Consolidado!$AC$5:AC682,Consolidado!$AC682,Consolidado!$D$5:D682,"*"&amp;AL$3&amp;"*")=1,1,0),0))</f>
        <v>0</v>
      </c>
      <c r="AM682" s="0" t="n">
        <f aca="false">IF(OR(AM$3="",Consolidado!$D682=""),0,IF(ISNUMBER(SEARCH(AM$3,Consolidado!$D682)),IF(COUNTIFS(Consolidado!$AC$5:AC682,Consolidado!$AC682,Consolidado!$D$5:D682,"*"&amp;AM$3&amp;"*")=1,1,0),0))</f>
        <v>0</v>
      </c>
      <c r="AN682" s="0" t="n">
        <f aca="false">IF(OR(AN$3="",Consolidado!$D682=""),0,IF(ISNUMBER(SEARCH(AN$3,Consolidado!$D682)),IF(COUNTIFS(Consolidado!$AC$5:AC682,Consolidado!$AC682,Consolidado!$D$5:D682,"*"&amp;AN$3&amp;"*")=1,1,0),0))</f>
        <v>0</v>
      </c>
      <c r="AO682" s="0" t="n">
        <f aca="false">IF(OR(AO$3="",Consolidado!$D682=""),0,IF(ISNUMBER(SEARCH(AO$3,Consolidado!$D682)),IF(COUNTIFS(Consolidado!$AC$5:AC682,Consolidado!$AC682,Consolidado!$D$5:D682,"*"&amp;AO$3&amp;"*")=1,1,0),0))</f>
        <v>0</v>
      </c>
    </row>
    <row r="683" customFormat="false" ht="15" hidden="false" customHeight="false" outlineLevel="0" collapsed="false">
      <c r="B683" s="0" t="n">
        <f aca="false">IF(OR(B$3="",Consolidado!$D683=""),0,IF(ISNUMBER(SEARCH(B$3,Consolidado!$D683)),IF(COUNTIFS(Consolidado!$AC$5:AC683,Consolidado!$AC683,Consolidado!$D$5:D683,"*"&amp;B$3&amp;"*")=1,1,0),0))</f>
        <v>0</v>
      </c>
      <c r="C683" s="0" t="n">
        <f aca="false">IF(OR(C$3="",Consolidado!$D683=""),0,IF(ISNUMBER(SEARCH(C$3,Consolidado!$D683)),IF(COUNTIFS(Consolidado!$AC$5:AC683,Consolidado!$AC683,Consolidado!$D$5:D683,"*"&amp;C$3&amp;"*")=1,1,0),0))</f>
        <v>0</v>
      </c>
      <c r="D683" s="0" t="n">
        <f aca="false">IF(OR(D$3="",Consolidado!$D683=""),0,IF(ISNUMBER(SEARCH(D$3,Consolidado!$D683)),IF(COUNTIFS(Consolidado!$AC$5:AC683,Consolidado!$AC683,Consolidado!$D$5:D683,"*"&amp;D$3&amp;"*")=1,1,0),0))</f>
        <v>0</v>
      </c>
      <c r="E683" s="0" t="n">
        <f aca="false">IF(OR(E$3="",Consolidado!$D683=""),0,IF(ISNUMBER(SEARCH(E$3,Consolidado!$D683)),IF(COUNTIFS(Consolidado!$AC$5:AC683,Consolidado!$AC683,Consolidado!$D$5:D683,"*"&amp;E$3&amp;"*")=1,1,0),0))</f>
        <v>0</v>
      </c>
      <c r="F683" s="0" t="n">
        <f aca="false">IF(OR(F$3="",Consolidado!$D683=""),0,IF(ISNUMBER(SEARCH(F$3,Consolidado!$D683)),IF(COUNTIFS(Consolidado!$AC$5:AC683,Consolidado!$AC683,Consolidado!$D$5:D683,"*"&amp;F$3&amp;"*")=1,1,0),0))</f>
        <v>0</v>
      </c>
      <c r="G683" s="0" t="n">
        <f aca="false">IF(OR(G$3="",Consolidado!$D683=""),0,IF(ISNUMBER(SEARCH(G$3,Consolidado!$D683)),IF(COUNTIFS(Consolidado!$AC$5:AC683,Consolidado!$AC683,Consolidado!$D$5:D683,"*"&amp;G$3&amp;"*")=1,1,0),0))</f>
        <v>0</v>
      </c>
      <c r="H683" s="0" t="n">
        <f aca="false">IF(OR(H$3="",Consolidado!$D683=""),0,IF(ISNUMBER(SEARCH(H$3,Consolidado!$D683)),IF(COUNTIFS(Consolidado!$AC$5:AC683,Consolidado!$AC683,Consolidado!$D$5:D683,"*"&amp;H$3&amp;"*")=1,1,0),0))</f>
        <v>0</v>
      </c>
      <c r="I683" s="0" t="n">
        <f aca="false">IF(OR(I$3="",Consolidado!$D683=""),0,IF(ISNUMBER(SEARCH(I$3,Consolidado!$D683)),IF(COUNTIFS(Consolidado!$AC$5:AC683,Consolidado!$AC683,Consolidado!$D$5:D683,"*"&amp;I$3&amp;"*")=1,1,0),0))</f>
        <v>0</v>
      </c>
      <c r="J683" s="0" t="n">
        <f aca="false">IF(OR(J$3="",Consolidado!$D683=""),0,IF(ISNUMBER(SEARCH(J$3,Consolidado!$D683)),IF(COUNTIFS(Consolidado!$AC$5:AC683,Consolidado!$AC683,Consolidado!$D$5:D683,"*"&amp;J$3&amp;"*")=1,1,0),0))</f>
        <v>0</v>
      </c>
      <c r="K683" s="0" t="n">
        <f aca="false">IF(OR(K$3="",Consolidado!$D683=""),0,IF(ISNUMBER(SEARCH(K$3,Consolidado!$D683)),IF(COUNTIFS(Consolidado!$AC$5:AC683,Consolidado!$AC683,Consolidado!$D$5:D683,"*"&amp;K$3&amp;"*")=1,1,0),0))</f>
        <v>0</v>
      </c>
      <c r="L683" s="0" t="n">
        <f aca="false">IF(OR(L$3="",Consolidado!$D683=""),0,IF(ISNUMBER(SEARCH(L$3,Consolidado!$D683)),IF(COUNTIFS(Consolidado!$AC$5:AC683,Consolidado!$AC683,Consolidado!$D$5:D683,"*"&amp;L$3&amp;"*")=1,1,0),0))</f>
        <v>0</v>
      </c>
      <c r="M683" s="0" t="n">
        <f aca="false">IF(OR(M$3="",Consolidado!$D683=""),0,IF(ISNUMBER(SEARCH(M$3,Consolidado!$D683)),IF(COUNTIFS(Consolidado!$AC$5:AC683,Consolidado!$AC683,Consolidado!$D$5:D683,"*"&amp;M$3&amp;"*")=1,1,0),0))</f>
        <v>0</v>
      </c>
      <c r="N683" s="0" t="n">
        <f aca="false">IF(OR(N$3="",Consolidado!$D683=""),0,IF(ISNUMBER(SEARCH(N$3,Consolidado!$D683)),IF(COUNTIFS(Consolidado!$AC$5:AC683,Consolidado!$AC683,Consolidado!$D$5:D683,"*"&amp;N$3&amp;"*")=1,1,0),0))</f>
        <v>0</v>
      </c>
      <c r="O683" s="0" t="n">
        <f aca="false">IF(OR(O$3="",Consolidado!$D683=""),0,IF(ISNUMBER(SEARCH(O$3,Consolidado!$D683)),IF(COUNTIFS(Consolidado!$AC$5:AC683,Consolidado!$AC683,Consolidado!$D$5:D683,"*"&amp;O$3&amp;"*")=1,1,0),0))</f>
        <v>0</v>
      </c>
      <c r="P683" s="0" t="n">
        <f aca="false">IF(OR(P$3="",Consolidado!$D683=""),0,IF(ISNUMBER(SEARCH(P$3,Consolidado!$D683)),IF(COUNTIFS(Consolidado!$AC$5:AC683,Consolidado!$AC683,Consolidado!$D$5:D683,"*"&amp;P$3&amp;"*")=1,1,0),0))</f>
        <v>0</v>
      </c>
      <c r="Q683" s="0" t="n">
        <f aca="false">IF(OR(Q$3="",Consolidado!$D683=""),0,IF(ISNUMBER(SEARCH(Q$3,Consolidado!$D683)),IF(COUNTIFS(Consolidado!$AC$5:AC683,Consolidado!$AC683,Consolidado!$D$5:D683,"*"&amp;Q$3&amp;"*")=1,1,0),0))</f>
        <v>0</v>
      </c>
      <c r="R683" s="0" t="n">
        <f aca="false">IF(OR(R$3="",Consolidado!$D683=""),0,IF(ISNUMBER(SEARCH(R$3,Consolidado!$D683)),IF(COUNTIFS(Consolidado!$AC$5:AC683,Consolidado!$AC683,Consolidado!$D$5:D683,"*"&amp;R$3&amp;"*")=1,1,0),0))</f>
        <v>0</v>
      </c>
      <c r="S683" s="0" t="n">
        <f aca="false">IF(OR(S$3="",Consolidado!$D683=""),0,IF(ISNUMBER(SEARCH(S$3,Consolidado!$D683)),IF(COUNTIFS(Consolidado!$AC$5:AC683,Consolidado!$AC683,Consolidado!$D$5:D683,"*"&amp;S$3&amp;"*")=1,1,0),0))</f>
        <v>0</v>
      </c>
      <c r="T683" s="0" t="n">
        <f aca="false">IF(OR(T$3="",Consolidado!$D683=""),0,IF(ISNUMBER(SEARCH(T$3,Consolidado!$D683)),IF(COUNTIFS(Consolidado!$AC$5:AC683,Consolidado!$AC683,Consolidado!$D$5:D683,"*"&amp;T$3&amp;"*")=1,1,0),0))</f>
        <v>0</v>
      </c>
      <c r="U683" s="0" t="n">
        <f aca="false">IF(OR(U$3="",Consolidado!$D683=""),0,IF(ISNUMBER(SEARCH(U$3,Consolidado!$D683)),IF(COUNTIFS(Consolidado!$AC$5:AC683,Consolidado!$AC683,Consolidado!$D$5:D683,"*"&amp;U$3&amp;"*")=1,1,0),0))</f>
        <v>0</v>
      </c>
      <c r="V683" s="0" t="n">
        <f aca="false">IF(OR(V$3="",Consolidado!$D683=""),0,IF(ISNUMBER(SEARCH(V$3,Consolidado!$D683)),IF(COUNTIFS(Consolidado!$AC$5:AC683,Consolidado!$AC683,Consolidado!$D$5:D683,"*"&amp;V$3&amp;"*")=1,1,0),0))</f>
        <v>0</v>
      </c>
      <c r="W683" s="0" t="n">
        <f aca="false">IF(OR(W$3="",Consolidado!$D683=""),0,IF(ISNUMBER(SEARCH(W$3,Consolidado!$D683)),IF(COUNTIFS(Consolidado!$AC$5:AC683,Consolidado!$AC683,Consolidado!$D$5:D683,"*"&amp;W$3&amp;"*")=1,1,0),0))</f>
        <v>0</v>
      </c>
      <c r="X683" s="0" t="n">
        <f aca="false">IF(OR(X$3="",Consolidado!$D683=""),0,IF(ISNUMBER(SEARCH(X$3,Consolidado!$D683)),IF(COUNTIFS(Consolidado!$AC$5:AC683,Consolidado!$AC683,Consolidado!$D$5:D683,"*"&amp;X$3&amp;"*")=1,1,0),0))</f>
        <v>0</v>
      </c>
      <c r="Y683" s="0" t="n">
        <f aca="false">IF(OR(Y$3="",Consolidado!$D683=""),0,IF(ISNUMBER(SEARCH(Y$3,Consolidado!$D683)),IF(COUNTIFS(Consolidado!$AC$5:AC683,Consolidado!$AC683,Consolidado!$D$5:D683,"*"&amp;Y$3&amp;"*")=1,1,0),0))</f>
        <v>0</v>
      </c>
      <c r="Z683" s="0" t="n">
        <f aca="false">IF(OR(Z$3="",Consolidado!$D683=""),0,IF(ISNUMBER(SEARCH(Z$3,Consolidado!$D683)),IF(COUNTIFS(Consolidado!$AC$5:AC683,Consolidado!$AC683,Consolidado!$D$5:D683,"*"&amp;Z$3&amp;"*")=1,1,0),0))</f>
        <v>0</v>
      </c>
      <c r="AA683" s="0" t="n">
        <f aca="false">IF(OR(AA$3="",Consolidado!$D683=""),0,IF(ISNUMBER(SEARCH(AA$3,Consolidado!$D683)),IF(COUNTIFS(Consolidado!$AC$5:AC683,Consolidado!$AC683,Consolidado!$D$5:D683,"*"&amp;AA$3&amp;"*")=1,1,0),0))</f>
        <v>0</v>
      </c>
      <c r="AB683" s="0" t="n">
        <f aca="false">IF(OR(AB$3="",Consolidado!$D683=""),0,IF(ISNUMBER(SEARCH(AB$3,Consolidado!$D683)),IF(COUNTIFS(Consolidado!$AC$5:AC683,Consolidado!$AC683,Consolidado!$D$5:D683,"*"&amp;AB$3&amp;"*")=1,1,0),0))</f>
        <v>0</v>
      </c>
      <c r="AC683" s="0" t="n">
        <f aca="false">IF(OR(AC$3="",Consolidado!$D683=""),0,IF(ISNUMBER(SEARCH(AC$3,Consolidado!$D683)),IF(COUNTIFS(Consolidado!$AC$5:AC683,Consolidado!$AC683,Consolidado!$D$5:D683,"*"&amp;AC$3&amp;"*")=1,1,0),0))</f>
        <v>0</v>
      </c>
      <c r="AD683" s="0" t="n">
        <f aca="false">IF(OR(AD$3="",Consolidado!$D683=""),0,IF(ISNUMBER(SEARCH(AD$3,Consolidado!$D683)),IF(COUNTIFS(Consolidado!$AC$5:AC683,Consolidado!$AC683,Consolidado!$D$5:D683,"*"&amp;AD$3&amp;"*")=1,1,0),0))</f>
        <v>0</v>
      </c>
      <c r="AE683" s="0" t="n">
        <f aca="false">IF(OR(AE$3="",Consolidado!$D683=""),0,IF(ISNUMBER(SEARCH(AE$3,Consolidado!$D683)),IF(COUNTIFS(Consolidado!$AC$5:AC683,Consolidado!$AC683,Consolidado!$D$5:D683,"*"&amp;AE$3&amp;"*")=1,1,0),0))</f>
        <v>0</v>
      </c>
      <c r="AF683" s="0" t="n">
        <f aca="false">IF(OR(AF$3="",Consolidado!$D683=""),0,IF(ISNUMBER(SEARCH(AF$3,Consolidado!$D683)),IF(COUNTIFS(Consolidado!$AC$5:AC683,Consolidado!$AC683,Consolidado!$D$5:D683,"*"&amp;AF$3&amp;"*")=1,1,0),0))</f>
        <v>0</v>
      </c>
      <c r="AG683" s="0" t="n">
        <f aca="false">IF(OR(AG$3="",Consolidado!$D683=""),0,IF(ISNUMBER(SEARCH(AG$3,Consolidado!$D683)),IF(COUNTIFS(Consolidado!$AC$5:AC683,Consolidado!$AC683,Consolidado!$D$5:D683,"*"&amp;AG$3&amp;"*")=1,1,0),0))</f>
        <v>0</v>
      </c>
      <c r="AH683" s="0" t="n">
        <f aca="false">IF(OR(AH$3="",Consolidado!$D683=""),0,IF(ISNUMBER(SEARCH(AH$3,Consolidado!$D683)),IF(COUNTIFS(Consolidado!$AC$5:AC683,Consolidado!$AC683,Consolidado!$D$5:D683,"*"&amp;AH$3&amp;"*")=1,1,0),0))</f>
        <v>0</v>
      </c>
      <c r="AI683" s="0" t="n">
        <f aca="false">IF(OR(AI$3="",Consolidado!$D683=""),0,IF(ISNUMBER(SEARCH(AI$3,Consolidado!$D683)),IF(COUNTIFS(Consolidado!$AC$5:AC683,Consolidado!$AC683,Consolidado!$D$5:D683,"*"&amp;AI$3&amp;"*")=1,1,0),0))</f>
        <v>0</v>
      </c>
      <c r="AJ683" s="0" t="n">
        <f aca="false">IF(OR(AJ$3="",Consolidado!$D683=""),0,IF(ISNUMBER(SEARCH(AJ$3,Consolidado!$D683)),IF(COUNTIFS(Consolidado!$AC$5:AC683,Consolidado!$AC683,Consolidado!$D$5:D683,"*"&amp;AJ$3&amp;"*")=1,1,0),0))</f>
        <v>0</v>
      </c>
      <c r="AK683" s="0" t="n">
        <f aca="false">IF(OR(AK$3="",Consolidado!$D683=""),0,IF(ISNUMBER(SEARCH(AK$3,Consolidado!$D683)),IF(COUNTIFS(Consolidado!$AC$5:AC683,Consolidado!$AC683,Consolidado!$D$5:D683,"*"&amp;AK$3&amp;"*")=1,1,0),0))</f>
        <v>0</v>
      </c>
      <c r="AL683" s="0" t="n">
        <f aca="false">IF(OR(AL$3="",Consolidado!$D683=""),0,IF(ISNUMBER(SEARCH(AL$3,Consolidado!$D683)),IF(COUNTIFS(Consolidado!$AC$5:AC683,Consolidado!$AC683,Consolidado!$D$5:D683,"*"&amp;AL$3&amp;"*")=1,1,0),0))</f>
        <v>0</v>
      </c>
      <c r="AM683" s="0" t="n">
        <f aca="false">IF(OR(AM$3="",Consolidado!$D683=""),0,IF(ISNUMBER(SEARCH(AM$3,Consolidado!$D683)),IF(COUNTIFS(Consolidado!$AC$5:AC683,Consolidado!$AC683,Consolidado!$D$5:D683,"*"&amp;AM$3&amp;"*")=1,1,0),0))</f>
        <v>0</v>
      </c>
      <c r="AN683" s="0" t="n">
        <f aca="false">IF(OR(AN$3="",Consolidado!$D683=""),0,IF(ISNUMBER(SEARCH(AN$3,Consolidado!$D683)),IF(COUNTIFS(Consolidado!$AC$5:AC683,Consolidado!$AC683,Consolidado!$D$5:D683,"*"&amp;AN$3&amp;"*")=1,1,0),0))</f>
        <v>0</v>
      </c>
      <c r="AO683" s="0" t="n">
        <f aca="false">IF(OR(AO$3="",Consolidado!$D683=""),0,IF(ISNUMBER(SEARCH(AO$3,Consolidado!$D683)),IF(COUNTIFS(Consolidado!$AC$5:AC683,Consolidado!$AC683,Consolidado!$D$5:D683,"*"&amp;AO$3&amp;"*")=1,1,0),0))</f>
        <v>0</v>
      </c>
    </row>
    <row r="684" customFormat="false" ht="15" hidden="false" customHeight="false" outlineLevel="0" collapsed="false">
      <c r="B684" s="0" t="n">
        <f aca="false">IF(OR(B$3="",Consolidado!$D684=""),0,IF(ISNUMBER(SEARCH(B$3,Consolidado!$D684)),IF(COUNTIFS(Consolidado!$AC$5:AC684,Consolidado!$AC684,Consolidado!$D$5:D684,"*"&amp;B$3&amp;"*")=1,1,0),0))</f>
        <v>0</v>
      </c>
      <c r="C684" s="0" t="n">
        <f aca="false">IF(OR(C$3="",Consolidado!$D684=""),0,IF(ISNUMBER(SEARCH(C$3,Consolidado!$D684)),IF(COUNTIFS(Consolidado!$AC$5:AC684,Consolidado!$AC684,Consolidado!$D$5:D684,"*"&amp;C$3&amp;"*")=1,1,0),0))</f>
        <v>0</v>
      </c>
      <c r="D684" s="0" t="n">
        <f aca="false">IF(OR(D$3="",Consolidado!$D684=""),0,IF(ISNUMBER(SEARCH(D$3,Consolidado!$D684)),IF(COUNTIFS(Consolidado!$AC$5:AC684,Consolidado!$AC684,Consolidado!$D$5:D684,"*"&amp;D$3&amp;"*")=1,1,0),0))</f>
        <v>0</v>
      </c>
      <c r="E684" s="0" t="n">
        <f aca="false">IF(OR(E$3="",Consolidado!$D684=""),0,IF(ISNUMBER(SEARCH(E$3,Consolidado!$D684)),IF(COUNTIFS(Consolidado!$AC$5:AC684,Consolidado!$AC684,Consolidado!$D$5:D684,"*"&amp;E$3&amp;"*")=1,1,0),0))</f>
        <v>0</v>
      </c>
      <c r="F684" s="0" t="n">
        <f aca="false">IF(OR(F$3="",Consolidado!$D684=""),0,IF(ISNUMBER(SEARCH(F$3,Consolidado!$D684)),IF(COUNTIFS(Consolidado!$AC$5:AC684,Consolidado!$AC684,Consolidado!$D$5:D684,"*"&amp;F$3&amp;"*")=1,1,0),0))</f>
        <v>0</v>
      </c>
      <c r="G684" s="0" t="n">
        <f aca="false">IF(OR(G$3="",Consolidado!$D684=""),0,IF(ISNUMBER(SEARCH(G$3,Consolidado!$D684)),IF(COUNTIFS(Consolidado!$AC$5:AC684,Consolidado!$AC684,Consolidado!$D$5:D684,"*"&amp;G$3&amp;"*")=1,1,0),0))</f>
        <v>0</v>
      </c>
      <c r="H684" s="0" t="n">
        <f aca="false">IF(OR(H$3="",Consolidado!$D684=""),0,IF(ISNUMBER(SEARCH(H$3,Consolidado!$D684)),IF(COUNTIFS(Consolidado!$AC$5:AC684,Consolidado!$AC684,Consolidado!$D$5:D684,"*"&amp;H$3&amp;"*")=1,1,0),0))</f>
        <v>0</v>
      </c>
      <c r="I684" s="0" t="n">
        <f aca="false">IF(OR(I$3="",Consolidado!$D684=""),0,IF(ISNUMBER(SEARCH(I$3,Consolidado!$D684)),IF(COUNTIFS(Consolidado!$AC$5:AC684,Consolidado!$AC684,Consolidado!$D$5:D684,"*"&amp;I$3&amp;"*")=1,1,0),0))</f>
        <v>0</v>
      </c>
      <c r="J684" s="0" t="n">
        <f aca="false">IF(OR(J$3="",Consolidado!$D684=""),0,IF(ISNUMBER(SEARCH(J$3,Consolidado!$D684)),IF(COUNTIFS(Consolidado!$AC$5:AC684,Consolidado!$AC684,Consolidado!$D$5:D684,"*"&amp;J$3&amp;"*")=1,1,0),0))</f>
        <v>0</v>
      </c>
      <c r="K684" s="0" t="n">
        <f aca="false">IF(OR(K$3="",Consolidado!$D684=""),0,IF(ISNUMBER(SEARCH(K$3,Consolidado!$D684)),IF(COUNTIFS(Consolidado!$AC$5:AC684,Consolidado!$AC684,Consolidado!$D$5:D684,"*"&amp;K$3&amp;"*")=1,1,0),0))</f>
        <v>0</v>
      </c>
      <c r="L684" s="0" t="n">
        <f aca="false">IF(OR(L$3="",Consolidado!$D684=""),0,IF(ISNUMBER(SEARCH(L$3,Consolidado!$D684)),IF(COUNTIFS(Consolidado!$AC$5:AC684,Consolidado!$AC684,Consolidado!$D$5:D684,"*"&amp;L$3&amp;"*")=1,1,0),0))</f>
        <v>0</v>
      </c>
      <c r="M684" s="0" t="n">
        <f aca="false">IF(OR(M$3="",Consolidado!$D684=""),0,IF(ISNUMBER(SEARCH(M$3,Consolidado!$D684)),IF(COUNTIFS(Consolidado!$AC$5:AC684,Consolidado!$AC684,Consolidado!$D$5:D684,"*"&amp;M$3&amp;"*")=1,1,0),0))</f>
        <v>0</v>
      </c>
      <c r="N684" s="0" t="n">
        <f aca="false">IF(OR(N$3="",Consolidado!$D684=""),0,IF(ISNUMBER(SEARCH(N$3,Consolidado!$D684)),IF(COUNTIFS(Consolidado!$AC$5:AC684,Consolidado!$AC684,Consolidado!$D$5:D684,"*"&amp;N$3&amp;"*")=1,1,0),0))</f>
        <v>0</v>
      </c>
      <c r="O684" s="0" t="n">
        <f aca="false">IF(OR(O$3="",Consolidado!$D684=""),0,IF(ISNUMBER(SEARCH(O$3,Consolidado!$D684)),IF(COUNTIFS(Consolidado!$AC$5:AC684,Consolidado!$AC684,Consolidado!$D$5:D684,"*"&amp;O$3&amp;"*")=1,1,0),0))</f>
        <v>0</v>
      </c>
      <c r="P684" s="0" t="n">
        <f aca="false">IF(OR(P$3="",Consolidado!$D684=""),0,IF(ISNUMBER(SEARCH(P$3,Consolidado!$D684)),IF(COUNTIFS(Consolidado!$AC$5:AC684,Consolidado!$AC684,Consolidado!$D$5:D684,"*"&amp;P$3&amp;"*")=1,1,0),0))</f>
        <v>0</v>
      </c>
      <c r="Q684" s="0" t="n">
        <f aca="false">IF(OR(Q$3="",Consolidado!$D684=""),0,IF(ISNUMBER(SEARCH(Q$3,Consolidado!$D684)),IF(COUNTIFS(Consolidado!$AC$5:AC684,Consolidado!$AC684,Consolidado!$D$5:D684,"*"&amp;Q$3&amp;"*")=1,1,0),0))</f>
        <v>0</v>
      </c>
      <c r="R684" s="0" t="n">
        <f aca="false">IF(OR(R$3="",Consolidado!$D684=""),0,IF(ISNUMBER(SEARCH(R$3,Consolidado!$D684)),IF(COUNTIFS(Consolidado!$AC$5:AC684,Consolidado!$AC684,Consolidado!$D$5:D684,"*"&amp;R$3&amp;"*")=1,1,0),0))</f>
        <v>0</v>
      </c>
      <c r="S684" s="0" t="n">
        <f aca="false">IF(OR(S$3="",Consolidado!$D684=""),0,IF(ISNUMBER(SEARCH(S$3,Consolidado!$D684)),IF(COUNTIFS(Consolidado!$AC$5:AC684,Consolidado!$AC684,Consolidado!$D$5:D684,"*"&amp;S$3&amp;"*")=1,1,0),0))</f>
        <v>0</v>
      </c>
      <c r="T684" s="0" t="n">
        <f aca="false">IF(OR(T$3="",Consolidado!$D684=""),0,IF(ISNUMBER(SEARCH(T$3,Consolidado!$D684)),IF(COUNTIFS(Consolidado!$AC$5:AC684,Consolidado!$AC684,Consolidado!$D$5:D684,"*"&amp;T$3&amp;"*")=1,1,0),0))</f>
        <v>0</v>
      </c>
      <c r="U684" s="0" t="n">
        <f aca="false">IF(OR(U$3="",Consolidado!$D684=""),0,IF(ISNUMBER(SEARCH(U$3,Consolidado!$D684)),IF(COUNTIFS(Consolidado!$AC$5:AC684,Consolidado!$AC684,Consolidado!$D$5:D684,"*"&amp;U$3&amp;"*")=1,1,0),0))</f>
        <v>0</v>
      </c>
      <c r="V684" s="0" t="n">
        <f aca="false">IF(OR(V$3="",Consolidado!$D684=""),0,IF(ISNUMBER(SEARCH(V$3,Consolidado!$D684)),IF(COUNTIFS(Consolidado!$AC$5:AC684,Consolidado!$AC684,Consolidado!$D$5:D684,"*"&amp;V$3&amp;"*")=1,1,0),0))</f>
        <v>0</v>
      </c>
      <c r="W684" s="0" t="n">
        <f aca="false">IF(OR(W$3="",Consolidado!$D684=""),0,IF(ISNUMBER(SEARCH(W$3,Consolidado!$D684)),IF(COUNTIFS(Consolidado!$AC$5:AC684,Consolidado!$AC684,Consolidado!$D$5:D684,"*"&amp;W$3&amp;"*")=1,1,0),0))</f>
        <v>0</v>
      </c>
      <c r="X684" s="0" t="n">
        <f aca="false">IF(OR(X$3="",Consolidado!$D684=""),0,IF(ISNUMBER(SEARCH(X$3,Consolidado!$D684)),IF(COUNTIFS(Consolidado!$AC$5:AC684,Consolidado!$AC684,Consolidado!$D$5:D684,"*"&amp;X$3&amp;"*")=1,1,0),0))</f>
        <v>0</v>
      </c>
      <c r="Y684" s="0" t="n">
        <f aca="false">IF(OR(Y$3="",Consolidado!$D684=""),0,IF(ISNUMBER(SEARCH(Y$3,Consolidado!$D684)),IF(COUNTIFS(Consolidado!$AC$5:AC684,Consolidado!$AC684,Consolidado!$D$5:D684,"*"&amp;Y$3&amp;"*")=1,1,0),0))</f>
        <v>0</v>
      </c>
      <c r="Z684" s="0" t="n">
        <f aca="false">IF(OR(Z$3="",Consolidado!$D684=""),0,IF(ISNUMBER(SEARCH(Z$3,Consolidado!$D684)),IF(COUNTIFS(Consolidado!$AC$5:AC684,Consolidado!$AC684,Consolidado!$D$5:D684,"*"&amp;Z$3&amp;"*")=1,1,0),0))</f>
        <v>0</v>
      </c>
      <c r="AA684" s="0" t="n">
        <f aca="false">IF(OR(AA$3="",Consolidado!$D684=""),0,IF(ISNUMBER(SEARCH(AA$3,Consolidado!$D684)),IF(COUNTIFS(Consolidado!$AC$5:AC684,Consolidado!$AC684,Consolidado!$D$5:D684,"*"&amp;AA$3&amp;"*")=1,1,0),0))</f>
        <v>0</v>
      </c>
      <c r="AB684" s="0" t="n">
        <f aca="false">IF(OR(AB$3="",Consolidado!$D684=""),0,IF(ISNUMBER(SEARCH(AB$3,Consolidado!$D684)),IF(COUNTIFS(Consolidado!$AC$5:AC684,Consolidado!$AC684,Consolidado!$D$5:D684,"*"&amp;AB$3&amp;"*")=1,1,0),0))</f>
        <v>0</v>
      </c>
      <c r="AC684" s="0" t="n">
        <f aca="false">IF(OR(AC$3="",Consolidado!$D684=""),0,IF(ISNUMBER(SEARCH(AC$3,Consolidado!$D684)),IF(COUNTIFS(Consolidado!$AC$5:AC684,Consolidado!$AC684,Consolidado!$D$5:D684,"*"&amp;AC$3&amp;"*")=1,1,0),0))</f>
        <v>0</v>
      </c>
      <c r="AD684" s="0" t="n">
        <f aca="false">IF(OR(AD$3="",Consolidado!$D684=""),0,IF(ISNUMBER(SEARCH(AD$3,Consolidado!$D684)),IF(COUNTIFS(Consolidado!$AC$5:AC684,Consolidado!$AC684,Consolidado!$D$5:D684,"*"&amp;AD$3&amp;"*")=1,1,0),0))</f>
        <v>0</v>
      </c>
      <c r="AE684" s="0" t="n">
        <f aca="false">IF(OR(AE$3="",Consolidado!$D684=""),0,IF(ISNUMBER(SEARCH(AE$3,Consolidado!$D684)),IF(COUNTIFS(Consolidado!$AC$5:AC684,Consolidado!$AC684,Consolidado!$D$5:D684,"*"&amp;AE$3&amp;"*")=1,1,0),0))</f>
        <v>0</v>
      </c>
      <c r="AF684" s="0" t="n">
        <f aca="false">IF(OR(AF$3="",Consolidado!$D684=""),0,IF(ISNUMBER(SEARCH(AF$3,Consolidado!$D684)),IF(COUNTIFS(Consolidado!$AC$5:AC684,Consolidado!$AC684,Consolidado!$D$5:D684,"*"&amp;AF$3&amp;"*")=1,1,0),0))</f>
        <v>0</v>
      </c>
      <c r="AG684" s="0" t="n">
        <f aca="false">IF(OR(AG$3="",Consolidado!$D684=""),0,IF(ISNUMBER(SEARCH(AG$3,Consolidado!$D684)),IF(COUNTIFS(Consolidado!$AC$5:AC684,Consolidado!$AC684,Consolidado!$D$5:D684,"*"&amp;AG$3&amp;"*")=1,1,0),0))</f>
        <v>0</v>
      </c>
      <c r="AH684" s="0" t="n">
        <f aca="false">IF(OR(AH$3="",Consolidado!$D684=""),0,IF(ISNUMBER(SEARCH(AH$3,Consolidado!$D684)),IF(COUNTIFS(Consolidado!$AC$5:AC684,Consolidado!$AC684,Consolidado!$D$5:D684,"*"&amp;AH$3&amp;"*")=1,1,0),0))</f>
        <v>0</v>
      </c>
      <c r="AI684" s="0" t="n">
        <f aca="false">IF(OR(AI$3="",Consolidado!$D684=""),0,IF(ISNUMBER(SEARCH(AI$3,Consolidado!$D684)),IF(COUNTIFS(Consolidado!$AC$5:AC684,Consolidado!$AC684,Consolidado!$D$5:D684,"*"&amp;AI$3&amp;"*")=1,1,0),0))</f>
        <v>0</v>
      </c>
      <c r="AJ684" s="0" t="n">
        <f aca="false">IF(OR(AJ$3="",Consolidado!$D684=""),0,IF(ISNUMBER(SEARCH(AJ$3,Consolidado!$D684)),IF(COUNTIFS(Consolidado!$AC$5:AC684,Consolidado!$AC684,Consolidado!$D$5:D684,"*"&amp;AJ$3&amp;"*")=1,1,0),0))</f>
        <v>0</v>
      </c>
      <c r="AK684" s="0" t="n">
        <f aca="false">IF(OR(AK$3="",Consolidado!$D684=""),0,IF(ISNUMBER(SEARCH(AK$3,Consolidado!$D684)),IF(COUNTIFS(Consolidado!$AC$5:AC684,Consolidado!$AC684,Consolidado!$D$5:D684,"*"&amp;AK$3&amp;"*")=1,1,0),0))</f>
        <v>0</v>
      </c>
      <c r="AL684" s="0" t="n">
        <f aca="false">IF(OR(AL$3="",Consolidado!$D684=""),0,IF(ISNUMBER(SEARCH(AL$3,Consolidado!$D684)),IF(COUNTIFS(Consolidado!$AC$5:AC684,Consolidado!$AC684,Consolidado!$D$5:D684,"*"&amp;AL$3&amp;"*")=1,1,0),0))</f>
        <v>0</v>
      </c>
      <c r="AM684" s="0" t="n">
        <f aca="false">IF(OR(AM$3="",Consolidado!$D684=""),0,IF(ISNUMBER(SEARCH(AM$3,Consolidado!$D684)),IF(COUNTIFS(Consolidado!$AC$5:AC684,Consolidado!$AC684,Consolidado!$D$5:D684,"*"&amp;AM$3&amp;"*")=1,1,0),0))</f>
        <v>0</v>
      </c>
      <c r="AN684" s="0" t="n">
        <f aca="false">IF(OR(AN$3="",Consolidado!$D684=""),0,IF(ISNUMBER(SEARCH(AN$3,Consolidado!$D684)),IF(COUNTIFS(Consolidado!$AC$5:AC684,Consolidado!$AC684,Consolidado!$D$5:D684,"*"&amp;AN$3&amp;"*")=1,1,0),0))</f>
        <v>0</v>
      </c>
      <c r="AO684" s="0" t="n">
        <f aca="false">IF(OR(AO$3="",Consolidado!$D684=""),0,IF(ISNUMBER(SEARCH(AO$3,Consolidado!$D684)),IF(COUNTIFS(Consolidado!$AC$5:AC684,Consolidado!$AC684,Consolidado!$D$5:D684,"*"&amp;AO$3&amp;"*")=1,1,0),0))</f>
        <v>0</v>
      </c>
    </row>
    <row r="685" customFormat="false" ht="15" hidden="false" customHeight="false" outlineLevel="0" collapsed="false">
      <c r="B685" s="0" t="n">
        <f aca="false">IF(OR(B$3="",Consolidado!$D685=""),0,IF(ISNUMBER(SEARCH(B$3,Consolidado!$D685)),IF(COUNTIFS(Consolidado!$AC$5:AC685,Consolidado!$AC685,Consolidado!$D$5:D685,"*"&amp;B$3&amp;"*")=1,1,0),0))</f>
        <v>0</v>
      </c>
      <c r="C685" s="0" t="n">
        <f aca="false">IF(OR(C$3="",Consolidado!$D685=""),0,IF(ISNUMBER(SEARCH(C$3,Consolidado!$D685)),IF(COUNTIFS(Consolidado!$AC$5:AC685,Consolidado!$AC685,Consolidado!$D$5:D685,"*"&amp;C$3&amp;"*")=1,1,0),0))</f>
        <v>0</v>
      </c>
      <c r="D685" s="0" t="n">
        <f aca="false">IF(OR(D$3="",Consolidado!$D685=""),0,IF(ISNUMBER(SEARCH(D$3,Consolidado!$D685)),IF(COUNTIFS(Consolidado!$AC$5:AC685,Consolidado!$AC685,Consolidado!$D$5:D685,"*"&amp;D$3&amp;"*")=1,1,0),0))</f>
        <v>0</v>
      </c>
      <c r="E685" s="0" t="n">
        <f aca="false">IF(OR(E$3="",Consolidado!$D685=""),0,IF(ISNUMBER(SEARCH(E$3,Consolidado!$D685)),IF(COUNTIFS(Consolidado!$AC$5:AC685,Consolidado!$AC685,Consolidado!$D$5:D685,"*"&amp;E$3&amp;"*")=1,1,0),0))</f>
        <v>0</v>
      </c>
      <c r="F685" s="0" t="n">
        <f aca="false">IF(OR(F$3="",Consolidado!$D685=""),0,IF(ISNUMBER(SEARCH(F$3,Consolidado!$D685)),IF(COUNTIFS(Consolidado!$AC$5:AC685,Consolidado!$AC685,Consolidado!$D$5:D685,"*"&amp;F$3&amp;"*")=1,1,0),0))</f>
        <v>0</v>
      </c>
      <c r="G685" s="0" t="n">
        <f aca="false">IF(OR(G$3="",Consolidado!$D685=""),0,IF(ISNUMBER(SEARCH(G$3,Consolidado!$D685)),IF(COUNTIFS(Consolidado!$AC$5:AC685,Consolidado!$AC685,Consolidado!$D$5:D685,"*"&amp;G$3&amp;"*")=1,1,0),0))</f>
        <v>0</v>
      </c>
      <c r="H685" s="0" t="n">
        <f aca="false">IF(OR(H$3="",Consolidado!$D685=""),0,IF(ISNUMBER(SEARCH(H$3,Consolidado!$D685)),IF(COUNTIFS(Consolidado!$AC$5:AC685,Consolidado!$AC685,Consolidado!$D$5:D685,"*"&amp;H$3&amp;"*")=1,1,0),0))</f>
        <v>0</v>
      </c>
      <c r="I685" s="0" t="n">
        <f aca="false">IF(OR(I$3="",Consolidado!$D685=""),0,IF(ISNUMBER(SEARCH(I$3,Consolidado!$D685)),IF(COUNTIFS(Consolidado!$AC$5:AC685,Consolidado!$AC685,Consolidado!$D$5:D685,"*"&amp;I$3&amp;"*")=1,1,0),0))</f>
        <v>0</v>
      </c>
      <c r="J685" s="0" t="n">
        <f aca="false">IF(OR(J$3="",Consolidado!$D685=""),0,IF(ISNUMBER(SEARCH(J$3,Consolidado!$D685)),IF(COUNTIFS(Consolidado!$AC$5:AC685,Consolidado!$AC685,Consolidado!$D$5:D685,"*"&amp;J$3&amp;"*")=1,1,0),0))</f>
        <v>0</v>
      </c>
      <c r="K685" s="0" t="n">
        <f aca="false">IF(OR(K$3="",Consolidado!$D685=""),0,IF(ISNUMBER(SEARCH(K$3,Consolidado!$D685)),IF(COUNTIFS(Consolidado!$AC$5:AC685,Consolidado!$AC685,Consolidado!$D$5:D685,"*"&amp;K$3&amp;"*")=1,1,0),0))</f>
        <v>0</v>
      </c>
      <c r="L685" s="0" t="n">
        <f aca="false">IF(OR(L$3="",Consolidado!$D685=""),0,IF(ISNUMBER(SEARCH(L$3,Consolidado!$D685)),IF(COUNTIFS(Consolidado!$AC$5:AC685,Consolidado!$AC685,Consolidado!$D$5:D685,"*"&amp;L$3&amp;"*")=1,1,0),0))</f>
        <v>0</v>
      </c>
      <c r="M685" s="0" t="n">
        <f aca="false">IF(OR(M$3="",Consolidado!$D685=""),0,IF(ISNUMBER(SEARCH(M$3,Consolidado!$D685)),IF(COUNTIFS(Consolidado!$AC$5:AC685,Consolidado!$AC685,Consolidado!$D$5:D685,"*"&amp;M$3&amp;"*")=1,1,0),0))</f>
        <v>0</v>
      </c>
      <c r="N685" s="0" t="n">
        <f aca="false">IF(OR(N$3="",Consolidado!$D685=""),0,IF(ISNUMBER(SEARCH(N$3,Consolidado!$D685)),IF(COUNTIFS(Consolidado!$AC$5:AC685,Consolidado!$AC685,Consolidado!$D$5:D685,"*"&amp;N$3&amp;"*")=1,1,0),0))</f>
        <v>0</v>
      </c>
      <c r="O685" s="0" t="n">
        <f aca="false">IF(OR(O$3="",Consolidado!$D685=""),0,IF(ISNUMBER(SEARCH(O$3,Consolidado!$D685)),IF(COUNTIFS(Consolidado!$AC$5:AC685,Consolidado!$AC685,Consolidado!$D$5:D685,"*"&amp;O$3&amp;"*")=1,1,0),0))</f>
        <v>0</v>
      </c>
      <c r="P685" s="0" t="n">
        <f aca="false">IF(OR(P$3="",Consolidado!$D685=""),0,IF(ISNUMBER(SEARCH(P$3,Consolidado!$D685)),IF(COUNTIFS(Consolidado!$AC$5:AC685,Consolidado!$AC685,Consolidado!$D$5:D685,"*"&amp;P$3&amp;"*")=1,1,0),0))</f>
        <v>0</v>
      </c>
      <c r="Q685" s="0" t="n">
        <f aca="false">IF(OR(Q$3="",Consolidado!$D685=""),0,IF(ISNUMBER(SEARCH(Q$3,Consolidado!$D685)),IF(COUNTIFS(Consolidado!$AC$5:AC685,Consolidado!$AC685,Consolidado!$D$5:D685,"*"&amp;Q$3&amp;"*")=1,1,0),0))</f>
        <v>0</v>
      </c>
      <c r="R685" s="0" t="n">
        <f aca="false">IF(OR(R$3="",Consolidado!$D685=""),0,IF(ISNUMBER(SEARCH(R$3,Consolidado!$D685)),IF(COUNTIFS(Consolidado!$AC$5:AC685,Consolidado!$AC685,Consolidado!$D$5:D685,"*"&amp;R$3&amp;"*")=1,1,0),0))</f>
        <v>0</v>
      </c>
      <c r="S685" s="0" t="n">
        <f aca="false">IF(OR(S$3="",Consolidado!$D685=""),0,IF(ISNUMBER(SEARCH(S$3,Consolidado!$D685)),IF(COUNTIFS(Consolidado!$AC$5:AC685,Consolidado!$AC685,Consolidado!$D$5:D685,"*"&amp;S$3&amp;"*")=1,1,0),0))</f>
        <v>0</v>
      </c>
      <c r="T685" s="0" t="n">
        <f aca="false">IF(OR(T$3="",Consolidado!$D685=""),0,IF(ISNUMBER(SEARCH(T$3,Consolidado!$D685)),IF(COUNTIFS(Consolidado!$AC$5:AC685,Consolidado!$AC685,Consolidado!$D$5:D685,"*"&amp;T$3&amp;"*")=1,1,0),0))</f>
        <v>0</v>
      </c>
      <c r="U685" s="0" t="n">
        <f aca="false">IF(OR(U$3="",Consolidado!$D685=""),0,IF(ISNUMBER(SEARCH(U$3,Consolidado!$D685)),IF(COUNTIFS(Consolidado!$AC$5:AC685,Consolidado!$AC685,Consolidado!$D$5:D685,"*"&amp;U$3&amp;"*")=1,1,0),0))</f>
        <v>0</v>
      </c>
      <c r="V685" s="0" t="n">
        <f aca="false">IF(OR(V$3="",Consolidado!$D685=""),0,IF(ISNUMBER(SEARCH(V$3,Consolidado!$D685)),IF(COUNTIFS(Consolidado!$AC$5:AC685,Consolidado!$AC685,Consolidado!$D$5:D685,"*"&amp;V$3&amp;"*")=1,1,0),0))</f>
        <v>0</v>
      </c>
      <c r="W685" s="0" t="n">
        <f aca="false">IF(OR(W$3="",Consolidado!$D685=""),0,IF(ISNUMBER(SEARCH(W$3,Consolidado!$D685)),IF(COUNTIFS(Consolidado!$AC$5:AC685,Consolidado!$AC685,Consolidado!$D$5:D685,"*"&amp;W$3&amp;"*")=1,1,0),0))</f>
        <v>0</v>
      </c>
      <c r="X685" s="0" t="n">
        <f aca="false">IF(OR(X$3="",Consolidado!$D685=""),0,IF(ISNUMBER(SEARCH(X$3,Consolidado!$D685)),IF(COUNTIFS(Consolidado!$AC$5:AC685,Consolidado!$AC685,Consolidado!$D$5:D685,"*"&amp;X$3&amp;"*")=1,1,0),0))</f>
        <v>0</v>
      </c>
      <c r="Y685" s="0" t="n">
        <f aca="false">IF(OR(Y$3="",Consolidado!$D685=""),0,IF(ISNUMBER(SEARCH(Y$3,Consolidado!$D685)),IF(COUNTIFS(Consolidado!$AC$5:AC685,Consolidado!$AC685,Consolidado!$D$5:D685,"*"&amp;Y$3&amp;"*")=1,1,0),0))</f>
        <v>0</v>
      </c>
      <c r="Z685" s="0" t="n">
        <f aca="false">IF(OR(Z$3="",Consolidado!$D685=""),0,IF(ISNUMBER(SEARCH(Z$3,Consolidado!$D685)),IF(COUNTIFS(Consolidado!$AC$5:AC685,Consolidado!$AC685,Consolidado!$D$5:D685,"*"&amp;Z$3&amp;"*")=1,1,0),0))</f>
        <v>0</v>
      </c>
      <c r="AA685" s="0" t="n">
        <f aca="false">IF(OR(AA$3="",Consolidado!$D685=""),0,IF(ISNUMBER(SEARCH(AA$3,Consolidado!$D685)),IF(COUNTIFS(Consolidado!$AC$5:AC685,Consolidado!$AC685,Consolidado!$D$5:D685,"*"&amp;AA$3&amp;"*")=1,1,0),0))</f>
        <v>0</v>
      </c>
      <c r="AB685" s="0" t="n">
        <f aca="false">IF(OR(AB$3="",Consolidado!$D685=""),0,IF(ISNUMBER(SEARCH(AB$3,Consolidado!$D685)),IF(COUNTIFS(Consolidado!$AC$5:AC685,Consolidado!$AC685,Consolidado!$D$5:D685,"*"&amp;AB$3&amp;"*")=1,1,0),0))</f>
        <v>0</v>
      </c>
      <c r="AC685" s="0" t="n">
        <f aca="false">IF(OR(AC$3="",Consolidado!$D685=""),0,IF(ISNUMBER(SEARCH(AC$3,Consolidado!$D685)),IF(COUNTIFS(Consolidado!$AC$5:AC685,Consolidado!$AC685,Consolidado!$D$5:D685,"*"&amp;AC$3&amp;"*")=1,1,0),0))</f>
        <v>0</v>
      </c>
      <c r="AD685" s="0" t="n">
        <f aca="false">IF(OR(AD$3="",Consolidado!$D685=""),0,IF(ISNUMBER(SEARCH(AD$3,Consolidado!$D685)),IF(COUNTIFS(Consolidado!$AC$5:AC685,Consolidado!$AC685,Consolidado!$D$5:D685,"*"&amp;AD$3&amp;"*")=1,1,0),0))</f>
        <v>0</v>
      </c>
      <c r="AE685" s="0" t="n">
        <f aca="false">IF(OR(AE$3="",Consolidado!$D685=""),0,IF(ISNUMBER(SEARCH(AE$3,Consolidado!$D685)),IF(COUNTIFS(Consolidado!$AC$5:AC685,Consolidado!$AC685,Consolidado!$D$5:D685,"*"&amp;AE$3&amp;"*")=1,1,0),0))</f>
        <v>0</v>
      </c>
      <c r="AF685" s="0" t="n">
        <f aca="false">IF(OR(AF$3="",Consolidado!$D685=""),0,IF(ISNUMBER(SEARCH(AF$3,Consolidado!$D685)),IF(COUNTIFS(Consolidado!$AC$5:AC685,Consolidado!$AC685,Consolidado!$D$5:D685,"*"&amp;AF$3&amp;"*")=1,1,0),0))</f>
        <v>0</v>
      </c>
      <c r="AG685" s="0" t="n">
        <f aca="false">IF(OR(AG$3="",Consolidado!$D685=""),0,IF(ISNUMBER(SEARCH(AG$3,Consolidado!$D685)),IF(COUNTIFS(Consolidado!$AC$5:AC685,Consolidado!$AC685,Consolidado!$D$5:D685,"*"&amp;AG$3&amp;"*")=1,1,0),0))</f>
        <v>0</v>
      </c>
      <c r="AH685" s="0" t="n">
        <f aca="false">IF(OR(AH$3="",Consolidado!$D685=""),0,IF(ISNUMBER(SEARCH(AH$3,Consolidado!$D685)),IF(COUNTIFS(Consolidado!$AC$5:AC685,Consolidado!$AC685,Consolidado!$D$5:D685,"*"&amp;AH$3&amp;"*")=1,1,0),0))</f>
        <v>0</v>
      </c>
      <c r="AI685" s="0" t="n">
        <f aca="false">IF(OR(AI$3="",Consolidado!$D685=""),0,IF(ISNUMBER(SEARCH(AI$3,Consolidado!$D685)),IF(COUNTIFS(Consolidado!$AC$5:AC685,Consolidado!$AC685,Consolidado!$D$5:D685,"*"&amp;AI$3&amp;"*")=1,1,0),0))</f>
        <v>0</v>
      </c>
      <c r="AJ685" s="0" t="n">
        <f aca="false">IF(OR(AJ$3="",Consolidado!$D685=""),0,IF(ISNUMBER(SEARCH(AJ$3,Consolidado!$D685)),IF(COUNTIFS(Consolidado!$AC$5:AC685,Consolidado!$AC685,Consolidado!$D$5:D685,"*"&amp;AJ$3&amp;"*")=1,1,0),0))</f>
        <v>0</v>
      </c>
      <c r="AK685" s="0" t="n">
        <f aca="false">IF(OR(AK$3="",Consolidado!$D685=""),0,IF(ISNUMBER(SEARCH(AK$3,Consolidado!$D685)),IF(COUNTIFS(Consolidado!$AC$5:AC685,Consolidado!$AC685,Consolidado!$D$5:D685,"*"&amp;AK$3&amp;"*")=1,1,0),0))</f>
        <v>0</v>
      </c>
      <c r="AL685" s="0" t="n">
        <f aca="false">IF(OR(AL$3="",Consolidado!$D685=""),0,IF(ISNUMBER(SEARCH(AL$3,Consolidado!$D685)),IF(COUNTIFS(Consolidado!$AC$5:AC685,Consolidado!$AC685,Consolidado!$D$5:D685,"*"&amp;AL$3&amp;"*")=1,1,0),0))</f>
        <v>0</v>
      </c>
      <c r="AM685" s="0" t="n">
        <f aca="false">IF(OR(AM$3="",Consolidado!$D685=""),0,IF(ISNUMBER(SEARCH(AM$3,Consolidado!$D685)),IF(COUNTIFS(Consolidado!$AC$5:AC685,Consolidado!$AC685,Consolidado!$D$5:D685,"*"&amp;AM$3&amp;"*")=1,1,0),0))</f>
        <v>0</v>
      </c>
      <c r="AN685" s="0" t="n">
        <f aca="false">IF(OR(AN$3="",Consolidado!$D685=""),0,IF(ISNUMBER(SEARCH(AN$3,Consolidado!$D685)),IF(COUNTIFS(Consolidado!$AC$5:AC685,Consolidado!$AC685,Consolidado!$D$5:D685,"*"&amp;AN$3&amp;"*")=1,1,0),0))</f>
        <v>0</v>
      </c>
      <c r="AO685" s="0" t="n">
        <f aca="false">IF(OR(AO$3="",Consolidado!$D685=""),0,IF(ISNUMBER(SEARCH(AO$3,Consolidado!$D685)),IF(COUNTIFS(Consolidado!$AC$5:AC685,Consolidado!$AC685,Consolidado!$D$5:D685,"*"&amp;AO$3&amp;"*")=1,1,0),0))</f>
        <v>0</v>
      </c>
    </row>
    <row r="686" customFormat="false" ht="15" hidden="false" customHeight="false" outlineLevel="0" collapsed="false">
      <c r="B686" s="0" t="n">
        <f aca="false">IF(OR(B$3="",Consolidado!$D686=""),0,IF(ISNUMBER(SEARCH(B$3,Consolidado!$D686)),IF(COUNTIFS(Consolidado!$AC$5:AC686,Consolidado!$AC686,Consolidado!$D$5:D686,"*"&amp;B$3&amp;"*")=1,1,0),0))</f>
        <v>0</v>
      </c>
      <c r="C686" s="0" t="n">
        <f aca="false">IF(OR(C$3="",Consolidado!$D686=""),0,IF(ISNUMBER(SEARCH(C$3,Consolidado!$D686)),IF(COUNTIFS(Consolidado!$AC$5:AC686,Consolidado!$AC686,Consolidado!$D$5:D686,"*"&amp;C$3&amp;"*")=1,1,0),0))</f>
        <v>0</v>
      </c>
      <c r="D686" s="0" t="n">
        <f aca="false">IF(OR(D$3="",Consolidado!$D686=""),0,IF(ISNUMBER(SEARCH(D$3,Consolidado!$D686)),IF(COUNTIFS(Consolidado!$AC$5:AC686,Consolidado!$AC686,Consolidado!$D$5:D686,"*"&amp;D$3&amp;"*")=1,1,0),0))</f>
        <v>0</v>
      </c>
      <c r="E686" s="0" t="n">
        <f aca="false">IF(OR(E$3="",Consolidado!$D686=""),0,IF(ISNUMBER(SEARCH(E$3,Consolidado!$D686)),IF(COUNTIFS(Consolidado!$AC$5:AC686,Consolidado!$AC686,Consolidado!$D$5:D686,"*"&amp;E$3&amp;"*")=1,1,0),0))</f>
        <v>0</v>
      </c>
      <c r="F686" s="0" t="n">
        <f aca="false">IF(OR(F$3="",Consolidado!$D686=""),0,IF(ISNUMBER(SEARCH(F$3,Consolidado!$D686)),IF(COUNTIFS(Consolidado!$AC$5:AC686,Consolidado!$AC686,Consolidado!$D$5:D686,"*"&amp;F$3&amp;"*")=1,1,0),0))</f>
        <v>0</v>
      </c>
      <c r="G686" s="0" t="n">
        <f aca="false">IF(OR(G$3="",Consolidado!$D686=""),0,IF(ISNUMBER(SEARCH(G$3,Consolidado!$D686)),IF(COUNTIFS(Consolidado!$AC$5:AC686,Consolidado!$AC686,Consolidado!$D$5:D686,"*"&amp;G$3&amp;"*")=1,1,0),0))</f>
        <v>0</v>
      </c>
      <c r="H686" s="0" t="n">
        <f aca="false">IF(OR(H$3="",Consolidado!$D686=""),0,IF(ISNUMBER(SEARCH(H$3,Consolidado!$D686)),IF(COUNTIFS(Consolidado!$AC$5:AC686,Consolidado!$AC686,Consolidado!$D$5:D686,"*"&amp;H$3&amp;"*")=1,1,0),0))</f>
        <v>0</v>
      </c>
      <c r="I686" s="0" t="n">
        <f aca="false">IF(OR(I$3="",Consolidado!$D686=""),0,IF(ISNUMBER(SEARCH(I$3,Consolidado!$D686)),IF(COUNTIFS(Consolidado!$AC$5:AC686,Consolidado!$AC686,Consolidado!$D$5:D686,"*"&amp;I$3&amp;"*")=1,1,0),0))</f>
        <v>0</v>
      </c>
      <c r="J686" s="0" t="n">
        <f aca="false">IF(OR(J$3="",Consolidado!$D686=""),0,IF(ISNUMBER(SEARCH(J$3,Consolidado!$D686)),IF(COUNTIFS(Consolidado!$AC$5:AC686,Consolidado!$AC686,Consolidado!$D$5:D686,"*"&amp;J$3&amp;"*")=1,1,0),0))</f>
        <v>0</v>
      </c>
      <c r="K686" s="0" t="n">
        <f aca="false">IF(OR(K$3="",Consolidado!$D686=""),0,IF(ISNUMBER(SEARCH(K$3,Consolidado!$D686)),IF(COUNTIFS(Consolidado!$AC$5:AC686,Consolidado!$AC686,Consolidado!$D$5:D686,"*"&amp;K$3&amp;"*")=1,1,0),0))</f>
        <v>0</v>
      </c>
      <c r="L686" s="0" t="n">
        <f aca="false">IF(OR(L$3="",Consolidado!$D686=""),0,IF(ISNUMBER(SEARCH(L$3,Consolidado!$D686)),IF(COUNTIFS(Consolidado!$AC$5:AC686,Consolidado!$AC686,Consolidado!$D$5:D686,"*"&amp;L$3&amp;"*")=1,1,0),0))</f>
        <v>0</v>
      </c>
      <c r="M686" s="0" t="n">
        <f aca="false">IF(OR(M$3="",Consolidado!$D686=""),0,IF(ISNUMBER(SEARCH(M$3,Consolidado!$D686)),IF(COUNTIFS(Consolidado!$AC$5:AC686,Consolidado!$AC686,Consolidado!$D$5:D686,"*"&amp;M$3&amp;"*")=1,1,0),0))</f>
        <v>0</v>
      </c>
      <c r="N686" s="0" t="n">
        <f aca="false">IF(OR(N$3="",Consolidado!$D686=""),0,IF(ISNUMBER(SEARCH(N$3,Consolidado!$D686)),IF(COUNTIFS(Consolidado!$AC$5:AC686,Consolidado!$AC686,Consolidado!$D$5:D686,"*"&amp;N$3&amp;"*")=1,1,0),0))</f>
        <v>0</v>
      </c>
      <c r="O686" s="0" t="n">
        <f aca="false">IF(OR(O$3="",Consolidado!$D686=""),0,IF(ISNUMBER(SEARCH(O$3,Consolidado!$D686)),IF(COUNTIFS(Consolidado!$AC$5:AC686,Consolidado!$AC686,Consolidado!$D$5:D686,"*"&amp;O$3&amp;"*")=1,1,0),0))</f>
        <v>0</v>
      </c>
      <c r="P686" s="0" t="n">
        <f aca="false">IF(OR(P$3="",Consolidado!$D686=""),0,IF(ISNUMBER(SEARCH(P$3,Consolidado!$D686)),IF(COUNTIFS(Consolidado!$AC$5:AC686,Consolidado!$AC686,Consolidado!$D$5:D686,"*"&amp;P$3&amp;"*")=1,1,0),0))</f>
        <v>0</v>
      </c>
      <c r="Q686" s="0" t="n">
        <f aca="false">IF(OR(Q$3="",Consolidado!$D686=""),0,IF(ISNUMBER(SEARCH(Q$3,Consolidado!$D686)),IF(COUNTIFS(Consolidado!$AC$5:AC686,Consolidado!$AC686,Consolidado!$D$5:D686,"*"&amp;Q$3&amp;"*")=1,1,0),0))</f>
        <v>0</v>
      </c>
      <c r="R686" s="0" t="n">
        <f aca="false">IF(OR(R$3="",Consolidado!$D686=""),0,IF(ISNUMBER(SEARCH(R$3,Consolidado!$D686)),IF(COUNTIFS(Consolidado!$AC$5:AC686,Consolidado!$AC686,Consolidado!$D$5:D686,"*"&amp;R$3&amp;"*")=1,1,0),0))</f>
        <v>0</v>
      </c>
      <c r="S686" s="0" t="n">
        <f aca="false">IF(OR(S$3="",Consolidado!$D686=""),0,IF(ISNUMBER(SEARCH(S$3,Consolidado!$D686)),IF(COUNTIFS(Consolidado!$AC$5:AC686,Consolidado!$AC686,Consolidado!$D$5:D686,"*"&amp;S$3&amp;"*")=1,1,0),0))</f>
        <v>0</v>
      </c>
      <c r="T686" s="0" t="n">
        <f aca="false">IF(OR(T$3="",Consolidado!$D686=""),0,IF(ISNUMBER(SEARCH(T$3,Consolidado!$D686)),IF(COUNTIFS(Consolidado!$AC$5:AC686,Consolidado!$AC686,Consolidado!$D$5:D686,"*"&amp;T$3&amp;"*")=1,1,0),0))</f>
        <v>0</v>
      </c>
      <c r="U686" s="0" t="n">
        <f aca="false">IF(OR(U$3="",Consolidado!$D686=""),0,IF(ISNUMBER(SEARCH(U$3,Consolidado!$D686)),IF(COUNTIFS(Consolidado!$AC$5:AC686,Consolidado!$AC686,Consolidado!$D$5:D686,"*"&amp;U$3&amp;"*")=1,1,0),0))</f>
        <v>0</v>
      </c>
      <c r="V686" s="0" t="n">
        <f aca="false">IF(OR(V$3="",Consolidado!$D686=""),0,IF(ISNUMBER(SEARCH(V$3,Consolidado!$D686)),IF(COUNTIFS(Consolidado!$AC$5:AC686,Consolidado!$AC686,Consolidado!$D$5:D686,"*"&amp;V$3&amp;"*")=1,1,0),0))</f>
        <v>0</v>
      </c>
      <c r="W686" s="0" t="n">
        <f aca="false">IF(OR(W$3="",Consolidado!$D686=""),0,IF(ISNUMBER(SEARCH(W$3,Consolidado!$D686)),IF(COUNTIFS(Consolidado!$AC$5:AC686,Consolidado!$AC686,Consolidado!$D$5:D686,"*"&amp;W$3&amp;"*")=1,1,0),0))</f>
        <v>0</v>
      </c>
      <c r="X686" s="0" t="n">
        <f aca="false">IF(OR(X$3="",Consolidado!$D686=""),0,IF(ISNUMBER(SEARCH(X$3,Consolidado!$D686)),IF(COUNTIFS(Consolidado!$AC$5:AC686,Consolidado!$AC686,Consolidado!$D$5:D686,"*"&amp;X$3&amp;"*")=1,1,0),0))</f>
        <v>0</v>
      </c>
      <c r="Y686" s="0" t="n">
        <f aca="false">IF(OR(Y$3="",Consolidado!$D686=""),0,IF(ISNUMBER(SEARCH(Y$3,Consolidado!$D686)),IF(COUNTIFS(Consolidado!$AC$5:AC686,Consolidado!$AC686,Consolidado!$D$5:D686,"*"&amp;Y$3&amp;"*")=1,1,0),0))</f>
        <v>0</v>
      </c>
      <c r="Z686" s="0" t="n">
        <f aca="false">IF(OR(Z$3="",Consolidado!$D686=""),0,IF(ISNUMBER(SEARCH(Z$3,Consolidado!$D686)),IF(COUNTIFS(Consolidado!$AC$5:AC686,Consolidado!$AC686,Consolidado!$D$5:D686,"*"&amp;Z$3&amp;"*")=1,1,0),0))</f>
        <v>0</v>
      </c>
      <c r="AA686" s="0" t="n">
        <f aca="false">IF(OR(AA$3="",Consolidado!$D686=""),0,IF(ISNUMBER(SEARCH(AA$3,Consolidado!$D686)),IF(COUNTIFS(Consolidado!$AC$5:AC686,Consolidado!$AC686,Consolidado!$D$5:D686,"*"&amp;AA$3&amp;"*")=1,1,0),0))</f>
        <v>0</v>
      </c>
      <c r="AB686" s="0" t="n">
        <f aca="false">IF(OR(AB$3="",Consolidado!$D686=""),0,IF(ISNUMBER(SEARCH(AB$3,Consolidado!$D686)),IF(COUNTIFS(Consolidado!$AC$5:AC686,Consolidado!$AC686,Consolidado!$D$5:D686,"*"&amp;AB$3&amp;"*")=1,1,0),0))</f>
        <v>0</v>
      </c>
      <c r="AC686" s="0" t="n">
        <f aca="false">IF(OR(AC$3="",Consolidado!$D686=""),0,IF(ISNUMBER(SEARCH(AC$3,Consolidado!$D686)),IF(COUNTIFS(Consolidado!$AC$5:AC686,Consolidado!$AC686,Consolidado!$D$5:D686,"*"&amp;AC$3&amp;"*")=1,1,0),0))</f>
        <v>0</v>
      </c>
      <c r="AD686" s="0" t="n">
        <f aca="false">IF(OR(AD$3="",Consolidado!$D686=""),0,IF(ISNUMBER(SEARCH(AD$3,Consolidado!$D686)),IF(COUNTIFS(Consolidado!$AC$5:AC686,Consolidado!$AC686,Consolidado!$D$5:D686,"*"&amp;AD$3&amp;"*")=1,1,0),0))</f>
        <v>0</v>
      </c>
      <c r="AE686" s="0" t="n">
        <f aca="false">IF(OR(AE$3="",Consolidado!$D686=""),0,IF(ISNUMBER(SEARCH(AE$3,Consolidado!$D686)),IF(COUNTIFS(Consolidado!$AC$5:AC686,Consolidado!$AC686,Consolidado!$D$5:D686,"*"&amp;AE$3&amp;"*")=1,1,0),0))</f>
        <v>0</v>
      </c>
      <c r="AF686" s="0" t="n">
        <f aca="false">IF(OR(AF$3="",Consolidado!$D686=""),0,IF(ISNUMBER(SEARCH(AF$3,Consolidado!$D686)),IF(COUNTIFS(Consolidado!$AC$5:AC686,Consolidado!$AC686,Consolidado!$D$5:D686,"*"&amp;AF$3&amp;"*")=1,1,0),0))</f>
        <v>0</v>
      </c>
      <c r="AG686" s="0" t="n">
        <f aca="false">IF(OR(AG$3="",Consolidado!$D686=""),0,IF(ISNUMBER(SEARCH(AG$3,Consolidado!$D686)),IF(COUNTIFS(Consolidado!$AC$5:AC686,Consolidado!$AC686,Consolidado!$D$5:D686,"*"&amp;AG$3&amp;"*")=1,1,0),0))</f>
        <v>0</v>
      </c>
      <c r="AH686" s="0" t="n">
        <f aca="false">IF(OR(AH$3="",Consolidado!$D686=""),0,IF(ISNUMBER(SEARCH(AH$3,Consolidado!$D686)),IF(COUNTIFS(Consolidado!$AC$5:AC686,Consolidado!$AC686,Consolidado!$D$5:D686,"*"&amp;AH$3&amp;"*")=1,1,0),0))</f>
        <v>0</v>
      </c>
      <c r="AI686" s="0" t="n">
        <f aca="false">IF(OR(AI$3="",Consolidado!$D686=""),0,IF(ISNUMBER(SEARCH(AI$3,Consolidado!$D686)),IF(COUNTIFS(Consolidado!$AC$5:AC686,Consolidado!$AC686,Consolidado!$D$5:D686,"*"&amp;AI$3&amp;"*")=1,1,0),0))</f>
        <v>0</v>
      </c>
      <c r="AJ686" s="0" t="n">
        <f aca="false">IF(OR(AJ$3="",Consolidado!$D686=""),0,IF(ISNUMBER(SEARCH(AJ$3,Consolidado!$D686)),IF(COUNTIFS(Consolidado!$AC$5:AC686,Consolidado!$AC686,Consolidado!$D$5:D686,"*"&amp;AJ$3&amp;"*")=1,1,0),0))</f>
        <v>0</v>
      </c>
      <c r="AK686" s="0" t="n">
        <f aca="false">IF(OR(AK$3="",Consolidado!$D686=""),0,IF(ISNUMBER(SEARCH(AK$3,Consolidado!$D686)),IF(COUNTIFS(Consolidado!$AC$5:AC686,Consolidado!$AC686,Consolidado!$D$5:D686,"*"&amp;AK$3&amp;"*")=1,1,0),0))</f>
        <v>0</v>
      </c>
      <c r="AL686" s="0" t="n">
        <f aca="false">IF(OR(AL$3="",Consolidado!$D686=""),0,IF(ISNUMBER(SEARCH(AL$3,Consolidado!$D686)),IF(COUNTIFS(Consolidado!$AC$5:AC686,Consolidado!$AC686,Consolidado!$D$5:D686,"*"&amp;AL$3&amp;"*")=1,1,0),0))</f>
        <v>0</v>
      </c>
      <c r="AM686" s="0" t="n">
        <f aca="false">IF(OR(AM$3="",Consolidado!$D686=""),0,IF(ISNUMBER(SEARCH(AM$3,Consolidado!$D686)),IF(COUNTIFS(Consolidado!$AC$5:AC686,Consolidado!$AC686,Consolidado!$D$5:D686,"*"&amp;AM$3&amp;"*")=1,1,0),0))</f>
        <v>0</v>
      </c>
      <c r="AN686" s="0" t="n">
        <f aca="false">IF(OR(AN$3="",Consolidado!$D686=""),0,IF(ISNUMBER(SEARCH(AN$3,Consolidado!$D686)),IF(COUNTIFS(Consolidado!$AC$5:AC686,Consolidado!$AC686,Consolidado!$D$5:D686,"*"&amp;AN$3&amp;"*")=1,1,0),0))</f>
        <v>0</v>
      </c>
      <c r="AO686" s="0" t="n">
        <f aca="false">IF(OR(AO$3="",Consolidado!$D686=""),0,IF(ISNUMBER(SEARCH(AO$3,Consolidado!$D686)),IF(COUNTIFS(Consolidado!$AC$5:AC686,Consolidado!$AC686,Consolidado!$D$5:D686,"*"&amp;AO$3&amp;"*")=1,1,0),0))</f>
        <v>0</v>
      </c>
    </row>
    <row r="687" customFormat="false" ht="15" hidden="false" customHeight="false" outlineLevel="0" collapsed="false">
      <c r="B687" s="0" t="n">
        <f aca="false">IF(OR(B$3="",Consolidado!$D687=""),0,IF(ISNUMBER(SEARCH(B$3,Consolidado!$D687)),IF(COUNTIFS(Consolidado!$AC$5:AC687,Consolidado!$AC687,Consolidado!$D$5:D687,"*"&amp;B$3&amp;"*")=1,1,0),0))</f>
        <v>0</v>
      </c>
      <c r="C687" s="0" t="n">
        <f aca="false">IF(OR(C$3="",Consolidado!$D687=""),0,IF(ISNUMBER(SEARCH(C$3,Consolidado!$D687)),IF(COUNTIFS(Consolidado!$AC$5:AC687,Consolidado!$AC687,Consolidado!$D$5:D687,"*"&amp;C$3&amp;"*")=1,1,0),0))</f>
        <v>0</v>
      </c>
      <c r="D687" s="0" t="n">
        <f aca="false">IF(OR(D$3="",Consolidado!$D687=""),0,IF(ISNUMBER(SEARCH(D$3,Consolidado!$D687)),IF(COUNTIFS(Consolidado!$AC$5:AC687,Consolidado!$AC687,Consolidado!$D$5:D687,"*"&amp;D$3&amp;"*")=1,1,0),0))</f>
        <v>0</v>
      </c>
      <c r="E687" s="0" t="n">
        <f aca="false">IF(OR(E$3="",Consolidado!$D687=""),0,IF(ISNUMBER(SEARCH(E$3,Consolidado!$D687)),IF(COUNTIFS(Consolidado!$AC$5:AC687,Consolidado!$AC687,Consolidado!$D$5:D687,"*"&amp;E$3&amp;"*")=1,1,0),0))</f>
        <v>0</v>
      </c>
      <c r="F687" s="0" t="n">
        <f aca="false">IF(OR(F$3="",Consolidado!$D687=""),0,IF(ISNUMBER(SEARCH(F$3,Consolidado!$D687)),IF(COUNTIFS(Consolidado!$AC$5:AC687,Consolidado!$AC687,Consolidado!$D$5:D687,"*"&amp;F$3&amp;"*")=1,1,0),0))</f>
        <v>0</v>
      </c>
      <c r="G687" s="0" t="n">
        <f aca="false">IF(OR(G$3="",Consolidado!$D687=""),0,IF(ISNUMBER(SEARCH(G$3,Consolidado!$D687)),IF(COUNTIFS(Consolidado!$AC$5:AC687,Consolidado!$AC687,Consolidado!$D$5:D687,"*"&amp;G$3&amp;"*")=1,1,0),0))</f>
        <v>0</v>
      </c>
      <c r="H687" s="0" t="n">
        <f aca="false">IF(OR(H$3="",Consolidado!$D687=""),0,IF(ISNUMBER(SEARCH(H$3,Consolidado!$D687)),IF(COUNTIFS(Consolidado!$AC$5:AC687,Consolidado!$AC687,Consolidado!$D$5:D687,"*"&amp;H$3&amp;"*")=1,1,0),0))</f>
        <v>0</v>
      </c>
      <c r="I687" s="0" t="n">
        <f aca="false">IF(OR(I$3="",Consolidado!$D687=""),0,IF(ISNUMBER(SEARCH(I$3,Consolidado!$D687)),IF(COUNTIFS(Consolidado!$AC$5:AC687,Consolidado!$AC687,Consolidado!$D$5:D687,"*"&amp;I$3&amp;"*")=1,1,0),0))</f>
        <v>0</v>
      </c>
      <c r="J687" s="0" t="n">
        <f aca="false">IF(OR(J$3="",Consolidado!$D687=""),0,IF(ISNUMBER(SEARCH(J$3,Consolidado!$D687)),IF(COUNTIFS(Consolidado!$AC$5:AC687,Consolidado!$AC687,Consolidado!$D$5:D687,"*"&amp;J$3&amp;"*")=1,1,0),0))</f>
        <v>0</v>
      </c>
      <c r="K687" s="0" t="n">
        <f aca="false">IF(OR(K$3="",Consolidado!$D687=""),0,IF(ISNUMBER(SEARCH(K$3,Consolidado!$D687)),IF(COUNTIFS(Consolidado!$AC$5:AC687,Consolidado!$AC687,Consolidado!$D$5:D687,"*"&amp;K$3&amp;"*")=1,1,0),0))</f>
        <v>0</v>
      </c>
      <c r="L687" s="0" t="n">
        <f aca="false">IF(OR(L$3="",Consolidado!$D687=""),0,IF(ISNUMBER(SEARCH(L$3,Consolidado!$D687)),IF(COUNTIFS(Consolidado!$AC$5:AC687,Consolidado!$AC687,Consolidado!$D$5:D687,"*"&amp;L$3&amp;"*")=1,1,0),0))</f>
        <v>0</v>
      </c>
      <c r="M687" s="0" t="n">
        <f aca="false">IF(OR(M$3="",Consolidado!$D687=""),0,IF(ISNUMBER(SEARCH(M$3,Consolidado!$D687)),IF(COUNTIFS(Consolidado!$AC$5:AC687,Consolidado!$AC687,Consolidado!$D$5:D687,"*"&amp;M$3&amp;"*")=1,1,0),0))</f>
        <v>0</v>
      </c>
      <c r="N687" s="0" t="n">
        <f aca="false">IF(OR(N$3="",Consolidado!$D687=""),0,IF(ISNUMBER(SEARCH(N$3,Consolidado!$D687)),IF(COUNTIFS(Consolidado!$AC$5:AC687,Consolidado!$AC687,Consolidado!$D$5:D687,"*"&amp;N$3&amp;"*")=1,1,0),0))</f>
        <v>0</v>
      </c>
      <c r="O687" s="0" t="n">
        <f aca="false">IF(OR(O$3="",Consolidado!$D687=""),0,IF(ISNUMBER(SEARCH(O$3,Consolidado!$D687)),IF(COUNTIFS(Consolidado!$AC$5:AC687,Consolidado!$AC687,Consolidado!$D$5:D687,"*"&amp;O$3&amp;"*")=1,1,0),0))</f>
        <v>0</v>
      </c>
      <c r="P687" s="0" t="n">
        <f aca="false">IF(OR(P$3="",Consolidado!$D687=""),0,IF(ISNUMBER(SEARCH(P$3,Consolidado!$D687)),IF(COUNTIFS(Consolidado!$AC$5:AC687,Consolidado!$AC687,Consolidado!$D$5:D687,"*"&amp;P$3&amp;"*")=1,1,0),0))</f>
        <v>0</v>
      </c>
      <c r="Q687" s="0" t="n">
        <f aca="false">IF(OR(Q$3="",Consolidado!$D687=""),0,IF(ISNUMBER(SEARCH(Q$3,Consolidado!$D687)),IF(COUNTIFS(Consolidado!$AC$5:AC687,Consolidado!$AC687,Consolidado!$D$5:D687,"*"&amp;Q$3&amp;"*")=1,1,0),0))</f>
        <v>0</v>
      </c>
      <c r="R687" s="0" t="n">
        <f aca="false">IF(OR(R$3="",Consolidado!$D687=""),0,IF(ISNUMBER(SEARCH(R$3,Consolidado!$D687)),IF(COUNTIFS(Consolidado!$AC$5:AC687,Consolidado!$AC687,Consolidado!$D$5:D687,"*"&amp;R$3&amp;"*")=1,1,0),0))</f>
        <v>0</v>
      </c>
      <c r="S687" s="0" t="n">
        <f aca="false">IF(OR(S$3="",Consolidado!$D687=""),0,IF(ISNUMBER(SEARCH(S$3,Consolidado!$D687)),IF(COUNTIFS(Consolidado!$AC$5:AC687,Consolidado!$AC687,Consolidado!$D$5:D687,"*"&amp;S$3&amp;"*")=1,1,0),0))</f>
        <v>0</v>
      </c>
      <c r="T687" s="0" t="n">
        <f aca="false">IF(OR(T$3="",Consolidado!$D687=""),0,IF(ISNUMBER(SEARCH(T$3,Consolidado!$D687)),IF(COUNTIFS(Consolidado!$AC$5:AC687,Consolidado!$AC687,Consolidado!$D$5:D687,"*"&amp;T$3&amp;"*")=1,1,0),0))</f>
        <v>0</v>
      </c>
      <c r="U687" s="0" t="n">
        <f aca="false">IF(OR(U$3="",Consolidado!$D687=""),0,IF(ISNUMBER(SEARCH(U$3,Consolidado!$D687)),IF(COUNTIFS(Consolidado!$AC$5:AC687,Consolidado!$AC687,Consolidado!$D$5:D687,"*"&amp;U$3&amp;"*")=1,1,0),0))</f>
        <v>0</v>
      </c>
      <c r="V687" s="0" t="n">
        <f aca="false">IF(OR(V$3="",Consolidado!$D687=""),0,IF(ISNUMBER(SEARCH(V$3,Consolidado!$D687)),IF(COUNTIFS(Consolidado!$AC$5:AC687,Consolidado!$AC687,Consolidado!$D$5:D687,"*"&amp;V$3&amp;"*")=1,1,0),0))</f>
        <v>0</v>
      </c>
      <c r="W687" s="0" t="n">
        <f aca="false">IF(OR(W$3="",Consolidado!$D687=""),0,IF(ISNUMBER(SEARCH(W$3,Consolidado!$D687)),IF(COUNTIFS(Consolidado!$AC$5:AC687,Consolidado!$AC687,Consolidado!$D$5:D687,"*"&amp;W$3&amp;"*")=1,1,0),0))</f>
        <v>0</v>
      </c>
      <c r="X687" s="0" t="n">
        <f aca="false">IF(OR(X$3="",Consolidado!$D687=""),0,IF(ISNUMBER(SEARCH(X$3,Consolidado!$D687)),IF(COUNTIFS(Consolidado!$AC$5:AC687,Consolidado!$AC687,Consolidado!$D$5:D687,"*"&amp;X$3&amp;"*")=1,1,0),0))</f>
        <v>0</v>
      </c>
      <c r="Y687" s="0" t="n">
        <f aca="false">IF(OR(Y$3="",Consolidado!$D687=""),0,IF(ISNUMBER(SEARCH(Y$3,Consolidado!$D687)),IF(COUNTIFS(Consolidado!$AC$5:AC687,Consolidado!$AC687,Consolidado!$D$5:D687,"*"&amp;Y$3&amp;"*")=1,1,0),0))</f>
        <v>0</v>
      </c>
      <c r="Z687" s="0" t="n">
        <f aca="false">IF(OR(Z$3="",Consolidado!$D687=""),0,IF(ISNUMBER(SEARCH(Z$3,Consolidado!$D687)),IF(COUNTIFS(Consolidado!$AC$5:AC687,Consolidado!$AC687,Consolidado!$D$5:D687,"*"&amp;Z$3&amp;"*")=1,1,0),0))</f>
        <v>0</v>
      </c>
      <c r="AA687" s="0" t="n">
        <f aca="false">IF(OR(AA$3="",Consolidado!$D687=""),0,IF(ISNUMBER(SEARCH(AA$3,Consolidado!$D687)),IF(COUNTIFS(Consolidado!$AC$5:AC687,Consolidado!$AC687,Consolidado!$D$5:D687,"*"&amp;AA$3&amp;"*")=1,1,0),0))</f>
        <v>0</v>
      </c>
      <c r="AB687" s="0" t="n">
        <f aca="false">IF(OR(AB$3="",Consolidado!$D687=""),0,IF(ISNUMBER(SEARCH(AB$3,Consolidado!$D687)),IF(COUNTIFS(Consolidado!$AC$5:AC687,Consolidado!$AC687,Consolidado!$D$5:D687,"*"&amp;AB$3&amp;"*")=1,1,0),0))</f>
        <v>0</v>
      </c>
      <c r="AC687" s="0" t="n">
        <f aca="false">IF(OR(AC$3="",Consolidado!$D687=""),0,IF(ISNUMBER(SEARCH(AC$3,Consolidado!$D687)),IF(COUNTIFS(Consolidado!$AC$5:AC687,Consolidado!$AC687,Consolidado!$D$5:D687,"*"&amp;AC$3&amp;"*")=1,1,0),0))</f>
        <v>0</v>
      </c>
      <c r="AD687" s="0" t="n">
        <f aca="false">IF(OR(AD$3="",Consolidado!$D687=""),0,IF(ISNUMBER(SEARCH(AD$3,Consolidado!$D687)),IF(COUNTIFS(Consolidado!$AC$5:AC687,Consolidado!$AC687,Consolidado!$D$5:D687,"*"&amp;AD$3&amp;"*")=1,1,0),0))</f>
        <v>0</v>
      </c>
      <c r="AE687" s="0" t="n">
        <f aca="false">IF(OR(AE$3="",Consolidado!$D687=""),0,IF(ISNUMBER(SEARCH(AE$3,Consolidado!$D687)),IF(COUNTIFS(Consolidado!$AC$5:AC687,Consolidado!$AC687,Consolidado!$D$5:D687,"*"&amp;AE$3&amp;"*")=1,1,0),0))</f>
        <v>0</v>
      </c>
      <c r="AF687" s="0" t="n">
        <f aca="false">IF(OR(AF$3="",Consolidado!$D687=""),0,IF(ISNUMBER(SEARCH(AF$3,Consolidado!$D687)),IF(COUNTIFS(Consolidado!$AC$5:AC687,Consolidado!$AC687,Consolidado!$D$5:D687,"*"&amp;AF$3&amp;"*")=1,1,0),0))</f>
        <v>0</v>
      </c>
      <c r="AG687" s="0" t="n">
        <f aca="false">IF(OR(AG$3="",Consolidado!$D687=""),0,IF(ISNUMBER(SEARCH(AG$3,Consolidado!$D687)),IF(COUNTIFS(Consolidado!$AC$5:AC687,Consolidado!$AC687,Consolidado!$D$5:D687,"*"&amp;AG$3&amp;"*")=1,1,0),0))</f>
        <v>0</v>
      </c>
      <c r="AH687" s="0" t="n">
        <f aca="false">IF(OR(AH$3="",Consolidado!$D687=""),0,IF(ISNUMBER(SEARCH(AH$3,Consolidado!$D687)),IF(COUNTIFS(Consolidado!$AC$5:AC687,Consolidado!$AC687,Consolidado!$D$5:D687,"*"&amp;AH$3&amp;"*")=1,1,0),0))</f>
        <v>0</v>
      </c>
      <c r="AI687" s="0" t="n">
        <f aca="false">IF(OR(AI$3="",Consolidado!$D687=""),0,IF(ISNUMBER(SEARCH(AI$3,Consolidado!$D687)),IF(COUNTIFS(Consolidado!$AC$5:AC687,Consolidado!$AC687,Consolidado!$D$5:D687,"*"&amp;AI$3&amp;"*")=1,1,0),0))</f>
        <v>0</v>
      </c>
      <c r="AJ687" s="0" t="n">
        <f aca="false">IF(OR(AJ$3="",Consolidado!$D687=""),0,IF(ISNUMBER(SEARCH(AJ$3,Consolidado!$D687)),IF(COUNTIFS(Consolidado!$AC$5:AC687,Consolidado!$AC687,Consolidado!$D$5:D687,"*"&amp;AJ$3&amp;"*")=1,1,0),0))</f>
        <v>0</v>
      </c>
      <c r="AK687" s="0" t="n">
        <f aca="false">IF(OR(AK$3="",Consolidado!$D687=""),0,IF(ISNUMBER(SEARCH(AK$3,Consolidado!$D687)),IF(COUNTIFS(Consolidado!$AC$5:AC687,Consolidado!$AC687,Consolidado!$D$5:D687,"*"&amp;AK$3&amp;"*")=1,1,0),0))</f>
        <v>0</v>
      </c>
      <c r="AL687" s="0" t="n">
        <f aca="false">IF(OR(AL$3="",Consolidado!$D687=""),0,IF(ISNUMBER(SEARCH(AL$3,Consolidado!$D687)),IF(COUNTIFS(Consolidado!$AC$5:AC687,Consolidado!$AC687,Consolidado!$D$5:D687,"*"&amp;AL$3&amp;"*")=1,1,0),0))</f>
        <v>0</v>
      </c>
      <c r="AM687" s="0" t="n">
        <f aca="false">IF(OR(AM$3="",Consolidado!$D687=""),0,IF(ISNUMBER(SEARCH(AM$3,Consolidado!$D687)),IF(COUNTIFS(Consolidado!$AC$5:AC687,Consolidado!$AC687,Consolidado!$D$5:D687,"*"&amp;AM$3&amp;"*")=1,1,0),0))</f>
        <v>0</v>
      </c>
      <c r="AN687" s="0" t="n">
        <f aca="false">IF(OR(AN$3="",Consolidado!$D687=""),0,IF(ISNUMBER(SEARCH(AN$3,Consolidado!$D687)),IF(COUNTIFS(Consolidado!$AC$5:AC687,Consolidado!$AC687,Consolidado!$D$5:D687,"*"&amp;AN$3&amp;"*")=1,1,0),0))</f>
        <v>0</v>
      </c>
      <c r="AO687" s="0" t="n">
        <f aca="false">IF(OR(AO$3="",Consolidado!$D687=""),0,IF(ISNUMBER(SEARCH(AO$3,Consolidado!$D687)),IF(COUNTIFS(Consolidado!$AC$5:AC687,Consolidado!$AC687,Consolidado!$D$5:D687,"*"&amp;AO$3&amp;"*")=1,1,0),0))</f>
        <v>0</v>
      </c>
    </row>
    <row r="688" customFormat="false" ht="15" hidden="false" customHeight="false" outlineLevel="0" collapsed="false">
      <c r="B688" s="0" t="n">
        <f aca="false">IF(OR(B$3="",Consolidado!$D688=""),0,IF(ISNUMBER(SEARCH(B$3,Consolidado!$D688)),IF(COUNTIFS(Consolidado!$AC$5:AC688,Consolidado!$AC688,Consolidado!$D$5:D688,"*"&amp;B$3&amp;"*")=1,1,0),0))</f>
        <v>0</v>
      </c>
      <c r="C688" s="0" t="n">
        <f aca="false">IF(OR(C$3="",Consolidado!$D688=""),0,IF(ISNUMBER(SEARCH(C$3,Consolidado!$D688)),IF(COUNTIFS(Consolidado!$AC$5:AC688,Consolidado!$AC688,Consolidado!$D$5:D688,"*"&amp;C$3&amp;"*")=1,1,0),0))</f>
        <v>0</v>
      </c>
      <c r="D688" s="0" t="n">
        <f aca="false">IF(OR(D$3="",Consolidado!$D688=""),0,IF(ISNUMBER(SEARCH(D$3,Consolidado!$D688)),IF(COUNTIFS(Consolidado!$AC$5:AC688,Consolidado!$AC688,Consolidado!$D$5:D688,"*"&amp;D$3&amp;"*")=1,1,0),0))</f>
        <v>0</v>
      </c>
      <c r="E688" s="0" t="n">
        <f aca="false">IF(OR(E$3="",Consolidado!$D688=""),0,IF(ISNUMBER(SEARCH(E$3,Consolidado!$D688)),IF(COUNTIFS(Consolidado!$AC$5:AC688,Consolidado!$AC688,Consolidado!$D$5:D688,"*"&amp;E$3&amp;"*")=1,1,0),0))</f>
        <v>0</v>
      </c>
      <c r="F688" s="0" t="n">
        <f aca="false">IF(OR(F$3="",Consolidado!$D688=""),0,IF(ISNUMBER(SEARCH(F$3,Consolidado!$D688)),IF(COUNTIFS(Consolidado!$AC$5:AC688,Consolidado!$AC688,Consolidado!$D$5:D688,"*"&amp;F$3&amp;"*")=1,1,0),0))</f>
        <v>0</v>
      </c>
      <c r="G688" s="0" t="n">
        <f aca="false">IF(OR(G$3="",Consolidado!$D688=""),0,IF(ISNUMBER(SEARCH(G$3,Consolidado!$D688)),IF(COUNTIFS(Consolidado!$AC$5:AC688,Consolidado!$AC688,Consolidado!$D$5:D688,"*"&amp;G$3&amp;"*")=1,1,0),0))</f>
        <v>0</v>
      </c>
      <c r="H688" s="0" t="n">
        <f aca="false">IF(OR(H$3="",Consolidado!$D688=""),0,IF(ISNUMBER(SEARCH(H$3,Consolidado!$D688)),IF(COUNTIFS(Consolidado!$AC$5:AC688,Consolidado!$AC688,Consolidado!$D$5:D688,"*"&amp;H$3&amp;"*")=1,1,0),0))</f>
        <v>0</v>
      </c>
      <c r="I688" s="0" t="n">
        <f aca="false">IF(OR(I$3="",Consolidado!$D688=""),0,IF(ISNUMBER(SEARCH(I$3,Consolidado!$D688)),IF(COUNTIFS(Consolidado!$AC$5:AC688,Consolidado!$AC688,Consolidado!$D$5:D688,"*"&amp;I$3&amp;"*")=1,1,0),0))</f>
        <v>0</v>
      </c>
      <c r="J688" s="0" t="n">
        <f aca="false">IF(OR(J$3="",Consolidado!$D688=""),0,IF(ISNUMBER(SEARCH(J$3,Consolidado!$D688)),IF(COUNTIFS(Consolidado!$AC$5:AC688,Consolidado!$AC688,Consolidado!$D$5:D688,"*"&amp;J$3&amp;"*")=1,1,0),0))</f>
        <v>0</v>
      </c>
      <c r="K688" s="0" t="n">
        <f aca="false">IF(OR(K$3="",Consolidado!$D688=""),0,IF(ISNUMBER(SEARCH(K$3,Consolidado!$D688)),IF(COUNTIFS(Consolidado!$AC$5:AC688,Consolidado!$AC688,Consolidado!$D$5:D688,"*"&amp;K$3&amp;"*")=1,1,0),0))</f>
        <v>0</v>
      </c>
      <c r="L688" s="0" t="n">
        <f aca="false">IF(OR(L$3="",Consolidado!$D688=""),0,IF(ISNUMBER(SEARCH(L$3,Consolidado!$D688)),IF(COUNTIFS(Consolidado!$AC$5:AC688,Consolidado!$AC688,Consolidado!$D$5:D688,"*"&amp;L$3&amp;"*")=1,1,0),0))</f>
        <v>0</v>
      </c>
      <c r="M688" s="0" t="n">
        <f aca="false">IF(OR(M$3="",Consolidado!$D688=""),0,IF(ISNUMBER(SEARCH(M$3,Consolidado!$D688)),IF(COUNTIFS(Consolidado!$AC$5:AC688,Consolidado!$AC688,Consolidado!$D$5:D688,"*"&amp;M$3&amp;"*")=1,1,0),0))</f>
        <v>0</v>
      </c>
      <c r="N688" s="0" t="n">
        <f aca="false">IF(OR(N$3="",Consolidado!$D688=""),0,IF(ISNUMBER(SEARCH(N$3,Consolidado!$D688)),IF(COUNTIFS(Consolidado!$AC$5:AC688,Consolidado!$AC688,Consolidado!$D$5:D688,"*"&amp;N$3&amp;"*")=1,1,0),0))</f>
        <v>0</v>
      </c>
      <c r="O688" s="0" t="n">
        <f aca="false">IF(OR(O$3="",Consolidado!$D688=""),0,IF(ISNUMBER(SEARCH(O$3,Consolidado!$D688)),IF(COUNTIFS(Consolidado!$AC$5:AC688,Consolidado!$AC688,Consolidado!$D$5:D688,"*"&amp;O$3&amp;"*")=1,1,0),0))</f>
        <v>0</v>
      </c>
      <c r="P688" s="0" t="n">
        <f aca="false">IF(OR(P$3="",Consolidado!$D688=""),0,IF(ISNUMBER(SEARCH(P$3,Consolidado!$D688)),IF(COUNTIFS(Consolidado!$AC$5:AC688,Consolidado!$AC688,Consolidado!$D$5:D688,"*"&amp;P$3&amp;"*")=1,1,0),0))</f>
        <v>0</v>
      </c>
      <c r="Q688" s="0" t="n">
        <f aca="false">IF(OR(Q$3="",Consolidado!$D688=""),0,IF(ISNUMBER(SEARCH(Q$3,Consolidado!$D688)),IF(COUNTIFS(Consolidado!$AC$5:AC688,Consolidado!$AC688,Consolidado!$D$5:D688,"*"&amp;Q$3&amp;"*")=1,1,0),0))</f>
        <v>0</v>
      </c>
      <c r="R688" s="0" t="n">
        <f aca="false">IF(OR(R$3="",Consolidado!$D688=""),0,IF(ISNUMBER(SEARCH(R$3,Consolidado!$D688)),IF(COUNTIFS(Consolidado!$AC$5:AC688,Consolidado!$AC688,Consolidado!$D$5:D688,"*"&amp;R$3&amp;"*")=1,1,0),0))</f>
        <v>0</v>
      </c>
      <c r="S688" s="0" t="n">
        <f aca="false">IF(OR(S$3="",Consolidado!$D688=""),0,IF(ISNUMBER(SEARCH(S$3,Consolidado!$D688)),IF(COUNTIFS(Consolidado!$AC$5:AC688,Consolidado!$AC688,Consolidado!$D$5:D688,"*"&amp;S$3&amp;"*")=1,1,0),0))</f>
        <v>0</v>
      </c>
      <c r="T688" s="0" t="n">
        <f aca="false">IF(OR(T$3="",Consolidado!$D688=""),0,IF(ISNUMBER(SEARCH(T$3,Consolidado!$D688)),IF(COUNTIFS(Consolidado!$AC$5:AC688,Consolidado!$AC688,Consolidado!$D$5:D688,"*"&amp;T$3&amp;"*")=1,1,0),0))</f>
        <v>0</v>
      </c>
      <c r="U688" s="0" t="n">
        <f aca="false">IF(OR(U$3="",Consolidado!$D688=""),0,IF(ISNUMBER(SEARCH(U$3,Consolidado!$D688)),IF(COUNTIFS(Consolidado!$AC$5:AC688,Consolidado!$AC688,Consolidado!$D$5:D688,"*"&amp;U$3&amp;"*")=1,1,0),0))</f>
        <v>0</v>
      </c>
      <c r="V688" s="0" t="n">
        <f aca="false">IF(OR(V$3="",Consolidado!$D688=""),0,IF(ISNUMBER(SEARCH(V$3,Consolidado!$D688)),IF(COUNTIFS(Consolidado!$AC$5:AC688,Consolidado!$AC688,Consolidado!$D$5:D688,"*"&amp;V$3&amp;"*")=1,1,0),0))</f>
        <v>0</v>
      </c>
      <c r="W688" s="0" t="n">
        <f aca="false">IF(OR(W$3="",Consolidado!$D688=""),0,IF(ISNUMBER(SEARCH(W$3,Consolidado!$D688)),IF(COUNTIFS(Consolidado!$AC$5:AC688,Consolidado!$AC688,Consolidado!$D$5:D688,"*"&amp;W$3&amp;"*")=1,1,0),0))</f>
        <v>0</v>
      </c>
      <c r="X688" s="0" t="n">
        <f aca="false">IF(OR(X$3="",Consolidado!$D688=""),0,IF(ISNUMBER(SEARCH(X$3,Consolidado!$D688)),IF(COUNTIFS(Consolidado!$AC$5:AC688,Consolidado!$AC688,Consolidado!$D$5:D688,"*"&amp;X$3&amp;"*")=1,1,0),0))</f>
        <v>0</v>
      </c>
      <c r="Y688" s="0" t="n">
        <f aca="false">IF(OR(Y$3="",Consolidado!$D688=""),0,IF(ISNUMBER(SEARCH(Y$3,Consolidado!$D688)),IF(COUNTIFS(Consolidado!$AC$5:AC688,Consolidado!$AC688,Consolidado!$D$5:D688,"*"&amp;Y$3&amp;"*")=1,1,0),0))</f>
        <v>0</v>
      </c>
      <c r="Z688" s="0" t="n">
        <f aca="false">IF(OR(Z$3="",Consolidado!$D688=""),0,IF(ISNUMBER(SEARCH(Z$3,Consolidado!$D688)),IF(COUNTIFS(Consolidado!$AC$5:AC688,Consolidado!$AC688,Consolidado!$D$5:D688,"*"&amp;Z$3&amp;"*")=1,1,0),0))</f>
        <v>0</v>
      </c>
      <c r="AA688" s="0" t="n">
        <f aca="false">IF(OR(AA$3="",Consolidado!$D688=""),0,IF(ISNUMBER(SEARCH(AA$3,Consolidado!$D688)),IF(COUNTIFS(Consolidado!$AC$5:AC688,Consolidado!$AC688,Consolidado!$D$5:D688,"*"&amp;AA$3&amp;"*")=1,1,0),0))</f>
        <v>0</v>
      </c>
      <c r="AB688" s="0" t="n">
        <f aca="false">IF(OR(AB$3="",Consolidado!$D688=""),0,IF(ISNUMBER(SEARCH(AB$3,Consolidado!$D688)),IF(COUNTIFS(Consolidado!$AC$5:AC688,Consolidado!$AC688,Consolidado!$D$5:D688,"*"&amp;AB$3&amp;"*")=1,1,0),0))</f>
        <v>0</v>
      </c>
      <c r="AC688" s="0" t="n">
        <f aca="false">IF(OR(AC$3="",Consolidado!$D688=""),0,IF(ISNUMBER(SEARCH(AC$3,Consolidado!$D688)),IF(COUNTIFS(Consolidado!$AC$5:AC688,Consolidado!$AC688,Consolidado!$D$5:D688,"*"&amp;AC$3&amp;"*")=1,1,0),0))</f>
        <v>0</v>
      </c>
      <c r="AD688" s="0" t="n">
        <f aca="false">IF(OR(AD$3="",Consolidado!$D688=""),0,IF(ISNUMBER(SEARCH(AD$3,Consolidado!$D688)),IF(COUNTIFS(Consolidado!$AC$5:AC688,Consolidado!$AC688,Consolidado!$D$5:D688,"*"&amp;AD$3&amp;"*")=1,1,0),0))</f>
        <v>0</v>
      </c>
      <c r="AE688" s="0" t="n">
        <f aca="false">IF(OR(AE$3="",Consolidado!$D688=""),0,IF(ISNUMBER(SEARCH(AE$3,Consolidado!$D688)),IF(COUNTIFS(Consolidado!$AC$5:AC688,Consolidado!$AC688,Consolidado!$D$5:D688,"*"&amp;AE$3&amp;"*")=1,1,0),0))</f>
        <v>0</v>
      </c>
      <c r="AF688" s="0" t="n">
        <f aca="false">IF(OR(AF$3="",Consolidado!$D688=""),0,IF(ISNUMBER(SEARCH(AF$3,Consolidado!$D688)),IF(COUNTIFS(Consolidado!$AC$5:AC688,Consolidado!$AC688,Consolidado!$D$5:D688,"*"&amp;AF$3&amp;"*")=1,1,0),0))</f>
        <v>0</v>
      </c>
      <c r="AG688" s="0" t="n">
        <f aca="false">IF(OR(AG$3="",Consolidado!$D688=""),0,IF(ISNUMBER(SEARCH(AG$3,Consolidado!$D688)),IF(COUNTIFS(Consolidado!$AC$5:AC688,Consolidado!$AC688,Consolidado!$D$5:D688,"*"&amp;AG$3&amp;"*")=1,1,0),0))</f>
        <v>0</v>
      </c>
      <c r="AH688" s="0" t="n">
        <f aca="false">IF(OR(AH$3="",Consolidado!$D688=""),0,IF(ISNUMBER(SEARCH(AH$3,Consolidado!$D688)),IF(COUNTIFS(Consolidado!$AC$5:AC688,Consolidado!$AC688,Consolidado!$D$5:D688,"*"&amp;AH$3&amp;"*")=1,1,0),0))</f>
        <v>0</v>
      </c>
      <c r="AI688" s="0" t="n">
        <f aca="false">IF(OR(AI$3="",Consolidado!$D688=""),0,IF(ISNUMBER(SEARCH(AI$3,Consolidado!$D688)),IF(COUNTIFS(Consolidado!$AC$5:AC688,Consolidado!$AC688,Consolidado!$D$5:D688,"*"&amp;AI$3&amp;"*")=1,1,0),0))</f>
        <v>0</v>
      </c>
      <c r="AJ688" s="0" t="n">
        <f aca="false">IF(OR(AJ$3="",Consolidado!$D688=""),0,IF(ISNUMBER(SEARCH(AJ$3,Consolidado!$D688)),IF(COUNTIFS(Consolidado!$AC$5:AC688,Consolidado!$AC688,Consolidado!$D$5:D688,"*"&amp;AJ$3&amp;"*")=1,1,0),0))</f>
        <v>0</v>
      </c>
      <c r="AK688" s="0" t="n">
        <f aca="false">IF(OR(AK$3="",Consolidado!$D688=""),0,IF(ISNUMBER(SEARCH(AK$3,Consolidado!$D688)),IF(COUNTIFS(Consolidado!$AC$5:AC688,Consolidado!$AC688,Consolidado!$D$5:D688,"*"&amp;AK$3&amp;"*")=1,1,0),0))</f>
        <v>0</v>
      </c>
      <c r="AL688" s="0" t="n">
        <f aca="false">IF(OR(AL$3="",Consolidado!$D688=""),0,IF(ISNUMBER(SEARCH(AL$3,Consolidado!$D688)),IF(COUNTIFS(Consolidado!$AC$5:AC688,Consolidado!$AC688,Consolidado!$D$5:D688,"*"&amp;AL$3&amp;"*")=1,1,0),0))</f>
        <v>0</v>
      </c>
      <c r="AM688" s="0" t="n">
        <f aca="false">IF(OR(AM$3="",Consolidado!$D688=""),0,IF(ISNUMBER(SEARCH(AM$3,Consolidado!$D688)),IF(COUNTIFS(Consolidado!$AC$5:AC688,Consolidado!$AC688,Consolidado!$D$5:D688,"*"&amp;AM$3&amp;"*")=1,1,0),0))</f>
        <v>0</v>
      </c>
      <c r="AN688" s="0" t="n">
        <f aca="false">IF(OR(AN$3="",Consolidado!$D688=""),0,IF(ISNUMBER(SEARCH(AN$3,Consolidado!$D688)),IF(COUNTIFS(Consolidado!$AC$5:AC688,Consolidado!$AC688,Consolidado!$D$5:D688,"*"&amp;AN$3&amp;"*")=1,1,0),0))</f>
        <v>0</v>
      </c>
      <c r="AO688" s="0" t="n">
        <f aca="false">IF(OR(AO$3="",Consolidado!$D688=""),0,IF(ISNUMBER(SEARCH(AO$3,Consolidado!$D688)),IF(COUNTIFS(Consolidado!$AC$5:AC688,Consolidado!$AC688,Consolidado!$D$5:D688,"*"&amp;AO$3&amp;"*")=1,1,0),0))</f>
        <v>0</v>
      </c>
    </row>
    <row r="689" customFormat="false" ht="15" hidden="false" customHeight="false" outlineLevel="0" collapsed="false">
      <c r="B689" s="0" t="n">
        <f aca="false">IF(OR(B$3="",Consolidado!$D689=""),0,IF(ISNUMBER(SEARCH(B$3,Consolidado!$D689)),IF(COUNTIFS(Consolidado!$AC$5:AC689,Consolidado!$AC689,Consolidado!$D$5:D689,"*"&amp;B$3&amp;"*")=1,1,0),0))</f>
        <v>0</v>
      </c>
      <c r="C689" s="0" t="n">
        <f aca="false">IF(OR(C$3="",Consolidado!$D689=""),0,IF(ISNUMBER(SEARCH(C$3,Consolidado!$D689)),IF(COUNTIFS(Consolidado!$AC$5:AC689,Consolidado!$AC689,Consolidado!$D$5:D689,"*"&amp;C$3&amp;"*")=1,1,0),0))</f>
        <v>0</v>
      </c>
      <c r="D689" s="0" t="n">
        <f aca="false">IF(OR(D$3="",Consolidado!$D689=""),0,IF(ISNUMBER(SEARCH(D$3,Consolidado!$D689)),IF(COUNTIFS(Consolidado!$AC$5:AC689,Consolidado!$AC689,Consolidado!$D$5:D689,"*"&amp;D$3&amp;"*")=1,1,0),0))</f>
        <v>0</v>
      </c>
      <c r="E689" s="0" t="n">
        <f aca="false">IF(OR(E$3="",Consolidado!$D689=""),0,IF(ISNUMBER(SEARCH(E$3,Consolidado!$D689)),IF(COUNTIFS(Consolidado!$AC$5:AC689,Consolidado!$AC689,Consolidado!$D$5:D689,"*"&amp;E$3&amp;"*")=1,1,0),0))</f>
        <v>0</v>
      </c>
      <c r="F689" s="0" t="n">
        <f aca="false">IF(OR(F$3="",Consolidado!$D689=""),0,IF(ISNUMBER(SEARCH(F$3,Consolidado!$D689)),IF(COUNTIFS(Consolidado!$AC$5:AC689,Consolidado!$AC689,Consolidado!$D$5:D689,"*"&amp;F$3&amp;"*")=1,1,0),0))</f>
        <v>0</v>
      </c>
      <c r="G689" s="0" t="n">
        <f aca="false">IF(OR(G$3="",Consolidado!$D689=""),0,IF(ISNUMBER(SEARCH(G$3,Consolidado!$D689)),IF(COUNTIFS(Consolidado!$AC$5:AC689,Consolidado!$AC689,Consolidado!$D$5:D689,"*"&amp;G$3&amp;"*")=1,1,0),0))</f>
        <v>0</v>
      </c>
      <c r="H689" s="0" t="n">
        <f aca="false">IF(OR(H$3="",Consolidado!$D689=""),0,IF(ISNUMBER(SEARCH(H$3,Consolidado!$D689)),IF(COUNTIFS(Consolidado!$AC$5:AC689,Consolidado!$AC689,Consolidado!$D$5:D689,"*"&amp;H$3&amp;"*")=1,1,0),0))</f>
        <v>0</v>
      </c>
      <c r="I689" s="0" t="n">
        <f aca="false">IF(OR(I$3="",Consolidado!$D689=""),0,IF(ISNUMBER(SEARCH(I$3,Consolidado!$D689)),IF(COUNTIFS(Consolidado!$AC$5:AC689,Consolidado!$AC689,Consolidado!$D$5:D689,"*"&amp;I$3&amp;"*")=1,1,0),0))</f>
        <v>0</v>
      </c>
      <c r="J689" s="0" t="n">
        <f aca="false">IF(OR(J$3="",Consolidado!$D689=""),0,IF(ISNUMBER(SEARCH(J$3,Consolidado!$D689)),IF(COUNTIFS(Consolidado!$AC$5:AC689,Consolidado!$AC689,Consolidado!$D$5:D689,"*"&amp;J$3&amp;"*")=1,1,0),0))</f>
        <v>0</v>
      </c>
      <c r="K689" s="0" t="n">
        <f aca="false">IF(OR(K$3="",Consolidado!$D689=""),0,IF(ISNUMBER(SEARCH(K$3,Consolidado!$D689)),IF(COUNTIFS(Consolidado!$AC$5:AC689,Consolidado!$AC689,Consolidado!$D$5:D689,"*"&amp;K$3&amp;"*")=1,1,0),0))</f>
        <v>0</v>
      </c>
      <c r="L689" s="0" t="n">
        <f aca="false">IF(OR(L$3="",Consolidado!$D689=""),0,IF(ISNUMBER(SEARCH(L$3,Consolidado!$D689)),IF(COUNTIFS(Consolidado!$AC$5:AC689,Consolidado!$AC689,Consolidado!$D$5:D689,"*"&amp;L$3&amp;"*")=1,1,0),0))</f>
        <v>0</v>
      </c>
      <c r="M689" s="0" t="n">
        <f aca="false">IF(OR(M$3="",Consolidado!$D689=""),0,IF(ISNUMBER(SEARCH(M$3,Consolidado!$D689)),IF(COUNTIFS(Consolidado!$AC$5:AC689,Consolidado!$AC689,Consolidado!$D$5:D689,"*"&amp;M$3&amp;"*")=1,1,0),0))</f>
        <v>0</v>
      </c>
      <c r="N689" s="0" t="n">
        <f aca="false">IF(OR(N$3="",Consolidado!$D689=""),0,IF(ISNUMBER(SEARCH(N$3,Consolidado!$D689)),IF(COUNTIFS(Consolidado!$AC$5:AC689,Consolidado!$AC689,Consolidado!$D$5:D689,"*"&amp;N$3&amp;"*")=1,1,0),0))</f>
        <v>0</v>
      </c>
      <c r="O689" s="0" t="n">
        <f aca="false">IF(OR(O$3="",Consolidado!$D689=""),0,IF(ISNUMBER(SEARCH(O$3,Consolidado!$D689)),IF(COUNTIFS(Consolidado!$AC$5:AC689,Consolidado!$AC689,Consolidado!$D$5:D689,"*"&amp;O$3&amp;"*")=1,1,0),0))</f>
        <v>0</v>
      </c>
      <c r="P689" s="0" t="n">
        <f aca="false">IF(OR(P$3="",Consolidado!$D689=""),0,IF(ISNUMBER(SEARCH(P$3,Consolidado!$D689)),IF(COUNTIFS(Consolidado!$AC$5:AC689,Consolidado!$AC689,Consolidado!$D$5:D689,"*"&amp;P$3&amp;"*")=1,1,0),0))</f>
        <v>0</v>
      </c>
      <c r="Q689" s="0" t="n">
        <f aca="false">IF(OR(Q$3="",Consolidado!$D689=""),0,IF(ISNUMBER(SEARCH(Q$3,Consolidado!$D689)),IF(COUNTIFS(Consolidado!$AC$5:AC689,Consolidado!$AC689,Consolidado!$D$5:D689,"*"&amp;Q$3&amp;"*")=1,1,0),0))</f>
        <v>0</v>
      </c>
      <c r="R689" s="0" t="n">
        <f aca="false">IF(OR(R$3="",Consolidado!$D689=""),0,IF(ISNUMBER(SEARCH(R$3,Consolidado!$D689)),IF(COUNTIFS(Consolidado!$AC$5:AC689,Consolidado!$AC689,Consolidado!$D$5:D689,"*"&amp;R$3&amp;"*")=1,1,0),0))</f>
        <v>0</v>
      </c>
      <c r="S689" s="0" t="n">
        <f aca="false">IF(OR(S$3="",Consolidado!$D689=""),0,IF(ISNUMBER(SEARCH(S$3,Consolidado!$D689)),IF(COUNTIFS(Consolidado!$AC$5:AC689,Consolidado!$AC689,Consolidado!$D$5:D689,"*"&amp;S$3&amp;"*")=1,1,0),0))</f>
        <v>0</v>
      </c>
      <c r="T689" s="0" t="n">
        <f aca="false">IF(OR(T$3="",Consolidado!$D689=""),0,IF(ISNUMBER(SEARCH(T$3,Consolidado!$D689)),IF(COUNTIFS(Consolidado!$AC$5:AC689,Consolidado!$AC689,Consolidado!$D$5:D689,"*"&amp;T$3&amp;"*")=1,1,0),0))</f>
        <v>0</v>
      </c>
      <c r="U689" s="0" t="n">
        <f aca="false">IF(OR(U$3="",Consolidado!$D689=""),0,IF(ISNUMBER(SEARCH(U$3,Consolidado!$D689)),IF(COUNTIFS(Consolidado!$AC$5:AC689,Consolidado!$AC689,Consolidado!$D$5:D689,"*"&amp;U$3&amp;"*")=1,1,0),0))</f>
        <v>0</v>
      </c>
      <c r="V689" s="0" t="n">
        <f aca="false">IF(OR(V$3="",Consolidado!$D689=""),0,IF(ISNUMBER(SEARCH(V$3,Consolidado!$D689)),IF(COUNTIFS(Consolidado!$AC$5:AC689,Consolidado!$AC689,Consolidado!$D$5:D689,"*"&amp;V$3&amp;"*")=1,1,0),0))</f>
        <v>0</v>
      </c>
      <c r="W689" s="0" t="n">
        <f aca="false">IF(OR(W$3="",Consolidado!$D689=""),0,IF(ISNUMBER(SEARCH(W$3,Consolidado!$D689)),IF(COUNTIFS(Consolidado!$AC$5:AC689,Consolidado!$AC689,Consolidado!$D$5:D689,"*"&amp;W$3&amp;"*")=1,1,0),0))</f>
        <v>0</v>
      </c>
      <c r="X689" s="0" t="n">
        <f aca="false">IF(OR(X$3="",Consolidado!$D689=""),0,IF(ISNUMBER(SEARCH(X$3,Consolidado!$D689)),IF(COUNTIFS(Consolidado!$AC$5:AC689,Consolidado!$AC689,Consolidado!$D$5:D689,"*"&amp;X$3&amp;"*")=1,1,0),0))</f>
        <v>0</v>
      </c>
      <c r="Y689" s="0" t="n">
        <f aca="false">IF(OR(Y$3="",Consolidado!$D689=""),0,IF(ISNUMBER(SEARCH(Y$3,Consolidado!$D689)),IF(COUNTIFS(Consolidado!$AC$5:AC689,Consolidado!$AC689,Consolidado!$D$5:D689,"*"&amp;Y$3&amp;"*")=1,1,0),0))</f>
        <v>0</v>
      </c>
      <c r="Z689" s="0" t="n">
        <f aca="false">IF(OR(Z$3="",Consolidado!$D689=""),0,IF(ISNUMBER(SEARCH(Z$3,Consolidado!$D689)),IF(COUNTIFS(Consolidado!$AC$5:AC689,Consolidado!$AC689,Consolidado!$D$5:D689,"*"&amp;Z$3&amp;"*")=1,1,0),0))</f>
        <v>0</v>
      </c>
      <c r="AA689" s="0" t="n">
        <f aca="false">IF(OR(AA$3="",Consolidado!$D689=""),0,IF(ISNUMBER(SEARCH(AA$3,Consolidado!$D689)),IF(COUNTIFS(Consolidado!$AC$5:AC689,Consolidado!$AC689,Consolidado!$D$5:D689,"*"&amp;AA$3&amp;"*")=1,1,0),0))</f>
        <v>0</v>
      </c>
      <c r="AB689" s="0" t="n">
        <f aca="false">IF(OR(AB$3="",Consolidado!$D689=""),0,IF(ISNUMBER(SEARCH(AB$3,Consolidado!$D689)),IF(COUNTIFS(Consolidado!$AC$5:AC689,Consolidado!$AC689,Consolidado!$D$5:D689,"*"&amp;AB$3&amp;"*")=1,1,0),0))</f>
        <v>0</v>
      </c>
      <c r="AC689" s="0" t="n">
        <f aca="false">IF(OR(AC$3="",Consolidado!$D689=""),0,IF(ISNUMBER(SEARCH(AC$3,Consolidado!$D689)),IF(COUNTIFS(Consolidado!$AC$5:AC689,Consolidado!$AC689,Consolidado!$D$5:D689,"*"&amp;AC$3&amp;"*")=1,1,0),0))</f>
        <v>0</v>
      </c>
      <c r="AD689" s="0" t="n">
        <f aca="false">IF(OR(AD$3="",Consolidado!$D689=""),0,IF(ISNUMBER(SEARCH(AD$3,Consolidado!$D689)),IF(COUNTIFS(Consolidado!$AC$5:AC689,Consolidado!$AC689,Consolidado!$D$5:D689,"*"&amp;AD$3&amp;"*")=1,1,0),0))</f>
        <v>0</v>
      </c>
      <c r="AE689" s="0" t="n">
        <f aca="false">IF(OR(AE$3="",Consolidado!$D689=""),0,IF(ISNUMBER(SEARCH(AE$3,Consolidado!$D689)),IF(COUNTIFS(Consolidado!$AC$5:AC689,Consolidado!$AC689,Consolidado!$D$5:D689,"*"&amp;AE$3&amp;"*")=1,1,0),0))</f>
        <v>0</v>
      </c>
      <c r="AF689" s="0" t="n">
        <f aca="false">IF(OR(AF$3="",Consolidado!$D689=""),0,IF(ISNUMBER(SEARCH(AF$3,Consolidado!$D689)),IF(COUNTIFS(Consolidado!$AC$5:AC689,Consolidado!$AC689,Consolidado!$D$5:D689,"*"&amp;AF$3&amp;"*")=1,1,0),0))</f>
        <v>0</v>
      </c>
      <c r="AG689" s="0" t="n">
        <f aca="false">IF(OR(AG$3="",Consolidado!$D689=""),0,IF(ISNUMBER(SEARCH(AG$3,Consolidado!$D689)),IF(COUNTIFS(Consolidado!$AC$5:AC689,Consolidado!$AC689,Consolidado!$D$5:D689,"*"&amp;AG$3&amp;"*")=1,1,0),0))</f>
        <v>0</v>
      </c>
      <c r="AH689" s="0" t="n">
        <f aca="false">IF(OR(AH$3="",Consolidado!$D689=""),0,IF(ISNUMBER(SEARCH(AH$3,Consolidado!$D689)),IF(COUNTIFS(Consolidado!$AC$5:AC689,Consolidado!$AC689,Consolidado!$D$5:D689,"*"&amp;AH$3&amp;"*")=1,1,0),0))</f>
        <v>0</v>
      </c>
      <c r="AI689" s="0" t="n">
        <f aca="false">IF(OR(AI$3="",Consolidado!$D689=""),0,IF(ISNUMBER(SEARCH(AI$3,Consolidado!$D689)),IF(COUNTIFS(Consolidado!$AC$5:AC689,Consolidado!$AC689,Consolidado!$D$5:D689,"*"&amp;AI$3&amp;"*")=1,1,0),0))</f>
        <v>0</v>
      </c>
      <c r="AJ689" s="0" t="n">
        <f aca="false">IF(OR(AJ$3="",Consolidado!$D689=""),0,IF(ISNUMBER(SEARCH(AJ$3,Consolidado!$D689)),IF(COUNTIFS(Consolidado!$AC$5:AC689,Consolidado!$AC689,Consolidado!$D$5:D689,"*"&amp;AJ$3&amp;"*")=1,1,0),0))</f>
        <v>0</v>
      </c>
      <c r="AK689" s="0" t="n">
        <f aca="false">IF(OR(AK$3="",Consolidado!$D689=""),0,IF(ISNUMBER(SEARCH(AK$3,Consolidado!$D689)),IF(COUNTIFS(Consolidado!$AC$5:AC689,Consolidado!$AC689,Consolidado!$D$5:D689,"*"&amp;AK$3&amp;"*")=1,1,0),0))</f>
        <v>0</v>
      </c>
      <c r="AL689" s="0" t="n">
        <f aca="false">IF(OR(AL$3="",Consolidado!$D689=""),0,IF(ISNUMBER(SEARCH(AL$3,Consolidado!$D689)),IF(COUNTIFS(Consolidado!$AC$5:AC689,Consolidado!$AC689,Consolidado!$D$5:D689,"*"&amp;AL$3&amp;"*")=1,1,0),0))</f>
        <v>0</v>
      </c>
      <c r="AM689" s="0" t="n">
        <f aca="false">IF(OR(AM$3="",Consolidado!$D689=""),0,IF(ISNUMBER(SEARCH(AM$3,Consolidado!$D689)),IF(COUNTIFS(Consolidado!$AC$5:AC689,Consolidado!$AC689,Consolidado!$D$5:D689,"*"&amp;AM$3&amp;"*")=1,1,0),0))</f>
        <v>0</v>
      </c>
      <c r="AN689" s="0" t="n">
        <f aca="false">IF(OR(AN$3="",Consolidado!$D689=""),0,IF(ISNUMBER(SEARCH(AN$3,Consolidado!$D689)),IF(COUNTIFS(Consolidado!$AC$5:AC689,Consolidado!$AC689,Consolidado!$D$5:D689,"*"&amp;AN$3&amp;"*")=1,1,0),0))</f>
        <v>0</v>
      </c>
      <c r="AO689" s="0" t="n">
        <f aca="false">IF(OR(AO$3="",Consolidado!$D689=""),0,IF(ISNUMBER(SEARCH(AO$3,Consolidado!$D689)),IF(COUNTIFS(Consolidado!$AC$5:AC689,Consolidado!$AC689,Consolidado!$D$5:D689,"*"&amp;AO$3&amp;"*")=1,1,0),0))</f>
        <v>0</v>
      </c>
    </row>
    <row r="690" customFormat="false" ht="15" hidden="false" customHeight="false" outlineLevel="0" collapsed="false">
      <c r="B690" s="0" t="n">
        <f aca="false">IF(OR(B$3="",Consolidado!$D690=""),0,IF(ISNUMBER(SEARCH(B$3,Consolidado!$D690)),IF(COUNTIFS(Consolidado!$AC$5:AC690,Consolidado!$AC690,Consolidado!$D$5:D690,"*"&amp;B$3&amp;"*")=1,1,0),0))</f>
        <v>0</v>
      </c>
      <c r="C690" s="0" t="n">
        <f aca="false">IF(OR(C$3="",Consolidado!$D690=""),0,IF(ISNUMBER(SEARCH(C$3,Consolidado!$D690)),IF(COUNTIFS(Consolidado!$AC$5:AC690,Consolidado!$AC690,Consolidado!$D$5:D690,"*"&amp;C$3&amp;"*")=1,1,0),0))</f>
        <v>0</v>
      </c>
      <c r="D690" s="0" t="n">
        <f aca="false">IF(OR(D$3="",Consolidado!$D690=""),0,IF(ISNUMBER(SEARCH(D$3,Consolidado!$D690)),IF(COUNTIFS(Consolidado!$AC$5:AC690,Consolidado!$AC690,Consolidado!$D$5:D690,"*"&amp;D$3&amp;"*")=1,1,0),0))</f>
        <v>0</v>
      </c>
      <c r="E690" s="0" t="n">
        <f aca="false">IF(OR(E$3="",Consolidado!$D690=""),0,IF(ISNUMBER(SEARCH(E$3,Consolidado!$D690)),IF(COUNTIFS(Consolidado!$AC$5:AC690,Consolidado!$AC690,Consolidado!$D$5:D690,"*"&amp;E$3&amp;"*")=1,1,0),0))</f>
        <v>0</v>
      </c>
      <c r="F690" s="0" t="n">
        <f aca="false">IF(OR(F$3="",Consolidado!$D690=""),0,IF(ISNUMBER(SEARCH(F$3,Consolidado!$D690)),IF(COUNTIFS(Consolidado!$AC$5:AC690,Consolidado!$AC690,Consolidado!$D$5:D690,"*"&amp;F$3&amp;"*")=1,1,0),0))</f>
        <v>0</v>
      </c>
      <c r="G690" s="0" t="n">
        <f aca="false">IF(OR(G$3="",Consolidado!$D690=""),0,IF(ISNUMBER(SEARCH(G$3,Consolidado!$D690)),IF(COUNTIFS(Consolidado!$AC$5:AC690,Consolidado!$AC690,Consolidado!$D$5:D690,"*"&amp;G$3&amp;"*")=1,1,0),0))</f>
        <v>0</v>
      </c>
      <c r="H690" s="0" t="n">
        <f aca="false">IF(OR(H$3="",Consolidado!$D690=""),0,IF(ISNUMBER(SEARCH(H$3,Consolidado!$D690)),IF(COUNTIFS(Consolidado!$AC$5:AC690,Consolidado!$AC690,Consolidado!$D$5:D690,"*"&amp;H$3&amp;"*")=1,1,0),0))</f>
        <v>0</v>
      </c>
      <c r="I690" s="0" t="n">
        <f aca="false">IF(OR(I$3="",Consolidado!$D690=""),0,IF(ISNUMBER(SEARCH(I$3,Consolidado!$D690)),IF(COUNTIFS(Consolidado!$AC$5:AC690,Consolidado!$AC690,Consolidado!$D$5:D690,"*"&amp;I$3&amp;"*")=1,1,0),0))</f>
        <v>0</v>
      </c>
      <c r="J690" s="0" t="n">
        <f aca="false">IF(OR(J$3="",Consolidado!$D690=""),0,IF(ISNUMBER(SEARCH(J$3,Consolidado!$D690)),IF(COUNTIFS(Consolidado!$AC$5:AC690,Consolidado!$AC690,Consolidado!$D$5:D690,"*"&amp;J$3&amp;"*")=1,1,0),0))</f>
        <v>0</v>
      </c>
      <c r="K690" s="0" t="n">
        <f aca="false">IF(OR(K$3="",Consolidado!$D690=""),0,IF(ISNUMBER(SEARCH(K$3,Consolidado!$D690)),IF(COUNTIFS(Consolidado!$AC$5:AC690,Consolidado!$AC690,Consolidado!$D$5:D690,"*"&amp;K$3&amp;"*")=1,1,0),0))</f>
        <v>0</v>
      </c>
      <c r="L690" s="0" t="n">
        <f aca="false">IF(OR(L$3="",Consolidado!$D690=""),0,IF(ISNUMBER(SEARCH(L$3,Consolidado!$D690)),IF(COUNTIFS(Consolidado!$AC$5:AC690,Consolidado!$AC690,Consolidado!$D$5:D690,"*"&amp;L$3&amp;"*")=1,1,0),0))</f>
        <v>0</v>
      </c>
      <c r="M690" s="0" t="n">
        <f aca="false">IF(OR(M$3="",Consolidado!$D690=""),0,IF(ISNUMBER(SEARCH(M$3,Consolidado!$D690)),IF(COUNTIFS(Consolidado!$AC$5:AC690,Consolidado!$AC690,Consolidado!$D$5:D690,"*"&amp;M$3&amp;"*")=1,1,0),0))</f>
        <v>0</v>
      </c>
      <c r="N690" s="0" t="n">
        <f aca="false">IF(OR(N$3="",Consolidado!$D690=""),0,IF(ISNUMBER(SEARCH(N$3,Consolidado!$D690)),IF(COUNTIFS(Consolidado!$AC$5:AC690,Consolidado!$AC690,Consolidado!$D$5:D690,"*"&amp;N$3&amp;"*")=1,1,0),0))</f>
        <v>0</v>
      </c>
      <c r="O690" s="0" t="n">
        <f aca="false">IF(OR(O$3="",Consolidado!$D690=""),0,IF(ISNUMBER(SEARCH(O$3,Consolidado!$D690)),IF(COUNTIFS(Consolidado!$AC$5:AC690,Consolidado!$AC690,Consolidado!$D$5:D690,"*"&amp;O$3&amp;"*")=1,1,0),0))</f>
        <v>0</v>
      </c>
      <c r="P690" s="0" t="n">
        <f aca="false">IF(OR(P$3="",Consolidado!$D690=""),0,IF(ISNUMBER(SEARCH(P$3,Consolidado!$D690)),IF(COUNTIFS(Consolidado!$AC$5:AC690,Consolidado!$AC690,Consolidado!$D$5:D690,"*"&amp;P$3&amp;"*")=1,1,0),0))</f>
        <v>0</v>
      </c>
      <c r="Q690" s="0" t="n">
        <f aca="false">IF(OR(Q$3="",Consolidado!$D690=""),0,IF(ISNUMBER(SEARCH(Q$3,Consolidado!$D690)),IF(COUNTIFS(Consolidado!$AC$5:AC690,Consolidado!$AC690,Consolidado!$D$5:D690,"*"&amp;Q$3&amp;"*")=1,1,0),0))</f>
        <v>0</v>
      </c>
      <c r="R690" s="0" t="n">
        <f aca="false">IF(OR(R$3="",Consolidado!$D690=""),0,IF(ISNUMBER(SEARCH(R$3,Consolidado!$D690)),IF(COUNTIFS(Consolidado!$AC$5:AC690,Consolidado!$AC690,Consolidado!$D$5:D690,"*"&amp;R$3&amp;"*")=1,1,0),0))</f>
        <v>0</v>
      </c>
      <c r="S690" s="0" t="n">
        <f aca="false">IF(OR(S$3="",Consolidado!$D690=""),0,IF(ISNUMBER(SEARCH(S$3,Consolidado!$D690)),IF(COUNTIFS(Consolidado!$AC$5:AC690,Consolidado!$AC690,Consolidado!$D$5:D690,"*"&amp;S$3&amp;"*")=1,1,0),0))</f>
        <v>0</v>
      </c>
      <c r="T690" s="0" t="n">
        <f aca="false">IF(OR(T$3="",Consolidado!$D690=""),0,IF(ISNUMBER(SEARCH(T$3,Consolidado!$D690)),IF(COUNTIFS(Consolidado!$AC$5:AC690,Consolidado!$AC690,Consolidado!$D$5:D690,"*"&amp;T$3&amp;"*")=1,1,0),0))</f>
        <v>0</v>
      </c>
      <c r="U690" s="0" t="n">
        <f aca="false">IF(OR(U$3="",Consolidado!$D690=""),0,IF(ISNUMBER(SEARCH(U$3,Consolidado!$D690)),IF(COUNTIFS(Consolidado!$AC$5:AC690,Consolidado!$AC690,Consolidado!$D$5:D690,"*"&amp;U$3&amp;"*")=1,1,0),0))</f>
        <v>0</v>
      </c>
      <c r="V690" s="0" t="n">
        <f aca="false">IF(OR(V$3="",Consolidado!$D690=""),0,IF(ISNUMBER(SEARCH(V$3,Consolidado!$D690)),IF(COUNTIFS(Consolidado!$AC$5:AC690,Consolidado!$AC690,Consolidado!$D$5:D690,"*"&amp;V$3&amp;"*")=1,1,0),0))</f>
        <v>0</v>
      </c>
      <c r="W690" s="0" t="n">
        <f aca="false">IF(OR(W$3="",Consolidado!$D690=""),0,IF(ISNUMBER(SEARCH(W$3,Consolidado!$D690)),IF(COUNTIFS(Consolidado!$AC$5:AC690,Consolidado!$AC690,Consolidado!$D$5:D690,"*"&amp;W$3&amp;"*")=1,1,0),0))</f>
        <v>0</v>
      </c>
      <c r="X690" s="0" t="n">
        <f aca="false">IF(OR(X$3="",Consolidado!$D690=""),0,IF(ISNUMBER(SEARCH(X$3,Consolidado!$D690)),IF(COUNTIFS(Consolidado!$AC$5:AC690,Consolidado!$AC690,Consolidado!$D$5:D690,"*"&amp;X$3&amp;"*")=1,1,0),0))</f>
        <v>0</v>
      </c>
      <c r="Y690" s="0" t="n">
        <f aca="false">IF(OR(Y$3="",Consolidado!$D690=""),0,IF(ISNUMBER(SEARCH(Y$3,Consolidado!$D690)),IF(COUNTIFS(Consolidado!$AC$5:AC690,Consolidado!$AC690,Consolidado!$D$5:D690,"*"&amp;Y$3&amp;"*")=1,1,0),0))</f>
        <v>0</v>
      </c>
      <c r="Z690" s="0" t="n">
        <f aca="false">IF(OR(Z$3="",Consolidado!$D690=""),0,IF(ISNUMBER(SEARCH(Z$3,Consolidado!$D690)),IF(COUNTIFS(Consolidado!$AC$5:AC690,Consolidado!$AC690,Consolidado!$D$5:D690,"*"&amp;Z$3&amp;"*")=1,1,0),0))</f>
        <v>0</v>
      </c>
      <c r="AA690" s="0" t="n">
        <f aca="false">IF(OR(AA$3="",Consolidado!$D690=""),0,IF(ISNUMBER(SEARCH(AA$3,Consolidado!$D690)),IF(COUNTIFS(Consolidado!$AC$5:AC690,Consolidado!$AC690,Consolidado!$D$5:D690,"*"&amp;AA$3&amp;"*")=1,1,0),0))</f>
        <v>0</v>
      </c>
      <c r="AB690" s="0" t="n">
        <f aca="false">IF(OR(AB$3="",Consolidado!$D690=""),0,IF(ISNUMBER(SEARCH(AB$3,Consolidado!$D690)),IF(COUNTIFS(Consolidado!$AC$5:AC690,Consolidado!$AC690,Consolidado!$D$5:D690,"*"&amp;AB$3&amp;"*")=1,1,0),0))</f>
        <v>0</v>
      </c>
      <c r="AC690" s="0" t="n">
        <f aca="false">IF(OR(AC$3="",Consolidado!$D690=""),0,IF(ISNUMBER(SEARCH(AC$3,Consolidado!$D690)),IF(COUNTIFS(Consolidado!$AC$5:AC690,Consolidado!$AC690,Consolidado!$D$5:D690,"*"&amp;AC$3&amp;"*")=1,1,0),0))</f>
        <v>0</v>
      </c>
      <c r="AD690" s="0" t="n">
        <f aca="false">IF(OR(AD$3="",Consolidado!$D690=""),0,IF(ISNUMBER(SEARCH(AD$3,Consolidado!$D690)),IF(COUNTIFS(Consolidado!$AC$5:AC690,Consolidado!$AC690,Consolidado!$D$5:D690,"*"&amp;AD$3&amp;"*")=1,1,0),0))</f>
        <v>0</v>
      </c>
      <c r="AE690" s="0" t="n">
        <f aca="false">IF(OR(AE$3="",Consolidado!$D690=""),0,IF(ISNUMBER(SEARCH(AE$3,Consolidado!$D690)),IF(COUNTIFS(Consolidado!$AC$5:AC690,Consolidado!$AC690,Consolidado!$D$5:D690,"*"&amp;AE$3&amp;"*")=1,1,0),0))</f>
        <v>0</v>
      </c>
      <c r="AF690" s="0" t="n">
        <f aca="false">IF(OR(AF$3="",Consolidado!$D690=""),0,IF(ISNUMBER(SEARCH(AF$3,Consolidado!$D690)),IF(COUNTIFS(Consolidado!$AC$5:AC690,Consolidado!$AC690,Consolidado!$D$5:D690,"*"&amp;AF$3&amp;"*")=1,1,0),0))</f>
        <v>0</v>
      </c>
      <c r="AG690" s="0" t="n">
        <f aca="false">IF(OR(AG$3="",Consolidado!$D690=""),0,IF(ISNUMBER(SEARCH(AG$3,Consolidado!$D690)),IF(COUNTIFS(Consolidado!$AC$5:AC690,Consolidado!$AC690,Consolidado!$D$5:D690,"*"&amp;AG$3&amp;"*")=1,1,0),0))</f>
        <v>0</v>
      </c>
      <c r="AH690" s="0" t="n">
        <f aca="false">IF(OR(AH$3="",Consolidado!$D690=""),0,IF(ISNUMBER(SEARCH(AH$3,Consolidado!$D690)),IF(COUNTIFS(Consolidado!$AC$5:AC690,Consolidado!$AC690,Consolidado!$D$5:D690,"*"&amp;AH$3&amp;"*")=1,1,0),0))</f>
        <v>0</v>
      </c>
      <c r="AI690" s="0" t="n">
        <f aca="false">IF(OR(AI$3="",Consolidado!$D690=""),0,IF(ISNUMBER(SEARCH(AI$3,Consolidado!$D690)),IF(COUNTIFS(Consolidado!$AC$5:AC690,Consolidado!$AC690,Consolidado!$D$5:D690,"*"&amp;AI$3&amp;"*")=1,1,0),0))</f>
        <v>0</v>
      </c>
      <c r="AJ690" s="0" t="n">
        <f aca="false">IF(OR(AJ$3="",Consolidado!$D690=""),0,IF(ISNUMBER(SEARCH(AJ$3,Consolidado!$D690)),IF(COUNTIFS(Consolidado!$AC$5:AC690,Consolidado!$AC690,Consolidado!$D$5:D690,"*"&amp;AJ$3&amp;"*")=1,1,0),0))</f>
        <v>0</v>
      </c>
      <c r="AK690" s="0" t="n">
        <f aca="false">IF(OR(AK$3="",Consolidado!$D690=""),0,IF(ISNUMBER(SEARCH(AK$3,Consolidado!$D690)),IF(COUNTIFS(Consolidado!$AC$5:AC690,Consolidado!$AC690,Consolidado!$D$5:D690,"*"&amp;AK$3&amp;"*")=1,1,0),0))</f>
        <v>0</v>
      </c>
      <c r="AL690" s="0" t="n">
        <f aca="false">IF(OR(AL$3="",Consolidado!$D690=""),0,IF(ISNUMBER(SEARCH(AL$3,Consolidado!$D690)),IF(COUNTIFS(Consolidado!$AC$5:AC690,Consolidado!$AC690,Consolidado!$D$5:D690,"*"&amp;AL$3&amp;"*")=1,1,0),0))</f>
        <v>0</v>
      </c>
      <c r="AM690" s="0" t="n">
        <f aca="false">IF(OR(AM$3="",Consolidado!$D690=""),0,IF(ISNUMBER(SEARCH(AM$3,Consolidado!$D690)),IF(COUNTIFS(Consolidado!$AC$5:AC690,Consolidado!$AC690,Consolidado!$D$5:D690,"*"&amp;AM$3&amp;"*")=1,1,0),0))</f>
        <v>0</v>
      </c>
      <c r="AN690" s="0" t="n">
        <f aca="false">IF(OR(AN$3="",Consolidado!$D690=""),0,IF(ISNUMBER(SEARCH(AN$3,Consolidado!$D690)),IF(COUNTIFS(Consolidado!$AC$5:AC690,Consolidado!$AC690,Consolidado!$D$5:D690,"*"&amp;AN$3&amp;"*")=1,1,0),0))</f>
        <v>0</v>
      </c>
      <c r="AO690" s="0" t="n">
        <f aca="false">IF(OR(AO$3="",Consolidado!$D690=""),0,IF(ISNUMBER(SEARCH(AO$3,Consolidado!$D690)),IF(COUNTIFS(Consolidado!$AC$5:AC690,Consolidado!$AC690,Consolidado!$D$5:D690,"*"&amp;AO$3&amp;"*")=1,1,0),0))</f>
        <v>0</v>
      </c>
    </row>
    <row r="691" customFormat="false" ht="15" hidden="false" customHeight="false" outlineLevel="0" collapsed="false">
      <c r="B691" s="0" t="n">
        <f aca="false">IF(OR(B$3="",Consolidado!$D691=""),0,IF(ISNUMBER(SEARCH(B$3,Consolidado!$D691)),IF(COUNTIFS(Consolidado!$AC$5:AC691,Consolidado!$AC691,Consolidado!$D$5:D691,"*"&amp;B$3&amp;"*")=1,1,0),0))</f>
        <v>0</v>
      </c>
      <c r="C691" s="0" t="n">
        <f aca="false">IF(OR(C$3="",Consolidado!$D691=""),0,IF(ISNUMBER(SEARCH(C$3,Consolidado!$D691)),IF(COUNTIFS(Consolidado!$AC$5:AC691,Consolidado!$AC691,Consolidado!$D$5:D691,"*"&amp;C$3&amp;"*")=1,1,0),0))</f>
        <v>0</v>
      </c>
      <c r="D691" s="0" t="n">
        <f aca="false">IF(OR(D$3="",Consolidado!$D691=""),0,IF(ISNUMBER(SEARCH(D$3,Consolidado!$D691)),IF(COUNTIFS(Consolidado!$AC$5:AC691,Consolidado!$AC691,Consolidado!$D$5:D691,"*"&amp;D$3&amp;"*")=1,1,0),0))</f>
        <v>0</v>
      </c>
      <c r="E691" s="0" t="n">
        <f aca="false">IF(OR(E$3="",Consolidado!$D691=""),0,IF(ISNUMBER(SEARCH(E$3,Consolidado!$D691)),IF(COUNTIFS(Consolidado!$AC$5:AC691,Consolidado!$AC691,Consolidado!$D$5:D691,"*"&amp;E$3&amp;"*")=1,1,0),0))</f>
        <v>0</v>
      </c>
      <c r="F691" s="0" t="n">
        <f aca="false">IF(OR(F$3="",Consolidado!$D691=""),0,IF(ISNUMBER(SEARCH(F$3,Consolidado!$D691)),IF(COUNTIFS(Consolidado!$AC$5:AC691,Consolidado!$AC691,Consolidado!$D$5:D691,"*"&amp;F$3&amp;"*")=1,1,0),0))</f>
        <v>0</v>
      </c>
      <c r="G691" s="0" t="n">
        <f aca="false">IF(OR(G$3="",Consolidado!$D691=""),0,IF(ISNUMBER(SEARCH(G$3,Consolidado!$D691)),IF(COUNTIFS(Consolidado!$AC$5:AC691,Consolidado!$AC691,Consolidado!$D$5:D691,"*"&amp;G$3&amp;"*")=1,1,0),0))</f>
        <v>0</v>
      </c>
      <c r="H691" s="0" t="n">
        <f aca="false">IF(OR(H$3="",Consolidado!$D691=""),0,IF(ISNUMBER(SEARCH(H$3,Consolidado!$D691)),IF(COUNTIFS(Consolidado!$AC$5:AC691,Consolidado!$AC691,Consolidado!$D$5:D691,"*"&amp;H$3&amp;"*")=1,1,0),0))</f>
        <v>0</v>
      </c>
      <c r="I691" s="0" t="n">
        <f aca="false">IF(OR(I$3="",Consolidado!$D691=""),0,IF(ISNUMBER(SEARCH(I$3,Consolidado!$D691)),IF(COUNTIFS(Consolidado!$AC$5:AC691,Consolidado!$AC691,Consolidado!$D$5:D691,"*"&amp;I$3&amp;"*")=1,1,0),0))</f>
        <v>0</v>
      </c>
      <c r="J691" s="0" t="n">
        <f aca="false">IF(OR(J$3="",Consolidado!$D691=""),0,IF(ISNUMBER(SEARCH(J$3,Consolidado!$D691)),IF(COUNTIFS(Consolidado!$AC$5:AC691,Consolidado!$AC691,Consolidado!$D$5:D691,"*"&amp;J$3&amp;"*")=1,1,0),0))</f>
        <v>0</v>
      </c>
      <c r="K691" s="0" t="n">
        <f aca="false">IF(OR(K$3="",Consolidado!$D691=""),0,IF(ISNUMBER(SEARCH(K$3,Consolidado!$D691)),IF(COUNTIFS(Consolidado!$AC$5:AC691,Consolidado!$AC691,Consolidado!$D$5:D691,"*"&amp;K$3&amp;"*")=1,1,0),0))</f>
        <v>0</v>
      </c>
      <c r="L691" s="0" t="n">
        <f aca="false">IF(OR(L$3="",Consolidado!$D691=""),0,IF(ISNUMBER(SEARCH(L$3,Consolidado!$D691)),IF(COUNTIFS(Consolidado!$AC$5:AC691,Consolidado!$AC691,Consolidado!$D$5:D691,"*"&amp;L$3&amp;"*")=1,1,0),0))</f>
        <v>0</v>
      </c>
      <c r="M691" s="0" t="n">
        <f aca="false">IF(OR(M$3="",Consolidado!$D691=""),0,IF(ISNUMBER(SEARCH(M$3,Consolidado!$D691)),IF(COUNTIFS(Consolidado!$AC$5:AC691,Consolidado!$AC691,Consolidado!$D$5:D691,"*"&amp;M$3&amp;"*")=1,1,0),0))</f>
        <v>0</v>
      </c>
      <c r="N691" s="0" t="n">
        <f aca="false">IF(OR(N$3="",Consolidado!$D691=""),0,IF(ISNUMBER(SEARCH(N$3,Consolidado!$D691)),IF(COUNTIFS(Consolidado!$AC$5:AC691,Consolidado!$AC691,Consolidado!$D$5:D691,"*"&amp;N$3&amp;"*")=1,1,0),0))</f>
        <v>0</v>
      </c>
      <c r="O691" s="0" t="n">
        <f aca="false">IF(OR(O$3="",Consolidado!$D691=""),0,IF(ISNUMBER(SEARCH(O$3,Consolidado!$D691)),IF(COUNTIFS(Consolidado!$AC$5:AC691,Consolidado!$AC691,Consolidado!$D$5:D691,"*"&amp;O$3&amp;"*")=1,1,0),0))</f>
        <v>0</v>
      </c>
      <c r="P691" s="0" t="n">
        <f aca="false">IF(OR(P$3="",Consolidado!$D691=""),0,IF(ISNUMBER(SEARCH(P$3,Consolidado!$D691)),IF(COUNTIFS(Consolidado!$AC$5:AC691,Consolidado!$AC691,Consolidado!$D$5:D691,"*"&amp;P$3&amp;"*")=1,1,0),0))</f>
        <v>0</v>
      </c>
      <c r="Q691" s="0" t="n">
        <f aca="false">IF(OR(Q$3="",Consolidado!$D691=""),0,IF(ISNUMBER(SEARCH(Q$3,Consolidado!$D691)),IF(COUNTIFS(Consolidado!$AC$5:AC691,Consolidado!$AC691,Consolidado!$D$5:D691,"*"&amp;Q$3&amp;"*")=1,1,0),0))</f>
        <v>0</v>
      </c>
      <c r="R691" s="0" t="n">
        <f aca="false">IF(OR(R$3="",Consolidado!$D691=""),0,IF(ISNUMBER(SEARCH(R$3,Consolidado!$D691)),IF(COUNTIFS(Consolidado!$AC$5:AC691,Consolidado!$AC691,Consolidado!$D$5:D691,"*"&amp;R$3&amp;"*")=1,1,0),0))</f>
        <v>0</v>
      </c>
      <c r="S691" s="0" t="n">
        <f aca="false">IF(OR(S$3="",Consolidado!$D691=""),0,IF(ISNUMBER(SEARCH(S$3,Consolidado!$D691)),IF(COUNTIFS(Consolidado!$AC$5:AC691,Consolidado!$AC691,Consolidado!$D$5:D691,"*"&amp;S$3&amp;"*")=1,1,0),0))</f>
        <v>0</v>
      </c>
      <c r="T691" s="0" t="n">
        <f aca="false">IF(OR(T$3="",Consolidado!$D691=""),0,IF(ISNUMBER(SEARCH(T$3,Consolidado!$D691)),IF(COUNTIFS(Consolidado!$AC$5:AC691,Consolidado!$AC691,Consolidado!$D$5:D691,"*"&amp;T$3&amp;"*")=1,1,0),0))</f>
        <v>0</v>
      </c>
      <c r="U691" s="0" t="n">
        <f aca="false">IF(OR(U$3="",Consolidado!$D691=""),0,IF(ISNUMBER(SEARCH(U$3,Consolidado!$D691)),IF(COUNTIFS(Consolidado!$AC$5:AC691,Consolidado!$AC691,Consolidado!$D$5:D691,"*"&amp;U$3&amp;"*")=1,1,0),0))</f>
        <v>0</v>
      </c>
      <c r="V691" s="0" t="n">
        <f aca="false">IF(OR(V$3="",Consolidado!$D691=""),0,IF(ISNUMBER(SEARCH(V$3,Consolidado!$D691)),IF(COUNTIFS(Consolidado!$AC$5:AC691,Consolidado!$AC691,Consolidado!$D$5:D691,"*"&amp;V$3&amp;"*")=1,1,0),0))</f>
        <v>0</v>
      </c>
      <c r="W691" s="0" t="n">
        <f aca="false">IF(OR(W$3="",Consolidado!$D691=""),0,IF(ISNUMBER(SEARCH(W$3,Consolidado!$D691)),IF(COUNTIFS(Consolidado!$AC$5:AC691,Consolidado!$AC691,Consolidado!$D$5:D691,"*"&amp;W$3&amp;"*")=1,1,0),0))</f>
        <v>0</v>
      </c>
      <c r="X691" s="0" t="n">
        <f aca="false">IF(OR(X$3="",Consolidado!$D691=""),0,IF(ISNUMBER(SEARCH(X$3,Consolidado!$D691)),IF(COUNTIFS(Consolidado!$AC$5:AC691,Consolidado!$AC691,Consolidado!$D$5:D691,"*"&amp;X$3&amp;"*")=1,1,0),0))</f>
        <v>0</v>
      </c>
      <c r="Y691" s="0" t="n">
        <f aca="false">IF(OR(Y$3="",Consolidado!$D691=""),0,IF(ISNUMBER(SEARCH(Y$3,Consolidado!$D691)),IF(COUNTIFS(Consolidado!$AC$5:AC691,Consolidado!$AC691,Consolidado!$D$5:D691,"*"&amp;Y$3&amp;"*")=1,1,0),0))</f>
        <v>0</v>
      </c>
      <c r="Z691" s="0" t="n">
        <f aca="false">IF(OR(Z$3="",Consolidado!$D691=""),0,IF(ISNUMBER(SEARCH(Z$3,Consolidado!$D691)),IF(COUNTIFS(Consolidado!$AC$5:AC691,Consolidado!$AC691,Consolidado!$D$5:D691,"*"&amp;Z$3&amp;"*")=1,1,0),0))</f>
        <v>0</v>
      </c>
      <c r="AA691" s="0" t="n">
        <f aca="false">IF(OR(AA$3="",Consolidado!$D691=""),0,IF(ISNUMBER(SEARCH(AA$3,Consolidado!$D691)),IF(COUNTIFS(Consolidado!$AC$5:AC691,Consolidado!$AC691,Consolidado!$D$5:D691,"*"&amp;AA$3&amp;"*")=1,1,0),0))</f>
        <v>0</v>
      </c>
      <c r="AB691" s="0" t="n">
        <f aca="false">IF(OR(AB$3="",Consolidado!$D691=""),0,IF(ISNUMBER(SEARCH(AB$3,Consolidado!$D691)),IF(COUNTIFS(Consolidado!$AC$5:AC691,Consolidado!$AC691,Consolidado!$D$5:D691,"*"&amp;AB$3&amp;"*")=1,1,0),0))</f>
        <v>0</v>
      </c>
      <c r="AC691" s="0" t="n">
        <f aca="false">IF(OR(AC$3="",Consolidado!$D691=""),0,IF(ISNUMBER(SEARCH(AC$3,Consolidado!$D691)),IF(COUNTIFS(Consolidado!$AC$5:AC691,Consolidado!$AC691,Consolidado!$D$5:D691,"*"&amp;AC$3&amp;"*")=1,1,0),0))</f>
        <v>0</v>
      </c>
      <c r="AD691" s="0" t="n">
        <f aca="false">IF(OR(AD$3="",Consolidado!$D691=""),0,IF(ISNUMBER(SEARCH(AD$3,Consolidado!$D691)),IF(COUNTIFS(Consolidado!$AC$5:AC691,Consolidado!$AC691,Consolidado!$D$5:D691,"*"&amp;AD$3&amp;"*")=1,1,0),0))</f>
        <v>0</v>
      </c>
      <c r="AE691" s="0" t="n">
        <f aca="false">IF(OR(AE$3="",Consolidado!$D691=""),0,IF(ISNUMBER(SEARCH(AE$3,Consolidado!$D691)),IF(COUNTIFS(Consolidado!$AC$5:AC691,Consolidado!$AC691,Consolidado!$D$5:D691,"*"&amp;AE$3&amp;"*")=1,1,0),0))</f>
        <v>0</v>
      </c>
      <c r="AF691" s="0" t="n">
        <f aca="false">IF(OR(AF$3="",Consolidado!$D691=""),0,IF(ISNUMBER(SEARCH(AF$3,Consolidado!$D691)),IF(COUNTIFS(Consolidado!$AC$5:AC691,Consolidado!$AC691,Consolidado!$D$5:D691,"*"&amp;AF$3&amp;"*")=1,1,0),0))</f>
        <v>0</v>
      </c>
      <c r="AG691" s="0" t="n">
        <f aca="false">IF(OR(AG$3="",Consolidado!$D691=""),0,IF(ISNUMBER(SEARCH(AG$3,Consolidado!$D691)),IF(COUNTIFS(Consolidado!$AC$5:AC691,Consolidado!$AC691,Consolidado!$D$5:D691,"*"&amp;AG$3&amp;"*")=1,1,0),0))</f>
        <v>0</v>
      </c>
      <c r="AH691" s="0" t="n">
        <f aca="false">IF(OR(AH$3="",Consolidado!$D691=""),0,IF(ISNUMBER(SEARCH(AH$3,Consolidado!$D691)),IF(COUNTIFS(Consolidado!$AC$5:AC691,Consolidado!$AC691,Consolidado!$D$5:D691,"*"&amp;AH$3&amp;"*")=1,1,0),0))</f>
        <v>0</v>
      </c>
      <c r="AI691" s="0" t="n">
        <f aca="false">IF(OR(AI$3="",Consolidado!$D691=""),0,IF(ISNUMBER(SEARCH(AI$3,Consolidado!$D691)),IF(COUNTIFS(Consolidado!$AC$5:AC691,Consolidado!$AC691,Consolidado!$D$5:D691,"*"&amp;AI$3&amp;"*")=1,1,0),0))</f>
        <v>0</v>
      </c>
      <c r="AJ691" s="0" t="n">
        <f aca="false">IF(OR(AJ$3="",Consolidado!$D691=""),0,IF(ISNUMBER(SEARCH(AJ$3,Consolidado!$D691)),IF(COUNTIFS(Consolidado!$AC$5:AC691,Consolidado!$AC691,Consolidado!$D$5:D691,"*"&amp;AJ$3&amp;"*")=1,1,0),0))</f>
        <v>0</v>
      </c>
      <c r="AK691" s="0" t="n">
        <f aca="false">IF(OR(AK$3="",Consolidado!$D691=""),0,IF(ISNUMBER(SEARCH(AK$3,Consolidado!$D691)),IF(COUNTIFS(Consolidado!$AC$5:AC691,Consolidado!$AC691,Consolidado!$D$5:D691,"*"&amp;AK$3&amp;"*")=1,1,0),0))</f>
        <v>0</v>
      </c>
      <c r="AL691" s="0" t="n">
        <f aca="false">IF(OR(AL$3="",Consolidado!$D691=""),0,IF(ISNUMBER(SEARCH(AL$3,Consolidado!$D691)),IF(COUNTIFS(Consolidado!$AC$5:AC691,Consolidado!$AC691,Consolidado!$D$5:D691,"*"&amp;AL$3&amp;"*")=1,1,0),0))</f>
        <v>0</v>
      </c>
      <c r="AM691" s="0" t="n">
        <f aca="false">IF(OR(AM$3="",Consolidado!$D691=""),0,IF(ISNUMBER(SEARCH(AM$3,Consolidado!$D691)),IF(COUNTIFS(Consolidado!$AC$5:AC691,Consolidado!$AC691,Consolidado!$D$5:D691,"*"&amp;AM$3&amp;"*")=1,1,0),0))</f>
        <v>0</v>
      </c>
      <c r="AN691" s="0" t="n">
        <f aca="false">IF(OR(AN$3="",Consolidado!$D691=""),0,IF(ISNUMBER(SEARCH(AN$3,Consolidado!$D691)),IF(COUNTIFS(Consolidado!$AC$5:AC691,Consolidado!$AC691,Consolidado!$D$5:D691,"*"&amp;AN$3&amp;"*")=1,1,0),0))</f>
        <v>0</v>
      </c>
      <c r="AO691" s="0" t="n">
        <f aca="false">IF(OR(AO$3="",Consolidado!$D691=""),0,IF(ISNUMBER(SEARCH(AO$3,Consolidado!$D691)),IF(COUNTIFS(Consolidado!$AC$5:AC691,Consolidado!$AC691,Consolidado!$D$5:D691,"*"&amp;AO$3&amp;"*")=1,1,0),0))</f>
        <v>0</v>
      </c>
    </row>
    <row r="692" customFormat="false" ht="15" hidden="false" customHeight="false" outlineLevel="0" collapsed="false">
      <c r="B692" s="0" t="n">
        <f aca="false">IF(OR(B$3="",Consolidado!$D692=""),0,IF(ISNUMBER(SEARCH(B$3,Consolidado!$D692)),IF(COUNTIFS(Consolidado!$AC$5:AC692,Consolidado!$AC692,Consolidado!$D$5:D692,"*"&amp;B$3&amp;"*")=1,1,0),0))</f>
        <v>0</v>
      </c>
      <c r="C692" s="0" t="n">
        <f aca="false">IF(OR(C$3="",Consolidado!$D692=""),0,IF(ISNUMBER(SEARCH(C$3,Consolidado!$D692)),IF(COUNTIFS(Consolidado!$AC$5:AC692,Consolidado!$AC692,Consolidado!$D$5:D692,"*"&amp;C$3&amp;"*")=1,1,0),0))</f>
        <v>0</v>
      </c>
      <c r="D692" s="0" t="n">
        <f aca="false">IF(OR(D$3="",Consolidado!$D692=""),0,IF(ISNUMBER(SEARCH(D$3,Consolidado!$D692)),IF(COUNTIFS(Consolidado!$AC$5:AC692,Consolidado!$AC692,Consolidado!$D$5:D692,"*"&amp;D$3&amp;"*")=1,1,0),0))</f>
        <v>0</v>
      </c>
      <c r="E692" s="0" t="n">
        <f aca="false">IF(OR(E$3="",Consolidado!$D692=""),0,IF(ISNUMBER(SEARCH(E$3,Consolidado!$D692)),IF(COUNTIFS(Consolidado!$AC$5:AC692,Consolidado!$AC692,Consolidado!$D$5:D692,"*"&amp;E$3&amp;"*")=1,1,0),0))</f>
        <v>0</v>
      </c>
      <c r="F692" s="0" t="n">
        <f aca="false">IF(OR(F$3="",Consolidado!$D692=""),0,IF(ISNUMBER(SEARCH(F$3,Consolidado!$D692)),IF(COUNTIFS(Consolidado!$AC$5:AC692,Consolidado!$AC692,Consolidado!$D$5:D692,"*"&amp;F$3&amp;"*")=1,1,0),0))</f>
        <v>0</v>
      </c>
      <c r="G692" s="0" t="n">
        <f aca="false">IF(OR(G$3="",Consolidado!$D692=""),0,IF(ISNUMBER(SEARCH(G$3,Consolidado!$D692)),IF(COUNTIFS(Consolidado!$AC$5:AC692,Consolidado!$AC692,Consolidado!$D$5:D692,"*"&amp;G$3&amp;"*")=1,1,0),0))</f>
        <v>0</v>
      </c>
      <c r="H692" s="0" t="n">
        <f aca="false">IF(OR(H$3="",Consolidado!$D692=""),0,IF(ISNUMBER(SEARCH(H$3,Consolidado!$D692)),IF(COUNTIFS(Consolidado!$AC$5:AC692,Consolidado!$AC692,Consolidado!$D$5:D692,"*"&amp;H$3&amp;"*")=1,1,0),0))</f>
        <v>0</v>
      </c>
      <c r="I692" s="0" t="n">
        <f aca="false">IF(OR(I$3="",Consolidado!$D692=""),0,IF(ISNUMBER(SEARCH(I$3,Consolidado!$D692)),IF(COUNTIFS(Consolidado!$AC$5:AC692,Consolidado!$AC692,Consolidado!$D$5:D692,"*"&amp;I$3&amp;"*")=1,1,0),0))</f>
        <v>0</v>
      </c>
      <c r="J692" s="0" t="n">
        <f aca="false">IF(OR(J$3="",Consolidado!$D692=""),0,IF(ISNUMBER(SEARCH(J$3,Consolidado!$D692)),IF(COUNTIFS(Consolidado!$AC$5:AC692,Consolidado!$AC692,Consolidado!$D$5:D692,"*"&amp;J$3&amp;"*")=1,1,0),0))</f>
        <v>0</v>
      </c>
      <c r="K692" s="0" t="n">
        <f aca="false">IF(OR(K$3="",Consolidado!$D692=""),0,IF(ISNUMBER(SEARCH(K$3,Consolidado!$D692)),IF(COUNTIFS(Consolidado!$AC$5:AC692,Consolidado!$AC692,Consolidado!$D$5:D692,"*"&amp;K$3&amp;"*")=1,1,0),0))</f>
        <v>0</v>
      </c>
      <c r="L692" s="0" t="n">
        <f aca="false">IF(OR(L$3="",Consolidado!$D692=""),0,IF(ISNUMBER(SEARCH(L$3,Consolidado!$D692)),IF(COUNTIFS(Consolidado!$AC$5:AC692,Consolidado!$AC692,Consolidado!$D$5:D692,"*"&amp;L$3&amp;"*")=1,1,0),0))</f>
        <v>0</v>
      </c>
      <c r="M692" s="0" t="n">
        <f aca="false">IF(OR(M$3="",Consolidado!$D692=""),0,IF(ISNUMBER(SEARCH(M$3,Consolidado!$D692)),IF(COUNTIFS(Consolidado!$AC$5:AC692,Consolidado!$AC692,Consolidado!$D$5:D692,"*"&amp;M$3&amp;"*")=1,1,0),0))</f>
        <v>0</v>
      </c>
      <c r="N692" s="0" t="n">
        <f aca="false">IF(OR(N$3="",Consolidado!$D692=""),0,IF(ISNUMBER(SEARCH(N$3,Consolidado!$D692)),IF(COUNTIFS(Consolidado!$AC$5:AC692,Consolidado!$AC692,Consolidado!$D$5:D692,"*"&amp;N$3&amp;"*")=1,1,0),0))</f>
        <v>0</v>
      </c>
      <c r="O692" s="0" t="n">
        <f aca="false">IF(OR(O$3="",Consolidado!$D692=""),0,IF(ISNUMBER(SEARCH(O$3,Consolidado!$D692)),IF(COUNTIFS(Consolidado!$AC$5:AC692,Consolidado!$AC692,Consolidado!$D$5:D692,"*"&amp;O$3&amp;"*")=1,1,0),0))</f>
        <v>0</v>
      </c>
      <c r="P692" s="0" t="n">
        <f aca="false">IF(OR(P$3="",Consolidado!$D692=""),0,IF(ISNUMBER(SEARCH(P$3,Consolidado!$D692)),IF(COUNTIFS(Consolidado!$AC$5:AC692,Consolidado!$AC692,Consolidado!$D$5:D692,"*"&amp;P$3&amp;"*")=1,1,0),0))</f>
        <v>0</v>
      </c>
      <c r="Q692" s="0" t="n">
        <f aca="false">IF(OR(Q$3="",Consolidado!$D692=""),0,IF(ISNUMBER(SEARCH(Q$3,Consolidado!$D692)),IF(COUNTIFS(Consolidado!$AC$5:AC692,Consolidado!$AC692,Consolidado!$D$5:D692,"*"&amp;Q$3&amp;"*")=1,1,0),0))</f>
        <v>0</v>
      </c>
      <c r="R692" s="0" t="n">
        <f aca="false">IF(OR(R$3="",Consolidado!$D692=""),0,IF(ISNUMBER(SEARCH(R$3,Consolidado!$D692)),IF(COUNTIFS(Consolidado!$AC$5:AC692,Consolidado!$AC692,Consolidado!$D$5:D692,"*"&amp;R$3&amp;"*")=1,1,0),0))</f>
        <v>0</v>
      </c>
      <c r="S692" s="0" t="n">
        <f aca="false">IF(OR(S$3="",Consolidado!$D692=""),0,IF(ISNUMBER(SEARCH(S$3,Consolidado!$D692)),IF(COUNTIFS(Consolidado!$AC$5:AC692,Consolidado!$AC692,Consolidado!$D$5:D692,"*"&amp;S$3&amp;"*")=1,1,0),0))</f>
        <v>0</v>
      </c>
      <c r="T692" s="0" t="n">
        <f aca="false">IF(OR(T$3="",Consolidado!$D692=""),0,IF(ISNUMBER(SEARCH(T$3,Consolidado!$D692)),IF(COUNTIFS(Consolidado!$AC$5:AC692,Consolidado!$AC692,Consolidado!$D$5:D692,"*"&amp;T$3&amp;"*")=1,1,0),0))</f>
        <v>0</v>
      </c>
      <c r="U692" s="0" t="n">
        <f aca="false">IF(OR(U$3="",Consolidado!$D692=""),0,IF(ISNUMBER(SEARCH(U$3,Consolidado!$D692)),IF(COUNTIFS(Consolidado!$AC$5:AC692,Consolidado!$AC692,Consolidado!$D$5:D692,"*"&amp;U$3&amp;"*")=1,1,0),0))</f>
        <v>0</v>
      </c>
      <c r="V692" s="0" t="n">
        <f aca="false">IF(OR(V$3="",Consolidado!$D692=""),0,IF(ISNUMBER(SEARCH(V$3,Consolidado!$D692)),IF(COUNTIFS(Consolidado!$AC$5:AC692,Consolidado!$AC692,Consolidado!$D$5:D692,"*"&amp;V$3&amp;"*")=1,1,0),0))</f>
        <v>0</v>
      </c>
      <c r="W692" s="0" t="n">
        <f aca="false">IF(OR(W$3="",Consolidado!$D692=""),0,IF(ISNUMBER(SEARCH(W$3,Consolidado!$D692)),IF(COUNTIFS(Consolidado!$AC$5:AC692,Consolidado!$AC692,Consolidado!$D$5:D692,"*"&amp;W$3&amp;"*")=1,1,0),0))</f>
        <v>0</v>
      </c>
      <c r="X692" s="0" t="n">
        <f aca="false">IF(OR(X$3="",Consolidado!$D692=""),0,IF(ISNUMBER(SEARCH(X$3,Consolidado!$D692)),IF(COUNTIFS(Consolidado!$AC$5:AC692,Consolidado!$AC692,Consolidado!$D$5:D692,"*"&amp;X$3&amp;"*")=1,1,0),0))</f>
        <v>0</v>
      </c>
      <c r="Y692" s="0" t="n">
        <f aca="false">IF(OR(Y$3="",Consolidado!$D692=""),0,IF(ISNUMBER(SEARCH(Y$3,Consolidado!$D692)),IF(COUNTIFS(Consolidado!$AC$5:AC692,Consolidado!$AC692,Consolidado!$D$5:D692,"*"&amp;Y$3&amp;"*")=1,1,0),0))</f>
        <v>0</v>
      </c>
      <c r="Z692" s="0" t="n">
        <f aca="false">IF(OR(Z$3="",Consolidado!$D692=""),0,IF(ISNUMBER(SEARCH(Z$3,Consolidado!$D692)),IF(COUNTIFS(Consolidado!$AC$5:AC692,Consolidado!$AC692,Consolidado!$D$5:D692,"*"&amp;Z$3&amp;"*")=1,1,0),0))</f>
        <v>0</v>
      </c>
      <c r="AA692" s="0" t="n">
        <f aca="false">IF(OR(AA$3="",Consolidado!$D692=""),0,IF(ISNUMBER(SEARCH(AA$3,Consolidado!$D692)),IF(COUNTIFS(Consolidado!$AC$5:AC692,Consolidado!$AC692,Consolidado!$D$5:D692,"*"&amp;AA$3&amp;"*")=1,1,0),0))</f>
        <v>0</v>
      </c>
      <c r="AB692" s="0" t="n">
        <f aca="false">IF(OR(AB$3="",Consolidado!$D692=""),0,IF(ISNUMBER(SEARCH(AB$3,Consolidado!$D692)),IF(COUNTIFS(Consolidado!$AC$5:AC692,Consolidado!$AC692,Consolidado!$D$5:D692,"*"&amp;AB$3&amp;"*")=1,1,0),0))</f>
        <v>0</v>
      </c>
      <c r="AC692" s="0" t="n">
        <f aca="false">IF(OR(AC$3="",Consolidado!$D692=""),0,IF(ISNUMBER(SEARCH(AC$3,Consolidado!$D692)),IF(COUNTIFS(Consolidado!$AC$5:AC692,Consolidado!$AC692,Consolidado!$D$5:D692,"*"&amp;AC$3&amp;"*")=1,1,0),0))</f>
        <v>0</v>
      </c>
      <c r="AD692" s="0" t="n">
        <f aca="false">IF(OR(AD$3="",Consolidado!$D692=""),0,IF(ISNUMBER(SEARCH(AD$3,Consolidado!$D692)),IF(COUNTIFS(Consolidado!$AC$5:AC692,Consolidado!$AC692,Consolidado!$D$5:D692,"*"&amp;AD$3&amp;"*")=1,1,0),0))</f>
        <v>0</v>
      </c>
      <c r="AE692" s="0" t="n">
        <f aca="false">IF(OR(AE$3="",Consolidado!$D692=""),0,IF(ISNUMBER(SEARCH(AE$3,Consolidado!$D692)),IF(COUNTIFS(Consolidado!$AC$5:AC692,Consolidado!$AC692,Consolidado!$D$5:D692,"*"&amp;AE$3&amp;"*")=1,1,0),0))</f>
        <v>0</v>
      </c>
      <c r="AF692" s="0" t="n">
        <f aca="false">IF(OR(AF$3="",Consolidado!$D692=""),0,IF(ISNUMBER(SEARCH(AF$3,Consolidado!$D692)),IF(COUNTIFS(Consolidado!$AC$5:AC692,Consolidado!$AC692,Consolidado!$D$5:D692,"*"&amp;AF$3&amp;"*")=1,1,0),0))</f>
        <v>0</v>
      </c>
      <c r="AG692" s="0" t="n">
        <f aca="false">IF(OR(AG$3="",Consolidado!$D692=""),0,IF(ISNUMBER(SEARCH(AG$3,Consolidado!$D692)),IF(COUNTIFS(Consolidado!$AC$5:AC692,Consolidado!$AC692,Consolidado!$D$5:D692,"*"&amp;AG$3&amp;"*")=1,1,0),0))</f>
        <v>0</v>
      </c>
      <c r="AH692" s="0" t="n">
        <f aca="false">IF(OR(AH$3="",Consolidado!$D692=""),0,IF(ISNUMBER(SEARCH(AH$3,Consolidado!$D692)),IF(COUNTIFS(Consolidado!$AC$5:AC692,Consolidado!$AC692,Consolidado!$D$5:D692,"*"&amp;AH$3&amp;"*")=1,1,0),0))</f>
        <v>0</v>
      </c>
      <c r="AI692" s="0" t="n">
        <f aca="false">IF(OR(AI$3="",Consolidado!$D692=""),0,IF(ISNUMBER(SEARCH(AI$3,Consolidado!$D692)),IF(COUNTIFS(Consolidado!$AC$5:AC692,Consolidado!$AC692,Consolidado!$D$5:D692,"*"&amp;AI$3&amp;"*")=1,1,0),0))</f>
        <v>0</v>
      </c>
      <c r="AJ692" s="0" t="n">
        <f aca="false">IF(OR(AJ$3="",Consolidado!$D692=""),0,IF(ISNUMBER(SEARCH(AJ$3,Consolidado!$D692)),IF(COUNTIFS(Consolidado!$AC$5:AC692,Consolidado!$AC692,Consolidado!$D$5:D692,"*"&amp;AJ$3&amp;"*")=1,1,0),0))</f>
        <v>0</v>
      </c>
      <c r="AK692" s="0" t="n">
        <f aca="false">IF(OR(AK$3="",Consolidado!$D692=""),0,IF(ISNUMBER(SEARCH(AK$3,Consolidado!$D692)),IF(COUNTIFS(Consolidado!$AC$5:AC692,Consolidado!$AC692,Consolidado!$D$5:D692,"*"&amp;AK$3&amp;"*")=1,1,0),0))</f>
        <v>0</v>
      </c>
      <c r="AL692" s="0" t="n">
        <f aca="false">IF(OR(AL$3="",Consolidado!$D692=""),0,IF(ISNUMBER(SEARCH(AL$3,Consolidado!$D692)),IF(COUNTIFS(Consolidado!$AC$5:AC692,Consolidado!$AC692,Consolidado!$D$5:D692,"*"&amp;AL$3&amp;"*")=1,1,0),0))</f>
        <v>0</v>
      </c>
      <c r="AM692" s="0" t="n">
        <f aca="false">IF(OR(AM$3="",Consolidado!$D692=""),0,IF(ISNUMBER(SEARCH(AM$3,Consolidado!$D692)),IF(COUNTIFS(Consolidado!$AC$5:AC692,Consolidado!$AC692,Consolidado!$D$5:D692,"*"&amp;AM$3&amp;"*")=1,1,0),0))</f>
        <v>0</v>
      </c>
      <c r="AN692" s="0" t="n">
        <f aca="false">IF(OR(AN$3="",Consolidado!$D692=""),0,IF(ISNUMBER(SEARCH(AN$3,Consolidado!$D692)),IF(COUNTIFS(Consolidado!$AC$5:AC692,Consolidado!$AC692,Consolidado!$D$5:D692,"*"&amp;AN$3&amp;"*")=1,1,0),0))</f>
        <v>0</v>
      </c>
      <c r="AO692" s="0" t="n">
        <f aca="false">IF(OR(AO$3="",Consolidado!$D692=""),0,IF(ISNUMBER(SEARCH(AO$3,Consolidado!$D692)),IF(COUNTIFS(Consolidado!$AC$5:AC692,Consolidado!$AC692,Consolidado!$D$5:D692,"*"&amp;AO$3&amp;"*")=1,1,0),0))</f>
        <v>0</v>
      </c>
    </row>
    <row r="693" customFormat="false" ht="15" hidden="false" customHeight="false" outlineLevel="0" collapsed="false">
      <c r="B693" s="0" t="n">
        <f aca="false">IF(OR(B$3="",Consolidado!$D693=""),0,IF(ISNUMBER(SEARCH(B$3,Consolidado!$D693)),IF(COUNTIFS(Consolidado!$AC$5:AC693,Consolidado!$AC693,Consolidado!$D$5:D693,"*"&amp;B$3&amp;"*")=1,1,0),0))</f>
        <v>0</v>
      </c>
      <c r="C693" s="0" t="n">
        <f aca="false">IF(OR(C$3="",Consolidado!$D693=""),0,IF(ISNUMBER(SEARCH(C$3,Consolidado!$D693)),IF(COUNTIFS(Consolidado!$AC$5:AC693,Consolidado!$AC693,Consolidado!$D$5:D693,"*"&amp;C$3&amp;"*")=1,1,0),0))</f>
        <v>0</v>
      </c>
      <c r="D693" s="0" t="n">
        <f aca="false">IF(OR(D$3="",Consolidado!$D693=""),0,IF(ISNUMBER(SEARCH(D$3,Consolidado!$D693)),IF(COUNTIFS(Consolidado!$AC$5:AC693,Consolidado!$AC693,Consolidado!$D$5:D693,"*"&amp;D$3&amp;"*")=1,1,0),0))</f>
        <v>0</v>
      </c>
      <c r="E693" s="0" t="n">
        <f aca="false">IF(OR(E$3="",Consolidado!$D693=""),0,IF(ISNUMBER(SEARCH(E$3,Consolidado!$D693)),IF(COUNTIFS(Consolidado!$AC$5:AC693,Consolidado!$AC693,Consolidado!$D$5:D693,"*"&amp;E$3&amp;"*")=1,1,0),0))</f>
        <v>0</v>
      </c>
      <c r="F693" s="0" t="n">
        <f aca="false">IF(OR(F$3="",Consolidado!$D693=""),0,IF(ISNUMBER(SEARCH(F$3,Consolidado!$D693)),IF(COUNTIFS(Consolidado!$AC$5:AC693,Consolidado!$AC693,Consolidado!$D$5:D693,"*"&amp;F$3&amp;"*")=1,1,0),0))</f>
        <v>0</v>
      </c>
      <c r="G693" s="0" t="n">
        <f aca="false">IF(OR(G$3="",Consolidado!$D693=""),0,IF(ISNUMBER(SEARCH(G$3,Consolidado!$D693)),IF(COUNTIFS(Consolidado!$AC$5:AC693,Consolidado!$AC693,Consolidado!$D$5:D693,"*"&amp;G$3&amp;"*")=1,1,0),0))</f>
        <v>0</v>
      </c>
      <c r="H693" s="0" t="n">
        <f aca="false">IF(OR(H$3="",Consolidado!$D693=""),0,IF(ISNUMBER(SEARCH(H$3,Consolidado!$D693)),IF(COUNTIFS(Consolidado!$AC$5:AC693,Consolidado!$AC693,Consolidado!$D$5:D693,"*"&amp;H$3&amp;"*")=1,1,0),0))</f>
        <v>0</v>
      </c>
      <c r="I693" s="0" t="n">
        <f aca="false">IF(OR(I$3="",Consolidado!$D693=""),0,IF(ISNUMBER(SEARCH(I$3,Consolidado!$D693)),IF(COUNTIFS(Consolidado!$AC$5:AC693,Consolidado!$AC693,Consolidado!$D$5:D693,"*"&amp;I$3&amp;"*")=1,1,0),0))</f>
        <v>0</v>
      </c>
      <c r="J693" s="0" t="n">
        <f aca="false">IF(OR(J$3="",Consolidado!$D693=""),0,IF(ISNUMBER(SEARCH(J$3,Consolidado!$D693)),IF(COUNTIFS(Consolidado!$AC$5:AC693,Consolidado!$AC693,Consolidado!$D$5:D693,"*"&amp;J$3&amp;"*")=1,1,0),0))</f>
        <v>0</v>
      </c>
      <c r="K693" s="0" t="n">
        <f aca="false">IF(OR(K$3="",Consolidado!$D693=""),0,IF(ISNUMBER(SEARCH(K$3,Consolidado!$D693)),IF(COUNTIFS(Consolidado!$AC$5:AC693,Consolidado!$AC693,Consolidado!$D$5:D693,"*"&amp;K$3&amp;"*")=1,1,0),0))</f>
        <v>0</v>
      </c>
      <c r="L693" s="0" t="n">
        <f aca="false">IF(OR(L$3="",Consolidado!$D693=""),0,IF(ISNUMBER(SEARCH(L$3,Consolidado!$D693)),IF(COUNTIFS(Consolidado!$AC$5:AC693,Consolidado!$AC693,Consolidado!$D$5:D693,"*"&amp;L$3&amp;"*")=1,1,0),0))</f>
        <v>0</v>
      </c>
      <c r="M693" s="0" t="n">
        <f aca="false">IF(OR(M$3="",Consolidado!$D693=""),0,IF(ISNUMBER(SEARCH(M$3,Consolidado!$D693)),IF(COUNTIFS(Consolidado!$AC$5:AC693,Consolidado!$AC693,Consolidado!$D$5:D693,"*"&amp;M$3&amp;"*")=1,1,0),0))</f>
        <v>0</v>
      </c>
      <c r="N693" s="0" t="n">
        <f aca="false">IF(OR(N$3="",Consolidado!$D693=""),0,IF(ISNUMBER(SEARCH(N$3,Consolidado!$D693)),IF(COUNTIFS(Consolidado!$AC$5:AC693,Consolidado!$AC693,Consolidado!$D$5:D693,"*"&amp;N$3&amp;"*")=1,1,0),0))</f>
        <v>0</v>
      </c>
      <c r="O693" s="0" t="n">
        <f aca="false">IF(OR(O$3="",Consolidado!$D693=""),0,IF(ISNUMBER(SEARCH(O$3,Consolidado!$D693)),IF(COUNTIFS(Consolidado!$AC$5:AC693,Consolidado!$AC693,Consolidado!$D$5:D693,"*"&amp;O$3&amp;"*")=1,1,0),0))</f>
        <v>0</v>
      </c>
      <c r="P693" s="0" t="n">
        <f aca="false">IF(OR(P$3="",Consolidado!$D693=""),0,IF(ISNUMBER(SEARCH(P$3,Consolidado!$D693)),IF(COUNTIFS(Consolidado!$AC$5:AC693,Consolidado!$AC693,Consolidado!$D$5:D693,"*"&amp;P$3&amp;"*")=1,1,0),0))</f>
        <v>0</v>
      </c>
      <c r="Q693" s="0" t="n">
        <f aca="false">IF(OR(Q$3="",Consolidado!$D693=""),0,IF(ISNUMBER(SEARCH(Q$3,Consolidado!$D693)),IF(COUNTIFS(Consolidado!$AC$5:AC693,Consolidado!$AC693,Consolidado!$D$5:D693,"*"&amp;Q$3&amp;"*")=1,1,0),0))</f>
        <v>0</v>
      </c>
      <c r="R693" s="0" t="n">
        <f aca="false">IF(OR(R$3="",Consolidado!$D693=""),0,IF(ISNUMBER(SEARCH(R$3,Consolidado!$D693)),IF(COUNTIFS(Consolidado!$AC$5:AC693,Consolidado!$AC693,Consolidado!$D$5:D693,"*"&amp;R$3&amp;"*")=1,1,0),0))</f>
        <v>0</v>
      </c>
      <c r="S693" s="0" t="n">
        <f aca="false">IF(OR(S$3="",Consolidado!$D693=""),0,IF(ISNUMBER(SEARCH(S$3,Consolidado!$D693)),IF(COUNTIFS(Consolidado!$AC$5:AC693,Consolidado!$AC693,Consolidado!$D$5:D693,"*"&amp;S$3&amp;"*")=1,1,0),0))</f>
        <v>0</v>
      </c>
      <c r="T693" s="0" t="n">
        <f aca="false">IF(OR(T$3="",Consolidado!$D693=""),0,IF(ISNUMBER(SEARCH(T$3,Consolidado!$D693)),IF(COUNTIFS(Consolidado!$AC$5:AC693,Consolidado!$AC693,Consolidado!$D$5:D693,"*"&amp;T$3&amp;"*")=1,1,0),0))</f>
        <v>0</v>
      </c>
      <c r="U693" s="0" t="n">
        <f aca="false">IF(OR(U$3="",Consolidado!$D693=""),0,IF(ISNUMBER(SEARCH(U$3,Consolidado!$D693)),IF(COUNTIFS(Consolidado!$AC$5:AC693,Consolidado!$AC693,Consolidado!$D$5:D693,"*"&amp;U$3&amp;"*")=1,1,0),0))</f>
        <v>0</v>
      </c>
      <c r="V693" s="0" t="n">
        <f aca="false">IF(OR(V$3="",Consolidado!$D693=""),0,IF(ISNUMBER(SEARCH(V$3,Consolidado!$D693)),IF(COUNTIFS(Consolidado!$AC$5:AC693,Consolidado!$AC693,Consolidado!$D$5:D693,"*"&amp;V$3&amp;"*")=1,1,0),0))</f>
        <v>0</v>
      </c>
      <c r="W693" s="0" t="n">
        <f aca="false">IF(OR(W$3="",Consolidado!$D693=""),0,IF(ISNUMBER(SEARCH(W$3,Consolidado!$D693)),IF(COUNTIFS(Consolidado!$AC$5:AC693,Consolidado!$AC693,Consolidado!$D$5:D693,"*"&amp;W$3&amp;"*")=1,1,0),0))</f>
        <v>0</v>
      </c>
      <c r="X693" s="0" t="n">
        <f aca="false">IF(OR(X$3="",Consolidado!$D693=""),0,IF(ISNUMBER(SEARCH(X$3,Consolidado!$D693)),IF(COUNTIFS(Consolidado!$AC$5:AC693,Consolidado!$AC693,Consolidado!$D$5:D693,"*"&amp;X$3&amp;"*")=1,1,0),0))</f>
        <v>0</v>
      </c>
      <c r="Y693" s="0" t="n">
        <f aca="false">IF(OR(Y$3="",Consolidado!$D693=""),0,IF(ISNUMBER(SEARCH(Y$3,Consolidado!$D693)),IF(COUNTIFS(Consolidado!$AC$5:AC693,Consolidado!$AC693,Consolidado!$D$5:D693,"*"&amp;Y$3&amp;"*")=1,1,0),0))</f>
        <v>0</v>
      </c>
      <c r="Z693" s="0" t="n">
        <f aca="false">IF(OR(Z$3="",Consolidado!$D693=""),0,IF(ISNUMBER(SEARCH(Z$3,Consolidado!$D693)),IF(COUNTIFS(Consolidado!$AC$5:AC693,Consolidado!$AC693,Consolidado!$D$5:D693,"*"&amp;Z$3&amp;"*")=1,1,0),0))</f>
        <v>0</v>
      </c>
      <c r="AA693" s="0" t="n">
        <f aca="false">IF(OR(AA$3="",Consolidado!$D693=""),0,IF(ISNUMBER(SEARCH(AA$3,Consolidado!$D693)),IF(COUNTIFS(Consolidado!$AC$5:AC693,Consolidado!$AC693,Consolidado!$D$5:D693,"*"&amp;AA$3&amp;"*")=1,1,0),0))</f>
        <v>0</v>
      </c>
      <c r="AB693" s="0" t="n">
        <f aca="false">IF(OR(AB$3="",Consolidado!$D693=""),0,IF(ISNUMBER(SEARCH(AB$3,Consolidado!$D693)),IF(COUNTIFS(Consolidado!$AC$5:AC693,Consolidado!$AC693,Consolidado!$D$5:D693,"*"&amp;AB$3&amp;"*")=1,1,0),0))</f>
        <v>0</v>
      </c>
      <c r="AC693" s="0" t="n">
        <f aca="false">IF(OR(AC$3="",Consolidado!$D693=""),0,IF(ISNUMBER(SEARCH(AC$3,Consolidado!$D693)),IF(COUNTIFS(Consolidado!$AC$5:AC693,Consolidado!$AC693,Consolidado!$D$5:D693,"*"&amp;AC$3&amp;"*")=1,1,0),0))</f>
        <v>0</v>
      </c>
      <c r="AD693" s="0" t="n">
        <f aca="false">IF(OR(AD$3="",Consolidado!$D693=""),0,IF(ISNUMBER(SEARCH(AD$3,Consolidado!$D693)),IF(COUNTIFS(Consolidado!$AC$5:AC693,Consolidado!$AC693,Consolidado!$D$5:D693,"*"&amp;AD$3&amp;"*")=1,1,0),0))</f>
        <v>0</v>
      </c>
      <c r="AE693" s="0" t="n">
        <f aca="false">IF(OR(AE$3="",Consolidado!$D693=""),0,IF(ISNUMBER(SEARCH(AE$3,Consolidado!$D693)),IF(COUNTIFS(Consolidado!$AC$5:AC693,Consolidado!$AC693,Consolidado!$D$5:D693,"*"&amp;AE$3&amp;"*")=1,1,0),0))</f>
        <v>0</v>
      </c>
      <c r="AF693" s="0" t="n">
        <f aca="false">IF(OR(AF$3="",Consolidado!$D693=""),0,IF(ISNUMBER(SEARCH(AF$3,Consolidado!$D693)),IF(COUNTIFS(Consolidado!$AC$5:AC693,Consolidado!$AC693,Consolidado!$D$5:D693,"*"&amp;AF$3&amp;"*")=1,1,0),0))</f>
        <v>0</v>
      </c>
      <c r="AG693" s="0" t="n">
        <f aca="false">IF(OR(AG$3="",Consolidado!$D693=""),0,IF(ISNUMBER(SEARCH(AG$3,Consolidado!$D693)),IF(COUNTIFS(Consolidado!$AC$5:AC693,Consolidado!$AC693,Consolidado!$D$5:D693,"*"&amp;AG$3&amp;"*")=1,1,0),0))</f>
        <v>0</v>
      </c>
      <c r="AH693" s="0" t="n">
        <f aca="false">IF(OR(AH$3="",Consolidado!$D693=""),0,IF(ISNUMBER(SEARCH(AH$3,Consolidado!$D693)),IF(COUNTIFS(Consolidado!$AC$5:AC693,Consolidado!$AC693,Consolidado!$D$5:D693,"*"&amp;AH$3&amp;"*")=1,1,0),0))</f>
        <v>0</v>
      </c>
      <c r="AI693" s="0" t="n">
        <f aca="false">IF(OR(AI$3="",Consolidado!$D693=""),0,IF(ISNUMBER(SEARCH(AI$3,Consolidado!$D693)),IF(COUNTIFS(Consolidado!$AC$5:AC693,Consolidado!$AC693,Consolidado!$D$5:D693,"*"&amp;AI$3&amp;"*")=1,1,0),0))</f>
        <v>0</v>
      </c>
      <c r="AJ693" s="0" t="n">
        <f aca="false">IF(OR(AJ$3="",Consolidado!$D693=""),0,IF(ISNUMBER(SEARCH(AJ$3,Consolidado!$D693)),IF(COUNTIFS(Consolidado!$AC$5:AC693,Consolidado!$AC693,Consolidado!$D$5:D693,"*"&amp;AJ$3&amp;"*")=1,1,0),0))</f>
        <v>0</v>
      </c>
      <c r="AK693" s="0" t="n">
        <f aca="false">IF(OR(AK$3="",Consolidado!$D693=""),0,IF(ISNUMBER(SEARCH(AK$3,Consolidado!$D693)),IF(COUNTIFS(Consolidado!$AC$5:AC693,Consolidado!$AC693,Consolidado!$D$5:D693,"*"&amp;AK$3&amp;"*")=1,1,0),0))</f>
        <v>0</v>
      </c>
      <c r="AL693" s="0" t="n">
        <f aca="false">IF(OR(AL$3="",Consolidado!$D693=""),0,IF(ISNUMBER(SEARCH(AL$3,Consolidado!$D693)),IF(COUNTIFS(Consolidado!$AC$5:AC693,Consolidado!$AC693,Consolidado!$D$5:D693,"*"&amp;AL$3&amp;"*")=1,1,0),0))</f>
        <v>0</v>
      </c>
      <c r="AM693" s="0" t="n">
        <f aca="false">IF(OR(AM$3="",Consolidado!$D693=""),0,IF(ISNUMBER(SEARCH(AM$3,Consolidado!$D693)),IF(COUNTIFS(Consolidado!$AC$5:AC693,Consolidado!$AC693,Consolidado!$D$5:D693,"*"&amp;AM$3&amp;"*")=1,1,0),0))</f>
        <v>0</v>
      </c>
      <c r="AN693" s="0" t="n">
        <f aca="false">IF(OR(AN$3="",Consolidado!$D693=""),0,IF(ISNUMBER(SEARCH(AN$3,Consolidado!$D693)),IF(COUNTIFS(Consolidado!$AC$5:AC693,Consolidado!$AC693,Consolidado!$D$5:D693,"*"&amp;AN$3&amp;"*")=1,1,0),0))</f>
        <v>0</v>
      </c>
      <c r="AO693" s="0" t="n">
        <f aca="false">IF(OR(AO$3="",Consolidado!$D693=""),0,IF(ISNUMBER(SEARCH(AO$3,Consolidado!$D693)),IF(COUNTIFS(Consolidado!$AC$5:AC693,Consolidado!$AC693,Consolidado!$D$5:D693,"*"&amp;AO$3&amp;"*")=1,1,0),0))</f>
        <v>0</v>
      </c>
    </row>
    <row r="694" customFormat="false" ht="15" hidden="false" customHeight="false" outlineLevel="0" collapsed="false">
      <c r="B694" s="0" t="n">
        <f aca="false">IF(OR(B$3="",Consolidado!$D694=""),0,IF(ISNUMBER(SEARCH(B$3,Consolidado!$D694)),IF(COUNTIFS(Consolidado!$AC$5:AC694,Consolidado!$AC694,Consolidado!$D$5:D694,"*"&amp;B$3&amp;"*")=1,1,0),0))</f>
        <v>0</v>
      </c>
      <c r="C694" s="0" t="n">
        <f aca="false">IF(OR(C$3="",Consolidado!$D694=""),0,IF(ISNUMBER(SEARCH(C$3,Consolidado!$D694)),IF(COUNTIFS(Consolidado!$AC$5:AC694,Consolidado!$AC694,Consolidado!$D$5:D694,"*"&amp;C$3&amp;"*")=1,1,0),0))</f>
        <v>0</v>
      </c>
      <c r="D694" s="0" t="n">
        <f aca="false">IF(OR(D$3="",Consolidado!$D694=""),0,IF(ISNUMBER(SEARCH(D$3,Consolidado!$D694)),IF(COUNTIFS(Consolidado!$AC$5:AC694,Consolidado!$AC694,Consolidado!$D$5:D694,"*"&amp;D$3&amp;"*")=1,1,0),0))</f>
        <v>0</v>
      </c>
      <c r="E694" s="0" t="n">
        <f aca="false">IF(OR(E$3="",Consolidado!$D694=""),0,IF(ISNUMBER(SEARCH(E$3,Consolidado!$D694)),IF(COUNTIFS(Consolidado!$AC$5:AC694,Consolidado!$AC694,Consolidado!$D$5:D694,"*"&amp;E$3&amp;"*")=1,1,0),0))</f>
        <v>0</v>
      </c>
      <c r="F694" s="0" t="n">
        <f aca="false">IF(OR(F$3="",Consolidado!$D694=""),0,IF(ISNUMBER(SEARCH(F$3,Consolidado!$D694)),IF(COUNTIFS(Consolidado!$AC$5:AC694,Consolidado!$AC694,Consolidado!$D$5:D694,"*"&amp;F$3&amp;"*")=1,1,0),0))</f>
        <v>0</v>
      </c>
      <c r="G694" s="0" t="n">
        <f aca="false">IF(OR(G$3="",Consolidado!$D694=""),0,IF(ISNUMBER(SEARCH(G$3,Consolidado!$D694)),IF(COUNTIFS(Consolidado!$AC$5:AC694,Consolidado!$AC694,Consolidado!$D$5:D694,"*"&amp;G$3&amp;"*")=1,1,0),0))</f>
        <v>0</v>
      </c>
      <c r="H694" s="0" t="n">
        <f aca="false">IF(OR(H$3="",Consolidado!$D694=""),0,IF(ISNUMBER(SEARCH(H$3,Consolidado!$D694)),IF(COUNTIFS(Consolidado!$AC$5:AC694,Consolidado!$AC694,Consolidado!$D$5:D694,"*"&amp;H$3&amp;"*")=1,1,0),0))</f>
        <v>0</v>
      </c>
      <c r="I694" s="0" t="n">
        <f aca="false">IF(OR(I$3="",Consolidado!$D694=""),0,IF(ISNUMBER(SEARCH(I$3,Consolidado!$D694)),IF(COUNTIFS(Consolidado!$AC$5:AC694,Consolidado!$AC694,Consolidado!$D$5:D694,"*"&amp;I$3&amp;"*")=1,1,0),0))</f>
        <v>0</v>
      </c>
      <c r="J694" s="0" t="n">
        <f aca="false">IF(OR(J$3="",Consolidado!$D694=""),0,IF(ISNUMBER(SEARCH(J$3,Consolidado!$D694)),IF(COUNTIFS(Consolidado!$AC$5:AC694,Consolidado!$AC694,Consolidado!$D$5:D694,"*"&amp;J$3&amp;"*")=1,1,0),0))</f>
        <v>0</v>
      </c>
      <c r="K694" s="0" t="n">
        <f aca="false">IF(OR(K$3="",Consolidado!$D694=""),0,IF(ISNUMBER(SEARCH(K$3,Consolidado!$D694)),IF(COUNTIFS(Consolidado!$AC$5:AC694,Consolidado!$AC694,Consolidado!$D$5:D694,"*"&amp;K$3&amp;"*")=1,1,0),0))</f>
        <v>0</v>
      </c>
      <c r="L694" s="0" t="n">
        <f aca="false">IF(OR(L$3="",Consolidado!$D694=""),0,IF(ISNUMBER(SEARCH(L$3,Consolidado!$D694)),IF(COUNTIFS(Consolidado!$AC$5:AC694,Consolidado!$AC694,Consolidado!$D$5:D694,"*"&amp;L$3&amp;"*")=1,1,0),0))</f>
        <v>0</v>
      </c>
      <c r="M694" s="0" t="n">
        <f aca="false">IF(OR(M$3="",Consolidado!$D694=""),0,IF(ISNUMBER(SEARCH(M$3,Consolidado!$D694)),IF(COUNTIFS(Consolidado!$AC$5:AC694,Consolidado!$AC694,Consolidado!$D$5:D694,"*"&amp;M$3&amp;"*")=1,1,0),0))</f>
        <v>0</v>
      </c>
      <c r="N694" s="0" t="n">
        <f aca="false">IF(OR(N$3="",Consolidado!$D694=""),0,IF(ISNUMBER(SEARCH(N$3,Consolidado!$D694)),IF(COUNTIFS(Consolidado!$AC$5:AC694,Consolidado!$AC694,Consolidado!$D$5:D694,"*"&amp;N$3&amp;"*")=1,1,0),0))</f>
        <v>0</v>
      </c>
      <c r="O694" s="0" t="n">
        <f aca="false">IF(OR(O$3="",Consolidado!$D694=""),0,IF(ISNUMBER(SEARCH(O$3,Consolidado!$D694)),IF(COUNTIFS(Consolidado!$AC$5:AC694,Consolidado!$AC694,Consolidado!$D$5:D694,"*"&amp;O$3&amp;"*")=1,1,0),0))</f>
        <v>0</v>
      </c>
      <c r="P694" s="0" t="n">
        <f aca="false">IF(OR(P$3="",Consolidado!$D694=""),0,IF(ISNUMBER(SEARCH(P$3,Consolidado!$D694)),IF(COUNTIFS(Consolidado!$AC$5:AC694,Consolidado!$AC694,Consolidado!$D$5:D694,"*"&amp;P$3&amp;"*")=1,1,0),0))</f>
        <v>0</v>
      </c>
      <c r="Q694" s="0" t="n">
        <f aca="false">IF(OR(Q$3="",Consolidado!$D694=""),0,IF(ISNUMBER(SEARCH(Q$3,Consolidado!$D694)),IF(COUNTIFS(Consolidado!$AC$5:AC694,Consolidado!$AC694,Consolidado!$D$5:D694,"*"&amp;Q$3&amp;"*")=1,1,0),0))</f>
        <v>0</v>
      </c>
      <c r="R694" s="0" t="n">
        <f aca="false">IF(OR(R$3="",Consolidado!$D694=""),0,IF(ISNUMBER(SEARCH(R$3,Consolidado!$D694)),IF(COUNTIFS(Consolidado!$AC$5:AC694,Consolidado!$AC694,Consolidado!$D$5:D694,"*"&amp;R$3&amp;"*")=1,1,0),0))</f>
        <v>0</v>
      </c>
      <c r="S694" s="0" t="n">
        <f aca="false">IF(OR(S$3="",Consolidado!$D694=""),0,IF(ISNUMBER(SEARCH(S$3,Consolidado!$D694)),IF(COUNTIFS(Consolidado!$AC$5:AC694,Consolidado!$AC694,Consolidado!$D$5:D694,"*"&amp;S$3&amp;"*")=1,1,0),0))</f>
        <v>0</v>
      </c>
      <c r="T694" s="0" t="n">
        <f aca="false">IF(OR(T$3="",Consolidado!$D694=""),0,IF(ISNUMBER(SEARCH(T$3,Consolidado!$D694)),IF(COUNTIFS(Consolidado!$AC$5:AC694,Consolidado!$AC694,Consolidado!$D$5:D694,"*"&amp;T$3&amp;"*")=1,1,0),0))</f>
        <v>0</v>
      </c>
      <c r="U694" s="0" t="n">
        <f aca="false">IF(OR(U$3="",Consolidado!$D694=""),0,IF(ISNUMBER(SEARCH(U$3,Consolidado!$D694)),IF(COUNTIFS(Consolidado!$AC$5:AC694,Consolidado!$AC694,Consolidado!$D$5:D694,"*"&amp;U$3&amp;"*")=1,1,0),0))</f>
        <v>0</v>
      </c>
      <c r="V694" s="0" t="n">
        <f aca="false">IF(OR(V$3="",Consolidado!$D694=""),0,IF(ISNUMBER(SEARCH(V$3,Consolidado!$D694)),IF(COUNTIFS(Consolidado!$AC$5:AC694,Consolidado!$AC694,Consolidado!$D$5:D694,"*"&amp;V$3&amp;"*")=1,1,0),0))</f>
        <v>0</v>
      </c>
      <c r="W694" s="0" t="n">
        <f aca="false">IF(OR(W$3="",Consolidado!$D694=""),0,IF(ISNUMBER(SEARCH(W$3,Consolidado!$D694)),IF(COUNTIFS(Consolidado!$AC$5:AC694,Consolidado!$AC694,Consolidado!$D$5:D694,"*"&amp;W$3&amp;"*")=1,1,0),0))</f>
        <v>0</v>
      </c>
      <c r="X694" s="0" t="n">
        <f aca="false">IF(OR(X$3="",Consolidado!$D694=""),0,IF(ISNUMBER(SEARCH(X$3,Consolidado!$D694)),IF(COUNTIFS(Consolidado!$AC$5:AC694,Consolidado!$AC694,Consolidado!$D$5:D694,"*"&amp;X$3&amp;"*")=1,1,0),0))</f>
        <v>0</v>
      </c>
      <c r="Y694" s="0" t="n">
        <f aca="false">IF(OR(Y$3="",Consolidado!$D694=""),0,IF(ISNUMBER(SEARCH(Y$3,Consolidado!$D694)),IF(COUNTIFS(Consolidado!$AC$5:AC694,Consolidado!$AC694,Consolidado!$D$5:D694,"*"&amp;Y$3&amp;"*")=1,1,0),0))</f>
        <v>0</v>
      </c>
      <c r="Z694" s="0" t="n">
        <f aca="false">IF(OR(Z$3="",Consolidado!$D694=""),0,IF(ISNUMBER(SEARCH(Z$3,Consolidado!$D694)),IF(COUNTIFS(Consolidado!$AC$5:AC694,Consolidado!$AC694,Consolidado!$D$5:D694,"*"&amp;Z$3&amp;"*")=1,1,0),0))</f>
        <v>0</v>
      </c>
      <c r="AA694" s="0" t="n">
        <f aca="false">IF(OR(AA$3="",Consolidado!$D694=""),0,IF(ISNUMBER(SEARCH(AA$3,Consolidado!$D694)),IF(COUNTIFS(Consolidado!$AC$5:AC694,Consolidado!$AC694,Consolidado!$D$5:D694,"*"&amp;AA$3&amp;"*")=1,1,0),0))</f>
        <v>0</v>
      </c>
      <c r="AB694" s="0" t="n">
        <f aca="false">IF(OR(AB$3="",Consolidado!$D694=""),0,IF(ISNUMBER(SEARCH(AB$3,Consolidado!$D694)),IF(COUNTIFS(Consolidado!$AC$5:AC694,Consolidado!$AC694,Consolidado!$D$5:D694,"*"&amp;AB$3&amp;"*")=1,1,0),0))</f>
        <v>0</v>
      </c>
      <c r="AC694" s="0" t="n">
        <f aca="false">IF(OR(AC$3="",Consolidado!$D694=""),0,IF(ISNUMBER(SEARCH(AC$3,Consolidado!$D694)),IF(COUNTIFS(Consolidado!$AC$5:AC694,Consolidado!$AC694,Consolidado!$D$5:D694,"*"&amp;AC$3&amp;"*")=1,1,0),0))</f>
        <v>0</v>
      </c>
      <c r="AD694" s="0" t="n">
        <f aca="false">IF(OR(AD$3="",Consolidado!$D694=""),0,IF(ISNUMBER(SEARCH(AD$3,Consolidado!$D694)),IF(COUNTIFS(Consolidado!$AC$5:AC694,Consolidado!$AC694,Consolidado!$D$5:D694,"*"&amp;AD$3&amp;"*")=1,1,0),0))</f>
        <v>0</v>
      </c>
      <c r="AE694" s="0" t="n">
        <f aca="false">IF(OR(AE$3="",Consolidado!$D694=""),0,IF(ISNUMBER(SEARCH(AE$3,Consolidado!$D694)),IF(COUNTIFS(Consolidado!$AC$5:AC694,Consolidado!$AC694,Consolidado!$D$5:D694,"*"&amp;AE$3&amp;"*")=1,1,0),0))</f>
        <v>0</v>
      </c>
      <c r="AF694" s="0" t="n">
        <f aca="false">IF(OR(AF$3="",Consolidado!$D694=""),0,IF(ISNUMBER(SEARCH(AF$3,Consolidado!$D694)),IF(COUNTIFS(Consolidado!$AC$5:AC694,Consolidado!$AC694,Consolidado!$D$5:D694,"*"&amp;AF$3&amp;"*")=1,1,0),0))</f>
        <v>0</v>
      </c>
      <c r="AG694" s="0" t="n">
        <f aca="false">IF(OR(AG$3="",Consolidado!$D694=""),0,IF(ISNUMBER(SEARCH(AG$3,Consolidado!$D694)),IF(COUNTIFS(Consolidado!$AC$5:AC694,Consolidado!$AC694,Consolidado!$D$5:D694,"*"&amp;AG$3&amp;"*")=1,1,0),0))</f>
        <v>0</v>
      </c>
      <c r="AH694" s="0" t="n">
        <f aca="false">IF(OR(AH$3="",Consolidado!$D694=""),0,IF(ISNUMBER(SEARCH(AH$3,Consolidado!$D694)),IF(COUNTIFS(Consolidado!$AC$5:AC694,Consolidado!$AC694,Consolidado!$D$5:D694,"*"&amp;AH$3&amp;"*")=1,1,0),0))</f>
        <v>0</v>
      </c>
      <c r="AI694" s="0" t="n">
        <f aca="false">IF(OR(AI$3="",Consolidado!$D694=""),0,IF(ISNUMBER(SEARCH(AI$3,Consolidado!$D694)),IF(COUNTIFS(Consolidado!$AC$5:AC694,Consolidado!$AC694,Consolidado!$D$5:D694,"*"&amp;AI$3&amp;"*")=1,1,0),0))</f>
        <v>0</v>
      </c>
      <c r="AJ694" s="0" t="n">
        <f aca="false">IF(OR(AJ$3="",Consolidado!$D694=""),0,IF(ISNUMBER(SEARCH(AJ$3,Consolidado!$D694)),IF(COUNTIFS(Consolidado!$AC$5:AC694,Consolidado!$AC694,Consolidado!$D$5:D694,"*"&amp;AJ$3&amp;"*")=1,1,0),0))</f>
        <v>0</v>
      </c>
      <c r="AK694" s="0" t="n">
        <f aca="false">IF(OR(AK$3="",Consolidado!$D694=""),0,IF(ISNUMBER(SEARCH(AK$3,Consolidado!$D694)),IF(COUNTIFS(Consolidado!$AC$5:AC694,Consolidado!$AC694,Consolidado!$D$5:D694,"*"&amp;AK$3&amp;"*")=1,1,0),0))</f>
        <v>0</v>
      </c>
      <c r="AL694" s="0" t="n">
        <f aca="false">IF(OR(AL$3="",Consolidado!$D694=""),0,IF(ISNUMBER(SEARCH(AL$3,Consolidado!$D694)),IF(COUNTIFS(Consolidado!$AC$5:AC694,Consolidado!$AC694,Consolidado!$D$5:D694,"*"&amp;AL$3&amp;"*")=1,1,0),0))</f>
        <v>0</v>
      </c>
      <c r="AM694" s="0" t="n">
        <f aca="false">IF(OR(AM$3="",Consolidado!$D694=""),0,IF(ISNUMBER(SEARCH(AM$3,Consolidado!$D694)),IF(COUNTIFS(Consolidado!$AC$5:AC694,Consolidado!$AC694,Consolidado!$D$5:D694,"*"&amp;AM$3&amp;"*")=1,1,0),0))</f>
        <v>0</v>
      </c>
      <c r="AN694" s="0" t="n">
        <f aca="false">IF(OR(AN$3="",Consolidado!$D694=""),0,IF(ISNUMBER(SEARCH(AN$3,Consolidado!$D694)),IF(COUNTIFS(Consolidado!$AC$5:AC694,Consolidado!$AC694,Consolidado!$D$5:D694,"*"&amp;AN$3&amp;"*")=1,1,0),0))</f>
        <v>0</v>
      </c>
      <c r="AO694" s="0" t="n">
        <f aca="false">IF(OR(AO$3="",Consolidado!$D694=""),0,IF(ISNUMBER(SEARCH(AO$3,Consolidado!$D694)),IF(COUNTIFS(Consolidado!$AC$5:AC694,Consolidado!$AC694,Consolidado!$D$5:D694,"*"&amp;AO$3&amp;"*")=1,1,0),0))</f>
        <v>0</v>
      </c>
    </row>
    <row r="695" customFormat="false" ht="15" hidden="false" customHeight="false" outlineLevel="0" collapsed="false">
      <c r="B695" s="0" t="n">
        <f aca="false">IF(OR(B$3="",Consolidado!$D695=""),0,IF(ISNUMBER(SEARCH(B$3,Consolidado!$D695)),IF(COUNTIFS(Consolidado!$AC$5:AC695,Consolidado!$AC695,Consolidado!$D$5:D695,"*"&amp;B$3&amp;"*")=1,1,0),0))</f>
        <v>0</v>
      </c>
      <c r="C695" s="0" t="n">
        <f aca="false">IF(OR(C$3="",Consolidado!$D695=""),0,IF(ISNUMBER(SEARCH(C$3,Consolidado!$D695)),IF(COUNTIFS(Consolidado!$AC$5:AC695,Consolidado!$AC695,Consolidado!$D$5:D695,"*"&amp;C$3&amp;"*")=1,1,0),0))</f>
        <v>0</v>
      </c>
      <c r="D695" s="0" t="n">
        <f aca="false">IF(OR(D$3="",Consolidado!$D695=""),0,IF(ISNUMBER(SEARCH(D$3,Consolidado!$D695)),IF(COUNTIFS(Consolidado!$AC$5:AC695,Consolidado!$AC695,Consolidado!$D$5:D695,"*"&amp;D$3&amp;"*")=1,1,0),0))</f>
        <v>0</v>
      </c>
      <c r="E695" s="0" t="n">
        <f aca="false">IF(OR(E$3="",Consolidado!$D695=""),0,IF(ISNUMBER(SEARCH(E$3,Consolidado!$D695)),IF(COUNTIFS(Consolidado!$AC$5:AC695,Consolidado!$AC695,Consolidado!$D$5:D695,"*"&amp;E$3&amp;"*")=1,1,0),0))</f>
        <v>0</v>
      </c>
      <c r="F695" s="0" t="n">
        <f aca="false">IF(OR(F$3="",Consolidado!$D695=""),0,IF(ISNUMBER(SEARCH(F$3,Consolidado!$D695)),IF(COUNTIFS(Consolidado!$AC$5:AC695,Consolidado!$AC695,Consolidado!$D$5:D695,"*"&amp;F$3&amp;"*")=1,1,0),0))</f>
        <v>0</v>
      </c>
      <c r="G695" s="0" t="n">
        <f aca="false">IF(OR(G$3="",Consolidado!$D695=""),0,IF(ISNUMBER(SEARCH(G$3,Consolidado!$D695)),IF(COUNTIFS(Consolidado!$AC$5:AC695,Consolidado!$AC695,Consolidado!$D$5:D695,"*"&amp;G$3&amp;"*")=1,1,0),0))</f>
        <v>0</v>
      </c>
      <c r="H695" s="0" t="n">
        <f aca="false">IF(OR(H$3="",Consolidado!$D695=""),0,IF(ISNUMBER(SEARCH(H$3,Consolidado!$D695)),IF(COUNTIFS(Consolidado!$AC$5:AC695,Consolidado!$AC695,Consolidado!$D$5:D695,"*"&amp;H$3&amp;"*")=1,1,0),0))</f>
        <v>0</v>
      </c>
      <c r="I695" s="0" t="n">
        <f aca="false">IF(OR(I$3="",Consolidado!$D695=""),0,IF(ISNUMBER(SEARCH(I$3,Consolidado!$D695)),IF(COUNTIFS(Consolidado!$AC$5:AC695,Consolidado!$AC695,Consolidado!$D$5:D695,"*"&amp;I$3&amp;"*")=1,1,0),0))</f>
        <v>0</v>
      </c>
      <c r="J695" s="0" t="n">
        <f aca="false">IF(OR(J$3="",Consolidado!$D695=""),0,IF(ISNUMBER(SEARCH(J$3,Consolidado!$D695)),IF(COUNTIFS(Consolidado!$AC$5:AC695,Consolidado!$AC695,Consolidado!$D$5:D695,"*"&amp;J$3&amp;"*")=1,1,0),0))</f>
        <v>0</v>
      </c>
      <c r="K695" s="0" t="n">
        <f aca="false">IF(OR(K$3="",Consolidado!$D695=""),0,IF(ISNUMBER(SEARCH(K$3,Consolidado!$D695)),IF(COUNTIFS(Consolidado!$AC$5:AC695,Consolidado!$AC695,Consolidado!$D$5:D695,"*"&amp;K$3&amp;"*")=1,1,0),0))</f>
        <v>0</v>
      </c>
      <c r="L695" s="0" t="n">
        <f aca="false">IF(OR(L$3="",Consolidado!$D695=""),0,IF(ISNUMBER(SEARCH(L$3,Consolidado!$D695)),IF(COUNTIFS(Consolidado!$AC$5:AC695,Consolidado!$AC695,Consolidado!$D$5:D695,"*"&amp;L$3&amp;"*")=1,1,0),0))</f>
        <v>0</v>
      </c>
      <c r="M695" s="0" t="n">
        <f aca="false">IF(OR(M$3="",Consolidado!$D695=""),0,IF(ISNUMBER(SEARCH(M$3,Consolidado!$D695)),IF(COUNTIFS(Consolidado!$AC$5:AC695,Consolidado!$AC695,Consolidado!$D$5:D695,"*"&amp;M$3&amp;"*")=1,1,0),0))</f>
        <v>0</v>
      </c>
      <c r="N695" s="0" t="n">
        <f aca="false">IF(OR(N$3="",Consolidado!$D695=""),0,IF(ISNUMBER(SEARCH(N$3,Consolidado!$D695)),IF(COUNTIFS(Consolidado!$AC$5:AC695,Consolidado!$AC695,Consolidado!$D$5:D695,"*"&amp;N$3&amp;"*")=1,1,0),0))</f>
        <v>0</v>
      </c>
      <c r="O695" s="0" t="n">
        <f aca="false">IF(OR(O$3="",Consolidado!$D695=""),0,IF(ISNUMBER(SEARCH(O$3,Consolidado!$D695)),IF(COUNTIFS(Consolidado!$AC$5:AC695,Consolidado!$AC695,Consolidado!$D$5:D695,"*"&amp;O$3&amp;"*")=1,1,0),0))</f>
        <v>0</v>
      </c>
      <c r="P695" s="0" t="n">
        <f aca="false">IF(OR(P$3="",Consolidado!$D695=""),0,IF(ISNUMBER(SEARCH(P$3,Consolidado!$D695)),IF(COUNTIFS(Consolidado!$AC$5:AC695,Consolidado!$AC695,Consolidado!$D$5:D695,"*"&amp;P$3&amp;"*")=1,1,0),0))</f>
        <v>0</v>
      </c>
      <c r="Q695" s="0" t="n">
        <f aca="false">IF(OR(Q$3="",Consolidado!$D695=""),0,IF(ISNUMBER(SEARCH(Q$3,Consolidado!$D695)),IF(COUNTIFS(Consolidado!$AC$5:AC695,Consolidado!$AC695,Consolidado!$D$5:D695,"*"&amp;Q$3&amp;"*")=1,1,0),0))</f>
        <v>0</v>
      </c>
      <c r="R695" s="0" t="n">
        <f aca="false">IF(OR(R$3="",Consolidado!$D695=""),0,IF(ISNUMBER(SEARCH(R$3,Consolidado!$D695)),IF(COUNTIFS(Consolidado!$AC$5:AC695,Consolidado!$AC695,Consolidado!$D$5:D695,"*"&amp;R$3&amp;"*")=1,1,0),0))</f>
        <v>0</v>
      </c>
      <c r="S695" s="0" t="n">
        <f aca="false">IF(OR(S$3="",Consolidado!$D695=""),0,IF(ISNUMBER(SEARCH(S$3,Consolidado!$D695)),IF(COUNTIFS(Consolidado!$AC$5:AC695,Consolidado!$AC695,Consolidado!$D$5:D695,"*"&amp;S$3&amp;"*")=1,1,0),0))</f>
        <v>0</v>
      </c>
      <c r="T695" s="0" t="n">
        <f aca="false">IF(OR(T$3="",Consolidado!$D695=""),0,IF(ISNUMBER(SEARCH(T$3,Consolidado!$D695)),IF(COUNTIFS(Consolidado!$AC$5:AC695,Consolidado!$AC695,Consolidado!$D$5:D695,"*"&amp;T$3&amp;"*")=1,1,0),0))</f>
        <v>0</v>
      </c>
      <c r="U695" s="0" t="n">
        <f aca="false">IF(OR(U$3="",Consolidado!$D695=""),0,IF(ISNUMBER(SEARCH(U$3,Consolidado!$D695)),IF(COUNTIFS(Consolidado!$AC$5:AC695,Consolidado!$AC695,Consolidado!$D$5:D695,"*"&amp;U$3&amp;"*")=1,1,0),0))</f>
        <v>0</v>
      </c>
      <c r="V695" s="0" t="n">
        <f aca="false">IF(OR(V$3="",Consolidado!$D695=""),0,IF(ISNUMBER(SEARCH(V$3,Consolidado!$D695)),IF(COUNTIFS(Consolidado!$AC$5:AC695,Consolidado!$AC695,Consolidado!$D$5:D695,"*"&amp;V$3&amp;"*")=1,1,0),0))</f>
        <v>0</v>
      </c>
      <c r="W695" s="0" t="n">
        <f aca="false">IF(OR(W$3="",Consolidado!$D695=""),0,IF(ISNUMBER(SEARCH(W$3,Consolidado!$D695)),IF(COUNTIFS(Consolidado!$AC$5:AC695,Consolidado!$AC695,Consolidado!$D$5:D695,"*"&amp;W$3&amp;"*")=1,1,0),0))</f>
        <v>0</v>
      </c>
      <c r="X695" s="0" t="n">
        <f aca="false">IF(OR(X$3="",Consolidado!$D695=""),0,IF(ISNUMBER(SEARCH(X$3,Consolidado!$D695)),IF(COUNTIFS(Consolidado!$AC$5:AC695,Consolidado!$AC695,Consolidado!$D$5:D695,"*"&amp;X$3&amp;"*")=1,1,0),0))</f>
        <v>0</v>
      </c>
      <c r="Y695" s="0" t="n">
        <f aca="false">IF(OR(Y$3="",Consolidado!$D695=""),0,IF(ISNUMBER(SEARCH(Y$3,Consolidado!$D695)),IF(COUNTIFS(Consolidado!$AC$5:AC695,Consolidado!$AC695,Consolidado!$D$5:D695,"*"&amp;Y$3&amp;"*")=1,1,0),0))</f>
        <v>0</v>
      </c>
      <c r="Z695" s="0" t="n">
        <f aca="false">IF(OR(Z$3="",Consolidado!$D695=""),0,IF(ISNUMBER(SEARCH(Z$3,Consolidado!$D695)),IF(COUNTIFS(Consolidado!$AC$5:AC695,Consolidado!$AC695,Consolidado!$D$5:D695,"*"&amp;Z$3&amp;"*")=1,1,0),0))</f>
        <v>0</v>
      </c>
      <c r="AA695" s="0" t="n">
        <f aca="false">IF(OR(AA$3="",Consolidado!$D695=""),0,IF(ISNUMBER(SEARCH(AA$3,Consolidado!$D695)),IF(COUNTIFS(Consolidado!$AC$5:AC695,Consolidado!$AC695,Consolidado!$D$5:D695,"*"&amp;AA$3&amp;"*")=1,1,0),0))</f>
        <v>0</v>
      </c>
      <c r="AB695" s="0" t="n">
        <f aca="false">IF(OR(AB$3="",Consolidado!$D695=""),0,IF(ISNUMBER(SEARCH(AB$3,Consolidado!$D695)),IF(COUNTIFS(Consolidado!$AC$5:AC695,Consolidado!$AC695,Consolidado!$D$5:D695,"*"&amp;AB$3&amp;"*")=1,1,0),0))</f>
        <v>0</v>
      </c>
      <c r="AC695" s="0" t="n">
        <f aca="false">IF(OR(AC$3="",Consolidado!$D695=""),0,IF(ISNUMBER(SEARCH(AC$3,Consolidado!$D695)),IF(COUNTIFS(Consolidado!$AC$5:AC695,Consolidado!$AC695,Consolidado!$D$5:D695,"*"&amp;AC$3&amp;"*")=1,1,0),0))</f>
        <v>0</v>
      </c>
      <c r="AD695" s="0" t="n">
        <f aca="false">IF(OR(AD$3="",Consolidado!$D695=""),0,IF(ISNUMBER(SEARCH(AD$3,Consolidado!$D695)),IF(COUNTIFS(Consolidado!$AC$5:AC695,Consolidado!$AC695,Consolidado!$D$5:D695,"*"&amp;AD$3&amp;"*")=1,1,0),0))</f>
        <v>0</v>
      </c>
      <c r="AE695" s="0" t="n">
        <f aca="false">IF(OR(AE$3="",Consolidado!$D695=""),0,IF(ISNUMBER(SEARCH(AE$3,Consolidado!$D695)),IF(COUNTIFS(Consolidado!$AC$5:AC695,Consolidado!$AC695,Consolidado!$D$5:D695,"*"&amp;AE$3&amp;"*")=1,1,0),0))</f>
        <v>0</v>
      </c>
      <c r="AF695" s="0" t="n">
        <f aca="false">IF(OR(AF$3="",Consolidado!$D695=""),0,IF(ISNUMBER(SEARCH(AF$3,Consolidado!$D695)),IF(COUNTIFS(Consolidado!$AC$5:AC695,Consolidado!$AC695,Consolidado!$D$5:D695,"*"&amp;AF$3&amp;"*")=1,1,0),0))</f>
        <v>0</v>
      </c>
      <c r="AG695" s="0" t="n">
        <f aca="false">IF(OR(AG$3="",Consolidado!$D695=""),0,IF(ISNUMBER(SEARCH(AG$3,Consolidado!$D695)),IF(COUNTIFS(Consolidado!$AC$5:AC695,Consolidado!$AC695,Consolidado!$D$5:D695,"*"&amp;AG$3&amp;"*")=1,1,0),0))</f>
        <v>0</v>
      </c>
      <c r="AH695" s="0" t="n">
        <f aca="false">IF(OR(AH$3="",Consolidado!$D695=""),0,IF(ISNUMBER(SEARCH(AH$3,Consolidado!$D695)),IF(COUNTIFS(Consolidado!$AC$5:AC695,Consolidado!$AC695,Consolidado!$D$5:D695,"*"&amp;AH$3&amp;"*")=1,1,0),0))</f>
        <v>0</v>
      </c>
      <c r="AI695" s="0" t="n">
        <f aca="false">IF(OR(AI$3="",Consolidado!$D695=""),0,IF(ISNUMBER(SEARCH(AI$3,Consolidado!$D695)),IF(COUNTIFS(Consolidado!$AC$5:AC695,Consolidado!$AC695,Consolidado!$D$5:D695,"*"&amp;AI$3&amp;"*")=1,1,0),0))</f>
        <v>0</v>
      </c>
      <c r="AJ695" s="0" t="n">
        <f aca="false">IF(OR(AJ$3="",Consolidado!$D695=""),0,IF(ISNUMBER(SEARCH(AJ$3,Consolidado!$D695)),IF(COUNTIFS(Consolidado!$AC$5:AC695,Consolidado!$AC695,Consolidado!$D$5:D695,"*"&amp;AJ$3&amp;"*")=1,1,0),0))</f>
        <v>0</v>
      </c>
      <c r="AK695" s="0" t="n">
        <f aca="false">IF(OR(AK$3="",Consolidado!$D695=""),0,IF(ISNUMBER(SEARCH(AK$3,Consolidado!$D695)),IF(COUNTIFS(Consolidado!$AC$5:AC695,Consolidado!$AC695,Consolidado!$D$5:D695,"*"&amp;AK$3&amp;"*")=1,1,0),0))</f>
        <v>0</v>
      </c>
      <c r="AL695" s="0" t="n">
        <f aca="false">IF(OR(AL$3="",Consolidado!$D695=""),0,IF(ISNUMBER(SEARCH(AL$3,Consolidado!$D695)),IF(COUNTIFS(Consolidado!$AC$5:AC695,Consolidado!$AC695,Consolidado!$D$5:D695,"*"&amp;AL$3&amp;"*")=1,1,0),0))</f>
        <v>0</v>
      </c>
      <c r="AM695" s="0" t="n">
        <f aca="false">IF(OR(AM$3="",Consolidado!$D695=""),0,IF(ISNUMBER(SEARCH(AM$3,Consolidado!$D695)),IF(COUNTIFS(Consolidado!$AC$5:AC695,Consolidado!$AC695,Consolidado!$D$5:D695,"*"&amp;AM$3&amp;"*")=1,1,0),0))</f>
        <v>0</v>
      </c>
      <c r="AN695" s="0" t="n">
        <f aca="false">IF(OR(AN$3="",Consolidado!$D695=""),0,IF(ISNUMBER(SEARCH(AN$3,Consolidado!$D695)),IF(COUNTIFS(Consolidado!$AC$5:AC695,Consolidado!$AC695,Consolidado!$D$5:D695,"*"&amp;AN$3&amp;"*")=1,1,0),0))</f>
        <v>0</v>
      </c>
      <c r="AO695" s="0" t="n">
        <f aca="false">IF(OR(AO$3="",Consolidado!$D695=""),0,IF(ISNUMBER(SEARCH(AO$3,Consolidado!$D695)),IF(COUNTIFS(Consolidado!$AC$5:AC695,Consolidado!$AC695,Consolidado!$D$5:D695,"*"&amp;AO$3&amp;"*")=1,1,0),0))</f>
        <v>0</v>
      </c>
    </row>
    <row r="696" customFormat="false" ht="15" hidden="false" customHeight="false" outlineLevel="0" collapsed="false">
      <c r="B696" s="0" t="n">
        <f aca="false">IF(OR(B$3="",Consolidado!$D696=""),0,IF(ISNUMBER(SEARCH(B$3,Consolidado!$D696)),IF(COUNTIFS(Consolidado!$AC$5:AC696,Consolidado!$AC696,Consolidado!$D$5:D696,"*"&amp;B$3&amp;"*")=1,1,0),0))</f>
        <v>0</v>
      </c>
      <c r="C696" s="0" t="n">
        <f aca="false">IF(OR(C$3="",Consolidado!$D696=""),0,IF(ISNUMBER(SEARCH(C$3,Consolidado!$D696)),IF(COUNTIFS(Consolidado!$AC$5:AC696,Consolidado!$AC696,Consolidado!$D$5:D696,"*"&amp;C$3&amp;"*")=1,1,0),0))</f>
        <v>0</v>
      </c>
      <c r="D696" s="0" t="n">
        <f aca="false">IF(OR(D$3="",Consolidado!$D696=""),0,IF(ISNUMBER(SEARCH(D$3,Consolidado!$D696)),IF(COUNTIFS(Consolidado!$AC$5:AC696,Consolidado!$AC696,Consolidado!$D$5:D696,"*"&amp;D$3&amp;"*")=1,1,0),0))</f>
        <v>0</v>
      </c>
      <c r="E696" s="0" t="n">
        <f aca="false">IF(OR(E$3="",Consolidado!$D696=""),0,IF(ISNUMBER(SEARCH(E$3,Consolidado!$D696)),IF(COUNTIFS(Consolidado!$AC$5:AC696,Consolidado!$AC696,Consolidado!$D$5:D696,"*"&amp;E$3&amp;"*")=1,1,0),0))</f>
        <v>0</v>
      </c>
      <c r="F696" s="0" t="n">
        <f aca="false">IF(OR(F$3="",Consolidado!$D696=""),0,IF(ISNUMBER(SEARCH(F$3,Consolidado!$D696)),IF(COUNTIFS(Consolidado!$AC$5:AC696,Consolidado!$AC696,Consolidado!$D$5:D696,"*"&amp;F$3&amp;"*")=1,1,0),0))</f>
        <v>0</v>
      </c>
      <c r="G696" s="0" t="n">
        <f aca="false">IF(OR(G$3="",Consolidado!$D696=""),0,IF(ISNUMBER(SEARCH(G$3,Consolidado!$D696)),IF(COUNTIFS(Consolidado!$AC$5:AC696,Consolidado!$AC696,Consolidado!$D$5:D696,"*"&amp;G$3&amp;"*")=1,1,0),0))</f>
        <v>0</v>
      </c>
      <c r="H696" s="0" t="n">
        <f aca="false">IF(OR(H$3="",Consolidado!$D696=""),0,IF(ISNUMBER(SEARCH(H$3,Consolidado!$D696)),IF(COUNTIFS(Consolidado!$AC$5:AC696,Consolidado!$AC696,Consolidado!$D$5:D696,"*"&amp;H$3&amp;"*")=1,1,0),0))</f>
        <v>0</v>
      </c>
      <c r="I696" s="0" t="n">
        <f aca="false">IF(OR(I$3="",Consolidado!$D696=""),0,IF(ISNUMBER(SEARCH(I$3,Consolidado!$D696)),IF(COUNTIFS(Consolidado!$AC$5:AC696,Consolidado!$AC696,Consolidado!$D$5:D696,"*"&amp;I$3&amp;"*")=1,1,0),0))</f>
        <v>0</v>
      </c>
      <c r="J696" s="0" t="n">
        <f aca="false">IF(OR(J$3="",Consolidado!$D696=""),0,IF(ISNUMBER(SEARCH(J$3,Consolidado!$D696)),IF(COUNTIFS(Consolidado!$AC$5:AC696,Consolidado!$AC696,Consolidado!$D$5:D696,"*"&amp;J$3&amp;"*")=1,1,0),0))</f>
        <v>0</v>
      </c>
      <c r="K696" s="0" t="n">
        <f aca="false">IF(OR(K$3="",Consolidado!$D696=""),0,IF(ISNUMBER(SEARCH(K$3,Consolidado!$D696)),IF(COUNTIFS(Consolidado!$AC$5:AC696,Consolidado!$AC696,Consolidado!$D$5:D696,"*"&amp;K$3&amp;"*")=1,1,0),0))</f>
        <v>0</v>
      </c>
      <c r="L696" s="0" t="n">
        <f aca="false">IF(OR(L$3="",Consolidado!$D696=""),0,IF(ISNUMBER(SEARCH(L$3,Consolidado!$D696)),IF(COUNTIFS(Consolidado!$AC$5:AC696,Consolidado!$AC696,Consolidado!$D$5:D696,"*"&amp;L$3&amp;"*")=1,1,0),0))</f>
        <v>0</v>
      </c>
      <c r="M696" s="0" t="n">
        <f aca="false">IF(OR(M$3="",Consolidado!$D696=""),0,IF(ISNUMBER(SEARCH(M$3,Consolidado!$D696)),IF(COUNTIFS(Consolidado!$AC$5:AC696,Consolidado!$AC696,Consolidado!$D$5:D696,"*"&amp;M$3&amp;"*")=1,1,0),0))</f>
        <v>0</v>
      </c>
      <c r="N696" s="0" t="n">
        <f aca="false">IF(OR(N$3="",Consolidado!$D696=""),0,IF(ISNUMBER(SEARCH(N$3,Consolidado!$D696)),IF(COUNTIFS(Consolidado!$AC$5:AC696,Consolidado!$AC696,Consolidado!$D$5:D696,"*"&amp;N$3&amp;"*")=1,1,0),0))</f>
        <v>0</v>
      </c>
      <c r="O696" s="0" t="n">
        <f aca="false">IF(OR(O$3="",Consolidado!$D696=""),0,IF(ISNUMBER(SEARCH(O$3,Consolidado!$D696)),IF(COUNTIFS(Consolidado!$AC$5:AC696,Consolidado!$AC696,Consolidado!$D$5:D696,"*"&amp;O$3&amp;"*")=1,1,0),0))</f>
        <v>0</v>
      </c>
      <c r="P696" s="0" t="n">
        <f aca="false">IF(OR(P$3="",Consolidado!$D696=""),0,IF(ISNUMBER(SEARCH(P$3,Consolidado!$D696)),IF(COUNTIFS(Consolidado!$AC$5:AC696,Consolidado!$AC696,Consolidado!$D$5:D696,"*"&amp;P$3&amp;"*")=1,1,0),0))</f>
        <v>0</v>
      </c>
      <c r="Q696" s="0" t="n">
        <f aca="false">IF(OR(Q$3="",Consolidado!$D696=""),0,IF(ISNUMBER(SEARCH(Q$3,Consolidado!$D696)),IF(COUNTIFS(Consolidado!$AC$5:AC696,Consolidado!$AC696,Consolidado!$D$5:D696,"*"&amp;Q$3&amp;"*")=1,1,0),0))</f>
        <v>0</v>
      </c>
      <c r="R696" s="0" t="n">
        <f aca="false">IF(OR(R$3="",Consolidado!$D696=""),0,IF(ISNUMBER(SEARCH(R$3,Consolidado!$D696)),IF(COUNTIFS(Consolidado!$AC$5:AC696,Consolidado!$AC696,Consolidado!$D$5:D696,"*"&amp;R$3&amp;"*")=1,1,0),0))</f>
        <v>0</v>
      </c>
      <c r="S696" s="0" t="n">
        <f aca="false">IF(OR(S$3="",Consolidado!$D696=""),0,IF(ISNUMBER(SEARCH(S$3,Consolidado!$D696)),IF(COUNTIFS(Consolidado!$AC$5:AC696,Consolidado!$AC696,Consolidado!$D$5:D696,"*"&amp;S$3&amp;"*")=1,1,0),0))</f>
        <v>0</v>
      </c>
      <c r="T696" s="0" t="n">
        <f aca="false">IF(OR(T$3="",Consolidado!$D696=""),0,IF(ISNUMBER(SEARCH(T$3,Consolidado!$D696)),IF(COUNTIFS(Consolidado!$AC$5:AC696,Consolidado!$AC696,Consolidado!$D$5:D696,"*"&amp;T$3&amp;"*")=1,1,0),0))</f>
        <v>0</v>
      </c>
      <c r="U696" s="0" t="n">
        <f aca="false">IF(OR(U$3="",Consolidado!$D696=""),0,IF(ISNUMBER(SEARCH(U$3,Consolidado!$D696)),IF(COUNTIFS(Consolidado!$AC$5:AC696,Consolidado!$AC696,Consolidado!$D$5:D696,"*"&amp;U$3&amp;"*")=1,1,0),0))</f>
        <v>0</v>
      </c>
      <c r="V696" s="0" t="n">
        <f aca="false">IF(OR(V$3="",Consolidado!$D696=""),0,IF(ISNUMBER(SEARCH(V$3,Consolidado!$D696)),IF(COUNTIFS(Consolidado!$AC$5:AC696,Consolidado!$AC696,Consolidado!$D$5:D696,"*"&amp;V$3&amp;"*")=1,1,0),0))</f>
        <v>0</v>
      </c>
      <c r="W696" s="0" t="n">
        <f aca="false">IF(OR(W$3="",Consolidado!$D696=""),0,IF(ISNUMBER(SEARCH(W$3,Consolidado!$D696)),IF(COUNTIFS(Consolidado!$AC$5:AC696,Consolidado!$AC696,Consolidado!$D$5:D696,"*"&amp;W$3&amp;"*")=1,1,0),0))</f>
        <v>0</v>
      </c>
      <c r="X696" s="0" t="n">
        <f aca="false">IF(OR(X$3="",Consolidado!$D696=""),0,IF(ISNUMBER(SEARCH(X$3,Consolidado!$D696)),IF(COUNTIFS(Consolidado!$AC$5:AC696,Consolidado!$AC696,Consolidado!$D$5:D696,"*"&amp;X$3&amp;"*")=1,1,0),0))</f>
        <v>0</v>
      </c>
      <c r="Y696" s="0" t="n">
        <f aca="false">IF(OR(Y$3="",Consolidado!$D696=""),0,IF(ISNUMBER(SEARCH(Y$3,Consolidado!$D696)),IF(COUNTIFS(Consolidado!$AC$5:AC696,Consolidado!$AC696,Consolidado!$D$5:D696,"*"&amp;Y$3&amp;"*")=1,1,0),0))</f>
        <v>0</v>
      </c>
      <c r="Z696" s="0" t="n">
        <f aca="false">IF(OR(Z$3="",Consolidado!$D696=""),0,IF(ISNUMBER(SEARCH(Z$3,Consolidado!$D696)),IF(COUNTIFS(Consolidado!$AC$5:AC696,Consolidado!$AC696,Consolidado!$D$5:D696,"*"&amp;Z$3&amp;"*")=1,1,0),0))</f>
        <v>0</v>
      </c>
      <c r="AA696" s="0" t="n">
        <f aca="false">IF(OR(AA$3="",Consolidado!$D696=""),0,IF(ISNUMBER(SEARCH(AA$3,Consolidado!$D696)),IF(COUNTIFS(Consolidado!$AC$5:AC696,Consolidado!$AC696,Consolidado!$D$5:D696,"*"&amp;AA$3&amp;"*")=1,1,0),0))</f>
        <v>0</v>
      </c>
      <c r="AB696" s="0" t="n">
        <f aca="false">IF(OR(AB$3="",Consolidado!$D696=""),0,IF(ISNUMBER(SEARCH(AB$3,Consolidado!$D696)),IF(COUNTIFS(Consolidado!$AC$5:AC696,Consolidado!$AC696,Consolidado!$D$5:D696,"*"&amp;AB$3&amp;"*")=1,1,0),0))</f>
        <v>0</v>
      </c>
      <c r="AC696" s="0" t="n">
        <f aca="false">IF(OR(AC$3="",Consolidado!$D696=""),0,IF(ISNUMBER(SEARCH(AC$3,Consolidado!$D696)),IF(COUNTIFS(Consolidado!$AC$5:AC696,Consolidado!$AC696,Consolidado!$D$5:D696,"*"&amp;AC$3&amp;"*")=1,1,0),0))</f>
        <v>0</v>
      </c>
      <c r="AD696" s="0" t="n">
        <f aca="false">IF(OR(AD$3="",Consolidado!$D696=""),0,IF(ISNUMBER(SEARCH(AD$3,Consolidado!$D696)),IF(COUNTIFS(Consolidado!$AC$5:AC696,Consolidado!$AC696,Consolidado!$D$5:D696,"*"&amp;AD$3&amp;"*")=1,1,0),0))</f>
        <v>0</v>
      </c>
      <c r="AE696" s="0" t="n">
        <f aca="false">IF(OR(AE$3="",Consolidado!$D696=""),0,IF(ISNUMBER(SEARCH(AE$3,Consolidado!$D696)),IF(COUNTIFS(Consolidado!$AC$5:AC696,Consolidado!$AC696,Consolidado!$D$5:D696,"*"&amp;AE$3&amp;"*")=1,1,0),0))</f>
        <v>0</v>
      </c>
      <c r="AF696" s="0" t="n">
        <f aca="false">IF(OR(AF$3="",Consolidado!$D696=""),0,IF(ISNUMBER(SEARCH(AF$3,Consolidado!$D696)),IF(COUNTIFS(Consolidado!$AC$5:AC696,Consolidado!$AC696,Consolidado!$D$5:D696,"*"&amp;AF$3&amp;"*")=1,1,0),0))</f>
        <v>0</v>
      </c>
      <c r="AG696" s="0" t="n">
        <f aca="false">IF(OR(AG$3="",Consolidado!$D696=""),0,IF(ISNUMBER(SEARCH(AG$3,Consolidado!$D696)),IF(COUNTIFS(Consolidado!$AC$5:AC696,Consolidado!$AC696,Consolidado!$D$5:D696,"*"&amp;AG$3&amp;"*")=1,1,0),0))</f>
        <v>0</v>
      </c>
      <c r="AH696" s="0" t="n">
        <f aca="false">IF(OR(AH$3="",Consolidado!$D696=""),0,IF(ISNUMBER(SEARCH(AH$3,Consolidado!$D696)),IF(COUNTIFS(Consolidado!$AC$5:AC696,Consolidado!$AC696,Consolidado!$D$5:D696,"*"&amp;AH$3&amp;"*")=1,1,0),0))</f>
        <v>0</v>
      </c>
      <c r="AI696" s="0" t="n">
        <f aca="false">IF(OR(AI$3="",Consolidado!$D696=""),0,IF(ISNUMBER(SEARCH(AI$3,Consolidado!$D696)),IF(COUNTIFS(Consolidado!$AC$5:AC696,Consolidado!$AC696,Consolidado!$D$5:D696,"*"&amp;AI$3&amp;"*")=1,1,0),0))</f>
        <v>0</v>
      </c>
      <c r="AJ696" s="0" t="n">
        <f aca="false">IF(OR(AJ$3="",Consolidado!$D696=""),0,IF(ISNUMBER(SEARCH(AJ$3,Consolidado!$D696)),IF(COUNTIFS(Consolidado!$AC$5:AC696,Consolidado!$AC696,Consolidado!$D$5:D696,"*"&amp;AJ$3&amp;"*")=1,1,0),0))</f>
        <v>0</v>
      </c>
      <c r="AK696" s="0" t="n">
        <f aca="false">IF(OR(AK$3="",Consolidado!$D696=""),0,IF(ISNUMBER(SEARCH(AK$3,Consolidado!$D696)),IF(COUNTIFS(Consolidado!$AC$5:AC696,Consolidado!$AC696,Consolidado!$D$5:D696,"*"&amp;AK$3&amp;"*")=1,1,0),0))</f>
        <v>0</v>
      </c>
      <c r="AL696" s="0" t="n">
        <f aca="false">IF(OR(AL$3="",Consolidado!$D696=""),0,IF(ISNUMBER(SEARCH(AL$3,Consolidado!$D696)),IF(COUNTIFS(Consolidado!$AC$5:AC696,Consolidado!$AC696,Consolidado!$D$5:D696,"*"&amp;AL$3&amp;"*")=1,1,0),0))</f>
        <v>0</v>
      </c>
      <c r="AM696" s="0" t="n">
        <f aca="false">IF(OR(AM$3="",Consolidado!$D696=""),0,IF(ISNUMBER(SEARCH(AM$3,Consolidado!$D696)),IF(COUNTIFS(Consolidado!$AC$5:AC696,Consolidado!$AC696,Consolidado!$D$5:D696,"*"&amp;AM$3&amp;"*")=1,1,0),0))</f>
        <v>0</v>
      </c>
      <c r="AN696" s="0" t="n">
        <f aca="false">IF(OR(AN$3="",Consolidado!$D696=""),0,IF(ISNUMBER(SEARCH(AN$3,Consolidado!$D696)),IF(COUNTIFS(Consolidado!$AC$5:AC696,Consolidado!$AC696,Consolidado!$D$5:D696,"*"&amp;AN$3&amp;"*")=1,1,0),0))</f>
        <v>0</v>
      </c>
      <c r="AO696" s="0" t="n">
        <f aca="false">IF(OR(AO$3="",Consolidado!$D696=""),0,IF(ISNUMBER(SEARCH(AO$3,Consolidado!$D696)),IF(COUNTIFS(Consolidado!$AC$5:AC696,Consolidado!$AC696,Consolidado!$D$5:D696,"*"&amp;AO$3&amp;"*")=1,1,0),0))</f>
        <v>0</v>
      </c>
    </row>
    <row r="697" customFormat="false" ht="15" hidden="false" customHeight="false" outlineLevel="0" collapsed="false">
      <c r="B697" s="0" t="n">
        <f aca="false">IF(OR(B$3="",Consolidado!$D697=""),0,IF(ISNUMBER(SEARCH(B$3,Consolidado!$D697)),IF(COUNTIFS(Consolidado!$AC$5:AC697,Consolidado!$AC697,Consolidado!$D$5:D697,"*"&amp;B$3&amp;"*")=1,1,0),0))</f>
        <v>0</v>
      </c>
      <c r="C697" s="0" t="n">
        <f aca="false">IF(OR(C$3="",Consolidado!$D697=""),0,IF(ISNUMBER(SEARCH(C$3,Consolidado!$D697)),IF(COUNTIFS(Consolidado!$AC$5:AC697,Consolidado!$AC697,Consolidado!$D$5:D697,"*"&amp;C$3&amp;"*")=1,1,0),0))</f>
        <v>0</v>
      </c>
      <c r="D697" s="0" t="n">
        <f aca="false">IF(OR(D$3="",Consolidado!$D697=""),0,IF(ISNUMBER(SEARCH(D$3,Consolidado!$D697)),IF(COUNTIFS(Consolidado!$AC$5:AC697,Consolidado!$AC697,Consolidado!$D$5:D697,"*"&amp;D$3&amp;"*")=1,1,0),0))</f>
        <v>0</v>
      </c>
      <c r="E697" s="0" t="n">
        <f aca="false">IF(OR(E$3="",Consolidado!$D697=""),0,IF(ISNUMBER(SEARCH(E$3,Consolidado!$D697)),IF(COUNTIFS(Consolidado!$AC$5:AC697,Consolidado!$AC697,Consolidado!$D$5:D697,"*"&amp;E$3&amp;"*")=1,1,0),0))</f>
        <v>0</v>
      </c>
      <c r="F697" s="0" t="n">
        <f aca="false">IF(OR(F$3="",Consolidado!$D697=""),0,IF(ISNUMBER(SEARCH(F$3,Consolidado!$D697)),IF(COUNTIFS(Consolidado!$AC$5:AC697,Consolidado!$AC697,Consolidado!$D$5:D697,"*"&amp;F$3&amp;"*")=1,1,0),0))</f>
        <v>0</v>
      </c>
      <c r="G697" s="0" t="n">
        <f aca="false">IF(OR(G$3="",Consolidado!$D697=""),0,IF(ISNUMBER(SEARCH(G$3,Consolidado!$D697)),IF(COUNTIFS(Consolidado!$AC$5:AC697,Consolidado!$AC697,Consolidado!$D$5:D697,"*"&amp;G$3&amp;"*")=1,1,0),0))</f>
        <v>0</v>
      </c>
      <c r="H697" s="0" t="n">
        <f aca="false">IF(OR(H$3="",Consolidado!$D697=""),0,IF(ISNUMBER(SEARCH(H$3,Consolidado!$D697)),IF(COUNTIFS(Consolidado!$AC$5:AC697,Consolidado!$AC697,Consolidado!$D$5:D697,"*"&amp;H$3&amp;"*")=1,1,0),0))</f>
        <v>0</v>
      </c>
      <c r="I697" s="0" t="n">
        <f aca="false">IF(OR(I$3="",Consolidado!$D697=""),0,IF(ISNUMBER(SEARCH(I$3,Consolidado!$D697)),IF(COUNTIFS(Consolidado!$AC$5:AC697,Consolidado!$AC697,Consolidado!$D$5:D697,"*"&amp;I$3&amp;"*")=1,1,0),0))</f>
        <v>0</v>
      </c>
      <c r="J697" s="0" t="n">
        <f aca="false">IF(OR(J$3="",Consolidado!$D697=""),0,IF(ISNUMBER(SEARCH(J$3,Consolidado!$D697)),IF(COUNTIFS(Consolidado!$AC$5:AC697,Consolidado!$AC697,Consolidado!$D$5:D697,"*"&amp;J$3&amp;"*")=1,1,0),0))</f>
        <v>0</v>
      </c>
      <c r="K697" s="0" t="n">
        <f aca="false">IF(OR(K$3="",Consolidado!$D697=""),0,IF(ISNUMBER(SEARCH(K$3,Consolidado!$D697)),IF(COUNTIFS(Consolidado!$AC$5:AC697,Consolidado!$AC697,Consolidado!$D$5:D697,"*"&amp;K$3&amp;"*")=1,1,0),0))</f>
        <v>0</v>
      </c>
      <c r="L697" s="0" t="n">
        <f aca="false">IF(OR(L$3="",Consolidado!$D697=""),0,IF(ISNUMBER(SEARCH(L$3,Consolidado!$D697)),IF(COUNTIFS(Consolidado!$AC$5:AC697,Consolidado!$AC697,Consolidado!$D$5:D697,"*"&amp;L$3&amp;"*")=1,1,0),0))</f>
        <v>0</v>
      </c>
      <c r="M697" s="0" t="n">
        <f aca="false">IF(OR(M$3="",Consolidado!$D697=""),0,IF(ISNUMBER(SEARCH(M$3,Consolidado!$D697)),IF(COUNTIFS(Consolidado!$AC$5:AC697,Consolidado!$AC697,Consolidado!$D$5:D697,"*"&amp;M$3&amp;"*")=1,1,0),0))</f>
        <v>0</v>
      </c>
      <c r="N697" s="0" t="n">
        <f aca="false">IF(OR(N$3="",Consolidado!$D697=""),0,IF(ISNUMBER(SEARCH(N$3,Consolidado!$D697)),IF(COUNTIFS(Consolidado!$AC$5:AC697,Consolidado!$AC697,Consolidado!$D$5:D697,"*"&amp;N$3&amp;"*")=1,1,0),0))</f>
        <v>0</v>
      </c>
      <c r="O697" s="0" t="n">
        <f aca="false">IF(OR(O$3="",Consolidado!$D697=""),0,IF(ISNUMBER(SEARCH(O$3,Consolidado!$D697)),IF(COUNTIFS(Consolidado!$AC$5:AC697,Consolidado!$AC697,Consolidado!$D$5:D697,"*"&amp;O$3&amp;"*")=1,1,0),0))</f>
        <v>0</v>
      </c>
      <c r="P697" s="0" t="n">
        <f aca="false">IF(OR(P$3="",Consolidado!$D697=""),0,IF(ISNUMBER(SEARCH(P$3,Consolidado!$D697)),IF(COUNTIFS(Consolidado!$AC$5:AC697,Consolidado!$AC697,Consolidado!$D$5:D697,"*"&amp;P$3&amp;"*")=1,1,0),0))</f>
        <v>0</v>
      </c>
      <c r="Q697" s="0" t="n">
        <f aca="false">IF(OR(Q$3="",Consolidado!$D697=""),0,IF(ISNUMBER(SEARCH(Q$3,Consolidado!$D697)),IF(COUNTIFS(Consolidado!$AC$5:AC697,Consolidado!$AC697,Consolidado!$D$5:D697,"*"&amp;Q$3&amp;"*")=1,1,0),0))</f>
        <v>0</v>
      </c>
      <c r="R697" s="0" t="n">
        <f aca="false">IF(OR(R$3="",Consolidado!$D697=""),0,IF(ISNUMBER(SEARCH(R$3,Consolidado!$D697)),IF(COUNTIFS(Consolidado!$AC$5:AC697,Consolidado!$AC697,Consolidado!$D$5:D697,"*"&amp;R$3&amp;"*")=1,1,0),0))</f>
        <v>0</v>
      </c>
      <c r="S697" s="0" t="n">
        <f aca="false">IF(OR(S$3="",Consolidado!$D697=""),0,IF(ISNUMBER(SEARCH(S$3,Consolidado!$D697)),IF(COUNTIFS(Consolidado!$AC$5:AC697,Consolidado!$AC697,Consolidado!$D$5:D697,"*"&amp;S$3&amp;"*")=1,1,0),0))</f>
        <v>0</v>
      </c>
      <c r="T697" s="0" t="n">
        <f aca="false">IF(OR(T$3="",Consolidado!$D697=""),0,IF(ISNUMBER(SEARCH(T$3,Consolidado!$D697)),IF(COUNTIFS(Consolidado!$AC$5:AC697,Consolidado!$AC697,Consolidado!$D$5:D697,"*"&amp;T$3&amp;"*")=1,1,0),0))</f>
        <v>0</v>
      </c>
      <c r="U697" s="0" t="n">
        <f aca="false">IF(OR(U$3="",Consolidado!$D697=""),0,IF(ISNUMBER(SEARCH(U$3,Consolidado!$D697)),IF(COUNTIFS(Consolidado!$AC$5:AC697,Consolidado!$AC697,Consolidado!$D$5:D697,"*"&amp;U$3&amp;"*")=1,1,0),0))</f>
        <v>0</v>
      </c>
      <c r="V697" s="0" t="n">
        <f aca="false">IF(OR(V$3="",Consolidado!$D697=""),0,IF(ISNUMBER(SEARCH(V$3,Consolidado!$D697)),IF(COUNTIFS(Consolidado!$AC$5:AC697,Consolidado!$AC697,Consolidado!$D$5:D697,"*"&amp;V$3&amp;"*")=1,1,0),0))</f>
        <v>0</v>
      </c>
      <c r="W697" s="0" t="n">
        <f aca="false">IF(OR(W$3="",Consolidado!$D697=""),0,IF(ISNUMBER(SEARCH(W$3,Consolidado!$D697)),IF(COUNTIFS(Consolidado!$AC$5:AC697,Consolidado!$AC697,Consolidado!$D$5:D697,"*"&amp;W$3&amp;"*")=1,1,0),0))</f>
        <v>0</v>
      </c>
      <c r="X697" s="0" t="n">
        <f aca="false">IF(OR(X$3="",Consolidado!$D697=""),0,IF(ISNUMBER(SEARCH(X$3,Consolidado!$D697)),IF(COUNTIFS(Consolidado!$AC$5:AC697,Consolidado!$AC697,Consolidado!$D$5:D697,"*"&amp;X$3&amp;"*")=1,1,0),0))</f>
        <v>0</v>
      </c>
      <c r="Y697" s="0" t="n">
        <f aca="false">IF(OR(Y$3="",Consolidado!$D697=""),0,IF(ISNUMBER(SEARCH(Y$3,Consolidado!$D697)),IF(COUNTIFS(Consolidado!$AC$5:AC697,Consolidado!$AC697,Consolidado!$D$5:D697,"*"&amp;Y$3&amp;"*")=1,1,0),0))</f>
        <v>0</v>
      </c>
      <c r="Z697" s="0" t="n">
        <f aca="false">IF(OR(Z$3="",Consolidado!$D697=""),0,IF(ISNUMBER(SEARCH(Z$3,Consolidado!$D697)),IF(COUNTIFS(Consolidado!$AC$5:AC697,Consolidado!$AC697,Consolidado!$D$5:D697,"*"&amp;Z$3&amp;"*")=1,1,0),0))</f>
        <v>0</v>
      </c>
      <c r="AA697" s="0" t="n">
        <f aca="false">IF(OR(AA$3="",Consolidado!$D697=""),0,IF(ISNUMBER(SEARCH(AA$3,Consolidado!$D697)),IF(COUNTIFS(Consolidado!$AC$5:AC697,Consolidado!$AC697,Consolidado!$D$5:D697,"*"&amp;AA$3&amp;"*")=1,1,0),0))</f>
        <v>0</v>
      </c>
      <c r="AB697" s="0" t="n">
        <f aca="false">IF(OR(AB$3="",Consolidado!$D697=""),0,IF(ISNUMBER(SEARCH(AB$3,Consolidado!$D697)),IF(COUNTIFS(Consolidado!$AC$5:AC697,Consolidado!$AC697,Consolidado!$D$5:D697,"*"&amp;AB$3&amp;"*")=1,1,0),0))</f>
        <v>0</v>
      </c>
      <c r="AC697" s="0" t="n">
        <f aca="false">IF(OR(AC$3="",Consolidado!$D697=""),0,IF(ISNUMBER(SEARCH(AC$3,Consolidado!$D697)),IF(COUNTIFS(Consolidado!$AC$5:AC697,Consolidado!$AC697,Consolidado!$D$5:D697,"*"&amp;AC$3&amp;"*")=1,1,0),0))</f>
        <v>0</v>
      </c>
      <c r="AD697" s="0" t="n">
        <f aca="false">IF(OR(AD$3="",Consolidado!$D697=""),0,IF(ISNUMBER(SEARCH(AD$3,Consolidado!$D697)),IF(COUNTIFS(Consolidado!$AC$5:AC697,Consolidado!$AC697,Consolidado!$D$5:D697,"*"&amp;AD$3&amp;"*")=1,1,0),0))</f>
        <v>0</v>
      </c>
      <c r="AE697" s="0" t="n">
        <f aca="false">IF(OR(AE$3="",Consolidado!$D697=""),0,IF(ISNUMBER(SEARCH(AE$3,Consolidado!$D697)),IF(COUNTIFS(Consolidado!$AC$5:AC697,Consolidado!$AC697,Consolidado!$D$5:D697,"*"&amp;AE$3&amp;"*")=1,1,0),0))</f>
        <v>0</v>
      </c>
      <c r="AF697" s="0" t="n">
        <f aca="false">IF(OR(AF$3="",Consolidado!$D697=""),0,IF(ISNUMBER(SEARCH(AF$3,Consolidado!$D697)),IF(COUNTIFS(Consolidado!$AC$5:AC697,Consolidado!$AC697,Consolidado!$D$5:D697,"*"&amp;AF$3&amp;"*")=1,1,0),0))</f>
        <v>0</v>
      </c>
      <c r="AG697" s="0" t="n">
        <f aca="false">IF(OR(AG$3="",Consolidado!$D697=""),0,IF(ISNUMBER(SEARCH(AG$3,Consolidado!$D697)),IF(COUNTIFS(Consolidado!$AC$5:AC697,Consolidado!$AC697,Consolidado!$D$5:D697,"*"&amp;AG$3&amp;"*")=1,1,0),0))</f>
        <v>0</v>
      </c>
      <c r="AH697" s="0" t="n">
        <f aca="false">IF(OR(AH$3="",Consolidado!$D697=""),0,IF(ISNUMBER(SEARCH(AH$3,Consolidado!$D697)),IF(COUNTIFS(Consolidado!$AC$5:AC697,Consolidado!$AC697,Consolidado!$D$5:D697,"*"&amp;AH$3&amp;"*")=1,1,0),0))</f>
        <v>0</v>
      </c>
      <c r="AI697" s="0" t="n">
        <f aca="false">IF(OR(AI$3="",Consolidado!$D697=""),0,IF(ISNUMBER(SEARCH(AI$3,Consolidado!$D697)),IF(COUNTIFS(Consolidado!$AC$5:AC697,Consolidado!$AC697,Consolidado!$D$5:D697,"*"&amp;AI$3&amp;"*")=1,1,0),0))</f>
        <v>0</v>
      </c>
      <c r="AJ697" s="0" t="n">
        <f aca="false">IF(OR(AJ$3="",Consolidado!$D697=""),0,IF(ISNUMBER(SEARCH(AJ$3,Consolidado!$D697)),IF(COUNTIFS(Consolidado!$AC$5:AC697,Consolidado!$AC697,Consolidado!$D$5:D697,"*"&amp;AJ$3&amp;"*")=1,1,0),0))</f>
        <v>0</v>
      </c>
      <c r="AK697" s="0" t="n">
        <f aca="false">IF(OR(AK$3="",Consolidado!$D697=""),0,IF(ISNUMBER(SEARCH(AK$3,Consolidado!$D697)),IF(COUNTIFS(Consolidado!$AC$5:AC697,Consolidado!$AC697,Consolidado!$D$5:D697,"*"&amp;AK$3&amp;"*")=1,1,0),0))</f>
        <v>0</v>
      </c>
      <c r="AL697" s="0" t="n">
        <f aca="false">IF(OR(AL$3="",Consolidado!$D697=""),0,IF(ISNUMBER(SEARCH(AL$3,Consolidado!$D697)),IF(COUNTIFS(Consolidado!$AC$5:AC697,Consolidado!$AC697,Consolidado!$D$5:D697,"*"&amp;AL$3&amp;"*")=1,1,0),0))</f>
        <v>0</v>
      </c>
      <c r="AM697" s="0" t="n">
        <f aca="false">IF(OR(AM$3="",Consolidado!$D697=""),0,IF(ISNUMBER(SEARCH(AM$3,Consolidado!$D697)),IF(COUNTIFS(Consolidado!$AC$5:AC697,Consolidado!$AC697,Consolidado!$D$5:D697,"*"&amp;AM$3&amp;"*")=1,1,0),0))</f>
        <v>0</v>
      </c>
      <c r="AN697" s="0" t="n">
        <f aca="false">IF(OR(AN$3="",Consolidado!$D697=""),0,IF(ISNUMBER(SEARCH(AN$3,Consolidado!$D697)),IF(COUNTIFS(Consolidado!$AC$5:AC697,Consolidado!$AC697,Consolidado!$D$5:D697,"*"&amp;AN$3&amp;"*")=1,1,0),0))</f>
        <v>0</v>
      </c>
      <c r="AO697" s="0" t="n">
        <f aca="false">IF(OR(AO$3="",Consolidado!$D697=""),0,IF(ISNUMBER(SEARCH(AO$3,Consolidado!$D697)),IF(COUNTIFS(Consolidado!$AC$5:AC697,Consolidado!$AC697,Consolidado!$D$5:D697,"*"&amp;AO$3&amp;"*")=1,1,0),0))</f>
        <v>0</v>
      </c>
    </row>
    <row r="698" customFormat="false" ht="15" hidden="false" customHeight="false" outlineLevel="0" collapsed="false">
      <c r="B698" s="0" t="n">
        <f aca="false">IF(OR(B$3="",Consolidado!$D698=""),0,IF(ISNUMBER(SEARCH(B$3,Consolidado!$D698)),IF(COUNTIFS(Consolidado!$AC$5:AC698,Consolidado!$AC698,Consolidado!$D$5:D698,"*"&amp;B$3&amp;"*")=1,1,0),0))</f>
        <v>0</v>
      </c>
      <c r="C698" s="0" t="n">
        <f aca="false">IF(OR(C$3="",Consolidado!$D698=""),0,IF(ISNUMBER(SEARCH(C$3,Consolidado!$D698)),IF(COUNTIFS(Consolidado!$AC$5:AC698,Consolidado!$AC698,Consolidado!$D$5:D698,"*"&amp;C$3&amp;"*")=1,1,0),0))</f>
        <v>0</v>
      </c>
      <c r="D698" s="0" t="n">
        <f aca="false">IF(OR(D$3="",Consolidado!$D698=""),0,IF(ISNUMBER(SEARCH(D$3,Consolidado!$D698)),IF(COUNTIFS(Consolidado!$AC$5:AC698,Consolidado!$AC698,Consolidado!$D$5:D698,"*"&amp;D$3&amp;"*")=1,1,0),0))</f>
        <v>0</v>
      </c>
      <c r="E698" s="0" t="n">
        <f aca="false">IF(OR(E$3="",Consolidado!$D698=""),0,IF(ISNUMBER(SEARCH(E$3,Consolidado!$D698)),IF(COUNTIFS(Consolidado!$AC$5:AC698,Consolidado!$AC698,Consolidado!$D$5:D698,"*"&amp;E$3&amp;"*")=1,1,0),0))</f>
        <v>0</v>
      </c>
      <c r="F698" s="0" t="n">
        <f aca="false">IF(OR(F$3="",Consolidado!$D698=""),0,IF(ISNUMBER(SEARCH(F$3,Consolidado!$D698)),IF(COUNTIFS(Consolidado!$AC$5:AC698,Consolidado!$AC698,Consolidado!$D$5:D698,"*"&amp;F$3&amp;"*")=1,1,0),0))</f>
        <v>0</v>
      </c>
      <c r="G698" s="0" t="n">
        <f aca="false">IF(OR(G$3="",Consolidado!$D698=""),0,IF(ISNUMBER(SEARCH(G$3,Consolidado!$D698)),IF(COUNTIFS(Consolidado!$AC$5:AC698,Consolidado!$AC698,Consolidado!$D$5:D698,"*"&amp;G$3&amp;"*")=1,1,0),0))</f>
        <v>0</v>
      </c>
      <c r="H698" s="0" t="n">
        <f aca="false">IF(OR(H$3="",Consolidado!$D698=""),0,IF(ISNUMBER(SEARCH(H$3,Consolidado!$D698)),IF(COUNTIFS(Consolidado!$AC$5:AC698,Consolidado!$AC698,Consolidado!$D$5:D698,"*"&amp;H$3&amp;"*")=1,1,0),0))</f>
        <v>0</v>
      </c>
      <c r="I698" s="0" t="n">
        <f aca="false">IF(OR(I$3="",Consolidado!$D698=""),0,IF(ISNUMBER(SEARCH(I$3,Consolidado!$D698)),IF(COUNTIFS(Consolidado!$AC$5:AC698,Consolidado!$AC698,Consolidado!$D$5:D698,"*"&amp;I$3&amp;"*")=1,1,0),0))</f>
        <v>0</v>
      </c>
      <c r="J698" s="0" t="n">
        <f aca="false">IF(OR(J$3="",Consolidado!$D698=""),0,IF(ISNUMBER(SEARCH(J$3,Consolidado!$D698)),IF(COUNTIFS(Consolidado!$AC$5:AC698,Consolidado!$AC698,Consolidado!$D$5:D698,"*"&amp;J$3&amp;"*")=1,1,0),0))</f>
        <v>0</v>
      </c>
      <c r="K698" s="0" t="n">
        <f aca="false">IF(OR(K$3="",Consolidado!$D698=""),0,IF(ISNUMBER(SEARCH(K$3,Consolidado!$D698)),IF(COUNTIFS(Consolidado!$AC$5:AC698,Consolidado!$AC698,Consolidado!$D$5:D698,"*"&amp;K$3&amp;"*")=1,1,0),0))</f>
        <v>0</v>
      </c>
      <c r="L698" s="0" t="n">
        <f aca="false">IF(OR(L$3="",Consolidado!$D698=""),0,IF(ISNUMBER(SEARCH(L$3,Consolidado!$D698)),IF(COUNTIFS(Consolidado!$AC$5:AC698,Consolidado!$AC698,Consolidado!$D$5:D698,"*"&amp;L$3&amp;"*")=1,1,0),0))</f>
        <v>0</v>
      </c>
      <c r="M698" s="0" t="n">
        <f aca="false">IF(OR(M$3="",Consolidado!$D698=""),0,IF(ISNUMBER(SEARCH(M$3,Consolidado!$D698)),IF(COUNTIFS(Consolidado!$AC$5:AC698,Consolidado!$AC698,Consolidado!$D$5:D698,"*"&amp;M$3&amp;"*")=1,1,0),0))</f>
        <v>0</v>
      </c>
      <c r="N698" s="0" t="n">
        <f aca="false">IF(OR(N$3="",Consolidado!$D698=""),0,IF(ISNUMBER(SEARCH(N$3,Consolidado!$D698)),IF(COUNTIFS(Consolidado!$AC$5:AC698,Consolidado!$AC698,Consolidado!$D$5:D698,"*"&amp;N$3&amp;"*")=1,1,0),0))</f>
        <v>0</v>
      </c>
      <c r="O698" s="0" t="n">
        <f aca="false">IF(OR(O$3="",Consolidado!$D698=""),0,IF(ISNUMBER(SEARCH(O$3,Consolidado!$D698)),IF(COUNTIFS(Consolidado!$AC$5:AC698,Consolidado!$AC698,Consolidado!$D$5:D698,"*"&amp;O$3&amp;"*")=1,1,0),0))</f>
        <v>0</v>
      </c>
      <c r="P698" s="0" t="n">
        <f aca="false">IF(OR(P$3="",Consolidado!$D698=""),0,IF(ISNUMBER(SEARCH(P$3,Consolidado!$D698)),IF(COUNTIFS(Consolidado!$AC$5:AC698,Consolidado!$AC698,Consolidado!$D$5:D698,"*"&amp;P$3&amp;"*")=1,1,0),0))</f>
        <v>0</v>
      </c>
      <c r="Q698" s="0" t="n">
        <f aca="false">IF(OR(Q$3="",Consolidado!$D698=""),0,IF(ISNUMBER(SEARCH(Q$3,Consolidado!$D698)),IF(COUNTIFS(Consolidado!$AC$5:AC698,Consolidado!$AC698,Consolidado!$D$5:D698,"*"&amp;Q$3&amp;"*")=1,1,0),0))</f>
        <v>0</v>
      </c>
      <c r="R698" s="0" t="n">
        <f aca="false">IF(OR(R$3="",Consolidado!$D698=""),0,IF(ISNUMBER(SEARCH(R$3,Consolidado!$D698)),IF(COUNTIFS(Consolidado!$AC$5:AC698,Consolidado!$AC698,Consolidado!$D$5:D698,"*"&amp;R$3&amp;"*")=1,1,0),0))</f>
        <v>0</v>
      </c>
      <c r="S698" s="0" t="n">
        <f aca="false">IF(OR(S$3="",Consolidado!$D698=""),0,IF(ISNUMBER(SEARCH(S$3,Consolidado!$D698)),IF(COUNTIFS(Consolidado!$AC$5:AC698,Consolidado!$AC698,Consolidado!$D$5:D698,"*"&amp;S$3&amp;"*")=1,1,0),0))</f>
        <v>0</v>
      </c>
      <c r="T698" s="0" t="n">
        <f aca="false">IF(OR(T$3="",Consolidado!$D698=""),0,IF(ISNUMBER(SEARCH(T$3,Consolidado!$D698)),IF(COUNTIFS(Consolidado!$AC$5:AC698,Consolidado!$AC698,Consolidado!$D$5:D698,"*"&amp;T$3&amp;"*")=1,1,0),0))</f>
        <v>0</v>
      </c>
      <c r="U698" s="0" t="n">
        <f aca="false">IF(OR(U$3="",Consolidado!$D698=""),0,IF(ISNUMBER(SEARCH(U$3,Consolidado!$D698)),IF(COUNTIFS(Consolidado!$AC$5:AC698,Consolidado!$AC698,Consolidado!$D$5:D698,"*"&amp;U$3&amp;"*")=1,1,0),0))</f>
        <v>0</v>
      </c>
      <c r="V698" s="0" t="n">
        <f aca="false">IF(OR(V$3="",Consolidado!$D698=""),0,IF(ISNUMBER(SEARCH(V$3,Consolidado!$D698)),IF(COUNTIFS(Consolidado!$AC$5:AC698,Consolidado!$AC698,Consolidado!$D$5:D698,"*"&amp;V$3&amp;"*")=1,1,0),0))</f>
        <v>0</v>
      </c>
      <c r="W698" s="0" t="n">
        <f aca="false">IF(OR(W$3="",Consolidado!$D698=""),0,IF(ISNUMBER(SEARCH(W$3,Consolidado!$D698)),IF(COUNTIFS(Consolidado!$AC$5:AC698,Consolidado!$AC698,Consolidado!$D$5:D698,"*"&amp;W$3&amp;"*")=1,1,0),0))</f>
        <v>0</v>
      </c>
      <c r="X698" s="0" t="n">
        <f aca="false">IF(OR(X$3="",Consolidado!$D698=""),0,IF(ISNUMBER(SEARCH(X$3,Consolidado!$D698)),IF(COUNTIFS(Consolidado!$AC$5:AC698,Consolidado!$AC698,Consolidado!$D$5:D698,"*"&amp;X$3&amp;"*")=1,1,0),0))</f>
        <v>0</v>
      </c>
      <c r="Y698" s="0" t="n">
        <f aca="false">IF(OR(Y$3="",Consolidado!$D698=""),0,IF(ISNUMBER(SEARCH(Y$3,Consolidado!$D698)),IF(COUNTIFS(Consolidado!$AC$5:AC698,Consolidado!$AC698,Consolidado!$D$5:D698,"*"&amp;Y$3&amp;"*")=1,1,0),0))</f>
        <v>0</v>
      </c>
      <c r="Z698" s="0" t="n">
        <f aca="false">IF(OR(Z$3="",Consolidado!$D698=""),0,IF(ISNUMBER(SEARCH(Z$3,Consolidado!$D698)),IF(COUNTIFS(Consolidado!$AC$5:AC698,Consolidado!$AC698,Consolidado!$D$5:D698,"*"&amp;Z$3&amp;"*")=1,1,0),0))</f>
        <v>0</v>
      </c>
      <c r="AA698" s="0" t="n">
        <f aca="false">IF(OR(AA$3="",Consolidado!$D698=""),0,IF(ISNUMBER(SEARCH(AA$3,Consolidado!$D698)),IF(COUNTIFS(Consolidado!$AC$5:AC698,Consolidado!$AC698,Consolidado!$D$5:D698,"*"&amp;AA$3&amp;"*")=1,1,0),0))</f>
        <v>0</v>
      </c>
      <c r="AB698" s="0" t="n">
        <f aca="false">IF(OR(AB$3="",Consolidado!$D698=""),0,IF(ISNUMBER(SEARCH(AB$3,Consolidado!$D698)),IF(COUNTIFS(Consolidado!$AC$5:AC698,Consolidado!$AC698,Consolidado!$D$5:D698,"*"&amp;AB$3&amp;"*")=1,1,0),0))</f>
        <v>0</v>
      </c>
      <c r="AC698" s="0" t="n">
        <f aca="false">IF(OR(AC$3="",Consolidado!$D698=""),0,IF(ISNUMBER(SEARCH(AC$3,Consolidado!$D698)),IF(COUNTIFS(Consolidado!$AC$5:AC698,Consolidado!$AC698,Consolidado!$D$5:D698,"*"&amp;AC$3&amp;"*")=1,1,0),0))</f>
        <v>0</v>
      </c>
      <c r="AD698" s="0" t="n">
        <f aca="false">IF(OR(AD$3="",Consolidado!$D698=""),0,IF(ISNUMBER(SEARCH(AD$3,Consolidado!$D698)),IF(COUNTIFS(Consolidado!$AC$5:AC698,Consolidado!$AC698,Consolidado!$D$5:D698,"*"&amp;AD$3&amp;"*")=1,1,0),0))</f>
        <v>0</v>
      </c>
      <c r="AE698" s="0" t="n">
        <f aca="false">IF(OR(AE$3="",Consolidado!$D698=""),0,IF(ISNUMBER(SEARCH(AE$3,Consolidado!$D698)),IF(COUNTIFS(Consolidado!$AC$5:AC698,Consolidado!$AC698,Consolidado!$D$5:D698,"*"&amp;AE$3&amp;"*")=1,1,0),0))</f>
        <v>0</v>
      </c>
      <c r="AF698" s="0" t="n">
        <f aca="false">IF(OR(AF$3="",Consolidado!$D698=""),0,IF(ISNUMBER(SEARCH(AF$3,Consolidado!$D698)),IF(COUNTIFS(Consolidado!$AC$5:AC698,Consolidado!$AC698,Consolidado!$D$5:D698,"*"&amp;AF$3&amp;"*")=1,1,0),0))</f>
        <v>0</v>
      </c>
      <c r="AG698" s="0" t="n">
        <f aca="false">IF(OR(AG$3="",Consolidado!$D698=""),0,IF(ISNUMBER(SEARCH(AG$3,Consolidado!$D698)),IF(COUNTIFS(Consolidado!$AC$5:AC698,Consolidado!$AC698,Consolidado!$D$5:D698,"*"&amp;AG$3&amp;"*")=1,1,0),0))</f>
        <v>0</v>
      </c>
      <c r="AH698" s="0" t="n">
        <f aca="false">IF(OR(AH$3="",Consolidado!$D698=""),0,IF(ISNUMBER(SEARCH(AH$3,Consolidado!$D698)),IF(COUNTIFS(Consolidado!$AC$5:AC698,Consolidado!$AC698,Consolidado!$D$5:D698,"*"&amp;AH$3&amp;"*")=1,1,0),0))</f>
        <v>0</v>
      </c>
      <c r="AI698" s="0" t="n">
        <f aca="false">IF(OR(AI$3="",Consolidado!$D698=""),0,IF(ISNUMBER(SEARCH(AI$3,Consolidado!$D698)),IF(COUNTIFS(Consolidado!$AC$5:AC698,Consolidado!$AC698,Consolidado!$D$5:D698,"*"&amp;AI$3&amp;"*")=1,1,0),0))</f>
        <v>0</v>
      </c>
      <c r="AJ698" s="0" t="n">
        <f aca="false">IF(OR(AJ$3="",Consolidado!$D698=""),0,IF(ISNUMBER(SEARCH(AJ$3,Consolidado!$D698)),IF(COUNTIFS(Consolidado!$AC$5:AC698,Consolidado!$AC698,Consolidado!$D$5:D698,"*"&amp;AJ$3&amp;"*")=1,1,0),0))</f>
        <v>0</v>
      </c>
      <c r="AK698" s="0" t="n">
        <f aca="false">IF(OR(AK$3="",Consolidado!$D698=""),0,IF(ISNUMBER(SEARCH(AK$3,Consolidado!$D698)),IF(COUNTIFS(Consolidado!$AC$5:AC698,Consolidado!$AC698,Consolidado!$D$5:D698,"*"&amp;AK$3&amp;"*")=1,1,0),0))</f>
        <v>0</v>
      </c>
      <c r="AL698" s="0" t="n">
        <f aca="false">IF(OR(AL$3="",Consolidado!$D698=""),0,IF(ISNUMBER(SEARCH(AL$3,Consolidado!$D698)),IF(COUNTIFS(Consolidado!$AC$5:AC698,Consolidado!$AC698,Consolidado!$D$5:D698,"*"&amp;AL$3&amp;"*")=1,1,0),0))</f>
        <v>0</v>
      </c>
      <c r="AM698" s="0" t="n">
        <f aca="false">IF(OR(AM$3="",Consolidado!$D698=""),0,IF(ISNUMBER(SEARCH(AM$3,Consolidado!$D698)),IF(COUNTIFS(Consolidado!$AC$5:AC698,Consolidado!$AC698,Consolidado!$D$5:D698,"*"&amp;AM$3&amp;"*")=1,1,0),0))</f>
        <v>0</v>
      </c>
      <c r="AN698" s="0" t="n">
        <f aca="false">IF(OR(AN$3="",Consolidado!$D698=""),0,IF(ISNUMBER(SEARCH(AN$3,Consolidado!$D698)),IF(COUNTIFS(Consolidado!$AC$5:AC698,Consolidado!$AC698,Consolidado!$D$5:D698,"*"&amp;AN$3&amp;"*")=1,1,0),0))</f>
        <v>0</v>
      </c>
      <c r="AO698" s="0" t="n">
        <f aca="false">IF(OR(AO$3="",Consolidado!$D698=""),0,IF(ISNUMBER(SEARCH(AO$3,Consolidado!$D698)),IF(COUNTIFS(Consolidado!$AC$5:AC698,Consolidado!$AC698,Consolidado!$D$5:D698,"*"&amp;AO$3&amp;"*")=1,1,0),0))</f>
        <v>0</v>
      </c>
    </row>
    <row r="699" customFormat="false" ht="15" hidden="false" customHeight="false" outlineLevel="0" collapsed="false">
      <c r="B699" s="0" t="n">
        <f aca="false">IF(OR(B$3="",Consolidado!$D699=""),0,IF(ISNUMBER(SEARCH(B$3,Consolidado!$D699)),IF(COUNTIFS(Consolidado!$AC$5:AC699,Consolidado!$AC699,Consolidado!$D$5:D699,"*"&amp;B$3&amp;"*")=1,1,0),0))</f>
        <v>0</v>
      </c>
      <c r="C699" s="0" t="n">
        <f aca="false">IF(OR(C$3="",Consolidado!$D699=""),0,IF(ISNUMBER(SEARCH(C$3,Consolidado!$D699)),IF(COUNTIFS(Consolidado!$AC$5:AC699,Consolidado!$AC699,Consolidado!$D$5:D699,"*"&amp;C$3&amp;"*")=1,1,0),0))</f>
        <v>0</v>
      </c>
      <c r="D699" s="0" t="n">
        <f aca="false">IF(OR(D$3="",Consolidado!$D699=""),0,IF(ISNUMBER(SEARCH(D$3,Consolidado!$D699)),IF(COUNTIFS(Consolidado!$AC$5:AC699,Consolidado!$AC699,Consolidado!$D$5:D699,"*"&amp;D$3&amp;"*")=1,1,0),0))</f>
        <v>0</v>
      </c>
      <c r="E699" s="0" t="n">
        <f aca="false">IF(OR(E$3="",Consolidado!$D699=""),0,IF(ISNUMBER(SEARCH(E$3,Consolidado!$D699)),IF(COUNTIFS(Consolidado!$AC$5:AC699,Consolidado!$AC699,Consolidado!$D$5:D699,"*"&amp;E$3&amp;"*")=1,1,0),0))</f>
        <v>0</v>
      </c>
      <c r="F699" s="0" t="n">
        <f aca="false">IF(OR(F$3="",Consolidado!$D699=""),0,IF(ISNUMBER(SEARCH(F$3,Consolidado!$D699)),IF(COUNTIFS(Consolidado!$AC$5:AC699,Consolidado!$AC699,Consolidado!$D$5:D699,"*"&amp;F$3&amp;"*")=1,1,0),0))</f>
        <v>0</v>
      </c>
      <c r="G699" s="0" t="n">
        <f aca="false">IF(OR(G$3="",Consolidado!$D699=""),0,IF(ISNUMBER(SEARCH(G$3,Consolidado!$D699)),IF(COUNTIFS(Consolidado!$AC$5:AC699,Consolidado!$AC699,Consolidado!$D$5:D699,"*"&amp;G$3&amp;"*")=1,1,0),0))</f>
        <v>0</v>
      </c>
      <c r="H699" s="0" t="n">
        <f aca="false">IF(OR(H$3="",Consolidado!$D699=""),0,IF(ISNUMBER(SEARCH(H$3,Consolidado!$D699)),IF(COUNTIFS(Consolidado!$AC$5:AC699,Consolidado!$AC699,Consolidado!$D$5:D699,"*"&amp;H$3&amp;"*")=1,1,0),0))</f>
        <v>0</v>
      </c>
      <c r="I699" s="0" t="n">
        <f aca="false">IF(OR(I$3="",Consolidado!$D699=""),0,IF(ISNUMBER(SEARCH(I$3,Consolidado!$D699)),IF(COUNTIFS(Consolidado!$AC$5:AC699,Consolidado!$AC699,Consolidado!$D$5:D699,"*"&amp;I$3&amp;"*")=1,1,0),0))</f>
        <v>0</v>
      </c>
      <c r="J699" s="0" t="n">
        <f aca="false">IF(OR(J$3="",Consolidado!$D699=""),0,IF(ISNUMBER(SEARCH(J$3,Consolidado!$D699)),IF(COUNTIFS(Consolidado!$AC$5:AC699,Consolidado!$AC699,Consolidado!$D$5:D699,"*"&amp;J$3&amp;"*")=1,1,0),0))</f>
        <v>0</v>
      </c>
      <c r="K699" s="0" t="n">
        <f aca="false">IF(OR(K$3="",Consolidado!$D699=""),0,IF(ISNUMBER(SEARCH(K$3,Consolidado!$D699)),IF(COUNTIFS(Consolidado!$AC$5:AC699,Consolidado!$AC699,Consolidado!$D$5:D699,"*"&amp;K$3&amp;"*")=1,1,0),0))</f>
        <v>0</v>
      </c>
      <c r="L699" s="0" t="n">
        <f aca="false">IF(OR(L$3="",Consolidado!$D699=""),0,IF(ISNUMBER(SEARCH(L$3,Consolidado!$D699)),IF(COUNTIFS(Consolidado!$AC$5:AC699,Consolidado!$AC699,Consolidado!$D$5:D699,"*"&amp;L$3&amp;"*")=1,1,0),0))</f>
        <v>0</v>
      </c>
      <c r="M699" s="0" t="n">
        <f aca="false">IF(OR(M$3="",Consolidado!$D699=""),0,IF(ISNUMBER(SEARCH(M$3,Consolidado!$D699)),IF(COUNTIFS(Consolidado!$AC$5:AC699,Consolidado!$AC699,Consolidado!$D$5:D699,"*"&amp;M$3&amp;"*")=1,1,0),0))</f>
        <v>0</v>
      </c>
      <c r="N699" s="0" t="n">
        <f aca="false">IF(OR(N$3="",Consolidado!$D699=""),0,IF(ISNUMBER(SEARCH(N$3,Consolidado!$D699)),IF(COUNTIFS(Consolidado!$AC$5:AC699,Consolidado!$AC699,Consolidado!$D$5:D699,"*"&amp;N$3&amp;"*")=1,1,0),0))</f>
        <v>0</v>
      </c>
      <c r="O699" s="0" t="n">
        <f aca="false">IF(OR(O$3="",Consolidado!$D699=""),0,IF(ISNUMBER(SEARCH(O$3,Consolidado!$D699)),IF(COUNTIFS(Consolidado!$AC$5:AC699,Consolidado!$AC699,Consolidado!$D$5:D699,"*"&amp;O$3&amp;"*")=1,1,0),0))</f>
        <v>0</v>
      </c>
      <c r="P699" s="0" t="n">
        <f aca="false">IF(OR(P$3="",Consolidado!$D699=""),0,IF(ISNUMBER(SEARCH(P$3,Consolidado!$D699)),IF(COUNTIFS(Consolidado!$AC$5:AC699,Consolidado!$AC699,Consolidado!$D$5:D699,"*"&amp;P$3&amp;"*")=1,1,0),0))</f>
        <v>0</v>
      </c>
      <c r="Q699" s="0" t="n">
        <f aca="false">IF(OR(Q$3="",Consolidado!$D699=""),0,IF(ISNUMBER(SEARCH(Q$3,Consolidado!$D699)),IF(COUNTIFS(Consolidado!$AC$5:AC699,Consolidado!$AC699,Consolidado!$D$5:D699,"*"&amp;Q$3&amp;"*")=1,1,0),0))</f>
        <v>0</v>
      </c>
      <c r="R699" s="0" t="n">
        <f aca="false">IF(OR(R$3="",Consolidado!$D699=""),0,IF(ISNUMBER(SEARCH(R$3,Consolidado!$D699)),IF(COUNTIFS(Consolidado!$AC$5:AC699,Consolidado!$AC699,Consolidado!$D$5:D699,"*"&amp;R$3&amp;"*")=1,1,0),0))</f>
        <v>0</v>
      </c>
      <c r="S699" s="0" t="n">
        <f aca="false">IF(OR(S$3="",Consolidado!$D699=""),0,IF(ISNUMBER(SEARCH(S$3,Consolidado!$D699)),IF(COUNTIFS(Consolidado!$AC$5:AC699,Consolidado!$AC699,Consolidado!$D$5:D699,"*"&amp;S$3&amp;"*")=1,1,0),0))</f>
        <v>0</v>
      </c>
      <c r="T699" s="0" t="n">
        <f aca="false">IF(OR(T$3="",Consolidado!$D699=""),0,IF(ISNUMBER(SEARCH(T$3,Consolidado!$D699)),IF(COUNTIFS(Consolidado!$AC$5:AC699,Consolidado!$AC699,Consolidado!$D$5:D699,"*"&amp;T$3&amp;"*")=1,1,0),0))</f>
        <v>0</v>
      </c>
      <c r="U699" s="0" t="n">
        <f aca="false">IF(OR(U$3="",Consolidado!$D699=""),0,IF(ISNUMBER(SEARCH(U$3,Consolidado!$D699)),IF(COUNTIFS(Consolidado!$AC$5:AC699,Consolidado!$AC699,Consolidado!$D$5:D699,"*"&amp;U$3&amp;"*")=1,1,0),0))</f>
        <v>0</v>
      </c>
      <c r="V699" s="0" t="n">
        <f aca="false">IF(OR(V$3="",Consolidado!$D699=""),0,IF(ISNUMBER(SEARCH(V$3,Consolidado!$D699)),IF(COUNTIFS(Consolidado!$AC$5:AC699,Consolidado!$AC699,Consolidado!$D$5:D699,"*"&amp;V$3&amp;"*")=1,1,0),0))</f>
        <v>0</v>
      </c>
      <c r="W699" s="0" t="n">
        <f aca="false">IF(OR(W$3="",Consolidado!$D699=""),0,IF(ISNUMBER(SEARCH(W$3,Consolidado!$D699)),IF(COUNTIFS(Consolidado!$AC$5:AC699,Consolidado!$AC699,Consolidado!$D$5:D699,"*"&amp;W$3&amp;"*")=1,1,0),0))</f>
        <v>0</v>
      </c>
      <c r="X699" s="0" t="n">
        <f aca="false">IF(OR(X$3="",Consolidado!$D699=""),0,IF(ISNUMBER(SEARCH(X$3,Consolidado!$D699)),IF(COUNTIFS(Consolidado!$AC$5:AC699,Consolidado!$AC699,Consolidado!$D$5:D699,"*"&amp;X$3&amp;"*")=1,1,0),0))</f>
        <v>0</v>
      </c>
      <c r="Y699" s="0" t="n">
        <f aca="false">IF(OR(Y$3="",Consolidado!$D699=""),0,IF(ISNUMBER(SEARCH(Y$3,Consolidado!$D699)),IF(COUNTIFS(Consolidado!$AC$5:AC699,Consolidado!$AC699,Consolidado!$D$5:D699,"*"&amp;Y$3&amp;"*")=1,1,0),0))</f>
        <v>0</v>
      </c>
      <c r="Z699" s="0" t="n">
        <f aca="false">IF(OR(Z$3="",Consolidado!$D699=""),0,IF(ISNUMBER(SEARCH(Z$3,Consolidado!$D699)),IF(COUNTIFS(Consolidado!$AC$5:AC699,Consolidado!$AC699,Consolidado!$D$5:D699,"*"&amp;Z$3&amp;"*")=1,1,0),0))</f>
        <v>0</v>
      </c>
      <c r="AA699" s="0" t="n">
        <f aca="false">IF(OR(AA$3="",Consolidado!$D699=""),0,IF(ISNUMBER(SEARCH(AA$3,Consolidado!$D699)),IF(COUNTIFS(Consolidado!$AC$5:AC699,Consolidado!$AC699,Consolidado!$D$5:D699,"*"&amp;AA$3&amp;"*")=1,1,0),0))</f>
        <v>0</v>
      </c>
      <c r="AB699" s="0" t="n">
        <f aca="false">IF(OR(AB$3="",Consolidado!$D699=""),0,IF(ISNUMBER(SEARCH(AB$3,Consolidado!$D699)),IF(COUNTIFS(Consolidado!$AC$5:AC699,Consolidado!$AC699,Consolidado!$D$5:D699,"*"&amp;AB$3&amp;"*")=1,1,0),0))</f>
        <v>0</v>
      </c>
      <c r="AC699" s="0" t="n">
        <f aca="false">IF(OR(AC$3="",Consolidado!$D699=""),0,IF(ISNUMBER(SEARCH(AC$3,Consolidado!$D699)),IF(COUNTIFS(Consolidado!$AC$5:AC699,Consolidado!$AC699,Consolidado!$D$5:D699,"*"&amp;AC$3&amp;"*")=1,1,0),0))</f>
        <v>0</v>
      </c>
      <c r="AD699" s="0" t="n">
        <f aca="false">IF(OR(AD$3="",Consolidado!$D699=""),0,IF(ISNUMBER(SEARCH(AD$3,Consolidado!$D699)),IF(COUNTIFS(Consolidado!$AC$5:AC699,Consolidado!$AC699,Consolidado!$D$5:D699,"*"&amp;AD$3&amp;"*")=1,1,0),0))</f>
        <v>0</v>
      </c>
      <c r="AE699" s="0" t="n">
        <f aca="false">IF(OR(AE$3="",Consolidado!$D699=""),0,IF(ISNUMBER(SEARCH(AE$3,Consolidado!$D699)),IF(COUNTIFS(Consolidado!$AC$5:AC699,Consolidado!$AC699,Consolidado!$D$5:D699,"*"&amp;AE$3&amp;"*")=1,1,0),0))</f>
        <v>0</v>
      </c>
      <c r="AF699" s="0" t="n">
        <f aca="false">IF(OR(AF$3="",Consolidado!$D699=""),0,IF(ISNUMBER(SEARCH(AF$3,Consolidado!$D699)),IF(COUNTIFS(Consolidado!$AC$5:AC699,Consolidado!$AC699,Consolidado!$D$5:D699,"*"&amp;AF$3&amp;"*")=1,1,0),0))</f>
        <v>0</v>
      </c>
      <c r="AG699" s="0" t="n">
        <f aca="false">IF(OR(AG$3="",Consolidado!$D699=""),0,IF(ISNUMBER(SEARCH(AG$3,Consolidado!$D699)),IF(COUNTIFS(Consolidado!$AC$5:AC699,Consolidado!$AC699,Consolidado!$D$5:D699,"*"&amp;AG$3&amp;"*")=1,1,0),0))</f>
        <v>0</v>
      </c>
      <c r="AH699" s="0" t="n">
        <f aca="false">IF(OR(AH$3="",Consolidado!$D699=""),0,IF(ISNUMBER(SEARCH(AH$3,Consolidado!$D699)),IF(COUNTIFS(Consolidado!$AC$5:AC699,Consolidado!$AC699,Consolidado!$D$5:D699,"*"&amp;AH$3&amp;"*")=1,1,0),0))</f>
        <v>0</v>
      </c>
      <c r="AI699" s="0" t="n">
        <f aca="false">IF(OR(AI$3="",Consolidado!$D699=""),0,IF(ISNUMBER(SEARCH(AI$3,Consolidado!$D699)),IF(COUNTIFS(Consolidado!$AC$5:AC699,Consolidado!$AC699,Consolidado!$D$5:D699,"*"&amp;AI$3&amp;"*")=1,1,0),0))</f>
        <v>0</v>
      </c>
      <c r="AJ699" s="0" t="n">
        <f aca="false">IF(OR(AJ$3="",Consolidado!$D699=""),0,IF(ISNUMBER(SEARCH(AJ$3,Consolidado!$D699)),IF(COUNTIFS(Consolidado!$AC$5:AC699,Consolidado!$AC699,Consolidado!$D$5:D699,"*"&amp;AJ$3&amp;"*")=1,1,0),0))</f>
        <v>0</v>
      </c>
      <c r="AK699" s="0" t="n">
        <f aca="false">IF(OR(AK$3="",Consolidado!$D699=""),0,IF(ISNUMBER(SEARCH(AK$3,Consolidado!$D699)),IF(COUNTIFS(Consolidado!$AC$5:AC699,Consolidado!$AC699,Consolidado!$D$5:D699,"*"&amp;AK$3&amp;"*")=1,1,0),0))</f>
        <v>0</v>
      </c>
      <c r="AL699" s="0" t="n">
        <f aca="false">IF(OR(AL$3="",Consolidado!$D699=""),0,IF(ISNUMBER(SEARCH(AL$3,Consolidado!$D699)),IF(COUNTIFS(Consolidado!$AC$5:AC699,Consolidado!$AC699,Consolidado!$D$5:D699,"*"&amp;AL$3&amp;"*")=1,1,0),0))</f>
        <v>0</v>
      </c>
      <c r="AM699" s="0" t="n">
        <f aca="false">IF(OR(AM$3="",Consolidado!$D699=""),0,IF(ISNUMBER(SEARCH(AM$3,Consolidado!$D699)),IF(COUNTIFS(Consolidado!$AC$5:AC699,Consolidado!$AC699,Consolidado!$D$5:D699,"*"&amp;AM$3&amp;"*")=1,1,0),0))</f>
        <v>0</v>
      </c>
      <c r="AN699" s="0" t="n">
        <f aca="false">IF(OR(AN$3="",Consolidado!$D699=""),0,IF(ISNUMBER(SEARCH(AN$3,Consolidado!$D699)),IF(COUNTIFS(Consolidado!$AC$5:AC699,Consolidado!$AC699,Consolidado!$D$5:D699,"*"&amp;AN$3&amp;"*")=1,1,0),0))</f>
        <v>0</v>
      </c>
      <c r="AO699" s="0" t="n">
        <f aca="false">IF(OR(AO$3="",Consolidado!$D699=""),0,IF(ISNUMBER(SEARCH(AO$3,Consolidado!$D699)),IF(COUNTIFS(Consolidado!$AC$5:AC699,Consolidado!$AC699,Consolidado!$D$5:D699,"*"&amp;AO$3&amp;"*")=1,1,0),0))</f>
        <v>0</v>
      </c>
    </row>
    <row r="700" customFormat="false" ht="15" hidden="false" customHeight="false" outlineLevel="0" collapsed="false">
      <c r="B700" s="0" t="n">
        <f aca="false">IF(OR(B$3="",Consolidado!$D700=""),0,IF(ISNUMBER(SEARCH(B$3,Consolidado!$D700)),IF(COUNTIFS(Consolidado!$AC$5:AC700,Consolidado!$AC700,Consolidado!$D$5:D700,"*"&amp;B$3&amp;"*")=1,1,0),0))</f>
        <v>0</v>
      </c>
      <c r="C700" s="0" t="n">
        <f aca="false">IF(OR(C$3="",Consolidado!$D700=""),0,IF(ISNUMBER(SEARCH(C$3,Consolidado!$D700)),IF(COUNTIFS(Consolidado!$AC$5:AC700,Consolidado!$AC700,Consolidado!$D$5:D700,"*"&amp;C$3&amp;"*")=1,1,0),0))</f>
        <v>0</v>
      </c>
      <c r="D700" s="0" t="n">
        <f aca="false">IF(OR(D$3="",Consolidado!$D700=""),0,IF(ISNUMBER(SEARCH(D$3,Consolidado!$D700)),IF(COUNTIFS(Consolidado!$AC$5:AC700,Consolidado!$AC700,Consolidado!$D$5:D700,"*"&amp;D$3&amp;"*")=1,1,0),0))</f>
        <v>0</v>
      </c>
      <c r="E700" s="0" t="n">
        <f aca="false">IF(OR(E$3="",Consolidado!$D700=""),0,IF(ISNUMBER(SEARCH(E$3,Consolidado!$D700)),IF(COUNTIFS(Consolidado!$AC$5:AC700,Consolidado!$AC700,Consolidado!$D$5:D700,"*"&amp;E$3&amp;"*")=1,1,0),0))</f>
        <v>0</v>
      </c>
      <c r="F700" s="0" t="n">
        <f aca="false">IF(OR(F$3="",Consolidado!$D700=""),0,IF(ISNUMBER(SEARCH(F$3,Consolidado!$D700)),IF(COUNTIFS(Consolidado!$AC$5:AC700,Consolidado!$AC700,Consolidado!$D$5:D700,"*"&amp;F$3&amp;"*")=1,1,0),0))</f>
        <v>0</v>
      </c>
      <c r="G700" s="0" t="n">
        <f aca="false">IF(OR(G$3="",Consolidado!$D700=""),0,IF(ISNUMBER(SEARCH(G$3,Consolidado!$D700)),IF(COUNTIFS(Consolidado!$AC$5:AC700,Consolidado!$AC700,Consolidado!$D$5:D700,"*"&amp;G$3&amp;"*")=1,1,0),0))</f>
        <v>0</v>
      </c>
      <c r="H700" s="0" t="n">
        <f aca="false">IF(OR(H$3="",Consolidado!$D700=""),0,IF(ISNUMBER(SEARCH(H$3,Consolidado!$D700)),IF(COUNTIFS(Consolidado!$AC$5:AC700,Consolidado!$AC700,Consolidado!$D$5:D700,"*"&amp;H$3&amp;"*")=1,1,0),0))</f>
        <v>0</v>
      </c>
      <c r="I700" s="0" t="n">
        <f aca="false">IF(OR(I$3="",Consolidado!$D700=""),0,IF(ISNUMBER(SEARCH(I$3,Consolidado!$D700)),IF(COUNTIFS(Consolidado!$AC$5:AC700,Consolidado!$AC700,Consolidado!$D$5:D700,"*"&amp;I$3&amp;"*")=1,1,0),0))</f>
        <v>0</v>
      </c>
      <c r="J700" s="0" t="n">
        <f aca="false">IF(OR(J$3="",Consolidado!$D700=""),0,IF(ISNUMBER(SEARCH(J$3,Consolidado!$D700)),IF(COUNTIFS(Consolidado!$AC$5:AC700,Consolidado!$AC700,Consolidado!$D$5:D700,"*"&amp;J$3&amp;"*")=1,1,0),0))</f>
        <v>0</v>
      </c>
      <c r="K700" s="0" t="n">
        <f aca="false">IF(OR(K$3="",Consolidado!$D700=""),0,IF(ISNUMBER(SEARCH(K$3,Consolidado!$D700)),IF(COUNTIFS(Consolidado!$AC$5:AC700,Consolidado!$AC700,Consolidado!$D$5:D700,"*"&amp;K$3&amp;"*")=1,1,0),0))</f>
        <v>0</v>
      </c>
      <c r="L700" s="0" t="n">
        <f aca="false">IF(OR(L$3="",Consolidado!$D700=""),0,IF(ISNUMBER(SEARCH(L$3,Consolidado!$D700)),IF(COUNTIFS(Consolidado!$AC$5:AC700,Consolidado!$AC700,Consolidado!$D$5:D700,"*"&amp;L$3&amp;"*")=1,1,0),0))</f>
        <v>0</v>
      </c>
      <c r="M700" s="0" t="n">
        <f aca="false">IF(OR(M$3="",Consolidado!$D700=""),0,IF(ISNUMBER(SEARCH(M$3,Consolidado!$D700)),IF(COUNTIFS(Consolidado!$AC$5:AC700,Consolidado!$AC700,Consolidado!$D$5:D700,"*"&amp;M$3&amp;"*")=1,1,0),0))</f>
        <v>0</v>
      </c>
      <c r="N700" s="0" t="n">
        <f aca="false">IF(OR(N$3="",Consolidado!$D700=""),0,IF(ISNUMBER(SEARCH(N$3,Consolidado!$D700)),IF(COUNTIFS(Consolidado!$AC$5:AC700,Consolidado!$AC700,Consolidado!$D$5:D700,"*"&amp;N$3&amp;"*")=1,1,0),0))</f>
        <v>0</v>
      </c>
      <c r="O700" s="0" t="n">
        <f aca="false">IF(OR(O$3="",Consolidado!$D700=""),0,IF(ISNUMBER(SEARCH(O$3,Consolidado!$D700)),IF(COUNTIFS(Consolidado!$AC$5:AC700,Consolidado!$AC700,Consolidado!$D$5:D700,"*"&amp;O$3&amp;"*")=1,1,0),0))</f>
        <v>0</v>
      </c>
      <c r="P700" s="0" t="n">
        <f aca="false">IF(OR(P$3="",Consolidado!$D700=""),0,IF(ISNUMBER(SEARCH(P$3,Consolidado!$D700)),IF(COUNTIFS(Consolidado!$AC$5:AC700,Consolidado!$AC700,Consolidado!$D$5:D700,"*"&amp;P$3&amp;"*")=1,1,0),0))</f>
        <v>0</v>
      </c>
      <c r="Q700" s="0" t="n">
        <f aca="false">IF(OR(Q$3="",Consolidado!$D700=""),0,IF(ISNUMBER(SEARCH(Q$3,Consolidado!$D700)),IF(COUNTIFS(Consolidado!$AC$5:AC700,Consolidado!$AC700,Consolidado!$D$5:D700,"*"&amp;Q$3&amp;"*")=1,1,0),0))</f>
        <v>0</v>
      </c>
      <c r="R700" s="0" t="n">
        <f aca="false">IF(OR(R$3="",Consolidado!$D700=""),0,IF(ISNUMBER(SEARCH(R$3,Consolidado!$D700)),IF(COUNTIFS(Consolidado!$AC$5:AC700,Consolidado!$AC700,Consolidado!$D$5:D700,"*"&amp;R$3&amp;"*")=1,1,0),0))</f>
        <v>0</v>
      </c>
      <c r="S700" s="0" t="n">
        <f aca="false">IF(OR(S$3="",Consolidado!$D700=""),0,IF(ISNUMBER(SEARCH(S$3,Consolidado!$D700)),IF(COUNTIFS(Consolidado!$AC$5:AC700,Consolidado!$AC700,Consolidado!$D$5:D700,"*"&amp;S$3&amp;"*")=1,1,0),0))</f>
        <v>0</v>
      </c>
      <c r="T700" s="0" t="n">
        <f aca="false">IF(OR(T$3="",Consolidado!$D700=""),0,IF(ISNUMBER(SEARCH(T$3,Consolidado!$D700)),IF(COUNTIFS(Consolidado!$AC$5:AC700,Consolidado!$AC700,Consolidado!$D$5:D700,"*"&amp;T$3&amp;"*")=1,1,0),0))</f>
        <v>0</v>
      </c>
      <c r="U700" s="0" t="n">
        <f aca="false">IF(OR(U$3="",Consolidado!$D700=""),0,IF(ISNUMBER(SEARCH(U$3,Consolidado!$D700)),IF(COUNTIFS(Consolidado!$AC$5:AC700,Consolidado!$AC700,Consolidado!$D$5:D700,"*"&amp;U$3&amp;"*")=1,1,0),0))</f>
        <v>0</v>
      </c>
      <c r="V700" s="0" t="n">
        <f aca="false">IF(OR(V$3="",Consolidado!$D700=""),0,IF(ISNUMBER(SEARCH(V$3,Consolidado!$D700)),IF(COUNTIFS(Consolidado!$AC$5:AC700,Consolidado!$AC700,Consolidado!$D$5:D700,"*"&amp;V$3&amp;"*")=1,1,0),0))</f>
        <v>0</v>
      </c>
      <c r="W700" s="0" t="n">
        <f aca="false">IF(OR(W$3="",Consolidado!$D700=""),0,IF(ISNUMBER(SEARCH(W$3,Consolidado!$D700)),IF(COUNTIFS(Consolidado!$AC$5:AC700,Consolidado!$AC700,Consolidado!$D$5:D700,"*"&amp;W$3&amp;"*")=1,1,0),0))</f>
        <v>0</v>
      </c>
      <c r="X700" s="0" t="n">
        <f aca="false">IF(OR(X$3="",Consolidado!$D700=""),0,IF(ISNUMBER(SEARCH(X$3,Consolidado!$D700)),IF(COUNTIFS(Consolidado!$AC$5:AC700,Consolidado!$AC700,Consolidado!$D$5:D700,"*"&amp;X$3&amp;"*")=1,1,0),0))</f>
        <v>0</v>
      </c>
      <c r="Y700" s="0" t="n">
        <f aca="false">IF(OR(Y$3="",Consolidado!$D700=""),0,IF(ISNUMBER(SEARCH(Y$3,Consolidado!$D700)),IF(COUNTIFS(Consolidado!$AC$5:AC700,Consolidado!$AC700,Consolidado!$D$5:D700,"*"&amp;Y$3&amp;"*")=1,1,0),0))</f>
        <v>0</v>
      </c>
      <c r="Z700" s="0" t="n">
        <f aca="false">IF(OR(Z$3="",Consolidado!$D700=""),0,IF(ISNUMBER(SEARCH(Z$3,Consolidado!$D700)),IF(COUNTIFS(Consolidado!$AC$5:AC700,Consolidado!$AC700,Consolidado!$D$5:D700,"*"&amp;Z$3&amp;"*")=1,1,0),0))</f>
        <v>0</v>
      </c>
      <c r="AA700" s="0" t="n">
        <f aca="false">IF(OR(AA$3="",Consolidado!$D700=""),0,IF(ISNUMBER(SEARCH(AA$3,Consolidado!$D700)),IF(COUNTIFS(Consolidado!$AC$5:AC700,Consolidado!$AC700,Consolidado!$D$5:D700,"*"&amp;AA$3&amp;"*")=1,1,0),0))</f>
        <v>0</v>
      </c>
      <c r="AB700" s="0" t="n">
        <f aca="false">IF(OR(AB$3="",Consolidado!$D700=""),0,IF(ISNUMBER(SEARCH(AB$3,Consolidado!$D700)),IF(COUNTIFS(Consolidado!$AC$5:AC700,Consolidado!$AC700,Consolidado!$D$5:D700,"*"&amp;AB$3&amp;"*")=1,1,0),0))</f>
        <v>0</v>
      </c>
      <c r="AC700" s="0" t="n">
        <f aca="false">IF(OR(AC$3="",Consolidado!$D700=""),0,IF(ISNUMBER(SEARCH(AC$3,Consolidado!$D700)),IF(COUNTIFS(Consolidado!$AC$5:AC700,Consolidado!$AC700,Consolidado!$D$5:D700,"*"&amp;AC$3&amp;"*")=1,1,0),0))</f>
        <v>0</v>
      </c>
      <c r="AD700" s="0" t="n">
        <f aca="false">IF(OR(AD$3="",Consolidado!$D700=""),0,IF(ISNUMBER(SEARCH(AD$3,Consolidado!$D700)),IF(COUNTIFS(Consolidado!$AC$5:AC700,Consolidado!$AC700,Consolidado!$D$5:D700,"*"&amp;AD$3&amp;"*")=1,1,0),0))</f>
        <v>0</v>
      </c>
      <c r="AE700" s="0" t="n">
        <f aca="false">IF(OR(AE$3="",Consolidado!$D700=""),0,IF(ISNUMBER(SEARCH(AE$3,Consolidado!$D700)),IF(COUNTIFS(Consolidado!$AC$5:AC700,Consolidado!$AC700,Consolidado!$D$5:D700,"*"&amp;AE$3&amp;"*")=1,1,0),0))</f>
        <v>0</v>
      </c>
      <c r="AF700" s="0" t="n">
        <f aca="false">IF(OR(AF$3="",Consolidado!$D700=""),0,IF(ISNUMBER(SEARCH(AF$3,Consolidado!$D700)),IF(COUNTIFS(Consolidado!$AC$5:AC700,Consolidado!$AC700,Consolidado!$D$5:D700,"*"&amp;AF$3&amp;"*")=1,1,0),0))</f>
        <v>0</v>
      </c>
      <c r="AG700" s="0" t="n">
        <f aca="false">IF(OR(AG$3="",Consolidado!$D700=""),0,IF(ISNUMBER(SEARCH(AG$3,Consolidado!$D700)),IF(COUNTIFS(Consolidado!$AC$5:AC700,Consolidado!$AC700,Consolidado!$D$5:D700,"*"&amp;AG$3&amp;"*")=1,1,0),0))</f>
        <v>0</v>
      </c>
      <c r="AH700" s="0" t="n">
        <f aca="false">IF(OR(AH$3="",Consolidado!$D700=""),0,IF(ISNUMBER(SEARCH(AH$3,Consolidado!$D700)),IF(COUNTIFS(Consolidado!$AC$5:AC700,Consolidado!$AC700,Consolidado!$D$5:D700,"*"&amp;AH$3&amp;"*")=1,1,0),0))</f>
        <v>0</v>
      </c>
      <c r="AI700" s="0" t="n">
        <f aca="false">IF(OR(AI$3="",Consolidado!$D700=""),0,IF(ISNUMBER(SEARCH(AI$3,Consolidado!$D700)),IF(COUNTIFS(Consolidado!$AC$5:AC700,Consolidado!$AC700,Consolidado!$D$5:D700,"*"&amp;AI$3&amp;"*")=1,1,0),0))</f>
        <v>0</v>
      </c>
      <c r="AJ700" s="0" t="n">
        <f aca="false">IF(OR(AJ$3="",Consolidado!$D700=""),0,IF(ISNUMBER(SEARCH(AJ$3,Consolidado!$D700)),IF(COUNTIFS(Consolidado!$AC$5:AC700,Consolidado!$AC700,Consolidado!$D$5:D700,"*"&amp;AJ$3&amp;"*")=1,1,0),0))</f>
        <v>0</v>
      </c>
      <c r="AK700" s="0" t="n">
        <f aca="false">IF(OR(AK$3="",Consolidado!$D700=""),0,IF(ISNUMBER(SEARCH(AK$3,Consolidado!$D700)),IF(COUNTIFS(Consolidado!$AC$5:AC700,Consolidado!$AC700,Consolidado!$D$5:D700,"*"&amp;AK$3&amp;"*")=1,1,0),0))</f>
        <v>0</v>
      </c>
      <c r="AL700" s="0" t="n">
        <f aca="false">IF(OR(AL$3="",Consolidado!$D700=""),0,IF(ISNUMBER(SEARCH(AL$3,Consolidado!$D700)),IF(COUNTIFS(Consolidado!$AC$5:AC700,Consolidado!$AC700,Consolidado!$D$5:D700,"*"&amp;AL$3&amp;"*")=1,1,0),0))</f>
        <v>0</v>
      </c>
      <c r="AM700" s="0" t="n">
        <f aca="false">IF(OR(AM$3="",Consolidado!$D700=""),0,IF(ISNUMBER(SEARCH(AM$3,Consolidado!$D700)),IF(COUNTIFS(Consolidado!$AC$5:AC700,Consolidado!$AC700,Consolidado!$D$5:D700,"*"&amp;AM$3&amp;"*")=1,1,0),0))</f>
        <v>0</v>
      </c>
      <c r="AN700" s="0" t="n">
        <f aca="false">IF(OR(AN$3="",Consolidado!$D700=""),0,IF(ISNUMBER(SEARCH(AN$3,Consolidado!$D700)),IF(COUNTIFS(Consolidado!$AC$5:AC700,Consolidado!$AC700,Consolidado!$D$5:D700,"*"&amp;AN$3&amp;"*")=1,1,0),0))</f>
        <v>0</v>
      </c>
      <c r="AO700" s="0" t="n">
        <f aca="false">IF(OR(AO$3="",Consolidado!$D700=""),0,IF(ISNUMBER(SEARCH(AO$3,Consolidado!$D700)),IF(COUNTIFS(Consolidado!$AC$5:AC700,Consolidado!$AC700,Consolidado!$D$5:D700,"*"&amp;AO$3&amp;"*")=1,1,0),0))</f>
        <v>0</v>
      </c>
    </row>
    <row r="701" customFormat="false" ht="15" hidden="false" customHeight="false" outlineLevel="0" collapsed="false">
      <c r="B701" s="0" t="n">
        <f aca="false">IF(OR(B$3="",Consolidado!$D701=""),0,IF(ISNUMBER(SEARCH(B$3,Consolidado!$D701)),IF(COUNTIFS(Consolidado!$AC$5:AC701,Consolidado!$AC701,Consolidado!$D$5:D701,"*"&amp;B$3&amp;"*")=1,1,0),0))</f>
        <v>0</v>
      </c>
      <c r="C701" s="0" t="n">
        <f aca="false">IF(OR(C$3="",Consolidado!$D701=""),0,IF(ISNUMBER(SEARCH(C$3,Consolidado!$D701)),IF(COUNTIFS(Consolidado!$AC$5:AC701,Consolidado!$AC701,Consolidado!$D$5:D701,"*"&amp;C$3&amp;"*")=1,1,0),0))</f>
        <v>0</v>
      </c>
      <c r="D701" s="0" t="n">
        <f aca="false">IF(OR(D$3="",Consolidado!$D701=""),0,IF(ISNUMBER(SEARCH(D$3,Consolidado!$D701)),IF(COUNTIFS(Consolidado!$AC$5:AC701,Consolidado!$AC701,Consolidado!$D$5:D701,"*"&amp;D$3&amp;"*")=1,1,0),0))</f>
        <v>0</v>
      </c>
      <c r="E701" s="0" t="n">
        <f aca="false">IF(OR(E$3="",Consolidado!$D701=""),0,IF(ISNUMBER(SEARCH(E$3,Consolidado!$D701)),IF(COUNTIFS(Consolidado!$AC$5:AC701,Consolidado!$AC701,Consolidado!$D$5:D701,"*"&amp;E$3&amp;"*")=1,1,0),0))</f>
        <v>0</v>
      </c>
      <c r="F701" s="0" t="n">
        <f aca="false">IF(OR(F$3="",Consolidado!$D701=""),0,IF(ISNUMBER(SEARCH(F$3,Consolidado!$D701)),IF(COUNTIFS(Consolidado!$AC$5:AC701,Consolidado!$AC701,Consolidado!$D$5:D701,"*"&amp;F$3&amp;"*")=1,1,0),0))</f>
        <v>0</v>
      </c>
      <c r="G701" s="0" t="n">
        <f aca="false">IF(OR(G$3="",Consolidado!$D701=""),0,IF(ISNUMBER(SEARCH(G$3,Consolidado!$D701)),IF(COUNTIFS(Consolidado!$AC$5:AC701,Consolidado!$AC701,Consolidado!$D$5:D701,"*"&amp;G$3&amp;"*")=1,1,0),0))</f>
        <v>0</v>
      </c>
      <c r="H701" s="0" t="n">
        <f aca="false">IF(OR(H$3="",Consolidado!$D701=""),0,IF(ISNUMBER(SEARCH(H$3,Consolidado!$D701)),IF(COUNTIFS(Consolidado!$AC$5:AC701,Consolidado!$AC701,Consolidado!$D$5:D701,"*"&amp;H$3&amp;"*")=1,1,0),0))</f>
        <v>0</v>
      </c>
      <c r="I701" s="0" t="n">
        <f aca="false">IF(OR(I$3="",Consolidado!$D701=""),0,IF(ISNUMBER(SEARCH(I$3,Consolidado!$D701)),IF(COUNTIFS(Consolidado!$AC$5:AC701,Consolidado!$AC701,Consolidado!$D$5:D701,"*"&amp;I$3&amp;"*")=1,1,0),0))</f>
        <v>0</v>
      </c>
      <c r="J701" s="0" t="n">
        <f aca="false">IF(OR(J$3="",Consolidado!$D701=""),0,IF(ISNUMBER(SEARCH(J$3,Consolidado!$D701)),IF(COUNTIFS(Consolidado!$AC$5:AC701,Consolidado!$AC701,Consolidado!$D$5:D701,"*"&amp;J$3&amp;"*")=1,1,0),0))</f>
        <v>0</v>
      </c>
      <c r="K701" s="0" t="n">
        <f aca="false">IF(OR(K$3="",Consolidado!$D701=""),0,IF(ISNUMBER(SEARCH(K$3,Consolidado!$D701)),IF(COUNTIFS(Consolidado!$AC$5:AC701,Consolidado!$AC701,Consolidado!$D$5:D701,"*"&amp;K$3&amp;"*")=1,1,0),0))</f>
        <v>0</v>
      </c>
      <c r="L701" s="0" t="n">
        <f aca="false">IF(OR(L$3="",Consolidado!$D701=""),0,IF(ISNUMBER(SEARCH(L$3,Consolidado!$D701)),IF(COUNTIFS(Consolidado!$AC$5:AC701,Consolidado!$AC701,Consolidado!$D$5:D701,"*"&amp;L$3&amp;"*")=1,1,0),0))</f>
        <v>0</v>
      </c>
      <c r="M701" s="0" t="n">
        <f aca="false">IF(OR(M$3="",Consolidado!$D701=""),0,IF(ISNUMBER(SEARCH(M$3,Consolidado!$D701)),IF(COUNTIFS(Consolidado!$AC$5:AC701,Consolidado!$AC701,Consolidado!$D$5:D701,"*"&amp;M$3&amp;"*")=1,1,0),0))</f>
        <v>0</v>
      </c>
      <c r="N701" s="0" t="n">
        <f aca="false">IF(OR(N$3="",Consolidado!$D701=""),0,IF(ISNUMBER(SEARCH(N$3,Consolidado!$D701)),IF(COUNTIFS(Consolidado!$AC$5:AC701,Consolidado!$AC701,Consolidado!$D$5:D701,"*"&amp;N$3&amp;"*")=1,1,0),0))</f>
        <v>0</v>
      </c>
      <c r="O701" s="0" t="n">
        <f aca="false">IF(OR(O$3="",Consolidado!$D701=""),0,IF(ISNUMBER(SEARCH(O$3,Consolidado!$D701)),IF(COUNTIFS(Consolidado!$AC$5:AC701,Consolidado!$AC701,Consolidado!$D$5:D701,"*"&amp;O$3&amp;"*")=1,1,0),0))</f>
        <v>0</v>
      </c>
      <c r="P701" s="0" t="n">
        <f aca="false">IF(OR(P$3="",Consolidado!$D701=""),0,IF(ISNUMBER(SEARCH(P$3,Consolidado!$D701)),IF(COUNTIFS(Consolidado!$AC$5:AC701,Consolidado!$AC701,Consolidado!$D$5:D701,"*"&amp;P$3&amp;"*")=1,1,0),0))</f>
        <v>0</v>
      </c>
      <c r="Q701" s="0" t="n">
        <f aca="false">IF(OR(Q$3="",Consolidado!$D701=""),0,IF(ISNUMBER(SEARCH(Q$3,Consolidado!$D701)),IF(COUNTIFS(Consolidado!$AC$5:AC701,Consolidado!$AC701,Consolidado!$D$5:D701,"*"&amp;Q$3&amp;"*")=1,1,0),0))</f>
        <v>0</v>
      </c>
      <c r="R701" s="0" t="n">
        <f aca="false">IF(OR(R$3="",Consolidado!$D701=""),0,IF(ISNUMBER(SEARCH(R$3,Consolidado!$D701)),IF(COUNTIFS(Consolidado!$AC$5:AC701,Consolidado!$AC701,Consolidado!$D$5:D701,"*"&amp;R$3&amp;"*")=1,1,0),0))</f>
        <v>0</v>
      </c>
      <c r="S701" s="0" t="n">
        <f aca="false">IF(OR(S$3="",Consolidado!$D701=""),0,IF(ISNUMBER(SEARCH(S$3,Consolidado!$D701)),IF(COUNTIFS(Consolidado!$AC$5:AC701,Consolidado!$AC701,Consolidado!$D$5:D701,"*"&amp;S$3&amp;"*")=1,1,0),0))</f>
        <v>0</v>
      </c>
      <c r="T701" s="0" t="n">
        <f aca="false">IF(OR(T$3="",Consolidado!$D701=""),0,IF(ISNUMBER(SEARCH(T$3,Consolidado!$D701)),IF(COUNTIFS(Consolidado!$AC$5:AC701,Consolidado!$AC701,Consolidado!$D$5:D701,"*"&amp;T$3&amp;"*")=1,1,0),0))</f>
        <v>0</v>
      </c>
      <c r="U701" s="0" t="n">
        <f aca="false">IF(OR(U$3="",Consolidado!$D701=""),0,IF(ISNUMBER(SEARCH(U$3,Consolidado!$D701)),IF(COUNTIFS(Consolidado!$AC$5:AC701,Consolidado!$AC701,Consolidado!$D$5:D701,"*"&amp;U$3&amp;"*")=1,1,0),0))</f>
        <v>0</v>
      </c>
      <c r="V701" s="0" t="n">
        <f aca="false">IF(OR(V$3="",Consolidado!$D701=""),0,IF(ISNUMBER(SEARCH(V$3,Consolidado!$D701)),IF(COUNTIFS(Consolidado!$AC$5:AC701,Consolidado!$AC701,Consolidado!$D$5:D701,"*"&amp;V$3&amp;"*")=1,1,0),0))</f>
        <v>0</v>
      </c>
      <c r="W701" s="0" t="n">
        <f aca="false">IF(OR(W$3="",Consolidado!$D701=""),0,IF(ISNUMBER(SEARCH(W$3,Consolidado!$D701)),IF(COUNTIFS(Consolidado!$AC$5:AC701,Consolidado!$AC701,Consolidado!$D$5:D701,"*"&amp;W$3&amp;"*")=1,1,0),0))</f>
        <v>0</v>
      </c>
      <c r="X701" s="0" t="n">
        <f aca="false">IF(OR(X$3="",Consolidado!$D701=""),0,IF(ISNUMBER(SEARCH(X$3,Consolidado!$D701)),IF(COUNTIFS(Consolidado!$AC$5:AC701,Consolidado!$AC701,Consolidado!$D$5:D701,"*"&amp;X$3&amp;"*")=1,1,0),0))</f>
        <v>0</v>
      </c>
      <c r="Y701" s="0" t="n">
        <f aca="false">IF(OR(Y$3="",Consolidado!$D701=""),0,IF(ISNUMBER(SEARCH(Y$3,Consolidado!$D701)),IF(COUNTIFS(Consolidado!$AC$5:AC701,Consolidado!$AC701,Consolidado!$D$5:D701,"*"&amp;Y$3&amp;"*")=1,1,0),0))</f>
        <v>0</v>
      </c>
      <c r="Z701" s="0" t="n">
        <f aca="false">IF(OR(Z$3="",Consolidado!$D701=""),0,IF(ISNUMBER(SEARCH(Z$3,Consolidado!$D701)),IF(COUNTIFS(Consolidado!$AC$5:AC701,Consolidado!$AC701,Consolidado!$D$5:D701,"*"&amp;Z$3&amp;"*")=1,1,0),0))</f>
        <v>0</v>
      </c>
      <c r="AA701" s="0" t="n">
        <f aca="false">IF(OR(AA$3="",Consolidado!$D701=""),0,IF(ISNUMBER(SEARCH(AA$3,Consolidado!$D701)),IF(COUNTIFS(Consolidado!$AC$5:AC701,Consolidado!$AC701,Consolidado!$D$5:D701,"*"&amp;AA$3&amp;"*")=1,1,0),0))</f>
        <v>0</v>
      </c>
      <c r="AB701" s="0" t="n">
        <f aca="false">IF(OR(AB$3="",Consolidado!$D701=""),0,IF(ISNUMBER(SEARCH(AB$3,Consolidado!$D701)),IF(COUNTIFS(Consolidado!$AC$5:AC701,Consolidado!$AC701,Consolidado!$D$5:D701,"*"&amp;AB$3&amp;"*")=1,1,0),0))</f>
        <v>0</v>
      </c>
      <c r="AC701" s="0" t="n">
        <f aca="false">IF(OR(AC$3="",Consolidado!$D701=""),0,IF(ISNUMBER(SEARCH(AC$3,Consolidado!$D701)),IF(COUNTIFS(Consolidado!$AC$5:AC701,Consolidado!$AC701,Consolidado!$D$5:D701,"*"&amp;AC$3&amp;"*")=1,1,0),0))</f>
        <v>0</v>
      </c>
      <c r="AD701" s="0" t="n">
        <f aca="false">IF(OR(AD$3="",Consolidado!$D701=""),0,IF(ISNUMBER(SEARCH(AD$3,Consolidado!$D701)),IF(COUNTIFS(Consolidado!$AC$5:AC701,Consolidado!$AC701,Consolidado!$D$5:D701,"*"&amp;AD$3&amp;"*")=1,1,0),0))</f>
        <v>0</v>
      </c>
      <c r="AE701" s="0" t="n">
        <f aca="false">IF(OR(AE$3="",Consolidado!$D701=""),0,IF(ISNUMBER(SEARCH(AE$3,Consolidado!$D701)),IF(COUNTIFS(Consolidado!$AC$5:AC701,Consolidado!$AC701,Consolidado!$D$5:D701,"*"&amp;AE$3&amp;"*")=1,1,0),0))</f>
        <v>0</v>
      </c>
      <c r="AF701" s="0" t="n">
        <f aca="false">IF(OR(AF$3="",Consolidado!$D701=""),0,IF(ISNUMBER(SEARCH(AF$3,Consolidado!$D701)),IF(COUNTIFS(Consolidado!$AC$5:AC701,Consolidado!$AC701,Consolidado!$D$5:D701,"*"&amp;AF$3&amp;"*")=1,1,0),0))</f>
        <v>0</v>
      </c>
      <c r="AG701" s="0" t="n">
        <f aca="false">IF(OR(AG$3="",Consolidado!$D701=""),0,IF(ISNUMBER(SEARCH(AG$3,Consolidado!$D701)),IF(COUNTIFS(Consolidado!$AC$5:AC701,Consolidado!$AC701,Consolidado!$D$5:D701,"*"&amp;AG$3&amp;"*")=1,1,0),0))</f>
        <v>0</v>
      </c>
      <c r="AH701" s="0" t="n">
        <f aca="false">IF(OR(AH$3="",Consolidado!$D701=""),0,IF(ISNUMBER(SEARCH(AH$3,Consolidado!$D701)),IF(COUNTIFS(Consolidado!$AC$5:AC701,Consolidado!$AC701,Consolidado!$D$5:D701,"*"&amp;AH$3&amp;"*")=1,1,0),0))</f>
        <v>0</v>
      </c>
      <c r="AI701" s="0" t="n">
        <f aca="false">IF(OR(AI$3="",Consolidado!$D701=""),0,IF(ISNUMBER(SEARCH(AI$3,Consolidado!$D701)),IF(COUNTIFS(Consolidado!$AC$5:AC701,Consolidado!$AC701,Consolidado!$D$5:D701,"*"&amp;AI$3&amp;"*")=1,1,0),0))</f>
        <v>0</v>
      </c>
      <c r="AJ701" s="0" t="n">
        <f aca="false">IF(OR(AJ$3="",Consolidado!$D701=""),0,IF(ISNUMBER(SEARCH(AJ$3,Consolidado!$D701)),IF(COUNTIFS(Consolidado!$AC$5:AC701,Consolidado!$AC701,Consolidado!$D$5:D701,"*"&amp;AJ$3&amp;"*")=1,1,0),0))</f>
        <v>0</v>
      </c>
      <c r="AK701" s="0" t="n">
        <f aca="false">IF(OR(AK$3="",Consolidado!$D701=""),0,IF(ISNUMBER(SEARCH(AK$3,Consolidado!$D701)),IF(COUNTIFS(Consolidado!$AC$5:AC701,Consolidado!$AC701,Consolidado!$D$5:D701,"*"&amp;AK$3&amp;"*")=1,1,0),0))</f>
        <v>0</v>
      </c>
      <c r="AL701" s="0" t="n">
        <f aca="false">IF(OR(AL$3="",Consolidado!$D701=""),0,IF(ISNUMBER(SEARCH(AL$3,Consolidado!$D701)),IF(COUNTIFS(Consolidado!$AC$5:AC701,Consolidado!$AC701,Consolidado!$D$5:D701,"*"&amp;AL$3&amp;"*")=1,1,0),0))</f>
        <v>0</v>
      </c>
      <c r="AM701" s="0" t="n">
        <f aca="false">IF(OR(AM$3="",Consolidado!$D701=""),0,IF(ISNUMBER(SEARCH(AM$3,Consolidado!$D701)),IF(COUNTIFS(Consolidado!$AC$5:AC701,Consolidado!$AC701,Consolidado!$D$5:D701,"*"&amp;AM$3&amp;"*")=1,1,0),0))</f>
        <v>0</v>
      </c>
      <c r="AN701" s="0" t="n">
        <f aca="false">IF(OR(AN$3="",Consolidado!$D701=""),0,IF(ISNUMBER(SEARCH(AN$3,Consolidado!$D701)),IF(COUNTIFS(Consolidado!$AC$5:AC701,Consolidado!$AC701,Consolidado!$D$5:D701,"*"&amp;AN$3&amp;"*")=1,1,0),0))</f>
        <v>0</v>
      </c>
      <c r="AO701" s="0" t="n">
        <f aca="false">IF(OR(AO$3="",Consolidado!$D701=""),0,IF(ISNUMBER(SEARCH(AO$3,Consolidado!$D701)),IF(COUNTIFS(Consolidado!$AC$5:AC701,Consolidado!$AC701,Consolidado!$D$5:D701,"*"&amp;AO$3&amp;"*")=1,1,0),0))</f>
        <v>0</v>
      </c>
    </row>
    <row r="702" customFormat="false" ht="15" hidden="false" customHeight="false" outlineLevel="0" collapsed="false">
      <c r="B702" s="0" t="n">
        <f aca="false">IF(OR(B$3="",Consolidado!$D702=""),0,IF(ISNUMBER(SEARCH(B$3,Consolidado!$D702)),IF(COUNTIFS(Consolidado!$AC$5:AC702,Consolidado!$AC702,Consolidado!$D$5:D702,"*"&amp;B$3&amp;"*")=1,1,0),0))</f>
        <v>0</v>
      </c>
      <c r="C702" s="0" t="n">
        <f aca="false">IF(OR(C$3="",Consolidado!$D702=""),0,IF(ISNUMBER(SEARCH(C$3,Consolidado!$D702)),IF(COUNTIFS(Consolidado!$AC$5:AC702,Consolidado!$AC702,Consolidado!$D$5:D702,"*"&amp;C$3&amp;"*")=1,1,0),0))</f>
        <v>0</v>
      </c>
      <c r="D702" s="0" t="n">
        <f aca="false">IF(OR(D$3="",Consolidado!$D702=""),0,IF(ISNUMBER(SEARCH(D$3,Consolidado!$D702)),IF(COUNTIFS(Consolidado!$AC$5:AC702,Consolidado!$AC702,Consolidado!$D$5:D702,"*"&amp;D$3&amp;"*")=1,1,0),0))</f>
        <v>0</v>
      </c>
      <c r="E702" s="0" t="n">
        <f aca="false">IF(OR(E$3="",Consolidado!$D702=""),0,IF(ISNUMBER(SEARCH(E$3,Consolidado!$D702)),IF(COUNTIFS(Consolidado!$AC$5:AC702,Consolidado!$AC702,Consolidado!$D$5:D702,"*"&amp;E$3&amp;"*")=1,1,0),0))</f>
        <v>0</v>
      </c>
      <c r="F702" s="0" t="n">
        <f aca="false">IF(OR(F$3="",Consolidado!$D702=""),0,IF(ISNUMBER(SEARCH(F$3,Consolidado!$D702)),IF(COUNTIFS(Consolidado!$AC$5:AC702,Consolidado!$AC702,Consolidado!$D$5:D702,"*"&amp;F$3&amp;"*")=1,1,0),0))</f>
        <v>0</v>
      </c>
      <c r="G702" s="0" t="n">
        <f aca="false">IF(OR(G$3="",Consolidado!$D702=""),0,IF(ISNUMBER(SEARCH(G$3,Consolidado!$D702)),IF(COUNTIFS(Consolidado!$AC$5:AC702,Consolidado!$AC702,Consolidado!$D$5:D702,"*"&amp;G$3&amp;"*")=1,1,0),0))</f>
        <v>0</v>
      </c>
      <c r="H702" s="0" t="n">
        <f aca="false">IF(OR(H$3="",Consolidado!$D702=""),0,IF(ISNUMBER(SEARCH(H$3,Consolidado!$D702)),IF(COUNTIFS(Consolidado!$AC$5:AC702,Consolidado!$AC702,Consolidado!$D$5:D702,"*"&amp;H$3&amp;"*")=1,1,0),0))</f>
        <v>0</v>
      </c>
      <c r="I702" s="0" t="n">
        <f aca="false">IF(OR(I$3="",Consolidado!$D702=""),0,IF(ISNUMBER(SEARCH(I$3,Consolidado!$D702)),IF(COUNTIFS(Consolidado!$AC$5:AC702,Consolidado!$AC702,Consolidado!$D$5:D702,"*"&amp;I$3&amp;"*")=1,1,0),0))</f>
        <v>0</v>
      </c>
      <c r="J702" s="0" t="n">
        <f aca="false">IF(OR(J$3="",Consolidado!$D702=""),0,IF(ISNUMBER(SEARCH(J$3,Consolidado!$D702)),IF(COUNTIFS(Consolidado!$AC$5:AC702,Consolidado!$AC702,Consolidado!$D$5:D702,"*"&amp;J$3&amp;"*")=1,1,0),0))</f>
        <v>0</v>
      </c>
      <c r="K702" s="0" t="n">
        <f aca="false">IF(OR(K$3="",Consolidado!$D702=""),0,IF(ISNUMBER(SEARCH(K$3,Consolidado!$D702)),IF(COUNTIFS(Consolidado!$AC$5:AC702,Consolidado!$AC702,Consolidado!$D$5:D702,"*"&amp;K$3&amp;"*")=1,1,0),0))</f>
        <v>0</v>
      </c>
      <c r="L702" s="0" t="n">
        <f aca="false">IF(OR(L$3="",Consolidado!$D702=""),0,IF(ISNUMBER(SEARCH(L$3,Consolidado!$D702)),IF(COUNTIFS(Consolidado!$AC$5:AC702,Consolidado!$AC702,Consolidado!$D$5:D702,"*"&amp;L$3&amp;"*")=1,1,0),0))</f>
        <v>0</v>
      </c>
      <c r="M702" s="0" t="n">
        <f aca="false">IF(OR(M$3="",Consolidado!$D702=""),0,IF(ISNUMBER(SEARCH(M$3,Consolidado!$D702)),IF(COUNTIFS(Consolidado!$AC$5:AC702,Consolidado!$AC702,Consolidado!$D$5:D702,"*"&amp;M$3&amp;"*")=1,1,0),0))</f>
        <v>0</v>
      </c>
      <c r="N702" s="0" t="n">
        <f aca="false">IF(OR(N$3="",Consolidado!$D702=""),0,IF(ISNUMBER(SEARCH(N$3,Consolidado!$D702)),IF(COUNTIFS(Consolidado!$AC$5:AC702,Consolidado!$AC702,Consolidado!$D$5:D702,"*"&amp;N$3&amp;"*")=1,1,0),0))</f>
        <v>0</v>
      </c>
      <c r="O702" s="0" t="n">
        <f aca="false">IF(OR(O$3="",Consolidado!$D702=""),0,IF(ISNUMBER(SEARCH(O$3,Consolidado!$D702)),IF(COUNTIFS(Consolidado!$AC$5:AC702,Consolidado!$AC702,Consolidado!$D$5:D702,"*"&amp;O$3&amp;"*")=1,1,0),0))</f>
        <v>0</v>
      </c>
      <c r="P702" s="0" t="n">
        <f aca="false">IF(OR(P$3="",Consolidado!$D702=""),0,IF(ISNUMBER(SEARCH(P$3,Consolidado!$D702)),IF(COUNTIFS(Consolidado!$AC$5:AC702,Consolidado!$AC702,Consolidado!$D$5:D702,"*"&amp;P$3&amp;"*")=1,1,0),0))</f>
        <v>0</v>
      </c>
      <c r="Q702" s="0" t="n">
        <f aca="false">IF(OR(Q$3="",Consolidado!$D702=""),0,IF(ISNUMBER(SEARCH(Q$3,Consolidado!$D702)),IF(COUNTIFS(Consolidado!$AC$5:AC702,Consolidado!$AC702,Consolidado!$D$5:D702,"*"&amp;Q$3&amp;"*")=1,1,0),0))</f>
        <v>0</v>
      </c>
      <c r="R702" s="0" t="n">
        <f aca="false">IF(OR(R$3="",Consolidado!$D702=""),0,IF(ISNUMBER(SEARCH(R$3,Consolidado!$D702)),IF(COUNTIFS(Consolidado!$AC$5:AC702,Consolidado!$AC702,Consolidado!$D$5:D702,"*"&amp;R$3&amp;"*")=1,1,0),0))</f>
        <v>0</v>
      </c>
      <c r="S702" s="0" t="n">
        <f aca="false">IF(OR(S$3="",Consolidado!$D702=""),0,IF(ISNUMBER(SEARCH(S$3,Consolidado!$D702)),IF(COUNTIFS(Consolidado!$AC$5:AC702,Consolidado!$AC702,Consolidado!$D$5:D702,"*"&amp;S$3&amp;"*")=1,1,0),0))</f>
        <v>0</v>
      </c>
      <c r="T702" s="0" t="n">
        <f aca="false">IF(OR(T$3="",Consolidado!$D702=""),0,IF(ISNUMBER(SEARCH(T$3,Consolidado!$D702)),IF(COUNTIFS(Consolidado!$AC$5:AC702,Consolidado!$AC702,Consolidado!$D$5:D702,"*"&amp;T$3&amp;"*")=1,1,0),0))</f>
        <v>0</v>
      </c>
      <c r="U702" s="0" t="n">
        <f aca="false">IF(OR(U$3="",Consolidado!$D702=""),0,IF(ISNUMBER(SEARCH(U$3,Consolidado!$D702)),IF(COUNTIFS(Consolidado!$AC$5:AC702,Consolidado!$AC702,Consolidado!$D$5:D702,"*"&amp;U$3&amp;"*")=1,1,0),0))</f>
        <v>0</v>
      </c>
      <c r="V702" s="0" t="n">
        <f aca="false">IF(OR(V$3="",Consolidado!$D702=""),0,IF(ISNUMBER(SEARCH(V$3,Consolidado!$D702)),IF(COUNTIFS(Consolidado!$AC$5:AC702,Consolidado!$AC702,Consolidado!$D$5:D702,"*"&amp;V$3&amp;"*")=1,1,0),0))</f>
        <v>0</v>
      </c>
      <c r="W702" s="0" t="n">
        <f aca="false">IF(OR(W$3="",Consolidado!$D702=""),0,IF(ISNUMBER(SEARCH(W$3,Consolidado!$D702)),IF(COUNTIFS(Consolidado!$AC$5:AC702,Consolidado!$AC702,Consolidado!$D$5:D702,"*"&amp;W$3&amp;"*")=1,1,0),0))</f>
        <v>0</v>
      </c>
      <c r="X702" s="0" t="n">
        <f aca="false">IF(OR(X$3="",Consolidado!$D702=""),0,IF(ISNUMBER(SEARCH(X$3,Consolidado!$D702)),IF(COUNTIFS(Consolidado!$AC$5:AC702,Consolidado!$AC702,Consolidado!$D$5:D702,"*"&amp;X$3&amp;"*")=1,1,0),0))</f>
        <v>0</v>
      </c>
      <c r="Y702" s="0" t="n">
        <f aca="false">IF(OR(Y$3="",Consolidado!$D702=""),0,IF(ISNUMBER(SEARCH(Y$3,Consolidado!$D702)),IF(COUNTIFS(Consolidado!$AC$5:AC702,Consolidado!$AC702,Consolidado!$D$5:D702,"*"&amp;Y$3&amp;"*")=1,1,0),0))</f>
        <v>0</v>
      </c>
      <c r="Z702" s="0" t="n">
        <f aca="false">IF(OR(Z$3="",Consolidado!$D702=""),0,IF(ISNUMBER(SEARCH(Z$3,Consolidado!$D702)),IF(COUNTIFS(Consolidado!$AC$5:AC702,Consolidado!$AC702,Consolidado!$D$5:D702,"*"&amp;Z$3&amp;"*")=1,1,0),0))</f>
        <v>0</v>
      </c>
      <c r="AA702" s="0" t="n">
        <f aca="false">IF(OR(AA$3="",Consolidado!$D702=""),0,IF(ISNUMBER(SEARCH(AA$3,Consolidado!$D702)),IF(COUNTIFS(Consolidado!$AC$5:AC702,Consolidado!$AC702,Consolidado!$D$5:D702,"*"&amp;AA$3&amp;"*")=1,1,0),0))</f>
        <v>0</v>
      </c>
      <c r="AB702" s="0" t="n">
        <f aca="false">IF(OR(AB$3="",Consolidado!$D702=""),0,IF(ISNUMBER(SEARCH(AB$3,Consolidado!$D702)),IF(COUNTIFS(Consolidado!$AC$5:AC702,Consolidado!$AC702,Consolidado!$D$5:D702,"*"&amp;AB$3&amp;"*")=1,1,0),0))</f>
        <v>0</v>
      </c>
      <c r="AC702" s="0" t="n">
        <f aca="false">IF(OR(AC$3="",Consolidado!$D702=""),0,IF(ISNUMBER(SEARCH(AC$3,Consolidado!$D702)),IF(COUNTIFS(Consolidado!$AC$5:AC702,Consolidado!$AC702,Consolidado!$D$5:D702,"*"&amp;AC$3&amp;"*")=1,1,0),0))</f>
        <v>0</v>
      </c>
      <c r="AD702" s="0" t="n">
        <f aca="false">IF(OR(AD$3="",Consolidado!$D702=""),0,IF(ISNUMBER(SEARCH(AD$3,Consolidado!$D702)),IF(COUNTIFS(Consolidado!$AC$5:AC702,Consolidado!$AC702,Consolidado!$D$5:D702,"*"&amp;AD$3&amp;"*")=1,1,0),0))</f>
        <v>0</v>
      </c>
      <c r="AE702" s="0" t="n">
        <f aca="false">IF(OR(AE$3="",Consolidado!$D702=""),0,IF(ISNUMBER(SEARCH(AE$3,Consolidado!$D702)),IF(COUNTIFS(Consolidado!$AC$5:AC702,Consolidado!$AC702,Consolidado!$D$5:D702,"*"&amp;AE$3&amp;"*")=1,1,0),0))</f>
        <v>0</v>
      </c>
      <c r="AF702" s="0" t="n">
        <f aca="false">IF(OR(AF$3="",Consolidado!$D702=""),0,IF(ISNUMBER(SEARCH(AF$3,Consolidado!$D702)),IF(COUNTIFS(Consolidado!$AC$5:AC702,Consolidado!$AC702,Consolidado!$D$5:D702,"*"&amp;AF$3&amp;"*")=1,1,0),0))</f>
        <v>0</v>
      </c>
      <c r="AG702" s="0" t="n">
        <f aca="false">IF(OR(AG$3="",Consolidado!$D702=""),0,IF(ISNUMBER(SEARCH(AG$3,Consolidado!$D702)),IF(COUNTIFS(Consolidado!$AC$5:AC702,Consolidado!$AC702,Consolidado!$D$5:D702,"*"&amp;AG$3&amp;"*")=1,1,0),0))</f>
        <v>0</v>
      </c>
      <c r="AH702" s="0" t="n">
        <f aca="false">IF(OR(AH$3="",Consolidado!$D702=""),0,IF(ISNUMBER(SEARCH(AH$3,Consolidado!$D702)),IF(COUNTIFS(Consolidado!$AC$5:AC702,Consolidado!$AC702,Consolidado!$D$5:D702,"*"&amp;AH$3&amp;"*")=1,1,0),0))</f>
        <v>0</v>
      </c>
      <c r="AI702" s="0" t="n">
        <f aca="false">IF(OR(AI$3="",Consolidado!$D702=""),0,IF(ISNUMBER(SEARCH(AI$3,Consolidado!$D702)),IF(COUNTIFS(Consolidado!$AC$5:AC702,Consolidado!$AC702,Consolidado!$D$5:D702,"*"&amp;AI$3&amp;"*")=1,1,0),0))</f>
        <v>0</v>
      </c>
      <c r="AJ702" s="0" t="n">
        <f aca="false">IF(OR(AJ$3="",Consolidado!$D702=""),0,IF(ISNUMBER(SEARCH(AJ$3,Consolidado!$D702)),IF(COUNTIFS(Consolidado!$AC$5:AC702,Consolidado!$AC702,Consolidado!$D$5:D702,"*"&amp;AJ$3&amp;"*")=1,1,0),0))</f>
        <v>0</v>
      </c>
      <c r="AK702" s="0" t="n">
        <f aca="false">IF(OR(AK$3="",Consolidado!$D702=""),0,IF(ISNUMBER(SEARCH(AK$3,Consolidado!$D702)),IF(COUNTIFS(Consolidado!$AC$5:AC702,Consolidado!$AC702,Consolidado!$D$5:D702,"*"&amp;AK$3&amp;"*")=1,1,0),0))</f>
        <v>0</v>
      </c>
      <c r="AL702" s="0" t="n">
        <f aca="false">IF(OR(AL$3="",Consolidado!$D702=""),0,IF(ISNUMBER(SEARCH(AL$3,Consolidado!$D702)),IF(COUNTIFS(Consolidado!$AC$5:AC702,Consolidado!$AC702,Consolidado!$D$5:D702,"*"&amp;AL$3&amp;"*")=1,1,0),0))</f>
        <v>0</v>
      </c>
      <c r="AM702" s="0" t="n">
        <f aca="false">IF(OR(AM$3="",Consolidado!$D702=""),0,IF(ISNUMBER(SEARCH(AM$3,Consolidado!$D702)),IF(COUNTIFS(Consolidado!$AC$5:AC702,Consolidado!$AC702,Consolidado!$D$5:D702,"*"&amp;AM$3&amp;"*")=1,1,0),0))</f>
        <v>0</v>
      </c>
      <c r="AN702" s="0" t="n">
        <f aca="false">IF(OR(AN$3="",Consolidado!$D702=""),0,IF(ISNUMBER(SEARCH(AN$3,Consolidado!$D702)),IF(COUNTIFS(Consolidado!$AC$5:AC702,Consolidado!$AC702,Consolidado!$D$5:D702,"*"&amp;AN$3&amp;"*")=1,1,0),0))</f>
        <v>0</v>
      </c>
      <c r="AO702" s="0" t="n">
        <f aca="false">IF(OR(AO$3="",Consolidado!$D702=""),0,IF(ISNUMBER(SEARCH(AO$3,Consolidado!$D702)),IF(COUNTIFS(Consolidado!$AC$5:AC702,Consolidado!$AC702,Consolidado!$D$5:D702,"*"&amp;AO$3&amp;"*")=1,1,0),0))</f>
        <v>0</v>
      </c>
    </row>
    <row r="703" customFormat="false" ht="15" hidden="false" customHeight="false" outlineLevel="0" collapsed="false">
      <c r="B703" s="0" t="n">
        <f aca="false">IF(OR(B$3="",Consolidado!$D703=""),0,IF(ISNUMBER(SEARCH(B$3,Consolidado!$D703)),IF(COUNTIFS(Consolidado!$AC$5:AC703,Consolidado!$AC703,Consolidado!$D$5:D703,"*"&amp;B$3&amp;"*")=1,1,0),0))</f>
        <v>0</v>
      </c>
      <c r="C703" s="0" t="n">
        <f aca="false">IF(OR(C$3="",Consolidado!$D703=""),0,IF(ISNUMBER(SEARCH(C$3,Consolidado!$D703)),IF(COUNTIFS(Consolidado!$AC$5:AC703,Consolidado!$AC703,Consolidado!$D$5:D703,"*"&amp;C$3&amp;"*")=1,1,0),0))</f>
        <v>0</v>
      </c>
      <c r="D703" s="0" t="n">
        <f aca="false">IF(OR(D$3="",Consolidado!$D703=""),0,IF(ISNUMBER(SEARCH(D$3,Consolidado!$D703)),IF(COUNTIFS(Consolidado!$AC$5:AC703,Consolidado!$AC703,Consolidado!$D$5:D703,"*"&amp;D$3&amp;"*")=1,1,0),0))</f>
        <v>0</v>
      </c>
      <c r="E703" s="0" t="n">
        <f aca="false">IF(OR(E$3="",Consolidado!$D703=""),0,IF(ISNUMBER(SEARCH(E$3,Consolidado!$D703)),IF(COUNTIFS(Consolidado!$AC$5:AC703,Consolidado!$AC703,Consolidado!$D$5:D703,"*"&amp;E$3&amp;"*")=1,1,0),0))</f>
        <v>0</v>
      </c>
      <c r="F703" s="0" t="n">
        <f aca="false">IF(OR(F$3="",Consolidado!$D703=""),0,IF(ISNUMBER(SEARCH(F$3,Consolidado!$D703)),IF(COUNTIFS(Consolidado!$AC$5:AC703,Consolidado!$AC703,Consolidado!$D$5:D703,"*"&amp;F$3&amp;"*")=1,1,0),0))</f>
        <v>0</v>
      </c>
      <c r="G703" s="0" t="n">
        <f aca="false">IF(OR(G$3="",Consolidado!$D703=""),0,IF(ISNUMBER(SEARCH(G$3,Consolidado!$D703)),IF(COUNTIFS(Consolidado!$AC$5:AC703,Consolidado!$AC703,Consolidado!$D$5:D703,"*"&amp;G$3&amp;"*")=1,1,0),0))</f>
        <v>0</v>
      </c>
      <c r="H703" s="0" t="n">
        <f aca="false">IF(OR(H$3="",Consolidado!$D703=""),0,IF(ISNUMBER(SEARCH(H$3,Consolidado!$D703)),IF(COUNTIFS(Consolidado!$AC$5:AC703,Consolidado!$AC703,Consolidado!$D$5:D703,"*"&amp;H$3&amp;"*")=1,1,0),0))</f>
        <v>0</v>
      </c>
      <c r="I703" s="0" t="n">
        <f aca="false">IF(OR(I$3="",Consolidado!$D703=""),0,IF(ISNUMBER(SEARCH(I$3,Consolidado!$D703)),IF(COUNTIFS(Consolidado!$AC$5:AC703,Consolidado!$AC703,Consolidado!$D$5:D703,"*"&amp;I$3&amp;"*")=1,1,0),0))</f>
        <v>0</v>
      </c>
      <c r="J703" s="0" t="n">
        <f aca="false">IF(OR(J$3="",Consolidado!$D703=""),0,IF(ISNUMBER(SEARCH(J$3,Consolidado!$D703)),IF(COUNTIFS(Consolidado!$AC$5:AC703,Consolidado!$AC703,Consolidado!$D$5:D703,"*"&amp;J$3&amp;"*")=1,1,0),0))</f>
        <v>0</v>
      </c>
      <c r="K703" s="0" t="n">
        <f aca="false">IF(OR(K$3="",Consolidado!$D703=""),0,IF(ISNUMBER(SEARCH(K$3,Consolidado!$D703)),IF(COUNTIFS(Consolidado!$AC$5:AC703,Consolidado!$AC703,Consolidado!$D$5:D703,"*"&amp;K$3&amp;"*")=1,1,0),0))</f>
        <v>0</v>
      </c>
      <c r="L703" s="0" t="n">
        <f aca="false">IF(OR(L$3="",Consolidado!$D703=""),0,IF(ISNUMBER(SEARCH(L$3,Consolidado!$D703)),IF(COUNTIFS(Consolidado!$AC$5:AC703,Consolidado!$AC703,Consolidado!$D$5:D703,"*"&amp;L$3&amp;"*")=1,1,0),0))</f>
        <v>0</v>
      </c>
      <c r="M703" s="0" t="n">
        <f aca="false">IF(OR(M$3="",Consolidado!$D703=""),0,IF(ISNUMBER(SEARCH(M$3,Consolidado!$D703)),IF(COUNTIFS(Consolidado!$AC$5:AC703,Consolidado!$AC703,Consolidado!$D$5:D703,"*"&amp;M$3&amp;"*")=1,1,0),0))</f>
        <v>0</v>
      </c>
      <c r="N703" s="0" t="n">
        <f aca="false">IF(OR(N$3="",Consolidado!$D703=""),0,IF(ISNUMBER(SEARCH(N$3,Consolidado!$D703)),IF(COUNTIFS(Consolidado!$AC$5:AC703,Consolidado!$AC703,Consolidado!$D$5:D703,"*"&amp;N$3&amp;"*")=1,1,0),0))</f>
        <v>0</v>
      </c>
      <c r="O703" s="0" t="n">
        <f aca="false">IF(OR(O$3="",Consolidado!$D703=""),0,IF(ISNUMBER(SEARCH(O$3,Consolidado!$D703)),IF(COUNTIFS(Consolidado!$AC$5:AC703,Consolidado!$AC703,Consolidado!$D$5:D703,"*"&amp;O$3&amp;"*")=1,1,0),0))</f>
        <v>0</v>
      </c>
      <c r="P703" s="0" t="n">
        <f aca="false">IF(OR(P$3="",Consolidado!$D703=""),0,IF(ISNUMBER(SEARCH(P$3,Consolidado!$D703)),IF(COUNTIFS(Consolidado!$AC$5:AC703,Consolidado!$AC703,Consolidado!$D$5:D703,"*"&amp;P$3&amp;"*")=1,1,0),0))</f>
        <v>0</v>
      </c>
      <c r="Q703" s="0" t="n">
        <f aca="false">IF(OR(Q$3="",Consolidado!$D703=""),0,IF(ISNUMBER(SEARCH(Q$3,Consolidado!$D703)),IF(COUNTIFS(Consolidado!$AC$5:AC703,Consolidado!$AC703,Consolidado!$D$5:D703,"*"&amp;Q$3&amp;"*")=1,1,0),0))</f>
        <v>0</v>
      </c>
      <c r="R703" s="0" t="n">
        <f aca="false">IF(OR(R$3="",Consolidado!$D703=""),0,IF(ISNUMBER(SEARCH(R$3,Consolidado!$D703)),IF(COUNTIFS(Consolidado!$AC$5:AC703,Consolidado!$AC703,Consolidado!$D$5:D703,"*"&amp;R$3&amp;"*")=1,1,0),0))</f>
        <v>0</v>
      </c>
      <c r="S703" s="0" t="n">
        <f aca="false">IF(OR(S$3="",Consolidado!$D703=""),0,IF(ISNUMBER(SEARCH(S$3,Consolidado!$D703)),IF(COUNTIFS(Consolidado!$AC$5:AC703,Consolidado!$AC703,Consolidado!$D$5:D703,"*"&amp;S$3&amp;"*")=1,1,0),0))</f>
        <v>0</v>
      </c>
      <c r="T703" s="0" t="n">
        <f aca="false">IF(OR(T$3="",Consolidado!$D703=""),0,IF(ISNUMBER(SEARCH(T$3,Consolidado!$D703)),IF(COUNTIFS(Consolidado!$AC$5:AC703,Consolidado!$AC703,Consolidado!$D$5:D703,"*"&amp;T$3&amp;"*")=1,1,0),0))</f>
        <v>0</v>
      </c>
      <c r="U703" s="0" t="n">
        <f aca="false">IF(OR(U$3="",Consolidado!$D703=""),0,IF(ISNUMBER(SEARCH(U$3,Consolidado!$D703)),IF(COUNTIFS(Consolidado!$AC$5:AC703,Consolidado!$AC703,Consolidado!$D$5:D703,"*"&amp;U$3&amp;"*")=1,1,0),0))</f>
        <v>0</v>
      </c>
      <c r="V703" s="0" t="n">
        <f aca="false">IF(OR(V$3="",Consolidado!$D703=""),0,IF(ISNUMBER(SEARCH(V$3,Consolidado!$D703)),IF(COUNTIFS(Consolidado!$AC$5:AC703,Consolidado!$AC703,Consolidado!$D$5:D703,"*"&amp;V$3&amp;"*")=1,1,0),0))</f>
        <v>0</v>
      </c>
      <c r="W703" s="0" t="n">
        <f aca="false">IF(OR(W$3="",Consolidado!$D703=""),0,IF(ISNUMBER(SEARCH(W$3,Consolidado!$D703)),IF(COUNTIFS(Consolidado!$AC$5:AC703,Consolidado!$AC703,Consolidado!$D$5:D703,"*"&amp;W$3&amp;"*")=1,1,0),0))</f>
        <v>0</v>
      </c>
      <c r="X703" s="0" t="n">
        <f aca="false">IF(OR(X$3="",Consolidado!$D703=""),0,IF(ISNUMBER(SEARCH(X$3,Consolidado!$D703)),IF(COUNTIFS(Consolidado!$AC$5:AC703,Consolidado!$AC703,Consolidado!$D$5:D703,"*"&amp;X$3&amp;"*")=1,1,0),0))</f>
        <v>0</v>
      </c>
      <c r="Y703" s="0" t="n">
        <f aca="false">IF(OR(Y$3="",Consolidado!$D703=""),0,IF(ISNUMBER(SEARCH(Y$3,Consolidado!$D703)),IF(COUNTIFS(Consolidado!$AC$5:AC703,Consolidado!$AC703,Consolidado!$D$5:D703,"*"&amp;Y$3&amp;"*")=1,1,0),0))</f>
        <v>0</v>
      </c>
      <c r="Z703" s="0" t="n">
        <f aca="false">IF(OR(Z$3="",Consolidado!$D703=""),0,IF(ISNUMBER(SEARCH(Z$3,Consolidado!$D703)),IF(COUNTIFS(Consolidado!$AC$5:AC703,Consolidado!$AC703,Consolidado!$D$5:D703,"*"&amp;Z$3&amp;"*")=1,1,0),0))</f>
        <v>0</v>
      </c>
      <c r="AA703" s="0" t="n">
        <f aca="false">IF(OR(AA$3="",Consolidado!$D703=""),0,IF(ISNUMBER(SEARCH(AA$3,Consolidado!$D703)),IF(COUNTIFS(Consolidado!$AC$5:AC703,Consolidado!$AC703,Consolidado!$D$5:D703,"*"&amp;AA$3&amp;"*")=1,1,0),0))</f>
        <v>0</v>
      </c>
      <c r="AB703" s="0" t="n">
        <f aca="false">IF(OR(AB$3="",Consolidado!$D703=""),0,IF(ISNUMBER(SEARCH(AB$3,Consolidado!$D703)),IF(COUNTIFS(Consolidado!$AC$5:AC703,Consolidado!$AC703,Consolidado!$D$5:D703,"*"&amp;AB$3&amp;"*")=1,1,0),0))</f>
        <v>0</v>
      </c>
      <c r="AC703" s="0" t="n">
        <f aca="false">IF(OR(AC$3="",Consolidado!$D703=""),0,IF(ISNUMBER(SEARCH(AC$3,Consolidado!$D703)),IF(COUNTIFS(Consolidado!$AC$5:AC703,Consolidado!$AC703,Consolidado!$D$5:D703,"*"&amp;AC$3&amp;"*")=1,1,0),0))</f>
        <v>0</v>
      </c>
      <c r="AD703" s="0" t="n">
        <f aca="false">IF(OR(AD$3="",Consolidado!$D703=""),0,IF(ISNUMBER(SEARCH(AD$3,Consolidado!$D703)),IF(COUNTIFS(Consolidado!$AC$5:AC703,Consolidado!$AC703,Consolidado!$D$5:D703,"*"&amp;AD$3&amp;"*")=1,1,0),0))</f>
        <v>0</v>
      </c>
      <c r="AE703" s="0" t="n">
        <f aca="false">IF(OR(AE$3="",Consolidado!$D703=""),0,IF(ISNUMBER(SEARCH(AE$3,Consolidado!$D703)),IF(COUNTIFS(Consolidado!$AC$5:AC703,Consolidado!$AC703,Consolidado!$D$5:D703,"*"&amp;AE$3&amp;"*")=1,1,0),0))</f>
        <v>0</v>
      </c>
      <c r="AF703" s="0" t="n">
        <f aca="false">IF(OR(AF$3="",Consolidado!$D703=""),0,IF(ISNUMBER(SEARCH(AF$3,Consolidado!$D703)),IF(COUNTIFS(Consolidado!$AC$5:AC703,Consolidado!$AC703,Consolidado!$D$5:D703,"*"&amp;AF$3&amp;"*")=1,1,0),0))</f>
        <v>0</v>
      </c>
      <c r="AG703" s="0" t="n">
        <f aca="false">IF(OR(AG$3="",Consolidado!$D703=""),0,IF(ISNUMBER(SEARCH(AG$3,Consolidado!$D703)),IF(COUNTIFS(Consolidado!$AC$5:AC703,Consolidado!$AC703,Consolidado!$D$5:D703,"*"&amp;AG$3&amp;"*")=1,1,0),0))</f>
        <v>0</v>
      </c>
      <c r="AH703" s="0" t="n">
        <f aca="false">IF(OR(AH$3="",Consolidado!$D703=""),0,IF(ISNUMBER(SEARCH(AH$3,Consolidado!$D703)),IF(COUNTIFS(Consolidado!$AC$5:AC703,Consolidado!$AC703,Consolidado!$D$5:D703,"*"&amp;AH$3&amp;"*")=1,1,0),0))</f>
        <v>0</v>
      </c>
      <c r="AI703" s="0" t="n">
        <f aca="false">IF(OR(AI$3="",Consolidado!$D703=""),0,IF(ISNUMBER(SEARCH(AI$3,Consolidado!$D703)),IF(COUNTIFS(Consolidado!$AC$5:AC703,Consolidado!$AC703,Consolidado!$D$5:D703,"*"&amp;AI$3&amp;"*")=1,1,0),0))</f>
        <v>0</v>
      </c>
      <c r="AJ703" s="0" t="n">
        <f aca="false">IF(OR(AJ$3="",Consolidado!$D703=""),0,IF(ISNUMBER(SEARCH(AJ$3,Consolidado!$D703)),IF(COUNTIFS(Consolidado!$AC$5:AC703,Consolidado!$AC703,Consolidado!$D$5:D703,"*"&amp;AJ$3&amp;"*")=1,1,0),0))</f>
        <v>0</v>
      </c>
      <c r="AK703" s="0" t="n">
        <f aca="false">IF(OR(AK$3="",Consolidado!$D703=""),0,IF(ISNUMBER(SEARCH(AK$3,Consolidado!$D703)),IF(COUNTIFS(Consolidado!$AC$5:AC703,Consolidado!$AC703,Consolidado!$D$5:D703,"*"&amp;AK$3&amp;"*")=1,1,0),0))</f>
        <v>0</v>
      </c>
      <c r="AL703" s="0" t="n">
        <f aca="false">IF(OR(AL$3="",Consolidado!$D703=""),0,IF(ISNUMBER(SEARCH(AL$3,Consolidado!$D703)),IF(COUNTIFS(Consolidado!$AC$5:AC703,Consolidado!$AC703,Consolidado!$D$5:D703,"*"&amp;AL$3&amp;"*")=1,1,0),0))</f>
        <v>0</v>
      </c>
      <c r="AM703" s="0" t="n">
        <f aca="false">IF(OR(AM$3="",Consolidado!$D703=""),0,IF(ISNUMBER(SEARCH(AM$3,Consolidado!$D703)),IF(COUNTIFS(Consolidado!$AC$5:AC703,Consolidado!$AC703,Consolidado!$D$5:D703,"*"&amp;AM$3&amp;"*")=1,1,0),0))</f>
        <v>0</v>
      </c>
      <c r="AN703" s="0" t="n">
        <f aca="false">IF(OR(AN$3="",Consolidado!$D703=""),0,IF(ISNUMBER(SEARCH(AN$3,Consolidado!$D703)),IF(COUNTIFS(Consolidado!$AC$5:AC703,Consolidado!$AC703,Consolidado!$D$5:D703,"*"&amp;AN$3&amp;"*")=1,1,0),0))</f>
        <v>0</v>
      </c>
      <c r="AO703" s="0" t="n">
        <f aca="false">IF(OR(AO$3="",Consolidado!$D703=""),0,IF(ISNUMBER(SEARCH(AO$3,Consolidado!$D703)),IF(COUNTIFS(Consolidado!$AC$5:AC703,Consolidado!$AC703,Consolidado!$D$5:D703,"*"&amp;AO$3&amp;"*")=1,1,0),0))</f>
        <v>0</v>
      </c>
    </row>
    <row r="704" customFormat="false" ht="15" hidden="false" customHeight="false" outlineLevel="0" collapsed="false">
      <c r="B704" s="0" t="n">
        <f aca="false">IF(OR(B$3="",Consolidado!$D704=""),0,IF(ISNUMBER(SEARCH(B$3,Consolidado!$D704)),IF(COUNTIFS(Consolidado!$AC$5:AC704,Consolidado!$AC704,Consolidado!$D$5:D704,"*"&amp;B$3&amp;"*")=1,1,0),0))</f>
        <v>0</v>
      </c>
      <c r="C704" s="0" t="n">
        <f aca="false">IF(OR(C$3="",Consolidado!$D704=""),0,IF(ISNUMBER(SEARCH(C$3,Consolidado!$D704)),IF(COUNTIFS(Consolidado!$AC$5:AC704,Consolidado!$AC704,Consolidado!$D$5:D704,"*"&amp;C$3&amp;"*")=1,1,0),0))</f>
        <v>0</v>
      </c>
      <c r="D704" s="0" t="n">
        <f aca="false">IF(OR(D$3="",Consolidado!$D704=""),0,IF(ISNUMBER(SEARCH(D$3,Consolidado!$D704)),IF(COUNTIFS(Consolidado!$AC$5:AC704,Consolidado!$AC704,Consolidado!$D$5:D704,"*"&amp;D$3&amp;"*")=1,1,0),0))</f>
        <v>0</v>
      </c>
      <c r="E704" s="0" t="n">
        <f aca="false">IF(OR(E$3="",Consolidado!$D704=""),0,IF(ISNUMBER(SEARCH(E$3,Consolidado!$D704)),IF(COUNTIFS(Consolidado!$AC$5:AC704,Consolidado!$AC704,Consolidado!$D$5:D704,"*"&amp;E$3&amp;"*")=1,1,0),0))</f>
        <v>0</v>
      </c>
      <c r="F704" s="0" t="n">
        <f aca="false">IF(OR(F$3="",Consolidado!$D704=""),0,IF(ISNUMBER(SEARCH(F$3,Consolidado!$D704)),IF(COUNTIFS(Consolidado!$AC$5:AC704,Consolidado!$AC704,Consolidado!$D$5:D704,"*"&amp;F$3&amp;"*")=1,1,0),0))</f>
        <v>0</v>
      </c>
      <c r="G704" s="0" t="n">
        <f aca="false">IF(OR(G$3="",Consolidado!$D704=""),0,IF(ISNUMBER(SEARCH(G$3,Consolidado!$D704)),IF(COUNTIFS(Consolidado!$AC$5:AC704,Consolidado!$AC704,Consolidado!$D$5:D704,"*"&amp;G$3&amp;"*")=1,1,0),0))</f>
        <v>0</v>
      </c>
      <c r="H704" s="0" t="n">
        <f aca="false">IF(OR(H$3="",Consolidado!$D704=""),0,IF(ISNUMBER(SEARCH(H$3,Consolidado!$D704)),IF(COUNTIFS(Consolidado!$AC$5:AC704,Consolidado!$AC704,Consolidado!$D$5:D704,"*"&amp;H$3&amp;"*")=1,1,0),0))</f>
        <v>0</v>
      </c>
      <c r="I704" s="0" t="n">
        <f aca="false">IF(OR(I$3="",Consolidado!$D704=""),0,IF(ISNUMBER(SEARCH(I$3,Consolidado!$D704)),IF(COUNTIFS(Consolidado!$AC$5:AC704,Consolidado!$AC704,Consolidado!$D$5:D704,"*"&amp;I$3&amp;"*")=1,1,0),0))</f>
        <v>0</v>
      </c>
      <c r="J704" s="0" t="n">
        <f aca="false">IF(OR(J$3="",Consolidado!$D704=""),0,IF(ISNUMBER(SEARCH(J$3,Consolidado!$D704)),IF(COUNTIFS(Consolidado!$AC$5:AC704,Consolidado!$AC704,Consolidado!$D$5:D704,"*"&amp;J$3&amp;"*")=1,1,0),0))</f>
        <v>0</v>
      </c>
      <c r="K704" s="0" t="n">
        <f aca="false">IF(OR(K$3="",Consolidado!$D704=""),0,IF(ISNUMBER(SEARCH(K$3,Consolidado!$D704)),IF(COUNTIFS(Consolidado!$AC$5:AC704,Consolidado!$AC704,Consolidado!$D$5:D704,"*"&amp;K$3&amp;"*")=1,1,0),0))</f>
        <v>0</v>
      </c>
      <c r="L704" s="0" t="n">
        <f aca="false">IF(OR(L$3="",Consolidado!$D704=""),0,IF(ISNUMBER(SEARCH(L$3,Consolidado!$D704)),IF(COUNTIFS(Consolidado!$AC$5:AC704,Consolidado!$AC704,Consolidado!$D$5:D704,"*"&amp;L$3&amp;"*")=1,1,0),0))</f>
        <v>0</v>
      </c>
      <c r="M704" s="0" t="n">
        <f aca="false">IF(OR(M$3="",Consolidado!$D704=""),0,IF(ISNUMBER(SEARCH(M$3,Consolidado!$D704)),IF(COUNTIFS(Consolidado!$AC$5:AC704,Consolidado!$AC704,Consolidado!$D$5:D704,"*"&amp;M$3&amp;"*")=1,1,0),0))</f>
        <v>0</v>
      </c>
      <c r="N704" s="0" t="n">
        <f aca="false">IF(OR(N$3="",Consolidado!$D704=""),0,IF(ISNUMBER(SEARCH(N$3,Consolidado!$D704)),IF(COUNTIFS(Consolidado!$AC$5:AC704,Consolidado!$AC704,Consolidado!$D$5:D704,"*"&amp;N$3&amp;"*")=1,1,0),0))</f>
        <v>0</v>
      </c>
      <c r="O704" s="0" t="n">
        <f aca="false">IF(OR(O$3="",Consolidado!$D704=""),0,IF(ISNUMBER(SEARCH(O$3,Consolidado!$D704)),IF(COUNTIFS(Consolidado!$AC$5:AC704,Consolidado!$AC704,Consolidado!$D$5:D704,"*"&amp;O$3&amp;"*")=1,1,0),0))</f>
        <v>0</v>
      </c>
      <c r="P704" s="0" t="n">
        <f aca="false">IF(OR(P$3="",Consolidado!$D704=""),0,IF(ISNUMBER(SEARCH(P$3,Consolidado!$D704)),IF(COUNTIFS(Consolidado!$AC$5:AC704,Consolidado!$AC704,Consolidado!$D$5:D704,"*"&amp;P$3&amp;"*")=1,1,0),0))</f>
        <v>0</v>
      </c>
      <c r="Q704" s="0" t="n">
        <f aca="false">IF(OR(Q$3="",Consolidado!$D704=""),0,IF(ISNUMBER(SEARCH(Q$3,Consolidado!$D704)),IF(COUNTIFS(Consolidado!$AC$5:AC704,Consolidado!$AC704,Consolidado!$D$5:D704,"*"&amp;Q$3&amp;"*")=1,1,0),0))</f>
        <v>0</v>
      </c>
      <c r="R704" s="0" t="n">
        <f aca="false">IF(OR(R$3="",Consolidado!$D704=""),0,IF(ISNUMBER(SEARCH(R$3,Consolidado!$D704)),IF(COUNTIFS(Consolidado!$AC$5:AC704,Consolidado!$AC704,Consolidado!$D$5:D704,"*"&amp;R$3&amp;"*")=1,1,0),0))</f>
        <v>0</v>
      </c>
      <c r="S704" s="0" t="n">
        <f aca="false">IF(OR(S$3="",Consolidado!$D704=""),0,IF(ISNUMBER(SEARCH(S$3,Consolidado!$D704)),IF(COUNTIFS(Consolidado!$AC$5:AC704,Consolidado!$AC704,Consolidado!$D$5:D704,"*"&amp;S$3&amp;"*")=1,1,0),0))</f>
        <v>0</v>
      </c>
      <c r="T704" s="0" t="n">
        <f aca="false">IF(OR(T$3="",Consolidado!$D704=""),0,IF(ISNUMBER(SEARCH(T$3,Consolidado!$D704)),IF(COUNTIFS(Consolidado!$AC$5:AC704,Consolidado!$AC704,Consolidado!$D$5:D704,"*"&amp;T$3&amp;"*")=1,1,0),0))</f>
        <v>0</v>
      </c>
      <c r="U704" s="0" t="n">
        <f aca="false">IF(OR(U$3="",Consolidado!$D704=""),0,IF(ISNUMBER(SEARCH(U$3,Consolidado!$D704)),IF(COUNTIFS(Consolidado!$AC$5:AC704,Consolidado!$AC704,Consolidado!$D$5:D704,"*"&amp;U$3&amp;"*")=1,1,0),0))</f>
        <v>0</v>
      </c>
      <c r="V704" s="0" t="n">
        <f aca="false">IF(OR(V$3="",Consolidado!$D704=""),0,IF(ISNUMBER(SEARCH(V$3,Consolidado!$D704)),IF(COUNTIFS(Consolidado!$AC$5:AC704,Consolidado!$AC704,Consolidado!$D$5:D704,"*"&amp;V$3&amp;"*")=1,1,0),0))</f>
        <v>0</v>
      </c>
      <c r="W704" s="0" t="n">
        <f aca="false">IF(OR(W$3="",Consolidado!$D704=""),0,IF(ISNUMBER(SEARCH(W$3,Consolidado!$D704)),IF(COUNTIFS(Consolidado!$AC$5:AC704,Consolidado!$AC704,Consolidado!$D$5:D704,"*"&amp;W$3&amp;"*")=1,1,0),0))</f>
        <v>0</v>
      </c>
      <c r="X704" s="0" t="n">
        <f aca="false">IF(OR(X$3="",Consolidado!$D704=""),0,IF(ISNUMBER(SEARCH(X$3,Consolidado!$D704)),IF(COUNTIFS(Consolidado!$AC$5:AC704,Consolidado!$AC704,Consolidado!$D$5:D704,"*"&amp;X$3&amp;"*")=1,1,0),0))</f>
        <v>0</v>
      </c>
      <c r="Y704" s="0" t="n">
        <f aca="false">IF(OR(Y$3="",Consolidado!$D704=""),0,IF(ISNUMBER(SEARCH(Y$3,Consolidado!$D704)),IF(COUNTIFS(Consolidado!$AC$5:AC704,Consolidado!$AC704,Consolidado!$D$5:D704,"*"&amp;Y$3&amp;"*")=1,1,0),0))</f>
        <v>0</v>
      </c>
      <c r="Z704" s="0" t="n">
        <f aca="false">IF(OR(Z$3="",Consolidado!$D704=""),0,IF(ISNUMBER(SEARCH(Z$3,Consolidado!$D704)),IF(COUNTIFS(Consolidado!$AC$5:AC704,Consolidado!$AC704,Consolidado!$D$5:D704,"*"&amp;Z$3&amp;"*")=1,1,0),0))</f>
        <v>0</v>
      </c>
      <c r="AA704" s="0" t="n">
        <f aca="false">IF(OR(AA$3="",Consolidado!$D704=""),0,IF(ISNUMBER(SEARCH(AA$3,Consolidado!$D704)),IF(COUNTIFS(Consolidado!$AC$5:AC704,Consolidado!$AC704,Consolidado!$D$5:D704,"*"&amp;AA$3&amp;"*")=1,1,0),0))</f>
        <v>0</v>
      </c>
      <c r="AB704" s="0" t="n">
        <f aca="false">IF(OR(AB$3="",Consolidado!$D704=""),0,IF(ISNUMBER(SEARCH(AB$3,Consolidado!$D704)),IF(COUNTIFS(Consolidado!$AC$5:AC704,Consolidado!$AC704,Consolidado!$D$5:D704,"*"&amp;AB$3&amp;"*")=1,1,0),0))</f>
        <v>0</v>
      </c>
      <c r="AC704" s="0" t="n">
        <f aca="false">IF(OR(AC$3="",Consolidado!$D704=""),0,IF(ISNUMBER(SEARCH(AC$3,Consolidado!$D704)),IF(COUNTIFS(Consolidado!$AC$5:AC704,Consolidado!$AC704,Consolidado!$D$5:D704,"*"&amp;AC$3&amp;"*")=1,1,0),0))</f>
        <v>0</v>
      </c>
      <c r="AD704" s="0" t="n">
        <f aca="false">IF(OR(AD$3="",Consolidado!$D704=""),0,IF(ISNUMBER(SEARCH(AD$3,Consolidado!$D704)),IF(COUNTIFS(Consolidado!$AC$5:AC704,Consolidado!$AC704,Consolidado!$D$5:D704,"*"&amp;AD$3&amp;"*")=1,1,0),0))</f>
        <v>0</v>
      </c>
      <c r="AE704" s="0" t="n">
        <f aca="false">IF(OR(AE$3="",Consolidado!$D704=""),0,IF(ISNUMBER(SEARCH(AE$3,Consolidado!$D704)),IF(COUNTIFS(Consolidado!$AC$5:AC704,Consolidado!$AC704,Consolidado!$D$5:D704,"*"&amp;AE$3&amp;"*")=1,1,0),0))</f>
        <v>0</v>
      </c>
      <c r="AF704" s="0" t="n">
        <f aca="false">IF(OR(AF$3="",Consolidado!$D704=""),0,IF(ISNUMBER(SEARCH(AF$3,Consolidado!$D704)),IF(COUNTIFS(Consolidado!$AC$5:AC704,Consolidado!$AC704,Consolidado!$D$5:D704,"*"&amp;AF$3&amp;"*")=1,1,0),0))</f>
        <v>0</v>
      </c>
      <c r="AG704" s="0" t="n">
        <f aca="false">IF(OR(AG$3="",Consolidado!$D704=""),0,IF(ISNUMBER(SEARCH(AG$3,Consolidado!$D704)),IF(COUNTIFS(Consolidado!$AC$5:AC704,Consolidado!$AC704,Consolidado!$D$5:D704,"*"&amp;AG$3&amp;"*")=1,1,0),0))</f>
        <v>0</v>
      </c>
      <c r="AH704" s="0" t="n">
        <f aca="false">IF(OR(AH$3="",Consolidado!$D704=""),0,IF(ISNUMBER(SEARCH(AH$3,Consolidado!$D704)),IF(COUNTIFS(Consolidado!$AC$5:AC704,Consolidado!$AC704,Consolidado!$D$5:D704,"*"&amp;AH$3&amp;"*")=1,1,0),0))</f>
        <v>0</v>
      </c>
      <c r="AI704" s="0" t="n">
        <f aca="false">IF(OR(AI$3="",Consolidado!$D704=""),0,IF(ISNUMBER(SEARCH(AI$3,Consolidado!$D704)),IF(COUNTIFS(Consolidado!$AC$5:AC704,Consolidado!$AC704,Consolidado!$D$5:D704,"*"&amp;AI$3&amp;"*")=1,1,0),0))</f>
        <v>0</v>
      </c>
      <c r="AJ704" s="0" t="n">
        <f aca="false">IF(OR(AJ$3="",Consolidado!$D704=""),0,IF(ISNUMBER(SEARCH(AJ$3,Consolidado!$D704)),IF(COUNTIFS(Consolidado!$AC$5:AC704,Consolidado!$AC704,Consolidado!$D$5:D704,"*"&amp;AJ$3&amp;"*")=1,1,0),0))</f>
        <v>0</v>
      </c>
      <c r="AK704" s="0" t="n">
        <f aca="false">IF(OR(AK$3="",Consolidado!$D704=""),0,IF(ISNUMBER(SEARCH(AK$3,Consolidado!$D704)),IF(COUNTIFS(Consolidado!$AC$5:AC704,Consolidado!$AC704,Consolidado!$D$5:D704,"*"&amp;AK$3&amp;"*")=1,1,0),0))</f>
        <v>0</v>
      </c>
      <c r="AL704" s="0" t="n">
        <f aca="false">IF(OR(AL$3="",Consolidado!$D704=""),0,IF(ISNUMBER(SEARCH(AL$3,Consolidado!$D704)),IF(COUNTIFS(Consolidado!$AC$5:AC704,Consolidado!$AC704,Consolidado!$D$5:D704,"*"&amp;AL$3&amp;"*")=1,1,0),0))</f>
        <v>0</v>
      </c>
      <c r="AM704" s="0" t="n">
        <f aca="false">IF(OR(AM$3="",Consolidado!$D704=""),0,IF(ISNUMBER(SEARCH(AM$3,Consolidado!$D704)),IF(COUNTIFS(Consolidado!$AC$5:AC704,Consolidado!$AC704,Consolidado!$D$5:D704,"*"&amp;AM$3&amp;"*")=1,1,0),0))</f>
        <v>0</v>
      </c>
      <c r="AN704" s="0" t="n">
        <f aca="false">IF(OR(AN$3="",Consolidado!$D704=""),0,IF(ISNUMBER(SEARCH(AN$3,Consolidado!$D704)),IF(COUNTIFS(Consolidado!$AC$5:AC704,Consolidado!$AC704,Consolidado!$D$5:D704,"*"&amp;AN$3&amp;"*")=1,1,0),0))</f>
        <v>0</v>
      </c>
      <c r="AO704" s="0" t="n">
        <f aca="false">IF(OR(AO$3="",Consolidado!$D704=""),0,IF(ISNUMBER(SEARCH(AO$3,Consolidado!$D704)),IF(COUNTIFS(Consolidado!$AC$5:AC704,Consolidado!$AC704,Consolidado!$D$5:D704,"*"&amp;AO$3&amp;"*")=1,1,0),0))</f>
        <v>0</v>
      </c>
    </row>
    <row r="705" customFormat="false" ht="15" hidden="false" customHeight="false" outlineLevel="0" collapsed="false">
      <c r="B705" s="0" t="n">
        <f aca="false">IF(OR(B$3="",Consolidado!$D705=""),0,IF(ISNUMBER(SEARCH(B$3,Consolidado!$D705)),IF(COUNTIFS(Consolidado!$AC$5:AC705,Consolidado!$AC705,Consolidado!$D$5:D705,"*"&amp;B$3&amp;"*")=1,1,0),0))</f>
        <v>0</v>
      </c>
      <c r="C705" s="0" t="n">
        <f aca="false">IF(OR(C$3="",Consolidado!$D705=""),0,IF(ISNUMBER(SEARCH(C$3,Consolidado!$D705)),IF(COUNTIFS(Consolidado!$AC$5:AC705,Consolidado!$AC705,Consolidado!$D$5:D705,"*"&amp;C$3&amp;"*")=1,1,0),0))</f>
        <v>0</v>
      </c>
      <c r="D705" s="0" t="n">
        <f aca="false">IF(OR(D$3="",Consolidado!$D705=""),0,IF(ISNUMBER(SEARCH(D$3,Consolidado!$D705)),IF(COUNTIFS(Consolidado!$AC$5:AC705,Consolidado!$AC705,Consolidado!$D$5:D705,"*"&amp;D$3&amp;"*")=1,1,0),0))</f>
        <v>0</v>
      </c>
      <c r="E705" s="0" t="n">
        <f aca="false">IF(OR(E$3="",Consolidado!$D705=""),0,IF(ISNUMBER(SEARCH(E$3,Consolidado!$D705)),IF(COUNTIFS(Consolidado!$AC$5:AC705,Consolidado!$AC705,Consolidado!$D$5:D705,"*"&amp;E$3&amp;"*")=1,1,0),0))</f>
        <v>0</v>
      </c>
      <c r="F705" s="0" t="n">
        <f aca="false">IF(OR(F$3="",Consolidado!$D705=""),0,IF(ISNUMBER(SEARCH(F$3,Consolidado!$D705)),IF(COUNTIFS(Consolidado!$AC$5:AC705,Consolidado!$AC705,Consolidado!$D$5:D705,"*"&amp;F$3&amp;"*")=1,1,0),0))</f>
        <v>0</v>
      </c>
      <c r="G705" s="0" t="n">
        <f aca="false">IF(OR(G$3="",Consolidado!$D705=""),0,IF(ISNUMBER(SEARCH(G$3,Consolidado!$D705)),IF(COUNTIFS(Consolidado!$AC$5:AC705,Consolidado!$AC705,Consolidado!$D$5:D705,"*"&amp;G$3&amp;"*")=1,1,0),0))</f>
        <v>0</v>
      </c>
      <c r="H705" s="0" t="n">
        <f aca="false">IF(OR(H$3="",Consolidado!$D705=""),0,IF(ISNUMBER(SEARCH(H$3,Consolidado!$D705)),IF(COUNTIFS(Consolidado!$AC$5:AC705,Consolidado!$AC705,Consolidado!$D$5:D705,"*"&amp;H$3&amp;"*")=1,1,0),0))</f>
        <v>0</v>
      </c>
      <c r="I705" s="0" t="n">
        <f aca="false">IF(OR(I$3="",Consolidado!$D705=""),0,IF(ISNUMBER(SEARCH(I$3,Consolidado!$D705)),IF(COUNTIFS(Consolidado!$AC$5:AC705,Consolidado!$AC705,Consolidado!$D$5:D705,"*"&amp;I$3&amp;"*")=1,1,0),0))</f>
        <v>0</v>
      </c>
      <c r="J705" s="0" t="n">
        <f aca="false">IF(OR(J$3="",Consolidado!$D705=""),0,IF(ISNUMBER(SEARCH(J$3,Consolidado!$D705)),IF(COUNTIFS(Consolidado!$AC$5:AC705,Consolidado!$AC705,Consolidado!$D$5:D705,"*"&amp;J$3&amp;"*")=1,1,0),0))</f>
        <v>0</v>
      </c>
      <c r="K705" s="0" t="n">
        <f aca="false">IF(OR(K$3="",Consolidado!$D705=""),0,IF(ISNUMBER(SEARCH(K$3,Consolidado!$D705)),IF(COUNTIFS(Consolidado!$AC$5:AC705,Consolidado!$AC705,Consolidado!$D$5:D705,"*"&amp;K$3&amp;"*")=1,1,0),0))</f>
        <v>0</v>
      </c>
      <c r="L705" s="0" t="n">
        <f aca="false">IF(OR(L$3="",Consolidado!$D705=""),0,IF(ISNUMBER(SEARCH(L$3,Consolidado!$D705)),IF(COUNTIFS(Consolidado!$AC$5:AC705,Consolidado!$AC705,Consolidado!$D$5:D705,"*"&amp;L$3&amp;"*")=1,1,0),0))</f>
        <v>0</v>
      </c>
      <c r="M705" s="0" t="n">
        <f aca="false">IF(OR(M$3="",Consolidado!$D705=""),0,IF(ISNUMBER(SEARCH(M$3,Consolidado!$D705)),IF(COUNTIFS(Consolidado!$AC$5:AC705,Consolidado!$AC705,Consolidado!$D$5:D705,"*"&amp;M$3&amp;"*")=1,1,0),0))</f>
        <v>0</v>
      </c>
      <c r="N705" s="0" t="n">
        <f aca="false">IF(OR(N$3="",Consolidado!$D705=""),0,IF(ISNUMBER(SEARCH(N$3,Consolidado!$D705)),IF(COUNTIFS(Consolidado!$AC$5:AC705,Consolidado!$AC705,Consolidado!$D$5:D705,"*"&amp;N$3&amp;"*")=1,1,0),0))</f>
        <v>0</v>
      </c>
      <c r="O705" s="0" t="n">
        <f aca="false">IF(OR(O$3="",Consolidado!$D705=""),0,IF(ISNUMBER(SEARCH(O$3,Consolidado!$D705)),IF(COUNTIFS(Consolidado!$AC$5:AC705,Consolidado!$AC705,Consolidado!$D$5:D705,"*"&amp;O$3&amp;"*")=1,1,0),0))</f>
        <v>0</v>
      </c>
      <c r="P705" s="0" t="n">
        <f aca="false">IF(OR(P$3="",Consolidado!$D705=""),0,IF(ISNUMBER(SEARCH(P$3,Consolidado!$D705)),IF(COUNTIFS(Consolidado!$AC$5:AC705,Consolidado!$AC705,Consolidado!$D$5:D705,"*"&amp;P$3&amp;"*")=1,1,0),0))</f>
        <v>0</v>
      </c>
      <c r="Q705" s="0" t="n">
        <f aca="false">IF(OR(Q$3="",Consolidado!$D705=""),0,IF(ISNUMBER(SEARCH(Q$3,Consolidado!$D705)),IF(COUNTIFS(Consolidado!$AC$5:AC705,Consolidado!$AC705,Consolidado!$D$5:D705,"*"&amp;Q$3&amp;"*")=1,1,0),0))</f>
        <v>0</v>
      </c>
      <c r="R705" s="0" t="n">
        <f aca="false">IF(OR(R$3="",Consolidado!$D705=""),0,IF(ISNUMBER(SEARCH(R$3,Consolidado!$D705)),IF(COUNTIFS(Consolidado!$AC$5:AC705,Consolidado!$AC705,Consolidado!$D$5:D705,"*"&amp;R$3&amp;"*")=1,1,0),0))</f>
        <v>0</v>
      </c>
      <c r="S705" s="0" t="n">
        <f aca="false">IF(OR(S$3="",Consolidado!$D705=""),0,IF(ISNUMBER(SEARCH(S$3,Consolidado!$D705)),IF(COUNTIFS(Consolidado!$AC$5:AC705,Consolidado!$AC705,Consolidado!$D$5:D705,"*"&amp;S$3&amp;"*")=1,1,0),0))</f>
        <v>0</v>
      </c>
      <c r="T705" s="0" t="n">
        <f aca="false">IF(OR(T$3="",Consolidado!$D705=""),0,IF(ISNUMBER(SEARCH(T$3,Consolidado!$D705)),IF(COUNTIFS(Consolidado!$AC$5:AC705,Consolidado!$AC705,Consolidado!$D$5:D705,"*"&amp;T$3&amp;"*")=1,1,0),0))</f>
        <v>0</v>
      </c>
      <c r="U705" s="0" t="n">
        <f aca="false">IF(OR(U$3="",Consolidado!$D705=""),0,IF(ISNUMBER(SEARCH(U$3,Consolidado!$D705)),IF(COUNTIFS(Consolidado!$AC$5:AC705,Consolidado!$AC705,Consolidado!$D$5:D705,"*"&amp;U$3&amp;"*")=1,1,0),0))</f>
        <v>0</v>
      </c>
      <c r="V705" s="0" t="n">
        <f aca="false">IF(OR(V$3="",Consolidado!$D705=""),0,IF(ISNUMBER(SEARCH(V$3,Consolidado!$D705)),IF(COUNTIFS(Consolidado!$AC$5:AC705,Consolidado!$AC705,Consolidado!$D$5:D705,"*"&amp;V$3&amp;"*")=1,1,0),0))</f>
        <v>0</v>
      </c>
      <c r="W705" s="0" t="n">
        <f aca="false">IF(OR(W$3="",Consolidado!$D705=""),0,IF(ISNUMBER(SEARCH(W$3,Consolidado!$D705)),IF(COUNTIFS(Consolidado!$AC$5:AC705,Consolidado!$AC705,Consolidado!$D$5:D705,"*"&amp;W$3&amp;"*")=1,1,0),0))</f>
        <v>0</v>
      </c>
      <c r="X705" s="0" t="n">
        <f aca="false">IF(OR(X$3="",Consolidado!$D705=""),0,IF(ISNUMBER(SEARCH(X$3,Consolidado!$D705)),IF(COUNTIFS(Consolidado!$AC$5:AC705,Consolidado!$AC705,Consolidado!$D$5:D705,"*"&amp;X$3&amp;"*")=1,1,0),0))</f>
        <v>0</v>
      </c>
      <c r="Y705" s="0" t="n">
        <f aca="false">IF(OR(Y$3="",Consolidado!$D705=""),0,IF(ISNUMBER(SEARCH(Y$3,Consolidado!$D705)),IF(COUNTIFS(Consolidado!$AC$5:AC705,Consolidado!$AC705,Consolidado!$D$5:D705,"*"&amp;Y$3&amp;"*")=1,1,0),0))</f>
        <v>0</v>
      </c>
      <c r="Z705" s="0" t="n">
        <f aca="false">IF(OR(Z$3="",Consolidado!$D705=""),0,IF(ISNUMBER(SEARCH(Z$3,Consolidado!$D705)),IF(COUNTIFS(Consolidado!$AC$5:AC705,Consolidado!$AC705,Consolidado!$D$5:D705,"*"&amp;Z$3&amp;"*")=1,1,0),0))</f>
        <v>0</v>
      </c>
      <c r="AA705" s="0" t="n">
        <f aca="false">IF(OR(AA$3="",Consolidado!$D705=""),0,IF(ISNUMBER(SEARCH(AA$3,Consolidado!$D705)),IF(COUNTIFS(Consolidado!$AC$5:AC705,Consolidado!$AC705,Consolidado!$D$5:D705,"*"&amp;AA$3&amp;"*")=1,1,0),0))</f>
        <v>0</v>
      </c>
      <c r="AB705" s="0" t="n">
        <f aca="false">IF(OR(AB$3="",Consolidado!$D705=""),0,IF(ISNUMBER(SEARCH(AB$3,Consolidado!$D705)),IF(COUNTIFS(Consolidado!$AC$5:AC705,Consolidado!$AC705,Consolidado!$D$5:D705,"*"&amp;AB$3&amp;"*")=1,1,0),0))</f>
        <v>0</v>
      </c>
      <c r="AC705" s="0" t="n">
        <f aca="false">IF(OR(AC$3="",Consolidado!$D705=""),0,IF(ISNUMBER(SEARCH(AC$3,Consolidado!$D705)),IF(COUNTIFS(Consolidado!$AC$5:AC705,Consolidado!$AC705,Consolidado!$D$5:D705,"*"&amp;AC$3&amp;"*")=1,1,0),0))</f>
        <v>0</v>
      </c>
      <c r="AD705" s="0" t="n">
        <f aca="false">IF(OR(AD$3="",Consolidado!$D705=""),0,IF(ISNUMBER(SEARCH(AD$3,Consolidado!$D705)),IF(COUNTIFS(Consolidado!$AC$5:AC705,Consolidado!$AC705,Consolidado!$D$5:D705,"*"&amp;AD$3&amp;"*")=1,1,0),0))</f>
        <v>0</v>
      </c>
      <c r="AE705" s="0" t="n">
        <f aca="false">IF(OR(AE$3="",Consolidado!$D705=""),0,IF(ISNUMBER(SEARCH(AE$3,Consolidado!$D705)),IF(COUNTIFS(Consolidado!$AC$5:AC705,Consolidado!$AC705,Consolidado!$D$5:D705,"*"&amp;AE$3&amp;"*")=1,1,0),0))</f>
        <v>0</v>
      </c>
      <c r="AF705" s="0" t="n">
        <f aca="false">IF(OR(AF$3="",Consolidado!$D705=""),0,IF(ISNUMBER(SEARCH(AF$3,Consolidado!$D705)),IF(COUNTIFS(Consolidado!$AC$5:AC705,Consolidado!$AC705,Consolidado!$D$5:D705,"*"&amp;AF$3&amp;"*")=1,1,0),0))</f>
        <v>0</v>
      </c>
      <c r="AG705" s="0" t="n">
        <f aca="false">IF(OR(AG$3="",Consolidado!$D705=""),0,IF(ISNUMBER(SEARCH(AG$3,Consolidado!$D705)),IF(COUNTIFS(Consolidado!$AC$5:AC705,Consolidado!$AC705,Consolidado!$D$5:D705,"*"&amp;AG$3&amp;"*")=1,1,0),0))</f>
        <v>0</v>
      </c>
      <c r="AH705" s="0" t="n">
        <f aca="false">IF(OR(AH$3="",Consolidado!$D705=""),0,IF(ISNUMBER(SEARCH(AH$3,Consolidado!$D705)),IF(COUNTIFS(Consolidado!$AC$5:AC705,Consolidado!$AC705,Consolidado!$D$5:D705,"*"&amp;AH$3&amp;"*")=1,1,0),0))</f>
        <v>0</v>
      </c>
      <c r="AI705" s="0" t="n">
        <f aca="false">IF(OR(AI$3="",Consolidado!$D705=""),0,IF(ISNUMBER(SEARCH(AI$3,Consolidado!$D705)),IF(COUNTIFS(Consolidado!$AC$5:AC705,Consolidado!$AC705,Consolidado!$D$5:D705,"*"&amp;AI$3&amp;"*")=1,1,0),0))</f>
        <v>0</v>
      </c>
      <c r="AJ705" s="0" t="n">
        <f aca="false">IF(OR(AJ$3="",Consolidado!$D705=""),0,IF(ISNUMBER(SEARCH(AJ$3,Consolidado!$D705)),IF(COUNTIFS(Consolidado!$AC$5:AC705,Consolidado!$AC705,Consolidado!$D$5:D705,"*"&amp;AJ$3&amp;"*")=1,1,0),0))</f>
        <v>0</v>
      </c>
      <c r="AK705" s="0" t="n">
        <f aca="false">IF(OR(AK$3="",Consolidado!$D705=""),0,IF(ISNUMBER(SEARCH(AK$3,Consolidado!$D705)),IF(COUNTIFS(Consolidado!$AC$5:AC705,Consolidado!$AC705,Consolidado!$D$5:D705,"*"&amp;AK$3&amp;"*")=1,1,0),0))</f>
        <v>0</v>
      </c>
      <c r="AL705" s="0" t="n">
        <f aca="false">IF(OR(AL$3="",Consolidado!$D705=""),0,IF(ISNUMBER(SEARCH(AL$3,Consolidado!$D705)),IF(COUNTIFS(Consolidado!$AC$5:AC705,Consolidado!$AC705,Consolidado!$D$5:D705,"*"&amp;AL$3&amp;"*")=1,1,0),0))</f>
        <v>0</v>
      </c>
      <c r="AM705" s="0" t="n">
        <f aca="false">IF(OR(AM$3="",Consolidado!$D705=""),0,IF(ISNUMBER(SEARCH(AM$3,Consolidado!$D705)),IF(COUNTIFS(Consolidado!$AC$5:AC705,Consolidado!$AC705,Consolidado!$D$5:D705,"*"&amp;AM$3&amp;"*")=1,1,0),0))</f>
        <v>0</v>
      </c>
      <c r="AN705" s="0" t="n">
        <f aca="false">IF(OR(AN$3="",Consolidado!$D705=""),0,IF(ISNUMBER(SEARCH(AN$3,Consolidado!$D705)),IF(COUNTIFS(Consolidado!$AC$5:AC705,Consolidado!$AC705,Consolidado!$D$5:D705,"*"&amp;AN$3&amp;"*")=1,1,0),0))</f>
        <v>0</v>
      </c>
      <c r="AO705" s="0" t="n">
        <f aca="false">IF(OR(AO$3="",Consolidado!$D705=""),0,IF(ISNUMBER(SEARCH(AO$3,Consolidado!$D705)),IF(COUNTIFS(Consolidado!$AC$5:AC705,Consolidado!$AC705,Consolidado!$D$5:D705,"*"&amp;AO$3&amp;"*")=1,1,0),0))</f>
        <v>0</v>
      </c>
    </row>
    <row r="706" customFormat="false" ht="15" hidden="false" customHeight="false" outlineLevel="0" collapsed="false">
      <c r="B706" s="0" t="n">
        <f aca="false">IF(OR(B$3="",Consolidado!$D706=""),0,IF(ISNUMBER(SEARCH(B$3,Consolidado!$D706)),IF(COUNTIFS(Consolidado!$AC$5:AC706,Consolidado!$AC706,Consolidado!$D$5:D706,"*"&amp;B$3&amp;"*")=1,1,0),0))</f>
        <v>0</v>
      </c>
      <c r="C706" s="0" t="n">
        <f aca="false">IF(OR(C$3="",Consolidado!$D706=""),0,IF(ISNUMBER(SEARCH(C$3,Consolidado!$D706)),IF(COUNTIFS(Consolidado!$AC$5:AC706,Consolidado!$AC706,Consolidado!$D$5:D706,"*"&amp;C$3&amp;"*")=1,1,0),0))</f>
        <v>0</v>
      </c>
      <c r="D706" s="0" t="n">
        <f aca="false">IF(OR(D$3="",Consolidado!$D706=""),0,IF(ISNUMBER(SEARCH(D$3,Consolidado!$D706)),IF(COUNTIFS(Consolidado!$AC$5:AC706,Consolidado!$AC706,Consolidado!$D$5:D706,"*"&amp;D$3&amp;"*")=1,1,0),0))</f>
        <v>0</v>
      </c>
      <c r="E706" s="0" t="n">
        <f aca="false">IF(OR(E$3="",Consolidado!$D706=""),0,IF(ISNUMBER(SEARCH(E$3,Consolidado!$D706)),IF(COUNTIFS(Consolidado!$AC$5:AC706,Consolidado!$AC706,Consolidado!$D$5:D706,"*"&amp;E$3&amp;"*")=1,1,0),0))</f>
        <v>0</v>
      </c>
      <c r="F706" s="0" t="n">
        <f aca="false">IF(OR(F$3="",Consolidado!$D706=""),0,IF(ISNUMBER(SEARCH(F$3,Consolidado!$D706)),IF(COUNTIFS(Consolidado!$AC$5:AC706,Consolidado!$AC706,Consolidado!$D$5:D706,"*"&amp;F$3&amp;"*")=1,1,0),0))</f>
        <v>0</v>
      </c>
      <c r="G706" s="0" t="n">
        <f aca="false">IF(OR(G$3="",Consolidado!$D706=""),0,IF(ISNUMBER(SEARCH(G$3,Consolidado!$D706)),IF(COUNTIFS(Consolidado!$AC$5:AC706,Consolidado!$AC706,Consolidado!$D$5:D706,"*"&amp;G$3&amp;"*")=1,1,0),0))</f>
        <v>0</v>
      </c>
      <c r="H706" s="0" t="n">
        <f aca="false">IF(OR(H$3="",Consolidado!$D706=""),0,IF(ISNUMBER(SEARCH(H$3,Consolidado!$D706)),IF(COUNTIFS(Consolidado!$AC$5:AC706,Consolidado!$AC706,Consolidado!$D$5:D706,"*"&amp;H$3&amp;"*")=1,1,0),0))</f>
        <v>0</v>
      </c>
      <c r="I706" s="0" t="n">
        <f aca="false">IF(OR(I$3="",Consolidado!$D706=""),0,IF(ISNUMBER(SEARCH(I$3,Consolidado!$D706)),IF(COUNTIFS(Consolidado!$AC$5:AC706,Consolidado!$AC706,Consolidado!$D$5:D706,"*"&amp;I$3&amp;"*")=1,1,0),0))</f>
        <v>0</v>
      </c>
      <c r="J706" s="0" t="n">
        <f aca="false">IF(OR(J$3="",Consolidado!$D706=""),0,IF(ISNUMBER(SEARCH(J$3,Consolidado!$D706)),IF(COUNTIFS(Consolidado!$AC$5:AC706,Consolidado!$AC706,Consolidado!$D$5:D706,"*"&amp;J$3&amp;"*")=1,1,0),0))</f>
        <v>0</v>
      </c>
      <c r="K706" s="0" t="n">
        <f aca="false">IF(OR(K$3="",Consolidado!$D706=""),0,IF(ISNUMBER(SEARCH(K$3,Consolidado!$D706)),IF(COUNTIFS(Consolidado!$AC$5:AC706,Consolidado!$AC706,Consolidado!$D$5:D706,"*"&amp;K$3&amp;"*")=1,1,0),0))</f>
        <v>0</v>
      </c>
      <c r="L706" s="0" t="n">
        <f aca="false">IF(OR(L$3="",Consolidado!$D706=""),0,IF(ISNUMBER(SEARCH(L$3,Consolidado!$D706)),IF(COUNTIFS(Consolidado!$AC$5:AC706,Consolidado!$AC706,Consolidado!$D$5:D706,"*"&amp;L$3&amp;"*")=1,1,0),0))</f>
        <v>0</v>
      </c>
      <c r="M706" s="0" t="n">
        <f aca="false">IF(OR(M$3="",Consolidado!$D706=""),0,IF(ISNUMBER(SEARCH(M$3,Consolidado!$D706)),IF(COUNTIFS(Consolidado!$AC$5:AC706,Consolidado!$AC706,Consolidado!$D$5:D706,"*"&amp;M$3&amp;"*")=1,1,0),0))</f>
        <v>0</v>
      </c>
      <c r="N706" s="0" t="n">
        <f aca="false">IF(OR(N$3="",Consolidado!$D706=""),0,IF(ISNUMBER(SEARCH(N$3,Consolidado!$D706)),IF(COUNTIFS(Consolidado!$AC$5:AC706,Consolidado!$AC706,Consolidado!$D$5:D706,"*"&amp;N$3&amp;"*")=1,1,0),0))</f>
        <v>0</v>
      </c>
      <c r="O706" s="0" t="n">
        <f aca="false">IF(OR(O$3="",Consolidado!$D706=""),0,IF(ISNUMBER(SEARCH(O$3,Consolidado!$D706)),IF(COUNTIFS(Consolidado!$AC$5:AC706,Consolidado!$AC706,Consolidado!$D$5:D706,"*"&amp;O$3&amp;"*")=1,1,0),0))</f>
        <v>0</v>
      </c>
      <c r="P706" s="0" t="n">
        <f aca="false">IF(OR(P$3="",Consolidado!$D706=""),0,IF(ISNUMBER(SEARCH(P$3,Consolidado!$D706)),IF(COUNTIFS(Consolidado!$AC$5:AC706,Consolidado!$AC706,Consolidado!$D$5:D706,"*"&amp;P$3&amp;"*")=1,1,0),0))</f>
        <v>0</v>
      </c>
      <c r="Q706" s="0" t="n">
        <f aca="false">IF(OR(Q$3="",Consolidado!$D706=""),0,IF(ISNUMBER(SEARCH(Q$3,Consolidado!$D706)),IF(COUNTIFS(Consolidado!$AC$5:AC706,Consolidado!$AC706,Consolidado!$D$5:D706,"*"&amp;Q$3&amp;"*")=1,1,0),0))</f>
        <v>0</v>
      </c>
      <c r="R706" s="0" t="n">
        <f aca="false">IF(OR(R$3="",Consolidado!$D706=""),0,IF(ISNUMBER(SEARCH(R$3,Consolidado!$D706)),IF(COUNTIFS(Consolidado!$AC$5:AC706,Consolidado!$AC706,Consolidado!$D$5:D706,"*"&amp;R$3&amp;"*")=1,1,0),0))</f>
        <v>0</v>
      </c>
      <c r="S706" s="0" t="n">
        <f aca="false">IF(OR(S$3="",Consolidado!$D706=""),0,IF(ISNUMBER(SEARCH(S$3,Consolidado!$D706)),IF(COUNTIFS(Consolidado!$AC$5:AC706,Consolidado!$AC706,Consolidado!$D$5:D706,"*"&amp;S$3&amp;"*")=1,1,0),0))</f>
        <v>0</v>
      </c>
      <c r="T706" s="0" t="n">
        <f aca="false">IF(OR(T$3="",Consolidado!$D706=""),0,IF(ISNUMBER(SEARCH(T$3,Consolidado!$D706)),IF(COUNTIFS(Consolidado!$AC$5:AC706,Consolidado!$AC706,Consolidado!$D$5:D706,"*"&amp;T$3&amp;"*")=1,1,0),0))</f>
        <v>0</v>
      </c>
      <c r="U706" s="0" t="n">
        <f aca="false">IF(OR(U$3="",Consolidado!$D706=""),0,IF(ISNUMBER(SEARCH(U$3,Consolidado!$D706)),IF(COUNTIFS(Consolidado!$AC$5:AC706,Consolidado!$AC706,Consolidado!$D$5:D706,"*"&amp;U$3&amp;"*")=1,1,0),0))</f>
        <v>0</v>
      </c>
      <c r="V706" s="0" t="n">
        <f aca="false">IF(OR(V$3="",Consolidado!$D706=""),0,IF(ISNUMBER(SEARCH(V$3,Consolidado!$D706)),IF(COUNTIFS(Consolidado!$AC$5:AC706,Consolidado!$AC706,Consolidado!$D$5:D706,"*"&amp;V$3&amp;"*")=1,1,0),0))</f>
        <v>0</v>
      </c>
      <c r="W706" s="0" t="n">
        <f aca="false">IF(OR(W$3="",Consolidado!$D706=""),0,IF(ISNUMBER(SEARCH(W$3,Consolidado!$D706)),IF(COUNTIFS(Consolidado!$AC$5:AC706,Consolidado!$AC706,Consolidado!$D$5:D706,"*"&amp;W$3&amp;"*")=1,1,0),0))</f>
        <v>0</v>
      </c>
      <c r="X706" s="0" t="n">
        <f aca="false">IF(OR(X$3="",Consolidado!$D706=""),0,IF(ISNUMBER(SEARCH(X$3,Consolidado!$D706)),IF(COUNTIFS(Consolidado!$AC$5:AC706,Consolidado!$AC706,Consolidado!$D$5:D706,"*"&amp;X$3&amp;"*")=1,1,0),0))</f>
        <v>0</v>
      </c>
      <c r="Y706" s="0" t="n">
        <f aca="false">IF(OR(Y$3="",Consolidado!$D706=""),0,IF(ISNUMBER(SEARCH(Y$3,Consolidado!$D706)),IF(COUNTIFS(Consolidado!$AC$5:AC706,Consolidado!$AC706,Consolidado!$D$5:D706,"*"&amp;Y$3&amp;"*")=1,1,0),0))</f>
        <v>0</v>
      </c>
      <c r="Z706" s="0" t="n">
        <f aca="false">IF(OR(Z$3="",Consolidado!$D706=""),0,IF(ISNUMBER(SEARCH(Z$3,Consolidado!$D706)),IF(COUNTIFS(Consolidado!$AC$5:AC706,Consolidado!$AC706,Consolidado!$D$5:D706,"*"&amp;Z$3&amp;"*")=1,1,0),0))</f>
        <v>0</v>
      </c>
      <c r="AA706" s="0" t="n">
        <f aca="false">IF(OR(AA$3="",Consolidado!$D706=""),0,IF(ISNUMBER(SEARCH(AA$3,Consolidado!$D706)),IF(COUNTIFS(Consolidado!$AC$5:AC706,Consolidado!$AC706,Consolidado!$D$5:D706,"*"&amp;AA$3&amp;"*")=1,1,0),0))</f>
        <v>0</v>
      </c>
      <c r="AB706" s="0" t="n">
        <f aca="false">IF(OR(AB$3="",Consolidado!$D706=""),0,IF(ISNUMBER(SEARCH(AB$3,Consolidado!$D706)),IF(COUNTIFS(Consolidado!$AC$5:AC706,Consolidado!$AC706,Consolidado!$D$5:D706,"*"&amp;AB$3&amp;"*")=1,1,0),0))</f>
        <v>0</v>
      </c>
      <c r="AC706" s="0" t="n">
        <f aca="false">IF(OR(AC$3="",Consolidado!$D706=""),0,IF(ISNUMBER(SEARCH(AC$3,Consolidado!$D706)),IF(COUNTIFS(Consolidado!$AC$5:AC706,Consolidado!$AC706,Consolidado!$D$5:D706,"*"&amp;AC$3&amp;"*")=1,1,0),0))</f>
        <v>0</v>
      </c>
      <c r="AD706" s="0" t="n">
        <f aca="false">IF(OR(AD$3="",Consolidado!$D706=""),0,IF(ISNUMBER(SEARCH(AD$3,Consolidado!$D706)),IF(COUNTIFS(Consolidado!$AC$5:AC706,Consolidado!$AC706,Consolidado!$D$5:D706,"*"&amp;AD$3&amp;"*")=1,1,0),0))</f>
        <v>0</v>
      </c>
      <c r="AE706" s="0" t="n">
        <f aca="false">IF(OR(AE$3="",Consolidado!$D706=""),0,IF(ISNUMBER(SEARCH(AE$3,Consolidado!$D706)),IF(COUNTIFS(Consolidado!$AC$5:AC706,Consolidado!$AC706,Consolidado!$D$5:D706,"*"&amp;AE$3&amp;"*")=1,1,0),0))</f>
        <v>0</v>
      </c>
      <c r="AF706" s="0" t="n">
        <f aca="false">IF(OR(AF$3="",Consolidado!$D706=""),0,IF(ISNUMBER(SEARCH(AF$3,Consolidado!$D706)),IF(COUNTIFS(Consolidado!$AC$5:AC706,Consolidado!$AC706,Consolidado!$D$5:D706,"*"&amp;AF$3&amp;"*")=1,1,0),0))</f>
        <v>0</v>
      </c>
      <c r="AG706" s="0" t="n">
        <f aca="false">IF(OR(AG$3="",Consolidado!$D706=""),0,IF(ISNUMBER(SEARCH(AG$3,Consolidado!$D706)),IF(COUNTIFS(Consolidado!$AC$5:AC706,Consolidado!$AC706,Consolidado!$D$5:D706,"*"&amp;AG$3&amp;"*")=1,1,0),0))</f>
        <v>0</v>
      </c>
      <c r="AH706" s="0" t="n">
        <f aca="false">IF(OR(AH$3="",Consolidado!$D706=""),0,IF(ISNUMBER(SEARCH(AH$3,Consolidado!$D706)),IF(COUNTIFS(Consolidado!$AC$5:AC706,Consolidado!$AC706,Consolidado!$D$5:D706,"*"&amp;AH$3&amp;"*")=1,1,0),0))</f>
        <v>0</v>
      </c>
      <c r="AI706" s="0" t="n">
        <f aca="false">IF(OR(AI$3="",Consolidado!$D706=""),0,IF(ISNUMBER(SEARCH(AI$3,Consolidado!$D706)),IF(COUNTIFS(Consolidado!$AC$5:AC706,Consolidado!$AC706,Consolidado!$D$5:D706,"*"&amp;AI$3&amp;"*")=1,1,0),0))</f>
        <v>0</v>
      </c>
      <c r="AJ706" s="0" t="n">
        <f aca="false">IF(OR(AJ$3="",Consolidado!$D706=""),0,IF(ISNUMBER(SEARCH(AJ$3,Consolidado!$D706)),IF(COUNTIFS(Consolidado!$AC$5:AC706,Consolidado!$AC706,Consolidado!$D$5:D706,"*"&amp;AJ$3&amp;"*")=1,1,0),0))</f>
        <v>0</v>
      </c>
      <c r="AK706" s="0" t="n">
        <f aca="false">IF(OR(AK$3="",Consolidado!$D706=""),0,IF(ISNUMBER(SEARCH(AK$3,Consolidado!$D706)),IF(COUNTIFS(Consolidado!$AC$5:AC706,Consolidado!$AC706,Consolidado!$D$5:D706,"*"&amp;AK$3&amp;"*")=1,1,0),0))</f>
        <v>0</v>
      </c>
      <c r="AL706" s="0" t="n">
        <f aca="false">IF(OR(AL$3="",Consolidado!$D706=""),0,IF(ISNUMBER(SEARCH(AL$3,Consolidado!$D706)),IF(COUNTIFS(Consolidado!$AC$5:AC706,Consolidado!$AC706,Consolidado!$D$5:D706,"*"&amp;AL$3&amp;"*")=1,1,0),0))</f>
        <v>0</v>
      </c>
      <c r="AM706" s="0" t="n">
        <f aca="false">IF(OR(AM$3="",Consolidado!$D706=""),0,IF(ISNUMBER(SEARCH(AM$3,Consolidado!$D706)),IF(COUNTIFS(Consolidado!$AC$5:AC706,Consolidado!$AC706,Consolidado!$D$5:D706,"*"&amp;AM$3&amp;"*")=1,1,0),0))</f>
        <v>0</v>
      </c>
      <c r="AN706" s="0" t="n">
        <f aca="false">IF(OR(AN$3="",Consolidado!$D706=""),0,IF(ISNUMBER(SEARCH(AN$3,Consolidado!$D706)),IF(COUNTIFS(Consolidado!$AC$5:AC706,Consolidado!$AC706,Consolidado!$D$5:D706,"*"&amp;AN$3&amp;"*")=1,1,0),0))</f>
        <v>0</v>
      </c>
      <c r="AO706" s="0" t="n">
        <f aca="false">IF(OR(AO$3="",Consolidado!$D706=""),0,IF(ISNUMBER(SEARCH(AO$3,Consolidado!$D706)),IF(COUNTIFS(Consolidado!$AC$5:AC706,Consolidado!$AC706,Consolidado!$D$5:D706,"*"&amp;AO$3&amp;"*")=1,1,0),0))</f>
        <v>0</v>
      </c>
    </row>
    <row r="707" customFormat="false" ht="15" hidden="false" customHeight="false" outlineLevel="0" collapsed="false">
      <c r="B707" s="0" t="n">
        <f aca="false">IF(OR(B$3="",Consolidado!$D707=""),0,IF(ISNUMBER(SEARCH(B$3,Consolidado!$D707)),IF(COUNTIFS(Consolidado!$AC$5:AC707,Consolidado!$AC707,Consolidado!$D$5:D707,"*"&amp;B$3&amp;"*")=1,1,0),0))</f>
        <v>0</v>
      </c>
      <c r="C707" s="0" t="n">
        <f aca="false">IF(OR(C$3="",Consolidado!$D707=""),0,IF(ISNUMBER(SEARCH(C$3,Consolidado!$D707)),IF(COUNTIFS(Consolidado!$AC$5:AC707,Consolidado!$AC707,Consolidado!$D$5:D707,"*"&amp;C$3&amp;"*")=1,1,0),0))</f>
        <v>0</v>
      </c>
      <c r="D707" s="0" t="n">
        <f aca="false">IF(OR(D$3="",Consolidado!$D707=""),0,IF(ISNUMBER(SEARCH(D$3,Consolidado!$D707)),IF(COUNTIFS(Consolidado!$AC$5:AC707,Consolidado!$AC707,Consolidado!$D$5:D707,"*"&amp;D$3&amp;"*")=1,1,0),0))</f>
        <v>0</v>
      </c>
      <c r="E707" s="0" t="n">
        <f aca="false">IF(OR(E$3="",Consolidado!$D707=""),0,IF(ISNUMBER(SEARCH(E$3,Consolidado!$D707)),IF(COUNTIFS(Consolidado!$AC$5:AC707,Consolidado!$AC707,Consolidado!$D$5:D707,"*"&amp;E$3&amp;"*")=1,1,0),0))</f>
        <v>0</v>
      </c>
      <c r="F707" s="0" t="n">
        <f aca="false">IF(OR(F$3="",Consolidado!$D707=""),0,IF(ISNUMBER(SEARCH(F$3,Consolidado!$D707)),IF(COUNTIFS(Consolidado!$AC$5:AC707,Consolidado!$AC707,Consolidado!$D$5:D707,"*"&amp;F$3&amp;"*")=1,1,0),0))</f>
        <v>0</v>
      </c>
      <c r="G707" s="0" t="n">
        <f aca="false">IF(OR(G$3="",Consolidado!$D707=""),0,IF(ISNUMBER(SEARCH(G$3,Consolidado!$D707)),IF(COUNTIFS(Consolidado!$AC$5:AC707,Consolidado!$AC707,Consolidado!$D$5:D707,"*"&amp;G$3&amp;"*")=1,1,0),0))</f>
        <v>0</v>
      </c>
      <c r="H707" s="0" t="n">
        <f aca="false">IF(OR(H$3="",Consolidado!$D707=""),0,IF(ISNUMBER(SEARCH(H$3,Consolidado!$D707)),IF(COUNTIFS(Consolidado!$AC$5:AC707,Consolidado!$AC707,Consolidado!$D$5:D707,"*"&amp;H$3&amp;"*")=1,1,0),0))</f>
        <v>0</v>
      </c>
      <c r="I707" s="0" t="n">
        <f aca="false">IF(OR(I$3="",Consolidado!$D707=""),0,IF(ISNUMBER(SEARCH(I$3,Consolidado!$D707)),IF(COUNTIFS(Consolidado!$AC$5:AC707,Consolidado!$AC707,Consolidado!$D$5:D707,"*"&amp;I$3&amp;"*")=1,1,0),0))</f>
        <v>0</v>
      </c>
      <c r="J707" s="0" t="n">
        <f aca="false">IF(OR(J$3="",Consolidado!$D707=""),0,IF(ISNUMBER(SEARCH(J$3,Consolidado!$D707)),IF(COUNTIFS(Consolidado!$AC$5:AC707,Consolidado!$AC707,Consolidado!$D$5:D707,"*"&amp;J$3&amp;"*")=1,1,0),0))</f>
        <v>0</v>
      </c>
      <c r="K707" s="0" t="n">
        <f aca="false">IF(OR(K$3="",Consolidado!$D707=""),0,IF(ISNUMBER(SEARCH(K$3,Consolidado!$D707)),IF(COUNTIFS(Consolidado!$AC$5:AC707,Consolidado!$AC707,Consolidado!$D$5:D707,"*"&amp;K$3&amp;"*")=1,1,0),0))</f>
        <v>0</v>
      </c>
      <c r="L707" s="0" t="n">
        <f aca="false">IF(OR(L$3="",Consolidado!$D707=""),0,IF(ISNUMBER(SEARCH(L$3,Consolidado!$D707)),IF(COUNTIFS(Consolidado!$AC$5:AC707,Consolidado!$AC707,Consolidado!$D$5:D707,"*"&amp;L$3&amp;"*")=1,1,0),0))</f>
        <v>0</v>
      </c>
      <c r="M707" s="0" t="n">
        <f aca="false">IF(OR(M$3="",Consolidado!$D707=""),0,IF(ISNUMBER(SEARCH(M$3,Consolidado!$D707)),IF(COUNTIFS(Consolidado!$AC$5:AC707,Consolidado!$AC707,Consolidado!$D$5:D707,"*"&amp;M$3&amp;"*")=1,1,0),0))</f>
        <v>0</v>
      </c>
      <c r="N707" s="0" t="n">
        <f aca="false">IF(OR(N$3="",Consolidado!$D707=""),0,IF(ISNUMBER(SEARCH(N$3,Consolidado!$D707)),IF(COUNTIFS(Consolidado!$AC$5:AC707,Consolidado!$AC707,Consolidado!$D$5:D707,"*"&amp;N$3&amp;"*")=1,1,0),0))</f>
        <v>0</v>
      </c>
      <c r="O707" s="0" t="n">
        <f aca="false">IF(OR(O$3="",Consolidado!$D707=""),0,IF(ISNUMBER(SEARCH(O$3,Consolidado!$D707)),IF(COUNTIFS(Consolidado!$AC$5:AC707,Consolidado!$AC707,Consolidado!$D$5:D707,"*"&amp;O$3&amp;"*")=1,1,0),0))</f>
        <v>0</v>
      </c>
      <c r="P707" s="0" t="n">
        <f aca="false">IF(OR(P$3="",Consolidado!$D707=""),0,IF(ISNUMBER(SEARCH(P$3,Consolidado!$D707)),IF(COUNTIFS(Consolidado!$AC$5:AC707,Consolidado!$AC707,Consolidado!$D$5:D707,"*"&amp;P$3&amp;"*")=1,1,0),0))</f>
        <v>0</v>
      </c>
      <c r="Q707" s="0" t="n">
        <f aca="false">IF(OR(Q$3="",Consolidado!$D707=""),0,IF(ISNUMBER(SEARCH(Q$3,Consolidado!$D707)),IF(COUNTIFS(Consolidado!$AC$5:AC707,Consolidado!$AC707,Consolidado!$D$5:D707,"*"&amp;Q$3&amp;"*")=1,1,0),0))</f>
        <v>0</v>
      </c>
      <c r="R707" s="0" t="n">
        <f aca="false">IF(OR(R$3="",Consolidado!$D707=""),0,IF(ISNUMBER(SEARCH(R$3,Consolidado!$D707)),IF(COUNTIFS(Consolidado!$AC$5:AC707,Consolidado!$AC707,Consolidado!$D$5:D707,"*"&amp;R$3&amp;"*")=1,1,0),0))</f>
        <v>0</v>
      </c>
      <c r="S707" s="0" t="n">
        <f aca="false">IF(OR(S$3="",Consolidado!$D707=""),0,IF(ISNUMBER(SEARCH(S$3,Consolidado!$D707)),IF(COUNTIFS(Consolidado!$AC$5:AC707,Consolidado!$AC707,Consolidado!$D$5:D707,"*"&amp;S$3&amp;"*")=1,1,0),0))</f>
        <v>0</v>
      </c>
      <c r="T707" s="0" t="n">
        <f aca="false">IF(OR(T$3="",Consolidado!$D707=""),0,IF(ISNUMBER(SEARCH(T$3,Consolidado!$D707)),IF(COUNTIFS(Consolidado!$AC$5:AC707,Consolidado!$AC707,Consolidado!$D$5:D707,"*"&amp;T$3&amp;"*")=1,1,0),0))</f>
        <v>0</v>
      </c>
      <c r="U707" s="0" t="n">
        <f aca="false">IF(OR(U$3="",Consolidado!$D707=""),0,IF(ISNUMBER(SEARCH(U$3,Consolidado!$D707)),IF(COUNTIFS(Consolidado!$AC$5:AC707,Consolidado!$AC707,Consolidado!$D$5:D707,"*"&amp;U$3&amp;"*")=1,1,0),0))</f>
        <v>0</v>
      </c>
      <c r="V707" s="0" t="n">
        <f aca="false">IF(OR(V$3="",Consolidado!$D707=""),0,IF(ISNUMBER(SEARCH(V$3,Consolidado!$D707)),IF(COUNTIFS(Consolidado!$AC$5:AC707,Consolidado!$AC707,Consolidado!$D$5:D707,"*"&amp;V$3&amp;"*")=1,1,0),0))</f>
        <v>0</v>
      </c>
      <c r="W707" s="0" t="n">
        <f aca="false">IF(OR(W$3="",Consolidado!$D707=""),0,IF(ISNUMBER(SEARCH(W$3,Consolidado!$D707)),IF(COUNTIFS(Consolidado!$AC$5:AC707,Consolidado!$AC707,Consolidado!$D$5:D707,"*"&amp;W$3&amp;"*")=1,1,0),0))</f>
        <v>0</v>
      </c>
      <c r="X707" s="0" t="n">
        <f aca="false">IF(OR(X$3="",Consolidado!$D707=""),0,IF(ISNUMBER(SEARCH(X$3,Consolidado!$D707)),IF(COUNTIFS(Consolidado!$AC$5:AC707,Consolidado!$AC707,Consolidado!$D$5:D707,"*"&amp;X$3&amp;"*")=1,1,0),0))</f>
        <v>0</v>
      </c>
      <c r="Y707" s="0" t="n">
        <f aca="false">IF(OR(Y$3="",Consolidado!$D707=""),0,IF(ISNUMBER(SEARCH(Y$3,Consolidado!$D707)),IF(COUNTIFS(Consolidado!$AC$5:AC707,Consolidado!$AC707,Consolidado!$D$5:D707,"*"&amp;Y$3&amp;"*")=1,1,0),0))</f>
        <v>0</v>
      </c>
      <c r="Z707" s="0" t="n">
        <f aca="false">IF(OR(Z$3="",Consolidado!$D707=""),0,IF(ISNUMBER(SEARCH(Z$3,Consolidado!$D707)),IF(COUNTIFS(Consolidado!$AC$5:AC707,Consolidado!$AC707,Consolidado!$D$5:D707,"*"&amp;Z$3&amp;"*")=1,1,0),0))</f>
        <v>0</v>
      </c>
      <c r="AA707" s="0" t="n">
        <f aca="false">IF(OR(AA$3="",Consolidado!$D707=""),0,IF(ISNUMBER(SEARCH(AA$3,Consolidado!$D707)),IF(COUNTIFS(Consolidado!$AC$5:AC707,Consolidado!$AC707,Consolidado!$D$5:D707,"*"&amp;AA$3&amp;"*")=1,1,0),0))</f>
        <v>0</v>
      </c>
      <c r="AB707" s="0" t="n">
        <f aca="false">IF(OR(AB$3="",Consolidado!$D707=""),0,IF(ISNUMBER(SEARCH(AB$3,Consolidado!$D707)),IF(COUNTIFS(Consolidado!$AC$5:AC707,Consolidado!$AC707,Consolidado!$D$5:D707,"*"&amp;AB$3&amp;"*")=1,1,0),0))</f>
        <v>0</v>
      </c>
      <c r="AC707" s="0" t="n">
        <f aca="false">IF(OR(AC$3="",Consolidado!$D707=""),0,IF(ISNUMBER(SEARCH(AC$3,Consolidado!$D707)),IF(COUNTIFS(Consolidado!$AC$5:AC707,Consolidado!$AC707,Consolidado!$D$5:D707,"*"&amp;AC$3&amp;"*")=1,1,0),0))</f>
        <v>0</v>
      </c>
      <c r="AD707" s="0" t="n">
        <f aca="false">IF(OR(AD$3="",Consolidado!$D707=""),0,IF(ISNUMBER(SEARCH(AD$3,Consolidado!$D707)),IF(COUNTIFS(Consolidado!$AC$5:AC707,Consolidado!$AC707,Consolidado!$D$5:D707,"*"&amp;AD$3&amp;"*")=1,1,0),0))</f>
        <v>0</v>
      </c>
      <c r="AE707" s="0" t="n">
        <f aca="false">IF(OR(AE$3="",Consolidado!$D707=""),0,IF(ISNUMBER(SEARCH(AE$3,Consolidado!$D707)),IF(COUNTIFS(Consolidado!$AC$5:AC707,Consolidado!$AC707,Consolidado!$D$5:D707,"*"&amp;AE$3&amp;"*")=1,1,0),0))</f>
        <v>0</v>
      </c>
      <c r="AF707" s="0" t="n">
        <f aca="false">IF(OR(AF$3="",Consolidado!$D707=""),0,IF(ISNUMBER(SEARCH(AF$3,Consolidado!$D707)),IF(COUNTIFS(Consolidado!$AC$5:AC707,Consolidado!$AC707,Consolidado!$D$5:D707,"*"&amp;AF$3&amp;"*")=1,1,0),0))</f>
        <v>0</v>
      </c>
      <c r="AG707" s="0" t="n">
        <f aca="false">IF(OR(AG$3="",Consolidado!$D707=""),0,IF(ISNUMBER(SEARCH(AG$3,Consolidado!$D707)),IF(COUNTIFS(Consolidado!$AC$5:AC707,Consolidado!$AC707,Consolidado!$D$5:D707,"*"&amp;AG$3&amp;"*")=1,1,0),0))</f>
        <v>0</v>
      </c>
      <c r="AH707" s="0" t="n">
        <f aca="false">IF(OR(AH$3="",Consolidado!$D707=""),0,IF(ISNUMBER(SEARCH(AH$3,Consolidado!$D707)),IF(COUNTIFS(Consolidado!$AC$5:AC707,Consolidado!$AC707,Consolidado!$D$5:D707,"*"&amp;AH$3&amp;"*")=1,1,0),0))</f>
        <v>0</v>
      </c>
      <c r="AI707" s="0" t="n">
        <f aca="false">IF(OR(AI$3="",Consolidado!$D707=""),0,IF(ISNUMBER(SEARCH(AI$3,Consolidado!$D707)),IF(COUNTIFS(Consolidado!$AC$5:AC707,Consolidado!$AC707,Consolidado!$D$5:D707,"*"&amp;AI$3&amp;"*")=1,1,0),0))</f>
        <v>0</v>
      </c>
      <c r="AJ707" s="0" t="n">
        <f aca="false">IF(OR(AJ$3="",Consolidado!$D707=""),0,IF(ISNUMBER(SEARCH(AJ$3,Consolidado!$D707)),IF(COUNTIFS(Consolidado!$AC$5:AC707,Consolidado!$AC707,Consolidado!$D$5:D707,"*"&amp;AJ$3&amp;"*")=1,1,0),0))</f>
        <v>0</v>
      </c>
      <c r="AK707" s="0" t="n">
        <f aca="false">IF(OR(AK$3="",Consolidado!$D707=""),0,IF(ISNUMBER(SEARCH(AK$3,Consolidado!$D707)),IF(COUNTIFS(Consolidado!$AC$5:AC707,Consolidado!$AC707,Consolidado!$D$5:D707,"*"&amp;AK$3&amp;"*")=1,1,0),0))</f>
        <v>0</v>
      </c>
      <c r="AL707" s="0" t="n">
        <f aca="false">IF(OR(AL$3="",Consolidado!$D707=""),0,IF(ISNUMBER(SEARCH(AL$3,Consolidado!$D707)),IF(COUNTIFS(Consolidado!$AC$5:AC707,Consolidado!$AC707,Consolidado!$D$5:D707,"*"&amp;AL$3&amp;"*")=1,1,0),0))</f>
        <v>0</v>
      </c>
      <c r="AM707" s="0" t="n">
        <f aca="false">IF(OR(AM$3="",Consolidado!$D707=""),0,IF(ISNUMBER(SEARCH(AM$3,Consolidado!$D707)),IF(COUNTIFS(Consolidado!$AC$5:AC707,Consolidado!$AC707,Consolidado!$D$5:D707,"*"&amp;AM$3&amp;"*")=1,1,0),0))</f>
        <v>0</v>
      </c>
      <c r="AN707" s="0" t="n">
        <f aca="false">IF(OR(AN$3="",Consolidado!$D707=""),0,IF(ISNUMBER(SEARCH(AN$3,Consolidado!$D707)),IF(COUNTIFS(Consolidado!$AC$5:AC707,Consolidado!$AC707,Consolidado!$D$5:D707,"*"&amp;AN$3&amp;"*")=1,1,0),0))</f>
        <v>0</v>
      </c>
      <c r="AO707" s="0" t="n">
        <f aca="false">IF(OR(AO$3="",Consolidado!$D707=""),0,IF(ISNUMBER(SEARCH(AO$3,Consolidado!$D707)),IF(COUNTIFS(Consolidado!$AC$5:AC707,Consolidado!$AC707,Consolidado!$D$5:D707,"*"&amp;AO$3&amp;"*")=1,1,0),0))</f>
        <v>0</v>
      </c>
    </row>
    <row r="708" customFormat="false" ht="15" hidden="false" customHeight="false" outlineLevel="0" collapsed="false">
      <c r="B708" s="0" t="n">
        <f aca="false">IF(OR(B$3="",Consolidado!$D708=""),0,IF(ISNUMBER(SEARCH(B$3,Consolidado!$D708)),IF(COUNTIFS(Consolidado!$AC$5:AC708,Consolidado!$AC708,Consolidado!$D$5:D708,"*"&amp;B$3&amp;"*")=1,1,0),0))</f>
        <v>0</v>
      </c>
      <c r="C708" s="0" t="n">
        <f aca="false">IF(OR(C$3="",Consolidado!$D708=""),0,IF(ISNUMBER(SEARCH(C$3,Consolidado!$D708)),IF(COUNTIFS(Consolidado!$AC$5:AC708,Consolidado!$AC708,Consolidado!$D$5:D708,"*"&amp;C$3&amp;"*")=1,1,0),0))</f>
        <v>0</v>
      </c>
      <c r="D708" s="0" t="n">
        <f aca="false">IF(OR(D$3="",Consolidado!$D708=""),0,IF(ISNUMBER(SEARCH(D$3,Consolidado!$D708)),IF(COUNTIFS(Consolidado!$AC$5:AC708,Consolidado!$AC708,Consolidado!$D$5:D708,"*"&amp;D$3&amp;"*")=1,1,0),0))</f>
        <v>0</v>
      </c>
      <c r="E708" s="0" t="n">
        <f aca="false">IF(OR(E$3="",Consolidado!$D708=""),0,IF(ISNUMBER(SEARCH(E$3,Consolidado!$D708)),IF(COUNTIFS(Consolidado!$AC$5:AC708,Consolidado!$AC708,Consolidado!$D$5:D708,"*"&amp;E$3&amp;"*")=1,1,0),0))</f>
        <v>0</v>
      </c>
      <c r="F708" s="0" t="n">
        <f aca="false">IF(OR(F$3="",Consolidado!$D708=""),0,IF(ISNUMBER(SEARCH(F$3,Consolidado!$D708)),IF(COUNTIFS(Consolidado!$AC$5:AC708,Consolidado!$AC708,Consolidado!$D$5:D708,"*"&amp;F$3&amp;"*")=1,1,0),0))</f>
        <v>0</v>
      </c>
      <c r="G708" s="0" t="n">
        <f aca="false">IF(OR(G$3="",Consolidado!$D708=""),0,IF(ISNUMBER(SEARCH(G$3,Consolidado!$D708)),IF(COUNTIFS(Consolidado!$AC$5:AC708,Consolidado!$AC708,Consolidado!$D$5:D708,"*"&amp;G$3&amp;"*")=1,1,0),0))</f>
        <v>0</v>
      </c>
      <c r="H708" s="0" t="n">
        <f aca="false">IF(OR(H$3="",Consolidado!$D708=""),0,IF(ISNUMBER(SEARCH(H$3,Consolidado!$D708)),IF(COUNTIFS(Consolidado!$AC$5:AC708,Consolidado!$AC708,Consolidado!$D$5:D708,"*"&amp;H$3&amp;"*")=1,1,0),0))</f>
        <v>0</v>
      </c>
      <c r="I708" s="0" t="n">
        <f aca="false">IF(OR(I$3="",Consolidado!$D708=""),0,IF(ISNUMBER(SEARCH(I$3,Consolidado!$D708)),IF(COUNTIFS(Consolidado!$AC$5:AC708,Consolidado!$AC708,Consolidado!$D$5:D708,"*"&amp;I$3&amp;"*")=1,1,0),0))</f>
        <v>0</v>
      </c>
      <c r="J708" s="0" t="n">
        <f aca="false">IF(OR(J$3="",Consolidado!$D708=""),0,IF(ISNUMBER(SEARCH(J$3,Consolidado!$D708)),IF(COUNTIFS(Consolidado!$AC$5:AC708,Consolidado!$AC708,Consolidado!$D$5:D708,"*"&amp;J$3&amp;"*")=1,1,0),0))</f>
        <v>0</v>
      </c>
      <c r="K708" s="0" t="n">
        <f aca="false">IF(OR(K$3="",Consolidado!$D708=""),0,IF(ISNUMBER(SEARCH(K$3,Consolidado!$D708)),IF(COUNTIFS(Consolidado!$AC$5:AC708,Consolidado!$AC708,Consolidado!$D$5:D708,"*"&amp;K$3&amp;"*")=1,1,0),0))</f>
        <v>0</v>
      </c>
      <c r="L708" s="0" t="n">
        <f aca="false">IF(OR(L$3="",Consolidado!$D708=""),0,IF(ISNUMBER(SEARCH(L$3,Consolidado!$D708)),IF(COUNTIFS(Consolidado!$AC$5:AC708,Consolidado!$AC708,Consolidado!$D$5:D708,"*"&amp;L$3&amp;"*")=1,1,0),0))</f>
        <v>0</v>
      </c>
      <c r="M708" s="0" t="n">
        <f aca="false">IF(OR(M$3="",Consolidado!$D708=""),0,IF(ISNUMBER(SEARCH(M$3,Consolidado!$D708)),IF(COUNTIFS(Consolidado!$AC$5:AC708,Consolidado!$AC708,Consolidado!$D$5:D708,"*"&amp;M$3&amp;"*")=1,1,0),0))</f>
        <v>0</v>
      </c>
      <c r="N708" s="0" t="n">
        <f aca="false">IF(OR(N$3="",Consolidado!$D708=""),0,IF(ISNUMBER(SEARCH(N$3,Consolidado!$D708)),IF(COUNTIFS(Consolidado!$AC$5:AC708,Consolidado!$AC708,Consolidado!$D$5:D708,"*"&amp;N$3&amp;"*")=1,1,0),0))</f>
        <v>0</v>
      </c>
      <c r="O708" s="0" t="n">
        <f aca="false">IF(OR(O$3="",Consolidado!$D708=""),0,IF(ISNUMBER(SEARCH(O$3,Consolidado!$D708)),IF(COUNTIFS(Consolidado!$AC$5:AC708,Consolidado!$AC708,Consolidado!$D$5:D708,"*"&amp;O$3&amp;"*")=1,1,0),0))</f>
        <v>0</v>
      </c>
      <c r="P708" s="0" t="n">
        <f aca="false">IF(OR(P$3="",Consolidado!$D708=""),0,IF(ISNUMBER(SEARCH(P$3,Consolidado!$D708)),IF(COUNTIFS(Consolidado!$AC$5:AC708,Consolidado!$AC708,Consolidado!$D$5:D708,"*"&amp;P$3&amp;"*")=1,1,0),0))</f>
        <v>0</v>
      </c>
      <c r="Q708" s="0" t="n">
        <f aca="false">IF(OR(Q$3="",Consolidado!$D708=""),0,IF(ISNUMBER(SEARCH(Q$3,Consolidado!$D708)),IF(COUNTIFS(Consolidado!$AC$5:AC708,Consolidado!$AC708,Consolidado!$D$5:D708,"*"&amp;Q$3&amp;"*")=1,1,0),0))</f>
        <v>0</v>
      </c>
      <c r="R708" s="0" t="n">
        <f aca="false">IF(OR(R$3="",Consolidado!$D708=""),0,IF(ISNUMBER(SEARCH(R$3,Consolidado!$D708)),IF(COUNTIFS(Consolidado!$AC$5:AC708,Consolidado!$AC708,Consolidado!$D$5:D708,"*"&amp;R$3&amp;"*")=1,1,0),0))</f>
        <v>0</v>
      </c>
      <c r="S708" s="0" t="n">
        <f aca="false">IF(OR(S$3="",Consolidado!$D708=""),0,IF(ISNUMBER(SEARCH(S$3,Consolidado!$D708)),IF(COUNTIFS(Consolidado!$AC$5:AC708,Consolidado!$AC708,Consolidado!$D$5:D708,"*"&amp;S$3&amp;"*")=1,1,0),0))</f>
        <v>0</v>
      </c>
      <c r="T708" s="0" t="n">
        <f aca="false">IF(OR(T$3="",Consolidado!$D708=""),0,IF(ISNUMBER(SEARCH(T$3,Consolidado!$D708)),IF(COUNTIFS(Consolidado!$AC$5:AC708,Consolidado!$AC708,Consolidado!$D$5:D708,"*"&amp;T$3&amp;"*")=1,1,0),0))</f>
        <v>0</v>
      </c>
      <c r="U708" s="0" t="n">
        <f aca="false">IF(OR(U$3="",Consolidado!$D708=""),0,IF(ISNUMBER(SEARCH(U$3,Consolidado!$D708)),IF(COUNTIFS(Consolidado!$AC$5:AC708,Consolidado!$AC708,Consolidado!$D$5:D708,"*"&amp;U$3&amp;"*")=1,1,0),0))</f>
        <v>0</v>
      </c>
      <c r="V708" s="0" t="n">
        <f aca="false">IF(OR(V$3="",Consolidado!$D708=""),0,IF(ISNUMBER(SEARCH(V$3,Consolidado!$D708)),IF(COUNTIFS(Consolidado!$AC$5:AC708,Consolidado!$AC708,Consolidado!$D$5:D708,"*"&amp;V$3&amp;"*")=1,1,0),0))</f>
        <v>0</v>
      </c>
      <c r="W708" s="0" t="n">
        <f aca="false">IF(OR(W$3="",Consolidado!$D708=""),0,IF(ISNUMBER(SEARCH(W$3,Consolidado!$D708)),IF(COUNTIFS(Consolidado!$AC$5:AC708,Consolidado!$AC708,Consolidado!$D$5:D708,"*"&amp;W$3&amp;"*")=1,1,0),0))</f>
        <v>0</v>
      </c>
      <c r="X708" s="0" t="n">
        <f aca="false">IF(OR(X$3="",Consolidado!$D708=""),0,IF(ISNUMBER(SEARCH(X$3,Consolidado!$D708)),IF(COUNTIFS(Consolidado!$AC$5:AC708,Consolidado!$AC708,Consolidado!$D$5:D708,"*"&amp;X$3&amp;"*")=1,1,0),0))</f>
        <v>0</v>
      </c>
      <c r="Y708" s="0" t="n">
        <f aca="false">IF(OR(Y$3="",Consolidado!$D708=""),0,IF(ISNUMBER(SEARCH(Y$3,Consolidado!$D708)),IF(COUNTIFS(Consolidado!$AC$5:AC708,Consolidado!$AC708,Consolidado!$D$5:D708,"*"&amp;Y$3&amp;"*")=1,1,0),0))</f>
        <v>0</v>
      </c>
      <c r="Z708" s="0" t="n">
        <f aca="false">IF(OR(Z$3="",Consolidado!$D708=""),0,IF(ISNUMBER(SEARCH(Z$3,Consolidado!$D708)),IF(COUNTIFS(Consolidado!$AC$5:AC708,Consolidado!$AC708,Consolidado!$D$5:D708,"*"&amp;Z$3&amp;"*")=1,1,0),0))</f>
        <v>0</v>
      </c>
      <c r="AA708" s="0" t="n">
        <f aca="false">IF(OR(AA$3="",Consolidado!$D708=""),0,IF(ISNUMBER(SEARCH(AA$3,Consolidado!$D708)),IF(COUNTIFS(Consolidado!$AC$5:AC708,Consolidado!$AC708,Consolidado!$D$5:D708,"*"&amp;AA$3&amp;"*")=1,1,0),0))</f>
        <v>0</v>
      </c>
      <c r="AB708" s="0" t="n">
        <f aca="false">IF(OR(AB$3="",Consolidado!$D708=""),0,IF(ISNUMBER(SEARCH(AB$3,Consolidado!$D708)),IF(COUNTIFS(Consolidado!$AC$5:AC708,Consolidado!$AC708,Consolidado!$D$5:D708,"*"&amp;AB$3&amp;"*")=1,1,0),0))</f>
        <v>0</v>
      </c>
      <c r="AC708" s="0" t="n">
        <f aca="false">IF(OR(AC$3="",Consolidado!$D708=""),0,IF(ISNUMBER(SEARCH(AC$3,Consolidado!$D708)),IF(COUNTIFS(Consolidado!$AC$5:AC708,Consolidado!$AC708,Consolidado!$D$5:D708,"*"&amp;AC$3&amp;"*")=1,1,0),0))</f>
        <v>0</v>
      </c>
      <c r="AD708" s="0" t="n">
        <f aca="false">IF(OR(AD$3="",Consolidado!$D708=""),0,IF(ISNUMBER(SEARCH(AD$3,Consolidado!$D708)),IF(COUNTIFS(Consolidado!$AC$5:AC708,Consolidado!$AC708,Consolidado!$D$5:D708,"*"&amp;AD$3&amp;"*")=1,1,0),0))</f>
        <v>0</v>
      </c>
      <c r="AE708" s="0" t="n">
        <f aca="false">IF(OR(AE$3="",Consolidado!$D708=""),0,IF(ISNUMBER(SEARCH(AE$3,Consolidado!$D708)),IF(COUNTIFS(Consolidado!$AC$5:AC708,Consolidado!$AC708,Consolidado!$D$5:D708,"*"&amp;AE$3&amp;"*")=1,1,0),0))</f>
        <v>0</v>
      </c>
      <c r="AF708" s="0" t="n">
        <f aca="false">IF(OR(AF$3="",Consolidado!$D708=""),0,IF(ISNUMBER(SEARCH(AF$3,Consolidado!$D708)),IF(COUNTIFS(Consolidado!$AC$5:AC708,Consolidado!$AC708,Consolidado!$D$5:D708,"*"&amp;AF$3&amp;"*")=1,1,0),0))</f>
        <v>0</v>
      </c>
      <c r="AG708" s="0" t="n">
        <f aca="false">IF(OR(AG$3="",Consolidado!$D708=""),0,IF(ISNUMBER(SEARCH(AG$3,Consolidado!$D708)),IF(COUNTIFS(Consolidado!$AC$5:AC708,Consolidado!$AC708,Consolidado!$D$5:D708,"*"&amp;AG$3&amp;"*")=1,1,0),0))</f>
        <v>0</v>
      </c>
      <c r="AH708" s="0" t="n">
        <f aca="false">IF(OR(AH$3="",Consolidado!$D708=""),0,IF(ISNUMBER(SEARCH(AH$3,Consolidado!$D708)),IF(COUNTIFS(Consolidado!$AC$5:AC708,Consolidado!$AC708,Consolidado!$D$5:D708,"*"&amp;AH$3&amp;"*")=1,1,0),0))</f>
        <v>0</v>
      </c>
      <c r="AI708" s="0" t="n">
        <f aca="false">IF(OR(AI$3="",Consolidado!$D708=""),0,IF(ISNUMBER(SEARCH(AI$3,Consolidado!$D708)),IF(COUNTIFS(Consolidado!$AC$5:AC708,Consolidado!$AC708,Consolidado!$D$5:D708,"*"&amp;AI$3&amp;"*")=1,1,0),0))</f>
        <v>0</v>
      </c>
      <c r="AJ708" s="0" t="n">
        <f aca="false">IF(OR(AJ$3="",Consolidado!$D708=""),0,IF(ISNUMBER(SEARCH(AJ$3,Consolidado!$D708)),IF(COUNTIFS(Consolidado!$AC$5:AC708,Consolidado!$AC708,Consolidado!$D$5:D708,"*"&amp;AJ$3&amp;"*")=1,1,0),0))</f>
        <v>0</v>
      </c>
      <c r="AK708" s="0" t="n">
        <f aca="false">IF(OR(AK$3="",Consolidado!$D708=""),0,IF(ISNUMBER(SEARCH(AK$3,Consolidado!$D708)),IF(COUNTIFS(Consolidado!$AC$5:AC708,Consolidado!$AC708,Consolidado!$D$5:D708,"*"&amp;AK$3&amp;"*")=1,1,0),0))</f>
        <v>0</v>
      </c>
      <c r="AL708" s="0" t="n">
        <f aca="false">IF(OR(AL$3="",Consolidado!$D708=""),0,IF(ISNUMBER(SEARCH(AL$3,Consolidado!$D708)),IF(COUNTIFS(Consolidado!$AC$5:AC708,Consolidado!$AC708,Consolidado!$D$5:D708,"*"&amp;AL$3&amp;"*")=1,1,0),0))</f>
        <v>0</v>
      </c>
      <c r="AM708" s="0" t="n">
        <f aca="false">IF(OR(AM$3="",Consolidado!$D708=""),0,IF(ISNUMBER(SEARCH(AM$3,Consolidado!$D708)),IF(COUNTIFS(Consolidado!$AC$5:AC708,Consolidado!$AC708,Consolidado!$D$5:D708,"*"&amp;AM$3&amp;"*")=1,1,0),0))</f>
        <v>0</v>
      </c>
      <c r="AN708" s="0" t="n">
        <f aca="false">IF(OR(AN$3="",Consolidado!$D708=""),0,IF(ISNUMBER(SEARCH(AN$3,Consolidado!$D708)),IF(COUNTIFS(Consolidado!$AC$5:AC708,Consolidado!$AC708,Consolidado!$D$5:D708,"*"&amp;AN$3&amp;"*")=1,1,0),0))</f>
        <v>0</v>
      </c>
      <c r="AO708" s="0" t="n">
        <f aca="false">IF(OR(AO$3="",Consolidado!$D708=""),0,IF(ISNUMBER(SEARCH(AO$3,Consolidado!$D708)),IF(COUNTIFS(Consolidado!$AC$5:AC708,Consolidado!$AC708,Consolidado!$D$5:D708,"*"&amp;AO$3&amp;"*")=1,1,0),0))</f>
        <v>0</v>
      </c>
    </row>
    <row r="709" customFormat="false" ht="15" hidden="false" customHeight="false" outlineLevel="0" collapsed="false">
      <c r="B709" s="0" t="n">
        <f aca="false">IF(OR(B$3="",Consolidado!$D709=""),0,IF(ISNUMBER(SEARCH(B$3,Consolidado!$D709)),IF(COUNTIFS(Consolidado!$AC$5:AC709,Consolidado!$AC709,Consolidado!$D$5:D709,"*"&amp;B$3&amp;"*")=1,1,0),0))</f>
        <v>0</v>
      </c>
      <c r="C709" s="0" t="n">
        <f aca="false">IF(OR(C$3="",Consolidado!$D709=""),0,IF(ISNUMBER(SEARCH(C$3,Consolidado!$D709)),IF(COUNTIFS(Consolidado!$AC$5:AC709,Consolidado!$AC709,Consolidado!$D$5:D709,"*"&amp;C$3&amp;"*")=1,1,0),0))</f>
        <v>0</v>
      </c>
      <c r="D709" s="0" t="n">
        <f aca="false">IF(OR(D$3="",Consolidado!$D709=""),0,IF(ISNUMBER(SEARCH(D$3,Consolidado!$D709)),IF(COUNTIFS(Consolidado!$AC$5:AC709,Consolidado!$AC709,Consolidado!$D$5:D709,"*"&amp;D$3&amp;"*")=1,1,0),0))</f>
        <v>0</v>
      </c>
      <c r="E709" s="0" t="n">
        <f aca="false">IF(OR(E$3="",Consolidado!$D709=""),0,IF(ISNUMBER(SEARCH(E$3,Consolidado!$D709)),IF(COUNTIFS(Consolidado!$AC$5:AC709,Consolidado!$AC709,Consolidado!$D$5:D709,"*"&amp;E$3&amp;"*")=1,1,0),0))</f>
        <v>0</v>
      </c>
      <c r="F709" s="0" t="n">
        <f aca="false">IF(OR(F$3="",Consolidado!$D709=""),0,IF(ISNUMBER(SEARCH(F$3,Consolidado!$D709)),IF(COUNTIFS(Consolidado!$AC$5:AC709,Consolidado!$AC709,Consolidado!$D$5:D709,"*"&amp;F$3&amp;"*")=1,1,0),0))</f>
        <v>0</v>
      </c>
      <c r="G709" s="0" t="n">
        <f aca="false">IF(OR(G$3="",Consolidado!$D709=""),0,IF(ISNUMBER(SEARCH(G$3,Consolidado!$D709)),IF(COUNTIFS(Consolidado!$AC$5:AC709,Consolidado!$AC709,Consolidado!$D$5:D709,"*"&amp;G$3&amp;"*")=1,1,0),0))</f>
        <v>0</v>
      </c>
      <c r="H709" s="0" t="n">
        <f aca="false">IF(OR(H$3="",Consolidado!$D709=""),0,IF(ISNUMBER(SEARCH(H$3,Consolidado!$D709)),IF(COUNTIFS(Consolidado!$AC$5:AC709,Consolidado!$AC709,Consolidado!$D$5:D709,"*"&amp;H$3&amp;"*")=1,1,0),0))</f>
        <v>0</v>
      </c>
      <c r="I709" s="0" t="n">
        <f aca="false">IF(OR(I$3="",Consolidado!$D709=""),0,IF(ISNUMBER(SEARCH(I$3,Consolidado!$D709)),IF(COUNTIFS(Consolidado!$AC$5:AC709,Consolidado!$AC709,Consolidado!$D$5:D709,"*"&amp;I$3&amp;"*")=1,1,0),0))</f>
        <v>0</v>
      </c>
      <c r="J709" s="0" t="n">
        <f aca="false">IF(OR(J$3="",Consolidado!$D709=""),0,IF(ISNUMBER(SEARCH(J$3,Consolidado!$D709)),IF(COUNTIFS(Consolidado!$AC$5:AC709,Consolidado!$AC709,Consolidado!$D$5:D709,"*"&amp;J$3&amp;"*")=1,1,0),0))</f>
        <v>0</v>
      </c>
      <c r="K709" s="0" t="n">
        <f aca="false">IF(OR(K$3="",Consolidado!$D709=""),0,IF(ISNUMBER(SEARCH(K$3,Consolidado!$D709)),IF(COUNTIFS(Consolidado!$AC$5:AC709,Consolidado!$AC709,Consolidado!$D$5:D709,"*"&amp;K$3&amp;"*")=1,1,0),0))</f>
        <v>0</v>
      </c>
      <c r="L709" s="0" t="n">
        <f aca="false">IF(OR(L$3="",Consolidado!$D709=""),0,IF(ISNUMBER(SEARCH(L$3,Consolidado!$D709)),IF(COUNTIFS(Consolidado!$AC$5:AC709,Consolidado!$AC709,Consolidado!$D$5:D709,"*"&amp;L$3&amp;"*")=1,1,0),0))</f>
        <v>0</v>
      </c>
      <c r="M709" s="0" t="n">
        <f aca="false">IF(OR(M$3="",Consolidado!$D709=""),0,IF(ISNUMBER(SEARCH(M$3,Consolidado!$D709)),IF(COUNTIFS(Consolidado!$AC$5:AC709,Consolidado!$AC709,Consolidado!$D$5:D709,"*"&amp;M$3&amp;"*")=1,1,0),0))</f>
        <v>0</v>
      </c>
      <c r="N709" s="0" t="n">
        <f aca="false">IF(OR(N$3="",Consolidado!$D709=""),0,IF(ISNUMBER(SEARCH(N$3,Consolidado!$D709)),IF(COUNTIFS(Consolidado!$AC$5:AC709,Consolidado!$AC709,Consolidado!$D$5:D709,"*"&amp;N$3&amp;"*")=1,1,0),0))</f>
        <v>0</v>
      </c>
      <c r="O709" s="0" t="n">
        <f aca="false">IF(OR(O$3="",Consolidado!$D709=""),0,IF(ISNUMBER(SEARCH(O$3,Consolidado!$D709)),IF(COUNTIFS(Consolidado!$AC$5:AC709,Consolidado!$AC709,Consolidado!$D$5:D709,"*"&amp;O$3&amp;"*")=1,1,0),0))</f>
        <v>0</v>
      </c>
      <c r="P709" s="0" t="n">
        <f aca="false">IF(OR(P$3="",Consolidado!$D709=""),0,IF(ISNUMBER(SEARCH(P$3,Consolidado!$D709)),IF(COUNTIFS(Consolidado!$AC$5:AC709,Consolidado!$AC709,Consolidado!$D$5:D709,"*"&amp;P$3&amp;"*")=1,1,0),0))</f>
        <v>0</v>
      </c>
      <c r="Q709" s="0" t="n">
        <f aca="false">IF(OR(Q$3="",Consolidado!$D709=""),0,IF(ISNUMBER(SEARCH(Q$3,Consolidado!$D709)),IF(COUNTIFS(Consolidado!$AC$5:AC709,Consolidado!$AC709,Consolidado!$D$5:D709,"*"&amp;Q$3&amp;"*")=1,1,0),0))</f>
        <v>0</v>
      </c>
      <c r="R709" s="0" t="n">
        <f aca="false">IF(OR(R$3="",Consolidado!$D709=""),0,IF(ISNUMBER(SEARCH(R$3,Consolidado!$D709)),IF(COUNTIFS(Consolidado!$AC$5:AC709,Consolidado!$AC709,Consolidado!$D$5:D709,"*"&amp;R$3&amp;"*")=1,1,0),0))</f>
        <v>0</v>
      </c>
      <c r="S709" s="0" t="n">
        <f aca="false">IF(OR(S$3="",Consolidado!$D709=""),0,IF(ISNUMBER(SEARCH(S$3,Consolidado!$D709)),IF(COUNTIFS(Consolidado!$AC$5:AC709,Consolidado!$AC709,Consolidado!$D$5:D709,"*"&amp;S$3&amp;"*")=1,1,0),0))</f>
        <v>0</v>
      </c>
      <c r="T709" s="0" t="n">
        <f aca="false">IF(OR(T$3="",Consolidado!$D709=""),0,IF(ISNUMBER(SEARCH(T$3,Consolidado!$D709)),IF(COUNTIFS(Consolidado!$AC$5:AC709,Consolidado!$AC709,Consolidado!$D$5:D709,"*"&amp;T$3&amp;"*")=1,1,0),0))</f>
        <v>0</v>
      </c>
      <c r="U709" s="0" t="n">
        <f aca="false">IF(OR(U$3="",Consolidado!$D709=""),0,IF(ISNUMBER(SEARCH(U$3,Consolidado!$D709)),IF(COUNTIFS(Consolidado!$AC$5:AC709,Consolidado!$AC709,Consolidado!$D$5:D709,"*"&amp;U$3&amp;"*")=1,1,0),0))</f>
        <v>0</v>
      </c>
      <c r="V709" s="0" t="n">
        <f aca="false">IF(OR(V$3="",Consolidado!$D709=""),0,IF(ISNUMBER(SEARCH(V$3,Consolidado!$D709)),IF(COUNTIFS(Consolidado!$AC$5:AC709,Consolidado!$AC709,Consolidado!$D$5:D709,"*"&amp;V$3&amp;"*")=1,1,0),0))</f>
        <v>0</v>
      </c>
      <c r="W709" s="0" t="n">
        <f aca="false">IF(OR(W$3="",Consolidado!$D709=""),0,IF(ISNUMBER(SEARCH(W$3,Consolidado!$D709)),IF(COUNTIFS(Consolidado!$AC$5:AC709,Consolidado!$AC709,Consolidado!$D$5:D709,"*"&amp;W$3&amp;"*")=1,1,0),0))</f>
        <v>0</v>
      </c>
      <c r="X709" s="0" t="n">
        <f aca="false">IF(OR(X$3="",Consolidado!$D709=""),0,IF(ISNUMBER(SEARCH(X$3,Consolidado!$D709)),IF(COUNTIFS(Consolidado!$AC$5:AC709,Consolidado!$AC709,Consolidado!$D$5:D709,"*"&amp;X$3&amp;"*")=1,1,0),0))</f>
        <v>0</v>
      </c>
      <c r="Y709" s="0" t="n">
        <f aca="false">IF(OR(Y$3="",Consolidado!$D709=""),0,IF(ISNUMBER(SEARCH(Y$3,Consolidado!$D709)),IF(COUNTIFS(Consolidado!$AC$5:AC709,Consolidado!$AC709,Consolidado!$D$5:D709,"*"&amp;Y$3&amp;"*")=1,1,0),0))</f>
        <v>0</v>
      </c>
      <c r="Z709" s="0" t="n">
        <f aca="false">IF(OR(Z$3="",Consolidado!$D709=""),0,IF(ISNUMBER(SEARCH(Z$3,Consolidado!$D709)),IF(COUNTIFS(Consolidado!$AC$5:AC709,Consolidado!$AC709,Consolidado!$D$5:D709,"*"&amp;Z$3&amp;"*")=1,1,0),0))</f>
        <v>0</v>
      </c>
      <c r="AA709" s="0" t="n">
        <f aca="false">IF(OR(AA$3="",Consolidado!$D709=""),0,IF(ISNUMBER(SEARCH(AA$3,Consolidado!$D709)),IF(COUNTIFS(Consolidado!$AC$5:AC709,Consolidado!$AC709,Consolidado!$D$5:D709,"*"&amp;AA$3&amp;"*")=1,1,0),0))</f>
        <v>0</v>
      </c>
      <c r="AB709" s="0" t="n">
        <f aca="false">IF(OR(AB$3="",Consolidado!$D709=""),0,IF(ISNUMBER(SEARCH(AB$3,Consolidado!$D709)),IF(COUNTIFS(Consolidado!$AC$5:AC709,Consolidado!$AC709,Consolidado!$D$5:D709,"*"&amp;AB$3&amp;"*")=1,1,0),0))</f>
        <v>0</v>
      </c>
      <c r="AC709" s="0" t="n">
        <f aca="false">IF(OR(AC$3="",Consolidado!$D709=""),0,IF(ISNUMBER(SEARCH(AC$3,Consolidado!$D709)),IF(COUNTIFS(Consolidado!$AC$5:AC709,Consolidado!$AC709,Consolidado!$D$5:D709,"*"&amp;AC$3&amp;"*")=1,1,0),0))</f>
        <v>0</v>
      </c>
      <c r="AD709" s="0" t="n">
        <f aca="false">IF(OR(AD$3="",Consolidado!$D709=""),0,IF(ISNUMBER(SEARCH(AD$3,Consolidado!$D709)),IF(COUNTIFS(Consolidado!$AC$5:AC709,Consolidado!$AC709,Consolidado!$D$5:D709,"*"&amp;AD$3&amp;"*")=1,1,0),0))</f>
        <v>0</v>
      </c>
      <c r="AE709" s="0" t="n">
        <f aca="false">IF(OR(AE$3="",Consolidado!$D709=""),0,IF(ISNUMBER(SEARCH(AE$3,Consolidado!$D709)),IF(COUNTIFS(Consolidado!$AC$5:AC709,Consolidado!$AC709,Consolidado!$D$5:D709,"*"&amp;AE$3&amp;"*")=1,1,0),0))</f>
        <v>0</v>
      </c>
      <c r="AF709" s="0" t="n">
        <f aca="false">IF(OR(AF$3="",Consolidado!$D709=""),0,IF(ISNUMBER(SEARCH(AF$3,Consolidado!$D709)),IF(COUNTIFS(Consolidado!$AC$5:AC709,Consolidado!$AC709,Consolidado!$D$5:D709,"*"&amp;AF$3&amp;"*")=1,1,0),0))</f>
        <v>0</v>
      </c>
      <c r="AG709" s="0" t="n">
        <f aca="false">IF(OR(AG$3="",Consolidado!$D709=""),0,IF(ISNUMBER(SEARCH(AG$3,Consolidado!$D709)),IF(COUNTIFS(Consolidado!$AC$5:AC709,Consolidado!$AC709,Consolidado!$D$5:D709,"*"&amp;AG$3&amp;"*")=1,1,0),0))</f>
        <v>0</v>
      </c>
      <c r="AH709" s="0" t="n">
        <f aca="false">IF(OR(AH$3="",Consolidado!$D709=""),0,IF(ISNUMBER(SEARCH(AH$3,Consolidado!$D709)),IF(COUNTIFS(Consolidado!$AC$5:AC709,Consolidado!$AC709,Consolidado!$D$5:D709,"*"&amp;AH$3&amp;"*")=1,1,0),0))</f>
        <v>0</v>
      </c>
      <c r="AI709" s="0" t="n">
        <f aca="false">IF(OR(AI$3="",Consolidado!$D709=""),0,IF(ISNUMBER(SEARCH(AI$3,Consolidado!$D709)),IF(COUNTIFS(Consolidado!$AC$5:AC709,Consolidado!$AC709,Consolidado!$D$5:D709,"*"&amp;AI$3&amp;"*")=1,1,0),0))</f>
        <v>0</v>
      </c>
      <c r="AJ709" s="0" t="n">
        <f aca="false">IF(OR(AJ$3="",Consolidado!$D709=""),0,IF(ISNUMBER(SEARCH(AJ$3,Consolidado!$D709)),IF(COUNTIFS(Consolidado!$AC$5:AC709,Consolidado!$AC709,Consolidado!$D$5:D709,"*"&amp;AJ$3&amp;"*")=1,1,0),0))</f>
        <v>0</v>
      </c>
      <c r="AK709" s="0" t="n">
        <f aca="false">IF(OR(AK$3="",Consolidado!$D709=""),0,IF(ISNUMBER(SEARCH(AK$3,Consolidado!$D709)),IF(COUNTIFS(Consolidado!$AC$5:AC709,Consolidado!$AC709,Consolidado!$D$5:D709,"*"&amp;AK$3&amp;"*")=1,1,0),0))</f>
        <v>0</v>
      </c>
      <c r="AL709" s="0" t="n">
        <f aca="false">IF(OR(AL$3="",Consolidado!$D709=""),0,IF(ISNUMBER(SEARCH(AL$3,Consolidado!$D709)),IF(COUNTIFS(Consolidado!$AC$5:AC709,Consolidado!$AC709,Consolidado!$D$5:D709,"*"&amp;AL$3&amp;"*")=1,1,0),0))</f>
        <v>0</v>
      </c>
      <c r="AM709" s="0" t="n">
        <f aca="false">IF(OR(AM$3="",Consolidado!$D709=""),0,IF(ISNUMBER(SEARCH(AM$3,Consolidado!$D709)),IF(COUNTIFS(Consolidado!$AC$5:AC709,Consolidado!$AC709,Consolidado!$D$5:D709,"*"&amp;AM$3&amp;"*")=1,1,0),0))</f>
        <v>0</v>
      </c>
      <c r="AN709" s="0" t="n">
        <f aca="false">IF(OR(AN$3="",Consolidado!$D709=""),0,IF(ISNUMBER(SEARCH(AN$3,Consolidado!$D709)),IF(COUNTIFS(Consolidado!$AC$5:AC709,Consolidado!$AC709,Consolidado!$D$5:D709,"*"&amp;AN$3&amp;"*")=1,1,0),0))</f>
        <v>0</v>
      </c>
      <c r="AO709" s="0" t="n">
        <f aca="false">IF(OR(AO$3="",Consolidado!$D709=""),0,IF(ISNUMBER(SEARCH(AO$3,Consolidado!$D709)),IF(COUNTIFS(Consolidado!$AC$5:AC709,Consolidado!$AC709,Consolidado!$D$5:D709,"*"&amp;AO$3&amp;"*")=1,1,0),0))</f>
        <v>0</v>
      </c>
    </row>
    <row r="710" customFormat="false" ht="15" hidden="false" customHeight="false" outlineLevel="0" collapsed="false">
      <c r="B710" s="0" t="n">
        <f aca="false">IF(OR(B$3="",Consolidado!$D710=""),0,IF(ISNUMBER(SEARCH(B$3,Consolidado!$D710)),IF(COUNTIFS(Consolidado!$AC$5:AC710,Consolidado!$AC710,Consolidado!$D$5:D710,"*"&amp;B$3&amp;"*")=1,1,0),0))</f>
        <v>0</v>
      </c>
      <c r="C710" s="0" t="n">
        <f aca="false">IF(OR(C$3="",Consolidado!$D710=""),0,IF(ISNUMBER(SEARCH(C$3,Consolidado!$D710)),IF(COUNTIFS(Consolidado!$AC$5:AC710,Consolidado!$AC710,Consolidado!$D$5:D710,"*"&amp;C$3&amp;"*")=1,1,0),0))</f>
        <v>0</v>
      </c>
      <c r="D710" s="0" t="n">
        <f aca="false">IF(OR(D$3="",Consolidado!$D710=""),0,IF(ISNUMBER(SEARCH(D$3,Consolidado!$D710)),IF(COUNTIFS(Consolidado!$AC$5:AC710,Consolidado!$AC710,Consolidado!$D$5:D710,"*"&amp;D$3&amp;"*")=1,1,0),0))</f>
        <v>0</v>
      </c>
      <c r="E710" s="0" t="n">
        <f aca="false">IF(OR(E$3="",Consolidado!$D710=""),0,IF(ISNUMBER(SEARCH(E$3,Consolidado!$D710)),IF(COUNTIFS(Consolidado!$AC$5:AC710,Consolidado!$AC710,Consolidado!$D$5:D710,"*"&amp;E$3&amp;"*")=1,1,0),0))</f>
        <v>0</v>
      </c>
      <c r="F710" s="0" t="n">
        <f aca="false">IF(OR(F$3="",Consolidado!$D710=""),0,IF(ISNUMBER(SEARCH(F$3,Consolidado!$D710)),IF(COUNTIFS(Consolidado!$AC$5:AC710,Consolidado!$AC710,Consolidado!$D$5:D710,"*"&amp;F$3&amp;"*")=1,1,0),0))</f>
        <v>0</v>
      </c>
      <c r="G710" s="0" t="n">
        <f aca="false">IF(OR(G$3="",Consolidado!$D710=""),0,IF(ISNUMBER(SEARCH(G$3,Consolidado!$D710)),IF(COUNTIFS(Consolidado!$AC$5:AC710,Consolidado!$AC710,Consolidado!$D$5:D710,"*"&amp;G$3&amp;"*")=1,1,0),0))</f>
        <v>0</v>
      </c>
      <c r="H710" s="0" t="n">
        <f aca="false">IF(OR(H$3="",Consolidado!$D710=""),0,IF(ISNUMBER(SEARCH(H$3,Consolidado!$D710)),IF(COUNTIFS(Consolidado!$AC$5:AC710,Consolidado!$AC710,Consolidado!$D$5:D710,"*"&amp;H$3&amp;"*")=1,1,0),0))</f>
        <v>0</v>
      </c>
      <c r="I710" s="0" t="n">
        <f aca="false">IF(OR(I$3="",Consolidado!$D710=""),0,IF(ISNUMBER(SEARCH(I$3,Consolidado!$D710)),IF(COUNTIFS(Consolidado!$AC$5:AC710,Consolidado!$AC710,Consolidado!$D$5:D710,"*"&amp;I$3&amp;"*")=1,1,0),0))</f>
        <v>0</v>
      </c>
      <c r="J710" s="0" t="n">
        <f aca="false">IF(OR(J$3="",Consolidado!$D710=""),0,IF(ISNUMBER(SEARCH(J$3,Consolidado!$D710)),IF(COUNTIFS(Consolidado!$AC$5:AC710,Consolidado!$AC710,Consolidado!$D$5:D710,"*"&amp;J$3&amp;"*")=1,1,0),0))</f>
        <v>0</v>
      </c>
      <c r="K710" s="0" t="n">
        <f aca="false">IF(OR(K$3="",Consolidado!$D710=""),0,IF(ISNUMBER(SEARCH(K$3,Consolidado!$D710)),IF(COUNTIFS(Consolidado!$AC$5:AC710,Consolidado!$AC710,Consolidado!$D$5:D710,"*"&amp;K$3&amp;"*")=1,1,0),0))</f>
        <v>0</v>
      </c>
      <c r="L710" s="0" t="n">
        <f aca="false">IF(OR(L$3="",Consolidado!$D710=""),0,IF(ISNUMBER(SEARCH(L$3,Consolidado!$D710)),IF(COUNTIFS(Consolidado!$AC$5:AC710,Consolidado!$AC710,Consolidado!$D$5:D710,"*"&amp;L$3&amp;"*")=1,1,0),0))</f>
        <v>0</v>
      </c>
      <c r="M710" s="0" t="n">
        <f aca="false">IF(OR(M$3="",Consolidado!$D710=""),0,IF(ISNUMBER(SEARCH(M$3,Consolidado!$D710)),IF(COUNTIFS(Consolidado!$AC$5:AC710,Consolidado!$AC710,Consolidado!$D$5:D710,"*"&amp;M$3&amp;"*")=1,1,0),0))</f>
        <v>0</v>
      </c>
      <c r="N710" s="0" t="n">
        <f aca="false">IF(OR(N$3="",Consolidado!$D710=""),0,IF(ISNUMBER(SEARCH(N$3,Consolidado!$D710)),IF(COUNTIFS(Consolidado!$AC$5:AC710,Consolidado!$AC710,Consolidado!$D$5:D710,"*"&amp;N$3&amp;"*")=1,1,0),0))</f>
        <v>0</v>
      </c>
      <c r="O710" s="0" t="n">
        <f aca="false">IF(OR(O$3="",Consolidado!$D710=""),0,IF(ISNUMBER(SEARCH(O$3,Consolidado!$D710)),IF(COUNTIFS(Consolidado!$AC$5:AC710,Consolidado!$AC710,Consolidado!$D$5:D710,"*"&amp;O$3&amp;"*")=1,1,0),0))</f>
        <v>0</v>
      </c>
      <c r="P710" s="0" t="n">
        <f aca="false">IF(OR(P$3="",Consolidado!$D710=""),0,IF(ISNUMBER(SEARCH(P$3,Consolidado!$D710)),IF(COUNTIFS(Consolidado!$AC$5:AC710,Consolidado!$AC710,Consolidado!$D$5:D710,"*"&amp;P$3&amp;"*")=1,1,0),0))</f>
        <v>0</v>
      </c>
      <c r="Q710" s="0" t="n">
        <f aca="false">IF(OR(Q$3="",Consolidado!$D710=""),0,IF(ISNUMBER(SEARCH(Q$3,Consolidado!$D710)),IF(COUNTIFS(Consolidado!$AC$5:AC710,Consolidado!$AC710,Consolidado!$D$5:D710,"*"&amp;Q$3&amp;"*")=1,1,0),0))</f>
        <v>0</v>
      </c>
      <c r="R710" s="0" t="n">
        <f aca="false">IF(OR(R$3="",Consolidado!$D710=""),0,IF(ISNUMBER(SEARCH(R$3,Consolidado!$D710)),IF(COUNTIFS(Consolidado!$AC$5:AC710,Consolidado!$AC710,Consolidado!$D$5:D710,"*"&amp;R$3&amp;"*")=1,1,0),0))</f>
        <v>0</v>
      </c>
      <c r="S710" s="0" t="n">
        <f aca="false">IF(OR(S$3="",Consolidado!$D710=""),0,IF(ISNUMBER(SEARCH(S$3,Consolidado!$D710)),IF(COUNTIFS(Consolidado!$AC$5:AC710,Consolidado!$AC710,Consolidado!$D$5:D710,"*"&amp;S$3&amp;"*")=1,1,0),0))</f>
        <v>0</v>
      </c>
      <c r="T710" s="0" t="n">
        <f aca="false">IF(OR(T$3="",Consolidado!$D710=""),0,IF(ISNUMBER(SEARCH(T$3,Consolidado!$D710)),IF(COUNTIFS(Consolidado!$AC$5:AC710,Consolidado!$AC710,Consolidado!$D$5:D710,"*"&amp;T$3&amp;"*")=1,1,0),0))</f>
        <v>0</v>
      </c>
      <c r="U710" s="0" t="n">
        <f aca="false">IF(OR(U$3="",Consolidado!$D710=""),0,IF(ISNUMBER(SEARCH(U$3,Consolidado!$D710)),IF(COUNTIFS(Consolidado!$AC$5:AC710,Consolidado!$AC710,Consolidado!$D$5:D710,"*"&amp;U$3&amp;"*")=1,1,0),0))</f>
        <v>0</v>
      </c>
      <c r="V710" s="0" t="n">
        <f aca="false">IF(OR(V$3="",Consolidado!$D710=""),0,IF(ISNUMBER(SEARCH(V$3,Consolidado!$D710)),IF(COUNTIFS(Consolidado!$AC$5:AC710,Consolidado!$AC710,Consolidado!$D$5:D710,"*"&amp;V$3&amp;"*")=1,1,0),0))</f>
        <v>0</v>
      </c>
      <c r="W710" s="0" t="n">
        <f aca="false">IF(OR(W$3="",Consolidado!$D710=""),0,IF(ISNUMBER(SEARCH(W$3,Consolidado!$D710)),IF(COUNTIFS(Consolidado!$AC$5:AC710,Consolidado!$AC710,Consolidado!$D$5:D710,"*"&amp;W$3&amp;"*")=1,1,0),0))</f>
        <v>0</v>
      </c>
      <c r="X710" s="0" t="n">
        <f aca="false">IF(OR(X$3="",Consolidado!$D710=""),0,IF(ISNUMBER(SEARCH(X$3,Consolidado!$D710)),IF(COUNTIFS(Consolidado!$AC$5:AC710,Consolidado!$AC710,Consolidado!$D$5:D710,"*"&amp;X$3&amp;"*")=1,1,0),0))</f>
        <v>0</v>
      </c>
      <c r="Y710" s="0" t="n">
        <f aca="false">IF(OR(Y$3="",Consolidado!$D710=""),0,IF(ISNUMBER(SEARCH(Y$3,Consolidado!$D710)),IF(COUNTIFS(Consolidado!$AC$5:AC710,Consolidado!$AC710,Consolidado!$D$5:D710,"*"&amp;Y$3&amp;"*")=1,1,0),0))</f>
        <v>0</v>
      </c>
      <c r="Z710" s="0" t="n">
        <f aca="false">IF(OR(Z$3="",Consolidado!$D710=""),0,IF(ISNUMBER(SEARCH(Z$3,Consolidado!$D710)),IF(COUNTIFS(Consolidado!$AC$5:AC710,Consolidado!$AC710,Consolidado!$D$5:D710,"*"&amp;Z$3&amp;"*")=1,1,0),0))</f>
        <v>0</v>
      </c>
      <c r="AA710" s="0" t="n">
        <f aca="false">IF(OR(AA$3="",Consolidado!$D710=""),0,IF(ISNUMBER(SEARCH(AA$3,Consolidado!$D710)),IF(COUNTIFS(Consolidado!$AC$5:AC710,Consolidado!$AC710,Consolidado!$D$5:D710,"*"&amp;AA$3&amp;"*")=1,1,0),0))</f>
        <v>0</v>
      </c>
      <c r="AB710" s="0" t="n">
        <f aca="false">IF(OR(AB$3="",Consolidado!$D710=""),0,IF(ISNUMBER(SEARCH(AB$3,Consolidado!$D710)),IF(COUNTIFS(Consolidado!$AC$5:AC710,Consolidado!$AC710,Consolidado!$D$5:D710,"*"&amp;AB$3&amp;"*")=1,1,0),0))</f>
        <v>0</v>
      </c>
      <c r="AC710" s="0" t="n">
        <f aca="false">IF(OR(AC$3="",Consolidado!$D710=""),0,IF(ISNUMBER(SEARCH(AC$3,Consolidado!$D710)),IF(COUNTIFS(Consolidado!$AC$5:AC710,Consolidado!$AC710,Consolidado!$D$5:D710,"*"&amp;AC$3&amp;"*")=1,1,0),0))</f>
        <v>0</v>
      </c>
      <c r="AD710" s="0" t="n">
        <f aca="false">IF(OR(AD$3="",Consolidado!$D710=""),0,IF(ISNUMBER(SEARCH(AD$3,Consolidado!$D710)),IF(COUNTIFS(Consolidado!$AC$5:AC710,Consolidado!$AC710,Consolidado!$D$5:D710,"*"&amp;AD$3&amp;"*")=1,1,0),0))</f>
        <v>0</v>
      </c>
      <c r="AE710" s="0" t="n">
        <f aca="false">IF(OR(AE$3="",Consolidado!$D710=""),0,IF(ISNUMBER(SEARCH(AE$3,Consolidado!$D710)),IF(COUNTIFS(Consolidado!$AC$5:AC710,Consolidado!$AC710,Consolidado!$D$5:D710,"*"&amp;AE$3&amp;"*")=1,1,0),0))</f>
        <v>0</v>
      </c>
      <c r="AF710" s="0" t="n">
        <f aca="false">IF(OR(AF$3="",Consolidado!$D710=""),0,IF(ISNUMBER(SEARCH(AF$3,Consolidado!$D710)),IF(COUNTIFS(Consolidado!$AC$5:AC710,Consolidado!$AC710,Consolidado!$D$5:D710,"*"&amp;AF$3&amp;"*")=1,1,0),0))</f>
        <v>0</v>
      </c>
      <c r="AG710" s="0" t="n">
        <f aca="false">IF(OR(AG$3="",Consolidado!$D710=""),0,IF(ISNUMBER(SEARCH(AG$3,Consolidado!$D710)),IF(COUNTIFS(Consolidado!$AC$5:AC710,Consolidado!$AC710,Consolidado!$D$5:D710,"*"&amp;AG$3&amp;"*")=1,1,0),0))</f>
        <v>0</v>
      </c>
      <c r="AH710" s="0" t="n">
        <f aca="false">IF(OR(AH$3="",Consolidado!$D710=""),0,IF(ISNUMBER(SEARCH(AH$3,Consolidado!$D710)),IF(COUNTIFS(Consolidado!$AC$5:AC710,Consolidado!$AC710,Consolidado!$D$5:D710,"*"&amp;AH$3&amp;"*")=1,1,0),0))</f>
        <v>0</v>
      </c>
      <c r="AI710" s="0" t="n">
        <f aca="false">IF(OR(AI$3="",Consolidado!$D710=""),0,IF(ISNUMBER(SEARCH(AI$3,Consolidado!$D710)),IF(COUNTIFS(Consolidado!$AC$5:AC710,Consolidado!$AC710,Consolidado!$D$5:D710,"*"&amp;AI$3&amp;"*")=1,1,0),0))</f>
        <v>0</v>
      </c>
      <c r="AJ710" s="0" t="n">
        <f aca="false">IF(OR(AJ$3="",Consolidado!$D710=""),0,IF(ISNUMBER(SEARCH(AJ$3,Consolidado!$D710)),IF(COUNTIFS(Consolidado!$AC$5:AC710,Consolidado!$AC710,Consolidado!$D$5:D710,"*"&amp;AJ$3&amp;"*")=1,1,0),0))</f>
        <v>0</v>
      </c>
      <c r="AK710" s="0" t="n">
        <f aca="false">IF(OR(AK$3="",Consolidado!$D710=""),0,IF(ISNUMBER(SEARCH(AK$3,Consolidado!$D710)),IF(COUNTIFS(Consolidado!$AC$5:AC710,Consolidado!$AC710,Consolidado!$D$5:D710,"*"&amp;AK$3&amp;"*")=1,1,0),0))</f>
        <v>0</v>
      </c>
      <c r="AL710" s="0" t="n">
        <f aca="false">IF(OR(AL$3="",Consolidado!$D710=""),0,IF(ISNUMBER(SEARCH(AL$3,Consolidado!$D710)),IF(COUNTIFS(Consolidado!$AC$5:AC710,Consolidado!$AC710,Consolidado!$D$5:D710,"*"&amp;AL$3&amp;"*")=1,1,0),0))</f>
        <v>0</v>
      </c>
      <c r="AM710" s="0" t="n">
        <f aca="false">IF(OR(AM$3="",Consolidado!$D710=""),0,IF(ISNUMBER(SEARCH(AM$3,Consolidado!$D710)),IF(COUNTIFS(Consolidado!$AC$5:AC710,Consolidado!$AC710,Consolidado!$D$5:D710,"*"&amp;AM$3&amp;"*")=1,1,0),0))</f>
        <v>0</v>
      </c>
      <c r="AN710" s="0" t="n">
        <f aca="false">IF(OR(AN$3="",Consolidado!$D710=""),0,IF(ISNUMBER(SEARCH(AN$3,Consolidado!$D710)),IF(COUNTIFS(Consolidado!$AC$5:AC710,Consolidado!$AC710,Consolidado!$D$5:D710,"*"&amp;AN$3&amp;"*")=1,1,0),0))</f>
        <v>0</v>
      </c>
      <c r="AO710" s="0" t="n">
        <f aca="false">IF(OR(AO$3="",Consolidado!$D710=""),0,IF(ISNUMBER(SEARCH(AO$3,Consolidado!$D710)),IF(COUNTIFS(Consolidado!$AC$5:AC710,Consolidado!$AC710,Consolidado!$D$5:D710,"*"&amp;AO$3&amp;"*")=1,1,0),0))</f>
        <v>0</v>
      </c>
    </row>
    <row r="711" customFormat="false" ht="15" hidden="false" customHeight="false" outlineLevel="0" collapsed="false">
      <c r="B711" s="0" t="n">
        <f aca="false">IF(OR(B$3="",Consolidado!$D711=""),0,IF(ISNUMBER(SEARCH(B$3,Consolidado!$D711)),IF(COUNTIFS(Consolidado!$AC$5:AC711,Consolidado!$AC711,Consolidado!$D$5:D711,"*"&amp;B$3&amp;"*")=1,1,0),0))</f>
        <v>0</v>
      </c>
      <c r="C711" s="0" t="n">
        <f aca="false">IF(OR(C$3="",Consolidado!$D711=""),0,IF(ISNUMBER(SEARCH(C$3,Consolidado!$D711)),IF(COUNTIFS(Consolidado!$AC$5:AC711,Consolidado!$AC711,Consolidado!$D$5:D711,"*"&amp;C$3&amp;"*")=1,1,0),0))</f>
        <v>0</v>
      </c>
      <c r="D711" s="0" t="n">
        <f aca="false">IF(OR(D$3="",Consolidado!$D711=""),0,IF(ISNUMBER(SEARCH(D$3,Consolidado!$D711)),IF(COUNTIFS(Consolidado!$AC$5:AC711,Consolidado!$AC711,Consolidado!$D$5:D711,"*"&amp;D$3&amp;"*")=1,1,0),0))</f>
        <v>0</v>
      </c>
      <c r="E711" s="0" t="n">
        <f aca="false">IF(OR(E$3="",Consolidado!$D711=""),0,IF(ISNUMBER(SEARCH(E$3,Consolidado!$D711)),IF(COUNTIFS(Consolidado!$AC$5:AC711,Consolidado!$AC711,Consolidado!$D$5:D711,"*"&amp;E$3&amp;"*")=1,1,0),0))</f>
        <v>0</v>
      </c>
      <c r="F711" s="0" t="n">
        <f aca="false">IF(OR(F$3="",Consolidado!$D711=""),0,IF(ISNUMBER(SEARCH(F$3,Consolidado!$D711)),IF(COUNTIFS(Consolidado!$AC$5:AC711,Consolidado!$AC711,Consolidado!$D$5:D711,"*"&amp;F$3&amp;"*")=1,1,0),0))</f>
        <v>0</v>
      </c>
      <c r="G711" s="0" t="n">
        <f aca="false">IF(OR(G$3="",Consolidado!$D711=""),0,IF(ISNUMBER(SEARCH(G$3,Consolidado!$D711)),IF(COUNTIFS(Consolidado!$AC$5:AC711,Consolidado!$AC711,Consolidado!$D$5:D711,"*"&amp;G$3&amp;"*")=1,1,0),0))</f>
        <v>0</v>
      </c>
      <c r="H711" s="0" t="n">
        <f aca="false">IF(OR(H$3="",Consolidado!$D711=""),0,IF(ISNUMBER(SEARCH(H$3,Consolidado!$D711)),IF(COUNTIFS(Consolidado!$AC$5:AC711,Consolidado!$AC711,Consolidado!$D$5:D711,"*"&amp;H$3&amp;"*")=1,1,0),0))</f>
        <v>0</v>
      </c>
      <c r="I711" s="0" t="n">
        <f aca="false">IF(OR(I$3="",Consolidado!$D711=""),0,IF(ISNUMBER(SEARCH(I$3,Consolidado!$D711)),IF(COUNTIFS(Consolidado!$AC$5:AC711,Consolidado!$AC711,Consolidado!$D$5:D711,"*"&amp;I$3&amp;"*")=1,1,0),0))</f>
        <v>0</v>
      </c>
      <c r="J711" s="0" t="n">
        <f aca="false">IF(OR(J$3="",Consolidado!$D711=""),0,IF(ISNUMBER(SEARCH(J$3,Consolidado!$D711)),IF(COUNTIFS(Consolidado!$AC$5:AC711,Consolidado!$AC711,Consolidado!$D$5:D711,"*"&amp;J$3&amp;"*")=1,1,0),0))</f>
        <v>0</v>
      </c>
      <c r="K711" s="0" t="n">
        <f aca="false">IF(OR(K$3="",Consolidado!$D711=""),0,IF(ISNUMBER(SEARCH(K$3,Consolidado!$D711)),IF(COUNTIFS(Consolidado!$AC$5:AC711,Consolidado!$AC711,Consolidado!$D$5:D711,"*"&amp;K$3&amp;"*")=1,1,0),0))</f>
        <v>0</v>
      </c>
      <c r="L711" s="0" t="n">
        <f aca="false">IF(OR(L$3="",Consolidado!$D711=""),0,IF(ISNUMBER(SEARCH(L$3,Consolidado!$D711)),IF(COUNTIFS(Consolidado!$AC$5:AC711,Consolidado!$AC711,Consolidado!$D$5:D711,"*"&amp;L$3&amp;"*")=1,1,0),0))</f>
        <v>0</v>
      </c>
      <c r="M711" s="0" t="n">
        <f aca="false">IF(OR(M$3="",Consolidado!$D711=""),0,IF(ISNUMBER(SEARCH(M$3,Consolidado!$D711)),IF(COUNTIFS(Consolidado!$AC$5:AC711,Consolidado!$AC711,Consolidado!$D$5:D711,"*"&amp;M$3&amp;"*")=1,1,0),0))</f>
        <v>0</v>
      </c>
      <c r="N711" s="0" t="n">
        <f aca="false">IF(OR(N$3="",Consolidado!$D711=""),0,IF(ISNUMBER(SEARCH(N$3,Consolidado!$D711)),IF(COUNTIFS(Consolidado!$AC$5:AC711,Consolidado!$AC711,Consolidado!$D$5:D711,"*"&amp;N$3&amp;"*")=1,1,0),0))</f>
        <v>0</v>
      </c>
      <c r="O711" s="0" t="n">
        <f aca="false">IF(OR(O$3="",Consolidado!$D711=""),0,IF(ISNUMBER(SEARCH(O$3,Consolidado!$D711)),IF(COUNTIFS(Consolidado!$AC$5:AC711,Consolidado!$AC711,Consolidado!$D$5:D711,"*"&amp;O$3&amp;"*")=1,1,0),0))</f>
        <v>0</v>
      </c>
      <c r="P711" s="0" t="n">
        <f aca="false">IF(OR(P$3="",Consolidado!$D711=""),0,IF(ISNUMBER(SEARCH(P$3,Consolidado!$D711)),IF(COUNTIFS(Consolidado!$AC$5:AC711,Consolidado!$AC711,Consolidado!$D$5:D711,"*"&amp;P$3&amp;"*")=1,1,0),0))</f>
        <v>0</v>
      </c>
      <c r="Q711" s="0" t="n">
        <f aca="false">IF(OR(Q$3="",Consolidado!$D711=""),0,IF(ISNUMBER(SEARCH(Q$3,Consolidado!$D711)),IF(COUNTIFS(Consolidado!$AC$5:AC711,Consolidado!$AC711,Consolidado!$D$5:D711,"*"&amp;Q$3&amp;"*")=1,1,0),0))</f>
        <v>0</v>
      </c>
      <c r="R711" s="0" t="n">
        <f aca="false">IF(OR(R$3="",Consolidado!$D711=""),0,IF(ISNUMBER(SEARCH(R$3,Consolidado!$D711)),IF(COUNTIFS(Consolidado!$AC$5:AC711,Consolidado!$AC711,Consolidado!$D$5:D711,"*"&amp;R$3&amp;"*")=1,1,0),0))</f>
        <v>0</v>
      </c>
      <c r="S711" s="0" t="n">
        <f aca="false">IF(OR(S$3="",Consolidado!$D711=""),0,IF(ISNUMBER(SEARCH(S$3,Consolidado!$D711)),IF(COUNTIFS(Consolidado!$AC$5:AC711,Consolidado!$AC711,Consolidado!$D$5:D711,"*"&amp;S$3&amp;"*")=1,1,0),0))</f>
        <v>0</v>
      </c>
      <c r="T711" s="0" t="n">
        <f aca="false">IF(OR(T$3="",Consolidado!$D711=""),0,IF(ISNUMBER(SEARCH(T$3,Consolidado!$D711)),IF(COUNTIFS(Consolidado!$AC$5:AC711,Consolidado!$AC711,Consolidado!$D$5:D711,"*"&amp;T$3&amp;"*")=1,1,0),0))</f>
        <v>0</v>
      </c>
      <c r="U711" s="0" t="n">
        <f aca="false">IF(OR(U$3="",Consolidado!$D711=""),0,IF(ISNUMBER(SEARCH(U$3,Consolidado!$D711)),IF(COUNTIFS(Consolidado!$AC$5:AC711,Consolidado!$AC711,Consolidado!$D$5:D711,"*"&amp;U$3&amp;"*")=1,1,0),0))</f>
        <v>0</v>
      </c>
      <c r="V711" s="0" t="n">
        <f aca="false">IF(OR(V$3="",Consolidado!$D711=""),0,IF(ISNUMBER(SEARCH(V$3,Consolidado!$D711)),IF(COUNTIFS(Consolidado!$AC$5:AC711,Consolidado!$AC711,Consolidado!$D$5:D711,"*"&amp;V$3&amp;"*")=1,1,0),0))</f>
        <v>0</v>
      </c>
      <c r="W711" s="0" t="n">
        <f aca="false">IF(OR(W$3="",Consolidado!$D711=""),0,IF(ISNUMBER(SEARCH(W$3,Consolidado!$D711)),IF(COUNTIFS(Consolidado!$AC$5:AC711,Consolidado!$AC711,Consolidado!$D$5:D711,"*"&amp;W$3&amp;"*")=1,1,0),0))</f>
        <v>0</v>
      </c>
      <c r="X711" s="0" t="n">
        <f aca="false">IF(OR(X$3="",Consolidado!$D711=""),0,IF(ISNUMBER(SEARCH(X$3,Consolidado!$D711)),IF(COUNTIFS(Consolidado!$AC$5:AC711,Consolidado!$AC711,Consolidado!$D$5:D711,"*"&amp;X$3&amp;"*")=1,1,0),0))</f>
        <v>0</v>
      </c>
      <c r="Y711" s="0" t="n">
        <f aca="false">IF(OR(Y$3="",Consolidado!$D711=""),0,IF(ISNUMBER(SEARCH(Y$3,Consolidado!$D711)),IF(COUNTIFS(Consolidado!$AC$5:AC711,Consolidado!$AC711,Consolidado!$D$5:D711,"*"&amp;Y$3&amp;"*")=1,1,0),0))</f>
        <v>0</v>
      </c>
      <c r="Z711" s="0" t="n">
        <f aca="false">IF(OR(Z$3="",Consolidado!$D711=""),0,IF(ISNUMBER(SEARCH(Z$3,Consolidado!$D711)),IF(COUNTIFS(Consolidado!$AC$5:AC711,Consolidado!$AC711,Consolidado!$D$5:D711,"*"&amp;Z$3&amp;"*")=1,1,0),0))</f>
        <v>0</v>
      </c>
      <c r="AA711" s="0" t="n">
        <f aca="false">IF(OR(AA$3="",Consolidado!$D711=""),0,IF(ISNUMBER(SEARCH(AA$3,Consolidado!$D711)),IF(COUNTIFS(Consolidado!$AC$5:AC711,Consolidado!$AC711,Consolidado!$D$5:D711,"*"&amp;AA$3&amp;"*")=1,1,0),0))</f>
        <v>0</v>
      </c>
      <c r="AB711" s="0" t="n">
        <f aca="false">IF(OR(AB$3="",Consolidado!$D711=""),0,IF(ISNUMBER(SEARCH(AB$3,Consolidado!$D711)),IF(COUNTIFS(Consolidado!$AC$5:AC711,Consolidado!$AC711,Consolidado!$D$5:D711,"*"&amp;AB$3&amp;"*")=1,1,0),0))</f>
        <v>0</v>
      </c>
      <c r="AC711" s="0" t="n">
        <f aca="false">IF(OR(AC$3="",Consolidado!$D711=""),0,IF(ISNUMBER(SEARCH(AC$3,Consolidado!$D711)),IF(COUNTIFS(Consolidado!$AC$5:AC711,Consolidado!$AC711,Consolidado!$D$5:D711,"*"&amp;AC$3&amp;"*")=1,1,0),0))</f>
        <v>0</v>
      </c>
      <c r="AD711" s="0" t="n">
        <f aca="false">IF(OR(AD$3="",Consolidado!$D711=""),0,IF(ISNUMBER(SEARCH(AD$3,Consolidado!$D711)),IF(COUNTIFS(Consolidado!$AC$5:AC711,Consolidado!$AC711,Consolidado!$D$5:D711,"*"&amp;AD$3&amp;"*")=1,1,0),0))</f>
        <v>0</v>
      </c>
      <c r="AE711" s="0" t="n">
        <f aca="false">IF(OR(AE$3="",Consolidado!$D711=""),0,IF(ISNUMBER(SEARCH(AE$3,Consolidado!$D711)),IF(COUNTIFS(Consolidado!$AC$5:AC711,Consolidado!$AC711,Consolidado!$D$5:D711,"*"&amp;AE$3&amp;"*")=1,1,0),0))</f>
        <v>0</v>
      </c>
      <c r="AF711" s="0" t="n">
        <f aca="false">IF(OR(AF$3="",Consolidado!$D711=""),0,IF(ISNUMBER(SEARCH(AF$3,Consolidado!$D711)),IF(COUNTIFS(Consolidado!$AC$5:AC711,Consolidado!$AC711,Consolidado!$D$5:D711,"*"&amp;AF$3&amp;"*")=1,1,0),0))</f>
        <v>0</v>
      </c>
      <c r="AG711" s="0" t="n">
        <f aca="false">IF(OR(AG$3="",Consolidado!$D711=""),0,IF(ISNUMBER(SEARCH(AG$3,Consolidado!$D711)),IF(COUNTIFS(Consolidado!$AC$5:AC711,Consolidado!$AC711,Consolidado!$D$5:D711,"*"&amp;AG$3&amp;"*")=1,1,0),0))</f>
        <v>0</v>
      </c>
      <c r="AH711" s="0" t="n">
        <f aca="false">IF(OR(AH$3="",Consolidado!$D711=""),0,IF(ISNUMBER(SEARCH(AH$3,Consolidado!$D711)),IF(COUNTIFS(Consolidado!$AC$5:AC711,Consolidado!$AC711,Consolidado!$D$5:D711,"*"&amp;AH$3&amp;"*")=1,1,0),0))</f>
        <v>0</v>
      </c>
      <c r="AI711" s="0" t="n">
        <f aca="false">IF(OR(AI$3="",Consolidado!$D711=""),0,IF(ISNUMBER(SEARCH(AI$3,Consolidado!$D711)),IF(COUNTIFS(Consolidado!$AC$5:AC711,Consolidado!$AC711,Consolidado!$D$5:D711,"*"&amp;AI$3&amp;"*")=1,1,0),0))</f>
        <v>0</v>
      </c>
      <c r="AJ711" s="0" t="n">
        <f aca="false">IF(OR(AJ$3="",Consolidado!$D711=""),0,IF(ISNUMBER(SEARCH(AJ$3,Consolidado!$D711)),IF(COUNTIFS(Consolidado!$AC$5:AC711,Consolidado!$AC711,Consolidado!$D$5:D711,"*"&amp;AJ$3&amp;"*")=1,1,0),0))</f>
        <v>0</v>
      </c>
      <c r="AK711" s="0" t="n">
        <f aca="false">IF(OR(AK$3="",Consolidado!$D711=""),0,IF(ISNUMBER(SEARCH(AK$3,Consolidado!$D711)),IF(COUNTIFS(Consolidado!$AC$5:AC711,Consolidado!$AC711,Consolidado!$D$5:D711,"*"&amp;AK$3&amp;"*")=1,1,0),0))</f>
        <v>0</v>
      </c>
      <c r="AL711" s="0" t="n">
        <f aca="false">IF(OR(AL$3="",Consolidado!$D711=""),0,IF(ISNUMBER(SEARCH(AL$3,Consolidado!$D711)),IF(COUNTIFS(Consolidado!$AC$5:AC711,Consolidado!$AC711,Consolidado!$D$5:D711,"*"&amp;AL$3&amp;"*")=1,1,0),0))</f>
        <v>0</v>
      </c>
      <c r="AM711" s="0" t="n">
        <f aca="false">IF(OR(AM$3="",Consolidado!$D711=""),0,IF(ISNUMBER(SEARCH(AM$3,Consolidado!$D711)),IF(COUNTIFS(Consolidado!$AC$5:AC711,Consolidado!$AC711,Consolidado!$D$5:D711,"*"&amp;AM$3&amp;"*")=1,1,0),0))</f>
        <v>0</v>
      </c>
      <c r="AN711" s="0" t="n">
        <f aca="false">IF(OR(AN$3="",Consolidado!$D711=""),0,IF(ISNUMBER(SEARCH(AN$3,Consolidado!$D711)),IF(COUNTIFS(Consolidado!$AC$5:AC711,Consolidado!$AC711,Consolidado!$D$5:D711,"*"&amp;AN$3&amp;"*")=1,1,0),0))</f>
        <v>0</v>
      </c>
      <c r="AO711" s="0" t="n">
        <f aca="false">IF(OR(AO$3="",Consolidado!$D711=""),0,IF(ISNUMBER(SEARCH(AO$3,Consolidado!$D711)),IF(COUNTIFS(Consolidado!$AC$5:AC711,Consolidado!$AC711,Consolidado!$D$5:D711,"*"&amp;AO$3&amp;"*")=1,1,0),0))</f>
        <v>0</v>
      </c>
    </row>
    <row r="712" customFormat="false" ht="15" hidden="false" customHeight="false" outlineLevel="0" collapsed="false">
      <c r="B712" s="0" t="n">
        <f aca="false">IF(OR(B$3="",Consolidado!$D712=""),0,IF(ISNUMBER(SEARCH(B$3,Consolidado!$D712)),IF(COUNTIFS(Consolidado!$AC$5:AC712,Consolidado!$AC712,Consolidado!$D$5:D712,"*"&amp;B$3&amp;"*")=1,1,0),0))</f>
        <v>0</v>
      </c>
      <c r="C712" s="0" t="n">
        <f aca="false">IF(OR(C$3="",Consolidado!$D712=""),0,IF(ISNUMBER(SEARCH(C$3,Consolidado!$D712)),IF(COUNTIFS(Consolidado!$AC$5:AC712,Consolidado!$AC712,Consolidado!$D$5:D712,"*"&amp;C$3&amp;"*")=1,1,0),0))</f>
        <v>0</v>
      </c>
      <c r="D712" s="0" t="n">
        <f aca="false">IF(OR(D$3="",Consolidado!$D712=""),0,IF(ISNUMBER(SEARCH(D$3,Consolidado!$D712)),IF(COUNTIFS(Consolidado!$AC$5:AC712,Consolidado!$AC712,Consolidado!$D$5:D712,"*"&amp;D$3&amp;"*")=1,1,0),0))</f>
        <v>0</v>
      </c>
      <c r="E712" s="0" t="n">
        <f aca="false">IF(OR(E$3="",Consolidado!$D712=""),0,IF(ISNUMBER(SEARCH(E$3,Consolidado!$D712)),IF(COUNTIFS(Consolidado!$AC$5:AC712,Consolidado!$AC712,Consolidado!$D$5:D712,"*"&amp;E$3&amp;"*")=1,1,0),0))</f>
        <v>0</v>
      </c>
      <c r="F712" s="0" t="n">
        <f aca="false">IF(OR(F$3="",Consolidado!$D712=""),0,IF(ISNUMBER(SEARCH(F$3,Consolidado!$D712)),IF(COUNTIFS(Consolidado!$AC$5:AC712,Consolidado!$AC712,Consolidado!$D$5:D712,"*"&amp;F$3&amp;"*")=1,1,0),0))</f>
        <v>0</v>
      </c>
      <c r="G712" s="0" t="n">
        <f aca="false">IF(OR(G$3="",Consolidado!$D712=""),0,IF(ISNUMBER(SEARCH(G$3,Consolidado!$D712)),IF(COUNTIFS(Consolidado!$AC$5:AC712,Consolidado!$AC712,Consolidado!$D$5:D712,"*"&amp;G$3&amp;"*")=1,1,0),0))</f>
        <v>0</v>
      </c>
      <c r="H712" s="0" t="n">
        <f aca="false">IF(OR(H$3="",Consolidado!$D712=""),0,IF(ISNUMBER(SEARCH(H$3,Consolidado!$D712)),IF(COUNTIFS(Consolidado!$AC$5:AC712,Consolidado!$AC712,Consolidado!$D$5:D712,"*"&amp;H$3&amp;"*")=1,1,0),0))</f>
        <v>0</v>
      </c>
      <c r="I712" s="0" t="n">
        <f aca="false">IF(OR(I$3="",Consolidado!$D712=""),0,IF(ISNUMBER(SEARCH(I$3,Consolidado!$D712)),IF(COUNTIFS(Consolidado!$AC$5:AC712,Consolidado!$AC712,Consolidado!$D$5:D712,"*"&amp;I$3&amp;"*")=1,1,0),0))</f>
        <v>0</v>
      </c>
      <c r="J712" s="0" t="n">
        <f aca="false">IF(OR(J$3="",Consolidado!$D712=""),0,IF(ISNUMBER(SEARCH(J$3,Consolidado!$D712)),IF(COUNTIFS(Consolidado!$AC$5:AC712,Consolidado!$AC712,Consolidado!$D$5:D712,"*"&amp;J$3&amp;"*")=1,1,0),0))</f>
        <v>0</v>
      </c>
      <c r="K712" s="0" t="n">
        <f aca="false">IF(OR(K$3="",Consolidado!$D712=""),0,IF(ISNUMBER(SEARCH(K$3,Consolidado!$D712)),IF(COUNTIFS(Consolidado!$AC$5:AC712,Consolidado!$AC712,Consolidado!$D$5:D712,"*"&amp;K$3&amp;"*")=1,1,0),0))</f>
        <v>0</v>
      </c>
      <c r="L712" s="0" t="n">
        <f aca="false">IF(OR(L$3="",Consolidado!$D712=""),0,IF(ISNUMBER(SEARCH(L$3,Consolidado!$D712)),IF(COUNTIFS(Consolidado!$AC$5:AC712,Consolidado!$AC712,Consolidado!$D$5:D712,"*"&amp;L$3&amp;"*")=1,1,0),0))</f>
        <v>0</v>
      </c>
      <c r="M712" s="0" t="n">
        <f aca="false">IF(OR(M$3="",Consolidado!$D712=""),0,IF(ISNUMBER(SEARCH(M$3,Consolidado!$D712)),IF(COUNTIFS(Consolidado!$AC$5:AC712,Consolidado!$AC712,Consolidado!$D$5:D712,"*"&amp;M$3&amp;"*")=1,1,0),0))</f>
        <v>0</v>
      </c>
      <c r="N712" s="0" t="n">
        <f aca="false">IF(OR(N$3="",Consolidado!$D712=""),0,IF(ISNUMBER(SEARCH(N$3,Consolidado!$D712)),IF(COUNTIFS(Consolidado!$AC$5:AC712,Consolidado!$AC712,Consolidado!$D$5:D712,"*"&amp;N$3&amp;"*")=1,1,0),0))</f>
        <v>0</v>
      </c>
      <c r="O712" s="0" t="n">
        <f aca="false">IF(OR(O$3="",Consolidado!$D712=""),0,IF(ISNUMBER(SEARCH(O$3,Consolidado!$D712)),IF(COUNTIFS(Consolidado!$AC$5:AC712,Consolidado!$AC712,Consolidado!$D$5:D712,"*"&amp;O$3&amp;"*")=1,1,0),0))</f>
        <v>0</v>
      </c>
      <c r="P712" s="0" t="n">
        <f aca="false">IF(OR(P$3="",Consolidado!$D712=""),0,IF(ISNUMBER(SEARCH(P$3,Consolidado!$D712)),IF(COUNTIFS(Consolidado!$AC$5:AC712,Consolidado!$AC712,Consolidado!$D$5:D712,"*"&amp;P$3&amp;"*")=1,1,0),0))</f>
        <v>0</v>
      </c>
      <c r="Q712" s="0" t="n">
        <f aca="false">IF(OR(Q$3="",Consolidado!$D712=""),0,IF(ISNUMBER(SEARCH(Q$3,Consolidado!$D712)),IF(COUNTIFS(Consolidado!$AC$5:AC712,Consolidado!$AC712,Consolidado!$D$5:D712,"*"&amp;Q$3&amp;"*")=1,1,0),0))</f>
        <v>0</v>
      </c>
      <c r="R712" s="0" t="n">
        <f aca="false">IF(OR(R$3="",Consolidado!$D712=""),0,IF(ISNUMBER(SEARCH(R$3,Consolidado!$D712)),IF(COUNTIFS(Consolidado!$AC$5:AC712,Consolidado!$AC712,Consolidado!$D$5:D712,"*"&amp;R$3&amp;"*")=1,1,0),0))</f>
        <v>0</v>
      </c>
      <c r="S712" s="0" t="n">
        <f aca="false">IF(OR(S$3="",Consolidado!$D712=""),0,IF(ISNUMBER(SEARCH(S$3,Consolidado!$D712)),IF(COUNTIFS(Consolidado!$AC$5:AC712,Consolidado!$AC712,Consolidado!$D$5:D712,"*"&amp;S$3&amp;"*")=1,1,0),0))</f>
        <v>0</v>
      </c>
      <c r="T712" s="0" t="n">
        <f aca="false">IF(OR(T$3="",Consolidado!$D712=""),0,IF(ISNUMBER(SEARCH(T$3,Consolidado!$D712)),IF(COUNTIFS(Consolidado!$AC$5:AC712,Consolidado!$AC712,Consolidado!$D$5:D712,"*"&amp;T$3&amp;"*")=1,1,0),0))</f>
        <v>0</v>
      </c>
      <c r="U712" s="0" t="n">
        <f aca="false">IF(OR(U$3="",Consolidado!$D712=""),0,IF(ISNUMBER(SEARCH(U$3,Consolidado!$D712)),IF(COUNTIFS(Consolidado!$AC$5:AC712,Consolidado!$AC712,Consolidado!$D$5:D712,"*"&amp;U$3&amp;"*")=1,1,0),0))</f>
        <v>0</v>
      </c>
      <c r="V712" s="0" t="n">
        <f aca="false">IF(OR(V$3="",Consolidado!$D712=""),0,IF(ISNUMBER(SEARCH(V$3,Consolidado!$D712)),IF(COUNTIFS(Consolidado!$AC$5:AC712,Consolidado!$AC712,Consolidado!$D$5:D712,"*"&amp;V$3&amp;"*")=1,1,0),0))</f>
        <v>0</v>
      </c>
      <c r="W712" s="0" t="n">
        <f aca="false">IF(OR(W$3="",Consolidado!$D712=""),0,IF(ISNUMBER(SEARCH(W$3,Consolidado!$D712)),IF(COUNTIFS(Consolidado!$AC$5:AC712,Consolidado!$AC712,Consolidado!$D$5:D712,"*"&amp;W$3&amp;"*")=1,1,0),0))</f>
        <v>0</v>
      </c>
      <c r="X712" s="0" t="n">
        <f aca="false">IF(OR(X$3="",Consolidado!$D712=""),0,IF(ISNUMBER(SEARCH(X$3,Consolidado!$D712)),IF(COUNTIFS(Consolidado!$AC$5:AC712,Consolidado!$AC712,Consolidado!$D$5:D712,"*"&amp;X$3&amp;"*")=1,1,0),0))</f>
        <v>0</v>
      </c>
      <c r="Y712" s="0" t="n">
        <f aca="false">IF(OR(Y$3="",Consolidado!$D712=""),0,IF(ISNUMBER(SEARCH(Y$3,Consolidado!$D712)),IF(COUNTIFS(Consolidado!$AC$5:AC712,Consolidado!$AC712,Consolidado!$D$5:D712,"*"&amp;Y$3&amp;"*")=1,1,0),0))</f>
        <v>0</v>
      </c>
      <c r="Z712" s="0" t="n">
        <f aca="false">IF(OR(Z$3="",Consolidado!$D712=""),0,IF(ISNUMBER(SEARCH(Z$3,Consolidado!$D712)),IF(COUNTIFS(Consolidado!$AC$5:AC712,Consolidado!$AC712,Consolidado!$D$5:D712,"*"&amp;Z$3&amp;"*")=1,1,0),0))</f>
        <v>0</v>
      </c>
      <c r="AA712" s="0" t="n">
        <f aca="false">IF(OR(AA$3="",Consolidado!$D712=""),0,IF(ISNUMBER(SEARCH(AA$3,Consolidado!$D712)),IF(COUNTIFS(Consolidado!$AC$5:AC712,Consolidado!$AC712,Consolidado!$D$5:D712,"*"&amp;AA$3&amp;"*")=1,1,0),0))</f>
        <v>0</v>
      </c>
      <c r="AB712" s="0" t="n">
        <f aca="false">IF(OR(AB$3="",Consolidado!$D712=""),0,IF(ISNUMBER(SEARCH(AB$3,Consolidado!$D712)),IF(COUNTIFS(Consolidado!$AC$5:AC712,Consolidado!$AC712,Consolidado!$D$5:D712,"*"&amp;AB$3&amp;"*")=1,1,0),0))</f>
        <v>0</v>
      </c>
      <c r="AC712" s="0" t="n">
        <f aca="false">IF(OR(AC$3="",Consolidado!$D712=""),0,IF(ISNUMBER(SEARCH(AC$3,Consolidado!$D712)),IF(COUNTIFS(Consolidado!$AC$5:AC712,Consolidado!$AC712,Consolidado!$D$5:D712,"*"&amp;AC$3&amp;"*")=1,1,0),0))</f>
        <v>0</v>
      </c>
      <c r="AD712" s="0" t="n">
        <f aca="false">IF(OR(AD$3="",Consolidado!$D712=""),0,IF(ISNUMBER(SEARCH(AD$3,Consolidado!$D712)),IF(COUNTIFS(Consolidado!$AC$5:AC712,Consolidado!$AC712,Consolidado!$D$5:D712,"*"&amp;AD$3&amp;"*")=1,1,0),0))</f>
        <v>0</v>
      </c>
      <c r="AE712" s="0" t="n">
        <f aca="false">IF(OR(AE$3="",Consolidado!$D712=""),0,IF(ISNUMBER(SEARCH(AE$3,Consolidado!$D712)),IF(COUNTIFS(Consolidado!$AC$5:AC712,Consolidado!$AC712,Consolidado!$D$5:D712,"*"&amp;AE$3&amp;"*")=1,1,0),0))</f>
        <v>0</v>
      </c>
      <c r="AF712" s="0" t="n">
        <f aca="false">IF(OR(AF$3="",Consolidado!$D712=""),0,IF(ISNUMBER(SEARCH(AF$3,Consolidado!$D712)),IF(COUNTIFS(Consolidado!$AC$5:AC712,Consolidado!$AC712,Consolidado!$D$5:D712,"*"&amp;AF$3&amp;"*")=1,1,0),0))</f>
        <v>0</v>
      </c>
      <c r="AG712" s="0" t="n">
        <f aca="false">IF(OR(AG$3="",Consolidado!$D712=""),0,IF(ISNUMBER(SEARCH(AG$3,Consolidado!$D712)),IF(COUNTIFS(Consolidado!$AC$5:AC712,Consolidado!$AC712,Consolidado!$D$5:D712,"*"&amp;AG$3&amp;"*")=1,1,0),0))</f>
        <v>0</v>
      </c>
      <c r="AH712" s="0" t="n">
        <f aca="false">IF(OR(AH$3="",Consolidado!$D712=""),0,IF(ISNUMBER(SEARCH(AH$3,Consolidado!$D712)),IF(COUNTIFS(Consolidado!$AC$5:AC712,Consolidado!$AC712,Consolidado!$D$5:D712,"*"&amp;AH$3&amp;"*")=1,1,0),0))</f>
        <v>0</v>
      </c>
      <c r="AI712" s="0" t="n">
        <f aca="false">IF(OR(AI$3="",Consolidado!$D712=""),0,IF(ISNUMBER(SEARCH(AI$3,Consolidado!$D712)),IF(COUNTIFS(Consolidado!$AC$5:AC712,Consolidado!$AC712,Consolidado!$D$5:D712,"*"&amp;AI$3&amp;"*")=1,1,0),0))</f>
        <v>0</v>
      </c>
      <c r="AJ712" s="0" t="n">
        <f aca="false">IF(OR(AJ$3="",Consolidado!$D712=""),0,IF(ISNUMBER(SEARCH(AJ$3,Consolidado!$D712)),IF(COUNTIFS(Consolidado!$AC$5:AC712,Consolidado!$AC712,Consolidado!$D$5:D712,"*"&amp;AJ$3&amp;"*")=1,1,0),0))</f>
        <v>0</v>
      </c>
      <c r="AK712" s="0" t="n">
        <f aca="false">IF(OR(AK$3="",Consolidado!$D712=""),0,IF(ISNUMBER(SEARCH(AK$3,Consolidado!$D712)),IF(COUNTIFS(Consolidado!$AC$5:AC712,Consolidado!$AC712,Consolidado!$D$5:D712,"*"&amp;AK$3&amp;"*")=1,1,0),0))</f>
        <v>0</v>
      </c>
      <c r="AL712" s="0" t="n">
        <f aca="false">IF(OR(AL$3="",Consolidado!$D712=""),0,IF(ISNUMBER(SEARCH(AL$3,Consolidado!$D712)),IF(COUNTIFS(Consolidado!$AC$5:AC712,Consolidado!$AC712,Consolidado!$D$5:D712,"*"&amp;AL$3&amp;"*")=1,1,0),0))</f>
        <v>0</v>
      </c>
      <c r="AM712" s="0" t="n">
        <f aca="false">IF(OR(AM$3="",Consolidado!$D712=""),0,IF(ISNUMBER(SEARCH(AM$3,Consolidado!$D712)),IF(COUNTIFS(Consolidado!$AC$5:AC712,Consolidado!$AC712,Consolidado!$D$5:D712,"*"&amp;AM$3&amp;"*")=1,1,0),0))</f>
        <v>0</v>
      </c>
      <c r="AN712" s="0" t="n">
        <f aca="false">IF(OR(AN$3="",Consolidado!$D712=""),0,IF(ISNUMBER(SEARCH(AN$3,Consolidado!$D712)),IF(COUNTIFS(Consolidado!$AC$5:AC712,Consolidado!$AC712,Consolidado!$D$5:D712,"*"&amp;AN$3&amp;"*")=1,1,0),0))</f>
        <v>0</v>
      </c>
      <c r="AO712" s="0" t="n">
        <f aca="false">IF(OR(AO$3="",Consolidado!$D712=""),0,IF(ISNUMBER(SEARCH(AO$3,Consolidado!$D712)),IF(COUNTIFS(Consolidado!$AC$5:AC712,Consolidado!$AC712,Consolidado!$D$5:D712,"*"&amp;AO$3&amp;"*")=1,1,0),0))</f>
        <v>0</v>
      </c>
    </row>
    <row r="713" customFormat="false" ht="15" hidden="false" customHeight="false" outlineLevel="0" collapsed="false">
      <c r="B713" s="0" t="n">
        <f aca="false">IF(OR(B$3="",Consolidado!$D713=""),0,IF(ISNUMBER(SEARCH(B$3,Consolidado!$D713)),IF(COUNTIFS(Consolidado!$AC$5:AC713,Consolidado!$AC713,Consolidado!$D$5:D713,"*"&amp;B$3&amp;"*")=1,1,0),0))</f>
        <v>0</v>
      </c>
      <c r="C713" s="0" t="n">
        <f aca="false">IF(OR(C$3="",Consolidado!$D713=""),0,IF(ISNUMBER(SEARCH(C$3,Consolidado!$D713)),IF(COUNTIFS(Consolidado!$AC$5:AC713,Consolidado!$AC713,Consolidado!$D$5:D713,"*"&amp;C$3&amp;"*")=1,1,0),0))</f>
        <v>0</v>
      </c>
      <c r="D713" s="0" t="n">
        <f aca="false">IF(OR(D$3="",Consolidado!$D713=""),0,IF(ISNUMBER(SEARCH(D$3,Consolidado!$D713)),IF(COUNTIFS(Consolidado!$AC$5:AC713,Consolidado!$AC713,Consolidado!$D$5:D713,"*"&amp;D$3&amp;"*")=1,1,0),0))</f>
        <v>0</v>
      </c>
      <c r="E713" s="0" t="n">
        <f aca="false">IF(OR(E$3="",Consolidado!$D713=""),0,IF(ISNUMBER(SEARCH(E$3,Consolidado!$D713)),IF(COUNTIFS(Consolidado!$AC$5:AC713,Consolidado!$AC713,Consolidado!$D$5:D713,"*"&amp;E$3&amp;"*")=1,1,0),0))</f>
        <v>0</v>
      </c>
      <c r="F713" s="0" t="n">
        <f aca="false">IF(OR(F$3="",Consolidado!$D713=""),0,IF(ISNUMBER(SEARCH(F$3,Consolidado!$D713)),IF(COUNTIFS(Consolidado!$AC$5:AC713,Consolidado!$AC713,Consolidado!$D$5:D713,"*"&amp;F$3&amp;"*")=1,1,0),0))</f>
        <v>0</v>
      </c>
      <c r="G713" s="0" t="n">
        <f aca="false">IF(OR(G$3="",Consolidado!$D713=""),0,IF(ISNUMBER(SEARCH(G$3,Consolidado!$D713)),IF(COUNTIFS(Consolidado!$AC$5:AC713,Consolidado!$AC713,Consolidado!$D$5:D713,"*"&amp;G$3&amp;"*")=1,1,0),0))</f>
        <v>0</v>
      </c>
      <c r="H713" s="0" t="n">
        <f aca="false">IF(OR(H$3="",Consolidado!$D713=""),0,IF(ISNUMBER(SEARCH(H$3,Consolidado!$D713)),IF(COUNTIFS(Consolidado!$AC$5:AC713,Consolidado!$AC713,Consolidado!$D$5:D713,"*"&amp;H$3&amp;"*")=1,1,0),0))</f>
        <v>0</v>
      </c>
      <c r="I713" s="0" t="n">
        <f aca="false">IF(OR(I$3="",Consolidado!$D713=""),0,IF(ISNUMBER(SEARCH(I$3,Consolidado!$D713)),IF(COUNTIFS(Consolidado!$AC$5:AC713,Consolidado!$AC713,Consolidado!$D$5:D713,"*"&amp;I$3&amp;"*")=1,1,0),0))</f>
        <v>0</v>
      </c>
      <c r="J713" s="0" t="n">
        <f aca="false">IF(OR(J$3="",Consolidado!$D713=""),0,IF(ISNUMBER(SEARCH(J$3,Consolidado!$D713)),IF(COUNTIFS(Consolidado!$AC$5:AC713,Consolidado!$AC713,Consolidado!$D$5:D713,"*"&amp;J$3&amp;"*")=1,1,0),0))</f>
        <v>0</v>
      </c>
      <c r="K713" s="0" t="n">
        <f aca="false">IF(OR(K$3="",Consolidado!$D713=""),0,IF(ISNUMBER(SEARCH(K$3,Consolidado!$D713)),IF(COUNTIFS(Consolidado!$AC$5:AC713,Consolidado!$AC713,Consolidado!$D$5:D713,"*"&amp;K$3&amp;"*")=1,1,0),0))</f>
        <v>0</v>
      </c>
      <c r="L713" s="0" t="n">
        <f aca="false">IF(OR(L$3="",Consolidado!$D713=""),0,IF(ISNUMBER(SEARCH(L$3,Consolidado!$D713)),IF(COUNTIFS(Consolidado!$AC$5:AC713,Consolidado!$AC713,Consolidado!$D$5:D713,"*"&amp;L$3&amp;"*")=1,1,0),0))</f>
        <v>0</v>
      </c>
      <c r="M713" s="0" t="n">
        <f aca="false">IF(OR(M$3="",Consolidado!$D713=""),0,IF(ISNUMBER(SEARCH(M$3,Consolidado!$D713)),IF(COUNTIFS(Consolidado!$AC$5:AC713,Consolidado!$AC713,Consolidado!$D$5:D713,"*"&amp;M$3&amp;"*")=1,1,0),0))</f>
        <v>0</v>
      </c>
      <c r="N713" s="0" t="n">
        <f aca="false">IF(OR(N$3="",Consolidado!$D713=""),0,IF(ISNUMBER(SEARCH(N$3,Consolidado!$D713)),IF(COUNTIFS(Consolidado!$AC$5:AC713,Consolidado!$AC713,Consolidado!$D$5:D713,"*"&amp;N$3&amp;"*")=1,1,0),0))</f>
        <v>0</v>
      </c>
      <c r="O713" s="0" t="n">
        <f aca="false">IF(OR(O$3="",Consolidado!$D713=""),0,IF(ISNUMBER(SEARCH(O$3,Consolidado!$D713)),IF(COUNTIFS(Consolidado!$AC$5:AC713,Consolidado!$AC713,Consolidado!$D$5:D713,"*"&amp;O$3&amp;"*")=1,1,0),0))</f>
        <v>0</v>
      </c>
      <c r="P713" s="0" t="n">
        <f aca="false">IF(OR(P$3="",Consolidado!$D713=""),0,IF(ISNUMBER(SEARCH(P$3,Consolidado!$D713)),IF(COUNTIFS(Consolidado!$AC$5:AC713,Consolidado!$AC713,Consolidado!$D$5:D713,"*"&amp;P$3&amp;"*")=1,1,0),0))</f>
        <v>0</v>
      </c>
      <c r="Q713" s="0" t="n">
        <f aca="false">IF(OR(Q$3="",Consolidado!$D713=""),0,IF(ISNUMBER(SEARCH(Q$3,Consolidado!$D713)),IF(COUNTIFS(Consolidado!$AC$5:AC713,Consolidado!$AC713,Consolidado!$D$5:D713,"*"&amp;Q$3&amp;"*")=1,1,0),0))</f>
        <v>0</v>
      </c>
      <c r="R713" s="0" t="n">
        <f aca="false">IF(OR(R$3="",Consolidado!$D713=""),0,IF(ISNUMBER(SEARCH(R$3,Consolidado!$D713)),IF(COUNTIFS(Consolidado!$AC$5:AC713,Consolidado!$AC713,Consolidado!$D$5:D713,"*"&amp;R$3&amp;"*")=1,1,0),0))</f>
        <v>0</v>
      </c>
      <c r="S713" s="0" t="n">
        <f aca="false">IF(OR(S$3="",Consolidado!$D713=""),0,IF(ISNUMBER(SEARCH(S$3,Consolidado!$D713)),IF(COUNTIFS(Consolidado!$AC$5:AC713,Consolidado!$AC713,Consolidado!$D$5:D713,"*"&amp;S$3&amp;"*")=1,1,0),0))</f>
        <v>0</v>
      </c>
      <c r="T713" s="0" t="n">
        <f aca="false">IF(OR(T$3="",Consolidado!$D713=""),0,IF(ISNUMBER(SEARCH(T$3,Consolidado!$D713)),IF(COUNTIFS(Consolidado!$AC$5:AC713,Consolidado!$AC713,Consolidado!$D$5:D713,"*"&amp;T$3&amp;"*")=1,1,0),0))</f>
        <v>0</v>
      </c>
      <c r="U713" s="0" t="n">
        <f aca="false">IF(OR(U$3="",Consolidado!$D713=""),0,IF(ISNUMBER(SEARCH(U$3,Consolidado!$D713)),IF(COUNTIFS(Consolidado!$AC$5:AC713,Consolidado!$AC713,Consolidado!$D$5:D713,"*"&amp;U$3&amp;"*")=1,1,0),0))</f>
        <v>0</v>
      </c>
      <c r="V713" s="0" t="n">
        <f aca="false">IF(OR(V$3="",Consolidado!$D713=""),0,IF(ISNUMBER(SEARCH(V$3,Consolidado!$D713)),IF(COUNTIFS(Consolidado!$AC$5:AC713,Consolidado!$AC713,Consolidado!$D$5:D713,"*"&amp;V$3&amp;"*")=1,1,0),0))</f>
        <v>0</v>
      </c>
      <c r="W713" s="0" t="n">
        <f aca="false">IF(OR(W$3="",Consolidado!$D713=""),0,IF(ISNUMBER(SEARCH(W$3,Consolidado!$D713)),IF(COUNTIFS(Consolidado!$AC$5:AC713,Consolidado!$AC713,Consolidado!$D$5:D713,"*"&amp;W$3&amp;"*")=1,1,0),0))</f>
        <v>0</v>
      </c>
      <c r="X713" s="0" t="n">
        <f aca="false">IF(OR(X$3="",Consolidado!$D713=""),0,IF(ISNUMBER(SEARCH(X$3,Consolidado!$D713)),IF(COUNTIFS(Consolidado!$AC$5:AC713,Consolidado!$AC713,Consolidado!$D$5:D713,"*"&amp;X$3&amp;"*")=1,1,0),0))</f>
        <v>0</v>
      </c>
      <c r="Y713" s="0" t="n">
        <f aca="false">IF(OR(Y$3="",Consolidado!$D713=""),0,IF(ISNUMBER(SEARCH(Y$3,Consolidado!$D713)),IF(COUNTIFS(Consolidado!$AC$5:AC713,Consolidado!$AC713,Consolidado!$D$5:D713,"*"&amp;Y$3&amp;"*")=1,1,0),0))</f>
        <v>0</v>
      </c>
      <c r="Z713" s="0" t="n">
        <f aca="false">IF(OR(Z$3="",Consolidado!$D713=""),0,IF(ISNUMBER(SEARCH(Z$3,Consolidado!$D713)),IF(COUNTIFS(Consolidado!$AC$5:AC713,Consolidado!$AC713,Consolidado!$D$5:D713,"*"&amp;Z$3&amp;"*")=1,1,0),0))</f>
        <v>0</v>
      </c>
      <c r="AA713" s="0" t="n">
        <f aca="false">IF(OR(AA$3="",Consolidado!$D713=""),0,IF(ISNUMBER(SEARCH(AA$3,Consolidado!$D713)),IF(COUNTIFS(Consolidado!$AC$5:AC713,Consolidado!$AC713,Consolidado!$D$5:D713,"*"&amp;AA$3&amp;"*")=1,1,0),0))</f>
        <v>0</v>
      </c>
      <c r="AB713" s="0" t="n">
        <f aca="false">IF(OR(AB$3="",Consolidado!$D713=""),0,IF(ISNUMBER(SEARCH(AB$3,Consolidado!$D713)),IF(COUNTIFS(Consolidado!$AC$5:AC713,Consolidado!$AC713,Consolidado!$D$5:D713,"*"&amp;AB$3&amp;"*")=1,1,0),0))</f>
        <v>0</v>
      </c>
      <c r="AC713" s="0" t="n">
        <f aca="false">IF(OR(AC$3="",Consolidado!$D713=""),0,IF(ISNUMBER(SEARCH(AC$3,Consolidado!$D713)),IF(COUNTIFS(Consolidado!$AC$5:AC713,Consolidado!$AC713,Consolidado!$D$5:D713,"*"&amp;AC$3&amp;"*")=1,1,0),0))</f>
        <v>0</v>
      </c>
      <c r="AD713" s="0" t="n">
        <f aca="false">IF(OR(AD$3="",Consolidado!$D713=""),0,IF(ISNUMBER(SEARCH(AD$3,Consolidado!$D713)),IF(COUNTIFS(Consolidado!$AC$5:AC713,Consolidado!$AC713,Consolidado!$D$5:D713,"*"&amp;AD$3&amp;"*")=1,1,0),0))</f>
        <v>0</v>
      </c>
      <c r="AE713" s="0" t="n">
        <f aca="false">IF(OR(AE$3="",Consolidado!$D713=""),0,IF(ISNUMBER(SEARCH(AE$3,Consolidado!$D713)),IF(COUNTIFS(Consolidado!$AC$5:AC713,Consolidado!$AC713,Consolidado!$D$5:D713,"*"&amp;AE$3&amp;"*")=1,1,0),0))</f>
        <v>0</v>
      </c>
      <c r="AF713" s="0" t="n">
        <f aca="false">IF(OR(AF$3="",Consolidado!$D713=""),0,IF(ISNUMBER(SEARCH(AF$3,Consolidado!$D713)),IF(COUNTIFS(Consolidado!$AC$5:AC713,Consolidado!$AC713,Consolidado!$D$5:D713,"*"&amp;AF$3&amp;"*")=1,1,0),0))</f>
        <v>0</v>
      </c>
      <c r="AG713" s="0" t="n">
        <f aca="false">IF(OR(AG$3="",Consolidado!$D713=""),0,IF(ISNUMBER(SEARCH(AG$3,Consolidado!$D713)),IF(COUNTIFS(Consolidado!$AC$5:AC713,Consolidado!$AC713,Consolidado!$D$5:D713,"*"&amp;AG$3&amp;"*")=1,1,0),0))</f>
        <v>0</v>
      </c>
      <c r="AH713" s="0" t="n">
        <f aca="false">IF(OR(AH$3="",Consolidado!$D713=""),0,IF(ISNUMBER(SEARCH(AH$3,Consolidado!$D713)),IF(COUNTIFS(Consolidado!$AC$5:AC713,Consolidado!$AC713,Consolidado!$D$5:D713,"*"&amp;AH$3&amp;"*")=1,1,0),0))</f>
        <v>0</v>
      </c>
      <c r="AI713" s="0" t="n">
        <f aca="false">IF(OR(AI$3="",Consolidado!$D713=""),0,IF(ISNUMBER(SEARCH(AI$3,Consolidado!$D713)),IF(COUNTIFS(Consolidado!$AC$5:AC713,Consolidado!$AC713,Consolidado!$D$5:D713,"*"&amp;AI$3&amp;"*")=1,1,0),0))</f>
        <v>0</v>
      </c>
      <c r="AJ713" s="0" t="n">
        <f aca="false">IF(OR(AJ$3="",Consolidado!$D713=""),0,IF(ISNUMBER(SEARCH(AJ$3,Consolidado!$D713)),IF(COUNTIFS(Consolidado!$AC$5:AC713,Consolidado!$AC713,Consolidado!$D$5:D713,"*"&amp;AJ$3&amp;"*")=1,1,0),0))</f>
        <v>0</v>
      </c>
      <c r="AK713" s="0" t="n">
        <f aca="false">IF(OR(AK$3="",Consolidado!$D713=""),0,IF(ISNUMBER(SEARCH(AK$3,Consolidado!$D713)),IF(COUNTIFS(Consolidado!$AC$5:AC713,Consolidado!$AC713,Consolidado!$D$5:D713,"*"&amp;AK$3&amp;"*")=1,1,0),0))</f>
        <v>0</v>
      </c>
      <c r="AL713" s="0" t="n">
        <f aca="false">IF(OR(AL$3="",Consolidado!$D713=""),0,IF(ISNUMBER(SEARCH(AL$3,Consolidado!$D713)),IF(COUNTIFS(Consolidado!$AC$5:AC713,Consolidado!$AC713,Consolidado!$D$5:D713,"*"&amp;AL$3&amp;"*")=1,1,0),0))</f>
        <v>0</v>
      </c>
      <c r="AM713" s="0" t="n">
        <f aca="false">IF(OR(AM$3="",Consolidado!$D713=""),0,IF(ISNUMBER(SEARCH(AM$3,Consolidado!$D713)),IF(COUNTIFS(Consolidado!$AC$5:AC713,Consolidado!$AC713,Consolidado!$D$5:D713,"*"&amp;AM$3&amp;"*")=1,1,0),0))</f>
        <v>0</v>
      </c>
      <c r="AN713" s="0" t="n">
        <f aca="false">IF(OR(AN$3="",Consolidado!$D713=""),0,IF(ISNUMBER(SEARCH(AN$3,Consolidado!$D713)),IF(COUNTIFS(Consolidado!$AC$5:AC713,Consolidado!$AC713,Consolidado!$D$5:D713,"*"&amp;AN$3&amp;"*")=1,1,0),0))</f>
        <v>0</v>
      </c>
      <c r="AO713" s="0" t="n">
        <f aca="false">IF(OR(AO$3="",Consolidado!$D713=""),0,IF(ISNUMBER(SEARCH(AO$3,Consolidado!$D713)),IF(COUNTIFS(Consolidado!$AC$5:AC713,Consolidado!$AC713,Consolidado!$D$5:D713,"*"&amp;AO$3&amp;"*")=1,1,0),0))</f>
        <v>0</v>
      </c>
    </row>
    <row r="714" customFormat="false" ht="15" hidden="false" customHeight="false" outlineLevel="0" collapsed="false">
      <c r="B714" s="0" t="n">
        <f aca="false">IF(OR(B$3="",Consolidado!$D714=""),0,IF(ISNUMBER(SEARCH(B$3,Consolidado!$D714)),IF(COUNTIFS(Consolidado!$AC$5:AC714,Consolidado!$AC714,Consolidado!$D$5:D714,"*"&amp;B$3&amp;"*")=1,1,0),0))</f>
        <v>0</v>
      </c>
      <c r="C714" s="0" t="n">
        <f aca="false">IF(OR(C$3="",Consolidado!$D714=""),0,IF(ISNUMBER(SEARCH(C$3,Consolidado!$D714)),IF(COUNTIFS(Consolidado!$AC$5:AC714,Consolidado!$AC714,Consolidado!$D$5:D714,"*"&amp;C$3&amp;"*")=1,1,0),0))</f>
        <v>0</v>
      </c>
      <c r="D714" s="0" t="n">
        <f aca="false">IF(OR(D$3="",Consolidado!$D714=""),0,IF(ISNUMBER(SEARCH(D$3,Consolidado!$D714)),IF(COUNTIFS(Consolidado!$AC$5:AC714,Consolidado!$AC714,Consolidado!$D$5:D714,"*"&amp;D$3&amp;"*")=1,1,0),0))</f>
        <v>0</v>
      </c>
      <c r="E714" s="0" t="n">
        <f aca="false">IF(OR(E$3="",Consolidado!$D714=""),0,IF(ISNUMBER(SEARCH(E$3,Consolidado!$D714)),IF(COUNTIFS(Consolidado!$AC$5:AC714,Consolidado!$AC714,Consolidado!$D$5:D714,"*"&amp;E$3&amp;"*")=1,1,0),0))</f>
        <v>0</v>
      </c>
      <c r="F714" s="0" t="n">
        <f aca="false">IF(OR(F$3="",Consolidado!$D714=""),0,IF(ISNUMBER(SEARCH(F$3,Consolidado!$D714)),IF(COUNTIFS(Consolidado!$AC$5:AC714,Consolidado!$AC714,Consolidado!$D$5:D714,"*"&amp;F$3&amp;"*")=1,1,0),0))</f>
        <v>0</v>
      </c>
      <c r="G714" s="0" t="n">
        <f aca="false">IF(OR(G$3="",Consolidado!$D714=""),0,IF(ISNUMBER(SEARCH(G$3,Consolidado!$D714)),IF(COUNTIFS(Consolidado!$AC$5:AC714,Consolidado!$AC714,Consolidado!$D$5:D714,"*"&amp;G$3&amp;"*")=1,1,0),0))</f>
        <v>0</v>
      </c>
      <c r="H714" s="0" t="n">
        <f aca="false">IF(OR(H$3="",Consolidado!$D714=""),0,IF(ISNUMBER(SEARCH(H$3,Consolidado!$D714)),IF(COUNTIFS(Consolidado!$AC$5:AC714,Consolidado!$AC714,Consolidado!$D$5:D714,"*"&amp;H$3&amp;"*")=1,1,0),0))</f>
        <v>0</v>
      </c>
      <c r="I714" s="0" t="n">
        <f aca="false">IF(OR(I$3="",Consolidado!$D714=""),0,IF(ISNUMBER(SEARCH(I$3,Consolidado!$D714)),IF(COUNTIFS(Consolidado!$AC$5:AC714,Consolidado!$AC714,Consolidado!$D$5:D714,"*"&amp;I$3&amp;"*")=1,1,0),0))</f>
        <v>0</v>
      </c>
      <c r="J714" s="0" t="n">
        <f aca="false">IF(OR(J$3="",Consolidado!$D714=""),0,IF(ISNUMBER(SEARCH(J$3,Consolidado!$D714)),IF(COUNTIFS(Consolidado!$AC$5:AC714,Consolidado!$AC714,Consolidado!$D$5:D714,"*"&amp;J$3&amp;"*")=1,1,0),0))</f>
        <v>0</v>
      </c>
      <c r="K714" s="0" t="n">
        <f aca="false">IF(OR(K$3="",Consolidado!$D714=""),0,IF(ISNUMBER(SEARCH(K$3,Consolidado!$D714)),IF(COUNTIFS(Consolidado!$AC$5:AC714,Consolidado!$AC714,Consolidado!$D$5:D714,"*"&amp;K$3&amp;"*")=1,1,0),0))</f>
        <v>0</v>
      </c>
      <c r="L714" s="0" t="n">
        <f aca="false">IF(OR(L$3="",Consolidado!$D714=""),0,IF(ISNUMBER(SEARCH(L$3,Consolidado!$D714)),IF(COUNTIFS(Consolidado!$AC$5:AC714,Consolidado!$AC714,Consolidado!$D$5:D714,"*"&amp;L$3&amp;"*")=1,1,0),0))</f>
        <v>0</v>
      </c>
      <c r="M714" s="0" t="n">
        <f aca="false">IF(OR(M$3="",Consolidado!$D714=""),0,IF(ISNUMBER(SEARCH(M$3,Consolidado!$D714)),IF(COUNTIFS(Consolidado!$AC$5:AC714,Consolidado!$AC714,Consolidado!$D$5:D714,"*"&amp;M$3&amp;"*")=1,1,0),0))</f>
        <v>0</v>
      </c>
      <c r="N714" s="0" t="n">
        <f aca="false">IF(OR(N$3="",Consolidado!$D714=""),0,IF(ISNUMBER(SEARCH(N$3,Consolidado!$D714)),IF(COUNTIFS(Consolidado!$AC$5:AC714,Consolidado!$AC714,Consolidado!$D$5:D714,"*"&amp;N$3&amp;"*")=1,1,0),0))</f>
        <v>0</v>
      </c>
      <c r="O714" s="0" t="n">
        <f aca="false">IF(OR(O$3="",Consolidado!$D714=""),0,IF(ISNUMBER(SEARCH(O$3,Consolidado!$D714)),IF(COUNTIFS(Consolidado!$AC$5:AC714,Consolidado!$AC714,Consolidado!$D$5:D714,"*"&amp;O$3&amp;"*")=1,1,0),0))</f>
        <v>0</v>
      </c>
      <c r="P714" s="0" t="n">
        <f aca="false">IF(OR(P$3="",Consolidado!$D714=""),0,IF(ISNUMBER(SEARCH(P$3,Consolidado!$D714)),IF(COUNTIFS(Consolidado!$AC$5:AC714,Consolidado!$AC714,Consolidado!$D$5:D714,"*"&amp;P$3&amp;"*")=1,1,0),0))</f>
        <v>0</v>
      </c>
      <c r="Q714" s="0" t="n">
        <f aca="false">IF(OR(Q$3="",Consolidado!$D714=""),0,IF(ISNUMBER(SEARCH(Q$3,Consolidado!$D714)),IF(COUNTIFS(Consolidado!$AC$5:AC714,Consolidado!$AC714,Consolidado!$D$5:D714,"*"&amp;Q$3&amp;"*")=1,1,0),0))</f>
        <v>0</v>
      </c>
      <c r="R714" s="0" t="n">
        <f aca="false">IF(OR(R$3="",Consolidado!$D714=""),0,IF(ISNUMBER(SEARCH(R$3,Consolidado!$D714)),IF(COUNTIFS(Consolidado!$AC$5:AC714,Consolidado!$AC714,Consolidado!$D$5:D714,"*"&amp;R$3&amp;"*")=1,1,0),0))</f>
        <v>0</v>
      </c>
      <c r="S714" s="0" t="n">
        <f aca="false">IF(OR(S$3="",Consolidado!$D714=""),0,IF(ISNUMBER(SEARCH(S$3,Consolidado!$D714)),IF(COUNTIFS(Consolidado!$AC$5:AC714,Consolidado!$AC714,Consolidado!$D$5:D714,"*"&amp;S$3&amp;"*")=1,1,0),0))</f>
        <v>0</v>
      </c>
      <c r="T714" s="0" t="n">
        <f aca="false">IF(OR(T$3="",Consolidado!$D714=""),0,IF(ISNUMBER(SEARCH(T$3,Consolidado!$D714)),IF(COUNTIFS(Consolidado!$AC$5:AC714,Consolidado!$AC714,Consolidado!$D$5:D714,"*"&amp;T$3&amp;"*")=1,1,0),0))</f>
        <v>0</v>
      </c>
      <c r="U714" s="0" t="n">
        <f aca="false">IF(OR(U$3="",Consolidado!$D714=""),0,IF(ISNUMBER(SEARCH(U$3,Consolidado!$D714)),IF(COUNTIFS(Consolidado!$AC$5:AC714,Consolidado!$AC714,Consolidado!$D$5:D714,"*"&amp;U$3&amp;"*")=1,1,0),0))</f>
        <v>0</v>
      </c>
      <c r="V714" s="0" t="n">
        <f aca="false">IF(OR(V$3="",Consolidado!$D714=""),0,IF(ISNUMBER(SEARCH(V$3,Consolidado!$D714)),IF(COUNTIFS(Consolidado!$AC$5:AC714,Consolidado!$AC714,Consolidado!$D$5:D714,"*"&amp;V$3&amp;"*")=1,1,0),0))</f>
        <v>0</v>
      </c>
      <c r="W714" s="0" t="n">
        <f aca="false">IF(OR(W$3="",Consolidado!$D714=""),0,IF(ISNUMBER(SEARCH(W$3,Consolidado!$D714)),IF(COUNTIFS(Consolidado!$AC$5:AC714,Consolidado!$AC714,Consolidado!$D$5:D714,"*"&amp;W$3&amp;"*")=1,1,0),0))</f>
        <v>0</v>
      </c>
      <c r="X714" s="0" t="n">
        <f aca="false">IF(OR(X$3="",Consolidado!$D714=""),0,IF(ISNUMBER(SEARCH(X$3,Consolidado!$D714)),IF(COUNTIFS(Consolidado!$AC$5:AC714,Consolidado!$AC714,Consolidado!$D$5:D714,"*"&amp;X$3&amp;"*")=1,1,0),0))</f>
        <v>0</v>
      </c>
      <c r="Y714" s="0" t="n">
        <f aca="false">IF(OR(Y$3="",Consolidado!$D714=""),0,IF(ISNUMBER(SEARCH(Y$3,Consolidado!$D714)),IF(COUNTIFS(Consolidado!$AC$5:AC714,Consolidado!$AC714,Consolidado!$D$5:D714,"*"&amp;Y$3&amp;"*")=1,1,0),0))</f>
        <v>0</v>
      </c>
      <c r="Z714" s="0" t="n">
        <f aca="false">IF(OR(Z$3="",Consolidado!$D714=""),0,IF(ISNUMBER(SEARCH(Z$3,Consolidado!$D714)),IF(COUNTIFS(Consolidado!$AC$5:AC714,Consolidado!$AC714,Consolidado!$D$5:D714,"*"&amp;Z$3&amp;"*")=1,1,0),0))</f>
        <v>0</v>
      </c>
      <c r="AA714" s="0" t="n">
        <f aca="false">IF(OR(AA$3="",Consolidado!$D714=""),0,IF(ISNUMBER(SEARCH(AA$3,Consolidado!$D714)),IF(COUNTIFS(Consolidado!$AC$5:AC714,Consolidado!$AC714,Consolidado!$D$5:D714,"*"&amp;AA$3&amp;"*")=1,1,0),0))</f>
        <v>0</v>
      </c>
      <c r="AB714" s="0" t="n">
        <f aca="false">IF(OR(AB$3="",Consolidado!$D714=""),0,IF(ISNUMBER(SEARCH(AB$3,Consolidado!$D714)),IF(COUNTIFS(Consolidado!$AC$5:AC714,Consolidado!$AC714,Consolidado!$D$5:D714,"*"&amp;AB$3&amp;"*")=1,1,0),0))</f>
        <v>0</v>
      </c>
      <c r="AC714" s="0" t="n">
        <f aca="false">IF(OR(AC$3="",Consolidado!$D714=""),0,IF(ISNUMBER(SEARCH(AC$3,Consolidado!$D714)),IF(COUNTIFS(Consolidado!$AC$5:AC714,Consolidado!$AC714,Consolidado!$D$5:D714,"*"&amp;AC$3&amp;"*")=1,1,0),0))</f>
        <v>0</v>
      </c>
      <c r="AD714" s="0" t="n">
        <f aca="false">IF(OR(AD$3="",Consolidado!$D714=""),0,IF(ISNUMBER(SEARCH(AD$3,Consolidado!$D714)),IF(COUNTIFS(Consolidado!$AC$5:AC714,Consolidado!$AC714,Consolidado!$D$5:D714,"*"&amp;AD$3&amp;"*")=1,1,0),0))</f>
        <v>0</v>
      </c>
      <c r="AE714" s="0" t="n">
        <f aca="false">IF(OR(AE$3="",Consolidado!$D714=""),0,IF(ISNUMBER(SEARCH(AE$3,Consolidado!$D714)),IF(COUNTIFS(Consolidado!$AC$5:AC714,Consolidado!$AC714,Consolidado!$D$5:D714,"*"&amp;AE$3&amp;"*")=1,1,0),0))</f>
        <v>0</v>
      </c>
      <c r="AF714" s="0" t="n">
        <f aca="false">IF(OR(AF$3="",Consolidado!$D714=""),0,IF(ISNUMBER(SEARCH(AF$3,Consolidado!$D714)),IF(COUNTIFS(Consolidado!$AC$5:AC714,Consolidado!$AC714,Consolidado!$D$5:D714,"*"&amp;AF$3&amp;"*")=1,1,0),0))</f>
        <v>0</v>
      </c>
      <c r="AG714" s="0" t="n">
        <f aca="false">IF(OR(AG$3="",Consolidado!$D714=""),0,IF(ISNUMBER(SEARCH(AG$3,Consolidado!$D714)),IF(COUNTIFS(Consolidado!$AC$5:AC714,Consolidado!$AC714,Consolidado!$D$5:D714,"*"&amp;AG$3&amp;"*")=1,1,0),0))</f>
        <v>0</v>
      </c>
      <c r="AH714" s="0" t="n">
        <f aca="false">IF(OR(AH$3="",Consolidado!$D714=""),0,IF(ISNUMBER(SEARCH(AH$3,Consolidado!$D714)),IF(COUNTIFS(Consolidado!$AC$5:AC714,Consolidado!$AC714,Consolidado!$D$5:D714,"*"&amp;AH$3&amp;"*")=1,1,0),0))</f>
        <v>0</v>
      </c>
      <c r="AI714" s="0" t="n">
        <f aca="false">IF(OR(AI$3="",Consolidado!$D714=""),0,IF(ISNUMBER(SEARCH(AI$3,Consolidado!$D714)),IF(COUNTIFS(Consolidado!$AC$5:AC714,Consolidado!$AC714,Consolidado!$D$5:D714,"*"&amp;AI$3&amp;"*")=1,1,0),0))</f>
        <v>0</v>
      </c>
      <c r="AJ714" s="0" t="n">
        <f aca="false">IF(OR(AJ$3="",Consolidado!$D714=""),0,IF(ISNUMBER(SEARCH(AJ$3,Consolidado!$D714)),IF(COUNTIFS(Consolidado!$AC$5:AC714,Consolidado!$AC714,Consolidado!$D$5:D714,"*"&amp;AJ$3&amp;"*")=1,1,0),0))</f>
        <v>0</v>
      </c>
      <c r="AK714" s="0" t="n">
        <f aca="false">IF(OR(AK$3="",Consolidado!$D714=""),0,IF(ISNUMBER(SEARCH(AK$3,Consolidado!$D714)),IF(COUNTIFS(Consolidado!$AC$5:AC714,Consolidado!$AC714,Consolidado!$D$5:D714,"*"&amp;AK$3&amp;"*")=1,1,0),0))</f>
        <v>0</v>
      </c>
      <c r="AL714" s="0" t="n">
        <f aca="false">IF(OR(AL$3="",Consolidado!$D714=""),0,IF(ISNUMBER(SEARCH(AL$3,Consolidado!$D714)),IF(COUNTIFS(Consolidado!$AC$5:AC714,Consolidado!$AC714,Consolidado!$D$5:D714,"*"&amp;AL$3&amp;"*")=1,1,0),0))</f>
        <v>0</v>
      </c>
      <c r="AM714" s="0" t="n">
        <f aca="false">IF(OR(AM$3="",Consolidado!$D714=""),0,IF(ISNUMBER(SEARCH(AM$3,Consolidado!$D714)),IF(COUNTIFS(Consolidado!$AC$5:AC714,Consolidado!$AC714,Consolidado!$D$5:D714,"*"&amp;AM$3&amp;"*")=1,1,0),0))</f>
        <v>0</v>
      </c>
      <c r="AN714" s="0" t="n">
        <f aca="false">IF(OR(AN$3="",Consolidado!$D714=""),0,IF(ISNUMBER(SEARCH(AN$3,Consolidado!$D714)),IF(COUNTIFS(Consolidado!$AC$5:AC714,Consolidado!$AC714,Consolidado!$D$5:D714,"*"&amp;AN$3&amp;"*")=1,1,0),0))</f>
        <v>0</v>
      </c>
      <c r="AO714" s="0" t="n">
        <f aca="false">IF(OR(AO$3="",Consolidado!$D714=""),0,IF(ISNUMBER(SEARCH(AO$3,Consolidado!$D714)),IF(COUNTIFS(Consolidado!$AC$5:AC714,Consolidado!$AC714,Consolidado!$D$5:D714,"*"&amp;AO$3&amp;"*")=1,1,0),0))</f>
        <v>0</v>
      </c>
    </row>
    <row r="715" customFormat="false" ht="15" hidden="false" customHeight="false" outlineLevel="0" collapsed="false">
      <c r="B715" s="0" t="n">
        <f aca="false">IF(OR(B$3="",Consolidado!$D715=""),0,IF(ISNUMBER(SEARCH(B$3,Consolidado!$D715)),IF(COUNTIFS(Consolidado!$AC$5:AC715,Consolidado!$AC715,Consolidado!$D$5:D715,"*"&amp;B$3&amp;"*")=1,1,0),0))</f>
        <v>0</v>
      </c>
      <c r="C715" s="0" t="n">
        <f aca="false">IF(OR(C$3="",Consolidado!$D715=""),0,IF(ISNUMBER(SEARCH(C$3,Consolidado!$D715)),IF(COUNTIFS(Consolidado!$AC$5:AC715,Consolidado!$AC715,Consolidado!$D$5:D715,"*"&amp;C$3&amp;"*")=1,1,0),0))</f>
        <v>0</v>
      </c>
      <c r="D715" s="0" t="n">
        <f aca="false">IF(OR(D$3="",Consolidado!$D715=""),0,IF(ISNUMBER(SEARCH(D$3,Consolidado!$D715)),IF(COUNTIFS(Consolidado!$AC$5:AC715,Consolidado!$AC715,Consolidado!$D$5:D715,"*"&amp;D$3&amp;"*")=1,1,0),0))</f>
        <v>0</v>
      </c>
      <c r="E715" s="0" t="n">
        <f aca="false">IF(OR(E$3="",Consolidado!$D715=""),0,IF(ISNUMBER(SEARCH(E$3,Consolidado!$D715)),IF(COUNTIFS(Consolidado!$AC$5:AC715,Consolidado!$AC715,Consolidado!$D$5:D715,"*"&amp;E$3&amp;"*")=1,1,0),0))</f>
        <v>0</v>
      </c>
      <c r="F715" s="0" t="n">
        <f aca="false">IF(OR(F$3="",Consolidado!$D715=""),0,IF(ISNUMBER(SEARCH(F$3,Consolidado!$D715)),IF(COUNTIFS(Consolidado!$AC$5:AC715,Consolidado!$AC715,Consolidado!$D$5:D715,"*"&amp;F$3&amp;"*")=1,1,0),0))</f>
        <v>0</v>
      </c>
      <c r="G715" s="0" t="n">
        <f aca="false">IF(OR(G$3="",Consolidado!$D715=""),0,IF(ISNUMBER(SEARCH(G$3,Consolidado!$D715)),IF(COUNTIFS(Consolidado!$AC$5:AC715,Consolidado!$AC715,Consolidado!$D$5:D715,"*"&amp;G$3&amp;"*")=1,1,0),0))</f>
        <v>0</v>
      </c>
      <c r="H715" s="0" t="n">
        <f aca="false">IF(OR(H$3="",Consolidado!$D715=""),0,IF(ISNUMBER(SEARCH(H$3,Consolidado!$D715)),IF(COUNTIFS(Consolidado!$AC$5:AC715,Consolidado!$AC715,Consolidado!$D$5:D715,"*"&amp;H$3&amp;"*")=1,1,0),0))</f>
        <v>0</v>
      </c>
      <c r="I715" s="0" t="n">
        <f aca="false">IF(OR(I$3="",Consolidado!$D715=""),0,IF(ISNUMBER(SEARCH(I$3,Consolidado!$D715)),IF(COUNTIFS(Consolidado!$AC$5:AC715,Consolidado!$AC715,Consolidado!$D$5:D715,"*"&amp;I$3&amp;"*")=1,1,0),0))</f>
        <v>0</v>
      </c>
      <c r="J715" s="0" t="n">
        <f aca="false">IF(OR(J$3="",Consolidado!$D715=""),0,IF(ISNUMBER(SEARCH(J$3,Consolidado!$D715)),IF(COUNTIFS(Consolidado!$AC$5:AC715,Consolidado!$AC715,Consolidado!$D$5:D715,"*"&amp;J$3&amp;"*")=1,1,0),0))</f>
        <v>0</v>
      </c>
      <c r="K715" s="0" t="n">
        <f aca="false">IF(OR(K$3="",Consolidado!$D715=""),0,IF(ISNUMBER(SEARCH(K$3,Consolidado!$D715)),IF(COUNTIFS(Consolidado!$AC$5:AC715,Consolidado!$AC715,Consolidado!$D$5:D715,"*"&amp;K$3&amp;"*")=1,1,0),0))</f>
        <v>0</v>
      </c>
      <c r="L715" s="0" t="n">
        <f aca="false">IF(OR(L$3="",Consolidado!$D715=""),0,IF(ISNUMBER(SEARCH(L$3,Consolidado!$D715)),IF(COUNTIFS(Consolidado!$AC$5:AC715,Consolidado!$AC715,Consolidado!$D$5:D715,"*"&amp;L$3&amp;"*")=1,1,0),0))</f>
        <v>0</v>
      </c>
      <c r="M715" s="0" t="n">
        <f aca="false">IF(OR(M$3="",Consolidado!$D715=""),0,IF(ISNUMBER(SEARCH(M$3,Consolidado!$D715)),IF(COUNTIFS(Consolidado!$AC$5:AC715,Consolidado!$AC715,Consolidado!$D$5:D715,"*"&amp;M$3&amp;"*")=1,1,0),0))</f>
        <v>0</v>
      </c>
      <c r="N715" s="0" t="n">
        <f aca="false">IF(OR(N$3="",Consolidado!$D715=""),0,IF(ISNUMBER(SEARCH(N$3,Consolidado!$D715)),IF(COUNTIFS(Consolidado!$AC$5:AC715,Consolidado!$AC715,Consolidado!$D$5:D715,"*"&amp;N$3&amp;"*")=1,1,0),0))</f>
        <v>0</v>
      </c>
      <c r="O715" s="0" t="n">
        <f aca="false">IF(OR(O$3="",Consolidado!$D715=""),0,IF(ISNUMBER(SEARCH(O$3,Consolidado!$D715)),IF(COUNTIFS(Consolidado!$AC$5:AC715,Consolidado!$AC715,Consolidado!$D$5:D715,"*"&amp;O$3&amp;"*")=1,1,0),0))</f>
        <v>0</v>
      </c>
      <c r="P715" s="0" t="n">
        <f aca="false">IF(OR(P$3="",Consolidado!$D715=""),0,IF(ISNUMBER(SEARCH(P$3,Consolidado!$D715)),IF(COUNTIFS(Consolidado!$AC$5:AC715,Consolidado!$AC715,Consolidado!$D$5:D715,"*"&amp;P$3&amp;"*")=1,1,0),0))</f>
        <v>0</v>
      </c>
      <c r="Q715" s="0" t="n">
        <f aca="false">IF(OR(Q$3="",Consolidado!$D715=""),0,IF(ISNUMBER(SEARCH(Q$3,Consolidado!$D715)),IF(COUNTIFS(Consolidado!$AC$5:AC715,Consolidado!$AC715,Consolidado!$D$5:D715,"*"&amp;Q$3&amp;"*")=1,1,0),0))</f>
        <v>0</v>
      </c>
      <c r="R715" s="0" t="n">
        <f aca="false">IF(OR(R$3="",Consolidado!$D715=""),0,IF(ISNUMBER(SEARCH(R$3,Consolidado!$D715)),IF(COUNTIFS(Consolidado!$AC$5:AC715,Consolidado!$AC715,Consolidado!$D$5:D715,"*"&amp;R$3&amp;"*")=1,1,0),0))</f>
        <v>0</v>
      </c>
      <c r="S715" s="0" t="n">
        <f aca="false">IF(OR(S$3="",Consolidado!$D715=""),0,IF(ISNUMBER(SEARCH(S$3,Consolidado!$D715)),IF(COUNTIFS(Consolidado!$AC$5:AC715,Consolidado!$AC715,Consolidado!$D$5:D715,"*"&amp;S$3&amp;"*")=1,1,0),0))</f>
        <v>0</v>
      </c>
      <c r="T715" s="0" t="n">
        <f aca="false">IF(OR(T$3="",Consolidado!$D715=""),0,IF(ISNUMBER(SEARCH(T$3,Consolidado!$D715)),IF(COUNTIFS(Consolidado!$AC$5:AC715,Consolidado!$AC715,Consolidado!$D$5:D715,"*"&amp;T$3&amp;"*")=1,1,0),0))</f>
        <v>0</v>
      </c>
      <c r="U715" s="0" t="n">
        <f aca="false">IF(OR(U$3="",Consolidado!$D715=""),0,IF(ISNUMBER(SEARCH(U$3,Consolidado!$D715)),IF(COUNTIFS(Consolidado!$AC$5:AC715,Consolidado!$AC715,Consolidado!$D$5:D715,"*"&amp;U$3&amp;"*")=1,1,0),0))</f>
        <v>0</v>
      </c>
      <c r="V715" s="0" t="n">
        <f aca="false">IF(OR(V$3="",Consolidado!$D715=""),0,IF(ISNUMBER(SEARCH(V$3,Consolidado!$D715)),IF(COUNTIFS(Consolidado!$AC$5:AC715,Consolidado!$AC715,Consolidado!$D$5:D715,"*"&amp;V$3&amp;"*")=1,1,0),0))</f>
        <v>0</v>
      </c>
      <c r="W715" s="0" t="n">
        <f aca="false">IF(OR(W$3="",Consolidado!$D715=""),0,IF(ISNUMBER(SEARCH(W$3,Consolidado!$D715)),IF(COUNTIFS(Consolidado!$AC$5:AC715,Consolidado!$AC715,Consolidado!$D$5:D715,"*"&amp;W$3&amp;"*")=1,1,0),0))</f>
        <v>0</v>
      </c>
      <c r="X715" s="0" t="n">
        <f aca="false">IF(OR(X$3="",Consolidado!$D715=""),0,IF(ISNUMBER(SEARCH(X$3,Consolidado!$D715)),IF(COUNTIFS(Consolidado!$AC$5:AC715,Consolidado!$AC715,Consolidado!$D$5:D715,"*"&amp;X$3&amp;"*")=1,1,0),0))</f>
        <v>0</v>
      </c>
      <c r="Y715" s="0" t="n">
        <f aca="false">IF(OR(Y$3="",Consolidado!$D715=""),0,IF(ISNUMBER(SEARCH(Y$3,Consolidado!$D715)),IF(COUNTIFS(Consolidado!$AC$5:AC715,Consolidado!$AC715,Consolidado!$D$5:D715,"*"&amp;Y$3&amp;"*")=1,1,0),0))</f>
        <v>0</v>
      </c>
      <c r="Z715" s="0" t="n">
        <f aca="false">IF(OR(Z$3="",Consolidado!$D715=""),0,IF(ISNUMBER(SEARCH(Z$3,Consolidado!$D715)),IF(COUNTIFS(Consolidado!$AC$5:AC715,Consolidado!$AC715,Consolidado!$D$5:D715,"*"&amp;Z$3&amp;"*")=1,1,0),0))</f>
        <v>0</v>
      </c>
      <c r="AA715" s="0" t="n">
        <f aca="false">IF(OR(AA$3="",Consolidado!$D715=""),0,IF(ISNUMBER(SEARCH(AA$3,Consolidado!$D715)),IF(COUNTIFS(Consolidado!$AC$5:AC715,Consolidado!$AC715,Consolidado!$D$5:D715,"*"&amp;AA$3&amp;"*")=1,1,0),0))</f>
        <v>0</v>
      </c>
      <c r="AB715" s="0" t="n">
        <f aca="false">IF(OR(AB$3="",Consolidado!$D715=""),0,IF(ISNUMBER(SEARCH(AB$3,Consolidado!$D715)),IF(COUNTIFS(Consolidado!$AC$5:AC715,Consolidado!$AC715,Consolidado!$D$5:D715,"*"&amp;AB$3&amp;"*")=1,1,0),0))</f>
        <v>0</v>
      </c>
      <c r="AC715" s="0" t="n">
        <f aca="false">IF(OR(AC$3="",Consolidado!$D715=""),0,IF(ISNUMBER(SEARCH(AC$3,Consolidado!$D715)),IF(COUNTIFS(Consolidado!$AC$5:AC715,Consolidado!$AC715,Consolidado!$D$5:D715,"*"&amp;AC$3&amp;"*")=1,1,0),0))</f>
        <v>0</v>
      </c>
      <c r="AD715" s="0" t="n">
        <f aca="false">IF(OR(AD$3="",Consolidado!$D715=""),0,IF(ISNUMBER(SEARCH(AD$3,Consolidado!$D715)),IF(COUNTIFS(Consolidado!$AC$5:AC715,Consolidado!$AC715,Consolidado!$D$5:D715,"*"&amp;AD$3&amp;"*")=1,1,0),0))</f>
        <v>0</v>
      </c>
      <c r="AE715" s="0" t="n">
        <f aca="false">IF(OR(AE$3="",Consolidado!$D715=""),0,IF(ISNUMBER(SEARCH(AE$3,Consolidado!$D715)),IF(COUNTIFS(Consolidado!$AC$5:AC715,Consolidado!$AC715,Consolidado!$D$5:D715,"*"&amp;AE$3&amp;"*")=1,1,0),0))</f>
        <v>0</v>
      </c>
      <c r="AF715" s="0" t="n">
        <f aca="false">IF(OR(AF$3="",Consolidado!$D715=""),0,IF(ISNUMBER(SEARCH(AF$3,Consolidado!$D715)),IF(COUNTIFS(Consolidado!$AC$5:AC715,Consolidado!$AC715,Consolidado!$D$5:D715,"*"&amp;AF$3&amp;"*")=1,1,0),0))</f>
        <v>0</v>
      </c>
      <c r="AG715" s="0" t="n">
        <f aca="false">IF(OR(AG$3="",Consolidado!$D715=""),0,IF(ISNUMBER(SEARCH(AG$3,Consolidado!$D715)),IF(COUNTIFS(Consolidado!$AC$5:AC715,Consolidado!$AC715,Consolidado!$D$5:D715,"*"&amp;AG$3&amp;"*")=1,1,0),0))</f>
        <v>0</v>
      </c>
      <c r="AH715" s="0" t="n">
        <f aca="false">IF(OR(AH$3="",Consolidado!$D715=""),0,IF(ISNUMBER(SEARCH(AH$3,Consolidado!$D715)),IF(COUNTIFS(Consolidado!$AC$5:AC715,Consolidado!$AC715,Consolidado!$D$5:D715,"*"&amp;AH$3&amp;"*")=1,1,0),0))</f>
        <v>0</v>
      </c>
      <c r="AI715" s="0" t="n">
        <f aca="false">IF(OR(AI$3="",Consolidado!$D715=""),0,IF(ISNUMBER(SEARCH(AI$3,Consolidado!$D715)),IF(COUNTIFS(Consolidado!$AC$5:AC715,Consolidado!$AC715,Consolidado!$D$5:D715,"*"&amp;AI$3&amp;"*")=1,1,0),0))</f>
        <v>0</v>
      </c>
      <c r="AJ715" s="0" t="n">
        <f aca="false">IF(OR(AJ$3="",Consolidado!$D715=""),0,IF(ISNUMBER(SEARCH(AJ$3,Consolidado!$D715)),IF(COUNTIFS(Consolidado!$AC$5:AC715,Consolidado!$AC715,Consolidado!$D$5:D715,"*"&amp;AJ$3&amp;"*")=1,1,0),0))</f>
        <v>0</v>
      </c>
      <c r="AK715" s="0" t="n">
        <f aca="false">IF(OR(AK$3="",Consolidado!$D715=""),0,IF(ISNUMBER(SEARCH(AK$3,Consolidado!$D715)),IF(COUNTIFS(Consolidado!$AC$5:AC715,Consolidado!$AC715,Consolidado!$D$5:D715,"*"&amp;AK$3&amp;"*")=1,1,0),0))</f>
        <v>0</v>
      </c>
      <c r="AL715" s="0" t="n">
        <f aca="false">IF(OR(AL$3="",Consolidado!$D715=""),0,IF(ISNUMBER(SEARCH(AL$3,Consolidado!$D715)),IF(COUNTIFS(Consolidado!$AC$5:AC715,Consolidado!$AC715,Consolidado!$D$5:D715,"*"&amp;AL$3&amp;"*")=1,1,0),0))</f>
        <v>0</v>
      </c>
      <c r="AM715" s="0" t="n">
        <f aca="false">IF(OR(AM$3="",Consolidado!$D715=""),0,IF(ISNUMBER(SEARCH(AM$3,Consolidado!$D715)),IF(COUNTIFS(Consolidado!$AC$5:AC715,Consolidado!$AC715,Consolidado!$D$5:D715,"*"&amp;AM$3&amp;"*")=1,1,0),0))</f>
        <v>0</v>
      </c>
      <c r="AN715" s="0" t="n">
        <f aca="false">IF(OR(AN$3="",Consolidado!$D715=""),0,IF(ISNUMBER(SEARCH(AN$3,Consolidado!$D715)),IF(COUNTIFS(Consolidado!$AC$5:AC715,Consolidado!$AC715,Consolidado!$D$5:D715,"*"&amp;AN$3&amp;"*")=1,1,0),0))</f>
        <v>0</v>
      </c>
      <c r="AO715" s="0" t="n">
        <f aca="false">IF(OR(AO$3="",Consolidado!$D715=""),0,IF(ISNUMBER(SEARCH(AO$3,Consolidado!$D715)),IF(COUNTIFS(Consolidado!$AC$5:AC715,Consolidado!$AC715,Consolidado!$D$5:D715,"*"&amp;AO$3&amp;"*")=1,1,0),0))</f>
        <v>0</v>
      </c>
    </row>
    <row r="716" customFormat="false" ht="15" hidden="false" customHeight="false" outlineLevel="0" collapsed="false">
      <c r="B716" s="0" t="n">
        <f aca="false">IF(OR(B$3="",Consolidado!$D716=""),0,IF(ISNUMBER(SEARCH(B$3,Consolidado!$D716)),IF(COUNTIFS(Consolidado!$AC$5:AC716,Consolidado!$AC716,Consolidado!$D$5:D716,"*"&amp;B$3&amp;"*")=1,1,0),0))</f>
        <v>0</v>
      </c>
      <c r="C716" s="0" t="n">
        <f aca="false">IF(OR(C$3="",Consolidado!$D716=""),0,IF(ISNUMBER(SEARCH(C$3,Consolidado!$D716)),IF(COUNTIFS(Consolidado!$AC$5:AC716,Consolidado!$AC716,Consolidado!$D$5:D716,"*"&amp;C$3&amp;"*")=1,1,0),0))</f>
        <v>0</v>
      </c>
      <c r="D716" s="0" t="n">
        <f aca="false">IF(OR(D$3="",Consolidado!$D716=""),0,IF(ISNUMBER(SEARCH(D$3,Consolidado!$D716)),IF(COUNTIFS(Consolidado!$AC$5:AC716,Consolidado!$AC716,Consolidado!$D$5:D716,"*"&amp;D$3&amp;"*")=1,1,0),0))</f>
        <v>0</v>
      </c>
      <c r="E716" s="0" t="n">
        <f aca="false">IF(OR(E$3="",Consolidado!$D716=""),0,IF(ISNUMBER(SEARCH(E$3,Consolidado!$D716)),IF(COUNTIFS(Consolidado!$AC$5:AC716,Consolidado!$AC716,Consolidado!$D$5:D716,"*"&amp;E$3&amp;"*")=1,1,0),0))</f>
        <v>0</v>
      </c>
      <c r="F716" s="0" t="n">
        <f aca="false">IF(OR(F$3="",Consolidado!$D716=""),0,IF(ISNUMBER(SEARCH(F$3,Consolidado!$D716)),IF(COUNTIFS(Consolidado!$AC$5:AC716,Consolidado!$AC716,Consolidado!$D$5:D716,"*"&amp;F$3&amp;"*")=1,1,0),0))</f>
        <v>0</v>
      </c>
      <c r="G716" s="0" t="n">
        <f aca="false">IF(OR(G$3="",Consolidado!$D716=""),0,IF(ISNUMBER(SEARCH(G$3,Consolidado!$D716)),IF(COUNTIFS(Consolidado!$AC$5:AC716,Consolidado!$AC716,Consolidado!$D$5:D716,"*"&amp;G$3&amp;"*")=1,1,0),0))</f>
        <v>0</v>
      </c>
      <c r="H716" s="0" t="n">
        <f aca="false">IF(OR(H$3="",Consolidado!$D716=""),0,IF(ISNUMBER(SEARCH(H$3,Consolidado!$D716)),IF(COUNTIFS(Consolidado!$AC$5:AC716,Consolidado!$AC716,Consolidado!$D$5:D716,"*"&amp;H$3&amp;"*")=1,1,0),0))</f>
        <v>0</v>
      </c>
      <c r="I716" s="0" t="n">
        <f aca="false">IF(OR(I$3="",Consolidado!$D716=""),0,IF(ISNUMBER(SEARCH(I$3,Consolidado!$D716)),IF(COUNTIFS(Consolidado!$AC$5:AC716,Consolidado!$AC716,Consolidado!$D$5:D716,"*"&amp;I$3&amp;"*")=1,1,0),0))</f>
        <v>0</v>
      </c>
      <c r="J716" s="0" t="n">
        <f aca="false">IF(OR(J$3="",Consolidado!$D716=""),0,IF(ISNUMBER(SEARCH(J$3,Consolidado!$D716)),IF(COUNTIFS(Consolidado!$AC$5:AC716,Consolidado!$AC716,Consolidado!$D$5:D716,"*"&amp;J$3&amp;"*")=1,1,0),0))</f>
        <v>0</v>
      </c>
      <c r="K716" s="0" t="n">
        <f aca="false">IF(OR(K$3="",Consolidado!$D716=""),0,IF(ISNUMBER(SEARCH(K$3,Consolidado!$D716)),IF(COUNTIFS(Consolidado!$AC$5:AC716,Consolidado!$AC716,Consolidado!$D$5:D716,"*"&amp;K$3&amp;"*")=1,1,0),0))</f>
        <v>0</v>
      </c>
      <c r="L716" s="0" t="n">
        <f aca="false">IF(OR(L$3="",Consolidado!$D716=""),0,IF(ISNUMBER(SEARCH(L$3,Consolidado!$D716)),IF(COUNTIFS(Consolidado!$AC$5:AC716,Consolidado!$AC716,Consolidado!$D$5:D716,"*"&amp;L$3&amp;"*")=1,1,0),0))</f>
        <v>0</v>
      </c>
      <c r="M716" s="0" t="n">
        <f aca="false">IF(OR(M$3="",Consolidado!$D716=""),0,IF(ISNUMBER(SEARCH(M$3,Consolidado!$D716)),IF(COUNTIFS(Consolidado!$AC$5:AC716,Consolidado!$AC716,Consolidado!$D$5:D716,"*"&amp;M$3&amp;"*")=1,1,0),0))</f>
        <v>0</v>
      </c>
      <c r="N716" s="0" t="n">
        <f aca="false">IF(OR(N$3="",Consolidado!$D716=""),0,IF(ISNUMBER(SEARCH(N$3,Consolidado!$D716)),IF(COUNTIFS(Consolidado!$AC$5:AC716,Consolidado!$AC716,Consolidado!$D$5:D716,"*"&amp;N$3&amp;"*")=1,1,0),0))</f>
        <v>0</v>
      </c>
      <c r="O716" s="0" t="n">
        <f aca="false">IF(OR(O$3="",Consolidado!$D716=""),0,IF(ISNUMBER(SEARCH(O$3,Consolidado!$D716)),IF(COUNTIFS(Consolidado!$AC$5:AC716,Consolidado!$AC716,Consolidado!$D$5:D716,"*"&amp;O$3&amp;"*")=1,1,0),0))</f>
        <v>0</v>
      </c>
      <c r="P716" s="0" t="n">
        <f aca="false">IF(OR(P$3="",Consolidado!$D716=""),0,IF(ISNUMBER(SEARCH(P$3,Consolidado!$D716)),IF(COUNTIFS(Consolidado!$AC$5:AC716,Consolidado!$AC716,Consolidado!$D$5:D716,"*"&amp;P$3&amp;"*")=1,1,0),0))</f>
        <v>0</v>
      </c>
      <c r="Q716" s="0" t="n">
        <f aca="false">IF(OR(Q$3="",Consolidado!$D716=""),0,IF(ISNUMBER(SEARCH(Q$3,Consolidado!$D716)),IF(COUNTIFS(Consolidado!$AC$5:AC716,Consolidado!$AC716,Consolidado!$D$5:D716,"*"&amp;Q$3&amp;"*")=1,1,0),0))</f>
        <v>0</v>
      </c>
      <c r="R716" s="0" t="n">
        <f aca="false">IF(OR(R$3="",Consolidado!$D716=""),0,IF(ISNUMBER(SEARCH(R$3,Consolidado!$D716)),IF(COUNTIFS(Consolidado!$AC$5:AC716,Consolidado!$AC716,Consolidado!$D$5:D716,"*"&amp;R$3&amp;"*")=1,1,0),0))</f>
        <v>0</v>
      </c>
      <c r="S716" s="0" t="n">
        <f aca="false">IF(OR(S$3="",Consolidado!$D716=""),0,IF(ISNUMBER(SEARCH(S$3,Consolidado!$D716)),IF(COUNTIFS(Consolidado!$AC$5:AC716,Consolidado!$AC716,Consolidado!$D$5:D716,"*"&amp;S$3&amp;"*")=1,1,0),0))</f>
        <v>0</v>
      </c>
      <c r="T716" s="0" t="n">
        <f aca="false">IF(OR(T$3="",Consolidado!$D716=""),0,IF(ISNUMBER(SEARCH(T$3,Consolidado!$D716)),IF(COUNTIFS(Consolidado!$AC$5:AC716,Consolidado!$AC716,Consolidado!$D$5:D716,"*"&amp;T$3&amp;"*")=1,1,0),0))</f>
        <v>0</v>
      </c>
      <c r="U716" s="0" t="n">
        <f aca="false">IF(OR(U$3="",Consolidado!$D716=""),0,IF(ISNUMBER(SEARCH(U$3,Consolidado!$D716)),IF(COUNTIFS(Consolidado!$AC$5:AC716,Consolidado!$AC716,Consolidado!$D$5:D716,"*"&amp;U$3&amp;"*")=1,1,0),0))</f>
        <v>0</v>
      </c>
      <c r="V716" s="0" t="n">
        <f aca="false">IF(OR(V$3="",Consolidado!$D716=""),0,IF(ISNUMBER(SEARCH(V$3,Consolidado!$D716)),IF(COUNTIFS(Consolidado!$AC$5:AC716,Consolidado!$AC716,Consolidado!$D$5:D716,"*"&amp;V$3&amp;"*")=1,1,0),0))</f>
        <v>0</v>
      </c>
      <c r="W716" s="0" t="n">
        <f aca="false">IF(OR(W$3="",Consolidado!$D716=""),0,IF(ISNUMBER(SEARCH(W$3,Consolidado!$D716)),IF(COUNTIFS(Consolidado!$AC$5:AC716,Consolidado!$AC716,Consolidado!$D$5:D716,"*"&amp;W$3&amp;"*")=1,1,0),0))</f>
        <v>0</v>
      </c>
      <c r="X716" s="0" t="n">
        <f aca="false">IF(OR(X$3="",Consolidado!$D716=""),0,IF(ISNUMBER(SEARCH(X$3,Consolidado!$D716)),IF(COUNTIFS(Consolidado!$AC$5:AC716,Consolidado!$AC716,Consolidado!$D$5:D716,"*"&amp;X$3&amp;"*")=1,1,0),0))</f>
        <v>0</v>
      </c>
      <c r="Y716" s="0" t="n">
        <f aca="false">IF(OR(Y$3="",Consolidado!$D716=""),0,IF(ISNUMBER(SEARCH(Y$3,Consolidado!$D716)),IF(COUNTIFS(Consolidado!$AC$5:AC716,Consolidado!$AC716,Consolidado!$D$5:D716,"*"&amp;Y$3&amp;"*")=1,1,0),0))</f>
        <v>0</v>
      </c>
      <c r="Z716" s="0" t="n">
        <f aca="false">IF(OR(Z$3="",Consolidado!$D716=""),0,IF(ISNUMBER(SEARCH(Z$3,Consolidado!$D716)),IF(COUNTIFS(Consolidado!$AC$5:AC716,Consolidado!$AC716,Consolidado!$D$5:D716,"*"&amp;Z$3&amp;"*")=1,1,0),0))</f>
        <v>0</v>
      </c>
      <c r="AA716" s="0" t="n">
        <f aca="false">IF(OR(AA$3="",Consolidado!$D716=""),0,IF(ISNUMBER(SEARCH(AA$3,Consolidado!$D716)),IF(COUNTIFS(Consolidado!$AC$5:AC716,Consolidado!$AC716,Consolidado!$D$5:D716,"*"&amp;AA$3&amp;"*")=1,1,0),0))</f>
        <v>0</v>
      </c>
      <c r="AB716" s="0" t="n">
        <f aca="false">IF(OR(AB$3="",Consolidado!$D716=""),0,IF(ISNUMBER(SEARCH(AB$3,Consolidado!$D716)),IF(COUNTIFS(Consolidado!$AC$5:AC716,Consolidado!$AC716,Consolidado!$D$5:D716,"*"&amp;AB$3&amp;"*")=1,1,0),0))</f>
        <v>0</v>
      </c>
      <c r="AC716" s="0" t="n">
        <f aca="false">IF(OR(AC$3="",Consolidado!$D716=""),0,IF(ISNUMBER(SEARCH(AC$3,Consolidado!$D716)),IF(COUNTIFS(Consolidado!$AC$5:AC716,Consolidado!$AC716,Consolidado!$D$5:D716,"*"&amp;AC$3&amp;"*")=1,1,0),0))</f>
        <v>0</v>
      </c>
      <c r="AD716" s="0" t="n">
        <f aca="false">IF(OR(AD$3="",Consolidado!$D716=""),0,IF(ISNUMBER(SEARCH(AD$3,Consolidado!$D716)),IF(COUNTIFS(Consolidado!$AC$5:AC716,Consolidado!$AC716,Consolidado!$D$5:D716,"*"&amp;AD$3&amp;"*")=1,1,0),0))</f>
        <v>0</v>
      </c>
      <c r="AE716" s="0" t="n">
        <f aca="false">IF(OR(AE$3="",Consolidado!$D716=""),0,IF(ISNUMBER(SEARCH(AE$3,Consolidado!$D716)),IF(COUNTIFS(Consolidado!$AC$5:AC716,Consolidado!$AC716,Consolidado!$D$5:D716,"*"&amp;AE$3&amp;"*")=1,1,0),0))</f>
        <v>0</v>
      </c>
      <c r="AF716" s="0" t="n">
        <f aca="false">IF(OR(AF$3="",Consolidado!$D716=""),0,IF(ISNUMBER(SEARCH(AF$3,Consolidado!$D716)),IF(COUNTIFS(Consolidado!$AC$5:AC716,Consolidado!$AC716,Consolidado!$D$5:D716,"*"&amp;AF$3&amp;"*")=1,1,0),0))</f>
        <v>0</v>
      </c>
      <c r="AG716" s="0" t="n">
        <f aca="false">IF(OR(AG$3="",Consolidado!$D716=""),0,IF(ISNUMBER(SEARCH(AG$3,Consolidado!$D716)),IF(COUNTIFS(Consolidado!$AC$5:AC716,Consolidado!$AC716,Consolidado!$D$5:D716,"*"&amp;AG$3&amp;"*")=1,1,0),0))</f>
        <v>0</v>
      </c>
      <c r="AH716" s="0" t="n">
        <f aca="false">IF(OR(AH$3="",Consolidado!$D716=""),0,IF(ISNUMBER(SEARCH(AH$3,Consolidado!$D716)),IF(COUNTIFS(Consolidado!$AC$5:AC716,Consolidado!$AC716,Consolidado!$D$5:D716,"*"&amp;AH$3&amp;"*")=1,1,0),0))</f>
        <v>0</v>
      </c>
      <c r="AI716" s="0" t="n">
        <f aca="false">IF(OR(AI$3="",Consolidado!$D716=""),0,IF(ISNUMBER(SEARCH(AI$3,Consolidado!$D716)),IF(COUNTIFS(Consolidado!$AC$5:AC716,Consolidado!$AC716,Consolidado!$D$5:D716,"*"&amp;AI$3&amp;"*")=1,1,0),0))</f>
        <v>0</v>
      </c>
      <c r="AJ716" s="0" t="n">
        <f aca="false">IF(OR(AJ$3="",Consolidado!$D716=""),0,IF(ISNUMBER(SEARCH(AJ$3,Consolidado!$D716)),IF(COUNTIFS(Consolidado!$AC$5:AC716,Consolidado!$AC716,Consolidado!$D$5:D716,"*"&amp;AJ$3&amp;"*")=1,1,0),0))</f>
        <v>0</v>
      </c>
      <c r="AK716" s="0" t="n">
        <f aca="false">IF(OR(AK$3="",Consolidado!$D716=""),0,IF(ISNUMBER(SEARCH(AK$3,Consolidado!$D716)),IF(COUNTIFS(Consolidado!$AC$5:AC716,Consolidado!$AC716,Consolidado!$D$5:D716,"*"&amp;AK$3&amp;"*")=1,1,0),0))</f>
        <v>0</v>
      </c>
      <c r="AL716" s="0" t="n">
        <f aca="false">IF(OR(AL$3="",Consolidado!$D716=""),0,IF(ISNUMBER(SEARCH(AL$3,Consolidado!$D716)),IF(COUNTIFS(Consolidado!$AC$5:AC716,Consolidado!$AC716,Consolidado!$D$5:D716,"*"&amp;AL$3&amp;"*")=1,1,0),0))</f>
        <v>0</v>
      </c>
      <c r="AM716" s="0" t="n">
        <f aca="false">IF(OR(AM$3="",Consolidado!$D716=""),0,IF(ISNUMBER(SEARCH(AM$3,Consolidado!$D716)),IF(COUNTIFS(Consolidado!$AC$5:AC716,Consolidado!$AC716,Consolidado!$D$5:D716,"*"&amp;AM$3&amp;"*")=1,1,0),0))</f>
        <v>0</v>
      </c>
      <c r="AN716" s="0" t="n">
        <f aca="false">IF(OR(AN$3="",Consolidado!$D716=""),0,IF(ISNUMBER(SEARCH(AN$3,Consolidado!$D716)),IF(COUNTIFS(Consolidado!$AC$5:AC716,Consolidado!$AC716,Consolidado!$D$5:D716,"*"&amp;AN$3&amp;"*")=1,1,0),0))</f>
        <v>0</v>
      </c>
      <c r="AO716" s="0" t="n">
        <f aca="false">IF(OR(AO$3="",Consolidado!$D716=""),0,IF(ISNUMBER(SEARCH(AO$3,Consolidado!$D716)),IF(COUNTIFS(Consolidado!$AC$5:AC716,Consolidado!$AC716,Consolidado!$D$5:D716,"*"&amp;AO$3&amp;"*")=1,1,0),0))</f>
        <v>0</v>
      </c>
    </row>
    <row r="717" customFormat="false" ht="15" hidden="false" customHeight="false" outlineLevel="0" collapsed="false">
      <c r="B717" s="0" t="n">
        <f aca="false">IF(OR(B$3="",Consolidado!$D717=""),0,IF(ISNUMBER(SEARCH(B$3,Consolidado!$D717)),IF(COUNTIFS(Consolidado!$AC$5:AC717,Consolidado!$AC717,Consolidado!$D$5:D717,"*"&amp;B$3&amp;"*")=1,1,0),0))</f>
        <v>0</v>
      </c>
      <c r="C717" s="0" t="n">
        <f aca="false">IF(OR(C$3="",Consolidado!$D717=""),0,IF(ISNUMBER(SEARCH(C$3,Consolidado!$D717)),IF(COUNTIFS(Consolidado!$AC$5:AC717,Consolidado!$AC717,Consolidado!$D$5:D717,"*"&amp;C$3&amp;"*")=1,1,0),0))</f>
        <v>0</v>
      </c>
      <c r="D717" s="0" t="n">
        <f aca="false">IF(OR(D$3="",Consolidado!$D717=""),0,IF(ISNUMBER(SEARCH(D$3,Consolidado!$D717)),IF(COUNTIFS(Consolidado!$AC$5:AC717,Consolidado!$AC717,Consolidado!$D$5:D717,"*"&amp;D$3&amp;"*")=1,1,0),0))</f>
        <v>0</v>
      </c>
      <c r="E717" s="0" t="n">
        <f aca="false">IF(OR(E$3="",Consolidado!$D717=""),0,IF(ISNUMBER(SEARCH(E$3,Consolidado!$D717)),IF(COUNTIFS(Consolidado!$AC$5:AC717,Consolidado!$AC717,Consolidado!$D$5:D717,"*"&amp;E$3&amp;"*")=1,1,0),0))</f>
        <v>0</v>
      </c>
      <c r="F717" s="0" t="n">
        <f aca="false">IF(OR(F$3="",Consolidado!$D717=""),0,IF(ISNUMBER(SEARCH(F$3,Consolidado!$D717)),IF(COUNTIFS(Consolidado!$AC$5:AC717,Consolidado!$AC717,Consolidado!$D$5:D717,"*"&amp;F$3&amp;"*")=1,1,0),0))</f>
        <v>0</v>
      </c>
      <c r="G717" s="0" t="n">
        <f aca="false">IF(OR(G$3="",Consolidado!$D717=""),0,IF(ISNUMBER(SEARCH(G$3,Consolidado!$D717)),IF(COUNTIFS(Consolidado!$AC$5:AC717,Consolidado!$AC717,Consolidado!$D$5:D717,"*"&amp;G$3&amp;"*")=1,1,0),0))</f>
        <v>0</v>
      </c>
      <c r="H717" s="0" t="n">
        <f aca="false">IF(OR(H$3="",Consolidado!$D717=""),0,IF(ISNUMBER(SEARCH(H$3,Consolidado!$D717)),IF(COUNTIFS(Consolidado!$AC$5:AC717,Consolidado!$AC717,Consolidado!$D$5:D717,"*"&amp;H$3&amp;"*")=1,1,0),0))</f>
        <v>0</v>
      </c>
      <c r="I717" s="0" t="n">
        <f aca="false">IF(OR(I$3="",Consolidado!$D717=""),0,IF(ISNUMBER(SEARCH(I$3,Consolidado!$D717)),IF(COUNTIFS(Consolidado!$AC$5:AC717,Consolidado!$AC717,Consolidado!$D$5:D717,"*"&amp;I$3&amp;"*")=1,1,0),0))</f>
        <v>0</v>
      </c>
      <c r="J717" s="0" t="n">
        <f aca="false">IF(OR(J$3="",Consolidado!$D717=""),0,IF(ISNUMBER(SEARCH(J$3,Consolidado!$D717)),IF(COUNTIFS(Consolidado!$AC$5:AC717,Consolidado!$AC717,Consolidado!$D$5:D717,"*"&amp;J$3&amp;"*")=1,1,0),0))</f>
        <v>0</v>
      </c>
      <c r="K717" s="0" t="n">
        <f aca="false">IF(OR(K$3="",Consolidado!$D717=""),0,IF(ISNUMBER(SEARCH(K$3,Consolidado!$D717)),IF(COUNTIFS(Consolidado!$AC$5:AC717,Consolidado!$AC717,Consolidado!$D$5:D717,"*"&amp;K$3&amp;"*")=1,1,0),0))</f>
        <v>0</v>
      </c>
      <c r="L717" s="0" t="n">
        <f aca="false">IF(OR(L$3="",Consolidado!$D717=""),0,IF(ISNUMBER(SEARCH(L$3,Consolidado!$D717)),IF(COUNTIFS(Consolidado!$AC$5:AC717,Consolidado!$AC717,Consolidado!$D$5:D717,"*"&amp;L$3&amp;"*")=1,1,0),0))</f>
        <v>0</v>
      </c>
      <c r="M717" s="0" t="n">
        <f aca="false">IF(OR(M$3="",Consolidado!$D717=""),0,IF(ISNUMBER(SEARCH(M$3,Consolidado!$D717)),IF(COUNTIFS(Consolidado!$AC$5:AC717,Consolidado!$AC717,Consolidado!$D$5:D717,"*"&amp;M$3&amp;"*")=1,1,0),0))</f>
        <v>0</v>
      </c>
      <c r="N717" s="0" t="n">
        <f aca="false">IF(OR(N$3="",Consolidado!$D717=""),0,IF(ISNUMBER(SEARCH(N$3,Consolidado!$D717)),IF(COUNTIFS(Consolidado!$AC$5:AC717,Consolidado!$AC717,Consolidado!$D$5:D717,"*"&amp;N$3&amp;"*")=1,1,0),0))</f>
        <v>0</v>
      </c>
      <c r="O717" s="0" t="n">
        <f aca="false">IF(OR(O$3="",Consolidado!$D717=""),0,IF(ISNUMBER(SEARCH(O$3,Consolidado!$D717)),IF(COUNTIFS(Consolidado!$AC$5:AC717,Consolidado!$AC717,Consolidado!$D$5:D717,"*"&amp;O$3&amp;"*")=1,1,0),0))</f>
        <v>0</v>
      </c>
      <c r="P717" s="0" t="n">
        <f aca="false">IF(OR(P$3="",Consolidado!$D717=""),0,IF(ISNUMBER(SEARCH(P$3,Consolidado!$D717)),IF(COUNTIFS(Consolidado!$AC$5:AC717,Consolidado!$AC717,Consolidado!$D$5:D717,"*"&amp;P$3&amp;"*")=1,1,0),0))</f>
        <v>0</v>
      </c>
      <c r="Q717" s="0" t="n">
        <f aca="false">IF(OR(Q$3="",Consolidado!$D717=""),0,IF(ISNUMBER(SEARCH(Q$3,Consolidado!$D717)),IF(COUNTIFS(Consolidado!$AC$5:AC717,Consolidado!$AC717,Consolidado!$D$5:D717,"*"&amp;Q$3&amp;"*")=1,1,0),0))</f>
        <v>0</v>
      </c>
      <c r="R717" s="0" t="n">
        <f aca="false">IF(OR(R$3="",Consolidado!$D717=""),0,IF(ISNUMBER(SEARCH(R$3,Consolidado!$D717)),IF(COUNTIFS(Consolidado!$AC$5:AC717,Consolidado!$AC717,Consolidado!$D$5:D717,"*"&amp;R$3&amp;"*")=1,1,0),0))</f>
        <v>0</v>
      </c>
      <c r="S717" s="0" t="n">
        <f aca="false">IF(OR(S$3="",Consolidado!$D717=""),0,IF(ISNUMBER(SEARCH(S$3,Consolidado!$D717)),IF(COUNTIFS(Consolidado!$AC$5:AC717,Consolidado!$AC717,Consolidado!$D$5:D717,"*"&amp;S$3&amp;"*")=1,1,0),0))</f>
        <v>0</v>
      </c>
      <c r="T717" s="0" t="n">
        <f aca="false">IF(OR(T$3="",Consolidado!$D717=""),0,IF(ISNUMBER(SEARCH(T$3,Consolidado!$D717)),IF(COUNTIFS(Consolidado!$AC$5:AC717,Consolidado!$AC717,Consolidado!$D$5:D717,"*"&amp;T$3&amp;"*")=1,1,0),0))</f>
        <v>0</v>
      </c>
      <c r="U717" s="0" t="n">
        <f aca="false">IF(OR(U$3="",Consolidado!$D717=""),0,IF(ISNUMBER(SEARCH(U$3,Consolidado!$D717)),IF(COUNTIFS(Consolidado!$AC$5:AC717,Consolidado!$AC717,Consolidado!$D$5:D717,"*"&amp;U$3&amp;"*")=1,1,0),0))</f>
        <v>0</v>
      </c>
      <c r="V717" s="0" t="n">
        <f aca="false">IF(OR(V$3="",Consolidado!$D717=""),0,IF(ISNUMBER(SEARCH(V$3,Consolidado!$D717)),IF(COUNTIFS(Consolidado!$AC$5:AC717,Consolidado!$AC717,Consolidado!$D$5:D717,"*"&amp;V$3&amp;"*")=1,1,0),0))</f>
        <v>0</v>
      </c>
      <c r="W717" s="0" t="n">
        <f aca="false">IF(OR(W$3="",Consolidado!$D717=""),0,IF(ISNUMBER(SEARCH(W$3,Consolidado!$D717)),IF(COUNTIFS(Consolidado!$AC$5:AC717,Consolidado!$AC717,Consolidado!$D$5:D717,"*"&amp;W$3&amp;"*")=1,1,0),0))</f>
        <v>0</v>
      </c>
      <c r="X717" s="0" t="n">
        <f aca="false">IF(OR(X$3="",Consolidado!$D717=""),0,IF(ISNUMBER(SEARCH(X$3,Consolidado!$D717)),IF(COUNTIFS(Consolidado!$AC$5:AC717,Consolidado!$AC717,Consolidado!$D$5:D717,"*"&amp;X$3&amp;"*")=1,1,0),0))</f>
        <v>0</v>
      </c>
      <c r="Y717" s="0" t="n">
        <f aca="false">IF(OR(Y$3="",Consolidado!$D717=""),0,IF(ISNUMBER(SEARCH(Y$3,Consolidado!$D717)),IF(COUNTIFS(Consolidado!$AC$5:AC717,Consolidado!$AC717,Consolidado!$D$5:D717,"*"&amp;Y$3&amp;"*")=1,1,0),0))</f>
        <v>0</v>
      </c>
      <c r="Z717" s="0" t="n">
        <f aca="false">IF(OR(Z$3="",Consolidado!$D717=""),0,IF(ISNUMBER(SEARCH(Z$3,Consolidado!$D717)),IF(COUNTIFS(Consolidado!$AC$5:AC717,Consolidado!$AC717,Consolidado!$D$5:D717,"*"&amp;Z$3&amp;"*")=1,1,0),0))</f>
        <v>0</v>
      </c>
      <c r="AA717" s="0" t="n">
        <f aca="false">IF(OR(AA$3="",Consolidado!$D717=""),0,IF(ISNUMBER(SEARCH(AA$3,Consolidado!$D717)),IF(COUNTIFS(Consolidado!$AC$5:AC717,Consolidado!$AC717,Consolidado!$D$5:D717,"*"&amp;AA$3&amp;"*")=1,1,0),0))</f>
        <v>0</v>
      </c>
      <c r="AB717" s="0" t="n">
        <f aca="false">IF(OR(AB$3="",Consolidado!$D717=""),0,IF(ISNUMBER(SEARCH(AB$3,Consolidado!$D717)),IF(COUNTIFS(Consolidado!$AC$5:AC717,Consolidado!$AC717,Consolidado!$D$5:D717,"*"&amp;AB$3&amp;"*")=1,1,0),0))</f>
        <v>0</v>
      </c>
      <c r="AC717" s="0" t="n">
        <f aca="false">IF(OR(AC$3="",Consolidado!$D717=""),0,IF(ISNUMBER(SEARCH(AC$3,Consolidado!$D717)),IF(COUNTIFS(Consolidado!$AC$5:AC717,Consolidado!$AC717,Consolidado!$D$5:D717,"*"&amp;AC$3&amp;"*")=1,1,0),0))</f>
        <v>0</v>
      </c>
      <c r="AD717" s="0" t="n">
        <f aca="false">IF(OR(AD$3="",Consolidado!$D717=""),0,IF(ISNUMBER(SEARCH(AD$3,Consolidado!$D717)),IF(COUNTIFS(Consolidado!$AC$5:AC717,Consolidado!$AC717,Consolidado!$D$5:D717,"*"&amp;AD$3&amp;"*")=1,1,0),0))</f>
        <v>0</v>
      </c>
      <c r="AE717" s="0" t="n">
        <f aca="false">IF(OR(AE$3="",Consolidado!$D717=""),0,IF(ISNUMBER(SEARCH(AE$3,Consolidado!$D717)),IF(COUNTIFS(Consolidado!$AC$5:AC717,Consolidado!$AC717,Consolidado!$D$5:D717,"*"&amp;AE$3&amp;"*")=1,1,0),0))</f>
        <v>0</v>
      </c>
      <c r="AF717" s="0" t="n">
        <f aca="false">IF(OR(AF$3="",Consolidado!$D717=""),0,IF(ISNUMBER(SEARCH(AF$3,Consolidado!$D717)),IF(COUNTIFS(Consolidado!$AC$5:AC717,Consolidado!$AC717,Consolidado!$D$5:D717,"*"&amp;AF$3&amp;"*")=1,1,0),0))</f>
        <v>0</v>
      </c>
      <c r="AG717" s="0" t="n">
        <f aca="false">IF(OR(AG$3="",Consolidado!$D717=""),0,IF(ISNUMBER(SEARCH(AG$3,Consolidado!$D717)),IF(COUNTIFS(Consolidado!$AC$5:AC717,Consolidado!$AC717,Consolidado!$D$5:D717,"*"&amp;AG$3&amp;"*")=1,1,0),0))</f>
        <v>0</v>
      </c>
      <c r="AH717" s="0" t="n">
        <f aca="false">IF(OR(AH$3="",Consolidado!$D717=""),0,IF(ISNUMBER(SEARCH(AH$3,Consolidado!$D717)),IF(COUNTIFS(Consolidado!$AC$5:AC717,Consolidado!$AC717,Consolidado!$D$5:D717,"*"&amp;AH$3&amp;"*")=1,1,0),0))</f>
        <v>0</v>
      </c>
      <c r="AI717" s="0" t="n">
        <f aca="false">IF(OR(AI$3="",Consolidado!$D717=""),0,IF(ISNUMBER(SEARCH(AI$3,Consolidado!$D717)),IF(COUNTIFS(Consolidado!$AC$5:AC717,Consolidado!$AC717,Consolidado!$D$5:D717,"*"&amp;AI$3&amp;"*")=1,1,0),0))</f>
        <v>0</v>
      </c>
      <c r="AJ717" s="0" t="n">
        <f aca="false">IF(OR(AJ$3="",Consolidado!$D717=""),0,IF(ISNUMBER(SEARCH(AJ$3,Consolidado!$D717)),IF(COUNTIFS(Consolidado!$AC$5:AC717,Consolidado!$AC717,Consolidado!$D$5:D717,"*"&amp;AJ$3&amp;"*")=1,1,0),0))</f>
        <v>0</v>
      </c>
      <c r="AK717" s="0" t="n">
        <f aca="false">IF(OR(AK$3="",Consolidado!$D717=""),0,IF(ISNUMBER(SEARCH(AK$3,Consolidado!$D717)),IF(COUNTIFS(Consolidado!$AC$5:AC717,Consolidado!$AC717,Consolidado!$D$5:D717,"*"&amp;AK$3&amp;"*")=1,1,0),0))</f>
        <v>0</v>
      </c>
      <c r="AL717" s="0" t="n">
        <f aca="false">IF(OR(AL$3="",Consolidado!$D717=""),0,IF(ISNUMBER(SEARCH(AL$3,Consolidado!$D717)),IF(COUNTIFS(Consolidado!$AC$5:AC717,Consolidado!$AC717,Consolidado!$D$5:D717,"*"&amp;AL$3&amp;"*")=1,1,0),0))</f>
        <v>0</v>
      </c>
      <c r="AM717" s="0" t="n">
        <f aca="false">IF(OR(AM$3="",Consolidado!$D717=""),0,IF(ISNUMBER(SEARCH(AM$3,Consolidado!$D717)),IF(COUNTIFS(Consolidado!$AC$5:AC717,Consolidado!$AC717,Consolidado!$D$5:D717,"*"&amp;AM$3&amp;"*")=1,1,0),0))</f>
        <v>0</v>
      </c>
      <c r="AN717" s="0" t="n">
        <f aca="false">IF(OR(AN$3="",Consolidado!$D717=""),0,IF(ISNUMBER(SEARCH(AN$3,Consolidado!$D717)),IF(COUNTIFS(Consolidado!$AC$5:AC717,Consolidado!$AC717,Consolidado!$D$5:D717,"*"&amp;AN$3&amp;"*")=1,1,0),0))</f>
        <v>0</v>
      </c>
      <c r="AO717" s="0" t="n">
        <f aca="false">IF(OR(AO$3="",Consolidado!$D717=""),0,IF(ISNUMBER(SEARCH(AO$3,Consolidado!$D717)),IF(COUNTIFS(Consolidado!$AC$5:AC717,Consolidado!$AC717,Consolidado!$D$5:D717,"*"&amp;AO$3&amp;"*")=1,1,0),0))</f>
        <v>0</v>
      </c>
    </row>
    <row r="718" customFormat="false" ht="15" hidden="false" customHeight="false" outlineLevel="0" collapsed="false">
      <c r="B718" s="0" t="n">
        <f aca="false">IF(OR(B$3="",Consolidado!$D718=""),0,IF(ISNUMBER(SEARCH(B$3,Consolidado!$D718)),IF(COUNTIFS(Consolidado!$AC$5:AC718,Consolidado!$AC718,Consolidado!$D$5:D718,"*"&amp;B$3&amp;"*")=1,1,0),0))</f>
        <v>0</v>
      </c>
      <c r="C718" s="0" t="n">
        <f aca="false">IF(OR(C$3="",Consolidado!$D718=""),0,IF(ISNUMBER(SEARCH(C$3,Consolidado!$D718)),IF(COUNTIFS(Consolidado!$AC$5:AC718,Consolidado!$AC718,Consolidado!$D$5:D718,"*"&amp;C$3&amp;"*")=1,1,0),0))</f>
        <v>0</v>
      </c>
      <c r="D718" s="0" t="n">
        <f aca="false">IF(OR(D$3="",Consolidado!$D718=""),0,IF(ISNUMBER(SEARCH(D$3,Consolidado!$D718)),IF(COUNTIFS(Consolidado!$AC$5:AC718,Consolidado!$AC718,Consolidado!$D$5:D718,"*"&amp;D$3&amp;"*")=1,1,0),0))</f>
        <v>0</v>
      </c>
      <c r="E718" s="0" t="n">
        <f aca="false">IF(OR(E$3="",Consolidado!$D718=""),0,IF(ISNUMBER(SEARCH(E$3,Consolidado!$D718)),IF(COUNTIFS(Consolidado!$AC$5:AC718,Consolidado!$AC718,Consolidado!$D$5:D718,"*"&amp;E$3&amp;"*")=1,1,0),0))</f>
        <v>0</v>
      </c>
      <c r="F718" s="0" t="n">
        <f aca="false">IF(OR(F$3="",Consolidado!$D718=""),0,IF(ISNUMBER(SEARCH(F$3,Consolidado!$D718)),IF(COUNTIFS(Consolidado!$AC$5:AC718,Consolidado!$AC718,Consolidado!$D$5:D718,"*"&amp;F$3&amp;"*")=1,1,0),0))</f>
        <v>0</v>
      </c>
      <c r="G718" s="0" t="n">
        <f aca="false">IF(OR(G$3="",Consolidado!$D718=""),0,IF(ISNUMBER(SEARCH(G$3,Consolidado!$D718)),IF(COUNTIFS(Consolidado!$AC$5:AC718,Consolidado!$AC718,Consolidado!$D$5:D718,"*"&amp;G$3&amp;"*")=1,1,0),0))</f>
        <v>0</v>
      </c>
      <c r="H718" s="0" t="n">
        <f aca="false">IF(OR(H$3="",Consolidado!$D718=""),0,IF(ISNUMBER(SEARCH(H$3,Consolidado!$D718)),IF(COUNTIFS(Consolidado!$AC$5:AC718,Consolidado!$AC718,Consolidado!$D$5:D718,"*"&amp;H$3&amp;"*")=1,1,0),0))</f>
        <v>0</v>
      </c>
      <c r="I718" s="0" t="n">
        <f aca="false">IF(OR(I$3="",Consolidado!$D718=""),0,IF(ISNUMBER(SEARCH(I$3,Consolidado!$D718)),IF(COUNTIFS(Consolidado!$AC$5:AC718,Consolidado!$AC718,Consolidado!$D$5:D718,"*"&amp;I$3&amp;"*")=1,1,0),0))</f>
        <v>0</v>
      </c>
      <c r="J718" s="0" t="n">
        <f aca="false">IF(OR(J$3="",Consolidado!$D718=""),0,IF(ISNUMBER(SEARCH(J$3,Consolidado!$D718)),IF(COUNTIFS(Consolidado!$AC$5:AC718,Consolidado!$AC718,Consolidado!$D$5:D718,"*"&amp;J$3&amp;"*")=1,1,0),0))</f>
        <v>0</v>
      </c>
      <c r="K718" s="0" t="n">
        <f aca="false">IF(OR(K$3="",Consolidado!$D718=""),0,IF(ISNUMBER(SEARCH(K$3,Consolidado!$D718)),IF(COUNTIFS(Consolidado!$AC$5:AC718,Consolidado!$AC718,Consolidado!$D$5:D718,"*"&amp;K$3&amp;"*")=1,1,0),0))</f>
        <v>0</v>
      </c>
      <c r="L718" s="0" t="n">
        <f aca="false">IF(OR(L$3="",Consolidado!$D718=""),0,IF(ISNUMBER(SEARCH(L$3,Consolidado!$D718)),IF(COUNTIFS(Consolidado!$AC$5:AC718,Consolidado!$AC718,Consolidado!$D$5:D718,"*"&amp;L$3&amp;"*")=1,1,0),0))</f>
        <v>0</v>
      </c>
      <c r="M718" s="0" t="n">
        <f aca="false">IF(OR(M$3="",Consolidado!$D718=""),0,IF(ISNUMBER(SEARCH(M$3,Consolidado!$D718)),IF(COUNTIFS(Consolidado!$AC$5:AC718,Consolidado!$AC718,Consolidado!$D$5:D718,"*"&amp;M$3&amp;"*")=1,1,0),0))</f>
        <v>0</v>
      </c>
      <c r="N718" s="0" t="n">
        <f aca="false">IF(OR(N$3="",Consolidado!$D718=""),0,IF(ISNUMBER(SEARCH(N$3,Consolidado!$D718)),IF(COUNTIFS(Consolidado!$AC$5:AC718,Consolidado!$AC718,Consolidado!$D$5:D718,"*"&amp;N$3&amp;"*")=1,1,0),0))</f>
        <v>0</v>
      </c>
      <c r="O718" s="0" t="n">
        <f aca="false">IF(OR(O$3="",Consolidado!$D718=""),0,IF(ISNUMBER(SEARCH(O$3,Consolidado!$D718)),IF(COUNTIFS(Consolidado!$AC$5:AC718,Consolidado!$AC718,Consolidado!$D$5:D718,"*"&amp;O$3&amp;"*")=1,1,0),0))</f>
        <v>0</v>
      </c>
      <c r="P718" s="0" t="n">
        <f aca="false">IF(OR(P$3="",Consolidado!$D718=""),0,IF(ISNUMBER(SEARCH(P$3,Consolidado!$D718)),IF(COUNTIFS(Consolidado!$AC$5:AC718,Consolidado!$AC718,Consolidado!$D$5:D718,"*"&amp;P$3&amp;"*")=1,1,0),0))</f>
        <v>0</v>
      </c>
      <c r="Q718" s="0" t="n">
        <f aca="false">IF(OR(Q$3="",Consolidado!$D718=""),0,IF(ISNUMBER(SEARCH(Q$3,Consolidado!$D718)),IF(COUNTIFS(Consolidado!$AC$5:AC718,Consolidado!$AC718,Consolidado!$D$5:D718,"*"&amp;Q$3&amp;"*")=1,1,0),0))</f>
        <v>0</v>
      </c>
      <c r="R718" s="0" t="n">
        <f aca="false">IF(OR(R$3="",Consolidado!$D718=""),0,IF(ISNUMBER(SEARCH(R$3,Consolidado!$D718)),IF(COUNTIFS(Consolidado!$AC$5:AC718,Consolidado!$AC718,Consolidado!$D$5:D718,"*"&amp;R$3&amp;"*")=1,1,0),0))</f>
        <v>0</v>
      </c>
      <c r="S718" s="0" t="n">
        <f aca="false">IF(OR(S$3="",Consolidado!$D718=""),0,IF(ISNUMBER(SEARCH(S$3,Consolidado!$D718)),IF(COUNTIFS(Consolidado!$AC$5:AC718,Consolidado!$AC718,Consolidado!$D$5:D718,"*"&amp;S$3&amp;"*")=1,1,0),0))</f>
        <v>0</v>
      </c>
      <c r="T718" s="0" t="n">
        <f aca="false">IF(OR(T$3="",Consolidado!$D718=""),0,IF(ISNUMBER(SEARCH(T$3,Consolidado!$D718)),IF(COUNTIFS(Consolidado!$AC$5:AC718,Consolidado!$AC718,Consolidado!$D$5:D718,"*"&amp;T$3&amp;"*")=1,1,0),0))</f>
        <v>0</v>
      </c>
      <c r="U718" s="0" t="n">
        <f aca="false">IF(OR(U$3="",Consolidado!$D718=""),0,IF(ISNUMBER(SEARCH(U$3,Consolidado!$D718)),IF(COUNTIFS(Consolidado!$AC$5:AC718,Consolidado!$AC718,Consolidado!$D$5:D718,"*"&amp;U$3&amp;"*")=1,1,0),0))</f>
        <v>0</v>
      </c>
      <c r="V718" s="0" t="n">
        <f aca="false">IF(OR(V$3="",Consolidado!$D718=""),0,IF(ISNUMBER(SEARCH(V$3,Consolidado!$D718)),IF(COUNTIFS(Consolidado!$AC$5:AC718,Consolidado!$AC718,Consolidado!$D$5:D718,"*"&amp;V$3&amp;"*")=1,1,0),0))</f>
        <v>0</v>
      </c>
      <c r="W718" s="0" t="n">
        <f aca="false">IF(OR(W$3="",Consolidado!$D718=""),0,IF(ISNUMBER(SEARCH(W$3,Consolidado!$D718)),IF(COUNTIFS(Consolidado!$AC$5:AC718,Consolidado!$AC718,Consolidado!$D$5:D718,"*"&amp;W$3&amp;"*")=1,1,0),0))</f>
        <v>0</v>
      </c>
      <c r="X718" s="0" t="n">
        <f aca="false">IF(OR(X$3="",Consolidado!$D718=""),0,IF(ISNUMBER(SEARCH(X$3,Consolidado!$D718)),IF(COUNTIFS(Consolidado!$AC$5:AC718,Consolidado!$AC718,Consolidado!$D$5:D718,"*"&amp;X$3&amp;"*")=1,1,0),0))</f>
        <v>0</v>
      </c>
      <c r="Y718" s="0" t="n">
        <f aca="false">IF(OR(Y$3="",Consolidado!$D718=""),0,IF(ISNUMBER(SEARCH(Y$3,Consolidado!$D718)),IF(COUNTIFS(Consolidado!$AC$5:AC718,Consolidado!$AC718,Consolidado!$D$5:D718,"*"&amp;Y$3&amp;"*")=1,1,0),0))</f>
        <v>0</v>
      </c>
      <c r="Z718" s="0" t="n">
        <f aca="false">IF(OR(Z$3="",Consolidado!$D718=""),0,IF(ISNUMBER(SEARCH(Z$3,Consolidado!$D718)),IF(COUNTIFS(Consolidado!$AC$5:AC718,Consolidado!$AC718,Consolidado!$D$5:D718,"*"&amp;Z$3&amp;"*")=1,1,0),0))</f>
        <v>0</v>
      </c>
      <c r="AA718" s="0" t="n">
        <f aca="false">IF(OR(AA$3="",Consolidado!$D718=""),0,IF(ISNUMBER(SEARCH(AA$3,Consolidado!$D718)),IF(COUNTIFS(Consolidado!$AC$5:AC718,Consolidado!$AC718,Consolidado!$D$5:D718,"*"&amp;AA$3&amp;"*")=1,1,0),0))</f>
        <v>0</v>
      </c>
      <c r="AB718" s="0" t="n">
        <f aca="false">IF(OR(AB$3="",Consolidado!$D718=""),0,IF(ISNUMBER(SEARCH(AB$3,Consolidado!$D718)),IF(COUNTIFS(Consolidado!$AC$5:AC718,Consolidado!$AC718,Consolidado!$D$5:D718,"*"&amp;AB$3&amp;"*")=1,1,0),0))</f>
        <v>0</v>
      </c>
      <c r="AC718" s="0" t="n">
        <f aca="false">IF(OR(AC$3="",Consolidado!$D718=""),0,IF(ISNUMBER(SEARCH(AC$3,Consolidado!$D718)),IF(COUNTIFS(Consolidado!$AC$5:AC718,Consolidado!$AC718,Consolidado!$D$5:D718,"*"&amp;AC$3&amp;"*")=1,1,0),0))</f>
        <v>0</v>
      </c>
      <c r="AD718" s="0" t="n">
        <f aca="false">IF(OR(AD$3="",Consolidado!$D718=""),0,IF(ISNUMBER(SEARCH(AD$3,Consolidado!$D718)),IF(COUNTIFS(Consolidado!$AC$5:AC718,Consolidado!$AC718,Consolidado!$D$5:D718,"*"&amp;AD$3&amp;"*")=1,1,0),0))</f>
        <v>0</v>
      </c>
      <c r="AE718" s="0" t="n">
        <f aca="false">IF(OR(AE$3="",Consolidado!$D718=""),0,IF(ISNUMBER(SEARCH(AE$3,Consolidado!$D718)),IF(COUNTIFS(Consolidado!$AC$5:AC718,Consolidado!$AC718,Consolidado!$D$5:D718,"*"&amp;AE$3&amp;"*")=1,1,0),0))</f>
        <v>0</v>
      </c>
      <c r="AF718" s="0" t="n">
        <f aca="false">IF(OR(AF$3="",Consolidado!$D718=""),0,IF(ISNUMBER(SEARCH(AF$3,Consolidado!$D718)),IF(COUNTIFS(Consolidado!$AC$5:AC718,Consolidado!$AC718,Consolidado!$D$5:D718,"*"&amp;AF$3&amp;"*")=1,1,0),0))</f>
        <v>0</v>
      </c>
      <c r="AG718" s="0" t="n">
        <f aca="false">IF(OR(AG$3="",Consolidado!$D718=""),0,IF(ISNUMBER(SEARCH(AG$3,Consolidado!$D718)),IF(COUNTIFS(Consolidado!$AC$5:AC718,Consolidado!$AC718,Consolidado!$D$5:D718,"*"&amp;AG$3&amp;"*")=1,1,0),0))</f>
        <v>0</v>
      </c>
      <c r="AH718" s="0" t="n">
        <f aca="false">IF(OR(AH$3="",Consolidado!$D718=""),0,IF(ISNUMBER(SEARCH(AH$3,Consolidado!$D718)),IF(COUNTIFS(Consolidado!$AC$5:AC718,Consolidado!$AC718,Consolidado!$D$5:D718,"*"&amp;AH$3&amp;"*")=1,1,0),0))</f>
        <v>0</v>
      </c>
      <c r="AI718" s="0" t="n">
        <f aca="false">IF(OR(AI$3="",Consolidado!$D718=""),0,IF(ISNUMBER(SEARCH(AI$3,Consolidado!$D718)),IF(COUNTIFS(Consolidado!$AC$5:AC718,Consolidado!$AC718,Consolidado!$D$5:D718,"*"&amp;AI$3&amp;"*")=1,1,0),0))</f>
        <v>0</v>
      </c>
      <c r="AJ718" s="0" t="n">
        <f aca="false">IF(OR(AJ$3="",Consolidado!$D718=""),0,IF(ISNUMBER(SEARCH(AJ$3,Consolidado!$D718)),IF(COUNTIFS(Consolidado!$AC$5:AC718,Consolidado!$AC718,Consolidado!$D$5:D718,"*"&amp;AJ$3&amp;"*")=1,1,0),0))</f>
        <v>0</v>
      </c>
      <c r="AK718" s="0" t="n">
        <f aca="false">IF(OR(AK$3="",Consolidado!$D718=""),0,IF(ISNUMBER(SEARCH(AK$3,Consolidado!$D718)),IF(COUNTIFS(Consolidado!$AC$5:AC718,Consolidado!$AC718,Consolidado!$D$5:D718,"*"&amp;AK$3&amp;"*")=1,1,0),0))</f>
        <v>0</v>
      </c>
      <c r="AL718" s="0" t="n">
        <f aca="false">IF(OR(AL$3="",Consolidado!$D718=""),0,IF(ISNUMBER(SEARCH(AL$3,Consolidado!$D718)),IF(COUNTIFS(Consolidado!$AC$5:AC718,Consolidado!$AC718,Consolidado!$D$5:D718,"*"&amp;AL$3&amp;"*")=1,1,0),0))</f>
        <v>0</v>
      </c>
      <c r="AM718" s="0" t="n">
        <f aca="false">IF(OR(AM$3="",Consolidado!$D718=""),0,IF(ISNUMBER(SEARCH(AM$3,Consolidado!$D718)),IF(COUNTIFS(Consolidado!$AC$5:AC718,Consolidado!$AC718,Consolidado!$D$5:D718,"*"&amp;AM$3&amp;"*")=1,1,0),0))</f>
        <v>0</v>
      </c>
      <c r="AN718" s="0" t="n">
        <f aca="false">IF(OR(AN$3="",Consolidado!$D718=""),0,IF(ISNUMBER(SEARCH(AN$3,Consolidado!$D718)),IF(COUNTIFS(Consolidado!$AC$5:AC718,Consolidado!$AC718,Consolidado!$D$5:D718,"*"&amp;AN$3&amp;"*")=1,1,0),0))</f>
        <v>0</v>
      </c>
      <c r="AO718" s="0" t="n">
        <f aca="false">IF(OR(AO$3="",Consolidado!$D718=""),0,IF(ISNUMBER(SEARCH(AO$3,Consolidado!$D718)),IF(COUNTIFS(Consolidado!$AC$5:AC718,Consolidado!$AC718,Consolidado!$D$5:D718,"*"&amp;AO$3&amp;"*")=1,1,0),0))</f>
        <v>0</v>
      </c>
    </row>
    <row r="719" customFormat="false" ht="15" hidden="false" customHeight="false" outlineLevel="0" collapsed="false">
      <c r="B719" s="0" t="n">
        <f aca="false">IF(OR(B$3="",Consolidado!$D719=""),0,IF(ISNUMBER(SEARCH(B$3,Consolidado!$D719)),IF(COUNTIFS(Consolidado!$AC$5:AC719,Consolidado!$AC719,Consolidado!$D$5:D719,"*"&amp;B$3&amp;"*")=1,1,0),0))</f>
        <v>0</v>
      </c>
      <c r="C719" s="0" t="n">
        <f aca="false">IF(OR(C$3="",Consolidado!$D719=""),0,IF(ISNUMBER(SEARCH(C$3,Consolidado!$D719)),IF(COUNTIFS(Consolidado!$AC$5:AC719,Consolidado!$AC719,Consolidado!$D$5:D719,"*"&amp;C$3&amp;"*")=1,1,0),0))</f>
        <v>0</v>
      </c>
      <c r="D719" s="0" t="n">
        <f aca="false">IF(OR(D$3="",Consolidado!$D719=""),0,IF(ISNUMBER(SEARCH(D$3,Consolidado!$D719)),IF(COUNTIFS(Consolidado!$AC$5:AC719,Consolidado!$AC719,Consolidado!$D$5:D719,"*"&amp;D$3&amp;"*")=1,1,0),0))</f>
        <v>0</v>
      </c>
      <c r="E719" s="0" t="n">
        <f aca="false">IF(OR(E$3="",Consolidado!$D719=""),0,IF(ISNUMBER(SEARCH(E$3,Consolidado!$D719)),IF(COUNTIFS(Consolidado!$AC$5:AC719,Consolidado!$AC719,Consolidado!$D$5:D719,"*"&amp;E$3&amp;"*")=1,1,0),0))</f>
        <v>0</v>
      </c>
      <c r="F719" s="0" t="n">
        <f aca="false">IF(OR(F$3="",Consolidado!$D719=""),0,IF(ISNUMBER(SEARCH(F$3,Consolidado!$D719)),IF(COUNTIFS(Consolidado!$AC$5:AC719,Consolidado!$AC719,Consolidado!$D$5:D719,"*"&amp;F$3&amp;"*")=1,1,0),0))</f>
        <v>0</v>
      </c>
      <c r="G719" s="0" t="n">
        <f aca="false">IF(OR(G$3="",Consolidado!$D719=""),0,IF(ISNUMBER(SEARCH(G$3,Consolidado!$D719)),IF(COUNTIFS(Consolidado!$AC$5:AC719,Consolidado!$AC719,Consolidado!$D$5:D719,"*"&amp;G$3&amp;"*")=1,1,0),0))</f>
        <v>0</v>
      </c>
      <c r="H719" s="0" t="n">
        <f aca="false">IF(OR(H$3="",Consolidado!$D719=""),0,IF(ISNUMBER(SEARCH(H$3,Consolidado!$D719)),IF(COUNTIFS(Consolidado!$AC$5:AC719,Consolidado!$AC719,Consolidado!$D$5:D719,"*"&amp;H$3&amp;"*")=1,1,0),0))</f>
        <v>0</v>
      </c>
      <c r="I719" s="0" t="n">
        <f aca="false">IF(OR(I$3="",Consolidado!$D719=""),0,IF(ISNUMBER(SEARCH(I$3,Consolidado!$D719)),IF(COUNTIFS(Consolidado!$AC$5:AC719,Consolidado!$AC719,Consolidado!$D$5:D719,"*"&amp;I$3&amp;"*")=1,1,0),0))</f>
        <v>0</v>
      </c>
      <c r="J719" s="0" t="n">
        <f aca="false">IF(OR(J$3="",Consolidado!$D719=""),0,IF(ISNUMBER(SEARCH(J$3,Consolidado!$D719)),IF(COUNTIFS(Consolidado!$AC$5:AC719,Consolidado!$AC719,Consolidado!$D$5:D719,"*"&amp;J$3&amp;"*")=1,1,0),0))</f>
        <v>0</v>
      </c>
      <c r="K719" s="0" t="n">
        <f aca="false">IF(OR(K$3="",Consolidado!$D719=""),0,IF(ISNUMBER(SEARCH(K$3,Consolidado!$D719)),IF(COUNTIFS(Consolidado!$AC$5:AC719,Consolidado!$AC719,Consolidado!$D$5:D719,"*"&amp;K$3&amp;"*")=1,1,0),0))</f>
        <v>0</v>
      </c>
      <c r="L719" s="0" t="n">
        <f aca="false">IF(OR(L$3="",Consolidado!$D719=""),0,IF(ISNUMBER(SEARCH(L$3,Consolidado!$D719)),IF(COUNTIFS(Consolidado!$AC$5:AC719,Consolidado!$AC719,Consolidado!$D$5:D719,"*"&amp;L$3&amp;"*")=1,1,0),0))</f>
        <v>0</v>
      </c>
      <c r="M719" s="0" t="n">
        <f aca="false">IF(OR(M$3="",Consolidado!$D719=""),0,IF(ISNUMBER(SEARCH(M$3,Consolidado!$D719)),IF(COUNTIFS(Consolidado!$AC$5:AC719,Consolidado!$AC719,Consolidado!$D$5:D719,"*"&amp;M$3&amp;"*")=1,1,0),0))</f>
        <v>0</v>
      </c>
      <c r="N719" s="0" t="n">
        <f aca="false">IF(OR(N$3="",Consolidado!$D719=""),0,IF(ISNUMBER(SEARCH(N$3,Consolidado!$D719)),IF(COUNTIFS(Consolidado!$AC$5:AC719,Consolidado!$AC719,Consolidado!$D$5:D719,"*"&amp;N$3&amp;"*")=1,1,0),0))</f>
        <v>0</v>
      </c>
      <c r="O719" s="0" t="n">
        <f aca="false">IF(OR(O$3="",Consolidado!$D719=""),0,IF(ISNUMBER(SEARCH(O$3,Consolidado!$D719)),IF(COUNTIFS(Consolidado!$AC$5:AC719,Consolidado!$AC719,Consolidado!$D$5:D719,"*"&amp;O$3&amp;"*")=1,1,0),0))</f>
        <v>0</v>
      </c>
      <c r="P719" s="0" t="n">
        <f aca="false">IF(OR(P$3="",Consolidado!$D719=""),0,IF(ISNUMBER(SEARCH(P$3,Consolidado!$D719)),IF(COUNTIFS(Consolidado!$AC$5:AC719,Consolidado!$AC719,Consolidado!$D$5:D719,"*"&amp;P$3&amp;"*")=1,1,0),0))</f>
        <v>0</v>
      </c>
      <c r="Q719" s="0" t="n">
        <f aca="false">IF(OR(Q$3="",Consolidado!$D719=""),0,IF(ISNUMBER(SEARCH(Q$3,Consolidado!$D719)),IF(COUNTIFS(Consolidado!$AC$5:AC719,Consolidado!$AC719,Consolidado!$D$5:D719,"*"&amp;Q$3&amp;"*")=1,1,0),0))</f>
        <v>0</v>
      </c>
      <c r="R719" s="0" t="n">
        <f aca="false">IF(OR(R$3="",Consolidado!$D719=""),0,IF(ISNUMBER(SEARCH(R$3,Consolidado!$D719)),IF(COUNTIFS(Consolidado!$AC$5:AC719,Consolidado!$AC719,Consolidado!$D$5:D719,"*"&amp;R$3&amp;"*")=1,1,0),0))</f>
        <v>0</v>
      </c>
      <c r="S719" s="0" t="n">
        <f aca="false">IF(OR(S$3="",Consolidado!$D719=""),0,IF(ISNUMBER(SEARCH(S$3,Consolidado!$D719)),IF(COUNTIFS(Consolidado!$AC$5:AC719,Consolidado!$AC719,Consolidado!$D$5:D719,"*"&amp;S$3&amp;"*")=1,1,0),0))</f>
        <v>0</v>
      </c>
      <c r="T719" s="0" t="n">
        <f aca="false">IF(OR(T$3="",Consolidado!$D719=""),0,IF(ISNUMBER(SEARCH(T$3,Consolidado!$D719)),IF(COUNTIFS(Consolidado!$AC$5:AC719,Consolidado!$AC719,Consolidado!$D$5:D719,"*"&amp;T$3&amp;"*")=1,1,0),0))</f>
        <v>0</v>
      </c>
      <c r="U719" s="0" t="n">
        <f aca="false">IF(OR(U$3="",Consolidado!$D719=""),0,IF(ISNUMBER(SEARCH(U$3,Consolidado!$D719)),IF(COUNTIFS(Consolidado!$AC$5:AC719,Consolidado!$AC719,Consolidado!$D$5:D719,"*"&amp;U$3&amp;"*")=1,1,0),0))</f>
        <v>0</v>
      </c>
      <c r="V719" s="0" t="n">
        <f aca="false">IF(OR(V$3="",Consolidado!$D719=""),0,IF(ISNUMBER(SEARCH(V$3,Consolidado!$D719)),IF(COUNTIFS(Consolidado!$AC$5:AC719,Consolidado!$AC719,Consolidado!$D$5:D719,"*"&amp;V$3&amp;"*")=1,1,0),0))</f>
        <v>0</v>
      </c>
      <c r="W719" s="0" t="n">
        <f aca="false">IF(OR(W$3="",Consolidado!$D719=""),0,IF(ISNUMBER(SEARCH(W$3,Consolidado!$D719)),IF(COUNTIFS(Consolidado!$AC$5:AC719,Consolidado!$AC719,Consolidado!$D$5:D719,"*"&amp;W$3&amp;"*")=1,1,0),0))</f>
        <v>0</v>
      </c>
      <c r="X719" s="0" t="n">
        <f aca="false">IF(OR(X$3="",Consolidado!$D719=""),0,IF(ISNUMBER(SEARCH(X$3,Consolidado!$D719)),IF(COUNTIFS(Consolidado!$AC$5:AC719,Consolidado!$AC719,Consolidado!$D$5:D719,"*"&amp;X$3&amp;"*")=1,1,0),0))</f>
        <v>0</v>
      </c>
      <c r="Y719" s="0" t="n">
        <f aca="false">IF(OR(Y$3="",Consolidado!$D719=""),0,IF(ISNUMBER(SEARCH(Y$3,Consolidado!$D719)),IF(COUNTIFS(Consolidado!$AC$5:AC719,Consolidado!$AC719,Consolidado!$D$5:D719,"*"&amp;Y$3&amp;"*")=1,1,0),0))</f>
        <v>0</v>
      </c>
      <c r="Z719" s="0" t="n">
        <f aca="false">IF(OR(Z$3="",Consolidado!$D719=""),0,IF(ISNUMBER(SEARCH(Z$3,Consolidado!$D719)),IF(COUNTIFS(Consolidado!$AC$5:AC719,Consolidado!$AC719,Consolidado!$D$5:D719,"*"&amp;Z$3&amp;"*")=1,1,0),0))</f>
        <v>0</v>
      </c>
      <c r="AA719" s="0" t="n">
        <f aca="false">IF(OR(AA$3="",Consolidado!$D719=""),0,IF(ISNUMBER(SEARCH(AA$3,Consolidado!$D719)),IF(COUNTIFS(Consolidado!$AC$5:AC719,Consolidado!$AC719,Consolidado!$D$5:D719,"*"&amp;AA$3&amp;"*")=1,1,0),0))</f>
        <v>0</v>
      </c>
      <c r="AB719" s="0" t="n">
        <f aca="false">IF(OR(AB$3="",Consolidado!$D719=""),0,IF(ISNUMBER(SEARCH(AB$3,Consolidado!$D719)),IF(COUNTIFS(Consolidado!$AC$5:AC719,Consolidado!$AC719,Consolidado!$D$5:D719,"*"&amp;AB$3&amp;"*")=1,1,0),0))</f>
        <v>0</v>
      </c>
      <c r="AC719" s="0" t="n">
        <f aca="false">IF(OR(AC$3="",Consolidado!$D719=""),0,IF(ISNUMBER(SEARCH(AC$3,Consolidado!$D719)),IF(COUNTIFS(Consolidado!$AC$5:AC719,Consolidado!$AC719,Consolidado!$D$5:D719,"*"&amp;AC$3&amp;"*")=1,1,0),0))</f>
        <v>0</v>
      </c>
      <c r="AD719" s="0" t="n">
        <f aca="false">IF(OR(AD$3="",Consolidado!$D719=""),0,IF(ISNUMBER(SEARCH(AD$3,Consolidado!$D719)),IF(COUNTIFS(Consolidado!$AC$5:AC719,Consolidado!$AC719,Consolidado!$D$5:D719,"*"&amp;AD$3&amp;"*")=1,1,0),0))</f>
        <v>0</v>
      </c>
      <c r="AE719" s="0" t="n">
        <f aca="false">IF(OR(AE$3="",Consolidado!$D719=""),0,IF(ISNUMBER(SEARCH(AE$3,Consolidado!$D719)),IF(COUNTIFS(Consolidado!$AC$5:AC719,Consolidado!$AC719,Consolidado!$D$5:D719,"*"&amp;AE$3&amp;"*")=1,1,0),0))</f>
        <v>0</v>
      </c>
      <c r="AF719" s="0" t="n">
        <f aca="false">IF(OR(AF$3="",Consolidado!$D719=""),0,IF(ISNUMBER(SEARCH(AF$3,Consolidado!$D719)),IF(COUNTIFS(Consolidado!$AC$5:AC719,Consolidado!$AC719,Consolidado!$D$5:D719,"*"&amp;AF$3&amp;"*")=1,1,0),0))</f>
        <v>0</v>
      </c>
      <c r="AG719" s="0" t="n">
        <f aca="false">IF(OR(AG$3="",Consolidado!$D719=""),0,IF(ISNUMBER(SEARCH(AG$3,Consolidado!$D719)),IF(COUNTIFS(Consolidado!$AC$5:AC719,Consolidado!$AC719,Consolidado!$D$5:D719,"*"&amp;AG$3&amp;"*")=1,1,0),0))</f>
        <v>0</v>
      </c>
      <c r="AH719" s="0" t="n">
        <f aca="false">IF(OR(AH$3="",Consolidado!$D719=""),0,IF(ISNUMBER(SEARCH(AH$3,Consolidado!$D719)),IF(COUNTIFS(Consolidado!$AC$5:AC719,Consolidado!$AC719,Consolidado!$D$5:D719,"*"&amp;AH$3&amp;"*")=1,1,0),0))</f>
        <v>0</v>
      </c>
      <c r="AI719" s="0" t="n">
        <f aca="false">IF(OR(AI$3="",Consolidado!$D719=""),0,IF(ISNUMBER(SEARCH(AI$3,Consolidado!$D719)),IF(COUNTIFS(Consolidado!$AC$5:AC719,Consolidado!$AC719,Consolidado!$D$5:D719,"*"&amp;AI$3&amp;"*")=1,1,0),0))</f>
        <v>0</v>
      </c>
      <c r="AJ719" s="0" t="n">
        <f aca="false">IF(OR(AJ$3="",Consolidado!$D719=""),0,IF(ISNUMBER(SEARCH(AJ$3,Consolidado!$D719)),IF(COUNTIFS(Consolidado!$AC$5:AC719,Consolidado!$AC719,Consolidado!$D$5:D719,"*"&amp;AJ$3&amp;"*")=1,1,0),0))</f>
        <v>0</v>
      </c>
      <c r="AK719" s="0" t="n">
        <f aca="false">IF(OR(AK$3="",Consolidado!$D719=""),0,IF(ISNUMBER(SEARCH(AK$3,Consolidado!$D719)),IF(COUNTIFS(Consolidado!$AC$5:AC719,Consolidado!$AC719,Consolidado!$D$5:D719,"*"&amp;AK$3&amp;"*")=1,1,0),0))</f>
        <v>0</v>
      </c>
      <c r="AL719" s="0" t="n">
        <f aca="false">IF(OR(AL$3="",Consolidado!$D719=""),0,IF(ISNUMBER(SEARCH(AL$3,Consolidado!$D719)),IF(COUNTIFS(Consolidado!$AC$5:AC719,Consolidado!$AC719,Consolidado!$D$5:D719,"*"&amp;AL$3&amp;"*")=1,1,0),0))</f>
        <v>0</v>
      </c>
      <c r="AM719" s="0" t="n">
        <f aca="false">IF(OR(AM$3="",Consolidado!$D719=""),0,IF(ISNUMBER(SEARCH(AM$3,Consolidado!$D719)),IF(COUNTIFS(Consolidado!$AC$5:AC719,Consolidado!$AC719,Consolidado!$D$5:D719,"*"&amp;AM$3&amp;"*")=1,1,0),0))</f>
        <v>0</v>
      </c>
      <c r="AN719" s="0" t="n">
        <f aca="false">IF(OR(AN$3="",Consolidado!$D719=""),0,IF(ISNUMBER(SEARCH(AN$3,Consolidado!$D719)),IF(COUNTIFS(Consolidado!$AC$5:AC719,Consolidado!$AC719,Consolidado!$D$5:D719,"*"&amp;AN$3&amp;"*")=1,1,0),0))</f>
        <v>0</v>
      </c>
      <c r="AO719" s="0" t="n">
        <f aca="false">IF(OR(AO$3="",Consolidado!$D719=""),0,IF(ISNUMBER(SEARCH(AO$3,Consolidado!$D719)),IF(COUNTIFS(Consolidado!$AC$5:AC719,Consolidado!$AC719,Consolidado!$D$5:D719,"*"&amp;AO$3&amp;"*")=1,1,0),0))</f>
        <v>0</v>
      </c>
    </row>
    <row r="720" customFormat="false" ht="15" hidden="false" customHeight="false" outlineLevel="0" collapsed="false">
      <c r="B720" s="0" t="n">
        <f aca="false">IF(OR(B$3="",Consolidado!$D720=""),0,IF(ISNUMBER(SEARCH(B$3,Consolidado!$D720)),IF(COUNTIFS(Consolidado!$AC$5:AC720,Consolidado!$AC720,Consolidado!$D$5:D720,"*"&amp;B$3&amp;"*")=1,1,0),0))</f>
        <v>0</v>
      </c>
      <c r="C720" s="0" t="n">
        <f aca="false">IF(OR(C$3="",Consolidado!$D720=""),0,IF(ISNUMBER(SEARCH(C$3,Consolidado!$D720)),IF(COUNTIFS(Consolidado!$AC$5:AC720,Consolidado!$AC720,Consolidado!$D$5:D720,"*"&amp;C$3&amp;"*")=1,1,0),0))</f>
        <v>0</v>
      </c>
      <c r="D720" s="0" t="n">
        <f aca="false">IF(OR(D$3="",Consolidado!$D720=""),0,IF(ISNUMBER(SEARCH(D$3,Consolidado!$D720)),IF(COUNTIFS(Consolidado!$AC$5:AC720,Consolidado!$AC720,Consolidado!$D$5:D720,"*"&amp;D$3&amp;"*")=1,1,0),0))</f>
        <v>0</v>
      </c>
      <c r="E720" s="0" t="n">
        <f aca="false">IF(OR(E$3="",Consolidado!$D720=""),0,IF(ISNUMBER(SEARCH(E$3,Consolidado!$D720)),IF(COUNTIFS(Consolidado!$AC$5:AC720,Consolidado!$AC720,Consolidado!$D$5:D720,"*"&amp;E$3&amp;"*")=1,1,0),0))</f>
        <v>0</v>
      </c>
      <c r="F720" s="0" t="n">
        <f aca="false">IF(OR(F$3="",Consolidado!$D720=""),0,IF(ISNUMBER(SEARCH(F$3,Consolidado!$D720)),IF(COUNTIFS(Consolidado!$AC$5:AC720,Consolidado!$AC720,Consolidado!$D$5:D720,"*"&amp;F$3&amp;"*")=1,1,0),0))</f>
        <v>0</v>
      </c>
      <c r="G720" s="0" t="n">
        <f aca="false">IF(OR(G$3="",Consolidado!$D720=""),0,IF(ISNUMBER(SEARCH(G$3,Consolidado!$D720)),IF(COUNTIFS(Consolidado!$AC$5:AC720,Consolidado!$AC720,Consolidado!$D$5:D720,"*"&amp;G$3&amp;"*")=1,1,0),0))</f>
        <v>0</v>
      </c>
      <c r="H720" s="0" t="n">
        <f aca="false">IF(OR(H$3="",Consolidado!$D720=""),0,IF(ISNUMBER(SEARCH(H$3,Consolidado!$D720)),IF(COUNTIFS(Consolidado!$AC$5:AC720,Consolidado!$AC720,Consolidado!$D$5:D720,"*"&amp;H$3&amp;"*")=1,1,0),0))</f>
        <v>0</v>
      </c>
      <c r="I720" s="0" t="n">
        <f aca="false">IF(OR(I$3="",Consolidado!$D720=""),0,IF(ISNUMBER(SEARCH(I$3,Consolidado!$D720)),IF(COUNTIFS(Consolidado!$AC$5:AC720,Consolidado!$AC720,Consolidado!$D$5:D720,"*"&amp;I$3&amp;"*")=1,1,0),0))</f>
        <v>0</v>
      </c>
      <c r="J720" s="0" t="n">
        <f aca="false">IF(OR(J$3="",Consolidado!$D720=""),0,IF(ISNUMBER(SEARCH(J$3,Consolidado!$D720)),IF(COUNTIFS(Consolidado!$AC$5:AC720,Consolidado!$AC720,Consolidado!$D$5:D720,"*"&amp;J$3&amp;"*")=1,1,0),0))</f>
        <v>0</v>
      </c>
      <c r="K720" s="0" t="n">
        <f aca="false">IF(OR(K$3="",Consolidado!$D720=""),0,IF(ISNUMBER(SEARCH(K$3,Consolidado!$D720)),IF(COUNTIFS(Consolidado!$AC$5:AC720,Consolidado!$AC720,Consolidado!$D$5:D720,"*"&amp;K$3&amp;"*")=1,1,0),0))</f>
        <v>0</v>
      </c>
      <c r="L720" s="0" t="n">
        <f aca="false">IF(OR(L$3="",Consolidado!$D720=""),0,IF(ISNUMBER(SEARCH(L$3,Consolidado!$D720)),IF(COUNTIFS(Consolidado!$AC$5:AC720,Consolidado!$AC720,Consolidado!$D$5:D720,"*"&amp;L$3&amp;"*")=1,1,0),0))</f>
        <v>0</v>
      </c>
      <c r="M720" s="0" t="n">
        <f aca="false">IF(OR(M$3="",Consolidado!$D720=""),0,IF(ISNUMBER(SEARCH(M$3,Consolidado!$D720)),IF(COUNTIFS(Consolidado!$AC$5:AC720,Consolidado!$AC720,Consolidado!$D$5:D720,"*"&amp;M$3&amp;"*")=1,1,0),0))</f>
        <v>0</v>
      </c>
      <c r="N720" s="0" t="n">
        <f aca="false">IF(OR(N$3="",Consolidado!$D720=""),0,IF(ISNUMBER(SEARCH(N$3,Consolidado!$D720)),IF(COUNTIFS(Consolidado!$AC$5:AC720,Consolidado!$AC720,Consolidado!$D$5:D720,"*"&amp;N$3&amp;"*")=1,1,0),0))</f>
        <v>0</v>
      </c>
      <c r="O720" s="0" t="n">
        <f aca="false">IF(OR(O$3="",Consolidado!$D720=""),0,IF(ISNUMBER(SEARCH(O$3,Consolidado!$D720)),IF(COUNTIFS(Consolidado!$AC$5:AC720,Consolidado!$AC720,Consolidado!$D$5:D720,"*"&amp;O$3&amp;"*")=1,1,0),0))</f>
        <v>0</v>
      </c>
      <c r="P720" s="0" t="n">
        <f aca="false">IF(OR(P$3="",Consolidado!$D720=""),0,IF(ISNUMBER(SEARCH(P$3,Consolidado!$D720)),IF(COUNTIFS(Consolidado!$AC$5:AC720,Consolidado!$AC720,Consolidado!$D$5:D720,"*"&amp;P$3&amp;"*")=1,1,0),0))</f>
        <v>0</v>
      </c>
      <c r="Q720" s="0" t="n">
        <f aca="false">IF(OR(Q$3="",Consolidado!$D720=""),0,IF(ISNUMBER(SEARCH(Q$3,Consolidado!$D720)),IF(COUNTIFS(Consolidado!$AC$5:AC720,Consolidado!$AC720,Consolidado!$D$5:D720,"*"&amp;Q$3&amp;"*")=1,1,0),0))</f>
        <v>0</v>
      </c>
      <c r="R720" s="0" t="n">
        <f aca="false">IF(OR(R$3="",Consolidado!$D720=""),0,IF(ISNUMBER(SEARCH(R$3,Consolidado!$D720)),IF(COUNTIFS(Consolidado!$AC$5:AC720,Consolidado!$AC720,Consolidado!$D$5:D720,"*"&amp;R$3&amp;"*")=1,1,0),0))</f>
        <v>0</v>
      </c>
      <c r="S720" s="0" t="n">
        <f aca="false">IF(OR(S$3="",Consolidado!$D720=""),0,IF(ISNUMBER(SEARCH(S$3,Consolidado!$D720)),IF(COUNTIFS(Consolidado!$AC$5:AC720,Consolidado!$AC720,Consolidado!$D$5:D720,"*"&amp;S$3&amp;"*")=1,1,0),0))</f>
        <v>0</v>
      </c>
      <c r="T720" s="0" t="n">
        <f aca="false">IF(OR(T$3="",Consolidado!$D720=""),0,IF(ISNUMBER(SEARCH(T$3,Consolidado!$D720)),IF(COUNTIFS(Consolidado!$AC$5:AC720,Consolidado!$AC720,Consolidado!$D$5:D720,"*"&amp;T$3&amp;"*")=1,1,0),0))</f>
        <v>0</v>
      </c>
      <c r="U720" s="0" t="n">
        <f aca="false">IF(OR(U$3="",Consolidado!$D720=""),0,IF(ISNUMBER(SEARCH(U$3,Consolidado!$D720)),IF(COUNTIFS(Consolidado!$AC$5:AC720,Consolidado!$AC720,Consolidado!$D$5:D720,"*"&amp;U$3&amp;"*")=1,1,0),0))</f>
        <v>0</v>
      </c>
      <c r="V720" s="0" t="n">
        <f aca="false">IF(OR(V$3="",Consolidado!$D720=""),0,IF(ISNUMBER(SEARCH(V$3,Consolidado!$D720)),IF(COUNTIFS(Consolidado!$AC$5:AC720,Consolidado!$AC720,Consolidado!$D$5:D720,"*"&amp;V$3&amp;"*")=1,1,0),0))</f>
        <v>0</v>
      </c>
      <c r="W720" s="0" t="n">
        <f aca="false">IF(OR(W$3="",Consolidado!$D720=""),0,IF(ISNUMBER(SEARCH(W$3,Consolidado!$D720)),IF(COUNTIFS(Consolidado!$AC$5:AC720,Consolidado!$AC720,Consolidado!$D$5:D720,"*"&amp;W$3&amp;"*")=1,1,0),0))</f>
        <v>0</v>
      </c>
      <c r="X720" s="0" t="n">
        <f aca="false">IF(OR(X$3="",Consolidado!$D720=""),0,IF(ISNUMBER(SEARCH(X$3,Consolidado!$D720)),IF(COUNTIFS(Consolidado!$AC$5:AC720,Consolidado!$AC720,Consolidado!$D$5:D720,"*"&amp;X$3&amp;"*")=1,1,0),0))</f>
        <v>0</v>
      </c>
      <c r="Y720" s="0" t="n">
        <f aca="false">IF(OR(Y$3="",Consolidado!$D720=""),0,IF(ISNUMBER(SEARCH(Y$3,Consolidado!$D720)),IF(COUNTIFS(Consolidado!$AC$5:AC720,Consolidado!$AC720,Consolidado!$D$5:D720,"*"&amp;Y$3&amp;"*")=1,1,0),0))</f>
        <v>0</v>
      </c>
      <c r="Z720" s="0" t="n">
        <f aca="false">IF(OR(Z$3="",Consolidado!$D720=""),0,IF(ISNUMBER(SEARCH(Z$3,Consolidado!$D720)),IF(COUNTIFS(Consolidado!$AC$5:AC720,Consolidado!$AC720,Consolidado!$D$5:D720,"*"&amp;Z$3&amp;"*")=1,1,0),0))</f>
        <v>0</v>
      </c>
      <c r="AA720" s="0" t="n">
        <f aca="false">IF(OR(AA$3="",Consolidado!$D720=""),0,IF(ISNUMBER(SEARCH(AA$3,Consolidado!$D720)),IF(COUNTIFS(Consolidado!$AC$5:AC720,Consolidado!$AC720,Consolidado!$D$5:D720,"*"&amp;AA$3&amp;"*")=1,1,0),0))</f>
        <v>0</v>
      </c>
      <c r="AB720" s="0" t="n">
        <f aca="false">IF(OR(AB$3="",Consolidado!$D720=""),0,IF(ISNUMBER(SEARCH(AB$3,Consolidado!$D720)),IF(COUNTIFS(Consolidado!$AC$5:AC720,Consolidado!$AC720,Consolidado!$D$5:D720,"*"&amp;AB$3&amp;"*")=1,1,0),0))</f>
        <v>0</v>
      </c>
      <c r="AC720" s="0" t="n">
        <f aca="false">IF(OR(AC$3="",Consolidado!$D720=""),0,IF(ISNUMBER(SEARCH(AC$3,Consolidado!$D720)),IF(COUNTIFS(Consolidado!$AC$5:AC720,Consolidado!$AC720,Consolidado!$D$5:D720,"*"&amp;AC$3&amp;"*")=1,1,0),0))</f>
        <v>0</v>
      </c>
      <c r="AD720" s="0" t="n">
        <f aca="false">IF(OR(AD$3="",Consolidado!$D720=""),0,IF(ISNUMBER(SEARCH(AD$3,Consolidado!$D720)),IF(COUNTIFS(Consolidado!$AC$5:AC720,Consolidado!$AC720,Consolidado!$D$5:D720,"*"&amp;AD$3&amp;"*")=1,1,0),0))</f>
        <v>0</v>
      </c>
      <c r="AE720" s="0" t="n">
        <f aca="false">IF(OR(AE$3="",Consolidado!$D720=""),0,IF(ISNUMBER(SEARCH(AE$3,Consolidado!$D720)),IF(COUNTIFS(Consolidado!$AC$5:AC720,Consolidado!$AC720,Consolidado!$D$5:D720,"*"&amp;AE$3&amp;"*")=1,1,0),0))</f>
        <v>0</v>
      </c>
      <c r="AF720" s="0" t="n">
        <f aca="false">IF(OR(AF$3="",Consolidado!$D720=""),0,IF(ISNUMBER(SEARCH(AF$3,Consolidado!$D720)),IF(COUNTIFS(Consolidado!$AC$5:AC720,Consolidado!$AC720,Consolidado!$D$5:D720,"*"&amp;AF$3&amp;"*")=1,1,0),0))</f>
        <v>0</v>
      </c>
      <c r="AG720" s="0" t="n">
        <f aca="false">IF(OR(AG$3="",Consolidado!$D720=""),0,IF(ISNUMBER(SEARCH(AG$3,Consolidado!$D720)),IF(COUNTIFS(Consolidado!$AC$5:AC720,Consolidado!$AC720,Consolidado!$D$5:D720,"*"&amp;AG$3&amp;"*")=1,1,0),0))</f>
        <v>0</v>
      </c>
      <c r="AH720" s="0" t="n">
        <f aca="false">IF(OR(AH$3="",Consolidado!$D720=""),0,IF(ISNUMBER(SEARCH(AH$3,Consolidado!$D720)),IF(COUNTIFS(Consolidado!$AC$5:AC720,Consolidado!$AC720,Consolidado!$D$5:D720,"*"&amp;AH$3&amp;"*")=1,1,0),0))</f>
        <v>0</v>
      </c>
      <c r="AI720" s="0" t="n">
        <f aca="false">IF(OR(AI$3="",Consolidado!$D720=""),0,IF(ISNUMBER(SEARCH(AI$3,Consolidado!$D720)),IF(COUNTIFS(Consolidado!$AC$5:AC720,Consolidado!$AC720,Consolidado!$D$5:D720,"*"&amp;AI$3&amp;"*")=1,1,0),0))</f>
        <v>0</v>
      </c>
      <c r="AJ720" s="0" t="n">
        <f aca="false">IF(OR(AJ$3="",Consolidado!$D720=""),0,IF(ISNUMBER(SEARCH(AJ$3,Consolidado!$D720)),IF(COUNTIFS(Consolidado!$AC$5:AC720,Consolidado!$AC720,Consolidado!$D$5:D720,"*"&amp;AJ$3&amp;"*")=1,1,0),0))</f>
        <v>0</v>
      </c>
      <c r="AK720" s="0" t="n">
        <f aca="false">IF(OR(AK$3="",Consolidado!$D720=""),0,IF(ISNUMBER(SEARCH(AK$3,Consolidado!$D720)),IF(COUNTIFS(Consolidado!$AC$5:AC720,Consolidado!$AC720,Consolidado!$D$5:D720,"*"&amp;AK$3&amp;"*")=1,1,0),0))</f>
        <v>0</v>
      </c>
      <c r="AL720" s="0" t="n">
        <f aca="false">IF(OR(AL$3="",Consolidado!$D720=""),0,IF(ISNUMBER(SEARCH(AL$3,Consolidado!$D720)),IF(COUNTIFS(Consolidado!$AC$5:AC720,Consolidado!$AC720,Consolidado!$D$5:D720,"*"&amp;AL$3&amp;"*")=1,1,0),0))</f>
        <v>0</v>
      </c>
      <c r="AM720" s="0" t="n">
        <f aca="false">IF(OR(AM$3="",Consolidado!$D720=""),0,IF(ISNUMBER(SEARCH(AM$3,Consolidado!$D720)),IF(COUNTIFS(Consolidado!$AC$5:AC720,Consolidado!$AC720,Consolidado!$D$5:D720,"*"&amp;AM$3&amp;"*")=1,1,0),0))</f>
        <v>0</v>
      </c>
      <c r="AN720" s="0" t="n">
        <f aca="false">IF(OR(AN$3="",Consolidado!$D720=""),0,IF(ISNUMBER(SEARCH(AN$3,Consolidado!$D720)),IF(COUNTIFS(Consolidado!$AC$5:AC720,Consolidado!$AC720,Consolidado!$D$5:D720,"*"&amp;AN$3&amp;"*")=1,1,0),0))</f>
        <v>0</v>
      </c>
      <c r="AO720" s="0" t="n">
        <f aca="false">IF(OR(AO$3="",Consolidado!$D720=""),0,IF(ISNUMBER(SEARCH(AO$3,Consolidado!$D720)),IF(COUNTIFS(Consolidado!$AC$5:AC720,Consolidado!$AC720,Consolidado!$D$5:D720,"*"&amp;AO$3&amp;"*")=1,1,0),0))</f>
        <v>0</v>
      </c>
    </row>
    <row r="721" customFormat="false" ht="15" hidden="false" customHeight="false" outlineLevel="0" collapsed="false">
      <c r="B721" s="0" t="n">
        <f aca="false">IF(OR(B$3="",Consolidado!$D721=""),0,IF(ISNUMBER(SEARCH(B$3,Consolidado!$D721)),IF(COUNTIFS(Consolidado!$AC$5:AC721,Consolidado!$AC721,Consolidado!$D$5:D721,"*"&amp;B$3&amp;"*")=1,1,0),0))</f>
        <v>0</v>
      </c>
      <c r="C721" s="0" t="n">
        <f aca="false">IF(OR(C$3="",Consolidado!$D721=""),0,IF(ISNUMBER(SEARCH(C$3,Consolidado!$D721)),IF(COUNTIFS(Consolidado!$AC$5:AC721,Consolidado!$AC721,Consolidado!$D$5:D721,"*"&amp;C$3&amp;"*")=1,1,0),0))</f>
        <v>0</v>
      </c>
      <c r="D721" s="0" t="n">
        <f aca="false">IF(OR(D$3="",Consolidado!$D721=""),0,IF(ISNUMBER(SEARCH(D$3,Consolidado!$D721)),IF(COUNTIFS(Consolidado!$AC$5:AC721,Consolidado!$AC721,Consolidado!$D$5:D721,"*"&amp;D$3&amp;"*")=1,1,0),0))</f>
        <v>0</v>
      </c>
      <c r="E721" s="0" t="n">
        <f aca="false">IF(OR(E$3="",Consolidado!$D721=""),0,IF(ISNUMBER(SEARCH(E$3,Consolidado!$D721)),IF(COUNTIFS(Consolidado!$AC$5:AC721,Consolidado!$AC721,Consolidado!$D$5:D721,"*"&amp;E$3&amp;"*")=1,1,0),0))</f>
        <v>0</v>
      </c>
      <c r="F721" s="0" t="n">
        <f aca="false">IF(OR(F$3="",Consolidado!$D721=""),0,IF(ISNUMBER(SEARCH(F$3,Consolidado!$D721)),IF(COUNTIFS(Consolidado!$AC$5:AC721,Consolidado!$AC721,Consolidado!$D$5:D721,"*"&amp;F$3&amp;"*")=1,1,0),0))</f>
        <v>0</v>
      </c>
      <c r="G721" s="0" t="n">
        <f aca="false">IF(OR(G$3="",Consolidado!$D721=""),0,IF(ISNUMBER(SEARCH(G$3,Consolidado!$D721)),IF(COUNTIFS(Consolidado!$AC$5:AC721,Consolidado!$AC721,Consolidado!$D$5:D721,"*"&amp;G$3&amp;"*")=1,1,0),0))</f>
        <v>0</v>
      </c>
      <c r="H721" s="0" t="n">
        <f aca="false">IF(OR(H$3="",Consolidado!$D721=""),0,IF(ISNUMBER(SEARCH(H$3,Consolidado!$D721)),IF(COUNTIFS(Consolidado!$AC$5:AC721,Consolidado!$AC721,Consolidado!$D$5:D721,"*"&amp;H$3&amp;"*")=1,1,0),0))</f>
        <v>0</v>
      </c>
      <c r="I721" s="0" t="n">
        <f aca="false">IF(OR(I$3="",Consolidado!$D721=""),0,IF(ISNUMBER(SEARCH(I$3,Consolidado!$D721)),IF(COUNTIFS(Consolidado!$AC$5:AC721,Consolidado!$AC721,Consolidado!$D$5:D721,"*"&amp;I$3&amp;"*")=1,1,0),0))</f>
        <v>0</v>
      </c>
      <c r="J721" s="0" t="n">
        <f aca="false">IF(OR(J$3="",Consolidado!$D721=""),0,IF(ISNUMBER(SEARCH(J$3,Consolidado!$D721)),IF(COUNTIFS(Consolidado!$AC$5:AC721,Consolidado!$AC721,Consolidado!$D$5:D721,"*"&amp;J$3&amp;"*")=1,1,0),0))</f>
        <v>0</v>
      </c>
      <c r="K721" s="0" t="n">
        <f aca="false">IF(OR(K$3="",Consolidado!$D721=""),0,IF(ISNUMBER(SEARCH(K$3,Consolidado!$D721)),IF(COUNTIFS(Consolidado!$AC$5:AC721,Consolidado!$AC721,Consolidado!$D$5:D721,"*"&amp;K$3&amp;"*")=1,1,0),0))</f>
        <v>0</v>
      </c>
      <c r="L721" s="0" t="n">
        <f aca="false">IF(OR(L$3="",Consolidado!$D721=""),0,IF(ISNUMBER(SEARCH(L$3,Consolidado!$D721)),IF(COUNTIFS(Consolidado!$AC$5:AC721,Consolidado!$AC721,Consolidado!$D$5:D721,"*"&amp;L$3&amp;"*")=1,1,0),0))</f>
        <v>0</v>
      </c>
      <c r="M721" s="0" t="n">
        <f aca="false">IF(OR(M$3="",Consolidado!$D721=""),0,IF(ISNUMBER(SEARCH(M$3,Consolidado!$D721)),IF(COUNTIFS(Consolidado!$AC$5:AC721,Consolidado!$AC721,Consolidado!$D$5:D721,"*"&amp;M$3&amp;"*")=1,1,0),0))</f>
        <v>0</v>
      </c>
      <c r="N721" s="0" t="n">
        <f aca="false">IF(OR(N$3="",Consolidado!$D721=""),0,IF(ISNUMBER(SEARCH(N$3,Consolidado!$D721)),IF(COUNTIFS(Consolidado!$AC$5:AC721,Consolidado!$AC721,Consolidado!$D$5:D721,"*"&amp;N$3&amp;"*")=1,1,0),0))</f>
        <v>0</v>
      </c>
      <c r="O721" s="0" t="n">
        <f aca="false">IF(OR(O$3="",Consolidado!$D721=""),0,IF(ISNUMBER(SEARCH(O$3,Consolidado!$D721)),IF(COUNTIFS(Consolidado!$AC$5:AC721,Consolidado!$AC721,Consolidado!$D$5:D721,"*"&amp;O$3&amp;"*")=1,1,0),0))</f>
        <v>0</v>
      </c>
      <c r="P721" s="0" t="n">
        <f aca="false">IF(OR(P$3="",Consolidado!$D721=""),0,IF(ISNUMBER(SEARCH(P$3,Consolidado!$D721)),IF(COUNTIFS(Consolidado!$AC$5:AC721,Consolidado!$AC721,Consolidado!$D$5:D721,"*"&amp;P$3&amp;"*")=1,1,0),0))</f>
        <v>0</v>
      </c>
      <c r="Q721" s="0" t="n">
        <f aca="false">IF(OR(Q$3="",Consolidado!$D721=""),0,IF(ISNUMBER(SEARCH(Q$3,Consolidado!$D721)),IF(COUNTIFS(Consolidado!$AC$5:AC721,Consolidado!$AC721,Consolidado!$D$5:D721,"*"&amp;Q$3&amp;"*")=1,1,0),0))</f>
        <v>0</v>
      </c>
      <c r="R721" s="0" t="n">
        <f aca="false">IF(OR(R$3="",Consolidado!$D721=""),0,IF(ISNUMBER(SEARCH(R$3,Consolidado!$D721)),IF(COUNTIFS(Consolidado!$AC$5:AC721,Consolidado!$AC721,Consolidado!$D$5:D721,"*"&amp;R$3&amp;"*")=1,1,0),0))</f>
        <v>0</v>
      </c>
      <c r="S721" s="0" t="n">
        <f aca="false">IF(OR(S$3="",Consolidado!$D721=""),0,IF(ISNUMBER(SEARCH(S$3,Consolidado!$D721)),IF(COUNTIFS(Consolidado!$AC$5:AC721,Consolidado!$AC721,Consolidado!$D$5:D721,"*"&amp;S$3&amp;"*")=1,1,0),0))</f>
        <v>0</v>
      </c>
      <c r="T721" s="0" t="n">
        <f aca="false">IF(OR(T$3="",Consolidado!$D721=""),0,IF(ISNUMBER(SEARCH(T$3,Consolidado!$D721)),IF(COUNTIFS(Consolidado!$AC$5:AC721,Consolidado!$AC721,Consolidado!$D$5:D721,"*"&amp;T$3&amp;"*")=1,1,0),0))</f>
        <v>0</v>
      </c>
      <c r="U721" s="0" t="n">
        <f aca="false">IF(OR(U$3="",Consolidado!$D721=""),0,IF(ISNUMBER(SEARCH(U$3,Consolidado!$D721)),IF(COUNTIFS(Consolidado!$AC$5:AC721,Consolidado!$AC721,Consolidado!$D$5:D721,"*"&amp;U$3&amp;"*")=1,1,0),0))</f>
        <v>0</v>
      </c>
      <c r="V721" s="0" t="n">
        <f aca="false">IF(OR(V$3="",Consolidado!$D721=""),0,IF(ISNUMBER(SEARCH(V$3,Consolidado!$D721)),IF(COUNTIFS(Consolidado!$AC$5:AC721,Consolidado!$AC721,Consolidado!$D$5:D721,"*"&amp;V$3&amp;"*")=1,1,0),0))</f>
        <v>0</v>
      </c>
      <c r="W721" s="0" t="n">
        <f aca="false">IF(OR(W$3="",Consolidado!$D721=""),0,IF(ISNUMBER(SEARCH(W$3,Consolidado!$D721)),IF(COUNTIFS(Consolidado!$AC$5:AC721,Consolidado!$AC721,Consolidado!$D$5:D721,"*"&amp;W$3&amp;"*")=1,1,0),0))</f>
        <v>0</v>
      </c>
      <c r="X721" s="0" t="n">
        <f aca="false">IF(OR(X$3="",Consolidado!$D721=""),0,IF(ISNUMBER(SEARCH(X$3,Consolidado!$D721)),IF(COUNTIFS(Consolidado!$AC$5:AC721,Consolidado!$AC721,Consolidado!$D$5:D721,"*"&amp;X$3&amp;"*")=1,1,0),0))</f>
        <v>0</v>
      </c>
      <c r="Y721" s="0" t="n">
        <f aca="false">IF(OR(Y$3="",Consolidado!$D721=""),0,IF(ISNUMBER(SEARCH(Y$3,Consolidado!$D721)),IF(COUNTIFS(Consolidado!$AC$5:AC721,Consolidado!$AC721,Consolidado!$D$5:D721,"*"&amp;Y$3&amp;"*")=1,1,0),0))</f>
        <v>0</v>
      </c>
      <c r="Z721" s="0" t="n">
        <f aca="false">IF(OR(Z$3="",Consolidado!$D721=""),0,IF(ISNUMBER(SEARCH(Z$3,Consolidado!$D721)),IF(COUNTIFS(Consolidado!$AC$5:AC721,Consolidado!$AC721,Consolidado!$D$5:D721,"*"&amp;Z$3&amp;"*")=1,1,0),0))</f>
        <v>0</v>
      </c>
      <c r="AA721" s="0" t="n">
        <f aca="false">IF(OR(AA$3="",Consolidado!$D721=""),0,IF(ISNUMBER(SEARCH(AA$3,Consolidado!$D721)),IF(COUNTIFS(Consolidado!$AC$5:AC721,Consolidado!$AC721,Consolidado!$D$5:D721,"*"&amp;AA$3&amp;"*")=1,1,0),0))</f>
        <v>0</v>
      </c>
      <c r="AB721" s="0" t="n">
        <f aca="false">IF(OR(AB$3="",Consolidado!$D721=""),0,IF(ISNUMBER(SEARCH(AB$3,Consolidado!$D721)),IF(COUNTIFS(Consolidado!$AC$5:AC721,Consolidado!$AC721,Consolidado!$D$5:D721,"*"&amp;AB$3&amp;"*")=1,1,0),0))</f>
        <v>0</v>
      </c>
      <c r="AC721" s="0" t="n">
        <f aca="false">IF(OR(AC$3="",Consolidado!$D721=""),0,IF(ISNUMBER(SEARCH(AC$3,Consolidado!$D721)),IF(COUNTIFS(Consolidado!$AC$5:AC721,Consolidado!$AC721,Consolidado!$D$5:D721,"*"&amp;AC$3&amp;"*")=1,1,0),0))</f>
        <v>0</v>
      </c>
      <c r="AD721" s="0" t="n">
        <f aca="false">IF(OR(AD$3="",Consolidado!$D721=""),0,IF(ISNUMBER(SEARCH(AD$3,Consolidado!$D721)),IF(COUNTIFS(Consolidado!$AC$5:AC721,Consolidado!$AC721,Consolidado!$D$5:D721,"*"&amp;AD$3&amp;"*")=1,1,0),0))</f>
        <v>0</v>
      </c>
      <c r="AE721" s="0" t="n">
        <f aca="false">IF(OR(AE$3="",Consolidado!$D721=""),0,IF(ISNUMBER(SEARCH(AE$3,Consolidado!$D721)),IF(COUNTIFS(Consolidado!$AC$5:AC721,Consolidado!$AC721,Consolidado!$D$5:D721,"*"&amp;AE$3&amp;"*")=1,1,0),0))</f>
        <v>0</v>
      </c>
      <c r="AF721" s="0" t="n">
        <f aca="false">IF(OR(AF$3="",Consolidado!$D721=""),0,IF(ISNUMBER(SEARCH(AF$3,Consolidado!$D721)),IF(COUNTIFS(Consolidado!$AC$5:AC721,Consolidado!$AC721,Consolidado!$D$5:D721,"*"&amp;AF$3&amp;"*")=1,1,0),0))</f>
        <v>0</v>
      </c>
      <c r="AG721" s="0" t="n">
        <f aca="false">IF(OR(AG$3="",Consolidado!$D721=""),0,IF(ISNUMBER(SEARCH(AG$3,Consolidado!$D721)),IF(COUNTIFS(Consolidado!$AC$5:AC721,Consolidado!$AC721,Consolidado!$D$5:D721,"*"&amp;AG$3&amp;"*")=1,1,0),0))</f>
        <v>0</v>
      </c>
      <c r="AH721" s="0" t="n">
        <f aca="false">IF(OR(AH$3="",Consolidado!$D721=""),0,IF(ISNUMBER(SEARCH(AH$3,Consolidado!$D721)),IF(COUNTIFS(Consolidado!$AC$5:AC721,Consolidado!$AC721,Consolidado!$D$5:D721,"*"&amp;AH$3&amp;"*")=1,1,0),0))</f>
        <v>0</v>
      </c>
      <c r="AI721" s="0" t="n">
        <f aca="false">IF(OR(AI$3="",Consolidado!$D721=""),0,IF(ISNUMBER(SEARCH(AI$3,Consolidado!$D721)),IF(COUNTIFS(Consolidado!$AC$5:AC721,Consolidado!$AC721,Consolidado!$D$5:D721,"*"&amp;AI$3&amp;"*")=1,1,0),0))</f>
        <v>0</v>
      </c>
      <c r="AJ721" s="0" t="n">
        <f aca="false">IF(OR(AJ$3="",Consolidado!$D721=""),0,IF(ISNUMBER(SEARCH(AJ$3,Consolidado!$D721)),IF(COUNTIFS(Consolidado!$AC$5:AC721,Consolidado!$AC721,Consolidado!$D$5:D721,"*"&amp;AJ$3&amp;"*")=1,1,0),0))</f>
        <v>0</v>
      </c>
      <c r="AK721" s="0" t="n">
        <f aca="false">IF(OR(AK$3="",Consolidado!$D721=""),0,IF(ISNUMBER(SEARCH(AK$3,Consolidado!$D721)),IF(COUNTIFS(Consolidado!$AC$5:AC721,Consolidado!$AC721,Consolidado!$D$5:D721,"*"&amp;AK$3&amp;"*")=1,1,0),0))</f>
        <v>0</v>
      </c>
      <c r="AL721" s="0" t="n">
        <f aca="false">IF(OR(AL$3="",Consolidado!$D721=""),0,IF(ISNUMBER(SEARCH(AL$3,Consolidado!$D721)),IF(COUNTIFS(Consolidado!$AC$5:AC721,Consolidado!$AC721,Consolidado!$D$5:D721,"*"&amp;AL$3&amp;"*")=1,1,0),0))</f>
        <v>0</v>
      </c>
      <c r="AM721" s="0" t="n">
        <f aca="false">IF(OR(AM$3="",Consolidado!$D721=""),0,IF(ISNUMBER(SEARCH(AM$3,Consolidado!$D721)),IF(COUNTIFS(Consolidado!$AC$5:AC721,Consolidado!$AC721,Consolidado!$D$5:D721,"*"&amp;AM$3&amp;"*")=1,1,0),0))</f>
        <v>0</v>
      </c>
      <c r="AN721" s="0" t="n">
        <f aca="false">IF(OR(AN$3="",Consolidado!$D721=""),0,IF(ISNUMBER(SEARCH(AN$3,Consolidado!$D721)),IF(COUNTIFS(Consolidado!$AC$5:AC721,Consolidado!$AC721,Consolidado!$D$5:D721,"*"&amp;AN$3&amp;"*")=1,1,0),0))</f>
        <v>0</v>
      </c>
      <c r="AO721" s="0" t="n">
        <f aca="false">IF(OR(AO$3="",Consolidado!$D721=""),0,IF(ISNUMBER(SEARCH(AO$3,Consolidado!$D721)),IF(COUNTIFS(Consolidado!$AC$5:AC721,Consolidado!$AC721,Consolidado!$D$5:D721,"*"&amp;AO$3&amp;"*")=1,1,0),0))</f>
        <v>0</v>
      </c>
    </row>
    <row r="722" customFormat="false" ht="15" hidden="false" customHeight="false" outlineLevel="0" collapsed="false">
      <c r="B722" s="0" t="n">
        <f aca="false">IF(OR(B$3="",Consolidado!$D722=""),0,IF(ISNUMBER(SEARCH(B$3,Consolidado!$D722)),IF(COUNTIFS(Consolidado!$AC$5:AC722,Consolidado!$AC722,Consolidado!$D$5:D722,"*"&amp;B$3&amp;"*")=1,1,0),0))</f>
        <v>0</v>
      </c>
      <c r="C722" s="0" t="n">
        <f aca="false">IF(OR(C$3="",Consolidado!$D722=""),0,IF(ISNUMBER(SEARCH(C$3,Consolidado!$D722)),IF(COUNTIFS(Consolidado!$AC$5:AC722,Consolidado!$AC722,Consolidado!$D$5:D722,"*"&amp;C$3&amp;"*")=1,1,0),0))</f>
        <v>0</v>
      </c>
      <c r="D722" s="0" t="n">
        <f aca="false">IF(OR(D$3="",Consolidado!$D722=""),0,IF(ISNUMBER(SEARCH(D$3,Consolidado!$D722)),IF(COUNTIFS(Consolidado!$AC$5:AC722,Consolidado!$AC722,Consolidado!$D$5:D722,"*"&amp;D$3&amp;"*")=1,1,0),0))</f>
        <v>0</v>
      </c>
      <c r="E722" s="0" t="n">
        <f aca="false">IF(OR(E$3="",Consolidado!$D722=""),0,IF(ISNUMBER(SEARCH(E$3,Consolidado!$D722)),IF(COUNTIFS(Consolidado!$AC$5:AC722,Consolidado!$AC722,Consolidado!$D$5:D722,"*"&amp;E$3&amp;"*")=1,1,0),0))</f>
        <v>0</v>
      </c>
      <c r="F722" s="0" t="n">
        <f aca="false">IF(OR(F$3="",Consolidado!$D722=""),0,IF(ISNUMBER(SEARCH(F$3,Consolidado!$D722)),IF(COUNTIFS(Consolidado!$AC$5:AC722,Consolidado!$AC722,Consolidado!$D$5:D722,"*"&amp;F$3&amp;"*")=1,1,0),0))</f>
        <v>0</v>
      </c>
      <c r="G722" s="0" t="n">
        <f aca="false">IF(OR(G$3="",Consolidado!$D722=""),0,IF(ISNUMBER(SEARCH(G$3,Consolidado!$D722)),IF(COUNTIFS(Consolidado!$AC$5:AC722,Consolidado!$AC722,Consolidado!$D$5:D722,"*"&amp;G$3&amp;"*")=1,1,0),0))</f>
        <v>0</v>
      </c>
      <c r="H722" s="0" t="n">
        <f aca="false">IF(OR(H$3="",Consolidado!$D722=""),0,IF(ISNUMBER(SEARCH(H$3,Consolidado!$D722)),IF(COUNTIFS(Consolidado!$AC$5:AC722,Consolidado!$AC722,Consolidado!$D$5:D722,"*"&amp;H$3&amp;"*")=1,1,0),0))</f>
        <v>0</v>
      </c>
      <c r="I722" s="0" t="n">
        <f aca="false">IF(OR(I$3="",Consolidado!$D722=""),0,IF(ISNUMBER(SEARCH(I$3,Consolidado!$D722)),IF(COUNTIFS(Consolidado!$AC$5:AC722,Consolidado!$AC722,Consolidado!$D$5:D722,"*"&amp;I$3&amp;"*")=1,1,0),0))</f>
        <v>0</v>
      </c>
      <c r="J722" s="0" t="n">
        <f aca="false">IF(OR(J$3="",Consolidado!$D722=""),0,IF(ISNUMBER(SEARCH(J$3,Consolidado!$D722)),IF(COUNTIFS(Consolidado!$AC$5:AC722,Consolidado!$AC722,Consolidado!$D$5:D722,"*"&amp;J$3&amp;"*")=1,1,0),0))</f>
        <v>0</v>
      </c>
      <c r="K722" s="0" t="n">
        <f aca="false">IF(OR(K$3="",Consolidado!$D722=""),0,IF(ISNUMBER(SEARCH(K$3,Consolidado!$D722)),IF(COUNTIFS(Consolidado!$AC$5:AC722,Consolidado!$AC722,Consolidado!$D$5:D722,"*"&amp;K$3&amp;"*")=1,1,0),0))</f>
        <v>0</v>
      </c>
      <c r="L722" s="0" t="n">
        <f aca="false">IF(OR(L$3="",Consolidado!$D722=""),0,IF(ISNUMBER(SEARCH(L$3,Consolidado!$D722)),IF(COUNTIFS(Consolidado!$AC$5:AC722,Consolidado!$AC722,Consolidado!$D$5:D722,"*"&amp;L$3&amp;"*")=1,1,0),0))</f>
        <v>0</v>
      </c>
      <c r="M722" s="0" t="n">
        <f aca="false">IF(OR(M$3="",Consolidado!$D722=""),0,IF(ISNUMBER(SEARCH(M$3,Consolidado!$D722)),IF(COUNTIFS(Consolidado!$AC$5:AC722,Consolidado!$AC722,Consolidado!$D$5:D722,"*"&amp;M$3&amp;"*")=1,1,0),0))</f>
        <v>0</v>
      </c>
      <c r="N722" s="0" t="n">
        <f aca="false">IF(OR(N$3="",Consolidado!$D722=""),0,IF(ISNUMBER(SEARCH(N$3,Consolidado!$D722)),IF(COUNTIFS(Consolidado!$AC$5:AC722,Consolidado!$AC722,Consolidado!$D$5:D722,"*"&amp;N$3&amp;"*")=1,1,0),0))</f>
        <v>0</v>
      </c>
      <c r="O722" s="0" t="n">
        <f aca="false">IF(OR(O$3="",Consolidado!$D722=""),0,IF(ISNUMBER(SEARCH(O$3,Consolidado!$D722)),IF(COUNTIFS(Consolidado!$AC$5:AC722,Consolidado!$AC722,Consolidado!$D$5:D722,"*"&amp;O$3&amp;"*")=1,1,0),0))</f>
        <v>0</v>
      </c>
      <c r="P722" s="0" t="n">
        <f aca="false">IF(OR(P$3="",Consolidado!$D722=""),0,IF(ISNUMBER(SEARCH(P$3,Consolidado!$D722)),IF(COUNTIFS(Consolidado!$AC$5:AC722,Consolidado!$AC722,Consolidado!$D$5:D722,"*"&amp;P$3&amp;"*")=1,1,0),0))</f>
        <v>0</v>
      </c>
      <c r="Q722" s="0" t="n">
        <f aca="false">IF(OR(Q$3="",Consolidado!$D722=""),0,IF(ISNUMBER(SEARCH(Q$3,Consolidado!$D722)),IF(COUNTIFS(Consolidado!$AC$5:AC722,Consolidado!$AC722,Consolidado!$D$5:D722,"*"&amp;Q$3&amp;"*")=1,1,0),0))</f>
        <v>0</v>
      </c>
      <c r="R722" s="0" t="n">
        <f aca="false">IF(OR(R$3="",Consolidado!$D722=""),0,IF(ISNUMBER(SEARCH(R$3,Consolidado!$D722)),IF(COUNTIFS(Consolidado!$AC$5:AC722,Consolidado!$AC722,Consolidado!$D$5:D722,"*"&amp;R$3&amp;"*")=1,1,0),0))</f>
        <v>0</v>
      </c>
      <c r="S722" s="0" t="n">
        <f aca="false">IF(OR(S$3="",Consolidado!$D722=""),0,IF(ISNUMBER(SEARCH(S$3,Consolidado!$D722)),IF(COUNTIFS(Consolidado!$AC$5:AC722,Consolidado!$AC722,Consolidado!$D$5:D722,"*"&amp;S$3&amp;"*")=1,1,0),0))</f>
        <v>0</v>
      </c>
      <c r="T722" s="0" t="n">
        <f aca="false">IF(OR(T$3="",Consolidado!$D722=""),0,IF(ISNUMBER(SEARCH(T$3,Consolidado!$D722)),IF(COUNTIFS(Consolidado!$AC$5:AC722,Consolidado!$AC722,Consolidado!$D$5:D722,"*"&amp;T$3&amp;"*")=1,1,0),0))</f>
        <v>0</v>
      </c>
      <c r="U722" s="0" t="n">
        <f aca="false">IF(OR(U$3="",Consolidado!$D722=""),0,IF(ISNUMBER(SEARCH(U$3,Consolidado!$D722)),IF(COUNTIFS(Consolidado!$AC$5:AC722,Consolidado!$AC722,Consolidado!$D$5:D722,"*"&amp;U$3&amp;"*")=1,1,0),0))</f>
        <v>0</v>
      </c>
      <c r="V722" s="0" t="n">
        <f aca="false">IF(OR(V$3="",Consolidado!$D722=""),0,IF(ISNUMBER(SEARCH(V$3,Consolidado!$D722)),IF(COUNTIFS(Consolidado!$AC$5:AC722,Consolidado!$AC722,Consolidado!$D$5:D722,"*"&amp;V$3&amp;"*")=1,1,0),0))</f>
        <v>0</v>
      </c>
      <c r="W722" s="0" t="n">
        <f aca="false">IF(OR(W$3="",Consolidado!$D722=""),0,IF(ISNUMBER(SEARCH(W$3,Consolidado!$D722)),IF(COUNTIFS(Consolidado!$AC$5:AC722,Consolidado!$AC722,Consolidado!$D$5:D722,"*"&amp;W$3&amp;"*")=1,1,0),0))</f>
        <v>0</v>
      </c>
      <c r="X722" s="0" t="n">
        <f aca="false">IF(OR(X$3="",Consolidado!$D722=""),0,IF(ISNUMBER(SEARCH(X$3,Consolidado!$D722)),IF(COUNTIFS(Consolidado!$AC$5:AC722,Consolidado!$AC722,Consolidado!$D$5:D722,"*"&amp;X$3&amp;"*")=1,1,0),0))</f>
        <v>0</v>
      </c>
      <c r="Y722" s="0" t="n">
        <f aca="false">IF(OR(Y$3="",Consolidado!$D722=""),0,IF(ISNUMBER(SEARCH(Y$3,Consolidado!$D722)),IF(COUNTIFS(Consolidado!$AC$5:AC722,Consolidado!$AC722,Consolidado!$D$5:D722,"*"&amp;Y$3&amp;"*")=1,1,0),0))</f>
        <v>0</v>
      </c>
      <c r="Z722" s="0" t="n">
        <f aca="false">IF(OR(Z$3="",Consolidado!$D722=""),0,IF(ISNUMBER(SEARCH(Z$3,Consolidado!$D722)),IF(COUNTIFS(Consolidado!$AC$5:AC722,Consolidado!$AC722,Consolidado!$D$5:D722,"*"&amp;Z$3&amp;"*")=1,1,0),0))</f>
        <v>0</v>
      </c>
      <c r="AA722" s="0" t="n">
        <f aca="false">IF(OR(AA$3="",Consolidado!$D722=""),0,IF(ISNUMBER(SEARCH(AA$3,Consolidado!$D722)),IF(COUNTIFS(Consolidado!$AC$5:AC722,Consolidado!$AC722,Consolidado!$D$5:D722,"*"&amp;AA$3&amp;"*")=1,1,0),0))</f>
        <v>0</v>
      </c>
      <c r="AB722" s="0" t="n">
        <f aca="false">IF(OR(AB$3="",Consolidado!$D722=""),0,IF(ISNUMBER(SEARCH(AB$3,Consolidado!$D722)),IF(COUNTIFS(Consolidado!$AC$5:AC722,Consolidado!$AC722,Consolidado!$D$5:D722,"*"&amp;AB$3&amp;"*")=1,1,0),0))</f>
        <v>0</v>
      </c>
      <c r="AC722" s="0" t="n">
        <f aca="false">IF(OR(AC$3="",Consolidado!$D722=""),0,IF(ISNUMBER(SEARCH(AC$3,Consolidado!$D722)),IF(COUNTIFS(Consolidado!$AC$5:AC722,Consolidado!$AC722,Consolidado!$D$5:D722,"*"&amp;AC$3&amp;"*")=1,1,0),0))</f>
        <v>0</v>
      </c>
      <c r="AD722" s="0" t="n">
        <f aca="false">IF(OR(AD$3="",Consolidado!$D722=""),0,IF(ISNUMBER(SEARCH(AD$3,Consolidado!$D722)),IF(COUNTIFS(Consolidado!$AC$5:AC722,Consolidado!$AC722,Consolidado!$D$5:D722,"*"&amp;AD$3&amp;"*")=1,1,0),0))</f>
        <v>0</v>
      </c>
      <c r="AE722" s="0" t="n">
        <f aca="false">IF(OR(AE$3="",Consolidado!$D722=""),0,IF(ISNUMBER(SEARCH(AE$3,Consolidado!$D722)),IF(COUNTIFS(Consolidado!$AC$5:AC722,Consolidado!$AC722,Consolidado!$D$5:D722,"*"&amp;AE$3&amp;"*")=1,1,0),0))</f>
        <v>0</v>
      </c>
      <c r="AF722" s="0" t="n">
        <f aca="false">IF(OR(AF$3="",Consolidado!$D722=""),0,IF(ISNUMBER(SEARCH(AF$3,Consolidado!$D722)),IF(COUNTIFS(Consolidado!$AC$5:AC722,Consolidado!$AC722,Consolidado!$D$5:D722,"*"&amp;AF$3&amp;"*")=1,1,0),0))</f>
        <v>0</v>
      </c>
      <c r="AG722" s="0" t="n">
        <f aca="false">IF(OR(AG$3="",Consolidado!$D722=""),0,IF(ISNUMBER(SEARCH(AG$3,Consolidado!$D722)),IF(COUNTIFS(Consolidado!$AC$5:AC722,Consolidado!$AC722,Consolidado!$D$5:D722,"*"&amp;AG$3&amp;"*")=1,1,0),0))</f>
        <v>0</v>
      </c>
      <c r="AH722" s="0" t="n">
        <f aca="false">IF(OR(AH$3="",Consolidado!$D722=""),0,IF(ISNUMBER(SEARCH(AH$3,Consolidado!$D722)),IF(COUNTIFS(Consolidado!$AC$5:AC722,Consolidado!$AC722,Consolidado!$D$5:D722,"*"&amp;AH$3&amp;"*")=1,1,0),0))</f>
        <v>0</v>
      </c>
      <c r="AI722" s="0" t="n">
        <f aca="false">IF(OR(AI$3="",Consolidado!$D722=""),0,IF(ISNUMBER(SEARCH(AI$3,Consolidado!$D722)),IF(COUNTIFS(Consolidado!$AC$5:AC722,Consolidado!$AC722,Consolidado!$D$5:D722,"*"&amp;AI$3&amp;"*")=1,1,0),0))</f>
        <v>0</v>
      </c>
      <c r="AJ722" s="0" t="n">
        <f aca="false">IF(OR(AJ$3="",Consolidado!$D722=""),0,IF(ISNUMBER(SEARCH(AJ$3,Consolidado!$D722)),IF(COUNTIFS(Consolidado!$AC$5:AC722,Consolidado!$AC722,Consolidado!$D$5:D722,"*"&amp;AJ$3&amp;"*")=1,1,0),0))</f>
        <v>0</v>
      </c>
      <c r="AK722" s="0" t="n">
        <f aca="false">IF(OR(AK$3="",Consolidado!$D722=""),0,IF(ISNUMBER(SEARCH(AK$3,Consolidado!$D722)),IF(COUNTIFS(Consolidado!$AC$5:AC722,Consolidado!$AC722,Consolidado!$D$5:D722,"*"&amp;AK$3&amp;"*")=1,1,0),0))</f>
        <v>0</v>
      </c>
      <c r="AL722" s="0" t="n">
        <f aca="false">IF(OR(AL$3="",Consolidado!$D722=""),0,IF(ISNUMBER(SEARCH(AL$3,Consolidado!$D722)),IF(COUNTIFS(Consolidado!$AC$5:AC722,Consolidado!$AC722,Consolidado!$D$5:D722,"*"&amp;AL$3&amp;"*")=1,1,0),0))</f>
        <v>0</v>
      </c>
      <c r="AM722" s="0" t="n">
        <f aca="false">IF(OR(AM$3="",Consolidado!$D722=""),0,IF(ISNUMBER(SEARCH(AM$3,Consolidado!$D722)),IF(COUNTIFS(Consolidado!$AC$5:AC722,Consolidado!$AC722,Consolidado!$D$5:D722,"*"&amp;AM$3&amp;"*")=1,1,0),0))</f>
        <v>0</v>
      </c>
      <c r="AN722" s="0" t="n">
        <f aca="false">IF(OR(AN$3="",Consolidado!$D722=""),0,IF(ISNUMBER(SEARCH(AN$3,Consolidado!$D722)),IF(COUNTIFS(Consolidado!$AC$5:AC722,Consolidado!$AC722,Consolidado!$D$5:D722,"*"&amp;AN$3&amp;"*")=1,1,0),0))</f>
        <v>0</v>
      </c>
      <c r="AO722" s="0" t="n">
        <f aca="false">IF(OR(AO$3="",Consolidado!$D722=""),0,IF(ISNUMBER(SEARCH(AO$3,Consolidado!$D722)),IF(COUNTIFS(Consolidado!$AC$5:AC722,Consolidado!$AC722,Consolidado!$D$5:D722,"*"&amp;AO$3&amp;"*")=1,1,0),0))</f>
        <v>0</v>
      </c>
    </row>
    <row r="723" customFormat="false" ht="15" hidden="false" customHeight="false" outlineLevel="0" collapsed="false">
      <c r="B723" s="0" t="n">
        <f aca="false">IF(OR(B$3="",Consolidado!$D723=""),0,IF(ISNUMBER(SEARCH(B$3,Consolidado!$D723)),IF(COUNTIFS(Consolidado!$AC$5:AC723,Consolidado!$AC723,Consolidado!$D$5:D723,"*"&amp;B$3&amp;"*")=1,1,0),0))</f>
        <v>0</v>
      </c>
      <c r="C723" s="0" t="n">
        <f aca="false">IF(OR(C$3="",Consolidado!$D723=""),0,IF(ISNUMBER(SEARCH(C$3,Consolidado!$D723)),IF(COUNTIFS(Consolidado!$AC$5:AC723,Consolidado!$AC723,Consolidado!$D$5:D723,"*"&amp;C$3&amp;"*")=1,1,0),0))</f>
        <v>0</v>
      </c>
      <c r="D723" s="0" t="n">
        <f aca="false">IF(OR(D$3="",Consolidado!$D723=""),0,IF(ISNUMBER(SEARCH(D$3,Consolidado!$D723)),IF(COUNTIFS(Consolidado!$AC$5:AC723,Consolidado!$AC723,Consolidado!$D$5:D723,"*"&amp;D$3&amp;"*")=1,1,0),0))</f>
        <v>0</v>
      </c>
      <c r="E723" s="0" t="n">
        <f aca="false">IF(OR(E$3="",Consolidado!$D723=""),0,IF(ISNUMBER(SEARCH(E$3,Consolidado!$D723)),IF(COUNTIFS(Consolidado!$AC$5:AC723,Consolidado!$AC723,Consolidado!$D$5:D723,"*"&amp;E$3&amp;"*")=1,1,0),0))</f>
        <v>0</v>
      </c>
      <c r="F723" s="0" t="n">
        <f aca="false">IF(OR(F$3="",Consolidado!$D723=""),0,IF(ISNUMBER(SEARCH(F$3,Consolidado!$D723)),IF(COUNTIFS(Consolidado!$AC$5:AC723,Consolidado!$AC723,Consolidado!$D$5:D723,"*"&amp;F$3&amp;"*")=1,1,0),0))</f>
        <v>0</v>
      </c>
      <c r="G723" s="0" t="n">
        <f aca="false">IF(OR(G$3="",Consolidado!$D723=""),0,IF(ISNUMBER(SEARCH(G$3,Consolidado!$D723)),IF(COUNTIFS(Consolidado!$AC$5:AC723,Consolidado!$AC723,Consolidado!$D$5:D723,"*"&amp;G$3&amp;"*")=1,1,0),0))</f>
        <v>0</v>
      </c>
      <c r="H723" s="0" t="n">
        <f aca="false">IF(OR(H$3="",Consolidado!$D723=""),0,IF(ISNUMBER(SEARCH(H$3,Consolidado!$D723)),IF(COUNTIFS(Consolidado!$AC$5:AC723,Consolidado!$AC723,Consolidado!$D$5:D723,"*"&amp;H$3&amp;"*")=1,1,0),0))</f>
        <v>0</v>
      </c>
      <c r="I723" s="0" t="n">
        <f aca="false">IF(OR(I$3="",Consolidado!$D723=""),0,IF(ISNUMBER(SEARCH(I$3,Consolidado!$D723)),IF(COUNTIFS(Consolidado!$AC$5:AC723,Consolidado!$AC723,Consolidado!$D$5:D723,"*"&amp;I$3&amp;"*")=1,1,0),0))</f>
        <v>0</v>
      </c>
      <c r="J723" s="0" t="n">
        <f aca="false">IF(OR(J$3="",Consolidado!$D723=""),0,IF(ISNUMBER(SEARCH(J$3,Consolidado!$D723)),IF(COUNTIFS(Consolidado!$AC$5:AC723,Consolidado!$AC723,Consolidado!$D$5:D723,"*"&amp;J$3&amp;"*")=1,1,0),0))</f>
        <v>0</v>
      </c>
      <c r="K723" s="0" t="n">
        <f aca="false">IF(OR(K$3="",Consolidado!$D723=""),0,IF(ISNUMBER(SEARCH(K$3,Consolidado!$D723)),IF(COUNTIFS(Consolidado!$AC$5:AC723,Consolidado!$AC723,Consolidado!$D$5:D723,"*"&amp;K$3&amp;"*")=1,1,0),0))</f>
        <v>0</v>
      </c>
      <c r="L723" s="0" t="n">
        <f aca="false">IF(OR(L$3="",Consolidado!$D723=""),0,IF(ISNUMBER(SEARCH(L$3,Consolidado!$D723)),IF(COUNTIFS(Consolidado!$AC$5:AC723,Consolidado!$AC723,Consolidado!$D$5:D723,"*"&amp;L$3&amp;"*")=1,1,0),0))</f>
        <v>0</v>
      </c>
      <c r="M723" s="0" t="n">
        <f aca="false">IF(OR(M$3="",Consolidado!$D723=""),0,IF(ISNUMBER(SEARCH(M$3,Consolidado!$D723)),IF(COUNTIFS(Consolidado!$AC$5:AC723,Consolidado!$AC723,Consolidado!$D$5:D723,"*"&amp;M$3&amp;"*")=1,1,0),0))</f>
        <v>0</v>
      </c>
      <c r="N723" s="0" t="n">
        <f aca="false">IF(OR(N$3="",Consolidado!$D723=""),0,IF(ISNUMBER(SEARCH(N$3,Consolidado!$D723)),IF(COUNTIFS(Consolidado!$AC$5:AC723,Consolidado!$AC723,Consolidado!$D$5:D723,"*"&amp;N$3&amp;"*")=1,1,0),0))</f>
        <v>0</v>
      </c>
      <c r="O723" s="0" t="n">
        <f aca="false">IF(OR(O$3="",Consolidado!$D723=""),0,IF(ISNUMBER(SEARCH(O$3,Consolidado!$D723)),IF(COUNTIFS(Consolidado!$AC$5:AC723,Consolidado!$AC723,Consolidado!$D$5:D723,"*"&amp;O$3&amp;"*")=1,1,0),0))</f>
        <v>0</v>
      </c>
      <c r="P723" s="0" t="n">
        <f aca="false">IF(OR(P$3="",Consolidado!$D723=""),0,IF(ISNUMBER(SEARCH(P$3,Consolidado!$D723)),IF(COUNTIFS(Consolidado!$AC$5:AC723,Consolidado!$AC723,Consolidado!$D$5:D723,"*"&amp;P$3&amp;"*")=1,1,0),0))</f>
        <v>0</v>
      </c>
      <c r="Q723" s="0" t="n">
        <f aca="false">IF(OR(Q$3="",Consolidado!$D723=""),0,IF(ISNUMBER(SEARCH(Q$3,Consolidado!$D723)),IF(COUNTIFS(Consolidado!$AC$5:AC723,Consolidado!$AC723,Consolidado!$D$5:D723,"*"&amp;Q$3&amp;"*")=1,1,0),0))</f>
        <v>0</v>
      </c>
      <c r="R723" s="0" t="n">
        <f aca="false">IF(OR(R$3="",Consolidado!$D723=""),0,IF(ISNUMBER(SEARCH(R$3,Consolidado!$D723)),IF(COUNTIFS(Consolidado!$AC$5:AC723,Consolidado!$AC723,Consolidado!$D$5:D723,"*"&amp;R$3&amp;"*")=1,1,0),0))</f>
        <v>0</v>
      </c>
      <c r="S723" s="0" t="n">
        <f aca="false">IF(OR(S$3="",Consolidado!$D723=""),0,IF(ISNUMBER(SEARCH(S$3,Consolidado!$D723)),IF(COUNTIFS(Consolidado!$AC$5:AC723,Consolidado!$AC723,Consolidado!$D$5:D723,"*"&amp;S$3&amp;"*")=1,1,0),0))</f>
        <v>0</v>
      </c>
      <c r="T723" s="0" t="n">
        <f aca="false">IF(OR(T$3="",Consolidado!$D723=""),0,IF(ISNUMBER(SEARCH(T$3,Consolidado!$D723)),IF(COUNTIFS(Consolidado!$AC$5:AC723,Consolidado!$AC723,Consolidado!$D$5:D723,"*"&amp;T$3&amp;"*")=1,1,0),0))</f>
        <v>0</v>
      </c>
      <c r="U723" s="0" t="n">
        <f aca="false">IF(OR(U$3="",Consolidado!$D723=""),0,IF(ISNUMBER(SEARCH(U$3,Consolidado!$D723)),IF(COUNTIFS(Consolidado!$AC$5:AC723,Consolidado!$AC723,Consolidado!$D$5:D723,"*"&amp;U$3&amp;"*")=1,1,0),0))</f>
        <v>0</v>
      </c>
      <c r="V723" s="0" t="n">
        <f aca="false">IF(OR(V$3="",Consolidado!$D723=""),0,IF(ISNUMBER(SEARCH(V$3,Consolidado!$D723)),IF(COUNTIFS(Consolidado!$AC$5:AC723,Consolidado!$AC723,Consolidado!$D$5:D723,"*"&amp;V$3&amp;"*")=1,1,0),0))</f>
        <v>0</v>
      </c>
      <c r="W723" s="0" t="n">
        <f aca="false">IF(OR(W$3="",Consolidado!$D723=""),0,IF(ISNUMBER(SEARCH(W$3,Consolidado!$D723)),IF(COUNTIFS(Consolidado!$AC$5:AC723,Consolidado!$AC723,Consolidado!$D$5:D723,"*"&amp;W$3&amp;"*")=1,1,0),0))</f>
        <v>0</v>
      </c>
      <c r="X723" s="0" t="n">
        <f aca="false">IF(OR(X$3="",Consolidado!$D723=""),0,IF(ISNUMBER(SEARCH(X$3,Consolidado!$D723)),IF(COUNTIFS(Consolidado!$AC$5:AC723,Consolidado!$AC723,Consolidado!$D$5:D723,"*"&amp;X$3&amp;"*")=1,1,0),0))</f>
        <v>0</v>
      </c>
      <c r="Y723" s="0" t="n">
        <f aca="false">IF(OR(Y$3="",Consolidado!$D723=""),0,IF(ISNUMBER(SEARCH(Y$3,Consolidado!$D723)),IF(COUNTIFS(Consolidado!$AC$5:AC723,Consolidado!$AC723,Consolidado!$D$5:D723,"*"&amp;Y$3&amp;"*")=1,1,0),0))</f>
        <v>0</v>
      </c>
      <c r="Z723" s="0" t="n">
        <f aca="false">IF(OR(Z$3="",Consolidado!$D723=""),0,IF(ISNUMBER(SEARCH(Z$3,Consolidado!$D723)),IF(COUNTIFS(Consolidado!$AC$5:AC723,Consolidado!$AC723,Consolidado!$D$5:D723,"*"&amp;Z$3&amp;"*")=1,1,0),0))</f>
        <v>0</v>
      </c>
      <c r="AA723" s="0" t="n">
        <f aca="false">IF(OR(AA$3="",Consolidado!$D723=""),0,IF(ISNUMBER(SEARCH(AA$3,Consolidado!$D723)),IF(COUNTIFS(Consolidado!$AC$5:AC723,Consolidado!$AC723,Consolidado!$D$5:D723,"*"&amp;AA$3&amp;"*")=1,1,0),0))</f>
        <v>0</v>
      </c>
      <c r="AB723" s="0" t="n">
        <f aca="false">IF(OR(AB$3="",Consolidado!$D723=""),0,IF(ISNUMBER(SEARCH(AB$3,Consolidado!$D723)),IF(COUNTIFS(Consolidado!$AC$5:AC723,Consolidado!$AC723,Consolidado!$D$5:D723,"*"&amp;AB$3&amp;"*")=1,1,0),0))</f>
        <v>0</v>
      </c>
      <c r="AC723" s="0" t="n">
        <f aca="false">IF(OR(AC$3="",Consolidado!$D723=""),0,IF(ISNUMBER(SEARCH(AC$3,Consolidado!$D723)),IF(COUNTIFS(Consolidado!$AC$5:AC723,Consolidado!$AC723,Consolidado!$D$5:D723,"*"&amp;AC$3&amp;"*")=1,1,0),0))</f>
        <v>0</v>
      </c>
      <c r="AD723" s="0" t="n">
        <f aca="false">IF(OR(AD$3="",Consolidado!$D723=""),0,IF(ISNUMBER(SEARCH(AD$3,Consolidado!$D723)),IF(COUNTIFS(Consolidado!$AC$5:AC723,Consolidado!$AC723,Consolidado!$D$5:D723,"*"&amp;AD$3&amp;"*")=1,1,0),0))</f>
        <v>0</v>
      </c>
      <c r="AE723" s="0" t="n">
        <f aca="false">IF(OR(AE$3="",Consolidado!$D723=""),0,IF(ISNUMBER(SEARCH(AE$3,Consolidado!$D723)),IF(COUNTIFS(Consolidado!$AC$5:AC723,Consolidado!$AC723,Consolidado!$D$5:D723,"*"&amp;AE$3&amp;"*")=1,1,0),0))</f>
        <v>0</v>
      </c>
      <c r="AF723" s="0" t="n">
        <f aca="false">IF(OR(AF$3="",Consolidado!$D723=""),0,IF(ISNUMBER(SEARCH(AF$3,Consolidado!$D723)),IF(COUNTIFS(Consolidado!$AC$5:AC723,Consolidado!$AC723,Consolidado!$D$5:D723,"*"&amp;AF$3&amp;"*")=1,1,0),0))</f>
        <v>0</v>
      </c>
      <c r="AG723" s="0" t="n">
        <f aca="false">IF(OR(AG$3="",Consolidado!$D723=""),0,IF(ISNUMBER(SEARCH(AG$3,Consolidado!$D723)),IF(COUNTIFS(Consolidado!$AC$5:AC723,Consolidado!$AC723,Consolidado!$D$5:D723,"*"&amp;AG$3&amp;"*")=1,1,0),0))</f>
        <v>0</v>
      </c>
      <c r="AH723" s="0" t="n">
        <f aca="false">IF(OR(AH$3="",Consolidado!$D723=""),0,IF(ISNUMBER(SEARCH(AH$3,Consolidado!$D723)),IF(COUNTIFS(Consolidado!$AC$5:AC723,Consolidado!$AC723,Consolidado!$D$5:D723,"*"&amp;AH$3&amp;"*")=1,1,0),0))</f>
        <v>0</v>
      </c>
      <c r="AI723" s="0" t="n">
        <f aca="false">IF(OR(AI$3="",Consolidado!$D723=""),0,IF(ISNUMBER(SEARCH(AI$3,Consolidado!$D723)),IF(COUNTIFS(Consolidado!$AC$5:AC723,Consolidado!$AC723,Consolidado!$D$5:D723,"*"&amp;AI$3&amp;"*")=1,1,0),0))</f>
        <v>0</v>
      </c>
      <c r="AJ723" s="0" t="n">
        <f aca="false">IF(OR(AJ$3="",Consolidado!$D723=""),0,IF(ISNUMBER(SEARCH(AJ$3,Consolidado!$D723)),IF(COUNTIFS(Consolidado!$AC$5:AC723,Consolidado!$AC723,Consolidado!$D$5:D723,"*"&amp;AJ$3&amp;"*")=1,1,0),0))</f>
        <v>0</v>
      </c>
      <c r="AK723" s="0" t="n">
        <f aca="false">IF(OR(AK$3="",Consolidado!$D723=""),0,IF(ISNUMBER(SEARCH(AK$3,Consolidado!$D723)),IF(COUNTIFS(Consolidado!$AC$5:AC723,Consolidado!$AC723,Consolidado!$D$5:D723,"*"&amp;AK$3&amp;"*")=1,1,0),0))</f>
        <v>0</v>
      </c>
      <c r="AL723" s="0" t="n">
        <f aca="false">IF(OR(AL$3="",Consolidado!$D723=""),0,IF(ISNUMBER(SEARCH(AL$3,Consolidado!$D723)),IF(COUNTIFS(Consolidado!$AC$5:AC723,Consolidado!$AC723,Consolidado!$D$5:D723,"*"&amp;AL$3&amp;"*")=1,1,0),0))</f>
        <v>0</v>
      </c>
      <c r="AM723" s="0" t="n">
        <f aca="false">IF(OR(AM$3="",Consolidado!$D723=""),0,IF(ISNUMBER(SEARCH(AM$3,Consolidado!$D723)),IF(COUNTIFS(Consolidado!$AC$5:AC723,Consolidado!$AC723,Consolidado!$D$5:D723,"*"&amp;AM$3&amp;"*")=1,1,0),0))</f>
        <v>0</v>
      </c>
      <c r="AN723" s="0" t="n">
        <f aca="false">IF(OR(AN$3="",Consolidado!$D723=""),0,IF(ISNUMBER(SEARCH(AN$3,Consolidado!$D723)),IF(COUNTIFS(Consolidado!$AC$5:AC723,Consolidado!$AC723,Consolidado!$D$5:D723,"*"&amp;AN$3&amp;"*")=1,1,0),0))</f>
        <v>0</v>
      </c>
      <c r="AO723" s="0" t="n">
        <f aca="false">IF(OR(AO$3="",Consolidado!$D723=""),0,IF(ISNUMBER(SEARCH(AO$3,Consolidado!$D723)),IF(COUNTIFS(Consolidado!$AC$5:AC723,Consolidado!$AC723,Consolidado!$D$5:D723,"*"&amp;AO$3&amp;"*")=1,1,0),0))</f>
        <v>0</v>
      </c>
    </row>
    <row r="724" customFormat="false" ht="15" hidden="false" customHeight="false" outlineLevel="0" collapsed="false">
      <c r="B724" s="0" t="n">
        <f aca="false">IF(OR(B$3="",Consolidado!$D724=""),0,IF(ISNUMBER(SEARCH(B$3,Consolidado!$D724)),IF(COUNTIFS(Consolidado!$AC$5:AC724,Consolidado!$AC724,Consolidado!$D$5:D724,"*"&amp;B$3&amp;"*")=1,1,0),0))</f>
        <v>0</v>
      </c>
      <c r="C724" s="0" t="n">
        <f aca="false">IF(OR(C$3="",Consolidado!$D724=""),0,IF(ISNUMBER(SEARCH(C$3,Consolidado!$D724)),IF(COUNTIFS(Consolidado!$AC$5:AC724,Consolidado!$AC724,Consolidado!$D$5:D724,"*"&amp;C$3&amp;"*")=1,1,0),0))</f>
        <v>0</v>
      </c>
      <c r="D724" s="0" t="n">
        <f aca="false">IF(OR(D$3="",Consolidado!$D724=""),0,IF(ISNUMBER(SEARCH(D$3,Consolidado!$D724)),IF(COUNTIFS(Consolidado!$AC$5:AC724,Consolidado!$AC724,Consolidado!$D$5:D724,"*"&amp;D$3&amp;"*")=1,1,0),0))</f>
        <v>0</v>
      </c>
      <c r="E724" s="0" t="n">
        <f aca="false">IF(OR(E$3="",Consolidado!$D724=""),0,IF(ISNUMBER(SEARCH(E$3,Consolidado!$D724)),IF(COUNTIFS(Consolidado!$AC$5:AC724,Consolidado!$AC724,Consolidado!$D$5:D724,"*"&amp;E$3&amp;"*")=1,1,0),0))</f>
        <v>0</v>
      </c>
      <c r="F724" s="0" t="n">
        <f aca="false">IF(OR(F$3="",Consolidado!$D724=""),0,IF(ISNUMBER(SEARCH(F$3,Consolidado!$D724)),IF(COUNTIFS(Consolidado!$AC$5:AC724,Consolidado!$AC724,Consolidado!$D$5:D724,"*"&amp;F$3&amp;"*")=1,1,0),0))</f>
        <v>0</v>
      </c>
      <c r="G724" s="0" t="n">
        <f aca="false">IF(OR(G$3="",Consolidado!$D724=""),0,IF(ISNUMBER(SEARCH(G$3,Consolidado!$D724)),IF(COUNTIFS(Consolidado!$AC$5:AC724,Consolidado!$AC724,Consolidado!$D$5:D724,"*"&amp;G$3&amp;"*")=1,1,0),0))</f>
        <v>0</v>
      </c>
      <c r="H724" s="0" t="n">
        <f aca="false">IF(OR(H$3="",Consolidado!$D724=""),0,IF(ISNUMBER(SEARCH(H$3,Consolidado!$D724)),IF(COUNTIFS(Consolidado!$AC$5:AC724,Consolidado!$AC724,Consolidado!$D$5:D724,"*"&amp;H$3&amp;"*")=1,1,0),0))</f>
        <v>0</v>
      </c>
      <c r="I724" s="0" t="n">
        <f aca="false">IF(OR(I$3="",Consolidado!$D724=""),0,IF(ISNUMBER(SEARCH(I$3,Consolidado!$D724)),IF(COUNTIFS(Consolidado!$AC$5:AC724,Consolidado!$AC724,Consolidado!$D$5:D724,"*"&amp;I$3&amp;"*")=1,1,0),0))</f>
        <v>0</v>
      </c>
      <c r="J724" s="0" t="n">
        <f aca="false">IF(OR(J$3="",Consolidado!$D724=""),0,IF(ISNUMBER(SEARCH(J$3,Consolidado!$D724)),IF(COUNTIFS(Consolidado!$AC$5:AC724,Consolidado!$AC724,Consolidado!$D$5:D724,"*"&amp;J$3&amp;"*")=1,1,0),0))</f>
        <v>0</v>
      </c>
      <c r="K724" s="0" t="n">
        <f aca="false">IF(OR(K$3="",Consolidado!$D724=""),0,IF(ISNUMBER(SEARCH(K$3,Consolidado!$D724)),IF(COUNTIFS(Consolidado!$AC$5:AC724,Consolidado!$AC724,Consolidado!$D$5:D724,"*"&amp;K$3&amp;"*")=1,1,0),0))</f>
        <v>0</v>
      </c>
      <c r="L724" s="0" t="n">
        <f aca="false">IF(OR(L$3="",Consolidado!$D724=""),0,IF(ISNUMBER(SEARCH(L$3,Consolidado!$D724)),IF(COUNTIFS(Consolidado!$AC$5:AC724,Consolidado!$AC724,Consolidado!$D$5:D724,"*"&amp;L$3&amp;"*")=1,1,0),0))</f>
        <v>0</v>
      </c>
      <c r="M724" s="0" t="n">
        <f aca="false">IF(OR(M$3="",Consolidado!$D724=""),0,IF(ISNUMBER(SEARCH(M$3,Consolidado!$D724)),IF(COUNTIFS(Consolidado!$AC$5:AC724,Consolidado!$AC724,Consolidado!$D$5:D724,"*"&amp;M$3&amp;"*")=1,1,0),0))</f>
        <v>0</v>
      </c>
      <c r="N724" s="0" t="n">
        <f aca="false">IF(OR(N$3="",Consolidado!$D724=""),0,IF(ISNUMBER(SEARCH(N$3,Consolidado!$D724)),IF(COUNTIFS(Consolidado!$AC$5:AC724,Consolidado!$AC724,Consolidado!$D$5:D724,"*"&amp;N$3&amp;"*")=1,1,0),0))</f>
        <v>0</v>
      </c>
      <c r="O724" s="0" t="n">
        <f aca="false">IF(OR(O$3="",Consolidado!$D724=""),0,IF(ISNUMBER(SEARCH(O$3,Consolidado!$D724)),IF(COUNTIFS(Consolidado!$AC$5:AC724,Consolidado!$AC724,Consolidado!$D$5:D724,"*"&amp;O$3&amp;"*")=1,1,0),0))</f>
        <v>0</v>
      </c>
      <c r="P724" s="0" t="n">
        <f aca="false">IF(OR(P$3="",Consolidado!$D724=""),0,IF(ISNUMBER(SEARCH(P$3,Consolidado!$D724)),IF(COUNTIFS(Consolidado!$AC$5:AC724,Consolidado!$AC724,Consolidado!$D$5:D724,"*"&amp;P$3&amp;"*")=1,1,0),0))</f>
        <v>0</v>
      </c>
      <c r="Q724" s="0" t="n">
        <f aca="false">IF(OR(Q$3="",Consolidado!$D724=""),0,IF(ISNUMBER(SEARCH(Q$3,Consolidado!$D724)),IF(COUNTIFS(Consolidado!$AC$5:AC724,Consolidado!$AC724,Consolidado!$D$5:D724,"*"&amp;Q$3&amp;"*")=1,1,0),0))</f>
        <v>0</v>
      </c>
      <c r="R724" s="0" t="n">
        <f aca="false">IF(OR(R$3="",Consolidado!$D724=""),0,IF(ISNUMBER(SEARCH(R$3,Consolidado!$D724)),IF(COUNTIFS(Consolidado!$AC$5:AC724,Consolidado!$AC724,Consolidado!$D$5:D724,"*"&amp;R$3&amp;"*")=1,1,0),0))</f>
        <v>0</v>
      </c>
      <c r="S724" s="0" t="n">
        <f aca="false">IF(OR(S$3="",Consolidado!$D724=""),0,IF(ISNUMBER(SEARCH(S$3,Consolidado!$D724)),IF(COUNTIFS(Consolidado!$AC$5:AC724,Consolidado!$AC724,Consolidado!$D$5:D724,"*"&amp;S$3&amp;"*")=1,1,0),0))</f>
        <v>0</v>
      </c>
      <c r="T724" s="0" t="n">
        <f aca="false">IF(OR(T$3="",Consolidado!$D724=""),0,IF(ISNUMBER(SEARCH(T$3,Consolidado!$D724)),IF(COUNTIFS(Consolidado!$AC$5:AC724,Consolidado!$AC724,Consolidado!$D$5:D724,"*"&amp;T$3&amp;"*")=1,1,0),0))</f>
        <v>0</v>
      </c>
      <c r="U724" s="0" t="n">
        <f aca="false">IF(OR(U$3="",Consolidado!$D724=""),0,IF(ISNUMBER(SEARCH(U$3,Consolidado!$D724)),IF(COUNTIFS(Consolidado!$AC$5:AC724,Consolidado!$AC724,Consolidado!$D$5:D724,"*"&amp;U$3&amp;"*")=1,1,0),0))</f>
        <v>0</v>
      </c>
      <c r="V724" s="0" t="n">
        <f aca="false">IF(OR(V$3="",Consolidado!$D724=""),0,IF(ISNUMBER(SEARCH(V$3,Consolidado!$D724)),IF(COUNTIFS(Consolidado!$AC$5:AC724,Consolidado!$AC724,Consolidado!$D$5:D724,"*"&amp;V$3&amp;"*")=1,1,0),0))</f>
        <v>0</v>
      </c>
      <c r="W724" s="0" t="n">
        <f aca="false">IF(OR(W$3="",Consolidado!$D724=""),0,IF(ISNUMBER(SEARCH(W$3,Consolidado!$D724)),IF(COUNTIFS(Consolidado!$AC$5:AC724,Consolidado!$AC724,Consolidado!$D$5:D724,"*"&amp;W$3&amp;"*")=1,1,0),0))</f>
        <v>0</v>
      </c>
      <c r="X724" s="0" t="n">
        <f aca="false">IF(OR(X$3="",Consolidado!$D724=""),0,IF(ISNUMBER(SEARCH(X$3,Consolidado!$D724)),IF(COUNTIFS(Consolidado!$AC$5:AC724,Consolidado!$AC724,Consolidado!$D$5:D724,"*"&amp;X$3&amp;"*")=1,1,0),0))</f>
        <v>0</v>
      </c>
      <c r="Y724" s="0" t="n">
        <f aca="false">IF(OR(Y$3="",Consolidado!$D724=""),0,IF(ISNUMBER(SEARCH(Y$3,Consolidado!$D724)),IF(COUNTIFS(Consolidado!$AC$5:AC724,Consolidado!$AC724,Consolidado!$D$5:D724,"*"&amp;Y$3&amp;"*")=1,1,0),0))</f>
        <v>0</v>
      </c>
      <c r="Z724" s="0" t="n">
        <f aca="false">IF(OR(Z$3="",Consolidado!$D724=""),0,IF(ISNUMBER(SEARCH(Z$3,Consolidado!$D724)),IF(COUNTIFS(Consolidado!$AC$5:AC724,Consolidado!$AC724,Consolidado!$D$5:D724,"*"&amp;Z$3&amp;"*")=1,1,0),0))</f>
        <v>0</v>
      </c>
      <c r="AA724" s="0" t="n">
        <f aca="false">IF(OR(AA$3="",Consolidado!$D724=""),0,IF(ISNUMBER(SEARCH(AA$3,Consolidado!$D724)),IF(COUNTIFS(Consolidado!$AC$5:AC724,Consolidado!$AC724,Consolidado!$D$5:D724,"*"&amp;AA$3&amp;"*")=1,1,0),0))</f>
        <v>0</v>
      </c>
      <c r="AB724" s="0" t="n">
        <f aca="false">IF(OR(AB$3="",Consolidado!$D724=""),0,IF(ISNUMBER(SEARCH(AB$3,Consolidado!$D724)),IF(COUNTIFS(Consolidado!$AC$5:AC724,Consolidado!$AC724,Consolidado!$D$5:D724,"*"&amp;AB$3&amp;"*")=1,1,0),0))</f>
        <v>0</v>
      </c>
      <c r="AC724" s="0" t="n">
        <f aca="false">IF(OR(AC$3="",Consolidado!$D724=""),0,IF(ISNUMBER(SEARCH(AC$3,Consolidado!$D724)),IF(COUNTIFS(Consolidado!$AC$5:AC724,Consolidado!$AC724,Consolidado!$D$5:D724,"*"&amp;AC$3&amp;"*")=1,1,0),0))</f>
        <v>0</v>
      </c>
      <c r="AD724" s="0" t="n">
        <f aca="false">IF(OR(AD$3="",Consolidado!$D724=""),0,IF(ISNUMBER(SEARCH(AD$3,Consolidado!$D724)),IF(COUNTIFS(Consolidado!$AC$5:AC724,Consolidado!$AC724,Consolidado!$D$5:D724,"*"&amp;AD$3&amp;"*")=1,1,0),0))</f>
        <v>0</v>
      </c>
      <c r="AE724" s="0" t="n">
        <f aca="false">IF(OR(AE$3="",Consolidado!$D724=""),0,IF(ISNUMBER(SEARCH(AE$3,Consolidado!$D724)),IF(COUNTIFS(Consolidado!$AC$5:AC724,Consolidado!$AC724,Consolidado!$D$5:D724,"*"&amp;AE$3&amp;"*")=1,1,0),0))</f>
        <v>0</v>
      </c>
      <c r="AF724" s="0" t="n">
        <f aca="false">IF(OR(AF$3="",Consolidado!$D724=""),0,IF(ISNUMBER(SEARCH(AF$3,Consolidado!$D724)),IF(COUNTIFS(Consolidado!$AC$5:AC724,Consolidado!$AC724,Consolidado!$D$5:D724,"*"&amp;AF$3&amp;"*")=1,1,0),0))</f>
        <v>0</v>
      </c>
      <c r="AG724" s="0" t="n">
        <f aca="false">IF(OR(AG$3="",Consolidado!$D724=""),0,IF(ISNUMBER(SEARCH(AG$3,Consolidado!$D724)),IF(COUNTIFS(Consolidado!$AC$5:AC724,Consolidado!$AC724,Consolidado!$D$5:D724,"*"&amp;AG$3&amp;"*")=1,1,0),0))</f>
        <v>0</v>
      </c>
      <c r="AH724" s="0" t="n">
        <f aca="false">IF(OR(AH$3="",Consolidado!$D724=""),0,IF(ISNUMBER(SEARCH(AH$3,Consolidado!$D724)),IF(COUNTIFS(Consolidado!$AC$5:AC724,Consolidado!$AC724,Consolidado!$D$5:D724,"*"&amp;AH$3&amp;"*")=1,1,0),0))</f>
        <v>0</v>
      </c>
      <c r="AI724" s="0" t="n">
        <f aca="false">IF(OR(AI$3="",Consolidado!$D724=""),0,IF(ISNUMBER(SEARCH(AI$3,Consolidado!$D724)),IF(COUNTIFS(Consolidado!$AC$5:AC724,Consolidado!$AC724,Consolidado!$D$5:D724,"*"&amp;AI$3&amp;"*")=1,1,0),0))</f>
        <v>0</v>
      </c>
      <c r="AJ724" s="0" t="n">
        <f aca="false">IF(OR(AJ$3="",Consolidado!$D724=""),0,IF(ISNUMBER(SEARCH(AJ$3,Consolidado!$D724)),IF(COUNTIFS(Consolidado!$AC$5:AC724,Consolidado!$AC724,Consolidado!$D$5:D724,"*"&amp;AJ$3&amp;"*")=1,1,0),0))</f>
        <v>0</v>
      </c>
      <c r="AK724" s="0" t="n">
        <f aca="false">IF(OR(AK$3="",Consolidado!$D724=""),0,IF(ISNUMBER(SEARCH(AK$3,Consolidado!$D724)),IF(COUNTIFS(Consolidado!$AC$5:AC724,Consolidado!$AC724,Consolidado!$D$5:D724,"*"&amp;AK$3&amp;"*")=1,1,0),0))</f>
        <v>0</v>
      </c>
      <c r="AL724" s="0" t="n">
        <f aca="false">IF(OR(AL$3="",Consolidado!$D724=""),0,IF(ISNUMBER(SEARCH(AL$3,Consolidado!$D724)),IF(COUNTIFS(Consolidado!$AC$5:AC724,Consolidado!$AC724,Consolidado!$D$5:D724,"*"&amp;AL$3&amp;"*")=1,1,0),0))</f>
        <v>0</v>
      </c>
      <c r="AM724" s="0" t="n">
        <f aca="false">IF(OR(AM$3="",Consolidado!$D724=""),0,IF(ISNUMBER(SEARCH(AM$3,Consolidado!$D724)),IF(COUNTIFS(Consolidado!$AC$5:AC724,Consolidado!$AC724,Consolidado!$D$5:D724,"*"&amp;AM$3&amp;"*")=1,1,0),0))</f>
        <v>0</v>
      </c>
      <c r="AN724" s="0" t="n">
        <f aca="false">IF(OR(AN$3="",Consolidado!$D724=""),0,IF(ISNUMBER(SEARCH(AN$3,Consolidado!$D724)),IF(COUNTIFS(Consolidado!$AC$5:AC724,Consolidado!$AC724,Consolidado!$D$5:D724,"*"&amp;AN$3&amp;"*")=1,1,0),0))</f>
        <v>0</v>
      </c>
      <c r="AO724" s="0" t="n">
        <f aca="false">IF(OR(AO$3="",Consolidado!$D724=""),0,IF(ISNUMBER(SEARCH(AO$3,Consolidado!$D724)),IF(COUNTIFS(Consolidado!$AC$5:AC724,Consolidado!$AC724,Consolidado!$D$5:D724,"*"&amp;AO$3&amp;"*")=1,1,0),0))</f>
        <v>0</v>
      </c>
    </row>
    <row r="725" customFormat="false" ht="15" hidden="false" customHeight="false" outlineLevel="0" collapsed="false">
      <c r="B725" s="0" t="n">
        <f aca="false">IF(OR(B$3="",Consolidado!$D725=""),0,IF(ISNUMBER(SEARCH(B$3,Consolidado!$D725)),IF(COUNTIFS(Consolidado!$AC$5:AC725,Consolidado!$AC725,Consolidado!$D$5:D725,"*"&amp;B$3&amp;"*")=1,1,0),0))</f>
        <v>0</v>
      </c>
      <c r="C725" s="0" t="n">
        <f aca="false">IF(OR(C$3="",Consolidado!$D725=""),0,IF(ISNUMBER(SEARCH(C$3,Consolidado!$D725)),IF(COUNTIFS(Consolidado!$AC$5:AC725,Consolidado!$AC725,Consolidado!$D$5:D725,"*"&amp;C$3&amp;"*")=1,1,0),0))</f>
        <v>0</v>
      </c>
      <c r="D725" s="0" t="n">
        <f aca="false">IF(OR(D$3="",Consolidado!$D725=""),0,IF(ISNUMBER(SEARCH(D$3,Consolidado!$D725)),IF(COUNTIFS(Consolidado!$AC$5:AC725,Consolidado!$AC725,Consolidado!$D$5:D725,"*"&amp;D$3&amp;"*")=1,1,0),0))</f>
        <v>0</v>
      </c>
      <c r="E725" s="0" t="n">
        <f aca="false">IF(OR(E$3="",Consolidado!$D725=""),0,IF(ISNUMBER(SEARCH(E$3,Consolidado!$D725)),IF(COUNTIFS(Consolidado!$AC$5:AC725,Consolidado!$AC725,Consolidado!$D$5:D725,"*"&amp;E$3&amp;"*")=1,1,0),0))</f>
        <v>0</v>
      </c>
      <c r="F725" s="0" t="n">
        <f aca="false">IF(OR(F$3="",Consolidado!$D725=""),0,IF(ISNUMBER(SEARCH(F$3,Consolidado!$D725)),IF(COUNTIFS(Consolidado!$AC$5:AC725,Consolidado!$AC725,Consolidado!$D$5:D725,"*"&amp;F$3&amp;"*")=1,1,0),0))</f>
        <v>0</v>
      </c>
      <c r="G725" s="0" t="n">
        <f aca="false">IF(OR(G$3="",Consolidado!$D725=""),0,IF(ISNUMBER(SEARCH(G$3,Consolidado!$D725)),IF(COUNTIFS(Consolidado!$AC$5:AC725,Consolidado!$AC725,Consolidado!$D$5:D725,"*"&amp;G$3&amp;"*")=1,1,0),0))</f>
        <v>0</v>
      </c>
      <c r="H725" s="0" t="n">
        <f aca="false">IF(OR(H$3="",Consolidado!$D725=""),0,IF(ISNUMBER(SEARCH(H$3,Consolidado!$D725)),IF(COUNTIFS(Consolidado!$AC$5:AC725,Consolidado!$AC725,Consolidado!$D$5:D725,"*"&amp;H$3&amp;"*")=1,1,0),0))</f>
        <v>0</v>
      </c>
      <c r="I725" s="0" t="n">
        <f aca="false">IF(OR(I$3="",Consolidado!$D725=""),0,IF(ISNUMBER(SEARCH(I$3,Consolidado!$D725)),IF(COUNTIFS(Consolidado!$AC$5:AC725,Consolidado!$AC725,Consolidado!$D$5:D725,"*"&amp;I$3&amp;"*")=1,1,0),0))</f>
        <v>0</v>
      </c>
      <c r="J725" s="0" t="n">
        <f aca="false">IF(OR(J$3="",Consolidado!$D725=""),0,IF(ISNUMBER(SEARCH(J$3,Consolidado!$D725)),IF(COUNTIFS(Consolidado!$AC$5:AC725,Consolidado!$AC725,Consolidado!$D$5:D725,"*"&amp;J$3&amp;"*")=1,1,0),0))</f>
        <v>0</v>
      </c>
      <c r="K725" s="0" t="n">
        <f aca="false">IF(OR(K$3="",Consolidado!$D725=""),0,IF(ISNUMBER(SEARCH(K$3,Consolidado!$D725)),IF(COUNTIFS(Consolidado!$AC$5:AC725,Consolidado!$AC725,Consolidado!$D$5:D725,"*"&amp;K$3&amp;"*")=1,1,0),0))</f>
        <v>0</v>
      </c>
      <c r="L725" s="0" t="n">
        <f aca="false">IF(OR(L$3="",Consolidado!$D725=""),0,IF(ISNUMBER(SEARCH(L$3,Consolidado!$D725)),IF(COUNTIFS(Consolidado!$AC$5:AC725,Consolidado!$AC725,Consolidado!$D$5:D725,"*"&amp;L$3&amp;"*")=1,1,0),0))</f>
        <v>0</v>
      </c>
      <c r="M725" s="0" t="n">
        <f aca="false">IF(OR(M$3="",Consolidado!$D725=""),0,IF(ISNUMBER(SEARCH(M$3,Consolidado!$D725)),IF(COUNTIFS(Consolidado!$AC$5:AC725,Consolidado!$AC725,Consolidado!$D$5:D725,"*"&amp;M$3&amp;"*")=1,1,0),0))</f>
        <v>0</v>
      </c>
      <c r="N725" s="0" t="n">
        <f aca="false">IF(OR(N$3="",Consolidado!$D725=""),0,IF(ISNUMBER(SEARCH(N$3,Consolidado!$D725)),IF(COUNTIFS(Consolidado!$AC$5:AC725,Consolidado!$AC725,Consolidado!$D$5:D725,"*"&amp;N$3&amp;"*")=1,1,0),0))</f>
        <v>0</v>
      </c>
      <c r="O725" s="0" t="n">
        <f aca="false">IF(OR(O$3="",Consolidado!$D725=""),0,IF(ISNUMBER(SEARCH(O$3,Consolidado!$D725)),IF(COUNTIFS(Consolidado!$AC$5:AC725,Consolidado!$AC725,Consolidado!$D$5:D725,"*"&amp;O$3&amp;"*")=1,1,0),0))</f>
        <v>0</v>
      </c>
      <c r="P725" s="0" t="n">
        <f aca="false">IF(OR(P$3="",Consolidado!$D725=""),0,IF(ISNUMBER(SEARCH(P$3,Consolidado!$D725)),IF(COUNTIFS(Consolidado!$AC$5:AC725,Consolidado!$AC725,Consolidado!$D$5:D725,"*"&amp;P$3&amp;"*")=1,1,0),0))</f>
        <v>0</v>
      </c>
      <c r="Q725" s="0" t="n">
        <f aca="false">IF(OR(Q$3="",Consolidado!$D725=""),0,IF(ISNUMBER(SEARCH(Q$3,Consolidado!$D725)),IF(COUNTIFS(Consolidado!$AC$5:AC725,Consolidado!$AC725,Consolidado!$D$5:D725,"*"&amp;Q$3&amp;"*")=1,1,0),0))</f>
        <v>0</v>
      </c>
      <c r="R725" s="0" t="n">
        <f aca="false">IF(OR(R$3="",Consolidado!$D725=""),0,IF(ISNUMBER(SEARCH(R$3,Consolidado!$D725)),IF(COUNTIFS(Consolidado!$AC$5:AC725,Consolidado!$AC725,Consolidado!$D$5:D725,"*"&amp;R$3&amp;"*")=1,1,0),0))</f>
        <v>0</v>
      </c>
      <c r="S725" s="0" t="n">
        <f aca="false">IF(OR(S$3="",Consolidado!$D725=""),0,IF(ISNUMBER(SEARCH(S$3,Consolidado!$D725)),IF(COUNTIFS(Consolidado!$AC$5:AC725,Consolidado!$AC725,Consolidado!$D$5:D725,"*"&amp;S$3&amp;"*")=1,1,0),0))</f>
        <v>0</v>
      </c>
      <c r="T725" s="0" t="n">
        <f aca="false">IF(OR(T$3="",Consolidado!$D725=""),0,IF(ISNUMBER(SEARCH(T$3,Consolidado!$D725)),IF(COUNTIFS(Consolidado!$AC$5:AC725,Consolidado!$AC725,Consolidado!$D$5:D725,"*"&amp;T$3&amp;"*")=1,1,0),0))</f>
        <v>0</v>
      </c>
      <c r="U725" s="0" t="n">
        <f aca="false">IF(OR(U$3="",Consolidado!$D725=""),0,IF(ISNUMBER(SEARCH(U$3,Consolidado!$D725)),IF(COUNTIFS(Consolidado!$AC$5:AC725,Consolidado!$AC725,Consolidado!$D$5:D725,"*"&amp;U$3&amp;"*")=1,1,0),0))</f>
        <v>0</v>
      </c>
      <c r="V725" s="0" t="n">
        <f aca="false">IF(OR(V$3="",Consolidado!$D725=""),0,IF(ISNUMBER(SEARCH(V$3,Consolidado!$D725)),IF(COUNTIFS(Consolidado!$AC$5:AC725,Consolidado!$AC725,Consolidado!$D$5:D725,"*"&amp;V$3&amp;"*")=1,1,0),0))</f>
        <v>0</v>
      </c>
      <c r="W725" s="0" t="n">
        <f aca="false">IF(OR(W$3="",Consolidado!$D725=""),0,IF(ISNUMBER(SEARCH(W$3,Consolidado!$D725)),IF(COUNTIFS(Consolidado!$AC$5:AC725,Consolidado!$AC725,Consolidado!$D$5:D725,"*"&amp;W$3&amp;"*")=1,1,0),0))</f>
        <v>0</v>
      </c>
      <c r="X725" s="0" t="n">
        <f aca="false">IF(OR(X$3="",Consolidado!$D725=""),0,IF(ISNUMBER(SEARCH(X$3,Consolidado!$D725)),IF(COUNTIFS(Consolidado!$AC$5:AC725,Consolidado!$AC725,Consolidado!$D$5:D725,"*"&amp;X$3&amp;"*")=1,1,0),0))</f>
        <v>0</v>
      </c>
      <c r="Y725" s="0" t="n">
        <f aca="false">IF(OR(Y$3="",Consolidado!$D725=""),0,IF(ISNUMBER(SEARCH(Y$3,Consolidado!$D725)),IF(COUNTIFS(Consolidado!$AC$5:AC725,Consolidado!$AC725,Consolidado!$D$5:D725,"*"&amp;Y$3&amp;"*")=1,1,0),0))</f>
        <v>0</v>
      </c>
      <c r="Z725" s="0" t="n">
        <f aca="false">IF(OR(Z$3="",Consolidado!$D725=""),0,IF(ISNUMBER(SEARCH(Z$3,Consolidado!$D725)),IF(COUNTIFS(Consolidado!$AC$5:AC725,Consolidado!$AC725,Consolidado!$D$5:D725,"*"&amp;Z$3&amp;"*")=1,1,0),0))</f>
        <v>0</v>
      </c>
      <c r="AA725" s="0" t="n">
        <f aca="false">IF(OR(AA$3="",Consolidado!$D725=""),0,IF(ISNUMBER(SEARCH(AA$3,Consolidado!$D725)),IF(COUNTIFS(Consolidado!$AC$5:AC725,Consolidado!$AC725,Consolidado!$D$5:D725,"*"&amp;AA$3&amp;"*")=1,1,0),0))</f>
        <v>0</v>
      </c>
      <c r="AB725" s="0" t="n">
        <f aca="false">IF(OR(AB$3="",Consolidado!$D725=""),0,IF(ISNUMBER(SEARCH(AB$3,Consolidado!$D725)),IF(COUNTIFS(Consolidado!$AC$5:AC725,Consolidado!$AC725,Consolidado!$D$5:D725,"*"&amp;AB$3&amp;"*")=1,1,0),0))</f>
        <v>0</v>
      </c>
      <c r="AC725" s="0" t="n">
        <f aca="false">IF(OR(AC$3="",Consolidado!$D725=""),0,IF(ISNUMBER(SEARCH(AC$3,Consolidado!$D725)),IF(COUNTIFS(Consolidado!$AC$5:AC725,Consolidado!$AC725,Consolidado!$D$5:D725,"*"&amp;AC$3&amp;"*")=1,1,0),0))</f>
        <v>0</v>
      </c>
      <c r="AD725" s="0" t="n">
        <f aca="false">IF(OR(AD$3="",Consolidado!$D725=""),0,IF(ISNUMBER(SEARCH(AD$3,Consolidado!$D725)),IF(COUNTIFS(Consolidado!$AC$5:AC725,Consolidado!$AC725,Consolidado!$D$5:D725,"*"&amp;AD$3&amp;"*")=1,1,0),0))</f>
        <v>0</v>
      </c>
      <c r="AE725" s="0" t="n">
        <f aca="false">IF(OR(AE$3="",Consolidado!$D725=""),0,IF(ISNUMBER(SEARCH(AE$3,Consolidado!$D725)),IF(COUNTIFS(Consolidado!$AC$5:AC725,Consolidado!$AC725,Consolidado!$D$5:D725,"*"&amp;AE$3&amp;"*")=1,1,0),0))</f>
        <v>0</v>
      </c>
      <c r="AF725" s="0" t="n">
        <f aca="false">IF(OR(AF$3="",Consolidado!$D725=""),0,IF(ISNUMBER(SEARCH(AF$3,Consolidado!$D725)),IF(COUNTIFS(Consolidado!$AC$5:AC725,Consolidado!$AC725,Consolidado!$D$5:D725,"*"&amp;AF$3&amp;"*")=1,1,0),0))</f>
        <v>0</v>
      </c>
      <c r="AG725" s="0" t="n">
        <f aca="false">IF(OR(AG$3="",Consolidado!$D725=""),0,IF(ISNUMBER(SEARCH(AG$3,Consolidado!$D725)),IF(COUNTIFS(Consolidado!$AC$5:AC725,Consolidado!$AC725,Consolidado!$D$5:D725,"*"&amp;AG$3&amp;"*")=1,1,0),0))</f>
        <v>0</v>
      </c>
      <c r="AH725" s="0" t="n">
        <f aca="false">IF(OR(AH$3="",Consolidado!$D725=""),0,IF(ISNUMBER(SEARCH(AH$3,Consolidado!$D725)),IF(COUNTIFS(Consolidado!$AC$5:AC725,Consolidado!$AC725,Consolidado!$D$5:D725,"*"&amp;AH$3&amp;"*")=1,1,0),0))</f>
        <v>0</v>
      </c>
      <c r="AI725" s="0" t="n">
        <f aca="false">IF(OR(AI$3="",Consolidado!$D725=""),0,IF(ISNUMBER(SEARCH(AI$3,Consolidado!$D725)),IF(COUNTIFS(Consolidado!$AC$5:AC725,Consolidado!$AC725,Consolidado!$D$5:D725,"*"&amp;AI$3&amp;"*")=1,1,0),0))</f>
        <v>0</v>
      </c>
      <c r="AJ725" s="0" t="n">
        <f aca="false">IF(OR(AJ$3="",Consolidado!$D725=""),0,IF(ISNUMBER(SEARCH(AJ$3,Consolidado!$D725)),IF(COUNTIFS(Consolidado!$AC$5:AC725,Consolidado!$AC725,Consolidado!$D$5:D725,"*"&amp;AJ$3&amp;"*")=1,1,0),0))</f>
        <v>0</v>
      </c>
      <c r="AK725" s="0" t="n">
        <f aca="false">IF(OR(AK$3="",Consolidado!$D725=""),0,IF(ISNUMBER(SEARCH(AK$3,Consolidado!$D725)),IF(COUNTIFS(Consolidado!$AC$5:AC725,Consolidado!$AC725,Consolidado!$D$5:D725,"*"&amp;AK$3&amp;"*")=1,1,0),0))</f>
        <v>0</v>
      </c>
      <c r="AL725" s="0" t="n">
        <f aca="false">IF(OR(AL$3="",Consolidado!$D725=""),0,IF(ISNUMBER(SEARCH(AL$3,Consolidado!$D725)),IF(COUNTIFS(Consolidado!$AC$5:AC725,Consolidado!$AC725,Consolidado!$D$5:D725,"*"&amp;AL$3&amp;"*")=1,1,0),0))</f>
        <v>0</v>
      </c>
      <c r="AM725" s="0" t="n">
        <f aca="false">IF(OR(AM$3="",Consolidado!$D725=""),0,IF(ISNUMBER(SEARCH(AM$3,Consolidado!$D725)),IF(COUNTIFS(Consolidado!$AC$5:AC725,Consolidado!$AC725,Consolidado!$D$5:D725,"*"&amp;AM$3&amp;"*")=1,1,0),0))</f>
        <v>0</v>
      </c>
      <c r="AN725" s="0" t="n">
        <f aca="false">IF(OR(AN$3="",Consolidado!$D725=""),0,IF(ISNUMBER(SEARCH(AN$3,Consolidado!$D725)),IF(COUNTIFS(Consolidado!$AC$5:AC725,Consolidado!$AC725,Consolidado!$D$5:D725,"*"&amp;AN$3&amp;"*")=1,1,0),0))</f>
        <v>0</v>
      </c>
      <c r="AO725" s="0" t="n">
        <f aca="false">IF(OR(AO$3="",Consolidado!$D725=""),0,IF(ISNUMBER(SEARCH(AO$3,Consolidado!$D725)),IF(COUNTIFS(Consolidado!$AC$5:AC725,Consolidado!$AC725,Consolidado!$D$5:D725,"*"&amp;AO$3&amp;"*")=1,1,0),0))</f>
        <v>0</v>
      </c>
    </row>
    <row r="726" customFormat="false" ht="15" hidden="false" customHeight="false" outlineLevel="0" collapsed="false">
      <c r="B726" s="0" t="n">
        <f aca="false">IF(OR(B$3="",Consolidado!$D726=""),0,IF(ISNUMBER(SEARCH(B$3,Consolidado!$D726)),IF(COUNTIFS(Consolidado!$AC$5:AC726,Consolidado!$AC726,Consolidado!$D$5:D726,"*"&amp;B$3&amp;"*")=1,1,0),0))</f>
        <v>0</v>
      </c>
      <c r="C726" s="0" t="n">
        <f aca="false">IF(OR(C$3="",Consolidado!$D726=""),0,IF(ISNUMBER(SEARCH(C$3,Consolidado!$D726)),IF(COUNTIFS(Consolidado!$AC$5:AC726,Consolidado!$AC726,Consolidado!$D$5:D726,"*"&amp;C$3&amp;"*")=1,1,0),0))</f>
        <v>0</v>
      </c>
      <c r="D726" s="0" t="n">
        <f aca="false">IF(OR(D$3="",Consolidado!$D726=""),0,IF(ISNUMBER(SEARCH(D$3,Consolidado!$D726)),IF(COUNTIFS(Consolidado!$AC$5:AC726,Consolidado!$AC726,Consolidado!$D$5:D726,"*"&amp;D$3&amp;"*")=1,1,0),0))</f>
        <v>0</v>
      </c>
      <c r="E726" s="0" t="n">
        <f aca="false">IF(OR(E$3="",Consolidado!$D726=""),0,IF(ISNUMBER(SEARCH(E$3,Consolidado!$D726)),IF(COUNTIFS(Consolidado!$AC$5:AC726,Consolidado!$AC726,Consolidado!$D$5:D726,"*"&amp;E$3&amp;"*")=1,1,0),0))</f>
        <v>0</v>
      </c>
      <c r="F726" s="0" t="n">
        <f aca="false">IF(OR(F$3="",Consolidado!$D726=""),0,IF(ISNUMBER(SEARCH(F$3,Consolidado!$D726)),IF(COUNTIFS(Consolidado!$AC$5:AC726,Consolidado!$AC726,Consolidado!$D$5:D726,"*"&amp;F$3&amp;"*")=1,1,0),0))</f>
        <v>0</v>
      </c>
      <c r="G726" s="0" t="n">
        <f aca="false">IF(OR(G$3="",Consolidado!$D726=""),0,IF(ISNUMBER(SEARCH(G$3,Consolidado!$D726)),IF(COUNTIFS(Consolidado!$AC$5:AC726,Consolidado!$AC726,Consolidado!$D$5:D726,"*"&amp;G$3&amp;"*")=1,1,0),0))</f>
        <v>0</v>
      </c>
      <c r="H726" s="0" t="n">
        <f aca="false">IF(OR(H$3="",Consolidado!$D726=""),0,IF(ISNUMBER(SEARCH(H$3,Consolidado!$D726)),IF(COUNTIFS(Consolidado!$AC$5:AC726,Consolidado!$AC726,Consolidado!$D$5:D726,"*"&amp;H$3&amp;"*")=1,1,0),0))</f>
        <v>0</v>
      </c>
      <c r="I726" s="0" t="n">
        <f aca="false">IF(OR(I$3="",Consolidado!$D726=""),0,IF(ISNUMBER(SEARCH(I$3,Consolidado!$D726)),IF(COUNTIFS(Consolidado!$AC$5:AC726,Consolidado!$AC726,Consolidado!$D$5:D726,"*"&amp;I$3&amp;"*")=1,1,0),0))</f>
        <v>0</v>
      </c>
      <c r="J726" s="0" t="n">
        <f aca="false">IF(OR(J$3="",Consolidado!$D726=""),0,IF(ISNUMBER(SEARCH(J$3,Consolidado!$D726)),IF(COUNTIFS(Consolidado!$AC$5:AC726,Consolidado!$AC726,Consolidado!$D$5:D726,"*"&amp;J$3&amp;"*")=1,1,0),0))</f>
        <v>0</v>
      </c>
      <c r="K726" s="0" t="n">
        <f aca="false">IF(OR(K$3="",Consolidado!$D726=""),0,IF(ISNUMBER(SEARCH(K$3,Consolidado!$D726)),IF(COUNTIFS(Consolidado!$AC$5:AC726,Consolidado!$AC726,Consolidado!$D$5:D726,"*"&amp;K$3&amp;"*")=1,1,0),0))</f>
        <v>0</v>
      </c>
      <c r="L726" s="0" t="n">
        <f aca="false">IF(OR(L$3="",Consolidado!$D726=""),0,IF(ISNUMBER(SEARCH(L$3,Consolidado!$D726)),IF(COUNTIFS(Consolidado!$AC$5:AC726,Consolidado!$AC726,Consolidado!$D$5:D726,"*"&amp;L$3&amp;"*")=1,1,0),0))</f>
        <v>0</v>
      </c>
      <c r="M726" s="0" t="n">
        <f aca="false">IF(OR(M$3="",Consolidado!$D726=""),0,IF(ISNUMBER(SEARCH(M$3,Consolidado!$D726)),IF(COUNTIFS(Consolidado!$AC$5:AC726,Consolidado!$AC726,Consolidado!$D$5:D726,"*"&amp;M$3&amp;"*")=1,1,0),0))</f>
        <v>0</v>
      </c>
      <c r="N726" s="0" t="n">
        <f aca="false">IF(OR(N$3="",Consolidado!$D726=""),0,IF(ISNUMBER(SEARCH(N$3,Consolidado!$D726)),IF(COUNTIFS(Consolidado!$AC$5:AC726,Consolidado!$AC726,Consolidado!$D$5:D726,"*"&amp;N$3&amp;"*")=1,1,0),0))</f>
        <v>0</v>
      </c>
      <c r="O726" s="0" t="n">
        <f aca="false">IF(OR(O$3="",Consolidado!$D726=""),0,IF(ISNUMBER(SEARCH(O$3,Consolidado!$D726)),IF(COUNTIFS(Consolidado!$AC$5:AC726,Consolidado!$AC726,Consolidado!$D$5:D726,"*"&amp;O$3&amp;"*")=1,1,0),0))</f>
        <v>0</v>
      </c>
      <c r="P726" s="0" t="n">
        <f aca="false">IF(OR(P$3="",Consolidado!$D726=""),0,IF(ISNUMBER(SEARCH(P$3,Consolidado!$D726)),IF(COUNTIFS(Consolidado!$AC$5:AC726,Consolidado!$AC726,Consolidado!$D$5:D726,"*"&amp;P$3&amp;"*")=1,1,0),0))</f>
        <v>0</v>
      </c>
      <c r="Q726" s="0" t="n">
        <f aca="false">IF(OR(Q$3="",Consolidado!$D726=""),0,IF(ISNUMBER(SEARCH(Q$3,Consolidado!$D726)),IF(COUNTIFS(Consolidado!$AC$5:AC726,Consolidado!$AC726,Consolidado!$D$5:D726,"*"&amp;Q$3&amp;"*")=1,1,0),0))</f>
        <v>0</v>
      </c>
      <c r="R726" s="0" t="n">
        <f aca="false">IF(OR(R$3="",Consolidado!$D726=""),0,IF(ISNUMBER(SEARCH(R$3,Consolidado!$D726)),IF(COUNTIFS(Consolidado!$AC$5:AC726,Consolidado!$AC726,Consolidado!$D$5:D726,"*"&amp;R$3&amp;"*")=1,1,0),0))</f>
        <v>0</v>
      </c>
      <c r="S726" s="0" t="n">
        <f aca="false">IF(OR(S$3="",Consolidado!$D726=""),0,IF(ISNUMBER(SEARCH(S$3,Consolidado!$D726)),IF(COUNTIFS(Consolidado!$AC$5:AC726,Consolidado!$AC726,Consolidado!$D$5:D726,"*"&amp;S$3&amp;"*")=1,1,0),0))</f>
        <v>0</v>
      </c>
      <c r="T726" s="0" t="n">
        <f aca="false">IF(OR(T$3="",Consolidado!$D726=""),0,IF(ISNUMBER(SEARCH(T$3,Consolidado!$D726)),IF(COUNTIFS(Consolidado!$AC$5:AC726,Consolidado!$AC726,Consolidado!$D$5:D726,"*"&amp;T$3&amp;"*")=1,1,0),0))</f>
        <v>0</v>
      </c>
      <c r="U726" s="0" t="n">
        <f aca="false">IF(OR(U$3="",Consolidado!$D726=""),0,IF(ISNUMBER(SEARCH(U$3,Consolidado!$D726)),IF(COUNTIFS(Consolidado!$AC$5:AC726,Consolidado!$AC726,Consolidado!$D$5:D726,"*"&amp;U$3&amp;"*")=1,1,0),0))</f>
        <v>0</v>
      </c>
      <c r="V726" s="0" t="n">
        <f aca="false">IF(OR(V$3="",Consolidado!$D726=""),0,IF(ISNUMBER(SEARCH(V$3,Consolidado!$D726)),IF(COUNTIFS(Consolidado!$AC$5:AC726,Consolidado!$AC726,Consolidado!$D$5:D726,"*"&amp;V$3&amp;"*")=1,1,0),0))</f>
        <v>0</v>
      </c>
      <c r="W726" s="0" t="n">
        <f aca="false">IF(OR(W$3="",Consolidado!$D726=""),0,IF(ISNUMBER(SEARCH(W$3,Consolidado!$D726)),IF(COUNTIFS(Consolidado!$AC$5:AC726,Consolidado!$AC726,Consolidado!$D$5:D726,"*"&amp;W$3&amp;"*")=1,1,0),0))</f>
        <v>0</v>
      </c>
      <c r="X726" s="0" t="n">
        <f aca="false">IF(OR(X$3="",Consolidado!$D726=""),0,IF(ISNUMBER(SEARCH(X$3,Consolidado!$D726)),IF(COUNTIFS(Consolidado!$AC$5:AC726,Consolidado!$AC726,Consolidado!$D$5:D726,"*"&amp;X$3&amp;"*")=1,1,0),0))</f>
        <v>0</v>
      </c>
      <c r="Y726" s="0" t="n">
        <f aca="false">IF(OR(Y$3="",Consolidado!$D726=""),0,IF(ISNUMBER(SEARCH(Y$3,Consolidado!$D726)),IF(COUNTIFS(Consolidado!$AC$5:AC726,Consolidado!$AC726,Consolidado!$D$5:D726,"*"&amp;Y$3&amp;"*")=1,1,0),0))</f>
        <v>0</v>
      </c>
      <c r="Z726" s="0" t="n">
        <f aca="false">IF(OR(Z$3="",Consolidado!$D726=""),0,IF(ISNUMBER(SEARCH(Z$3,Consolidado!$D726)),IF(COUNTIFS(Consolidado!$AC$5:AC726,Consolidado!$AC726,Consolidado!$D$5:D726,"*"&amp;Z$3&amp;"*")=1,1,0),0))</f>
        <v>0</v>
      </c>
      <c r="AA726" s="0" t="n">
        <f aca="false">IF(OR(AA$3="",Consolidado!$D726=""),0,IF(ISNUMBER(SEARCH(AA$3,Consolidado!$D726)),IF(COUNTIFS(Consolidado!$AC$5:AC726,Consolidado!$AC726,Consolidado!$D$5:D726,"*"&amp;AA$3&amp;"*")=1,1,0),0))</f>
        <v>0</v>
      </c>
      <c r="AB726" s="0" t="n">
        <f aca="false">IF(OR(AB$3="",Consolidado!$D726=""),0,IF(ISNUMBER(SEARCH(AB$3,Consolidado!$D726)),IF(COUNTIFS(Consolidado!$AC$5:AC726,Consolidado!$AC726,Consolidado!$D$5:D726,"*"&amp;AB$3&amp;"*")=1,1,0),0))</f>
        <v>0</v>
      </c>
      <c r="AC726" s="0" t="n">
        <f aca="false">IF(OR(AC$3="",Consolidado!$D726=""),0,IF(ISNUMBER(SEARCH(AC$3,Consolidado!$D726)),IF(COUNTIFS(Consolidado!$AC$5:AC726,Consolidado!$AC726,Consolidado!$D$5:D726,"*"&amp;AC$3&amp;"*")=1,1,0),0))</f>
        <v>0</v>
      </c>
      <c r="AD726" s="0" t="n">
        <f aca="false">IF(OR(AD$3="",Consolidado!$D726=""),0,IF(ISNUMBER(SEARCH(AD$3,Consolidado!$D726)),IF(COUNTIFS(Consolidado!$AC$5:AC726,Consolidado!$AC726,Consolidado!$D$5:D726,"*"&amp;AD$3&amp;"*")=1,1,0),0))</f>
        <v>0</v>
      </c>
      <c r="AE726" s="0" t="n">
        <f aca="false">IF(OR(AE$3="",Consolidado!$D726=""),0,IF(ISNUMBER(SEARCH(AE$3,Consolidado!$D726)),IF(COUNTIFS(Consolidado!$AC$5:AC726,Consolidado!$AC726,Consolidado!$D$5:D726,"*"&amp;AE$3&amp;"*")=1,1,0),0))</f>
        <v>0</v>
      </c>
      <c r="AF726" s="0" t="n">
        <f aca="false">IF(OR(AF$3="",Consolidado!$D726=""),0,IF(ISNUMBER(SEARCH(AF$3,Consolidado!$D726)),IF(COUNTIFS(Consolidado!$AC$5:AC726,Consolidado!$AC726,Consolidado!$D$5:D726,"*"&amp;AF$3&amp;"*")=1,1,0),0))</f>
        <v>0</v>
      </c>
      <c r="AG726" s="0" t="n">
        <f aca="false">IF(OR(AG$3="",Consolidado!$D726=""),0,IF(ISNUMBER(SEARCH(AG$3,Consolidado!$D726)),IF(COUNTIFS(Consolidado!$AC$5:AC726,Consolidado!$AC726,Consolidado!$D$5:D726,"*"&amp;AG$3&amp;"*")=1,1,0),0))</f>
        <v>0</v>
      </c>
      <c r="AH726" s="0" t="n">
        <f aca="false">IF(OR(AH$3="",Consolidado!$D726=""),0,IF(ISNUMBER(SEARCH(AH$3,Consolidado!$D726)),IF(COUNTIFS(Consolidado!$AC$5:AC726,Consolidado!$AC726,Consolidado!$D$5:D726,"*"&amp;AH$3&amp;"*")=1,1,0),0))</f>
        <v>0</v>
      </c>
      <c r="AI726" s="0" t="n">
        <f aca="false">IF(OR(AI$3="",Consolidado!$D726=""),0,IF(ISNUMBER(SEARCH(AI$3,Consolidado!$D726)),IF(COUNTIFS(Consolidado!$AC$5:AC726,Consolidado!$AC726,Consolidado!$D$5:D726,"*"&amp;AI$3&amp;"*")=1,1,0),0))</f>
        <v>0</v>
      </c>
      <c r="AJ726" s="0" t="n">
        <f aca="false">IF(OR(AJ$3="",Consolidado!$D726=""),0,IF(ISNUMBER(SEARCH(AJ$3,Consolidado!$D726)),IF(COUNTIFS(Consolidado!$AC$5:AC726,Consolidado!$AC726,Consolidado!$D$5:D726,"*"&amp;AJ$3&amp;"*")=1,1,0),0))</f>
        <v>0</v>
      </c>
      <c r="AK726" s="0" t="n">
        <f aca="false">IF(OR(AK$3="",Consolidado!$D726=""),0,IF(ISNUMBER(SEARCH(AK$3,Consolidado!$D726)),IF(COUNTIFS(Consolidado!$AC$5:AC726,Consolidado!$AC726,Consolidado!$D$5:D726,"*"&amp;AK$3&amp;"*")=1,1,0),0))</f>
        <v>0</v>
      </c>
      <c r="AL726" s="0" t="n">
        <f aca="false">IF(OR(AL$3="",Consolidado!$D726=""),0,IF(ISNUMBER(SEARCH(AL$3,Consolidado!$D726)),IF(COUNTIFS(Consolidado!$AC$5:AC726,Consolidado!$AC726,Consolidado!$D$5:D726,"*"&amp;AL$3&amp;"*")=1,1,0),0))</f>
        <v>0</v>
      </c>
      <c r="AM726" s="0" t="n">
        <f aca="false">IF(OR(AM$3="",Consolidado!$D726=""),0,IF(ISNUMBER(SEARCH(AM$3,Consolidado!$D726)),IF(COUNTIFS(Consolidado!$AC$5:AC726,Consolidado!$AC726,Consolidado!$D$5:D726,"*"&amp;AM$3&amp;"*")=1,1,0),0))</f>
        <v>0</v>
      </c>
      <c r="AN726" s="0" t="n">
        <f aca="false">IF(OR(AN$3="",Consolidado!$D726=""),0,IF(ISNUMBER(SEARCH(AN$3,Consolidado!$D726)),IF(COUNTIFS(Consolidado!$AC$5:AC726,Consolidado!$AC726,Consolidado!$D$5:D726,"*"&amp;AN$3&amp;"*")=1,1,0),0))</f>
        <v>0</v>
      </c>
      <c r="AO726" s="0" t="n">
        <f aca="false">IF(OR(AO$3="",Consolidado!$D726=""),0,IF(ISNUMBER(SEARCH(AO$3,Consolidado!$D726)),IF(COUNTIFS(Consolidado!$AC$5:AC726,Consolidado!$AC726,Consolidado!$D$5:D726,"*"&amp;AO$3&amp;"*")=1,1,0),0))</f>
        <v>0</v>
      </c>
    </row>
    <row r="727" customFormat="false" ht="15" hidden="false" customHeight="false" outlineLevel="0" collapsed="false">
      <c r="B727" s="0" t="n">
        <f aca="false">IF(OR(B$3="",Consolidado!$D727=""),0,IF(ISNUMBER(SEARCH(B$3,Consolidado!$D727)),IF(COUNTIFS(Consolidado!$AC$5:AC727,Consolidado!$AC727,Consolidado!$D$5:D727,"*"&amp;B$3&amp;"*")=1,1,0),0))</f>
        <v>0</v>
      </c>
      <c r="C727" s="0" t="n">
        <f aca="false">IF(OR(C$3="",Consolidado!$D727=""),0,IF(ISNUMBER(SEARCH(C$3,Consolidado!$D727)),IF(COUNTIFS(Consolidado!$AC$5:AC727,Consolidado!$AC727,Consolidado!$D$5:D727,"*"&amp;C$3&amp;"*")=1,1,0),0))</f>
        <v>0</v>
      </c>
      <c r="D727" s="0" t="n">
        <f aca="false">IF(OR(D$3="",Consolidado!$D727=""),0,IF(ISNUMBER(SEARCH(D$3,Consolidado!$D727)),IF(COUNTIFS(Consolidado!$AC$5:AC727,Consolidado!$AC727,Consolidado!$D$5:D727,"*"&amp;D$3&amp;"*")=1,1,0),0))</f>
        <v>0</v>
      </c>
      <c r="E727" s="0" t="n">
        <f aca="false">IF(OR(E$3="",Consolidado!$D727=""),0,IF(ISNUMBER(SEARCH(E$3,Consolidado!$D727)),IF(COUNTIFS(Consolidado!$AC$5:AC727,Consolidado!$AC727,Consolidado!$D$5:D727,"*"&amp;E$3&amp;"*")=1,1,0),0))</f>
        <v>0</v>
      </c>
      <c r="F727" s="0" t="n">
        <f aca="false">IF(OR(F$3="",Consolidado!$D727=""),0,IF(ISNUMBER(SEARCH(F$3,Consolidado!$D727)),IF(COUNTIFS(Consolidado!$AC$5:AC727,Consolidado!$AC727,Consolidado!$D$5:D727,"*"&amp;F$3&amp;"*")=1,1,0),0))</f>
        <v>0</v>
      </c>
      <c r="G727" s="0" t="n">
        <f aca="false">IF(OR(G$3="",Consolidado!$D727=""),0,IF(ISNUMBER(SEARCH(G$3,Consolidado!$D727)),IF(COUNTIFS(Consolidado!$AC$5:AC727,Consolidado!$AC727,Consolidado!$D$5:D727,"*"&amp;G$3&amp;"*")=1,1,0),0))</f>
        <v>0</v>
      </c>
      <c r="H727" s="0" t="n">
        <f aca="false">IF(OR(H$3="",Consolidado!$D727=""),0,IF(ISNUMBER(SEARCH(H$3,Consolidado!$D727)),IF(COUNTIFS(Consolidado!$AC$5:AC727,Consolidado!$AC727,Consolidado!$D$5:D727,"*"&amp;H$3&amp;"*")=1,1,0),0))</f>
        <v>0</v>
      </c>
      <c r="I727" s="0" t="n">
        <f aca="false">IF(OR(I$3="",Consolidado!$D727=""),0,IF(ISNUMBER(SEARCH(I$3,Consolidado!$D727)),IF(COUNTIFS(Consolidado!$AC$5:AC727,Consolidado!$AC727,Consolidado!$D$5:D727,"*"&amp;I$3&amp;"*")=1,1,0),0))</f>
        <v>0</v>
      </c>
      <c r="J727" s="0" t="n">
        <f aca="false">IF(OR(J$3="",Consolidado!$D727=""),0,IF(ISNUMBER(SEARCH(J$3,Consolidado!$D727)),IF(COUNTIFS(Consolidado!$AC$5:AC727,Consolidado!$AC727,Consolidado!$D$5:D727,"*"&amp;J$3&amp;"*")=1,1,0),0))</f>
        <v>0</v>
      </c>
      <c r="K727" s="0" t="n">
        <f aca="false">IF(OR(K$3="",Consolidado!$D727=""),0,IF(ISNUMBER(SEARCH(K$3,Consolidado!$D727)),IF(COUNTIFS(Consolidado!$AC$5:AC727,Consolidado!$AC727,Consolidado!$D$5:D727,"*"&amp;K$3&amp;"*")=1,1,0),0))</f>
        <v>0</v>
      </c>
      <c r="L727" s="0" t="n">
        <f aca="false">IF(OR(L$3="",Consolidado!$D727=""),0,IF(ISNUMBER(SEARCH(L$3,Consolidado!$D727)),IF(COUNTIFS(Consolidado!$AC$5:AC727,Consolidado!$AC727,Consolidado!$D$5:D727,"*"&amp;L$3&amp;"*")=1,1,0),0))</f>
        <v>0</v>
      </c>
      <c r="M727" s="0" t="n">
        <f aca="false">IF(OR(M$3="",Consolidado!$D727=""),0,IF(ISNUMBER(SEARCH(M$3,Consolidado!$D727)),IF(COUNTIFS(Consolidado!$AC$5:AC727,Consolidado!$AC727,Consolidado!$D$5:D727,"*"&amp;M$3&amp;"*")=1,1,0),0))</f>
        <v>0</v>
      </c>
      <c r="N727" s="0" t="n">
        <f aca="false">IF(OR(N$3="",Consolidado!$D727=""),0,IF(ISNUMBER(SEARCH(N$3,Consolidado!$D727)),IF(COUNTIFS(Consolidado!$AC$5:AC727,Consolidado!$AC727,Consolidado!$D$5:D727,"*"&amp;N$3&amp;"*")=1,1,0),0))</f>
        <v>0</v>
      </c>
      <c r="O727" s="0" t="n">
        <f aca="false">IF(OR(O$3="",Consolidado!$D727=""),0,IF(ISNUMBER(SEARCH(O$3,Consolidado!$D727)),IF(COUNTIFS(Consolidado!$AC$5:AC727,Consolidado!$AC727,Consolidado!$D$5:D727,"*"&amp;O$3&amp;"*")=1,1,0),0))</f>
        <v>0</v>
      </c>
      <c r="P727" s="0" t="n">
        <f aca="false">IF(OR(P$3="",Consolidado!$D727=""),0,IF(ISNUMBER(SEARCH(P$3,Consolidado!$D727)),IF(COUNTIFS(Consolidado!$AC$5:AC727,Consolidado!$AC727,Consolidado!$D$5:D727,"*"&amp;P$3&amp;"*")=1,1,0),0))</f>
        <v>0</v>
      </c>
      <c r="Q727" s="0" t="n">
        <f aca="false">IF(OR(Q$3="",Consolidado!$D727=""),0,IF(ISNUMBER(SEARCH(Q$3,Consolidado!$D727)),IF(COUNTIFS(Consolidado!$AC$5:AC727,Consolidado!$AC727,Consolidado!$D$5:D727,"*"&amp;Q$3&amp;"*")=1,1,0),0))</f>
        <v>0</v>
      </c>
      <c r="R727" s="0" t="n">
        <f aca="false">IF(OR(R$3="",Consolidado!$D727=""),0,IF(ISNUMBER(SEARCH(R$3,Consolidado!$D727)),IF(COUNTIFS(Consolidado!$AC$5:AC727,Consolidado!$AC727,Consolidado!$D$5:D727,"*"&amp;R$3&amp;"*")=1,1,0),0))</f>
        <v>0</v>
      </c>
      <c r="S727" s="0" t="n">
        <f aca="false">IF(OR(S$3="",Consolidado!$D727=""),0,IF(ISNUMBER(SEARCH(S$3,Consolidado!$D727)),IF(COUNTIFS(Consolidado!$AC$5:AC727,Consolidado!$AC727,Consolidado!$D$5:D727,"*"&amp;S$3&amp;"*")=1,1,0),0))</f>
        <v>0</v>
      </c>
      <c r="T727" s="0" t="n">
        <f aca="false">IF(OR(T$3="",Consolidado!$D727=""),0,IF(ISNUMBER(SEARCH(T$3,Consolidado!$D727)),IF(COUNTIFS(Consolidado!$AC$5:AC727,Consolidado!$AC727,Consolidado!$D$5:D727,"*"&amp;T$3&amp;"*")=1,1,0),0))</f>
        <v>0</v>
      </c>
      <c r="U727" s="0" t="n">
        <f aca="false">IF(OR(U$3="",Consolidado!$D727=""),0,IF(ISNUMBER(SEARCH(U$3,Consolidado!$D727)),IF(COUNTIFS(Consolidado!$AC$5:AC727,Consolidado!$AC727,Consolidado!$D$5:D727,"*"&amp;U$3&amp;"*")=1,1,0),0))</f>
        <v>0</v>
      </c>
      <c r="V727" s="0" t="n">
        <f aca="false">IF(OR(V$3="",Consolidado!$D727=""),0,IF(ISNUMBER(SEARCH(V$3,Consolidado!$D727)),IF(COUNTIFS(Consolidado!$AC$5:AC727,Consolidado!$AC727,Consolidado!$D$5:D727,"*"&amp;V$3&amp;"*")=1,1,0),0))</f>
        <v>0</v>
      </c>
      <c r="W727" s="0" t="n">
        <f aca="false">IF(OR(W$3="",Consolidado!$D727=""),0,IF(ISNUMBER(SEARCH(W$3,Consolidado!$D727)),IF(COUNTIFS(Consolidado!$AC$5:AC727,Consolidado!$AC727,Consolidado!$D$5:D727,"*"&amp;W$3&amp;"*")=1,1,0),0))</f>
        <v>0</v>
      </c>
      <c r="X727" s="0" t="n">
        <f aca="false">IF(OR(X$3="",Consolidado!$D727=""),0,IF(ISNUMBER(SEARCH(X$3,Consolidado!$D727)),IF(COUNTIFS(Consolidado!$AC$5:AC727,Consolidado!$AC727,Consolidado!$D$5:D727,"*"&amp;X$3&amp;"*")=1,1,0),0))</f>
        <v>0</v>
      </c>
      <c r="Y727" s="0" t="n">
        <f aca="false">IF(OR(Y$3="",Consolidado!$D727=""),0,IF(ISNUMBER(SEARCH(Y$3,Consolidado!$D727)),IF(COUNTIFS(Consolidado!$AC$5:AC727,Consolidado!$AC727,Consolidado!$D$5:D727,"*"&amp;Y$3&amp;"*")=1,1,0),0))</f>
        <v>0</v>
      </c>
      <c r="Z727" s="0" t="n">
        <f aca="false">IF(OR(Z$3="",Consolidado!$D727=""),0,IF(ISNUMBER(SEARCH(Z$3,Consolidado!$D727)),IF(COUNTIFS(Consolidado!$AC$5:AC727,Consolidado!$AC727,Consolidado!$D$5:D727,"*"&amp;Z$3&amp;"*")=1,1,0),0))</f>
        <v>0</v>
      </c>
      <c r="AA727" s="0" t="n">
        <f aca="false">IF(OR(AA$3="",Consolidado!$D727=""),0,IF(ISNUMBER(SEARCH(AA$3,Consolidado!$D727)),IF(COUNTIFS(Consolidado!$AC$5:AC727,Consolidado!$AC727,Consolidado!$D$5:D727,"*"&amp;AA$3&amp;"*")=1,1,0),0))</f>
        <v>0</v>
      </c>
      <c r="AB727" s="0" t="n">
        <f aca="false">IF(OR(AB$3="",Consolidado!$D727=""),0,IF(ISNUMBER(SEARCH(AB$3,Consolidado!$D727)),IF(COUNTIFS(Consolidado!$AC$5:AC727,Consolidado!$AC727,Consolidado!$D$5:D727,"*"&amp;AB$3&amp;"*")=1,1,0),0))</f>
        <v>0</v>
      </c>
      <c r="AC727" s="0" t="n">
        <f aca="false">IF(OR(AC$3="",Consolidado!$D727=""),0,IF(ISNUMBER(SEARCH(AC$3,Consolidado!$D727)),IF(COUNTIFS(Consolidado!$AC$5:AC727,Consolidado!$AC727,Consolidado!$D$5:D727,"*"&amp;AC$3&amp;"*")=1,1,0),0))</f>
        <v>0</v>
      </c>
      <c r="AD727" s="0" t="n">
        <f aca="false">IF(OR(AD$3="",Consolidado!$D727=""),0,IF(ISNUMBER(SEARCH(AD$3,Consolidado!$D727)),IF(COUNTIFS(Consolidado!$AC$5:AC727,Consolidado!$AC727,Consolidado!$D$5:D727,"*"&amp;AD$3&amp;"*")=1,1,0),0))</f>
        <v>0</v>
      </c>
      <c r="AE727" s="0" t="n">
        <f aca="false">IF(OR(AE$3="",Consolidado!$D727=""),0,IF(ISNUMBER(SEARCH(AE$3,Consolidado!$D727)),IF(COUNTIFS(Consolidado!$AC$5:AC727,Consolidado!$AC727,Consolidado!$D$5:D727,"*"&amp;AE$3&amp;"*")=1,1,0),0))</f>
        <v>0</v>
      </c>
      <c r="AF727" s="0" t="n">
        <f aca="false">IF(OR(AF$3="",Consolidado!$D727=""),0,IF(ISNUMBER(SEARCH(AF$3,Consolidado!$D727)),IF(COUNTIFS(Consolidado!$AC$5:AC727,Consolidado!$AC727,Consolidado!$D$5:D727,"*"&amp;AF$3&amp;"*")=1,1,0),0))</f>
        <v>0</v>
      </c>
      <c r="AG727" s="0" t="n">
        <f aca="false">IF(OR(AG$3="",Consolidado!$D727=""),0,IF(ISNUMBER(SEARCH(AG$3,Consolidado!$D727)),IF(COUNTIFS(Consolidado!$AC$5:AC727,Consolidado!$AC727,Consolidado!$D$5:D727,"*"&amp;AG$3&amp;"*")=1,1,0),0))</f>
        <v>0</v>
      </c>
      <c r="AH727" s="0" t="n">
        <f aca="false">IF(OR(AH$3="",Consolidado!$D727=""),0,IF(ISNUMBER(SEARCH(AH$3,Consolidado!$D727)),IF(COUNTIFS(Consolidado!$AC$5:AC727,Consolidado!$AC727,Consolidado!$D$5:D727,"*"&amp;AH$3&amp;"*")=1,1,0),0))</f>
        <v>0</v>
      </c>
      <c r="AI727" s="0" t="n">
        <f aca="false">IF(OR(AI$3="",Consolidado!$D727=""),0,IF(ISNUMBER(SEARCH(AI$3,Consolidado!$D727)),IF(COUNTIFS(Consolidado!$AC$5:AC727,Consolidado!$AC727,Consolidado!$D$5:D727,"*"&amp;AI$3&amp;"*")=1,1,0),0))</f>
        <v>0</v>
      </c>
      <c r="AJ727" s="0" t="n">
        <f aca="false">IF(OR(AJ$3="",Consolidado!$D727=""),0,IF(ISNUMBER(SEARCH(AJ$3,Consolidado!$D727)),IF(COUNTIFS(Consolidado!$AC$5:AC727,Consolidado!$AC727,Consolidado!$D$5:D727,"*"&amp;AJ$3&amp;"*")=1,1,0),0))</f>
        <v>0</v>
      </c>
      <c r="AK727" s="0" t="n">
        <f aca="false">IF(OR(AK$3="",Consolidado!$D727=""),0,IF(ISNUMBER(SEARCH(AK$3,Consolidado!$D727)),IF(COUNTIFS(Consolidado!$AC$5:AC727,Consolidado!$AC727,Consolidado!$D$5:D727,"*"&amp;AK$3&amp;"*")=1,1,0),0))</f>
        <v>0</v>
      </c>
      <c r="AL727" s="0" t="n">
        <f aca="false">IF(OR(AL$3="",Consolidado!$D727=""),0,IF(ISNUMBER(SEARCH(AL$3,Consolidado!$D727)),IF(COUNTIFS(Consolidado!$AC$5:AC727,Consolidado!$AC727,Consolidado!$D$5:D727,"*"&amp;AL$3&amp;"*")=1,1,0),0))</f>
        <v>0</v>
      </c>
      <c r="AM727" s="0" t="n">
        <f aca="false">IF(OR(AM$3="",Consolidado!$D727=""),0,IF(ISNUMBER(SEARCH(AM$3,Consolidado!$D727)),IF(COUNTIFS(Consolidado!$AC$5:AC727,Consolidado!$AC727,Consolidado!$D$5:D727,"*"&amp;AM$3&amp;"*")=1,1,0),0))</f>
        <v>0</v>
      </c>
      <c r="AN727" s="0" t="n">
        <f aca="false">IF(OR(AN$3="",Consolidado!$D727=""),0,IF(ISNUMBER(SEARCH(AN$3,Consolidado!$D727)),IF(COUNTIFS(Consolidado!$AC$5:AC727,Consolidado!$AC727,Consolidado!$D$5:D727,"*"&amp;AN$3&amp;"*")=1,1,0),0))</f>
        <v>0</v>
      </c>
      <c r="AO727" s="0" t="n">
        <f aca="false">IF(OR(AO$3="",Consolidado!$D727=""),0,IF(ISNUMBER(SEARCH(AO$3,Consolidado!$D727)),IF(COUNTIFS(Consolidado!$AC$5:AC727,Consolidado!$AC727,Consolidado!$D$5:D727,"*"&amp;AO$3&amp;"*")=1,1,0),0))</f>
        <v>0</v>
      </c>
    </row>
    <row r="728" customFormat="false" ht="15" hidden="false" customHeight="false" outlineLevel="0" collapsed="false">
      <c r="B728" s="0" t="n">
        <f aca="false">IF(OR(B$3="",Consolidado!$D728=""),0,IF(ISNUMBER(SEARCH(B$3,Consolidado!$D728)),IF(COUNTIFS(Consolidado!$AC$5:AC728,Consolidado!$AC728,Consolidado!$D$5:D728,"*"&amp;B$3&amp;"*")=1,1,0),0))</f>
        <v>0</v>
      </c>
      <c r="C728" s="0" t="n">
        <f aca="false">IF(OR(C$3="",Consolidado!$D728=""),0,IF(ISNUMBER(SEARCH(C$3,Consolidado!$D728)),IF(COUNTIFS(Consolidado!$AC$5:AC728,Consolidado!$AC728,Consolidado!$D$5:D728,"*"&amp;C$3&amp;"*")=1,1,0),0))</f>
        <v>0</v>
      </c>
      <c r="D728" s="0" t="n">
        <f aca="false">IF(OR(D$3="",Consolidado!$D728=""),0,IF(ISNUMBER(SEARCH(D$3,Consolidado!$D728)),IF(COUNTIFS(Consolidado!$AC$5:AC728,Consolidado!$AC728,Consolidado!$D$5:D728,"*"&amp;D$3&amp;"*")=1,1,0),0))</f>
        <v>0</v>
      </c>
      <c r="E728" s="0" t="n">
        <f aca="false">IF(OR(E$3="",Consolidado!$D728=""),0,IF(ISNUMBER(SEARCH(E$3,Consolidado!$D728)),IF(COUNTIFS(Consolidado!$AC$5:AC728,Consolidado!$AC728,Consolidado!$D$5:D728,"*"&amp;E$3&amp;"*")=1,1,0),0))</f>
        <v>0</v>
      </c>
      <c r="F728" s="0" t="n">
        <f aca="false">IF(OR(F$3="",Consolidado!$D728=""),0,IF(ISNUMBER(SEARCH(F$3,Consolidado!$D728)),IF(COUNTIFS(Consolidado!$AC$5:AC728,Consolidado!$AC728,Consolidado!$D$5:D728,"*"&amp;F$3&amp;"*")=1,1,0),0))</f>
        <v>0</v>
      </c>
      <c r="G728" s="0" t="n">
        <f aca="false">IF(OR(G$3="",Consolidado!$D728=""),0,IF(ISNUMBER(SEARCH(G$3,Consolidado!$D728)),IF(COUNTIFS(Consolidado!$AC$5:AC728,Consolidado!$AC728,Consolidado!$D$5:D728,"*"&amp;G$3&amp;"*")=1,1,0),0))</f>
        <v>0</v>
      </c>
      <c r="H728" s="0" t="n">
        <f aca="false">IF(OR(H$3="",Consolidado!$D728=""),0,IF(ISNUMBER(SEARCH(H$3,Consolidado!$D728)),IF(COUNTIFS(Consolidado!$AC$5:AC728,Consolidado!$AC728,Consolidado!$D$5:D728,"*"&amp;H$3&amp;"*")=1,1,0),0))</f>
        <v>0</v>
      </c>
      <c r="I728" s="0" t="n">
        <f aca="false">IF(OR(I$3="",Consolidado!$D728=""),0,IF(ISNUMBER(SEARCH(I$3,Consolidado!$D728)),IF(COUNTIFS(Consolidado!$AC$5:AC728,Consolidado!$AC728,Consolidado!$D$5:D728,"*"&amp;I$3&amp;"*")=1,1,0),0))</f>
        <v>0</v>
      </c>
      <c r="J728" s="0" t="n">
        <f aca="false">IF(OR(J$3="",Consolidado!$D728=""),0,IF(ISNUMBER(SEARCH(J$3,Consolidado!$D728)),IF(COUNTIFS(Consolidado!$AC$5:AC728,Consolidado!$AC728,Consolidado!$D$5:D728,"*"&amp;J$3&amp;"*")=1,1,0),0))</f>
        <v>0</v>
      </c>
      <c r="K728" s="0" t="n">
        <f aca="false">IF(OR(K$3="",Consolidado!$D728=""),0,IF(ISNUMBER(SEARCH(K$3,Consolidado!$D728)),IF(COUNTIFS(Consolidado!$AC$5:AC728,Consolidado!$AC728,Consolidado!$D$5:D728,"*"&amp;K$3&amp;"*")=1,1,0),0))</f>
        <v>0</v>
      </c>
      <c r="L728" s="0" t="n">
        <f aca="false">IF(OR(L$3="",Consolidado!$D728=""),0,IF(ISNUMBER(SEARCH(L$3,Consolidado!$D728)),IF(COUNTIFS(Consolidado!$AC$5:AC728,Consolidado!$AC728,Consolidado!$D$5:D728,"*"&amp;L$3&amp;"*")=1,1,0),0))</f>
        <v>0</v>
      </c>
      <c r="M728" s="0" t="n">
        <f aca="false">IF(OR(M$3="",Consolidado!$D728=""),0,IF(ISNUMBER(SEARCH(M$3,Consolidado!$D728)),IF(COUNTIFS(Consolidado!$AC$5:AC728,Consolidado!$AC728,Consolidado!$D$5:D728,"*"&amp;M$3&amp;"*")=1,1,0),0))</f>
        <v>0</v>
      </c>
      <c r="N728" s="0" t="n">
        <f aca="false">IF(OR(N$3="",Consolidado!$D728=""),0,IF(ISNUMBER(SEARCH(N$3,Consolidado!$D728)),IF(COUNTIFS(Consolidado!$AC$5:AC728,Consolidado!$AC728,Consolidado!$D$5:D728,"*"&amp;N$3&amp;"*")=1,1,0),0))</f>
        <v>0</v>
      </c>
      <c r="O728" s="0" t="n">
        <f aca="false">IF(OR(O$3="",Consolidado!$D728=""),0,IF(ISNUMBER(SEARCH(O$3,Consolidado!$D728)),IF(COUNTIFS(Consolidado!$AC$5:AC728,Consolidado!$AC728,Consolidado!$D$5:D728,"*"&amp;O$3&amp;"*")=1,1,0),0))</f>
        <v>0</v>
      </c>
      <c r="P728" s="0" t="n">
        <f aca="false">IF(OR(P$3="",Consolidado!$D728=""),0,IF(ISNUMBER(SEARCH(P$3,Consolidado!$D728)),IF(COUNTIFS(Consolidado!$AC$5:AC728,Consolidado!$AC728,Consolidado!$D$5:D728,"*"&amp;P$3&amp;"*")=1,1,0),0))</f>
        <v>0</v>
      </c>
      <c r="Q728" s="0" t="n">
        <f aca="false">IF(OR(Q$3="",Consolidado!$D728=""),0,IF(ISNUMBER(SEARCH(Q$3,Consolidado!$D728)),IF(COUNTIFS(Consolidado!$AC$5:AC728,Consolidado!$AC728,Consolidado!$D$5:D728,"*"&amp;Q$3&amp;"*")=1,1,0),0))</f>
        <v>0</v>
      </c>
      <c r="R728" s="0" t="n">
        <f aca="false">IF(OR(R$3="",Consolidado!$D728=""),0,IF(ISNUMBER(SEARCH(R$3,Consolidado!$D728)),IF(COUNTIFS(Consolidado!$AC$5:AC728,Consolidado!$AC728,Consolidado!$D$5:D728,"*"&amp;R$3&amp;"*")=1,1,0),0))</f>
        <v>0</v>
      </c>
      <c r="S728" s="0" t="n">
        <f aca="false">IF(OR(S$3="",Consolidado!$D728=""),0,IF(ISNUMBER(SEARCH(S$3,Consolidado!$D728)),IF(COUNTIFS(Consolidado!$AC$5:AC728,Consolidado!$AC728,Consolidado!$D$5:D728,"*"&amp;S$3&amp;"*")=1,1,0),0))</f>
        <v>0</v>
      </c>
      <c r="T728" s="0" t="n">
        <f aca="false">IF(OR(T$3="",Consolidado!$D728=""),0,IF(ISNUMBER(SEARCH(T$3,Consolidado!$D728)),IF(COUNTIFS(Consolidado!$AC$5:AC728,Consolidado!$AC728,Consolidado!$D$5:D728,"*"&amp;T$3&amp;"*")=1,1,0),0))</f>
        <v>0</v>
      </c>
      <c r="U728" s="0" t="n">
        <f aca="false">IF(OR(U$3="",Consolidado!$D728=""),0,IF(ISNUMBER(SEARCH(U$3,Consolidado!$D728)),IF(COUNTIFS(Consolidado!$AC$5:AC728,Consolidado!$AC728,Consolidado!$D$5:D728,"*"&amp;U$3&amp;"*")=1,1,0),0))</f>
        <v>0</v>
      </c>
      <c r="V728" s="0" t="n">
        <f aca="false">IF(OR(V$3="",Consolidado!$D728=""),0,IF(ISNUMBER(SEARCH(V$3,Consolidado!$D728)),IF(COUNTIFS(Consolidado!$AC$5:AC728,Consolidado!$AC728,Consolidado!$D$5:D728,"*"&amp;V$3&amp;"*")=1,1,0),0))</f>
        <v>0</v>
      </c>
      <c r="W728" s="0" t="n">
        <f aca="false">IF(OR(W$3="",Consolidado!$D728=""),0,IF(ISNUMBER(SEARCH(W$3,Consolidado!$D728)),IF(COUNTIFS(Consolidado!$AC$5:AC728,Consolidado!$AC728,Consolidado!$D$5:D728,"*"&amp;W$3&amp;"*")=1,1,0),0))</f>
        <v>0</v>
      </c>
      <c r="X728" s="0" t="n">
        <f aca="false">IF(OR(X$3="",Consolidado!$D728=""),0,IF(ISNUMBER(SEARCH(X$3,Consolidado!$D728)),IF(COUNTIFS(Consolidado!$AC$5:AC728,Consolidado!$AC728,Consolidado!$D$5:D728,"*"&amp;X$3&amp;"*")=1,1,0),0))</f>
        <v>0</v>
      </c>
      <c r="Y728" s="0" t="n">
        <f aca="false">IF(OR(Y$3="",Consolidado!$D728=""),0,IF(ISNUMBER(SEARCH(Y$3,Consolidado!$D728)),IF(COUNTIFS(Consolidado!$AC$5:AC728,Consolidado!$AC728,Consolidado!$D$5:D728,"*"&amp;Y$3&amp;"*")=1,1,0),0))</f>
        <v>0</v>
      </c>
      <c r="Z728" s="0" t="n">
        <f aca="false">IF(OR(Z$3="",Consolidado!$D728=""),0,IF(ISNUMBER(SEARCH(Z$3,Consolidado!$D728)),IF(COUNTIFS(Consolidado!$AC$5:AC728,Consolidado!$AC728,Consolidado!$D$5:D728,"*"&amp;Z$3&amp;"*")=1,1,0),0))</f>
        <v>0</v>
      </c>
      <c r="AA728" s="0" t="n">
        <f aca="false">IF(OR(AA$3="",Consolidado!$D728=""),0,IF(ISNUMBER(SEARCH(AA$3,Consolidado!$D728)),IF(COUNTIFS(Consolidado!$AC$5:AC728,Consolidado!$AC728,Consolidado!$D$5:D728,"*"&amp;AA$3&amp;"*")=1,1,0),0))</f>
        <v>0</v>
      </c>
      <c r="AB728" s="0" t="n">
        <f aca="false">IF(OR(AB$3="",Consolidado!$D728=""),0,IF(ISNUMBER(SEARCH(AB$3,Consolidado!$D728)),IF(COUNTIFS(Consolidado!$AC$5:AC728,Consolidado!$AC728,Consolidado!$D$5:D728,"*"&amp;AB$3&amp;"*")=1,1,0),0))</f>
        <v>0</v>
      </c>
      <c r="AC728" s="0" t="n">
        <f aca="false">IF(OR(AC$3="",Consolidado!$D728=""),0,IF(ISNUMBER(SEARCH(AC$3,Consolidado!$D728)),IF(COUNTIFS(Consolidado!$AC$5:AC728,Consolidado!$AC728,Consolidado!$D$5:D728,"*"&amp;AC$3&amp;"*")=1,1,0),0))</f>
        <v>0</v>
      </c>
      <c r="AD728" s="0" t="n">
        <f aca="false">IF(OR(AD$3="",Consolidado!$D728=""),0,IF(ISNUMBER(SEARCH(AD$3,Consolidado!$D728)),IF(COUNTIFS(Consolidado!$AC$5:AC728,Consolidado!$AC728,Consolidado!$D$5:D728,"*"&amp;AD$3&amp;"*")=1,1,0),0))</f>
        <v>0</v>
      </c>
      <c r="AE728" s="0" t="n">
        <f aca="false">IF(OR(AE$3="",Consolidado!$D728=""),0,IF(ISNUMBER(SEARCH(AE$3,Consolidado!$D728)),IF(COUNTIFS(Consolidado!$AC$5:AC728,Consolidado!$AC728,Consolidado!$D$5:D728,"*"&amp;AE$3&amp;"*")=1,1,0),0))</f>
        <v>0</v>
      </c>
      <c r="AF728" s="0" t="n">
        <f aca="false">IF(OR(AF$3="",Consolidado!$D728=""),0,IF(ISNUMBER(SEARCH(AF$3,Consolidado!$D728)),IF(COUNTIFS(Consolidado!$AC$5:AC728,Consolidado!$AC728,Consolidado!$D$5:D728,"*"&amp;AF$3&amp;"*")=1,1,0),0))</f>
        <v>0</v>
      </c>
      <c r="AG728" s="0" t="n">
        <f aca="false">IF(OR(AG$3="",Consolidado!$D728=""),0,IF(ISNUMBER(SEARCH(AG$3,Consolidado!$D728)),IF(COUNTIFS(Consolidado!$AC$5:AC728,Consolidado!$AC728,Consolidado!$D$5:D728,"*"&amp;AG$3&amp;"*")=1,1,0),0))</f>
        <v>0</v>
      </c>
      <c r="AH728" s="0" t="n">
        <f aca="false">IF(OR(AH$3="",Consolidado!$D728=""),0,IF(ISNUMBER(SEARCH(AH$3,Consolidado!$D728)),IF(COUNTIFS(Consolidado!$AC$5:AC728,Consolidado!$AC728,Consolidado!$D$5:D728,"*"&amp;AH$3&amp;"*")=1,1,0),0))</f>
        <v>0</v>
      </c>
      <c r="AI728" s="0" t="n">
        <f aca="false">IF(OR(AI$3="",Consolidado!$D728=""),0,IF(ISNUMBER(SEARCH(AI$3,Consolidado!$D728)),IF(COUNTIFS(Consolidado!$AC$5:AC728,Consolidado!$AC728,Consolidado!$D$5:D728,"*"&amp;AI$3&amp;"*")=1,1,0),0))</f>
        <v>0</v>
      </c>
      <c r="AJ728" s="0" t="n">
        <f aca="false">IF(OR(AJ$3="",Consolidado!$D728=""),0,IF(ISNUMBER(SEARCH(AJ$3,Consolidado!$D728)),IF(COUNTIFS(Consolidado!$AC$5:AC728,Consolidado!$AC728,Consolidado!$D$5:D728,"*"&amp;AJ$3&amp;"*")=1,1,0),0))</f>
        <v>0</v>
      </c>
      <c r="AK728" s="0" t="n">
        <f aca="false">IF(OR(AK$3="",Consolidado!$D728=""),0,IF(ISNUMBER(SEARCH(AK$3,Consolidado!$D728)),IF(COUNTIFS(Consolidado!$AC$5:AC728,Consolidado!$AC728,Consolidado!$D$5:D728,"*"&amp;AK$3&amp;"*")=1,1,0),0))</f>
        <v>0</v>
      </c>
      <c r="AL728" s="0" t="n">
        <f aca="false">IF(OR(AL$3="",Consolidado!$D728=""),0,IF(ISNUMBER(SEARCH(AL$3,Consolidado!$D728)),IF(COUNTIFS(Consolidado!$AC$5:AC728,Consolidado!$AC728,Consolidado!$D$5:D728,"*"&amp;AL$3&amp;"*")=1,1,0),0))</f>
        <v>0</v>
      </c>
      <c r="AM728" s="0" t="n">
        <f aca="false">IF(OR(AM$3="",Consolidado!$D728=""),0,IF(ISNUMBER(SEARCH(AM$3,Consolidado!$D728)),IF(COUNTIFS(Consolidado!$AC$5:AC728,Consolidado!$AC728,Consolidado!$D$5:D728,"*"&amp;AM$3&amp;"*")=1,1,0),0))</f>
        <v>0</v>
      </c>
      <c r="AN728" s="0" t="n">
        <f aca="false">IF(OR(AN$3="",Consolidado!$D728=""),0,IF(ISNUMBER(SEARCH(AN$3,Consolidado!$D728)),IF(COUNTIFS(Consolidado!$AC$5:AC728,Consolidado!$AC728,Consolidado!$D$5:D728,"*"&amp;AN$3&amp;"*")=1,1,0),0))</f>
        <v>0</v>
      </c>
      <c r="AO728" s="0" t="n">
        <f aca="false">IF(OR(AO$3="",Consolidado!$D728=""),0,IF(ISNUMBER(SEARCH(AO$3,Consolidado!$D728)),IF(COUNTIFS(Consolidado!$AC$5:AC728,Consolidado!$AC728,Consolidado!$D$5:D728,"*"&amp;AO$3&amp;"*")=1,1,0),0))</f>
        <v>0</v>
      </c>
    </row>
    <row r="729" customFormat="false" ht="15" hidden="false" customHeight="false" outlineLevel="0" collapsed="false">
      <c r="B729" s="0" t="n">
        <f aca="false">IF(OR(B$3="",Consolidado!$D729=""),0,IF(ISNUMBER(SEARCH(B$3,Consolidado!$D729)),IF(COUNTIFS(Consolidado!$AC$5:AC729,Consolidado!$AC729,Consolidado!$D$5:D729,"*"&amp;B$3&amp;"*")=1,1,0),0))</f>
        <v>0</v>
      </c>
      <c r="C729" s="0" t="n">
        <f aca="false">IF(OR(C$3="",Consolidado!$D729=""),0,IF(ISNUMBER(SEARCH(C$3,Consolidado!$D729)),IF(COUNTIFS(Consolidado!$AC$5:AC729,Consolidado!$AC729,Consolidado!$D$5:D729,"*"&amp;C$3&amp;"*")=1,1,0),0))</f>
        <v>0</v>
      </c>
      <c r="D729" s="0" t="n">
        <f aca="false">IF(OR(D$3="",Consolidado!$D729=""),0,IF(ISNUMBER(SEARCH(D$3,Consolidado!$D729)),IF(COUNTIFS(Consolidado!$AC$5:AC729,Consolidado!$AC729,Consolidado!$D$5:D729,"*"&amp;D$3&amp;"*")=1,1,0),0))</f>
        <v>0</v>
      </c>
      <c r="E729" s="0" t="n">
        <f aca="false">IF(OR(E$3="",Consolidado!$D729=""),0,IF(ISNUMBER(SEARCH(E$3,Consolidado!$D729)),IF(COUNTIFS(Consolidado!$AC$5:AC729,Consolidado!$AC729,Consolidado!$D$5:D729,"*"&amp;E$3&amp;"*")=1,1,0),0))</f>
        <v>0</v>
      </c>
      <c r="F729" s="0" t="n">
        <f aca="false">IF(OR(F$3="",Consolidado!$D729=""),0,IF(ISNUMBER(SEARCH(F$3,Consolidado!$D729)),IF(COUNTIFS(Consolidado!$AC$5:AC729,Consolidado!$AC729,Consolidado!$D$5:D729,"*"&amp;F$3&amp;"*")=1,1,0),0))</f>
        <v>0</v>
      </c>
      <c r="G729" s="0" t="n">
        <f aca="false">IF(OR(G$3="",Consolidado!$D729=""),0,IF(ISNUMBER(SEARCH(G$3,Consolidado!$D729)),IF(COUNTIFS(Consolidado!$AC$5:AC729,Consolidado!$AC729,Consolidado!$D$5:D729,"*"&amp;G$3&amp;"*")=1,1,0),0))</f>
        <v>0</v>
      </c>
      <c r="H729" s="0" t="n">
        <f aca="false">IF(OR(H$3="",Consolidado!$D729=""),0,IF(ISNUMBER(SEARCH(H$3,Consolidado!$D729)),IF(COUNTIFS(Consolidado!$AC$5:AC729,Consolidado!$AC729,Consolidado!$D$5:D729,"*"&amp;H$3&amp;"*")=1,1,0),0))</f>
        <v>0</v>
      </c>
      <c r="I729" s="0" t="n">
        <f aca="false">IF(OR(I$3="",Consolidado!$D729=""),0,IF(ISNUMBER(SEARCH(I$3,Consolidado!$D729)),IF(COUNTIFS(Consolidado!$AC$5:AC729,Consolidado!$AC729,Consolidado!$D$5:D729,"*"&amp;I$3&amp;"*")=1,1,0),0))</f>
        <v>0</v>
      </c>
      <c r="J729" s="0" t="n">
        <f aca="false">IF(OR(J$3="",Consolidado!$D729=""),0,IF(ISNUMBER(SEARCH(J$3,Consolidado!$D729)),IF(COUNTIFS(Consolidado!$AC$5:AC729,Consolidado!$AC729,Consolidado!$D$5:D729,"*"&amp;J$3&amp;"*")=1,1,0),0))</f>
        <v>0</v>
      </c>
      <c r="K729" s="0" t="n">
        <f aca="false">IF(OR(K$3="",Consolidado!$D729=""),0,IF(ISNUMBER(SEARCH(K$3,Consolidado!$D729)),IF(COUNTIFS(Consolidado!$AC$5:AC729,Consolidado!$AC729,Consolidado!$D$5:D729,"*"&amp;K$3&amp;"*")=1,1,0),0))</f>
        <v>0</v>
      </c>
      <c r="L729" s="0" t="n">
        <f aca="false">IF(OR(L$3="",Consolidado!$D729=""),0,IF(ISNUMBER(SEARCH(L$3,Consolidado!$D729)),IF(COUNTIFS(Consolidado!$AC$5:AC729,Consolidado!$AC729,Consolidado!$D$5:D729,"*"&amp;L$3&amp;"*")=1,1,0),0))</f>
        <v>0</v>
      </c>
      <c r="M729" s="0" t="n">
        <f aca="false">IF(OR(M$3="",Consolidado!$D729=""),0,IF(ISNUMBER(SEARCH(M$3,Consolidado!$D729)),IF(COUNTIFS(Consolidado!$AC$5:AC729,Consolidado!$AC729,Consolidado!$D$5:D729,"*"&amp;M$3&amp;"*")=1,1,0),0))</f>
        <v>0</v>
      </c>
      <c r="N729" s="0" t="n">
        <f aca="false">IF(OR(N$3="",Consolidado!$D729=""),0,IF(ISNUMBER(SEARCH(N$3,Consolidado!$D729)),IF(COUNTIFS(Consolidado!$AC$5:AC729,Consolidado!$AC729,Consolidado!$D$5:D729,"*"&amp;N$3&amp;"*")=1,1,0),0))</f>
        <v>0</v>
      </c>
      <c r="O729" s="0" t="n">
        <f aca="false">IF(OR(O$3="",Consolidado!$D729=""),0,IF(ISNUMBER(SEARCH(O$3,Consolidado!$D729)),IF(COUNTIFS(Consolidado!$AC$5:AC729,Consolidado!$AC729,Consolidado!$D$5:D729,"*"&amp;O$3&amp;"*")=1,1,0),0))</f>
        <v>0</v>
      </c>
      <c r="P729" s="0" t="n">
        <f aca="false">IF(OR(P$3="",Consolidado!$D729=""),0,IF(ISNUMBER(SEARCH(P$3,Consolidado!$D729)),IF(COUNTIFS(Consolidado!$AC$5:AC729,Consolidado!$AC729,Consolidado!$D$5:D729,"*"&amp;P$3&amp;"*")=1,1,0),0))</f>
        <v>0</v>
      </c>
      <c r="Q729" s="0" t="n">
        <f aca="false">IF(OR(Q$3="",Consolidado!$D729=""),0,IF(ISNUMBER(SEARCH(Q$3,Consolidado!$D729)),IF(COUNTIFS(Consolidado!$AC$5:AC729,Consolidado!$AC729,Consolidado!$D$5:D729,"*"&amp;Q$3&amp;"*")=1,1,0),0))</f>
        <v>0</v>
      </c>
      <c r="R729" s="0" t="n">
        <f aca="false">IF(OR(R$3="",Consolidado!$D729=""),0,IF(ISNUMBER(SEARCH(R$3,Consolidado!$D729)),IF(COUNTIFS(Consolidado!$AC$5:AC729,Consolidado!$AC729,Consolidado!$D$5:D729,"*"&amp;R$3&amp;"*")=1,1,0),0))</f>
        <v>0</v>
      </c>
      <c r="S729" s="0" t="n">
        <f aca="false">IF(OR(S$3="",Consolidado!$D729=""),0,IF(ISNUMBER(SEARCH(S$3,Consolidado!$D729)),IF(COUNTIFS(Consolidado!$AC$5:AC729,Consolidado!$AC729,Consolidado!$D$5:D729,"*"&amp;S$3&amp;"*")=1,1,0),0))</f>
        <v>0</v>
      </c>
      <c r="T729" s="0" t="n">
        <f aca="false">IF(OR(T$3="",Consolidado!$D729=""),0,IF(ISNUMBER(SEARCH(T$3,Consolidado!$D729)),IF(COUNTIFS(Consolidado!$AC$5:AC729,Consolidado!$AC729,Consolidado!$D$5:D729,"*"&amp;T$3&amp;"*")=1,1,0),0))</f>
        <v>0</v>
      </c>
      <c r="U729" s="0" t="n">
        <f aca="false">IF(OR(U$3="",Consolidado!$D729=""),0,IF(ISNUMBER(SEARCH(U$3,Consolidado!$D729)),IF(COUNTIFS(Consolidado!$AC$5:AC729,Consolidado!$AC729,Consolidado!$D$5:D729,"*"&amp;U$3&amp;"*")=1,1,0),0))</f>
        <v>0</v>
      </c>
      <c r="V729" s="0" t="n">
        <f aca="false">IF(OR(V$3="",Consolidado!$D729=""),0,IF(ISNUMBER(SEARCH(V$3,Consolidado!$D729)),IF(COUNTIFS(Consolidado!$AC$5:AC729,Consolidado!$AC729,Consolidado!$D$5:D729,"*"&amp;V$3&amp;"*")=1,1,0),0))</f>
        <v>0</v>
      </c>
      <c r="W729" s="0" t="n">
        <f aca="false">IF(OR(W$3="",Consolidado!$D729=""),0,IF(ISNUMBER(SEARCH(W$3,Consolidado!$D729)),IF(COUNTIFS(Consolidado!$AC$5:AC729,Consolidado!$AC729,Consolidado!$D$5:D729,"*"&amp;W$3&amp;"*")=1,1,0),0))</f>
        <v>0</v>
      </c>
      <c r="X729" s="0" t="n">
        <f aca="false">IF(OR(X$3="",Consolidado!$D729=""),0,IF(ISNUMBER(SEARCH(X$3,Consolidado!$D729)),IF(COUNTIFS(Consolidado!$AC$5:AC729,Consolidado!$AC729,Consolidado!$D$5:D729,"*"&amp;X$3&amp;"*")=1,1,0),0))</f>
        <v>0</v>
      </c>
      <c r="Y729" s="0" t="n">
        <f aca="false">IF(OR(Y$3="",Consolidado!$D729=""),0,IF(ISNUMBER(SEARCH(Y$3,Consolidado!$D729)),IF(COUNTIFS(Consolidado!$AC$5:AC729,Consolidado!$AC729,Consolidado!$D$5:D729,"*"&amp;Y$3&amp;"*")=1,1,0),0))</f>
        <v>0</v>
      </c>
      <c r="Z729" s="0" t="n">
        <f aca="false">IF(OR(Z$3="",Consolidado!$D729=""),0,IF(ISNUMBER(SEARCH(Z$3,Consolidado!$D729)),IF(COUNTIFS(Consolidado!$AC$5:AC729,Consolidado!$AC729,Consolidado!$D$5:D729,"*"&amp;Z$3&amp;"*")=1,1,0),0))</f>
        <v>0</v>
      </c>
      <c r="AA729" s="0" t="n">
        <f aca="false">IF(OR(AA$3="",Consolidado!$D729=""),0,IF(ISNUMBER(SEARCH(AA$3,Consolidado!$D729)),IF(COUNTIFS(Consolidado!$AC$5:AC729,Consolidado!$AC729,Consolidado!$D$5:D729,"*"&amp;AA$3&amp;"*")=1,1,0),0))</f>
        <v>0</v>
      </c>
      <c r="AB729" s="0" t="n">
        <f aca="false">IF(OR(AB$3="",Consolidado!$D729=""),0,IF(ISNUMBER(SEARCH(AB$3,Consolidado!$D729)),IF(COUNTIFS(Consolidado!$AC$5:AC729,Consolidado!$AC729,Consolidado!$D$5:D729,"*"&amp;AB$3&amp;"*")=1,1,0),0))</f>
        <v>0</v>
      </c>
      <c r="AC729" s="0" t="n">
        <f aca="false">IF(OR(AC$3="",Consolidado!$D729=""),0,IF(ISNUMBER(SEARCH(AC$3,Consolidado!$D729)),IF(COUNTIFS(Consolidado!$AC$5:AC729,Consolidado!$AC729,Consolidado!$D$5:D729,"*"&amp;AC$3&amp;"*")=1,1,0),0))</f>
        <v>0</v>
      </c>
      <c r="AD729" s="0" t="n">
        <f aca="false">IF(OR(AD$3="",Consolidado!$D729=""),0,IF(ISNUMBER(SEARCH(AD$3,Consolidado!$D729)),IF(COUNTIFS(Consolidado!$AC$5:AC729,Consolidado!$AC729,Consolidado!$D$5:D729,"*"&amp;AD$3&amp;"*")=1,1,0),0))</f>
        <v>0</v>
      </c>
      <c r="AE729" s="0" t="n">
        <f aca="false">IF(OR(AE$3="",Consolidado!$D729=""),0,IF(ISNUMBER(SEARCH(AE$3,Consolidado!$D729)),IF(COUNTIFS(Consolidado!$AC$5:AC729,Consolidado!$AC729,Consolidado!$D$5:D729,"*"&amp;AE$3&amp;"*")=1,1,0),0))</f>
        <v>0</v>
      </c>
      <c r="AF729" s="0" t="n">
        <f aca="false">IF(OR(AF$3="",Consolidado!$D729=""),0,IF(ISNUMBER(SEARCH(AF$3,Consolidado!$D729)),IF(COUNTIFS(Consolidado!$AC$5:AC729,Consolidado!$AC729,Consolidado!$D$5:D729,"*"&amp;AF$3&amp;"*")=1,1,0),0))</f>
        <v>0</v>
      </c>
      <c r="AG729" s="0" t="n">
        <f aca="false">IF(OR(AG$3="",Consolidado!$D729=""),0,IF(ISNUMBER(SEARCH(AG$3,Consolidado!$D729)),IF(COUNTIFS(Consolidado!$AC$5:AC729,Consolidado!$AC729,Consolidado!$D$5:D729,"*"&amp;AG$3&amp;"*")=1,1,0),0))</f>
        <v>0</v>
      </c>
      <c r="AH729" s="0" t="n">
        <f aca="false">IF(OR(AH$3="",Consolidado!$D729=""),0,IF(ISNUMBER(SEARCH(AH$3,Consolidado!$D729)),IF(COUNTIFS(Consolidado!$AC$5:AC729,Consolidado!$AC729,Consolidado!$D$5:D729,"*"&amp;AH$3&amp;"*")=1,1,0),0))</f>
        <v>0</v>
      </c>
      <c r="AI729" s="0" t="n">
        <f aca="false">IF(OR(AI$3="",Consolidado!$D729=""),0,IF(ISNUMBER(SEARCH(AI$3,Consolidado!$D729)),IF(COUNTIFS(Consolidado!$AC$5:AC729,Consolidado!$AC729,Consolidado!$D$5:D729,"*"&amp;AI$3&amp;"*")=1,1,0),0))</f>
        <v>0</v>
      </c>
      <c r="AJ729" s="0" t="n">
        <f aca="false">IF(OR(AJ$3="",Consolidado!$D729=""),0,IF(ISNUMBER(SEARCH(AJ$3,Consolidado!$D729)),IF(COUNTIFS(Consolidado!$AC$5:AC729,Consolidado!$AC729,Consolidado!$D$5:D729,"*"&amp;AJ$3&amp;"*")=1,1,0),0))</f>
        <v>0</v>
      </c>
      <c r="AK729" s="0" t="n">
        <f aca="false">IF(OR(AK$3="",Consolidado!$D729=""),0,IF(ISNUMBER(SEARCH(AK$3,Consolidado!$D729)),IF(COUNTIFS(Consolidado!$AC$5:AC729,Consolidado!$AC729,Consolidado!$D$5:D729,"*"&amp;AK$3&amp;"*")=1,1,0),0))</f>
        <v>0</v>
      </c>
      <c r="AL729" s="0" t="n">
        <f aca="false">IF(OR(AL$3="",Consolidado!$D729=""),0,IF(ISNUMBER(SEARCH(AL$3,Consolidado!$D729)),IF(COUNTIFS(Consolidado!$AC$5:AC729,Consolidado!$AC729,Consolidado!$D$5:D729,"*"&amp;AL$3&amp;"*")=1,1,0),0))</f>
        <v>0</v>
      </c>
      <c r="AM729" s="0" t="n">
        <f aca="false">IF(OR(AM$3="",Consolidado!$D729=""),0,IF(ISNUMBER(SEARCH(AM$3,Consolidado!$D729)),IF(COUNTIFS(Consolidado!$AC$5:AC729,Consolidado!$AC729,Consolidado!$D$5:D729,"*"&amp;AM$3&amp;"*")=1,1,0),0))</f>
        <v>0</v>
      </c>
      <c r="AN729" s="0" t="n">
        <f aca="false">IF(OR(AN$3="",Consolidado!$D729=""),0,IF(ISNUMBER(SEARCH(AN$3,Consolidado!$D729)),IF(COUNTIFS(Consolidado!$AC$5:AC729,Consolidado!$AC729,Consolidado!$D$5:D729,"*"&amp;AN$3&amp;"*")=1,1,0),0))</f>
        <v>0</v>
      </c>
      <c r="AO729" s="0" t="n">
        <f aca="false">IF(OR(AO$3="",Consolidado!$D729=""),0,IF(ISNUMBER(SEARCH(AO$3,Consolidado!$D729)),IF(COUNTIFS(Consolidado!$AC$5:AC729,Consolidado!$AC729,Consolidado!$D$5:D729,"*"&amp;AO$3&amp;"*")=1,1,0),0))</f>
        <v>0</v>
      </c>
    </row>
    <row r="730" customFormat="false" ht="15" hidden="false" customHeight="false" outlineLevel="0" collapsed="false">
      <c r="B730" s="0" t="n">
        <f aca="false">IF(OR(B$3="",Consolidado!$D730=""),0,IF(ISNUMBER(SEARCH(B$3,Consolidado!$D730)),IF(COUNTIFS(Consolidado!$AC$5:AC730,Consolidado!$AC730,Consolidado!$D$5:D730,"*"&amp;B$3&amp;"*")=1,1,0),0))</f>
        <v>0</v>
      </c>
      <c r="C730" s="0" t="n">
        <f aca="false">IF(OR(C$3="",Consolidado!$D730=""),0,IF(ISNUMBER(SEARCH(C$3,Consolidado!$D730)),IF(COUNTIFS(Consolidado!$AC$5:AC730,Consolidado!$AC730,Consolidado!$D$5:D730,"*"&amp;C$3&amp;"*")=1,1,0),0))</f>
        <v>0</v>
      </c>
      <c r="D730" s="0" t="n">
        <f aca="false">IF(OR(D$3="",Consolidado!$D730=""),0,IF(ISNUMBER(SEARCH(D$3,Consolidado!$D730)),IF(COUNTIFS(Consolidado!$AC$5:AC730,Consolidado!$AC730,Consolidado!$D$5:D730,"*"&amp;D$3&amp;"*")=1,1,0),0))</f>
        <v>0</v>
      </c>
      <c r="E730" s="0" t="n">
        <f aca="false">IF(OR(E$3="",Consolidado!$D730=""),0,IF(ISNUMBER(SEARCH(E$3,Consolidado!$D730)),IF(COUNTIFS(Consolidado!$AC$5:AC730,Consolidado!$AC730,Consolidado!$D$5:D730,"*"&amp;E$3&amp;"*")=1,1,0),0))</f>
        <v>0</v>
      </c>
      <c r="F730" s="0" t="n">
        <f aca="false">IF(OR(F$3="",Consolidado!$D730=""),0,IF(ISNUMBER(SEARCH(F$3,Consolidado!$D730)),IF(COUNTIFS(Consolidado!$AC$5:AC730,Consolidado!$AC730,Consolidado!$D$5:D730,"*"&amp;F$3&amp;"*")=1,1,0),0))</f>
        <v>0</v>
      </c>
      <c r="G730" s="0" t="n">
        <f aca="false">IF(OR(G$3="",Consolidado!$D730=""),0,IF(ISNUMBER(SEARCH(G$3,Consolidado!$D730)),IF(COUNTIFS(Consolidado!$AC$5:AC730,Consolidado!$AC730,Consolidado!$D$5:D730,"*"&amp;G$3&amp;"*")=1,1,0),0))</f>
        <v>0</v>
      </c>
      <c r="H730" s="0" t="n">
        <f aca="false">IF(OR(H$3="",Consolidado!$D730=""),0,IF(ISNUMBER(SEARCH(H$3,Consolidado!$D730)),IF(COUNTIFS(Consolidado!$AC$5:AC730,Consolidado!$AC730,Consolidado!$D$5:D730,"*"&amp;H$3&amp;"*")=1,1,0),0))</f>
        <v>0</v>
      </c>
      <c r="I730" s="0" t="n">
        <f aca="false">IF(OR(I$3="",Consolidado!$D730=""),0,IF(ISNUMBER(SEARCH(I$3,Consolidado!$D730)),IF(COUNTIFS(Consolidado!$AC$5:AC730,Consolidado!$AC730,Consolidado!$D$5:D730,"*"&amp;I$3&amp;"*")=1,1,0),0))</f>
        <v>0</v>
      </c>
      <c r="J730" s="0" t="n">
        <f aca="false">IF(OR(J$3="",Consolidado!$D730=""),0,IF(ISNUMBER(SEARCH(J$3,Consolidado!$D730)),IF(COUNTIFS(Consolidado!$AC$5:AC730,Consolidado!$AC730,Consolidado!$D$5:D730,"*"&amp;J$3&amp;"*")=1,1,0),0))</f>
        <v>0</v>
      </c>
      <c r="K730" s="0" t="n">
        <f aca="false">IF(OR(K$3="",Consolidado!$D730=""),0,IF(ISNUMBER(SEARCH(K$3,Consolidado!$D730)),IF(COUNTIFS(Consolidado!$AC$5:AC730,Consolidado!$AC730,Consolidado!$D$5:D730,"*"&amp;K$3&amp;"*")=1,1,0),0))</f>
        <v>0</v>
      </c>
      <c r="L730" s="0" t="n">
        <f aca="false">IF(OR(L$3="",Consolidado!$D730=""),0,IF(ISNUMBER(SEARCH(L$3,Consolidado!$D730)),IF(COUNTIFS(Consolidado!$AC$5:AC730,Consolidado!$AC730,Consolidado!$D$5:D730,"*"&amp;L$3&amp;"*")=1,1,0),0))</f>
        <v>0</v>
      </c>
      <c r="M730" s="0" t="n">
        <f aca="false">IF(OR(M$3="",Consolidado!$D730=""),0,IF(ISNUMBER(SEARCH(M$3,Consolidado!$D730)),IF(COUNTIFS(Consolidado!$AC$5:AC730,Consolidado!$AC730,Consolidado!$D$5:D730,"*"&amp;M$3&amp;"*")=1,1,0),0))</f>
        <v>0</v>
      </c>
      <c r="N730" s="0" t="n">
        <f aca="false">IF(OR(N$3="",Consolidado!$D730=""),0,IF(ISNUMBER(SEARCH(N$3,Consolidado!$D730)),IF(COUNTIFS(Consolidado!$AC$5:AC730,Consolidado!$AC730,Consolidado!$D$5:D730,"*"&amp;N$3&amp;"*")=1,1,0),0))</f>
        <v>0</v>
      </c>
      <c r="O730" s="0" t="n">
        <f aca="false">IF(OR(O$3="",Consolidado!$D730=""),0,IF(ISNUMBER(SEARCH(O$3,Consolidado!$D730)),IF(COUNTIFS(Consolidado!$AC$5:AC730,Consolidado!$AC730,Consolidado!$D$5:D730,"*"&amp;O$3&amp;"*")=1,1,0),0))</f>
        <v>0</v>
      </c>
      <c r="P730" s="0" t="n">
        <f aca="false">IF(OR(P$3="",Consolidado!$D730=""),0,IF(ISNUMBER(SEARCH(P$3,Consolidado!$D730)),IF(COUNTIFS(Consolidado!$AC$5:AC730,Consolidado!$AC730,Consolidado!$D$5:D730,"*"&amp;P$3&amp;"*")=1,1,0),0))</f>
        <v>0</v>
      </c>
      <c r="Q730" s="0" t="n">
        <f aca="false">IF(OR(Q$3="",Consolidado!$D730=""),0,IF(ISNUMBER(SEARCH(Q$3,Consolidado!$D730)),IF(COUNTIFS(Consolidado!$AC$5:AC730,Consolidado!$AC730,Consolidado!$D$5:D730,"*"&amp;Q$3&amp;"*")=1,1,0),0))</f>
        <v>0</v>
      </c>
      <c r="R730" s="0" t="n">
        <f aca="false">IF(OR(R$3="",Consolidado!$D730=""),0,IF(ISNUMBER(SEARCH(R$3,Consolidado!$D730)),IF(COUNTIFS(Consolidado!$AC$5:AC730,Consolidado!$AC730,Consolidado!$D$5:D730,"*"&amp;R$3&amp;"*")=1,1,0),0))</f>
        <v>0</v>
      </c>
      <c r="S730" s="0" t="n">
        <f aca="false">IF(OR(S$3="",Consolidado!$D730=""),0,IF(ISNUMBER(SEARCH(S$3,Consolidado!$D730)),IF(COUNTIFS(Consolidado!$AC$5:AC730,Consolidado!$AC730,Consolidado!$D$5:D730,"*"&amp;S$3&amp;"*")=1,1,0),0))</f>
        <v>0</v>
      </c>
      <c r="T730" s="0" t="n">
        <f aca="false">IF(OR(T$3="",Consolidado!$D730=""),0,IF(ISNUMBER(SEARCH(T$3,Consolidado!$D730)),IF(COUNTIFS(Consolidado!$AC$5:AC730,Consolidado!$AC730,Consolidado!$D$5:D730,"*"&amp;T$3&amp;"*")=1,1,0),0))</f>
        <v>0</v>
      </c>
      <c r="U730" s="0" t="n">
        <f aca="false">IF(OR(U$3="",Consolidado!$D730=""),0,IF(ISNUMBER(SEARCH(U$3,Consolidado!$D730)),IF(COUNTIFS(Consolidado!$AC$5:AC730,Consolidado!$AC730,Consolidado!$D$5:D730,"*"&amp;U$3&amp;"*")=1,1,0),0))</f>
        <v>0</v>
      </c>
      <c r="V730" s="0" t="n">
        <f aca="false">IF(OR(V$3="",Consolidado!$D730=""),0,IF(ISNUMBER(SEARCH(V$3,Consolidado!$D730)),IF(COUNTIFS(Consolidado!$AC$5:AC730,Consolidado!$AC730,Consolidado!$D$5:D730,"*"&amp;V$3&amp;"*")=1,1,0),0))</f>
        <v>0</v>
      </c>
      <c r="W730" s="0" t="n">
        <f aca="false">IF(OR(W$3="",Consolidado!$D730=""),0,IF(ISNUMBER(SEARCH(W$3,Consolidado!$D730)),IF(COUNTIFS(Consolidado!$AC$5:AC730,Consolidado!$AC730,Consolidado!$D$5:D730,"*"&amp;W$3&amp;"*")=1,1,0),0))</f>
        <v>0</v>
      </c>
      <c r="X730" s="0" t="n">
        <f aca="false">IF(OR(X$3="",Consolidado!$D730=""),0,IF(ISNUMBER(SEARCH(X$3,Consolidado!$D730)),IF(COUNTIFS(Consolidado!$AC$5:AC730,Consolidado!$AC730,Consolidado!$D$5:D730,"*"&amp;X$3&amp;"*")=1,1,0),0))</f>
        <v>0</v>
      </c>
      <c r="Y730" s="0" t="n">
        <f aca="false">IF(OR(Y$3="",Consolidado!$D730=""),0,IF(ISNUMBER(SEARCH(Y$3,Consolidado!$D730)),IF(COUNTIFS(Consolidado!$AC$5:AC730,Consolidado!$AC730,Consolidado!$D$5:D730,"*"&amp;Y$3&amp;"*")=1,1,0),0))</f>
        <v>0</v>
      </c>
      <c r="Z730" s="0" t="n">
        <f aca="false">IF(OR(Z$3="",Consolidado!$D730=""),0,IF(ISNUMBER(SEARCH(Z$3,Consolidado!$D730)),IF(COUNTIFS(Consolidado!$AC$5:AC730,Consolidado!$AC730,Consolidado!$D$5:D730,"*"&amp;Z$3&amp;"*")=1,1,0),0))</f>
        <v>0</v>
      </c>
      <c r="AA730" s="0" t="n">
        <f aca="false">IF(OR(AA$3="",Consolidado!$D730=""),0,IF(ISNUMBER(SEARCH(AA$3,Consolidado!$D730)),IF(COUNTIFS(Consolidado!$AC$5:AC730,Consolidado!$AC730,Consolidado!$D$5:D730,"*"&amp;AA$3&amp;"*")=1,1,0),0))</f>
        <v>0</v>
      </c>
      <c r="AB730" s="0" t="n">
        <f aca="false">IF(OR(AB$3="",Consolidado!$D730=""),0,IF(ISNUMBER(SEARCH(AB$3,Consolidado!$D730)),IF(COUNTIFS(Consolidado!$AC$5:AC730,Consolidado!$AC730,Consolidado!$D$5:D730,"*"&amp;AB$3&amp;"*")=1,1,0),0))</f>
        <v>0</v>
      </c>
      <c r="AC730" s="0" t="n">
        <f aca="false">IF(OR(AC$3="",Consolidado!$D730=""),0,IF(ISNUMBER(SEARCH(AC$3,Consolidado!$D730)),IF(COUNTIFS(Consolidado!$AC$5:AC730,Consolidado!$AC730,Consolidado!$D$5:D730,"*"&amp;AC$3&amp;"*")=1,1,0),0))</f>
        <v>0</v>
      </c>
      <c r="AD730" s="0" t="n">
        <f aca="false">IF(OR(AD$3="",Consolidado!$D730=""),0,IF(ISNUMBER(SEARCH(AD$3,Consolidado!$D730)),IF(COUNTIFS(Consolidado!$AC$5:AC730,Consolidado!$AC730,Consolidado!$D$5:D730,"*"&amp;AD$3&amp;"*")=1,1,0),0))</f>
        <v>0</v>
      </c>
      <c r="AE730" s="0" t="n">
        <f aca="false">IF(OR(AE$3="",Consolidado!$D730=""),0,IF(ISNUMBER(SEARCH(AE$3,Consolidado!$D730)),IF(COUNTIFS(Consolidado!$AC$5:AC730,Consolidado!$AC730,Consolidado!$D$5:D730,"*"&amp;AE$3&amp;"*")=1,1,0),0))</f>
        <v>0</v>
      </c>
      <c r="AF730" s="0" t="n">
        <f aca="false">IF(OR(AF$3="",Consolidado!$D730=""),0,IF(ISNUMBER(SEARCH(AF$3,Consolidado!$D730)),IF(COUNTIFS(Consolidado!$AC$5:AC730,Consolidado!$AC730,Consolidado!$D$5:D730,"*"&amp;AF$3&amp;"*")=1,1,0),0))</f>
        <v>0</v>
      </c>
      <c r="AG730" s="0" t="n">
        <f aca="false">IF(OR(AG$3="",Consolidado!$D730=""),0,IF(ISNUMBER(SEARCH(AG$3,Consolidado!$D730)),IF(COUNTIFS(Consolidado!$AC$5:AC730,Consolidado!$AC730,Consolidado!$D$5:D730,"*"&amp;AG$3&amp;"*")=1,1,0),0))</f>
        <v>0</v>
      </c>
      <c r="AH730" s="0" t="n">
        <f aca="false">IF(OR(AH$3="",Consolidado!$D730=""),0,IF(ISNUMBER(SEARCH(AH$3,Consolidado!$D730)),IF(COUNTIFS(Consolidado!$AC$5:AC730,Consolidado!$AC730,Consolidado!$D$5:D730,"*"&amp;AH$3&amp;"*")=1,1,0),0))</f>
        <v>0</v>
      </c>
      <c r="AI730" s="0" t="n">
        <f aca="false">IF(OR(AI$3="",Consolidado!$D730=""),0,IF(ISNUMBER(SEARCH(AI$3,Consolidado!$D730)),IF(COUNTIFS(Consolidado!$AC$5:AC730,Consolidado!$AC730,Consolidado!$D$5:D730,"*"&amp;AI$3&amp;"*")=1,1,0),0))</f>
        <v>0</v>
      </c>
      <c r="AJ730" s="0" t="n">
        <f aca="false">IF(OR(AJ$3="",Consolidado!$D730=""),0,IF(ISNUMBER(SEARCH(AJ$3,Consolidado!$D730)),IF(COUNTIFS(Consolidado!$AC$5:AC730,Consolidado!$AC730,Consolidado!$D$5:D730,"*"&amp;AJ$3&amp;"*")=1,1,0),0))</f>
        <v>0</v>
      </c>
      <c r="AK730" s="0" t="n">
        <f aca="false">IF(OR(AK$3="",Consolidado!$D730=""),0,IF(ISNUMBER(SEARCH(AK$3,Consolidado!$D730)),IF(COUNTIFS(Consolidado!$AC$5:AC730,Consolidado!$AC730,Consolidado!$D$5:D730,"*"&amp;AK$3&amp;"*")=1,1,0),0))</f>
        <v>0</v>
      </c>
      <c r="AL730" s="0" t="n">
        <f aca="false">IF(OR(AL$3="",Consolidado!$D730=""),0,IF(ISNUMBER(SEARCH(AL$3,Consolidado!$D730)),IF(COUNTIFS(Consolidado!$AC$5:AC730,Consolidado!$AC730,Consolidado!$D$5:D730,"*"&amp;AL$3&amp;"*")=1,1,0),0))</f>
        <v>0</v>
      </c>
      <c r="AM730" s="0" t="n">
        <f aca="false">IF(OR(AM$3="",Consolidado!$D730=""),0,IF(ISNUMBER(SEARCH(AM$3,Consolidado!$D730)),IF(COUNTIFS(Consolidado!$AC$5:AC730,Consolidado!$AC730,Consolidado!$D$5:D730,"*"&amp;AM$3&amp;"*")=1,1,0),0))</f>
        <v>0</v>
      </c>
      <c r="AN730" s="0" t="n">
        <f aca="false">IF(OR(AN$3="",Consolidado!$D730=""),0,IF(ISNUMBER(SEARCH(AN$3,Consolidado!$D730)),IF(COUNTIFS(Consolidado!$AC$5:AC730,Consolidado!$AC730,Consolidado!$D$5:D730,"*"&amp;AN$3&amp;"*")=1,1,0),0))</f>
        <v>0</v>
      </c>
      <c r="AO730" s="0" t="n">
        <f aca="false">IF(OR(AO$3="",Consolidado!$D730=""),0,IF(ISNUMBER(SEARCH(AO$3,Consolidado!$D730)),IF(COUNTIFS(Consolidado!$AC$5:AC730,Consolidado!$AC730,Consolidado!$D$5:D730,"*"&amp;AO$3&amp;"*")=1,1,0),0))</f>
        <v>0</v>
      </c>
    </row>
    <row r="731" customFormat="false" ht="15" hidden="false" customHeight="false" outlineLevel="0" collapsed="false">
      <c r="B731" s="0" t="n">
        <f aca="false">IF(OR(B$3="",Consolidado!$D731=""),0,IF(ISNUMBER(SEARCH(B$3,Consolidado!$D731)),IF(COUNTIFS(Consolidado!$AC$5:AC731,Consolidado!$AC731,Consolidado!$D$5:D731,"*"&amp;B$3&amp;"*")=1,1,0),0))</f>
        <v>0</v>
      </c>
      <c r="C731" s="0" t="n">
        <f aca="false">IF(OR(C$3="",Consolidado!$D731=""),0,IF(ISNUMBER(SEARCH(C$3,Consolidado!$D731)),IF(COUNTIFS(Consolidado!$AC$5:AC731,Consolidado!$AC731,Consolidado!$D$5:D731,"*"&amp;C$3&amp;"*")=1,1,0),0))</f>
        <v>0</v>
      </c>
      <c r="D731" s="0" t="n">
        <f aca="false">IF(OR(D$3="",Consolidado!$D731=""),0,IF(ISNUMBER(SEARCH(D$3,Consolidado!$D731)),IF(COUNTIFS(Consolidado!$AC$5:AC731,Consolidado!$AC731,Consolidado!$D$5:D731,"*"&amp;D$3&amp;"*")=1,1,0),0))</f>
        <v>0</v>
      </c>
      <c r="E731" s="0" t="n">
        <f aca="false">IF(OR(E$3="",Consolidado!$D731=""),0,IF(ISNUMBER(SEARCH(E$3,Consolidado!$D731)),IF(COUNTIFS(Consolidado!$AC$5:AC731,Consolidado!$AC731,Consolidado!$D$5:D731,"*"&amp;E$3&amp;"*")=1,1,0),0))</f>
        <v>0</v>
      </c>
      <c r="F731" s="0" t="n">
        <f aca="false">IF(OR(F$3="",Consolidado!$D731=""),0,IF(ISNUMBER(SEARCH(F$3,Consolidado!$D731)),IF(COUNTIFS(Consolidado!$AC$5:AC731,Consolidado!$AC731,Consolidado!$D$5:D731,"*"&amp;F$3&amp;"*")=1,1,0),0))</f>
        <v>0</v>
      </c>
      <c r="G731" s="0" t="n">
        <f aca="false">IF(OR(G$3="",Consolidado!$D731=""),0,IF(ISNUMBER(SEARCH(G$3,Consolidado!$D731)),IF(COUNTIFS(Consolidado!$AC$5:AC731,Consolidado!$AC731,Consolidado!$D$5:D731,"*"&amp;G$3&amp;"*")=1,1,0),0))</f>
        <v>0</v>
      </c>
      <c r="H731" s="0" t="n">
        <f aca="false">IF(OR(H$3="",Consolidado!$D731=""),0,IF(ISNUMBER(SEARCH(H$3,Consolidado!$D731)),IF(COUNTIFS(Consolidado!$AC$5:AC731,Consolidado!$AC731,Consolidado!$D$5:D731,"*"&amp;H$3&amp;"*")=1,1,0),0))</f>
        <v>0</v>
      </c>
      <c r="I731" s="0" t="n">
        <f aca="false">IF(OR(I$3="",Consolidado!$D731=""),0,IF(ISNUMBER(SEARCH(I$3,Consolidado!$D731)),IF(COUNTIFS(Consolidado!$AC$5:AC731,Consolidado!$AC731,Consolidado!$D$5:D731,"*"&amp;I$3&amp;"*")=1,1,0),0))</f>
        <v>0</v>
      </c>
      <c r="J731" s="0" t="n">
        <f aca="false">IF(OR(J$3="",Consolidado!$D731=""),0,IF(ISNUMBER(SEARCH(J$3,Consolidado!$D731)),IF(COUNTIFS(Consolidado!$AC$5:AC731,Consolidado!$AC731,Consolidado!$D$5:D731,"*"&amp;J$3&amp;"*")=1,1,0),0))</f>
        <v>0</v>
      </c>
      <c r="K731" s="0" t="n">
        <f aca="false">IF(OR(K$3="",Consolidado!$D731=""),0,IF(ISNUMBER(SEARCH(K$3,Consolidado!$D731)),IF(COUNTIFS(Consolidado!$AC$5:AC731,Consolidado!$AC731,Consolidado!$D$5:D731,"*"&amp;K$3&amp;"*")=1,1,0),0))</f>
        <v>0</v>
      </c>
      <c r="L731" s="0" t="n">
        <f aca="false">IF(OR(L$3="",Consolidado!$D731=""),0,IF(ISNUMBER(SEARCH(L$3,Consolidado!$D731)),IF(COUNTIFS(Consolidado!$AC$5:AC731,Consolidado!$AC731,Consolidado!$D$5:D731,"*"&amp;L$3&amp;"*")=1,1,0),0))</f>
        <v>0</v>
      </c>
      <c r="M731" s="0" t="n">
        <f aca="false">IF(OR(M$3="",Consolidado!$D731=""),0,IF(ISNUMBER(SEARCH(M$3,Consolidado!$D731)),IF(COUNTIFS(Consolidado!$AC$5:AC731,Consolidado!$AC731,Consolidado!$D$5:D731,"*"&amp;M$3&amp;"*")=1,1,0),0))</f>
        <v>0</v>
      </c>
      <c r="N731" s="0" t="n">
        <f aca="false">IF(OR(N$3="",Consolidado!$D731=""),0,IF(ISNUMBER(SEARCH(N$3,Consolidado!$D731)),IF(COUNTIFS(Consolidado!$AC$5:AC731,Consolidado!$AC731,Consolidado!$D$5:D731,"*"&amp;N$3&amp;"*")=1,1,0),0))</f>
        <v>0</v>
      </c>
      <c r="O731" s="0" t="n">
        <f aca="false">IF(OR(O$3="",Consolidado!$D731=""),0,IF(ISNUMBER(SEARCH(O$3,Consolidado!$D731)),IF(COUNTIFS(Consolidado!$AC$5:AC731,Consolidado!$AC731,Consolidado!$D$5:D731,"*"&amp;O$3&amp;"*")=1,1,0),0))</f>
        <v>0</v>
      </c>
      <c r="P731" s="0" t="n">
        <f aca="false">IF(OR(P$3="",Consolidado!$D731=""),0,IF(ISNUMBER(SEARCH(P$3,Consolidado!$D731)),IF(COUNTIFS(Consolidado!$AC$5:AC731,Consolidado!$AC731,Consolidado!$D$5:D731,"*"&amp;P$3&amp;"*")=1,1,0),0))</f>
        <v>0</v>
      </c>
      <c r="Q731" s="0" t="n">
        <f aca="false">IF(OR(Q$3="",Consolidado!$D731=""),0,IF(ISNUMBER(SEARCH(Q$3,Consolidado!$D731)),IF(COUNTIFS(Consolidado!$AC$5:AC731,Consolidado!$AC731,Consolidado!$D$5:D731,"*"&amp;Q$3&amp;"*")=1,1,0),0))</f>
        <v>0</v>
      </c>
      <c r="R731" s="0" t="n">
        <f aca="false">IF(OR(R$3="",Consolidado!$D731=""),0,IF(ISNUMBER(SEARCH(R$3,Consolidado!$D731)),IF(COUNTIFS(Consolidado!$AC$5:AC731,Consolidado!$AC731,Consolidado!$D$5:D731,"*"&amp;R$3&amp;"*")=1,1,0),0))</f>
        <v>0</v>
      </c>
      <c r="S731" s="0" t="n">
        <f aca="false">IF(OR(S$3="",Consolidado!$D731=""),0,IF(ISNUMBER(SEARCH(S$3,Consolidado!$D731)),IF(COUNTIFS(Consolidado!$AC$5:AC731,Consolidado!$AC731,Consolidado!$D$5:D731,"*"&amp;S$3&amp;"*")=1,1,0),0))</f>
        <v>0</v>
      </c>
      <c r="T731" s="0" t="n">
        <f aca="false">IF(OR(T$3="",Consolidado!$D731=""),0,IF(ISNUMBER(SEARCH(T$3,Consolidado!$D731)),IF(COUNTIFS(Consolidado!$AC$5:AC731,Consolidado!$AC731,Consolidado!$D$5:D731,"*"&amp;T$3&amp;"*")=1,1,0),0))</f>
        <v>0</v>
      </c>
      <c r="U731" s="0" t="n">
        <f aca="false">IF(OR(U$3="",Consolidado!$D731=""),0,IF(ISNUMBER(SEARCH(U$3,Consolidado!$D731)),IF(COUNTIFS(Consolidado!$AC$5:AC731,Consolidado!$AC731,Consolidado!$D$5:D731,"*"&amp;U$3&amp;"*")=1,1,0),0))</f>
        <v>0</v>
      </c>
      <c r="V731" s="0" t="n">
        <f aca="false">IF(OR(V$3="",Consolidado!$D731=""),0,IF(ISNUMBER(SEARCH(V$3,Consolidado!$D731)),IF(COUNTIFS(Consolidado!$AC$5:AC731,Consolidado!$AC731,Consolidado!$D$5:D731,"*"&amp;V$3&amp;"*")=1,1,0),0))</f>
        <v>0</v>
      </c>
      <c r="W731" s="0" t="n">
        <f aca="false">IF(OR(W$3="",Consolidado!$D731=""),0,IF(ISNUMBER(SEARCH(W$3,Consolidado!$D731)),IF(COUNTIFS(Consolidado!$AC$5:AC731,Consolidado!$AC731,Consolidado!$D$5:D731,"*"&amp;W$3&amp;"*")=1,1,0),0))</f>
        <v>0</v>
      </c>
      <c r="X731" s="0" t="n">
        <f aca="false">IF(OR(X$3="",Consolidado!$D731=""),0,IF(ISNUMBER(SEARCH(X$3,Consolidado!$D731)),IF(COUNTIFS(Consolidado!$AC$5:AC731,Consolidado!$AC731,Consolidado!$D$5:D731,"*"&amp;X$3&amp;"*")=1,1,0),0))</f>
        <v>0</v>
      </c>
      <c r="Y731" s="0" t="n">
        <f aca="false">IF(OR(Y$3="",Consolidado!$D731=""),0,IF(ISNUMBER(SEARCH(Y$3,Consolidado!$D731)),IF(COUNTIFS(Consolidado!$AC$5:AC731,Consolidado!$AC731,Consolidado!$D$5:D731,"*"&amp;Y$3&amp;"*")=1,1,0),0))</f>
        <v>0</v>
      </c>
      <c r="Z731" s="0" t="n">
        <f aca="false">IF(OR(Z$3="",Consolidado!$D731=""),0,IF(ISNUMBER(SEARCH(Z$3,Consolidado!$D731)),IF(COUNTIFS(Consolidado!$AC$5:AC731,Consolidado!$AC731,Consolidado!$D$5:D731,"*"&amp;Z$3&amp;"*")=1,1,0),0))</f>
        <v>0</v>
      </c>
      <c r="AA731" s="0" t="n">
        <f aca="false">IF(OR(AA$3="",Consolidado!$D731=""),0,IF(ISNUMBER(SEARCH(AA$3,Consolidado!$D731)),IF(COUNTIFS(Consolidado!$AC$5:AC731,Consolidado!$AC731,Consolidado!$D$5:D731,"*"&amp;AA$3&amp;"*")=1,1,0),0))</f>
        <v>0</v>
      </c>
      <c r="AB731" s="0" t="n">
        <f aca="false">IF(OR(AB$3="",Consolidado!$D731=""),0,IF(ISNUMBER(SEARCH(AB$3,Consolidado!$D731)),IF(COUNTIFS(Consolidado!$AC$5:AC731,Consolidado!$AC731,Consolidado!$D$5:D731,"*"&amp;AB$3&amp;"*")=1,1,0),0))</f>
        <v>0</v>
      </c>
      <c r="AC731" s="0" t="n">
        <f aca="false">IF(OR(AC$3="",Consolidado!$D731=""),0,IF(ISNUMBER(SEARCH(AC$3,Consolidado!$D731)),IF(COUNTIFS(Consolidado!$AC$5:AC731,Consolidado!$AC731,Consolidado!$D$5:D731,"*"&amp;AC$3&amp;"*")=1,1,0),0))</f>
        <v>0</v>
      </c>
      <c r="AD731" s="0" t="n">
        <f aca="false">IF(OR(AD$3="",Consolidado!$D731=""),0,IF(ISNUMBER(SEARCH(AD$3,Consolidado!$D731)),IF(COUNTIFS(Consolidado!$AC$5:AC731,Consolidado!$AC731,Consolidado!$D$5:D731,"*"&amp;AD$3&amp;"*")=1,1,0),0))</f>
        <v>0</v>
      </c>
      <c r="AE731" s="0" t="n">
        <f aca="false">IF(OR(AE$3="",Consolidado!$D731=""),0,IF(ISNUMBER(SEARCH(AE$3,Consolidado!$D731)),IF(COUNTIFS(Consolidado!$AC$5:AC731,Consolidado!$AC731,Consolidado!$D$5:D731,"*"&amp;AE$3&amp;"*")=1,1,0),0))</f>
        <v>0</v>
      </c>
      <c r="AF731" s="0" t="n">
        <f aca="false">IF(OR(AF$3="",Consolidado!$D731=""),0,IF(ISNUMBER(SEARCH(AF$3,Consolidado!$D731)),IF(COUNTIFS(Consolidado!$AC$5:AC731,Consolidado!$AC731,Consolidado!$D$5:D731,"*"&amp;AF$3&amp;"*")=1,1,0),0))</f>
        <v>0</v>
      </c>
      <c r="AG731" s="0" t="n">
        <f aca="false">IF(OR(AG$3="",Consolidado!$D731=""),0,IF(ISNUMBER(SEARCH(AG$3,Consolidado!$D731)),IF(COUNTIFS(Consolidado!$AC$5:AC731,Consolidado!$AC731,Consolidado!$D$5:D731,"*"&amp;AG$3&amp;"*")=1,1,0),0))</f>
        <v>0</v>
      </c>
      <c r="AH731" s="0" t="n">
        <f aca="false">IF(OR(AH$3="",Consolidado!$D731=""),0,IF(ISNUMBER(SEARCH(AH$3,Consolidado!$D731)),IF(COUNTIFS(Consolidado!$AC$5:AC731,Consolidado!$AC731,Consolidado!$D$5:D731,"*"&amp;AH$3&amp;"*")=1,1,0),0))</f>
        <v>0</v>
      </c>
      <c r="AI731" s="0" t="n">
        <f aca="false">IF(OR(AI$3="",Consolidado!$D731=""),0,IF(ISNUMBER(SEARCH(AI$3,Consolidado!$D731)),IF(COUNTIFS(Consolidado!$AC$5:AC731,Consolidado!$AC731,Consolidado!$D$5:D731,"*"&amp;AI$3&amp;"*")=1,1,0),0))</f>
        <v>0</v>
      </c>
      <c r="AJ731" s="0" t="n">
        <f aca="false">IF(OR(AJ$3="",Consolidado!$D731=""),0,IF(ISNUMBER(SEARCH(AJ$3,Consolidado!$D731)),IF(COUNTIFS(Consolidado!$AC$5:AC731,Consolidado!$AC731,Consolidado!$D$5:D731,"*"&amp;AJ$3&amp;"*")=1,1,0),0))</f>
        <v>0</v>
      </c>
      <c r="AK731" s="0" t="n">
        <f aca="false">IF(OR(AK$3="",Consolidado!$D731=""),0,IF(ISNUMBER(SEARCH(AK$3,Consolidado!$D731)),IF(COUNTIFS(Consolidado!$AC$5:AC731,Consolidado!$AC731,Consolidado!$D$5:D731,"*"&amp;AK$3&amp;"*")=1,1,0),0))</f>
        <v>0</v>
      </c>
      <c r="AL731" s="0" t="n">
        <f aca="false">IF(OR(AL$3="",Consolidado!$D731=""),0,IF(ISNUMBER(SEARCH(AL$3,Consolidado!$D731)),IF(COUNTIFS(Consolidado!$AC$5:AC731,Consolidado!$AC731,Consolidado!$D$5:D731,"*"&amp;AL$3&amp;"*")=1,1,0),0))</f>
        <v>0</v>
      </c>
      <c r="AM731" s="0" t="n">
        <f aca="false">IF(OR(AM$3="",Consolidado!$D731=""),0,IF(ISNUMBER(SEARCH(AM$3,Consolidado!$D731)),IF(COUNTIFS(Consolidado!$AC$5:AC731,Consolidado!$AC731,Consolidado!$D$5:D731,"*"&amp;AM$3&amp;"*")=1,1,0),0))</f>
        <v>0</v>
      </c>
      <c r="AN731" s="0" t="n">
        <f aca="false">IF(OR(AN$3="",Consolidado!$D731=""),0,IF(ISNUMBER(SEARCH(AN$3,Consolidado!$D731)),IF(COUNTIFS(Consolidado!$AC$5:AC731,Consolidado!$AC731,Consolidado!$D$5:D731,"*"&amp;AN$3&amp;"*")=1,1,0),0))</f>
        <v>0</v>
      </c>
      <c r="AO731" s="0" t="n">
        <f aca="false">IF(OR(AO$3="",Consolidado!$D731=""),0,IF(ISNUMBER(SEARCH(AO$3,Consolidado!$D731)),IF(COUNTIFS(Consolidado!$AC$5:AC731,Consolidado!$AC731,Consolidado!$D$5:D731,"*"&amp;AO$3&amp;"*")=1,1,0),0))</f>
        <v>0</v>
      </c>
    </row>
    <row r="732" customFormat="false" ht="15" hidden="false" customHeight="false" outlineLevel="0" collapsed="false">
      <c r="B732" s="0" t="n">
        <f aca="false">IF(OR(B$3="",Consolidado!$D732=""),0,IF(ISNUMBER(SEARCH(B$3,Consolidado!$D732)),IF(COUNTIFS(Consolidado!$AC$5:AC732,Consolidado!$AC732,Consolidado!$D$5:D732,"*"&amp;B$3&amp;"*")=1,1,0),0))</f>
        <v>0</v>
      </c>
      <c r="C732" s="0" t="n">
        <f aca="false">IF(OR(C$3="",Consolidado!$D732=""),0,IF(ISNUMBER(SEARCH(C$3,Consolidado!$D732)),IF(COUNTIFS(Consolidado!$AC$5:AC732,Consolidado!$AC732,Consolidado!$D$5:D732,"*"&amp;C$3&amp;"*")=1,1,0),0))</f>
        <v>0</v>
      </c>
      <c r="D732" s="0" t="n">
        <f aca="false">IF(OR(D$3="",Consolidado!$D732=""),0,IF(ISNUMBER(SEARCH(D$3,Consolidado!$D732)),IF(COUNTIFS(Consolidado!$AC$5:AC732,Consolidado!$AC732,Consolidado!$D$5:D732,"*"&amp;D$3&amp;"*")=1,1,0),0))</f>
        <v>0</v>
      </c>
      <c r="E732" s="0" t="n">
        <f aca="false">IF(OR(E$3="",Consolidado!$D732=""),0,IF(ISNUMBER(SEARCH(E$3,Consolidado!$D732)),IF(COUNTIFS(Consolidado!$AC$5:AC732,Consolidado!$AC732,Consolidado!$D$5:D732,"*"&amp;E$3&amp;"*")=1,1,0),0))</f>
        <v>0</v>
      </c>
      <c r="F732" s="0" t="n">
        <f aca="false">IF(OR(F$3="",Consolidado!$D732=""),0,IF(ISNUMBER(SEARCH(F$3,Consolidado!$D732)),IF(COUNTIFS(Consolidado!$AC$5:AC732,Consolidado!$AC732,Consolidado!$D$5:D732,"*"&amp;F$3&amp;"*")=1,1,0),0))</f>
        <v>0</v>
      </c>
      <c r="G732" s="0" t="n">
        <f aca="false">IF(OR(G$3="",Consolidado!$D732=""),0,IF(ISNUMBER(SEARCH(G$3,Consolidado!$D732)),IF(COUNTIFS(Consolidado!$AC$5:AC732,Consolidado!$AC732,Consolidado!$D$5:D732,"*"&amp;G$3&amp;"*")=1,1,0),0))</f>
        <v>0</v>
      </c>
      <c r="H732" s="0" t="n">
        <f aca="false">IF(OR(H$3="",Consolidado!$D732=""),0,IF(ISNUMBER(SEARCH(H$3,Consolidado!$D732)),IF(COUNTIFS(Consolidado!$AC$5:AC732,Consolidado!$AC732,Consolidado!$D$5:D732,"*"&amp;H$3&amp;"*")=1,1,0),0))</f>
        <v>0</v>
      </c>
      <c r="I732" s="0" t="n">
        <f aca="false">IF(OR(I$3="",Consolidado!$D732=""),0,IF(ISNUMBER(SEARCH(I$3,Consolidado!$D732)),IF(COUNTIFS(Consolidado!$AC$5:AC732,Consolidado!$AC732,Consolidado!$D$5:D732,"*"&amp;I$3&amp;"*")=1,1,0),0))</f>
        <v>0</v>
      </c>
      <c r="J732" s="0" t="n">
        <f aca="false">IF(OR(J$3="",Consolidado!$D732=""),0,IF(ISNUMBER(SEARCH(J$3,Consolidado!$D732)),IF(COUNTIFS(Consolidado!$AC$5:AC732,Consolidado!$AC732,Consolidado!$D$5:D732,"*"&amp;J$3&amp;"*")=1,1,0),0))</f>
        <v>0</v>
      </c>
      <c r="K732" s="0" t="n">
        <f aca="false">IF(OR(K$3="",Consolidado!$D732=""),0,IF(ISNUMBER(SEARCH(K$3,Consolidado!$D732)),IF(COUNTIFS(Consolidado!$AC$5:AC732,Consolidado!$AC732,Consolidado!$D$5:D732,"*"&amp;K$3&amp;"*")=1,1,0),0))</f>
        <v>0</v>
      </c>
      <c r="L732" s="0" t="n">
        <f aca="false">IF(OR(L$3="",Consolidado!$D732=""),0,IF(ISNUMBER(SEARCH(L$3,Consolidado!$D732)),IF(COUNTIFS(Consolidado!$AC$5:AC732,Consolidado!$AC732,Consolidado!$D$5:D732,"*"&amp;L$3&amp;"*")=1,1,0),0))</f>
        <v>0</v>
      </c>
      <c r="M732" s="0" t="n">
        <f aca="false">IF(OR(M$3="",Consolidado!$D732=""),0,IF(ISNUMBER(SEARCH(M$3,Consolidado!$D732)),IF(COUNTIFS(Consolidado!$AC$5:AC732,Consolidado!$AC732,Consolidado!$D$5:D732,"*"&amp;M$3&amp;"*")=1,1,0),0))</f>
        <v>0</v>
      </c>
      <c r="N732" s="0" t="n">
        <f aca="false">IF(OR(N$3="",Consolidado!$D732=""),0,IF(ISNUMBER(SEARCH(N$3,Consolidado!$D732)),IF(COUNTIFS(Consolidado!$AC$5:AC732,Consolidado!$AC732,Consolidado!$D$5:D732,"*"&amp;N$3&amp;"*")=1,1,0),0))</f>
        <v>0</v>
      </c>
      <c r="O732" s="0" t="n">
        <f aca="false">IF(OR(O$3="",Consolidado!$D732=""),0,IF(ISNUMBER(SEARCH(O$3,Consolidado!$D732)),IF(COUNTIFS(Consolidado!$AC$5:AC732,Consolidado!$AC732,Consolidado!$D$5:D732,"*"&amp;O$3&amp;"*")=1,1,0),0))</f>
        <v>0</v>
      </c>
      <c r="P732" s="0" t="n">
        <f aca="false">IF(OR(P$3="",Consolidado!$D732=""),0,IF(ISNUMBER(SEARCH(P$3,Consolidado!$D732)),IF(COUNTIFS(Consolidado!$AC$5:AC732,Consolidado!$AC732,Consolidado!$D$5:D732,"*"&amp;P$3&amp;"*")=1,1,0),0))</f>
        <v>0</v>
      </c>
      <c r="Q732" s="0" t="n">
        <f aca="false">IF(OR(Q$3="",Consolidado!$D732=""),0,IF(ISNUMBER(SEARCH(Q$3,Consolidado!$D732)),IF(COUNTIFS(Consolidado!$AC$5:AC732,Consolidado!$AC732,Consolidado!$D$5:D732,"*"&amp;Q$3&amp;"*")=1,1,0),0))</f>
        <v>0</v>
      </c>
      <c r="R732" s="0" t="n">
        <f aca="false">IF(OR(R$3="",Consolidado!$D732=""),0,IF(ISNUMBER(SEARCH(R$3,Consolidado!$D732)),IF(COUNTIFS(Consolidado!$AC$5:AC732,Consolidado!$AC732,Consolidado!$D$5:D732,"*"&amp;R$3&amp;"*")=1,1,0),0))</f>
        <v>0</v>
      </c>
      <c r="S732" s="0" t="n">
        <f aca="false">IF(OR(S$3="",Consolidado!$D732=""),0,IF(ISNUMBER(SEARCH(S$3,Consolidado!$D732)),IF(COUNTIFS(Consolidado!$AC$5:AC732,Consolidado!$AC732,Consolidado!$D$5:D732,"*"&amp;S$3&amp;"*")=1,1,0),0))</f>
        <v>0</v>
      </c>
      <c r="T732" s="0" t="n">
        <f aca="false">IF(OR(T$3="",Consolidado!$D732=""),0,IF(ISNUMBER(SEARCH(T$3,Consolidado!$D732)),IF(COUNTIFS(Consolidado!$AC$5:AC732,Consolidado!$AC732,Consolidado!$D$5:D732,"*"&amp;T$3&amp;"*")=1,1,0),0))</f>
        <v>0</v>
      </c>
      <c r="U732" s="0" t="n">
        <f aca="false">IF(OR(U$3="",Consolidado!$D732=""),0,IF(ISNUMBER(SEARCH(U$3,Consolidado!$D732)),IF(COUNTIFS(Consolidado!$AC$5:AC732,Consolidado!$AC732,Consolidado!$D$5:D732,"*"&amp;U$3&amp;"*")=1,1,0),0))</f>
        <v>0</v>
      </c>
      <c r="V732" s="0" t="n">
        <f aca="false">IF(OR(V$3="",Consolidado!$D732=""),0,IF(ISNUMBER(SEARCH(V$3,Consolidado!$D732)),IF(COUNTIFS(Consolidado!$AC$5:AC732,Consolidado!$AC732,Consolidado!$D$5:D732,"*"&amp;V$3&amp;"*")=1,1,0),0))</f>
        <v>0</v>
      </c>
      <c r="W732" s="0" t="n">
        <f aca="false">IF(OR(W$3="",Consolidado!$D732=""),0,IF(ISNUMBER(SEARCH(W$3,Consolidado!$D732)),IF(COUNTIFS(Consolidado!$AC$5:AC732,Consolidado!$AC732,Consolidado!$D$5:D732,"*"&amp;W$3&amp;"*")=1,1,0),0))</f>
        <v>0</v>
      </c>
      <c r="X732" s="0" t="n">
        <f aca="false">IF(OR(X$3="",Consolidado!$D732=""),0,IF(ISNUMBER(SEARCH(X$3,Consolidado!$D732)),IF(COUNTIFS(Consolidado!$AC$5:AC732,Consolidado!$AC732,Consolidado!$D$5:D732,"*"&amp;X$3&amp;"*")=1,1,0),0))</f>
        <v>0</v>
      </c>
      <c r="Y732" s="0" t="n">
        <f aca="false">IF(OR(Y$3="",Consolidado!$D732=""),0,IF(ISNUMBER(SEARCH(Y$3,Consolidado!$D732)),IF(COUNTIFS(Consolidado!$AC$5:AC732,Consolidado!$AC732,Consolidado!$D$5:D732,"*"&amp;Y$3&amp;"*")=1,1,0),0))</f>
        <v>0</v>
      </c>
      <c r="Z732" s="0" t="n">
        <f aca="false">IF(OR(Z$3="",Consolidado!$D732=""),0,IF(ISNUMBER(SEARCH(Z$3,Consolidado!$D732)),IF(COUNTIFS(Consolidado!$AC$5:AC732,Consolidado!$AC732,Consolidado!$D$5:D732,"*"&amp;Z$3&amp;"*")=1,1,0),0))</f>
        <v>0</v>
      </c>
      <c r="AA732" s="0" t="n">
        <f aca="false">IF(OR(AA$3="",Consolidado!$D732=""),0,IF(ISNUMBER(SEARCH(AA$3,Consolidado!$D732)),IF(COUNTIFS(Consolidado!$AC$5:AC732,Consolidado!$AC732,Consolidado!$D$5:D732,"*"&amp;AA$3&amp;"*")=1,1,0),0))</f>
        <v>0</v>
      </c>
      <c r="AB732" s="0" t="n">
        <f aca="false">IF(OR(AB$3="",Consolidado!$D732=""),0,IF(ISNUMBER(SEARCH(AB$3,Consolidado!$D732)),IF(COUNTIFS(Consolidado!$AC$5:AC732,Consolidado!$AC732,Consolidado!$D$5:D732,"*"&amp;AB$3&amp;"*")=1,1,0),0))</f>
        <v>0</v>
      </c>
      <c r="AC732" s="0" t="n">
        <f aca="false">IF(OR(AC$3="",Consolidado!$D732=""),0,IF(ISNUMBER(SEARCH(AC$3,Consolidado!$D732)),IF(COUNTIFS(Consolidado!$AC$5:AC732,Consolidado!$AC732,Consolidado!$D$5:D732,"*"&amp;AC$3&amp;"*")=1,1,0),0))</f>
        <v>0</v>
      </c>
      <c r="AD732" s="0" t="n">
        <f aca="false">IF(OR(AD$3="",Consolidado!$D732=""),0,IF(ISNUMBER(SEARCH(AD$3,Consolidado!$D732)),IF(COUNTIFS(Consolidado!$AC$5:AC732,Consolidado!$AC732,Consolidado!$D$5:D732,"*"&amp;AD$3&amp;"*")=1,1,0),0))</f>
        <v>0</v>
      </c>
      <c r="AE732" s="0" t="n">
        <f aca="false">IF(OR(AE$3="",Consolidado!$D732=""),0,IF(ISNUMBER(SEARCH(AE$3,Consolidado!$D732)),IF(COUNTIFS(Consolidado!$AC$5:AC732,Consolidado!$AC732,Consolidado!$D$5:D732,"*"&amp;AE$3&amp;"*")=1,1,0),0))</f>
        <v>0</v>
      </c>
      <c r="AF732" s="0" t="n">
        <f aca="false">IF(OR(AF$3="",Consolidado!$D732=""),0,IF(ISNUMBER(SEARCH(AF$3,Consolidado!$D732)),IF(COUNTIFS(Consolidado!$AC$5:AC732,Consolidado!$AC732,Consolidado!$D$5:D732,"*"&amp;AF$3&amp;"*")=1,1,0),0))</f>
        <v>0</v>
      </c>
      <c r="AG732" s="0" t="n">
        <f aca="false">IF(OR(AG$3="",Consolidado!$D732=""),0,IF(ISNUMBER(SEARCH(AG$3,Consolidado!$D732)),IF(COUNTIFS(Consolidado!$AC$5:AC732,Consolidado!$AC732,Consolidado!$D$5:D732,"*"&amp;AG$3&amp;"*")=1,1,0),0))</f>
        <v>0</v>
      </c>
      <c r="AH732" s="0" t="n">
        <f aca="false">IF(OR(AH$3="",Consolidado!$D732=""),0,IF(ISNUMBER(SEARCH(AH$3,Consolidado!$D732)),IF(COUNTIFS(Consolidado!$AC$5:AC732,Consolidado!$AC732,Consolidado!$D$5:D732,"*"&amp;AH$3&amp;"*")=1,1,0),0))</f>
        <v>0</v>
      </c>
      <c r="AI732" s="0" t="n">
        <f aca="false">IF(OR(AI$3="",Consolidado!$D732=""),0,IF(ISNUMBER(SEARCH(AI$3,Consolidado!$D732)),IF(COUNTIFS(Consolidado!$AC$5:AC732,Consolidado!$AC732,Consolidado!$D$5:D732,"*"&amp;AI$3&amp;"*")=1,1,0),0))</f>
        <v>0</v>
      </c>
      <c r="AJ732" s="0" t="n">
        <f aca="false">IF(OR(AJ$3="",Consolidado!$D732=""),0,IF(ISNUMBER(SEARCH(AJ$3,Consolidado!$D732)),IF(COUNTIFS(Consolidado!$AC$5:AC732,Consolidado!$AC732,Consolidado!$D$5:D732,"*"&amp;AJ$3&amp;"*")=1,1,0),0))</f>
        <v>0</v>
      </c>
      <c r="AK732" s="0" t="n">
        <f aca="false">IF(OR(AK$3="",Consolidado!$D732=""),0,IF(ISNUMBER(SEARCH(AK$3,Consolidado!$D732)),IF(COUNTIFS(Consolidado!$AC$5:AC732,Consolidado!$AC732,Consolidado!$D$5:D732,"*"&amp;AK$3&amp;"*")=1,1,0),0))</f>
        <v>0</v>
      </c>
      <c r="AL732" s="0" t="n">
        <f aca="false">IF(OR(AL$3="",Consolidado!$D732=""),0,IF(ISNUMBER(SEARCH(AL$3,Consolidado!$D732)),IF(COUNTIFS(Consolidado!$AC$5:AC732,Consolidado!$AC732,Consolidado!$D$5:D732,"*"&amp;AL$3&amp;"*")=1,1,0),0))</f>
        <v>0</v>
      </c>
      <c r="AM732" s="0" t="n">
        <f aca="false">IF(OR(AM$3="",Consolidado!$D732=""),0,IF(ISNUMBER(SEARCH(AM$3,Consolidado!$D732)),IF(COUNTIFS(Consolidado!$AC$5:AC732,Consolidado!$AC732,Consolidado!$D$5:D732,"*"&amp;AM$3&amp;"*")=1,1,0),0))</f>
        <v>0</v>
      </c>
      <c r="AN732" s="0" t="n">
        <f aca="false">IF(OR(AN$3="",Consolidado!$D732=""),0,IF(ISNUMBER(SEARCH(AN$3,Consolidado!$D732)),IF(COUNTIFS(Consolidado!$AC$5:AC732,Consolidado!$AC732,Consolidado!$D$5:D732,"*"&amp;AN$3&amp;"*")=1,1,0),0))</f>
        <v>0</v>
      </c>
      <c r="AO732" s="0" t="n">
        <f aca="false">IF(OR(AO$3="",Consolidado!$D732=""),0,IF(ISNUMBER(SEARCH(AO$3,Consolidado!$D732)),IF(COUNTIFS(Consolidado!$AC$5:AC732,Consolidado!$AC732,Consolidado!$D$5:D732,"*"&amp;AO$3&amp;"*")=1,1,0),0))</f>
        <v>0</v>
      </c>
    </row>
    <row r="733" customFormat="false" ht="15" hidden="false" customHeight="false" outlineLevel="0" collapsed="false">
      <c r="B733" s="0" t="n">
        <f aca="false">IF(OR(B$3="",Consolidado!$D733=""),0,IF(ISNUMBER(SEARCH(B$3,Consolidado!$D733)),IF(COUNTIFS(Consolidado!$AC$5:AC733,Consolidado!$AC733,Consolidado!$D$5:D733,"*"&amp;B$3&amp;"*")=1,1,0),0))</f>
        <v>0</v>
      </c>
      <c r="C733" s="0" t="n">
        <f aca="false">IF(OR(C$3="",Consolidado!$D733=""),0,IF(ISNUMBER(SEARCH(C$3,Consolidado!$D733)),IF(COUNTIFS(Consolidado!$AC$5:AC733,Consolidado!$AC733,Consolidado!$D$5:D733,"*"&amp;C$3&amp;"*")=1,1,0),0))</f>
        <v>0</v>
      </c>
      <c r="D733" s="0" t="n">
        <f aca="false">IF(OR(D$3="",Consolidado!$D733=""),0,IF(ISNUMBER(SEARCH(D$3,Consolidado!$D733)),IF(COUNTIFS(Consolidado!$AC$5:AC733,Consolidado!$AC733,Consolidado!$D$5:D733,"*"&amp;D$3&amp;"*")=1,1,0),0))</f>
        <v>0</v>
      </c>
      <c r="E733" s="0" t="n">
        <f aca="false">IF(OR(E$3="",Consolidado!$D733=""),0,IF(ISNUMBER(SEARCH(E$3,Consolidado!$D733)),IF(COUNTIFS(Consolidado!$AC$5:AC733,Consolidado!$AC733,Consolidado!$D$5:D733,"*"&amp;E$3&amp;"*")=1,1,0),0))</f>
        <v>0</v>
      </c>
      <c r="F733" s="0" t="n">
        <f aca="false">IF(OR(F$3="",Consolidado!$D733=""),0,IF(ISNUMBER(SEARCH(F$3,Consolidado!$D733)),IF(COUNTIFS(Consolidado!$AC$5:AC733,Consolidado!$AC733,Consolidado!$D$5:D733,"*"&amp;F$3&amp;"*")=1,1,0),0))</f>
        <v>0</v>
      </c>
      <c r="G733" s="0" t="n">
        <f aca="false">IF(OR(G$3="",Consolidado!$D733=""),0,IF(ISNUMBER(SEARCH(G$3,Consolidado!$D733)),IF(COUNTIFS(Consolidado!$AC$5:AC733,Consolidado!$AC733,Consolidado!$D$5:D733,"*"&amp;G$3&amp;"*")=1,1,0),0))</f>
        <v>0</v>
      </c>
      <c r="H733" s="0" t="n">
        <f aca="false">IF(OR(H$3="",Consolidado!$D733=""),0,IF(ISNUMBER(SEARCH(H$3,Consolidado!$D733)),IF(COUNTIFS(Consolidado!$AC$5:AC733,Consolidado!$AC733,Consolidado!$D$5:D733,"*"&amp;H$3&amp;"*")=1,1,0),0))</f>
        <v>0</v>
      </c>
      <c r="I733" s="0" t="n">
        <f aca="false">IF(OR(I$3="",Consolidado!$D733=""),0,IF(ISNUMBER(SEARCH(I$3,Consolidado!$D733)),IF(COUNTIFS(Consolidado!$AC$5:AC733,Consolidado!$AC733,Consolidado!$D$5:D733,"*"&amp;I$3&amp;"*")=1,1,0),0))</f>
        <v>0</v>
      </c>
      <c r="J733" s="0" t="n">
        <f aca="false">IF(OR(J$3="",Consolidado!$D733=""),0,IF(ISNUMBER(SEARCH(J$3,Consolidado!$D733)),IF(COUNTIFS(Consolidado!$AC$5:AC733,Consolidado!$AC733,Consolidado!$D$5:D733,"*"&amp;J$3&amp;"*")=1,1,0),0))</f>
        <v>0</v>
      </c>
      <c r="K733" s="0" t="n">
        <f aca="false">IF(OR(K$3="",Consolidado!$D733=""),0,IF(ISNUMBER(SEARCH(K$3,Consolidado!$D733)),IF(COUNTIFS(Consolidado!$AC$5:AC733,Consolidado!$AC733,Consolidado!$D$5:D733,"*"&amp;K$3&amp;"*")=1,1,0),0))</f>
        <v>0</v>
      </c>
      <c r="L733" s="0" t="n">
        <f aca="false">IF(OR(L$3="",Consolidado!$D733=""),0,IF(ISNUMBER(SEARCH(L$3,Consolidado!$D733)),IF(COUNTIFS(Consolidado!$AC$5:AC733,Consolidado!$AC733,Consolidado!$D$5:D733,"*"&amp;L$3&amp;"*")=1,1,0),0))</f>
        <v>0</v>
      </c>
      <c r="M733" s="0" t="n">
        <f aca="false">IF(OR(M$3="",Consolidado!$D733=""),0,IF(ISNUMBER(SEARCH(M$3,Consolidado!$D733)),IF(COUNTIFS(Consolidado!$AC$5:AC733,Consolidado!$AC733,Consolidado!$D$5:D733,"*"&amp;M$3&amp;"*")=1,1,0),0))</f>
        <v>0</v>
      </c>
      <c r="N733" s="0" t="n">
        <f aca="false">IF(OR(N$3="",Consolidado!$D733=""),0,IF(ISNUMBER(SEARCH(N$3,Consolidado!$D733)),IF(COUNTIFS(Consolidado!$AC$5:AC733,Consolidado!$AC733,Consolidado!$D$5:D733,"*"&amp;N$3&amp;"*")=1,1,0),0))</f>
        <v>0</v>
      </c>
      <c r="O733" s="0" t="n">
        <f aca="false">IF(OR(O$3="",Consolidado!$D733=""),0,IF(ISNUMBER(SEARCH(O$3,Consolidado!$D733)),IF(COUNTIFS(Consolidado!$AC$5:AC733,Consolidado!$AC733,Consolidado!$D$5:D733,"*"&amp;O$3&amp;"*")=1,1,0),0))</f>
        <v>0</v>
      </c>
      <c r="P733" s="0" t="n">
        <f aca="false">IF(OR(P$3="",Consolidado!$D733=""),0,IF(ISNUMBER(SEARCH(P$3,Consolidado!$D733)),IF(COUNTIFS(Consolidado!$AC$5:AC733,Consolidado!$AC733,Consolidado!$D$5:D733,"*"&amp;P$3&amp;"*")=1,1,0),0))</f>
        <v>0</v>
      </c>
      <c r="Q733" s="0" t="n">
        <f aca="false">IF(OR(Q$3="",Consolidado!$D733=""),0,IF(ISNUMBER(SEARCH(Q$3,Consolidado!$D733)),IF(COUNTIFS(Consolidado!$AC$5:AC733,Consolidado!$AC733,Consolidado!$D$5:D733,"*"&amp;Q$3&amp;"*")=1,1,0),0))</f>
        <v>0</v>
      </c>
      <c r="R733" s="0" t="n">
        <f aca="false">IF(OR(R$3="",Consolidado!$D733=""),0,IF(ISNUMBER(SEARCH(R$3,Consolidado!$D733)),IF(COUNTIFS(Consolidado!$AC$5:AC733,Consolidado!$AC733,Consolidado!$D$5:D733,"*"&amp;R$3&amp;"*")=1,1,0),0))</f>
        <v>0</v>
      </c>
      <c r="S733" s="0" t="n">
        <f aca="false">IF(OR(S$3="",Consolidado!$D733=""),0,IF(ISNUMBER(SEARCH(S$3,Consolidado!$D733)),IF(COUNTIFS(Consolidado!$AC$5:AC733,Consolidado!$AC733,Consolidado!$D$5:D733,"*"&amp;S$3&amp;"*")=1,1,0),0))</f>
        <v>0</v>
      </c>
      <c r="T733" s="0" t="n">
        <f aca="false">IF(OR(T$3="",Consolidado!$D733=""),0,IF(ISNUMBER(SEARCH(T$3,Consolidado!$D733)),IF(COUNTIFS(Consolidado!$AC$5:AC733,Consolidado!$AC733,Consolidado!$D$5:D733,"*"&amp;T$3&amp;"*")=1,1,0),0))</f>
        <v>0</v>
      </c>
      <c r="U733" s="0" t="n">
        <f aca="false">IF(OR(U$3="",Consolidado!$D733=""),0,IF(ISNUMBER(SEARCH(U$3,Consolidado!$D733)),IF(COUNTIFS(Consolidado!$AC$5:AC733,Consolidado!$AC733,Consolidado!$D$5:D733,"*"&amp;U$3&amp;"*")=1,1,0),0))</f>
        <v>0</v>
      </c>
      <c r="V733" s="0" t="n">
        <f aca="false">IF(OR(V$3="",Consolidado!$D733=""),0,IF(ISNUMBER(SEARCH(V$3,Consolidado!$D733)),IF(COUNTIFS(Consolidado!$AC$5:AC733,Consolidado!$AC733,Consolidado!$D$5:D733,"*"&amp;V$3&amp;"*")=1,1,0),0))</f>
        <v>0</v>
      </c>
      <c r="W733" s="0" t="n">
        <f aca="false">IF(OR(W$3="",Consolidado!$D733=""),0,IF(ISNUMBER(SEARCH(W$3,Consolidado!$D733)),IF(COUNTIFS(Consolidado!$AC$5:AC733,Consolidado!$AC733,Consolidado!$D$5:D733,"*"&amp;W$3&amp;"*")=1,1,0),0))</f>
        <v>0</v>
      </c>
      <c r="X733" s="0" t="n">
        <f aca="false">IF(OR(X$3="",Consolidado!$D733=""),0,IF(ISNUMBER(SEARCH(X$3,Consolidado!$D733)),IF(COUNTIFS(Consolidado!$AC$5:AC733,Consolidado!$AC733,Consolidado!$D$5:D733,"*"&amp;X$3&amp;"*")=1,1,0),0))</f>
        <v>0</v>
      </c>
      <c r="Y733" s="0" t="n">
        <f aca="false">IF(OR(Y$3="",Consolidado!$D733=""),0,IF(ISNUMBER(SEARCH(Y$3,Consolidado!$D733)),IF(COUNTIFS(Consolidado!$AC$5:AC733,Consolidado!$AC733,Consolidado!$D$5:D733,"*"&amp;Y$3&amp;"*")=1,1,0),0))</f>
        <v>0</v>
      </c>
      <c r="Z733" s="0" t="n">
        <f aca="false">IF(OR(Z$3="",Consolidado!$D733=""),0,IF(ISNUMBER(SEARCH(Z$3,Consolidado!$D733)),IF(COUNTIFS(Consolidado!$AC$5:AC733,Consolidado!$AC733,Consolidado!$D$5:D733,"*"&amp;Z$3&amp;"*")=1,1,0),0))</f>
        <v>0</v>
      </c>
      <c r="AA733" s="0" t="n">
        <f aca="false">IF(OR(AA$3="",Consolidado!$D733=""),0,IF(ISNUMBER(SEARCH(AA$3,Consolidado!$D733)),IF(COUNTIFS(Consolidado!$AC$5:AC733,Consolidado!$AC733,Consolidado!$D$5:D733,"*"&amp;AA$3&amp;"*")=1,1,0),0))</f>
        <v>0</v>
      </c>
      <c r="AB733" s="0" t="n">
        <f aca="false">IF(OR(AB$3="",Consolidado!$D733=""),0,IF(ISNUMBER(SEARCH(AB$3,Consolidado!$D733)),IF(COUNTIFS(Consolidado!$AC$5:AC733,Consolidado!$AC733,Consolidado!$D$5:D733,"*"&amp;AB$3&amp;"*")=1,1,0),0))</f>
        <v>0</v>
      </c>
      <c r="AC733" s="0" t="n">
        <f aca="false">IF(OR(AC$3="",Consolidado!$D733=""),0,IF(ISNUMBER(SEARCH(AC$3,Consolidado!$D733)),IF(COUNTIFS(Consolidado!$AC$5:AC733,Consolidado!$AC733,Consolidado!$D$5:D733,"*"&amp;AC$3&amp;"*")=1,1,0),0))</f>
        <v>0</v>
      </c>
      <c r="AD733" s="0" t="n">
        <f aca="false">IF(OR(AD$3="",Consolidado!$D733=""),0,IF(ISNUMBER(SEARCH(AD$3,Consolidado!$D733)),IF(COUNTIFS(Consolidado!$AC$5:AC733,Consolidado!$AC733,Consolidado!$D$5:D733,"*"&amp;AD$3&amp;"*")=1,1,0),0))</f>
        <v>0</v>
      </c>
      <c r="AE733" s="0" t="n">
        <f aca="false">IF(OR(AE$3="",Consolidado!$D733=""),0,IF(ISNUMBER(SEARCH(AE$3,Consolidado!$D733)),IF(COUNTIFS(Consolidado!$AC$5:AC733,Consolidado!$AC733,Consolidado!$D$5:D733,"*"&amp;AE$3&amp;"*")=1,1,0),0))</f>
        <v>0</v>
      </c>
      <c r="AF733" s="0" t="n">
        <f aca="false">IF(OR(AF$3="",Consolidado!$D733=""),0,IF(ISNUMBER(SEARCH(AF$3,Consolidado!$D733)),IF(COUNTIFS(Consolidado!$AC$5:AC733,Consolidado!$AC733,Consolidado!$D$5:D733,"*"&amp;AF$3&amp;"*")=1,1,0),0))</f>
        <v>0</v>
      </c>
      <c r="AG733" s="0" t="n">
        <f aca="false">IF(OR(AG$3="",Consolidado!$D733=""),0,IF(ISNUMBER(SEARCH(AG$3,Consolidado!$D733)),IF(COUNTIFS(Consolidado!$AC$5:AC733,Consolidado!$AC733,Consolidado!$D$5:D733,"*"&amp;AG$3&amp;"*")=1,1,0),0))</f>
        <v>0</v>
      </c>
      <c r="AH733" s="0" t="n">
        <f aca="false">IF(OR(AH$3="",Consolidado!$D733=""),0,IF(ISNUMBER(SEARCH(AH$3,Consolidado!$D733)),IF(COUNTIFS(Consolidado!$AC$5:AC733,Consolidado!$AC733,Consolidado!$D$5:D733,"*"&amp;AH$3&amp;"*")=1,1,0),0))</f>
        <v>0</v>
      </c>
      <c r="AI733" s="0" t="n">
        <f aca="false">IF(OR(AI$3="",Consolidado!$D733=""),0,IF(ISNUMBER(SEARCH(AI$3,Consolidado!$D733)),IF(COUNTIFS(Consolidado!$AC$5:AC733,Consolidado!$AC733,Consolidado!$D$5:D733,"*"&amp;AI$3&amp;"*")=1,1,0),0))</f>
        <v>0</v>
      </c>
      <c r="AJ733" s="0" t="n">
        <f aca="false">IF(OR(AJ$3="",Consolidado!$D733=""),0,IF(ISNUMBER(SEARCH(AJ$3,Consolidado!$D733)),IF(COUNTIFS(Consolidado!$AC$5:AC733,Consolidado!$AC733,Consolidado!$D$5:D733,"*"&amp;AJ$3&amp;"*")=1,1,0),0))</f>
        <v>0</v>
      </c>
      <c r="AK733" s="0" t="n">
        <f aca="false">IF(OR(AK$3="",Consolidado!$D733=""),0,IF(ISNUMBER(SEARCH(AK$3,Consolidado!$D733)),IF(COUNTIFS(Consolidado!$AC$5:AC733,Consolidado!$AC733,Consolidado!$D$5:D733,"*"&amp;AK$3&amp;"*")=1,1,0),0))</f>
        <v>0</v>
      </c>
      <c r="AL733" s="0" t="n">
        <f aca="false">IF(OR(AL$3="",Consolidado!$D733=""),0,IF(ISNUMBER(SEARCH(AL$3,Consolidado!$D733)),IF(COUNTIFS(Consolidado!$AC$5:AC733,Consolidado!$AC733,Consolidado!$D$5:D733,"*"&amp;AL$3&amp;"*")=1,1,0),0))</f>
        <v>0</v>
      </c>
      <c r="AM733" s="0" t="n">
        <f aca="false">IF(OR(AM$3="",Consolidado!$D733=""),0,IF(ISNUMBER(SEARCH(AM$3,Consolidado!$D733)),IF(COUNTIFS(Consolidado!$AC$5:AC733,Consolidado!$AC733,Consolidado!$D$5:D733,"*"&amp;AM$3&amp;"*")=1,1,0),0))</f>
        <v>0</v>
      </c>
      <c r="AN733" s="0" t="n">
        <f aca="false">IF(OR(AN$3="",Consolidado!$D733=""),0,IF(ISNUMBER(SEARCH(AN$3,Consolidado!$D733)),IF(COUNTIFS(Consolidado!$AC$5:AC733,Consolidado!$AC733,Consolidado!$D$5:D733,"*"&amp;AN$3&amp;"*")=1,1,0),0))</f>
        <v>0</v>
      </c>
      <c r="AO733" s="0" t="n">
        <f aca="false">IF(OR(AO$3="",Consolidado!$D733=""),0,IF(ISNUMBER(SEARCH(AO$3,Consolidado!$D733)),IF(COUNTIFS(Consolidado!$AC$5:AC733,Consolidado!$AC733,Consolidado!$D$5:D733,"*"&amp;AO$3&amp;"*")=1,1,0),0))</f>
        <v>0</v>
      </c>
    </row>
    <row r="734" customFormat="false" ht="15" hidden="false" customHeight="false" outlineLevel="0" collapsed="false">
      <c r="B734" s="0" t="n">
        <f aca="false">IF(OR(B$3="",Consolidado!$D734=""),0,IF(ISNUMBER(SEARCH(B$3,Consolidado!$D734)),IF(COUNTIFS(Consolidado!$AC$5:AC734,Consolidado!$AC734,Consolidado!$D$5:D734,"*"&amp;B$3&amp;"*")=1,1,0),0))</f>
        <v>0</v>
      </c>
      <c r="C734" s="0" t="n">
        <f aca="false">IF(OR(C$3="",Consolidado!$D734=""),0,IF(ISNUMBER(SEARCH(C$3,Consolidado!$D734)),IF(COUNTIFS(Consolidado!$AC$5:AC734,Consolidado!$AC734,Consolidado!$D$5:D734,"*"&amp;C$3&amp;"*")=1,1,0),0))</f>
        <v>0</v>
      </c>
      <c r="D734" s="0" t="n">
        <f aca="false">IF(OR(D$3="",Consolidado!$D734=""),0,IF(ISNUMBER(SEARCH(D$3,Consolidado!$D734)),IF(COUNTIFS(Consolidado!$AC$5:AC734,Consolidado!$AC734,Consolidado!$D$5:D734,"*"&amp;D$3&amp;"*")=1,1,0),0))</f>
        <v>0</v>
      </c>
      <c r="E734" s="0" t="n">
        <f aca="false">IF(OR(E$3="",Consolidado!$D734=""),0,IF(ISNUMBER(SEARCH(E$3,Consolidado!$D734)),IF(COUNTIFS(Consolidado!$AC$5:AC734,Consolidado!$AC734,Consolidado!$D$5:D734,"*"&amp;E$3&amp;"*")=1,1,0),0))</f>
        <v>0</v>
      </c>
      <c r="F734" s="0" t="n">
        <f aca="false">IF(OR(F$3="",Consolidado!$D734=""),0,IF(ISNUMBER(SEARCH(F$3,Consolidado!$D734)),IF(COUNTIFS(Consolidado!$AC$5:AC734,Consolidado!$AC734,Consolidado!$D$5:D734,"*"&amp;F$3&amp;"*")=1,1,0),0))</f>
        <v>0</v>
      </c>
      <c r="G734" s="0" t="n">
        <f aca="false">IF(OR(G$3="",Consolidado!$D734=""),0,IF(ISNUMBER(SEARCH(G$3,Consolidado!$D734)),IF(COUNTIFS(Consolidado!$AC$5:AC734,Consolidado!$AC734,Consolidado!$D$5:D734,"*"&amp;G$3&amp;"*")=1,1,0),0))</f>
        <v>0</v>
      </c>
      <c r="H734" s="0" t="n">
        <f aca="false">IF(OR(H$3="",Consolidado!$D734=""),0,IF(ISNUMBER(SEARCH(H$3,Consolidado!$D734)),IF(COUNTIFS(Consolidado!$AC$5:AC734,Consolidado!$AC734,Consolidado!$D$5:D734,"*"&amp;H$3&amp;"*")=1,1,0),0))</f>
        <v>0</v>
      </c>
      <c r="I734" s="0" t="n">
        <f aca="false">IF(OR(I$3="",Consolidado!$D734=""),0,IF(ISNUMBER(SEARCH(I$3,Consolidado!$D734)),IF(COUNTIFS(Consolidado!$AC$5:AC734,Consolidado!$AC734,Consolidado!$D$5:D734,"*"&amp;I$3&amp;"*")=1,1,0),0))</f>
        <v>0</v>
      </c>
      <c r="J734" s="0" t="n">
        <f aca="false">IF(OR(J$3="",Consolidado!$D734=""),0,IF(ISNUMBER(SEARCH(J$3,Consolidado!$D734)),IF(COUNTIFS(Consolidado!$AC$5:AC734,Consolidado!$AC734,Consolidado!$D$5:D734,"*"&amp;J$3&amp;"*")=1,1,0),0))</f>
        <v>0</v>
      </c>
      <c r="K734" s="0" t="n">
        <f aca="false">IF(OR(K$3="",Consolidado!$D734=""),0,IF(ISNUMBER(SEARCH(K$3,Consolidado!$D734)),IF(COUNTIFS(Consolidado!$AC$5:AC734,Consolidado!$AC734,Consolidado!$D$5:D734,"*"&amp;K$3&amp;"*")=1,1,0),0))</f>
        <v>0</v>
      </c>
      <c r="L734" s="0" t="n">
        <f aca="false">IF(OR(L$3="",Consolidado!$D734=""),0,IF(ISNUMBER(SEARCH(L$3,Consolidado!$D734)),IF(COUNTIFS(Consolidado!$AC$5:AC734,Consolidado!$AC734,Consolidado!$D$5:D734,"*"&amp;L$3&amp;"*")=1,1,0),0))</f>
        <v>0</v>
      </c>
      <c r="M734" s="0" t="n">
        <f aca="false">IF(OR(M$3="",Consolidado!$D734=""),0,IF(ISNUMBER(SEARCH(M$3,Consolidado!$D734)),IF(COUNTIFS(Consolidado!$AC$5:AC734,Consolidado!$AC734,Consolidado!$D$5:D734,"*"&amp;M$3&amp;"*")=1,1,0),0))</f>
        <v>0</v>
      </c>
      <c r="N734" s="0" t="n">
        <f aca="false">IF(OR(N$3="",Consolidado!$D734=""),0,IF(ISNUMBER(SEARCH(N$3,Consolidado!$D734)),IF(COUNTIFS(Consolidado!$AC$5:AC734,Consolidado!$AC734,Consolidado!$D$5:D734,"*"&amp;N$3&amp;"*")=1,1,0),0))</f>
        <v>0</v>
      </c>
      <c r="O734" s="0" t="n">
        <f aca="false">IF(OR(O$3="",Consolidado!$D734=""),0,IF(ISNUMBER(SEARCH(O$3,Consolidado!$D734)),IF(COUNTIFS(Consolidado!$AC$5:AC734,Consolidado!$AC734,Consolidado!$D$5:D734,"*"&amp;O$3&amp;"*")=1,1,0),0))</f>
        <v>0</v>
      </c>
      <c r="P734" s="0" t="n">
        <f aca="false">IF(OR(P$3="",Consolidado!$D734=""),0,IF(ISNUMBER(SEARCH(P$3,Consolidado!$D734)),IF(COUNTIFS(Consolidado!$AC$5:AC734,Consolidado!$AC734,Consolidado!$D$5:D734,"*"&amp;P$3&amp;"*")=1,1,0),0))</f>
        <v>0</v>
      </c>
      <c r="Q734" s="0" t="n">
        <f aca="false">IF(OR(Q$3="",Consolidado!$D734=""),0,IF(ISNUMBER(SEARCH(Q$3,Consolidado!$D734)),IF(COUNTIFS(Consolidado!$AC$5:AC734,Consolidado!$AC734,Consolidado!$D$5:D734,"*"&amp;Q$3&amp;"*")=1,1,0),0))</f>
        <v>0</v>
      </c>
      <c r="R734" s="0" t="n">
        <f aca="false">IF(OR(R$3="",Consolidado!$D734=""),0,IF(ISNUMBER(SEARCH(R$3,Consolidado!$D734)),IF(COUNTIFS(Consolidado!$AC$5:AC734,Consolidado!$AC734,Consolidado!$D$5:D734,"*"&amp;R$3&amp;"*")=1,1,0),0))</f>
        <v>0</v>
      </c>
      <c r="S734" s="0" t="n">
        <f aca="false">IF(OR(S$3="",Consolidado!$D734=""),0,IF(ISNUMBER(SEARCH(S$3,Consolidado!$D734)),IF(COUNTIFS(Consolidado!$AC$5:AC734,Consolidado!$AC734,Consolidado!$D$5:D734,"*"&amp;S$3&amp;"*")=1,1,0),0))</f>
        <v>0</v>
      </c>
      <c r="T734" s="0" t="n">
        <f aca="false">IF(OR(T$3="",Consolidado!$D734=""),0,IF(ISNUMBER(SEARCH(T$3,Consolidado!$D734)),IF(COUNTIFS(Consolidado!$AC$5:AC734,Consolidado!$AC734,Consolidado!$D$5:D734,"*"&amp;T$3&amp;"*")=1,1,0),0))</f>
        <v>0</v>
      </c>
      <c r="U734" s="0" t="n">
        <f aca="false">IF(OR(U$3="",Consolidado!$D734=""),0,IF(ISNUMBER(SEARCH(U$3,Consolidado!$D734)),IF(COUNTIFS(Consolidado!$AC$5:AC734,Consolidado!$AC734,Consolidado!$D$5:D734,"*"&amp;U$3&amp;"*")=1,1,0),0))</f>
        <v>0</v>
      </c>
      <c r="V734" s="0" t="n">
        <f aca="false">IF(OR(V$3="",Consolidado!$D734=""),0,IF(ISNUMBER(SEARCH(V$3,Consolidado!$D734)),IF(COUNTIFS(Consolidado!$AC$5:AC734,Consolidado!$AC734,Consolidado!$D$5:D734,"*"&amp;V$3&amp;"*")=1,1,0),0))</f>
        <v>0</v>
      </c>
      <c r="W734" s="0" t="n">
        <f aca="false">IF(OR(W$3="",Consolidado!$D734=""),0,IF(ISNUMBER(SEARCH(W$3,Consolidado!$D734)),IF(COUNTIFS(Consolidado!$AC$5:AC734,Consolidado!$AC734,Consolidado!$D$5:D734,"*"&amp;W$3&amp;"*")=1,1,0),0))</f>
        <v>0</v>
      </c>
      <c r="X734" s="0" t="n">
        <f aca="false">IF(OR(X$3="",Consolidado!$D734=""),0,IF(ISNUMBER(SEARCH(X$3,Consolidado!$D734)),IF(COUNTIFS(Consolidado!$AC$5:AC734,Consolidado!$AC734,Consolidado!$D$5:D734,"*"&amp;X$3&amp;"*")=1,1,0),0))</f>
        <v>0</v>
      </c>
      <c r="Y734" s="0" t="n">
        <f aca="false">IF(OR(Y$3="",Consolidado!$D734=""),0,IF(ISNUMBER(SEARCH(Y$3,Consolidado!$D734)),IF(COUNTIFS(Consolidado!$AC$5:AC734,Consolidado!$AC734,Consolidado!$D$5:D734,"*"&amp;Y$3&amp;"*")=1,1,0),0))</f>
        <v>0</v>
      </c>
      <c r="Z734" s="0" t="n">
        <f aca="false">IF(OR(Z$3="",Consolidado!$D734=""),0,IF(ISNUMBER(SEARCH(Z$3,Consolidado!$D734)),IF(COUNTIFS(Consolidado!$AC$5:AC734,Consolidado!$AC734,Consolidado!$D$5:D734,"*"&amp;Z$3&amp;"*")=1,1,0),0))</f>
        <v>0</v>
      </c>
      <c r="AA734" s="0" t="n">
        <f aca="false">IF(OR(AA$3="",Consolidado!$D734=""),0,IF(ISNUMBER(SEARCH(AA$3,Consolidado!$D734)),IF(COUNTIFS(Consolidado!$AC$5:AC734,Consolidado!$AC734,Consolidado!$D$5:D734,"*"&amp;AA$3&amp;"*")=1,1,0),0))</f>
        <v>0</v>
      </c>
      <c r="AB734" s="0" t="n">
        <f aca="false">IF(OR(AB$3="",Consolidado!$D734=""),0,IF(ISNUMBER(SEARCH(AB$3,Consolidado!$D734)),IF(COUNTIFS(Consolidado!$AC$5:AC734,Consolidado!$AC734,Consolidado!$D$5:D734,"*"&amp;AB$3&amp;"*")=1,1,0),0))</f>
        <v>0</v>
      </c>
      <c r="AC734" s="0" t="n">
        <f aca="false">IF(OR(AC$3="",Consolidado!$D734=""),0,IF(ISNUMBER(SEARCH(AC$3,Consolidado!$D734)),IF(COUNTIFS(Consolidado!$AC$5:AC734,Consolidado!$AC734,Consolidado!$D$5:D734,"*"&amp;AC$3&amp;"*")=1,1,0),0))</f>
        <v>0</v>
      </c>
      <c r="AD734" s="0" t="n">
        <f aca="false">IF(OR(AD$3="",Consolidado!$D734=""),0,IF(ISNUMBER(SEARCH(AD$3,Consolidado!$D734)),IF(COUNTIFS(Consolidado!$AC$5:AC734,Consolidado!$AC734,Consolidado!$D$5:D734,"*"&amp;AD$3&amp;"*")=1,1,0),0))</f>
        <v>0</v>
      </c>
      <c r="AE734" s="0" t="n">
        <f aca="false">IF(OR(AE$3="",Consolidado!$D734=""),0,IF(ISNUMBER(SEARCH(AE$3,Consolidado!$D734)),IF(COUNTIFS(Consolidado!$AC$5:AC734,Consolidado!$AC734,Consolidado!$D$5:D734,"*"&amp;AE$3&amp;"*")=1,1,0),0))</f>
        <v>0</v>
      </c>
      <c r="AF734" s="0" t="n">
        <f aca="false">IF(OR(AF$3="",Consolidado!$D734=""),0,IF(ISNUMBER(SEARCH(AF$3,Consolidado!$D734)),IF(COUNTIFS(Consolidado!$AC$5:AC734,Consolidado!$AC734,Consolidado!$D$5:D734,"*"&amp;AF$3&amp;"*")=1,1,0),0))</f>
        <v>0</v>
      </c>
      <c r="AG734" s="0" t="n">
        <f aca="false">IF(OR(AG$3="",Consolidado!$D734=""),0,IF(ISNUMBER(SEARCH(AG$3,Consolidado!$D734)),IF(COUNTIFS(Consolidado!$AC$5:AC734,Consolidado!$AC734,Consolidado!$D$5:D734,"*"&amp;AG$3&amp;"*")=1,1,0),0))</f>
        <v>0</v>
      </c>
      <c r="AH734" s="0" t="n">
        <f aca="false">IF(OR(AH$3="",Consolidado!$D734=""),0,IF(ISNUMBER(SEARCH(AH$3,Consolidado!$D734)),IF(COUNTIFS(Consolidado!$AC$5:AC734,Consolidado!$AC734,Consolidado!$D$5:D734,"*"&amp;AH$3&amp;"*")=1,1,0),0))</f>
        <v>0</v>
      </c>
      <c r="AI734" s="0" t="n">
        <f aca="false">IF(OR(AI$3="",Consolidado!$D734=""),0,IF(ISNUMBER(SEARCH(AI$3,Consolidado!$D734)),IF(COUNTIFS(Consolidado!$AC$5:AC734,Consolidado!$AC734,Consolidado!$D$5:D734,"*"&amp;AI$3&amp;"*")=1,1,0),0))</f>
        <v>0</v>
      </c>
      <c r="AJ734" s="0" t="n">
        <f aca="false">IF(OR(AJ$3="",Consolidado!$D734=""),0,IF(ISNUMBER(SEARCH(AJ$3,Consolidado!$D734)),IF(COUNTIFS(Consolidado!$AC$5:AC734,Consolidado!$AC734,Consolidado!$D$5:D734,"*"&amp;AJ$3&amp;"*")=1,1,0),0))</f>
        <v>0</v>
      </c>
      <c r="AK734" s="0" t="n">
        <f aca="false">IF(OR(AK$3="",Consolidado!$D734=""),0,IF(ISNUMBER(SEARCH(AK$3,Consolidado!$D734)),IF(COUNTIFS(Consolidado!$AC$5:AC734,Consolidado!$AC734,Consolidado!$D$5:D734,"*"&amp;AK$3&amp;"*")=1,1,0),0))</f>
        <v>0</v>
      </c>
      <c r="AL734" s="0" t="n">
        <f aca="false">IF(OR(AL$3="",Consolidado!$D734=""),0,IF(ISNUMBER(SEARCH(AL$3,Consolidado!$D734)),IF(COUNTIFS(Consolidado!$AC$5:AC734,Consolidado!$AC734,Consolidado!$D$5:D734,"*"&amp;AL$3&amp;"*")=1,1,0),0))</f>
        <v>0</v>
      </c>
      <c r="AM734" s="0" t="n">
        <f aca="false">IF(OR(AM$3="",Consolidado!$D734=""),0,IF(ISNUMBER(SEARCH(AM$3,Consolidado!$D734)),IF(COUNTIFS(Consolidado!$AC$5:AC734,Consolidado!$AC734,Consolidado!$D$5:D734,"*"&amp;AM$3&amp;"*")=1,1,0),0))</f>
        <v>0</v>
      </c>
      <c r="AN734" s="0" t="n">
        <f aca="false">IF(OR(AN$3="",Consolidado!$D734=""),0,IF(ISNUMBER(SEARCH(AN$3,Consolidado!$D734)),IF(COUNTIFS(Consolidado!$AC$5:AC734,Consolidado!$AC734,Consolidado!$D$5:D734,"*"&amp;AN$3&amp;"*")=1,1,0),0))</f>
        <v>0</v>
      </c>
      <c r="AO734" s="0" t="n">
        <f aca="false">IF(OR(AO$3="",Consolidado!$D734=""),0,IF(ISNUMBER(SEARCH(AO$3,Consolidado!$D734)),IF(COUNTIFS(Consolidado!$AC$5:AC734,Consolidado!$AC734,Consolidado!$D$5:D734,"*"&amp;AO$3&amp;"*")=1,1,0),0))</f>
        <v>0</v>
      </c>
    </row>
    <row r="735" customFormat="false" ht="15" hidden="false" customHeight="false" outlineLevel="0" collapsed="false">
      <c r="B735" s="0" t="n">
        <f aca="false">IF(OR(B$3="",Consolidado!$D735=""),0,IF(ISNUMBER(SEARCH(B$3,Consolidado!$D735)),IF(COUNTIFS(Consolidado!$AC$5:AC735,Consolidado!$AC735,Consolidado!$D$5:D735,"*"&amp;B$3&amp;"*")=1,1,0),0))</f>
        <v>0</v>
      </c>
      <c r="C735" s="0" t="n">
        <f aca="false">IF(OR(C$3="",Consolidado!$D735=""),0,IF(ISNUMBER(SEARCH(C$3,Consolidado!$D735)),IF(COUNTIFS(Consolidado!$AC$5:AC735,Consolidado!$AC735,Consolidado!$D$5:D735,"*"&amp;C$3&amp;"*")=1,1,0),0))</f>
        <v>0</v>
      </c>
      <c r="D735" s="0" t="n">
        <f aca="false">IF(OR(D$3="",Consolidado!$D735=""),0,IF(ISNUMBER(SEARCH(D$3,Consolidado!$D735)),IF(COUNTIFS(Consolidado!$AC$5:AC735,Consolidado!$AC735,Consolidado!$D$5:D735,"*"&amp;D$3&amp;"*")=1,1,0),0))</f>
        <v>0</v>
      </c>
      <c r="E735" s="0" t="n">
        <f aca="false">IF(OR(E$3="",Consolidado!$D735=""),0,IF(ISNUMBER(SEARCH(E$3,Consolidado!$D735)),IF(COUNTIFS(Consolidado!$AC$5:AC735,Consolidado!$AC735,Consolidado!$D$5:D735,"*"&amp;E$3&amp;"*")=1,1,0),0))</f>
        <v>0</v>
      </c>
      <c r="F735" s="0" t="n">
        <f aca="false">IF(OR(F$3="",Consolidado!$D735=""),0,IF(ISNUMBER(SEARCH(F$3,Consolidado!$D735)),IF(COUNTIFS(Consolidado!$AC$5:AC735,Consolidado!$AC735,Consolidado!$D$5:D735,"*"&amp;F$3&amp;"*")=1,1,0),0))</f>
        <v>0</v>
      </c>
      <c r="G735" s="0" t="n">
        <f aca="false">IF(OR(G$3="",Consolidado!$D735=""),0,IF(ISNUMBER(SEARCH(G$3,Consolidado!$D735)),IF(COUNTIFS(Consolidado!$AC$5:AC735,Consolidado!$AC735,Consolidado!$D$5:D735,"*"&amp;G$3&amp;"*")=1,1,0),0))</f>
        <v>0</v>
      </c>
      <c r="H735" s="0" t="n">
        <f aca="false">IF(OR(H$3="",Consolidado!$D735=""),0,IF(ISNUMBER(SEARCH(H$3,Consolidado!$D735)),IF(COUNTIFS(Consolidado!$AC$5:AC735,Consolidado!$AC735,Consolidado!$D$5:D735,"*"&amp;H$3&amp;"*")=1,1,0),0))</f>
        <v>0</v>
      </c>
      <c r="I735" s="0" t="n">
        <f aca="false">IF(OR(I$3="",Consolidado!$D735=""),0,IF(ISNUMBER(SEARCH(I$3,Consolidado!$D735)),IF(COUNTIFS(Consolidado!$AC$5:AC735,Consolidado!$AC735,Consolidado!$D$5:D735,"*"&amp;I$3&amp;"*")=1,1,0),0))</f>
        <v>0</v>
      </c>
      <c r="J735" s="0" t="n">
        <f aca="false">IF(OR(J$3="",Consolidado!$D735=""),0,IF(ISNUMBER(SEARCH(J$3,Consolidado!$D735)),IF(COUNTIFS(Consolidado!$AC$5:AC735,Consolidado!$AC735,Consolidado!$D$5:D735,"*"&amp;J$3&amp;"*")=1,1,0),0))</f>
        <v>0</v>
      </c>
      <c r="K735" s="0" t="n">
        <f aca="false">IF(OR(K$3="",Consolidado!$D735=""),0,IF(ISNUMBER(SEARCH(K$3,Consolidado!$D735)),IF(COUNTIFS(Consolidado!$AC$5:AC735,Consolidado!$AC735,Consolidado!$D$5:D735,"*"&amp;K$3&amp;"*")=1,1,0),0))</f>
        <v>0</v>
      </c>
      <c r="L735" s="0" t="n">
        <f aca="false">IF(OR(L$3="",Consolidado!$D735=""),0,IF(ISNUMBER(SEARCH(L$3,Consolidado!$D735)),IF(COUNTIFS(Consolidado!$AC$5:AC735,Consolidado!$AC735,Consolidado!$D$5:D735,"*"&amp;L$3&amp;"*")=1,1,0),0))</f>
        <v>0</v>
      </c>
      <c r="M735" s="0" t="n">
        <f aca="false">IF(OR(M$3="",Consolidado!$D735=""),0,IF(ISNUMBER(SEARCH(M$3,Consolidado!$D735)),IF(COUNTIFS(Consolidado!$AC$5:AC735,Consolidado!$AC735,Consolidado!$D$5:D735,"*"&amp;M$3&amp;"*")=1,1,0),0))</f>
        <v>0</v>
      </c>
      <c r="N735" s="0" t="n">
        <f aca="false">IF(OR(N$3="",Consolidado!$D735=""),0,IF(ISNUMBER(SEARCH(N$3,Consolidado!$D735)),IF(COUNTIFS(Consolidado!$AC$5:AC735,Consolidado!$AC735,Consolidado!$D$5:D735,"*"&amp;N$3&amp;"*")=1,1,0),0))</f>
        <v>0</v>
      </c>
      <c r="O735" s="0" t="n">
        <f aca="false">IF(OR(O$3="",Consolidado!$D735=""),0,IF(ISNUMBER(SEARCH(O$3,Consolidado!$D735)),IF(COUNTIFS(Consolidado!$AC$5:AC735,Consolidado!$AC735,Consolidado!$D$5:D735,"*"&amp;O$3&amp;"*")=1,1,0),0))</f>
        <v>0</v>
      </c>
      <c r="P735" s="0" t="n">
        <f aca="false">IF(OR(P$3="",Consolidado!$D735=""),0,IF(ISNUMBER(SEARCH(P$3,Consolidado!$D735)),IF(COUNTIFS(Consolidado!$AC$5:AC735,Consolidado!$AC735,Consolidado!$D$5:D735,"*"&amp;P$3&amp;"*")=1,1,0),0))</f>
        <v>0</v>
      </c>
      <c r="Q735" s="0" t="n">
        <f aca="false">IF(OR(Q$3="",Consolidado!$D735=""),0,IF(ISNUMBER(SEARCH(Q$3,Consolidado!$D735)),IF(COUNTIFS(Consolidado!$AC$5:AC735,Consolidado!$AC735,Consolidado!$D$5:D735,"*"&amp;Q$3&amp;"*")=1,1,0),0))</f>
        <v>0</v>
      </c>
      <c r="R735" s="0" t="n">
        <f aca="false">IF(OR(R$3="",Consolidado!$D735=""),0,IF(ISNUMBER(SEARCH(R$3,Consolidado!$D735)),IF(COUNTIFS(Consolidado!$AC$5:AC735,Consolidado!$AC735,Consolidado!$D$5:D735,"*"&amp;R$3&amp;"*")=1,1,0),0))</f>
        <v>0</v>
      </c>
      <c r="S735" s="0" t="n">
        <f aca="false">IF(OR(S$3="",Consolidado!$D735=""),0,IF(ISNUMBER(SEARCH(S$3,Consolidado!$D735)),IF(COUNTIFS(Consolidado!$AC$5:AC735,Consolidado!$AC735,Consolidado!$D$5:D735,"*"&amp;S$3&amp;"*")=1,1,0),0))</f>
        <v>0</v>
      </c>
      <c r="T735" s="0" t="n">
        <f aca="false">IF(OR(T$3="",Consolidado!$D735=""),0,IF(ISNUMBER(SEARCH(T$3,Consolidado!$D735)),IF(COUNTIFS(Consolidado!$AC$5:AC735,Consolidado!$AC735,Consolidado!$D$5:D735,"*"&amp;T$3&amp;"*")=1,1,0),0))</f>
        <v>0</v>
      </c>
      <c r="U735" s="0" t="n">
        <f aca="false">IF(OR(U$3="",Consolidado!$D735=""),0,IF(ISNUMBER(SEARCH(U$3,Consolidado!$D735)),IF(COUNTIFS(Consolidado!$AC$5:AC735,Consolidado!$AC735,Consolidado!$D$5:D735,"*"&amp;U$3&amp;"*")=1,1,0),0))</f>
        <v>0</v>
      </c>
      <c r="V735" s="0" t="n">
        <f aca="false">IF(OR(V$3="",Consolidado!$D735=""),0,IF(ISNUMBER(SEARCH(V$3,Consolidado!$D735)),IF(COUNTIFS(Consolidado!$AC$5:AC735,Consolidado!$AC735,Consolidado!$D$5:D735,"*"&amp;V$3&amp;"*")=1,1,0),0))</f>
        <v>0</v>
      </c>
      <c r="W735" s="0" t="n">
        <f aca="false">IF(OR(W$3="",Consolidado!$D735=""),0,IF(ISNUMBER(SEARCH(W$3,Consolidado!$D735)),IF(COUNTIFS(Consolidado!$AC$5:AC735,Consolidado!$AC735,Consolidado!$D$5:D735,"*"&amp;W$3&amp;"*")=1,1,0),0))</f>
        <v>0</v>
      </c>
      <c r="X735" s="0" t="n">
        <f aca="false">IF(OR(X$3="",Consolidado!$D735=""),0,IF(ISNUMBER(SEARCH(X$3,Consolidado!$D735)),IF(COUNTIFS(Consolidado!$AC$5:AC735,Consolidado!$AC735,Consolidado!$D$5:D735,"*"&amp;X$3&amp;"*")=1,1,0),0))</f>
        <v>0</v>
      </c>
      <c r="Y735" s="0" t="n">
        <f aca="false">IF(OR(Y$3="",Consolidado!$D735=""),0,IF(ISNUMBER(SEARCH(Y$3,Consolidado!$D735)),IF(COUNTIFS(Consolidado!$AC$5:AC735,Consolidado!$AC735,Consolidado!$D$5:D735,"*"&amp;Y$3&amp;"*")=1,1,0),0))</f>
        <v>0</v>
      </c>
      <c r="Z735" s="0" t="n">
        <f aca="false">IF(OR(Z$3="",Consolidado!$D735=""),0,IF(ISNUMBER(SEARCH(Z$3,Consolidado!$D735)),IF(COUNTIFS(Consolidado!$AC$5:AC735,Consolidado!$AC735,Consolidado!$D$5:D735,"*"&amp;Z$3&amp;"*")=1,1,0),0))</f>
        <v>0</v>
      </c>
      <c r="AA735" s="0" t="n">
        <f aca="false">IF(OR(AA$3="",Consolidado!$D735=""),0,IF(ISNUMBER(SEARCH(AA$3,Consolidado!$D735)),IF(COUNTIFS(Consolidado!$AC$5:AC735,Consolidado!$AC735,Consolidado!$D$5:D735,"*"&amp;AA$3&amp;"*")=1,1,0),0))</f>
        <v>0</v>
      </c>
      <c r="AB735" s="0" t="n">
        <f aca="false">IF(OR(AB$3="",Consolidado!$D735=""),0,IF(ISNUMBER(SEARCH(AB$3,Consolidado!$D735)),IF(COUNTIFS(Consolidado!$AC$5:AC735,Consolidado!$AC735,Consolidado!$D$5:D735,"*"&amp;AB$3&amp;"*")=1,1,0),0))</f>
        <v>0</v>
      </c>
      <c r="AC735" s="0" t="n">
        <f aca="false">IF(OR(AC$3="",Consolidado!$D735=""),0,IF(ISNUMBER(SEARCH(AC$3,Consolidado!$D735)),IF(COUNTIFS(Consolidado!$AC$5:AC735,Consolidado!$AC735,Consolidado!$D$5:D735,"*"&amp;AC$3&amp;"*")=1,1,0),0))</f>
        <v>0</v>
      </c>
      <c r="AD735" s="0" t="n">
        <f aca="false">IF(OR(AD$3="",Consolidado!$D735=""),0,IF(ISNUMBER(SEARCH(AD$3,Consolidado!$D735)),IF(COUNTIFS(Consolidado!$AC$5:AC735,Consolidado!$AC735,Consolidado!$D$5:D735,"*"&amp;AD$3&amp;"*")=1,1,0),0))</f>
        <v>0</v>
      </c>
      <c r="AE735" s="0" t="n">
        <f aca="false">IF(OR(AE$3="",Consolidado!$D735=""),0,IF(ISNUMBER(SEARCH(AE$3,Consolidado!$D735)),IF(COUNTIFS(Consolidado!$AC$5:AC735,Consolidado!$AC735,Consolidado!$D$5:D735,"*"&amp;AE$3&amp;"*")=1,1,0),0))</f>
        <v>0</v>
      </c>
      <c r="AF735" s="0" t="n">
        <f aca="false">IF(OR(AF$3="",Consolidado!$D735=""),0,IF(ISNUMBER(SEARCH(AF$3,Consolidado!$D735)),IF(COUNTIFS(Consolidado!$AC$5:AC735,Consolidado!$AC735,Consolidado!$D$5:D735,"*"&amp;AF$3&amp;"*")=1,1,0),0))</f>
        <v>0</v>
      </c>
      <c r="AG735" s="0" t="n">
        <f aca="false">IF(OR(AG$3="",Consolidado!$D735=""),0,IF(ISNUMBER(SEARCH(AG$3,Consolidado!$D735)),IF(COUNTIFS(Consolidado!$AC$5:AC735,Consolidado!$AC735,Consolidado!$D$5:D735,"*"&amp;AG$3&amp;"*")=1,1,0),0))</f>
        <v>0</v>
      </c>
      <c r="AH735" s="0" t="n">
        <f aca="false">IF(OR(AH$3="",Consolidado!$D735=""),0,IF(ISNUMBER(SEARCH(AH$3,Consolidado!$D735)),IF(COUNTIFS(Consolidado!$AC$5:AC735,Consolidado!$AC735,Consolidado!$D$5:D735,"*"&amp;AH$3&amp;"*")=1,1,0),0))</f>
        <v>0</v>
      </c>
      <c r="AI735" s="0" t="n">
        <f aca="false">IF(OR(AI$3="",Consolidado!$D735=""),0,IF(ISNUMBER(SEARCH(AI$3,Consolidado!$D735)),IF(COUNTIFS(Consolidado!$AC$5:AC735,Consolidado!$AC735,Consolidado!$D$5:D735,"*"&amp;AI$3&amp;"*")=1,1,0),0))</f>
        <v>0</v>
      </c>
      <c r="AJ735" s="0" t="n">
        <f aca="false">IF(OR(AJ$3="",Consolidado!$D735=""),0,IF(ISNUMBER(SEARCH(AJ$3,Consolidado!$D735)),IF(COUNTIFS(Consolidado!$AC$5:AC735,Consolidado!$AC735,Consolidado!$D$5:D735,"*"&amp;AJ$3&amp;"*")=1,1,0),0))</f>
        <v>0</v>
      </c>
      <c r="AK735" s="0" t="n">
        <f aca="false">IF(OR(AK$3="",Consolidado!$D735=""),0,IF(ISNUMBER(SEARCH(AK$3,Consolidado!$D735)),IF(COUNTIFS(Consolidado!$AC$5:AC735,Consolidado!$AC735,Consolidado!$D$5:D735,"*"&amp;AK$3&amp;"*")=1,1,0),0))</f>
        <v>0</v>
      </c>
      <c r="AL735" s="0" t="n">
        <f aca="false">IF(OR(AL$3="",Consolidado!$D735=""),0,IF(ISNUMBER(SEARCH(AL$3,Consolidado!$D735)),IF(COUNTIFS(Consolidado!$AC$5:AC735,Consolidado!$AC735,Consolidado!$D$5:D735,"*"&amp;AL$3&amp;"*")=1,1,0),0))</f>
        <v>0</v>
      </c>
      <c r="AM735" s="0" t="n">
        <f aca="false">IF(OR(AM$3="",Consolidado!$D735=""),0,IF(ISNUMBER(SEARCH(AM$3,Consolidado!$D735)),IF(COUNTIFS(Consolidado!$AC$5:AC735,Consolidado!$AC735,Consolidado!$D$5:D735,"*"&amp;AM$3&amp;"*")=1,1,0),0))</f>
        <v>0</v>
      </c>
      <c r="AN735" s="0" t="n">
        <f aca="false">IF(OR(AN$3="",Consolidado!$D735=""),0,IF(ISNUMBER(SEARCH(AN$3,Consolidado!$D735)),IF(COUNTIFS(Consolidado!$AC$5:AC735,Consolidado!$AC735,Consolidado!$D$5:D735,"*"&amp;AN$3&amp;"*")=1,1,0),0))</f>
        <v>0</v>
      </c>
      <c r="AO735" s="0" t="n">
        <f aca="false">IF(OR(AO$3="",Consolidado!$D735=""),0,IF(ISNUMBER(SEARCH(AO$3,Consolidado!$D735)),IF(COUNTIFS(Consolidado!$AC$5:AC735,Consolidado!$AC735,Consolidado!$D$5:D735,"*"&amp;AO$3&amp;"*")=1,1,0),0))</f>
        <v>0</v>
      </c>
    </row>
    <row r="736" customFormat="false" ht="15" hidden="false" customHeight="false" outlineLevel="0" collapsed="false">
      <c r="B736" s="0" t="n">
        <f aca="false">IF(OR(B$3="",Consolidado!$D736=""),0,IF(ISNUMBER(SEARCH(B$3,Consolidado!$D736)),IF(COUNTIFS(Consolidado!$AC$5:AC736,Consolidado!$AC736,Consolidado!$D$5:D736,"*"&amp;B$3&amp;"*")=1,1,0),0))</f>
        <v>0</v>
      </c>
      <c r="C736" s="0" t="n">
        <f aca="false">IF(OR(C$3="",Consolidado!$D736=""),0,IF(ISNUMBER(SEARCH(C$3,Consolidado!$D736)),IF(COUNTIFS(Consolidado!$AC$5:AC736,Consolidado!$AC736,Consolidado!$D$5:D736,"*"&amp;C$3&amp;"*")=1,1,0),0))</f>
        <v>0</v>
      </c>
      <c r="D736" s="0" t="n">
        <f aca="false">IF(OR(D$3="",Consolidado!$D736=""),0,IF(ISNUMBER(SEARCH(D$3,Consolidado!$D736)),IF(COUNTIFS(Consolidado!$AC$5:AC736,Consolidado!$AC736,Consolidado!$D$5:D736,"*"&amp;D$3&amp;"*")=1,1,0),0))</f>
        <v>0</v>
      </c>
      <c r="E736" s="0" t="n">
        <f aca="false">IF(OR(E$3="",Consolidado!$D736=""),0,IF(ISNUMBER(SEARCH(E$3,Consolidado!$D736)),IF(COUNTIFS(Consolidado!$AC$5:AC736,Consolidado!$AC736,Consolidado!$D$5:D736,"*"&amp;E$3&amp;"*")=1,1,0),0))</f>
        <v>0</v>
      </c>
      <c r="F736" s="0" t="n">
        <f aca="false">IF(OR(F$3="",Consolidado!$D736=""),0,IF(ISNUMBER(SEARCH(F$3,Consolidado!$D736)),IF(COUNTIFS(Consolidado!$AC$5:AC736,Consolidado!$AC736,Consolidado!$D$5:D736,"*"&amp;F$3&amp;"*")=1,1,0),0))</f>
        <v>0</v>
      </c>
      <c r="G736" s="0" t="n">
        <f aca="false">IF(OR(G$3="",Consolidado!$D736=""),0,IF(ISNUMBER(SEARCH(G$3,Consolidado!$D736)),IF(COUNTIFS(Consolidado!$AC$5:AC736,Consolidado!$AC736,Consolidado!$D$5:D736,"*"&amp;G$3&amp;"*")=1,1,0),0))</f>
        <v>0</v>
      </c>
      <c r="H736" s="0" t="n">
        <f aca="false">IF(OR(H$3="",Consolidado!$D736=""),0,IF(ISNUMBER(SEARCH(H$3,Consolidado!$D736)),IF(COUNTIFS(Consolidado!$AC$5:AC736,Consolidado!$AC736,Consolidado!$D$5:D736,"*"&amp;H$3&amp;"*")=1,1,0),0))</f>
        <v>0</v>
      </c>
      <c r="I736" s="0" t="n">
        <f aca="false">IF(OR(I$3="",Consolidado!$D736=""),0,IF(ISNUMBER(SEARCH(I$3,Consolidado!$D736)),IF(COUNTIFS(Consolidado!$AC$5:AC736,Consolidado!$AC736,Consolidado!$D$5:D736,"*"&amp;I$3&amp;"*")=1,1,0),0))</f>
        <v>0</v>
      </c>
      <c r="J736" s="0" t="n">
        <f aca="false">IF(OR(J$3="",Consolidado!$D736=""),0,IF(ISNUMBER(SEARCH(J$3,Consolidado!$D736)),IF(COUNTIFS(Consolidado!$AC$5:AC736,Consolidado!$AC736,Consolidado!$D$5:D736,"*"&amp;J$3&amp;"*")=1,1,0),0))</f>
        <v>0</v>
      </c>
      <c r="K736" s="0" t="n">
        <f aca="false">IF(OR(K$3="",Consolidado!$D736=""),0,IF(ISNUMBER(SEARCH(K$3,Consolidado!$D736)),IF(COUNTIFS(Consolidado!$AC$5:AC736,Consolidado!$AC736,Consolidado!$D$5:D736,"*"&amp;K$3&amp;"*")=1,1,0),0))</f>
        <v>0</v>
      </c>
      <c r="L736" s="0" t="n">
        <f aca="false">IF(OR(L$3="",Consolidado!$D736=""),0,IF(ISNUMBER(SEARCH(L$3,Consolidado!$D736)),IF(COUNTIFS(Consolidado!$AC$5:AC736,Consolidado!$AC736,Consolidado!$D$5:D736,"*"&amp;L$3&amp;"*")=1,1,0),0))</f>
        <v>0</v>
      </c>
      <c r="M736" s="0" t="n">
        <f aca="false">IF(OR(M$3="",Consolidado!$D736=""),0,IF(ISNUMBER(SEARCH(M$3,Consolidado!$D736)),IF(COUNTIFS(Consolidado!$AC$5:AC736,Consolidado!$AC736,Consolidado!$D$5:D736,"*"&amp;M$3&amp;"*")=1,1,0),0))</f>
        <v>0</v>
      </c>
      <c r="N736" s="0" t="n">
        <f aca="false">IF(OR(N$3="",Consolidado!$D736=""),0,IF(ISNUMBER(SEARCH(N$3,Consolidado!$D736)),IF(COUNTIFS(Consolidado!$AC$5:AC736,Consolidado!$AC736,Consolidado!$D$5:D736,"*"&amp;N$3&amp;"*")=1,1,0),0))</f>
        <v>0</v>
      </c>
      <c r="O736" s="0" t="n">
        <f aca="false">IF(OR(O$3="",Consolidado!$D736=""),0,IF(ISNUMBER(SEARCH(O$3,Consolidado!$D736)),IF(COUNTIFS(Consolidado!$AC$5:AC736,Consolidado!$AC736,Consolidado!$D$5:D736,"*"&amp;O$3&amp;"*")=1,1,0),0))</f>
        <v>0</v>
      </c>
      <c r="P736" s="0" t="n">
        <f aca="false">IF(OR(P$3="",Consolidado!$D736=""),0,IF(ISNUMBER(SEARCH(P$3,Consolidado!$D736)),IF(COUNTIFS(Consolidado!$AC$5:AC736,Consolidado!$AC736,Consolidado!$D$5:D736,"*"&amp;P$3&amp;"*")=1,1,0),0))</f>
        <v>0</v>
      </c>
      <c r="Q736" s="0" t="n">
        <f aca="false">IF(OR(Q$3="",Consolidado!$D736=""),0,IF(ISNUMBER(SEARCH(Q$3,Consolidado!$D736)),IF(COUNTIFS(Consolidado!$AC$5:AC736,Consolidado!$AC736,Consolidado!$D$5:D736,"*"&amp;Q$3&amp;"*")=1,1,0),0))</f>
        <v>0</v>
      </c>
      <c r="R736" s="0" t="n">
        <f aca="false">IF(OR(R$3="",Consolidado!$D736=""),0,IF(ISNUMBER(SEARCH(R$3,Consolidado!$D736)),IF(COUNTIFS(Consolidado!$AC$5:AC736,Consolidado!$AC736,Consolidado!$D$5:D736,"*"&amp;R$3&amp;"*")=1,1,0),0))</f>
        <v>0</v>
      </c>
      <c r="S736" s="0" t="n">
        <f aca="false">IF(OR(S$3="",Consolidado!$D736=""),0,IF(ISNUMBER(SEARCH(S$3,Consolidado!$D736)),IF(COUNTIFS(Consolidado!$AC$5:AC736,Consolidado!$AC736,Consolidado!$D$5:D736,"*"&amp;S$3&amp;"*")=1,1,0),0))</f>
        <v>0</v>
      </c>
      <c r="T736" s="0" t="n">
        <f aca="false">IF(OR(T$3="",Consolidado!$D736=""),0,IF(ISNUMBER(SEARCH(T$3,Consolidado!$D736)),IF(COUNTIFS(Consolidado!$AC$5:AC736,Consolidado!$AC736,Consolidado!$D$5:D736,"*"&amp;T$3&amp;"*")=1,1,0),0))</f>
        <v>0</v>
      </c>
      <c r="U736" s="0" t="n">
        <f aca="false">IF(OR(U$3="",Consolidado!$D736=""),0,IF(ISNUMBER(SEARCH(U$3,Consolidado!$D736)),IF(COUNTIFS(Consolidado!$AC$5:AC736,Consolidado!$AC736,Consolidado!$D$5:D736,"*"&amp;U$3&amp;"*")=1,1,0),0))</f>
        <v>0</v>
      </c>
      <c r="V736" s="0" t="n">
        <f aca="false">IF(OR(V$3="",Consolidado!$D736=""),0,IF(ISNUMBER(SEARCH(V$3,Consolidado!$D736)),IF(COUNTIFS(Consolidado!$AC$5:AC736,Consolidado!$AC736,Consolidado!$D$5:D736,"*"&amp;V$3&amp;"*")=1,1,0),0))</f>
        <v>0</v>
      </c>
      <c r="W736" s="0" t="n">
        <f aca="false">IF(OR(W$3="",Consolidado!$D736=""),0,IF(ISNUMBER(SEARCH(W$3,Consolidado!$D736)),IF(COUNTIFS(Consolidado!$AC$5:AC736,Consolidado!$AC736,Consolidado!$D$5:D736,"*"&amp;W$3&amp;"*")=1,1,0),0))</f>
        <v>0</v>
      </c>
      <c r="X736" s="0" t="n">
        <f aca="false">IF(OR(X$3="",Consolidado!$D736=""),0,IF(ISNUMBER(SEARCH(X$3,Consolidado!$D736)),IF(COUNTIFS(Consolidado!$AC$5:AC736,Consolidado!$AC736,Consolidado!$D$5:D736,"*"&amp;X$3&amp;"*")=1,1,0),0))</f>
        <v>0</v>
      </c>
      <c r="Y736" s="0" t="n">
        <f aca="false">IF(OR(Y$3="",Consolidado!$D736=""),0,IF(ISNUMBER(SEARCH(Y$3,Consolidado!$D736)),IF(COUNTIFS(Consolidado!$AC$5:AC736,Consolidado!$AC736,Consolidado!$D$5:D736,"*"&amp;Y$3&amp;"*")=1,1,0),0))</f>
        <v>0</v>
      </c>
      <c r="Z736" s="0" t="n">
        <f aca="false">IF(OR(Z$3="",Consolidado!$D736=""),0,IF(ISNUMBER(SEARCH(Z$3,Consolidado!$D736)),IF(COUNTIFS(Consolidado!$AC$5:AC736,Consolidado!$AC736,Consolidado!$D$5:D736,"*"&amp;Z$3&amp;"*")=1,1,0),0))</f>
        <v>0</v>
      </c>
      <c r="AA736" s="0" t="n">
        <f aca="false">IF(OR(AA$3="",Consolidado!$D736=""),0,IF(ISNUMBER(SEARCH(AA$3,Consolidado!$D736)),IF(COUNTIFS(Consolidado!$AC$5:AC736,Consolidado!$AC736,Consolidado!$D$5:D736,"*"&amp;AA$3&amp;"*")=1,1,0),0))</f>
        <v>0</v>
      </c>
      <c r="AB736" s="0" t="n">
        <f aca="false">IF(OR(AB$3="",Consolidado!$D736=""),0,IF(ISNUMBER(SEARCH(AB$3,Consolidado!$D736)),IF(COUNTIFS(Consolidado!$AC$5:AC736,Consolidado!$AC736,Consolidado!$D$5:D736,"*"&amp;AB$3&amp;"*")=1,1,0),0))</f>
        <v>0</v>
      </c>
      <c r="AC736" s="0" t="n">
        <f aca="false">IF(OR(AC$3="",Consolidado!$D736=""),0,IF(ISNUMBER(SEARCH(AC$3,Consolidado!$D736)),IF(COUNTIFS(Consolidado!$AC$5:AC736,Consolidado!$AC736,Consolidado!$D$5:D736,"*"&amp;AC$3&amp;"*")=1,1,0),0))</f>
        <v>0</v>
      </c>
      <c r="AD736" s="0" t="n">
        <f aca="false">IF(OR(AD$3="",Consolidado!$D736=""),0,IF(ISNUMBER(SEARCH(AD$3,Consolidado!$D736)),IF(COUNTIFS(Consolidado!$AC$5:AC736,Consolidado!$AC736,Consolidado!$D$5:D736,"*"&amp;AD$3&amp;"*")=1,1,0),0))</f>
        <v>0</v>
      </c>
      <c r="AE736" s="0" t="n">
        <f aca="false">IF(OR(AE$3="",Consolidado!$D736=""),0,IF(ISNUMBER(SEARCH(AE$3,Consolidado!$D736)),IF(COUNTIFS(Consolidado!$AC$5:AC736,Consolidado!$AC736,Consolidado!$D$5:D736,"*"&amp;AE$3&amp;"*")=1,1,0),0))</f>
        <v>0</v>
      </c>
      <c r="AF736" s="0" t="n">
        <f aca="false">IF(OR(AF$3="",Consolidado!$D736=""),0,IF(ISNUMBER(SEARCH(AF$3,Consolidado!$D736)),IF(COUNTIFS(Consolidado!$AC$5:AC736,Consolidado!$AC736,Consolidado!$D$5:D736,"*"&amp;AF$3&amp;"*")=1,1,0),0))</f>
        <v>0</v>
      </c>
      <c r="AG736" s="0" t="n">
        <f aca="false">IF(OR(AG$3="",Consolidado!$D736=""),0,IF(ISNUMBER(SEARCH(AG$3,Consolidado!$D736)),IF(COUNTIFS(Consolidado!$AC$5:AC736,Consolidado!$AC736,Consolidado!$D$5:D736,"*"&amp;AG$3&amp;"*")=1,1,0),0))</f>
        <v>0</v>
      </c>
      <c r="AH736" s="0" t="n">
        <f aca="false">IF(OR(AH$3="",Consolidado!$D736=""),0,IF(ISNUMBER(SEARCH(AH$3,Consolidado!$D736)),IF(COUNTIFS(Consolidado!$AC$5:AC736,Consolidado!$AC736,Consolidado!$D$5:D736,"*"&amp;AH$3&amp;"*")=1,1,0),0))</f>
        <v>0</v>
      </c>
      <c r="AI736" s="0" t="n">
        <f aca="false">IF(OR(AI$3="",Consolidado!$D736=""),0,IF(ISNUMBER(SEARCH(AI$3,Consolidado!$D736)),IF(COUNTIFS(Consolidado!$AC$5:AC736,Consolidado!$AC736,Consolidado!$D$5:D736,"*"&amp;AI$3&amp;"*")=1,1,0),0))</f>
        <v>0</v>
      </c>
      <c r="AJ736" s="0" t="n">
        <f aca="false">IF(OR(AJ$3="",Consolidado!$D736=""),0,IF(ISNUMBER(SEARCH(AJ$3,Consolidado!$D736)),IF(COUNTIFS(Consolidado!$AC$5:AC736,Consolidado!$AC736,Consolidado!$D$5:D736,"*"&amp;AJ$3&amp;"*")=1,1,0),0))</f>
        <v>0</v>
      </c>
      <c r="AK736" s="0" t="n">
        <f aca="false">IF(OR(AK$3="",Consolidado!$D736=""),0,IF(ISNUMBER(SEARCH(AK$3,Consolidado!$D736)),IF(COUNTIFS(Consolidado!$AC$5:AC736,Consolidado!$AC736,Consolidado!$D$5:D736,"*"&amp;AK$3&amp;"*")=1,1,0),0))</f>
        <v>0</v>
      </c>
      <c r="AL736" s="0" t="n">
        <f aca="false">IF(OR(AL$3="",Consolidado!$D736=""),0,IF(ISNUMBER(SEARCH(AL$3,Consolidado!$D736)),IF(COUNTIFS(Consolidado!$AC$5:AC736,Consolidado!$AC736,Consolidado!$D$5:D736,"*"&amp;AL$3&amp;"*")=1,1,0),0))</f>
        <v>0</v>
      </c>
      <c r="AM736" s="0" t="n">
        <f aca="false">IF(OR(AM$3="",Consolidado!$D736=""),0,IF(ISNUMBER(SEARCH(AM$3,Consolidado!$D736)),IF(COUNTIFS(Consolidado!$AC$5:AC736,Consolidado!$AC736,Consolidado!$D$5:D736,"*"&amp;AM$3&amp;"*")=1,1,0),0))</f>
        <v>0</v>
      </c>
      <c r="AN736" s="0" t="n">
        <f aca="false">IF(OR(AN$3="",Consolidado!$D736=""),0,IF(ISNUMBER(SEARCH(AN$3,Consolidado!$D736)),IF(COUNTIFS(Consolidado!$AC$5:AC736,Consolidado!$AC736,Consolidado!$D$5:D736,"*"&amp;AN$3&amp;"*")=1,1,0),0))</f>
        <v>0</v>
      </c>
      <c r="AO736" s="0" t="n">
        <f aca="false">IF(OR(AO$3="",Consolidado!$D736=""),0,IF(ISNUMBER(SEARCH(AO$3,Consolidado!$D736)),IF(COUNTIFS(Consolidado!$AC$5:AC736,Consolidado!$AC736,Consolidado!$D$5:D736,"*"&amp;AO$3&amp;"*")=1,1,0),0))</f>
        <v>0</v>
      </c>
    </row>
    <row r="737" customFormat="false" ht="15" hidden="false" customHeight="false" outlineLevel="0" collapsed="false">
      <c r="B737" s="0" t="n">
        <f aca="false">IF(OR(B$3="",Consolidado!$D737=""),0,IF(ISNUMBER(SEARCH(B$3,Consolidado!$D737)),IF(COUNTIFS(Consolidado!$AC$5:AC737,Consolidado!$AC737,Consolidado!$D$5:D737,"*"&amp;B$3&amp;"*")=1,1,0),0))</f>
        <v>0</v>
      </c>
      <c r="C737" s="0" t="n">
        <f aca="false">IF(OR(C$3="",Consolidado!$D737=""),0,IF(ISNUMBER(SEARCH(C$3,Consolidado!$D737)),IF(COUNTIFS(Consolidado!$AC$5:AC737,Consolidado!$AC737,Consolidado!$D$5:D737,"*"&amp;C$3&amp;"*")=1,1,0),0))</f>
        <v>0</v>
      </c>
      <c r="D737" s="0" t="n">
        <f aca="false">IF(OR(D$3="",Consolidado!$D737=""),0,IF(ISNUMBER(SEARCH(D$3,Consolidado!$D737)),IF(COUNTIFS(Consolidado!$AC$5:AC737,Consolidado!$AC737,Consolidado!$D$5:D737,"*"&amp;D$3&amp;"*")=1,1,0),0))</f>
        <v>0</v>
      </c>
      <c r="E737" s="0" t="n">
        <f aca="false">IF(OR(E$3="",Consolidado!$D737=""),0,IF(ISNUMBER(SEARCH(E$3,Consolidado!$D737)),IF(COUNTIFS(Consolidado!$AC$5:AC737,Consolidado!$AC737,Consolidado!$D$5:D737,"*"&amp;E$3&amp;"*")=1,1,0),0))</f>
        <v>0</v>
      </c>
      <c r="F737" s="0" t="n">
        <f aca="false">IF(OR(F$3="",Consolidado!$D737=""),0,IF(ISNUMBER(SEARCH(F$3,Consolidado!$D737)),IF(COUNTIFS(Consolidado!$AC$5:AC737,Consolidado!$AC737,Consolidado!$D$5:D737,"*"&amp;F$3&amp;"*")=1,1,0),0))</f>
        <v>0</v>
      </c>
      <c r="G737" s="0" t="n">
        <f aca="false">IF(OR(G$3="",Consolidado!$D737=""),0,IF(ISNUMBER(SEARCH(G$3,Consolidado!$D737)),IF(COUNTIFS(Consolidado!$AC$5:AC737,Consolidado!$AC737,Consolidado!$D$5:D737,"*"&amp;G$3&amp;"*")=1,1,0),0))</f>
        <v>0</v>
      </c>
      <c r="H737" s="0" t="n">
        <f aca="false">IF(OR(H$3="",Consolidado!$D737=""),0,IF(ISNUMBER(SEARCH(H$3,Consolidado!$D737)),IF(COUNTIFS(Consolidado!$AC$5:AC737,Consolidado!$AC737,Consolidado!$D$5:D737,"*"&amp;H$3&amp;"*")=1,1,0),0))</f>
        <v>0</v>
      </c>
      <c r="I737" s="0" t="n">
        <f aca="false">IF(OR(I$3="",Consolidado!$D737=""),0,IF(ISNUMBER(SEARCH(I$3,Consolidado!$D737)),IF(COUNTIFS(Consolidado!$AC$5:AC737,Consolidado!$AC737,Consolidado!$D$5:D737,"*"&amp;I$3&amp;"*")=1,1,0),0))</f>
        <v>0</v>
      </c>
      <c r="J737" s="0" t="n">
        <f aca="false">IF(OR(J$3="",Consolidado!$D737=""),0,IF(ISNUMBER(SEARCH(J$3,Consolidado!$D737)),IF(COUNTIFS(Consolidado!$AC$5:AC737,Consolidado!$AC737,Consolidado!$D$5:D737,"*"&amp;J$3&amp;"*")=1,1,0),0))</f>
        <v>0</v>
      </c>
      <c r="K737" s="0" t="n">
        <f aca="false">IF(OR(K$3="",Consolidado!$D737=""),0,IF(ISNUMBER(SEARCH(K$3,Consolidado!$D737)),IF(COUNTIFS(Consolidado!$AC$5:AC737,Consolidado!$AC737,Consolidado!$D$5:D737,"*"&amp;K$3&amp;"*")=1,1,0),0))</f>
        <v>0</v>
      </c>
      <c r="L737" s="0" t="n">
        <f aca="false">IF(OR(L$3="",Consolidado!$D737=""),0,IF(ISNUMBER(SEARCH(L$3,Consolidado!$D737)),IF(COUNTIFS(Consolidado!$AC$5:AC737,Consolidado!$AC737,Consolidado!$D$5:D737,"*"&amp;L$3&amp;"*")=1,1,0),0))</f>
        <v>0</v>
      </c>
      <c r="M737" s="0" t="n">
        <f aca="false">IF(OR(M$3="",Consolidado!$D737=""),0,IF(ISNUMBER(SEARCH(M$3,Consolidado!$D737)),IF(COUNTIFS(Consolidado!$AC$5:AC737,Consolidado!$AC737,Consolidado!$D$5:D737,"*"&amp;M$3&amp;"*")=1,1,0),0))</f>
        <v>0</v>
      </c>
      <c r="N737" s="0" t="n">
        <f aca="false">IF(OR(N$3="",Consolidado!$D737=""),0,IF(ISNUMBER(SEARCH(N$3,Consolidado!$D737)),IF(COUNTIFS(Consolidado!$AC$5:AC737,Consolidado!$AC737,Consolidado!$D$5:D737,"*"&amp;N$3&amp;"*")=1,1,0),0))</f>
        <v>0</v>
      </c>
      <c r="O737" s="0" t="n">
        <f aca="false">IF(OR(O$3="",Consolidado!$D737=""),0,IF(ISNUMBER(SEARCH(O$3,Consolidado!$D737)),IF(COUNTIFS(Consolidado!$AC$5:AC737,Consolidado!$AC737,Consolidado!$D$5:D737,"*"&amp;O$3&amp;"*")=1,1,0),0))</f>
        <v>0</v>
      </c>
      <c r="P737" s="0" t="n">
        <f aca="false">IF(OR(P$3="",Consolidado!$D737=""),0,IF(ISNUMBER(SEARCH(P$3,Consolidado!$D737)),IF(COUNTIFS(Consolidado!$AC$5:AC737,Consolidado!$AC737,Consolidado!$D$5:D737,"*"&amp;P$3&amp;"*")=1,1,0),0))</f>
        <v>0</v>
      </c>
      <c r="Q737" s="0" t="n">
        <f aca="false">IF(OR(Q$3="",Consolidado!$D737=""),0,IF(ISNUMBER(SEARCH(Q$3,Consolidado!$D737)),IF(COUNTIFS(Consolidado!$AC$5:AC737,Consolidado!$AC737,Consolidado!$D$5:D737,"*"&amp;Q$3&amp;"*")=1,1,0),0))</f>
        <v>0</v>
      </c>
      <c r="R737" s="0" t="n">
        <f aca="false">IF(OR(R$3="",Consolidado!$D737=""),0,IF(ISNUMBER(SEARCH(R$3,Consolidado!$D737)),IF(COUNTIFS(Consolidado!$AC$5:AC737,Consolidado!$AC737,Consolidado!$D$5:D737,"*"&amp;R$3&amp;"*")=1,1,0),0))</f>
        <v>0</v>
      </c>
      <c r="S737" s="0" t="n">
        <f aca="false">IF(OR(S$3="",Consolidado!$D737=""),0,IF(ISNUMBER(SEARCH(S$3,Consolidado!$D737)),IF(COUNTIFS(Consolidado!$AC$5:AC737,Consolidado!$AC737,Consolidado!$D$5:D737,"*"&amp;S$3&amp;"*")=1,1,0),0))</f>
        <v>0</v>
      </c>
      <c r="T737" s="0" t="n">
        <f aca="false">IF(OR(T$3="",Consolidado!$D737=""),0,IF(ISNUMBER(SEARCH(T$3,Consolidado!$D737)),IF(COUNTIFS(Consolidado!$AC$5:AC737,Consolidado!$AC737,Consolidado!$D$5:D737,"*"&amp;T$3&amp;"*")=1,1,0),0))</f>
        <v>0</v>
      </c>
      <c r="U737" s="0" t="n">
        <f aca="false">IF(OR(U$3="",Consolidado!$D737=""),0,IF(ISNUMBER(SEARCH(U$3,Consolidado!$D737)),IF(COUNTIFS(Consolidado!$AC$5:AC737,Consolidado!$AC737,Consolidado!$D$5:D737,"*"&amp;U$3&amp;"*")=1,1,0),0))</f>
        <v>0</v>
      </c>
      <c r="V737" s="0" t="n">
        <f aca="false">IF(OR(V$3="",Consolidado!$D737=""),0,IF(ISNUMBER(SEARCH(V$3,Consolidado!$D737)),IF(COUNTIFS(Consolidado!$AC$5:AC737,Consolidado!$AC737,Consolidado!$D$5:D737,"*"&amp;V$3&amp;"*")=1,1,0),0))</f>
        <v>0</v>
      </c>
      <c r="W737" s="0" t="n">
        <f aca="false">IF(OR(W$3="",Consolidado!$D737=""),0,IF(ISNUMBER(SEARCH(W$3,Consolidado!$D737)),IF(COUNTIFS(Consolidado!$AC$5:AC737,Consolidado!$AC737,Consolidado!$D$5:D737,"*"&amp;W$3&amp;"*")=1,1,0),0))</f>
        <v>0</v>
      </c>
      <c r="X737" s="0" t="n">
        <f aca="false">IF(OR(X$3="",Consolidado!$D737=""),0,IF(ISNUMBER(SEARCH(X$3,Consolidado!$D737)),IF(COUNTIFS(Consolidado!$AC$5:AC737,Consolidado!$AC737,Consolidado!$D$5:D737,"*"&amp;X$3&amp;"*")=1,1,0),0))</f>
        <v>0</v>
      </c>
      <c r="Y737" s="0" t="n">
        <f aca="false">IF(OR(Y$3="",Consolidado!$D737=""),0,IF(ISNUMBER(SEARCH(Y$3,Consolidado!$D737)),IF(COUNTIFS(Consolidado!$AC$5:AC737,Consolidado!$AC737,Consolidado!$D$5:D737,"*"&amp;Y$3&amp;"*")=1,1,0),0))</f>
        <v>0</v>
      </c>
      <c r="Z737" s="0" t="n">
        <f aca="false">IF(OR(Z$3="",Consolidado!$D737=""),0,IF(ISNUMBER(SEARCH(Z$3,Consolidado!$D737)),IF(COUNTIFS(Consolidado!$AC$5:AC737,Consolidado!$AC737,Consolidado!$D$5:D737,"*"&amp;Z$3&amp;"*")=1,1,0),0))</f>
        <v>0</v>
      </c>
      <c r="AA737" s="0" t="n">
        <f aca="false">IF(OR(AA$3="",Consolidado!$D737=""),0,IF(ISNUMBER(SEARCH(AA$3,Consolidado!$D737)),IF(COUNTIFS(Consolidado!$AC$5:AC737,Consolidado!$AC737,Consolidado!$D$5:D737,"*"&amp;AA$3&amp;"*")=1,1,0),0))</f>
        <v>0</v>
      </c>
      <c r="AB737" s="0" t="n">
        <f aca="false">IF(OR(AB$3="",Consolidado!$D737=""),0,IF(ISNUMBER(SEARCH(AB$3,Consolidado!$D737)),IF(COUNTIFS(Consolidado!$AC$5:AC737,Consolidado!$AC737,Consolidado!$D$5:D737,"*"&amp;AB$3&amp;"*")=1,1,0),0))</f>
        <v>0</v>
      </c>
      <c r="AC737" s="0" t="n">
        <f aca="false">IF(OR(AC$3="",Consolidado!$D737=""),0,IF(ISNUMBER(SEARCH(AC$3,Consolidado!$D737)),IF(COUNTIFS(Consolidado!$AC$5:AC737,Consolidado!$AC737,Consolidado!$D$5:D737,"*"&amp;AC$3&amp;"*")=1,1,0),0))</f>
        <v>0</v>
      </c>
      <c r="AD737" s="0" t="n">
        <f aca="false">IF(OR(AD$3="",Consolidado!$D737=""),0,IF(ISNUMBER(SEARCH(AD$3,Consolidado!$D737)),IF(COUNTIFS(Consolidado!$AC$5:AC737,Consolidado!$AC737,Consolidado!$D$5:D737,"*"&amp;AD$3&amp;"*")=1,1,0),0))</f>
        <v>0</v>
      </c>
      <c r="AE737" s="0" t="n">
        <f aca="false">IF(OR(AE$3="",Consolidado!$D737=""),0,IF(ISNUMBER(SEARCH(AE$3,Consolidado!$D737)),IF(COUNTIFS(Consolidado!$AC$5:AC737,Consolidado!$AC737,Consolidado!$D$5:D737,"*"&amp;AE$3&amp;"*")=1,1,0),0))</f>
        <v>0</v>
      </c>
      <c r="AF737" s="0" t="n">
        <f aca="false">IF(OR(AF$3="",Consolidado!$D737=""),0,IF(ISNUMBER(SEARCH(AF$3,Consolidado!$D737)),IF(COUNTIFS(Consolidado!$AC$5:AC737,Consolidado!$AC737,Consolidado!$D$5:D737,"*"&amp;AF$3&amp;"*")=1,1,0),0))</f>
        <v>0</v>
      </c>
      <c r="AG737" s="0" t="n">
        <f aca="false">IF(OR(AG$3="",Consolidado!$D737=""),0,IF(ISNUMBER(SEARCH(AG$3,Consolidado!$D737)),IF(COUNTIFS(Consolidado!$AC$5:AC737,Consolidado!$AC737,Consolidado!$D$5:D737,"*"&amp;AG$3&amp;"*")=1,1,0),0))</f>
        <v>0</v>
      </c>
      <c r="AH737" s="0" t="n">
        <f aca="false">IF(OR(AH$3="",Consolidado!$D737=""),0,IF(ISNUMBER(SEARCH(AH$3,Consolidado!$D737)),IF(COUNTIFS(Consolidado!$AC$5:AC737,Consolidado!$AC737,Consolidado!$D$5:D737,"*"&amp;AH$3&amp;"*")=1,1,0),0))</f>
        <v>0</v>
      </c>
      <c r="AI737" s="0" t="n">
        <f aca="false">IF(OR(AI$3="",Consolidado!$D737=""),0,IF(ISNUMBER(SEARCH(AI$3,Consolidado!$D737)),IF(COUNTIFS(Consolidado!$AC$5:AC737,Consolidado!$AC737,Consolidado!$D$5:D737,"*"&amp;AI$3&amp;"*")=1,1,0),0))</f>
        <v>0</v>
      </c>
      <c r="AJ737" s="0" t="n">
        <f aca="false">IF(OR(AJ$3="",Consolidado!$D737=""),0,IF(ISNUMBER(SEARCH(AJ$3,Consolidado!$D737)),IF(COUNTIFS(Consolidado!$AC$5:AC737,Consolidado!$AC737,Consolidado!$D$5:D737,"*"&amp;AJ$3&amp;"*")=1,1,0),0))</f>
        <v>0</v>
      </c>
      <c r="AK737" s="0" t="n">
        <f aca="false">IF(OR(AK$3="",Consolidado!$D737=""),0,IF(ISNUMBER(SEARCH(AK$3,Consolidado!$D737)),IF(COUNTIFS(Consolidado!$AC$5:AC737,Consolidado!$AC737,Consolidado!$D$5:D737,"*"&amp;AK$3&amp;"*")=1,1,0),0))</f>
        <v>0</v>
      </c>
      <c r="AL737" s="0" t="n">
        <f aca="false">IF(OR(AL$3="",Consolidado!$D737=""),0,IF(ISNUMBER(SEARCH(AL$3,Consolidado!$D737)),IF(COUNTIFS(Consolidado!$AC$5:AC737,Consolidado!$AC737,Consolidado!$D$5:D737,"*"&amp;AL$3&amp;"*")=1,1,0),0))</f>
        <v>0</v>
      </c>
      <c r="AM737" s="0" t="n">
        <f aca="false">IF(OR(AM$3="",Consolidado!$D737=""),0,IF(ISNUMBER(SEARCH(AM$3,Consolidado!$D737)),IF(COUNTIFS(Consolidado!$AC$5:AC737,Consolidado!$AC737,Consolidado!$D$5:D737,"*"&amp;AM$3&amp;"*")=1,1,0),0))</f>
        <v>0</v>
      </c>
      <c r="AN737" s="0" t="n">
        <f aca="false">IF(OR(AN$3="",Consolidado!$D737=""),0,IF(ISNUMBER(SEARCH(AN$3,Consolidado!$D737)),IF(COUNTIFS(Consolidado!$AC$5:AC737,Consolidado!$AC737,Consolidado!$D$5:D737,"*"&amp;AN$3&amp;"*")=1,1,0),0))</f>
        <v>0</v>
      </c>
      <c r="AO737" s="0" t="n">
        <f aca="false">IF(OR(AO$3="",Consolidado!$D737=""),0,IF(ISNUMBER(SEARCH(AO$3,Consolidado!$D737)),IF(COUNTIFS(Consolidado!$AC$5:AC737,Consolidado!$AC737,Consolidado!$D$5:D737,"*"&amp;AO$3&amp;"*")=1,1,0),0))</f>
        <v>0</v>
      </c>
    </row>
    <row r="738" customFormat="false" ht="15" hidden="false" customHeight="false" outlineLevel="0" collapsed="false">
      <c r="B738" s="0" t="n">
        <f aca="false">IF(OR(B$3="",Consolidado!$D738=""),0,IF(ISNUMBER(SEARCH(B$3,Consolidado!$D738)),IF(COUNTIFS(Consolidado!$AC$5:AC738,Consolidado!$AC738,Consolidado!$D$5:D738,"*"&amp;B$3&amp;"*")=1,1,0),0))</f>
        <v>0</v>
      </c>
      <c r="C738" s="0" t="n">
        <f aca="false">IF(OR(C$3="",Consolidado!$D738=""),0,IF(ISNUMBER(SEARCH(C$3,Consolidado!$D738)),IF(COUNTIFS(Consolidado!$AC$5:AC738,Consolidado!$AC738,Consolidado!$D$5:D738,"*"&amp;C$3&amp;"*")=1,1,0),0))</f>
        <v>0</v>
      </c>
      <c r="D738" s="0" t="n">
        <f aca="false">IF(OR(D$3="",Consolidado!$D738=""),0,IF(ISNUMBER(SEARCH(D$3,Consolidado!$D738)),IF(COUNTIFS(Consolidado!$AC$5:AC738,Consolidado!$AC738,Consolidado!$D$5:D738,"*"&amp;D$3&amp;"*")=1,1,0),0))</f>
        <v>0</v>
      </c>
      <c r="E738" s="0" t="n">
        <f aca="false">IF(OR(E$3="",Consolidado!$D738=""),0,IF(ISNUMBER(SEARCH(E$3,Consolidado!$D738)),IF(COUNTIFS(Consolidado!$AC$5:AC738,Consolidado!$AC738,Consolidado!$D$5:D738,"*"&amp;E$3&amp;"*")=1,1,0),0))</f>
        <v>0</v>
      </c>
      <c r="F738" s="0" t="n">
        <f aca="false">IF(OR(F$3="",Consolidado!$D738=""),0,IF(ISNUMBER(SEARCH(F$3,Consolidado!$D738)),IF(COUNTIFS(Consolidado!$AC$5:AC738,Consolidado!$AC738,Consolidado!$D$5:D738,"*"&amp;F$3&amp;"*")=1,1,0),0))</f>
        <v>0</v>
      </c>
      <c r="G738" s="0" t="n">
        <f aca="false">IF(OR(G$3="",Consolidado!$D738=""),0,IF(ISNUMBER(SEARCH(G$3,Consolidado!$D738)),IF(COUNTIFS(Consolidado!$AC$5:AC738,Consolidado!$AC738,Consolidado!$D$5:D738,"*"&amp;G$3&amp;"*")=1,1,0),0))</f>
        <v>0</v>
      </c>
      <c r="H738" s="0" t="n">
        <f aca="false">IF(OR(H$3="",Consolidado!$D738=""),0,IF(ISNUMBER(SEARCH(H$3,Consolidado!$D738)),IF(COUNTIFS(Consolidado!$AC$5:AC738,Consolidado!$AC738,Consolidado!$D$5:D738,"*"&amp;H$3&amp;"*")=1,1,0),0))</f>
        <v>0</v>
      </c>
      <c r="I738" s="0" t="n">
        <f aca="false">IF(OR(I$3="",Consolidado!$D738=""),0,IF(ISNUMBER(SEARCH(I$3,Consolidado!$D738)),IF(COUNTIFS(Consolidado!$AC$5:AC738,Consolidado!$AC738,Consolidado!$D$5:D738,"*"&amp;I$3&amp;"*")=1,1,0),0))</f>
        <v>0</v>
      </c>
      <c r="J738" s="0" t="n">
        <f aca="false">IF(OR(J$3="",Consolidado!$D738=""),0,IF(ISNUMBER(SEARCH(J$3,Consolidado!$D738)),IF(COUNTIFS(Consolidado!$AC$5:AC738,Consolidado!$AC738,Consolidado!$D$5:D738,"*"&amp;J$3&amp;"*")=1,1,0),0))</f>
        <v>0</v>
      </c>
      <c r="K738" s="0" t="n">
        <f aca="false">IF(OR(K$3="",Consolidado!$D738=""),0,IF(ISNUMBER(SEARCH(K$3,Consolidado!$D738)),IF(COUNTIFS(Consolidado!$AC$5:AC738,Consolidado!$AC738,Consolidado!$D$5:D738,"*"&amp;K$3&amp;"*")=1,1,0),0))</f>
        <v>0</v>
      </c>
      <c r="L738" s="0" t="n">
        <f aca="false">IF(OR(L$3="",Consolidado!$D738=""),0,IF(ISNUMBER(SEARCH(L$3,Consolidado!$D738)),IF(COUNTIFS(Consolidado!$AC$5:AC738,Consolidado!$AC738,Consolidado!$D$5:D738,"*"&amp;L$3&amp;"*")=1,1,0),0))</f>
        <v>0</v>
      </c>
      <c r="M738" s="0" t="n">
        <f aca="false">IF(OR(M$3="",Consolidado!$D738=""),0,IF(ISNUMBER(SEARCH(M$3,Consolidado!$D738)),IF(COUNTIFS(Consolidado!$AC$5:AC738,Consolidado!$AC738,Consolidado!$D$5:D738,"*"&amp;M$3&amp;"*")=1,1,0),0))</f>
        <v>0</v>
      </c>
      <c r="N738" s="0" t="n">
        <f aca="false">IF(OR(N$3="",Consolidado!$D738=""),0,IF(ISNUMBER(SEARCH(N$3,Consolidado!$D738)),IF(COUNTIFS(Consolidado!$AC$5:AC738,Consolidado!$AC738,Consolidado!$D$5:D738,"*"&amp;N$3&amp;"*")=1,1,0),0))</f>
        <v>0</v>
      </c>
      <c r="O738" s="0" t="n">
        <f aca="false">IF(OR(O$3="",Consolidado!$D738=""),0,IF(ISNUMBER(SEARCH(O$3,Consolidado!$D738)),IF(COUNTIFS(Consolidado!$AC$5:AC738,Consolidado!$AC738,Consolidado!$D$5:D738,"*"&amp;O$3&amp;"*")=1,1,0),0))</f>
        <v>0</v>
      </c>
      <c r="P738" s="0" t="n">
        <f aca="false">IF(OR(P$3="",Consolidado!$D738=""),0,IF(ISNUMBER(SEARCH(P$3,Consolidado!$D738)),IF(COUNTIFS(Consolidado!$AC$5:AC738,Consolidado!$AC738,Consolidado!$D$5:D738,"*"&amp;P$3&amp;"*")=1,1,0),0))</f>
        <v>0</v>
      </c>
      <c r="Q738" s="0" t="n">
        <f aca="false">IF(OR(Q$3="",Consolidado!$D738=""),0,IF(ISNUMBER(SEARCH(Q$3,Consolidado!$D738)),IF(COUNTIFS(Consolidado!$AC$5:AC738,Consolidado!$AC738,Consolidado!$D$5:D738,"*"&amp;Q$3&amp;"*")=1,1,0),0))</f>
        <v>0</v>
      </c>
      <c r="R738" s="0" t="n">
        <f aca="false">IF(OR(R$3="",Consolidado!$D738=""),0,IF(ISNUMBER(SEARCH(R$3,Consolidado!$D738)),IF(COUNTIFS(Consolidado!$AC$5:AC738,Consolidado!$AC738,Consolidado!$D$5:D738,"*"&amp;R$3&amp;"*")=1,1,0),0))</f>
        <v>0</v>
      </c>
      <c r="S738" s="0" t="n">
        <f aca="false">IF(OR(S$3="",Consolidado!$D738=""),0,IF(ISNUMBER(SEARCH(S$3,Consolidado!$D738)),IF(COUNTIFS(Consolidado!$AC$5:AC738,Consolidado!$AC738,Consolidado!$D$5:D738,"*"&amp;S$3&amp;"*")=1,1,0),0))</f>
        <v>0</v>
      </c>
      <c r="T738" s="0" t="n">
        <f aca="false">IF(OR(T$3="",Consolidado!$D738=""),0,IF(ISNUMBER(SEARCH(T$3,Consolidado!$D738)),IF(COUNTIFS(Consolidado!$AC$5:AC738,Consolidado!$AC738,Consolidado!$D$5:D738,"*"&amp;T$3&amp;"*")=1,1,0),0))</f>
        <v>0</v>
      </c>
      <c r="U738" s="0" t="n">
        <f aca="false">IF(OR(U$3="",Consolidado!$D738=""),0,IF(ISNUMBER(SEARCH(U$3,Consolidado!$D738)),IF(COUNTIFS(Consolidado!$AC$5:AC738,Consolidado!$AC738,Consolidado!$D$5:D738,"*"&amp;U$3&amp;"*")=1,1,0),0))</f>
        <v>0</v>
      </c>
      <c r="V738" s="0" t="n">
        <f aca="false">IF(OR(V$3="",Consolidado!$D738=""),0,IF(ISNUMBER(SEARCH(V$3,Consolidado!$D738)),IF(COUNTIFS(Consolidado!$AC$5:AC738,Consolidado!$AC738,Consolidado!$D$5:D738,"*"&amp;V$3&amp;"*")=1,1,0),0))</f>
        <v>0</v>
      </c>
      <c r="W738" s="0" t="n">
        <f aca="false">IF(OR(W$3="",Consolidado!$D738=""),0,IF(ISNUMBER(SEARCH(W$3,Consolidado!$D738)),IF(COUNTIFS(Consolidado!$AC$5:AC738,Consolidado!$AC738,Consolidado!$D$5:D738,"*"&amp;W$3&amp;"*")=1,1,0),0))</f>
        <v>0</v>
      </c>
      <c r="X738" s="0" t="n">
        <f aca="false">IF(OR(X$3="",Consolidado!$D738=""),0,IF(ISNUMBER(SEARCH(X$3,Consolidado!$D738)),IF(COUNTIFS(Consolidado!$AC$5:AC738,Consolidado!$AC738,Consolidado!$D$5:D738,"*"&amp;X$3&amp;"*")=1,1,0),0))</f>
        <v>0</v>
      </c>
      <c r="Y738" s="0" t="n">
        <f aca="false">IF(OR(Y$3="",Consolidado!$D738=""),0,IF(ISNUMBER(SEARCH(Y$3,Consolidado!$D738)),IF(COUNTIFS(Consolidado!$AC$5:AC738,Consolidado!$AC738,Consolidado!$D$5:D738,"*"&amp;Y$3&amp;"*")=1,1,0),0))</f>
        <v>0</v>
      </c>
      <c r="Z738" s="0" t="n">
        <f aca="false">IF(OR(Z$3="",Consolidado!$D738=""),0,IF(ISNUMBER(SEARCH(Z$3,Consolidado!$D738)),IF(COUNTIFS(Consolidado!$AC$5:AC738,Consolidado!$AC738,Consolidado!$D$5:D738,"*"&amp;Z$3&amp;"*")=1,1,0),0))</f>
        <v>0</v>
      </c>
      <c r="AA738" s="0" t="n">
        <f aca="false">IF(OR(AA$3="",Consolidado!$D738=""),0,IF(ISNUMBER(SEARCH(AA$3,Consolidado!$D738)),IF(COUNTIFS(Consolidado!$AC$5:AC738,Consolidado!$AC738,Consolidado!$D$5:D738,"*"&amp;AA$3&amp;"*")=1,1,0),0))</f>
        <v>0</v>
      </c>
      <c r="AB738" s="0" t="n">
        <f aca="false">IF(OR(AB$3="",Consolidado!$D738=""),0,IF(ISNUMBER(SEARCH(AB$3,Consolidado!$D738)),IF(COUNTIFS(Consolidado!$AC$5:AC738,Consolidado!$AC738,Consolidado!$D$5:D738,"*"&amp;AB$3&amp;"*")=1,1,0),0))</f>
        <v>0</v>
      </c>
      <c r="AC738" s="0" t="n">
        <f aca="false">IF(OR(AC$3="",Consolidado!$D738=""),0,IF(ISNUMBER(SEARCH(AC$3,Consolidado!$D738)),IF(COUNTIFS(Consolidado!$AC$5:AC738,Consolidado!$AC738,Consolidado!$D$5:D738,"*"&amp;AC$3&amp;"*")=1,1,0),0))</f>
        <v>0</v>
      </c>
      <c r="AD738" s="0" t="n">
        <f aca="false">IF(OR(AD$3="",Consolidado!$D738=""),0,IF(ISNUMBER(SEARCH(AD$3,Consolidado!$D738)),IF(COUNTIFS(Consolidado!$AC$5:AC738,Consolidado!$AC738,Consolidado!$D$5:D738,"*"&amp;AD$3&amp;"*")=1,1,0),0))</f>
        <v>0</v>
      </c>
      <c r="AE738" s="0" t="n">
        <f aca="false">IF(OR(AE$3="",Consolidado!$D738=""),0,IF(ISNUMBER(SEARCH(AE$3,Consolidado!$D738)),IF(COUNTIFS(Consolidado!$AC$5:AC738,Consolidado!$AC738,Consolidado!$D$5:D738,"*"&amp;AE$3&amp;"*")=1,1,0),0))</f>
        <v>0</v>
      </c>
      <c r="AF738" s="0" t="n">
        <f aca="false">IF(OR(AF$3="",Consolidado!$D738=""),0,IF(ISNUMBER(SEARCH(AF$3,Consolidado!$D738)),IF(COUNTIFS(Consolidado!$AC$5:AC738,Consolidado!$AC738,Consolidado!$D$5:D738,"*"&amp;AF$3&amp;"*")=1,1,0),0))</f>
        <v>0</v>
      </c>
      <c r="AG738" s="0" t="n">
        <f aca="false">IF(OR(AG$3="",Consolidado!$D738=""),0,IF(ISNUMBER(SEARCH(AG$3,Consolidado!$D738)),IF(COUNTIFS(Consolidado!$AC$5:AC738,Consolidado!$AC738,Consolidado!$D$5:D738,"*"&amp;AG$3&amp;"*")=1,1,0),0))</f>
        <v>0</v>
      </c>
      <c r="AH738" s="0" t="n">
        <f aca="false">IF(OR(AH$3="",Consolidado!$D738=""),0,IF(ISNUMBER(SEARCH(AH$3,Consolidado!$D738)),IF(COUNTIFS(Consolidado!$AC$5:AC738,Consolidado!$AC738,Consolidado!$D$5:D738,"*"&amp;AH$3&amp;"*")=1,1,0),0))</f>
        <v>0</v>
      </c>
      <c r="AI738" s="0" t="n">
        <f aca="false">IF(OR(AI$3="",Consolidado!$D738=""),0,IF(ISNUMBER(SEARCH(AI$3,Consolidado!$D738)),IF(COUNTIFS(Consolidado!$AC$5:AC738,Consolidado!$AC738,Consolidado!$D$5:D738,"*"&amp;AI$3&amp;"*")=1,1,0),0))</f>
        <v>0</v>
      </c>
      <c r="AJ738" s="0" t="n">
        <f aca="false">IF(OR(AJ$3="",Consolidado!$D738=""),0,IF(ISNUMBER(SEARCH(AJ$3,Consolidado!$D738)),IF(COUNTIFS(Consolidado!$AC$5:AC738,Consolidado!$AC738,Consolidado!$D$5:D738,"*"&amp;AJ$3&amp;"*")=1,1,0),0))</f>
        <v>0</v>
      </c>
      <c r="AK738" s="0" t="n">
        <f aca="false">IF(OR(AK$3="",Consolidado!$D738=""),0,IF(ISNUMBER(SEARCH(AK$3,Consolidado!$D738)),IF(COUNTIFS(Consolidado!$AC$5:AC738,Consolidado!$AC738,Consolidado!$D$5:D738,"*"&amp;AK$3&amp;"*")=1,1,0),0))</f>
        <v>0</v>
      </c>
      <c r="AL738" s="0" t="n">
        <f aca="false">IF(OR(AL$3="",Consolidado!$D738=""),0,IF(ISNUMBER(SEARCH(AL$3,Consolidado!$D738)),IF(COUNTIFS(Consolidado!$AC$5:AC738,Consolidado!$AC738,Consolidado!$D$5:D738,"*"&amp;AL$3&amp;"*")=1,1,0),0))</f>
        <v>0</v>
      </c>
      <c r="AM738" s="0" t="n">
        <f aca="false">IF(OR(AM$3="",Consolidado!$D738=""),0,IF(ISNUMBER(SEARCH(AM$3,Consolidado!$D738)),IF(COUNTIFS(Consolidado!$AC$5:AC738,Consolidado!$AC738,Consolidado!$D$5:D738,"*"&amp;AM$3&amp;"*")=1,1,0),0))</f>
        <v>0</v>
      </c>
      <c r="AN738" s="0" t="n">
        <f aca="false">IF(OR(AN$3="",Consolidado!$D738=""),0,IF(ISNUMBER(SEARCH(AN$3,Consolidado!$D738)),IF(COUNTIFS(Consolidado!$AC$5:AC738,Consolidado!$AC738,Consolidado!$D$5:D738,"*"&amp;AN$3&amp;"*")=1,1,0),0))</f>
        <v>0</v>
      </c>
      <c r="AO738" s="0" t="n">
        <f aca="false">IF(OR(AO$3="",Consolidado!$D738=""),0,IF(ISNUMBER(SEARCH(AO$3,Consolidado!$D738)),IF(COUNTIFS(Consolidado!$AC$5:AC738,Consolidado!$AC738,Consolidado!$D$5:D738,"*"&amp;AO$3&amp;"*")=1,1,0),0))</f>
        <v>0</v>
      </c>
    </row>
    <row r="739" customFormat="false" ht="15" hidden="false" customHeight="false" outlineLevel="0" collapsed="false">
      <c r="B739" s="0" t="n">
        <f aca="false">IF(OR(B$3="",Consolidado!$D739=""),0,IF(ISNUMBER(SEARCH(B$3,Consolidado!$D739)),IF(COUNTIFS(Consolidado!$AC$5:AC739,Consolidado!$AC739,Consolidado!$D$5:D739,"*"&amp;B$3&amp;"*")=1,1,0),0))</f>
        <v>0</v>
      </c>
      <c r="C739" s="0" t="n">
        <f aca="false">IF(OR(C$3="",Consolidado!$D739=""),0,IF(ISNUMBER(SEARCH(C$3,Consolidado!$D739)),IF(COUNTIFS(Consolidado!$AC$5:AC739,Consolidado!$AC739,Consolidado!$D$5:D739,"*"&amp;C$3&amp;"*")=1,1,0),0))</f>
        <v>0</v>
      </c>
      <c r="D739" s="0" t="n">
        <f aca="false">IF(OR(D$3="",Consolidado!$D739=""),0,IF(ISNUMBER(SEARCH(D$3,Consolidado!$D739)),IF(COUNTIFS(Consolidado!$AC$5:AC739,Consolidado!$AC739,Consolidado!$D$5:D739,"*"&amp;D$3&amp;"*")=1,1,0),0))</f>
        <v>0</v>
      </c>
      <c r="E739" s="0" t="n">
        <f aca="false">IF(OR(E$3="",Consolidado!$D739=""),0,IF(ISNUMBER(SEARCH(E$3,Consolidado!$D739)),IF(COUNTIFS(Consolidado!$AC$5:AC739,Consolidado!$AC739,Consolidado!$D$5:D739,"*"&amp;E$3&amp;"*")=1,1,0),0))</f>
        <v>0</v>
      </c>
      <c r="F739" s="0" t="n">
        <f aca="false">IF(OR(F$3="",Consolidado!$D739=""),0,IF(ISNUMBER(SEARCH(F$3,Consolidado!$D739)),IF(COUNTIFS(Consolidado!$AC$5:AC739,Consolidado!$AC739,Consolidado!$D$5:D739,"*"&amp;F$3&amp;"*")=1,1,0),0))</f>
        <v>0</v>
      </c>
      <c r="G739" s="0" t="n">
        <f aca="false">IF(OR(G$3="",Consolidado!$D739=""),0,IF(ISNUMBER(SEARCH(G$3,Consolidado!$D739)),IF(COUNTIFS(Consolidado!$AC$5:AC739,Consolidado!$AC739,Consolidado!$D$5:D739,"*"&amp;G$3&amp;"*")=1,1,0),0))</f>
        <v>0</v>
      </c>
      <c r="H739" s="0" t="n">
        <f aca="false">IF(OR(H$3="",Consolidado!$D739=""),0,IF(ISNUMBER(SEARCH(H$3,Consolidado!$D739)),IF(COUNTIFS(Consolidado!$AC$5:AC739,Consolidado!$AC739,Consolidado!$D$5:D739,"*"&amp;H$3&amp;"*")=1,1,0),0))</f>
        <v>0</v>
      </c>
      <c r="I739" s="0" t="n">
        <f aca="false">IF(OR(I$3="",Consolidado!$D739=""),0,IF(ISNUMBER(SEARCH(I$3,Consolidado!$D739)),IF(COUNTIFS(Consolidado!$AC$5:AC739,Consolidado!$AC739,Consolidado!$D$5:D739,"*"&amp;I$3&amp;"*")=1,1,0),0))</f>
        <v>0</v>
      </c>
      <c r="J739" s="0" t="n">
        <f aca="false">IF(OR(J$3="",Consolidado!$D739=""),0,IF(ISNUMBER(SEARCH(J$3,Consolidado!$D739)),IF(COUNTIFS(Consolidado!$AC$5:AC739,Consolidado!$AC739,Consolidado!$D$5:D739,"*"&amp;J$3&amp;"*")=1,1,0),0))</f>
        <v>0</v>
      </c>
      <c r="K739" s="0" t="n">
        <f aca="false">IF(OR(K$3="",Consolidado!$D739=""),0,IF(ISNUMBER(SEARCH(K$3,Consolidado!$D739)),IF(COUNTIFS(Consolidado!$AC$5:AC739,Consolidado!$AC739,Consolidado!$D$5:D739,"*"&amp;K$3&amp;"*")=1,1,0),0))</f>
        <v>0</v>
      </c>
      <c r="L739" s="0" t="n">
        <f aca="false">IF(OR(L$3="",Consolidado!$D739=""),0,IF(ISNUMBER(SEARCH(L$3,Consolidado!$D739)),IF(COUNTIFS(Consolidado!$AC$5:AC739,Consolidado!$AC739,Consolidado!$D$5:D739,"*"&amp;L$3&amp;"*")=1,1,0),0))</f>
        <v>0</v>
      </c>
      <c r="M739" s="0" t="n">
        <f aca="false">IF(OR(M$3="",Consolidado!$D739=""),0,IF(ISNUMBER(SEARCH(M$3,Consolidado!$D739)),IF(COUNTIFS(Consolidado!$AC$5:AC739,Consolidado!$AC739,Consolidado!$D$5:D739,"*"&amp;M$3&amp;"*")=1,1,0),0))</f>
        <v>0</v>
      </c>
      <c r="N739" s="0" t="n">
        <f aca="false">IF(OR(N$3="",Consolidado!$D739=""),0,IF(ISNUMBER(SEARCH(N$3,Consolidado!$D739)),IF(COUNTIFS(Consolidado!$AC$5:AC739,Consolidado!$AC739,Consolidado!$D$5:D739,"*"&amp;N$3&amp;"*")=1,1,0),0))</f>
        <v>0</v>
      </c>
      <c r="O739" s="0" t="n">
        <f aca="false">IF(OR(O$3="",Consolidado!$D739=""),0,IF(ISNUMBER(SEARCH(O$3,Consolidado!$D739)),IF(COUNTIFS(Consolidado!$AC$5:AC739,Consolidado!$AC739,Consolidado!$D$5:D739,"*"&amp;O$3&amp;"*")=1,1,0),0))</f>
        <v>0</v>
      </c>
      <c r="P739" s="0" t="n">
        <f aca="false">IF(OR(P$3="",Consolidado!$D739=""),0,IF(ISNUMBER(SEARCH(P$3,Consolidado!$D739)),IF(COUNTIFS(Consolidado!$AC$5:AC739,Consolidado!$AC739,Consolidado!$D$5:D739,"*"&amp;P$3&amp;"*")=1,1,0),0))</f>
        <v>0</v>
      </c>
      <c r="Q739" s="0" t="n">
        <f aca="false">IF(OR(Q$3="",Consolidado!$D739=""),0,IF(ISNUMBER(SEARCH(Q$3,Consolidado!$D739)),IF(COUNTIFS(Consolidado!$AC$5:AC739,Consolidado!$AC739,Consolidado!$D$5:D739,"*"&amp;Q$3&amp;"*")=1,1,0),0))</f>
        <v>0</v>
      </c>
      <c r="R739" s="0" t="n">
        <f aca="false">IF(OR(R$3="",Consolidado!$D739=""),0,IF(ISNUMBER(SEARCH(R$3,Consolidado!$D739)),IF(COUNTIFS(Consolidado!$AC$5:AC739,Consolidado!$AC739,Consolidado!$D$5:D739,"*"&amp;R$3&amp;"*")=1,1,0),0))</f>
        <v>0</v>
      </c>
      <c r="S739" s="0" t="n">
        <f aca="false">IF(OR(S$3="",Consolidado!$D739=""),0,IF(ISNUMBER(SEARCH(S$3,Consolidado!$D739)),IF(COUNTIFS(Consolidado!$AC$5:AC739,Consolidado!$AC739,Consolidado!$D$5:D739,"*"&amp;S$3&amp;"*")=1,1,0),0))</f>
        <v>0</v>
      </c>
      <c r="T739" s="0" t="n">
        <f aca="false">IF(OR(T$3="",Consolidado!$D739=""),0,IF(ISNUMBER(SEARCH(T$3,Consolidado!$D739)),IF(COUNTIFS(Consolidado!$AC$5:AC739,Consolidado!$AC739,Consolidado!$D$5:D739,"*"&amp;T$3&amp;"*")=1,1,0),0))</f>
        <v>0</v>
      </c>
      <c r="U739" s="0" t="n">
        <f aca="false">IF(OR(U$3="",Consolidado!$D739=""),0,IF(ISNUMBER(SEARCH(U$3,Consolidado!$D739)),IF(COUNTIFS(Consolidado!$AC$5:AC739,Consolidado!$AC739,Consolidado!$D$5:D739,"*"&amp;U$3&amp;"*")=1,1,0),0))</f>
        <v>0</v>
      </c>
      <c r="V739" s="0" t="n">
        <f aca="false">IF(OR(V$3="",Consolidado!$D739=""),0,IF(ISNUMBER(SEARCH(V$3,Consolidado!$D739)),IF(COUNTIFS(Consolidado!$AC$5:AC739,Consolidado!$AC739,Consolidado!$D$5:D739,"*"&amp;V$3&amp;"*")=1,1,0),0))</f>
        <v>0</v>
      </c>
      <c r="W739" s="0" t="n">
        <f aca="false">IF(OR(W$3="",Consolidado!$D739=""),0,IF(ISNUMBER(SEARCH(W$3,Consolidado!$D739)),IF(COUNTIFS(Consolidado!$AC$5:AC739,Consolidado!$AC739,Consolidado!$D$5:D739,"*"&amp;W$3&amp;"*")=1,1,0),0))</f>
        <v>0</v>
      </c>
      <c r="X739" s="0" t="n">
        <f aca="false">IF(OR(X$3="",Consolidado!$D739=""),0,IF(ISNUMBER(SEARCH(X$3,Consolidado!$D739)),IF(COUNTIFS(Consolidado!$AC$5:AC739,Consolidado!$AC739,Consolidado!$D$5:D739,"*"&amp;X$3&amp;"*")=1,1,0),0))</f>
        <v>0</v>
      </c>
      <c r="Y739" s="0" t="n">
        <f aca="false">IF(OR(Y$3="",Consolidado!$D739=""),0,IF(ISNUMBER(SEARCH(Y$3,Consolidado!$D739)),IF(COUNTIFS(Consolidado!$AC$5:AC739,Consolidado!$AC739,Consolidado!$D$5:D739,"*"&amp;Y$3&amp;"*")=1,1,0),0))</f>
        <v>0</v>
      </c>
      <c r="Z739" s="0" t="n">
        <f aca="false">IF(OR(Z$3="",Consolidado!$D739=""),0,IF(ISNUMBER(SEARCH(Z$3,Consolidado!$D739)),IF(COUNTIFS(Consolidado!$AC$5:AC739,Consolidado!$AC739,Consolidado!$D$5:D739,"*"&amp;Z$3&amp;"*")=1,1,0),0))</f>
        <v>0</v>
      </c>
      <c r="AA739" s="0" t="n">
        <f aca="false">IF(OR(AA$3="",Consolidado!$D739=""),0,IF(ISNUMBER(SEARCH(AA$3,Consolidado!$D739)),IF(COUNTIFS(Consolidado!$AC$5:AC739,Consolidado!$AC739,Consolidado!$D$5:D739,"*"&amp;AA$3&amp;"*")=1,1,0),0))</f>
        <v>0</v>
      </c>
      <c r="AB739" s="0" t="n">
        <f aca="false">IF(OR(AB$3="",Consolidado!$D739=""),0,IF(ISNUMBER(SEARCH(AB$3,Consolidado!$D739)),IF(COUNTIFS(Consolidado!$AC$5:AC739,Consolidado!$AC739,Consolidado!$D$5:D739,"*"&amp;AB$3&amp;"*")=1,1,0),0))</f>
        <v>0</v>
      </c>
      <c r="AC739" s="0" t="n">
        <f aca="false">IF(OR(AC$3="",Consolidado!$D739=""),0,IF(ISNUMBER(SEARCH(AC$3,Consolidado!$D739)),IF(COUNTIFS(Consolidado!$AC$5:AC739,Consolidado!$AC739,Consolidado!$D$5:D739,"*"&amp;AC$3&amp;"*")=1,1,0),0))</f>
        <v>0</v>
      </c>
      <c r="AD739" s="0" t="n">
        <f aca="false">IF(OR(AD$3="",Consolidado!$D739=""),0,IF(ISNUMBER(SEARCH(AD$3,Consolidado!$D739)),IF(COUNTIFS(Consolidado!$AC$5:AC739,Consolidado!$AC739,Consolidado!$D$5:D739,"*"&amp;AD$3&amp;"*")=1,1,0),0))</f>
        <v>0</v>
      </c>
      <c r="AE739" s="0" t="n">
        <f aca="false">IF(OR(AE$3="",Consolidado!$D739=""),0,IF(ISNUMBER(SEARCH(AE$3,Consolidado!$D739)),IF(COUNTIFS(Consolidado!$AC$5:AC739,Consolidado!$AC739,Consolidado!$D$5:D739,"*"&amp;AE$3&amp;"*")=1,1,0),0))</f>
        <v>0</v>
      </c>
      <c r="AF739" s="0" t="n">
        <f aca="false">IF(OR(AF$3="",Consolidado!$D739=""),0,IF(ISNUMBER(SEARCH(AF$3,Consolidado!$D739)),IF(COUNTIFS(Consolidado!$AC$5:AC739,Consolidado!$AC739,Consolidado!$D$5:D739,"*"&amp;AF$3&amp;"*")=1,1,0),0))</f>
        <v>0</v>
      </c>
      <c r="AG739" s="0" t="n">
        <f aca="false">IF(OR(AG$3="",Consolidado!$D739=""),0,IF(ISNUMBER(SEARCH(AG$3,Consolidado!$D739)),IF(COUNTIFS(Consolidado!$AC$5:AC739,Consolidado!$AC739,Consolidado!$D$5:D739,"*"&amp;AG$3&amp;"*")=1,1,0),0))</f>
        <v>0</v>
      </c>
      <c r="AH739" s="0" t="n">
        <f aca="false">IF(OR(AH$3="",Consolidado!$D739=""),0,IF(ISNUMBER(SEARCH(AH$3,Consolidado!$D739)),IF(COUNTIFS(Consolidado!$AC$5:AC739,Consolidado!$AC739,Consolidado!$D$5:D739,"*"&amp;AH$3&amp;"*")=1,1,0),0))</f>
        <v>0</v>
      </c>
      <c r="AI739" s="0" t="n">
        <f aca="false">IF(OR(AI$3="",Consolidado!$D739=""),0,IF(ISNUMBER(SEARCH(AI$3,Consolidado!$D739)),IF(COUNTIFS(Consolidado!$AC$5:AC739,Consolidado!$AC739,Consolidado!$D$5:D739,"*"&amp;AI$3&amp;"*")=1,1,0),0))</f>
        <v>0</v>
      </c>
      <c r="AJ739" s="0" t="n">
        <f aca="false">IF(OR(AJ$3="",Consolidado!$D739=""),0,IF(ISNUMBER(SEARCH(AJ$3,Consolidado!$D739)),IF(COUNTIFS(Consolidado!$AC$5:AC739,Consolidado!$AC739,Consolidado!$D$5:D739,"*"&amp;AJ$3&amp;"*")=1,1,0),0))</f>
        <v>0</v>
      </c>
      <c r="AK739" s="0" t="n">
        <f aca="false">IF(OR(AK$3="",Consolidado!$D739=""),0,IF(ISNUMBER(SEARCH(AK$3,Consolidado!$D739)),IF(COUNTIFS(Consolidado!$AC$5:AC739,Consolidado!$AC739,Consolidado!$D$5:D739,"*"&amp;AK$3&amp;"*")=1,1,0),0))</f>
        <v>0</v>
      </c>
      <c r="AL739" s="0" t="n">
        <f aca="false">IF(OR(AL$3="",Consolidado!$D739=""),0,IF(ISNUMBER(SEARCH(AL$3,Consolidado!$D739)),IF(COUNTIFS(Consolidado!$AC$5:AC739,Consolidado!$AC739,Consolidado!$D$5:D739,"*"&amp;AL$3&amp;"*")=1,1,0),0))</f>
        <v>0</v>
      </c>
      <c r="AM739" s="0" t="n">
        <f aca="false">IF(OR(AM$3="",Consolidado!$D739=""),0,IF(ISNUMBER(SEARCH(AM$3,Consolidado!$D739)),IF(COUNTIFS(Consolidado!$AC$5:AC739,Consolidado!$AC739,Consolidado!$D$5:D739,"*"&amp;AM$3&amp;"*")=1,1,0),0))</f>
        <v>0</v>
      </c>
      <c r="AN739" s="0" t="n">
        <f aca="false">IF(OR(AN$3="",Consolidado!$D739=""),0,IF(ISNUMBER(SEARCH(AN$3,Consolidado!$D739)),IF(COUNTIFS(Consolidado!$AC$5:AC739,Consolidado!$AC739,Consolidado!$D$5:D739,"*"&amp;AN$3&amp;"*")=1,1,0),0))</f>
        <v>0</v>
      </c>
      <c r="AO739" s="0" t="n">
        <f aca="false">IF(OR(AO$3="",Consolidado!$D739=""),0,IF(ISNUMBER(SEARCH(AO$3,Consolidado!$D739)),IF(COUNTIFS(Consolidado!$AC$5:AC739,Consolidado!$AC739,Consolidado!$D$5:D739,"*"&amp;AO$3&amp;"*")=1,1,0),0))</f>
        <v>0</v>
      </c>
    </row>
    <row r="740" customFormat="false" ht="15" hidden="false" customHeight="false" outlineLevel="0" collapsed="false">
      <c r="B740" s="0" t="n">
        <f aca="false">IF(OR(B$3="",Consolidado!$D740=""),0,IF(ISNUMBER(SEARCH(B$3,Consolidado!$D740)),IF(COUNTIFS(Consolidado!$AC$5:AC740,Consolidado!$AC740,Consolidado!$D$5:D740,"*"&amp;B$3&amp;"*")=1,1,0),0))</f>
        <v>0</v>
      </c>
      <c r="C740" s="0" t="n">
        <f aca="false">IF(OR(C$3="",Consolidado!$D740=""),0,IF(ISNUMBER(SEARCH(C$3,Consolidado!$D740)),IF(COUNTIFS(Consolidado!$AC$5:AC740,Consolidado!$AC740,Consolidado!$D$5:D740,"*"&amp;C$3&amp;"*")=1,1,0),0))</f>
        <v>0</v>
      </c>
      <c r="D740" s="0" t="n">
        <f aca="false">IF(OR(D$3="",Consolidado!$D740=""),0,IF(ISNUMBER(SEARCH(D$3,Consolidado!$D740)),IF(COUNTIFS(Consolidado!$AC$5:AC740,Consolidado!$AC740,Consolidado!$D$5:D740,"*"&amp;D$3&amp;"*")=1,1,0),0))</f>
        <v>0</v>
      </c>
      <c r="E740" s="0" t="n">
        <f aca="false">IF(OR(E$3="",Consolidado!$D740=""),0,IF(ISNUMBER(SEARCH(E$3,Consolidado!$D740)),IF(COUNTIFS(Consolidado!$AC$5:AC740,Consolidado!$AC740,Consolidado!$D$5:D740,"*"&amp;E$3&amp;"*")=1,1,0),0))</f>
        <v>0</v>
      </c>
      <c r="F740" s="0" t="n">
        <f aca="false">IF(OR(F$3="",Consolidado!$D740=""),0,IF(ISNUMBER(SEARCH(F$3,Consolidado!$D740)),IF(COUNTIFS(Consolidado!$AC$5:AC740,Consolidado!$AC740,Consolidado!$D$5:D740,"*"&amp;F$3&amp;"*")=1,1,0),0))</f>
        <v>0</v>
      </c>
      <c r="G740" s="0" t="n">
        <f aca="false">IF(OR(G$3="",Consolidado!$D740=""),0,IF(ISNUMBER(SEARCH(G$3,Consolidado!$D740)),IF(COUNTIFS(Consolidado!$AC$5:AC740,Consolidado!$AC740,Consolidado!$D$5:D740,"*"&amp;G$3&amp;"*")=1,1,0),0))</f>
        <v>0</v>
      </c>
      <c r="H740" s="0" t="n">
        <f aca="false">IF(OR(H$3="",Consolidado!$D740=""),0,IF(ISNUMBER(SEARCH(H$3,Consolidado!$D740)),IF(COUNTIFS(Consolidado!$AC$5:AC740,Consolidado!$AC740,Consolidado!$D$5:D740,"*"&amp;H$3&amp;"*")=1,1,0),0))</f>
        <v>0</v>
      </c>
      <c r="I740" s="0" t="n">
        <f aca="false">IF(OR(I$3="",Consolidado!$D740=""),0,IF(ISNUMBER(SEARCH(I$3,Consolidado!$D740)),IF(COUNTIFS(Consolidado!$AC$5:AC740,Consolidado!$AC740,Consolidado!$D$5:D740,"*"&amp;I$3&amp;"*")=1,1,0),0))</f>
        <v>0</v>
      </c>
      <c r="J740" s="0" t="n">
        <f aca="false">IF(OR(J$3="",Consolidado!$D740=""),0,IF(ISNUMBER(SEARCH(J$3,Consolidado!$D740)),IF(COUNTIFS(Consolidado!$AC$5:AC740,Consolidado!$AC740,Consolidado!$D$5:D740,"*"&amp;J$3&amp;"*")=1,1,0),0))</f>
        <v>0</v>
      </c>
      <c r="K740" s="0" t="n">
        <f aca="false">IF(OR(K$3="",Consolidado!$D740=""),0,IF(ISNUMBER(SEARCH(K$3,Consolidado!$D740)),IF(COUNTIFS(Consolidado!$AC$5:AC740,Consolidado!$AC740,Consolidado!$D$5:D740,"*"&amp;K$3&amp;"*")=1,1,0),0))</f>
        <v>0</v>
      </c>
      <c r="L740" s="0" t="n">
        <f aca="false">IF(OR(L$3="",Consolidado!$D740=""),0,IF(ISNUMBER(SEARCH(L$3,Consolidado!$D740)),IF(COUNTIFS(Consolidado!$AC$5:AC740,Consolidado!$AC740,Consolidado!$D$5:D740,"*"&amp;L$3&amp;"*")=1,1,0),0))</f>
        <v>0</v>
      </c>
      <c r="M740" s="0" t="n">
        <f aca="false">IF(OR(M$3="",Consolidado!$D740=""),0,IF(ISNUMBER(SEARCH(M$3,Consolidado!$D740)),IF(COUNTIFS(Consolidado!$AC$5:AC740,Consolidado!$AC740,Consolidado!$D$5:D740,"*"&amp;M$3&amp;"*")=1,1,0),0))</f>
        <v>0</v>
      </c>
      <c r="N740" s="0" t="n">
        <f aca="false">IF(OR(N$3="",Consolidado!$D740=""),0,IF(ISNUMBER(SEARCH(N$3,Consolidado!$D740)),IF(COUNTIFS(Consolidado!$AC$5:AC740,Consolidado!$AC740,Consolidado!$D$5:D740,"*"&amp;N$3&amp;"*")=1,1,0),0))</f>
        <v>0</v>
      </c>
      <c r="O740" s="0" t="n">
        <f aca="false">IF(OR(O$3="",Consolidado!$D740=""),0,IF(ISNUMBER(SEARCH(O$3,Consolidado!$D740)),IF(COUNTIFS(Consolidado!$AC$5:AC740,Consolidado!$AC740,Consolidado!$D$5:D740,"*"&amp;O$3&amp;"*")=1,1,0),0))</f>
        <v>0</v>
      </c>
      <c r="P740" s="0" t="n">
        <f aca="false">IF(OR(P$3="",Consolidado!$D740=""),0,IF(ISNUMBER(SEARCH(P$3,Consolidado!$D740)),IF(COUNTIFS(Consolidado!$AC$5:AC740,Consolidado!$AC740,Consolidado!$D$5:D740,"*"&amp;P$3&amp;"*")=1,1,0),0))</f>
        <v>0</v>
      </c>
      <c r="Q740" s="0" t="n">
        <f aca="false">IF(OR(Q$3="",Consolidado!$D740=""),0,IF(ISNUMBER(SEARCH(Q$3,Consolidado!$D740)),IF(COUNTIFS(Consolidado!$AC$5:AC740,Consolidado!$AC740,Consolidado!$D$5:D740,"*"&amp;Q$3&amp;"*")=1,1,0),0))</f>
        <v>0</v>
      </c>
      <c r="R740" s="0" t="n">
        <f aca="false">IF(OR(R$3="",Consolidado!$D740=""),0,IF(ISNUMBER(SEARCH(R$3,Consolidado!$D740)),IF(COUNTIFS(Consolidado!$AC$5:AC740,Consolidado!$AC740,Consolidado!$D$5:D740,"*"&amp;R$3&amp;"*")=1,1,0),0))</f>
        <v>0</v>
      </c>
      <c r="S740" s="0" t="n">
        <f aca="false">IF(OR(S$3="",Consolidado!$D740=""),0,IF(ISNUMBER(SEARCH(S$3,Consolidado!$D740)),IF(COUNTIFS(Consolidado!$AC$5:AC740,Consolidado!$AC740,Consolidado!$D$5:D740,"*"&amp;S$3&amp;"*")=1,1,0),0))</f>
        <v>0</v>
      </c>
      <c r="T740" s="0" t="n">
        <f aca="false">IF(OR(T$3="",Consolidado!$D740=""),0,IF(ISNUMBER(SEARCH(T$3,Consolidado!$D740)),IF(COUNTIFS(Consolidado!$AC$5:AC740,Consolidado!$AC740,Consolidado!$D$5:D740,"*"&amp;T$3&amp;"*")=1,1,0),0))</f>
        <v>0</v>
      </c>
      <c r="U740" s="0" t="n">
        <f aca="false">IF(OR(U$3="",Consolidado!$D740=""),0,IF(ISNUMBER(SEARCH(U$3,Consolidado!$D740)),IF(COUNTIFS(Consolidado!$AC$5:AC740,Consolidado!$AC740,Consolidado!$D$5:D740,"*"&amp;U$3&amp;"*")=1,1,0),0))</f>
        <v>0</v>
      </c>
      <c r="V740" s="0" t="n">
        <f aca="false">IF(OR(V$3="",Consolidado!$D740=""),0,IF(ISNUMBER(SEARCH(V$3,Consolidado!$D740)),IF(COUNTIFS(Consolidado!$AC$5:AC740,Consolidado!$AC740,Consolidado!$D$5:D740,"*"&amp;V$3&amp;"*")=1,1,0),0))</f>
        <v>0</v>
      </c>
      <c r="W740" s="0" t="n">
        <f aca="false">IF(OR(W$3="",Consolidado!$D740=""),0,IF(ISNUMBER(SEARCH(W$3,Consolidado!$D740)),IF(COUNTIFS(Consolidado!$AC$5:AC740,Consolidado!$AC740,Consolidado!$D$5:D740,"*"&amp;W$3&amp;"*")=1,1,0),0))</f>
        <v>0</v>
      </c>
      <c r="X740" s="0" t="n">
        <f aca="false">IF(OR(X$3="",Consolidado!$D740=""),0,IF(ISNUMBER(SEARCH(X$3,Consolidado!$D740)),IF(COUNTIFS(Consolidado!$AC$5:AC740,Consolidado!$AC740,Consolidado!$D$5:D740,"*"&amp;X$3&amp;"*")=1,1,0),0))</f>
        <v>0</v>
      </c>
      <c r="Y740" s="0" t="n">
        <f aca="false">IF(OR(Y$3="",Consolidado!$D740=""),0,IF(ISNUMBER(SEARCH(Y$3,Consolidado!$D740)),IF(COUNTIFS(Consolidado!$AC$5:AC740,Consolidado!$AC740,Consolidado!$D$5:D740,"*"&amp;Y$3&amp;"*")=1,1,0),0))</f>
        <v>0</v>
      </c>
      <c r="Z740" s="0" t="n">
        <f aca="false">IF(OR(Z$3="",Consolidado!$D740=""),0,IF(ISNUMBER(SEARCH(Z$3,Consolidado!$D740)),IF(COUNTIFS(Consolidado!$AC$5:AC740,Consolidado!$AC740,Consolidado!$D$5:D740,"*"&amp;Z$3&amp;"*")=1,1,0),0))</f>
        <v>0</v>
      </c>
      <c r="AA740" s="0" t="n">
        <f aca="false">IF(OR(AA$3="",Consolidado!$D740=""),0,IF(ISNUMBER(SEARCH(AA$3,Consolidado!$D740)),IF(COUNTIFS(Consolidado!$AC$5:AC740,Consolidado!$AC740,Consolidado!$D$5:D740,"*"&amp;AA$3&amp;"*")=1,1,0),0))</f>
        <v>0</v>
      </c>
      <c r="AB740" s="0" t="n">
        <f aca="false">IF(OR(AB$3="",Consolidado!$D740=""),0,IF(ISNUMBER(SEARCH(AB$3,Consolidado!$D740)),IF(COUNTIFS(Consolidado!$AC$5:AC740,Consolidado!$AC740,Consolidado!$D$5:D740,"*"&amp;AB$3&amp;"*")=1,1,0),0))</f>
        <v>0</v>
      </c>
      <c r="AC740" s="0" t="n">
        <f aca="false">IF(OR(AC$3="",Consolidado!$D740=""),0,IF(ISNUMBER(SEARCH(AC$3,Consolidado!$D740)),IF(COUNTIFS(Consolidado!$AC$5:AC740,Consolidado!$AC740,Consolidado!$D$5:D740,"*"&amp;AC$3&amp;"*")=1,1,0),0))</f>
        <v>0</v>
      </c>
      <c r="AD740" s="0" t="n">
        <f aca="false">IF(OR(AD$3="",Consolidado!$D740=""),0,IF(ISNUMBER(SEARCH(AD$3,Consolidado!$D740)),IF(COUNTIFS(Consolidado!$AC$5:AC740,Consolidado!$AC740,Consolidado!$D$5:D740,"*"&amp;AD$3&amp;"*")=1,1,0),0))</f>
        <v>0</v>
      </c>
      <c r="AE740" s="0" t="n">
        <f aca="false">IF(OR(AE$3="",Consolidado!$D740=""),0,IF(ISNUMBER(SEARCH(AE$3,Consolidado!$D740)),IF(COUNTIFS(Consolidado!$AC$5:AC740,Consolidado!$AC740,Consolidado!$D$5:D740,"*"&amp;AE$3&amp;"*")=1,1,0),0))</f>
        <v>0</v>
      </c>
      <c r="AF740" s="0" t="n">
        <f aca="false">IF(OR(AF$3="",Consolidado!$D740=""),0,IF(ISNUMBER(SEARCH(AF$3,Consolidado!$D740)),IF(COUNTIFS(Consolidado!$AC$5:AC740,Consolidado!$AC740,Consolidado!$D$5:D740,"*"&amp;AF$3&amp;"*")=1,1,0),0))</f>
        <v>0</v>
      </c>
      <c r="AG740" s="0" t="n">
        <f aca="false">IF(OR(AG$3="",Consolidado!$D740=""),0,IF(ISNUMBER(SEARCH(AG$3,Consolidado!$D740)),IF(COUNTIFS(Consolidado!$AC$5:AC740,Consolidado!$AC740,Consolidado!$D$5:D740,"*"&amp;AG$3&amp;"*")=1,1,0),0))</f>
        <v>0</v>
      </c>
      <c r="AH740" s="0" t="n">
        <f aca="false">IF(OR(AH$3="",Consolidado!$D740=""),0,IF(ISNUMBER(SEARCH(AH$3,Consolidado!$D740)),IF(COUNTIFS(Consolidado!$AC$5:AC740,Consolidado!$AC740,Consolidado!$D$5:D740,"*"&amp;AH$3&amp;"*")=1,1,0),0))</f>
        <v>0</v>
      </c>
      <c r="AI740" s="0" t="n">
        <f aca="false">IF(OR(AI$3="",Consolidado!$D740=""),0,IF(ISNUMBER(SEARCH(AI$3,Consolidado!$D740)),IF(COUNTIFS(Consolidado!$AC$5:AC740,Consolidado!$AC740,Consolidado!$D$5:D740,"*"&amp;AI$3&amp;"*")=1,1,0),0))</f>
        <v>0</v>
      </c>
      <c r="AJ740" s="0" t="n">
        <f aca="false">IF(OR(AJ$3="",Consolidado!$D740=""),0,IF(ISNUMBER(SEARCH(AJ$3,Consolidado!$D740)),IF(COUNTIFS(Consolidado!$AC$5:AC740,Consolidado!$AC740,Consolidado!$D$5:D740,"*"&amp;AJ$3&amp;"*")=1,1,0),0))</f>
        <v>0</v>
      </c>
      <c r="AK740" s="0" t="n">
        <f aca="false">IF(OR(AK$3="",Consolidado!$D740=""),0,IF(ISNUMBER(SEARCH(AK$3,Consolidado!$D740)),IF(COUNTIFS(Consolidado!$AC$5:AC740,Consolidado!$AC740,Consolidado!$D$5:D740,"*"&amp;AK$3&amp;"*")=1,1,0),0))</f>
        <v>0</v>
      </c>
      <c r="AL740" s="0" t="n">
        <f aca="false">IF(OR(AL$3="",Consolidado!$D740=""),0,IF(ISNUMBER(SEARCH(AL$3,Consolidado!$D740)),IF(COUNTIFS(Consolidado!$AC$5:AC740,Consolidado!$AC740,Consolidado!$D$5:D740,"*"&amp;AL$3&amp;"*")=1,1,0),0))</f>
        <v>0</v>
      </c>
      <c r="AM740" s="0" t="n">
        <f aca="false">IF(OR(AM$3="",Consolidado!$D740=""),0,IF(ISNUMBER(SEARCH(AM$3,Consolidado!$D740)),IF(COUNTIFS(Consolidado!$AC$5:AC740,Consolidado!$AC740,Consolidado!$D$5:D740,"*"&amp;AM$3&amp;"*")=1,1,0),0))</f>
        <v>0</v>
      </c>
      <c r="AN740" s="0" t="n">
        <f aca="false">IF(OR(AN$3="",Consolidado!$D740=""),0,IF(ISNUMBER(SEARCH(AN$3,Consolidado!$D740)),IF(COUNTIFS(Consolidado!$AC$5:AC740,Consolidado!$AC740,Consolidado!$D$5:D740,"*"&amp;AN$3&amp;"*")=1,1,0),0))</f>
        <v>0</v>
      </c>
      <c r="AO740" s="0" t="n">
        <f aca="false">IF(OR(AO$3="",Consolidado!$D740=""),0,IF(ISNUMBER(SEARCH(AO$3,Consolidado!$D740)),IF(COUNTIFS(Consolidado!$AC$5:AC740,Consolidado!$AC740,Consolidado!$D$5:D740,"*"&amp;AO$3&amp;"*")=1,1,0),0))</f>
        <v>0</v>
      </c>
    </row>
    <row r="741" customFormat="false" ht="15" hidden="false" customHeight="false" outlineLevel="0" collapsed="false">
      <c r="B741" s="0" t="n">
        <f aca="false">IF(OR(B$3="",Consolidado!$D741=""),0,IF(ISNUMBER(SEARCH(B$3,Consolidado!$D741)),IF(COUNTIFS(Consolidado!$AC$5:AC741,Consolidado!$AC741,Consolidado!$D$5:D741,"*"&amp;B$3&amp;"*")=1,1,0),0))</f>
        <v>0</v>
      </c>
      <c r="C741" s="0" t="n">
        <f aca="false">IF(OR(C$3="",Consolidado!$D741=""),0,IF(ISNUMBER(SEARCH(C$3,Consolidado!$D741)),IF(COUNTIFS(Consolidado!$AC$5:AC741,Consolidado!$AC741,Consolidado!$D$5:D741,"*"&amp;C$3&amp;"*")=1,1,0),0))</f>
        <v>0</v>
      </c>
      <c r="D741" s="0" t="n">
        <f aca="false">IF(OR(D$3="",Consolidado!$D741=""),0,IF(ISNUMBER(SEARCH(D$3,Consolidado!$D741)),IF(COUNTIFS(Consolidado!$AC$5:AC741,Consolidado!$AC741,Consolidado!$D$5:D741,"*"&amp;D$3&amp;"*")=1,1,0),0))</f>
        <v>0</v>
      </c>
      <c r="E741" s="0" t="n">
        <f aca="false">IF(OR(E$3="",Consolidado!$D741=""),0,IF(ISNUMBER(SEARCH(E$3,Consolidado!$D741)),IF(COUNTIFS(Consolidado!$AC$5:AC741,Consolidado!$AC741,Consolidado!$D$5:D741,"*"&amp;E$3&amp;"*")=1,1,0),0))</f>
        <v>0</v>
      </c>
      <c r="F741" s="0" t="n">
        <f aca="false">IF(OR(F$3="",Consolidado!$D741=""),0,IF(ISNUMBER(SEARCH(F$3,Consolidado!$D741)),IF(COUNTIFS(Consolidado!$AC$5:AC741,Consolidado!$AC741,Consolidado!$D$5:D741,"*"&amp;F$3&amp;"*")=1,1,0),0))</f>
        <v>0</v>
      </c>
      <c r="G741" s="0" t="n">
        <f aca="false">IF(OR(G$3="",Consolidado!$D741=""),0,IF(ISNUMBER(SEARCH(G$3,Consolidado!$D741)),IF(COUNTIFS(Consolidado!$AC$5:AC741,Consolidado!$AC741,Consolidado!$D$5:D741,"*"&amp;G$3&amp;"*")=1,1,0),0))</f>
        <v>0</v>
      </c>
      <c r="H741" s="0" t="n">
        <f aca="false">IF(OR(H$3="",Consolidado!$D741=""),0,IF(ISNUMBER(SEARCH(H$3,Consolidado!$D741)),IF(COUNTIFS(Consolidado!$AC$5:AC741,Consolidado!$AC741,Consolidado!$D$5:D741,"*"&amp;H$3&amp;"*")=1,1,0),0))</f>
        <v>0</v>
      </c>
      <c r="I741" s="0" t="n">
        <f aca="false">IF(OR(I$3="",Consolidado!$D741=""),0,IF(ISNUMBER(SEARCH(I$3,Consolidado!$D741)),IF(COUNTIFS(Consolidado!$AC$5:AC741,Consolidado!$AC741,Consolidado!$D$5:D741,"*"&amp;I$3&amp;"*")=1,1,0),0))</f>
        <v>0</v>
      </c>
      <c r="J741" s="0" t="n">
        <f aca="false">IF(OR(J$3="",Consolidado!$D741=""),0,IF(ISNUMBER(SEARCH(J$3,Consolidado!$D741)),IF(COUNTIFS(Consolidado!$AC$5:AC741,Consolidado!$AC741,Consolidado!$D$5:D741,"*"&amp;J$3&amp;"*")=1,1,0),0))</f>
        <v>0</v>
      </c>
      <c r="K741" s="0" t="n">
        <f aca="false">IF(OR(K$3="",Consolidado!$D741=""),0,IF(ISNUMBER(SEARCH(K$3,Consolidado!$D741)),IF(COUNTIFS(Consolidado!$AC$5:AC741,Consolidado!$AC741,Consolidado!$D$5:D741,"*"&amp;K$3&amp;"*")=1,1,0),0))</f>
        <v>0</v>
      </c>
      <c r="L741" s="0" t="n">
        <f aca="false">IF(OR(L$3="",Consolidado!$D741=""),0,IF(ISNUMBER(SEARCH(L$3,Consolidado!$D741)),IF(COUNTIFS(Consolidado!$AC$5:AC741,Consolidado!$AC741,Consolidado!$D$5:D741,"*"&amp;L$3&amp;"*")=1,1,0),0))</f>
        <v>0</v>
      </c>
      <c r="M741" s="0" t="n">
        <f aca="false">IF(OR(M$3="",Consolidado!$D741=""),0,IF(ISNUMBER(SEARCH(M$3,Consolidado!$D741)),IF(COUNTIFS(Consolidado!$AC$5:AC741,Consolidado!$AC741,Consolidado!$D$5:D741,"*"&amp;M$3&amp;"*")=1,1,0),0))</f>
        <v>0</v>
      </c>
      <c r="N741" s="0" t="n">
        <f aca="false">IF(OR(N$3="",Consolidado!$D741=""),0,IF(ISNUMBER(SEARCH(N$3,Consolidado!$D741)),IF(COUNTIFS(Consolidado!$AC$5:AC741,Consolidado!$AC741,Consolidado!$D$5:D741,"*"&amp;N$3&amp;"*")=1,1,0),0))</f>
        <v>0</v>
      </c>
      <c r="O741" s="0" t="n">
        <f aca="false">IF(OR(O$3="",Consolidado!$D741=""),0,IF(ISNUMBER(SEARCH(O$3,Consolidado!$D741)),IF(COUNTIFS(Consolidado!$AC$5:AC741,Consolidado!$AC741,Consolidado!$D$5:D741,"*"&amp;O$3&amp;"*")=1,1,0),0))</f>
        <v>0</v>
      </c>
      <c r="P741" s="0" t="n">
        <f aca="false">IF(OR(P$3="",Consolidado!$D741=""),0,IF(ISNUMBER(SEARCH(P$3,Consolidado!$D741)),IF(COUNTIFS(Consolidado!$AC$5:AC741,Consolidado!$AC741,Consolidado!$D$5:D741,"*"&amp;P$3&amp;"*")=1,1,0),0))</f>
        <v>0</v>
      </c>
      <c r="Q741" s="0" t="n">
        <f aca="false">IF(OR(Q$3="",Consolidado!$D741=""),0,IF(ISNUMBER(SEARCH(Q$3,Consolidado!$D741)),IF(COUNTIFS(Consolidado!$AC$5:AC741,Consolidado!$AC741,Consolidado!$D$5:D741,"*"&amp;Q$3&amp;"*")=1,1,0),0))</f>
        <v>0</v>
      </c>
      <c r="R741" s="0" t="n">
        <f aca="false">IF(OR(R$3="",Consolidado!$D741=""),0,IF(ISNUMBER(SEARCH(R$3,Consolidado!$D741)),IF(COUNTIFS(Consolidado!$AC$5:AC741,Consolidado!$AC741,Consolidado!$D$5:D741,"*"&amp;R$3&amp;"*")=1,1,0),0))</f>
        <v>0</v>
      </c>
      <c r="S741" s="0" t="n">
        <f aca="false">IF(OR(S$3="",Consolidado!$D741=""),0,IF(ISNUMBER(SEARCH(S$3,Consolidado!$D741)),IF(COUNTIFS(Consolidado!$AC$5:AC741,Consolidado!$AC741,Consolidado!$D$5:D741,"*"&amp;S$3&amp;"*")=1,1,0),0))</f>
        <v>0</v>
      </c>
      <c r="T741" s="0" t="n">
        <f aca="false">IF(OR(T$3="",Consolidado!$D741=""),0,IF(ISNUMBER(SEARCH(T$3,Consolidado!$D741)),IF(COUNTIFS(Consolidado!$AC$5:AC741,Consolidado!$AC741,Consolidado!$D$5:D741,"*"&amp;T$3&amp;"*")=1,1,0),0))</f>
        <v>0</v>
      </c>
      <c r="U741" s="0" t="n">
        <f aca="false">IF(OR(U$3="",Consolidado!$D741=""),0,IF(ISNUMBER(SEARCH(U$3,Consolidado!$D741)),IF(COUNTIFS(Consolidado!$AC$5:AC741,Consolidado!$AC741,Consolidado!$D$5:D741,"*"&amp;U$3&amp;"*")=1,1,0),0))</f>
        <v>0</v>
      </c>
      <c r="V741" s="0" t="n">
        <f aca="false">IF(OR(V$3="",Consolidado!$D741=""),0,IF(ISNUMBER(SEARCH(V$3,Consolidado!$D741)),IF(COUNTIFS(Consolidado!$AC$5:AC741,Consolidado!$AC741,Consolidado!$D$5:D741,"*"&amp;V$3&amp;"*")=1,1,0),0))</f>
        <v>0</v>
      </c>
      <c r="W741" s="0" t="n">
        <f aca="false">IF(OR(W$3="",Consolidado!$D741=""),0,IF(ISNUMBER(SEARCH(W$3,Consolidado!$D741)),IF(COUNTIFS(Consolidado!$AC$5:AC741,Consolidado!$AC741,Consolidado!$D$5:D741,"*"&amp;W$3&amp;"*")=1,1,0),0))</f>
        <v>0</v>
      </c>
      <c r="X741" s="0" t="n">
        <f aca="false">IF(OR(X$3="",Consolidado!$D741=""),0,IF(ISNUMBER(SEARCH(X$3,Consolidado!$D741)),IF(COUNTIFS(Consolidado!$AC$5:AC741,Consolidado!$AC741,Consolidado!$D$5:D741,"*"&amp;X$3&amp;"*")=1,1,0),0))</f>
        <v>0</v>
      </c>
      <c r="Y741" s="0" t="n">
        <f aca="false">IF(OR(Y$3="",Consolidado!$D741=""),0,IF(ISNUMBER(SEARCH(Y$3,Consolidado!$D741)),IF(COUNTIFS(Consolidado!$AC$5:AC741,Consolidado!$AC741,Consolidado!$D$5:D741,"*"&amp;Y$3&amp;"*")=1,1,0),0))</f>
        <v>0</v>
      </c>
      <c r="Z741" s="0" t="n">
        <f aca="false">IF(OR(Z$3="",Consolidado!$D741=""),0,IF(ISNUMBER(SEARCH(Z$3,Consolidado!$D741)),IF(COUNTIFS(Consolidado!$AC$5:AC741,Consolidado!$AC741,Consolidado!$D$5:D741,"*"&amp;Z$3&amp;"*")=1,1,0),0))</f>
        <v>0</v>
      </c>
      <c r="AA741" s="0" t="n">
        <f aca="false">IF(OR(AA$3="",Consolidado!$D741=""),0,IF(ISNUMBER(SEARCH(AA$3,Consolidado!$D741)),IF(COUNTIFS(Consolidado!$AC$5:AC741,Consolidado!$AC741,Consolidado!$D$5:D741,"*"&amp;AA$3&amp;"*")=1,1,0),0))</f>
        <v>0</v>
      </c>
      <c r="AB741" s="0" t="n">
        <f aca="false">IF(OR(AB$3="",Consolidado!$D741=""),0,IF(ISNUMBER(SEARCH(AB$3,Consolidado!$D741)),IF(COUNTIFS(Consolidado!$AC$5:AC741,Consolidado!$AC741,Consolidado!$D$5:D741,"*"&amp;AB$3&amp;"*")=1,1,0),0))</f>
        <v>0</v>
      </c>
      <c r="AC741" s="0" t="n">
        <f aca="false">IF(OR(AC$3="",Consolidado!$D741=""),0,IF(ISNUMBER(SEARCH(AC$3,Consolidado!$D741)),IF(COUNTIFS(Consolidado!$AC$5:AC741,Consolidado!$AC741,Consolidado!$D$5:D741,"*"&amp;AC$3&amp;"*")=1,1,0),0))</f>
        <v>0</v>
      </c>
      <c r="AD741" s="0" t="n">
        <f aca="false">IF(OR(AD$3="",Consolidado!$D741=""),0,IF(ISNUMBER(SEARCH(AD$3,Consolidado!$D741)),IF(COUNTIFS(Consolidado!$AC$5:AC741,Consolidado!$AC741,Consolidado!$D$5:D741,"*"&amp;AD$3&amp;"*")=1,1,0),0))</f>
        <v>0</v>
      </c>
      <c r="AE741" s="0" t="n">
        <f aca="false">IF(OR(AE$3="",Consolidado!$D741=""),0,IF(ISNUMBER(SEARCH(AE$3,Consolidado!$D741)),IF(COUNTIFS(Consolidado!$AC$5:AC741,Consolidado!$AC741,Consolidado!$D$5:D741,"*"&amp;AE$3&amp;"*")=1,1,0),0))</f>
        <v>0</v>
      </c>
      <c r="AF741" s="0" t="n">
        <f aca="false">IF(OR(AF$3="",Consolidado!$D741=""),0,IF(ISNUMBER(SEARCH(AF$3,Consolidado!$D741)),IF(COUNTIFS(Consolidado!$AC$5:AC741,Consolidado!$AC741,Consolidado!$D$5:D741,"*"&amp;AF$3&amp;"*")=1,1,0),0))</f>
        <v>0</v>
      </c>
      <c r="AG741" s="0" t="n">
        <f aca="false">IF(OR(AG$3="",Consolidado!$D741=""),0,IF(ISNUMBER(SEARCH(AG$3,Consolidado!$D741)),IF(COUNTIFS(Consolidado!$AC$5:AC741,Consolidado!$AC741,Consolidado!$D$5:D741,"*"&amp;AG$3&amp;"*")=1,1,0),0))</f>
        <v>0</v>
      </c>
      <c r="AH741" s="0" t="n">
        <f aca="false">IF(OR(AH$3="",Consolidado!$D741=""),0,IF(ISNUMBER(SEARCH(AH$3,Consolidado!$D741)),IF(COUNTIFS(Consolidado!$AC$5:AC741,Consolidado!$AC741,Consolidado!$D$5:D741,"*"&amp;AH$3&amp;"*")=1,1,0),0))</f>
        <v>0</v>
      </c>
      <c r="AI741" s="0" t="n">
        <f aca="false">IF(OR(AI$3="",Consolidado!$D741=""),0,IF(ISNUMBER(SEARCH(AI$3,Consolidado!$D741)),IF(COUNTIFS(Consolidado!$AC$5:AC741,Consolidado!$AC741,Consolidado!$D$5:D741,"*"&amp;AI$3&amp;"*")=1,1,0),0))</f>
        <v>0</v>
      </c>
      <c r="AJ741" s="0" t="n">
        <f aca="false">IF(OR(AJ$3="",Consolidado!$D741=""),0,IF(ISNUMBER(SEARCH(AJ$3,Consolidado!$D741)),IF(COUNTIFS(Consolidado!$AC$5:AC741,Consolidado!$AC741,Consolidado!$D$5:D741,"*"&amp;AJ$3&amp;"*")=1,1,0),0))</f>
        <v>0</v>
      </c>
      <c r="AK741" s="0" t="n">
        <f aca="false">IF(OR(AK$3="",Consolidado!$D741=""),0,IF(ISNUMBER(SEARCH(AK$3,Consolidado!$D741)),IF(COUNTIFS(Consolidado!$AC$5:AC741,Consolidado!$AC741,Consolidado!$D$5:D741,"*"&amp;AK$3&amp;"*")=1,1,0),0))</f>
        <v>0</v>
      </c>
      <c r="AL741" s="0" t="n">
        <f aca="false">IF(OR(AL$3="",Consolidado!$D741=""),0,IF(ISNUMBER(SEARCH(AL$3,Consolidado!$D741)),IF(COUNTIFS(Consolidado!$AC$5:AC741,Consolidado!$AC741,Consolidado!$D$5:D741,"*"&amp;AL$3&amp;"*")=1,1,0),0))</f>
        <v>0</v>
      </c>
      <c r="AM741" s="0" t="n">
        <f aca="false">IF(OR(AM$3="",Consolidado!$D741=""),0,IF(ISNUMBER(SEARCH(AM$3,Consolidado!$D741)),IF(COUNTIFS(Consolidado!$AC$5:AC741,Consolidado!$AC741,Consolidado!$D$5:D741,"*"&amp;AM$3&amp;"*")=1,1,0),0))</f>
        <v>0</v>
      </c>
      <c r="AN741" s="0" t="n">
        <f aca="false">IF(OR(AN$3="",Consolidado!$D741=""),0,IF(ISNUMBER(SEARCH(AN$3,Consolidado!$D741)),IF(COUNTIFS(Consolidado!$AC$5:AC741,Consolidado!$AC741,Consolidado!$D$5:D741,"*"&amp;AN$3&amp;"*")=1,1,0),0))</f>
        <v>0</v>
      </c>
      <c r="AO741" s="0" t="n">
        <f aca="false">IF(OR(AO$3="",Consolidado!$D741=""),0,IF(ISNUMBER(SEARCH(AO$3,Consolidado!$D741)),IF(COUNTIFS(Consolidado!$AC$5:AC741,Consolidado!$AC741,Consolidado!$D$5:D741,"*"&amp;AO$3&amp;"*")=1,1,0),0))</f>
        <v>0</v>
      </c>
    </row>
    <row r="742" customFormat="false" ht="15" hidden="false" customHeight="false" outlineLevel="0" collapsed="false">
      <c r="B742" s="0" t="n">
        <f aca="false">IF(OR(B$3="",Consolidado!$D742=""),0,IF(ISNUMBER(SEARCH(B$3,Consolidado!$D742)),IF(COUNTIFS(Consolidado!$AC$5:AC742,Consolidado!$AC742,Consolidado!$D$5:D742,"*"&amp;B$3&amp;"*")=1,1,0),0))</f>
        <v>0</v>
      </c>
      <c r="C742" s="0" t="n">
        <f aca="false">IF(OR(C$3="",Consolidado!$D742=""),0,IF(ISNUMBER(SEARCH(C$3,Consolidado!$D742)),IF(COUNTIFS(Consolidado!$AC$5:AC742,Consolidado!$AC742,Consolidado!$D$5:D742,"*"&amp;C$3&amp;"*")=1,1,0),0))</f>
        <v>0</v>
      </c>
      <c r="D742" s="0" t="n">
        <f aca="false">IF(OR(D$3="",Consolidado!$D742=""),0,IF(ISNUMBER(SEARCH(D$3,Consolidado!$D742)),IF(COUNTIFS(Consolidado!$AC$5:AC742,Consolidado!$AC742,Consolidado!$D$5:D742,"*"&amp;D$3&amp;"*")=1,1,0),0))</f>
        <v>0</v>
      </c>
      <c r="E742" s="0" t="n">
        <f aca="false">IF(OR(E$3="",Consolidado!$D742=""),0,IF(ISNUMBER(SEARCH(E$3,Consolidado!$D742)),IF(COUNTIFS(Consolidado!$AC$5:AC742,Consolidado!$AC742,Consolidado!$D$5:D742,"*"&amp;E$3&amp;"*")=1,1,0),0))</f>
        <v>0</v>
      </c>
      <c r="F742" s="0" t="n">
        <f aca="false">IF(OR(F$3="",Consolidado!$D742=""),0,IF(ISNUMBER(SEARCH(F$3,Consolidado!$D742)),IF(COUNTIFS(Consolidado!$AC$5:AC742,Consolidado!$AC742,Consolidado!$D$5:D742,"*"&amp;F$3&amp;"*")=1,1,0),0))</f>
        <v>0</v>
      </c>
      <c r="G742" s="0" t="n">
        <f aca="false">IF(OR(G$3="",Consolidado!$D742=""),0,IF(ISNUMBER(SEARCH(G$3,Consolidado!$D742)),IF(COUNTIFS(Consolidado!$AC$5:AC742,Consolidado!$AC742,Consolidado!$D$5:D742,"*"&amp;G$3&amp;"*")=1,1,0),0))</f>
        <v>0</v>
      </c>
      <c r="H742" s="0" t="n">
        <f aca="false">IF(OR(H$3="",Consolidado!$D742=""),0,IF(ISNUMBER(SEARCH(H$3,Consolidado!$D742)),IF(COUNTIFS(Consolidado!$AC$5:AC742,Consolidado!$AC742,Consolidado!$D$5:D742,"*"&amp;H$3&amp;"*")=1,1,0),0))</f>
        <v>0</v>
      </c>
      <c r="I742" s="0" t="n">
        <f aca="false">IF(OR(I$3="",Consolidado!$D742=""),0,IF(ISNUMBER(SEARCH(I$3,Consolidado!$D742)),IF(COUNTIFS(Consolidado!$AC$5:AC742,Consolidado!$AC742,Consolidado!$D$5:D742,"*"&amp;I$3&amp;"*")=1,1,0),0))</f>
        <v>0</v>
      </c>
      <c r="J742" s="0" t="n">
        <f aca="false">IF(OR(J$3="",Consolidado!$D742=""),0,IF(ISNUMBER(SEARCH(J$3,Consolidado!$D742)),IF(COUNTIFS(Consolidado!$AC$5:AC742,Consolidado!$AC742,Consolidado!$D$5:D742,"*"&amp;J$3&amp;"*")=1,1,0),0))</f>
        <v>0</v>
      </c>
      <c r="K742" s="0" t="n">
        <f aca="false">IF(OR(K$3="",Consolidado!$D742=""),0,IF(ISNUMBER(SEARCH(K$3,Consolidado!$D742)),IF(COUNTIFS(Consolidado!$AC$5:AC742,Consolidado!$AC742,Consolidado!$D$5:D742,"*"&amp;K$3&amp;"*")=1,1,0),0))</f>
        <v>0</v>
      </c>
      <c r="L742" s="0" t="n">
        <f aca="false">IF(OR(L$3="",Consolidado!$D742=""),0,IF(ISNUMBER(SEARCH(L$3,Consolidado!$D742)),IF(COUNTIFS(Consolidado!$AC$5:AC742,Consolidado!$AC742,Consolidado!$D$5:D742,"*"&amp;L$3&amp;"*")=1,1,0),0))</f>
        <v>0</v>
      </c>
      <c r="M742" s="0" t="n">
        <f aca="false">IF(OR(M$3="",Consolidado!$D742=""),0,IF(ISNUMBER(SEARCH(M$3,Consolidado!$D742)),IF(COUNTIFS(Consolidado!$AC$5:AC742,Consolidado!$AC742,Consolidado!$D$5:D742,"*"&amp;M$3&amp;"*")=1,1,0),0))</f>
        <v>0</v>
      </c>
      <c r="N742" s="0" t="n">
        <f aca="false">IF(OR(N$3="",Consolidado!$D742=""),0,IF(ISNUMBER(SEARCH(N$3,Consolidado!$D742)),IF(COUNTIFS(Consolidado!$AC$5:AC742,Consolidado!$AC742,Consolidado!$D$5:D742,"*"&amp;N$3&amp;"*")=1,1,0),0))</f>
        <v>0</v>
      </c>
      <c r="O742" s="0" t="n">
        <f aca="false">IF(OR(O$3="",Consolidado!$D742=""),0,IF(ISNUMBER(SEARCH(O$3,Consolidado!$D742)),IF(COUNTIFS(Consolidado!$AC$5:AC742,Consolidado!$AC742,Consolidado!$D$5:D742,"*"&amp;O$3&amp;"*")=1,1,0),0))</f>
        <v>0</v>
      </c>
      <c r="P742" s="0" t="n">
        <f aca="false">IF(OR(P$3="",Consolidado!$D742=""),0,IF(ISNUMBER(SEARCH(P$3,Consolidado!$D742)),IF(COUNTIFS(Consolidado!$AC$5:AC742,Consolidado!$AC742,Consolidado!$D$5:D742,"*"&amp;P$3&amp;"*")=1,1,0),0))</f>
        <v>0</v>
      </c>
      <c r="Q742" s="0" t="n">
        <f aca="false">IF(OR(Q$3="",Consolidado!$D742=""),0,IF(ISNUMBER(SEARCH(Q$3,Consolidado!$D742)),IF(COUNTIFS(Consolidado!$AC$5:AC742,Consolidado!$AC742,Consolidado!$D$5:D742,"*"&amp;Q$3&amp;"*")=1,1,0),0))</f>
        <v>0</v>
      </c>
      <c r="R742" s="0" t="n">
        <f aca="false">IF(OR(R$3="",Consolidado!$D742=""),0,IF(ISNUMBER(SEARCH(R$3,Consolidado!$D742)),IF(COUNTIFS(Consolidado!$AC$5:AC742,Consolidado!$AC742,Consolidado!$D$5:D742,"*"&amp;R$3&amp;"*")=1,1,0),0))</f>
        <v>0</v>
      </c>
      <c r="S742" s="0" t="n">
        <f aca="false">IF(OR(S$3="",Consolidado!$D742=""),0,IF(ISNUMBER(SEARCH(S$3,Consolidado!$D742)),IF(COUNTIFS(Consolidado!$AC$5:AC742,Consolidado!$AC742,Consolidado!$D$5:D742,"*"&amp;S$3&amp;"*")=1,1,0),0))</f>
        <v>0</v>
      </c>
      <c r="T742" s="0" t="n">
        <f aca="false">IF(OR(T$3="",Consolidado!$D742=""),0,IF(ISNUMBER(SEARCH(T$3,Consolidado!$D742)),IF(COUNTIFS(Consolidado!$AC$5:AC742,Consolidado!$AC742,Consolidado!$D$5:D742,"*"&amp;T$3&amp;"*")=1,1,0),0))</f>
        <v>0</v>
      </c>
      <c r="U742" s="0" t="n">
        <f aca="false">IF(OR(U$3="",Consolidado!$D742=""),0,IF(ISNUMBER(SEARCH(U$3,Consolidado!$D742)),IF(COUNTIFS(Consolidado!$AC$5:AC742,Consolidado!$AC742,Consolidado!$D$5:D742,"*"&amp;U$3&amp;"*")=1,1,0),0))</f>
        <v>0</v>
      </c>
      <c r="V742" s="0" t="n">
        <f aca="false">IF(OR(V$3="",Consolidado!$D742=""),0,IF(ISNUMBER(SEARCH(V$3,Consolidado!$D742)),IF(COUNTIFS(Consolidado!$AC$5:AC742,Consolidado!$AC742,Consolidado!$D$5:D742,"*"&amp;V$3&amp;"*")=1,1,0),0))</f>
        <v>0</v>
      </c>
      <c r="W742" s="0" t="n">
        <f aca="false">IF(OR(W$3="",Consolidado!$D742=""),0,IF(ISNUMBER(SEARCH(W$3,Consolidado!$D742)),IF(COUNTIFS(Consolidado!$AC$5:AC742,Consolidado!$AC742,Consolidado!$D$5:D742,"*"&amp;W$3&amp;"*")=1,1,0),0))</f>
        <v>0</v>
      </c>
      <c r="X742" s="0" t="n">
        <f aca="false">IF(OR(X$3="",Consolidado!$D742=""),0,IF(ISNUMBER(SEARCH(X$3,Consolidado!$D742)),IF(COUNTIFS(Consolidado!$AC$5:AC742,Consolidado!$AC742,Consolidado!$D$5:D742,"*"&amp;X$3&amp;"*")=1,1,0),0))</f>
        <v>0</v>
      </c>
      <c r="Y742" s="0" t="n">
        <f aca="false">IF(OR(Y$3="",Consolidado!$D742=""),0,IF(ISNUMBER(SEARCH(Y$3,Consolidado!$D742)),IF(COUNTIFS(Consolidado!$AC$5:AC742,Consolidado!$AC742,Consolidado!$D$5:D742,"*"&amp;Y$3&amp;"*")=1,1,0),0))</f>
        <v>0</v>
      </c>
      <c r="Z742" s="0" t="n">
        <f aca="false">IF(OR(Z$3="",Consolidado!$D742=""),0,IF(ISNUMBER(SEARCH(Z$3,Consolidado!$D742)),IF(COUNTIFS(Consolidado!$AC$5:AC742,Consolidado!$AC742,Consolidado!$D$5:D742,"*"&amp;Z$3&amp;"*")=1,1,0),0))</f>
        <v>0</v>
      </c>
      <c r="AA742" s="0" t="n">
        <f aca="false">IF(OR(AA$3="",Consolidado!$D742=""),0,IF(ISNUMBER(SEARCH(AA$3,Consolidado!$D742)),IF(COUNTIFS(Consolidado!$AC$5:AC742,Consolidado!$AC742,Consolidado!$D$5:D742,"*"&amp;AA$3&amp;"*")=1,1,0),0))</f>
        <v>0</v>
      </c>
      <c r="AB742" s="0" t="n">
        <f aca="false">IF(OR(AB$3="",Consolidado!$D742=""),0,IF(ISNUMBER(SEARCH(AB$3,Consolidado!$D742)),IF(COUNTIFS(Consolidado!$AC$5:AC742,Consolidado!$AC742,Consolidado!$D$5:D742,"*"&amp;AB$3&amp;"*")=1,1,0),0))</f>
        <v>0</v>
      </c>
      <c r="AC742" s="0" t="n">
        <f aca="false">IF(OR(AC$3="",Consolidado!$D742=""),0,IF(ISNUMBER(SEARCH(AC$3,Consolidado!$D742)),IF(COUNTIFS(Consolidado!$AC$5:AC742,Consolidado!$AC742,Consolidado!$D$5:D742,"*"&amp;AC$3&amp;"*")=1,1,0),0))</f>
        <v>0</v>
      </c>
      <c r="AD742" s="0" t="n">
        <f aca="false">IF(OR(AD$3="",Consolidado!$D742=""),0,IF(ISNUMBER(SEARCH(AD$3,Consolidado!$D742)),IF(COUNTIFS(Consolidado!$AC$5:AC742,Consolidado!$AC742,Consolidado!$D$5:D742,"*"&amp;AD$3&amp;"*")=1,1,0),0))</f>
        <v>0</v>
      </c>
      <c r="AE742" s="0" t="n">
        <f aca="false">IF(OR(AE$3="",Consolidado!$D742=""),0,IF(ISNUMBER(SEARCH(AE$3,Consolidado!$D742)),IF(COUNTIFS(Consolidado!$AC$5:AC742,Consolidado!$AC742,Consolidado!$D$5:D742,"*"&amp;AE$3&amp;"*")=1,1,0),0))</f>
        <v>0</v>
      </c>
      <c r="AF742" s="0" t="n">
        <f aca="false">IF(OR(AF$3="",Consolidado!$D742=""),0,IF(ISNUMBER(SEARCH(AF$3,Consolidado!$D742)),IF(COUNTIFS(Consolidado!$AC$5:AC742,Consolidado!$AC742,Consolidado!$D$5:D742,"*"&amp;AF$3&amp;"*")=1,1,0),0))</f>
        <v>0</v>
      </c>
      <c r="AG742" s="0" t="n">
        <f aca="false">IF(OR(AG$3="",Consolidado!$D742=""),0,IF(ISNUMBER(SEARCH(AG$3,Consolidado!$D742)),IF(COUNTIFS(Consolidado!$AC$5:AC742,Consolidado!$AC742,Consolidado!$D$5:D742,"*"&amp;AG$3&amp;"*")=1,1,0),0))</f>
        <v>0</v>
      </c>
      <c r="AH742" s="0" t="n">
        <f aca="false">IF(OR(AH$3="",Consolidado!$D742=""),0,IF(ISNUMBER(SEARCH(AH$3,Consolidado!$D742)),IF(COUNTIFS(Consolidado!$AC$5:AC742,Consolidado!$AC742,Consolidado!$D$5:D742,"*"&amp;AH$3&amp;"*")=1,1,0),0))</f>
        <v>0</v>
      </c>
      <c r="AI742" s="0" t="n">
        <f aca="false">IF(OR(AI$3="",Consolidado!$D742=""),0,IF(ISNUMBER(SEARCH(AI$3,Consolidado!$D742)),IF(COUNTIFS(Consolidado!$AC$5:AC742,Consolidado!$AC742,Consolidado!$D$5:D742,"*"&amp;AI$3&amp;"*")=1,1,0),0))</f>
        <v>0</v>
      </c>
      <c r="AJ742" s="0" t="n">
        <f aca="false">IF(OR(AJ$3="",Consolidado!$D742=""),0,IF(ISNUMBER(SEARCH(AJ$3,Consolidado!$D742)),IF(COUNTIFS(Consolidado!$AC$5:AC742,Consolidado!$AC742,Consolidado!$D$5:D742,"*"&amp;AJ$3&amp;"*")=1,1,0),0))</f>
        <v>0</v>
      </c>
      <c r="AK742" s="0" t="n">
        <f aca="false">IF(OR(AK$3="",Consolidado!$D742=""),0,IF(ISNUMBER(SEARCH(AK$3,Consolidado!$D742)),IF(COUNTIFS(Consolidado!$AC$5:AC742,Consolidado!$AC742,Consolidado!$D$5:D742,"*"&amp;AK$3&amp;"*")=1,1,0),0))</f>
        <v>0</v>
      </c>
      <c r="AL742" s="0" t="n">
        <f aca="false">IF(OR(AL$3="",Consolidado!$D742=""),0,IF(ISNUMBER(SEARCH(AL$3,Consolidado!$D742)),IF(COUNTIFS(Consolidado!$AC$5:AC742,Consolidado!$AC742,Consolidado!$D$5:D742,"*"&amp;AL$3&amp;"*")=1,1,0),0))</f>
        <v>0</v>
      </c>
      <c r="AM742" s="0" t="n">
        <f aca="false">IF(OR(AM$3="",Consolidado!$D742=""),0,IF(ISNUMBER(SEARCH(AM$3,Consolidado!$D742)),IF(COUNTIFS(Consolidado!$AC$5:AC742,Consolidado!$AC742,Consolidado!$D$5:D742,"*"&amp;AM$3&amp;"*")=1,1,0),0))</f>
        <v>0</v>
      </c>
      <c r="AN742" s="0" t="n">
        <f aca="false">IF(OR(AN$3="",Consolidado!$D742=""),0,IF(ISNUMBER(SEARCH(AN$3,Consolidado!$D742)),IF(COUNTIFS(Consolidado!$AC$5:AC742,Consolidado!$AC742,Consolidado!$D$5:D742,"*"&amp;AN$3&amp;"*")=1,1,0),0))</f>
        <v>0</v>
      </c>
      <c r="AO742" s="0" t="n">
        <f aca="false">IF(OR(AO$3="",Consolidado!$D742=""),0,IF(ISNUMBER(SEARCH(AO$3,Consolidado!$D742)),IF(COUNTIFS(Consolidado!$AC$5:AC742,Consolidado!$AC742,Consolidado!$D$5:D742,"*"&amp;AO$3&amp;"*")=1,1,0),0))</f>
        <v>0</v>
      </c>
    </row>
    <row r="743" customFormat="false" ht="15" hidden="false" customHeight="false" outlineLevel="0" collapsed="false">
      <c r="B743" s="0" t="n">
        <f aca="false">IF(OR(B$3="",Consolidado!$D743=""),0,IF(ISNUMBER(SEARCH(B$3,Consolidado!$D743)),IF(COUNTIFS(Consolidado!$AC$5:AC743,Consolidado!$AC743,Consolidado!$D$5:D743,"*"&amp;B$3&amp;"*")=1,1,0),0))</f>
        <v>0</v>
      </c>
      <c r="C743" s="0" t="n">
        <f aca="false">IF(OR(C$3="",Consolidado!$D743=""),0,IF(ISNUMBER(SEARCH(C$3,Consolidado!$D743)),IF(COUNTIFS(Consolidado!$AC$5:AC743,Consolidado!$AC743,Consolidado!$D$5:D743,"*"&amp;C$3&amp;"*")=1,1,0),0))</f>
        <v>0</v>
      </c>
      <c r="D743" s="0" t="n">
        <f aca="false">IF(OR(D$3="",Consolidado!$D743=""),0,IF(ISNUMBER(SEARCH(D$3,Consolidado!$D743)),IF(COUNTIFS(Consolidado!$AC$5:AC743,Consolidado!$AC743,Consolidado!$D$5:D743,"*"&amp;D$3&amp;"*")=1,1,0),0))</f>
        <v>0</v>
      </c>
      <c r="E743" s="0" t="n">
        <f aca="false">IF(OR(E$3="",Consolidado!$D743=""),0,IF(ISNUMBER(SEARCH(E$3,Consolidado!$D743)),IF(COUNTIFS(Consolidado!$AC$5:AC743,Consolidado!$AC743,Consolidado!$D$5:D743,"*"&amp;E$3&amp;"*")=1,1,0),0))</f>
        <v>0</v>
      </c>
      <c r="F743" s="0" t="n">
        <f aca="false">IF(OR(F$3="",Consolidado!$D743=""),0,IF(ISNUMBER(SEARCH(F$3,Consolidado!$D743)),IF(COUNTIFS(Consolidado!$AC$5:AC743,Consolidado!$AC743,Consolidado!$D$5:D743,"*"&amp;F$3&amp;"*")=1,1,0),0))</f>
        <v>0</v>
      </c>
      <c r="G743" s="0" t="n">
        <f aca="false">IF(OR(G$3="",Consolidado!$D743=""),0,IF(ISNUMBER(SEARCH(G$3,Consolidado!$D743)),IF(COUNTIFS(Consolidado!$AC$5:AC743,Consolidado!$AC743,Consolidado!$D$5:D743,"*"&amp;G$3&amp;"*")=1,1,0),0))</f>
        <v>0</v>
      </c>
      <c r="H743" s="0" t="n">
        <f aca="false">IF(OR(H$3="",Consolidado!$D743=""),0,IF(ISNUMBER(SEARCH(H$3,Consolidado!$D743)),IF(COUNTIFS(Consolidado!$AC$5:AC743,Consolidado!$AC743,Consolidado!$D$5:D743,"*"&amp;H$3&amp;"*")=1,1,0),0))</f>
        <v>0</v>
      </c>
      <c r="I743" s="0" t="n">
        <f aca="false">IF(OR(I$3="",Consolidado!$D743=""),0,IF(ISNUMBER(SEARCH(I$3,Consolidado!$D743)),IF(COUNTIFS(Consolidado!$AC$5:AC743,Consolidado!$AC743,Consolidado!$D$5:D743,"*"&amp;I$3&amp;"*")=1,1,0),0))</f>
        <v>0</v>
      </c>
      <c r="J743" s="0" t="n">
        <f aca="false">IF(OR(J$3="",Consolidado!$D743=""),0,IF(ISNUMBER(SEARCH(J$3,Consolidado!$D743)),IF(COUNTIFS(Consolidado!$AC$5:AC743,Consolidado!$AC743,Consolidado!$D$5:D743,"*"&amp;J$3&amp;"*")=1,1,0),0))</f>
        <v>0</v>
      </c>
      <c r="K743" s="0" t="n">
        <f aca="false">IF(OR(K$3="",Consolidado!$D743=""),0,IF(ISNUMBER(SEARCH(K$3,Consolidado!$D743)),IF(COUNTIFS(Consolidado!$AC$5:AC743,Consolidado!$AC743,Consolidado!$D$5:D743,"*"&amp;K$3&amp;"*")=1,1,0),0))</f>
        <v>0</v>
      </c>
      <c r="L743" s="0" t="n">
        <f aca="false">IF(OR(L$3="",Consolidado!$D743=""),0,IF(ISNUMBER(SEARCH(L$3,Consolidado!$D743)),IF(COUNTIFS(Consolidado!$AC$5:AC743,Consolidado!$AC743,Consolidado!$D$5:D743,"*"&amp;L$3&amp;"*")=1,1,0),0))</f>
        <v>0</v>
      </c>
      <c r="M743" s="0" t="n">
        <f aca="false">IF(OR(M$3="",Consolidado!$D743=""),0,IF(ISNUMBER(SEARCH(M$3,Consolidado!$D743)),IF(COUNTIFS(Consolidado!$AC$5:AC743,Consolidado!$AC743,Consolidado!$D$5:D743,"*"&amp;M$3&amp;"*")=1,1,0),0))</f>
        <v>0</v>
      </c>
      <c r="N743" s="0" t="n">
        <f aca="false">IF(OR(N$3="",Consolidado!$D743=""),0,IF(ISNUMBER(SEARCH(N$3,Consolidado!$D743)),IF(COUNTIFS(Consolidado!$AC$5:AC743,Consolidado!$AC743,Consolidado!$D$5:D743,"*"&amp;N$3&amp;"*")=1,1,0),0))</f>
        <v>0</v>
      </c>
      <c r="O743" s="0" t="n">
        <f aca="false">IF(OR(O$3="",Consolidado!$D743=""),0,IF(ISNUMBER(SEARCH(O$3,Consolidado!$D743)),IF(COUNTIFS(Consolidado!$AC$5:AC743,Consolidado!$AC743,Consolidado!$D$5:D743,"*"&amp;O$3&amp;"*")=1,1,0),0))</f>
        <v>0</v>
      </c>
      <c r="P743" s="0" t="n">
        <f aca="false">IF(OR(P$3="",Consolidado!$D743=""),0,IF(ISNUMBER(SEARCH(P$3,Consolidado!$D743)),IF(COUNTIFS(Consolidado!$AC$5:AC743,Consolidado!$AC743,Consolidado!$D$5:D743,"*"&amp;P$3&amp;"*")=1,1,0),0))</f>
        <v>0</v>
      </c>
      <c r="Q743" s="0" t="n">
        <f aca="false">IF(OR(Q$3="",Consolidado!$D743=""),0,IF(ISNUMBER(SEARCH(Q$3,Consolidado!$D743)),IF(COUNTIFS(Consolidado!$AC$5:AC743,Consolidado!$AC743,Consolidado!$D$5:D743,"*"&amp;Q$3&amp;"*")=1,1,0),0))</f>
        <v>0</v>
      </c>
      <c r="R743" s="0" t="n">
        <f aca="false">IF(OR(R$3="",Consolidado!$D743=""),0,IF(ISNUMBER(SEARCH(R$3,Consolidado!$D743)),IF(COUNTIFS(Consolidado!$AC$5:AC743,Consolidado!$AC743,Consolidado!$D$5:D743,"*"&amp;R$3&amp;"*")=1,1,0),0))</f>
        <v>0</v>
      </c>
      <c r="S743" s="0" t="n">
        <f aca="false">IF(OR(S$3="",Consolidado!$D743=""),0,IF(ISNUMBER(SEARCH(S$3,Consolidado!$D743)),IF(COUNTIFS(Consolidado!$AC$5:AC743,Consolidado!$AC743,Consolidado!$D$5:D743,"*"&amp;S$3&amp;"*")=1,1,0),0))</f>
        <v>0</v>
      </c>
      <c r="T743" s="0" t="n">
        <f aca="false">IF(OR(T$3="",Consolidado!$D743=""),0,IF(ISNUMBER(SEARCH(T$3,Consolidado!$D743)),IF(COUNTIFS(Consolidado!$AC$5:AC743,Consolidado!$AC743,Consolidado!$D$5:D743,"*"&amp;T$3&amp;"*")=1,1,0),0))</f>
        <v>0</v>
      </c>
      <c r="U743" s="0" t="n">
        <f aca="false">IF(OR(U$3="",Consolidado!$D743=""),0,IF(ISNUMBER(SEARCH(U$3,Consolidado!$D743)),IF(COUNTIFS(Consolidado!$AC$5:AC743,Consolidado!$AC743,Consolidado!$D$5:D743,"*"&amp;U$3&amp;"*")=1,1,0),0))</f>
        <v>0</v>
      </c>
      <c r="V743" s="0" t="n">
        <f aca="false">IF(OR(V$3="",Consolidado!$D743=""),0,IF(ISNUMBER(SEARCH(V$3,Consolidado!$D743)),IF(COUNTIFS(Consolidado!$AC$5:AC743,Consolidado!$AC743,Consolidado!$D$5:D743,"*"&amp;V$3&amp;"*")=1,1,0),0))</f>
        <v>0</v>
      </c>
      <c r="W743" s="0" t="n">
        <f aca="false">IF(OR(W$3="",Consolidado!$D743=""),0,IF(ISNUMBER(SEARCH(W$3,Consolidado!$D743)),IF(COUNTIFS(Consolidado!$AC$5:AC743,Consolidado!$AC743,Consolidado!$D$5:D743,"*"&amp;W$3&amp;"*")=1,1,0),0))</f>
        <v>0</v>
      </c>
      <c r="X743" s="0" t="n">
        <f aca="false">IF(OR(X$3="",Consolidado!$D743=""),0,IF(ISNUMBER(SEARCH(X$3,Consolidado!$D743)),IF(COUNTIFS(Consolidado!$AC$5:AC743,Consolidado!$AC743,Consolidado!$D$5:D743,"*"&amp;X$3&amp;"*")=1,1,0),0))</f>
        <v>0</v>
      </c>
      <c r="Y743" s="0" t="n">
        <f aca="false">IF(OR(Y$3="",Consolidado!$D743=""),0,IF(ISNUMBER(SEARCH(Y$3,Consolidado!$D743)),IF(COUNTIFS(Consolidado!$AC$5:AC743,Consolidado!$AC743,Consolidado!$D$5:D743,"*"&amp;Y$3&amp;"*")=1,1,0),0))</f>
        <v>0</v>
      </c>
      <c r="Z743" s="0" t="n">
        <f aca="false">IF(OR(Z$3="",Consolidado!$D743=""),0,IF(ISNUMBER(SEARCH(Z$3,Consolidado!$D743)),IF(COUNTIFS(Consolidado!$AC$5:AC743,Consolidado!$AC743,Consolidado!$D$5:D743,"*"&amp;Z$3&amp;"*")=1,1,0),0))</f>
        <v>0</v>
      </c>
      <c r="AA743" s="0" t="n">
        <f aca="false">IF(OR(AA$3="",Consolidado!$D743=""),0,IF(ISNUMBER(SEARCH(AA$3,Consolidado!$D743)),IF(COUNTIFS(Consolidado!$AC$5:AC743,Consolidado!$AC743,Consolidado!$D$5:D743,"*"&amp;AA$3&amp;"*")=1,1,0),0))</f>
        <v>0</v>
      </c>
      <c r="AB743" s="0" t="n">
        <f aca="false">IF(OR(AB$3="",Consolidado!$D743=""),0,IF(ISNUMBER(SEARCH(AB$3,Consolidado!$D743)),IF(COUNTIFS(Consolidado!$AC$5:AC743,Consolidado!$AC743,Consolidado!$D$5:D743,"*"&amp;AB$3&amp;"*")=1,1,0),0))</f>
        <v>0</v>
      </c>
      <c r="AC743" s="0" t="n">
        <f aca="false">IF(OR(AC$3="",Consolidado!$D743=""),0,IF(ISNUMBER(SEARCH(AC$3,Consolidado!$D743)),IF(COUNTIFS(Consolidado!$AC$5:AC743,Consolidado!$AC743,Consolidado!$D$5:D743,"*"&amp;AC$3&amp;"*")=1,1,0),0))</f>
        <v>0</v>
      </c>
      <c r="AD743" s="0" t="n">
        <f aca="false">IF(OR(AD$3="",Consolidado!$D743=""),0,IF(ISNUMBER(SEARCH(AD$3,Consolidado!$D743)),IF(COUNTIFS(Consolidado!$AC$5:AC743,Consolidado!$AC743,Consolidado!$D$5:D743,"*"&amp;AD$3&amp;"*")=1,1,0),0))</f>
        <v>0</v>
      </c>
      <c r="AE743" s="0" t="n">
        <f aca="false">IF(OR(AE$3="",Consolidado!$D743=""),0,IF(ISNUMBER(SEARCH(AE$3,Consolidado!$D743)),IF(COUNTIFS(Consolidado!$AC$5:AC743,Consolidado!$AC743,Consolidado!$D$5:D743,"*"&amp;AE$3&amp;"*")=1,1,0),0))</f>
        <v>0</v>
      </c>
      <c r="AF743" s="0" t="n">
        <f aca="false">IF(OR(AF$3="",Consolidado!$D743=""),0,IF(ISNUMBER(SEARCH(AF$3,Consolidado!$D743)),IF(COUNTIFS(Consolidado!$AC$5:AC743,Consolidado!$AC743,Consolidado!$D$5:D743,"*"&amp;AF$3&amp;"*")=1,1,0),0))</f>
        <v>0</v>
      </c>
      <c r="AG743" s="0" t="n">
        <f aca="false">IF(OR(AG$3="",Consolidado!$D743=""),0,IF(ISNUMBER(SEARCH(AG$3,Consolidado!$D743)),IF(COUNTIFS(Consolidado!$AC$5:AC743,Consolidado!$AC743,Consolidado!$D$5:D743,"*"&amp;AG$3&amp;"*")=1,1,0),0))</f>
        <v>0</v>
      </c>
      <c r="AH743" s="0" t="n">
        <f aca="false">IF(OR(AH$3="",Consolidado!$D743=""),0,IF(ISNUMBER(SEARCH(AH$3,Consolidado!$D743)),IF(COUNTIFS(Consolidado!$AC$5:AC743,Consolidado!$AC743,Consolidado!$D$5:D743,"*"&amp;AH$3&amp;"*")=1,1,0),0))</f>
        <v>0</v>
      </c>
      <c r="AI743" s="0" t="n">
        <f aca="false">IF(OR(AI$3="",Consolidado!$D743=""),0,IF(ISNUMBER(SEARCH(AI$3,Consolidado!$D743)),IF(COUNTIFS(Consolidado!$AC$5:AC743,Consolidado!$AC743,Consolidado!$D$5:D743,"*"&amp;AI$3&amp;"*")=1,1,0),0))</f>
        <v>0</v>
      </c>
      <c r="AJ743" s="0" t="n">
        <f aca="false">IF(OR(AJ$3="",Consolidado!$D743=""),0,IF(ISNUMBER(SEARCH(AJ$3,Consolidado!$D743)),IF(COUNTIFS(Consolidado!$AC$5:AC743,Consolidado!$AC743,Consolidado!$D$5:D743,"*"&amp;AJ$3&amp;"*")=1,1,0),0))</f>
        <v>0</v>
      </c>
      <c r="AK743" s="0" t="n">
        <f aca="false">IF(OR(AK$3="",Consolidado!$D743=""),0,IF(ISNUMBER(SEARCH(AK$3,Consolidado!$D743)),IF(COUNTIFS(Consolidado!$AC$5:AC743,Consolidado!$AC743,Consolidado!$D$5:D743,"*"&amp;AK$3&amp;"*")=1,1,0),0))</f>
        <v>0</v>
      </c>
      <c r="AL743" s="0" t="n">
        <f aca="false">IF(OR(AL$3="",Consolidado!$D743=""),0,IF(ISNUMBER(SEARCH(AL$3,Consolidado!$D743)),IF(COUNTIFS(Consolidado!$AC$5:AC743,Consolidado!$AC743,Consolidado!$D$5:D743,"*"&amp;AL$3&amp;"*")=1,1,0),0))</f>
        <v>0</v>
      </c>
      <c r="AM743" s="0" t="n">
        <f aca="false">IF(OR(AM$3="",Consolidado!$D743=""),0,IF(ISNUMBER(SEARCH(AM$3,Consolidado!$D743)),IF(COUNTIFS(Consolidado!$AC$5:AC743,Consolidado!$AC743,Consolidado!$D$5:D743,"*"&amp;AM$3&amp;"*")=1,1,0),0))</f>
        <v>0</v>
      </c>
      <c r="AN743" s="0" t="n">
        <f aca="false">IF(OR(AN$3="",Consolidado!$D743=""),0,IF(ISNUMBER(SEARCH(AN$3,Consolidado!$D743)),IF(COUNTIFS(Consolidado!$AC$5:AC743,Consolidado!$AC743,Consolidado!$D$5:D743,"*"&amp;AN$3&amp;"*")=1,1,0),0))</f>
        <v>0</v>
      </c>
      <c r="AO743" s="0" t="n">
        <f aca="false">IF(OR(AO$3="",Consolidado!$D743=""),0,IF(ISNUMBER(SEARCH(AO$3,Consolidado!$D743)),IF(COUNTIFS(Consolidado!$AC$5:AC743,Consolidado!$AC743,Consolidado!$D$5:D743,"*"&amp;AO$3&amp;"*")=1,1,0),0))</f>
        <v>0</v>
      </c>
    </row>
    <row r="744" customFormat="false" ht="15" hidden="false" customHeight="false" outlineLevel="0" collapsed="false">
      <c r="B744" s="0" t="n">
        <f aca="false">IF(OR(B$3="",Consolidado!$D744=""),0,IF(ISNUMBER(SEARCH(B$3,Consolidado!$D744)),IF(COUNTIFS(Consolidado!$AC$5:AC744,Consolidado!$AC744,Consolidado!$D$5:D744,"*"&amp;B$3&amp;"*")=1,1,0),0))</f>
        <v>0</v>
      </c>
      <c r="C744" s="0" t="n">
        <f aca="false">IF(OR(C$3="",Consolidado!$D744=""),0,IF(ISNUMBER(SEARCH(C$3,Consolidado!$D744)),IF(COUNTIFS(Consolidado!$AC$5:AC744,Consolidado!$AC744,Consolidado!$D$5:D744,"*"&amp;C$3&amp;"*")=1,1,0),0))</f>
        <v>0</v>
      </c>
      <c r="D744" s="0" t="n">
        <f aca="false">IF(OR(D$3="",Consolidado!$D744=""),0,IF(ISNUMBER(SEARCH(D$3,Consolidado!$D744)),IF(COUNTIFS(Consolidado!$AC$5:AC744,Consolidado!$AC744,Consolidado!$D$5:D744,"*"&amp;D$3&amp;"*")=1,1,0),0))</f>
        <v>0</v>
      </c>
      <c r="E744" s="0" t="n">
        <f aca="false">IF(OR(E$3="",Consolidado!$D744=""),0,IF(ISNUMBER(SEARCH(E$3,Consolidado!$D744)),IF(COUNTIFS(Consolidado!$AC$5:AC744,Consolidado!$AC744,Consolidado!$D$5:D744,"*"&amp;E$3&amp;"*")=1,1,0),0))</f>
        <v>0</v>
      </c>
      <c r="F744" s="0" t="n">
        <f aca="false">IF(OR(F$3="",Consolidado!$D744=""),0,IF(ISNUMBER(SEARCH(F$3,Consolidado!$D744)),IF(COUNTIFS(Consolidado!$AC$5:AC744,Consolidado!$AC744,Consolidado!$D$5:D744,"*"&amp;F$3&amp;"*")=1,1,0),0))</f>
        <v>0</v>
      </c>
      <c r="G744" s="0" t="n">
        <f aca="false">IF(OR(G$3="",Consolidado!$D744=""),0,IF(ISNUMBER(SEARCH(G$3,Consolidado!$D744)),IF(COUNTIFS(Consolidado!$AC$5:AC744,Consolidado!$AC744,Consolidado!$D$5:D744,"*"&amp;G$3&amp;"*")=1,1,0),0))</f>
        <v>0</v>
      </c>
      <c r="H744" s="0" t="n">
        <f aca="false">IF(OR(H$3="",Consolidado!$D744=""),0,IF(ISNUMBER(SEARCH(H$3,Consolidado!$D744)),IF(COUNTIFS(Consolidado!$AC$5:AC744,Consolidado!$AC744,Consolidado!$D$5:D744,"*"&amp;H$3&amp;"*")=1,1,0),0))</f>
        <v>0</v>
      </c>
      <c r="I744" s="0" t="n">
        <f aca="false">IF(OR(I$3="",Consolidado!$D744=""),0,IF(ISNUMBER(SEARCH(I$3,Consolidado!$D744)),IF(COUNTIFS(Consolidado!$AC$5:AC744,Consolidado!$AC744,Consolidado!$D$5:D744,"*"&amp;I$3&amp;"*")=1,1,0),0))</f>
        <v>0</v>
      </c>
      <c r="J744" s="0" t="n">
        <f aca="false">IF(OR(J$3="",Consolidado!$D744=""),0,IF(ISNUMBER(SEARCH(J$3,Consolidado!$D744)),IF(COUNTIFS(Consolidado!$AC$5:AC744,Consolidado!$AC744,Consolidado!$D$5:D744,"*"&amp;J$3&amp;"*")=1,1,0),0))</f>
        <v>0</v>
      </c>
      <c r="K744" s="0" t="n">
        <f aca="false">IF(OR(K$3="",Consolidado!$D744=""),0,IF(ISNUMBER(SEARCH(K$3,Consolidado!$D744)),IF(COUNTIFS(Consolidado!$AC$5:AC744,Consolidado!$AC744,Consolidado!$D$5:D744,"*"&amp;K$3&amp;"*")=1,1,0),0))</f>
        <v>0</v>
      </c>
      <c r="L744" s="0" t="n">
        <f aca="false">IF(OR(L$3="",Consolidado!$D744=""),0,IF(ISNUMBER(SEARCH(L$3,Consolidado!$D744)),IF(COUNTIFS(Consolidado!$AC$5:AC744,Consolidado!$AC744,Consolidado!$D$5:D744,"*"&amp;L$3&amp;"*")=1,1,0),0))</f>
        <v>0</v>
      </c>
      <c r="M744" s="0" t="n">
        <f aca="false">IF(OR(M$3="",Consolidado!$D744=""),0,IF(ISNUMBER(SEARCH(M$3,Consolidado!$D744)),IF(COUNTIFS(Consolidado!$AC$5:AC744,Consolidado!$AC744,Consolidado!$D$5:D744,"*"&amp;M$3&amp;"*")=1,1,0),0))</f>
        <v>0</v>
      </c>
      <c r="N744" s="0" t="n">
        <f aca="false">IF(OR(N$3="",Consolidado!$D744=""),0,IF(ISNUMBER(SEARCH(N$3,Consolidado!$D744)),IF(COUNTIFS(Consolidado!$AC$5:AC744,Consolidado!$AC744,Consolidado!$D$5:D744,"*"&amp;N$3&amp;"*")=1,1,0),0))</f>
        <v>0</v>
      </c>
      <c r="O744" s="0" t="n">
        <f aca="false">IF(OR(O$3="",Consolidado!$D744=""),0,IF(ISNUMBER(SEARCH(O$3,Consolidado!$D744)),IF(COUNTIFS(Consolidado!$AC$5:AC744,Consolidado!$AC744,Consolidado!$D$5:D744,"*"&amp;O$3&amp;"*")=1,1,0),0))</f>
        <v>0</v>
      </c>
      <c r="P744" s="0" t="n">
        <f aca="false">IF(OR(P$3="",Consolidado!$D744=""),0,IF(ISNUMBER(SEARCH(P$3,Consolidado!$D744)),IF(COUNTIFS(Consolidado!$AC$5:AC744,Consolidado!$AC744,Consolidado!$D$5:D744,"*"&amp;P$3&amp;"*")=1,1,0),0))</f>
        <v>0</v>
      </c>
      <c r="Q744" s="0" t="n">
        <f aca="false">IF(OR(Q$3="",Consolidado!$D744=""),0,IF(ISNUMBER(SEARCH(Q$3,Consolidado!$D744)),IF(COUNTIFS(Consolidado!$AC$5:AC744,Consolidado!$AC744,Consolidado!$D$5:D744,"*"&amp;Q$3&amp;"*")=1,1,0),0))</f>
        <v>0</v>
      </c>
      <c r="R744" s="0" t="n">
        <f aca="false">IF(OR(R$3="",Consolidado!$D744=""),0,IF(ISNUMBER(SEARCH(R$3,Consolidado!$D744)),IF(COUNTIFS(Consolidado!$AC$5:AC744,Consolidado!$AC744,Consolidado!$D$5:D744,"*"&amp;R$3&amp;"*")=1,1,0),0))</f>
        <v>0</v>
      </c>
      <c r="S744" s="0" t="n">
        <f aca="false">IF(OR(S$3="",Consolidado!$D744=""),0,IF(ISNUMBER(SEARCH(S$3,Consolidado!$D744)),IF(COUNTIFS(Consolidado!$AC$5:AC744,Consolidado!$AC744,Consolidado!$D$5:D744,"*"&amp;S$3&amp;"*")=1,1,0),0))</f>
        <v>0</v>
      </c>
      <c r="T744" s="0" t="n">
        <f aca="false">IF(OR(T$3="",Consolidado!$D744=""),0,IF(ISNUMBER(SEARCH(T$3,Consolidado!$D744)),IF(COUNTIFS(Consolidado!$AC$5:AC744,Consolidado!$AC744,Consolidado!$D$5:D744,"*"&amp;T$3&amp;"*")=1,1,0),0))</f>
        <v>0</v>
      </c>
      <c r="U744" s="0" t="n">
        <f aca="false">IF(OR(U$3="",Consolidado!$D744=""),0,IF(ISNUMBER(SEARCH(U$3,Consolidado!$D744)),IF(COUNTIFS(Consolidado!$AC$5:AC744,Consolidado!$AC744,Consolidado!$D$5:D744,"*"&amp;U$3&amp;"*")=1,1,0),0))</f>
        <v>0</v>
      </c>
      <c r="V744" s="0" t="n">
        <f aca="false">IF(OR(V$3="",Consolidado!$D744=""),0,IF(ISNUMBER(SEARCH(V$3,Consolidado!$D744)),IF(COUNTIFS(Consolidado!$AC$5:AC744,Consolidado!$AC744,Consolidado!$D$5:D744,"*"&amp;V$3&amp;"*")=1,1,0),0))</f>
        <v>0</v>
      </c>
      <c r="W744" s="0" t="n">
        <f aca="false">IF(OR(W$3="",Consolidado!$D744=""),0,IF(ISNUMBER(SEARCH(W$3,Consolidado!$D744)),IF(COUNTIFS(Consolidado!$AC$5:AC744,Consolidado!$AC744,Consolidado!$D$5:D744,"*"&amp;W$3&amp;"*")=1,1,0),0))</f>
        <v>0</v>
      </c>
      <c r="X744" s="0" t="n">
        <f aca="false">IF(OR(X$3="",Consolidado!$D744=""),0,IF(ISNUMBER(SEARCH(X$3,Consolidado!$D744)),IF(COUNTIFS(Consolidado!$AC$5:AC744,Consolidado!$AC744,Consolidado!$D$5:D744,"*"&amp;X$3&amp;"*")=1,1,0),0))</f>
        <v>0</v>
      </c>
      <c r="Y744" s="0" t="n">
        <f aca="false">IF(OR(Y$3="",Consolidado!$D744=""),0,IF(ISNUMBER(SEARCH(Y$3,Consolidado!$D744)),IF(COUNTIFS(Consolidado!$AC$5:AC744,Consolidado!$AC744,Consolidado!$D$5:D744,"*"&amp;Y$3&amp;"*")=1,1,0),0))</f>
        <v>0</v>
      </c>
      <c r="Z744" s="0" t="n">
        <f aca="false">IF(OR(Z$3="",Consolidado!$D744=""),0,IF(ISNUMBER(SEARCH(Z$3,Consolidado!$D744)),IF(COUNTIFS(Consolidado!$AC$5:AC744,Consolidado!$AC744,Consolidado!$D$5:D744,"*"&amp;Z$3&amp;"*")=1,1,0),0))</f>
        <v>0</v>
      </c>
      <c r="AA744" s="0" t="n">
        <f aca="false">IF(OR(AA$3="",Consolidado!$D744=""),0,IF(ISNUMBER(SEARCH(AA$3,Consolidado!$D744)),IF(COUNTIFS(Consolidado!$AC$5:AC744,Consolidado!$AC744,Consolidado!$D$5:D744,"*"&amp;AA$3&amp;"*")=1,1,0),0))</f>
        <v>0</v>
      </c>
      <c r="AB744" s="0" t="n">
        <f aca="false">IF(OR(AB$3="",Consolidado!$D744=""),0,IF(ISNUMBER(SEARCH(AB$3,Consolidado!$D744)),IF(COUNTIFS(Consolidado!$AC$5:AC744,Consolidado!$AC744,Consolidado!$D$5:D744,"*"&amp;AB$3&amp;"*")=1,1,0),0))</f>
        <v>0</v>
      </c>
      <c r="AC744" s="0" t="n">
        <f aca="false">IF(OR(AC$3="",Consolidado!$D744=""),0,IF(ISNUMBER(SEARCH(AC$3,Consolidado!$D744)),IF(COUNTIFS(Consolidado!$AC$5:AC744,Consolidado!$AC744,Consolidado!$D$5:D744,"*"&amp;AC$3&amp;"*")=1,1,0),0))</f>
        <v>0</v>
      </c>
      <c r="AD744" s="0" t="n">
        <f aca="false">IF(OR(AD$3="",Consolidado!$D744=""),0,IF(ISNUMBER(SEARCH(AD$3,Consolidado!$D744)),IF(COUNTIFS(Consolidado!$AC$5:AC744,Consolidado!$AC744,Consolidado!$D$5:D744,"*"&amp;AD$3&amp;"*")=1,1,0),0))</f>
        <v>0</v>
      </c>
      <c r="AE744" s="0" t="n">
        <f aca="false">IF(OR(AE$3="",Consolidado!$D744=""),0,IF(ISNUMBER(SEARCH(AE$3,Consolidado!$D744)),IF(COUNTIFS(Consolidado!$AC$5:AC744,Consolidado!$AC744,Consolidado!$D$5:D744,"*"&amp;AE$3&amp;"*")=1,1,0),0))</f>
        <v>0</v>
      </c>
      <c r="AF744" s="0" t="n">
        <f aca="false">IF(OR(AF$3="",Consolidado!$D744=""),0,IF(ISNUMBER(SEARCH(AF$3,Consolidado!$D744)),IF(COUNTIFS(Consolidado!$AC$5:AC744,Consolidado!$AC744,Consolidado!$D$5:D744,"*"&amp;AF$3&amp;"*")=1,1,0),0))</f>
        <v>0</v>
      </c>
      <c r="AG744" s="0" t="n">
        <f aca="false">IF(OR(AG$3="",Consolidado!$D744=""),0,IF(ISNUMBER(SEARCH(AG$3,Consolidado!$D744)),IF(COUNTIFS(Consolidado!$AC$5:AC744,Consolidado!$AC744,Consolidado!$D$5:D744,"*"&amp;AG$3&amp;"*")=1,1,0),0))</f>
        <v>0</v>
      </c>
      <c r="AH744" s="0" t="n">
        <f aca="false">IF(OR(AH$3="",Consolidado!$D744=""),0,IF(ISNUMBER(SEARCH(AH$3,Consolidado!$D744)),IF(COUNTIFS(Consolidado!$AC$5:AC744,Consolidado!$AC744,Consolidado!$D$5:D744,"*"&amp;AH$3&amp;"*")=1,1,0),0))</f>
        <v>0</v>
      </c>
      <c r="AI744" s="0" t="n">
        <f aca="false">IF(OR(AI$3="",Consolidado!$D744=""),0,IF(ISNUMBER(SEARCH(AI$3,Consolidado!$D744)),IF(COUNTIFS(Consolidado!$AC$5:AC744,Consolidado!$AC744,Consolidado!$D$5:D744,"*"&amp;AI$3&amp;"*")=1,1,0),0))</f>
        <v>0</v>
      </c>
      <c r="AJ744" s="0" t="n">
        <f aca="false">IF(OR(AJ$3="",Consolidado!$D744=""),0,IF(ISNUMBER(SEARCH(AJ$3,Consolidado!$D744)),IF(COUNTIFS(Consolidado!$AC$5:AC744,Consolidado!$AC744,Consolidado!$D$5:D744,"*"&amp;AJ$3&amp;"*")=1,1,0),0))</f>
        <v>0</v>
      </c>
      <c r="AK744" s="0" t="n">
        <f aca="false">IF(OR(AK$3="",Consolidado!$D744=""),0,IF(ISNUMBER(SEARCH(AK$3,Consolidado!$D744)),IF(COUNTIFS(Consolidado!$AC$5:AC744,Consolidado!$AC744,Consolidado!$D$5:D744,"*"&amp;AK$3&amp;"*")=1,1,0),0))</f>
        <v>0</v>
      </c>
      <c r="AL744" s="0" t="n">
        <f aca="false">IF(OR(AL$3="",Consolidado!$D744=""),0,IF(ISNUMBER(SEARCH(AL$3,Consolidado!$D744)),IF(COUNTIFS(Consolidado!$AC$5:AC744,Consolidado!$AC744,Consolidado!$D$5:D744,"*"&amp;AL$3&amp;"*")=1,1,0),0))</f>
        <v>0</v>
      </c>
      <c r="AM744" s="0" t="n">
        <f aca="false">IF(OR(AM$3="",Consolidado!$D744=""),0,IF(ISNUMBER(SEARCH(AM$3,Consolidado!$D744)),IF(COUNTIFS(Consolidado!$AC$5:AC744,Consolidado!$AC744,Consolidado!$D$5:D744,"*"&amp;AM$3&amp;"*")=1,1,0),0))</f>
        <v>0</v>
      </c>
      <c r="AN744" s="0" t="n">
        <f aca="false">IF(OR(AN$3="",Consolidado!$D744=""),0,IF(ISNUMBER(SEARCH(AN$3,Consolidado!$D744)),IF(COUNTIFS(Consolidado!$AC$5:AC744,Consolidado!$AC744,Consolidado!$D$5:D744,"*"&amp;AN$3&amp;"*")=1,1,0),0))</f>
        <v>0</v>
      </c>
      <c r="AO744" s="0" t="n">
        <f aca="false">IF(OR(AO$3="",Consolidado!$D744=""),0,IF(ISNUMBER(SEARCH(AO$3,Consolidado!$D744)),IF(COUNTIFS(Consolidado!$AC$5:AC744,Consolidado!$AC744,Consolidado!$D$5:D744,"*"&amp;AO$3&amp;"*")=1,1,0),0))</f>
        <v>0</v>
      </c>
    </row>
    <row r="745" customFormat="false" ht="15" hidden="false" customHeight="false" outlineLevel="0" collapsed="false">
      <c r="B745" s="0" t="n">
        <f aca="false">IF(OR(B$3="",Consolidado!$D745=""),0,IF(ISNUMBER(SEARCH(B$3,Consolidado!$D745)),IF(COUNTIFS(Consolidado!$AC$5:AC745,Consolidado!$AC745,Consolidado!$D$5:D745,"*"&amp;B$3&amp;"*")=1,1,0),0))</f>
        <v>0</v>
      </c>
      <c r="C745" s="0" t="n">
        <f aca="false">IF(OR(C$3="",Consolidado!$D745=""),0,IF(ISNUMBER(SEARCH(C$3,Consolidado!$D745)),IF(COUNTIFS(Consolidado!$AC$5:AC745,Consolidado!$AC745,Consolidado!$D$5:D745,"*"&amp;C$3&amp;"*")=1,1,0),0))</f>
        <v>0</v>
      </c>
      <c r="D745" s="0" t="n">
        <f aca="false">IF(OR(D$3="",Consolidado!$D745=""),0,IF(ISNUMBER(SEARCH(D$3,Consolidado!$D745)),IF(COUNTIFS(Consolidado!$AC$5:AC745,Consolidado!$AC745,Consolidado!$D$5:D745,"*"&amp;D$3&amp;"*")=1,1,0),0))</f>
        <v>0</v>
      </c>
      <c r="E745" s="0" t="n">
        <f aca="false">IF(OR(E$3="",Consolidado!$D745=""),0,IF(ISNUMBER(SEARCH(E$3,Consolidado!$D745)),IF(COUNTIFS(Consolidado!$AC$5:AC745,Consolidado!$AC745,Consolidado!$D$5:D745,"*"&amp;E$3&amp;"*")=1,1,0),0))</f>
        <v>0</v>
      </c>
      <c r="F745" s="0" t="n">
        <f aca="false">IF(OR(F$3="",Consolidado!$D745=""),0,IF(ISNUMBER(SEARCH(F$3,Consolidado!$D745)),IF(COUNTIFS(Consolidado!$AC$5:AC745,Consolidado!$AC745,Consolidado!$D$5:D745,"*"&amp;F$3&amp;"*")=1,1,0),0))</f>
        <v>0</v>
      </c>
      <c r="G745" s="0" t="n">
        <f aca="false">IF(OR(G$3="",Consolidado!$D745=""),0,IF(ISNUMBER(SEARCH(G$3,Consolidado!$D745)),IF(COUNTIFS(Consolidado!$AC$5:AC745,Consolidado!$AC745,Consolidado!$D$5:D745,"*"&amp;G$3&amp;"*")=1,1,0),0))</f>
        <v>0</v>
      </c>
      <c r="H745" s="0" t="n">
        <f aca="false">IF(OR(H$3="",Consolidado!$D745=""),0,IF(ISNUMBER(SEARCH(H$3,Consolidado!$D745)),IF(COUNTIFS(Consolidado!$AC$5:AC745,Consolidado!$AC745,Consolidado!$D$5:D745,"*"&amp;H$3&amp;"*")=1,1,0),0))</f>
        <v>0</v>
      </c>
      <c r="I745" s="0" t="n">
        <f aca="false">IF(OR(I$3="",Consolidado!$D745=""),0,IF(ISNUMBER(SEARCH(I$3,Consolidado!$D745)),IF(COUNTIFS(Consolidado!$AC$5:AC745,Consolidado!$AC745,Consolidado!$D$5:D745,"*"&amp;I$3&amp;"*")=1,1,0),0))</f>
        <v>0</v>
      </c>
      <c r="J745" s="0" t="n">
        <f aca="false">IF(OR(J$3="",Consolidado!$D745=""),0,IF(ISNUMBER(SEARCH(J$3,Consolidado!$D745)),IF(COUNTIFS(Consolidado!$AC$5:AC745,Consolidado!$AC745,Consolidado!$D$5:D745,"*"&amp;J$3&amp;"*")=1,1,0),0))</f>
        <v>0</v>
      </c>
      <c r="K745" s="0" t="n">
        <f aca="false">IF(OR(K$3="",Consolidado!$D745=""),0,IF(ISNUMBER(SEARCH(K$3,Consolidado!$D745)),IF(COUNTIFS(Consolidado!$AC$5:AC745,Consolidado!$AC745,Consolidado!$D$5:D745,"*"&amp;K$3&amp;"*")=1,1,0),0))</f>
        <v>0</v>
      </c>
      <c r="L745" s="0" t="n">
        <f aca="false">IF(OR(L$3="",Consolidado!$D745=""),0,IF(ISNUMBER(SEARCH(L$3,Consolidado!$D745)),IF(COUNTIFS(Consolidado!$AC$5:AC745,Consolidado!$AC745,Consolidado!$D$5:D745,"*"&amp;L$3&amp;"*")=1,1,0),0))</f>
        <v>0</v>
      </c>
      <c r="M745" s="0" t="n">
        <f aca="false">IF(OR(M$3="",Consolidado!$D745=""),0,IF(ISNUMBER(SEARCH(M$3,Consolidado!$D745)),IF(COUNTIFS(Consolidado!$AC$5:AC745,Consolidado!$AC745,Consolidado!$D$5:D745,"*"&amp;M$3&amp;"*")=1,1,0),0))</f>
        <v>0</v>
      </c>
      <c r="N745" s="0" t="n">
        <f aca="false">IF(OR(N$3="",Consolidado!$D745=""),0,IF(ISNUMBER(SEARCH(N$3,Consolidado!$D745)),IF(COUNTIFS(Consolidado!$AC$5:AC745,Consolidado!$AC745,Consolidado!$D$5:D745,"*"&amp;N$3&amp;"*")=1,1,0),0))</f>
        <v>0</v>
      </c>
      <c r="O745" s="0" t="n">
        <f aca="false">IF(OR(O$3="",Consolidado!$D745=""),0,IF(ISNUMBER(SEARCH(O$3,Consolidado!$D745)),IF(COUNTIFS(Consolidado!$AC$5:AC745,Consolidado!$AC745,Consolidado!$D$5:D745,"*"&amp;O$3&amp;"*")=1,1,0),0))</f>
        <v>0</v>
      </c>
      <c r="P745" s="0" t="n">
        <f aca="false">IF(OR(P$3="",Consolidado!$D745=""),0,IF(ISNUMBER(SEARCH(P$3,Consolidado!$D745)),IF(COUNTIFS(Consolidado!$AC$5:AC745,Consolidado!$AC745,Consolidado!$D$5:D745,"*"&amp;P$3&amp;"*")=1,1,0),0))</f>
        <v>0</v>
      </c>
      <c r="Q745" s="0" t="n">
        <f aca="false">IF(OR(Q$3="",Consolidado!$D745=""),0,IF(ISNUMBER(SEARCH(Q$3,Consolidado!$D745)),IF(COUNTIFS(Consolidado!$AC$5:AC745,Consolidado!$AC745,Consolidado!$D$5:D745,"*"&amp;Q$3&amp;"*")=1,1,0),0))</f>
        <v>0</v>
      </c>
      <c r="R745" s="0" t="n">
        <f aca="false">IF(OR(R$3="",Consolidado!$D745=""),0,IF(ISNUMBER(SEARCH(R$3,Consolidado!$D745)),IF(COUNTIFS(Consolidado!$AC$5:AC745,Consolidado!$AC745,Consolidado!$D$5:D745,"*"&amp;R$3&amp;"*")=1,1,0),0))</f>
        <v>0</v>
      </c>
      <c r="S745" s="0" t="n">
        <f aca="false">IF(OR(S$3="",Consolidado!$D745=""),0,IF(ISNUMBER(SEARCH(S$3,Consolidado!$D745)),IF(COUNTIFS(Consolidado!$AC$5:AC745,Consolidado!$AC745,Consolidado!$D$5:D745,"*"&amp;S$3&amp;"*")=1,1,0),0))</f>
        <v>0</v>
      </c>
      <c r="T745" s="0" t="n">
        <f aca="false">IF(OR(T$3="",Consolidado!$D745=""),0,IF(ISNUMBER(SEARCH(T$3,Consolidado!$D745)),IF(COUNTIFS(Consolidado!$AC$5:AC745,Consolidado!$AC745,Consolidado!$D$5:D745,"*"&amp;T$3&amp;"*")=1,1,0),0))</f>
        <v>0</v>
      </c>
      <c r="U745" s="0" t="n">
        <f aca="false">IF(OR(U$3="",Consolidado!$D745=""),0,IF(ISNUMBER(SEARCH(U$3,Consolidado!$D745)),IF(COUNTIFS(Consolidado!$AC$5:AC745,Consolidado!$AC745,Consolidado!$D$5:D745,"*"&amp;U$3&amp;"*")=1,1,0),0))</f>
        <v>0</v>
      </c>
      <c r="V745" s="0" t="n">
        <f aca="false">IF(OR(V$3="",Consolidado!$D745=""),0,IF(ISNUMBER(SEARCH(V$3,Consolidado!$D745)),IF(COUNTIFS(Consolidado!$AC$5:AC745,Consolidado!$AC745,Consolidado!$D$5:D745,"*"&amp;V$3&amp;"*")=1,1,0),0))</f>
        <v>0</v>
      </c>
      <c r="W745" s="0" t="n">
        <f aca="false">IF(OR(W$3="",Consolidado!$D745=""),0,IF(ISNUMBER(SEARCH(W$3,Consolidado!$D745)),IF(COUNTIFS(Consolidado!$AC$5:AC745,Consolidado!$AC745,Consolidado!$D$5:D745,"*"&amp;W$3&amp;"*")=1,1,0),0))</f>
        <v>0</v>
      </c>
      <c r="X745" s="0" t="n">
        <f aca="false">IF(OR(X$3="",Consolidado!$D745=""),0,IF(ISNUMBER(SEARCH(X$3,Consolidado!$D745)),IF(COUNTIFS(Consolidado!$AC$5:AC745,Consolidado!$AC745,Consolidado!$D$5:D745,"*"&amp;X$3&amp;"*")=1,1,0),0))</f>
        <v>0</v>
      </c>
      <c r="Y745" s="0" t="n">
        <f aca="false">IF(OR(Y$3="",Consolidado!$D745=""),0,IF(ISNUMBER(SEARCH(Y$3,Consolidado!$D745)),IF(COUNTIFS(Consolidado!$AC$5:AC745,Consolidado!$AC745,Consolidado!$D$5:D745,"*"&amp;Y$3&amp;"*")=1,1,0),0))</f>
        <v>0</v>
      </c>
      <c r="Z745" s="0" t="n">
        <f aca="false">IF(OR(Z$3="",Consolidado!$D745=""),0,IF(ISNUMBER(SEARCH(Z$3,Consolidado!$D745)),IF(COUNTIFS(Consolidado!$AC$5:AC745,Consolidado!$AC745,Consolidado!$D$5:D745,"*"&amp;Z$3&amp;"*")=1,1,0),0))</f>
        <v>0</v>
      </c>
      <c r="AA745" s="0" t="n">
        <f aca="false">IF(OR(AA$3="",Consolidado!$D745=""),0,IF(ISNUMBER(SEARCH(AA$3,Consolidado!$D745)),IF(COUNTIFS(Consolidado!$AC$5:AC745,Consolidado!$AC745,Consolidado!$D$5:D745,"*"&amp;AA$3&amp;"*")=1,1,0),0))</f>
        <v>0</v>
      </c>
      <c r="AB745" s="0" t="n">
        <f aca="false">IF(OR(AB$3="",Consolidado!$D745=""),0,IF(ISNUMBER(SEARCH(AB$3,Consolidado!$D745)),IF(COUNTIFS(Consolidado!$AC$5:AC745,Consolidado!$AC745,Consolidado!$D$5:D745,"*"&amp;AB$3&amp;"*")=1,1,0),0))</f>
        <v>0</v>
      </c>
      <c r="AC745" s="0" t="n">
        <f aca="false">IF(OR(AC$3="",Consolidado!$D745=""),0,IF(ISNUMBER(SEARCH(AC$3,Consolidado!$D745)),IF(COUNTIFS(Consolidado!$AC$5:AC745,Consolidado!$AC745,Consolidado!$D$5:D745,"*"&amp;AC$3&amp;"*")=1,1,0),0))</f>
        <v>0</v>
      </c>
      <c r="AD745" s="0" t="n">
        <f aca="false">IF(OR(AD$3="",Consolidado!$D745=""),0,IF(ISNUMBER(SEARCH(AD$3,Consolidado!$D745)),IF(COUNTIFS(Consolidado!$AC$5:AC745,Consolidado!$AC745,Consolidado!$D$5:D745,"*"&amp;AD$3&amp;"*")=1,1,0),0))</f>
        <v>0</v>
      </c>
      <c r="AE745" s="0" t="n">
        <f aca="false">IF(OR(AE$3="",Consolidado!$D745=""),0,IF(ISNUMBER(SEARCH(AE$3,Consolidado!$D745)),IF(COUNTIFS(Consolidado!$AC$5:AC745,Consolidado!$AC745,Consolidado!$D$5:D745,"*"&amp;AE$3&amp;"*")=1,1,0),0))</f>
        <v>0</v>
      </c>
      <c r="AF745" s="0" t="n">
        <f aca="false">IF(OR(AF$3="",Consolidado!$D745=""),0,IF(ISNUMBER(SEARCH(AF$3,Consolidado!$D745)),IF(COUNTIFS(Consolidado!$AC$5:AC745,Consolidado!$AC745,Consolidado!$D$5:D745,"*"&amp;AF$3&amp;"*")=1,1,0),0))</f>
        <v>0</v>
      </c>
      <c r="AG745" s="0" t="n">
        <f aca="false">IF(OR(AG$3="",Consolidado!$D745=""),0,IF(ISNUMBER(SEARCH(AG$3,Consolidado!$D745)),IF(COUNTIFS(Consolidado!$AC$5:AC745,Consolidado!$AC745,Consolidado!$D$5:D745,"*"&amp;AG$3&amp;"*")=1,1,0),0))</f>
        <v>0</v>
      </c>
      <c r="AH745" s="0" t="n">
        <f aca="false">IF(OR(AH$3="",Consolidado!$D745=""),0,IF(ISNUMBER(SEARCH(AH$3,Consolidado!$D745)),IF(COUNTIFS(Consolidado!$AC$5:AC745,Consolidado!$AC745,Consolidado!$D$5:D745,"*"&amp;AH$3&amp;"*")=1,1,0),0))</f>
        <v>0</v>
      </c>
      <c r="AI745" s="0" t="n">
        <f aca="false">IF(OR(AI$3="",Consolidado!$D745=""),0,IF(ISNUMBER(SEARCH(AI$3,Consolidado!$D745)),IF(COUNTIFS(Consolidado!$AC$5:AC745,Consolidado!$AC745,Consolidado!$D$5:D745,"*"&amp;AI$3&amp;"*")=1,1,0),0))</f>
        <v>0</v>
      </c>
      <c r="AJ745" s="0" t="n">
        <f aca="false">IF(OR(AJ$3="",Consolidado!$D745=""),0,IF(ISNUMBER(SEARCH(AJ$3,Consolidado!$D745)),IF(COUNTIFS(Consolidado!$AC$5:AC745,Consolidado!$AC745,Consolidado!$D$5:D745,"*"&amp;AJ$3&amp;"*")=1,1,0),0))</f>
        <v>0</v>
      </c>
      <c r="AK745" s="0" t="n">
        <f aca="false">IF(OR(AK$3="",Consolidado!$D745=""),0,IF(ISNUMBER(SEARCH(AK$3,Consolidado!$D745)),IF(COUNTIFS(Consolidado!$AC$5:AC745,Consolidado!$AC745,Consolidado!$D$5:D745,"*"&amp;AK$3&amp;"*")=1,1,0),0))</f>
        <v>0</v>
      </c>
      <c r="AL745" s="0" t="n">
        <f aca="false">IF(OR(AL$3="",Consolidado!$D745=""),0,IF(ISNUMBER(SEARCH(AL$3,Consolidado!$D745)),IF(COUNTIFS(Consolidado!$AC$5:AC745,Consolidado!$AC745,Consolidado!$D$5:D745,"*"&amp;AL$3&amp;"*")=1,1,0),0))</f>
        <v>0</v>
      </c>
      <c r="AM745" s="0" t="n">
        <f aca="false">IF(OR(AM$3="",Consolidado!$D745=""),0,IF(ISNUMBER(SEARCH(AM$3,Consolidado!$D745)),IF(COUNTIFS(Consolidado!$AC$5:AC745,Consolidado!$AC745,Consolidado!$D$5:D745,"*"&amp;AM$3&amp;"*")=1,1,0),0))</f>
        <v>0</v>
      </c>
      <c r="AN745" s="0" t="n">
        <f aca="false">IF(OR(AN$3="",Consolidado!$D745=""),0,IF(ISNUMBER(SEARCH(AN$3,Consolidado!$D745)),IF(COUNTIFS(Consolidado!$AC$5:AC745,Consolidado!$AC745,Consolidado!$D$5:D745,"*"&amp;AN$3&amp;"*")=1,1,0),0))</f>
        <v>0</v>
      </c>
      <c r="AO745" s="0" t="n">
        <f aca="false">IF(OR(AO$3="",Consolidado!$D745=""),0,IF(ISNUMBER(SEARCH(AO$3,Consolidado!$D745)),IF(COUNTIFS(Consolidado!$AC$5:AC745,Consolidado!$AC745,Consolidado!$D$5:D745,"*"&amp;AO$3&amp;"*")=1,1,0),0))</f>
        <v>0</v>
      </c>
    </row>
    <row r="746" customFormat="false" ht="15" hidden="false" customHeight="false" outlineLevel="0" collapsed="false">
      <c r="B746" s="0" t="n">
        <f aca="false">IF(OR(B$3="",Consolidado!$D746=""),0,IF(ISNUMBER(SEARCH(B$3,Consolidado!$D746)),IF(COUNTIFS(Consolidado!$AC$5:AC746,Consolidado!$AC746,Consolidado!$D$5:D746,"*"&amp;B$3&amp;"*")=1,1,0),0))</f>
        <v>0</v>
      </c>
      <c r="C746" s="0" t="n">
        <f aca="false">IF(OR(C$3="",Consolidado!$D746=""),0,IF(ISNUMBER(SEARCH(C$3,Consolidado!$D746)),IF(COUNTIFS(Consolidado!$AC$5:AC746,Consolidado!$AC746,Consolidado!$D$5:D746,"*"&amp;C$3&amp;"*")=1,1,0),0))</f>
        <v>0</v>
      </c>
      <c r="D746" s="0" t="n">
        <f aca="false">IF(OR(D$3="",Consolidado!$D746=""),0,IF(ISNUMBER(SEARCH(D$3,Consolidado!$D746)),IF(COUNTIFS(Consolidado!$AC$5:AC746,Consolidado!$AC746,Consolidado!$D$5:D746,"*"&amp;D$3&amp;"*")=1,1,0),0))</f>
        <v>0</v>
      </c>
      <c r="E746" s="0" t="n">
        <f aca="false">IF(OR(E$3="",Consolidado!$D746=""),0,IF(ISNUMBER(SEARCH(E$3,Consolidado!$D746)),IF(COUNTIFS(Consolidado!$AC$5:AC746,Consolidado!$AC746,Consolidado!$D$5:D746,"*"&amp;E$3&amp;"*")=1,1,0),0))</f>
        <v>0</v>
      </c>
      <c r="F746" s="0" t="n">
        <f aca="false">IF(OR(F$3="",Consolidado!$D746=""),0,IF(ISNUMBER(SEARCH(F$3,Consolidado!$D746)),IF(COUNTIFS(Consolidado!$AC$5:AC746,Consolidado!$AC746,Consolidado!$D$5:D746,"*"&amp;F$3&amp;"*")=1,1,0),0))</f>
        <v>0</v>
      </c>
      <c r="G746" s="0" t="n">
        <f aca="false">IF(OR(G$3="",Consolidado!$D746=""),0,IF(ISNUMBER(SEARCH(G$3,Consolidado!$D746)),IF(COUNTIFS(Consolidado!$AC$5:AC746,Consolidado!$AC746,Consolidado!$D$5:D746,"*"&amp;G$3&amp;"*")=1,1,0),0))</f>
        <v>0</v>
      </c>
      <c r="H746" s="0" t="n">
        <f aca="false">IF(OR(H$3="",Consolidado!$D746=""),0,IF(ISNUMBER(SEARCH(H$3,Consolidado!$D746)),IF(COUNTIFS(Consolidado!$AC$5:AC746,Consolidado!$AC746,Consolidado!$D$5:D746,"*"&amp;H$3&amp;"*")=1,1,0),0))</f>
        <v>0</v>
      </c>
      <c r="I746" s="0" t="n">
        <f aca="false">IF(OR(I$3="",Consolidado!$D746=""),0,IF(ISNUMBER(SEARCH(I$3,Consolidado!$D746)),IF(COUNTIFS(Consolidado!$AC$5:AC746,Consolidado!$AC746,Consolidado!$D$5:D746,"*"&amp;I$3&amp;"*")=1,1,0),0))</f>
        <v>0</v>
      </c>
      <c r="J746" s="0" t="n">
        <f aca="false">IF(OR(J$3="",Consolidado!$D746=""),0,IF(ISNUMBER(SEARCH(J$3,Consolidado!$D746)),IF(COUNTIFS(Consolidado!$AC$5:AC746,Consolidado!$AC746,Consolidado!$D$5:D746,"*"&amp;J$3&amp;"*")=1,1,0),0))</f>
        <v>0</v>
      </c>
      <c r="K746" s="0" t="n">
        <f aca="false">IF(OR(K$3="",Consolidado!$D746=""),0,IF(ISNUMBER(SEARCH(K$3,Consolidado!$D746)),IF(COUNTIFS(Consolidado!$AC$5:AC746,Consolidado!$AC746,Consolidado!$D$5:D746,"*"&amp;K$3&amp;"*")=1,1,0),0))</f>
        <v>0</v>
      </c>
      <c r="L746" s="0" t="n">
        <f aca="false">IF(OR(L$3="",Consolidado!$D746=""),0,IF(ISNUMBER(SEARCH(L$3,Consolidado!$D746)),IF(COUNTIFS(Consolidado!$AC$5:AC746,Consolidado!$AC746,Consolidado!$D$5:D746,"*"&amp;L$3&amp;"*")=1,1,0),0))</f>
        <v>0</v>
      </c>
      <c r="M746" s="0" t="n">
        <f aca="false">IF(OR(M$3="",Consolidado!$D746=""),0,IF(ISNUMBER(SEARCH(M$3,Consolidado!$D746)),IF(COUNTIFS(Consolidado!$AC$5:AC746,Consolidado!$AC746,Consolidado!$D$5:D746,"*"&amp;M$3&amp;"*")=1,1,0),0))</f>
        <v>0</v>
      </c>
      <c r="N746" s="0" t="n">
        <f aca="false">IF(OR(N$3="",Consolidado!$D746=""),0,IF(ISNUMBER(SEARCH(N$3,Consolidado!$D746)),IF(COUNTIFS(Consolidado!$AC$5:AC746,Consolidado!$AC746,Consolidado!$D$5:D746,"*"&amp;N$3&amp;"*")=1,1,0),0))</f>
        <v>0</v>
      </c>
      <c r="O746" s="0" t="n">
        <f aca="false">IF(OR(O$3="",Consolidado!$D746=""),0,IF(ISNUMBER(SEARCH(O$3,Consolidado!$D746)),IF(COUNTIFS(Consolidado!$AC$5:AC746,Consolidado!$AC746,Consolidado!$D$5:D746,"*"&amp;O$3&amp;"*")=1,1,0),0))</f>
        <v>0</v>
      </c>
      <c r="P746" s="0" t="n">
        <f aca="false">IF(OR(P$3="",Consolidado!$D746=""),0,IF(ISNUMBER(SEARCH(P$3,Consolidado!$D746)),IF(COUNTIFS(Consolidado!$AC$5:AC746,Consolidado!$AC746,Consolidado!$D$5:D746,"*"&amp;P$3&amp;"*")=1,1,0),0))</f>
        <v>0</v>
      </c>
      <c r="Q746" s="0" t="n">
        <f aca="false">IF(OR(Q$3="",Consolidado!$D746=""),0,IF(ISNUMBER(SEARCH(Q$3,Consolidado!$D746)),IF(COUNTIFS(Consolidado!$AC$5:AC746,Consolidado!$AC746,Consolidado!$D$5:D746,"*"&amp;Q$3&amp;"*")=1,1,0),0))</f>
        <v>0</v>
      </c>
      <c r="R746" s="0" t="n">
        <f aca="false">IF(OR(R$3="",Consolidado!$D746=""),0,IF(ISNUMBER(SEARCH(R$3,Consolidado!$D746)),IF(COUNTIFS(Consolidado!$AC$5:AC746,Consolidado!$AC746,Consolidado!$D$5:D746,"*"&amp;R$3&amp;"*")=1,1,0),0))</f>
        <v>0</v>
      </c>
      <c r="S746" s="0" t="n">
        <f aca="false">IF(OR(S$3="",Consolidado!$D746=""),0,IF(ISNUMBER(SEARCH(S$3,Consolidado!$D746)),IF(COUNTIFS(Consolidado!$AC$5:AC746,Consolidado!$AC746,Consolidado!$D$5:D746,"*"&amp;S$3&amp;"*")=1,1,0),0))</f>
        <v>0</v>
      </c>
      <c r="T746" s="0" t="n">
        <f aca="false">IF(OR(T$3="",Consolidado!$D746=""),0,IF(ISNUMBER(SEARCH(T$3,Consolidado!$D746)),IF(COUNTIFS(Consolidado!$AC$5:AC746,Consolidado!$AC746,Consolidado!$D$5:D746,"*"&amp;T$3&amp;"*")=1,1,0),0))</f>
        <v>0</v>
      </c>
      <c r="U746" s="0" t="n">
        <f aca="false">IF(OR(U$3="",Consolidado!$D746=""),0,IF(ISNUMBER(SEARCH(U$3,Consolidado!$D746)),IF(COUNTIFS(Consolidado!$AC$5:AC746,Consolidado!$AC746,Consolidado!$D$5:D746,"*"&amp;U$3&amp;"*")=1,1,0),0))</f>
        <v>0</v>
      </c>
      <c r="V746" s="0" t="n">
        <f aca="false">IF(OR(V$3="",Consolidado!$D746=""),0,IF(ISNUMBER(SEARCH(V$3,Consolidado!$D746)),IF(COUNTIFS(Consolidado!$AC$5:AC746,Consolidado!$AC746,Consolidado!$D$5:D746,"*"&amp;V$3&amp;"*")=1,1,0),0))</f>
        <v>0</v>
      </c>
      <c r="W746" s="0" t="n">
        <f aca="false">IF(OR(W$3="",Consolidado!$D746=""),0,IF(ISNUMBER(SEARCH(W$3,Consolidado!$D746)),IF(COUNTIFS(Consolidado!$AC$5:AC746,Consolidado!$AC746,Consolidado!$D$5:D746,"*"&amp;W$3&amp;"*")=1,1,0),0))</f>
        <v>0</v>
      </c>
      <c r="X746" s="0" t="n">
        <f aca="false">IF(OR(X$3="",Consolidado!$D746=""),0,IF(ISNUMBER(SEARCH(X$3,Consolidado!$D746)),IF(COUNTIFS(Consolidado!$AC$5:AC746,Consolidado!$AC746,Consolidado!$D$5:D746,"*"&amp;X$3&amp;"*")=1,1,0),0))</f>
        <v>0</v>
      </c>
      <c r="Y746" s="0" t="n">
        <f aca="false">IF(OR(Y$3="",Consolidado!$D746=""),0,IF(ISNUMBER(SEARCH(Y$3,Consolidado!$D746)),IF(COUNTIFS(Consolidado!$AC$5:AC746,Consolidado!$AC746,Consolidado!$D$5:D746,"*"&amp;Y$3&amp;"*")=1,1,0),0))</f>
        <v>0</v>
      </c>
      <c r="Z746" s="0" t="n">
        <f aca="false">IF(OR(Z$3="",Consolidado!$D746=""),0,IF(ISNUMBER(SEARCH(Z$3,Consolidado!$D746)),IF(COUNTIFS(Consolidado!$AC$5:AC746,Consolidado!$AC746,Consolidado!$D$5:D746,"*"&amp;Z$3&amp;"*")=1,1,0),0))</f>
        <v>0</v>
      </c>
      <c r="AA746" s="0" t="n">
        <f aca="false">IF(OR(AA$3="",Consolidado!$D746=""),0,IF(ISNUMBER(SEARCH(AA$3,Consolidado!$D746)),IF(COUNTIFS(Consolidado!$AC$5:AC746,Consolidado!$AC746,Consolidado!$D$5:D746,"*"&amp;AA$3&amp;"*")=1,1,0),0))</f>
        <v>0</v>
      </c>
      <c r="AB746" s="0" t="n">
        <f aca="false">IF(OR(AB$3="",Consolidado!$D746=""),0,IF(ISNUMBER(SEARCH(AB$3,Consolidado!$D746)),IF(COUNTIFS(Consolidado!$AC$5:AC746,Consolidado!$AC746,Consolidado!$D$5:D746,"*"&amp;AB$3&amp;"*")=1,1,0),0))</f>
        <v>0</v>
      </c>
      <c r="AC746" s="0" t="n">
        <f aca="false">IF(OR(AC$3="",Consolidado!$D746=""),0,IF(ISNUMBER(SEARCH(AC$3,Consolidado!$D746)),IF(COUNTIFS(Consolidado!$AC$5:AC746,Consolidado!$AC746,Consolidado!$D$5:D746,"*"&amp;AC$3&amp;"*")=1,1,0),0))</f>
        <v>0</v>
      </c>
      <c r="AD746" s="0" t="n">
        <f aca="false">IF(OR(AD$3="",Consolidado!$D746=""),0,IF(ISNUMBER(SEARCH(AD$3,Consolidado!$D746)),IF(COUNTIFS(Consolidado!$AC$5:AC746,Consolidado!$AC746,Consolidado!$D$5:D746,"*"&amp;AD$3&amp;"*")=1,1,0),0))</f>
        <v>0</v>
      </c>
      <c r="AE746" s="0" t="n">
        <f aca="false">IF(OR(AE$3="",Consolidado!$D746=""),0,IF(ISNUMBER(SEARCH(AE$3,Consolidado!$D746)),IF(COUNTIFS(Consolidado!$AC$5:AC746,Consolidado!$AC746,Consolidado!$D$5:D746,"*"&amp;AE$3&amp;"*")=1,1,0),0))</f>
        <v>0</v>
      </c>
      <c r="AF746" s="0" t="n">
        <f aca="false">IF(OR(AF$3="",Consolidado!$D746=""),0,IF(ISNUMBER(SEARCH(AF$3,Consolidado!$D746)),IF(COUNTIFS(Consolidado!$AC$5:AC746,Consolidado!$AC746,Consolidado!$D$5:D746,"*"&amp;AF$3&amp;"*")=1,1,0),0))</f>
        <v>0</v>
      </c>
      <c r="AG746" s="0" t="n">
        <f aca="false">IF(OR(AG$3="",Consolidado!$D746=""),0,IF(ISNUMBER(SEARCH(AG$3,Consolidado!$D746)),IF(COUNTIFS(Consolidado!$AC$5:AC746,Consolidado!$AC746,Consolidado!$D$5:D746,"*"&amp;AG$3&amp;"*")=1,1,0),0))</f>
        <v>0</v>
      </c>
      <c r="AH746" s="0" t="n">
        <f aca="false">IF(OR(AH$3="",Consolidado!$D746=""),0,IF(ISNUMBER(SEARCH(AH$3,Consolidado!$D746)),IF(COUNTIFS(Consolidado!$AC$5:AC746,Consolidado!$AC746,Consolidado!$D$5:D746,"*"&amp;AH$3&amp;"*")=1,1,0),0))</f>
        <v>0</v>
      </c>
      <c r="AI746" s="0" t="n">
        <f aca="false">IF(OR(AI$3="",Consolidado!$D746=""),0,IF(ISNUMBER(SEARCH(AI$3,Consolidado!$D746)),IF(COUNTIFS(Consolidado!$AC$5:AC746,Consolidado!$AC746,Consolidado!$D$5:D746,"*"&amp;AI$3&amp;"*")=1,1,0),0))</f>
        <v>0</v>
      </c>
      <c r="AJ746" s="0" t="n">
        <f aca="false">IF(OR(AJ$3="",Consolidado!$D746=""),0,IF(ISNUMBER(SEARCH(AJ$3,Consolidado!$D746)),IF(COUNTIFS(Consolidado!$AC$5:AC746,Consolidado!$AC746,Consolidado!$D$5:D746,"*"&amp;AJ$3&amp;"*")=1,1,0),0))</f>
        <v>0</v>
      </c>
      <c r="AK746" s="0" t="n">
        <f aca="false">IF(OR(AK$3="",Consolidado!$D746=""),0,IF(ISNUMBER(SEARCH(AK$3,Consolidado!$D746)),IF(COUNTIFS(Consolidado!$AC$5:AC746,Consolidado!$AC746,Consolidado!$D$5:D746,"*"&amp;AK$3&amp;"*")=1,1,0),0))</f>
        <v>0</v>
      </c>
      <c r="AL746" s="0" t="n">
        <f aca="false">IF(OR(AL$3="",Consolidado!$D746=""),0,IF(ISNUMBER(SEARCH(AL$3,Consolidado!$D746)),IF(COUNTIFS(Consolidado!$AC$5:AC746,Consolidado!$AC746,Consolidado!$D$5:D746,"*"&amp;AL$3&amp;"*")=1,1,0),0))</f>
        <v>0</v>
      </c>
      <c r="AM746" s="0" t="n">
        <f aca="false">IF(OR(AM$3="",Consolidado!$D746=""),0,IF(ISNUMBER(SEARCH(AM$3,Consolidado!$D746)),IF(COUNTIFS(Consolidado!$AC$5:AC746,Consolidado!$AC746,Consolidado!$D$5:D746,"*"&amp;AM$3&amp;"*")=1,1,0),0))</f>
        <v>0</v>
      </c>
      <c r="AN746" s="0" t="n">
        <f aca="false">IF(OR(AN$3="",Consolidado!$D746=""),0,IF(ISNUMBER(SEARCH(AN$3,Consolidado!$D746)),IF(COUNTIFS(Consolidado!$AC$5:AC746,Consolidado!$AC746,Consolidado!$D$5:D746,"*"&amp;AN$3&amp;"*")=1,1,0),0))</f>
        <v>0</v>
      </c>
      <c r="AO746" s="0" t="n">
        <f aca="false">IF(OR(AO$3="",Consolidado!$D746=""),0,IF(ISNUMBER(SEARCH(AO$3,Consolidado!$D746)),IF(COUNTIFS(Consolidado!$AC$5:AC746,Consolidado!$AC746,Consolidado!$D$5:D746,"*"&amp;AO$3&amp;"*")=1,1,0),0))</f>
        <v>0</v>
      </c>
    </row>
    <row r="747" customFormat="false" ht="15" hidden="false" customHeight="false" outlineLevel="0" collapsed="false">
      <c r="B747" s="0" t="n">
        <f aca="false">IF(OR(B$3="",Consolidado!$D747=""),0,IF(ISNUMBER(SEARCH(B$3,Consolidado!$D747)),IF(COUNTIFS(Consolidado!$AC$5:AC747,Consolidado!$AC747,Consolidado!$D$5:D747,"*"&amp;B$3&amp;"*")=1,1,0),0))</f>
        <v>0</v>
      </c>
      <c r="C747" s="0" t="n">
        <f aca="false">IF(OR(C$3="",Consolidado!$D747=""),0,IF(ISNUMBER(SEARCH(C$3,Consolidado!$D747)),IF(COUNTIFS(Consolidado!$AC$5:AC747,Consolidado!$AC747,Consolidado!$D$5:D747,"*"&amp;C$3&amp;"*")=1,1,0),0))</f>
        <v>0</v>
      </c>
      <c r="D747" s="0" t="n">
        <f aca="false">IF(OR(D$3="",Consolidado!$D747=""),0,IF(ISNUMBER(SEARCH(D$3,Consolidado!$D747)),IF(COUNTIFS(Consolidado!$AC$5:AC747,Consolidado!$AC747,Consolidado!$D$5:D747,"*"&amp;D$3&amp;"*")=1,1,0),0))</f>
        <v>0</v>
      </c>
      <c r="E747" s="0" t="n">
        <f aca="false">IF(OR(E$3="",Consolidado!$D747=""),0,IF(ISNUMBER(SEARCH(E$3,Consolidado!$D747)),IF(COUNTIFS(Consolidado!$AC$5:AC747,Consolidado!$AC747,Consolidado!$D$5:D747,"*"&amp;E$3&amp;"*")=1,1,0),0))</f>
        <v>0</v>
      </c>
      <c r="F747" s="0" t="n">
        <f aca="false">IF(OR(F$3="",Consolidado!$D747=""),0,IF(ISNUMBER(SEARCH(F$3,Consolidado!$D747)),IF(COUNTIFS(Consolidado!$AC$5:AC747,Consolidado!$AC747,Consolidado!$D$5:D747,"*"&amp;F$3&amp;"*")=1,1,0),0))</f>
        <v>0</v>
      </c>
      <c r="G747" s="0" t="n">
        <f aca="false">IF(OR(G$3="",Consolidado!$D747=""),0,IF(ISNUMBER(SEARCH(G$3,Consolidado!$D747)),IF(COUNTIFS(Consolidado!$AC$5:AC747,Consolidado!$AC747,Consolidado!$D$5:D747,"*"&amp;G$3&amp;"*")=1,1,0),0))</f>
        <v>0</v>
      </c>
      <c r="H747" s="0" t="n">
        <f aca="false">IF(OR(H$3="",Consolidado!$D747=""),0,IF(ISNUMBER(SEARCH(H$3,Consolidado!$D747)),IF(COUNTIFS(Consolidado!$AC$5:AC747,Consolidado!$AC747,Consolidado!$D$5:D747,"*"&amp;H$3&amp;"*")=1,1,0),0))</f>
        <v>0</v>
      </c>
      <c r="I747" s="0" t="n">
        <f aca="false">IF(OR(I$3="",Consolidado!$D747=""),0,IF(ISNUMBER(SEARCH(I$3,Consolidado!$D747)),IF(COUNTIFS(Consolidado!$AC$5:AC747,Consolidado!$AC747,Consolidado!$D$5:D747,"*"&amp;I$3&amp;"*")=1,1,0),0))</f>
        <v>0</v>
      </c>
      <c r="J747" s="0" t="n">
        <f aca="false">IF(OR(J$3="",Consolidado!$D747=""),0,IF(ISNUMBER(SEARCH(J$3,Consolidado!$D747)),IF(COUNTIFS(Consolidado!$AC$5:AC747,Consolidado!$AC747,Consolidado!$D$5:D747,"*"&amp;J$3&amp;"*")=1,1,0),0))</f>
        <v>0</v>
      </c>
      <c r="K747" s="0" t="n">
        <f aca="false">IF(OR(K$3="",Consolidado!$D747=""),0,IF(ISNUMBER(SEARCH(K$3,Consolidado!$D747)),IF(COUNTIFS(Consolidado!$AC$5:AC747,Consolidado!$AC747,Consolidado!$D$5:D747,"*"&amp;K$3&amp;"*")=1,1,0),0))</f>
        <v>0</v>
      </c>
      <c r="L747" s="0" t="n">
        <f aca="false">IF(OR(L$3="",Consolidado!$D747=""),0,IF(ISNUMBER(SEARCH(L$3,Consolidado!$D747)),IF(COUNTIFS(Consolidado!$AC$5:AC747,Consolidado!$AC747,Consolidado!$D$5:D747,"*"&amp;L$3&amp;"*")=1,1,0),0))</f>
        <v>0</v>
      </c>
      <c r="M747" s="0" t="n">
        <f aca="false">IF(OR(M$3="",Consolidado!$D747=""),0,IF(ISNUMBER(SEARCH(M$3,Consolidado!$D747)),IF(COUNTIFS(Consolidado!$AC$5:AC747,Consolidado!$AC747,Consolidado!$D$5:D747,"*"&amp;M$3&amp;"*")=1,1,0),0))</f>
        <v>0</v>
      </c>
      <c r="N747" s="0" t="n">
        <f aca="false">IF(OR(N$3="",Consolidado!$D747=""),0,IF(ISNUMBER(SEARCH(N$3,Consolidado!$D747)),IF(COUNTIFS(Consolidado!$AC$5:AC747,Consolidado!$AC747,Consolidado!$D$5:D747,"*"&amp;N$3&amp;"*")=1,1,0),0))</f>
        <v>0</v>
      </c>
      <c r="O747" s="0" t="n">
        <f aca="false">IF(OR(O$3="",Consolidado!$D747=""),0,IF(ISNUMBER(SEARCH(O$3,Consolidado!$D747)),IF(COUNTIFS(Consolidado!$AC$5:AC747,Consolidado!$AC747,Consolidado!$D$5:D747,"*"&amp;O$3&amp;"*")=1,1,0),0))</f>
        <v>0</v>
      </c>
      <c r="P747" s="0" t="n">
        <f aca="false">IF(OR(P$3="",Consolidado!$D747=""),0,IF(ISNUMBER(SEARCH(P$3,Consolidado!$D747)),IF(COUNTIFS(Consolidado!$AC$5:AC747,Consolidado!$AC747,Consolidado!$D$5:D747,"*"&amp;P$3&amp;"*")=1,1,0),0))</f>
        <v>0</v>
      </c>
      <c r="Q747" s="0" t="n">
        <f aca="false">IF(OR(Q$3="",Consolidado!$D747=""),0,IF(ISNUMBER(SEARCH(Q$3,Consolidado!$D747)),IF(COUNTIFS(Consolidado!$AC$5:AC747,Consolidado!$AC747,Consolidado!$D$5:D747,"*"&amp;Q$3&amp;"*")=1,1,0),0))</f>
        <v>0</v>
      </c>
      <c r="R747" s="0" t="n">
        <f aca="false">IF(OR(R$3="",Consolidado!$D747=""),0,IF(ISNUMBER(SEARCH(R$3,Consolidado!$D747)),IF(COUNTIFS(Consolidado!$AC$5:AC747,Consolidado!$AC747,Consolidado!$D$5:D747,"*"&amp;R$3&amp;"*")=1,1,0),0))</f>
        <v>0</v>
      </c>
      <c r="S747" s="0" t="n">
        <f aca="false">IF(OR(S$3="",Consolidado!$D747=""),0,IF(ISNUMBER(SEARCH(S$3,Consolidado!$D747)),IF(COUNTIFS(Consolidado!$AC$5:AC747,Consolidado!$AC747,Consolidado!$D$5:D747,"*"&amp;S$3&amp;"*")=1,1,0),0))</f>
        <v>0</v>
      </c>
      <c r="T747" s="0" t="n">
        <f aca="false">IF(OR(T$3="",Consolidado!$D747=""),0,IF(ISNUMBER(SEARCH(T$3,Consolidado!$D747)),IF(COUNTIFS(Consolidado!$AC$5:AC747,Consolidado!$AC747,Consolidado!$D$5:D747,"*"&amp;T$3&amp;"*")=1,1,0),0))</f>
        <v>0</v>
      </c>
      <c r="U747" s="0" t="n">
        <f aca="false">IF(OR(U$3="",Consolidado!$D747=""),0,IF(ISNUMBER(SEARCH(U$3,Consolidado!$D747)),IF(COUNTIFS(Consolidado!$AC$5:AC747,Consolidado!$AC747,Consolidado!$D$5:D747,"*"&amp;U$3&amp;"*")=1,1,0),0))</f>
        <v>0</v>
      </c>
      <c r="V747" s="0" t="n">
        <f aca="false">IF(OR(V$3="",Consolidado!$D747=""),0,IF(ISNUMBER(SEARCH(V$3,Consolidado!$D747)),IF(COUNTIFS(Consolidado!$AC$5:AC747,Consolidado!$AC747,Consolidado!$D$5:D747,"*"&amp;V$3&amp;"*")=1,1,0),0))</f>
        <v>0</v>
      </c>
      <c r="W747" s="0" t="n">
        <f aca="false">IF(OR(W$3="",Consolidado!$D747=""),0,IF(ISNUMBER(SEARCH(W$3,Consolidado!$D747)),IF(COUNTIFS(Consolidado!$AC$5:AC747,Consolidado!$AC747,Consolidado!$D$5:D747,"*"&amp;W$3&amp;"*")=1,1,0),0))</f>
        <v>0</v>
      </c>
      <c r="X747" s="0" t="n">
        <f aca="false">IF(OR(X$3="",Consolidado!$D747=""),0,IF(ISNUMBER(SEARCH(X$3,Consolidado!$D747)),IF(COUNTIFS(Consolidado!$AC$5:AC747,Consolidado!$AC747,Consolidado!$D$5:D747,"*"&amp;X$3&amp;"*")=1,1,0),0))</f>
        <v>0</v>
      </c>
      <c r="Y747" s="0" t="n">
        <f aca="false">IF(OR(Y$3="",Consolidado!$D747=""),0,IF(ISNUMBER(SEARCH(Y$3,Consolidado!$D747)),IF(COUNTIFS(Consolidado!$AC$5:AC747,Consolidado!$AC747,Consolidado!$D$5:D747,"*"&amp;Y$3&amp;"*")=1,1,0),0))</f>
        <v>0</v>
      </c>
      <c r="Z747" s="0" t="n">
        <f aca="false">IF(OR(Z$3="",Consolidado!$D747=""),0,IF(ISNUMBER(SEARCH(Z$3,Consolidado!$D747)),IF(COUNTIFS(Consolidado!$AC$5:AC747,Consolidado!$AC747,Consolidado!$D$5:D747,"*"&amp;Z$3&amp;"*")=1,1,0),0))</f>
        <v>0</v>
      </c>
      <c r="AA747" s="0" t="n">
        <f aca="false">IF(OR(AA$3="",Consolidado!$D747=""),0,IF(ISNUMBER(SEARCH(AA$3,Consolidado!$D747)),IF(COUNTIFS(Consolidado!$AC$5:AC747,Consolidado!$AC747,Consolidado!$D$5:D747,"*"&amp;AA$3&amp;"*")=1,1,0),0))</f>
        <v>0</v>
      </c>
      <c r="AB747" s="0" t="n">
        <f aca="false">IF(OR(AB$3="",Consolidado!$D747=""),0,IF(ISNUMBER(SEARCH(AB$3,Consolidado!$D747)),IF(COUNTIFS(Consolidado!$AC$5:AC747,Consolidado!$AC747,Consolidado!$D$5:D747,"*"&amp;AB$3&amp;"*")=1,1,0),0))</f>
        <v>0</v>
      </c>
      <c r="AC747" s="0" t="n">
        <f aca="false">IF(OR(AC$3="",Consolidado!$D747=""),0,IF(ISNUMBER(SEARCH(AC$3,Consolidado!$D747)),IF(COUNTIFS(Consolidado!$AC$5:AC747,Consolidado!$AC747,Consolidado!$D$5:D747,"*"&amp;AC$3&amp;"*")=1,1,0),0))</f>
        <v>0</v>
      </c>
      <c r="AD747" s="0" t="n">
        <f aca="false">IF(OR(AD$3="",Consolidado!$D747=""),0,IF(ISNUMBER(SEARCH(AD$3,Consolidado!$D747)),IF(COUNTIFS(Consolidado!$AC$5:AC747,Consolidado!$AC747,Consolidado!$D$5:D747,"*"&amp;AD$3&amp;"*")=1,1,0),0))</f>
        <v>0</v>
      </c>
      <c r="AE747" s="0" t="n">
        <f aca="false">IF(OR(AE$3="",Consolidado!$D747=""),0,IF(ISNUMBER(SEARCH(AE$3,Consolidado!$D747)),IF(COUNTIFS(Consolidado!$AC$5:AC747,Consolidado!$AC747,Consolidado!$D$5:D747,"*"&amp;AE$3&amp;"*")=1,1,0),0))</f>
        <v>0</v>
      </c>
      <c r="AF747" s="0" t="n">
        <f aca="false">IF(OR(AF$3="",Consolidado!$D747=""),0,IF(ISNUMBER(SEARCH(AF$3,Consolidado!$D747)),IF(COUNTIFS(Consolidado!$AC$5:AC747,Consolidado!$AC747,Consolidado!$D$5:D747,"*"&amp;AF$3&amp;"*")=1,1,0),0))</f>
        <v>0</v>
      </c>
      <c r="AG747" s="0" t="n">
        <f aca="false">IF(OR(AG$3="",Consolidado!$D747=""),0,IF(ISNUMBER(SEARCH(AG$3,Consolidado!$D747)),IF(COUNTIFS(Consolidado!$AC$5:AC747,Consolidado!$AC747,Consolidado!$D$5:D747,"*"&amp;AG$3&amp;"*")=1,1,0),0))</f>
        <v>0</v>
      </c>
      <c r="AH747" s="0" t="n">
        <f aca="false">IF(OR(AH$3="",Consolidado!$D747=""),0,IF(ISNUMBER(SEARCH(AH$3,Consolidado!$D747)),IF(COUNTIFS(Consolidado!$AC$5:AC747,Consolidado!$AC747,Consolidado!$D$5:D747,"*"&amp;AH$3&amp;"*")=1,1,0),0))</f>
        <v>0</v>
      </c>
      <c r="AI747" s="0" t="n">
        <f aca="false">IF(OR(AI$3="",Consolidado!$D747=""),0,IF(ISNUMBER(SEARCH(AI$3,Consolidado!$D747)),IF(COUNTIFS(Consolidado!$AC$5:AC747,Consolidado!$AC747,Consolidado!$D$5:D747,"*"&amp;AI$3&amp;"*")=1,1,0),0))</f>
        <v>0</v>
      </c>
      <c r="AJ747" s="0" t="n">
        <f aca="false">IF(OR(AJ$3="",Consolidado!$D747=""),0,IF(ISNUMBER(SEARCH(AJ$3,Consolidado!$D747)),IF(COUNTIFS(Consolidado!$AC$5:AC747,Consolidado!$AC747,Consolidado!$D$5:D747,"*"&amp;AJ$3&amp;"*")=1,1,0),0))</f>
        <v>0</v>
      </c>
      <c r="AK747" s="0" t="n">
        <f aca="false">IF(OR(AK$3="",Consolidado!$D747=""),0,IF(ISNUMBER(SEARCH(AK$3,Consolidado!$D747)),IF(COUNTIFS(Consolidado!$AC$5:AC747,Consolidado!$AC747,Consolidado!$D$5:D747,"*"&amp;AK$3&amp;"*")=1,1,0),0))</f>
        <v>0</v>
      </c>
      <c r="AL747" s="0" t="n">
        <f aca="false">IF(OR(AL$3="",Consolidado!$D747=""),0,IF(ISNUMBER(SEARCH(AL$3,Consolidado!$D747)),IF(COUNTIFS(Consolidado!$AC$5:AC747,Consolidado!$AC747,Consolidado!$D$5:D747,"*"&amp;AL$3&amp;"*")=1,1,0),0))</f>
        <v>0</v>
      </c>
      <c r="AM747" s="0" t="n">
        <f aca="false">IF(OR(AM$3="",Consolidado!$D747=""),0,IF(ISNUMBER(SEARCH(AM$3,Consolidado!$D747)),IF(COUNTIFS(Consolidado!$AC$5:AC747,Consolidado!$AC747,Consolidado!$D$5:D747,"*"&amp;AM$3&amp;"*")=1,1,0),0))</f>
        <v>0</v>
      </c>
      <c r="AN747" s="0" t="n">
        <f aca="false">IF(OR(AN$3="",Consolidado!$D747=""),0,IF(ISNUMBER(SEARCH(AN$3,Consolidado!$D747)),IF(COUNTIFS(Consolidado!$AC$5:AC747,Consolidado!$AC747,Consolidado!$D$5:D747,"*"&amp;AN$3&amp;"*")=1,1,0),0))</f>
        <v>0</v>
      </c>
      <c r="AO747" s="0" t="n">
        <f aca="false">IF(OR(AO$3="",Consolidado!$D747=""),0,IF(ISNUMBER(SEARCH(AO$3,Consolidado!$D747)),IF(COUNTIFS(Consolidado!$AC$5:AC747,Consolidado!$AC747,Consolidado!$D$5:D747,"*"&amp;AO$3&amp;"*")=1,1,0),0))</f>
        <v>0</v>
      </c>
    </row>
    <row r="748" customFormat="false" ht="15" hidden="false" customHeight="false" outlineLevel="0" collapsed="false">
      <c r="B748" s="0" t="n">
        <f aca="false">IF(OR(B$3="",Consolidado!$D748=""),0,IF(ISNUMBER(SEARCH(B$3,Consolidado!$D748)),IF(COUNTIFS(Consolidado!$AC$5:AC748,Consolidado!$AC748,Consolidado!$D$5:D748,"*"&amp;B$3&amp;"*")=1,1,0),0))</f>
        <v>0</v>
      </c>
      <c r="C748" s="0" t="n">
        <f aca="false">IF(OR(C$3="",Consolidado!$D748=""),0,IF(ISNUMBER(SEARCH(C$3,Consolidado!$D748)),IF(COUNTIFS(Consolidado!$AC$5:AC748,Consolidado!$AC748,Consolidado!$D$5:D748,"*"&amp;C$3&amp;"*")=1,1,0),0))</f>
        <v>0</v>
      </c>
      <c r="D748" s="0" t="n">
        <f aca="false">IF(OR(D$3="",Consolidado!$D748=""),0,IF(ISNUMBER(SEARCH(D$3,Consolidado!$D748)),IF(COUNTIFS(Consolidado!$AC$5:AC748,Consolidado!$AC748,Consolidado!$D$5:D748,"*"&amp;D$3&amp;"*")=1,1,0),0))</f>
        <v>0</v>
      </c>
      <c r="E748" s="0" t="n">
        <f aca="false">IF(OR(E$3="",Consolidado!$D748=""),0,IF(ISNUMBER(SEARCH(E$3,Consolidado!$D748)),IF(COUNTIFS(Consolidado!$AC$5:AC748,Consolidado!$AC748,Consolidado!$D$5:D748,"*"&amp;E$3&amp;"*")=1,1,0),0))</f>
        <v>0</v>
      </c>
      <c r="F748" s="0" t="n">
        <f aca="false">IF(OR(F$3="",Consolidado!$D748=""),0,IF(ISNUMBER(SEARCH(F$3,Consolidado!$D748)),IF(COUNTIFS(Consolidado!$AC$5:AC748,Consolidado!$AC748,Consolidado!$D$5:D748,"*"&amp;F$3&amp;"*")=1,1,0),0))</f>
        <v>0</v>
      </c>
      <c r="G748" s="0" t="n">
        <f aca="false">IF(OR(G$3="",Consolidado!$D748=""),0,IF(ISNUMBER(SEARCH(G$3,Consolidado!$D748)),IF(COUNTIFS(Consolidado!$AC$5:AC748,Consolidado!$AC748,Consolidado!$D$5:D748,"*"&amp;G$3&amp;"*")=1,1,0),0))</f>
        <v>0</v>
      </c>
      <c r="H748" s="0" t="n">
        <f aca="false">IF(OR(H$3="",Consolidado!$D748=""),0,IF(ISNUMBER(SEARCH(H$3,Consolidado!$D748)),IF(COUNTIFS(Consolidado!$AC$5:AC748,Consolidado!$AC748,Consolidado!$D$5:D748,"*"&amp;H$3&amp;"*")=1,1,0),0))</f>
        <v>0</v>
      </c>
      <c r="I748" s="0" t="n">
        <f aca="false">IF(OR(I$3="",Consolidado!$D748=""),0,IF(ISNUMBER(SEARCH(I$3,Consolidado!$D748)),IF(COUNTIFS(Consolidado!$AC$5:AC748,Consolidado!$AC748,Consolidado!$D$5:D748,"*"&amp;I$3&amp;"*")=1,1,0),0))</f>
        <v>0</v>
      </c>
      <c r="J748" s="0" t="n">
        <f aca="false">IF(OR(J$3="",Consolidado!$D748=""),0,IF(ISNUMBER(SEARCH(J$3,Consolidado!$D748)),IF(COUNTIFS(Consolidado!$AC$5:AC748,Consolidado!$AC748,Consolidado!$D$5:D748,"*"&amp;J$3&amp;"*")=1,1,0),0))</f>
        <v>0</v>
      </c>
      <c r="K748" s="0" t="n">
        <f aca="false">IF(OR(K$3="",Consolidado!$D748=""),0,IF(ISNUMBER(SEARCH(K$3,Consolidado!$D748)),IF(COUNTIFS(Consolidado!$AC$5:AC748,Consolidado!$AC748,Consolidado!$D$5:D748,"*"&amp;K$3&amp;"*")=1,1,0),0))</f>
        <v>0</v>
      </c>
      <c r="L748" s="0" t="n">
        <f aca="false">IF(OR(L$3="",Consolidado!$D748=""),0,IF(ISNUMBER(SEARCH(L$3,Consolidado!$D748)),IF(COUNTIFS(Consolidado!$AC$5:AC748,Consolidado!$AC748,Consolidado!$D$5:D748,"*"&amp;L$3&amp;"*")=1,1,0),0))</f>
        <v>0</v>
      </c>
      <c r="M748" s="0" t="n">
        <f aca="false">IF(OR(M$3="",Consolidado!$D748=""),0,IF(ISNUMBER(SEARCH(M$3,Consolidado!$D748)),IF(COUNTIFS(Consolidado!$AC$5:AC748,Consolidado!$AC748,Consolidado!$D$5:D748,"*"&amp;M$3&amp;"*")=1,1,0),0))</f>
        <v>0</v>
      </c>
      <c r="N748" s="0" t="n">
        <f aca="false">IF(OR(N$3="",Consolidado!$D748=""),0,IF(ISNUMBER(SEARCH(N$3,Consolidado!$D748)),IF(COUNTIFS(Consolidado!$AC$5:AC748,Consolidado!$AC748,Consolidado!$D$5:D748,"*"&amp;N$3&amp;"*")=1,1,0),0))</f>
        <v>0</v>
      </c>
      <c r="O748" s="0" t="n">
        <f aca="false">IF(OR(O$3="",Consolidado!$D748=""),0,IF(ISNUMBER(SEARCH(O$3,Consolidado!$D748)),IF(COUNTIFS(Consolidado!$AC$5:AC748,Consolidado!$AC748,Consolidado!$D$5:D748,"*"&amp;O$3&amp;"*")=1,1,0),0))</f>
        <v>0</v>
      </c>
      <c r="P748" s="0" t="n">
        <f aca="false">IF(OR(P$3="",Consolidado!$D748=""),0,IF(ISNUMBER(SEARCH(P$3,Consolidado!$D748)),IF(COUNTIFS(Consolidado!$AC$5:AC748,Consolidado!$AC748,Consolidado!$D$5:D748,"*"&amp;P$3&amp;"*")=1,1,0),0))</f>
        <v>0</v>
      </c>
      <c r="Q748" s="0" t="n">
        <f aca="false">IF(OR(Q$3="",Consolidado!$D748=""),0,IF(ISNUMBER(SEARCH(Q$3,Consolidado!$D748)),IF(COUNTIFS(Consolidado!$AC$5:AC748,Consolidado!$AC748,Consolidado!$D$5:D748,"*"&amp;Q$3&amp;"*")=1,1,0),0))</f>
        <v>0</v>
      </c>
      <c r="R748" s="0" t="n">
        <f aca="false">IF(OR(R$3="",Consolidado!$D748=""),0,IF(ISNUMBER(SEARCH(R$3,Consolidado!$D748)),IF(COUNTIFS(Consolidado!$AC$5:AC748,Consolidado!$AC748,Consolidado!$D$5:D748,"*"&amp;R$3&amp;"*")=1,1,0),0))</f>
        <v>0</v>
      </c>
      <c r="S748" s="0" t="n">
        <f aca="false">IF(OR(S$3="",Consolidado!$D748=""),0,IF(ISNUMBER(SEARCH(S$3,Consolidado!$D748)),IF(COUNTIFS(Consolidado!$AC$5:AC748,Consolidado!$AC748,Consolidado!$D$5:D748,"*"&amp;S$3&amp;"*")=1,1,0),0))</f>
        <v>0</v>
      </c>
      <c r="T748" s="0" t="n">
        <f aca="false">IF(OR(T$3="",Consolidado!$D748=""),0,IF(ISNUMBER(SEARCH(T$3,Consolidado!$D748)),IF(COUNTIFS(Consolidado!$AC$5:AC748,Consolidado!$AC748,Consolidado!$D$5:D748,"*"&amp;T$3&amp;"*")=1,1,0),0))</f>
        <v>0</v>
      </c>
      <c r="U748" s="0" t="n">
        <f aca="false">IF(OR(U$3="",Consolidado!$D748=""),0,IF(ISNUMBER(SEARCH(U$3,Consolidado!$D748)),IF(COUNTIFS(Consolidado!$AC$5:AC748,Consolidado!$AC748,Consolidado!$D$5:D748,"*"&amp;U$3&amp;"*")=1,1,0),0))</f>
        <v>0</v>
      </c>
      <c r="V748" s="0" t="n">
        <f aca="false">IF(OR(V$3="",Consolidado!$D748=""),0,IF(ISNUMBER(SEARCH(V$3,Consolidado!$D748)),IF(COUNTIFS(Consolidado!$AC$5:AC748,Consolidado!$AC748,Consolidado!$D$5:D748,"*"&amp;V$3&amp;"*")=1,1,0),0))</f>
        <v>0</v>
      </c>
      <c r="W748" s="0" t="n">
        <f aca="false">IF(OR(W$3="",Consolidado!$D748=""),0,IF(ISNUMBER(SEARCH(W$3,Consolidado!$D748)),IF(COUNTIFS(Consolidado!$AC$5:AC748,Consolidado!$AC748,Consolidado!$D$5:D748,"*"&amp;W$3&amp;"*")=1,1,0),0))</f>
        <v>0</v>
      </c>
      <c r="X748" s="0" t="n">
        <f aca="false">IF(OR(X$3="",Consolidado!$D748=""),0,IF(ISNUMBER(SEARCH(X$3,Consolidado!$D748)),IF(COUNTIFS(Consolidado!$AC$5:AC748,Consolidado!$AC748,Consolidado!$D$5:D748,"*"&amp;X$3&amp;"*")=1,1,0),0))</f>
        <v>0</v>
      </c>
      <c r="Y748" s="0" t="n">
        <f aca="false">IF(OR(Y$3="",Consolidado!$D748=""),0,IF(ISNUMBER(SEARCH(Y$3,Consolidado!$D748)),IF(COUNTIFS(Consolidado!$AC$5:AC748,Consolidado!$AC748,Consolidado!$D$5:D748,"*"&amp;Y$3&amp;"*")=1,1,0),0))</f>
        <v>0</v>
      </c>
      <c r="Z748" s="0" t="n">
        <f aca="false">IF(OR(Z$3="",Consolidado!$D748=""),0,IF(ISNUMBER(SEARCH(Z$3,Consolidado!$D748)),IF(COUNTIFS(Consolidado!$AC$5:AC748,Consolidado!$AC748,Consolidado!$D$5:D748,"*"&amp;Z$3&amp;"*")=1,1,0),0))</f>
        <v>0</v>
      </c>
      <c r="AA748" s="0" t="n">
        <f aca="false">IF(OR(AA$3="",Consolidado!$D748=""),0,IF(ISNUMBER(SEARCH(AA$3,Consolidado!$D748)),IF(COUNTIFS(Consolidado!$AC$5:AC748,Consolidado!$AC748,Consolidado!$D$5:D748,"*"&amp;AA$3&amp;"*")=1,1,0),0))</f>
        <v>0</v>
      </c>
      <c r="AB748" s="0" t="n">
        <f aca="false">IF(OR(AB$3="",Consolidado!$D748=""),0,IF(ISNUMBER(SEARCH(AB$3,Consolidado!$D748)),IF(COUNTIFS(Consolidado!$AC$5:AC748,Consolidado!$AC748,Consolidado!$D$5:D748,"*"&amp;AB$3&amp;"*")=1,1,0),0))</f>
        <v>0</v>
      </c>
      <c r="AC748" s="0" t="n">
        <f aca="false">IF(OR(AC$3="",Consolidado!$D748=""),0,IF(ISNUMBER(SEARCH(AC$3,Consolidado!$D748)),IF(COUNTIFS(Consolidado!$AC$5:AC748,Consolidado!$AC748,Consolidado!$D$5:D748,"*"&amp;AC$3&amp;"*")=1,1,0),0))</f>
        <v>0</v>
      </c>
      <c r="AD748" s="0" t="n">
        <f aca="false">IF(OR(AD$3="",Consolidado!$D748=""),0,IF(ISNUMBER(SEARCH(AD$3,Consolidado!$D748)),IF(COUNTIFS(Consolidado!$AC$5:AC748,Consolidado!$AC748,Consolidado!$D$5:D748,"*"&amp;AD$3&amp;"*")=1,1,0),0))</f>
        <v>0</v>
      </c>
      <c r="AE748" s="0" t="n">
        <f aca="false">IF(OR(AE$3="",Consolidado!$D748=""),0,IF(ISNUMBER(SEARCH(AE$3,Consolidado!$D748)),IF(COUNTIFS(Consolidado!$AC$5:AC748,Consolidado!$AC748,Consolidado!$D$5:D748,"*"&amp;AE$3&amp;"*")=1,1,0),0))</f>
        <v>0</v>
      </c>
      <c r="AF748" s="0" t="n">
        <f aca="false">IF(OR(AF$3="",Consolidado!$D748=""),0,IF(ISNUMBER(SEARCH(AF$3,Consolidado!$D748)),IF(COUNTIFS(Consolidado!$AC$5:AC748,Consolidado!$AC748,Consolidado!$D$5:D748,"*"&amp;AF$3&amp;"*")=1,1,0),0))</f>
        <v>0</v>
      </c>
      <c r="AG748" s="0" t="n">
        <f aca="false">IF(OR(AG$3="",Consolidado!$D748=""),0,IF(ISNUMBER(SEARCH(AG$3,Consolidado!$D748)),IF(COUNTIFS(Consolidado!$AC$5:AC748,Consolidado!$AC748,Consolidado!$D$5:D748,"*"&amp;AG$3&amp;"*")=1,1,0),0))</f>
        <v>0</v>
      </c>
      <c r="AH748" s="0" t="n">
        <f aca="false">IF(OR(AH$3="",Consolidado!$D748=""),0,IF(ISNUMBER(SEARCH(AH$3,Consolidado!$D748)),IF(COUNTIFS(Consolidado!$AC$5:AC748,Consolidado!$AC748,Consolidado!$D$5:D748,"*"&amp;AH$3&amp;"*")=1,1,0),0))</f>
        <v>0</v>
      </c>
      <c r="AI748" s="0" t="n">
        <f aca="false">IF(OR(AI$3="",Consolidado!$D748=""),0,IF(ISNUMBER(SEARCH(AI$3,Consolidado!$D748)),IF(COUNTIFS(Consolidado!$AC$5:AC748,Consolidado!$AC748,Consolidado!$D$5:D748,"*"&amp;AI$3&amp;"*")=1,1,0),0))</f>
        <v>0</v>
      </c>
      <c r="AJ748" s="0" t="n">
        <f aca="false">IF(OR(AJ$3="",Consolidado!$D748=""),0,IF(ISNUMBER(SEARCH(AJ$3,Consolidado!$D748)),IF(COUNTIFS(Consolidado!$AC$5:AC748,Consolidado!$AC748,Consolidado!$D$5:D748,"*"&amp;AJ$3&amp;"*")=1,1,0),0))</f>
        <v>0</v>
      </c>
      <c r="AK748" s="0" t="n">
        <f aca="false">IF(OR(AK$3="",Consolidado!$D748=""),0,IF(ISNUMBER(SEARCH(AK$3,Consolidado!$D748)),IF(COUNTIFS(Consolidado!$AC$5:AC748,Consolidado!$AC748,Consolidado!$D$5:D748,"*"&amp;AK$3&amp;"*")=1,1,0),0))</f>
        <v>0</v>
      </c>
      <c r="AL748" s="0" t="n">
        <f aca="false">IF(OR(AL$3="",Consolidado!$D748=""),0,IF(ISNUMBER(SEARCH(AL$3,Consolidado!$D748)),IF(COUNTIFS(Consolidado!$AC$5:AC748,Consolidado!$AC748,Consolidado!$D$5:D748,"*"&amp;AL$3&amp;"*")=1,1,0),0))</f>
        <v>0</v>
      </c>
      <c r="AM748" s="0" t="n">
        <f aca="false">IF(OR(AM$3="",Consolidado!$D748=""),0,IF(ISNUMBER(SEARCH(AM$3,Consolidado!$D748)),IF(COUNTIFS(Consolidado!$AC$5:AC748,Consolidado!$AC748,Consolidado!$D$5:D748,"*"&amp;AM$3&amp;"*")=1,1,0),0))</f>
        <v>0</v>
      </c>
      <c r="AN748" s="0" t="n">
        <f aca="false">IF(OR(AN$3="",Consolidado!$D748=""),0,IF(ISNUMBER(SEARCH(AN$3,Consolidado!$D748)),IF(COUNTIFS(Consolidado!$AC$5:AC748,Consolidado!$AC748,Consolidado!$D$5:D748,"*"&amp;AN$3&amp;"*")=1,1,0),0))</f>
        <v>0</v>
      </c>
      <c r="AO748" s="0" t="n">
        <f aca="false">IF(OR(AO$3="",Consolidado!$D748=""),0,IF(ISNUMBER(SEARCH(AO$3,Consolidado!$D748)),IF(COUNTIFS(Consolidado!$AC$5:AC748,Consolidado!$AC748,Consolidado!$D$5:D748,"*"&amp;AO$3&amp;"*")=1,1,0),0))</f>
        <v>0</v>
      </c>
    </row>
    <row r="749" customFormat="false" ht="15" hidden="false" customHeight="false" outlineLevel="0" collapsed="false">
      <c r="B749" s="0" t="n">
        <f aca="false">IF(OR(B$3="",Consolidado!$D749=""),0,IF(ISNUMBER(SEARCH(B$3,Consolidado!$D749)),IF(COUNTIFS(Consolidado!$AC$5:AC749,Consolidado!$AC749,Consolidado!$D$5:D749,"*"&amp;B$3&amp;"*")=1,1,0),0))</f>
        <v>0</v>
      </c>
      <c r="C749" s="0" t="n">
        <f aca="false">IF(OR(C$3="",Consolidado!$D749=""),0,IF(ISNUMBER(SEARCH(C$3,Consolidado!$D749)),IF(COUNTIFS(Consolidado!$AC$5:AC749,Consolidado!$AC749,Consolidado!$D$5:D749,"*"&amp;C$3&amp;"*")=1,1,0),0))</f>
        <v>0</v>
      </c>
      <c r="D749" s="0" t="n">
        <f aca="false">IF(OR(D$3="",Consolidado!$D749=""),0,IF(ISNUMBER(SEARCH(D$3,Consolidado!$D749)),IF(COUNTIFS(Consolidado!$AC$5:AC749,Consolidado!$AC749,Consolidado!$D$5:D749,"*"&amp;D$3&amp;"*")=1,1,0),0))</f>
        <v>0</v>
      </c>
      <c r="E749" s="0" t="n">
        <f aca="false">IF(OR(E$3="",Consolidado!$D749=""),0,IF(ISNUMBER(SEARCH(E$3,Consolidado!$D749)),IF(COUNTIFS(Consolidado!$AC$5:AC749,Consolidado!$AC749,Consolidado!$D$5:D749,"*"&amp;E$3&amp;"*")=1,1,0),0))</f>
        <v>0</v>
      </c>
      <c r="F749" s="0" t="n">
        <f aca="false">IF(OR(F$3="",Consolidado!$D749=""),0,IF(ISNUMBER(SEARCH(F$3,Consolidado!$D749)),IF(COUNTIFS(Consolidado!$AC$5:AC749,Consolidado!$AC749,Consolidado!$D$5:D749,"*"&amp;F$3&amp;"*")=1,1,0),0))</f>
        <v>0</v>
      </c>
      <c r="G749" s="0" t="n">
        <f aca="false">IF(OR(G$3="",Consolidado!$D749=""),0,IF(ISNUMBER(SEARCH(G$3,Consolidado!$D749)),IF(COUNTIFS(Consolidado!$AC$5:AC749,Consolidado!$AC749,Consolidado!$D$5:D749,"*"&amp;G$3&amp;"*")=1,1,0),0))</f>
        <v>0</v>
      </c>
      <c r="H749" s="0" t="n">
        <f aca="false">IF(OR(H$3="",Consolidado!$D749=""),0,IF(ISNUMBER(SEARCH(H$3,Consolidado!$D749)),IF(COUNTIFS(Consolidado!$AC$5:AC749,Consolidado!$AC749,Consolidado!$D$5:D749,"*"&amp;H$3&amp;"*")=1,1,0),0))</f>
        <v>0</v>
      </c>
      <c r="I749" s="0" t="n">
        <f aca="false">IF(OR(I$3="",Consolidado!$D749=""),0,IF(ISNUMBER(SEARCH(I$3,Consolidado!$D749)),IF(COUNTIFS(Consolidado!$AC$5:AC749,Consolidado!$AC749,Consolidado!$D$5:D749,"*"&amp;I$3&amp;"*")=1,1,0),0))</f>
        <v>0</v>
      </c>
      <c r="J749" s="0" t="n">
        <f aca="false">IF(OR(J$3="",Consolidado!$D749=""),0,IF(ISNUMBER(SEARCH(J$3,Consolidado!$D749)),IF(COUNTIFS(Consolidado!$AC$5:AC749,Consolidado!$AC749,Consolidado!$D$5:D749,"*"&amp;J$3&amp;"*")=1,1,0),0))</f>
        <v>0</v>
      </c>
      <c r="K749" s="0" t="n">
        <f aca="false">IF(OR(K$3="",Consolidado!$D749=""),0,IF(ISNUMBER(SEARCH(K$3,Consolidado!$D749)),IF(COUNTIFS(Consolidado!$AC$5:AC749,Consolidado!$AC749,Consolidado!$D$5:D749,"*"&amp;K$3&amp;"*")=1,1,0),0))</f>
        <v>0</v>
      </c>
      <c r="L749" s="0" t="n">
        <f aca="false">IF(OR(L$3="",Consolidado!$D749=""),0,IF(ISNUMBER(SEARCH(L$3,Consolidado!$D749)),IF(COUNTIFS(Consolidado!$AC$5:AC749,Consolidado!$AC749,Consolidado!$D$5:D749,"*"&amp;L$3&amp;"*")=1,1,0),0))</f>
        <v>0</v>
      </c>
      <c r="M749" s="0" t="n">
        <f aca="false">IF(OR(M$3="",Consolidado!$D749=""),0,IF(ISNUMBER(SEARCH(M$3,Consolidado!$D749)),IF(COUNTIFS(Consolidado!$AC$5:AC749,Consolidado!$AC749,Consolidado!$D$5:D749,"*"&amp;M$3&amp;"*")=1,1,0),0))</f>
        <v>0</v>
      </c>
      <c r="N749" s="0" t="n">
        <f aca="false">IF(OR(N$3="",Consolidado!$D749=""),0,IF(ISNUMBER(SEARCH(N$3,Consolidado!$D749)),IF(COUNTIFS(Consolidado!$AC$5:AC749,Consolidado!$AC749,Consolidado!$D$5:D749,"*"&amp;N$3&amp;"*")=1,1,0),0))</f>
        <v>0</v>
      </c>
      <c r="O749" s="0" t="n">
        <f aca="false">IF(OR(O$3="",Consolidado!$D749=""),0,IF(ISNUMBER(SEARCH(O$3,Consolidado!$D749)),IF(COUNTIFS(Consolidado!$AC$5:AC749,Consolidado!$AC749,Consolidado!$D$5:D749,"*"&amp;O$3&amp;"*")=1,1,0),0))</f>
        <v>0</v>
      </c>
      <c r="P749" s="0" t="n">
        <f aca="false">IF(OR(P$3="",Consolidado!$D749=""),0,IF(ISNUMBER(SEARCH(P$3,Consolidado!$D749)),IF(COUNTIFS(Consolidado!$AC$5:AC749,Consolidado!$AC749,Consolidado!$D$5:D749,"*"&amp;P$3&amp;"*")=1,1,0),0))</f>
        <v>0</v>
      </c>
      <c r="Q749" s="0" t="n">
        <f aca="false">IF(OR(Q$3="",Consolidado!$D749=""),0,IF(ISNUMBER(SEARCH(Q$3,Consolidado!$D749)),IF(COUNTIFS(Consolidado!$AC$5:AC749,Consolidado!$AC749,Consolidado!$D$5:D749,"*"&amp;Q$3&amp;"*")=1,1,0),0))</f>
        <v>0</v>
      </c>
      <c r="R749" s="0" t="n">
        <f aca="false">IF(OR(R$3="",Consolidado!$D749=""),0,IF(ISNUMBER(SEARCH(R$3,Consolidado!$D749)),IF(COUNTIFS(Consolidado!$AC$5:AC749,Consolidado!$AC749,Consolidado!$D$5:D749,"*"&amp;R$3&amp;"*")=1,1,0),0))</f>
        <v>0</v>
      </c>
      <c r="S749" s="0" t="n">
        <f aca="false">IF(OR(S$3="",Consolidado!$D749=""),0,IF(ISNUMBER(SEARCH(S$3,Consolidado!$D749)),IF(COUNTIFS(Consolidado!$AC$5:AC749,Consolidado!$AC749,Consolidado!$D$5:D749,"*"&amp;S$3&amp;"*")=1,1,0),0))</f>
        <v>0</v>
      </c>
      <c r="T749" s="0" t="n">
        <f aca="false">IF(OR(T$3="",Consolidado!$D749=""),0,IF(ISNUMBER(SEARCH(T$3,Consolidado!$D749)),IF(COUNTIFS(Consolidado!$AC$5:AC749,Consolidado!$AC749,Consolidado!$D$5:D749,"*"&amp;T$3&amp;"*")=1,1,0),0))</f>
        <v>0</v>
      </c>
      <c r="U749" s="0" t="n">
        <f aca="false">IF(OR(U$3="",Consolidado!$D749=""),0,IF(ISNUMBER(SEARCH(U$3,Consolidado!$D749)),IF(COUNTIFS(Consolidado!$AC$5:AC749,Consolidado!$AC749,Consolidado!$D$5:D749,"*"&amp;U$3&amp;"*")=1,1,0),0))</f>
        <v>0</v>
      </c>
      <c r="V749" s="0" t="n">
        <f aca="false">IF(OR(V$3="",Consolidado!$D749=""),0,IF(ISNUMBER(SEARCH(V$3,Consolidado!$D749)),IF(COUNTIFS(Consolidado!$AC$5:AC749,Consolidado!$AC749,Consolidado!$D$5:D749,"*"&amp;V$3&amp;"*")=1,1,0),0))</f>
        <v>0</v>
      </c>
      <c r="W749" s="0" t="n">
        <f aca="false">IF(OR(W$3="",Consolidado!$D749=""),0,IF(ISNUMBER(SEARCH(W$3,Consolidado!$D749)),IF(COUNTIFS(Consolidado!$AC$5:AC749,Consolidado!$AC749,Consolidado!$D$5:D749,"*"&amp;W$3&amp;"*")=1,1,0),0))</f>
        <v>0</v>
      </c>
      <c r="X749" s="0" t="n">
        <f aca="false">IF(OR(X$3="",Consolidado!$D749=""),0,IF(ISNUMBER(SEARCH(X$3,Consolidado!$D749)),IF(COUNTIFS(Consolidado!$AC$5:AC749,Consolidado!$AC749,Consolidado!$D$5:D749,"*"&amp;X$3&amp;"*")=1,1,0),0))</f>
        <v>0</v>
      </c>
      <c r="Y749" s="0" t="n">
        <f aca="false">IF(OR(Y$3="",Consolidado!$D749=""),0,IF(ISNUMBER(SEARCH(Y$3,Consolidado!$D749)),IF(COUNTIFS(Consolidado!$AC$5:AC749,Consolidado!$AC749,Consolidado!$D$5:D749,"*"&amp;Y$3&amp;"*")=1,1,0),0))</f>
        <v>0</v>
      </c>
      <c r="Z749" s="0" t="n">
        <f aca="false">IF(OR(Z$3="",Consolidado!$D749=""),0,IF(ISNUMBER(SEARCH(Z$3,Consolidado!$D749)),IF(COUNTIFS(Consolidado!$AC$5:AC749,Consolidado!$AC749,Consolidado!$D$5:D749,"*"&amp;Z$3&amp;"*")=1,1,0),0))</f>
        <v>0</v>
      </c>
      <c r="AA749" s="0" t="n">
        <f aca="false">IF(OR(AA$3="",Consolidado!$D749=""),0,IF(ISNUMBER(SEARCH(AA$3,Consolidado!$D749)),IF(COUNTIFS(Consolidado!$AC$5:AC749,Consolidado!$AC749,Consolidado!$D$5:D749,"*"&amp;AA$3&amp;"*")=1,1,0),0))</f>
        <v>0</v>
      </c>
      <c r="AB749" s="0" t="n">
        <f aca="false">IF(OR(AB$3="",Consolidado!$D749=""),0,IF(ISNUMBER(SEARCH(AB$3,Consolidado!$D749)),IF(COUNTIFS(Consolidado!$AC$5:AC749,Consolidado!$AC749,Consolidado!$D$5:D749,"*"&amp;AB$3&amp;"*")=1,1,0),0))</f>
        <v>0</v>
      </c>
      <c r="AC749" s="0" t="n">
        <f aca="false">IF(OR(AC$3="",Consolidado!$D749=""),0,IF(ISNUMBER(SEARCH(AC$3,Consolidado!$D749)),IF(COUNTIFS(Consolidado!$AC$5:AC749,Consolidado!$AC749,Consolidado!$D$5:D749,"*"&amp;AC$3&amp;"*")=1,1,0),0))</f>
        <v>0</v>
      </c>
      <c r="AD749" s="0" t="n">
        <f aca="false">IF(OR(AD$3="",Consolidado!$D749=""),0,IF(ISNUMBER(SEARCH(AD$3,Consolidado!$D749)),IF(COUNTIFS(Consolidado!$AC$5:AC749,Consolidado!$AC749,Consolidado!$D$5:D749,"*"&amp;AD$3&amp;"*")=1,1,0),0))</f>
        <v>0</v>
      </c>
      <c r="AE749" s="0" t="n">
        <f aca="false">IF(OR(AE$3="",Consolidado!$D749=""),0,IF(ISNUMBER(SEARCH(AE$3,Consolidado!$D749)),IF(COUNTIFS(Consolidado!$AC$5:AC749,Consolidado!$AC749,Consolidado!$D$5:D749,"*"&amp;AE$3&amp;"*")=1,1,0),0))</f>
        <v>0</v>
      </c>
      <c r="AF749" s="0" t="n">
        <f aca="false">IF(OR(AF$3="",Consolidado!$D749=""),0,IF(ISNUMBER(SEARCH(AF$3,Consolidado!$D749)),IF(COUNTIFS(Consolidado!$AC$5:AC749,Consolidado!$AC749,Consolidado!$D$5:D749,"*"&amp;AF$3&amp;"*")=1,1,0),0))</f>
        <v>0</v>
      </c>
      <c r="AG749" s="0" t="n">
        <f aca="false">IF(OR(AG$3="",Consolidado!$D749=""),0,IF(ISNUMBER(SEARCH(AG$3,Consolidado!$D749)),IF(COUNTIFS(Consolidado!$AC$5:AC749,Consolidado!$AC749,Consolidado!$D$5:D749,"*"&amp;AG$3&amp;"*")=1,1,0),0))</f>
        <v>0</v>
      </c>
      <c r="AH749" s="0" t="n">
        <f aca="false">IF(OR(AH$3="",Consolidado!$D749=""),0,IF(ISNUMBER(SEARCH(AH$3,Consolidado!$D749)),IF(COUNTIFS(Consolidado!$AC$5:AC749,Consolidado!$AC749,Consolidado!$D$5:D749,"*"&amp;AH$3&amp;"*")=1,1,0),0))</f>
        <v>0</v>
      </c>
      <c r="AI749" s="0" t="n">
        <f aca="false">IF(OR(AI$3="",Consolidado!$D749=""),0,IF(ISNUMBER(SEARCH(AI$3,Consolidado!$D749)),IF(COUNTIFS(Consolidado!$AC$5:AC749,Consolidado!$AC749,Consolidado!$D$5:D749,"*"&amp;AI$3&amp;"*")=1,1,0),0))</f>
        <v>0</v>
      </c>
      <c r="AJ749" s="0" t="n">
        <f aca="false">IF(OR(AJ$3="",Consolidado!$D749=""),0,IF(ISNUMBER(SEARCH(AJ$3,Consolidado!$D749)),IF(COUNTIFS(Consolidado!$AC$5:AC749,Consolidado!$AC749,Consolidado!$D$5:D749,"*"&amp;AJ$3&amp;"*")=1,1,0),0))</f>
        <v>0</v>
      </c>
      <c r="AK749" s="0" t="n">
        <f aca="false">IF(OR(AK$3="",Consolidado!$D749=""),0,IF(ISNUMBER(SEARCH(AK$3,Consolidado!$D749)),IF(COUNTIFS(Consolidado!$AC$5:AC749,Consolidado!$AC749,Consolidado!$D$5:D749,"*"&amp;AK$3&amp;"*")=1,1,0),0))</f>
        <v>0</v>
      </c>
      <c r="AL749" s="0" t="n">
        <f aca="false">IF(OR(AL$3="",Consolidado!$D749=""),0,IF(ISNUMBER(SEARCH(AL$3,Consolidado!$D749)),IF(COUNTIFS(Consolidado!$AC$5:AC749,Consolidado!$AC749,Consolidado!$D$5:D749,"*"&amp;AL$3&amp;"*")=1,1,0),0))</f>
        <v>0</v>
      </c>
      <c r="AM749" s="0" t="n">
        <f aca="false">IF(OR(AM$3="",Consolidado!$D749=""),0,IF(ISNUMBER(SEARCH(AM$3,Consolidado!$D749)),IF(COUNTIFS(Consolidado!$AC$5:AC749,Consolidado!$AC749,Consolidado!$D$5:D749,"*"&amp;AM$3&amp;"*")=1,1,0),0))</f>
        <v>0</v>
      </c>
      <c r="AN749" s="0" t="n">
        <f aca="false">IF(OR(AN$3="",Consolidado!$D749=""),0,IF(ISNUMBER(SEARCH(AN$3,Consolidado!$D749)),IF(COUNTIFS(Consolidado!$AC$5:AC749,Consolidado!$AC749,Consolidado!$D$5:D749,"*"&amp;AN$3&amp;"*")=1,1,0),0))</f>
        <v>0</v>
      </c>
      <c r="AO749" s="0" t="n">
        <f aca="false">IF(OR(AO$3="",Consolidado!$D749=""),0,IF(ISNUMBER(SEARCH(AO$3,Consolidado!$D749)),IF(COUNTIFS(Consolidado!$AC$5:AC749,Consolidado!$AC749,Consolidado!$D$5:D749,"*"&amp;AO$3&amp;"*")=1,1,0),0))</f>
        <v>0</v>
      </c>
    </row>
    <row r="750" customFormat="false" ht="15" hidden="false" customHeight="false" outlineLevel="0" collapsed="false">
      <c r="B750" s="0" t="n">
        <f aca="false">IF(OR(B$3="",Consolidado!$D750=""),0,IF(ISNUMBER(SEARCH(B$3,Consolidado!$D750)),IF(COUNTIFS(Consolidado!$AC$5:AC750,Consolidado!$AC750,Consolidado!$D$5:D750,"*"&amp;B$3&amp;"*")=1,1,0),0))</f>
        <v>0</v>
      </c>
      <c r="C750" s="0" t="n">
        <f aca="false">IF(OR(C$3="",Consolidado!$D750=""),0,IF(ISNUMBER(SEARCH(C$3,Consolidado!$D750)),IF(COUNTIFS(Consolidado!$AC$5:AC750,Consolidado!$AC750,Consolidado!$D$5:D750,"*"&amp;C$3&amp;"*")=1,1,0),0))</f>
        <v>0</v>
      </c>
      <c r="D750" s="0" t="n">
        <f aca="false">IF(OR(D$3="",Consolidado!$D750=""),0,IF(ISNUMBER(SEARCH(D$3,Consolidado!$D750)),IF(COUNTIFS(Consolidado!$AC$5:AC750,Consolidado!$AC750,Consolidado!$D$5:D750,"*"&amp;D$3&amp;"*")=1,1,0),0))</f>
        <v>0</v>
      </c>
      <c r="E750" s="0" t="n">
        <f aca="false">IF(OR(E$3="",Consolidado!$D750=""),0,IF(ISNUMBER(SEARCH(E$3,Consolidado!$D750)),IF(COUNTIFS(Consolidado!$AC$5:AC750,Consolidado!$AC750,Consolidado!$D$5:D750,"*"&amp;E$3&amp;"*")=1,1,0),0))</f>
        <v>0</v>
      </c>
      <c r="F750" s="0" t="n">
        <f aca="false">IF(OR(F$3="",Consolidado!$D750=""),0,IF(ISNUMBER(SEARCH(F$3,Consolidado!$D750)),IF(COUNTIFS(Consolidado!$AC$5:AC750,Consolidado!$AC750,Consolidado!$D$5:D750,"*"&amp;F$3&amp;"*")=1,1,0),0))</f>
        <v>0</v>
      </c>
      <c r="G750" s="0" t="n">
        <f aca="false">IF(OR(G$3="",Consolidado!$D750=""),0,IF(ISNUMBER(SEARCH(G$3,Consolidado!$D750)),IF(COUNTIFS(Consolidado!$AC$5:AC750,Consolidado!$AC750,Consolidado!$D$5:D750,"*"&amp;G$3&amp;"*")=1,1,0),0))</f>
        <v>0</v>
      </c>
      <c r="H750" s="0" t="n">
        <f aca="false">IF(OR(H$3="",Consolidado!$D750=""),0,IF(ISNUMBER(SEARCH(H$3,Consolidado!$D750)),IF(COUNTIFS(Consolidado!$AC$5:AC750,Consolidado!$AC750,Consolidado!$D$5:D750,"*"&amp;H$3&amp;"*")=1,1,0),0))</f>
        <v>0</v>
      </c>
      <c r="I750" s="0" t="n">
        <f aca="false">IF(OR(I$3="",Consolidado!$D750=""),0,IF(ISNUMBER(SEARCH(I$3,Consolidado!$D750)),IF(COUNTIFS(Consolidado!$AC$5:AC750,Consolidado!$AC750,Consolidado!$D$5:D750,"*"&amp;I$3&amp;"*")=1,1,0),0))</f>
        <v>0</v>
      </c>
      <c r="J750" s="0" t="n">
        <f aca="false">IF(OR(J$3="",Consolidado!$D750=""),0,IF(ISNUMBER(SEARCH(J$3,Consolidado!$D750)),IF(COUNTIFS(Consolidado!$AC$5:AC750,Consolidado!$AC750,Consolidado!$D$5:D750,"*"&amp;J$3&amp;"*")=1,1,0),0))</f>
        <v>0</v>
      </c>
      <c r="K750" s="0" t="n">
        <f aca="false">IF(OR(K$3="",Consolidado!$D750=""),0,IF(ISNUMBER(SEARCH(K$3,Consolidado!$D750)),IF(COUNTIFS(Consolidado!$AC$5:AC750,Consolidado!$AC750,Consolidado!$D$5:D750,"*"&amp;K$3&amp;"*")=1,1,0),0))</f>
        <v>0</v>
      </c>
      <c r="L750" s="0" t="n">
        <f aca="false">IF(OR(L$3="",Consolidado!$D750=""),0,IF(ISNUMBER(SEARCH(L$3,Consolidado!$D750)),IF(COUNTIFS(Consolidado!$AC$5:AC750,Consolidado!$AC750,Consolidado!$D$5:D750,"*"&amp;L$3&amp;"*")=1,1,0),0))</f>
        <v>0</v>
      </c>
      <c r="M750" s="0" t="n">
        <f aca="false">IF(OR(M$3="",Consolidado!$D750=""),0,IF(ISNUMBER(SEARCH(M$3,Consolidado!$D750)),IF(COUNTIFS(Consolidado!$AC$5:AC750,Consolidado!$AC750,Consolidado!$D$5:D750,"*"&amp;M$3&amp;"*")=1,1,0),0))</f>
        <v>0</v>
      </c>
      <c r="N750" s="0" t="n">
        <f aca="false">IF(OR(N$3="",Consolidado!$D750=""),0,IF(ISNUMBER(SEARCH(N$3,Consolidado!$D750)),IF(COUNTIFS(Consolidado!$AC$5:AC750,Consolidado!$AC750,Consolidado!$D$5:D750,"*"&amp;N$3&amp;"*")=1,1,0),0))</f>
        <v>0</v>
      </c>
      <c r="O750" s="0" t="n">
        <f aca="false">IF(OR(O$3="",Consolidado!$D750=""),0,IF(ISNUMBER(SEARCH(O$3,Consolidado!$D750)),IF(COUNTIFS(Consolidado!$AC$5:AC750,Consolidado!$AC750,Consolidado!$D$5:D750,"*"&amp;O$3&amp;"*")=1,1,0),0))</f>
        <v>0</v>
      </c>
      <c r="P750" s="0" t="n">
        <f aca="false">IF(OR(P$3="",Consolidado!$D750=""),0,IF(ISNUMBER(SEARCH(P$3,Consolidado!$D750)),IF(COUNTIFS(Consolidado!$AC$5:AC750,Consolidado!$AC750,Consolidado!$D$5:D750,"*"&amp;P$3&amp;"*")=1,1,0),0))</f>
        <v>0</v>
      </c>
      <c r="Q750" s="0" t="n">
        <f aca="false">IF(OR(Q$3="",Consolidado!$D750=""),0,IF(ISNUMBER(SEARCH(Q$3,Consolidado!$D750)),IF(COUNTIFS(Consolidado!$AC$5:AC750,Consolidado!$AC750,Consolidado!$D$5:D750,"*"&amp;Q$3&amp;"*")=1,1,0),0))</f>
        <v>0</v>
      </c>
      <c r="R750" s="0" t="n">
        <f aca="false">IF(OR(R$3="",Consolidado!$D750=""),0,IF(ISNUMBER(SEARCH(R$3,Consolidado!$D750)),IF(COUNTIFS(Consolidado!$AC$5:AC750,Consolidado!$AC750,Consolidado!$D$5:D750,"*"&amp;R$3&amp;"*")=1,1,0),0))</f>
        <v>0</v>
      </c>
      <c r="S750" s="0" t="n">
        <f aca="false">IF(OR(S$3="",Consolidado!$D750=""),0,IF(ISNUMBER(SEARCH(S$3,Consolidado!$D750)),IF(COUNTIFS(Consolidado!$AC$5:AC750,Consolidado!$AC750,Consolidado!$D$5:D750,"*"&amp;S$3&amp;"*")=1,1,0),0))</f>
        <v>0</v>
      </c>
      <c r="T750" s="0" t="n">
        <f aca="false">IF(OR(T$3="",Consolidado!$D750=""),0,IF(ISNUMBER(SEARCH(T$3,Consolidado!$D750)),IF(COUNTIFS(Consolidado!$AC$5:AC750,Consolidado!$AC750,Consolidado!$D$5:D750,"*"&amp;T$3&amp;"*")=1,1,0),0))</f>
        <v>0</v>
      </c>
      <c r="U750" s="0" t="n">
        <f aca="false">IF(OR(U$3="",Consolidado!$D750=""),0,IF(ISNUMBER(SEARCH(U$3,Consolidado!$D750)),IF(COUNTIFS(Consolidado!$AC$5:AC750,Consolidado!$AC750,Consolidado!$D$5:D750,"*"&amp;U$3&amp;"*")=1,1,0),0))</f>
        <v>0</v>
      </c>
      <c r="V750" s="0" t="n">
        <f aca="false">IF(OR(V$3="",Consolidado!$D750=""),0,IF(ISNUMBER(SEARCH(V$3,Consolidado!$D750)),IF(COUNTIFS(Consolidado!$AC$5:AC750,Consolidado!$AC750,Consolidado!$D$5:D750,"*"&amp;V$3&amp;"*")=1,1,0),0))</f>
        <v>0</v>
      </c>
      <c r="W750" s="0" t="n">
        <f aca="false">IF(OR(W$3="",Consolidado!$D750=""),0,IF(ISNUMBER(SEARCH(W$3,Consolidado!$D750)),IF(COUNTIFS(Consolidado!$AC$5:AC750,Consolidado!$AC750,Consolidado!$D$5:D750,"*"&amp;W$3&amp;"*")=1,1,0),0))</f>
        <v>0</v>
      </c>
      <c r="X750" s="0" t="n">
        <f aca="false">IF(OR(X$3="",Consolidado!$D750=""),0,IF(ISNUMBER(SEARCH(X$3,Consolidado!$D750)),IF(COUNTIFS(Consolidado!$AC$5:AC750,Consolidado!$AC750,Consolidado!$D$5:D750,"*"&amp;X$3&amp;"*")=1,1,0),0))</f>
        <v>0</v>
      </c>
      <c r="Y750" s="0" t="n">
        <f aca="false">IF(OR(Y$3="",Consolidado!$D750=""),0,IF(ISNUMBER(SEARCH(Y$3,Consolidado!$D750)),IF(COUNTIFS(Consolidado!$AC$5:AC750,Consolidado!$AC750,Consolidado!$D$5:D750,"*"&amp;Y$3&amp;"*")=1,1,0),0))</f>
        <v>0</v>
      </c>
      <c r="Z750" s="0" t="n">
        <f aca="false">IF(OR(Z$3="",Consolidado!$D750=""),0,IF(ISNUMBER(SEARCH(Z$3,Consolidado!$D750)),IF(COUNTIFS(Consolidado!$AC$5:AC750,Consolidado!$AC750,Consolidado!$D$5:D750,"*"&amp;Z$3&amp;"*")=1,1,0),0))</f>
        <v>0</v>
      </c>
      <c r="AA750" s="0" t="n">
        <f aca="false">IF(OR(AA$3="",Consolidado!$D750=""),0,IF(ISNUMBER(SEARCH(AA$3,Consolidado!$D750)),IF(COUNTIFS(Consolidado!$AC$5:AC750,Consolidado!$AC750,Consolidado!$D$5:D750,"*"&amp;AA$3&amp;"*")=1,1,0),0))</f>
        <v>0</v>
      </c>
      <c r="AB750" s="0" t="n">
        <f aca="false">IF(OR(AB$3="",Consolidado!$D750=""),0,IF(ISNUMBER(SEARCH(AB$3,Consolidado!$D750)),IF(COUNTIFS(Consolidado!$AC$5:AC750,Consolidado!$AC750,Consolidado!$D$5:D750,"*"&amp;AB$3&amp;"*")=1,1,0),0))</f>
        <v>0</v>
      </c>
      <c r="AC750" s="0" t="n">
        <f aca="false">IF(OR(AC$3="",Consolidado!$D750=""),0,IF(ISNUMBER(SEARCH(AC$3,Consolidado!$D750)),IF(COUNTIFS(Consolidado!$AC$5:AC750,Consolidado!$AC750,Consolidado!$D$5:D750,"*"&amp;AC$3&amp;"*")=1,1,0),0))</f>
        <v>0</v>
      </c>
      <c r="AD750" s="0" t="n">
        <f aca="false">IF(OR(AD$3="",Consolidado!$D750=""),0,IF(ISNUMBER(SEARCH(AD$3,Consolidado!$D750)),IF(COUNTIFS(Consolidado!$AC$5:AC750,Consolidado!$AC750,Consolidado!$D$5:D750,"*"&amp;AD$3&amp;"*")=1,1,0),0))</f>
        <v>0</v>
      </c>
      <c r="AE750" s="0" t="n">
        <f aca="false">IF(OR(AE$3="",Consolidado!$D750=""),0,IF(ISNUMBER(SEARCH(AE$3,Consolidado!$D750)),IF(COUNTIFS(Consolidado!$AC$5:AC750,Consolidado!$AC750,Consolidado!$D$5:D750,"*"&amp;AE$3&amp;"*")=1,1,0),0))</f>
        <v>0</v>
      </c>
      <c r="AF750" s="0" t="n">
        <f aca="false">IF(OR(AF$3="",Consolidado!$D750=""),0,IF(ISNUMBER(SEARCH(AF$3,Consolidado!$D750)),IF(COUNTIFS(Consolidado!$AC$5:AC750,Consolidado!$AC750,Consolidado!$D$5:D750,"*"&amp;AF$3&amp;"*")=1,1,0),0))</f>
        <v>0</v>
      </c>
      <c r="AG750" s="0" t="n">
        <f aca="false">IF(OR(AG$3="",Consolidado!$D750=""),0,IF(ISNUMBER(SEARCH(AG$3,Consolidado!$D750)),IF(COUNTIFS(Consolidado!$AC$5:AC750,Consolidado!$AC750,Consolidado!$D$5:D750,"*"&amp;AG$3&amp;"*")=1,1,0),0))</f>
        <v>0</v>
      </c>
      <c r="AH750" s="0" t="n">
        <f aca="false">IF(OR(AH$3="",Consolidado!$D750=""),0,IF(ISNUMBER(SEARCH(AH$3,Consolidado!$D750)),IF(COUNTIFS(Consolidado!$AC$5:AC750,Consolidado!$AC750,Consolidado!$D$5:D750,"*"&amp;AH$3&amp;"*")=1,1,0),0))</f>
        <v>0</v>
      </c>
      <c r="AI750" s="0" t="n">
        <f aca="false">IF(OR(AI$3="",Consolidado!$D750=""),0,IF(ISNUMBER(SEARCH(AI$3,Consolidado!$D750)),IF(COUNTIFS(Consolidado!$AC$5:AC750,Consolidado!$AC750,Consolidado!$D$5:D750,"*"&amp;AI$3&amp;"*")=1,1,0),0))</f>
        <v>0</v>
      </c>
      <c r="AJ750" s="0" t="n">
        <f aca="false">IF(OR(AJ$3="",Consolidado!$D750=""),0,IF(ISNUMBER(SEARCH(AJ$3,Consolidado!$D750)),IF(COUNTIFS(Consolidado!$AC$5:AC750,Consolidado!$AC750,Consolidado!$D$5:D750,"*"&amp;AJ$3&amp;"*")=1,1,0),0))</f>
        <v>0</v>
      </c>
      <c r="AK750" s="0" t="n">
        <f aca="false">IF(OR(AK$3="",Consolidado!$D750=""),0,IF(ISNUMBER(SEARCH(AK$3,Consolidado!$D750)),IF(COUNTIFS(Consolidado!$AC$5:AC750,Consolidado!$AC750,Consolidado!$D$5:D750,"*"&amp;AK$3&amp;"*")=1,1,0),0))</f>
        <v>0</v>
      </c>
      <c r="AL750" s="0" t="n">
        <f aca="false">IF(OR(AL$3="",Consolidado!$D750=""),0,IF(ISNUMBER(SEARCH(AL$3,Consolidado!$D750)),IF(COUNTIFS(Consolidado!$AC$5:AC750,Consolidado!$AC750,Consolidado!$D$5:D750,"*"&amp;AL$3&amp;"*")=1,1,0),0))</f>
        <v>0</v>
      </c>
      <c r="AM750" s="0" t="n">
        <f aca="false">IF(OR(AM$3="",Consolidado!$D750=""),0,IF(ISNUMBER(SEARCH(AM$3,Consolidado!$D750)),IF(COUNTIFS(Consolidado!$AC$5:AC750,Consolidado!$AC750,Consolidado!$D$5:D750,"*"&amp;AM$3&amp;"*")=1,1,0),0))</f>
        <v>0</v>
      </c>
      <c r="AN750" s="0" t="n">
        <f aca="false">IF(OR(AN$3="",Consolidado!$D750=""),0,IF(ISNUMBER(SEARCH(AN$3,Consolidado!$D750)),IF(COUNTIFS(Consolidado!$AC$5:AC750,Consolidado!$AC750,Consolidado!$D$5:D750,"*"&amp;AN$3&amp;"*")=1,1,0),0))</f>
        <v>0</v>
      </c>
      <c r="AO750" s="0" t="n">
        <f aca="false">IF(OR(AO$3="",Consolidado!$D750=""),0,IF(ISNUMBER(SEARCH(AO$3,Consolidado!$D750)),IF(COUNTIFS(Consolidado!$AC$5:AC750,Consolidado!$AC750,Consolidado!$D$5:D750,"*"&amp;AO$3&amp;"*")=1,1,0),0))</f>
        <v>0</v>
      </c>
    </row>
    <row r="751" customFormat="false" ht="15" hidden="false" customHeight="false" outlineLevel="0" collapsed="false">
      <c r="B751" s="0" t="n">
        <f aca="false">IF(OR(B$3="",Consolidado!$D751=""),0,IF(ISNUMBER(SEARCH(B$3,Consolidado!$D751)),IF(COUNTIFS(Consolidado!$AC$5:AC751,Consolidado!$AC751,Consolidado!$D$5:D751,"*"&amp;B$3&amp;"*")=1,1,0),0))</f>
        <v>0</v>
      </c>
      <c r="C751" s="0" t="n">
        <f aca="false">IF(OR(C$3="",Consolidado!$D751=""),0,IF(ISNUMBER(SEARCH(C$3,Consolidado!$D751)),IF(COUNTIFS(Consolidado!$AC$5:AC751,Consolidado!$AC751,Consolidado!$D$5:D751,"*"&amp;C$3&amp;"*")=1,1,0),0))</f>
        <v>0</v>
      </c>
      <c r="D751" s="0" t="n">
        <f aca="false">IF(OR(D$3="",Consolidado!$D751=""),0,IF(ISNUMBER(SEARCH(D$3,Consolidado!$D751)),IF(COUNTIFS(Consolidado!$AC$5:AC751,Consolidado!$AC751,Consolidado!$D$5:D751,"*"&amp;D$3&amp;"*")=1,1,0),0))</f>
        <v>0</v>
      </c>
      <c r="E751" s="0" t="n">
        <f aca="false">IF(OR(E$3="",Consolidado!$D751=""),0,IF(ISNUMBER(SEARCH(E$3,Consolidado!$D751)),IF(COUNTIFS(Consolidado!$AC$5:AC751,Consolidado!$AC751,Consolidado!$D$5:D751,"*"&amp;E$3&amp;"*")=1,1,0),0))</f>
        <v>0</v>
      </c>
      <c r="F751" s="0" t="n">
        <f aca="false">IF(OR(F$3="",Consolidado!$D751=""),0,IF(ISNUMBER(SEARCH(F$3,Consolidado!$D751)),IF(COUNTIFS(Consolidado!$AC$5:AC751,Consolidado!$AC751,Consolidado!$D$5:D751,"*"&amp;F$3&amp;"*")=1,1,0),0))</f>
        <v>0</v>
      </c>
      <c r="G751" s="0" t="n">
        <f aca="false">IF(OR(G$3="",Consolidado!$D751=""),0,IF(ISNUMBER(SEARCH(G$3,Consolidado!$D751)),IF(COUNTIFS(Consolidado!$AC$5:AC751,Consolidado!$AC751,Consolidado!$D$5:D751,"*"&amp;G$3&amp;"*")=1,1,0),0))</f>
        <v>0</v>
      </c>
      <c r="H751" s="0" t="n">
        <f aca="false">IF(OR(H$3="",Consolidado!$D751=""),0,IF(ISNUMBER(SEARCH(H$3,Consolidado!$D751)),IF(COUNTIFS(Consolidado!$AC$5:AC751,Consolidado!$AC751,Consolidado!$D$5:D751,"*"&amp;H$3&amp;"*")=1,1,0),0))</f>
        <v>0</v>
      </c>
      <c r="I751" s="0" t="n">
        <f aca="false">IF(OR(I$3="",Consolidado!$D751=""),0,IF(ISNUMBER(SEARCH(I$3,Consolidado!$D751)),IF(COUNTIFS(Consolidado!$AC$5:AC751,Consolidado!$AC751,Consolidado!$D$5:D751,"*"&amp;I$3&amp;"*")=1,1,0),0))</f>
        <v>0</v>
      </c>
      <c r="J751" s="0" t="n">
        <f aca="false">IF(OR(J$3="",Consolidado!$D751=""),0,IF(ISNUMBER(SEARCH(J$3,Consolidado!$D751)),IF(COUNTIFS(Consolidado!$AC$5:AC751,Consolidado!$AC751,Consolidado!$D$5:D751,"*"&amp;J$3&amp;"*")=1,1,0),0))</f>
        <v>0</v>
      </c>
      <c r="K751" s="0" t="n">
        <f aca="false">IF(OR(K$3="",Consolidado!$D751=""),0,IF(ISNUMBER(SEARCH(K$3,Consolidado!$D751)),IF(COUNTIFS(Consolidado!$AC$5:AC751,Consolidado!$AC751,Consolidado!$D$5:D751,"*"&amp;K$3&amp;"*")=1,1,0),0))</f>
        <v>0</v>
      </c>
      <c r="L751" s="0" t="n">
        <f aca="false">IF(OR(L$3="",Consolidado!$D751=""),0,IF(ISNUMBER(SEARCH(L$3,Consolidado!$D751)),IF(COUNTIFS(Consolidado!$AC$5:AC751,Consolidado!$AC751,Consolidado!$D$5:D751,"*"&amp;L$3&amp;"*")=1,1,0),0))</f>
        <v>0</v>
      </c>
      <c r="M751" s="0" t="n">
        <f aca="false">IF(OR(M$3="",Consolidado!$D751=""),0,IF(ISNUMBER(SEARCH(M$3,Consolidado!$D751)),IF(COUNTIFS(Consolidado!$AC$5:AC751,Consolidado!$AC751,Consolidado!$D$5:D751,"*"&amp;M$3&amp;"*")=1,1,0),0))</f>
        <v>0</v>
      </c>
      <c r="N751" s="0" t="n">
        <f aca="false">IF(OR(N$3="",Consolidado!$D751=""),0,IF(ISNUMBER(SEARCH(N$3,Consolidado!$D751)),IF(COUNTIFS(Consolidado!$AC$5:AC751,Consolidado!$AC751,Consolidado!$D$5:D751,"*"&amp;N$3&amp;"*")=1,1,0),0))</f>
        <v>0</v>
      </c>
      <c r="O751" s="0" t="n">
        <f aca="false">IF(OR(O$3="",Consolidado!$D751=""),0,IF(ISNUMBER(SEARCH(O$3,Consolidado!$D751)),IF(COUNTIFS(Consolidado!$AC$5:AC751,Consolidado!$AC751,Consolidado!$D$5:D751,"*"&amp;O$3&amp;"*")=1,1,0),0))</f>
        <v>0</v>
      </c>
      <c r="P751" s="0" t="n">
        <f aca="false">IF(OR(P$3="",Consolidado!$D751=""),0,IF(ISNUMBER(SEARCH(P$3,Consolidado!$D751)),IF(COUNTIFS(Consolidado!$AC$5:AC751,Consolidado!$AC751,Consolidado!$D$5:D751,"*"&amp;P$3&amp;"*")=1,1,0),0))</f>
        <v>0</v>
      </c>
      <c r="Q751" s="0" t="n">
        <f aca="false">IF(OR(Q$3="",Consolidado!$D751=""),0,IF(ISNUMBER(SEARCH(Q$3,Consolidado!$D751)),IF(COUNTIFS(Consolidado!$AC$5:AC751,Consolidado!$AC751,Consolidado!$D$5:D751,"*"&amp;Q$3&amp;"*")=1,1,0),0))</f>
        <v>0</v>
      </c>
      <c r="R751" s="0" t="n">
        <f aca="false">IF(OR(R$3="",Consolidado!$D751=""),0,IF(ISNUMBER(SEARCH(R$3,Consolidado!$D751)),IF(COUNTIFS(Consolidado!$AC$5:AC751,Consolidado!$AC751,Consolidado!$D$5:D751,"*"&amp;R$3&amp;"*")=1,1,0),0))</f>
        <v>0</v>
      </c>
      <c r="S751" s="0" t="n">
        <f aca="false">IF(OR(S$3="",Consolidado!$D751=""),0,IF(ISNUMBER(SEARCH(S$3,Consolidado!$D751)),IF(COUNTIFS(Consolidado!$AC$5:AC751,Consolidado!$AC751,Consolidado!$D$5:D751,"*"&amp;S$3&amp;"*")=1,1,0),0))</f>
        <v>0</v>
      </c>
      <c r="T751" s="0" t="n">
        <f aca="false">IF(OR(T$3="",Consolidado!$D751=""),0,IF(ISNUMBER(SEARCH(T$3,Consolidado!$D751)),IF(COUNTIFS(Consolidado!$AC$5:AC751,Consolidado!$AC751,Consolidado!$D$5:D751,"*"&amp;T$3&amp;"*")=1,1,0),0))</f>
        <v>0</v>
      </c>
      <c r="U751" s="0" t="n">
        <f aca="false">IF(OR(U$3="",Consolidado!$D751=""),0,IF(ISNUMBER(SEARCH(U$3,Consolidado!$D751)),IF(COUNTIFS(Consolidado!$AC$5:AC751,Consolidado!$AC751,Consolidado!$D$5:D751,"*"&amp;U$3&amp;"*")=1,1,0),0))</f>
        <v>0</v>
      </c>
      <c r="V751" s="0" t="n">
        <f aca="false">IF(OR(V$3="",Consolidado!$D751=""),0,IF(ISNUMBER(SEARCH(V$3,Consolidado!$D751)),IF(COUNTIFS(Consolidado!$AC$5:AC751,Consolidado!$AC751,Consolidado!$D$5:D751,"*"&amp;V$3&amp;"*")=1,1,0),0))</f>
        <v>0</v>
      </c>
      <c r="W751" s="0" t="n">
        <f aca="false">IF(OR(W$3="",Consolidado!$D751=""),0,IF(ISNUMBER(SEARCH(W$3,Consolidado!$D751)),IF(COUNTIFS(Consolidado!$AC$5:AC751,Consolidado!$AC751,Consolidado!$D$5:D751,"*"&amp;W$3&amp;"*")=1,1,0),0))</f>
        <v>0</v>
      </c>
      <c r="X751" s="0" t="n">
        <f aca="false">IF(OR(X$3="",Consolidado!$D751=""),0,IF(ISNUMBER(SEARCH(X$3,Consolidado!$D751)),IF(COUNTIFS(Consolidado!$AC$5:AC751,Consolidado!$AC751,Consolidado!$D$5:D751,"*"&amp;X$3&amp;"*")=1,1,0),0))</f>
        <v>0</v>
      </c>
      <c r="Y751" s="0" t="n">
        <f aca="false">IF(OR(Y$3="",Consolidado!$D751=""),0,IF(ISNUMBER(SEARCH(Y$3,Consolidado!$D751)),IF(COUNTIFS(Consolidado!$AC$5:AC751,Consolidado!$AC751,Consolidado!$D$5:D751,"*"&amp;Y$3&amp;"*")=1,1,0),0))</f>
        <v>0</v>
      </c>
      <c r="Z751" s="0" t="n">
        <f aca="false">IF(OR(Z$3="",Consolidado!$D751=""),0,IF(ISNUMBER(SEARCH(Z$3,Consolidado!$D751)),IF(COUNTIFS(Consolidado!$AC$5:AC751,Consolidado!$AC751,Consolidado!$D$5:D751,"*"&amp;Z$3&amp;"*")=1,1,0),0))</f>
        <v>0</v>
      </c>
      <c r="AA751" s="0" t="n">
        <f aca="false">IF(OR(AA$3="",Consolidado!$D751=""),0,IF(ISNUMBER(SEARCH(AA$3,Consolidado!$D751)),IF(COUNTIFS(Consolidado!$AC$5:AC751,Consolidado!$AC751,Consolidado!$D$5:D751,"*"&amp;AA$3&amp;"*")=1,1,0),0))</f>
        <v>0</v>
      </c>
      <c r="AB751" s="0" t="n">
        <f aca="false">IF(OR(AB$3="",Consolidado!$D751=""),0,IF(ISNUMBER(SEARCH(AB$3,Consolidado!$D751)),IF(COUNTIFS(Consolidado!$AC$5:AC751,Consolidado!$AC751,Consolidado!$D$5:D751,"*"&amp;AB$3&amp;"*")=1,1,0),0))</f>
        <v>0</v>
      </c>
      <c r="AC751" s="0" t="n">
        <f aca="false">IF(OR(AC$3="",Consolidado!$D751=""),0,IF(ISNUMBER(SEARCH(AC$3,Consolidado!$D751)),IF(COUNTIFS(Consolidado!$AC$5:AC751,Consolidado!$AC751,Consolidado!$D$5:D751,"*"&amp;AC$3&amp;"*")=1,1,0),0))</f>
        <v>0</v>
      </c>
      <c r="AD751" s="0" t="n">
        <f aca="false">IF(OR(AD$3="",Consolidado!$D751=""),0,IF(ISNUMBER(SEARCH(AD$3,Consolidado!$D751)),IF(COUNTIFS(Consolidado!$AC$5:AC751,Consolidado!$AC751,Consolidado!$D$5:D751,"*"&amp;AD$3&amp;"*")=1,1,0),0))</f>
        <v>0</v>
      </c>
      <c r="AE751" s="0" t="n">
        <f aca="false">IF(OR(AE$3="",Consolidado!$D751=""),0,IF(ISNUMBER(SEARCH(AE$3,Consolidado!$D751)),IF(COUNTIFS(Consolidado!$AC$5:AC751,Consolidado!$AC751,Consolidado!$D$5:D751,"*"&amp;AE$3&amp;"*")=1,1,0),0))</f>
        <v>0</v>
      </c>
      <c r="AF751" s="0" t="n">
        <f aca="false">IF(OR(AF$3="",Consolidado!$D751=""),0,IF(ISNUMBER(SEARCH(AF$3,Consolidado!$D751)),IF(COUNTIFS(Consolidado!$AC$5:AC751,Consolidado!$AC751,Consolidado!$D$5:D751,"*"&amp;AF$3&amp;"*")=1,1,0),0))</f>
        <v>0</v>
      </c>
      <c r="AG751" s="0" t="n">
        <f aca="false">IF(OR(AG$3="",Consolidado!$D751=""),0,IF(ISNUMBER(SEARCH(AG$3,Consolidado!$D751)),IF(COUNTIFS(Consolidado!$AC$5:AC751,Consolidado!$AC751,Consolidado!$D$5:D751,"*"&amp;AG$3&amp;"*")=1,1,0),0))</f>
        <v>0</v>
      </c>
      <c r="AH751" s="0" t="n">
        <f aca="false">IF(OR(AH$3="",Consolidado!$D751=""),0,IF(ISNUMBER(SEARCH(AH$3,Consolidado!$D751)),IF(COUNTIFS(Consolidado!$AC$5:AC751,Consolidado!$AC751,Consolidado!$D$5:D751,"*"&amp;AH$3&amp;"*")=1,1,0),0))</f>
        <v>0</v>
      </c>
      <c r="AI751" s="0" t="n">
        <f aca="false">IF(OR(AI$3="",Consolidado!$D751=""),0,IF(ISNUMBER(SEARCH(AI$3,Consolidado!$D751)),IF(COUNTIFS(Consolidado!$AC$5:AC751,Consolidado!$AC751,Consolidado!$D$5:D751,"*"&amp;AI$3&amp;"*")=1,1,0),0))</f>
        <v>0</v>
      </c>
      <c r="AJ751" s="0" t="n">
        <f aca="false">IF(OR(AJ$3="",Consolidado!$D751=""),0,IF(ISNUMBER(SEARCH(AJ$3,Consolidado!$D751)),IF(COUNTIFS(Consolidado!$AC$5:AC751,Consolidado!$AC751,Consolidado!$D$5:D751,"*"&amp;AJ$3&amp;"*")=1,1,0),0))</f>
        <v>0</v>
      </c>
      <c r="AK751" s="0" t="n">
        <f aca="false">IF(OR(AK$3="",Consolidado!$D751=""),0,IF(ISNUMBER(SEARCH(AK$3,Consolidado!$D751)),IF(COUNTIFS(Consolidado!$AC$5:AC751,Consolidado!$AC751,Consolidado!$D$5:D751,"*"&amp;AK$3&amp;"*")=1,1,0),0))</f>
        <v>0</v>
      </c>
      <c r="AL751" s="0" t="n">
        <f aca="false">IF(OR(AL$3="",Consolidado!$D751=""),0,IF(ISNUMBER(SEARCH(AL$3,Consolidado!$D751)),IF(COUNTIFS(Consolidado!$AC$5:AC751,Consolidado!$AC751,Consolidado!$D$5:D751,"*"&amp;AL$3&amp;"*")=1,1,0),0))</f>
        <v>0</v>
      </c>
      <c r="AM751" s="0" t="n">
        <f aca="false">IF(OR(AM$3="",Consolidado!$D751=""),0,IF(ISNUMBER(SEARCH(AM$3,Consolidado!$D751)),IF(COUNTIFS(Consolidado!$AC$5:AC751,Consolidado!$AC751,Consolidado!$D$5:D751,"*"&amp;AM$3&amp;"*")=1,1,0),0))</f>
        <v>0</v>
      </c>
      <c r="AN751" s="0" t="n">
        <f aca="false">IF(OR(AN$3="",Consolidado!$D751=""),0,IF(ISNUMBER(SEARCH(AN$3,Consolidado!$D751)),IF(COUNTIFS(Consolidado!$AC$5:AC751,Consolidado!$AC751,Consolidado!$D$5:D751,"*"&amp;AN$3&amp;"*")=1,1,0),0))</f>
        <v>0</v>
      </c>
      <c r="AO751" s="0" t="n">
        <f aca="false">IF(OR(AO$3="",Consolidado!$D751=""),0,IF(ISNUMBER(SEARCH(AO$3,Consolidado!$D751)),IF(COUNTIFS(Consolidado!$AC$5:AC751,Consolidado!$AC751,Consolidado!$D$5:D751,"*"&amp;AO$3&amp;"*")=1,1,0),0))</f>
        <v>0</v>
      </c>
    </row>
    <row r="752" customFormat="false" ht="15" hidden="false" customHeight="false" outlineLevel="0" collapsed="false">
      <c r="B752" s="0" t="n">
        <f aca="false">IF(OR(B$3="",Consolidado!$D752=""),0,IF(ISNUMBER(SEARCH(B$3,Consolidado!$D752)),IF(COUNTIFS(Consolidado!$AC$5:AC752,Consolidado!$AC752,Consolidado!$D$5:D752,"*"&amp;B$3&amp;"*")=1,1,0),0))</f>
        <v>0</v>
      </c>
      <c r="C752" s="0" t="n">
        <f aca="false">IF(OR(C$3="",Consolidado!$D752=""),0,IF(ISNUMBER(SEARCH(C$3,Consolidado!$D752)),IF(COUNTIFS(Consolidado!$AC$5:AC752,Consolidado!$AC752,Consolidado!$D$5:D752,"*"&amp;C$3&amp;"*")=1,1,0),0))</f>
        <v>0</v>
      </c>
      <c r="D752" s="0" t="n">
        <f aca="false">IF(OR(D$3="",Consolidado!$D752=""),0,IF(ISNUMBER(SEARCH(D$3,Consolidado!$D752)),IF(COUNTIFS(Consolidado!$AC$5:AC752,Consolidado!$AC752,Consolidado!$D$5:D752,"*"&amp;D$3&amp;"*")=1,1,0),0))</f>
        <v>0</v>
      </c>
      <c r="E752" s="0" t="n">
        <f aca="false">IF(OR(E$3="",Consolidado!$D752=""),0,IF(ISNUMBER(SEARCH(E$3,Consolidado!$D752)),IF(COUNTIFS(Consolidado!$AC$5:AC752,Consolidado!$AC752,Consolidado!$D$5:D752,"*"&amp;E$3&amp;"*")=1,1,0),0))</f>
        <v>0</v>
      </c>
      <c r="F752" s="0" t="n">
        <f aca="false">IF(OR(F$3="",Consolidado!$D752=""),0,IF(ISNUMBER(SEARCH(F$3,Consolidado!$D752)),IF(COUNTIFS(Consolidado!$AC$5:AC752,Consolidado!$AC752,Consolidado!$D$5:D752,"*"&amp;F$3&amp;"*")=1,1,0),0))</f>
        <v>0</v>
      </c>
      <c r="G752" s="0" t="n">
        <f aca="false">IF(OR(G$3="",Consolidado!$D752=""),0,IF(ISNUMBER(SEARCH(G$3,Consolidado!$D752)),IF(COUNTIFS(Consolidado!$AC$5:AC752,Consolidado!$AC752,Consolidado!$D$5:D752,"*"&amp;G$3&amp;"*")=1,1,0),0))</f>
        <v>0</v>
      </c>
      <c r="H752" s="0" t="n">
        <f aca="false">IF(OR(H$3="",Consolidado!$D752=""),0,IF(ISNUMBER(SEARCH(H$3,Consolidado!$D752)),IF(COUNTIFS(Consolidado!$AC$5:AC752,Consolidado!$AC752,Consolidado!$D$5:D752,"*"&amp;H$3&amp;"*")=1,1,0),0))</f>
        <v>0</v>
      </c>
      <c r="I752" s="0" t="n">
        <f aca="false">IF(OR(I$3="",Consolidado!$D752=""),0,IF(ISNUMBER(SEARCH(I$3,Consolidado!$D752)),IF(COUNTIFS(Consolidado!$AC$5:AC752,Consolidado!$AC752,Consolidado!$D$5:D752,"*"&amp;I$3&amp;"*")=1,1,0),0))</f>
        <v>0</v>
      </c>
      <c r="J752" s="0" t="n">
        <f aca="false">IF(OR(J$3="",Consolidado!$D752=""),0,IF(ISNUMBER(SEARCH(J$3,Consolidado!$D752)),IF(COUNTIFS(Consolidado!$AC$5:AC752,Consolidado!$AC752,Consolidado!$D$5:D752,"*"&amp;J$3&amp;"*")=1,1,0),0))</f>
        <v>0</v>
      </c>
      <c r="K752" s="0" t="n">
        <f aca="false">IF(OR(K$3="",Consolidado!$D752=""),0,IF(ISNUMBER(SEARCH(K$3,Consolidado!$D752)),IF(COUNTIFS(Consolidado!$AC$5:AC752,Consolidado!$AC752,Consolidado!$D$5:D752,"*"&amp;K$3&amp;"*")=1,1,0),0))</f>
        <v>0</v>
      </c>
      <c r="L752" s="0" t="n">
        <f aca="false">IF(OR(L$3="",Consolidado!$D752=""),0,IF(ISNUMBER(SEARCH(L$3,Consolidado!$D752)),IF(COUNTIFS(Consolidado!$AC$5:AC752,Consolidado!$AC752,Consolidado!$D$5:D752,"*"&amp;L$3&amp;"*")=1,1,0),0))</f>
        <v>0</v>
      </c>
      <c r="M752" s="0" t="n">
        <f aca="false">IF(OR(M$3="",Consolidado!$D752=""),0,IF(ISNUMBER(SEARCH(M$3,Consolidado!$D752)),IF(COUNTIFS(Consolidado!$AC$5:AC752,Consolidado!$AC752,Consolidado!$D$5:D752,"*"&amp;M$3&amp;"*")=1,1,0),0))</f>
        <v>0</v>
      </c>
      <c r="N752" s="0" t="n">
        <f aca="false">IF(OR(N$3="",Consolidado!$D752=""),0,IF(ISNUMBER(SEARCH(N$3,Consolidado!$D752)),IF(COUNTIFS(Consolidado!$AC$5:AC752,Consolidado!$AC752,Consolidado!$D$5:D752,"*"&amp;N$3&amp;"*")=1,1,0),0))</f>
        <v>0</v>
      </c>
      <c r="O752" s="0" t="n">
        <f aca="false">IF(OR(O$3="",Consolidado!$D752=""),0,IF(ISNUMBER(SEARCH(O$3,Consolidado!$D752)),IF(COUNTIFS(Consolidado!$AC$5:AC752,Consolidado!$AC752,Consolidado!$D$5:D752,"*"&amp;O$3&amp;"*")=1,1,0),0))</f>
        <v>0</v>
      </c>
      <c r="P752" s="0" t="n">
        <f aca="false">IF(OR(P$3="",Consolidado!$D752=""),0,IF(ISNUMBER(SEARCH(P$3,Consolidado!$D752)),IF(COUNTIFS(Consolidado!$AC$5:AC752,Consolidado!$AC752,Consolidado!$D$5:D752,"*"&amp;P$3&amp;"*")=1,1,0),0))</f>
        <v>0</v>
      </c>
      <c r="Q752" s="0" t="n">
        <f aca="false">IF(OR(Q$3="",Consolidado!$D752=""),0,IF(ISNUMBER(SEARCH(Q$3,Consolidado!$D752)),IF(COUNTIFS(Consolidado!$AC$5:AC752,Consolidado!$AC752,Consolidado!$D$5:D752,"*"&amp;Q$3&amp;"*")=1,1,0),0))</f>
        <v>0</v>
      </c>
      <c r="R752" s="0" t="n">
        <f aca="false">IF(OR(R$3="",Consolidado!$D752=""),0,IF(ISNUMBER(SEARCH(R$3,Consolidado!$D752)),IF(COUNTIFS(Consolidado!$AC$5:AC752,Consolidado!$AC752,Consolidado!$D$5:D752,"*"&amp;R$3&amp;"*")=1,1,0),0))</f>
        <v>0</v>
      </c>
      <c r="S752" s="0" t="n">
        <f aca="false">IF(OR(S$3="",Consolidado!$D752=""),0,IF(ISNUMBER(SEARCH(S$3,Consolidado!$D752)),IF(COUNTIFS(Consolidado!$AC$5:AC752,Consolidado!$AC752,Consolidado!$D$5:D752,"*"&amp;S$3&amp;"*")=1,1,0),0))</f>
        <v>0</v>
      </c>
      <c r="T752" s="0" t="n">
        <f aca="false">IF(OR(T$3="",Consolidado!$D752=""),0,IF(ISNUMBER(SEARCH(T$3,Consolidado!$D752)),IF(COUNTIFS(Consolidado!$AC$5:AC752,Consolidado!$AC752,Consolidado!$D$5:D752,"*"&amp;T$3&amp;"*")=1,1,0),0))</f>
        <v>0</v>
      </c>
      <c r="U752" s="0" t="n">
        <f aca="false">IF(OR(U$3="",Consolidado!$D752=""),0,IF(ISNUMBER(SEARCH(U$3,Consolidado!$D752)),IF(COUNTIFS(Consolidado!$AC$5:AC752,Consolidado!$AC752,Consolidado!$D$5:D752,"*"&amp;U$3&amp;"*")=1,1,0),0))</f>
        <v>0</v>
      </c>
      <c r="V752" s="0" t="n">
        <f aca="false">IF(OR(V$3="",Consolidado!$D752=""),0,IF(ISNUMBER(SEARCH(V$3,Consolidado!$D752)),IF(COUNTIFS(Consolidado!$AC$5:AC752,Consolidado!$AC752,Consolidado!$D$5:D752,"*"&amp;V$3&amp;"*")=1,1,0),0))</f>
        <v>0</v>
      </c>
      <c r="W752" s="0" t="n">
        <f aca="false">IF(OR(W$3="",Consolidado!$D752=""),0,IF(ISNUMBER(SEARCH(W$3,Consolidado!$D752)),IF(COUNTIFS(Consolidado!$AC$5:AC752,Consolidado!$AC752,Consolidado!$D$5:D752,"*"&amp;W$3&amp;"*")=1,1,0),0))</f>
        <v>0</v>
      </c>
      <c r="X752" s="0" t="n">
        <f aca="false">IF(OR(X$3="",Consolidado!$D752=""),0,IF(ISNUMBER(SEARCH(X$3,Consolidado!$D752)),IF(COUNTIFS(Consolidado!$AC$5:AC752,Consolidado!$AC752,Consolidado!$D$5:D752,"*"&amp;X$3&amp;"*")=1,1,0),0))</f>
        <v>0</v>
      </c>
      <c r="Y752" s="0" t="n">
        <f aca="false">IF(OR(Y$3="",Consolidado!$D752=""),0,IF(ISNUMBER(SEARCH(Y$3,Consolidado!$D752)),IF(COUNTIFS(Consolidado!$AC$5:AC752,Consolidado!$AC752,Consolidado!$D$5:D752,"*"&amp;Y$3&amp;"*")=1,1,0),0))</f>
        <v>0</v>
      </c>
      <c r="Z752" s="0" t="n">
        <f aca="false">IF(OR(Z$3="",Consolidado!$D752=""),0,IF(ISNUMBER(SEARCH(Z$3,Consolidado!$D752)),IF(COUNTIFS(Consolidado!$AC$5:AC752,Consolidado!$AC752,Consolidado!$D$5:D752,"*"&amp;Z$3&amp;"*")=1,1,0),0))</f>
        <v>0</v>
      </c>
      <c r="AA752" s="0" t="n">
        <f aca="false">IF(OR(AA$3="",Consolidado!$D752=""),0,IF(ISNUMBER(SEARCH(AA$3,Consolidado!$D752)),IF(COUNTIFS(Consolidado!$AC$5:AC752,Consolidado!$AC752,Consolidado!$D$5:D752,"*"&amp;AA$3&amp;"*")=1,1,0),0))</f>
        <v>0</v>
      </c>
      <c r="AB752" s="0" t="n">
        <f aca="false">IF(OR(AB$3="",Consolidado!$D752=""),0,IF(ISNUMBER(SEARCH(AB$3,Consolidado!$D752)),IF(COUNTIFS(Consolidado!$AC$5:AC752,Consolidado!$AC752,Consolidado!$D$5:D752,"*"&amp;AB$3&amp;"*")=1,1,0),0))</f>
        <v>0</v>
      </c>
      <c r="AC752" s="0" t="n">
        <f aca="false">IF(OR(AC$3="",Consolidado!$D752=""),0,IF(ISNUMBER(SEARCH(AC$3,Consolidado!$D752)),IF(COUNTIFS(Consolidado!$AC$5:AC752,Consolidado!$AC752,Consolidado!$D$5:D752,"*"&amp;AC$3&amp;"*")=1,1,0),0))</f>
        <v>0</v>
      </c>
      <c r="AD752" s="0" t="n">
        <f aca="false">IF(OR(AD$3="",Consolidado!$D752=""),0,IF(ISNUMBER(SEARCH(AD$3,Consolidado!$D752)),IF(COUNTIFS(Consolidado!$AC$5:AC752,Consolidado!$AC752,Consolidado!$D$5:D752,"*"&amp;AD$3&amp;"*")=1,1,0),0))</f>
        <v>0</v>
      </c>
      <c r="AE752" s="0" t="n">
        <f aca="false">IF(OR(AE$3="",Consolidado!$D752=""),0,IF(ISNUMBER(SEARCH(AE$3,Consolidado!$D752)),IF(COUNTIFS(Consolidado!$AC$5:AC752,Consolidado!$AC752,Consolidado!$D$5:D752,"*"&amp;AE$3&amp;"*")=1,1,0),0))</f>
        <v>0</v>
      </c>
      <c r="AF752" s="0" t="n">
        <f aca="false">IF(OR(AF$3="",Consolidado!$D752=""),0,IF(ISNUMBER(SEARCH(AF$3,Consolidado!$D752)),IF(COUNTIFS(Consolidado!$AC$5:AC752,Consolidado!$AC752,Consolidado!$D$5:D752,"*"&amp;AF$3&amp;"*")=1,1,0),0))</f>
        <v>0</v>
      </c>
      <c r="AG752" s="0" t="n">
        <f aca="false">IF(OR(AG$3="",Consolidado!$D752=""),0,IF(ISNUMBER(SEARCH(AG$3,Consolidado!$D752)),IF(COUNTIFS(Consolidado!$AC$5:AC752,Consolidado!$AC752,Consolidado!$D$5:D752,"*"&amp;AG$3&amp;"*")=1,1,0),0))</f>
        <v>0</v>
      </c>
      <c r="AH752" s="0" t="n">
        <f aca="false">IF(OR(AH$3="",Consolidado!$D752=""),0,IF(ISNUMBER(SEARCH(AH$3,Consolidado!$D752)),IF(COUNTIFS(Consolidado!$AC$5:AC752,Consolidado!$AC752,Consolidado!$D$5:D752,"*"&amp;AH$3&amp;"*")=1,1,0),0))</f>
        <v>0</v>
      </c>
      <c r="AI752" s="0" t="n">
        <f aca="false">IF(OR(AI$3="",Consolidado!$D752=""),0,IF(ISNUMBER(SEARCH(AI$3,Consolidado!$D752)),IF(COUNTIFS(Consolidado!$AC$5:AC752,Consolidado!$AC752,Consolidado!$D$5:D752,"*"&amp;AI$3&amp;"*")=1,1,0),0))</f>
        <v>0</v>
      </c>
      <c r="AJ752" s="0" t="n">
        <f aca="false">IF(OR(AJ$3="",Consolidado!$D752=""),0,IF(ISNUMBER(SEARCH(AJ$3,Consolidado!$D752)),IF(COUNTIFS(Consolidado!$AC$5:AC752,Consolidado!$AC752,Consolidado!$D$5:D752,"*"&amp;AJ$3&amp;"*")=1,1,0),0))</f>
        <v>0</v>
      </c>
      <c r="AK752" s="0" t="n">
        <f aca="false">IF(OR(AK$3="",Consolidado!$D752=""),0,IF(ISNUMBER(SEARCH(AK$3,Consolidado!$D752)),IF(COUNTIFS(Consolidado!$AC$5:AC752,Consolidado!$AC752,Consolidado!$D$5:D752,"*"&amp;AK$3&amp;"*")=1,1,0),0))</f>
        <v>0</v>
      </c>
      <c r="AL752" s="0" t="n">
        <f aca="false">IF(OR(AL$3="",Consolidado!$D752=""),0,IF(ISNUMBER(SEARCH(AL$3,Consolidado!$D752)),IF(COUNTIFS(Consolidado!$AC$5:AC752,Consolidado!$AC752,Consolidado!$D$5:D752,"*"&amp;AL$3&amp;"*")=1,1,0),0))</f>
        <v>0</v>
      </c>
      <c r="AM752" s="0" t="n">
        <f aca="false">IF(OR(AM$3="",Consolidado!$D752=""),0,IF(ISNUMBER(SEARCH(AM$3,Consolidado!$D752)),IF(COUNTIFS(Consolidado!$AC$5:AC752,Consolidado!$AC752,Consolidado!$D$5:D752,"*"&amp;AM$3&amp;"*")=1,1,0),0))</f>
        <v>0</v>
      </c>
      <c r="AN752" s="0" t="n">
        <f aca="false">IF(OR(AN$3="",Consolidado!$D752=""),0,IF(ISNUMBER(SEARCH(AN$3,Consolidado!$D752)),IF(COUNTIFS(Consolidado!$AC$5:AC752,Consolidado!$AC752,Consolidado!$D$5:D752,"*"&amp;AN$3&amp;"*")=1,1,0),0))</f>
        <v>0</v>
      </c>
      <c r="AO752" s="0" t="n">
        <f aca="false">IF(OR(AO$3="",Consolidado!$D752=""),0,IF(ISNUMBER(SEARCH(AO$3,Consolidado!$D752)),IF(COUNTIFS(Consolidado!$AC$5:AC752,Consolidado!$AC752,Consolidado!$D$5:D752,"*"&amp;AO$3&amp;"*")=1,1,0),0))</f>
        <v>0</v>
      </c>
    </row>
    <row r="753" customFormat="false" ht="15" hidden="false" customHeight="false" outlineLevel="0" collapsed="false">
      <c r="B753" s="0" t="n">
        <f aca="false">IF(OR(B$3="",Consolidado!$D753=""),0,IF(ISNUMBER(SEARCH(B$3,Consolidado!$D753)),IF(COUNTIFS(Consolidado!$AC$5:AC753,Consolidado!$AC753,Consolidado!$D$5:D753,"*"&amp;B$3&amp;"*")=1,1,0),0))</f>
        <v>0</v>
      </c>
      <c r="C753" s="0" t="n">
        <f aca="false">IF(OR(C$3="",Consolidado!$D753=""),0,IF(ISNUMBER(SEARCH(C$3,Consolidado!$D753)),IF(COUNTIFS(Consolidado!$AC$5:AC753,Consolidado!$AC753,Consolidado!$D$5:D753,"*"&amp;C$3&amp;"*")=1,1,0),0))</f>
        <v>0</v>
      </c>
      <c r="D753" s="0" t="n">
        <f aca="false">IF(OR(D$3="",Consolidado!$D753=""),0,IF(ISNUMBER(SEARCH(D$3,Consolidado!$D753)),IF(COUNTIFS(Consolidado!$AC$5:AC753,Consolidado!$AC753,Consolidado!$D$5:D753,"*"&amp;D$3&amp;"*")=1,1,0),0))</f>
        <v>0</v>
      </c>
      <c r="E753" s="0" t="n">
        <f aca="false">IF(OR(E$3="",Consolidado!$D753=""),0,IF(ISNUMBER(SEARCH(E$3,Consolidado!$D753)),IF(COUNTIFS(Consolidado!$AC$5:AC753,Consolidado!$AC753,Consolidado!$D$5:D753,"*"&amp;E$3&amp;"*")=1,1,0),0))</f>
        <v>0</v>
      </c>
      <c r="F753" s="0" t="n">
        <f aca="false">IF(OR(F$3="",Consolidado!$D753=""),0,IF(ISNUMBER(SEARCH(F$3,Consolidado!$D753)),IF(COUNTIFS(Consolidado!$AC$5:AC753,Consolidado!$AC753,Consolidado!$D$5:D753,"*"&amp;F$3&amp;"*")=1,1,0),0))</f>
        <v>0</v>
      </c>
      <c r="G753" s="0" t="n">
        <f aca="false">IF(OR(G$3="",Consolidado!$D753=""),0,IF(ISNUMBER(SEARCH(G$3,Consolidado!$D753)),IF(COUNTIFS(Consolidado!$AC$5:AC753,Consolidado!$AC753,Consolidado!$D$5:D753,"*"&amp;G$3&amp;"*")=1,1,0),0))</f>
        <v>0</v>
      </c>
      <c r="H753" s="0" t="n">
        <f aca="false">IF(OR(H$3="",Consolidado!$D753=""),0,IF(ISNUMBER(SEARCH(H$3,Consolidado!$D753)),IF(COUNTIFS(Consolidado!$AC$5:AC753,Consolidado!$AC753,Consolidado!$D$5:D753,"*"&amp;H$3&amp;"*")=1,1,0),0))</f>
        <v>0</v>
      </c>
      <c r="I753" s="0" t="n">
        <f aca="false">IF(OR(I$3="",Consolidado!$D753=""),0,IF(ISNUMBER(SEARCH(I$3,Consolidado!$D753)),IF(COUNTIFS(Consolidado!$AC$5:AC753,Consolidado!$AC753,Consolidado!$D$5:D753,"*"&amp;I$3&amp;"*")=1,1,0),0))</f>
        <v>0</v>
      </c>
      <c r="J753" s="0" t="n">
        <f aca="false">IF(OR(J$3="",Consolidado!$D753=""),0,IF(ISNUMBER(SEARCH(J$3,Consolidado!$D753)),IF(COUNTIFS(Consolidado!$AC$5:AC753,Consolidado!$AC753,Consolidado!$D$5:D753,"*"&amp;J$3&amp;"*")=1,1,0),0))</f>
        <v>0</v>
      </c>
      <c r="K753" s="0" t="n">
        <f aca="false">IF(OR(K$3="",Consolidado!$D753=""),0,IF(ISNUMBER(SEARCH(K$3,Consolidado!$D753)),IF(COUNTIFS(Consolidado!$AC$5:AC753,Consolidado!$AC753,Consolidado!$D$5:D753,"*"&amp;K$3&amp;"*")=1,1,0),0))</f>
        <v>0</v>
      </c>
      <c r="L753" s="0" t="n">
        <f aca="false">IF(OR(L$3="",Consolidado!$D753=""),0,IF(ISNUMBER(SEARCH(L$3,Consolidado!$D753)),IF(COUNTIFS(Consolidado!$AC$5:AC753,Consolidado!$AC753,Consolidado!$D$5:D753,"*"&amp;L$3&amp;"*")=1,1,0),0))</f>
        <v>0</v>
      </c>
      <c r="M753" s="0" t="n">
        <f aca="false">IF(OR(M$3="",Consolidado!$D753=""),0,IF(ISNUMBER(SEARCH(M$3,Consolidado!$D753)),IF(COUNTIFS(Consolidado!$AC$5:AC753,Consolidado!$AC753,Consolidado!$D$5:D753,"*"&amp;M$3&amp;"*")=1,1,0),0))</f>
        <v>0</v>
      </c>
      <c r="N753" s="0" t="n">
        <f aca="false">IF(OR(N$3="",Consolidado!$D753=""),0,IF(ISNUMBER(SEARCH(N$3,Consolidado!$D753)),IF(COUNTIFS(Consolidado!$AC$5:AC753,Consolidado!$AC753,Consolidado!$D$5:D753,"*"&amp;N$3&amp;"*")=1,1,0),0))</f>
        <v>0</v>
      </c>
      <c r="O753" s="0" t="n">
        <f aca="false">IF(OR(O$3="",Consolidado!$D753=""),0,IF(ISNUMBER(SEARCH(O$3,Consolidado!$D753)),IF(COUNTIFS(Consolidado!$AC$5:AC753,Consolidado!$AC753,Consolidado!$D$5:D753,"*"&amp;O$3&amp;"*")=1,1,0),0))</f>
        <v>0</v>
      </c>
      <c r="P753" s="0" t="n">
        <f aca="false">IF(OR(P$3="",Consolidado!$D753=""),0,IF(ISNUMBER(SEARCH(P$3,Consolidado!$D753)),IF(COUNTIFS(Consolidado!$AC$5:AC753,Consolidado!$AC753,Consolidado!$D$5:D753,"*"&amp;P$3&amp;"*")=1,1,0),0))</f>
        <v>0</v>
      </c>
      <c r="Q753" s="0" t="n">
        <f aca="false">IF(OR(Q$3="",Consolidado!$D753=""),0,IF(ISNUMBER(SEARCH(Q$3,Consolidado!$D753)),IF(COUNTIFS(Consolidado!$AC$5:AC753,Consolidado!$AC753,Consolidado!$D$5:D753,"*"&amp;Q$3&amp;"*")=1,1,0),0))</f>
        <v>0</v>
      </c>
      <c r="R753" s="0" t="n">
        <f aca="false">IF(OR(R$3="",Consolidado!$D753=""),0,IF(ISNUMBER(SEARCH(R$3,Consolidado!$D753)),IF(COUNTIFS(Consolidado!$AC$5:AC753,Consolidado!$AC753,Consolidado!$D$5:D753,"*"&amp;R$3&amp;"*")=1,1,0),0))</f>
        <v>0</v>
      </c>
      <c r="S753" s="0" t="n">
        <f aca="false">IF(OR(S$3="",Consolidado!$D753=""),0,IF(ISNUMBER(SEARCH(S$3,Consolidado!$D753)),IF(COUNTIFS(Consolidado!$AC$5:AC753,Consolidado!$AC753,Consolidado!$D$5:D753,"*"&amp;S$3&amp;"*")=1,1,0),0))</f>
        <v>0</v>
      </c>
      <c r="T753" s="0" t="n">
        <f aca="false">IF(OR(T$3="",Consolidado!$D753=""),0,IF(ISNUMBER(SEARCH(T$3,Consolidado!$D753)),IF(COUNTIFS(Consolidado!$AC$5:AC753,Consolidado!$AC753,Consolidado!$D$5:D753,"*"&amp;T$3&amp;"*")=1,1,0),0))</f>
        <v>0</v>
      </c>
      <c r="U753" s="0" t="n">
        <f aca="false">IF(OR(U$3="",Consolidado!$D753=""),0,IF(ISNUMBER(SEARCH(U$3,Consolidado!$D753)),IF(COUNTIFS(Consolidado!$AC$5:AC753,Consolidado!$AC753,Consolidado!$D$5:D753,"*"&amp;U$3&amp;"*")=1,1,0),0))</f>
        <v>0</v>
      </c>
      <c r="V753" s="0" t="n">
        <f aca="false">IF(OR(V$3="",Consolidado!$D753=""),0,IF(ISNUMBER(SEARCH(V$3,Consolidado!$D753)),IF(COUNTIFS(Consolidado!$AC$5:AC753,Consolidado!$AC753,Consolidado!$D$5:D753,"*"&amp;V$3&amp;"*")=1,1,0),0))</f>
        <v>0</v>
      </c>
      <c r="W753" s="0" t="n">
        <f aca="false">IF(OR(W$3="",Consolidado!$D753=""),0,IF(ISNUMBER(SEARCH(W$3,Consolidado!$D753)),IF(COUNTIFS(Consolidado!$AC$5:AC753,Consolidado!$AC753,Consolidado!$D$5:D753,"*"&amp;W$3&amp;"*")=1,1,0),0))</f>
        <v>0</v>
      </c>
      <c r="X753" s="0" t="n">
        <f aca="false">IF(OR(X$3="",Consolidado!$D753=""),0,IF(ISNUMBER(SEARCH(X$3,Consolidado!$D753)),IF(COUNTIFS(Consolidado!$AC$5:AC753,Consolidado!$AC753,Consolidado!$D$5:D753,"*"&amp;X$3&amp;"*")=1,1,0),0))</f>
        <v>0</v>
      </c>
      <c r="Y753" s="0" t="n">
        <f aca="false">IF(OR(Y$3="",Consolidado!$D753=""),0,IF(ISNUMBER(SEARCH(Y$3,Consolidado!$D753)),IF(COUNTIFS(Consolidado!$AC$5:AC753,Consolidado!$AC753,Consolidado!$D$5:D753,"*"&amp;Y$3&amp;"*")=1,1,0),0))</f>
        <v>0</v>
      </c>
      <c r="Z753" s="0" t="n">
        <f aca="false">IF(OR(Z$3="",Consolidado!$D753=""),0,IF(ISNUMBER(SEARCH(Z$3,Consolidado!$D753)),IF(COUNTIFS(Consolidado!$AC$5:AC753,Consolidado!$AC753,Consolidado!$D$5:D753,"*"&amp;Z$3&amp;"*")=1,1,0),0))</f>
        <v>0</v>
      </c>
      <c r="AA753" s="0" t="n">
        <f aca="false">IF(OR(AA$3="",Consolidado!$D753=""),0,IF(ISNUMBER(SEARCH(AA$3,Consolidado!$D753)),IF(COUNTIFS(Consolidado!$AC$5:AC753,Consolidado!$AC753,Consolidado!$D$5:D753,"*"&amp;AA$3&amp;"*")=1,1,0),0))</f>
        <v>0</v>
      </c>
      <c r="AB753" s="0" t="n">
        <f aca="false">IF(OR(AB$3="",Consolidado!$D753=""),0,IF(ISNUMBER(SEARCH(AB$3,Consolidado!$D753)),IF(COUNTIFS(Consolidado!$AC$5:AC753,Consolidado!$AC753,Consolidado!$D$5:D753,"*"&amp;AB$3&amp;"*")=1,1,0),0))</f>
        <v>0</v>
      </c>
      <c r="AC753" s="0" t="n">
        <f aca="false">IF(OR(AC$3="",Consolidado!$D753=""),0,IF(ISNUMBER(SEARCH(AC$3,Consolidado!$D753)),IF(COUNTIFS(Consolidado!$AC$5:AC753,Consolidado!$AC753,Consolidado!$D$5:D753,"*"&amp;AC$3&amp;"*")=1,1,0),0))</f>
        <v>0</v>
      </c>
      <c r="AD753" s="0" t="n">
        <f aca="false">IF(OR(AD$3="",Consolidado!$D753=""),0,IF(ISNUMBER(SEARCH(AD$3,Consolidado!$D753)),IF(COUNTIFS(Consolidado!$AC$5:AC753,Consolidado!$AC753,Consolidado!$D$5:D753,"*"&amp;AD$3&amp;"*")=1,1,0),0))</f>
        <v>0</v>
      </c>
      <c r="AE753" s="0" t="n">
        <f aca="false">IF(OR(AE$3="",Consolidado!$D753=""),0,IF(ISNUMBER(SEARCH(AE$3,Consolidado!$D753)),IF(COUNTIFS(Consolidado!$AC$5:AC753,Consolidado!$AC753,Consolidado!$D$5:D753,"*"&amp;AE$3&amp;"*")=1,1,0),0))</f>
        <v>0</v>
      </c>
      <c r="AF753" s="0" t="n">
        <f aca="false">IF(OR(AF$3="",Consolidado!$D753=""),0,IF(ISNUMBER(SEARCH(AF$3,Consolidado!$D753)),IF(COUNTIFS(Consolidado!$AC$5:AC753,Consolidado!$AC753,Consolidado!$D$5:D753,"*"&amp;AF$3&amp;"*")=1,1,0),0))</f>
        <v>0</v>
      </c>
      <c r="AG753" s="0" t="n">
        <f aca="false">IF(OR(AG$3="",Consolidado!$D753=""),0,IF(ISNUMBER(SEARCH(AG$3,Consolidado!$D753)),IF(COUNTIFS(Consolidado!$AC$5:AC753,Consolidado!$AC753,Consolidado!$D$5:D753,"*"&amp;AG$3&amp;"*")=1,1,0),0))</f>
        <v>0</v>
      </c>
      <c r="AH753" s="0" t="n">
        <f aca="false">IF(OR(AH$3="",Consolidado!$D753=""),0,IF(ISNUMBER(SEARCH(AH$3,Consolidado!$D753)),IF(COUNTIFS(Consolidado!$AC$5:AC753,Consolidado!$AC753,Consolidado!$D$5:D753,"*"&amp;AH$3&amp;"*")=1,1,0),0))</f>
        <v>0</v>
      </c>
      <c r="AI753" s="0" t="n">
        <f aca="false">IF(OR(AI$3="",Consolidado!$D753=""),0,IF(ISNUMBER(SEARCH(AI$3,Consolidado!$D753)),IF(COUNTIFS(Consolidado!$AC$5:AC753,Consolidado!$AC753,Consolidado!$D$5:D753,"*"&amp;AI$3&amp;"*")=1,1,0),0))</f>
        <v>0</v>
      </c>
      <c r="AJ753" s="0" t="n">
        <f aca="false">IF(OR(AJ$3="",Consolidado!$D753=""),0,IF(ISNUMBER(SEARCH(AJ$3,Consolidado!$D753)),IF(COUNTIFS(Consolidado!$AC$5:AC753,Consolidado!$AC753,Consolidado!$D$5:D753,"*"&amp;AJ$3&amp;"*")=1,1,0),0))</f>
        <v>0</v>
      </c>
      <c r="AK753" s="0" t="n">
        <f aca="false">IF(OR(AK$3="",Consolidado!$D753=""),0,IF(ISNUMBER(SEARCH(AK$3,Consolidado!$D753)),IF(COUNTIFS(Consolidado!$AC$5:AC753,Consolidado!$AC753,Consolidado!$D$5:D753,"*"&amp;AK$3&amp;"*")=1,1,0),0))</f>
        <v>0</v>
      </c>
      <c r="AL753" s="0" t="n">
        <f aca="false">IF(OR(AL$3="",Consolidado!$D753=""),0,IF(ISNUMBER(SEARCH(AL$3,Consolidado!$D753)),IF(COUNTIFS(Consolidado!$AC$5:AC753,Consolidado!$AC753,Consolidado!$D$5:D753,"*"&amp;AL$3&amp;"*")=1,1,0),0))</f>
        <v>0</v>
      </c>
      <c r="AM753" s="0" t="n">
        <f aca="false">IF(OR(AM$3="",Consolidado!$D753=""),0,IF(ISNUMBER(SEARCH(AM$3,Consolidado!$D753)),IF(COUNTIFS(Consolidado!$AC$5:AC753,Consolidado!$AC753,Consolidado!$D$5:D753,"*"&amp;AM$3&amp;"*")=1,1,0),0))</f>
        <v>0</v>
      </c>
      <c r="AN753" s="0" t="n">
        <f aca="false">IF(OR(AN$3="",Consolidado!$D753=""),0,IF(ISNUMBER(SEARCH(AN$3,Consolidado!$D753)),IF(COUNTIFS(Consolidado!$AC$5:AC753,Consolidado!$AC753,Consolidado!$D$5:D753,"*"&amp;AN$3&amp;"*")=1,1,0),0))</f>
        <v>0</v>
      </c>
      <c r="AO753" s="0" t="n">
        <f aca="false">IF(OR(AO$3="",Consolidado!$D753=""),0,IF(ISNUMBER(SEARCH(AO$3,Consolidado!$D753)),IF(COUNTIFS(Consolidado!$AC$5:AC753,Consolidado!$AC753,Consolidado!$D$5:D753,"*"&amp;AO$3&amp;"*")=1,1,0),0))</f>
        <v>0</v>
      </c>
    </row>
    <row r="754" customFormat="false" ht="15" hidden="false" customHeight="false" outlineLevel="0" collapsed="false">
      <c r="B754" s="0" t="n">
        <f aca="false">IF(OR(B$3="",Consolidado!$D754=""),0,IF(ISNUMBER(SEARCH(B$3,Consolidado!$D754)),IF(COUNTIFS(Consolidado!$AC$5:AC754,Consolidado!$AC754,Consolidado!$D$5:D754,"*"&amp;B$3&amp;"*")=1,1,0),0))</f>
        <v>0</v>
      </c>
      <c r="C754" s="0" t="n">
        <f aca="false">IF(OR(C$3="",Consolidado!$D754=""),0,IF(ISNUMBER(SEARCH(C$3,Consolidado!$D754)),IF(COUNTIFS(Consolidado!$AC$5:AC754,Consolidado!$AC754,Consolidado!$D$5:D754,"*"&amp;C$3&amp;"*")=1,1,0),0))</f>
        <v>0</v>
      </c>
      <c r="D754" s="0" t="n">
        <f aca="false">IF(OR(D$3="",Consolidado!$D754=""),0,IF(ISNUMBER(SEARCH(D$3,Consolidado!$D754)),IF(COUNTIFS(Consolidado!$AC$5:AC754,Consolidado!$AC754,Consolidado!$D$5:D754,"*"&amp;D$3&amp;"*")=1,1,0),0))</f>
        <v>0</v>
      </c>
      <c r="E754" s="0" t="n">
        <f aca="false">IF(OR(E$3="",Consolidado!$D754=""),0,IF(ISNUMBER(SEARCH(E$3,Consolidado!$D754)),IF(COUNTIFS(Consolidado!$AC$5:AC754,Consolidado!$AC754,Consolidado!$D$5:D754,"*"&amp;E$3&amp;"*")=1,1,0),0))</f>
        <v>0</v>
      </c>
      <c r="F754" s="0" t="n">
        <f aca="false">IF(OR(F$3="",Consolidado!$D754=""),0,IF(ISNUMBER(SEARCH(F$3,Consolidado!$D754)),IF(COUNTIFS(Consolidado!$AC$5:AC754,Consolidado!$AC754,Consolidado!$D$5:D754,"*"&amp;F$3&amp;"*")=1,1,0),0))</f>
        <v>0</v>
      </c>
      <c r="G754" s="0" t="n">
        <f aca="false">IF(OR(G$3="",Consolidado!$D754=""),0,IF(ISNUMBER(SEARCH(G$3,Consolidado!$D754)),IF(COUNTIFS(Consolidado!$AC$5:AC754,Consolidado!$AC754,Consolidado!$D$5:D754,"*"&amp;G$3&amp;"*")=1,1,0),0))</f>
        <v>0</v>
      </c>
      <c r="H754" s="0" t="n">
        <f aca="false">IF(OR(H$3="",Consolidado!$D754=""),0,IF(ISNUMBER(SEARCH(H$3,Consolidado!$D754)),IF(COUNTIFS(Consolidado!$AC$5:AC754,Consolidado!$AC754,Consolidado!$D$5:D754,"*"&amp;H$3&amp;"*")=1,1,0),0))</f>
        <v>0</v>
      </c>
      <c r="I754" s="0" t="n">
        <f aca="false">IF(OR(I$3="",Consolidado!$D754=""),0,IF(ISNUMBER(SEARCH(I$3,Consolidado!$D754)),IF(COUNTIFS(Consolidado!$AC$5:AC754,Consolidado!$AC754,Consolidado!$D$5:D754,"*"&amp;I$3&amp;"*")=1,1,0),0))</f>
        <v>0</v>
      </c>
      <c r="J754" s="0" t="n">
        <f aca="false">IF(OR(J$3="",Consolidado!$D754=""),0,IF(ISNUMBER(SEARCH(J$3,Consolidado!$D754)),IF(COUNTIFS(Consolidado!$AC$5:AC754,Consolidado!$AC754,Consolidado!$D$5:D754,"*"&amp;J$3&amp;"*")=1,1,0),0))</f>
        <v>0</v>
      </c>
      <c r="K754" s="0" t="n">
        <f aca="false">IF(OR(K$3="",Consolidado!$D754=""),0,IF(ISNUMBER(SEARCH(K$3,Consolidado!$D754)),IF(COUNTIFS(Consolidado!$AC$5:AC754,Consolidado!$AC754,Consolidado!$D$5:D754,"*"&amp;K$3&amp;"*")=1,1,0),0))</f>
        <v>0</v>
      </c>
      <c r="L754" s="0" t="n">
        <f aca="false">IF(OR(L$3="",Consolidado!$D754=""),0,IF(ISNUMBER(SEARCH(L$3,Consolidado!$D754)),IF(COUNTIFS(Consolidado!$AC$5:AC754,Consolidado!$AC754,Consolidado!$D$5:D754,"*"&amp;L$3&amp;"*")=1,1,0),0))</f>
        <v>0</v>
      </c>
      <c r="M754" s="0" t="n">
        <f aca="false">IF(OR(M$3="",Consolidado!$D754=""),0,IF(ISNUMBER(SEARCH(M$3,Consolidado!$D754)),IF(COUNTIFS(Consolidado!$AC$5:AC754,Consolidado!$AC754,Consolidado!$D$5:D754,"*"&amp;M$3&amp;"*")=1,1,0),0))</f>
        <v>0</v>
      </c>
      <c r="N754" s="0" t="n">
        <f aca="false">IF(OR(N$3="",Consolidado!$D754=""),0,IF(ISNUMBER(SEARCH(N$3,Consolidado!$D754)),IF(COUNTIFS(Consolidado!$AC$5:AC754,Consolidado!$AC754,Consolidado!$D$5:D754,"*"&amp;N$3&amp;"*")=1,1,0),0))</f>
        <v>0</v>
      </c>
      <c r="O754" s="0" t="n">
        <f aca="false">IF(OR(O$3="",Consolidado!$D754=""),0,IF(ISNUMBER(SEARCH(O$3,Consolidado!$D754)),IF(COUNTIFS(Consolidado!$AC$5:AC754,Consolidado!$AC754,Consolidado!$D$5:D754,"*"&amp;O$3&amp;"*")=1,1,0),0))</f>
        <v>0</v>
      </c>
      <c r="P754" s="0" t="n">
        <f aca="false">IF(OR(P$3="",Consolidado!$D754=""),0,IF(ISNUMBER(SEARCH(P$3,Consolidado!$D754)),IF(COUNTIFS(Consolidado!$AC$5:AC754,Consolidado!$AC754,Consolidado!$D$5:D754,"*"&amp;P$3&amp;"*")=1,1,0),0))</f>
        <v>0</v>
      </c>
      <c r="Q754" s="0" t="n">
        <f aca="false">IF(OR(Q$3="",Consolidado!$D754=""),0,IF(ISNUMBER(SEARCH(Q$3,Consolidado!$D754)),IF(COUNTIFS(Consolidado!$AC$5:AC754,Consolidado!$AC754,Consolidado!$D$5:D754,"*"&amp;Q$3&amp;"*")=1,1,0),0))</f>
        <v>0</v>
      </c>
      <c r="R754" s="0" t="n">
        <f aca="false">IF(OR(R$3="",Consolidado!$D754=""),0,IF(ISNUMBER(SEARCH(R$3,Consolidado!$D754)),IF(COUNTIFS(Consolidado!$AC$5:AC754,Consolidado!$AC754,Consolidado!$D$5:D754,"*"&amp;R$3&amp;"*")=1,1,0),0))</f>
        <v>0</v>
      </c>
      <c r="S754" s="0" t="n">
        <f aca="false">IF(OR(S$3="",Consolidado!$D754=""),0,IF(ISNUMBER(SEARCH(S$3,Consolidado!$D754)),IF(COUNTIFS(Consolidado!$AC$5:AC754,Consolidado!$AC754,Consolidado!$D$5:D754,"*"&amp;S$3&amp;"*")=1,1,0),0))</f>
        <v>0</v>
      </c>
      <c r="T754" s="0" t="n">
        <f aca="false">IF(OR(T$3="",Consolidado!$D754=""),0,IF(ISNUMBER(SEARCH(T$3,Consolidado!$D754)),IF(COUNTIFS(Consolidado!$AC$5:AC754,Consolidado!$AC754,Consolidado!$D$5:D754,"*"&amp;T$3&amp;"*")=1,1,0),0))</f>
        <v>0</v>
      </c>
      <c r="U754" s="0" t="n">
        <f aca="false">IF(OR(U$3="",Consolidado!$D754=""),0,IF(ISNUMBER(SEARCH(U$3,Consolidado!$D754)),IF(COUNTIFS(Consolidado!$AC$5:AC754,Consolidado!$AC754,Consolidado!$D$5:D754,"*"&amp;U$3&amp;"*")=1,1,0),0))</f>
        <v>0</v>
      </c>
      <c r="V754" s="0" t="n">
        <f aca="false">IF(OR(V$3="",Consolidado!$D754=""),0,IF(ISNUMBER(SEARCH(V$3,Consolidado!$D754)),IF(COUNTIFS(Consolidado!$AC$5:AC754,Consolidado!$AC754,Consolidado!$D$5:D754,"*"&amp;V$3&amp;"*")=1,1,0),0))</f>
        <v>0</v>
      </c>
      <c r="W754" s="0" t="n">
        <f aca="false">IF(OR(W$3="",Consolidado!$D754=""),0,IF(ISNUMBER(SEARCH(W$3,Consolidado!$D754)),IF(COUNTIFS(Consolidado!$AC$5:AC754,Consolidado!$AC754,Consolidado!$D$5:D754,"*"&amp;W$3&amp;"*")=1,1,0),0))</f>
        <v>0</v>
      </c>
      <c r="X754" s="0" t="n">
        <f aca="false">IF(OR(X$3="",Consolidado!$D754=""),0,IF(ISNUMBER(SEARCH(X$3,Consolidado!$D754)),IF(COUNTIFS(Consolidado!$AC$5:AC754,Consolidado!$AC754,Consolidado!$D$5:D754,"*"&amp;X$3&amp;"*")=1,1,0),0))</f>
        <v>0</v>
      </c>
      <c r="Y754" s="0" t="n">
        <f aca="false">IF(OR(Y$3="",Consolidado!$D754=""),0,IF(ISNUMBER(SEARCH(Y$3,Consolidado!$D754)),IF(COUNTIFS(Consolidado!$AC$5:AC754,Consolidado!$AC754,Consolidado!$D$5:D754,"*"&amp;Y$3&amp;"*")=1,1,0),0))</f>
        <v>0</v>
      </c>
      <c r="Z754" s="0" t="n">
        <f aca="false">IF(OR(Z$3="",Consolidado!$D754=""),0,IF(ISNUMBER(SEARCH(Z$3,Consolidado!$D754)),IF(COUNTIFS(Consolidado!$AC$5:AC754,Consolidado!$AC754,Consolidado!$D$5:D754,"*"&amp;Z$3&amp;"*")=1,1,0),0))</f>
        <v>0</v>
      </c>
      <c r="AA754" s="0" t="n">
        <f aca="false">IF(OR(AA$3="",Consolidado!$D754=""),0,IF(ISNUMBER(SEARCH(AA$3,Consolidado!$D754)),IF(COUNTIFS(Consolidado!$AC$5:AC754,Consolidado!$AC754,Consolidado!$D$5:D754,"*"&amp;AA$3&amp;"*")=1,1,0),0))</f>
        <v>0</v>
      </c>
      <c r="AB754" s="0" t="n">
        <f aca="false">IF(OR(AB$3="",Consolidado!$D754=""),0,IF(ISNUMBER(SEARCH(AB$3,Consolidado!$D754)),IF(COUNTIFS(Consolidado!$AC$5:AC754,Consolidado!$AC754,Consolidado!$D$5:D754,"*"&amp;AB$3&amp;"*")=1,1,0),0))</f>
        <v>0</v>
      </c>
      <c r="AC754" s="0" t="n">
        <f aca="false">IF(OR(AC$3="",Consolidado!$D754=""),0,IF(ISNUMBER(SEARCH(AC$3,Consolidado!$D754)),IF(COUNTIFS(Consolidado!$AC$5:AC754,Consolidado!$AC754,Consolidado!$D$5:D754,"*"&amp;AC$3&amp;"*")=1,1,0),0))</f>
        <v>0</v>
      </c>
      <c r="AD754" s="0" t="n">
        <f aca="false">IF(OR(AD$3="",Consolidado!$D754=""),0,IF(ISNUMBER(SEARCH(AD$3,Consolidado!$D754)),IF(COUNTIFS(Consolidado!$AC$5:AC754,Consolidado!$AC754,Consolidado!$D$5:D754,"*"&amp;AD$3&amp;"*")=1,1,0),0))</f>
        <v>0</v>
      </c>
      <c r="AE754" s="0" t="n">
        <f aca="false">IF(OR(AE$3="",Consolidado!$D754=""),0,IF(ISNUMBER(SEARCH(AE$3,Consolidado!$D754)),IF(COUNTIFS(Consolidado!$AC$5:AC754,Consolidado!$AC754,Consolidado!$D$5:D754,"*"&amp;AE$3&amp;"*")=1,1,0),0))</f>
        <v>0</v>
      </c>
      <c r="AF754" s="0" t="n">
        <f aca="false">IF(OR(AF$3="",Consolidado!$D754=""),0,IF(ISNUMBER(SEARCH(AF$3,Consolidado!$D754)),IF(COUNTIFS(Consolidado!$AC$5:AC754,Consolidado!$AC754,Consolidado!$D$5:D754,"*"&amp;AF$3&amp;"*")=1,1,0),0))</f>
        <v>0</v>
      </c>
      <c r="AG754" s="0" t="n">
        <f aca="false">IF(OR(AG$3="",Consolidado!$D754=""),0,IF(ISNUMBER(SEARCH(AG$3,Consolidado!$D754)),IF(COUNTIFS(Consolidado!$AC$5:AC754,Consolidado!$AC754,Consolidado!$D$5:D754,"*"&amp;AG$3&amp;"*")=1,1,0),0))</f>
        <v>0</v>
      </c>
      <c r="AH754" s="0" t="n">
        <f aca="false">IF(OR(AH$3="",Consolidado!$D754=""),0,IF(ISNUMBER(SEARCH(AH$3,Consolidado!$D754)),IF(COUNTIFS(Consolidado!$AC$5:AC754,Consolidado!$AC754,Consolidado!$D$5:D754,"*"&amp;AH$3&amp;"*")=1,1,0),0))</f>
        <v>0</v>
      </c>
      <c r="AI754" s="0" t="n">
        <f aca="false">IF(OR(AI$3="",Consolidado!$D754=""),0,IF(ISNUMBER(SEARCH(AI$3,Consolidado!$D754)),IF(COUNTIFS(Consolidado!$AC$5:AC754,Consolidado!$AC754,Consolidado!$D$5:D754,"*"&amp;AI$3&amp;"*")=1,1,0),0))</f>
        <v>0</v>
      </c>
      <c r="AJ754" s="0" t="n">
        <f aca="false">IF(OR(AJ$3="",Consolidado!$D754=""),0,IF(ISNUMBER(SEARCH(AJ$3,Consolidado!$D754)),IF(COUNTIFS(Consolidado!$AC$5:AC754,Consolidado!$AC754,Consolidado!$D$5:D754,"*"&amp;AJ$3&amp;"*")=1,1,0),0))</f>
        <v>0</v>
      </c>
      <c r="AK754" s="0" t="n">
        <f aca="false">IF(OR(AK$3="",Consolidado!$D754=""),0,IF(ISNUMBER(SEARCH(AK$3,Consolidado!$D754)),IF(COUNTIFS(Consolidado!$AC$5:AC754,Consolidado!$AC754,Consolidado!$D$5:D754,"*"&amp;AK$3&amp;"*")=1,1,0),0))</f>
        <v>0</v>
      </c>
      <c r="AL754" s="0" t="n">
        <f aca="false">IF(OR(AL$3="",Consolidado!$D754=""),0,IF(ISNUMBER(SEARCH(AL$3,Consolidado!$D754)),IF(COUNTIFS(Consolidado!$AC$5:AC754,Consolidado!$AC754,Consolidado!$D$5:D754,"*"&amp;AL$3&amp;"*")=1,1,0),0))</f>
        <v>0</v>
      </c>
      <c r="AM754" s="0" t="n">
        <f aca="false">IF(OR(AM$3="",Consolidado!$D754=""),0,IF(ISNUMBER(SEARCH(AM$3,Consolidado!$D754)),IF(COUNTIFS(Consolidado!$AC$5:AC754,Consolidado!$AC754,Consolidado!$D$5:D754,"*"&amp;AM$3&amp;"*")=1,1,0),0))</f>
        <v>0</v>
      </c>
      <c r="AN754" s="0" t="n">
        <f aca="false">IF(OR(AN$3="",Consolidado!$D754=""),0,IF(ISNUMBER(SEARCH(AN$3,Consolidado!$D754)),IF(COUNTIFS(Consolidado!$AC$5:AC754,Consolidado!$AC754,Consolidado!$D$5:D754,"*"&amp;AN$3&amp;"*")=1,1,0),0))</f>
        <v>0</v>
      </c>
      <c r="AO754" s="0" t="n">
        <f aca="false">IF(OR(AO$3="",Consolidado!$D754=""),0,IF(ISNUMBER(SEARCH(AO$3,Consolidado!$D754)),IF(COUNTIFS(Consolidado!$AC$5:AC754,Consolidado!$AC754,Consolidado!$D$5:D754,"*"&amp;AO$3&amp;"*")=1,1,0),0))</f>
        <v>0</v>
      </c>
    </row>
    <row r="755" customFormat="false" ht="15" hidden="false" customHeight="false" outlineLevel="0" collapsed="false">
      <c r="B755" s="0" t="n">
        <f aca="false">IF(OR(B$3="",Consolidado!$D755=""),0,IF(ISNUMBER(SEARCH(B$3,Consolidado!$D755)),IF(COUNTIFS(Consolidado!$AC$5:AC755,Consolidado!$AC755,Consolidado!$D$5:D755,"*"&amp;B$3&amp;"*")=1,1,0),0))</f>
        <v>0</v>
      </c>
      <c r="C755" s="0" t="n">
        <f aca="false">IF(OR(C$3="",Consolidado!$D755=""),0,IF(ISNUMBER(SEARCH(C$3,Consolidado!$D755)),IF(COUNTIFS(Consolidado!$AC$5:AC755,Consolidado!$AC755,Consolidado!$D$5:D755,"*"&amp;C$3&amp;"*")=1,1,0),0))</f>
        <v>0</v>
      </c>
      <c r="D755" s="0" t="n">
        <f aca="false">IF(OR(D$3="",Consolidado!$D755=""),0,IF(ISNUMBER(SEARCH(D$3,Consolidado!$D755)),IF(COUNTIFS(Consolidado!$AC$5:AC755,Consolidado!$AC755,Consolidado!$D$5:D755,"*"&amp;D$3&amp;"*")=1,1,0),0))</f>
        <v>0</v>
      </c>
      <c r="E755" s="0" t="n">
        <f aca="false">IF(OR(E$3="",Consolidado!$D755=""),0,IF(ISNUMBER(SEARCH(E$3,Consolidado!$D755)),IF(COUNTIFS(Consolidado!$AC$5:AC755,Consolidado!$AC755,Consolidado!$D$5:D755,"*"&amp;E$3&amp;"*")=1,1,0),0))</f>
        <v>0</v>
      </c>
      <c r="F755" s="0" t="n">
        <f aca="false">IF(OR(F$3="",Consolidado!$D755=""),0,IF(ISNUMBER(SEARCH(F$3,Consolidado!$D755)),IF(COUNTIFS(Consolidado!$AC$5:AC755,Consolidado!$AC755,Consolidado!$D$5:D755,"*"&amp;F$3&amp;"*")=1,1,0),0))</f>
        <v>0</v>
      </c>
      <c r="G755" s="0" t="n">
        <f aca="false">IF(OR(G$3="",Consolidado!$D755=""),0,IF(ISNUMBER(SEARCH(G$3,Consolidado!$D755)),IF(COUNTIFS(Consolidado!$AC$5:AC755,Consolidado!$AC755,Consolidado!$D$5:D755,"*"&amp;G$3&amp;"*")=1,1,0),0))</f>
        <v>0</v>
      </c>
      <c r="H755" s="0" t="n">
        <f aca="false">IF(OR(H$3="",Consolidado!$D755=""),0,IF(ISNUMBER(SEARCH(H$3,Consolidado!$D755)),IF(COUNTIFS(Consolidado!$AC$5:AC755,Consolidado!$AC755,Consolidado!$D$5:D755,"*"&amp;H$3&amp;"*")=1,1,0),0))</f>
        <v>0</v>
      </c>
      <c r="I755" s="0" t="n">
        <f aca="false">IF(OR(I$3="",Consolidado!$D755=""),0,IF(ISNUMBER(SEARCH(I$3,Consolidado!$D755)),IF(COUNTIFS(Consolidado!$AC$5:AC755,Consolidado!$AC755,Consolidado!$D$5:D755,"*"&amp;I$3&amp;"*")=1,1,0),0))</f>
        <v>0</v>
      </c>
      <c r="J755" s="0" t="n">
        <f aca="false">IF(OR(J$3="",Consolidado!$D755=""),0,IF(ISNUMBER(SEARCH(J$3,Consolidado!$D755)),IF(COUNTIFS(Consolidado!$AC$5:AC755,Consolidado!$AC755,Consolidado!$D$5:D755,"*"&amp;J$3&amp;"*")=1,1,0),0))</f>
        <v>0</v>
      </c>
      <c r="K755" s="0" t="n">
        <f aca="false">IF(OR(K$3="",Consolidado!$D755=""),0,IF(ISNUMBER(SEARCH(K$3,Consolidado!$D755)),IF(COUNTIFS(Consolidado!$AC$5:AC755,Consolidado!$AC755,Consolidado!$D$5:D755,"*"&amp;K$3&amp;"*")=1,1,0),0))</f>
        <v>0</v>
      </c>
      <c r="L755" s="0" t="n">
        <f aca="false">IF(OR(L$3="",Consolidado!$D755=""),0,IF(ISNUMBER(SEARCH(L$3,Consolidado!$D755)),IF(COUNTIFS(Consolidado!$AC$5:AC755,Consolidado!$AC755,Consolidado!$D$5:D755,"*"&amp;L$3&amp;"*")=1,1,0),0))</f>
        <v>0</v>
      </c>
      <c r="M755" s="0" t="n">
        <f aca="false">IF(OR(M$3="",Consolidado!$D755=""),0,IF(ISNUMBER(SEARCH(M$3,Consolidado!$D755)),IF(COUNTIFS(Consolidado!$AC$5:AC755,Consolidado!$AC755,Consolidado!$D$5:D755,"*"&amp;M$3&amp;"*")=1,1,0),0))</f>
        <v>0</v>
      </c>
      <c r="N755" s="0" t="n">
        <f aca="false">IF(OR(N$3="",Consolidado!$D755=""),0,IF(ISNUMBER(SEARCH(N$3,Consolidado!$D755)),IF(COUNTIFS(Consolidado!$AC$5:AC755,Consolidado!$AC755,Consolidado!$D$5:D755,"*"&amp;N$3&amp;"*")=1,1,0),0))</f>
        <v>0</v>
      </c>
      <c r="O755" s="0" t="n">
        <f aca="false">IF(OR(O$3="",Consolidado!$D755=""),0,IF(ISNUMBER(SEARCH(O$3,Consolidado!$D755)),IF(COUNTIFS(Consolidado!$AC$5:AC755,Consolidado!$AC755,Consolidado!$D$5:D755,"*"&amp;O$3&amp;"*")=1,1,0),0))</f>
        <v>0</v>
      </c>
      <c r="P755" s="0" t="n">
        <f aca="false">IF(OR(P$3="",Consolidado!$D755=""),0,IF(ISNUMBER(SEARCH(P$3,Consolidado!$D755)),IF(COUNTIFS(Consolidado!$AC$5:AC755,Consolidado!$AC755,Consolidado!$D$5:D755,"*"&amp;P$3&amp;"*")=1,1,0),0))</f>
        <v>0</v>
      </c>
      <c r="Q755" s="0" t="n">
        <f aca="false">IF(OR(Q$3="",Consolidado!$D755=""),0,IF(ISNUMBER(SEARCH(Q$3,Consolidado!$D755)),IF(COUNTIFS(Consolidado!$AC$5:AC755,Consolidado!$AC755,Consolidado!$D$5:D755,"*"&amp;Q$3&amp;"*")=1,1,0),0))</f>
        <v>0</v>
      </c>
      <c r="R755" s="0" t="n">
        <f aca="false">IF(OR(R$3="",Consolidado!$D755=""),0,IF(ISNUMBER(SEARCH(R$3,Consolidado!$D755)),IF(COUNTIFS(Consolidado!$AC$5:AC755,Consolidado!$AC755,Consolidado!$D$5:D755,"*"&amp;R$3&amp;"*")=1,1,0),0))</f>
        <v>0</v>
      </c>
      <c r="S755" s="0" t="n">
        <f aca="false">IF(OR(S$3="",Consolidado!$D755=""),0,IF(ISNUMBER(SEARCH(S$3,Consolidado!$D755)),IF(COUNTIFS(Consolidado!$AC$5:AC755,Consolidado!$AC755,Consolidado!$D$5:D755,"*"&amp;S$3&amp;"*")=1,1,0),0))</f>
        <v>0</v>
      </c>
      <c r="T755" s="0" t="n">
        <f aca="false">IF(OR(T$3="",Consolidado!$D755=""),0,IF(ISNUMBER(SEARCH(T$3,Consolidado!$D755)),IF(COUNTIFS(Consolidado!$AC$5:AC755,Consolidado!$AC755,Consolidado!$D$5:D755,"*"&amp;T$3&amp;"*")=1,1,0),0))</f>
        <v>0</v>
      </c>
      <c r="U755" s="0" t="n">
        <f aca="false">IF(OR(U$3="",Consolidado!$D755=""),0,IF(ISNUMBER(SEARCH(U$3,Consolidado!$D755)),IF(COUNTIFS(Consolidado!$AC$5:AC755,Consolidado!$AC755,Consolidado!$D$5:D755,"*"&amp;U$3&amp;"*")=1,1,0),0))</f>
        <v>0</v>
      </c>
      <c r="V755" s="0" t="n">
        <f aca="false">IF(OR(V$3="",Consolidado!$D755=""),0,IF(ISNUMBER(SEARCH(V$3,Consolidado!$D755)),IF(COUNTIFS(Consolidado!$AC$5:AC755,Consolidado!$AC755,Consolidado!$D$5:D755,"*"&amp;V$3&amp;"*")=1,1,0),0))</f>
        <v>0</v>
      </c>
      <c r="W755" s="0" t="n">
        <f aca="false">IF(OR(W$3="",Consolidado!$D755=""),0,IF(ISNUMBER(SEARCH(W$3,Consolidado!$D755)),IF(COUNTIFS(Consolidado!$AC$5:AC755,Consolidado!$AC755,Consolidado!$D$5:D755,"*"&amp;W$3&amp;"*")=1,1,0),0))</f>
        <v>0</v>
      </c>
      <c r="X755" s="0" t="n">
        <f aca="false">IF(OR(X$3="",Consolidado!$D755=""),0,IF(ISNUMBER(SEARCH(X$3,Consolidado!$D755)),IF(COUNTIFS(Consolidado!$AC$5:AC755,Consolidado!$AC755,Consolidado!$D$5:D755,"*"&amp;X$3&amp;"*")=1,1,0),0))</f>
        <v>0</v>
      </c>
      <c r="Y755" s="0" t="n">
        <f aca="false">IF(OR(Y$3="",Consolidado!$D755=""),0,IF(ISNUMBER(SEARCH(Y$3,Consolidado!$D755)),IF(COUNTIFS(Consolidado!$AC$5:AC755,Consolidado!$AC755,Consolidado!$D$5:D755,"*"&amp;Y$3&amp;"*")=1,1,0),0))</f>
        <v>0</v>
      </c>
      <c r="Z755" s="0" t="n">
        <f aca="false">IF(OR(Z$3="",Consolidado!$D755=""),0,IF(ISNUMBER(SEARCH(Z$3,Consolidado!$D755)),IF(COUNTIFS(Consolidado!$AC$5:AC755,Consolidado!$AC755,Consolidado!$D$5:D755,"*"&amp;Z$3&amp;"*")=1,1,0),0))</f>
        <v>0</v>
      </c>
      <c r="AA755" s="0" t="n">
        <f aca="false">IF(OR(AA$3="",Consolidado!$D755=""),0,IF(ISNUMBER(SEARCH(AA$3,Consolidado!$D755)),IF(COUNTIFS(Consolidado!$AC$5:AC755,Consolidado!$AC755,Consolidado!$D$5:D755,"*"&amp;AA$3&amp;"*")=1,1,0),0))</f>
        <v>0</v>
      </c>
      <c r="AB755" s="0" t="n">
        <f aca="false">IF(OR(AB$3="",Consolidado!$D755=""),0,IF(ISNUMBER(SEARCH(AB$3,Consolidado!$D755)),IF(COUNTIFS(Consolidado!$AC$5:AC755,Consolidado!$AC755,Consolidado!$D$5:D755,"*"&amp;AB$3&amp;"*")=1,1,0),0))</f>
        <v>0</v>
      </c>
      <c r="AC755" s="0" t="n">
        <f aca="false">IF(OR(AC$3="",Consolidado!$D755=""),0,IF(ISNUMBER(SEARCH(AC$3,Consolidado!$D755)),IF(COUNTIFS(Consolidado!$AC$5:AC755,Consolidado!$AC755,Consolidado!$D$5:D755,"*"&amp;AC$3&amp;"*")=1,1,0),0))</f>
        <v>0</v>
      </c>
      <c r="AD755" s="0" t="n">
        <f aca="false">IF(OR(AD$3="",Consolidado!$D755=""),0,IF(ISNUMBER(SEARCH(AD$3,Consolidado!$D755)),IF(COUNTIFS(Consolidado!$AC$5:AC755,Consolidado!$AC755,Consolidado!$D$5:D755,"*"&amp;AD$3&amp;"*")=1,1,0),0))</f>
        <v>0</v>
      </c>
      <c r="AE755" s="0" t="n">
        <f aca="false">IF(OR(AE$3="",Consolidado!$D755=""),0,IF(ISNUMBER(SEARCH(AE$3,Consolidado!$D755)),IF(COUNTIFS(Consolidado!$AC$5:AC755,Consolidado!$AC755,Consolidado!$D$5:D755,"*"&amp;AE$3&amp;"*")=1,1,0),0))</f>
        <v>0</v>
      </c>
      <c r="AF755" s="0" t="n">
        <f aca="false">IF(OR(AF$3="",Consolidado!$D755=""),0,IF(ISNUMBER(SEARCH(AF$3,Consolidado!$D755)),IF(COUNTIFS(Consolidado!$AC$5:AC755,Consolidado!$AC755,Consolidado!$D$5:D755,"*"&amp;AF$3&amp;"*")=1,1,0),0))</f>
        <v>0</v>
      </c>
      <c r="AG755" s="0" t="n">
        <f aca="false">IF(OR(AG$3="",Consolidado!$D755=""),0,IF(ISNUMBER(SEARCH(AG$3,Consolidado!$D755)),IF(COUNTIFS(Consolidado!$AC$5:AC755,Consolidado!$AC755,Consolidado!$D$5:D755,"*"&amp;AG$3&amp;"*")=1,1,0),0))</f>
        <v>0</v>
      </c>
      <c r="AH755" s="0" t="n">
        <f aca="false">IF(OR(AH$3="",Consolidado!$D755=""),0,IF(ISNUMBER(SEARCH(AH$3,Consolidado!$D755)),IF(COUNTIFS(Consolidado!$AC$5:AC755,Consolidado!$AC755,Consolidado!$D$5:D755,"*"&amp;AH$3&amp;"*")=1,1,0),0))</f>
        <v>0</v>
      </c>
      <c r="AI755" s="0" t="n">
        <f aca="false">IF(OR(AI$3="",Consolidado!$D755=""),0,IF(ISNUMBER(SEARCH(AI$3,Consolidado!$D755)),IF(COUNTIFS(Consolidado!$AC$5:AC755,Consolidado!$AC755,Consolidado!$D$5:D755,"*"&amp;AI$3&amp;"*")=1,1,0),0))</f>
        <v>0</v>
      </c>
      <c r="AJ755" s="0" t="n">
        <f aca="false">IF(OR(AJ$3="",Consolidado!$D755=""),0,IF(ISNUMBER(SEARCH(AJ$3,Consolidado!$D755)),IF(COUNTIFS(Consolidado!$AC$5:AC755,Consolidado!$AC755,Consolidado!$D$5:D755,"*"&amp;AJ$3&amp;"*")=1,1,0),0))</f>
        <v>0</v>
      </c>
      <c r="AK755" s="0" t="n">
        <f aca="false">IF(OR(AK$3="",Consolidado!$D755=""),0,IF(ISNUMBER(SEARCH(AK$3,Consolidado!$D755)),IF(COUNTIFS(Consolidado!$AC$5:AC755,Consolidado!$AC755,Consolidado!$D$5:D755,"*"&amp;AK$3&amp;"*")=1,1,0),0))</f>
        <v>0</v>
      </c>
      <c r="AL755" s="0" t="n">
        <f aca="false">IF(OR(AL$3="",Consolidado!$D755=""),0,IF(ISNUMBER(SEARCH(AL$3,Consolidado!$D755)),IF(COUNTIFS(Consolidado!$AC$5:AC755,Consolidado!$AC755,Consolidado!$D$5:D755,"*"&amp;AL$3&amp;"*")=1,1,0),0))</f>
        <v>0</v>
      </c>
      <c r="AM755" s="0" t="n">
        <f aca="false">IF(OR(AM$3="",Consolidado!$D755=""),0,IF(ISNUMBER(SEARCH(AM$3,Consolidado!$D755)),IF(COUNTIFS(Consolidado!$AC$5:AC755,Consolidado!$AC755,Consolidado!$D$5:D755,"*"&amp;AM$3&amp;"*")=1,1,0),0))</f>
        <v>0</v>
      </c>
      <c r="AN755" s="0" t="n">
        <f aca="false">IF(OR(AN$3="",Consolidado!$D755=""),0,IF(ISNUMBER(SEARCH(AN$3,Consolidado!$D755)),IF(COUNTIFS(Consolidado!$AC$5:AC755,Consolidado!$AC755,Consolidado!$D$5:D755,"*"&amp;AN$3&amp;"*")=1,1,0),0))</f>
        <v>0</v>
      </c>
      <c r="AO755" s="0" t="n">
        <f aca="false">IF(OR(AO$3="",Consolidado!$D755=""),0,IF(ISNUMBER(SEARCH(AO$3,Consolidado!$D755)),IF(COUNTIFS(Consolidado!$AC$5:AC755,Consolidado!$AC755,Consolidado!$D$5:D755,"*"&amp;AO$3&amp;"*")=1,1,0),0))</f>
        <v>0</v>
      </c>
    </row>
    <row r="756" customFormat="false" ht="15" hidden="false" customHeight="false" outlineLevel="0" collapsed="false">
      <c r="B756" s="0" t="n">
        <f aca="false">IF(OR(B$3="",Consolidado!$D756=""),0,IF(ISNUMBER(SEARCH(B$3,Consolidado!$D756)),IF(COUNTIFS(Consolidado!$AC$5:AC756,Consolidado!$AC756,Consolidado!$D$5:D756,"*"&amp;B$3&amp;"*")=1,1,0),0))</f>
        <v>0</v>
      </c>
      <c r="C756" s="0" t="n">
        <f aca="false">IF(OR(C$3="",Consolidado!$D756=""),0,IF(ISNUMBER(SEARCH(C$3,Consolidado!$D756)),IF(COUNTIFS(Consolidado!$AC$5:AC756,Consolidado!$AC756,Consolidado!$D$5:D756,"*"&amp;C$3&amp;"*")=1,1,0),0))</f>
        <v>0</v>
      </c>
      <c r="D756" s="0" t="n">
        <f aca="false">IF(OR(D$3="",Consolidado!$D756=""),0,IF(ISNUMBER(SEARCH(D$3,Consolidado!$D756)),IF(COUNTIFS(Consolidado!$AC$5:AC756,Consolidado!$AC756,Consolidado!$D$5:D756,"*"&amp;D$3&amp;"*")=1,1,0),0))</f>
        <v>0</v>
      </c>
      <c r="E756" s="0" t="n">
        <f aca="false">IF(OR(E$3="",Consolidado!$D756=""),0,IF(ISNUMBER(SEARCH(E$3,Consolidado!$D756)),IF(COUNTIFS(Consolidado!$AC$5:AC756,Consolidado!$AC756,Consolidado!$D$5:D756,"*"&amp;E$3&amp;"*")=1,1,0),0))</f>
        <v>0</v>
      </c>
      <c r="F756" s="0" t="n">
        <f aca="false">IF(OR(F$3="",Consolidado!$D756=""),0,IF(ISNUMBER(SEARCH(F$3,Consolidado!$D756)),IF(COUNTIFS(Consolidado!$AC$5:AC756,Consolidado!$AC756,Consolidado!$D$5:D756,"*"&amp;F$3&amp;"*")=1,1,0),0))</f>
        <v>0</v>
      </c>
      <c r="G756" s="0" t="n">
        <f aca="false">IF(OR(G$3="",Consolidado!$D756=""),0,IF(ISNUMBER(SEARCH(G$3,Consolidado!$D756)),IF(COUNTIFS(Consolidado!$AC$5:AC756,Consolidado!$AC756,Consolidado!$D$5:D756,"*"&amp;G$3&amp;"*")=1,1,0),0))</f>
        <v>0</v>
      </c>
      <c r="H756" s="0" t="n">
        <f aca="false">IF(OR(H$3="",Consolidado!$D756=""),0,IF(ISNUMBER(SEARCH(H$3,Consolidado!$D756)),IF(COUNTIFS(Consolidado!$AC$5:AC756,Consolidado!$AC756,Consolidado!$D$5:D756,"*"&amp;H$3&amp;"*")=1,1,0),0))</f>
        <v>0</v>
      </c>
      <c r="I756" s="0" t="n">
        <f aca="false">IF(OR(I$3="",Consolidado!$D756=""),0,IF(ISNUMBER(SEARCH(I$3,Consolidado!$D756)),IF(COUNTIFS(Consolidado!$AC$5:AC756,Consolidado!$AC756,Consolidado!$D$5:D756,"*"&amp;I$3&amp;"*")=1,1,0),0))</f>
        <v>0</v>
      </c>
      <c r="J756" s="0" t="n">
        <f aca="false">IF(OR(J$3="",Consolidado!$D756=""),0,IF(ISNUMBER(SEARCH(J$3,Consolidado!$D756)),IF(COUNTIFS(Consolidado!$AC$5:AC756,Consolidado!$AC756,Consolidado!$D$5:D756,"*"&amp;J$3&amp;"*")=1,1,0),0))</f>
        <v>0</v>
      </c>
      <c r="K756" s="0" t="n">
        <f aca="false">IF(OR(K$3="",Consolidado!$D756=""),0,IF(ISNUMBER(SEARCH(K$3,Consolidado!$D756)),IF(COUNTIFS(Consolidado!$AC$5:AC756,Consolidado!$AC756,Consolidado!$D$5:D756,"*"&amp;K$3&amp;"*")=1,1,0),0))</f>
        <v>0</v>
      </c>
      <c r="L756" s="0" t="n">
        <f aca="false">IF(OR(L$3="",Consolidado!$D756=""),0,IF(ISNUMBER(SEARCH(L$3,Consolidado!$D756)),IF(COUNTIFS(Consolidado!$AC$5:AC756,Consolidado!$AC756,Consolidado!$D$5:D756,"*"&amp;L$3&amp;"*")=1,1,0),0))</f>
        <v>0</v>
      </c>
      <c r="M756" s="0" t="n">
        <f aca="false">IF(OR(M$3="",Consolidado!$D756=""),0,IF(ISNUMBER(SEARCH(M$3,Consolidado!$D756)),IF(COUNTIFS(Consolidado!$AC$5:AC756,Consolidado!$AC756,Consolidado!$D$5:D756,"*"&amp;M$3&amp;"*")=1,1,0),0))</f>
        <v>0</v>
      </c>
      <c r="N756" s="0" t="n">
        <f aca="false">IF(OR(N$3="",Consolidado!$D756=""),0,IF(ISNUMBER(SEARCH(N$3,Consolidado!$D756)),IF(COUNTIFS(Consolidado!$AC$5:AC756,Consolidado!$AC756,Consolidado!$D$5:D756,"*"&amp;N$3&amp;"*")=1,1,0),0))</f>
        <v>0</v>
      </c>
      <c r="O756" s="0" t="n">
        <f aca="false">IF(OR(O$3="",Consolidado!$D756=""),0,IF(ISNUMBER(SEARCH(O$3,Consolidado!$D756)),IF(COUNTIFS(Consolidado!$AC$5:AC756,Consolidado!$AC756,Consolidado!$D$5:D756,"*"&amp;O$3&amp;"*")=1,1,0),0))</f>
        <v>0</v>
      </c>
      <c r="P756" s="0" t="n">
        <f aca="false">IF(OR(P$3="",Consolidado!$D756=""),0,IF(ISNUMBER(SEARCH(P$3,Consolidado!$D756)),IF(COUNTIFS(Consolidado!$AC$5:AC756,Consolidado!$AC756,Consolidado!$D$5:D756,"*"&amp;P$3&amp;"*")=1,1,0),0))</f>
        <v>0</v>
      </c>
      <c r="Q756" s="0" t="n">
        <f aca="false">IF(OR(Q$3="",Consolidado!$D756=""),0,IF(ISNUMBER(SEARCH(Q$3,Consolidado!$D756)),IF(COUNTIFS(Consolidado!$AC$5:AC756,Consolidado!$AC756,Consolidado!$D$5:D756,"*"&amp;Q$3&amp;"*")=1,1,0),0))</f>
        <v>0</v>
      </c>
      <c r="R756" s="0" t="n">
        <f aca="false">IF(OR(R$3="",Consolidado!$D756=""),0,IF(ISNUMBER(SEARCH(R$3,Consolidado!$D756)),IF(COUNTIFS(Consolidado!$AC$5:AC756,Consolidado!$AC756,Consolidado!$D$5:D756,"*"&amp;R$3&amp;"*")=1,1,0),0))</f>
        <v>0</v>
      </c>
      <c r="S756" s="0" t="n">
        <f aca="false">IF(OR(S$3="",Consolidado!$D756=""),0,IF(ISNUMBER(SEARCH(S$3,Consolidado!$D756)),IF(COUNTIFS(Consolidado!$AC$5:AC756,Consolidado!$AC756,Consolidado!$D$5:D756,"*"&amp;S$3&amp;"*")=1,1,0),0))</f>
        <v>0</v>
      </c>
      <c r="T756" s="0" t="n">
        <f aca="false">IF(OR(T$3="",Consolidado!$D756=""),0,IF(ISNUMBER(SEARCH(T$3,Consolidado!$D756)),IF(COUNTIFS(Consolidado!$AC$5:AC756,Consolidado!$AC756,Consolidado!$D$5:D756,"*"&amp;T$3&amp;"*")=1,1,0),0))</f>
        <v>0</v>
      </c>
      <c r="U756" s="0" t="n">
        <f aca="false">IF(OR(U$3="",Consolidado!$D756=""),0,IF(ISNUMBER(SEARCH(U$3,Consolidado!$D756)),IF(COUNTIFS(Consolidado!$AC$5:AC756,Consolidado!$AC756,Consolidado!$D$5:D756,"*"&amp;U$3&amp;"*")=1,1,0),0))</f>
        <v>0</v>
      </c>
      <c r="V756" s="0" t="n">
        <f aca="false">IF(OR(V$3="",Consolidado!$D756=""),0,IF(ISNUMBER(SEARCH(V$3,Consolidado!$D756)),IF(COUNTIFS(Consolidado!$AC$5:AC756,Consolidado!$AC756,Consolidado!$D$5:D756,"*"&amp;V$3&amp;"*")=1,1,0),0))</f>
        <v>0</v>
      </c>
      <c r="W756" s="0" t="n">
        <f aca="false">IF(OR(W$3="",Consolidado!$D756=""),0,IF(ISNUMBER(SEARCH(W$3,Consolidado!$D756)),IF(COUNTIFS(Consolidado!$AC$5:AC756,Consolidado!$AC756,Consolidado!$D$5:D756,"*"&amp;W$3&amp;"*")=1,1,0),0))</f>
        <v>0</v>
      </c>
      <c r="X756" s="0" t="n">
        <f aca="false">IF(OR(X$3="",Consolidado!$D756=""),0,IF(ISNUMBER(SEARCH(X$3,Consolidado!$D756)),IF(COUNTIFS(Consolidado!$AC$5:AC756,Consolidado!$AC756,Consolidado!$D$5:D756,"*"&amp;X$3&amp;"*")=1,1,0),0))</f>
        <v>0</v>
      </c>
      <c r="Y756" s="0" t="n">
        <f aca="false">IF(OR(Y$3="",Consolidado!$D756=""),0,IF(ISNUMBER(SEARCH(Y$3,Consolidado!$D756)),IF(COUNTIFS(Consolidado!$AC$5:AC756,Consolidado!$AC756,Consolidado!$D$5:D756,"*"&amp;Y$3&amp;"*")=1,1,0),0))</f>
        <v>0</v>
      </c>
      <c r="Z756" s="0" t="n">
        <f aca="false">IF(OR(Z$3="",Consolidado!$D756=""),0,IF(ISNUMBER(SEARCH(Z$3,Consolidado!$D756)),IF(COUNTIFS(Consolidado!$AC$5:AC756,Consolidado!$AC756,Consolidado!$D$5:D756,"*"&amp;Z$3&amp;"*")=1,1,0),0))</f>
        <v>0</v>
      </c>
      <c r="AA756" s="0" t="n">
        <f aca="false">IF(OR(AA$3="",Consolidado!$D756=""),0,IF(ISNUMBER(SEARCH(AA$3,Consolidado!$D756)),IF(COUNTIFS(Consolidado!$AC$5:AC756,Consolidado!$AC756,Consolidado!$D$5:D756,"*"&amp;AA$3&amp;"*")=1,1,0),0))</f>
        <v>0</v>
      </c>
      <c r="AB756" s="0" t="n">
        <f aca="false">IF(OR(AB$3="",Consolidado!$D756=""),0,IF(ISNUMBER(SEARCH(AB$3,Consolidado!$D756)),IF(COUNTIFS(Consolidado!$AC$5:AC756,Consolidado!$AC756,Consolidado!$D$5:D756,"*"&amp;AB$3&amp;"*")=1,1,0),0))</f>
        <v>0</v>
      </c>
      <c r="AC756" s="0" t="n">
        <f aca="false">IF(OR(AC$3="",Consolidado!$D756=""),0,IF(ISNUMBER(SEARCH(AC$3,Consolidado!$D756)),IF(COUNTIFS(Consolidado!$AC$5:AC756,Consolidado!$AC756,Consolidado!$D$5:D756,"*"&amp;AC$3&amp;"*")=1,1,0),0))</f>
        <v>0</v>
      </c>
      <c r="AD756" s="0" t="n">
        <f aca="false">IF(OR(AD$3="",Consolidado!$D756=""),0,IF(ISNUMBER(SEARCH(AD$3,Consolidado!$D756)),IF(COUNTIFS(Consolidado!$AC$5:AC756,Consolidado!$AC756,Consolidado!$D$5:D756,"*"&amp;AD$3&amp;"*")=1,1,0),0))</f>
        <v>0</v>
      </c>
      <c r="AE756" s="0" t="n">
        <f aca="false">IF(OR(AE$3="",Consolidado!$D756=""),0,IF(ISNUMBER(SEARCH(AE$3,Consolidado!$D756)),IF(COUNTIFS(Consolidado!$AC$5:AC756,Consolidado!$AC756,Consolidado!$D$5:D756,"*"&amp;AE$3&amp;"*")=1,1,0),0))</f>
        <v>0</v>
      </c>
      <c r="AF756" s="0" t="n">
        <f aca="false">IF(OR(AF$3="",Consolidado!$D756=""),0,IF(ISNUMBER(SEARCH(AF$3,Consolidado!$D756)),IF(COUNTIFS(Consolidado!$AC$5:AC756,Consolidado!$AC756,Consolidado!$D$5:D756,"*"&amp;AF$3&amp;"*")=1,1,0),0))</f>
        <v>0</v>
      </c>
      <c r="AG756" s="0" t="n">
        <f aca="false">IF(OR(AG$3="",Consolidado!$D756=""),0,IF(ISNUMBER(SEARCH(AG$3,Consolidado!$D756)),IF(COUNTIFS(Consolidado!$AC$5:AC756,Consolidado!$AC756,Consolidado!$D$5:D756,"*"&amp;AG$3&amp;"*")=1,1,0),0))</f>
        <v>0</v>
      </c>
      <c r="AH756" s="0" t="n">
        <f aca="false">IF(OR(AH$3="",Consolidado!$D756=""),0,IF(ISNUMBER(SEARCH(AH$3,Consolidado!$D756)),IF(COUNTIFS(Consolidado!$AC$5:AC756,Consolidado!$AC756,Consolidado!$D$5:D756,"*"&amp;AH$3&amp;"*")=1,1,0),0))</f>
        <v>0</v>
      </c>
      <c r="AI756" s="0" t="n">
        <f aca="false">IF(OR(AI$3="",Consolidado!$D756=""),0,IF(ISNUMBER(SEARCH(AI$3,Consolidado!$D756)),IF(COUNTIFS(Consolidado!$AC$5:AC756,Consolidado!$AC756,Consolidado!$D$5:D756,"*"&amp;AI$3&amp;"*")=1,1,0),0))</f>
        <v>0</v>
      </c>
      <c r="AJ756" s="0" t="n">
        <f aca="false">IF(OR(AJ$3="",Consolidado!$D756=""),0,IF(ISNUMBER(SEARCH(AJ$3,Consolidado!$D756)),IF(COUNTIFS(Consolidado!$AC$5:AC756,Consolidado!$AC756,Consolidado!$D$5:D756,"*"&amp;AJ$3&amp;"*")=1,1,0),0))</f>
        <v>0</v>
      </c>
      <c r="AK756" s="0" t="n">
        <f aca="false">IF(OR(AK$3="",Consolidado!$D756=""),0,IF(ISNUMBER(SEARCH(AK$3,Consolidado!$D756)),IF(COUNTIFS(Consolidado!$AC$5:AC756,Consolidado!$AC756,Consolidado!$D$5:D756,"*"&amp;AK$3&amp;"*")=1,1,0),0))</f>
        <v>0</v>
      </c>
      <c r="AL756" s="0" t="n">
        <f aca="false">IF(OR(AL$3="",Consolidado!$D756=""),0,IF(ISNUMBER(SEARCH(AL$3,Consolidado!$D756)),IF(COUNTIFS(Consolidado!$AC$5:AC756,Consolidado!$AC756,Consolidado!$D$5:D756,"*"&amp;AL$3&amp;"*")=1,1,0),0))</f>
        <v>0</v>
      </c>
      <c r="AM756" s="0" t="n">
        <f aca="false">IF(OR(AM$3="",Consolidado!$D756=""),0,IF(ISNUMBER(SEARCH(AM$3,Consolidado!$D756)),IF(COUNTIFS(Consolidado!$AC$5:AC756,Consolidado!$AC756,Consolidado!$D$5:D756,"*"&amp;AM$3&amp;"*")=1,1,0),0))</f>
        <v>0</v>
      </c>
      <c r="AN756" s="0" t="n">
        <f aca="false">IF(OR(AN$3="",Consolidado!$D756=""),0,IF(ISNUMBER(SEARCH(AN$3,Consolidado!$D756)),IF(COUNTIFS(Consolidado!$AC$5:AC756,Consolidado!$AC756,Consolidado!$D$5:D756,"*"&amp;AN$3&amp;"*")=1,1,0),0))</f>
        <v>0</v>
      </c>
      <c r="AO756" s="0" t="n">
        <f aca="false">IF(OR(AO$3="",Consolidado!$D756=""),0,IF(ISNUMBER(SEARCH(AO$3,Consolidado!$D756)),IF(COUNTIFS(Consolidado!$AC$5:AC756,Consolidado!$AC756,Consolidado!$D$5:D756,"*"&amp;AO$3&amp;"*")=1,1,0),0))</f>
        <v>0</v>
      </c>
    </row>
    <row r="757" customFormat="false" ht="15" hidden="false" customHeight="false" outlineLevel="0" collapsed="false">
      <c r="B757" s="0" t="n">
        <f aca="false">IF(OR(B$3="",Consolidado!$D757=""),0,IF(ISNUMBER(SEARCH(B$3,Consolidado!$D757)),IF(COUNTIFS(Consolidado!$AC$5:AC757,Consolidado!$AC757,Consolidado!$D$5:D757,"*"&amp;B$3&amp;"*")=1,1,0),0))</f>
        <v>0</v>
      </c>
      <c r="C757" s="0" t="n">
        <f aca="false">IF(OR(C$3="",Consolidado!$D757=""),0,IF(ISNUMBER(SEARCH(C$3,Consolidado!$D757)),IF(COUNTIFS(Consolidado!$AC$5:AC757,Consolidado!$AC757,Consolidado!$D$5:D757,"*"&amp;C$3&amp;"*")=1,1,0),0))</f>
        <v>0</v>
      </c>
      <c r="D757" s="0" t="n">
        <f aca="false">IF(OR(D$3="",Consolidado!$D757=""),0,IF(ISNUMBER(SEARCH(D$3,Consolidado!$D757)),IF(COUNTIFS(Consolidado!$AC$5:AC757,Consolidado!$AC757,Consolidado!$D$5:D757,"*"&amp;D$3&amp;"*")=1,1,0),0))</f>
        <v>0</v>
      </c>
      <c r="E757" s="0" t="n">
        <f aca="false">IF(OR(E$3="",Consolidado!$D757=""),0,IF(ISNUMBER(SEARCH(E$3,Consolidado!$D757)),IF(COUNTIFS(Consolidado!$AC$5:AC757,Consolidado!$AC757,Consolidado!$D$5:D757,"*"&amp;E$3&amp;"*")=1,1,0),0))</f>
        <v>0</v>
      </c>
      <c r="F757" s="0" t="n">
        <f aca="false">IF(OR(F$3="",Consolidado!$D757=""),0,IF(ISNUMBER(SEARCH(F$3,Consolidado!$D757)),IF(COUNTIFS(Consolidado!$AC$5:AC757,Consolidado!$AC757,Consolidado!$D$5:D757,"*"&amp;F$3&amp;"*")=1,1,0),0))</f>
        <v>0</v>
      </c>
      <c r="G757" s="0" t="n">
        <f aca="false">IF(OR(G$3="",Consolidado!$D757=""),0,IF(ISNUMBER(SEARCH(G$3,Consolidado!$D757)),IF(COUNTIFS(Consolidado!$AC$5:AC757,Consolidado!$AC757,Consolidado!$D$5:D757,"*"&amp;G$3&amp;"*")=1,1,0),0))</f>
        <v>0</v>
      </c>
      <c r="H757" s="0" t="n">
        <f aca="false">IF(OR(H$3="",Consolidado!$D757=""),0,IF(ISNUMBER(SEARCH(H$3,Consolidado!$D757)),IF(COUNTIFS(Consolidado!$AC$5:AC757,Consolidado!$AC757,Consolidado!$D$5:D757,"*"&amp;H$3&amp;"*")=1,1,0),0))</f>
        <v>0</v>
      </c>
      <c r="I757" s="0" t="n">
        <f aca="false">IF(OR(I$3="",Consolidado!$D757=""),0,IF(ISNUMBER(SEARCH(I$3,Consolidado!$D757)),IF(COUNTIFS(Consolidado!$AC$5:AC757,Consolidado!$AC757,Consolidado!$D$5:D757,"*"&amp;I$3&amp;"*")=1,1,0),0))</f>
        <v>0</v>
      </c>
      <c r="J757" s="0" t="n">
        <f aca="false">IF(OR(J$3="",Consolidado!$D757=""),0,IF(ISNUMBER(SEARCH(J$3,Consolidado!$D757)),IF(COUNTIFS(Consolidado!$AC$5:AC757,Consolidado!$AC757,Consolidado!$D$5:D757,"*"&amp;J$3&amp;"*")=1,1,0),0))</f>
        <v>0</v>
      </c>
      <c r="K757" s="0" t="n">
        <f aca="false">IF(OR(K$3="",Consolidado!$D757=""),0,IF(ISNUMBER(SEARCH(K$3,Consolidado!$D757)),IF(COUNTIFS(Consolidado!$AC$5:AC757,Consolidado!$AC757,Consolidado!$D$5:D757,"*"&amp;K$3&amp;"*")=1,1,0),0))</f>
        <v>0</v>
      </c>
      <c r="L757" s="0" t="n">
        <f aca="false">IF(OR(L$3="",Consolidado!$D757=""),0,IF(ISNUMBER(SEARCH(L$3,Consolidado!$D757)),IF(COUNTIFS(Consolidado!$AC$5:AC757,Consolidado!$AC757,Consolidado!$D$5:D757,"*"&amp;L$3&amp;"*")=1,1,0),0))</f>
        <v>0</v>
      </c>
      <c r="M757" s="0" t="n">
        <f aca="false">IF(OR(M$3="",Consolidado!$D757=""),0,IF(ISNUMBER(SEARCH(M$3,Consolidado!$D757)),IF(COUNTIFS(Consolidado!$AC$5:AC757,Consolidado!$AC757,Consolidado!$D$5:D757,"*"&amp;M$3&amp;"*")=1,1,0),0))</f>
        <v>0</v>
      </c>
      <c r="N757" s="0" t="n">
        <f aca="false">IF(OR(N$3="",Consolidado!$D757=""),0,IF(ISNUMBER(SEARCH(N$3,Consolidado!$D757)),IF(COUNTIFS(Consolidado!$AC$5:AC757,Consolidado!$AC757,Consolidado!$D$5:D757,"*"&amp;N$3&amp;"*")=1,1,0),0))</f>
        <v>0</v>
      </c>
      <c r="O757" s="0" t="n">
        <f aca="false">IF(OR(O$3="",Consolidado!$D757=""),0,IF(ISNUMBER(SEARCH(O$3,Consolidado!$D757)),IF(COUNTIFS(Consolidado!$AC$5:AC757,Consolidado!$AC757,Consolidado!$D$5:D757,"*"&amp;O$3&amp;"*")=1,1,0),0))</f>
        <v>0</v>
      </c>
      <c r="P757" s="0" t="n">
        <f aca="false">IF(OR(P$3="",Consolidado!$D757=""),0,IF(ISNUMBER(SEARCH(P$3,Consolidado!$D757)),IF(COUNTIFS(Consolidado!$AC$5:AC757,Consolidado!$AC757,Consolidado!$D$5:D757,"*"&amp;P$3&amp;"*")=1,1,0),0))</f>
        <v>0</v>
      </c>
      <c r="Q757" s="0" t="n">
        <f aca="false">IF(OR(Q$3="",Consolidado!$D757=""),0,IF(ISNUMBER(SEARCH(Q$3,Consolidado!$D757)),IF(COUNTIFS(Consolidado!$AC$5:AC757,Consolidado!$AC757,Consolidado!$D$5:D757,"*"&amp;Q$3&amp;"*")=1,1,0),0))</f>
        <v>0</v>
      </c>
      <c r="R757" s="0" t="n">
        <f aca="false">IF(OR(R$3="",Consolidado!$D757=""),0,IF(ISNUMBER(SEARCH(R$3,Consolidado!$D757)),IF(COUNTIFS(Consolidado!$AC$5:AC757,Consolidado!$AC757,Consolidado!$D$5:D757,"*"&amp;R$3&amp;"*")=1,1,0),0))</f>
        <v>0</v>
      </c>
      <c r="S757" s="0" t="n">
        <f aca="false">IF(OR(S$3="",Consolidado!$D757=""),0,IF(ISNUMBER(SEARCH(S$3,Consolidado!$D757)),IF(COUNTIFS(Consolidado!$AC$5:AC757,Consolidado!$AC757,Consolidado!$D$5:D757,"*"&amp;S$3&amp;"*")=1,1,0),0))</f>
        <v>0</v>
      </c>
      <c r="T757" s="0" t="n">
        <f aca="false">IF(OR(T$3="",Consolidado!$D757=""),0,IF(ISNUMBER(SEARCH(T$3,Consolidado!$D757)),IF(COUNTIFS(Consolidado!$AC$5:AC757,Consolidado!$AC757,Consolidado!$D$5:D757,"*"&amp;T$3&amp;"*")=1,1,0),0))</f>
        <v>0</v>
      </c>
      <c r="U757" s="0" t="n">
        <f aca="false">IF(OR(U$3="",Consolidado!$D757=""),0,IF(ISNUMBER(SEARCH(U$3,Consolidado!$D757)),IF(COUNTIFS(Consolidado!$AC$5:AC757,Consolidado!$AC757,Consolidado!$D$5:D757,"*"&amp;U$3&amp;"*")=1,1,0),0))</f>
        <v>0</v>
      </c>
      <c r="V757" s="0" t="n">
        <f aca="false">IF(OR(V$3="",Consolidado!$D757=""),0,IF(ISNUMBER(SEARCH(V$3,Consolidado!$D757)),IF(COUNTIFS(Consolidado!$AC$5:AC757,Consolidado!$AC757,Consolidado!$D$5:D757,"*"&amp;V$3&amp;"*")=1,1,0),0))</f>
        <v>0</v>
      </c>
      <c r="W757" s="0" t="n">
        <f aca="false">IF(OR(W$3="",Consolidado!$D757=""),0,IF(ISNUMBER(SEARCH(W$3,Consolidado!$D757)),IF(COUNTIFS(Consolidado!$AC$5:AC757,Consolidado!$AC757,Consolidado!$D$5:D757,"*"&amp;W$3&amp;"*")=1,1,0),0))</f>
        <v>0</v>
      </c>
      <c r="X757" s="0" t="n">
        <f aca="false">IF(OR(X$3="",Consolidado!$D757=""),0,IF(ISNUMBER(SEARCH(X$3,Consolidado!$D757)),IF(COUNTIFS(Consolidado!$AC$5:AC757,Consolidado!$AC757,Consolidado!$D$5:D757,"*"&amp;X$3&amp;"*")=1,1,0),0))</f>
        <v>0</v>
      </c>
      <c r="Y757" s="0" t="n">
        <f aca="false">IF(OR(Y$3="",Consolidado!$D757=""),0,IF(ISNUMBER(SEARCH(Y$3,Consolidado!$D757)),IF(COUNTIFS(Consolidado!$AC$5:AC757,Consolidado!$AC757,Consolidado!$D$5:D757,"*"&amp;Y$3&amp;"*")=1,1,0),0))</f>
        <v>0</v>
      </c>
      <c r="Z757" s="0" t="n">
        <f aca="false">IF(OR(Z$3="",Consolidado!$D757=""),0,IF(ISNUMBER(SEARCH(Z$3,Consolidado!$D757)),IF(COUNTIFS(Consolidado!$AC$5:AC757,Consolidado!$AC757,Consolidado!$D$5:D757,"*"&amp;Z$3&amp;"*")=1,1,0),0))</f>
        <v>0</v>
      </c>
      <c r="AA757" s="0" t="n">
        <f aca="false">IF(OR(AA$3="",Consolidado!$D757=""),0,IF(ISNUMBER(SEARCH(AA$3,Consolidado!$D757)),IF(COUNTIFS(Consolidado!$AC$5:AC757,Consolidado!$AC757,Consolidado!$D$5:D757,"*"&amp;AA$3&amp;"*")=1,1,0),0))</f>
        <v>0</v>
      </c>
      <c r="AB757" s="0" t="n">
        <f aca="false">IF(OR(AB$3="",Consolidado!$D757=""),0,IF(ISNUMBER(SEARCH(AB$3,Consolidado!$D757)),IF(COUNTIFS(Consolidado!$AC$5:AC757,Consolidado!$AC757,Consolidado!$D$5:D757,"*"&amp;AB$3&amp;"*")=1,1,0),0))</f>
        <v>0</v>
      </c>
      <c r="AC757" s="0" t="n">
        <f aca="false">IF(OR(AC$3="",Consolidado!$D757=""),0,IF(ISNUMBER(SEARCH(AC$3,Consolidado!$D757)),IF(COUNTIFS(Consolidado!$AC$5:AC757,Consolidado!$AC757,Consolidado!$D$5:D757,"*"&amp;AC$3&amp;"*")=1,1,0),0))</f>
        <v>0</v>
      </c>
      <c r="AD757" s="0" t="n">
        <f aca="false">IF(OR(AD$3="",Consolidado!$D757=""),0,IF(ISNUMBER(SEARCH(AD$3,Consolidado!$D757)),IF(COUNTIFS(Consolidado!$AC$5:AC757,Consolidado!$AC757,Consolidado!$D$5:D757,"*"&amp;AD$3&amp;"*")=1,1,0),0))</f>
        <v>0</v>
      </c>
      <c r="AE757" s="0" t="n">
        <f aca="false">IF(OR(AE$3="",Consolidado!$D757=""),0,IF(ISNUMBER(SEARCH(AE$3,Consolidado!$D757)),IF(COUNTIFS(Consolidado!$AC$5:AC757,Consolidado!$AC757,Consolidado!$D$5:D757,"*"&amp;AE$3&amp;"*")=1,1,0),0))</f>
        <v>0</v>
      </c>
      <c r="AF757" s="0" t="n">
        <f aca="false">IF(OR(AF$3="",Consolidado!$D757=""),0,IF(ISNUMBER(SEARCH(AF$3,Consolidado!$D757)),IF(COUNTIFS(Consolidado!$AC$5:AC757,Consolidado!$AC757,Consolidado!$D$5:D757,"*"&amp;AF$3&amp;"*")=1,1,0),0))</f>
        <v>0</v>
      </c>
      <c r="AG757" s="0" t="n">
        <f aca="false">IF(OR(AG$3="",Consolidado!$D757=""),0,IF(ISNUMBER(SEARCH(AG$3,Consolidado!$D757)),IF(COUNTIFS(Consolidado!$AC$5:AC757,Consolidado!$AC757,Consolidado!$D$5:D757,"*"&amp;AG$3&amp;"*")=1,1,0),0))</f>
        <v>0</v>
      </c>
      <c r="AH757" s="0" t="n">
        <f aca="false">IF(OR(AH$3="",Consolidado!$D757=""),0,IF(ISNUMBER(SEARCH(AH$3,Consolidado!$D757)),IF(COUNTIFS(Consolidado!$AC$5:AC757,Consolidado!$AC757,Consolidado!$D$5:D757,"*"&amp;AH$3&amp;"*")=1,1,0),0))</f>
        <v>0</v>
      </c>
      <c r="AI757" s="0" t="n">
        <f aca="false">IF(OR(AI$3="",Consolidado!$D757=""),0,IF(ISNUMBER(SEARCH(AI$3,Consolidado!$D757)),IF(COUNTIFS(Consolidado!$AC$5:AC757,Consolidado!$AC757,Consolidado!$D$5:D757,"*"&amp;AI$3&amp;"*")=1,1,0),0))</f>
        <v>0</v>
      </c>
      <c r="AJ757" s="0" t="n">
        <f aca="false">IF(OR(AJ$3="",Consolidado!$D757=""),0,IF(ISNUMBER(SEARCH(AJ$3,Consolidado!$D757)),IF(COUNTIFS(Consolidado!$AC$5:AC757,Consolidado!$AC757,Consolidado!$D$5:D757,"*"&amp;AJ$3&amp;"*")=1,1,0),0))</f>
        <v>0</v>
      </c>
      <c r="AK757" s="0" t="n">
        <f aca="false">IF(OR(AK$3="",Consolidado!$D757=""),0,IF(ISNUMBER(SEARCH(AK$3,Consolidado!$D757)),IF(COUNTIFS(Consolidado!$AC$5:AC757,Consolidado!$AC757,Consolidado!$D$5:D757,"*"&amp;AK$3&amp;"*")=1,1,0),0))</f>
        <v>0</v>
      </c>
      <c r="AL757" s="0" t="n">
        <f aca="false">IF(OR(AL$3="",Consolidado!$D757=""),0,IF(ISNUMBER(SEARCH(AL$3,Consolidado!$D757)),IF(COUNTIFS(Consolidado!$AC$5:AC757,Consolidado!$AC757,Consolidado!$D$5:D757,"*"&amp;AL$3&amp;"*")=1,1,0),0))</f>
        <v>0</v>
      </c>
      <c r="AM757" s="0" t="n">
        <f aca="false">IF(OR(AM$3="",Consolidado!$D757=""),0,IF(ISNUMBER(SEARCH(AM$3,Consolidado!$D757)),IF(COUNTIFS(Consolidado!$AC$5:AC757,Consolidado!$AC757,Consolidado!$D$5:D757,"*"&amp;AM$3&amp;"*")=1,1,0),0))</f>
        <v>0</v>
      </c>
      <c r="AN757" s="0" t="n">
        <f aca="false">IF(OR(AN$3="",Consolidado!$D757=""),0,IF(ISNUMBER(SEARCH(AN$3,Consolidado!$D757)),IF(COUNTIFS(Consolidado!$AC$5:AC757,Consolidado!$AC757,Consolidado!$D$5:D757,"*"&amp;AN$3&amp;"*")=1,1,0),0))</f>
        <v>0</v>
      </c>
      <c r="AO757" s="0" t="n">
        <f aca="false">IF(OR(AO$3="",Consolidado!$D757=""),0,IF(ISNUMBER(SEARCH(AO$3,Consolidado!$D757)),IF(COUNTIFS(Consolidado!$AC$5:AC757,Consolidado!$AC757,Consolidado!$D$5:D757,"*"&amp;AO$3&amp;"*")=1,1,0),0))</f>
        <v>0</v>
      </c>
    </row>
    <row r="758" customFormat="false" ht="15" hidden="false" customHeight="false" outlineLevel="0" collapsed="false">
      <c r="B758" s="0" t="n">
        <f aca="false">IF(OR(B$3="",Consolidado!$D758=""),0,IF(ISNUMBER(SEARCH(B$3,Consolidado!$D758)),IF(COUNTIFS(Consolidado!$AC$5:AC758,Consolidado!$AC758,Consolidado!$D$5:D758,"*"&amp;B$3&amp;"*")=1,1,0),0))</f>
        <v>0</v>
      </c>
      <c r="C758" s="0" t="n">
        <f aca="false">IF(OR(C$3="",Consolidado!$D758=""),0,IF(ISNUMBER(SEARCH(C$3,Consolidado!$D758)),IF(COUNTIFS(Consolidado!$AC$5:AC758,Consolidado!$AC758,Consolidado!$D$5:D758,"*"&amp;C$3&amp;"*")=1,1,0),0))</f>
        <v>0</v>
      </c>
      <c r="D758" s="0" t="n">
        <f aca="false">IF(OR(D$3="",Consolidado!$D758=""),0,IF(ISNUMBER(SEARCH(D$3,Consolidado!$D758)),IF(COUNTIFS(Consolidado!$AC$5:AC758,Consolidado!$AC758,Consolidado!$D$5:D758,"*"&amp;D$3&amp;"*")=1,1,0),0))</f>
        <v>0</v>
      </c>
      <c r="E758" s="0" t="n">
        <f aca="false">IF(OR(E$3="",Consolidado!$D758=""),0,IF(ISNUMBER(SEARCH(E$3,Consolidado!$D758)),IF(COUNTIFS(Consolidado!$AC$5:AC758,Consolidado!$AC758,Consolidado!$D$5:D758,"*"&amp;E$3&amp;"*")=1,1,0),0))</f>
        <v>0</v>
      </c>
      <c r="F758" s="0" t="n">
        <f aca="false">IF(OR(F$3="",Consolidado!$D758=""),0,IF(ISNUMBER(SEARCH(F$3,Consolidado!$D758)),IF(COUNTIFS(Consolidado!$AC$5:AC758,Consolidado!$AC758,Consolidado!$D$5:D758,"*"&amp;F$3&amp;"*")=1,1,0),0))</f>
        <v>0</v>
      </c>
      <c r="G758" s="0" t="n">
        <f aca="false">IF(OR(G$3="",Consolidado!$D758=""),0,IF(ISNUMBER(SEARCH(G$3,Consolidado!$D758)),IF(COUNTIFS(Consolidado!$AC$5:AC758,Consolidado!$AC758,Consolidado!$D$5:D758,"*"&amp;G$3&amp;"*")=1,1,0),0))</f>
        <v>0</v>
      </c>
      <c r="H758" s="0" t="n">
        <f aca="false">IF(OR(H$3="",Consolidado!$D758=""),0,IF(ISNUMBER(SEARCH(H$3,Consolidado!$D758)),IF(COUNTIFS(Consolidado!$AC$5:AC758,Consolidado!$AC758,Consolidado!$D$5:D758,"*"&amp;H$3&amp;"*")=1,1,0),0))</f>
        <v>0</v>
      </c>
      <c r="I758" s="0" t="n">
        <f aca="false">IF(OR(I$3="",Consolidado!$D758=""),0,IF(ISNUMBER(SEARCH(I$3,Consolidado!$D758)),IF(COUNTIFS(Consolidado!$AC$5:AC758,Consolidado!$AC758,Consolidado!$D$5:D758,"*"&amp;I$3&amp;"*")=1,1,0),0))</f>
        <v>0</v>
      </c>
      <c r="J758" s="0" t="n">
        <f aca="false">IF(OR(J$3="",Consolidado!$D758=""),0,IF(ISNUMBER(SEARCH(J$3,Consolidado!$D758)),IF(COUNTIFS(Consolidado!$AC$5:AC758,Consolidado!$AC758,Consolidado!$D$5:D758,"*"&amp;J$3&amp;"*")=1,1,0),0))</f>
        <v>0</v>
      </c>
      <c r="K758" s="0" t="n">
        <f aca="false">IF(OR(K$3="",Consolidado!$D758=""),0,IF(ISNUMBER(SEARCH(K$3,Consolidado!$D758)),IF(COUNTIFS(Consolidado!$AC$5:AC758,Consolidado!$AC758,Consolidado!$D$5:D758,"*"&amp;K$3&amp;"*")=1,1,0),0))</f>
        <v>0</v>
      </c>
      <c r="L758" s="0" t="n">
        <f aca="false">IF(OR(L$3="",Consolidado!$D758=""),0,IF(ISNUMBER(SEARCH(L$3,Consolidado!$D758)),IF(COUNTIFS(Consolidado!$AC$5:AC758,Consolidado!$AC758,Consolidado!$D$5:D758,"*"&amp;L$3&amp;"*")=1,1,0),0))</f>
        <v>0</v>
      </c>
      <c r="M758" s="0" t="n">
        <f aca="false">IF(OR(M$3="",Consolidado!$D758=""),0,IF(ISNUMBER(SEARCH(M$3,Consolidado!$D758)),IF(COUNTIFS(Consolidado!$AC$5:AC758,Consolidado!$AC758,Consolidado!$D$5:D758,"*"&amp;M$3&amp;"*")=1,1,0),0))</f>
        <v>0</v>
      </c>
      <c r="N758" s="0" t="n">
        <f aca="false">IF(OR(N$3="",Consolidado!$D758=""),0,IF(ISNUMBER(SEARCH(N$3,Consolidado!$D758)),IF(COUNTIFS(Consolidado!$AC$5:AC758,Consolidado!$AC758,Consolidado!$D$5:D758,"*"&amp;N$3&amp;"*")=1,1,0),0))</f>
        <v>0</v>
      </c>
      <c r="O758" s="0" t="n">
        <f aca="false">IF(OR(O$3="",Consolidado!$D758=""),0,IF(ISNUMBER(SEARCH(O$3,Consolidado!$D758)),IF(COUNTIFS(Consolidado!$AC$5:AC758,Consolidado!$AC758,Consolidado!$D$5:D758,"*"&amp;O$3&amp;"*")=1,1,0),0))</f>
        <v>0</v>
      </c>
      <c r="P758" s="0" t="n">
        <f aca="false">IF(OR(P$3="",Consolidado!$D758=""),0,IF(ISNUMBER(SEARCH(P$3,Consolidado!$D758)),IF(COUNTIFS(Consolidado!$AC$5:AC758,Consolidado!$AC758,Consolidado!$D$5:D758,"*"&amp;P$3&amp;"*")=1,1,0),0))</f>
        <v>0</v>
      </c>
      <c r="Q758" s="0" t="n">
        <f aca="false">IF(OR(Q$3="",Consolidado!$D758=""),0,IF(ISNUMBER(SEARCH(Q$3,Consolidado!$D758)),IF(COUNTIFS(Consolidado!$AC$5:AC758,Consolidado!$AC758,Consolidado!$D$5:D758,"*"&amp;Q$3&amp;"*")=1,1,0),0))</f>
        <v>0</v>
      </c>
      <c r="R758" s="0" t="n">
        <f aca="false">IF(OR(R$3="",Consolidado!$D758=""),0,IF(ISNUMBER(SEARCH(R$3,Consolidado!$D758)),IF(COUNTIFS(Consolidado!$AC$5:AC758,Consolidado!$AC758,Consolidado!$D$5:D758,"*"&amp;R$3&amp;"*")=1,1,0),0))</f>
        <v>0</v>
      </c>
      <c r="S758" s="0" t="n">
        <f aca="false">IF(OR(S$3="",Consolidado!$D758=""),0,IF(ISNUMBER(SEARCH(S$3,Consolidado!$D758)),IF(COUNTIFS(Consolidado!$AC$5:AC758,Consolidado!$AC758,Consolidado!$D$5:D758,"*"&amp;S$3&amp;"*")=1,1,0),0))</f>
        <v>0</v>
      </c>
      <c r="T758" s="0" t="n">
        <f aca="false">IF(OR(T$3="",Consolidado!$D758=""),0,IF(ISNUMBER(SEARCH(T$3,Consolidado!$D758)),IF(COUNTIFS(Consolidado!$AC$5:AC758,Consolidado!$AC758,Consolidado!$D$5:D758,"*"&amp;T$3&amp;"*")=1,1,0),0))</f>
        <v>0</v>
      </c>
      <c r="U758" s="0" t="n">
        <f aca="false">IF(OR(U$3="",Consolidado!$D758=""),0,IF(ISNUMBER(SEARCH(U$3,Consolidado!$D758)),IF(COUNTIFS(Consolidado!$AC$5:AC758,Consolidado!$AC758,Consolidado!$D$5:D758,"*"&amp;U$3&amp;"*")=1,1,0),0))</f>
        <v>0</v>
      </c>
      <c r="V758" s="0" t="n">
        <f aca="false">IF(OR(V$3="",Consolidado!$D758=""),0,IF(ISNUMBER(SEARCH(V$3,Consolidado!$D758)),IF(COUNTIFS(Consolidado!$AC$5:AC758,Consolidado!$AC758,Consolidado!$D$5:D758,"*"&amp;V$3&amp;"*")=1,1,0),0))</f>
        <v>0</v>
      </c>
      <c r="W758" s="0" t="n">
        <f aca="false">IF(OR(W$3="",Consolidado!$D758=""),0,IF(ISNUMBER(SEARCH(W$3,Consolidado!$D758)),IF(COUNTIFS(Consolidado!$AC$5:AC758,Consolidado!$AC758,Consolidado!$D$5:D758,"*"&amp;W$3&amp;"*")=1,1,0),0))</f>
        <v>0</v>
      </c>
      <c r="X758" s="0" t="n">
        <f aca="false">IF(OR(X$3="",Consolidado!$D758=""),0,IF(ISNUMBER(SEARCH(X$3,Consolidado!$D758)),IF(COUNTIFS(Consolidado!$AC$5:AC758,Consolidado!$AC758,Consolidado!$D$5:D758,"*"&amp;X$3&amp;"*")=1,1,0),0))</f>
        <v>0</v>
      </c>
      <c r="Y758" s="0" t="n">
        <f aca="false">IF(OR(Y$3="",Consolidado!$D758=""),0,IF(ISNUMBER(SEARCH(Y$3,Consolidado!$D758)),IF(COUNTIFS(Consolidado!$AC$5:AC758,Consolidado!$AC758,Consolidado!$D$5:D758,"*"&amp;Y$3&amp;"*")=1,1,0),0))</f>
        <v>0</v>
      </c>
      <c r="Z758" s="0" t="n">
        <f aca="false">IF(OR(Z$3="",Consolidado!$D758=""),0,IF(ISNUMBER(SEARCH(Z$3,Consolidado!$D758)),IF(COUNTIFS(Consolidado!$AC$5:AC758,Consolidado!$AC758,Consolidado!$D$5:D758,"*"&amp;Z$3&amp;"*")=1,1,0),0))</f>
        <v>0</v>
      </c>
      <c r="AA758" s="0" t="n">
        <f aca="false">IF(OR(AA$3="",Consolidado!$D758=""),0,IF(ISNUMBER(SEARCH(AA$3,Consolidado!$D758)),IF(COUNTIFS(Consolidado!$AC$5:AC758,Consolidado!$AC758,Consolidado!$D$5:D758,"*"&amp;AA$3&amp;"*")=1,1,0),0))</f>
        <v>0</v>
      </c>
      <c r="AB758" s="0" t="n">
        <f aca="false">IF(OR(AB$3="",Consolidado!$D758=""),0,IF(ISNUMBER(SEARCH(AB$3,Consolidado!$D758)),IF(COUNTIFS(Consolidado!$AC$5:AC758,Consolidado!$AC758,Consolidado!$D$5:D758,"*"&amp;AB$3&amp;"*")=1,1,0),0))</f>
        <v>0</v>
      </c>
      <c r="AC758" s="0" t="n">
        <f aca="false">IF(OR(AC$3="",Consolidado!$D758=""),0,IF(ISNUMBER(SEARCH(AC$3,Consolidado!$D758)),IF(COUNTIFS(Consolidado!$AC$5:AC758,Consolidado!$AC758,Consolidado!$D$5:D758,"*"&amp;AC$3&amp;"*")=1,1,0),0))</f>
        <v>0</v>
      </c>
      <c r="AD758" s="0" t="n">
        <f aca="false">IF(OR(AD$3="",Consolidado!$D758=""),0,IF(ISNUMBER(SEARCH(AD$3,Consolidado!$D758)),IF(COUNTIFS(Consolidado!$AC$5:AC758,Consolidado!$AC758,Consolidado!$D$5:D758,"*"&amp;AD$3&amp;"*")=1,1,0),0))</f>
        <v>0</v>
      </c>
      <c r="AE758" s="0" t="n">
        <f aca="false">IF(OR(AE$3="",Consolidado!$D758=""),0,IF(ISNUMBER(SEARCH(AE$3,Consolidado!$D758)),IF(COUNTIFS(Consolidado!$AC$5:AC758,Consolidado!$AC758,Consolidado!$D$5:D758,"*"&amp;AE$3&amp;"*")=1,1,0),0))</f>
        <v>0</v>
      </c>
      <c r="AF758" s="0" t="n">
        <f aca="false">IF(OR(AF$3="",Consolidado!$D758=""),0,IF(ISNUMBER(SEARCH(AF$3,Consolidado!$D758)),IF(COUNTIFS(Consolidado!$AC$5:AC758,Consolidado!$AC758,Consolidado!$D$5:D758,"*"&amp;AF$3&amp;"*")=1,1,0),0))</f>
        <v>0</v>
      </c>
      <c r="AG758" s="0" t="n">
        <f aca="false">IF(OR(AG$3="",Consolidado!$D758=""),0,IF(ISNUMBER(SEARCH(AG$3,Consolidado!$D758)),IF(COUNTIFS(Consolidado!$AC$5:AC758,Consolidado!$AC758,Consolidado!$D$5:D758,"*"&amp;AG$3&amp;"*")=1,1,0),0))</f>
        <v>0</v>
      </c>
      <c r="AH758" s="0" t="n">
        <f aca="false">IF(OR(AH$3="",Consolidado!$D758=""),0,IF(ISNUMBER(SEARCH(AH$3,Consolidado!$D758)),IF(COUNTIFS(Consolidado!$AC$5:AC758,Consolidado!$AC758,Consolidado!$D$5:D758,"*"&amp;AH$3&amp;"*")=1,1,0),0))</f>
        <v>0</v>
      </c>
      <c r="AI758" s="0" t="n">
        <f aca="false">IF(OR(AI$3="",Consolidado!$D758=""),0,IF(ISNUMBER(SEARCH(AI$3,Consolidado!$D758)),IF(COUNTIFS(Consolidado!$AC$5:AC758,Consolidado!$AC758,Consolidado!$D$5:D758,"*"&amp;AI$3&amp;"*")=1,1,0),0))</f>
        <v>0</v>
      </c>
      <c r="AJ758" s="0" t="n">
        <f aca="false">IF(OR(AJ$3="",Consolidado!$D758=""),0,IF(ISNUMBER(SEARCH(AJ$3,Consolidado!$D758)),IF(COUNTIFS(Consolidado!$AC$5:AC758,Consolidado!$AC758,Consolidado!$D$5:D758,"*"&amp;AJ$3&amp;"*")=1,1,0),0))</f>
        <v>0</v>
      </c>
      <c r="AK758" s="0" t="n">
        <f aca="false">IF(OR(AK$3="",Consolidado!$D758=""),0,IF(ISNUMBER(SEARCH(AK$3,Consolidado!$D758)),IF(COUNTIFS(Consolidado!$AC$5:AC758,Consolidado!$AC758,Consolidado!$D$5:D758,"*"&amp;AK$3&amp;"*")=1,1,0),0))</f>
        <v>0</v>
      </c>
      <c r="AL758" s="0" t="n">
        <f aca="false">IF(OR(AL$3="",Consolidado!$D758=""),0,IF(ISNUMBER(SEARCH(AL$3,Consolidado!$D758)),IF(COUNTIFS(Consolidado!$AC$5:AC758,Consolidado!$AC758,Consolidado!$D$5:D758,"*"&amp;AL$3&amp;"*")=1,1,0),0))</f>
        <v>0</v>
      </c>
      <c r="AM758" s="0" t="n">
        <f aca="false">IF(OR(AM$3="",Consolidado!$D758=""),0,IF(ISNUMBER(SEARCH(AM$3,Consolidado!$D758)),IF(COUNTIFS(Consolidado!$AC$5:AC758,Consolidado!$AC758,Consolidado!$D$5:D758,"*"&amp;AM$3&amp;"*")=1,1,0),0))</f>
        <v>0</v>
      </c>
      <c r="AN758" s="0" t="n">
        <f aca="false">IF(OR(AN$3="",Consolidado!$D758=""),0,IF(ISNUMBER(SEARCH(AN$3,Consolidado!$D758)),IF(COUNTIFS(Consolidado!$AC$5:AC758,Consolidado!$AC758,Consolidado!$D$5:D758,"*"&amp;AN$3&amp;"*")=1,1,0),0))</f>
        <v>0</v>
      </c>
      <c r="AO758" s="0" t="n">
        <f aca="false">IF(OR(AO$3="",Consolidado!$D758=""),0,IF(ISNUMBER(SEARCH(AO$3,Consolidado!$D758)),IF(COUNTIFS(Consolidado!$AC$5:AC758,Consolidado!$AC758,Consolidado!$D$5:D758,"*"&amp;AO$3&amp;"*")=1,1,0),0))</f>
        <v>0</v>
      </c>
    </row>
    <row r="759" customFormat="false" ht="15" hidden="false" customHeight="false" outlineLevel="0" collapsed="false">
      <c r="B759" s="0" t="n">
        <f aca="false">IF(OR(B$3="",Consolidado!$D759=""),0,IF(ISNUMBER(SEARCH(B$3,Consolidado!$D759)),IF(COUNTIFS(Consolidado!$AC$5:AC759,Consolidado!$AC759,Consolidado!$D$5:D759,"*"&amp;B$3&amp;"*")=1,1,0),0))</f>
        <v>0</v>
      </c>
      <c r="C759" s="0" t="n">
        <f aca="false">IF(OR(C$3="",Consolidado!$D759=""),0,IF(ISNUMBER(SEARCH(C$3,Consolidado!$D759)),IF(COUNTIFS(Consolidado!$AC$5:AC759,Consolidado!$AC759,Consolidado!$D$5:D759,"*"&amp;C$3&amp;"*")=1,1,0),0))</f>
        <v>0</v>
      </c>
      <c r="D759" s="0" t="n">
        <f aca="false">IF(OR(D$3="",Consolidado!$D759=""),0,IF(ISNUMBER(SEARCH(D$3,Consolidado!$D759)),IF(COUNTIFS(Consolidado!$AC$5:AC759,Consolidado!$AC759,Consolidado!$D$5:D759,"*"&amp;D$3&amp;"*")=1,1,0),0))</f>
        <v>0</v>
      </c>
      <c r="E759" s="0" t="n">
        <f aca="false">IF(OR(E$3="",Consolidado!$D759=""),0,IF(ISNUMBER(SEARCH(E$3,Consolidado!$D759)),IF(COUNTIFS(Consolidado!$AC$5:AC759,Consolidado!$AC759,Consolidado!$D$5:D759,"*"&amp;E$3&amp;"*")=1,1,0),0))</f>
        <v>0</v>
      </c>
      <c r="F759" s="0" t="n">
        <f aca="false">IF(OR(F$3="",Consolidado!$D759=""),0,IF(ISNUMBER(SEARCH(F$3,Consolidado!$D759)),IF(COUNTIFS(Consolidado!$AC$5:AC759,Consolidado!$AC759,Consolidado!$D$5:D759,"*"&amp;F$3&amp;"*")=1,1,0),0))</f>
        <v>0</v>
      </c>
      <c r="G759" s="0" t="n">
        <f aca="false">IF(OR(G$3="",Consolidado!$D759=""),0,IF(ISNUMBER(SEARCH(G$3,Consolidado!$D759)),IF(COUNTIFS(Consolidado!$AC$5:AC759,Consolidado!$AC759,Consolidado!$D$5:D759,"*"&amp;G$3&amp;"*")=1,1,0),0))</f>
        <v>0</v>
      </c>
      <c r="H759" s="0" t="n">
        <f aca="false">IF(OR(H$3="",Consolidado!$D759=""),0,IF(ISNUMBER(SEARCH(H$3,Consolidado!$D759)),IF(COUNTIFS(Consolidado!$AC$5:AC759,Consolidado!$AC759,Consolidado!$D$5:D759,"*"&amp;H$3&amp;"*")=1,1,0),0))</f>
        <v>0</v>
      </c>
      <c r="I759" s="0" t="n">
        <f aca="false">IF(OR(I$3="",Consolidado!$D759=""),0,IF(ISNUMBER(SEARCH(I$3,Consolidado!$D759)),IF(COUNTIFS(Consolidado!$AC$5:AC759,Consolidado!$AC759,Consolidado!$D$5:D759,"*"&amp;I$3&amp;"*")=1,1,0),0))</f>
        <v>0</v>
      </c>
      <c r="J759" s="0" t="n">
        <f aca="false">IF(OR(J$3="",Consolidado!$D759=""),0,IF(ISNUMBER(SEARCH(J$3,Consolidado!$D759)),IF(COUNTIFS(Consolidado!$AC$5:AC759,Consolidado!$AC759,Consolidado!$D$5:D759,"*"&amp;J$3&amp;"*")=1,1,0),0))</f>
        <v>0</v>
      </c>
      <c r="K759" s="0" t="n">
        <f aca="false">IF(OR(K$3="",Consolidado!$D759=""),0,IF(ISNUMBER(SEARCH(K$3,Consolidado!$D759)),IF(COUNTIFS(Consolidado!$AC$5:AC759,Consolidado!$AC759,Consolidado!$D$5:D759,"*"&amp;K$3&amp;"*")=1,1,0),0))</f>
        <v>0</v>
      </c>
      <c r="L759" s="0" t="n">
        <f aca="false">IF(OR(L$3="",Consolidado!$D759=""),0,IF(ISNUMBER(SEARCH(L$3,Consolidado!$D759)),IF(COUNTIFS(Consolidado!$AC$5:AC759,Consolidado!$AC759,Consolidado!$D$5:D759,"*"&amp;L$3&amp;"*")=1,1,0),0))</f>
        <v>0</v>
      </c>
      <c r="M759" s="0" t="n">
        <f aca="false">IF(OR(M$3="",Consolidado!$D759=""),0,IF(ISNUMBER(SEARCH(M$3,Consolidado!$D759)),IF(COUNTIFS(Consolidado!$AC$5:AC759,Consolidado!$AC759,Consolidado!$D$5:D759,"*"&amp;M$3&amp;"*")=1,1,0),0))</f>
        <v>0</v>
      </c>
      <c r="N759" s="0" t="n">
        <f aca="false">IF(OR(N$3="",Consolidado!$D759=""),0,IF(ISNUMBER(SEARCH(N$3,Consolidado!$D759)),IF(COUNTIFS(Consolidado!$AC$5:AC759,Consolidado!$AC759,Consolidado!$D$5:D759,"*"&amp;N$3&amp;"*")=1,1,0),0))</f>
        <v>0</v>
      </c>
      <c r="O759" s="0" t="n">
        <f aca="false">IF(OR(O$3="",Consolidado!$D759=""),0,IF(ISNUMBER(SEARCH(O$3,Consolidado!$D759)),IF(COUNTIFS(Consolidado!$AC$5:AC759,Consolidado!$AC759,Consolidado!$D$5:D759,"*"&amp;O$3&amp;"*")=1,1,0),0))</f>
        <v>0</v>
      </c>
      <c r="P759" s="0" t="n">
        <f aca="false">IF(OR(P$3="",Consolidado!$D759=""),0,IF(ISNUMBER(SEARCH(P$3,Consolidado!$D759)),IF(COUNTIFS(Consolidado!$AC$5:AC759,Consolidado!$AC759,Consolidado!$D$5:D759,"*"&amp;P$3&amp;"*")=1,1,0),0))</f>
        <v>0</v>
      </c>
      <c r="Q759" s="0" t="n">
        <f aca="false">IF(OR(Q$3="",Consolidado!$D759=""),0,IF(ISNUMBER(SEARCH(Q$3,Consolidado!$D759)),IF(COUNTIFS(Consolidado!$AC$5:AC759,Consolidado!$AC759,Consolidado!$D$5:D759,"*"&amp;Q$3&amp;"*")=1,1,0),0))</f>
        <v>0</v>
      </c>
      <c r="R759" s="0" t="n">
        <f aca="false">IF(OR(R$3="",Consolidado!$D759=""),0,IF(ISNUMBER(SEARCH(R$3,Consolidado!$D759)),IF(COUNTIFS(Consolidado!$AC$5:AC759,Consolidado!$AC759,Consolidado!$D$5:D759,"*"&amp;R$3&amp;"*")=1,1,0),0))</f>
        <v>0</v>
      </c>
      <c r="S759" s="0" t="n">
        <f aca="false">IF(OR(S$3="",Consolidado!$D759=""),0,IF(ISNUMBER(SEARCH(S$3,Consolidado!$D759)),IF(COUNTIFS(Consolidado!$AC$5:AC759,Consolidado!$AC759,Consolidado!$D$5:D759,"*"&amp;S$3&amp;"*")=1,1,0),0))</f>
        <v>0</v>
      </c>
      <c r="T759" s="0" t="n">
        <f aca="false">IF(OR(T$3="",Consolidado!$D759=""),0,IF(ISNUMBER(SEARCH(T$3,Consolidado!$D759)),IF(COUNTIFS(Consolidado!$AC$5:AC759,Consolidado!$AC759,Consolidado!$D$5:D759,"*"&amp;T$3&amp;"*")=1,1,0),0))</f>
        <v>0</v>
      </c>
      <c r="U759" s="0" t="n">
        <f aca="false">IF(OR(U$3="",Consolidado!$D759=""),0,IF(ISNUMBER(SEARCH(U$3,Consolidado!$D759)),IF(COUNTIFS(Consolidado!$AC$5:AC759,Consolidado!$AC759,Consolidado!$D$5:D759,"*"&amp;U$3&amp;"*")=1,1,0),0))</f>
        <v>0</v>
      </c>
      <c r="V759" s="0" t="n">
        <f aca="false">IF(OR(V$3="",Consolidado!$D759=""),0,IF(ISNUMBER(SEARCH(V$3,Consolidado!$D759)),IF(COUNTIFS(Consolidado!$AC$5:AC759,Consolidado!$AC759,Consolidado!$D$5:D759,"*"&amp;V$3&amp;"*")=1,1,0),0))</f>
        <v>0</v>
      </c>
      <c r="W759" s="0" t="n">
        <f aca="false">IF(OR(W$3="",Consolidado!$D759=""),0,IF(ISNUMBER(SEARCH(W$3,Consolidado!$D759)),IF(COUNTIFS(Consolidado!$AC$5:AC759,Consolidado!$AC759,Consolidado!$D$5:D759,"*"&amp;W$3&amp;"*")=1,1,0),0))</f>
        <v>0</v>
      </c>
      <c r="X759" s="0" t="n">
        <f aca="false">IF(OR(X$3="",Consolidado!$D759=""),0,IF(ISNUMBER(SEARCH(X$3,Consolidado!$D759)),IF(COUNTIFS(Consolidado!$AC$5:AC759,Consolidado!$AC759,Consolidado!$D$5:D759,"*"&amp;X$3&amp;"*")=1,1,0),0))</f>
        <v>0</v>
      </c>
      <c r="Y759" s="0" t="n">
        <f aca="false">IF(OR(Y$3="",Consolidado!$D759=""),0,IF(ISNUMBER(SEARCH(Y$3,Consolidado!$D759)),IF(COUNTIFS(Consolidado!$AC$5:AC759,Consolidado!$AC759,Consolidado!$D$5:D759,"*"&amp;Y$3&amp;"*")=1,1,0),0))</f>
        <v>0</v>
      </c>
      <c r="Z759" s="0" t="n">
        <f aca="false">IF(OR(Z$3="",Consolidado!$D759=""),0,IF(ISNUMBER(SEARCH(Z$3,Consolidado!$D759)),IF(COUNTIFS(Consolidado!$AC$5:AC759,Consolidado!$AC759,Consolidado!$D$5:D759,"*"&amp;Z$3&amp;"*")=1,1,0),0))</f>
        <v>0</v>
      </c>
      <c r="AA759" s="0" t="n">
        <f aca="false">IF(OR(AA$3="",Consolidado!$D759=""),0,IF(ISNUMBER(SEARCH(AA$3,Consolidado!$D759)),IF(COUNTIFS(Consolidado!$AC$5:AC759,Consolidado!$AC759,Consolidado!$D$5:D759,"*"&amp;AA$3&amp;"*")=1,1,0),0))</f>
        <v>0</v>
      </c>
      <c r="AB759" s="0" t="n">
        <f aca="false">IF(OR(AB$3="",Consolidado!$D759=""),0,IF(ISNUMBER(SEARCH(AB$3,Consolidado!$D759)),IF(COUNTIFS(Consolidado!$AC$5:AC759,Consolidado!$AC759,Consolidado!$D$5:D759,"*"&amp;AB$3&amp;"*")=1,1,0),0))</f>
        <v>0</v>
      </c>
      <c r="AC759" s="0" t="n">
        <f aca="false">IF(OR(AC$3="",Consolidado!$D759=""),0,IF(ISNUMBER(SEARCH(AC$3,Consolidado!$D759)),IF(COUNTIFS(Consolidado!$AC$5:AC759,Consolidado!$AC759,Consolidado!$D$5:D759,"*"&amp;AC$3&amp;"*")=1,1,0),0))</f>
        <v>0</v>
      </c>
      <c r="AD759" s="0" t="n">
        <f aca="false">IF(OR(AD$3="",Consolidado!$D759=""),0,IF(ISNUMBER(SEARCH(AD$3,Consolidado!$D759)),IF(COUNTIFS(Consolidado!$AC$5:AC759,Consolidado!$AC759,Consolidado!$D$5:D759,"*"&amp;AD$3&amp;"*")=1,1,0),0))</f>
        <v>0</v>
      </c>
      <c r="AE759" s="0" t="n">
        <f aca="false">IF(OR(AE$3="",Consolidado!$D759=""),0,IF(ISNUMBER(SEARCH(AE$3,Consolidado!$D759)),IF(COUNTIFS(Consolidado!$AC$5:AC759,Consolidado!$AC759,Consolidado!$D$5:D759,"*"&amp;AE$3&amp;"*")=1,1,0),0))</f>
        <v>0</v>
      </c>
      <c r="AF759" s="0" t="n">
        <f aca="false">IF(OR(AF$3="",Consolidado!$D759=""),0,IF(ISNUMBER(SEARCH(AF$3,Consolidado!$D759)),IF(COUNTIFS(Consolidado!$AC$5:AC759,Consolidado!$AC759,Consolidado!$D$5:D759,"*"&amp;AF$3&amp;"*")=1,1,0),0))</f>
        <v>0</v>
      </c>
      <c r="AG759" s="0" t="n">
        <f aca="false">IF(OR(AG$3="",Consolidado!$D759=""),0,IF(ISNUMBER(SEARCH(AG$3,Consolidado!$D759)),IF(COUNTIFS(Consolidado!$AC$5:AC759,Consolidado!$AC759,Consolidado!$D$5:D759,"*"&amp;AG$3&amp;"*")=1,1,0),0))</f>
        <v>0</v>
      </c>
      <c r="AH759" s="0" t="n">
        <f aca="false">IF(OR(AH$3="",Consolidado!$D759=""),0,IF(ISNUMBER(SEARCH(AH$3,Consolidado!$D759)),IF(COUNTIFS(Consolidado!$AC$5:AC759,Consolidado!$AC759,Consolidado!$D$5:D759,"*"&amp;AH$3&amp;"*")=1,1,0),0))</f>
        <v>0</v>
      </c>
      <c r="AI759" s="0" t="n">
        <f aca="false">IF(OR(AI$3="",Consolidado!$D759=""),0,IF(ISNUMBER(SEARCH(AI$3,Consolidado!$D759)),IF(COUNTIFS(Consolidado!$AC$5:AC759,Consolidado!$AC759,Consolidado!$D$5:D759,"*"&amp;AI$3&amp;"*")=1,1,0),0))</f>
        <v>0</v>
      </c>
      <c r="AJ759" s="0" t="n">
        <f aca="false">IF(OR(AJ$3="",Consolidado!$D759=""),0,IF(ISNUMBER(SEARCH(AJ$3,Consolidado!$D759)),IF(COUNTIFS(Consolidado!$AC$5:AC759,Consolidado!$AC759,Consolidado!$D$5:D759,"*"&amp;AJ$3&amp;"*")=1,1,0),0))</f>
        <v>0</v>
      </c>
      <c r="AK759" s="0" t="n">
        <f aca="false">IF(OR(AK$3="",Consolidado!$D759=""),0,IF(ISNUMBER(SEARCH(AK$3,Consolidado!$D759)),IF(COUNTIFS(Consolidado!$AC$5:AC759,Consolidado!$AC759,Consolidado!$D$5:D759,"*"&amp;AK$3&amp;"*")=1,1,0),0))</f>
        <v>0</v>
      </c>
      <c r="AL759" s="0" t="n">
        <f aca="false">IF(OR(AL$3="",Consolidado!$D759=""),0,IF(ISNUMBER(SEARCH(AL$3,Consolidado!$D759)),IF(COUNTIFS(Consolidado!$AC$5:AC759,Consolidado!$AC759,Consolidado!$D$5:D759,"*"&amp;AL$3&amp;"*")=1,1,0),0))</f>
        <v>0</v>
      </c>
      <c r="AM759" s="0" t="n">
        <f aca="false">IF(OR(AM$3="",Consolidado!$D759=""),0,IF(ISNUMBER(SEARCH(AM$3,Consolidado!$D759)),IF(COUNTIFS(Consolidado!$AC$5:AC759,Consolidado!$AC759,Consolidado!$D$5:D759,"*"&amp;AM$3&amp;"*")=1,1,0),0))</f>
        <v>0</v>
      </c>
      <c r="AN759" s="0" t="n">
        <f aca="false">IF(OR(AN$3="",Consolidado!$D759=""),0,IF(ISNUMBER(SEARCH(AN$3,Consolidado!$D759)),IF(COUNTIFS(Consolidado!$AC$5:AC759,Consolidado!$AC759,Consolidado!$D$5:D759,"*"&amp;AN$3&amp;"*")=1,1,0),0))</f>
        <v>0</v>
      </c>
      <c r="AO759" s="0" t="n">
        <f aca="false">IF(OR(AO$3="",Consolidado!$D759=""),0,IF(ISNUMBER(SEARCH(AO$3,Consolidado!$D759)),IF(COUNTIFS(Consolidado!$AC$5:AC759,Consolidado!$AC759,Consolidado!$D$5:D759,"*"&amp;AO$3&amp;"*")=1,1,0),0))</f>
        <v>0</v>
      </c>
    </row>
    <row r="760" customFormat="false" ht="15" hidden="false" customHeight="false" outlineLevel="0" collapsed="false">
      <c r="B760" s="0" t="n">
        <f aca="false">IF(OR(B$3="",Consolidado!$D760=""),0,IF(ISNUMBER(SEARCH(B$3,Consolidado!$D760)),IF(COUNTIFS(Consolidado!$AC$5:AC760,Consolidado!$AC760,Consolidado!$D$5:D760,"*"&amp;B$3&amp;"*")=1,1,0),0))</f>
        <v>0</v>
      </c>
      <c r="C760" s="0" t="n">
        <f aca="false">IF(OR(C$3="",Consolidado!$D760=""),0,IF(ISNUMBER(SEARCH(C$3,Consolidado!$D760)),IF(COUNTIFS(Consolidado!$AC$5:AC760,Consolidado!$AC760,Consolidado!$D$5:D760,"*"&amp;C$3&amp;"*")=1,1,0),0))</f>
        <v>0</v>
      </c>
      <c r="D760" s="0" t="n">
        <f aca="false">IF(OR(D$3="",Consolidado!$D760=""),0,IF(ISNUMBER(SEARCH(D$3,Consolidado!$D760)),IF(COUNTIFS(Consolidado!$AC$5:AC760,Consolidado!$AC760,Consolidado!$D$5:D760,"*"&amp;D$3&amp;"*")=1,1,0),0))</f>
        <v>0</v>
      </c>
      <c r="E760" s="0" t="n">
        <f aca="false">IF(OR(E$3="",Consolidado!$D760=""),0,IF(ISNUMBER(SEARCH(E$3,Consolidado!$D760)),IF(COUNTIFS(Consolidado!$AC$5:AC760,Consolidado!$AC760,Consolidado!$D$5:D760,"*"&amp;E$3&amp;"*")=1,1,0),0))</f>
        <v>0</v>
      </c>
      <c r="F760" s="0" t="n">
        <f aca="false">IF(OR(F$3="",Consolidado!$D760=""),0,IF(ISNUMBER(SEARCH(F$3,Consolidado!$D760)),IF(COUNTIFS(Consolidado!$AC$5:AC760,Consolidado!$AC760,Consolidado!$D$5:D760,"*"&amp;F$3&amp;"*")=1,1,0),0))</f>
        <v>0</v>
      </c>
      <c r="G760" s="0" t="n">
        <f aca="false">IF(OR(G$3="",Consolidado!$D760=""),0,IF(ISNUMBER(SEARCH(G$3,Consolidado!$D760)),IF(COUNTIFS(Consolidado!$AC$5:AC760,Consolidado!$AC760,Consolidado!$D$5:D760,"*"&amp;G$3&amp;"*")=1,1,0),0))</f>
        <v>0</v>
      </c>
      <c r="H760" s="0" t="n">
        <f aca="false">IF(OR(H$3="",Consolidado!$D760=""),0,IF(ISNUMBER(SEARCH(H$3,Consolidado!$D760)),IF(COUNTIFS(Consolidado!$AC$5:AC760,Consolidado!$AC760,Consolidado!$D$5:D760,"*"&amp;H$3&amp;"*")=1,1,0),0))</f>
        <v>0</v>
      </c>
      <c r="I760" s="0" t="n">
        <f aca="false">IF(OR(I$3="",Consolidado!$D760=""),0,IF(ISNUMBER(SEARCH(I$3,Consolidado!$D760)),IF(COUNTIFS(Consolidado!$AC$5:AC760,Consolidado!$AC760,Consolidado!$D$5:D760,"*"&amp;I$3&amp;"*")=1,1,0),0))</f>
        <v>0</v>
      </c>
      <c r="J760" s="0" t="n">
        <f aca="false">IF(OR(J$3="",Consolidado!$D760=""),0,IF(ISNUMBER(SEARCH(J$3,Consolidado!$D760)),IF(COUNTIFS(Consolidado!$AC$5:AC760,Consolidado!$AC760,Consolidado!$D$5:D760,"*"&amp;J$3&amp;"*")=1,1,0),0))</f>
        <v>0</v>
      </c>
      <c r="K760" s="0" t="n">
        <f aca="false">IF(OR(K$3="",Consolidado!$D760=""),0,IF(ISNUMBER(SEARCH(K$3,Consolidado!$D760)),IF(COUNTIFS(Consolidado!$AC$5:AC760,Consolidado!$AC760,Consolidado!$D$5:D760,"*"&amp;K$3&amp;"*")=1,1,0),0))</f>
        <v>0</v>
      </c>
      <c r="L760" s="0" t="n">
        <f aca="false">IF(OR(L$3="",Consolidado!$D760=""),0,IF(ISNUMBER(SEARCH(L$3,Consolidado!$D760)),IF(COUNTIFS(Consolidado!$AC$5:AC760,Consolidado!$AC760,Consolidado!$D$5:D760,"*"&amp;L$3&amp;"*")=1,1,0),0))</f>
        <v>0</v>
      </c>
      <c r="M760" s="0" t="n">
        <f aca="false">IF(OR(M$3="",Consolidado!$D760=""),0,IF(ISNUMBER(SEARCH(M$3,Consolidado!$D760)),IF(COUNTIFS(Consolidado!$AC$5:AC760,Consolidado!$AC760,Consolidado!$D$5:D760,"*"&amp;M$3&amp;"*")=1,1,0),0))</f>
        <v>0</v>
      </c>
      <c r="N760" s="0" t="n">
        <f aca="false">IF(OR(N$3="",Consolidado!$D760=""),0,IF(ISNUMBER(SEARCH(N$3,Consolidado!$D760)),IF(COUNTIFS(Consolidado!$AC$5:AC760,Consolidado!$AC760,Consolidado!$D$5:D760,"*"&amp;N$3&amp;"*")=1,1,0),0))</f>
        <v>0</v>
      </c>
      <c r="O760" s="0" t="n">
        <f aca="false">IF(OR(O$3="",Consolidado!$D760=""),0,IF(ISNUMBER(SEARCH(O$3,Consolidado!$D760)),IF(COUNTIFS(Consolidado!$AC$5:AC760,Consolidado!$AC760,Consolidado!$D$5:D760,"*"&amp;O$3&amp;"*")=1,1,0),0))</f>
        <v>0</v>
      </c>
      <c r="P760" s="0" t="n">
        <f aca="false">IF(OR(P$3="",Consolidado!$D760=""),0,IF(ISNUMBER(SEARCH(P$3,Consolidado!$D760)),IF(COUNTIFS(Consolidado!$AC$5:AC760,Consolidado!$AC760,Consolidado!$D$5:D760,"*"&amp;P$3&amp;"*")=1,1,0),0))</f>
        <v>0</v>
      </c>
      <c r="Q760" s="0" t="n">
        <f aca="false">IF(OR(Q$3="",Consolidado!$D760=""),0,IF(ISNUMBER(SEARCH(Q$3,Consolidado!$D760)),IF(COUNTIFS(Consolidado!$AC$5:AC760,Consolidado!$AC760,Consolidado!$D$5:D760,"*"&amp;Q$3&amp;"*")=1,1,0),0))</f>
        <v>0</v>
      </c>
      <c r="R760" s="0" t="n">
        <f aca="false">IF(OR(R$3="",Consolidado!$D760=""),0,IF(ISNUMBER(SEARCH(R$3,Consolidado!$D760)),IF(COUNTIFS(Consolidado!$AC$5:AC760,Consolidado!$AC760,Consolidado!$D$5:D760,"*"&amp;R$3&amp;"*")=1,1,0),0))</f>
        <v>0</v>
      </c>
      <c r="S760" s="0" t="n">
        <f aca="false">IF(OR(S$3="",Consolidado!$D760=""),0,IF(ISNUMBER(SEARCH(S$3,Consolidado!$D760)),IF(COUNTIFS(Consolidado!$AC$5:AC760,Consolidado!$AC760,Consolidado!$D$5:D760,"*"&amp;S$3&amp;"*")=1,1,0),0))</f>
        <v>0</v>
      </c>
      <c r="T760" s="0" t="n">
        <f aca="false">IF(OR(T$3="",Consolidado!$D760=""),0,IF(ISNUMBER(SEARCH(T$3,Consolidado!$D760)),IF(COUNTIFS(Consolidado!$AC$5:AC760,Consolidado!$AC760,Consolidado!$D$5:D760,"*"&amp;T$3&amp;"*")=1,1,0),0))</f>
        <v>0</v>
      </c>
      <c r="U760" s="0" t="n">
        <f aca="false">IF(OR(U$3="",Consolidado!$D760=""),0,IF(ISNUMBER(SEARCH(U$3,Consolidado!$D760)),IF(COUNTIFS(Consolidado!$AC$5:AC760,Consolidado!$AC760,Consolidado!$D$5:D760,"*"&amp;U$3&amp;"*")=1,1,0),0))</f>
        <v>0</v>
      </c>
      <c r="V760" s="0" t="n">
        <f aca="false">IF(OR(V$3="",Consolidado!$D760=""),0,IF(ISNUMBER(SEARCH(V$3,Consolidado!$D760)),IF(COUNTIFS(Consolidado!$AC$5:AC760,Consolidado!$AC760,Consolidado!$D$5:D760,"*"&amp;V$3&amp;"*")=1,1,0),0))</f>
        <v>0</v>
      </c>
      <c r="W760" s="0" t="n">
        <f aca="false">IF(OR(W$3="",Consolidado!$D760=""),0,IF(ISNUMBER(SEARCH(W$3,Consolidado!$D760)),IF(COUNTIFS(Consolidado!$AC$5:AC760,Consolidado!$AC760,Consolidado!$D$5:D760,"*"&amp;W$3&amp;"*")=1,1,0),0))</f>
        <v>0</v>
      </c>
      <c r="X760" s="0" t="n">
        <f aca="false">IF(OR(X$3="",Consolidado!$D760=""),0,IF(ISNUMBER(SEARCH(X$3,Consolidado!$D760)),IF(COUNTIFS(Consolidado!$AC$5:AC760,Consolidado!$AC760,Consolidado!$D$5:D760,"*"&amp;X$3&amp;"*")=1,1,0),0))</f>
        <v>0</v>
      </c>
      <c r="Y760" s="0" t="n">
        <f aca="false">IF(OR(Y$3="",Consolidado!$D760=""),0,IF(ISNUMBER(SEARCH(Y$3,Consolidado!$D760)),IF(COUNTIFS(Consolidado!$AC$5:AC760,Consolidado!$AC760,Consolidado!$D$5:D760,"*"&amp;Y$3&amp;"*")=1,1,0),0))</f>
        <v>0</v>
      </c>
      <c r="Z760" s="0" t="n">
        <f aca="false">IF(OR(Z$3="",Consolidado!$D760=""),0,IF(ISNUMBER(SEARCH(Z$3,Consolidado!$D760)),IF(COUNTIFS(Consolidado!$AC$5:AC760,Consolidado!$AC760,Consolidado!$D$5:D760,"*"&amp;Z$3&amp;"*")=1,1,0),0))</f>
        <v>0</v>
      </c>
      <c r="AA760" s="0" t="n">
        <f aca="false">IF(OR(AA$3="",Consolidado!$D760=""),0,IF(ISNUMBER(SEARCH(AA$3,Consolidado!$D760)),IF(COUNTIFS(Consolidado!$AC$5:AC760,Consolidado!$AC760,Consolidado!$D$5:D760,"*"&amp;AA$3&amp;"*")=1,1,0),0))</f>
        <v>0</v>
      </c>
      <c r="AB760" s="0" t="n">
        <f aca="false">IF(OR(AB$3="",Consolidado!$D760=""),0,IF(ISNUMBER(SEARCH(AB$3,Consolidado!$D760)),IF(COUNTIFS(Consolidado!$AC$5:AC760,Consolidado!$AC760,Consolidado!$D$5:D760,"*"&amp;AB$3&amp;"*")=1,1,0),0))</f>
        <v>0</v>
      </c>
      <c r="AC760" s="0" t="n">
        <f aca="false">IF(OR(AC$3="",Consolidado!$D760=""),0,IF(ISNUMBER(SEARCH(AC$3,Consolidado!$D760)),IF(COUNTIFS(Consolidado!$AC$5:AC760,Consolidado!$AC760,Consolidado!$D$5:D760,"*"&amp;AC$3&amp;"*")=1,1,0),0))</f>
        <v>0</v>
      </c>
      <c r="AD760" s="0" t="n">
        <f aca="false">IF(OR(AD$3="",Consolidado!$D760=""),0,IF(ISNUMBER(SEARCH(AD$3,Consolidado!$D760)),IF(COUNTIFS(Consolidado!$AC$5:AC760,Consolidado!$AC760,Consolidado!$D$5:D760,"*"&amp;AD$3&amp;"*")=1,1,0),0))</f>
        <v>0</v>
      </c>
      <c r="AE760" s="0" t="n">
        <f aca="false">IF(OR(AE$3="",Consolidado!$D760=""),0,IF(ISNUMBER(SEARCH(AE$3,Consolidado!$D760)),IF(COUNTIFS(Consolidado!$AC$5:AC760,Consolidado!$AC760,Consolidado!$D$5:D760,"*"&amp;AE$3&amp;"*")=1,1,0),0))</f>
        <v>0</v>
      </c>
      <c r="AF760" s="0" t="n">
        <f aca="false">IF(OR(AF$3="",Consolidado!$D760=""),0,IF(ISNUMBER(SEARCH(AF$3,Consolidado!$D760)),IF(COUNTIFS(Consolidado!$AC$5:AC760,Consolidado!$AC760,Consolidado!$D$5:D760,"*"&amp;AF$3&amp;"*")=1,1,0),0))</f>
        <v>0</v>
      </c>
      <c r="AG760" s="0" t="n">
        <f aca="false">IF(OR(AG$3="",Consolidado!$D760=""),0,IF(ISNUMBER(SEARCH(AG$3,Consolidado!$D760)),IF(COUNTIFS(Consolidado!$AC$5:AC760,Consolidado!$AC760,Consolidado!$D$5:D760,"*"&amp;AG$3&amp;"*")=1,1,0),0))</f>
        <v>0</v>
      </c>
      <c r="AH760" s="0" t="n">
        <f aca="false">IF(OR(AH$3="",Consolidado!$D760=""),0,IF(ISNUMBER(SEARCH(AH$3,Consolidado!$D760)),IF(COUNTIFS(Consolidado!$AC$5:AC760,Consolidado!$AC760,Consolidado!$D$5:D760,"*"&amp;AH$3&amp;"*")=1,1,0),0))</f>
        <v>0</v>
      </c>
      <c r="AI760" s="0" t="n">
        <f aca="false">IF(OR(AI$3="",Consolidado!$D760=""),0,IF(ISNUMBER(SEARCH(AI$3,Consolidado!$D760)),IF(COUNTIFS(Consolidado!$AC$5:AC760,Consolidado!$AC760,Consolidado!$D$5:D760,"*"&amp;AI$3&amp;"*")=1,1,0),0))</f>
        <v>0</v>
      </c>
      <c r="AJ760" s="0" t="n">
        <f aca="false">IF(OR(AJ$3="",Consolidado!$D760=""),0,IF(ISNUMBER(SEARCH(AJ$3,Consolidado!$D760)),IF(COUNTIFS(Consolidado!$AC$5:AC760,Consolidado!$AC760,Consolidado!$D$5:D760,"*"&amp;AJ$3&amp;"*")=1,1,0),0))</f>
        <v>0</v>
      </c>
      <c r="AK760" s="0" t="n">
        <f aca="false">IF(OR(AK$3="",Consolidado!$D760=""),0,IF(ISNUMBER(SEARCH(AK$3,Consolidado!$D760)),IF(COUNTIFS(Consolidado!$AC$5:AC760,Consolidado!$AC760,Consolidado!$D$5:D760,"*"&amp;AK$3&amp;"*")=1,1,0),0))</f>
        <v>0</v>
      </c>
      <c r="AL760" s="0" t="n">
        <f aca="false">IF(OR(AL$3="",Consolidado!$D760=""),0,IF(ISNUMBER(SEARCH(AL$3,Consolidado!$D760)),IF(COUNTIFS(Consolidado!$AC$5:AC760,Consolidado!$AC760,Consolidado!$D$5:D760,"*"&amp;AL$3&amp;"*")=1,1,0),0))</f>
        <v>0</v>
      </c>
      <c r="AM760" s="0" t="n">
        <f aca="false">IF(OR(AM$3="",Consolidado!$D760=""),0,IF(ISNUMBER(SEARCH(AM$3,Consolidado!$D760)),IF(COUNTIFS(Consolidado!$AC$5:AC760,Consolidado!$AC760,Consolidado!$D$5:D760,"*"&amp;AM$3&amp;"*")=1,1,0),0))</f>
        <v>0</v>
      </c>
      <c r="AN760" s="0" t="n">
        <f aca="false">IF(OR(AN$3="",Consolidado!$D760=""),0,IF(ISNUMBER(SEARCH(AN$3,Consolidado!$D760)),IF(COUNTIFS(Consolidado!$AC$5:AC760,Consolidado!$AC760,Consolidado!$D$5:D760,"*"&amp;AN$3&amp;"*")=1,1,0),0))</f>
        <v>0</v>
      </c>
      <c r="AO760" s="0" t="n">
        <f aca="false">IF(OR(AO$3="",Consolidado!$D760=""),0,IF(ISNUMBER(SEARCH(AO$3,Consolidado!$D760)),IF(COUNTIFS(Consolidado!$AC$5:AC760,Consolidado!$AC760,Consolidado!$D$5:D760,"*"&amp;AO$3&amp;"*")=1,1,0),0))</f>
        <v>0</v>
      </c>
    </row>
    <row r="761" customFormat="false" ht="15" hidden="false" customHeight="false" outlineLevel="0" collapsed="false">
      <c r="B761" s="0" t="n">
        <f aca="false">IF(OR(B$3="",Consolidado!$D761=""),0,IF(ISNUMBER(SEARCH(B$3,Consolidado!$D761)),IF(COUNTIFS(Consolidado!$AC$5:AC761,Consolidado!$AC761,Consolidado!$D$5:D761,"*"&amp;B$3&amp;"*")=1,1,0),0))</f>
        <v>0</v>
      </c>
      <c r="C761" s="0" t="n">
        <f aca="false">IF(OR(C$3="",Consolidado!$D761=""),0,IF(ISNUMBER(SEARCH(C$3,Consolidado!$D761)),IF(COUNTIFS(Consolidado!$AC$5:AC761,Consolidado!$AC761,Consolidado!$D$5:D761,"*"&amp;C$3&amp;"*")=1,1,0),0))</f>
        <v>0</v>
      </c>
      <c r="D761" s="0" t="n">
        <f aca="false">IF(OR(D$3="",Consolidado!$D761=""),0,IF(ISNUMBER(SEARCH(D$3,Consolidado!$D761)),IF(COUNTIFS(Consolidado!$AC$5:AC761,Consolidado!$AC761,Consolidado!$D$5:D761,"*"&amp;D$3&amp;"*")=1,1,0),0))</f>
        <v>0</v>
      </c>
      <c r="E761" s="0" t="n">
        <f aca="false">IF(OR(E$3="",Consolidado!$D761=""),0,IF(ISNUMBER(SEARCH(E$3,Consolidado!$D761)),IF(COUNTIFS(Consolidado!$AC$5:AC761,Consolidado!$AC761,Consolidado!$D$5:D761,"*"&amp;E$3&amp;"*")=1,1,0),0))</f>
        <v>0</v>
      </c>
      <c r="F761" s="0" t="n">
        <f aca="false">IF(OR(F$3="",Consolidado!$D761=""),0,IF(ISNUMBER(SEARCH(F$3,Consolidado!$D761)),IF(COUNTIFS(Consolidado!$AC$5:AC761,Consolidado!$AC761,Consolidado!$D$5:D761,"*"&amp;F$3&amp;"*")=1,1,0),0))</f>
        <v>0</v>
      </c>
      <c r="G761" s="0" t="n">
        <f aca="false">IF(OR(G$3="",Consolidado!$D761=""),0,IF(ISNUMBER(SEARCH(G$3,Consolidado!$D761)),IF(COUNTIFS(Consolidado!$AC$5:AC761,Consolidado!$AC761,Consolidado!$D$5:D761,"*"&amp;G$3&amp;"*")=1,1,0),0))</f>
        <v>0</v>
      </c>
      <c r="H761" s="0" t="n">
        <f aca="false">IF(OR(H$3="",Consolidado!$D761=""),0,IF(ISNUMBER(SEARCH(H$3,Consolidado!$D761)),IF(COUNTIFS(Consolidado!$AC$5:AC761,Consolidado!$AC761,Consolidado!$D$5:D761,"*"&amp;H$3&amp;"*")=1,1,0),0))</f>
        <v>0</v>
      </c>
      <c r="I761" s="0" t="n">
        <f aca="false">IF(OR(I$3="",Consolidado!$D761=""),0,IF(ISNUMBER(SEARCH(I$3,Consolidado!$D761)),IF(COUNTIFS(Consolidado!$AC$5:AC761,Consolidado!$AC761,Consolidado!$D$5:D761,"*"&amp;I$3&amp;"*")=1,1,0),0))</f>
        <v>0</v>
      </c>
      <c r="J761" s="0" t="n">
        <f aca="false">IF(OR(J$3="",Consolidado!$D761=""),0,IF(ISNUMBER(SEARCH(J$3,Consolidado!$D761)),IF(COUNTIFS(Consolidado!$AC$5:AC761,Consolidado!$AC761,Consolidado!$D$5:D761,"*"&amp;J$3&amp;"*")=1,1,0),0))</f>
        <v>0</v>
      </c>
      <c r="K761" s="0" t="n">
        <f aca="false">IF(OR(K$3="",Consolidado!$D761=""),0,IF(ISNUMBER(SEARCH(K$3,Consolidado!$D761)),IF(COUNTIFS(Consolidado!$AC$5:AC761,Consolidado!$AC761,Consolidado!$D$5:D761,"*"&amp;K$3&amp;"*")=1,1,0),0))</f>
        <v>0</v>
      </c>
      <c r="L761" s="0" t="n">
        <f aca="false">IF(OR(L$3="",Consolidado!$D761=""),0,IF(ISNUMBER(SEARCH(L$3,Consolidado!$D761)),IF(COUNTIFS(Consolidado!$AC$5:AC761,Consolidado!$AC761,Consolidado!$D$5:D761,"*"&amp;L$3&amp;"*")=1,1,0),0))</f>
        <v>0</v>
      </c>
      <c r="M761" s="0" t="n">
        <f aca="false">IF(OR(M$3="",Consolidado!$D761=""),0,IF(ISNUMBER(SEARCH(M$3,Consolidado!$D761)),IF(COUNTIFS(Consolidado!$AC$5:AC761,Consolidado!$AC761,Consolidado!$D$5:D761,"*"&amp;M$3&amp;"*")=1,1,0),0))</f>
        <v>0</v>
      </c>
      <c r="N761" s="0" t="n">
        <f aca="false">IF(OR(N$3="",Consolidado!$D761=""),0,IF(ISNUMBER(SEARCH(N$3,Consolidado!$D761)),IF(COUNTIFS(Consolidado!$AC$5:AC761,Consolidado!$AC761,Consolidado!$D$5:D761,"*"&amp;N$3&amp;"*")=1,1,0),0))</f>
        <v>0</v>
      </c>
      <c r="O761" s="0" t="n">
        <f aca="false">IF(OR(O$3="",Consolidado!$D761=""),0,IF(ISNUMBER(SEARCH(O$3,Consolidado!$D761)),IF(COUNTIFS(Consolidado!$AC$5:AC761,Consolidado!$AC761,Consolidado!$D$5:D761,"*"&amp;O$3&amp;"*")=1,1,0),0))</f>
        <v>0</v>
      </c>
      <c r="P761" s="0" t="n">
        <f aca="false">IF(OR(P$3="",Consolidado!$D761=""),0,IF(ISNUMBER(SEARCH(P$3,Consolidado!$D761)),IF(COUNTIFS(Consolidado!$AC$5:AC761,Consolidado!$AC761,Consolidado!$D$5:D761,"*"&amp;P$3&amp;"*")=1,1,0),0))</f>
        <v>0</v>
      </c>
      <c r="Q761" s="0" t="n">
        <f aca="false">IF(OR(Q$3="",Consolidado!$D761=""),0,IF(ISNUMBER(SEARCH(Q$3,Consolidado!$D761)),IF(COUNTIFS(Consolidado!$AC$5:AC761,Consolidado!$AC761,Consolidado!$D$5:D761,"*"&amp;Q$3&amp;"*")=1,1,0),0))</f>
        <v>0</v>
      </c>
      <c r="R761" s="0" t="n">
        <f aca="false">IF(OR(R$3="",Consolidado!$D761=""),0,IF(ISNUMBER(SEARCH(R$3,Consolidado!$D761)),IF(COUNTIFS(Consolidado!$AC$5:AC761,Consolidado!$AC761,Consolidado!$D$5:D761,"*"&amp;R$3&amp;"*")=1,1,0),0))</f>
        <v>0</v>
      </c>
      <c r="S761" s="0" t="n">
        <f aca="false">IF(OR(S$3="",Consolidado!$D761=""),0,IF(ISNUMBER(SEARCH(S$3,Consolidado!$D761)),IF(COUNTIFS(Consolidado!$AC$5:AC761,Consolidado!$AC761,Consolidado!$D$5:D761,"*"&amp;S$3&amp;"*")=1,1,0),0))</f>
        <v>0</v>
      </c>
      <c r="T761" s="0" t="n">
        <f aca="false">IF(OR(T$3="",Consolidado!$D761=""),0,IF(ISNUMBER(SEARCH(T$3,Consolidado!$D761)),IF(COUNTIFS(Consolidado!$AC$5:AC761,Consolidado!$AC761,Consolidado!$D$5:D761,"*"&amp;T$3&amp;"*")=1,1,0),0))</f>
        <v>0</v>
      </c>
      <c r="U761" s="0" t="n">
        <f aca="false">IF(OR(U$3="",Consolidado!$D761=""),0,IF(ISNUMBER(SEARCH(U$3,Consolidado!$D761)),IF(COUNTIFS(Consolidado!$AC$5:AC761,Consolidado!$AC761,Consolidado!$D$5:D761,"*"&amp;U$3&amp;"*")=1,1,0),0))</f>
        <v>0</v>
      </c>
      <c r="V761" s="0" t="n">
        <f aca="false">IF(OR(V$3="",Consolidado!$D761=""),0,IF(ISNUMBER(SEARCH(V$3,Consolidado!$D761)),IF(COUNTIFS(Consolidado!$AC$5:AC761,Consolidado!$AC761,Consolidado!$D$5:D761,"*"&amp;V$3&amp;"*")=1,1,0),0))</f>
        <v>0</v>
      </c>
      <c r="W761" s="0" t="n">
        <f aca="false">IF(OR(W$3="",Consolidado!$D761=""),0,IF(ISNUMBER(SEARCH(W$3,Consolidado!$D761)),IF(COUNTIFS(Consolidado!$AC$5:AC761,Consolidado!$AC761,Consolidado!$D$5:D761,"*"&amp;W$3&amp;"*")=1,1,0),0))</f>
        <v>0</v>
      </c>
      <c r="X761" s="0" t="n">
        <f aca="false">IF(OR(X$3="",Consolidado!$D761=""),0,IF(ISNUMBER(SEARCH(X$3,Consolidado!$D761)),IF(COUNTIFS(Consolidado!$AC$5:AC761,Consolidado!$AC761,Consolidado!$D$5:D761,"*"&amp;X$3&amp;"*")=1,1,0),0))</f>
        <v>0</v>
      </c>
      <c r="Y761" s="0" t="n">
        <f aca="false">IF(OR(Y$3="",Consolidado!$D761=""),0,IF(ISNUMBER(SEARCH(Y$3,Consolidado!$D761)),IF(COUNTIFS(Consolidado!$AC$5:AC761,Consolidado!$AC761,Consolidado!$D$5:D761,"*"&amp;Y$3&amp;"*")=1,1,0),0))</f>
        <v>0</v>
      </c>
      <c r="Z761" s="0" t="n">
        <f aca="false">IF(OR(Z$3="",Consolidado!$D761=""),0,IF(ISNUMBER(SEARCH(Z$3,Consolidado!$D761)),IF(COUNTIFS(Consolidado!$AC$5:AC761,Consolidado!$AC761,Consolidado!$D$5:D761,"*"&amp;Z$3&amp;"*")=1,1,0),0))</f>
        <v>0</v>
      </c>
      <c r="AA761" s="0" t="n">
        <f aca="false">IF(OR(AA$3="",Consolidado!$D761=""),0,IF(ISNUMBER(SEARCH(AA$3,Consolidado!$D761)),IF(COUNTIFS(Consolidado!$AC$5:AC761,Consolidado!$AC761,Consolidado!$D$5:D761,"*"&amp;AA$3&amp;"*")=1,1,0),0))</f>
        <v>0</v>
      </c>
      <c r="AB761" s="0" t="n">
        <f aca="false">IF(OR(AB$3="",Consolidado!$D761=""),0,IF(ISNUMBER(SEARCH(AB$3,Consolidado!$D761)),IF(COUNTIFS(Consolidado!$AC$5:AC761,Consolidado!$AC761,Consolidado!$D$5:D761,"*"&amp;AB$3&amp;"*")=1,1,0),0))</f>
        <v>0</v>
      </c>
      <c r="AC761" s="0" t="n">
        <f aca="false">IF(OR(AC$3="",Consolidado!$D761=""),0,IF(ISNUMBER(SEARCH(AC$3,Consolidado!$D761)),IF(COUNTIFS(Consolidado!$AC$5:AC761,Consolidado!$AC761,Consolidado!$D$5:D761,"*"&amp;AC$3&amp;"*")=1,1,0),0))</f>
        <v>0</v>
      </c>
      <c r="AD761" s="0" t="n">
        <f aca="false">IF(OR(AD$3="",Consolidado!$D761=""),0,IF(ISNUMBER(SEARCH(AD$3,Consolidado!$D761)),IF(COUNTIFS(Consolidado!$AC$5:AC761,Consolidado!$AC761,Consolidado!$D$5:D761,"*"&amp;AD$3&amp;"*")=1,1,0),0))</f>
        <v>0</v>
      </c>
      <c r="AE761" s="0" t="n">
        <f aca="false">IF(OR(AE$3="",Consolidado!$D761=""),0,IF(ISNUMBER(SEARCH(AE$3,Consolidado!$D761)),IF(COUNTIFS(Consolidado!$AC$5:AC761,Consolidado!$AC761,Consolidado!$D$5:D761,"*"&amp;AE$3&amp;"*")=1,1,0),0))</f>
        <v>0</v>
      </c>
      <c r="AF761" s="0" t="n">
        <f aca="false">IF(OR(AF$3="",Consolidado!$D761=""),0,IF(ISNUMBER(SEARCH(AF$3,Consolidado!$D761)),IF(COUNTIFS(Consolidado!$AC$5:AC761,Consolidado!$AC761,Consolidado!$D$5:D761,"*"&amp;AF$3&amp;"*")=1,1,0),0))</f>
        <v>0</v>
      </c>
      <c r="AG761" s="0" t="n">
        <f aca="false">IF(OR(AG$3="",Consolidado!$D761=""),0,IF(ISNUMBER(SEARCH(AG$3,Consolidado!$D761)),IF(COUNTIFS(Consolidado!$AC$5:AC761,Consolidado!$AC761,Consolidado!$D$5:D761,"*"&amp;AG$3&amp;"*")=1,1,0),0))</f>
        <v>0</v>
      </c>
      <c r="AH761" s="0" t="n">
        <f aca="false">IF(OR(AH$3="",Consolidado!$D761=""),0,IF(ISNUMBER(SEARCH(AH$3,Consolidado!$D761)),IF(COUNTIFS(Consolidado!$AC$5:AC761,Consolidado!$AC761,Consolidado!$D$5:D761,"*"&amp;AH$3&amp;"*")=1,1,0),0))</f>
        <v>0</v>
      </c>
      <c r="AI761" s="0" t="n">
        <f aca="false">IF(OR(AI$3="",Consolidado!$D761=""),0,IF(ISNUMBER(SEARCH(AI$3,Consolidado!$D761)),IF(COUNTIFS(Consolidado!$AC$5:AC761,Consolidado!$AC761,Consolidado!$D$5:D761,"*"&amp;AI$3&amp;"*")=1,1,0),0))</f>
        <v>0</v>
      </c>
      <c r="AJ761" s="0" t="n">
        <f aca="false">IF(OR(AJ$3="",Consolidado!$D761=""),0,IF(ISNUMBER(SEARCH(AJ$3,Consolidado!$D761)),IF(COUNTIFS(Consolidado!$AC$5:AC761,Consolidado!$AC761,Consolidado!$D$5:D761,"*"&amp;AJ$3&amp;"*")=1,1,0),0))</f>
        <v>0</v>
      </c>
      <c r="AK761" s="0" t="n">
        <f aca="false">IF(OR(AK$3="",Consolidado!$D761=""),0,IF(ISNUMBER(SEARCH(AK$3,Consolidado!$D761)),IF(COUNTIFS(Consolidado!$AC$5:AC761,Consolidado!$AC761,Consolidado!$D$5:D761,"*"&amp;AK$3&amp;"*")=1,1,0),0))</f>
        <v>0</v>
      </c>
      <c r="AL761" s="0" t="n">
        <f aca="false">IF(OR(AL$3="",Consolidado!$D761=""),0,IF(ISNUMBER(SEARCH(AL$3,Consolidado!$D761)),IF(COUNTIFS(Consolidado!$AC$5:AC761,Consolidado!$AC761,Consolidado!$D$5:D761,"*"&amp;AL$3&amp;"*")=1,1,0),0))</f>
        <v>0</v>
      </c>
      <c r="AM761" s="0" t="n">
        <f aca="false">IF(OR(AM$3="",Consolidado!$D761=""),0,IF(ISNUMBER(SEARCH(AM$3,Consolidado!$D761)),IF(COUNTIFS(Consolidado!$AC$5:AC761,Consolidado!$AC761,Consolidado!$D$5:D761,"*"&amp;AM$3&amp;"*")=1,1,0),0))</f>
        <v>0</v>
      </c>
      <c r="AN761" s="0" t="n">
        <f aca="false">IF(OR(AN$3="",Consolidado!$D761=""),0,IF(ISNUMBER(SEARCH(AN$3,Consolidado!$D761)),IF(COUNTIFS(Consolidado!$AC$5:AC761,Consolidado!$AC761,Consolidado!$D$5:D761,"*"&amp;AN$3&amp;"*")=1,1,0),0))</f>
        <v>0</v>
      </c>
      <c r="AO761" s="0" t="n">
        <f aca="false">IF(OR(AO$3="",Consolidado!$D761=""),0,IF(ISNUMBER(SEARCH(AO$3,Consolidado!$D761)),IF(COUNTIFS(Consolidado!$AC$5:AC761,Consolidado!$AC761,Consolidado!$D$5:D761,"*"&amp;AO$3&amp;"*")=1,1,0),0))</f>
        <v>0</v>
      </c>
    </row>
    <row r="762" customFormat="false" ht="15" hidden="false" customHeight="false" outlineLevel="0" collapsed="false">
      <c r="B762" s="0" t="n">
        <f aca="false">IF(OR(B$3="",Consolidado!$D762=""),0,IF(ISNUMBER(SEARCH(B$3,Consolidado!$D762)),IF(COUNTIFS(Consolidado!$AC$5:AC762,Consolidado!$AC762,Consolidado!$D$5:D762,"*"&amp;B$3&amp;"*")=1,1,0),0))</f>
        <v>0</v>
      </c>
      <c r="C762" s="0" t="n">
        <f aca="false">IF(OR(C$3="",Consolidado!$D762=""),0,IF(ISNUMBER(SEARCH(C$3,Consolidado!$D762)),IF(COUNTIFS(Consolidado!$AC$5:AC762,Consolidado!$AC762,Consolidado!$D$5:D762,"*"&amp;C$3&amp;"*")=1,1,0),0))</f>
        <v>0</v>
      </c>
      <c r="D762" s="0" t="n">
        <f aca="false">IF(OR(D$3="",Consolidado!$D762=""),0,IF(ISNUMBER(SEARCH(D$3,Consolidado!$D762)),IF(COUNTIFS(Consolidado!$AC$5:AC762,Consolidado!$AC762,Consolidado!$D$5:D762,"*"&amp;D$3&amp;"*")=1,1,0),0))</f>
        <v>0</v>
      </c>
      <c r="E762" s="0" t="n">
        <f aca="false">IF(OR(E$3="",Consolidado!$D762=""),0,IF(ISNUMBER(SEARCH(E$3,Consolidado!$D762)),IF(COUNTIFS(Consolidado!$AC$5:AC762,Consolidado!$AC762,Consolidado!$D$5:D762,"*"&amp;E$3&amp;"*")=1,1,0),0))</f>
        <v>0</v>
      </c>
      <c r="F762" s="0" t="n">
        <f aca="false">IF(OR(F$3="",Consolidado!$D762=""),0,IF(ISNUMBER(SEARCH(F$3,Consolidado!$D762)),IF(COUNTIFS(Consolidado!$AC$5:AC762,Consolidado!$AC762,Consolidado!$D$5:D762,"*"&amp;F$3&amp;"*")=1,1,0),0))</f>
        <v>0</v>
      </c>
      <c r="G762" s="0" t="n">
        <f aca="false">IF(OR(G$3="",Consolidado!$D762=""),0,IF(ISNUMBER(SEARCH(G$3,Consolidado!$D762)),IF(COUNTIFS(Consolidado!$AC$5:AC762,Consolidado!$AC762,Consolidado!$D$5:D762,"*"&amp;G$3&amp;"*")=1,1,0),0))</f>
        <v>0</v>
      </c>
      <c r="H762" s="0" t="n">
        <f aca="false">IF(OR(H$3="",Consolidado!$D762=""),0,IF(ISNUMBER(SEARCH(H$3,Consolidado!$D762)),IF(COUNTIFS(Consolidado!$AC$5:AC762,Consolidado!$AC762,Consolidado!$D$5:D762,"*"&amp;H$3&amp;"*")=1,1,0),0))</f>
        <v>0</v>
      </c>
      <c r="I762" s="0" t="n">
        <f aca="false">IF(OR(I$3="",Consolidado!$D762=""),0,IF(ISNUMBER(SEARCH(I$3,Consolidado!$D762)),IF(COUNTIFS(Consolidado!$AC$5:AC762,Consolidado!$AC762,Consolidado!$D$5:D762,"*"&amp;I$3&amp;"*")=1,1,0),0))</f>
        <v>0</v>
      </c>
      <c r="J762" s="0" t="n">
        <f aca="false">IF(OR(J$3="",Consolidado!$D762=""),0,IF(ISNUMBER(SEARCH(J$3,Consolidado!$D762)),IF(COUNTIFS(Consolidado!$AC$5:AC762,Consolidado!$AC762,Consolidado!$D$5:D762,"*"&amp;J$3&amp;"*")=1,1,0),0))</f>
        <v>0</v>
      </c>
      <c r="K762" s="0" t="n">
        <f aca="false">IF(OR(K$3="",Consolidado!$D762=""),0,IF(ISNUMBER(SEARCH(K$3,Consolidado!$D762)),IF(COUNTIFS(Consolidado!$AC$5:AC762,Consolidado!$AC762,Consolidado!$D$5:D762,"*"&amp;K$3&amp;"*")=1,1,0),0))</f>
        <v>0</v>
      </c>
      <c r="L762" s="0" t="n">
        <f aca="false">IF(OR(L$3="",Consolidado!$D762=""),0,IF(ISNUMBER(SEARCH(L$3,Consolidado!$D762)),IF(COUNTIFS(Consolidado!$AC$5:AC762,Consolidado!$AC762,Consolidado!$D$5:D762,"*"&amp;L$3&amp;"*")=1,1,0),0))</f>
        <v>0</v>
      </c>
      <c r="M762" s="0" t="n">
        <f aca="false">IF(OR(M$3="",Consolidado!$D762=""),0,IF(ISNUMBER(SEARCH(M$3,Consolidado!$D762)),IF(COUNTIFS(Consolidado!$AC$5:AC762,Consolidado!$AC762,Consolidado!$D$5:D762,"*"&amp;M$3&amp;"*")=1,1,0),0))</f>
        <v>0</v>
      </c>
      <c r="N762" s="0" t="n">
        <f aca="false">IF(OR(N$3="",Consolidado!$D762=""),0,IF(ISNUMBER(SEARCH(N$3,Consolidado!$D762)),IF(COUNTIFS(Consolidado!$AC$5:AC762,Consolidado!$AC762,Consolidado!$D$5:D762,"*"&amp;N$3&amp;"*")=1,1,0),0))</f>
        <v>0</v>
      </c>
      <c r="O762" s="0" t="n">
        <f aca="false">IF(OR(O$3="",Consolidado!$D762=""),0,IF(ISNUMBER(SEARCH(O$3,Consolidado!$D762)),IF(COUNTIFS(Consolidado!$AC$5:AC762,Consolidado!$AC762,Consolidado!$D$5:D762,"*"&amp;O$3&amp;"*")=1,1,0),0))</f>
        <v>0</v>
      </c>
      <c r="P762" s="0" t="n">
        <f aca="false">IF(OR(P$3="",Consolidado!$D762=""),0,IF(ISNUMBER(SEARCH(P$3,Consolidado!$D762)),IF(COUNTIFS(Consolidado!$AC$5:AC762,Consolidado!$AC762,Consolidado!$D$5:D762,"*"&amp;P$3&amp;"*")=1,1,0),0))</f>
        <v>0</v>
      </c>
      <c r="Q762" s="0" t="n">
        <f aca="false">IF(OR(Q$3="",Consolidado!$D762=""),0,IF(ISNUMBER(SEARCH(Q$3,Consolidado!$D762)),IF(COUNTIFS(Consolidado!$AC$5:AC762,Consolidado!$AC762,Consolidado!$D$5:D762,"*"&amp;Q$3&amp;"*")=1,1,0),0))</f>
        <v>0</v>
      </c>
      <c r="R762" s="0" t="n">
        <f aca="false">IF(OR(R$3="",Consolidado!$D762=""),0,IF(ISNUMBER(SEARCH(R$3,Consolidado!$D762)),IF(COUNTIFS(Consolidado!$AC$5:AC762,Consolidado!$AC762,Consolidado!$D$5:D762,"*"&amp;R$3&amp;"*")=1,1,0),0))</f>
        <v>0</v>
      </c>
      <c r="S762" s="0" t="n">
        <f aca="false">IF(OR(S$3="",Consolidado!$D762=""),0,IF(ISNUMBER(SEARCH(S$3,Consolidado!$D762)),IF(COUNTIFS(Consolidado!$AC$5:AC762,Consolidado!$AC762,Consolidado!$D$5:D762,"*"&amp;S$3&amp;"*")=1,1,0),0))</f>
        <v>0</v>
      </c>
      <c r="T762" s="0" t="n">
        <f aca="false">IF(OR(T$3="",Consolidado!$D762=""),0,IF(ISNUMBER(SEARCH(T$3,Consolidado!$D762)),IF(COUNTIFS(Consolidado!$AC$5:AC762,Consolidado!$AC762,Consolidado!$D$5:D762,"*"&amp;T$3&amp;"*")=1,1,0),0))</f>
        <v>0</v>
      </c>
      <c r="U762" s="0" t="n">
        <f aca="false">IF(OR(U$3="",Consolidado!$D762=""),0,IF(ISNUMBER(SEARCH(U$3,Consolidado!$D762)),IF(COUNTIFS(Consolidado!$AC$5:AC762,Consolidado!$AC762,Consolidado!$D$5:D762,"*"&amp;U$3&amp;"*")=1,1,0),0))</f>
        <v>0</v>
      </c>
      <c r="V762" s="0" t="n">
        <f aca="false">IF(OR(V$3="",Consolidado!$D762=""),0,IF(ISNUMBER(SEARCH(V$3,Consolidado!$D762)),IF(COUNTIFS(Consolidado!$AC$5:AC762,Consolidado!$AC762,Consolidado!$D$5:D762,"*"&amp;V$3&amp;"*")=1,1,0),0))</f>
        <v>0</v>
      </c>
      <c r="W762" s="0" t="n">
        <f aca="false">IF(OR(W$3="",Consolidado!$D762=""),0,IF(ISNUMBER(SEARCH(W$3,Consolidado!$D762)),IF(COUNTIFS(Consolidado!$AC$5:AC762,Consolidado!$AC762,Consolidado!$D$5:D762,"*"&amp;W$3&amp;"*")=1,1,0),0))</f>
        <v>0</v>
      </c>
      <c r="X762" s="0" t="n">
        <f aca="false">IF(OR(X$3="",Consolidado!$D762=""),0,IF(ISNUMBER(SEARCH(X$3,Consolidado!$D762)),IF(COUNTIFS(Consolidado!$AC$5:AC762,Consolidado!$AC762,Consolidado!$D$5:D762,"*"&amp;X$3&amp;"*")=1,1,0),0))</f>
        <v>0</v>
      </c>
      <c r="Y762" s="0" t="n">
        <f aca="false">IF(OR(Y$3="",Consolidado!$D762=""),0,IF(ISNUMBER(SEARCH(Y$3,Consolidado!$D762)),IF(COUNTIFS(Consolidado!$AC$5:AC762,Consolidado!$AC762,Consolidado!$D$5:D762,"*"&amp;Y$3&amp;"*")=1,1,0),0))</f>
        <v>0</v>
      </c>
      <c r="Z762" s="0" t="n">
        <f aca="false">IF(OR(Z$3="",Consolidado!$D762=""),0,IF(ISNUMBER(SEARCH(Z$3,Consolidado!$D762)),IF(COUNTIFS(Consolidado!$AC$5:AC762,Consolidado!$AC762,Consolidado!$D$5:D762,"*"&amp;Z$3&amp;"*")=1,1,0),0))</f>
        <v>0</v>
      </c>
      <c r="AA762" s="0" t="n">
        <f aca="false">IF(OR(AA$3="",Consolidado!$D762=""),0,IF(ISNUMBER(SEARCH(AA$3,Consolidado!$D762)),IF(COUNTIFS(Consolidado!$AC$5:AC762,Consolidado!$AC762,Consolidado!$D$5:D762,"*"&amp;AA$3&amp;"*")=1,1,0),0))</f>
        <v>0</v>
      </c>
      <c r="AB762" s="0" t="n">
        <f aca="false">IF(OR(AB$3="",Consolidado!$D762=""),0,IF(ISNUMBER(SEARCH(AB$3,Consolidado!$D762)),IF(COUNTIFS(Consolidado!$AC$5:AC762,Consolidado!$AC762,Consolidado!$D$5:D762,"*"&amp;AB$3&amp;"*")=1,1,0),0))</f>
        <v>0</v>
      </c>
      <c r="AC762" s="0" t="n">
        <f aca="false">IF(OR(AC$3="",Consolidado!$D762=""),0,IF(ISNUMBER(SEARCH(AC$3,Consolidado!$D762)),IF(COUNTIFS(Consolidado!$AC$5:AC762,Consolidado!$AC762,Consolidado!$D$5:D762,"*"&amp;AC$3&amp;"*")=1,1,0),0))</f>
        <v>0</v>
      </c>
      <c r="AD762" s="0" t="n">
        <f aca="false">IF(OR(AD$3="",Consolidado!$D762=""),0,IF(ISNUMBER(SEARCH(AD$3,Consolidado!$D762)),IF(COUNTIFS(Consolidado!$AC$5:AC762,Consolidado!$AC762,Consolidado!$D$5:D762,"*"&amp;AD$3&amp;"*")=1,1,0),0))</f>
        <v>0</v>
      </c>
      <c r="AE762" s="0" t="n">
        <f aca="false">IF(OR(AE$3="",Consolidado!$D762=""),0,IF(ISNUMBER(SEARCH(AE$3,Consolidado!$D762)),IF(COUNTIFS(Consolidado!$AC$5:AC762,Consolidado!$AC762,Consolidado!$D$5:D762,"*"&amp;AE$3&amp;"*")=1,1,0),0))</f>
        <v>0</v>
      </c>
      <c r="AF762" s="0" t="n">
        <f aca="false">IF(OR(AF$3="",Consolidado!$D762=""),0,IF(ISNUMBER(SEARCH(AF$3,Consolidado!$D762)),IF(COUNTIFS(Consolidado!$AC$5:AC762,Consolidado!$AC762,Consolidado!$D$5:D762,"*"&amp;AF$3&amp;"*")=1,1,0),0))</f>
        <v>0</v>
      </c>
      <c r="AG762" s="0" t="n">
        <f aca="false">IF(OR(AG$3="",Consolidado!$D762=""),0,IF(ISNUMBER(SEARCH(AG$3,Consolidado!$D762)),IF(COUNTIFS(Consolidado!$AC$5:AC762,Consolidado!$AC762,Consolidado!$D$5:D762,"*"&amp;AG$3&amp;"*")=1,1,0),0))</f>
        <v>0</v>
      </c>
      <c r="AH762" s="0" t="n">
        <f aca="false">IF(OR(AH$3="",Consolidado!$D762=""),0,IF(ISNUMBER(SEARCH(AH$3,Consolidado!$D762)),IF(COUNTIFS(Consolidado!$AC$5:AC762,Consolidado!$AC762,Consolidado!$D$5:D762,"*"&amp;AH$3&amp;"*")=1,1,0),0))</f>
        <v>0</v>
      </c>
      <c r="AI762" s="0" t="n">
        <f aca="false">IF(OR(AI$3="",Consolidado!$D762=""),0,IF(ISNUMBER(SEARCH(AI$3,Consolidado!$D762)),IF(COUNTIFS(Consolidado!$AC$5:AC762,Consolidado!$AC762,Consolidado!$D$5:D762,"*"&amp;AI$3&amp;"*")=1,1,0),0))</f>
        <v>0</v>
      </c>
      <c r="AJ762" s="0" t="n">
        <f aca="false">IF(OR(AJ$3="",Consolidado!$D762=""),0,IF(ISNUMBER(SEARCH(AJ$3,Consolidado!$D762)),IF(COUNTIFS(Consolidado!$AC$5:AC762,Consolidado!$AC762,Consolidado!$D$5:D762,"*"&amp;AJ$3&amp;"*")=1,1,0),0))</f>
        <v>0</v>
      </c>
      <c r="AK762" s="0" t="n">
        <f aca="false">IF(OR(AK$3="",Consolidado!$D762=""),0,IF(ISNUMBER(SEARCH(AK$3,Consolidado!$D762)),IF(COUNTIFS(Consolidado!$AC$5:AC762,Consolidado!$AC762,Consolidado!$D$5:D762,"*"&amp;AK$3&amp;"*")=1,1,0),0))</f>
        <v>0</v>
      </c>
      <c r="AL762" s="0" t="n">
        <f aca="false">IF(OR(AL$3="",Consolidado!$D762=""),0,IF(ISNUMBER(SEARCH(AL$3,Consolidado!$D762)),IF(COUNTIFS(Consolidado!$AC$5:AC762,Consolidado!$AC762,Consolidado!$D$5:D762,"*"&amp;AL$3&amp;"*")=1,1,0),0))</f>
        <v>0</v>
      </c>
      <c r="AM762" s="0" t="n">
        <f aca="false">IF(OR(AM$3="",Consolidado!$D762=""),0,IF(ISNUMBER(SEARCH(AM$3,Consolidado!$D762)),IF(COUNTIFS(Consolidado!$AC$5:AC762,Consolidado!$AC762,Consolidado!$D$5:D762,"*"&amp;AM$3&amp;"*")=1,1,0),0))</f>
        <v>0</v>
      </c>
      <c r="AN762" s="0" t="n">
        <f aca="false">IF(OR(AN$3="",Consolidado!$D762=""),0,IF(ISNUMBER(SEARCH(AN$3,Consolidado!$D762)),IF(COUNTIFS(Consolidado!$AC$5:AC762,Consolidado!$AC762,Consolidado!$D$5:D762,"*"&amp;AN$3&amp;"*")=1,1,0),0))</f>
        <v>0</v>
      </c>
      <c r="AO762" s="0" t="n">
        <f aca="false">IF(OR(AO$3="",Consolidado!$D762=""),0,IF(ISNUMBER(SEARCH(AO$3,Consolidado!$D762)),IF(COUNTIFS(Consolidado!$AC$5:AC762,Consolidado!$AC762,Consolidado!$D$5:D762,"*"&amp;AO$3&amp;"*")=1,1,0),0))</f>
        <v>0</v>
      </c>
    </row>
    <row r="763" customFormat="false" ht="15" hidden="false" customHeight="false" outlineLevel="0" collapsed="false">
      <c r="B763" s="0" t="n">
        <f aca="false">IF(OR(B$3="",Consolidado!$D763=""),0,IF(ISNUMBER(SEARCH(B$3,Consolidado!$D763)),IF(COUNTIFS(Consolidado!$AC$5:AC763,Consolidado!$AC763,Consolidado!$D$5:D763,"*"&amp;B$3&amp;"*")=1,1,0),0))</f>
        <v>0</v>
      </c>
      <c r="C763" s="0" t="n">
        <f aca="false">IF(OR(C$3="",Consolidado!$D763=""),0,IF(ISNUMBER(SEARCH(C$3,Consolidado!$D763)),IF(COUNTIFS(Consolidado!$AC$5:AC763,Consolidado!$AC763,Consolidado!$D$5:D763,"*"&amp;C$3&amp;"*")=1,1,0),0))</f>
        <v>0</v>
      </c>
      <c r="D763" s="0" t="n">
        <f aca="false">IF(OR(D$3="",Consolidado!$D763=""),0,IF(ISNUMBER(SEARCH(D$3,Consolidado!$D763)),IF(COUNTIFS(Consolidado!$AC$5:AC763,Consolidado!$AC763,Consolidado!$D$5:D763,"*"&amp;D$3&amp;"*")=1,1,0),0))</f>
        <v>0</v>
      </c>
      <c r="E763" s="0" t="n">
        <f aca="false">IF(OR(E$3="",Consolidado!$D763=""),0,IF(ISNUMBER(SEARCH(E$3,Consolidado!$D763)),IF(COUNTIFS(Consolidado!$AC$5:AC763,Consolidado!$AC763,Consolidado!$D$5:D763,"*"&amp;E$3&amp;"*")=1,1,0),0))</f>
        <v>0</v>
      </c>
      <c r="F763" s="0" t="n">
        <f aca="false">IF(OR(F$3="",Consolidado!$D763=""),0,IF(ISNUMBER(SEARCH(F$3,Consolidado!$D763)),IF(COUNTIFS(Consolidado!$AC$5:AC763,Consolidado!$AC763,Consolidado!$D$5:D763,"*"&amp;F$3&amp;"*")=1,1,0),0))</f>
        <v>0</v>
      </c>
      <c r="G763" s="0" t="n">
        <f aca="false">IF(OR(G$3="",Consolidado!$D763=""),0,IF(ISNUMBER(SEARCH(G$3,Consolidado!$D763)),IF(COUNTIFS(Consolidado!$AC$5:AC763,Consolidado!$AC763,Consolidado!$D$5:D763,"*"&amp;G$3&amp;"*")=1,1,0),0))</f>
        <v>0</v>
      </c>
      <c r="H763" s="0" t="n">
        <f aca="false">IF(OR(H$3="",Consolidado!$D763=""),0,IF(ISNUMBER(SEARCH(H$3,Consolidado!$D763)),IF(COUNTIFS(Consolidado!$AC$5:AC763,Consolidado!$AC763,Consolidado!$D$5:D763,"*"&amp;H$3&amp;"*")=1,1,0),0))</f>
        <v>0</v>
      </c>
      <c r="I763" s="0" t="n">
        <f aca="false">IF(OR(I$3="",Consolidado!$D763=""),0,IF(ISNUMBER(SEARCH(I$3,Consolidado!$D763)),IF(COUNTIFS(Consolidado!$AC$5:AC763,Consolidado!$AC763,Consolidado!$D$5:D763,"*"&amp;I$3&amp;"*")=1,1,0),0))</f>
        <v>0</v>
      </c>
      <c r="J763" s="0" t="n">
        <f aca="false">IF(OR(J$3="",Consolidado!$D763=""),0,IF(ISNUMBER(SEARCH(J$3,Consolidado!$D763)),IF(COUNTIFS(Consolidado!$AC$5:AC763,Consolidado!$AC763,Consolidado!$D$5:D763,"*"&amp;J$3&amp;"*")=1,1,0),0))</f>
        <v>0</v>
      </c>
      <c r="K763" s="0" t="n">
        <f aca="false">IF(OR(K$3="",Consolidado!$D763=""),0,IF(ISNUMBER(SEARCH(K$3,Consolidado!$D763)),IF(COUNTIFS(Consolidado!$AC$5:AC763,Consolidado!$AC763,Consolidado!$D$5:D763,"*"&amp;K$3&amp;"*")=1,1,0),0))</f>
        <v>0</v>
      </c>
      <c r="L763" s="0" t="n">
        <f aca="false">IF(OR(L$3="",Consolidado!$D763=""),0,IF(ISNUMBER(SEARCH(L$3,Consolidado!$D763)),IF(COUNTIFS(Consolidado!$AC$5:AC763,Consolidado!$AC763,Consolidado!$D$5:D763,"*"&amp;L$3&amp;"*")=1,1,0),0))</f>
        <v>0</v>
      </c>
      <c r="M763" s="0" t="n">
        <f aca="false">IF(OR(M$3="",Consolidado!$D763=""),0,IF(ISNUMBER(SEARCH(M$3,Consolidado!$D763)),IF(COUNTIFS(Consolidado!$AC$5:AC763,Consolidado!$AC763,Consolidado!$D$5:D763,"*"&amp;M$3&amp;"*")=1,1,0),0))</f>
        <v>0</v>
      </c>
      <c r="N763" s="0" t="n">
        <f aca="false">IF(OR(N$3="",Consolidado!$D763=""),0,IF(ISNUMBER(SEARCH(N$3,Consolidado!$D763)),IF(COUNTIFS(Consolidado!$AC$5:AC763,Consolidado!$AC763,Consolidado!$D$5:D763,"*"&amp;N$3&amp;"*")=1,1,0),0))</f>
        <v>0</v>
      </c>
      <c r="O763" s="0" t="n">
        <f aca="false">IF(OR(O$3="",Consolidado!$D763=""),0,IF(ISNUMBER(SEARCH(O$3,Consolidado!$D763)),IF(COUNTIFS(Consolidado!$AC$5:AC763,Consolidado!$AC763,Consolidado!$D$5:D763,"*"&amp;O$3&amp;"*")=1,1,0),0))</f>
        <v>0</v>
      </c>
      <c r="P763" s="0" t="n">
        <f aca="false">IF(OR(P$3="",Consolidado!$D763=""),0,IF(ISNUMBER(SEARCH(P$3,Consolidado!$D763)),IF(COUNTIFS(Consolidado!$AC$5:AC763,Consolidado!$AC763,Consolidado!$D$5:D763,"*"&amp;P$3&amp;"*")=1,1,0),0))</f>
        <v>0</v>
      </c>
      <c r="Q763" s="0" t="n">
        <f aca="false">IF(OR(Q$3="",Consolidado!$D763=""),0,IF(ISNUMBER(SEARCH(Q$3,Consolidado!$D763)),IF(COUNTIFS(Consolidado!$AC$5:AC763,Consolidado!$AC763,Consolidado!$D$5:D763,"*"&amp;Q$3&amp;"*")=1,1,0),0))</f>
        <v>0</v>
      </c>
      <c r="R763" s="0" t="n">
        <f aca="false">IF(OR(R$3="",Consolidado!$D763=""),0,IF(ISNUMBER(SEARCH(R$3,Consolidado!$D763)),IF(COUNTIFS(Consolidado!$AC$5:AC763,Consolidado!$AC763,Consolidado!$D$5:D763,"*"&amp;R$3&amp;"*")=1,1,0),0))</f>
        <v>0</v>
      </c>
      <c r="S763" s="0" t="n">
        <f aca="false">IF(OR(S$3="",Consolidado!$D763=""),0,IF(ISNUMBER(SEARCH(S$3,Consolidado!$D763)),IF(COUNTIFS(Consolidado!$AC$5:AC763,Consolidado!$AC763,Consolidado!$D$5:D763,"*"&amp;S$3&amp;"*")=1,1,0),0))</f>
        <v>0</v>
      </c>
      <c r="T763" s="0" t="n">
        <f aca="false">IF(OR(T$3="",Consolidado!$D763=""),0,IF(ISNUMBER(SEARCH(T$3,Consolidado!$D763)),IF(COUNTIFS(Consolidado!$AC$5:AC763,Consolidado!$AC763,Consolidado!$D$5:D763,"*"&amp;T$3&amp;"*")=1,1,0),0))</f>
        <v>0</v>
      </c>
      <c r="U763" s="0" t="n">
        <f aca="false">IF(OR(U$3="",Consolidado!$D763=""),0,IF(ISNUMBER(SEARCH(U$3,Consolidado!$D763)),IF(COUNTIFS(Consolidado!$AC$5:AC763,Consolidado!$AC763,Consolidado!$D$5:D763,"*"&amp;U$3&amp;"*")=1,1,0),0))</f>
        <v>0</v>
      </c>
      <c r="V763" s="0" t="n">
        <f aca="false">IF(OR(V$3="",Consolidado!$D763=""),0,IF(ISNUMBER(SEARCH(V$3,Consolidado!$D763)),IF(COUNTIFS(Consolidado!$AC$5:AC763,Consolidado!$AC763,Consolidado!$D$5:D763,"*"&amp;V$3&amp;"*")=1,1,0),0))</f>
        <v>0</v>
      </c>
      <c r="W763" s="0" t="n">
        <f aca="false">IF(OR(W$3="",Consolidado!$D763=""),0,IF(ISNUMBER(SEARCH(W$3,Consolidado!$D763)),IF(COUNTIFS(Consolidado!$AC$5:AC763,Consolidado!$AC763,Consolidado!$D$5:D763,"*"&amp;W$3&amp;"*")=1,1,0),0))</f>
        <v>0</v>
      </c>
      <c r="X763" s="0" t="n">
        <f aca="false">IF(OR(X$3="",Consolidado!$D763=""),0,IF(ISNUMBER(SEARCH(X$3,Consolidado!$D763)),IF(COUNTIFS(Consolidado!$AC$5:AC763,Consolidado!$AC763,Consolidado!$D$5:D763,"*"&amp;X$3&amp;"*")=1,1,0),0))</f>
        <v>0</v>
      </c>
      <c r="Y763" s="0" t="n">
        <f aca="false">IF(OR(Y$3="",Consolidado!$D763=""),0,IF(ISNUMBER(SEARCH(Y$3,Consolidado!$D763)),IF(COUNTIFS(Consolidado!$AC$5:AC763,Consolidado!$AC763,Consolidado!$D$5:D763,"*"&amp;Y$3&amp;"*")=1,1,0),0))</f>
        <v>0</v>
      </c>
      <c r="Z763" s="0" t="n">
        <f aca="false">IF(OR(Z$3="",Consolidado!$D763=""),0,IF(ISNUMBER(SEARCH(Z$3,Consolidado!$D763)),IF(COUNTIFS(Consolidado!$AC$5:AC763,Consolidado!$AC763,Consolidado!$D$5:D763,"*"&amp;Z$3&amp;"*")=1,1,0),0))</f>
        <v>0</v>
      </c>
      <c r="AA763" s="0" t="n">
        <f aca="false">IF(OR(AA$3="",Consolidado!$D763=""),0,IF(ISNUMBER(SEARCH(AA$3,Consolidado!$D763)),IF(COUNTIFS(Consolidado!$AC$5:AC763,Consolidado!$AC763,Consolidado!$D$5:D763,"*"&amp;AA$3&amp;"*")=1,1,0),0))</f>
        <v>0</v>
      </c>
      <c r="AB763" s="0" t="n">
        <f aca="false">IF(OR(AB$3="",Consolidado!$D763=""),0,IF(ISNUMBER(SEARCH(AB$3,Consolidado!$D763)),IF(COUNTIFS(Consolidado!$AC$5:AC763,Consolidado!$AC763,Consolidado!$D$5:D763,"*"&amp;AB$3&amp;"*")=1,1,0),0))</f>
        <v>0</v>
      </c>
      <c r="AC763" s="0" t="n">
        <f aca="false">IF(OR(AC$3="",Consolidado!$D763=""),0,IF(ISNUMBER(SEARCH(AC$3,Consolidado!$D763)),IF(COUNTIFS(Consolidado!$AC$5:AC763,Consolidado!$AC763,Consolidado!$D$5:D763,"*"&amp;AC$3&amp;"*")=1,1,0),0))</f>
        <v>0</v>
      </c>
      <c r="AD763" s="0" t="n">
        <f aca="false">IF(OR(AD$3="",Consolidado!$D763=""),0,IF(ISNUMBER(SEARCH(AD$3,Consolidado!$D763)),IF(COUNTIFS(Consolidado!$AC$5:AC763,Consolidado!$AC763,Consolidado!$D$5:D763,"*"&amp;AD$3&amp;"*")=1,1,0),0))</f>
        <v>0</v>
      </c>
      <c r="AE763" s="0" t="n">
        <f aca="false">IF(OR(AE$3="",Consolidado!$D763=""),0,IF(ISNUMBER(SEARCH(AE$3,Consolidado!$D763)),IF(COUNTIFS(Consolidado!$AC$5:AC763,Consolidado!$AC763,Consolidado!$D$5:D763,"*"&amp;AE$3&amp;"*")=1,1,0),0))</f>
        <v>0</v>
      </c>
      <c r="AF763" s="0" t="n">
        <f aca="false">IF(OR(AF$3="",Consolidado!$D763=""),0,IF(ISNUMBER(SEARCH(AF$3,Consolidado!$D763)),IF(COUNTIFS(Consolidado!$AC$5:AC763,Consolidado!$AC763,Consolidado!$D$5:D763,"*"&amp;AF$3&amp;"*")=1,1,0),0))</f>
        <v>0</v>
      </c>
      <c r="AG763" s="0" t="n">
        <f aca="false">IF(OR(AG$3="",Consolidado!$D763=""),0,IF(ISNUMBER(SEARCH(AG$3,Consolidado!$D763)),IF(COUNTIFS(Consolidado!$AC$5:AC763,Consolidado!$AC763,Consolidado!$D$5:D763,"*"&amp;AG$3&amp;"*")=1,1,0),0))</f>
        <v>0</v>
      </c>
      <c r="AH763" s="0" t="n">
        <f aca="false">IF(OR(AH$3="",Consolidado!$D763=""),0,IF(ISNUMBER(SEARCH(AH$3,Consolidado!$D763)),IF(COUNTIFS(Consolidado!$AC$5:AC763,Consolidado!$AC763,Consolidado!$D$5:D763,"*"&amp;AH$3&amp;"*")=1,1,0),0))</f>
        <v>0</v>
      </c>
      <c r="AI763" s="0" t="n">
        <f aca="false">IF(OR(AI$3="",Consolidado!$D763=""),0,IF(ISNUMBER(SEARCH(AI$3,Consolidado!$D763)),IF(COUNTIFS(Consolidado!$AC$5:AC763,Consolidado!$AC763,Consolidado!$D$5:D763,"*"&amp;AI$3&amp;"*")=1,1,0),0))</f>
        <v>0</v>
      </c>
      <c r="AJ763" s="0" t="n">
        <f aca="false">IF(OR(AJ$3="",Consolidado!$D763=""),0,IF(ISNUMBER(SEARCH(AJ$3,Consolidado!$D763)),IF(COUNTIFS(Consolidado!$AC$5:AC763,Consolidado!$AC763,Consolidado!$D$5:D763,"*"&amp;AJ$3&amp;"*")=1,1,0),0))</f>
        <v>0</v>
      </c>
      <c r="AK763" s="0" t="n">
        <f aca="false">IF(OR(AK$3="",Consolidado!$D763=""),0,IF(ISNUMBER(SEARCH(AK$3,Consolidado!$D763)),IF(COUNTIFS(Consolidado!$AC$5:AC763,Consolidado!$AC763,Consolidado!$D$5:D763,"*"&amp;AK$3&amp;"*")=1,1,0),0))</f>
        <v>0</v>
      </c>
      <c r="AL763" s="0" t="n">
        <f aca="false">IF(OR(AL$3="",Consolidado!$D763=""),0,IF(ISNUMBER(SEARCH(AL$3,Consolidado!$D763)),IF(COUNTIFS(Consolidado!$AC$5:AC763,Consolidado!$AC763,Consolidado!$D$5:D763,"*"&amp;AL$3&amp;"*")=1,1,0),0))</f>
        <v>0</v>
      </c>
      <c r="AM763" s="0" t="n">
        <f aca="false">IF(OR(AM$3="",Consolidado!$D763=""),0,IF(ISNUMBER(SEARCH(AM$3,Consolidado!$D763)),IF(COUNTIFS(Consolidado!$AC$5:AC763,Consolidado!$AC763,Consolidado!$D$5:D763,"*"&amp;AM$3&amp;"*")=1,1,0),0))</f>
        <v>0</v>
      </c>
      <c r="AN763" s="0" t="n">
        <f aca="false">IF(OR(AN$3="",Consolidado!$D763=""),0,IF(ISNUMBER(SEARCH(AN$3,Consolidado!$D763)),IF(COUNTIFS(Consolidado!$AC$5:AC763,Consolidado!$AC763,Consolidado!$D$5:D763,"*"&amp;AN$3&amp;"*")=1,1,0),0))</f>
        <v>0</v>
      </c>
      <c r="AO763" s="0" t="n">
        <f aca="false">IF(OR(AO$3="",Consolidado!$D763=""),0,IF(ISNUMBER(SEARCH(AO$3,Consolidado!$D763)),IF(COUNTIFS(Consolidado!$AC$5:AC763,Consolidado!$AC763,Consolidado!$D$5:D763,"*"&amp;AO$3&amp;"*")=1,1,0),0))</f>
        <v>0</v>
      </c>
    </row>
    <row r="764" customFormat="false" ht="15" hidden="false" customHeight="false" outlineLevel="0" collapsed="false">
      <c r="B764" s="0" t="n">
        <f aca="false">IF(OR(B$3="",Consolidado!$D764=""),0,IF(ISNUMBER(SEARCH(B$3,Consolidado!$D764)),IF(COUNTIFS(Consolidado!$AC$5:AC764,Consolidado!$AC764,Consolidado!$D$5:D764,"*"&amp;B$3&amp;"*")=1,1,0),0))</f>
        <v>0</v>
      </c>
      <c r="C764" s="0" t="n">
        <f aca="false">IF(OR(C$3="",Consolidado!$D764=""),0,IF(ISNUMBER(SEARCH(C$3,Consolidado!$D764)),IF(COUNTIFS(Consolidado!$AC$5:AC764,Consolidado!$AC764,Consolidado!$D$5:D764,"*"&amp;C$3&amp;"*")=1,1,0),0))</f>
        <v>0</v>
      </c>
      <c r="D764" s="0" t="n">
        <f aca="false">IF(OR(D$3="",Consolidado!$D764=""),0,IF(ISNUMBER(SEARCH(D$3,Consolidado!$D764)),IF(COUNTIFS(Consolidado!$AC$5:AC764,Consolidado!$AC764,Consolidado!$D$5:D764,"*"&amp;D$3&amp;"*")=1,1,0),0))</f>
        <v>0</v>
      </c>
      <c r="E764" s="0" t="n">
        <f aca="false">IF(OR(E$3="",Consolidado!$D764=""),0,IF(ISNUMBER(SEARCH(E$3,Consolidado!$D764)),IF(COUNTIFS(Consolidado!$AC$5:AC764,Consolidado!$AC764,Consolidado!$D$5:D764,"*"&amp;E$3&amp;"*")=1,1,0),0))</f>
        <v>0</v>
      </c>
      <c r="F764" s="0" t="n">
        <f aca="false">IF(OR(F$3="",Consolidado!$D764=""),0,IF(ISNUMBER(SEARCH(F$3,Consolidado!$D764)),IF(COUNTIFS(Consolidado!$AC$5:AC764,Consolidado!$AC764,Consolidado!$D$5:D764,"*"&amp;F$3&amp;"*")=1,1,0),0))</f>
        <v>0</v>
      </c>
      <c r="G764" s="0" t="n">
        <f aca="false">IF(OR(G$3="",Consolidado!$D764=""),0,IF(ISNUMBER(SEARCH(G$3,Consolidado!$D764)),IF(COUNTIFS(Consolidado!$AC$5:AC764,Consolidado!$AC764,Consolidado!$D$5:D764,"*"&amp;G$3&amp;"*")=1,1,0),0))</f>
        <v>0</v>
      </c>
      <c r="H764" s="0" t="n">
        <f aca="false">IF(OR(H$3="",Consolidado!$D764=""),0,IF(ISNUMBER(SEARCH(H$3,Consolidado!$D764)),IF(COUNTIFS(Consolidado!$AC$5:AC764,Consolidado!$AC764,Consolidado!$D$5:D764,"*"&amp;H$3&amp;"*")=1,1,0),0))</f>
        <v>0</v>
      </c>
      <c r="I764" s="0" t="n">
        <f aca="false">IF(OR(I$3="",Consolidado!$D764=""),0,IF(ISNUMBER(SEARCH(I$3,Consolidado!$D764)),IF(COUNTIFS(Consolidado!$AC$5:AC764,Consolidado!$AC764,Consolidado!$D$5:D764,"*"&amp;I$3&amp;"*")=1,1,0),0))</f>
        <v>0</v>
      </c>
      <c r="J764" s="0" t="n">
        <f aca="false">IF(OR(J$3="",Consolidado!$D764=""),0,IF(ISNUMBER(SEARCH(J$3,Consolidado!$D764)),IF(COUNTIFS(Consolidado!$AC$5:AC764,Consolidado!$AC764,Consolidado!$D$5:D764,"*"&amp;J$3&amp;"*")=1,1,0),0))</f>
        <v>0</v>
      </c>
      <c r="K764" s="0" t="n">
        <f aca="false">IF(OR(K$3="",Consolidado!$D764=""),0,IF(ISNUMBER(SEARCH(K$3,Consolidado!$D764)),IF(COUNTIFS(Consolidado!$AC$5:AC764,Consolidado!$AC764,Consolidado!$D$5:D764,"*"&amp;K$3&amp;"*")=1,1,0),0))</f>
        <v>0</v>
      </c>
      <c r="L764" s="0" t="n">
        <f aca="false">IF(OR(L$3="",Consolidado!$D764=""),0,IF(ISNUMBER(SEARCH(L$3,Consolidado!$D764)),IF(COUNTIFS(Consolidado!$AC$5:AC764,Consolidado!$AC764,Consolidado!$D$5:D764,"*"&amp;L$3&amp;"*")=1,1,0),0))</f>
        <v>0</v>
      </c>
      <c r="M764" s="0" t="n">
        <f aca="false">IF(OR(M$3="",Consolidado!$D764=""),0,IF(ISNUMBER(SEARCH(M$3,Consolidado!$D764)),IF(COUNTIFS(Consolidado!$AC$5:AC764,Consolidado!$AC764,Consolidado!$D$5:D764,"*"&amp;M$3&amp;"*")=1,1,0),0))</f>
        <v>0</v>
      </c>
      <c r="N764" s="0" t="n">
        <f aca="false">IF(OR(N$3="",Consolidado!$D764=""),0,IF(ISNUMBER(SEARCH(N$3,Consolidado!$D764)),IF(COUNTIFS(Consolidado!$AC$5:AC764,Consolidado!$AC764,Consolidado!$D$5:D764,"*"&amp;N$3&amp;"*")=1,1,0),0))</f>
        <v>0</v>
      </c>
      <c r="O764" s="0" t="n">
        <f aca="false">IF(OR(O$3="",Consolidado!$D764=""),0,IF(ISNUMBER(SEARCH(O$3,Consolidado!$D764)),IF(COUNTIFS(Consolidado!$AC$5:AC764,Consolidado!$AC764,Consolidado!$D$5:D764,"*"&amp;O$3&amp;"*")=1,1,0),0))</f>
        <v>0</v>
      </c>
      <c r="P764" s="0" t="n">
        <f aca="false">IF(OR(P$3="",Consolidado!$D764=""),0,IF(ISNUMBER(SEARCH(P$3,Consolidado!$D764)),IF(COUNTIFS(Consolidado!$AC$5:AC764,Consolidado!$AC764,Consolidado!$D$5:D764,"*"&amp;P$3&amp;"*")=1,1,0),0))</f>
        <v>0</v>
      </c>
      <c r="Q764" s="0" t="n">
        <f aca="false">IF(OR(Q$3="",Consolidado!$D764=""),0,IF(ISNUMBER(SEARCH(Q$3,Consolidado!$D764)),IF(COUNTIFS(Consolidado!$AC$5:AC764,Consolidado!$AC764,Consolidado!$D$5:D764,"*"&amp;Q$3&amp;"*")=1,1,0),0))</f>
        <v>0</v>
      </c>
      <c r="R764" s="0" t="n">
        <f aca="false">IF(OR(R$3="",Consolidado!$D764=""),0,IF(ISNUMBER(SEARCH(R$3,Consolidado!$D764)),IF(COUNTIFS(Consolidado!$AC$5:AC764,Consolidado!$AC764,Consolidado!$D$5:D764,"*"&amp;R$3&amp;"*")=1,1,0),0))</f>
        <v>0</v>
      </c>
      <c r="S764" s="0" t="n">
        <f aca="false">IF(OR(S$3="",Consolidado!$D764=""),0,IF(ISNUMBER(SEARCH(S$3,Consolidado!$D764)),IF(COUNTIFS(Consolidado!$AC$5:AC764,Consolidado!$AC764,Consolidado!$D$5:D764,"*"&amp;S$3&amp;"*")=1,1,0),0))</f>
        <v>0</v>
      </c>
      <c r="T764" s="0" t="n">
        <f aca="false">IF(OR(T$3="",Consolidado!$D764=""),0,IF(ISNUMBER(SEARCH(T$3,Consolidado!$D764)),IF(COUNTIFS(Consolidado!$AC$5:AC764,Consolidado!$AC764,Consolidado!$D$5:D764,"*"&amp;T$3&amp;"*")=1,1,0),0))</f>
        <v>0</v>
      </c>
      <c r="U764" s="0" t="n">
        <f aca="false">IF(OR(U$3="",Consolidado!$D764=""),0,IF(ISNUMBER(SEARCH(U$3,Consolidado!$D764)),IF(COUNTIFS(Consolidado!$AC$5:AC764,Consolidado!$AC764,Consolidado!$D$5:D764,"*"&amp;U$3&amp;"*")=1,1,0),0))</f>
        <v>0</v>
      </c>
      <c r="V764" s="0" t="n">
        <f aca="false">IF(OR(V$3="",Consolidado!$D764=""),0,IF(ISNUMBER(SEARCH(V$3,Consolidado!$D764)),IF(COUNTIFS(Consolidado!$AC$5:AC764,Consolidado!$AC764,Consolidado!$D$5:D764,"*"&amp;V$3&amp;"*")=1,1,0),0))</f>
        <v>0</v>
      </c>
      <c r="W764" s="0" t="n">
        <f aca="false">IF(OR(W$3="",Consolidado!$D764=""),0,IF(ISNUMBER(SEARCH(W$3,Consolidado!$D764)),IF(COUNTIFS(Consolidado!$AC$5:AC764,Consolidado!$AC764,Consolidado!$D$5:D764,"*"&amp;W$3&amp;"*")=1,1,0),0))</f>
        <v>0</v>
      </c>
      <c r="X764" s="0" t="n">
        <f aca="false">IF(OR(X$3="",Consolidado!$D764=""),0,IF(ISNUMBER(SEARCH(X$3,Consolidado!$D764)),IF(COUNTIFS(Consolidado!$AC$5:AC764,Consolidado!$AC764,Consolidado!$D$5:D764,"*"&amp;X$3&amp;"*")=1,1,0),0))</f>
        <v>0</v>
      </c>
      <c r="Y764" s="0" t="n">
        <f aca="false">IF(OR(Y$3="",Consolidado!$D764=""),0,IF(ISNUMBER(SEARCH(Y$3,Consolidado!$D764)),IF(COUNTIFS(Consolidado!$AC$5:AC764,Consolidado!$AC764,Consolidado!$D$5:D764,"*"&amp;Y$3&amp;"*")=1,1,0),0))</f>
        <v>0</v>
      </c>
      <c r="Z764" s="0" t="n">
        <f aca="false">IF(OR(Z$3="",Consolidado!$D764=""),0,IF(ISNUMBER(SEARCH(Z$3,Consolidado!$D764)),IF(COUNTIFS(Consolidado!$AC$5:AC764,Consolidado!$AC764,Consolidado!$D$5:D764,"*"&amp;Z$3&amp;"*")=1,1,0),0))</f>
        <v>0</v>
      </c>
      <c r="AA764" s="0" t="n">
        <f aca="false">IF(OR(AA$3="",Consolidado!$D764=""),0,IF(ISNUMBER(SEARCH(AA$3,Consolidado!$D764)),IF(COUNTIFS(Consolidado!$AC$5:AC764,Consolidado!$AC764,Consolidado!$D$5:D764,"*"&amp;AA$3&amp;"*")=1,1,0),0))</f>
        <v>0</v>
      </c>
      <c r="AB764" s="0" t="n">
        <f aca="false">IF(OR(AB$3="",Consolidado!$D764=""),0,IF(ISNUMBER(SEARCH(AB$3,Consolidado!$D764)),IF(COUNTIFS(Consolidado!$AC$5:AC764,Consolidado!$AC764,Consolidado!$D$5:D764,"*"&amp;AB$3&amp;"*")=1,1,0),0))</f>
        <v>0</v>
      </c>
      <c r="AC764" s="0" t="n">
        <f aca="false">IF(OR(AC$3="",Consolidado!$D764=""),0,IF(ISNUMBER(SEARCH(AC$3,Consolidado!$D764)),IF(COUNTIFS(Consolidado!$AC$5:AC764,Consolidado!$AC764,Consolidado!$D$5:D764,"*"&amp;AC$3&amp;"*")=1,1,0),0))</f>
        <v>0</v>
      </c>
      <c r="AD764" s="0" t="n">
        <f aca="false">IF(OR(AD$3="",Consolidado!$D764=""),0,IF(ISNUMBER(SEARCH(AD$3,Consolidado!$D764)),IF(COUNTIFS(Consolidado!$AC$5:AC764,Consolidado!$AC764,Consolidado!$D$5:D764,"*"&amp;AD$3&amp;"*")=1,1,0),0))</f>
        <v>0</v>
      </c>
      <c r="AE764" s="0" t="n">
        <f aca="false">IF(OR(AE$3="",Consolidado!$D764=""),0,IF(ISNUMBER(SEARCH(AE$3,Consolidado!$D764)),IF(COUNTIFS(Consolidado!$AC$5:AC764,Consolidado!$AC764,Consolidado!$D$5:D764,"*"&amp;AE$3&amp;"*")=1,1,0),0))</f>
        <v>0</v>
      </c>
      <c r="AF764" s="0" t="n">
        <f aca="false">IF(OR(AF$3="",Consolidado!$D764=""),0,IF(ISNUMBER(SEARCH(AF$3,Consolidado!$D764)),IF(COUNTIFS(Consolidado!$AC$5:AC764,Consolidado!$AC764,Consolidado!$D$5:D764,"*"&amp;AF$3&amp;"*")=1,1,0),0))</f>
        <v>0</v>
      </c>
      <c r="AG764" s="0" t="n">
        <f aca="false">IF(OR(AG$3="",Consolidado!$D764=""),0,IF(ISNUMBER(SEARCH(AG$3,Consolidado!$D764)),IF(COUNTIFS(Consolidado!$AC$5:AC764,Consolidado!$AC764,Consolidado!$D$5:D764,"*"&amp;AG$3&amp;"*")=1,1,0),0))</f>
        <v>0</v>
      </c>
      <c r="AH764" s="0" t="n">
        <f aca="false">IF(OR(AH$3="",Consolidado!$D764=""),0,IF(ISNUMBER(SEARCH(AH$3,Consolidado!$D764)),IF(COUNTIFS(Consolidado!$AC$5:AC764,Consolidado!$AC764,Consolidado!$D$5:D764,"*"&amp;AH$3&amp;"*")=1,1,0),0))</f>
        <v>0</v>
      </c>
      <c r="AI764" s="0" t="n">
        <f aca="false">IF(OR(AI$3="",Consolidado!$D764=""),0,IF(ISNUMBER(SEARCH(AI$3,Consolidado!$D764)),IF(COUNTIFS(Consolidado!$AC$5:AC764,Consolidado!$AC764,Consolidado!$D$5:D764,"*"&amp;AI$3&amp;"*")=1,1,0),0))</f>
        <v>0</v>
      </c>
      <c r="AJ764" s="0" t="n">
        <f aca="false">IF(OR(AJ$3="",Consolidado!$D764=""),0,IF(ISNUMBER(SEARCH(AJ$3,Consolidado!$D764)),IF(COUNTIFS(Consolidado!$AC$5:AC764,Consolidado!$AC764,Consolidado!$D$5:D764,"*"&amp;AJ$3&amp;"*")=1,1,0),0))</f>
        <v>0</v>
      </c>
      <c r="AK764" s="0" t="n">
        <f aca="false">IF(OR(AK$3="",Consolidado!$D764=""),0,IF(ISNUMBER(SEARCH(AK$3,Consolidado!$D764)),IF(COUNTIFS(Consolidado!$AC$5:AC764,Consolidado!$AC764,Consolidado!$D$5:D764,"*"&amp;AK$3&amp;"*")=1,1,0),0))</f>
        <v>0</v>
      </c>
      <c r="AL764" s="0" t="n">
        <f aca="false">IF(OR(AL$3="",Consolidado!$D764=""),0,IF(ISNUMBER(SEARCH(AL$3,Consolidado!$D764)),IF(COUNTIFS(Consolidado!$AC$5:AC764,Consolidado!$AC764,Consolidado!$D$5:D764,"*"&amp;AL$3&amp;"*")=1,1,0),0))</f>
        <v>0</v>
      </c>
      <c r="AM764" s="0" t="n">
        <f aca="false">IF(OR(AM$3="",Consolidado!$D764=""),0,IF(ISNUMBER(SEARCH(AM$3,Consolidado!$D764)),IF(COUNTIFS(Consolidado!$AC$5:AC764,Consolidado!$AC764,Consolidado!$D$5:D764,"*"&amp;AM$3&amp;"*")=1,1,0),0))</f>
        <v>0</v>
      </c>
      <c r="AN764" s="0" t="n">
        <f aca="false">IF(OR(AN$3="",Consolidado!$D764=""),0,IF(ISNUMBER(SEARCH(AN$3,Consolidado!$D764)),IF(COUNTIFS(Consolidado!$AC$5:AC764,Consolidado!$AC764,Consolidado!$D$5:D764,"*"&amp;AN$3&amp;"*")=1,1,0),0))</f>
        <v>0</v>
      </c>
      <c r="AO764" s="0" t="n">
        <f aca="false">IF(OR(AO$3="",Consolidado!$D764=""),0,IF(ISNUMBER(SEARCH(AO$3,Consolidado!$D764)),IF(COUNTIFS(Consolidado!$AC$5:AC764,Consolidado!$AC764,Consolidado!$D$5:D764,"*"&amp;AO$3&amp;"*")=1,1,0),0))</f>
        <v>0</v>
      </c>
    </row>
    <row r="765" customFormat="false" ht="15" hidden="false" customHeight="false" outlineLevel="0" collapsed="false">
      <c r="B765" s="0" t="n">
        <f aca="false">IF(OR(B$3="",Consolidado!$D765=""),0,IF(ISNUMBER(SEARCH(B$3,Consolidado!$D765)),IF(COUNTIFS(Consolidado!$AC$5:AC765,Consolidado!$AC765,Consolidado!$D$5:D765,"*"&amp;B$3&amp;"*")=1,1,0),0))</f>
        <v>0</v>
      </c>
      <c r="C765" s="0" t="n">
        <f aca="false">IF(OR(C$3="",Consolidado!$D765=""),0,IF(ISNUMBER(SEARCH(C$3,Consolidado!$D765)),IF(COUNTIFS(Consolidado!$AC$5:AC765,Consolidado!$AC765,Consolidado!$D$5:D765,"*"&amp;C$3&amp;"*")=1,1,0),0))</f>
        <v>0</v>
      </c>
      <c r="D765" s="0" t="n">
        <f aca="false">IF(OR(D$3="",Consolidado!$D765=""),0,IF(ISNUMBER(SEARCH(D$3,Consolidado!$D765)),IF(COUNTIFS(Consolidado!$AC$5:AC765,Consolidado!$AC765,Consolidado!$D$5:D765,"*"&amp;D$3&amp;"*")=1,1,0),0))</f>
        <v>0</v>
      </c>
      <c r="E765" s="0" t="n">
        <f aca="false">IF(OR(E$3="",Consolidado!$D765=""),0,IF(ISNUMBER(SEARCH(E$3,Consolidado!$D765)),IF(COUNTIFS(Consolidado!$AC$5:AC765,Consolidado!$AC765,Consolidado!$D$5:D765,"*"&amp;E$3&amp;"*")=1,1,0),0))</f>
        <v>0</v>
      </c>
      <c r="F765" s="0" t="n">
        <f aca="false">IF(OR(F$3="",Consolidado!$D765=""),0,IF(ISNUMBER(SEARCH(F$3,Consolidado!$D765)),IF(COUNTIFS(Consolidado!$AC$5:AC765,Consolidado!$AC765,Consolidado!$D$5:D765,"*"&amp;F$3&amp;"*")=1,1,0),0))</f>
        <v>0</v>
      </c>
      <c r="G765" s="0" t="n">
        <f aca="false">IF(OR(G$3="",Consolidado!$D765=""),0,IF(ISNUMBER(SEARCH(G$3,Consolidado!$D765)),IF(COUNTIFS(Consolidado!$AC$5:AC765,Consolidado!$AC765,Consolidado!$D$5:D765,"*"&amp;G$3&amp;"*")=1,1,0),0))</f>
        <v>0</v>
      </c>
      <c r="H765" s="0" t="n">
        <f aca="false">IF(OR(H$3="",Consolidado!$D765=""),0,IF(ISNUMBER(SEARCH(H$3,Consolidado!$D765)),IF(COUNTIFS(Consolidado!$AC$5:AC765,Consolidado!$AC765,Consolidado!$D$5:D765,"*"&amp;H$3&amp;"*")=1,1,0),0))</f>
        <v>0</v>
      </c>
      <c r="I765" s="0" t="n">
        <f aca="false">IF(OR(I$3="",Consolidado!$D765=""),0,IF(ISNUMBER(SEARCH(I$3,Consolidado!$D765)),IF(COUNTIFS(Consolidado!$AC$5:AC765,Consolidado!$AC765,Consolidado!$D$5:D765,"*"&amp;I$3&amp;"*")=1,1,0),0))</f>
        <v>0</v>
      </c>
      <c r="J765" s="0" t="n">
        <f aca="false">IF(OR(J$3="",Consolidado!$D765=""),0,IF(ISNUMBER(SEARCH(J$3,Consolidado!$D765)),IF(COUNTIFS(Consolidado!$AC$5:AC765,Consolidado!$AC765,Consolidado!$D$5:D765,"*"&amp;J$3&amp;"*")=1,1,0),0))</f>
        <v>0</v>
      </c>
      <c r="K765" s="0" t="n">
        <f aca="false">IF(OR(K$3="",Consolidado!$D765=""),0,IF(ISNUMBER(SEARCH(K$3,Consolidado!$D765)),IF(COUNTIFS(Consolidado!$AC$5:AC765,Consolidado!$AC765,Consolidado!$D$5:D765,"*"&amp;K$3&amp;"*")=1,1,0),0))</f>
        <v>0</v>
      </c>
      <c r="L765" s="0" t="n">
        <f aca="false">IF(OR(L$3="",Consolidado!$D765=""),0,IF(ISNUMBER(SEARCH(L$3,Consolidado!$D765)),IF(COUNTIFS(Consolidado!$AC$5:AC765,Consolidado!$AC765,Consolidado!$D$5:D765,"*"&amp;L$3&amp;"*")=1,1,0),0))</f>
        <v>0</v>
      </c>
      <c r="M765" s="0" t="n">
        <f aca="false">IF(OR(M$3="",Consolidado!$D765=""),0,IF(ISNUMBER(SEARCH(M$3,Consolidado!$D765)),IF(COUNTIFS(Consolidado!$AC$5:AC765,Consolidado!$AC765,Consolidado!$D$5:D765,"*"&amp;M$3&amp;"*")=1,1,0),0))</f>
        <v>0</v>
      </c>
      <c r="N765" s="0" t="n">
        <f aca="false">IF(OR(N$3="",Consolidado!$D765=""),0,IF(ISNUMBER(SEARCH(N$3,Consolidado!$D765)),IF(COUNTIFS(Consolidado!$AC$5:AC765,Consolidado!$AC765,Consolidado!$D$5:D765,"*"&amp;N$3&amp;"*")=1,1,0),0))</f>
        <v>0</v>
      </c>
      <c r="O765" s="0" t="n">
        <f aca="false">IF(OR(O$3="",Consolidado!$D765=""),0,IF(ISNUMBER(SEARCH(O$3,Consolidado!$D765)),IF(COUNTIFS(Consolidado!$AC$5:AC765,Consolidado!$AC765,Consolidado!$D$5:D765,"*"&amp;O$3&amp;"*")=1,1,0),0))</f>
        <v>0</v>
      </c>
      <c r="P765" s="0" t="n">
        <f aca="false">IF(OR(P$3="",Consolidado!$D765=""),0,IF(ISNUMBER(SEARCH(P$3,Consolidado!$D765)),IF(COUNTIFS(Consolidado!$AC$5:AC765,Consolidado!$AC765,Consolidado!$D$5:D765,"*"&amp;P$3&amp;"*")=1,1,0),0))</f>
        <v>0</v>
      </c>
      <c r="Q765" s="0" t="n">
        <f aca="false">IF(OR(Q$3="",Consolidado!$D765=""),0,IF(ISNUMBER(SEARCH(Q$3,Consolidado!$D765)),IF(COUNTIFS(Consolidado!$AC$5:AC765,Consolidado!$AC765,Consolidado!$D$5:D765,"*"&amp;Q$3&amp;"*")=1,1,0),0))</f>
        <v>0</v>
      </c>
      <c r="R765" s="0" t="n">
        <f aca="false">IF(OR(R$3="",Consolidado!$D765=""),0,IF(ISNUMBER(SEARCH(R$3,Consolidado!$D765)),IF(COUNTIFS(Consolidado!$AC$5:AC765,Consolidado!$AC765,Consolidado!$D$5:D765,"*"&amp;R$3&amp;"*")=1,1,0),0))</f>
        <v>0</v>
      </c>
      <c r="S765" s="0" t="n">
        <f aca="false">IF(OR(S$3="",Consolidado!$D765=""),0,IF(ISNUMBER(SEARCH(S$3,Consolidado!$D765)),IF(COUNTIFS(Consolidado!$AC$5:AC765,Consolidado!$AC765,Consolidado!$D$5:D765,"*"&amp;S$3&amp;"*")=1,1,0),0))</f>
        <v>0</v>
      </c>
      <c r="T765" s="0" t="n">
        <f aca="false">IF(OR(T$3="",Consolidado!$D765=""),0,IF(ISNUMBER(SEARCH(T$3,Consolidado!$D765)),IF(COUNTIFS(Consolidado!$AC$5:AC765,Consolidado!$AC765,Consolidado!$D$5:D765,"*"&amp;T$3&amp;"*")=1,1,0),0))</f>
        <v>0</v>
      </c>
      <c r="U765" s="0" t="n">
        <f aca="false">IF(OR(U$3="",Consolidado!$D765=""),0,IF(ISNUMBER(SEARCH(U$3,Consolidado!$D765)),IF(COUNTIFS(Consolidado!$AC$5:AC765,Consolidado!$AC765,Consolidado!$D$5:D765,"*"&amp;U$3&amp;"*")=1,1,0),0))</f>
        <v>0</v>
      </c>
      <c r="V765" s="0" t="n">
        <f aca="false">IF(OR(V$3="",Consolidado!$D765=""),0,IF(ISNUMBER(SEARCH(V$3,Consolidado!$D765)),IF(COUNTIFS(Consolidado!$AC$5:AC765,Consolidado!$AC765,Consolidado!$D$5:D765,"*"&amp;V$3&amp;"*")=1,1,0),0))</f>
        <v>0</v>
      </c>
      <c r="W765" s="0" t="n">
        <f aca="false">IF(OR(W$3="",Consolidado!$D765=""),0,IF(ISNUMBER(SEARCH(W$3,Consolidado!$D765)),IF(COUNTIFS(Consolidado!$AC$5:AC765,Consolidado!$AC765,Consolidado!$D$5:D765,"*"&amp;W$3&amp;"*")=1,1,0),0))</f>
        <v>0</v>
      </c>
      <c r="X765" s="0" t="n">
        <f aca="false">IF(OR(X$3="",Consolidado!$D765=""),0,IF(ISNUMBER(SEARCH(X$3,Consolidado!$D765)),IF(COUNTIFS(Consolidado!$AC$5:AC765,Consolidado!$AC765,Consolidado!$D$5:D765,"*"&amp;X$3&amp;"*")=1,1,0),0))</f>
        <v>0</v>
      </c>
      <c r="Y765" s="0" t="n">
        <f aca="false">IF(OR(Y$3="",Consolidado!$D765=""),0,IF(ISNUMBER(SEARCH(Y$3,Consolidado!$D765)),IF(COUNTIFS(Consolidado!$AC$5:AC765,Consolidado!$AC765,Consolidado!$D$5:D765,"*"&amp;Y$3&amp;"*")=1,1,0),0))</f>
        <v>0</v>
      </c>
      <c r="Z765" s="0" t="n">
        <f aca="false">IF(OR(Z$3="",Consolidado!$D765=""),0,IF(ISNUMBER(SEARCH(Z$3,Consolidado!$D765)),IF(COUNTIFS(Consolidado!$AC$5:AC765,Consolidado!$AC765,Consolidado!$D$5:D765,"*"&amp;Z$3&amp;"*")=1,1,0),0))</f>
        <v>0</v>
      </c>
      <c r="AA765" s="0" t="n">
        <f aca="false">IF(OR(AA$3="",Consolidado!$D765=""),0,IF(ISNUMBER(SEARCH(AA$3,Consolidado!$D765)),IF(COUNTIFS(Consolidado!$AC$5:AC765,Consolidado!$AC765,Consolidado!$D$5:D765,"*"&amp;AA$3&amp;"*")=1,1,0),0))</f>
        <v>0</v>
      </c>
      <c r="AB765" s="0" t="n">
        <f aca="false">IF(OR(AB$3="",Consolidado!$D765=""),0,IF(ISNUMBER(SEARCH(AB$3,Consolidado!$D765)),IF(COUNTIFS(Consolidado!$AC$5:AC765,Consolidado!$AC765,Consolidado!$D$5:D765,"*"&amp;AB$3&amp;"*")=1,1,0),0))</f>
        <v>0</v>
      </c>
      <c r="AC765" s="0" t="n">
        <f aca="false">IF(OR(AC$3="",Consolidado!$D765=""),0,IF(ISNUMBER(SEARCH(AC$3,Consolidado!$D765)),IF(COUNTIFS(Consolidado!$AC$5:AC765,Consolidado!$AC765,Consolidado!$D$5:D765,"*"&amp;AC$3&amp;"*")=1,1,0),0))</f>
        <v>0</v>
      </c>
      <c r="AD765" s="0" t="n">
        <f aca="false">IF(OR(AD$3="",Consolidado!$D765=""),0,IF(ISNUMBER(SEARCH(AD$3,Consolidado!$D765)),IF(COUNTIFS(Consolidado!$AC$5:AC765,Consolidado!$AC765,Consolidado!$D$5:D765,"*"&amp;AD$3&amp;"*")=1,1,0),0))</f>
        <v>0</v>
      </c>
      <c r="AE765" s="0" t="n">
        <f aca="false">IF(OR(AE$3="",Consolidado!$D765=""),0,IF(ISNUMBER(SEARCH(AE$3,Consolidado!$D765)),IF(COUNTIFS(Consolidado!$AC$5:AC765,Consolidado!$AC765,Consolidado!$D$5:D765,"*"&amp;AE$3&amp;"*")=1,1,0),0))</f>
        <v>0</v>
      </c>
      <c r="AF765" s="0" t="n">
        <f aca="false">IF(OR(AF$3="",Consolidado!$D765=""),0,IF(ISNUMBER(SEARCH(AF$3,Consolidado!$D765)),IF(COUNTIFS(Consolidado!$AC$5:AC765,Consolidado!$AC765,Consolidado!$D$5:D765,"*"&amp;AF$3&amp;"*")=1,1,0),0))</f>
        <v>0</v>
      </c>
      <c r="AG765" s="0" t="n">
        <f aca="false">IF(OR(AG$3="",Consolidado!$D765=""),0,IF(ISNUMBER(SEARCH(AG$3,Consolidado!$D765)),IF(COUNTIFS(Consolidado!$AC$5:AC765,Consolidado!$AC765,Consolidado!$D$5:D765,"*"&amp;AG$3&amp;"*")=1,1,0),0))</f>
        <v>0</v>
      </c>
      <c r="AH765" s="0" t="n">
        <f aca="false">IF(OR(AH$3="",Consolidado!$D765=""),0,IF(ISNUMBER(SEARCH(AH$3,Consolidado!$D765)),IF(COUNTIFS(Consolidado!$AC$5:AC765,Consolidado!$AC765,Consolidado!$D$5:D765,"*"&amp;AH$3&amp;"*")=1,1,0),0))</f>
        <v>0</v>
      </c>
      <c r="AI765" s="0" t="n">
        <f aca="false">IF(OR(AI$3="",Consolidado!$D765=""),0,IF(ISNUMBER(SEARCH(AI$3,Consolidado!$D765)),IF(COUNTIFS(Consolidado!$AC$5:AC765,Consolidado!$AC765,Consolidado!$D$5:D765,"*"&amp;AI$3&amp;"*")=1,1,0),0))</f>
        <v>0</v>
      </c>
      <c r="AJ765" s="0" t="n">
        <f aca="false">IF(OR(AJ$3="",Consolidado!$D765=""),0,IF(ISNUMBER(SEARCH(AJ$3,Consolidado!$D765)),IF(COUNTIFS(Consolidado!$AC$5:AC765,Consolidado!$AC765,Consolidado!$D$5:D765,"*"&amp;AJ$3&amp;"*")=1,1,0),0))</f>
        <v>0</v>
      </c>
      <c r="AK765" s="0" t="n">
        <f aca="false">IF(OR(AK$3="",Consolidado!$D765=""),0,IF(ISNUMBER(SEARCH(AK$3,Consolidado!$D765)),IF(COUNTIFS(Consolidado!$AC$5:AC765,Consolidado!$AC765,Consolidado!$D$5:D765,"*"&amp;AK$3&amp;"*")=1,1,0),0))</f>
        <v>0</v>
      </c>
      <c r="AL765" s="0" t="n">
        <f aca="false">IF(OR(AL$3="",Consolidado!$D765=""),0,IF(ISNUMBER(SEARCH(AL$3,Consolidado!$D765)),IF(COUNTIFS(Consolidado!$AC$5:AC765,Consolidado!$AC765,Consolidado!$D$5:D765,"*"&amp;AL$3&amp;"*")=1,1,0),0))</f>
        <v>0</v>
      </c>
      <c r="AM765" s="0" t="n">
        <f aca="false">IF(OR(AM$3="",Consolidado!$D765=""),0,IF(ISNUMBER(SEARCH(AM$3,Consolidado!$D765)),IF(COUNTIFS(Consolidado!$AC$5:AC765,Consolidado!$AC765,Consolidado!$D$5:D765,"*"&amp;AM$3&amp;"*")=1,1,0),0))</f>
        <v>0</v>
      </c>
      <c r="AN765" s="0" t="n">
        <f aca="false">IF(OR(AN$3="",Consolidado!$D765=""),0,IF(ISNUMBER(SEARCH(AN$3,Consolidado!$D765)),IF(COUNTIFS(Consolidado!$AC$5:AC765,Consolidado!$AC765,Consolidado!$D$5:D765,"*"&amp;AN$3&amp;"*")=1,1,0),0))</f>
        <v>0</v>
      </c>
      <c r="AO765" s="0" t="n">
        <f aca="false">IF(OR(AO$3="",Consolidado!$D765=""),0,IF(ISNUMBER(SEARCH(AO$3,Consolidado!$D765)),IF(COUNTIFS(Consolidado!$AC$5:AC765,Consolidado!$AC765,Consolidado!$D$5:D765,"*"&amp;AO$3&amp;"*")=1,1,0),0))</f>
        <v>0</v>
      </c>
    </row>
    <row r="766" customFormat="false" ht="15" hidden="false" customHeight="false" outlineLevel="0" collapsed="false">
      <c r="B766" s="0" t="n">
        <f aca="false">IF(OR(B$3="",Consolidado!$D766=""),0,IF(ISNUMBER(SEARCH(B$3,Consolidado!$D766)),IF(COUNTIFS(Consolidado!$AC$5:AC766,Consolidado!$AC766,Consolidado!$D$5:D766,"*"&amp;B$3&amp;"*")=1,1,0),0))</f>
        <v>0</v>
      </c>
      <c r="C766" s="0" t="n">
        <f aca="false">IF(OR(C$3="",Consolidado!$D766=""),0,IF(ISNUMBER(SEARCH(C$3,Consolidado!$D766)),IF(COUNTIFS(Consolidado!$AC$5:AC766,Consolidado!$AC766,Consolidado!$D$5:D766,"*"&amp;C$3&amp;"*")=1,1,0),0))</f>
        <v>0</v>
      </c>
      <c r="D766" s="0" t="n">
        <f aca="false">IF(OR(D$3="",Consolidado!$D766=""),0,IF(ISNUMBER(SEARCH(D$3,Consolidado!$D766)),IF(COUNTIFS(Consolidado!$AC$5:AC766,Consolidado!$AC766,Consolidado!$D$5:D766,"*"&amp;D$3&amp;"*")=1,1,0),0))</f>
        <v>0</v>
      </c>
      <c r="E766" s="0" t="n">
        <f aca="false">IF(OR(E$3="",Consolidado!$D766=""),0,IF(ISNUMBER(SEARCH(E$3,Consolidado!$D766)),IF(COUNTIFS(Consolidado!$AC$5:AC766,Consolidado!$AC766,Consolidado!$D$5:D766,"*"&amp;E$3&amp;"*")=1,1,0),0))</f>
        <v>0</v>
      </c>
      <c r="F766" s="0" t="n">
        <f aca="false">IF(OR(F$3="",Consolidado!$D766=""),0,IF(ISNUMBER(SEARCH(F$3,Consolidado!$D766)),IF(COUNTIFS(Consolidado!$AC$5:AC766,Consolidado!$AC766,Consolidado!$D$5:D766,"*"&amp;F$3&amp;"*")=1,1,0),0))</f>
        <v>0</v>
      </c>
      <c r="G766" s="0" t="n">
        <f aca="false">IF(OR(G$3="",Consolidado!$D766=""),0,IF(ISNUMBER(SEARCH(G$3,Consolidado!$D766)),IF(COUNTIFS(Consolidado!$AC$5:AC766,Consolidado!$AC766,Consolidado!$D$5:D766,"*"&amp;G$3&amp;"*")=1,1,0),0))</f>
        <v>0</v>
      </c>
      <c r="H766" s="0" t="n">
        <f aca="false">IF(OR(H$3="",Consolidado!$D766=""),0,IF(ISNUMBER(SEARCH(H$3,Consolidado!$D766)),IF(COUNTIFS(Consolidado!$AC$5:AC766,Consolidado!$AC766,Consolidado!$D$5:D766,"*"&amp;H$3&amp;"*")=1,1,0),0))</f>
        <v>0</v>
      </c>
      <c r="I766" s="0" t="n">
        <f aca="false">IF(OR(I$3="",Consolidado!$D766=""),0,IF(ISNUMBER(SEARCH(I$3,Consolidado!$D766)),IF(COUNTIFS(Consolidado!$AC$5:AC766,Consolidado!$AC766,Consolidado!$D$5:D766,"*"&amp;I$3&amp;"*")=1,1,0),0))</f>
        <v>0</v>
      </c>
      <c r="J766" s="0" t="n">
        <f aca="false">IF(OR(J$3="",Consolidado!$D766=""),0,IF(ISNUMBER(SEARCH(J$3,Consolidado!$D766)),IF(COUNTIFS(Consolidado!$AC$5:AC766,Consolidado!$AC766,Consolidado!$D$5:D766,"*"&amp;J$3&amp;"*")=1,1,0),0))</f>
        <v>0</v>
      </c>
      <c r="K766" s="0" t="n">
        <f aca="false">IF(OR(K$3="",Consolidado!$D766=""),0,IF(ISNUMBER(SEARCH(K$3,Consolidado!$D766)),IF(COUNTIFS(Consolidado!$AC$5:AC766,Consolidado!$AC766,Consolidado!$D$5:D766,"*"&amp;K$3&amp;"*")=1,1,0),0))</f>
        <v>0</v>
      </c>
      <c r="L766" s="0" t="n">
        <f aca="false">IF(OR(L$3="",Consolidado!$D766=""),0,IF(ISNUMBER(SEARCH(L$3,Consolidado!$D766)),IF(COUNTIFS(Consolidado!$AC$5:AC766,Consolidado!$AC766,Consolidado!$D$5:D766,"*"&amp;L$3&amp;"*")=1,1,0),0))</f>
        <v>0</v>
      </c>
      <c r="M766" s="0" t="n">
        <f aca="false">IF(OR(M$3="",Consolidado!$D766=""),0,IF(ISNUMBER(SEARCH(M$3,Consolidado!$D766)),IF(COUNTIFS(Consolidado!$AC$5:AC766,Consolidado!$AC766,Consolidado!$D$5:D766,"*"&amp;M$3&amp;"*")=1,1,0),0))</f>
        <v>0</v>
      </c>
      <c r="N766" s="0" t="n">
        <f aca="false">IF(OR(N$3="",Consolidado!$D766=""),0,IF(ISNUMBER(SEARCH(N$3,Consolidado!$D766)),IF(COUNTIFS(Consolidado!$AC$5:AC766,Consolidado!$AC766,Consolidado!$D$5:D766,"*"&amp;N$3&amp;"*")=1,1,0),0))</f>
        <v>0</v>
      </c>
      <c r="O766" s="0" t="n">
        <f aca="false">IF(OR(O$3="",Consolidado!$D766=""),0,IF(ISNUMBER(SEARCH(O$3,Consolidado!$D766)),IF(COUNTIFS(Consolidado!$AC$5:AC766,Consolidado!$AC766,Consolidado!$D$5:D766,"*"&amp;O$3&amp;"*")=1,1,0),0))</f>
        <v>0</v>
      </c>
      <c r="P766" s="0" t="n">
        <f aca="false">IF(OR(P$3="",Consolidado!$D766=""),0,IF(ISNUMBER(SEARCH(P$3,Consolidado!$D766)),IF(COUNTIFS(Consolidado!$AC$5:AC766,Consolidado!$AC766,Consolidado!$D$5:D766,"*"&amp;P$3&amp;"*")=1,1,0),0))</f>
        <v>0</v>
      </c>
      <c r="Q766" s="0" t="n">
        <f aca="false">IF(OR(Q$3="",Consolidado!$D766=""),0,IF(ISNUMBER(SEARCH(Q$3,Consolidado!$D766)),IF(COUNTIFS(Consolidado!$AC$5:AC766,Consolidado!$AC766,Consolidado!$D$5:D766,"*"&amp;Q$3&amp;"*")=1,1,0),0))</f>
        <v>0</v>
      </c>
      <c r="R766" s="0" t="n">
        <f aca="false">IF(OR(R$3="",Consolidado!$D766=""),0,IF(ISNUMBER(SEARCH(R$3,Consolidado!$D766)),IF(COUNTIFS(Consolidado!$AC$5:AC766,Consolidado!$AC766,Consolidado!$D$5:D766,"*"&amp;R$3&amp;"*")=1,1,0),0))</f>
        <v>0</v>
      </c>
      <c r="S766" s="0" t="n">
        <f aca="false">IF(OR(S$3="",Consolidado!$D766=""),0,IF(ISNUMBER(SEARCH(S$3,Consolidado!$D766)),IF(COUNTIFS(Consolidado!$AC$5:AC766,Consolidado!$AC766,Consolidado!$D$5:D766,"*"&amp;S$3&amp;"*")=1,1,0),0))</f>
        <v>0</v>
      </c>
      <c r="T766" s="0" t="n">
        <f aca="false">IF(OR(T$3="",Consolidado!$D766=""),0,IF(ISNUMBER(SEARCH(T$3,Consolidado!$D766)),IF(COUNTIFS(Consolidado!$AC$5:AC766,Consolidado!$AC766,Consolidado!$D$5:D766,"*"&amp;T$3&amp;"*")=1,1,0),0))</f>
        <v>0</v>
      </c>
      <c r="U766" s="0" t="n">
        <f aca="false">IF(OR(U$3="",Consolidado!$D766=""),0,IF(ISNUMBER(SEARCH(U$3,Consolidado!$D766)),IF(COUNTIFS(Consolidado!$AC$5:AC766,Consolidado!$AC766,Consolidado!$D$5:D766,"*"&amp;U$3&amp;"*")=1,1,0),0))</f>
        <v>0</v>
      </c>
      <c r="V766" s="0" t="n">
        <f aca="false">IF(OR(V$3="",Consolidado!$D766=""),0,IF(ISNUMBER(SEARCH(V$3,Consolidado!$D766)),IF(COUNTIFS(Consolidado!$AC$5:AC766,Consolidado!$AC766,Consolidado!$D$5:D766,"*"&amp;V$3&amp;"*")=1,1,0),0))</f>
        <v>0</v>
      </c>
      <c r="W766" s="0" t="n">
        <f aca="false">IF(OR(W$3="",Consolidado!$D766=""),0,IF(ISNUMBER(SEARCH(W$3,Consolidado!$D766)),IF(COUNTIFS(Consolidado!$AC$5:AC766,Consolidado!$AC766,Consolidado!$D$5:D766,"*"&amp;W$3&amp;"*")=1,1,0),0))</f>
        <v>0</v>
      </c>
      <c r="X766" s="0" t="n">
        <f aca="false">IF(OR(X$3="",Consolidado!$D766=""),0,IF(ISNUMBER(SEARCH(X$3,Consolidado!$D766)),IF(COUNTIFS(Consolidado!$AC$5:AC766,Consolidado!$AC766,Consolidado!$D$5:D766,"*"&amp;X$3&amp;"*")=1,1,0),0))</f>
        <v>0</v>
      </c>
      <c r="Y766" s="0" t="n">
        <f aca="false">IF(OR(Y$3="",Consolidado!$D766=""),0,IF(ISNUMBER(SEARCH(Y$3,Consolidado!$D766)),IF(COUNTIFS(Consolidado!$AC$5:AC766,Consolidado!$AC766,Consolidado!$D$5:D766,"*"&amp;Y$3&amp;"*")=1,1,0),0))</f>
        <v>0</v>
      </c>
      <c r="Z766" s="0" t="n">
        <f aca="false">IF(OR(Z$3="",Consolidado!$D766=""),0,IF(ISNUMBER(SEARCH(Z$3,Consolidado!$D766)),IF(COUNTIFS(Consolidado!$AC$5:AC766,Consolidado!$AC766,Consolidado!$D$5:D766,"*"&amp;Z$3&amp;"*")=1,1,0),0))</f>
        <v>0</v>
      </c>
      <c r="AA766" s="0" t="n">
        <f aca="false">IF(OR(AA$3="",Consolidado!$D766=""),0,IF(ISNUMBER(SEARCH(AA$3,Consolidado!$D766)),IF(COUNTIFS(Consolidado!$AC$5:AC766,Consolidado!$AC766,Consolidado!$D$5:D766,"*"&amp;AA$3&amp;"*")=1,1,0),0))</f>
        <v>0</v>
      </c>
      <c r="AB766" s="0" t="n">
        <f aca="false">IF(OR(AB$3="",Consolidado!$D766=""),0,IF(ISNUMBER(SEARCH(AB$3,Consolidado!$D766)),IF(COUNTIFS(Consolidado!$AC$5:AC766,Consolidado!$AC766,Consolidado!$D$5:D766,"*"&amp;AB$3&amp;"*")=1,1,0),0))</f>
        <v>0</v>
      </c>
      <c r="AC766" s="0" t="n">
        <f aca="false">IF(OR(AC$3="",Consolidado!$D766=""),0,IF(ISNUMBER(SEARCH(AC$3,Consolidado!$D766)),IF(COUNTIFS(Consolidado!$AC$5:AC766,Consolidado!$AC766,Consolidado!$D$5:D766,"*"&amp;AC$3&amp;"*")=1,1,0),0))</f>
        <v>0</v>
      </c>
      <c r="AD766" s="0" t="n">
        <f aca="false">IF(OR(AD$3="",Consolidado!$D766=""),0,IF(ISNUMBER(SEARCH(AD$3,Consolidado!$D766)),IF(COUNTIFS(Consolidado!$AC$5:AC766,Consolidado!$AC766,Consolidado!$D$5:D766,"*"&amp;AD$3&amp;"*")=1,1,0),0))</f>
        <v>0</v>
      </c>
      <c r="AE766" s="0" t="n">
        <f aca="false">IF(OR(AE$3="",Consolidado!$D766=""),0,IF(ISNUMBER(SEARCH(AE$3,Consolidado!$D766)),IF(COUNTIFS(Consolidado!$AC$5:AC766,Consolidado!$AC766,Consolidado!$D$5:D766,"*"&amp;AE$3&amp;"*")=1,1,0),0))</f>
        <v>0</v>
      </c>
      <c r="AF766" s="0" t="n">
        <f aca="false">IF(OR(AF$3="",Consolidado!$D766=""),0,IF(ISNUMBER(SEARCH(AF$3,Consolidado!$D766)),IF(COUNTIFS(Consolidado!$AC$5:AC766,Consolidado!$AC766,Consolidado!$D$5:D766,"*"&amp;AF$3&amp;"*")=1,1,0),0))</f>
        <v>0</v>
      </c>
      <c r="AG766" s="0" t="n">
        <f aca="false">IF(OR(AG$3="",Consolidado!$D766=""),0,IF(ISNUMBER(SEARCH(AG$3,Consolidado!$D766)),IF(COUNTIFS(Consolidado!$AC$5:AC766,Consolidado!$AC766,Consolidado!$D$5:D766,"*"&amp;AG$3&amp;"*")=1,1,0),0))</f>
        <v>0</v>
      </c>
      <c r="AH766" s="0" t="n">
        <f aca="false">IF(OR(AH$3="",Consolidado!$D766=""),0,IF(ISNUMBER(SEARCH(AH$3,Consolidado!$D766)),IF(COUNTIFS(Consolidado!$AC$5:AC766,Consolidado!$AC766,Consolidado!$D$5:D766,"*"&amp;AH$3&amp;"*")=1,1,0),0))</f>
        <v>0</v>
      </c>
      <c r="AI766" s="0" t="n">
        <f aca="false">IF(OR(AI$3="",Consolidado!$D766=""),0,IF(ISNUMBER(SEARCH(AI$3,Consolidado!$D766)),IF(COUNTIFS(Consolidado!$AC$5:AC766,Consolidado!$AC766,Consolidado!$D$5:D766,"*"&amp;AI$3&amp;"*")=1,1,0),0))</f>
        <v>0</v>
      </c>
      <c r="AJ766" s="0" t="n">
        <f aca="false">IF(OR(AJ$3="",Consolidado!$D766=""),0,IF(ISNUMBER(SEARCH(AJ$3,Consolidado!$D766)),IF(COUNTIFS(Consolidado!$AC$5:AC766,Consolidado!$AC766,Consolidado!$D$5:D766,"*"&amp;AJ$3&amp;"*")=1,1,0),0))</f>
        <v>0</v>
      </c>
      <c r="AK766" s="0" t="n">
        <f aca="false">IF(OR(AK$3="",Consolidado!$D766=""),0,IF(ISNUMBER(SEARCH(AK$3,Consolidado!$D766)),IF(COUNTIFS(Consolidado!$AC$5:AC766,Consolidado!$AC766,Consolidado!$D$5:D766,"*"&amp;AK$3&amp;"*")=1,1,0),0))</f>
        <v>0</v>
      </c>
      <c r="AL766" s="0" t="n">
        <f aca="false">IF(OR(AL$3="",Consolidado!$D766=""),0,IF(ISNUMBER(SEARCH(AL$3,Consolidado!$D766)),IF(COUNTIFS(Consolidado!$AC$5:AC766,Consolidado!$AC766,Consolidado!$D$5:D766,"*"&amp;AL$3&amp;"*")=1,1,0),0))</f>
        <v>0</v>
      </c>
      <c r="AM766" s="0" t="n">
        <f aca="false">IF(OR(AM$3="",Consolidado!$D766=""),0,IF(ISNUMBER(SEARCH(AM$3,Consolidado!$D766)),IF(COUNTIFS(Consolidado!$AC$5:AC766,Consolidado!$AC766,Consolidado!$D$5:D766,"*"&amp;AM$3&amp;"*")=1,1,0),0))</f>
        <v>0</v>
      </c>
      <c r="AN766" s="0" t="n">
        <f aca="false">IF(OR(AN$3="",Consolidado!$D766=""),0,IF(ISNUMBER(SEARCH(AN$3,Consolidado!$D766)),IF(COUNTIFS(Consolidado!$AC$5:AC766,Consolidado!$AC766,Consolidado!$D$5:D766,"*"&amp;AN$3&amp;"*")=1,1,0),0))</f>
        <v>0</v>
      </c>
      <c r="AO766" s="0" t="n">
        <f aca="false">IF(OR(AO$3="",Consolidado!$D766=""),0,IF(ISNUMBER(SEARCH(AO$3,Consolidado!$D766)),IF(COUNTIFS(Consolidado!$AC$5:AC766,Consolidado!$AC766,Consolidado!$D$5:D766,"*"&amp;AO$3&amp;"*")=1,1,0),0))</f>
        <v>0</v>
      </c>
    </row>
    <row r="767" customFormat="false" ht="15" hidden="false" customHeight="false" outlineLevel="0" collapsed="false">
      <c r="B767" s="0" t="n">
        <f aca="false">IF(OR(B$3="",Consolidado!$D767=""),0,IF(ISNUMBER(SEARCH(B$3,Consolidado!$D767)),IF(COUNTIFS(Consolidado!$AC$5:AC767,Consolidado!$AC767,Consolidado!$D$5:D767,"*"&amp;B$3&amp;"*")=1,1,0),0))</f>
        <v>0</v>
      </c>
      <c r="C767" s="0" t="n">
        <f aca="false">IF(OR(C$3="",Consolidado!$D767=""),0,IF(ISNUMBER(SEARCH(C$3,Consolidado!$D767)),IF(COUNTIFS(Consolidado!$AC$5:AC767,Consolidado!$AC767,Consolidado!$D$5:D767,"*"&amp;C$3&amp;"*")=1,1,0),0))</f>
        <v>0</v>
      </c>
      <c r="D767" s="0" t="n">
        <f aca="false">IF(OR(D$3="",Consolidado!$D767=""),0,IF(ISNUMBER(SEARCH(D$3,Consolidado!$D767)),IF(COUNTIFS(Consolidado!$AC$5:AC767,Consolidado!$AC767,Consolidado!$D$5:D767,"*"&amp;D$3&amp;"*")=1,1,0),0))</f>
        <v>0</v>
      </c>
      <c r="E767" s="0" t="n">
        <f aca="false">IF(OR(E$3="",Consolidado!$D767=""),0,IF(ISNUMBER(SEARCH(E$3,Consolidado!$D767)),IF(COUNTIFS(Consolidado!$AC$5:AC767,Consolidado!$AC767,Consolidado!$D$5:D767,"*"&amp;E$3&amp;"*")=1,1,0),0))</f>
        <v>0</v>
      </c>
      <c r="F767" s="0" t="n">
        <f aca="false">IF(OR(F$3="",Consolidado!$D767=""),0,IF(ISNUMBER(SEARCH(F$3,Consolidado!$D767)),IF(COUNTIFS(Consolidado!$AC$5:AC767,Consolidado!$AC767,Consolidado!$D$5:D767,"*"&amp;F$3&amp;"*")=1,1,0),0))</f>
        <v>0</v>
      </c>
      <c r="G767" s="0" t="n">
        <f aca="false">IF(OR(G$3="",Consolidado!$D767=""),0,IF(ISNUMBER(SEARCH(G$3,Consolidado!$D767)),IF(COUNTIFS(Consolidado!$AC$5:AC767,Consolidado!$AC767,Consolidado!$D$5:D767,"*"&amp;G$3&amp;"*")=1,1,0),0))</f>
        <v>0</v>
      </c>
      <c r="H767" s="0" t="n">
        <f aca="false">IF(OR(H$3="",Consolidado!$D767=""),0,IF(ISNUMBER(SEARCH(H$3,Consolidado!$D767)),IF(COUNTIFS(Consolidado!$AC$5:AC767,Consolidado!$AC767,Consolidado!$D$5:D767,"*"&amp;H$3&amp;"*")=1,1,0),0))</f>
        <v>0</v>
      </c>
      <c r="I767" s="0" t="n">
        <f aca="false">IF(OR(I$3="",Consolidado!$D767=""),0,IF(ISNUMBER(SEARCH(I$3,Consolidado!$D767)),IF(COUNTIFS(Consolidado!$AC$5:AC767,Consolidado!$AC767,Consolidado!$D$5:D767,"*"&amp;I$3&amp;"*")=1,1,0),0))</f>
        <v>0</v>
      </c>
      <c r="J767" s="0" t="n">
        <f aca="false">IF(OR(J$3="",Consolidado!$D767=""),0,IF(ISNUMBER(SEARCH(J$3,Consolidado!$D767)),IF(COUNTIFS(Consolidado!$AC$5:AC767,Consolidado!$AC767,Consolidado!$D$5:D767,"*"&amp;J$3&amp;"*")=1,1,0),0))</f>
        <v>0</v>
      </c>
      <c r="K767" s="0" t="n">
        <f aca="false">IF(OR(K$3="",Consolidado!$D767=""),0,IF(ISNUMBER(SEARCH(K$3,Consolidado!$D767)),IF(COUNTIFS(Consolidado!$AC$5:AC767,Consolidado!$AC767,Consolidado!$D$5:D767,"*"&amp;K$3&amp;"*")=1,1,0),0))</f>
        <v>0</v>
      </c>
      <c r="L767" s="0" t="n">
        <f aca="false">IF(OR(L$3="",Consolidado!$D767=""),0,IF(ISNUMBER(SEARCH(L$3,Consolidado!$D767)),IF(COUNTIFS(Consolidado!$AC$5:AC767,Consolidado!$AC767,Consolidado!$D$5:D767,"*"&amp;L$3&amp;"*")=1,1,0),0))</f>
        <v>0</v>
      </c>
      <c r="M767" s="0" t="n">
        <f aca="false">IF(OR(M$3="",Consolidado!$D767=""),0,IF(ISNUMBER(SEARCH(M$3,Consolidado!$D767)),IF(COUNTIFS(Consolidado!$AC$5:AC767,Consolidado!$AC767,Consolidado!$D$5:D767,"*"&amp;M$3&amp;"*")=1,1,0),0))</f>
        <v>0</v>
      </c>
      <c r="N767" s="0" t="n">
        <f aca="false">IF(OR(N$3="",Consolidado!$D767=""),0,IF(ISNUMBER(SEARCH(N$3,Consolidado!$D767)),IF(COUNTIFS(Consolidado!$AC$5:AC767,Consolidado!$AC767,Consolidado!$D$5:D767,"*"&amp;N$3&amp;"*")=1,1,0),0))</f>
        <v>0</v>
      </c>
      <c r="O767" s="0" t="n">
        <f aca="false">IF(OR(O$3="",Consolidado!$D767=""),0,IF(ISNUMBER(SEARCH(O$3,Consolidado!$D767)),IF(COUNTIFS(Consolidado!$AC$5:AC767,Consolidado!$AC767,Consolidado!$D$5:D767,"*"&amp;O$3&amp;"*")=1,1,0),0))</f>
        <v>0</v>
      </c>
      <c r="P767" s="0" t="n">
        <f aca="false">IF(OR(P$3="",Consolidado!$D767=""),0,IF(ISNUMBER(SEARCH(P$3,Consolidado!$D767)),IF(COUNTIFS(Consolidado!$AC$5:AC767,Consolidado!$AC767,Consolidado!$D$5:D767,"*"&amp;P$3&amp;"*")=1,1,0),0))</f>
        <v>0</v>
      </c>
      <c r="Q767" s="0" t="n">
        <f aca="false">IF(OR(Q$3="",Consolidado!$D767=""),0,IF(ISNUMBER(SEARCH(Q$3,Consolidado!$D767)),IF(COUNTIFS(Consolidado!$AC$5:AC767,Consolidado!$AC767,Consolidado!$D$5:D767,"*"&amp;Q$3&amp;"*")=1,1,0),0))</f>
        <v>0</v>
      </c>
      <c r="R767" s="0" t="n">
        <f aca="false">IF(OR(R$3="",Consolidado!$D767=""),0,IF(ISNUMBER(SEARCH(R$3,Consolidado!$D767)),IF(COUNTIFS(Consolidado!$AC$5:AC767,Consolidado!$AC767,Consolidado!$D$5:D767,"*"&amp;R$3&amp;"*")=1,1,0),0))</f>
        <v>0</v>
      </c>
      <c r="S767" s="0" t="n">
        <f aca="false">IF(OR(S$3="",Consolidado!$D767=""),0,IF(ISNUMBER(SEARCH(S$3,Consolidado!$D767)),IF(COUNTIFS(Consolidado!$AC$5:AC767,Consolidado!$AC767,Consolidado!$D$5:D767,"*"&amp;S$3&amp;"*")=1,1,0),0))</f>
        <v>0</v>
      </c>
      <c r="T767" s="0" t="n">
        <f aca="false">IF(OR(T$3="",Consolidado!$D767=""),0,IF(ISNUMBER(SEARCH(T$3,Consolidado!$D767)),IF(COUNTIFS(Consolidado!$AC$5:AC767,Consolidado!$AC767,Consolidado!$D$5:D767,"*"&amp;T$3&amp;"*")=1,1,0),0))</f>
        <v>0</v>
      </c>
      <c r="U767" s="0" t="n">
        <f aca="false">IF(OR(U$3="",Consolidado!$D767=""),0,IF(ISNUMBER(SEARCH(U$3,Consolidado!$D767)),IF(COUNTIFS(Consolidado!$AC$5:AC767,Consolidado!$AC767,Consolidado!$D$5:D767,"*"&amp;U$3&amp;"*")=1,1,0),0))</f>
        <v>0</v>
      </c>
      <c r="V767" s="0" t="n">
        <f aca="false">IF(OR(V$3="",Consolidado!$D767=""),0,IF(ISNUMBER(SEARCH(V$3,Consolidado!$D767)),IF(COUNTIFS(Consolidado!$AC$5:AC767,Consolidado!$AC767,Consolidado!$D$5:D767,"*"&amp;V$3&amp;"*")=1,1,0),0))</f>
        <v>0</v>
      </c>
      <c r="W767" s="0" t="n">
        <f aca="false">IF(OR(W$3="",Consolidado!$D767=""),0,IF(ISNUMBER(SEARCH(W$3,Consolidado!$D767)),IF(COUNTIFS(Consolidado!$AC$5:AC767,Consolidado!$AC767,Consolidado!$D$5:D767,"*"&amp;W$3&amp;"*")=1,1,0),0))</f>
        <v>0</v>
      </c>
      <c r="X767" s="0" t="n">
        <f aca="false">IF(OR(X$3="",Consolidado!$D767=""),0,IF(ISNUMBER(SEARCH(X$3,Consolidado!$D767)),IF(COUNTIFS(Consolidado!$AC$5:AC767,Consolidado!$AC767,Consolidado!$D$5:D767,"*"&amp;X$3&amp;"*")=1,1,0),0))</f>
        <v>0</v>
      </c>
      <c r="Y767" s="0" t="n">
        <f aca="false">IF(OR(Y$3="",Consolidado!$D767=""),0,IF(ISNUMBER(SEARCH(Y$3,Consolidado!$D767)),IF(COUNTIFS(Consolidado!$AC$5:AC767,Consolidado!$AC767,Consolidado!$D$5:D767,"*"&amp;Y$3&amp;"*")=1,1,0),0))</f>
        <v>0</v>
      </c>
      <c r="Z767" s="0" t="n">
        <f aca="false">IF(OR(Z$3="",Consolidado!$D767=""),0,IF(ISNUMBER(SEARCH(Z$3,Consolidado!$D767)),IF(COUNTIFS(Consolidado!$AC$5:AC767,Consolidado!$AC767,Consolidado!$D$5:D767,"*"&amp;Z$3&amp;"*")=1,1,0),0))</f>
        <v>0</v>
      </c>
      <c r="AA767" s="0" t="n">
        <f aca="false">IF(OR(AA$3="",Consolidado!$D767=""),0,IF(ISNUMBER(SEARCH(AA$3,Consolidado!$D767)),IF(COUNTIFS(Consolidado!$AC$5:AC767,Consolidado!$AC767,Consolidado!$D$5:D767,"*"&amp;AA$3&amp;"*")=1,1,0),0))</f>
        <v>0</v>
      </c>
      <c r="AB767" s="0" t="n">
        <f aca="false">IF(OR(AB$3="",Consolidado!$D767=""),0,IF(ISNUMBER(SEARCH(AB$3,Consolidado!$D767)),IF(COUNTIFS(Consolidado!$AC$5:AC767,Consolidado!$AC767,Consolidado!$D$5:D767,"*"&amp;AB$3&amp;"*")=1,1,0),0))</f>
        <v>0</v>
      </c>
      <c r="AC767" s="0" t="n">
        <f aca="false">IF(OR(AC$3="",Consolidado!$D767=""),0,IF(ISNUMBER(SEARCH(AC$3,Consolidado!$D767)),IF(COUNTIFS(Consolidado!$AC$5:AC767,Consolidado!$AC767,Consolidado!$D$5:D767,"*"&amp;AC$3&amp;"*")=1,1,0),0))</f>
        <v>0</v>
      </c>
      <c r="AD767" s="0" t="n">
        <f aca="false">IF(OR(AD$3="",Consolidado!$D767=""),0,IF(ISNUMBER(SEARCH(AD$3,Consolidado!$D767)),IF(COUNTIFS(Consolidado!$AC$5:AC767,Consolidado!$AC767,Consolidado!$D$5:D767,"*"&amp;AD$3&amp;"*")=1,1,0),0))</f>
        <v>0</v>
      </c>
      <c r="AE767" s="0" t="n">
        <f aca="false">IF(OR(AE$3="",Consolidado!$D767=""),0,IF(ISNUMBER(SEARCH(AE$3,Consolidado!$D767)),IF(COUNTIFS(Consolidado!$AC$5:AC767,Consolidado!$AC767,Consolidado!$D$5:D767,"*"&amp;AE$3&amp;"*")=1,1,0),0))</f>
        <v>0</v>
      </c>
      <c r="AF767" s="0" t="n">
        <f aca="false">IF(OR(AF$3="",Consolidado!$D767=""),0,IF(ISNUMBER(SEARCH(AF$3,Consolidado!$D767)),IF(COUNTIFS(Consolidado!$AC$5:AC767,Consolidado!$AC767,Consolidado!$D$5:D767,"*"&amp;AF$3&amp;"*")=1,1,0),0))</f>
        <v>0</v>
      </c>
      <c r="AG767" s="0" t="n">
        <f aca="false">IF(OR(AG$3="",Consolidado!$D767=""),0,IF(ISNUMBER(SEARCH(AG$3,Consolidado!$D767)),IF(COUNTIFS(Consolidado!$AC$5:AC767,Consolidado!$AC767,Consolidado!$D$5:D767,"*"&amp;AG$3&amp;"*")=1,1,0),0))</f>
        <v>0</v>
      </c>
      <c r="AH767" s="0" t="n">
        <f aca="false">IF(OR(AH$3="",Consolidado!$D767=""),0,IF(ISNUMBER(SEARCH(AH$3,Consolidado!$D767)),IF(COUNTIFS(Consolidado!$AC$5:AC767,Consolidado!$AC767,Consolidado!$D$5:D767,"*"&amp;AH$3&amp;"*")=1,1,0),0))</f>
        <v>0</v>
      </c>
      <c r="AI767" s="0" t="n">
        <f aca="false">IF(OR(AI$3="",Consolidado!$D767=""),0,IF(ISNUMBER(SEARCH(AI$3,Consolidado!$D767)),IF(COUNTIFS(Consolidado!$AC$5:AC767,Consolidado!$AC767,Consolidado!$D$5:D767,"*"&amp;AI$3&amp;"*")=1,1,0),0))</f>
        <v>0</v>
      </c>
      <c r="AJ767" s="0" t="n">
        <f aca="false">IF(OR(AJ$3="",Consolidado!$D767=""),0,IF(ISNUMBER(SEARCH(AJ$3,Consolidado!$D767)),IF(COUNTIFS(Consolidado!$AC$5:AC767,Consolidado!$AC767,Consolidado!$D$5:D767,"*"&amp;AJ$3&amp;"*")=1,1,0),0))</f>
        <v>0</v>
      </c>
      <c r="AK767" s="0" t="n">
        <f aca="false">IF(OR(AK$3="",Consolidado!$D767=""),0,IF(ISNUMBER(SEARCH(AK$3,Consolidado!$D767)),IF(COUNTIFS(Consolidado!$AC$5:AC767,Consolidado!$AC767,Consolidado!$D$5:D767,"*"&amp;AK$3&amp;"*")=1,1,0),0))</f>
        <v>0</v>
      </c>
      <c r="AL767" s="0" t="n">
        <f aca="false">IF(OR(AL$3="",Consolidado!$D767=""),0,IF(ISNUMBER(SEARCH(AL$3,Consolidado!$D767)),IF(COUNTIFS(Consolidado!$AC$5:AC767,Consolidado!$AC767,Consolidado!$D$5:D767,"*"&amp;AL$3&amp;"*")=1,1,0),0))</f>
        <v>0</v>
      </c>
      <c r="AM767" s="0" t="n">
        <f aca="false">IF(OR(AM$3="",Consolidado!$D767=""),0,IF(ISNUMBER(SEARCH(AM$3,Consolidado!$D767)),IF(COUNTIFS(Consolidado!$AC$5:AC767,Consolidado!$AC767,Consolidado!$D$5:D767,"*"&amp;AM$3&amp;"*")=1,1,0),0))</f>
        <v>0</v>
      </c>
      <c r="AN767" s="0" t="n">
        <f aca="false">IF(OR(AN$3="",Consolidado!$D767=""),0,IF(ISNUMBER(SEARCH(AN$3,Consolidado!$D767)),IF(COUNTIFS(Consolidado!$AC$5:AC767,Consolidado!$AC767,Consolidado!$D$5:D767,"*"&amp;AN$3&amp;"*")=1,1,0),0))</f>
        <v>0</v>
      </c>
      <c r="AO767" s="0" t="n">
        <f aca="false">IF(OR(AO$3="",Consolidado!$D767=""),0,IF(ISNUMBER(SEARCH(AO$3,Consolidado!$D767)),IF(COUNTIFS(Consolidado!$AC$5:AC767,Consolidado!$AC767,Consolidado!$D$5:D767,"*"&amp;AO$3&amp;"*")=1,1,0),0))</f>
        <v>0</v>
      </c>
    </row>
    <row r="768" customFormat="false" ht="15" hidden="false" customHeight="false" outlineLevel="0" collapsed="false">
      <c r="B768" s="0" t="n">
        <f aca="false">IF(OR(B$3="",Consolidado!$D768=""),0,IF(ISNUMBER(SEARCH(B$3,Consolidado!$D768)),IF(COUNTIFS(Consolidado!$AC$5:AC768,Consolidado!$AC768,Consolidado!$D$5:D768,"*"&amp;B$3&amp;"*")=1,1,0),0))</f>
        <v>0</v>
      </c>
      <c r="C768" s="0" t="n">
        <f aca="false">IF(OR(C$3="",Consolidado!$D768=""),0,IF(ISNUMBER(SEARCH(C$3,Consolidado!$D768)),IF(COUNTIFS(Consolidado!$AC$5:AC768,Consolidado!$AC768,Consolidado!$D$5:D768,"*"&amp;C$3&amp;"*")=1,1,0),0))</f>
        <v>0</v>
      </c>
      <c r="D768" s="0" t="n">
        <f aca="false">IF(OR(D$3="",Consolidado!$D768=""),0,IF(ISNUMBER(SEARCH(D$3,Consolidado!$D768)),IF(COUNTIFS(Consolidado!$AC$5:AC768,Consolidado!$AC768,Consolidado!$D$5:D768,"*"&amp;D$3&amp;"*")=1,1,0),0))</f>
        <v>0</v>
      </c>
      <c r="E768" s="0" t="n">
        <f aca="false">IF(OR(E$3="",Consolidado!$D768=""),0,IF(ISNUMBER(SEARCH(E$3,Consolidado!$D768)),IF(COUNTIFS(Consolidado!$AC$5:AC768,Consolidado!$AC768,Consolidado!$D$5:D768,"*"&amp;E$3&amp;"*")=1,1,0),0))</f>
        <v>0</v>
      </c>
      <c r="F768" s="0" t="n">
        <f aca="false">IF(OR(F$3="",Consolidado!$D768=""),0,IF(ISNUMBER(SEARCH(F$3,Consolidado!$D768)),IF(COUNTIFS(Consolidado!$AC$5:AC768,Consolidado!$AC768,Consolidado!$D$5:D768,"*"&amp;F$3&amp;"*")=1,1,0),0))</f>
        <v>0</v>
      </c>
      <c r="G768" s="0" t="n">
        <f aca="false">IF(OR(G$3="",Consolidado!$D768=""),0,IF(ISNUMBER(SEARCH(G$3,Consolidado!$D768)),IF(COUNTIFS(Consolidado!$AC$5:AC768,Consolidado!$AC768,Consolidado!$D$5:D768,"*"&amp;G$3&amp;"*")=1,1,0),0))</f>
        <v>0</v>
      </c>
      <c r="H768" s="0" t="n">
        <f aca="false">IF(OR(H$3="",Consolidado!$D768=""),0,IF(ISNUMBER(SEARCH(H$3,Consolidado!$D768)),IF(COUNTIFS(Consolidado!$AC$5:AC768,Consolidado!$AC768,Consolidado!$D$5:D768,"*"&amp;H$3&amp;"*")=1,1,0),0))</f>
        <v>0</v>
      </c>
      <c r="I768" s="0" t="n">
        <f aca="false">IF(OR(I$3="",Consolidado!$D768=""),0,IF(ISNUMBER(SEARCH(I$3,Consolidado!$D768)),IF(COUNTIFS(Consolidado!$AC$5:AC768,Consolidado!$AC768,Consolidado!$D$5:D768,"*"&amp;I$3&amp;"*")=1,1,0),0))</f>
        <v>0</v>
      </c>
      <c r="J768" s="0" t="n">
        <f aca="false">IF(OR(J$3="",Consolidado!$D768=""),0,IF(ISNUMBER(SEARCH(J$3,Consolidado!$D768)),IF(COUNTIFS(Consolidado!$AC$5:AC768,Consolidado!$AC768,Consolidado!$D$5:D768,"*"&amp;J$3&amp;"*")=1,1,0),0))</f>
        <v>0</v>
      </c>
      <c r="K768" s="0" t="n">
        <f aca="false">IF(OR(K$3="",Consolidado!$D768=""),0,IF(ISNUMBER(SEARCH(K$3,Consolidado!$D768)),IF(COUNTIFS(Consolidado!$AC$5:AC768,Consolidado!$AC768,Consolidado!$D$5:D768,"*"&amp;K$3&amp;"*")=1,1,0),0))</f>
        <v>0</v>
      </c>
      <c r="L768" s="0" t="n">
        <f aca="false">IF(OR(L$3="",Consolidado!$D768=""),0,IF(ISNUMBER(SEARCH(L$3,Consolidado!$D768)),IF(COUNTIFS(Consolidado!$AC$5:AC768,Consolidado!$AC768,Consolidado!$D$5:D768,"*"&amp;L$3&amp;"*")=1,1,0),0))</f>
        <v>0</v>
      </c>
      <c r="M768" s="0" t="n">
        <f aca="false">IF(OR(M$3="",Consolidado!$D768=""),0,IF(ISNUMBER(SEARCH(M$3,Consolidado!$D768)),IF(COUNTIFS(Consolidado!$AC$5:AC768,Consolidado!$AC768,Consolidado!$D$5:D768,"*"&amp;M$3&amp;"*")=1,1,0),0))</f>
        <v>0</v>
      </c>
      <c r="N768" s="0" t="n">
        <f aca="false">IF(OR(N$3="",Consolidado!$D768=""),0,IF(ISNUMBER(SEARCH(N$3,Consolidado!$D768)),IF(COUNTIFS(Consolidado!$AC$5:AC768,Consolidado!$AC768,Consolidado!$D$5:D768,"*"&amp;N$3&amp;"*")=1,1,0),0))</f>
        <v>0</v>
      </c>
      <c r="O768" s="0" t="n">
        <f aca="false">IF(OR(O$3="",Consolidado!$D768=""),0,IF(ISNUMBER(SEARCH(O$3,Consolidado!$D768)),IF(COUNTIFS(Consolidado!$AC$5:AC768,Consolidado!$AC768,Consolidado!$D$5:D768,"*"&amp;O$3&amp;"*")=1,1,0),0))</f>
        <v>0</v>
      </c>
      <c r="P768" s="0" t="n">
        <f aca="false">IF(OR(P$3="",Consolidado!$D768=""),0,IF(ISNUMBER(SEARCH(P$3,Consolidado!$D768)),IF(COUNTIFS(Consolidado!$AC$5:AC768,Consolidado!$AC768,Consolidado!$D$5:D768,"*"&amp;P$3&amp;"*")=1,1,0),0))</f>
        <v>0</v>
      </c>
      <c r="Q768" s="0" t="n">
        <f aca="false">IF(OR(Q$3="",Consolidado!$D768=""),0,IF(ISNUMBER(SEARCH(Q$3,Consolidado!$D768)),IF(COUNTIFS(Consolidado!$AC$5:AC768,Consolidado!$AC768,Consolidado!$D$5:D768,"*"&amp;Q$3&amp;"*")=1,1,0),0))</f>
        <v>0</v>
      </c>
      <c r="R768" s="0" t="n">
        <f aca="false">IF(OR(R$3="",Consolidado!$D768=""),0,IF(ISNUMBER(SEARCH(R$3,Consolidado!$D768)),IF(COUNTIFS(Consolidado!$AC$5:AC768,Consolidado!$AC768,Consolidado!$D$5:D768,"*"&amp;R$3&amp;"*")=1,1,0),0))</f>
        <v>0</v>
      </c>
      <c r="S768" s="0" t="n">
        <f aca="false">IF(OR(S$3="",Consolidado!$D768=""),0,IF(ISNUMBER(SEARCH(S$3,Consolidado!$D768)),IF(COUNTIFS(Consolidado!$AC$5:AC768,Consolidado!$AC768,Consolidado!$D$5:D768,"*"&amp;S$3&amp;"*")=1,1,0),0))</f>
        <v>0</v>
      </c>
      <c r="T768" s="0" t="n">
        <f aca="false">IF(OR(T$3="",Consolidado!$D768=""),0,IF(ISNUMBER(SEARCH(T$3,Consolidado!$D768)),IF(COUNTIFS(Consolidado!$AC$5:AC768,Consolidado!$AC768,Consolidado!$D$5:D768,"*"&amp;T$3&amp;"*")=1,1,0),0))</f>
        <v>0</v>
      </c>
      <c r="U768" s="0" t="n">
        <f aca="false">IF(OR(U$3="",Consolidado!$D768=""),0,IF(ISNUMBER(SEARCH(U$3,Consolidado!$D768)),IF(COUNTIFS(Consolidado!$AC$5:AC768,Consolidado!$AC768,Consolidado!$D$5:D768,"*"&amp;U$3&amp;"*")=1,1,0),0))</f>
        <v>0</v>
      </c>
      <c r="V768" s="0" t="n">
        <f aca="false">IF(OR(V$3="",Consolidado!$D768=""),0,IF(ISNUMBER(SEARCH(V$3,Consolidado!$D768)),IF(COUNTIFS(Consolidado!$AC$5:AC768,Consolidado!$AC768,Consolidado!$D$5:D768,"*"&amp;V$3&amp;"*")=1,1,0),0))</f>
        <v>0</v>
      </c>
      <c r="W768" s="0" t="n">
        <f aca="false">IF(OR(W$3="",Consolidado!$D768=""),0,IF(ISNUMBER(SEARCH(W$3,Consolidado!$D768)),IF(COUNTIFS(Consolidado!$AC$5:AC768,Consolidado!$AC768,Consolidado!$D$5:D768,"*"&amp;W$3&amp;"*")=1,1,0),0))</f>
        <v>0</v>
      </c>
      <c r="X768" s="0" t="n">
        <f aca="false">IF(OR(X$3="",Consolidado!$D768=""),0,IF(ISNUMBER(SEARCH(X$3,Consolidado!$D768)),IF(COUNTIFS(Consolidado!$AC$5:AC768,Consolidado!$AC768,Consolidado!$D$5:D768,"*"&amp;X$3&amp;"*")=1,1,0),0))</f>
        <v>0</v>
      </c>
      <c r="Y768" s="0" t="n">
        <f aca="false">IF(OR(Y$3="",Consolidado!$D768=""),0,IF(ISNUMBER(SEARCH(Y$3,Consolidado!$D768)),IF(COUNTIFS(Consolidado!$AC$5:AC768,Consolidado!$AC768,Consolidado!$D$5:D768,"*"&amp;Y$3&amp;"*")=1,1,0),0))</f>
        <v>0</v>
      </c>
      <c r="Z768" s="0" t="n">
        <f aca="false">IF(OR(Z$3="",Consolidado!$D768=""),0,IF(ISNUMBER(SEARCH(Z$3,Consolidado!$D768)),IF(COUNTIFS(Consolidado!$AC$5:AC768,Consolidado!$AC768,Consolidado!$D$5:D768,"*"&amp;Z$3&amp;"*")=1,1,0),0))</f>
        <v>0</v>
      </c>
      <c r="AA768" s="0" t="n">
        <f aca="false">IF(OR(AA$3="",Consolidado!$D768=""),0,IF(ISNUMBER(SEARCH(AA$3,Consolidado!$D768)),IF(COUNTIFS(Consolidado!$AC$5:AC768,Consolidado!$AC768,Consolidado!$D$5:D768,"*"&amp;AA$3&amp;"*")=1,1,0),0))</f>
        <v>0</v>
      </c>
      <c r="AB768" s="0" t="n">
        <f aca="false">IF(OR(AB$3="",Consolidado!$D768=""),0,IF(ISNUMBER(SEARCH(AB$3,Consolidado!$D768)),IF(COUNTIFS(Consolidado!$AC$5:AC768,Consolidado!$AC768,Consolidado!$D$5:D768,"*"&amp;AB$3&amp;"*")=1,1,0),0))</f>
        <v>0</v>
      </c>
      <c r="AC768" s="0" t="n">
        <f aca="false">IF(OR(AC$3="",Consolidado!$D768=""),0,IF(ISNUMBER(SEARCH(AC$3,Consolidado!$D768)),IF(COUNTIFS(Consolidado!$AC$5:AC768,Consolidado!$AC768,Consolidado!$D$5:D768,"*"&amp;AC$3&amp;"*")=1,1,0),0))</f>
        <v>0</v>
      </c>
      <c r="AD768" s="0" t="n">
        <f aca="false">IF(OR(AD$3="",Consolidado!$D768=""),0,IF(ISNUMBER(SEARCH(AD$3,Consolidado!$D768)),IF(COUNTIFS(Consolidado!$AC$5:AC768,Consolidado!$AC768,Consolidado!$D$5:D768,"*"&amp;AD$3&amp;"*")=1,1,0),0))</f>
        <v>0</v>
      </c>
      <c r="AE768" s="0" t="n">
        <f aca="false">IF(OR(AE$3="",Consolidado!$D768=""),0,IF(ISNUMBER(SEARCH(AE$3,Consolidado!$D768)),IF(COUNTIFS(Consolidado!$AC$5:AC768,Consolidado!$AC768,Consolidado!$D$5:D768,"*"&amp;AE$3&amp;"*")=1,1,0),0))</f>
        <v>0</v>
      </c>
      <c r="AF768" s="0" t="n">
        <f aca="false">IF(OR(AF$3="",Consolidado!$D768=""),0,IF(ISNUMBER(SEARCH(AF$3,Consolidado!$D768)),IF(COUNTIFS(Consolidado!$AC$5:AC768,Consolidado!$AC768,Consolidado!$D$5:D768,"*"&amp;AF$3&amp;"*")=1,1,0),0))</f>
        <v>0</v>
      </c>
      <c r="AG768" s="0" t="n">
        <f aca="false">IF(OR(AG$3="",Consolidado!$D768=""),0,IF(ISNUMBER(SEARCH(AG$3,Consolidado!$D768)),IF(COUNTIFS(Consolidado!$AC$5:AC768,Consolidado!$AC768,Consolidado!$D$5:D768,"*"&amp;AG$3&amp;"*")=1,1,0),0))</f>
        <v>0</v>
      </c>
      <c r="AH768" s="0" t="n">
        <f aca="false">IF(OR(AH$3="",Consolidado!$D768=""),0,IF(ISNUMBER(SEARCH(AH$3,Consolidado!$D768)),IF(COUNTIFS(Consolidado!$AC$5:AC768,Consolidado!$AC768,Consolidado!$D$5:D768,"*"&amp;AH$3&amp;"*")=1,1,0),0))</f>
        <v>0</v>
      </c>
      <c r="AI768" s="0" t="n">
        <f aca="false">IF(OR(AI$3="",Consolidado!$D768=""),0,IF(ISNUMBER(SEARCH(AI$3,Consolidado!$D768)),IF(COUNTIFS(Consolidado!$AC$5:AC768,Consolidado!$AC768,Consolidado!$D$5:D768,"*"&amp;AI$3&amp;"*")=1,1,0),0))</f>
        <v>0</v>
      </c>
      <c r="AJ768" s="0" t="n">
        <f aca="false">IF(OR(AJ$3="",Consolidado!$D768=""),0,IF(ISNUMBER(SEARCH(AJ$3,Consolidado!$D768)),IF(COUNTIFS(Consolidado!$AC$5:AC768,Consolidado!$AC768,Consolidado!$D$5:D768,"*"&amp;AJ$3&amp;"*")=1,1,0),0))</f>
        <v>0</v>
      </c>
      <c r="AK768" s="0" t="n">
        <f aca="false">IF(OR(AK$3="",Consolidado!$D768=""),0,IF(ISNUMBER(SEARCH(AK$3,Consolidado!$D768)),IF(COUNTIFS(Consolidado!$AC$5:AC768,Consolidado!$AC768,Consolidado!$D$5:D768,"*"&amp;AK$3&amp;"*")=1,1,0),0))</f>
        <v>0</v>
      </c>
      <c r="AL768" s="0" t="n">
        <f aca="false">IF(OR(AL$3="",Consolidado!$D768=""),0,IF(ISNUMBER(SEARCH(AL$3,Consolidado!$D768)),IF(COUNTIFS(Consolidado!$AC$5:AC768,Consolidado!$AC768,Consolidado!$D$5:D768,"*"&amp;AL$3&amp;"*")=1,1,0),0))</f>
        <v>0</v>
      </c>
      <c r="AM768" s="0" t="n">
        <f aca="false">IF(OR(AM$3="",Consolidado!$D768=""),0,IF(ISNUMBER(SEARCH(AM$3,Consolidado!$D768)),IF(COUNTIFS(Consolidado!$AC$5:AC768,Consolidado!$AC768,Consolidado!$D$5:D768,"*"&amp;AM$3&amp;"*")=1,1,0),0))</f>
        <v>0</v>
      </c>
      <c r="AN768" s="0" t="n">
        <f aca="false">IF(OR(AN$3="",Consolidado!$D768=""),0,IF(ISNUMBER(SEARCH(AN$3,Consolidado!$D768)),IF(COUNTIFS(Consolidado!$AC$5:AC768,Consolidado!$AC768,Consolidado!$D$5:D768,"*"&amp;AN$3&amp;"*")=1,1,0),0))</f>
        <v>0</v>
      </c>
      <c r="AO768" s="0" t="n">
        <f aca="false">IF(OR(AO$3="",Consolidado!$D768=""),0,IF(ISNUMBER(SEARCH(AO$3,Consolidado!$D768)),IF(COUNTIFS(Consolidado!$AC$5:AC768,Consolidado!$AC768,Consolidado!$D$5:D768,"*"&amp;AO$3&amp;"*")=1,1,0),0))</f>
        <v>0</v>
      </c>
    </row>
    <row r="769" customFormat="false" ht="15" hidden="false" customHeight="false" outlineLevel="0" collapsed="false">
      <c r="B769" s="0" t="n">
        <f aca="false">IF(OR(B$3="",Consolidado!$D769=""),0,IF(ISNUMBER(SEARCH(B$3,Consolidado!$D769)),IF(COUNTIFS(Consolidado!$AC$5:AC769,Consolidado!$AC769,Consolidado!$D$5:D769,"*"&amp;B$3&amp;"*")=1,1,0),0))</f>
        <v>0</v>
      </c>
      <c r="C769" s="0" t="n">
        <f aca="false">IF(OR(C$3="",Consolidado!$D769=""),0,IF(ISNUMBER(SEARCH(C$3,Consolidado!$D769)),IF(COUNTIFS(Consolidado!$AC$5:AC769,Consolidado!$AC769,Consolidado!$D$5:D769,"*"&amp;C$3&amp;"*")=1,1,0),0))</f>
        <v>0</v>
      </c>
      <c r="D769" s="0" t="n">
        <f aca="false">IF(OR(D$3="",Consolidado!$D769=""),0,IF(ISNUMBER(SEARCH(D$3,Consolidado!$D769)),IF(COUNTIFS(Consolidado!$AC$5:AC769,Consolidado!$AC769,Consolidado!$D$5:D769,"*"&amp;D$3&amp;"*")=1,1,0),0))</f>
        <v>0</v>
      </c>
      <c r="E769" s="0" t="n">
        <f aca="false">IF(OR(E$3="",Consolidado!$D769=""),0,IF(ISNUMBER(SEARCH(E$3,Consolidado!$D769)),IF(COUNTIFS(Consolidado!$AC$5:AC769,Consolidado!$AC769,Consolidado!$D$5:D769,"*"&amp;E$3&amp;"*")=1,1,0),0))</f>
        <v>0</v>
      </c>
      <c r="F769" s="0" t="n">
        <f aca="false">IF(OR(F$3="",Consolidado!$D769=""),0,IF(ISNUMBER(SEARCH(F$3,Consolidado!$D769)),IF(COUNTIFS(Consolidado!$AC$5:AC769,Consolidado!$AC769,Consolidado!$D$5:D769,"*"&amp;F$3&amp;"*")=1,1,0),0))</f>
        <v>0</v>
      </c>
      <c r="G769" s="0" t="n">
        <f aca="false">IF(OR(G$3="",Consolidado!$D769=""),0,IF(ISNUMBER(SEARCH(G$3,Consolidado!$D769)),IF(COUNTIFS(Consolidado!$AC$5:AC769,Consolidado!$AC769,Consolidado!$D$5:D769,"*"&amp;G$3&amp;"*")=1,1,0),0))</f>
        <v>0</v>
      </c>
      <c r="H769" s="0" t="n">
        <f aca="false">IF(OR(H$3="",Consolidado!$D769=""),0,IF(ISNUMBER(SEARCH(H$3,Consolidado!$D769)),IF(COUNTIFS(Consolidado!$AC$5:AC769,Consolidado!$AC769,Consolidado!$D$5:D769,"*"&amp;H$3&amp;"*")=1,1,0),0))</f>
        <v>0</v>
      </c>
      <c r="I769" s="0" t="n">
        <f aca="false">IF(OR(I$3="",Consolidado!$D769=""),0,IF(ISNUMBER(SEARCH(I$3,Consolidado!$D769)),IF(COUNTIFS(Consolidado!$AC$5:AC769,Consolidado!$AC769,Consolidado!$D$5:D769,"*"&amp;I$3&amp;"*")=1,1,0),0))</f>
        <v>0</v>
      </c>
      <c r="J769" s="0" t="n">
        <f aca="false">IF(OR(J$3="",Consolidado!$D769=""),0,IF(ISNUMBER(SEARCH(J$3,Consolidado!$D769)),IF(COUNTIFS(Consolidado!$AC$5:AC769,Consolidado!$AC769,Consolidado!$D$5:D769,"*"&amp;J$3&amp;"*")=1,1,0),0))</f>
        <v>0</v>
      </c>
      <c r="K769" s="0" t="n">
        <f aca="false">IF(OR(K$3="",Consolidado!$D769=""),0,IF(ISNUMBER(SEARCH(K$3,Consolidado!$D769)),IF(COUNTIFS(Consolidado!$AC$5:AC769,Consolidado!$AC769,Consolidado!$D$5:D769,"*"&amp;K$3&amp;"*")=1,1,0),0))</f>
        <v>0</v>
      </c>
      <c r="L769" s="0" t="n">
        <f aca="false">IF(OR(L$3="",Consolidado!$D769=""),0,IF(ISNUMBER(SEARCH(L$3,Consolidado!$D769)),IF(COUNTIFS(Consolidado!$AC$5:AC769,Consolidado!$AC769,Consolidado!$D$5:D769,"*"&amp;L$3&amp;"*")=1,1,0),0))</f>
        <v>0</v>
      </c>
      <c r="M769" s="0" t="n">
        <f aca="false">IF(OR(M$3="",Consolidado!$D769=""),0,IF(ISNUMBER(SEARCH(M$3,Consolidado!$D769)),IF(COUNTIFS(Consolidado!$AC$5:AC769,Consolidado!$AC769,Consolidado!$D$5:D769,"*"&amp;M$3&amp;"*")=1,1,0),0))</f>
        <v>0</v>
      </c>
      <c r="N769" s="0" t="n">
        <f aca="false">IF(OR(N$3="",Consolidado!$D769=""),0,IF(ISNUMBER(SEARCH(N$3,Consolidado!$D769)),IF(COUNTIFS(Consolidado!$AC$5:AC769,Consolidado!$AC769,Consolidado!$D$5:D769,"*"&amp;N$3&amp;"*")=1,1,0),0))</f>
        <v>0</v>
      </c>
      <c r="O769" s="0" t="n">
        <f aca="false">IF(OR(O$3="",Consolidado!$D769=""),0,IF(ISNUMBER(SEARCH(O$3,Consolidado!$D769)),IF(COUNTIFS(Consolidado!$AC$5:AC769,Consolidado!$AC769,Consolidado!$D$5:D769,"*"&amp;O$3&amp;"*")=1,1,0),0))</f>
        <v>0</v>
      </c>
      <c r="P769" s="0" t="n">
        <f aca="false">IF(OR(P$3="",Consolidado!$D769=""),0,IF(ISNUMBER(SEARCH(P$3,Consolidado!$D769)),IF(COUNTIFS(Consolidado!$AC$5:AC769,Consolidado!$AC769,Consolidado!$D$5:D769,"*"&amp;P$3&amp;"*")=1,1,0),0))</f>
        <v>0</v>
      </c>
      <c r="Q769" s="0" t="n">
        <f aca="false">IF(OR(Q$3="",Consolidado!$D769=""),0,IF(ISNUMBER(SEARCH(Q$3,Consolidado!$D769)),IF(COUNTIFS(Consolidado!$AC$5:AC769,Consolidado!$AC769,Consolidado!$D$5:D769,"*"&amp;Q$3&amp;"*")=1,1,0),0))</f>
        <v>0</v>
      </c>
      <c r="R769" s="0" t="n">
        <f aca="false">IF(OR(R$3="",Consolidado!$D769=""),0,IF(ISNUMBER(SEARCH(R$3,Consolidado!$D769)),IF(COUNTIFS(Consolidado!$AC$5:AC769,Consolidado!$AC769,Consolidado!$D$5:D769,"*"&amp;R$3&amp;"*")=1,1,0),0))</f>
        <v>0</v>
      </c>
      <c r="S769" s="0" t="n">
        <f aca="false">IF(OR(S$3="",Consolidado!$D769=""),0,IF(ISNUMBER(SEARCH(S$3,Consolidado!$D769)),IF(COUNTIFS(Consolidado!$AC$5:AC769,Consolidado!$AC769,Consolidado!$D$5:D769,"*"&amp;S$3&amp;"*")=1,1,0),0))</f>
        <v>0</v>
      </c>
      <c r="T769" s="0" t="n">
        <f aca="false">IF(OR(T$3="",Consolidado!$D769=""),0,IF(ISNUMBER(SEARCH(T$3,Consolidado!$D769)),IF(COUNTIFS(Consolidado!$AC$5:AC769,Consolidado!$AC769,Consolidado!$D$5:D769,"*"&amp;T$3&amp;"*")=1,1,0),0))</f>
        <v>0</v>
      </c>
      <c r="U769" s="0" t="n">
        <f aca="false">IF(OR(U$3="",Consolidado!$D769=""),0,IF(ISNUMBER(SEARCH(U$3,Consolidado!$D769)),IF(COUNTIFS(Consolidado!$AC$5:AC769,Consolidado!$AC769,Consolidado!$D$5:D769,"*"&amp;U$3&amp;"*")=1,1,0),0))</f>
        <v>0</v>
      </c>
      <c r="V769" s="0" t="n">
        <f aca="false">IF(OR(V$3="",Consolidado!$D769=""),0,IF(ISNUMBER(SEARCH(V$3,Consolidado!$D769)),IF(COUNTIFS(Consolidado!$AC$5:AC769,Consolidado!$AC769,Consolidado!$D$5:D769,"*"&amp;V$3&amp;"*")=1,1,0),0))</f>
        <v>0</v>
      </c>
      <c r="W769" s="0" t="n">
        <f aca="false">IF(OR(W$3="",Consolidado!$D769=""),0,IF(ISNUMBER(SEARCH(W$3,Consolidado!$D769)),IF(COUNTIFS(Consolidado!$AC$5:AC769,Consolidado!$AC769,Consolidado!$D$5:D769,"*"&amp;W$3&amp;"*")=1,1,0),0))</f>
        <v>0</v>
      </c>
      <c r="X769" s="0" t="n">
        <f aca="false">IF(OR(X$3="",Consolidado!$D769=""),0,IF(ISNUMBER(SEARCH(X$3,Consolidado!$D769)),IF(COUNTIFS(Consolidado!$AC$5:AC769,Consolidado!$AC769,Consolidado!$D$5:D769,"*"&amp;X$3&amp;"*")=1,1,0),0))</f>
        <v>0</v>
      </c>
      <c r="Y769" s="0" t="n">
        <f aca="false">IF(OR(Y$3="",Consolidado!$D769=""),0,IF(ISNUMBER(SEARCH(Y$3,Consolidado!$D769)),IF(COUNTIFS(Consolidado!$AC$5:AC769,Consolidado!$AC769,Consolidado!$D$5:D769,"*"&amp;Y$3&amp;"*")=1,1,0),0))</f>
        <v>0</v>
      </c>
      <c r="Z769" s="0" t="n">
        <f aca="false">IF(OR(Z$3="",Consolidado!$D769=""),0,IF(ISNUMBER(SEARCH(Z$3,Consolidado!$D769)),IF(COUNTIFS(Consolidado!$AC$5:AC769,Consolidado!$AC769,Consolidado!$D$5:D769,"*"&amp;Z$3&amp;"*")=1,1,0),0))</f>
        <v>0</v>
      </c>
      <c r="AA769" s="0" t="n">
        <f aca="false">IF(OR(AA$3="",Consolidado!$D769=""),0,IF(ISNUMBER(SEARCH(AA$3,Consolidado!$D769)),IF(COUNTIFS(Consolidado!$AC$5:AC769,Consolidado!$AC769,Consolidado!$D$5:D769,"*"&amp;AA$3&amp;"*")=1,1,0),0))</f>
        <v>0</v>
      </c>
      <c r="AB769" s="0" t="n">
        <f aca="false">IF(OR(AB$3="",Consolidado!$D769=""),0,IF(ISNUMBER(SEARCH(AB$3,Consolidado!$D769)),IF(COUNTIFS(Consolidado!$AC$5:AC769,Consolidado!$AC769,Consolidado!$D$5:D769,"*"&amp;AB$3&amp;"*")=1,1,0),0))</f>
        <v>0</v>
      </c>
      <c r="AC769" s="0" t="n">
        <f aca="false">IF(OR(AC$3="",Consolidado!$D769=""),0,IF(ISNUMBER(SEARCH(AC$3,Consolidado!$D769)),IF(COUNTIFS(Consolidado!$AC$5:AC769,Consolidado!$AC769,Consolidado!$D$5:D769,"*"&amp;AC$3&amp;"*")=1,1,0),0))</f>
        <v>0</v>
      </c>
      <c r="AD769" s="0" t="n">
        <f aca="false">IF(OR(AD$3="",Consolidado!$D769=""),0,IF(ISNUMBER(SEARCH(AD$3,Consolidado!$D769)),IF(COUNTIFS(Consolidado!$AC$5:AC769,Consolidado!$AC769,Consolidado!$D$5:D769,"*"&amp;AD$3&amp;"*")=1,1,0),0))</f>
        <v>0</v>
      </c>
      <c r="AE769" s="0" t="n">
        <f aca="false">IF(OR(AE$3="",Consolidado!$D769=""),0,IF(ISNUMBER(SEARCH(AE$3,Consolidado!$D769)),IF(COUNTIFS(Consolidado!$AC$5:AC769,Consolidado!$AC769,Consolidado!$D$5:D769,"*"&amp;AE$3&amp;"*")=1,1,0),0))</f>
        <v>0</v>
      </c>
      <c r="AF769" s="0" t="n">
        <f aca="false">IF(OR(AF$3="",Consolidado!$D769=""),0,IF(ISNUMBER(SEARCH(AF$3,Consolidado!$D769)),IF(COUNTIFS(Consolidado!$AC$5:AC769,Consolidado!$AC769,Consolidado!$D$5:D769,"*"&amp;AF$3&amp;"*")=1,1,0),0))</f>
        <v>0</v>
      </c>
      <c r="AG769" s="0" t="n">
        <f aca="false">IF(OR(AG$3="",Consolidado!$D769=""),0,IF(ISNUMBER(SEARCH(AG$3,Consolidado!$D769)),IF(COUNTIFS(Consolidado!$AC$5:AC769,Consolidado!$AC769,Consolidado!$D$5:D769,"*"&amp;AG$3&amp;"*")=1,1,0),0))</f>
        <v>0</v>
      </c>
      <c r="AH769" s="0" t="n">
        <f aca="false">IF(OR(AH$3="",Consolidado!$D769=""),0,IF(ISNUMBER(SEARCH(AH$3,Consolidado!$D769)),IF(COUNTIFS(Consolidado!$AC$5:AC769,Consolidado!$AC769,Consolidado!$D$5:D769,"*"&amp;AH$3&amp;"*")=1,1,0),0))</f>
        <v>0</v>
      </c>
      <c r="AI769" s="0" t="n">
        <f aca="false">IF(OR(AI$3="",Consolidado!$D769=""),0,IF(ISNUMBER(SEARCH(AI$3,Consolidado!$D769)),IF(COUNTIFS(Consolidado!$AC$5:AC769,Consolidado!$AC769,Consolidado!$D$5:D769,"*"&amp;AI$3&amp;"*")=1,1,0),0))</f>
        <v>0</v>
      </c>
      <c r="AJ769" s="0" t="n">
        <f aca="false">IF(OR(AJ$3="",Consolidado!$D769=""),0,IF(ISNUMBER(SEARCH(AJ$3,Consolidado!$D769)),IF(COUNTIFS(Consolidado!$AC$5:AC769,Consolidado!$AC769,Consolidado!$D$5:D769,"*"&amp;AJ$3&amp;"*")=1,1,0),0))</f>
        <v>0</v>
      </c>
      <c r="AK769" s="0" t="n">
        <f aca="false">IF(OR(AK$3="",Consolidado!$D769=""),0,IF(ISNUMBER(SEARCH(AK$3,Consolidado!$D769)),IF(COUNTIFS(Consolidado!$AC$5:AC769,Consolidado!$AC769,Consolidado!$D$5:D769,"*"&amp;AK$3&amp;"*")=1,1,0),0))</f>
        <v>0</v>
      </c>
      <c r="AL769" s="0" t="n">
        <f aca="false">IF(OR(AL$3="",Consolidado!$D769=""),0,IF(ISNUMBER(SEARCH(AL$3,Consolidado!$D769)),IF(COUNTIFS(Consolidado!$AC$5:AC769,Consolidado!$AC769,Consolidado!$D$5:D769,"*"&amp;AL$3&amp;"*")=1,1,0),0))</f>
        <v>0</v>
      </c>
      <c r="AM769" s="0" t="n">
        <f aca="false">IF(OR(AM$3="",Consolidado!$D769=""),0,IF(ISNUMBER(SEARCH(AM$3,Consolidado!$D769)),IF(COUNTIFS(Consolidado!$AC$5:AC769,Consolidado!$AC769,Consolidado!$D$5:D769,"*"&amp;AM$3&amp;"*")=1,1,0),0))</f>
        <v>0</v>
      </c>
      <c r="AN769" s="0" t="n">
        <f aca="false">IF(OR(AN$3="",Consolidado!$D769=""),0,IF(ISNUMBER(SEARCH(AN$3,Consolidado!$D769)),IF(COUNTIFS(Consolidado!$AC$5:AC769,Consolidado!$AC769,Consolidado!$D$5:D769,"*"&amp;AN$3&amp;"*")=1,1,0),0))</f>
        <v>0</v>
      </c>
      <c r="AO769" s="0" t="n">
        <f aca="false">IF(OR(AO$3="",Consolidado!$D769=""),0,IF(ISNUMBER(SEARCH(AO$3,Consolidado!$D769)),IF(COUNTIFS(Consolidado!$AC$5:AC769,Consolidado!$AC769,Consolidado!$D$5:D769,"*"&amp;AO$3&amp;"*")=1,1,0),0))</f>
        <v>0</v>
      </c>
    </row>
    <row r="770" customFormat="false" ht="15" hidden="false" customHeight="false" outlineLevel="0" collapsed="false">
      <c r="B770" s="0" t="n">
        <f aca="false">IF(OR(B$3="",Consolidado!$D770=""),0,IF(ISNUMBER(SEARCH(B$3,Consolidado!$D770)),IF(COUNTIFS(Consolidado!$AC$5:AC770,Consolidado!$AC770,Consolidado!$D$5:D770,"*"&amp;B$3&amp;"*")=1,1,0),0))</f>
        <v>0</v>
      </c>
      <c r="C770" s="0" t="n">
        <f aca="false">IF(OR(C$3="",Consolidado!$D770=""),0,IF(ISNUMBER(SEARCH(C$3,Consolidado!$D770)),IF(COUNTIFS(Consolidado!$AC$5:AC770,Consolidado!$AC770,Consolidado!$D$5:D770,"*"&amp;C$3&amp;"*")=1,1,0),0))</f>
        <v>0</v>
      </c>
      <c r="D770" s="0" t="n">
        <f aca="false">IF(OR(D$3="",Consolidado!$D770=""),0,IF(ISNUMBER(SEARCH(D$3,Consolidado!$D770)),IF(COUNTIFS(Consolidado!$AC$5:AC770,Consolidado!$AC770,Consolidado!$D$5:D770,"*"&amp;D$3&amp;"*")=1,1,0),0))</f>
        <v>0</v>
      </c>
      <c r="E770" s="0" t="n">
        <f aca="false">IF(OR(E$3="",Consolidado!$D770=""),0,IF(ISNUMBER(SEARCH(E$3,Consolidado!$D770)),IF(COUNTIFS(Consolidado!$AC$5:AC770,Consolidado!$AC770,Consolidado!$D$5:D770,"*"&amp;E$3&amp;"*")=1,1,0),0))</f>
        <v>0</v>
      </c>
      <c r="F770" s="0" t="n">
        <f aca="false">IF(OR(F$3="",Consolidado!$D770=""),0,IF(ISNUMBER(SEARCH(F$3,Consolidado!$D770)),IF(COUNTIFS(Consolidado!$AC$5:AC770,Consolidado!$AC770,Consolidado!$D$5:D770,"*"&amp;F$3&amp;"*")=1,1,0),0))</f>
        <v>0</v>
      </c>
      <c r="G770" s="0" t="n">
        <f aca="false">IF(OR(G$3="",Consolidado!$D770=""),0,IF(ISNUMBER(SEARCH(G$3,Consolidado!$D770)),IF(COUNTIFS(Consolidado!$AC$5:AC770,Consolidado!$AC770,Consolidado!$D$5:D770,"*"&amp;G$3&amp;"*")=1,1,0),0))</f>
        <v>0</v>
      </c>
      <c r="H770" s="0" t="n">
        <f aca="false">IF(OR(H$3="",Consolidado!$D770=""),0,IF(ISNUMBER(SEARCH(H$3,Consolidado!$D770)),IF(COUNTIFS(Consolidado!$AC$5:AC770,Consolidado!$AC770,Consolidado!$D$5:D770,"*"&amp;H$3&amp;"*")=1,1,0),0))</f>
        <v>0</v>
      </c>
      <c r="I770" s="0" t="n">
        <f aca="false">IF(OR(I$3="",Consolidado!$D770=""),0,IF(ISNUMBER(SEARCH(I$3,Consolidado!$D770)),IF(COUNTIFS(Consolidado!$AC$5:AC770,Consolidado!$AC770,Consolidado!$D$5:D770,"*"&amp;I$3&amp;"*")=1,1,0),0))</f>
        <v>0</v>
      </c>
      <c r="J770" s="0" t="n">
        <f aca="false">IF(OR(J$3="",Consolidado!$D770=""),0,IF(ISNUMBER(SEARCH(J$3,Consolidado!$D770)),IF(COUNTIFS(Consolidado!$AC$5:AC770,Consolidado!$AC770,Consolidado!$D$5:D770,"*"&amp;J$3&amp;"*")=1,1,0),0))</f>
        <v>0</v>
      </c>
      <c r="K770" s="0" t="n">
        <f aca="false">IF(OR(K$3="",Consolidado!$D770=""),0,IF(ISNUMBER(SEARCH(K$3,Consolidado!$D770)),IF(COUNTIFS(Consolidado!$AC$5:AC770,Consolidado!$AC770,Consolidado!$D$5:D770,"*"&amp;K$3&amp;"*")=1,1,0),0))</f>
        <v>0</v>
      </c>
      <c r="L770" s="0" t="n">
        <f aca="false">IF(OR(L$3="",Consolidado!$D770=""),0,IF(ISNUMBER(SEARCH(L$3,Consolidado!$D770)),IF(COUNTIFS(Consolidado!$AC$5:AC770,Consolidado!$AC770,Consolidado!$D$5:D770,"*"&amp;L$3&amp;"*")=1,1,0),0))</f>
        <v>0</v>
      </c>
      <c r="M770" s="0" t="n">
        <f aca="false">IF(OR(M$3="",Consolidado!$D770=""),0,IF(ISNUMBER(SEARCH(M$3,Consolidado!$D770)),IF(COUNTIFS(Consolidado!$AC$5:AC770,Consolidado!$AC770,Consolidado!$D$5:D770,"*"&amp;M$3&amp;"*")=1,1,0),0))</f>
        <v>0</v>
      </c>
      <c r="N770" s="0" t="n">
        <f aca="false">IF(OR(N$3="",Consolidado!$D770=""),0,IF(ISNUMBER(SEARCH(N$3,Consolidado!$D770)),IF(COUNTIFS(Consolidado!$AC$5:AC770,Consolidado!$AC770,Consolidado!$D$5:D770,"*"&amp;N$3&amp;"*")=1,1,0),0))</f>
        <v>0</v>
      </c>
      <c r="O770" s="0" t="n">
        <f aca="false">IF(OR(O$3="",Consolidado!$D770=""),0,IF(ISNUMBER(SEARCH(O$3,Consolidado!$D770)),IF(COUNTIFS(Consolidado!$AC$5:AC770,Consolidado!$AC770,Consolidado!$D$5:D770,"*"&amp;O$3&amp;"*")=1,1,0),0))</f>
        <v>0</v>
      </c>
      <c r="P770" s="0" t="n">
        <f aca="false">IF(OR(P$3="",Consolidado!$D770=""),0,IF(ISNUMBER(SEARCH(P$3,Consolidado!$D770)),IF(COUNTIFS(Consolidado!$AC$5:AC770,Consolidado!$AC770,Consolidado!$D$5:D770,"*"&amp;P$3&amp;"*")=1,1,0),0))</f>
        <v>0</v>
      </c>
      <c r="Q770" s="0" t="n">
        <f aca="false">IF(OR(Q$3="",Consolidado!$D770=""),0,IF(ISNUMBER(SEARCH(Q$3,Consolidado!$D770)),IF(COUNTIFS(Consolidado!$AC$5:AC770,Consolidado!$AC770,Consolidado!$D$5:D770,"*"&amp;Q$3&amp;"*")=1,1,0),0))</f>
        <v>0</v>
      </c>
      <c r="R770" s="0" t="n">
        <f aca="false">IF(OR(R$3="",Consolidado!$D770=""),0,IF(ISNUMBER(SEARCH(R$3,Consolidado!$D770)),IF(COUNTIFS(Consolidado!$AC$5:AC770,Consolidado!$AC770,Consolidado!$D$5:D770,"*"&amp;R$3&amp;"*")=1,1,0),0))</f>
        <v>0</v>
      </c>
      <c r="S770" s="0" t="n">
        <f aca="false">IF(OR(S$3="",Consolidado!$D770=""),0,IF(ISNUMBER(SEARCH(S$3,Consolidado!$D770)),IF(COUNTIFS(Consolidado!$AC$5:AC770,Consolidado!$AC770,Consolidado!$D$5:D770,"*"&amp;S$3&amp;"*")=1,1,0),0))</f>
        <v>0</v>
      </c>
      <c r="T770" s="0" t="n">
        <f aca="false">IF(OR(T$3="",Consolidado!$D770=""),0,IF(ISNUMBER(SEARCH(T$3,Consolidado!$D770)),IF(COUNTIFS(Consolidado!$AC$5:AC770,Consolidado!$AC770,Consolidado!$D$5:D770,"*"&amp;T$3&amp;"*")=1,1,0),0))</f>
        <v>0</v>
      </c>
      <c r="U770" s="0" t="n">
        <f aca="false">IF(OR(U$3="",Consolidado!$D770=""),0,IF(ISNUMBER(SEARCH(U$3,Consolidado!$D770)),IF(COUNTIFS(Consolidado!$AC$5:AC770,Consolidado!$AC770,Consolidado!$D$5:D770,"*"&amp;U$3&amp;"*")=1,1,0),0))</f>
        <v>0</v>
      </c>
      <c r="V770" s="0" t="n">
        <f aca="false">IF(OR(V$3="",Consolidado!$D770=""),0,IF(ISNUMBER(SEARCH(V$3,Consolidado!$D770)),IF(COUNTIFS(Consolidado!$AC$5:AC770,Consolidado!$AC770,Consolidado!$D$5:D770,"*"&amp;V$3&amp;"*")=1,1,0),0))</f>
        <v>0</v>
      </c>
      <c r="W770" s="0" t="n">
        <f aca="false">IF(OR(W$3="",Consolidado!$D770=""),0,IF(ISNUMBER(SEARCH(W$3,Consolidado!$D770)),IF(COUNTIFS(Consolidado!$AC$5:AC770,Consolidado!$AC770,Consolidado!$D$5:D770,"*"&amp;W$3&amp;"*")=1,1,0),0))</f>
        <v>0</v>
      </c>
      <c r="X770" s="0" t="n">
        <f aca="false">IF(OR(X$3="",Consolidado!$D770=""),0,IF(ISNUMBER(SEARCH(X$3,Consolidado!$D770)),IF(COUNTIFS(Consolidado!$AC$5:AC770,Consolidado!$AC770,Consolidado!$D$5:D770,"*"&amp;X$3&amp;"*")=1,1,0),0))</f>
        <v>0</v>
      </c>
      <c r="Y770" s="0" t="n">
        <f aca="false">IF(OR(Y$3="",Consolidado!$D770=""),0,IF(ISNUMBER(SEARCH(Y$3,Consolidado!$D770)),IF(COUNTIFS(Consolidado!$AC$5:AC770,Consolidado!$AC770,Consolidado!$D$5:D770,"*"&amp;Y$3&amp;"*")=1,1,0),0))</f>
        <v>0</v>
      </c>
      <c r="Z770" s="0" t="n">
        <f aca="false">IF(OR(Z$3="",Consolidado!$D770=""),0,IF(ISNUMBER(SEARCH(Z$3,Consolidado!$D770)),IF(COUNTIFS(Consolidado!$AC$5:AC770,Consolidado!$AC770,Consolidado!$D$5:D770,"*"&amp;Z$3&amp;"*")=1,1,0),0))</f>
        <v>0</v>
      </c>
      <c r="AA770" s="0" t="n">
        <f aca="false">IF(OR(AA$3="",Consolidado!$D770=""),0,IF(ISNUMBER(SEARCH(AA$3,Consolidado!$D770)),IF(COUNTIFS(Consolidado!$AC$5:AC770,Consolidado!$AC770,Consolidado!$D$5:D770,"*"&amp;AA$3&amp;"*")=1,1,0),0))</f>
        <v>0</v>
      </c>
      <c r="AB770" s="0" t="n">
        <f aca="false">IF(OR(AB$3="",Consolidado!$D770=""),0,IF(ISNUMBER(SEARCH(AB$3,Consolidado!$D770)),IF(COUNTIFS(Consolidado!$AC$5:AC770,Consolidado!$AC770,Consolidado!$D$5:D770,"*"&amp;AB$3&amp;"*")=1,1,0),0))</f>
        <v>0</v>
      </c>
      <c r="AC770" s="0" t="n">
        <f aca="false">IF(OR(AC$3="",Consolidado!$D770=""),0,IF(ISNUMBER(SEARCH(AC$3,Consolidado!$D770)),IF(COUNTIFS(Consolidado!$AC$5:AC770,Consolidado!$AC770,Consolidado!$D$5:D770,"*"&amp;AC$3&amp;"*")=1,1,0),0))</f>
        <v>0</v>
      </c>
      <c r="AD770" s="0" t="n">
        <f aca="false">IF(OR(AD$3="",Consolidado!$D770=""),0,IF(ISNUMBER(SEARCH(AD$3,Consolidado!$D770)),IF(COUNTIFS(Consolidado!$AC$5:AC770,Consolidado!$AC770,Consolidado!$D$5:D770,"*"&amp;AD$3&amp;"*")=1,1,0),0))</f>
        <v>0</v>
      </c>
      <c r="AE770" s="0" t="n">
        <f aca="false">IF(OR(AE$3="",Consolidado!$D770=""),0,IF(ISNUMBER(SEARCH(AE$3,Consolidado!$D770)),IF(COUNTIFS(Consolidado!$AC$5:AC770,Consolidado!$AC770,Consolidado!$D$5:D770,"*"&amp;AE$3&amp;"*")=1,1,0),0))</f>
        <v>0</v>
      </c>
      <c r="AF770" s="0" t="n">
        <f aca="false">IF(OR(AF$3="",Consolidado!$D770=""),0,IF(ISNUMBER(SEARCH(AF$3,Consolidado!$D770)),IF(COUNTIFS(Consolidado!$AC$5:AC770,Consolidado!$AC770,Consolidado!$D$5:D770,"*"&amp;AF$3&amp;"*")=1,1,0),0))</f>
        <v>0</v>
      </c>
      <c r="AG770" s="0" t="n">
        <f aca="false">IF(OR(AG$3="",Consolidado!$D770=""),0,IF(ISNUMBER(SEARCH(AG$3,Consolidado!$D770)),IF(COUNTIFS(Consolidado!$AC$5:AC770,Consolidado!$AC770,Consolidado!$D$5:D770,"*"&amp;AG$3&amp;"*")=1,1,0),0))</f>
        <v>0</v>
      </c>
      <c r="AH770" s="0" t="n">
        <f aca="false">IF(OR(AH$3="",Consolidado!$D770=""),0,IF(ISNUMBER(SEARCH(AH$3,Consolidado!$D770)),IF(COUNTIFS(Consolidado!$AC$5:AC770,Consolidado!$AC770,Consolidado!$D$5:D770,"*"&amp;AH$3&amp;"*")=1,1,0),0))</f>
        <v>0</v>
      </c>
      <c r="AI770" s="0" t="n">
        <f aca="false">IF(OR(AI$3="",Consolidado!$D770=""),0,IF(ISNUMBER(SEARCH(AI$3,Consolidado!$D770)),IF(COUNTIFS(Consolidado!$AC$5:AC770,Consolidado!$AC770,Consolidado!$D$5:D770,"*"&amp;AI$3&amp;"*")=1,1,0),0))</f>
        <v>0</v>
      </c>
      <c r="AJ770" s="0" t="n">
        <f aca="false">IF(OR(AJ$3="",Consolidado!$D770=""),0,IF(ISNUMBER(SEARCH(AJ$3,Consolidado!$D770)),IF(COUNTIFS(Consolidado!$AC$5:AC770,Consolidado!$AC770,Consolidado!$D$5:D770,"*"&amp;AJ$3&amp;"*")=1,1,0),0))</f>
        <v>0</v>
      </c>
      <c r="AK770" s="0" t="n">
        <f aca="false">IF(OR(AK$3="",Consolidado!$D770=""),0,IF(ISNUMBER(SEARCH(AK$3,Consolidado!$D770)),IF(COUNTIFS(Consolidado!$AC$5:AC770,Consolidado!$AC770,Consolidado!$D$5:D770,"*"&amp;AK$3&amp;"*")=1,1,0),0))</f>
        <v>0</v>
      </c>
      <c r="AL770" s="0" t="n">
        <f aca="false">IF(OR(AL$3="",Consolidado!$D770=""),0,IF(ISNUMBER(SEARCH(AL$3,Consolidado!$D770)),IF(COUNTIFS(Consolidado!$AC$5:AC770,Consolidado!$AC770,Consolidado!$D$5:D770,"*"&amp;AL$3&amp;"*")=1,1,0),0))</f>
        <v>0</v>
      </c>
      <c r="AM770" s="0" t="n">
        <f aca="false">IF(OR(AM$3="",Consolidado!$D770=""),0,IF(ISNUMBER(SEARCH(AM$3,Consolidado!$D770)),IF(COUNTIFS(Consolidado!$AC$5:AC770,Consolidado!$AC770,Consolidado!$D$5:D770,"*"&amp;AM$3&amp;"*")=1,1,0),0))</f>
        <v>0</v>
      </c>
      <c r="AN770" s="0" t="n">
        <f aca="false">IF(OR(AN$3="",Consolidado!$D770=""),0,IF(ISNUMBER(SEARCH(AN$3,Consolidado!$D770)),IF(COUNTIFS(Consolidado!$AC$5:AC770,Consolidado!$AC770,Consolidado!$D$5:D770,"*"&amp;AN$3&amp;"*")=1,1,0),0))</f>
        <v>0</v>
      </c>
      <c r="AO770" s="0" t="n">
        <f aca="false">IF(OR(AO$3="",Consolidado!$D770=""),0,IF(ISNUMBER(SEARCH(AO$3,Consolidado!$D770)),IF(COUNTIFS(Consolidado!$AC$5:AC770,Consolidado!$AC770,Consolidado!$D$5:D770,"*"&amp;AO$3&amp;"*")=1,1,0),0))</f>
        <v>0</v>
      </c>
    </row>
    <row r="771" customFormat="false" ht="15" hidden="false" customHeight="false" outlineLevel="0" collapsed="false">
      <c r="B771" s="0" t="n">
        <f aca="false">IF(OR(B$3="",Consolidado!$D771=""),0,IF(ISNUMBER(SEARCH(B$3,Consolidado!$D771)),IF(COUNTIFS(Consolidado!$AC$5:AC771,Consolidado!$AC771,Consolidado!$D$5:D771,"*"&amp;B$3&amp;"*")=1,1,0),0))</f>
        <v>0</v>
      </c>
      <c r="C771" s="0" t="n">
        <f aca="false">IF(OR(C$3="",Consolidado!$D771=""),0,IF(ISNUMBER(SEARCH(C$3,Consolidado!$D771)),IF(COUNTIFS(Consolidado!$AC$5:AC771,Consolidado!$AC771,Consolidado!$D$5:D771,"*"&amp;C$3&amp;"*")=1,1,0),0))</f>
        <v>0</v>
      </c>
      <c r="D771" s="0" t="n">
        <f aca="false">IF(OR(D$3="",Consolidado!$D771=""),0,IF(ISNUMBER(SEARCH(D$3,Consolidado!$D771)),IF(COUNTIFS(Consolidado!$AC$5:AC771,Consolidado!$AC771,Consolidado!$D$5:D771,"*"&amp;D$3&amp;"*")=1,1,0),0))</f>
        <v>0</v>
      </c>
      <c r="E771" s="0" t="n">
        <f aca="false">IF(OR(E$3="",Consolidado!$D771=""),0,IF(ISNUMBER(SEARCH(E$3,Consolidado!$D771)),IF(COUNTIFS(Consolidado!$AC$5:AC771,Consolidado!$AC771,Consolidado!$D$5:D771,"*"&amp;E$3&amp;"*")=1,1,0),0))</f>
        <v>0</v>
      </c>
      <c r="F771" s="0" t="n">
        <f aca="false">IF(OR(F$3="",Consolidado!$D771=""),0,IF(ISNUMBER(SEARCH(F$3,Consolidado!$D771)),IF(COUNTIFS(Consolidado!$AC$5:AC771,Consolidado!$AC771,Consolidado!$D$5:D771,"*"&amp;F$3&amp;"*")=1,1,0),0))</f>
        <v>0</v>
      </c>
      <c r="G771" s="0" t="n">
        <f aca="false">IF(OR(G$3="",Consolidado!$D771=""),0,IF(ISNUMBER(SEARCH(G$3,Consolidado!$D771)),IF(COUNTIFS(Consolidado!$AC$5:AC771,Consolidado!$AC771,Consolidado!$D$5:D771,"*"&amp;G$3&amp;"*")=1,1,0),0))</f>
        <v>0</v>
      </c>
      <c r="H771" s="0" t="n">
        <f aca="false">IF(OR(H$3="",Consolidado!$D771=""),0,IF(ISNUMBER(SEARCH(H$3,Consolidado!$D771)),IF(COUNTIFS(Consolidado!$AC$5:AC771,Consolidado!$AC771,Consolidado!$D$5:D771,"*"&amp;H$3&amp;"*")=1,1,0),0))</f>
        <v>0</v>
      </c>
      <c r="I771" s="0" t="n">
        <f aca="false">IF(OR(I$3="",Consolidado!$D771=""),0,IF(ISNUMBER(SEARCH(I$3,Consolidado!$D771)),IF(COUNTIFS(Consolidado!$AC$5:AC771,Consolidado!$AC771,Consolidado!$D$5:D771,"*"&amp;I$3&amp;"*")=1,1,0),0))</f>
        <v>0</v>
      </c>
      <c r="J771" s="0" t="n">
        <f aca="false">IF(OR(J$3="",Consolidado!$D771=""),0,IF(ISNUMBER(SEARCH(J$3,Consolidado!$D771)),IF(COUNTIFS(Consolidado!$AC$5:AC771,Consolidado!$AC771,Consolidado!$D$5:D771,"*"&amp;J$3&amp;"*")=1,1,0),0))</f>
        <v>0</v>
      </c>
      <c r="K771" s="0" t="n">
        <f aca="false">IF(OR(K$3="",Consolidado!$D771=""),0,IF(ISNUMBER(SEARCH(K$3,Consolidado!$D771)),IF(COUNTIFS(Consolidado!$AC$5:AC771,Consolidado!$AC771,Consolidado!$D$5:D771,"*"&amp;K$3&amp;"*")=1,1,0),0))</f>
        <v>0</v>
      </c>
      <c r="L771" s="0" t="n">
        <f aca="false">IF(OR(L$3="",Consolidado!$D771=""),0,IF(ISNUMBER(SEARCH(L$3,Consolidado!$D771)),IF(COUNTIFS(Consolidado!$AC$5:AC771,Consolidado!$AC771,Consolidado!$D$5:D771,"*"&amp;L$3&amp;"*")=1,1,0),0))</f>
        <v>0</v>
      </c>
      <c r="M771" s="0" t="n">
        <f aca="false">IF(OR(M$3="",Consolidado!$D771=""),0,IF(ISNUMBER(SEARCH(M$3,Consolidado!$D771)),IF(COUNTIFS(Consolidado!$AC$5:AC771,Consolidado!$AC771,Consolidado!$D$5:D771,"*"&amp;M$3&amp;"*")=1,1,0),0))</f>
        <v>0</v>
      </c>
      <c r="N771" s="0" t="n">
        <f aca="false">IF(OR(N$3="",Consolidado!$D771=""),0,IF(ISNUMBER(SEARCH(N$3,Consolidado!$D771)),IF(COUNTIFS(Consolidado!$AC$5:AC771,Consolidado!$AC771,Consolidado!$D$5:D771,"*"&amp;N$3&amp;"*")=1,1,0),0))</f>
        <v>0</v>
      </c>
      <c r="O771" s="0" t="n">
        <f aca="false">IF(OR(O$3="",Consolidado!$D771=""),0,IF(ISNUMBER(SEARCH(O$3,Consolidado!$D771)),IF(COUNTIFS(Consolidado!$AC$5:AC771,Consolidado!$AC771,Consolidado!$D$5:D771,"*"&amp;O$3&amp;"*")=1,1,0),0))</f>
        <v>0</v>
      </c>
      <c r="P771" s="0" t="n">
        <f aca="false">IF(OR(P$3="",Consolidado!$D771=""),0,IF(ISNUMBER(SEARCH(P$3,Consolidado!$D771)),IF(COUNTIFS(Consolidado!$AC$5:AC771,Consolidado!$AC771,Consolidado!$D$5:D771,"*"&amp;P$3&amp;"*")=1,1,0),0))</f>
        <v>0</v>
      </c>
      <c r="Q771" s="0" t="n">
        <f aca="false">IF(OR(Q$3="",Consolidado!$D771=""),0,IF(ISNUMBER(SEARCH(Q$3,Consolidado!$D771)),IF(COUNTIFS(Consolidado!$AC$5:AC771,Consolidado!$AC771,Consolidado!$D$5:D771,"*"&amp;Q$3&amp;"*")=1,1,0),0))</f>
        <v>0</v>
      </c>
      <c r="R771" s="0" t="n">
        <f aca="false">IF(OR(R$3="",Consolidado!$D771=""),0,IF(ISNUMBER(SEARCH(R$3,Consolidado!$D771)),IF(COUNTIFS(Consolidado!$AC$5:AC771,Consolidado!$AC771,Consolidado!$D$5:D771,"*"&amp;R$3&amp;"*")=1,1,0),0))</f>
        <v>0</v>
      </c>
      <c r="S771" s="0" t="n">
        <f aca="false">IF(OR(S$3="",Consolidado!$D771=""),0,IF(ISNUMBER(SEARCH(S$3,Consolidado!$D771)),IF(COUNTIFS(Consolidado!$AC$5:AC771,Consolidado!$AC771,Consolidado!$D$5:D771,"*"&amp;S$3&amp;"*")=1,1,0),0))</f>
        <v>0</v>
      </c>
      <c r="T771" s="0" t="n">
        <f aca="false">IF(OR(T$3="",Consolidado!$D771=""),0,IF(ISNUMBER(SEARCH(T$3,Consolidado!$D771)),IF(COUNTIFS(Consolidado!$AC$5:AC771,Consolidado!$AC771,Consolidado!$D$5:D771,"*"&amp;T$3&amp;"*")=1,1,0),0))</f>
        <v>0</v>
      </c>
      <c r="U771" s="0" t="n">
        <f aca="false">IF(OR(U$3="",Consolidado!$D771=""),0,IF(ISNUMBER(SEARCH(U$3,Consolidado!$D771)),IF(COUNTIFS(Consolidado!$AC$5:AC771,Consolidado!$AC771,Consolidado!$D$5:D771,"*"&amp;U$3&amp;"*")=1,1,0),0))</f>
        <v>0</v>
      </c>
      <c r="V771" s="0" t="n">
        <f aca="false">IF(OR(V$3="",Consolidado!$D771=""),0,IF(ISNUMBER(SEARCH(V$3,Consolidado!$D771)),IF(COUNTIFS(Consolidado!$AC$5:AC771,Consolidado!$AC771,Consolidado!$D$5:D771,"*"&amp;V$3&amp;"*")=1,1,0),0))</f>
        <v>0</v>
      </c>
      <c r="W771" s="0" t="n">
        <f aca="false">IF(OR(W$3="",Consolidado!$D771=""),0,IF(ISNUMBER(SEARCH(W$3,Consolidado!$D771)),IF(COUNTIFS(Consolidado!$AC$5:AC771,Consolidado!$AC771,Consolidado!$D$5:D771,"*"&amp;W$3&amp;"*")=1,1,0),0))</f>
        <v>0</v>
      </c>
      <c r="X771" s="0" t="n">
        <f aca="false">IF(OR(X$3="",Consolidado!$D771=""),0,IF(ISNUMBER(SEARCH(X$3,Consolidado!$D771)),IF(COUNTIFS(Consolidado!$AC$5:AC771,Consolidado!$AC771,Consolidado!$D$5:D771,"*"&amp;X$3&amp;"*")=1,1,0),0))</f>
        <v>0</v>
      </c>
      <c r="Y771" s="0" t="n">
        <f aca="false">IF(OR(Y$3="",Consolidado!$D771=""),0,IF(ISNUMBER(SEARCH(Y$3,Consolidado!$D771)),IF(COUNTIFS(Consolidado!$AC$5:AC771,Consolidado!$AC771,Consolidado!$D$5:D771,"*"&amp;Y$3&amp;"*")=1,1,0),0))</f>
        <v>0</v>
      </c>
      <c r="Z771" s="0" t="n">
        <f aca="false">IF(OR(Z$3="",Consolidado!$D771=""),0,IF(ISNUMBER(SEARCH(Z$3,Consolidado!$D771)),IF(COUNTIFS(Consolidado!$AC$5:AC771,Consolidado!$AC771,Consolidado!$D$5:D771,"*"&amp;Z$3&amp;"*")=1,1,0),0))</f>
        <v>0</v>
      </c>
      <c r="AA771" s="0" t="n">
        <f aca="false">IF(OR(AA$3="",Consolidado!$D771=""),0,IF(ISNUMBER(SEARCH(AA$3,Consolidado!$D771)),IF(COUNTIFS(Consolidado!$AC$5:AC771,Consolidado!$AC771,Consolidado!$D$5:D771,"*"&amp;AA$3&amp;"*")=1,1,0),0))</f>
        <v>0</v>
      </c>
      <c r="AB771" s="0" t="n">
        <f aca="false">IF(OR(AB$3="",Consolidado!$D771=""),0,IF(ISNUMBER(SEARCH(AB$3,Consolidado!$D771)),IF(COUNTIFS(Consolidado!$AC$5:AC771,Consolidado!$AC771,Consolidado!$D$5:D771,"*"&amp;AB$3&amp;"*")=1,1,0),0))</f>
        <v>0</v>
      </c>
      <c r="AC771" s="0" t="n">
        <f aca="false">IF(OR(AC$3="",Consolidado!$D771=""),0,IF(ISNUMBER(SEARCH(AC$3,Consolidado!$D771)),IF(COUNTIFS(Consolidado!$AC$5:AC771,Consolidado!$AC771,Consolidado!$D$5:D771,"*"&amp;AC$3&amp;"*")=1,1,0),0))</f>
        <v>0</v>
      </c>
      <c r="AD771" s="0" t="n">
        <f aca="false">IF(OR(AD$3="",Consolidado!$D771=""),0,IF(ISNUMBER(SEARCH(AD$3,Consolidado!$D771)),IF(COUNTIFS(Consolidado!$AC$5:AC771,Consolidado!$AC771,Consolidado!$D$5:D771,"*"&amp;AD$3&amp;"*")=1,1,0),0))</f>
        <v>0</v>
      </c>
      <c r="AE771" s="0" t="n">
        <f aca="false">IF(OR(AE$3="",Consolidado!$D771=""),0,IF(ISNUMBER(SEARCH(AE$3,Consolidado!$D771)),IF(COUNTIFS(Consolidado!$AC$5:AC771,Consolidado!$AC771,Consolidado!$D$5:D771,"*"&amp;AE$3&amp;"*")=1,1,0),0))</f>
        <v>0</v>
      </c>
      <c r="AF771" s="0" t="n">
        <f aca="false">IF(OR(AF$3="",Consolidado!$D771=""),0,IF(ISNUMBER(SEARCH(AF$3,Consolidado!$D771)),IF(COUNTIFS(Consolidado!$AC$5:AC771,Consolidado!$AC771,Consolidado!$D$5:D771,"*"&amp;AF$3&amp;"*")=1,1,0),0))</f>
        <v>0</v>
      </c>
      <c r="AG771" s="0" t="n">
        <f aca="false">IF(OR(AG$3="",Consolidado!$D771=""),0,IF(ISNUMBER(SEARCH(AG$3,Consolidado!$D771)),IF(COUNTIFS(Consolidado!$AC$5:AC771,Consolidado!$AC771,Consolidado!$D$5:D771,"*"&amp;AG$3&amp;"*")=1,1,0),0))</f>
        <v>0</v>
      </c>
      <c r="AH771" s="0" t="n">
        <f aca="false">IF(OR(AH$3="",Consolidado!$D771=""),0,IF(ISNUMBER(SEARCH(AH$3,Consolidado!$D771)),IF(COUNTIFS(Consolidado!$AC$5:AC771,Consolidado!$AC771,Consolidado!$D$5:D771,"*"&amp;AH$3&amp;"*")=1,1,0),0))</f>
        <v>0</v>
      </c>
      <c r="AI771" s="0" t="n">
        <f aca="false">IF(OR(AI$3="",Consolidado!$D771=""),0,IF(ISNUMBER(SEARCH(AI$3,Consolidado!$D771)),IF(COUNTIFS(Consolidado!$AC$5:AC771,Consolidado!$AC771,Consolidado!$D$5:D771,"*"&amp;AI$3&amp;"*")=1,1,0),0))</f>
        <v>0</v>
      </c>
      <c r="AJ771" s="0" t="n">
        <f aca="false">IF(OR(AJ$3="",Consolidado!$D771=""),0,IF(ISNUMBER(SEARCH(AJ$3,Consolidado!$D771)),IF(COUNTIFS(Consolidado!$AC$5:AC771,Consolidado!$AC771,Consolidado!$D$5:D771,"*"&amp;AJ$3&amp;"*")=1,1,0),0))</f>
        <v>0</v>
      </c>
      <c r="AK771" s="0" t="n">
        <f aca="false">IF(OR(AK$3="",Consolidado!$D771=""),0,IF(ISNUMBER(SEARCH(AK$3,Consolidado!$D771)),IF(COUNTIFS(Consolidado!$AC$5:AC771,Consolidado!$AC771,Consolidado!$D$5:D771,"*"&amp;AK$3&amp;"*")=1,1,0),0))</f>
        <v>0</v>
      </c>
      <c r="AL771" s="0" t="n">
        <f aca="false">IF(OR(AL$3="",Consolidado!$D771=""),0,IF(ISNUMBER(SEARCH(AL$3,Consolidado!$D771)),IF(COUNTIFS(Consolidado!$AC$5:AC771,Consolidado!$AC771,Consolidado!$D$5:D771,"*"&amp;AL$3&amp;"*")=1,1,0),0))</f>
        <v>0</v>
      </c>
      <c r="AM771" s="0" t="n">
        <f aca="false">IF(OR(AM$3="",Consolidado!$D771=""),0,IF(ISNUMBER(SEARCH(AM$3,Consolidado!$D771)),IF(COUNTIFS(Consolidado!$AC$5:AC771,Consolidado!$AC771,Consolidado!$D$5:D771,"*"&amp;AM$3&amp;"*")=1,1,0),0))</f>
        <v>0</v>
      </c>
      <c r="AN771" s="0" t="n">
        <f aca="false">IF(OR(AN$3="",Consolidado!$D771=""),0,IF(ISNUMBER(SEARCH(AN$3,Consolidado!$D771)),IF(COUNTIFS(Consolidado!$AC$5:AC771,Consolidado!$AC771,Consolidado!$D$5:D771,"*"&amp;AN$3&amp;"*")=1,1,0),0))</f>
        <v>0</v>
      </c>
      <c r="AO771" s="0" t="n">
        <f aca="false">IF(OR(AO$3="",Consolidado!$D771=""),0,IF(ISNUMBER(SEARCH(AO$3,Consolidado!$D771)),IF(COUNTIFS(Consolidado!$AC$5:AC771,Consolidado!$AC771,Consolidado!$D$5:D771,"*"&amp;AO$3&amp;"*")=1,1,0),0))</f>
        <v>0</v>
      </c>
    </row>
    <row r="772" customFormat="false" ht="15" hidden="false" customHeight="false" outlineLevel="0" collapsed="false">
      <c r="B772" s="0" t="n">
        <f aca="false">IF(OR(B$3="",Consolidado!$D772=""),0,IF(ISNUMBER(SEARCH(B$3,Consolidado!$D772)),IF(COUNTIFS(Consolidado!$AC$5:AC772,Consolidado!$AC772,Consolidado!$D$5:D772,"*"&amp;B$3&amp;"*")=1,1,0),0))</f>
        <v>0</v>
      </c>
      <c r="C772" s="0" t="n">
        <f aca="false">IF(OR(C$3="",Consolidado!$D772=""),0,IF(ISNUMBER(SEARCH(C$3,Consolidado!$D772)),IF(COUNTIFS(Consolidado!$AC$5:AC772,Consolidado!$AC772,Consolidado!$D$5:D772,"*"&amp;C$3&amp;"*")=1,1,0),0))</f>
        <v>0</v>
      </c>
      <c r="D772" s="0" t="n">
        <f aca="false">IF(OR(D$3="",Consolidado!$D772=""),0,IF(ISNUMBER(SEARCH(D$3,Consolidado!$D772)),IF(COUNTIFS(Consolidado!$AC$5:AC772,Consolidado!$AC772,Consolidado!$D$5:D772,"*"&amp;D$3&amp;"*")=1,1,0),0))</f>
        <v>0</v>
      </c>
      <c r="E772" s="0" t="n">
        <f aca="false">IF(OR(E$3="",Consolidado!$D772=""),0,IF(ISNUMBER(SEARCH(E$3,Consolidado!$D772)),IF(COUNTIFS(Consolidado!$AC$5:AC772,Consolidado!$AC772,Consolidado!$D$5:D772,"*"&amp;E$3&amp;"*")=1,1,0),0))</f>
        <v>0</v>
      </c>
      <c r="F772" s="0" t="n">
        <f aca="false">IF(OR(F$3="",Consolidado!$D772=""),0,IF(ISNUMBER(SEARCH(F$3,Consolidado!$D772)),IF(COUNTIFS(Consolidado!$AC$5:AC772,Consolidado!$AC772,Consolidado!$D$5:D772,"*"&amp;F$3&amp;"*")=1,1,0),0))</f>
        <v>0</v>
      </c>
      <c r="G772" s="0" t="n">
        <f aca="false">IF(OR(G$3="",Consolidado!$D772=""),0,IF(ISNUMBER(SEARCH(G$3,Consolidado!$D772)),IF(COUNTIFS(Consolidado!$AC$5:AC772,Consolidado!$AC772,Consolidado!$D$5:D772,"*"&amp;G$3&amp;"*")=1,1,0),0))</f>
        <v>0</v>
      </c>
      <c r="H772" s="0" t="n">
        <f aca="false">IF(OR(H$3="",Consolidado!$D772=""),0,IF(ISNUMBER(SEARCH(H$3,Consolidado!$D772)),IF(COUNTIFS(Consolidado!$AC$5:AC772,Consolidado!$AC772,Consolidado!$D$5:D772,"*"&amp;H$3&amp;"*")=1,1,0),0))</f>
        <v>0</v>
      </c>
      <c r="I772" s="0" t="n">
        <f aca="false">IF(OR(I$3="",Consolidado!$D772=""),0,IF(ISNUMBER(SEARCH(I$3,Consolidado!$D772)),IF(COUNTIFS(Consolidado!$AC$5:AC772,Consolidado!$AC772,Consolidado!$D$5:D772,"*"&amp;I$3&amp;"*")=1,1,0),0))</f>
        <v>0</v>
      </c>
      <c r="J772" s="0" t="n">
        <f aca="false">IF(OR(J$3="",Consolidado!$D772=""),0,IF(ISNUMBER(SEARCH(J$3,Consolidado!$D772)),IF(COUNTIFS(Consolidado!$AC$5:AC772,Consolidado!$AC772,Consolidado!$D$5:D772,"*"&amp;J$3&amp;"*")=1,1,0),0))</f>
        <v>0</v>
      </c>
      <c r="K772" s="0" t="n">
        <f aca="false">IF(OR(K$3="",Consolidado!$D772=""),0,IF(ISNUMBER(SEARCH(K$3,Consolidado!$D772)),IF(COUNTIFS(Consolidado!$AC$5:AC772,Consolidado!$AC772,Consolidado!$D$5:D772,"*"&amp;K$3&amp;"*")=1,1,0),0))</f>
        <v>0</v>
      </c>
      <c r="L772" s="0" t="n">
        <f aca="false">IF(OR(L$3="",Consolidado!$D772=""),0,IF(ISNUMBER(SEARCH(L$3,Consolidado!$D772)),IF(COUNTIFS(Consolidado!$AC$5:AC772,Consolidado!$AC772,Consolidado!$D$5:D772,"*"&amp;L$3&amp;"*")=1,1,0),0))</f>
        <v>0</v>
      </c>
      <c r="M772" s="0" t="n">
        <f aca="false">IF(OR(M$3="",Consolidado!$D772=""),0,IF(ISNUMBER(SEARCH(M$3,Consolidado!$D772)),IF(COUNTIFS(Consolidado!$AC$5:AC772,Consolidado!$AC772,Consolidado!$D$5:D772,"*"&amp;M$3&amp;"*")=1,1,0),0))</f>
        <v>0</v>
      </c>
      <c r="N772" s="0" t="n">
        <f aca="false">IF(OR(N$3="",Consolidado!$D772=""),0,IF(ISNUMBER(SEARCH(N$3,Consolidado!$D772)),IF(COUNTIFS(Consolidado!$AC$5:AC772,Consolidado!$AC772,Consolidado!$D$5:D772,"*"&amp;N$3&amp;"*")=1,1,0),0))</f>
        <v>0</v>
      </c>
      <c r="O772" s="0" t="n">
        <f aca="false">IF(OR(O$3="",Consolidado!$D772=""),0,IF(ISNUMBER(SEARCH(O$3,Consolidado!$D772)),IF(COUNTIFS(Consolidado!$AC$5:AC772,Consolidado!$AC772,Consolidado!$D$5:D772,"*"&amp;O$3&amp;"*")=1,1,0),0))</f>
        <v>0</v>
      </c>
      <c r="P772" s="0" t="n">
        <f aca="false">IF(OR(P$3="",Consolidado!$D772=""),0,IF(ISNUMBER(SEARCH(P$3,Consolidado!$D772)),IF(COUNTIFS(Consolidado!$AC$5:AC772,Consolidado!$AC772,Consolidado!$D$5:D772,"*"&amp;P$3&amp;"*")=1,1,0),0))</f>
        <v>0</v>
      </c>
      <c r="Q772" s="0" t="n">
        <f aca="false">IF(OR(Q$3="",Consolidado!$D772=""),0,IF(ISNUMBER(SEARCH(Q$3,Consolidado!$D772)),IF(COUNTIFS(Consolidado!$AC$5:AC772,Consolidado!$AC772,Consolidado!$D$5:D772,"*"&amp;Q$3&amp;"*")=1,1,0),0))</f>
        <v>0</v>
      </c>
      <c r="R772" s="0" t="n">
        <f aca="false">IF(OR(R$3="",Consolidado!$D772=""),0,IF(ISNUMBER(SEARCH(R$3,Consolidado!$D772)),IF(COUNTIFS(Consolidado!$AC$5:AC772,Consolidado!$AC772,Consolidado!$D$5:D772,"*"&amp;R$3&amp;"*")=1,1,0),0))</f>
        <v>0</v>
      </c>
      <c r="S772" s="0" t="n">
        <f aca="false">IF(OR(S$3="",Consolidado!$D772=""),0,IF(ISNUMBER(SEARCH(S$3,Consolidado!$D772)),IF(COUNTIFS(Consolidado!$AC$5:AC772,Consolidado!$AC772,Consolidado!$D$5:D772,"*"&amp;S$3&amp;"*")=1,1,0),0))</f>
        <v>0</v>
      </c>
      <c r="T772" s="0" t="n">
        <f aca="false">IF(OR(T$3="",Consolidado!$D772=""),0,IF(ISNUMBER(SEARCH(T$3,Consolidado!$D772)),IF(COUNTIFS(Consolidado!$AC$5:AC772,Consolidado!$AC772,Consolidado!$D$5:D772,"*"&amp;T$3&amp;"*")=1,1,0),0))</f>
        <v>0</v>
      </c>
      <c r="U772" s="0" t="n">
        <f aca="false">IF(OR(U$3="",Consolidado!$D772=""),0,IF(ISNUMBER(SEARCH(U$3,Consolidado!$D772)),IF(COUNTIFS(Consolidado!$AC$5:AC772,Consolidado!$AC772,Consolidado!$D$5:D772,"*"&amp;U$3&amp;"*")=1,1,0),0))</f>
        <v>0</v>
      </c>
      <c r="V772" s="0" t="n">
        <f aca="false">IF(OR(V$3="",Consolidado!$D772=""),0,IF(ISNUMBER(SEARCH(V$3,Consolidado!$D772)),IF(COUNTIFS(Consolidado!$AC$5:AC772,Consolidado!$AC772,Consolidado!$D$5:D772,"*"&amp;V$3&amp;"*")=1,1,0),0))</f>
        <v>0</v>
      </c>
      <c r="W772" s="0" t="n">
        <f aca="false">IF(OR(W$3="",Consolidado!$D772=""),0,IF(ISNUMBER(SEARCH(W$3,Consolidado!$D772)),IF(COUNTIFS(Consolidado!$AC$5:AC772,Consolidado!$AC772,Consolidado!$D$5:D772,"*"&amp;W$3&amp;"*")=1,1,0),0))</f>
        <v>0</v>
      </c>
      <c r="X772" s="0" t="n">
        <f aca="false">IF(OR(X$3="",Consolidado!$D772=""),0,IF(ISNUMBER(SEARCH(X$3,Consolidado!$D772)),IF(COUNTIFS(Consolidado!$AC$5:AC772,Consolidado!$AC772,Consolidado!$D$5:D772,"*"&amp;X$3&amp;"*")=1,1,0),0))</f>
        <v>0</v>
      </c>
      <c r="Y772" s="0" t="n">
        <f aca="false">IF(OR(Y$3="",Consolidado!$D772=""),0,IF(ISNUMBER(SEARCH(Y$3,Consolidado!$D772)),IF(COUNTIFS(Consolidado!$AC$5:AC772,Consolidado!$AC772,Consolidado!$D$5:D772,"*"&amp;Y$3&amp;"*")=1,1,0),0))</f>
        <v>0</v>
      </c>
      <c r="Z772" s="0" t="n">
        <f aca="false">IF(OR(Z$3="",Consolidado!$D772=""),0,IF(ISNUMBER(SEARCH(Z$3,Consolidado!$D772)),IF(COUNTIFS(Consolidado!$AC$5:AC772,Consolidado!$AC772,Consolidado!$D$5:D772,"*"&amp;Z$3&amp;"*")=1,1,0),0))</f>
        <v>0</v>
      </c>
      <c r="AA772" s="0" t="n">
        <f aca="false">IF(OR(AA$3="",Consolidado!$D772=""),0,IF(ISNUMBER(SEARCH(AA$3,Consolidado!$D772)),IF(COUNTIFS(Consolidado!$AC$5:AC772,Consolidado!$AC772,Consolidado!$D$5:D772,"*"&amp;AA$3&amp;"*")=1,1,0),0))</f>
        <v>0</v>
      </c>
      <c r="AB772" s="0" t="n">
        <f aca="false">IF(OR(AB$3="",Consolidado!$D772=""),0,IF(ISNUMBER(SEARCH(AB$3,Consolidado!$D772)),IF(COUNTIFS(Consolidado!$AC$5:AC772,Consolidado!$AC772,Consolidado!$D$5:D772,"*"&amp;AB$3&amp;"*")=1,1,0),0))</f>
        <v>0</v>
      </c>
      <c r="AC772" s="0" t="n">
        <f aca="false">IF(OR(AC$3="",Consolidado!$D772=""),0,IF(ISNUMBER(SEARCH(AC$3,Consolidado!$D772)),IF(COUNTIFS(Consolidado!$AC$5:AC772,Consolidado!$AC772,Consolidado!$D$5:D772,"*"&amp;AC$3&amp;"*")=1,1,0),0))</f>
        <v>0</v>
      </c>
      <c r="AD772" s="0" t="n">
        <f aca="false">IF(OR(AD$3="",Consolidado!$D772=""),0,IF(ISNUMBER(SEARCH(AD$3,Consolidado!$D772)),IF(COUNTIFS(Consolidado!$AC$5:AC772,Consolidado!$AC772,Consolidado!$D$5:D772,"*"&amp;AD$3&amp;"*")=1,1,0),0))</f>
        <v>0</v>
      </c>
      <c r="AE772" s="0" t="n">
        <f aca="false">IF(OR(AE$3="",Consolidado!$D772=""),0,IF(ISNUMBER(SEARCH(AE$3,Consolidado!$D772)),IF(COUNTIFS(Consolidado!$AC$5:AC772,Consolidado!$AC772,Consolidado!$D$5:D772,"*"&amp;AE$3&amp;"*")=1,1,0),0))</f>
        <v>0</v>
      </c>
      <c r="AF772" s="0" t="n">
        <f aca="false">IF(OR(AF$3="",Consolidado!$D772=""),0,IF(ISNUMBER(SEARCH(AF$3,Consolidado!$D772)),IF(COUNTIFS(Consolidado!$AC$5:AC772,Consolidado!$AC772,Consolidado!$D$5:D772,"*"&amp;AF$3&amp;"*")=1,1,0),0))</f>
        <v>0</v>
      </c>
      <c r="AG772" s="0" t="n">
        <f aca="false">IF(OR(AG$3="",Consolidado!$D772=""),0,IF(ISNUMBER(SEARCH(AG$3,Consolidado!$D772)),IF(COUNTIFS(Consolidado!$AC$5:AC772,Consolidado!$AC772,Consolidado!$D$5:D772,"*"&amp;AG$3&amp;"*")=1,1,0),0))</f>
        <v>0</v>
      </c>
      <c r="AH772" s="0" t="n">
        <f aca="false">IF(OR(AH$3="",Consolidado!$D772=""),0,IF(ISNUMBER(SEARCH(AH$3,Consolidado!$D772)),IF(COUNTIFS(Consolidado!$AC$5:AC772,Consolidado!$AC772,Consolidado!$D$5:D772,"*"&amp;AH$3&amp;"*")=1,1,0),0))</f>
        <v>0</v>
      </c>
      <c r="AI772" s="0" t="n">
        <f aca="false">IF(OR(AI$3="",Consolidado!$D772=""),0,IF(ISNUMBER(SEARCH(AI$3,Consolidado!$D772)),IF(COUNTIFS(Consolidado!$AC$5:AC772,Consolidado!$AC772,Consolidado!$D$5:D772,"*"&amp;AI$3&amp;"*")=1,1,0),0))</f>
        <v>0</v>
      </c>
      <c r="AJ772" s="0" t="n">
        <f aca="false">IF(OR(AJ$3="",Consolidado!$D772=""),0,IF(ISNUMBER(SEARCH(AJ$3,Consolidado!$D772)),IF(COUNTIFS(Consolidado!$AC$5:AC772,Consolidado!$AC772,Consolidado!$D$5:D772,"*"&amp;AJ$3&amp;"*")=1,1,0),0))</f>
        <v>0</v>
      </c>
      <c r="AK772" s="0" t="n">
        <f aca="false">IF(OR(AK$3="",Consolidado!$D772=""),0,IF(ISNUMBER(SEARCH(AK$3,Consolidado!$D772)),IF(COUNTIFS(Consolidado!$AC$5:AC772,Consolidado!$AC772,Consolidado!$D$5:D772,"*"&amp;AK$3&amp;"*")=1,1,0),0))</f>
        <v>0</v>
      </c>
      <c r="AL772" s="0" t="n">
        <f aca="false">IF(OR(AL$3="",Consolidado!$D772=""),0,IF(ISNUMBER(SEARCH(AL$3,Consolidado!$D772)),IF(COUNTIFS(Consolidado!$AC$5:AC772,Consolidado!$AC772,Consolidado!$D$5:D772,"*"&amp;AL$3&amp;"*")=1,1,0),0))</f>
        <v>0</v>
      </c>
      <c r="AM772" s="0" t="n">
        <f aca="false">IF(OR(AM$3="",Consolidado!$D772=""),0,IF(ISNUMBER(SEARCH(AM$3,Consolidado!$D772)),IF(COUNTIFS(Consolidado!$AC$5:AC772,Consolidado!$AC772,Consolidado!$D$5:D772,"*"&amp;AM$3&amp;"*")=1,1,0),0))</f>
        <v>0</v>
      </c>
      <c r="AN772" s="0" t="n">
        <f aca="false">IF(OR(AN$3="",Consolidado!$D772=""),0,IF(ISNUMBER(SEARCH(AN$3,Consolidado!$D772)),IF(COUNTIFS(Consolidado!$AC$5:AC772,Consolidado!$AC772,Consolidado!$D$5:D772,"*"&amp;AN$3&amp;"*")=1,1,0),0))</f>
        <v>0</v>
      </c>
      <c r="AO772" s="0" t="n">
        <f aca="false">IF(OR(AO$3="",Consolidado!$D772=""),0,IF(ISNUMBER(SEARCH(AO$3,Consolidado!$D772)),IF(COUNTIFS(Consolidado!$AC$5:AC772,Consolidado!$AC772,Consolidado!$D$5:D772,"*"&amp;AO$3&amp;"*")=1,1,0),0))</f>
        <v>0</v>
      </c>
    </row>
    <row r="773" customFormat="false" ht="15" hidden="false" customHeight="false" outlineLevel="0" collapsed="false">
      <c r="B773" s="0" t="n">
        <f aca="false">IF(OR(B$3="",Consolidado!$D773=""),0,IF(ISNUMBER(SEARCH(B$3,Consolidado!$D773)),IF(COUNTIFS(Consolidado!$AC$5:AC773,Consolidado!$AC773,Consolidado!$D$5:D773,"*"&amp;B$3&amp;"*")=1,1,0),0))</f>
        <v>0</v>
      </c>
      <c r="C773" s="0" t="n">
        <f aca="false">IF(OR(C$3="",Consolidado!$D773=""),0,IF(ISNUMBER(SEARCH(C$3,Consolidado!$D773)),IF(COUNTIFS(Consolidado!$AC$5:AC773,Consolidado!$AC773,Consolidado!$D$5:D773,"*"&amp;C$3&amp;"*")=1,1,0),0))</f>
        <v>0</v>
      </c>
      <c r="D773" s="0" t="n">
        <f aca="false">IF(OR(D$3="",Consolidado!$D773=""),0,IF(ISNUMBER(SEARCH(D$3,Consolidado!$D773)),IF(COUNTIFS(Consolidado!$AC$5:AC773,Consolidado!$AC773,Consolidado!$D$5:D773,"*"&amp;D$3&amp;"*")=1,1,0),0))</f>
        <v>0</v>
      </c>
      <c r="E773" s="0" t="n">
        <f aca="false">IF(OR(E$3="",Consolidado!$D773=""),0,IF(ISNUMBER(SEARCH(E$3,Consolidado!$D773)),IF(COUNTIFS(Consolidado!$AC$5:AC773,Consolidado!$AC773,Consolidado!$D$5:D773,"*"&amp;E$3&amp;"*")=1,1,0),0))</f>
        <v>0</v>
      </c>
      <c r="F773" s="0" t="n">
        <f aca="false">IF(OR(F$3="",Consolidado!$D773=""),0,IF(ISNUMBER(SEARCH(F$3,Consolidado!$D773)),IF(COUNTIFS(Consolidado!$AC$5:AC773,Consolidado!$AC773,Consolidado!$D$5:D773,"*"&amp;F$3&amp;"*")=1,1,0),0))</f>
        <v>0</v>
      </c>
      <c r="G773" s="0" t="n">
        <f aca="false">IF(OR(G$3="",Consolidado!$D773=""),0,IF(ISNUMBER(SEARCH(G$3,Consolidado!$D773)),IF(COUNTIFS(Consolidado!$AC$5:AC773,Consolidado!$AC773,Consolidado!$D$5:D773,"*"&amp;G$3&amp;"*")=1,1,0),0))</f>
        <v>0</v>
      </c>
      <c r="H773" s="0" t="n">
        <f aca="false">IF(OR(H$3="",Consolidado!$D773=""),0,IF(ISNUMBER(SEARCH(H$3,Consolidado!$D773)),IF(COUNTIFS(Consolidado!$AC$5:AC773,Consolidado!$AC773,Consolidado!$D$5:D773,"*"&amp;H$3&amp;"*")=1,1,0),0))</f>
        <v>0</v>
      </c>
      <c r="I773" s="0" t="n">
        <f aca="false">IF(OR(I$3="",Consolidado!$D773=""),0,IF(ISNUMBER(SEARCH(I$3,Consolidado!$D773)),IF(COUNTIFS(Consolidado!$AC$5:AC773,Consolidado!$AC773,Consolidado!$D$5:D773,"*"&amp;I$3&amp;"*")=1,1,0),0))</f>
        <v>0</v>
      </c>
      <c r="J773" s="0" t="n">
        <f aca="false">IF(OR(J$3="",Consolidado!$D773=""),0,IF(ISNUMBER(SEARCH(J$3,Consolidado!$D773)),IF(COUNTIFS(Consolidado!$AC$5:AC773,Consolidado!$AC773,Consolidado!$D$5:D773,"*"&amp;J$3&amp;"*")=1,1,0),0))</f>
        <v>0</v>
      </c>
      <c r="K773" s="0" t="n">
        <f aca="false">IF(OR(K$3="",Consolidado!$D773=""),0,IF(ISNUMBER(SEARCH(K$3,Consolidado!$D773)),IF(COUNTIFS(Consolidado!$AC$5:AC773,Consolidado!$AC773,Consolidado!$D$5:D773,"*"&amp;K$3&amp;"*")=1,1,0),0))</f>
        <v>0</v>
      </c>
      <c r="L773" s="0" t="n">
        <f aca="false">IF(OR(L$3="",Consolidado!$D773=""),0,IF(ISNUMBER(SEARCH(L$3,Consolidado!$D773)),IF(COUNTIFS(Consolidado!$AC$5:AC773,Consolidado!$AC773,Consolidado!$D$5:D773,"*"&amp;L$3&amp;"*")=1,1,0),0))</f>
        <v>0</v>
      </c>
      <c r="M773" s="0" t="n">
        <f aca="false">IF(OR(M$3="",Consolidado!$D773=""),0,IF(ISNUMBER(SEARCH(M$3,Consolidado!$D773)),IF(COUNTIFS(Consolidado!$AC$5:AC773,Consolidado!$AC773,Consolidado!$D$5:D773,"*"&amp;M$3&amp;"*")=1,1,0),0))</f>
        <v>0</v>
      </c>
      <c r="N773" s="0" t="n">
        <f aca="false">IF(OR(N$3="",Consolidado!$D773=""),0,IF(ISNUMBER(SEARCH(N$3,Consolidado!$D773)),IF(COUNTIFS(Consolidado!$AC$5:AC773,Consolidado!$AC773,Consolidado!$D$5:D773,"*"&amp;N$3&amp;"*")=1,1,0),0))</f>
        <v>0</v>
      </c>
      <c r="O773" s="0" t="n">
        <f aca="false">IF(OR(O$3="",Consolidado!$D773=""),0,IF(ISNUMBER(SEARCH(O$3,Consolidado!$D773)),IF(COUNTIFS(Consolidado!$AC$5:AC773,Consolidado!$AC773,Consolidado!$D$5:D773,"*"&amp;O$3&amp;"*")=1,1,0),0))</f>
        <v>0</v>
      </c>
      <c r="P773" s="0" t="n">
        <f aca="false">IF(OR(P$3="",Consolidado!$D773=""),0,IF(ISNUMBER(SEARCH(P$3,Consolidado!$D773)),IF(COUNTIFS(Consolidado!$AC$5:AC773,Consolidado!$AC773,Consolidado!$D$5:D773,"*"&amp;P$3&amp;"*")=1,1,0),0))</f>
        <v>0</v>
      </c>
      <c r="Q773" s="0" t="n">
        <f aca="false">IF(OR(Q$3="",Consolidado!$D773=""),0,IF(ISNUMBER(SEARCH(Q$3,Consolidado!$D773)),IF(COUNTIFS(Consolidado!$AC$5:AC773,Consolidado!$AC773,Consolidado!$D$5:D773,"*"&amp;Q$3&amp;"*")=1,1,0),0))</f>
        <v>0</v>
      </c>
      <c r="R773" s="0" t="n">
        <f aca="false">IF(OR(R$3="",Consolidado!$D773=""),0,IF(ISNUMBER(SEARCH(R$3,Consolidado!$D773)),IF(COUNTIFS(Consolidado!$AC$5:AC773,Consolidado!$AC773,Consolidado!$D$5:D773,"*"&amp;R$3&amp;"*")=1,1,0),0))</f>
        <v>0</v>
      </c>
      <c r="S773" s="0" t="n">
        <f aca="false">IF(OR(S$3="",Consolidado!$D773=""),0,IF(ISNUMBER(SEARCH(S$3,Consolidado!$D773)),IF(COUNTIFS(Consolidado!$AC$5:AC773,Consolidado!$AC773,Consolidado!$D$5:D773,"*"&amp;S$3&amp;"*")=1,1,0),0))</f>
        <v>0</v>
      </c>
      <c r="T773" s="0" t="n">
        <f aca="false">IF(OR(T$3="",Consolidado!$D773=""),0,IF(ISNUMBER(SEARCH(T$3,Consolidado!$D773)),IF(COUNTIFS(Consolidado!$AC$5:AC773,Consolidado!$AC773,Consolidado!$D$5:D773,"*"&amp;T$3&amp;"*")=1,1,0),0))</f>
        <v>0</v>
      </c>
      <c r="U773" s="0" t="n">
        <f aca="false">IF(OR(U$3="",Consolidado!$D773=""),0,IF(ISNUMBER(SEARCH(U$3,Consolidado!$D773)),IF(COUNTIFS(Consolidado!$AC$5:AC773,Consolidado!$AC773,Consolidado!$D$5:D773,"*"&amp;U$3&amp;"*")=1,1,0),0))</f>
        <v>0</v>
      </c>
      <c r="V773" s="0" t="n">
        <f aca="false">IF(OR(V$3="",Consolidado!$D773=""),0,IF(ISNUMBER(SEARCH(V$3,Consolidado!$D773)),IF(COUNTIFS(Consolidado!$AC$5:AC773,Consolidado!$AC773,Consolidado!$D$5:D773,"*"&amp;V$3&amp;"*")=1,1,0),0))</f>
        <v>0</v>
      </c>
      <c r="W773" s="0" t="n">
        <f aca="false">IF(OR(W$3="",Consolidado!$D773=""),0,IF(ISNUMBER(SEARCH(W$3,Consolidado!$D773)),IF(COUNTIFS(Consolidado!$AC$5:AC773,Consolidado!$AC773,Consolidado!$D$5:D773,"*"&amp;W$3&amp;"*")=1,1,0),0))</f>
        <v>0</v>
      </c>
      <c r="X773" s="0" t="n">
        <f aca="false">IF(OR(X$3="",Consolidado!$D773=""),0,IF(ISNUMBER(SEARCH(X$3,Consolidado!$D773)),IF(COUNTIFS(Consolidado!$AC$5:AC773,Consolidado!$AC773,Consolidado!$D$5:D773,"*"&amp;X$3&amp;"*")=1,1,0),0))</f>
        <v>0</v>
      </c>
      <c r="Y773" s="0" t="n">
        <f aca="false">IF(OR(Y$3="",Consolidado!$D773=""),0,IF(ISNUMBER(SEARCH(Y$3,Consolidado!$D773)),IF(COUNTIFS(Consolidado!$AC$5:AC773,Consolidado!$AC773,Consolidado!$D$5:D773,"*"&amp;Y$3&amp;"*")=1,1,0),0))</f>
        <v>0</v>
      </c>
      <c r="Z773" s="0" t="n">
        <f aca="false">IF(OR(Z$3="",Consolidado!$D773=""),0,IF(ISNUMBER(SEARCH(Z$3,Consolidado!$D773)),IF(COUNTIFS(Consolidado!$AC$5:AC773,Consolidado!$AC773,Consolidado!$D$5:D773,"*"&amp;Z$3&amp;"*")=1,1,0),0))</f>
        <v>0</v>
      </c>
      <c r="AA773" s="0" t="n">
        <f aca="false">IF(OR(AA$3="",Consolidado!$D773=""),0,IF(ISNUMBER(SEARCH(AA$3,Consolidado!$D773)),IF(COUNTIFS(Consolidado!$AC$5:AC773,Consolidado!$AC773,Consolidado!$D$5:D773,"*"&amp;AA$3&amp;"*")=1,1,0),0))</f>
        <v>0</v>
      </c>
      <c r="AB773" s="0" t="n">
        <f aca="false">IF(OR(AB$3="",Consolidado!$D773=""),0,IF(ISNUMBER(SEARCH(AB$3,Consolidado!$D773)),IF(COUNTIFS(Consolidado!$AC$5:AC773,Consolidado!$AC773,Consolidado!$D$5:D773,"*"&amp;AB$3&amp;"*")=1,1,0),0))</f>
        <v>0</v>
      </c>
      <c r="AC773" s="0" t="n">
        <f aca="false">IF(OR(AC$3="",Consolidado!$D773=""),0,IF(ISNUMBER(SEARCH(AC$3,Consolidado!$D773)),IF(COUNTIFS(Consolidado!$AC$5:AC773,Consolidado!$AC773,Consolidado!$D$5:D773,"*"&amp;AC$3&amp;"*")=1,1,0),0))</f>
        <v>0</v>
      </c>
      <c r="AD773" s="0" t="n">
        <f aca="false">IF(OR(AD$3="",Consolidado!$D773=""),0,IF(ISNUMBER(SEARCH(AD$3,Consolidado!$D773)),IF(COUNTIFS(Consolidado!$AC$5:AC773,Consolidado!$AC773,Consolidado!$D$5:D773,"*"&amp;AD$3&amp;"*")=1,1,0),0))</f>
        <v>0</v>
      </c>
      <c r="AE773" s="0" t="n">
        <f aca="false">IF(OR(AE$3="",Consolidado!$D773=""),0,IF(ISNUMBER(SEARCH(AE$3,Consolidado!$D773)),IF(COUNTIFS(Consolidado!$AC$5:AC773,Consolidado!$AC773,Consolidado!$D$5:D773,"*"&amp;AE$3&amp;"*")=1,1,0),0))</f>
        <v>0</v>
      </c>
      <c r="AF773" s="0" t="n">
        <f aca="false">IF(OR(AF$3="",Consolidado!$D773=""),0,IF(ISNUMBER(SEARCH(AF$3,Consolidado!$D773)),IF(COUNTIFS(Consolidado!$AC$5:AC773,Consolidado!$AC773,Consolidado!$D$5:D773,"*"&amp;AF$3&amp;"*")=1,1,0),0))</f>
        <v>0</v>
      </c>
      <c r="AG773" s="0" t="n">
        <f aca="false">IF(OR(AG$3="",Consolidado!$D773=""),0,IF(ISNUMBER(SEARCH(AG$3,Consolidado!$D773)),IF(COUNTIFS(Consolidado!$AC$5:AC773,Consolidado!$AC773,Consolidado!$D$5:D773,"*"&amp;AG$3&amp;"*")=1,1,0),0))</f>
        <v>0</v>
      </c>
      <c r="AH773" s="0" t="n">
        <f aca="false">IF(OR(AH$3="",Consolidado!$D773=""),0,IF(ISNUMBER(SEARCH(AH$3,Consolidado!$D773)),IF(COUNTIFS(Consolidado!$AC$5:AC773,Consolidado!$AC773,Consolidado!$D$5:D773,"*"&amp;AH$3&amp;"*")=1,1,0),0))</f>
        <v>0</v>
      </c>
      <c r="AI773" s="0" t="n">
        <f aca="false">IF(OR(AI$3="",Consolidado!$D773=""),0,IF(ISNUMBER(SEARCH(AI$3,Consolidado!$D773)),IF(COUNTIFS(Consolidado!$AC$5:AC773,Consolidado!$AC773,Consolidado!$D$5:D773,"*"&amp;AI$3&amp;"*")=1,1,0),0))</f>
        <v>0</v>
      </c>
      <c r="AJ773" s="0" t="n">
        <f aca="false">IF(OR(AJ$3="",Consolidado!$D773=""),0,IF(ISNUMBER(SEARCH(AJ$3,Consolidado!$D773)),IF(COUNTIFS(Consolidado!$AC$5:AC773,Consolidado!$AC773,Consolidado!$D$5:D773,"*"&amp;AJ$3&amp;"*")=1,1,0),0))</f>
        <v>0</v>
      </c>
      <c r="AK773" s="0" t="n">
        <f aca="false">IF(OR(AK$3="",Consolidado!$D773=""),0,IF(ISNUMBER(SEARCH(AK$3,Consolidado!$D773)),IF(COUNTIFS(Consolidado!$AC$5:AC773,Consolidado!$AC773,Consolidado!$D$5:D773,"*"&amp;AK$3&amp;"*")=1,1,0),0))</f>
        <v>0</v>
      </c>
      <c r="AL773" s="0" t="n">
        <f aca="false">IF(OR(AL$3="",Consolidado!$D773=""),0,IF(ISNUMBER(SEARCH(AL$3,Consolidado!$D773)),IF(COUNTIFS(Consolidado!$AC$5:AC773,Consolidado!$AC773,Consolidado!$D$5:D773,"*"&amp;AL$3&amp;"*")=1,1,0),0))</f>
        <v>0</v>
      </c>
      <c r="AM773" s="0" t="n">
        <f aca="false">IF(OR(AM$3="",Consolidado!$D773=""),0,IF(ISNUMBER(SEARCH(AM$3,Consolidado!$D773)),IF(COUNTIFS(Consolidado!$AC$5:AC773,Consolidado!$AC773,Consolidado!$D$5:D773,"*"&amp;AM$3&amp;"*")=1,1,0),0))</f>
        <v>0</v>
      </c>
      <c r="AN773" s="0" t="n">
        <f aca="false">IF(OR(AN$3="",Consolidado!$D773=""),0,IF(ISNUMBER(SEARCH(AN$3,Consolidado!$D773)),IF(COUNTIFS(Consolidado!$AC$5:AC773,Consolidado!$AC773,Consolidado!$D$5:D773,"*"&amp;AN$3&amp;"*")=1,1,0),0))</f>
        <v>0</v>
      </c>
      <c r="AO773" s="0" t="n">
        <f aca="false">IF(OR(AO$3="",Consolidado!$D773=""),0,IF(ISNUMBER(SEARCH(AO$3,Consolidado!$D773)),IF(COUNTIFS(Consolidado!$AC$5:AC773,Consolidado!$AC773,Consolidado!$D$5:D773,"*"&amp;AO$3&amp;"*")=1,1,0),0))</f>
        <v>0</v>
      </c>
    </row>
    <row r="774" customFormat="false" ht="15" hidden="false" customHeight="false" outlineLevel="0" collapsed="false">
      <c r="B774" s="0" t="n">
        <f aca="false">IF(OR(B$3="",Consolidado!$D774=""),0,IF(ISNUMBER(SEARCH(B$3,Consolidado!$D774)),IF(COUNTIFS(Consolidado!$AC$5:AC774,Consolidado!$AC774,Consolidado!$D$5:D774,"*"&amp;B$3&amp;"*")=1,1,0),0))</f>
        <v>0</v>
      </c>
      <c r="C774" s="0" t="n">
        <f aca="false">IF(OR(C$3="",Consolidado!$D774=""),0,IF(ISNUMBER(SEARCH(C$3,Consolidado!$D774)),IF(COUNTIFS(Consolidado!$AC$5:AC774,Consolidado!$AC774,Consolidado!$D$5:D774,"*"&amp;C$3&amp;"*")=1,1,0),0))</f>
        <v>0</v>
      </c>
      <c r="D774" s="0" t="n">
        <f aca="false">IF(OR(D$3="",Consolidado!$D774=""),0,IF(ISNUMBER(SEARCH(D$3,Consolidado!$D774)),IF(COUNTIFS(Consolidado!$AC$5:AC774,Consolidado!$AC774,Consolidado!$D$5:D774,"*"&amp;D$3&amp;"*")=1,1,0),0))</f>
        <v>0</v>
      </c>
      <c r="E774" s="0" t="n">
        <f aca="false">IF(OR(E$3="",Consolidado!$D774=""),0,IF(ISNUMBER(SEARCH(E$3,Consolidado!$D774)),IF(COUNTIFS(Consolidado!$AC$5:AC774,Consolidado!$AC774,Consolidado!$D$5:D774,"*"&amp;E$3&amp;"*")=1,1,0),0))</f>
        <v>0</v>
      </c>
      <c r="F774" s="0" t="n">
        <f aca="false">IF(OR(F$3="",Consolidado!$D774=""),0,IF(ISNUMBER(SEARCH(F$3,Consolidado!$D774)),IF(COUNTIFS(Consolidado!$AC$5:AC774,Consolidado!$AC774,Consolidado!$D$5:D774,"*"&amp;F$3&amp;"*")=1,1,0),0))</f>
        <v>0</v>
      </c>
      <c r="G774" s="0" t="n">
        <f aca="false">IF(OR(G$3="",Consolidado!$D774=""),0,IF(ISNUMBER(SEARCH(G$3,Consolidado!$D774)),IF(COUNTIFS(Consolidado!$AC$5:AC774,Consolidado!$AC774,Consolidado!$D$5:D774,"*"&amp;G$3&amp;"*")=1,1,0),0))</f>
        <v>0</v>
      </c>
      <c r="H774" s="0" t="n">
        <f aca="false">IF(OR(H$3="",Consolidado!$D774=""),0,IF(ISNUMBER(SEARCH(H$3,Consolidado!$D774)),IF(COUNTIFS(Consolidado!$AC$5:AC774,Consolidado!$AC774,Consolidado!$D$5:D774,"*"&amp;H$3&amp;"*")=1,1,0),0))</f>
        <v>0</v>
      </c>
      <c r="I774" s="0" t="n">
        <f aca="false">IF(OR(I$3="",Consolidado!$D774=""),0,IF(ISNUMBER(SEARCH(I$3,Consolidado!$D774)),IF(COUNTIFS(Consolidado!$AC$5:AC774,Consolidado!$AC774,Consolidado!$D$5:D774,"*"&amp;I$3&amp;"*")=1,1,0),0))</f>
        <v>0</v>
      </c>
      <c r="J774" s="0" t="n">
        <f aca="false">IF(OR(J$3="",Consolidado!$D774=""),0,IF(ISNUMBER(SEARCH(J$3,Consolidado!$D774)),IF(COUNTIFS(Consolidado!$AC$5:AC774,Consolidado!$AC774,Consolidado!$D$5:D774,"*"&amp;J$3&amp;"*")=1,1,0),0))</f>
        <v>0</v>
      </c>
      <c r="K774" s="0" t="n">
        <f aca="false">IF(OR(K$3="",Consolidado!$D774=""),0,IF(ISNUMBER(SEARCH(K$3,Consolidado!$D774)),IF(COUNTIFS(Consolidado!$AC$5:AC774,Consolidado!$AC774,Consolidado!$D$5:D774,"*"&amp;K$3&amp;"*")=1,1,0),0))</f>
        <v>0</v>
      </c>
      <c r="L774" s="0" t="n">
        <f aca="false">IF(OR(L$3="",Consolidado!$D774=""),0,IF(ISNUMBER(SEARCH(L$3,Consolidado!$D774)),IF(COUNTIFS(Consolidado!$AC$5:AC774,Consolidado!$AC774,Consolidado!$D$5:D774,"*"&amp;L$3&amp;"*")=1,1,0),0))</f>
        <v>0</v>
      </c>
      <c r="M774" s="0" t="n">
        <f aca="false">IF(OR(M$3="",Consolidado!$D774=""),0,IF(ISNUMBER(SEARCH(M$3,Consolidado!$D774)),IF(COUNTIFS(Consolidado!$AC$5:AC774,Consolidado!$AC774,Consolidado!$D$5:D774,"*"&amp;M$3&amp;"*")=1,1,0),0))</f>
        <v>0</v>
      </c>
      <c r="N774" s="0" t="n">
        <f aca="false">IF(OR(N$3="",Consolidado!$D774=""),0,IF(ISNUMBER(SEARCH(N$3,Consolidado!$D774)),IF(COUNTIFS(Consolidado!$AC$5:AC774,Consolidado!$AC774,Consolidado!$D$5:D774,"*"&amp;N$3&amp;"*")=1,1,0),0))</f>
        <v>0</v>
      </c>
      <c r="O774" s="0" t="n">
        <f aca="false">IF(OR(O$3="",Consolidado!$D774=""),0,IF(ISNUMBER(SEARCH(O$3,Consolidado!$D774)),IF(COUNTIFS(Consolidado!$AC$5:AC774,Consolidado!$AC774,Consolidado!$D$5:D774,"*"&amp;O$3&amp;"*")=1,1,0),0))</f>
        <v>0</v>
      </c>
      <c r="P774" s="0" t="n">
        <f aca="false">IF(OR(P$3="",Consolidado!$D774=""),0,IF(ISNUMBER(SEARCH(P$3,Consolidado!$D774)),IF(COUNTIFS(Consolidado!$AC$5:AC774,Consolidado!$AC774,Consolidado!$D$5:D774,"*"&amp;P$3&amp;"*")=1,1,0),0))</f>
        <v>0</v>
      </c>
      <c r="Q774" s="0" t="n">
        <f aca="false">IF(OR(Q$3="",Consolidado!$D774=""),0,IF(ISNUMBER(SEARCH(Q$3,Consolidado!$D774)),IF(COUNTIFS(Consolidado!$AC$5:AC774,Consolidado!$AC774,Consolidado!$D$5:D774,"*"&amp;Q$3&amp;"*")=1,1,0),0))</f>
        <v>0</v>
      </c>
      <c r="R774" s="0" t="n">
        <f aca="false">IF(OR(R$3="",Consolidado!$D774=""),0,IF(ISNUMBER(SEARCH(R$3,Consolidado!$D774)),IF(COUNTIFS(Consolidado!$AC$5:AC774,Consolidado!$AC774,Consolidado!$D$5:D774,"*"&amp;R$3&amp;"*")=1,1,0),0))</f>
        <v>0</v>
      </c>
      <c r="S774" s="0" t="n">
        <f aca="false">IF(OR(S$3="",Consolidado!$D774=""),0,IF(ISNUMBER(SEARCH(S$3,Consolidado!$D774)),IF(COUNTIFS(Consolidado!$AC$5:AC774,Consolidado!$AC774,Consolidado!$D$5:D774,"*"&amp;S$3&amp;"*")=1,1,0),0))</f>
        <v>0</v>
      </c>
      <c r="T774" s="0" t="n">
        <f aca="false">IF(OR(T$3="",Consolidado!$D774=""),0,IF(ISNUMBER(SEARCH(T$3,Consolidado!$D774)),IF(COUNTIFS(Consolidado!$AC$5:AC774,Consolidado!$AC774,Consolidado!$D$5:D774,"*"&amp;T$3&amp;"*")=1,1,0),0))</f>
        <v>0</v>
      </c>
      <c r="U774" s="0" t="n">
        <f aca="false">IF(OR(U$3="",Consolidado!$D774=""),0,IF(ISNUMBER(SEARCH(U$3,Consolidado!$D774)),IF(COUNTIFS(Consolidado!$AC$5:AC774,Consolidado!$AC774,Consolidado!$D$5:D774,"*"&amp;U$3&amp;"*")=1,1,0),0))</f>
        <v>0</v>
      </c>
      <c r="V774" s="0" t="n">
        <f aca="false">IF(OR(V$3="",Consolidado!$D774=""),0,IF(ISNUMBER(SEARCH(V$3,Consolidado!$D774)),IF(COUNTIFS(Consolidado!$AC$5:AC774,Consolidado!$AC774,Consolidado!$D$5:D774,"*"&amp;V$3&amp;"*")=1,1,0),0))</f>
        <v>0</v>
      </c>
      <c r="W774" s="0" t="n">
        <f aca="false">IF(OR(W$3="",Consolidado!$D774=""),0,IF(ISNUMBER(SEARCH(W$3,Consolidado!$D774)),IF(COUNTIFS(Consolidado!$AC$5:AC774,Consolidado!$AC774,Consolidado!$D$5:D774,"*"&amp;W$3&amp;"*")=1,1,0),0))</f>
        <v>0</v>
      </c>
      <c r="X774" s="0" t="n">
        <f aca="false">IF(OR(X$3="",Consolidado!$D774=""),0,IF(ISNUMBER(SEARCH(X$3,Consolidado!$D774)),IF(COUNTIFS(Consolidado!$AC$5:AC774,Consolidado!$AC774,Consolidado!$D$5:D774,"*"&amp;X$3&amp;"*")=1,1,0),0))</f>
        <v>0</v>
      </c>
      <c r="Y774" s="0" t="n">
        <f aca="false">IF(OR(Y$3="",Consolidado!$D774=""),0,IF(ISNUMBER(SEARCH(Y$3,Consolidado!$D774)),IF(COUNTIFS(Consolidado!$AC$5:AC774,Consolidado!$AC774,Consolidado!$D$5:D774,"*"&amp;Y$3&amp;"*")=1,1,0),0))</f>
        <v>0</v>
      </c>
      <c r="Z774" s="0" t="n">
        <f aca="false">IF(OR(Z$3="",Consolidado!$D774=""),0,IF(ISNUMBER(SEARCH(Z$3,Consolidado!$D774)),IF(COUNTIFS(Consolidado!$AC$5:AC774,Consolidado!$AC774,Consolidado!$D$5:D774,"*"&amp;Z$3&amp;"*")=1,1,0),0))</f>
        <v>0</v>
      </c>
      <c r="AA774" s="0" t="n">
        <f aca="false">IF(OR(AA$3="",Consolidado!$D774=""),0,IF(ISNUMBER(SEARCH(AA$3,Consolidado!$D774)),IF(COUNTIFS(Consolidado!$AC$5:AC774,Consolidado!$AC774,Consolidado!$D$5:D774,"*"&amp;AA$3&amp;"*")=1,1,0),0))</f>
        <v>0</v>
      </c>
      <c r="AB774" s="0" t="n">
        <f aca="false">IF(OR(AB$3="",Consolidado!$D774=""),0,IF(ISNUMBER(SEARCH(AB$3,Consolidado!$D774)),IF(COUNTIFS(Consolidado!$AC$5:AC774,Consolidado!$AC774,Consolidado!$D$5:D774,"*"&amp;AB$3&amp;"*")=1,1,0),0))</f>
        <v>0</v>
      </c>
      <c r="AC774" s="0" t="n">
        <f aca="false">IF(OR(AC$3="",Consolidado!$D774=""),0,IF(ISNUMBER(SEARCH(AC$3,Consolidado!$D774)),IF(COUNTIFS(Consolidado!$AC$5:AC774,Consolidado!$AC774,Consolidado!$D$5:D774,"*"&amp;AC$3&amp;"*")=1,1,0),0))</f>
        <v>0</v>
      </c>
      <c r="AD774" s="0" t="n">
        <f aca="false">IF(OR(AD$3="",Consolidado!$D774=""),0,IF(ISNUMBER(SEARCH(AD$3,Consolidado!$D774)),IF(COUNTIFS(Consolidado!$AC$5:AC774,Consolidado!$AC774,Consolidado!$D$5:D774,"*"&amp;AD$3&amp;"*")=1,1,0),0))</f>
        <v>0</v>
      </c>
      <c r="AE774" s="0" t="n">
        <f aca="false">IF(OR(AE$3="",Consolidado!$D774=""),0,IF(ISNUMBER(SEARCH(AE$3,Consolidado!$D774)),IF(COUNTIFS(Consolidado!$AC$5:AC774,Consolidado!$AC774,Consolidado!$D$5:D774,"*"&amp;AE$3&amp;"*")=1,1,0),0))</f>
        <v>0</v>
      </c>
      <c r="AF774" s="0" t="n">
        <f aca="false">IF(OR(AF$3="",Consolidado!$D774=""),0,IF(ISNUMBER(SEARCH(AF$3,Consolidado!$D774)),IF(COUNTIFS(Consolidado!$AC$5:AC774,Consolidado!$AC774,Consolidado!$D$5:D774,"*"&amp;AF$3&amp;"*")=1,1,0),0))</f>
        <v>0</v>
      </c>
      <c r="AG774" s="0" t="n">
        <f aca="false">IF(OR(AG$3="",Consolidado!$D774=""),0,IF(ISNUMBER(SEARCH(AG$3,Consolidado!$D774)),IF(COUNTIFS(Consolidado!$AC$5:AC774,Consolidado!$AC774,Consolidado!$D$5:D774,"*"&amp;AG$3&amp;"*")=1,1,0),0))</f>
        <v>0</v>
      </c>
      <c r="AH774" s="0" t="n">
        <f aca="false">IF(OR(AH$3="",Consolidado!$D774=""),0,IF(ISNUMBER(SEARCH(AH$3,Consolidado!$D774)),IF(COUNTIFS(Consolidado!$AC$5:AC774,Consolidado!$AC774,Consolidado!$D$5:D774,"*"&amp;AH$3&amp;"*")=1,1,0),0))</f>
        <v>0</v>
      </c>
      <c r="AI774" s="0" t="n">
        <f aca="false">IF(OR(AI$3="",Consolidado!$D774=""),0,IF(ISNUMBER(SEARCH(AI$3,Consolidado!$D774)),IF(COUNTIFS(Consolidado!$AC$5:AC774,Consolidado!$AC774,Consolidado!$D$5:D774,"*"&amp;AI$3&amp;"*")=1,1,0),0))</f>
        <v>0</v>
      </c>
      <c r="AJ774" s="0" t="n">
        <f aca="false">IF(OR(AJ$3="",Consolidado!$D774=""),0,IF(ISNUMBER(SEARCH(AJ$3,Consolidado!$D774)),IF(COUNTIFS(Consolidado!$AC$5:AC774,Consolidado!$AC774,Consolidado!$D$5:D774,"*"&amp;AJ$3&amp;"*")=1,1,0),0))</f>
        <v>0</v>
      </c>
      <c r="AK774" s="0" t="n">
        <f aca="false">IF(OR(AK$3="",Consolidado!$D774=""),0,IF(ISNUMBER(SEARCH(AK$3,Consolidado!$D774)),IF(COUNTIFS(Consolidado!$AC$5:AC774,Consolidado!$AC774,Consolidado!$D$5:D774,"*"&amp;AK$3&amp;"*")=1,1,0),0))</f>
        <v>0</v>
      </c>
      <c r="AL774" s="0" t="n">
        <f aca="false">IF(OR(AL$3="",Consolidado!$D774=""),0,IF(ISNUMBER(SEARCH(AL$3,Consolidado!$D774)),IF(COUNTIFS(Consolidado!$AC$5:AC774,Consolidado!$AC774,Consolidado!$D$5:D774,"*"&amp;AL$3&amp;"*")=1,1,0),0))</f>
        <v>0</v>
      </c>
      <c r="AM774" s="0" t="n">
        <f aca="false">IF(OR(AM$3="",Consolidado!$D774=""),0,IF(ISNUMBER(SEARCH(AM$3,Consolidado!$D774)),IF(COUNTIFS(Consolidado!$AC$5:AC774,Consolidado!$AC774,Consolidado!$D$5:D774,"*"&amp;AM$3&amp;"*")=1,1,0),0))</f>
        <v>0</v>
      </c>
      <c r="AN774" s="0" t="n">
        <f aca="false">IF(OR(AN$3="",Consolidado!$D774=""),0,IF(ISNUMBER(SEARCH(AN$3,Consolidado!$D774)),IF(COUNTIFS(Consolidado!$AC$5:AC774,Consolidado!$AC774,Consolidado!$D$5:D774,"*"&amp;AN$3&amp;"*")=1,1,0),0))</f>
        <v>0</v>
      </c>
      <c r="AO774" s="0" t="n">
        <f aca="false">IF(OR(AO$3="",Consolidado!$D774=""),0,IF(ISNUMBER(SEARCH(AO$3,Consolidado!$D774)),IF(COUNTIFS(Consolidado!$AC$5:AC774,Consolidado!$AC774,Consolidado!$D$5:D774,"*"&amp;AO$3&amp;"*")=1,1,0),0))</f>
        <v>0</v>
      </c>
    </row>
    <row r="775" customFormat="false" ht="15" hidden="false" customHeight="false" outlineLevel="0" collapsed="false">
      <c r="B775" s="0" t="n">
        <f aca="false">IF(OR(B$3="",Consolidado!$D775=""),0,IF(ISNUMBER(SEARCH(B$3,Consolidado!$D775)),IF(COUNTIFS(Consolidado!$AC$5:AC775,Consolidado!$AC775,Consolidado!$D$5:D775,"*"&amp;B$3&amp;"*")=1,1,0),0))</f>
        <v>0</v>
      </c>
      <c r="C775" s="0" t="n">
        <f aca="false">IF(OR(C$3="",Consolidado!$D775=""),0,IF(ISNUMBER(SEARCH(C$3,Consolidado!$D775)),IF(COUNTIFS(Consolidado!$AC$5:AC775,Consolidado!$AC775,Consolidado!$D$5:D775,"*"&amp;C$3&amp;"*")=1,1,0),0))</f>
        <v>0</v>
      </c>
      <c r="D775" s="0" t="n">
        <f aca="false">IF(OR(D$3="",Consolidado!$D775=""),0,IF(ISNUMBER(SEARCH(D$3,Consolidado!$D775)),IF(COUNTIFS(Consolidado!$AC$5:AC775,Consolidado!$AC775,Consolidado!$D$5:D775,"*"&amp;D$3&amp;"*")=1,1,0),0))</f>
        <v>0</v>
      </c>
      <c r="E775" s="0" t="n">
        <f aca="false">IF(OR(E$3="",Consolidado!$D775=""),0,IF(ISNUMBER(SEARCH(E$3,Consolidado!$D775)),IF(COUNTIFS(Consolidado!$AC$5:AC775,Consolidado!$AC775,Consolidado!$D$5:D775,"*"&amp;E$3&amp;"*")=1,1,0),0))</f>
        <v>0</v>
      </c>
      <c r="F775" s="0" t="n">
        <f aca="false">IF(OR(F$3="",Consolidado!$D775=""),0,IF(ISNUMBER(SEARCH(F$3,Consolidado!$D775)),IF(COUNTIFS(Consolidado!$AC$5:AC775,Consolidado!$AC775,Consolidado!$D$5:D775,"*"&amp;F$3&amp;"*")=1,1,0),0))</f>
        <v>0</v>
      </c>
      <c r="G775" s="0" t="n">
        <f aca="false">IF(OR(G$3="",Consolidado!$D775=""),0,IF(ISNUMBER(SEARCH(G$3,Consolidado!$D775)),IF(COUNTIFS(Consolidado!$AC$5:AC775,Consolidado!$AC775,Consolidado!$D$5:D775,"*"&amp;G$3&amp;"*")=1,1,0),0))</f>
        <v>0</v>
      </c>
      <c r="H775" s="0" t="n">
        <f aca="false">IF(OR(H$3="",Consolidado!$D775=""),0,IF(ISNUMBER(SEARCH(H$3,Consolidado!$D775)),IF(COUNTIFS(Consolidado!$AC$5:AC775,Consolidado!$AC775,Consolidado!$D$5:D775,"*"&amp;H$3&amp;"*")=1,1,0),0))</f>
        <v>0</v>
      </c>
      <c r="I775" s="0" t="n">
        <f aca="false">IF(OR(I$3="",Consolidado!$D775=""),0,IF(ISNUMBER(SEARCH(I$3,Consolidado!$D775)),IF(COUNTIFS(Consolidado!$AC$5:AC775,Consolidado!$AC775,Consolidado!$D$5:D775,"*"&amp;I$3&amp;"*")=1,1,0),0))</f>
        <v>0</v>
      </c>
      <c r="J775" s="0" t="n">
        <f aca="false">IF(OR(J$3="",Consolidado!$D775=""),0,IF(ISNUMBER(SEARCH(J$3,Consolidado!$D775)),IF(COUNTIFS(Consolidado!$AC$5:AC775,Consolidado!$AC775,Consolidado!$D$5:D775,"*"&amp;J$3&amp;"*")=1,1,0),0))</f>
        <v>0</v>
      </c>
      <c r="K775" s="0" t="n">
        <f aca="false">IF(OR(K$3="",Consolidado!$D775=""),0,IF(ISNUMBER(SEARCH(K$3,Consolidado!$D775)),IF(COUNTIFS(Consolidado!$AC$5:AC775,Consolidado!$AC775,Consolidado!$D$5:D775,"*"&amp;K$3&amp;"*")=1,1,0),0))</f>
        <v>0</v>
      </c>
      <c r="L775" s="0" t="n">
        <f aca="false">IF(OR(L$3="",Consolidado!$D775=""),0,IF(ISNUMBER(SEARCH(L$3,Consolidado!$D775)),IF(COUNTIFS(Consolidado!$AC$5:AC775,Consolidado!$AC775,Consolidado!$D$5:D775,"*"&amp;L$3&amp;"*")=1,1,0),0))</f>
        <v>0</v>
      </c>
      <c r="M775" s="0" t="n">
        <f aca="false">IF(OR(M$3="",Consolidado!$D775=""),0,IF(ISNUMBER(SEARCH(M$3,Consolidado!$D775)),IF(COUNTIFS(Consolidado!$AC$5:AC775,Consolidado!$AC775,Consolidado!$D$5:D775,"*"&amp;M$3&amp;"*")=1,1,0),0))</f>
        <v>0</v>
      </c>
      <c r="N775" s="0" t="n">
        <f aca="false">IF(OR(N$3="",Consolidado!$D775=""),0,IF(ISNUMBER(SEARCH(N$3,Consolidado!$D775)),IF(COUNTIFS(Consolidado!$AC$5:AC775,Consolidado!$AC775,Consolidado!$D$5:D775,"*"&amp;N$3&amp;"*")=1,1,0),0))</f>
        <v>0</v>
      </c>
      <c r="O775" s="0" t="n">
        <f aca="false">IF(OR(O$3="",Consolidado!$D775=""),0,IF(ISNUMBER(SEARCH(O$3,Consolidado!$D775)),IF(COUNTIFS(Consolidado!$AC$5:AC775,Consolidado!$AC775,Consolidado!$D$5:D775,"*"&amp;O$3&amp;"*")=1,1,0),0))</f>
        <v>0</v>
      </c>
      <c r="P775" s="0" t="n">
        <f aca="false">IF(OR(P$3="",Consolidado!$D775=""),0,IF(ISNUMBER(SEARCH(P$3,Consolidado!$D775)),IF(COUNTIFS(Consolidado!$AC$5:AC775,Consolidado!$AC775,Consolidado!$D$5:D775,"*"&amp;P$3&amp;"*")=1,1,0),0))</f>
        <v>0</v>
      </c>
      <c r="Q775" s="0" t="n">
        <f aca="false">IF(OR(Q$3="",Consolidado!$D775=""),0,IF(ISNUMBER(SEARCH(Q$3,Consolidado!$D775)),IF(COUNTIFS(Consolidado!$AC$5:AC775,Consolidado!$AC775,Consolidado!$D$5:D775,"*"&amp;Q$3&amp;"*")=1,1,0),0))</f>
        <v>0</v>
      </c>
      <c r="R775" s="0" t="n">
        <f aca="false">IF(OR(R$3="",Consolidado!$D775=""),0,IF(ISNUMBER(SEARCH(R$3,Consolidado!$D775)),IF(COUNTIFS(Consolidado!$AC$5:AC775,Consolidado!$AC775,Consolidado!$D$5:D775,"*"&amp;R$3&amp;"*")=1,1,0),0))</f>
        <v>0</v>
      </c>
      <c r="S775" s="0" t="n">
        <f aca="false">IF(OR(S$3="",Consolidado!$D775=""),0,IF(ISNUMBER(SEARCH(S$3,Consolidado!$D775)),IF(COUNTIFS(Consolidado!$AC$5:AC775,Consolidado!$AC775,Consolidado!$D$5:D775,"*"&amp;S$3&amp;"*")=1,1,0),0))</f>
        <v>0</v>
      </c>
      <c r="T775" s="0" t="n">
        <f aca="false">IF(OR(T$3="",Consolidado!$D775=""),0,IF(ISNUMBER(SEARCH(T$3,Consolidado!$D775)),IF(COUNTIFS(Consolidado!$AC$5:AC775,Consolidado!$AC775,Consolidado!$D$5:D775,"*"&amp;T$3&amp;"*")=1,1,0),0))</f>
        <v>0</v>
      </c>
      <c r="U775" s="0" t="n">
        <f aca="false">IF(OR(U$3="",Consolidado!$D775=""),0,IF(ISNUMBER(SEARCH(U$3,Consolidado!$D775)),IF(COUNTIFS(Consolidado!$AC$5:AC775,Consolidado!$AC775,Consolidado!$D$5:D775,"*"&amp;U$3&amp;"*")=1,1,0),0))</f>
        <v>0</v>
      </c>
      <c r="V775" s="0" t="n">
        <f aca="false">IF(OR(V$3="",Consolidado!$D775=""),0,IF(ISNUMBER(SEARCH(V$3,Consolidado!$D775)),IF(COUNTIFS(Consolidado!$AC$5:AC775,Consolidado!$AC775,Consolidado!$D$5:D775,"*"&amp;V$3&amp;"*")=1,1,0),0))</f>
        <v>0</v>
      </c>
      <c r="W775" s="0" t="n">
        <f aca="false">IF(OR(W$3="",Consolidado!$D775=""),0,IF(ISNUMBER(SEARCH(W$3,Consolidado!$D775)),IF(COUNTIFS(Consolidado!$AC$5:AC775,Consolidado!$AC775,Consolidado!$D$5:D775,"*"&amp;W$3&amp;"*")=1,1,0),0))</f>
        <v>0</v>
      </c>
      <c r="X775" s="0" t="n">
        <f aca="false">IF(OR(X$3="",Consolidado!$D775=""),0,IF(ISNUMBER(SEARCH(X$3,Consolidado!$D775)),IF(COUNTIFS(Consolidado!$AC$5:AC775,Consolidado!$AC775,Consolidado!$D$5:D775,"*"&amp;X$3&amp;"*")=1,1,0),0))</f>
        <v>0</v>
      </c>
      <c r="Y775" s="0" t="n">
        <f aca="false">IF(OR(Y$3="",Consolidado!$D775=""),0,IF(ISNUMBER(SEARCH(Y$3,Consolidado!$D775)),IF(COUNTIFS(Consolidado!$AC$5:AC775,Consolidado!$AC775,Consolidado!$D$5:D775,"*"&amp;Y$3&amp;"*")=1,1,0),0))</f>
        <v>0</v>
      </c>
      <c r="Z775" s="0" t="n">
        <f aca="false">IF(OR(Z$3="",Consolidado!$D775=""),0,IF(ISNUMBER(SEARCH(Z$3,Consolidado!$D775)),IF(COUNTIFS(Consolidado!$AC$5:AC775,Consolidado!$AC775,Consolidado!$D$5:D775,"*"&amp;Z$3&amp;"*")=1,1,0),0))</f>
        <v>0</v>
      </c>
      <c r="AA775" s="0" t="n">
        <f aca="false">IF(OR(AA$3="",Consolidado!$D775=""),0,IF(ISNUMBER(SEARCH(AA$3,Consolidado!$D775)),IF(COUNTIFS(Consolidado!$AC$5:AC775,Consolidado!$AC775,Consolidado!$D$5:D775,"*"&amp;AA$3&amp;"*")=1,1,0),0))</f>
        <v>0</v>
      </c>
      <c r="AB775" s="0" t="n">
        <f aca="false">IF(OR(AB$3="",Consolidado!$D775=""),0,IF(ISNUMBER(SEARCH(AB$3,Consolidado!$D775)),IF(COUNTIFS(Consolidado!$AC$5:AC775,Consolidado!$AC775,Consolidado!$D$5:D775,"*"&amp;AB$3&amp;"*")=1,1,0),0))</f>
        <v>0</v>
      </c>
      <c r="AC775" s="0" t="n">
        <f aca="false">IF(OR(AC$3="",Consolidado!$D775=""),0,IF(ISNUMBER(SEARCH(AC$3,Consolidado!$D775)),IF(COUNTIFS(Consolidado!$AC$5:AC775,Consolidado!$AC775,Consolidado!$D$5:D775,"*"&amp;AC$3&amp;"*")=1,1,0),0))</f>
        <v>0</v>
      </c>
      <c r="AD775" s="0" t="n">
        <f aca="false">IF(OR(AD$3="",Consolidado!$D775=""),0,IF(ISNUMBER(SEARCH(AD$3,Consolidado!$D775)),IF(COUNTIFS(Consolidado!$AC$5:AC775,Consolidado!$AC775,Consolidado!$D$5:D775,"*"&amp;AD$3&amp;"*")=1,1,0),0))</f>
        <v>0</v>
      </c>
      <c r="AE775" s="0" t="n">
        <f aca="false">IF(OR(AE$3="",Consolidado!$D775=""),0,IF(ISNUMBER(SEARCH(AE$3,Consolidado!$D775)),IF(COUNTIFS(Consolidado!$AC$5:AC775,Consolidado!$AC775,Consolidado!$D$5:D775,"*"&amp;AE$3&amp;"*")=1,1,0),0))</f>
        <v>0</v>
      </c>
      <c r="AF775" s="0" t="n">
        <f aca="false">IF(OR(AF$3="",Consolidado!$D775=""),0,IF(ISNUMBER(SEARCH(AF$3,Consolidado!$D775)),IF(COUNTIFS(Consolidado!$AC$5:AC775,Consolidado!$AC775,Consolidado!$D$5:D775,"*"&amp;AF$3&amp;"*")=1,1,0),0))</f>
        <v>0</v>
      </c>
      <c r="AG775" s="0" t="n">
        <f aca="false">IF(OR(AG$3="",Consolidado!$D775=""),0,IF(ISNUMBER(SEARCH(AG$3,Consolidado!$D775)),IF(COUNTIFS(Consolidado!$AC$5:AC775,Consolidado!$AC775,Consolidado!$D$5:D775,"*"&amp;AG$3&amp;"*")=1,1,0),0))</f>
        <v>0</v>
      </c>
      <c r="AH775" s="0" t="n">
        <f aca="false">IF(OR(AH$3="",Consolidado!$D775=""),0,IF(ISNUMBER(SEARCH(AH$3,Consolidado!$D775)),IF(COUNTIFS(Consolidado!$AC$5:AC775,Consolidado!$AC775,Consolidado!$D$5:D775,"*"&amp;AH$3&amp;"*")=1,1,0),0))</f>
        <v>0</v>
      </c>
      <c r="AI775" s="0" t="n">
        <f aca="false">IF(OR(AI$3="",Consolidado!$D775=""),0,IF(ISNUMBER(SEARCH(AI$3,Consolidado!$D775)),IF(COUNTIFS(Consolidado!$AC$5:AC775,Consolidado!$AC775,Consolidado!$D$5:D775,"*"&amp;AI$3&amp;"*")=1,1,0),0))</f>
        <v>0</v>
      </c>
      <c r="AJ775" s="0" t="n">
        <f aca="false">IF(OR(AJ$3="",Consolidado!$D775=""),0,IF(ISNUMBER(SEARCH(AJ$3,Consolidado!$D775)),IF(COUNTIFS(Consolidado!$AC$5:AC775,Consolidado!$AC775,Consolidado!$D$5:D775,"*"&amp;AJ$3&amp;"*")=1,1,0),0))</f>
        <v>0</v>
      </c>
      <c r="AK775" s="0" t="n">
        <f aca="false">IF(OR(AK$3="",Consolidado!$D775=""),0,IF(ISNUMBER(SEARCH(AK$3,Consolidado!$D775)),IF(COUNTIFS(Consolidado!$AC$5:AC775,Consolidado!$AC775,Consolidado!$D$5:D775,"*"&amp;AK$3&amp;"*")=1,1,0),0))</f>
        <v>0</v>
      </c>
      <c r="AL775" s="0" t="n">
        <f aca="false">IF(OR(AL$3="",Consolidado!$D775=""),0,IF(ISNUMBER(SEARCH(AL$3,Consolidado!$D775)),IF(COUNTIFS(Consolidado!$AC$5:AC775,Consolidado!$AC775,Consolidado!$D$5:D775,"*"&amp;AL$3&amp;"*")=1,1,0),0))</f>
        <v>0</v>
      </c>
      <c r="AM775" s="0" t="n">
        <f aca="false">IF(OR(AM$3="",Consolidado!$D775=""),0,IF(ISNUMBER(SEARCH(AM$3,Consolidado!$D775)),IF(COUNTIFS(Consolidado!$AC$5:AC775,Consolidado!$AC775,Consolidado!$D$5:D775,"*"&amp;AM$3&amp;"*")=1,1,0),0))</f>
        <v>0</v>
      </c>
      <c r="AN775" s="0" t="n">
        <f aca="false">IF(OR(AN$3="",Consolidado!$D775=""),0,IF(ISNUMBER(SEARCH(AN$3,Consolidado!$D775)),IF(COUNTIFS(Consolidado!$AC$5:AC775,Consolidado!$AC775,Consolidado!$D$5:D775,"*"&amp;AN$3&amp;"*")=1,1,0),0))</f>
        <v>0</v>
      </c>
      <c r="AO775" s="0" t="n">
        <f aca="false">IF(OR(AO$3="",Consolidado!$D775=""),0,IF(ISNUMBER(SEARCH(AO$3,Consolidado!$D775)),IF(COUNTIFS(Consolidado!$AC$5:AC775,Consolidado!$AC775,Consolidado!$D$5:D775,"*"&amp;AO$3&amp;"*")=1,1,0),0))</f>
        <v>0</v>
      </c>
    </row>
    <row r="776" customFormat="false" ht="15" hidden="false" customHeight="false" outlineLevel="0" collapsed="false">
      <c r="B776" s="0" t="n">
        <f aca="false">IF(OR(B$3="",Consolidado!$D776=""),0,IF(ISNUMBER(SEARCH(B$3,Consolidado!$D776)),IF(COUNTIFS(Consolidado!$AC$5:AC776,Consolidado!$AC776,Consolidado!$D$5:D776,"*"&amp;B$3&amp;"*")=1,1,0),0))</f>
        <v>0</v>
      </c>
      <c r="C776" s="0" t="n">
        <f aca="false">IF(OR(C$3="",Consolidado!$D776=""),0,IF(ISNUMBER(SEARCH(C$3,Consolidado!$D776)),IF(COUNTIFS(Consolidado!$AC$5:AC776,Consolidado!$AC776,Consolidado!$D$5:D776,"*"&amp;C$3&amp;"*")=1,1,0),0))</f>
        <v>0</v>
      </c>
      <c r="D776" s="0" t="n">
        <f aca="false">IF(OR(D$3="",Consolidado!$D776=""),0,IF(ISNUMBER(SEARCH(D$3,Consolidado!$D776)),IF(COUNTIFS(Consolidado!$AC$5:AC776,Consolidado!$AC776,Consolidado!$D$5:D776,"*"&amp;D$3&amp;"*")=1,1,0),0))</f>
        <v>0</v>
      </c>
      <c r="E776" s="0" t="n">
        <f aca="false">IF(OR(E$3="",Consolidado!$D776=""),0,IF(ISNUMBER(SEARCH(E$3,Consolidado!$D776)),IF(COUNTIFS(Consolidado!$AC$5:AC776,Consolidado!$AC776,Consolidado!$D$5:D776,"*"&amp;E$3&amp;"*")=1,1,0),0))</f>
        <v>0</v>
      </c>
      <c r="F776" s="0" t="n">
        <f aca="false">IF(OR(F$3="",Consolidado!$D776=""),0,IF(ISNUMBER(SEARCH(F$3,Consolidado!$D776)),IF(COUNTIFS(Consolidado!$AC$5:AC776,Consolidado!$AC776,Consolidado!$D$5:D776,"*"&amp;F$3&amp;"*")=1,1,0),0))</f>
        <v>0</v>
      </c>
      <c r="G776" s="0" t="n">
        <f aca="false">IF(OR(G$3="",Consolidado!$D776=""),0,IF(ISNUMBER(SEARCH(G$3,Consolidado!$D776)),IF(COUNTIFS(Consolidado!$AC$5:AC776,Consolidado!$AC776,Consolidado!$D$5:D776,"*"&amp;G$3&amp;"*")=1,1,0),0))</f>
        <v>0</v>
      </c>
      <c r="H776" s="0" t="n">
        <f aca="false">IF(OR(H$3="",Consolidado!$D776=""),0,IF(ISNUMBER(SEARCH(H$3,Consolidado!$D776)),IF(COUNTIFS(Consolidado!$AC$5:AC776,Consolidado!$AC776,Consolidado!$D$5:D776,"*"&amp;H$3&amp;"*")=1,1,0),0))</f>
        <v>0</v>
      </c>
      <c r="I776" s="0" t="n">
        <f aca="false">IF(OR(I$3="",Consolidado!$D776=""),0,IF(ISNUMBER(SEARCH(I$3,Consolidado!$D776)),IF(COUNTIFS(Consolidado!$AC$5:AC776,Consolidado!$AC776,Consolidado!$D$5:D776,"*"&amp;I$3&amp;"*")=1,1,0),0))</f>
        <v>0</v>
      </c>
      <c r="J776" s="0" t="n">
        <f aca="false">IF(OR(J$3="",Consolidado!$D776=""),0,IF(ISNUMBER(SEARCH(J$3,Consolidado!$D776)),IF(COUNTIFS(Consolidado!$AC$5:AC776,Consolidado!$AC776,Consolidado!$D$5:D776,"*"&amp;J$3&amp;"*")=1,1,0),0))</f>
        <v>0</v>
      </c>
      <c r="K776" s="0" t="n">
        <f aca="false">IF(OR(K$3="",Consolidado!$D776=""),0,IF(ISNUMBER(SEARCH(K$3,Consolidado!$D776)),IF(COUNTIFS(Consolidado!$AC$5:AC776,Consolidado!$AC776,Consolidado!$D$5:D776,"*"&amp;K$3&amp;"*")=1,1,0),0))</f>
        <v>0</v>
      </c>
      <c r="L776" s="0" t="n">
        <f aca="false">IF(OR(L$3="",Consolidado!$D776=""),0,IF(ISNUMBER(SEARCH(L$3,Consolidado!$D776)),IF(COUNTIFS(Consolidado!$AC$5:AC776,Consolidado!$AC776,Consolidado!$D$5:D776,"*"&amp;L$3&amp;"*")=1,1,0),0))</f>
        <v>0</v>
      </c>
      <c r="M776" s="0" t="n">
        <f aca="false">IF(OR(M$3="",Consolidado!$D776=""),0,IF(ISNUMBER(SEARCH(M$3,Consolidado!$D776)),IF(COUNTIFS(Consolidado!$AC$5:AC776,Consolidado!$AC776,Consolidado!$D$5:D776,"*"&amp;M$3&amp;"*")=1,1,0),0))</f>
        <v>0</v>
      </c>
      <c r="N776" s="0" t="n">
        <f aca="false">IF(OR(N$3="",Consolidado!$D776=""),0,IF(ISNUMBER(SEARCH(N$3,Consolidado!$D776)),IF(COUNTIFS(Consolidado!$AC$5:AC776,Consolidado!$AC776,Consolidado!$D$5:D776,"*"&amp;N$3&amp;"*")=1,1,0),0))</f>
        <v>0</v>
      </c>
      <c r="O776" s="0" t="n">
        <f aca="false">IF(OR(O$3="",Consolidado!$D776=""),0,IF(ISNUMBER(SEARCH(O$3,Consolidado!$D776)),IF(COUNTIFS(Consolidado!$AC$5:AC776,Consolidado!$AC776,Consolidado!$D$5:D776,"*"&amp;O$3&amp;"*")=1,1,0),0))</f>
        <v>0</v>
      </c>
      <c r="P776" s="0" t="n">
        <f aca="false">IF(OR(P$3="",Consolidado!$D776=""),0,IF(ISNUMBER(SEARCH(P$3,Consolidado!$D776)),IF(COUNTIFS(Consolidado!$AC$5:AC776,Consolidado!$AC776,Consolidado!$D$5:D776,"*"&amp;P$3&amp;"*")=1,1,0),0))</f>
        <v>0</v>
      </c>
      <c r="Q776" s="0" t="n">
        <f aca="false">IF(OR(Q$3="",Consolidado!$D776=""),0,IF(ISNUMBER(SEARCH(Q$3,Consolidado!$D776)),IF(COUNTIFS(Consolidado!$AC$5:AC776,Consolidado!$AC776,Consolidado!$D$5:D776,"*"&amp;Q$3&amp;"*")=1,1,0),0))</f>
        <v>0</v>
      </c>
      <c r="R776" s="0" t="n">
        <f aca="false">IF(OR(R$3="",Consolidado!$D776=""),0,IF(ISNUMBER(SEARCH(R$3,Consolidado!$D776)),IF(COUNTIFS(Consolidado!$AC$5:AC776,Consolidado!$AC776,Consolidado!$D$5:D776,"*"&amp;R$3&amp;"*")=1,1,0),0))</f>
        <v>0</v>
      </c>
      <c r="S776" s="0" t="n">
        <f aca="false">IF(OR(S$3="",Consolidado!$D776=""),0,IF(ISNUMBER(SEARCH(S$3,Consolidado!$D776)),IF(COUNTIFS(Consolidado!$AC$5:AC776,Consolidado!$AC776,Consolidado!$D$5:D776,"*"&amp;S$3&amp;"*")=1,1,0),0))</f>
        <v>0</v>
      </c>
      <c r="T776" s="0" t="n">
        <f aca="false">IF(OR(T$3="",Consolidado!$D776=""),0,IF(ISNUMBER(SEARCH(T$3,Consolidado!$D776)),IF(COUNTIFS(Consolidado!$AC$5:AC776,Consolidado!$AC776,Consolidado!$D$5:D776,"*"&amp;T$3&amp;"*")=1,1,0),0))</f>
        <v>0</v>
      </c>
      <c r="U776" s="0" t="n">
        <f aca="false">IF(OR(U$3="",Consolidado!$D776=""),0,IF(ISNUMBER(SEARCH(U$3,Consolidado!$D776)),IF(COUNTIFS(Consolidado!$AC$5:AC776,Consolidado!$AC776,Consolidado!$D$5:D776,"*"&amp;U$3&amp;"*")=1,1,0),0))</f>
        <v>0</v>
      </c>
      <c r="V776" s="0" t="n">
        <f aca="false">IF(OR(V$3="",Consolidado!$D776=""),0,IF(ISNUMBER(SEARCH(V$3,Consolidado!$D776)),IF(COUNTIFS(Consolidado!$AC$5:AC776,Consolidado!$AC776,Consolidado!$D$5:D776,"*"&amp;V$3&amp;"*")=1,1,0),0))</f>
        <v>0</v>
      </c>
      <c r="W776" s="0" t="n">
        <f aca="false">IF(OR(W$3="",Consolidado!$D776=""),0,IF(ISNUMBER(SEARCH(W$3,Consolidado!$D776)),IF(COUNTIFS(Consolidado!$AC$5:AC776,Consolidado!$AC776,Consolidado!$D$5:D776,"*"&amp;W$3&amp;"*")=1,1,0),0))</f>
        <v>0</v>
      </c>
      <c r="X776" s="0" t="n">
        <f aca="false">IF(OR(X$3="",Consolidado!$D776=""),0,IF(ISNUMBER(SEARCH(X$3,Consolidado!$D776)),IF(COUNTIFS(Consolidado!$AC$5:AC776,Consolidado!$AC776,Consolidado!$D$5:D776,"*"&amp;X$3&amp;"*")=1,1,0),0))</f>
        <v>0</v>
      </c>
      <c r="Y776" s="0" t="n">
        <f aca="false">IF(OR(Y$3="",Consolidado!$D776=""),0,IF(ISNUMBER(SEARCH(Y$3,Consolidado!$D776)),IF(COUNTIFS(Consolidado!$AC$5:AC776,Consolidado!$AC776,Consolidado!$D$5:D776,"*"&amp;Y$3&amp;"*")=1,1,0),0))</f>
        <v>0</v>
      </c>
      <c r="Z776" s="0" t="n">
        <f aca="false">IF(OR(Z$3="",Consolidado!$D776=""),0,IF(ISNUMBER(SEARCH(Z$3,Consolidado!$D776)),IF(COUNTIFS(Consolidado!$AC$5:AC776,Consolidado!$AC776,Consolidado!$D$5:D776,"*"&amp;Z$3&amp;"*")=1,1,0),0))</f>
        <v>0</v>
      </c>
      <c r="AA776" s="0" t="n">
        <f aca="false">IF(OR(AA$3="",Consolidado!$D776=""),0,IF(ISNUMBER(SEARCH(AA$3,Consolidado!$D776)),IF(COUNTIFS(Consolidado!$AC$5:AC776,Consolidado!$AC776,Consolidado!$D$5:D776,"*"&amp;AA$3&amp;"*")=1,1,0),0))</f>
        <v>0</v>
      </c>
      <c r="AB776" s="0" t="n">
        <f aca="false">IF(OR(AB$3="",Consolidado!$D776=""),0,IF(ISNUMBER(SEARCH(AB$3,Consolidado!$D776)),IF(COUNTIFS(Consolidado!$AC$5:AC776,Consolidado!$AC776,Consolidado!$D$5:D776,"*"&amp;AB$3&amp;"*")=1,1,0),0))</f>
        <v>0</v>
      </c>
      <c r="AC776" s="0" t="n">
        <f aca="false">IF(OR(AC$3="",Consolidado!$D776=""),0,IF(ISNUMBER(SEARCH(AC$3,Consolidado!$D776)),IF(COUNTIFS(Consolidado!$AC$5:AC776,Consolidado!$AC776,Consolidado!$D$5:D776,"*"&amp;AC$3&amp;"*")=1,1,0),0))</f>
        <v>0</v>
      </c>
      <c r="AD776" s="0" t="n">
        <f aca="false">IF(OR(AD$3="",Consolidado!$D776=""),0,IF(ISNUMBER(SEARCH(AD$3,Consolidado!$D776)),IF(COUNTIFS(Consolidado!$AC$5:AC776,Consolidado!$AC776,Consolidado!$D$5:D776,"*"&amp;AD$3&amp;"*")=1,1,0),0))</f>
        <v>0</v>
      </c>
      <c r="AE776" s="0" t="n">
        <f aca="false">IF(OR(AE$3="",Consolidado!$D776=""),0,IF(ISNUMBER(SEARCH(AE$3,Consolidado!$D776)),IF(COUNTIFS(Consolidado!$AC$5:AC776,Consolidado!$AC776,Consolidado!$D$5:D776,"*"&amp;AE$3&amp;"*")=1,1,0),0))</f>
        <v>0</v>
      </c>
      <c r="AF776" s="0" t="n">
        <f aca="false">IF(OR(AF$3="",Consolidado!$D776=""),0,IF(ISNUMBER(SEARCH(AF$3,Consolidado!$D776)),IF(COUNTIFS(Consolidado!$AC$5:AC776,Consolidado!$AC776,Consolidado!$D$5:D776,"*"&amp;AF$3&amp;"*")=1,1,0),0))</f>
        <v>0</v>
      </c>
      <c r="AG776" s="0" t="n">
        <f aca="false">IF(OR(AG$3="",Consolidado!$D776=""),0,IF(ISNUMBER(SEARCH(AG$3,Consolidado!$D776)),IF(COUNTIFS(Consolidado!$AC$5:AC776,Consolidado!$AC776,Consolidado!$D$5:D776,"*"&amp;AG$3&amp;"*")=1,1,0),0))</f>
        <v>0</v>
      </c>
      <c r="AH776" s="0" t="n">
        <f aca="false">IF(OR(AH$3="",Consolidado!$D776=""),0,IF(ISNUMBER(SEARCH(AH$3,Consolidado!$D776)),IF(COUNTIFS(Consolidado!$AC$5:AC776,Consolidado!$AC776,Consolidado!$D$5:D776,"*"&amp;AH$3&amp;"*")=1,1,0),0))</f>
        <v>0</v>
      </c>
      <c r="AI776" s="0" t="n">
        <f aca="false">IF(OR(AI$3="",Consolidado!$D776=""),0,IF(ISNUMBER(SEARCH(AI$3,Consolidado!$D776)),IF(COUNTIFS(Consolidado!$AC$5:AC776,Consolidado!$AC776,Consolidado!$D$5:D776,"*"&amp;AI$3&amp;"*")=1,1,0),0))</f>
        <v>0</v>
      </c>
      <c r="AJ776" s="0" t="n">
        <f aca="false">IF(OR(AJ$3="",Consolidado!$D776=""),0,IF(ISNUMBER(SEARCH(AJ$3,Consolidado!$D776)),IF(COUNTIFS(Consolidado!$AC$5:AC776,Consolidado!$AC776,Consolidado!$D$5:D776,"*"&amp;AJ$3&amp;"*")=1,1,0),0))</f>
        <v>0</v>
      </c>
      <c r="AK776" s="0" t="n">
        <f aca="false">IF(OR(AK$3="",Consolidado!$D776=""),0,IF(ISNUMBER(SEARCH(AK$3,Consolidado!$D776)),IF(COUNTIFS(Consolidado!$AC$5:AC776,Consolidado!$AC776,Consolidado!$D$5:D776,"*"&amp;AK$3&amp;"*")=1,1,0),0))</f>
        <v>0</v>
      </c>
      <c r="AL776" s="0" t="n">
        <f aca="false">IF(OR(AL$3="",Consolidado!$D776=""),0,IF(ISNUMBER(SEARCH(AL$3,Consolidado!$D776)),IF(COUNTIFS(Consolidado!$AC$5:AC776,Consolidado!$AC776,Consolidado!$D$5:D776,"*"&amp;AL$3&amp;"*")=1,1,0),0))</f>
        <v>0</v>
      </c>
      <c r="AM776" s="0" t="n">
        <f aca="false">IF(OR(AM$3="",Consolidado!$D776=""),0,IF(ISNUMBER(SEARCH(AM$3,Consolidado!$D776)),IF(COUNTIFS(Consolidado!$AC$5:AC776,Consolidado!$AC776,Consolidado!$D$5:D776,"*"&amp;AM$3&amp;"*")=1,1,0),0))</f>
        <v>0</v>
      </c>
      <c r="AN776" s="0" t="n">
        <f aca="false">IF(OR(AN$3="",Consolidado!$D776=""),0,IF(ISNUMBER(SEARCH(AN$3,Consolidado!$D776)),IF(COUNTIFS(Consolidado!$AC$5:AC776,Consolidado!$AC776,Consolidado!$D$5:D776,"*"&amp;AN$3&amp;"*")=1,1,0),0))</f>
        <v>0</v>
      </c>
      <c r="AO776" s="0" t="n">
        <f aca="false">IF(OR(AO$3="",Consolidado!$D776=""),0,IF(ISNUMBER(SEARCH(AO$3,Consolidado!$D776)),IF(COUNTIFS(Consolidado!$AC$5:AC776,Consolidado!$AC776,Consolidado!$D$5:D776,"*"&amp;AO$3&amp;"*")=1,1,0),0))</f>
        <v>0</v>
      </c>
    </row>
    <row r="777" customFormat="false" ht="15" hidden="false" customHeight="false" outlineLevel="0" collapsed="false">
      <c r="B777" s="0" t="n">
        <f aca="false">IF(OR(B$3="",Consolidado!$D777=""),0,IF(ISNUMBER(SEARCH(B$3,Consolidado!$D777)),IF(COUNTIFS(Consolidado!$AC$5:AC777,Consolidado!$AC777,Consolidado!$D$5:D777,"*"&amp;B$3&amp;"*")=1,1,0),0))</f>
        <v>0</v>
      </c>
      <c r="C777" s="0" t="n">
        <f aca="false">IF(OR(C$3="",Consolidado!$D777=""),0,IF(ISNUMBER(SEARCH(C$3,Consolidado!$D777)),IF(COUNTIFS(Consolidado!$AC$5:AC777,Consolidado!$AC777,Consolidado!$D$5:D777,"*"&amp;C$3&amp;"*")=1,1,0),0))</f>
        <v>0</v>
      </c>
      <c r="D777" s="0" t="n">
        <f aca="false">IF(OR(D$3="",Consolidado!$D777=""),0,IF(ISNUMBER(SEARCH(D$3,Consolidado!$D777)),IF(COUNTIFS(Consolidado!$AC$5:AC777,Consolidado!$AC777,Consolidado!$D$5:D777,"*"&amp;D$3&amp;"*")=1,1,0),0))</f>
        <v>0</v>
      </c>
      <c r="E777" s="0" t="n">
        <f aca="false">IF(OR(E$3="",Consolidado!$D777=""),0,IF(ISNUMBER(SEARCH(E$3,Consolidado!$D777)),IF(COUNTIFS(Consolidado!$AC$5:AC777,Consolidado!$AC777,Consolidado!$D$5:D777,"*"&amp;E$3&amp;"*")=1,1,0),0))</f>
        <v>0</v>
      </c>
      <c r="F777" s="0" t="n">
        <f aca="false">IF(OR(F$3="",Consolidado!$D777=""),0,IF(ISNUMBER(SEARCH(F$3,Consolidado!$D777)),IF(COUNTIFS(Consolidado!$AC$5:AC777,Consolidado!$AC777,Consolidado!$D$5:D777,"*"&amp;F$3&amp;"*")=1,1,0),0))</f>
        <v>0</v>
      </c>
      <c r="G777" s="0" t="n">
        <f aca="false">IF(OR(G$3="",Consolidado!$D777=""),0,IF(ISNUMBER(SEARCH(G$3,Consolidado!$D777)),IF(COUNTIFS(Consolidado!$AC$5:AC777,Consolidado!$AC777,Consolidado!$D$5:D777,"*"&amp;G$3&amp;"*")=1,1,0),0))</f>
        <v>0</v>
      </c>
      <c r="H777" s="0" t="n">
        <f aca="false">IF(OR(H$3="",Consolidado!$D777=""),0,IF(ISNUMBER(SEARCH(H$3,Consolidado!$D777)),IF(COUNTIFS(Consolidado!$AC$5:AC777,Consolidado!$AC777,Consolidado!$D$5:D777,"*"&amp;H$3&amp;"*")=1,1,0),0))</f>
        <v>0</v>
      </c>
      <c r="I777" s="0" t="n">
        <f aca="false">IF(OR(I$3="",Consolidado!$D777=""),0,IF(ISNUMBER(SEARCH(I$3,Consolidado!$D777)),IF(COUNTIFS(Consolidado!$AC$5:AC777,Consolidado!$AC777,Consolidado!$D$5:D777,"*"&amp;I$3&amp;"*")=1,1,0),0))</f>
        <v>0</v>
      </c>
      <c r="J777" s="0" t="n">
        <f aca="false">IF(OR(J$3="",Consolidado!$D777=""),0,IF(ISNUMBER(SEARCH(J$3,Consolidado!$D777)),IF(COUNTIFS(Consolidado!$AC$5:AC777,Consolidado!$AC777,Consolidado!$D$5:D777,"*"&amp;J$3&amp;"*")=1,1,0),0))</f>
        <v>0</v>
      </c>
      <c r="K777" s="0" t="n">
        <f aca="false">IF(OR(K$3="",Consolidado!$D777=""),0,IF(ISNUMBER(SEARCH(K$3,Consolidado!$D777)),IF(COUNTIFS(Consolidado!$AC$5:AC777,Consolidado!$AC777,Consolidado!$D$5:D777,"*"&amp;K$3&amp;"*")=1,1,0),0))</f>
        <v>0</v>
      </c>
      <c r="L777" s="0" t="n">
        <f aca="false">IF(OR(L$3="",Consolidado!$D777=""),0,IF(ISNUMBER(SEARCH(L$3,Consolidado!$D777)),IF(COUNTIFS(Consolidado!$AC$5:AC777,Consolidado!$AC777,Consolidado!$D$5:D777,"*"&amp;L$3&amp;"*")=1,1,0),0))</f>
        <v>0</v>
      </c>
      <c r="M777" s="0" t="n">
        <f aca="false">IF(OR(M$3="",Consolidado!$D777=""),0,IF(ISNUMBER(SEARCH(M$3,Consolidado!$D777)),IF(COUNTIFS(Consolidado!$AC$5:AC777,Consolidado!$AC777,Consolidado!$D$5:D777,"*"&amp;M$3&amp;"*")=1,1,0),0))</f>
        <v>0</v>
      </c>
      <c r="N777" s="0" t="n">
        <f aca="false">IF(OR(N$3="",Consolidado!$D777=""),0,IF(ISNUMBER(SEARCH(N$3,Consolidado!$D777)),IF(COUNTIFS(Consolidado!$AC$5:AC777,Consolidado!$AC777,Consolidado!$D$5:D777,"*"&amp;N$3&amp;"*")=1,1,0),0))</f>
        <v>0</v>
      </c>
      <c r="O777" s="0" t="n">
        <f aca="false">IF(OR(O$3="",Consolidado!$D777=""),0,IF(ISNUMBER(SEARCH(O$3,Consolidado!$D777)),IF(COUNTIFS(Consolidado!$AC$5:AC777,Consolidado!$AC777,Consolidado!$D$5:D777,"*"&amp;O$3&amp;"*")=1,1,0),0))</f>
        <v>0</v>
      </c>
      <c r="P777" s="0" t="n">
        <f aca="false">IF(OR(P$3="",Consolidado!$D777=""),0,IF(ISNUMBER(SEARCH(P$3,Consolidado!$D777)),IF(COUNTIFS(Consolidado!$AC$5:AC777,Consolidado!$AC777,Consolidado!$D$5:D777,"*"&amp;P$3&amp;"*")=1,1,0),0))</f>
        <v>0</v>
      </c>
      <c r="Q777" s="0" t="n">
        <f aca="false">IF(OR(Q$3="",Consolidado!$D777=""),0,IF(ISNUMBER(SEARCH(Q$3,Consolidado!$D777)),IF(COUNTIFS(Consolidado!$AC$5:AC777,Consolidado!$AC777,Consolidado!$D$5:D777,"*"&amp;Q$3&amp;"*")=1,1,0),0))</f>
        <v>0</v>
      </c>
      <c r="R777" s="0" t="n">
        <f aca="false">IF(OR(R$3="",Consolidado!$D777=""),0,IF(ISNUMBER(SEARCH(R$3,Consolidado!$D777)),IF(COUNTIFS(Consolidado!$AC$5:AC777,Consolidado!$AC777,Consolidado!$D$5:D777,"*"&amp;R$3&amp;"*")=1,1,0),0))</f>
        <v>0</v>
      </c>
      <c r="S777" s="0" t="n">
        <f aca="false">IF(OR(S$3="",Consolidado!$D777=""),0,IF(ISNUMBER(SEARCH(S$3,Consolidado!$D777)),IF(COUNTIFS(Consolidado!$AC$5:AC777,Consolidado!$AC777,Consolidado!$D$5:D777,"*"&amp;S$3&amp;"*")=1,1,0),0))</f>
        <v>0</v>
      </c>
      <c r="T777" s="0" t="n">
        <f aca="false">IF(OR(T$3="",Consolidado!$D777=""),0,IF(ISNUMBER(SEARCH(T$3,Consolidado!$D777)),IF(COUNTIFS(Consolidado!$AC$5:AC777,Consolidado!$AC777,Consolidado!$D$5:D777,"*"&amp;T$3&amp;"*")=1,1,0),0))</f>
        <v>0</v>
      </c>
      <c r="U777" s="0" t="n">
        <f aca="false">IF(OR(U$3="",Consolidado!$D777=""),0,IF(ISNUMBER(SEARCH(U$3,Consolidado!$D777)),IF(COUNTIFS(Consolidado!$AC$5:AC777,Consolidado!$AC777,Consolidado!$D$5:D777,"*"&amp;U$3&amp;"*")=1,1,0),0))</f>
        <v>0</v>
      </c>
      <c r="V777" s="0" t="n">
        <f aca="false">IF(OR(V$3="",Consolidado!$D777=""),0,IF(ISNUMBER(SEARCH(V$3,Consolidado!$D777)),IF(COUNTIFS(Consolidado!$AC$5:AC777,Consolidado!$AC777,Consolidado!$D$5:D777,"*"&amp;V$3&amp;"*")=1,1,0),0))</f>
        <v>0</v>
      </c>
      <c r="W777" s="0" t="n">
        <f aca="false">IF(OR(W$3="",Consolidado!$D777=""),0,IF(ISNUMBER(SEARCH(W$3,Consolidado!$D777)),IF(COUNTIFS(Consolidado!$AC$5:AC777,Consolidado!$AC777,Consolidado!$D$5:D777,"*"&amp;W$3&amp;"*")=1,1,0),0))</f>
        <v>0</v>
      </c>
      <c r="X777" s="0" t="n">
        <f aca="false">IF(OR(X$3="",Consolidado!$D777=""),0,IF(ISNUMBER(SEARCH(X$3,Consolidado!$D777)),IF(COUNTIFS(Consolidado!$AC$5:AC777,Consolidado!$AC777,Consolidado!$D$5:D777,"*"&amp;X$3&amp;"*")=1,1,0),0))</f>
        <v>0</v>
      </c>
      <c r="Y777" s="0" t="n">
        <f aca="false">IF(OR(Y$3="",Consolidado!$D777=""),0,IF(ISNUMBER(SEARCH(Y$3,Consolidado!$D777)),IF(COUNTIFS(Consolidado!$AC$5:AC777,Consolidado!$AC777,Consolidado!$D$5:D777,"*"&amp;Y$3&amp;"*")=1,1,0),0))</f>
        <v>0</v>
      </c>
      <c r="Z777" s="0" t="n">
        <f aca="false">IF(OR(Z$3="",Consolidado!$D777=""),0,IF(ISNUMBER(SEARCH(Z$3,Consolidado!$D777)),IF(COUNTIFS(Consolidado!$AC$5:AC777,Consolidado!$AC777,Consolidado!$D$5:D777,"*"&amp;Z$3&amp;"*")=1,1,0),0))</f>
        <v>0</v>
      </c>
      <c r="AA777" s="0" t="n">
        <f aca="false">IF(OR(AA$3="",Consolidado!$D777=""),0,IF(ISNUMBER(SEARCH(AA$3,Consolidado!$D777)),IF(COUNTIFS(Consolidado!$AC$5:AC777,Consolidado!$AC777,Consolidado!$D$5:D777,"*"&amp;AA$3&amp;"*")=1,1,0),0))</f>
        <v>0</v>
      </c>
      <c r="AB777" s="0" t="n">
        <f aca="false">IF(OR(AB$3="",Consolidado!$D777=""),0,IF(ISNUMBER(SEARCH(AB$3,Consolidado!$D777)),IF(COUNTIFS(Consolidado!$AC$5:AC777,Consolidado!$AC777,Consolidado!$D$5:D777,"*"&amp;AB$3&amp;"*")=1,1,0),0))</f>
        <v>0</v>
      </c>
      <c r="AC777" s="0" t="n">
        <f aca="false">IF(OR(AC$3="",Consolidado!$D777=""),0,IF(ISNUMBER(SEARCH(AC$3,Consolidado!$D777)),IF(COUNTIFS(Consolidado!$AC$5:AC777,Consolidado!$AC777,Consolidado!$D$5:D777,"*"&amp;AC$3&amp;"*")=1,1,0),0))</f>
        <v>0</v>
      </c>
      <c r="AD777" s="0" t="n">
        <f aca="false">IF(OR(AD$3="",Consolidado!$D777=""),0,IF(ISNUMBER(SEARCH(AD$3,Consolidado!$D777)),IF(COUNTIFS(Consolidado!$AC$5:AC777,Consolidado!$AC777,Consolidado!$D$5:D777,"*"&amp;AD$3&amp;"*")=1,1,0),0))</f>
        <v>0</v>
      </c>
      <c r="AE777" s="0" t="n">
        <f aca="false">IF(OR(AE$3="",Consolidado!$D777=""),0,IF(ISNUMBER(SEARCH(AE$3,Consolidado!$D777)),IF(COUNTIFS(Consolidado!$AC$5:AC777,Consolidado!$AC777,Consolidado!$D$5:D777,"*"&amp;AE$3&amp;"*")=1,1,0),0))</f>
        <v>0</v>
      </c>
      <c r="AF777" s="0" t="n">
        <f aca="false">IF(OR(AF$3="",Consolidado!$D777=""),0,IF(ISNUMBER(SEARCH(AF$3,Consolidado!$D777)),IF(COUNTIFS(Consolidado!$AC$5:AC777,Consolidado!$AC777,Consolidado!$D$5:D777,"*"&amp;AF$3&amp;"*")=1,1,0),0))</f>
        <v>0</v>
      </c>
      <c r="AG777" s="0" t="n">
        <f aca="false">IF(OR(AG$3="",Consolidado!$D777=""),0,IF(ISNUMBER(SEARCH(AG$3,Consolidado!$D777)),IF(COUNTIFS(Consolidado!$AC$5:AC777,Consolidado!$AC777,Consolidado!$D$5:D777,"*"&amp;AG$3&amp;"*")=1,1,0),0))</f>
        <v>0</v>
      </c>
      <c r="AH777" s="0" t="n">
        <f aca="false">IF(OR(AH$3="",Consolidado!$D777=""),0,IF(ISNUMBER(SEARCH(AH$3,Consolidado!$D777)),IF(COUNTIFS(Consolidado!$AC$5:AC777,Consolidado!$AC777,Consolidado!$D$5:D777,"*"&amp;AH$3&amp;"*")=1,1,0),0))</f>
        <v>0</v>
      </c>
      <c r="AI777" s="0" t="n">
        <f aca="false">IF(OR(AI$3="",Consolidado!$D777=""),0,IF(ISNUMBER(SEARCH(AI$3,Consolidado!$D777)),IF(COUNTIFS(Consolidado!$AC$5:AC777,Consolidado!$AC777,Consolidado!$D$5:D777,"*"&amp;AI$3&amp;"*")=1,1,0),0))</f>
        <v>0</v>
      </c>
      <c r="AJ777" s="0" t="n">
        <f aca="false">IF(OR(AJ$3="",Consolidado!$D777=""),0,IF(ISNUMBER(SEARCH(AJ$3,Consolidado!$D777)),IF(COUNTIFS(Consolidado!$AC$5:AC777,Consolidado!$AC777,Consolidado!$D$5:D777,"*"&amp;AJ$3&amp;"*")=1,1,0),0))</f>
        <v>0</v>
      </c>
      <c r="AK777" s="0" t="n">
        <f aca="false">IF(OR(AK$3="",Consolidado!$D777=""),0,IF(ISNUMBER(SEARCH(AK$3,Consolidado!$D777)),IF(COUNTIFS(Consolidado!$AC$5:AC777,Consolidado!$AC777,Consolidado!$D$5:D777,"*"&amp;AK$3&amp;"*")=1,1,0),0))</f>
        <v>0</v>
      </c>
      <c r="AL777" s="0" t="n">
        <f aca="false">IF(OR(AL$3="",Consolidado!$D777=""),0,IF(ISNUMBER(SEARCH(AL$3,Consolidado!$D777)),IF(COUNTIFS(Consolidado!$AC$5:AC777,Consolidado!$AC777,Consolidado!$D$5:D777,"*"&amp;AL$3&amp;"*")=1,1,0),0))</f>
        <v>0</v>
      </c>
      <c r="AM777" s="0" t="n">
        <f aca="false">IF(OR(AM$3="",Consolidado!$D777=""),0,IF(ISNUMBER(SEARCH(AM$3,Consolidado!$D777)),IF(COUNTIFS(Consolidado!$AC$5:AC777,Consolidado!$AC777,Consolidado!$D$5:D777,"*"&amp;AM$3&amp;"*")=1,1,0),0))</f>
        <v>0</v>
      </c>
      <c r="AN777" s="0" t="n">
        <f aca="false">IF(OR(AN$3="",Consolidado!$D777=""),0,IF(ISNUMBER(SEARCH(AN$3,Consolidado!$D777)),IF(COUNTIFS(Consolidado!$AC$5:AC777,Consolidado!$AC777,Consolidado!$D$5:D777,"*"&amp;AN$3&amp;"*")=1,1,0),0))</f>
        <v>0</v>
      </c>
      <c r="AO777" s="0" t="n">
        <f aca="false">IF(OR(AO$3="",Consolidado!$D777=""),0,IF(ISNUMBER(SEARCH(AO$3,Consolidado!$D777)),IF(COUNTIFS(Consolidado!$AC$5:AC777,Consolidado!$AC777,Consolidado!$D$5:D777,"*"&amp;AO$3&amp;"*")=1,1,0),0))</f>
        <v>0</v>
      </c>
    </row>
    <row r="778" customFormat="false" ht="15" hidden="false" customHeight="false" outlineLevel="0" collapsed="false">
      <c r="B778" s="0" t="n">
        <f aca="false">IF(OR(B$3="",Consolidado!$D778=""),0,IF(ISNUMBER(SEARCH(B$3,Consolidado!$D778)),IF(COUNTIFS(Consolidado!$AC$5:AC778,Consolidado!$AC778,Consolidado!$D$5:D778,"*"&amp;B$3&amp;"*")=1,1,0),0))</f>
        <v>0</v>
      </c>
      <c r="C778" s="0" t="n">
        <f aca="false">IF(OR(C$3="",Consolidado!$D778=""),0,IF(ISNUMBER(SEARCH(C$3,Consolidado!$D778)),IF(COUNTIFS(Consolidado!$AC$5:AC778,Consolidado!$AC778,Consolidado!$D$5:D778,"*"&amp;C$3&amp;"*")=1,1,0),0))</f>
        <v>0</v>
      </c>
      <c r="D778" s="0" t="n">
        <f aca="false">IF(OR(D$3="",Consolidado!$D778=""),0,IF(ISNUMBER(SEARCH(D$3,Consolidado!$D778)),IF(COUNTIFS(Consolidado!$AC$5:AC778,Consolidado!$AC778,Consolidado!$D$5:D778,"*"&amp;D$3&amp;"*")=1,1,0),0))</f>
        <v>0</v>
      </c>
      <c r="E778" s="0" t="n">
        <f aca="false">IF(OR(E$3="",Consolidado!$D778=""),0,IF(ISNUMBER(SEARCH(E$3,Consolidado!$D778)),IF(COUNTIFS(Consolidado!$AC$5:AC778,Consolidado!$AC778,Consolidado!$D$5:D778,"*"&amp;E$3&amp;"*")=1,1,0),0))</f>
        <v>0</v>
      </c>
      <c r="F778" s="0" t="n">
        <f aca="false">IF(OR(F$3="",Consolidado!$D778=""),0,IF(ISNUMBER(SEARCH(F$3,Consolidado!$D778)),IF(COUNTIFS(Consolidado!$AC$5:AC778,Consolidado!$AC778,Consolidado!$D$5:D778,"*"&amp;F$3&amp;"*")=1,1,0),0))</f>
        <v>0</v>
      </c>
      <c r="G778" s="0" t="n">
        <f aca="false">IF(OR(G$3="",Consolidado!$D778=""),0,IF(ISNUMBER(SEARCH(G$3,Consolidado!$D778)),IF(COUNTIFS(Consolidado!$AC$5:AC778,Consolidado!$AC778,Consolidado!$D$5:D778,"*"&amp;G$3&amp;"*")=1,1,0),0))</f>
        <v>0</v>
      </c>
      <c r="H778" s="0" t="n">
        <f aca="false">IF(OR(H$3="",Consolidado!$D778=""),0,IF(ISNUMBER(SEARCH(H$3,Consolidado!$D778)),IF(COUNTIFS(Consolidado!$AC$5:AC778,Consolidado!$AC778,Consolidado!$D$5:D778,"*"&amp;H$3&amp;"*")=1,1,0),0))</f>
        <v>0</v>
      </c>
      <c r="I778" s="0" t="n">
        <f aca="false">IF(OR(I$3="",Consolidado!$D778=""),0,IF(ISNUMBER(SEARCH(I$3,Consolidado!$D778)),IF(COUNTIFS(Consolidado!$AC$5:AC778,Consolidado!$AC778,Consolidado!$D$5:D778,"*"&amp;I$3&amp;"*")=1,1,0),0))</f>
        <v>0</v>
      </c>
      <c r="J778" s="0" t="n">
        <f aca="false">IF(OR(J$3="",Consolidado!$D778=""),0,IF(ISNUMBER(SEARCH(J$3,Consolidado!$D778)),IF(COUNTIFS(Consolidado!$AC$5:AC778,Consolidado!$AC778,Consolidado!$D$5:D778,"*"&amp;J$3&amp;"*")=1,1,0),0))</f>
        <v>0</v>
      </c>
      <c r="K778" s="0" t="n">
        <f aca="false">IF(OR(K$3="",Consolidado!$D778=""),0,IF(ISNUMBER(SEARCH(K$3,Consolidado!$D778)),IF(COUNTIFS(Consolidado!$AC$5:AC778,Consolidado!$AC778,Consolidado!$D$5:D778,"*"&amp;K$3&amp;"*")=1,1,0),0))</f>
        <v>0</v>
      </c>
      <c r="L778" s="0" t="n">
        <f aca="false">IF(OR(L$3="",Consolidado!$D778=""),0,IF(ISNUMBER(SEARCH(L$3,Consolidado!$D778)),IF(COUNTIFS(Consolidado!$AC$5:AC778,Consolidado!$AC778,Consolidado!$D$5:D778,"*"&amp;L$3&amp;"*")=1,1,0),0))</f>
        <v>0</v>
      </c>
      <c r="M778" s="0" t="n">
        <f aca="false">IF(OR(M$3="",Consolidado!$D778=""),0,IF(ISNUMBER(SEARCH(M$3,Consolidado!$D778)),IF(COUNTIFS(Consolidado!$AC$5:AC778,Consolidado!$AC778,Consolidado!$D$5:D778,"*"&amp;M$3&amp;"*")=1,1,0),0))</f>
        <v>0</v>
      </c>
      <c r="N778" s="0" t="n">
        <f aca="false">IF(OR(N$3="",Consolidado!$D778=""),0,IF(ISNUMBER(SEARCH(N$3,Consolidado!$D778)),IF(COUNTIFS(Consolidado!$AC$5:AC778,Consolidado!$AC778,Consolidado!$D$5:D778,"*"&amp;N$3&amp;"*")=1,1,0),0))</f>
        <v>0</v>
      </c>
      <c r="O778" s="0" t="n">
        <f aca="false">IF(OR(O$3="",Consolidado!$D778=""),0,IF(ISNUMBER(SEARCH(O$3,Consolidado!$D778)),IF(COUNTIFS(Consolidado!$AC$5:AC778,Consolidado!$AC778,Consolidado!$D$5:D778,"*"&amp;O$3&amp;"*")=1,1,0),0))</f>
        <v>0</v>
      </c>
      <c r="P778" s="0" t="n">
        <f aca="false">IF(OR(P$3="",Consolidado!$D778=""),0,IF(ISNUMBER(SEARCH(P$3,Consolidado!$D778)),IF(COUNTIFS(Consolidado!$AC$5:AC778,Consolidado!$AC778,Consolidado!$D$5:D778,"*"&amp;P$3&amp;"*")=1,1,0),0))</f>
        <v>0</v>
      </c>
      <c r="Q778" s="0" t="n">
        <f aca="false">IF(OR(Q$3="",Consolidado!$D778=""),0,IF(ISNUMBER(SEARCH(Q$3,Consolidado!$D778)),IF(COUNTIFS(Consolidado!$AC$5:AC778,Consolidado!$AC778,Consolidado!$D$5:D778,"*"&amp;Q$3&amp;"*")=1,1,0),0))</f>
        <v>0</v>
      </c>
      <c r="R778" s="0" t="n">
        <f aca="false">IF(OR(R$3="",Consolidado!$D778=""),0,IF(ISNUMBER(SEARCH(R$3,Consolidado!$D778)),IF(COUNTIFS(Consolidado!$AC$5:AC778,Consolidado!$AC778,Consolidado!$D$5:D778,"*"&amp;R$3&amp;"*")=1,1,0),0))</f>
        <v>0</v>
      </c>
      <c r="S778" s="0" t="n">
        <f aca="false">IF(OR(S$3="",Consolidado!$D778=""),0,IF(ISNUMBER(SEARCH(S$3,Consolidado!$D778)),IF(COUNTIFS(Consolidado!$AC$5:AC778,Consolidado!$AC778,Consolidado!$D$5:D778,"*"&amp;S$3&amp;"*")=1,1,0),0))</f>
        <v>0</v>
      </c>
      <c r="T778" s="0" t="n">
        <f aca="false">IF(OR(T$3="",Consolidado!$D778=""),0,IF(ISNUMBER(SEARCH(T$3,Consolidado!$D778)),IF(COUNTIFS(Consolidado!$AC$5:AC778,Consolidado!$AC778,Consolidado!$D$5:D778,"*"&amp;T$3&amp;"*")=1,1,0),0))</f>
        <v>0</v>
      </c>
      <c r="U778" s="0" t="n">
        <f aca="false">IF(OR(U$3="",Consolidado!$D778=""),0,IF(ISNUMBER(SEARCH(U$3,Consolidado!$D778)),IF(COUNTIFS(Consolidado!$AC$5:AC778,Consolidado!$AC778,Consolidado!$D$5:D778,"*"&amp;U$3&amp;"*")=1,1,0),0))</f>
        <v>0</v>
      </c>
      <c r="V778" s="0" t="n">
        <f aca="false">IF(OR(V$3="",Consolidado!$D778=""),0,IF(ISNUMBER(SEARCH(V$3,Consolidado!$D778)),IF(COUNTIFS(Consolidado!$AC$5:AC778,Consolidado!$AC778,Consolidado!$D$5:D778,"*"&amp;V$3&amp;"*")=1,1,0),0))</f>
        <v>0</v>
      </c>
      <c r="W778" s="0" t="n">
        <f aca="false">IF(OR(W$3="",Consolidado!$D778=""),0,IF(ISNUMBER(SEARCH(W$3,Consolidado!$D778)),IF(COUNTIFS(Consolidado!$AC$5:AC778,Consolidado!$AC778,Consolidado!$D$5:D778,"*"&amp;W$3&amp;"*")=1,1,0),0))</f>
        <v>0</v>
      </c>
      <c r="X778" s="0" t="n">
        <f aca="false">IF(OR(X$3="",Consolidado!$D778=""),0,IF(ISNUMBER(SEARCH(X$3,Consolidado!$D778)),IF(COUNTIFS(Consolidado!$AC$5:AC778,Consolidado!$AC778,Consolidado!$D$5:D778,"*"&amp;X$3&amp;"*")=1,1,0),0))</f>
        <v>0</v>
      </c>
      <c r="Y778" s="0" t="n">
        <f aca="false">IF(OR(Y$3="",Consolidado!$D778=""),0,IF(ISNUMBER(SEARCH(Y$3,Consolidado!$D778)),IF(COUNTIFS(Consolidado!$AC$5:AC778,Consolidado!$AC778,Consolidado!$D$5:D778,"*"&amp;Y$3&amp;"*")=1,1,0),0))</f>
        <v>0</v>
      </c>
      <c r="Z778" s="0" t="n">
        <f aca="false">IF(OR(Z$3="",Consolidado!$D778=""),0,IF(ISNUMBER(SEARCH(Z$3,Consolidado!$D778)),IF(COUNTIFS(Consolidado!$AC$5:AC778,Consolidado!$AC778,Consolidado!$D$5:D778,"*"&amp;Z$3&amp;"*")=1,1,0),0))</f>
        <v>0</v>
      </c>
      <c r="AA778" s="0" t="n">
        <f aca="false">IF(OR(AA$3="",Consolidado!$D778=""),0,IF(ISNUMBER(SEARCH(AA$3,Consolidado!$D778)),IF(COUNTIFS(Consolidado!$AC$5:AC778,Consolidado!$AC778,Consolidado!$D$5:D778,"*"&amp;AA$3&amp;"*")=1,1,0),0))</f>
        <v>0</v>
      </c>
      <c r="AB778" s="0" t="n">
        <f aca="false">IF(OR(AB$3="",Consolidado!$D778=""),0,IF(ISNUMBER(SEARCH(AB$3,Consolidado!$D778)),IF(COUNTIFS(Consolidado!$AC$5:AC778,Consolidado!$AC778,Consolidado!$D$5:D778,"*"&amp;AB$3&amp;"*")=1,1,0),0))</f>
        <v>0</v>
      </c>
      <c r="AC778" s="0" t="n">
        <f aca="false">IF(OR(AC$3="",Consolidado!$D778=""),0,IF(ISNUMBER(SEARCH(AC$3,Consolidado!$D778)),IF(COUNTIFS(Consolidado!$AC$5:AC778,Consolidado!$AC778,Consolidado!$D$5:D778,"*"&amp;AC$3&amp;"*")=1,1,0),0))</f>
        <v>0</v>
      </c>
      <c r="AD778" s="0" t="n">
        <f aca="false">IF(OR(AD$3="",Consolidado!$D778=""),0,IF(ISNUMBER(SEARCH(AD$3,Consolidado!$D778)),IF(COUNTIFS(Consolidado!$AC$5:AC778,Consolidado!$AC778,Consolidado!$D$5:D778,"*"&amp;AD$3&amp;"*")=1,1,0),0))</f>
        <v>0</v>
      </c>
      <c r="AE778" s="0" t="n">
        <f aca="false">IF(OR(AE$3="",Consolidado!$D778=""),0,IF(ISNUMBER(SEARCH(AE$3,Consolidado!$D778)),IF(COUNTIFS(Consolidado!$AC$5:AC778,Consolidado!$AC778,Consolidado!$D$5:D778,"*"&amp;AE$3&amp;"*")=1,1,0),0))</f>
        <v>0</v>
      </c>
      <c r="AF778" s="0" t="n">
        <f aca="false">IF(OR(AF$3="",Consolidado!$D778=""),0,IF(ISNUMBER(SEARCH(AF$3,Consolidado!$D778)),IF(COUNTIFS(Consolidado!$AC$5:AC778,Consolidado!$AC778,Consolidado!$D$5:D778,"*"&amp;AF$3&amp;"*")=1,1,0),0))</f>
        <v>0</v>
      </c>
      <c r="AG778" s="0" t="n">
        <f aca="false">IF(OR(AG$3="",Consolidado!$D778=""),0,IF(ISNUMBER(SEARCH(AG$3,Consolidado!$D778)),IF(COUNTIFS(Consolidado!$AC$5:AC778,Consolidado!$AC778,Consolidado!$D$5:D778,"*"&amp;AG$3&amp;"*")=1,1,0),0))</f>
        <v>0</v>
      </c>
      <c r="AH778" s="0" t="n">
        <f aca="false">IF(OR(AH$3="",Consolidado!$D778=""),0,IF(ISNUMBER(SEARCH(AH$3,Consolidado!$D778)),IF(COUNTIFS(Consolidado!$AC$5:AC778,Consolidado!$AC778,Consolidado!$D$5:D778,"*"&amp;AH$3&amp;"*")=1,1,0),0))</f>
        <v>0</v>
      </c>
      <c r="AI778" s="0" t="n">
        <f aca="false">IF(OR(AI$3="",Consolidado!$D778=""),0,IF(ISNUMBER(SEARCH(AI$3,Consolidado!$D778)),IF(COUNTIFS(Consolidado!$AC$5:AC778,Consolidado!$AC778,Consolidado!$D$5:D778,"*"&amp;AI$3&amp;"*")=1,1,0),0))</f>
        <v>0</v>
      </c>
      <c r="AJ778" s="0" t="n">
        <f aca="false">IF(OR(AJ$3="",Consolidado!$D778=""),0,IF(ISNUMBER(SEARCH(AJ$3,Consolidado!$D778)),IF(COUNTIFS(Consolidado!$AC$5:AC778,Consolidado!$AC778,Consolidado!$D$5:D778,"*"&amp;AJ$3&amp;"*")=1,1,0),0))</f>
        <v>0</v>
      </c>
      <c r="AK778" s="0" t="n">
        <f aca="false">IF(OR(AK$3="",Consolidado!$D778=""),0,IF(ISNUMBER(SEARCH(AK$3,Consolidado!$D778)),IF(COUNTIFS(Consolidado!$AC$5:AC778,Consolidado!$AC778,Consolidado!$D$5:D778,"*"&amp;AK$3&amp;"*")=1,1,0),0))</f>
        <v>0</v>
      </c>
      <c r="AL778" s="0" t="n">
        <f aca="false">IF(OR(AL$3="",Consolidado!$D778=""),0,IF(ISNUMBER(SEARCH(AL$3,Consolidado!$D778)),IF(COUNTIFS(Consolidado!$AC$5:AC778,Consolidado!$AC778,Consolidado!$D$5:D778,"*"&amp;AL$3&amp;"*")=1,1,0),0))</f>
        <v>0</v>
      </c>
      <c r="AM778" s="0" t="n">
        <f aca="false">IF(OR(AM$3="",Consolidado!$D778=""),0,IF(ISNUMBER(SEARCH(AM$3,Consolidado!$D778)),IF(COUNTIFS(Consolidado!$AC$5:AC778,Consolidado!$AC778,Consolidado!$D$5:D778,"*"&amp;AM$3&amp;"*")=1,1,0),0))</f>
        <v>0</v>
      </c>
      <c r="AN778" s="0" t="n">
        <f aca="false">IF(OR(AN$3="",Consolidado!$D778=""),0,IF(ISNUMBER(SEARCH(AN$3,Consolidado!$D778)),IF(COUNTIFS(Consolidado!$AC$5:AC778,Consolidado!$AC778,Consolidado!$D$5:D778,"*"&amp;AN$3&amp;"*")=1,1,0),0))</f>
        <v>0</v>
      </c>
      <c r="AO778" s="0" t="n">
        <f aca="false">IF(OR(AO$3="",Consolidado!$D778=""),0,IF(ISNUMBER(SEARCH(AO$3,Consolidado!$D778)),IF(COUNTIFS(Consolidado!$AC$5:AC778,Consolidado!$AC778,Consolidado!$D$5:D778,"*"&amp;AO$3&amp;"*")=1,1,0),0))</f>
        <v>0</v>
      </c>
    </row>
    <row r="779" customFormat="false" ht="15" hidden="false" customHeight="false" outlineLevel="0" collapsed="false">
      <c r="B779" s="0" t="n">
        <f aca="false">IF(OR(B$3="",Consolidado!$D779=""),0,IF(ISNUMBER(SEARCH(B$3,Consolidado!$D779)),IF(COUNTIFS(Consolidado!$AC$5:AC779,Consolidado!$AC779,Consolidado!$D$5:D779,"*"&amp;B$3&amp;"*")=1,1,0),0))</f>
        <v>0</v>
      </c>
      <c r="C779" s="0" t="n">
        <f aca="false">IF(OR(C$3="",Consolidado!$D779=""),0,IF(ISNUMBER(SEARCH(C$3,Consolidado!$D779)),IF(COUNTIFS(Consolidado!$AC$5:AC779,Consolidado!$AC779,Consolidado!$D$5:D779,"*"&amp;C$3&amp;"*")=1,1,0),0))</f>
        <v>0</v>
      </c>
      <c r="D779" s="0" t="n">
        <f aca="false">IF(OR(D$3="",Consolidado!$D779=""),0,IF(ISNUMBER(SEARCH(D$3,Consolidado!$D779)),IF(COUNTIFS(Consolidado!$AC$5:AC779,Consolidado!$AC779,Consolidado!$D$5:D779,"*"&amp;D$3&amp;"*")=1,1,0),0))</f>
        <v>0</v>
      </c>
      <c r="E779" s="0" t="n">
        <f aca="false">IF(OR(E$3="",Consolidado!$D779=""),0,IF(ISNUMBER(SEARCH(E$3,Consolidado!$D779)),IF(COUNTIFS(Consolidado!$AC$5:AC779,Consolidado!$AC779,Consolidado!$D$5:D779,"*"&amp;E$3&amp;"*")=1,1,0),0))</f>
        <v>0</v>
      </c>
      <c r="F779" s="0" t="n">
        <f aca="false">IF(OR(F$3="",Consolidado!$D779=""),0,IF(ISNUMBER(SEARCH(F$3,Consolidado!$D779)),IF(COUNTIFS(Consolidado!$AC$5:AC779,Consolidado!$AC779,Consolidado!$D$5:D779,"*"&amp;F$3&amp;"*")=1,1,0),0))</f>
        <v>0</v>
      </c>
      <c r="G779" s="0" t="n">
        <f aca="false">IF(OR(G$3="",Consolidado!$D779=""),0,IF(ISNUMBER(SEARCH(G$3,Consolidado!$D779)),IF(COUNTIFS(Consolidado!$AC$5:AC779,Consolidado!$AC779,Consolidado!$D$5:D779,"*"&amp;G$3&amp;"*")=1,1,0),0))</f>
        <v>0</v>
      </c>
      <c r="H779" s="0" t="n">
        <f aca="false">IF(OR(H$3="",Consolidado!$D779=""),0,IF(ISNUMBER(SEARCH(H$3,Consolidado!$D779)),IF(COUNTIFS(Consolidado!$AC$5:AC779,Consolidado!$AC779,Consolidado!$D$5:D779,"*"&amp;H$3&amp;"*")=1,1,0),0))</f>
        <v>0</v>
      </c>
      <c r="I779" s="0" t="n">
        <f aca="false">IF(OR(I$3="",Consolidado!$D779=""),0,IF(ISNUMBER(SEARCH(I$3,Consolidado!$D779)),IF(COUNTIFS(Consolidado!$AC$5:AC779,Consolidado!$AC779,Consolidado!$D$5:D779,"*"&amp;I$3&amp;"*")=1,1,0),0))</f>
        <v>0</v>
      </c>
      <c r="J779" s="0" t="n">
        <f aca="false">IF(OR(J$3="",Consolidado!$D779=""),0,IF(ISNUMBER(SEARCH(J$3,Consolidado!$D779)),IF(COUNTIFS(Consolidado!$AC$5:AC779,Consolidado!$AC779,Consolidado!$D$5:D779,"*"&amp;J$3&amp;"*")=1,1,0),0))</f>
        <v>0</v>
      </c>
      <c r="K779" s="0" t="n">
        <f aca="false">IF(OR(K$3="",Consolidado!$D779=""),0,IF(ISNUMBER(SEARCH(K$3,Consolidado!$D779)),IF(COUNTIFS(Consolidado!$AC$5:AC779,Consolidado!$AC779,Consolidado!$D$5:D779,"*"&amp;K$3&amp;"*")=1,1,0),0))</f>
        <v>0</v>
      </c>
      <c r="L779" s="0" t="n">
        <f aca="false">IF(OR(L$3="",Consolidado!$D779=""),0,IF(ISNUMBER(SEARCH(L$3,Consolidado!$D779)),IF(COUNTIFS(Consolidado!$AC$5:AC779,Consolidado!$AC779,Consolidado!$D$5:D779,"*"&amp;L$3&amp;"*")=1,1,0),0))</f>
        <v>0</v>
      </c>
      <c r="M779" s="0" t="n">
        <f aca="false">IF(OR(M$3="",Consolidado!$D779=""),0,IF(ISNUMBER(SEARCH(M$3,Consolidado!$D779)),IF(COUNTIFS(Consolidado!$AC$5:AC779,Consolidado!$AC779,Consolidado!$D$5:D779,"*"&amp;M$3&amp;"*")=1,1,0),0))</f>
        <v>0</v>
      </c>
      <c r="N779" s="0" t="n">
        <f aca="false">IF(OR(N$3="",Consolidado!$D779=""),0,IF(ISNUMBER(SEARCH(N$3,Consolidado!$D779)),IF(COUNTIFS(Consolidado!$AC$5:AC779,Consolidado!$AC779,Consolidado!$D$5:D779,"*"&amp;N$3&amp;"*")=1,1,0),0))</f>
        <v>0</v>
      </c>
      <c r="O779" s="0" t="n">
        <f aca="false">IF(OR(O$3="",Consolidado!$D779=""),0,IF(ISNUMBER(SEARCH(O$3,Consolidado!$D779)),IF(COUNTIFS(Consolidado!$AC$5:AC779,Consolidado!$AC779,Consolidado!$D$5:D779,"*"&amp;O$3&amp;"*")=1,1,0),0))</f>
        <v>0</v>
      </c>
      <c r="P779" s="0" t="n">
        <f aca="false">IF(OR(P$3="",Consolidado!$D779=""),0,IF(ISNUMBER(SEARCH(P$3,Consolidado!$D779)),IF(COUNTIFS(Consolidado!$AC$5:AC779,Consolidado!$AC779,Consolidado!$D$5:D779,"*"&amp;P$3&amp;"*")=1,1,0),0))</f>
        <v>0</v>
      </c>
      <c r="Q779" s="0" t="n">
        <f aca="false">IF(OR(Q$3="",Consolidado!$D779=""),0,IF(ISNUMBER(SEARCH(Q$3,Consolidado!$D779)),IF(COUNTIFS(Consolidado!$AC$5:AC779,Consolidado!$AC779,Consolidado!$D$5:D779,"*"&amp;Q$3&amp;"*")=1,1,0),0))</f>
        <v>0</v>
      </c>
      <c r="R779" s="0" t="n">
        <f aca="false">IF(OR(R$3="",Consolidado!$D779=""),0,IF(ISNUMBER(SEARCH(R$3,Consolidado!$D779)),IF(COUNTIFS(Consolidado!$AC$5:AC779,Consolidado!$AC779,Consolidado!$D$5:D779,"*"&amp;R$3&amp;"*")=1,1,0),0))</f>
        <v>0</v>
      </c>
      <c r="S779" s="0" t="n">
        <f aca="false">IF(OR(S$3="",Consolidado!$D779=""),0,IF(ISNUMBER(SEARCH(S$3,Consolidado!$D779)),IF(COUNTIFS(Consolidado!$AC$5:AC779,Consolidado!$AC779,Consolidado!$D$5:D779,"*"&amp;S$3&amp;"*")=1,1,0),0))</f>
        <v>0</v>
      </c>
      <c r="T779" s="0" t="n">
        <f aca="false">IF(OR(T$3="",Consolidado!$D779=""),0,IF(ISNUMBER(SEARCH(T$3,Consolidado!$D779)),IF(COUNTIFS(Consolidado!$AC$5:AC779,Consolidado!$AC779,Consolidado!$D$5:D779,"*"&amp;T$3&amp;"*")=1,1,0),0))</f>
        <v>0</v>
      </c>
      <c r="U779" s="0" t="n">
        <f aca="false">IF(OR(U$3="",Consolidado!$D779=""),0,IF(ISNUMBER(SEARCH(U$3,Consolidado!$D779)),IF(COUNTIFS(Consolidado!$AC$5:AC779,Consolidado!$AC779,Consolidado!$D$5:D779,"*"&amp;U$3&amp;"*")=1,1,0),0))</f>
        <v>0</v>
      </c>
      <c r="V779" s="0" t="n">
        <f aca="false">IF(OR(V$3="",Consolidado!$D779=""),0,IF(ISNUMBER(SEARCH(V$3,Consolidado!$D779)),IF(COUNTIFS(Consolidado!$AC$5:AC779,Consolidado!$AC779,Consolidado!$D$5:D779,"*"&amp;V$3&amp;"*")=1,1,0),0))</f>
        <v>0</v>
      </c>
      <c r="W779" s="0" t="n">
        <f aca="false">IF(OR(W$3="",Consolidado!$D779=""),0,IF(ISNUMBER(SEARCH(W$3,Consolidado!$D779)),IF(COUNTIFS(Consolidado!$AC$5:AC779,Consolidado!$AC779,Consolidado!$D$5:D779,"*"&amp;W$3&amp;"*")=1,1,0),0))</f>
        <v>0</v>
      </c>
      <c r="X779" s="0" t="n">
        <f aca="false">IF(OR(X$3="",Consolidado!$D779=""),0,IF(ISNUMBER(SEARCH(X$3,Consolidado!$D779)),IF(COUNTIFS(Consolidado!$AC$5:AC779,Consolidado!$AC779,Consolidado!$D$5:D779,"*"&amp;X$3&amp;"*")=1,1,0),0))</f>
        <v>0</v>
      </c>
      <c r="Y779" s="0" t="n">
        <f aca="false">IF(OR(Y$3="",Consolidado!$D779=""),0,IF(ISNUMBER(SEARCH(Y$3,Consolidado!$D779)),IF(COUNTIFS(Consolidado!$AC$5:AC779,Consolidado!$AC779,Consolidado!$D$5:D779,"*"&amp;Y$3&amp;"*")=1,1,0),0))</f>
        <v>0</v>
      </c>
      <c r="Z779" s="0" t="n">
        <f aca="false">IF(OR(Z$3="",Consolidado!$D779=""),0,IF(ISNUMBER(SEARCH(Z$3,Consolidado!$D779)),IF(COUNTIFS(Consolidado!$AC$5:AC779,Consolidado!$AC779,Consolidado!$D$5:D779,"*"&amp;Z$3&amp;"*")=1,1,0),0))</f>
        <v>0</v>
      </c>
      <c r="AA779" s="0" t="n">
        <f aca="false">IF(OR(AA$3="",Consolidado!$D779=""),0,IF(ISNUMBER(SEARCH(AA$3,Consolidado!$D779)),IF(COUNTIFS(Consolidado!$AC$5:AC779,Consolidado!$AC779,Consolidado!$D$5:D779,"*"&amp;AA$3&amp;"*")=1,1,0),0))</f>
        <v>0</v>
      </c>
      <c r="AB779" s="0" t="n">
        <f aca="false">IF(OR(AB$3="",Consolidado!$D779=""),0,IF(ISNUMBER(SEARCH(AB$3,Consolidado!$D779)),IF(COUNTIFS(Consolidado!$AC$5:AC779,Consolidado!$AC779,Consolidado!$D$5:D779,"*"&amp;AB$3&amp;"*")=1,1,0),0))</f>
        <v>0</v>
      </c>
      <c r="AC779" s="0" t="n">
        <f aca="false">IF(OR(AC$3="",Consolidado!$D779=""),0,IF(ISNUMBER(SEARCH(AC$3,Consolidado!$D779)),IF(COUNTIFS(Consolidado!$AC$5:AC779,Consolidado!$AC779,Consolidado!$D$5:D779,"*"&amp;AC$3&amp;"*")=1,1,0),0))</f>
        <v>0</v>
      </c>
      <c r="AD779" s="0" t="n">
        <f aca="false">IF(OR(AD$3="",Consolidado!$D779=""),0,IF(ISNUMBER(SEARCH(AD$3,Consolidado!$D779)),IF(COUNTIFS(Consolidado!$AC$5:AC779,Consolidado!$AC779,Consolidado!$D$5:D779,"*"&amp;AD$3&amp;"*")=1,1,0),0))</f>
        <v>0</v>
      </c>
      <c r="AE779" s="0" t="n">
        <f aca="false">IF(OR(AE$3="",Consolidado!$D779=""),0,IF(ISNUMBER(SEARCH(AE$3,Consolidado!$D779)),IF(COUNTIFS(Consolidado!$AC$5:AC779,Consolidado!$AC779,Consolidado!$D$5:D779,"*"&amp;AE$3&amp;"*")=1,1,0),0))</f>
        <v>0</v>
      </c>
      <c r="AF779" s="0" t="n">
        <f aca="false">IF(OR(AF$3="",Consolidado!$D779=""),0,IF(ISNUMBER(SEARCH(AF$3,Consolidado!$D779)),IF(COUNTIFS(Consolidado!$AC$5:AC779,Consolidado!$AC779,Consolidado!$D$5:D779,"*"&amp;AF$3&amp;"*")=1,1,0),0))</f>
        <v>0</v>
      </c>
      <c r="AG779" s="0" t="n">
        <f aca="false">IF(OR(AG$3="",Consolidado!$D779=""),0,IF(ISNUMBER(SEARCH(AG$3,Consolidado!$D779)),IF(COUNTIFS(Consolidado!$AC$5:AC779,Consolidado!$AC779,Consolidado!$D$5:D779,"*"&amp;AG$3&amp;"*")=1,1,0),0))</f>
        <v>0</v>
      </c>
      <c r="AH779" s="0" t="n">
        <f aca="false">IF(OR(AH$3="",Consolidado!$D779=""),0,IF(ISNUMBER(SEARCH(AH$3,Consolidado!$D779)),IF(COUNTIFS(Consolidado!$AC$5:AC779,Consolidado!$AC779,Consolidado!$D$5:D779,"*"&amp;AH$3&amp;"*")=1,1,0),0))</f>
        <v>0</v>
      </c>
      <c r="AI779" s="0" t="n">
        <f aca="false">IF(OR(AI$3="",Consolidado!$D779=""),0,IF(ISNUMBER(SEARCH(AI$3,Consolidado!$D779)),IF(COUNTIFS(Consolidado!$AC$5:AC779,Consolidado!$AC779,Consolidado!$D$5:D779,"*"&amp;AI$3&amp;"*")=1,1,0),0))</f>
        <v>0</v>
      </c>
      <c r="AJ779" s="0" t="n">
        <f aca="false">IF(OR(AJ$3="",Consolidado!$D779=""),0,IF(ISNUMBER(SEARCH(AJ$3,Consolidado!$D779)),IF(COUNTIFS(Consolidado!$AC$5:AC779,Consolidado!$AC779,Consolidado!$D$5:D779,"*"&amp;AJ$3&amp;"*")=1,1,0),0))</f>
        <v>0</v>
      </c>
      <c r="AK779" s="0" t="n">
        <f aca="false">IF(OR(AK$3="",Consolidado!$D779=""),0,IF(ISNUMBER(SEARCH(AK$3,Consolidado!$D779)),IF(COUNTIFS(Consolidado!$AC$5:AC779,Consolidado!$AC779,Consolidado!$D$5:D779,"*"&amp;AK$3&amp;"*")=1,1,0),0))</f>
        <v>0</v>
      </c>
      <c r="AL779" s="0" t="n">
        <f aca="false">IF(OR(AL$3="",Consolidado!$D779=""),0,IF(ISNUMBER(SEARCH(AL$3,Consolidado!$D779)),IF(COUNTIFS(Consolidado!$AC$5:AC779,Consolidado!$AC779,Consolidado!$D$5:D779,"*"&amp;AL$3&amp;"*")=1,1,0),0))</f>
        <v>0</v>
      </c>
      <c r="AM779" s="0" t="n">
        <f aca="false">IF(OR(AM$3="",Consolidado!$D779=""),0,IF(ISNUMBER(SEARCH(AM$3,Consolidado!$D779)),IF(COUNTIFS(Consolidado!$AC$5:AC779,Consolidado!$AC779,Consolidado!$D$5:D779,"*"&amp;AM$3&amp;"*")=1,1,0),0))</f>
        <v>0</v>
      </c>
      <c r="AN779" s="0" t="n">
        <f aca="false">IF(OR(AN$3="",Consolidado!$D779=""),0,IF(ISNUMBER(SEARCH(AN$3,Consolidado!$D779)),IF(COUNTIFS(Consolidado!$AC$5:AC779,Consolidado!$AC779,Consolidado!$D$5:D779,"*"&amp;AN$3&amp;"*")=1,1,0),0))</f>
        <v>0</v>
      </c>
      <c r="AO779" s="0" t="n">
        <f aca="false">IF(OR(AO$3="",Consolidado!$D779=""),0,IF(ISNUMBER(SEARCH(AO$3,Consolidado!$D779)),IF(COUNTIFS(Consolidado!$AC$5:AC779,Consolidado!$AC779,Consolidado!$D$5:D779,"*"&amp;AO$3&amp;"*")=1,1,0),0))</f>
        <v>0</v>
      </c>
    </row>
    <row r="780" customFormat="false" ht="15" hidden="false" customHeight="false" outlineLevel="0" collapsed="false">
      <c r="B780" s="0" t="n">
        <f aca="false">IF(OR(B$3="",Consolidado!$D780=""),0,IF(ISNUMBER(SEARCH(B$3,Consolidado!$D780)),IF(COUNTIFS(Consolidado!$AC$5:AC780,Consolidado!$AC780,Consolidado!$D$5:D780,"*"&amp;B$3&amp;"*")=1,1,0),0))</f>
        <v>0</v>
      </c>
      <c r="C780" s="0" t="n">
        <f aca="false">IF(OR(C$3="",Consolidado!$D780=""),0,IF(ISNUMBER(SEARCH(C$3,Consolidado!$D780)),IF(COUNTIFS(Consolidado!$AC$5:AC780,Consolidado!$AC780,Consolidado!$D$5:D780,"*"&amp;C$3&amp;"*")=1,1,0),0))</f>
        <v>0</v>
      </c>
      <c r="D780" s="0" t="n">
        <f aca="false">IF(OR(D$3="",Consolidado!$D780=""),0,IF(ISNUMBER(SEARCH(D$3,Consolidado!$D780)),IF(COUNTIFS(Consolidado!$AC$5:AC780,Consolidado!$AC780,Consolidado!$D$5:D780,"*"&amp;D$3&amp;"*")=1,1,0),0))</f>
        <v>0</v>
      </c>
      <c r="E780" s="0" t="n">
        <f aca="false">IF(OR(E$3="",Consolidado!$D780=""),0,IF(ISNUMBER(SEARCH(E$3,Consolidado!$D780)),IF(COUNTIFS(Consolidado!$AC$5:AC780,Consolidado!$AC780,Consolidado!$D$5:D780,"*"&amp;E$3&amp;"*")=1,1,0),0))</f>
        <v>0</v>
      </c>
      <c r="F780" s="0" t="n">
        <f aca="false">IF(OR(F$3="",Consolidado!$D780=""),0,IF(ISNUMBER(SEARCH(F$3,Consolidado!$D780)),IF(COUNTIFS(Consolidado!$AC$5:AC780,Consolidado!$AC780,Consolidado!$D$5:D780,"*"&amp;F$3&amp;"*")=1,1,0),0))</f>
        <v>0</v>
      </c>
      <c r="G780" s="0" t="n">
        <f aca="false">IF(OR(G$3="",Consolidado!$D780=""),0,IF(ISNUMBER(SEARCH(G$3,Consolidado!$D780)),IF(COUNTIFS(Consolidado!$AC$5:AC780,Consolidado!$AC780,Consolidado!$D$5:D780,"*"&amp;G$3&amp;"*")=1,1,0),0))</f>
        <v>0</v>
      </c>
      <c r="H780" s="0" t="n">
        <f aca="false">IF(OR(H$3="",Consolidado!$D780=""),0,IF(ISNUMBER(SEARCH(H$3,Consolidado!$D780)),IF(COUNTIFS(Consolidado!$AC$5:AC780,Consolidado!$AC780,Consolidado!$D$5:D780,"*"&amp;H$3&amp;"*")=1,1,0),0))</f>
        <v>0</v>
      </c>
      <c r="I780" s="0" t="n">
        <f aca="false">IF(OR(I$3="",Consolidado!$D780=""),0,IF(ISNUMBER(SEARCH(I$3,Consolidado!$D780)),IF(COUNTIFS(Consolidado!$AC$5:AC780,Consolidado!$AC780,Consolidado!$D$5:D780,"*"&amp;I$3&amp;"*")=1,1,0),0))</f>
        <v>0</v>
      </c>
      <c r="J780" s="0" t="n">
        <f aca="false">IF(OR(J$3="",Consolidado!$D780=""),0,IF(ISNUMBER(SEARCH(J$3,Consolidado!$D780)),IF(COUNTIFS(Consolidado!$AC$5:AC780,Consolidado!$AC780,Consolidado!$D$5:D780,"*"&amp;J$3&amp;"*")=1,1,0),0))</f>
        <v>0</v>
      </c>
      <c r="K780" s="0" t="n">
        <f aca="false">IF(OR(K$3="",Consolidado!$D780=""),0,IF(ISNUMBER(SEARCH(K$3,Consolidado!$D780)),IF(COUNTIFS(Consolidado!$AC$5:AC780,Consolidado!$AC780,Consolidado!$D$5:D780,"*"&amp;K$3&amp;"*")=1,1,0),0))</f>
        <v>0</v>
      </c>
      <c r="L780" s="0" t="n">
        <f aca="false">IF(OR(L$3="",Consolidado!$D780=""),0,IF(ISNUMBER(SEARCH(L$3,Consolidado!$D780)),IF(COUNTIFS(Consolidado!$AC$5:AC780,Consolidado!$AC780,Consolidado!$D$5:D780,"*"&amp;L$3&amp;"*")=1,1,0),0))</f>
        <v>0</v>
      </c>
      <c r="M780" s="0" t="n">
        <f aca="false">IF(OR(M$3="",Consolidado!$D780=""),0,IF(ISNUMBER(SEARCH(M$3,Consolidado!$D780)),IF(COUNTIFS(Consolidado!$AC$5:AC780,Consolidado!$AC780,Consolidado!$D$5:D780,"*"&amp;M$3&amp;"*")=1,1,0),0))</f>
        <v>0</v>
      </c>
      <c r="N780" s="0" t="n">
        <f aca="false">IF(OR(N$3="",Consolidado!$D780=""),0,IF(ISNUMBER(SEARCH(N$3,Consolidado!$D780)),IF(COUNTIFS(Consolidado!$AC$5:AC780,Consolidado!$AC780,Consolidado!$D$5:D780,"*"&amp;N$3&amp;"*")=1,1,0),0))</f>
        <v>0</v>
      </c>
      <c r="O780" s="0" t="n">
        <f aca="false">IF(OR(O$3="",Consolidado!$D780=""),0,IF(ISNUMBER(SEARCH(O$3,Consolidado!$D780)),IF(COUNTIFS(Consolidado!$AC$5:AC780,Consolidado!$AC780,Consolidado!$D$5:D780,"*"&amp;O$3&amp;"*")=1,1,0),0))</f>
        <v>0</v>
      </c>
      <c r="P780" s="0" t="n">
        <f aca="false">IF(OR(P$3="",Consolidado!$D780=""),0,IF(ISNUMBER(SEARCH(P$3,Consolidado!$D780)),IF(COUNTIFS(Consolidado!$AC$5:AC780,Consolidado!$AC780,Consolidado!$D$5:D780,"*"&amp;P$3&amp;"*")=1,1,0),0))</f>
        <v>0</v>
      </c>
      <c r="Q780" s="0" t="n">
        <f aca="false">IF(OR(Q$3="",Consolidado!$D780=""),0,IF(ISNUMBER(SEARCH(Q$3,Consolidado!$D780)),IF(COUNTIFS(Consolidado!$AC$5:AC780,Consolidado!$AC780,Consolidado!$D$5:D780,"*"&amp;Q$3&amp;"*")=1,1,0),0))</f>
        <v>0</v>
      </c>
      <c r="R780" s="0" t="n">
        <f aca="false">IF(OR(R$3="",Consolidado!$D780=""),0,IF(ISNUMBER(SEARCH(R$3,Consolidado!$D780)),IF(COUNTIFS(Consolidado!$AC$5:AC780,Consolidado!$AC780,Consolidado!$D$5:D780,"*"&amp;R$3&amp;"*")=1,1,0),0))</f>
        <v>0</v>
      </c>
      <c r="S780" s="0" t="n">
        <f aca="false">IF(OR(S$3="",Consolidado!$D780=""),0,IF(ISNUMBER(SEARCH(S$3,Consolidado!$D780)),IF(COUNTIFS(Consolidado!$AC$5:AC780,Consolidado!$AC780,Consolidado!$D$5:D780,"*"&amp;S$3&amp;"*")=1,1,0),0))</f>
        <v>0</v>
      </c>
      <c r="T780" s="0" t="n">
        <f aca="false">IF(OR(T$3="",Consolidado!$D780=""),0,IF(ISNUMBER(SEARCH(T$3,Consolidado!$D780)),IF(COUNTIFS(Consolidado!$AC$5:AC780,Consolidado!$AC780,Consolidado!$D$5:D780,"*"&amp;T$3&amp;"*")=1,1,0),0))</f>
        <v>0</v>
      </c>
      <c r="U780" s="0" t="n">
        <f aca="false">IF(OR(U$3="",Consolidado!$D780=""),0,IF(ISNUMBER(SEARCH(U$3,Consolidado!$D780)),IF(COUNTIFS(Consolidado!$AC$5:AC780,Consolidado!$AC780,Consolidado!$D$5:D780,"*"&amp;U$3&amp;"*")=1,1,0),0))</f>
        <v>0</v>
      </c>
      <c r="V780" s="0" t="n">
        <f aca="false">IF(OR(V$3="",Consolidado!$D780=""),0,IF(ISNUMBER(SEARCH(V$3,Consolidado!$D780)),IF(COUNTIFS(Consolidado!$AC$5:AC780,Consolidado!$AC780,Consolidado!$D$5:D780,"*"&amp;V$3&amp;"*")=1,1,0),0))</f>
        <v>0</v>
      </c>
      <c r="W780" s="0" t="n">
        <f aca="false">IF(OR(W$3="",Consolidado!$D780=""),0,IF(ISNUMBER(SEARCH(W$3,Consolidado!$D780)),IF(COUNTIFS(Consolidado!$AC$5:AC780,Consolidado!$AC780,Consolidado!$D$5:D780,"*"&amp;W$3&amp;"*")=1,1,0),0))</f>
        <v>0</v>
      </c>
      <c r="X780" s="0" t="n">
        <f aca="false">IF(OR(X$3="",Consolidado!$D780=""),0,IF(ISNUMBER(SEARCH(X$3,Consolidado!$D780)),IF(COUNTIFS(Consolidado!$AC$5:AC780,Consolidado!$AC780,Consolidado!$D$5:D780,"*"&amp;X$3&amp;"*")=1,1,0),0))</f>
        <v>0</v>
      </c>
      <c r="Y780" s="0" t="n">
        <f aca="false">IF(OR(Y$3="",Consolidado!$D780=""),0,IF(ISNUMBER(SEARCH(Y$3,Consolidado!$D780)),IF(COUNTIFS(Consolidado!$AC$5:AC780,Consolidado!$AC780,Consolidado!$D$5:D780,"*"&amp;Y$3&amp;"*")=1,1,0),0))</f>
        <v>0</v>
      </c>
      <c r="Z780" s="0" t="n">
        <f aca="false">IF(OR(Z$3="",Consolidado!$D780=""),0,IF(ISNUMBER(SEARCH(Z$3,Consolidado!$D780)),IF(COUNTIFS(Consolidado!$AC$5:AC780,Consolidado!$AC780,Consolidado!$D$5:D780,"*"&amp;Z$3&amp;"*")=1,1,0),0))</f>
        <v>0</v>
      </c>
      <c r="AA780" s="0" t="n">
        <f aca="false">IF(OR(AA$3="",Consolidado!$D780=""),0,IF(ISNUMBER(SEARCH(AA$3,Consolidado!$D780)),IF(COUNTIFS(Consolidado!$AC$5:AC780,Consolidado!$AC780,Consolidado!$D$5:D780,"*"&amp;AA$3&amp;"*")=1,1,0),0))</f>
        <v>0</v>
      </c>
      <c r="AB780" s="0" t="n">
        <f aca="false">IF(OR(AB$3="",Consolidado!$D780=""),0,IF(ISNUMBER(SEARCH(AB$3,Consolidado!$D780)),IF(COUNTIFS(Consolidado!$AC$5:AC780,Consolidado!$AC780,Consolidado!$D$5:D780,"*"&amp;AB$3&amp;"*")=1,1,0),0))</f>
        <v>0</v>
      </c>
      <c r="AC780" s="0" t="n">
        <f aca="false">IF(OR(AC$3="",Consolidado!$D780=""),0,IF(ISNUMBER(SEARCH(AC$3,Consolidado!$D780)),IF(COUNTIFS(Consolidado!$AC$5:AC780,Consolidado!$AC780,Consolidado!$D$5:D780,"*"&amp;AC$3&amp;"*")=1,1,0),0))</f>
        <v>0</v>
      </c>
      <c r="AD780" s="0" t="n">
        <f aca="false">IF(OR(AD$3="",Consolidado!$D780=""),0,IF(ISNUMBER(SEARCH(AD$3,Consolidado!$D780)),IF(COUNTIFS(Consolidado!$AC$5:AC780,Consolidado!$AC780,Consolidado!$D$5:D780,"*"&amp;AD$3&amp;"*")=1,1,0),0))</f>
        <v>0</v>
      </c>
      <c r="AE780" s="0" t="n">
        <f aca="false">IF(OR(AE$3="",Consolidado!$D780=""),0,IF(ISNUMBER(SEARCH(AE$3,Consolidado!$D780)),IF(COUNTIFS(Consolidado!$AC$5:AC780,Consolidado!$AC780,Consolidado!$D$5:D780,"*"&amp;AE$3&amp;"*")=1,1,0),0))</f>
        <v>0</v>
      </c>
      <c r="AF780" s="0" t="n">
        <f aca="false">IF(OR(AF$3="",Consolidado!$D780=""),0,IF(ISNUMBER(SEARCH(AF$3,Consolidado!$D780)),IF(COUNTIFS(Consolidado!$AC$5:AC780,Consolidado!$AC780,Consolidado!$D$5:D780,"*"&amp;AF$3&amp;"*")=1,1,0),0))</f>
        <v>0</v>
      </c>
      <c r="AG780" s="0" t="n">
        <f aca="false">IF(OR(AG$3="",Consolidado!$D780=""),0,IF(ISNUMBER(SEARCH(AG$3,Consolidado!$D780)),IF(COUNTIFS(Consolidado!$AC$5:AC780,Consolidado!$AC780,Consolidado!$D$5:D780,"*"&amp;AG$3&amp;"*")=1,1,0),0))</f>
        <v>0</v>
      </c>
      <c r="AH780" s="0" t="n">
        <f aca="false">IF(OR(AH$3="",Consolidado!$D780=""),0,IF(ISNUMBER(SEARCH(AH$3,Consolidado!$D780)),IF(COUNTIFS(Consolidado!$AC$5:AC780,Consolidado!$AC780,Consolidado!$D$5:D780,"*"&amp;AH$3&amp;"*")=1,1,0),0))</f>
        <v>0</v>
      </c>
      <c r="AI780" s="0" t="n">
        <f aca="false">IF(OR(AI$3="",Consolidado!$D780=""),0,IF(ISNUMBER(SEARCH(AI$3,Consolidado!$D780)),IF(COUNTIFS(Consolidado!$AC$5:AC780,Consolidado!$AC780,Consolidado!$D$5:D780,"*"&amp;AI$3&amp;"*")=1,1,0),0))</f>
        <v>0</v>
      </c>
      <c r="AJ780" s="0" t="n">
        <f aca="false">IF(OR(AJ$3="",Consolidado!$D780=""),0,IF(ISNUMBER(SEARCH(AJ$3,Consolidado!$D780)),IF(COUNTIFS(Consolidado!$AC$5:AC780,Consolidado!$AC780,Consolidado!$D$5:D780,"*"&amp;AJ$3&amp;"*")=1,1,0),0))</f>
        <v>0</v>
      </c>
      <c r="AK780" s="0" t="n">
        <f aca="false">IF(OR(AK$3="",Consolidado!$D780=""),0,IF(ISNUMBER(SEARCH(AK$3,Consolidado!$D780)),IF(COUNTIFS(Consolidado!$AC$5:AC780,Consolidado!$AC780,Consolidado!$D$5:D780,"*"&amp;AK$3&amp;"*")=1,1,0),0))</f>
        <v>0</v>
      </c>
      <c r="AL780" s="0" t="n">
        <f aca="false">IF(OR(AL$3="",Consolidado!$D780=""),0,IF(ISNUMBER(SEARCH(AL$3,Consolidado!$D780)),IF(COUNTIFS(Consolidado!$AC$5:AC780,Consolidado!$AC780,Consolidado!$D$5:D780,"*"&amp;AL$3&amp;"*")=1,1,0),0))</f>
        <v>0</v>
      </c>
      <c r="AM780" s="0" t="n">
        <f aca="false">IF(OR(AM$3="",Consolidado!$D780=""),0,IF(ISNUMBER(SEARCH(AM$3,Consolidado!$D780)),IF(COUNTIFS(Consolidado!$AC$5:AC780,Consolidado!$AC780,Consolidado!$D$5:D780,"*"&amp;AM$3&amp;"*")=1,1,0),0))</f>
        <v>0</v>
      </c>
      <c r="AN780" s="0" t="n">
        <f aca="false">IF(OR(AN$3="",Consolidado!$D780=""),0,IF(ISNUMBER(SEARCH(AN$3,Consolidado!$D780)),IF(COUNTIFS(Consolidado!$AC$5:AC780,Consolidado!$AC780,Consolidado!$D$5:D780,"*"&amp;AN$3&amp;"*")=1,1,0),0))</f>
        <v>0</v>
      </c>
      <c r="AO780" s="0" t="n">
        <f aca="false">IF(OR(AO$3="",Consolidado!$D780=""),0,IF(ISNUMBER(SEARCH(AO$3,Consolidado!$D780)),IF(COUNTIFS(Consolidado!$AC$5:AC780,Consolidado!$AC780,Consolidado!$D$5:D780,"*"&amp;AO$3&amp;"*")=1,1,0),0))</f>
        <v>0</v>
      </c>
    </row>
    <row r="781" customFormat="false" ht="15" hidden="false" customHeight="false" outlineLevel="0" collapsed="false">
      <c r="B781" s="0" t="n">
        <f aca="false">IF(OR(B$3="",Consolidado!$D781=""),0,IF(ISNUMBER(SEARCH(B$3,Consolidado!$D781)),IF(COUNTIFS(Consolidado!$AC$5:AC781,Consolidado!$AC781,Consolidado!$D$5:D781,"*"&amp;B$3&amp;"*")=1,1,0),0))</f>
        <v>0</v>
      </c>
      <c r="C781" s="0" t="n">
        <f aca="false">IF(OR(C$3="",Consolidado!$D781=""),0,IF(ISNUMBER(SEARCH(C$3,Consolidado!$D781)),IF(COUNTIFS(Consolidado!$AC$5:AC781,Consolidado!$AC781,Consolidado!$D$5:D781,"*"&amp;C$3&amp;"*")=1,1,0),0))</f>
        <v>0</v>
      </c>
      <c r="D781" s="0" t="n">
        <f aca="false">IF(OR(D$3="",Consolidado!$D781=""),0,IF(ISNUMBER(SEARCH(D$3,Consolidado!$D781)),IF(COUNTIFS(Consolidado!$AC$5:AC781,Consolidado!$AC781,Consolidado!$D$5:D781,"*"&amp;D$3&amp;"*")=1,1,0),0))</f>
        <v>0</v>
      </c>
      <c r="E781" s="0" t="n">
        <f aca="false">IF(OR(E$3="",Consolidado!$D781=""),0,IF(ISNUMBER(SEARCH(E$3,Consolidado!$D781)),IF(COUNTIFS(Consolidado!$AC$5:AC781,Consolidado!$AC781,Consolidado!$D$5:D781,"*"&amp;E$3&amp;"*")=1,1,0),0))</f>
        <v>0</v>
      </c>
      <c r="F781" s="0" t="n">
        <f aca="false">IF(OR(F$3="",Consolidado!$D781=""),0,IF(ISNUMBER(SEARCH(F$3,Consolidado!$D781)),IF(COUNTIFS(Consolidado!$AC$5:AC781,Consolidado!$AC781,Consolidado!$D$5:D781,"*"&amp;F$3&amp;"*")=1,1,0),0))</f>
        <v>0</v>
      </c>
      <c r="G781" s="0" t="n">
        <f aca="false">IF(OR(G$3="",Consolidado!$D781=""),0,IF(ISNUMBER(SEARCH(G$3,Consolidado!$D781)),IF(COUNTIFS(Consolidado!$AC$5:AC781,Consolidado!$AC781,Consolidado!$D$5:D781,"*"&amp;G$3&amp;"*")=1,1,0),0))</f>
        <v>0</v>
      </c>
      <c r="H781" s="0" t="n">
        <f aca="false">IF(OR(H$3="",Consolidado!$D781=""),0,IF(ISNUMBER(SEARCH(H$3,Consolidado!$D781)),IF(COUNTIFS(Consolidado!$AC$5:AC781,Consolidado!$AC781,Consolidado!$D$5:D781,"*"&amp;H$3&amp;"*")=1,1,0),0))</f>
        <v>0</v>
      </c>
      <c r="I781" s="0" t="n">
        <f aca="false">IF(OR(I$3="",Consolidado!$D781=""),0,IF(ISNUMBER(SEARCH(I$3,Consolidado!$D781)),IF(COUNTIFS(Consolidado!$AC$5:AC781,Consolidado!$AC781,Consolidado!$D$5:D781,"*"&amp;I$3&amp;"*")=1,1,0),0))</f>
        <v>0</v>
      </c>
      <c r="J781" s="0" t="n">
        <f aca="false">IF(OR(J$3="",Consolidado!$D781=""),0,IF(ISNUMBER(SEARCH(J$3,Consolidado!$D781)),IF(COUNTIFS(Consolidado!$AC$5:AC781,Consolidado!$AC781,Consolidado!$D$5:D781,"*"&amp;J$3&amp;"*")=1,1,0),0))</f>
        <v>0</v>
      </c>
      <c r="K781" s="0" t="n">
        <f aca="false">IF(OR(K$3="",Consolidado!$D781=""),0,IF(ISNUMBER(SEARCH(K$3,Consolidado!$D781)),IF(COUNTIFS(Consolidado!$AC$5:AC781,Consolidado!$AC781,Consolidado!$D$5:D781,"*"&amp;K$3&amp;"*")=1,1,0),0))</f>
        <v>0</v>
      </c>
      <c r="L781" s="0" t="n">
        <f aca="false">IF(OR(L$3="",Consolidado!$D781=""),0,IF(ISNUMBER(SEARCH(L$3,Consolidado!$D781)),IF(COUNTIFS(Consolidado!$AC$5:AC781,Consolidado!$AC781,Consolidado!$D$5:D781,"*"&amp;L$3&amp;"*")=1,1,0),0))</f>
        <v>0</v>
      </c>
      <c r="M781" s="0" t="n">
        <f aca="false">IF(OR(M$3="",Consolidado!$D781=""),0,IF(ISNUMBER(SEARCH(M$3,Consolidado!$D781)),IF(COUNTIFS(Consolidado!$AC$5:AC781,Consolidado!$AC781,Consolidado!$D$5:D781,"*"&amp;M$3&amp;"*")=1,1,0),0))</f>
        <v>0</v>
      </c>
      <c r="N781" s="0" t="n">
        <f aca="false">IF(OR(N$3="",Consolidado!$D781=""),0,IF(ISNUMBER(SEARCH(N$3,Consolidado!$D781)),IF(COUNTIFS(Consolidado!$AC$5:AC781,Consolidado!$AC781,Consolidado!$D$5:D781,"*"&amp;N$3&amp;"*")=1,1,0),0))</f>
        <v>0</v>
      </c>
      <c r="O781" s="0" t="n">
        <f aca="false">IF(OR(O$3="",Consolidado!$D781=""),0,IF(ISNUMBER(SEARCH(O$3,Consolidado!$D781)),IF(COUNTIFS(Consolidado!$AC$5:AC781,Consolidado!$AC781,Consolidado!$D$5:D781,"*"&amp;O$3&amp;"*")=1,1,0),0))</f>
        <v>0</v>
      </c>
      <c r="P781" s="0" t="n">
        <f aca="false">IF(OR(P$3="",Consolidado!$D781=""),0,IF(ISNUMBER(SEARCH(P$3,Consolidado!$D781)),IF(COUNTIFS(Consolidado!$AC$5:AC781,Consolidado!$AC781,Consolidado!$D$5:D781,"*"&amp;P$3&amp;"*")=1,1,0),0))</f>
        <v>0</v>
      </c>
      <c r="Q781" s="0" t="n">
        <f aca="false">IF(OR(Q$3="",Consolidado!$D781=""),0,IF(ISNUMBER(SEARCH(Q$3,Consolidado!$D781)),IF(COUNTIFS(Consolidado!$AC$5:AC781,Consolidado!$AC781,Consolidado!$D$5:D781,"*"&amp;Q$3&amp;"*")=1,1,0),0))</f>
        <v>0</v>
      </c>
      <c r="R781" s="0" t="n">
        <f aca="false">IF(OR(R$3="",Consolidado!$D781=""),0,IF(ISNUMBER(SEARCH(R$3,Consolidado!$D781)),IF(COUNTIFS(Consolidado!$AC$5:AC781,Consolidado!$AC781,Consolidado!$D$5:D781,"*"&amp;R$3&amp;"*")=1,1,0),0))</f>
        <v>0</v>
      </c>
      <c r="S781" s="0" t="n">
        <f aca="false">IF(OR(S$3="",Consolidado!$D781=""),0,IF(ISNUMBER(SEARCH(S$3,Consolidado!$D781)),IF(COUNTIFS(Consolidado!$AC$5:AC781,Consolidado!$AC781,Consolidado!$D$5:D781,"*"&amp;S$3&amp;"*")=1,1,0),0))</f>
        <v>0</v>
      </c>
      <c r="T781" s="0" t="n">
        <f aca="false">IF(OR(T$3="",Consolidado!$D781=""),0,IF(ISNUMBER(SEARCH(T$3,Consolidado!$D781)),IF(COUNTIFS(Consolidado!$AC$5:AC781,Consolidado!$AC781,Consolidado!$D$5:D781,"*"&amp;T$3&amp;"*")=1,1,0),0))</f>
        <v>0</v>
      </c>
      <c r="U781" s="0" t="n">
        <f aca="false">IF(OR(U$3="",Consolidado!$D781=""),0,IF(ISNUMBER(SEARCH(U$3,Consolidado!$D781)),IF(COUNTIFS(Consolidado!$AC$5:AC781,Consolidado!$AC781,Consolidado!$D$5:D781,"*"&amp;U$3&amp;"*")=1,1,0),0))</f>
        <v>0</v>
      </c>
      <c r="V781" s="0" t="n">
        <f aca="false">IF(OR(V$3="",Consolidado!$D781=""),0,IF(ISNUMBER(SEARCH(V$3,Consolidado!$D781)),IF(COUNTIFS(Consolidado!$AC$5:AC781,Consolidado!$AC781,Consolidado!$D$5:D781,"*"&amp;V$3&amp;"*")=1,1,0),0))</f>
        <v>0</v>
      </c>
      <c r="W781" s="0" t="n">
        <f aca="false">IF(OR(W$3="",Consolidado!$D781=""),0,IF(ISNUMBER(SEARCH(W$3,Consolidado!$D781)),IF(COUNTIFS(Consolidado!$AC$5:AC781,Consolidado!$AC781,Consolidado!$D$5:D781,"*"&amp;W$3&amp;"*")=1,1,0),0))</f>
        <v>0</v>
      </c>
      <c r="X781" s="0" t="n">
        <f aca="false">IF(OR(X$3="",Consolidado!$D781=""),0,IF(ISNUMBER(SEARCH(X$3,Consolidado!$D781)),IF(COUNTIFS(Consolidado!$AC$5:AC781,Consolidado!$AC781,Consolidado!$D$5:D781,"*"&amp;X$3&amp;"*")=1,1,0),0))</f>
        <v>0</v>
      </c>
      <c r="Y781" s="0" t="n">
        <f aca="false">IF(OR(Y$3="",Consolidado!$D781=""),0,IF(ISNUMBER(SEARCH(Y$3,Consolidado!$D781)),IF(COUNTIFS(Consolidado!$AC$5:AC781,Consolidado!$AC781,Consolidado!$D$5:D781,"*"&amp;Y$3&amp;"*")=1,1,0),0))</f>
        <v>0</v>
      </c>
      <c r="Z781" s="0" t="n">
        <f aca="false">IF(OR(Z$3="",Consolidado!$D781=""),0,IF(ISNUMBER(SEARCH(Z$3,Consolidado!$D781)),IF(COUNTIFS(Consolidado!$AC$5:AC781,Consolidado!$AC781,Consolidado!$D$5:D781,"*"&amp;Z$3&amp;"*")=1,1,0),0))</f>
        <v>0</v>
      </c>
      <c r="AA781" s="0" t="n">
        <f aca="false">IF(OR(AA$3="",Consolidado!$D781=""),0,IF(ISNUMBER(SEARCH(AA$3,Consolidado!$D781)),IF(COUNTIFS(Consolidado!$AC$5:AC781,Consolidado!$AC781,Consolidado!$D$5:D781,"*"&amp;AA$3&amp;"*")=1,1,0),0))</f>
        <v>0</v>
      </c>
      <c r="AB781" s="0" t="n">
        <f aca="false">IF(OR(AB$3="",Consolidado!$D781=""),0,IF(ISNUMBER(SEARCH(AB$3,Consolidado!$D781)),IF(COUNTIFS(Consolidado!$AC$5:AC781,Consolidado!$AC781,Consolidado!$D$5:D781,"*"&amp;AB$3&amp;"*")=1,1,0),0))</f>
        <v>0</v>
      </c>
      <c r="AC781" s="0" t="n">
        <f aca="false">IF(OR(AC$3="",Consolidado!$D781=""),0,IF(ISNUMBER(SEARCH(AC$3,Consolidado!$D781)),IF(COUNTIFS(Consolidado!$AC$5:AC781,Consolidado!$AC781,Consolidado!$D$5:D781,"*"&amp;AC$3&amp;"*")=1,1,0),0))</f>
        <v>0</v>
      </c>
      <c r="AD781" s="0" t="n">
        <f aca="false">IF(OR(AD$3="",Consolidado!$D781=""),0,IF(ISNUMBER(SEARCH(AD$3,Consolidado!$D781)),IF(COUNTIFS(Consolidado!$AC$5:AC781,Consolidado!$AC781,Consolidado!$D$5:D781,"*"&amp;AD$3&amp;"*")=1,1,0),0))</f>
        <v>0</v>
      </c>
      <c r="AE781" s="0" t="n">
        <f aca="false">IF(OR(AE$3="",Consolidado!$D781=""),0,IF(ISNUMBER(SEARCH(AE$3,Consolidado!$D781)),IF(COUNTIFS(Consolidado!$AC$5:AC781,Consolidado!$AC781,Consolidado!$D$5:D781,"*"&amp;AE$3&amp;"*")=1,1,0),0))</f>
        <v>0</v>
      </c>
      <c r="AF781" s="0" t="n">
        <f aca="false">IF(OR(AF$3="",Consolidado!$D781=""),0,IF(ISNUMBER(SEARCH(AF$3,Consolidado!$D781)),IF(COUNTIFS(Consolidado!$AC$5:AC781,Consolidado!$AC781,Consolidado!$D$5:D781,"*"&amp;AF$3&amp;"*")=1,1,0),0))</f>
        <v>0</v>
      </c>
      <c r="AG781" s="0" t="n">
        <f aca="false">IF(OR(AG$3="",Consolidado!$D781=""),0,IF(ISNUMBER(SEARCH(AG$3,Consolidado!$D781)),IF(COUNTIFS(Consolidado!$AC$5:AC781,Consolidado!$AC781,Consolidado!$D$5:D781,"*"&amp;AG$3&amp;"*")=1,1,0),0))</f>
        <v>0</v>
      </c>
      <c r="AH781" s="0" t="n">
        <f aca="false">IF(OR(AH$3="",Consolidado!$D781=""),0,IF(ISNUMBER(SEARCH(AH$3,Consolidado!$D781)),IF(COUNTIFS(Consolidado!$AC$5:AC781,Consolidado!$AC781,Consolidado!$D$5:D781,"*"&amp;AH$3&amp;"*")=1,1,0),0))</f>
        <v>0</v>
      </c>
      <c r="AI781" s="0" t="n">
        <f aca="false">IF(OR(AI$3="",Consolidado!$D781=""),0,IF(ISNUMBER(SEARCH(AI$3,Consolidado!$D781)),IF(COUNTIFS(Consolidado!$AC$5:AC781,Consolidado!$AC781,Consolidado!$D$5:D781,"*"&amp;AI$3&amp;"*")=1,1,0),0))</f>
        <v>0</v>
      </c>
      <c r="AJ781" s="0" t="n">
        <f aca="false">IF(OR(AJ$3="",Consolidado!$D781=""),0,IF(ISNUMBER(SEARCH(AJ$3,Consolidado!$D781)),IF(COUNTIFS(Consolidado!$AC$5:AC781,Consolidado!$AC781,Consolidado!$D$5:D781,"*"&amp;AJ$3&amp;"*")=1,1,0),0))</f>
        <v>0</v>
      </c>
      <c r="AK781" s="0" t="n">
        <f aca="false">IF(OR(AK$3="",Consolidado!$D781=""),0,IF(ISNUMBER(SEARCH(AK$3,Consolidado!$D781)),IF(COUNTIFS(Consolidado!$AC$5:AC781,Consolidado!$AC781,Consolidado!$D$5:D781,"*"&amp;AK$3&amp;"*")=1,1,0),0))</f>
        <v>0</v>
      </c>
      <c r="AL781" s="0" t="n">
        <f aca="false">IF(OR(AL$3="",Consolidado!$D781=""),0,IF(ISNUMBER(SEARCH(AL$3,Consolidado!$D781)),IF(COUNTIFS(Consolidado!$AC$5:AC781,Consolidado!$AC781,Consolidado!$D$5:D781,"*"&amp;AL$3&amp;"*")=1,1,0),0))</f>
        <v>0</v>
      </c>
      <c r="AM781" s="0" t="n">
        <f aca="false">IF(OR(AM$3="",Consolidado!$D781=""),0,IF(ISNUMBER(SEARCH(AM$3,Consolidado!$D781)),IF(COUNTIFS(Consolidado!$AC$5:AC781,Consolidado!$AC781,Consolidado!$D$5:D781,"*"&amp;AM$3&amp;"*")=1,1,0),0))</f>
        <v>0</v>
      </c>
      <c r="AN781" s="0" t="n">
        <f aca="false">IF(OR(AN$3="",Consolidado!$D781=""),0,IF(ISNUMBER(SEARCH(AN$3,Consolidado!$D781)),IF(COUNTIFS(Consolidado!$AC$5:AC781,Consolidado!$AC781,Consolidado!$D$5:D781,"*"&amp;AN$3&amp;"*")=1,1,0),0))</f>
        <v>0</v>
      </c>
      <c r="AO781" s="0" t="n">
        <f aca="false">IF(OR(AO$3="",Consolidado!$D781=""),0,IF(ISNUMBER(SEARCH(AO$3,Consolidado!$D781)),IF(COUNTIFS(Consolidado!$AC$5:AC781,Consolidado!$AC781,Consolidado!$D$5:D781,"*"&amp;AO$3&amp;"*")=1,1,0),0))</f>
        <v>0</v>
      </c>
    </row>
    <row r="782" customFormat="false" ht="15" hidden="false" customHeight="false" outlineLevel="0" collapsed="false">
      <c r="B782" s="0" t="n">
        <f aca="false">IF(OR(B$3="",Consolidado!$D782=""),0,IF(ISNUMBER(SEARCH(B$3,Consolidado!$D782)),IF(COUNTIFS(Consolidado!$AC$5:AC782,Consolidado!$AC782,Consolidado!$D$5:D782,"*"&amp;B$3&amp;"*")=1,1,0),0))</f>
        <v>0</v>
      </c>
      <c r="C782" s="0" t="n">
        <f aca="false">IF(OR(C$3="",Consolidado!$D782=""),0,IF(ISNUMBER(SEARCH(C$3,Consolidado!$D782)),IF(COUNTIFS(Consolidado!$AC$5:AC782,Consolidado!$AC782,Consolidado!$D$5:D782,"*"&amp;C$3&amp;"*")=1,1,0),0))</f>
        <v>0</v>
      </c>
      <c r="D782" s="0" t="n">
        <f aca="false">IF(OR(D$3="",Consolidado!$D782=""),0,IF(ISNUMBER(SEARCH(D$3,Consolidado!$D782)),IF(COUNTIFS(Consolidado!$AC$5:AC782,Consolidado!$AC782,Consolidado!$D$5:D782,"*"&amp;D$3&amp;"*")=1,1,0),0))</f>
        <v>0</v>
      </c>
      <c r="E782" s="0" t="n">
        <f aca="false">IF(OR(E$3="",Consolidado!$D782=""),0,IF(ISNUMBER(SEARCH(E$3,Consolidado!$D782)),IF(COUNTIFS(Consolidado!$AC$5:AC782,Consolidado!$AC782,Consolidado!$D$5:D782,"*"&amp;E$3&amp;"*")=1,1,0),0))</f>
        <v>0</v>
      </c>
      <c r="F782" s="0" t="n">
        <f aca="false">IF(OR(F$3="",Consolidado!$D782=""),0,IF(ISNUMBER(SEARCH(F$3,Consolidado!$D782)),IF(COUNTIFS(Consolidado!$AC$5:AC782,Consolidado!$AC782,Consolidado!$D$5:D782,"*"&amp;F$3&amp;"*")=1,1,0),0))</f>
        <v>0</v>
      </c>
      <c r="G782" s="0" t="n">
        <f aca="false">IF(OR(G$3="",Consolidado!$D782=""),0,IF(ISNUMBER(SEARCH(G$3,Consolidado!$D782)),IF(COUNTIFS(Consolidado!$AC$5:AC782,Consolidado!$AC782,Consolidado!$D$5:D782,"*"&amp;G$3&amp;"*")=1,1,0),0))</f>
        <v>0</v>
      </c>
      <c r="H782" s="0" t="n">
        <f aca="false">IF(OR(H$3="",Consolidado!$D782=""),0,IF(ISNUMBER(SEARCH(H$3,Consolidado!$D782)),IF(COUNTIFS(Consolidado!$AC$5:AC782,Consolidado!$AC782,Consolidado!$D$5:D782,"*"&amp;H$3&amp;"*")=1,1,0),0))</f>
        <v>0</v>
      </c>
      <c r="I782" s="0" t="n">
        <f aca="false">IF(OR(I$3="",Consolidado!$D782=""),0,IF(ISNUMBER(SEARCH(I$3,Consolidado!$D782)),IF(COUNTIFS(Consolidado!$AC$5:AC782,Consolidado!$AC782,Consolidado!$D$5:D782,"*"&amp;I$3&amp;"*")=1,1,0),0))</f>
        <v>0</v>
      </c>
      <c r="J782" s="0" t="n">
        <f aca="false">IF(OR(J$3="",Consolidado!$D782=""),0,IF(ISNUMBER(SEARCH(J$3,Consolidado!$D782)),IF(COUNTIFS(Consolidado!$AC$5:AC782,Consolidado!$AC782,Consolidado!$D$5:D782,"*"&amp;J$3&amp;"*")=1,1,0),0))</f>
        <v>0</v>
      </c>
      <c r="K782" s="0" t="n">
        <f aca="false">IF(OR(K$3="",Consolidado!$D782=""),0,IF(ISNUMBER(SEARCH(K$3,Consolidado!$D782)),IF(COUNTIFS(Consolidado!$AC$5:AC782,Consolidado!$AC782,Consolidado!$D$5:D782,"*"&amp;K$3&amp;"*")=1,1,0),0))</f>
        <v>0</v>
      </c>
      <c r="L782" s="0" t="n">
        <f aca="false">IF(OR(L$3="",Consolidado!$D782=""),0,IF(ISNUMBER(SEARCH(L$3,Consolidado!$D782)),IF(COUNTIFS(Consolidado!$AC$5:AC782,Consolidado!$AC782,Consolidado!$D$5:D782,"*"&amp;L$3&amp;"*")=1,1,0),0))</f>
        <v>0</v>
      </c>
      <c r="M782" s="0" t="n">
        <f aca="false">IF(OR(M$3="",Consolidado!$D782=""),0,IF(ISNUMBER(SEARCH(M$3,Consolidado!$D782)),IF(COUNTIFS(Consolidado!$AC$5:AC782,Consolidado!$AC782,Consolidado!$D$5:D782,"*"&amp;M$3&amp;"*")=1,1,0),0))</f>
        <v>0</v>
      </c>
      <c r="N782" s="0" t="n">
        <f aca="false">IF(OR(N$3="",Consolidado!$D782=""),0,IF(ISNUMBER(SEARCH(N$3,Consolidado!$D782)),IF(COUNTIFS(Consolidado!$AC$5:AC782,Consolidado!$AC782,Consolidado!$D$5:D782,"*"&amp;N$3&amp;"*")=1,1,0),0))</f>
        <v>0</v>
      </c>
      <c r="O782" s="0" t="n">
        <f aca="false">IF(OR(O$3="",Consolidado!$D782=""),0,IF(ISNUMBER(SEARCH(O$3,Consolidado!$D782)),IF(COUNTIFS(Consolidado!$AC$5:AC782,Consolidado!$AC782,Consolidado!$D$5:D782,"*"&amp;O$3&amp;"*")=1,1,0),0))</f>
        <v>0</v>
      </c>
      <c r="P782" s="0" t="n">
        <f aca="false">IF(OR(P$3="",Consolidado!$D782=""),0,IF(ISNUMBER(SEARCH(P$3,Consolidado!$D782)),IF(COUNTIFS(Consolidado!$AC$5:AC782,Consolidado!$AC782,Consolidado!$D$5:D782,"*"&amp;P$3&amp;"*")=1,1,0),0))</f>
        <v>0</v>
      </c>
      <c r="Q782" s="0" t="n">
        <f aca="false">IF(OR(Q$3="",Consolidado!$D782=""),0,IF(ISNUMBER(SEARCH(Q$3,Consolidado!$D782)),IF(COUNTIFS(Consolidado!$AC$5:AC782,Consolidado!$AC782,Consolidado!$D$5:D782,"*"&amp;Q$3&amp;"*")=1,1,0),0))</f>
        <v>0</v>
      </c>
      <c r="R782" s="0" t="n">
        <f aca="false">IF(OR(R$3="",Consolidado!$D782=""),0,IF(ISNUMBER(SEARCH(R$3,Consolidado!$D782)),IF(COUNTIFS(Consolidado!$AC$5:AC782,Consolidado!$AC782,Consolidado!$D$5:D782,"*"&amp;R$3&amp;"*")=1,1,0),0))</f>
        <v>0</v>
      </c>
      <c r="S782" s="0" t="n">
        <f aca="false">IF(OR(S$3="",Consolidado!$D782=""),0,IF(ISNUMBER(SEARCH(S$3,Consolidado!$D782)),IF(COUNTIFS(Consolidado!$AC$5:AC782,Consolidado!$AC782,Consolidado!$D$5:D782,"*"&amp;S$3&amp;"*")=1,1,0),0))</f>
        <v>0</v>
      </c>
      <c r="T782" s="0" t="n">
        <f aca="false">IF(OR(T$3="",Consolidado!$D782=""),0,IF(ISNUMBER(SEARCH(T$3,Consolidado!$D782)),IF(COUNTIFS(Consolidado!$AC$5:AC782,Consolidado!$AC782,Consolidado!$D$5:D782,"*"&amp;T$3&amp;"*")=1,1,0),0))</f>
        <v>0</v>
      </c>
      <c r="U782" s="0" t="n">
        <f aca="false">IF(OR(U$3="",Consolidado!$D782=""),0,IF(ISNUMBER(SEARCH(U$3,Consolidado!$D782)),IF(COUNTIFS(Consolidado!$AC$5:AC782,Consolidado!$AC782,Consolidado!$D$5:D782,"*"&amp;U$3&amp;"*")=1,1,0),0))</f>
        <v>0</v>
      </c>
      <c r="V782" s="0" t="n">
        <f aca="false">IF(OR(V$3="",Consolidado!$D782=""),0,IF(ISNUMBER(SEARCH(V$3,Consolidado!$D782)),IF(COUNTIFS(Consolidado!$AC$5:AC782,Consolidado!$AC782,Consolidado!$D$5:D782,"*"&amp;V$3&amp;"*")=1,1,0),0))</f>
        <v>0</v>
      </c>
      <c r="W782" s="0" t="n">
        <f aca="false">IF(OR(W$3="",Consolidado!$D782=""),0,IF(ISNUMBER(SEARCH(W$3,Consolidado!$D782)),IF(COUNTIFS(Consolidado!$AC$5:AC782,Consolidado!$AC782,Consolidado!$D$5:D782,"*"&amp;W$3&amp;"*")=1,1,0),0))</f>
        <v>0</v>
      </c>
      <c r="X782" s="0" t="n">
        <f aca="false">IF(OR(X$3="",Consolidado!$D782=""),0,IF(ISNUMBER(SEARCH(X$3,Consolidado!$D782)),IF(COUNTIFS(Consolidado!$AC$5:AC782,Consolidado!$AC782,Consolidado!$D$5:D782,"*"&amp;X$3&amp;"*")=1,1,0),0))</f>
        <v>0</v>
      </c>
      <c r="Y782" s="0" t="n">
        <f aca="false">IF(OR(Y$3="",Consolidado!$D782=""),0,IF(ISNUMBER(SEARCH(Y$3,Consolidado!$D782)),IF(COUNTIFS(Consolidado!$AC$5:AC782,Consolidado!$AC782,Consolidado!$D$5:D782,"*"&amp;Y$3&amp;"*")=1,1,0),0))</f>
        <v>0</v>
      </c>
      <c r="Z782" s="0" t="n">
        <f aca="false">IF(OR(Z$3="",Consolidado!$D782=""),0,IF(ISNUMBER(SEARCH(Z$3,Consolidado!$D782)),IF(COUNTIFS(Consolidado!$AC$5:AC782,Consolidado!$AC782,Consolidado!$D$5:D782,"*"&amp;Z$3&amp;"*")=1,1,0),0))</f>
        <v>0</v>
      </c>
      <c r="AA782" s="0" t="n">
        <f aca="false">IF(OR(AA$3="",Consolidado!$D782=""),0,IF(ISNUMBER(SEARCH(AA$3,Consolidado!$D782)),IF(COUNTIFS(Consolidado!$AC$5:AC782,Consolidado!$AC782,Consolidado!$D$5:D782,"*"&amp;AA$3&amp;"*")=1,1,0),0))</f>
        <v>0</v>
      </c>
      <c r="AB782" s="0" t="n">
        <f aca="false">IF(OR(AB$3="",Consolidado!$D782=""),0,IF(ISNUMBER(SEARCH(AB$3,Consolidado!$D782)),IF(COUNTIFS(Consolidado!$AC$5:AC782,Consolidado!$AC782,Consolidado!$D$5:D782,"*"&amp;AB$3&amp;"*")=1,1,0),0))</f>
        <v>0</v>
      </c>
      <c r="AC782" s="0" t="n">
        <f aca="false">IF(OR(AC$3="",Consolidado!$D782=""),0,IF(ISNUMBER(SEARCH(AC$3,Consolidado!$D782)),IF(COUNTIFS(Consolidado!$AC$5:AC782,Consolidado!$AC782,Consolidado!$D$5:D782,"*"&amp;AC$3&amp;"*")=1,1,0),0))</f>
        <v>0</v>
      </c>
      <c r="AD782" s="0" t="n">
        <f aca="false">IF(OR(AD$3="",Consolidado!$D782=""),0,IF(ISNUMBER(SEARCH(AD$3,Consolidado!$D782)),IF(COUNTIFS(Consolidado!$AC$5:AC782,Consolidado!$AC782,Consolidado!$D$5:D782,"*"&amp;AD$3&amp;"*")=1,1,0),0))</f>
        <v>0</v>
      </c>
      <c r="AE782" s="0" t="n">
        <f aca="false">IF(OR(AE$3="",Consolidado!$D782=""),0,IF(ISNUMBER(SEARCH(AE$3,Consolidado!$D782)),IF(COUNTIFS(Consolidado!$AC$5:AC782,Consolidado!$AC782,Consolidado!$D$5:D782,"*"&amp;AE$3&amp;"*")=1,1,0),0))</f>
        <v>0</v>
      </c>
      <c r="AF782" s="0" t="n">
        <f aca="false">IF(OR(AF$3="",Consolidado!$D782=""),0,IF(ISNUMBER(SEARCH(AF$3,Consolidado!$D782)),IF(COUNTIFS(Consolidado!$AC$5:AC782,Consolidado!$AC782,Consolidado!$D$5:D782,"*"&amp;AF$3&amp;"*")=1,1,0),0))</f>
        <v>0</v>
      </c>
      <c r="AG782" s="0" t="n">
        <f aca="false">IF(OR(AG$3="",Consolidado!$D782=""),0,IF(ISNUMBER(SEARCH(AG$3,Consolidado!$D782)),IF(COUNTIFS(Consolidado!$AC$5:AC782,Consolidado!$AC782,Consolidado!$D$5:D782,"*"&amp;AG$3&amp;"*")=1,1,0),0))</f>
        <v>0</v>
      </c>
      <c r="AH782" s="0" t="n">
        <f aca="false">IF(OR(AH$3="",Consolidado!$D782=""),0,IF(ISNUMBER(SEARCH(AH$3,Consolidado!$D782)),IF(COUNTIFS(Consolidado!$AC$5:AC782,Consolidado!$AC782,Consolidado!$D$5:D782,"*"&amp;AH$3&amp;"*")=1,1,0),0))</f>
        <v>0</v>
      </c>
      <c r="AI782" s="0" t="n">
        <f aca="false">IF(OR(AI$3="",Consolidado!$D782=""),0,IF(ISNUMBER(SEARCH(AI$3,Consolidado!$D782)),IF(COUNTIFS(Consolidado!$AC$5:AC782,Consolidado!$AC782,Consolidado!$D$5:D782,"*"&amp;AI$3&amp;"*")=1,1,0),0))</f>
        <v>0</v>
      </c>
      <c r="AJ782" s="0" t="n">
        <f aca="false">IF(OR(AJ$3="",Consolidado!$D782=""),0,IF(ISNUMBER(SEARCH(AJ$3,Consolidado!$D782)),IF(COUNTIFS(Consolidado!$AC$5:AC782,Consolidado!$AC782,Consolidado!$D$5:D782,"*"&amp;AJ$3&amp;"*")=1,1,0),0))</f>
        <v>0</v>
      </c>
      <c r="AK782" s="0" t="n">
        <f aca="false">IF(OR(AK$3="",Consolidado!$D782=""),0,IF(ISNUMBER(SEARCH(AK$3,Consolidado!$D782)),IF(COUNTIFS(Consolidado!$AC$5:AC782,Consolidado!$AC782,Consolidado!$D$5:D782,"*"&amp;AK$3&amp;"*")=1,1,0),0))</f>
        <v>0</v>
      </c>
      <c r="AL782" s="0" t="n">
        <f aca="false">IF(OR(AL$3="",Consolidado!$D782=""),0,IF(ISNUMBER(SEARCH(AL$3,Consolidado!$D782)),IF(COUNTIFS(Consolidado!$AC$5:AC782,Consolidado!$AC782,Consolidado!$D$5:D782,"*"&amp;AL$3&amp;"*")=1,1,0),0))</f>
        <v>0</v>
      </c>
      <c r="AM782" s="0" t="n">
        <f aca="false">IF(OR(AM$3="",Consolidado!$D782=""),0,IF(ISNUMBER(SEARCH(AM$3,Consolidado!$D782)),IF(COUNTIFS(Consolidado!$AC$5:AC782,Consolidado!$AC782,Consolidado!$D$5:D782,"*"&amp;AM$3&amp;"*")=1,1,0),0))</f>
        <v>0</v>
      </c>
      <c r="AN782" s="0" t="n">
        <f aca="false">IF(OR(AN$3="",Consolidado!$D782=""),0,IF(ISNUMBER(SEARCH(AN$3,Consolidado!$D782)),IF(COUNTIFS(Consolidado!$AC$5:AC782,Consolidado!$AC782,Consolidado!$D$5:D782,"*"&amp;AN$3&amp;"*")=1,1,0),0))</f>
        <v>0</v>
      </c>
      <c r="AO782" s="0" t="n">
        <f aca="false">IF(OR(AO$3="",Consolidado!$D782=""),0,IF(ISNUMBER(SEARCH(AO$3,Consolidado!$D782)),IF(COUNTIFS(Consolidado!$AC$5:AC782,Consolidado!$AC782,Consolidado!$D$5:D782,"*"&amp;AO$3&amp;"*")=1,1,0),0))</f>
        <v>0</v>
      </c>
    </row>
    <row r="783" customFormat="false" ht="15" hidden="false" customHeight="false" outlineLevel="0" collapsed="false">
      <c r="B783" s="0" t="n">
        <f aca="false">IF(OR(B$3="",Consolidado!$D783=""),0,IF(ISNUMBER(SEARCH(B$3,Consolidado!$D783)),IF(COUNTIFS(Consolidado!$AC$5:AC783,Consolidado!$AC783,Consolidado!$D$5:D783,"*"&amp;B$3&amp;"*")=1,1,0),0))</f>
        <v>0</v>
      </c>
      <c r="C783" s="0" t="n">
        <f aca="false">IF(OR(C$3="",Consolidado!$D783=""),0,IF(ISNUMBER(SEARCH(C$3,Consolidado!$D783)),IF(COUNTIFS(Consolidado!$AC$5:AC783,Consolidado!$AC783,Consolidado!$D$5:D783,"*"&amp;C$3&amp;"*")=1,1,0),0))</f>
        <v>0</v>
      </c>
      <c r="D783" s="0" t="n">
        <f aca="false">IF(OR(D$3="",Consolidado!$D783=""),0,IF(ISNUMBER(SEARCH(D$3,Consolidado!$D783)),IF(COUNTIFS(Consolidado!$AC$5:AC783,Consolidado!$AC783,Consolidado!$D$5:D783,"*"&amp;D$3&amp;"*")=1,1,0),0))</f>
        <v>0</v>
      </c>
      <c r="E783" s="0" t="n">
        <f aca="false">IF(OR(E$3="",Consolidado!$D783=""),0,IF(ISNUMBER(SEARCH(E$3,Consolidado!$D783)),IF(COUNTIFS(Consolidado!$AC$5:AC783,Consolidado!$AC783,Consolidado!$D$5:D783,"*"&amp;E$3&amp;"*")=1,1,0),0))</f>
        <v>0</v>
      </c>
      <c r="F783" s="0" t="n">
        <f aca="false">IF(OR(F$3="",Consolidado!$D783=""),0,IF(ISNUMBER(SEARCH(F$3,Consolidado!$D783)),IF(COUNTIFS(Consolidado!$AC$5:AC783,Consolidado!$AC783,Consolidado!$D$5:D783,"*"&amp;F$3&amp;"*")=1,1,0),0))</f>
        <v>0</v>
      </c>
      <c r="G783" s="0" t="n">
        <f aca="false">IF(OR(G$3="",Consolidado!$D783=""),0,IF(ISNUMBER(SEARCH(G$3,Consolidado!$D783)),IF(COUNTIFS(Consolidado!$AC$5:AC783,Consolidado!$AC783,Consolidado!$D$5:D783,"*"&amp;G$3&amp;"*")=1,1,0),0))</f>
        <v>0</v>
      </c>
      <c r="H783" s="0" t="n">
        <f aca="false">IF(OR(H$3="",Consolidado!$D783=""),0,IF(ISNUMBER(SEARCH(H$3,Consolidado!$D783)),IF(COUNTIFS(Consolidado!$AC$5:AC783,Consolidado!$AC783,Consolidado!$D$5:D783,"*"&amp;H$3&amp;"*")=1,1,0),0))</f>
        <v>0</v>
      </c>
      <c r="I783" s="0" t="n">
        <f aca="false">IF(OR(I$3="",Consolidado!$D783=""),0,IF(ISNUMBER(SEARCH(I$3,Consolidado!$D783)),IF(COUNTIFS(Consolidado!$AC$5:AC783,Consolidado!$AC783,Consolidado!$D$5:D783,"*"&amp;I$3&amp;"*")=1,1,0),0))</f>
        <v>0</v>
      </c>
      <c r="J783" s="0" t="n">
        <f aca="false">IF(OR(J$3="",Consolidado!$D783=""),0,IF(ISNUMBER(SEARCH(J$3,Consolidado!$D783)),IF(COUNTIFS(Consolidado!$AC$5:AC783,Consolidado!$AC783,Consolidado!$D$5:D783,"*"&amp;J$3&amp;"*")=1,1,0),0))</f>
        <v>0</v>
      </c>
      <c r="K783" s="0" t="n">
        <f aca="false">IF(OR(K$3="",Consolidado!$D783=""),0,IF(ISNUMBER(SEARCH(K$3,Consolidado!$D783)),IF(COUNTIFS(Consolidado!$AC$5:AC783,Consolidado!$AC783,Consolidado!$D$5:D783,"*"&amp;K$3&amp;"*")=1,1,0),0))</f>
        <v>0</v>
      </c>
      <c r="L783" s="0" t="n">
        <f aca="false">IF(OR(L$3="",Consolidado!$D783=""),0,IF(ISNUMBER(SEARCH(L$3,Consolidado!$D783)),IF(COUNTIFS(Consolidado!$AC$5:AC783,Consolidado!$AC783,Consolidado!$D$5:D783,"*"&amp;L$3&amp;"*")=1,1,0),0))</f>
        <v>0</v>
      </c>
      <c r="M783" s="0" t="n">
        <f aca="false">IF(OR(M$3="",Consolidado!$D783=""),0,IF(ISNUMBER(SEARCH(M$3,Consolidado!$D783)),IF(COUNTIFS(Consolidado!$AC$5:AC783,Consolidado!$AC783,Consolidado!$D$5:D783,"*"&amp;M$3&amp;"*")=1,1,0),0))</f>
        <v>0</v>
      </c>
      <c r="N783" s="0" t="n">
        <f aca="false">IF(OR(N$3="",Consolidado!$D783=""),0,IF(ISNUMBER(SEARCH(N$3,Consolidado!$D783)),IF(COUNTIFS(Consolidado!$AC$5:AC783,Consolidado!$AC783,Consolidado!$D$5:D783,"*"&amp;N$3&amp;"*")=1,1,0),0))</f>
        <v>0</v>
      </c>
      <c r="O783" s="0" t="n">
        <f aca="false">IF(OR(O$3="",Consolidado!$D783=""),0,IF(ISNUMBER(SEARCH(O$3,Consolidado!$D783)),IF(COUNTIFS(Consolidado!$AC$5:AC783,Consolidado!$AC783,Consolidado!$D$5:D783,"*"&amp;O$3&amp;"*")=1,1,0),0))</f>
        <v>0</v>
      </c>
      <c r="P783" s="0" t="n">
        <f aca="false">IF(OR(P$3="",Consolidado!$D783=""),0,IF(ISNUMBER(SEARCH(P$3,Consolidado!$D783)),IF(COUNTIFS(Consolidado!$AC$5:AC783,Consolidado!$AC783,Consolidado!$D$5:D783,"*"&amp;P$3&amp;"*")=1,1,0),0))</f>
        <v>0</v>
      </c>
      <c r="Q783" s="0" t="n">
        <f aca="false">IF(OR(Q$3="",Consolidado!$D783=""),0,IF(ISNUMBER(SEARCH(Q$3,Consolidado!$D783)),IF(COUNTIFS(Consolidado!$AC$5:AC783,Consolidado!$AC783,Consolidado!$D$5:D783,"*"&amp;Q$3&amp;"*")=1,1,0),0))</f>
        <v>0</v>
      </c>
      <c r="R783" s="0" t="n">
        <f aca="false">IF(OR(R$3="",Consolidado!$D783=""),0,IF(ISNUMBER(SEARCH(R$3,Consolidado!$D783)),IF(COUNTIFS(Consolidado!$AC$5:AC783,Consolidado!$AC783,Consolidado!$D$5:D783,"*"&amp;R$3&amp;"*")=1,1,0),0))</f>
        <v>0</v>
      </c>
      <c r="S783" s="0" t="n">
        <f aca="false">IF(OR(S$3="",Consolidado!$D783=""),0,IF(ISNUMBER(SEARCH(S$3,Consolidado!$D783)),IF(COUNTIFS(Consolidado!$AC$5:AC783,Consolidado!$AC783,Consolidado!$D$5:D783,"*"&amp;S$3&amp;"*")=1,1,0),0))</f>
        <v>0</v>
      </c>
      <c r="T783" s="0" t="n">
        <f aca="false">IF(OR(T$3="",Consolidado!$D783=""),0,IF(ISNUMBER(SEARCH(T$3,Consolidado!$D783)),IF(COUNTIFS(Consolidado!$AC$5:AC783,Consolidado!$AC783,Consolidado!$D$5:D783,"*"&amp;T$3&amp;"*")=1,1,0),0))</f>
        <v>0</v>
      </c>
      <c r="U783" s="0" t="n">
        <f aca="false">IF(OR(U$3="",Consolidado!$D783=""),0,IF(ISNUMBER(SEARCH(U$3,Consolidado!$D783)),IF(COUNTIFS(Consolidado!$AC$5:AC783,Consolidado!$AC783,Consolidado!$D$5:D783,"*"&amp;U$3&amp;"*")=1,1,0),0))</f>
        <v>0</v>
      </c>
      <c r="V783" s="0" t="n">
        <f aca="false">IF(OR(V$3="",Consolidado!$D783=""),0,IF(ISNUMBER(SEARCH(V$3,Consolidado!$D783)),IF(COUNTIFS(Consolidado!$AC$5:AC783,Consolidado!$AC783,Consolidado!$D$5:D783,"*"&amp;V$3&amp;"*")=1,1,0),0))</f>
        <v>0</v>
      </c>
      <c r="W783" s="0" t="n">
        <f aca="false">IF(OR(W$3="",Consolidado!$D783=""),0,IF(ISNUMBER(SEARCH(W$3,Consolidado!$D783)),IF(COUNTIFS(Consolidado!$AC$5:AC783,Consolidado!$AC783,Consolidado!$D$5:D783,"*"&amp;W$3&amp;"*")=1,1,0),0))</f>
        <v>0</v>
      </c>
      <c r="X783" s="0" t="n">
        <f aca="false">IF(OR(X$3="",Consolidado!$D783=""),0,IF(ISNUMBER(SEARCH(X$3,Consolidado!$D783)),IF(COUNTIFS(Consolidado!$AC$5:AC783,Consolidado!$AC783,Consolidado!$D$5:D783,"*"&amp;X$3&amp;"*")=1,1,0),0))</f>
        <v>0</v>
      </c>
      <c r="Y783" s="0" t="n">
        <f aca="false">IF(OR(Y$3="",Consolidado!$D783=""),0,IF(ISNUMBER(SEARCH(Y$3,Consolidado!$D783)),IF(COUNTIFS(Consolidado!$AC$5:AC783,Consolidado!$AC783,Consolidado!$D$5:D783,"*"&amp;Y$3&amp;"*")=1,1,0),0))</f>
        <v>0</v>
      </c>
      <c r="Z783" s="0" t="n">
        <f aca="false">IF(OR(Z$3="",Consolidado!$D783=""),0,IF(ISNUMBER(SEARCH(Z$3,Consolidado!$D783)),IF(COUNTIFS(Consolidado!$AC$5:AC783,Consolidado!$AC783,Consolidado!$D$5:D783,"*"&amp;Z$3&amp;"*")=1,1,0),0))</f>
        <v>0</v>
      </c>
      <c r="AA783" s="0" t="n">
        <f aca="false">IF(OR(AA$3="",Consolidado!$D783=""),0,IF(ISNUMBER(SEARCH(AA$3,Consolidado!$D783)),IF(COUNTIFS(Consolidado!$AC$5:AC783,Consolidado!$AC783,Consolidado!$D$5:D783,"*"&amp;AA$3&amp;"*")=1,1,0),0))</f>
        <v>0</v>
      </c>
      <c r="AB783" s="0" t="n">
        <f aca="false">IF(OR(AB$3="",Consolidado!$D783=""),0,IF(ISNUMBER(SEARCH(AB$3,Consolidado!$D783)),IF(COUNTIFS(Consolidado!$AC$5:AC783,Consolidado!$AC783,Consolidado!$D$5:D783,"*"&amp;AB$3&amp;"*")=1,1,0),0))</f>
        <v>0</v>
      </c>
      <c r="AC783" s="0" t="n">
        <f aca="false">IF(OR(AC$3="",Consolidado!$D783=""),0,IF(ISNUMBER(SEARCH(AC$3,Consolidado!$D783)),IF(COUNTIFS(Consolidado!$AC$5:AC783,Consolidado!$AC783,Consolidado!$D$5:D783,"*"&amp;AC$3&amp;"*")=1,1,0),0))</f>
        <v>0</v>
      </c>
      <c r="AD783" s="0" t="n">
        <f aca="false">IF(OR(AD$3="",Consolidado!$D783=""),0,IF(ISNUMBER(SEARCH(AD$3,Consolidado!$D783)),IF(COUNTIFS(Consolidado!$AC$5:AC783,Consolidado!$AC783,Consolidado!$D$5:D783,"*"&amp;AD$3&amp;"*")=1,1,0),0))</f>
        <v>0</v>
      </c>
      <c r="AE783" s="0" t="n">
        <f aca="false">IF(OR(AE$3="",Consolidado!$D783=""),0,IF(ISNUMBER(SEARCH(AE$3,Consolidado!$D783)),IF(COUNTIFS(Consolidado!$AC$5:AC783,Consolidado!$AC783,Consolidado!$D$5:D783,"*"&amp;AE$3&amp;"*")=1,1,0),0))</f>
        <v>0</v>
      </c>
      <c r="AF783" s="0" t="n">
        <f aca="false">IF(OR(AF$3="",Consolidado!$D783=""),0,IF(ISNUMBER(SEARCH(AF$3,Consolidado!$D783)),IF(COUNTIFS(Consolidado!$AC$5:AC783,Consolidado!$AC783,Consolidado!$D$5:D783,"*"&amp;AF$3&amp;"*")=1,1,0),0))</f>
        <v>0</v>
      </c>
      <c r="AG783" s="0" t="n">
        <f aca="false">IF(OR(AG$3="",Consolidado!$D783=""),0,IF(ISNUMBER(SEARCH(AG$3,Consolidado!$D783)),IF(COUNTIFS(Consolidado!$AC$5:AC783,Consolidado!$AC783,Consolidado!$D$5:D783,"*"&amp;AG$3&amp;"*")=1,1,0),0))</f>
        <v>0</v>
      </c>
      <c r="AH783" s="0" t="n">
        <f aca="false">IF(OR(AH$3="",Consolidado!$D783=""),0,IF(ISNUMBER(SEARCH(AH$3,Consolidado!$D783)),IF(COUNTIFS(Consolidado!$AC$5:AC783,Consolidado!$AC783,Consolidado!$D$5:D783,"*"&amp;AH$3&amp;"*")=1,1,0),0))</f>
        <v>0</v>
      </c>
      <c r="AI783" s="0" t="n">
        <f aca="false">IF(OR(AI$3="",Consolidado!$D783=""),0,IF(ISNUMBER(SEARCH(AI$3,Consolidado!$D783)),IF(COUNTIFS(Consolidado!$AC$5:AC783,Consolidado!$AC783,Consolidado!$D$5:D783,"*"&amp;AI$3&amp;"*")=1,1,0),0))</f>
        <v>0</v>
      </c>
      <c r="AJ783" s="0" t="n">
        <f aca="false">IF(OR(AJ$3="",Consolidado!$D783=""),0,IF(ISNUMBER(SEARCH(AJ$3,Consolidado!$D783)),IF(COUNTIFS(Consolidado!$AC$5:AC783,Consolidado!$AC783,Consolidado!$D$5:D783,"*"&amp;AJ$3&amp;"*")=1,1,0),0))</f>
        <v>0</v>
      </c>
      <c r="AK783" s="0" t="n">
        <f aca="false">IF(OR(AK$3="",Consolidado!$D783=""),0,IF(ISNUMBER(SEARCH(AK$3,Consolidado!$D783)),IF(COUNTIFS(Consolidado!$AC$5:AC783,Consolidado!$AC783,Consolidado!$D$5:D783,"*"&amp;AK$3&amp;"*")=1,1,0),0))</f>
        <v>0</v>
      </c>
      <c r="AL783" s="0" t="n">
        <f aca="false">IF(OR(AL$3="",Consolidado!$D783=""),0,IF(ISNUMBER(SEARCH(AL$3,Consolidado!$D783)),IF(COUNTIFS(Consolidado!$AC$5:AC783,Consolidado!$AC783,Consolidado!$D$5:D783,"*"&amp;AL$3&amp;"*")=1,1,0),0))</f>
        <v>0</v>
      </c>
      <c r="AM783" s="0" t="n">
        <f aca="false">IF(OR(AM$3="",Consolidado!$D783=""),0,IF(ISNUMBER(SEARCH(AM$3,Consolidado!$D783)),IF(COUNTIFS(Consolidado!$AC$5:AC783,Consolidado!$AC783,Consolidado!$D$5:D783,"*"&amp;AM$3&amp;"*")=1,1,0),0))</f>
        <v>0</v>
      </c>
      <c r="AN783" s="0" t="n">
        <f aca="false">IF(OR(AN$3="",Consolidado!$D783=""),0,IF(ISNUMBER(SEARCH(AN$3,Consolidado!$D783)),IF(COUNTIFS(Consolidado!$AC$5:AC783,Consolidado!$AC783,Consolidado!$D$5:D783,"*"&amp;AN$3&amp;"*")=1,1,0),0))</f>
        <v>0</v>
      </c>
      <c r="AO783" s="0" t="n">
        <f aca="false">IF(OR(AO$3="",Consolidado!$D783=""),0,IF(ISNUMBER(SEARCH(AO$3,Consolidado!$D783)),IF(COUNTIFS(Consolidado!$AC$5:AC783,Consolidado!$AC783,Consolidado!$D$5:D783,"*"&amp;AO$3&amp;"*")=1,1,0),0))</f>
        <v>0</v>
      </c>
    </row>
    <row r="784" customFormat="false" ht="15" hidden="false" customHeight="false" outlineLevel="0" collapsed="false">
      <c r="B784" s="0" t="n">
        <f aca="false">IF(OR(B$3="",Consolidado!$D784=""),0,IF(ISNUMBER(SEARCH(B$3,Consolidado!$D784)),IF(COUNTIFS(Consolidado!$AC$5:AC784,Consolidado!$AC784,Consolidado!$D$5:D784,"*"&amp;B$3&amp;"*")=1,1,0),0))</f>
        <v>0</v>
      </c>
      <c r="C784" s="0" t="n">
        <f aca="false">IF(OR(C$3="",Consolidado!$D784=""),0,IF(ISNUMBER(SEARCH(C$3,Consolidado!$D784)),IF(COUNTIFS(Consolidado!$AC$5:AC784,Consolidado!$AC784,Consolidado!$D$5:D784,"*"&amp;C$3&amp;"*")=1,1,0),0))</f>
        <v>0</v>
      </c>
      <c r="D784" s="0" t="n">
        <f aca="false">IF(OR(D$3="",Consolidado!$D784=""),0,IF(ISNUMBER(SEARCH(D$3,Consolidado!$D784)),IF(COUNTIFS(Consolidado!$AC$5:AC784,Consolidado!$AC784,Consolidado!$D$5:D784,"*"&amp;D$3&amp;"*")=1,1,0),0))</f>
        <v>0</v>
      </c>
      <c r="E784" s="0" t="n">
        <f aca="false">IF(OR(E$3="",Consolidado!$D784=""),0,IF(ISNUMBER(SEARCH(E$3,Consolidado!$D784)),IF(COUNTIFS(Consolidado!$AC$5:AC784,Consolidado!$AC784,Consolidado!$D$5:D784,"*"&amp;E$3&amp;"*")=1,1,0),0))</f>
        <v>0</v>
      </c>
      <c r="F784" s="0" t="n">
        <f aca="false">IF(OR(F$3="",Consolidado!$D784=""),0,IF(ISNUMBER(SEARCH(F$3,Consolidado!$D784)),IF(COUNTIFS(Consolidado!$AC$5:AC784,Consolidado!$AC784,Consolidado!$D$5:D784,"*"&amp;F$3&amp;"*")=1,1,0),0))</f>
        <v>0</v>
      </c>
      <c r="G784" s="0" t="n">
        <f aca="false">IF(OR(G$3="",Consolidado!$D784=""),0,IF(ISNUMBER(SEARCH(G$3,Consolidado!$D784)),IF(COUNTIFS(Consolidado!$AC$5:AC784,Consolidado!$AC784,Consolidado!$D$5:D784,"*"&amp;G$3&amp;"*")=1,1,0),0))</f>
        <v>0</v>
      </c>
      <c r="H784" s="0" t="n">
        <f aca="false">IF(OR(H$3="",Consolidado!$D784=""),0,IF(ISNUMBER(SEARCH(H$3,Consolidado!$D784)),IF(COUNTIFS(Consolidado!$AC$5:AC784,Consolidado!$AC784,Consolidado!$D$5:D784,"*"&amp;H$3&amp;"*")=1,1,0),0))</f>
        <v>0</v>
      </c>
      <c r="I784" s="0" t="n">
        <f aca="false">IF(OR(I$3="",Consolidado!$D784=""),0,IF(ISNUMBER(SEARCH(I$3,Consolidado!$D784)),IF(COUNTIFS(Consolidado!$AC$5:AC784,Consolidado!$AC784,Consolidado!$D$5:D784,"*"&amp;I$3&amp;"*")=1,1,0),0))</f>
        <v>0</v>
      </c>
      <c r="J784" s="0" t="n">
        <f aca="false">IF(OR(J$3="",Consolidado!$D784=""),0,IF(ISNUMBER(SEARCH(J$3,Consolidado!$D784)),IF(COUNTIFS(Consolidado!$AC$5:AC784,Consolidado!$AC784,Consolidado!$D$5:D784,"*"&amp;J$3&amp;"*")=1,1,0),0))</f>
        <v>0</v>
      </c>
      <c r="K784" s="0" t="n">
        <f aca="false">IF(OR(K$3="",Consolidado!$D784=""),0,IF(ISNUMBER(SEARCH(K$3,Consolidado!$D784)),IF(COUNTIFS(Consolidado!$AC$5:AC784,Consolidado!$AC784,Consolidado!$D$5:D784,"*"&amp;K$3&amp;"*")=1,1,0),0))</f>
        <v>0</v>
      </c>
      <c r="L784" s="0" t="n">
        <f aca="false">IF(OR(L$3="",Consolidado!$D784=""),0,IF(ISNUMBER(SEARCH(L$3,Consolidado!$D784)),IF(COUNTIFS(Consolidado!$AC$5:AC784,Consolidado!$AC784,Consolidado!$D$5:D784,"*"&amp;L$3&amp;"*")=1,1,0),0))</f>
        <v>0</v>
      </c>
      <c r="M784" s="0" t="n">
        <f aca="false">IF(OR(M$3="",Consolidado!$D784=""),0,IF(ISNUMBER(SEARCH(M$3,Consolidado!$D784)),IF(COUNTIFS(Consolidado!$AC$5:AC784,Consolidado!$AC784,Consolidado!$D$5:D784,"*"&amp;M$3&amp;"*")=1,1,0),0))</f>
        <v>0</v>
      </c>
      <c r="N784" s="0" t="n">
        <f aca="false">IF(OR(N$3="",Consolidado!$D784=""),0,IF(ISNUMBER(SEARCH(N$3,Consolidado!$D784)),IF(COUNTIFS(Consolidado!$AC$5:AC784,Consolidado!$AC784,Consolidado!$D$5:D784,"*"&amp;N$3&amp;"*")=1,1,0),0))</f>
        <v>0</v>
      </c>
      <c r="O784" s="0" t="n">
        <f aca="false">IF(OR(O$3="",Consolidado!$D784=""),0,IF(ISNUMBER(SEARCH(O$3,Consolidado!$D784)),IF(COUNTIFS(Consolidado!$AC$5:AC784,Consolidado!$AC784,Consolidado!$D$5:D784,"*"&amp;O$3&amp;"*")=1,1,0),0))</f>
        <v>0</v>
      </c>
      <c r="P784" s="0" t="n">
        <f aca="false">IF(OR(P$3="",Consolidado!$D784=""),0,IF(ISNUMBER(SEARCH(P$3,Consolidado!$D784)),IF(COUNTIFS(Consolidado!$AC$5:AC784,Consolidado!$AC784,Consolidado!$D$5:D784,"*"&amp;P$3&amp;"*")=1,1,0),0))</f>
        <v>0</v>
      </c>
      <c r="Q784" s="0" t="n">
        <f aca="false">IF(OR(Q$3="",Consolidado!$D784=""),0,IF(ISNUMBER(SEARCH(Q$3,Consolidado!$D784)),IF(COUNTIFS(Consolidado!$AC$5:AC784,Consolidado!$AC784,Consolidado!$D$5:D784,"*"&amp;Q$3&amp;"*")=1,1,0),0))</f>
        <v>0</v>
      </c>
      <c r="R784" s="0" t="n">
        <f aca="false">IF(OR(R$3="",Consolidado!$D784=""),0,IF(ISNUMBER(SEARCH(R$3,Consolidado!$D784)),IF(COUNTIFS(Consolidado!$AC$5:AC784,Consolidado!$AC784,Consolidado!$D$5:D784,"*"&amp;R$3&amp;"*")=1,1,0),0))</f>
        <v>0</v>
      </c>
      <c r="S784" s="0" t="n">
        <f aca="false">IF(OR(S$3="",Consolidado!$D784=""),0,IF(ISNUMBER(SEARCH(S$3,Consolidado!$D784)),IF(COUNTIFS(Consolidado!$AC$5:AC784,Consolidado!$AC784,Consolidado!$D$5:D784,"*"&amp;S$3&amp;"*")=1,1,0),0))</f>
        <v>0</v>
      </c>
      <c r="T784" s="0" t="n">
        <f aca="false">IF(OR(T$3="",Consolidado!$D784=""),0,IF(ISNUMBER(SEARCH(T$3,Consolidado!$D784)),IF(COUNTIFS(Consolidado!$AC$5:AC784,Consolidado!$AC784,Consolidado!$D$5:D784,"*"&amp;T$3&amp;"*")=1,1,0),0))</f>
        <v>0</v>
      </c>
      <c r="U784" s="0" t="n">
        <f aca="false">IF(OR(U$3="",Consolidado!$D784=""),0,IF(ISNUMBER(SEARCH(U$3,Consolidado!$D784)),IF(COUNTIFS(Consolidado!$AC$5:AC784,Consolidado!$AC784,Consolidado!$D$5:D784,"*"&amp;U$3&amp;"*")=1,1,0),0))</f>
        <v>0</v>
      </c>
      <c r="V784" s="0" t="n">
        <f aca="false">IF(OR(V$3="",Consolidado!$D784=""),0,IF(ISNUMBER(SEARCH(V$3,Consolidado!$D784)),IF(COUNTIFS(Consolidado!$AC$5:AC784,Consolidado!$AC784,Consolidado!$D$5:D784,"*"&amp;V$3&amp;"*")=1,1,0),0))</f>
        <v>0</v>
      </c>
      <c r="W784" s="0" t="n">
        <f aca="false">IF(OR(W$3="",Consolidado!$D784=""),0,IF(ISNUMBER(SEARCH(W$3,Consolidado!$D784)),IF(COUNTIFS(Consolidado!$AC$5:AC784,Consolidado!$AC784,Consolidado!$D$5:D784,"*"&amp;W$3&amp;"*")=1,1,0),0))</f>
        <v>0</v>
      </c>
      <c r="X784" s="0" t="n">
        <f aca="false">IF(OR(X$3="",Consolidado!$D784=""),0,IF(ISNUMBER(SEARCH(X$3,Consolidado!$D784)),IF(COUNTIFS(Consolidado!$AC$5:AC784,Consolidado!$AC784,Consolidado!$D$5:D784,"*"&amp;X$3&amp;"*")=1,1,0),0))</f>
        <v>0</v>
      </c>
      <c r="Y784" s="0" t="n">
        <f aca="false">IF(OR(Y$3="",Consolidado!$D784=""),0,IF(ISNUMBER(SEARCH(Y$3,Consolidado!$D784)),IF(COUNTIFS(Consolidado!$AC$5:AC784,Consolidado!$AC784,Consolidado!$D$5:D784,"*"&amp;Y$3&amp;"*")=1,1,0),0))</f>
        <v>0</v>
      </c>
      <c r="Z784" s="0" t="n">
        <f aca="false">IF(OR(Z$3="",Consolidado!$D784=""),0,IF(ISNUMBER(SEARCH(Z$3,Consolidado!$D784)),IF(COUNTIFS(Consolidado!$AC$5:AC784,Consolidado!$AC784,Consolidado!$D$5:D784,"*"&amp;Z$3&amp;"*")=1,1,0),0))</f>
        <v>0</v>
      </c>
      <c r="AA784" s="0" t="n">
        <f aca="false">IF(OR(AA$3="",Consolidado!$D784=""),0,IF(ISNUMBER(SEARCH(AA$3,Consolidado!$D784)),IF(COUNTIFS(Consolidado!$AC$5:AC784,Consolidado!$AC784,Consolidado!$D$5:D784,"*"&amp;AA$3&amp;"*")=1,1,0),0))</f>
        <v>0</v>
      </c>
      <c r="AB784" s="0" t="n">
        <f aca="false">IF(OR(AB$3="",Consolidado!$D784=""),0,IF(ISNUMBER(SEARCH(AB$3,Consolidado!$D784)),IF(COUNTIFS(Consolidado!$AC$5:AC784,Consolidado!$AC784,Consolidado!$D$5:D784,"*"&amp;AB$3&amp;"*")=1,1,0),0))</f>
        <v>0</v>
      </c>
      <c r="AC784" s="0" t="n">
        <f aca="false">IF(OR(AC$3="",Consolidado!$D784=""),0,IF(ISNUMBER(SEARCH(AC$3,Consolidado!$D784)),IF(COUNTIFS(Consolidado!$AC$5:AC784,Consolidado!$AC784,Consolidado!$D$5:D784,"*"&amp;AC$3&amp;"*")=1,1,0),0))</f>
        <v>0</v>
      </c>
      <c r="AD784" s="0" t="n">
        <f aca="false">IF(OR(AD$3="",Consolidado!$D784=""),0,IF(ISNUMBER(SEARCH(AD$3,Consolidado!$D784)),IF(COUNTIFS(Consolidado!$AC$5:AC784,Consolidado!$AC784,Consolidado!$D$5:D784,"*"&amp;AD$3&amp;"*")=1,1,0),0))</f>
        <v>0</v>
      </c>
      <c r="AE784" s="0" t="n">
        <f aca="false">IF(OR(AE$3="",Consolidado!$D784=""),0,IF(ISNUMBER(SEARCH(AE$3,Consolidado!$D784)),IF(COUNTIFS(Consolidado!$AC$5:AC784,Consolidado!$AC784,Consolidado!$D$5:D784,"*"&amp;AE$3&amp;"*")=1,1,0),0))</f>
        <v>0</v>
      </c>
      <c r="AF784" s="0" t="n">
        <f aca="false">IF(OR(AF$3="",Consolidado!$D784=""),0,IF(ISNUMBER(SEARCH(AF$3,Consolidado!$D784)),IF(COUNTIFS(Consolidado!$AC$5:AC784,Consolidado!$AC784,Consolidado!$D$5:D784,"*"&amp;AF$3&amp;"*")=1,1,0),0))</f>
        <v>0</v>
      </c>
      <c r="AG784" s="0" t="n">
        <f aca="false">IF(OR(AG$3="",Consolidado!$D784=""),0,IF(ISNUMBER(SEARCH(AG$3,Consolidado!$D784)),IF(COUNTIFS(Consolidado!$AC$5:AC784,Consolidado!$AC784,Consolidado!$D$5:D784,"*"&amp;AG$3&amp;"*")=1,1,0),0))</f>
        <v>0</v>
      </c>
      <c r="AH784" s="0" t="n">
        <f aca="false">IF(OR(AH$3="",Consolidado!$D784=""),0,IF(ISNUMBER(SEARCH(AH$3,Consolidado!$D784)),IF(COUNTIFS(Consolidado!$AC$5:AC784,Consolidado!$AC784,Consolidado!$D$5:D784,"*"&amp;AH$3&amp;"*")=1,1,0),0))</f>
        <v>0</v>
      </c>
      <c r="AI784" s="0" t="n">
        <f aca="false">IF(OR(AI$3="",Consolidado!$D784=""),0,IF(ISNUMBER(SEARCH(AI$3,Consolidado!$D784)),IF(COUNTIFS(Consolidado!$AC$5:AC784,Consolidado!$AC784,Consolidado!$D$5:D784,"*"&amp;AI$3&amp;"*")=1,1,0),0))</f>
        <v>0</v>
      </c>
      <c r="AJ784" s="0" t="n">
        <f aca="false">IF(OR(AJ$3="",Consolidado!$D784=""),0,IF(ISNUMBER(SEARCH(AJ$3,Consolidado!$D784)),IF(COUNTIFS(Consolidado!$AC$5:AC784,Consolidado!$AC784,Consolidado!$D$5:D784,"*"&amp;AJ$3&amp;"*")=1,1,0),0))</f>
        <v>0</v>
      </c>
      <c r="AK784" s="0" t="n">
        <f aca="false">IF(OR(AK$3="",Consolidado!$D784=""),0,IF(ISNUMBER(SEARCH(AK$3,Consolidado!$D784)),IF(COUNTIFS(Consolidado!$AC$5:AC784,Consolidado!$AC784,Consolidado!$D$5:D784,"*"&amp;AK$3&amp;"*")=1,1,0),0))</f>
        <v>0</v>
      </c>
      <c r="AL784" s="0" t="n">
        <f aca="false">IF(OR(AL$3="",Consolidado!$D784=""),0,IF(ISNUMBER(SEARCH(AL$3,Consolidado!$D784)),IF(COUNTIFS(Consolidado!$AC$5:AC784,Consolidado!$AC784,Consolidado!$D$5:D784,"*"&amp;AL$3&amp;"*")=1,1,0),0))</f>
        <v>0</v>
      </c>
      <c r="AM784" s="0" t="n">
        <f aca="false">IF(OR(AM$3="",Consolidado!$D784=""),0,IF(ISNUMBER(SEARCH(AM$3,Consolidado!$D784)),IF(COUNTIFS(Consolidado!$AC$5:AC784,Consolidado!$AC784,Consolidado!$D$5:D784,"*"&amp;AM$3&amp;"*")=1,1,0),0))</f>
        <v>0</v>
      </c>
      <c r="AN784" s="0" t="n">
        <f aca="false">IF(OR(AN$3="",Consolidado!$D784=""),0,IF(ISNUMBER(SEARCH(AN$3,Consolidado!$D784)),IF(COUNTIFS(Consolidado!$AC$5:AC784,Consolidado!$AC784,Consolidado!$D$5:D784,"*"&amp;AN$3&amp;"*")=1,1,0),0))</f>
        <v>0</v>
      </c>
      <c r="AO784" s="0" t="n">
        <f aca="false">IF(OR(AO$3="",Consolidado!$D784=""),0,IF(ISNUMBER(SEARCH(AO$3,Consolidado!$D784)),IF(COUNTIFS(Consolidado!$AC$5:AC784,Consolidado!$AC784,Consolidado!$D$5:D784,"*"&amp;AO$3&amp;"*")=1,1,0),0))</f>
        <v>0</v>
      </c>
    </row>
    <row r="785" customFormat="false" ht="15" hidden="false" customHeight="false" outlineLevel="0" collapsed="false">
      <c r="B785" s="0" t="n">
        <f aca="false">IF(OR(B$3="",Consolidado!$D785=""),0,IF(ISNUMBER(SEARCH(B$3,Consolidado!$D785)),IF(COUNTIFS(Consolidado!$AC$5:AC785,Consolidado!$AC785,Consolidado!$D$5:D785,"*"&amp;B$3&amp;"*")=1,1,0),0))</f>
        <v>0</v>
      </c>
      <c r="C785" s="0" t="n">
        <f aca="false">IF(OR(C$3="",Consolidado!$D785=""),0,IF(ISNUMBER(SEARCH(C$3,Consolidado!$D785)),IF(COUNTIFS(Consolidado!$AC$5:AC785,Consolidado!$AC785,Consolidado!$D$5:D785,"*"&amp;C$3&amp;"*")=1,1,0),0))</f>
        <v>0</v>
      </c>
      <c r="D785" s="0" t="n">
        <f aca="false">IF(OR(D$3="",Consolidado!$D785=""),0,IF(ISNUMBER(SEARCH(D$3,Consolidado!$D785)),IF(COUNTIFS(Consolidado!$AC$5:AC785,Consolidado!$AC785,Consolidado!$D$5:D785,"*"&amp;D$3&amp;"*")=1,1,0),0))</f>
        <v>0</v>
      </c>
      <c r="E785" s="0" t="n">
        <f aca="false">IF(OR(E$3="",Consolidado!$D785=""),0,IF(ISNUMBER(SEARCH(E$3,Consolidado!$D785)),IF(COUNTIFS(Consolidado!$AC$5:AC785,Consolidado!$AC785,Consolidado!$D$5:D785,"*"&amp;E$3&amp;"*")=1,1,0),0))</f>
        <v>0</v>
      </c>
      <c r="F785" s="0" t="n">
        <f aca="false">IF(OR(F$3="",Consolidado!$D785=""),0,IF(ISNUMBER(SEARCH(F$3,Consolidado!$D785)),IF(COUNTIFS(Consolidado!$AC$5:AC785,Consolidado!$AC785,Consolidado!$D$5:D785,"*"&amp;F$3&amp;"*")=1,1,0),0))</f>
        <v>0</v>
      </c>
      <c r="G785" s="0" t="n">
        <f aca="false">IF(OR(G$3="",Consolidado!$D785=""),0,IF(ISNUMBER(SEARCH(G$3,Consolidado!$D785)),IF(COUNTIFS(Consolidado!$AC$5:AC785,Consolidado!$AC785,Consolidado!$D$5:D785,"*"&amp;G$3&amp;"*")=1,1,0),0))</f>
        <v>0</v>
      </c>
      <c r="H785" s="0" t="n">
        <f aca="false">IF(OR(H$3="",Consolidado!$D785=""),0,IF(ISNUMBER(SEARCH(H$3,Consolidado!$D785)),IF(COUNTIFS(Consolidado!$AC$5:AC785,Consolidado!$AC785,Consolidado!$D$5:D785,"*"&amp;H$3&amp;"*")=1,1,0),0))</f>
        <v>0</v>
      </c>
      <c r="I785" s="0" t="n">
        <f aca="false">IF(OR(I$3="",Consolidado!$D785=""),0,IF(ISNUMBER(SEARCH(I$3,Consolidado!$D785)),IF(COUNTIFS(Consolidado!$AC$5:AC785,Consolidado!$AC785,Consolidado!$D$5:D785,"*"&amp;I$3&amp;"*")=1,1,0),0))</f>
        <v>0</v>
      </c>
      <c r="J785" s="0" t="n">
        <f aca="false">IF(OR(J$3="",Consolidado!$D785=""),0,IF(ISNUMBER(SEARCH(J$3,Consolidado!$D785)),IF(COUNTIFS(Consolidado!$AC$5:AC785,Consolidado!$AC785,Consolidado!$D$5:D785,"*"&amp;J$3&amp;"*")=1,1,0),0))</f>
        <v>0</v>
      </c>
      <c r="K785" s="0" t="n">
        <f aca="false">IF(OR(K$3="",Consolidado!$D785=""),0,IF(ISNUMBER(SEARCH(K$3,Consolidado!$D785)),IF(COUNTIFS(Consolidado!$AC$5:AC785,Consolidado!$AC785,Consolidado!$D$5:D785,"*"&amp;K$3&amp;"*")=1,1,0),0))</f>
        <v>0</v>
      </c>
      <c r="L785" s="0" t="n">
        <f aca="false">IF(OR(L$3="",Consolidado!$D785=""),0,IF(ISNUMBER(SEARCH(L$3,Consolidado!$D785)),IF(COUNTIFS(Consolidado!$AC$5:AC785,Consolidado!$AC785,Consolidado!$D$5:D785,"*"&amp;L$3&amp;"*")=1,1,0),0))</f>
        <v>0</v>
      </c>
      <c r="M785" s="0" t="n">
        <f aca="false">IF(OR(M$3="",Consolidado!$D785=""),0,IF(ISNUMBER(SEARCH(M$3,Consolidado!$D785)),IF(COUNTIFS(Consolidado!$AC$5:AC785,Consolidado!$AC785,Consolidado!$D$5:D785,"*"&amp;M$3&amp;"*")=1,1,0),0))</f>
        <v>0</v>
      </c>
      <c r="N785" s="0" t="n">
        <f aca="false">IF(OR(N$3="",Consolidado!$D785=""),0,IF(ISNUMBER(SEARCH(N$3,Consolidado!$D785)),IF(COUNTIFS(Consolidado!$AC$5:AC785,Consolidado!$AC785,Consolidado!$D$5:D785,"*"&amp;N$3&amp;"*")=1,1,0),0))</f>
        <v>0</v>
      </c>
      <c r="O785" s="0" t="n">
        <f aca="false">IF(OR(O$3="",Consolidado!$D785=""),0,IF(ISNUMBER(SEARCH(O$3,Consolidado!$D785)),IF(COUNTIFS(Consolidado!$AC$5:AC785,Consolidado!$AC785,Consolidado!$D$5:D785,"*"&amp;O$3&amp;"*")=1,1,0),0))</f>
        <v>0</v>
      </c>
      <c r="P785" s="0" t="n">
        <f aca="false">IF(OR(P$3="",Consolidado!$D785=""),0,IF(ISNUMBER(SEARCH(P$3,Consolidado!$D785)),IF(COUNTIFS(Consolidado!$AC$5:AC785,Consolidado!$AC785,Consolidado!$D$5:D785,"*"&amp;P$3&amp;"*")=1,1,0),0))</f>
        <v>0</v>
      </c>
      <c r="Q785" s="0" t="n">
        <f aca="false">IF(OR(Q$3="",Consolidado!$D785=""),0,IF(ISNUMBER(SEARCH(Q$3,Consolidado!$D785)),IF(COUNTIFS(Consolidado!$AC$5:AC785,Consolidado!$AC785,Consolidado!$D$5:D785,"*"&amp;Q$3&amp;"*")=1,1,0),0))</f>
        <v>0</v>
      </c>
      <c r="R785" s="0" t="n">
        <f aca="false">IF(OR(R$3="",Consolidado!$D785=""),0,IF(ISNUMBER(SEARCH(R$3,Consolidado!$D785)),IF(COUNTIFS(Consolidado!$AC$5:AC785,Consolidado!$AC785,Consolidado!$D$5:D785,"*"&amp;R$3&amp;"*")=1,1,0),0))</f>
        <v>0</v>
      </c>
      <c r="S785" s="0" t="n">
        <f aca="false">IF(OR(S$3="",Consolidado!$D785=""),0,IF(ISNUMBER(SEARCH(S$3,Consolidado!$D785)),IF(COUNTIFS(Consolidado!$AC$5:AC785,Consolidado!$AC785,Consolidado!$D$5:D785,"*"&amp;S$3&amp;"*")=1,1,0),0))</f>
        <v>0</v>
      </c>
      <c r="T785" s="0" t="n">
        <f aca="false">IF(OR(T$3="",Consolidado!$D785=""),0,IF(ISNUMBER(SEARCH(T$3,Consolidado!$D785)),IF(COUNTIFS(Consolidado!$AC$5:AC785,Consolidado!$AC785,Consolidado!$D$5:D785,"*"&amp;T$3&amp;"*")=1,1,0),0))</f>
        <v>0</v>
      </c>
      <c r="U785" s="0" t="n">
        <f aca="false">IF(OR(U$3="",Consolidado!$D785=""),0,IF(ISNUMBER(SEARCH(U$3,Consolidado!$D785)),IF(COUNTIFS(Consolidado!$AC$5:AC785,Consolidado!$AC785,Consolidado!$D$5:D785,"*"&amp;U$3&amp;"*")=1,1,0),0))</f>
        <v>0</v>
      </c>
      <c r="V785" s="0" t="n">
        <f aca="false">IF(OR(V$3="",Consolidado!$D785=""),0,IF(ISNUMBER(SEARCH(V$3,Consolidado!$D785)),IF(COUNTIFS(Consolidado!$AC$5:AC785,Consolidado!$AC785,Consolidado!$D$5:D785,"*"&amp;V$3&amp;"*")=1,1,0),0))</f>
        <v>0</v>
      </c>
      <c r="W785" s="0" t="n">
        <f aca="false">IF(OR(W$3="",Consolidado!$D785=""),0,IF(ISNUMBER(SEARCH(W$3,Consolidado!$D785)),IF(COUNTIFS(Consolidado!$AC$5:AC785,Consolidado!$AC785,Consolidado!$D$5:D785,"*"&amp;W$3&amp;"*")=1,1,0),0))</f>
        <v>0</v>
      </c>
      <c r="X785" s="0" t="n">
        <f aca="false">IF(OR(X$3="",Consolidado!$D785=""),0,IF(ISNUMBER(SEARCH(X$3,Consolidado!$D785)),IF(COUNTIFS(Consolidado!$AC$5:AC785,Consolidado!$AC785,Consolidado!$D$5:D785,"*"&amp;X$3&amp;"*")=1,1,0),0))</f>
        <v>0</v>
      </c>
      <c r="Y785" s="0" t="n">
        <f aca="false">IF(OR(Y$3="",Consolidado!$D785=""),0,IF(ISNUMBER(SEARCH(Y$3,Consolidado!$D785)),IF(COUNTIFS(Consolidado!$AC$5:AC785,Consolidado!$AC785,Consolidado!$D$5:D785,"*"&amp;Y$3&amp;"*")=1,1,0),0))</f>
        <v>0</v>
      </c>
      <c r="Z785" s="0" t="n">
        <f aca="false">IF(OR(Z$3="",Consolidado!$D785=""),0,IF(ISNUMBER(SEARCH(Z$3,Consolidado!$D785)),IF(COUNTIFS(Consolidado!$AC$5:AC785,Consolidado!$AC785,Consolidado!$D$5:D785,"*"&amp;Z$3&amp;"*")=1,1,0),0))</f>
        <v>0</v>
      </c>
      <c r="AA785" s="0" t="n">
        <f aca="false">IF(OR(AA$3="",Consolidado!$D785=""),0,IF(ISNUMBER(SEARCH(AA$3,Consolidado!$D785)),IF(COUNTIFS(Consolidado!$AC$5:AC785,Consolidado!$AC785,Consolidado!$D$5:D785,"*"&amp;AA$3&amp;"*")=1,1,0),0))</f>
        <v>0</v>
      </c>
      <c r="AB785" s="0" t="n">
        <f aca="false">IF(OR(AB$3="",Consolidado!$D785=""),0,IF(ISNUMBER(SEARCH(AB$3,Consolidado!$D785)),IF(COUNTIFS(Consolidado!$AC$5:AC785,Consolidado!$AC785,Consolidado!$D$5:D785,"*"&amp;AB$3&amp;"*")=1,1,0),0))</f>
        <v>0</v>
      </c>
      <c r="AC785" s="0" t="n">
        <f aca="false">IF(OR(AC$3="",Consolidado!$D785=""),0,IF(ISNUMBER(SEARCH(AC$3,Consolidado!$D785)),IF(COUNTIFS(Consolidado!$AC$5:AC785,Consolidado!$AC785,Consolidado!$D$5:D785,"*"&amp;AC$3&amp;"*")=1,1,0),0))</f>
        <v>0</v>
      </c>
      <c r="AD785" s="0" t="n">
        <f aca="false">IF(OR(AD$3="",Consolidado!$D785=""),0,IF(ISNUMBER(SEARCH(AD$3,Consolidado!$D785)),IF(COUNTIFS(Consolidado!$AC$5:AC785,Consolidado!$AC785,Consolidado!$D$5:D785,"*"&amp;AD$3&amp;"*")=1,1,0),0))</f>
        <v>0</v>
      </c>
      <c r="AE785" s="0" t="n">
        <f aca="false">IF(OR(AE$3="",Consolidado!$D785=""),0,IF(ISNUMBER(SEARCH(AE$3,Consolidado!$D785)),IF(COUNTIFS(Consolidado!$AC$5:AC785,Consolidado!$AC785,Consolidado!$D$5:D785,"*"&amp;AE$3&amp;"*")=1,1,0),0))</f>
        <v>0</v>
      </c>
      <c r="AF785" s="0" t="n">
        <f aca="false">IF(OR(AF$3="",Consolidado!$D785=""),0,IF(ISNUMBER(SEARCH(AF$3,Consolidado!$D785)),IF(COUNTIFS(Consolidado!$AC$5:AC785,Consolidado!$AC785,Consolidado!$D$5:D785,"*"&amp;AF$3&amp;"*")=1,1,0),0))</f>
        <v>0</v>
      </c>
      <c r="AG785" s="0" t="n">
        <f aca="false">IF(OR(AG$3="",Consolidado!$D785=""),0,IF(ISNUMBER(SEARCH(AG$3,Consolidado!$D785)),IF(COUNTIFS(Consolidado!$AC$5:AC785,Consolidado!$AC785,Consolidado!$D$5:D785,"*"&amp;AG$3&amp;"*")=1,1,0),0))</f>
        <v>0</v>
      </c>
      <c r="AH785" s="0" t="n">
        <f aca="false">IF(OR(AH$3="",Consolidado!$D785=""),0,IF(ISNUMBER(SEARCH(AH$3,Consolidado!$D785)),IF(COUNTIFS(Consolidado!$AC$5:AC785,Consolidado!$AC785,Consolidado!$D$5:D785,"*"&amp;AH$3&amp;"*")=1,1,0),0))</f>
        <v>0</v>
      </c>
      <c r="AI785" s="0" t="n">
        <f aca="false">IF(OR(AI$3="",Consolidado!$D785=""),0,IF(ISNUMBER(SEARCH(AI$3,Consolidado!$D785)),IF(COUNTIFS(Consolidado!$AC$5:AC785,Consolidado!$AC785,Consolidado!$D$5:D785,"*"&amp;AI$3&amp;"*")=1,1,0),0))</f>
        <v>0</v>
      </c>
      <c r="AJ785" s="0" t="n">
        <f aca="false">IF(OR(AJ$3="",Consolidado!$D785=""),0,IF(ISNUMBER(SEARCH(AJ$3,Consolidado!$D785)),IF(COUNTIFS(Consolidado!$AC$5:AC785,Consolidado!$AC785,Consolidado!$D$5:D785,"*"&amp;AJ$3&amp;"*")=1,1,0),0))</f>
        <v>0</v>
      </c>
      <c r="AK785" s="0" t="n">
        <f aca="false">IF(OR(AK$3="",Consolidado!$D785=""),0,IF(ISNUMBER(SEARCH(AK$3,Consolidado!$D785)),IF(COUNTIFS(Consolidado!$AC$5:AC785,Consolidado!$AC785,Consolidado!$D$5:D785,"*"&amp;AK$3&amp;"*")=1,1,0),0))</f>
        <v>0</v>
      </c>
      <c r="AL785" s="0" t="n">
        <f aca="false">IF(OR(AL$3="",Consolidado!$D785=""),0,IF(ISNUMBER(SEARCH(AL$3,Consolidado!$D785)),IF(COUNTIFS(Consolidado!$AC$5:AC785,Consolidado!$AC785,Consolidado!$D$5:D785,"*"&amp;AL$3&amp;"*")=1,1,0),0))</f>
        <v>0</v>
      </c>
      <c r="AM785" s="0" t="n">
        <f aca="false">IF(OR(AM$3="",Consolidado!$D785=""),0,IF(ISNUMBER(SEARCH(AM$3,Consolidado!$D785)),IF(COUNTIFS(Consolidado!$AC$5:AC785,Consolidado!$AC785,Consolidado!$D$5:D785,"*"&amp;AM$3&amp;"*")=1,1,0),0))</f>
        <v>0</v>
      </c>
      <c r="AN785" s="0" t="n">
        <f aca="false">IF(OR(AN$3="",Consolidado!$D785=""),0,IF(ISNUMBER(SEARCH(AN$3,Consolidado!$D785)),IF(COUNTIFS(Consolidado!$AC$5:AC785,Consolidado!$AC785,Consolidado!$D$5:D785,"*"&amp;AN$3&amp;"*")=1,1,0),0))</f>
        <v>0</v>
      </c>
      <c r="AO785" s="0" t="n">
        <f aca="false">IF(OR(AO$3="",Consolidado!$D785=""),0,IF(ISNUMBER(SEARCH(AO$3,Consolidado!$D785)),IF(COUNTIFS(Consolidado!$AC$5:AC785,Consolidado!$AC785,Consolidado!$D$5:D785,"*"&amp;AO$3&amp;"*")=1,1,0),0))</f>
        <v>0</v>
      </c>
    </row>
    <row r="786" customFormat="false" ht="15" hidden="false" customHeight="false" outlineLevel="0" collapsed="false">
      <c r="B786" s="0" t="n">
        <f aca="false">IF(OR(B$3="",Consolidado!$D786=""),0,IF(ISNUMBER(SEARCH(B$3,Consolidado!$D786)),IF(COUNTIFS(Consolidado!$AC$5:AC786,Consolidado!$AC786,Consolidado!$D$5:D786,"*"&amp;B$3&amp;"*")=1,1,0),0))</f>
        <v>0</v>
      </c>
      <c r="C786" s="0" t="n">
        <f aca="false">IF(OR(C$3="",Consolidado!$D786=""),0,IF(ISNUMBER(SEARCH(C$3,Consolidado!$D786)),IF(COUNTIFS(Consolidado!$AC$5:AC786,Consolidado!$AC786,Consolidado!$D$5:D786,"*"&amp;C$3&amp;"*")=1,1,0),0))</f>
        <v>0</v>
      </c>
      <c r="D786" s="0" t="n">
        <f aca="false">IF(OR(D$3="",Consolidado!$D786=""),0,IF(ISNUMBER(SEARCH(D$3,Consolidado!$D786)),IF(COUNTIFS(Consolidado!$AC$5:AC786,Consolidado!$AC786,Consolidado!$D$5:D786,"*"&amp;D$3&amp;"*")=1,1,0),0))</f>
        <v>0</v>
      </c>
      <c r="E786" s="0" t="n">
        <f aca="false">IF(OR(E$3="",Consolidado!$D786=""),0,IF(ISNUMBER(SEARCH(E$3,Consolidado!$D786)),IF(COUNTIFS(Consolidado!$AC$5:AC786,Consolidado!$AC786,Consolidado!$D$5:D786,"*"&amp;E$3&amp;"*")=1,1,0),0))</f>
        <v>0</v>
      </c>
      <c r="F786" s="0" t="n">
        <f aca="false">IF(OR(F$3="",Consolidado!$D786=""),0,IF(ISNUMBER(SEARCH(F$3,Consolidado!$D786)),IF(COUNTIFS(Consolidado!$AC$5:AC786,Consolidado!$AC786,Consolidado!$D$5:D786,"*"&amp;F$3&amp;"*")=1,1,0),0))</f>
        <v>0</v>
      </c>
      <c r="G786" s="0" t="n">
        <f aca="false">IF(OR(G$3="",Consolidado!$D786=""),0,IF(ISNUMBER(SEARCH(G$3,Consolidado!$D786)),IF(COUNTIFS(Consolidado!$AC$5:AC786,Consolidado!$AC786,Consolidado!$D$5:D786,"*"&amp;G$3&amp;"*")=1,1,0),0))</f>
        <v>0</v>
      </c>
      <c r="H786" s="0" t="n">
        <f aca="false">IF(OR(H$3="",Consolidado!$D786=""),0,IF(ISNUMBER(SEARCH(H$3,Consolidado!$D786)),IF(COUNTIFS(Consolidado!$AC$5:AC786,Consolidado!$AC786,Consolidado!$D$5:D786,"*"&amp;H$3&amp;"*")=1,1,0),0))</f>
        <v>0</v>
      </c>
      <c r="I786" s="0" t="n">
        <f aca="false">IF(OR(I$3="",Consolidado!$D786=""),0,IF(ISNUMBER(SEARCH(I$3,Consolidado!$D786)),IF(COUNTIFS(Consolidado!$AC$5:AC786,Consolidado!$AC786,Consolidado!$D$5:D786,"*"&amp;I$3&amp;"*")=1,1,0),0))</f>
        <v>0</v>
      </c>
      <c r="J786" s="0" t="n">
        <f aca="false">IF(OR(J$3="",Consolidado!$D786=""),0,IF(ISNUMBER(SEARCH(J$3,Consolidado!$D786)),IF(COUNTIFS(Consolidado!$AC$5:AC786,Consolidado!$AC786,Consolidado!$D$5:D786,"*"&amp;J$3&amp;"*")=1,1,0),0))</f>
        <v>0</v>
      </c>
      <c r="K786" s="0" t="n">
        <f aca="false">IF(OR(K$3="",Consolidado!$D786=""),0,IF(ISNUMBER(SEARCH(K$3,Consolidado!$D786)),IF(COUNTIFS(Consolidado!$AC$5:AC786,Consolidado!$AC786,Consolidado!$D$5:D786,"*"&amp;K$3&amp;"*")=1,1,0),0))</f>
        <v>0</v>
      </c>
      <c r="L786" s="0" t="n">
        <f aca="false">IF(OR(L$3="",Consolidado!$D786=""),0,IF(ISNUMBER(SEARCH(L$3,Consolidado!$D786)),IF(COUNTIFS(Consolidado!$AC$5:AC786,Consolidado!$AC786,Consolidado!$D$5:D786,"*"&amp;L$3&amp;"*")=1,1,0),0))</f>
        <v>0</v>
      </c>
      <c r="M786" s="0" t="n">
        <f aca="false">IF(OR(M$3="",Consolidado!$D786=""),0,IF(ISNUMBER(SEARCH(M$3,Consolidado!$D786)),IF(COUNTIFS(Consolidado!$AC$5:AC786,Consolidado!$AC786,Consolidado!$D$5:D786,"*"&amp;M$3&amp;"*")=1,1,0),0))</f>
        <v>0</v>
      </c>
      <c r="N786" s="0" t="n">
        <f aca="false">IF(OR(N$3="",Consolidado!$D786=""),0,IF(ISNUMBER(SEARCH(N$3,Consolidado!$D786)),IF(COUNTIFS(Consolidado!$AC$5:AC786,Consolidado!$AC786,Consolidado!$D$5:D786,"*"&amp;N$3&amp;"*")=1,1,0),0))</f>
        <v>0</v>
      </c>
      <c r="O786" s="0" t="n">
        <f aca="false">IF(OR(O$3="",Consolidado!$D786=""),0,IF(ISNUMBER(SEARCH(O$3,Consolidado!$D786)),IF(COUNTIFS(Consolidado!$AC$5:AC786,Consolidado!$AC786,Consolidado!$D$5:D786,"*"&amp;O$3&amp;"*")=1,1,0),0))</f>
        <v>0</v>
      </c>
      <c r="P786" s="0" t="n">
        <f aca="false">IF(OR(P$3="",Consolidado!$D786=""),0,IF(ISNUMBER(SEARCH(P$3,Consolidado!$D786)),IF(COUNTIFS(Consolidado!$AC$5:AC786,Consolidado!$AC786,Consolidado!$D$5:D786,"*"&amp;P$3&amp;"*")=1,1,0),0))</f>
        <v>0</v>
      </c>
      <c r="Q786" s="0" t="n">
        <f aca="false">IF(OR(Q$3="",Consolidado!$D786=""),0,IF(ISNUMBER(SEARCH(Q$3,Consolidado!$D786)),IF(COUNTIFS(Consolidado!$AC$5:AC786,Consolidado!$AC786,Consolidado!$D$5:D786,"*"&amp;Q$3&amp;"*")=1,1,0),0))</f>
        <v>0</v>
      </c>
      <c r="R786" s="0" t="n">
        <f aca="false">IF(OR(R$3="",Consolidado!$D786=""),0,IF(ISNUMBER(SEARCH(R$3,Consolidado!$D786)),IF(COUNTIFS(Consolidado!$AC$5:AC786,Consolidado!$AC786,Consolidado!$D$5:D786,"*"&amp;R$3&amp;"*")=1,1,0),0))</f>
        <v>0</v>
      </c>
      <c r="S786" s="0" t="n">
        <f aca="false">IF(OR(S$3="",Consolidado!$D786=""),0,IF(ISNUMBER(SEARCH(S$3,Consolidado!$D786)),IF(COUNTIFS(Consolidado!$AC$5:AC786,Consolidado!$AC786,Consolidado!$D$5:D786,"*"&amp;S$3&amp;"*")=1,1,0),0))</f>
        <v>0</v>
      </c>
      <c r="T786" s="0" t="n">
        <f aca="false">IF(OR(T$3="",Consolidado!$D786=""),0,IF(ISNUMBER(SEARCH(T$3,Consolidado!$D786)),IF(COUNTIFS(Consolidado!$AC$5:AC786,Consolidado!$AC786,Consolidado!$D$5:D786,"*"&amp;T$3&amp;"*")=1,1,0),0))</f>
        <v>0</v>
      </c>
      <c r="U786" s="0" t="n">
        <f aca="false">IF(OR(U$3="",Consolidado!$D786=""),0,IF(ISNUMBER(SEARCH(U$3,Consolidado!$D786)),IF(COUNTIFS(Consolidado!$AC$5:AC786,Consolidado!$AC786,Consolidado!$D$5:D786,"*"&amp;U$3&amp;"*")=1,1,0),0))</f>
        <v>0</v>
      </c>
      <c r="V786" s="0" t="n">
        <f aca="false">IF(OR(V$3="",Consolidado!$D786=""),0,IF(ISNUMBER(SEARCH(V$3,Consolidado!$D786)),IF(COUNTIFS(Consolidado!$AC$5:AC786,Consolidado!$AC786,Consolidado!$D$5:D786,"*"&amp;V$3&amp;"*")=1,1,0),0))</f>
        <v>0</v>
      </c>
      <c r="W786" s="0" t="n">
        <f aca="false">IF(OR(W$3="",Consolidado!$D786=""),0,IF(ISNUMBER(SEARCH(W$3,Consolidado!$D786)),IF(COUNTIFS(Consolidado!$AC$5:AC786,Consolidado!$AC786,Consolidado!$D$5:D786,"*"&amp;W$3&amp;"*")=1,1,0),0))</f>
        <v>0</v>
      </c>
      <c r="X786" s="0" t="n">
        <f aca="false">IF(OR(X$3="",Consolidado!$D786=""),0,IF(ISNUMBER(SEARCH(X$3,Consolidado!$D786)),IF(COUNTIFS(Consolidado!$AC$5:AC786,Consolidado!$AC786,Consolidado!$D$5:D786,"*"&amp;X$3&amp;"*")=1,1,0),0))</f>
        <v>0</v>
      </c>
      <c r="Y786" s="0" t="n">
        <f aca="false">IF(OR(Y$3="",Consolidado!$D786=""),0,IF(ISNUMBER(SEARCH(Y$3,Consolidado!$D786)),IF(COUNTIFS(Consolidado!$AC$5:AC786,Consolidado!$AC786,Consolidado!$D$5:D786,"*"&amp;Y$3&amp;"*")=1,1,0),0))</f>
        <v>0</v>
      </c>
      <c r="Z786" s="0" t="n">
        <f aca="false">IF(OR(Z$3="",Consolidado!$D786=""),0,IF(ISNUMBER(SEARCH(Z$3,Consolidado!$D786)),IF(COUNTIFS(Consolidado!$AC$5:AC786,Consolidado!$AC786,Consolidado!$D$5:D786,"*"&amp;Z$3&amp;"*")=1,1,0),0))</f>
        <v>0</v>
      </c>
      <c r="AA786" s="0" t="n">
        <f aca="false">IF(OR(AA$3="",Consolidado!$D786=""),0,IF(ISNUMBER(SEARCH(AA$3,Consolidado!$D786)),IF(COUNTIFS(Consolidado!$AC$5:AC786,Consolidado!$AC786,Consolidado!$D$5:D786,"*"&amp;AA$3&amp;"*")=1,1,0),0))</f>
        <v>0</v>
      </c>
      <c r="AB786" s="0" t="n">
        <f aca="false">IF(OR(AB$3="",Consolidado!$D786=""),0,IF(ISNUMBER(SEARCH(AB$3,Consolidado!$D786)),IF(COUNTIFS(Consolidado!$AC$5:AC786,Consolidado!$AC786,Consolidado!$D$5:D786,"*"&amp;AB$3&amp;"*")=1,1,0),0))</f>
        <v>0</v>
      </c>
      <c r="AC786" s="0" t="n">
        <f aca="false">IF(OR(AC$3="",Consolidado!$D786=""),0,IF(ISNUMBER(SEARCH(AC$3,Consolidado!$D786)),IF(COUNTIFS(Consolidado!$AC$5:AC786,Consolidado!$AC786,Consolidado!$D$5:D786,"*"&amp;AC$3&amp;"*")=1,1,0),0))</f>
        <v>0</v>
      </c>
      <c r="AD786" s="0" t="n">
        <f aca="false">IF(OR(AD$3="",Consolidado!$D786=""),0,IF(ISNUMBER(SEARCH(AD$3,Consolidado!$D786)),IF(COUNTIFS(Consolidado!$AC$5:AC786,Consolidado!$AC786,Consolidado!$D$5:D786,"*"&amp;AD$3&amp;"*")=1,1,0),0))</f>
        <v>0</v>
      </c>
      <c r="AE786" s="0" t="n">
        <f aca="false">IF(OR(AE$3="",Consolidado!$D786=""),0,IF(ISNUMBER(SEARCH(AE$3,Consolidado!$D786)),IF(COUNTIFS(Consolidado!$AC$5:AC786,Consolidado!$AC786,Consolidado!$D$5:D786,"*"&amp;AE$3&amp;"*")=1,1,0),0))</f>
        <v>0</v>
      </c>
      <c r="AF786" s="0" t="n">
        <f aca="false">IF(OR(AF$3="",Consolidado!$D786=""),0,IF(ISNUMBER(SEARCH(AF$3,Consolidado!$D786)),IF(COUNTIFS(Consolidado!$AC$5:AC786,Consolidado!$AC786,Consolidado!$D$5:D786,"*"&amp;AF$3&amp;"*")=1,1,0),0))</f>
        <v>0</v>
      </c>
      <c r="AG786" s="0" t="n">
        <f aca="false">IF(OR(AG$3="",Consolidado!$D786=""),0,IF(ISNUMBER(SEARCH(AG$3,Consolidado!$D786)),IF(COUNTIFS(Consolidado!$AC$5:AC786,Consolidado!$AC786,Consolidado!$D$5:D786,"*"&amp;AG$3&amp;"*")=1,1,0),0))</f>
        <v>0</v>
      </c>
      <c r="AH786" s="0" t="n">
        <f aca="false">IF(OR(AH$3="",Consolidado!$D786=""),0,IF(ISNUMBER(SEARCH(AH$3,Consolidado!$D786)),IF(COUNTIFS(Consolidado!$AC$5:AC786,Consolidado!$AC786,Consolidado!$D$5:D786,"*"&amp;AH$3&amp;"*")=1,1,0),0))</f>
        <v>0</v>
      </c>
      <c r="AI786" s="0" t="n">
        <f aca="false">IF(OR(AI$3="",Consolidado!$D786=""),0,IF(ISNUMBER(SEARCH(AI$3,Consolidado!$D786)),IF(COUNTIFS(Consolidado!$AC$5:AC786,Consolidado!$AC786,Consolidado!$D$5:D786,"*"&amp;AI$3&amp;"*")=1,1,0),0))</f>
        <v>0</v>
      </c>
      <c r="AJ786" s="0" t="n">
        <f aca="false">IF(OR(AJ$3="",Consolidado!$D786=""),0,IF(ISNUMBER(SEARCH(AJ$3,Consolidado!$D786)),IF(COUNTIFS(Consolidado!$AC$5:AC786,Consolidado!$AC786,Consolidado!$D$5:D786,"*"&amp;AJ$3&amp;"*")=1,1,0),0))</f>
        <v>0</v>
      </c>
      <c r="AK786" s="0" t="n">
        <f aca="false">IF(OR(AK$3="",Consolidado!$D786=""),0,IF(ISNUMBER(SEARCH(AK$3,Consolidado!$D786)),IF(COUNTIFS(Consolidado!$AC$5:AC786,Consolidado!$AC786,Consolidado!$D$5:D786,"*"&amp;AK$3&amp;"*")=1,1,0),0))</f>
        <v>0</v>
      </c>
      <c r="AL786" s="0" t="n">
        <f aca="false">IF(OR(AL$3="",Consolidado!$D786=""),0,IF(ISNUMBER(SEARCH(AL$3,Consolidado!$D786)),IF(COUNTIFS(Consolidado!$AC$5:AC786,Consolidado!$AC786,Consolidado!$D$5:D786,"*"&amp;AL$3&amp;"*")=1,1,0),0))</f>
        <v>0</v>
      </c>
      <c r="AM786" s="0" t="n">
        <f aca="false">IF(OR(AM$3="",Consolidado!$D786=""),0,IF(ISNUMBER(SEARCH(AM$3,Consolidado!$D786)),IF(COUNTIFS(Consolidado!$AC$5:AC786,Consolidado!$AC786,Consolidado!$D$5:D786,"*"&amp;AM$3&amp;"*")=1,1,0),0))</f>
        <v>0</v>
      </c>
      <c r="AN786" s="0" t="n">
        <f aca="false">IF(OR(AN$3="",Consolidado!$D786=""),0,IF(ISNUMBER(SEARCH(AN$3,Consolidado!$D786)),IF(COUNTIFS(Consolidado!$AC$5:AC786,Consolidado!$AC786,Consolidado!$D$5:D786,"*"&amp;AN$3&amp;"*")=1,1,0),0))</f>
        <v>0</v>
      </c>
      <c r="AO786" s="0" t="n">
        <f aca="false">IF(OR(AO$3="",Consolidado!$D786=""),0,IF(ISNUMBER(SEARCH(AO$3,Consolidado!$D786)),IF(COUNTIFS(Consolidado!$AC$5:AC786,Consolidado!$AC786,Consolidado!$D$5:D786,"*"&amp;AO$3&amp;"*")=1,1,0),0))</f>
        <v>0</v>
      </c>
    </row>
    <row r="787" customFormat="false" ht="15" hidden="false" customHeight="false" outlineLevel="0" collapsed="false">
      <c r="B787" s="0" t="n">
        <f aca="false">IF(OR(B$3="",Consolidado!$D787=""),0,IF(ISNUMBER(SEARCH(B$3,Consolidado!$D787)),IF(COUNTIFS(Consolidado!$AC$5:AC787,Consolidado!$AC787,Consolidado!$D$5:D787,"*"&amp;B$3&amp;"*")=1,1,0),0))</f>
        <v>0</v>
      </c>
      <c r="C787" s="0" t="n">
        <f aca="false">IF(OR(C$3="",Consolidado!$D787=""),0,IF(ISNUMBER(SEARCH(C$3,Consolidado!$D787)),IF(COUNTIFS(Consolidado!$AC$5:AC787,Consolidado!$AC787,Consolidado!$D$5:D787,"*"&amp;C$3&amp;"*")=1,1,0),0))</f>
        <v>0</v>
      </c>
      <c r="D787" s="0" t="n">
        <f aca="false">IF(OR(D$3="",Consolidado!$D787=""),0,IF(ISNUMBER(SEARCH(D$3,Consolidado!$D787)),IF(COUNTIFS(Consolidado!$AC$5:AC787,Consolidado!$AC787,Consolidado!$D$5:D787,"*"&amp;D$3&amp;"*")=1,1,0),0))</f>
        <v>0</v>
      </c>
      <c r="E787" s="0" t="n">
        <f aca="false">IF(OR(E$3="",Consolidado!$D787=""),0,IF(ISNUMBER(SEARCH(E$3,Consolidado!$D787)),IF(COUNTIFS(Consolidado!$AC$5:AC787,Consolidado!$AC787,Consolidado!$D$5:D787,"*"&amp;E$3&amp;"*")=1,1,0),0))</f>
        <v>0</v>
      </c>
      <c r="F787" s="0" t="n">
        <f aca="false">IF(OR(F$3="",Consolidado!$D787=""),0,IF(ISNUMBER(SEARCH(F$3,Consolidado!$D787)),IF(COUNTIFS(Consolidado!$AC$5:AC787,Consolidado!$AC787,Consolidado!$D$5:D787,"*"&amp;F$3&amp;"*")=1,1,0),0))</f>
        <v>0</v>
      </c>
      <c r="G787" s="0" t="n">
        <f aca="false">IF(OR(G$3="",Consolidado!$D787=""),0,IF(ISNUMBER(SEARCH(G$3,Consolidado!$D787)),IF(COUNTIFS(Consolidado!$AC$5:AC787,Consolidado!$AC787,Consolidado!$D$5:D787,"*"&amp;G$3&amp;"*")=1,1,0),0))</f>
        <v>0</v>
      </c>
      <c r="H787" s="0" t="n">
        <f aca="false">IF(OR(H$3="",Consolidado!$D787=""),0,IF(ISNUMBER(SEARCH(H$3,Consolidado!$D787)),IF(COUNTIFS(Consolidado!$AC$5:AC787,Consolidado!$AC787,Consolidado!$D$5:D787,"*"&amp;H$3&amp;"*")=1,1,0),0))</f>
        <v>0</v>
      </c>
      <c r="I787" s="0" t="n">
        <f aca="false">IF(OR(I$3="",Consolidado!$D787=""),0,IF(ISNUMBER(SEARCH(I$3,Consolidado!$D787)),IF(COUNTIFS(Consolidado!$AC$5:AC787,Consolidado!$AC787,Consolidado!$D$5:D787,"*"&amp;I$3&amp;"*")=1,1,0),0))</f>
        <v>0</v>
      </c>
      <c r="J787" s="0" t="n">
        <f aca="false">IF(OR(J$3="",Consolidado!$D787=""),0,IF(ISNUMBER(SEARCH(J$3,Consolidado!$D787)),IF(COUNTIFS(Consolidado!$AC$5:AC787,Consolidado!$AC787,Consolidado!$D$5:D787,"*"&amp;J$3&amp;"*")=1,1,0),0))</f>
        <v>0</v>
      </c>
      <c r="K787" s="0" t="n">
        <f aca="false">IF(OR(K$3="",Consolidado!$D787=""),0,IF(ISNUMBER(SEARCH(K$3,Consolidado!$D787)),IF(COUNTIFS(Consolidado!$AC$5:AC787,Consolidado!$AC787,Consolidado!$D$5:D787,"*"&amp;K$3&amp;"*")=1,1,0),0))</f>
        <v>0</v>
      </c>
      <c r="L787" s="0" t="n">
        <f aca="false">IF(OR(L$3="",Consolidado!$D787=""),0,IF(ISNUMBER(SEARCH(L$3,Consolidado!$D787)),IF(COUNTIFS(Consolidado!$AC$5:AC787,Consolidado!$AC787,Consolidado!$D$5:D787,"*"&amp;L$3&amp;"*")=1,1,0),0))</f>
        <v>0</v>
      </c>
      <c r="M787" s="0" t="n">
        <f aca="false">IF(OR(M$3="",Consolidado!$D787=""),0,IF(ISNUMBER(SEARCH(M$3,Consolidado!$D787)),IF(COUNTIFS(Consolidado!$AC$5:AC787,Consolidado!$AC787,Consolidado!$D$5:D787,"*"&amp;M$3&amp;"*")=1,1,0),0))</f>
        <v>0</v>
      </c>
      <c r="N787" s="0" t="n">
        <f aca="false">IF(OR(N$3="",Consolidado!$D787=""),0,IF(ISNUMBER(SEARCH(N$3,Consolidado!$D787)),IF(COUNTIFS(Consolidado!$AC$5:AC787,Consolidado!$AC787,Consolidado!$D$5:D787,"*"&amp;N$3&amp;"*")=1,1,0),0))</f>
        <v>0</v>
      </c>
      <c r="O787" s="0" t="n">
        <f aca="false">IF(OR(O$3="",Consolidado!$D787=""),0,IF(ISNUMBER(SEARCH(O$3,Consolidado!$D787)),IF(COUNTIFS(Consolidado!$AC$5:AC787,Consolidado!$AC787,Consolidado!$D$5:D787,"*"&amp;O$3&amp;"*")=1,1,0),0))</f>
        <v>0</v>
      </c>
      <c r="P787" s="0" t="n">
        <f aca="false">IF(OR(P$3="",Consolidado!$D787=""),0,IF(ISNUMBER(SEARCH(P$3,Consolidado!$D787)),IF(COUNTIFS(Consolidado!$AC$5:AC787,Consolidado!$AC787,Consolidado!$D$5:D787,"*"&amp;P$3&amp;"*")=1,1,0),0))</f>
        <v>0</v>
      </c>
      <c r="Q787" s="0" t="n">
        <f aca="false">IF(OR(Q$3="",Consolidado!$D787=""),0,IF(ISNUMBER(SEARCH(Q$3,Consolidado!$D787)),IF(COUNTIFS(Consolidado!$AC$5:AC787,Consolidado!$AC787,Consolidado!$D$5:D787,"*"&amp;Q$3&amp;"*")=1,1,0),0))</f>
        <v>0</v>
      </c>
      <c r="R787" s="0" t="n">
        <f aca="false">IF(OR(R$3="",Consolidado!$D787=""),0,IF(ISNUMBER(SEARCH(R$3,Consolidado!$D787)),IF(COUNTIFS(Consolidado!$AC$5:AC787,Consolidado!$AC787,Consolidado!$D$5:D787,"*"&amp;R$3&amp;"*")=1,1,0),0))</f>
        <v>0</v>
      </c>
      <c r="S787" s="0" t="n">
        <f aca="false">IF(OR(S$3="",Consolidado!$D787=""),0,IF(ISNUMBER(SEARCH(S$3,Consolidado!$D787)),IF(COUNTIFS(Consolidado!$AC$5:AC787,Consolidado!$AC787,Consolidado!$D$5:D787,"*"&amp;S$3&amp;"*")=1,1,0),0))</f>
        <v>0</v>
      </c>
      <c r="T787" s="0" t="n">
        <f aca="false">IF(OR(T$3="",Consolidado!$D787=""),0,IF(ISNUMBER(SEARCH(T$3,Consolidado!$D787)),IF(COUNTIFS(Consolidado!$AC$5:AC787,Consolidado!$AC787,Consolidado!$D$5:D787,"*"&amp;T$3&amp;"*")=1,1,0),0))</f>
        <v>0</v>
      </c>
      <c r="U787" s="0" t="n">
        <f aca="false">IF(OR(U$3="",Consolidado!$D787=""),0,IF(ISNUMBER(SEARCH(U$3,Consolidado!$D787)),IF(COUNTIFS(Consolidado!$AC$5:AC787,Consolidado!$AC787,Consolidado!$D$5:D787,"*"&amp;U$3&amp;"*")=1,1,0),0))</f>
        <v>0</v>
      </c>
      <c r="V787" s="0" t="n">
        <f aca="false">IF(OR(V$3="",Consolidado!$D787=""),0,IF(ISNUMBER(SEARCH(V$3,Consolidado!$D787)),IF(COUNTIFS(Consolidado!$AC$5:AC787,Consolidado!$AC787,Consolidado!$D$5:D787,"*"&amp;V$3&amp;"*")=1,1,0),0))</f>
        <v>0</v>
      </c>
      <c r="W787" s="0" t="n">
        <f aca="false">IF(OR(W$3="",Consolidado!$D787=""),0,IF(ISNUMBER(SEARCH(W$3,Consolidado!$D787)),IF(COUNTIFS(Consolidado!$AC$5:AC787,Consolidado!$AC787,Consolidado!$D$5:D787,"*"&amp;W$3&amp;"*")=1,1,0),0))</f>
        <v>0</v>
      </c>
      <c r="X787" s="0" t="n">
        <f aca="false">IF(OR(X$3="",Consolidado!$D787=""),0,IF(ISNUMBER(SEARCH(X$3,Consolidado!$D787)),IF(COUNTIFS(Consolidado!$AC$5:AC787,Consolidado!$AC787,Consolidado!$D$5:D787,"*"&amp;X$3&amp;"*")=1,1,0),0))</f>
        <v>0</v>
      </c>
      <c r="Y787" s="0" t="n">
        <f aca="false">IF(OR(Y$3="",Consolidado!$D787=""),0,IF(ISNUMBER(SEARCH(Y$3,Consolidado!$D787)),IF(COUNTIFS(Consolidado!$AC$5:AC787,Consolidado!$AC787,Consolidado!$D$5:D787,"*"&amp;Y$3&amp;"*")=1,1,0),0))</f>
        <v>0</v>
      </c>
      <c r="Z787" s="0" t="n">
        <f aca="false">IF(OR(Z$3="",Consolidado!$D787=""),0,IF(ISNUMBER(SEARCH(Z$3,Consolidado!$D787)),IF(COUNTIFS(Consolidado!$AC$5:AC787,Consolidado!$AC787,Consolidado!$D$5:D787,"*"&amp;Z$3&amp;"*")=1,1,0),0))</f>
        <v>0</v>
      </c>
      <c r="AA787" s="0" t="n">
        <f aca="false">IF(OR(AA$3="",Consolidado!$D787=""),0,IF(ISNUMBER(SEARCH(AA$3,Consolidado!$D787)),IF(COUNTIFS(Consolidado!$AC$5:AC787,Consolidado!$AC787,Consolidado!$D$5:D787,"*"&amp;AA$3&amp;"*")=1,1,0),0))</f>
        <v>0</v>
      </c>
      <c r="AB787" s="0" t="n">
        <f aca="false">IF(OR(AB$3="",Consolidado!$D787=""),0,IF(ISNUMBER(SEARCH(AB$3,Consolidado!$D787)),IF(COUNTIFS(Consolidado!$AC$5:AC787,Consolidado!$AC787,Consolidado!$D$5:D787,"*"&amp;AB$3&amp;"*")=1,1,0),0))</f>
        <v>0</v>
      </c>
      <c r="AC787" s="0" t="n">
        <f aca="false">IF(OR(AC$3="",Consolidado!$D787=""),0,IF(ISNUMBER(SEARCH(AC$3,Consolidado!$D787)),IF(COUNTIFS(Consolidado!$AC$5:AC787,Consolidado!$AC787,Consolidado!$D$5:D787,"*"&amp;AC$3&amp;"*")=1,1,0),0))</f>
        <v>0</v>
      </c>
      <c r="AD787" s="0" t="n">
        <f aca="false">IF(OR(AD$3="",Consolidado!$D787=""),0,IF(ISNUMBER(SEARCH(AD$3,Consolidado!$D787)),IF(COUNTIFS(Consolidado!$AC$5:AC787,Consolidado!$AC787,Consolidado!$D$5:D787,"*"&amp;AD$3&amp;"*")=1,1,0),0))</f>
        <v>0</v>
      </c>
      <c r="AE787" s="0" t="n">
        <f aca="false">IF(OR(AE$3="",Consolidado!$D787=""),0,IF(ISNUMBER(SEARCH(AE$3,Consolidado!$D787)),IF(COUNTIFS(Consolidado!$AC$5:AC787,Consolidado!$AC787,Consolidado!$D$5:D787,"*"&amp;AE$3&amp;"*")=1,1,0),0))</f>
        <v>0</v>
      </c>
      <c r="AF787" s="0" t="n">
        <f aca="false">IF(OR(AF$3="",Consolidado!$D787=""),0,IF(ISNUMBER(SEARCH(AF$3,Consolidado!$D787)),IF(COUNTIFS(Consolidado!$AC$5:AC787,Consolidado!$AC787,Consolidado!$D$5:D787,"*"&amp;AF$3&amp;"*")=1,1,0),0))</f>
        <v>0</v>
      </c>
      <c r="AG787" s="0" t="n">
        <f aca="false">IF(OR(AG$3="",Consolidado!$D787=""),0,IF(ISNUMBER(SEARCH(AG$3,Consolidado!$D787)),IF(COUNTIFS(Consolidado!$AC$5:AC787,Consolidado!$AC787,Consolidado!$D$5:D787,"*"&amp;AG$3&amp;"*")=1,1,0),0))</f>
        <v>0</v>
      </c>
      <c r="AH787" s="0" t="n">
        <f aca="false">IF(OR(AH$3="",Consolidado!$D787=""),0,IF(ISNUMBER(SEARCH(AH$3,Consolidado!$D787)),IF(COUNTIFS(Consolidado!$AC$5:AC787,Consolidado!$AC787,Consolidado!$D$5:D787,"*"&amp;AH$3&amp;"*")=1,1,0),0))</f>
        <v>0</v>
      </c>
      <c r="AI787" s="0" t="n">
        <f aca="false">IF(OR(AI$3="",Consolidado!$D787=""),0,IF(ISNUMBER(SEARCH(AI$3,Consolidado!$D787)),IF(COUNTIFS(Consolidado!$AC$5:AC787,Consolidado!$AC787,Consolidado!$D$5:D787,"*"&amp;AI$3&amp;"*")=1,1,0),0))</f>
        <v>0</v>
      </c>
      <c r="AJ787" s="0" t="n">
        <f aca="false">IF(OR(AJ$3="",Consolidado!$D787=""),0,IF(ISNUMBER(SEARCH(AJ$3,Consolidado!$D787)),IF(COUNTIFS(Consolidado!$AC$5:AC787,Consolidado!$AC787,Consolidado!$D$5:D787,"*"&amp;AJ$3&amp;"*")=1,1,0),0))</f>
        <v>0</v>
      </c>
      <c r="AK787" s="0" t="n">
        <f aca="false">IF(OR(AK$3="",Consolidado!$D787=""),0,IF(ISNUMBER(SEARCH(AK$3,Consolidado!$D787)),IF(COUNTIFS(Consolidado!$AC$5:AC787,Consolidado!$AC787,Consolidado!$D$5:D787,"*"&amp;AK$3&amp;"*")=1,1,0),0))</f>
        <v>0</v>
      </c>
      <c r="AL787" s="0" t="n">
        <f aca="false">IF(OR(AL$3="",Consolidado!$D787=""),0,IF(ISNUMBER(SEARCH(AL$3,Consolidado!$D787)),IF(COUNTIFS(Consolidado!$AC$5:AC787,Consolidado!$AC787,Consolidado!$D$5:D787,"*"&amp;AL$3&amp;"*")=1,1,0),0))</f>
        <v>0</v>
      </c>
      <c r="AM787" s="0" t="n">
        <f aca="false">IF(OR(AM$3="",Consolidado!$D787=""),0,IF(ISNUMBER(SEARCH(AM$3,Consolidado!$D787)),IF(COUNTIFS(Consolidado!$AC$5:AC787,Consolidado!$AC787,Consolidado!$D$5:D787,"*"&amp;AM$3&amp;"*")=1,1,0),0))</f>
        <v>0</v>
      </c>
      <c r="AN787" s="0" t="n">
        <f aca="false">IF(OR(AN$3="",Consolidado!$D787=""),0,IF(ISNUMBER(SEARCH(AN$3,Consolidado!$D787)),IF(COUNTIFS(Consolidado!$AC$5:AC787,Consolidado!$AC787,Consolidado!$D$5:D787,"*"&amp;AN$3&amp;"*")=1,1,0),0))</f>
        <v>0</v>
      </c>
      <c r="AO787" s="0" t="n">
        <f aca="false">IF(OR(AO$3="",Consolidado!$D787=""),0,IF(ISNUMBER(SEARCH(AO$3,Consolidado!$D787)),IF(COUNTIFS(Consolidado!$AC$5:AC787,Consolidado!$AC787,Consolidado!$D$5:D787,"*"&amp;AO$3&amp;"*")=1,1,0),0))</f>
        <v>0</v>
      </c>
    </row>
    <row r="788" customFormat="false" ht="15" hidden="false" customHeight="false" outlineLevel="0" collapsed="false">
      <c r="B788" s="0" t="n">
        <f aca="false">IF(OR(B$3="",Consolidado!$D788=""),0,IF(ISNUMBER(SEARCH(B$3,Consolidado!$D788)),IF(COUNTIFS(Consolidado!$AC$5:AC788,Consolidado!$AC788,Consolidado!$D$5:D788,"*"&amp;B$3&amp;"*")=1,1,0),0))</f>
        <v>0</v>
      </c>
      <c r="C788" s="0" t="n">
        <f aca="false">IF(OR(C$3="",Consolidado!$D788=""),0,IF(ISNUMBER(SEARCH(C$3,Consolidado!$D788)),IF(COUNTIFS(Consolidado!$AC$5:AC788,Consolidado!$AC788,Consolidado!$D$5:D788,"*"&amp;C$3&amp;"*")=1,1,0),0))</f>
        <v>0</v>
      </c>
      <c r="D788" s="0" t="n">
        <f aca="false">IF(OR(D$3="",Consolidado!$D788=""),0,IF(ISNUMBER(SEARCH(D$3,Consolidado!$D788)),IF(COUNTIFS(Consolidado!$AC$5:AC788,Consolidado!$AC788,Consolidado!$D$5:D788,"*"&amp;D$3&amp;"*")=1,1,0),0))</f>
        <v>0</v>
      </c>
      <c r="E788" s="0" t="n">
        <f aca="false">IF(OR(E$3="",Consolidado!$D788=""),0,IF(ISNUMBER(SEARCH(E$3,Consolidado!$D788)),IF(COUNTIFS(Consolidado!$AC$5:AC788,Consolidado!$AC788,Consolidado!$D$5:D788,"*"&amp;E$3&amp;"*")=1,1,0),0))</f>
        <v>0</v>
      </c>
      <c r="F788" s="0" t="n">
        <f aca="false">IF(OR(F$3="",Consolidado!$D788=""),0,IF(ISNUMBER(SEARCH(F$3,Consolidado!$D788)),IF(COUNTIFS(Consolidado!$AC$5:AC788,Consolidado!$AC788,Consolidado!$D$5:D788,"*"&amp;F$3&amp;"*")=1,1,0),0))</f>
        <v>0</v>
      </c>
      <c r="G788" s="0" t="n">
        <f aca="false">IF(OR(G$3="",Consolidado!$D788=""),0,IF(ISNUMBER(SEARCH(G$3,Consolidado!$D788)),IF(COUNTIFS(Consolidado!$AC$5:AC788,Consolidado!$AC788,Consolidado!$D$5:D788,"*"&amp;G$3&amp;"*")=1,1,0),0))</f>
        <v>0</v>
      </c>
      <c r="H788" s="0" t="n">
        <f aca="false">IF(OR(H$3="",Consolidado!$D788=""),0,IF(ISNUMBER(SEARCH(H$3,Consolidado!$D788)),IF(COUNTIFS(Consolidado!$AC$5:AC788,Consolidado!$AC788,Consolidado!$D$5:D788,"*"&amp;H$3&amp;"*")=1,1,0),0))</f>
        <v>0</v>
      </c>
      <c r="I788" s="0" t="n">
        <f aca="false">IF(OR(I$3="",Consolidado!$D788=""),0,IF(ISNUMBER(SEARCH(I$3,Consolidado!$D788)),IF(COUNTIFS(Consolidado!$AC$5:AC788,Consolidado!$AC788,Consolidado!$D$5:D788,"*"&amp;I$3&amp;"*")=1,1,0),0))</f>
        <v>0</v>
      </c>
      <c r="J788" s="0" t="n">
        <f aca="false">IF(OR(J$3="",Consolidado!$D788=""),0,IF(ISNUMBER(SEARCH(J$3,Consolidado!$D788)),IF(COUNTIFS(Consolidado!$AC$5:AC788,Consolidado!$AC788,Consolidado!$D$5:D788,"*"&amp;J$3&amp;"*")=1,1,0),0))</f>
        <v>0</v>
      </c>
      <c r="K788" s="0" t="n">
        <f aca="false">IF(OR(K$3="",Consolidado!$D788=""),0,IF(ISNUMBER(SEARCH(K$3,Consolidado!$D788)),IF(COUNTIFS(Consolidado!$AC$5:AC788,Consolidado!$AC788,Consolidado!$D$5:D788,"*"&amp;K$3&amp;"*")=1,1,0),0))</f>
        <v>0</v>
      </c>
      <c r="L788" s="0" t="n">
        <f aca="false">IF(OR(L$3="",Consolidado!$D788=""),0,IF(ISNUMBER(SEARCH(L$3,Consolidado!$D788)),IF(COUNTIFS(Consolidado!$AC$5:AC788,Consolidado!$AC788,Consolidado!$D$5:D788,"*"&amp;L$3&amp;"*")=1,1,0),0))</f>
        <v>0</v>
      </c>
      <c r="M788" s="0" t="n">
        <f aca="false">IF(OR(M$3="",Consolidado!$D788=""),0,IF(ISNUMBER(SEARCH(M$3,Consolidado!$D788)),IF(COUNTIFS(Consolidado!$AC$5:AC788,Consolidado!$AC788,Consolidado!$D$5:D788,"*"&amp;M$3&amp;"*")=1,1,0),0))</f>
        <v>0</v>
      </c>
      <c r="N788" s="0" t="n">
        <f aca="false">IF(OR(N$3="",Consolidado!$D788=""),0,IF(ISNUMBER(SEARCH(N$3,Consolidado!$D788)),IF(COUNTIFS(Consolidado!$AC$5:AC788,Consolidado!$AC788,Consolidado!$D$5:D788,"*"&amp;N$3&amp;"*")=1,1,0),0))</f>
        <v>0</v>
      </c>
      <c r="O788" s="0" t="n">
        <f aca="false">IF(OR(O$3="",Consolidado!$D788=""),0,IF(ISNUMBER(SEARCH(O$3,Consolidado!$D788)),IF(COUNTIFS(Consolidado!$AC$5:AC788,Consolidado!$AC788,Consolidado!$D$5:D788,"*"&amp;O$3&amp;"*")=1,1,0),0))</f>
        <v>0</v>
      </c>
      <c r="P788" s="0" t="n">
        <f aca="false">IF(OR(P$3="",Consolidado!$D788=""),0,IF(ISNUMBER(SEARCH(P$3,Consolidado!$D788)),IF(COUNTIFS(Consolidado!$AC$5:AC788,Consolidado!$AC788,Consolidado!$D$5:D788,"*"&amp;P$3&amp;"*")=1,1,0),0))</f>
        <v>0</v>
      </c>
      <c r="Q788" s="0" t="n">
        <f aca="false">IF(OR(Q$3="",Consolidado!$D788=""),0,IF(ISNUMBER(SEARCH(Q$3,Consolidado!$D788)),IF(COUNTIFS(Consolidado!$AC$5:AC788,Consolidado!$AC788,Consolidado!$D$5:D788,"*"&amp;Q$3&amp;"*")=1,1,0),0))</f>
        <v>0</v>
      </c>
      <c r="R788" s="0" t="n">
        <f aca="false">IF(OR(R$3="",Consolidado!$D788=""),0,IF(ISNUMBER(SEARCH(R$3,Consolidado!$D788)),IF(COUNTIFS(Consolidado!$AC$5:AC788,Consolidado!$AC788,Consolidado!$D$5:D788,"*"&amp;R$3&amp;"*")=1,1,0),0))</f>
        <v>0</v>
      </c>
      <c r="S788" s="0" t="n">
        <f aca="false">IF(OR(S$3="",Consolidado!$D788=""),0,IF(ISNUMBER(SEARCH(S$3,Consolidado!$D788)),IF(COUNTIFS(Consolidado!$AC$5:AC788,Consolidado!$AC788,Consolidado!$D$5:D788,"*"&amp;S$3&amp;"*")=1,1,0),0))</f>
        <v>0</v>
      </c>
      <c r="T788" s="0" t="n">
        <f aca="false">IF(OR(T$3="",Consolidado!$D788=""),0,IF(ISNUMBER(SEARCH(T$3,Consolidado!$D788)),IF(COUNTIFS(Consolidado!$AC$5:AC788,Consolidado!$AC788,Consolidado!$D$5:D788,"*"&amp;T$3&amp;"*")=1,1,0),0))</f>
        <v>0</v>
      </c>
      <c r="U788" s="0" t="n">
        <f aca="false">IF(OR(U$3="",Consolidado!$D788=""),0,IF(ISNUMBER(SEARCH(U$3,Consolidado!$D788)),IF(COUNTIFS(Consolidado!$AC$5:AC788,Consolidado!$AC788,Consolidado!$D$5:D788,"*"&amp;U$3&amp;"*")=1,1,0),0))</f>
        <v>0</v>
      </c>
      <c r="V788" s="0" t="n">
        <f aca="false">IF(OR(V$3="",Consolidado!$D788=""),0,IF(ISNUMBER(SEARCH(V$3,Consolidado!$D788)),IF(COUNTIFS(Consolidado!$AC$5:AC788,Consolidado!$AC788,Consolidado!$D$5:D788,"*"&amp;V$3&amp;"*")=1,1,0),0))</f>
        <v>0</v>
      </c>
      <c r="W788" s="0" t="n">
        <f aca="false">IF(OR(W$3="",Consolidado!$D788=""),0,IF(ISNUMBER(SEARCH(W$3,Consolidado!$D788)),IF(COUNTIFS(Consolidado!$AC$5:AC788,Consolidado!$AC788,Consolidado!$D$5:D788,"*"&amp;W$3&amp;"*")=1,1,0),0))</f>
        <v>0</v>
      </c>
      <c r="X788" s="0" t="n">
        <f aca="false">IF(OR(X$3="",Consolidado!$D788=""),0,IF(ISNUMBER(SEARCH(X$3,Consolidado!$D788)),IF(COUNTIFS(Consolidado!$AC$5:AC788,Consolidado!$AC788,Consolidado!$D$5:D788,"*"&amp;X$3&amp;"*")=1,1,0),0))</f>
        <v>0</v>
      </c>
      <c r="Y788" s="0" t="n">
        <f aca="false">IF(OR(Y$3="",Consolidado!$D788=""),0,IF(ISNUMBER(SEARCH(Y$3,Consolidado!$D788)),IF(COUNTIFS(Consolidado!$AC$5:AC788,Consolidado!$AC788,Consolidado!$D$5:D788,"*"&amp;Y$3&amp;"*")=1,1,0),0))</f>
        <v>0</v>
      </c>
      <c r="Z788" s="0" t="n">
        <f aca="false">IF(OR(Z$3="",Consolidado!$D788=""),0,IF(ISNUMBER(SEARCH(Z$3,Consolidado!$D788)),IF(COUNTIFS(Consolidado!$AC$5:AC788,Consolidado!$AC788,Consolidado!$D$5:D788,"*"&amp;Z$3&amp;"*")=1,1,0),0))</f>
        <v>0</v>
      </c>
      <c r="AA788" s="0" t="n">
        <f aca="false">IF(OR(AA$3="",Consolidado!$D788=""),0,IF(ISNUMBER(SEARCH(AA$3,Consolidado!$D788)),IF(COUNTIFS(Consolidado!$AC$5:AC788,Consolidado!$AC788,Consolidado!$D$5:D788,"*"&amp;AA$3&amp;"*")=1,1,0),0))</f>
        <v>0</v>
      </c>
      <c r="AB788" s="0" t="n">
        <f aca="false">IF(OR(AB$3="",Consolidado!$D788=""),0,IF(ISNUMBER(SEARCH(AB$3,Consolidado!$D788)),IF(COUNTIFS(Consolidado!$AC$5:AC788,Consolidado!$AC788,Consolidado!$D$5:D788,"*"&amp;AB$3&amp;"*")=1,1,0),0))</f>
        <v>0</v>
      </c>
      <c r="AC788" s="0" t="n">
        <f aca="false">IF(OR(AC$3="",Consolidado!$D788=""),0,IF(ISNUMBER(SEARCH(AC$3,Consolidado!$D788)),IF(COUNTIFS(Consolidado!$AC$5:AC788,Consolidado!$AC788,Consolidado!$D$5:D788,"*"&amp;AC$3&amp;"*")=1,1,0),0))</f>
        <v>0</v>
      </c>
      <c r="AD788" s="0" t="n">
        <f aca="false">IF(OR(AD$3="",Consolidado!$D788=""),0,IF(ISNUMBER(SEARCH(AD$3,Consolidado!$D788)),IF(COUNTIFS(Consolidado!$AC$5:AC788,Consolidado!$AC788,Consolidado!$D$5:D788,"*"&amp;AD$3&amp;"*")=1,1,0),0))</f>
        <v>0</v>
      </c>
      <c r="AE788" s="0" t="n">
        <f aca="false">IF(OR(AE$3="",Consolidado!$D788=""),0,IF(ISNUMBER(SEARCH(AE$3,Consolidado!$D788)),IF(COUNTIFS(Consolidado!$AC$5:AC788,Consolidado!$AC788,Consolidado!$D$5:D788,"*"&amp;AE$3&amp;"*")=1,1,0),0))</f>
        <v>0</v>
      </c>
      <c r="AF788" s="0" t="n">
        <f aca="false">IF(OR(AF$3="",Consolidado!$D788=""),0,IF(ISNUMBER(SEARCH(AF$3,Consolidado!$D788)),IF(COUNTIFS(Consolidado!$AC$5:AC788,Consolidado!$AC788,Consolidado!$D$5:D788,"*"&amp;AF$3&amp;"*")=1,1,0),0))</f>
        <v>0</v>
      </c>
      <c r="AG788" s="0" t="n">
        <f aca="false">IF(OR(AG$3="",Consolidado!$D788=""),0,IF(ISNUMBER(SEARCH(AG$3,Consolidado!$D788)),IF(COUNTIFS(Consolidado!$AC$5:AC788,Consolidado!$AC788,Consolidado!$D$5:D788,"*"&amp;AG$3&amp;"*")=1,1,0),0))</f>
        <v>0</v>
      </c>
      <c r="AH788" s="0" t="n">
        <f aca="false">IF(OR(AH$3="",Consolidado!$D788=""),0,IF(ISNUMBER(SEARCH(AH$3,Consolidado!$D788)),IF(COUNTIFS(Consolidado!$AC$5:AC788,Consolidado!$AC788,Consolidado!$D$5:D788,"*"&amp;AH$3&amp;"*")=1,1,0),0))</f>
        <v>0</v>
      </c>
      <c r="AI788" s="0" t="n">
        <f aca="false">IF(OR(AI$3="",Consolidado!$D788=""),0,IF(ISNUMBER(SEARCH(AI$3,Consolidado!$D788)),IF(COUNTIFS(Consolidado!$AC$5:AC788,Consolidado!$AC788,Consolidado!$D$5:D788,"*"&amp;AI$3&amp;"*")=1,1,0),0))</f>
        <v>0</v>
      </c>
      <c r="AJ788" s="0" t="n">
        <f aca="false">IF(OR(AJ$3="",Consolidado!$D788=""),0,IF(ISNUMBER(SEARCH(AJ$3,Consolidado!$D788)),IF(COUNTIFS(Consolidado!$AC$5:AC788,Consolidado!$AC788,Consolidado!$D$5:D788,"*"&amp;AJ$3&amp;"*")=1,1,0),0))</f>
        <v>0</v>
      </c>
      <c r="AK788" s="0" t="n">
        <f aca="false">IF(OR(AK$3="",Consolidado!$D788=""),0,IF(ISNUMBER(SEARCH(AK$3,Consolidado!$D788)),IF(COUNTIFS(Consolidado!$AC$5:AC788,Consolidado!$AC788,Consolidado!$D$5:D788,"*"&amp;AK$3&amp;"*")=1,1,0),0))</f>
        <v>0</v>
      </c>
      <c r="AL788" s="0" t="n">
        <f aca="false">IF(OR(AL$3="",Consolidado!$D788=""),0,IF(ISNUMBER(SEARCH(AL$3,Consolidado!$D788)),IF(COUNTIFS(Consolidado!$AC$5:AC788,Consolidado!$AC788,Consolidado!$D$5:D788,"*"&amp;AL$3&amp;"*")=1,1,0),0))</f>
        <v>0</v>
      </c>
      <c r="AM788" s="0" t="n">
        <f aca="false">IF(OR(AM$3="",Consolidado!$D788=""),0,IF(ISNUMBER(SEARCH(AM$3,Consolidado!$D788)),IF(COUNTIFS(Consolidado!$AC$5:AC788,Consolidado!$AC788,Consolidado!$D$5:D788,"*"&amp;AM$3&amp;"*")=1,1,0),0))</f>
        <v>0</v>
      </c>
      <c r="AN788" s="0" t="n">
        <f aca="false">IF(OR(AN$3="",Consolidado!$D788=""),0,IF(ISNUMBER(SEARCH(AN$3,Consolidado!$D788)),IF(COUNTIFS(Consolidado!$AC$5:AC788,Consolidado!$AC788,Consolidado!$D$5:D788,"*"&amp;AN$3&amp;"*")=1,1,0),0))</f>
        <v>0</v>
      </c>
      <c r="AO788" s="0" t="n">
        <f aca="false">IF(OR(AO$3="",Consolidado!$D788=""),0,IF(ISNUMBER(SEARCH(AO$3,Consolidado!$D788)),IF(COUNTIFS(Consolidado!$AC$5:AC788,Consolidado!$AC788,Consolidado!$D$5:D788,"*"&amp;AO$3&amp;"*")=1,1,0),0))</f>
        <v>0</v>
      </c>
    </row>
    <row r="789" customFormat="false" ht="15" hidden="false" customHeight="false" outlineLevel="0" collapsed="false">
      <c r="B789" s="0" t="n">
        <f aca="false">IF(OR(B$3="",Consolidado!$D789=""),0,IF(ISNUMBER(SEARCH(B$3,Consolidado!$D789)),IF(COUNTIFS(Consolidado!$AC$5:AC789,Consolidado!$AC789,Consolidado!$D$5:D789,"*"&amp;B$3&amp;"*")=1,1,0),0))</f>
        <v>0</v>
      </c>
      <c r="C789" s="0" t="n">
        <f aca="false">IF(OR(C$3="",Consolidado!$D789=""),0,IF(ISNUMBER(SEARCH(C$3,Consolidado!$D789)),IF(COUNTIFS(Consolidado!$AC$5:AC789,Consolidado!$AC789,Consolidado!$D$5:D789,"*"&amp;C$3&amp;"*")=1,1,0),0))</f>
        <v>0</v>
      </c>
      <c r="D789" s="0" t="n">
        <f aca="false">IF(OR(D$3="",Consolidado!$D789=""),0,IF(ISNUMBER(SEARCH(D$3,Consolidado!$D789)),IF(COUNTIFS(Consolidado!$AC$5:AC789,Consolidado!$AC789,Consolidado!$D$5:D789,"*"&amp;D$3&amp;"*")=1,1,0),0))</f>
        <v>0</v>
      </c>
      <c r="E789" s="0" t="n">
        <f aca="false">IF(OR(E$3="",Consolidado!$D789=""),0,IF(ISNUMBER(SEARCH(E$3,Consolidado!$D789)),IF(COUNTIFS(Consolidado!$AC$5:AC789,Consolidado!$AC789,Consolidado!$D$5:D789,"*"&amp;E$3&amp;"*")=1,1,0),0))</f>
        <v>0</v>
      </c>
      <c r="F789" s="0" t="n">
        <f aca="false">IF(OR(F$3="",Consolidado!$D789=""),0,IF(ISNUMBER(SEARCH(F$3,Consolidado!$D789)),IF(COUNTIFS(Consolidado!$AC$5:AC789,Consolidado!$AC789,Consolidado!$D$5:D789,"*"&amp;F$3&amp;"*")=1,1,0),0))</f>
        <v>0</v>
      </c>
      <c r="G789" s="0" t="n">
        <f aca="false">IF(OR(G$3="",Consolidado!$D789=""),0,IF(ISNUMBER(SEARCH(G$3,Consolidado!$D789)),IF(COUNTIFS(Consolidado!$AC$5:AC789,Consolidado!$AC789,Consolidado!$D$5:D789,"*"&amp;G$3&amp;"*")=1,1,0),0))</f>
        <v>0</v>
      </c>
      <c r="H789" s="0" t="n">
        <f aca="false">IF(OR(H$3="",Consolidado!$D789=""),0,IF(ISNUMBER(SEARCH(H$3,Consolidado!$D789)),IF(COUNTIFS(Consolidado!$AC$5:AC789,Consolidado!$AC789,Consolidado!$D$5:D789,"*"&amp;H$3&amp;"*")=1,1,0),0))</f>
        <v>0</v>
      </c>
      <c r="I789" s="0" t="n">
        <f aca="false">IF(OR(I$3="",Consolidado!$D789=""),0,IF(ISNUMBER(SEARCH(I$3,Consolidado!$D789)),IF(COUNTIFS(Consolidado!$AC$5:AC789,Consolidado!$AC789,Consolidado!$D$5:D789,"*"&amp;I$3&amp;"*")=1,1,0),0))</f>
        <v>0</v>
      </c>
      <c r="J789" s="0" t="n">
        <f aca="false">IF(OR(J$3="",Consolidado!$D789=""),0,IF(ISNUMBER(SEARCH(J$3,Consolidado!$D789)),IF(COUNTIFS(Consolidado!$AC$5:AC789,Consolidado!$AC789,Consolidado!$D$5:D789,"*"&amp;J$3&amp;"*")=1,1,0),0))</f>
        <v>0</v>
      </c>
      <c r="K789" s="0" t="n">
        <f aca="false">IF(OR(K$3="",Consolidado!$D789=""),0,IF(ISNUMBER(SEARCH(K$3,Consolidado!$D789)),IF(COUNTIFS(Consolidado!$AC$5:AC789,Consolidado!$AC789,Consolidado!$D$5:D789,"*"&amp;K$3&amp;"*")=1,1,0),0))</f>
        <v>0</v>
      </c>
      <c r="L789" s="0" t="n">
        <f aca="false">IF(OR(L$3="",Consolidado!$D789=""),0,IF(ISNUMBER(SEARCH(L$3,Consolidado!$D789)),IF(COUNTIFS(Consolidado!$AC$5:AC789,Consolidado!$AC789,Consolidado!$D$5:D789,"*"&amp;L$3&amp;"*")=1,1,0),0))</f>
        <v>0</v>
      </c>
      <c r="M789" s="0" t="n">
        <f aca="false">IF(OR(M$3="",Consolidado!$D789=""),0,IF(ISNUMBER(SEARCH(M$3,Consolidado!$D789)),IF(COUNTIFS(Consolidado!$AC$5:AC789,Consolidado!$AC789,Consolidado!$D$5:D789,"*"&amp;M$3&amp;"*")=1,1,0),0))</f>
        <v>0</v>
      </c>
      <c r="N789" s="0" t="n">
        <f aca="false">IF(OR(N$3="",Consolidado!$D789=""),0,IF(ISNUMBER(SEARCH(N$3,Consolidado!$D789)),IF(COUNTIFS(Consolidado!$AC$5:AC789,Consolidado!$AC789,Consolidado!$D$5:D789,"*"&amp;N$3&amp;"*")=1,1,0),0))</f>
        <v>0</v>
      </c>
      <c r="O789" s="0" t="n">
        <f aca="false">IF(OR(O$3="",Consolidado!$D789=""),0,IF(ISNUMBER(SEARCH(O$3,Consolidado!$D789)),IF(COUNTIFS(Consolidado!$AC$5:AC789,Consolidado!$AC789,Consolidado!$D$5:D789,"*"&amp;O$3&amp;"*")=1,1,0),0))</f>
        <v>0</v>
      </c>
      <c r="P789" s="0" t="n">
        <f aca="false">IF(OR(P$3="",Consolidado!$D789=""),0,IF(ISNUMBER(SEARCH(P$3,Consolidado!$D789)),IF(COUNTIFS(Consolidado!$AC$5:AC789,Consolidado!$AC789,Consolidado!$D$5:D789,"*"&amp;P$3&amp;"*")=1,1,0),0))</f>
        <v>0</v>
      </c>
      <c r="Q789" s="0" t="n">
        <f aca="false">IF(OR(Q$3="",Consolidado!$D789=""),0,IF(ISNUMBER(SEARCH(Q$3,Consolidado!$D789)),IF(COUNTIFS(Consolidado!$AC$5:AC789,Consolidado!$AC789,Consolidado!$D$5:D789,"*"&amp;Q$3&amp;"*")=1,1,0),0))</f>
        <v>0</v>
      </c>
      <c r="R789" s="0" t="n">
        <f aca="false">IF(OR(R$3="",Consolidado!$D789=""),0,IF(ISNUMBER(SEARCH(R$3,Consolidado!$D789)),IF(COUNTIFS(Consolidado!$AC$5:AC789,Consolidado!$AC789,Consolidado!$D$5:D789,"*"&amp;R$3&amp;"*")=1,1,0),0))</f>
        <v>0</v>
      </c>
      <c r="S789" s="0" t="n">
        <f aca="false">IF(OR(S$3="",Consolidado!$D789=""),0,IF(ISNUMBER(SEARCH(S$3,Consolidado!$D789)),IF(COUNTIFS(Consolidado!$AC$5:AC789,Consolidado!$AC789,Consolidado!$D$5:D789,"*"&amp;S$3&amp;"*")=1,1,0),0))</f>
        <v>0</v>
      </c>
      <c r="T789" s="0" t="n">
        <f aca="false">IF(OR(T$3="",Consolidado!$D789=""),0,IF(ISNUMBER(SEARCH(T$3,Consolidado!$D789)),IF(COUNTIFS(Consolidado!$AC$5:AC789,Consolidado!$AC789,Consolidado!$D$5:D789,"*"&amp;T$3&amp;"*")=1,1,0),0))</f>
        <v>0</v>
      </c>
      <c r="U789" s="0" t="n">
        <f aca="false">IF(OR(U$3="",Consolidado!$D789=""),0,IF(ISNUMBER(SEARCH(U$3,Consolidado!$D789)),IF(COUNTIFS(Consolidado!$AC$5:AC789,Consolidado!$AC789,Consolidado!$D$5:D789,"*"&amp;U$3&amp;"*")=1,1,0),0))</f>
        <v>0</v>
      </c>
      <c r="V789" s="0" t="n">
        <f aca="false">IF(OR(V$3="",Consolidado!$D789=""),0,IF(ISNUMBER(SEARCH(V$3,Consolidado!$D789)),IF(COUNTIFS(Consolidado!$AC$5:AC789,Consolidado!$AC789,Consolidado!$D$5:D789,"*"&amp;V$3&amp;"*")=1,1,0),0))</f>
        <v>0</v>
      </c>
      <c r="W789" s="0" t="n">
        <f aca="false">IF(OR(W$3="",Consolidado!$D789=""),0,IF(ISNUMBER(SEARCH(W$3,Consolidado!$D789)),IF(COUNTIFS(Consolidado!$AC$5:AC789,Consolidado!$AC789,Consolidado!$D$5:D789,"*"&amp;W$3&amp;"*")=1,1,0),0))</f>
        <v>0</v>
      </c>
      <c r="X789" s="0" t="n">
        <f aca="false">IF(OR(X$3="",Consolidado!$D789=""),0,IF(ISNUMBER(SEARCH(X$3,Consolidado!$D789)),IF(COUNTIFS(Consolidado!$AC$5:AC789,Consolidado!$AC789,Consolidado!$D$5:D789,"*"&amp;X$3&amp;"*")=1,1,0),0))</f>
        <v>0</v>
      </c>
      <c r="Y789" s="0" t="n">
        <f aca="false">IF(OR(Y$3="",Consolidado!$D789=""),0,IF(ISNUMBER(SEARCH(Y$3,Consolidado!$D789)),IF(COUNTIFS(Consolidado!$AC$5:AC789,Consolidado!$AC789,Consolidado!$D$5:D789,"*"&amp;Y$3&amp;"*")=1,1,0),0))</f>
        <v>0</v>
      </c>
      <c r="Z789" s="0" t="n">
        <f aca="false">IF(OR(Z$3="",Consolidado!$D789=""),0,IF(ISNUMBER(SEARCH(Z$3,Consolidado!$D789)),IF(COUNTIFS(Consolidado!$AC$5:AC789,Consolidado!$AC789,Consolidado!$D$5:D789,"*"&amp;Z$3&amp;"*")=1,1,0),0))</f>
        <v>0</v>
      </c>
      <c r="AA789" s="0" t="n">
        <f aca="false">IF(OR(AA$3="",Consolidado!$D789=""),0,IF(ISNUMBER(SEARCH(AA$3,Consolidado!$D789)),IF(COUNTIFS(Consolidado!$AC$5:AC789,Consolidado!$AC789,Consolidado!$D$5:D789,"*"&amp;AA$3&amp;"*")=1,1,0),0))</f>
        <v>0</v>
      </c>
      <c r="AB789" s="0" t="n">
        <f aca="false">IF(OR(AB$3="",Consolidado!$D789=""),0,IF(ISNUMBER(SEARCH(AB$3,Consolidado!$D789)),IF(COUNTIFS(Consolidado!$AC$5:AC789,Consolidado!$AC789,Consolidado!$D$5:D789,"*"&amp;AB$3&amp;"*")=1,1,0),0))</f>
        <v>0</v>
      </c>
      <c r="AC789" s="0" t="n">
        <f aca="false">IF(OR(AC$3="",Consolidado!$D789=""),0,IF(ISNUMBER(SEARCH(AC$3,Consolidado!$D789)),IF(COUNTIFS(Consolidado!$AC$5:AC789,Consolidado!$AC789,Consolidado!$D$5:D789,"*"&amp;AC$3&amp;"*")=1,1,0),0))</f>
        <v>0</v>
      </c>
      <c r="AD789" s="0" t="n">
        <f aca="false">IF(OR(AD$3="",Consolidado!$D789=""),0,IF(ISNUMBER(SEARCH(AD$3,Consolidado!$D789)),IF(COUNTIFS(Consolidado!$AC$5:AC789,Consolidado!$AC789,Consolidado!$D$5:D789,"*"&amp;AD$3&amp;"*")=1,1,0),0))</f>
        <v>0</v>
      </c>
      <c r="AE789" s="0" t="n">
        <f aca="false">IF(OR(AE$3="",Consolidado!$D789=""),0,IF(ISNUMBER(SEARCH(AE$3,Consolidado!$D789)),IF(COUNTIFS(Consolidado!$AC$5:AC789,Consolidado!$AC789,Consolidado!$D$5:D789,"*"&amp;AE$3&amp;"*")=1,1,0),0))</f>
        <v>0</v>
      </c>
      <c r="AF789" s="0" t="n">
        <f aca="false">IF(OR(AF$3="",Consolidado!$D789=""),0,IF(ISNUMBER(SEARCH(AF$3,Consolidado!$D789)),IF(COUNTIFS(Consolidado!$AC$5:AC789,Consolidado!$AC789,Consolidado!$D$5:D789,"*"&amp;AF$3&amp;"*")=1,1,0),0))</f>
        <v>0</v>
      </c>
      <c r="AG789" s="0" t="n">
        <f aca="false">IF(OR(AG$3="",Consolidado!$D789=""),0,IF(ISNUMBER(SEARCH(AG$3,Consolidado!$D789)),IF(COUNTIFS(Consolidado!$AC$5:AC789,Consolidado!$AC789,Consolidado!$D$5:D789,"*"&amp;AG$3&amp;"*")=1,1,0),0))</f>
        <v>0</v>
      </c>
      <c r="AH789" s="0" t="n">
        <f aca="false">IF(OR(AH$3="",Consolidado!$D789=""),0,IF(ISNUMBER(SEARCH(AH$3,Consolidado!$D789)),IF(COUNTIFS(Consolidado!$AC$5:AC789,Consolidado!$AC789,Consolidado!$D$5:D789,"*"&amp;AH$3&amp;"*")=1,1,0),0))</f>
        <v>0</v>
      </c>
      <c r="AI789" s="0" t="n">
        <f aca="false">IF(OR(AI$3="",Consolidado!$D789=""),0,IF(ISNUMBER(SEARCH(AI$3,Consolidado!$D789)),IF(COUNTIFS(Consolidado!$AC$5:AC789,Consolidado!$AC789,Consolidado!$D$5:D789,"*"&amp;AI$3&amp;"*")=1,1,0),0))</f>
        <v>0</v>
      </c>
      <c r="AJ789" s="0" t="n">
        <f aca="false">IF(OR(AJ$3="",Consolidado!$D789=""),0,IF(ISNUMBER(SEARCH(AJ$3,Consolidado!$D789)),IF(COUNTIFS(Consolidado!$AC$5:AC789,Consolidado!$AC789,Consolidado!$D$5:D789,"*"&amp;AJ$3&amp;"*")=1,1,0),0))</f>
        <v>0</v>
      </c>
      <c r="AK789" s="0" t="n">
        <f aca="false">IF(OR(AK$3="",Consolidado!$D789=""),0,IF(ISNUMBER(SEARCH(AK$3,Consolidado!$D789)),IF(COUNTIFS(Consolidado!$AC$5:AC789,Consolidado!$AC789,Consolidado!$D$5:D789,"*"&amp;AK$3&amp;"*")=1,1,0),0))</f>
        <v>0</v>
      </c>
      <c r="AL789" s="0" t="n">
        <f aca="false">IF(OR(AL$3="",Consolidado!$D789=""),0,IF(ISNUMBER(SEARCH(AL$3,Consolidado!$D789)),IF(COUNTIFS(Consolidado!$AC$5:AC789,Consolidado!$AC789,Consolidado!$D$5:D789,"*"&amp;AL$3&amp;"*")=1,1,0),0))</f>
        <v>0</v>
      </c>
      <c r="AM789" s="0" t="n">
        <f aca="false">IF(OR(AM$3="",Consolidado!$D789=""),0,IF(ISNUMBER(SEARCH(AM$3,Consolidado!$D789)),IF(COUNTIFS(Consolidado!$AC$5:AC789,Consolidado!$AC789,Consolidado!$D$5:D789,"*"&amp;AM$3&amp;"*")=1,1,0),0))</f>
        <v>0</v>
      </c>
      <c r="AN789" s="0" t="n">
        <f aca="false">IF(OR(AN$3="",Consolidado!$D789=""),0,IF(ISNUMBER(SEARCH(AN$3,Consolidado!$D789)),IF(COUNTIFS(Consolidado!$AC$5:AC789,Consolidado!$AC789,Consolidado!$D$5:D789,"*"&amp;AN$3&amp;"*")=1,1,0),0))</f>
        <v>0</v>
      </c>
      <c r="AO789" s="0" t="n">
        <f aca="false">IF(OR(AO$3="",Consolidado!$D789=""),0,IF(ISNUMBER(SEARCH(AO$3,Consolidado!$D789)),IF(COUNTIFS(Consolidado!$AC$5:AC789,Consolidado!$AC789,Consolidado!$D$5:D789,"*"&amp;AO$3&amp;"*")=1,1,0),0))</f>
        <v>0</v>
      </c>
    </row>
    <row r="790" customFormat="false" ht="15" hidden="false" customHeight="false" outlineLevel="0" collapsed="false">
      <c r="B790" s="0" t="n">
        <f aca="false">IF(OR(B$3="",Consolidado!$D790=""),0,IF(ISNUMBER(SEARCH(B$3,Consolidado!$D790)),IF(COUNTIFS(Consolidado!$AC$5:AC790,Consolidado!$AC790,Consolidado!$D$5:D790,"*"&amp;B$3&amp;"*")=1,1,0),0))</f>
        <v>0</v>
      </c>
      <c r="C790" s="0" t="n">
        <f aca="false">IF(OR(C$3="",Consolidado!$D790=""),0,IF(ISNUMBER(SEARCH(C$3,Consolidado!$D790)),IF(COUNTIFS(Consolidado!$AC$5:AC790,Consolidado!$AC790,Consolidado!$D$5:D790,"*"&amp;C$3&amp;"*")=1,1,0),0))</f>
        <v>0</v>
      </c>
      <c r="D790" s="0" t="n">
        <f aca="false">IF(OR(D$3="",Consolidado!$D790=""),0,IF(ISNUMBER(SEARCH(D$3,Consolidado!$D790)),IF(COUNTIFS(Consolidado!$AC$5:AC790,Consolidado!$AC790,Consolidado!$D$5:D790,"*"&amp;D$3&amp;"*")=1,1,0),0))</f>
        <v>0</v>
      </c>
      <c r="E790" s="0" t="n">
        <f aca="false">IF(OR(E$3="",Consolidado!$D790=""),0,IF(ISNUMBER(SEARCH(E$3,Consolidado!$D790)),IF(COUNTIFS(Consolidado!$AC$5:AC790,Consolidado!$AC790,Consolidado!$D$5:D790,"*"&amp;E$3&amp;"*")=1,1,0),0))</f>
        <v>0</v>
      </c>
      <c r="F790" s="0" t="n">
        <f aca="false">IF(OR(F$3="",Consolidado!$D790=""),0,IF(ISNUMBER(SEARCH(F$3,Consolidado!$D790)),IF(COUNTIFS(Consolidado!$AC$5:AC790,Consolidado!$AC790,Consolidado!$D$5:D790,"*"&amp;F$3&amp;"*")=1,1,0),0))</f>
        <v>0</v>
      </c>
      <c r="G790" s="0" t="n">
        <f aca="false">IF(OR(G$3="",Consolidado!$D790=""),0,IF(ISNUMBER(SEARCH(G$3,Consolidado!$D790)),IF(COUNTIFS(Consolidado!$AC$5:AC790,Consolidado!$AC790,Consolidado!$D$5:D790,"*"&amp;G$3&amp;"*")=1,1,0),0))</f>
        <v>0</v>
      </c>
      <c r="H790" s="0" t="n">
        <f aca="false">IF(OR(H$3="",Consolidado!$D790=""),0,IF(ISNUMBER(SEARCH(H$3,Consolidado!$D790)),IF(COUNTIFS(Consolidado!$AC$5:AC790,Consolidado!$AC790,Consolidado!$D$5:D790,"*"&amp;H$3&amp;"*")=1,1,0),0))</f>
        <v>0</v>
      </c>
      <c r="I790" s="0" t="n">
        <f aca="false">IF(OR(I$3="",Consolidado!$D790=""),0,IF(ISNUMBER(SEARCH(I$3,Consolidado!$D790)),IF(COUNTIFS(Consolidado!$AC$5:AC790,Consolidado!$AC790,Consolidado!$D$5:D790,"*"&amp;I$3&amp;"*")=1,1,0),0))</f>
        <v>0</v>
      </c>
      <c r="J790" s="0" t="n">
        <f aca="false">IF(OR(J$3="",Consolidado!$D790=""),0,IF(ISNUMBER(SEARCH(J$3,Consolidado!$D790)),IF(COUNTIFS(Consolidado!$AC$5:AC790,Consolidado!$AC790,Consolidado!$D$5:D790,"*"&amp;J$3&amp;"*")=1,1,0),0))</f>
        <v>0</v>
      </c>
      <c r="K790" s="0" t="n">
        <f aca="false">IF(OR(K$3="",Consolidado!$D790=""),0,IF(ISNUMBER(SEARCH(K$3,Consolidado!$D790)),IF(COUNTIFS(Consolidado!$AC$5:AC790,Consolidado!$AC790,Consolidado!$D$5:D790,"*"&amp;K$3&amp;"*")=1,1,0),0))</f>
        <v>0</v>
      </c>
      <c r="L790" s="0" t="n">
        <f aca="false">IF(OR(L$3="",Consolidado!$D790=""),0,IF(ISNUMBER(SEARCH(L$3,Consolidado!$D790)),IF(COUNTIFS(Consolidado!$AC$5:AC790,Consolidado!$AC790,Consolidado!$D$5:D790,"*"&amp;L$3&amp;"*")=1,1,0),0))</f>
        <v>0</v>
      </c>
      <c r="M790" s="0" t="n">
        <f aca="false">IF(OR(M$3="",Consolidado!$D790=""),0,IF(ISNUMBER(SEARCH(M$3,Consolidado!$D790)),IF(COUNTIFS(Consolidado!$AC$5:AC790,Consolidado!$AC790,Consolidado!$D$5:D790,"*"&amp;M$3&amp;"*")=1,1,0),0))</f>
        <v>0</v>
      </c>
      <c r="N790" s="0" t="n">
        <f aca="false">IF(OR(N$3="",Consolidado!$D790=""),0,IF(ISNUMBER(SEARCH(N$3,Consolidado!$D790)),IF(COUNTIFS(Consolidado!$AC$5:AC790,Consolidado!$AC790,Consolidado!$D$5:D790,"*"&amp;N$3&amp;"*")=1,1,0),0))</f>
        <v>0</v>
      </c>
      <c r="O790" s="0" t="n">
        <f aca="false">IF(OR(O$3="",Consolidado!$D790=""),0,IF(ISNUMBER(SEARCH(O$3,Consolidado!$D790)),IF(COUNTIFS(Consolidado!$AC$5:AC790,Consolidado!$AC790,Consolidado!$D$5:D790,"*"&amp;O$3&amp;"*")=1,1,0),0))</f>
        <v>0</v>
      </c>
      <c r="P790" s="0" t="n">
        <f aca="false">IF(OR(P$3="",Consolidado!$D790=""),0,IF(ISNUMBER(SEARCH(P$3,Consolidado!$D790)),IF(COUNTIFS(Consolidado!$AC$5:AC790,Consolidado!$AC790,Consolidado!$D$5:D790,"*"&amp;P$3&amp;"*")=1,1,0),0))</f>
        <v>0</v>
      </c>
      <c r="Q790" s="0" t="n">
        <f aca="false">IF(OR(Q$3="",Consolidado!$D790=""),0,IF(ISNUMBER(SEARCH(Q$3,Consolidado!$D790)),IF(COUNTIFS(Consolidado!$AC$5:AC790,Consolidado!$AC790,Consolidado!$D$5:D790,"*"&amp;Q$3&amp;"*")=1,1,0),0))</f>
        <v>0</v>
      </c>
      <c r="R790" s="0" t="n">
        <f aca="false">IF(OR(R$3="",Consolidado!$D790=""),0,IF(ISNUMBER(SEARCH(R$3,Consolidado!$D790)),IF(COUNTIFS(Consolidado!$AC$5:AC790,Consolidado!$AC790,Consolidado!$D$5:D790,"*"&amp;R$3&amp;"*")=1,1,0),0))</f>
        <v>0</v>
      </c>
      <c r="S790" s="0" t="n">
        <f aca="false">IF(OR(S$3="",Consolidado!$D790=""),0,IF(ISNUMBER(SEARCH(S$3,Consolidado!$D790)),IF(COUNTIFS(Consolidado!$AC$5:AC790,Consolidado!$AC790,Consolidado!$D$5:D790,"*"&amp;S$3&amp;"*")=1,1,0),0))</f>
        <v>0</v>
      </c>
      <c r="T790" s="0" t="n">
        <f aca="false">IF(OR(T$3="",Consolidado!$D790=""),0,IF(ISNUMBER(SEARCH(T$3,Consolidado!$D790)),IF(COUNTIFS(Consolidado!$AC$5:AC790,Consolidado!$AC790,Consolidado!$D$5:D790,"*"&amp;T$3&amp;"*")=1,1,0),0))</f>
        <v>0</v>
      </c>
      <c r="U790" s="0" t="n">
        <f aca="false">IF(OR(U$3="",Consolidado!$D790=""),0,IF(ISNUMBER(SEARCH(U$3,Consolidado!$D790)),IF(COUNTIFS(Consolidado!$AC$5:AC790,Consolidado!$AC790,Consolidado!$D$5:D790,"*"&amp;U$3&amp;"*")=1,1,0),0))</f>
        <v>0</v>
      </c>
      <c r="V790" s="0" t="n">
        <f aca="false">IF(OR(V$3="",Consolidado!$D790=""),0,IF(ISNUMBER(SEARCH(V$3,Consolidado!$D790)),IF(COUNTIFS(Consolidado!$AC$5:AC790,Consolidado!$AC790,Consolidado!$D$5:D790,"*"&amp;V$3&amp;"*")=1,1,0),0))</f>
        <v>0</v>
      </c>
      <c r="W790" s="0" t="n">
        <f aca="false">IF(OR(W$3="",Consolidado!$D790=""),0,IF(ISNUMBER(SEARCH(W$3,Consolidado!$D790)),IF(COUNTIFS(Consolidado!$AC$5:AC790,Consolidado!$AC790,Consolidado!$D$5:D790,"*"&amp;W$3&amp;"*")=1,1,0),0))</f>
        <v>0</v>
      </c>
      <c r="X790" s="0" t="n">
        <f aca="false">IF(OR(X$3="",Consolidado!$D790=""),0,IF(ISNUMBER(SEARCH(X$3,Consolidado!$D790)),IF(COUNTIFS(Consolidado!$AC$5:AC790,Consolidado!$AC790,Consolidado!$D$5:D790,"*"&amp;X$3&amp;"*")=1,1,0),0))</f>
        <v>0</v>
      </c>
      <c r="Y790" s="0" t="n">
        <f aca="false">IF(OR(Y$3="",Consolidado!$D790=""),0,IF(ISNUMBER(SEARCH(Y$3,Consolidado!$D790)),IF(COUNTIFS(Consolidado!$AC$5:AC790,Consolidado!$AC790,Consolidado!$D$5:D790,"*"&amp;Y$3&amp;"*")=1,1,0),0))</f>
        <v>0</v>
      </c>
      <c r="Z790" s="0" t="n">
        <f aca="false">IF(OR(Z$3="",Consolidado!$D790=""),0,IF(ISNUMBER(SEARCH(Z$3,Consolidado!$D790)),IF(COUNTIFS(Consolidado!$AC$5:AC790,Consolidado!$AC790,Consolidado!$D$5:D790,"*"&amp;Z$3&amp;"*")=1,1,0),0))</f>
        <v>0</v>
      </c>
      <c r="AA790" s="0" t="n">
        <f aca="false">IF(OR(AA$3="",Consolidado!$D790=""),0,IF(ISNUMBER(SEARCH(AA$3,Consolidado!$D790)),IF(COUNTIFS(Consolidado!$AC$5:AC790,Consolidado!$AC790,Consolidado!$D$5:D790,"*"&amp;AA$3&amp;"*")=1,1,0),0))</f>
        <v>0</v>
      </c>
      <c r="AB790" s="0" t="n">
        <f aca="false">IF(OR(AB$3="",Consolidado!$D790=""),0,IF(ISNUMBER(SEARCH(AB$3,Consolidado!$D790)),IF(COUNTIFS(Consolidado!$AC$5:AC790,Consolidado!$AC790,Consolidado!$D$5:D790,"*"&amp;AB$3&amp;"*")=1,1,0),0))</f>
        <v>0</v>
      </c>
      <c r="AC790" s="0" t="n">
        <f aca="false">IF(OR(AC$3="",Consolidado!$D790=""),0,IF(ISNUMBER(SEARCH(AC$3,Consolidado!$D790)),IF(COUNTIFS(Consolidado!$AC$5:AC790,Consolidado!$AC790,Consolidado!$D$5:D790,"*"&amp;AC$3&amp;"*")=1,1,0),0))</f>
        <v>0</v>
      </c>
      <c r="AD790" s="0" t="n">
        <f aca="false">IF(OR(AD$3="",Consolidado!$D790=""),0,IF(ISNUMBER(SEARCH(AD$3,Consolidado!$D790)),IF(COUNTIFS(Consolidado!$AC$5:AC790,Consolidado!$AC790,Consolidado!$D$5:D790,"*"&amp;AD$3&amp;"*")=1,1,0),0))</f>
        <v>0</v>
      </c>
      <c r="AE790" s="0" t="n">
        <f aca="false">IF(OR(AE$3="",Consolidado!$D790=""),0,IF(ISNUMBER(SEARCH(AE$3,Consolidado!$D790)),IF(COUNTIFS(Consolidado!$AC$5:AC790,Consolidado!$AC790,Consolidado!$D$5:D790,"*"&amp;AE$3&amp;"*")=1,1,0),0))</f>
        <v>0</v>
      </c>
      <c r="AF790" s="0" t="n">
        <f aca="false">IF(OR(AF$3="",Consolidado!$D790=""),0,IF(ISNUMBER(SEARCH(AF$3,Consolidado!$D790)),IF(COUNTIFS(Consolidado!$AC$5:AC790,Consolidado!$AC790,Consolidado!$D$5:D790,"*"&amp;AF$3&amp;"*")=1,1,0),0))</f>
        <v>0</v>
      </c>
      <c r="AG790" s="0" t="n">
        <f aca="false">IF(OR(AG$3="",Consolidado!$D790=""),0,IF(ISNUMBER(SEARCH(AG$3,Consolidado!$D790)),IF(COUNTIFS(Consolidado!$AC$5:AC790,Consolidado!$AC790,Consolidado!$D$5:D790,"*"&amp;AG$3&amp;"*")=1,1,0),0))</f>
        <v>0</v>
      </c>
      <c r="AH790" s="0" t="n">
        <f aca="false">IF(OR(AH$3="",Consolidado!$D790=""),0,IF(ISNUMBER(SEARCH(AH$3,Consolidado!$D790)),IF(COUNTIFS(Consolidado!$AC$5:AC790,Consolidado!$AC790,Consolidado!$D$5:D790,"*"&amp;AH$3&amp;"*")=1,1,0),0))</f>
        <v>0</v>
      </c>
      <c r="AI790" s="0" t="n">
        <f aca="false">IF(OR(AI$3="",Consolidado!$D790=""),0,IF(ISNUMBER(SEARCH(AI$3,Consolidado!$D790)),IF(COUNTIFS(Consolidado!$AC$5:AC790,Consolidado!$AC790,Consolidado!$D$5:D790,"*"&amp;AI$3&amp;"*")=1,1,0),0))</f>
        <v>0</v>
      </c>
      <c r="AJ790" s="0" t="n">
        <f aca="false">IF(OR(AJ$3="",Consolidado!$D790=""),0,IF(ISNUMBER(SEARCH(AJ$3,Consolidado!$D790)),IF(COUNTIFS(Consolidado!$AC$5:AC790,Consolidado!$AC790,Consolidado!$D$5:D790,"*"&amp;AJ$3&amp;"*")=1,1,0),0))</f>
        <v>0</v>
      </c>
      <c r="AK790" s="0" t="n">
        <f aca="false">IF(OR(AK$3="",Consolidado!$D790=""),0,IF(ISNUMBER(SEARCH(AK$3,Consolidado!$D790)),IF(COUNTIFS(Consolidado!$AC$5:AC790,Consolidado!$AC790,Consolidado!$D$5:D790,"*"&amp;AK$3&amp;"*")=1,1,0),0))</f>
        <v>0</v>
      </c>
      <c r="AL790" s="0" t="n">
        <f aca="false">IF(OR(AL$3="",Consolidado!$D790=""),0,IF(ISNUMBER(SEARCH(AL$3,Consolidado!$D790)),IF(COUNTIFS(Consolidado!$AC$5:AC790,Consolidado!$AC790,Consolidado!$D$5:D790,"*"&amp;AL$3&amp;"*")=1,1,0),0))</f>
        <v>0</v>
      </c>
      <c r="AM790" s="0" t="n">
        <f aca="false">IF(OR(AM$3="",Consolidado!$D790=""),0,IF(ISNUMBER(SEARCH(AM$3,Consolidado!$D790)),IF(COUNTIFS(Consolidado!$AC$5:AC790,Consolidado!$AC790,Consolidado!$D$5:D790,"*"&amp;AM$3&amp;"*")=1,1,0),0))</f>
        <v>0</v>
      </c>
      <c r="AN790" s="0" t="n">
        <f aca="false">IF(OR(AN$3="",Consolidado!$D790=""),0,IF(ISNUMBER(SEARCH(AN$3,Consolidado!$D790)),IF(COUNTIFS(Consolidado!$AC$5:AC790,Consolidado!$AC790,Consolidado!$D$5:D790,"*"&amp;AN$3&amp;"*")=1,1,0),0))</f>
        <v>0</v>
      </c>
      <c r="AO790" s="0" t="n">
        <f aca="false">IF(OR(AO$3="",Consolidado!$D790=""),0,IF(ISNUMBER(SEARCH(AO$3,Consolidado!$D790)),IF(COUNTIFS(Consolidado!$AC$5:AC790,Consolidado!$AC790,Consolidado!$D$5:D790,"*"&amp;AO$3&amp;"*")=1,1,0),0))</f>
        <v>0</v>
      </c>
    </row>
    <row r="791" customFormat="false" ht="15" hidden="false" customHeight="false" outlineLevel="0" collapsed="false">
      <c r="B791" s="0" t="n">
        <f aca="false">IF(OR(B$3="",Consolidado!$D791=""),0,IF(ISNUMBER(SEARCH(B$3,Consolidado!$D791)),IF(COUNTIFS(Consolidado!$AC$5:AC791,Consolidado!$AC791,Consolidado!$D$5:D791,"*"&amp;B$3&amp;"*")=1,1,0),0))</f>
        <v>0</v>
      </c>
      <c r="C791" s="0" t="n">
        <f aca="false">IF(OR(C$3="",Consolidado!$D791=""),0,IF(ISNUMBER(SEARCH(C$3,Consolidado!$D791)),IF(COUNTIFS(Consolidado!$AC$5:AC791,Consolidado!$AC791,Consolidado!$D$5:D791,"*"&amp;C$3&amp;"*")=1,1,0),0))</f>
        <v>0</v>
      </c>
      <c r="D791" s="0" t="n">
        <f aca="false">IF(OR(D$3="",Consolidado!$D791=""),0,IF(ISNUMBER(SEARCH(D$3,Consolidado!$D791)),IF(COUNTIFS(Consolidado!$AC$5:AC791,Consolidado!$AC791,Consolidado!$D$5:D791,"*"&amp;D$3&amp;"*")=1,1,0),0))</f>
        <v>0</v>
      </c>
      <c r="E791" s="0" t="n">
        <f aca="false">IF(OR(E$3="",Consolidado!$D791=""),0,IF(ISNUMBER(SEARCH(E$3,Consolidado!$D791)),IF(COUNTIFS(Consolidado!$AC$5:AC791,Consolidado!$AC791,Consolidado!$D$5:D791,"*"&amp;E$3&amp;"*")=1,1,0),0))</f>
        <v>0</v>
      </c>
      <c r="F791" s="0" t="n">
        <f aca="false">IF(OR(F$3="",Consolidado!$D791=""),0,IF(ISNUMBER(SEARCH(F$3,Consolidado!$D791)),IF(COUNTIFS(Consolidado!$AC$5:AC791,Consolidado!$AC791,Consolidado!$D$5:D791,"*"&amp;F$3&amp;"*")=1,1,0),0))</f>
        <v>0</v>
      </c>
      <c r="G791" s="0" t="n">
        <f aca="false">IF(OR(G$3="",Consolidado!$D791=""),0,IF(ISNUMBER(SEARCH(G$3,Consolidado!$D791)),IF(COUNTIFS(Consolidado!$AC$5:AC791,Consolidado!$AC791,Consolidado!$D$5:D791,"*"&amp;G$3&amp;"*")=1,1,0),0))</f>
        <v>0</v>
      </c>
      <c r="H791" s="0" t="n">
        <f aca="false">IF(OR(H$3="",Consolidado!$D791=""),0,IF(ISNUMBER(SEARCH(H$3,Consolidado!$D791)),IF(COUNTIFS(Consolidado!$AC$5:AC791,Consolidado!$AC791,Consolidado!$D$5:D791,"*"&amp;H$3&amp;"*")=1,1,0),0))</f>
        <v>0</v>
      </c>
      <c r="I791" s="0" t="n">
        <f aca="false">IF(OR(I$3="",Consolidado!$D791=""),0,IF(ISNUMBER(SEARCH(I$3,Consolidado!$D791)),IF(COUNTIFS(Consolidado!$AC$5:AC791,Consolidado!$AC791,Consolidado!$D$5:D791,"*"&amp;I$3&amp;"*")=1,1,0),0))</f>
        <v>0</v>
      </c>
      <c r="J791" s="0" t="n">
        <f aca="false">IF(OR(J$3="",Consolidado!$D791=""),0,IF(ISNUMBER(SEARCH(J$3,Consolidado!$D791)),IF(COUNTIFS(Consolidado!$AC$5:AC791,Consolidado!$AC791,Consolidado!$D$5:D791,"*"&amp;J$3&amp;"*")=1,1,0),0))</f>
        <v>0</v>
      </c>
      <c r="K791" s="0" t="n">
        <f aca="false">IF(OR(K$3="",Consolidado!$D791=""),0,IF(ISNUMBER(SEARCH(K$3,Consolidado!$D791)),IF(COUNTIFS(Consolidado!$AC$5:AC791,Consolidado!$AC791,Consolidado!$D$5:D791,"*"&amp;K$3&amp;"*")=1,1,0),0))</f>
        <v>0</v>
      </c>
      <c r="L791" s="0" t="n">
        <f aca="false">IF(OR(L$3="",Consolidado!$D791=""),0,IF(ISNUMBER(SEARCH(L$3,Consolidado!$D791)),IF(COUNTIFS(Consolidado!$AC$5:AC791,Consolidado!$AC791,Consolidado!$D$5:D791,"*"&amp;L$3&amp;"*")=1,1,0),0))</f>
        <v>0</v>
      </c>
      <c r="M791" s="0" t="n">
        <f aca="false">IF(OR(M$3="",Consolidado!$D791=""),0,IF(ISNUMBER(SEARCH(M$3,Consolidado!$D791)),IF(COUNTIFS(Consolidado!$AC$5:AC791,Consolidado!$AC791,Consolidado!$D$5:D791,"*"&amp;M$3&amp;"*")=1,1,0),0))</f>
        <v>0</v>
      </c>
      <c r="N791" s="0" t="n">
        <f aca="false">IF(OR(N$3="",Consolidado!$D791=""),0,IF(ISNUMBER(SEARCH(N$3,Consolidado!$D791)),IF(COUNTIFS(Consolidado!$AC$5:AC791,Consolidado!$AC791,Consolidado!$D$5:D791,"*"&amp;N$3&amp;"*")=1,1,0),0))</f>
        <v>0</v>
      </c>
      <c r="O791" s="0" t="n">
        <f aca="false">IF(OR(O$3="",Consolidado!$D791=""),0,IF(ISNUMBER(SEARCH(O$3,Consolidado!$D791)),IF(COUNTIFS(Consolidado!$AC$5:AC791,Consolidado!$AC791,Consolidado!$D$5:D791,"*"&amp;O$3&amp;"*")=1,1,0),0))</f>
        <v>0</v>
      </c>
      <c r="P791" s="0" t="n">
        <f aca="false">IF(OR(P$3="",Consolidado!$D791=""),0,IF(ISNUMBER(SEARCH(P$3,Consolidado!$D791)),IF(COUNTIFS(Consolidado!$AC$5:AC791,Consolidado!$AC791,Consolidado!$D$5:D791,"*"&amp;P$3&amp;"*")=1,1,0),0))</f>
        <v>0</v>
      </c>
      <c r="Q791" s="0" t="n">
        <f aca="false">IF(OR(Q$3="",Consolidado!$D791=""),0,IF(ISNUMBER(SEARCH(Q$3,Consolidado!$D791)),IF(COUNTIFS(Consolidado!$AC$5:AC791,Consolidado!$AC791,Consolidado!$D$5:D791,"*"&amp;Q$3&amp;"*")=1,1,0),0))</f>
        <v>0</v>
      </c>
      <c r="R791" s="0" t="n">
        <f aca="false">IF(OR(R$3="",Consolidado!$D791=""),0,IF(ISNUMBER(SEARCH(R$3,Consolidado!$D791)),IF(COUNTIFS(Consolidado!$AC$5:AC791,Consolidado!$AC791,Consolidado!$D$5:D791,"*"&amp;R$3&amp;"*")=1,1,0),0))</f>
        <v>0</v>
      </c>
      <c r="S791" s="0" t="n">
        <f aca="false">IF(OR(S$3="",Consolidado!$D791=""),0,IF(ISNUMBER(SEARCH(S$3,Consolidado!$D791)),IF(COUNTIFS(Consolidado!$AC$5:AC791,Consolidado!$AC791,Consolidado!$D$5:D791,"*"&amp;S$3&amp;"*")=1,1,0),0))</f>
        <v>0</v>
      </c>
      <c r="T791" s="0" t="n">
        <f aca="false">IF(OR(T$3="",Consolidado!$D791=""),0,IF(ISNUMBER(SEARCH(T$3,Consolidado!$D791)),IF(COUNTIFS(Consolidado!$AC$5:AC791,Consolidado!$AC791,Consolidado!$D$5:D791,"*"&amp;T$3&amp;"*")=1,1,0),0))</f>
        <v>0</v>
      </c>
      <c r="U791" s="0" t="n">
        <f aca="false">IF(OR(U$3="",Consolidado!$D791=""),0,IF(ISNUMBER(SEARCH(U$3,Consolidado!$D791)),IF(COUNTIFS(Consolidado!$AC$5:AC791,Consolidado!$AC791,Consolidado!$D$5:D791,"*"&amp;U$3&amp;"*")=1,1,0),0))</f>
        <v>0</v>
      </c>
      <c r="V791" s="0" t="n">
        <f aca="false">IF(OR(V$3="",Consolidado!$D791=""),0,IF(ISNUMBER(SEARCH(V$3,Consolidado!$D791)),IF(COUNTIFS(Consolidado!$AC$5:AC791,Consolidado!$AC791,Consolidado!$D$5:D791,"*"&amp;V$3&amp;"*")=1,1,0),0))</f>
        <v>0</v>
      </c>
      <c r="W791" s="0" t="n">
        <f aca="false">IF(OR(W$3="",Consolidado!$D791=""),0,IF(ISNUMBER(SEARCH(W$3,Consolidado!$D791)),IF(COUNTIFS(Consolidado!$AC$5:AC791,Consolidado!$AC791,Consolidado!$D$5:D791,"*"&amp;W$3&amp;"*")=1,1,0),0))</f>
        <v>0</v>
      </c>
      <c r="X791" s="0" t="n">
        <f aca="false">IF(OR(X$3="",Consolidado!$D791=""),0,IF(ISNUMBER(SEARCH(X$3,Consolidado!$D791)),IF(COUNTIFS(Consolidado!$AC$5:AC791,Consolidado!$AC791,Consolidado!$D$5:D791,"*"&amp;X$3&amp;"*")=1,1,0),0))</f>
        <v>0</v>
      </c>
      <c r="Y791" s="0" t="n">
        <f aca="false">IF(OR(Y$3="",Consolidado!$D791=""),0,IF(ISNUMBER(SEARCH(Y$3,Consolidado!$D791)),IF(COUNTIFS(Consolidado!$AC$5:AC791,Consolidado!$AC791,Consolidado!$D$5:D791,"*"&amp;Y$3&amp;"*")=1,1,0),0))</f>
        <v>0</v>
      </c>
      <c r="Z791" s="0" t="n">
        <f aca="false">IF(OR(Z$3="",Consolidado!$D791=""),0,IF(ISNUMBER(SEARCH(Z$3,Consolidado!$D791)),IF(COUNTIFS(Consolidado!$AC$5:AC791,Consolidado!$AC791,Consolidado!$D$5:D791,"*"&amp;Z$3&amp;"*")=1,1,0),0))</f>
        <v>0</v>
      </c>
      <c r="AA791" s="0" t="n">
        <f aca="false">IF(OR(AA$3="",Consolidado!$D791=""),0,IF(ISNUMBER(SEARCH(AA$3,Consolidado!$D791)),IF(COUNTIFS(Consolidado!$AC$5:AC791,Consolidado!$AC791,Consolidado!$D$5:D791,"*"&amp;AA$3&amp;"*")=1,1,0),0))</f>
        <v>0</v>
      </c>
      <c r="AB791" s="0" t="n">
        <f aca="false">IF(OR(AB$3="",Consolidado!$D791=""),0,IF(ISNUMBER(SEARCH(AB$3,Consolidado!$D791)),IF(COUNTIFS(Consolidado!$AC$5:AC791,Consolidado!$AC791,Consolidado!$D$5:D791,"*"&amp;AB$3&amp;"*")=1,1,0),0))</f>
        <v>0</v>
      </c>
      <c r="AC791" s="0" t="n">
        <f aca="false">IF(OR(AC$3="",Consolidado!$D791=""),0,IF(ISNUMBER(SEARCH(AC$3,Consolidado!$D791)),IF(COUNTIFS(Consolidado!$AC$5:AC791,Consolidado!$AC791,Consolidado!$D$5:D791,"*"&amp;AC$3&amp;"*")=1,1,0),0))</f>
        <v>0</v>
      </c>
      <c r="AD791" s="0" t="n">
        <f aca="false">IF(OR(AD$3="",Consolidado!$D791=""),0,IF(ISNUMBER(SEARCH(AD$3,Consolidado!$D791)),IF(COUNTIFS(Consolidado!$AC$5:AC791,Consolidado!$AC791,Consolidado!$D$5:D791,"*"&amp;AD$3&amp;"*")=1,1,0),0))</f>
        <v>0</v>
      </c>
      <c r="AE791" s="0" t="n">
        <f aca="false">IF(OR(AE$3="",Consolidado!$D791=""),0,IF(ISNUMBER(SEARCH(AE$3,Consolidado!$D791)),IF(COUNTIFS(Consolidado!$AC$5:AC791,Consolidado!$AC791,Consolidado!$D$5:D791,"*"&amp;AE$3&amp;"*")=1,1,0),0))</f>
        <v>0</v>
      </c>
      <c r="AF791" s="0" t="n">
        <f aca="false">IF(OR(AF$3="",Consolidado!$D791=""),0,IF(ISNUMBER(SEARCH(AF$3,Consolidado!$D791)),IF(COUNTIFS(Consolidado!$AC$5:AC791,Consolidado!$AC791,Consolidado!$D$5:D791,"*"&amp;AF$3&amp;"*")=1,1,0),0))</f>
        <v>0</v>
      </c>
      <c r="AG791" s="0" t="n">
        <f aca="false">IF(OR(AG$3="",Consolidado!$D791=""),0,IF(ISNUMBER(SEARCH(AG$3,Consolidado!$D791)),IF(COUNTIFS(Consolidado!$AC$5:AC791,Consolidado!$AC791,Consolidado!$D$5:D791,"*"&amp;AG$3&amp;"*")=1,1,0),0))</f>
        <v>0</v>
      </c>
      <c r="AH791" s="0" t="n">
        <f aca="false">IF(OR(AH$3="",Consolidado!$D791=""),0,IF(ISNUMBER(SEARCH(AH$3,Consolidado!$D791)),IF(COUNTIFS(Consolidado!$AC$5:AC791,Consolidado!$AC791,Consolidado!$D$5:D791,"*"&amp;AH$3&amp;"*")=1,1,0),0))</f>
        <v>0</v>
      </c>
      <c r="AI791" s="0" t="n">
        <f aca="false">IF(OR(AI$3="",Consolidado!$D791=""),0,IF(ISNUMBER(SEARCH(AI$3,Consolidado!$D791)),IF(COUNTIFS(Consolidado!$AC$5:AC791,Consolidado!$AC791,Consolidado!$D$5:D791,"*"&amp;AI$3&amp;"*")=1,1,0),0))</f>
        <v>0</v>
      </c>
      <c r="AJ791" s="0" t="n">
        <f aca="false">IF(OR(AJ$3="",Consolidado!$D791=""),0,IF(ISNUMBER(SEARCH(AJ$3,Consolidado!$D791)),IF(COUNTIFS(Consolidado!$AC$5:AC791,Consolidado!$AC791,Consolidado!$D$5:D791,"*"&amp;AJ$3&amp;"*")=1,1,0),0))</f>
        <v>0</v>
      </c>
      <c r="AK791" s="0" t="n">
        <f aca="false">IF(OR(AK$3="",Consolidado!$D791=""),0,IF(ISNUMBER(SEARCH(AK$3,Consolidado!$D791)),IF(COUNTIFS(Consolidado!$AC$5:AC791,Consolidado!$AC791,Consolidado!$D$5:D791,"*"&amp;AK$3&amp;"*")=1,1,0),0))</f>
        <v>0</v>
      </c>
      <c r="AL791" s="0" t="n">
        <f aca="false">IF(OR(AL$3="",Consolidado!$D791=""),0,IF(ISNUMBER(SEARCH(AL$3,Consolidado!$D791)),IF(COUNTIFS(Consolidado!$AC$5:AC791,Consolidado!$AC791,Consolidado!$D$5:D791,"*"&amp;AL$3&amp;"*")=1,1,0),0))</f>
        <v>0</v>
      </c>
      <c r="AM791" s="0" t="n">
        <f aca="false">IF(OR(AM$3="",Consolidado!$D791=""),0,IF(ISNUMBER(SEARCH(AM$3,Consolidado!$D791)),IF(COUNTIFS(Consolidado!$AC$5:AC791,Consolidado!$AC791,Consolidado!$D$5:D791,"*"&amp;AM$3&amp;"*")=1,1,0),0))</f>
        <v>0</v>
      </c>
      <c r="AN791" s="0" t="n">
        <f aca="false">IF(OR(AN$3="",Consolidado!$D791=""),0,IF(ISNUMBER(SEARCH(AN$3,Consolidado!$D791)),IF(COUNTIFS(Consolidado!$AC$5:AC791,Consolidado!$AC791,Consolidado!$D$5:D791,"*"&amp;AN$3&amp;"*")=1,1,0),0))</f>
        <v>0</v>
      </c>
      <c r="AO791" s="0" t="n">
        <f aca="false">IF(OR(AO$3="",Consolidado!$D791=""),0,IF(ISNUMBER(SEARCH(AO$3,Consolidado!$D791)),IF(COUNTIFS(Consolidado!$AC$5:AC791,Consolidado!$AC791,Consolidado!$D$5:D791,"*"&amp;AO$3&amp;"*")=1,1,0),0))</f>
        <v>0</v>
      </c>
    </row>
    <row r="792" customFormat="false" ht="15" hidden="false" customHeight="false" outlineLevel="0" collapsed="false">
      <c r="B792" s="0" t="n">
        <f aca="false">IF(OR(B$3="",Consolidado!$D792=""),0,IF(ISNUMBER(SEARCH(B$3,Consolidado!$D792)),IF(COUNTIFS(Consolidado!$AC$5:AC792,Consolidado!$AC792,Consolidado!$D$5:D792,"*"&amp;B$3&amp;"*")=1,1,0),0))</f>
        <v>0</v>
      </c>
      <c r="C792" s="0" t="n">
        <f aca="false">IF(OR(C$3="",Consolidado!$D792=""),0,IF(ISNUMBER(SEARCH(C$3,Consolidado!$D792)),IF(COUNTIFS(Consolidado!$AC$5:AC792,Consolidado!$AC792,Consolidado!$D$5:D792,"*"&amp;C$3&amp;"*")=1,1,0),0))</f>
        <v>0</v>
      </c>
      <c r="D792" s="0" t="n">
        <f aca="false">IF(OR(D$3="",Consolidado!$D792=""),0,IF(ISNUMBER(SEARCH(D$3,Consolidado!$D792)),IF(COUNTIFS(Consolidado!$AC$5:AC792,Consolidado!$AC792,Consolidado!$D$5:D792,"*"&amp;D$3&amp;"*")=1,1,0),0))</f>
        <v>0</v>
      </c>
      <c r="E792" s="0" t="n">
        <f aca="false">IF(OR(E$3="",Consolidado!$D792=""),0,IF(ISNUMBER(SEARCH(E$3,Consolidado!$D792)),IF(COUNTIFS(Consolidado!$AC$5:AC792,Consolidado!$AC792,Consolidado!$D$5:D792,"*"&amp;E$3&amp;"*")=1,1,0),0))</f>
        <v>0</v>
      </c>
      <c r="F792" s="0" t="n">
        <f aca="false">IF(OR(F$3="",Consolidado!$D792=""),0,IF(ISNUMBER(SEARCH(F$3,Consolidado!$D792)),IF(COUNTIFS(Consolidado!$AC$5:AC792,Consolidado!$AC792,Consolidado!$D$5:D792,"*"&amp;F$3&amp;"*")=1,1,0),0))</f>
        <v>0</v>
      </c>
      <c r="G792" s="0" t="n">
        <f aca="false">IF(OR(G$3="",Consolidado!$D792=""),0,IF(ISNUMBER(SEARCH(G$3,Consolidado!$D792)),IF(COUNTIFS(Consolidado!$AC$5:AC792,Consolidado!$AC792,Consolidado!$D$5:D792,"*"&amp;G$3&amp;"*")=1,1,0),0))</f>
        <v>0</v>
      </c>
      <c r="H792" s="0" t="n">
        <f aca="false">IF(OR(H$3="",Consolidado!$D792=""),0,IF(ISNUMBER(SEARCH(H$3,Consolidado!$D792)),IF(COUNTIFS(Consolidado!$AC$5:AC792,Consolidado!$AC792,Consolidado!$D$5:D792,"*"&amp;H$3&amp;"*")=1,1,0),0))</f>
        <v>0</v>
      </c>
      <c r="I792" s="0" t="n">
        <f aca="false">IF(OR(I$3="",Consolidado!$D792=""),0,IF(ISNUMBER(SEARCH(I$3,Consolidado!$D792)),IF(COUNTIFS(Consolidado!$AC$5:AC792,Consolidado!$AC792,Consolidado!$D$5:D792,"*"&amp;I$3&amp;"*")=1,1,0),0))</f>
        <v>0</v>
      </c>
      <c r="J792" s="0" t="n">
        <f aca="false">IF(OR(J$3="",Consolidado!$D792=""),0,IF(ISNUMBER(SEARCH(J$3,Consolidado!$D792)),IF(COUNTIFS(Consolidado!$AC$5:AC792,Consolidado!$AC792,Consolidado!$D$5:D792,"*"&amp;J$3&amp;"*")=1,1,0),0))</f>
        <v>0</v>
      </c>
      <c r="K792" s="0" t="n">
        <f aca="false">IF(OR(K$3="",Consolidado!$D792=""),0,IF(ISNUMBER(SEARCH(K$3,Consolidado!$D792)),IF(COUNTIFS(Consolidado!$AC$5:AC792,Consolidado!$AC792,Consolidado!$D$5:D792,"*"&amp;K$3&amp;"*")=1,1,0),0))</f>
        <v>0</v>
      </c>
      <c r="L792" s="0" t="n">
        <f aca="false">IF(OR(L$3="",Consolidado!$D792=""),0,IF(ISNUMBER(SEARCH(L$3,Consolidado!$D792)),IF(COUNTIFS(Consolidado!$AC$5:AC792,Consolidado!$AC792,Consolidado!$D$5:D792,"*"&amp;L$3&amp;"*")=1,1,0),0))</f>
        <v>0</v>
      </c>
      <c r="M792" s="0" t="n">
        <f aca="false">IF(OR(M$3="",Consolidado!$D792=""),0,IF(ISNUMBER(SEARCH(M$3,Consolidado!$D792)),IF(COUNTIFS(Consolidado!$AC$5:AC792,Consolidado!$AC792,Consolidado!$D$5:D792,"*"&amp;M$3&amp;"*")=1,1,0),0))</f>
        <v>0</v>
      </c>
      <c r="N792" s="0" t="n">
        <f aca="false">IF(OR(N$3="",Consolidado!$D792=""),0,IF(ISNUMBER(SEARCH(N$3,Consolidado!$D792)),IF(COUNTIFS(Consolidado!$AC$5:AC792,Consolidado!$AC792,Consolidado!$D$5:D792,"*"&amp;N$3&amp;"*")=1,1,0),0))</f>
        <v>0</v>
      </c>
      <c r="O792" s="0" t="n">
        <f aca="false">IF(OR(O$3="",Consolidado!$D792=""),0,IF(ISNUMBER(SEARCH(O$3,Consolidado!$D792)),IF(COUNTIFS(Consolidado!$AC$5:AC792,Consolidado!$AC792,Consolidado!$D$5:D792,"*"&amp;O$3&amp;"*")=1,1,0),0))</f>
        <v>0</v>
      </c>
      <c r="P792" s="0" t="n">
        <f aca="false">IF(OR(P$3="",Consolidado!$D792=""),0,IF(ISNUMBER(SEARCH(P$3,Consolidado!$D792)),IF(COUNTIFS(Consolidado!$AC$5:AC792,Consolidado!$AC792,Consolidado!$D$5:D792,"*"&amp;P$3&amp;"*")=1,1,0),0))</f>
        <v>0</v>
      </c>
      <c r="Q792" s="0" t="n">
        <f aca="false">IF(OR(Q$3="",Consolidado!$D792=""),0,IF(ISNUMBER(SEARCH(Q$3,Consolidado!$D792)),IF(COUNTIFS(Consolidado!$AC$5:AC792,Consolidado!$AC792,Consolidado!$D$5:D792,"*"&amp;Q$3&amp;"*")=1,1,0),0))</f>
        <v>0</v>
      </c>
      <c r="R792" s="0" t="n">
        <f aca="false">IF(OR(R$3="",Consolidado!$D792=""),0,IF(ISNUMBER(SEARCH(R$3,Consolidado!$D792)),IF(COUNTIFS(Consolidado!$AC$5:AC792,Consolidado!$AC792,Consolidado!$D$5:D792,"*"&amp;R$3&amp;"*")=1,1,0),0))</f>
        <v>0</v>
      </c>
      <c r="S792" s="0" t="n">
        <f aca="false">IF(OR(S$3="",Consolidado!$D792=""),0,IF(ISNUMBER(SEARCH(S$3,Consolidado!$D792)),IF(COUNTIFS(Consolidado!$AC$5:AC792,Consolidado!$AC792,Consolidado!$D$5:D792,"*"&amp;S$3&amp;"*")=1,1,0),0))</f>
        <v>0</v>
      </c>
      <c r="T792" s="0" t="n">
        <f aca="false">IF(OR(T$3="",Consolidado!$D792=""),0,IF(ISNUMBER(SEARCH(T$3,Consolidado!$D792)),IF(COUNTIFS(Consolidado!$AC$5:AC792,Consolidado!$AC792,Consolidado!$D$5:D792,"*"&amp;T$3&amp;"*")=1,1,0),0))</f>
        <v>0</v>
      </c>
      <c r="U792" s="0" t="n">
        <f aca="false">IF(OR(U$3="",Consolidado!$D792=""),0,IF(ISNUMBER(SEARCH(U$3,Consolidado!$D792)),IF(COUNTIFS(Consolidado!$AC$5:AC792,Consolidado!$AC792,Consolidado!$D$5:D792,"*"&amp;U$3&amp;"*")=1,1,0),0))</f>
        <v>0</v>
      </c>
      <c r="V792" s="0" t="n">
        <f aca="false">IF(OR(V$3="",Consolidado!$D792=""),0,IF(ISNUMBER(SEARCH(V$3,Consolidado!$D792)),IF(COUNTIFS(Consolidado!$AC$5:AC792,Consolidado!$AC792,Consolidado!$D$5:D792,"*"&amp;V$3&amp;"*")=1,1,0),0))</f>
        <v>0</v>
      </c>
      <c r="W792" s="0" t="n">
        <f aca="false">IF(OR(W$3="",Consolidado!$D792=""),0,IF(ISNUMBER(SEARCH(W$3,Consolidado!$D792)),IF(COUNTIFS(Consolidado!$AC$5:AC792,Consolidado!$AC792,Consolidado!$D$5:D792,"*"&amp;W$3&amp;"*")=1,1,0),0))</f>
        <v>0</v>
      </c>
      <c r="X792" s="0" t="n">
        <f aca="false">IF(OR(X$3="",Consolidado!$D792=""),0,IF(ISNUMBER(SEARCH(X$3,Consolidado!$D792)),IF(COUNTIFS(Consolidado!$AC$5:AC792,Consolidado!$AC792,Consolidado!$D$5:D792,"*"&amp;X$3&amp;"*")=1,1,0),0))</f>
        <v>0</v>
      </c>
      <c r="Y792" s="0" t="n">
        <f aca="false">IF(OR(Y$3="",Consolidado!$D792=""),0,IF(ISNUMBER(SEARCH(Y$3,Consolidado!$D792)),IF(COUNTIFS(Consolidado!$AC$5:AC792,Consolidado!$AC792,Consolidado!$D$5:D792,"*"&amp;Y$3&amp;"*")=1,1,0),0))</f>
        <v>0</v>
      </c>
      <c r="Z792" s="0" t="n">
        <f aca="false">IF(OR(Z$3="",Consolidado!$D792=""),0,IF(ISNUMBER(SEARCH(Z$3,Consolidado!$D792)),IF(COUNTIFS(Consolidado!$AC$5:AC792,Consolidado!$AC792,Consolidado!$D$5:D792,"*"&amp;Z$3&amp;"*")=1,1,0),0))</f>
        <v>0</v>
      </c>
      <c r="AA792" s="0" t="n">
        <f aca="false">IF(OR(AA$3="",Consolidado!$D792=""),0,IF(ISNUMBER(SEARCH(AA$3,Consolidado!$D792)),IF(COUNTIFS(Consolidado!$AC$5:AC792,Consolidado!$AC792,Consolidado!$D$5:D792,"*"&amp;AA$3&amp;"*")=1,1,0),0))</f>
        <v>0</v>
      </c>
      <c r="AB792" s="0" t="n">
        <f aca="false">IF(OR(AB$3="",Consolidado!$D792=""),0,IF(ISNUMBER(SEARCH(AB$3,Consolidado!$D792)),IF(COUNTIFS(Consolidado!$AC$5:AC792,Consolidado!$AC792,Consolidado!$D$5:D792,"*"&amp;AB$3&amp;"*")=1,1,0),0))</f>
        <v>0</v>
      </c>
      <c r="AC792" s="0" t="n">
        <f aca="false">IF(OR(AC$3="",Consolidado!$D792=""),0,IF(ISNUMBER(SEARCH(AC$3,Consolidado!$D792)),IF(COUNTIFS(Consolidado!$AC$5:AC792,Consolidado!$AC792,Consolidado!$D$5:D792,"*"&amp;AC$3&amp;"*")=1,1,0),0))</f>
        <v>0</v>
      </c>
      <c r="AD792" s="0" t="n">
        <f aca="false">IF(OR(AD$3="",Consolidado!$D792=""),0,IF(ISNUMBER(SEARCH(AD$3,Consolidado!$D792)),IF(COUNTIFS(Consolidado!$AC$5:AC792,Consolidado!$AC792,Consolidado!$D$5:D792,"*"&amp;AD$3&amp;"*")=1,1,0),0))</f>
        <v>0</v>
      </c>
      <c r="AE792" s="0" t="n">
        <f aca="false">IF(OR(AE$3="",Consolidado!$D792=""),0,IF(ISNUMBER(SEARCH(AE$3,Consolidado!$D792)),IF(COUNTIFS(Consolidado!$AC$5:AC792,Consolidado!$AC792,Consolidado!$D$5:D792,"*"&amp;AE$3&amp;"*")=1,1,0),0))</f>
        <v>0</v>
      </c>
      <c r="AF792" s="0" t="n">
        <f aca="false">IF(OR(AF$3="",Consolidado!$D792=""),0,IF(ISNUMBER(SEARCH(AF$3,Consolidado!$D792)),IF(COUNTIFS(Consolidado!$AC$5:AC792,Consolidado!$AC792,Consolidado!$D$5:D792,"*"&amp;AF$3&amp;"*")=1,1,0),0))</f>
        <v>0</v>
      </c>
      <c r="AG792" s="0" t="n">
        <f aca="false">IF(OR(AG$3="",Consolidado!$D792=""),0,IF(ISNUMBER(SEARCH(AG$3,Consolidado!$D792)),IF(COUNTIFS(Consolidado!$AC$5:AC792,Consolidado!$AC792,Consolidado!$D$5:D792,"*"&amp;AG$3&amp;"*")=1,1,0),0))</f>
        <v>0</v>
      </c>
      <c r="AH792" s="0" t="n">
        <f aca="false">IF(OR(AH$3="",Consolidado!$D792=""),0,IF(ISNUMBER(SEARCH(AH$3,Consolidado!$D792)),IF(COUNTIFS(Consolidado!$AC$5:AC792,Consolidado!$AC792,Consolidado!$D$5:D792,"*"&amp;AH$3&amp;"*")=1,1,0),0))</f>
        <v>0</v>
      </c>
      <c r="AI792" s="0" t="n">
        <f aca="false">IF(OR(AI$3="",Consolidado!$D792=""),0,IF(ISNUMBER(SEARCH(AI$3,Consolidado!$D792)),IF(COUNTIFS(Consolidado!$AC$5:AC792,Consolidado!$AC792,Consolidado!$D$5:D792,"*"&amp;AI$3&amp;"*")=1,1,0),0))</f>
        <v>0</v>
      </c>
      <c r="AJ792" s="0" t="n">
        <f aca="false">IF(OR(AJ$3="",Consolidado!$D792=""),0,IF(ISNUMBER(SEARCH(AJ$3,Consolidado!$D792)),IF(COUNTIFS(Consolidado!$AC$5:AC792,Consolidado!$AC792,Consolidado!$D$5:D792,"*"&amp;AJ$3&amp;"*")=1,1,0),0))</f>
        <v>0</v>
      </c>
      <c r="AK792" s="0" t="n">
        <f aca="false">IF(OR(AK$3="",Consolidado!$D792=""),0,IF(ISNUMBER(SEARCH(AK$3,Consolidado!$D792)),IF(COUNTIFS(Consolidado!$AC$5:AC792,Consolidado!$AC792,Consolidado!$D$5:D792,"*"&amp;AK$3&amp;"*")=1,1,0),0))</f>
        <v>0</v>
      </c>
      <c r="AL792" s="0" t="n">
        <f aca="false">IF(OR(AL$3="",Consolidado!$D792=""),0,IF(ISNUMBER(SEARCH(AL$3,Consolidado!$D792)),IF(COUNTIFS(Consolidado!$AC$5:AC792,Consolidado!$AC792,Consolidado!$D$5:D792,"*"&amp;AL$3&amp;"*")=1,1,0),0))</f>
        <v>0</v>
      </c>
      <c r="AM792" s="0" t="n">
        <f aca="false">IF(OR(AM$3="",Consolidado!$D792=""),0,IF(ISNUMBER(SEARCH(AM$3,Consolidado!$D792)),IF(COUNTIFS(Consolidado!$AC$5:AC792,Consolidado!$AC792,Consolidado!$D$5:D792,"*"&amp;AM$3&amp;"*")=1,1,0),0))</f>
        <v>0</v>
      </c>
      <c r="AN792" s="0" t="n">
        <f aca="false">IF(OR(AN$3="",Consolidado!$D792=""),0,IF(ISNUMBER(SEARCH(AN$3,Consolidado!$D792)),IF(COUNTIFS(Consolidado!$AC$5:AC792,Consolidado!$AC792,Consolidado!$D$5:D792,"*"&amp;AN$3&amp;"*")=1,1,0),0))</f>
        <v>0</v>
      </c>
      <c r="AO792" s="0" t="n">
        <f aca="false">IF(OR(AO$3="",Consolidado!$D792=""),0,IF(ISNUMBER(SEARCH(AO$3,Consolidado!$D792)),IF(COUNTIFS(Consolidado!$AC$5:AC792,Consolidado!$AC792,Consolidado!$D$5:D792,"*"&amp;AO$3&amp;"*")=1,1,0),0))</f>
        <v>0</v>
      </c>
    </row>
    <row r="793" customFormat="false" ht="15" hidden="false" customHeight="false" outlineLevel="0" collapsed="false">
      <c r="B793" s="0" t="n">
        <f aca="false">IF(OR(B$3="",Consolidado!$D793=""),0,IF(ISNUMBER(SEARCH(B$3,Consolidado!$D793)),IF(COUNTIFS(Consolidado!$AC$5:AC793,Consolidado!$AC793,Consolidado!$D$5:D793,"*"&amp;B$3&amp;"*")=1,1,0),0))</f>
        <v>0</v>
      </c>
      <c r="C793" s="0" t="n">
        <f aca="false">IF(OR(C$3="",Consolidado!$D793=""),0,IF(ISNUMBER(SEARCH(C$3,Consolidado!$D793)),IF(COUNTIFS(Consolidado!$AC$5:AC793,Consolidado!$AC793,Consolidado!$D$5:D793,"*"&amp;C$3&amp;"*")=1,1,0),0))</f>
        <v>0</v>
      </c>
      <c r="D793" s="0" t="n">
        <f aca="false">IF(OR(D$3="",Consolidado!$D793=""),0,IF(ISNUMBER(SEARCH(D$3,Consolidado!$D793)),IF(COUNTIFS(Consolidado!$AC$5:AC793,Consolidado!$AC793,Consolidado!$D$5:D793,"*"&amp;D$3&amp;"*")=1,1,0),0))</f>
        <v>0</v>
      </c>
      <c r="E793" s="0" t="n">
        <f aca="false">IF(OR(E$3="",Consolidado!$D793=""),0,IF(ISNUMBER(SEARCH(E$3,Consolidado!$D793)),IF(COUNTIFS(Consolidado!$AC$5:AC793,Consolidado!$AC793,Consolidado!$D$5:D793,"*"&amp;E$3&amp;"*")=1,1,0),0))</f>
        <v>0</v>
      </c>
      <c r="F793" s="0" t="n">
        <f aca="false">IF(OR(F$3="",Consolidado!$D793=""),0,IF(ISNUMBER(SEARCH(F$3,Consolidado!$D793)),IF(COUNTIFS(Consolidado!$AC$5:AC793,Consolidado!$AC793,Consolidado!$D$5:D793,"*"&amp;F$3&amp;"*")=1,1,0),0))</f>
        <v>0</v>
      </c>
      <c r="G793" s="0" t="n">
        <f aca="false">IF(OR(G$3="",Consolidado!$D793=""),0,IF(ISNUMBER(SEARCH(G$3,Consolidado!$D793)),IF(COUNTIFS(Consolidado!$AC$5:AC793,Consolidado!$AC793,Consolidado!$D$5:D793,"*"&amp;G$3&amp;"*")=1,1,0),0))</f>
        <v>0</v>
      </c>
      <c r="H793" s="0" t="n">
        <f aca="false">IF(OR(H$3="",Consolidado!$D793=""),0,IF(ISNUMBER(SEARCH(H$3,Consolidado!$D793)),IF(COUNTIFS(Consolidado!$AC$5:AC793,Consolidado!$AC793,Consolidado!$D$5:D793,"*"&amp;H$3&amp;"*")=1,1,0),0))</f>
        <v>0</v>
      </c>
      <c r="I793" s="0" t="n">
        <f aca="false">IF(OR(I$3="",Consolidado!$D793=""),0,IF(ISNUMBER(SEARCH(I$3,Consolidado!$D793)),IF(COUNTIFS(Consolidado!$AC$5:AC793,Consolidado!$AC793,Consolidado!$D$5:D793,"*"&amp;I$3&amp;"*")=1,1,0),0))</f>
        <v>0</v>
      </c>
      <c r="J793" s="0" t="n">
        <f aca="false">IF(OR(J$3="",Consolidado!$D793=""),0,IF(ISNUMBER(SEARCH(J$3,Consolidado!$D793)),IF(COUNTIFS(Consolidado!$AC$5:AC793,Consolidado!$AC793,Consolidado!$D$5:D793,"*"&amp;J$3&amp;"*")=1,1,0),0))</f>
        <v>0</v>
      </c>
      <c r="K793" s="0" t="n">
        <f aca="false">IF(OR(K$3="",Consolidado!$D793=""),0,IF(ISNUMBER(SEARCH(K$3,Consolidado!$D793)),IF(COUNTIFS(Consolidado!$AC$5:AC793,Consolidado!$AC793,Consolidado!$D$5:D793,"*"&amp;K$3&amp;"*")=1,1,0),0))</f>
        <v>0</v>
      </c>
      <c r="L793" s="0" t="n">
        <f aca="false">IF(OR(L$3="",Consolidado!$D793=""),0,IF(ISNUMBER(SEARCH(L$3,Consolidado!$D793)),IF(COUNTIFS(Consolidado!$AC$5:AC793,Consolidado!$AC793,Consolidado!$D$5:D793,"*"&amp;L$3&amp;"*")=1,1,0),0))</f>
        <v>0</v>
      </c>
      <c r="M793" s="0" t="n">
        <f aca="false">IF(OR(M$3="",Consolidado!$D793=""),0,IF(ISNUMBER(SEARCH(M$3,Consolidado!$D793)),IF(COUNTIFS(Consolidado!$AC$5:AC793,Consolidado!$AC793,Consolidado!$D$5:D793,"*"&amp;M$3&amp;"*")=1,1,0),0))</f>
        <v>0</v>
      </c>
      <c r="N793" s="0" t="n">
        <f aca="false">IF(OR(N$3="",Consolidado!$D793=""),0,IF(ISNUMBER(SEARCH(N$3,Consolidado!$D793)),IF(COUNTIFS(Consolidado!$AC$5:AC793,Consolidado!$AC793,Consolidado!$D$5:D793,"*"&amp;N$3&amp;"*")=1,1,0),0))</f>
        <v>0</v>
      </c>
      <c r="O793" s="0" t="n">
        <f aca="false">IF(OR(O$3="",Consolidado!$D793=""),0,IF(ISNUMBER(SEARCH(O$3,Consolidado!$D793)),IF(COUNTIFS(Consolidado!$AC$5:AC793,Consolidado!$AC793,Consolidado!$D$5:D793,"*"&amp;O$3&amp;"*")=1,1,0),0))</f>
        <v>0</v>
      </c>
      <c r="P793" s="0" t="n">
        <f aca="false">IF(OR(P$3="",Consolidado!$D793=""),0,IF(ISNUMBER(SEARCH(P$3,Consolidado!$D793)),IF(COUNTIFS(Consolidado!$AC$5:AC793,Consolidado!$AC793,Consolidado!$D$5:D793,"*"&amp;P$3&amp;"*")=1,1,0),0))</f>
        <v>0</v>
      </c>
      <c r="Q793" s="0" t="n">
        <f aca="false">IF(OR(Q$3="",Consolidado!$D793=""),0,IF(ISNUMBER(SEARCH(Q$3,Consolidado!$D793)),IF(COUNTIFS(Consolidado!$AC$5:AC793,Consolidado!$AC793,Consolidado!$D$5:D793,"*"&amp;Q$3&amp;"*")=1,1,0),0))</f>
        <v>0</v>
      </c>
      <c r="R793" s="0" t="n">
        <f aca="false">IF(OR(R$3="",Consolidado!$D793=""),0,IF(ISNUMBER(SEARCH(R$3,Consolidado!$D793)),IF(COUNTIFS(Consolidado!$AC$5:AC793,Consolidado!$AC793,Consolidado!$D$5:D793,"*"&amp;R$3&amp;"*")=1,1,0),0))</f>
        <v>0</v>
      </c>
      <c r="S793" s="0" t="n">
        <f aca="false">IF(OR(S$3="",Consolidado!$D793=""),0,IF(ISNUMBER(SEARCH(S$3,Consolidado!$D793)),IF(COUNTIFS(Consolidado!$AC$5:AC793,Consolidado!$AC793,Consolidado!$D$5:D793,"*"&amp;S$3&amp;"*")=1,1,0),0))</f>
        <v>0</v>
      </c>
      <c r="T793" s="0" t="n">
        <f aca="false">IF(OR(T$3="",Consolidado!$D793=""),0,IF(ISNUMBER(SEARCH(T$3,Consolidado!$D793)),IF(COUNTIFS(Consolidado!$AC$5:AC793,Consolidado!$AC793,Consolidado!$D$5:D793,"*"&amp;T$3&amp;"*")=1,1,0),0))</f>
        <v>0</v>
      </c>
      <c r="U793" s="0" t="n">
        <f aca="false">IF(OR(U$3="",Consolidado!$D793=""),0,IF(ISNUMBER(SEARCH(U$3,Consolidado!$D793)),IF(COUNTIFS(Consolidado!$AC$5:AC793,Consolidado!$AC793,Consolidado!$D$5:D793,"*"&amp;U$3&amp;"*")=1,1,0),0))</f>
        <v>0</v>
      </c>
      <c r="V793" s="0" t="n">
        <f aca="false">IF(OR(V$3="",Consolidado!$D793=""),0,IF(ISNUMBER(SEARCH(V$3,Consolidado!$D793)),IF(COUNTIFS(Consolidado!$AC$5:AC793,Consolidado!$AC793,Consolidado!$D$5:D793,"*"&amp;V$3&amp;"*")=1,1,0),0))</f>
        <v>0</v>
      </c>
      <c r="W793" s="0" t="n">
        <f aca="false">IF(OR(W$3="",Consolidado!$D793=""),0,IF(ISNUMBER(SEARCH(W$3,Consolidado!$D793)),IF(COUNTIFS(Consolidado!$AC$5:AC793,Consolidado!$AC793,Consolidado!$D$5:D793,"*"&amp;W$3&amp;"*")=1,1,0),0))</f>
        <v>0</v>
      </c>
      <c r="X793" s="0" t="n">
        <f aca="false">IF(OR(X$3="",Consolidado!$D793=""),0,IF(ISNUMBER(SEARCH(X$3,Consolidado!$D793)),IF(COUNTIFS(Consolidado!$AC$5:AC793,Consolidado!$AC793,Consolidado!$D$5:D793,"*"&amp;X$3&amp;"*")=1,1,0),0))</f>
        <v>0</v>
      </c>
      <c r="Y793" s="0" t="n">
        <f aca="false">IF(OR(Y$3="",Consolidado!$D793=""),0,IF(ISNUMBER(SEARCH(Y$3,Consolidado!$D793)),IF(COUNTIFS(Consolidado!$AC$5:AC793,Consolidado!$AC793,Consolidado!$D$5:D793,"*"&amp;Y$3&amp;"*")=1,1,0),0))</f>
        <v>0</v>
      </c>
      <c r="Z793" s="0" t="n">
        <f aca="false">IF(OR(Z$3="",Consolidado!$D793=""),0,IF(ISNUMBER(SEARCH(Z$3,Consolidado!$D793)),IF(COUNTIFS(Consolidado!$AC$5:AC793,Consolidado!$AC793,Consolidado!$D$5:D793,"*"&amp;Z$3&amp;"*")=1,1,0),0))</f>
        <v>0</v>
      </c>
      <c r="AA793" s="0" t="n">
        <f aca="false">IF(OR(AA$3="",Consolidado!$D793=""),0,IF(ISNUMBER(SEARCH(AA$3,Consolidado!$D793)),IF(COUNTIFS(Consolidado!$AC$5:AC793,Consolidado!$AC793,Consolidado!$D$5:D793,"*"&amp;AA$3&amp;"*")=1,1,0),0))</f>
        <v>0</v>
      </c>
      <c r="AB793" s="0" t="n">
        <f aca="false">IF(OR(AB$3="",Consolidado!$D793=""),0,IF(ISNUMBER(SEARCH(AB$3,Consolidado!$D793)),IF(COUNTIFS(Consolidado!$AC$5:AC793,Consolidado!$AC793,Consolidado!$D$5:D793,"*"&amp;AB$3&amp;"*")=1,1,0),0))</f>
        <v>0</v>
      </c>
      <c r="AC793" s="0" t="n">
        <f aca="false">IF(OR(AC$3="",Consolidado!$D793=""),0,IF(ISNUMBER(SEARCH(AC$3,Consolidado!$D793)),IF(COUNTIFS(Consolidado!$AC$5:AC793,Consolidado!$AC793,Consolidado!$D$5:D793,"*"&amp;AC$3&amp;"*")=1,1,0),0))</f>
        <v>0</v>
      </c>
      <c r="AD793" s="0" t="n">
        <f aca="false">IF(OR(AD$3="",Consolidado!$D793=""),0,IF(ISNUMBER(SEARCH(AD$3,Consolidado!$D793)),IF(COUNTIFS(Consolidado!$AC$5:AC793,Consolidado!$AC793,Consolidado!$D$5:D793,"*"&amp;AD$3&amp;"*")=1,1,0),0))</f>
        <v>0</v>
      </c>
      <c r="AE793" s="0" t="n">
        <f aca="false">IF(OR(AE$3="",Consolidado!$D793=""),0,IF(ISNUMBER(SEARCH(AE$3,Consolidado!$D793)),IF(COUNTIFS(Consolidado!$AC$5:AC793,Consolidado!$AC793,Consolidado!$D$5:D793,"*"&amp;AE$3&amp;"*")=1,1,0),0))</f>
        <v>0</v>
      </c>
      <c r="AF793" s="0" t="n">
        <f aca="false">IF(OR(AF$3="",Consolidado!$D793=""),0,IF(ISNUMBER(SEARCH(AF$3,Consolidado!$D793)),IF(COUNTIFS(Consolidado!$AC$5:AC793,Consolidado!$AC793,Consolidado!$D$5:D793,"*"&amp;AF$3&amp;"*")=1,1,0),0))</f>
        <v>0</v>
      </c>
      <c r="AG793" s="0" t="n">
        <f aca="false">IF(OR(AG$3="",Consolidado!$D793=""),0,IF(ISNUMBER(SEARCH(AG$3,Consolidado!$D793)),IF(COUNTIFS(Consolidado!$AC$5:AC793,Consolidado!$AC793,Consolidado!$D$5:D793,"*"&amp;AG$3&amp;"*")=1,1,0),0))</f>
        <v>0</v>
      </c>
      <c r="AH793" s="0" t="n">
        <f aca="false">IF(OR(AH$3="",Consolidado!$D793=""),0,IF(ISNUMBER(SEARCH(AH$3,Consolidado!$D793)),IF(COUNTIFS(Consolidado!$AC$5:AC793,Consolidado!$AC793,Consolidado!$D$5:D793,"*"&amp;AH$3&amp;"*")=1,1,0),0))</f>
        <v>0</v>
      </c>
      <c r="AI793" s="0" t="n">
        <f aca="false">IF(OR(AI$3="",Consolidado!$D793=""),0,IF(ISNUMBER(SEARCH(AI$3,Consolidado!$D793)),IF(COUNTIFS(Consolidado!$AC$5:AC793,Consolidado!$AC793,Consolidado!$D$5:D793,"*"&amp;AI$3&amp;"*")=1,1,0),0))</f>
        <v>0</v>
      </c>
      <c r="AJ793" s="0" t="n">
        <f aca="false">IF(OR(AJ$3="",Consolidado!$D793=""),0,IF(ISNUMBER(SEARCH(AJ$3,Consolidado!$D793)),IF(COUNTIFS(Consolidado!$AC$5:AC793,Consolidado!$AC793,Consolidado!$D$5:D793,"*"&amp;AJ$3&amp;"*")=1,1,0),0))</f>
        <v>0</v>
      </c>
      <c r="AK793" s="0" t="n">
        <f aca="false">IF(OR(AK$3="",Consolidado!$D793=""),0,IF(ISNUMBER(SEARCH(AK$3,Consolidado!$D793)),IF(COUNTIFS(Consolidado!$AC$5:AC793,Consolidado!$AC793,Consolidado!$D$5:D793,"*"&amp;AK$3&amp;"*")=1,1,0),0))</f>
        <v>0</v>
      </c>
      <c r="AL793" s="0" t="n">
        <f aca="false">IF(OR(AL$3="",Consolidado!$D793=""),0,IF(ISNUMBER(SEARCH(AL$3,Consolidado!$D793)),IF(COUNTIFS(Consolidado!$AC$5:AC793,Consolidado!$AC793,Consolidado!$D$5:D793,"*"&amp;AL$3&amp;"*")=1,1,0),0))</f>
        <v>0</v>
      </c>
      <c r="AM793" s="0" t="n">
        <f aca="false">IF(OR(AM$3="",Consolidado!$D793=""),0,IF(ISNUMBER(SEARCH(AM$3,Consolidado!$D793)),IF(COUNTIFS(Consolidado!$AC$5:AC793,Consolidado!$AC793,Consolidado!$D$5:D793,"*"&amp;AM$3&amp;"*")=1,1,0),0))</f>
        <v>0</v>
      </c>
      <c r="AN793" s="0" t="n">
        <f aca="false">IF(OR(AN$3="",Consolidado!$D793=""),0,IF(ISNUMBER(SEARCH(AN$3,Consolidado!$D793)),IF(COUNTIFS(Consolidado!$AC$5:AC793,Consolidado!$AC793,Consolidado!$D$5:D793,"*"&amp;AN$3&amp;"*")=1,1,0),0))</f>
        <v>0</v>
      </c>
      <c r="AO793" s="0" t="n">
        <f aca="false">IF(OR(AO$3="",Consolidado!$D793=""),0,IF(ISNUMBER(SEARCH(AO$3,Consolidado!$D793)),IF(COUNTIFS(Consolidado!$AC$5:AC793,Consolidado!$AC793,Consolidado!$D$5:D793,"*"&amp;AO$3&amp;"*")=1,1,0),0))</f>
        <v>0</v>
      </c>
    </row>
    <row r="794" customFormat="false" ht="15" hidden="false" customHeight="false" outlineLevel="0" collapsed="false">
      <c r="B794" s="0" t="n">
        <f aca="false">IF(OR(B$3="",Consolidado!$D794=""),0,IF(ISNUMBER(SEARCH(B$3,Consolidado!$D794)),IF(COUNTIFS(Consolidado!$AC$5:AC794,Consolidado!$AC794,Consolidado!$D$5:D794,"*"&amp;B$3&amp;"*")=1,1,0),0))</f>
        <v>0</v>
      </c>
      <c r="C794" s="0" t="n">
        <f aca="false">IF(OR(C$3="",Consolidado!$D794=""),0,IF(ISNUMBER(SEARCH(C$3,Consolidado!$D794)),IF(COUNTIFS(Consolidado!$AC$5:AC794,Consolidado!$AC794,Consolidado!$D$5:D794,"*"&amp;C$3&amp;"*")=1,1,0),0))</f>
        <v>0</v>
      </c>
      <c r="D794" s="0" t="n">
        <f aca="false">IF(OR(D$3="",Consolidado!$D794=""),0,IF(ISNUMBER(SEARCH(D$3,Consolidado!$D794)),IF(COUNTIFS(Consolidado!$AC$5:AC794,Consolidado!$AC794,Consolidado!$D$5:D794,"*"&amp;D$3&amp;"*")=1,1,0),0))</f>
        <v>0</v>
      </c>
      <c r="E794" s="0" t="n">
        <f aca="false">IF(OR(E$3="",Consolidado!$D794=""),0,IF(ISNUMBER(SEARCH(E$3,Consolidado!$D794)),IF(COUNTIFS(Consolidado!$AC$5:AC794,Consolidado!$AC794,Consolidado!$D$5:D794,"*"&amp;E$3&amp;"*")=1,1,0),0))</f>
        <v>0</v>
      </c>
      <c r="F794" s="0" t="n">
        <f aca="false">IF(OR(F$3="",Consolidado!$D794=""),0,IF(ISNUMBER(SEARCH(F$3,Consolidado!$D794)),IF(COUNTIFS(Consolidado!$AC$5:AC794,Consolidado!$AC794,Consolidado!$D$5:D794,"*"&amp;F$3&amp;"*")=1,1,0),0))</f>
        <v>0</v>
      </c>
      <c r="G794" s="0" t="n">
        <f aca="false">IF(OR(G$3="",Consolidado!$D794=""),0,IF(ISNUMBER(SEARCH(G$3,Consolidado!$D794)),IF(COUNTIFS(Consolidado!$AC$5:AC794,Consolidado!$AC794,Consolidado!$D$5:D794,"*"&amp;G$3&amp;"*")=1,1,0),0))</f>
        <v>0</v>
      </c>
      <c r="H794" s="0" t="n">
        <f aca="false">IF(OR(H$3="",Consolidado!$D794=""),0,IF(ISNUMBER(SEARCH(H$3,Consolidado!$D794)),IF(COUNTIFS(Consolidado!$AC$5:AC794,Consolidado!$AC794,Consolidado!$D$5:D794,"*"&amp;H$3&amp;"*")=1,1,0),0))</f>
        <v>0</v>
      </c>
      <c r="I794" s="0" t="n">
        <f aca="false">IF(OR(I$3="",Consolidado!$D794=""),0,IF(ISNUMBER(SEARCH(I$3,Consolidado!$D794)),IF(COUNTIFS(Consolidado!$AC$5:AC794,Consolidado!$AC794,Consolidado!$D$5:D794,"*"&amp;I$3&amp;"*")=1,1,0),0))</f>
        <v>0</v>
      </c>
      <c r="J794" s="0" t="n">
        <f aca="false">IF(OR(J$3="",Consolidado!$D794=""),0,IF(ISNUMBER(SEARCH(J$3,Consolidado!$D794)),IF(COUNTIFS(Consolidado!$AC$5:AC794,Consolidado!$AC794,Consolidado!$D$5:D794,"*"&amp;J$3&amp;"*")=1,1,0),0))</f>
        <v>0</v>
      </c>
      <c r="K794" s="0" t="n">
        <f aca="false">IF(OR(K$3="",Consolidado!$D794=""),0,IF(ISNUMBER(SEARCH(K$3,Consolidado!$D794)),IF(COUNTIFS(Consolidado!$AC$5:AC794,Consolidado!$AC794,Consolidado!$D$5:D794,"*"&amp;K$3&amp;"*")=1,1,0),0))</f>
        <v>0</v>
      </c>
      <c r="L794" s="0" t="n">
        <f aca="false">IF(OR(L$3="",Consolidado!$D794=""),0,IF(ISNUMBER(SEARCH(L$3,Consolidado!$D794)),IF(COUNTIFS(Consolidado!$AC$5:AC794,Consolidado!$AC794,Consolidado!$D$5:D794,"*"&amp;L$3&amp;"*")=1,1,0),0))</f>
        <v>0</v>
      </c>
      <c r="M794" s="0" t="n">
        <f aca="false">IF(OR(M$3="",Consolidado!$D794=""),0,IF(ISNUMBER(SEARCH(M$3,Consolidado!$D794)),IF(COUNTIFS(Consolidado!$AC$5:AC794,Consolidado!$AC794,Consolidado!$D$5:D794,"*"&amp;M$3&amp;"*")=1,1,0),0))</f>
        <v>0</v>
      </c>
      <c r="N794" s="0" t="n">
        <f aca="false">IF(OR(N$3="",Consolidado!$D794=""),0,IF(ISNUMBER(SEARCH(N$3,Consolidado!$D794)),IF(COUNTIFS(Consolidado!$AC$5:AC794,Consolidado!$AC794,Consolidado!$D$5:D794,"*"&amp;N$3&amp;"*")=1,1,0),0))</f>
        <v>0</v>
      </c>
      <c r="O794" s="0" t="n">
        <f aca="false">IF(OR(O$3="",Consolidado!$D794=""),0,IF(ISNUMBER(SEARCH(O$3,Consolidado!$D794)),IF(COUNTIFS(Consolidado!$AC$5:AC794,Consolidado!$AC794,Consolidado!$D$5:D794,"*"&amp;O$3&amp;"*")=1,1,0),0))</f>
        <v>0</v>
      </c>
      <c r="P794" s="0" t="n">
        <f aca="false">IF(OR(P$3="",Consolidado!$D794=""),0,IF(ISNUMBER(SEARCH(P$3,Consolidado!$D794)),IF(COUNTIFS(Consolidado!$AC$5:AC794,Consolidado!$AC794,Consolidado!$D$5:D794,"*"&amp;P$3&amp;"*")=1,1,0),0))</f>
        <v>0</v>
      </c>
      <c r="Q794" s="0" t="n">
        <f aca="false">IF(OR(Q$3="",Consolidado!$D794=""),0,IF(ISNUMBER(SEARCH(Q$3,Consolidado!$D794)),IF(COUNTIFS(Consolidado!$AC$5:AC794,Consolidado!$AC794,Consolidado!$D$5:D794,"*"&amp;Q$3&amp;"*")=1,1,0),0))</f>
        <v>0</v>
      </c>
      <c r="R794" s="0" t="n">
        <f aca="false">IF(OR(R$3="",Consolidado!$D794=""),0,IF(ISNUMBER(SEARCH(R$3,Consolidado!$D794)),IF(COUNTIFS(Consolidado!$AC$5:AC794,Consolidado!$AC794,Consolidado!$D$5:D794,"*"&amp;R$3&amp;"*")=1,1,0),0))</f>
        <v>0</v>
      </c>
      <c r="S794" s="0" t="n">
        <f aca="false">IF(OR(S$3="",Consolidado!$D794=""),0,IF(ISNUMBER(SEARCH(S$3,Consolidado!$D794)),IF(COUNTIFS(Consolidado!$AC$5:AC794,Consolidado!$AC794,Consolidado!$D$5:D794,"*"&amp;S$3&amp;"*")=1,1,0),0))</f>
        <v>0</v>
      </c>
      <c r="T794" s="0" t="n">
        <f aca="false">IF(OR(T$3="",Consolidado!$D794=""),0,IF(ISNUMBER(SEARCH(T$3,Consolidado!$D794)),IF(COUNTIFS(Consolidado!$AC$5:AC794,Consolidado!$AC794,Consolidado!$D$5:D794,"*"&amp;T$3&amp;"*")=1,1,0),0))</f>
        <v>0</v>
      </c>
      <c r="U794" s="0" t="n">
        <f aca="false">IF(OR(U$3="",Consolidado!$D794=""),0,IF(ISNUMBER(SEARCH(U$3,Consolidado!$D794)),IF(COUNTIFS(Consolidado!$AC$5:AC794,Consolidado!$AC794,Consolidado!$D$5:D794,"*"&amp;U$3&amp;"*")=1,1,0),0))</f>
        <v>0</v>
      </c>
      <c r="V794" s="0" t="n">
        <f aca="false">IF(OR(V$3="",Consolidado!$D794=""),0,IF(ISNUMBER(SEARCH(V$3,Consolidado!$D794)),IF(COUNTIFS(Consolidado!$AC$5:AC794,Consolidado!$AC794,Consolidado!$D$5:D794,"*"&amp;V$3&amp;"*")=1,1,0),0))</f>
        <v>0</v>
      </c>
      <c r="W794" s="0" t="n">
        <f aca="false">IF(OR(W$3="",Consolidado!$D794=""),0,IF(ISNUMBER(SEARCH(W$3,Consolidado!$D794)),IF(COUNTIFS(Consolidado!$AC$5:AC794,Consolidado!$AC794,Consolidado!$D$5:D794,"*"&amp;W$3&amp;"*")=1,1,0),0))</f>
        <v>0</v>
      </c>
      <c r="X794" s="0" t="n">
        <f aca="false">IF(OR(X$3="",Consolidado!$D794=""),0,IF(ISNUMBER(SEARCH(X$3,Consolidado!$D794)),IF(COUNTIFS(Consolidado!$AC$5:AC794,Consolidado!$AC794,Consolidado!$D$5:D794,"*"&amp;X$3&amp;"*")=1,1,0),0))</f>
        <v>0</v>
      </c>
      <c r="Y794" s="0" t="n">
        <f aca="false">IF(OR(Y$3="",Consolidado!$D794=""),0,IF(ISNUMBER(SEARCH(Y$3,Consolidado!$D794)),IF(COUNTIFS(Consolidado!$AC$5:AC794,Consolidado!$AC794,Consolidado!$D$5:D794,"*"&amp;Y$3&amp;"*")=1,1,0),0))</f>
        <v>0</v>
      </c>
      <c r="Z794" s="0" t="n">
        <f aca="false">IF(OR(Z$3="",Consolidado!$D794=""),0,IF(ISNUMBER(SEARCH(Z$3,Consolidado!$D794)),IF(COUNTIFS(Consolidado!$AC$5:AC794,Consolidado!$AC794,Consolidado!$D$5:D794,"*"&amp;Z$3&amp;"*")=1,1,0),0))</f>
        <v>0</v>
      </c>
      <c r="AA794" s="0" t="n">
        <f aca="false">IF(OR(AA$3="",Consolidado!$D794=""),0,IF(ISNUMBER(SEARCH(AA$3,Consolidado!$D794)),IF(COUNTIFS(Consolidado!$AC$5:AC794,Consolidado!$AC794,Consolidado!$D$5:D794,"*"&amp;AA$3&amp;"*")=1,1,0),0))</f>
        <v>0</v>
      </c>
      <c r="AB794" s="0" t="n">
        <f aca="false">IF(OR(AB$3="",Consolidado!$D794=""),0,IF(ISNUMBER(SEARCH(AB$3,Consolidado!$D794)),IF(COUNTIFS(Consolidado!$AC$5:AC794,Consolidado!$AC794,Consolidado!$D$5:D794,"*"&amp;AB$3&amp;"*")=1,1,0),0))</f>
        <v>0</v>
      </c>
      <c r="AC794" s="0" t="n">
        <f aca="false">IF(OR(AC$3="",Consolidado!$D794=""),0,IF(ISNUMBER(SEARCH(AC$3,Consolidado!$D794)),IF(COUNTIFS(Consolidado!$AC$5:AC794,Consolidado!$AC794,Consolidado!$D$5:D794,"*"&amp;AC$3&amp;"*")=1,1,0),0))</f>
        <v>0</v>
      </c>
      <c r="AD794" s="0" t="n">
        <f aca="false">IF(OR(AD$3="",Consolidado!$D794=""),0,IF(ISNUMBER(SEARCH(AD$3,Consolidado!$D794)),IF(COUNTIFS(Consolidado!$AC$5:AC794,Consolidado!$AC794,Consolidado!$D$5:D794,"*"&amp;AD$3&amp;"*")=1,1,0),0))</f>
        <v>0</v>
      </c>
      <c r="AE794" s="0" t="n">
        <f aca="false">IF(OR(AE$3="",Consolidado!$D794=""),0,IF(ISNUMBER(SEARCH(AE$3,Consolidado!$D794)),IF(COUNTIFS(Consolidado!$AC$5:AC794,Consolidado!$AC794,Consolidado!$D$5:D794,"*"&amp;AE$3&amp;"*")=1,1,0),0))</f>
        <v>0</v>
      </c>
      <c r="AF794" s="0" t="n">
        <f aca="false">IF(OR(AF$3="",Consolidado!$D794=""),0,IF(ISNUMBER(SEARCH(AF$3,Consolidado!$D794)),IF(COUNTIFS(Consolidado!$AC$5:AC794,Consolidado!$AC794,Consolidado!$D$5:D794,"*"&amp;AF$3&amp;"*")=1,1,0),0))</f>
        <v>0</v>
      </c>
      <c r="AG794" s="0" t="n">
        <f aca="false">IF(OR(AG$3="",Consolidado!$D794=""),0,IF(ISNUMBER(SEARCH(AG$3,Consolidado!$D794)),IF(COUNTIFS(Consolidado!$AC$5:AC794,Consolidado!$AC794,Consolidado!$D$5:D794,"*"&amp;AG$3&amp;"*")=1,1,0),0))</f>
        <v>0</v>
      </c>
      <c r="AH794" s="0" t="n">
        <f aca="false">IF(OR(AH$3="",Consolidado!$D794=""),0,IF(ISNUMBER(SEARCH(AH$3,Consolidado!$D794)),IF(COUNTIFS(Consolidado!$AC$5:AC794,Consolidado!$AC794,Consolidado!$D$5:D794,"*"&amp;AH$3&amp;"*")=1,1,0),0))</f>
        <v>0</v>
      </c>
      <c r="AI794" s="0" t="n">
        <f aca="false">IF(OR(AI$3="",Consolidado!$D794=""),0,IF(ISNUMBER(SEARCH(AI$3,Consolidado!$D794)),IF(COUNTIFS(Consolidado!$AC$5:AC794,Consolidado!$AC794,Consolidado!$D$5:D794,"*"&amp;AI$3&amp;"*")=1,1,0),0))</f>
        <v>0</v>
      </c>
      <c r="AJ794" s="0" t="n">
        <f aca="false">IF(OR(AJ$3="",Consolidado!$D794=""),0,IF(ISNUMBER(SEARCH(AJ$3,Consolidado!$D794)),IF(COUNTIFS(Consolidado!$AC$5:AC794,Consolidado!$AC794,Consolidado!$D$5:D794,"*"&amp;AJ$3&amp;"*")=1,1,0),0))</f>
        <v>0</v>
      </c>
      <c r="AK794" s="0" t="n">
        <f aca="false">IF(OR(AK$3="",Consolidado!$D794=""),0,IF(ISNUMBER(SEARCH(AK$3,Consolidado!$D794)),IF(COUNTIFS(Consolidado!$AC$5:AC794,Consolidado!$AC794,Consolidado!$D$5:D794,"*"&amp;AK$3&amp;"*")=1,1,0),0))</f>
        <v>0</v>
      </c>
      <c r="AL794" s="0" t="n">
        <f aca="false">IF(OR(AL$3="",Consolidado!$D794=""),0,IF(ISNUMBER(SEARCH(AL$3,Consolidado!$D794)),IF(COUNTIFS(Consolidado!$AC$5:AC794,Consolidado!$AC794,Consolidado!$D$5:D794,"*"&amp;AL$3&amp;"*")=1,1,0),0))</f>
        <v>0</v>
      </c>
      <c r="AM794" s="0" t="n">
        <f aca="false">IF(OR(AM$3="",Consolidado!$D794=""),0,IF(ISNUMBER(SEARCH(AM$3,Consolidado!$D794)),IF(COUNTIFS(Consolidado!$AC$5:AC794,Consolidado!$AC794,Consolidado!$D$5:D794,"*"&amp;AM$3&amp;"*")=1,1,0),0))</f>
        <v>0</v>
      </c>
      <c r="AN794" s="0" t="n">
        <f aca="false">IF(OR(AN$3="",Consolidado!$D794=""),0,IF(ISNUMBER(SEARCH(AN$3,Consolidado!$D794)),IF(COUNTIFS(Consolidado!$AC$5:AC794,Consolidado!$AC794,Consolidado!$D$5:D794,"*"&amp;AN$3&amp;"*")=1,1,0),0))</f>
        <v>0</v>
      </c>
      <c r="AO794" s="0" t="n">
        <f aca="false">IF(OR(AO$3="",Consolidado!$D794=""),0,IF(ISNUMBER(SEARCH(AO$3,Consolidado!$D794)),IF(COUNTIFS(Consolidado!$AC$5:AC794,Consolidado!$AC794,Consolidado!$D$5:D794,"*"&amp;AO$3&amp;"*")=1,1,0),0))</f>
        <v>0</v>
      </c>
    </row>
    <row r="795" customFormat="false" ht="15" hidden="false" customHeight="false" outlineLevel="0" collapsed="false">
      <c r="B795" s="0" t="n">
        <f aca="false">IF(OR(B$3="",Consolidado!$D795=""),0,IF(ISNUMBER(SEARCH(B$3,Consolidado!$D795)),IF(COUNTIFS(Consolidado!$AC$5:AC795,Consolidado!$AC795,Consolidado!$D$5:D795,"*"&amp;B$3&amp;"*")=1,1,0),0))</f>
        <v>0</v>
      </c>
      <c r="C795" s="0" t="n">
        <f aca="false">IF(OR(C$3="",Consolidado!$D795=""),0,IF(ISNUMBER(SEARCH(C$3,Consolidado!$D795)),IF(COUNTIFS(Consolidado!$AC$5:AC795,Consolidado!$AC795,Consolidado!$D$5:D795,"*"&amp;C$3&amp;"*")=1,1,0),0))</f>
        <v>0</v>
      </c>
      <c r="D795" s="0" t="n">
        <f aca="false">IF(OR(D$3="",Consolidado!$D795=""),0,IF(ISNUMBER(SEARCH(D$3,Consolidado!$D795)),IF(COUNTIFS(Consolidado!$AC$5:AC795,Consolidado!$AC795,Consolidado!$D$5:D795,"*"&amp;D$3&amp;"*")=1,1,0),0))</f>
        <v>0</v>
      </c>
      <c r="E795" s="0" t="n">
        <f aca="false">IF(OR(E$3="",Consolidado!$D795=""),0,IF(ISNUMBER(SEARCH(E$3,Consolidado!$D795)),IF(COUNTIFS(Consolidado!$AC$5:AC795,Consolidado!$AC795,Consolidado!$D$5:D795,"*"&amp;E$3&amp;"*")=1,1,0),0))</f>
        <v>0</v>
      </c>
      <c r="F795" s="0" t="n">
        <f aca="false">IF(OR(F$3="",Consolidado!$D795=""),0,IF(ISNUMBER(SEARCH(F$3,Consolidado!$D795)),IF(COUNTIFS(Consolidado!$AC$5:AC795,Consolidado!$AC795,Consolidado!$D$5:D795,"*"&amp;F$3&amp;"*")=1,1,0),0))</f>
        <v>0</v>
      </c>
      <c r="G795" s="0" t="n">
        <f aca="false">IF(OR(G$3="",Consolidado!$D795=""),0,IF(ISNUMBER(SEARCH(G$3,Consolidado!$D795)),IF(COUNTIFS(Consolidado!$AC$5:AC795,Consolidado!$AC795,Consolidado!$D$5:D795,"*"&amp;G$3&amp;"*")=1,1,0),0))</f>
        <v>0</v>
      </c>
      <c r="H795" s="0" t="n">
        <f aca="false">IF(OR(H$3="",Consolidado!$D795=""),0,IF(ISNUMBER(SEARCH(H$3,Consolidado!$D795)),IF(COUNTIFS(Consolidado!$AC$5:AC795,Consolidado!$AC795,Consolidado!$D$5:D795,"*"&amp;H$3&amp;"*")=1,1,0),0))</f>
        <v>0</v>
      </c>
      <c r="I795" s="0" t="n">
        <f aca="false">IF(OR(I$3="",Consolidado!$D795=""),0,IF(ISNUMBER(SEARCH(I$3,Consolidado!$D795)),IF(COUNTIFS(Consolidado!$AC$5:AC795,Consolidado!$AC795,Consolidado!$D$5:D795,"*"&amp;I$3&amp;"*")=1,1,0),0))</f>
        <v>0</v>
      </c>
      <c r="J795" s="0" t="n">
        <f aca="false">IF(OR(J$3="",Consolidado!$D795=""),0,IF(ISNUMBER(SEARCH(J$3,Consolidado!$D795)),IF(COUNTIFS(Consolidado!$AC$5:AC795,Consolidado!$AC795,Consolidado!$D$5:D795,"*"&amp;J$3&amp;"*")=1,1,0),0))</f>
        <v>0</v>
      </c>
      <c r="K795" s="0" t="n">
        <f aca="false">IF(OR(K$3="",Consolidado!$D795=""),0,IF(ISNUMBER(SEARCH(K$3,Consolidado!$D795)),IF(COUNTIFS(Consolidado!$AC$5:AC795,Consolidado!$AC795,Consolidado!$D$5:D795,"*"&amp;K$3&amp;"*")=1,1,0),0))</f>
        <v>0</v>
      </c>
      <c r="L795" s="0" t="n">
        <f aca="false">IF(OR(L$3="",Consolidado!$D795=""),0,IF(ISNUMBER(SEARCH(L$3,Consolidado!$D795)),IF(COUNTIFS(Consolidado!$AC$5:AC795,Consolidado!$AC795,Consolidado!$D$5:D795,"*"&amp;L$3&amp;"*")=1,1,0),0))</f>
        <v>0</v>
      </c>
      <c r="M795" s="0" t="n">
        <f aca="false">IF(OR(M$3="",Consolidado!$D795=""),0,IF(ISNUMBER(SEARCH(M$3,Consolidado!$D795)),IF(COUNTIFS(Consolidado!$AC$5:AC795,Consolidado!$AC795,Consolidado!$D$5:D795,"*"&amp;M$3&amp;"*")=1,1,0),0))</f>
        <v>0</v>
      </c>
      <c r="N795" s="0" t="n">
        <f aca="false">IF(OR(N$3="",Consolidado!$D795=""),0,IF(ISNUMBER(SEARCH(N$3,Consolidado!$D795)),IF(COUNTIFS(Consolidado!$AC$5:AC795,Consolidado!$AC795,Consolidado!$D$5:D795,"*"&amp;N$3&amp;"*")=1,1,0),0))</f>
        <v>0</v>
      </c>
      <c r="O795" s="0" t="n">
        <f aca="false">IF(OR(O$3="",Consolidado!$D795=""),0,IF(ISNUMBER(SEARCH(O$3,Consolidado!$D795)),IF(COUNTIFS(Consolidado!$AC$5:AC795,Consolidado!$AC795,Consolidado!$D$5:D795,"*"&amp;O$3&amp;"*")=1,1,0),0))</f>
        <v>0</v>
      </c>
      <c r="P795" s="0" t="n">
        <f aca="false">IF(OR(P$3="",Consolidado!$D795=""),0,IF(ISNUMBER(SEARCH(P$3,Consolidado!$D795)),IF(COUNTIFS(Consolidado!$AC$5:AC795,Consolidado!$AC795,Consolidado!$D$5:D795,"*"&amp;P$3&amp;"*")=1,1,0),0))</f>
        <v>0</v>
      </c>
      <c r="Q795" s="0" t="n">
        <f aca="false">IF(OR(Q$3="",Consolidado!$D795=""),0,IF(ISNUMBER(SEARCH(Q$3,Consolidado!$D795)),IF(COUNTIFS(Consolidado!$AC$5:AC795,Consolidado!$AC795,Consolidado!$D$5:D795,"*"&amp;Q$3&amp;"*")=1,1,0),0))</f>
        <v>0</v>
      </c>
      <c r="R795" s="0" t="n">
        <f aca="false">IF(OR(R$3="",Consolidado!$D795=""),0,IF(ISNUMBER(SEARCH(R$3,Consolidado!$D795)),IF(COUNTIFS(Consolidado!$AC$5:AC795,Consolidado!$AC795,Consolidado!$D$5:D795,"*"&amp;R$3&amp;"*")=1,1,0),0))</f>
        <v>0</v>
      </c>
      <c r="S795" s="0" t="n">
        <f aca="false">IF(OR(S$3="",Consolidado!$D795=""),0,IF(ISNUMBER(SEARCH(S$3,Consolidado!$D795)),IF(COUNTIFS(Consolidado!$AC$5:AC795,Consolidado!$AC795,Consolidado!$D$5:D795,"*"&amp;S$3&amp;"*")=1,1,0),0))</f>
        <v>0</v>
      </c>
      <c r="T795" s="0" t="n">
        <f aca="false">IF(OR(T$3="",Consolidado!$D795=""),0,IF(ISNUMBER(SEARCH(T$3,Consolidado!$D795)),IF(COUNTIFS(Consolidado!$AC$5:AC795,Consolidado!$AC795,Consolidado!$D$5:D795,"*"&amp;T$3&amp;"*")=1,1,0),0))</f>
        <v>0</v>
      </c>
      <c r="U795" s="0" t="n">
        <f aca="false">IF(OR(U$3="",Consolidado!$D795=""),0,IF(ISNUMBER(SEARCH(U$3,Consolidado!$D795)),IF(COUNTIFS(Consolidado!$AC$5:AC795,Consolidado!$AC795,Consolidado!$D$5:D795,"*"&amp;U$3&amp;"*")=1,1,0),0))</f>
        <v>0</v>
      </c>
      <c r="V795" s="0" t="n">
        <f aca="false">IF(OR(V$3="",Consolidado!$D795=""),0,IF(ISNUMBER(SEARCH(V$3,Consolidado!$D795)),IF(COUNTIFS(Consolidado!$AC$5:AC795,Consolidado!$AC795,Consolidado!$D$5:D795,"*"&amp;V$3&amp;"*")=1,1,0),0))</f>
        <v>0</v>
      </c>
      <c r="W795" s="0" t="n">
        <f aca="false">IF(OR(W$3="",Consolidado!$D795=""),0,IF(ISNUMBER(SEARCH(W$3,Consolidado!$D795)),IF(COUNTIFS(Consolidado!$AC$5:AC795,Consolidado!$AC795,Consolidado!$D$5:D795,"*"&amp;W$3&amp;"*")=1,1,0),0))</f>
        <v>0</v>
      </c>
      <c r="X795" s="0" t="n">
        <f aca="false">IF(OR(X$3="",Consolidado!$D795=""),0,IF(ISNUMBER(SEARCH(X$3,Consolidado!$D795)),IF(COUNTIFS(Consolidado!$AC$5:AC795,Consolidado!$AC795,Consolidado!$D$5:D795,"*"&amp;X$3&amp;"*")=1,1,0),0))</f>
        <v>0</v>
      </c>
      <c r="Y795" s="0" t="n">
        <f aca="false">IF(OR(Y$3="",Consolidado!$D795=""),0,IF(ISNUMBER(SEARCH(Y$3,Consolidado!$D795)),IF(COUNTIFS(Consolidado!$AC$5:AC795,Consolidado!$AC795,Consolidado!$D$5:D795,"*"&amp;Y$3&amp;"*")=1,1,0),0))</f>
        <v>0</v>
      </c>
      <c r="Z795" s="0" t="n">
        <f aca="false">IF(OR(Z$3="",Consolidado!$D795=""),0,IF(ISNUMBER(SEARCH(Z$3,Consolidado!$D795)),IF(COUNTIFS(Consolidado!$AC$5:AC795,Consolidado!$AC795,Consolidado!$D$5:D795,"*"&amp;Z$3&amp;"*")=1,1,0),0))</f>
        <v>0</v>
      </c>
      <c r="AA795" s="0" t="n">
        <f aca="false">IF(OR(AA$3="",Consolidado!$D795=""),0,IF(ISNUMBER(SEARCH(AA$3,Consolidado!$D795)),IF(COUNTIFS(Consolidado!$AC$5:AC795,Consolidado!$AC795,Consolidado!$D$5:D795,"*"&amp;AA$3&amp;"*")=1,1,0),0))</f>
        <v>0</v>
      </c>
      <c r="AB795" s="0" t="n">
        <f aca="false">IF(OR(AB$3="",Consolidado!$D795=""),0,IF(ISNUMBER(SEARCH(AB$3,Consolidado!$D795)),IF(COUNTIFS(Consolidado!$AC$5:AC795,Consolidado!$AC795,Consolidado!$D$5:D795,"*"&amp;AB$3&amp;"*")=1,1,0),0))</f>
        <v>0</v>
      </c>
      <c r="AC795" s="0" t="n">
        <f aca="false">IF(OR(AC$3="",Consolidado!$D795=""),0,IF(ISNUMBER(SEARCH(AC$3,Consolidado!$D795)),IF(COUNTIFS(Consolidado!$AC$5:AC795,Consolidado!$AC795,Consolidado!$D$5:D795,"*"&amp;AC$3&amp;"*")=1,1,0),0))</f>
        <v>0</v>
      </c>
      <c r="AD795" s="0" t="n">
        <f aca="false">IF(OR(AD$3="",Consolidado!$D795=""),0,IF(ISNUMBER(SEARCH(AD$3,Consolidado!$D795)),IF(COUNTIFS(Consolidado!$AC$5:AC795,Consolidado!$AC795,Consolidado!$D$5:D795,"*"&amp;AD$3&amp;"*")=1,1,0),0))</f>
        <v>0</v>
      </c>
      <c r="AE795" s="0" t="n">
        <f aca="false">IF(OR(AE$3="",Consolidado!$D795=""),0,IF(ISNUMBER(SEARCH(AE$3,Consolidado!$D795)),IF(COUNTIFS(Consolidado!$AC$5:AC795,Consolidado!$AC795,Consolidado!$D$5:D795,"*"&amp;AE$3&amp;"*")=1,1,0),0))</f>
        <v>0</v>
      </c>
      <c r="AF795" s="0" t="n">
        <f aca="false">IF(OR(AF$3="",Consolidado!$D795=""),0,IF(ISNUMBER(SEARCH(AF$3,Consolidado!$D795)),IF(COUNTIFS(Consolidado!$AC$5:AC795,Consolidado!$AC795,Consolidado!$D$5:D795,"*"&amp;AF$3&amp;"*")=1,1,0),0))</f>
        <v>0</v>
      </c>
      <c r="AG795" s="0" t="n">
        <f aca="false">IF(OR(AG$3="",Consolidado!$D795=""),0,IF(ISNUMBER(SEARCH(AG$3,Consolidado!$D795)),IF(COUNTIFS(Consolidado!$AC$5:AC795,Consolidado!$AC795,Consolidado!$D$5:D795,"*"&amp;AG$3&amp;"*")=1,1,0),0))</f>
        <v>0</v>
      </c>
      <c r="AH795" s="0" t="n">
        <f aca="false">IF(OR(AH$3="",Consolidado!$D795=""),0,IF(ISNUMBER(SEARCH(AH$3,Consolidado!$D795)),IF(COUNTIFS(Consolidado!$AC$5:AC795,Consolidado!$AC795,Consolidado!$D$5:D795,"*"&amp;AH$3&amp;"*")=1,1,0),0))</f>
        <v>0</v>
      </c>
      <c r="AI795" s="0" t="n">
        <f aca="false">IF(OR(AI$3="",Consolidado!$D795=""),0,IF(ISNUMBER(SEARCH(AI$3,Consolidado!$D795)),IF(COUNTIFS(Consolidado!$AC$5:AC795,Consolidado!$AC795,Consolidado!$D$5:D795,"*"&amp;AI$3&amp;"*")=1,1,0),0))</f>
        <v>0</v>
      </c>
      <c r="AJ795" s="0" t="n">
        <f aca="false">IF(OR(AJ$3="",Consolidado!$D795=""),0,IF(ISNUMBER(SEARCH(AJ$3,Consolidado!$D795)),IF(COUNTIFS(Consolidado!$AC$5:AC795,Consolidado!$AC795,Consolidado!$D$5:D795,"*"&amp;AJ$3&amp;"*")=1,1,0),0))</f>
        <v>0</v>
      </c>
      <c r="AK795" s="0" t="n">
        <f aca="false">IF(OR(AK$3="",Consolidado!$D795=""),0,IF(ISNUMBER(SEARCH(AK$3,Consolidado!$D795)),IF(COUNTIFS(Consolidado!$AC$5:AC795,Consolidado!$AC795,Consolidado!$D$5:D795,"*"&amp;AK$3&amp;"*")=1,1,0),0))</f>
        <v>0</v>
      </c>
      <c r="AL795" s="0" t="n">
        <f aca="false">IF(OR(AL$3="",Consolidado!$D795=""),0,IF(ISNUMBER(SEARCH(AL$3,Consolidado!$D795)),IF(COUNTIFS(Consolidado!$AC$5:AC795,Consolidado!$AC795,Consolidado!$D$5:D795,"*"&amp;AL$3&amp;"*")=1,1,0),0))</f>
        <v>0</v>
      </c>
      <c r="AM795" s="0" t="n">
        <f aca="false">IF(OR(AM$3="",Consolidado!$D795=""),0,IF(ISNUMBER(SEARCH(AM$3,Consolidado!$D795)),IF(COUNTIFS(Consolidado!$AC$5:AC795,Consolidado!$AC795,Consolidado!$D$5:D795,"*"&amp;AM$3&amp;"*")=1,1,0),0))</f>
        <v>0</v>
      </c>
      <c r="AN795" s="0" t="n">
        <f aca="false">IF(OR(AN$3="",Consolidado!$D795=""),0,IF(ISNUMBER(SEARCH(AN$3,Consolidado!$D795)),IF(COUNTIFS(Consolidado!$AC$5:AC795,Consolidado!$AC795,Consolidado!$D$5:D795,"*"&amp;AN$3&amp;"*")=1,1,0),0))</f>
        <v>0</v>
      </c>
      <c r="AO795" s="0" t="n">
        <f aca="false">IF(OR(AO$3="",Consolidado!$D795=""),0,IF(ISNUMBER(SEARCH(AO$3,Consolidado!$D795)),IF(COUNTIFS(Consolidado!$AC$5:AC795,Consolidado!$AC795,Consolidado!$D$5:D795,"*"&amp;AO$3&amp;"*")=1,1,0),0))</f>
        <v>0</v>
      </c>
    </row>
    <row r="796" customFormat="false" ht="15" hidden="false" customHeight="false" outlineLevel="0" collapsed="false">
      <c r="B796" s="0" t="n">
        <f aca="false">IF(OR(B$3="",Consolidado!$D796=""),0,IF(ISNUMBER(SEARCH(B$3,Consolidado!$D796)),IF(COUNTIFS(Consolidado!$AC$5:AC796,Consolidado!$AC796,Consolidado!$D$5:D796,"*"&amp;B$3&amp;"*")=1,1,0),0))</f>
        <v>0</v>
      </c>
      <c r="C796" s="0" t="n">
        <f aca="false">IF(OR(C$3="",Consolidado!$D796=""),0,IF(ISNUMBER(SEARCH(C$3,Consolidado!$D796)),IF(COUNTIFS(Consolidado!$AC$5:AC796,Consolidado!$AC796,Consolidado!$D$5:D796,"*"&amp;C$3&amp;"*")=1,1,0),0))</f>
        <v>0</v>
      </c>
      <c r="D796" s="0" t="n">
        <f aca="false">IF(OR(D$3="",Consolidado!$D796=""),0,IF(ISNUMBER(SEARCH(D$3,Consolidado!$D796)),IF(COUNTIFS(Consolidado!$AC$5:AC796,Consolidado!$AC796,Consolidado!$D$5:D796,"*"&amp;D$3&amp;"*")=1,1,0),0))</f>
        <v>0</v>
      </c>
      <c r="E796" s="0" t="n">
        <f aca="false">IF(OR(E$3="",Consolidado!$D796=""),0,IF(ISNUMBER(SEARCH(E$3,Consolidado!$D796)),IF(COUNTIFS(Consolidado!$AC$5:AC796,Consolidado!$AC796,Consolidado!$D$5:D796,"*"&amp;E$3&amp;"*")=1,1,0),0))</f>
        <v>0</v>
      </c>
      <c r="F796" s="0" t="n">
        <f aca="false">IF(OR(F$3="",Consolidado!$D796=""),0,IF(ISNUMBER(SEARCH(F$3,Consolidado!$D796)),IF(COUNTIFS(Consolidado!$AC$5:AC796,Consolidado!$AC796,Consolidado!$D$5:D796,"*"&amp;F$3&amp;"*")=1,1,0),0))</f>
        <v>0</v>
      </c>
      <c r="G796" s="0" t="n">
        <f aca="false">IF(OR(G$3="",Consolidado!$D796=""),0,IF(ISNUMBER(SEARCH(G$3,Consolidado!$D796)),IF(COUNTIFS(Consolidado!$AC$5:AC796,Consolidado!$AC796,Consolidado!$D$5:D796,"*"&amp;G$3&amp;"*")=1,1,0),0))</f>
        <v>0</v>
      </c>
      <c r="H796" s="0" t="n">
        <f aca="false">IF(OR(H$3="",Consolidado!$D796=""),0,IF(ISNUMBER(SEARCH(H$3,Consolidado!$D796)),IF(COUNTIFS(Consolidado!$AC$5:AC796,Consolidado!$AC796,Consolidado!$D$5:D796,"*"&amp;H$3&amp;"*")=1,1,0),0))</f>
        <v>0</v>
      </c>
      <c r="I796" s="0" t="n">
        <f aca="false">IF(OR(I$3="",Consolidado!$D796=""),0,IF(ISNUMBER(SEARCH(I$3,Consolidado!$D796)),IF(COUNTIFS(Consolidado!$AC$5:AC796,Consolidado!$AC796,Consolidado!$D$5:D796,"*"&amp;I$3&amp;"*")=1,1,0),0))</f>
        <v>0</v>
      </c>
      <c r="J796" s="0" t="n">
        <f aca="false">IF(OR(J$3="",Consolidado!$D796=""),0,IF(ISNUMBER(SEARCH(J$3,Consolidado!$D796)),IF(COUNTIFS(Consolidado!$AC$5:AC796,Consolidado!$AC796,Consolidado!$D$5:D796,"*"&amp;J$3&amp;"*")=1,1,0),0))</f>
        <v>0</v>
      </c>
      <c r="K796" s="0" t="n">
        <f aca="false">IF(OR(K$3="",Consolidado!$D796=""),0,IF(ISNUMBER(SEARCH(K$3,Consolidado!$D796)),IF(COUNTIFS(Consolidado!$AC$5:AC796,Consolidado!$AC796,Consolidado!$D$5:D796,"*"&amp;K$3&amp;"*")=1,1,0),0))</f>
        <v>0</v>
      </c>
      <c r="L796" s="0" t="n">
        <f aca="false">IF(OR(L$3="",Consolidado!$D796=""),0,IF(ISNUMBER(SEARCH(L$3,Consolidado!$D796)),IF(COUNTIFS(Consolidado!$AC$5:AC796,Consolidado!$AC796,Consolidado!$D$5:D796,"*"&amp;L$3&amp;"*")=1,1,0),0))</f>
        <v>0</v>
      </c>
      <c r="M796" s="0" t="n">
        <f aca="false">IF(OR(M$3="",Consolidado!$D796=""),0,IF(ISNUMBER(SEARCH(M$3,Consolidado!$D796)),IF(COUNTIFS(Consolidado!$AC$5:AC796,Consolidado!$AC796,Consolidado!$D$5:D796,"*"&amp;M$3&amp;"*")=1,1,0),0))</f>
        <v>0</v>
      </c>
      <c r="N796" s="0" t="n">
        <f aca="false">IF(OR(N$3="",Consolidado!$D796=""),0,IF(ISNUMBER(SEARCH(N$3,Consolidado!$D796)),IF(COUNTIFS(Consolidado!$AC$5:AC796,Consolidado!$AC796,Consolidado!$D$5:D796,"*"&amp;N$3&amp;"*")=1,1,0),0))</f>
        <v>0</v>
      </c>
      <c r="O796" s="0" t="n">
        <f aca="false">IF(OR(O$3="",Consolidado!$D796=""),0,IF(ISNUMBER(SEARCH(O$3,Consolidado!$D796)),IF(COUNTIFS(Consolidado!$AC$5:AC796,Consolidado!$AC796,Consolidado!$D$5:D796,"*"&amp;O$3&amp;"*")=1,1,0),0))</f>
        <v>0</v>
      </c>
      <c r="P796" s="0" t="n">
        <f aca="false">IF(OR(P$3="",Consolidado!$D796=""),0,IF(ISNUMBER(SEARCH(P$3,Consolidado!$D796)),IF(COUNTIFS(Consolidado!$AC$5:AC796,Consolidado!$AC796,Consolidado!$D$5:D796,"*"&amp;P$3&amp;"*")=1,1,0),0))</f>
        <v>0</v>
      </c>
      <c r="Q796" s="0" t="n">
        <f aca="false">IF(OR(Q$3="",Consolidado!$D796=""),0,IF(ISNUMBER(SEARCH(Q$3,Consolidado!$D796)),IF(COUNTIFS(Consolidado!$AC$5:AC796,Consolidado!$AC796,Consolidado!$D$5:D796,"*"&amp;Q$3&amp;"*")=1,1,0),0))</f>
        <v>0</v>
      </c>
      <c r="R796" s="0" t="n">
        <f aca="false">IF(OR(R$3="",Consolidado!$D796=""),0,IF(ISNUMBER(SEARCH(R$3,Consolidado!$D796)),IF(COUNTIFS(Consolidado!$AC$5:AC796,Consolidado!$AC796,Consolidado!$D$5:D796,"*"&amp;R$3&amp;"*")=1,1,0),0))</f>
        <v>0</v>
      </c>
      <c r="S796" s="0" t="n">
        <f aca="false">IF(OR(S$3="",Consolidado!$D796=""),0,IF(ISNUMBER(SEARCH(S$3,Consolidado!$D796)),IF(COUNTIFS(Consolidado!$AC$5:AC796,Consolidado!$AC796,Consolidado!$D$5:D796,"*"&amp;S$3&amp;"*")=1,1,0),0))</f>
        <v>0</v>
      </c>
      <c r="T796" s="0" t="n">
        <f aca="false">IF(OR(T$3="",Consolidado!$D796=""),0,IF(ISNUMBER(SEARCH(T$3,Consolidado!$D796)),IF(COUNTIFS(Consolidado!$AC$5:AC796,Consolidado!$AC796,Consolidado!$D$5:D796,"*"&amp;T$3&amp;"*")=1,1,0),0))</f>
        <v>0</v>
      </c>
      <c r="U796" s="0" t="n">
        <f aca="false">IF(OR(U$3="",Consolidado!$D796=""),0,IF(ISNUMBER(SEARCH(U$3,Consolidado!$D796)),IF(COUNTIFS(Consolidado!$AC$5:AC796,Consolidado!$AC796,Consolidado!$D$5:D796,"*"&amp;U$3&amp;"*")=1,1,0),0))</f>
        <v>0</v>
      </c>
      <c r="V796" s="0" t="n">
        <f aca="false">IF(OR(V$3="",Consolidado!$D796=""),0,IF(ISNUMBER(SEARCH(V$3,Consolidado!$D796)),IF(COUNTIFS(Consolidado!$AC$5:AC796,Consolidado!$AC796,Consolidado!$D$5:D796,"*"&amp;V$3&amp;"*")=1,1,0),0))</f>
        <v>0</v>
      </c>
      <c r="W796" s="0" t="n">
        <f aca="false">IF(OR(W$3="",Consolidado!$D796=""),0,IF(ISNUMBER(SEARCH(W$3,Consolidado!$D796)),IF(COUNTIFS(Consolidado!$AC$5:AC796,Consolidado!$AC796,Consolidado!$D$5:D796,"*"&amp;W$3&amp;"*")=1,1,0),0))</f>
        <v>0</v>
      </c>
      <c r="X796" s="0" t="n">
        <f aca="false">IF(OR(X$3="",Consolidado!$D796=""),0,IF(ISNUMBER(SEARCH(X$3,Consolidado!$D796)),IF(COUNTIFS(Consolidado!$AC$5:AC796,Consolidado!$AC796,Consolidado!$D$5:D796,"*"&amp;X$3&amp;"*")=1,1,0),0))</f>
        <v>0</v>
      </c>
      <c r="Y796" s="0" t="n">
        <f aca="false">IF(OR(Y$3="",Consolidado!$D796=""),0,IF(ISNUMBER(SEARCH(Y$3,Consolidado!$D796)),IF(COUNTIFS(Consolidado!$AC$5:AC796,Consolidado!$AC796,Consolidado!$D$5:D796,"*"&amp;Y$3&amp;"*")=1,1,0),0))</f>
        <v>0</v>
      </c>
      <c r="Z796" s="0" t="n">
        <f aca="false">IF(OR(Z$3="",Consolidado!$D796=""),0,IF(ISNUMBER(SEARCH(Z$3,Consolidado!$D796)),IF(COUNTIFS(Consolidado!$AC$5:AC796,Consolidado!$AC796,Consolidado!$D$5:D796,"*"&amp;Z$3&amp;"*")=1,1,0),0))</f>
        <v>0</v>
      </c>
      <c r="AA796" s="0" t="n">
        <f aca="false">IF(OR(AA$3="",Consolidado!$D796=""),0,IF(ISNUMBER(SEARCH(AA$3,Consolidado!$D796)),IF(COUNTIFS(Consolidado!$AC$5:AC796,Consolidado!$AC796,Consolidado!$D$5:D796,"*"&amp;AA$3&amp;"*")=1,1,0),0))</f>
        <v>0</v>
      </c>
      <c r="AB796" s="0" t="n">
        <f aca="false">IF(OR(AB$3="",Consolidado!$D796=""),0,IF(ISNUMBER(SEARCH(AB$3,Consolidado!$D796)),IF(COUNTIFS(Consolidado!$AC$5:AC796,Consolidado!$AC796,Consolidado!$D$5:D796,"*"&amp;AB$3&amp;"*")=1,1,0),0))</f>
        <v>0</v>
      </c>
      <c r="AC796" s="0" t="n">
        <f aca="false">IF(OR(AC$3="",Consolidado!$D796=""),0,IF(ISNUMBER(SEARCH(AC$3,Consolidado!$D796)),IF(COUNTIFS(Consolidado!$AC$5:AC796,Consolidado!$AC796,Consolidado!$D$5:D796,"*"&amp;AC$3&amp;"*")=1,1,0),0))</f>
        <v>0</v>
      </c>
      <c r="AD796" s="0" t="n">
        <f aca="false">IF(OR(AD$3="",Consolidado!$D796=""),0,IF(ISNUMBER(SEARCH(AD$3,Consolidado!$D796)),IF(COUNTIFS(Consolidado!$AC$5:AC796,Consolidado!$AC796,Consolidado!$D$5:D796,"*"&amp;AD$3&amp;"*")=1,1,0),0))</f>
        <v>0</v>
      </c>
      <c r="AE796" s="0" t="n">
        <f aca="false">IF(OR(AE$3="",Consolidado!$D796=""),0,IF(ISNUMBER(SEARCH(AE$3,Consolidado!$D796)),IF(COUNTIFS(Consolidado!$AC$5:AC796,Consolidado!$AC796,Consolidado!$D$5:D796,"*"&amp;AE$3&amp;"*")=1,1,0),0))</f>
        <v>0</v>
      </c>
      <c r="AF796" s="0" t="n">
        <f aca="false">IF(OR(AF$3="",Consolidado!$D796=""),0,IF(ISNUMBER(SEARCH(AF$3,Consolidado!$D796)),IF(COUNTIFS(Consolidado!$AC$5:AC796,Consolidado!$AC796,Consolidado!$D$5:D796,"*"&amp;AF$3&amp;"*")=1,1,0),0))</f>
        <v>0</v>
      </c>
      <c r="AG796" s="0" t="n">
        <f aca="false">IF(OR(AG$3="",Consolidado!$D796=""),0,IF(ISNUMBER(SEARCH(AG$3,Consolidado!$D796)),IF(COUNTIFS(Consolidado!$AC$5:AC796,Consolidado!$AC796,Consolidado!$D$5:D796,"*"&amp;AG$3&amp;"*")=1,1,0),0))</f>
        <v>0</v>
      </c>
      <c r="AH796" s="0" t="n">
        <f aca="false">IF(OR(AH$3="",Consolidado!$D796=""),0,IF(ISNUMBER(SEARCH(AH$3,Consolidado!$D796)),IF(COUNTIFS(Consolidado!$AC$5:AC796,Consolidado!$AC796,Consolidado!$D$5:D796,"*"&amp;AH$3&amp;"*")=1,1,0),0))</f>
        <v>0</v>
      </c>
      <c r="AI796" s="0" t="n">
        <f aca="false">IF(OR(AI$3="",Consolidado!$D796=""),0,IF(ISNUMBER(SEARCH(AI$3,Consolidado!$D796)),IF(COUNTIFS(Consolidado!$AC$5:AC796,Consolidado!$AC796,Consolidado!$D$5:D796,"*"&amp;AI$3&amp;"*")=1,1,0),0))</f>
        <v>0</v>
      </c>
      <c r="AJ796" s="0" t="n">
        <f aca="false">IF(OR(AJ$3="",Consolidado!$D796=""),0,IF(ISNUMBER(SEARCH(AJ$3,Consolidado!$D796)),IF(COUNTIFS(Consolidado!$AC$5:AC796,Consolidado!$AC796,Consolidado!$D$5:D796,"*"&amp;AJ$3&amp;"*")=1,1,0),0))</f>
        <v>0</v>
      </c>
      <c r="AK796" s="0" t="n">
        <f aca="false">IF(OR(AK$3="",Consolidado!$D796=""),0,IF(ISNUMBER(SEARCH(AK$3,Consolidado!$D796)),IF(COUNTIFS(Consolidado!$AC$5:AC796,Consolidado!$AC796,Consolidado!$D$5:D796,"*"&amp;AK$3&amp;"*")=1,1,0),0))</f>
        <v>0</v>
      </c>
      <c r="AL796" s="0" t="n">
        <f aca="false">IF(OR(AL$3="",Consolidado!$D796=""),0,IF(ISNUMBER(SEARCH(AL$3,Consolidado!$D796)),IF(COUNTIFS(Consolidado!$AC$5:AC796,Consolidado!$AC796,Consolidado!$D$5:D796,"*"&amp;AL$3&amp;"*")=1,1,0),0))</f>
        <v>0</v>
      </c>
      <c r="AM796" s="0" t="n">
        <f aca="false">IF(OR(AM$3="",Consolidado!$D796=""),0,IF(ISNUMBER(SEARCH(AM$3,Consolidado!$D796)),IF(COUNTIFS(Consolidado!$AC$5:AC796,Consolidado!$AC796,Consolidado!$D$5:D796,"*"&amp;AM$3&amp;"*")=1,1,0),0))</f>
        <v>0</v>
      </c>
      <c r="AN796" s="0" t="n">
        <f aca="false">IF(OR(AN$3="",Consolidado!$D796=""),0,IF(ISNUMBER(SEARCH(AN$3,Consolidado!$D796)),IF(COUNTIFS(Consolidado!$AC$5:AC796,Consolidado!$AC796,Consolidado!$D$5:D796,"*"&amp;AN$3&amp;"*")=1,1,0),0))</f>
        <v>0</v>
      </c>
      <c r="AO796" s="0" t="n">
        <f aca="false">IF(OR(AO$3="",Consolidado!$D796=""),0,IF(ISNUMBER(SEARCH(AO$3,Consolidado!$D796)),IF(COUNTIFS(Consolidado!$AC$5:AC796,Consolidado!$AC796,Consolidado!$D$5:D796,"*"&amp;AO$3&amp;"*")=1,1,0),0))</f>
        <v>0</v>
      </c>
    </row>
    <row r="797" customFormat="false" ht="15" hidden="false" customHeight="false" outlineLevel="0" collapsed="false">
      <c r="B797" s="0" t="n">
        <f aca="false">IF(OR(B$3="",Consolidado!$D797=""),0,IF(ISNUMBER(SEARCH(B$3,Consolidado!$D797)),IF(COUNTIFS(Consolidado!$AC$5:AC797,Consolidado!$AC797,Consolidado!$D$5:D797,"*"&amp;B$3&amp;"*")=1,1,0),0))</f>
        <v>0</v>
      </c>
      <c r="C797" s="0" t="n">
        <f aca="false">IF(OR(C$3="",Consolidado!$D797=""),0,IF(ISNUMBER(SEARCH(C$3,Consolidado!$D797)),IF(COUNTIFS(Consolidado!$AC$5:AC797,Consolidado!$AC797,Consolidado!$D$5:D797,"*"&amp;C$3&amp;"*")=1,1,0),0))</f>
        <v>0</v>
      </c>
      <c r="D797" s="0" t="n">
        <f aca="false">IF(OR(D$3="",Consolidado!$D797=""),0,IF(ISNUMBER(SEARCH(D$3,Consolidado!$D797)),IF(COUNTIFS(Consolidado!$AC$5:AC797,Consolidado!$AC797,Consolidado!$D$5:D797,"*"&amp;D$3&amp;"*")=1,1,0),0))</f>
        <v>0</v>
      </c>
      <c r="E797" s="0" t="n">
        <f aca="false">IF(OR(E$3="",Consolidado!$D797=""),0,IF(ISNUMBER(SEARCH(E$3,Consolidado!$D797)),IF(COUNTIFS(Consolidado!$AC$5:AC797,Consolidado!$AC797,Consolidado!$D$5:D797,"*"&amp;E$3&amp;"*")=1,1,0),0))</f>
        <v>0</v>
      </c>
      <c r="F797" s="0" t="n">
        <f aca="false">IF(OR(F$3="",Consolidado!$D797=""),0,IF(ISNUMBER(SEARCH(F$3,Consolidado!$D797)),IF(COUNTIFS(Consolidado!$AC$5:AC797,Consolidado!$AC797,Consolidado!$D$5:D797,"*"&amp;F$3&amp;"*")=1,1,0),0))</f>
        <v>0</v>
      </c>
      <c r="G797" s="0" t="n">
        <f aca="false">IF(OR(G$3="",Consolidado!$D797=""),0,IF(ISNUMBER(SEARCH(G$3,Consolidado!$D797)),IF(COUNTIFS(Consolidado!$AC$5:AC797,Consolidado!$AC797,Consolidado!$D$5:D797,"*"&amp;G$3&amp;"*")=1,1,0),0))</f>
        <v>0</v>
      </c>
      <c r="H797" s="0" t="n">
        <f aca="false">IF(OR(H$3="",Consolidado!$D797=""),0,IF(ISNUMBER(SEARCH(H$3,Consolidado!$D797)),IF(COUNTIFS(Consolidado!$AC$5:AC797,Consolidado!$AC797,Consolidado!$D$5:D797,"*"&amp;H$3&amp;"*")=1,1,0),0))</f>
        <v>0</v>
      </c>
      <c r="I797" s="0" t="n">
        <f aca="false">IF(OR(I$3="",Consolidado!$D797=""),0,IF(ISNUMBER(SEARCH(I$3,Consolidado!$D797)),IF(COUNTIFS(Consolidado!$AC$5:AC797,Consolidado!$AC797,Consolidado!$D$5:D797,"*"&amp;I$3&amp;"*")=1,1,0),0))</f>
        <v>0</v>
      </c>
      <c r="J797" s="0" t="n">
        <f aca="false">IF(OR(J$3="",Consolidado!$D797=""),0,IF(ISNUMBER(SEARCH(J$3,Consolidado!$D797)),IF(COUNTIFS(Consolidado!$AC$5:AC797,Consolidado!$AC797,Consolidado!$D$5:D797,"*"&amp;J$3&amp;"*")=1,1,0),0))</f>
        <v>0</v>
      </c>
      <c r="K797" s="0" t="n">
        <f aca="false">IF(OR(K$3="",Consolidado!$D797=""),0,IF(ISNUMBER(SEARCH(K$3,Consolidado!$D797)),IF(COUNTIFS(Consolidado!$AC$5:AC797,Consolidado!$AC797,Consolidado!$D$5:D797,"*"&amp;K$3&amp;"*")=1,1,0),0))</f>
        <v>0</v>
      </c>
      <c r="L797" s="0" t="n">
        <f aca="false">IF(OR(L$3="",Consolidado!$D797=""),0,IF(ISNUMBER(SEARCH(L$3,Consolidado!$D797)),IF(COUNTIFS(Consolidado!$AC$5:AC797,Consolidado!$AC797,Consolidado!$D$5:D797,"*"&amp;L$3&amp;"*")=1,1,0),0))</f>
        <v>0</v>
      </c>
      <c r="M797" s="0" t="n">
        <f aca="false">IF(OR(M$3="",Consolidado!$D797=""),0,IF(ISNUMBER(SEARCH(M$3,Consolidado!$D797)),IF(COUNTIFS(Consolidado!$AC$5:AC797,Consolidado!$AC797,Consolidado!$D$5:D797,"*"&amp;M$3&amp;"*")=1,1,0),0))</f>
        <v>0</v>
      </c>
      <c r="N797" s="0" t="n">
        <f aca="false">IF(OR(N$3="",Consolidado!$D797=""),0,IF(ISNUMBER(SEARCH(N$3,Consolidado!$D797)),IF(COUNTIFS(Consolidado!$AC$5:AC797,Consolidado!$AC797,Consolidado!$D$5:D797,"*"&amp;N$3&amp;"*")=1,1,0),0))</f>
        <v>0</v>
      </c>
      <c r="O797" s="0" t="n">
        <f aca="false">IF(OR(O$3="",Consolidado!$D797=""),0,IF(ISNUMBER(SEARCH(O$3,Consolidado!$D797)),IF(COUNTIFS(Consolidado!$AC$5:AC797,Consolidado!$AC797,Consolidado!$D$5:D797,"*"&amp;O$3&amp;"*")=1,1,0),0))</f>
        <v>0</v>
      </c>
      <c r="P797" s="0" t="n">
        <f aca="false">IF(OR(P$3="",Consolidado!$D797=""),0,IF(ISNUMBER(SEARCH(P$3,Consolidado!$D797)),IF(COUNTIFS(Consolidado!$AC$5:AC797,Consolidado!$AC797,Consolidado!$D$5:D797,"*"&amp;P$3&amp;"*")=1,1,0),0))</f>
        <v>0</v>
      </c>
      <c r="Q797" s="0" t="n">
        <f aca="false">IF(OR(Q$3="",Consolidado!$D797=""),0,IF(ISNUMBER(SEARCH(Q$3,Consolidado!$D797)),IF(COUNTIFS(Consolidado!$AC$5:AC797,Consolidado!$AC797,Consolidado!$D$5:D797,"*"&amp;Q$3&amp;"*")=1,1,0),0))</f>
        <v>0</v>
      </c>
      <c r="R797" s="0" t="n">
        <f aca="false">IF(OR(R$3="",Consolidado!$D797=""),0,IF(ISNUMBER(SEARCH(R$3,Consolidado!$D797)),IF(COUNTIFS(Consolidado!$AC$5:AC797,Consolidado!$AC797,Consolidado!$D$5:D797,"*"&amp;R$3&amp;"*")=1,1,0),0))</f>
        <v>0</v>
      </c>
      <c r="S797" s="0" t="n">
        <f aca="false">IF(OR(S$3="",Consolidado!$D797=""),0,IF(ISNUMBER(SEARCH(S$3,Consolidado!$D797)),IF(COUNTIFS(Consolidado!$AC$5:AC797,Consolidado!$AC797,Consolidado!$D$5:D797,"*"&amp;S$3&amp;"*")=1,1,0),0))</f>
        <v>0</v>
      </c>
      <c r="T797" s="0" t="n">
        <f aca="false">IF(OR(T$3="",Consolidado!$D797=""),0,IF(ISNUMBER(SEARCH(T$3,Consolidado!$D797)),IF(COUNTIFS(Consolidado!$AC$5:AC797,Consolidado!$AC797,Consolidado!$D$5:D797,"*"&amp;T$3&amp;"*")=1,1,0),0))</f>
        <v>0</v>
      </c>
      <c r="U797" s="0" t="n">
        <f aca="false">IF(OR(U$3="",Consolidado!$D797=""),0,IF(ISNUMBER(SEARCH(U$3,Consolidado!$D797)),IF(COUNTIFS(Consolidado!$AC$5:AC797,Consolidado!$AC797,Consolidado!$D$5:D797,"*"&amp;U$3&amp;"*")=1,1,0),0))</f>
        <v>0</v>
      </c>
      <c r="V797" s="0" t="n">
        <f aca="false">IF(OR(V$3="",Consolidado!$D797=""),0,IF(ISNUMBER(SEARCH(V$3,Consolidado!$D797)),IF(COUNTIFS(Consolidado!$AC$5:AC797,Consolidado!$AC797,Consolidado!$D$5:D797,"*"&amp;V$3&amp;"*")=1,1,0),0))</f>
        <v>0</v>
      </c>
      <c r="W797" s="0" t="n">
        <f aca="false">IF(OR(W$3="",Consolidado!$D797=""),0,IF(ISNUMBER(SEARCH(W$3,Consolidado!$D797)),IF(COUNTIFS(Consolidado!$AC$5:AC797,Consolidado!$AC797,Consolidado!$D$5:D797,"*"&amp;W$3&amp;"*")=1,1,0),0))</f>
        <v>0</v>
      </c>
      <c r="X797" s="0" t="n">
        <f aca="false">IF(OR(X$3="",Consolidado!$D797=""),0,IF(ISNUMBER(SEARCH(X$3,Consolidado!$D797)),IF(COUNTIFS(Consolidado!$AC$5:AC797,Consolidado!$AC797,Consolidado!$D$5:D797,"*"&amp;X$3&amp;"*")=1,1,0),0))</f>
        <v>0</v>
      </c>
      <c r="Y797" s="0" t="n">
        <f aca="false">IF(OR(Y$3="",Consolidado!$D797=""),0,IF(ISNUMBER(SEARCH(Y$3,Consolidado!$D797)),IF(COUNTIFS(Consolidado!$AC$5:AC797,Consolidado!$AC797,Consolidado!$D$5:D797,"*"&amp;Y$3&amp;"*")=1,1,0),0))</f>
        <v>0</v>
      </c>
      <c r="Z797" s="0" t="n">
        <f aca="false">IF(OR(Z$3="",Consolidado!$D797=""),0,IF(ISNUMBER(SEARCH(Z$3,Consolidado!$D797)),IF(COUNTIFS(Consolidado!$AC$5:AC797,Consolidado!$AC797,Consolidado!$D$5:D797,"*"&amp;Z$3&amp;"*")=1,1,0),0))</f>
        <v>0</v>
      </c>
      <c r="AA797" s="0" t="n">
        <f aca="false">IF(OR(AA$3="",Consolidado!$D797=""),0,IF(ISNUMBER(SEARCH(AA$3,Consolidado!$D797)),IF(COUNTIFS(Consolidado!$AC$5:AC797,Consolidado!$AC797,Consolidado!$D$5:D797,"*"&amp;AA$3&amp;"*")=1,1,0),0))</f>
        <v>0</v>
      </c>
      <c r="AB797" s="0" t="n">
        <f aca="false">IF(OR(AB$3="",Consolidado!$D797=""),0,IF(ISNUMBER(SEARCH(AB$3,Consolidado!$D797)),IF(COUNTIFS(Consolidado!$AC$5:AC797,Consolidado!$AC797,Consolidado!$D$5:D797,"*"&amp;AB$3&amp;"*")=1,1,0),0))</f>
        <v>0</v>
      </c>
      <c r="AC797" s="0" t="n">
        <f aca="false">IF(OR(AC$3="",Consolidado!$D797=""),0,IF(ISNUMBER(SEARCH(AC$3,Consolidado!$D797)),IF(COUNTIFS(Consolidado!$AC$5:AC797,Consolidado!$AC797,Consolidado!$D$5:D797,"*"&amp;AC$3&amp;"*")=1,1,0),0))</f>
        <v>0</v>
      </c>
      <c r="AD797" s="0" t="n">
        <f aca="false">IF(OR(AD$3="",Consolidado!$D797=""),0,IF(ISNUMBER(SEARCH(AD$3,Consolidado!$D797)),IF(COUNTIFS(Consolidado!$AC$5:AC797,Consolidado!$AC797,Consolidado!$D$5:D797,"*"&amp;AD$3&amp;"*")=1,1,0),0))</f>
        <v>0</v>
      </c>
      <c r="AE797" s="0" t="n">
        <f aca="false">IF(OR(AE$3="",Consolidado!$D797=""),0,IF(ISNUMBER(SEARCH(AE$3,Consolidado!$D797)),IF(COUNTIFS(Consolidado!$AC$5:AC797,Consolidado!$AC797,Consolidado!$D$5:D797,"*"&amp;AE$3&amp;"*")=1,1,0),0))</f>
        <v>0</v>
      </c>
      <c r="AF797" s="0" t="n">
        <f aca="false">IF(OR(AF$3="",Consolidado!$D797=""),0,IF(ISNUMBER(SEARCH(AF$3,Consolidado!$D797)),IF(COUNTIFS(Consolidado!$AC$5:AC797,Consolidado!$AC797,Consolidado!$D$5:D797,"*"&amp;AF$3&amp;"*")=1,1,0),0))</f>
        <v>0</v>
      </c>
      <c r="AG797" s="0" t="n">
        <f aca="false">IF(OR(AG$3="",Consolidado!$D797=""),0,IF(ISNUMBER(SEARCH(AG$3,Consolidado!$D797)),IF(COUNTIFS(Consolidado!$AC$5:AC797,Consolidado!$AC797,Consolidado!$D$5:D797,"*"&amp;AG$3&amp;"*")=1,1,0),0))</f>
        <v>0</v>
      </c>
      <c r="AH797" s="0" t="n">
        <f aca="false">IF(OR(AH$3="",Consolidado!$D797=""),0,IF(ISNUMBER(SEARCH(AH$3,Consolidado!$D797)),IF(COUNTIFS(Consolidado!$AC$5:AC797,Consolidado!$AC797,Consolidado!$D$5:D797,"*"&amp;AH$3&amp;"*")=1,1,0),0))</f>
        <v>0</v>
      </c>
      <c r="AI797" s="0" t="n">
        <f aca="false">IF(OR(AI$3="",Consolidado!$D797=""),0,IF(ISNUMBER(SEARCH(AI$3,Consolidado!$D797)),IF(COUNTIFS(Consolidado!$AC$5:AC797,Consolidado!$AC797,Consolidado!$D$5:D797,"*"&amp;AI$3&amp;"*")=1,1,0),0))</f>
        <v>0</v>
      </c>
      <c r="AJ797" s="0" t="n">
        <f aca="false">IF(OR(AJ$3="",Consolidado!$D797=""),0,IF(ISNUMBER(SEARCH(AJ$3,Consolidado!$D797)),IF(COUNTIFS(Consolidado!$AC$5:AC797,Consolidado!$AC797,Consolidado!$D$5:D797,"*"&amp;AJ$3&amp;"*")=1,1,0),0))</f>
        <v>0</v>
      </c>
      <c r="AK797" s="0" t="n">
        <f aca="false">IF(OR(AK$3="",Consolidado!$D797=""),0,IF(ISNUMBER(SEARCH(AK$3,Consolidado!$D797)),IF(COUNTIFS(Consolidado!$AC$5:AC797,Consolidado!$AC797,Consolidado!$D$5:D797,"*"&amp;AK$3&amp;"*")=1,1,0),0))</f>
        <v>0</v>
      </c>
      <c r="AL797" s="0" t="n">
        <f aca="false">IF(OR(AL$3="",Consolidado!$D797=""),0,IF(ISNUMBER(SEARCH(AL$3,Consolidado!$D797)),IF(COUNTIFS(Consolidado!$AC$5:AC797,Consolidado!$AC797,Consolidado!$D$5:D797,"*"&amp;AL$3&amp;"*")=1,1,0),0))</f>
        <v>0</v>
      </c>
      <c r="AM797" s="0" t="n">
        <f aca="false">IF(OR(AM$3="",Consolidado!$D797=""),0,IF(ISNUMBER(SEARCH(AM$3,Consolidado!$D797)),IF(COUNTIFS(Consolidado!$AC$5:AC797,Consolidado!$AC797,Consolidado!$D$5:D797,"*"&amp;AM$3&amp;"*")=1,1,0),0))</f>
        <v>0</v>
      </c>
      <c r="AN797" s="0" t="n">
        <f aca="false">IF(OR(AN$3="",Consolidado!$D797=""),0,IF(ISNUMBER(SEARCH(AN$3,Consolidado!$D797)),IF(COUNTIFS(Consolidado!$AC$5:AC797,Consolidado!$AC797,Consolidado!$D$5:D797,"*"&amp;AN$3&amp;"*")=1,1,0),0))</f>
        <v>0</v>
      </c>
      <c r="AO797" s="0" t="n">
        <f aca="false">IF(OR(AO$3="",Consolidado!$D797=""),0,IF(ISNUMBER(SEARCH(AO$3,Consolidado!$D797)),IF(COUNTIFS(Consolidado!$AC$5:AC797,Consolidado!$AC797,Consolidado!$D$5:D797,"*"&amp;AO$3&amp;"*")=1,1,0),0))</f>
        <v>0</v>
      </c>
    </row>
    <row r="798" customFormat="false" ht="15" hidden="false" customHeight="false" outlineLevel="0" collapsed="false">
      <c r="B798" s="0" t="n">
        <f aca="false">IF(OR(B$3="",Consolidado!$D798=""),0,IF(ISNUMBER(SEARCH(B$3,Consolidado!$D798)),IF(COUNTIFS(Consolidado!$AC$5:AC798,Consolidado!$AC798,Consolidado!$D$5:D798,"*"&amp;B$3&amp;"*")=1,1,0),0))</f>
        <v>0</v>
      </c>
      <c r="C798" s="0" t="n">
        <f aca="false">IF(OR(C$3="",Consolidado!$D798=""),0,IF(ISNUMBER(SEARCH(C$3,Consolidado!$D798)),IF(COUNTIFS(Consolidado!$AC$5:AC798,Consolidado!$AC798,Consolidado!$D$5:D798,"*"&amp;C$3&amp;"*")=1,1,0),0))</f>
        <v>0</v>
      </c>
      <c r="D798" s="0" t="n">
        <f aca="false">IF(OR(D$3="",Consolidado!$D798=""),0,IF(ISNUMBER(SEARCH(D$3,Consolidado!$D798)),IF(COUNTIFS(Consolidado!$AC$5:AC798,Consolidado!$AC798,Consolidado!$D$5:D798,"*"&amp;D$3&amp;"*")=1,1,0),0))</f>
        <v>0</v>
      </c>
      <c r="E798" s="0" t="n">
        <f aca="false">IF(OR(E$3="",Consolidado!$D798=""),0,IF(ISNUMBER(SEARCH(E$3,Consolidado!$D798)),IF(COUNTIFS(Consolidado!$AC$5:AC798,Consolidado!$AC798,Consolidado!$D$5:D798,"*"&amp;E$3&amp;"*")=1,1,0),0))</f>
        <v>0</v>
      </c>
      <c r="F798" s="0" t="n">
        <f aca="false">IF(OR(F$3="",Consolidado!$D798=""),0,IF(ISNUMBER(SEARCH(F$3,Consolidado!$D798)),IF(COUNTIFS(Consolidado!$AC$5:AC798,Consolidado!$AC798,Consolidado!$D$5:D798,"*"&amp;F$3&amp;"*")=1,1,0),0))</f>
        <v>0</v>
      </c>
      <c r="G798" s="0" t="n">
        <f aca="false">IF(OR(G$3="",Consolidado!$D798=""),0,IF(ISNUMBER(SEARCH(G$3,Consolidado!$D798)),IF(COUNTIFS(Consolidado!$AC$5:AC798,Consolidado!$AC798,Consolidado!$D$5:D798,"*"&amp;G$3&amp;"*")=1,1,0),0))</f>
        <v>0</v>
      </c>
      <c r="H798" s="0" t="n">
        <f aca="false">IF(OR(H$3="",Consolidado!$D798=""),0,IF(ISNUMBER(SEARCH(H$3,Consolidado!$D798)),IF(COUNTIFS(Consolidado!$AC$5:AC798,Consolidado!$AC798,Consolidado!$D$5:D798,"*"&amp;H$3&amp;"*")=1,1,0),0))</f>
        <v>0</v>
      </c>
      <c r="I798" s="0" t="n">
        <f aca="false">IF(OR(I$3="",Consolidado!$D798=""),0,IF(ISNUMBER(SEARCH(I$3,Consolidado!$D798)),IF(COUNTIFS(Consolidado!$AC$5:AC798,Consolidado!$AC798,Consolidado!$D$5:D798,"*"&amp;I$3&amp;"*")=1,1,0),0))</f>
        <v>0</v>
      </c>
      <c r="J798" s="0" t="n">
        <f aca="false">IF(OR(J$3="",Consolidado!$D798=""),0,IF(ISNUMBER(SEARCH(J$3,Consolidado!$D798)),IF(COUNTIFS(Consolidado!$AC$5:AC798,Consolidado!$AC798,Consolidado!$D$5:D798,"*"&amp;J$3&amp;"*")=1,1,0),0))</f>
        <v>0</v>
      </c>
      <c r="K798" s="0" t="n">
        <f aca="false">IF(OR(K$3="",Consolidado!$D798=""),0,IF(ISNUMBER(SEARCH(K$3,Consolidado!$D798)),IF(COUNTIFS(Consolidado!$AC$5:AC798,Consolidado!$AC798,Consolidado!$D$5:D798,"*"&amp;K$3&amp;"*")=1,1,0),0))</f>
        <v>0</v>
      </c>
      <c r="L798" s="0" t="n">
        <f aca="false">IF(OR(L$3="",Consolidado!$D798=""),0,IF(ISNUMBER(SEARCH(L$3,Consolidado!$D798)),IF(COUNTIFS(Consolidado!$AC$5:AC798,Consolidado!$AC798,Consolidado!$D$5:D798,"*"&amp;L$3&amp;"*")=1,1,0),0))</f>
        <v>0</v>
      </c>
      <c r="M798" s="0" t="n">
        <f aca="false">IF(OR(M$3="",Consolidado!$D798=""),0,IF(ISNUMBER(SEARCH(M$3,Consolidado!$D798)),IF(COUNTIFS(Consolidado!$AC$5:AC798,Consolidado!$AC798,Consolidado!$D$5:D798,"*"&amp;M$3&amp;"*")=1,1,0),0))</f>
        <v>0</v>
      </c>
      <c r="N798" s="0" t="n">
        <f aca="false">IF(OR(N$3="",Consolidado!$D798=""),0,IF(ISNUMBER(SEARCH(N$3,Consolidado!$D798)),IF(COUNTIFS(Consolidado!$AC$5:AC798,Consolidado!$AC798,Consolidado!$D$5:D798,"*"&amp;N$3&amp;"*")=1,1,0),0))</f>
        <v>0</v>
      </c>
      <c r="O798" s="0" t="n">
        <f aca="false">IF(OR(O$3="",Consolidado!$D798=""),0,IF(ISNUMBER(SEARCH(O$3,Consolidado!$D798)),IF(COUNTIFS(Consolidado!$AC$5:AC798,Consolidado!$AC798,Consolidado!$D$5:D798,"*"&amp;O$3&amp;"*")=1,1,0),0))</f>
        <v>0</v>
      </c>
      <c r="P798" s="0" t="n">
        <f aca="false">IF(OR(P$3="",Consolidado!$D798=""),0,IF(ISNUMBER(SEARCH(P$3,Consolidado!$D798)),IF(COUNTIFS(Consolidado!$AC$5:AC798,Consolidado!$AC798,Consolidado!$D$5:D798,"*"&amp;P$3&amp;"*")=1,1,0),0))</f>
        <v>0</v>
      </c>
      <c r="Q798" s="0" t="n">
        <f aca="false">IF(OR(Q$3="",Consolidado!$D798=""),0,IF(ISNUMBER(SEARCH(Q$3,Consolidado!$D798)),IF(COUNTIFS(Consolidado!$AC$5:AC798,Consolidado!$AC798,Consolidado!$D$5:D798,"*"&amp;Q$3&amp;"*")=1,1,0),0))</f>
        <v>0</v>
      </c>
      <c r="R798" s="0" t="n">
        <f aca="false">IF(OR(R$3="",Consolidado!$D798=""),0,IF(ISNUMBER(SEARCH(R$3,Consolidado!$D798)),IF(COUNTIFS(Consolidado!$AC$5:AC798,Consolidado!$AC798,Consolidado!$D$5:D798,"*"&amp;R$3&amp;"*")=1,1,0),0))</f>
        <v>0</v>
      </c>
      <c r="S798" s="0" t="n">
        <f aca="false">IF(OR(S$3="",Consolidado!$D798=""),0,IF(ISNUMBER(SEARCH(S$3,Consolidado!$D798)),IF(COUNTIFS(Consolidado!$AC$5:AC798,Consolidado!$AC798,Consolidado!$D$5:D798,"*"&amp;S$3&amp;"*")=1,1,0),0))</f>
        <v>0</v>
      </c>
      <c r="T798" s="0" t="n">
        <f aca="false">IF(OR(T$3="",Consolidado!$D798=""),0,IF(ISNUMBER(SEARCH(T$3,Consolidado!$D798)),IF(COUNTIFS(Consolidado!$AC$5:AC798,Consolidado!$AC798,Consolidado!$D$5:D798,"*"&amp;T$3&amp;"*")=1,1,0),0))</f>
        <v>0</v>
      </c>
      <c r="U798" s="0" t="n">
        <f aca="false">IF(OR(U$3="",Consolidado!$D798=""),0,IF(ISNUMBER(SEARCH(U$3,Consolidado!$D798)),IF(COUNTIFS(Consolidado!$AC$5:AC798,Consolidado!$AC798,Consolidado!$D$5:D798,"*"&amp;U$3&amp;"*")=1,1,0),0))</f>
        <v>0</v>
      </c>
      <c r="V798" s="0" t="n">
        <f aca="false">IF(OR(V$3="",Consolidado!$D798=""),0,IF(ISNUMBER(SEARCH(V$3,Consolidado!$D798)),IF(COUNTIFS(Consolidado!$AC$5:AC798,Consolidado!$AC798,Consolidado!$D$5:D798,"*"&amp;V$3&amp;"*")=1,1,0),0))</f>
        <v>0</v>
      </c>
      <c r="W798" s="0" t="n">
        <f aca="false">IF(OR(W$3="",Consolidado!$D798=""),0,IF(ISNUMBER(SEARCH(W$3,Consolidado!$D798)),IF(COUNTIFS(Consolidado!$AC$5:AC798,Consolidado!$AC798,Consolidado!$D$5:D798,"*"&amp;W$3&amp;"*")=1,1,0),0))</f>
        <v>0</v>
      </c>
      <c r="X798" s="0" t="n">
        <f aca="false">IF(OR(X$3="",Consolidado!$D798=""),0,IF(ISNUMBER(SEARCH(X$3,Consolidado!$D798)),IF(COUNTIFS(Consolidado!$AC$5:AC798,Consolidado!$AC798,Consolidado!$D$5:D798,"*"&amp;X$3&amp;"*")=1,1,0),0))</f>
        <v>0</v>
      </c>
      <c r="Y798" s="0" t="n">
        <f aca="false">IF(OR(Y$3="",Consolidado!$D798=""),0,IF(ISNUMBER(SEARCH(Y$3,Consolidado!$D798)),IF(COUNTIFS(Consolidado!$AC$5:AC798,Consolidado!$AC798,Consolidado!$D$5:D798,"*"&amp;Y$3&amp;"*")=1,1,0),0))</f>
        <v>0</v>
      </c>
      <c r="Z798" s="0" t="n">
        <f aca="false">IF(OR(Z$3="",Consolidado!$D798=""),0,IF(ISNUMBER(SEARCH(Z$3,Consolidado!$D798)),IF(COUNTIFS(Consolidado!$AC$5:AC798,Consolidado!$AC798,Consolidado!$D$5:D798,"*"&amp;Z$3&amp;"*")=1,1,0),0))</f>
        <v>0</v>
      </c>
      <c r="AA798" s="0" t="n">
        <f aca="false">IF(OR(AA$3="",Consolidado!$D798=""),0,IF(ISNUMBER(SEARCH(AA$3,Consolidado!$D798)),IF(COUNTIFS(Consolidado!$AC$5:AC798,Consolidado!$AC798,Consolidado!$D$5:D798,"*"&amp;AA$3&amp;"*")=1,1,0),0))</f>
        <v>0</v>
      </c>
      <c r="AB798" s="0" t="n">
        <f aca="false">IF(OR(AB$3="",Consolidado!$D798=""),0,IF(ISNUMBER(SEARCH(AB$3,Consolidado!$D798)),IF(COUNTIFS(Consolidado!$AC$5:AC798,Consolidado!$AC798,Consolidado!$D$5:D798,"*"&amp;AB$3&amp;"*")=1,1,0),0))</f>
        <v>0</v>
      </c>
      <c r="AC798" s="0" t="n">
        <f aca="false">IF(OR(AC$3="",Consolidado!$D798=""),0,IF(ISNUMBER(SEARCH(AC$3,Consolidado!$D798)),IF(COUNTIFS(Consolidado!$AC$5:AC798,Consolidado!$AC798,Consolidado!$D$5:D798,"*"&amp;AC$3&amp;"*")=1,1,0),0))</f>
        <v>0</v>
      </c>
      <c r="AD798" s="0" t="n">
        <f aca="false">IF(OR(AD$3="",Consolidado!$D798=""),0,IF(ISNUMBER(SEARCH(AD$3,Consolidado!$D798)),IF(COUNTIFS(Consolidado!$AC$5:AC798,Consolidado!$AC798,Consolidado!$D$5:D798,"*"&amp;AD$3&amp;"*")=1,1,0),0))</f>
        <v>0</v>
      </c>
      <c r="AE798" s="0" t="n">
        <f aca="false">IF(OR(AE$3="",Consolidado!$D798=""),0,IF(ISNUMBER(SEARCH(AE$3,Consolidado!$D798)),IF(COUNTIFS(Consolidado!$AC$5:AC798,Consolidado!$AC798,Consolidado!$D$5:D798,"*"&amp;AE$3&amp;"*")=1,1,0),0))</f>
        <v>0</v>
      </c>
      <c r="AF798" s="0" t="n">
        <f aca="false">IF(OR(AF$3="",Consolidado!$D798=""),0,IF(ISNUMBER(SEARCH(AF$3,Consolidado!$D798)),IF(COUNTIFS(Consolidado!$AC$5:AC798,Consolidado!$AC798,Consolidado!$D$5:D798,"*"&amp;AF$3&amp;"*")=1,1,0),0))</f>
        <v>0</v>
      </c>
      <c r="AG798" s="0" t="n">
        <f aca="false">IF(OR(AG$3="",Consolidado!$D798=""),0,IF(ISNUMBER(SEARCH(AG$3,Consolidado!$D798)),IF(COUNTIFS(Consolidado!$AC$5:AC798,Consolidado!$AC798,Consolidado!$D$5:D798,"*"&amp;AG$3&amp;"*")=1,1,0),0))</f>
        <v>0</v>
      </c>
      <c r="AH798" s="0" t="n">
        <f aca="false">IF(OR(AH$3="",Consolidado!$D798=""),0,IF(ISNUMBER(SEARCH(AH$3,Consolidado!$D798)),IF(COUNTIFS(Consolidado!$AC$5:AC798,Consolidado!$AC798,Consolidado!$D$5:D798,"*"&amp;AH$3&amp;"*")=1,1,0),0))</f>
        <v>0</v>
      </c>
      <c r="AI798" s="0" t="n">
        <f aca="false">IF(OR(AI$3="",Consolidado!$D798=""),0,IF(ISNUMBER(SEARCH(AI$3,Consolidado!$D798)),IF(COUNTIFS(Consolidado!$AC$5:AC798,Consolidado!$AC798,Consolidado!$D$5:D798,"*"&amp;AI$3&amp;"*")=1,1,0),0))</f>
        <v>0</v>
      </c>
      <c r="AJ798" s="0" t="n">
        <f aca="false">IF(OR(AJ$3="",Consolidado!$D798=""),0,IF(ISNUMBER(SEARCH(AJ$3,Consolidado!$D798)),IF(COUNTIFS(Consolidado!$AC$5:AC798,Consolidado!$AC798,Consolidado!$D$5:D798,"*"&amp;AJ$3&amp;"*")=1,1,0),0))</f>
        <v>0</v>
      </c>
      <c r="AK798" s="0" t="n">
        <f aca="false">IF(OR(AK$3="",Consolidado!$D798=""),0,IF(ISNUMBER(SEARCH(AK$3,Consolidado!$D798)),IF(COUNTIFS(Consolidado!$AC$5:AC798,Consolidado!$AC798,Consolidado!$D$5:D798,"*"&amp;AK$3&amp;"*")=1,1,0),0))</f>
        <v>0</v>
      </c>
      <c r="AL798" s="0" t="n">
        <f aca="false">IF(OR(AL$3="",Consolidado!$D798=""),0,IF(ISNUMBER(SEARCH(AL$3,Consolidado!$D798)),IF(COUNTIFS(Consolidado!$AC$5:AC798,Consolidado!$AC798,Consolidado!$D$5:D798,"*"&amp;AL$3&amp;"*")=1,1,0),0))</f>
        <v>0</v>
      </c>
      <c r="AM798" s="0" t="n">
        <f aca="false">IF(OR(AM$3="",Consolidado!$D798=""),0,IF(ISNUMBER(SEARCH(AM$3,Consolidado!$D798)),IF(COUNTIFS(Consolidado!$AC$5:AC798,Consolidado!$AC798,Consolidado!$D$5:D798,"*"&amp;AM$3&amp;"*")=1,1,0),0))</f>
        <v>0</v>
      </c>
      <c r="AN798" s="0" t="n">
        <f aca="false">IF(OR(AN$3="",Consolidado!$D798=""),0,IF(ISNUMBER(SEARCH(AN$3,Consolidado!$D798)),IF(COUNTIFS(Consolidado!$AC$5:AC798,Consolidado!$AC798,Consolidado!$D$5:D798,"*"&amp;AN$3&amp;"*")=1,1,0),0))</f>
        <v>0</v>
      </c>
      <c r="AO798" s="0" t="n">
        <f aca="false">IF(OR(AO$3="",Consolidado!$D798=""),0,IF(ISNUMBER(SEARCH(AO$3,Consolidado!$D798)),IF(COUNTIFS(Consolidado!$AC$5:AC798,Consolidado!$AC798,Consolidado!$D$5:D798,"*"&amp;AO$3&amp;"*")=1,1,0),0))</f>
        <v>0</v>
      </c>
    </row>
    <row r="799" customFormat="false" ht="15" hidden="false" customHeight="false" outlineLevel="0" collapsed="false">
      <c r="B799" s="0" t="n">
        <f aca="false">IF(OR(B$3="",Consolidado!$D799=""),0,IF(ISNUMBER(SEARCH(B$3,Consolidado!$D799)),IF(COUNTIFS(Consolidado!$AC$5:AC799,Consolidado!$AC799,Consolidado!$D$5:D799,"*"&amp;B$3&amp;"*")=1,1,0),0))</f>
        <v>0</v>
      </c>
      <c r="C799" s="0" t="n">
        <f aca="false">IF(OR(C$3="",Consolidado!$D799=""),0,IF(ISNUMBER(SEARCH(C$3,Consolidado!$D799)),IF(COUNTIFS(Consolidado!$AC$5:AC799,Consolidado!$AC799,Consolidado!$D$5:D799,"*"&amp;C$3&amp;"*")=1,1,0),0))</f>
        <v>0</v>
      </c>
      <c r="D799" s="0" t="n">
        <f aca="false">IF(OR(D$3="",Consolidado!$D799=""),0,IF(ISNUMBER(SEARCH(D$3,Consolidado!$D799)),IF(COUNTIFS(Consolidado!$AC$5:AC799,Consolidado!$AC799,Consolidado!$D$5:D799,"*"&amp;D$3&amp;"*")=1,1,0),0))</f>
        <v>0</v>
      </c>
      <c r="E799" s="0" t="n">
        <f aca="false">IF(OR(E$3="",Consolidado!$D799=""),0,IF(ISNUMBER(SEARCH(E$3,Consolidado!$D799)),IF(COUNTIFS(Consolidado!$AC$5:AC799,Consolidado!$AC799,Consolidado!$D$5:D799,"*"&amp;E$3&amp;"*")=1,1,0),0))</f>
        <v>0</v>
      </c>
      <c r="F799" s="0" t="n">
        <f aca="false">IF(OR(F$3="",Consolidado!$D799=""),0,IF(ISNUMBER(SEARCH(F$3,Consolidado!$D799)),IF(COUNTIFS(Consolidado!$AC$5:AC799,Consolidado!$AC799,Consolidado!$D$5:D799,"*"&amp;F$3&amp;"*")=1,1,0),0))</f>
        <v>0</v>
      </c>
      <c r="G799" s="0" t="n">
        <f aca="false">IF(OR(G$3="",Consolidado!$D799=""),0,IF(ISNUMBER(SEARCH(G$3,Consolidado!$D799)),IF(COUNTIFS(Consolidado!$AC$5:AC799,Consolidado!$AC799,Consolidado!$D$5:D799,"*"&amp;G$3&amp;"*")=1,1,0),0))</f>
        <v>0</v>
      </c>
      <c r="H799" s="0" t="n">
        <f aca="false">IF(OR(H$3="",Consolidado!$D799=""),0,IF(ISNUMBER(SEARCH(H$3,Consolidado!$D799)),IF(COUNTIFS(Consolidado!$AC$5:AC799,Consolidado!$AC799,Consolidado!$D$5:D799,"*"&amp;H$3&amp;"*")=1,1,0),0))</f>
        <v>0</v>
      </c>
      <c r="I799" s="0" t="n">
        <f aca="false">IF(OR(I$3="",Consolidado!$D799=""),0,IF(ISNUMBER(SEARCH(I$3,Consolidado!$D799)),IF(COUNTIFS(Consolidado!$AC$5:AC799,Consolidado!$AC799,Consolidado!$D$5:D799,"*"&amp;I$3&amp;"*")=1,1,0),0))</f>
        <v>0</v>
      </c>
      <c r="J799" s="0" t="n">
        <f aca="false">IF(OR(J$3="",Consolidado!$D799=""),0,IF(ISNUMBER(SEARCH(J$3,Consolidado!$D799)),IF(COUNTIFS(Consolidado!$AC$5:AC799,Consolidado!$AC799,Consolidado!$D$5:D799,"*"&amp;J$3&amp;"*")=1,1,0),0))</f>
        <v>0</v>
      </c>
      <c r="K799" s="0" t="n">
        <f aca="false">IF(OR(K$3="",Consolidado!$D799=""),0,IF(ISNUMBER(SEARCH(K$3,Consolidado!$D799)),IF(COUNTIFS(Consolidado!$AC$5:AC799,Consolidado!$AC799,Consolidado!$D$5:D799,"*"&amp;K$3&amp;"*")=1,1,0),0))</f>
        <v>0</v>
      </c>
      <c r="L799" s="0" t="n">
        <f aca="false">IF(OR(L$3="",Consolidado!$D799=""),0,IF(ISNUMBER(SEARCH(L$3,Consolidado!$D799)),IF(COUNTIFS(Consolidado!$AC$5:AC799,Consolidado!$AC799,Consolidado!$D$5:D799,"*"&amp;L$3&amp;"*")=1,1,0),0))</f>
        <v>0</v>
      </c>
      <c r="M799" s="0" t="n">
        <f aca="false">IF(OR(M$3="",Consolidado!$D799=""),0,IF(ISNUMBER(SEARCH(M$3,Consolidado!$D799)),IF(COUNTIFS(Consolidado!$AC$5:AC799,Consolidado!$AC799,Consolidado!$D$5:D799,"*"&amp;M$3&amp;"*")=1,1,0),0))</f>
        <v>0</v>
      </c>
      <c r="N799" s="0" t="n">
        <f aca="false">IF(OR(N$3="",Consolidado!$D799=""),0,IF(ISNUMBER(SEARCH(N$3,Consolidado!$D799)),IF(COUNTIFS(Consolidado!$AC$5:AC799,Consolidado!$AC799,Consolidado!$D$5:D799,"*"&amp;N$3&amp;"*")=1,1,0),0))</f>
        <v>0</v>
      </c>
      <c r="O799" s="0" t="n">
        <f aca="false">IF(OR(O$3="",Consolidado!$D799=""),0,IF(ISNUMBER(SEARCH(O$3,Consolidado!$D799)),IF(COUNTIFS(Consolidado!$AC$5:AC799,Consolidado!$AC799,Consolidado!$D$5:D799,"*"&amp;O$3&amp;"*")=1,1,0),0))</f>
        <v>0</v>
      </c>
      <c r="P799" s="0" t="n">
        <f aca="false">IF(OR(P$3="",Consolidado!$D799=""),0,IF(ISNUMBER(SEARCH(P$3,Consolidado!$D799)),IF(COUNTIFS(Consolidado!$AC$5:AC799,Consolidado!$AC799,Consolidado!$D$5:D799,"*"&amp;P$3&amp;"*")=1,1,0),0))</f>
        <v>0</v>
      </c>
      <c r="Q799" s="0" t="n">
        <f aca="false">IF(OR(Q$3="",Consolidado!$D799=""),0,IF(ISNUMBER(SEARCH(Q$3,Consolidado!$D799)),IF(COUNTIFS(Consolidado!$AC$5:AC799,Consolidado!$AC799,Consolidado!$D$5:D799,"*"&amp;Q$3&amp;"*")=1,1,0),0))</f>
        <v>0</v>
      </c>
      <c r="R799" s="0" t="n">
        <f aca="false">IF(OR(R$3="",Consolidado!$D799=""),0,IF(ISNUMBER(SEARCH(R$3,Consolidado!$D799)),IF(COUNTIFS(Consolidado!$AC$5:AC799,Consolidado!$AC799,Consolidado!$D$5:D799,"*"&amp;R$3&amp;"*")=1,1,0),0))</f>
        <v>0</v>
      </c>
      <c r="S799" s="0" t="n">
        <f aca="false">IF(OR(S$3="",Consolidado!$D799=""),0,IF(ISNUMBER(SEARCH(S$3,Consolidado!$D799)),IF(COUNTIFS(Consolidado!$AC$5:AC799,Consolidado!$AC799,Consolidado!$D$5:D799,"*"&amp;S$3&amp;"*")=1,1,0),0))</f>
        <v>0</v>
      </c>
      <c r="T799" s="0" t="n">
        <f aca="false">IF(OR(T$3="",Consolidado!$D799=""),0,IF(ISNUMBER(SEARCH(T$3,Consolidado!$D799)),IF(COUNTIFS(Consolidado!$AC$5:AC799,Consolidado!$AC799,Consolidado!$D$5:D799,"*"&amp;T$3&amp;"*")=1,1,0),0))</f>
        <v>0</v>
      </c>
      <c r="U799" s="0" t="n">
        <f aca="false">IF(OR(U$3="",Consolidado!$D799=""),0,IF(ISNUMBER(SEARCH(U$3,Consolidado!$D799)),IF(COUNTIFS(Consolidado!$AC$5:AC799,Consolidado!$AC799,Consolidado!$D$5:D799,"*"&amp;U$3&amp;"*")=1,1,0),0))</f>
        <v>0</v>
      </c>
      <c r="V799" s="0" t="n">
        <f aca="false">IF(OR(V$3="",Consolidado!$D799=""),0,IF(ISNUMBER(SEARCH(V$3,Consolidado!$D799)),IF(COUNTIFS(Consolidado!$AC$5:AC799,Consolidado!$AC799,Consolidado!$D$5:D799,"*"&amp;V$3&amp;"*")=1,1,0),0))</f>
        <v>0</v>
      </c>
      <c r="W799" s="0" t="n">
        <f aca="false">IF(OR(W$3="",Consolidado!$D799=""),0,IF(ISNUMBER(SEARCH(W$3,Consolidado!$D799)),IF(COUNTIFS(Consolidado!$AC$5:AC799,Consolidado!$AC799,Consolidado!$D$5:D799,"*"&amp;W$3&amp;"*")=1,1,0),0))</f>
        <v>0</v>
      </c>
      <c r="X799" s="0" t="n">
        <f aca="false">IF(OR(X$3="",Consolidado!$D799=""),0,IF(ISNUMBER(SEARCH(X$3,Consolidado!$D799)),IF(COUNTIFS(Consolidado!$AC$5:AC799,Consolidado!$AC799,Consolidado!$D$5:D799,"*"&amp;X$3&amp;"*")=1,1,0),0))</f>
        <v>0</v>
      </c>
      <c r="Y799" s="0" t="n">
        <f aca="false">IF(OR(Y$3="",Consolidado!$D799=""),0,IF(ISNUMBER(SEARCH(Y$3,Consolidado!$D799)),IF(COUNTIFS(Consolidado!$AC$5:AC799,Consolidado!$AC799,Consolidado!$D$5:D799,"*"&amp;Y$3&amp;"*")=1,1,0),0))</f>
        <v>0</v>
      </c>
      <c r="Z799" s="0" t="n">
        <f aca="false">IF(OR(Z$3="",Consolidado!$D799=""),0,IF(ISNUMBER(SEARCH(Z$3,Consolidado!$D799)),IF(COUNTIFS(Consolidado!$AC$5:AC799,Consolidado!$AC799,Consolidado!$D$5:D799,"*"&amp;Z$3&amp;"*")=1,1,0),0))</f>
        <v>0</v>
      </c>
      <c r="AA799" s="0" t="n">
        <f aca="false">IF(OR(AA$3="",Consolidado!$D799=""),0,IF(ISNUMBER(SEARCH(AA$3,Consolidado!$D799)),IF(COUNTIFS(Consolidado!$AC$5:AC799,Consolidado!$AC799,Consolidado!$D$5:D799,"*"&amp;AA$3&amp;"*")=1,1,0),0))</f>
        <v>0</v>
      </c>
      <c r="AB799" s="0" t="n">
        <f aca="false">IF(OR(AB$3="",Consolidado!$D799=""),0,IF(ISNUMBER(SEARCH(AB$3,Consolidado!$D799)),IF(COUNTIFS(Consolidado!$AC$5:AC799,Consolidado!$AC799,Consolidado!$D$5:D799,"*"&amp;AB$3&amp;"*")=1,1,0),0))</f>
        <v>0</v>
      </c>
      <c r="AC799" s="0" t="n">
        <f aca="false">IF(OR(AC$3="",Consolidado!$D799=""),0,IF(ISNUMBER(SEARCH(AC$3,Consolidado!$D799)),IF(COUNTIFS(Consolidado!$AC$5:AC799,Consolidado!$AC799,Consolidado!$D$5:D799,"*"&amp;AC$3&amp;"*")=1,1,0),0))</f>
        <v>0</v>
      </c>
      <c r="AD799" s="0" t="n">
        <f aca="false">IF(OR(AD$3="",Consolidado!$D799=""),0,IF(ISNUMBER(SEARCH(AD$3,Consolidado!$D799)),IF(COUNTIFS(Consolidado!$AC$5:AC799,Consolidado!$AC799,Consolidado!$D$5:D799,"*"&amp;AD$3&amp;"*")=1,1,0),0))</f>
        <v>0</v>
      </c>
      <c r="AE799" s="0" t="n">
        <f aca="false">IF(OR(AE$3="",Consolidado!$D799=""),0,IF(ISNUMBER(SEARCH(AE$3,Consolidado!$D799)),IF(COUNTIFS(Consolidado!$AC$5:AC799,Consolidado!$AC799,Consolidado!$D$5:D799,"*"&amp;AE$3&amp;"*")=1,1,0),0))</f>
        <v>0</v>
      </c>
      <c r="AF799" s="0" t="n">
        <f aca="false">IF(OR(AF$3="",Consolidado!$D799=""),0,IF(ISNUMBER(SEARCH(AF$3,Consolidado!$D799)),IF(COUNTIFS(Consolidado!$AC$5:AC799,Consolidado!$AC799,Consolidado!$D$5:D799,"*"&amp;AF$3&amp;"*")=1,1,0),0))</f>
        <v>0</v>
      </c>
      <c r="AG799" s="0" t="n">
        <f aca="false">IF(OR(AG$3="",Consolidado!$D799=""),0,IF(ISNUMBER(SEARCH(AG$3,Consolidado!$D799)),IF(COUNTIFS(Consolidado!$AC$5:AC799,Consolidado!$AC799,Consolidado!$D$5:D799,"*"&amp;AG$3&amp;"*")=1,1,0),0))</f>
        <v>0</v>
      </c>
      <c r="AH799" s="0" t="n">
        <f aca="false">IF(OR(AH$3="",Consolidado!$D799=""),0,IF(ISNUMBER(SEARCH(AH$3,Consolidado!$D799)),IF(COUNTIFS(Consolidado!$AC$5:AC799,Consolidado!$AC799,Consolidado!$D$5:D799,"*"&amp;AH$3&amp;"*")=1,1,0),0))</f>
        <v>0</v>
      </c>
      <c r="AI799" s="0" t="n">
        <f aca="false">IF(OR(AI$3="",Consolidado!$D799=""),0,IF(ISNUMBER(SEARCH(AI$3,Consolidado!$D799)),IF(COUNTIFS(Consolidado!$AC$5:AC799,Consolidado!$AC799,Consolidado!$D$5:D799,"*"&amp;AI$3&amp;"*")=1,1,0),0))</f>
        <v>0</v>
      </c>
      <c r="AJ799" s="0" t="n">
        <f aca="false">IF(OR(AJ$3="",Consolidado!$D799=""),0,IF(ISNUMBER(SEARCH(AJ$3,Consolidado!$D799)),IF(COUNTIFS(Consolidado!$AC$5:AC799,Consolidado!$AC799,Consolidado!$D$5:D799,"*"&amp;AJ$3&amp;"*")=1,1,0),0))</f>
        <v>0</v>
      </c>
      <c r="AK799" s="0" t="n">
        <f aca="false">IF(OR(AK$3="",Consolidado!$D799=""),0,IF(ISNUMBER(SEARCH(AK$3,Consolidado!$D799)),IF(COUNTIFS(Consolidado!$AC$5:AC799,Consolidado!$AC799,Consolidado!$D$5:D799,"*"&amp;AK$3&amp;"*")=1,1,0),0))</f>
        <v>0</v>
      </c>
      <c r="AL799" s="0" t="n">
        <f aca="false">IF(OR(AL$3="",Consolidado!$D799=""),0,IF(ISNUMBER(SEARCH(AL$3,Consolidado!$D799)),IF(COUNTIFS(Consolidado!$AC$5:AC799,Consolidado!$AC799,Consolidado!$D$5:D799,"*"&amp;AL$3&amp;"*")=1,1,0),0))</f>
        <v>0</v>
      </c>
      <c r="AM799" s="0" t="n">
        <f aca="false">IF(OR(AM$3="",Consolidado!$D799=""),0,IF(ISNUMBER(SEARCH(AM$3,Consolidado!$D799)),IF(COUNTIFS(Consolidado!$AC$5:AC799,Consolidado!$AC799,Consolidado!$D$5:D799,"*"&amp;AM$3&amp;"*")=1,1,0),0))</f>
        <v>0</v>
      </c>
      <c r="AN799" s="0" t="n">
        <f aca="false">IF(OR(AN$3="",Consolidado!$D799=""),0,IF(ISNUMBER(SEARCH(AN$3,Consolidado!$D799)),IF(COUNTIFS(Consolidado!$AC$5:AC799,Consolidado!$AC799,Consolidado!$D$5:D799,"*"&amp;AN$3&amp;"*")=1,1,0),0))</f>
        <v>0</v>
      </c>
      <c r="AO799" s="0" t="n">
        <f aca="false">IF(OR(AO$3="",Consolidado!$D799=""),0,IF(ISNUMBER(SEARCH(AO$3,Consolidado!$D799)),IF(COUNTIFS(Consolidado!$AC$5:AC799,Consolidado!$AC799,Consolidado!$D$5:D799,"*"&amp;AO$3&amp;"*")=1,1,0),0))</f>
        <v>0</v>
      </c>
    </row>
    <row r="800" customFormat="false" ht="15" hidden="false" customHeight="false" outlineLevel="0" collapsed="false">
      <c r="B800" s="0" t="n">
        <f aca="false">IF(OR(B$3="",Consolidado!$D800=""),0,IF(ISNUMBER(SEARCH(B$3,Consolidado!$D800)),IF(COUNTIFS(Consolidado!$AC$5:AC800,Consolidado!$AC800,Consolidado!$D$5:D800,"*"&amp;B$3&amp;"*")=1,1,0),0))</f>
        <v>0</v>
      </c>
      <c r="C800" s="0" t="n">
        <f aca="false">IF(OR(C$3="",Consolidado!$D800=""),0,IF(ISNUMBER(SEARCH(C$3,Consolidado!$D800)),IF(COUNTIFS(Consolidado!$AC$5:AC800,Consolidado!$AC800,Consolidado!$D$5:D800,"*"&amp;C$3&amp;"*")=1,1,0),0))</f>
        <v>0</v>
      </c>
      <c r="D800" s="0" t="n">
        <f aca="false">IF(OR(D$3="",Consolidado!$D800=""),0,IF(ISNUMBER(SEARCH(D$3,Consolidado!$D800)),IF(COUNTIFS(Consolidado!$AC$5:AC800,Consolidado!$AC800,Consolidado!$D$5:D800,"*"&amp;D$3&amp;"*")=1,1,0),0))</f>
        <v>0</v>
      </c>
      <c r="E800" s="0" t="n">
        <f aca="false">IF(OR(E$3="",Consolidado!$D800=""),0,IF(ISNUMBER(SEARCH(E$3,Consolidado!$D800)),IF(COUNTIFS(Consolidado!$AC$5:AC800,Consolidado!$AC800,Consolidado!$D$5:D800,"*"&amp;E$3&amp;"*")=1,1,0),0))</f>
        <v>0</v>
      </c>
      <c r="F800" s="0" t="n">
        <f aca="false">IF(OR(F$3="",Consolidado!$D800=""),0,IF(ISNUMBER(SEARCH(F$3,Consolidado!$D800)),IF(COUNTIFS(Consolidado!$AC$5:AC800,Consolidado!$AC800,Consolidado!$D$5:D800,"*"&amp;F$3&amp;"*")=1,1,0),0))</f>
        <v>0</v>
      </c>
      <c r="G800" s="0" t="n">
        <f aca="false">IF(OR(G$3="",Consolidado!$D800=""),0,IF(ISNUMBER(SEARCH(G$3,Consolidado!$D800)),IF(COUNTIFS(Consolidado!$AC$5:AC800,Consolidado!$AC800,Consolidado!$D$5:D800,"*"&amp;G$3&amp;"*")=1,1,0),0))</f>
        <v>0</v>
      </c>
      <c r="H800" s="0" t="n">
        <f aca="false">IF(OR(H$3="",Consolidado!$D800=""),0,IF(ISNUMBER(SEARCH(H$3,Consolidado!$D800)),IF(COUNTIFS(Consolidado!$AC$5:AC800,Consolidado!$AC800,Consolidado!$D$5:D800,"*"&amp;H$3&amp;"*")=1,1,0),0))</f>
        <v>0</v>
      </c>
      <c r="I800" s="0" t="n">
        <f aca="false">IF(OR(I$3="",Consolidado!$D800=""),0,IF(ISNUMBER(SEARCH(I$3,Consolidado!$D800)),IF(COUNTIFS(Consolidado!$AC$5:AC800,Consolidado!$AC800,Consolidado!$D$5:D800,"*"&amp;I$3&amp;"*")=1,1,0),0))</f>
        <v>0</v>
      </c>
      <c r="J800" s="0" t="n">
        <f aca="false">IF(OR(J$3="",Consolidado!$D800=""),0,IF(ISNUMBER(SEARCH(J$3,Consolidado!$D800)),IF(COUNTIFS(Consolidado!$AC$5:AC800,Consolidado!$AC800,Consolidado!$D$5:D800,"*"&amp;J$3&amp;"*")=1,1,0),0))</f>
        <v>0</v>
      </c>
      <c r="K800" s="0" t="n">
        <f aca="false">IF(OR(K$3="",Consolidado!$D800=""),0,IF(ISNUMBER(SEARCH(K$3,Consolidado!$D800)),IF(COUNTIFS(Consolidado!$AC$5:AC800,Consolidado!$AC800,Consolidado!$D$5:D800,"*"&amp;K$3&amp;"*")=1,1,0),0))</f>
        <v>0</v>
      </c>
      <c r="L800" s="0" t="n">
        <f aca="false">IF(OR(L$3="",Consolidado!$D800=""),0,IF(ISNUMBER(SEARCH(L$3,Consolidado!$D800)),IF(COUNTIFS(Consolidado!$AC$5:AC800,Consolidado!$AC800,Consolidado!$D$5:D800,"*"&amp;L$3&amp;"*")=1,1,0),0))</f>
        <v>0</v>
      </c>
      <c r="M800" s="0" t="n">
        <f aca="false">IF(OR(M$3="",Consolidado!$D800=""),0,IF(ISNUMBER(SEARCH(M$3,Consolidado!$D800)),IF(COUNTIFS(Consolidado!$AC$5:AC800,Consolidado!$AC800,Consolidado!$D$5:D800,"*"&amp;M$3&amp;"*")=1,1,0),0))</f>
        <v>0</v>
      </c>
      <c r="N800" s="0" t="n">
        <f aca="false">IF(OR(N$3="",Consolidado!$D800=""),0,IF(ISNUMBER(SEARCH(N$3,Consolidado!$D800)),IF(COUNTIFS(Consolidado!$AC$5:AC800,Consolidado!$AC800,Consolidado!$D$5:D800,"*"&amp;N$3&amp;"*")=1,1,0),0))</f>
        <v>0</v>
      </c>
      <c r="O800" s="0" t="n">
        <f aca="false">IF(OR(O$3="",Consolidado!$D800=""),0,IF(ISNUMBER(SEARCH(O$3,Consolidado!$D800)),IF(COUNTIFS(Consolidado!$AC$5:AC800,Consolidado!$AC800,Consolidado!$D$5:D800,"*"&amp;O$3&amp;"*")=1,1,0),0))</f>
        <v>0</v>
      </c>
      <c r="P800" s="0" t="n">
        <f aca="false">IF(OR(P$3="",Consolidado!$D800=""),0,IF(ISNUMBER(SEARCH(P$3,Consolidado!$D800)),IF(COUNTIFS(Consolidado!$AC$5:AC800,Consolidado!$AC800,Consolidado!$D$5:D800,"*"&amp;P$3&amp;"*")=1,1,0),0))</f>
        <v>0</v>
      </c>
      <c r="Q800" s="0" t="n">
        <f aca="false">IF(OR(Q$3="",Consolidado!$D800=""),0,IF(ISNUMBER(SEARCH(Q$3,Consolidado!$D800)),IF(COUNTIFS(Consolidado!$AC$5:AC800,Consolidado!$AC800,Consolidado!$D$5:D800,"*"&amp;Q$3&amp;"*")=1,1,0),0))</f>
        <v>0</v>
      </c>
      <c r="R800" s="0" t="n">
        <f aca="false">IF(OR(R$3="",Consolidado!$D800=""),0,IF(ISNUMBER(SEARCH(R$3,Consolidado!$D800)),IF(COUNTIFS(Consolidado!$AC$5:AC800,Consolidado!$AC800,Consolidado!$D$5:D800,"*"&amp;R$3&amp;"*")=1,1,0),0))</f>
        <v>0</v>
      </c>
      <c r="S800" s="0" t="n">
        <f aca="false">IF(OR(S$3="",Consolidado!$D800=""),0,IF(ISNUMBER(SEARCH(S$3,Consolidado!$D800)),IF(COUNTIFS(Consolidado!$AC$5:AC800,Consolidado!$AC800,Consolidado!$D$5:D800,"*"&amp;S$3&amp;"*")=1,1,0),0))</f>
        <v>0</v>
      </c>
      <c r="T800" s="0" t="n">
        <f aca="false">IF(OR(T$3="",Consolidado!$D800=""),0,IF(ISNUMBER(SEARCH(T$3,Consolidado!$D800)),IF(COUNTIFS(Consolidado!$AC$5:AC800,Consolidado!$AC800,Consolidado!$D$5:D800,"*"&amp;T$3&amp;"*")=1,1,0),0))</f>
        <v>0</v>
      </c>
      <c r="U800" s="0" t="n">
        <f aca="false">IF(OR(U$3="",Consolidado!$D800=""),0,IF(ISNUMBER(SEARCH(U$3,Consolidado!$D800)),IF(COUNTIFS(Consolidado!$AC$5:AC800,Consolidado!$AC800,Consolidado!$D$5:D800,"*"&amp;U$3&amp;"*")=1,1,0),0))</f>
        <v>0</v>
      </c>
      <c r="V800" s="0" t="n">
        <f aca="false">IF(OR(V$3="",Consolidado!$D800=""),0,IF(ISNUMBER(SEARCH(V$3,Consolidado!$D800)),IF(COUNTIFS(Consolidado!$AC$5:AC800,Consolidado!$AC800,Consolidado!$D$5:D800,"*"&amp;V$3&amp;"*")=1,1,0),0))</f>
        <v>0</v>
      </c>
      <c r="W800" s="0" t="n">
        <f aca="false">IF(OR(W$3="",Consolidado!$D800=""),0,IF(ISNUMBER(SEARCH(W$3,Consolidado!$D800)),IF(COUNTIFS(Consolidado!$AC$5:AC800,Consolidado!$AC800,Consolidado!$D$5:D800,"*"&amp;W$3&amp;"*")=1,1,0),0))</f>
        <v>0</v>
      </c>
      <c r="X800" s="0" t="n">
        <f aca="false">IF(OR(X$3="",Consolidado!$D800=""),0,IF(ISNUMBER(SEARCH(X$3,Consolidado!$D800)),IF(COUNTIFS(Consolidado!$AC$5:AC800,Consolidado!$AC800,Consolidado!$D$5:D800,"*"&amp;X$3&amp;"*")=1,1,0),0))</f>
        <v>0</v>
      </c>
      <c r="Y800" s="0" t="n">
        <f aca="false">IF(OR(Y$3="",Consolidado!$D800=""),0,IF(ISNUMBER(SEARCH(Y$3,Consolidado!$D800)),IF(COUNTIFS(Consolidado!$AC$5:AC800,Consolidado!$AC800,Consolidado!$D$5:D800,"*"&amp;Y$3&amp;"*")=1,1,0),0))</f>
        <v>0</v>
      </c>
      <c r="Z800" s="0" t="n">
        <f aca="false">IF(OR(Z$3="",Consolidado!$D800=""),0,IF(ISNUMBER(SEARCH(Z$3,Consolidado!$D800)),IF(COUNTIFS(Consolidado!$AC$5:AC800,Consolidado!$AC800,Consolidado!$D$5:D800,"*"&amp;Z$3&amp;"*")=1,1,0),0))</f>
        <v>0</v>
      </c>
      <c r="AA800" s="0" t="n">
        <f aca="false">IF(OR(AA$3="",Consolidado!$D800=""),0,IF(ISNUMBER(SEARCH(AA$3,Consolidado!$D800)),IF(COUNTIFS(Consolidado!$AC$5:AC800,Consolidado!$AC800,Consolidado!$D$5:D800,"*"&amp;AA$3&amp;"*")=1,1,0),0))</f>
        <v>0</v>
      </c>
      <c r="AB800" s="0" t="n">
        <f aca="false">IF(OR(AB$3="",Consolidado!$D800=""),0,IF(ISNUMBER(SEARCH(AB$3,Consolidado!$D800)),IF(COUNTIFS(Consolidado!$AC$5:AC800,Consolidado!$AC800,Consolidado!$D$5:D800,"*"&amp;AB$3&amp;"*")=1,1,0),0))</f>
        <v>0</v>
      </c>
      <c r="AC800" s="0" t="n">
        <f aca="false">IF(OR(AC$3="",Consolidado!$D800=""),0,IF(ISNUMBER(SEARCH(AC$3,Consolidado!$D800)),IF(COUNTIFS(Consolidado!$AC$5:AC800,Consolidado!$AC800,Consolidado!$D$5:D800,"*"&amp;AC$3&amp;"*")=1,1,0),0))</f>
        <v>0</v>
      </c>
      <c r="AD800" s="0" t="n">
        <f aca="false">IF(OR(AD$3="",Consolidado!$D800=""),0,IF(ISNUMBER(SEARCH(AD$3,Consolidado!$D800)),IF(COUNTIFS(Consolidado!$AC$5:AC800,Consolidado!$AC800,Consolidado!$D$5:D800,"*"&amp;AD$3&amp;"*")=1,1,0),0))</f>
        <v>0</v>
      </c>
      <c r="AE800" s="0" t="n">
        <f aca="false">IF(OR(AE$3="",Consolidado!$D800=""),0,IF(ISNUMBER(SEARCH(AE$3,Consolidado!$D800)),IF(COUNTIFS(Consolidado!$AC$5:AC800,Consolidado!$AC800,Consolidado!$D$5:D800,"*"&amp;AE$3&amp;"*")=1,1,0),0))</f>
        <v>0</v>
      </c>
      <c r="AF800" s="0" t="n">
        <f aca="false">IF(OR(AF$3="",Consolidado!$D800=""),0,IF(ISNUMBER(SEARCH(AF$3,Consolidado!$D800)),IF(COUNTIFS(Consolidado!$AC$5:AC800,Consolidado!$AC800,Consolidado!$D$5:D800,"*"&amp;AF$3&amp;"*")=1,1,0),0))</f>
        <v>0</v>
      </c>
      <c r="AG800" s="0" t="n">
        <f aca="false">IF(OR(AG$3="",Consolidado!$D800=""),0,IF(ISNUMBER(SEARCH(AG$3,Consolidado!$D800)),IF(COUNTIFS(Consolidado!$AC$5:AC800,Consolidado!$AC800,Consolidado!$D$5:D800,"*"&amp;AG$3&amp;"*")=1,1,0),0))</f>
        <v>0</v>
      </c>
      <c r="AH800" s="0" t="n">
        <f aca="false">IF(OR(AH$3="",Consolidado!$D800=""),0,IF(ISNUMBER(SEARCH(AH$3,Consolidado!$D800)),IF(COUNTIFS(Consolidado!$AC$5:AC800,Consolidado!$AC800,Consolidado!$D$5:D800,"*"&amp;AH$3&amp;"*")=1,1,0),0))</f>
        <v>0</v>
      </c>
      <c r="AI800" s="0" t="n">
        <f aca="false">IF(OR(AI$3="",Consolidado!$D800=""),0,IF(ISNUMBER(SEARCH(AI$3,Consolidado!$D800)),IF(COUNTIFS(Consolidado!$AC$5:AC800,Consolidado!$AC800,Consolidado!$D$5:D800,"*"&amp;AI$3&amp;"*")=1,1,0),0))</f>
        <v>0</v>
      </c>
      <c r="AJ800" s="0" t="n">
        <f aca="false">IF(OR(AJ$3="",Consolidado!$D800=""),0,IF(ISNUMBER(SEARCH(AJ$3,Consolidado!$D800)),IF(COUNTIFS(Consolidado!$AC$5:AC800,Consolidado!$AC800,Consolidado!$D$5:D800,"*"&amp;AJ$3&amp;"*")=1,1,0),0))</f>
        <v>0</v>
      </c>
      <c r="AK800" s="0" t="n">
        <f aca="false">IF(OR(AK$3="",Consolidado!$D800=""),0,IF(ISNUMBER(SEARCH(AK$3,Consolidado!$D800)),IF(COUNTIFS(Consolidado!$AC$5:AC800,Consolidado!$AC800,Consolidado!$D$5:D800,"*"&amp;AK$3&amp;"*")=1,1,0),0))</f>
        <v>0</v>
      </c>
      <c r="AL800" s="0" t="n">
        <f aca="false">IF(OR(AL$3="",Consolidado!$D800=""),0,IF(ISNUMBER(SEARCH(AL$3,Consolidado!$D800)),IF(COUNTIFS(Consolidado!$AC$5:AC800,Consolidado!$AC800,Consolidado!$D$5:D800,"*"&amp;AL$3&amp;"*")=1,1,0),0))</f>
        <v>0</v>
      </c>
      <c r="AM800" s="0" t="n">
        <f aca="false">IF(OR(AM$3="",Consolidado!$D800=""),0,IF(ISNUMBER(SEARCH(AM$3,Consolidado!$D800)),IF(COUNTIFS(Consolidado!$AC$5:AC800,Consolidado!$AC800,Consolidado!$D$5:D800,"*"&amp;AM$3&amp;"*")=1,1,0),0))</f>
        <v>0</v>
      </c>
      <c r="AN800" s="0" t="n">
        <f aca="false">IF(OR(AN$3="",Consolidado!$D800=""),0,IF(ISNUMBER(SEARCH(AN$3,Consolidado!$D800)),IF(COUNTIFS(Consolidado!$AC$5:AC800,Consolidado!$AC800,Consolidado!$D$5:D800,"*"&amp;AN$3&amp;"*")=1,1,0),0))</f>
        <v>0</v>
      </c>
      <c r="AO800" s="0" t="n">
        <f aca="false">IF(OR(AO$3="",Consolidado!$D800=""),0,IF(ISNUMBER(SEARCH(AO$3,Consolidado!$D800)),IF(COUNTIFS(Consolidado!$AC$5:AC800,Consolidado!$AC800,Consolidado!$D$5:D800,"*"&amp;AO$3&amp;"*")=1,1,0),0))</f>
        <v>0</v>
      </c>
    </row>
    <row r="801" customFormat="false" ht="15" hidden="false" customHeight="false" outlineLevel="0" collapsed="false">
      <c r="B801" s="0" t="n">
        <f aca="false">IF(OR(B$3="",Consolidado!$D801=""),0,IF(ISNUMBER(SEARCH(B$3,Consolidado!$D801)),IF(COUNTIFS(Consolidado!$AC$5:AC801,Consolidado!$AC801,Consolidado!$D$5:D801,"*"&amp;B$3&amp;"*")=1,1,0),0))</f>
        <v>0</v>
      </c>
      <c r="C801" s="0" t="n">
        <f aca="false">IF(OR(C$3="",Consolidado!$D801=""),0,IF(ISNUMBER(SEARCH(C$3,Consolidado!$D801)),IF(COUNTIFS(Consolidado!$AC$5:AC801,Consolidado!$AC801,Consolidado!$D$5:D801,"*"&amp;C$3&amp;"*")=1,1,0),0))</f>
        <v>0</v>
      </c>
      <c r="D801" s="0" t="n">
        <f aca="false">IF(OR(D$3="",Consolidado!$D801=""),0,IF(ISNUMBER(SEARCH(D$3,Consolidado!$D801)),IF(COUNTIFS(Consolidado!$AC$5:AC801,Consolidado!$AC801,Consolidado!$D$5:D801,"*"&amp;D$3&amp;"*")=1,1,0),0))</f>
        <v>0</v>
      </c>
      <c r="E801" s="0" t="n">
        <f aca="false">IF(OR(E$3="",Consolidado!$D801=""),0,IF(ISNUMBER(SEARCH(E$3,Consolidado!$D801)),IF(COUNTIFS(Consolidado!$AC$5:AC801,Consolidado!$AC801,Consolidado!$D$5:D801,"*"&amp;E$3&amp;"*")=1,1,0),0))</f>
        <v>0</v>
      </c>
      <c r="F801" s="0" t="n">
        <f aca="false">IF(OR(F$3="",Consolidado!$D801=""),0,IF(ISNUMBER(SEARCH(F$3,Consolidado!$D801)),IF(COUNTIFS(Consolidado!$AC$5:AC801,Consolidado!$AC801,Consolidado!$D$5:D801,"*"&amp;F$3&amp;"*")=1,1,0),0))</f>
        <v>0</v>
      </c>
      <c r="G801" s="0" t="n">
        <f aca="false">IF(OR(G$3="",Consolidado!$D801=""),0,IF(ISNUMBER(SEARCH(G$3,Consolidado!$D801)),IF(COUNTIFS(Consolidado!$AC$5:AC801,Consolidado!$AC801,Consolidado!$D$5:D801,"*"&amp;G$3&amp;"*")=1,1,0),0))</f>
        <v>0</v>
      </c>
      <c r="H801" s="0" t="n">
        <f aca="false">IF(OR(H$3="",Consolidado!$D801=""),0,IF(ISNUMBER(SEARCH(H$3,Consolidado!$D801)),IF(COUNTIFS(Consolidado!$AC$5:AC801,Consolidado!$AC801,Consolidado!$D$5:D801,"*"&amp;H$3&amp;"*")=1,1,0),0))</f>
        <v>0</v>
      </c>
      <c r="I801" s="0" t="n">
        <f aca="false">IF(OR(I$3="",Consolidado!$D801=""),0,IF(ISNUMBER(SEARCH(I$3,Consolidado!$D801)),IF(COUNTIFS(Consolidado!$AC$5:AC801,Consolidado!$AC801,Consolidado!$D$5:D801,"*"&amp;I$3&amp;"*")=1,1,0),0))</f>
        <v>0</v>
      </c>
      <c r="J801" s="0" t="n">
        <f aca="false">IF(OR(J$3="",Consolidado!$D801=""),0,IF(ISNUMBER(SEARCH(J$3,Consolidado!$D801)),IF(COUNTIFS(Consolidado!$AC$5:AC801,Consolidado!$AC801,Consolidado!$D$5:D801,"*"&amp;J$3&amp;"*")=1,1,0),0))</f>
        <v>0</v>
      </c>
      <c r="K801" s="0" t="n">
        <f aca="false">IF(OR(K$3="",Consolidado!$D801=""),0,IF(ISNUMBER(SEARCH(K$3,Consolidado!$D801)),IF(COUNTIFS(Consolidado!$AC$5:AC801,Consolidado!$AC801,Consolidado!$D$5:D801,"*"&amp;K$3&amp;"*")=1,1,0),0))</f>
        <v>0</v>
      </c>
      <c r="L801" s="0" t="n">
        <f aca="false">IF(OR(L$3="",Consolidado!$D801=""),0,IF(ISNUMBER(SEARCH(L$3,Consolidado!$D801)),IF(COUNTIFS(Consolidado!$AC$5:AC801,Consolidado!$AC801,Consolidado!$D$5:D801,"*"&amp;L$3&amp;"*")=1,1,0),0))</f>
        <v>0</v>
      </c>
      <c r="M801" s="0" t="n">
        <f aca="false">IF(OR(M$3="",Consolidado!$D801=""),0,IF(ISNUMBER(SEARCH(M$3,Consolidado!$D801)),IF(COUNTIFS(Consolidado!$AC$5:AC801,Consolidado!$AC801,Consolidado!$D$5:D801,"*"&amp;M$3&amp;"*")=1,1,0),0))</f>
        <v>0</v>
      </c>
      <c r="N801" s="0" t="n">
        <f aca="false">IF(OR(N$3="",Consolidado!$D801=""),0,IF(ISNUMBER(SEARCH(N$3,Consolidado!$D801)),IF(COUNTIFS(Consolidado!$AC$5:AC801,Consolidado!$AC801,Consolidado!$D$5:D801,"*"&amp;N$3&amp;"*")=1,1,0),0))</f>
        <v>0</v>
      </c>
      <c r="O801" s="0" t="n">
        <f aca="false">IF(OR(O$3="",Consolidado!$D801=""),0,IF(ISNUMBER(SEARCH(O$3,Consolidado!$D801)),IF(COUNTIFS(Consolidado!$AC$5:AC801,Consolidado!$AC801,Consolidado!$D$5:D801,"*"&amp;O$3&amp;"*")=1,1,0),0))</f>
        <v>0</v>
      </c>
      <c r="P801" s="0" t="n">
        <f aca="false">IF(OR(P$3="",Consolidado!$D801=""),0,IF(ISNUMBER(SEARCH(P$3,Consolidado!$D801)),IF(COUNTIFS(Consolidado!$AC$5:AC801,Consolidado!$AC801,Consolidado!$D$5:D801,"*"&amp;P$3&amp;"*")=1,1,0),0))</f>
        <v>0</v>
      </c>
      <c r="Q801" s="0" t="n">
        <f aca="false">IF(OR(Q$3="",Consolidado!$D801=""),0,IF(ISNUMBER(SEARCH(Q$3,Consolidado!$D801)),IF(COUNTIFS(Consolidado!$AC$5:AC801,Consolidado!$AC801,Consolidado!$D$5:D801,"*"&amp;Q$3&amp;"*")=1,1,0),0))</f>
        <v>0</v>
      </c>
      <c r="R801" s="0" t="n">
        <f aca="false">IF(OR(R$3="",Consolidado!$D801=""),0,IF(ISNUMBER(SEARCH(R$3,Consolidado!$D801)),IF(COUNTIFS(Consolidado!$AC$5:AC801,Consolidado!$AC801,Consolidado!$D$5:D801,"*"&amp;R$3&amp;"*")=1,1,0),0))</f>
        <v>0</v>
      </c>
      <c r="S801" s="0" t="n">
        <f aca="false">IF(OR(S$3="",Consolidado!$D801=""),0,IF(ISNUMBER(SEARCH(S$3,Consolidado!$D801)),IF(COUNTIFS(Consolidado!$AC$5:AC801,Consolidado!$AC801,Consolidado!$D$5:D801,"*"&amp;S$3&amp;"*")=1,1,0),0))</f>
        <v>0</v>
      </c>
      <c r="T801" s="0" t="n">
        <f aca="false">IF(OR(T$3="",Consolidado!$D801=""),0,IF(ISNUMBER(SEARCH(T$3,Consolidado!$D801)),IF(COUNTIFS(Consolidado!$AC$5:AC801,Consolidado!$AC801,Consolidado!$D$5:D801,"*"&amp;T$3&amp;"*")=1,1,0),0))</f>
        <v>0</v>
      </c>
      <c r="U801" s="0" t="n">
        <f aca="false">IF(OR(U$3="",Consolidado!$D801=""),0,IF(ISNUMBER(SEARCH(U$3,Consolidado!$D801)),IF(COUNTIFS(Consolidado!$AC$5:AC801,Consolidado!$AC801,Consolidado!$D$5:D801,"*"&amp;U$3&amp;"*")=1,1,0),0))</f>
        <v>0</v>
      </c>
      <c r="V801" s="0" t="n">
        <f aca="false">IF(OR(V$3="",Consolidado!$D801=""),0,IF(ISNUMBER(SEARCH(V$3,Consolidado!$D801)),IF(COUNTIFS(Consolidado!$AC$5:AC801,Consolidado!$AC801,Consolidado!$D$5:D801,"*"&amp;V$3&amp;"*")=1,1,0),0))</f>
        <v>0</v>
      </c>
      <c r="W801" s="0" t="n">
        <f aca="false">IF(OR(W$3="",Consolidado!$D801=""),0,IF(ISNUMBER(SEARCH(W$3,Consolidado!$D801)),IF(COUNTIFS(Consolidado!$AC$5:AC801,Consolidado!$AC801,Consolidado!$D$5:D801,"*"&amp;W$3&amp;"*")=1,1,0),0))</f>
        <v>0</v>
      </c>
      <c r="X801" s="0" t="n">
        <f aca="false">IF(OR(X$3="",Consolidado!$D801=""),0,IF(ISNUMBER(SEARCH(X$3,Consolidado!$D801)),IF(COUNTIFS(Consolidado!$AC$5:AC801,Consolidado!$AC801,Consolidado!$D$5:D801,"*"&amp;X$3&amp;"*")=1,1,0),0))</f>
        <v>0</v>
      </c>
      <c r="Y801" s="0" t="n">
        <f aca="false">IF(OR(Y$3="",Consolidado!$D801=""),0,IF(ISNUMBER(SEARCH(Y$3,Consolidado!$D801)),IF(COUNTIFS(Consolidado!$AC$5:AC801,Consolidado!$AC801,Consolidado!$D$5:D801,"*"&amp;Y$3&amp;"*")=1,1,0),0))</f>
        <v>0</v>
      </c>
      <c r="Z801" s="0" t="n">
        <f aca="false">IF(OR(Z$3="",Consolidado!$D801=""),0,IF(ISNUMBER(SEARCH(Z$3,Consolidado!$D801)),IF(COUNTIFS(Consolidado!$AC$5:AC801,Consolidado!$AC801,Consolidado!$D$5:D801,"*"&amp;Z$3&amp;"*")=1,1,0),0))</f>
        <v>0</v>
      </c>
      <c r="AA801" s="0" t="n">
        <f aca="false">IF(OR(AA$3="",Consolidado!$D801=""),0,IF(ISNUMBER(SEARCH(AA$3,Consolidado!$D801)),IF(COUNTIFS(Consolidado!$AC$5:AC801,Consolidado!$AC801,Consolidado!$D$5:D801,"*"&amp;AA$3&amp;"*")=1,1,0),0))</f>
        <v>0</v>
      </c>
      <c r="AB801" s="0" t="n">
        <f aca="false">IF(OR(AB$3="",Consolidado!$D801=""),0,IF(ISNUMBER(SEARCH(AB$3,Consolidado!$D801)),IF(COUNTIFS(Consolidado!$AC$5:AC801,Consolidado!$AC801,Consolidado!$D$5:D801,"*"&amp;AB$3&amp;"*")=1,1,0),0))</f>
        <v>0</v>
      </c>
      <c r="AC801" s="0" t="n">
        <f aca="false">IF(OR(AC$3="",Consolidado!$D801=""),0,IF(ISNUMBER(SEARCH(AC$3,Consolidado!$D801)),IF(COUNTIFS(Consolidado!$AC$5:AC801,Consolidado!$AC801,Consolidado!$D$5:D801,"*"&amp;AC$3&amp;"*")=1,1,0),0))</f>
        <v>0</v>
      </c>
      <c r="AD801" s="0" t="n">
        <f aca="false">IF(OR(AD$3="",Consolidado!$D801=""),0,IF(ISNUMBER(SEARCH(AD$3,Consolidado!$D801)),IF(COUNTIFS(Consolidado!$AC$5:AC801,Consolidado!$AC801,Consolidado!$D$5:D801,"*"&amp;AD$3&amp;"*")=1,1,0),0))</f>
        <v>0</v>
      </c>
      <c r="AE801" s="0" t="n">
        <f aca="false">IF(OR(AE$3="",Consolidado!$D801=""),0,IF(ISNUMBER(SEARCH(AE$3,Consolidado!$D801)),IF(COUNTIFS(Consolidado!$AC$5:AC801,Consolidado!$AC801,Consolidado!$D$5:D801,"*"&amp;AE$3&amp;"*")=1,1,0),0))</f>
        <v>0</v>
      </c>
      <c r="AF801" s="0" t="n">
        <f aca="false">IF(OR(AF$3="",Consolidado!$D801=""),0,IF(ISNUMBER(SEARCH(AF$3,Consolidado!$D801)),IF(COUNTIFS(Consolidado!$AC$5:AC801,Consolidado!$AC801,Consolidado!$D$5:D801,"*"&amp;AF$3&amp;"*")=1,1,0),0))</f>
        <v>0</v>
      </c>
      <c r="AG801" s="0" t="n">
        <f aca="false">IF(OR(AG$3="",Consolidado!$D801=""),0,IF(ISNUMBER(SEARCH(AG$3,Consolidado!$D801)),IF(COUNTIFS(Consolidado!$AC$5:AC801,Consolidado!$AC801,Consolidado!$D$5:D801,"*"&amp;AG$3&amp;"*")=1,1,0),0))</f>
        <v>0</v>
      </c>
      <c r="AH801" s="0" t="n">
        <f aca="false">IF(OR(AH$3="",Consolidado!$D801=""),0,IF(ISNUMBER(SEARCH(AH$3,Consolidado!$D801)),IF(COUNTIFS(Consolidado!$AC$5:AC801,Consolidado!$AC801,Consolidado!$D$5:D801,"*"&amp;AH$3&amp;"*")=1,1,0),0))</f>
        <v>0</v>
      </c>
      <c r="AI801" s="0" t="n">
        <f aca="false">IF(OR(AI$3="",Consolidado!$D801=""),0,IF(ISNUMBER(SEARCH(AI$3,Consolidado!$D801)),IF(COUNTIFS(Consolidado!$AC$5:AC801,Consolidado!$AC801,Consolidado!$D$5:D801,"*"&amp;AI$3&amp;"*")=1,1,0),0))</f>
        <v>0</v>
      </c>
      <c r="AJ801" s="0" t="n">
        <f aca="false">IF(OR(AJ$3="",Consolidado!$D801=""),0,IF(ISNUMBER(SEARCH(AJ$3,Consolidado!$D801)),IF(COUNTIFS(Consolidado!$AC$5:AC801,Consolidado!$AC801,Consolidado!$D$5:D801,"*"&amp;AJ$3&amp;"*")=1,1,0),0))</f>
        <v>0</v>
      </c>
      <c r="AK801" s="0" t="n">
        <f aca="false">IF(OR(AK$3="",Consolidado!$D801=""),0,IF(ISNUMBER(SEARCH(AK$3,Consolidado!$D801)),IF(COUNTIFS(Consolidado!$AC$5:AC801,Consolidado!$AC801,Consolidado!$D$5:D801,"*"&amp;AK$3&amp;"*")=1,1,0),0))</f>
        <v>0</v>
      </c>
      <c r="AL801" s="0" t="n">
        <f aca="false">IF(OR(AL$3="",Consolidado!$D801=""),0,IF(ISNUMBER(SEARCH(AL$3,Consolidado!$D801)),IF(COUNTIFS(Consolidado!$AC$5:AC801,Consolidado!$AC801,Consolidado!$D$5:D801,"*"&amp;AL$3&amp;"*")=1,1,0),0))</f>
        <v>0</v>
      </c>
      <c r="AM801" s="0" t="n">
        <f aca="false">IF(OR(AM$3="",Consolidado!$D801=""),0,IF(ISNUMBER(SEARCH(AM$3,Consolidado!$D801)),IF(COUNTIFS(Consolidado!$AC$5:AC801,Consolidado!$AC801,Consolidado!$D$5:D801,"*"&amp;AM$3&amp;"*")=1,1,0),0))</f>
        <v>0</v>
      </c>
      <c r="AN801" s="0" t="n">
        <f aca="false">IF(OR(AN$3="",Consolidado!$D801=""),0,IF(ISNUMBER(SEARCH(AN$3,Consolidado!$D801)),IF(COUNTIFS(Consolidado!$AC$5:AC801,Consolidado!$AC801,Consolidado!$D$5:D801,"*"&amp;AN$3&amp;"*")=1,1,0),0))</f>
        <v>0</v>
      </c>
      <c r="AO801" s="0" t="n">
        <f aca="false">IF(OR(AO$3="",Consolidado!$D801=""),0,IF(ISNUMBER(SEARCH(AO$3,Consolidado!$D801)),IF(COUNTIFS(Consolidado!$AC$5:AC801,Consolidado!$AC801,Consolidado!$D$5:D801,"*"&amp;AO$3&amp;"*")=1,1,0),0))</f>
        <v>0</v>
      </c>
    </row>
    <row r="802" customFormat="false" ht="15" hidden="false" customHeight="false" outlineLevel="0" collapsed="false">
      <c r="B802" s="0" t="n">
        <f aca="false">IF(OR(B$3="",Consolidado!$D802=""),0,IF(ISNUMBER(SEARCH(B$3,Consolidado!$D802)),IF(COUNTIFS(Consolidado!$AC$5:AC802,Consolidado!$AC802,Consolidado!$D$5:D802,"*"&amp;B$3&amp;"*")=1,1,0),0))</f>
        <v>0</v>
      </c>
      <c r="C802" s="0" t="n">
        <f aca="false">IF(OR(C$3="",Consolidado!$D802=""),0,IF(ISNUMBER(SEARCH(C$3,Consolidado!$D802)),IF(COUNTIFS(Consolidado!$AC$5:AC802,Consolidado!$AC802,Consolidado!$D$5:D802,"*"&amp;C$3&amp;"*")=1,1,0),0))</f>
        <v>0</v>
      </c>
      <c r="D802" s="0" t="n">
        <f aca="false">IF(OR(D$3="",Consolidado!$D802=""),0,IF(ISNUMBER(SEARCH(D$3,Consolidado!$D802)),IF(COUNTIFS(Consolidado!$AC$5:AC802,Consolidado!$AC802,Consolidado!$D$5:D802,"*"&amp;D$3&amp;"*")=1,1,0),0))</f>
        <v>0</v>
      </c>
      <c r="E802" s="0" t="n">
        <f aca="false">IF(OR(E$3="",Consolidado!$D802=""),0,IF(ISNUMBER(SEARCH(E$3,Consolidado!$D802)),IF(COUNTIFS(Consolidado!$AC$5:AC802,Consolidado!$AC802,Consolidado!$D$5:D802,"*"&amp;E$3&amp;"*")=1,1,0),0))</f>
        <v>0</v>
      </c>
      <c r="F802" s="0" t="n">
        <f aca="false">IF(OR(F$3="",Consolidado!$D802=""),0,IF(ISNUMBER(SEARCH(F$3,Consolidado!$D802)),IF(COUNTIFS(Consolidado!$AC$5:AC802,Consolidado!$AC802,Consolidado!$D$5:D802,"*"&amp;F$3&amp;"*")=1,1,0),0))</f>
        <v>0</v>
      </c>
      <c r="G802" s="0" t="n">
        <f aca="false">IF(OR(G$3="",Consolidado!$D802=""),0,IF(ISNUMBER(SEARCH(G$3,Consolidado!$D802)),IF(COUNTIFS(Consolidado!$AC$5:AC802,Consolidado!$AC802,Consolidado!$D$5:D802,"*"&amp;G$3&amp;"*")=1,1,0),0))</f>
        <v>0</v>
      </c>
      <c r="H802" s="0" t="n">
        <f aca="false">IF(OR(H$3="",Consolidado!$D802=""),0,IF(ISNUMBER(SEARCH(H$3,Consolidado!$D802)),IF(COUNTIFS(Consolidado!$AC$5:AC802,Consolidado!$AC802,Consolidado!$D$5:D802,"*"&amp;H$3&amp;"*")=1,1,0),0))</f>
        <v>0</v>
      </c>
      <c r="I802" s="0" t="n">
        <f aca="false">IF(OR(I$3="",Consolidado!$D802=""),0,IF(ISNUMBER(SEARCH(I$3,Consolidado!$D802)),IF(COUNTIFS(Consolidado!$AC$5:AC802,Consolidado!$AC802,Consolidado!$D$5:D802,"*"&amp;I$3&amp;"*")=1,1,0),0))</f>
        <v>0</v>
      </c>
      <c r="J802" s="0" t="n">
        <f aca="false">IF(OR(J$3="",Consolidado!$D802=""),0,IF(ISNUMBER(SEARCH(J$3,Consolidado!$D802)),IF(COUNTIFS(Consolidado!$AC$5:AC802,Consolidado!$AC802,Consolidado!$D$5:D802,"*"&amp;J$3&amp;"*")=1,1,0),0))</f>
        <v>0</v>
      </c>
      <c r="K802" s="0" t="n">
        <f aca="false">IF(OR(K$3="",Consolidado!$D802=""),0,IF(ISNUMBER(SEARCH(K$3,Consolidado!$D802)),IF(COUNTIFS(Consolidado!$AC$5:AC802,Consolidado!$AC802,Consolidado!$D$5:D802,"*"&amp;K$3&amp;"*")=1,1,0),0))</f>
        <v>0</v>
      </c>
      <c r="L802" s="0" t="n">
        <f aca="false">IF(OR(L$3="",Consolidado!$D802=""),0,IF(ISNUMBER(SEARCH(L$3,Consolidado!$D802)),IF(COUNTIFS(Consolidado!$AC$5:AC802,Consolidado!$AC802,Consolidado!$D$5:D802,"*"&amp;L$3&amp;"*")=1,1,0),0))</f>
        <v>0</v>
      </c>
      <c r="M802" s="0" t="n">
        <f aca="false">IF(OR(M$3="",Consolidado!$D802=""),0,IF(ISNUMBER(SEARCH(M$3,Consolidado!$D802)),IF(COUNTIFS(Consolidado!$AC$5:AC802,Consolidado!$AC802,Consolidado!$D$5:D802,"*"&amp;M$3&amp;"*")=1,1,0),0))</f>
        <v>0</v>
      </c>
      <c r="N802" s="0" t="n">
        <f aca="false">IF(OR(N$3="",Consolidado!$D802=""),0,IF(ISNUMBER(SEARCH(N$3,Consolidado!$D802)),IF(COUNTIFS(Consolidado!$AC$5:AC802,Consolidado!$AC802,Consolidado!$D$5:D802,"*"&amp;N$3&amp;"*")=1,1,0),0))</f>
        <v>0</v>
      </c>
      <c r="O802" s="0" t="n">
        <f aca="false">IF(OR(O$3="",Consolidado!$D802=""),0,IF(ISNUMBER(SEARCH(O$3,Consolidado!$D802)),IF(COUNTIFS(Consolidado!$AC$5:AC802,Consolidado!$AC802,Consolidado!$D$5:D802,"*"&amp;O$3&amp;"*")=1,1,0),0))</f>
        <v>0</v>
      </c>
      <c r="P802" s="0" t="n">
        <f aca="false">IF(OR(P$3="",Consolidado!$D802=""),0,IF(ISNUMBER(SEARCH(P$3,Consolidado!$D802)),IF(COUNTIFS(Consolidado!$AC$5:AC802,Consolidado!$AC802,Consolidado!$D$5:D802,"*"&amp;P$3&amp;"*")=1,1,0),0))</f>
        <v>0</v>
      </c>
      <c r="Q802" s="0" t="n">
        <f aca="false">IF(OR(Q$3="",Consolidado!$D802=""),0,IF(ISNUMBER(SEARCH(Q$3,Consolidado!$D802)),IF(COUNTIFS(Consolidado!$AC$5:AC802,Consolidado!$AC802,Consolidado!$D$5:D802,"*"&amp;Q$3&amp;"*")=1,1,0),0))</f>
        <v>0</v>
      </c>
      <c r="R802" s="0" t="n">
        <f aca="false">IF(OR(R$3="",Consolidado!$D802=""),0,IF(ISNUMBER(SEARCH(R$3,Consolidado!$D802)),IF(COUNTIFS(Consolidado!$AC$5:AC802,Consolidado!$AC802,Consolidado!$D$5:D802,"*"&amp;R$3&amp;"*")=1,1,0),0))</f>
        <v>0</v>
      </c>
      <c r="S802" s="0" t="n">
        <f aca="false">IF(OR(S$3="",Consolidado!$D802=""),0,IF(ISNUMBER(SEARCH(S$3,Consolidado!$D802)),IF(COUNTIFS(Consolidado!$AC$5:AC802,Consolidado!$AC802,Consolidado!$D$5:D802,"*"&amp;S$3&amp;"*")=1,1,0),0))</f>
        <v>0</v>
      </c>
      <c r="T802" s="0" t="n">
        <f aca="false">IF(OR(T$3="",Consolidado!$D802=""),0,IF(ISNUMBER(SEARCH(T$3,Consolidado!$D802)),IF(COUNTIFS(Consolidado!$AC$5:AC802,Consolidado!$AC802,Consolidado!$D$5:D802,"*"&amp;T$3&amp;"*")=1,1,0),0))</f>
        <v>0</v>
      </c>
      <c r="U802" s="0" t="n">
        <f aca="false">IF(OR(U$3="",Consolidado!$D802=""),0,IF(ISNUMBER(SEARCH(U$3,Consolidado!$D802)),IF(COUNTIFS(Consolidado!$AC$5:AC802,Consolidado!$AC802,Consolidado!$D$5:D802,"*"&amp;U$3&amp;"*")=1,1,0),0))</f>
        <v>0</v>
      </c>
      <c r="V802" s="0" t="n">
        <f aca="false">IF(OR(V$3="",Consolidado!$D802=""),0,IF(ISNUMBER(SEARCH(V$3,Consolidado!$D802)),IF(COUNTIFS(Consolidado!$AC$5:AC802,Consolidado!$AC802,Consolidado!$D$5:D802,"*"&amp;V$3&amp;"*")=1,1,0),0))</f>
        <v>0</v>
      </c>
      <c r="W802" s="0" t="n">
        <f aca="false">IF(OR(W$3="",Consolidado!$D802=""),0,IF(ISNUMBER(SEARCH(W$3,Consolidado!$D802)),IF(COUNTIFS(Consolidado!$AC$5:AC802,Consolidado!$AC802,Consolidado!$D$5:D802,"*"&amp;W$3&amp;"*")=1,1,0),0))</f>
        <v>0</v>
      </c>
      <c r="X802" s="0" t="n">
        <f aca="false">IF(OR(X$3="",Consolidado!$D802=""),0,IF(ISNUMBER(SEARCH(X$3,Consolidado!$D802)),IF(COUNTIFS(Consolidado!$AC$5:AC802,Consolidado!$AC802,Consolidado!$D$5:D802,"*"&amp;X$3&amp;"*")=1,1,0),0))</f>
        <v>0</v>
      </c>
      <c r="Y802" s="0" t="n">
        <f aca="false">IF(OR(Y$3="",Consolidado!$D802=""),0,IF(ISNUMBER(SEARCH(Y$3,Consolidado!$D802)),IF(COUNTIFS(Consolidado!$AC$5:AC802,Consolidado!$AC802,Consolidado!$D$5:D802,"*"&amp;Y$3&amp;"*")=1,1,0),0))</f>
        <v>0</v>
      </c>
      <c r="Z802" s="0" t="n">
        <f aca="false">IF(OR(Z$3="",Consolidado!$D802=""),0,IF(ISNUMBER(SEARCH(Z$3,Consolidado!$D802)),IF(COUNTIFS(Consolidado!$AC$5:AC802,Consolidado!$AC802,Consolidado!$D$5:D802,"*"&amp;Z$3&amp;"*")=1,1,0),0))</f>
        <v>0</v>
      </c>
      <c r="AA802" s="0" t="n">
        <f aca="false">IF(OR(AA$3="",Consolidado!$D802=""),0,IF(ISNUMBER(SEARCH(AA$3,Consolidado!$D802)),IF(COUNTIFS(Consolidado!$AC$5:AC802,Consolidado!$AC802,Consolidado!$D$5:D802,"*"&amp;AA$3&amp;"*")=1,1,0),0))</f>
        <v>0</v>
      </c>
      <c r="AB802" s="0" t="n">
        <f aca="false">IF(OR(AB$3="",Consolidado!$D802=""),0,IF(ISNUMBER(SEARCH(AB$3,Consolidado!$D802)),IF(COUNTIFS(Consolidado!$AC$5:AC802,Consolidado!$AC802,Consolidado!$D$5:D802,"*"&amp;AB$3&amp;"*")=1,1,0),0))</f>
        <v>0</v>
      </c>
      <c r="AC802" s="0" t="n">
        <f aca="false">IF(OR(AC$3="",Consolidado!$D802=""),0,IF(ISNUMBER(SEARCH(AC$3,Consolidado!$D802)),IF(COUNTIFS(Consolidado!$AC$5:AC802,Consolidado!$AC802,Consolidado!$D$5:D802,"*"&amp;AC$3&amp;"*")=1,1,0),0))</f>
        <v>0</v>
      </c>
      <c r="AD802" s="0" t="n">
        <f aca="false">IF(OR(AD$3="",Consolidado!$D802=""),0,IF(ISNUMBER(SEARCH(AD$3,Consolidado!$D802)),IF(COUNTIFS(Consolidado!$AC$5:AC802,Consolidado!$AC802,Consolidado!$D$5:D802,"*"&amp;AD$3&amp;"*")=1,1,0),0))</f>
        <v>0</v>
      </c>
      <c r="AE802" s="0" t="n">
        <f aca="false">IF(OR(AE$3="",Consolidado!$D802=""),0,IF(ISNUMBER(SEARCH(AE$3,Consolidado!$D802)),IF(COUNTIFS(Consolidado!$AC$5:AC802,Consolidado!$AC802,Consolidado!$D$5:D802,"*"&amp;AE$3&amp;"*")=1,1,0),0))</f>
        <v>0</v>
      </c>
      <c r="AF802" s="0" t="n">
        <f aca="false">IF(OR(AF$3="",Consolidado!$D802=""),0,IF(ISNUMBER(SEARCH(AF$3,Consolidado!$D802)),IF(COUNTIFS(Consolidado!$AC$5:AC802,Consolidado!$AC802,Consolidado!$D$5:D802,"*"&amp;AF$3&amp;"*")=1,1,0),0))</f>
        <v>0</v>
      </c>
      <c r="AG802" s="0" t="n">
        <f aca="false">IF(OR(AG$3="",Consolidado!$D802=""),0,IF(ISNUMBER(SEARCH(AG$3,Consolidado!$D802)),IF(COUNTIFS(Consolidado!$AC$5:AC802,Consolidado!$AC802,Consolidado!$D$5:D802,"*"&amp;AG$3&amp;"*")=1,1,0),0))</f>
        <v>0</v>
      </c>
      <c r="AH802" s="0" t="n">
        <f aca="false">IF(OR(AH$3="",Consolidado!$D802=""),0,IF(ISNUMBER(SEARCH(AH$3,Consolidado!$D802)),IF(COUNTIFS(Consolidado!$AC$5:AC802,Consolidado!$AC802,Consolidado!$D$5:D802,"*"&amp;AH$3&amp;"*")=1,1,0),0))</f>
        <v>0</v>
      </c>
      <c r="AI802" s="0" t="n">
        <f aca="false">IF(OR(AI$3="",Consolidado!$D802=""),0,IF(ISNUMBER(SEARCH(AI$3,Consolidado!$D802)),IF(COUNTIFS(Consolidado!$AC$5:AC802,Consolidado!$AC802,Consolidado!$D$5:D802,"*"&amp;AI$3&amp;"*")=1,1,0),0))</f>
        <v>0</v>
      </c>
      <c r="AJ802" s="0" t="n">
        <f aca="false">IF(OR(AJ$3="",Consolidado!$D802=""),0,IF(ISNUMBER(SEARCH(AJ$3,Consolidado!$D802)),IF(COUNTIFS(Consolidado!$AC$5:AC802,Consolidado!$AC802,Consolidado!$D$5:D802,"*"&amp;AJ$3&amp;"*")=1,1,0),0))</f>
        <v>0</v>
      </c>
      <c r="AK802" s="0" t="n">
        <f aca="false">IF(OR(AK$3="",Consolidado!$D802=""),0,IF(ISNUMBER(SEARCH(AK$3,Consolidado!$D802)),IF(COUNTIFS(Consolidado!$AC$5:AC802,Consolidado!$AC802,Consolidado!$D$5:D802,"*"&amp;AK$3&amp;"*")=1,1,0),0))</f>
        <v>0</v>
      </c>
      <c r="AL802" s="0" t="n">
        <f aca="false">IF(OR(AL$3="",Consolidado!$D802=""),0,IF(ISNUMBER(SEARCH(AL$3,Consolidado!$D802)),IF(COUNTIFS(Consolidado!$AC$5:AC802,Consolidado!$AC802,Consolidado!$D$5:D802,"*"&amp;AL$3&amp;"*")=1,1,0),0))</f>
        <v>0</v>
      </c>
      <c r="AM802" s="0" t="n">
        <f aca="false">IF(OR(AM$3="",Consolidado!$D802=""),0,IF(ISNUMBER(SEARCH(AM$3,Consolidado!$D802)),IF(COUNTIFS(Consolidado!$AC$5:AC802,Consolidado!$AC802,Consolidado!$D$5:D802,"*"&amp;AM$3&amp;"*")=1,1,0),0))</f>
        <v>0</v>
      </c>
      <c r="AN802" s="0" t="n">
        <f aca="false">IF(OR(AN$3="",Consolidado!$D802=""),0,IF(ISNUMBER(SEARCH(AN$3,Consolidado!$D802)),IF(COUNTIFS(Consolidado!$AC$5:AC802,Consolidado!$AC802,Consolidado!$D$5:D802,"*"&amp;AN$3&amp;"*")=1,1,0),0))</f>
        <v>0</v>
      </c>
      <c r="AO802" s="0" t="n">
        <f aca="false">IF(OR(AO$3="",Consolidado!$D802=""),0,IF(ISNUMBER(SEARCH(AO$3,Consolidado!$D802)),IF(COUNTIFS(Consolidado!$AC$5:AC802,Consolidado!$AC802,Consolidado!$D$5:D802,"*"&amp;AO$3&amp;"*")=1,1,0),0))</f>
        <v>0</v>
      </c>
    </row>
    <row r="803" customFormat="false" ht="15" hidden="false" customHeight="false" outlineLevel="0" collapsed="false">
      <c r="B803" s="0" t="n">
        <f aca="false">IF(OR(B$3="",Consolidado!$D803=""),0,IF(ISNUMBER(SEARCH(B$3,Consolidado!$D803)),IF(COUNTIFS(Consolidado!$AC$5:AC803,Consolidado!$AC803,Consolidado!$D$5:D803,"*"&amp;B$3&amp;"*")=1,1,0),0))</f>
        <v>0</v>
      </c>
      <c r="C803" s="0" t="n">
        <f aca="false">IF(OR(C$3="",Consolidado!$D803=""),0,IF(ISNUMBER(SEARCH(C$3,Consolidado!$D803)),IF(COUNTIFS(Consolidado!$AC$5:AC803,Consolidado!$AC803,Consolidado!$D$5:D803,"*"&amp;C$3&amp;"*")=1,1,0),0))</f>
        <v>0</v>
      </c>
      <c r="D803" s="0" t="n">
        <f aca="false">IF(OR(D$3="",Consolidado!$D803=""),0,IF(ISNUMBER(SEARCH(D$3,Consolidado!$D803)),IF(COUNTIFS(Consolidado!$AC$5:AC803,Consolidado!$AC803,Consolidado!$D$5:D803,"*"&amp;D$3&amp;"*")=1,1,0),0))</f>
        <v>0</v>
      </c>
      <c r="E803" s="0" t="n">
        <f aca="false">IF(OR(E$3="",Consolidado!$D803=""),0,IF(ISNUMBER(SEARCH(E$3,Consolidado!$D803)),IF(COUNTIFS(Consolidado!$AC$5:AC803,Consolidado!$AC803,Consolidado!$D$5:D803,"*"&amp;E$3&amp;"*")=1,1,0),0))</f>
        <v>0</v>
      </c>
      <c r="F803" s="0" t="n">
        <f aca="false">IF(OR(F$3="",Consolidado!$D803=""),0,IF(ISNUMBER(SEARCH(F$3,Consolidado!$D803)),IF(COUNTIFS(Consolidado!$AC$5:AC803,Consolidado!$AC803,Consolidado!$D$5:D803,"*"&amp;F$3&amp;"*")=1,1,0),0))</f>
        <v>0</v>
      </c>
      <c r="G803" s="0" t="n">
        <f aca="false">IF(OR(G$3="",Consolidado!$D803=""),0,IF(ISNUMBER(SEARCH(G$3,Consolidado!$D803)),IF(COUNTIFS(Consolidado!$AC$5:AC803,Consolidado!$AC803,Consolidado!$D$5:D803,"*"&amp;G$3&amp;"*")=1,1,0),0))</f>
        <v>0</v>
      </c>
      <c r="H803" s="0" t="n">
        <f aca="false">IF(OR(H$3="",Consolidado!$D803=""),0,IF(ISNUMBER(SEARCH(H$3,Consolidado!$D803)),IF(COUNTIFS(Consolidado!$AC$5:AC803,Consolidado!$AC803,Consolidado!$D$5:D803,"*"&amp;H$3&amp;"*")=1,1,0),0))</f>
        <v>0</v>
      </c>
      <c r="I803" s="0" t="n">
        <f aca="false">IF(OR(I$3="",Consolidado!$D803=""),0,IF(ISNUMBER(SEARCH(I$3,Consolidado!$D803)),IF(COUNTIFS(Consolidado!$AC$5:AC803,Consolidado!$AC803,Consolidado!$D$5:D803,"*"&amp;I$3&amp;"*")=1,1,0),0))</f>
        <v>0</v>
      </c>
      <c r="J803" s="0" t="n">
        <f aca="false">IF(OR(J$3="",Consolidado!$D803=""),0,IF(ISNUMBER(SEARCH(J$3,Consolidado!$D803)),IF(COUNTIFS(Consolidado!$AC$5:AC803,Consolidado!$AC803,Consolidado!$D$5:D803,"*"&amp;J$3&amp;"*")=1,1,0),0))</f>
        <v>0</v>
      </c>
      <c r="K803" s="0" t="n">
        <f aca="false">IF(OR(K$3="",Consolidado!$D803=""),0,IF(ISNUMBER(SEARCH(K$3,Consolidado!$D803)),IF(COUNTIFS(Consolidado!$AC$5:AC803,Consolidado!$AC803,Consolidado!$D$5:D803,"*"&amp;K$3&amp;"*")=1,1,0),0))</f>
        <v>0</v>
      </c>
      <c r="L803" s="0" t="n">
        <f aca="false">IF(OR(L$3="",Consolidado!$D803=""),0,IF(ISNUMBER(SEARCH(L$3,Consolidado!$D803)),IF(COUNTIFS(Consolidado!$AC$5:AC803,Consolidado!$AC803,Consolidado!$D$5:D803,"*"&amp;L$3&amp;"*")=1,1,0),0))</f>
        <v>0</v>
      </c>
      <c r="M803" s="0" t="n">
        <f aca="false">IF(OR(M$3="",Consolidado!$D803=""),0,IF(ISNUMBER(SEARCH(M$3,Consolidado!$D803)),IF(COUNTIFS(Consolidado!$AC$5:AC803,Consolidado!$AC803,Consolidado!$D$5:D803,"*"&amp;M$3&amp;"*")=1,1,0),0))</f>
        <v>0</v>
      </c>
      <c r="N803" s="0" t="n">
        <f aca="false">IF(OR(N$3="",Consolidado!$D803=""),0,IF(ISNUMBER(SEARCH(N$3,Consolidado!$D803)),IF(COUNTIFS(Consolidado!$AC$5:AC803,Consolidado!$AC803,Consolidado!$D$5:D803,"*"&amp;N$3&amp;"*")=1,1,0),0))</f>
        <v>0</v>
      </c>
      <c r="O803" s="0" t="n">
        <f aca="false">IF(OR(O$3="",Consolidado!$D803=""),0,IF(ISNUMBER(SEARCH(O$3,Consolidado!$D803)),IF(COUNTIFS(Consolidado!$AC$5:AC803,Consolidado!$AC803,Consolidado!$D$5:D803,"*"&amp;O$3&amp;"*")=1,1,0),0))</f>
        <v>0</v>
      </c>
      <c r="P803" s="0" t="n">
        <f aca="false">IF(OR(P$3="",Consolidado!$D803=""),0,IF(ISNUMBER(SEARCH(P$3,Consolidado!$D803)),IF(COUNTIFS(Consolidado!$AC$5:AC803,Consolidado!$AC803,Consolidado!$D$5:D803,"*"&amp;P$3&amp;"*")=1,1,0),0))</f>
        <v>0</v>
      </c>
      <c r="Q803" s="0" t="n">
        <f aca="false">IF(OR(Q$3="",Consolidado!$D803=""),0,IF(ISNUMBER(SEARCH(Q$3,Consolidado!$D803)),IF(COUNTIFS(Consolidado!$AC$5:AC803,Consolidado!$AC803,Consolidado!$D$5:D803,"*"&amp;Q$3&amp;"*")=1,1,0),0))</f>
        <v>0</v>
      </c>
      <c r="R803" s="0" t="n">
        <f aca="false">IF(OR(R$3="",Consolidado!$D803=""),0,IF(ISNUMBER(SEARCH(R$3,Consolidado!$D803)),IF(COUNTIFS(Consolidado!$AC$5:AC803,Consolidado!$AC803,Consolidado!$D$5:D803,"*"&amp;R$3&amp;"*")=1,1,0),0))</f>
        <v>0</v>
      </c>
      <c r="S803" s="0" t="n">
        <f aca="false">IF(OR(S$3="",Consolidado!$D803=""),0,IF(ISNUMBER(SEARCH(S$3,Consolidado!$D803)),IF(COUNTIFS(Consolidado!$AC$5:AC803,Consolidado!$AC803,Consolidado!$D$5:D803,"*"&amp;S$3&amp;"*")=1,1,0),0))</f>
        <v>0</v>
      </c>
      <c r="T803" s="0" t="n">
        <f aca="false">IF(OR(T$3="",Consolidado!$D803=""),0,IF(ISNUMBER(SEARCH(T$3,Consolidado!$D803)),IF(COUNTIFS(Consolidado!$AC$5:AC803,Consolidado!$AC803,Consolidado!$D$5:D803,"*"&amp;T$3&amp;"*")=1,1,0),0))</f>
        <v>0</v>
      </c>
      <c r="U803" s="0" t="n">
        <f aca="false">IF(OR(U$3="",Consolidado!$D803=""),0,IF(ISNUMBER(SEARCH(U$3,Consolidado!$D803)),IF(COUNTIFS(Consolidado!$AC$5:AC803,Consolidado!$AC803,Consolidado!$D$5:D803,"*"&amp;U$3&amp;"*")=1,1,0),0))</f>
        <v>0</v>
      </c>
      <c r="V803" s="0" t="n">
        <f aca="false">IF(OR(V$3="",Consolidado!$D803=""),0,IF(ISNUMBER(SEARCH(V$3,Consolidado!$D803)),IF(COUNTIFS(Consolidado!$AC$5:AC803,Consolidado!$AC803,Consolidado!$D$5:D803,"*"&amp;V$3&amp;"*")=1,1,0),0))</f>
        <v>0</v>
      </c>
      <c r="W803" s="0" t="n">
        <f aca="false">IF(OR(W$3="",Consolidado!$D803=""),0,IF(ISNUMBER(SEARCH(W$3,Consolidado!$D803)),IF(COUNTIFS(Consolidado!$AC$5:AC803,Consolidado!$AC803,Consolidado!$D$5:D803,"*"&amp;W$3&amp;"*")=1,1,0),0))</f>
        <v>0</v>
      </c>
      <c r="X803" s="0" t="n">
        <f aca="false">IF(OR(X$3="",Consolidado!$D803=""),0,IF(ISNUMBER(SEARCH(X$3,Consolidado!$D803)),IF(COUNTIFS(Consolidado!$AC$5:AC803,Consolidado!$AC803,Consolidado!$D$5:D803,"*"&amp;X$3&amp;"*")=1,1,0),0))</f>
        <v>0</v>
      </c>
      <c r="Y803" s="0" t="n">
        <f aca="false">IF(OR(Y$3="",Consolidado!$D803=""),0,IF(ISNUMBER(SEARCH(Y$3,Consolidado!$D803)),IF(COUNTIFS(Consolidado!$AC$5:AC803,Consolidado!$AC803,Consolidado!$D$5:D803,"*"&amp;Y$3&amp;"*")=1,1,0),0))</f>
        <v>0</v>
      </c>
      <c r="Z803" s="0" t="n">
        <f aca="false">IF(OR(Z$3="",Consolidado!$D803=""),0,IF(ISNUMBER(SEARCH(Z$3,Consolidado!$D803)),IF(COUNTIFS(Consolidado!$AC$5:AC803,Consolidado!$AC803,Consolidado!$D$5:D803,"*"&amp;Z$3&amp;"*")=1,1,0),0))</f>
        <v>0</v>
      </c>
      <c r="AA803" s="0" t="n">
        <f aca="false">IF(OR(AA$3="",Consolidado!$D803=""),0,IF(ISNUMBER(SEARCH(AA$3,Consolidado!$D803)),IF(COUNTIFS(Consolidado!$AC$5:AC803,Consolidado!$AC803,Consolidado!$D$5:D803,"*"&amp;AA$3&amp;"*")=1,1,0),0))</f>
        <v>0</v>
      </c>
      <c r="AB803" s="0" t="n">
        <f aca="false">IF(OR(AB$3="",Consolidado!$D803=""),0,IF(ISNUMBER(SEARCH(AB$3,Consolidado!$D803)),IF(COUNTIFS(Consolidado!$AC$5:AC803,Consolidado!$AC803,Consolidado!$D$5:D803,"*"&amp;AB$3&amp;"*")=1,1,0),0))</f>
        <v>0</v>
      </c>
      <c r="AC803" s="0" t="n">
        <f aca="false">IF(OR(AC$3="",Consolidado!$D803=""),0,IF(ISNUMBER(SEARCH(AC$3,Consolidado!$D803)),IF(COUNTIFS(Consolidado!$AC$5:AC803,Consolidado!$AC803,Consolidado!$D$5:D803,"*"&amp;AC$3&amp;"*")=1,1,0),0))</f>
        <v>0</v>
      </c>
      <c r="AD803" s="0" t="n">
        <f aca="false">IF(OR(AD$3="",Consolidado!$D803=""),0,IF(ISNUMBER(SEARCH(AD$3,Consolidado!$D803)),IF(COUNTIFS(Consolidado!$AC$5:AC803,Consolidado!$AC803,Consolidado!$D$5:D803,"*"&amp;AD$3&amp;"*")=1,1,0),0))</f>
        <v>0</v>
      </c>
      <c r="AE803" s="0" t="n">
        <f aca="false">IF(OR(AE$3="",Consolidado!$D803=""),0,IF(ISNUMBER(SEARCH(AE$3,Consolidado!$D803)),IF(COUNTIFS(Consolidado!$AC$5:AC803,Consolidado!$AC803,Consolidado!$D$5:D803,"*"&amp;AE$3&amp;"*")=1,1,0),0))</f>
        <v>0</v>
      </c>
      <c r="AF803" s="0" t="n">
        <f aca="false">IF(OR(AF$3="",Consolidado!$D803=""),0,IF(ISNUMBER(SEARCH(AF$3,Consolidado!$D803)),IF(COUNTIFS(Consolidado!$AC$5:AC803,Consolidado!$AC803,Consolidado!$D$5:D803,"*"&amp;AF$3&amp;"*")=1,1,0),0))</f>
        <v>0</v>
      </c>
      <c r="AG803" s="0" t="n">
        <f aca="false">IF(OR(AG$3="",Consolidado!$D803=""),0,IF(ISNUMBER(SEARCH(AG$3,Consolidado!$D803)),IF(COUNTIFS(Consolidado!$AC$5:AC803,Consolidado!$AC803,Consolidado!$D$5:D803,"*"&amp;AG$3&amp;"*")=1,1,0),0))</f>
        <v>0</v>
      </c>
      <c r="AH803" s="0" t="n">
        <f aca="false">IF(OR(AH$3="",Consolidado!$D803=""),0,IF(ISNUMBER(SEARCH(AH$3,Consolidado!$D803)),IF(COUNTIFS(Consolidado!$AC$5:AC803,Consolidado!$AC803,Consolidado!$D$5:D803,"*"&amp;AH$3&amp;"*")=1,1,0),0))</f>
        <v>0</v>
      </c>
      <c r="AI803" s="0" t="n">
        <f aca="false">IF(OR(AI$3="",Consolidado!$D803=""),0,IF(ISNUMBER(SEARCH(AI$3,Consolidado!$D803)),IF(COUNTIFS(Consolidado!$AC$5:AC803,Consolidado!$AC803,Consolidado!$D$5:D803,"*"&amp;AI$3&amp;"*")=1,1,0),0))</f>
        <v>0</v>
      </c>
      <c r="AJ803" s="0" t="n">
        <f aca="false">IF(OR(AJ$3="",Consolidado!$D803=""),0,IF(ISNUMBER(SEARCH(AJ$3,Consolidado!$D803)),IF(COUNTIFS(Consolidado!$AC$5:AC803,Consolidado!$AC803,Consolidado!$D$5:D803,"*"&amp;AJ$3&amp;"*")=1,1,0),0))</f>
        <v>0</v>
      </c>
      <c r="AK803" s="0" t="n">
        <f aca="false">IF(OR(AK$3="",Consolidado!$D803=""),0,IF(ISNUMBER(SEARCH(AK$3,Consolidado!$D803)),IF(COUNTIFS(Consolidado!$AC$5:AC803,Consolidado!$AC803,Consolidado!$D$5:D803,"*"&amp;AK$3&amp;"*")=1,1,0),0))</f>
        <v>0</v>
      </c>
      <c r="AL803" s="0" t="n">
        <f aca="false">IF(OR(AL$3="",Consolidado!$D803=""),0,IF(ISNUMBER(SEARCH(AL$3,Consolidado!$D803)),IF(COUNTIFS(Consolidado!$AC$5:AC803,Consolidado!$AC803,Consolidado!$D$5:D803,"*"&amp;AL$3&amp;"*")=1,1,0),0))</f>
        <v>0</v>
      </c>
      <c r="AM803" s="0" t="n">
        <f aca="false">IF(OR(AM$3="",Consolidado!$D803=""),0,IF(ISNUMBER(SEARCH(AM$3,Consolidado!$D803)),IF(COUNTIFS(Consolidado!$AC$5:AC803,Consolidado!$AC803,Consolidado!$D$5:D803,"*"&amp;AM$3&amp;"*")=1,1,0),0))</f>
        <v>0</v>
      </c>
      <c r="AN803" s="0" t="n">
        <f aca="false">IF(OR(AN$3="",Consolidado!$D803=""),0,IF(ISNUMBER(SEARCH(AN$3,Consolidado!$D803)),IF(COUNTIFS(Consolidado!$AC$5:AC803,Consolidado!$AC803,Consolidado!$D$5:D803,"*"&amp;AN$3&amp;"*")=1,1,0),0))</f>
        <v>0</v>
      </c>
      <c r="AO803" s="0" t="n">
        <f aca="false">IF(OR(AO$3="",Consolidado!$D803=""),0,IF(ISNUMBER(SEARCH(AO$3,Consolidado!$D803)),IF(COUNTIFS(Consolidado!$AC$5:AC803,Consolidado!$AC803,Consolidado!$D$5:D803,"*"&amp;AO$3&amp;"*")=1,1,0),0))</f>
        <v>0</v>
      </c>
    </row>
    <row r="804" customFormat="false" ht="15" hidden="false" customHeight="false" outlineLevel="0" collapsed="false">
      <c r="B804" s="0" t="n">
        <f aca="false">IF(OR(B$3="",Consolidado!$D804=""),0,IF(ISNUMBER(SEARCH(B$3,Consolidado!$D804)),IF(COUNTIFS(Consolidado!$AC$5:AC804,Consolidado!$AC804,Consolidado!$D$5:D804,"*"&amp;B$3&amp;"*")=1,1,0),0))</f>
        <v>0</v>
      </c>
      <c r="C804" s="0" t="n">
        <f aca="false">IF(OR(C$3="",Consolidado!$D804=""),0,IF(ISNUMBER(SEARCH(C$3,Consolidado!$D804)),IF(COUNTIFS(Consolidado!$AC$5:AC804,Consolidado!$AC804,Consolidado!$D$5:D804,"*"&amp;C$3&amp;"*")=1,1,0),0))</f>
        <v>0</v>
      </c>
      <c r="D804" s="0" t="n">
        <f aca="false">IF(OR(D$3="",Consolidado!$D804=""),0,IF(ISNUMBER(SEARCH(D$3,Consolidado!$D804)),IF(COUNTIFS(Consolidado!$AC$5:AC804,Consolidado!$AC804,Consolidado!$D$5:D804,"*"&amp;D$3&amp;"*")=1,1,0),0))</f>
        <v>0</v>
      </c>
      <c r="E804" s="0" t="n">
        <f aca="false">IF(OR(E$3="",Consolidado!$D804=""),0,IF(ISNUMBER(SEARCH(E$3,Consolidado!$D804)),IF(COUNTIFS(Consolidado!$AC$5:AC804,Consolidado!$AC804,Consolidado!$D$5:D804,"*"&amp;E$3&amp;"*")=1,1,0),0))</f>
        <v>0</v>
      </c>
      <c r="F804" s="0" t="n">
        <f aca="false">IF(OR(F$3="",Consolidado!$D804=""),0,IF(ISNUMBER(SEARCH(F$3,Consolidado!$D804)),IF(COUNTIFS(Consolidado!$AC$5:AC804,Consolidado!$AC804,Consolidado!$D$5:D804,"*"&amp;F$3&amp;"*")=1,1,0),0))</f>
        <v>0</v>
      </c>
      <c r="G804" s="0" t="n">
        <f aca="false">IF(OR(G$3="",Consolidado!$D804=""),0,IF(ISNUMBER(SEARCH(G$3,Consolidado!$D804)),IF(COUNTIFS(Consolidado!$AC$5:AC804,Consolidado!$AC804,Consolidado!$D$5:D804,"*"&amp;G$3&amp;"*")=1,1,0),0))</f>
        <v>0</v>
      </c>
      <c r="H804" s="0" t="n">
        <f aca="false">IF(OR(H$3="",Consolidado!$D804=""),0,IF(ISNUMBER(SEARCH(H$3,Consolidado!$D804)),IF(COUNTIFS(Consolidado!$AC$5:AC804,Consolidado!$AC804,Consolidado!$D$5:D804,"*"&amp;H$3&amp;"*")=1,1,0),0))</f>
        <v>0</v>
      </c>
      <c r="I804" s="0" t="n">
        <f aca="false">IF(OR(I$3="",Consolidado!$D804=""),0,IF(ISNUMBER(SEARCH(I$3,Consolidado!$D804)),IF(COUNTIFS(Consolidado!$AC$5:AC804,Consolidado!$AC804,Consolidado!$D$5:D804,"*"&amp;I$3&amp;"*")=1,1,0),0))</f>
        <v>0</v>
      </c>
      <c r="J804" s="0" t="n">
        <f aca="false">IF(OR(J$3="",Consolidado!$D804=""),0,IF(ISNUMBER(SEARCH(J$3,Consolidado!$D804)),IF(COUNTIFS(Consolidado!$AC$5:AC804,Consolidado!$AC804,Consolidado!$D$5:D804,"*"&amp;J$3&amp;"*")=1,1,0),0))</f>
        <v>0</v>
      </c>
      <c r="K804" s="0" t="n">
        <f aca="false">IF(OR(K$3="",Consolidado!$D804=""),0,IF(ISNUMBER(SEARCH(K$3,Consolidado!$D804)),IF(COUNTIFS(Consolidado!$AC$5:AC804,Consolidado!$AC804,Consolidado!$D$5:D804,"*"&amp;K$3&amp;"*")=1,1,0),0))</f>
        <v>0</v>
      </c>
      <c r="L804" s="0" t="n">
        <f aca="false">IF(OR(L$3="",Consolidado!$D804=""),0,IF(ISNUMBER(SEARCH(L$3,Consolidado!$D804)),IF(COUNTIFS(Consolidado!$AC$5:AC804,Consolidado!$AC804,Consolidado!$D$5:D804,"*"&amp;L$3&amp;"*")=1,1,0),0))</f>
        <v>0</v>
      </c>
      <c r="M804" s="0" t="n">
        <f aca="false">IF(OR(M$3="",Consolidado!$D804=""),0,IF(ISNUMBER(SEARCH(M$3,Consolidado!$D804)),IF(COUNTIFS(Consolidado!$AC$5:AC804,Consolidado!$AC804,Consolidado!$D$5:D804,"*"&amp;M$3&amp;"*")=1,1,0),0))</f>
        <v>0</v>
      </c>
      <c r="N804" s="0" t="n">
        <f aca="false">IF(OR(N$3="",Consolidado!$D804=""),0,IF(ISNUMBER(SEARCH(N$3,Consolidado!$D804)),IF(COUNTIFS(Consolidado!$AC$5:AC804,Consolidado!$AC804,Consolidado!$D$5:D804,"*"&amp;N$3&amp;"*")=1,1,0),0))</f>
        <v>0</v>
      </c>
      <c r="O804" s="0" t="n">
        <f aca="false">IF(OR(O$3="",Consolidado!$D804=""),0,IF(ISNUMBER(SEARCH(O$3,Consolidado!$D804)),IF(COUNTIFS(Consolidado!$AC$5:AC804,Consolidado!$AC804,Consolidado!$D$5:D804,"*"&amp;O$3&amp;"*")=1,1,0),0))</f>
        <v>0</v>
      </c>
      <c r="P804" s="0" t="n">
        <f aca="false">IF(OR(P$3="",Consolidado!$D804=""),0,IF(ISNUMBER(SEARCH(P$3,Consolidado!$D804)),IF(COUNTIFS(Consolidado!$AC$5:AC804,Consolidado!$AC804,Consolidado!$D$5:D804,"*"&amp;P$3&amp;"*")=1,1,0),0))</f>
        <v>0</v>
      </c>
      <c r="Q804" s="0" t="n">
        <f aca="false">IF(OR(Q$3="",Consolidado!$D804=""),0,IF(ISNUMBER(SEARCH(Q$3,Consolidado!$D804)),IF(COUNTIFS(Consolidado!$AC$5:AC804,Consolidado!$AC804,Consolidado!$D$5:D804,"*"&amp;Q$3&amp;"*")=1,1,0),0))</f>
        <v>0</v>
      </c>
      <c r="R804" s="0" t="n">
        <f aca="false">IF(OR(R$3="",Consolidado!$D804=""),0,IF(ISNUMBER(SEARCH(R$3,Consolidado!$D804)),IF(COUNTIFS(Consolidado!$AC$5:AC804,Consolidado!$AC804,Consolidado!$D$5:D804,"*"&amp;R$3&amp;"*")=1,1,0),0))</f>
        <v>0</v>
      </c>
      <c r="S804" s="0" t="n">
        <f aca="false">IF(OR(S$3="",Consolidado!$D804=""),0,IF(ISNUMBER(SEARCH(S$3,Consolidado!$D804)),IF(COUNTIFS(Consolidado!$AC$5:AC804,Consolidado!$AC804,Consolidado!$D$5:D804,"*"&amp;S$3&amp;"*")=1,1,0),0))</f>
        <v>0</v>
      </c>
      <c r="T804" s="0" t="n">
        <f aca="false">IF(OR(T$3="",Consolidado!$D804=""),0,IF(ISNUMBER(SEARCH(T$3,Consolidado!$D804)),IF(COUNTIFS(Consolidado!$AC$5:AC804,Consolidado!$AC804,Consolidado!$D$5:D804,"*"&amp;T$3&amp;"*")=1,1,0),0))</f>
        <v>0</v>
      </c>
      <c r="U804" s="0" t="n">
        <f aca="false">IF(OR(U$3="",Consolidado!$D804=""),0,IF(ISNUMBER(SEARCH(U$3,Consolidado!$D804)),IF(COUNTIFS(Consolidado!$AC$5:AC804,Consolidado!$AC804,Consolidado!$D$5:D804,"*"&amp;U$3&amp;"*")=1,1,0),0))</f>
        <v>0</v>
      </c>
      <c r="V804" s="0" t="n">
        <f aca="false">IF(OR(V$3="",Consolidado!$D804=""),0,IF(ISNUMBER(SEARCH(V$3,Consolidado!$D804)),IF(COUNTIFS(Consolidado!$AC$5:AC804,Consolidado!$AC804,Consolidado!$D$5:D804,"*"&amp;V$3&amp;"*")=1,1,0),0))</f>
        <v>0</v>
      </c>
      <c r="W804" s="0" t="n">
        <f aca="false">IF(OR(W$3="",Consolidado!$D804=""),0,IF(ISNUMBER(SEARCH(W$3,Consolidado!$D804)),IF(COUNTIFS(Consolidado!$AC$5:AC804,Consolidado!$AC804,Consolidado!$D$5:D804,"*"&amp;W$3&amp;"*")=1,1,0),0))</f>
        <v>0</v>
      </c>
      <c r="X804" s="0" t="n">
        <f aca="false">IF(OR(X$3="",Consolidado!$D804=""),0,IF(ISNUMBER(SEARCH(X$3,Consolidado!$D804)),IF(COUNTIFS(Consolidado!$AC$5:AC804,Consolidado!$AC804,Consolidado!$D$5:D804,"*"&amp;X$3&amp;"*")=1,1,0),0))</f>
        <v>0</v>
      </c>
      <c r="Y804" s="0" t="n">
        <f aca="false">IF(OR(Y$3="",Consolidado!$D804=""),0,IF(ISNUMBER(SEARCH(Y$3,Consolidado!$D804)),IF(COUNTIFS(Consolidado!$AC$5:AC804,Consolidado!$AC804,Consolidado!$D$5:D804,"*"&amp;Y$3&amp;"*")=1,1,0),0))</f>
        <v>0</v>
      </c>
      <c r="Z804" s="0" t="n">
        <f aca="false">IF(OR(Z$3="",Consolidado!$D804=""),0,IF(ISNUMBER(SEARCH(Z$3,Consolidado!$D804)),IF(COUNTIFS(Consolidado!$AC$5:AC804,Consolidado!$AC804,Consolidado!$D$5:D804,"*"&amp;Z$3&amp;"*")=1,1,0),0))</f>
        <v>0</v>
      </c>
      <c r="AA804" s="0" t="n">
        <f aca="false">IF(OR(AA$3="",Consolidado!$D804=""),0,IF(ISNUMBER(SEARCH(AA$3,Consolidado!$D804)),IF(COUNTIFS(Consolidado!$AC$5:AC804,Consolidado!$AC804,Consolidado!$D$5:D804,"*"&amp;AA$3&amp;"*")=1,1,0),0))</f>
        <v>0</v>
      </c>
      <c r="AB804" s="0" t="n">
        <f aca="false">IF(OR(AB$3="",Consolidado!$D804=""),0,IF(ISNUMBER(SEARCH(AB$3,Consolidado!$D804)),IF(COUNTIFS(Consolidado!$AC$5:AC804,Consolidado!$AC804,Consolidado!$D$5:D804,"*"&amp;AB$3&amp;"*")=1,1,0),0))</f>
        <v>0</v>
      </c>
      <c r="AC804" s="0" t="n">
        <f aca="false">IF(OR(AC$3="",Consolidado!$D804=""),0,IF(ISNUMBER(SEARCH(AC$3,Consolidado!$D804)),IF(COUNTIFS(Consolidado!$AC$5:AC804,Consolidado!$AC804,Consolidado!$D$5:D804,"*"&amp;AC$3&amp;"*")=1,1,0),0))</f>
        <v>0</v>
      </c>
      <c r="AD804" s="0" t="n">
        <f aca="false">IF(OR(AD$3="",Consolidado!$D804=""),0,IF(ISNUMBER(SEARCH(AD$3,Consolidado!$D804)),IF(COUNTIFS(Consolidado!$AC$5:AC804,Consolidado!$AC804,Consolidado!$D$5:D804,"*"&amp;AD$3&amp;"*")=1,1,0),0))</f>
        <v>0</v>
      </c>
      <c r="AE804" s="0" t="n">
        <f aca="false">IF(OR(AE$3="",Consolidado!$D804=""),0,IF(ISNUMBER(SEARCH(AE$3,Consolidado!$D804)),IF(COUNTIFS(Consolidado!$AC$5:AC804,Consolidado!$AC804,Consolidado!$D$5:D804,"*"&amp;AE$3&amp;"*")=1,1,0),0))</f>
        <v>0</v>
      </c>
      <c r="AF804" s="0" t="n">
        <f aca="false">IF(OR(AF$3="",Consolidado!$D804=""),0,IF(ISNUMBER(SEARCH(AF$3,Consolidado!$D804)),IF(COUNTIFS(Consolidado!$AC$5:AC804,Consolidado!$AC804,Consolidado!$D$5:D804,"*"&amp;AF$3&amp;"*")=1,1,0),0))</f>
        <v>0</v>
      </c>
      <c r="AG804" s="0" t="n">
        <f aca="false">IF(OR(AG$3="",Consolidado!$D804=""),0,IF(ISNUMBER(SEARCH(AG$3,Consolidado!$D804)),IF(COUNTIFS(Consolidado!$AC$5:AC804,Consolidado!$AC804,Consolidado!$D$5:D804,"*"&amp;AG$3&amp;"*")=1,1,0),0))</f>
        <v>0</v>
      </c>
      <c r="AH804" s="0" t="n">
        <f aca="false">IF(OR(AH$3="",Consolidado!$D804=""),0,IF(ISNUMBER(SEARCH(AH$3,Consolidado!$D804)),IF(COUNTIFS(Consolidado!$AC$5:AC804,Consolidado!$AC804,Consolidado!$D$5:D804,"*"&amp;AH$3&amp;"*")=1,1,0),0))</f>
        <v>0</v>
      </c>
      <c r="AI804" s="0" t="n">
        <f aca="false">IF(OR(AI$3="",Consolidado!$D804=""),0,IF(ISNUMBER(SEARCH(AI$3,Consolidado!$D804)),IF(COUNTIFS(Consolidado!$AC$5:AC804,Consolidado!$AC804,Consolidado!$D$5:D804,"*"&amp;AI$3&amp;"*")=1,1,0),0))</f>
        <v>0</v>
      </c>
      <c r="AJ804" s="0" t="n">
        <f aca="false">IF(OR(AJ$3="",Consolidado!$D804=""),0,IF(ISNUMBER(SEARCH(AJ$3,Consolidado!$D804)),IF(COUNTIFS(Consolidado!$AC$5:AC804,Consolidado!$AC804,Consolidado!$D$5:D804,"*"&amp;AJ$3&amp;"*")=1,1,0),0))</f>
        <v>0</v>
      </c>
      <c r="AK804" s="0" t="n">
        <f aca="false">IF(OR(AK$3="",Consolidado!$D804=""),0,IF(ISNUMBER(SEARCH(AK$3,Consolidado!$D804)),IF(COUNTIFS(Consolidado!$AC$5:AC804,Consolidado!$AC804,Consolidado!$D$5:D804,"*"&amp;AK$3&amp;"*")=1,1,0),0))</f>
        <v>0</v>
      </c>
      <c r="AL804" s="0" t="n">
        <f aca="false">IF(OR(AL$3="",Consolidado!$D804=""),0,IF(ISNUMBER(SEARCH(AL$3,Consolidado!$D804)),IF(COUNTIFS(Consolidado!$AC$5:AC804,Consolidado!$AC804,Consolidado!$D$5:D804,"*"&amp;AL$3&amp;"*")=1,1,0),0))</f>
        <v>0</v>
      </c>
      <c r="AM804" s="0" t="n">
        <f aca="false">IF(OR(AM$3="",Consolidado!$D804=""),0,IF(ISNUMBER(SEARCH(AM$3,Consolidado!$D804)),IF(COUNTIFS(Consolidado!$AC$5:AC804,Consolidado!$AC804,Consolidado!$D$5:D804,"*"&amp;AM$3&amp;"*")=1,1,0),0))</f>
        <v>0</v>
      </c>
      <c r="AN804" s="0" t="n">
        <f aca="false">IF(OR(AN$3="",Consolidado!$D804=""),0,IF(ISNUMBER(SEARCH(AN$3,Consolidado!$D804)),IF(COUNTIFS(Consolidado!$AC$5:AC804,Consolidado!$AC804,Consolidado!$D$5:D804,"*"&amp;AN$3&amp;"*")=1,1,0),0))</f>
        <v>0</v>
      </c>
      <c r="AO804" s="0" t="n">
        <f aca="false">IF(OR(AO$3="",Consolidado!$D804=""),0,IF(ISNUMBER(SEARCH(AO$3,Consolidado!$D804)),IF(COUNTIFS(Consolidado!$AC$5:AC804,Consolidado!$AC804,Consolidado!$D$5:D804,"*"&amp;AO$3&amp;"*")=1,1,0),0))</f>
        <v>0</v>
      </c>
    </row>
    <row r="805" customFormat="false" ht="15" hidden="false" customHeight="false" outlineLevel="0" collapsed="false">
      <c r="B805" s="0" t="n">
        <f aca="false">IF(OR(B$3="",Consolidado!$D805=""),0,IF(ISNUMBER(SEARCH(B$3,Consolidado!$D805)),IF(COUNTIFS(Consolidado!$AC$5:AC805,Consolidado!$AC805,Consolidado!$D$5:D805,"*"&amp;B$3&amp;"*")=1,1,0),0))</f>
        <v>0</v>
      </c>
      <c r="C805" s="0" t="n">
        <f aca="false">IF(OR(C$3="",Consolidado!$D805=""),0,IF(ISNUMBER(SEARCH(C$3,Consolidado!$D805)),IF(COUNTIFS(Consolidado!$AC$5:AC805,Consolidado!$AC805,Consolidado!$D$5:D805,"*"&amp;C$3&amp;"*")=1,1,0),0))</f>
        <v>0</v>
      </c>
      <c r="D805" s="0" t="n">
        <f aca="false">IF(OR(D$3="",Consolidado!$D805=""),0,IF(ISNUMBER(SEARCH(D$3,Consolidado!$D805)),IF(COUNTIFS(Consolidado!$AC$5:AC805,Consolidado!$AC805,Consolidado!$D$5:D805,"*"&amp;D$3&amp;"*")=1,1,0),0))</f>
        <v>0</v>
      </c>
      <c r="E805" s="0" t="n">
        <f aca="false">IF(OR(E$3="",Consolidado!$D805=""),0,IF(ISNUMBER(SEARCH(E$3,Consolidado!$D805)),IF(COUNTIFS(Consolidado!$AC$5:AC805,Consolidado!$AC805,Consolidado!$D$5:D805,"*"&amp;E$3&amp;"*")=1,1,0),0))</f>
        <v>0</v>
      </c>
      <c r="F805" s="0" t="n">
        <f aca="false">IF(OR(F$3="",Consolidado!$D805=""),0,IF(ISNUMBER(SEARCH(F$3,Consolidado!$D805)),IF(COUNTIFS(Consolidado!$AC$5:AC805,Consolidado!$AC805,Consolidado!$D$5:D805,"*"&amp;F$3&amp;"*")=1,1,0),0))</f>
        <v>0</v>
      </c>
      <c r="G805" s="0" t="n">
        <f aca="false">IF(OR(G$3="",Consolidado!$D805=""),0,IF(ISNUMBER(SEARCH(G$3,Consolidado!$D805)),IF(COUNTIFS(Consolidado!$AC$5:AC805,Consolidado!$AC805,Consolidado!$D$5:D805,"*"&amp;G$3&amp;"*")=1,1,0),0))</f>
        <v>0</v>
      </c>
      <c r="H805" s="0" t="n">
        <f aca="false">IF(OR(H$3="",Consolidado!$D805=""),0,IF(ISNUMBER(SEARCH(H$3,Consolidado!$D805)),IF(COUNTIFS(Consolidado!$AC$5:AC805,Consolidado!$AC805,Consolidado!$D$5:D805,"*"&amp;H$3&amp;"*")=1,1,0),0))</f>
        <v>0</v>
      </c>
      <c r="I805" s="0" t="n">
        <f aca="false">IF(OR(I$3="",Consolidado!$D805=""),0,IF(ISNUMBER(SEARCH(I$3,Consolidado!$D805)),IF(COUNTIFS(Consolidado!$AC$5:AC805,Consolidado!$AC805,Consolidado!$D$5:D805,"*"&amp;I$3&amp;"*")=1,1,0),0))</f>
        <v>0</v>
      </c>
      <c r="J805" s="0" t="n">
        <f aca="false">IF(OR(J$3="",Consolidado!$D805=""),0,IF(ISNUMBER(SEARCH(J$3,Consolidado!$D805)),IF(COUNTIFS(Consolidado!$AC$5:AC805,Consolidado!$AC805,Consolidado!$D$5:D805,"*"&amp;J$3&amp;"*")=1,1,0),0))</f>
        <v>0</v>
      </c>
      <c r="K805" s="0" t="n">
        <f aca="false">IF(OR(K$3="",Consolidado!$D805=""),0,IF(ISNUMBER(SEARCH(K$3,Consolidado!$D805)),IF(COUNTIFS(Consolidado!$AC$5:AC805,Consolidado!$AC805,Consolidado!$D$5:D805,"*"&amp;K$3&amp;"*")=1,1,0),0))</f>
        <v>0</v>
      </c>
      <c r="L805" s="0" t="n">
        <f aca="false">IF(OR(L$3="",Consolidado!$D805=""),0,IF(ISNUMBER(SEARCH(L$3,Consolidado!$D805)),IF(COUNTIFS(Consolidado!$AC$5:AC805,Consolidado!$AC805,Consolidado!$D$5:D805,"*"&amp;L$3&amp;"*")=1,1,0),0))</f>
        <v>0</v>
      </c>
      <c r="M805" s="0" t="n">
        <f aca="false">IF(OR(M$3="",Consolidado!$D805=""),0,IF(ISNUMBER(SEARCH(M$3,Consolidado!$D805)),IF(COUNTIFS(Consolidado!$AC$5:AC805,Consolidado!$AC805,Consolidado!$D$5:D805,"*"&amp;M$3&amp;"*")=1,1,0),0))</f>
        <v>0</v>
      </c>
      <c r="N805" s="0" t="n">
        <f aca="false">IF(OR(N$3="",Consolidado!$D805=""),0,IF(ISNUMBER(SEARCH(N$3,Consolidado!$D805)),IF(COUNTIFS(Consolidado!$AC$5:AC805,Consolidado!$AC805,Consolidado!$D$5:D805,"*"&amp;N$3&amp;"*")=1,1,0),0))</f>
        <v>0</v>
      </c>
      <c r="O805" s="0" t="n">
        <f aca="false">IF(OR(O$3="",Consolidado!$D805=""),0,IF(ISNUMBER(SEARCH(O$3,Consolidado!$D805)),IF(COUNTIFS(Consolidado!$AC$5:AC805,Consolidado!$AC805,Consolidado!$D$5:D805,"*"&amp;O$3&amp;"*")=1,1,0),0))</f>
        <v>0</v>
      </c>
      <c r="P805" s="0" t="n">
        <f aca="false">IF(OR(P$3="",Consolidado!$D805=""),0,IF(ISNUMBER(SEARCH(P$3,Consolidado!$D805)),IF(COUNTIFS(Consolidado!$AC$5:AC805,Consolidado!$AC805,Consolidado!$D$5:D805,"*"&amp;P$3&amp;"*")=1,1,0),0))</f>
        <v>0</v>
      </c>
      <c r="Q805" s="0" t="n">
        <f aca="false">IF(OR(Q$3="",Consolidado!$D805=""),0,IF(ISNUMBER(SEARCH(Q$3,Consolidado!$D805)),IF(COUNTIFS(Consolidado!$AC$5:AC805,Consolidado!$AC805,Consolidado!$D$5:D805,"*"&amp;Q$3&amp;"*")=1,1,0),0))</f>
        <v>0</v>
      </c>
      <c r="R805" s="0" t="n">
        <f aca="false">IF(OR(R$3="",Consolidado!$D805=""),0,IF(ISNUMBER(SEARCH(R$3,Consolidado!$D805)),IF(COUNTIFS(Consolidado!$AC$5:AC805,Consolidado!$AC805,Consolidado!$D$5:D805,"*"&amp;R$3&amp;"*")=1,1,0),0))</f>
        <v>0</v>
      </c>
      <c r="S805" s="0" t="n">
        <f aca="false">IF(OR(S$3="",Consolidado!$D805=""),0,IF(ISNUMBER(SEARCH(S$3,Consolidado!$D805)),IF(COUNTIFS(Consolidado!$AC$5:AC805,Consolidado!$AC805,Consolidado!$D$5:D805,"*"&amp;S$3&amp;"*")=1,1,0),0))</f>
        <v>0</v>
      </c>
      <c r="T805" s="0" t="n">
        <f aca="false">IF(OR(T$3="",Consolidado!$D805=""),0,IF(ISNUMBER(SEARCH(T$3,Consolidado!$D805)),IF(COUNTIFS(Consolidado!$AC$5:AC805,Consolidado!$AC805,Consolidado!$D$5:D805,"*"&amp;T$3&amp;"*")=1,1,0),0))</f>
        <v>0</v>
      </c>
      <c r="U805" s="0" t="n">
        <f aca="false">IF(OR(U$3="",Consolidado!$D805=""),0,IF(ISNUMBER(SEARCH(U$3,Consolidado!$D805)),IF(COUNTIFS(Consolidado!$AC$5:AC805,Consolidado!$AC805,Consolidado!$D$5:D805,"*"&amp;U$3&amp;"*")=1,1,0),0))</f>
        <v>0</v>
      </c>
      <c r="V805" s="0" t="n">
        <f aca="false">IF(OR(V$3="",Consolidado!$D805=""),0,IF(ISNUMBER(SEARCH(V$3,Consolidado!$D805)),IF(COUNTIFS(Consolidado!$AC$5:AC805,Consolidado!$AC805,Consolidado!$D$5:D805,"*"&amp;V$3&amp;"*")=1,1,0),0))</f>
        <v>0</v>
      </c>
      <c r="W805" s="0" t="n">
        <f aca="false">IF(OR(W$3="",Consolidado!$D805=""),0,IF(ISNUMBER(SEARCH(W$3,Consolidado!$D805)),IF(COUNTIFS(Consolidado!$AC$5:AC805,Consolidado!$AC805,Consolidado!$D$5:D805,"*"&amp;W$3&amp;"*")=1,1,0),0))</f>
        <v>0</v>
      </c>
      <c r="X805" s="0" t="n">
        <f aca="false">IF(OR(X$3="",Consolidado!$D805=""),0,IF(ISNUMBER(SEARCH(X$3,Consolidado!$D805)),IF(COUNTIFS(Consolidado!$AC$5:AC805,Consolidado!$AC805,Consolidado!$D$5:D805,"*"&amp;X$3&amp;"*")=1,1,0),0))</f>
        <v>0</v>
      </c>
      <c r="Y805" s="0" t="n">
        <f aca="false">IF(OR(Y$3="",Consolidado!$D805=""),0,IF(ISNUMBER(SEARCH(Y$3,Consolidado!$D805)),IF(COUNTIFS(Consolidado!$AC$5:AC805,Consolidado!$AC805,Consolidado!$D$5:D805,"*"&amp;Y$3&amp;"*")=1,1,0),0))</f>
        <v>0</v>
      </c>
      <c r="Z805" s="0" t="n">
        <f aca="false">IF(OR(Z$3="",Consolidado!$D805=""),0,IF(ISNUMBER(SEARCH(Z$3,Consolidado!$D805)),IF(COUNTIFS(Consolidado!$AC$5:AC805,Consolidado!$AC805,Consolidado!$D$5:D805,"*"&amp;Z$3&amp;"*")=1,1,0),0))</f>
        <v>0</v>
      </c>
      <c r="AA805" s="0" t="n">
        <f aca="false">IF(OR(AA$3="",Consolidado!$D805=""),0,IF(ISNUMBER(SEARCH(AA$3,Consolidado!$D805)),IF(COUNTIFS(Consolidado!$AC$5:AC805,Consolidado!$AC805,Consolidado!$D$5:D805,"*"&amp;AA$3&amp;"*")=1,1,0),0))</f>
        <v>0</v>
      </c>
      <c r="AB805" s="0" t="n">
        <f aca="false">IF(OR(AB$3="",Consolidado!$D805=""),0,IF(ISNUMBER(SEARCH(AB$3,Consolidado!$D805)),IF(COUNTIFS(Consolidado!$AC$5:AC805,Consolidado!$AC805,Consolidado!$D$5:D805,"*"&amp;AB$3&amp;"*")=1,1,0),0))</f>
        <v>0</v>
      </c>
      <c r="AC805" s="0" t="n">
        <f aca="false">IF(OR(AC$3="",Consolidado!$D805=""),0,IF(ISNUMBER(SEARCH(AC$3,Consolidado!$D805)),IF(COUNTIFS(Consolidado!$AC$5:AC805,Consolidado!$AC805,Consolidado!$D$5:D805,"*"&amp;AC$3&amp;"*")=1,1,0),0))</f>
        <v>0</v>
      </c>
      <c r="AD805" s="0" t="n">
        <f aca="false">IF(OR(AD$3="",Consolidado!$D805=""),0,IF(ISNUMBER(SEARCH(AD$3,Consolidado!$D805)),IF(COUNTIFS(Consolidado!$AC$5:AC805,Consolidado!$AC805,Consolidado!$D$5:D805,"*"&amp;AD$3&amp;"*")=1,1,0),0))</f>
        <v>0</v>
      </c>
      <c r="AE805" s="0" t="n">
        <f aca="false">IF(OR(AE$3="",Consolidado!$D805=""),0,IF(ISNUMBER(SEARCH(AE$3,Consolidado!$D805)),IF(COUNTIFS(Consolidado!$AC$5:AC805,Consolidado!$AC805,Consolidado!$D$5:D805,"*"&amp;AE$3&amp;"*")=1,1,0),0))</f>
        <v>0</v>
      </c>
      <c r="AF805" s="0" t="n">
        <f aca="false">IF(OR(AF$3="",Consolidado!$D805=""),0,IF(ISNUMBER(SEARCH(AF$3,Consolidado!$D805)),IF(COUNTIFS(Consolidado!$AC$5:AC805,Consolidado!$AC805,Consolidado!$D$5:D805,"*"&amp;AF$3&amp;"*")=1,1,0),0))</f>
        <v>0</v>
      </c>
      <c r="AG805" s="0" t="n">
        <f aca="false">IF(OR(AG$3="",Consolidado!$D805=""),0,IF(ISNUMBER(SEARCH(AG$3,Consolidado!$D805)),IF(COUNTIFS(Consolidado!$AC$5:AC805,Consolidado!$AC805,Consolidado!$D$5:D805,"*"&amp;AG$3&amp;"*")=1,1,0),0))</f>
        <v>0</v>
      </c>
      <c r="AH805" s="0" t="n">
        <f aca="false">IF(OR(AH$3="",Consolidado!$D805=""),0,IF(ISNUMBER(SEARCH(AH$3,Consolidado!$D805)),IF(COUNTIFS(Consolidado!$AC$5:AC805,Consolidado!$AC805,Consolidado!$D$5:D805,"*"&amp;AH$3&amp;"*")=1,1,0),0))</f>
        <v>0</v>
      </c>
      <c r="AI805" s="0" t="n">
        <f aca="false">IF(OR(AI$3="",Consolidado!$D805=""),0,IF(ISNUMBER(SEARCH(AI$3,Consolidado!$D805)),IF(COUNTIFS(Consolidado!$AC$5:AC805,Consolidado!$AC805,Consolidado!$D$5:D805,"*"&amp;AI$3&amp;"*")=1,1,0),0))</f>
        <v>0</v>
      </c>
      <c r="AJ805" s="0" t="n">
        <f aca="false">IF(OR(AJ$3="",Consolidado!$D805=""),0,IF(ISNUMBER(SEARCH(AJ$3,Consolidado!$D805)),IF(COUNTIFS(Consolidado!$AC$5:AC805,Consolidado!$AC805,Consolidado!$D$5:D805,"*"&amp;AJ$3&amp;"*")=1,1,0),0))</f>
        <v>0</v>
      </c>
      <c r="AK805" s="0" t="n">
        <f aca="false">IF(OR(AK$3="",Consolidado!$D805=""),0,IF(ISNUMBER(SEARCH(AK$3,Consolidado!$D805)),IF(COUNTIFS(Consolidado!$AC$5:AC805,Consolidado!$AC805,Consolidado!$D$5:D805,"*"&amp;AK$3&amp;"*")=1,1,0),0))</f>
        <v>0</v>
      </c>
      <c r="AL805" s="0" t="n">
        <f aca="false">IF(OR(AL$3="",Consolidado!$D805=""),0,IF(ISNUMBER(SEARCH(AL$3,Consolidado!$D805)),IF(COUNTIFS(Consolidado!$AC$5:AC805,Consolidado!$AC805,Consolidado!$D$5:D805,"*"&amp;AL$3&amp;"*")=1,1,0),0))</f>
        <v>0</v>
      </c>
      <c r="AM805" s="0" t="n">
        <f aca="false">IF(OR(AM$3="",Consolidado!$D805=""),0,IF(ISNUMBER(SEARCH(AM$3,Consolidado!$D805)),IF(COUNTIFS(Consolidado!$AC$5:AC805,Consolidado!$AC805,Consolidado!$D$5:D805,"*"&amp;AM$3&amp;"*")=1,1,0),0))</f>
        <v>0</v>
      </c>
      <c r="AN805" s="0" t="n">
        <f aca="false">IF(OR(AN$3="",Consolidado!$D805=""),0,IF(ISNUMBER(SEARCH(AN$3,Consolidado!$D805)),IF(COUNTIFS(Consolidado!$AC$5:AC805,Consolidado!$AC805,Consolidado!$D$5:D805,"*"&amp;AN$3&amp;"*")=1,1,0),0))</f>
        <v>0</v>
      </c>
      <c r="AO805" s="0" t="n">
        <f aca="false">IF(OR(AO$3="",Consolidado!$D805=""),0,IF(ISNUMBER(SEARCH(AO$3,Consolidado!$D805)),IF(COUNTIFS(Consolidado!$AC$5:AC805,Consolidado!$AC805,Consolidado!$D$5:D805,"*"&amp;AO$3&amp;"*")=1,1,0),0))</f>
        <v>0</v>
      </c>
    </row>
    <row r="806" customFormat="false" ht="15" hidden="false" customHeight="false" outlineLevel="0" collapsed="false">
      <c r="B806" s="0" t="n">
        <f aca="false">IF(OR(B$3="",Consolidado!$D806=""),0,IF(ISNUMBER(SEARCH(B$3,Consolidado!$D806)),IF(COUNTIFS(Consolidado!$AC$5:AC806,Consolidado!$AC806,Consolidado!$D$5:D806,"*"&amp;B$3&amp;"*")=1,1,0),0))</f>
        <v>0</v>
      </c>
      <c r="C806" s="0" t="n">
        <f aca="false">IF(OR(C$3="",Consolidado!$D806=""),0,IF(ISNUMBER(SEARCH(C$3,Consolidado!$D806)),IF(COUNTIFS(Consolidado!$AC$5:AC806,Consolidado!$AC806,Consolidado!$D$5:D806,"*"&amp;C$3&amp;"*")=1,1,0),0))</f>
        <v>0</v>
      </c>
      <c r="D806" s="0" t="n">
        <f aca="false">IF(OR(D$3="",Consolidado!$D806=""),0,IF(ISNUMBER(SEARCH(D$3,Consolidado!$D806)),IF(COUNTIFS(Consolidado!$AC$5:AC806,Consolidado!$AC806,Consolidado!$D$5:D806,"*"&amp;D$3&amp;"*")=1,1,0),0))</f>
        <v>0</v>
      </c>
      <c r="E806" s="0" t="n">
        <f aca="false">IF(OR(E$3="",Consolidado!$D806=""),0,IF(ISNUMBER(SEARCH(E$3,Consolidado!$D806)),IF(COUNTIFS(Consolidado!$AC$5:AC806,Consolidado!$AC806,Consolidado!$D$5:D806,"*"&amp;E$3&amp;"*")=1,1,0),0))</f>
        <v>0</v>
      </c>
      <c r="F806" s="0" t="n">
        <f aca="false">IF(OR(F$3="",Consolidado!$D806=""),0,IF(ISNUMBER(SEARCH(F$3,Consolidado!$D806)),IF(COUNTIFS(Consolidado!$AC$5:AC806,Consolidado!$AC806,Consolidado!$D$5:D806,"*"&amp;F$3&amp;"*")=1,1,0),0))</f>
        <v>0</v>
      </c>
      <c r="G806" s="0" t="n">
        <f aca="false">IF(OR(G$3="",Consolidado!$D806=""),0,IF(ISNUMBER(SEARCH(G$3,Consolidado!$D806)),IF(COUNTIFS(Consolidado!$AC$5:AC806,Consolidado!$AC806,Consolidado!$D$5:D806,"*"&amp;G$3&amp;"*")=1,1,0),0))</f>
        <v>0</v>
      </c>
      <c r="H806" s="0" t="n">
        <f aca="false">IF(OR(H$3="",Consolidado!$D806=""),0,IF(ISNUMBER(SEARCH(H$3,Consolidado!$D806)),IF(COUNTIFS(Consolidado!$AC$5:AC806,Consolidado!$AC806,Consolidado!$D$5:D806,"*"&amp;H$3&amp;"*")=1,1,0),0))</f>
        <v>0</v>
      </c>
      <c r="I806" s="0" t="n">
        <f aca="false">IF(OR(I$3="",Consolidado!$D806=""),0,IF(ISNUMBER(SEARCH(I$3,Consolidado!$D806)),IF(COUNTIFS(Consolidado!$AC$5:AC806,Consolidado!$AC806,Consolidado!$D$5:D806,"*"&amp;I$3&amp;"*")=1,1,0),0))</f>
        <v>0</v>
      </c>
      <c r="J806" s="0" t="n">
        <f aca="false">IF(OR(J$3="",Consolidado!$D806=""),0,IF(ISNUMBER(SEARCH(J$3,Consolidado!$D806)),IF(COUNTIFS(Consolidado!$AC$5:AC806,Consolidado!$AC806,Consolidado!$D$5:D806,"*"&amp;J$3&amp;"*")=1,1,0),0))</f>
        <v>0</v>
      </c>
      <c r="K806" s="0" t="n">
        <f aca="false">IF(OR(K$3="",Consolidado!$D806=""),0,IF(ISNUMBER(SEARCH(K$3,Consolidado!$D806)),IF(COUNTIFS(Consolidado!$AC$5:AC806,Consolidado!$AC806,Consolidado!$D$5:D806,"*"&amp;K$3&amp;"*")=1,1,0),0))</f>
        <v>0</v>
      </c>
      <c r="L806" s="0" t="n">
        <f aca="false">IF(OR(L$3="",Consolidado!$D806=""),0,IF(ISNUMBER(SEARCH(L$3,Consolidado!$D806)),IF(COUNTIFS(Consolidado!$AC$5:AC806,Consolidado!$AC806,Consolidado!$D$5:D806,"*"&amp;L$3&amp;"*")=1,1,0),0))</f>
        <v>0</v>
      </c>
      <c r="M806" s="0" t="n">
        <f aca="false">IF(OR(M$3="",Consolidado!$D806=""),0,IF(ISNUMBER(SEARCH(M$3,Consolidado!$D806)),IF(COUNTIFS(Consolidado!$AC$5:AC806,Consolidado!$AC806,Consolidado!$D$5:D806,"*"&amp;M$3&amp;"*")=1,1,0),0))</f>
        <v>0</v>
      </c>
      <c r="N806" s="0" t="n">
        <f aca="false">IF(OR(N$3="",Consolidado!$D806=""),0,IF(ISNUMBER(SEARCH(N$3,Consolidado!$D806)),IF(COUNTIFS(Consolidado!$AC$5:AC806,Consolidado!$AC806,Consolidado!$D$5:D806,"*"&amp;N$3&amp;"*")=1,1,0),0))</f>
        <v>0</v>
      </c>
      <c r="O806" s="0" t="n">
        <f aca="false">IF(OR(O$3="",Consolidado!$D806=""),0,IF(ISNUMBER(SEARCH(O$3,Consolidado!$D806)),IF(COUNTIFS(Consolidado!$AC$5:AC806,Consolidado!$AC806,Consolidado!$D$5:D806,"*"&amp;O$3&amp;"*")=1,1,0),0))</f>
        <v>0</v>
      </c>
      <c r="P806" s="0" t="n">
        <f aca="false">IF(OR(P$3="",Consolidado!$D806=""),0,IF(ISNUMBER(SEARCH(P$3,Consolidado!$D806)),IF(COUNTIFS(Consolidado!$AC$5:AC806,Consolidado!$AC806,Consolidado!$D$5:D806,"*"&amp;P$3&amp;"*")=1,1,0),0))</f>
        <v>0</v>
      </c>
      <c r="Q806" s="0" t="n">
        <f aca="false">IF(OR(Q$3="",Consolidado!$D806=""),0,IF(ISNUMBER(SEARCH(Q$3,Consolidado!$D806)),IF(COUNTIFS(Consolidado!$AC$5:AC806,Consolidado!$AC806,Consolidado!$D$5:D806,"*"&amp;Q$3&amp;"*")=1,1,0),0))</f>
        <v>0</v>
      </c>
      <c r="R806" s="0" t="n">
        <f aca="false">IF(OR(R$3="",Consolidado!$D806=""),0,IF(ISNUMBER(SEARCH(R$3,Consolidado!$D806)),IF(COUNTIFS(Consolidado!$AC$5:AC806,Consolidado!$AC806,Consolidado!$D$5:D806,"*"&amp;R$3&amp;"*")=1,1,0),0))</f>
        <v>0</v>
      </c>
      <c r="S806" s="0" t="n">
        <f aca="false">IF(OR(S$3="",Consolidado!$D806=""),0,IF(ISNUMBER(SEARCH(S$3,Consolidado!$D806)),IF(COUNTIFS(Consolidado!$AC$5:AC806,Consolidado!$AC806,Consolidado!$D$5:D806,"*"&amp;S$3&amp;"*")=1,1,0),0))</f>
        <v>0</v>
      </c>
      <c r="T806" s="0" t="n">
        <f aca="false">IF(OR(T$3="",Consolidado!$D806=""),0,IF(ISNUMBER(SEARCH(T$3,Consolidado!$D806)),IF(COUNTIFS(Consolidado!$AC$5:AC806,Consolidado!$AC806,Consolidado!$D$5:D806,"*"&amp;T$3&amp;"*")=1,1,0),0))</f>
        <v>0</v>
      </c>
      <c r="U806" s="0" t="n">
        <f aca="false">IF(OR(U$3="",Consolidado!$D806=""),0,IF(ISNUMBER(SEARCH(U$3,Consolidado!$D806)),IF(COUNTIFS(Consolidado!$AC$5:AC806,Consolidado!$AC806,Consolidado!$D$5:D806,"*"&amp;U$3&amp;"*")=1,1,0),0))</f>
        <v>0</v>
      </c>
      <c r="V806" s="0" t="n">
        <f aca="false">IF(OR(V$3="",Consolidado!$D806=""),0,IF(ISNUMBER(SEARCH(V$3,Consolidado!$D806)),IF(COUNTIFS(Consolidado!$AC$5:AC806,Consolidado!$AC806,Consolidado!$D$5:D806,"*"&amp;V$3&amp;"*")=1,1,0),0))</f>
        <v>0</v>
      </c>
      <c r="W806" s="0" t="n">
        <f aca="false">IF(OR(W$3="",Consolidado!$D806=""),0,IF(ISNUMBER(SEARCH(W$3,Consolidado!$D806)),IF(COUNTIFS(Consolidado!$AC$5:AC806,Consolidado!$AC806,Consolidado!$D$5:D806,"*"&amp;W$3&amp;"*")=1,1,0),0))</f>
        <v>0</v>
      </c>
      <c r="X806" s="0" t="n">
        <f aca="false">IF(OR(X$3="",Consolidado!$D806=""),0,IF(ISNUMBER(SEARCH(X$3,Consolidado!$D806)),IF(COUNTIFS(Consolidado!$AC$5:AC806,Consolidado!$AC806,Consolidado!$D$5:D806,"*"&amp;X$3&amp;"*")=1,1,0),0))</f>
        <v>0</v>
      </c>
      <c r="Y806" s="0" t="n">
        <f aca="false">IF(OR(Y$3="",Consolidado!$D806=""),0,IF(ISNUMBER(SEARCH(Y$3,Consolidado!$D806)),IF(COUNTIFS(Consolidado!$AC$5:AC806,Consolidado!$AC806,Consolidado!$D$5:D806,"*"&amp;Y$3&amp;"*")=1,1,0),0))</f>
        <v>0</v>
      </c>
      <c r="Z806" s="0" t="n">
        <f aca="false">IF(OR(Z$3="",Consolidado!$D806=""),0,IF(ISNUMBER(SEARCH(Z$3,Consolidado!$D806)),IF(COUNTIFS(Consolidado!$AC$5:AC806,Consolidado!$AC806,Consolidado!$D$5:D806,"*"&amp;Z$3&amp;"*")=1,1,0),0))</f>
        <v>0</v>
      </c>
      <c r="AA806" s="0" t="n">
        <f aca="false">IF(OR(AA$3="",Consolidado!$D806=""),0,IF(ISNUMBER(SEARCH(AA$3,Consolidado!$D806)),IF(COUNTIFS(Consolidado!$AC$5:AC806,Consolidado!$AC806,Consolidado!$D$5:D806,"*"&amp;AA$3&amp;"*")=1,1,0),0))</f>
        <v>0</v>
      </c>
      <c r="AB806" s="0" t="n">
        <f aca="false">IF(OR(AB$3="",Consolidado!$D806=""),0,IF(ISNUMBER(SEARCH(AB$3,Consolidado!$D806)),IF(COUNTIFS(Consolidado!$AC$5:AC806,Consolidado!$AC806,Consolidado!$D$5:D806,"*"&amp;AB$3&amp;"*")=1,1,0),0))</f>
        <v>0</v>
      </c>
      <c r="AC806" s="0" t="n">
        <f aca="false">IF(OR(AC$3="",Consolidado!$D806=""),0,IF(ISNUMBER(SEARCH(AC$3,Consolidado!$D806)),IF(COUNTIFS(Consolidado!$AC$5:AC806,Consolidado!$AC806,Consolidado!$D$5:D806,"*"&amp;AC$3&amp;"*")=1,1,0),0))</f>
        <v>0</v>
      </c>
      <c r="AD806" s="0" t="n">
        <f aca="false">IF(OR(AD$3="",Consolidado!$D806=""),0,IF(ISNUMBER(SEARCH(AD$3,Consolidado!$D806)),IF(COUNTIFS(Consolidado!$AC$5:AC806,Consolidado!$AC806,Consolidado!$D$5:D806,"*"&amp;AD$3&amp;"*")=1,1,0),0))</f>
        <v>0</v>
      </c>
      <c r="AE806" s="0" t="n">
        <f aca="false">IF(OR(AE$3="",Consolidado!$D806=""),0,IF(ISNUMBER(SEARCH(AE$3,Consolidado!$D806)),IF(COUNTIFS(Consolidado!$AC$5:AC806,Consolidado!$AC806,Consolidado!$D$5:D806,"*"&amp;AE$3&amp;"*")=1,1,0),0))</f>
        <v>0</v>
      </c>
      <c r="AF806" s="0" t="n">
        <f aca="false">IF(OR(AF$3="",Consolidado!$D806=""),0,IF(ISNUMBER(SEARCH(AF$3,Consolidado!$D806)),IF(COUNTIFS(Consolidado!$AC$5:AC806,Consolidado!$AC806,Consolidado!$D$5:D806,"*"&amp;AF$3&amp;"*")=1,1,0),0))</f>
        <v>0</v>
      </c>
      <c r="AG806" s="0" t="n">
        <f aca="false">IF(OR(AG$3="",Consolidado!$D806=""),0,IF(ISNUMBER(SEARCH(AG$3,Consolidado!$D806)),IF(COUNTIFS(Consolidado!$AC$5:AC806,Consolidado!$AC806,Consolidado!$D$5:D806,"*"&amp;AG$3&amp;"*")=1,1,0),0))</f>
        <v>0</v>
      </c>
      <c r="AH806" s="0" t="n">
        <f aca="false">IF(OR(AH$3="",Consolidado!$D806=""),0,IF(ISNUMBER(SEARCH(AH$3,Consolidado!$D806)),IF(COUNTIFS(Consolidado!$AC$5:AC806,Consolidado!$AC806,Consolidado!$D$5:D806,"*"&amp;AH$3&amp;"*")=1,1,0),0))</f>
        <v>0</v>
      </c>
      <c r="AI806" s="0" t="n">
        <f aca="false">IF(OR(AI$3="",Consolidado!$D806=""),0,IF(ISNUMBER(SEARCH(AI$3,Consolidado!$D806)),IF(COUNTIFS(Consolidado!$AC$5:AC806,Consolidado!$AC806,Consolidado!$D$5:D806,"*"&amp;AI$3&amp;"*")=1,1,0),0))</f>
        <v>0</v>
      </c>
      <c r="AJ806" s="0" t="n">
        <f aca="false">IF(OR(AJ$3="",Consolidado!$D806=""),0,IF(ISNUMBER(SEARCH(AJ$3,Consolidado!$D806)),IF(COUNTIFS(Consolidado!$AC$5:AC806,Consolidado!$AC806,Consolidado!$D$5:D806,"*"&amp;AJ$3&amp;"*")=1,1,0),0))</f>
        <v>0</v>
      </c>
      <c r="AK806" s="0" t="n">
        <f aca="false">IF(OR(AK$3="",Consolidado!$D806=""),0,IF(ISNUMBER(SEARCH(AK$3,Consolidado!$D806)),IF(COUNTIFS(Consolidado!$AC$5:AC806,Consolidado!$AC806,Consolidado!$D$5:D806,"*"&amp;AK$3&amp;"*")=1,1,0),0))</f>
        <v>0</v>
      </c>
      <c r="AL806" s="0" t="n">
        <f aca="false">IF(OR(AL$3="",Consolidado!$D806=""),0,IF(ISNUMBER(SEARCH(AL$3,Consolidado!$D806)),IF(COUNTIFS(Consolidado!$AC$5:AC806,Consolidado!$AC806,Consolidado!$D$5:D806,"*"&amp;AL$3&amp;"*")=1,1,0),0))</f>
        <v>0</v>
      </c>
      <c r="AM806" s="0" t="n">
        <f aca="false">IF(OR(AM$3="",Consolidado!$D806=""),0,IF(ISNUMBER(SEARCH(AM$3,Consolidado!$D806)),IF(COUNTIFS(Consolidado!$AC$5:AC806,Consolidado!$AC806,Consolidado!$D$5:D806,"*"&amp;AM$3&amp;"*")=1,1,0),0))</f>
        <v>0</v>
      </c>
      <c r="AN806" s="0" t="n">
        <f aca="false">IF(OR(AN$3="",Consolidado!$D806=""),0,IF(ISNUMBER(SEARCH(AN$3,Consolidado!$D806)),IF(COUNTIFS(Consolidado!$AC$5:AC806,Consolidado!$AC806,Consolidado!$D$5:D806,"*"&amp;AN$3&amp;"*")=1,1,0),0))</f>
        <v>0</v>
      </c>
      <c r="AO806" s="0" t="n">
        <f aca="false">IF(OR(AO$3="",Consolidado!$D806=""),0,IF(ISNUMBER(SEARCH(AO$3,Consolidado!$D806)),IF(COUNTIFS(Consolidado!$AC$5:AC806,Consolidado!$AC806,Consolidado!$D$5:D806,"*"&amp;AO$3&amp;"*")=1,1,0),0))</f>
        <v>0</v>
      </c>
    </row>
    <row r="807" customFormat="false" ht="15" hidden="false" customHeight="false" outlineLevel="0" collapsed="false">
      <c r="B807" s="0" t="n">
        <f aca="false">IF(OR(B$3="",Consolidado!$D807=""),0,IF(ISNUMBER(SEARCH(B$3,Consolidado!$D807)),IF(COUNTIFS(Consolidado!$AC$5:AC807,Consolidado!$AC807,Consolidado!$D$5:D807,"*"&amp;B$3&amp;"*")=1,1,0),0))</f>
        <v>0</v>
      </c>
      <c r="C807" s="0" t="n">
        <f aca="false">IF(OR(C$3="",Consolidado!$D807=""),0,IF(ISNUMBER(SEARCH(C$3,Consolidado!$D807)),IF(COUNTIFS(Consolidado!$AC$5:AC807,Consolidado!$AC807,Consolidado!$D$5:D807,"*"&amp;C$3&amp;"*")=1,1,0),0))</f>
        <v>0</v>
      </c>
      <c r="D807" s="0" t="n">
        <f aca="false">IF(OR(D$3="",Consolidado!$D807=""),0,IF(ISNUMBER(SEARCH(D$3,Consolidado!$D807)),IF(COUNTIFS(Consolidado!$AC$5:AC807,Consolidado!$AC807,Consolidado!$D$5:D807,"*"&amp;D$3&amp;"*")=1,1,0),0))</f>
        <v>0</v>
      </c>
      <c r="E807" s="0" t="n">
        <f aca="false">IF(OR(E$3="",Consolidado!$D807=""),0,IF(ISNUMBER(SEARCH(E$3,Consolidado!$D807)),IF(COUNTIFS(Consolidado!$AC$5:AC807,Consolidado!$AC807,Consolidado!$D$5:D807,"*"&amp;E$3&amp;"*")=1,1,0),0))</f>
        <v>0</v>
      </c>
      <c r="F807" s="0" t="n">
        <f aca="false">IF(OR(F$3="",Consolidado!$D807=""),0,IF(ISNUMBER(SEARCH(F$3,Consolidado!$D807)),IF(COUNTIFS(Consolidado!$AC$5:AC807,Consolidado!$AC807,Consolidado!$D$5:D807,"*"&amp;F$3&amp;"*")=1,1,0),0))</f>
        <v>0</v>
      </c>
      <c r="G807" s="0" t="n">
        <f aca="false">IF(OR(G$3="",Consolidado!$D807=""),0,IF(ISNUMBER(SEARCH(G$3,Consolidado!$D807)),IF(COUNTIFS(Consolidado!$AC$5:AC807,Consolidado!$AC807,Consolidado!$D$5:D807,"*"&amp;G$3&amp;"*")=1,1,0),0))</f>
        <v>0</v>
      </c>
      <c r="H807" s="0" t="n">
        <f aca="false">IF(OR(H$3="",Consolidado!$D807=""),0,IF(ISNUMBER(SEARCH(H$3,Consolidado!$D807)),IF(COUNTIFS(Consolidado!$AC$5:AC807,Consolidado!$AC807,Consolidado!$D$5:D807,"*"&amp;H$3&amp;"*")=1,1,0),0))</f>
        <v>0</v>
      </c>
      <c r="I807" s="0" t="n">
        <f aca="false">IF(OR(I$3="",Consolidado!$D807=""),0,IF(ISNUMBER(SEARCH(I$3,Consolidado!$D807)),IF(COUNTIFS(Consolidado!$AC$5:AC807,Consolidado!$AC807,Consolidado!$D$5:D807,"*"&amp;I$3&amp;"*")=1,1,0),0))</f>
        <v>0</v>
      </c>
      <c r="J807" s="0" t="n">
        <f aca="false">IF(OR(J$3="",Consolidado!$D807=""),0,IF(ISNUMBER(SEARCH(J$3,Consolidado!$D807)),IF(COUNTIFS(Consolidado!$AC$5:AC807,Consolidado!$AC807,Consolidado!$D$5:D807,"*"&amp;J$3&amp;"*")=1,1,0),0))</f>
        <v>0</v>
      </c>
      <c r="K807" s="0" t="n">
        <f aca="false">IF(OR(K$3="",Consolidado!$D807=""),0,IF(ISNUMBER(SEARCH(K$3,Consolidado!$D807)),IF(COUNTIFS(Consolidado!$AC$5:AC807,Consolidado!$AC807,Consolidado!$D$5:D807,"*"&amp;K$3&amp;"*")=1,1,0),0))</f>
        <v>0</v>
      </c>
      <c r="L807" s="0" t="n">
        <f aca="false">IF(OR(L$3="",Consolidado!$D807=""),0,IF(ISNUMBER(SEARCH(L$3,Consolidado!$D807)),IF(COUNTIFS(Consolidado!$AC$5:AC807,Consolidado!$AC807,Consolidado!$D$5:D807,"*"&amp;L$3&amp;"*")=1,1,0),0))</f>
        <v>0</v>
      </c>
      <c r="M807" s="0" t="n">
        <f aca="false">IF(OR(M$3="",Consolidado!$D807=""),0,IF(ISNUMBER(SEARCH(M$3,Consolidado!$D807)),IF(COUNTIFS(Consolidado!$AC$5:AC807,Consolidado!$AC807,Consolidado!$D$5:D807,"*"&amp;M$3&amp;"*")=1,1,0),0))</f>
        <v>0</v>
      </c>
      <c r="N807" s="0" t="n">
        <f aca="false">IF(OR(N$3="",Consolidado!$D807=""),0,IF(ISNUMBER(SEARCH(N$3,Consolidado!$D807)),IF(COUNTIFS(Consolidado!$AC$5:AC807,Consolidado!$AC807,Consolidado!$D$5:D807,"*"&amp;N$3&amp;"*")=1,1,0),0))</f>
        <v>0</v>
      </c>
      <c r="O807" s="0" t="n">
        <f aca="false">IF(OR(O$3="",Consolidado!$D807=""),0,IF(ISNUMBER(SEARCH(O$3,Consolidado!$D807)),IF(COUNTIFS(Consolidado!$AC$5:AC807,Consolidado!$AC807,Consolidado!$D$5:D807,"*"&amp;O$3&amp;"*")=1,1,0),0))</f>
        <v>0</v>
      </c>
      <c r="P807" s="0" t="n">
        <f aca="false">IF(OR(P$3="",Consolidado!$D807=""),0,IF(ISNUMBER(SEARCH(P$3,Consolidado!$D807)),IF(COUNTIFS(Consolidado!$AC$5:AC807,Consolidado!$AC807,Consolidado!$D$5:D807,"*"&amp;P$3&amp;"*")=1,1,0),0))</f>
        <v>0</v>
      </c>
      <c r="Q807" s="0" t="n">
        <f aca="false">IF(OR(Q$3="",Consolidado!$D807=""),0,IF(ISNUMBER(SEARCH(Q$3,Consolidado!$D807)),IF(COUNTIFS(Consolidado!$AC$5:AC807,Consolidado!$AC807,Consolidado!$D$5:D807,"*"&amp;Q$3&amp;"*")=1,1,0),0))</f>
        <v>0</v>
      </c>
      <c r="R807" s="0" t="n">
        <f aca="false">IF(OR(R$3="",Consolidado!$D807=""),0,IF(ISNUMBER(SEARCH(R$3,Consolidado!$D807)),IF(COUNTIFS(Consolidado!$AC$5:AC807,Consolidado!$AC807,Consolidado!$D$5:D807,"*"&amp;R$3&amp;"*")=1,1,0),0))</f>
        <v>0</v>
      </c>
      <c r="S807" s="0" t="n">
        <f aca="false">IF(OR(S$3="",Consolidado!$D807=""),0,IF(ISNUMBER(SEARCH(S$3,Consolidado!$D807)),IF(COUNTIFS(Consolidado!$AC$5:AC807,Consolidado!$AC807,Consolidado!$D$5:D807,"*"&amp;S$3&amp;"*")=1,1,0),0))</f>
        <v>0</v>
      </c>
      <c r="T807" s="0" t="n">
        <f aca="false">IF(OR(T$3="",Consolidado!$D807=""),0,IF(ISNUMBER(SEARCH(T$3,Consolidado!$D807)),IF(COUNTIFS(Consolidado!$AC$5:AC807,Consolidado!$AC807,Consolidado!$D$5:D807,"*"&amp;T$3&amp;"*")=1,1,0),0))</f>
        <v>0</v>
      </c>
      <c r="U807" s="0" t="n">
        <f aca="false">IF(OR(U$3="",Consolidado!$D807=""),0,IF(ISNUMBER(SEARCH(U$3,Consolidado!$D807)),IF(COUNTIFS(Consolidado!$AC$5:AC807,Consolidado!$AC807,Consolidado!$D$5:D807,"*"&amp;U$3&amp;"*")=1,1,0),0))</f>
        <v>0</v>
      </c>
      <c r="V807" s="0" t="n">
        <f aca="false">IF(OR(V$3="",Consolidado!$D807=""),0,IF(ISNUMBER(SEARCH(V$3,Consolidado!$D807)),IF(COUNTIFS(Consolidado!$AC$5:AC807,Consolidado!$AC807,Consolidado!$D$5:D807,"*"&amp;V$3&amp;"*")=1,1,0),0))</f>
        <v>0</v>
      </c>
      <c r="W807" s="0" t="n">
        <f aca="false">IF(OR(W$3="",Consolidado!$D807=""),0,IF(ISNUMBER(SEARCH(W$3,Consolidado!$D807)),IF(COUNTIFS(Consolidado!$AC$5:AC807,Consolidado!$AC807,Consolidado!$D$5:D807,"*"&amp;W$3&amp;"*")=1,1,0),0))</f>
        <v>0</v>
      </c>
      <c r="X807" s="0" t="n">
        <f aca="false">IF(OR(X$3="",Consolidado!$D807=""),0,IF(ISNUMBER(SEARCH(X$3,Consolidado!$D807)),IF(COUNTIFS(Consolidado!$AC$5:AC807,Consolidado!$AC807,Consolidado!$D$5:D807,"*"&amp;X$3&amp;"*")=1,1,0),0))</f>
        <v>0</v>
      </c>
      <c r="Y807" s="0" t="n">
        <f aca="false">IF(OR(Y$3="",Consolidado!$D807=""),0,IF(ISNUMBER(SEARCH(Y$3,Consolidado!$D807)),IF(COUNTIFS(Consolidado!$AC$5:AC807,Consolidado!$AC807,Consolidado!$D$5:D807,"*"&amp;Y$3&amp;"*")=1,1,0),0))</f>
        <v>0</v>
      </c>
      <c r="Z807" s="0" t="n">
        <f aca="false">IF(OR(Z$3="",Consolidado!$D807=""),0,IF(ISNUMBER(SEARCH(Z$3,Consolidado!$D807)),IF(COUNTIFS(Consolidado!$AC$5:AC807,Consolidado!$AC807,Consolidado!$D$5:D807,"*"&amp;Z$3&amp;"*")=1,1,0),0))</f>
        <v>0</v>
      </c>
      <c r="AA807" s="0" t="n">
        <f aca="false">IF(OR(AA$3="",Consolidado!$D807=""),0,IF(ISNUMBER(SEARCH(AA$3,Consolidado!$D807)),IF(COUNTIFS(Consolidado!$AC$5:AC807,Consolidado!$AC807,Consolidado!$D$5:D807,"*"&amp;AA$3&amp;"*")=1,1,0),0))</f>
        <v>0</v>
      </c>
      <c r="AB807" s="0" t="n">
        <f aca="false">IF(OR(AB$3="",Consolidado!$D807=""),0,IF(ISNUMBER(SEARCH(AB$3,Consolidado!$D807)),IF(COUNTIFS(Consolidado!$AC$5:AC807,Consolidado!$AC807,Consolidado!$D$5:D807,"*"&amp;AB$3&amp;"*")=1,1,0),0))</f>
        <v>0</v>
      </c>
      <c r="AC807" s="0" t="n">
        <f aca="false">IF(OR(AC$3="",Consolidado!$D807=""),0,IF(ISNUMBER(SEARCH(AC$3,Consolidado!$D807)),IF(COUNTIFS(Consolidado!$AC$5:AC807,Consolidado!$AC807,Consolidado!$D$5:D807,"*"&amp;AC$3&amp;"*")=1,1,0),0))</f>
        <v>0</v>
      </c>
      <c r="AD807" s="0" t="n">
        <f aca="false">IF(OR(AD$3="",Consolidado!$D807=""),0,IF(ISNUMBER(SEARCH(AD$3,Consolidado!$D807)),IF(COUNTIFS(Consolidado!$AC$5:AC807,Consolidado!$AC807,Consolidado!$D$5:D807,"*"&amp;AD$3&amp;"*")=1,1,0),0))</f>
        <v>0</v>
      </c>
      <c r="AE807" s="0" t="n">
        <f aca="false">IF(OR(AE$3="",Consolidado!$D807=""),0,IF(ISNUMBER(SEARCH(AE$3,Consolidado!$D807)),IF(COUNTIFS(Consolidado!$AC$5:AC807,Consolidado!$AC807,Consolidado!$D$5:D807,"*"&amp;AE$3&amp;"*")=1,1,0),0))</f>
        <v>0</v>
      </c>
      <c r="AF807" s="0" t="n">
        <f aca="false">IF(OR(AF$3="",Consolidado!$D807=""),0,IF(ISNUMBER(SEARCH(AF$3,Consolidado!$D807)),IF(COUNTIFS(Consolidado!$AC$5:AC807,Consolidado!$AC807,Consolidado!$D$5:D807,"*"&amp;AF$3&amp;"*")=1,1,0),0))</f>
        <v>0</v>
      </c>
      <c r="AG807" s="0" t="n">
        <f aca="false">IF(OR(AG$3="",Consolidado!$D807=""),0,IF(ISNUMBER(SEARCH(AG$3,Consolidado!$D807)),IF(COUNTIFS(Consolidado!$AC$5:AC807,Consolidado!$AC807,Consolidado!$D$5:D807,"*"&amp;AG$3&amp;"*")=1,1,0),0))</f>
        <v>0</v>
      </c>
      <c r="AH807" s="0" t="n">
        <f aca="false">IF(OR(AH$3="",Consolidado!$D807=""),0,IF(ISNUMBER(SEARCH(AH$3,Consolidado!$D807)),IF(COUNTIFS(Consolidado!$AC$5:AC807,Consolidado!$AC807,Consolidado!$D$5:D807,"*"&amp;AH$3&amp;"*")=1,1,0),0))</f>
        <v>0</v>
      </c>
      <c r="AI807" s="0" t="n">
        <f aca="false">IF(OR(AI$3="",Consolidado!$D807=""),0,IF(ISNUMBER(SEARCH(AI$3,Consolidado!$D807)),IF(COUNTIFS(Consolidado!$AC$5:AC807,Consolidado!$AC807,Consolidado!$D$5:D807,"*"&amp;AI$3&amp;"*")=1,1,0),0))</f>
        <v>0</v>
      </c>
      <c r="AJ807" s="0" t="n">
        <f aca="false">IF(OR(AJ$3="",Consolidado!$D807=""),0,IF(ISNUMBER(SEARCH(AJ$3,Consolidado!$D807)),IF(COUNTIFS(Consolidado!$AC$5:AC807,Consolidado!$AC807,Consolidado!$D$5:D807,"*"&amp;AJ$3&amp;"*")=1,1,0),0))</f>
        <v>0</v>
      </c>
      <c r="AK807" s="0" t="n">
        <f aca="false">IF(OR(AK$3="",Consolidado!$D807=""),0,IF(ISNUMBER(SEARCH(AK$3,Consolidado!$D807)),IF(COUNTIFS(Consolidado!$AC$5:AC807,Consolidado!$AC807,Consolidado!$D$5:D807,"*"&amp;AK$3&amp;"*")=1,1,0),0))</f>
        <v>0</v>
      </c>
      <c r="AL807" s="0" t="n">
        <f aca="false">IF(OR(AL$3="",Consolidado!$D807=""),0,IF(ISNUMBER(SEARCH(AL$3,Consolidado!$D807)),IF(COUNTIFS(Consolidado!$AC$5:AC807,Consolidado!$AC807,Consolidado!$D$5:D807,"*"&amp;AL$3&amp;"*")=1,1,0),0))</f>
        <v>0</v>
      </c>
      <c r="AM807" s="0" t="n">
        <f aca="false">IF(OR(AM$3="",Consolidado!$D807=""),0,IF(ISNUMBER(SEARCH(AM$3,Consolidado!$D807)),IF(COUNTIFS(Consolidado!$AC$5:AC807,Consolidado!$AC807,Consolidado!$D$5:D807,"*"&amp;AM$3&amp;"*")=1,1,0),0))</f>
        <v>0</v>
      </c>
      <c r="AN807" s="0" t="n">
        <f aca="false">IF(OR(AN$3="",Consolidado!$D807=""),0,IF(ISNUMBER(SEARCH(AN$3,Consolidado!$D807)),IF(COUNTIFS(Consolidado!$AC$5:AC807,Consolidado!$AC807,Consolidado!$D$5:D807,"*"&amp;AN$3&amp;"*")=1,1,0),0))</f>
        <v>0</v>
      </c>
      <c r="AO807" s="0" t="n">
        <f aca="false">IF(OR(AO$3="",Consolidado!$D807=""),0,IF(ISNUMBER(SEARCH(AO$3,Consolidado!$D807)),IF(COUNTIFS(Consolidado!$AC$5:AC807,Consolidado!$AC807,Consolidado!$D$5:D807,"*"&amp;AO$3&amp;"*")=1,1,0),0))</f>
        <v>0</v>
      </c>
    </row>
    <row r="808" customFormat="false" ht="15" hidden="false" customHeight="false" outlineLevel="0" collapsed="false">
      <c r="B808" s="0" t="n">
        <f aca="false">IF(OR(B$3="",Consolidado!$D808=""),0,IF(ISNUMBER(SEARCH(B$3,Consolidado!$D808)),IF(COUNTIFS(Consolidado!$AC$5:AC808,Consolidado!$AC808,Consolidado!$D$5:D808,"*"&amp;B$3&amp;"*")=1,1,0),0))</f>
        <v>0</v>
      </c>
      <c r="C808" s="0" t="n">
        <f aca="false">IF(OR(C$3="",Consolidado!$D808=""),0,IF(ISNUMBER(SEARCH(C$3,Consolidado!$D808)),IF(COUNTIFS(Consolidado!$AC$5:AC808,Consolidado!$AC808,Consolidado!$D$5:D808,"*"&amp;C$3&amp;"*")=1,1,0),0))</f>
        <v>0</v>
      </c>
      <c r="D808" s="0" t="n">
        <f aca="false">IF(OR(D$3="",Consolidado!$D808=""),0,IF(ISNUMBER(SEARCH(D$3,Consolidado!$D808)),IF(COUNTIFS(Consolidado!$AC$5:AC808,Consolidado!$AC808,Consolidado!$D$5:D808,"*"&amp;D$3&amp;"*")=1,1,0),0))</f>
        <v>0</v>
      </c>
      <c r="E808" s="0" t="n">
        <f aca="false">IF(OR(E$3="",Consolidado!$D808=""),0,IF(ISNUMBER(SEARCH(E$3,Consolidado!$D808)),IF(COUNTIFS(Consolidado!$AC$5:AC808,Consolidado!$AC808,Consolidado!$D$5:D808,"*"&amp;E$3&amp;"*")=1,1,0),0))</f>
        <v>0</v>
      </c>
      <c r="F808" s="0" t="n">
        <f aca="false">IF(OR(F$3="",Consolidado!$D808=""),0,IF(ISNUMBER(SEARCH(F$3,Consolidado!$D808)),IF(COUNTIFS(Consolidado!$AC$5:AC808,Consolidado!$AC808,Consolidado!$D$5:D808,"*"&amp;F$3&amp;"*")=1,1,0),0))</f>
        <v>0</v>
      </c>
      <c r="G808" s="0" t="n">
        <f aca="false">IF(OR(G$3="",Consolidado!$D808=""),0,IF(ISNUMBER(SEARCH(G$3,Consolidado!$D808)),IF(COUNTIFS(Consolidado!$AC$5:AC808,Consolidado!$AC808,Consolidado!$D$5:D808,"*"&amp;G$3&amp;"*")=1,1,0),0))</f>
        <v>0</v>
      </c>
      <c r="H808" s="0" t="n">
        <f aca="false">IF(OR(H$3="",Consolidado!$D808=""),0,IF(ISNUMBER(SEARCH(H$3,Consolidado!$D808)),IF(COUNTIFS(Consolidado!$AC$5:AC808,Consolidado!$AC808,Consolidado!$D$5:D808,"*"&amp;H$3&amp;"*")=1,1,0),0))</f>
        <v>0</v>
      </c>
      <c r="I808" s="0" t="n">
        <f aca="false">IF(OR(I$3="",Consolidado!$D808=""),0,IF(ISNUMBER(SEARCH(I$3,Consolidado!$D808)),IF(COUNTIFS(Consolidado!$AC$5:AC808,Consolidado!$AC808,Consolidado!$D$5:D808,"*"&amp;I$3&amp;"*")=1,1,0),0))</f>
        <v>0</v>
      </c>
      <c r="J808" s="0" t="n">
        <f aca="false">IF(OR(J$3="",Consolidado!$D808=""),0,IF(ISNUMBER(SEARCH(J$3,Consolidado!$D808)),IF(COUNTIFS(Consolidado!$AC$5:AC808,Consolidado!$AC808,Consolidado!$D$5:D808,"*"&amp;J$3&amp;"*")=1,1,0),0))</f>
        <v>0</v>
      </c>
      <c r="K808" s="0" t="n">
        <f aca="false">IF(OR(K$3="",Consolidado!$D808=""),0,IF(ISNUMBER(SEARCH(K$3,Consolidado!$D808)),IF(COUNTIFS(Consolidado!$AC$5:AC808,Consolidado!$AC808,Consolidado!$D$5:D808,"*"&amp;K$3&amp;"*")=1,1,0),0))</f>
        <v>0</v>
      </c>
      <c r="L808" s="0" t="n">
        <f aca="false">IF(OR(L$3="",Consolidado!$D808=""),0,IF(ISNUMBER(SEARCH(L$3,Consolidado!$D808)),IF(COUNTIFS(Consolidado!$AC$5:AC808,Consolidado!$AC808,Consolidado!$D$5:D808,"*"&amp;L$3&amp;"*")=1,1,0),0))</f>
        <v>0</v>
      </c>
      <c r="M808" s="0" t="n">
        <f aca="false">IF(OR(M$3="",Consolidado!$D808=""),0,IF(ISNUMBER(SEARCH(M$3,Consolidado!$D808)),IF(COUNTIFS(Consolidado!$AC$5:AC808,Consolidado!$AC808,Consolidado!$D$5:D808,"*"&amp;M$3&amp;"*")=1,1,0),0))</f>
        <v>0</v>
      </c>
      <c r="N808" s="0" t="n">
        <f aca="false">IF(OR(N$3="",Consolidado!$D808=""),0,IF(ISNUMBER(SEARCH(N$3,Consolidado!$D808)),IF(COUNTIFS(Consolidado!$AC$5:AC808,Consolidado!$AC808,Consolidado!$D$5:D808,"*"&amp;N$3&amp;"*")=1,1,0),0))</f>
        <v>0</v>
      </c>
      <c r="O808" s="0" t="n">
        <f aca="false">IF(OR(O$3="",Consolidado!$D808=""),0,IF(ISNUMBER(SEARCH(O$3,Consolidado!$D808)),IF(COUNTIFS(Consolidado!$AC$5:AC808,Consolidado!$AC808,Consolidado!$D$5:D808,"*"&amp;O$3&amp;"*")=1,1,0),0))</f>
        <v>0</v>
      </c>
      <c r="P808" s="0" t="n">
        <f aca="false">IF(OR(P$3="",Consolidado!$D808=""),0,IF(ISNUMBER(SEARCH(P$3,Consolidado!$D808)),IF(COUNTIFS(Consolidado!$AC$5:AC808,Consolidado!$AC808,Consolidado!$D$5:D808,"*"&amp;P$3&amp;"*")=1,1,0),0))</f>
        <v>0</v>
      </c>
      <c r="Q808" s="0" t="n">
        <f aca="false">IF(OR(Q$3="",Consolidado!$D808=""),0,IF(ISNUMBER(SEARCH(Q$3,Consolidado!$D808)),IF(COUNTIFS(Consolidado!$AC$5:AC808,Consolidado!$AC808,Consolidado!$D$5:D808,"*"&amp;Q$3&amp;"*")=1,1,0),0))</f>
        <v>0</v>
      </c>
      <c r="R808" s="0" t="n">
        <f aca="false">IF(OR(R$3="",Consolidado!$D808=""),0,IF(ISNUMBER(SEARCH(R$3,Consolidado!$D808)),IF(COUNTIFS(Consolidado!$AC$5:AC808,Consolidado!$AC808,Consolidado!$D$5:D808,"*"&amp;R$3&amp;"*")=1,1,0),0))</f>
        <v>0</v>
      </c>
      <c r="S808" s="0" t="n">
        <f aca="false">IF(OR(S$3="",Consolidado!$D808=""),0,IF(ISNUMBER(SEARCH(S$3,Consolidado!$D808)),IF(COUNTIFS(Consolidado!$AC$5:AC808,Consolidado!$AC808,Consolidado!$D$5:D808,"*"&amp;S$3&amp;"*")=1,1,0),0))</f>
        <v>0</v>
      </c>
      <c r="T808" s="0" t="n">
        <f aca="false">IF(OR(T$3="",Consolidado!$D808=""),0,IF(ISNUMBER(SEARCH(T$3,Consolidado!$D808)),IF(COUNTIFS(Consolidado!$AC$5:AC808,Consolidado!$AC808,Consolidado!$D$5:D808,"*"&amp;T$3&amp;"*")=1,1,0),0))</f>
        <v>0</v>
      </c>
      <c r="U808" s="0" t="n">
        <f aca="false">IF(OR(U$3="",Consolidado!$D808=""),0,IF(ISNUMBER(SEARCH(U$3,Consolidado!$D808)),IF(COUNTIFS(Consolidado!$AC$5:AC808,Consolidado!$AC808,Consolidado!$D$5:D808,"*"&amp;U$3&amp;"*")=1,1,0),0))</f>
        <v>0</v>
      </c>
      <c r="V808" s="0" t="n">
        <f aca="false">IF(OR(V$3="",Consolidado!$D808=""),0,IF(ISNUMBER(SEARCH(V$3,Consolidado!$D808)),IF(COUNTIFS(Consolidado!$AC$5:AC808,Consolidado!$AC808,Consolidado!$D$5:D808,"*"&amp;V$3&amp;"*")=1,1,0),0))</f>
        <v>0</v>
      </c>
      <c r="W808" s="0" t="n">
        <f aca="false">IF(OR(W$3="",Consolidado!$D808=""),0,IF(ISNUMBER(SEARCH(W$3,Consolidado!$D808)),IF(COUNTIFS(Consolidado!$AC$5:AC808,Consolidado!$AC808,Consolidado!$D$5:D808,"*"&amp;W$3&amp;"*")=1,1,0),0))</f>
        <v>0</v>
      </c>
      <c r="X808" s="0" t="n">
        <f aca="false">IF(OR(X$3="",Consolidado!$D808=""),0,IF(ISNUMBER(SEARCH(X$3,Consolidado!$D808)),IF(COUNTIFS(Consolidado!$AC$5:AC808,Consolidado!$AC808,Consolidado!$D$5:D808,"*"&amp;X$3&amp;"*")=1,1,0),0))</f>
        <v>0</v>
      </c>
      <c r="Y808" s="0" t="n">
        <f aca="false">IF(OR(Y$3="",Consolidado!$D808=""),0,IF(ISNUMBER(SEARCH(Y$3,Consolidado!$D808)),IF(COUNTIFS(Consolidado!$AC$5:AC808,Consolidado!$AC808,Consolidado!$D$5:D808,"*"&amp;Y$3&amp;"*")=1,1,0),0))</f>
        <v>0</v>
      </c>
      <c r="Z808" s="0" t="n">
        <f aca="false">IF(OR(Z$3="",Consolidado!$D808=""),0,IF(ISNUMBER(SEARCH(Z$3,Consolidado!$D808)),IF(COUNTIFS(Consolidado!$AC$5:AC808,Consolidado!$AC808,Consolidado!$D$5:D808,"*"&amp;Z$3&amp;"*")=1,1,0),0))</f>
        <v>0</v>
      </c>
      <c r="AA808" s="0" t="n">
        <f aca="false">IF(OR(AA$3="",Consolidado!$D808=""),0,IF(ISNUMBER(SEARCH(AA$3,Consolidado!$D808)),IF(COUNTIFS(Consolidado!$AC$5:AC808,Consolidado!$AC808,Consolidado!$D$5:D808,"*"&amp;AA$3&amp;"*")=1,1,0),0))</f>
        <v>0</v>
      </c>
      <c r="AB808" s="0" t="n">
        <f aca="false">IF(OR(AB$3="",Consolidado!$D808=""),0,IF(ISNUMBER(SEARCH(AB$3,Consolidado!$D808)),IF(COUNTIFS(Consolidado!$AC$5:AC808,Consolidado!$AC808,Consolidado!$D$5:D808,"*"&amp;AB$3&amp;"*")=1,1,0),0))</f>
        <v>0</v>
      </c>
      <c r="AC808" s="0" t="n">
        <f aca="false">IF(OR(AC$3="",Consolidado!$D808=""),0,IF(ISNUMBER(SEARCH(AC$3,Consolidado!$D808)),IF(COUNTIFS(Consolidado!$AC$5:AC808,Consolidado!$AC808,Consolidado!$D$5:D808,"*"&amp;AC$3&amp;"*")=1,1,0),0))</f>
        <v>0</v>
      </c>
      <c r="AD808" s="0" t="n">
        <f aca="false">IF(OR(AD$3="",Consolidado!$D808=""),0,IF(ISNUMBER(SEARCH(AD$3,Consolidado!$D808)),IF(COUNTIFS(Consolidado!$AC$5:AC808,Consolidado!$AC808,Consolidado!$D$5:D808,"*"&amp;AD$3&amp;"*")=1,1,0),0))</f>
        <v>0</v>
      </c>
      <c r="AE808" s="0" t="n">
        <f aca="false">IF(OR(AE$3="",Consolidado!$D808=""),0,IF(ISNUMBER(SEARCH(AE$3,Consolidado!$D808)),IF(COUNTIFS(Consolidado!$AC$5:AC808,Consolidado!$AC808,Consolidado!$D$5:D808,"*"&amp;AE$3&amp;"*")=1,1,0),0))</f>
        <v>0</v>
      </c>
      <c r="AF808" s="0" t="n">
        <f aca="false">IF(OR(AF$3="",Consolidado!$D808=""),0,IF(ISNUMBER(SEARCH(AF$3,Consolidado!$D808)),IF(COUNTIFS(Consolidado!$AC$5:AC808,Consolidado!$AC808,Consolidado!$D$5:D808,"*"&amp;AF$3&amp;"*")=1,1,0),0))</f>
        <v>0</v>
      </c>
      <c r="AG808" s="0" t="n">
        <f aca="false">IF(OR(AG$3="",Consolidado!$D808=""),0,IF(ISNUMBER(SEARCH(AG$3,Consolidado!$D808)),IF(COUNTIFS(Consolidado!$AC$5:AC808,Consolidado!$AC808,Consolidado!$D$5:D808,"*"&amp;AG$3&amp;"*")=1,1,0),0))</f>
        <v>0</v>
      </c>
      <c r="AH808" s="0" t="n">
        <f aca="false">IF(OR(AH$3="",Consolidado!$D808=""),0,IF(ISNUMBER(SEARCH(AH$3,Consolidado!$D808)),IF(COUNTIFS(Consolidado!$AC$5:AC808,Consolidado!$AC808,Consolidado!$D$5:D808,"*"&amp;AH$3&amp;"*")=1,1,0),0))</f>
        <v>0</v>
      </c>
      <c r="AI808" s="0" t="n">
        <f aca="false">IF(OR(AI$3="",Consolidado!$D808=""),0,IF(ISNUMBER(SEARCH(AI$3,Consolidado!$D808)),IF(COUNTIFS(Consolidado!$AC$5:AC808,Consolidado!$AC808,Consolidado!$D$5:D808,"*"&amp;AI$3&amp;"*")=1,1,0),0))</f>
        <v>0</v>
      </c>
      <c r="AJ808" s="0" t="n">
        <f aca="false">IF(OR(AJ$3="",Consolidado!$D808=""),0,IF(ISNUMBER(SEARCH(AJ$3,Consolidado!$D808)),IF(COUNTIFS(Consolidado!$AC$5:AC808,Consolidado!$AC808,Consolidado!$D$5:D808,"*"&amp;AJ$3&amp;"*")=1,1,0),0))</f>
        <v>0</v>
      </c>
      <c r="AK808" s="0" t="n">
        <f aca="false">IF(OR(AK$3="",Consolidado!$D808=""),0,IF(ISNUMBER(SEARCH(AK$3,Consolidado!$D808)),IF(COUNTIFS(Consolidado!$AC$5:AC808,Consolidado!$AC808,Consolidado!$D$5:D808,"*"&amp;AK$3&amp;"*")=1,1,0),0))</f>
        <v>0</v>
      </c>
      <c r="AL808" s="0" t="n">
        <f aca="false">IF(OR(AL$3="",Consolidado!$D808=""),0,IF(ISNUMBER(SEARCH(AL$3,Consolidado!$D808)),IF(COUNTIFS(Consolidado!$AC$5:AC808,Consolidado!$AC808,Consolidado!$D$5:D808,"*"&amp;AL$3&amp;"*")=1,1,0),0))</f>
        <v>0</v>
      </c>
      <c r="AM808" s="0" t="n">
        <f aca="false">IF(OR(AM$3="",Consolidado!$D808=""),0,IF(ISNUMBER(SEARCH(AM$3,Consolidado!$D808)),IF(COUNTIFS(Consolidado!$AC$5:AC808,Consolidado!$AC808,Consolidado!$D$5:D808,"*"&amp;AM$3&amp;"*")=1,1,0),0))</f>
        <v>0</v>
      </c>
      <c r="AN808" s="0" t="n">
        <f aca="false">IF(OR(AN$3="",Consolidado!$D808=""),0,IF(ISNUMBER(SEARCH(AN$3,Consolidado!$D808)),IF(COUNTIFS(Consolidado!$AC$5:AC808,Consolidado!$AC808,Consolidado!$D$5:D808,"*"&amp;AN$3&amp;"*")=1,1,0),0))</f>
        <v>0</v>
      </c>
      <c r="AO808" s="0" t="n">
        <f aca="false">IF(OR(AO$3="",Consolidado!$D808=""),0,IF(ISNUMBER(SEARCH(AO$3,Consolidado!$D808)),IF(COUNTIFS(Consolidado!$AC$5:AC808,Consolidado!$AC808,Consolidado!$D$5:D808,"*"&amp;AO$3&amp;"*")=1,1,0),0))</f>
        <v>0</v>
      </c>
    </row>
    <row r="809" customFormat="false" ht="15" hidden="false" customHeight="false" outlineLevel="0" collapsed="false">
      <c r="B809" s="0" t="n">
        <f aca="false">IF(OR(B$3="",Consolidado!$D809=""),0,IF(ISNUMBER(SEARCH(B$3,Consolidado!$D809)),IF(COUNTIFS(Consolidado!$AC$5:AC809,Consolidado!$AC809,Consolidado!$D$5:D809,"*"&amp;B$3&amp;"*")=1,1,0),0))</f>
        <v>0</v>
      </c>
      <c r="C809" s="0" t="n">
        <f aca="false">IF(OR(C$3="",Consolidado!$D809=""),0,IF(ISNUMBER(SEARCH(C$3,Consolidado!$D809)),IF(COUNTIFS(Consolidado!$AC$5:AC809,Consolidado!$AC809,Consolidado!$D$5:D809,"*"&amp;C$3&amp;"*")=1,1,0),0))</f>
        <v>0</v>
      </c>
      <c r="D809" s="0" t="n">
        <f aca="false">IF(OR(D$3="",Consolidado!$D809=""),0,IF(ISNUMBER(SEARCH(D$3,Consolidado!$D809)),IF(COUNTIFS(Consolidado!$AC$5:AC809,Consolidado!$AC809,Consolidado!$D$5:D809,"*"&amp;D$3&amp;"*")=1,1,0),0))</f>
        <v>0</v>
      </c>
      <c r="E809" s="0" t="n">
        <f aca="false">IF(OR(E$3="",Consolidado!$D809=""),0,IF(ISNUMBER(SEARCH(E$3,Consolidado!$D809)),IF(COUNTIFS(Consolidado!$AC$5:AC809,Consolidado!$AC809,Consolidado!$D$5:D809,"*"&amp;E$3&amp;"*")=1,1,0),0))</f>
        <v>0</v>
      </c>
      <c r="F809" s="0" t="n">
        <f aca="false">IF(OR(F$3="",Consolidado!$D809=""),0,IF(ISNUMBER(SEARCH(F$3,Consolidado!$D809)),IF(COUNTIFS(Consolidado!$AC$5:AC809,Consolidado!$AC809,Consolidado!$D$5:D809,"*"&amp;F$3&amp;"*")=1,1,0),0))</f>
        <v>0</v>
      </c>
      <c r="G809" s="0" t="n">
        <f aca="false">IF(OR(G$3="",Consolidado!$D809=""),0,IF(ISNUMBER(SEARCH(G$3,Consolidado!$D809)),IF(COUNTIFS(Consolidado!$AC$5:AC809,Consolidado!$AC809,Consolidado!$D$5:D809,"*"&amp;G$3&amp;"*")=1,1,0),0))</f>
        <v>0</v>
      </c>
      <c r="H809" s="0" t="n">
        <f aca="false">IF(OR(H$3="",Consolidado!$D809=""),0,IF(ISNUMBER(SEARCH(H$3,Consolidado!$D809)),IF(COUNTIFS(Consolidado!$AC$5:AC809,Consolidado!$AC809,Consolidado!$D$5:D809,"*"&amp;H$3&amp;"*")=1,1,0),0))</f>
        <v>0</v>
      </c>
      <c r="I809" s="0" t="n">
        <f aca="false">IF(OR(I$3="",Consolidado!$D809=""),0,IF(ISNUMBER(SEARCH(I$3,Consolidado!$D809)),IF(COUNTIFS(Consolidado!$AC$5:AC809,Consolidado!$AC809,Consolidado!$D$5:D809,"*"&amp;I$3&amp;"*")=1,1,0),0))</f>
        <v>0</v>
      </c>
      <c r="J809" s="0" t="n">
        <f aca="false">IF(OR(J$3="",Consolidado!$D809=""),0,IF(ISNUMBER(SEARCH(J$3,Consolidado!$D809)),IF(COUNTIFS(Consolidado!$AC$5:AC809,Consolidado!$AC809,Consolidado!$D$5:D809,"*"&amp;J$3&amp;"*")=1,1,0),0))</f>
        <v>0</v>
      </c>
      <c r="K809" s="0" t="n">
        <f aca="false">IF(OR(K$3="",Consolidado!$D809=""),0,IF(ISNUMBER(SEARCH(K$3,Consolidado!$D809)),IF(COUNTIFS(Consolidado!$AC$5:AC809,Consolidado!$AC809,Consolidado!$D$5:D809,"*"&amp;K$3&amp;"*")=1,1,0),0))</f>
        <v>0</v>
      </c>
      <c r="L809" s="0" t="n">
        <f aca="false">IF(OR(L$3="",Consolidado!$D809=""),0,IF(ISNUMBER(SEARCH(L$3,Consolidado!$D809)),IF(COUNTIFS(Consolidado!$AC$5:AC809,Consolidado!$AC809,Consolidado!$D$5:D809,"*"&amp;L$3&amp;"*")=1,1,0),0))</f>
        <v>0</v>
      </c>
      <c r="M809" s="0" t="n">
        <f aca="false">IF(OR(M$3="",Consolidado!$D809=""),0,IF(ISNUMBER(SEARCH(M$3,Consolidado!$D809)),IF(COUNTIFS(Consolidado!$AC$5:AC809,Consolidado!$AC809,Consolidado!$D$5:D809,"*"&amp;M$3&amp;"*")=1,1,0),0))</f>
        <v>0</v>
      </c>
      <c r="N809" s="0" t="n">
        <f aca="false">IF(OR(N$3="",Consolidado!$D809=""),0,IF(ISNUMBER(SEARCH(N$3,Consolidado!$D809)),IF(COUNTIFS(Consolidado!$AC$5:AC809,Consolidado!$AC809,Consolidado!$D$5:D809,"*"&amp;N$3&amp;"*")=1,1,0),0))</f>
        <v>0</v>
      </c>
      <c r="O809" s="0" t="n">
        <f aca="false">IF(OR(O$3="",Consolidado!$D809=""),0,IF(ISNUMBER(SEARCH(O$3,Consolidado!$D809)),IF(COUNTIFS(Consolidado!$AC$5:AC809,Consolidado!$AC809,Consolidado!$D$5:D809,"*"&amp;O$3&amp;"*")=1,1,0),0))</f>
        <v>0</v>
      </c>
      <c r="P809" s="0" t="n">
        <f aca="false">IF(OR(P$3="",Consolidado!$D809=""),0,IF(ISNUMBER(SEARCH(P$3,Consolidado!$D809)),IF(COUNTIFS(Consolidado!$AC$5:AC809,Consolidado!$AC809,Consolidado!$D$5:D809,"*"&amp;P$3&amp;"*")=1,1,0),0))</f>
        <v>0</v>
      </c>
      <c r="Q809" s="0" t="n">
        <f aca="false">IF(OR(Q$3="",Consolidado!$D809=""),0,IF(ISNUMBER(SEARCH(Q$3,Consolidado!$D809)),IF(COUNTIFS(Consolidado!$AC$5:AC809,Consolidado!$AC809,Consolidado!$D$5:D809,"*"&amp;Q$3&amp;"*")=1,1,0),0))</f>
        <v>0</v>
      </c>
      <c r="R809" s="0" t="n">
        <f aca="false">IF(OR(R$3="",Consolidado!$D809=""),0,IF(ISNUMBER(SEARCH(R$3,Consolidado!$D809)),IF(COUNTIFS(Consolidado!$AC$5:AC809,Consolidado!$AC809,Consolidado!$D$5:D809,"*"&amp;R$3&amp;"*")=1,1,0),0))</f>
        <v>0</v>
      </c>
      <c r="S809" s="0" t="n">
        <f aca="false">IF(OR(S$3="",Consolidado!$D809=""),0,IF(ISNUMBER(SEARCH(S$3,Consolidado!$D809)),IF(COUNTIFS(Consolidado!$AC$5:AC809,Consolidado!$AC809,Consolidado!$D$5:D809,"*"&amp;S$3&amp;"*")=1,1,0),0))</f>
        <v>0</v>
      </c>
      <c r="T809" s="0" t="n">
        <f aca="false">IF(OR(T$3="",Consolidado!$D809=""),0,IF(ISNUMBER(SEARCH(T$3,Consolidado!$D809)),IF(COUNTIFS(Consolidado!$AC$5:AC809,Consolidado!$AC809,Consolidado!$D$5:D809,"*"&amp;T$3&amp;"*")=1,1,0),0))</f>
        <v>0</v>
      </c>
      <c r="U809" s="0" t="n">
        <f aca="false">IF(OR(U$3="",Consolidado!$D809=""),0,IF(ISNUMBER(SEARCH(U$3,Consolidado!$D809)),IF(COUNTIFS(Consolidado!$AC$5:AC809,Consolidado!$AC809,Consolidado!$D$5:D809,"*"&amp;U$3&amp;"*")=1,1,0),0))</f>
        <v>0</v>
      </c>
      <c r="V809" s="0" t="n">
        <f aca="false">IF(OR(V$3="",Consolidado!$D809=""),0,IF(ISNUMBER(SEARCH(V$3,Consolidado!$D809)),IF(COUNTIFS(Consolidado!$AC$5:AC809,Consolidado!$AC809,Consolidado!$D$5:D809,"*"&amp;V$3&amp;"*")=1,1,0),0))</f>
        <v>0</v>
      </c>
      <c r="W809" s="0" t="n">
        <f aca="false">IF(OR(W$3="",Consolidado!$D809=""),0,IF(ISNUMBER(SEARCH(W$3,Consolidado!$D809)),IF(COUNTIFS(Consolidado!$AC$5:AC809,Consolidado!$AC809,Consolidado!$D$5:D809,"*"&amp;W$3&amp;"*")=1,1,0),0))</f>
        <v>0</v>
      </c>
      <c r="X809" s="0" t="n">
        <f aca="false">IF(OR(X$3="",Consolidado!$D809=""),0,IF(ISNUMBER(SEARCH(X$3,Consolidado!$D809)),IF(COUNTIFS(Consolidado!$AC$5:AC809,Consolidado!$AC809,Consolidado!$D$5:D809,"*"&amp;X$3&amp;"*")=1,1,0),0))</f>
        <v>0</v>
      </c>
      <c r="Y809" s="0" t="n">
        <f aca="false">IF(OR(Y$3="",Consolidado!$D809=""),0,IF(ISNUMBER(SEARCH(Y$3,Consolidado!$D809)),IF(COUNTIFS(Consolidado!$AC$5:AC809,Consolidado!$AC809,Consolidado!$D$5:D809,"*"&amp;Y$3&amp;"*")=1,1,0),0))</f>
        <v>0</v>
      </c>
      <c r="Z809" s="0" t="n">
        <f aca="false">IF(OR(Z$3="",Consolidado!$D809=""),0,IF(ISNUMBER(SEARCH(Z$3,Consolidado!$D809)),IF(COUNTIFS(Consolidado!$AC$5:AC809,Consolidado!$AC809,Consolidado!$D$5:D809,"*"&amp;Z$3&amp;"*")=1,1,0),0))</f>
        <v>0</v>
      </c>
      <c r="AA809" s="0" t="n">
        <f aca="false">IF(OR(AA$3="",Consolidado!$D809=""),0,IF(ISNUMBER(SEARCH(AA$3,Consolidado!$D809)),IF(COUNTIFS(Consolidado!$AC$5:AC809,Consolidado!$AC809,Consolidado!$D$5:D809,"*"&amp;AA$3&amp;"*")=1,1,0),0))</f>
        <v>0</v>
      </c>
      <c r="AB809" s="0" t="n">
        <f aca="false">IF(OR(AB$3="",Consolidado!$D809=""),0,IF(ISNUMBER(SEARCH(AB$3,Consolidado!$D809)),IF(COUNTIFS(Consolidado!$AC$5:AC809,Consolidado!$AC809,Consolidado!$D$5:D809,"*"&amp;AB$3&amp;"*")=1,1,0),0))</f>
        <v>0</v>
      </c>
      <c r="AC809" s="0" t="n">
        <f aca="false">IF(OR(AC$3="",Consolidado!$D809=""),0,IF(ISNUMBER(SEARCH(AC$3,Consolidado!$D809)),IF(COUNTIFS(Consolidado!$AC$5:AC809,Consolidado!$AC809,Consolidado!$D$5:D809,"*"&amp;AC$3&amp;"*")=1,1,0),0))</f>
        <v>0</v>
      </c>
      <c r="AD809" s="0" t="n">
        <f aca="false">IF(OR(AD$3="",Consolidado!$D809=""),0,IF(ISNUMBER(SEARCH(AD$3,Consolidado!$D809)),IF(COUNTIFS(Consolidado!$AC$5:AC809,Consolidado!$AC809,Consolidado!$D$5:D809,"*"&amp;AD$3&amp;"*")=1,1,0),0))</f>
        <v>0</v>
      </c>
      <c r="AE809" s="0" t="n">
        <f aca="false">IF(OR(AE$3="",Consolidado!$D809=""),0,IF(ISNUMBER(SEARCH(AE$3,Consolidado!$D809)),IF(COUNTIFS(Consolidado!$AC$5:AC809,Consolidado!$AC809,Consolidado!$D$5:D809,"*"&amp;AE$3&amp;"*")=1,1,0),0))</f>
        <v>0</v>
      </c>
      <c r="AF809" s="0" t="n">
        <f aca="false">IF(OR(AF$3="",Consolidado!$D809=""),0,IF(ISNUMBER(SEARCH(AF$3,Consolidado!$D809)),IF(COUNTIFS(Consolidado!$AC$5:AC809,Consolidado!$AC809,Consolidado!$D$5:D809,"*"&amp;AF$3&amp;"*")=1,1,0),0))</f>
        <v>0</v>
      </c>
      <c r="AG809" s="0" t="n">
        <f aca="false">IF(OR(AG$3="",Consolidado!$D809=""),0,IF(ISNUMBER(SEARCH(AG$3,Consolidado!$D809)),IF(COUNTIFS(Consolidado!$AC$5:AC809,Consolidado!$AC809,Consolidado!$D$5:D809,"*"&amp;AG$3&amp;"*")=1,1,0),0))</f>
        <v>0</v>
      </c>
      <c r="AH809" s="0" t="n">
        <f aca="false">IF(OR(AH$3="",Consolidado!$D809=""),0,IF(ISNUMBER(SEARCH(AH$3,Consolidado!$D809)),IF(COUNTIFS(Consolidado!$AC$5:AC809,Consolidado!$AC809,Consolidado!$D$5:D809,"*"&amp;AH$3&amp;"*")=1,1,0),0))</f>
        <v>0</v>
      </c>
      <c r="AI809" s="0" t="n">
        <f aca="false">IF(OR(AI$3="",Consolidado!$D809=""),0,IF(ISNUMBER(SEARCH(AI$3,Consolidado!$D809)),IF(COUNTIFS(Consolidado!$AC$5:AC809,Consolidado!$AC809,Consolidado!$D$5:D809,"*"&amp;AI$3&amp;"*")=1,1,0),0))</f>
        <v>0</v>
      </c>
      <c r="AJ809" s="0" t="n">
        <f aca="false">IF(OR(AJ$3="",Consolidado!$D809=""),0,IF(ISNUMBER(SEARCH(AJ$3,Consolidado!$D809)),IF(COUNTIFS(Consolidado!$AC$5:AC809,Consolidado!$AC809,Consolidado!$D$5:D809,"*"&amp;AJ$3&amp;"*")=1,1,0),0))</f>
        <v>0</v>
      </c>
      <c r="AK809" s="0" t="n">
        <f aca="false">IF(OR(AK$3="",Consolidado!$D809=""),0,IF(ISNUMBER(SEARCH(AK$3,Consolidado!$D809)),IF(COUNTIFS(Consolidado!$AC$5:AC809,Consolidado!$AC809,Consolidado!$D$5:D809,"*"&amp;AK$3&amp;"*")=1,1,0),0))</f>
        <v>0</v>
      </c>
      <c r="AL809" s="0" t="n">
        <f aca="false">IF(OR(AL$3="",Consolidado!$D809=""),0,IF(ISNUMBER(SEARCH(AL$3,Consolidado!$D809)),IF(COUNTIFS(Consolidado!$AC$5:AC809,Consolidado!$AC809,Consolidado!$D$5:D809,"*"&amp;AL$3&amp;"*")=1,1,0),0))</f>
        <v>0</v>
      </c>
      <c r="AM809" s="0" t="n">
        <f aca="false">IF(OR(AM$3="",Consolidado!$D809=""),0,IF(ISNUMBER(SEARCH(AM$3,Consolidado!$D809)),IF(COUNTIFS(Consolidado!$AC$5:AC809,Consolidado!$AC809,Consolidado!$D$5:D809,"*"&amp;AM$3&amp;"*")=1,1,0),0))</f>
        <v>0</v>
      </c>
      <c r="AN809" s="0" t="n">
        <f aca="false">IF(OR(AN$3="",Consolidado!$D809=""),0,IF(ISNUMBER(SEARCH(AN$3,Consolidado!$D809)),IF(COUNTIFS(Consolidado!$AC$5:AC809,Consolidado!$AC809,Consolidado!$D$5:D809,"*"&amp;AN$3&amp;"*")=1,1,0),0))</f>
        <v>0</v>
      </c>
      <c r="AO809" s="0" t="n">
        <f aca="false">IF(OR(AO$3="",Consolidado!$D809=""),0,IF(ISNUMBER(SEARCH(AO$3,Consolidado!$D809)),IF(COUNTIFS(Consolidado!$AC$5:AC809,Consolidado!$AC809,Consolidado!$D$5:D809,"*"&amp;AO$3&amp;"*")=1,1,0),0))</f>
        <v>0</v>
      </c>
    </row>
    <row r="810" customFormat="false" ht="15" hidden="false" customHeight="false" outlineLevel="0" collapsed="false">
      <c r="B810" s="0" t="n">
        <f aca="false">IF(OR(B$3="",Consolidado!$D810=""),0,IF(ISNUMBER(SEARCH(B$3,Consolidado!$D810)),IF(COUNTIFS(Consolidado!$AC$5:AC810,Consolidado!$AC810,Consolidado!$D$5:D810,"*"&amp;B$3&amp;"*")=1,1,0),0))</f>
        <v>0</v>
      </c>
      <c r="C810" s="0" t="n">
        <f aca="false">IF(OR(C$3="",Consolidado!$D810=""),0,IF(ISNUMBER(SEARCH(C$3,Consolidado!$D810)),IF(COUNTIFS(Consolidado!$AC$5:AC810,Consolidado!$AC810,Consolidado!$D$5:D810,"*"&amp;C$3&amp;"*")=1,1,0),0))</f>
        <v>0</v>
      </c>
      <c r="D810" s="0" t="n">
        <f aca="false">IF(OR(D$3="",Consolidado!$D810=""),0,IF(ISNUMBER(SEARCH(D$3,Consolidado!$D810)),IF(COUNTIFS(Consolidado!$AC$5:AC810,Consolidado!$AC810,Consolidado!$D$5:D810,"*"&amp;D$3&amp;"*")=1,1,0),0))</f>
        <v>0</v>
      </c>
      <c r="E810" s="0" t="n">
        <f aca="false">IF(OR(E$3="",Consolidado!$D810=""),0,IF(ISNUMBER(SEARCH(E$3,Consolidado!$D810)),IF(COUNTIFS(Consolidado!$AC$5:AC810,Consolidado!$AC810,Consolidado!$D$5:D810,"*"&amp;E$3&amp;"*")=1,1,0),0))</f>
        <v>0</v>
      </c>
      <c r="F810" s="0" t="n">
        <f aca="false">IF(OR(F$3="",Consolidado!$D810=""),0,IF(ISNUMBER(SEARCH(F$3,Consolidado!$D810)),IF(COUNTIFS(Consolidado!$AC$5:AC810,Consolidado!$AC810,Consolidado!$D$5:D810,"*"&amp;F$3&amp;"*")=1,1,0),0))</f>
        <v>0</v>
      </c>
      <c r="G810" s="0" t="n">
        <f aca="false">IF(OR(G$3="",Consolidado!$D810=""),0,IF(ISNUMBER(SEARCH(G$3,Consolidado!$D810)),IF(COUNTIFS(Consolidado!$AC$5:AC810,Consolidado!$AC810,Consolidado!$D$5:D810,"*"&amp;G$3&amp;"*")=1,1,0),0))</f>
        <v>0</v>
      </c>
      <c r="H810" s="0" t="n">
        <f aca="false">IF(OR(H$3="",Consolidado!$D810=""),0,IF(ISNUMBER(SEARCH(H$3,Consolidado!$D810)),IF(COUNTIFS(Consolidado!$AC$5:AC810,Consolidado!$AC810,Consolidado!$D$5:D810,"*"&amp;H$3&amp;"*")=1,1,0),0))</f>
        <v>0</v>
      </c>
      <c r="I810" s="0" t="n">
        <f aca="false">IF(OR(I$3="",Consolidado!$D810=""),0,IF(ISNUMBER(SEARCH(I$3,Consolidado!$D810)),IF(COUNTIFS(Consolidado!$AC$5:AC810,Consolidado!$AC810,Consolidado!$D$5:D810,"*"&amp;I$3&amp;"*")=1,1,0),0))</f>
        <v>0</v>
      </c>
      <c r="J810" s="0" t="n">
        <f aca="false">IF(OR(J$3="",Consolidado!$D810=""),0,IF(ISNUMBER(SEARCH(J$3,Consolidado!$D810)),IF(COUNTIFS(Consolidado!$AC$5:AC810,Consolidado!$AC810,Consolidado!$D$5:D810,"*"&amp;J$3&amp;"*")=1,1,0),0))</f>
        <v>0</v>
      </c>
      <c r="K810" s="0" t="n">
        <f aca="false">IF(OR(K$3="",Consolidado!$D810=""),0,IF(ISNUMBER(SEARCH(K$3,Consolidado!$D810)),IF(COUNTIFS(Consolidado!$AC$5:AC810,Consolidado!$AC810,Consolidado!$D$5:D810,"*"&amp;K$3&amp;"*")=1,1,0),0))</f>
        <v>0</v>
      </c>
      <c r="L810" s="0" t="n">
        <f aca="false">IF(OR(L$3="",Consolidado!$D810=""),0,IF(ISNUMBER(SEARCH(L$3,Consolidado!$D810)),IF(COUNTIFS(Consolidado!$AC$5:AC810,Consolidado!$AC810,Consolidado!$D$5:D810,"*"&amp;L$3&amp;"*")=1,1,0),0))</f>
        <v>0</v>
      </c>
      <c r="M810" s="0" t="n">
        <f aca="false">IF(OR(M$3="",Consolidado!$D810=""),0,IF(ISNUMBER(SEARCH(M$3,Consolidado!$D810)),IF(COUNTIFS(Consolidado!$AC$5:AC810,Consolidado!$AC810,Consolidado!$D$5:D810,"*"&amp;M$3&amp;"*")=1,1,0),0))</f>
        <v>0</v>
      </c>
      <c r="N810" s="0" t="n">
        <f aca="false">IF(OR(N$3="",Consolidado!$D810=""),0,IF(ISNUMBER(SEARCH(N$3,Consolidado!$D810)),IF(COUNTIFS(Consolidado!$AC$5:AC810,Consolidado!$AC810,Consolidado!$D$5:D810,"*"&amp;N$3&amp;"*")=1,1,0),0))</f>
        <v>0</v>
      </c>
      <c r="O810" s="0" t="n">
        <f aca="false">IF(OR(O$3="",Consolidado!$D810=""),0,IF(ISNUMBER(SEARCH(O$3,Consolidado!$D810)),IF(COUNTIFS(Consolidado!$AC$5:AC810,Consolidado!$AC810,Consolidado!$D$5:D810,"*"&amp;O$3&amp;"*")=1,1,0),0))</f>
        <v>0</v>
      </c>
      <c r="P810" s="0" t="n">
        <f aca="false">IF(OR(P$3="",Consolidado!$D810=""),0,IF(ISNUMBER(SEARCH(P$3,Consolidado!$D810)),IF(COUNTIFS(Consolidado!$AC$5:AC810,Consolidado!$AC810,Consolidado!$D$5:D810,"*"&amp;P$3&amp;"*")=1,1,0),0))</f>
        <v>0</v>
      </c>
      <c r="Q810" s="0" t="n">
        <f aca="false">IF(OR(Q$3="",Consolidado!$D810=""),0,IF(ISNUMBER(SEARCH(Q$3,Consolidado!$D810)),IF(COUNTIFS(Consolidado!$AC$5:AC810,Consolidado!$AC810,Consolidado!$D$5:D810,"*"&amp;Q$3&amp;"*")=1,1,0),0))</f>
        <v>0</v>
      </c>
      <c r="R810" s="0" t="n">
        <f aca="false">IF(OR(R$3="",Consolidado!$D810=""),0,IF(ISNUMBER(SEARCH(R$3,Consolidado!$D810)),IF(COUNTIFS(Consolidado!$AC$5:AC810,Consolidado!$AC810,Consolidado!$D$5:D810,"*"&amp;R$3&amp;"*")=1,1,0),0))</f>
        <v>0</v>
      </c>
      <c r="S810" s="0" t="n">
        <f aca="false">IF(OR(S$3="",Consolidado!$D810=""),0,IF(ISNUMBER(SEARCH(S$3,Consolidado!$D810)),IF(COUNTIFS(Consolidado!$AC$5:AC810,Consolidado!$AC810,Consolidado!$D$5:D810,"*"&amp;S$3&amp;"*")=1,1,0),0))</f>
        <v>0</v>
      </c>
      <c r="T810" s="0" t="n">
        <f aca="false">IF(OR(T$3="",Consolidado!$D810=""),0,IF(ISNUMBER(SEARCH(T$3,Consolidado!$D810)),IF(COUNTIFS(Consolidado!$AC$5:AC810,Consolidado!$AC810,Consolidado!$D$5:D810,"*"&amp;T$3&amp;"*")=1,1,0),0))</f>
        <v>0</v>
      </c>
      <c r="U810" s="0" t="n">
        <f aca="false">IF(OR(U$3="",Consolidado!$D810=""),0,IF(ISNUMBER(SEARCH(U$3,Consolidado!$D810)),IF(COUNTIFS(Consolidado!$AC$5:AC810,Consolidado!$AC810,Consolidado!$D$5:D810,"*"&amp;U$3&amp;"*")=1,1,0),0))</f>
        <v>0</v>
      </c>
      <c r="V810" s="0" t="n">
        <f aca="false">IF(OR(V$3="",Consolidado!$D810=""),0,IF(ISNUMBER(SEARCH(V$3,Consolidado!$D810)),IF(COUNTIFS(Consolidado!$AC$5:AC810,Consolidado!$AC810,Consolidado!$D$5:D810,"*"&amp;V$3&amp;"*")=1,1,0),0))</f>
        <v>0</v>
      </c>
      <c r="W810" s="0" t="n">
        <f aca="false">IF(OR(W$3="",Consolidado!$D810=""),0,IF(ISNUMBER(SEARCH(W$3,Consolidado!$D810)),IF(COUNTIFS(Consolidado!$AC$5:AC810,Consolidado!$AC810,Consolidado!$D$5:D810,"*"&amp;W$3&amp;"*")=1,1,0),0))</f>
        <v>0</v>
      </c>
      <c r="X810" s="0" t="n">
        <f aca="false">IF(OR(X$3="",Consolidado!$D810=""),0,IF(ISNUMBER(SEARCH(X$3,Consolidado!$D810)),IF(COUNTIFS(Consolidado!$AC$5:AC810,Consolidado!$AC810,Consolidado!$D$5:D810,"*"&amp;X$3&amp;"*")=1,1,0),0))</f>
        <v>0</v>
      </c>
      <c r="Y810" s="0" t="n">
        <f aca="false">IF(OR(Y$3="",Consolidado!$D810=""),0,IF(ISNUMBER(SEARCH(Y$3,Consolidado!$D810)),IF(COUNTIFS(Consolidado!$AC$5:AC810,Consolidado!$AC810,Consolidado!$D$5:D810,"*"&amp;Y$3&amp;"*")=1,1,0),0))</f>
        <v>0</v>
      </c>
      <c r="Z810" s="0" t="n">
        <f aca="false">IF(OR(Z$3="",Consolidado!$D810=""),0,IF(ISNUMBER(SEARCH(Z$3,Consolidado!$D810)),IF(COUNTIFS(Consolidado!$AC$5:AC810,Consolidado!$AC810,Consolidado!$D$5:D810,"*"&amp;Z$3&amp;"*")=1,1,0),0))</f>
        <v>0</v>
      </c>
      <c r="AA810" s="0" t="n">
        <f aca="false">IF(OR(AA$3="",Consolidado!$D810=""),0,IF(ISNUMBER(SEARCH(AA$3,Consolidado!$D810)),IF(COUNTIFS(Consolidado!$AC$5:AC810,Consolidado!$AC810,Consolidado!$D$5:D810,"*"&amp;AA$3&amp;"*")=1,1,0),0))</f>
        <v>0</v>
      </c>
      <c r="AB810" s="0" t="n">
        <f aca="false">IF(OR(AB$3="",Consolidado!$D810=""),0,IF(ISNUMBER(SEARCH(AB$3,Consolidado!$D810)),IF(COUNTIFS(Consolidado!$AC$5:AC810,Consolidado!$AC810,Consolidado!$D$5:D810,"*"&amp;AB$3&amp;"*")=1,1,0),0))</f>
        <v>0</v>
      </c>
      <c r="AC810" s="0" t="n">
        <f aca="false">IF(OR(AC$3="",Consolidado!$D810=""),0,IF(ISNUMBER(SEARCH(AC$3,Consolidado!$D810)),IF(COUNTIFS(Consolidado!$AC$5:AC810,Consolidado!$AC810,Consolidado!$D$5:D810,"*"&amp;AC$3&amp;"*")=1,1,0),0))</f>
        <v>0</v>
      </c>
      <c r="AD810" s="0" t="n">
        <f aca="false">IF(OR(AD$3="",Consolidado!$D810=""),0,IF(ISNUMBER(SEARCH(AD$3,Consolidado!$D810)),IF(COUNTIFS(Consolidado!$AC$5:AC810,Consolidado!$AC810,Consolidado!$D$5:D810,"*"&amp;AD$3&amp;"*")=1,1,0),0))</f>
        <v>0</v>
      </c>
      <c r="AE810" s="0" t="n">
        <f aca="false">IF(OR(AE$3="",Consolidado!$D810=""),0,IF(ISNUMBER(SEARCH(AE$3,Consolidado!$D810)),IF(COUNTIFS(Consolidado!$AC$5:AC810,Consolidado!$AC810,Consolidado!$D$5:D810,"*"&amp;AE$3&amp;"*")=1,1,0),0))</f>
        <v>0</v>
      </c>
      <c r="AF810" s="0" t="n">
        <f aca="false">IF(OR(AF$3="",Consolidado!$D810=""),0,IF(ISNUMBER(SEARCH(AF$3,Consolidado!$D810)),IF(COUNTIFS(Consolidado!$AC$5:AC810,Consolidado!$AC810,Consolidado!$D$5:D810,"*"&amp;AF$3&amp;"*")=1,1,0),0))</f>
        <v>0</v>
      </c>
      <c r="AG810" s="0" t="n">
        <f aca="false">IF(OR(AG$3="",Consolidado!$D810=""),0,IF(ISNUMBER(SEARCH(AG$3,Consolidado!$D810)),IF(COUNTIFS(Consolidado!$AC$5:AC810,Consolidado!$AC810,Consolidado!$D$5:D810,"*"&amp;AG$3&amp;"*")=1,1,0),0))</f>
        <v>0</v>
      </c>
      <c r="AH810" s="0" t="n">
        <f aca="false">IF(OR(AH$3="",Consolidado!$D810=""),0,IF(ISNUMBER(SEARCH(AH$3,Consolidado!$D810)),IF(COUNTIFS(Consolidado!$AC$5:AC810,Consolidado!$AC810,Consolidado!$D$5:D810,"*"&amp;AH$3&amp;"*")=1,1,0),0))</f>
        <v>0</v>
      </c>
      <c r="AI810" s="0" t="n">
        <f aca="false">IF(OR(AI$3="",Consolidado!$D810=""),0,IF(ISNUMBER(SEARCH(AI$3,Consolidado!$D810)),IF(COUNTIFS(Consolidado!$AC$5:AC810,Consolidado!$AC810,Consolidado!$D$5:D810,"*"&amp;AI$3&amp;"*")=1,1,0),0))</f>
        <v>0</v>
      </c>
      <c r="AJ810" s="0" t="n">
        <f aca="false">IF(OR(AJ$3="",Consolidado!$D810=""),0,IF(ISNUMBER(SEARCH(AJ$3,Consolidado!$D810)),IF(COUNTIFS(Consolidado!$AC$5:AC810,Consolidado!$AC810,Consolidado!$D$5:D810,"*"&amp;AJ$3&amp;"*")=1,1,0),0))</f>
        <v>0</v>
      </c>
      <c r="AK810" s="0" t="n">
        <f aca="false">IF(OR(AK$3="",Consolidado!$D810=""),0,IF(ISNUMBER(SEARCH(AK$3,Consolidado!$D810)),IF(COUNTIFS(Consolidado!$AC$5:AC810,Consolidado!$AC810,Consolidado!$D$5:D810,"*"&amp;AK$3&amp;"*")=1,1,0),0))</f>
        <v>0</v>
      </c>
      <c r="AL810" s="0" t="n">
        <f aca="false">IF(OR(AL$3="",Consolidado!$D810=""),0,IF(ISNUMBER(SEARCH(AL$3,Consolidado!$D810)),IF(COUNTIFS(Consolidado!$AC$5:AC810,Consolidado!$AC810,Consolidado!$D$5:D810,"*"&amp;AL$3&amp;"*")=1,1,0),0))</f>
        <v>0</v>
      </c>
      <c r="AM810" s="0" t="n">
        <f aca="false">IF(OR(AM$3="",Consolidado!$D810=""),0,IF(ISNUMBER(SEARCH(AM$3,Consolidado!$D810)),IF(COUNTIFS(Consolidado!$AC$5:AC810,Consolidado!$AC810,Consolidado!$D$5:D810,"*"&amp;AM$3&amp;"*")=1,1,0),0))</f>
        <v>0</v>
      </c>
      <c r="AN810" s="0" t="n">
        <f aca="false">IF(OR(AN$3="",Consolidado!$D810=""),0,IF(ISNUMBER(SEARCH(AN$3,Consolidado!$D810)),IF(COUNTIFS(Consolidado!$AC$5:AC810,Consolidado!$AC810,Consolidado!$D$5:D810,"*"&amp;AN$3&amp;"*")=1,1,0),0))</f>
        <v>0</v>
      </c>
      <c r="AO810" s="0" t="n">
        <f aca="false">IF(OR(AO$3="",Consolidado!$D810=""),0,IF(ISNUMBER(SEARCH(AO$3,Consolidado!$D810)),IF(COUNTIFS(Consolidado!$AC$5:AC810,Consolidado!$AC810,Consolidado!$D$5:D810,"*"&amp;AO$3&amp;"*")=1,1,0),0))</f>
        <v>0</v>
      </c>
    </row>
    <row r="811" customFormat="false" ht="15" hidden="false" customHeight="false" outlineLevel="0" collapsed="false">
      <c r="B811" s="0" t="n">
        <f aca="false">IF(OR(B$3="",Consolidado!$D811=""),0,IF(ISNUMBER(SEARCH(B$3,Consolidado!$D811)),IF(COUNTIFS(Consolidado!$AC$5:AC811,Consolidado!$AC811,Consolidado!$D$5:D811,"*"&amp;B$3&amp;"*")=1,1,0),0))</f>
        <v>0</v>
      </c>
      <c r="C811" s="0" t="n">
        <f aca="false">IF(OR(C$3="",Consolidado!$D811=""),0,IF(ISNUMBER(SEARCH(C$3,Consolidado!$D811)),IF(COUNTIFS(Consolidado!$AC$5:AC811,Consolidado!$AC811,Consolidado!$D$5:D811,"*"&amp;C$3&amp;"*")=1,1,0),0))</f>
        <v>0</v>
      </c>
      <c r="D811" s="0" t="n">
        <f aca="false">IF(OR(D$3="",Consolidado!$D811=""),0,IF(ISNUMBER(SEARCH(D$3,Consolidado!$D811)),IF(COUNTIFS(Consolidado!$AC$5:AC811,Consolidado!$AC811,Consolidado!$D$5:D811,"*"&amp;D$3&amp;"*")=1,1,0),0))</f>
        <v>0</v>
      </c>
      <c r="E811" s="0" t="n">
        <f aca="false">IF(OR(E$3="",Consolidado!$D811=""),0,IF(ISNUMBER(SEARCH(E$3,Consolidado!$D811)),IF(COUNTIFS(Consolidado!$AC$5:AC811,Consolidado!$AC811,Consolidado!$D$5:D811,"*"&amp;E$3&amp;"*")=1,1,0),0))</f>
        <v>0</v>
      </c>
      <c r="F811" s="0" t="n">
        <f aca="false">IF(OR(F$3="",Consolidado!$D811=""),0,IF(ISNUMBER(SEARCH(F$3,Consolidado!$D811)),IF(COUNTIFS(Consolidado!$AC$5:AC811,Consolidado!$AC811,Consolidado!$D$5:D811,"*"&amp;F$3&amp;"*")=1,1,0),0))</f>
        <v>0</v>
      </c>
      <c r="G811" s="0" t="n">
        <f aca="false">IF(OR(G$3="",Consolidado!$D811=""),0,IF(ISNUMBER(SEARCH(G$3,Consolidado!$D811)),IF(COUNTIFS(Consolidado!$AC$5:AC811,Consolidado!$AC811,Consolidado!$D$5:D811,"*"&amp;G$3&amp;"*")=1,1,0),0))</f>
        <v>0</v>
      </c>
      <c r="H811" s="0" t="n">
        <f aca="false">IF(OR(H$3="",Consolidado!$D811=""),0,IF(ISNUMBER(SEARCH(H$3,Consolidado!$D811)),IF(COUNTIFS(Consolidado!$AC$5:AC811,Consolidado!$AC811,Consolidado!$D$5:D811,"*"&amp;H$3&amp;"*")=1,1,0),0))</f>
        <v>0</v>
      </c>
      <c r="I811" s="0" t="n">
        <f aca="false">IF(OR(I$3="",Consolidado!$D811=""),0,IF(ISNUMBER(SEARCH(I$3,Consolidado!$D811)),IF(COUNTIFS(Consolidado!$AC$5:AC811,Consolidado!$AC811,Consolidado!$D$5:D811,"*"&amp;I$3&amp;"*")=1,1,0),0))</f>
        <v>0</v>
      </c>
      <c r="J811" s="0" t="n">
        <f aca="false">IF(OR(J$3="",Consolidado!$D811=""),0,IF(ISNUMBER(SEARCH(J$3,Consolidado!$D811)),IF(COUNTIFS(Consolidado!$AC$5:AC811,Consolidado!$AC811,Consolidado!$D$5:D811,"*"&amp;J$3&amp;"*")=1,1,0),0))</f>
        <v>0</v>
      </c>
      <c r="K811" s="0" t="n">
        <f aca="false">IF(OR(K$3="",Consolidado!$D811=""),0,IF(ISNUMBER(SEARCH(K$3,Consolidado!$D811)),IF(COUNTIFS(Consolidado!$AC$5:AC811,Consolidado!$AC811,Consolidado!$D$5:D811,"*"&amp;K$3&amp;"*")=1,1,0),0))</f>
        <v>0</v>
      </c>
      <c r="L811" s="0" t="n">
        <f aca="false">IF(OR(L$3="",Consolidado!$D811=""),0,IF(ISNUMBER(SEARCH(L$3,Consolidado!$D811)),IF(COUNTIFS(Consolidado!$AC$5:AC811,Consolidado!$AC811,Consolidado!$D$5:D811,"*"&amp;L$3&amp;"*")=1,1,0),0))</f>
        <v>0</v>
      </c>
      <c r="M811" s="0" t="n">
        <f aca="false">IF(OR(M$3="",Consolidado!$D811=""),0,IF(ISNUMBER(SEARCH(M$3,Consolidado!$D811)),IF(COUNTIFS(Consolidado!$AC$5:AC811,Consolidado!$AC811,Consolidado!$D$5:D811,"*"&amp;M$3&amp;"*")=1,1,0),0))</f>
        <v>0</v>
      </c>
      <c r="N811" s="0" t="n">
        <f aca="false">IF(OR(N$3="",Consolidado!$D811=""),0,IF(ISNUMBER(SEARCH(N$3,Consolidado!$D811)),IF(COUNTIFS(Consolidado!$AC$5:AC811,Consolidado!$AC811,Consolidado!$D$5:D811,"*"&amp;N$3&amp;"*")=1,1,0),0))</f>
        <v>0</v>
      </c>
      <c r="O811" s="0" t="n">
        <f aca="false">IF(OR(O$3="",Consolidado!$D811=""),0,IF(ISNUMBER(SEARCH(O$3,Consolidado!$D811)),IF(COUNTIFS(Consolidado!$AC$5:AC811,Consolidado!$AC811,Consolidado!$D$5:D811,"*"&amp;O$3&amp;"*")=1,1,0),0))</f>
        <v>0</v>
      </c>
      <c r="P811" s="0" t="n">
        <f aca="false">IF(OR(P$3="",Consolidado!$D811=""),0,IF(ISNUMBER(SEARCH(P$3,Consolidado!$D811)),IF(COUNTIFS(Consolidado!$AC$5:AC811,Consolidado!$AC811,Consolidado!$D$5:D811,"*"&amp;P$3&amp;"*")=1,1,0),0))</f>
        <v>0</v>
      </c>
      <c r="Q811" s="0" t="n">
        <f aca="false">IF(OR(Q$3="",Consolidado!$D811=""),0,IF(ISNUMBER(SEARCH(Q$3,Consolidado!$D811)),IF(COUNTIFS(Consolidado!$AC$5:AC811,Consolidado!$AC811,Consolidado!$D$5:D811,"*"&amp;Q$3&amp;"*")=1,1,0),0))</f>
        <v>0</v>
      </c>
      <c r="R811" s="0" t="n">
        <f aca="false">IF(OR(R$3="",Consolidado!$D811=""),0,IF(ISNUMBER(SEARCH(R$3,Consolidado!$D811)),IF(COUNTIFS(Consolidado!$AC$5:AC811,Consolidado!$AC811,Consolidado!$D$5:D811,"*"&amp;R$3&amp;"*")=1,1,0),0))</f>
        <v>0</v>
      </c>
      <c r="S811" s="0" t="n">
        <f aca="false">IF(OR(S$3="",Consolidado!$D811=""),0,IF(ISNUMBER(SEARCH(S$3,Consolidado!$D811)),IF(COUNTIFS(Consolidado!$AC$5:AC811,Consolidado!$AC811,Consolidado!$D$5:D811,"*"&amp;S$3&amp;"*")=1,1,0),0))</f>
        <v>0</v>
      </c>
      <c r="T811" s="0" t="n">
        <f aca="false">IF(OR(T$3="",Consolidado!$D811=""),0,IF(ISNUMBER(SEARCH(T$3,Consolidado!$D811)),IF(COUNTIFS(Consolidado!$AC$5:AC811,Consolidado!$AC811,Consolidado!$D$5:D811,"*"&amp;T$3&amp;"*")=1,1,0),0))</f>
        <v>0</v>
      </c>
      <c r="U811" s="0" t="n">
        <f aca="false">IF(OR(U$3="",Consolidado!$D811=""),0,IF(ISNUMBER(SEARCH(U$3,Consolidado!$D811)),IF(COUNTIFS(Consolidado!$AC$5:AC811,Consolidado!$AC811,Consolidado!$D$5:D811,"*"&amp;U$3&amp;"*")=1,1,0),0))</f>
        <v>0</v>
      </c>
      <c r="V811" s="0" t="n">
        <f aca="false">IF(OR(V$3="",Consolidado!$D811=""),0,IF(ISNUMBER(SEARCH(V$3,Consolidado!$D811)),IF(COUNTIFS(Consolidado!$AC$5:AC811,Consolidado!$AC811,Consolidado!$D$5:D811,"*"&amp;V$3&amp;"*")=1,1,0),0))</f>
        <v>0</v>
      </c>
      <c r="W811" s="0" t="n">
        <f aca="false">IF(OR(W$3="",Consolidado!$D811=""),0,IF(ISNUMBER(SEARCH(W$3,Consolidado!$D811)),IF(COUNTIFS(Consolidado!$AC$5:AC811,Consolidado!$AC811,Consolidado!$D$5:D811,"*"&amp;W$3&amp;"*")=1,1,0),0))</f>
        <v>0</v>
      </c>
      <c r="X811" s="0" t="n">
        <f aca="false">IF(OR(X$3="",Consolidado!$D811=""),0,IF(ISNUMBER(SEARCH(X$3,Consolidado!$D811)),IF(COUNTIFS(Consolidado!$AC$5:AC811,Consolidado!$AC811,Consolidado!$D$5:D811,"*"&amp;X$3&amp;"*")=1,1,0),0))</f>
        <v>0</v>
      </c>
      <c r="Y811" s="0" t="n">
        <f aca="false">IF(OR(Y$3="",Consolidado!$D811=""),0,IF(ISNUMBER(SEARCH(Y$3,Consolidado!$D811)),IF(COUNTIFS(Consolidado!$AC$5:AC811,Consolidado!$AC811,Consolidado!$D$5:D811,"*"&amp;Y$3&amp;"*")=1,1,0),0))</f>
        <v>0</v>
      </c>
      <c r="Z811" s="0" t="n">
        <f aca="false">IF(OR(Z$3="",Consolidado!$D811=""),0,IF(ISNUMBER(SEARCH(Z$3,Consolidado!$D811)),IF(COUNTIFS(Consolidado!$AC$5:AC811,Consolidado!$AC811,Consolidado!$D$5:D811,"*"&amp;Z$3&amp;"*")=1,1,0),0))</f>
        <v>0</v>
      </c>
      <c r="AA811" s="0" t="n">
        <f aca="false">IF(OR(AA$3="",Consolidado!$D811=""),0,IF(ISNUMBER(SEARCH(AA$3,Consolidado!$D811)),IF(COUNTIFS(Consolidado!$AC$5:AC811,Consolidado!$AC811,Consolidado!$D$5:D811,"*"&amp;AA$3&amp;"*")=1,1,0),0))</f>
        <v>0</v>
      </c>
      <c r="AB811" s="0" t="n">
        <f aca="false">IF(OR(AB$3="",Consolidado!$D811=""),0,IF(ISNUMBER(SEARCH(AB$3,Consolidado!$D811)),IF(COUNTIFS(Consolidado!$AC$5:AC811,Consolidado!$AC811,Consolidado!$D$5:D811,"*"&amp;AB$3&amp;"*")=1,1,0),0))</f>
        <v>0</v>
      </c>
      <c r="AC811" s="0" t="n">
        <f aca="false">IF(OR(AC$3="",Consolidado!$D811=""),0,IF(ISNUMBER(SEARCH(AC$3,Consolidado!$D811)),IF(COUNTIFS(Consolidado!$AC$5:AC811,Consolidado!$AC811,Consolidado!$D$5:D811,"*"&amp;AC$3&amp;"*")=1,1,0),0))</f>
        <v>0</v>
      </c>
      <c r="AD811" s="0" t="n">
        <f aca="false">IF(OR(AD$3="",Consolidado!$D811=""),0,IF(ISNUMBER(SEARCH(AD$3,Consolidado!$D811)),IF(COUNTIFS(Consolidado!$AC$5:AC811,Consolidado!$AC811,Consolidado!$D$5:D811,"*"&amp;AD$3&amp;"*")=1,1,0),0))</f>
        <v>0</v>
      </c>
      <c r="AE811" s="0" t="n">
        <f aca="false">IF(OR(AE$3="",Consolidado!$D811=""),0,IF(ISNUMBER(SEARCH(AE$3,Consolidado!$D811)),IF(COUNTIFS(Consolidado!$AC$5:AC811,Consolidado!$AC811,Consolidado!$D$5:D811,"*"&amp;AE$3&amp;"*")=1,1,0),0))</f>
        <v>0</v>
      </c>
      <c r="AF811" s="0" t="n">
        <f aca="false">IF(OR(AF$3="",Consolidado!$D811=""),0,IF(ISNUMBER(SEARCH(AF$3,Consolidado!$D811)),IF(COUNTIFS(Consolidado!$AC$5:AC811,Consolidado!$AC811,Consolidado!$D$5:D811,"*"&amp;AF$3&amp;"*")=1,1,0),0))</f>
        <v>0</v>
      </c>
      <c r="AG811" s="0" t="n">
        <f aca="false">IF(OR(AG$3="",Consolidado!$D811=""),0,IF(ISNUMBER(SEARCH(AG$3,Consolidado!$D811)),IF(COUNTIFS(Consolidado!$AC$5:AC811,Consolidado!$AC811,Consolidado!$D$5:D811,"*"&amp;AG$3&amp;"*")=1,1,0),0))</f>
        <v>0</v>
      </c>
      <c r="AH811" s="0" t="n">
        <f aca="false">IF(OR(AH$3="",Consolidado!$D811=""),0,IF(ISNUMBER(SEARCH(AH$3,Consolidado!$D811)),IF(COUNTIFS(Consolidado!$AC$5:AC811,Consolidado!$AC811,Consolidado!$D$5:D811,"*"&amp;AH$3&amp;"*")=1,1,0),0))</f>
        <v>0</v>
      </c>
      <c r="AI811" s="0" t="n">
        <f aca="false">IF(OR(AI$3="",Consolidado!$D811=""),0,IF(ISNUMBER(SEARCH(AI$3,Consolidado!$D811)),IF(COUNTIFS(Consolidado!$AC$5:AC811,Consolidado!$AC811,Consolidado!$D$5:D811,"*"&amp;AI$3&amp;"*")=1,1,0),0))</f>
        <v>0</v>
      </c>
      <c r="AJ811" s="0" t="n">
        <f aca="false">IF(OR(AJ$3="",Consolidado!$D811=""),0,IF(ISNUMBER(SEARCH(AJ$3,Consolidado!$D811)),IF(COUNTIFS(Consolidado!$AC$5:AC811,Consolidado!$AC811,Consolidado!$D$5:D811,"*"&amp;AJ$3&amp;"*")=1,1,0),0))</f>
        <v>0</v>
      </c>
      <c r="AK811" s="0" t="n">
        <f aca="false">IF(OR(AK$3="",Consolidado!$D811=""),0,IF(ISNUMBER(SEARCH(AK$3,Consolidado!$D811)),IF(COUNTIFS(Consolidado!$AC$5:AC811,Consolidado!$AC811,Consolidado!$D$5:D811,"*"&amp;AK$3&amp;"*")=1,1,0),0))</f>
        <v>0</v>
      </c>
      <c r="AL811" s="0" t="n">
        <f aca="false">IF(OR(AL$3="",Consolidado!$D811=""),0,IF(ISNUMBER(SEARCH(AL$3,Consolidado!$D811)),IF(COUNTIFS(Consolidado!$AC$5:AC811,Consolidado!$AC811,Consolidado!$D$5:D811,"*"&amp;AL$3&amp;"*")=1,1,0),0))</f>
        <v>0</v>
      </c>
      <c r="AM811" s="0" t="n">
        <f aca="false">IF(OR(AM$3="",Consolidado!$D811=""),0,IF(ISNUMBER(SEARCH(AM$3,Consolidado!$D811)),IF(COUNTIFS(Consolidado!$AC$5:AC811,Consolidado!$AC811,Consolidado!$D$5:D811,"*"&amp;AM$3&amp;"*")=1,1,0),0))</f>
        <v>0</v>
      </c>
      <c r="AN811" s="0" t="n">
        <f aca="false">IF(OR(AN$3="",Consolidado!$D811=""),0,IF(ISNUMBER(SEARCH(AN$3,Consolidado!$D811)),IF(COUNTIFS(Consolidado!$AC$5:AC811,Consolidado!$AC811,Consolidado!$D$5:D811,"*"&amp;AN$3&amp;"*")=1,1,0),0))</f>
        <v>0</v>
      </c>
      <c r="AO811" s="0" t="n">
        <f aca="false">IF(OR(AO$3="",Consolidado!$D811=""),0,IF(ISNUMBER(SEARCH(AO$3,Consolidado!$D811)),IF(COUNTIFS(Consolidado!$AC$5:AC811,Consolidado!$AC811,Consolidado!$D$5:D811,"*"&amp;AO$3&amp;"*")=1,1,0),0))</f>
        <v>0</v>
      </c>
    </row>
    <row r="812" customFormat="false" ht="15" hidden="false" customHeight="false" outlineLevel="0" collapsed="false">
      <c r="B812" s="0" t="n">
        <f aca="false">IF(OR(B$3="",Consolidado!$D812=""),0,IF(ISNUMBER(SEARCH(B$3,Consolidado!$D812)),IF(COUNTIFS(Consolidado!$AC$5:AC812,Consolidado!$AC812,Consolidado!$D$5:D812,"*"&amp;B$3&amp;"*")=1,1,0),0))</f>
        <v>0</v>
      </c>
      <c r="C812" s="0" t="n">
        <f aca="false">IF(OR(C$3="",Consolidado!$D812=""),0,IF(ISNUMBER(SEARCH(C$3,Consolidado!$D812)),IF(COUNTIFS(Consolidado!$AC$5:AC812,Consolidado!$AC812,Consolidado!$D$5:D812,"*"&amp;C$3&amp;"*")=1,1,0),0))</f>
        <v>0</v>
      </c>
      <c r="D812" s="0" t="n">
        <f aca="false">IF(OR(D$3="",Consolidado!$D812=""),0,IF(ISNUMBER(SEARCH(D$3,Consolidado!$D812)),IF(COUNTIFS(Consolidado!$AC$5:AC812,Consolidado!$AC812,Consolidado!$D$5:D812,"*"&amp;D$3&amp;"*")=1,1,0),0))</f>
        <v>0</v>
      </c>
      <c r="E812" s="0" t="n">
        <f aca="false">IF(OR(E$3="",Consolidado!$D812=""),0,IF(ISNUMBER(SEARCH(E$3,Consolidado!$D812)),IF(COUNTIFS(Consolidado!$AC$5:AC812,Consolidado!$AC812,Consolidado!$D$5:D812,"*"&amp;E$3&amp;"*")=1,1,0),0))</f>
        <v>0</v>
      </c>
      <c r="F812" s="0" t="n">
        <f aca="false">IF(OR(F$3="",Consolidado!$D812=""),0,IF(ISNUMBER(SEARCH(F$3,Consolidado!$D812)),IF(COUNTIFS(Consolidado!$AC$5:AC812,Consolidado!$AC812,Consolidado!$D$5:D812,"*"&amp;F$3&amp;"*")=1,1,0),0))</f>
        <v>0</v>
      </c>
      <c r="G812" s="0" t="n">
        <f aca="false">IF(OR(G$3="",Consolidado!$D812=""),0,IF(ISNUMBER(SEARCH(G$3,Consolidado!$D812)),IF(COUNTIFS(Consolidado!$AC$5:AC812,Consolidado!$AC812,Consolidado!$D$5:D812,"*"&amp;G$3&amp;"*")=1,1,0),0))</f>
        <v>0</v>
      </c>
      <c r="H812" s="0" t="n">
        <f aca="false">IF(OR(H$3="",Consolidado!$D812=""),0,IF(ISNUMBER(SEARCH(H$3,Consolidado!$D812)),IF(COUNTIFS(Consolidado!$AC$5:AC812,Consolidado!$AC812,Consolidado!$D$5:D812,"*"&amp;H$3&amp;"*")=1,1,0),0))</f>
        <v>0</v>
      </c>
      <c r="I812" s="0" t="n">
        <f aca="false">IF(OR(I$3="",Consolidado!$D812=""),0,IF(ISNUMBER(SEARCH(I$3,Consolidado!$D812)),IF(COUNTIFS(Consolidado!$AC$5:AC812,Consolidado!$AC812,Consolidado!$D$5:D812,"*"&amp;I$3&amp;"*")=1,1,0),0))</f>
        <v>0</v>
      </c>
      <c r="J812" s="0" t="n">
        <f aca="false">IF(OR(J$3="",Consolidado!$D812=""),0,IF(ISNUMBER(SEARCH(J$3,Consolidado!$D812)),IF(COUNTIFS(Consolidado!$AC$5:AC812,Consolidado!$AC812,Consolidado!$D$5:D812,"*"&amp;J$3&amp;"*")=1,1,0),0))</f>
        <v>0</v>
      </c>
      <c r="K812" s="0" t="n">
        <f aca="false">IF(OR(K$3="",Consolidado!$D812=""),0,IF(ISNUMBER(SEARCH(K$3,Consolidado!$D812)),IF(COUNTIFS(Consolidado!$AC$5:AC812,Consolidado!$AC812,Consolidado!$D$5:D812,"*"&amp;K$3&amp;"*")=1,1,0),0))</f>
        <v>0</v>
      </c>
      <c r="L812" s="0" t="n">
        <f aca="false">IF(OR(L$3="",Consolidado!$D812=""),0,IF(ISNUMBER(SEARCH(L$3,Consolidado!$D812)),IF(COUNTIFS(Consolidado!$AC$5:AC812,Consolidado!$AC812,Consolidado!$D$5:D812,"*"&amp;L$3&amp;"*")=1,1,0),0))</f>
        <v>0</v>
      </c>
      <c r="M812" s="0" t="n">
        <f aca="false">IF(OR(M$3="",Consolidado!$D812=""),0,IF(ISNUMBER(SEARCH(M$3,Consolidado!$D812)),IF(COUNTIFS(Consolidado!$AC$5:AC812,Consolidado!$AC812,Consolidado!$D$5:D812,"*"&amp;M$3&amp;"*")=1,1,0),0))</f>
        <v>0</v>
      </c>
      <c r="N812" s="0" t="n">
        <f aca="false">IF(OR(N$3="",Consolidado!$D812=""),0,IF(ISNUMBER(SEARCH(N$3,Consolidado!$D812)),IF(COUNTIFS(Consolidado!$AC$5:AC812,Consolidado!$AC812,Consolidado!$D$5:D812,"*"&amp;N$3&amp;"*")=1,1,0),0))</f>
        <v>0</v>
      </c>
      <c r="O812" s="0" t="n">
        <f aca="false">IF(OR(O$3="",Consolidado!$D812=""),0,IF(ISNUMBER(SEARCH(O$3,Consolidado!$D812)),IF(COUNTIFS(Consolidado!$AC$5:AC812,Consolidado!$AC812,Consolidado!$D$5:D812,"*"&amp;O$3&amp;"*")=1,1,0),0))</f>
        <v>0</v>
      </c>
      <c r="P812" s="0" t="n">
        <f aca="false">IF(OR(P$3="",Consolidado!$D812=""),0,IF(ISNUMBER(SEARCH(P$3,Consolidado!$D812)),IF(COUNTIFS(Consolidado!$AC$5:AC812,Consolidado!$AC812,Consolidado!$D$5:D812,"*"&amp;P$3&amp;"*")=1,1,0),0))</f>
        <v>0</v>
      </c>
      <c r="Q812" s="0" t="n">
        <f aca="false">IF(OR(Q$3="",Consolidado!$D812=""),0,IF(ISNUMBER(SEARCH(Q$3,Consolidado!$D812)),IF(COUNTIFS(Consolidado!$AC$5:AC812,Consolidado!$AC812,Consolidado!$D$5:D812,"*"&amp;Q$3&amp;"*")=1,1,0),0))</f>
        <v>0</v>
      </c>
      <c r="R812" s="0" t="n">
        <f aca="false">IF(OR(R$3="",Consolidado!$D812=""),0,IF(ISNUMBER(SEARCH(R$3,Consolidado!$D812)),IF(COUNTIFS(Consolidado!$AC$5:AC812,Consolidado!$AC812,Consolidado!$D$5:D812,"*"&amp;R$3&amp;"*")=1,1,0),0))</f>
        <v>0</v>
      </c>
      <c r="S812" s="0" t="n">
        <f aca="false">IF(OR(S$3="",Consolidado!$D812=""),0,IF(ISNUMBER(SEARCH(S$3,Consolidado!$D812)),IF(COUNTIFS(Consolidado!$AC$5:AC812,Consolidado!$AC812,Consolidado!$D$5:D812,"*"&amp;S$3&amp;"*")=1,1,0),0))</f>
        <v>0</v>
      </c>
      <c r="T812" s="0" t="n">
        <f aca="false">IF(OR(T$3="",Consolidado!$D812=""),0,IF(ISNUMBER(SEARCH(T$3,Consolidado!$D812)),IF(COUNTIFS(Consolidado!$AC$5:AC812,Consolidado!$AC812,Consolidado!$D$5:D812,"*"&amp;T$3&amp;"*")=1,1,0),0))</f>
        <v>0</v>
      </c>
      <c r="U812" s="0" t="n">
        <f aca="false">IF(OR(U$3="",Consolidado!$D812=""),0,IF(ISNUMBER(SEARCH(U$3,Consolidado!$D812)),IF(COUNTIFS(Consolidado!$AC$5:AC812,Consolidado!$AC812,Consolidado!$D$5:D812,"*"&amp;U$3&amp;"*")=1,1,0),0))</f>
        <v>0</v>
      </c>
      <c r="V812" s="0" t="n">
        <f aca="false">IF(OR(V$3="",Consolidado!$D812=""),0,IF(ISNUMBER(SEARCH(V$3,Consolidado!$D812)),IF(COUNTIFS(Consolidado!$AC$5:AC812,Consolidado!$AC812,Consolidado!$D$5:D812,"*"&amp;V$3&amp;"*")=1,1,0),0))</f>
        <v>0</v>
      </c>
      <c r="W812" s="0" t="n">
        <f aca="false">IF(OR(W$3="",Consolidado!$D812=""),0,IF(ISNUMBER(SEARCH(W$3,Consolidado!$D812)),IF(COUNTIFS(Consolidado!$AC$5:AC812,Consolidado!$AC812,Consolidado!$D$5:D812,"*"&amp;W$3&amp;"*")=1,1,0),0))</f>
        <v>0</v>
      </c>
      <c r="X812" s="0" t="n">
        <f aca="false">IF(OR(X$3="",Consolidado!$D812=""),0,IF(ISNUMBER(SEARCH(X$3,Consolidado!$D812)),IF(COUNTIFS(Consolidado!$AC$5:AC812,Consolidado!$AC812,Consolidado!$D$5:D812,"*"&amp;X$3&amp;"*")=1,1,0),0))</f>
        <v>0</v>
      </c>
      <c r="Y812" s="0" t="n">
        <f aca="false">IF(OR(Y$3="",Consolidado!$D812=""),0,IF(ISNUMBER(SEARCH(Y$3,Consolidado!$D812)),IF(COUNTIFS(Consolidado!$AC$5:AC812,Consolidado!$AC812,Consolidado!$D$5:D812,"*"&amp;Y$3&amp;"*")=1,1,0),0))</f>
        <v>0</v>
      </c>
      <c r="Z812" s="0" t="n">
        <f aca="false">IF(OR(Z$3="",Consolidado!$D812=""),0,IF(ISNUMBER(SEARCH(Z$3,Consolidado!$D812)),IF(COUNTIFS(Consolidado!$AC$5:AC812,Consolidado!$AC812,Consolidado!$D$5:D812,"*"&amp;Z$3&amp;"*")=1,1,0),0))</f>
        <v>0</v>
      </c>
      <c r="AA812" s="0" t="n">
        <f aca="false">IF(OR(AA$3="",Consolidado!$D812=""),0,IF(ISNUMBER(SEARCH(AA$3,Consolidado!$D812)),IF(COUNTIFS(Consolidado!$AC$5:AC812,Consolidado!$AC812,Consolidado!$D$5:D812,"*"&amp;AA$3&amp;"*")=1,1,0),0))</f>
        <v>0</v>
      </c>
      <c r="AB812" s="0" t="n">
        <f aca="false">IF(OR(AB$3="",Consolidado!$D812=""),0,IF(ISNUMBER(SEARCH(AB$3,Consolidado!$D812)),IF(COUNTIFS(Consolidado!$AC$5:AC812,Consolidado!$AC812,Consolidado!$D$5:D812,"*"&amp;AB$3&amp;"*")=1,1,0),0))</f>
        <v>0</v>
      </c>
      <c r="AC812" s="0" t="n">
        <f aca="false">IF(OR(AC$3="",Consolidado!$D812=""),0,IF(ISNUMBER(SEARCH(AC$3,Consolidado!$D812)),IF(COUNTIFS(Consolidado!$AC$5:AC812,Consolidado!$AC812,Consolidado!$D$5:D812,"*"&amp;AC$3&amp;"*")=1,1,0),0))</f>
        <v>0</v>
      </c>
      <c r="AD812" s="0" t="n">
        <f aca="false">IF(OR(AD$3="",Consolidado!$D812=""),0,IF(ISNUMBER(SEARCH(AD$3,Consolidado!$D812)),IF(COUNTIFS(Consolidado!$AC$5:AC812,Consolidado!$AC812,Consolidado!$D$5:D812,"*"&amp;AD$3&amp;"*")=1,1,0),0))</f>
        <v>0</v>
      </c>
      <c r="AE812" s="0" t="n">
        <f aca="false">IF(OR(AE$3="",Consolidado!$D812=""),0,IF(ISNUMBER(SEARCH(AE$3,Consolidado!$D812)),IF(COUNTIFS(Consolidado!$AC$5:AC812,Consolidado!$AC812,Consolidado!$D$5:D812,"*"&amp;AE$3&amp;"*")=1,1,0),0))</f>
        <v>0</v>
      </c>
      <c r="AF812" s="0" t="n">
        <f aca="false">IF(OR(AF$3="",Consolidado!$D812=""),0,IF(ISNUMBER(SEARCH(AF$3,Consolidado!$D812)),IF(COUNTIFS(Consolidado!$AC$5:AC812,Consolidado!$AC812,Consolidado!$D$5:D812,"*"&amp;AF$3&amp;"*")=1,1,0),0))</f>
        <v>0</v>
      </c>
      <c r="AG812" s="0" t="n">
        <f aca="false">IF(OR(AG$3="",Consolidado!$D812=""),0,IF(ISNUMBER(SEARCH(AG$3,Consolidado!$D812)),IF(COUNTIFS(Consolidado!$AC$5:AC812,Consolidado!$AC812,Consolidado!$D$5:D812,"*"&amp;AG$3&amp;"*")=1,1,0),0))</f>
        <v>0</v>
      </c>
      <c r="AH812" s="0" t="n">
        <f aca="false">IF(OR(AH$3="",Consolidado!$D812=""),0,IF(ISNUMBER(SEARCH(AH$3,Consolidado!$D812)),IF(COUNTIFS(Consolidado!$AC$5:AC812,Consolidado!$AC812,Consolidado!$D$5:D812,"*"&amp;AH$3&amp;"*")=1,1,0),0))</f>
        <v>0</v>
      </c>
      <c r="AI812" s="0" t="n">
        <f aca="false">IF(OR(AI$3="",Consolidado!$D812=""),0,IF(ISNUMBER(SEARCH(AI$3,Consolidado!$D812)),IF(COUNTIFS(Consolidado!$AC$5:AC812,Consolidado!$AC812,Consolidado!$D$5:D812,"*"&amp;AI$3&amp;"*")=1,1,0),0))</f>
        <v>0</v>
      </c>
      <c r="AJ812" s="0" t="n">
        <f aca="false">IF(OR(AJ$3="",Consolidado!$D812=""),0,IF(ISNUMBER(SEARCH(AJ$3,Consolidado!$D812)),IF(COUNTIFS(Consolidado!$AC$5:AC812,Consolidado!$AC812,Consolidado!$D$5:D812,"*"&amp;AJ$3&amp;"*")=1,1,0),0))</f>
        <v>0</v>
      </c>
      <c r="AK812" s="0" t="n">
        <f aca="false">IF(OR(AK$3="",Consolidado!$D812=""),0,IF(ISNUMBER(SEARCH(AK$3,Consolidado!$D812)),IF(COUNTIFS(Consolidado!$AC$5:AC812,Consolidado!$AC812,Consolidado!$D$5:D812,"*"&amp;AK$3&amp;"*")=1,1,0),0))</f>
        <v>0</v>
      </c>
      <c r="AL812" s="0" t="n">
        <f aca="false">IF(OR(AL$3="",Consolidado!$D812=""),0,IF(ISNUMBER(SEARCH(AL$3,Consolidado!$D812)),IF(COUNTIFS(Consolidado!$AC$5:AC812,Consolidado!$AC812,Consolidado!$D$5:D812,"*"&amp;AL$3&amp;"*")=1,1,0),0))</f>
        <v>0</v>
      </c>
      <c r="AM812" s="0" t="n">
        <f aca="false">IF(OR(AM$3="",Consolidado!$D812=""),0,IF(ISNUMBER(SEARCH(AM$3,Consolidado!$D812)),IF(COUNTIFS(Consolidado!$AC$5:AC812,Consolidado!$AC812,Consolidado!$D$5:D812,"*"&amp;AM$3&amp;"*")=1,1,0),0))</f>
        <v>0</v>
      </c>
      <c r="AN812" s="0" t="n">
        <f aca="false">IF(OR(AN$3="",Consolidado!$D812=""),0,IF(ISNUMBER(SEARCH(AN$3,Consolidado!$D812)),IF(COUNTIFS(Consolidado!$AC$5:AC812,Consolidado!$AC812,Consolidado!$D$5:D812,"*"&amp;AN$3&amp;"*")=1,1,0),0))</f>
        <v>0</v>
      </c>
      <c r="AO812" s="0" t="n">
        <f aca="false">IF(OR(AO$3="",Consolidado!$D812=""),0,IF(ISNUMBER(SEARCH(AO$3,Consolidado!$D812)),IF(COUNTIFS(Consolidado!$AC$5:AC812,Consolidado!$AC812,Consolidado!$D$5:D812,"*"&amp;AO$3&amp;"*")=1,1,0),0))</f>
        <v>0</v>
      </c>
    </row>
    <row r="813" customFormat="false" ht="15" hidden="false" customHeight="false" outlineLevel="0" collapsed="false">
      <c r="B813" s="0" t="n">
        <f aca="false">IF(OR(B$3="",Consolidado!$D813=""),0,IF(ISNUMBER(SEARCH(B$3,Consolidado!$D813)),IF(COUNTIFS(Consolidado!$AC$5:AC813,Consolidado!$AC813,Consolidado!$D$5:D813,"*"&amp;B$3&amp;"*")=1,1,0),0))</f>
        <v>0</v>
      </c>
      <c r="C813" s="0" t="n">
        <f aca="false">IF(OR(C$3="",Consolidado!$D813=""),0,IF(ISNUMBER(SEARCH(C$3,Consolidado!$D813)),IF(COUNTIFS(Consolidado!$AC$5:AC813,Consolidado!$AC813,Consolidado!$D$5:D813,"*"&amp;C$3&amp;"*")=1,1,0),0))</f>
        <v>0</v>
      </c>
      <c r="D813" s="0" t="n">
        <f aca="false">IF(OR(D$3="",Consolidado!$D813=""),0,IF(ISNUMBER(SEARCH(D$3,Consolidado!$D813)),IF(COUNTIFS(Consolidado!$AC$5:AC813,Consolidado!$AC813,Consolidado!$D$5:D813,"*"&amp;D$3&amp;"*")=1,1,0),0))</f>
        <v>0</v>
      </c>
      <c r="E813" s="0" t="n">
        <f aca="false">IF(OR(E$3="",Consolidado!$D813=""),0,IF(ISNUMBER(SEARCH(E$3,Consolidado!$D813)),IF(COUNTIFS(Consolidado!$AC$5:AC813,Consolidado!$AC813,Consolidado!$D$5:D813,"*"&amp;E$3&amp;"*")=1,1,0),0))</f>
        <v>0</v>
      </c>
      <c r="F813" s="0" t="n">
        <f aca="false">IF(OR(F$3="",Consolidado!$D813=""),0,IF(ISNUMBER(SEARCH(F$3,Consolidado!$D813)),IF(COUNTIFS(Consolidado!$AC$5:AC813,Consolidado!$AC813,Consolidado!$D$5:D813,"*"&amp;F$3&amp;"*")=1,1,0),0))</f>
        <v>0</v>
      </c>
      <c r="G813" s="0" t="n">
        <f aca="false">IF(OR(G$3="",Consolidado!$D813=""),0,IF(ISNUMBER(SEARCH(G$3,Consolidado!$D813)),IF(COUNTIFS(Consolidado!$AC$5:AC813,Consolidado!$AC813,Consolidado!$D$5:D813,"*"&amp;G$3&amp;"*")=1,1,0),0))</f>
        <v>0</v>
      </c>
      <c r="H813" s="0" t="n">
        <f aca="false">IF(OR(H$3="",Consolidado!$D813=""),0,IF(ISNUMBER(SEARCH(H$3,Consolidado!$D813)),IF(COUNTIFS(Consolidado!$AC$5:AC813,Consolidado!$AC813,Consolidado!$D$5:D813,"*"&amp;H$3&amp;"*")=1,1,0),0))</f>
        <v>0</v>
      </c>
      <c r="I813" s="0" t="n">
        <f aca="false">IF(OR(I$3="",Consolidado!$D813=""),0,IF(ISNUMBER(SEARCH(I$3,Consolidado!$D813)),IF(COUNTIFS(Consolidado!$AC$5:AC813,Consolidado!$AC813,Consolidado!$D$5:D813,"*"&amp;I$3&amp;"*")=1,1,0),0))</f>
        <v>0</v>
      </c>
      <c r="J813" s="0" t="n">
        <f aca="false">IF(OR(J$3="",Consolidado!$D813=""),0,IF(ISNUMBER(SEARCH(J$3,Consolidado!$D813)),IF(COUNTIFS(Consolidado!$AC$5:AC813,Consolidado!$AC813,Consolidado!$D$5:D813,"*"&amp;J$3&amp;"*")=1,1,0),0))</f>
        <v>0</v>
      </c>
      <c r="K813" s="0" t="n">
        <f aca="false">IF(OR(K$3="",Consolidado!$D813=""),0,IF(ISNUMBER(SEARCH(K$3,Consolidado!$D813)),IF(COUNTIFS(Consolidado!$AC$5:AC813,Consolidado!$AC813,Consolidado!$D$5:D813,"*"&amp;K$3&amp;"*")=1,1,0),0))</f>
        <v>0</v>
      </c>
      <c r="L813" s="0" t="n">
        <f aca="false">IF(OR(L$3="",Consolidado!$D813=""),0,IF(ISNUMBER(SEARCH(L$3,Consolidado!$D813)),IF(COUNTIFS(Consolidado!$AC$5:AC813,Consolidado!$AC813,Consolidado!$D$5:D813,"*"&amp;L$3&amp;"*")=1,1,0),0))</f>
        <v>0</v>
      </c>
      <c r="M813" s="0" t="n">
        <f aca="false">IF(OR(M$3="",Consolidado!$D813=""),0,IF(ISNUMBER(SEARCH(M$3,Consolidado!$D813)),IF(COUNTIFS(Consolidado!$AC$5:AC813,Consolidado!$AC813,Consolidado!$D$5:D813,"*"&amp;M$3&amp;"*")=1,1,0),0))</f>
        <v>0</v>
      </c>
      <c r="N813" s="0" t="n">
        <f aca="false">IF(OR(N$3="",Consolidado!$D813=""),0,IF(ISNUMBER(SEARCH(N$3,Consolidado!$D813)),IF(COUNTIFS(Consolidado!$AC$5:AC813,Consolidado!$AC813,Consolidado!$D$5:D813,"*"&amp;N$3&amp;"*")=1,1,0),0))</f>
        <v>0</v>
      </c>
      <c r="O813" s="0" t="n">
        <f aca="false">IF(OR(O$3="",Consolidado!$D813=""),0,IF(ISNUMBER(SEARCH(O$3,Consolidado!$D813)),IF(COUNTIFS(Consolidado!$AC$5:AC813,Consolidado!$AC813,Consolidado!$D$5:D813,"*"&amp;O$3&amp;"*")=1,1,0),0))</f>
        <v>0</v>
      </c>
      <c r="P813" s="0" t="n">
        <f aca="false">IF(OR(P$3="",Consolidado!$D813=""),0,IF(ISNUMBER(SEARCH(P$3,Consolidado!$D813)),IF(COUNTIFS(Consolidado!$AC$5:AC813,Consolidado!$AC813,Consolidado!$D$5:D813,"*"&amp;P$3&amp;"*")=1,1,0),0))</f>
        <v>0</v>
      </c>
      <c r="Q813" s="0" t="n">
        <f aca="false">IF(OR(Q$3="",Consolidado!$D813=""),0,IF(ISNUMBER(SEARCH(Q$3,Consolidado!$D813)),IF(COUNTIFS(Consolidado!$AC$5:AC813,Consolidado!$AC813,Consolidado!$D$5:D813,"*"&amp;Q$3&amp;"*")=1,1,0),0))</f>
        <v>0</v>
      </c>
      <c r="R813" s="0" t="n">
        <f aca="false">IF(OR(R$3="",Consolidado!$D813=""),0,IF(ISNUMBER(SEARCH(R$3,Consolidado!$D813)),IF(COUNTIFS(Consolidado!$AC$5:AC813,Consolidado!$AC813,Consolidado!$D$5:D813,"*"&amp;R$3&amp;"*")=1,1,0),0))</f>
        <v>0</v>
      </c>
      <c r="S813" s="0" t="n">
        <f aca="false">IF(OR(S$3="",Consolidado!$D813=""),0,IF(ISNUMBER(SEARCH(S$3,Consolidado!$D813)),IF(COUNTIFS(Consolidado!$AC$5:AC813,Consolidado!$AC813,Consolidado!$D$5:D813,"*"&amp;S$3&amp;"*")=1,1,0),0))</f>
        <v>0</v>
      </c>
      <c r="T813" s="0" t="n">
        <f aca="false">IF(OR(T$3="",Consolidado!$D813=""),0,IF(ISNUMBER(SEARCH(T$3,Consolidado!$D813)),IF(COUNTIFS(Consolidado!$AC$5:AC813,Consolidado!$AC813,Consolidado!$D$5:D813,"*"&amp;T$3&amp;"*")=1,1,0),0))</f>
        <v>0</v>
      </c>
      <c r="U813" s="0" t="n">
        <f aca="false">IF(OR(U$3="",Consolidado!$D813=""),0,IF(ISNUMBER(SEARCH(U$3,Consolidado!$D813)),IF(COUNTIFS(Consolidado!$AC$5:AC813,Consolidado!$AC813,Consolidado!$D$5:D813,"*"&amp;U$3&amp;"*")=1,1,0),0))</f>
        <v>0</v>
      </c>
      <c r="V813" s="0" t="n">
        <f aca="false">IF(OR(V$3="",Consolidado!$D813=""),0,IF(ISNUMBER(SEARCH(V$3,Consolidado!$D813)),IF(COUNTIFS(Consolidado!$AC$5:AC813,Consolidado!$AC813,Consolidado!$D$5:D813,"*"&amp;V$3&amp;"*")=1,1,0),0))</f>
        <v>0</v>
      </c>
      <c r="W813" s="0" t="n">
        <f aca="false">IF(OR(W$3="",Consolidado!$D813=""),0,IF(ISNUMBER(SEARCH(W$3,Consolidado!$D813)),IF(COUNTIFS(Consolidado!$AC$5:AC813,Consolidado!$AC813,Consolidado!$D$5:D813,"*"&amp;W$3&amp;"*")=1,1,0),0))</f>
        <v>0</v>
      </c>
      <c r="X813" s="0" t="n">
        <f aca="false">IF(OR(X$3="",Consolidado!$D813=""),0,IF(ISNUMBER(SEARCH(X$3,Consolidado!$D813)),IF(COUNTIFS(Consolidado!$AC$5:AC813,Consolidado!$AC813,Consolidado!$D$5:D813,"*"&amp;X$3&amp;"*")=1,1,0),0))</f>
        <v>0</v>
      </c>
      <c r="Y813" s="0" t="n">
        <f aca="false">IF(OR(Y$3="",Consolidado!$D813=""),0,IF(ISNUMBER(SEARCH(Y$3,Consolidado!$D813)),IF(COUNTIFS(Consolidado!$AC$5:AC813,Consolidado!$AC813,Consolidado!$D$5:D813,"*"&amp;Y$3&amp;"*")=1,1,0),0))</f>
        <v>0</v>
      </c>
      <c r="Z813" s="0" t="n">
        <f aca="false">IF(OR(Z$3="",Consolidado!$D813=""),0,IF(ISNUMBER(SEARCH(Z$3,Consolidado!$D813)),IF(COUNTIFS(Consolidado!$AC$5:AC813,Consolidado!$AC813,Consolidado!$D$5:D813,"*"&amp;Z$3&amp;"*")=1,1,0),0))</f>
        <v>0</v>
      </c>
      <c r="AA813" s="0" t="n">
        <f aca="false">IF(OR(AA$3="",Consolidado!$D813=""),0,IF(ISNUMBER(SEARCH(AA$3,Consolidado!$D813)),IF(COUNTIFS(Consolidado!$AC$5:AC813,Consolidado!$AC813,Consolidado!$D$5:D813,"*"&amp;AA$3&amp;"*")=1,1,0),0))</f>
        <v>0</v>
      </c>
      <c r="AB813" s="0" t="n">
        <f aca="false">IF(OR(AB$3="",Consolidado!$D813=""),0,IF(ISNUMBER(SEARCH(AB$3,Consolidado!$D813)),IF(COUNTIFS(Consolidado!$AC$5:AC813,Consolidado!$AC813,Consolidado!$D$5:D813,"*"&amp;AB$3&amp;"*")=1,1,0),0))</f>
        <v>0</v>
      </c>
      <c r="AC813" s="0" t="n">
        <f aca="false">IF(OR(AC$3="",Consolidado!$D813=""),0,IF(ISNUMBER(SEARCH(AC$3,Consolidado!$D813)),IF(COUNTIFS(Consolidado!$AC$5:AC813,Consolidado!$AC813,Consolidado!$D$5:D813,"*"&amp;AC$3&amp;"*")=1,1,0),0))</f>
        <v>0</v>
      </c>
      <c r="AD813" s="0" t="n">
        <f aca="false">IF(OR(AD$3="",Consolidado!$D813=""),0,IF(ISNUMBER(SEARCH(AD$3,Consolidado!$D813)),IF(COUNTIFS(Consolidado!$AC$5:AC813,Consolidado!$AC813,Consolidado!$D$5:D813,"*"&amp;AD$3&amp;"*")=1,1,0),0))</f>
        <v>0</v>
      </c>
      <c r="AE813" s="0" t="n">
        <f aca="false">IF(OR(AE$3="",Consolidado!$D813=""),0,IF(ISNUMBER(SEARCH(AE$3,Consolidado!$D813)),IF(COUNTIFS(Consolidado!$AC$5:AC813,Consolidado!$AC813,Consolidado!$D$5:D813,"*"&amp;AE$3&amp;"*")=1,1,0),0))</f>
        <v>0</v>
      </c>
      <c r="AF813" s="0" t="n">
        <f aca="false">IF(OR(AF$3="",Consolidado!$D813=""),0,IF(ISNUMBER(SEARCH(AF$3,Consolidado!$D813)),IF(COUNTIFS(Consolidado!$AC$5:AC813,Consolidado!$AC813,Consolidado!$D$5:D813,"*"&amp;AF$3&amp;"*")=1,1,0),0))</f>
        <v>0</v>
      </c>
      <c r="AG813" s="0" t="n">
        <f aca="false">IF(OR(AG$3="",Consolidado!$D813=""),0,IF(ISNUMBER(SEARCH(AG$3,Consolidado!$D813)),IF(COUNTIFS(Consolidado!$AC$5:AC813,Consolidado!$AC813,Consolidado!$D$5:D813,"*"&amp;AG$3&amp;"*")=1,1,0),0))</f>
        <v>0</v>
      </c>
      <c r="AH813" s="0" t="n">
        <f aca="false">IF(OR(AH$3="",Consolidado!$D813=""),0,IF(ISNUMBER(SEARCH(AH$3,Consolidado!$D813)),IF(COUNTIFS(Consolidado!$AC$5:AC813,Consolidado!$AC813,Consolidado!$D$5:D813,"*"&amp;AH$3&amp;"*")=1,1,0),0))</f>
        <v>0</v>
      </c>
      <c r="AI813" s="0" t="n">
        <f aca="false">IF(OR(AI$3="",Consolidado!$D813=""),0,IF(ISNUMBER(SEARCH(AI$3,Consolidado!$D813)),IF(COUNTIFS(Consolidado!$AC$5:AC813,Consolidado!$AC813,Consolidado!$D$5:D813,"*"&amp;AI$3&amp;"*")=1,1,0),0))</f>
        <v>0</v>
      </c>
      <c r="AJ813" s="0" t="n">
        <f aca="false">IF(OR(AJ$3="",Consolidado!$D813=""),0,IF(ISNUMBER(SEARCH(AJ$3,Consolidado!$D813)),IF(COUNTIFS(Consolidado!$AC$5:AC813,Consolidado!$AC813,Consolidado!$D$5:D813,"*"&amp;AJ$3&amp;"*")=1,1,0),0))</f>
        <v>0</v>
      </c>
      <c r="AK813" s="0" t="n">
        <f aca="false">IF(OR(AK$3="",Consolidado!$D813=""),0,IF(ISNUMBER(SEARCH(AK$3,Consolidado!$D813)),IF(COUNTIFS(Consolidado!$AC$5:AC813,Consolidado!$AC813,Consolidado!$D$5:D813,"*"&amp;AK$3&amp;"*")=1,1,0),0))</f>
        <v>0</v>
      </c>
      <c r="AL813" s="0" t="n">
        <f aca="false">IF(OR(AL$3="",Consolidado!$D813=""),0,IF(ISNUMBER(SEARCH(AL$3,Consolidado!$D813)),IF(COUNTIFS(Consolidado!$AC$5:AC813,Consolidado!$AC813,Consolidado!$D$5:D813,"*"&amp;AL$3&amp;"*")=1,1,0),0))</f>
        <v>0</v>
      </c>
      <c r="AM813" s="0" t="n">
        <f aca="false">IF(OR(AM$3="",Consolidado!$D813=""),0,IF(ISNUMBER(SEARCH(AM$3,Consolidado!$D813)),IF(COUNTIFS(Consolidado!$AC$5:AC813,Consolidado!$AC813,Consolidado!$D$5:D813,"*"&amp;AM$3&amp;"*")=1,1,0),0))</f>
        <v>0</v>
      </c>
      <c r="AN813" s="0" t="n">
        <f aca="false">IF(OR(AN$3="",Consolidado!$D813=""),0,IF(ISNUMBER(SEARCH(AN$3,Consolidado!$D813)),IF(COUNTIFS(Consolidado!$AC$5:AC813,Consolidado!$AC813,Consolidado!$D$5:D813,"*"&amp;AN$3&amp;"*")=1,1,0),0))</f>
        <v>0</v>
      </c>
      <c r="AO813" s="0" t="n">
        <f aca="false">IF(OR(AO$3="",Consolidado!$D813=""),0,IF(ISNUMBER(SEARCH(AO$3,Consolidado!$D813)),IF(COUNTIFS(Consolidado!$AC$5:AC813,Consolidado!$AC813,Consolidado!$D$5:D813,"*"&amp;AO$3&amp;"*")=1,1,0),0))</f>
        <v>0</v>
      </c>
    </row>
    <row r="814" customFormat="false" ht="15" hidden="false" customHeight="false" outlineLevel="0" collapsed="false">
      <c r="B814" s="0" t="n">
        <f aca="false">IF(OR(B$3="",Consolidado!$D814=""),0,IF(ISNUMBER(SEARCH(B$3,Consolidado!$D814)),IF(COUNTIFS(Consolidado!$AC$5:AC814,Consolidado!$AC814,Consolidado!$D$5:D814,"*"&amp;B$3&amp;"*")=1,1,0),0))</f>
        <v>0</v>
      </c>
      <c r="C814" s="0" t="n">
        <f aca="false">IF(OR(C$3="",Consolidado!$D814=""),0,IF(ISNUMBER(SEARCH(C$3,Consolidado!$D814)),IF(COUNTIFS(Consolidado!$AC$5:AC814,Consolidado!$AC814,Consolidado!$D$5:D814,"*"&amp;C$3&amp;"*")=1,1,0),0))</f>
        <v>0</v>
      </c>
      <c r="D814" s="0" t="n">
        <f aca="false">IF(OR(D$3="",Consolidado!$D814=""),0,IF(ISNUMBER(SEARCH(D$3,Consolidado!$D814)),IF(COUNTIFS(Consolidado!$AC$5:AC814,Consolidado!$AC814,Consolidado!$D$5:D814,"*"&amp;D$3&amp;"*")=1,1,0),0))</f>
        <v>0</v>
      </c>
      <c r="E814" s="0" t="n">
        <f aca="false">IF(OR(E$3="",Consolidado!$D814=""),0,IF(ISNUMBER(SEARCH(E$3,Consolidado!$D814)),IF(COUNTIFS(Consolidado!$AC$5:AC814,Consolidado!$AC814,Consolidado!$D$5:D814,"*"&amp;E$3&amp;"*")=1,1,0),0))</f>
        <v>0</v>
      </c>
      <c r="F814" s="0" t="n">
        <f aca="false">IF(OR(F$3="",Consolidado!$D814=""),0,IF(ISNUMBER(SEARCH(F$3,Consolidado!$D814)),IF(COUNTIFS(Consolidado!$AC$5:AC814,Consolidado!$AC814,Consolidado!$D$5:D814,"*"&amp;F$3&amp;"*")=1,1,0),0))</f>
        <v>0</v>
      </c>
      <c r="G814" s="0" t="n">
        <f aca="false">IF(OR(G$3="",Consolidado!$D814=""),0,IF(ISNUMBER(SEARCH(G$3,Consolidado!$D814)),IF(COUNTIFS(Consolidado!$AC$5:AC814,Consolidado!$AC814,Consolidado!$D$5:D814,"*"&amp;G$3&amp;"*")=1,1,0),0))</f>
        <v>0</v>
      </c>
      <c r="H814" s="0" t="n">
        <f aca="false">IF(OR(H$3="",Consolidado!$D814=""),0,IF(ISNUMBER(SEARCH(H$3,Consolidado!$D814)),IF(COUNTIFS(Consolidado!$AC$5:AC814,Consolidado!$AC814,Consolidado!$D$5:D814,"*"&amp;H$3&amp;"*")=1,1,0),0))</f>
        <v>0</v>
      </c>
      <c r="I814" s="0" t="n">
        <f aca="false">IF(OR(I$3="",Consolidado!$D814=""),0,IF(ISNUMBER(SEARCH(I$3,Consolidado!$D814)),IF(COUNTIFS(Consolidado!$AC$5:AC814,Consolidado!$AC814,Consolidado!$D$5:D814,"*"&amp;I$3&amp;"*")=1,1,0),0))</f>
        <v>0</v>
      </c>
      <c r="J814" s="0" t="n">
        <f aca="false">IF(OR(J$3="",Consolidado!$D814=""),0,IF(ISNUMBER(SEARCH(J$3,Consolidado!$D814)),IF(COUNTIFS(Consolidado!$AC$5:AC814,Consolidado!$AC814,Consolidado!$D$5:D814,"*"&amp;J$3&amp;"*")=1,1,0),0))</f>
        <v>0</v>
      </c>
      <c r="K814" s="0" t="n">
        <f aca="false">IF(OR(K$3="",Consolidado!$D814=""),0,IF(ISNUMBER(SEARCH(K$3,Consolidado!$D814)),IF(COUNTIFS(Consolidado!$AC$5:AC814,Consolidado!$AC814,Consolidado!$D$5:D814,"*"&amp;K$3&amp;"*")=1,1,0),0))</f>
        <v>0</v>
      </c>
      <c r="L814" s="0" t="n">
        <f aca="false">IF(OR(L$3="",Consolidado!$D814=""),0,IF(ISNUMBER(SEARCH(L$3,Consolidado!$D814)),IF(COUNTIFS(Consolidado!$AC$5:AC814,Consolidado!$AC814,Consolidado!$D$5:D814,"*"&amp;L$3&amp;"*")=1,1,0),0))</f>
        <v>0</v>
      </c>
      <c r="M814" s="0" t="n">
        <f aca="false">IF(OR(M$3="",Consolidado!$D814=""),0,IF(ISNUMBER(SEARCH(M$3,Consolidado!$D814)),IF(COUNTIFS(Consolidado!$AC$5:AC814,Consolidado!$AC814,Consolidado!$D$5:D814,"*"&amp;M$3&amp;"*")=1,1,0),0))</f>
        <v>0</v>
      </c>
      <c r="N814" s="0" t="n">
        <f aca="false">IF(OR(N$3="",Consolidado!$D814=""),0,IF(ISNUMBER(SEARCH(N$3,Consolidado!$D814)),IF(COUNTIFS(Consolidado!$AC$5:AC814,Consolidado!$AC814,Consolidado!$D$5:D814,"*"&amp;N$3&amp;"*")=1,1,0),0))</f>
        <v>0</v>
      </c>
      <c r="O814" s="0" t="n">
        <f aca="false">IF(OR(O$3="",Consolidado!$D814=""),0,IF(ISNUMBER(SEARCH(O$3,Consolidado!$D814)),IF(COUNTIFS(Consolidado!$AC$5:AC814,Consolidado!$AC814,Consolidado!$D$5:D814,"*"&amp;O$3&amp;"*")=1,1,0),0))</f>
        <v>0</v>
      </c>
      <c r="P814" s="0" t="n">
        <f aca="false">IF(OR(P$3="",Consolidado!$D814=""),0,IF(ISNUMBER(SEARCH(P$3,Consolidado!$D814)),IF(COUNTIFS(Consolidado!$AC$5:AC814,Consolidado!$AC814,Consolidado!$D$5:D814,"*"&amp;P$3&amp;"*")=1,1,0),0))</f>
        <v>0</v>
      </c>
      <c r="Q814" s="0" t="n">
        <f aca="false">IF(OR(Q$3="",Consolidado!$D814=""),0,IF(ISNUMBER(SEARCH(Q$3,Consolidado!$D814)),IF(COUNTIFS(Consolidado!$AC$5:AC814,Consolidado!$AC814,Consolidado!$D$5:D814,"*"&amp;Q$3&amp;"*")=1,1,0),0))</f>
        <v>0</v>
      </c>
      <c r="R814" s="0" t="n">
        <f aca="false">IF(OR(R$3="",Consolidado!$D814=""),0,IF(ISNUMBER(SEARCH(R$3,Consolidado!$D814)),IF(COUNTIFS(Consolidado!$AC$5:AC814,Consolidado!$AC814,Consolidado!$D$5:D814,"*"&amp;R$3&amp;"*")=1,1,0),0))</f>
        <v>0</v>
      </c>
      <c r="S814" s="0" t="n">
        <f aca="false">IF(OR(S$3="",Consolidado!$D814=""),0,IF(ISNUMBER(SEARCH(S$3,Consolidado!$D814)),IF(COUNTIFS(Consolidado!$AC$5:AC814,Consolidado!$AC814,Consolidado!$D$5:D814,"*"&amp;S$3&amp;"*")=1,1,0),0))</f>
        <v>0</v>
      </c>
      <c r="T814" s="0" t="n">
        <f aca="false">IF(OR(T$3="",Consolidado!$D814=""),0,IF(ISNUMBER(SEARCH(T$3,Consolidado!$D814)),IF(COUNTIFS(Consolidado!$AC$5:AC814,Consolidado!$AC814,Consolidado!$D$5:D814,"*"&amp;T$3&amp;"*")=1,1,0),0))</f>
        <v>0</v>
      </c>
      <c r="U814" s="0" t="n">
        <f aca="false">IF(OR(U$3="",Consolidado!$D814=""),0,IF(ISNUMBER(SEARCH(U$3,Consolidado!$D814)),IF(COUNTIFS(Consolidado!$AC$5:AC814,Consolidado!$AC814,Consolidado!$D$5:D814,"*"&amp;U$3&amp;"*")=1,1,0),0))</f>
        <v>0</v>
      </c>
      <c r="V814" s="0" t="n">
        <f aca="false">IF(OR(V$3="",Consolidado!$D814=""),0,IF(ISNUMBER(SEARCH(V$3,Consolidado!$D814)),IF(COUNTIFS(Consolidado!$AC$5:AC814,Consolidado!$AC814,Consolidado!$D$5:D814,"*"&amp;V$3&amp;"*")=1,1,0),0))</f>
        <v>0</v>
      </c>
      <c r="W814" s="0" t="n">
        <f aca="false">IF(OR(W$3="",Consolidado!$D814=""),0,IF(ISNUMBER(SEARCH(W$3,Consolidado!$D814)),IF(COUNTIFS(Consolidado!$AC$5:AC814,Consolidado!$AC814,Consolidado!$D$5:D814,"*"&amp;W$3&amp;"*")=1,1,0),0))</f>
        <v>0</v>
      </c>
      <c r="X814" s="0" t="n">
        <f aca="false">IF(OR(X$3="",Consolidado!$D814=""),0,IF(ISNUMBER(SEARCH(X$3,Consolidado!$D814)),IF(COUNTIFS(Consolidado!$AC$5:AC814,Consolidado!$AC814,Consolidado!$D$5:D814,"*"&amp;X$3&amp;"*")=1,1,0),0))</f>
        <v>0</v>
      </c>
      <c r="Y814" s="0" t="n">
        <f aca="false">IF(OR(Y$3="",Consolidado!$D814=""),0,IF(ISNUMBER(SEARCH(Y$3,Consolidado!$D814)),IF(COUNTIFS(Consolidado!$AC$5:AC814,Consolidado!$AC814,Consolidado!$D$5:D814,"*"&amp;Y$3&amp;"*")=1,1,0),0))</f>
        <v>0</v>
      </c>
      <c r="Z814" s="0" t="n">
        <f aca="false">IF(OR(Z$3="",Consolidado!$D814=""),0,IF(ISNUMBER(SEARCH(Z$3,Consolidado!$D814)),IF(COUNTIFS(Consolidado!$AC$5:AC814,Consolidado!$AC814,Consolidado!$D$5:D814,"*"&amp;Z$3&amp;"*")=1,1,0),0))</f>
        <v>0</v>
      </c>
      <c r="AA814" s="0" t="n">
        <f aca="false">IF(OR(AA$3="",Consolidado!$D814=""),0,IF(ISNUMBER(SEARCH(AA$3,Consolidado!$D814)),IF(COUNTIFS(Consolidado!$AC$5:AC814,Consolidado!$AC814,Consolidado!$D$5:D814,"*"&amp;AA$3&amp;"*")=1,1,0),0))</f>
        <v>0</v>
      </c>
      <c r="AB814" s="0" t="n">
        <f aca="false">IF(OR(AB$3="",Consolidado!$D814=""),0,IF(ISNUMBER(SEARCH(AB$3,Consolidado!$D814)),IF(COUNTIFS(Consolidado!$AC$5:AC814,Consolidado!$AC814,Consolidado!$D$5:D814,"*"&amp;AB$3&amp;"*")=1,1,0),0))</f>
        <v>0</v>
      </c>
      <c r="AC814" s="0" t="n">
        <f aca="false">IF(OR(AC$3="",Consolidado!$D814=""),0,IF(ISNUMBER(SEARCH(AC$3,Consolidado!$D814)),IF(COUNTIFS(Consolidado!$AC$5:AC814,Consolidado!$AC814,Consolidado!$D$5:D814,"*"&amp;AC$3&amp;"*")=1,1,0),0))</f>
        <v>0</v>
      </c>
      <c r="AD814" s="0" t="n">
        <f aca="false">IF(OR(AD$3="",Consolidado!$D814=""),0,IF(ISNUMBER(SEARCH(AD$3,Consolidado!$D814)),IF(COUNTIFS(Consolidado!$AC$5:AC814,Consolidado!$AC814,Consolidado!$D$5:D814,"*"&amp;AD$3&amp;"*")=1,1,0),0))</f>
        <v>0</v>
      </c>
      <c r="AE814" s="0" t="n">
        <f aca="false">IF(OR(AE$3="",Consolidado!$D814=""),0,IF(ISNUMBER(SEARCH(AE$3,Consolidado!$D814)),IF(COUNTIFS(Consolidado!$AC$5:AC814,Consolidado!$AC814,Consolidado!$D$5:D814,"*"&amp;AE$3&amp;"*")=1,1,0),0))</f>
        <v>0</v>
      </c>
      <c r="AF814" s="0" t="n">
        <f aca="false">IF(OR(AF$3="",Consolidado!$D814=""),0,IF(ISNUMBER(SEARCH(AF$3,Consolidado!$D814)),IF(COUNTIFS(Consolidado!$AC$5:AC814,Consolidado!$AC814,Consolidado!$D$5:D814,"*"&amp;AF$3&amp;"*")=1,1,0),0))</f>
        <v>0</v>
      </c>
      <c r="AG814" s="0" t="n">
        <f aca="false">IF(OR(AG$3="",Consolidado!$D814=""),0,IF(ISNUMBER(SEARCH(AG$3,Consolidado!$D814)),IF(COUNTIFS(Consolidado!$AC$5:AC814,Consolidado!$AC814,Consolidado!$D$5:D814,"*"&amp;AG$3&amp;"*")=1,1,0),0))</f>
        <v>0</v>
      </c>
      <c r="AH814" s="0" t="n">
        <f aca="false">IF(OR(AH$3="",Consolidado!$D814=""),0,IF(ISNUMBER(SEARCH(AH$3,Consolidado!$D814)),IF(COUNTIFS(Consolidado!$AC$5:AC814,Consolidado!$AC814,Consolidado!$D$5:D814,"*"&amp;AH$3&amp;"*")=1,1,0),0))</f>
        <v>0</v>
      </c>
      <c r="AI814" s="0" t="n">
        <f aca="false">IF(OR(AI$3="",Consolidado!$D814=""),0,IF(ISNUMBER(SEARCH(AI$3,Consolidado!$D814)),IF(COUNTIFS(Consolidado!$AC$5:AC814,Consolidado!$AC814,Consolidado!$D$5:D814,"*"&amp;AI$3&amp;"*")=1,1,0),0))</f>
        <v>0</v>
      </c>
      <c r="AJ814" s="0" t="n">
        <f aca="false">IF(OR(AJ$3="",Consolidado!$D814=""),0,IF(ISNUMBER(SEARCH(AJ$3,Consolidado!$D814)),IF(COUNTIFS(Consolidado!$AC$5:AC814,Consolidado!$AC814,Consolidado!$D$5:D814,"*"&amp;AJ$3&amp;"*")=1,1,0),0))</f>
        <v>0</v>
      </c>
      <c r="AK814" s="0" t="n">
        <f aca="false">IF(OR(AK$3="",Consolidado!$D814=""),0,IF(ISNUMBER(SEARCH(AK$3,Consolidado!$D814)),IF(COUNTIFS(Consolidado!$AC$5:AC814,Consolidado!$AC814,Consolidado!$D$5:D814,"*"&amp;AK$3&amp;"*")=1,1,0),0))</f>
        <v>0</v>
      </c>
      <c r="AL814" s="0" t="n">
        <f aca="false">IF(OR(AL$3="",Consolidado!$D814=""),0,IF(ISNUMBER(SEARCH(AL$3,Consolidado!$D814)),IF(COUNTIFS(Consolidado!$AC$5:AC814,Consolidado!$AC814,Consolidado!$D$5:D814,"*"&amp;AL$3&amp;"*")=1,1,0),0))</f>
        <v>0</v>
      </c>
      <c r="AM814" s="0" t="n">
        <f aca="false">IF(OR(AM$3="",Consolidado!$D814=""),0,IF(ISNUMBER(SEARCH(AM$3,Consolidado!$D814)),IF(COUNTIFS(Consolidado!$AC$5:AC814,Consolidado!$AC814,Consolidado!$D$5:D814,"*"&amp;AM$3&amp;"*")=1,1,0),0))</f>
        <v>0</v>
      </c>
      <c r="AN814" s="0" t="n">
        <f aca="false">IF(OR(AN$3="",Consolidado!$D814=""),0,IF(ISNUMBER(SEARCH(AN$3,Consolidado!$D814)),IF(COUNTIFS(Consolidado!$AC$5:AC814,Consolidado!$AC814,Consolidado!$D$5:D814,"*"&amp;AN$3&amp;"*")=1,1,0),0))</f>
        <v>0</v>
      </c>
      <c r="AO814" s="0" t="n">
        <f aca="false">IF(OR(AO$3="",Consolidado!$D814=""),0,IF(ISNUMBER(SEARCH(AO$3,Consolidado!$D814)),IF(COUNTIFS(Consolidado!$AC$5:AC814,Consolidado!$AC814,Consolidado!$D$5:D814,"*"&amp;AO$3&amp;"*")=1,1,0),0))</f>
        <v>0</v>
      </c>
    </row>
    <row r="815" customFormat="false" ht="15" hidden="false" customHeight="false" outlineLevel="0" collapsed="false">
      <c r="B815" s="0" t="n">
        <f aca="false">IF(OR(B$3="",Consolidado!$D815=""),0,IF(ISNUMBER(SEARCH(B$3,Consolidado!$D815)),IF(COUNTIFS(Consolidado!$AC$5:AC815,Consolidado!$AC815,Consolidado!$D$5:D815,"*"&amp;B$3&amp;"*")=1,1,0),0))</f>
        <v>0</v>
      </c>
      <c r="C815" s="0" t="n">
        <f aca="false">IF(OR(C$3="",Consolidado!$D815=""),0,IF(ISNUMBER(SEARCH(C$3,Consolidado!$D815)),IF(COUNTIFS(Consolidado!$AC$5:AC815,Consolidado!$AC815,Consolidado!$D$5:D815,"*"&amp;C$3&amp;"*")=1,1,0),0))</f>
        <v>0</v>
      </c>
      <c r="D815" s="0" t="n">
        <f aca="false">IF(OR(D$3="",Consolidado!$D815=""),0,IF(ISNUMBER(SEARCH(D$3,Consolidado!$D815)),IF(COUNTIFS(Consolidado!$AC$5:AC815,Consolidado!$AC815,Consolidado!$D$5:D815,"*"&amp;D$3&amp;"*")=1,1,0),0))</f>
        <v>0</v>
      </c>
      <c r="E815" s="0" t="n">
        <f aca="false">IF(OR(E$3="",Consolidado!$D815=""),0,IF(ISNUMBER(SEARCH(E$3,Consolidado!$D815)),IF(COUNTIFS(Consolidado!$AC$5:AC815,Consolidado!$AC815,Consolidado!$D$5:D815,"*"&amp;E$3&amp;"*")=1,1,0),0))</f>
        <v>0</v>
      </c>
      <c r="F815" s="0" t="n">
        <f aca="false">IF(OR(F$3="",Consolidado!$D815=""),0,IF(ISNUMBER(SEARCH(F$3,Consolidado!$D815)),IF(COUNTIFS(Consolidado!$AC$5:AC815,Consolidado!$AC815,Consolidado!$D$5:D815,"*"&amp;F$3&amp;"*")=1,1,0),0))</f>
        <v>0</v>
      </c>
      <c r="G815" s="0" t="n">
        <f aca="false">IF(OR(G$3="",Consolidado!$D815=""),0,IF(ISNUMBER(SEARCH(G$3,Consolidado!$D815)),IF(COUNTIFS(Consolidado!$AC$5:AC815,Consolidado!$AC815,Consolidado!$D$5:D815,"*"&amp;G$3&amp;"*")=1,1,0),0))</f>
        <v>0</v>
      </c>
      <c r="H815" s="0" t="n">
        <f aca="false">IF(OR(H$3="",Consolidado!$D815=""),0,IF(ISNUMBER(SEARCH(H$3,Consolidado!$D815)),IF(COUNTIFS(Consolidado!$AC$5:AC815,Consolidado!$AC815,Consolidado!$D$5:D815,"*"&amp;H$3&amp;"*")=1,1,0),0))</f>
        <v>0</v>
      </c>
      <c r="I815" s="0" t="n">
        <f aca="false">IF(OR(I$3="",Consolidado!$D815=""),0,IF(ISNUMBER(SEARCH(I$3,Consolidado!$D815)),IF(COUNTIFS(Consolidado!$AC$5:AC815,Consolidado!$AC815,Consolidado!$D$5:D815,"*"&amp;I$3&amp;"*")=1,1,0),0))</f>
        <v>0</v>
      </c>
      <c r="J815" s="0" t="n">
        <f aca="false">IF(OR(J$3="",Consolidado!$D815=""),0,IF(ISNUMBER(SEARCH(J$3,Consolidado!$D815)),IF(COUNTIFS(Consolidado!$AC$5:AC815,Consolidado!$AC815,Consolidado!$D$5:D815,"*"&amp;J$3&amp;"*")=1,1,0),0))</f>
        <v>0</v>
      </c>
      <c r="K815" s="0" t="n">
        <f aca="false">IF(OR(K$3="",Consolidado!$D815=""),0,IF(ISNUMBER(SEARCH(K$3,Consolidado!$D815)),IF(COUNTIFS(Consolidado!$AC$5:AC815,Consolidado!$AC815,Consolidado!$D$5:D815,"*"&amp;K$3&amp;"*")=1,1,0),0))</f>
        <v>0</v>
      </c>
      <c r="L815" s="0" t="n">
        <f aca="false">IF(OR(L$3="",Consolidado!$D815=""),0,IF(ISNUMBER(SEARCH(L$3,Consolidado!$D815)),IF(COUNTIFS(Consolidado!$AC$5:AC815,Consolidado!$AC815,Consolidado!$D$5:D815,"*"&amp;L$3&amp;"*")=1,1,0),0))</f>
        <v>0</v>
      </c>
      <c r="M815" s="0" t="n">
        <f aca="false">IF(OR(M$3="",Consolidado!$D815=""),0,IF(ISNUMBER(SEARCH(M$3,Consolidado!$D815)),IF(COUNTIFS(Consolidado!$AC$5:AC815,Consolidado!$AC815,Consolidado!$D$5:D815,"*"&amp;M$3&amp;"*")=1,1,0),0))</f>
        <v>0</v>
      </c>
      <c r="N815" s="0" t="n">
        <f aca="false">IF(OR(N$3="",Consolidado!$D815=""),0,IF(ISNUMBER(SEARCH(N$3,Consolidado!$D815)),IF(COUNTIFS(Consolidado!$AC$5:AC815,Consolidado!$AC815,Consolidado!$D$5:D815,"*"&amp;N$3&amp;"*")=1,1,0),0))</f>
        <v>0</v>
      </c>
      <c r="O815" s="0" t="n">
        <f aca="false">IF(OR(O$3="",Consolidado!$D815=""),0,IF(ISNUMBER(SEARCH(O$3,Consolidado!$D815)),IF(COUNTIFS(Consolidado!$AC$5:AC815,Consolidado!$AC815,Consolidado!$D$5:D815,"*"&amp;O$3&amp;"*")=1,1,0),0))</f>
        <v>0</v>
      </c>
      <c r="P815" s="0" t="n">
        <f aca="false">IF(OR(P$3="",Consolidado!$D815=""),0,IF(ISNUMBER(SEARCH(P$3,Consolidado!$D815)),IF(COUNTIFS(Consolidado!$AC$5:AC815,Consolidado!$AC815,Consolidado!$D$5:D815,"*"&amp;P$3&amp;"*")=1,1,0),0))</f>
        <v>0</v>
      </c>
      <c r="Q815" s="0" t="n">
        <f aca="false">IF(OR(Q$3="",Consolidado!$D815=""),0,IF(ISNUMBER(SEARCH(Q$3,Consolidado!$D815)),IF(COUNTIFS(Consolidado!$AC$5:AC815,Consolidado!$AC815,Consolidado!$D$5:D815,"*"&amp;Q$3&amp;"*")=1,1,0),0))</f>
        <v>0</v>
      </c>
      <c r="R815" s="0" t="n">
        <f aca="false">IF(OR(R$3="",Consolidado!$D815=""),0,IF(ISNUMBER(SEARCH(R$3,Consolidado!$D815)),IF(COUNTIFS(Consolidado!$AC$5:AC815,Consolidado!$AC815,Consolidado!$D$5:D815,"*"&amp;R$3&amp;"*")=1,1,0),0))</f>
        <v>0</v>
      </c>
      <c r="S815" s="0" t="n">
        <f aca="false">IF(OR(S$3="",Consolidado!$D815=""),0,IF(ISNUMBER(SEARCH(S$3,Consolidado!$D815)),IF(COUNTIFS(Consolidado!$AC$5:AC815,Consolidado!$AC815,Consolidado!$D$5:D815,"*"&amp;S$3&amp;"*")=1,1,0),0))</f>
        <v>0</v>
      </c>
      <c r="T815" s="0" t="n">
        <f aca="false">IF(OR(T$3="",Consolidado!$D815=""),0,IF(ISNUMBER(SEARCH(T$3,Consolidado!$D815)),IF(COUNTIFS(Consolidado!$AC$5:AC815,Consolidado!$AC815,Consolidado!$D$5:D815,"*"&amp;T$3&amp;"*")=1,1,0),0))</f>
        <v>0</v>
      </c>
      <c r="U815" s="0" t="n">
        <f aca="false">IF(OR(U$3="",Consolidado!$D815=""),0,IF(ISNUMBER(SEARCH(U$3,Consolidado!$D815)),IF(COUNTIFS(Consolidado!$AC$5:AC815,Consolidado!$AC815,Consolidado!$D$5:D815,"*"&amp;U$3&amp;"*")=1,1,0),0))</f>
        <v>0</v>
      </c>
      <c r="V815" s="0" t="n">
        <f aca="false">IF(OR(V$3="",Consolidado!$D815=""),0,IF(ISNUMBER(SEARCH(V$3,Consolidado!$D815)),IF(COUNTIFS(Consolidado!$AC$5:AC815,Consolidado!$AC815,Consolidado!$D$5:D815,"*"&amp;V$3&amp;"*")=1,1,0),0))</f>
        <v>0</v>
      </c>
      <c r="W815" s="0" t="n">
        <f aca="false">IF(OR(W$3="",Consolidado!$D815=""),0,IF(ISNUMBER(SEARCH(W$3,Consolidado!$D815)),IF(COUNTIFS(Consolidado!$AC$5:AC815,Consolidado!$AC815,Consolidado!$D$5:D815,"*"&amp;W$3&amp;"*")=1,1,0),0))</f>
        <v>0</v>
      </c>
      <c r="X815" s="0" t="n">
        <f aca="false">IF(OR(X$3="",Consolidado!$D815=""),0,IF(ISNUMBER(SEARCH(X$3,Consolidado!$D815)),IF(COUNTIFS(Consolidado!$AC$5:AC815,Consolidado!$AC815,Consolidado!$D$5:D815,"*"&amp;X$3&amp;"*")=1,1,0),0))</f>
        <v>0</v>
      </c>
      <c r="Y815" s="0" t="n">
        <f aca="false">IF(OR(Y$3="",Consolidado!$D815=""),0,IF(ISNUMBER(SEARCH(Y$3,Consolidado!$D815)),IF(COUNTIFS(Consolidado!$AC$5:AC815,Consolidado!$AC815,Consolidado!$D$5:D815,"*"&amp;Y$3&amp;"*")=1,1,0),0))</f>
        <v>0</v>
      </c>
      <c r="Z815" s="0" t="n">
        <f aca="false">IF(OR(Z$3="",Consolidado!$D815=""),0,IF(ISNUMBER(SEARCH(Z$3,Consolidado!$D815)),IF(COUNTIFS(Consolidado!$AC$5:AC815,Consolidado!$AC815,Consolidado!$D$5:D815,"*"&amp;Z$3&amp;"*")=1,1,0),0))</f>
        <v>0</v>
      </c>
      <c r="AA815" s="0" t="n">
        <f aca="false">IF(OR(AA$3="",Consolidado!$D815=""),0,IF(ISNUMBER(SEARCH(AA$3,Consolidado!$D815)),IF(COUNTIFS(Consolidado!$AC$5:AC815,Consolidado!$AC815,Consolidado!$D$5:D815,"*"&amp;AA$3&amp;"*")=1,1,0),0))</f>
        <v>0</v>
      </c>
      <c r="AB815" s="0" t="n">
        <f aca="false">IF(OR(AB$3="",Consolidado!$D815=""),0,IF(ISNUMBER(SEARCH(AB$3,Consolidado!$D815)),IF(COUNTIFS(Consolidado!$AC$5:AC815,Consolidado!$AC815,Consolidado!$D$5:D815,"*"&amp;AB$3&amp;"*")=1,1,0),0))</f>
        <v>0</v>
      </c>
      <c r="AC815" s="0" t="n">
        <f aca="false">IF(OR(AC$3="",Consolidado!$D815=""),0,IF(ISNUMBER(SEARCH(AC$3,Consolidado!$D815)),IF(COUNTIFS(Consolidado!$AC$5:AC815,Consolidado!$AC815,Consolidado!$D$5:D815,"*"&amp;AC$3&amp;"*")=1,1,0),0))</f>
        <v>0</v>
      </c>
      <c r="AD815" s="0" t="n">
        <f aca="false">IF(OR(AD$3="",Consolidado!$D815=""),0,IF(ISNUMBER(SEARCH(AD$3,Consolidado!$D815)),IF(COUNTIFS(Consolidado!$AC$5:AC815,Consolidado!$AC815,Consolidado!$D$5:D815,"*"&amp;AD$3&amp;"*")=1,1,0),0))</f>
        <v>0</v>
      </c>
      <c r="AE815" s="0" t="n">
        <f aca="false">IF(OR(AE$3="",Consolidado!$D815=""),0,IF(ISNUMBER(SEARCH(AE$3,Consolidado!$D815)),IF(COUNTIFS(Consolidado!$AC$5:AC815,Consolidado!$AC815,Consolidado!$D$5:D815,"*"&amp;AE$3&amp;"*")=1,1,0),0))</f>
        <v>0</v>
      </c>
      <c r="AF815" s="0" t="n">
        <f aca="false">IF(OR(AF$3="",Consolidado!$D815=""),0,IF(ISNUMBER(SEARCH(AF$3,Consolidado!$D815)),IF(COUNTIFS(Consolidado!$AC$5:AC815,Consolidado!$AC815,Consolidado!$D$5:D815,"*"&amp;AF$3&amp;"*")=1,1,0),0))</f>
        <v>0</v>
      </c>
      <c r="AG815" s="0" t="n">
        <f aca="false">IF(OR(AG$3="",Consolidado!$D815=""),0,IF(ISNUMBER(SEARCH(AG$3,Consolidado!$D815)),IF(COUNTIFS(Consolidado!$AC$5:AC815,Consolidado!$AC815,Consolidado!$D$5:D815,"*"&amp;AG$3&amp;"*")=1,1,0),0))</f>
        <v>0</v>
      </c>
      <c r="AH815" s="0" t="n">
        <f aca="false">IF(OR(AH$3="",Consolidado!$D815=""),0,IF(ISNUMBER(SEARCH(AH$3,Consolidado!$D815)),IF(COUNTIFS(Consolidado!$AC$5:AC815,Consolidado!$AC815,Consolidado!$D$5:D815,"*"&amp;AH$3&amp;"*")=1,1,0),0))</f>
        <v>0</v>
      </c>
      <c r="AI815" s="0" t="n">
        <f aca="false">IF(OR(AI$3="",Consolidado!$D815=""),0,IF(ISNUMBER(SEARCH(AI$3,Consolidado!$D815)),IF(COUNTIFS(Consolidado!$AC$5:AC815,Consolidado!$AC815,Consolidado!$D$5:D815,"*"&amp;AI$3&amp;"*")=1,1,0),0))</f>
        <v>0</v>
      </c>
      <c r="AJ815" s="0" t="n">
        <f aca="false">IF(OR(AJ$3="",Consolidado!$D815=""),0,IF(ISNUMBER(SEARCH(AJ$3,Consolidado!$D815)),IF(COUNTIFS(Consolidado!$AC$5:AC815,Consolidado!$AC815,Consolidado!$D$5:D815,"*"&amp;AJ$3&amp;"*")=1,1,0),0))</f>
        <v>0</v>
      </c>
      <c r="AK815" s="0" t="n">
        <f aca="false">IF(OR(AK$3="",Consolidado!$D815=""),0,IF(ISNUMBER(SEARCH(AK$3,Consolidado!$D815)),IF(COUNTIFS(Consolidado!$AC$5:AC815,Consolidado!$AC815,Consolidado!$D$5:D815,"*"&amp;AK$3&amp;"*")=1,1,0),0))</f>
        <v>0</v>
      </c>
      <c r="AL815" s="0" t="n">
        <f aca="false">IF(OR(AL$3="",Consolidado!$D815=""),0,IF(ISNUMBER(SEARCH(AL$3,Consolidado!$D815)),IF(COUNTIFS(Consolidado!$AC$5:AC815,Consolidado!$AC815,Consolidado!$D$5:D815,"*"&amp;AL$3&amp;"*")=1,1,0),0))</f>
        <v>0</v>
      </c>
      <c r="AM815" s="0" t="n">
        <f aca="false">IF(OR(AM$3="",Consolidado!$D815=""),0,IF(ISNUMBER(SEARCH(AM$3,Consolidado!$D815)),IF(COUNTIFS(Consolidado!$AC$5:AC815,Consolidado!$AC815,Consolidado!$D$5:D815,"*"&amp;AM$3&amp;"*")=1,1,0),0))</f>
        <v>0</v>
      </c>
      <c r="AN815" s="0" t="n">
        <f aca="false">IF(OR(AN$3="",Consolidado!$D815=""),0,IF(ISNUMBER(SEARCH(AN$3,Consolidado!$D815)),IF(COUNTIFS(Consolidado!$AC$5:AC815,Consolidado!$AC815,Consolidado!$D$5:D815,"*"&amp;AN$3&amp;"*")=1,1,0),0))</f>
        <v>0</v>
      </c>
      <c r="AO815" s="0" t="n">
        <f aca="false">IF(OR(AO$3="",Consolidado!$D815=""),0,IF(ISNUMBER(SEARCH(AO$3,Consolidado!$D815)),IF(COUNTIFS(Consolidado!$AC$5:AC815,Consolidado!$AC815,Consolidado!$D$5:D815,"*"&amp;AO$3&amp;"*")=1,1,0),0))</f>
        <v>0</v>
      </c>
    </row>
    <row r="816" customFormat="false" ht="15" hidden="false" customHeight="false" outlineLevel="0" collapsed="false">
      <c r="B816" s="0" t="n">
        <f aca="false">IF(OR(B$3="",Consolidado!$D816=""),0,IF(ISNUMBER(SEARCH(B$3,Consolidado!$D816)),IF(COUNTIFS(Consolidado!$AC$5:AC816,Consolidado!$AC816,Consolidado!$D$5:D816,"*"&amp;B$3&amp;"*")=1,1,0),0))</f>
        <v>0</v>
      </c>
      <c r="C816" s="0" t="n">
        <f aca="false">IF(OR(C$3="",Consolidado!$D816=""),0,IF(ISNUMBER(SEARCH(C$3,Consolidado!$D816)),IF(COUNTIFS(Consolidado!$AC$5:AC816,Consolidado!$AC816,Consolidado!$D$5:D816,"*"&amp;C$3&amp;"*")=1,1,0),0))</f>
        <v>0</v>
      </c>
      <c r="D816" s="0" t="n">
        <f aca="false">IF(OR(D$3="",Consolidado!$D816=""),0,IF(ISNUMBER(SEARCH(D$3,Consolidado!$D816)),IF(COUNTIFS(Consolidado!$AC$5:AC816,Consolidado!$AC816,Consolidado!$D$5:D816,"*"&amp;D$3&amp;"*")=1,1,0),0))</f>
        <v>0</v>
      </c>
      <c r="E816" s="0" t="n">
        <f aca="false">IF(OR(E$3="",Consolidado!$D816=""),0,IF(ISNUMBER(SEARCH(E$3,Consolidado!$D816)),IF(COUNTIFS(Consolidado!$AC$5:AC816,Consolidado!$AC816,Consolidado!$D$5:D816,"*"&amp;E$3&amp;"*")=1,1,0),0))</f>
        <v>0</v>
      </c>
      <c r="F816" s="0" t="n">
        <f aca="false">IF(OR(F$3="",Consolidado!$D816=""),0,IF(ISNUMBER(SEARCH(F$3,Consolidado!$D816)),IF(COUNTIFS(Consolidado!$AC$5:AC816,Consolidado!$AC816,Consolidado!$D$5:D816,"*"&amp;F$3&amp;"*")=1,1,0),0))</f>
        <v>0</v>
      </c>
      <c r="G816" s="0" t="n">
        <f aca="false">IF(OR(G$3="",Consolidado!$D816=""),0,IF(ISNUMBER(SEARCH(G$3,Consolidado!$D816)),IF(COUNTIFS(Consolidado!$AC$5:AC816,Consolidado!$AC816,Consolidado!$D$5:D816,"*"&amp;G$3&amp;"*")=1,1,0),0))</f>
        <v>0</v>
      </c>
      <c r="H816" s="0" t="n">
        <f aca="false">IF(OR(H$3="",Consolidado!$D816=""),0,IF(ISNUMBER(SEARCH(H$3,Consolidado!$D816)),IF(COUNTIFS(Consolidado!$AC$5:AC816,Consolidado!$AC816,Consolidado!$D$5:D816,"*"&amp;H$3&amp;"*")=1,1,0),0))</f>
        <v>0</v>
      </c>
      <c r="I816" s="0" t="n">
        <f aca="false">IF(OR(I$3="",Consolidado!$D816=""),0,IF(ISNUMBER(SEARCH(I$3,Consolidado!$D816)),IF(COUNTIFS(Consolidado!$AC$5:AC816,Consolidado!$AC816,Consolidado!$D$5:D816,"*"&amp;I$3&amp;"*")=1,1,0),0))</f>
        <v>0</v>
      </c>
      <c r="J816" s="0" t="n">
        <f aca="false">IF(OR(J$3="",Consolidado!$D816=""),0,IF(ISNUMBER(SEARCH(J$3,Consolidado!$D816)),IF(COUNTIFS(Consolidado!$AC$5:AC816,Consolidado!$AC816,Consolidado!$D$5:D816,"*"&amp;J$3&amp;"*")=1,1,0),0))</f>
        <v>0</v>
      </c>
      <c r="K816" s="0" t="n">
        <f aca="false">IF(OR(K$3="",Consolidado!$D816=""),0,IF(ISNUMBER(SEARCH(K$3,Consolidado!$D816)),IF(COUNTIFS(Consolidado!$AC$5:AC816,Consolidado!$AC816,Consolidado!$D$5:D816,"*"&amp;K$3&amp;"*")=1,1,0),0))</f>
        <v>0</v>
      </c>
      <c r="L816" s="0" t="n">
        <f aca="false">IF(OR(L$3="",Consolidado!$D816=""),0,IF(ISNUMBER(SEARCH(L$3,Consolidado!$D816)),IF(COUNTIFS(Consolidado!$AC$5:AC816,Consolidado!$AC816,Consolidado!$D$5:D816,"*"&amp;L$3&amp;"*")=1,1,0),0))</f>
        <v>0</v>
      </c>
      <c r="M816" s="0" t="n">
        <f aca="false">IF(OR(M$3="",Consolidado!$D816=""),0,IF(ISNUMBER(SEARCH(M$3,Consolidado!$D816)),IF(COUNTIFS(Consolidado!$AC$5:AC816,Consolidado!$AC816,Consolidado!$D$5:D816,"*"&amp;M$3&amp;"*")=1,1,0),0))</f>
        <v>0</v>
      </c>
      <c r="N816" s="0" t="n">
        <f aca="false">IF(OR(N$3="",Consolidado!$D816=""),0,IF(ISNUMBER(SEARCH(N$3,Consolidado!$D816)),IF(COUNTIFS(Consolidado!$AC$5:AC816,Consolidado!$AC816,Consolidado!$D$5:D816,"*"&amp;N$3&amp;"*")=1,1,0),0))</f>
        <v>0</v>
      </c>
      <c r="O816" s="0" t="n">
        <f aca="false">IF(OR(O$3="",Consolidado!$D816=""),0,IF(ISNUMBER(SEARCH(O$3,Consolidado!$D816)),IF(COUNTIFS(Consolidado!$AC$5:AC816,Consolidado!$AC816,Consolidado!$D$5:D816,"*"&amp;O$3&amp;"*")=1,1,0),0))</f>
        <v>0</v>
      </c>
      <c r="P816" s="0" t="n">
        <f aca="false">IF(OR(P$3="",Consolidado!$D816=""),0,IF(ISNUMBER(SEARCH(P$3,Consolidado!$D816)),IF(COUNTIFS(Consolidado!$AC$5:AC816,Consolidado!$AC816,Consolidado!$D$5:D816,"*"&amp;P$3&amp;"*")=1,1,0),0))</f>
        <v>0</v>
      </c>
      <c r="Q816" s="0" t="n">
        <f aca="false">IF(OR(Q$3="",Consolidado!$D816=""),0,IF(ISNUMBER(SEARCH(Q$3,Consolidado!$D816)),IF(COUNTIFS(Consolidado!$AC$5:AC816,Consolidado!$AC816,Consolidado!$D$5:D816,"*"&amp;Q$3&amp;"*")=1,1,0),0))</f>
        <v>0</v>
      </c>
      <c r="R816" s="0" t="n">
        <f aca="false">IF(OR(R$3="",Consolidado!$D816=""),0,IF(ISNUMBER(SEARCH(R$3,Consolidado!$D816)),IF(COUNTIFS(Consolidado!$AC$5:AC816,Consolidado!$AC816,Consolidado!$D$5:D816,"*"&amp;R$3&amp;"*")=1,1,0),0))</f>
        <v>0</v>
      </c>
      <c r="S816" s="0" t="n">
        <f aca="false">IF(OR(S$3="",Consolidado!$D816=""),0,IF(ISNUMBER(SEARCH(S$3,Consolidado!$D816)),IF(COUNTIFS(Consolidado!$AC$5:AC816,Consolidado!$AC816,Consolidado!$D$5:D816,"*"&amp;S$3&amp;"*")=1,1,0),0))</f>
        <v>0</v>
      </c>
      <c r="T816" s="0" t="n">
        <f aca="false">IF(OR(T$3="",Consolidado!$D816=""),0,IF(ISNUMBER(SEARCH(T$3,Consolidado!$D816)),IF(COUNTIFS(Consolidado!$AC$5:AC816,Consolidado!$AC816,Consolidado!$D$5:D816,"*"&amp;T$3&amp;"*")=1,1,0),0))</f>
        <v>0</v>
      </c>
      <c r="U816" s="0" t="n">
        <f aca="false">IF(OR(U$3="",Consolidado!$D816=""),0,IF(ISNUMBER(SEARCH(U$3,Consolidado!$D816)),IF(COUNTIFS(Consolidado!$AC$5:AC816,Consolidado!$AC816,Consolidado!$D$5:D816,"*"&amp;U$3&amp;"*")=1,1,0),0))</f>
        <v>0</v>
      </c>
      <c r="V816" s="0" t="n">
        <f aca="false">IF(OR(V$3="",Consolidado!$D816=""),0,IF(ISNUMBER(SEARCH(V$3,Consolidado!$D816)),IF(COUNTIFS(Consolidado!$AC$5:AC816,Consolidado!$AC816,Consolidado!$D$5:D816,"*"&amp;V$3&amp;"*")=1,1,0),0))</f>
        <v>0</v>
      </c>
      <c r="W816" s="0" t="n">
        <f aca="false">IF(OR(W$3="",Consolidado!$D816=""),0,IF(ISNUMBER(SEARCH(W$3,Consolidado!$D816)),IF(COUNTIFS(Consolidado!$AC$5:AC816,Consolidado!$AC816,Consolidado!$D$5:D816,"*"&amp;W$3&amp;"*")=1,1,0),0))</f>
        <v>0</v>
      </c>
      <c r="X816" s="0" t="n">
        <f aca="false">IF(OR(X$3="",Consolidado!$D816=""),0,IF(ISNUMBER(SEARCH(X$3,Consolidado!$D816)),IF(COUNTIFS(Consolidado!$AC$5:AC816,Consolidado!$AC816,Consolidado!$D$5:D816,"*"&amp;X$3&amp;"*")=1,1,0),0))</f>
        <v>0</v>
      </c>
      <c r="Y816" s="0" t="n">
        <f aca="false">IF(OR(Y$3="",Consolidado!$D816=""),0,IF(ISNUMBER(SEARCH(Y$3,Consolidado!$D816)),IF(COUNTIFS(Consolidado!$AC$5:AC816,Consolidado!$AC816,Consolidado!$D$5:D816,"*"&amp;Y$3&amp;"*")=1,1,0),0))</f>
        <v>0</v>
      </c>
      <c r="Z816" s="0" t="n">
        <f aca="false">IF(OR(Z$3="",Consolidado!$D816=""),0,IF(ISNUMBER(SEARCH(Z$3,Consolidado!$D816)),IF(COUNTIFS(Consolidado!$AC$5:AC816,Consolidado!$AC816,Consolidado!$D$5:D816,"*"&amp;Z$3&amp;"*")=1,1,0),0))</f>
        <v>0</v>
      </c>
      <c r="AA816" s="0" t="n">
        <f aca="false">IF(OR(AA$3="",Consolidado!$D816=""),0,IF(ISNUMBER(SEARCH(AA$3,Consolidado!$D816)),IF(COUNTIFS(Consolidado!$AC$5:AC816,Consolidado!$AC816,Consolidado!$D$5:D816,"*"&amp;AA$3&amp;"*")=1,1,0),0))</f>
        <v>0</v>
      </c>
      <c r="AB816" s="0" t="n">
        <f aca="false">IF(OR(AB$3="",Consolidado!$D816=""),0,IF(ISNUMBER(SEARCH(AB$3,Consolidado!$D816)),IF(COUNTIFS(Consolidado!$AC$5:AC816,Consolidado!$AC816,Consolidado!$D$5:D816,"*"&amp;AB$3&amp;"*")=1,1,0),0))</f>
        <v>0</v>
      </c>
      <c r="AC816" s="0" t="n">
        <f aca="false">IF(OR(AC$3="",Consolidado!$D816=""),0,IF(ISNUMBER(SEARCH(AC$3,Consolidado!$D816)),IF(COUNTIFS(Consolidado!$AC$5:AC816,Consolidado!$AC816,Consolidado!$D$5:D816,"*"&amp;AC$3&amp;"*")=1,1,0),0))</f>
        <v>0</v>
      </c>
      <c r="AD816" s="0" t="n">
        <f aca="false">IF(OR(AD$3="",Consolidado!$D816=""),0,IF(ISNUMBER(SEARCH(AD$3,Consolidado!$D816)),IF(COUNTIFS(Consolidado!$AC$5:AC816,Consolidado!$AC816,Consolidado!$D$5:D816,"*"&amp;AD$3&amp;"*")=1,1,0),0))</f>
        <v>0</v>
      </c>
      <c r="AE816" s="0" t="n">
        <f aca="false">IF(OR(AE$3="",Consolidado!$D816=""),0,IF(ISNUMBER(SEARCH(AE$3,Consolidado!$D816)),IF(COUNTIFS(Consolidado!$AC$5:AC816,Consolidado!$AC816,Consolidado!$D$5:D816,"*"&amp;AE$3&amp;"*")=1,1,0),0))</f>
        <v>0</v>
      </c>
      <c r="AF816" s="0" t="n">
        <f aca="false">IF(OR(AF$3="",Consolidado!$D816=""),0,IF(ISNUMBER(SEARCH(AF$3,Consolidado!$D816)),IF(COUNTIFS(Consolidado!$AC$5:AC816,Consolidado!$AC816,Consolidado!$D$5:D816,"*"&amp;AF$3&amp;"*")=1,1,0),0))</f>
        <v>0</v>
      </c>
      <c r="AG816" s="0" t="n">
        <f aca="false">IF(OR(AG$3="",Consolidado!$D816=""),0,IF(ISNUMBER(SEARCH(AG$3,Consolidado!$D816)),IF(COUNTIFS(Consolidado!$AC$5:AC816,Consolidado!$AC816,Consolidado!$D$5:D816,"*"&amp;AG$3&amp;"*")=1,1,0),0))</f>
        <v>0</v>
      </c>
      <c r="AH816" s="0" t="n">
        <f aca="false">IF(OR(AH$3="",Consolidado!$D816=""),0,IF(ISNUMBER(SEARCH(AH$3,Consolidado!$D816)),IF(COUNTIFS(Consolidado!$AC$5:AC816,Consolidado!$AC816,Consolidado!$D$5:D816,"*"&amp;AH$3&amp;"*")=1,1,0),0))</f>
        <v>0</v>
      </c>
      <c r="AI816" s="0" t="n">
        <f aca="false">IF(OR(AI$3="",Consolidado!$D816=""),0,IF(ISNUMBER(SEARCH(AI$3,Consolidado!$D816)),IF(COUNTIFS(Consolidado!$AC$5:AC816,Consolidado!$AC816,Consolidado!$D$5:D816,"*"&amp;AI$3&amp;"*")=1,1,0),0))</f>
        <v>0</v>
      </c>
      <c r="AJ816" s="0" t="n">
        <f aca="false">IF(OR(AJ$3="",Consolidado!$D816=""),0,IF(ISNUMBER(SEARCH(AJ$3,Consolidado!$D816)),IF(COUNTIFS(Consolidado!$AC$5:AC816,Consolidado!$AC816,Consolidado!$D$5:D816,"*"&amp;AJ$3&amp;"*")=1,1,0),0))</f>
        <v>0</v>
      </c>
      <c r="AK816" s="0" t="n">
        <f aca="false">IF(OR(AK$3="",Consolidado!$D816=""),0,IF(ISNUMBER(SEARCH(AK$3,Consolidado!$D816)),IF(COUNTIFS(Consolidado!$AC$5:AC816,Consolidado!$AC816,Consolidado!$D$5:D816,"*"&amp;AK$3&amp;"*")=1,1,0),0))</f>
        <v>0</v>
      </c>
      <c r="AL816" s="0" t="n">
        <f aca="false">IF(OR(AL$3="",Consolidado!$D816=""),0,IF(ISNUMBER(SEARCH(AL$3,Consolidado!$D816)),IF(COUNTIFS(Consolidado!$AC$5:AC816,Consolidado!$AC816,Consolidado!$D$5:D816,"*"&amp;AL$3&amp;"*")=1,1,0),0))</f>
        <v>0</v>
      </c>
      <c r="AM816" s="0" t="n">
        <f aca="false">IF(OR(AM$3="",Consolidado!$D816=""),0,IF(ISNUMBER(SEARCH(AM$3,Consolidado!$D816)),IF(COUNTIFS(Consolidado!$AC$5:AC816,Consolidado!$AC816,Consolidado!$D$5:D816,"*"&amp;AM$3&amp;"*")=1,1,0),0))</f>
        <v>0</v>
      </c>
      <c r="AN816" s="0" t="n">
        <f aca="false">IF(OR(AN$3="",Consolidado!$D816=""),0,IF(ISNUMBER(SEARCH(AN$3,Consolidado!$D816)),IF(COUNTIFS(Consolidado!$AC$5:AC816,Consolidado!$AC816,Consolidado!$D$5:D816,"*"&amp;AN$3&amp;"*")=1,1,0),0))</f>
        <v>0</v>
      </c>
      <c r="AO816" s="0" t="n">
        <f aca="false">IF(OR(AO$3="",Consolidado!$D816=""),0,IF(ISNUMBER(SEARCH(AO$3,Consolidado!$D816)),IF(COUNTIFS(Consolidado!$AC$5:AC816,Consolidado!$AC816,Consolidado!$D$5:D816,"*"&amp;AO$3&amp;"*")=1,1,0),0))</f>
        <v>0</v>
      </c>
    </row>
    <row r="817" customFormat="false" ht="15" hidden="false" customHeight="false" outlineLevel="0" collapsed="false">
      <c r="B817" s="0" t="n">
        <f aca="false">IF(OR(B$3="",Consolidado!$D817=""),0,IF(ISNUMBER(SEARCH(B$3,Consolidado!$D817)),IF(COUNTIFS(Consolidado!$AC$5:AC817,Consolidado!$AC817,Consolidado!$D$5:D817,"*"&amp;B$3&amp;"*")=1,1,0),0))</f>
        <v>0</v>
      </c>
      <c r="C817" s="0" t="n">
        <f aca="false">IF(OR(C$3="",Consolidado!$D817=""),0,IF(ISNUMBER(SEARCH(C$3,Consolidado!$D817)),IF(COUNTIFS(Consolidado!$AC$5:AC817,Consolidado!$AC817,Consolidado!$D$5:D817,"*"&amp;C$3&amp;"*")=1,1,0),0))</f>
        <v>0</v>
      </c>
      <c r="D817" s="0" t="n">
        <f aca="false">IF(OR(D$3="",Consolidado!$D817=""),0,IF(ISNUMBER(SEARCH(D$3,Consolidado!$D817)),IF(COUNTIFS(Consolidado!$AC$5:AC817,Consolidado!$AC817,Consolidado!$D$5:D817,"*"&amp;D$3&amp;"*")=1,1,0),0))</f>
        <v>0</v>
      </c>
      <c r="E817" s="0" t="n">
        <f aca="false">IF(OR(E$3="",Consolidado!$D817=""),0,IF(ISNUMBER(SEARCH(E$3,Consolidado!$D817)),IF(COUNTIFS(Consolidado!$AC$5:AC817,Consolidado!$AC817,Consolidado!$D$5:D817,"*"&amp;E$3&amp;"*")=1,1,0),0))</f>
        <v>0</v>
      </c>
      <c r="F817" s="0" t="n">
        <f aca="false">IF(OR(F$3="",Consolidado!$D817=""),0,IF(ISNUMBER(SEARCH(F$3,Consolidado!$D817)),IF(COUNTIFS(Consolidado!$AC$5:AC817,Consolidado!$AC817,Consolidado!$D$5:D817,"*"&amp;F$3&amp;"*")=1,1,0),0))</f>
        <v>0</v>
      </c>
      <c r="G817" s="0" t="n">
        <f aca="false">IF(OR(G$3="",Consolidado!$D817=""),0,IF(ISNUMBER(SEARCH(G$3,Consolidado!$D817)),IF(COUNTIFS(Consolidado!$AC$5:AC817,Consolidado!$AC817,Consolidado!$D$5:D817,"*"&amp;G$3&amp;"*")=1,1,0),0))</f>
        <v>0</v>
      </c>
      <c r="H817" s="0" t="n">
        <f aca="false">IF(OR(H$3="",Consolidado!$D817=""),0,IF(ISNUMBER(SEARCH(H$3,Consolidado!$D817)),IF(COUNTIFS(Consolidado!$AC$5:AC817,Consolidado!$AC817,Consolidado!$D$5:D817,"*"&amp;H$3&amp;"*")=1,1,0),0))</f>
        <v>0</v>
      </c>
      <c r="I817" s="0" t="n">
        <f aca="false">IF(OR(I$3="",Consolidado!$D817=""),0,IF(ISNUMBER(SEARCH(I$3,Consolidado!$D817)),IF(COUNTIFS(Consolidado!$AC$5:AC817,Consolidado!$AC817,Consolidado!$D$5:D817,"*"&amp;I$3&amp;"*")=1,1,0),0))</f>
        <v>0</v>
      </c>
      <c r="J817" s="0" t="n">
        <f aca="false">IF(OR(J$3="",Consolidado!$D817=""),0,IF(ISNUMBER(SEARCH(J$3,Consolidado!$D817)),IF(COUNTIFS(Consolidado!$AC$5:AC817,Consolidado!$AC817,Consolidado!$D$5:D817,"*"&amp;J$3&amp;"*")=1,1,0),0))</f>
        <v>0</v>
      </c>
      <c r="K817" s="0" t="n">
        <f aca="false">IF(OR(K$3="",Consolidado!$D817=""),0,IF(ISNUMBER(SEARCH(K$3,Consolidado!$D817)),IF(COUNTIFS(Consolidado!$AC$5:AC817,Consolidado!$AC817,Consolidado!$D$5:D817,"*"&amp;K$3&amp;"*")=1,1,0),0))</f>
        <v>0</v>
      </c>
      <c r="L817" s="0" t="n">
        <f aca="false">IF(OR(L$3="",Consolidado!$D817=""),0,IF(ISNUMBER(SEARCH(L$3,Consolidado!$D817)),IF(COUNTIFS(Consolidado!$AC$5:AC817,Consolidado!$AC817,Consolidado!$D$5:D817,"*"&amp;L$3&amp;"*")=1,1,0),0))</f>
        <v>0</v>
      </c>
      <c r="M817" s="0" t="n">
        <f aca="false">IF(OR(M$3="",Consolidado!$D817=""),0,IF(ISNUMBER(SEARCH(M$3,Consolidado!$D817)),IF(COUNTIFS(Consolidado!$AC$5:AC817,Consolidado!$AC817,Consolidado!$D$5:D817,"*"&amp;M$3&amp;"*")=1,1,0),0))</f>
        <v>0</v>
      </c>
      <c r="N817" s="0" t="n">
        <f aca="false">IF(OR(N$3="",Consolidado!$D817=""),0,IF(ISNUMBER(SEARCH(N$3,Consolidado!$D817)),IF(COUNTIFS(Consolidado!$AC$5:AC817,Consolidado!$AC817,Consolidado!$D$5:D817,"*"&amp;N$3&amp;"*")=1,1,0),0))</f>
        <v>0</v>
      </c>
      <c r="O817" s="0" t="n">
        <f aca="false">IF(OR(O$3="",Consolidado!$D817=""),0,IF(ISNUMBER(SEARCH(O$3,Consolidado!$D817)),IF(COUNTIFS(Consolidado!$AC$5:AC817,Consolidado!$AC817,Consolidado!$D$5:D817,"*"&amp;O$3&amp;"*")=1,1,0),0))</f>
        <v>0</v>
      </c>
      <c r="P817" s="0" t="n">
        <f aca="false">IF(OR(P$3="",Consolidado!$D817=""),0,IF(ISNUMBER(SEARCH(P$3,Consolidado!$D817)),IF(COUNTIFS(Consolidado!$AC$5:AC817,Consolidado!$AC817,Consolidado!$D$5:D817,"*"&amp;P$3&amp;"*")=1,1,0),0))</f>
        <v>0</v>
      </c>
      <c r="Q817" s="0" t="n">
        <f aca="false">IF(OR(Q$3="",Consolidado!$D817=""),0,IF(ISNUMBER(SEARCH(Q$3,Consolidado!$D817)),IF(COUNTIFS(Consolidado!$AC$5:AC817,Consolidado!$AC817,Consolidado!$D$5:D817,"*"&amp;Q$3&amp;"*")=1,1,0),0))</f>
        <v>0</v>
      </c>
      <c r="R817" s="0" t="n">
        <f aca="false">IF(OR(R$3="",Consolidado!$D817=""),0,IF(ISNUMBER(SEARCH(R$3,Consolidado!$D817)),IF(COUNTIFS(Consolidado!$AC$5:AC817,Consolidado!$AC817,Consolidado!$D$5:D817,"*"&amp;R$3&amp;"*")=1,1,0),0))</f>
        <v>0</v>
      </c>
      <c r="S817" s="0" t="n">
        <f aca="false">IF(OR(S$3="",Consolidado!$D817=""),0,IF(ISNUMBER(SEARCH(S$3,Consolidado!$D817)),IF(COUNTIFS(Consolidado!$AC$5:AC817,Consolidado!$AC817,Consolidado!$D$5:D817,"*"&amp;S$3&amp;"*")=1,1,0),0))</f>
        <v>0</v>
      </c>
      <c r="T817" s="0" t="n">
        <f aca="false">IF(OR(T$3="",Consolidado!$D817=""),0,IF(ISNUMBER(SEARCH(T$3,Consolidado!$D817)),IF(COUNTIFS(Consolidado!$AC$5:AC817,Consolidado!$AC817,Consolidado!$D$5:D817,"*"&amp;T$3&amp;"*")=1,1,0),0))</f>
        <v>0</v>
      </c>
      <c r="U817" s="0" t="n">
        <f aca="false">IF(OR(U$3="",Consolidado!$D817=""),0,IF(ISNUMBER(SEARCH(U$3,Consolidado!$D817)),IF(COUNTIFS(Consolidado!$AC$5:AC817,Consolidado!$AC817,Consolidado!$D$5:D817,"*"&amp;U$3&amp;"*")=1,1,0),0))</f>
        <v>0</v>
      </c>
      <c r="V817" s="0" t="n">
        <f aca="false">IF(OR(V$3="",Consolidado!$D817=""),0,IF(ISNUMBER(SEARCH(V$3,Consolidado!$D817)),IF(COUNTIFS(Consolidado!$AC$5:AC817,Consolidado!$AC817,Consolidado!$D$5:D817,"*"&amp;V$3&amp;"*")=1,1,0),0))</f>
        <v>0</v>
      </c>
      <c r="W817" s="0" t="n">
        <f aca="false">IF(OR(W$3="",Consolidado!$D817=""),0,IF(ISNUMBER(SEARCH(W$3,Consolidado!$D817)),IF(COUNTIFS(Consolidado!$AC$5:AC817,Consolidado!$AC817,Consolidado!$D$5:D817,"*"&amp;W$3&amp;"*")=1,1,0),0))</f>
        <v>0</v>
      </c>
      <c r="X817" s="0" t="n">
        <f aca="false">IF(OR(X$3="",Consolidado!$D817=""),0,IF(ISNUMBER(SEARCH(X$3,Consolidado!$D817)),IF(COUNTIFS(Consolidado!$AC$5:AC817,Consolidado!$AC817,Consolidado!$D$5:D817,"*"&amp;X$3&amp;"*")=1,1,0),0))</f>
        <v>0</v>
      </c>
      <c r="Y817" s="0" t="n">
        <f aca="false">IF(OR(Y$3="",Consolidado!$D817=""),0,IF(ISNUMBER(SEARCH(Y$3,Consolidado!$D817)),IF(COUNTIFS(Consolidado!$AC$5:AC817,Consolidado!$AC817,Consolidado!$D$5:D817,"*"&amp;Y$3&amp;"*")=1,1,0),0))</f>
        <v>0</v>
      </c>
      <c r="Z817" s="0" t="n">
        <f aca="false">IF(OR(Z$3="",Consolidado!$D817=""),0,IF(ISNUMBER(SEARCH(Z$3,Consolidado!$D817)),IF(COUNTIFS(Consolidado!$AC$5:AC817,Consolidado!$AC817,Consolidado!$D$5:D817,"*"&amp;Z$3&amp;"*")=1,1,0),0))</f>
        <v>0</v>
      </c>
      <c r="AA817" s="0" t="n">
        <f aca="false">IF(OR(AA$3="",Consolidado!$D817=""),0,IF(ISNUMBER(SEARCH(AA$3,Consolidado!$D817)),IF(COUNTIFS(Consolidado!$AC$5:AC817,Consolidado!$AC817,Consolidado!$D$5:D817,"*"&amp;AA$3&amp;"*")=1,1,0),0))</f>
        <v>0</v>
      </c>
      <c r="AB817" s="0" t="n">
        <f aca="false">IF(OR(AB$3="",Consolidado!$D817=""),0,IF(ISNUMBER(SEARCH(AB$3,Consolidado!$D817)),IF(COUNTIFS(Consolidado!$AC$5:AC817,Consolidado!$AC817,Consolidado!$D$5:D817,"*"&amp;AB$3&amp;"*")=1,1,0),0))</f>
        <v>0</v>
      </c>
      <c r="AC817" s="0" t="n">
        <f aca="false">IF(OR(AC$3="",Consolidado!$D817=""),0,IF(ISNUMBER(SEARCH(AC$3,Consolidado!$D817)),IF(COUNTIFS(Consolidado!$AC$5:AC817,Consolidado!$AC817,Consolidado!$D$5:D817,"*"&amp;AC$3&amp;"*")=1,1,0),0))</f>
        <v>0</v>
      </c>
      <c r="AD817" s="0" t="n">
        <f aca="false">IF(OR(AD$3="",Consolidado!$D817=""),0,IF(ISNUMBER(SEARCH(AD$3,Consolidado!$D817)),IF(COUNTIFS(Consolidado!$AC$5:AC817,Consolidado!$AC817,Consolidado!$D$5:D817,"*"&amp;AD$3&amp;"*")=1,1,0),0))</f>
        <v>0</v>
      </c>
      <c r="AE817" s="0" t="n">
        <f aca="false">IF(OR(AE$3="",Consolidado!$D817=""),0,IF(ISNUMBER(SEARCH(AE$3,Consolidado!$D817)),IF(COUNTIFS(Consolidado!$AC$5:AC817,Consolidado!$AC817,Consolidado!$D$5:D817,"*"&amp;AE$3&amp;"*")=1,1,0),0))</f>
        <v>0</v>
      </c>
      <c r="AF817" s="0" t="n">
        <f aca="false">IF(OR(AF$3="",Consolidado!$D817=""),0,IF(ISNUMBER(SEARCH(AF$3,Consolidado!$D817)),IF(COUNTIFS(Consolidado!$AC$5:AC817,Consolidado!$AC817,Consolidado!$D$5:D817,"*"&amp;AF$3&amp;"*")=1,1,0),0))</f>
        <v>0</v>
      </c>
      <c r="AG817" s="0" t="n">
        <f aca="false">IF(OR(AG$3="",Consolidado!$D817=""),0,IF(ISNUMBER(SEARCH(AG$3,Consolidado!$D817)),IF(COUNTIFS(Consolidado!$AC$5:AC817,Consolidado!$AC817,Consolidado!$D$5:D817,"*"&amp;AG$3&amp;"*")=1,1,0),0))</f>
        <v>0</v>
      </c>
      <c r="AH817" s="0" t="n">
        <f aca="false">IF(OR(AH$3="",Consolidado!$D817=""),0,IF(ISNUMBER(SEARCH(AH$3,Consolidado!$D817)),IF(COUNTIFS(Consolidado!$AC$5:AC817,Consolidado!$AC817,Consolidado!$D$5:D817,"*"&amp;AH$3&amp;"*")=1,1,0),0))</f>
        <v>0</v>
      </c>
      <c r="AI817" s="0" t="n">
        <f aca="false">IF(OR(AI$3="",Consolidado!$D817=""),0,IF(ISNUMBER(SEARCH(AI$3,Consolidado!$D817)),IF(COUNTIFS(Consolidado!$AC$5:AC817,Consolidado!$AC817,Consolidado!$D$5:D817,"*"&amp;AI$3&amp;"*")=1,1,0),0))</f>
        <v>0</v>
      </c>
      <c r="AJ817" s="0" t="n">
        <f aca="false">IF(OR(AJ$3="",Consolidado!$D817=""),0,IF(ISNUMBER(SEARCH(AJ$3,Consolidado!$D817)),IF(COUNTIFS(Consolidado!$AC$5:AC817,Consolidado!$AC817,Consolidado!$D$5:D817,"*"&amp;AJ$3&amp;"*")=1,1,0),0))</f>
        <v>0</v>
      </c>
      <c r="AK817" s="0" t="n">
        <f aca="false">IF(OR(AK$3="",Consolidado!$D817=""),0,IF(ISNUMBER(SEARCH(AK$3,Consolidado!$D817)),IF(COUNTIFS(Consolidado!$AC$5:AC817,Consolidado!$AC817,Consolidado!$D$5:D817,"*"&amp;AK$3&amp;"*")=1,1,0),0))</f>
        <v>0</v>
      </c>
      <c r="AL817" s="0" t="n">
        <f aca="false">IF(OR(AL$3="",Consolidado!$D817=""),0,IF(ISNUMBER(SEARCH(AL$3,Consolidado!$D817)),IF(COUNTIFS(Consolidado!$AC$5:AC817,Consolidado!$AC817,Consolidado!$D$5:D817,"*"&amp;AL$3&amp;"*")=1,1,0),0))</f>
        <v>0</v>
      </c>
      <c r="AM817" s="0" t="n">
        <f aca="false">IF(OR(AM$3="",Consolidado!$D817=""),0,IF(ISNUMBER(SEARCH(AM$3,Consolidado!$D817)),IF(COUNTIFS(Consolidado!$AC$5:AC817,Consolidado!$AC817,Consolidado!$D$5:D817,"*"&amp;AM$3&amp;"*")=1,1,0),0))</f>
        <v>0</v>
      </c>
      <c r="AN817" s="0" t="n">
        <f aca="false">IF(OR(AN$3="",Consolidado!$D817=""),0,IF(ISNUMBER(SEARCH(AN$3,Consolidado!$D817)),IF(COUNTIFS(Consolidado!$AC$5:AC817,Consolidado!$AC817,Consolidado!$D$5:D817,"*"&amp;AN$3&amp;"*")=1,1,0),0))</f>
        <v>0</v>
      </c>
      <c r="AO817" s="0" t="n">
        <f aca="false">IF(OR(AO$3="",Consolidado!$D817=""),0,IF(ISNUMBER(SEARCH(AO$3,Consolidado!$D817)),IF(COUNTIFS(Consolidado!$AC$5:AC817,Consolidado!$AC817,Consolidado!$D$5:D817,"*"&amp;AO$3&amp;"*")=1,1,0),0))</f>
        <v>0</v>
      </c>
    </row>
    <row r="818" customFormat="false" ht="15" hidden="false" customHeight="false" outlineLevel="0" collapsed="false">
      <c r="B818" s="0" t="n">
        <f aca="false">IF(OR(B$3="",Consolidado!$D818=""),0,IF(ISNUMBER(SEARCH(B$3,Consolidado!$D818)),IF(COUNTIFS(Consolidado!$AC$5:AC818,Consolidado!$AC818,Consolidado!$D$5:D818,"*"&amp;B$3&amp;"*")=1,1,0),0))</f>
        <v>0</v>
      </c>
      <c r="C818" s="0" t="n">
        <f aca="false">IF(OR(C$3="",Consolidado!$D818=""),0,IF(ISNUMBER(SEARCH(C$3,Consolidado!$D818)),IF(COUNTIFS(Consolidado!$AC$5:AC818,Consolidado!$AC818,Consolidado!$D$5:D818,"*"&amp;C$3&amp;"*")=1,1,0),0))</f>
        <v>0</v>
      </c>
      <c r="D818" s="0" t="n">
        <f aca="false">IF(OR(D$3="",Consolidado!$D818=""),0,IF(ISNUMBER(SEARCH(D$3,Consolidado!$D818)),IF(COUNTIFS(Consolidado!$AC$5:AC818,Consolidado!$AC818,Consolidado!$D$5:D818,"*"&amp;D$3&amp;"*")=1,1,0),0))</f>
        <v>0</v>
      </c>
      <c r="E818" s="0" t="n">
        <f aca="false">IF(OR(E$3="",Consolidado!$D818=""),0,IF(ISNUMBER(SEARCH(E$3,Consolidado!$D818)),IF(COUNTIFS(Consolidado!$AC$5:AC818,Consolidado!$AC818,Consolidado!$D$5:D818,"*"&amp;E$3&amp;"*")=1,1,0),0))</f>
        <v>0</v>
      </c>
      <c r="F818" s="0" t="n">
        <f aca="false">IF(OR(F$3="",Consolidado!$D818=""),0,IF(ISNUMBER(SEARCH(F$3,Consolidado!$D818)),IF(COUNTIFS(Consolidado!$AC$5:AC818,Consolidado!$AC818,Consolidado!$D$5:D818,"*"&amp;F$3&amp;"*")=1,1,0),0))</f>
        <v>0</v>
      </c>
      <c r="G818" s="0" t="n">
        <f aca="false">IF(OR(G$3="",Consolidado!$D818=""),0,IF(ISNUMBER(SEARCH(G$3,Consolidado!$D818)),IF(COUNTIFS(Consolidado!$AC$5:AC818,Consolidado!$AC818,Consolidado!$D$5:D818,"*"&amp;G$3&amp;"*")=1,1,0),0))</f>
        <v>0</v>
      </c>
      <c r="H818" s="0" t="n">
        <f aca="false">IF(OR(H$3="",Consolidado!$D818=""),0,IF(ISNUMBER(SEARCH(H$3,Consolidado!$D818)),IF(COUNTIFS(Consolidado!$AC$5:AC818,Consolidado!$AC818,Consolidado!$D$5:D818,"*"&amp;H$3&amp;"*")=1,1,0),0))</f>
        <v>0</v>
      </c>
      <c r="I818" s="0" t="n">
        <f aca="false">IF(OR(I$3="",Consolidado!$D818=""),0,IF(ISNUMBER(SEARCH(I$3,Consolidado!$D818)),IF(COUNTIFS(Consolidado!$AC$5:AC818,Consolidado!$AC818,Consolidado!$D$5:D818,"*"&amp;I$3&amp;"*")=1,1,0),0))</f>
        <v>0</v>
      </c>
      <c r="J818" s="0" t="n">
        <f aca="false">IF(OR(J$3="",Consolidado!$D818=""),0,IF(ISNUMBER(SEARCH(J$3,Consolidado!$D818)),IF(COUNTIFS(Consolidado!$AC$5:AC818,Consolidado!$AC818,Consolidado!$D$5:D818,"*"&amp;J$3&amp;"*")=1,1,0),0))</f>
        <v>0</v>
      </c>
      <c r="K818" s="0" t="n">
        <f aca="false">IF(OR(K$3="",Consolidado!$D818=""),0,IF(ISNUMBER(SEARCH(K$3,Consolidado!$D818)),IF(COUNTIFS(Consolidado!$AC$5:AC818,Consolidado!$AC818,Consolidado!$D$5:D818,"*"&amp;K$3&amp;"*")=1,1,0),0))</f>
        <v>0</v>
      </c>
      <c r="L818" s="0" t="n">
        <f aca="false">IF(OR(L$3="",Consolidado!$D818=""),0,IF(ISNUMBER(SEARCH(L$3,Consolidado!$D818)),IF(COUNTIFS(Consolidado!$AC$5:AC818,Consolidado!$AC818,Consolidado!$D$5:D818,"*"&amp;L$3&amp;"*")=1,1,0),0))</f>
        <v>0</v>
      </c>
      <c r="M818" s="0" t="n">
        <f aca="false">IF(OR(M$3="",Consolidado!$D818=""),0,IF(ISNUMBER(SEARCH(M$3,Consolidado!$D818)),IF(COUNTIFS(Consolidado!$AC$5:AC818,Consolidado!$AC818,Consolidado!$D$5:D818,"*"&amp;M$3&amp;"*")=1,1,0),0))</f>
        <v>0</v>
      </c>
      <c r="N818" s="0" t="n">
        <f aca="false">IF(OR(N$3="",Consolidado!$D818=""),0,IF(ISNUMBER(SEARCH(N$3,Consolidado!$D818)),IF(COUNTIFS(Consolidado!$AC$5:AC818,Consolidado!$AC818,Consolidado!$D$5:D818,"*"&amp;N$3&amp;"*")=1,1,0),0))</f>
        <v>0</v>
      </c>
      <c r="O818" s="0" t="n">
        <f aca="false">IF(OR(O$3="",Consolidado!$D818=""),0,IF(ISNUMBER(SEARCH(O$3,Consolidado!$D818)),IF(COUNTIFS(Consolidado!$AC$5:AC818,Consolidado!$AC818,Consolidado!$D$5:D818,"*"&amp;O$3&amp;"*")=1,1,0),0))</f>
        <v>0</v>
      </c>
      <c r="P818" s="0" t="n">
        <f aca="false">IF(OR(P$3="",Consolidado!$D818=""),0,IF(ISNUMBER(SEARCH(P$3,Consolidado!$D818)),IF(COUNTIFS(Consolidado!$AC$5:AC818,Consolidado!$AC818,Consolidado!$D$5:D818,"*"&amp;P$3&amp;"*")=1,1,0),0))</f>
        <v>0</v>
      </c>
      <c r="Q818" s="0" t="n">
        <f aca="false">IF(OR(Q$3="",Consolidado!$D818=""),0,IF(ISNUMBER(SEARCH(Q$3,Consolidado!$D818)),IF(COUNTIFS(Consolidado!$AC$5:AC818,Consolidado!$AC818,Consolidado!$D$5:D818,"*"&amp;Q$3&amp;"*")=1,1,0),0))</f>
        <v>0</v>
      </c>
      <c r="R818" s="0" t="n">
        <f aca="false">IF(OR(R$3="",Consolidado!$D818=""),0,IF(ISNUMBER(SEARCH(R$3,Consolidado!$D818)),IF(COUNTIFS(Consolidado!$AC$5:AC818,Consolidado!$AC818,Consolidado!$D$5:D818,"*"&amp;R$3&amp;"*")=1,1,0),0))</f>
        <v>0</v>
      </c>
      <c r="S818" s="0" t="n">
        <f aca="false">IF(OR(S$3="",Consolidado!$D818=""),0,IF(ISNUMBER(SEARCH(S$3,Consolidado!$D818)),IF(COUNTIFS(Consolidado!$AC$5:AC818,Consolidado!$AC818,Consolidado!$D$5:D818,"*"&amp;S$3&amp;"*")=1,1,0),0))</f>
        <v>0</v>
      </c>
      <c r="T818" s="0" t="n">
        <f aca="false">IF(OR(T$3="",Consolidado!$D818=""),0,IF(ISNUMBER(SEARCH(T$3,Consolidado!$D818)),IF(COUNTIFS(Consolidado!$AC$5:AC818,Consolidado!$AC818,Consolidado!$D$5:D818,"*"&amp;T$3&amp;"*")=1,1,0),0))</f>
        <v>0</v>
      </c>
      <c r="U818" s="0" t="n">
        <f aca="false">IF(OR(U$3="",Consolidado!$D818=""),0,IF(ISNUMBER(SEARCH(U$3,Consolidado!$D818)),IF(COUNTIFS(Consolidado!$AC$5:AC818,Consolidado!$AC818,Consolidado!$D$5:D818,"*"&amp;U$3&amp;"*")=1,1,0),0))</f>
        <v>0</v>
      </c>
      <c r="V818" s="0" t="n">
        <f aca="false">IF(OR(V$3="",Consolidado!$D818=""),0,IF(ISNUMBER(SEARCH(V$3,Consolidado!$D818)),IF(COUNTIFS(Consolidado!$AC$5:AC818,Consolidado!$AC818,Consolidado!$D$5:D818,"*"&amp;V$3&amp;"*")=1,1,0),0))</f>
        <v>0</v>
      </c>
      <c r="W818" s="0" t="n">
        <f aca="false">IF(OR(W$3="",Consolidado!$D818=""),0,IF(ISNUMBER(SEARCH(W$3,Consolidado!$D818)),IF(COUNTIFS(Consolidado!$AC$5:AC818,Consolidado!$AC818,Consolidado!$D$5:D818,"*"&amp;W$3&amp;"*")=1,1,0),0))</f>
        <v>0</v>
      </c>
      <c r="X818" s="0" t="n">
        <f aca="false">IF(OR(X$3="",Consolidado!$D818=""),0,IF(ISNUMBER(SEARCH(X$3,Consolidado!$D818)),IF(COUNTIFS(Consolidado!$AC$5:AC818,Consolidado!$AC818,Consolidado!$D$5:D818,"*"&amp;X$3&amp;"*")=1,1,0),0))</f>
        <v>0</v>
      </c>
      <c r="Y818" s="0" t="n">
        <f aca="false">IF(OR(Y$3="",Consolidado!$D818=""),0,IF(ISNUMBER(SEARCH(Y$3,Consolidado!$D818)),IF(COUNTIFS(Consolidado!$AC$5:AC818,Consolidado!$AC818,Consolidado!$D$5:D818,"*"&amp;Y$3&amp;"*")=1,1,0),0))</f>
        <v>0</v>
      </c>
      <c r="Z818" s="0" t="n">
        <f aca="false">IF(OR(Z$3="",Consolidado!$D818=""),0,IF(ISNUMBER(SEARCH(Z$3,Consolidado!$D818)),IF(COUNTIFS(Consolidado!$AC$5:AC818,Consolidado!$AC818,Consolidado!$D$5:D818,"*"&amp;Z$3&amp;"*")=1,1,0),0))</f>
        <v>0</v>
      </c>
      <c r="AA818" s="0" t="n">
        <f aca="false">IF(OR(AA$3="",Consolidado!$D818=""),0,IF(ISNUMBER(SEARCH(AA$3,Consolidado!$D818)),IF(COUNTIFS(Consolidado!$AC$5:AC818,Consolidado!$AC818,Consolidado!$D$5:D818,"*"&amp;AA$3&amp;"*")=1,1,0),0))</f>
        <v>0</v>
      </c>
      <c r="AB818" s="0" t="n">
        <f aca="false">IF(OR(AB$3="",Consolidado!$D818=""),0,IF(ISNUMBER(SEARCH(AB$3,Consolidado!$D818)),IF(COUNTIFS(Consolidado!$AC$5:AC818,Consolidado!$AC818,Consolidado!$D$5:D818,"*"&amp;AB$3&amp;"*")=1,1,0),0))</f>
        <v>0</v>
      </c>
      <c r="AC818" s="0" t="n">
        <f aca="false">IF(OR(AC$3="",Consolidado!$D818=""),0,IF(ISNUMBER(SEARCH(AC$3,Consolidado!$D818)),IF(COUNTIFS(Consolidado!$AC$5:AC818,Consolidado!$AC818,Consolidado!$D$5:D818,"*"&amp;AC$3&amp;"*")=1,1,0),0))</f>
        <v>0</v>
      </c>
      <c r="AD818" s="0" t="n">
        <f aca="false">IF(OR(AD$3="",Consolidado!$D818=""),0,IF(ISNUMBER(SEARCH(AD$3,Consolidado!$D818)),IF(COUNTIFS(Consolidado!$AC$5:AC818,Consolidado!$AC818,Consolidado!$D$5:D818,"*"&amp;AD$3&amp;"*")=1,1,0),0))</f>
        <v>0</v>
      </c>
      <c r="AE818" s="0" t="n">
        <f aca="false">IF(OR(AE$3="",Consolidado!$D818=""),0,IF(ISNUMBER(SEARCH(AE$3,Consolidado!$D818)),IF(COUNTIFS(Consolidado!$AC$5:AC818,Consolidado!$AC818,Consolidado!$D$5:D818,"*"&amp;AE$3&amp;"*")=1,1,0),0))</f>
        <v>0</v>
      </c>
      <c r="AF818" s="0" t="n">
        <f aca="false">IF(OR(AF$3="",Consolidado!$D818=""),0,IF(ISNUMBER(SEARCH(AF$3,Consolidado!$D818)),IF(COUNTIFS(Consolidado!$AC$5:AC818,Consolidado!$AC818,Consolidado!$D$5:D818,"*"&amp;AF$3&amp;"*")=1,1,0),0))</f>
        <v>0</v>
      </c>
      <c r="AG818" s="0" t="n">
        <f aca="false">IF(OR(AG$3="",Consolidado!$D818=""),0,IF(ISNUMBER(SEARCH(AG$3,Consolidado!$D818)),IF(COUNTIFS(Consolidado!$AC$5:AC818,Consolidado!$AC818,Consolidado!$D$5:D818,"*"&amp;AG$3&amp;"*")=1,1,0),0))</f>
        <v>0</v>
      </c>
      <c r="AH818" s="0" t="n">
        <f aca="false">IF(OR(AH$3="",Consolidado!$D818=""),0,IF(ISNUMBER(SEARCH(AH$3,Consolidado!$D818)),IF(COUNTIFS(Consolidado!$AC$5:AC818,Consolidado!$AC818,Consolidado!$D$5:D818,"*"&amp;AH$3&amp;"*")=1,1,0),0))</f>
        <v>0</v>
      </c>
      <c r="AI818" s="0" t="n">
        <f aca="false">IF(OR(AI$3="",Consolidado!$D818=""),0,IF(ISNUMBER(SEARCH(AI$3,Consolidado!$D818)),IF(COUNTIFS(Consolidado!$AC$5:AC818,Consolidado!$AC818,Consolidado!$D$5:D818,"*"&amp;AI$3&amp;"*")=1,1,0),0))</f>
        <v>0</v>
      </c>
      <c r="AJ818" s="0" t="n">
        <f aca="false">IF(OR(AJ$3="",Consolidado!$D818=""),0,IF(ISNUMBER(SEARCH(AJ$3,Consolidado!$D818)),IF(COUNTIFS(Consolidado!$AC$5:AC818,Consolidado!$AC818,Consolidado!$D$5:D818,"*"&amp;AJ$3&amp;"*")=1,1,0),0))</f>
        <v>0</v>
      </c>
      <c r="AK818" s="0" t="n">
        <f aca="false">IF(OR(AK$3="",Consolidado!$D818=""),0,IF(ISNUMBER(SEARCH(AK$3,Consolidado!$D818)),IF(COUNTIFS(Consolidado!$AC$5:AC818,Consolidado!$AC818,Consolidado!$D$5:D818,"*"&amp;AK$3&amp;"*")=1,1,0),0))</f>
        <v>0</v>
      </c>
      <c r="AL818" s="0" t="n">
        <f aca="false">IF(OR(AL$3="",Consolidado!$D818=""),0,IF(ISNUMBER(SEARCH(AL$3,Consolidado!$D818)),IF(COUNTIFS(Consolidado!$AC$5:AC818,Consolidado!$AC818,Consolidado!$D$5:D818,"*"&amp;AL$3&amp;"*")=1,1,0),0))</f>
        <v>0</v>
      </c>
      <c r="AM818" s="0" t="n">
        <f aca="false">IF(OR(AM$3="",Consolidado!$D818=""),0,IF(ISNUMBER(SEARCH(AM$3,Consolidado!$D818)),IF(COUNTIFS(Consolidado!$AC$5:AC818,Consolidado!$AC818,Consolidado!$D$5:D818,"*"&amp;AM$3&amp;"*")=1,1,0),0))</f>
        <v>0</v>
      </c>
      <c r="AN818" s="0" t="n">
        <f aca="false">IF(OR(AN$3="",Consolidado!$D818=""),0,IF(ISNUMBER(SEARCH(AN$3,Consolidado!$D818)),IF(COUNTIFS(Consolidado!$AC$5:AC818,Consolidado!$AC818,Consolidado!$D$5:D818,"*"&amp;AN$3&amp;"*")=1,1,0),0))</f>
        <v>0</v>
      </c>
      <c r="AO818" s="0" t="n">
        <f aca="false">IF(OR(AO$3="",Consolidado!$D818=""),0,IF(ISNUMBER(SEARCH(AO$3,Consolidado!$D818)),IF(COUNTIFS(Consolidado!$AC$5:AC818,Consolidado!$AC818,Consolidado!$D$5:D818,"*"&amp;AO$3&amp;"*")=1,1,0),0))</f>
        <v>0</v>
      </c>
    </row>
    <row r="819" customFormat="false" ht="15" hidden="false" customHeight="false" outlineLevel="0" collapsed="false">
      <c r="B819" s="0" t="n">
        <f aca="false">IF(OR(B$3="",Consolidado!$D819=""),0,IF(ISNUMBER(SEARCH(B$3,Consolidado!$D819)),IF(COUNTIFS(Consolidado!$AC$5:AC819,Consolidado!$AC819,Consolidado!$D$5:D819,"*"&amp;B$3&amp;"*")=1,1,0),0))</f>
        <v>0</v>
      </c>
      <c r="C819" s="0" t="n">
        <f aca="false">IF(OR(C$3="",Consolidado!$D819=""),0,IF(ISNUMBER(SEARCH(C$3,Consolidado!$D819)),IF(COUNTIFS(Consolidado!$AC$5:AC819,Consolidado!$AC819,Consolidado!$D$5:D819,"*"&amp;C$3&amp;"*")=1,1,0),0))</f>
        <v>0</v>
      </c>
      <c r="D819" s="0" t="n">
        <f aca="false">IF(OR(D$3="",Consolidado!$D819=""),0,IF(ISNUMBER(SEARCH(D$3,Consolidado!$D819)),IF(COUNTIFS(Consolidado!$AC$5:AC819,Consolidado!$AC819,Consolidado!$D$5:D819,"*"&amp;D$3&amp;"*")=1,1,0),0))</f>
        <v>0</v>
      </c>
      <c r="E819" s="0" t="n">
        <f aca="false">IF(OR(E$3="",Consolidado!$D819=""),0,IF(ISNUMBER(SEARCH(E$3,Consolidado!$D819)),IF(COUNTIFS(Consolidado!$AC$5:AC819,Consolidado!$AC819,Consolidado!$D$5:D819,"*"&amp;E$3&amp;"*")=1,1,0),0))</f>
        <v>0</v>
      </c>
      <c r="F819" s="0" t="n">
        <f aca="false">IF(OR(F$3="",Consolidado!$D819=""),0,IF(ISNUMBER(SEARCH(F$3,Consolidado!$D819)),IF(COUNTIFS(Consolidado!$AC$5:AC819,Consolidado!$AC819,Consolidado!$D$5:D819,"*"&amp;F$3&amp;"*")=1,1,0),0))</f>
        <v>0</v>
      </c>
      <c r="G819" s="0" t="n">
        <f aca="false">IF(OR(G$3="",Consolidado!$D819=""),0,IF(ISNUMBER(SEARCH(G$3,Consolidado!$D819)),IF(COUNTIFS(Consolidado!$AC$5:AC819,Consolidado!$AC819,Consolidado!$D$5:D819,"*"&amp;G$3&amp;"*")=1,1,0),0))</f>
        <v>0</v>
      </c>
      <c r="H819" s="0" t="n">
        <f aca="false">IF(OR(H$3="",Consolidado!$D819=""),0,IF(ISNUMBER(SEARCH(H$3,Consolidado!$D819)),IF(COUNTIFS(Consolidado!$AC$5:AC819,Consolidado!$AC819,Consolidado!$D$5:D819,"*"&amp;H$3&amp;"*")=1,1,0),0))</f>
        <v>0</v>
      </c>
      <c r="I819" s="0" t="n">
        <f aca="false">IF(OR(I$3="",Consolidado!$D819=""),0,IF(ISNUMBER(SEARCH(I$3,Consolidado!$D819)),IF(COUNTIFS(Consolidado!$AC$5:AC819,Consolidado!$AC819,Consolidado!$D$5:D819,"*"&amp;I$3&amp;"*")=1,1,0),0))</f>
        <v>0</v>
      </c>
      <c r="J819" s="0" t="n">
        <f aca="false">IF(OR(J$3="",Consolidado!$D819=""),0,IF(ISNUMBER(SEARCH(J$3,Consolidado!$D819)),IF(COUNTIFS(Consolidado!$AC$5:AC819,Consolidado!$AC819,Consolidado!$D$5:D819,"*"&amp;J$3&amp;"*")=1,1,0),0))</f>
        <v>0</v>
      </c>
      <c r="K819" s="0" t="n">
        <f aca="false">IF(OR(K$3="",Consolidado!$D819=""),0,IF(ISNUMBER(SEARCH(K$3,Consolidado!$D819)),IF(COUNTIFS(Consolidado!$AC$5:AC819,Consolidado!$AC819,Consolidado!$D$5:D819,"*"&amp;K$3&amp;"*")=1,1,0),0))</f>
        <v>0</v>
      </c>
      <c r="L819" s="0" t="n">
        <f aca="false">IF(OR(L$3="",Consolidado!$D819=""),0,IF(ISNUMBER(SEARCH(L$3,Consolidado!$D819)),IF(COUNTIFS(Consolidado!$AC$5:AC819,Consolidado!$AC819,Consolidado!$D$5:D819,"*"&amp;L$3&amp;"*")=1,1,0),0))</f>
        <v>0</v>
      </c>
      <c r="M819" s="0" t="n">
        <f aca="false">IF(OR(M$3="",Consolidado!$D819=""),0,IF(ISNUMBER(SEARCH(M$3,Consolidado!$D819)),IF(COUNTIFS(Consolidado!$AC$5:AC819,Consolidado!$AC819,Consolidado!$D$5:D819,"*"&amp;M$3&amp;"*")=1,1,0),0))</f>
        <v>0</v>
      </c>
      <c r="N819" s="0" t="n">
        <f aca="false">IF(OR(N$3="",Consolidado!$D819=""),0,IF(ISNUMBER(SEARCH(N$3,Consolidado!$D819)),IF(COUNTIFS(Consolidado!$AC$5:AC819,Consolidado!$AC819,Consolidado!$D$5:D819,"*"&amp;N$3&amp;"*")=1,1,0),0))</f>
        <v>0</v>
      </c>
      <c r="O819" s="0" t="n">
        <f aca="false">IF(OR(O$3="",Consolidado!$D819=""),0,IF(ISNUMBER(SEARCH(O$3,Consolidado!$D819)),IF(COUNTIFS(Consolidado!$AC$5:AC819,Consolidado!$AC819,Consolidado!$D$5:D819,"*"&amp;O$3&amp;"*")=1,1,0),0))</f>
        <v>0</v>
      </c>
      <c r="P819" s="0" t="n">
        <f aca="false">IF(OR(P$3="",Consolidado!$D819=""),0,IF(ISNUMBER(SEARCH(P$3,Consolidado!$D819)),IF(COUNTIFS(Consolidado!$AC$5:AC819,Consolidado!$AC819,Consolidado!$D$5:D819,"*"&amp;P$3&amp;"*")=1,1,0),0))</f>
        <v>0</v>
      </c>
      <c r="Q819" s="0" t="n">
        <f aca="false">IF(OR(Q$3="",Consolidado!$D819=""),0,IF(ISNUMBER(SEARCH(Q$3,Consolidado!$D819)),IF(COUNTIFS(Consolidado!$AC$5:AC819,Consolidado!$AC819,Consolidado!$D$5:D819,"*"&amp;Q$3&amp;"*")=1,1,0),0))</f>
        <v>0</v>
      </c>
      <c r="R819" s="0" t="n">
        <f aca="false">IF(OR(R$3="",Consolidado!$D819=""),0,IF(ISNUMBER(SEARCH(R$3,Consolidado!$D819)),IF(COUNTIFS(Consolidado!$AC$5:AC819,Consolidado!$AC819,Consolidado!$D$5:D819,"*"&amp;R$3&amp;"*")=1,1,0),0))</f>
        <v>0</v>
      </c>
      <c r="S819" s="0" t="n">
        <f aca="false">IF(OR(S$3="",Consolidado!$D819=""),0,IF(ISNUMBER(SEARCH(S$3,Consolidado!$D819)),IF(COUNTIFS(Consolidado!$AC$5:AC819,Consolidado!$AC819,Consolidado!$D$5:D819,"*"&amp;S$3&amp;"*")=1,1,0),0))</f>
        <v>0</v>
      </c>
      <c r="T819" s="0" t="n">
        <f aca="false">IF(OR(T$3="",Consolidado!$D819=""),0,IF(ISNUMBER(SEARCH(T$3,Consolidado!$D819)),IF(COUNTIFS(Consolidado!$AC$5:AC819,Consolidado!$AC819,Consolidado!$D$5:D819,"*"&amp;T$3&amp;"*")=1,1,0),0))</f>
        <v>0</v>
      </c>
      <c r="U819" s="0" t="n">
        <f aca="false">IF(OR(U$3="",Consolidado!$D819=""),0,IF(ISNUMBER(SEARCH(U$3,Consolidado!$D819)),IF(COUNTIFS(Consolidado!$AC$5:AC819,Consolidado!$AC819,Consolidado!$D$5:D819,"*"&amp;U$3&amp;"*")=1,1,0),0))</f>
        <v>0</v>
      </c>
      <c r="V819" s="0" t="n">
        <f aca="false">IF(OR(V$3="",Consolidado!$D819=""),0,IF(ISNUMBER(SEARCH(V$3,Consolidado!$D819)),IF(COUNTIFS(Consolidado!$AC$5:AC819,Consolidado!$AC819,Consolidado!$D$5:D819,"*"&amp;V$3&amp;"*")=1,1,0),0))</f>
        <v>0</v>
      </c>
      <c r="W819" s="0" t="n">
        <f aca="false">IF(OR(W$3="",Consolidado!$D819=""),0,IF(ISNUMBER(SEARCH(W$3,Consolidado!$D819)),IF(COUNTIFS(Consolidado!$AC$5:AC819,Consolidado!$AC819,Consolidado!$D$5:D819,"*"&amp;W$3&amp;"*")=1,1,0),0))</f>
        <v>0</v>
      </c>
      <c r="X819" s="0" t="n">
        <f aca="false">IF(OR(X$3="",Consolidado!$D819=""),0,IF(ISNUMBER(SEARCH(X$3,Consolidado!$D819)),IF(COUNTIFS(Consolidado!$AC$5:AC819,Consolidado!$AC819,Consolidado!$D$5:D819,"*"&amp;X$3&amp;"*")=1,1,0),0))</f>
        <v>0</v>
      </c>
      <c r="Y819" s="0" t="n">
        <f aca="false">IF(OR(Y$3="",Consolidado!$D819=""),0,IF(ISNUMBER(SEARCH(Y$3,Consolidado!$D819)),IF(COUNTIFS(Consolidado!$AC$5:AC819,Consolidado!$AC819,Consolidado!$D$5:D819,"*"&amp;Y$3&amp;"*")=1,1,0),0))</f>
        <v>0</v>
      </c>
      <c r="Z819" s="0" t="n">
        <f aca="false">IF(OR(Z$3="",Consolidado!$D819=""),0,IF(ISNUMBER(SEARCH(Z$3,Consolidado!$D819)),IF(COUNTIFS(Consolidado!$AC$5:AC819,Consolidado!$AC819,Consolidado!$D$5:D819,"*"&amp;Z$3&amp;"*")=1,1,0),0))</f>
        <v>0</v>
      </c>
      <c r="AA819" s="0" t="n">
        <f aca="false">IF(OR(AA$3="",Consolidado!$D819=""),0,IF(ISNUMBER(SEARCH(AA$3,Consolidado!$D819)),IF(COUNTIFS(Consolidado!$AC$5:AC819,Consolidado!$AC819,Consolidado!$D$5:D819,"*"&amp;AA$3&amp;"*")=1,1,0),0))</f>
        <v>0</v>
      </c>
      <c r="AB819" s="0" t="n">
        <f aca="false">IF(OR(AB$3="",Consolidado!$D819=""),0,IF(ISNUMBER(SEARCH(AB$3,Consolidado!$D819)),IF(COUNTIFS(Consolidado!$AC$5:AC819,Consolidado!$AC819,Consolidado!$D$5:D819,"*"&amp;AB$3&amp;"*")=1,1,0),0))</f>
        <v>0</v>
      </c>
      <c r="AC819" s="0" t="n">
        <f aca="false">IF(OR(AC$3="",Consolidado!$D819=""),0,IF(ISNUMBER(SEARCH(AC$3,Consolidado!$D819)),IF(COUNTIFS(Consolidado!$AC$5:AC819,Consolidado!$AC819,Consolidado!$D$5:D819,"*"&amp;AC$3&amp;"*")=1,1,0),0))</f>
        <v>0</v>
      </c>
      <c r="AD819" s="0" t="n">
        <f aca="false">IF(OR(AD$3="",Consolidado!$D819=""),0,IF(ISNUMBER(SEARCH(AD$3,Consolidado!$D819)),IF(COUNTIFS(Consolidado!$AC$5:AC819,Consolidado!$AC819,Consolidado!$D$5:D819,"*"&amp;AD$3&amp;"*")=1,1,0),0))</f>
        <v>0</v>
      </c>
      <c r="AE819" s="0" t="n">
        <f aca="false">IF(OR(AE$3="",Consolidado!$D819=""),0,IF(ISNUMBER(SEARCH(AE$3,Consolidado!$D819)),IF(COUNTIFS(Consolidado!$AC$5:AC819,Consolidado!$AC819,Consolidado!$D$5:D819,"*"&amp;AE$3&amp;"*")=1,1,0),0))</f>
        <v>0</v>
      </c>
      <c r="AF819" s="0" t="n">
        <f aca="false">IF(OR(AF$3="",Consolidado!$D819=""),0,IF(ISNUMBER(SEARCH(AF$3,Consolidado!$D819)),IF(COUNTIFS(Consolidado!$AC$5:AC819,Consolidado!$AC819,Consolidado!$D$5:D819,"*"&amp;AF$3&amp;"*")=1,1,0),0))</f>
        <v>0</v>
      </c>
      <c r="AG819" s="0" t="n">
        <f aca="false">IF(OR(AG$3="",Consolidado!$D819=""),0,IF(ISNUMBER(SEARCH(AG$3,Consolidado!$D819)),IF(COUNTIFS(Consolidado!$AC$5:AC819,Consolidado!$AC819,Consolidado!$D$5:D819,"*"&amp;AG$3&amp;"*")=1,1,0),0))</f>
        <v>0</v>
      </c>
      <c r="AH819" s="0" t="n">
        <f aca="false">IF(OR(AH$3="",Consolidado!$D819=""),0,IF(ISNUMBER(SEARCH(AH$3,Consolidado!$D819)),IF(COUNTIFS(Consolidado!$AC$5:AC819,Consolidado!$AC819,Consolidado!$D$5:D819,"*"&amp;AH$3&amp;"*")=1,1,0),0))</f>
        <v>0</v>
      </c>
      <c r="AI819" s="0" t="n">
        <f aca="false">IF(OR(AI$3="",Consolidado!$D819=""),0,IF(ISNUMBER(SEARCH(AI$3,Consolidado!$D819)),IF(COUNTIFS(Consolidado!$AC$5:AC819,Consolidado!$AC819,Consolidado!$D$5:D819,"*"&amp;AI$3&amp;"*")=1,1,0),0))</f>
        <v>0</v>
      </c>
      <c r="AJ819" s="0" t="n">
        <f aca="false">IF(OR(AJ$3="",Consolidado!$D819=""),0,IF(ISNUMBER(SEARCH(AJ$3,Consolidado!$D819)),IF(COUNTIFS(Consolidado!$AC$5:AC819,Consolidado!$AC819,Consolidado!$D$5:D819,"*"&amp;AJ$3&amp;"*")=1,1,0),0))</f>
        <v>0</v>
      </c>
      <c r="AK819" s="0" t="n">
        <f aca="false">IF(OR(AK$3="",Consolidado!$D819=""),0,IF(ISNUMBER(SEARCH(AK$3,Consolidado!$D819)),IF(COUNTIFS(Consolidado!$AC$5:AC819,Consolidado!$AC819,Consolidado!$D$5:D819,"*"&amp;AK$3&amp;"*")=1,1,0),0))</f>
        <v>0</v>
      </c>
      <c r="AL819" s="0" t="n">
        <f aca="false">IF(OR(AL$3="",Consolidado!$D819=""),0,IF(ISNUMBER(SEARCH(AL$3,Consolidado!$D819)),IF(COUNTIFS(Consolidado!$AC$5:AC819,Consolidado!$AC819,Consolidado!$D$5:D819,"*"&amp;AL$3&amp;"*")=1,1,0),0))</f>
        <v>0</v>
      </c>
      <c r="AM819" s="0" t="n">
        <f aca="false">IF(OR(AM$3="",Consolidado!$D819=""),0,IF(ISNUMBER(SEARCH(AM$3,Consolidado!$D819)),IF(COUNTIFS(Consolidado!$AC$5:AC819,Consolidado!$AC819,Consolidado!$D$5:D819,"*"&amp;AM$3&amp;"*")=1,1,0),0))</f>
        <v>0</v>
      </c>
      <c r="AN819" s="0" t="n">
        <f aca="false">IF(OR(AN$3="",Consolidado!$D819=""),0,IF(ISNUMBER(SEARCH(AN$3,Consolidado!$D819)),IF(COUNTIFS(Consolidado!$AC$5:AC819,Consolidado!$AC819,Consolidado!$D$5:D819,"*"&amp;AN$3&amp;"*")=1,1,0),0))</f>
        <v>0</v>
      </c>
      <c r="AO819" s="0" t="n">
        <f aca="false">IF(OR(AO$3="",Consolidado!$D819=""),0,IF(ISNUMBER(SEARCH(AO$3,Consolidado!$D819)),IF(COUNTIFS(Consolidado!$AC$5:AC819,Consolidado!$AC819,Consolidado!$D$5:D819,"*"&amp;AO$3&amp;"*")=1,1,0),0))</f>
        <v>0</v>
      </c>
    </row>
    <row r="820" customFormat="false" ht="15" hidden="false" customHeight="false" outlineLevel="0" collapsed="false">
      <c r="B820" s="0" t="n">
        <f aca="false">IF(OR(B$3="",Consolidado!$D820=""),0,IF(ISNUMBER(SEARCH(B$3,Consolidado!$D820)),IF(COUNTIFS(Consolidado!$AC$5:AC820,Consolidado!$AC820,Consolidado!$D$5:D820,"*"&amp;B$3&amp;"*")=1,1,0),0))</f>
        <v>0</v>
      </c>
      <c r="C820" s="0" t="n">
        <f aca="false">IF(OR(C$3="",Consolidado!$D820=""),0,IF(ISNUMBER(SEARCH(C$3,Consolidado!$D820)),IF(COUNTIFS(Consolidado!$AC$5:AC820,Consolidado!$AC820,Consolidado!$D$5:D820,"*"&amp;C$3&amp;"*")=1,1,0),0))</f>
        <v>0</v>
      </c>
      <c r="D820" s="0" t="n">
        <f aca="false">IF(OR(D$3="",Consolidado!$D820=""),0,IF(ISNUMBER(SEARCH(D$3,Consolidado!$D820)),IF(COUNTIFS(Consolidado!$AC$5:AC820,Consolidado!$AC820,Consolidado!$D$5:D820,"*"&amp;D$3&amp;"*")=1,1,0),0))</f>
        <v>0</v>
      </c>
      <c r="E820" s="0" t="n">
        <f aca="false">IF(OR(E$3="",Consolidado!$D820=""),0,IF(ISNUMBER(SEARCH(E$3,Consolidado!$D820)),IF(COUNTIFS(Consolidado!$AC$5:AC820,Consolidado!$AC820,Consolidado!$D$5:D820,"*"&amp;E$3&amp;"*")=1,1,0),0))</f>
        <v>0</v>
      </c>
      <c r="F820" s="0" t="n">
        <f aca="false">IF(OR(F$3="",Consolidado!$D820=""),0,IF(ISNUMBER(SEARCH(F$3,Consolidado!$D820)),IF(COUNTIFS(Consolidado!$AC$5:AC820,Consolidado!$AC820,Consolidado!$D$5:D820,"*"&amp;F$3&amp;"*")=1,1,0),0))</f>
        <v>0</v>
      </c>
      <c r="G820" s="0" t="n">
        <f aca="false">IF(OR(G$3="",Consolidado!$D820=""),0,IF(ISNUMBER(SEARCH(G$3,Consolidado!$D820)),IF(COUNTIFS(Consolidado!$AC$5:AC820,Consolidado!$AC820,Consolidado!$D$5:D820,"*"&amp;G$3&amp;"*")=1,1,0),0))</f>
        <v>0</v>
      </c>
      <c r="H820" s="0" t="n">
        <f aca="false">IF(OR(H$3="",Consolidado!$D820=""),0,IF(ISNUMBER(SEARCH(H$3,Consolidado!$D820)),IF(COUNTIFS(Consolidado!$AC$5:AC820,Consolidado!$AC820,Consolidado!$D$5:D820,"*"&amp;H$3&amp;"*")=1,1,0),0))</f>
        <v>0</v>
      </c>
      <c r="I820" s="0" t="n">
        <f aca="false">IF(OR(I$3="",Consolidado!$D820=""),0,IF(ISNUMBER(SEARCH(I$3,Consolidado!$D820)),IF(COUNTIFS(Consolidado!$AC$5:AC820,Consolidado!$AC820,Consolidado!$D$5:D820,"*"&amp;I$3&amp;"*")=1,1,0),0))</f>
        <v>0</v>
      </c>
      <c r="J820" s="0" t="n">
        <f aca="false">IF(OR(J$3="",Consolidado!$D820=""),0,IF(ISNUMBER(SEARCH(J$3,Consolidado!$D820)),IF(COUNTIFS(Consolidado!$AC$5:AC820,Consolidado!$AC820,Consolidado!$D$5:D820,"*"&amp;J$3&amp;"*")=1,1,0),0))</f>
        <v>0</v>
      </c>
      <c r="K820" s="0" t="n">
        <f aca="false">IF(OR(K$3="",Consolidado!$D820=""),0,IF(ISNUMBER(SEARCH(K$3,Consolidado!$D820)),IF(COUNTIFS(Consolidado!$AC$5:AC820,Consolidado!$AC820,Consolidado!$D$5:D820,"*"&amp;K$3&amp;"*")=1,1,0),0))</f>
        <v>0</v>
      </c>
      <c r="L820" s="0" t="n">
        <f aca="false">IF(OR(L$3="",Consolidado!$D820=""),0,IF(ISNUMBER(SEARCH(L$3,Consolidado!$D820)),IF(COUNTIFS(Consolidado!$AC$5:AC820,Consolidado!$AC820,Consolidado!$D$5:D820,"*"&amp;L$3&amp;"*")=1,1,0),0))</f>
        <v>0</v>
      </c>
      <c r="M820" s="0" t="n">
        <f aca="false">IF(OR(M$3="",Consolidado!$D820=""),0,IF(ISNUMBER(SEARCH(M$3,Consolidado!$D820)),IF(COUNTIFS(Consolidado!$AC$5:AC820,Consolidado!$AC820,Consolidado!$D$5:D820,"*"&amp;M$3&amp;"*")=1,1,0),0))</f>
        <v>0</v>
      </c>
      <c r="N820" s="0" t="n">
        <f aca="false">IF(OR(N$3="",Consolidado!$D820=""),0,IF(ISNUMBER(SEARCH(N$3,Consolidado!$D820)),IF(COUNTIFS(Consolidado!$AC$5:AC820,Consolidado!$AC820,Consolidado!$D$5:D820,"*"&amp;N$3&amp;"*")=1,1,0),0))</f>
        <v>0</v>
      </c>
      <c r="O820" s="0" t="n">
        <f aca="false">IF(OR(O$3="",Consolidado!$D820=""),0,IF(ISNUMBER(SEARCH(O$3,Consolidado!$D820)),IF(COUNTIFS(Consolidado!$AC$5:AC820,Consolidado!$AC820,Consolidado!$D$5:D820,"*"&amp;O$3&amp;"*")=1,1,0),0))</f>
        <v>0</v>
      </c>
      <c r="P820" s="0" t="n">
        <f aca="false">IF(OR(P$3="",Consolidado!$D820=""),0,IF(ISNUMBER(SEARCH(P$3,Consolidado!$D820)),IF(COUNTIFS(Consolidado!$AC$5:AC820,Consolidado!$AC820,Consolidado!$D$5:D820,"*"&amp;P$3&amp;"*")=1,1,0),0))</f>
        <v>0</v>
      </c>
      <c r="Q820" s="0" t="n">
        <f aca="false">IF(OR(Q$3="",Consolidado!$D820=""),0,IF(ISNUMBER(SEARCH(Q$3,Consolidado!$D820)),IF(COUNTIFS(Consolidado!$AC$5:AC820,Consolidado!$AC820,Consolidado!$D$5:D820,"*"&amp;Q$3&amp;"*")=1,1,0),0))</f>
        <v>0</v>
      </c>
      <c r="R820" s="0" t="n">
        <f aca="false">IF(OR(R$3="",Consolidado!$D820=""),0,IF(ISNUMBER(SEARCH(R$3,Consolidado!$D820)),IF(COUNTIFS(Consolidado!$AC$5:AC820,Consolidado!$AC820,Consolidado!$D$5:D820,"*"&amp;R$3&amp;"*")=1,1,0),0))</f>
        <v>0</v>
      </c>
      <c r="S820" s="0" t="n">
        <f aca="false">IF(OR(S$3="",Consolidado!$D820=""),0,IF(ISNUMBER(SEARCH(S$3,Consolidado!$D820)),IF(COUNTIFS(Consolidado!$AC$5:AC820,Consolidado!$AC820,Consolidado!$D$5:D820,"*"&amp;S$3&amp;"*")=1,1,0),0))</f>
        <v>0</v>
      </c>
      <c r="T820" s="0" t="n">
        <f aca="false">IF(OR(T$3="",Consolidado!$D820=""),0,IF(ISNUMBER(SEARCH(T$3,Consolidado!$D820)),IF(COUNTIFS(Consolidado!$AC$5:AC820,Consolidado!$AC820,Consolidado!$D$5:D820,"*"&amp;T$3&amp;"*")=1,1,0),0))</f>
        <v>0</v>
      </c>
      <c r="U820" s="0" t="n">
        <f aca="false">IF(OR(U$3="",Consolidado!$D820=""),0,IF(ISNUMBER(SEARCH(U$3,Consolidado!$D820)),IF(COUNTIFS(Consolidado!$AC$5:AC820,Consolidado!$AC820,Consolidado!$D$5:D820,"*"&amp;U$3&amp;"*")=1,1,0),0))</f>
        <v>0</v>
      </c>
      <c r="V820" s="0" t="n">
        <f aca="false">IF(OR(V$3="",Consolidado!$D820=""),0,IF(ISNUMBER(SEARCH(V$3,Consolidado!$D820)),IF(COUNTIFS(Consolidado!$AC$5:AC820,Consolidado!$AC820,Consolidado!$D$5:D820,"*"&amp;V$3&amp;"*")=1,1,0),0))</f>
        <v>0</v>
      </c>
      <c r="W820" s="0" t="n">
        <f aca="false">IF(OR(W$3="",Consolidado!$D820=""),0,IF(ISNUMBER(SEARCH(W$3,Consolidado!$D820)),IF(COUNTIFS(Consolidado!$AC$5:AC820,Consolidado!$AC820,Consolidado!$D$5:D820,"*"&amp;W$3&amp;"*")=1,1,0),0))</f>
        <v>0</v>
      </c>
      <c r="X820" s="0" t="n">
        <f aca="false">IF(OR(X$3="",Consolidado!$D820=""),0,IF(ISNUMBER(SEARCH(X$3,Consolidado!$D820)),IF(COUNTIFS(Consolidado!$AC$5:AC820,Consolidado!$AC820,Consolidado!$D$5:D820,"*"&amp;X$3&amp;"*")=1,1,0),0))</f>
        <v>0</v>
      </c>
      <c r="Y820" s="0" t="n">
        <f aca="false">IF(OR(Y$3="",Consolidado!$D820=""),0,IF(ISNUMBER(SEARCH(Y$3,Consolidado!$D820)),IF(COUNTIFS(Consolidado!$AC$5:AC820,Consolidado!$AC820,Consolidado!$D$5:D820,"*"&amp;Y$3&amp;"*")=1,1,0),0))</f>
        <v>0</v>
      </c>
      <c r="Z820" s="0" t="n">
        <f aca="false">IF(OR(Z$3="",Consolidado!$D820=""),0,IF(ISNUMBER(SEARCH(Z$3,Consolidado!$D820)),IF(COUNTIFS(Consolidado!$AC$5:AC820,Consolidado!$AC820,Consolidado!$D$5:D820,"*"&amp;Z$3&amp;"*")=1,1,0),0))</f>
        <v>0</v>
      </c>
      <c r="AA820" s="0" t="n">
        <f aca="false">IF(OR(AA$3="",Consolidado!$D820=""),0,IF(ISNUMBER(SEARCH(AA$3,Consolidado!$D820)),IF(COUNTIFS(Consolidado!$AC$5:AC820,Consolidado!$AC820,Consolidado!$D$5:D820,"*"&amp;AA$3&amp;"*")=1,1,0),0))</f>
        <v>0</v>
      </c>
      <c r="AB820" s="0" t="n">
        <f aca="false">IF(OR(AB$3="",Consolidado!$D820=""),0,IF(ISNUMBER(SEARCH(AB$3,Consolidado!$D820)),IF(COUNTIFS(Consolidado!$AC$5:AC820,Consolidado!$AC820,Consolidado!$D$5:D820,"*"&amp;AB$3&amp;"*")=1,1,0),0))</f>
        <v>0</v>
      </c>
      <c r="AC820" s="0" t="n">
        <f aca="false">IF(OR(AC$3="",Consolidado!$D820=""),0,IF(ISNUMBER(SEARCH(AC$3,Consolidado!$D820)),IF(COUNTIFS(Consolidado!$AC$5:AC820,Consolidado!$AC820,Consolidado!$D$5:D820,"*"&amp;AC$3&amp;"*")=1,1,0),0))</f>
        <v>0</v>
      </c>
      <c r="AD820" s="0" t="n">
        <f aca="false">IF(OR(AD$3="",Consolidado!$D820=""),0,IF(ISNUMBER(SEARCH(AD$3,Consolidado!$D820)),IF(COUNTIFS(Consolidado!$AC$5:AC820,Consolidado!$AC820,Consolidado!$D$5:D820,"*"&amp;AD$3&amp;"*")=1,1,0),0))</f>
        <v>0</v>
      </c>
      <c r="AE820" s="0" t="n">
        <f aca="false">IF(OR(AE$3="",Consolidado!$D820=""),0,IF(ISNUMBER(SEARCH(AE$3,Consolidado!$D820)),IF(COUNTIFS(Consolidado!$AC$5:AC820,Consolidado!$AC820,Consolidado!$D$5:D820,"*"&amp;AE$3&amp;"*")=1,1,0),0))</f>
        <v>0</v>
      </c>
      <c r="AF820" s="0" t="n">
        <f aca="false">IF(OR(AF$3="",Consolidado!$D820=""),0,IF(ISNUMBER(SEARCH(AF$3,Consolidado!$D820)),IF(COUNTIFS(Consolidado!$AC$5:AC820,Consolidado!$AC820,Consolidado!$D$5:D820,"*"&amp;AF$3&amp;"*")=1,1,0),0))</f>
        <v>0</v>
      </c>
      <c r="AG820" s="0" t="n">
        <f aca="false">IF(OR(AG$3="",Consolidado!$D820=""),0,IF(ISNUMBER(SEARCH(AG$3,Consolidado!$D820)),IF(COUNTIFS(Consolidado!$AC$5:AC820,Consolidado!$AC820,Consolidado!$D$5:D820,"*"&amp;AG$3&amp;"*")=1,1,0),0))</f>
        <v>0</v>
      </c>
      <c r="AH820" s="0" t="n">
        <f aca="false">IF(OR(AH$3="",Consolidado!$D820=""),0,IF(ISNUMBER(SEARCH(AH$3,Consolidado!$D820)),IF(COUNTIFS(Consolidado!$AC$5:AC820,Consolidado!$AC820,Consolidado!$D$5:D820,"*"&amp;AH$3&amp;"*")=1,1,0),0))</f>
        <v>0</v>
      </c>
      <c r="AI820" s="0" t="n">
        <f aca="false">IF(OR(AI$3="",Consolidado!$D820=""),0,IF(ISNUMBER(SEARCH(AI$3,Consolidado!$D820)),IF(COUNTIFS(Consolidado!$AC$5:AC820,Consolidado!$AC820,Consolidado!$D$5:D820,"*"&amp;AI$3&amp;"*")=1,1,0),0))</f>
        <v>0</v>
      </c>
      <c r="AJ820" s="0" t="n">
        <f aca="false">IF(OR(AJ$3="",Consolidado!$D820=""),0,IF(ISNUMBER(SEARCH(AJ$3,Consolidado!$D820)),IF(COUNTIFS(Consolidado!$AC$5:AC820,Consolidado!$AC820,Consolidado!$D$5:D820,"*"&amp;AJ$3&amp;"*")=1,1,0),0))</f>
        <v>0</v>
      </c>
      <c r="AK820" s="0" t="n">
        <f aca="false">IF(OR(AK$3="",Consolidado!$D820=""),0,IF(ISNUMBER(SEARCH(AK$3,Consolidado!$D820)),IF(COUNTIFS(Consolidado!$AC$5:AC820,Consolidado!$AC820,Consolidado!$D$5:D820,"*"&amp;AK$3&amp;"*")=1,1,0),0))</f>
        <v>0</v>
      </c>
      <c r="AL820" s="0" t="n">
        <f aca="false">IF(OR(AL$3="",Consolidado!$D820=""),0,IF(ISNUMBER(SEARCH(AL$3,Consolidado!$D820)),IF(COUNTIFS(Consolidado!$AC$5:AC820,Consolidado!$AC820,Consolidado!$D$5:D820,"*"&amp;AL$3&amp;"*")=1,1,0),0))</f>
        <v>0</v>
      </c>
      <c r="AM820" s="0" t="n">
        <f aca="false">IF(OR(AM$3="",Consolidado!$D820=""),0,IF(ISNUMBER(SEARCH(AM$3,Consolidado!$D820)),IF(COUNTIFS(Consolidado!$AC$5:AC820,Consolidado!$AC820,Consolidado!$D$5:D820,"*"&amp;AM$3&amp;"*")=1,1,0),0))</f>
        <v>0</v>
      </c>
      <c r="AN820" s="0" t="n">
        <f aca="false">IF(OR(AN$3="",Consolidado!$D820=""),0,IF(ISNUMBER(SEARCH(AN$3,Consolidado!$D820)),IF(COUNTIFS(Consolidado!$AC$5:AC820,Consolidado!$AC820,Consolidado!$D$5:D820,"*"&amp;AN$3&amp;"*")=1,1,0),0))</f>
        <v>0</v>
      </c>
      <c r="AO820" s="0" t="n">
        <f aca="false">IF(OR(AO$3="",Consolidado!$D820=""),0,IF(ISNUMBER(SEARCH(AO$3,Consolidado!$D820)),IF(COUNTIFS(Consolidado!$AC$5:AC820,Consolidado!$AC820,Consolidado!$D$5:D820,"*"&amp;AO$3&amp;"*")=1,1,0),0))</f>
        <v>0</v>
      </c>
    </row>
    <row r="821" customFormat="false" ht="15" hidden="false" customHeight="false" outlineLevel="0" collapsed="false">
      <c r="B821" s="0" t="n">
        <f aca="false">IF(OR(B$3="",Consolidado!$D821=""),0,IF(ISNUMBER(SEARCH(B$3,Consolidado!$D821)),IF(COUNTIFS(Consolidado!$AC$5:AC821,Consolidado!$AC821,Consolidado!$D$5:D821,"*"&amp;B$3&amp;"*")=1,1,0),0))</f>
        <v>0</v>
      </c>
      <c r="C821" s="0" t="n">
        <f aca="false">IF(OR(C$3="",Consolidado!$D821=""),0,IF(ISNUMBER(SEARCH(C$3,Consolidado!$D821)),IF(COUNTIFS(Consolidado!$AC$5:AC821,Consolidado!$AC821,Consolidado!$D$5:D821,"*"&amp;C$3&amp;"*")=1,1,0),0))</f>
        <v>0</v>
      </c>
      <c r="D821" s="0" t="n">
        <f aca="false">IF(OR(D$3="",Consolidado!$D821=""),0,IF(ISNUMBER(SEARCH(D$3,Consolidado!$D821)),IF(COUNTIFS(Consolidado!$AC$5:AC821,Consolidado!$AC821,Consolidado!$D$5:D821,"*"&amp;D$3&amp;"*")=1,1,0),0))</f>
        <v>0</v>
      </c>
      <c r="E821" s="0" t="n">
        <f aca="false">IF(OR(E$3="",Consolidado!$D821=""),0,IF(ISNUMBER(SEARCH(E$3,Consolidado!$D821)),IF(COUNTIFS(Consolidado!$AC$5:AC821,Consolidado!$AC821,Consolidado!$D$5:D821,"*"&amp;E$3&amp;"*")=1,1,0),0))</f>
        <v>0</v>
      </c>
      <c r="F821" s="0" t="n">
        <f aca="false">IF(OR(F$3="",Consolidado!$D821=""),0,IF(ISNUMBER(SEARCH(F$3,Consolidado!$D821)),IF(COUNTIFS(Consolidado!$AC$5:AC821,Consolidado!$AC821,Consolidado!$D$5:D821,"*"&amp;F$3&amp;"*")=1,1,0),0))</f>
        <v>0</v>
      </c>
      <c r="G821" s="0" t="n">
        <f aca="false">IF(OR(G$3="",Consolidado!$D821=""),0,IF(ISNUMBER(SEARCH(G$3,Consolidado!$D821)),IF(COUNTIFS(Consolidado!$AC$5:AC821,Consolidado!$AC821,Consolidado!$D$5:D821,"*"&amp;G$3&amp;"*")=1,1,0),0))</f>
        <v>0</v>
      </c>
      <c r="H821" s="0" t="n">
        <f aca="false">IF(OR(H$3="",Consolidado!$D821=""),0,IF(ISNUMBER(SEARCH(H$3,Consolidado!$D821)),IF(COUNTIFS(Consolidado!$AC$5:AC821,Consolidado!$AC821,Consolidado!$D$5:D821,"*"&amp;H$3&amp;"*")=1,1,0),0))</f>
        <v>0</v>
      </c>
      <c r="I821" s="0" t="n">
        <f aca="false">IF(OR(I$3="",Consolidado!$D821=""),0,IF(ISNUMBER(SEARCH(I$3,Consolidado!$D821)),IF(COUNTIFS(Consolidado!$AC$5:AC821,Consolidado!$AC821,Consolidado!$D$5:D821,"*"&amp;I$3&amp;"*")=1,1,0),0))</f>
        <v>0</v>
      </c>
      <c r="J821" s="0" t="n">
        <f aca="false">IF(OR(J$3="",Consolidado!$D821=""),0,IF(ISNUMBER(SEARCH(J$3,Consolidado!$D821)),IF(COUNTIFS(Consolidado!$AC$5:AC821,Consolidado!$AC821,Consolidado!$D$5:D821,"*"&amp;J$3&amp;"*")=1,1,0),0))</f>
        <v>0</v>
      </c>
      <c r="K821" s="0" t="n">
        <f aca="false">IF(OR(K$3="",Consolidado!$D821=""),0,IF(ISNUMBER(SEARCH(K$3,Consolidado!$D821)),IF(COUNTIFS(Consolidado!$AC$5:AC821,Consolidado!$AC821,Consolidado!$D$5:D821,"*"&amp;K$3&amp;"*")=1,1,0),0))</f>
        <v>0</v>
      </c>
      <c r="L821" s="0" t="n">
        <f aca="false">IF(OR(L$3="",Consolidado!$D821=""),0,IF(ISNUMBER(SEARCH(L$3,Consolidado!$D821)),IF(COUNTIFS(Consolidado!$AC$5:AC821,Consolidado!$AC821,Consolidado!$D$5:D821,"*"&amp;L$3&amp;"*")=1,1,0),0))</f>
        <v>0</v>
      </c>
      <c r="M821" s="0" t="n">
        <f aca="false">IF(OR(M$3="",Consolidado!$D821=""),0,IF(ISNUMBER(SEARCH(M$3,Consolidado!$D821)),IF(COUNTIFS(Consolidado!$AC$5:AC821,Consolidado!$AC821,Consolidado!$D$5:D821,"*"&amp;M$3&amp;"*")=1,1,0),0))</f>
        <v>0</v>
      </c>
      <c r="N821" s="0" t="n">
        <f aca="false">IF(OR(N$3="",Consolidado!$D821=""),0,IF(ISNUMBER(SEARCH(N$3,Consolidado!$D821)),IF(COUNTIFS(Consolidado!$AC$5:AC821,Consolidado!$AC821,Consolidado!$D$5:D821,"*"&amp;N$3&amp;"*")=1,1,0),0))</f>
        <v>0</v>
      </c>
      <c r="O821" s="0" t="n">
        <f aca="false">IF(OR(O$3="",Consolidado!$D821=""),0,IF(ISNUMBER(SEARCH(O$3,Consolidado!$D821)),IF(COUNTIFS(Consolidado!$AC$5:AC821,Consolidado!$AC821,Consolidado!$D$5:D821,"*"&amp;O$3&amp;"*")=1,1,0),0))</f>
        <v>0</v>
      </c>
      <c r="P821" s="0" t="n">
        <f aca="false">IF(OR(P$3="",Consolidado!$D821=""),0,IF(ISNUMBER(SEARCH(P$3,Consolidado!$D821)),IF(COUNTIFS(Consolidado!$AC$5:AC821,Consolidado!$AC821,Consolidado!$D$5:D821,"*"&amp;P$3&amp;"*")=1,1,0),0))</f>
        <v>0</v>
      </c>
      <c r="Q821" s="0" t="n">
        <f aca="false">IF(OR(Q$3="",Consolidado!$D821=""),0,IF(ISNUMBER(SEARCH(Q$3,Consolidado!$D821)),IF(COUNTIFS(Consolidado!$AC$5:AC821,Consolidado!$AC821,Consolidado!$D$5:D821,"*"&amp;Q$3&amp;"*")=1,1,0),0))</f>
        <v>0</v>
      </c>
      <c r="R821" s="0" t="n">
        <f aca="false">IF(OR(R$3="",Consolidado!$D821=""),0,IF(ISNUMBER(SEARCH(R$3,Consolidado!$D821)),IF(COUNTIFS(Consolidado!$AC$5:AC821,Consolidado!$AC821,Consolidado!$D$5:D821,"*"&amp;R$3&amp;"*")=1,1,0),0))</f>
        <v>0</v>
      </c>
      <c r="S821" s="0" t="n">
        <f aca="false">IF(OR(S$3="",Consolidado!$D821=""),0,IF(ISNUMBER(SEARCH(S$3,Consolidado!$D821)),IF(COUNTIFS(Consolidado!$AC$5:AC821,Consolidado!$AC821,Consolidado!$D$5:D821,"*"&amp;S$3&amp;"*")=1,1,0),0))</f>
        <v>0</v>
      </c>
      <c r="T821" s="0" t="n">
        <f aca="false">IF(OR(T$3="",Consolidado!$D821=""),0,IF(ISNUMBER(SEARCH(T$3,Consolidado!$D821)),IF(COUNTIFS(Consolidado!$AC$5:AC821,Consolidado!$AC821,Consolidado!$D$5:D821,"*"&amp;T$3&amp;"*")=1,1,0),0))</f>
        <v>0</v>
      </c>
      <c r="U821" s="0" t="n">
        <f aca="false">IF(OR(U$3="",Consolidado!$D821=""),0,IF(ISNUMBER(SEARCH(U$3,Consolidado!$D821)),IF(COUNTIFS(Consolidado!$AC$5:AC821,Consolidado!$AC821,Consolidado!$D$5:D821,"*"&amp;U$3&amp;"*")=1,1,0),0))</f>
        <v>0</v>
      </c>
      <c r="V821" s="0" t="n">
        <f aca="false">IF(OR(V$3="",Consolidado!$D821=""),0,IF(ISNUMBER(SEARCH(V$3,Consolidado!$D821)),IF(COUNTIFS(Consolidado!$AC$5:AC821,Consolidado!$AC821,Consolidado!$D$5:D821,"*"&amp;V$3&amp;"*")=1,1,0),0))</f>
        <v>0</v>
      </c>
      <c r="W821" s="0" t="n">
        <f aca="false">IF(OR(W$3="",Consolidado!$D821=""),0,IF(ISNUMBER(SEARCH(W$3,Consolidado!$D821)),IF(COUNTIFS(Consolidado!$AC$5:AC821,Consolidado!$AC821,Consolidado!$D$5:D821,"*"&amp;W$3&amp;"*")=1,1,0),0))</f>
        <v>0</v>
      </c>
      <c r="X821" s="0" t="n">
        <f aca="false">IF(OR(X$3="",Consolidado!$D821=""),0,IF(ISNUMBER(SEARCH(X$3,Consolidado!$D821)),IF(COUNTIFS(Consolidado!$AC$5:AC821,Consolidado!$AC821,Consolidado!$D$5:D821,"*"&amp;X$3&amp;"*")=1,1,0),0))</f>
        <v>0</v>
      </c>
      <c r="Y821" s="0" t="n">
        <f aca="false">IF(OR(Y$3="",Consolidado!$D821=""),0,IF(ISNUMBER(SEARCH(Y$3,Consolidado!$D821)),IF(COUNTIFS(Consolidado!$AC$5:AC821,Consolidado!$AC821,Consolidado!$D$5:D821,"*"&amp;Y$3&amp;"*")=1,1,0),0))</f>
        <v>0</v>
      </c>
      <c r="Z821" s="0" t="n">
        <f aca="false">IF(OR(Z$3="",Consolidado!$D821=""),0,IF(ISNUMBER(SEARCH(Z$3,Consolidado!$D821)),IF(COUNTIFS(Consolidado!$AC$5:AC821,Consolidado!$AC821,Consolidado!$D$5:D821,"*"&amp;Z$3&amp;"*")=1,1,0),0))</f>
        <v>0</v>
      </c>
      <c r="AA821" s="0" t="n">
        <f aca="false">IF(OR(AA$3="",Consolidado!$D821=""),0,IF(ISNUMBER(SEARCH(AA$3,Consolidado!$D821)),IF(COUNTIFS(Consolidado!$AC$5:AC821,Consolidado!$AC821,Consolidado!$D$5:D821,"*"&amp;AA$3&amp;"*")=1,1,0),0))</f>
        <v>0</v>
      </c>
      <c r="AB821" s="0" t="n">
        <f aca="false">IF(OR(AB$3="",Consolidado!$D821=""),0,IF(ISNUMBER(SEARCH(AB$3,Consolidado!$D821)),IF(COUNTIFS(Consolidado!$AC$5:AC821,Consolidado!$AC821,Consolidado!$D$5:D821,"*"&amp;AB$3&amp;"*")=1,1,0),0))</f>
        <v>0</v>
      </c>
      <c r="AC821" s="0" t="n">
        <f aca="false">IF(OR(AC$3="",Consolidado!$D821=""),0,IF(ISNUMBER(SEARCH(AC$3,Consolidado!$D821)),IF(COUNTIFS(Consolidado!$AC$5:AC821,Consolidado!$AC821,Consolidado!$D$5:D821,"*"&amp;AC$3&amp;"*")=1,1,0),0))</f>
        <v>0</v>
      </c>
      <c r="AD821" s="0" t="n">
        <f aca="false">IF(OR(AD$3="",Consolidado!$D821=""),0,IF(ISNUMBER(SEARCH(AD$3,Consolidado!$D821)),IF(COUNTIFS(Consolidado!$AC$5:AC821,Consolidado!$AC821,Consolidado!$D$5:D821,"*"&amp;AD$3&amp;"*")=1,1,0),0))</f>
        <v>0</v>
      </c>
      <c r="AE821" s="0" t="n">
        <f aca="false">IF(OR(AE$3="",Consolidado!$D821=""),0,IF(ISNUMBER(SEARCH(AE$3,Consolidado!$D821)),IF(COUNTIFS(Consolidado!$AC$5:AC821,Consolidado!$AC821,Consolidado!$D$5:D821,"*"&amp;AE$3&amp;"*")=1,1,0),0))</f>
        <v>0</v>
      </c>
      <c r="AF821" s="0" t="n">
        <f aca="false">IF(OR(AF$3="",Consolidado!$D821=""),0,IF(ISNUMBER(SEARCH(AF$3,Consolidado!$D821)),IF(COUNTIFS(Consolidado!$AC$5:AC821,Consolidado!$AC821,Consolidado!$D$5:D821,"*"&amp;AF$3&amp;"*")=1,1,0),0))</f>
        <v>0</v>
      </c>
      <c r="AG821" s="0" t="n">
        <f aca="false">IF(OR(AG$3="",Consolidado!$D821=""),0,IF(ISNUMBER(SEARCH(AG$3,Consolidado!$D821)),IF(COUNTIFS(Consolidado!$AC$5:AC821,Consolidado!$AC821,Consolidado!$D$5:D821,"*"&amp;AG$3&amp;"*")=1,1,0),0))</f>
        <v>0</v>
      </c>
      <c r="AH821" s="0" t="n">
        <f aca="false">IF(OR(AH$3="",Consolidado!$D821=""),0,IF(ISNUMBER(SEARCH(AH$3,Consolidado!$D821)),IF(COUNTIFS(Consolidado!$AC$5:AC821,Consolidado!$AC821,Consolidado!$D$5:D821,"*"&amp;AH$3&amp;"*")=1,1,0),0))</f>
        <v>0</v>
      </c>
      <c r="AI821" s="0" t="n">
        <f aca="false">IF(OR(AI$3="",Consolidado!$D821=""),0,IF(ISNUMBER(SEARCH(AI$3,Consolidado!$D821)),IF(COUNTIFS(Consolidado!$AC$5:AC821,Consolidado!$AC821,Consolidado!$D$5:D821,"*"&amp;AI$3&amp;"*")=1,1,0),0))</f>
        <v>0</v>
      </c>
      <c r="AJ821" s="0" t="n">
        <f aca="false">IF(OR(AJ$3="",Consolidado!$D821=""),0,IF(ISNUMBER(SEARCH(AJ$3,Consolidado!$D821)),IF(COUNTIFS(Consolidado!$AC$5:AC821,Consolidado!$AC821,Consolidado!$D$5:D821,"*"&amp;AJ$3&amp;"*")=1,1,0),0))</f>
        <v>0</v>
      </c>
      <c r="AK821" s="0" t="n">
        <f aca="false">IF(OR(AK$3="",Consolidado!$D821=""),0,IF(ISNUMBER(SEARCH(AK$3,Consolidado!$D821)),IF(COUNTIFS(Consolidado!$AC$5:AC821,Consolidado!$AC821,Consolidado!$D$5:D821,"*"&amp;AK$3&amp;"*")=1,1,0),0))</f>
        <v>0</v>
      </c>
      <c r="AL821" s="0" t="n">
        <f aca="false">IF(OR(AL$3="",Consolidado!$D821=""),0,IF(ISNUMBER(SEARCH(AL$3,Consolidado!$D821)),IF(COUNTIFS(Consolidado!$AC$5:AC821,Consolidado!$AC821,Consolidado!$D$5:D821,"*"&amp;AL$3&amp;"*")=1,1,0),0))</f>
        <v>0</v>
      </c>
      <c r="AM821" s="0" t="n">
        <f aca="false">IF(OR(AM$3="",Consolidado!$D821=""),0,IF(ISNUMBER(SEARCH(AM$3,Consolidado!$D821)),IF(COUNTIFS(Consolidado!$AC$5:AC821,Consolidado!$AC821,Consolidado!$D$5:D821,"*"&amp;AM$3&amp;"*")=1,1,0),0))</f>
        <v>0</v>
      </c>
      <c r="AN821" s="0" t="n">
        <f aca="false">IF(OR(AN$3="",Consolidado!$D821=""),0,IF(ISNUMBER(SEARCH(AN$3,Consolidado!$D821)),IF(COUNTIFS(Consolidado!$AC$5:AC821,Consolidado!$AC821,Consolidado!$D$5:D821,"*"&amp;AN$3&amp;"*")=1,1,0),0))</f>
        <v>0</v>
      </c>
      <c r="AO821" s="0" t="n">
        <f aca="false">IF(OR(AO$3="",Consolidado!$D821=""),0,IF(ISNUMBER(SEARCH(AO$3,Consolidado!$D821)),IF(COUNTIFS(Consolidado!$AC$5:AC821,Consolidado!$AC821,Consolidado!$D$5:D821,"*"&amp;AO$3&amp;"*")=1,1,0),0))</f>
        <v>0</v>
      </c>
    </row>
    <row r="822" customFormat="false" ht="15" hidden="false" customHeight="false" outlineLevel="0" collapsed="false">
      <c r="B822" s="0" t="n">
        <f aca="false">IF(OR(B$3="",Consolidado!$D822=""),0,IF(ISNUMBER(SEARCH(B$3,Consolidado!$D822)),IF(COUNTIFS(Consolidado!$AC$5:AC822,Consolidado!$AC822,Consolidado!$D$5:D822,"*"&amp;B$3&amp;"*")=1,1,0),0))</f>
        <v>0</v>
      </c>
      <c r="C822" s="0" t="n">
        <f aca="false">IF(OR(C$3="",Consolidado!$D822=""),0,IF(ISNUMBER(SEARCH(C$3,Consolidado!$D822)),IF(COUNTIFS(Consolidado!$AC$5:AC822,Consolidado!$AC822,Consolidado!$D$5:D822,"*"&amp;C$3&amp;"*")=1,1,0),0))</f>
        <v>0</v>
      </c>
      <c r="D822" s="0" t="n">
        <f aca="false">IF(OR(D$3="",Consolidado!$D822=""),0,IF(ISNUMBER(SEARCH(D$3,Consolidado!$D822)),IF(COUNTIFS(Consolidado!$AC$5:AC822,Consolidado!$AC822,Consolidado!$D$5:D822,"*"&amp;D$3&amp;"*")=1,1,0),0))</f>
        <v>0</v>
      </c>
      <c r="E822" s="0" t="n">
        <f aca="false">IF(OR(E$3="",Consolidado!$D822=""),0,IF(ISNUMBER(SEARCH(E$3,Consolidado!$D822)),IF(COUNTIFS(Consolidado!$AC$5:AC822,Consolidado!$AC822,Consolidado!$D$5:D822,"*"&amp;E$3&amp;"*")=1,1,0),0))</f>
        <v>0</v>
      </c>
      <c r="F822" s="0" t="n">
        <f aca="false">IF(OR(F$3="",Consolidado!$D822=""),0,IF(ISNUMBER(SEARCH(F$3,Consolidado!$D822)),IF(COUNTIFS(Consolidado!$AC$5:AC822,Consolidado!$AC822,Consolidado!$D$5:D822,"*"&amp;F$3&amp;"*")=1,1,0),0))</f>
        <v>0</v>
      </c>
      <c r="G822" s="0" t="n">
        <f aca="false">IF(OR(G$3="",Consolidado!$D822=""),0,IF(ISNUMBER(SEARCH(G$3,Consolidado!$D822)),IF(COUNTIFS(Consolidado!$AC$5:AC822,Consolidado!$AC822,Consolidado!$D$5:D822,"*"&amp;G$3&amp;"*")=1,1,0),0))</f>
        <v>0</v>
      </c>
      <c r="H822" s="0" t="n">
        <f aca="false">IF(OR(H$3="",Consolidado!$D822=""),0,IF(ISNUMBER(SEARCH(H$3,Consolidado!$D822)),IF(COUNTIFS(Consolidado!$AC$5:AC822,Consolidado!$AC822,Consolidado!$D$5:D822,"*"&amp;H$3&amp;"*")=1,1,0),0))</f>
        <v>0</v>
      </c>
      <c r="I822" s="0" t="n">
        <f aca="false">IF(OR(I$3="",Consolidado!$D822=""),0,IF(ISNUMBER(SEARCH(I$3,Consolidado!$D822)),IF(COUNTIFS(Consolidado!$AC$5:AC822,Consolidado!$AC822,Consolidado!$D$5:D822,"*"&amp;I$3&amp;"*")=1,1,0),0))</f>
        <v>0</v>
      </c>
      <c r="J822" s="0" t="n">
        <f aca="false">IF(OR(J$3="",Consolidado!$D822=""),0,IF(ISNUMBER(SEARCH(J$3,Consolidado!$D822)),IF(COUNTIFS(Consolidado!$AC$5:AC822,Consolidado!$AC822,Consolidado!$D$5:D822,"*"&amp;J$3&amp;"*")=1,1,0),0))</f>
        <v>0</v>
      </c>
      <c r="K822" s="0" t="n">
        <f aca="false">IF(OR(K$3="",Consolidado!$D822=""),0,IF(ISNUMBER(SEARCH(K$3,Consolidado!$D822)),IF(COUNTIFS(Consolidado!$AC$5:AC822,Consolidado!$AC822,Consolidado!$D$5:D822,"*"&amp;K$3&amp;"*")=1,1,0),0))</f>
        <v>0</v>
      </c>
      <c r="L822" s="0" t="n">
        <f aca="false">IF(OR(L$3="",Consolidado!$D822=""),0,IF(ISNUMBER(SEARCH(L$3,Consolidado!$D822)),IF(COUNTIFS(Consolidado!$AC$5:AC822,Consolidado!$AC822,Consolidado!$D$5:D822,"*"&amp;L$3&amp;"*")=1,1,0),0))</f>
        <v>0</v>
      </c>
      <c r="M822" s="0" t="n">
        <f aca="false">IF(OR(M$3="",Consolidado!$D822=""),0,IF(ISNUMBER(SEARCH(M$3,Consolidado!$D822)),IF(COUNTIFS(Consolidado!$AC$5:AC822,Consolidado!$AC822,Consolidado!$D$5:D822,"*"&amp;M$3&amp;"*")=1,1,0),0))</f>
        <v>0</v>
      </c>
      <c r="N822" s="0" t="n">
        <f aca="false">IF(OR(N$3="",Consolidado!$D822=""),0,IF(ISNUMBER(SEARCH(N$3,Consolidado!$D822)),IF(COUNTIFS(Consolidado!$AC$5:AC822,Consolidado!$AC822,Consolidado!$D$5:D822,"*"&amp;N$3&amp;"*")=1,1,0),0))</f>
        <v>0</v>
      </c>
      <c r="O822" s="0" t="n">
        <f aca="false">IF(OR(O$3="",Consolidado!$D822=""),0,IF(ISNUMBER(SEARCH(O$3,Consolidado!$D822)),IF(COUNTIFS(Consolidado!$AC$5:AC822,Consolidado!$AC822,Consolidado!$D$5:D822,"*"&amp;O$3&amp;"*")=1,1,0),0))</f>
        <v>0</v>
      </c>
      <c r="P822" s="0" t="n">
        <f aca="false">IF(OR(P$3="",Consolidado!$D822=""),0,IF(ISNUMBER(SEARCH(P$3,Consolidado!$D822)),IF(COUNTIFS(Consolidado!$AC$5:AC822,Consolidado!$AC822,Consolidado!$D$5:D822,"*"&amp;P$3&amp;"*")=1,1,0),0))</f>
        <v>0</v>
      </c>
      <c r="Q822" s="0" t="n">
        <f aca="false">IF(OR(Q$3="",Consolidado!$D822=""),0,IF(ISNUMBER(SEARCH(Q$3,Consolidado!$D822)),IF(COUNTIFS(Consolidado!$AC$5:AC822,Consolidado!$AC822,Consolidado!$D$5:D822,"*"&amp;Q$3&amp;"*")=1,1,0),0))</f>
        <v>0</v>
      </c>
      <c r="R822" s="0" t="n">
        <f aca="false">IF(OR(R$3="",Consolidado!$D822=""),0,IF(ISNUMBER(SEARCH(R$3,Consolidado!$D822)),IF(COUNTIFS(Consolidado!$AC$5:AC822,Consolidado!$AC822,Consolidado!$D$5:D822,"*"&amp;R$3&amp;"*")=1,1,0),0))</f>
        <v>0</v>
      </c>
      <c r="S822" s="0" t="n">
        <f aca="false">IF(OR(S$3="",Consolidado!$D822=""),0,IF(ISNUMBER(SEARCH(S$3,Consolidado!$D822)),IF(COUNTIFS(Consolidado!$AC$5:AC822,Consolidado!$AC822,Consolidado!$D$5:D822,"*"&amp;S$3&amp;"*")=1,1,0),0))</f>
        <v>0</v>
      </c>
      <c r="T822" s="0" t="n">
        <f aca="false">IF(OR(T$3="",Consolidado!$D822=""),0,IF(ISNUMBER(SEARCH(T$3,Consolidado!$D822)),IF(COUNTIFS(Consolidado!$AC$5:AC822,Consolidado!$AC822,Consolidado!$D$5:D822,"*"&amp;T$3&amp;"*")=1,1,0),0))</f>
        <v>0</v>
      </c>
      <c r="U822" s="0" t="n">
        <f aca="false">IF(OR(U$3="",Consolidado!$D822=""),0,IF(ISNUMBER(SEARCH(U$3,Consolidado!$D822)),IF(COUNTIFS(Consolidado!$AC$5:AC822,Consolidado!$AC822,Consolidado!$D$5:D822,"*"&amp;U$3&amp;"*")=1,1,0),0))</f>
        <v>0</v>
      </c>
      <c r="V822" s="0" t="n">
        <f aca="false">IF(OR(V$3="",Consolidado!$D822=""),0,IF(ISNUMBER(SEARCH(V$3,Consolidado!$D822)),IF(COUNTIFS(Consolidado!$AC$5:AC822,Consolidado!$AC822,Consolidado!$D$5:D822,"*"&amp;V$3&amp;"*")=1,1,0),0))</f>
        <v>0</v>
      </c>
      <c r="W822" s="0" t="n">
        <f aca="false">IF(OR(W$3="",Consolidado!$D822=""),0,IF(ISNUMBER(SEARCH(W$3,Consolidado!$D822)),IF(COUNTIFS(Consolidado!$AC$5:AC822,Consolidado!$AC822,Consolidado!$D$5:D822,"*"&amp;W$3&amp;"*")=1,1,0),0))</f>
        <v>0</v>
      </c>
      <c r="X822" s="0" t="n">
        <f aca="false">IF(OR(X$3="",Consolidado!$D822=""),0,IF(ISNUMBER(SEARCH(X$3,Consolidado!$D822)),IF(COUNTIFS(Consolidado!$AC$5:AC822,Consolidado!$AC822,Consolidado!$D$5:D822,"*"&amp;X$3&amp;"*")=1,1,0),0))</f>
        <v>0</v>
      </c>
      <c r="Y822" s="0" t="n">
        <f aca="false">IF(OR(Y$3="",Consolidado!$D822=""),0,IF(ISNUMBER(SEARCH(Y$3,Consolidado!$D822)),IF(COUNTIFS(Consolidado!$AC$5:AC822,Consolidado!$AC822,Consolidado!$D$5:D822,"*"&amp;Y$3&amp;"*")=1,1,0),0))</f>
        <v>0</v>
      </c>
      <c r="Z822" s="0" t="n">
        <f aca="false">IF(OR(Z$3="",Consolidado!$D822=""),0,IF(ISNUMBER(SEARCH(Z$3,Consolidado!$D822)),IF(COUNTIFS(Consolidado!$AC$5:AC822,Consolidado!$AC822,Consolidado!$D$5:D822,"*"&amp;Z$3&amp;"*")=1,1,0),0))</f>
        <v>0</v>
      </c>
      <c r="AA822" s="0" t="n">
        <f aca="false">IF(OR(AA$3="",Consolidado!$D822=""),0,IF(ISNUMBER(SEARCH(AA$3,Consolidado!$D822)),IF(COUNTIFS(Consolidado!$AC$5:AC822,Consolidado!$AC822,Consolidado!$D$5:D822,"*"&amp;AA$3&amp;"*")=1,1,0),0))</f>
        <v>0</v>
      </c>
      <c r="AB822" s="0" t="n">
        <f aca="false">IF(OR(AB$3="",Consolidado!$D822=""),0,IF(ISNUMBER(SEARCH(AB$3,Consolidado!$D822)),IF(COUNTIFS(Consolidado!$AC$5:AC822,Consolidado!$AC822,Consolidado!$D$5:D822,"*"&amp;AB$3&amp;"*")=1,1,0),0))</f>
        <v>0</v>
      </c>
      <c r="AC822" s="0" t="n">
        <f aca="false">IF(OR(AC$3="",Consolidado!$D822=""),0,IF(ISNUMBER(SEARCH(AC$3,Consolidado!$D822)),IF(COUNTIFS(Consolidado!$AC$5:AC822,Consolidado!$AC822,Consolidado!$D$5:D822,"*"&amp;AC$3&amp;"*")=1,1,0),0))</f>
        <v>0</v>
      </c>
      <c r="AD822" s="0" t="n">
        <f aca="false">IF(OR(AD$3="",Consolidado!$D822=""),0,IF(ISNUMBER(SEARCH(AD$3,Consolidado!$D822)),IF(COUNTIFS(Consolidado!$AC$5:AC822,Consolidado!$AC822,Consolidado!$D$5:D822,"*"&amp;AD$3&amp;"*")=1,1,0),0))</f>
        <v>0</v>
      </c>
      <c r="AE822" s="0" t="n">
        <f aca="false">IF(OR(AE$3="",Consolidado!$D822=""),0,IF(ISNUMBER(SEARCH(AE$3,Consolidado!$D822)),IF(COUNTIFS(Consolidado!$AC$5:AC822,Consolidado!$AC822,Consolidado!$D$5:D822,"*"&amp;AE$3&amp;"*")=1,1,0),0))</f>
        <v>0</v>
      </c>
      <c r="AF822" s="0" t="n">
        <f aca="false">IF(OR(AF$3="",Consolidado!$D822=""),0,IF(ISNUMBER(SEARCH(AF$3,Consolidado!$D822)),IF(COUNTIFS(Consolidado!$AC$5:AC822,Consolidado!$AC822,Consolidado!$D$5:D822,"*"&amp;AF$3&amp;"*")=1,1,0),0))</f>
        <v>0</v>
      </c>
      <c r="AG822" s="0" t="n">
        <f aca="false">IF(OR(AG$3="",Consolidado!$D822=""),0,IF(ISNUMBER(SEARCH(AG$3,Consolidado!$D822)),IF(COUNTIFS(Consolidado!$AC$5:AC822,Consolidado!$AC822,Consolidado!$D$5:D822,"*"&amp;AG$3&amp;"*")=1,1,0),0))</f>
        <v>0</v>
      </c>
      <c r="AH822" s="0" t="n">
        <f aca="false">IF(OR(AH$3="",Consolidado!$D822=""),0,IF(ISNUMBER(SEARCH(AH$3,Consolidado!$D822)),IF(COUNTIFS(Consolidado!$AC$5:AC822,Consolidado!$AC822,Consolidado!$D$5:D822,"*"&amp;AH$3&amp;"*")=1,1,0),0))</f>
        <v>0</v>
      </c>
      <c r="AI822" s="0" t="n">
        <f aca="false">IF(OR(AI$3="",Consolidado!$D822=""),0,IF(ISNUMBER(SEARCH(AI$3,Consolidado!$D822)),IF(COUNTIFS(Consolidado!$AC$5:AC822,Consolidado!$AC822,Consolidado!$D$5:D822,"*"&amp;AI$3&amp;"*")=1,1,0),0))</f>
        <v>0</v>
      </c>
      <c r="AJ822" s="0" t="n">
        <f aca="false">IF(OR(AJ$3="",Consolidado!$D822=""),0,IF(ISNUMBER(SEARCH(AJ$3,Consolidado!$D822)),IF(COUNTIFS(Consolidado!$AC$5:AC822,Consolidado!$AC822,Consolidado!$D$5:D822,"*"&amp;AJ$3&amp;"*")=1,1,0),0))</f>
        <v>0</v>
      </c>
      <c r="AK822" s="0" t="n">
        <f aca="false">IF(OR(AK$3="",Consolidado!$D822=""),0,IF(ISNUMBER(SEARCH(AK$3,Consolidado!$D822)),IF(COUNTIFS(Consolidado!$AC$5:AC822,Consolidado!$AC822,Consolidado!$D$5:D822,"*"&amp;AK$3&amp;"*")=1,1,0),0))</f>
        <v>0</v>
      </c>
      <c r="AL822" s="0" t="n">
        <f aca="false">IF(OR(AL$3="",Consolidado!$D822=""),0,IF(ISNUMBER(SEARCH(AL$3,Consolidado!$D822)),IF(COUNTIFS(Consolidado!$AC$5:AC822,Consolidado!$AC822,Consolidado!$D$5:D822,"*"&amp;AL$3&amp;"*")=1,1,0),0))</f>
        <v>0</v>
      </c>
      <c r="AM822" s="0" t="n">
        <f aca="false">IF(OR(AM$3="",Consolidado!$D822=""),0,IF(ISNUMBER(SEARCH(AM$3,Consolidado!$D822)),IF(COUNTIFS(Consolidado!$AC$5:AC822,Consolidado!$AC822,Consolidado!$D$5:D822,"*"&amp;AM$3&amp;"*")=1,1,0),0))</f>
        <v>0</v>
      </c>
      <c r="AN822" s="0" t="n">
        <f aca="false">IF(OR(AN$3="",Consolidado!$D822=""),0,IF(ISNUMBER(SEARCH(AN$3,Consolidado!$D822)),IF(COUNTIFS(Consolidado!$AC$5:AC822,Consolidado!$AC822,Consolidado!$D$5:D822,"*"&amp;AN$3&amp;"*")=1,1,0),0))</f>
        <v>0</v>
      </c>
      <c r="AO822" s="0" t="n">
        <f aca="false">IF(OR(AO$3="",Consolidado!$D822=""),0,IF(ISNUMBER(SEARCH(AO$3,Consolidado!$D822)),IF(COUNTIFS(Consolidado!$AC$5:AC822,Consolidado!$AC822,Consolidado!$D$5:D822,"*"&amp;AO$3&amp;"*")=1,1,0),0))</f>
        <v>0</v>
      </c>
    </row>
    <row r="823" customFormat="false" ht="15" hidden="false" customHeight="false" outlineLevel="0" collapsed="false">
      <c r="B823" s="0" t="n">
        <f aca="false">IF(OR(B$3="",Consolidado!$D823=""),0,IF(ISNUMBER(SEARCH(B$3,Consolidado!$D823)),IF(COUNTIFS(Consolidado!$AC$5:AC823,Consolidado!$AC823,Consolidado!$D$5:D823,"*"&amp;B$3&amp;"*")=1,1,0),0))</f>
        <v>0</v>
      </c>
      <c r="C823" s="0" t="n">
        <f aca="false">IF(OR(C$3="",Consolidado!$D823=""),0,IF(ISNUMBER(SEARCH(C$3,Consolidado!$D823)),IF(COUNTIFS(Consolidado!$AC$5:AC823,Consolidado!$AC823,Consolidado!$D$5:D823,"*"&amp;C$3&amp;"*")=1,1,0),0))</f>
        <v>0</v>
      </c>
      <c r="D823" s="0" t="n">
        <f aca="false">IF(OR(D$3="",Consolidado!$D823=""),0,IF(ISNUMBER(SEARCH(D$3,Consolidado!$D823)),IF(COUNTIFS(Consolidado!$AC$5:AC823,Consolidado!$AC823,Consolidado!$D$5:D823,"*"&amp;D$3&amp;"*")=1,1,0),0))</f>
        <v>0</v>
      </c>
      <c r="E823" s="0" t="n">
        <f aca="false">IF(OR(E$3="",Consolidado!$D823=""),0,IF(ISNUMBER(SEARCH(E$3,Consolidado!$D823)),IF(COUNTIFS(Consolidado!$AC$5:AC823,Consolidado!$AC823,Consolidado!$D$5:D823,"*"&amp;E$3&amp;"*")=1,1,0),0))</f>
        <v>0</v>
      </c>
      <c r="F823" s="0" t="n">
        <f aca="false">IF(OR(F$3="",Consolidado!$D823=""),0,IF(ISNUMBER(SEARCH(F$3,Consolidado!$D823)),IF(COUNTIFS(Consolidado!$AC$5:AC823,Consolidado!$AC823,Consolidado!$D$5:D823,"*"&amp;F$3&amp;"*")=1,1,0),0))</f>
        <v>0</v>
      </c>
      <c r="G823" s="0" t="n">
        <f aca="false">IF(OR(G$3="",Consolidado!$D823=""),0,IF(ISNUMBER(SEARCH(G$3,Consolidado!$D823)),IF(COUNTIFS(Consolidado!$AC$5:AC823,Consolidado!$AC823,Consolidado!$D$5:D823,"*"&amp;G$3&amp;"*")=1,1,0),0))</f>
        <v>0</v>
      </c>
      <c r="H823" s="0" t="n">
        <f aca="false">IF(OR(H$3="",Consolidado!$D823=""),0,IF(ISNUMBER(SEARCH(H$3,Consolidado!$D823)),IF(COUNTIFS(Consolidado!$AC$5:AC823,Consolidado!$AC823,Consolidado!$D$5:D823,"*"&amp;H$3&amp;"*")=1,1,0),0))</f>
        <v>0</v>
      </c>
      <c r="I823" s="0" t="n">
        <f aca="false">IF(OR(I$3="",Consolidado!$D823=""),0,IF(ISNUMBER(SEARCH(I$3,Consolidado!$D823)),IF(COUNTIFS(Consolidado!$AC$5:AC823,Consolidado!$AC823,Consolidado!$D$5:D823,"*"&amp;I$3&amp;"*")=1,1,0),0))</f>
        <v>0</v>
      </c>
      <c r="J823" s="0" t="n">
        <f aca="false">IF(OR(J$3="",Consolidado!$D823=""),0,IF(ISNUMBER(SEARCH(J$3,Consolidado!$D823)),IF(COUNTIFS(Consolidado!$AC$5:AC823,Consolidado!$AC823,Consolidado!$D$5:D823,"*"&amp;J$3&amp;"*")=1,1,0),0))</f>
        <v>0</v>
      </c>
      <c r="K823" s="0" t="n">
        <f aca="false">IF(OR(K$3="",Consolidado!$D823=""),0,IF(ISNUMBER(SEARCH(K$3,Consolidado!$D823)),IF(COUNTIFS(Consolidado!$AC$5:AC823,Consolidado!$AC823,Consolidado!$D$5:D823,"*"&amp;K$3&amp;"*")=1,1,0),0))</f>
        <v>0</v>
      </c>
      <c r="L823" s="0" t="n">
        <f aca="false">IF(OR(L$3="",Consolidado!$D823=""),0,IF(ISNUMBER(SEARCH(L$3,Consolidado!$D823)),IF(COUNTIFS(Consolidado!$AC$5:AC823,Consolidado!$AC823,Consolidado!$D$5:D823,"*"&amp;L$3&amp;"*")=1,1,0),0))</f>
        <v>0</v>
      </c>
      <c r="M823" s="0" t="n">
        <f aca="false">IF(OR(M$3="",Consolidado!$D823=""),0,IF(ISNUMBER(SEARCH(M$3,Consolidado!$D823)),IF(COUNTIFS(Consolidado!$AC$5:AC823,Consolidado!$AC823,Consolidado!$D$5:D823,"*"&amp;M$3&amp;"*")=1,1,0),0))</f>
        <v>0</v>
      </c>
      <c r="N823" s="0" t="n">
        <f aca="false">IF(OR(N$3="",Consolidado!$D823=""),0,IF(ISNUMBER(SEARCH(N$3,Consolidado!$D823)),IF(COUNTIFS(Consolidado!$AC$5:AC823,Consolidado!$AC823,Consolidado!$D$5:D823,"*"&amp;N$3&amp;"*")=1,1,0),0))</f>
        <v>0</v>
      </c>
      <c r="O823" s="0" t="n">
        <f aca="false">IF(OR(O$3="",Consolidado!$D823=""),0,IF(ISNUMBER(SEARCH(O$3,Consolidado!$D823)),IF(COUNTIFS(Consolidado!$AC$5:AC823,Consolidado!$AC823,Consolidado!$D$5:D823,"*"&amp;O$3&amp;"*")=1,1,0),0))</f>
        <v>0</v>
      </c>
      <c r="P823" s="0" t="n">
        <f aca="false">IF(OR(P$3="",Consolidado!$D823=""),0,IF(ISNUMBER(SEARCH(P$3,Consolidado!$D823)),IF(COUNTIFS(Consolidado!$AC$5:AC823,Consolidado!$AC823,Consolidado!$D$5:D823,"*"&amp;P$3&amp;"*")=1,1,0),0))</f>
        <v>0</v>
      </c>
      <c r="Q823" s="0" t="n">
        <f aca="false">IF(OR(Q$3="",Consolidado!$D823=""),0,IF(ISNUMBER(SEARCH(Q$3,Consolidado!$D823)),IF(COUNTIFS(Consolidado!$AC$5:AC823,Consolidado!$AC823,Consolidado!$D$5:D823,"*"&amp;Q$3&amp;"*")=1,1,0),0))</f>
        <v>0</v>
      </c>
      <c r="R823" s="0" t="n">
        <f aca="false">IF(OR(R$3="",Consolidado!$D823=""),0,IF(ISNUMBER(SEARCH(R$3,Consolidado!$D823)),IF(COUNTIFS(Consolidado!$AC$5:AC823,Consolidado!$AC823,Consolidado!$D$5:D823,"*"&amp;R$3&amp;"*")=1,1,0),0))</f>
        <v>0</v>
      </c>
      <c r="S823" s="0" t="n">
        <f aca="false">IF(OR(S$3="",Consolidado!$D823=""),0,IF(ISNUMBER(SEARCH(S$3,Consolidado!$D823)),IF(COUNTIFS(Consolidado!$AC$5:AC823,Consolidado!$AC823,Consolidado!$D$5:D823,"*"&amp;S$3&amp;"*")=1,1,0),0))</f>
        <v>0</v>
      </c>
      <c r="T823" s="0" t="n">
        <f aca="false">IF(OR(T$3="",Consolidado!$D823=""),0,IF(ISNUMBER(SEARCH(T$3,Consolidado!$D823)),IF(COUNTIFS(Consolidado!$AC$5:AC823,Consolidado!$AC823,Consolidado!$D$5:D823,"*"&amp;T$3&amp;"*")=1,1,0),0))</f>
        <v>0</v>
      </c>
      <c r="U823" s="0" t="n">
        <f aca="false">IF(OR(U$3="",Consolidado!$D823=""),0,IF(ISNUMBER(SEARCH(U$3,Consolidado!$D823)),IF(COUNTIFS(Consolidado!$AC$5:AC823,Consolidado!$AC823,Consolidado!$D$5:D823,"*"&amp;U$3&amp;"*")=1,1,0),0))</f>
        <v>0</v>
      </c>
      <c r="V823" s="0" t="n">
        <f aca="false">IF(OR(V$3="",Consolidado!$D823=""),0,IF(ISNUMBER(SEARCH(V$3,Consolidado!$D823)),IF(COUNTIFS(Consolidado!$AC$5:AC823,Consolidado!$AC823,Consolidado!$D$5:D823,"*"&amp;V$3&amp;"*")=1,1,0),0))</f>
        <v>0</v>
      </c>
      <c r="W823" s="0" t="n">
        <f aca="false">IF(OR(W$3="",Consolidado!$D823=""),0,IF(ISNUMBER(SEARCH(W$3,Consolidado!$D823)),IF(COUNTIFS(Consolidado!$AC$5:AC823,Consolidado!$AC823,Consolidado!$D$5:D823,"*"&amp;W$3&amp;"*")=1,1,0),0))</f>
        <v>0</v>
      </c>
      <c r="X823" s="0" t="n">
        <f aca="false">IF(OR(X$3="",Consolidado!$D823=""),0,IF(ISNUMBER(SEARCH(X$3,Consolidado!$D823)),IF(COUNTIFS(Consolidado!$AC$5:AC823,Consolidado!$AC823,Consolidado!$D$5:D823,"*"&amp;X$3&amp;"*")=1,1,0),0))</f>
        <v>0</v>
      </c>
      <c r="Y823" s="0" t="n">
        <f aca="false">IF(OR(Y$3="",Consolidado!$D823=""),0,IF(ISNUMBER(SEARCH(Y$3,Consolidado!$D823)),IF(COUNTIFS(Consolidado!$AC$5:AC823,Consolidado!$AC823,Consolidado!$D$5:D823,"*"&amp;Y$3&amp;"*")=1,1,0),0))</f>
        <v>0</v>
      </c>
      <c r="Z823" s="0" t="n">
        <f aca="false">IF(OR(Z$3="",Consolidado!$D823=""),0,IF(ISNUMBER(SEARCH(Z$3,Consolidado!$D823)),IF(COUNTIFS(Consolidado!$AC$5:AC823,Consolidado!$AC823,Consolidado!$D$5:D823,"*"&amp;Z$3&amp;"*")=1,1,0),0))</f>
        <v>0</v>
      </c>
      <c r="AA823" s="0" t="n">
        <f aca="false">IF(OR(AA$3="",Consolidado!$D823=""),0,IF(ISNUMBER(SEARCH(AA$3,Consolidado!$D823)),IF(COUNTIFS(Consolidado!$AC$5:AC823,Consolidado!$AC823,Consolidado!$D$5:D823,"*"&amp;AA$3&amp;"*")=1,1,0),0))</f>
        <v>0</v>
      </c>
      <c r="AB823" s="0" t="n">
        <f aca="false">IF(OR(AB$3="",Consolidado!$D823=""),0,IF(ISNUMBER(SEARCH(AB$3,Consolidado!$D823)),IF(COUNTIFS(Consolidado!$AC$5:AC823,Consolidado!$AC823,Consolidado!$D$5:D823,"*"&amp;AB$3&amp;"*")=1,1,0),0))</f>
        <v>0</v>
      </c>
      <c r="AC823" s="0" t="n">
        <f aca="false">IF(OR(AC$3="",Consolidado!$D823=""),0,IF(ISNUMBER(SEARCH(AC$3,Consolidado!$D823)),IF(COUNTIFS(Consolidado!$AC$5:AC823,Consolidado!$AC823,Consolidado!$D$5:D823,"*"&amp;AC$3&amp;"*")=1,1,0),0))</f>
        <v>0</v>
      </c>
      <c r="AD823" s="0" t="n">
        <f aca="false">IF(OR(AD$3="",Consolidado!$D823=""),0,IF(ISNUMBER(SEARCH(AD$3,Consolidado!$D823)),IF(COUNTIFS(Consolidado!$AC$5:AC823,Consolidado!$AC823,Consolidado!$D$5:D823,"*"&amp;AD$3&amp;"*")=1,1,0),0))</f>
        <v>0</v>
      </c>
      <c r="AE823" s="0" t="n">
        <f aca="false">IF(OR(AE$3="",Consolidado!$D823=""),0,IF(ISNUMBER(SEARCH(AE$3,Consolidado!$D823)),IF(COUNTIFS(Consolidado!$AC$5:AC823,Consolidado!$AC823,Consolidado!$D$5:D823,"*"&amp;AE$3&amp;"*")=1,1,0),0))</f>
        <v>0</v>
      </c>
      <c r="AF823" s="0" t="n">
        <f aca="false">IF(OR(AF$3="",Consolidado!$D823=""),0,IF(ISNUMBER(SEARCH(AF$3,Consolidado!$D823)),IF(COUNTIFS(Consolidado!$AC$5:AC823,Consolidado!$AC823,Consolidado!$D$5:D823,"*"&amp;AF$3&amp;"*")=1,1,0),0))</f>
        <v>0</v>
      </c>
      <c r="AG823" s="0" t="n">
        <f aca="false">IF(OR(AG$3="",Consolidado!$D823=""),0,IF(ISNUMBER(SEARCH(AG$3,Consolidado!$D823)),IF(COUNTIFS(Consolidado!$AC$5:AC823,Consolidado!$AC823,Consolidado!$D$5:D823,"*"&amp;AG$3&amp;"*")=1,1,0),0))</f>
        <v>0</v>
      </c>
      <c r="AH823" s="0" t="n">
        <f aca="false">IF(OR(AH$3="",Consolidado!$D823=""),0,IF(ISNUMBER(SEARCH(AH$3,Consolidado!$D823)),IF(COUNTIFS(Consolidado!$AC$5:AC823,Consolidado!$AC823,Consolidado!$D$5:D823,"*"&amp;AH$3&amp;"*")=1,1,0),0))</f>
        <v>0</v>
      </c>
      <c r="AI823" s="0" t="n">
        <f aca="false">IF(OR(AI$3="",Consolidado!$D823=""),0,IF(ISNUMBER(SEARCH(AI$3,Consolidado!$D823)),IF(COUNTIFS(Consolidado!$AC$5:AC823,Consolidado!$AC823,Consolidado!$D$5:D823,"*"&amp;AI$3&amp;"*")=1,1,0),0))</f>
        <v>0</v>
      </c>
      <c r="AJ823" s="0" t="n">
        <f aca="false">IF(OR(AJ$3="",Consolidado!$D823=""),0,IF(ISNUMBER(SEARCH(AJ$3,Consolidado!$D823)),IF(COUNTIFS(Consolidado!$AC$5:AC823,Consolidado!$AC823,Consolidado!$D$5:D823,"*"&amp;AJ$3&amp;"*")=1,1,0),0))</f>
        <v>0</v>
      </c>
      <c r="AK823" s="0" t="n">
        <f aca="false">IF(OR(AK$3="",Consolidado!$D823=""),0,IF(ISNUMBER(SEARCH(AK$3,Consolidado!$D823)),IF(COUNTIFS(Consolidado!$AC$5:AC823,Consolidado!$AC823,Consolidado!$D$5:D823,"*"&amp;AK$3&amp;"*")=1,1,0),0))</f>
        <v>0</v>
      </c>
      <c r="AL823" s="0" t="n">
        <f aca="false">IF(OR(AL$3="",Consolidado!$D823=""),0,IF(ISNUMBER(SEARCH(AL$3,Consolidado!$D823)),IF(COUNTIFS(Consolidado!$AC$5:AC823,Consolidado!$AC823,Consolidado!$D$5:D823,"*"&amp;AL$3&amp;"*")=1,1,0),0))</f>
        <v>0</v>
      </c>
      <c r="AM823" s="0" t="n">
        <f aca="false">IF(OR(AM$3="",Consolidado!$D823=""),0,IF(ISNUMBER(SEARCH(AM$3,Consolidado!$D823)),IF(COUNTIFS(Consolidado!$AC$5:AC823,Consolidado!$AC823,Consolidado!$D$5:D823,"*"&amp;AM$3&amp;"*")=1,1,0),0))</f>
        <v>0</v>
      </c>
      <c r="AN823" s="0" t="n">
        <f aca="false">IF(OR(AN$3="",Consolidado!$D823=""),0,IF(ISNUMBER(SEARCH(AN$3,Consolidado!$D823)),IF(COUNTIFS(Consolidado!$AC$5:AC823,Consolidado!$AC823,Consolidado!$D$5:D823,"*"&amp;AN$3&amp;"*")=1,1,0),0))</f>
        <v>0</v>
      </c>
      <c r="AO823" s="0" t="n">
        <f aca="false">IF(OR(AO$3="",Consolidado!$D823=""),0,IF(ISNUMBER(SEARCH(AO$3,Consolidado!$D823)),IF(COUNTIFS(Consolidado!$AC$5:AC823,Consolidado!$AC823,Consolidado!$D$5:D823,"*"&amp;AO$3&amp;"*")=1,1,0),0))</f>
        <v>0</v>
      </c>
    </row>
    <row r="824" customFormat="false" ht="15" hidden="false" customHeight="false" outlineLevel="0" collapsed="false">
      <c r="B824" s="0" t="n">
        <f aca="false">IF(OR(B$3="",Consolidado!$D824=""),0,IF(ISNUMBER(SEARCH(B$3,Consolidado!$D824)),IF(COUNTIFS(Consolidado!$AC$5:AC824,Consolidado!$AC824,Consolidado!$D$5:D824,"*"&amp;B$3&amp;"*")=1,1,0),0))</f>
        <v>0</v>
      </c>
      <c r="C824" s="0" t="n">
        <f aca="false">IF(OR(C$3="",Consolidado!$D824=""),0,IF(ISNUMBER(SEARCH(C$3,Consolidado!$D824)),IF(COUNTIFS(Consolidado!$AC$5:AC824,Consolidado!$AC824,Consolidado!$D$5:D824,"*"&amp;C$3&amp;"*")=1,1,0),0))</f>
        <v>0</v>
      </c>
      <c r="D824" s="0" t="n">
        <f aca="false">IF(OR(D$3="",Consolidado!$D824=""),0,IF(ISNUMBER(SEARCH(D$3,Consolidado!$D824)),IF(COUNTIFS(Consolidado!$AC$5:AC824,Consolidado!$AC824,Consolidado!$D$5:D824,"*"&amp;D$3&amp;"*")=1,1,0),0))</f>
        <v>0</v>
      </c>
      <c r="E824" s="0" t="n">
        <f aca="false">IF(OR(E$3="",Consolidado!$D824=""),0,IF(ISNUMBER(SEARCH(E$3,Consolidado!$D824)),IF(COUNTIFS(Consolidado!$AC$5:AC824,Consolidado!$AC824,Consolidado!$D$5:D824,"*"&amp;E$3&amp;"*")=1,1,0),0))</f>
        <v>0</v>
      </c>
      <c r="F824" s="0" t="n">
        <f aca="false">IF(OR(F$3="",Consolidado!$D824=""),0,IF(ISNUMBER(SEARCH(F$3,Consolidado!$D824)),IF(COUNTIFS(Consolidado!$AC$5:AC824,Consolidado!$AC824,Consolidado!$D$5:D824,"*"&amp;F$3&amp;"*")=1,1,0),0))</f>
        <v>0</v>
      </c>
      <c r="G824" s="0" t="n">
        <f aca="false">IF(OR(G$3="",Consolidado!$D824=""),0,IF(ISNUMBER(SEARCH(G$3,Consolidado!$D824)),IF(COUNTIFS(Consolidado!$AC$5:AC824,Consolidado!$AC824,Consolidado!$D$5:D824,"*"&amp;G$3&amp;"*")=1,1,0),0))</f>
        <v>0</v>
      </c>
      <c r="H824" s="0" t="n">
        <f aca="false">IF(OR(H$3="",Consolidado!$D824=""),0,IF(ISNUMBER(SEARCH(H$3,Consolidado!$D824)),IF(COUNTIFS(Consolidado!$AC$5:AC824,Consolidado!$AC824,Consolidado!$D$5:D824,"*"&amp;H$3&amp;"*")=1,1,0),0))</f>
        <v>0</v>
      </c>
      <c r="I824" s="0" t="n">
        <f aca="false">IF(OR(I$3="",Consolidado!$D824=""),0,IF(ISNUMBER(SEARCH(I$3,Consolidado!$D824)),IF(COUNTIFS(Consolidado!$AC$5:AC824,Consolidado!$AC824,Consolidado!$D$5:D824,"*"&amp;I$3&amp;"*")=1,1,0),0))</f>
        <v>0</v>
      </c>
      <c r="J824" s="0" t="n">
        <f aca="false">IF(OR(J$3="",Consolidado!$D824=""),0,IF(ISNUMBER(SEARCH(J$3,Consolidado!$D824)),IF(COUNTIFS(Consolidado!$AC$5:AC824,Consolidado!$AC824,Consolidado!$D$5:D824,"*"&amp;J$3&amp;"*")=1,1,0),0))</f>
        <v>0</v>
      </c>
      <c r="K824" s="0" t="n">
        <f aca="false">IF(OR(K$3="",Consolidado!$D824=""),0,IF(ISNUMBER(SEARCH(K$3,Consolidado!$D824)),IF(COUNTIFS(Consolidado!$AC$5:AC824,Consolidado!$AC824,Consolidado!$D$5:D824,"*"&amp;K$3&amp;"*")=1,1,0),0))</f>
        <v>0</v>
      </c>
      <c r="L824" s="0" t="n">
        <f aca="false">IF(OR(L$3="",Consolidado!$D824=""),0,IF(ISNUMBER(SEARCH(L$3,Consolidado!$D824)),IF(COUNTIFS(Consolidado!$AC$5:AC824,Consolidado!$AC824,Consolidado!$D$5:D824,"*"&amp;L$3&amp;"*")=1,1,0),0))</f>
        <v>0</v>
      </c>
      <c r="M824" s="0" t="n">
        <f aca="false">IF(OR(M$3="",Consolidado!$D824=""),0,IF(ISNUMBER(SEARCH(M$3,Consolidado!$D824)),IF(COUNTIFS(Consolidado!$AC$5:AC824,Consolidado!$AC824,Consolidado!$D$5:D824,"*"&amp;M$3&amp;"*")=1,1,0),0))</f>
        <v>0</v>
      </c>
      <c r="N824" s="0" t="n">
        <f aca="false">IF(OR(N$3="",Consolidado!$D824=""),0,IF(ISNUMBER(SEARCH(N$3,Consolidado!$D824)),IF(COUNTIFS(Consolidado!$AC$5:AC824,Consolidado!$AC824,Consolidado!$D$5:D824,"*"&amp;N$3&amp;"*")=1,1,0),0))</f>
        <v>0</v>
      </c>
      <c r="O824" s="0" t="n">
        <f aca="false">IF(OR(O$3="",Consolidado!$D824=""),0,IF(ISNUMBER(SEARCH(O$3,Consolidado!$D824)),IF(COUNTIFS(Consolidado!$AC$5:AC824,Consolidado!$AC824,Consolidado!$D$5:D824,"*"&amp;O$3&amp;"*")=1,1,0),0))</f>
        <v>0</v>
      </c>
      <c r="P824" s="0" t="n">
        <f aca="false">IF(OR(P$3="",Consolidado!$D824=""),0,IF(ISNUMBER(SEARCH(P$3,Consolidado!$D824)),IF(COUNTIFS(Consolidado!$AC$5:AC824,Consolidado!$AC824,Consolidado!$D$5:D824,"*"&amp;P$3&amp;"*")=1,1,0),0))</f>
        <v>0</v>
      </c>
      <c r="Q824" s="0" t="n">
        <f aca="false">IF(OR(Q$3="",Consolidado!$D824=""),0,IF(ISNUMBER(SEARCH(Q$3,Consolidado!$D824)),IF(COUNTIFS(Consolidado!$AC$5:AC824,Consolidado!$AC824,Consolidado!$D$5:D824,"*"&amp;Q$3&amp;"*")=1,1,0),0))</f>
        <v>0</v>
      </c>
      <c r="R824" s="0" t="n">
        <f aca="false">IF(OR(R$3="",Consolidado!$D824=""),0,IF(ISNUMBER(SEARCH(R$3,Consolidado!$D824)),IF(COUNTIFS(Consolidado!$AC$5:AC824,Consolidado!$AC824,Consolidado!$D$5:D824,"*"&amp;R$3&amp;"*")=1,1,0),0))</f>
        <v>0</v>
      </c>
      <c r="S824" s="0" t="n">
        <f aca="false">IF(OR(S$3="",Consolidado!$D824=""),0,IF(ISNUMBER(SEARCH(S$3,Consolidado!$D824)),IF(COUNTIFS(Consolidado!$AC$5:AC824,Consolidado!$AC824,Consolidado!$D$5:D824,"*"&amp;S$3&amp;"*")=1,1,0),0))</f>
        <v>0</v>
      </c>
      <c r="T824" s="0" t="n">
        <f aca="false">IF(OR(T$3="",Consolidado!$D824=""),0,IF(ISNUMBER(SEARCH(T$3,Consolidado!$D824)),IF(COUNTIFS(Consolidado!$AC$5:AC824,Consolidado!$AC824,Consolidado!$D$5:D824,"*"&amp;T$3&amp;"*")=1,1,0),0))</f>
        <v>0</v>
      </c>
      <c r="U824" s="0" t="n">
        <f aca="false">IF(OR(U$3="",Consolidado!$D824=""),0,IF(ISNUMBER(SEARCH(U$3,Consolidado!$D824)),IF(COUNTIFS(Consolidado!$AC$5:AC824,Consolidado!$AC824,Consolidado!$D$5:D824,"*"&amp;U$3&amp;"*")=1,1,0),0))</f>
        <v>0</v>
      </c>
      <c r="V824" s="0" t="n">
        <f aca="false">IF(OR(V$3="",Consolidado!$D824=""),0,IF(ISNUMBER(SEARCH(V$3,Consolidado!$D824)),IF(COUNTIFS(Consolidado!$AC$5:AC824,Consolidado!$AC824,Consolidado!$D$5:D824,"*"&amp;V$3&amp;"*")=1,1,0),0))</f>
        <v>0</v>
      </c>
      <c r="W824" s="0" t="n">
        <f aca="false">IF(OR(W$3="",Consolidado!$D824=""),0,IF(ISNUMBER(SEARCH(W$3,Consolidado!$D824)),IF(COUNTIFS(Consolidado!$AC$5:AC824,Consolidado!$AC824,Consolidado!$D$5:D824,"*"&amp;W$3&amp;"*")=1,1,0),0))</f>
        <v>0</v>
      </c>
      <c r="X824" s="0" t="n">
        <f aca="false">IF(OR(X$3="",Consolidado!$D824=""),0,IF(ISNUMBER(SEARCH(X$3,Consolidado!$D824)),IF(COUNTIFS(Consolidado!$AC$5:AC824,Consolidado!$AC824,Consolidado!$D$5:D824,"*"&amp;X$3&amp;"*")=1,1,0),0))</f>
        <v>0</v>
      </c>
      <c r="Y824" s="0" t="n">
        <f aca="false">IF(OR(Y$3="",Consolidado!$D824=""),0,IF(ISNUMBER(SEARCH(Y$3,Consolidado!$D824)),IF(COUNTIFS(Consolidado!$AC$5:AC824,Consolidado!$AC824,Consolidado!$D$5:D824,"*"&amp;Y$3&amp;"*")=1,1,0),0))</f>
        <v>0</v>
      </c>
      <c r="Z824" s="0" t="n">
        <f aca="false">IF(OR(Z$3="",Consolidado!$D824=""),0,IF(ISNUMBER(SEARCH(Z$3,Consolidado!$D824)),IF(COUNTIFS(Consolidado!$AC$5:AC824,Consolidado!$AC824,Consolidado!$D$5:D824,"*"&amp;Z$3&amp;"*")=1,1,0),0))</f>
        <v>0</v>
      </c>
      <c r="AA824" s="0" t="n">
        <f aca="false">IF(OR(AA$3="",Consolidado!$D824=""),0,IF(ISNUMBER(SEARCH(AA$3,Consolidado!$D824)),IF(COUNTIFS(Consolidado!$AC$5:AC824,Consolidado!$AC824,Consolidado!$D$5:D824,"*"&amp;AA$3&amp;"*")=1,1,0),0))</f>
        <v>0</v>
      </c>
      <c r="AB824" s="0" t="n">
        <f aca="false">IF(OR(AB$3="",Consolidado!$D824=""),0,IF(ISNUMBER(SEARCH(AB$3,Consolidado!$D824)),IF(COUNTIFS(Consolidado!$AC$5:AC824,Consolidado!$AC824,Consolidado!$D$5:D824,"*"&amp;AB$3&amp;"*")=1,1,0),0))</f>
        <v>0</v>
      </c>
      <c r="AC824" s="0" t="n">
        <f aca="false">IF(OR(AC$3="",Consolidado!$D824=""),0,IF(ISNUMBER(SEARCH(AC$3,Consolidado!$D824)),IF(COUNTIFS(Consolidado!$AC$5:AC824,Consolidado!$AC824,Consolidado!$D$5:D824,"*"&amp;AC$3&amp;"*")=1,1,0),0))</f>
        <v>0</v>
      </c>
      <c r="AD824" s="0" t="n">
        <f aca="false">IF(OR(AD$3="",Consolidado!$D824=""),0,IF(ISNUMBER(SEARCH(AD$3,Consolidado!$D824)),IF(COUNTIFS(Consolidado!$AC$5:AC824,Consolidado!$AC824,Consolidado!$D$5:D824,"*"&amp;AD$3&amp;"*")=1,1,0),0))</f>
        <v>0</v>
      </c>
      <c r="AE824" s="0" t="n">
        <f aca="false">IF(OR(AE$3="",Consolidado!$D824=""),0,IF(ISNUMBER(SEARCH(AE$3,Consolidado!$D824)),IF(COUNTIFS(Consolidado!$AC$5:AC824,Consolidado!$AC824,Consolidado!$D$5:D824,"*"&amp;AE$3&amp;"*")=1,1,0),0))</f>
        <v>0</v>
      </c>
      <c r="AF824" s="0" t="n">
        <f aca="false">IF(OR(AF$3="",Consolidado!$D824=""),0,IF(ISNUMBER(SEARCH(AF$3,Consolidado!$D824)),IF(COUNTIFS(Consolidado!$AC$5:AC824,Consolidado!$AC824,Consolidado!$D$5:D824,"*"&amp;AF$3&amp;"*")=1,1,0),0))</f>
        <v>0</v>
      </c>
      <c r="AG824" s="0" t="n">
        <f aca="false">IF(OR(AG$3="",Consolidado!$D824=""),0,IF(ISNUMBER(SEARCH(AG$3,Consolidado!$D824)),IF(COUNTIFS(Consolidado!$AC$5:AC824,Consolidado!$AC824,Consolidado!$D$5:D824,"*"&amp;AG$3&amp;"*")=1,1,0),0))</f>
        <v>0</v>
      </c>
      <c r="AH824" s="0" t="n">
        <f aca="false">IF(OR(AH$3="",Consolidado!$D824=""),0,IF(ISNUMBER(SEARCH(AH$3,Consolidado!$D824)),IF(COUNTIFS(Consolidado!$AC$5:AC824,Consolidado!$AC824,Consolidado!$D$5:D824,"*"&amp;AH$3&amp;"*")=1,1,0),0))</f>
        <v>0</v>
      </c>
      <c r="AI824" s="0" t="n">
        <f aca="false">IF(OR(AI$3="",Consolidado!$D824=""),0,IF(ISNUMBER(SEARCH(AI$3,Consolidado!$D824)),IF(COUNTIFS(Consolidado!$AC$5:AC824,Consolidado!$AC824,Consolidado!$D$5:D824,"*"&amp;AI$3&amp;"*")=1,1,0),0))</f>
        <v>0</v>
      </c>
      <c r="AJ824" s="0" t="n">
        <f aca="false">IF(OR(AJ$3="",Consolidado!$D824=""),0,IF(ISNUMBER(SEARCH(AJ$3,Consolidado!$D824)),IF(COUNTIFS(Consolidado!$AC$5:AC824,Consolidado!$AC824,Consolidado!$D$5:D824,"*"&amp;AJ$3&amp;"*")=1,1,0),0))</f>
        <v>0</v>
      </c>
      <c r="AK824" s="0" t="n">
        <f aca="false">IF(OR(AK$3="",Consolidado!$D824=""),0,IF(ISNUMBER(SEARCH(AK$3,Consolidado!$D824)),IF(COUNTIFS(Consolidado!$AC$5:AC824,Consolidado!$AC824,Consolidado!$D$5:D824,"*"&amp;AK$3&amp;"*")=1,1,0),0))</f>
        <v>0</v>
      </c>
      <c r="AL824" s="0" t="n">
        <f aca="false">IF(OR(AL$3="",Consolidado!$D824=""),0,IF(ISNUMBER(SEARCH(AL$3,Consolidado!$D824)),IF(COUNTIFS(Consolidado!$AC$5:AC824,Consolidado!$AC824,Consolidado!$D$5:D824,"*"&amp;AL$3&amp;"*")=1,1,0),0))</f>
        <v>0</v>
      </c>
      <c r="AM824" s="0" t="n">
        <f aca="false">IF(OR(AM$3="",Consolidado!$D824=""),0,IF(ISNUMBER(SEARCH(AM$3,Consolidado!$D824)),IF(COUNTIFS(Consolidado!$AC$5:AC824,Consolidado!$AC824,Consolidado!$D$5:D824,"*"&amp;AM$3&amp;"*")=1,1,0),0))</f>
        <v>0</v>
      </c>
      <c r="AN824" s="0" t="n">
        <f aca="false">IF(OR(AN$3="",Consolidado!$D824=""),0,IF(ISNUMBER(SEARCH(AN$3,Consolidado!$D824)),IF(COUNTIFS(Consolidado!$AC$5:AC824,Consolidado!$AC824,Consolidado!$D$5:D824,"*"&amp;AN$3&amp;"*")=1,1,0),0))</f>
        <v>0</v>
      </c>
      <c r="AO824" s="0" t="n">
        <f aca="false">IF(OR(AO$3="",Consolidado!$D824=""),0,IF(ISNUMBER(SEARCH(AO$3,Consolidado!$D824)),IF(COUNTIFS(Consolidado!$AC$5:AC824,Consolidado!$AC824,Consolidado!$D$5:D824,"*"&amp;AO$3&amp;"*")=1,1,0),0))</f>
        <v>0</v>
      </c>
    </row>
    <row r="825" customFormat="false" ht="15" hidden="false" customHeight="false" outlineLevel="0" collapsed="false">
      <c r="B825" s="0" t="n">
        <f aca="false">IF(OR(B$3="",Consolidado!$D825=""),0,IF(ISNUMBER(SEARCH(B$3,Consolidado!$D825)),IF(COUNTIFS(Consolidado!$AC$5:AC825,Consolidado!$AC825,Consolidado!$D$5:D825,"*"&amp;B$3&amp;"*")=1,1,0),0))</f>
        <v>0</v>
      </c>
      <c r="C825" s="0" t="n">
        <f aca="false">IF(OR(C$3="",Consolidado!$D825=""),0,IF(ISNUMBER(SEARCH(C$3,Consolidado!$D825)),IF(COUNTIFS(Consolidado!$AC$5:AC825,Consolidado!$AC825,Consolidado!$D$5:D825,"*"&amp;C$3&amp;"*")=1,1,0),0))</f>
        <v>0</v>
      </c>
      <c r="D825" s="0" t="n">
        <f aca="false">IF(OR(D$3="",Consolidado!$D825=""),0,IF(ISNUMBER(SEARCH(D$3,Consolidado!$D825)),IF(COUNTIFS(Consolidado!$AC$5:AC825,Consolidado!$AC825,Consolidado!$D$5:D825,"*"&amp;D$3&amp;"*")=1,1,0),0))</f>
        <v>0</v>
      </c>
      <c r="E825" s="0" t="n">
        <f aca="false">IF(OR(E$3="",Consolidado!$D825=""),0,IF(ISNUMBER(SEARCH(E$3,Consolidado!$D825)),IF(COUNTIFS(Consolidado!$AC$5:AC825,Consolidado!$AC825,Consolidado!$D$5:D825,"*"&amp;E$3&amp;"*")=1,1,0),0))</f>
        <v>0</v>
      </c>
      <c r="F825" s="0" t="n">
        <f aca="false">IF(OR(F$3="",Consolidado!$D825=""),0,IF(ISNUMBER(SEARCH(F$3,Consolidado!$D825)),IF(COUNTIFS(Consolidado!$AC$5:AC825,Consolidado!$AC825,Consolidado!$D$5:D825,"*"&amp;F$3&amp;"*")=1,1,0),0))</f>
        <v>0</v>
      </c>
      <c r="G825" s="0" t="n">
        <f aca="false">IF(OR(G$3="",Consolidado!$D825=""),0,IF(ISNUMBER(SEARCH(G$3,Consolidado!$D825)),IF(COUNTIFS(Consolidado!$AC$5:AC825,Consolidado!$AC825,Consolidado!$D$5:D825,"*"&amp;G$3&amp;"*")=1,1,0),0))</f>
        <v>0</v>
      </c>
      <c r="H825" s="0" t="n">
        <f aca="false">IF(OR(H$3="",Consolidado!$D825=""),0,IF(ISNUMBER(SEARCH(H$3,Consolidado!$D825)),IF(COUNTIFS(Consolidado!$AC$5:AC825,Consolidado!$AC825,Consolidado!$D$5:D825,"*"&amp;H$3&amp;"*")=1,1,0),0))</f>
        <v>0</v>
      </c>
      <c r="I825" s="0" t="n">
        <f aca="false">IF(OR(I$3="",Consolidado!$D825=""),0,IF(ISNUMBER(SEARCH(I$3,Consolidado!$D825)),IF(COUNTIFS(Consolidado!$AC$5:AC825,Consolidado!$AC825,Consolidado!$D$5:D825,"*"&amp;I$3&amp;"*")=1,1,0),0))</f>
        <v>0</v>
      </c>
      <c r="J825" s="0" t="n">
        <f aca="false">IF(OR(J$3="",Consolidado!$D825=""),0,IF(ISNUMBER(SEARCH(J$3,Consolidado!$D825)),IF(COUNTIFS(Consolidado!$AC$5:AC825,Consolidado!$AC825,Consolidado!$D$5:D825,"*"&amp;J$3&amp;"*")=1,1,0),0))</f>
        <v>0</v>
      </c>
      <c r="K825" s="0" t="n">
        <f aca="false">IF(OR(K$3="",Consolidado!$D825=""),0,IF(ISNUMBER(SEARCH(K$3,Consolidado!$D825)),IF(COUNTIFS(Consolidado!$AC$5:AC825,Consolidado!$AC825,Consolidado!$D$5:D825,"*"&amp;K$3&amp;"*")=1,1,0),0))</f>
        <v>0</v>
      </c>
      <c r="L825" s="0" t="n">
        <f aca="false">IF(OR(L$3="",Consolidado!$D825=""),0,IF(ISNUMBER(SEARCH(L$3,Consolidado!$D825)),IF(COUNTIFS(Consolidado!$AC$5:AC825,Consolidado!$AC825,Consolidado!$D$5:D825,"*"&amp;L$3&amp;"*")=1,1,0),0))</f>
        <v>0</v>
      </c>
      <c r="M825" s="0" t="n">
        <f aca="false">IF(OR(M$3="",Consolidado!$D825=""),0,IF(ISNUMBER(SEARCH(M$3,Consolidado!$D825)),IF(COUNTIFS(Consolidado!$AC$5:AC825,Consolidado!$AC825,Consolidado!$D$5:D825,"*"&amp;M$3&amp;"*")=1,1,0),0))</f>
        <v>0</v>
      </c>
      <c r="N825" s="0" t="n">
        <f aca="false">IF(OR(N$3="",Consolidado!$D825=""),0,IF(ISNUMBER(SEARCH(N$3,Consolidado!$D825)),IF(COUNTIFS(Consolidado!$AC$5:AC825,Consolidado!$AC825,Consolidado!$D$5:D825,"*"&amp;N$3&amp;"*")=1,1,0),0))</f>
        <v>0</v>
      </c>
      <c r="O825" s="0" t="n">
        <f aca="false">IF(OR(O$3="",Consolidado!$D825=""),0,IF(ISNUMBER(SEARCH(O$3,Consolidado!$D825)),IF(COUNTIFS(Consolidado!$AC$5:AC825,Consolidado!$AC825,Consolidado!$D$5:D825,"*"&amp;O$3&amp;"*")=1,1,0),0))</f>
        <v>0</v>
      </c>
      <c r="P825" s="0" t="n">
        <f aca="false">IF(OR(P$3="",Consolidado!$D825=""),0,IF(ISNUMBER(SEARCH(P$3,Consolidado!$D825)),IF(COUNTIFS(Consolidado!$AC$5:AC825,Consolidado!$AC825,Consolidado!$D$5:D825,"*"&amp;P$3&amp;"*")=1,1,0),0))</f>
        <v>0</v>
      </c>
      <c r="Q825" s="0" t="n">
        <f aca="false">IF(OR(Q$3="",Consolidado!$D825=""),0,IF(ISNUMBER(SEARCH(Q$3,Consolidado!$D825)),IF(COUNTIFS(Consolidado!$AC$5:AC825,Consolidado!$AC825,Consolidado!$D$5:D825,"*"&amp;Q$3&amp;"*")=1,1,0),0))</f>
        <v>0</v>
      </c>
      <c r="R825" s="0" t="n">
        <f aca="false">IF(OR(R$3="",Consolidado!$D825=""),0,IF(ISNUMBER(SEARCH(R$3,Consolidado!$D825)),IF(COUNTIFS(Consolidado!$AC$5:AC825,Consolidado!$AC825,Consolidado!$D$5:D825,"*"&amp;R$3&amp;"*")=1,1,0),0))</f>
        <v>0</v>
      </c>
      <c r="S825" s="0" t="n">
        <f aca="false">IF(OR(S$3="",Consolidado!$D825=""),0,IF(ISNUMBER(SEARCH(S$3,Consolidado!$D825)),IF(COUNTIFS(Consolidado!$AC$5:AC825,Consolidado!$AC825,Consolidado!$D$5:D825,"*"&amp;S$3&amp;"*")=1,1,0),0))</f>
        <v>0</v>
      </c>
      <c r="T825" s="0" t="n">
        <f aca="false">IF(OR(T$3="",Consolidado!$D825=""),0,IF(ISNUMBER(SEARCH(T$3,Consolidado!$D825)),IF(COUNTIFS(Consolidado!$AC$5:AC825,Consolidado!$AC825,Consolidado!$D$5:D825,"*"&amp;T$3&amp;"*")=1,1,0),0))</f>
        <v>0</v>
      </c>
      <c r="U825" s="0" t="n">
        <f aca="false">IF(OR(U$3="",Consolidado!$D825=""),0,IF(ISNUMBER(SEARCH(U$3,Consolidado!$D825)),IF(COUNTIFS(Consolidado!$AC$5:AC825,Consolidado!$AC825,Consolidado!$D$5:D825,"*"&amp;U$3&amp;"*")=1,1,0),0))</f>
        <v>0</v>
      </c>
      <c r="V825" s="0" t="n">
        <f aca="false">IF(OR(V$3="",Consolidado!$D825=""),0,IF(ISNUMBER(SEARCH(V$3,Consolidado!$D825)),IF(COUNTIFS(Consolidado!$AC$5:AC825,Consolidado!$AC825,Consolidado!$D$5:D825,"*"&amp;V$3&amp;"*")=1,1,0),0))</f>
        <v>0</v>
      </c>
      <c r="W825" s="0" t="n">
        <f aca="false">IF(OR(W$3="",Consolidado!$D825=""),0,IF(ISNUMBER(SEARCH(W$3,Consolidado!$D825)),IF(COUNTIFS(Consolidado!$AC$5:AC825,Consolidado!$AC825,Consolidado!$D$5:D825,"*"&amp;W$3&amp;"*")=1,1,0),0))</f>
        <v>0</v>
      </c>
      <c r="X825" s="0" t="n">
        <f aca="false">IF(OR(X$3="",Consolidado!$D825=""),0,IF(ISNUMBER(SEARCH(X$3,Consolidado!$D825)),IF(COUNTIFS(Consolidado!$AC$5:AC825,Consolidado!$AC825,Consolidado!$D$5:D825,"*"&amp;X$3&amp;"*")=1,1,0),0))</f>
        <v>0</v>
      </c>
      <c r="Y825" s="0" t="n">
        <f aca="false">IF(OR(Y$3="",Consolidado!$D825=""),0,IF(ISNUMBER(SEARCH(Y$3,Consolidado!$D825)),IF(COUNTIFS(Consolidado!$AC$5:AC825,Consolidado!$AC825,Consolidado!$D$5:D825,"*"&amp;Y$3&amp;"*")=1,1,0),0))</f>
        <v>0</v>
      </c>
      <c r="Z825" s="0" t="n">
        <f aca="false">IF(OR(Z$3="",Consolidado!$D825=""),0,IF(ISNUMBER(SEARCH(Z$3,Consolidado!$D825)),IF(COUNTIFS(Consolidado!$AC$5:AC825,Consolidado!$AC825,Consolidado!$D$5:D825,"*"&amp;Z$3&amp;"*")=1,1,0),0))</f>
        <v>0</v>
      </c>
      <c r="AA825" s="0" t="n">
        <f aca="false">IF(OR(AA$3="",Consolidado!$D825=""),0,IF(ISNUMBER(SEARCH(AA$3,Consolidado!$D825)),IF(COUNTIFS(Consolidado!$AC$5:AC825,Consolidado!$AC825,Consolidado!$D$5:D825,"*"&amp;AA$3&amp;"*")=1,1,0),0))</f>
        <v>0</v>
      </c>
      <c r="AB825" s="0" t="n">
        <f aca="false">IF(OR(AB$3="",Consolidado!$D825=""),0,IF(ISNUMBER(SEARCH(AB$3,Consolidado!$D825)),IF(COUNTIFS(Consolidado!$AC$5:AC825,Consolidado!$AC825,Consolidado!$D$5:D825,"*"&amp;AB$3&amp;"*")=1,1,0),0))</f>
        <v>0</v>
      </c>
      <c r="AC825" s="0" t="n">
        <f aca="false">IF(OR(AC$3="",Consolidado!$D825=""),0,IF(ISNUMBER(SEARCH(AC$3,Consolidado!$D825)),IF(COUNTIFS(Consolidado!$AC$5:AC825,Consolidado!$AC825,Consolidado!$D$5:D825,"*"&amp;AC$3&amp;"*")=1,1,0),0))</f>
        <v>0</v>
      </c>
      <c r="AD825" s="0" t="n">
        <f aca="false">IF(OR(AD$3="",Consolidado!$D825=""),0,IF(ISNUMBER(SEARCH(AD$3,Consolidado!$D825)),IF(COUNTIFS(Consolidado!$AC$5:AC825,Consolidado!$AC825,Consolidado!$D$5:D825,"*"&amp;AD$3&amp;"*")=1,1,0),0))</f>
        <v>0</v>
      </c>
      <c r="AE825" s="0" t="n">
        <f aca="false">IF(OR(AE$3="",Consolidado!$D825=""),0,IF(ISNUMBER(SEARCH(AE$3,Consolidado!$D825)),IF(COUNTIFS(Consolidado!$AC$5:AC825,Consolidado!$AC825,Consolidado!$D$5:D825,"*"&amp;AE$3&amp;"*")=1,1,0),0))</f>
        <v>0</v>
      </c>
      <c r="AF825" s="0" t="n">
        <f aca="false">IF(OR(AF$3="",Consolidado!$D825=""),0,IF(ISNUMBER(SEARCH(AF$3,Consolidado!$D825)),IF(COUNTIFS(Consolidado!$AC$5:AC825,Consolidado!$AC825,Consolidado!$D$5:D825,"*"&amp;AF$3&amp;"*")=1,1,0),0))</f>
        <v>0</v>
      </c>
      <c r="AG825" s="0" t="n">
        <f aca="false">IF(OR(AG$3="",Consolidado!$D825=""),0,IF(ISNUMBER(SEARCH(AG$3,Consolidado!$D825)),IF(COUNTIFS(Consolidado!$AC$5:AC825,Consolidado!$AC825,Consolidado!$D$5:D825,"*"&amp;AG$3&amp;"*")=1,1,0),0))</f>
        <v>0</v>
      </c>
      <c r="AH825" s="0" t="n">
        <f aca="false">IF(OR(AH$3="",Consolidado!$D825=""),0,IF(ISNUMBER(SEARCH(AH$3,Consolidado!$D825)),IF(COUNTIFS(Consolidado!$AC$5:AC825,Consolidado!$AC825,Consolidado!$D$5:D825,"*"&amp;AH$3&amp;"*")=1,1,0),0))</f>
        <v>0</v>
      </c>
      <c r="AI825" s="0" t="n">
        <f aca="false">IF(OR(AI$3="",Consolidado!$D825=""),0,IF(ISNUMBER(SEARCH(AI$3,Consolidado!$D825)),IF(COUNTIFS(Consolidado!$AC$5:AC825,Consolidado!$AC825,Consolidado!$D$5:D825,"*"&amp;AI$3&amp;"*")=1,1,0),0))</f>
        <v>0</v>
      </c>
      <c r="AJ825" s="0" t="n">
        <f aca="false">IF(OR(AJ$3="",Consolidado!$D825=""),0,IF(ISNUMBER(SEARCH(AJ$3,Consolidado!$D825)),IF(COUNTIFS(Consolidado!$AC$5:AC825,Consolidado!$AC825,Consolidado!$D$5:D825,"*"&amp;AJ$3&amp;"*")=1,1,0),0))</f>
        <v>0</v>
      </c>
      <c r="AK825" s="0" t="n">
        <f aca="false">IF(OR(AK$3="",Consolidado!$D825=""),0,IF(ISNUMBER(SEARCH(AK$3,Consolidado!$D825)),IF(COUNTIFS(Consolidado!$AC$5:AC825,Consolidado!$AC825,Consolidado!$D$5:D825,"*"&amp;AK$3&amp;"*")=1,1,0),0))</f>
        <v>0</v>
      </c>
      <c r="AL825" s="0" t="n">
        <f aca="false">IF(OR(AL$3="",Consolidado!$D825=""),0,IF(ISNUMBER(SEARCH(AL$3,Consolidado!$D825)),IF(COUNTIFS(Consolidado!$AC$5:AC825,Consolidado!$AC825,Consolidado!$D$5:D825,"*"&amp;AL$3&amp;"*")=1,1,0),0))</f>
        <v>0</v>
      </c>
      <c r="AM825" s="0" t="n">
        <f aca="false">IF(OR(AM$3="",Consolidado!$D825=""),0,IF(ISNUMBER(SEARCH(AM$3,Consolidado!$D825)),IF(COUNTIFS(Consolidado!$AC$5:AC825,Consolidado!$AC825,Consolidado!$D$5:D825,"*"&amp;AM$3&amp;"*")=1,1,0),0))</f>
        <v>0</v>
      </c>
      <c r="AN825" s="0" t="n">
        <f aca="false">IF(OR(AN$3="",Consolidado!$D825=""),0,IF(ISNUMBER(SEARCH(AN$3,Consolidado!$D825)),IF(COUNTIFS(Consolidado!$AC$5:AC825,Consolidado!$AC825,Consolidado!$D$5:D825,"*"&amp;AN$3&amp;"*")=1,1,0),0))</f>
        <v>0</v>
      </c>
      <c r="AO825" s="0" t="n">
        <f aca="false">IF(OR(AO$3="",Consolidado!$D825=""),0,IF(ISNUMBER(SEARCH(AO$3,Consolidado!$D825)),IF(COUNTIFS(Consolidado!$AC$5:AC825,Consolidado!$AC825,Consolidado!$D$5:D825,"*"&amp;AO$3&amp;"*")=1,1,0),0))</f>
        <v>0</v>
      </c>
    </row>
    <row r="826" customFormat="false" ht="15" hidden="false" customHeight="false" outlineLevel="0" collapsed="false">
      <c r="B826" s="0" t="n">
        <f aca="false">IF(OR(B$3="",Consolidado!$D826=""),0,IF(ISNUMBER(SEARCH(B$3,Consolidado!$D826)),IF(COUNTIFS(Consolidado!$AC$5:AC826,Consolidado!$AC826,Consolidado!$D$5:D826,"*"&amp;B$3&amp;"*")=1,1,0),0))</f>
        <v>0</v>
      </c>
      <c r="C826" s="0" t="n">
        <f aca="false">IF(OR(C$3="",Consolidado!$D826=""),0,IF(ISNUMBER(SEARCH(C$3,Consolidado!$D826)),IF(COUNTIFS(Consolidado!$AC$5:AC826,Consolidado!$AC826,Consolidado!$D$5:D826,"*"&amp;C$3&amp;"*")=1,1,0),0))</f>
        <v>0</v>
      </c>
      <c r="D826" s="0" t="n">
        <f aca="false">IF(OR(D$3="",Consolidado!$D826=""),0,IF(ISNUMBER(SEARCH(D$3,Consolidado!$D826)),IF(COUNTIFS(Consolidado!$AC$5:AC826,Consolidado!$AC826,Consolidado!$D$5:D826,"*"&amp;D$3&amp;"*")=1,1,0),0))</f>
        <v>0</v>
      </c>
      <c r="E826" s="0" t="n">
        <f aca="false">IF(OR(E$3="",Consolidado!$D826=""),0,IF(ISNUMBER(SEARCH(E$3,Consolidado!$D826)),IF(COUNTIFS(Consolidado!$AC$5:AC826,Consolidado!$AC826,Consolidado!$D$5:D826,"*"&amp;E$3&amp;"*")=1,1,0),0))</f>
        <v>0</v>
      </c>
      <c r="F826" s="0" t="n">
        <f aca="false">IF(OR(F$3="",Consolidado!$D826=""),0,IF(ISNUMBER(SEARCH(F$3,Consolidado!$D826)),IF(COUNTIFS(Consolidado!$AC$5:AC826,Consolidado!$AC826,Consolidado!$D$5:D826,"*"&amp;F$3&amp;"*")=1,1,0),0))</f>
        <v>0</v>
      </c>
      <c r="G826" s="0" t="n">
        <f aca="false">IF(OR(G$3="",Consolidado!$D826=""),0,IF(ISNUMBER(SEARCH(G$3,Consolidado!$D826)),IF(COUNTIFS(Consolidado!$AC$5:AC826,Consolidado!$AC826,Consolidado!$D$5:D826,"*"&amp;G$3&amp;"*")=1,1,0),0))</f>
        <v>0</v>
      </c>
      <c r="H826" s="0" t="n">
        <f aca="false">IF(OR(H$3="",Consolidado!$D826=""),0,IF(ISNUMBER(SEARCH(H$3,Consolidado!$D826)),IF(COUNTIFS(Consolidado!$AC$5:AC826,Consolidado!$AC826,Consolidado!$D$5:D826,"*"&amp;H$3&amp;"*")=1,1,0),0))</f>
        <v>0</v>
      </c>
      <c r="I826" s="0" t="n">
        <f aca="false">IF(OR(I$3="",Consolidado!$D826=""),0,IF(ISNUMBER(SEARCH(I$3,Consolidado!$D826)),IF(COUNTIFS(Consolidado!$AC$5:AC826,Consolidado!$AC826,Consolidado!$D$5:D826,"*"&amp;I$3&amp;"*")=1,1,0),0))</f>
        <v>0</v>
      </c>
      <c r="J826" s="0" t="n">
        <f aca="false">IF(OR(J$3="",Consolidado!$D826=""),0,IF(ISNUMBER(SEARCH(J$3,Consolidado!$D826)),IF(COUNTIFS(Consolidado!$AC$5:AC826,Consolidado!$AC826,Consolidado!$D$5:D826,"*"&amp;J$3&amp;"*")=1,1,0),0))</f>
        <v>0</v>
      </c>
      <c r="K826" s="0" t="n">
        <f aca="false">IF(OR(K$3="",Consolidado!$D826=""),0,IF(ISNUMBER(SEARCH(K$3,Consolidado!$D826)),IF(COUNTIFS(Consolidado!$AC$5:AC826,Consolidado!$AC826,Consolidado!$D$5:D826,"*"&amp;K$3&amp;"*")=1,1,0),0))</f>
        <v>0</v>
      </c>
      <c r="L826" s="0" t="n">
        <f aca="false">IF(OR(L$3="",Consolidado!$D826=""),0,IF(ISNUMBER(SEARCH(L$3,Consolidado!$D826)),IF(COUNTIFS(Consolidado!$AC$5:AC826,Consolidado!$AC826,Consolidado!$D$5:D826,"*"&amp;L$3&amp;"*")=1,1,0),0))</f>
        <v>0</v>
      </c>
      <c r="M826" s="0" t="n">
        <f aca="false">IF(OR(M$3="",Consolidado!$D826=""),0,IF(ISNUMBER(SEARCH(M$3,Consolidado!$D826)),IF(COUNTIFS(Consolidado!$AC$5:AC826,Consolidado!$AC826,Consolidado!$D$5:D826,"*"&amp;M$3&amp;"*")=1,1,0),0))</f>
        <v>0</v>
      </c>
      <c r="N826" s="0" t="n">
        <f aca="false">IF(OR(N$3="",Consolidado!$D826=""),0,IF(ISNUMBER(SEARCH(N$3,Consolidado!$D826)),IF(COUNTIFS(Consolidado!$AC$5:AC826,Consolidado!$AC826,Consolidado!$D$5:D826,"*"&amp;N$3&amp;"*")=1,1,0),0))</f>
        <v>0</v>
      </c>
      <c r="O826" s="0" t="n">
        <f aca="false">IF(OR(O$3="",Consolidado!$D826=""),0,IF(ISNUMBER(SEARCH(O$3,Consolidado!$D826)),IF(COUNTIFS(Consolidado!$AC$5:AC826,Consolidado!$AC826,Consolidado!$D$5:D826,"*"&amp;O$3&amp;"*")=1,1,0),0))</f>
        <v>0</v>
      </c>
      <c r="P826" s="0" t="n">
        <f aca="false">IF(OR(P$3="",Consolidado!$D826=""),0,IF(ISNUMBER(SEARCH(P$3,Consolidado!$D826)),IF(COUNTIFS(Consolidado!$AC$5:AC826,Consolidado!$AC826,Consolidado!$D$5:D826,"*"&amp;P$3&amp;"*")=1,1,0),0))</f>
        <v>0</v>
      </c>
      <c r="Q826" s="0" t="n">
        <f aca="false">IF(OR(Q$3="",Consolidado!$D826=""),0,IF(ISNUMBER(SEARCH(Q$3,Consolidado!$D826)),IF(COUNTIFS(Consolidado!$AC$5:AC826,Consolidado!$AC826,Consolidado!$D$5:D826,"*"&amp;Q$3&amp;"*")=1,1,0),0))</f>
        <v>0</v>
      </c>
      <c r="R826" s="0" t="n">
        <f aca="false">IF(OR(R$3="",Consolidado!$D826=""),0,IF(ISNUMBER(SEARCH(R$3,Consolidado!$D826)),IF(COUNTIFS(Consolidado!$AC$5:AC826,Consolidado!$AC826,Consolidado!$D$5:D826,"*"&amp;R$3&amp;"*")=1,1,0),0))</f>
        <v>0</v>
      </c>
      <c r="S826" s="0" t="n">
        <f aca="false">IF(OR(S$3="",Consolidado!$D826=""),0,IF(ISNUMBER(SEARCH(S$3,Consolidado!$D826)),IF(COUNTIFS(Consolidado!$AC$5:AC826,Consolidado!$AC826,Consolidado!$D$5:D826,"*"&amp;S$3&amp;"*")=1,1,0),0))</f>
        <v>0</v>
      </c>
      <c r="T826" s="0" t="n">
        <f aca="false">IF(OR(T$3="",Consolidado!$D826=""),0,IF(ISNUMBER(SEARCH(T$3,Consolidado!$D826)),IF(COUNTIFS(Consolidado!$AC$5:AC826,Consolidado!$AC826,Consolidado!$D$5:D826,"*"&amp;T$3&amp;"*")=1,1,0),0))</f>
        <v>0</v>
      </c>
      <c r="U826" s="0" t="n">
        <f aca="false">IF(OR(U$3="",Consolidado!$D826=""),0,IF(ISNUMBER(SEARCH(U$3,Consolidado!$D826)),IF(COUNTIFS(Consolidado!$AC$5:AC826,Consolidado!$AC826,Consolidado!$D$5:D826,"*"&amp;U$3&amp;"*")=1,1,0),0))</f>
        <v>0</v>
      </c>
      <c r="V826" s="0" t="n">
        <f aca="false">IF(OR(V$3="",Consolidado!$D826=""),0,IF(ISNUMBER(SEARCH(V$3,Consolidado!$D826)),IF(COUNTIFS(Consolidado!$AC$5:AC826,Consolidado!$AC826,Consolidado!$D$5:D826,"*"&amp;V$3&amp;"*")=1,1,0),0))</f>
        <v>0</v>
      </c>
      <c r="W826" s="0" t="n">
        <f aca="false">IF(OR(W$3="",Consolidado!$D826=""),0,IF(ISNUMBER(SEARCH(W$3,Consolidado!$D826)),IF(COUNTIFS(Consolidado!$AC$5:AC826,Consolidado!$AC826,Consolidado!$D$5:D826,"*"&amp;W$3&amp;"*")=1,1,0),0))</f>
        <v>0</v>
      </c>
      <c r="X826" s="0" t="n">
        <f aca="false">IF(OR(X$3="",Consolidado!$D826=""),0,IF(ISNUMBER(SEARCH(X$3,Consolidado!$D826)),IF(COUNTIFS(Consolidado!$AC$5:AC826,Consolidado!$AC826,Consolidado!$D$5:D826,"*"&amp;X$3&amp;"*")=1,1,0),0))</f>
        <v>0</v>
      </c>
      <c r="Y826" s="0" t="n">
        <f aca="false">IF(OR(Y$3="",Consolidado!$D826=""),0,IF(ISNUMBER(SEARCH(Y$3,Consolidado!$D826)),IF(COUNTIFS(Consolidado!$AC$5:AC826,Consolidado!$AC826,Consolidado!$D$5:D826,"*"&amp;Y$3&amp;"*")=1,1,0),0))</f>
        <v>0</v>
      </c>
      <c r="Z826" s="0" t="n">
        <f aca="false">IF(OR(Z$3="",Consolidado!$D826=""),0,IF(ISNUMBER(SEARCH(Z$3,Consolidado!$D826)),IF(COUNTIFS(Consolidado!$AC$5:AC826,Consolidado!$AC826,Consolidado!$D$5:D826,"*"&amp;Z$3&amp;"*")=1,1,0),0))</f>
        <v>0</v>
      </c>
      <c r="AA826" s="0" t="n">
        <f aca="false">IF(OR(AA$3="",Consolidado!$D826=""),0,IF(ISNUMBER(SEARCH(AA$3,Consolidado!$D826)),IF(COUNTIFS(Consolidado!$AC$5:AC826,Consolidado!$AC826,Consolidado!$D$5:D826,"*"&amp;AA$3&amp;"*")=1,1,0),0))</f>
        <v>0</v>
      </c>
      <c r="AB826" s="0" t="n">
        <f aca="false">IF(OR(AB$3="",Consolidado!$D826=""),0,IF(ISNUMBER(SEARCH(AB$3,Consolidado!$D826)),IF(COUNTIFS(Consolidado!$AC$5:AC826,Consolidado!$AC826,Consolidado!$D$5:D826,"*"&amp;AB$3&amp;"*")=1,1,0),0))</f>
        <v>0</v>
      </c>
      <c r="AC826" s="0" t="n">
        <f aca="false">IF(OR(AC$3="",Consolidado!$D826=""),0,IF(ISNUMBER(SEARCH(AC$3,Consolidado!$D826)),IF(COUNTIFS(Consolidado!$AC$5:AC826,Consolidado!$AC826,Consolidado!$D$5:D826,"*"&amp;AC$3&amp;"*")=1,1,0),0))</f>
        <v>0</v>
      </c>
      <c r="AD826" s="0" t="n">
        <f aca="false">IF(OR(AD$3="",Consolidado!$D826=""),0,IF(ISNUMBER(SEARCH(AD$3,Consolidado!$D826)),IF(COUNTIFS(Consolidado!$AC$5:AC826,Consolidado!$AC826,Consolidado!$D$5:D826,"*"&amp;AD$3&amp;"*")=1,1,0),0))</f>
        <v>0</v>
      </c>
      <c r="AE826" s="0" t="n">
        <f aca="false">IF(OR(AE$3="",Consolidado!$D826=""),0,IF(ISNUMBER(SEARCH(AE$3,Consolidado!$D826)),IF(COUNTIFS(Consolidado!$AC$5:AC826,Consolidado!$AC826,Consolidado!$D$5:D826,"*"&amp;AE$3&amp;"*")=1,1,0),0))</f>
        <v>0</v>
      </c>
      <c r="AF826" s="0" t="n">
        <f aca="false">IF(OR(AF$3="",Consolidado!$D826=""),0,IF(ISNUMBER(SEARCH(AF$3,Consolidado!$D826)),IF(COUNTIFS(Consolidado!$AC$5:AC826,Consolidado!$AC826,Consolidado!$D$5:D826,"*"&amp;AF$3&amp;"*")=1,1,0),0))</f>
        <v>0</v>
      </c>
      <c r="AG826" s="0" t="n">
        <f aca="false">IF(OR(AG$3="",Consolidado!$D826=""),0,IF(ISNUMBER(SEARCH(AG$3,Consolidado!$D826)),IF(COUNTIFS(Consolidado!$AC$5:AC826,Consolidado!$AC826,Consolidado!$D$5:D826,"*"&amp;AG$3&amp;"*")=1,1,0),0))</f>
        <v>0</v>
      </c>
      <c r="AH826" s="0" t="n">
        <f aca="false">IF(OR(AH$3="",Consolidado!$D826=""),0,IF(ISNUMBER(SEARCH(AH$3,Consolidado!$D826)),IF(COUNTIFS(Consolidado!$AC$5:AC826,Consolidado!$AC826,Consolidado!$D$5:D826,"*"&amp;AH$3&amp;"*")=1,1,0),0))</f>
        <v>0</v>
      </c>
      <c r="AI826" s="0" t="n">
        <f aca="false">IF(OR(AI$3="",Consolidado!$D826=""),0,IF(ISNUMBER(SEARCH(AI$3,Consolidado!$D826)),IF(COUNTIFS(Consolidado!$AC$5:AC826,Consolidado!$AC826,Consolidado!$D$5:D826,"*"&amp;AI$3&amp;"*")=1,1,0),0))</f>
        <v>0</v>
      </c>
      <c r="AJ826" s="0" t="n">
        <f aca="false">IF(OR(AJ$3="",Consolidado!$D826=""),0,IF(ISNUMBER(SEARCH(AJ$3,Consolidado!$D826)),IF(COUNTIFS(Consolidado!$AC$5:AC826,Consolidado!$AC826,Consolidado!$D$5:D826,"*"&amp;AJ$3&amp;"*")=1,1,0),0))</f>
        <v>0</v>
      </c>
      <c r="AK826" s="0" t="n">
        <f aca="false">IF(OR(AK$3="",Consolidado!$D826=""),0,IF(ISNUMBER(SEARCH(AK$3,Consolidado!$D826)),IF(COUNTIFS(Consolidado!$AC$5:AC826,Consolidado!$AC826,Consolidado!$D$5:D826,"*"&amp;AK$3&amp;"*")=1,1,0),0))</f>
        <v>0</v>
      </c>
      <c r="AL826" s="0" t="n">
        <f aca="false">IF(OR(AL$3="",Consolidado!$D826=""),0,IF(ISNUMBER(SEARCH(AL$3,Consolidado!$D826)),IF(COUNTIFS(Consolidado!$AC$5:AC826,Consolidado!$AC826,Consolidado!$D$5:D826,"*"&amp;AL$3&amp;"*")=1,1,0),0))</f>
        <v>0</v>
      </c>
      <c r="AM826" s="0" t="n">
        <f aca="false">IF(OR(AM$3="",Consolidado!$D826=""),0,IF(ISNUMBER(SEARCH(AM$3,Consolidado!$D826)),IF(COUNTIFS(Consolidado!$AC$5:AC826,Consolidado!$AC826,Consolidado!$D$5:D826,"*"&amp;AM$3&amp;"*")=1,1,0),0))</f>
        <v>0</v>
      </c>
      <c r="AN826" s="0" t="n">
        <f aca="false">IF(OR(AN$3="",Consolidado!$D826=""),0,IF(ISNUMBER(SEARCH(AN$3,Consolidado!$D826)),IF(COUNTIFS(Consolidado!$AC$5:AC826,Consolidado!$AC826,Consolidado!$D$5:D826,"*"&amp;AN$3&amp;"*")=1,1,0),0))</f>
        <v>0</v>
      </c>
      <c r="AO826" s="0" t="n">
        <f aca="false">IF(OR(AO$3="",Consolidado!$D826=""),0,IF(ISNUMBER(SEARCH(AO$3,Consolidado!$D826)),IF(COUNTIFS(Consolidado!$AC$5:AC826,Consolidado!$AC826,Consolidado!$D$5:D826,"*"&amp;AO$3&amp;"*")=1,1,0),0))</f>
        <v>0</v>
      </c>
    </row>
    <row r="827" customFormat="false" ht="15" hidden="false" customHeight="false" outlineLevel="0" collapsed="false">
      <c r="B827" s="0" t="n">
        <f aca="false">IF(OR(B$3="",Consolidado!$D827=""),0,IF(ISNUMBER(SEARCH(B$3,Consolidado!$D827)),IF(COUNTIFS(Consolidado!$AC$5:AC827,Consolidado!$AC827,Consolidado!$D$5:D827,"*"&amp;B$3&amp;"*")=1,1,0),0))</f>
        <v>0</v>
      </c>
      <c r="C827" s="0" t="n">
        <f aca="false">IF(OR(C$3="",Consolidado!$D827=""),0,IF(ISNUMBER(SEARCH(C$3,Consolidado!$D827)),IF(COUNTIFS(Consolidado!$AC$5:AC827,Consolidado!$AC827,Consolidado!$D$5:D827,"*"&amp;C$3&amp;"*")=1,1,0),0))</f>
        <v>0</v>
      </c>
      <c r="D827" s="0" t="n">
        <f aca="false">IF(OR(D$3="",Consolidado!$D827=""),0,IF(ISNUMBER(SEARCH(D$3,Consolidado!$D827)),IF(COUNTIFS(Consolidado!$AC$5:AC827,Consolidado!$AC827,Consolidado!$D$5:D827,"*"&amp;D$3&amp;"*")=1,1,0),0))</f>
        <v>0</v>
      </c>
      <c r="E827" s="0" t="n">
        <f aca="false">IF(OR(E$3="",Consolidado!$D827=""),0,IF(ISNUMBER(SEARCH(E$3,Consolidado!$D827)),IF(COUNTIFS(Consolidado!$AC$5:AC827,Consolidado!$AC827,Consolidado!$D$5:D827,"*"&amp;E$3&amp;"*")=1,1,0),0))</f>
        <v>0</v>
      </c>
      <c r="F827" s="0" t="n">
        <f aca="false">IF(OR(F$3="",Consolidado!$D827=""),0,IF(ISNUMBER(SEARCH(F$3,Consolidado!$D827)),IF(COUNTIFS(Consolidado!$AC$5:AC827,Consolidado!$AC827,Consolidado!$D$5:D827,"*"&amp;F$3&amp;"*")=1,1,0),0))</f>
        <v>0</v>
      </c>
      <c r="G827" s="0" t="n">
        <f aca="false">IF(OR(G$3="",Consolidado!$D827=""),0,IF(ISNUMBER(SEARCH(G$3,Consolidado!$D827)),IF(COUNTIFS(Consolidado!$AC$5:AC827,Consolidado!$AC827,Consolidado!$D$5:D827,"*"&amp;G$3&amp;"*")=1,1,0),0))</f>
        <v>0</v>
      </c>
      <c r="H827" s="0" t="n">
        <f aca="false">IF(OR(H$3="",Consolidado!$D827=""),0,IF(ISNUMBER(SEARCH(H$3,Consolidado!$D827)),IF(COUNTIFS(Consolidado!$AC$5:AC827,Consolidado!$AC827,Consolidado!$D$5:D827,"*"&amp;H$3&amp;"*")=1,1,0),0))</f>
        <v>0</v>
      </c>
      <c r="I827" s="0" t="n">
        <f aca="false">IF(OR(I$3="",Consolidado!$D827=""),0,IF(ISNUMBER(SEARCH(I$3,Consolidado!$D827)),IF(COUNTIFS(Consolidado!$AC$5:AC827,Consolidado!$AC827,Consolidado!$D$5:D827,"*"&amp;I$3&amp;"*")=1,1,0),0))</f>
        <v>0</v>
      </c>
      <c r="J827" s="0" t="n">
        <f aca="false">IF(OR(J$3="",Consolidado!$D827=""),0,IF(ISNUMBER(SEARCH(J$3,Consolidado!$D827)),IF(COUNTIFS(Consolidado!$AC$5:AC827,Consolidado!$AC827,Consolidado!$D$5:D827,"*"&amp;J$3&amp;"*")=1,1,0),0))</f>
        <v>0</v>
      </c>
      <c r="K827" s="0" t="n">
        <f aca="false">IF(OR(K$3="",Consolidado!$D827=""),0,IF(ISNUMBER(SEARCH(K$3,Consolidado!$D827)),IF(COUNTIFS(Consolidado!$AC$5:AC827,Consolidado!$AC827,Consolidado!$D$5:D827,"*"&amp;K$3&amp;"*")=1,1,0),0))</f>
        <v>0</v>
      </c>
      <c r="L827" s="0" t="n">
        <f aca="false">IF(OR(L$3="",Consolidado!$D827=""),0,IF(ISNUMBER(SEARCH(L$3,Consolidado!$D827)),IF(COUNTIFS(Consolidado!$AC$5:AC827,Consolidado!$AC827,Consolidado!$D$5:D827,"*"&amp;L$3&amp;"*")=1,1,0),0))</f>
        <v>0</v>
      </c>
      <c r="M827" s="0" t="n">
        <f aca="false">IF(OR(M$3="",Consolidado!$D827=""),0,IF(ISNUMBER(SEARCH(M$3,Consolidado!$D827)),IF(COUNTIFS(Consolidado!$AC$5:AC827,Consolidado!$AC827,Consolidado!$D$5:D827,"*"&amp;M$3&amp;"*")=1,1,0),0))</f>
        <v>0</v>
      </c>
      <c r="N827" s="0" t="n">
        <f aca="false">IF(OR(N$3="",Consolidado!$D827=""),0,IF(ISNUMBER(SEARCH(N$3,Consolidado!$D827)),IF(COUNTIFS(Consolidado!$AC$5:AC827,Consolidado!$AC827,Consolidado!$D$5:D827,"*"&amp;N$3&amp;"*")=1,1,0),0))</f>
        <v>0</v>
      </c>
      <c r="O827" s="0" t="n">
        <f aca="false">IF(OR(O$3="",Consolidado!$D827=""),0,IF(ISNUMBER(SEARCH(O$3,Consolidado!$D827)),IF(COUNTIFS(Consolidado!$AC$5:AC827,Consolidado!$AC827,Consolidado!$D$5:D827,"*"&amp;O$3&amp;"*")=1,1,0),0))</f>
        <v>0</v>
      </c>
      <c r="P827" s="0" t="n">
        <f aca="false">IF(OR(P$3="",Consolidado!$D827=""),0,IF(ISNUMBER(SEARCH(P$3,Consolidado!$D827)),IF(COUNTIFS(Consolidado!$AC$5:AC827,Consolidado!$AC827,Consolidado!$D$5:D827,"*"&amp;P$3&amp;"*")=1,1,0),0))</f>
        <v>0</v>
      </c>
      <c r="Q827" s="0" t="n">
        <f aca="false">IF(OR(Q$3="",Consolidado!$D827=""),0,IF(ISNUMBER(SEARCH(Q$3,Consolidado!$D827)),IF(COUNTIFS(Consolidado!$AC$5:AC827,Consolidado!$AC827,Consolidado!$D$5:D827,"*"&amp;Q$3&amp;"*")=1,1,0),0))</f>
        <v>0</v>
      </c>
      <c r="R827" s="0" t="n">
        <f aca="false">IF(OR(R$3="",Consolidado!$D827=""),0,IF(ISNUMBER(SEARCH(R$3,Consolidado!$D827)),IF(COUNTIFS(Consolidado!$AC$5:AC827,Consolidado!$AC827,Consolidado!$D$5:D827,"*"&amp;R$3&amp;"*")=1,1,0),0))</f>
        <v>0</v>
      </c>
      <c r="S827" s="0" t="n">
        <f aca="false">IF(OR(S$3="",Consolidado!$D827=""),0,IF(ISNUMBER(SEARCH(S$3,Consolidado!$D827)),IF(COUNTIFS(Consolidado!$AC$5:AC827,Consolidado!$AC827,Consolidado!$D$5:D827,"*"&amp;S$3&amp;"*")=1,1,0),0))</f>
        <v>0</v>
      </c>
      <c r="T827" s="0" t="n">
        <f aca="false">IF(OR(T$3="",Consolidado!$D827=""),0,IF(ISNUMBER(SEARCH(T$3,Consolidado!$D827)),IF(COUNTIFS(Consolidado!$AC$5:AC827,Consolidado!$AC827,Consolidado!$D$5:D827,"*"&amp;T$3&amp;"*")=1,1,0),0))</f>
        <v>0</v>
      </c>
      <c r="U827" s="0" t="n">
        <f aca="false">IF(OR(U$3="",Consolidado!$D827=""),0,IF(ISNUMBER(SEARCH(U$3,Consolidado!$D827)),IF(COUNTIFS(Consolidado!$AC$5:AC827,Consolidado!$AC827,Consolidado!$D$5:D827,"*"&amp;U$3&amp;"*")=1,1,0),0))</f>
        <v>0</v>
      </c>
      <c r="V827" s="0" t="n">
        <f aca="false">IF(OR(V$3="",Consolidado!$D827=""),0,IF(ISNUMBER(SEARCH(V$3,Consolidado!$D827)),IF(COUNTIFS(Consolidado!$AC$5:AC827,Consolidado!$AC827,Consolidado!$D$5:D827,"*"&amp;V$3&amp;"*")=1,1,0),0))</f>
        <v>0</v>
      </c>
      <c r="W827" s="0" t="n">
        <f aca="false">IF(OR(W$3="",Consolidado!$D827=""),0,IF(ISNUMBER(SEARCH(W$3,Consolidado!$D827)),IF(COUNTIFS(Consolidado!$AC$5:AC827,Consolidado!$AC827,Consolidado!$D$5:D827,"*"&amp;W$3&amp;"*")=1,1,0),0))</f>
        <v>0</v>
      </c>
      <c r="X827" s="0" t="n">
        <f aca="false">IF(OR(X$3="",Consolidado!$D827=""),0,IF(ISNUMBER(SEARCH(X$3,Consolidado!$D827)),IF(COUNTIFS(Consolidado!$AC$5:AC827,Consolidado!$AC827,Consolidado!$D$5:D827,"*"&amp;X$3&amp;"*")=1,1,0),0))</f>
        <v>0</v>
      </c>
      <c r="Y827" s="0" t="n">
        <f aca="false">IF(OR(Y$3="",Consolidado!$D827=""),0,IF(ISNUMBER(SEARCH(Y$3,Consolidado!$D827)),IF(COUNTIFS(Consolidado!$AC$5:AC827,Consolidado!$AC827,Consolidado!$D$5:D827,"*"&amp;Y$3&amp;"*")=1,1,0),0))</f>
        <v>0</v>
      </c>
      <c r="Z827" s="0" t="n">
        <f aca="false">IF(OR(Z$3="",Consolidado!$D827=""),0,IF(ISNUMBER(SEARCH(Z$3,Consolidado!$D827)),IF(COUNTIFS(Consolidado!$AC$5:AC827,Consolidado!$AC827,Consolidado!$D$5:D827,"*"&amp;Z$3&amp;"*")=1,1,0),0))</f>
        <v>0</v>
      </c>
      <c r="AA827" s="0" t="n">
        <f aca="false">IF(OR(AA$3="",Consolidado!$D827=""),0,IF(ISNUMBER(SEARCH(AA$3,Consolidado!$D827)),IF(COUNTIFS(Consolidado!$AC$5:AC827,Consolidado!$AC827,Consolidado!$D$5:D827,"*"&amp;AA$3&amp;"*")=1,1,0),0))</f>
        <v>0</v>
      </c>
      <c r="AB827" s="0" t="n">
        <f aca="false">IF(OR(AB$3="",Consolidado!$D827=""),0,IF(ISNUMBER(SEARCH(AB$3,Consolidado!$D827)),IF(COUNTIFS(Consolidado!$AC$5:AC827,Consolidado!$AC827,Consolidado!$D$5:D827,"*"&amp;AB$3&amp;"*")=1,1,0),0))</f>
        <v>0</v>
      </c>
      <c r="AC827" s="0" t="n">
        <f aca="false">IF(OR(AC$3="",Consolidado!$D827=""),0,IF(ISNUMBER(SEARCH(AC$3,Consolidado!$D827)),IF(COUNTIFS(Consolidado!$AC$5:AC827,Consolidado!$AC827,Consolidado!$D$5:D827,"*"&amp;AC$3&amp;"*")=1,1,0),0))</f>
        <v>0</v>
      </c>
      <c r="AD827" s="0" t="n">
        <f aca="false">IF(OR(AD$3="",Consolidado!$D827=""),0,IF(ISNUMBER(SEARCH(AD$3,Consolidado!$D827)),IF(COUNTIFS(Consolidado!$AC$5:AC827,Consolidado!$AC827,Consolidado!$D$5:D827,"*"&amp;AD$3&amp;"*")=1,1,0),0))</f>
        <v>0</v>
      </c>
      <c r="AE827" s="0" t="n">
        <f aca="false">IF(OR(AE$3="",Consolidado!$D827=""),0,IF(ISNUMBER(SEARCH(AE$3,Consolidado!$D827)),IF(COUNTIFS(Consolidado!$AC$5:AC827,Consolidado!$AC827,Consolidado!$D$5:D827,"*"&amp;AE$3&amp;"*")=1,1,0),0))</f>
        <v>0</v>
      </c>
      <c r="AF827" s="0" t="n">
        <f aca="false">IF(OR(AF$3="",Consolidado!$D827=""),0,IF(ISNUMBER(SEARCH(AF$3,Consolidado!$D827)),IF(COUNTIFS(Consolidado!$AC$5:AC827,Consolidado!$AC827,Consolidado!$D$5:D827,"*"&amp;AF$3&amp;"*")=1,1,0),0))</f>
        <v>0</v>
      </c>
      <c r="AG827" s="0" t="n">
        <f aca="false">IF(OR(AG$3="",Consolidado!$D827=""),0,IF(ISNUMBER(SEARCH(AG$3,Consolidado!$D827)),IF(COUNTIFS(Consolidado!$AC$5:AC827,Consolidado!$AC827,Consolidado!$D$5:D827,"*"&amp;AG$3&amp;"*")=1,1,0),0))</f>
        <v>0</v>
      </c>
      <c r="AH827" s="0" t="n">
        <f aca="false">IF(OR(AH$3="",Consolidado!$D827=""),0,IF(ISNUMBER(SEARCH(AH$3,Consolidado!$D827)),IF(COUNTIFS(Consolidado!$AC$5:AC827,Consolidado!$AC827,Consolidado!$D$5:D827,"*"&amp;AH$3&amp;"*")=1,1,0),0))</f>
        <v>0</v>
      </c>
      <c r="AI827" s="0" t="n">
        <f aca="false">IF(OR(AI$3="",Consolidado!$D827=""),0,IF(ISNUMBER(SEARCH(AI$3,Consolidado!$D827)),IF(COUNTIFS(Consolidado!$AC$5:AC827,Consolidado!$AC827,Consolidado!$D$5:D827,"*"&amp;AI$3&amp;"*")=1,1,0),0))</f>
        <v>0</v>
      </c>
      <c r="AJ827" s="0" t="n">
        <f aca="false">IF(OR(AJ$3="",Consolidado!$D827=""),0,IF(ISNUMBER(SEARCH(AJ$3,Consolidado!$D827)),IF(COUNTIFS(Consolidado!$AC$5:AC827,Consolidado!$AC827,Consolidado!$D$5:D827,"*"&amp;AJ$3&amp;"*")=1,1,0),0))</f>
        <v>0</v>
      </c>
      <c r="AK827" s="0" t="n">
        <f aca="false">IF(OR(AK$3="",Consolidado!$D827=""),0,IF(ISNUMBER(SEARCH(AK$3,Consolidado!$D827)),IF(COUNTIFS(Consolidado!$AC$5:AC827,Consolidado!$AC827,Consolidado!$D$5:D827,"*"&amp;AK$3&amp;"*")=1,1,0),0))</f>
        <v>0</v>
      </c>
      <c r="AL827" s="0" t="n">
        <f aca="false">IF(OR(AL$3="",Consolidado!$D827=""),0,IF(ISNUMBER(SEARCH(AL$3,Consolidado!$D827)),IF(COUNTIFS(Consolidado!$AC$5:AC827,Consolidado!$AC827,Consolidado!$D$5:D827,"*"&amp;AL$3&amp;"*")=1,1,0),0))</f>
        <v>0</v>
      </c>
      <c r="AM827" s="0" t="n">
        <f aca="false">IF(OR(AM$3="",Consolidado!$D827=""),0,IF(ISNUMBER(SEARCH(AM$3,Consolidado!$D827)),IF(COUNTIFS(Consolidado!$AC$5:AC827,Consolidado!$AC827,Consolidado!$D$5:D827,"*"&amp;AM$3&amp;"*")=1,1,0),0))</f>
        <v>0</v>
      </c>
      <c r="AN827" s="0" t="n">
        <f aca="false">IF(OR(AN$3="",Consolidado!$D827=""),0,IF(ISNUMBER(SEARCH(AN$3,Consolidado!$D827)),IF(COUNTIFS(Consolidado!$AC$5:AC827,Consolidado!$AC827,Consolidado!$D$5:D827,"*"&amp;AN$3&amp;"*")=1,1,0),0))</f>
        <v>0</v>
      </c>
      <c r="AO827" s="0" t="n">
        <f aca="false">IF(OR(AO$3="",Consolidado!$D827=""),0,IF(ISNUMBER(SEARCH(AO$3,Consolidado!$D827)),IF(COUNTIFS(Consolidado!$AC$5:AC827,Consolidado!$AC827,Consolidado!$D$5:D827,"*"&amp;AO$3&amp;"*")=1,1,0),0))</f>
        <v>0</v>
      </c>
    </row>
    <row r="828" customFormat="false" ht="15" hidden="false" customHeight="false" outlineLevel="0" collapsed="false">
      <c r="B828" s="0" t="n">
        <f aca="false">IF(OR(B$3="",Consolidado!$D828=""),0,IF(ISNUMBER(SEARCH(B$3,Consolidado!$D828)),IF(COUNTIFS(Consolidado!$AC$5:AC828,Consolidado!$AC828,Consolidado!$D$5:D828,"*"&amp;B$3&amp;"*")=1,1,0),0))</f>
        <v>0</v>
      </c>
      <c r="C828" s="0" t="n">
        <f aca="false">IF(OR(C$3="",Consolidado!$D828=""),0,IF(ISNUMBER(SEARCH(C$3,Consolidado!$D828)),IF(COUNTIFS(Consolidado!$AC$5:AC828,Consolidado!$AC828,Consolidado!$D$5:D828,"*"&amp;C$3&amp;"*")=1,1,0),0))</f>
        <v>0</v>
      </c>
      <c r="D828" s="0" t="n">
        <f aca="false">IF(OR(D$3="",Consolidado!$D828=""),0,IF(ISNUMBER(SEARCH(D$3,Consolidado!$D828)),IF(COUNTIFS(Consolidado!$AC$5:AC828,Consolidado!$AC828,Consolidado!$D$5:D828,"*"&amp;D$3&amp;"*")=1,1,0),0))</f>
        <v>0</v>
      </c>
      <c r="E828" s="0" t="n">
        <f aca="false">IF(OR(E$3="",Consolidado!$D828=""),0,IF(ISNUMBER(SEARCH(E$3,Consolidado!$D828)),IF(COUNTIFS(Consolidado!$AC$5:AC828,Consolidado!$AC828,Consolidado!$D$5:D828,"*"&amp;E$3&amp;"*")=1,1,0),0))</f>
        <v>0</v>
      </c>
      <c r="F828" s="0" t="n">
        <f aca="false">IF(OR(F$3="",Consolidado!$D828=""),0,IF(ISNUMBER(SEARCH(F$3,Consolidado!$D828)),IF(COUNTIFS(Consolidado!$AC$5:AC828,Consolidado!$AC828,Consolidado!$D$5:D828,"*"&amp;F$3&amp;"*")=1,1,0),0))</f>
        <v>0</v>
      </c>
      <c r="G828" s="0" t="n">
        <f aca="false">IF(OR(G$3="",Consolidado!$D828=""),0,IF(ISNUMBER(SEARCH(G$3,Consolidado!$D828)),IF(COUNTIFS(Consolidado!$AC$5:AC828,Consolidado!$AC828,Consolidado!$D$5:D828,"*"&amp;G$3&amp;"*")=1,1,0),0))</f>
        <v>0</v>
      </c>
      <c r="H828" s="0" t="n">
        <f aca="false">IF(OR(H$3="",Consolidado!$D828=""),0,IF(ISNUMBER(SEARCH(H$3,Consolidado!$D828)),IF(COUNTIFS(Consolidado!$AC$5:AC828,Consolidado!$AC828,Consolidado!$D$5:D828,"*"&amp;H$3&amp;"*")=1,1,0),0))</f>
        <v>0</v>
      </c>
      <c r="I828" s="0" t="n">
        <f aca="false">IF(OR(I$3="",Consolidado!$D828=""),0,IF(ISNUMBER(SEARCH(I$3,Consolidado!$D828)),IF(COUNTIFS(Consolidado!$AC$5:AC828,Consolidado!$AC828,Consolidado!$D$5:D828,"*"&amp;I$3&amp;"*")=1,1,0),0))</f>
        <v>0</v>
      </c>
      <c r="J828" s="0" t="n">
        <f aca="false">IF(OR(J$3="",Consolidado!$D828=""),0,IF(ISNUMBER(SEARCH(J$3,Consolidado!$D828)),IF(COUNTIFS(Consolidado!$AC$5:AC828,Consolidado!$AC828,Consolidado!$D$5:D828,"*"&amp;J$3&amp;"*")=1,1,0),0))</f>
        <v>0</v>
      </c>
      <c r="K828" s="0" t="n">
        <f aca="false">IF(OR(K$3="",Consolidado!$D828=""),0,IF(ISNUMBER(SEARCH(K$3,Consolidado!$D828)),IF(COUNTIFS(Consolidado!$AC$5:AC828,Consolidado!$AC828,Consolidado!$D$5:D828,"*"&amp;K$3&amp;"*")=1,1,0),0))</f>
        <v>0</v>
      </c>
      <c r="L828" s="0" t="n">
        <f aca="false">IF(OR(L$3="",Consolidado!$D828=""),0,IF(ISNUMBER(SEARCH(L$3,Consolidado!$D828)),IF(COUNTIFS(Consolidado!$AC$5:AC828,Consolidado!$AC828,Consolidado!$D$5:D828,"*"&amp;L$3&amp;"*")=1,1,0),0))</f>
        <v>0</v>
      </c>
      <c r="M828" s="0" t="n">
        <f aca="false">IF(OR(M$3="",Consolidado!$D828=""),0,IF(ISNUMBER(SEARCH(M$3,Consolidado!$D828)),IF(COUNTIFS(Consolidado!$AC$5:AC828,Consolidado!$AC828,Consolidado!$D$5:D828,"*"&amp;M$3&amp;"*")=1,1,0),0))</f>
        <v>0</v>
      </c>
      <c r="N828" s="0" t="n">
        <f aca="false">IF(OR(N$3="",Consolidado!$D828=""),0,IF(ISNUMBER(SEARCH(N$3,Consolidado!$D828)),IF(COUNTIFS(Consolidado!$AC$5:AC828,Consolidado!$AC828,Consolidado!$D$5:D828,"*"&amp;N$3&amp;"*")=1,1,0),0))</f>
        <v>0</v>
      </c>
      <c r="O828" s="0" t="n">
        <f aca="false">IF(OR(O$3="",Consolidado!$D828=""),0,IF(ISNUMBER(SEARCH(O$3,Consolidado!$D828)),IF(COUNTIFS(Consolidado!$AC$5:AC828,Consolidado!$AC828,Consolidado!$D$5:D828,"*"&amp;O$3&amp;"*")=1,1,0),0))</f>
        <v>0</v>
      </c>
      <c r="P828" s="0" t="n">
        <f aca="false">IF(OR(P$3="",Consolidado!$D828=""),0,IF(ISNUMBER(SEARCH(P$3,Consolidado!$D828)),IF(COUNTIFS(Consolidado!$AC$5:AC828,Consolidado!$AC828,Consolidado!$D$5:D828,"*"&amp;P$3&amp;"*")=1,1,0),0))</f>
        <v>0</v>
      </c>
      <c r="Q828" s="0" t="n">
        <f aca="false">IF(OR(Q$3="",Consolidado!$D828=""),0,IF(ISNUMBER(SEARCH(Q$3,Consolidado!$D828)),IF(COUNTIFS(Consolidado!$AC$5:AC828,Consolidado!$AC828,Consolidado!$D$5:D828,"*"&amp;Q$3&amp;"*")=1,1,0),0))</f>
        <v>0</v>
      </c>
      <c r="R828" s="0" t="n">
        <f aca="false">IF(OR(R$3="",Consolidado!$D828=""),0,IF(ISNUMBER(SEARCH(R$3,Consolidado!$D828)),IF(COUNTIFS(Consolidado!$AC$5:AC828,Consolidado!$AC828,Consolidado!$D$5:D828,"*"&amp;R$3&amp;"*")=1,1,0),0))</f>
        <v>0</v>
      </c>
      <c r="S828" s="0" t="n">
        <f aca="false">IF(OR(S$3="",Consolidado!$D828=""),0,IF(ISNUMBER(SEARCH(S$3,Consolidado!$D828)),IF(COUNTIFS(Consolidado!$AC$5:AC828,Consolidado!$AC828,Consolidado!$D$5:D828,"*"&amp;S$3&amp;"*")=1,1,0),0))</f>
        <v>0</v>
      </c>
      <c r="T828" s="0" t="n">
        <f aca="false">IF(OR(T$3="",Consolidado!$D828=""),0,IF(ISNUMBER(SEARCH(T$3,Consolidado!$D828)),IF(COUNTIFS(Consolidado!$AC$5:AC828,Consolidado!$AC828,Consolidado!$D$5:D828,"*"&amp;T$3&amp;"*")=1,1,0),0))</f>
        <v>0</v>
      </c>
      <c r="U828" s="0" t="n">
        <f aca="false">IF(OR(U$3="",Consolidado!$D828=""),0,IF(ISNUMBER(SEARCH(U$3,Consolidado!$D828)),IF(COUNTIFS(Consolidado!$AC$5:AC828,Consolidado!$AC828,Consolidado!$D$5:D828,"*"&amp;U$3&amp;"*")=1,1,0),0))</f>
        <v>0</v>
      </c>
      <c r="V828" s="0" t="n">
        <f aca="false">IF(OR(V$3="",Consolidado!$D828=""),0,IF(ISNUMBER(SEARCH(V$3,Consolidado!$D828)),IF(COUNTIFS(Consolidado!$AC$5:AC828,Consolidado!$AC828,Consolidado!$D$5:D828,"*"&amp;V$3&amp;"*")=1,1,0),0))</f>
        <v>0</v>
      </c>
      <c r="W828" s="0" t="n">
        <f aca="false">IF(OR(W$3="",Consolidado!$D828=""),0,IF(ISNUMBER(SEARCH(W$3,Consolidado!$D828)),IF(COUNTIFS(Consolidado!$AC$5:AC828,Consolidado!$AC828,Consolidado!$D$5:D828,"*"&amp;W$3&amp;"*")=1,1,0),0))</f>
        <v>0</v>
      </c>
      <c r="X828" s="0" t="n">
        <f aca="false">IF(OR(X$3="",Consolidado!$D828=""),0,IF(ISNUMBER(SEARCH(X$3,Consolidado!$D828)),IF(COUNTIFS(Consolidado!$AC$5:AC828,Consolidado!$AC828,Consolidado!$D$5:D828,"*"&amp;X$3&amp;"*")=1,1,0),0))</f>
        <v>0</v>
      </c>
      <c r="Y828" s="0" t="n">
        <f aca="false">IF(OR(Y$3="",Consolidado!$D828=""),0,IF(ISNUMBER(SEARCH(Y$3,Consolidado!$D828)),IF(COUNTIFS(Consolidado!$AC$5:AC828,Consolidado!$AC828,Consolidado!$D$5:D828,"*"&amp;Y$3&amp;"*")=1,1,0),0))</f>
        <v>0</v>
      </c>
      <c r="Z828" s="0" t="n">
        <f aca="false">IF(OR(Z$3="",Consolidado!$D828=""),0,IF(ISNUMBER(SEARCH(Z$3,Consolidado!$D828)),IF(COUNTIFS(Consolidado!$AC$5:AC828,Consolidado!$AC828,Consolidado!$D$5:D828,"*"&amp;Z$3&amp;"*")=1,1,0),0))</f>
        <v>0</v>
      </c>
      <c r="AA828" s="0" t="n">
        <f aca="false">IF(OR(AA$3="",Consolidado!$D828=""),0,IF(ISNUMBER(SEARCH(AA$3,Consolidado!$D828)),IF(COUNTIFS(Consolidado!$AC$5:AC828,Consolidado!$AC828,Consolidado!$D$5:D828,"*"&amp;AA$3&amp;"*")=1,1,0),0))</f>
        <v>0</v>
      </c>
      <c r="AB828" s="0" t="n">
        <f aca="false">IF(OR(AB$3="",Consolidado!$D828=""),0,IF(ISNUMBER(SEARCH(AB$3,Consolidado!$D828)),IF(COUNTIFS(Consolidado!$AC$5:AC828,Consolidado!$AC828,Consolidado!$D$5:D828,"*"&amp;AB$3&amp;"*")=1,1,0),0))</f>
        <v>0</v>
      </c>
      <c r="AC828" s="0" t="n">
        <f aca="false">IF(OR(AC$3="",Consolidado!$D828=""),0,IF(ISNUMBER(SEARCH(AC$3,Consolidado!$D828)),IF(COUNTIFS(Consolidado!$AC$5:AC828,Consolidado!$AC828,Consolidado!$D$5:D828,"*"&amp;AC$3&amp;"*")=1,1,0),0))</f>
        <v>0</v>
      </c>
      <c r="AD828" s="0" t="n">
        <f aca="false">IF(OR(AD$3="",Consolidado!$D828=""),0,IF(ISNUMBER(SEARCH(AD$3,Consolidado!$D828)),IF(COUNTIFS(Consolidado!$AC$5:AC828,Consolidado!$AC828,Consolidado!$D$5:D828,"*"&amp;AD$3&amp;"*")=1,1,0),0))</f>
        <v>0</v>
      </c>
      <c r="AE828" s="0" t="n">
        <f aca="false">IF(OR(AE$3="",Consolidado!$D828=""),0,IF(ISNUMBER(SEARCH(AE$3,Consolidado!$D828)),IF(COUNTIFS(Consolidado!$AC$5:AC828,Consolidado!$AC828,Consolidado!$D$5:D828,"*"&amp;AE$3&amp;"*")=1,1,0),0))</f>
        <v>0</v>
      </c>
      <c r="AF828" s="0" t="n">
        <f aca="false">IF(OR(AF$3="",Consolidado!$D828=""),0,IF(ISNUMBER(SEARCH(AF$3,Consolidado!$D828)),IF(COUNTIFS(Consolidado!$AC$5:AC828,Consolidado!$AC828,Consolidado!$D$5:D828,"*"&amp;AF$3&amp;"*")=1,1,0),0))</f>
        <v>0</v>
      </c>
      <c r="AG828" s="0" t="n">
        <f aca="false">IF(OR(AG$3="",Consolidado!$D828=""),0,IF(ISNUMBER(SEARCH(AG$3,Consolidado!$D828)),IF(COUNTIFS(Consolidado!$AC$5:AC828,Consolidado!$AC828,Consolidado!$D$5:D828,"*"&amp;AG$3&amp;"*")=1,1,0),0))</f>
        <v>0</v>
      </c>
      <c r="AH828" s="0" t="n">
        <f aca="false">IF(OR(AH$3="",Consolidado!$D828=""),0,IF(ISNUMBER(SEARCH(AH$3,Consolidado!$D828)),IF(COUNTIFS(Consolidado!$AC$5:AC828,Consolidado!$AC828,Consolidado!$D$5:D828,"*"&amp;AH$3&amp;"*")=1,1,0),0))</f>
        <v>0</v>
      </c>
      <c r="AI828" s="0" t="n">
        <f aca="false">IF(OR(AI$3="",Consolidado!$D828=""),0,IF(ISNUMBER(SEARCH(AI$3,Consolidado!$D828)),IF(COUNTIFS(Consolidado!$AC$5:AC828,Consolidado!$AC828,Consolidado!$D$5:D828,"*"&amp;AI$3&amp;"*")=1,1,0),0))</f>
        <v>0</v>
      </c>
      <c r="AJ828" s="0" t="n">
        <f aca="false">IF(OR(AJ$3="",Consolidado!$D828=""),0,IF(ISNUMBER(SEARCH(AJ$3,Consolidado!$D828)),IF(COUNTIFS(Consolidado!$AC$5:AC828,Consolidado!$AC828,Consolidado!$D$5:D828,"*"&amp;AJ$3&amp;"*")=1,1,0),0))</f>
        <v>0</v>
      </c>
      <c r="AK828" s="0" t="n">
        <f aca="false">IF(OR(AK$3="",Consolidado!$D828=""),0,IF(ISNUMBER(SEARCH(AK$3,Consolidado!$D828)),IF(COUNTIFS(Consolidado!$AC$5:AC828,Consolidado!$AC828,Consolidado!$D$5:D828,"*"&amp;AK$3&amp;"*")=1,1,0),0))</f>
        <v>0</v>
      </c>
      <c r="AL828" s="0" t="n">
        <f aca="false">IF(OR(AL$3="",Consolidado!$D828=""),0,IF(ISNUMBER(SEARCH(AL$3,Consolidado!$D828)),IF(COUNTIFS(Consolidado!$AC$5:AC828,Consolidado!$AC828,Consolidado!$D$5:D828,"*"&amp;AL$3&amp;"*")=1,1,0),0))</f>
        <v>0</v>
      </c>
      <c r="AM828" s="0" t="n">
        <f aca="false">IF(OR(AM$3="",Consolidado!$D828=""),0,IF(ISNUMBER(SEARCH(AM$3,Consolidado!$D828)),IF(COUNTIFS(Consolidado!$AC$5:AC828,Consolidado!$AC828,Consolidado!$D$5:D828,"*"&amp;AM$3&amp;"*")=1,1,0),0))</f>
        <v>0</v>
      </c>
      <c r="AN828" s="0" t="n">
        <f aca="false">IF(OR(AN$3="",Consolidado!$D828=""),0,IF(ISNUMBER(SEARCH(AN$3,Consolidado!$D828)),IF(COUNTIFS(Consolidado!$AC$5:AC828,Consolidado!$AC828,Consolidado!$D$5:D828,"*"&amp;AN$3&amp;"*")=1,1,0),0))</f>
        <v>0</v>
      </c>
      <c r="AO828" s="0" t="n">
        <f aca="false">IF(OR(AO$3="",Consolidado!$D828=""),0,IF(ISNUMBER(SEARCH(AO$3,Consolidado!$D828)),IF(COUNTIFS(Consolidado!$AC$5:AC828,Consolidado!$AC828,Consolidado!$D$5:D828,"*"&amp;AO$3&amp;"*")=1,1,0),0))</f>
        <v>0</v>
      </c>
    </row>
    <row r="829" customFormat="false" ht="15" hidden="false" customHeight="false" outlineLevel="0" collapsed="false">
      <c r="B829" s="0" t="n">
        <f aca="false">IF(OR(B$3="",Consolidado!$D829=""),0,IF(ISNUMBER(SEARCH(B$3,Consolidado!$D829)),IF(COUNTIFS(Consolidado!$AC$5:AC829,Consolidado!$AC829,Consolidado!$D$5:D829,"*"&amp;B$3&amp;"*")=1,1,0),0))</f>
        <v>0</v>
      </c>
      <c r="C829" s="0" t="n">
        <f aca="false">IF(OR(C$3="",Consolidado!$D829=""),0,IF(ISNUMBER(SEARCH(C$3,Consolidado!$D829)),IF(COUNTIFS(Consolidado!$AC$5:AC829,Consolidado!$AC829,Consolidado!$D$5:D829,"*"&amp;C$3&amp;"*")=1,1,0),0))</f>
        <v>0</v>
      </c>
      <c r="D829" s="0" t="n">
        <f aca="false">IF(OR(D$3="",Consolidado!$D829=""),0,IF(ISNUMBER(SEARCH(D$3,Consolidado!$D829)),IF(COUNTIFS(Consolidado!$AC$5:AC829,Consolidado!$AC829,Consolidado!$D$5:D829,"*"&amp;D$3&amp;"*")=1,1,0),0))</f>
        <v>0</v>
      </c>
      <c r="E829" s="0" t="n">
        <f aca="false">IF(OR(E$3="",Consolidado!$D829=""),0,IF(ISNUMBER(SEARCH(E$3,Consolidado!$D829)),IF(COUNTIFS(Consolidado!$AC$5:AC829,Consolidado!$AC829,Consolidado!$D$5:D829,"*"&amp;E$3&amp;"*")=1,1,0),0))</f>
        <v>0</v>
      </c>
      <c r="F829" s="0" t="n">
        <f aca="false">IF(OR(F$3="",Consolidado!$D829=""),0,IF(ISNUMBER(SEARCH(F$3,Consolidado!$D829)),IF(COUNTIFS(Consolidado!$AC$5:AC829,Consolidado!$AC829,Consolidado!$D$5:D829,"*"&amp;F$3&amp;"*")=1,1,0),0))</f>
        <v>0</v>
      </c>
      <c r="G829" s="0" t="n">
        <f aca="false">IF(OR(G$3="",Consolidado!$D829=""),0,IF(ISNUMBER(SEARCH(G$3,Consolidado!$D829)),IF(COUNTIFS(Consolidado!$AC$5:AC829,Consolidado!$AC829,Consolidado!$D$5:D829,"*"&amp;G$3&amp;"*")=1,1,0),0))</f>
        <v>0</v>
      </c>
      <c r="H829" s="0" t="n">
        <f aca="false">IF(OR(H$3="",Consolidado!$D829=""),0,IF(ISNUMBER(SEARCH(H$3,Consolidado!$D829)),IF(COUNTIFS(Consolidado!$AC$5:AC829,Consolidado!$AC829,Consolidado!$D$5:D829,"*"&amp;H$3&amp;"*")=1,1,0),0))</f>
        <v>0</v>
      </c>
      <c r="I829" s="0" t="n">
        <f aca="false">IF(OR(I$3="",Consolidado!$D829=""),0,IF(ISNUMBER(SEARCH(I$3,Consolidado!$D829)),IF(COUNTIFS(Consolidado!$AC$5:AC829,Consolidado!$AC829,Consolidado!$D$5:D829,"*"&amp;I$3&amp;"*")=1,1,0),0))</f>
        <v>0</v>
      </c>
      <c r="J829" s="0" t="n">
        <f aca="false">IF(OR(J$3="",Consolidado!$D829=""),0,IF(ISNUMBER(SEARCH(J$3,Consolidado!$D829)),IF(COUNTIFS(Consolidado!$AC$5:AC829,Consolidado!$AC829,Consolidado!$D$5:D829,"*"&amp;J$3&amp;"*")=1,1,0),0))</f>
        <v>0</v>
      </c>
      <c r="K829" s="0" t="n">
        <f aca="false">IF(OR(K$3="",Consolidado!$D829=""),0,IF(ISNUMBER(SEARCH(K$3,Consolidado!$D829)),IF(COUNTIFS(Consolidado!$AC$5:AC829,Consolidado!$AC829,Consolidado!$D$5:D829,"*"&amp;K$3&amp;"*")=1,1,0),0))</f>
        <v>0</v>
      </c>
      <c r="L829" s="0" t="n">
        <f aca="false">IF(OR(L$3="",Consolidado!$D829=""),0,IF(ISNUMBER(SEARCH(L$3,Consolidado!$D829)),IF(COUNTIFS(Consolidado!$AC$5:AC829,Consolidado!$AC829,Consolidado!$D$5:D829,"*"&amp;L$3&amp;"*")=1,1,0),0))</f>
        <v>0</v>
      </c>
      <c r="M829" s="0" t="n">
        <f aca="false">IF(OR(M$3="",Consolidado!$D829=""),0,IF(ISNUMBER(SEARCH(M$3,Consolidado!$D829)),IF(COUNTIFS(Consolidado!$AC$5:AC829,Consolidado!$AC829,Consolidado!$D$5:D829,"*"&amp;M$3&amp;"*")=1,1,0),0))</f>
        <v>0</v>
      </c>
      <c r="N829" s="0" t="n">
        <f aca="false">IF(OR(N$3="",Consolidado!$D829=""),0,IF(ISNUMBER(SEARCH(N$3,Consolidado!$D829)),IF(COUNTIFS(Consolidado!$AC$5:AC829,Consolidado!$AC829,Consolidado!$D$5:D829,"*"&amp;N$3&amp;"*")=1,1,0),0))</f>
        <v>0</v>
      </c>
      <c r="O829" s="0" t="n">
        <f aca="false">IF(OR(O$3="",Consolidado!$D829=""),0,IF(ISNUMBER(SEARCH(O$3,Consolidado!$D829)),IF(COUNTIFS(Consolidado!$AC$5:AC829,Consolidado!$AC829,Consolidado!$D$5:D829,"*"&amp;O$3&amp;"*")=1,1,0),0))</f>
        <v>0</v>
      </c>
      <c r="P829" s="0" t="n">
        <f aca="false">IF(OR(P$3="",Consolidado!$D829=""),0,IF(ISNUMBER(SEARCH(P$3,Consolidado!$D829)),IF(COUNTIFS(Consolidado!$AC$5:AC829,Consolidado!$AC829,Consolidado!$D$5:D829,"*"&amp;P$3&amp;"*")=1,1,0),0))</f>
        <v>0</v>
      </c>
      <c r="Q829" s="0" t="n">
        <f aca="false">IF(OR(Q$3="",Consolidado!$D829=""),0,IF(ISNUMBER(SEARCH(Q$3,Consolidado!$D829)),IF(COUNTIFS(Consolidado!$AC$5:AC829,Consolidado!$AC829,Consolidado!$D$5:D829,"*"&amp;Q$3&amp;"*")=1,1,0),0))</f>
        <v>0</v>
      </c>
      <c r="R829" s="0" t="n">
        <f aca="false">IF(OR(R$3="",Consolidado!$D829=""),0,IF(ISNUMBER(SEARCH(R$3,Consolidado!$D829)),IF(COUNTIFS(Consolidado!$AC$5:AC829,Consolidado!$AC829,Consolidado!$D$5:D829,"*"&amp;R$3&amp;"*")=1,1,0),0))</f>
        <v>0</v>
      </c>
      <c r="S829" s="0" t="n">
        <f aca="false">IF(OR(S$3="",Consolidado!$D829=""),0,IF(ISNUMBER(SEARCH(S$3,Consolidado!$D829)),IF(COUNTIFS(Consolidado!$AC$5:AC829,Consolidado!$AC829,Consolidado!$D$5:D829,"*"&amp;S$3&amp;"*")=1,1,0),0))</f>
        <v>0</v>
      </c>
      <c r="T829" s="0" t="n">
        <f aca="false">IF(OR(T$3="",Consolidado!$D829=""),0,IF(ISNUMBER(SEARCH(T$3,Consolidado!$D829)),IF(COUNTIFS(Consolidado!$AC$5:AC829,Consolidado!$AC829,Consolidado!$D$5:D829,"*"&amp;T$3&amp;"*")=1,1,0),0))</f>
        <v>0</v>
      </c>
      <c r="U829" s="0" t="n">
        <f aca="false">IF(OR(U$3="",Consolidado!$D829=""),0,IF(ISNUMBER(SEARCH(U$3,Consolidado!$D829)),IF(COUNTIFS(Consolidado!$AC$5:AC829,Consolidado!$AC829,Consolidado!$D$5:D829,"*"&amp;U$3&amp;"*")=1,1,0),0))</f>
        <v>0</v>
      </c>
      <c r="V829" s="0" t="n">
        <f aca="false">IF(OR(V$3="",Consolidado!$D829=""),0,IF(ISNUMBER(SEARCH(V$3,Consolidado!$D829)),IF(COUNTIFS(Consolidado!$AC$5:AC829,Consolidado!$AC829,Consolidado!$D$5:D829,"*"&amp;V$3&amp;"*")=1,1,0),0))</f>
        <v>0</v>
      </c>
      <c r="W829" s="0" t="n">
        <f aca="false">IF(OR(W$3="",Consolidado!$D829=""),0,IF(ISNUMBER(SEARCH(W$3,Consolidado!$D829)),IF(COUNTIFS(Consolidado!$AC$5:AC829,Consolidado!$AC829,Consolidado!$D$5:D829,"*"&amp;W$3&amp;"*")=1,1,0),0))</f>
        <v>0</v>
      </c>
      <c r="X829" s="0" t="n">
        <f aca="false">IF(OR(X$3="",Consolidado!$D829=""),0,IF(ISNUMBER(SEARCH(X$3,Consolidado!$D829)),IF(COUNTIFS(Consolidado!$AC$5:AC829,Consolidado!$AC829,Consolidado!$D$5:D829,"*"&amp;X$3&amp;"*")=1,1,0),0))</f>
        <v>0</v>
      </c>
      <c r="Y829" s="0" t="n">
        <f aca="false">IF(OR(Y$3="",Consolidado!$D829=""),0,IF(ISNUMBER(SEARCH(Y$3,Consolidado!$D829)),IF(COUNTIFS(Consolidado!$AC$5:AC829,Consolidado!$AC829,Consolidado!$D$5:D829,"*"&amp;Y$3&amp;"*")=1,1,0),0))</f>
        <v>0</v>
      </c>
      <c r="Z829" s="0" t="n">
        <f aca="false">IF(OR(Z$3="",Consolidado!$D829=""),0,IF(ISNUMBER(SEARCH(Z$3,Consolidado!$D829)),IF(COUNTIFS(Consolidado!$AC$5:AC829,Consolidado!$AC829,Consolidado!$D$5:D829,"*"&amp;Z$3&amp;"*")=1,1,0),0))</f>
        <v>0</v>
      </c>
      <c r="AA829" s="0" t="n">
        <f aca="false">IF(OR(AA$3="",Consolidado!$D829=""),0,IF(ISNUMBER(SEARCH(AA$3,Consolidado!$D829)),IF(COUNTIFS(Consolidado!$AC$5:AC829,Consolidado!$AC829,Consolidado!$D$5:D829,"*"&amp;AA$3&amp;"*")=1,1,0),0))</f>
        <v>0</v>
      </c>
      <c r="AB829" s="0" t="n">
        <f aca="false">IF(OR(AB$3="",Consolidado!$D829=""),0,IF(ISNUMBER(SEARCH(AB$3,Consolidado!$D829)),IF(COUNTIFS(Consolidado!$AC$5:AC829,Consolidado!$AC829,Consolidado!$D$5:D829,"*"&amp;AB$3&amp;"*")=1,1,0),0))</f>
        <v>0</v>
      </c>
      <c r="AC829" s="0" t="n">
        <f aca="false">IF(OR(AC$3="",Consolidado!$D829=""),0,IF(ISNUMBER(SEARCH(AC$3,Consolidado!$D829)),IF(COUNTIFS(Consolidado!$AC$5:AC829,Consolidado!$AC829,Consolidado!$D$5:D829,"*"&amp;AC$3&amp;"*")=1,1,0),0))</f>
        <v>0</v>
      </c>
      <c r="AD829" s="0" t="n">
        <f aca="false">IF(OR(AD$3="",Consolidado!$D829=""),0,IF(ISNUMBER(SEARCH(AD$3,Consolidado!$D829)),IF(COUNTIFS(Consolidado!$AC$5:AC829,Consolidado!$AC829,Consolidado!$D$5:D829,"*"&amp;AD$3&amp;"*")=1,1,0),0))</f>
        <v>0</v>
      </c>
      <c r="AE829" s="0" t="n">
        <f aca="false">IF(OR(AE$3="",Consolidado!$D829=""),0,IF(ISNUMBER(SEARCH(AE$3,Consolidado!$D829)),IF(COUNTIFS(Consolidado!$AC$5:AC829,Consolidado!$AC829,Consolidado!$D$5:D829,"*"&amp;AE$3&amp;"*")=1,1,0),0))</f>
        <v>0</v>
      </c>
      <c r="AF829" s="0" t="n">
        <f aca="false">IF(OR(AF$3="",Consolidado!$D829=""),0,IF(ISNUMBER(SEARCH(AF$3,Consolidado!$D829)),IF(COUNTIFS(Consolidado!$AC$5:AC829,Consolidado!$AC829,Consolidado!$D$5:D829,"*"&amp;AF$3&amp;"*")=1,1,0),0))</f>
        <v>0</v>
      </c>
      <c r="AG829" s="0" t="n">
        <f aca="false">IF(OR(AG$3="",Consolidado!$D829=""),0,IF(ISNUMBER(SEARCH(AG$3,Consolidado!$D829)),IF(COUNTIFS(Consolidado!$AC$5:AC829,Consolidado!$AC829,Consolidado!$D$5:D829,"*"&amp;AG$3&amp;"*")=1,1,0),0))</f>
        <v>0</v>
      </c>
      <c r="AH829" s="0" t="n">
        <f aca="false">IF(OR(AH$3="",Consolidado!$D829=""),0,IF(ISNUMBER(SEARCH(AH$3,Consolidado!$D829)),IF(COUNTIFS(Consolidado!$AC$5:AC829,Consolidado!$AC829,Consolidado!$D$5:D829,"*"&amp;AH$3&amp;"*")=1,1,0),0))</f>
        <v>0</v>
      </c>
      <c r="AI829" s="0" t="n">
        <f aca="false">IF(OR(AI$3="",Consolidado!$D829=""),0,IF(ISNUMBER(SEARCH(AI$3,Consolidado!$D829)),IF(COUNTIFS(Consolidado!$AC$5:AC829,Consolidado!$AC829,Consolidado!$D$5:D829,"*"&amp;AI$3&amp;"*")=1,1,0),0))</f>
        <v>0</v>
      </c>
      <c r="AJ829" s="0" t="n">
        <f aca="false">IF(OR(AJ$3="",Consolidado!$D829=""),0,IF(ISNUMBER(SEARCH(AJ$3,Consolidado!$D829)),IF(COUNTIFS(Consolidado!$AC$5:AC829,Consolidado!$AC829,Consolidado!$D$5:D829,"*"&amp;AJ$3&amp;"*")=1,1,0),0))</f>
        <v>0</v>
      </c>
      <c r="AK829" s="0" t="n">
        <f aca="false">IF(OR(AK$3="",Consolidado!$D829=""),0,IF(ISNUMBER(SEARCH(AK$3,Consolidado!$D829)),IF(COUNTIFS(Consolidado!$AC$5:AC829,Consolidado!$AC829,Consolidado!$D$5:D829,"*"&amp;AK$3&amp;"*")=1,1,0),0))</f>
        <v>0</v>
      </c>
      <c r="AL829" s="0" t="n">
        <f aca="false">IF(OR(AL$3="",Consolidado!$D829=""),0,IF(ISNUMBER(SEARCH(AL$3,Consolidado!$D829)),IF(COUNTIFS(Consolidado!$AC$5:AC829,Consolidado!$AC829,Consolidado!$D$5:D829,"*"&amp;AL$3&amp;"*")=1,1,0),0))</f>
        <v>0</v>
      </c>
      <c r="AM829" s="0" t="n">
        <f aca="false">IF(OR(AM$3="",Consolidado!$D829=""),0,IF(ISNUMBER(SEARCH(AM$3,Consolidado!$D829)),IF(COUNTIFS(Consolidado!$AC$5:AC829,Consolidado!$AC829,Consolidado!$D$5:D829,"*"&amp;AM$3&amp;"*")=1,1,0),0))</f>
        <v>0</v>
      </c>
      <c r="AN829" s="0" t="n">
        <f aca="false">IF(OR(AN$3="",Consolidado!$D829=""),0,IF(ISNUMBER(SEARCH(AN$3,Consolidado!$D829)),IF(COUNTIFS(Consolidado!$AC$5:AC829,Consolidado!$AC829,Consolidado!$D$5:D829,"*"&amp;AN$3&amp;"*")=1,1,0),0))</f>
        <v>0</v>
      </c>
      <c r="AO829" s="0" t="n">
        <f aca="false">IF(OR(AO$3="",Consolidado!$D829=""),0,IF(ISNUMBER(SEARCH(AO$3,Consolidado!$D829)),IF(COUNTIFS(Consolidado!$AC$5:AC829,Consolidado!$AC829,Consolidado!$D$5:D829,"*"&amp;AO$3&amp;"*")=1,1,0),0))</f>
        <v>0</v>
      </c>
    </row>
    <row r="830" customFormat="false" ht="15" hidden="false" customHeight="false" outlineLevel="0" collapsed="false">
      <c r="B830" s="0" t="n">
        <f aca="false">IF(OR(B$3="",Consolidado!$D830=""),0,IF(ISNUMBER(SEARCH(B$3,Consolidado!$D830)),IF(COUNTIFS(Consolidado!$AC$5:AC830,Consolidado!$AC830,Consolidado!$D$5:D830,"*"&amp;B$3&amp;"*")=1,1,0),0))</f>
        <v>0</v>
      </c>
      <c r="C830" s="0" t="n">
        <f aca="false">IF(OR(C$3="",Consolidado!$D830=""),0,IF(ISNUMBER(SEARCH(C$3,Consolidado!$D830)),IF(COUNTIFS(Consolidado!$AC$5:AC830,Consolidado!$AC830,Consolidado!$D$5:D830,"*"&amp;C$3&amp;"*")=1,1,0),0))</f>
        <v>0</v>
      </c>
      <c r="D830" s="0" t="n">
        <f aca="false">IF(OR(D$3="",Consolidado!$D830=""),0,IF(ISNUMBER(SEARCH(D$3,Consolidado!$D830)),IF(COUNTIFS(Consolidado!$AC$5:AC830,Consolidado!$AC830,Consolidado!$D$5:D830,"*"&amp;D$3&amp;"*")=1,1,0),0))</f>
        <v>0</v>
      </c>
      <c r="E830" s="0" t="n">
        <f aca="false">IF(OR(E$3="",Consolidado!$D830=""),0,IF(ISNUMBER(SEARCH(E$3,Consolidado!$D830)),IF(COUNTIFS(Consolidado!$AC$5:AC830,Consolidado!$AC830,Consolidado!$D$5:D830,"*"&amp;E$3&amp;"*")=1,1,0),0))</f>
        <v>0</v>
      </c>
      <c r="F830" s="0" t="n">
        <f aca="false">IF(OR(F$3="",Consolidado!$D830=""),0,IF(ISNUMBER(SEARCH(F$3,Consolidado!$D830)),IF(COUNTIFS(Consolidado!$AC$5:AC830,Consolidado!$AC830,Consolidado!$D$5:D830,"*"&amp;F$3&amp;"*")=1,1,0),0))</f>
        <v>0</v>
      </c>
      <c r="G830" s="0" t="n">
        <f aca="false">IF(OR(G$3="",Consolidado!$D830=""),0,IF(ISNUMBER(SEARCH(G$3,Consolidado!$D830)),IF(COUNTIFS(Consolidado!$AC$5:AC830,Consolidado!$AC830,Consolidado!$D$5:D830,"*"&amp;G$3&amp;"*")=1,1,0),0))</f>
        <v>0</v>
      </c>
      <c r="H830" s="0" t="n">
        <f aca="false">IF(OR(H$3="",Consolidado!$D830=""),0,IF(ISNUMBER(SEARCH(H$3,Consolidado!$D830)),IF(COUNTIFS(Consolidado!$AC$5:AC830,Consolidado!$AC830,Consolidado!$D$5:D830,"*"&amp;H$3&amp;"*")=1,1,0),0))</f>
        <v>0</v>
      </c>
      <c r="I830" s="0" t="n">
        <f aca="false">IF(OR(I$3="",Consolidado!$D830=""),0,IF(ISNUMBER(SEARCH(I$3,Consolidado!$D830)),IF(COUNTIFS(Consolidado!$AC$5:AC830,Consolidado!$AC830,Consolidado!$D$5:D830,"*"&amp;I$3&amp;"*")=1,1,0),0))</f>
        <v>0</v>
      </c>
      <c r="J830" s="0" t="n">
        <f aca="false">IF(OR(J$3="",Consolidado!$D830=""),0,IF(ISNUMBER(SEARCH(J$3,Consolidado!$D830)),IF(COUNTIFS(Consolidado!$AC$5:AC830,Consolidado!$AC830,Consolidado!$D$5:D830,"*"&amp;J$3&amp;"*")=1,1,0),0))</f>
        <v>0</v>
      </c>
      <c r="K830" s="0" t="n">
        <f aca="false">IF(OR(K$3="",Consolidado!$D830=""),0,IF(ISNUMBER(SEARCH(K$3,Consolidado!$D830)),IF(COUNTIFS(Consolidado!$AC$5:AC830,Consolidado!$AC830,Consolidado!$D$5:D830,"*"&amp;K$3&amp;"*")=1,1,0),0))</f>
        <v>0</v>
      </c>
      <c r="L830" s="0" t="n">
        <f aca="false">IF(OR(L$3="",Consolidado!$D830=""),0,IF(ISNUMBER(SEARCH(L$3,Consolidado!$D830)),IF(COUNTIFS(Consolidado!$AC$5:AC830,Consolidado!$AC830,Consolidado!$D$5:D830,"*"&amp;L$3&amp;"*")=1,1,0),0))</f>
        <v>0</v>
      </c>
      <c r="M830" s="0" t="n">
        <f aca="false">IF(OR(M$3="",Consolidado!$D830=""),0,IF(ISNUMBER(SEARCH(M$3,Consolidado!$D830)),IF(COUNTIFS(Consolidado!$AC$5:AC830,Consolidado!$AC830,Consolidado!$D$5:D830,"*"&amp;M$3&amp;"*")=1,1,0),0))</f>
        <v>0</v>
      </c>
      <c r="N830" s="0" t="n">
        <f aca="false">IF(OR(N$3="",Consolidado!$D830=""),0,IF(ISNUMBER(SEARCH(N$3,Consolidado!$D830)),IF(COUNTIFS(Consolidado!$AC$5:AC830,Consolidado!$AC830,Consolidado!$D$5:D830,"*"&amp;N$3&amp;"*")=1,1,0),0))</f>
        <v>0</v>
      </c>
      <c r="O830" s="0" t="n">
        <f aca="false">IF(OR(O$3="",Consolidado!$D830=""),0,IF(ISNUMBER(SEARCH(O$3,Consolidado!$D830)),IF(COUNTIFS(Consolidado!$AC$5:AC830,Consolidado!$AC830,Consolidado!$D$5:D830,"*"&amp;O$3&amp;"*")=1,1,0),0))</f>
        <v>0</v>
      </c>
      <c r="P830" s="0" t="n">
        <f aca="false">IF(OR(P$3="",Consolidado!$D830=""),0,IF(ISNUMBER(SEARCH(P$3,Consolidado!$D830)),IF(COUNTIFS(Consolidado!$AC$5:AC830,Consolidado!$AC830,Consolidado!$D$5:D830,"*"&amp;P$3&amp;"*")=1,1,0),0))</f>
        <v>0</v>
      </c>
      <c r="Q830" s="0" t="n">
        <f aca="false">IF(OR(Q$3="",Consolidado!$D830=""),0,IF(ISNUMBER(SEARCH(Q$3,Consolidado!$D830)),IF(COUNTIFS(Consolidado!$AC$5:AC830,Consolidado!$AC830,Consolidado!$D$5:D830,"*"&amp;Q$3&amp;"*")=1,1,0),0))</f>
        <v>0</v>
      </c>
      <c r="R830" s="0" t="n">
        <f aca="false">IF(OR(R$3="",Consolidado!$D830=""),0,IF(ISNUMBER(SEARCH(R$3,Consolidado!$D830)),IF(COUNTIFS(Consolidado!$AC$5:AC830,Consolidado!$AC830,Consolidado!$D$5:D830,"*"&amp;R$3&amp;"*")=1,1,0),0))</f>
        <v>0</v>
      </c>
      <c r="S830" s="0" t="n">
        <f aca="false">IF(OR(S$3="",Consolidado!$D830=""),0,IF(ISNUMBER(SEARCH(S$3,Consolidado!$D830)),IF(COUNTIFS(Consolidado!$AC$5:AC830,Consolidado!$AC830,Consolidado!$D$5:D830,"*"&amp;S$3&amp;"*")=1,1,0),0))</f>
        <v>0</v>
      </c>
      <c r="T830" s="0" t="n">
        <f aca="false">IF(OR(T$3="",Consolidado!$D830=""),0,IF(ISNUMBER(SEARCH(T$3,Consolidado!$D830)),IF(COUNTIFS(Consolidado!$AC$5:AC830,Consolidado!$AC830,Consolidado!$D$5:D830,"*"&amp;T$3&amp;"*")=1,1,0),0))</f>
        <v>0</v>
      </c>
      <c r="U830" s="0" t="n">
        <f aca="false">IF(OR(U$3="",Consolidado!$D830=""),0,IF(ISNUMBER(SEARCH(U$3,Consolidado!$D830)),IF(COUNTIFS(Consolidado!$AC$5:AC830,Consolidado!$AC830,Consolidado!$D$5:D830,"*"&amp;U$3&amp;"*")=1,1,0),0))</f>
        <v>0</v>
      </c>
      <c r="V830" s="0" t="n">
        <f aca="false">IF(OR(V$3="",Consolidado!$D830=""),0,IF(ISNUMBER(SEARCH(V$3,Consolidado!$D830)),IF(COUNTIFS(Consolidado!$AC$5:AC830,Consolidado!$AC830,Consolidado!$D$5:D830,"*"&amp;V$3&amp;"*")=1,1,0),0))</f>
        <v>0</v>
      </c>
      <c r="W830" s="0" t="n">
        <f aca="false">IF(OR(W$3="",Consolidado!$D830=""),0,IF(ISNUMBER(SEARCH(W$3,Consolidado!$D830)),IF(COUNTIFS(Consolidado!$AC$5:AC830,Consolidado!$AC830,Consolidado!$D$5:D830,"*"&amp;W$3&amp;"*")=1,1,0),0))</f>
        <v>0</v>
      </c>
      <c r="X830" s="0" t="n">
        <f aca="false">IF(OR(X$3="",Consolidado!$D830=""),0,IF(ISNUMBER(SEARCH(X$3,Consolidado!$D830)),IF(COUNTIFS(Consolidado!$AC$5:AC830,Consolidado!$AC830,Consolidado!$D$5:D830,"*"&amp;X$3&amp;"*")=1,1,0),0))</f>
        <v>0</v>
      </c>
      <c r="Y830" s="0" t="n">
        <f aca="false">IF(OR(Y$3="",Consolidado!$D830=""),0,IF(ISNUMBER(SEARCH(Y$3,Consolidado!$D830)),IF(COUNTIFS(Consolidado!$AC$5:AC830,Consolidado!$AC830,Consolidado!$D$5:D830,"*"&amp;Y$3&amp;"*")=1,1,0),0))</f>
        <v>0</v>
      </c>
      <c r="Z830" s="0" t="n">
        <f aca="false">IF(OR(Z$3="",Consolidado!$D830=""),0,IF(ISNUMBER(SEARCH(Z$3,Consolidado!$D830)),IF(COUNTIFS(Consolidado!$AC$5:AC830,Consolidado!$AC830,Consolidado!$D$5:D830,"*"&amp;Z$3&amp;"*")=1,1,0),0))</f>
        <v>0</v>
      </c>
      <c r="AA830" s="0" t="n">
        <f aca="false">IF(OR(AA$3="",Consolidado!$D830=""),0,IF(ISNUMBER(SEARCH(AA$3,Consolidado!$D830)),IF(COUNTIFS(Consolidado!$AC$5:AC830,Consolidado!$AC830,Consolidado!$D$5:D830,"*"&amp;AA$3&amp;"*")=1,1,0),0))</f>
        <v>0</v>
      </c>
      <c r="AB830" s="0" t="n">
        <f aca="false">IF(OR(AB$3="",Consolidado!$D830=""),0,IF(ISNUMBER(SEARCH(AB$3,Consolidado!$D830)),IF(COUNTIFS(Consolidado!$AC$5:AC830,Consolidado!$AC830,Consolidado!$D$5:D830,"*"&amp;AB$3&amp;"*")=1,1,0),0))</f>
        <v>0</v>
      </c>
      <c r="AC830" s="0" t="n">
        <f aca="false">IF(OR(AC$3="",Consolidado!$D830=""),0,IF(ISNUMBER(SEARCH(AC$3,Consolidado!$D830)),IF(COUNTIFS(Consolidado!$AC$5:AC830,Consolidado!$AC830,Consolidado!$D$5:D830,"*"&amp;AC$3&amp;"*")=1,1,0),0))</f>
        <v>0</v>
      </c>
      <c r="AD830" s="0" t="n">
        <f aca="false">IF(OR(AD$3="",Consolidado!$D830=""),0,IF(ISNUMBER(SEARCH(AD$3,Consolidado!$D830)),IF(COUNTIFS(Consolidado!$AC$5:AC830,Consolidado!$AC830,Consolidado!$D$5:D830,"*"&amp;AD$3&amp;"*")=1,1,0),0))</f>
        <v>0</v>
      </c>
      <c r="AE830" s="0" t="n">
        <f aca="false">IF(OR(AE$3="",Consolidado!$D830=""),0,IF(ISNUMBER(SEARCH(AE$3,Consolidado!$D830)),IF(COUNTIFS(Consolidado!$AC$5:AC830,Consolidado!$AC830,Consolidado!$D$5:D830,"*"&amp;AE$3&amp;"*")=1,1,0),0))</f>
        <v>0</v>
      </c>
      <c r="AF830" s="0" t="n">
        <f aca="false">IF(OR(AF$3="",Consolidado!$D830=""),0,IF(ISNUMBER(SEARCH(AF$3,Consolidado!$D830)),IF(COUNTIFS(Consolidado!$AC$5:AC830,Consolidado!$AC830,Consolidado!$D$5:D830,"*"&amp;AF$3&amp;"*")=1,1,0),0))</f>
        <v>0</v>
      </c>
      <c r="AG830" s="0" t="n">
        <f aca="false">IF(OR(AG$3="",Consolidado!$D830=""),0,IF(ISNUMBER(SEARCH(AG$3,Consolidado!$D830)),IF(COUNTIFS(Consolidado!$AC$5:AC830,Consolidado!$AC830,Consolidado!$D$5:D830,"*"&amp;AG$3&amp;"*")=1,1,0),0))</f>
        <v>0</v>
      </c>
      <c r="AH830" s="0" t="n">
        <f aca="false">IF(OR(AH$3="",Consolidado!$D830=""),0,IF(ISNUMBER(SEARCH(AH$3,Consolidado!$D830)),IF(COUNTIFS(Consolidado!$AC$5:AC830,Consolidado!$AC830,Consolidado!$D$5:D830,"*"&amp;AH$3&amp;"*")=1,1,0),0))</f>
        <v>0</v>
      </c>
      <c r="AI830" s="0" t="n">
        <f aca="false">IF(OR(AI$3="",Consolidado!$D830=""),0,IF(ISNUMBER(SEARCH(AI$3,Consolidado!$D830)),IF(COUNTIFS(Consolidado!$AC$5:AC830,Consolidado!$AC830,Consolidado!$D$5:D830,"*"&amp;AI$3&amp;"*")=1,1,0),0))</f>
        <v>0</v>
      </c>
      <c r="AJ830" s="0" t="n">
        <f aca="false">IF(OR(AJ$3="",Consolidado!$D830=""),0,IF(ISNUMBER(SEARCH(AJ$3,Consolidado!$D830)),IF(COUNTIFS(Consolidado!$AC$5:AC830,Consolidado!$AC830,Consolidado!$D$5:D830,"*"&amp;AJ$3&amp;"*")=1,1,0),0))</f>
        <v>0</v>
      </c>
      <c r="AK830" s="0" t="n">
        <f aca="false">IF(OR(AK$3="",Consolidado!$D830=""),0,IF(ISNUMBER(SEARCH(AK$3,Consolidado!$D830)),IF(COUNTIFS(Consolidado!$AC$5:AC830,Consolidado!$AC830,Consolidado!$D$5:D830,"*"&amp;AK$3&amp;"*")=1,1,0),0))</f>
        <v>0</v>
      </c>
      <c r="AL830" s="0" t="n">
        <f aca="false">IF(OR(AL$3="",Consolidado!$D830=""),0,IF(ISNUMBER(SEARCH(AL$3,Consolidado!$D830)),IF(COUNTIFS(Consolidado!$AC$5:AC830,Consolidado!$AC830,Consolidado!$D$5:D830,"*"&amp;AL$3&amp;"*")=1,1,0),0))</f>
        <v>0</v>
      </c>
      <c r="AM830" s="0" t="n">
        <f aca="false">IF(OR(AM$3="",Consolidado!$D830=""),0,IF(ISNUMBER(SEARCH(AM$3,Consolidado!$D830)),IF(COUNTIFS(Consolidado!$AC$5:AC830,Consolidado!$AC830,Consolidado!$D$5:D830,"*"&amp;AM$3&amp;"*")=1,1,0),0))</f>
        <v>0</v>
      </c>
      <c r="AN830" s="0" t="n">
        <f aca="false">IF(OR(AN$3="",Consolidado!$D830=""),0,IF(ISNUMBER(SEARCH(AN$3,Consolidado!$D830)),IF(COUNTIFS(Consolidado!$AC$5:AC830,Consolidado!$AC830,Consolidado!$D$5:D830,"*"&amp;AN$3&amp;"*")=1,1,0),0))</f>
        <v>0</v>
      </c>
      <c r="AO830" s="0" t="n">
        <f aca="false">IF(OR(AO$3="",Consolidado!$D830=""),0,IF(ISNUMBER(SEARCH(AO$3,Consolidado!$D830)),IF(COUNTIFS(Consolidado!$AC$5:AC830,Consolidado!$AC830,Consolidado!$D$5:D830,"*"&amp;AO$3&amp;"*")=1,1,0),0))</f>
        <v>0</v>
      </c>
    </row>
    <row r="831" customFormat="false" ht="15" hidden="false" customHeight="false" outlineLevel="0" collapsed="false">
      <c r="B831" s="0" t="n">
        <f aca="false">IF(OR(B$3="",Consolidado!$D831=""),0,IF(ISNUMBER(SEARCH(B$3,Consolidado!$D831)),IF(COUNTIFS(Consolidado!$AC$5:AC831,Consolidado!$AC831,Consolidado!$D$5:D831,"*"&amp;B$3&amp;"*")=1,1,0),0))</f>
        <v>0</v>
      </c>
      <c r="C831" s="0" t="n">
        <f aca="false">IF(OR(C$3="",Consolidado!$D831=""),0,IF(ISNUMBER(SEARCH(C$3,Consolidado!$D831)),IF(COUNTIFS(Consolidado!$AC$5:AC831,Consolidado!$AC831,Consolidado!$D$5:D831,"*"&amp;C$3&amp;"*")=1,1,0),0))</f>
        <v>0</v>
      </c>
      <c r="D831" s="0" t="n">
        <f aca="false">IF(OR(D$3="",Consolidado!$D831=""),0,IF(ISNUMBER(SEARCH(D$3,Consolidado!$D831)),IF(COUNTIFS(Consolidado!$AC$5:AC831,Consolidado!$AC831,Consolidado!$D$5:D831,"*"&amp;D$3&amp;"*")=1,1,0),0))</f>
        <v>0</v>
      </c>
      <c r="E831" s="0" t="n">
        <f aca="false">IF(OR(E$3="",Consolidado!$D831=""),0,IF(ISNUMBER(SEARCH(E$3,Consolidado!$D831)),IF(COUNTIFS(Consolidado!$AC$5:AC831,Consolidado!$AC831,Consolidado!$D$5:D831,"*"&amp;E$3&amp;"*")=1,1,0),0))</f>
        <v>0</v>
      </c>
      <c r="F831" s="0" t="n">
        <f aca="false">IF(OR(F$3="",Consolidado!$D831=""),0,IF(ISNUMBER(SEARCH(F$3,Consolidado!$D831)),IF(COUNTIFS(Consolidado!$AC$5:AC831,Consolidado!$AC831,Consolidado!$D$5:D831,"*"&amp;F$3&amp;"*")=1,1,0),0))</f>
        <v>0</v>
      </c>
      <c r="G831" s="0" t="n">
        <f aca="false">IF(OR(G$3="",Consolidado!$D831=""),0,IF(ISNUMBER(SEARCH(G$3,Consolidado!$D831)),IF(COUNTIFS(Consolidado!$AC$5:AC831,Consolidado!$AC831,Consolidado!$D$5:D831,"*"&amp;G$3&amp;"*")=1,1,0),0))</f>
        <v>0</v>
      </c>
      <c r="H831" s="0" t="n">
        <f aca="false">IF(OR(H$3="",Consolidado!$D831=""),0,IF(ISNUMBER(SEARCH(H$3,Consolidado!$D831)),IF(COUNTIFS(Consolidado!$AC$5:AC831,Consolidado!$AC831,Consolidado!$D$5:D831,"*"&amp;H$3&amp;"*")=1,1,0),0))</f>
        <v>0</v>
      </c>
      <c r="I831" s="0" t="n">
        <f aca="false">IF(OR(I$3="",Consolidado!$D831=""),0,IF(ISNUMBER(SEARCH(I$3,Consolidado!$D831)),IF(COUNTIFS(Consolidado!$AC$5:AC831,Consolidado!$AC831,Consolidado!$D$5:D831,"*"&amp;I$3&amp;"*")=1,1,0),0))</f>
        <v>0</v>
      </c>
      <c r="J831" s="0" t="n">
        <f aca="false">IF(OR(J$3="",Consolidado!$D831=""),0,IF(ISNUMBER(SEARCH(J$3,Consolidado!$D831)),IF(COUNTIFS(Consolidado!$AC$5:AC831,Consolidado!$AC831,Consolidado!$D$5:D831,"*"&amp;J$3&amp;"*")=1,1,0),0))</f>
        <v>0</v>
      </c>
      <c r="K831" s="0" t="n">
        <f aca="false">IF(OR(K$3="",Consolidado!$D831=""),0,IF(ISNUMBER(SEARCH(K$3,Consolidado!$D831)),IF(COUNTIFS(Consolidado!$AC$5:AC831,Consolidado!$AC831,Consolidado!$D$5:D831,"*"&amp;K$3&amp;"*")=1,1,0),0))</f>
        <v>0</v>
      </c>
      <c r="L831" s="0" t="n">
        <f aca="false">IF(OR(L$3="",Consolidado!$D831=""),0,IF(ISNUMBER(SEARCH(L$3,Consolidado!$D831)),IF(COUNTIFS(Consolidado!$AC$5:AC831,Consolidado!$AC831,Consolidado!$D$5:D831,"*"&amp;L$3&amp;"*")=1,1,0),0))</f>
        <v>0</v>
      </c>
      <c r="M831" s="0" t="n">
        <f aca="false">IF(OR(M$3="",Consolidado!$D831=""),0,IF(ISNUMBER(SEARCH(M$3,Consolidado!$D831)),IF(COUNTIFS(Consolidado!$AC$5:AC831,Consolidado!$AC831,Consolidado!$D$5:D831,"*"&amp;M$3&amp;"*")=1,1,0),0))</f>
        <v>0</v>
      </c>
      <c r="N831" s="0" t="n">
        <f aca="false">IF(OR(N$3="",Consolidado!$D831=""),0,IF(ISNUMBER(SEARCH(N$3,Consolidado!$D831)),IF(COUNTIFS(Consolidado!$AC$5:AC831,Consolidado!$AC831,Consolidado!$D$5:D831,"*"&amp;N$3&amp;"*")=1,1,0),0))</f>
        <v>0</v>
      </c>
      <c r="O831" s="0" t="n">
        <f aca="false">IF(OR(O$3="",Consolidado!$D831=""),0,IF(ISNUMBER(SEARCH(O$3,Consolidado!$D831)),IF(COUNTIFS(Consolidado!$AC$5:AC831,Consolidado!$AC831,Consolidado!$D$5:D831,"*"&amp;O$3&amp;"*")=1,1,0),0))</f>
        <v>0</v>
      </c>
      <c r="P831" s="0" t="n">
        <f aca="false">IF(OR(P$3="",Consolidado!$D831=""),0,IF(ISNUMBER(SEARCH(P$3,Consolidado!$D831)),IF(COUNTIFS(Consolidado!$AC$5:AC831,Consolidado!$AC831,Consolidado!$D$5:D831,"*"&amp;P$3&amp;"*")=1,1,0),0))</f>
        <v>0</v>
      </c>
      <c r="Q831" s="0" t="n">
        <f aca="false">IF(OR(Q$3="",Consolidado!$D831=""),0,IF(ISNUMBER(SEARCH(Q$3,Consolidado!$D831)),IF(COUNTIFS(Consolidado!$AC$5:AC831,Consolidado!$AC831,Consolidado!$D$5:D831,"*"&amp;Q$3&amp;"*")=1,1,0),0))</f>
        <v>0</v>
      </c>
      <c r="R831" s="0" t="n">
        <f aca="false">IF(OR(R$3="",Consolidado!$D831=""),0,IF(ISNUMBER(SEARCH(R$3,Consolidado!$D831)),IF(COUNTIFS(Consolidado!$AC$5:AC831,Consolidado!$AC831,Consolidado!$D$5:D831,"*"&amp;R$3&amp;"*")=1,1,0),0))</f>
        <v>0</v>
      </c>
      <c r="S831" s="0" t="n">
        <f aca="false">IF(OR(S$3="",Consolidado!$D831=""),0,IF(ISNUMBER(SEARCH(S$3,Consolidado!$D831)),IF(COUNTIFS(Consolidado!$AC$5:AC831,Consolidado!$AC831,Consolidado!$D$5:D831,"*"&amp;S$3&amp;"*")=1,1,0),0))</f>
        <v>0</v>
      </c>
      <c r="T831" s="0" t="n">
        <f aca="false">IF(OR(T$3="",Consolidado!$D831=""),0,IF(ISNUMBER(SEARCH(T$3,Consolidado!$D831)),IF(COUNTIFS(Consolidado!$AC$5:AC831,Consolidado!$AC831,Consolidado!$D$5:D831,"*"&amp;T$3&amp;"*")=1,1,0),0))</f>
        <v>0</v>
      </c>
      <c r="U831" s="0" t="n">
        <f aca="false">IF(OR(U$3="",Consolidado!$D831=""),0,IF(ISNUMBER(SEARCH(U$3,Consolidado!$D831)),IF(COUNTIFS(Consolidado!$AC$5:AC831,Consolidado!$AC831,Consolidado!$D$5:D831,"*"&amp;U$3&amp;"*")=1,1,0),0))</f>
        <v>0</v>
      </c>
      <c r="V831" s="0" t="n">
        <f aca="false">IF(OR(V$3="",Consolidado!$D831=""),0,IF(ISNUMBER(SEARCH(V$3,Consolidado!$D831)),IF(COUNTIFS(Consolidado!$AC$5:AC831,Consolidado!$AC831,Consolidado!$D$5:D831,"*"&amp;V$3&amp;"*")=1,1,0),0))</f>
        <v>0</v>
      </c>
      <c r="W831" s="0" t="n">
        <f aca="false">IF(OR(W$3="",Consolidado!$D831=""),0,IF(ISNUMBER(SEARCH(W$3,Consolidado!$D831)),IF(COUNTIFS(Consolidado!$AC$5:AC831,Consolidado!$AC831,Consolidado!$D$5:D831,"*"&amp;W$3&amp;"*")=1,1,0),0))</f>
        <v>0</v>
      </c>
      <c r="X831" s="0" t="n">
        <f aca="false">IF(OR(X$3="",Consolidado!$D831=""),0,IF(ISNUMBER(SEARCH(X$3,Consolidado!$D831)),IF(COUNTIFS(Consolidado!$AC$5:AC831,Consolidado!$AC831,Consolidado!$D$5:D831,"*"&amp;X$3&amp;"*")=1,1,0),0))</f>
        <v>0</v>
      </c>
      <c r="Y831" s="0" t="n">
        <f aca="false">IF(OR(Y$3="",Consolidado!$D831=""),0,IF(ISNUMBER(SEARCH(Y$3,Consolidado!$D831)),IF(COUNTIFS(Consolidado!$AC$5:AC831,Consolidado!$AC831,Consolidado!$D$5:D831,"*"&amp;Y$3&amp;"*")=1,1,0),0))</f>
        <v>0</v>
      </c>
      <c r="Z831" s="0" t="n">
        <f aca="false">IF(OR(Z$3="",Consolidado!$D831=""),0,IF(ISNUMBER(SEARCH(Z$3,Consolidado!$D831)),IF(COUNTIFS(Consolidado!$AC$5:AC831,Consolidado!$AC831,Consolidado!$D$5:D831,"*"&amp;Z$3&amp;"*")=1,1,0),0))</f>
        <v>0</v>
      </c>
      <c r="AA831" s="0" t="n">
        <f aca="false">IF(OR(AA$3="",Consolidado!$D831=""),0,IF(ISNUMBER(SEARCH(AA$3,Consolidado!$D831)),IF(COUNTIFS(Consolidado!$AC$5:AC831,Consolidado!$AC831,Consolidado!$D$5:D831,"*"&amp;AA$3&amp;"*")=1,1,0),0))</f>
        <v>0</v>
      </c>
      <c r="AB831" s="0" t="n">
        <f aca="false">IF(OR(AB$3="",Consolidado!$D831=""),0,IF(ISNUMBER(SEARCH(AB$3,Consolidado!$D831)),IF(COUNTIFS(Consolidado!$AC$5:AC831,Consolidado!$AC831,Consolidado!$D$5:D831,"*"&amp;AB$3&amp;"*")=1,1,0),0))</f>
        <v>0</v>
      </c>
      <c r="AC831" s="0" t="n">
        <f aca="false">IF(OR(AC$3="",Consolidado!$D831=""),0,IF(ISNUMBER(SEARCH(AC$3,Consolidado!$D831)),IF(COUNTIFS(Consolidado!$AC$5:AC831,Consolidado!$AC831,Consolidado!$D$5:D831,"*"&amp;AC$3&amp;"*")=1,1,0),0))</f>
        <v>0</v>
      </c>
      <c r="AD831" s="0" t="n">
        <f aca="false">IF(OR(AD$3="",Consolidado!$D831=""),0,IF(ISNUMBER(SEARCH(AD$3,Consolidado!$D831)),IF(COUNTIFS(Consolidado!$AC$5:AC831,Consolidado!$AC831,Consolidado!$D$5:D831,"*"&amp;AD$3&amp;"*")=1,1,0),0))</f>
        <v>0</v>
      </c>
      <c r="AE831" s="0" t="n">
        <f aca="false">IF(OR(AE$3="",Consolidado!$D831=""),0,IF(ISNUMBER(SEARCH(AE$3,Consolidado!$D831)),IF(COUNTIFS(Consolidado!$AC$5:AC831,Consolidado!$AC831,Consolidado!$D$5:D831,"*"&amp;AE$3&amp;"*")=1,1,0),0))</f>
        <v>0</v>
      </c>
      <c r="AF831" s="0" t="n">
        <f aca="false">IF(OR(AF$3="",Consolidado!$D831=""),0,IF(ISNUMBER(SEARCH(AF$3,Consolidado!$D831)),IF(COUNTIFS(Consolidado!$AC$5:AC831,Consolidado!$AC831,Consolidado!$D$5:D831,"*"&amp;AF$3&amp;"*")=1,1,0),0))</f>
        <v>0</v>
      </c>
      <c r="AG831" s="0" t="n">
        <f aca="false">IF(OR(AG$3="",Consolidado!$D831=""),0,IF(ISNUMBER(SEARCH(AG$3,Consolidado!$D831)),IF(COUNTIFS(Consolidado!$AC$5:AC831,Consolidado!$AC831,Consolidado!$D$5:D831,"*"&amp;AG$3&amp;"*")=1,1,0),0))</f>
        <v>0</v>
      </c>
      <c r="AH831" s="0" t="n">
        <f aca="false">IF(OR(AH$3="",Consolidado!$D831=""),0,IF(ISNUMBER(SEARCH(AH$3,Consolidado!$D831)),IF(COUNTIFS(Consolidado!$AC$5:AC831,Consolidado!$AC831,Consolidado!$D$5:D831,"*"&amp;AH$3&amp;"*")=1,1,0),0))</f>
        <v>0</v>
      </c>
      <c r="AI831" s="0" t="n">
        <f aca="false">IF(OR(AI$3="",Consolidado!$D831=""),0,IF(ISNUMBER(SEARCH(AI$3,Consolidado!$D831)),IF(COUNTIFS(Consolidado!$AC$5:AC831,Consolidado!$AC831,Consolidado!$D$5:D831,"*"&amp;AI$3&amp;"*")=1,1,0),0))</f>
        <v>0</v>
      </c>
      <c r="AJ831" s="0" t="n">
        <f aca="false">IF(OR(AJ$3="",Consolidado!$D831=""),0,IF(ISNUMBER(SEARCH(AJ$3,Consolidado!$D831)),IF(COUNTIFS(Consolidado!$AC$5:AC831,Consolidado!$AC831,Consolidado!$D$5:D831,"*"&amp;AJ$3&amp;"*")=1,1,0),0))</f>
        <v>0</v>
      </c>
      <c r="AK831" s="0" t="n">
        <f aca="false">IF(OR(AK$3="",Consolidado!$D831=""),0,IF(ISNUMBER(SEARCH(AK$3,Consolidado!$D831)),IF(COUNTIFS(Consolidado!$AC$5:AC831,Consolidado!$AC831,Consolidado!$D$5:D831,"*"&amp;AK$3&amp;"*")=1,1,0),0))</f>
        <v>0</v>
      </c>
      <c r="AL831" s="0" t="n">
        <f aca="false">IF(OR(AL$3="",Consolidado!$D831=""),0,IF(ISNUMBER(SEARCH(AL$3,Consolidado!$D831)),IF(COUNTIFS(Consolidado!$AC$5:AC831,Consolidado!$AC831,Consolidado!$D$5:D831,"*"&amp;AL$3&amp;"*")=1,1,0),0))</f>
        <v>0</v>
      </c>
      <c r="AM831" s="0" t="n">
        <f aca="false">IF(OR(AM$3="",Consolidado!$D831=""),0,IF(ISNUMBER(SEARCH(AM$3,Consolidado!$D831)),IF(COUNTIFS(Consolidado!$AC$5:AC831,Consolidado!$AC831,Consolidado!$D$5:D831,"*"&amp;AM$3&amp;"*")=1,1,0),0))</f>
        <v>0</v>
      </c>
      <c r="AN831" s="0" t="n">
        <f aca="false">IF(OR(AN$3="",Consolidado!$D831=""),0,IF(ISNUMBER(SEARCH(AN$3,Consolidado!$D831)),IF(COUNTIFS(Consolidado!$AC$5:AC831,Consolidado!$AC831,Consolidado!$D$5:D831,"*"&amp;AN$3&amp;"*")=1,1,0),0))</f>
        <v>0</v>
      </c>
      <c r="AO831" s="0" t="n">
        <f aca="false">IF(OR(AO$3="",Consolidado!$D831=""),0,IF(ISNUMBER(SEARCH(AO$3,Consolidado!$D831)),IF(COUNTIFS(Consolidado!$AC$5:AC831,Consolidado!$AC831,Consolidado!$D$5:D831,"*"&amp;AO$3&amp;"*")=1,1,0),0))</f>
        <v>0</v>
      </c>
    </row>
    <row r="832" customFormat="false" ht="15" hidden="false" customHeight="false" outlineLevel="0" collapsed="false">
      <c r="B832" s="0" t="n">
        <f aca="false">IF(OR(B$3="",Consolidado!$D832=""),0,IF(ISNUMBER(SEARCH(B$3,Consolidado!$D832)),IF(COUNTIFS(Consolidado!$AC$5:AC832,Consolidado!$AC832,Consolidado!$D$5:D832,"*"&amp;B$3&amp;"*")=1,1,0),0))</f>
        <v>0</v>
      </c>
      <c r="C832" s="0" t="n">
        <f aca="false">IF(OR(C$3="",Consolidado!$D832=""),0,IF(ISNUMBER(SEARCH(C$3,Consolidado!$D832)),IF(COUNTIFS(Consolidado!$AC$5:AC832,Consolidado!$AC832,Consolidado!$D$5:D832,"*"&amp;C$3&amp;"*")=1,1,0),0))</f>
        <v>0</v>
      </c>
      <c r="D832" s="0" t="n">
        <f aca="false">IF(OR(D$3="",Consolidado!$D832=""),0,IF(ISNUMBER(SEARCH(D$3,Consolidado!$D832)),IF(COUNTIFS(Consolidado!$AC$5:AC832,Consolidado!$AC832,Consolidado!$D$5:D832,"*"&amp;D$3&amp;"*")=1,1,0),0))</f>
        <v>0</v>
      </c>
      <c r="E832" s="0" t="n">
        <f aca="false">IF(OR(E$3="",Consolidado!$D832=""),0,IF(ISNUMBER(SEARCH(E$3,Consolidado!$D832)),IF(COUNTIFS(Consolidado!$AC$5:AC832,Consolidado!$AC832,Consolidado!$D$5:D832,"*"&amp;E$3&amp;"*")=1,1,0),0))</f>
        <v>0</v>
      </c>
      <c r="F832" s="0" t="n">
        <f aca="false">IF(OR(F$3="",Consolidado!$D832=""),0,IF(ISNUMBER(SEARCH(F$3,Consolidado!$D832)),IF(COUNTIFS(Consolidado!$AC$5:AC832,Consolidado!$AC832,Consolidado!$D$5:D832,"*"&amp;F$3&amp;"*")=1,1,0),0))</f>
        <v>0</v>
      </c>
      <c r="G832" s="0" t="n">
        <f aca="false">IF(OR(G$3="",Consolidado!$D832=""),0,IF(ISNUMBER(SEARCH(G$3,Consolidado!$D832)),IF(COUNTIFS(Consolidado!$AC$5:AC832,Consolidado!$AC832,Consolidado!$D$5:D832,"*"&amp;G$3&amp;"*")=1,1,0),0))</f>
        <v>0</v>
      </c>
      <c r="H832" s="0" t="n">
        <f aca="false">IF(OR(H$3="",Consolidado!$D832=""),0,IF(ISNUMBER(SEARCH(H$3,Consolidado!$D832)),IF(COUNTIFS(Consolidado!$AC$5:AC832,Consolidado!$AC832,Consolidado!$D$5:D832,"*"&amp;H$3&amp;"*")=1,1,0),0))</f>
        <v>0</v>
      </c>
      <c r="I832" s="0" t="n">
        <f aca="false">IF(OR(I$3="",Consolidado!$D832=""),0,IF(ISNUMBER(SEARCH(I$3,Consolidado!$D832)),IF(COUNTIFS(Consolidado!$AC$5:AC832,Consolidado!$AC832,Consolidado!$D$5:D832,"*"&amp;I$3&amp;"*")=1,1,0),0))</f>
        <v>0</v>
      </c>
      <c r="J832" s="0" t="n">
        <f aca="false">IF(OR(J$3="",Consolidado!$D832=""),0,IF(ISNUMBER(SEARCH(J$3,Consolidado!$D832)),IF(COUNTIFS(Consolidado!$AC$5:AC832,Consolidado!$AC832,Consolidado!$D$5:D832,"*"&amp;J$3&amp;"*")=1,1,0),0))</f>
        <v>0</v>
      </c>
      <c r="K832" s="0" t="n">
        <f aca="false">IF(OR(K$3="",Consolidado!$D832=""),0,IF(ISNUMBER(SEARCH(K$3,Consolidado!$D832)),IF(COUNTIFS(Consolidado!$AC$5:AC832,Consolidado!$AC832,Consolidado!$D$5:D832,"*"&amp;K$3&amp;"*")=1,1,0),0))</f>
        <v>0</v>
      </c>
      <c r="L832" s="0" t="n">
        <f aca="false">IF(OR(L$3="",Consolidado!$D832=""),0,IF(ISNUMBER(SEARCH(L$3,Consolidado!$D832)),IF(COUNTIFS(Consolidado!$AC$5:AC832,Consolidado!$AC832,Consolidado!$D$5:D832,"*"&amp;L$3&amp;"*")=1,1,0),0))</f>
        <v>0</v>
      </c>
      <c r="M832" s="0" t="n">
        <f aca="false">IF(OR(M$3="",Consolidado!$D832=""),0,IF(ISNUMBER(SEARCH(M$3,Consolidado!$D832)),IF(COUNTIFS(Consolidado!$AC$5:AC832,Consolidado!$AC832,Consolidado!$D$5:D832,"*"&amp;M$3&amp;"*")=1,1,0),0))</f>
        <v>0</v>
      </c>
      <c r="N832" s="0" t="n">
        <f aca="false">IF(OR(N$3="",Consolidado!$D832=""),0,IF(ISNUMBER(SEARCH(N$3,Consolidado!$D832)),IF(COUNTIFS(Consolidado!$AC$5:AC832,Consolidado!$AC832,Consolidado!$D$5:D832,"*"&amp;N$3&amp;"*")=1,1,0),0))</f>
        <v>0</v>
      </c>
      <c r="O832" s="0" t="n">
        <f aca="false">IF(OR(O$3="",Consolidado!$D832=""),0,IF(ISNUMBER(SEARCH(O$3,Consolidado!$D832)),IF(COUNTIFS(Consolidado!$AC$5:AC832,Consolidado!$AC832,Consolidado!$D$5:D832,"*"&amp;O$3&amp;"*")=1,1,0),0))</f>
        <v>0</v>
      </c>
      <c r="P832" s="0" t="n">
        <f aca="false">IF(OR(P$3="",Consolidado!$D832=""),0,IF(ISNUMBER(SEARCH(P$3,Consolidado!$D832)),IF(COUNTIFS(Consolidado!$AC$5:AC832,Consolidado!$AC832,Consolidado!$D$5:D832,"*"&amp;P$3&amp;"*")=1,1,0),0))</f>
        <v>0</v>
      </c>
      <c r="Q832" s="0" t="n">
        <f aca="false">IF(OR(Q$3="",Consolidado!$D832=""),0,IF(ISNUMBER(SEARCH(Q$3,Consolidado!$D832)),IF(COUNTIFS(Consolidado!$AC$5:AC832,Consolidado!$AC832,Consolidado!$D$5:D832,"*"&amp;Q$3&amp;"*")=1,1,0),0))</f>
        <v>0</v>
      </c>
      <c r="R832" s="0" t="n">
        <f aca="false">IF(OR(R$3="",Consolidado!$D832=""),0,IF(ISNUMBER(SEARCH(R$3,Consolidado!$D832)),IF(COUNTIFS(Consolidado!$AC$5:AC832,Consolidado!$AC832,Consolidado!$D$5:D832,"*"&amp;R$3&amp;"*")=1,1,0),0))</f>
        <v>0</v>
      </c>
      <c r="S832" s="0" t="n">
        <f aca="false">IF(OR(S$3="",Consolidado!$D832=""),0,IF(ISNUMBER(SEARCH(S$3,Consolidado!$D832)),IF(COUNTIFS(Consolidado!$AC$5:AC832,Consolidado!$AC832,Consolidado!$D$5:D832,"*"&amp;S$3&amp;"*")=1,1,0),0))</f>
        <v>0</v>
      </c>
      <c r="T832" s="0" t="n">
        <f aca="false">IF(OR(T$3="",Consolidado!$D832=""),0,IF(ISNUMBER(SEARCH(T$3,Consolidado!$D832)),IF(COUNTIFS(Consolidado!$AC$5:AC832,Consolidado!$AC832,Consolidado!$D$5:D832,"*"&amp;T$3&amp;"*")=1,1,0),0))</f>
        <v>0</v>
      </c>
      <c r="U832" s="0" t="n">
        <f aca="false">IF(OR(U$3="",Consolidado!$D832=""),0,IF(ISNUMBER(SEARCH(U$3,Consolidado!$D832)),IF(COUNTIFS(Consolidado!$AC$5:AC832,Consolidado!$AC832,Consolidado!$D$5:D832,"*"&amp;U$3&amp;"*")=1,1,0),0))</f>
        <v>0</v>
      </c>
      <c r="V832" s="0" t="n">
        <f aca="false">IF(OR(V$3="",Consolidado!$D832=""),0,IF(ISNUMBER(SEARCH(V$3,Consolidado!$D832)),IF(COUNTIFS(Consolidado!$AC$5:AC832,Consolidado!$AC832,Consolidado!$D$5:D832,"*"&amp;V$3&amp;"*")=1,1,0),0))</f>
        <v>0</v>
      </c>
      <c r="W832" s="0" t="n">
        <f aca="false">IF(OR(W$3="",Consolidado!$D832=""),0,IF(ISNUMBER(SEARCH(W$3,Consolidado!$D832)),IF(COUNTIFS(Consolidado!$AC$5:AC832,Consolidado!$AC832,Consolidado!$D$5:D832,"*"&amp;W$3&amp;"*")=1,1,0),0))</f>
        <v>0</v>
      </c>
      <c r="X832" s="0" t="n">
        <f aca="false">IF(OR(X$3="",Consolidado!$D832=""),0,IF(ISNUMBER(SEARCH(X$3,Consolidado!$D832)),IF(COUNTIFS(Consolidado!$AC$5:AC832,Consolidado!$AC832,Consolidado!$D$5:D832,"*"&amp;X$3&amp;"*")=1,1,0),0))</f>
        <v>0</v>
      </c>
      <c r="Y832" s="0" t="n">
        <f aca="false">IF(OR(Y$3="",Consolidado!$D832=""),0,IF(ISNUMBER(SEARCH(Y$3,Consolidado!$D832)),IF(COUNTIFS(Consolidado!$AC$5:AC832,Consolidado!$AC832,Consolidado!$D$5:D832,"*"&amp;Y$3&amp;"*")=1,1,0),0))</f>
        <v>0</v>
      </c>
      <c r="Z832" s="0" t="n">
        <f aca="false">IF(OR(Z$3="",Consolidado!$D832=""),0,IF(ISNUMBER(SEARCH(Z$3,Consolidado!$D832)),IF(COUNTIFS(Consolidado!$AC$5:AC832,Consolidado!$AC832,Consolidado!$D$5:D832,"*"&amp;Z$3&amp;"*")=1,1,0),0))</f>
        <v>0</v>
      </c>
      <c r="AA832" s="0" t="n">
        <f aca="false">IF(OR(AA$3="",Consolidado!$D832=""),0,IF(ISNUMBER(SEARCH(AA$3,Consolidado!$D832)),IF(COUNTIFS(Consolidado!$AC$5:AC832,Consolidado!$AC832,Consolidado!$D$5:D832,"*"&amp;AA$3&amp;"*")=1,1,0),0))</f>
        <v>0</v>
      </c>
      <c r="AB832" s="0" t="n">
        <f aca="false">IF(OR(AB$3="",Consolidado!$D832=""),0,IF(ISNUMBER(SEARCH(AB$3,Consolidado!$D832)),IF(COUNTIFS(Consolidado!$AC$5:AC832,Consolidado!$AC832,Consolidado!$D$5:D832,"*"&amp;AB$3&amp;"*")=1,1,0),0))</f>
        <v>0</v>
      </c>
      <c r="AC832" s="0" t="n">
        <f aca="false">IF(OR(AC$3="",Consolidado!$D832=""),0,IF(ISNUMBER(SEARCH(AC$3,Consolidado!$D832)),IF(COUNTIFS(Consolidado!$AC$5:AC832,Consolidado!$AC832,Consolidado!$D$5:D832,"*"&amp;AC$3&amp;"*")=1,1,0),0))</f>
        <v>0</v>
      </c>
      <c r="AD832" s="0" t="n">
        <f aca="false">IF(OR(AD$3="",Consolidado!$D832=""),0,IF(ISNUMBER(SEARCH(AD$3,Consolidado!$D832)),IF(COUNTIFS(Consolidado!$AC$5:AC832,Consolidado!$AC832,Consolidado!$D$5:D832,"*"&amp;AD$3&amp;"*")=1,1,0),0))</f>
        <v>0</v>
      </c>
      <c r="AE832" s="0" t="n">
        <f aca="false">IF(OR(AE$3="",Consolidado!$D832=""),0,IF(ISNUMBER(SEARCH(AE$3,Consolidado!$D832)),IF(COUNTIFS(Consolidado!$AC$5:AC832,Consolidado!$AC832,Consolidado!$D$5:D832,"*"&amp;AE$3&amp;"*")=1,1,0),0))</f>
        <v>0</v>
      </c>
      <c r="AF832" s="0" t="n">
        <f aca="false">IF(OR(AF$3="",Consolidado!$D832=""),0,IF(ISNUMBER(SEARCH(AF$3,Consolidado!$D832)),IF(COUNTIFS(Consolidado!$AC$5:AC832,Consolidado!$AC832,Consolidado!$D$5:D832,"*"&amp;AF$3&amp;"*")=1,1,0),0))</f>
        <v>0</v>
      </c>
      <c r="AG832" s="0" t="n">
        <f aca="false">IF(OR(AG$3="",Consolidado!$D832=""),0,IF(ISNUMBER(SEARCH(AG$3,Consolidado!$D832)),IF(COUNTIFS(Consolidado!$AC$5:AC832,Consolidado!$AC832,Consolidado!$D$5:D832,"*"&amp;AG$3&amp;"*")=1,1,0),0))</f>
        <v>0</v>
      </c>
      <c r="AH832" s="0" t="n">
        <f aca="false">IF(OR(AH$3="",Consolidado!$D832=""),0,IF(ISNUMBER(SEARCH(AH$3,Consolidado!$D832)),IF(COUNTIFS(Consolidado!$AC$5:AC832,Consolidado!$AC832,Consolidado!$D$5:D832,"*"&amp;AH$3&amp;"*")=1,1,0),0))</f>
        <v>0</v>
      </c>
      <c r="AI832" s="0" t="n">
        <f aca="false">IF(OR(AI$3="",Consolidado!$D832=""),0,IF(ISNUMBER(SEARCH(AI$3,Consolidado!$D832)),IF(COUNTIFS(Consolidado!$AC$5:AC832,Consolidado!$AC832,Consolidado!$D$5:D832,"*"&amp;AI$3&amp;"*")=1,1,0),0))</f>
        <v>0</v>
      </c>
      <c r="AJ832" s="0" t="n">
        <f aca="false">IF(OR(AJ$3="",Consolidado!$D832=""),0,IF(ISNUMBER(SEARCH(AJ$3,Consolidado!$D832)),IF(COUNTIFS(Consolidado!$AC$5:AC832,Consolidado!$AC832,Consolidado!$D$5:D832,"*"&amp;AJ$3&amp;"*")=1,1,0),0))</f>
        <v>0</v>
      </c>
      <c r="AK832" s="0" t="n">
        <f aca="false">IF(OR(AK$3="",Consolidado!$D832=""),0,IF(ISNUMBER(SEARCH(AK$3,Consolidado!$D832)),IF(COUNTIFS(Consolidado!$AC$5:AC832,Consolidado!$AC832,Consolidado!$D$5:D832,"*"&amp;AK$3&amp;"*")=1,1,0),0))</f>
        <v>0</v>
      </c>
      <c r="AL832" s="0" t="n">
        <f aca="false">IF(OR(AL$3="",Consolidado!$D832=""),0,IF(ISNUMBER(SEARCH(AL$3,Consolidado!$D832)),IF(COUNTIFS(Consolidado!$AC$5:AC832,Consolidado!$AC832,Consolidado!$D$5:D832,"*"&amp;AL$3&amp;"*")=1,1,0),0))</f>
        <v>0</v>
      </c>
      <c r="AM832" s="0" t="n">
        <f aca="false">IF(OR(AM$3="",Consolidado!$D832=""),0,IF(ISNUMBER(SEARCH(AM$3,Consolidado!$D832)),IF(COUNTIFS(Consolidado!$AC$5:AC832,Consolidado!$AC832,Consolidado!$D$5:D832,"*"&amp;AM$3&amp;"*")=1,1,0),0))</f>
        <v>0</v>
      </c>
      <c r="AN832" s="0" t="n">
        <f aca="false">IF(OR(AN$3="",Consolidado!$D832=""),0,IF(ISNUMBER(SEARCH(AN$3,Consolidado!$D832)),IF(COUNTIFS(Consolidado!$AC$5:AC832,Consolidado!$AC832,Consolidado!$D$5:D832,"*"&amp;AN$3&amp;"*")=1,1,0),0))</f>
        <v>0</v>
      </c>
      <c r="AO832" s="0" t="n">
        <f aca="false">IF(OR(AO$3="",Consolidado!$D832=""),0,IF(ISNUMBER(SEARCH(AO$3,Consolidado!$D832)),IF(COUNTIFS(Consolidado!$AC$5:AC832,Consolidado!$AC832,Consolidado!$D$5:D832,"*"&amp;AO$3&amp;"*")=1,1,0),0))</f>
        <v>0</v>
      </c>
    </row>
    <row r="833" customFormat="false" ht="15" hidden="false" customHeight="false" outlineLevel="0" collapsed="false">
      <c r="B833" s="0" t="n">
        <f aca="false">IF(OR(B$3="",Consolidado!$D833=""),0,IF(ISNUMBER(SEARCH(B$3,Consolidado!$D833)),IF(COUNTIFS(Consolidado!$AC$5:AC833,Consolidado!$AC833,Consolidado!$D$5:D833,"*"&amp;B$3&amp;"*")=1,1,0),0))</f>
        <v>0</v>
      </c>
      <c r="C833" s="0" t="n">
        <f aca="false">IF(OR(C$3="",Consolidado!$D833=""),0,IF(ISNUMBER(SEARCH(C$3,Consolidado!$D833)),IF(COUNTIFS(Consolidado!$AC$5:AC833,Consolidado!$AC833,Consolidado!$D$5:D833,"*"&amp;C$3&amp;"*")=1,1,0),0))</f>
        <v>0</v>
      </c>
      <c r="D833" s="0" t="n">
        <f aca="false">IF(OR(D$3="",Consolidado!$D833=""),0,IF(ISNUMBER(SEARCH(D$3,Consolidado!$D833)),IF(COUNTIFS(Consolidado!$AC$5:AC833,Consolidado!$AC833,Consolidado!$D$5:D833,"*"&amp;D$3&amp;"*")=1,1,0),0))</f>
        <v>0</v>
      </c>
      <c r="E833" s="0" t="n">
        <f aca="false">IF(OR(E$3="",Consolidado!$D833=""),0,IF(ISNUMBER(SEARCH(E$3,Consolidado!$D833)),IF(COUNTIFS(Consolidado!$AC$5:AC833,Consolidado!$AC833,Consolidado!$D$5:D833,"*"&amp;E$3&amp;"*")=1,1,0),0))</f>
        <v>0</v>
      </c>
      <c r="F833" s="0" t="n">
        <f aca="false">IF(OR(F$3="",Consolidado!$D833=""),0,IF(ISNUMBER(SEARCH(F$3,Consolidado!$D833)),IF(COUNTIFS(Consolidado!$AC$5:AC833,Consolidado!$AC833,Consolidado!$D$5:D833,"*"&amp;F$3&amp;"*")=1,1,0),0))</f>
        <v>0</v>
      </c>
      <c r="G833" s="0" t="n">
        <f aca="false">IF(OR(G$3="",Consolidado!$D833=""),0,IF(ISNUMBER(SEARCH(G$3,Consolidado!$D833)),IF(COUNTIFS(Consolidado!$AC$5:AC833,Consolidado!$AC833,Consolidado!$D$5:D833,"*"&amp;G$3&amp;"*")=1,1,0),0))</f>
        <v>0</v>
      </c>
      <c r="H833" s="0" t="n">
        <f aca="false">IF(OR(H$3="",Consolidado!$D833=""),0,IF(ISNUMBER(SEARCH(H$3,Consolidado!$D833)),IF(COUNTIFS(Consolidado!$AC$5:AC833,Consolidado!$AC833,Consolidado!$D$5:D833,"*"&amp;H$3&amp;"*")=1,1,0),0))</f>
        <v>0</v>
      </c>
      <c r="I833" s="0" t="n">
        <f aca="false">IF(OR(I$3="",Consolidado!$D833=""),0,IF(ISNUMBER(SEARCH(I$3,Consolidado!$D833)),IF(COUNTIFS(Consolidado!$AC$5:AC833,Consolidado!$AC833,Consolidado!$D$5:D833,"*"&amp;I$3&amp;"*")=1,1,0),0))</f>
        <v>0</v>
      </c>
      <c r="J833" s="0" t="n">
        <f aca="false">IF(OR(J$3="",Consolidado!$D833=""),0,IF(ISNUMBER(SEARCH(J$3,Consolidado!$D833)),IF(COUNTIFS(Consolidado!$AC$5:AC833,Consolidado!$AC833,Consolidado!$D$5:D833,"*"&amp;J$3&amp;"*")=1,1,0),0))</f>
        <v>0</v>
      </c>
      <c r="K833" s="0" t="n">
        <f aca="false">IF(OR(K$3="",Consolidado!$D833=""),0,IF(ISNUMBER(SEARCH(K$3,Consolidado!$D833)),IF(COUNTIFS(Consolidado!$AC$5:AC833,Consolidado!$AC833,Consolidado!$D$5:D833,"*"&amp;K$3&amp;"*")=1,1,0),0))</f>
        <v>0</v>
      </c>
      <c r="L833" s="0" t="n">
        <f aca="false">IF(OR(L$3="",Consolidado!$D833=""),0,IF(ISNUMBER(SEARCH(L$3,Consolidado!$D833)),IF(COUNTIFS(Consolidado!$AC$5:AC833,Consolidado!$AC833,Consolidado!$D$5:D833,"*"&amp;L$3&amp;"*")=1,1,0),0))</f>
        <v>0</v>
      </c>
      <c r="M833" s="0" t="n">
        <f aca="false">IF(OR(M$3="",Consolidado!$D833=""),0,IF(ISNUMBER(SEARCH(M$3,Consolidado!$D833)),IF(COUNTIFS(Consolidado!$AC$5:AC833,Consolidado!$AC833,Consolidado!$D$5:D833,"*"&amp;M$3&amp;"*")=1,1,0),0))</f>
        <v>0</v>
      </c>
      <c r="N833" s="0" t="n">
        <f aca="false">IF(OR(N$3="",Consolidado!$D833=""),0,IF(ISNUMBER(SEARCH(N$3,Consolidado!$D833)),IF(COUNTIFS(Consolidado!$AC$5:AC833,Consolidado!$AC833,Consolidado!$D$5:D833,"*"&amp;N$3&amp;"*")=1,1,0),0))</f>
        <v>0</v>
      </c>
      <c r="O833" s="0" t="n">
        <f aca="false">IF(OR(O$3="",Consolidado!$D833=""),0,IF(ISNUMBER(SEARCH(O$3,Consolidado!$D833)),IF(COUNTIFS(Consolidado!$AC$5:AC833,Consolidado!$AC833,Consolidado!$D$5:D833,"*"&amp;O$3&amp;"*")=1,1,0),0))</f>
        <v>0</v>
      </c>
      <c r="P833" s="0" t="n">
        <f aca="false">IF(OR(P$3="",Consolidado!$D833=""),0,IF(ISNUMBER(SEARCH(P$3,Consolidado!$D833)),IF(COUNTIFS(Consolidado!$AC$5:AC833,Consolidado!$AC833,Consolidado!$D$5:D833,"*"&amp;P$3&amp;"*")=1,1,0),0))</f>
        <v>0</v>
      </c>
      <c r="Q833" s="0" t="n">
        <f aca="false">IF(OR(Q$3="",Consolidado!$D833=""),0,IF(ISNUMBER(SEARCH(Q$3,Consolidado!$D833)),IF(COUNTIFS(Consolidado!$AC$5:AC833,Consolidado!$AC833,Consolidado!$D$5:D833,"*"&amp;Q$3&amp;"*")=1,1,0),0))</f>
        <v>0</v>
      </c>
      <c r="R833" s="0" t="n">
        <f aca="false">IF(OR(R$3="",Consolidado!$D833=""),0,IF(ISNUMBER(SEARCH(R$3,Consolidado!$D833)),IF(COUNTIFS(Consolidado!$AC$5:AC833,Consolidado!$AC833,Consolidado!$D$5:D833,"*"&amp;R$3&amp;"*")=1,1,0),0))</f>
        <v>0</v>
      </c>
      <c r="S833" s="0" t="n">
        <f aca="false">IF(OR(S$3="",Consolidado!$D833=""),0,IF(ISNUMBER(SEARCH(S$3,Consolidado!$D833)),IF(COUNTIFS(Consolidado!$AC$5:AC833,Consolidado!$AC833,Consolidado!$D$5:D833,"*"&amp;S$3&amp;"*")=1,1,0),0))</f>
        <v>0</v>
      </c>
      <c r="T833" s="0" t="n">
        <f aca="false">IF(OR(T$3="",Consolidado!$D833=""),0,IF(ISNUMBER(SEARCH(T$3,Consolidado!$D833)),IF(COUNTIFS(Consolidado!$AC$5:AC833,Consolidado!$AC833,Consolidado!$D$5:D833,"*"&amp;T$3&amp;"*")=1,1,0),0))</f>
        <v>0</v>
      </c>
      <c r="U833" s="0" t="n">
        <f aca="false">IF(OR(U$3="",Consolidado!$D833=""),0,IF(ISNUMBER(SEARCH(U$3,Consolidado!$D833)),IF(COUNTIFS(Consolidado!$AC$5:AC833,Consolidado!$AC833,Consolidado!$D$5:D833,"*"&amp;U$3&amp;"*")=1,1,0),0))</f>
        <v>0</v>
      </c>
      <c r="V833" s="0" t="n">
        <f aca="false">IF(OR(V$3="",Consolidado!$D833=""),0,IF(ISNUMBER(SEARCH(V$3,Consolidado!$D833)),IF(COUNTIFS(Consolidado!$AC$5:AC833,Consolidado!$AC833,Consolidado!$D$5:D833,"*"&amp;V$3&amp;"*")=1,1,0),0))</f>
        <v>0</v>
      </c>
      <c r="W833" s="0" t="n">
        <f aca="false">IF(OR(W$3="",Consolidado!$D833=""),0,IF(ISNUMBER(SEARCH(W$3,Consolidado!$D833)),IF(COUNTIFS(Consolidado!$AC$5:AC833,Consolidado!$AC833,Consolidado!$D$5:D833,"*"&amp;W$3&amp;"*")=1,1,0),0))</f>
        <v>0</v>
      </c>
      <c r="X833" s="0" t="n">
        <f aca="false">IF(OR(X$3="",Consolidado!$D833=""),0,IF(ISNUMBER(SEARCH(X$3,Consolidado!$D833)),IF(COUNTIFS(Consolidado!$AC$5:AC833,Consolidado!$AC833,Consolidado!$D$5:D833,"*"&amp;X$3&amp;"*")=1,1,0),0))</f>
        <v>0</v>
      </c>
      <c r="Y833" s="0" t="n">
        <f aca="false">IF(OR(Y$3="",Consolidado!$D833=""),0,IF(ISNUMBER(SEARCH(Y$3,Consolidado!$D833)),IF(COUNTIFS(Consolidado!$AC$5:AC833,Consolidado!$AC833,Consolidado!$D$5:D833,"*"&amp;Y$3&amp;"*")=1,1,0),0))</f>
        <v>0</v>
      </c>
      <c r="Z833" s="0" t="n">
        <f aca="false">IF(OR(Z$3="",Consolidado!$D833=""),0,IF(ISNUMBER(SEARCH(Z$3,Consolidado!$D833)),IF(COUNTIFS(Consolidado!$AC$5:AC833,Consolidado!$AC833,Consolidado!$D$5:D833,"*"&amp;Z$3&amp;"*")=1,1,0),0))</f>
        <v>0</v>
      </c>
      <c r="AA833" s="0" t="n">
        <f aca="false">IF(OR(AA$3="",Consolidado!$D833=""),0,IF(ISNUMBER(SEARCH(AA$3,Consolidado!$D833)),IF(COUNTIFS(Consolidado!$AC$5:AC833,Consolidado!$AC833,Consolidado!$D$5:D833,"*"&amp;AA$3&amp;"*")=1,1,0),0))</f>
        <v>0</v>
      </c>
      <c r="AB833" s="0" t="n">
        <f aca="false">IF(OR(AB$3="",Consolidado!$D833=""),0,IF(ISNUMBER(SEARCH(AB$3,Consolidado!$D833)),IF(COUNTIFS(Consolidado!$AC$5:AC833,Consolidado!$AC833,Consolidado!$D$5:D833,"*"&amp;AB$3&amp;"*")=1,1,0),0))</f>
        <v>0</v>
      </c>
      <c r="AC833" s="0" t="n">
        <f aca="false">IF(OR(AC$3="",Consolidado!$D833=""),0,IF(ISNUMBER(SEARCH(AC$3,Consolidado!$D833)),IF(COUNTIFS(Consolidado!$AC$5:AC833,Consolidado!$AC833,Consolidado!$D$5:D833,"*"&amp;AC$3&amp;"*")=1,1,0),0))</f>
        <v>0</v>
      </c>
      <c r="AD833" s="0" t="n">
        <f aca="false">IF(OR(AD$3="",Consolidado!$D833=""),0,IF(ISNUMBER(SEARCH(AD$3,Consolidado!$D833)),IF(COUNTIFS(Consolidado!$AC$5:AC833,Consolidado!$AC833,Consolidado!$D$5:D833,"*"&amp;AD$3&amp;"*")=1,1,0),0))</f>
        <v>0</v>
      </c>
      <c r="AE833" s="0" t="n">
        <f aca="false">IF(OR(AE$3="",Consolidado!$D833=""),0,IF(ISNUMBER(SEARCH(AE$3,Consolidado!$D833)),IF(COUNTIFS(Consolidado!$AC$5:AC833,Consolidado!$AC833,Consolidado!$D$5:D833,"*"&amp;AE$3&amp;"*")=1,1,0),0))</f>
        <v>0</v>
      </c>
      <c r="AF833" s="0" t="n">
        <f aca="false">IF(OR(AF$3="",Consolidado!$D833=""),0,IF(ISNUMBER(SEARCH(AF$3,Consolidado!$D833)),IF(COUNTIFS(Consolidado!$AC$5:AC833,Consolidado!$AC833,Consolidado!$D$5:D833,"*"&amp;AF$3&amp;"*")=1,1,0),0))</f>
        <v>0</v>
      </c>
      <c r="AG833" s="0" t="n">
        <f aca="false">IF(OR(AG$3="",Consolidado!$D833=""),0,IF(ISNUMBER(SEARCH(AG$3,Consolidado!$D833)),IF(COUNTIFS(Consolidado!$AC$5:AC833,Consolidado!$AC833,Consolidado!$D$5:D833,"*"&amp;AG$3&amp;"*")=1,1,0),0))</f>
        <v>0</v>
      </c>
      <c r="AH833" s="0" t="n">
        <f aca="false">IF(OR(AH$3="",Consolidado!$D833=""),0,IF(ISNUMBER(SEARCH(AH$3,Consolidado!$D833)),IF(COUNTIFS(Consolidado!$AC$5:AC833,Consolidado!$AC833,Consolidado!$D$5:D833,"*"&amp;AH$3&amp;"*")=1,1,0),0))</f>
        <v>0</v>
      </c>
      <c r="AI833" s="0" t="n">
        <f aca="false">IF(OR(AI$3="",Consolidado!$D833=""),0,IF(ISNUMBER(SEARCH(AI$3,Consolidado!$D833)),IF(COUNTIFS(Consolidado!$AC$5:AC833,Consolidado!$AC833,Consolidado!$D$5:D833,"*"&amp;AI$3&amp;"*")=1,1,0),0))</f>
        <v>0</v>
      </c>
      <c r="AJ833" s="0" t="n">
        <f aca="false">IF(OR(AJ$3="",Consolidado!$D833=""),0,IF(ISNUMBER(SEARCH(AJ$3,Consolidado!$D833)),IF(COUNTIFS(Consolidado!$AC$5:AC833,Consolidado!$AC833,Consolidado!$D$5:D833,"*"&amp;AJ$3&amp;"*")=1,1,0),0))</f>
        <v>0</v>
      </c>
      <c r="AK833" s="0" t="n">
        <f aca="false">IF(OR(AK$3="",Consolidado!$D833=""),0,IF(ISNUMBER(SEARCH(AK$3,Consolidado!$D833)),IF(COUNTIFS(Consolidado!$AC$5:AC833,Consolidado!$AC833,Consolidado!$D$5:D833,"*"&amp;AK$3&amp;"*")=1,1,0),0))</f>
        <v>0</v>
      </c>
      <c r="AL833" s="0" t="n">
        <f aca="false">IF(OR(AL$3="",Consolidado!$D833=""),0,IF(ISNUMBER(SEARCH(AL$3,Consolidado!$D833)),IF(COUNTIFS(Consolidado!$AC$5:AC833,Consolidado!$AC833,Consolidado!$D$5:D833,"*"&amp;AL$3&amp;"*")=1,1,0),0))</f>
        <v>0</v>
      </c>
      <c r="AM833" s="0" t="n">
        <f aca="false">IF(OR(AM$3="",Consolidado!$D833=""),0,IF(ISNUMBER(SEARCH(AM$3,Consolidado!$D833)),IF(COUNTIFS(Consolidado!$AC$5:AC833,Consolidado!$AC833,Consolidado!$D$5:D833,"*"&amp;AM$3&amp;"*")=1,1,0),0))</f>
        <v>0</v>
      </c>
      <c r="AN833" s="0" t="n">
        <f aca="false">IF(OR(AN$3="",Consolidado!$D833=""),0,IF(ISNUMBER(SEARCH(AN$3,Consolidado!$D833)),IF(COUNTIFS(Consolidado!$AC$5:AC833,Consolidado!$AC833,Consolidado!$D$5:D833,"*"&amp;AN$3&amp;"*")=1,1,0),0))</f>
        <v>0</v>
      </c>
      <c r="AO833" s="0" t="n">
        <f aca="false">IF(OR(AO$3="",Consolidado!$D833=""),0,IF(ISNUMBER(SEARCH(AO$3,Consolidado!$D833)),IF(COUNTIFS(Consolidado!$AC$5:AC833,Consolidado!$AC833,Consolidado!$D$5:D833,"*"&amp;AO$3&amp;"*")=1,1,0),0))</f>
        <v>0</v>
      </c>
    </row>
    <row r="834" customFormat="false" ht="15" hidden="false" customHeight="false" outlineLevel="0" collapsed="false">
      <c r="B834" s="0" t="n">
        <f aca="false">IF(OR(B$3="",Consolidado!$D834=""),0,IF(ISNUMBER(SEARCH(B$3,Consolidado!$D834)),IF(COUNTIFS(Consolidado!$AC$5:AC834,Consolidado!$AC834,Consolidado!$D$5:D834,"*"&amp;B$3&amp;"*")=1,1,0),0))</f>
        <v>0</v>
      </c>
      <c r="C834" s="0" t="n">
        <f aca="false">IF(OR(C$3="",Consolidado!$D834=""),0,IF(ISNUMBER(SEARCH(C$3,Consolidado!$D834)),IF(COUNTIFS(Consolidado!$AC$5:AC834,Consolidado!$AC834,Consolidado!$D$5:D834,"*"&amp;C$3&amp;"*")=1,1,0),0))</f>
        <v>0</v>
      </c>
      <c r="D834" s="0" t="n">
        <f aca="false">IF(OR(D$3="",Consolidado!$D834=""),0,IF(ISNUMBER(SEARCH(D$3,Consolidado!$D834)),IF(COUNTIFS(Consolidado!$AC$5:AC834,Consolidado!$AC834,Consolidado!$D$5:D834,"*"&amp;D$3&amp;"*")=1,1,0),0))</f>
        <v>0</v>
      </c>
      <c r="E834" s="0" t="n">
        <f aca="false">IF(OR(E$3="",Consolidado!$D834=""),0,IF(ISNUMBER(SEARCH(E$3,Consolidado!$D834)),IF(COUNTIFS(Consolidado!$AC$5:AC834,Consolidado!$AC834,Consolidado!$D$5:D834,"*"&amp;E$3&amp;"*")=1,1,0),0))</f>
        <v>0</v>
      </c>
      <c r="F834" s="0" t="n">
        <f aca="false">IF(OR(F$3="",Consolidado!$D834=""),0,IF(ISNUMBER(SEARCH(F$3,Consolidado!$D834)),IF(COUNTIFS(Consolidado!$AC$5:AC834,Consolidado!$AC834,Consolidado!$D$5:D834,"*"&amp;F$3&amp;"*")=1,1,0),0))</f>
        <v>0</v>
      </c>
      <c r="G834" s="0" t="n">
        <f aca="false">IF(OR(G$3="",Consolidado!$D834=""),0,IF(ISNUMBER(SEARCH(G$3,Consolidado!$D834)),IF(COUNTIFS(Consolidado!$AC$5:AC834,Consolidado!$AC834,Consolidado!$D$5:D834,"*"&amp;G$3&amp;"*")=1,1,0),0))</f>
        <v>0</v>
      </c>
      <c r="H834" s="0" t="n">
        <f aca="false">IF(OR(H$3="",Consolidado!$D834=""),0,IF(ISNUMBER(SEARCH(H$3,Consolidado!$D834)),IF(COUNTIFS(Consolidado!$AC$5:AC834,Consolidado!$AC834,Consolidado!$D$5:D834,"*"&amp;H$3&amp;"*")=1,1,0),0))</f>
        <v>0</v>
      </c>
      <c r="I834" s="0" t="n">
        <f aca="false">IF(OR(I$3="",Consolidado!$D834=""),0,IF(ISNUMBER(SEARCH(I$3,Consolidado!$D834)),IF(COUNTIFS(Consolidado!$AC$5:AC834,Consolidado!$AC834,Consolidado!$D$5:D834,"*"&amp;I$3&amp;"*")=1,1,0),0))</f>
        <v>0</v>
      </c>
      <c r="J834" s="0" t="n">
        <f aca="false">IF(OR(J$3="",Consolidado!$D834=""),0,IF(ISNUMBER(SEARCH(J$3,Consolidado!$D834)),IF(COUNTIFS(Consolidado!$AC$5:AC834,Consolidado!$AC834,Consolidado!$D$5:D834,"*"&amp;J$3&amp;"*")=1,1,0),0))</f>
        <v>0</v>
      </c>
      <c r="K834" s="0" t="n">
        <f aca="false">IF(OR(K$3="",Consolidado!$D834=""),0,IF(ISNUMBER(SEARCH(K$3,Consolidado!$D834)),IF(COUNTIFS(Consolidado!$AC$5:AC834,Consolidado!$AC834,Consolidado!$D$5:D834,"*"&amp;K$3&amp;"*")=1,1,0),0))</f>
        <v>0</v>
      </c>
      <c r="L834" s="0" t="n">
        <f aca="false">IF(OR(L$3="",Consolidado!$D834=""),0,IF(ISNUMBER(SEARCH(L$3,Consolidado!$D834)),IF(COUNTIFS(Consolidado!$AC$5:AC834,Consolidado!$AC834,Consolidado!$D$5:D834,"*"&amp;L$3&amp;"*")=1,1,0),0))</f>
        <v>0</v>
      </c>
      <c r="M834" s="0" t="n">
        <f aca="false">IF(OR(M$3="",Consolidado!$D834=""),0,IF(ISNUMBER(SEARCH(M$3,Consolidado!$D834)),IF(COUNTIFS(Consolidado!$AC$5:AC834,Consolidado!$AC834,Consolidado!$D$5:D834,"*"&amp;M$3&amp;"*")=1,1,0),0))</f>
        <v>0</v>
      </c>
      <c r="N834" s="0" t="n">
        <f aca="false">IF(OR(N$3="",Consolidado!$D834=""),0,IF(ISNUMBER(SEARCH(N$3,Consolidado!$D834)),IF(COUNTIFS(Consolidado!$AC$5:AC834,Consolidado!$AC834,Consolidado!$D$5:D834,"*"&amp;N$3&amp;"*")=1,1,0),0))</f>
        <v>0</v>
      </c>
      <c r="O834" s="0" t="n">
        <f aca="false">IF(OR(O$3="",Consolidado!$D834=""),0,IF(ISNUMBER(SEARCH(O$3,Consolidado!$D834)),IF(COUNTIFS(Consolidado!$AC$5:AC834,Consolidado!$AC834,Consolidado!$D$5:D834,"*"&amp;O$3&amp;"*")=1,1,0),0))</f>
        <v>0</v>
      </c>
      <c r="P834" s="0" t="n">
        <f aca="false">IF(OR(P$3="",Consolidado!$D834=""),0,IF(ISNUMBER(SEARCH(P$3,Consolidado!$D834)),IF(COUNTIFS(Consolidado!$AC$5:AC834,Consolidado!$AC834,Consolidado!$D$5:D834,"*"&amp;P$3&amp;"*")=1,1,0),0))</f>
        <v>0</v>
      </c>
      <c r="Q834" s="0" t="n">
        <f aca="false">IF(OR(Q$3="",Consolidado!$D834=""),0,IF(ISNUMBER(SEARCH(Q$3,Consolidado!$D834)),IF(COUNTIFS(Consolidado!$AC$5:AC834,Consolidado!$AC834,Consolidado!$D$5:D834,"*"&amp;Q$3&amp;"*")=1,1,0),0))</f>
        <v>0</v>
      </c>
      <c r="R834" s="0" t="n">
        <f aca="false">IF(OR(R$3="",Consolidado!$D834=""),0,IF(ISNUMBER(SEARCH(R$3,Consolidado!$D834)),IF(COUNTIFS(Consolidado!$AC$5:AC834,Consolidado!$AC834,Consolidado!$D$5:D834,"*"&amp;R$3&amp;"*")=1,1,0),0))</f>
        <v>0</v>
      </c>
      <c r="S834" s="0" t="n">
        <f aca="false">IF(OR(S$3="",Consolidado!$D834=""),0,IF(ISNUMBER(SEARCH(S$3,Consolidado!$D834)),IF(COUNTIFS(Consolidado!$AC$5:AC834,Consolidado!$AC834,Consolidado!$D$5:D834,"*"&amp;S$3&amp;"*")=1,1,0),0))</f>
        <v>0</v>
      </c>
      <c r="T834" s="0" t="n">
        <f aca="false">IF(OR(T$3="",Consolidado!$D834=""),0,IF(ISNUMBER(SEARCH(T$3,Consolidado!$D834)),IF(COUNTIFS(Consolidado!$AC$5:AC834,Consolidado!$AC834,Consolidado!$D$5:D834,"*"&amp;T$3&amp;"*")=1,1,0),0))</f>
        <v>0</v>
      </c>
      <c r="U834" s="0" t="n">
        <f aca="false">IF(OR(U$3="",Consolidado!$D834=""),0,IF(ISNUMBER(SEARCH(U$3,Consolidado!$D834)),IF(COUNTIFS(Consolidado!$AC$5:AC834,Consolidado!$AC834,Consolidado!$D$5:D834,"*"&amp;U$3&amp;"*")=1,1,0),0))</f>
        <v>0</v>
      </c>
      <c r="V834" s="0" t="n">
        <f aca="false">IF(OR(V$3="",Consolidado!$D834=""),0,IF(ISNUMBER(SEARCH(V$3,Consolidado!$D834)),IF(COUNTIFS(Consolidado!$AC$5:AC834,Consolidado!$AC834,Consolidado!$D$5:D834,"*"&amp;V$3&amp;"*")=1,1,0),0))</f>
        <v>0</v>
      </c>
      <c r="W834" s="0" t="n">
        <f aca="false">IF(OR(W$3="",Consolidado!$D834=""),0,IF(ISNUMBER(SEARCH(W$3,Consolidado!$D834)),IF(COUNTIFS(Consolidado!$AC$5:AC834,Consolidado!$AC834,Consolidado!$D$5:D834,"*"&amp;W$3&amp;"*")=1,1,0),0))</f>
        <v>0</v>
      </c>
      <c r="X834" s="0" t="n">
        <f aca="false">IF(OR(X$3="",Consolidado!$D834=""),0,IF(ISNUMBER(SEARCH(X$3,Consolidado!$D834)),IF(COUNTIFS(Consolidado!$AC$5:AC834,Consolidado!$AC834,Consolidado!$D$5:D834,"*"&amp;X$3&amp;"*")=1,1,0),0))</f>
        <v>0</v>
      </c>
      <c r="Y834" s="0" t="n">
        <f aca="false">IF(OR(Y$3="",Consolidado!$D834=""),0,IF(ISNUMBER(SEARCH(Y$3,Consolidado!$D834)),IF(COUNTIFS(Consolidado!$AC$5:AC834,Consolidado!$AC834,Consolidado!$D$5:D834,"*"&amp;Y$3&amp;"*")=1,1,0),0))</f>
        <v>0</v>
      </c>
      <c r="Z834" s="0" t="n">
        <f aca="false">IF(OR(Z$3="",Consolidado!$D834=""),0,IF(ISNUMBER(SEARCH(Z$3,Consolidado!$D834)),IF(COUNTIFS(Consolidado!$AC$5:AC834,Consolidado!$AC834,Consolidado!$D$5:D834,"*"&amp;Z$3&amp;"*")=1,1,0),0))</f>
        <v>0</v>
      </c>
      <c r="AA834" s="0" t="n">
        <f aca="false">IF(OR(AA$3="",Consolidado!$D834=""),0,IF(ISNUMBER(SEARCH(AA$3,Consolidado!$D834)),IF(COUNTIFS(Consolidado!$AC$5:AC834,Consolidado!$AC834,Consolidado!$D$5:D834,"*"&amp;AA$3&amp;"*")=1,1,0),0))</f>
        <v>0</v>
      </c>
      <c r="AB834" s="0" t="n">
        <f aca="false">IF(OR(AB$3="",Consolidado!$D834=""),0,IF(ISNUMBER(SEARCH(AB$3,Consolidado!$D834)),IF(COUNTIFS(Consolidado!$AC$5:AC834,Consolidado!$AC834,Consolidado!$D$5:D834,"*"&amp;AB$3&amp;"*")=1,1,0),0))</f>
        <v>0</v>
      </c>
      <c r="AC834" s="0" t="n">
        <f aca="false">IF(OR(AC$3="",Consolidado!$D834=""),0,IF(ISNUMBER(SEARCH(AC$3,Consolidado!$D834)),IF(COUNTIFS(Consolidado!$AC$5:AC834,Consolidado!$AC834,Consolidado!$D$5:D834,"*"&amp;AC$3&amp;"*")=1,1,0),0))</f>
        <v>0</v>
      </c>
      <c r="AD834" s="0" t="n">
        <f aca="false">IF(OR(AD$3="",Consolidado!$D834=""),0,IF(ISNUMBER(SEARCH(AD$3,Consolidado!$D834)),IF(COUNTIFS(Consolidado!$AC$5:AC834,Consolidado!$AC834,Consolidado!$D$5:D834,"*"&amp;AD$3&amp;"*")=1,1,0),0))</f>
        <v>0</v>
      </c>
      <c r="AE834" s="0" t="n">
        <f aca="false">IF(OR(AE$3="",Consolidado!$D834=""),0,IF(ISNUMBER(SEARCH(AE$3,Consolidado!$D834)),IF(COUNTIFS(Consolidado!$AC$5:AC834,Consolidado!$AC834,Consolidado!$D$5:D834,"*"&amp;AE$3&amp;"*")=1,1,0),0))</f>
        <v>0</v>
      </c>
      <c r="AF834" s="0" t="n">
        <f aca="false">IF(OR(AF$3="",Consolidado!$D834=""),0,IF(ISNUMBER(SEARCH(AF$3,Consolidado!$D834)),IF(COUNTIFS(Consolidado!$AC$5:AC834,Consolidado!$AC834,Consolidado!$D$5:D834,"*"&amp;AF$3&amp;"*")=1,1,0),0))</f>
        <v>0</v>
      </c>
      <c r="AG834" s="0" t="n">
        <f aca="false">IF(OR(AG$3="",Consolidado!$D834=""),0,IF(ISNUMBER(SEARCH(AG$3,Consolidado!$D834)),IF(COUNTIFS(Consolidado!$AC$5:AC834,Consolidado!$AC834,Consolidado!$D$5:D834,"*"&amp;AG$3&amp;"*")=1,1,0),0))</f>
        <v>0</v>
      </c>
      <c r="AH834" s="0" t="n">
        <f aca="false">IF(OR(AH$3="",Consolidado!$D834=""),0,IF(ISNUMBER(SEARCH(AH$3,Consolidado!$D834)),IF(COUNTIFS(Consolidado!$AC$5:AC834,Consolidado!$AC834,Consolidado!$D$5:D834,"*"&amp;AH$3&amp;"*")=1,1,0),0))</f>
        <v>0</v>
      </c>
      <c r="AI834" s="0" t="n">
        <f aca="false">IF(OR(AI$3="",Consolidado!$D834=""),0,IF(ISNUMBER(SEARCH(AI$3,Consolidado!$D834)),IF(COUNTIFS(Consolidado!$AC$5:AC834,Consolidado!$AC834,Consolidado!$D$5:D834,"*"&amp;AI$3&amp;"*")=1,1,0),0))</f>
        <v>0</v>
      </c>
      <c r="AJ834" s="0" t="n">
        <f aca="false">IF(OR(AJ$3="",Consolidado!$D834=""),0,IF(ISNUMBER(SEARCH(AJ$3,Consolidado!$D834)),IF(COUNTIFS(Consolidado!$AC$5:AC834,Consolidado!$AC834,Consolidado!$D$5:D834,"*"&amp;AJ$3&amp;"*")=1,1,0),0))</f>
        <v>0</v>
      </c>
      <c r="AK834" s="0" t="n">
        <f aca="false">IF(OR(AK$3="",Consolidado!$D834=""),0,IF(ISNUMBER(SEARCH(AK$3,Consolidado!$D834)),IF(COUNTIFS(Consolidado!$AC$5:AC834,Consolidado!$AC834,Consolidado!$D$5:D834,"*"&amp;AK$3&amp;"*")=1,1,0),0))</f>
        <v>0</v>
      </c>
      <c r="AL834" s="0" t="n">
        <f aca="false">IF(OR(AL$3="",Consolidado!$D834=""),0,IF(ISNUMBER(SEARCH(AL$3,Consolidado!$D834)),IF(COUNTIFS(Consolidado!$AC$5:AC834,Consolidado!$AC834,Consolidado!$D$5:D834,"*"&amp;AL$3&amp;"*")=1,1,0),0))</f>
        <v>0</v>
      </c>
      <c r="AM834" s="0" t="n">
        <f aca="false">IF(OR(AM$3="",Consolidado!$D834=""),0,IF(ISNUMBER(SEARCH(AM$3,Consolidado!$D834)),IF(COUNTIFS(Consolidado!$AC$5:AC834,Consolidado!$AC834,Consolidado!$D$5:D834,"*"&amp;AM$3&amp;"*")=1,1,0),0))</f>
        <v>0</v>
      </c>
      <c r="AN834" s="0" t="n">
        <f aca="false">IF(OR(AN$3="",Consolidado!$D834=""),0,IF(ISNUMBER(SEARCH(AN$3,Consolidado!$D834)),IF(COUNTIFS(Consolidado!$AC$5:AC834,Consolidado!$AC834,Consolidado!$D$5:D834,"*"&amp;AN$3&amp;"*")=1,1,0),0))</f>
        <v>0</v>
      </c>
      <c r="AO834" s="0" t="n">
        <f aca="false">IF(OR(AO$3="",Consolidado!$D834=""),0,IF(ISNUMBER(SEARCH(AO$3,Consolidado!$D834)),IF(COUNTIFS(Consolidado!$AC$5:AC834,Consolidado!$AC834,Consolidado!$D$5:D834,"*"&amp;AO$3&amp;"*")=1,1,0),0))</f>
        <v>0</v>
      </c>
    </row>
    <row r="835" customFormat="false" ht="15" hidden="false" customHeight="false" outlineLevel="0" collapsed="false">
      <c r="B835" s="0" t="n">
        <f aca="false">IF(OR(B$3="",Consolidado!$D835=""),0,IF(ISNUMBER(SEARCH(B$3,Consolidado!$D835)),IF(COUNTIFS(Consolidado!$AC$5:AC835,Consolidado!$AC835,Consolidado!$D$5:D835,"*"&amp;B$3&amp;"*")=1,1,0),0))</f>
        <v>0</v>
      </c>
      <c r="C835" s="0" t="n">
        <f aca="false">IF(OR(C$3="",Consolidado!$D835=""),0,IF(ISNUMBER(SEARCH(C$3,Consolidado!$D835)),IF(COUNTIFS(Consolidado!$AC$5:AC835,Consolidado!$AC835,Consolidado!$D$5:D835,"*"&amp;C$3&amp;"*")=1,1,0),0))</f>
        <v>0</v>
      </c>
      <c r="D835" s="0" t="n">
        <f aca="false">IF(OR(D$3="",Consolidado!$D835=""),0,IF(ISNUMBER(SEARCH(D$3,Consolidado!$D835)),IF(COUNTIFS(Consolidado!$AC$5:AC835,Consolidado!$AC835,Consolidado!$D$5:D835,"*"&amp;D$3&amp;"*")=1,1,0),0))</f>
        <v>0</v>
      </c>
      <c r="E835" s="0" t="n">
        <f aca="false">IF(OR(E$3="",Consolidado!$D835=""),0,IF(ISNUMBER(SEARCH(E$3,Consolidado!$D835)),IF(COUNTIFS(Consolidado!$AC$5:AC835,Consolidado!$AC835,Consolidado!$D$5:D835,"*"&amp;E$3&amp;"*")=1,1,0),0))</f>
        <v>0</v>
      </c>
      <c r="F835" s="0" t="n">
        <f aca="false">IF(OR(F$3="",Consolidado!$D835=""),0,IF(ISNUMBER(SEARCH(F$3,Consolidado!$D835)),IF(COUNTIFS(Consolidado!$AC$5:AC835,Consolidado!$AC835,Consolidado!$D$5:D835,"*"&amp;F$3&amp;"*")=1,1,0),0))</f>
        <v>0</v>
      </c>
      <c r="G835" s="0" t="n">
        <f aca="false">IF(OR(G$3="",Consolidado!$D835=""),0,IF(ISNUMBER(SEARCH(G$3,Consolidado!$D835)),IF(COUNTIFS(Consolidado!$AC$5:AC835,Consolidado!$AC835,Consolidado!$D$5:D835,"*"&amp;G$3&amp;"*")=1,1,0),0))</f>
        <v>0</v>
      </c>
      <c r="H835" s="0" t="n">
        <f aca="false">IF(OR(H$3="",Consolidado!$D835=""),0,IF(ISNUMBER(SEARCH(H$3,Consolidado!$D835)),IF(COUNTIFS(Consolidado!$AC$5:AC835,Consolidado!$AC835,Consolidado!$D$5:D835,"*"&amp;H$3&amp;"*")=1,1,0),0))</f>
        <v>0</v>
      </c>
      <c r="I835" s="0" t="n">
        <f aca="false">IF(OR(I$3="",Consolidado!$D835=""),0,IF(ISNUMBER(SEARCH(I$3,Consolidado!$D835)),IF(COUNTIFS(Consolidado!$AC$5:AC835,Consolidado!$AC835,Consolidado!$D$5:D835,"*"&amp;I$3&amp;"*")=1,1,0),0))</f>
        <v>0</v>
      </c>
      <c r="J835" s="0" t="n">
        <f aca="false">IF(OR(J$3="",Consolidado!$D835=""),0,IF(ISNUMBER(SEARCH(J$3,Consolidado!$D835)),IF(COUNTIFS(Consolidado!$AC$5:AC835,Consolidado!$AC835,Consolidado!$D$5:D835,"*"&amp;J$3&amp;"*")=1,1,0),0))</f>
        <v>0</v>
      </c>
      <c r="K835" s="0" t="n">
        <f aca="false">IF(OR(K$3="",Consolidado!$D835=""),0,IF(ISNUMBER(SEARCH(K$3,Consolidado!$D835)),IF(COUNTIFS(Consolidado!$AC$5:AC835,Consolidado!$AC835,Consolidado!$D$5:D835,"*"&amp;K$3&amp;"*")=1,1,0),0))</f>
        <v>0</v>
      </c>
      <c r="L835" s="0" t="n">
        <f aca="false">IF(OR(L$3="",Consolidado!$D835=""),0,IF(ISNUMBER(SEARCH(L$3,Consolidado!$D835)),IF(COUNTIFS(Consolidado!$AC$5:AC835,Consolidado!$AC835,Consolidado!$D$5:D835,"*"&amp;L$3&amp;"*")=1,1,0),0))</f>
        <v>0</v>
      </c>
      <c r="M835" s="0" t="n">
        <f aca="false">IF(OR(M$3="",Consolidado!$D835=""),0,IF(ISNUMBER(SEARCH(M$3,Consolidado!$D835)),IF(COUNTIFS(Consolidado!$AC$5:AC835,Consolidado!$AC835,Consolidado!$D$5:D835,"*"&amp;M$3&amp;"*")=1,1,0),0))</f>
        <v>0</v>
      </c>
      <c r="N835" s="0" t="n">
        <f aca="false">IF(OR(N$3="",Consolidado!$D835=""),0,IF(ISNUMBER(SEARCH(N$3,Consolidado!$D835)),IF(COUNTIFS(Consolidado!$AC$5:AC835,Consolidado!$AC835,Consolidado!$D$5:D835,"*"&amp;N$3&amp;"*")=1,1,0),0))</f>
        <v>0</v>
      </c>
      <c r="O835" s="0" t="n">
        <f aca="false">IF(OR(O$3="",Consolidado!$D835=""),0,IF(ISNUMBER(SEARCH(O$3,Consolidado!$D835)),IF(COUNTIFS(Consolidado!$AC$5:AC835,Consolidado!$AC835,Consolidado!$D$5:D835,"*"&amp;O$3&amp;"*")=1,1,0),0))</f>
        <v>0</v>
      </c>
      <c r="P835" s="0" t="n">
        <f aca="false">IF(OR(P$3="",Consolidado!$D835=""),0,IF(ISNUMBER(SEARCH(P$3,Consolidado!$D835)),IF(COUNTIFS(Consolidado!$AC$5:AC835,Consolidado!$AC835,Consolidado!$D$5:D835,"*"&amp;P$3&amp;"*")=1,1,0),0))</f>
        <v>0</v>
      </c>
      <c r="Q835" s="0" t="n">
        <f aca="false">IF(OR(Q$3="",Consolidado!$D835=""),0,IF(ISNUMBER(SEARCH(Q$3,Consolidado!$D835)),IF(COUNTIFS(Consolidado!$AC$5:AC835,Consolidado!$AC835,Consolidado!$D$5:D835,"*"&amp;Q$3&amp;"*")=1,1,0),0))</f>
        <v>0</v>
      </c>
      <c r="R835" s="0" t="n">
        <f aca="false">IF(OR(R$3="",Consolidado!$D835=""),0,IF(ISNUMBER(SEARCH(R$3,Consolidado!$D835)),IF(COUNTIFS(Consolidado!$AC$5:AC835,Consolidado!$AC835,Consolidado!$D$5:D835,"*"&amp;R$3&amp;"*")=1,1,0),0))</f>
        <v>0</v>
      </c>
      <c r="S835" s="0" t="n">
        <f aca="false">IF(OR(S$3="",Consolidado!$D835=""),0,IF(ISNUMBER(SEARCH(S$3,Consolidado!$D835)),IF(COUNTIFS(Consolidado!$AC$5:AC835,Consolidado!$AC835,Consolidado!$D$5:D835,"*"&amp;S$3&amp;"*")=1,1,0),0))</f>
        <v>0</v>
      </c>
      <c r="T835" s="0" t="n">
        <f aca="false">IF(OR(T$3="",Consolidado!$D835=""),0,IF(ISNUMBER(SEARCH(T$3,Consolidado!$D835)),IF(COUNTIFS(Consolidado!$AC$5:AC835,Consolidado!$AC835,Consolidado!$D$5:D835,"*"&amp;T$3&amp;"*")=1,1,0),0))</f>
        <v>0</v>
      </c>
      <c r="U835" s="0" t="n">
        <f aca="false">IF(OR(U$3="",Consolidado!$D835=""),0,IF(ISNUMBER(SEARCH(U$3,Consolidado!$D835)),IF(COUNTIFS(Consolidado!$AC$5:AC835,Consolidado!$AC835,Consolidado!$D$5:D835,"*"&amp;U$3&amp;"*")=1,1,0),0))</f>
        <v>0</v>
      </c>
      <c r="V835" s="0" t="n">
        <f aca="false">IF(OR(V$3="",Consolidado!$D835=""),0,IF(ISNUMBER(SEARCH(V$3,Consolidado!$D835)),IF(COUNTIFS(Consolidado!$AC$5:AC835,Consolidado!$AC835,Consolidado!$D$5:D835,"*"&amp;V$3&amp;"*")=1,1,0),0))</f>
        <v>0</v>
      </c>
      <c r="W835" s="0" t="n">
        <f aca="false">IF(OR(W$3="",Consolidado!$D835=""),0,IF(ISNUMBER(SEARCH(W$3,Consolidado!$D835)),IF(COUNTIFS(Consolidado!$AC$5:AC835,Consolidado!$AC835,Consolidado!$D$5:D835,"*"&amp;W$3&amp;"*")=1,1,0),0))</f>
        <v>0</v>
      </c>
      <c r="X835" s="0" t="n">
        <f aca="false">IF(OR(X$3="",Consolidado!$D835=""),0,IF(ISNUMBER(SEARCH(X$3,Consolidado!$D835)),IF(COUNTIFS(Consolidado!$AC$5:AC835,Consolidado!$AC835,Consolidado!$D$5:D835,"*"&amp;X$3&amp;"*")=1,1,0),0))</f>
        <v>0</v>
      </c>
      <c r="Y835" s="0" t="n">
        <f aca="false">IF(OR(Y$3="",Consolidado!$D835=""),0,IF(ISNUMBER(SEARCH(Y$3,Consolidado!$D835)),IF(COUNTIFS(Consolidado!$AC$5:AC835,Consolidado!$AC835,Consolidado!$D$5:D835,"*"&amp;Y$3&amp;"*")=1,1,0),0))</f>
        <v>0</v>
      </c>
      <c r="Z835" s="0" t="n">
        <f aca="false">IF(OR(Z$3="",Consolidado!$D835=""),0,IF(ISNUMBER(SEARCH(Z$3,Consolidado!$D835)),IF(COUNTIFS(Consolidado!$AC$5:AC835,Consolidado!$AC835,Consolidado!$D$5:D835,"*"&amp;Z$3&amp;"*")=1,1,0),0))</f>
        <v>0</v>
      </c>
      <c r="AA835" s="0" t="n">
        <f aca="false">IF(OR(AA$3="",Consolidado!$D835=""),0,IF(ISNUMBER(SEARCH(AA$3,Consolidado!$D835)),IF(COUNTIFS(Consolidado!$AC$5:AC835,Consolidado!$AC835,Consolidado!$D$5:D835,"*"&amp;AA$3&amp;"*")=1,1,0),0))</f>
        <v>0</v>
      </c>
      <c r="AB835" s="0" t="n">
        <f aca="false">IF(OR(AB$3="",Consolidado!$D835=""),0,IF(ISNUMBER(SEARCH(AB$3,Consolidado!$D835)),IF(COUNTIFS(Consolidado!$AC$5:AC835,Consolidado!$AC835,Consolidado!$D$5:D835,"*"&amp;AB$3&amp;"*")=1,1,0),0))</f>
        <v>0</v>
      </c>
      <c r="AC835" s="0" t="n">
        <f aca="false">IF(OR(AC$3="",Consolidado!$D835=""),0,IF(ISNUMBER(SEARCH(AC$3,Consolidado!$D835)),IF(COUNTIFS(Consolidado!$AC$5:AC835,Consolidado!$AC835,Consolidado!$D$5:D835,"*"&amp;AC$3&amp;"*")=1,1,0),0))</f>
        <v>0</v>
      </c>
      <c r="AD835" s="0" t="n">
        <f aca="false">IF(OR(AD$3="",Consolidado!$D835=""),0,IF(ISNUMBER(SEARCH(AD$3,Consolidado!$D835)),IF(COUNTIFS(Consolidado!$AC$5:AC835,Consolidado!$AC835,Consolidado!$D$5:D835,"*"&amp;AD$3&amp;"*")=1,1,0),0))</f>
        <v>0</v>
      </c>
      <c r="AE835" s="0" t="n">
        <f aca="false">IF(OR(AE$3="",Consolidado!$D835=""),0,IF(ISNUMBER(SEARCH(AE$3,Consolidado!$D835)),IF(COUNTIFS(Consolidado!$AC$5:AC835,Consolidado!$AC835,Consolidado!$D$5:D835,"*"&amp;AE$3&amp;"*")=1,1,0),0))</f>
        <v>0</v>
      </c>
      <c r="AF835" s="0" t="n">
        <f aca="false">IF(OR(AF$3="",Consolidado!$D835=""),0,IF(ISNUMBER(SEARCH(AF$3,Consolidado!$D835)),IF(COUNTIFS(Consolidado!$AC$5:AC835,Consolidado!$AC835,Consolidado!$D$5:D835,"*"&amp;AF$3&amp;"*")=1,1,0),0))</f>
        <v>0</v>
      </c>
      <c r="AG835" s="0" t="n">
        <f aca="false">IF(OR(AG$3="",Consolidado!$D835=""),0,IF(ISNUMBER(SEARCH(AG$3,Consolidado!$D835)),IF(COUNTIFS(Consolidado!$AC$5:AC835,Consolidado!$AC835,Consolidado!$D$5:D835,"*"&amp;AG$3&amp;"*")=1,1,0),0))</f>
        <v>0</v>
      </c>
      <c r="AH835" s="0" t="n">
        <f aca="false">IF(OR(AH$3="",Consolidado!$D835=""),0,IF(ISNUMBER(SEARCH(AH$3,Consolidado!$D835)),IF(COUNTIFS(Consolidado!$AC$5:AC835,Consolidado!$AC835,Consolidado!$D$5:D835,"*"&amp;AH$3&amp;"*")=1,1,0),0))</f>
        <v>0</v>
      </c>
      <c r="AI835" s="0" t="n">
        <f aca="false">IF(OR(AI$3="",Consolidado!$D835=""),0,IF(ISNUMBER(SEARCH(AI$3,Consolidado!$D835)),IF(COUNTIFS(Consolidado!$AC$5:AC835,Consolidado!$AC835,Consolidado!$D$5:D835,"*"&amp;AI$3&amp;"*")=1,1,0),0))</f>
        <v>0</v>
      </c>
      <c r="AJ835" s="0" t="n">
        <f aca="false">IF(OR(AJ$3="",Consolidado!$D835=""),0,IF(ISNUMBER(SEARCH(AJ$3,Consolidado!$D835)),IF(COUNTIFS(Consolidado!$AC$5:AC835,Consolidado!$AC835,Consolidado!$D$5:D835,"*"&amp;AJ$3&amp;"*")=1,1,0),0))</f>
        <v>0</v>
      </c>
      <c r="AK835" s="0" t="n">
        <f aca="false">IF(OR(AK$3="",Consolidado!$D835=""),0,IF(ISNUMBER(SEARCH(AK$3,Consolidado!$D835)),IF(COUNTIFS(Consolidado!$AC$5:AC835,Consolidado!$AC835,Consolidado!$D$5:D835,"*"&amp;AK$3&amp;"*")=1,1,0),0))</f>
        <v>0</v>
      </c>
      <c r="AL835" s="0" t="n">
        <f aca="false">IF(OR(AL$3="",Consolidado!$D835=""),0,IF(ISNUMBER(SEARCH(AL$3,Consolidado!$D835)),IF(COUNTIFS(Consolidado!$AC$5:AC835,Consolidado!$AC835,Consolidado!$D$5:D835,"*"&amp;AL$3&amp;"*")=1,1,0),0))</f>
        <v>0</v>
      </c>
      <c r="AM835" s="0" t="n">
        <f aca="false">IF(OR(AM$3="",Consolidado!$D835=""),0,IF(ISNUMBER(SEARCH(AM$3,Consolidado!$D835)),IF(COUNTIFS(Consolidado!$AC$5:AC835,Consolidado!$AC835,Consolidado!$D$5:D835,"*"&amp;AM$3&amp;"*")=1,1,0),0))</f>
        <v>0</v>
      </c>
      <c r="AN835" s="0" t="n">
        <f aca="false">IF(OR(AN$3="",Consolidado!$D835=""),0,IF(ISNUMBER(SEARCH(AN$3,Consolidado!$D835)),IF(COUNTIFS(Consolidado!$AC$5:AC835,Consolidado!$AC835,Consolidado!$D$5:D835,"*"&amp;AN$3&amp;"*")=1,1,0),0))</f>
        <v>0</v>
      </c>
      <c r="AO835" s="0" t="n">
        <f aca="false">IF(OR(AO$3="",Consolidado!$D835=""),0,IF(ISNUMBER(SEARCH(AO$3,Consolidado!$D835)),IF(COUNTIFS(Consolidado!$AC$5:AC835,Consolidado!$AC835,Consolidado!$D$5:D835,"*"&amp;AO$3&amp;"*")=1,1,0),0))</f>
        <v>0</v>
      </c>
    </row>
    <row r="836" customFormat="false" ht="15" hidden="false" customHeight="false" outlineLevel="0" collapsed="false">
      <c r="B836" s="0" t="n">
        <f aca="false">IF(OR(B$3="",Consolidado!$D836=""),0,IF(ISNUMBER(SEARCH(B$3,Consolidado!$D836)),IF(COUNTIFS(Consolidado!$AC$5:AC836,Consolidado!$AC836,Consolidado!$D$5:D836,"*"&amp;B$3&amp;"*")=1,1,0),0))</f>
        <v>0</v>
      </c>
      <c r="C836" s="0" t="n">
        <f aca="false">IF(OR(C$3="",Consolidado!$D836=""),0,IF(ISNUMBER(SEARCH(C$3,Consolidado!$D836)),IF(COUNTIFS(Consolidado!$AC$5:AC836,Consolidado!$AC836,Consolidado!$D$5:D836,"*"&amp;C$3&amp;"*")=1,1,0),0))</f>
        <v>0</v>
      </c>
      <c r="D836" s="0" t="n">
        <f aca="false">IF(OR(D$3="",Consolidado!$D836=""),0,IF(ISNUMBER(SEARCH(D$3,Consolidado!$D836)),IF(COUNTIFS(Consolidado!$AC$5:AC836,Consolidado!$AC836,Consolidado!$D$5:D836,"*"&amp;D$3&amp;"*")=1,1,0),0))</f>
        <v>0</v>
      </c>
      <c r="E836" s="0" t="n">
        <f aca="false">IF(OR(E$3="",Consolidado!$D836=""),0,IF(ISNUMBER(SEARCH(E$3,Consolidado!$D836)),IF(COUNTIFS(Consolidado!$AC$5:AC836,Consolidado!$AC836,Consolidado!$D$5:D836,"*"&amp;E$3&amp;"*")=1,1,0),0))</f>
        <v>0</v>
      </c>
      <c r="F836" s="0" t="n">
        <f aca="false">IF(OR(F$3="",Consolidado!$D836=""),0,IF(ISNUMBER(SEARCH(F$3,Consolidado!$D836)),IF(COUNTIFS(Consolidado!$AC$5:AC836,Consolidado!$AC836,Consolidado!$D$5:D836,"*"&amp;F$3&amp;"*")=1,1,0),0))</f>
        <v>0</v>
      </c>
      <c r="G836" s="0" t="n">
        <f aca="false">IF(OR(G$3="",Consolidado!$D836=""),0,IF(ISNUMBER(SEARCH(G$3,Consolidado!$D836)),IF(COUNTIFS(Consolidado!$AC$5:AC836,Consolidado!$AC836,Consolidado!$D$5:D836,"*"&amp;G$3&amp;"*")=1,1,0),0))</f>
        <v>0</v>
      </c>
      <c r="H836" s="0" t="n">
        <f aca="false">IF(OR(H$3="",Consolidado!$D836=""),0,IF(ISNUMBER(SEARCH(H$3,Consolidado!$D836)),IF(COUNTIFS(Consolidado!$AC$5:AC836,Consolidado!$AC836,Consolidado!$D$5:D836,"*"&amp;H$3&amp;"*")=1,1,0),0))</f>
        <v>0</v>
      </c>
      <c r="I836" s="0" t="n">
        <f aca="false">IF(OR(I$3="",Consolidado!$D836=""),0,IF(ISNUMBER(SEARCH(I$3,Consolidado!$D836)),IF(COUNTIFS(Consolidado!$AC$5:AC836,Consolidado!$AC836,Consolidado!$D$5:D836,"*"&amp;I$3&amp;"*")=1,1,0),0))</f>
        <v>0</v>
      </c>
      <c r="J836" s="0" t="n">
        <f aca="false">IF(OR(J$3="",Consolidado!$D836=""),0,IF(ISNUMBER(SEARCH(J$3,Consolidado!$D836)),IF(COUNTIFS(Consolidado!$AC$5:AC836,Consolidado!$AC836,Consolidado!$D$5:D836,"*"&amp;J$3&amp;"*")=1,1,0),0))</f>
        <v>0</v>
      </c>
      <c r="K836" s="0" t="n">
        <f aca="false">IF(OR(K$3="",Consolidado!$D836=""),0,IF(ISNUMBER(SEARCH(K$3,Consolidado!$D836)),IF(COUNTIFS(Consolidado!$AC$5:AC836,Consolidado!$AC836,Consolidado!$D$5:D836,"*"&amp;K$3&amp;"*")=1,1,0),0))</f>
        <v>0</v>
      </c>
      <c r="L836" s="0" t="n">
        <f aca="false">IF(OR(L$3="",Consolidado!$D836=""),0,IF(ISNUMBER(SEARCH(L$3,Consolidado!$D836)),IF(COUNTIFS(Consolidado!$AC$5:AC836,Consolidado!$AC836,Consolidado!$D$5:D836,"*"&amp;L$3&amp;"*")=1,1,0),0))</f>
        <v>0</v>
      </c>
      <c r="M836" s="0" t="n">
        <f aca="false">IF(OR(M$3="",Consolidado!$D836=""),0,IF(ISNUMBER(SEARCH(M$3,Consolidado!$D836)),IF(COUNTIFS(Consolidado!$AC$5:AC836,Consolidado!$AC836,Consolidado!$D$5:D836,"*"&amp;M$3&amp;"*")=1,1,0),0))</f>
        <v>0</v>
      </c>
      <c r="N836" s="0" t="n">
        <f aca="false">IF(OR(N$3="",Consolidado!$D836=""),0,IF(ISNUMBER(SEARCH(N$3,Consolidado!$D836)),IF(COUNTIFS(Consolidado!$AC$5:AC836,Consolidado!$AC836,Consolidado!$D$5:D836,"*"&amp;N$3&amp;"*")=1,1,0),0))</f>
        <v>0</v>
      </c>
      <c r="O836" s="0" t="n">
        <f aca="false">IF(OR(O$3="",Consolidado!$D836=""),0,IF(ISNUMBER(SEARCH(O$3,Consolidado!$D836)),IF(COUNTIFS(Consolidado!$AC$5:AC836,Consolidado!$AC836,Consolidado!$D$5:D836,"*"&amp;O$3&amp;"*")=1,1,0),0))</f>
        <v>0</v>
      </c>
      <c r="P836" s="0" t="n">
        <f aca="false">IF(OR(P$3="",Consolidado!$D836=""),0,IF(ISNUMBER(SEARCH(P$3,Consolidado!$D836)),IF(COUNTIFS(Consolidado!$AC$5:AC836,Consolidado!$AC836,Consolidado!$D$5:D836,"*"&amp;P$3&amp;"*")=1,1,0),0))</f>
        <v>0</v>
      </c>
      <c r="Q836" s="0" t="n">
        <f aca="false">IF(OR(Q$3="",Consolidado!$D836=""),0,IF(ISNUMBER(SEARCH(Q$3,Consolidado!$D836)),IF(COUNTIFS(Consolidado!$AC$5:AC836,Consolidado!$AC836,Consolidado!$D$5:D836,"*"&amp;Q$3&amp;"*")=1,1,0),0))</f>
        <v>0</v>
      </c>
      <c r="R836" s="0" t="n">
        <f aca="false">IF(OR(R$3="",Consolidado!$D836=""),0,IF(ISNUMBER(SEARCH(R$3,Consolidado!$D836)),IF(COUNTIFS(Consolidado!$AC$5:AC836,Consolidado!$AC836,Consolidado!$D$5:D836,"*"&amp;R$3&amp;"*")=1,1,0),0))</f>
        <v>0</v>
      </c>
      <c r="S836" s="0" t="n">
        <f aca="false">IF(OR(S$3="",Consolidado!$D836=""),0,IF(ISNUMBER(SEARCH(S$3,Consolidado!$D836)),IF(COUNTIFS(Consolidado!$AC$5:AC836,Consolidado!$AC836,Consolidado!$D$5:D836,"*"&amp;S$3&amp;"*")=1,1,0),0))</f>
        <v>0</v>
      </c>
      <c r="T836" s="0" t="n">
        <f aca="false">IF(OR(T$3="",Consolidado!$D836=""),0,IF(ISNUMBER(SEARCH(T$3,Consolidado!$D836)),IF(COUNTIFS(Consolidado!$AC$5:AC836,Consolidado!$AC836,Consolidado!$D$5:D836,"*"&amp;T$3&amp;"*")=1,1,0),0))</f>
        <v>0</v>
      </c>
      <c r="U836" s="0" t="n">
        <f aca="false">IF(OR(U$3="",Consolidado!$D836=""),0,IF(ISNUMBER(SEARCH(U$3,Consolidado!$D836)),IF(COUNTIFS(Consolidado!$AC$5:AC836,Consolidado!$AC836,Consolidado!$D$5:D836,"*"&amp;U$3&amp;"*")=1,1,0),0))</f>
        <v>0</v>
      </c>
      <c r="V836" s="0" t="n">
        <f aca="false">IF(OR(V$3="",Consolidado!$D836=""),0,IF(ISNUMBER(SEARCH(V$3,Consolidado!$D836)),IF(COUNTIFS(Consolidado!$AC$5:AC836,Consolidado!$AC836,Consolidado!$D$5:D836,"*"&amp;V$3&amp;"*")=1,1,0),0))</f>
        <v>0</v>
      </c>
      <c r="W836" s="0" t="n">
        <f aca="false">IF(OR(W$3="",Consolidado!$D836=""),0,IF(ISNUMBER(SEARCH(W$3,Consolidado!$D836)),IF(COUNTIFS(Consolidado!$AC$5:AC836,Consolidado!$AC836,Consolidado!$D$5:D836,"*"&amp;W$3&amp;"*")=1,1,0),0))</f>
        <v>0</v>
      </c>
      <c r="X836" s="0" t="n">
        <f aca="false">IF(OR(X$3="",Consolidado!$D836=""),0,IF(ISNUMBER(SEARCH(X$3,Consolidado!$D836)),IF(COUNTIFS(Consolidado!$AC$5:AC836,Consolidado!$AC836,Consolidado!$D$5:D836,"*"&amp;X$3&amp;"*")=1,1,0),0))</f>
        <v>0</v>
      </c>
      <c r="Y836" s="0" t="n">
        <f aca="false">IF(OR(Y$3="",Consolidado!$D836=""),0,IF(ISNUMBER(SEARCH(Y$3,Consolidado!$D836)),IF(COUNTIFS(Consolidado!$AC$5:AC836,Consolidado!$AC836,Consolidado!$D$5:D836,"*"&amp;Y$3&amp;"*")=1,1,0),0))</f>
        <v>0</v>
      </c>
      <c r="Z836" s="0" t="n">
        <f aca="false">IF(OR(Z$3="",Consolidado!$D836=""),0,IF(ISNUMBER(SEARCH(Z$3,Consolidado!$D836)),IF(COUNTIFS(Consolidado!$AC$5:AC836,Consolidado!$AC836,Consolidado!$D$5:D836,"*"&amp;Z$3&amp;"*")=1,1,0),0))</f>
        <v>0</v>
      </c>
      <c r="AA836" s="0" t="n">
        <f aca="false">IF(OR(AA$3="",Consolidado!$D836=""),0,IF(ISNUMBER(SEARCH(AA$3,Consolidado!$D836)),IF(COUNTIFS(Consolidado!$AC$5:AC836,Consolidado!$AC836,Consolidado!$D$5:D836,"*"&amp;AA$3&amp;"*")=1,1,0),0))</f>
        <v>0</v>
      </c>
      <c r="AB836" s="0" t="n">
        <f aca="false">IF(OR(AB$3="",Consolidado!$D836=""),0,IF(ISNUMBER(SEARCH(AB$3,Consolidado!$D836)),IF(COUNTIFS(Consolidado!$AC$5:AC836,Consolidado!$AC836,Consolidado!$D$5:D836,"*"&amp;AB$3&amp;"*")=1,1,0),0))</f>
        <v>0</v>
      </c>
      <c r="AC836" s="0" t="n">
        <f aca="false">IF(OR(AC$3="",Consolidado!$D836=""),0,IF(ISNUMBER(SEARCH(AC$3,Consolidado!$D836)),IF(COUNTIFS(Consolidado!$AC$5:AC836,Consolidado!$AC836,Consolidado!$D$5:D836,"*"&amp;AC$3&amp;"*")=1,1,0),0))</f>
        <v>0</v>
      </c>
      <c r="AD836" s="0" t="n">
        <f aca="false">IF(OR(AD$3="",Consolidado!$D836=""),0,IF(ISNUMBER(SEARCH(AD$3,Consolidado!$D836)),IF(COUNTIFS(Consolidado!$AC$5:AC836,Consolidado!$AC836,Consolidado!$D$5:D836,"*"&amp;AD$3&amp;"*")=1,1,0),0))</f>
        <v>0</v>
      </c>
      <c r="AE836" s="0" t="n">
        <f aca="false">IF(OR(AE$3="",Consolidado!$D836=""),0,IF(ISNUMBER(SEARCH(AE$3,Consolidado!$D836)),IF(COUNTIFS(Consolidado!$AC$5:AC836,Consolidado!$AC836,Consolidado!$D$5:D836,"*"&amp;AE$3&amp;"*")=1,1,0),0))</f>
        <v>0</v>
      </c>
      <c r="AF836" s="0" t="n">
        <f aca="false">IF(OR(AF$3="",Consolidado!$D836=""),0,IF(ISNUMBER(SEARCH(AF$3,Consolidado!$D836)),IF(COUNTIFS(Consolidado!$AC$5:AC836,Consolidado!$AC836,Consolidado!$D$5:D836,"*"&amp;AF$3&amp;"*")=1,1,0),0))</f>
        <v>0</v>
      </c>
      <c r="AG836" s="0" t="n">
        <f aca="false">IF(OR(AG$3="",Consolidado!$D836=""),0,IF(ISNUMBER(SEARCH(AG$3,Consolidado!$D836)),IF(COUNTIFS(Consolidado!$AC$5:AC836,Consolidado!$AC836,Consolidado!$D$5:D836,"*"&amp;AG$3&amp;"*")=1,1,0),0))</f>
        <v>0</v>
      </c>
      <c r="AH836" s="0" t="n">
        <f aca="false">IF(OR(AH$3="",Consolidado!$D836=""),0,IF(ISNUMBER(SEARCH(AH$3,Consolidado!$D836)),IF(COUNTIFS(Consolidado!$AC$5:AC836,Consolidado!$AC836,Consolidado!$D$5:D836,"*"&amp;AH$3&amp;"*")=1,1,0),0))</f>
        <v>0</v>
      </c>
      <c r="AI836" s="0" t="n">
        <f aca="false">IF(OR(AI$3="",Consolidado!$D836=""),0,IF(ISNUMBER(SEARCH(AI$3,Consolidado!$D836)),IF(COUNTIFS(Consolidado!$AC$5:AC836,Consolidado!$AC836,Consolidado!$D$5:D836,"*"&amp;AI$3&amp;"*")=1,1,0),0))</f>
        <v>0</v>
      </c>
      <c r="AJ836" s="0" t="n">
        <f aca="false">IF(OR(AJ$3="",Consolidado!$D836=""),0,IF(ISNUMBER(SEARCH(AJ$3,Consolidado!$D836)),IF(COUNTIFS(Consolidado!$AC$5:AC836,Consolidado!$AC836,Consolidado!$D$5:D836,"*"&amp;AJ$3&amp;"*")=1,1,0),0))</f>
        <v>0</v>
      </c>
      <c r="AK836" s="0" t="n">
        <f aca="false">IF(OR(AK$3="",Consolidado!$D836=""),0,IF(ISNUMBER(SEARCH(AK$3,Consolidado!$D836)),IF(COUNTIFS(Consolidado!$AC$5:AC836,Consolidado!$AC836,Consolidado!$D$5:D836,"*"&amp;AK$3&amp;"*")=1,1,0),0))</f>
        <v>0</v>
      </c>
      <c r="AL836" s="0" t="n">
        <f aca="false">IF(OR(AL$3="",Consolidado!$D836=""),0,IF(ISNUMBER(SEARCH(AL$3,Consolidado!$D836)),IF(COUNTIFS(Consolidado!$AC$5:AC836,Consolidado!$AC836,Consolidado!$D$5:D836,"*"&amp;AL$3&amp;"*")=1,1,0),0))</f>
        <v>0</v>
      </c>
      <c r="AM836" s="0" t="n">
        <f aca="false">IF(OR(AM$3="",Consolidado!$D836=""),0,IF(ISNUMBER(SEARCH(AM$3,Consolidado!$D836)),IF(COUNTIFS(Consolidado!$AC$5:AC836,Consolidado!$AC836,Consolidado!$D$5:D836,"*"&amp;AM$3&amp;"*")=1,1,0),0))</f>
        <v>0</v>
      </c>
      <c r="AN836" s="0" t="n">
        <f aca="false">IF(OR(AN$3="",Consolidado!$D836=""),0,IF(ISNUMBER(SEARCH(AN$3,Consolidado!$D836)),IF(COUNTIFS(Consolidado!$AC$5:AC836,Consolidado!$AC836,Consolidado!$D$5:D836,"*"&amp;AN$3&amp;"*")=1,1,0),0))</f>
        <v>0</v>
      </c>
      <c r="AO836" s="0" t="n">
        <f aca="false">IF(OR(AO$3="",Consolidado!$D836=""),0,IF(ISNUMBER(SEARCH(AO$3,Consolidado!$D836)),IF(COUNTIFS(Consolidado!$AC$5:AC836,Consolidado!$AC836,Consolidado!$D$5:D836,"*"&amp;AO$3&amp;"*")=1,1,0),0))</f>
        <v>0</v>
      </c>
    </row>
    <row r="837" customFormat="false" ht="15" hidden="false" customHeight="false" outlineLevel="0" collapsed="false">
      <c r="B837" s="0" t="n">
        <f aca="false">IF(OR(B$3="",Consolidado!$D837=""),0,IF(ISNUMBER(SEARCH(B$3,Consolidado!$D837)),IF(COUNTIFS(Consolidado!$AC$5:AC837,Consolidado!$AC837,Consolidado!$D$5:D837,"*"&amp;B$3&amp;"*")=1,1,0),0))</f>
        <v>0</v>
      </c>
      <c r="C837" s="0" t="n">
        <f aca="false">IF(OR(C$3="",Consolidado!$D837=""),0,IF(ISNUMBER(SEARCH(C$3,Consolidado!$D837)),IF(COUNTIFS(Consolidado!$AC$5:AC837,Consolidado!$AC837,Consolidado!$D$5:D837,"*"&amp;C$3&amp;"*")=1,1,0),0))</f>
        <v>0</v>
      </c>
      <c r="D837" s="0" t="n">
        <f aca="false">IF(OR(D$3="",Consolidado!$D837=""),0,IF(ISNUMBER(SEARCH(D$3,Consolidado!$D837)),IF(COUNTIFS(Consolidado!$AC$5:AC837,Consolidado!$AC837,Consolidado!$D$5:D837,"*"&amp;D$3&amp;"*")=1,1,0),0))</f>
        <v>0</v>
      </c>
      <c r="E837" s="0" t="n">
        <f aca="false">IF(OR(E$3="",Consolidado!$D837=""),0,IF(ISNUMBER(SEARCH(E$3,Consolidado!$D837)),IF(COUNTIFS(Consolidado!$AC$5:AC837,Consolidado!$AC837,Consolidado!$D$5:D837,"*"&amp;E$3&amp;"*")=1,1,0),0))</f>
        <v>0</v>
      </c>
      <c r="F837" s="0" t="n">
        <f aca="false">IF(OR(F$3="",Consolidado!$D837=""),0,IF(ISNUMBER(SEARCH(F$3,Consolidado!$D837)),IF(COUNTIFS(Consolidado!$AC$5:AC837,Consolidado!$AC837,Consolidado!$D$5:D837,"*"&amp;F$3&amp;"*")=1,1,0),0))</f>
        <v>0</v>
      </c>
      <c r="G837" s="0" t="n">
        <f aca="false">IF(OR(G$3="",Consolidado!$D837=""),0,IF(ISNUMBER(SEARCH(G$3,Consolidado!$D837)),IF(COUNTIFS(Consolidado!$AC$5:AC837,Consolidado!$AC837,Consolidado!$D$5:D837,"*"&amp;G$3&amp;"*")=1,1,0),0))</f>
        <v>0</v>
      </c>
      <c r="H837" s="0" t="n">
        <f aca="false">IF(OR(H$3="",Consolidado!$D837=""),0,IF(ISNUMBER(SEARCH(H$3,Consolidado!$D837)),IF(COUNTIFS(Consolidado!$AC$5:AC837,Consolidado!$AC837,Consolidado!$D$5:D837,"*"&amp;H$3&amp;"*")=1,1,0),0))</f>
        <v>0</v>
      </c>
      <c r="I837" s="0" t="n">
        <f aca="false">IF(OR(I$3="",Consolidado!$D837=""),0,IF(ISNUMBER(SEARCH(I$3,Consolidado!$D837)),IF(COUNTIFS(Consolidado!$AC$5:AC837,Consolidado!$AC837,Consolidado!$D$5:D837,"*"&amp;I$3&amp;"*")=1,1,0),0))</f>
        <v>0</v>
      </c>
      <c r="J837" s="0" t="n">
        <f aca="false">IF(OR(J$3="",Consolidado!$D837=""),0,IF(ISNUMBER(SEARCH(J$3,Consolidado!$D837)),IF(COUNTIFS(Consolidado!$AC$5:AC837,Consolidado!$AC837,Consolidado!$D$5:D837,"*"&amp;J$3&amp;"*")=1,1,0),0))</f>
        <v>0</v>
      </c>
      <c r="K837" s="0" t="n">
        <f aca="false">IF(OR(K$3="",Consolidado!$D837=""),0,IF(ISNUMBER(SEARCH(K$3,Consolidado!$D837)),IF(COUNTIFS(Consolidado!$AC$5:AC837,Consolidado!$AC837,Consolidado!$D$5:D837,"*"&amp;K$3&amp;"*")=1,1,0),0))</f>
        <v>0</v>
      </c>
      <c r="L837" s="0" t="n">
        <f aca="false">IF(OR(L$3="",Consolidado!$D837=""),0,IF(ISNUMBER(SEARCH(L$3,Consolidado!$D837)),IF(COUNTIFS(Consolidado!$AC$5:AC837,Consolidado!$AC837,Consolidado!$D$5:D837,"*"&amp;L$3&amp;"*")=1,1,0),0))</f>
        <v>0</v>
      </c>
      <c r="M837" s="0" t="n">
        <f aca="false">IF(OR(M$3="",Consolidado!$D837=""),0,IF(ISNUMBER(SEARCH(M$3,Consolidado!$D837)),IF(COUNTIFS(Consolidado!$AC$5:AC837,Consolidado!$AC837,Consolidado!$D$5:D837,"*"&amp;M$3&amp;"*")=1,1,0),0))</f>
        <v>0</v>
      </c>
      <c r="N837" s="0" t="n">
        <f aca="false">IF(OR(N$3="",Consolidado!$D837=""),0,IF(ISNUMBER(SEARCH(N$3,Consolidado!$D837)),IF(COUNTIFS(Consolidado!$AC$5:AC837,Consolidado!$AC837,Consolidado!$D$5:D837,"*"&amp;N$3&amp;"*")=1,1,0),0))</f>
        <v>0</v>
      </c>
      <c r="O837" s="0" t="n">
        <f aca="false">IF(OR(O$3="",Consolidado!$D837=""),0,IF(ISNUMBER(SEARCH(O$3,Consolidado!$D837)),IF(COUNTIFS(Consolidado!$AC$5:AC837,Consolidado!$AC837,Consolidado!$D$5:D837,"*"&amp;O$3&amp;"*")=1,1,0),0))</f>
        <v>0</v>
      </c>
      <c r="P837" s="0" t="n">
        <f aca="false">IF(OR(P$3="",Consolidado!$D837=""),0,IF(ISNUMBER(SEARCH(P$3,Consolidado!$D837)),IF(COUNTIFS(Consolidado!$AC$5:AC837,Consolidado!$AC837,Consolidado!$D$5:D837,"*"&amp;P$3&amp;"*")=1,1,0),0))</f>
        <v>0</v>
      </c>
      <c r="Q837" s="0" t="n">
        <f aca="false">IF(OR(Q$3="",Consolidado!$D837=""),0,IF(ISNUMBER(SEARCH(Q$3,Consolidado!$D837)),IF(COUNTIFS(Consolidado!$AC$5:AC837,Consolidado!$AC837,Consolidado!$D$5:D837,"*"&amp;Q$3&amp;"*")=1,1,0),0))</f>
        <v>0</v>
      </c>
      <c r="R837" s="0" t="n">
        <f aca="false">IF(OR(R$3="",Consolidado!$D837=""),0,IF(ISNUMBER(SEARCH(R$3,Consolidado!$D837)),IF(COUNTIFS(Consolidado!$AC$5:AC837,Consolidado!$AC837,Consolidado!$D$5:D837,"*"&amp;R$3&amp;"*")=1,1,0),0))</f>
        <v>0</v>
      </c>
      <c r="S837" s="0" t="n">
        <f aca="false">IF(OR(S$3="",Consolidado!$D837=""),0,IF(ISNUMBER(SEARCH(S$3,Consolidado!$D837)),IF(COUNTIFS(Consolidado!$AC$5:AC837,Consolidado!$AC837,Consolidado!$D$5:D837,"*"&amp;S$3&amp;"*")=1,1,0),0))</f>
        <v>0</v>
      </c>
      <c r="T837" s="0" t="n">
        <f aca="false">IF(OR(T$3="",Consolidado!$D837=""),0,IF(ISNUMBER(SEARCH(T$3,Consolidado!$D837)),IF(COUNTIFS(Consolidado!$AC$5:AC837,Consolidado!$AC837,Consolidado!$D$5:D837,"*"&amp;T$3&amp;"*")=1,1,0),0))</f>
        <v>0</v>
      </c>
      <c r="U837" s="0" t="n">
        <f aca="false">IF(OR(U$3="",Consolidado!$D837=""),0,IF(ISNUMBER(SEARCH(U$3,Consolidado!$D837)),IF(COUNTIFS(Consolidado!$AC$5:AC837,Consolidado!$AC837,Consolidado!$D$5:D837,"*"&amp;U$3&amp;"*")=1,1,0),0))</f>
        <v>0</v>
      </c>
      <c r="V837" s="0" t="n">
        <f aca="false">IF(OR(V$3="",Consolidado!$D837=""),0,IF(ISNUMBER(SEARCH(V$3,Consolidado!$D837)),IF(COUNTIFS(Consolidado!$AC$5:AC837,Consolidado!$AC837,Consolidado!$D$5:D837,"*"&amp;V$3&amp;"*")=1,1,0),0))</f>
        <v>0</v>
      </c>
      <c r="W837" s="0" t="n">
        <f aca="false">IF(OR(W$3="",Consolidado!$D837=""),0,IF(ISNUMBER(SEARCH(W$3,Consolidado!$D837)),IF(COUNTIFS(Consolidado!$AC$5:AC837,Consolidado!$AC837,Consolidado!$D$5:D837,"*"&amp;W$3&amp;"*")=1,1,0),0))</f>
        <v>0</v>
      </c>
      <c r="X837" s="0" t="n">
        <f aca="false">IF(OR(X$3="",Consolidado!$D837=""),0,IF(ISNUMBER(SEARCH(X$3,Consolidado!$D837)),IF(COUNTIFS(Consolidado!$AC$5:AC837,Consolidado!$AC837,Consolidado!$D$5:D837,"*"&amp;X$3&amp;"*")=1,1,0),0))</f>
        <v>0</v>
      </c>
      <c r="Y837" s="0" t="n">
        <f aca="false">IF(OR(Y$3="",Consolidado!$D837=""),0,IF(ISNUMBER(SEARCH(Y$3,Consolidado!$D837)),IF(COUNTIFS(Consolidado!$AC$5:AC837,Consolidado!$AC837,Consolidado!$D$5:D837,"*"&amp;Y$3&amp;"*")=1,1,0),0))</f>
        <v>0</v>
      </c>
      <c r="Z837" s="0" t="n">
        <f aca="false">IF(OR(Z$3="",Consolidado!$D837=""),0,IF(ISNUMBER(SEARCH(Z$3,Consolidado!$D837)),IF(COUNTIFS(Consolidado!$AC$5:AC837,Consolidado!$AC837,Consolidado!$D$5:D837,"*"&amp;Z$3&amp;"*")=1,1,0),0))</f>
        <v>0</v>
      </c>
      <c r="AA837" s="0" t="n">
        <f aca="false">IF(OR(AA$3="",Consolidado!$D837=""),0,IF(ISNUMBER(SEARCH(AA$3,Consolidado!$D837)),IF(COUNTIFS(Consolidado!$AC$5:AC837,Consolidado!$AC837,Consolidado!$D$5:D837,"*"&amp;AA$3&amp;"*")=1,1,0),0))</f>
        <v>0</v>
      </c>
      <c r="AB837" s="0" t="n">
        <f aca="false">IF(OR(AB$3="",Consolidado!$D837=""),0,IF(ISNUMBER(SEARCH(AB$3,Consolidado!$D837)),IF(COUNTIFS(Consolidado!$AC$5:AC837,Consolidado!$AC837,Consolidado!$D$5:D837,"*"&amp;AB$3&amp;"*")=1,1,0),0))</f>
        <v>0</v>
      </c>
      <c r="AC837" s="0" t="n">
        <f aca="false">IF(OR(AC$3="",Consolidado!$D837=""),0,IF(ISNUMBER(SEARCH(AC$3,Consolidado!$D837)),IF(COUNTIFS(Consolidado!$AC$5:AC837,Consolidado!$AC837,Consolidado!$D$5:D837,"*"&amp;AC$3&amp;"*")=1,1,0),0))</f>
        <v>0</v>
      </c>
      <c r="AD837" s="0" t="n">
        <f aca="false">IF(OR(AD$3="",Consolidado!$D837=""),0,IF(ISNUMBER(SEARCH(AD$3,Consolidado!$D837)),IF(COUNTIFS(Consolidado!$AC$5:AC837,Consolidado!$AC837,Consolidado!$D$5:D837,"*"&amp;AD$3&amp;"*")=1,1,0),0))</f>
        <v>0</v>
      </c>
      <c r="AE837" s="0" t="n">
        <f aca="false">IF(OR(AE$3="",Consolidado!$D837=""),0,IF(ISNUMBER(SEARCH(AE$3,Consolidado!$D837)),IF(COUNTIFS(Consolidado!$AC$5:AC837,Consolidado!$AC837,Consolidado!$D$5:D837,"*"&amp;AE$3&amp;"*")=1,1,0),0))</f>
        <v>0</v>
      </c>
      <c r="AF837" s="0" t="n">
        <f aca="false">IF(OR(AF$3="",Consolidado!$D837=""),0,IF(ISNUMBER(SEARCH(AF$3,Consolidado!$D837)),IF(COUNTIFS(Consolidado!$AC$5:AC837,Consolidado!$AC837,Consolidado!$D$5:D837,"*"&amp;AF$3&amp;"*")=1,1,0),0))</f>
        <v>0</v>
      </c>
      <c r="AG837" s="0" t="n">
        <f aca="false">IF(OR(AG$3="",Consolidado!$D837=""),0,IF(ISNUMBER(SEARCH(AG$3,Consolidado!$D837)),IF(COUNTIFS(Consolidado!$AC$5:AC837,Consolidado!$AC837,Consolidado!$D$5:D837,"*"&amp;AG$3&amp;"*")=1,1,0),0))</f>
        <v>0</v>
      </c>
      <c r="AH837" s="0" t="n">
        <f aca="false">IF(OR(AH$3="",Consolidado!$D837=""),0,IF(ISNUMBER(SEARCH(AH$3,Consolidado!$D837)),IF(COUNTIFS(Consolidado!$AC$5:AC837,Consolidado!$AC837,Consolidado!$D$5:D837,"*"&amp;AH$3&amp;"*")=1,1,0),0))</f>
        <v>0</v>
      </c>
      <c r="AI837" s="0" t="n">
        <f aca="false">IF(OR(AI$3="",Consolidado!$D837=""),0,IF(ISNUMBER(SEARCH(AI$3,Consolidado!$D837)),IF(COUNTIFS(Consolidado!$AC$5:AC837,Consolidado!$AC837,Consolidado!$D$5:D837,"*"&amp;AI$3&amp;"*")=1,1,0),0))</f>
        <v>0</v>
      </c>
      <c r="AJ837" s="0" t="n">
        <f aca="false">IF(OR(AJ$3="",Consolidado!$D837=""),0,IF(ISNUMBER(SEARCH(AJ$3,Consolidado!$D837)),IF(COUNTIFS(Consolidado!$AC$5:AC837,Consolidado!$AC837,Consolidado!$D$5:D837,"*"&amp;AJ$3&amp;"*")=1,1,0),0))</f>
        <v>0</v>
      </c>
      <c r="AK837" s="0" t="n">
        <f aca="false">IF(OR(AK$3="",Consolidado!$D837=""),0,IF(ISNUMBER(SEARCH(AK$3,Consolidado!$D837)),IF(COUNTIFS(Consolidado!$AC$5:AC837,Consolidado!$AC837,Consolidado!$D$5:D837,"*"&amp;AK$3&amp;"*")=1,1,0),0))</f>
        <v>0</v>
      </c>
      <c r="AL837" s="0" t="n">
        <f aca="false">IF(OR(AL$3="",Consolidado!$D837=""),0,IF(ISNUMBER(SEARCH(AL$3,Consolidado!$D837)),IF(COUNTIFS(Consolidado!$AC$5:AC837,Consolidado!$AC837,Consolidado!$D$5:D837,"*"&amp;AL$3&amp;"*")=1,1,0),0))</f>
        <v>0</v>
      </c>
      <c r="AM837" s="0" t="n">
        <f aca="false">IF(OR(AM$3="",Consolidado!$D837=""),0,IF(ISNUMBER(SEARCH(AM$3,Consolidado!$D837)),IF(COUNTIFS(Consolidado!$AC$5:AC837,Consolidado!$AC837,Consolidado!$D$5:D837,"*"&amp;AM$3&amp;"*")=1,1,0),0))</f>
        <v>0</v>
      </c>
      <c r="AN837" s="0" t="n">
        <f aca="false">IF(OR(AN$3="",Consolidado!$D837=""),0,IF(ISNUMBER(SEARCH(AN$3,Consolidado!$D837)),IF(COUNTIFS(Consolidado!$AC$5:AC837,Consolidado!$AC837,Consolidado!$D$5:D837,"*"&amp;AN$3&amp;"*")=1,1,0),0))</f>
        <v>0</v>
      </c>
      <c r="AO837" s="0" t="n">
        <f aca="false">IF(OR(AO$3="",Consolidado!$D837=""),0,IF(ISNUMBER(SEARCH(AO$3,Consolidado!$D837)),IF(COUNTIFS(Consolidado!$AC$5:AC837,Consolidado!$AC837,Consolidado!$D$5:D837,"*"&amp;AO$3&amp;"*")=1,1,0),0))</f>
        <v>0</v>
      </c>
    </row>
    <row r="838" customFormat="false" ht="15" hidden="false" customHeight="false" outlineLevel="0" collapsed="false">
      <c r="B838" s="0" t="n">
        <f aca="false">IF(OR(B$3="",Consolidado!$D838=""),0,IF(ISNUMBER(SEARCH(B$3,Consolidado!$D838)),IF(COUNTIFS(Consolidado!$AC$5:AC838,Consolidado!$AC838,Consolidado!$D$5:D838,"*"&amp;B$3&amp;"*")=1,1,0),0))</f>
        <v>0</v>
      </c>
      <c r="C838" s="0" t="n">
        <f aca="false">IF(OR(C$3="",Consolidado!$D838=""),0,IF(ISNUMBER(SEARCH(C$3,Consolidado!$D838)),IF(COUNTIFS(Consolidado!$AC$5:AC838,Consolidado!$AC838,Consolidado!$D$5:D838,"*"&amp;C$3&amp;"*")=1,1,0),0))</f>
        <v>0</v>
      </c>
      <c r="D838" s="0" t="n">
        <f aca="false">IF(OR(D$3="",Consolidado!$D838=""),0,IF(ISNUMBER(SEARCH(D$3,Consolidado!$D838)),IF(COUNTIFS(Consolidado!$AC$5:AC838,Consolidado!$AC838,Consolidado!$D$5:D838,"*"&amp;D$3&amp;"*")=1,1,0),0))</f>
        <v>0</v>
      </c>
      <c r="E838" s="0" t="n">
        <f aca="false">IF(OR(E$3="",Consolidado!$D838=""),0,IF(ISNUMBER(SEARCH(E$3,Consolidado!$D838)),IF(COUNTIFS(Consolidado!$AC$5:AC838,Consolidado!$AC838,Consolidado!$D$5:D838,"*"&amp;E$3&amp;"*")=1,1,0),0))</f>
        <v>0</v>
      </c>
      <c r="F838" s="0" t="n">
        <f aca="false">IF(OR(F$3="",Consolidado!$D838=""),0,IF(ISNUMBER(SEARCH(F$3,Consolidado!$D838)),IF(COUNTIFS(Consolidado!$AC$5:AC838,Consolidado!$AC838,Consolidado!$D$5:D838,"*"&amp;F$3&amp;"*")=1,1,0),0))</f>
        <v>0</v>
      </c>
      <c r="G838" s="0" t="n">
        <f aca="false">IF(OR(G$3="",Consolidado!$D838=""),0,IF(ISNUMBER(SEARCH(G$3,Consolidado!$D838)),IF(COUNTIFS(Consolidado!$AC$5:AC838,Consolidado!$AC838,Consolidado!$D$5:D838,"*"&amp;G$3&amp;"*")=1,1,0),0))</f>
        <v>0</v>
      </c>
      <c r="H838" s="0" t="n">
        <f aca="false">IF(OR(H$3="",Consolidado!$D838=""),0,IF(ISNUMBER(SEARCH(H$3,Consolidado!$D838)),IF(COUNTIFS(Consolidado!$AC$5:AC838,Consolidado!$AC838,Consolidado!$D$5:D838,"*"&amp;H$3&amp;"*")=1,1,0),0))</f>
        <v>0</v>
      </c>
      <c r="I838" s="0" t="n">
        <f aca="false">IF(OR(I$3="",Consolidado!$D838=""),0,IF(ISNUMBER(SEARCH(I$3,Consolidado!$D838)),IF(COUNTIFS(Consolidado!$AC$5:AC838,Consolidado!$AC838,Consolidado!$D$5:D838,"*"&amp;I$3&amp;"*")=1,1,0),0))</f>
        <v>0</v>
      </c>
      <c r="J838" s="0" t="n">
        <f aca="false">IF(OR(J$3="",Consolidado!$D838=""),0,IF(ISNUMBER(SEARCH(J$3,Consolidado!$D838)),IF(COUNTIFS(Consolidado!$AC$5:AC838,Consolidado!$AC838,Consolidado!$D$5:D838,"*"&amp;J$3&amp;"*")=1,1,0),0))</f>
        <v>0</v>
      </c>
      <c r="K838" s="0" t="n">
        <f aca="false">IF(OR(K$3="",Consolidado!$D838=""),0,IF(ISNUMBER(SEARCH(K$3,Consolidado!$D838)),IF(COUNTIFS(Consolidado!$AC$5:AC838,Consolidado!$AC838,Consolidado!$D$5:D838,"*"&amp;K$3&amp;"*")=1,1,0),0))</f>
        <v>0</v>
      </c>
      <c r="L838" s="0" t="n">
        <f aca="false">IF(OR(L$3="",Consolidado!$D838=""),0,IF(ISNUMBER(SEARCH(L$3,Consolidado!$D838)),IF(COUNTIFS(Consolidado!$AC$5:AC838,Consolidado!$AC838,Consolidado!$D$5:D838,"*"&amp;L$3&amp;"*")=1,1,0),0))</f>
        <v>0</v>
      </c>
      <c r="M838" s="0" t="n">
        <f aca="false">IF(OR(M$3="",Consolidado!$D838=""),0,IF(ISNUMBER(SEARCH(M$3,Consolidado!$D838)),IF(COUNTIFS(Consolidado!$AC$5:AC838,Consolidado!$AC838,Consolidado!$D$5:D838,"*"&amp;M$3&amp;"*")=1,1,0),0))</f>
        <v>0</v>
      </c>
      <c r="N838" s="0" t="n">
        <f aca="false">IF(OR(N$3="",Consolidado!$D838=""),0,IF(ISNUMBER(SEARCH(N$3,Consolidado!$D838)),IF(COUNTIFS(Consolidado!$AC$5:AC838,Consolidado!$AC838,Consolidado!$D$5:D838,"*"&amp;N$3&amp;"*")=1,1,0),0))</f>
        <v>0</v>
      </c>
      <c r="O838" s="0" t="n">
        <f aca="false">IF(OR(O$3="",Consolidado!$D838=""),0,IF(ISNUMBER(SEARCH(O$3,Consolidado!$D838)),IF(COUNTIFS(Consolidado!$AC$5:AC838,Consolidado!$AC838,Consolidado!$D$5:D838,"*"&amp;O$3&amp;"*")=1,1,0),0))</f>
        <v>0</v>
      </c>
      <c r="P838" s="0" t="n">
        <f aca="false">IF(OR(P$3="",Consolidado!$D838=""),0,IF(ISNUMBER(SEARCH(P$3,Consolidado!$D838)),IF(COUNTIFS(Consolidado!$AC$5:AC838,Consolidado!$AC838,Consolidado!$D$5:D838,"*"&amp;P$3&amp;"*")=1,1,0),0))</f>
        <v>0</v>
      </c>
      <c r="Q838" s="0" t="n">
        <f aca="false">IF(OR(Q$3="",Consolidado!$D838=""),0,IF(ISNUMBER(SEARCH(Q$3,Consolidado!$D838)),IF(COUNTIFS(Consolidado!$AC$5:AC838,Consolidado!$AC838,Consolidado!$D$5:D838,"*"&amp;Q$3&amp;"*")=1,1,0),0))</f>
        <v>0</v>
      </c>
      <c r="R838" s="0" t="n">
        <f aca="false">IF(OR(R$3="",Consolidado!$D838=""),0,IF(ISNUMBER(SEARCH(R$3,Consolidado!$D838)),IF(COUNTIFS(Consolidado!$AC$5:AC838,Consolidado!$AC838,Consolidado!$D$5:D838,"*"&amp;R$3&amp;"*")=1,1,0),0))</f>
        <v>0</v>
      </c>
      <c r="S838" s="0" t="n">
        <f aca="false">IF(OR(S$3="",Consolidado!$D838=""),0,IF(ISNUMBER(SEARCH(S$3,Consolidado!$D838)),IF(COUNTIFS(Consolidado!$AC$5:AC838,Consolidado!$AC838,Consolidado!$D$5:D838,"*"&amp;S$3&amp;"*")=1,1,0),0))</f>
        <v>0</v>
      </c>
      <c r="T838" s="0" t="n">
        <f aca="false">IF(OR(T$3="",Consolidado!$D838=""),0,IF(ISNUMBER(SEARCH(T$3,Consolidado!$D838)),IF(COUNTIFS(Consolidado!$AC$5:AC838,Consolidado!$AC838,Consolidado!$D$5:D838,"*"&amp;T$3&amp;"*")=1,1,0),0))</f>
        <v>0</v>
      </c>
      <c r="U838" s="0" t="n">
        <f aca="false">IF(OR(U$3="",Consolidado!$D838=""),0,IF(ISNUMBER(SEARCH(U$3,Consolidado!$D838)),IF(COUNTIFS(Consolidado!$AC$5:AC838,Consolidado!$AC838,Consolidado!$D$5:D838,"*"&amp;U$3&amp;"*")=1,1,0),0))</f>
        <v>0</v>
      </c>
      <c r="V838" s="0" t="n">
        <f aca="false">IF(OR(V$3="",Consolidado!$D838=""),0,IF(ISNUMBER(SEARCH(V$3,Consolidado!$D838)),IF(COUNTIFS(Consolidado!$AC$5:AC838,Consolidado!$AC838,Consolidado!$D$5:D838,"*"&amp;V$3&amp;"*")=1,1,0),0))</f>
        <v>0</v>
      </c>
      <c r="W838" s="0" t="n">
        <f aca="false">IF(OR(W$3="",Consolidado!$D838=""),0,IF(ISNUMBER(SEARCH(W$3,Consolidado!$D838)),IF(COUNTIFS(Consolidado!$AC$5:AC838,Consolidado!$AC838,Consolidado!$D$5:D838,"*"&amp;W$3&amp;"*")=1,1,0),0))</f>
        <v>0</v>
      </c>
      <c r="X838" s="0" t="n">
        <f aca="false">IF(OR(X$3="",Consolidado!$D838=""),0,IF(ISNUMBER(SEARCH(X$3,Consolidado!$D838)),IF(COUNTIFS(Consolidado!$AC$5:AC838,Consolidado!$AC838,Consolidado!$D$5:D838,"*"&amp;X$3&amp;"*")=1,1,0),0))</f>
        <v>0</v>
      </c>
      <c r="Y838" s="0" t="n">
        <f aca="false">IF(OR(Y$3="",Consolidado!$D838=""),0,IF(ISNUMBER(SEARCH(Y$3,Consolidado!$D838)),IF(COUNTIFS(Consolidado!$AC$5:AC838,Consolidado!$AC838,Consolidado!$D$5:D838,"*"&amp;Y$3&amp;"*")=1,1,0),0))</f>
        <v>0</v>
      </c>
      <c r="Z838" s="0" t="n">
        <f aca="false">IF(OR(Z$3="",Consolidado!$D838=""),0,IF(ISNUMBER(SEARCH(Z$3,Consolidado!$D838)),IF(COUNTIFS(Consolidado!$AC$5:AC838,Consolidado!$AC838,Consolidado!$D$5:D838,"*"&amp;Z$3&amp;"*")=1,1,0),0))</f>
        <v>0</v>
      </c>
      <c r="AA838" s="0" t="n">
        <f aca="false">IF(OR(AA$3="",Consolidado!$D838=""),0,IF(ISNUMBER(SEARCH(AA$3,Consolidado!$D838)),IF(COUNTIFS(Consolidado!$AC$5:AC838,Consolidado!$AC838,Consolidado!$D$5:D838,"*"&amp;AA$3&amp;"*")=1,1,0),0))</f>
        <v>0</v>
      </c>
      <c r="AB838" s="0" t="n">
        <f aca="false">IF(OR(AB$3="",Consolidado!$D838=""),0,IF(ISNUMBER(SEARCH(AB$3,Consolidado!$D838)),IF(COUNTIFS(Consolidado!$AC$5:AC838,Consolidado!$AC838,Consolidado!$D$5:D838,"*"&amp;AB$3&amp;"*")=1,1,0),0))</f>
        <v>0</v>
      </c>
      <c r="AC838" s="0" t="n">
        <f aca="false">IF(OR(AC$3="",Consolidado!$D838=""),0,IF(ISNUMBER(SEARCH(AC$3,Consolidado!$D838)),IF(COUNTIFS(Consolidado!$AC$5:AC838,Consolidado!$AC838,Consolidado!$D$5:D838,"*"&amp;AC$3&amp;"*")=1,1,0),0))</f>
        <v>0</v>
      </c>
      <c r="AD838" s="0" t="n">
        <f aca="false">IF(OR(AD$3="",Consolidado!$D838=""),0,IF(ISNUMBER(SEARCH(AD$3,Consolidado!$D838)),IF(COUNTIFS(Consolidado!$AC$5:AC838,Consolidado!$AC838,Consolidado!$D$5:D838,"*"&amp;AD$3&amp;"*")=1,1,0),0))</f>
        <v>0</v>
      </c>
      <c r="AE838" s="0" t="n">
        <f aca="false">IF(OR(AE$3="",Consolidado!$D838=""),0,IF(ISNUMBER(SEARCH(AE$3,Consolidado!$D838)),IF(COUNTIFS(Consolidado!$AC$5:AC838,Consolidado!$AC838,Consolidado!$D$5:D838,"*"&amp;AE$3&amp;"*")=1,1,0),0))</f>
        <v>0</v>
      </c>
      <c r="AF838" s="0" t="n">
        <f aca="false">IF(OR(AF$3="",Consolidado!$D838=""),0,IF(ISNUMBER(SEARCH(AF$3,Consolidado!$D838)),IF(COUNTIFS(Consolidado!$AC$5:AC838,Consolidado!$AC838,Consolidado!$D$5:D838,"*"&amp;AF$3&amp;"*")=1,1,0),0))</f>
        <v>0</v>
      </c>
      <c r="AG838" s="0" t="n">
        <f aca="false">IF(OR(AG$3="",Consolidado!$D838=""),0,IF(ISNUMBER(SEARCH(AG$3,Consolidado!$D838)),IF(COUNTIFS(Consolidado!$AC$5:AC838,Consolidado!$AC838,Consolidado!$D$5:D838,"*"&amp;AG$3&amp;"*")=1,1,0),0))</f>
        <v>0</v>
      </c>
      <c r="AH838" s="0" t="n">
        <f aca="false">IF(OR(AH$3="",Consolidado!$D838=""),0,IF(ISNUMBER(SEARCH(AH$3,Consolidado!$D838)),IF(COUNTIFS(Consolidado!$AC$5:AC838,Consolidado!$AC838,Consolidado!$D$5:D838,"*"&amp;AH$3&amp;"*")=1,1,0),0))</f>
        <v>0</v>
      </c>
      <c r="AI838" s="0" t="n">
        <f aca="false">IF(OR(AI$3="",Consolidado!$D838=""),0,IF(ISNUMBER(SEARCH(AI$3,Consolidado!$D838)),IF(COUNTIFS(Consolidado!$AC$5:AC838,Consolidado!$AC838,Consolidado!$D$5:D838,"*"&amp;AI$3&amp;"*")=1,1,0),0))</f>
        <v>0</v>
      </c>
      <c r="AJ838" s="0" t="n">
        <f aca="false">IF(OR(AJ$3="",Consolidado!$D838=""),0,IF(ISNUMBER(SEARCH(AJ$3,Consolidado!$D838)),IF(COUNTIFS(Consolidado!$AC$5:AC838,Consolidado!$AC838,Consolidado!$D$5:D838,"*"&amp;AJ$3&amp;"*")=1,1,0),0))</f>
        <v>0</v>
      </c>
      <c r="AK838" s="0" t="n">
        <f aca="false">IF(OR(AK$3="",Consolidado!$D838=""),0,IF(ISNUMBER(SEARCH(AK$3,Consolidado!$D838)),IF(COUNTIFS(Consolidado!$AC$5:AC838,Consolidado!$AC838,Consolidado!$D$5:D838,"*"&amp;AK$3&amp;"*")=1,1,0),0))</f>
        <v>0</v>
      </c>
      <c r="AL838" s="0" t="n">
        <f aca="false">IF(OR(AL$3="",Consolidado!$D838=""),0,IF(ISNUMBER(SEARCH(AL$3,Consolidado!$D838)),IF(COUNTIFS(Consolidado!$AC$5:AC838,Consolidado!$AC838,Consolidado!$D$5:D838,"*"&amp;AL$3&amp;"*")=1,1,0),0))</f>
        <v>0</v>
      </c>
      <c r="AM838" s="0" t="n">
        <f aca="false">IF(OR(AM$3="",Consolidado!$D838=""),0,IF(ISNUMBER(SEARCH(AM$3,Consolidado!$D838)),IF(COUNTIFS(Consolidado!$AC$5:AC838,Consolidado!$AC838,Consolidado!$D$5:D838,"*"&amp;AM$3&amp;"*")=1,1,0),0))</f>
        <v>0</v>
      </c>
      <c r="AN838" s="0" t="n">
        <f aca="false">IF(OR(AN$3="",Consolidado!$D838=""),0,IF(ISNUMBER(SEARCH(AN$3,Consolidado!$D838)),IF(COUNTIFS(Consolidado!$AC$5:AC838,Consolidado!$AC838,Consolidado!$D$5:D838,"*"&amp;AN$3&amp;"*")=1,1,0),0))</f>
        <v>0</v>
      </c>
      <c r="AO838" s="0" t="n">
        <f aca="false">IF(OR(AO$3="",Consolidado!$D838=""),0,IF(ISNUMBER(SEARCH(AO$3,Consolidado!$D838)),IF(COUNTIFS(Consolidado!$AC$5:AC838,Consolidado!$AC838,Consolidado!$D$5:D838,"*"&amp;AO$3&amp;"*")=1,1,0),0))</f>
        <v>0</v>
      </c>
    </row>
    <row r="839" customFormat="false" ht="15" hidden="false" customHeight="false" outlineLevel="0" collapsed="false">
      <c r="B839" s="0" t="n">
        <f aca="false">IF(OR(B$3="",Consolidado!$D839=""),0,IF(ISNUMBER(SEARCH(B$3,Consolidado!$D839)),IF(COUNTIFS(Consolidado!$AC$5:AC839,Consolidado!$AC839,Consolidado!$D$5:D839,"*"&amp;B$3&amp;"*")=1,1,0),0))</f>
        <v>0</v>
      </c>
      <c r="C839" s="0" t="n">
        <f aca="false">IF(OR(C$3="",Consolidado!$D839=""),0,IF(ISNUMBER(SEARCH(C$3,Consolidado!$D839)),IF(COUNTIFS(Consolidado!$AC$5:AC839,Consolidado!$AC839,Consolidado!$D$5:D839,"*"&amp;C$3&amp;"*")=1,1,0),0))</f>
        <v>0</v>
      </c>
      <c r="D839" s="0" t="n">
        <f aca="false">IF(OR(D$3="",Consolidado!$D839=""),0,IF(ISNUMBER(SEARCH(D$3,Consolidado!$D839)),IF(COUNTIFS(Consolidado!$AC$5:AC839,Consolidado!$AC839,Consolidado!$D$5:D839,"*"&amp;D$3&amp;"*")=1,1,0),0))</f>
        <v>0</v>
      </c>
      <c r="E839" s="0" t="n">
        <f aca="false">IF(OR(E$3="",Consolidado!$D839=""),0,IF(ISNUMBER(SEARCH(E$3,Consolidado!$D839)),IF(COUNTIFS(Consolidado!$AC$5:AC839,Consolidado!$AC839,Consolidado!$D$5:D839,"*"&amp;E$3&amp;"*")=1,1,0),0))</f>
        <v>0</v>
      </c>
      <c r="F839" s="0" t="n">
        <f aca="false">IF(OR(F$3="",Consolidado!$D839=""),0,IF(ISNUMBER(SEARCH(F$3,Consolidado!$D839)),IF(COUNTIFS(Consolidado!$AC$5:AC839,Consolidado!$AC839,Consolidado!$D$5:D839,"*"&amp;F$3&amp;"*")=1,1,0),0))</f>
        <v>0</v>
      </c>
      <c r="G839" s="0" t="n">
        <f aca="false">IF(OR(G$3="",Consolidado!$D839=""),0,IF(ISNUMBER(SEARCH(G$3,Consolidado!$D839)),IF(COUNTIFS(Consolidado!$AC$5:AC839,Consolidado!$AC839,Consolidado!$D$5:D839,"*"&amp;G$3&amp;"*")=1,1,0),0))</f>
        <v>0</v>
      </c>
      <c r="H839" s="0" t="n">
        <f aca="false">IF(OR(H$3="",Consolidado!$D839=""),0,IF(ISNUMBER(SEARCH(H$3,Consolidado!$D839)),IF(COUNTIFS(Consolidado!$AC$5:AC839,Consolidado!$AC839,Consolidado!$D$5:D839,"*"&amp;H$3&amp;"*")=1,1,0),0))</f>
        <v>0</v>
      </c>
      <c r="I839" s="0" t="n">
        <f aca="false">IF(OR(I$3="",Consolidado!$D839=""),0,IF(ISNUMBER(SEARCH(I$3,Consolidado!$D839)),IF(COUNTIFS(Consolidado!$AC$5:AC839,Consolidado!$AC839,Consolidado!$D$5:D839,"*"&amp;I$3&amp;"*")=1,1,0),0))</f>
        <v>0</v>
      </c>
      <c r="J839" s="0" t="n">
        <f aca="false">IF(OR(J$3="",Consolidado!$D839=""),0,IF(ISNUMBER(SEARCH(J$3,Consolidado!$D839)),IF(COUNTIFS(Consolidado!$AC$5:AC839,Consolidado!$AC839,Consolidado!$D$5:D839,"*"&amp;J$3&amp;"*")=1,1,0),0))</f>
        <v>0</v>
      </c>
      <c r="K839" s="0" t="n">
        <f aca="false">IF(OR(K$3="",Consolidado!$D839=""),0,IF(ISNUMBER(SEARCH(K$3,Consolidado!$D839)),IF(COUNTIFS(Consolidado!$AC$5:AC839,Consolidado!$AC839,Consolidado!$D$5:D839,"*"&amp;K$3&amp;"*")=1,1,0),0))</f>
        <v>0</v>
      </c>
      <c r="L839" s="0" t="n">
        <f aca="false">IF(OR(L$3="",Consolidado!$D839=""),0,IF(ISNUMBER(SEARCH(L$3,Consolidado!$D839)),IF(COUNTIFS(Consolidado!$AC$5:AC839,Consolidado!$AC839,Consolidado!$D$5:D839,"*"&amp;L$3&amp;"*")=1,1,0),0))</f>
        <v>0</v>
      </c>
      <c r="M839" s="0" t="n">
        <f aca="false">IF(OR(M$3="",Consolidado!$D839=""),0,IF(ISNUMBER(SEARCH(M$3,Consolidado!$D839)),IF(COUNTIFS(Consolidado!$AC$5:AC839,Consolidado!$AC839,Consolidado!$D$5:D839,"*"&amp;M$3&amp;"*")=1,1,0),0))</f>
        <v>0</v>
      </c>
      <c r="N839" s="0" t="n">
        <f aca="false">IF(OR(N$3="",Consolidado!$D839=""),0,IF(ISNUMBER(SEARCH(N$3,Consolidado!$D839)),IF(COUNTIFS(Consolidado!$AC$5:AC839,Consolidado!$AC839,Consolidado!$D$5:D839,"*"&amp;N$3&amp;"*")=1,1,0),0))</f>
        <v>0</v>
      </c>
      <c r="O839" s="0" t="n">
        <f aca="false">IF(OR(O$3="",Consolidado!$D839=""),0,IF(ISNUMBER(SEARCH(O$3,Consolidado!$D839)),IF(COUNTIFS(Consolidado!$AC$5:AC839,Consolidado!$AC839,Consolidado!$D$5:D839,"*"&amp;O$3&amp;"*")=1,1,0),0))</f>
        <v>0</v>
      </c>
      <c r="P839" s="0" t="n">
        <f aca="false">IF(OR(P$3="",Consolidado!$D839=""),0,IF(ISNUMBER(SEARCH(P$3,Consolidado!$D839)),IF(COUNTIFS(Consolidado!$AC$5:AC839,Consolidado!$AC839,Consolidado!$D$5:D839,"*"&amp;P$3&amp;"*")=1,1,0),0))</f>
        <v>0</v>
      </c>
      <c r="Q839" s="0" t="n">
        <f aca="false">IF(OR(Q$3="",Consolidado!$D839=""),0,IF(ISNUMBER(SEARCH(Q$3,Consolidado!$D839)),IF(COUNTIFS(Consolidado!$AC$5:AC839,Consolidado!$AC839,Consolidado!$D$5:D839,"*"&amp;Q$3&amp;"*")=1,1,0),0))</f>
        <v>0</v>
      </c>
      <c r="R839" s="0" t="n">
        <f aca="false">IF(OR(R$3="",Consolidado!$D839=""),0,IF(ISNUMBER(SEARCH(R$3,Consolidado!$D839)),IF(COUNTIFS(Consolidado!$AC$5:AC839,Consolidado!$AC839,Consolidado!$D$5:D839,"*"&amp;R$3&amp;"*")=1,1,0),0))</f>
        <v>0</v>
      </c>
      <c r="S839" s="0" t="n">
        <f aca="false">IF(OR(S$3="",Consolidado!$D839=""),0,IF(ISNUMBER(SEARCH(S$3,Consolidado!$D839)),IF(COUNTIFS(Consolidado!$AC$5:AC839,Consolidado!$AC839,Consolidado!$D$5:D839,"*"&amp;S$3&amp;"*")=1,1,0),0))</f>
        <v>0</v>
      </c>
      <c r="T839" s="0" t="n">
        <f aca="false">IF(OR(T$3="",Consolidado!$D839=""),0,IF(ISNUMBER(SEARCH(T$3,Consolidado!$D839)),IF(COUNTIFS(Consolidado!$AC$5:AC839,Consolidado!$AC839,Consolidado!$D$5:D839,"*"&amp;T$3&amp;"*")=1,1,0),0))</f>
        <v>0</v>
      </c>
      <c r="U839" s="0" t="n">
        <f aca="false">IF(OR(U$3="",Consolidado!$D839=""),0,IF(ISNUMBER(SEARCH(U$3,Consolidado!$D839)),IF(COUNTIFS(Consolidado!$AC$5:AC839,Consolidado!$AC839,Consolidado!$D$5:D839,"*"&amp;U$3&amp;"*")=1,1,0),0))</f>
        <v>0</v>
      </c>
      <c r="V839" s="0" t="n">
        <f aca="false">IF(OR(V$3="",Consolidado!$D839=""),0,IF(ISNUMBER(SEARCH(V$3,Consolidado!$D839)),IF(COUNTIFS(Consolidado!$AC$5:AC839,Consolidado!$AC839,Consolidado!$D$5:D839,"*"&amp;V$3&amp;"*")=1,1,0),0))</f>
        <v>0</v>
      </c>
      <c r="W839" s="0" t="n">
        <f aca="false">IF(OR(W$3="",Consolidado!$D839=""),0,IF(ISNUMBER(SEARCH(W$3,Consolidado!$D839)),IF(COUNTIFS(Consolidado!$AC$5:AC839,Consolidado!$AC839,Consolidado!$D$5:D839,"*"&amp;W$3&amp;"*")=1,1,0),0))</f>
        <v>0</v>
      </c>
      <c r="X839" s="0" t="n">
        <f aca="false">IF(OR(X$3="",Consolidado!$D839=""),0,IF(ISNUMBER(SEARCH(X$3,Consolidado!$D839)),IF(COUNTIFS(Consolidado!$AC$5:AC839,Consolidado!$AC839,Consolidado!$D$5:D839,"*"&amp;X$3&amp;"*")=1,1,0),0))</f>
        <v>0</v>
      </c>
      <c r="Y839" s="0" t="n">
        <f aca="false">IF(OR(Y$3="",Consolidado!$D839=""),0,IF(ISNUMBER(SEARCH(Y$3,Consolidado!$D839)),IF(COUNTIFS(Consolidado!$AC$5:AC839,Consolidado!$AC839,Consolidado!$D$5:D839,"*"&amp;Y$3&amp;"*")=1,1,0),0))</f>
        <v>0</v>
      </c>
      <c r="Z839" s="0" t="n">
        <f aca="false">IF(OR(Z$3="",Consolidado!$D839=""),0,IF(ISNUMBER(SEARCH(Z$3,Consolidado!$D839)),IF(COUNTIFS(Consolidado!$AC$5:AC839,Consolidado!$AC839,Consolidado!$D$5:D839,"*"&amp;Z$3&amp;"*")=1,1,0),0))</f>
        <v>0</v>
      </c>
      <c r="AA839" s="0" t="n">
        <f aca="false">IF(OR(AA$3="",Consolidado!$D839=""),0,IF(ISNUMBER(SEARCH(AA$3,Consolidado!$D839)),IF(COUNTIFS(Consolidado!$AC$5:AC839,Consolidado!$AC839,Consolidado!$D$5:D839,"*"&amp;AA$3&amp;"*")=1,1,0),0))</f>
        <v>0</v>
      </c>
      <c r="AB839" s="0" t="n">
        <f aca="false">IF(OR(AB$3="",Consolidado!$D839=""),0,IF(ISNUMBER(SEARCH(AB$3,Consolidado!$D839)),IF(COUNTIFS(Consolidado!$AC$5:AC839,Consolidado!$AC839,Consolidado!$D$5:D839,"*"&amp;AB$3&amp;"*")=1,1,0),0))</f>
        <v>0</v>
      </c>
      <c r="AC839" s="0" t="n">
        <f aca="false">IF(OR(AC$3="",Consolidado!$D839=""),0,IF(ISNUMBER(SEARCH(AC$3,Consolidado!$D839)),IF(COUNTIFS(Consolidado!$AC$5:AC839,Consolidado!$AC839,Consolidado!$D$5:D839,"*"&amp;AC$3&amp;"*")=1,1,0),0))</f>
        <v>0</v>
      </c>
      <c r="AD839" s="0" t="n">
        <f aca="false">IF(OR(AD$3="",Consolidado!$D839=""),0,IF(ISNUMBER(SEARCH(AD$3,Consolidado!$D839)),IF(COUNTIFS(Consolidado!$AC$5:AC839,Consolidado!$AC839,Consolidado!$D$5:D839,"*"&amp;AD$3&amp;"*")=1,1,0),0))</f>
        <v>0</v>
      </c>
      <c r="AE839" s="0" t="n">
        <f aca="false">IF(OR(AE$3="",Consolidado!$D839=""),0,IF(ISNUMBER(SEARCH(AE$3,Consolidado!$D839)),IF(COUNTIFS(Consolidado!$AC$5:AC839,Consolidado!$AC839,Consolidado!$D$5:D839,"*"&amp;AE$3&amp;"*")=1,1,0),0))</f>
        <v>0</v>
      </c>
      <c r="AF839" s="0" t="n">
        <f aca="false">IF(OR(AF$3="",Consolidado!$D839=""),0,IF(ISNUMBER(SEARCH(AF$3,Consolidado!$D839)),IF(COUNTIFS(Consolidado!$AC$5:AC839,Consolidado!$AC839,Consolidado!$D$5:D839,"*"&amp;AF$3&amp;"*")=1,1,0),0))</f>
        <v>0</v>
      </c>
      <c r="AG839" s="0" t="n">
        <f aca="false">IF(OR(AG$3="",Consolidado!$D839=""),0,IF(ISNUMBER(SEARCH(AG$3,Consolidado!$D839)),IF(COUNTIFS(Consolidado!$AC$5:AC839,Consolidado!$AC839,Consolidado!$D$5:D839,"*"&amp;AG$3&amp;"*")=1,1,0),0))</f>
        <v>0</v>
      </c>
      <c r="AH839" s="0" t="n">
        <f aca="false">IF(OR(AH$3="",Consolidado!$D839=""),0,IF(ISNUMBER(SEARCH(AH$3,Consolidado!$D839)),IF(COUNTIFS(Consolidado!$AC$5:AC839,Consolidado!$AC839,Consolidado!$D$5:D839,"*"&amp;AH$3&amp;"*")=1,1,0),0))</f>
        <v>0</v>
      </c>
      <c r="AI839" s="0" t="n">
        <f aca="false">IF(OR(AI$3="",Consolidado!$D839=""),0,IF(ISNUMBER(SEARCH(AI$3,Consolidado!$D839)),IF(COUNTIFS(Consolidado!$AC$5:AC839,Consolidado!$AC839,Consolidado!$D$5:D839,"*"&amp;AI$3&amp;"*")=1,1,0),0))</f>
        <v>0</v>
      </c>
      <c r="AJ839" s="0" t="n">
        <f aca="false">IF(OR(AJ$3="",Consolidado!$D839=""),0,IF(ISNUMBER(SEARCH(AJ$3,Consolidado!$D839)),IF(COUNTIFS(Consolidado!$AC$5:AC839,Consolidado!$AC839,Consolidado!$D$5:D839,"*"&amp;AJ$3&amp;"*")=1,1,0),0))</f>
        <v>0</v>
      </c>
      <c r="AK839" s="0" t="n">
        <f aca="false">IF(OR(AK$3="",Consolidado!$D839=""),0,IF(ISNUMBER(SEARCH(AK$3,Consolidado!$D839)),IF(COUNTIFS(Consolidado!$AC$5:AC839,Consolidado!$AC839,Consolidado!$D$5:D839,"*"&amp;AK$3&amp;"*")=1,1,0),0))</f>
        <v>0</v>
      </c>
      <c r="AL839" s="0" t="n">
        <f aca="false">IF(OR(AL$3="",Consolidado!$D839=""),0,IF(ISNUMBER(SEARCH(AL$3,Consolidado!$D839)),IF(COUNTIFS(Consolidado!$AC$5:AC839,Consolidado!$AC839,Consolidado!$D$5:D839,"*"&amp;AL$3&amp;"*")=1,1,0),0))</f>
        <v>0</v>
      </c>
      <c r="AM839" s="0" t="n">
        <f aca="false">IF(OR(AM$3="",Consolidado!$D839=""),0,IF(ISNUMBER(SEARCH(AM$3,Consolidado!$D839)),IF(COUNTIFS(Consolidado!$AC$5:AC839,Consolidado!$AC839,Consolidado!$D$5:D839,"*"&amp;AM$3&amp;"*")=1,1,0),0))</f>
        <v>0</v>
      </c>
      <c r="AN839" s="0" t="n">
        <f aca="false">IF(OR(AN$3="",Consolidado!$D839=""),0,IF(ISNUMBER(SEARCH(AN$3,Consolidado!$D839)),IF(COUNTIFS(Consolidado!$AC$5:AC839,Consolidado!$AC839,Consolidado!$D$5:D839,"*"&amp;AN$3&amp;"*")=1,1,0),0))</f>
        <v>0</v>
      </c>
      <c r="AO839" s="0" t="n">
        <f aca="false">IF(OR(AO$3="",Consolidado!$D839=""),0,IF(ISNUMBER(SEARCH(AO$3,Consolidado!$D839)),IF(COUNTIFS(Consolidado!$AC$5:AC839,Consolidado!$AC839,Consolidado!$D$5:D839,"*"&amp;AO$3&amp;"*")=1,1,0),0))</f>
        <v>0</v>
      </c>
    </row>
    <row r="840" customFormat="false" ht="15" hidden="false" customHeight="false" outlineLevel="0" collapsed="false">
      <c r="B840" s="0" t="n">
        <f aca="false">IF(OR(B$3="",Consolidado!$D840=""),0,IF(ISNUMBER(SEARCH(B$3,Consolidado!$D840)),IF(COUNTIFS(Consolidado!$AC$5:AC840,Consolidado!$AC840,Consolidado!$D$5:D840,"*"&amp;B$3&amp;"*")=1,1,0),0))</f>
        <v>0</v>
      </c>
      <c r="C840" s="0" t="n">
        <f aca="false">IF(OR(C$3="",Consolidado!$D840=""),0,IF(ISNUMBER(SEARCH(C$3,Consolidado!$D840)),IF(COUNTIFS(Consolidado!$AC$5:AC840,Consolidado!$AC840,Consolidado!$D$5:D840,"*"&amp;C$3&amp;"*")=1,1,0),0))</f>
        <v>0</v>
      </c>
      <c r="D840" s="0" t="n">
        <f aca="false">IF(OR(D$3="",Consolidado!$D840=""),0,IF(ISNUMBER(SEARCH(D$3,Consolidado!$D840)),IF(COUNTIFS(Consolidado!$AC$5:AC840,Consolidado!$AC840,Consolidado!$D$5:D840,"*"&amp;D$3&amp;"*")=1,1,0),0))</f>
        <v>0</v>
      </c>
      <c r="E840" s="0" t="n">
        <f aca="false">IF(OR(E$3="",Consolidado!$D840=""),0,IF(ISNUMBER(SEARCH(E$3,Consolidado!$D840)),IF(COUNTIFS(Consolidado!$AC$5:AC840,Consolidado!$AC840,Consolidado!$D$5:D840,"*"&amp;E$3&amp;"*")=1,1,0),0))</f>
        <v>0</v>
      </c>
      <c r="F840" s="0" t="n">
        <f aca="false">IF(OR(F$3="",Consolidado!$D840=""),0,IF(ISNUMBER(SEARCH(F$3,Consolidado!$D840)),IF(COUNTIFS(Consolidado!$AC$5:AC840,Consolidado!$AC840,Consolidado!$D$5:D840,"*"&amp;F$3&amp;"*")=1,1,0),0))</f>
        <v>0</v>
      </c>
      <c r="G840" s="0" t="n">
        <f aca="false">IF(OR(G$3="",Consolidado!$D840=""),0,IF(ISNUMBER(SEARCH(G$3,Consolidado!$D840)),IF(COUNTIFS(Consolidado!$AC$5:AC840,Consolidado!$AC840,Consolidado!$D$5:D840,"*"&amp;G$3&amp;"*")=1,1,0),0))</f>
        <v>0</v>
      </c>
      <c r="H840" s="0" t="n">
        <f aca="false">IF(OR(H$3="",Consolidado!$D840=""),0,IF(ISNUMBER(SEARCH(H$3,Consolidado!$D840)),IF(COUNTIFS(Consolidado!$AC$5:AC840,Consolidado!$AC840,Consolidado!$D$5:D840,"*"&amp;H$3&amp;"*")=1,1,0),0))</f>
        <v>0</v>
      </c>
      <c r="I840" s="0" t="n">
        <f aca="false">IF(OR(I$3="",Consolidado!$D840=""),0,IF(ISNUMBER(SEARCH(I$3,Consolidado!$D840)),IF(COUNTIFS(Consolidado!$AC$5:AC840,Consolidado!$AC840,Consolidado!$D$5:D840,"*"&amp;I$3&amp;"*")=1,1,0),0))</f>
        <v>0</v>
      </c>
      <c r="J840" s="0" t="n">
        <f aca="false">IF(OR(J$3="",Consolidado!$D840=""),0,IF(ISNUMBER(SEARCH(J$3,Consolidado!$D840)),IF(COUNTIFS(Consolidado!$AC$5:AC840,Consolidado!$AC840,Consolidado!$D$5:D840,"*"&amp;J$3&amp;"*")=1,1,0),0))</f>
        <v>0</v>
      </c>
      <c r="K840" s="0" t="n">
        <f aca="false">IF(OR(K$3="",Consolidado!$D840=""),0,IF(ISNUMBER(SEARCH(K$3,Consolidado!$D840)),IF(COUNTIFS(Consolidado!$AC$5:AC840,Consolidado!$AC840,Consolidado!$D$5:D840,"*"&amp;K$3&amp;"*")=1,1,0),0))</f>
        <v>0</v>
      </c>
      <c r="L840" s="0" t="n">
        <f aca="false">IF(OR(L$3="",Consolidado!$D840=""),0,IF(ISNUMBER(SEARCH(L$3,Consolidado!$D840)),IF(COUNTIFS(Consolidado!$AC$5:AC840,Consolidado!$AC840,Consolidado!$D$5:D840,"*"&amp;L$3&amp;"*")=1,1,0),0))</f>
        <v>0</v>
      </c>
      <c r="M840" s="0" t="n">
        <f aca="false">IF(OR(M$3="",Consolidado!$D840=""),0,IF(ISNUMBER(SEARCH(M$3,Consolidado!$D840)),IF(COUNTIFS(Consolidado!$AC$5:AC840,Consolidado!$AC840,Consolidado!$D$5:D840,"*"&amp;M$3&amp;"*")=1,1,0),0))</f>
        <v>0</v>
      </c>
      <c r="N840" s="0" t="n">
        <f aca="false">IF(OR(N$3="",Consolidado!$D840=""),0,IF(ISNUMBER(SEARCH(N$3,Consolidado!$D840)),IF(COUNTIFS(Consolidado!$AC$5:AC840,Consolidado!$AC840,Consolidado!$D$5:D840,"*"&amp;N$3&amp;"*")=1,1,0),0))</f>
        <v>0</v>
      </c>
      <c r="O840" s="0" t="n">
        <f aca="false">IF(OR(O$3="",Consolidado!$D840=""),0,IF(ISNUMBER(SEARCH(O$3,Consolidado!$D840)),IF(COUNTIFS(Consolidado!$AC$5:AC840,Consolidado!$AC840,Consolidado!$D$5:D840,"*"&amp;O$3&amp;"*")=1,1,0),0))</f>
        <v>0</v>
      </c>
      <c r="P840" s="0" t="n">
        <f aca="false">IF(OR(P$3="",Consolidado!$D840=""),0,IF(ISNUMBER(SEARCH(P$3,Consolidado!$D840)),IF(COUNTIFS(Consolidado!$AC$5:AC840,Consolidado!$AC840,Consolidado!$D$5:D840,"*"&amp;P$3&amp;"*")=1,1,0),0))</f>
        <v>0</v>
      </c>
      <c r="Q840" s="0" t="n">
        <f aca="false">IF(OR(Q$3="",Consolidado!$D840=""),0,IF(ISNUMBER(SEARCH(Q$3,Consolidado!$D840)),IF(COUNTIFS(Consolidado!$AC$5:AC840,Consolidado!$AC840,Consolidado!$D$5:D840,"*"&amp;Q$3&amp;"*")=1,1,0),0))</f>
        <v>0</v>
      </c>
      <c r="R840" s="0" t="n">
        <f aca="false">IF(OR(R$3="",Consolidado!$D840=""),0,IF(ISNUMBER(SEARCH(R$3,Consolidado!$D840)),IF(COUNTIFS(Consolidado!$AC$5:AC840,Consolidado!$AC840,Consolidado!$D$5:D840,"*"&amp;R$3&amp;"*")=1,1,0),0))</f>
        <v>0</v>
      </c>
      <c r="S840" s="0" t="n">
        <f aca="false">IF(OR(S$3="",Consolidado!$D840=""),0,IF(ISNUMBER(SEARCH(S$3,Consolidado!$D840)),IF(COUNTIFS(Consolidado!$AC$5:AC840,Consolidado!$AC840,Consolidado!$D$5:D840,"*"&amp;S$3&amp;"*")=1,1,0),0))</f>
        <v>0</v>
      </c>
      <c r="T840" s="0" t="n">
        <f aca="false">IF(OR(T$3="",Consolidado!$D840=""),0,IF(ISNUMBER(SEARCH(T$3,Consolidado!$D840)),IF(COUNTIFS(Consolidado!$AC$5:AC840,Consolidado!$AC840,Consolidado!$D$5:D840,"*"&amp;T$3&amp;"*")=1,1,0),0))</f>
        <v>0</v>
      </c>
      <c r="U840" s="0" t="n">
        <f aca="false">IF(OR(U$3="",Consolidado!$D840=""),0,IF(ISNUMBER(SEARCH(U$3,Consolidado!$D840)),IF(COUNTIFS(Consolidado!$AC$5:AC840,Consolidado!$AC840,Consolidado!$D$5:D840,"*"&amp;U$3&amp;"*")=1,1,0),0))</f>
        <v>0</v>
      </c>
      <c r="V840" s="0" t="n">
        <f aca="false">IF(OR(V$3="",Consolidado!$D840=""),0,IF(ISNUMBER(SEARCH(V$3,Consolidado!$D840)),IF(COUNTIFS(Consolidado!$AC$5:AC840,Consolidado!$AC840,Consolidado!$D$5:D840,"*"&amp;V$3&amp;"*")=1,1,0),0))</f>
        <v>0</v>
      </c>
      <c r="W840" s="0" t="n">
        <f aca="false">IF(OR(W$3="",Consolidado!$D840=""),0,IF(ISNUMBER(SEARCH(W$3,Consolidado!$D840)),IF(COUNTIFS(Consolidado!$AC$5:AC840,Consolidado!$AC840,Consolidado!$D$5:D840,"*"&amp;W$3&amp;"*")=1,1,0),0))</f>
        <v>0</v>
      </c>
      <c r="X840" s="0" t="n">
        <f aca="false">IF(OR(X$3="",Consolidado!$D840=""),0,IF(ISNUMBER(SEARCH(X$3,Consolidado!$D840)),IF(COUNTIFS(Consolidado!$AC$5:AC840,Consolidado!$AC840,Consolidado!$D$5:D840,"*"&amp;X$3&amp;"*")=1,1,0),0))</f>
        <v>0</v>
      </c>
      <c r="Y840" s="0" t="n">
        <f aca="false">IF(OR(Y$3="",Consolidado!$D840=""),0,IF(ISNUMBER(SEARCH(Y$3,Consolidado!$D840)),IF(COUNTIFS(Consolidado!$AC$5:AC840,Consolidado!$AC840,Consolidado!$D$5:D840,"*"&amp;Y$3&amp;"*")=1,1,0),0))</f>
        <v>0</v>
      </c>
      <c r="Z840" s="0" t="n">
        <f aca="false">IF(OR(Z$3="",Consolidado!$D840=""),0,IF(ISNUMBER(SEARCH(Z$3,Consolidado!$D840)),IF(COUNTIFS(Consolidado!$AC$5:AC840,Consolidado!$AC840,Consolidado!$D$5:D840,"*"&amp;Z$3&amp;"*")=1,1,0),0))</f>
        <v>0</v>
      </c>
      <c r="AA840" s="0" t="n">
        <f aca="false">IF(OR(AA$3="",Consolidado!$D840=""),0,IF(ISNUMBER(SEARCH(AA$3,Consolidado!$D840)),IF(COUNTIFS(Consolidado!$AC$5:AC840,Consolidado!$AC840,Consolidado!$D$5:D840,"*"&amp;AA$3&amp;"*")=1,1,0),0))</f>
        <v>0</v>
      </c>
      <c r="AB840" s="0" t="n">
        <f aca="false">IF(OR(AB$3="",Consolidado!$D840=""),0,IF(ISNUMBER(SEARCH(AB$3,Consolidado!$D840)),IF(COUNTIFS(Consolidado!$AC$5:AC840,Consolidado!$AC840,Consolidado!$D$5:D840,"*"&amp;AB$3&amp;"*")=1,1,0),0))</f>
        <v>0</v>
      </c>
      <c r="AC840" s="0" t="n">
        <f aca="false">IF(OR(AC$3="",Consolidado!$D840=""),0,IF(ISNUMBER(SEARCH(AC$3,Consolidado!$D840)),IF(COUNTIFS(Consolidado!$AC$5:AC840,Consolidado!$AC840,Consolidado!$D$5:D840,"*"&amp;AC$3&amp;"*")=1,1,0),0))</f>
        <v>0</v>
      </c>
      <c r="AD840" s="0" t="n">
        <f aca="false">IF(OR(AD$3="",Consolidado!$D840=""),0,IF(ISNUMBER(SEARCH(AD$3,Consolidado!$D840)),IF(COUNTIFS(Consolidado!$AC$5:AC840,Consolidado!$AC840,Consolidado!$D$5:D840,"*"&amp;AD$3&amp;"*")=1,1,0),0))</f>
        <v>0</v>
      </c>
      <c r="AE840" s="0" t="n">
        <f aca="false">IF(OR(AE$3="",Consolidado!$D840=""),0,IF(ISNUMBER(SEARCH(AE$3,Consolidado!$D840)),IF(COUNTIFS(Consolidado!$AC$5:AC840,Consolidado!$AC840,Consolidado!$D$5:D840,"*"&amp;AE$3&amp;"*")=1,1,0),0))</f>
        <v>0</v>
      </c>
      <c r="AF840" s="0" t="n">
        <f aca="false">IF(OR(AF$3="",Consolidado!$D840=""),0,IF(ISNUMBER(SEARCH(AF$3,Consolidado!$D840)),IF(COUNTIFS(Consolidado!$AC$5:AC840,Consolidado!$AC840,Consolidado!$D$5:D840,"*"&amp;AF$3&amp;"*")=1,1,0),0))</f>
        <v>0</v>
      </c>
      <c r="AG840" s="0" t="n">
        <f aca="false">IF(OR(AG$3="",Consolidado!$D840=""),0,IF(ISNUMBER(SEARCH(AG$3,Consolidado!$D840)),IF(COUNTIFS(Consolidado!$AC$5:AC840,Consolidado!$AC840,Consolidado!$D$5:D840,"*"&amp;AG$3&amp;"*")=1,1,0),0))</f>
        <v>0</v>
      </c>
      <c r="AH840" s="0" t="n">
        <f aca="false">IF(OR(AH$3="",Consolidado!$D840=""),0,IF(ISNUMBER(SEARCH(AH$3,Consolidado!$D840)),IF(COUNTIFS(Consolidado!$AC$5:AC840,Consolidado!$AC840,Consolidado!$D$5:D840,"*"&amp;AH$3&amp;"*")=1,1,0),0))</f>
        <v>0</v>
      </c>
      <c r="AI840" s="0" t="n">
        <f aca="false">IF(OR(AI$3="",Consolidado!$D840=""),0,IF(ISNUMBER(SEARCH(AI$3,Consolidado!$D840)),IF(COUNTIFS(Consolidado!$AC$5:AC840,Consolidado!$AC840,Consolidado!$D$5:D840,"*"&amp;AI$3&amp;"*")=1,1,0),0))</f>
        <v>0</v>
      </c>
      <c r="AJ840" s="0" t="n">
        <f aca="false">IF(OR(AJ$3="",Consolidado!$D840=""),0,IF(ISNUMBER(SEARCH(AJ$3,Consolidado!$D840)),IF(COUNTIFS(Consolidado!$AC$5:AC840,Consolidado!$AC840,Consolidado!$D$5:D840,"*"&amp;AJ$3&amp;"*")=1,1,0),0))</f>
        <v>0</v>
      </c>
      <c r="AK840" s="0" t="n">
        <f aca="false">IF(OR(AK$3="",Consolidado!$D840=""),0,IF(ISNUMBER(SEARCH(AK$3,Consolidado!$D840)),IF(COUNTIFS(Consolidado!$AC$5:AC840,Consolidado!$AC840,Consolidado!$D$5:D840,"*"&amp;AK$3&amp;"*")=1,1,0),0))</f>
        <v>0</v>
      </c>
      <c r="AL840" s="0" t="n">
        <f aca="false">IF(OR(AL$3="",Consolidado!$D840=""),0,IF(ISNUMBER(SEARCH(AL$3,Consolidado!$D840)),IF(COUNTIFS(Consolidado!$AC$5:AC840,Consolidado!$AC840,Consolidado!$D$5:D840,"*"&amp;AL$3&amp;"*")=1,1,0),0))</f>
        <v>0</v>
      </c>
      <c r="AM840" s="0" t="n">
        <f aca="false">IF(OR(AM$3="",Consolidado!$D840=""),0,IF(ISNUMBER(SEARCH(AM$3,Consolidado!$D840)),IF(COUNTIFS(Consolidado!$AC$5:AC840,Consolidado!$AC840,Consolidado!$D$5:D840,"*"&amp;AM$3&amp;"*")=1,1,0),0))</f>
        <v>0</v>
      </c>
      <c r="AN840" s="0" t="n">
        <f aca="false">IF(OR(AN$3="",Consolidado!$D840=""),0,IF(ISNUMBER(SEARCH(AN$3,Consolidado!$D840)),IF(COUNTIFS(Consolidado!$AC$5:AC840,Consolidado!$AC840,Consolidado!$D$5:D840,"*"&amp;AN$3&amp;"*")=1,1,0),0))</f>
        <v>0</v>
      </c>
      <c r="AO840" s="0" t="n">
        <f aca="false">IF(OR(AO$3="",Consolidado!$D840=""),0,IF(ISNUMBER(SEARCH(AO$3,Consolidado!$D840)),IF(COUNTIFS(Consolidado!$AC$5:AC840,Consolidado!$AC840,Consolidado!$D$5:D840,"*"&amp;AO$3&amp;"*")=1,1,0),0))</f>
        <v>0</v>
      </c>
    </row>
    <row r="841" customFormat="false" ht="15" hidden="false" customHeight="false" outlineLevel="0" collapsed="false">
      <c r="B841" s="0" t="n">
        <f aca="false">IF(OR(B$3="",Consolidado!$D841=""),0,IF(ISNUMBER(SEARCH(B$3,Consolidado!$D841)),IF(COUNTIFS(Consolidado!$AC$5:AC841,Consolidado!$AC841,Consolidado!$D$5:D841,"*"&amp;B$3&amp;"*")=1,1,0),0))</f>
        <v>0</v>
      </c>
      <c r="C841" s="0" t="n">
        <f aca="false">IF(OR(C$3="",Consolidado!$D841=""),0,IF(ISNUMBER(SEARCH(C$3,Consolidado!$D841)),IF(COUNTIFS(Consolidado!$AC$5:AC841,Consolidado!$AC841,Consolidado!$D$5:D841,"*"&amp;C$3&amp;"*")=1,1,0),0))</f>
        <v>0</v>
      </c>
      <c r="D841" s="0" t="n">
        <f aca="false">IF(OR(D$3="",Consolidado!$D841=""),0,IF(ISNUMBER(SEARCH(D$3,Consolidado!$D841)),IF(COUNTIFS(Consolidado!$AC$5:AC841,Consolidado!$AC841,Consolidado!$D$5:D841,"*"&amp;D$3&amp;"*")=1,1,0),0))</f>
        <v>0</v>
      </c>
      <c r="E841" s="0" t="n">
        <f aca="false">IF(OR(E$3="",Consolidado!$D841=""),0,IF(ISNUMBER(SEARCH(E$3,Consolidado!$D841)),IF(COUNTIFS(Consolidado!$AC$5:AC841,Consolidado!$AC841,Consolidado!$D$5:D841,"*"&amp;E$3&amp;"*")=1,1,0),0))</f>
        <v>0</v>
      </c>
      <c r="F841" s="0" t="n">
        <f aca="false">IF(OR(F$3="",Consolidado!$D841=""),0,IF(ISNUMBER(SEARCH(F$3,Consolidado!$D841)),IF(COUNTIFS(Consolidado!$AC$5:AC841,Consolidado!$AC841,Consolidado!$D$5:D841,"*"&amp;F$3&amp;"*")=1,1,0),0))</f>
        <v>0</v>
      </c>
      <c r="G841" s="0" t="n">
        <f aca="false">IF(OR(G$3="",Consolidado!$D841=""),0,IF(ISNUMBER(SEARCH(G$3,Consolidado!$D841)),IF(COUNTIFS(Consolidado!$AC$5:AC841,Consolidado!$AC841,Consolidado!$D$5:D841,"*"&amp;G$3&amp;"*")=1,1,0),0))</f>
        <v>0</v>
      </c>
      <c r="H841" s="0" t="n">
        <f aca="false">IF(OR(H$3="",Consolidado!$D841=""),0,IF(ISNUMBER(SEARCH(H$3,Consolidado!$D841)),IF(COUNTIFS(Consolidado!$AC$5:AC841,Consolidado!$AC841,Consolidado!$D$5:D841,"*"&amp;H$3&amp;"*")=1,1,0),0))</f>
        <v>0</v>
      </c>
      <c r="I841" s="0" t="n">
        <f aca="false">IF(OR(I$3="",Consolidado!$D841=""),0,IF(ISNUMBER(SEARCH(I$3,Consolidado!$D841)),IF(COUNTIFS(Consolidado!$AC$5:AC841,Consolidado!$AC841,Consolidado!$D$5:D841,"*"&amp;I$3&amp;"*")=1,1,0),0))</f>
        <v>0</v>
      </c>
      <c r="J841" s="0" t="n">
        <f aca="false">IF(OR(J$3="",Consolidado!$D841=""),0,IF(ISNUMBER(SEARCH(J$3,Consolidado!$D841)),IF(COUNTIFS(Consolidado!$AC$5:AC841,Consolidado!$AC841,Consolidado!$D$5:D841,"*"&amp;J$3&amp;"*")=1,1,0),0))</f>
        <v>0</v>
      </c>
      <c r="K841" s="0" t="n">
        <f aca="false">IF(OR(K$3="",Consolidado!$D841=""),0,IF(ISNUMBER(SEARCH(K$3,Consolidado!$D841)),IF(COUNTIFS(Consolidado!$AC$5:AC841,Consolidado!$AC841,Consolidado!$D$5:D841,"*"&amp;K$3&amp;"*")=1,1,0),0))</f>
        <v>0</v>
      </c>
      <c r="L841" s="0" t="n">
        <f aca="false">IF(OR(L$3="",Consolidado!$D841=""),0,IF(ISNUMBER(SEARCH(L$3,Consolidado!$D841)),IF(COUNTIFS(Consolidado!$AC$5:AC841,Consolidado!$AC841,Consolidado!$D$5:D841,"*"&amp;L$3&amp;"*")=1,1,0),0))</f>
        <v>0</v>
      </c>
      <c r="M841" s="0" t="n">
        <f aca="false">IF(OR(M$3="",Consolidado!$D841=""),0,IF(ISNUMBER(SEARCH(M$3,Consolidado!$D841)),IF(COUNTIFS(Consolidado!$AC$5:AC841,Consolidado!$AC841,Consolidado!$D$5:D841,"*"&amp;M$3&amp;"*")=1,1,0),0))</f>
        <v>0</v>
      </c>
      <c r="N841" s="0" t="n">
        <f aca="false">IF(OR(N$3="",Consolidado!$D841=""),0,IF(ISNUMBER(SEARCH(N$3,Consolidado!$D841)),IF(COUNTIFS(Consolidado!$AC$5:AC841,Consolidado!$AC841,Consolidado!$D$5:D841,"*"&amp;N$3&amp;"*")=1,1,0),0))</f>
        <v>0</v>
      </c>
      <c r="O841" s="0" t="n">
        <f aca="false">IF(OR(O$3="",Consolidado!$D841=""),0,IF(ISNUMBER(SEARCH(O$3,Consolidado!$D841)),IF(COUNTIFS(Consolidado!$AC$5:AC841,Consolidado!$AC841,Consolidado!$D$5:D841,"*"&amp;O$3&amp;"*")=1,1,0),0))</f>
        <v>0</v>
      </c>
      <c r="P841" s="0" t="n">
        <f aca="false">IF(OR(P$3="",Consolidado!$D841=""),0,IF(ISNUMBER(SEARCH(P$3,Consolidado!$D841)),IF(COUNTIFS(Consolidado!$AC$5:AC841,Consolidado!$AC841,Consolidado!$D$5:D841,"*"&amp;P$3&amp;"*")=1,1,0),0))</f>
        <v>0</v>
      </c>
      <c r="Q841" s="0" t="n">
        <f aca="false">IF(OR(Q$3="",Consolidado!$D841=""),0,IF(ISNUMBER(SEARCH(Q$3,Consolidado!$D841)),IF(COUNTIFS(Consolidado!$AC$5:AC841,Consolidado!$AC841,Consolidado!$D$5:D841,"*"&amp;Q$3&amp;"*")=1,1,0),0))</f>
        <v>0</v>
      </c>
      <c r="R841" s="0" t="n">
        <f aca="false">IF(OR(R$3="",Consolidado!$D841=""),0,IF(ISNUMBER(SEARCH(R$3,Consolidado!$D841)),IF(COUNTIFS(Consolidado!$AC$5:AC841,Consolidado!$AC841,Consolidado!$D$5:D841,"*"&amp;R$3&amp;"*")=1,1,0),0))</f>
        <v>0</v>
      </c>
      <c r="S841" s="0" t="n">
        <f aca="false">IF(OR(S$3="",Consolidado!$D841=""),0,IF(ISNUMBER(SEARCH(S$3,Consolidado!$D841)),IF(COUNTIFS(Consolidado!$AC$5:AC841,Consolidado!$AC841,Consolidado!$D$5:D841,"*"&amp;S$3&amp;"*")=1,1,0),0))</f>
        <v>0</v>
      </c>
      <c r="T841" s="0" t="n">
        <f aca="false">IF(OR(T$3="",Consolidado!$D841=""),0,IF(ISNUMBER(SEARCH(T$3,Consolidado!$D841)),IF(COUNTIFS(Consolidado!$AC$5:AC841,Consolidado!$AC841,Consolidado!$D$5:D841,"*"&amp;T$3&amp;"*")=1,1,0),0))</f>
        <v>0</v>
      </c>
      <c r="U841" s="0" t="n">
        <f aca="false">IF(OR(U$3="",Consolidado!$D841=""),0,IF(ISNUMBER(SEARCH(U$3,Consolidado!$D841)),IF(COUNTIFS(Consolidado!$AC$5:AC841,Consolidado!$AC841,Consolidado!$D$5:D841,"*"&amp;U$3&amp;"*")=1,1,0),0))</f>
        <v>0</v>
      </c>
      <c r="V841" s="0" t="n">
        <f aca="false">IF(OR(V$3="",Consolidado!$D841=""),0,IF(ISNUMBER(SEARCH(V$3,Consolidado!$D841)),IF(COUNTIFS(Consolidado!$AC$5:AC841,Consolidado!$AC841,Consolidado!$D$5:D841,"*"&amp;V$3&amp;"*")=1,1,0),0))</f>
        <v>0</v>
      </c>
      <c r="W841" s="0" t="n">
        <f aca="false">IF(OR(W$3="",Consolidado!$D841=""),0,IF(ISNUMBER(SEARCH(W$3,Consolidado!$D841)),IF(COUNTIFS(Consolidado!$AC$5:AC841,Consolidado!$AC841,Consolidado!$D$5:D841,"*"&amp;W$3&amp;"*")=1,1,0),0))</f>
        <v>0</v>
      </c>
      <c r="X841" s="0" t="n">
        <f aca="false">IF(OR(X$3="",Consolidado!$D841=""),0,IF(ISNUMBER(SEARCH(X$3,Consolidado!$D841)),IF(COUNTIFS(Consolidado!$AC$5:AC841,Consolidado!$AC841,Consolidado!$D$5:D841,"*"&amp;X$3&amp;"*")=1,1,0),0))</f>
        <v>0</v>
      </c>
      <c r="Y841" s="0" t="n">
        <f aca="false">IF(OR(Y$3="",Consolidado!$D841=""),0,IF(ISNUMBER(SEARCH(Y$3,Consolidado!$D841)),IF(COUNTIFS(Consolidado!$AC$5:AC841,Consolidado!$AC841,Consolidado!$D$5:D841,"*"&amp;Y$3&amp;"*")=1,1,0),0))</f>
        <v>0</v>
      </c>
      <c r="Z841" s="0" t="n">
        <f aca="false">IF(OR(Z$3="",Consolidado!$D841=""),0,IF(ISNUMBER(SEARCH(Z$3,Consolidado!$D841)),IF(COUNTIFS(Consolidado!$AC$5:AC841,Consolidado!$AC841,Consolidado!$D$5:D841,"*"&amp;Z$3&amp;"*")=1,1,0),0))</f>
        <v>0</v>
      </c>
      <c r="AA841" s="0" t="n">
        <f aca="false">IF(OR(AA$3="",Consolidado!$D841=""),0,IF(ISNUMBER(SEARCH(AA$3,Consolidado!$D841)),IF(COUNTIFS(Consolidado!$AC$5:AC841,Consolidado!$AC841,Consolidado!$D$5:D841,"*"&amp;AA$3&amp;"*")=1,1,0),0))</f>
        <v>0</v>
      </c>
      <c r="AB841" s="0" t="n">
        <f aca="false">IF(OR(AB$3="",Consolidado!$D841=""),0,IF(ISNUMBER(SEARCH(AB$3,Consolidado!$D841)),IF(COUNTIFS(Consolidado!$AC$5:AC841,Consolidado!$AC841,Consolidado!$D$5:D841,"*"&amp;AB$3&amp;"*")=1,1,0),0))</f>
        <v>0</v>
      </c>
      <c r="AC841" s="0" t="n">
        <f aca="false">IF(OR(AC$3="",Consolidado!$D841=""),0,IF(ISNUMBER(SEARCH(AC$3,Consolidado!$D841)),IF(COUNTIFS(Consolidado!$AC$5:AC841,Consolidado!$AC841,Consolidado!$D$5:D841,"*"&amp;AC$3&amp;"*")=1,1,0),0))</f>
        <v>0</v>
      </c>
      <c r="AD841" s="0" t="n">
        <f aca="false">IF(OR(AD$3="",Consolidado!$D841=""),0,IF(ISNUMBER(SEARCH(AD$3,Consolidado!$D841)),IF(COUNTIFS(Consolidado!$AC$5:AC841,Consolidado!$AC841,Consolidado!$D$5:D841,"*"&amp;AD$3&amp;"*")=1,1,0),0))</f>
        <v>0</v>
      </c>
      <c r="AE841" s="0" t="n">
        <f aca="false">IF(OR(AE$3="",Consolidado!$D841=""),0,IF(ISNUMBER(SEARCH(AE$3,Consolidado!$D841)),IF(COUNTIFS(Consolidado!$AC$5:AC841,Consolidado!$AC841,Consolidado!$D$5:D841,"*"&amp;AE$3&amp;"*")=1,1,0),0))</f>
        <v>0</v>
      </c>
      <c r="AF841" s="0" t="n">
        <f aca="false">IF(OR(AF$3="",Consolidado!$D841=""),0,IF(ISNUMBER(SEARCH(AF$3,Consolidado!$D841)),IF(COUNTIFS(Consolidado!$AC$5:AC841,Consolidado!$AC841,Consolidado!$D$5:D841,"*"&amp;AF$3&amp;"*")=1,1,0),0))</f>
        <v>0</v>
      </c>
      <c r="AG841" s="0" t="n">
        <f aca="false">IF(OR(AG$3="",Consolidado!$D841=""),0,IF(ISNUMBER(SEARCH(AG$3,Consolidado!$D841)),IF(COUNTIFS(Consolidado!$AC$5:AC841,Consolidado!$AC841,Consolidado!$D$5:D841,"*"&amp;AG$3&amp;"*")=1,1,0),0))</f>
        <v>0</v>
      </c>
      <c r="AH841" s="0" t="n">
        <f aca="false">IF(OR(AH$3="",Consolidado!$D841=""),0,IF(ISNUMBER(SEARCH(AH$3,Consolidado!$D841)),IF(COUNTIFS(Consolidado!$AC$5:AC841,Consolidado!$AC841,Consolidado!$D$5:D841,"*"&amp;AH$3&amp;"*")=1,1,0),0))</f>
        <v>0</v>
      </c>
      <c r="AI841" s="0" t="n">
        <f aca="false">IF(OR(AI$3="",Consolidado!$D841=""),0,IF(ISNUMBER(SEARCH(AI$3,Consolidado!$D841)),IF(COUNTIFS(Consolidado!$AC$5:AC841,Consolidado!$AC841,Consolidado!$D$5:D841,"*"&amp;AI$3&amp;"*")=1,1,0),0))</f>
        <v>0</v>
      </c>
      <c r="AJ841" s="0" t="n">
        <f aca="false">IF(OR(AJ$3="",Consolidado!$D841=""),0,IF(ISNUMBER(SEARCH(AJ$3,Consolidado!$D841)),IF(COUNTIFS(Consolidado!$AC$5:AC841,Consolidado!$AC841,Consolidado!$D$5:D841,"*"&amp;AJ$3&amp;"*")=1,1,0),0))</f>
        <v>0</v>
      </c>
      <c r="AK841" s="0" t="n">
        <f aca="false">IF(OR(AK$3="",Consolidado!$D841=""),0,IF(ISNUMBER(SEARCH(AK$3,Consolidado!$D841)),IF(COUNTIFS(Consolidado!$AC$5:AC841,Consolidado!$AC841,Consolidado!$D$5:D841,"*"&amp;AK$3&amp;"*")=1,1,0),0))</f>
        <v>0</v>
      </c>
      <c r="AL841" s="0" t="n">
        <f aca="false">IF(OR(AL$3="",Consolidado!$D841=""),0,IF(ISNUMBER(SEARCH(AL$3,Consolidado!$D841)),IF(COUNTIFS(Consolidado!$AC$5:AC841,Consolidado!$AC841,Consolidado!$D$5:D841,"*"&amp;AL$3&amp;"*")=1,1,0),0))</f>
        <v>0</v>
      </c>
      <c r="AM841" s="0" t="n">
        <f aca="false">IF(OR(AM$3="",Consolidado!$D841=""),0,IF(ISNUMBER(SEARCH(AM$3,Consolidado!$D841)),IF(COUNTIFS(Consolidado!$AC$5:AC841,Consolidado!$AC841,Consolidado!$D$5:D841,"*"&amp;AM$3&amp;"*")=1,1,0),0))</f>
        <v>0</v>
      </c>
      <c r="AN841" s="0" t="n">
        <f aca="false">IF(OR(AN$3="",Consolidado!$D841=""),0,IF(ISNUMBER(SEARCH(AN$3,Consolidado!$D841)),IF(COUNTIFS(Consolidado!$AC$5:AC841,Consolidado!$AC841,Consolidado!$D$5:D841,"*"&amp;AN$3&amp;"*")=1,1,0),0))</f>
        <v>0</v>
      </c>
      <c r="AO841" s="0" t="n">
        <f aca="false">IF(OR(AO$3="",Consolidado!$D841=""),0,IF(ISNUMBER(SEARCH(AO$3,Consolidado!$D841)),IF(COUNTIFS(Consolidado!$AC$5:AC841,Consolidado!$AC841,Consolidado!$D$5:D841,"*"&amp;AO$3&amp;"*")=1,1,0),0))</f>
        <v>0</v>
      </c>
    </row>
    <row r="842" customFormat="false" ht="15" hidden="false" customHeight="false" outlineLevel="0" collapsed="false">
      <c r="B842" s="0" t="n">
        <f aca="false">IF(OR(B$3="",Consolidado!$D842=""),0,IF(ISNUMBER(SEARCH(B$3,Consolidado!$D842)),IF(COUNTIFS(Consolidado!$AC$5:AC842,Consolidado!$AC842,Consolidado!$D$5:D842,"*"&amp;B$3&amp;"*")=1,1,0),0))</f>
        <v>0</v>
      </c>
      <c r="C842" s="0" t="n">
        <f aca="false">IF(OR(C$3="",Consolidado!$D842=""),0,IF(ISNUMBER(SEARCH(C$3,Consolidado!$D842)),IF(COUNTIFS(Consolidado!$AC$5:AC842,Consolidado!$AC842,Consolidado!$D$5:D842,"*"&amp;C$3&amp;"*")=1,1,0),0))</f>
        <v>0</v>
      </c>
      <c r="D842" s="0" t="n">
        <f aca="false">IF(OR(D$3="",Consolidado!$D842=""),0,IF(ISNUMBER(SEARCH(D$3,Consolidado!$D842)),IF(COUNTIFS(Consolidado!$AC$5:AC842,Consolidado!$AC842,Consolidado!$D$5:D842,"*"&amp;D$3&amp;"*")=1,1,0),0))</f>
        <v>0</v>
      </c>
      <c r="E842" s="0" t="n">
        <f aca="false">IF(OR(E$3="",Consolidado!$D842=""),0,IF(ISNUMBER(SEARCH(E$3,Consolidado!$D842)),IF(COUNTIFS(Consolidado!$AC$5:AC842,Consolidado!$AC842,Consolidado!$D$5:D842,"*"&amp;E$3&amp;"*")=1,1,0),0))</f>
        <v>0</v>
      </c>
      <c r="F842" s="0" t="n">
        <f aca="false">IF(OR(F$3="",Consolidado!$D842=""),0,IF(ISNUMBER(SEARCH(F$3,Consolidado!$D842)),IF(COUNTIFS(Consolidado!$AC$5:AC842,Consolidado!$AC842,Consolidado!$D$5:D842,"*"&amp;F$3&amp;"*")=1,1,0),0))</f>
        <v>0</v>
      </c>
      <c r="G842" s="0" t="n">
        <f aca="false">IF(OR(G$3="",Consolidado!$D842=""),0,IF(ISNUMBER(SEARCH(G$3,Consolidado!$D842)),IF(COUNTIFS(Consolidado!$AC$5:AC842,Consolidado!$AC842,Consolidado!$D$5:D842,"*"&amp;G$3&amp;"*")=1,1,0),0))</f>
        <v>0</v>
      </c>
      <c r="H842" s="0" t="n">
        <f aca="false">IF(OR(H$3="",Consolidado!$D842=""),0,IF(ISNUMBER(SEARCH(H$3,Consolidado!$D842)),IF(COUNTIFS(Consolidado!$AC$5:AC842,Consolidado!$AC842,Consolidado!$D$5:D842,"*"&amp;H$3&amp;"*")=1,1,0),0))</f>
        <v>0</v>
      </c>
      <c r="I842" s="0" t="n">
        <f aca="false">IF(OR(I$3="",Consolidado!$D842=""),0,IF(ISNUMBER(SEARCH(I$3,Consolidado!$D842)),IF(COUNTIFS(Consolidado!$AC$5:AC842,Consolidado!$AC842,Consolidado!$D$5:D842,"*"&amp;I$3&amp;"*")=1,1,0),0))</f>
        <v>0</v>
      </c>
      <c r="J842" s="0" t="n">
        <f aca="false">IF(OR(J$3="",Consolidado!$D842=""),0,IF(ISNUMBER(SEARCH(J$3,Consolidado!$D842)),IF(COUNTIFS(Consolidado!$AC$5:AC842,Consolidado!$AC842,Consolidado!$D$5:D842,"*"&amp;J$3&amp;"*")=1,1,0),0))</f>
        <v>0</v>
      </c>
      <c r="K842" s="0" t="n">
        <f aca="false">IF(OR(K$3="",Consolidado!$D842=""),0,IF(ISNUMBER(SEARCH(K$3,Consolidado!$D842)),IF(COUNTIFS(Consolidado!$AC$5:AC842,Consolidado!$AC842,Consolidado!$D$5:D842,"*"&amp;K$3&amp;"*")=1,1,0),0))</f>
        <v>0</v>
      </c>
      <c r="L842" s="0" t="n">
        <f aca="false">IF(OR(L$3="",Consolidado!$D842=""),0,IF(ISNUMBER(SEARCH(L$3,Consolidado!$D842)),IF(COUNTIFS(Consolidado!$AC$5:AC842,Consolidado!$AC842,Consolidado!$D$5:D842,"*"&amp;L$3&amp;"*")=1,1,0),0))</f>
        <v>0</v>
      </c>
      <c r="M842" s="0" t="n">
        <f aca="false">IF(OR(M$3="",Consolidado!$D842=""),0,IF(ISNUMBER(SEARCH(M$3,Consolidado!$D842)),IF(COUNTIFS(Consolidado!$AC$5:AC842,Consolidado!$AC842,Consolidado!$D$5:D842,"*"&amp;M$3&amp;"*")=1,1,0),0))</f>
        <v>0</v>
      </c>
      <c r="N842" s="0" t="n">
        <f aca="false">IF(OR(N$3="",Consolidado!$D842=""),0,IF(ISNUMBER(SEARCH(N$3,Consolidado!$D842)),IF(COUNTIFS(Consolidado!$AC$5:AC842,Consolidado!$AC842,Consolidado!$D$5:D842,"*"&amp;N$3&amp;"*")=1,1,0),0))</f>
        <v>0</v>
      </c>
      <c r="O842" s="0" t="n">
        <f aca="false">IF(OR(O$3="",Consolidado!$D842=""),0,IF(ISNUMBER(SEARCH(O$3,Consolidado!$D842)),IF(COUNTIFS(Consolidado!$AC$5:AC842,Consolidado!$AC842,Consolidado!$D$5:D842,"*"&amp;O$3&amp;"*")=1,1,0),0))</f>
        <v>0</v>
      </c>
      <c r="P842" s="0" t="n">
        <f aca="false">IF(OR(P$3="",Consolidado!$D842=""),0,IF(ISNUMBER(SEARCH(P$3,Consolidado!$D842)),IF(COUNTIFS(Consolidado!$AC$5:AC842,Consolidado!$AC842,Consolidado!$D$5:D842,"*"&amp;P$3&amp;"*")=1,1,0),0))</f>
        <v>0</v>
      </c>
      <c r="Q842" s="0" t="n">
        <f aca="false">IF(OR(Q$3="",Consolidado!$D842=""),0,IF(ISNUMBER(SEARCH(Q$3,Consolidado!$D842)),IF(COUNTIFS(Consolidado!$AC$5:AC842,Consolidado!$AC842,Consolidado!$D$5:D842,"*"&amp;Q$3&amp;"*")=1,1,0),0))</f>
        <v>0</v>
      </c>
      <c r="R842" s="0" t="n">
        <f aca="false">IF(OR(R$3="",Consolidado!$D842=""),0,IF(ISNUMBER(SEARCH(R$3,Consolidado!$D842)),IF(COUNTIFS(Consolidado!$AC$5:AC842,Consolidado!$AC842,Consolidado!$D$5:D842,"*"&amp;R$3&amp;"*")=1,1,0),0))</f>
        <v>0</v>
      </c>
      <c r="S842" s="0" t="n">
        <f aca="false">IF(OR(S$3="",Consolidado!$D842=""),0,IF(ISNUMBER(SEARCH(S$3,Consolidado!$D842)),IF(COUNTIFS(Consolidado!$AC$5:AC842,Consolidado!$AC842,Consolidado!$D$5:D842,"*"&amp;S$3&amp;"*")=1,1,0),0))</f>
        <v>0</v>
      </c>
      <c r="T842" s="0" t="n">
        <f aca="false">IF(OR(T$3="",Consolidado!$D842=""),0,IF(ISNUMBER(SEARCH(T$3,Consolidado!$D842)),IF(COUNTIFS(Consolidado!$AC$5:AC842,Consolidado!$AC842,Consolidado!$D$5:D842,"*"&amp;T$3&amp;"*")=1,1,0),0))</f>
        <v>0</v>
      </c>
      <c r="U842" s="0" t="n">
        <f aca="false">IF(OR(U$3="",Consolidado!$D842=""),0,IF(ISNUMBER(SEARCH(U$3,Consolidado!$D842)),IF(COUNTIFS(Consolidado!$AC$5:AC842,Consolidado!$AC842,Consolidado!$D$5:D842,"*"&amp;U$3&amp;"*")=1,1,0),0))</f>
        <v>0</v>
      </c>
      <c r="V842" s="0" t="n">
        <f aca="false">IF(OR(V$3="",Consolidado!$D842=""),0,IF(ISNUMBER(SEARCH(V$3,Consolidado!$D842)),IF(COUNTIFS(Consolidado!$AC$5:AC842,Consolidado!$AC842,Consolidado!$D$5:D842,"*"&amp;V$3&amp;"*")=1,1,0),0))</f>
        <v>0</v>
      </c>
      <c r="W842" s="0" t="n">
        <f aca="false">IF(OR(W$3="",Consolidado!$D842=""),0,IF(ISNUMBER(SEARCH(W$3,Consolidado!$D842)),IF(COUNTIFS(Consolidado!$AC$5:AC842,Consolidado!$AC842,Consolidado!$D$5:D842,"*"&amp;W$3&amp;"*")=1,1,0),0))</f>
        <v>0</v>
      </c>
      <c r="X842" s="0" t="n">
        <f aca="false">IF(OR(X$3="",Consolidado!$D842=""),0,IF(ISNUMBER(SEARCH(X$3,Consolidado!$D842)),IF(COUNTIFS(Consolidado!$AC$5:AC842,Consolidado!$AC842,Consolidado!$D$5:D842,"*"&amp;X$3&amp;"*")=1,1,0),0))</f>
        <v>0</v>
      </c>
      <c r="Y842" s="0" t="n">
        <f aca="false">IF(OR(Y$3="",Consolidado!$D842=""),0,IF(ISNUMBER(SEARCH(Y$3,Consolidado!$D842)),IF(COUNTIFS(Consolidado!$AC$5:AC842,Consolidado!$AC842,Consolidado!$D$5:D842,"*"&amp;Y$3&amp;"*")=1,1,0),0))</f>
        <v>0</v>
      </c>
      <c r="Z842" s="0" t="n">
        <f aca="false">IF(OR(Z$3="",Consolidado!$D842=""),0,IF(ISNUMBER(SEARCH(Z$3,Consolidado!$D842)),IF(COUNTIFS(Consolidado!$AC$5:AC842,Consolidado!$AC842,Consolidado!$D$5:D842,"*"&amp;Z$3&amp;"*")=1,1,0),0))</f>
        <v>0</v>
      </c>
      <c r="AA842" s="0" t="n">
        <f aca="false">IF(OR(AA$3="",Consolidado!$D842=""),0,IF(ISNUMBER(SEARCH(AA$3,Consolidado!$D842)),IF(COUNTIFS(Consolidado!$AC$5:AC842,Consolidado!$AC842,Consolidado!$D$5:D842,"*"&amp;AA$3&amp;"*")=1,1,0),0))</f>
        <v>0</v>
      </c>
      <c r="AB842" s="0" t="n">
        <f aca="false">IF(OR(AB$3="",Consolidado!$D842=""),0,IF(ISNUMBER(SEARCH(AB$3,Consolidado!$D842)),IF(COUNTIFS(Consolidado!$AC$5:AC842,Consolidado!$AC842,Consolidado!$D$5:D842,"*"&amp;AB$3&amp;"*")=1,1,0),0))</f>
        <v>0</v>
      </c>
      <c r="AC842" s="0" t="n">
        <f aca="false">IF(OR(AC$3="",Consolidado!$D842=""),0,IF(ISNUMBER(SEARCH(AC$3,Consolidado!$D842)),IF(COUNTIFS(Consolidado!$AC$5:AC842,Consolidado!$AC842,Consolidado!$D$5:D842,"*"&amp;AC$3&amp;"*")=1,1,0),0))</f>
        <v>0</v>
      </c>
      <c r="AD842" s="0" t="n">
        <f aca="false">IF(OR(AD$3="",Consolidado!$D842=""),0,IF(ISNUMBER(SEARCH(AD$3,Consolidado!$D842)),IF(COUNTIFS(Consolidado!$AC$5:AC842,Consolidado!$AC842,Consolidado!$D$5:D842,"*"&amp;AD$3&amp;"*")=1,1,0),0))</f>
        <v>0</v>
      </c>
      <c r="AE842" s="0" t="n">
        <f aca="false">IF(OR(AE$3="",Consolidado!$D842=""),0,IF(ISNUMBER(SEARCH(AE$3,Consolidado!$D842)),IF(COUNTIFS(Consolidado!$AC$5:AC842,Consolidado!$AC842,Consolidado!$D$5:D842,"*"&amp;AE$3&amp;"*")=1,1,0),0))</f>
        <v>0</v>
      </c>
      <c r="AF842" s="0" t="n">
        <f aca="false">IF(OR(AF$3="",Consolidado!$D842=""),0,IF(ISNUMBER(SEARCH(AF$3,Consolidado!$D842)),IF(COUNTIFS(Consolidado!$AC$5:AC842,Consolidado!$AC842,Consolidado!$D$5:D842,"*"&amp;AF$3&amp;"*")=1,1,0),0))</f>
        <v>0</v>
      </c>
      <c r="AG842" s="0" t="n">
        <f aca="false">IF(OR(AG$3="",Consolidado!$D842=""),0,IF(ISNUMBER(SEARCH(AG$3,Consolidado!$D842)),IF(COUNTIFS(Consolidado!$AC$5:AC842,Consolidado!$AC842,Consolidado!$D$5:D842,"*"&amp;AG$3&amp;"*")=1,1,0),0))</f>
        <v>0</v>
      </c>
      <c r="AH842" s="0" t="n">
        <f aca="false">IF(OR(AH$3="",Consolidado!$D842=""),0,IF(ISNUMBER(SEARCH(AH$3,Consolidado!$D842)),IF(COUNTIFS(Consolidado!$AC$5:AC842,Consolidado!$AC842,Consolidado!$D$5:D842,"*"&amp;AH$3&amp;"*")=1,1,0),0))</f>
        <v>0</v>
      </c>
      <c r="AI842" s="0" t="n">
        <f aca="false">IF(OR(AI$3="",Consolidado!$D842=""),0,IF(ISNUMBER(SEARCH(AI$3,Consolidado!$D842)),IF(COUNTIFS(Consolidado!$AC$5:AC842,Consolidado!$AC842,Consolidado!$D$5:D842,"*"&amp;AI$3&amp;"*")=1,1,0),0))</f>
        <v>0</v>
      </c>
      <c r="AJ842" s="0" t="n">
        <f aca="false">IF(OR(AJ$3="",Consolidado!$D842=""),0,IF(ISNUMBER(SEARCH(AJ$3,Consolidado!$D842)),IF(COUNTIFS(Consolidado!$AC$5:AC842,Consolidado!$AC842,Consolidado!$D$5:D842,"*"&amp;AJ$3&amp;"*")=1,1,0),0))</f>
        <v>0</v>
      </c>
      <c r="AK842" s="0" t="n">
        <f aca="false">IF(OR(AK$3="",Consolidado!$D842=""),0,IF(ISNUMBER(SEARCH(AK$3,Consolidado!$D842)),IF(COUNTIFS(Consolidado!$AC$5:AC842,Consolidado!$AC842,Consolidado!$D$5:D842,"*"&amp;AK$3&amp;"*")=1,1,0),0))</f>
        <v>0</v>
      </c>
      <c r="AL842" s="0" t="n">
        <f aca="false">IF(OR(AL$3="",Consolidado!$D842=""),0,IF(ISNUMBER(SEARCH(AL$3,Consolidado!$D842)),IF(COUNTIFS(Consolidado!$AC$5:AC842,Consolidado!$AC842,Consolidado!$D$5:D842,"*"&amp;AL$3&amp;"*")=1,1,0),0))</f>
        <v>0</v>
      </c>
      <c r="AM842" s="0" t="n">
        <f aca="false">IF(OR(AM$3="",Consolidado!$D842=""),0,IF(ISNUMBER(SEARCH(AM$3,Consolidado!$D842)),IF(COUNTIFS(Consolidado!$AC$5:AC842,Consolidado!$AC842,Consolidado!$D$5:D842,"*"&amp;AM$3&amp;"*")=1,1,0),0))</f>
        <v>0</v>
      </c>
      <c r="AN842" s="0" t="n">
        <f aca="false">IF(OR(AN$3="",Consolidado!$D842=""),0,IF(ISNUMBER(SEARCH(AN$3,Consolidado!$D842)),IF(COUNTIFS(Consolidado!$AC$5:AC842,Consolidado!$AC842,Consolidado!$D$5:D842,"*"&amp;AN$3&amp;"*")=1,1,0),0))</f>
        <v>0</v>
      </c>
      <c r="AO842" s="0" t="n">
        <f aca="false">IF(OR(AO$3="",Consolidado!$D842=""),0,IF(ISNUMBER(SEARCH(AO$3,Consolidado!$D842)),IF(COUNTIFS(Consolidado!$AC$5:AC842,Consolidado!$AC842,Consolidado!$D$5:D842,"*"&amp;AO$3&amp;"*")=1,1,0),0))</f>
        <v>0</v>
      </c>
    </row>
    <row r="843" customFormat="false" ht="15" hidden="false" customHeight="false" outlineLevel="0" collapsed="false">
      <c r="B843" s="0" t="n">
        <f aca="false">IF(OR(B$3="",Consolidado!$D843=""),0,IF(ISNUMBER(SEARCH(B$3,Consolidado!$D843)),IF(COUNTIFS(Consolidado!$AC$5:AC843,Consolidado!$AC843,Consolidado!$D$5:D843,"*"&amp;B$3&amp;"*")=1,1,0),0))</f>
        <v>0</v>
      </c>
      <c r="C843" s="0" t="n">
        <f aca="false">IF(OR(C$3="",Consolidado!$D843=""),0,IF(ISNUMBER(SEARCH(C$3,Consolidado!$D843)),IF(COUNTIFS(Consolidado!$AC$5:AC843,Consolidado!$AC843,Consolidado!$D$5:D843,"*"&amp;C$3&amp;"*")=1,1,0),0))</f>
        <v>0</v>
      </c>
      <c r="D843" s="0" t="n">
        <f aca="false">IF(OR(D$3="",Consolidado!$D843=""),0,IF(ISNUMBER(SEARCH(D$3,Consolidado!$D843)),IF(COUNTIFS(Consolidado!$AC$5:AC843,Consolidado!$AC843,Consolidado!$D$5:D843,"*"&amp;D$3&amp;"*")=1,1,0),0))</f>
        <v>0</v>
      </c>
      <c r="E843" s="0" t="n">
        <f aca="false">IF(OR(E$3="",Consolidado!$D843=""),0,IF(ISNUMBER(SEARCH(E$3,Consolidado!$D843)),IF(COUNTIFS(Consolidado!$AC$5:AC843,Consolidado!$AC843,Consolidado!$D$5:D843,"*"&amp;E$3&amp;"*")=1,1,0),0))</f>
        <v>0</v>
      </c>
      <c r="F843" s="0" t="n">
        <f aca="false">IF(OR(F$3="",Consolidado!$D843=""),0,IF(ISNUMBER(SEARCH(F$3,Consolidado!$D843)),IF(COUNTIFS(Consolidado!$AC$5:AC843,Consolidado!$AC843,Consolidado!$D$5:D843,"*"&amp;F$3&amp;"*")=1,1,0),0))</f>
        <v>0</v>
      </c>
      <c r="G843" s="0" t="n">
        <f aca="false">IF(OR(G$3="",Consolidado!$D843=""),0,IF(ISNUMBER(SEARCH(G$3,Consolidado!$D843)),IF(COUNTIFS(Consolidado!$AC$5:AC843,Consolidado!$AC843,Consolidado!$D$5:D843,"*"&amp;G$3&amp;"*")=1,1,0),0))</f>
        <v>0</v>
      </c>
      <c r="H843" s="0" t="n">
        <f aca="false">IF(OR(H$3="",Consolidado!$D843=""),0,IF(ISNUMBER(SEARCH(H$3,Consolidado!$D843)),IF(COUNTIFS(Consolidado!$AC$5:AC843,Consolidado!$AC843,Consolidado!$D$5:D843,"*"&amp;H$3&amp;"*")=1,1,0),0))</f>
        <v>0</v>
      </c>
      <c r="I843" s="0" t="n">
        <f aca="false">IF(OR(I$3="",Consolidado!$D843=""),0,IF(ISNUMBER(SEARCH(I$3,Consolidado!$D843)),IF(COUNTIFS(Consolidado!$AC$5:AC843,Consolidado!$AC843,Consolidado!$D$5:D843,"*"&amp;I$3&amp;"*")=1,1,0),0))</f>
        <v>0</v>
      </c>
      <c r="J843" s="0" t="n">
        <f aca="false">IF(OR(J$3="",Consolidado!$D843=""),0,IF(ISNUMBER(SEARCH(J$3,Consolidado!$D843)),IF(COUNTIFS(Consolidado!$AC$5:AC843,Consolidado!$AC843,Consolidado!$D$5:D843,"*"&amp;J$3&amp;"*")=1,1,0),0))</f>
        <v>0</v>
      </c>
      <c r="K843" s="0" t="n">
        <f aca="false">IF(OR(K$3="",Consolidado!$D843=""),0,IF(ISNUMBER(SEARCH(K$3,Consolidado!$D843)),IF(COUNTIFS(Consolidado!$AC$5:AC843,Consolidado!$AC843,Consolidado!$D$5:D843,"*"&amp;K$3&amp;"*")=1,1,0),0))</f>
        <v>0</v>
      </c>
      <c r="L843" s="0" t="n">
        <f aca="false">IF(OR(L$3="",Consolidado!$D843=""),0,IF(ISNUMBER(SEARCH(L$3,Consolidado!$D843)),IF(COUNTIFS(Consolidado!$AC$5:AC843,Consolidado!$AC843,Consolidado!$D$5:D843,"*"&amp;L$3&amp;"*")=1,1,0),0))</f>
        <v>0</v>
      </c>
      <c r="M843" s="0" t="n">
        <f aca="false">IF(OR(M$3="",Consolidado!$D843=""),0,IF(ISNUMBER(SEARCH(M$3,Consolidado!$D843)),IF(COUNTIFS(Consolidado!$AC$5:AC843,Consolidado!$AC843,Consolidado!$D$5:D843,"*"&amp;M$3&amp;"*")=1,1,0),0))</f>
        <v>0</v>
      </c>
      <c r="N843" s="0" t="n">
        <f aca="false">IF(OR(N$3="",Consolidado!$D843=""),0,IF(ISNUMBER(SEARCH(N$3,Consolidado!$D843)),IF(COUNTIFS(Consolidado!$AC$5:AC843,Consolidado!$AC843,Consolidado!$D$5:D843,"*"&amp;N$3&amp;"*")=1,1,0),0))</f>
        <v>0</v>
      </c>
      <c r="O843" s="0" t="n">
        <f aca="false">IF(OR(O$3="",Consolidado!$D843=""),0,IF(ISNUMBER(SEARCH(O$3,Consolidado!$D843)),IF(COUNTIFS(Consolidado!$AC$5:AC843,Consolidado!$AC843,Consolidado!$D$5:D843,"*"&amp;O$3&amp;"*")=1,1,0),0))</f>
        <v>0</v>
      </c>
      <c r="P843" s="0" t="n">
        <f aca="false">IF(OR(P$3="",Consolidado!$D843=""),0,IF(ISNUMBER(SEARCH(P$3,Consolidado!$D843)),IF(COUNTIFS(Consolidado!$AC$5:AC843,Consolidado!$AC843,Consolidado!$D$5:D843,"*"&amp;P$3&amp;"*")=1,1,0),0))</f>
        <v>0</v>
      </c>
      <c r="Q843" s="0" t="n">
        <f aca="false">IF(OR(Q$3="",Consolidado!$D843=""),0,IF(ISNUMBER(SEARCH(Q$3,Consolidado!$D843)),IF(COUNTIFS(Consolidado!$AC$5:AC843,Consolidado!$AC843,Consolidado!$D$5:D843,"*"&amp;Q$3&amp;"*")=1,1,0),0))</f>
        <v>0</v>
      </c>
      <c r="R843" s="0" t="n">
        <f aca="false">IF(OR(R$3="",Consolidado!$D843=""),0,IF(ISNUMBER(SEARCH(R$3,Consolidado!$D843)),IF(COUNTIFS(Consolidado!$AC$5:AC843,Consolidado!$AC843,Consolidado!$D$5:D843,"*"&amp;R$3&amp;"*")=1,1,0),0))</f>
        <v>0</v>
      </c>
      <c r="S843" s="0" t="n">
        <f aca="false">IF(OR(S$3="",Consolidado!$D843=""),0,IF(ISNUMBER(SEARCH(S$3,Consolidado!$D843)),IF(COUNTIFS(Consolidado!$AC$5:AC843,Consolidado!$AC843,Consolidado!$D$5:D843,"*"&amp;S$3&amp;"*")=1,1,0),0))</f>
        <v>0</v>
      </c>
      <c r="T843" s="0" t="n">
        <f aca="false">IF(OR(T$3="",Consolidado!$D843=""),0,IF(ISNUMBER(SEARCH(T$3,Consolidado!$D843)),IF(COUNTIFS(Consolidado!$AC$5:AC843,Consolidado!$AC843,Consolidado!$D$5:D843,"*"&amp;T$3&amp;"*")=1,1,0),0))</f>
        <v>0</v>
      </c>
      <c r="U843" s="0" t="n">
        <f aca="false">IF(OR(U$3="",Consolidado!$D843=""),0,IF(ISNUMBER(SEARCH(U$3,Consolidado!$D843)),IF(COUNTIFS(Consolidado!$AC$5:AC843,Consolidado!$AC843,Consolidado!$D$5:D843,"*"&amp;U$3&amp;"*")=1,1,0),0))</f>
        <v>0</v>
      </c>
      <c r="V843" s="0" t="n">
        <f aca="false">IF(OR(V$3="",Consolidado!$D843=""),0,IF(ISNUMBER(SEARCH(V$3,Consolidado!$D843)),IF(COUNTIFS(Consolidado!$AC$5:AC843,Consolidado!$AC843,Consolidado!$D$5:D843,"*"&amp;V$3&amp;"*")=1,1,0),0))</f>
        <v>0</v>
      </c>
      <c r="W843" s="0" t="n">
        <f aca="false">IF(OR(W$3="",Consolidado!$D843=""),0,IF(ISNUMBER(SEARCH(W$3,Consolidado!$D843)),IF(COUNTIFS(Consolidado!$AC$5:AC843,Consolidado!$AC843,Consolidado!$D$5:D843,"*"&amp;W$3&amp;"*")=1,1,0),0))</f>
        <v>0</v>
      </c>
      <c r="X843" s="0" t="n">
        <f aca="false">IF(OR(X$3="",Consolidado!$D843=""),0,IF(ISNUMBER(SEARCH(X$3,Consolidado!$D843)),IF(COUNTIFS(Consolidado!$AC$5:AC843,Consolidado!$AC843,Consolidado!$D$5:D843,"*"&amp;X$3&amp;"*")=1,1,0),0))</f>
        <v>0</v>
      </c>
      <c r="Y843" s="0" t="n">
        <f aca="false">IF(OR(Y$3="",Consolidado!$D843=""),0,IF(ISNUMBER(SEARCH(Y$3,Consolidado!$D843)),IF(COUNTIFS(Consolidado!$AC$5:AC843,Consolidado!$AC843,Consolidado!$D$5:D843,"*"&amp;Y$3&amp;"*")=1,1,0),0))</f>
        <v>0</v>
      </c>
      <c r="Z843" s="0" t="n">
        <f aca="false">IF(OR(Z$3="",Consolidado!$D843=""),0,IF(ISNUMBER(SEARCH(Z$3,Consolidado!$D843)),IF(COUNTIFS(Consolidado!$AC$5:AC843,Consolidado!$AC843,Consolidado!$D$5:D843,"*"&amp;Z$3&amp;"*")=1,1,0),0))</f>
        <v>0</v>
      </c>
      <c r="AA843" s="0" t="n">
        <f aca="false">IF(OR(AA$3="",Consolidado!$D843=""),0,IF(ISNUMBER(SEARCH(AA$3,Consolidado!$D843)),IF(COUNTIFS(Consolidado!$AC$5:AC843,Consolidado!$AC843,Consolidado!$D$5:D843,"*"&amp;AA$3&amp;"*")=1,1,0),0))</f>
        <v>0</v>
      </c>
      <c r="AB843" s="0" t="n">
        <f aca="false">IF(OR(AB$3="",Consolidado!$D843=""),0,IF(ISNUMBER(SEARCH(AB$3,Consolidado!$D843)),IF(COUNTIFS(Consolidado!$AC$5:AC843,Consolidado!$AC843,Consolidado!$D$5:D843,"*"&amp;AB$3&amp;"*")=1,1,0),0))</f>
        <v>0</v>
      </c>
      <c r="AC843" s="0" t="n">
        <f aca="false">IF(OR(AC$3="",Consolidado!$D843=""),0,IF(ISNUMBER(SEARCH(AC$3,Consolidado!$D843)),IF(COUNTIFS(Consolidado!$AC$5:AC843,Consolidado!$AC843,Consolidado!$D$5:D843,"*"&amp;AC$3&amp;"*")=1,1,0),0))</f>
        <v>0</v>
      </c>
      <c r="AD843" s="0" t="n">
        <f aca="false">IF(OR(AD$3="",Consolidado!$D843=""),0,IF(ISNUMBER(SEARCH(AD$3,Consolidado!$D843)),IF(COUNTIFS(Consolidado!$AC$5:AC843,Consolidado!$AC843,Consolidado!$D$5:D843,"*"&amp;AD$3&amp;"*")=1,1,0),0))</f>
        <v>0</v>
      </c>
      <c r="AE843" s="0" t="n">
        <f aca="false">IF(OR(AE$3="",Consolidado!$D843=""),0,IF(ISNUMBER(SEARCH(AE$3,Consolidado!$D843)),IF(COUNTIFS(Consolidado!$AC$5:AC843,Consolidado!$AC843,Consolidado!$D$5:D843,"*"&amp;AE$3&amp;"*")=1,1,0),0))</f>
        <v>0</v>
      </c>
      <c r="AF843" s="0" t="n">
        <f aca="false">IF(OR(AF$3="",Consolidado!$D843=""),0,IF(ISNUMBER(SEARCH(AF$3,Consolidado!$D843)),IF(COUNTIFS(Consolidado!$AC$5:AC843,Consolidado!$AC843,Consolidado!$D$5:D843,"*"&amp;AF$3&amp;"*")=1,1,0),0))</f>
        <v>0</v>
      </c>
      <c r="AG843" s="0" t="n">
        <f aca="false">IF(OR(AG$3="",Consolidado!$D843=""),0,IF(ISNUMBER(SEARCH(AG$3,Consolidado!$D843)),IF(COUNTIFS(Consolidado!$AC$5:AC843,Consolidado!$AC843,Consolidado!$D$5:D843,"*"&amp;AG$3&amp;"*")=1,1,0),0))</f>
        <v>0</v>
      </c>
      <c r="AH843" s="0" t="n">
        <f aca="false">IF(OR(AH$3="",Consolidado!$D843=""),0,IF(ISNUMBER(SEARCH(AH$3,Consolidado!$D843)),IF(COUNTIFS(Consolidado!$AC$5:AC843,Consolidado!$AC843,Consolidado!$D$5:D843,"*"&amp;AH$3&amp;"*")=1,1,0),0))</f>
        <v>0</v>
      </c>
      <c r="AI843" s="0" t="n">
        <f aca="false">IF(OR(AI$3="",Consolidado!$D843=""),0,IF(ISNUMBER(SEARCH(AI$3,Consolidado!$D843)),IF(COUNTIFS(Consolidado!$AC$5:AC843,Consolidado!$AC843,Consolidado!$D$5:D843,"*"&amp;AI$3&amp;"*")=1,1,0),0))</f>
        <v>0</v>
      </c>
      <c r="AJ843" s="0" t="n">
        <f aca="false">IF(OR(AJ$3="",Consolidado!$D843=""),0,IF(ISNUMBER(SEARCH(AJ$3,Consolidado!$D843)),IF(COUNTIFS(Consolidado!$AC$5:AC843,Consolidado!$AC843,Consolidado!$D$5:D843,"*"&amp;AJ$3&amp;"*")=1,1,0),0))</f>
        <v>0</v>
      </c>
      <c r="AK843" s="0" t="n">
        <f aca="false">IF(OR(AK$3="",Consolidado!$D843=""),0,IF(ISNUMBER(SEARCH(AK$3,Consolidado!$D843)),IF(COUNTIFS(Consolidado!$AC$5:AC843,Consolidado!$AC843,Consolidado!$D$5:D843,"*"&amp;AK$3&amp;"*")=1,1,0),0))</f>
        <v>0</v>
      </c>
      <c r="AL843" s="0" t="n">
        <f aca="false">IF(OR(AL$3="",Consolidado!$D843=""),0,IF(ISNUMBER(SEARCH(AL$3,Consolidado!$D843)),IF(COUNTIFS(Consolidado!$AC$5:AC843,Consolidado!$AC843,Consolidado!$D$5:D843,"*"&amp;AL$3&amp;"*")=1,1,0),0))</f>
        <v>0</v>
      </c>
      <c r="AM843" s="0" t="n">
        <f aca="false">IF(OR(AM$3="",Consolidado!$D843=""),0,IF(ISNUMBER(SEARCH(AM$3,Consolidado!$D843)),IF(COUNTIFS(Consolidado!$AC$5:AC843,Consolidado!$AC843,Consolidado!$D$5:D843,"*"&amp;AM$3&amp;"*")=1,1,0),0))</f>
        <v>0</v>
      </c>
      <c r="AN843" s="0" t="n">
        <f aca="false">IF(OR(AN$3="",Consolidado!$D843=""),0,IF(ISNUMBER(SEARCH(AN$3,Consolidado!$D843)),IF(COUNTIFS(Consolidado!$AC$5:AC843,Consolidado!$AC843,Consolidado!$D$5:D843,"*"&amp;AN$3&amp;"*")=1,1,0),0))</f>
        <v>0</v>
      </c>
      <c r="AO843" s="0" t="n">
        <f aca="false">IF(OR(AO$3="",Consolidado!$D843=""),0,IF(ISNUMBER(SEARCH(AO$3,Consolidado!$D843)),IF(COUNTIFS(Consolidado!$AC$5:AC843,Consolidado!$AC843,Consolidado!$D$5:D843,"*"&amp;AO$3&amp;"*")=1,1,0),0))</f>
        <v>0</v>
      </c>
    </row>
    <row r="844" customFormat="false" ht="15" hidden="false" customHeight="false" outlineLevel="0" collapsed="false">
      <c r="B844" s="0" t="n">
        <f aca="false">IF(OR(B$3="",Consolidado!$D844=""),0,IF(ISNUMBER(SEARCH(B$3,Consolidado!$D844)),IF(COUNTIFS(Consolidado!$AC$5:AC844,Consolidado!$AC844,Consolidado!$D$5:D844,"*"&amp;B$3&amp;"*")=1,1,0),0))</f>
        <v>0</v>
      </c>
      <c r="C844" s="0" t="n">
        <f aca="false">IF(OR(C$3="",Consolidado!$D844=""),0,IF(ISNUMBER(SEARCH(C$3,Consolidado!$D844)),IF(COUNTIFS(Consolidado!$AC$5:AC844,Consolidado!$AC844,Consolidado!$D$5:D844,"*"&amp;C$3&amp;"*")=1,1,0),0))</f>
        <v>0</v>
      </c>
      <c r="D844" s="0" t="n">
        <f aca="false">IF(OR(D$3="",Consolidado!$D844=""),0,IF(ISNUMBER(SEARCH(D$3,Consolidado!$D844)),IF(COUNTIFS(Consolidado!$AC$5:AC844,Consolidado!$AC844,Consolidado!$D$5:D844,"*"&amp;D$3&amp;"*")=1,1,0),0))</f>
        <v>0</v>
      </c>
      <c r="E844" s="0" t="n">
        <f aca="false">IF(OR(E$3="",Consolidado!$D844=""),0,IF(ISNUMBER(SEARCH(E$3,Consolidado!$D844)),IF(COUNTIFS(Consolidado!$AC$5:AC844,Consolidado!$AC844,Consolidado!$D$5:D844,"*"&amp;E$3&amp;"*")=1,1,0),0))</f>
        <v>0</v>
      </c>
      <c r="F844" s="0" t="n">
        <f aca="false">IF(OR(F$3="",Consolidado!$D844=""),0,IF(ISNUMBER(SEARCH(F$3,Consolidado!$D844)),IF(COUNTIFS(Consolidado!$AC$5:AC844,Consolidado!$AC844,Consolidado!$D$5:D844,"*"&amp;F$3&amp;"*")=1,1,0),0))</f>
        <v>0</v>
      </c>
      <c r="G844" s="0" t="n">
        <f aca="false">IF(OR(G$3="",Consolidado!$D844=""),0,IF(ISNUMBER(SEARCH(G$3,Consolidado!$D844)),IF(COUNTIFS(Consolidado!$AC$5:AC844,Consolidado!$AC844,Consolidado!$D$5:D844,"*"&amp;G$3&amp;"*")=1,1,0),0))</f>
        <v>0</v>
      </c>
      <c r="H844" s="0" t="n">
        <f aca="false">IF(OR(H$3="",Consolidado!$D844=""),0,IF(ISNUMBER(SEARCH(H$3,Consolidado!$D844)),IF(COUNTIFS(Consolidado!$AC$5:AC844,Consolidado!$AC844,Consolidado!$D$5:D844,"*"&amp;H$3&amp;"*")=1,1,0),0))</f>
        <v>0</v>
      </c>
      <c r="I844" s="0" t="n">
        <f aca="false">IF(OR(I$3="",Consolidado!$D844=""),0,IF(ISNUMBER(SEARCH(I$3,Consolidado!$D844)),IF(COUNTIFS(Consolidado!$AC$5:AC844,Consolidado!$AC844,Consolidado!$D$5:D844,"*"&amp;I$3&amp;"*")=1,1,0),0))</f>
        <v>0</v>
      </c>
      <c r="J844" s="0" t="n">
        <f aca="false">IF(OR(J$3="",Consolidado!$D844=""),0,IF(ISNUMBER(SEARCH(J$3,Consolidado!$D844)),IF(COUNTIFS(Consolidado!$AC$5:AC844,Consolidado!$AC844,Consolidado!$D$5:D844,"*"&amp;J$3&amp;"*")=1,1,0),0))</f>
        <v>0</v>
      </c>
      <c r="K844" s="0" t="n">
        <f aca="false">IF(OR(K$3="",Consolidado!$D844=""),0,IF(ISNUMBER(SEARCH(K$3,Consolidado!$D844)),IF(COUNTIFS(Consolidado!$AC$5:AC844,Consolidado!$AC844,Consolidado!$D$5:D844,"*"&amp;K$3&amp;"*")=1,1,0),0))</f>
        <v>0</v>
      </c>
      <c r="L844" s="0" t="n">
        <f aca="false">IF(OR(L$3="",Consolidado!$D844=""),0,IF(ISNUMBER(SEARCH(L$3,Consolidado!$D844)),IF(COUNTIFS(Consolidado!$AC$5:AC844,Consolidado!$AC844,Consolidado!$D$5:D844,"*"&amp;L$3&amp;"*")=1,1,0),0))</f>
        <v>0</v>
      </c>
      <c r="M844" s="0" t="n">
        <f aca="false">IF(OR(M$3="",Consolidado!$D844=""),0,IF(ISNUMBER(SEARCH(M$3,Consolidado!$D844)),IF(COUNTIFS(Consolidado!$AC$5:AC844,Consolidado!$AC844,Consolidado!$D$5:D844,"*"&amp;M$3&amp;"*")=1,1,0),0))</f>
        <v>0</v>
      </c>
      <c r="N844" s="0" t="n">
        <f aca="false">IF(OR(N$3="",Consolidado!$D844=""),0,IF(ISNUMBER(SEARCH(N$3,Consolidado!$D844)),IF(COUNTIFS(Consolidado!$AC$5:AC844,Consolidado!$AC844,Consolidado!$D$5:D844,"*"&amp;N$3&amp;"*")=1,1,0),0))</f>
        <v>0</v>
      </c>
      <c r="O844" s="0" t="n">
        <f aca="false">IF(OR(O$3="",Consolidado!$D844=""),0,IF(ISNUMBER(SEARCH(O$3,Consolidado!$D844)),IF(COUNTIFS(Consolidado!$AC$5:AC844,Consolidado!$AC844,Consolidado!$D$5:D844,"*"&amp;O$3&amp;"*")=1,1,0),0))</f>
        <v>0</v>
      </c>
      <c r="P844" s="0" t="n">
        <f aca="false">IF(OR(P$3="",Consolidado!$D844=""),0,IF(ISNUMBER(SEARCH(P$3,Consolidado!$D844)),IF(COUNTIFS(Consolidado!$AC$5:AC844,Consolidado!$AC844,Consolidado!$D$5:D844,"*"&amp;P$3&amp;"*")=1,1,0),0))</f>
        <v>0</v>
      </c>
      <c r="Q844" s="0" t="n">
        <f aca="false">IF(OR(Q$3="",Consolidado!$D844=""),0,IF(ISNUMBER(SEARCH(Q$3,Consolidado!$D844)),IF(COUNTIFS(Consolidado!$AC$5:AC844,Consolidado!$AC844,Consolidado!$D$5:D844,"*"&amp;Q$3&amp;"*")=1,1,0),0))</f>
        <v>0</v>
      </c>
      <c r="R844" s="0" t="n">
        <f aca="false">IF(OR(R$3="",Consolidado!$D844=""),0,IF(ISNUMBER(SEARCH(R$3,Consolidado!$D844)),IF(COUNTIFS(Consolidado!$AC$5:AC844,Consolidado!$AC844,Consolidado!$D$5:D844,"*"&amp;R$3&amp;"*")=1,1,0),0))</f>
        <v>0</v>
      </c>
      <c r="S844" s="0" t="n">
        <f aca="false">IF(OR(S$3="",Consolidado!$D844=""),0,IF(ISNUMBER(SEARCH(S$3,Consolidado!$D844)),IF(COUNTIFS(Consolidado!$AC$5:AC844,Consolidado!$AC844,Consolidado!$D$5:D844,"*"&amp;S$3&amp;"*")=1,1,0),0))</f>
        <v>0</v>
      </c>
      <c r="T844" s="0" t="n">
        <f aca="false">IF(OR(T$3="",Consolidado!$D844=""),0,IF(ISNUMBER(SEARCH(T$3,Consolidado!$D844)),IF(COUNTIFS(Consolidado!$AC$5:AC844,Consolidado!$AC844,Consolidado!$D$5:D844,"*"&amp;T$3&amp;"*")=1,1,0),0))</f>
        <v>0</v>
      </c>
      <c r="U844" s="0" t="n">
        <f aca="false">IF(OR(U$3="",Consolidado!$D844=""),0,IF(ISNUMBER(SEARCH(U$3,Consolidado!$D844)),IF(COUNTIFS(Consolidado!$AC$5:AC844,Consolidado!$AC844,Consolidado!$D$5:D844,"*"&amp;U$3&amp;"*")=1,1,0),0))</f>
        <v>0</v>
      </c>
      <c r="V844" s="0" t="n">
        <f aca="false">IF(OR(V$3="",Consolidado!$D844=""),0,IF(ISNUMBER(SEARCH(V$3,Consolidado!$D844)),IF(COUNTIFS(Consolidado!$AC$5:AC844,Consolidado!$AC844,Consolidado!$D$5:D844,"*"&amp;V$3&amp;"*")=1,1,0),0))</f>
        <v>0</v>
      </c>
      <c r="W844" s="0" t="n">
        <f aca="false">IF(OR(W$3="",Consolidado!$D844=""),0,IF(ISNUMBER(SEARCH(W$3,Consolidado!$D844)),IF(COUNTIFS(Consolidado!$AC$5:AC844,Consolidado!$AC844,Consolidado!$D$5:D844,"*"&amp;W$3&amp;"*")=1,1,0),0))</f>
        <v>0</v>
      </c>
      <c r="X844" s="0" t="n">
        <f aca="false">IF(OR(X$3="",Consolidado!$D844=""),0,IF(ISNUMBER(SEARCH(X$3,Consolidado!$D844)),IF(COUNTIFS(Consolidado!$AC$5:AC844,Consolidado!$AC844,Consolidado!$D$5:D844,"*"&amp;X$3&amp;"*")=1,1,0),0))</f>
        <v>0</v>
      </c>
      <c r="Y844" s="0" t="n">
        <f aca="false">IF(OR(Y$3="",Consolidado!$D844=""),0,IF(ISNUMBER(SEARCH(Y$3,Consolidado!$D844)),IF(COUNTIFS(Consolidado!$AC$5:AC844,Consolidado!$AC844,Consolidado!$D$5:D844,"*"&amp;Y$3&amp;"*")=1,1,0),0))</f>
        <v>0</v>
      </c>
      <c r="Z844" s="0" t="n">
        <f aca="false">IF(OR(Z$3="",Consolidado!$D844=""),0,IF(ISNUMBER(SEARCH(Z$3,Consolidado!$D844)),IF(COUNTIFS(Consolidado!$AC$5:AC844,Consolidado!$AC844,Consolidado!$D$5:D844,"*"&amp;Z$3&amp;"*")=1,1,0),0))</f>
        <v>0</v>
      </c>
      <c r="AA844" s="0" t="n">
        <f aca="false">IF(OR(AA$3="",Consolidado!$D844=""),0,IF(ISNUMBER(SEARCH(AA$3,Consolidado!$D844)),IF(COUNTIFS(Consolidado!$AC$5:AC844,Consolidado!$AC844,Consolidado!$D$5:D844,"*"&amp;AA$3&amp;"*")=1,1,0),0))</f>
        <v>0</v>
      </c>
      <c r="AB844" s="0" t="n">
        <f aca="false">IF(OR(AB$3="",Consolidado!$D844=""),0,IF(ISNUMBER(SEARCH(AB$3,Consolidado!$D844)),IF(COUNTIFS(Consolidado!$AC$5:AC844,Consolidado!$AC844,Consolidado!$D$5:D844,"*"&amp;AB$3&amp;"*")=1,1,0),0))</f>
        <v>0</v>
      </c>
      <c r="AC844" s="0" t="n">
        <f aca="false">IF(OR(AC$3="",Consolidado!$D844=""),0,IF(ISNUMBER(SEARCH(AC$3,Consolidado!$D844)),IF(COUNTIFS(Consolidado!$AC$5:AC844,Consolidado!$AC844,Consolidado!$D$5:D844,"*"&amp;AC$3&amp;"*")=1,1,0),0))</f>
        <v>0</v>
      </c>
      <c r="AD844" s="0" t="n">
        <f aca="false">IF(OR(AD$3="",Consolidado!$D844=""),0,IF(ISNUMBER(SEARCH(AD$3,Consolidado!$D844)),IF(COUNTIFS(Consolidado!$AC$5:AC844,Consolidado!$AC844,Consolidado!$D$5:D844,"*"&amp;AD$3&amp;"*")=1,1,0),0))</f>
        <v>0</v>
      </c>
      <c r="AE844" s="0" t="n">
        <f aca="false">IF(OR(AE$3="",Consolidado!$D844=""),0,IF(ISNUMBER(SEARCH(AE$3,Consolidado!$D844)),IF(COUNTIFS(Consolidado!$AC$5:AC844,Consolidado!$AC844,Consolidado!$D$5:D844,"*"&amp;AE$3&amp;"*")=1,1,0),0))</f>
        <v>0</v>
      </c>
      <c r="AF844" s="0" t="n">
        <f aca="false">IF(OR(AF$3="",Consolidado!$D844=""),0,IF(ISNUMBER(SEARCH(AF$3,Consolidado!$D844)),IF(COUNTIFS(Consolidado!$AC$5:AC844,Consolidado!$AC844,Consolidado!$D$5:D844,"*"&amp;AF$3&amp;"*")=1,1,0),0))</f>
        <v>0</v>
      </c>
      <c r="AG844" s="0" t="n">
        <f aca="false">IF(OR(AG$3="",Consolidado!$D844=""),0,IF(ISNUMBER(SEARCH(AG$3,Consolidado!$D844)),IF(COUNTIFS(Consolidado!$AC$5:AC844,Consolidado!$AC844,Consolidado!$D$5:D844,"*"&amp;AG$3&amp;"*")=1,1,0),0))</f>
        <v>0</v>
      </c>
      <c r="AH844" s="0" t="n">
        <f aca="false">IF(OR(AH$3="",Consolidado!$D844=""),0,IF(ISNUMBER(SEARCH(AH$3,Consolidado!$D844)),IF(COUNTIFS(Consolidado!$AC$5:AC844,Consolidado!$AC844,Consolidado!$D$5:D844,"*"&amp;AH$3&amp;"*")=1,1,0),0))</f>
        <v>0</v>
      </c>
      <c r="AI844" s="0" t="n">
        <f aca="false">IF(OR(AI$3="",Consolidado!$D844=""),0,IF(ISNUMBER(SEARCH(AI$3,Consolidado!$D844)),IF(COUNTIFS(Consolidado!$AC$5:AC844,Consolidado!$AC844,Consolidado!$D$5:D844,"*"&amp;AI$3&amp;"*")=1,1,0),0))</f>
        <v>0</v>
      </c>
      <c r="AJ844" s="0" t="n">
        <f aca="false">IF(OR(AJ$3="",Consolidado!$D844=""),0,IF(ISNUMBER(SEARCH(AJ$3,Consolidado!$D844)),IF(COUNTIFS(Consolidado!$AC$5:AC844,Consolidado!$AC844,Consolidado!$D$5:D844,"*"&amp;AJ$3&amp;"*")=1,1,0),0))</f>
        <v>0</v>
      </c>
      <c r="AK844" s="0" t="n">
        <f aca="false">IF(OR(AK$3="",Consolidado!$D844=""),0,IF(ISNUMBER(SEARCH(AK$3,Consolidado!$D844)),IF(COUNTIFS(Consolidado!$AC$5:AC844,Consolidado!$AC844,Consolidado!$D$5:D844,"*"&amp;AK$3&amp;"*")=1,1,0),0))</f>
        <v>0</v>
      </c>
      <c r="AL844" s="0" t="n">
        <f aca="false">IF(OR(AL$3="",Consolidado!$D844=""),0,IF(ISNUMBER(SEARCH(AL$3,Consolidado!$D844)),IF(COUNTIFS(Consolidado!$AC$5:AC844,Consolidado!$AC844,Consolidado!$D$5:D844,"*"&amp;AL$3&amp;"*")=1,1,0),0))</f>
        <v>0</v>
      </c>
      <c r="AM844" s="0" t="n">
        <f aca="false">IF(OR(AM$3="",Consolidado!$D844=""),0,IF(ISNUMBER(SEARCH(AM$3,Consolidado!$D844)),IF(COUNTIFS(Consolidado!$AC$5:AC844,Consolidado!$AC844,Consolidado!$D$5:D844,"*"&amp;AM$3&amp;"*")=1,1,0),0))</f>
        <v>0</v>
      </c>
      <c r="AN844" s="0" t="n">
        <f aca="false">IF(OR(AN$3="",Consolidado!$D844=""),0,IF(ISNUMBER(SEARCH(AN$3,Consolidado!$D844)),IF(COUNTIFS(Consolidado!$AC$5:AC844,Consolidado!$AC844,Consolidado!$D$5:D844,"*"&amp;AN$3&amp;"*")=1,1,0),0))</f>
        <v>0</v>
      </c>
      <c r="AO844" s="0" t="n">
        <f aca="false">IF(OR(AO$3="",Consolidado!$D844=""),0,IF(ISNUMBER(SEARCH(AO$3,Consolidado!$D844)),IF(COUNTIFS(Consolidado!$AC$5:AC844,Consolidado!$AC844,Consolidado!$D$5:D844,"*"&amp;AO$3&amp;"*")=1,1,0),0))</f>
        <v>0</v>
      </c>
    </row>
    <row r="845" customFormat="false" ht="15" hidden="false" customHeight="false" outlineLevel="0" collapsed="false">
      <c r="B845" s="0" t="n">
        <f aca="false">IF(OR(B$3="",Consolidado!$D845=""),0,IF(ISNUMBER(SEARCH(B$3,Consolidado!$D845)),IF(COUNTIFS(Consolidado!$AC$5:AC845,Consolidado!$AC845,Consolidado!$D$5:D845,"*"&amp;B$3&amp;"*")=1,1,0),0))</f>
        <v>0</v>
      </c>
      <c r="C845" s="0" t="n">
        <f aca="false">IF(OR(C$3="",Consolidado!$D845=""),0,IF(ISNUMBER(SEARCH(C$3,Consolidado!$D845)),IF(COUNTIFS(Consolidado!$AC$5:AC845,Consolidado!$AC845,Consolidado!$D$5:D845,"*"&amp;C$3&amp;"*")=1,1,0),0))</f>
        <v>0</v>
      </c>
      <c r="D845" s="0" t="n">
        <f aca="false">IF(OR(D$3="",Consolidado!$D845=""),0,IF(ISNUMBER(SEARCH(D$3,Consolidado!$D845)),IF(COUNTIFS(Consolidado!$AC$5:AC845,Consolidado!$AC845,Consolidado!$D$5:D845,"*"&amp;D$3&amp;"*")=1,1,0),0))</f>
        <v>0</v>
      </c>
      <c r="E845" s="0" t="n">
        <f aca="false">IF(OR(E$3="",Consolidado!$D845=""),0,IF(ISNUMBER(SEARCH(E$3,Consolidado!$D845)),IF(COUNTIFS(Consolidado!$AC$5:AC845,Consolidado!$AC845,Consolidado!$D$5:D845,"*"&amp;E$3&amp;"*")=1,1,0),0))</f>
        <v>0</v>
      </c>
      <c r="F845" s="0" t="n">
        <f aca="false">IF(OR(F$3="",Consolidado!$D845=""),0,IF(ISNUMBER(SEARCH(F$3,Consolidado!$D845)),IF(COUNTIFS(Consolidado!$AC$5:AC845,Consolidado!$AC845,Consolidado!$D$5:D845,"*"&amp;F$3&amp;"*")=1,1,0),0))</f>
        <v>0</v>
      </c>
      <c r="G845" s="0" t="n">
        <f aca="false">IF(OR(G$3="",Consolidado!$D845=""),0,IF(ISNUMBER(SEARCH(G$3,Consolidado!$D845)),IF(COUNTIFS(Consolidado!$AC$5:AC845,Consolidado!$AC845,Consolidado!$D$5:D845,"*"&amp;G$3&amp;"*")=1,1,0),0))</f>
        <v>0</v>
      </c>
      <c r="H845" s="0" t="n">
        <f aca="false">IF(OR(H$3="",Consolidado!$D845=""),0,IF(ISNUMBER(SEARCH(H$3,Consolidado!$D845)),IF(COUNTIFS(Consolidado!$AC$5:AC845,Consolidado!$AC845,Consolidado!$D$5:D845,"*"&amp;H$3&amp;"*")=1,1,0),0))</f>
        <v>0</v>
      </c>
      <c r="I845" s="0" t="n">
        <f aca="false">IF(OR(I$3="",Consolidado!$D845=""),0,IF(ISNUMBER(SEARCH(I$3,Consolidado!$D845)),IF(COUNTIFS(Consolidado!$AC$5:AC845,Consolidado!$AC845,Consolidado!$D$5:D845,"*"&amp;I$3&amp;"*")=1,1,0),0))</f>
        <v>0</v>
      </c>
      <c r="J845" s="0" t="n">
        <f aca="false">IF(OR(J$3="",Consolidado!$D845=""),0,IF(ISNUMBER(SEARCH(J$3,Consolidado!$D845)),IF(COUNTIFS(Consolidado!$AC$5:AC845,Consolidado!$AC845,Consolidado!$D$5:D845,"*"&amp;J$3&amp;"*")=1,1,0),0))</f>
        <v>0</v>
      </c>
      <c r="K845" s="0" t="n">
        <f aca="false">IF(OR(K$3="",Consolidado!$D845=""),0,IF(ISNUMBER(SEARCH(K$3,Consolidado!$D845)),IF(COUNTIFS(Consolidado!$AC$5:AC845,Consolidado!$AC845,Consolidado!$D$5:D845,"*"&amp;K$3&amp;"*")=1,1,0),0))</f>
        <v>0</v>
      </c>
      <c r="L845" s="0" t="n">
        <f aca="false">IF(OR(L$3="",Consolidado!$D845=""),0,IF(ISNUMBER(SEARCH(L$3,Consolidado!$D845)),IF(COUNTIFS(Consolidado!$AC$5:AC845,Consolidado!$AC845,Consolidado!$D$5:D845,"*"&amp;L$3&amp;"*")=1,1,0),0))</f>
        <v>0</v>
      </c>
      <c r="M845" s="0" t="n">
        <f aca="false">IF(OR(M$3="",Consolidado!$D845=""),0,IF(ISNUMBER(SEARCH(M$3,Consolidado!$D845)),IF(COUNTIFS(Consolidado!$AC$5:AC845,Consolidado!$AC845,Consolidado!$D$5:D845,"*"&amp;M$3&amp;"*")=1,1,0),0))</f>
        <v>0</v>
      </c>
      <c r="N845" s="0" t="n">
        <f aca="false">IF(OR(N$3="",Consolidado!$D845=""),0,IF(ISNUMBER(SEARCH(N$3,Consolidado!$D845)),IF(COUNTIFS(Consolidado!$AC$5:AC845,Consolidado!$AC845,Consolidado!$D$5:D845,"*"&amp;N$3&amp;"*")=1,1,0),0))</f>
        <v>0</v>
      </c>
      <c r="O845" s="0" t="n">
        <f aca="false">IF(OR(O$3="",Consolidado!$D845=""),0,IF(ISNUMBER(SEARCH(O$3,Consolidado!$D845)),IF(COUNTIFS(Consolidado!$AC$5:AC845,Consolidado!$AC845,Consolidado!$D$5:D845,"*"&amp;O$3&amp;"*")=1,1,0),0))</f>
        <v>0</v>
      </c>
      <c r="P845" s="0" t="n">
        <f aca="false">IF(OR(P$3="",Consolidado!$D845=""),0,IF(ISNUMBER(SEARCH(P$3,Consolidado!$D845)),IF(COUNTIFS(Consolidado!$AC$5:AC845,Consolidado!$AC845,Consolidado!$D$5:D845,"*"&amp;P$3&amp;"*")=1,1,0),0))</f>
        <v>0</v>
      </c>
      <c r="Q845" s="0" t="n">
        <f aca="false">IF(OR(Q$3="",Consolidado!$D845=""),0,IF(ISNUMBER(SEARCH(Q$3,Consolidado!$D845)),IF(COUNTIFS(Consolidado!$AC$5:AC845,Consolidado!$AC845,Consolidado!$D$5:D845,"*"&amp;Q$3&amp;"*")=1,1,0),0))</f>
        <v>0</v>
      </c>
      <c r="R845" s="0" t="n">
        <f aca="false">IF(OR(R$3="",Consolidado!$D845=""),0,IF(ISNUMBER(SEARCH(R$3,Consolidado!$D845)),IF(COUNTIFS(Consolidado!$AC$5:AC845,Consolidado!$AC845,Consolidado!$D$5:D845,"*"&amp;R$3&amp;"*")=1,1,0),0))</f>
        <v>0</v>
      </c>
      <c r="S845" s="0" t="n">
        <f aca="false">IF(OR(S$3="",Consolidado!$D845=""),0,IF(ISNUMBER(SEARCH(S$3,Consolidado!$D845)),IF(COUNTIFS(Consolidado!$AC$5:AC845,Consolidado!$AC845,Consolidado!$D$5:D845,"*"&amp;S$3&amp;"*")=1,1,0),0))</f>
        <v>0</v>
      </c>
      <c r="T845" s="0" t="n">
        <f aca="false">IF(OR(T$3="",Consolidado!$D845=""),0,IF(ISNUMBER(SEARCH(T$3,Consolidado!$D845)),IF(COUNTIFS(Consolidado!$AC$5:AC845,Consolidado!$AC845,Consolidado!$D$5:D845,"*"&amp;T$3&amp;"*")=1,1,0),0))</f>
        <v>0</v>
      </c>
      <c r="U845" s="0" t="n">
        <f aca="false">IF(OR(U$3="",Consolidado!$D845=""),0,IF(ISNUMBER(SEARCH(U$3,Consolidado!$D845)),IF(COUNTIFS(Consolidado!$AC$5:AC845,Consolidado!$AC845,Consolidado!$D$5:D845,"*"&amp;U$3&amp;"*")=1,1,0),0))</f>
        <v>0</v>
      </c>
      <c r="V845" s="0" t="n">
        <f aca="false">IF(OR(V$3="",Consolidado!$D845=""),0,IF(ISNUMBER(SEARCH(V$3,Consolidado!$D845)),IF(COUNTIFS(Consolidado!$AC$5:AC845,Consolidado!$AC845,Consolidado!$D$5:D845,"*"&amp;V$3&amp;"*")=1,1,0),0))</f>
        <v>0</v>
      </c>
      <c r="W845" s="0" t="n">
        <f aca="false">IF(OR(W$3="",Consolidado!$D845=""),0,IF(ISNUMBER(SEARCH(W$3,Consolidado!$D845)),IF(COUNTIFS(Consolidado!$AC$5:AC845,Consolidado!$AC845,Consolidado!$D$5:D845,"*"&amp;W$3&amp;"*")=1,1,0),0))</f>
        <v>0</v>
      </c>
      <c r="X845" s="0" t="n">
        <f aca="false">IF(OR(X$3="",Consolidado!$D845=""),0,IF(ISNUMBER(SEARCH(X$3,Consolidado!$D845)),IF(COUNTIFS(Consolidado!$AC$5:AC845,Consolidado!$AC845,Consolidado!$D$5:D845,"*"&amp;X$3&amp;"*")=1,1,0),0))</f>
        <v>0</v>
      </c>
      <c r="Y845" s="0" t="n">
        <f aca="false">IF(OR(Y$3="",Consolidado!$D845=""),0,IF(ISNUMBER(SEARCH(Y$3,Consolidado!$D845)),IF(COUNTIFS(Consolidado!$AC$5:AC845,Consolidado!$AC845,Consolidado!$D$5:D845,"*"&amp;Y$3&amp;"*")=1,1,0),0))</f>
        <v>0</v>
      </c>
      <c r="Z845" s="0" t="n">
        <f aca="false">IF(OR(Z$3="",Consolidado!$D845=""),0,IF(ISNUMBER(SEARCH(Z$3,Consolidado!$D845)),IF(COUNTIFS(Consolidado!$AC$5:AC845,Consolidado!$AC845,Consolidado!$D$5:D845,"*"&amp;Z$3&amp;"*")=1,1,0),0))</f>
        <v>0</v>
      </c>
      <c r="AA845" s="0" t="n">
        <f aca="false">IF(OR(AA$3="",Consolidado!$D845=""),0,IF(ISNUMBER(SEARCH(AA$3,Consolidado!$D845)),IF(COUNTIFS(Consolidado!$AC$5:AC845,Consolidado!$AC845,Consolidado!$D$5:D845,"*"&amp;AA$3&amp;"*")=1,1,0),0))</f>
        <v>0</v>
      </c>
      <c r="AB845" s="0" t="n">
        <f aca="false">IF(OR(AB$3="",Consolidado!$D845=""),0,IF(ISNUMBER(SEARCH(AB$3,Consolidado!$D845)),IF(COUNTIFS(Consolidado!$AC$5:AC845,Consolidado!$AC845,Consolidado!$D$5:D845,"*"&amp;AB$3&amp;"*")=1,1,0),0))</f>
        <v>0</v>
      </c>
      <c r="AC845" s="0" t="n">
        <f aca="false">IF(OR(AC$3="",Consolidado!$D845=""),0,IF(ISNUMBER(SEARCH(AC$3,Consolidado!$D845)),IF(COUNTIFS(Consolidado!$AC$5:AC845,Consolidado!$AC845,Consolidado!$D$5:D845,"*"&amp;AC$3&amp;"*")=1,1,0),0))</f>
        <v>0</v>
      </c>
      <c r="AD845" s="0" t="n">
        <f aca="false">IF(OR(AD$3="",Consolidado!$D845=""),0,IF(ISNUMBER(SEARCH(AD$3,Consolidado!$D845)),IF(COUNTIFS(Consolidado!$AC$5:AC845,Consolidado!$AC845,Consolidado!$D$5:D845,"*"&amp;AD$3&amp;"*")=1,1,0),0))</f>
        <v>0</v>
      </c>
      <c r="AE845" s="0" t="n">
        <f aca="false">IF(OR(AE$3="",Consolidado!$D845=""),0,IF(ISNUMBER(SEARCH(AE$3,Consolidado!$D845)),IF(COUNTIFS(Consolidado!$AC$5:AC845,Consolidado!$AC845,Consolidado!$D$5:D845,"*"&amp;AE$3&amp;"*")=1,1,0),0))</f>
        <v>0</v>
      </c>
      <c r="AF845" s="0" t="n">
        <f aca="false">IF(OR(AF$3="",Consolidado!$D845=""),0,IF(ISNUMBER(SEARCH(AF$3,Consolidado!$D845)),IF(COUNTIFS(Consolidado!$AC$5:AC845,Consolidado!$AC845,Consolidado!$D$5:D845,"*"&amp;AF$3&amp;"*")=1,1,0),0))</f>
        <v>0</v>
      </c>
      <c r="AG845" s="0" t="n">
        <f aca="false">IF(OR(AG$3="",Consolidado!$D845=""),0,IF(ISNUMBER(SEARCH(AG$3,Consolidado!$D845)),IF(COUNTIFS(Consolidado!$AC$5:AC845,Consolidado!$AC845,Consolidado!$D$5:D845,"*"&amp;AG$3&amp;"*")=1,1,0),0))</f>
        <v>0</v>
      </c>
      <c r="AH845" s="0" t="n">
        <f aca="false">IF(OR(AH$3="",Consolidado!$D845=""),0,IF(ISNUMBER(SEARCH(AH$3,Consolidado!$D845)),IF(COUNTIFS(Consolidado!$AC$5:AC845,Consolidado!$AC845,Consolidado!$D$5:D845,"*"&amp;AH$3&amp;"*")=1,1,0),0))</f>
        <v>0</v>
      </c>
      <c r="AI845" s="0" t="n">
        <f aca="false">IF(OR(AI$3="",Consolidado!$D845=""),0,IF(ISNUMBER(SEARCH(AI$3,Consolidado!$D845)),IF(COUNTIFS(Consolidado!$AC$5:AC845,Consolidado!$AC845,Consolidado!$D$5:D845,"*"&amp;AI$3&amp;"*")=1,1,0),0))</f>
        <v>0</v>
      </c>
      <c r="AJ845" s="0" t="n">
        <f aca="false">IF(OR(AJ$3="",Consolidado!$D845=""),0,IF(ISNUMBER(SEARCH(AJ$3,Consolidado!$D845)),IF(COUNTIFS(Consolidado!$AC$5:AC845,Consolidado!$AC845,Consolidado!$D$5:D845,"*"&amp;AJ$3&amp;"*")=1,1,0),0))</f>
        <v>0</v>
      </c>
      <c r="AK845" s="0" t="n">
        <f aca="false">IF(OR(AK$3="",Consolidado!$D845=""),0,IF(ISNUMBER(SEARCH(AK$3,Consolidado!$D845)),IF(COUNTIFS(Consolidado!$AC$5:AC845,Consolidado!$AC845,Consolidado!$D$5:D845,"*"&amp;AK$3&amp;"*")=1,1,0),0))</f>
        <v>0</v>
      </c>
      <c r="AL845" s="0" t="n">
        <f aca="false">IF(OR(AL$3="",Consolidado!$D845=""),0,IF(ISNUMBER(SEARCH(AL$3,Consolidado!$D845)),IF(COUNTIFS(Consolidado!$AC$5:AC845,Consolidado!$AC845,Consolidado!$D$5:D845,"*"&amp;AL$3&amp;"*")=1,1,0),0))</f>
        <v>0</v>
      </c>
      <c r="AM845" s="0" t="n">
        <f aca="false">IF(OR(AM$3="",Consolidado!$D845=""),0,IF(ISNUMBER(SEARCH(AM$3,Consolidado!$D845)),IF(COUNTIFS(Consolidado!$AC$5:AC845,Consolidado!$AC845,Consolidado!$D$5:D845,"*"&amp;AM$3&amp;"*")=1,1,0),0))</f>
        <v>0</v>
      </c>
      <c r="AN845" s="0" t="n">
        <f aca="false">IF(OR(AN$3="",Consolidado!$D845=""),0,IF(ISNUMBER(SEARCH(AN$3,Consolidado!$D845)),IF(COUNTIFS(Consolidado!$AC$5:AC845,Consolidado!$AC845,Consolidado!$D$5:D845,"*"&amp;AN$3&amp;"*")=1,1,0),0))</f>
        <v>0</v>
      </c>
      <c r="AO845" s="0" t="n">
        <f aca="false">IF(OR(AO$3="",Consolidado!$D845=""),0,IF(ISNUMBER(SEARCH(AO$3,Consolidado!$D845)),IF(COUNTIFS(Consolidado!$AC$5:AC845,Consolidado!$AC845,Consolidado!$D$5:D845,"*"&amp;AO$3&amp;"*")=1,1,0),0))</f>
        <v>0</v>
      </c>
    </row>
    <row r="846" customFormat="false" ht="15" hidden="false" customHeight="false" outlineLevel="0" collapsed="false">
      <c r="B846" s="0" t="n">
        <f aca="false">IF(OR(B$3="",Consolidado!$D846=""),0,IF(ISNUMBER(SEARCH(B$3,Consolidado!$D846)),IF(COUNTIFS(Consolidado!$AC$5:AC846,Consolidado!$AC846,Consolidado!$D$5:D846,"*"&amp;B$3&amp;"*")=1,1,0),0))</f>
        <v>0</v>
      </c>
      <c r="C846" s="0" t="n">
        <f aca="false">IF(OR(C$3="",Consolidado!$D846=""),0,IF(ISNUMBER(SEARCH(C$3,Consolidado!$D846)),IF(COUNTIFS(Consolidado!$AC$5:AC846,Consolidado!$AC846,Consolidado!$D$5:D846,"*"&amp;C$3&amp;"*")=1,1,0),0))</f>
        <v>0</v>
      </c>
      <c r="D846" s="0" t="n">
        <f aca="false">IF(OR(D$3="",Consolidado!$D846=""),0,IF(ISNUMBER(SEARCH(D$3,Consolidado!$D846)),IF(COUNTIFS(Consolidado!$AC$5:AC846,Consolidado!$AC846,Consolidado!$D$5:D846,"*"&amp;D$3&amp;"*")=1,1,0),0))</f>
        <v>0</v>
      </c>
      <c r="E846" s="0" t="n">
        <f aca="false">IF(OR(E$3="",Consolidado!$D846=""),0,IF(ISNUMBER(SEARCH(E$3,Consolidado!$D846)),IF(COUNTIFS(Consolidado!$AC$5:AC846,Consolidado!$AC846,Consolidado!$D$5:D846,"*"&amp;E$3&amp;"*")=1,1,0),0))</f>
        <v>0</v>
      </c>
      <c r="F846" s="0" t="n">
        <f aca="false">IF(OR(F$3="",Consolidado!$D846=""),0,IF(ISNUMBER(SEARCH(F$3,Consolidado!$D846)),IF(COUNTIFS(Consolidado!$AC$5:AC846,Consolidado!$AC846,Consolidado!$D$5:D846,"*"&amp;F$3&amp;"*")=1,1,0),0))</f>
        <v>0</v>
      </c>
      <c r="G846" s="0" t="n">
        <f aca="false">IF(OR(G$3="",Consolidado!$D846=""),0,IF(ISNUMBER(SEARCH(G$3,Consolidado!$D846)),IF(COUNTIFS(Consolidado!$AC$5:AC846,Consolidado!$AC846,Consolidado!$D$5:D846,"*"&amp;G$3&amp;"*")=1,1,0),0))</f>
        <v>0</v>
      </c>
      <c r="H846" s="0" t="n">
        <f aca="false">IF(OR(H$3="",Consolidado!$D846=""),0,IF(ISNUMBER(SEARCH(H$3,Consolidado!$D846)),IF(COUNTIFS(Consolidado!$AC$5:AC846,Consolidado!$AC846,Consolidado!$D$5:D846,"*"&amp;H$3&amp;"*")=1,1,0),0))</f>
        <v>0</v>
      </c>
      <c r="I846" s="0" t="n">
        <f aca="false">IF(OR(I$3="",Consolidado!$D846=""),0,IF(ISNUMBER(SEARCH(I$3,Consolidado!$D846)),IF(COUNTIFS(Consolidado!$AC$5:AC846,Consolidado!$AC846,Consolidado!$D$5:D846,"*"&amp;I$3&amp;"*")=1,1,0),0))</f>
        <v>0</v>
      </c>
      <c r="J846" s="0" t="n">
        <f aca="false">IF(OR(J$3="",Consolidado!$D846=""),0,IF(ISNUMBER(SEARCH(J$3,Consolidado!$D846)),IF(COUNTIFS(Consolidado!$AC$5:AC846,Consolidado!$AC846,Consolidado!$D$5:D846,"*"&amp;J$3&amp;"*")=1,1,0),0))</f>
        <v>0</v>
      </c>
      <c r="K846" s="0" t="n">
        <f aca="false">IF(OR(K$3="",Consolidado!$D846=""),0,IF(ISNUMBER(SEARCH(K$3,Consolidado!$D846)),IF(COUNTIFS(Consolidado!$AC$5:AC846,Consolidado!$AC846,Consolidado!$D$5:D846,"*"&amp;K$3&amp;"*")=1,1,0),0))</f>
        <v>0</v>
      </c>
      <c r="L846" s="0" t="n">
        <f aca="false">IF(OR(L$3="",Consolidado!$D846=""),0,IF(ISNUMBER(SEARCH(L$3,Consolidado!$D846)),IF(COUNTIFS(Consolidado!$AC$5:AC846,Consolidado!$AC846,Consolidado!$D$5:D846,"*"&amp;L$3&amp;"*")=1,1,0),0))</f>
        <v>0</v>
      </c>
      <c r="M846" s="0" t="n">
        <f aca="false">IF(OR(M$3="",Consolidado!$D846=""),0,IF(ISNUMBER(SEARCH(M$3,Consolidado!$D846)),IF(COUNTIFS(Consolidado!$AC$5:AC846,Consolidado!$AC846,Consolidado!$D$5:D846,"*"&amp;M$3&amp;"*")=1,1,0),0))</f>
        <v>0</v>
      </c>
      <c r="N846" s="0" t="n">
        <f aca="false">IF(OR(N$3="",Consolidado!$D846=""),0,IF(ISNUMBER(SEARCH(N$3,Consolidado!$D846)),IF(COUNTIFS(Consolidado!$AC$5:AC846,Consolidado!$AC846,Consolidado!$D$5:D846,"*"&amp;N$3&amp;"*")=1,1,0),0))</f>
        <v>0</v>
      </c>
      <c r="O846" s="0" t="n">
        <f aca="false">IF(OR(O$3="",Consolidado!$D846=""),0,IF(ISNUMBER(SEARCH(O$3,Consolidado!$D846)),IF(COUNTIFS(Consolidado!$AC$5:AC846,Consolidado!$AC846,Consolidado!$D$5:D846,"*"&amp;O$3&amp;"*")=1,1,0),0))</f>
        <v>0</v>
      </c>
      <c r="P846" s="0" t="n">
        <f aca="false">IF(OR(P$3="",Consolidado!$D846=""),0,IF(ISNUMBER(SEARCH(P$3,Consolidado!$D846)),IF(COUNTIFS(Consolidado!$AC$5:AC846,Consolidado!$AC846,Consolidado!$D$5:D846,"*"&amp;P$3&amp;"*")=1,1,0),0))</f>
        <v>0</v>
      </c>
      <c r="Q846" s="0" t="n">
        <f aca="false">IF(OR(Q$3="",Consolidado!$D846=""),0,IF(ISNUMBER(SEARCH(Q$3,Consolidado!$D846)),IF(COUNTIFS(Consolidado!$AC$5:AC846,Consolidado!$AC846,Consolidado!$D$5:D846,"*"&amp;Q$3&amp;"*")=1,1,0),0))</f>
        <v>0</v>
      </c>
      <c r="R846" s="0" t="n">
        <f aca="false">IF(OR(R$3="",Consolidado!$D846=""),0,IF(ISNUMBER(SEARCH(R$3,Consolidado!$D846)),IF(COUNTIFS(Consolidado!$AC$5:AC846,Consolidado!$AC846,Consolidado!$D$5:D846,"*"&amp;R$3&amp;"*")=1,1,0),0))</f>
        <v>0</v>
      </c>
      <c r="S846" s="0" t="n">
        <f aca="false">IF(OR(S$3="",Consolidado!$D846=""),0,IF(ISNUMBER(SEARCH(S$3,Consolidado!$D846)),IF(COUNTIFS(Consolidado!$AC$5:AC846,Consolidado!$AC846,Consolidado!$D$5:D846,"*"&amp;S$3&amp;"*")=1,1,0),0))</f>
        <v>0</v>
      </c>
      <c r="T846" s="0" t="n">
        <f aca="false">IF(OR(T$3="",Consolidado!$D846=""),0,IF(ISNUMBER(SEARCH(T$3,Consolidado!$D846)),IF(COUNTIFS(Consolidado!$AC$5:AC846,Consolidado!$AC846,Consolidado!$D$5:D846,"*"&amp;T$3&amp;"*")=1,1,0),0))</f>
        <v>0</v>
      </c>
      <c r="U846" s="0" t="n">
        <f aca="false">IF(OR(U$3="",Consolidado!$D846=""),0,IF(ISNUMBER(SEARCH(U$3,Consolidado!$D846)),IF(COUNTIFS(Consolidado!$AC$5:AC846,Consolidado!$AC846,Consolidado!$D$5:D846,"*"&amp;U$3&amp;"*")=1,1,0),0))</f>
        <v>0</v>
      </c>
      <c r="V846" s="0" t="n">
        <f aca="false">IF(OR(V$3="",Consolidado!$D846=""),0,IF(ISNUMBER(SEARCH(V$3,Consolidado!$D846)),IF(COUNTIFS(Consolidado!$AC$5:AC846,Consolidado!$AC846,Consolidado!$D$5:D846,"*"&amp;V$3&amp;"*")=1,1,0),0))</f>
        <v>0</v>
      </c>
      <c r="W846" s="0" t="n">
        <f aca="false">IF(OR(W$3="",Consolidado!$D846=""),0,IF(ISNUMBER(SEARCH(W$3,Consolidado!$D846)),IF(COUNTIFS(Consolidado!$AC$5:AC846,Consolidado!$AC846,Consolidado!$D$5:D846,"*"&amp;W$3&amp;"*")=1,1,0),0))</f>
        <v>0</v>
      </c>
      <c r="X846" s="0" t="n">
        <f aca="false">IF(OR(X$3="",Consolidado!$D846=""),0,IF(ISNUMBER(SEARCH(X$3,Consolidado!$D846)),IF(COUNTIFS(Consolidado!$AC$5:AC846,Consolidado!$AC846,Consolidado!$D$5:D846,"*"&amp;X$3&amp;"*")=1,1,0),0))</f>
        <v>0</v>
      </c>
      <c r="Y846" s="0" t="n">
        <f aca="false">IF(OR(Y$3="",Consolidado!$D846=""),0,IF(ISNUMBER(SEARCH(Y$3,Consolidado!$D846)),IF(COUNTIFS(Consolidado!$AC$5:AC846,Consolidado!$AC846,Consolidado!$D$5:D846,"*"&amp;Y$3&amp;"*")=1,1,0),0))</f>
        <v>0</v>
      </c>
      <c r="Z846" s="0" t="n">
        <f aca="false">IF(OR(Z$3="",Consolidado!$D846=""),0,IF(ISNUMBER(SEARCH(Z$3,Consolidado!$D846)),IF(COUNTIFS(Consolidado!$AC$5:AC846,Consolidado!$AC846,Consolidado!$D$5:D846,"*"&amp;Z$3&amp;"*")=1,1,0),0))</f>
        <v>0</v>
      </c>
      <c r="AA846" s="0" t="n">
        <f aca="false">IF(OR(AA$3="",Consolidado!$D846=""),0,IF(ISNUMBER(SEARCH(AA$3,Consolidado!$D846)),IF(COUNTIFS(Consolidado!$AC$5:AC846,Consolidado!$AC846,Consolidado!$D$5:D846,"*"&amp;AA$3&amp;"*")=1,1,0),0))</f>
        <v>0</v>
      </c>
      <c r="AB846" s="0" t="n">
        <f aca="false">IF(OR(AB$3="",Consolidado!$D846=""),0,IF(ISNUMBER(SEARCH(AB$3,Consolidado!$D846)),IF(COUNTIFS(Consolidado!$AC$5:AC846,Consolidado!$AC846,Consolidado!$D$5:D846,"*"&amp;AB$3&amp;"*")=1,1,0),0))</f>
        <v>0</v>
      </c>
      <c r="AC846" s="0" t="n">
        <f aca="false">IF(OR(AC$3="",Consolidado!$D846=""),0,IF(ISNUMBER(SEARCH(AC$3,Consolidado!$D846)),IF(COUNTIFS(Consolidado!$AC$5:AC846,Consolidado!$AC846,Consolidado!$D$5:D846,"*"&amp;AC$3&amp;"*")=1,1,0),0))</f>
        <v>0</v>
      </c>
      <c r="AD846" s="0" t="n">
        <f aca="false">IF(OR(AD$3="",Consolidado!$D846=""),0,IF(ISNUMBER(SEARCH(AD$3,Consolidado!$D846)),IF(COUNTIFS(Consolidado!$AC$5:AC846,Consolidado!$AC846,Consolidado!$D$5:D846,"*"&amp;AD$3&amp;"*")=1,1,0),0))</f>
        <v>0</v>
      </c>
      <c r="AE846" s="0" t="n">
        <f aca="false">IF(OR(AE$3="",Consolidado!$D846=""),0,IF(ISNUMBER(SEARCH(AE$3,Consolidado!$D846)),IF(COUNTIFS(Consolidado!$AC$5:AC846,Consolidado!$AC846,Consolidado!$D$5:D846,"*"&amp;AE$3&amp;"*")=1,1,0),0))</f>
        <v>0</v>
      </c>
      <c r="AF846" s="0" t="n">
        <f aca="false">IF(OR(AF$3="",Consolidado!$D846=""),0,IF(ISNUMBER(SEARCH(AF$3,Consolidado!$D846)),IF(COUNTIFS(Consolidado!$AC$5:AC846,Consolidado!$AC846,Consolidado!$D$5:D846,"*"&amp;AF$3&amp;"*")=1,1,0),0))</f>
        <v>0</v>
      </c>
      <c r="AG846" s="0" t="n">
        <f aca="false">IF(OR(AG$3="",Consolidado!$D846=""),0,IF(ISNUMBER(SEARCH(AG$3,Consolidado!$D846)),IF(COUNTIFS(Consolidado!$AC$5:AC846,Consolidado!$AC846,Consolidado!$D$5:D846,"*"&amp;AG$3&amp;"*")=1,1,0),0))</f>
        <v>0</v>
      </c>
      <c r="AH846" s="0" t="n">
        <f aca="false">IF(OR(AH$3="",Consolidado!$D846=""),0,IF(ISNUMBER(SEARCH(AH$3,Consolidado!$D846)),IF(COUNTIFS(Consolidado!$AC$5:AC846,Consolidado!$AC846,Consolidado!$D$5:D846,"*"&amp;AH$3&amp;"*")=1,1,0),0))</f>
        <v>0</v>
      </c>
      <c r="AI846" s="0" t="n">
        <f aca="false">IF(OR(AI$3="",Consolidado!$D846=""),0,IF(ISNUMBER(SEARCH(AI$3,Consolidado!$D846)),IF(COUNTIFS(Consolidado!$AC$5:AC846,Consolidado!$AC846,Consolidado!$D$5:D846,"*"&amp;AI$3&amp;"*")=1,1,0),0))</f>
        <v>0</v>
      </c>
      <c r="AJ846" s="0" t="n">
        <f aca="false">IF(OR(AJ$3="",Consolidado!$D846=""),0,IF(ISNUMBER(SEARCH(AJ$3,Consolidado!$D846)),IF(COUNTIFS(Consolidado!$AC$5:AC846,Consolidado!$AC846,Consolidado!$D$5:D846,"*"&amp;AJ$3&amp;"*")=1,1,0),0))</f>
        <v>0</v>
      </c>
      <c r="AK846" s="0" t="n">
        <f aca="false">IF(OR(AK$3="",Consolidado!$D846=""),0,IF(ISNUMBER(SEARCH(AK$3,Consolidado!$D846)),IF(COUNTIFS(Consolidado!$AC$5:AC846,Consolidado!$AC846,Consolidado!$D$5:D846,"*"&amp;AK$3&amp;"*")=1,1,0),0))</f>
        <v>0</v>
      </c>
      <c r="AL846" s="0" t="n">
        <f aca="false">IF(OR(AL$3="",Consolidado!$D846=""),0,IF(ISNUMBER(SEARCH(AL$3,Consolidado!$D846)),IF(COUNTIFS(Consolidado!$AC$5:AC846,Consolidado!$AC846,Consolidado!$D$5:D846,"*"&amp;AL$3&amp;"*")=1,1,0),0))</f>
        <v>0</v>
      </c>
      <c r="AM846" s="0" t="n">
        <f aca="false">IF(OR(AM$3="",Consolidado!$D846=""),0,IF(ISNUMBER(SEARCH(AM$3,Consolidado!$D846)),IF(COUNTIFS(Consolidado!$AC$5:AC846,Consolidado!$AC846,Consolidado!$D$5:D846,"*"&amp;AM$3&amp;"*")=1,1,0),0))</f>
        <v>0</v>
      </c>
      <c r="AN846" s="0" t="n">
        <f aca="false">IF(OR(AN$3="",Consolidado!$D846=""),0,IF(ISNUMBER(SEARCH(AN$3,Consolidado!$D846)),IF(COUNTIFS(Consolidado!$AC$5:AC846,Consolidado!$AC846,Consolidado!$D$5:D846,"*"&amp;AN$3&amp;"*")=1,1,0),0))</f>
        <v>0</v>
      </c>
      <c r="AO846" s="0" t="n">
        <f aca="false">IF(OR(AO$3="",Consolidado!$D846=""),0,IF(ISNUMBER(SEARCH(AO$3,Consolidado!$D846)),IF(COUNTIFS(Consolidado!$AC$5:AC846,Consolidado!$AC846,Consolidado!$D$5:D846,"*"&amp;AO$3&amp;"*")=1,1,0),0))</f>
        <v>0</v>
      </c>
    </row>
    <row r="847" customFormat="false" ht="15" hidden="false" customHeight="false" outlineLevel="0" collapsed="false">
      <c r="B847" s="0" t="n">
        <f aca="false">IF(OR(B$3="",Consolidado!$D847=""),0,IF(ISNUMBER(SEARCH(B$3,Consolidado!$D847)),IF(COUNTIFS(Consolidado!$AC$5:AC847,Consolidado!$AC847,Consolidado!$D$5:D847,"*"&amp;B$3&amp;"*")=1,1,0),0))</f>
        <v>0</v>
      </c>
      <c r="C847" s="0" t="n">
        <f aca="false">IF(OR(C$3="",Consolidado!$D847=""),0,IF(ISNUMBER(SEARCH(C$3,Consolidado!$D847)),IF(COUNTIFS(Consolidado!$AC$5:AC847,Consolidado!$AC847,Consolidado!$D$5:D847,"*"&amp;C$3&amp;"*")=1,1,0),0))</f>
        <v>0</v>
      </c>
      <c r="D847" s="0" t="n">
        <f aca="false">IF(OR(D$3="",Consolidado!$D847=""),0,IF(ISNUMBER(SEARCH(D$3,Consolidado!$D847)),IF(COUNTIFS(Consolidado!$AC$5:AC847,Consolidado!$AC847,Consolidado!$D$5:D847,"*"&amp;D$3&amp;"*")=1,1,0),0))</f>
        <v>0</v>
      </c>
      <c r="E847" s="0" t="n">
        <f aca="false">IF(OR(E$3="",Consolidado!$D847=""),0,IF(ISNUMBER(SEARCH(E$3,Consolidado!$D847)),IF(COUNTIFS(Consolidado!$AC$5:AC847,Consolidado!$AC847,Consolidado!$D$5:D847,"*"&amp;E$3&amp;"*")=1,1,0),0))</f>
        <v>0</v>
      </c>
      <c r="F847" s="0" t="n">
        <f aca="false">IF(OR(F$3="",Consolidado!$D847=""),0,IF(ISNUMBER(SEARCH(F$3,Consolidado!$D847)),IF(COUNTIFS(Consolidado!$AC$5:AC847,Consolidado!$AC847,Consolidado!$D$5:D847,"*"&amp;F$3&amp;"*")=1,1,0),0))</f>
        <v>0</v>
      </c>
      <c r="G847" s="0" t="n">
        <f aca="false">IF(OR(G$3="",Consolidado!$D847=""),0,IF(ISNUMBER(SEARCH(G$3,Consolidado!$D847)),IF(COUNTIFS(Consolidado!$AC$5:AC847,Consolidado!$AC847,Consolidado!$D$5:D847,"*"&amp;G$3&amp;"*")=1,1,0),0))</f>
        <v>0</v>
      </c>
      <c r="H847" s="0" t="n">
        <f aca="false">IF(OR(H$3="",Consolidado!$D847=""),0,IF(ISNUMBER(SEARCH(H$3,Consolidado!$D847)),IF(COUNTIFS(Consolidado!$AC$5:AC847,Consolidado!$AC847,Consolidado!$D$5:D847,"*"&amp;H$3&amp;"*")=1,1,0),0))</f>
        <v>0</v>
      </c>
      <c r="I847" s="0" t="n">
        <f aca="false">IF(OR(I$3="",Consolidado!$D847=""),0,IF(ISNUMBER(SEARCH(I$3,Consolidado!$D847)),IF(COUNTIFS(Consolidado!$AC$5:AC847,Consolidado!$AC847,Consolidado!$D$5:D847,"*"&amp;I$3&amp;"*")=1,1,0),0))</f>
        <v>0</v>
      </c>
      <c r="J847" s="0" t="n">
        <f aca="false">IF(OR(J$3="",Consolidado!$D847=""),0,IF(ISNUMBER(SEARCH(J$3,Consolidado!$D847)),IF(COUNTIFS(Consolidado!$AC$5:AC847,Consolidado!$AC847,Consolidado!$D$5:D847,"*"&amp;J$3&amp;"*")=1,1,0),0))</f>
        <v>0</v>
      </c>
      <c r="K847" s="0" t="n">
        <f aca="false">IF(OR(K$3="",Consolidado!$D847=""),0,IF(ISNUMBER(SEARCH(K$3,Consolidado!$D847)),IF(COUNTIFS(Consolidado!$AC$5:AC847,Consolidado!$AC847,Consolidado!$D$5:D847,"*"&amp;K$3&amp;"*")=1,1,0),0))</f>
        <v>0</v>
      </c>
      <c r="L847" s="0" t="n">
        <f aca="false">IF(OR(L$3="",Consolidado!$D847=""),0,IF(ISNUMBER(SEARCH(L$3,Consolidado!$D847)),IF(COUNTIFS(Consolidado!$AC$5:AC847,Consolidado!$AC847,Consolidado!$D$5:D847,"*"&amp;L$3&amp;"*")=1,1,0),0))</f>
        <v>0</v>
      </c>
      <c r="M847" s="0" t="n">
        <f aca="false">IF(OR(M$3="",Consolidado!$D847=""),0,IF(ISNUMBER(SEARCH(M$3,Consolidado!$D847)),IF(COUNTIFS(Consolidado!$AC$5:AC847,Consolidado!$AC847,Consolidado!$D$5:D847,"*"&amp;M$3&amp;"*")=1,1,0),0))</f>
        <v>0</v>
      </c>
      <c r="N847" s="0" t="n">
        <f aca="false">IF(OR(N$3="",Consolidado!$D847=""),0,IF(ISNUMBER(SEARCH(N$3,Consolidado!$D847)),IF(COUNTIFS(Consolidado!$AC$5:AC847,Consolidado!$AC847,Consolidado!$D$5:D847,"*"&amp;N$3&amp;"*")=1,1,0),0))</f>
        <v>0</v>
      </c>
      <c r="O847" s="0" t="n">
        <f aca="false">IF(OR(O$3="",Consolidado!$D847=""),0,IF(ISNUMBER(SEARCH(O$3,Consolidado!$D847)),IF(COUNTIFS(Consolidado!$AC$5:AC847,Consolidado!$AC847,Consolidado!$D$5:D847,"*"&amp;O$3&amp;"*")=1,1,0),0))</f>
        <v>0</v>
      </c>
      <c r="P847" s="0" t="n">
        <f aca="false">IF(OR(P$3="",Consolidado!$D847=""),0,IF(ISNUMBER(SEARCH(P$3,Consolidado!$D847)),IF(COUNTIFS(Consolidado!$AC$5:AC847,Consolidado!$AC847,Consolidado!$D$5:D847,"*"&amp;P$3&amp;"*")=1,1,0),0))</f>
        <v>0</v>
      </c>
      <c r="Q847" s="0" t="n">
        <f aca="false">IF(OR(Q$3="",Consolidado!$D847=""),0,IF(ISNUMBER(SEARCH(Q$3,Consolidado!$D847)),IF(COUNTIFS(Consolidado!$AC$5:AC847,Consolidado!$AC847,Consolidado!$D$5:D847,"*"&amp;Q$3&amp;"*")=1,1,0),0))</f>
        <v>0</v>
      </c>
      <c r="R847" s="0" t="n">
        <f aca="false">IF(OR(R$3="",Consolidado!$D847=""),0,IF(ISNUMBER(SEARCH(R$3,Consolidado!$D847)),IF(COUNTIFS(Consolidado!$AC$5:AC847,Consolidado!$AC847,Consolidado!$D$5:D847,"*"&amp;R$3&amp;"*")=1,1,0),0))</f>
        <v>0</v>
      </c>
      <c r="S847" s="0" t="n">
        <f aca="false">IF(OR(S$3="",Consolidado!$D847=""),0,IF(ISNUMBER(SEARCH(S$3,Consolidado!$D847)),IF(COUNTIFS(Consolidado!$AC$5:AC847,Consolidado!$AC847,Consolidado!$D$5:D847,"*"&amp;S$3&amp;"*")=1,1,0),0))</f>
        <v>0</v>
      </c>
      <c r="T847" s="0" t="n">
        <f aca="false">IF(OR(T$3="",Consolidado!$D847=""),0,IF(ISNUMBER(SEARCH(T$3,Consolidado!$D847)),IF(COUNTIFS(Consolidado!$AC$5:AC847,Consolidado!$AC847,Consolidado!$D$5:D847,"*"&amp;T$3&amp;"*")=1,1,0),0))</f>
        <v>0</v>
      </c>
      <c r="U847" s="0" t="n">
        <f aca="false">IF(OR(U$3="",Consolidado!$D847=""),0,IF(ISNUMBER(SEARCH(U$3,Consolidado!$D847)),IF(COUNTIFS(Consolidado!$AC$5:AC847,Consolidado!$AC847,Consolidado!$D$5:D847,"*"&amp;U$3&amp;"*")=1,1,0),0))</f>
        <v>0</v>
      </c>
      <c r="V847" s="0" t="n">
        <f aca="false">IF(OR(V$3="",Consolidado!$D847=""),0,IF(ISNUMBER(SEARCH(V$3,Consolidado!$D847)),IF(COUNTIFS(Consolidado!$AC$5:AC847,Consolidado!$AC847,Consolidado!$D$5:D847,"*"&amp;V$3&amp;"*")=1,1,0),0))</f>
        <v>0</v>
      </c>
      <c r="W847" s="0" t="n">
        <f aca="false">IF(OR(W$3="",Consolidado!$D847=""),0,IF(ISNUMBER(SEARCH(W$3,Consolidado!$D847)),IF(COUNTIFS(Consolidado!$AC$5:AC847,Consolidado!$AC847,Consolidado!$D$5:D847,"*"&amp;W$3&amp;"*")=1,1,0),0))</f>
        <v>0</v>
      </c>
      <c r="X847" s="0" t="n">
        <f aca="false">IF(OR(X$3="",Consolidado!$D847=""),0,IF(ISNUMBER(SEARCH(X$3,Consolidado!$D847)),IF(COUNTIFS(Consolidado!$AC$5:AC847,Consolidado!$AC847,Consolidado!$D$5:D847,"*"&amp;X$3&amp;"*")=1,1,0),0))</f>
        <v>0</v>
      </c>
      <c r="Y847" s="0" t="n">
        <f aca="false">IF(OR(Y$3="",Consolidado!$D847=""),0,IF(ISNUMBER(SEARCH(Y$3,Consolidado!$D847)),IF(COUNTIFS(Consolidado!$AC$5:AC847,Consolidado!$AC847,Consolidado!$D$5:D847,"*"&amp;Y$3&amp;"*")=1,1,0),0))</f>
        <v>0</v>
      </c>
      <c r="Z847" s="0" t="n">
        <f aca="false">IF(OR(Z$3="",Consolidado!$D847=""),0,IF(ISNUMBER(SEARCH(Z$3,Consolidado!$D847)),IF(COUNTIFS(Consolidado!$AC$5:AC847,Consolidado!$AC847,Consolidado!$D$5:D847,"*"&amp;Z$3&amp;"*")=1,1,0),0))</f>
        <v>0</v>
      </c>
      <c r="AA847" s="0" t="n">
        <f aca="false">IF(OR(AA$3="",Consolidado!$D847=""),0,IF(ISNUMBER(SEARCH(AA$3,Consolidado!$D847)),IF(COUNTIFS(Consolidado!$AC$5:AC847,Consolidado!$AC847,Consolidado!$D$5:D847,"*"&amp;AA$3&amp;"*")=1,1,0),0))</f>
        <v>0</v>
      </c>
      <c r="AB847" s="0" t="n">
        <f aca="false">IF(OR(AB$3="",Consolidado!$D847=""),0,IF(ISNUMBER(SEARCH(AB$3,Consolidado!$D847)),IF(COUNTIFS(Consolidado!$AC$5:AC847,Consolidado!$AC847,Consolidado!$D$5:D847,"*"&amp;AB$3&amp;"*")=1,1,0),0))</f>
        <v>0</v>
      </c>
      <c r="AC847" s="0" t="n">
        <f aca="false">IF(OR(AC$3="",Consolidado!$D847=""),0,IF(ISNUMBER(SEARCH(AC$3,Consolidado!$D847)),IF(COUNTIFS(Consolidado!$AC$5:AC847,Consolidado!$AC847,Consolidado!$D$5:D847,"*"&amp;AC$3&amp;"*")=1,1,0),0))</f>
        <v>0</v>
      </c>
      <c r="AD847" s="0" t="n">
        <f aca="false">IF(OR(AD$3="",Consolidado!$D847=""),0,IF(ISNUMBER(SEARCH(AD$3,Consolidado!$D847)),IF(COUNTIFS(Consolidado!$AC$5:AC847,Consolidado!$AC847,Consolidado!$D$5:D847,"*"&amp;AD$3&amp;"*")=1,1,0),0))</f>
        <v>0</v>
      </c>
      <c r="AE847" s="0" t="n">
        <f aca="false">IF(OR(AE$3="",Consolidado!$D847=""),0,IF(ISNUMBER(SEARCH(AE$3,Consolidado!$D847)),IF(COUNTIFS(Consolidado!$AC$5:AC847,Consolidado!$AC847,Consolidado!$D$5:D847,"*"&amp;AE$3&amp;"*")=1,1,0),0))</f>
        <v>0</v>
      </c>
      <c r="AF847" s="0" t="n">
        <f aca="false">IF(OR(AF$3="",Consolidado!$D847=""),0,IF(ISNUMBER(SEARCH(AF$3,Consolidado!$D847)),IF(COUNTIFS(Consolidado!$AC$5:AC847,Consolidado!$AC847,Consolidado!$D$5:D847,"*"&amp;AF$3&amp;"*")=1,1,0),0))</f>
        <v>0</v>
      </c>
      <c r="AG847" s="0" t="n">
        <f aca="false">IF(OR(AG$3="",Consolidado!$D847=""),0,IF(ISNUMBER(SEARCH(AG$3,Consolidado!$D847)),IF(COUNTIFS(Consolidado!$AC$5:AC847,Consolidado!$AC847,Consolidado!$D$5:D847,"*"&amp;AG$3&amp;"*")=1,1,0),0))</f>
        <v>0</v>
      </c>
      <c r="AH847" s="0" t="n">
        <f aca="false">IF(OR(AH$3="",Consolidado!$D847=""),0,IF(ISNUMBER(SEARCH(AH$3,Consolidado!$D847)),IF(COUNTIFS(Consolidado!$AC$5:AC847,Consolidado!$AC847,Consolidado!$D$5:D847,"*"&amp;AH$3&amp;"*")=1,1,0),0))</f>
        <v>0</v>
      </c>
      <c r="AI847" s="0" t="n">
        <f aca="false">IF(OR(AI$3="",Consolidado!$D847=""),0,IF(ISNUMBER(SEARCH(AI$3,Consolidado!$D847)),IF(COUNTIFS(Consolidado!$AC$5:AC847,Consolidado!$AC847,Consolidado!$D$5:D847,"*"&amp;AI$3&amp;"*")=1,1,0),0))</f>
        <v>0</v>
      </c>
      <c r="AJ847" s="0" t="n">
        <f aca="false">IF(OR(AJ$3="",Consolidado!$D847=""),0,IF(ISNUMBER(SEARCH(AJ$3,Consolidado!$D847)),IF(COUNTIFS(Consolidado!$AC$5:AC847,Consolidado!$AC847,Consolidado!$D$5:D847,"*"&amp;AJ$3&amp;"*")=1,1,0),0))</f>
        <v>0</v>
      </c>
      <c r="AK847" s="0" t="n">
        <f aca="false">IF(OR(AK$3="",Consolidado!$D847=""),0,IF(ISNUMBER(SEARCH(AK$3,Consolidado!$D847)),IF(COUNTIFS(Consolidado!$AC$5:AC847,Consolidado!$AC847,Consolidado!$D$5:D847,"*"&amp;AK$3&amp;"*")=1,1,0),0))</f>
        <v>0</v>
      </c>
      <c r="AL847" s="0" t="n">
        <f aca="false">IF(OR(AL$3="",Consolidado!$D847=""),0,IF(ISNUMBER(SEARCH(AL$3,Consolidado!$D847)),IF(COUNTIFS(Consolidado!$AC$5:AC847,Consolidado!$AC847,Consolidado!$D$5:D847,"*"&amp;AL$3&amp;"*")=1,1,0),0))</f>
        <v>0</v>
      </c>
      <c r="AM847" s="0" t="n">
        <f aca="false">IF(OR(AM$3="",Consolidado!$D847=""),0,IF(ISNUMBER(SEARCH(AM$3,Consolidado!$D847)),IF(COUNTIFS(Consolidado!$AC$5:AC847,Consolidado!$AC847,Consolidado!$D$5:D847,"*"&amp;AM$3&amp;"*")=1,1,0),0))</f>
        <v>0</v>
      </c>
      <c r="AN847" s="0" t="n">
        <f aca="false">IF(OR(AN$3="",Consolidado!$D847=""),0,IF(ISNUMBER(SEARCH(AN$3,Consolidado!$D847)),IF(COUNTIFS(Consolidado!$AC$5:AC847,Consolidado!$AC847,Consolidado!$D$5:D847,"*"&amp;AN$3&amp;"*")=1,1,0),0))</f>
        <v>0</v>
      </c>
      <c r="AO847" s="0" t="n">
        <f aca="false">IF(OR(AO$3="",Consolidado!$D847=""),0,IF(ISNUMBER(SEARCH(AO$3,Consolidado!$D847)),IF(COUNTIFS(Consolidado!$AC$5:AC847,Consolidado!$AC847,Consolidado!$D$5:D847,"*"&amp;AO$3&amp;"*")=1,1,0),0))</f>
        <v>0</v>
      </c>
    </row>
    <row r="848" customFormat="false" ht="15" hidden="false" customHeight="false" outlineLevel="0" collapsed="false">
      <c r="B848" s="0" t="n">
        <f aca="false">IF(OR(B$3="",Consolidado!$D848=""),0,IF(ISNUMBER(SEARCH(B$3,Consolidado!$D848)),IF(COUNTIFS(Consolidado!$AC$5:AC848,Consolidado!$AC848,Consolidado!$D$5:D848,"*"&amp;B$3&amp;"*")=1,1,0),0))</f>
        <v>0</v>
      </c>
      <c r="C848" s="0" t="n">
        <f aca="false">IF(OR(C$3="",Consolidado!$D848=""),0,IF(ISNUMBER(SEARCH(C$3,Consolidado!$D848)),IF(COUNTIFS(Consolidado!$AC$5:AC848,Consolidado!$AC848,Consolidado!$D$5:D848,"*"&amp;C$3&amp;"*")=1,1,0),0))</f>
        <v>0</v>
      </c>
      <c r="D848" s="0" t="n">
        <f aca="false">IF(OR(D$3="",Consolidado!$D848=""),0,IF(ISNUMBER(SEARCH(D$3,Consolidado!$D848)),IF(COUNTIFS(Consolidado!$AC$5:AC848,Consolidado!$AC848,Consolidado!$D$5:D848,"*"&amp;D$3&amp;"*")=1,1,0),0))</f>
        <v>0</v>
      </c>
      <c r="E848" s="0" t="n">
        <f aca="false">IF(OR(E$3="",Consolidado!$D848=""),0,IF(ISNUMBER(SEARCH(E$3,Consolidado!$D848)),IF(COUNTIFS(Consolidado!$AC$5:AC848,Consolidado!$AC848,Consolidado!$D$5:D848,"*"&amp;E$3&amp;"*")=1,1,0),0))</f>
        <v>0</v>
      </c>
      <c r="F848" s="0" t="n">
        <f aca="false">IF(OR(F$3="",Consolidado!$D848=""),0,IF(ISNUMBER(SEARCH(F$3,Consolidado!$D848)),IF(COUNTIFS(Consolidado!$AC$5:AC848,Consolidado!$AC848,Consolidado!$D$5:D848,"*"&amp;F$3&amp;"*")=1,1,0),0))</f>
        <v>0</v>
      </c>
      <c r="G848" s="0" t="n">
        <f aca="false">IF(OR(G$3="",Consolidado!$D848=""),0,IF(ISNUMBER(SEARCH(G$3,Consolidado!$D848)),IF(COUNTIFS(Consolidado!$AC$5:AC848,Consolidado!$AC848,Consolidado!$D$5:D848,"*"&amp;G$3&amp;"*")=1,1,0),0))</f>
        <v>0</v>
      </c>
      <c r="H848" s="0" t="n">
        <f aca="false">IF(OR(H$3="",Consolidado!$D848=""),0,IF(ISNUMBER(SEARCH(H$3,Consolidado!$D848)),IF(COUNTIFS(Consolidado!$AC$5:AC848,Consolidado!$AC848,Consolidado!$D$5:D848,"*"&amp;H$3&amp;"*")=1,1,0),0))</f>
        <v>0</v>
      </c>
      <c r="I848" s="0" t="n">
        <f aca="false">IF(OR(I$3="",Consolidado!$D848=""),0,IF(ISNUMBER(SEARCH(I$3,Consolidado!$D848)),IF(COUNTIFS(Consolidado!$AC$5:AC848,Consolidado!$AC848,Consolidado!$D$5:D848,"*"&amp;I$3&amp;"*")=1,1,0),0))</f>
        <v>0</v>
      </c>
      <c r="J848" s="0" t="n">
        <f aca="false">IF(OR(J$3="",Consolidado!$D848=""),0,IF(ISNUMBER(SEARCH(J$3,Consolidado!$D848)),IF(COUNTIFS(Consolidado!$AC$5:AC848,Consolidado!$AC848,Consolidado!$D$5:D848,"*"&amp;J$3&amp;"*")=1,1,0),0))</f>
        <v>0</v>
      </c>
      <c r="K848" s="0" t="n">
        <f aca="false">IF(OR(K$3="",Consolidado!$D848=""),0,IF(ISNUMBER(SEARCH(K$3,Consolidado!$D848)),IF(COUNTIFS(Consolidado!$AC$5:AC848,Consolidado!$AC848,Consolidado!$D$5:D848,"*"&amp;K$3&amp;"*")=1,1,0),0))</f>
        <v>0</v>
      </c>
      <c r="L848" s="0" t="n">
        <f aca="false">IF(OR(L$3="",Consolidado!$D848=""),0,IF(ISNUMBER(SEARCH(L$3,Consolidado!$D848)),IF(COUNTIFS(Consolidado!$AC$5:AC848,Consolidado!$AC848,Consolidado!$D$5:D848,"*"&amp;L$3&amp;"*")=1,1,0),0))</f>
        <v>0</v>
      </c>
      <c r="M848" s="0" t="n">
        <f aca="false">IF(OR(M$3="",Consolidado!$D848=""),0,IF(ISNUMBER(SEARCH(M$3,Consolidado!$D848)),IF(COUNTIFS(Consolidado!$AC$5:AC848,Consolidado!$AC848,Consolidado!$D$5:D848,"*"&amp;M$3&amp;"*")=1,1,0),0))</f>
        <v>0</v>
      </c>
      <c r="N848" s="0" t="n">
        <f aca="false">IF(OR(N$3="",Consolidado!$D848=""),0,IF(ISNUMBER(SEARCH(N$3,Consolidado!$D848)),IF(COUNTIFS(Consolidado!$AC$5:AC848,Consolidado!$AC848,Consolidado!$D$5:D848,"*"&amp;N$3&amp;"*")=1,1,0),0))</f>
        <v>0</v>
      </c>
      <c r="O848" s="0" t="n">
        <f aca="false">IF(OR(O$3="",Consolidado!$D848=""),0,IF(ISNUMBER(SEARCH(O$3,Consolidado!$D848)),IF(COUNTIFS(Consolidado!$AC$5:AC848,Consolidado!$AC848,Consolidado!$D$5:D848,"*"&amp;O$3&amp;"*")=1,1,0),0))</f>
        <v>0</v>
      </c>
      <c r="P848" s="0" t="n">
        <f aca="false">IF(OR(P$3="",Consolidado!$D848=""),0,IF(ISNUMBER(SEARCH(P$3,Consolidado!$D848)),IF(COUNTIFS(Consolidado!$AC$5:AC848,Consolidado!$AC848,Consolidado!$D$5:D848,"*"&amp;P$3&amp;"*")=1,1,0),0))</f>
        <v>0</v>
      </c>
      <c r="Q848" s="0" t="n">
        <f aca="false">IF(OR(Q$3="",Consolidado!$D848=""),0,IF(ISNUMBER(SEARCH(Q$3,Consolidado!$D848)),IF(COUNTIFS(Consolidado!$AC$5:AC848,Consolidado!$AC848,Consolidado!$D$5:D848,"*"&amp;Q$3&amp;"*")=1,1,0),0))</f>
        <v>0</v>
      </c>
      <c r="R848" s="0" t="n">
        <f aca="false">IF(OR(R$3="",Consolidado!$D848=""),0,IF(ISNUMBER(SEARCH(R$3,Consolidado!$D848)),IF(COUNTIFS(Consolidado!$AC$5:AC848,Consolidado!$AC848,Consolidado!$D$5:D848,"*"&amp;R$3&amp;"*")=1,1,0),0))</f>
        <v>0</v>
      </c>
      <c r="S848" s="0" t="n">
        <f aca="false">IF(OR(S$3="",Consolidado!$D848=""),0,IF(ISNUMBER(SEARCH(S$3,Consolidado!$D848)),IF(COUNTIFS(Consolidado!$AC$5:AC848,Consolidado!$AC848,Consolidado!$D$5:D848,"*"&amp;S$3&amp;"*")=1,1,0),0))</f>
        <v>0</v>
      </c>
      <c r="T848" s="0" t="n">
        <f aca="false">IF(OR(T$3="",Consolidado!$D848=""),0,IF(ISNUMBER(SEARCH(T$3,Consolidado!$D848)),IF(COUNTIFS(Consolidado!$AC$5:AC848,Consolidado!$AC848,Consolidado!$D$5:D848,"*"&amp;T$3&amp;"*")=1,1,0),0))</f>
        <v>0</v>
      </c>
      <c r="U848" s="0" t="n">
        <f aca="false">IF(OR(U$3="",Consolidado!$D848=""),0,IF(ISNUMBER(SEARCH(U$3,Consolidado!$D848)),IF(COUNTIFS(Consolidado!$AC$5:AC848,Consolidado!$AC848,Consolidado!$D$5:D848,"*"&amp;U$3&amp;"*")=1,1,0),0))</f>
        <v>0</v>
      </c>
      <c r="V848" s="0" t="n">
        <f aca="false">IF(OR(V$3="",Consolidado!$D848=""),0,IF(ISNUMBER(SEARCH(V$3,Consolidado!$D848)),IF(COUNTIFS(Consolidado!$AC$5:AC848,Consolidado!$AC848,Consolidado!$D$5:D848,"*"&amp;V$3&amp;"*")=1,1,0),0))</f>
        <v>0</v>
      </c>
      <c r="W848" s="0" t="n">
        <f aca="false">IF(OR(W$3="",Consolidado!$D848=""),0,IF(ISNUMBER(SEARCH(W$3,Consolidado!$D848)),IF(COUNTIFS(Consolidado!$AC$5:AC848,Consolidado!$AC848,Consolidado!$D$5:D848,"*"&amp;W$3&amp;"*")=1,1,0),0))</f>
        <v>0</v>
      </c>
      <c r="X848" s="0" t="n">
        <f aca="false">IF(OR(X$3="",Consolidado!$D848=""),0,IF(ISNUMBER(SEARCH(X$3,Consolidado!$D848)),IF(COUNTIFS(Consolidado!$AC$5:AC848,Consolidado!$AC848,Consolidado!$D$5:D848,"*"&amp;X$3&amp;"*")=1,1,0),0))</f>
        <v>0</v>
      </c>
      <c r="Y848" s="0" t="n">
        <f aca="false">IF(OR(Y$3="",Consolidado!$D848=""),0,IF(ISNUMBER(SEARCH(Y$3,Consolidado!$D848)),IF(COUNTIFS(Consolidado!$AC$5:AC848,Consolidado!$AC848,Consolidado!$D$5:D848,"*"&amp;Y$3&amp;"*")=1,1,0),0))</f>
        <v>0</v>
      </c>
      <c r="Z848" s="0" t="n">
        <f aca="false">IF(OR(Z$3="",Consolidado!$D848=""),0,IF(ISNUMBER(SEARCH(Z$3,Consolidado!$D848)),IF(COUNTIFS(Consolidado!$AC$5:AC848,Consolidado!$AC848,Consolidado!$D$5:D848,"*"&amp;Z$3&amp;"*")=1,1,0),0))</f>
        <v>0</v>
      </c>
      <c r="AA848" s="0" t="n">
        <f aca="false">IF(OR(AA$3="",Consolidado!$D848=""),0,IF(ISNUMBER(SEARCH(AA$3,Consolidado!$D848)),IF(COUNTIFS(Consolidado!$AC$5:AC848,Consolidado!$AC848,Consolidado!$D$5:D848,"*"&amp;AA$3&amp;"*")=1,1,0),0))</f>
        <v>0</v>
      </c>
      <c r="AB848" s="0" t="n">
        <f aca="false">IF(OR(AB$3="",Consolidado!$D848=""),0,IF(ISNUMBER(SEARCH(AB$3,Consolidado!$D848)),IF(COUNTIFS(Consolidado!$AC$5:AC848,Consolidado!$AC848,Consolidado!$D$5:D848,"*"&amp;AB$3&amp;"*")=1,1,0),0))</f>
        <v>0</v>
      </c>
      <c r="AC848" s="0" t="n">
        <f aca="false">IF(OR(AC$3="",Consolidado!$D848=""),0,IF(ISNUMBER(SEARCH(AC$3,Consolidado!$D848)),IF(COUNTIFS(Consolidado!$AC$5:AC848,Consolidado!$AC848,Consolidado!$D$5:D848,"*"&amp;AC$3&amp;"*")=1,1,0),0))</f>
        <v>0</v>
      </c>
      <c r="AD848" s="0" t="n">
        <f aca="false">IF(OR(AD$3="",Consolidado!$D848=""),0,IF(ISNUMBER(SEARCH(AD$3,Consolidado!$D848)),IF(COUNTIFS(Consolidado!$AC$5:AC848,Consolidado!$AC848,Consolidado!$D$5:D848,"*"&amp;AD$3&amp;"*")=1,1,0),0))</f>
        <v>0</v>
      </c>
      <c r="AE848" s="0" t="n">
        <f aca="false">IF(OR(AE$3="",Consolidado!$D848=""),0,IF(ISNUMBER(SEARCH(AE$3,Consolidado!$D848)),IF(COUNTIFS(Consolidado!$AC$5:AC848,Consolidado!$AC848,Consolidado!$D$5:D848,"*"&amp;AE$3&amp;"*")=1,1,0),0))</f>
        <v>0</v>
      </c>
      <c r="AF848" s="0" t="n">
        <f aca="false">IF(OR(AF$3="",Consolidado!$D848=""),0,IF(ISNUMBER(SEARCH(AF$3,Consolidado!$D848)),IF(COUNTIFS(Consolidado!$AC$5:AC848,Consolidado!$AC848,Consolidado!$D$5:D848,"*"&amp;AF$3&amp;"*")=1,1,0),0))</f>
        <v>0</v>
      </c>
      <c r="AG848" s="0" t="n">
        <f aca="false">IF(OR(AG$3="",Consolidado!$D848=""),0,IF(ISNUMBER(SEARCH(AG$3,Consolidado!$D848)),IF(COUNTIFS(Consolidado!$AC$5:AC848,Consolidado!$AC848,Consolidado!$D$5:D848,"*"&amp;AG$3&amp;"*")=1,1,0),0))</f>
        <v>0</v>
      </c>
      <c r="AH848" s="0" t="n">
        <f aca="false">IF(OR(AH$3="",Consolidado!$D848=""),0,IF(ISNUMBER(SEARCH(AH$3,Consolidado!$D848)),IF(COUNTIFS(Consolidado!$AC$5:AC848,Consolidado!$AC848,Consolidado!$D$5:D848,"*"&amp;AH$3&amp;"*")=1,1,0),0))</f>
        <v>0</v>
      </c>
      <c r="AI848" s="0" t="n">
        <f aca="false">IF(OR(AI$3="",Consolidado!$D848=""),0,IF(ISNUMBER(SEARCH(AI$3,Consolidado!$D848)),IF(COUNTIFS(Consolidado!$AC$5:AC848,Consolidado!$AC848,Consolidado!$D$5:D848,"*"&amp;AI$3&amp;"*")=1,1,0),0))</f>
        <v>0</v>
      </c>
      <c r="AJ848" s="0" t="n">
        <f aca="false">IF(OR(AJ$3="",Consolidado!$D848=""),0,IF(ISNUMBER(SEARCH(AJ$3,Consolidado!$D848)),IF(COUNTIFS(Consolidado!$AC$5:AC848,Consolidado!$AC848,Consolidado!$D$5:D848,"*"&amp;AJ$3&amp;"*")=1,1,0),0))</f>
        <v>0</v>
      </c>
      <c r="AK848" s="0" t="n">
        <f aca="false">IF(OR(AK$3="",Consolidado!$D848=""),0,IF(ISNUMBER(SEARCH(AK$3,Consolidado!$D848)),IF(COUNTIFS(Consolidado!$AC$5:AC848,Consolidado!$AC848,Consolidado!$D$5:D848,"*"&amp;AK$3&amp;"*")=1,1,0),0))</f>
        <v>0</v>
      </c>
      <c r="AL848" s="0" t="n">
        <f aca="false">IF(OR(AL$3="",Consolidado!$D848=""),0,IF(ISNUMBER(SEARCH(AL$3,Consolidado!$D848)),IF(COUNTIFS(Consolidado!$AC$5:AC848,Consolidado!$AC848,Consolidado!$D$5:D848,"*"&amp;AL$3&amp;"*")=1,1,0),0))</f>
        <v>0</v>
      </c>
      <c r="AM848" s="0" t="n">
        <f aca="false">IF(OR(AM$3="",Consolidado!$D848=""),0,IF(ISNUMBER(SEARCH(AM$3,Consolidado!$D848)),IF(COUNTIFS(Consolidado!$AC$5:AC848,Consolidado!$AC848,Consolidado!$D$5:D848,"*"&amp;AM$3&amp;"*")=1,1,0),0))</f>
        <v>0</v>
      </c>
      <c r="AN848" s="0" t="n">
        <f aca="false">IF(OR(AN$3="",Consolidado!$D848=""),0,IF(ISNUMBER(SEARCH(AN$3,Consolidado!$D848)),IF(COUNTIFS(Consolidado!$AC$5:AC848,Consolidado!$AC848,Consolidado!$D$5:D848,"*"&amp;AN$3&amp;"*")=1,1,0),0))</f>
        <v>0</v>
      </c>
      <c r="AO848" s="0" t="n">
        <f aca="false">IF(OR(AO$3="",Consolidado!$D848=""),0,IF(ISNUMBER(SEARCH(AO$3,Consolidado!$D848)),IF(COUNTIFS(Consolidado!$AC$5:AC848,Consolidado!$AC848,Consolidado!$D$5:D848,"*"&amp;AO$3&amp;"*")=1,1,0),0))</f>
        <v>0</v>
      </c>
    </row>
    <row r="849" customFormat="false" ht="15" hidden="false" customHeight="false" outlineLevel="0" collapsed="false">
      <c r="B849" s="0" t="n">
        <f aca="false">IF(OR(B$3="",Consolidado!$D849=""),0,IF(ISNUMBER(SEARCH(B$3,Consolidado!$D849)),IF(COUNTIFS(Consolidado!$AC$5:AC849,Consolidado!$AC849,Consolidado!$D$5:D849,"*"&amp;B$3&amp;"*")=1,1,0),0))</f>
        <v>0</v>
      </c>
      <c r="C849" s="0" t="n">
        <f aca="false">IF(OR(C$3="",Consolidado!$D849=""),0,IF(ISNUMBER(SEARCH(C$3,Consolidado!$D849)),IF(COUNTIFS(Consolidado!$AC$5:AC849,Consolidado!$AC849,Consolidado!$D$5:D849,"*"&amp;C$3&amp;"*")=1,1,0),0))</f>
        <v>0</v>
      </c>
      <c r="D849" s="0" t="n">
        <f aca="false">IF(OR(D$3="",Consolidado!$D849=""),0,IF(ISNUMBER(SEARCH(D$3,Consolidado!$D849)),IF(COUNTIFS(Consolidado!$AC$5:AC849,Consolidado!$AC849,Consolidado!$D$5:D849,"*"&amp;D$3&amp;"*")=1,1,0),0))</f>
        <v>0</v>
      </c>
      <c r="E849" s="0" t="n">
        <f aca="false">IF(OR(E$3="",Consolidado!$D849=""),0,IF(ISNUMBER(SEARCH(E$3,Consolidado!$D849)),IF(COUNTIFS(Consolidado!$AC$5:AC849,Consolidado!$AC849,Consolidado!$D$5:D849,"*"&amp;E$3&amp;"*")=1,1,0),0))</f>
        <v>0</v>
      </c>
      <c r="F849" s="0" t="n">
        <f aca="false">IF(OR(F$3="",Consolidado!$D849=""),0,IF(ISNUMBER(SEARCH(F$3,Consolidado!$D849)),IF(COUNTIFS(Consolidado!$AC$5:AC849,Consolidado!$AC849,Consolidado!$D$5:D849,"*"&amp;F$3&amp;"*")=1,1,0),0))</f>
        <v>0</v>
      </c>
      <c r="G849" s="0" t="n">
        <f aca="false">IF(OR(G$3="",Consolidado!$D849=""),0,IF(ISNUMBER(SEARCH(G$3,Consolidado!$D849)),IF(COUNTIFS(Consolidado!$AC$5:AC849,Consolidado!$AC849,Consolidado!$D$5:D849,"*"&amp;G$3&amp;"*")=1,1,0),0))</f>
        <v>0</v>
      </c>
      <c r="H849" s="0" t="n">
        <f aca="false">IF(OR(H$3="",Consolidado!$D849=""),0,IF(ISNUMBER(SEARCH(H$3,Consolidado!$D849)),IF(COUNTIFS(Consolidado!$AC$5:AC849,Consolidado!$AC849,Consolidado!$D$5:D849,"*"&amp;H$3&amp;"*")=1,1,0),0))</f>
        <v>0</v>
      </c>
      <c r="I849" s="0" t="n">
        <f aca="false">IF(OR(I$3="",Consolidado!$D849=""),0,IF(ISNUMBER(SEARCH(I$3,Consolidado!$D849)),IF(COUNTIFS(Consolidado!$AC$5:AC849,Consolidado!$AC849,Consolidado!$D$5:D849,"*"&amp;I$3&amp;"*")=1,1,0),0))</f>
        <v>0</v>
      </c>
      <c r="J849" s="0" t="n">
        <f aca="false">IF(OR(J$3="",Consolidado!$D849=""),0,IF(ISNUMBER(SEARCH(J$3,Consolidado!$D849)),IF(COUNTIFS(Consolidado!$AC$5:AC849,Consolidado!$AC849,Consolidado!$D$5:D849,"*"&amp;J$3&amp;"*")=1,1,0),0))</f>
        <v>0</v>
      </c>
      <c r="K849" s="0" t="n">
        <f aca="false">IF(OR(K$3="",Consolidado!$D849=""),0,IF(ISNUMBER(SEARCH(K$3,Consolidado!$D849)),IF(COUNTIFS(Consolidado!$AC$5:AC849,Consolidado!$AC849,Consolidado!$D$5:D849,"*"&amp;K$3&amp;"*")=1,1,0),0))</f>
        <v>0</v>
      </c>
      <c r="L849" s="0" t="n">
        <f aca="false">IF(OR(L$3="",Consolidado!$D849=""),0,IF(ISNUMBER(SEARCH(L$3,Consolidado!$D849)),IF(COUNTIFS(Consolidado!$AC$5:AC849,Consolidado!$AC849,Consolidado!$D$5:D849,"*"&amp;L$3&amp;"*")=1,1,0),0))</f>
        <v>0</v>
      </c>
      <c r="M849" s="0" t="n">
        <f aca="false">IF(OR(M$3="",Consolidado!$D849=""),0,IF(ISNUMBER(SEARCH(M$3,Consolidado!$D849)),IF(COUNTIFS(Consolidado!$AC$5:AC849,Consolidado!$AC849,Consolidado!$D$5:D849,"*"&amp;M$3&amp;"*")=1,1,0),0))</f>
        <v>0</v>
      </c>
      <c r="N849" s="0" t="n">
        <f aca="false">IF(OR(N$3="",Consolidado!$D849=""),0,IF(ISNUMBER(SEARCH(N$3,Consolidado!$D849)),IF(COUNTIFS(Consolidado!$AC$5:AC849,Consolidado!$AC849,Consolidado!$D$5:D849,"*"&amp;N$3&amp;"*")=1,1,0),0))</f>
        <v>0</v>
      </c>
      <c r="O849" s="0" t="n">
        <f aca="false">IF(OR(O$3="",Consolidado!$D849=""),0,IF(ISNUMBER(SEARCH(O$3,Consolidado!$D849)),IF(COUNTIFS(Consolidado!$AC$5:AC849,Consolidado!$AC849,Consolidado!$D$5:D849,"*"&amp;O$3&amp;"*")=1,1,0),0))</f>
        <v>0</v>
      </c>
      <c r="P849" s="0" t="n">
        <f aca="false">IF(OR(P$3="",Consolidado!$D849=""),0,IF(ISNUMBER(SEARCH(P$3,Consolidado!$D849)),IF(COUNTIFS(Consolidado!$AC$5:AC849,Consolidado!$AC849,Consolidado!$D$5:D849,"*"&amp;P$3&amp;"*")=1,1,0),0))</f>
        <v>0</v>
      </c>
      <c r="Q849" s="0" t="n">
        <f aca="false">IF(OR(Q$3="",Consolidado!$D849=""),0,IF(ISNUMBER(SEARCH(Q$3,Consolidado!$D849)),IF(COUNTIFS(Consolidado!$AC$5:AC849,Consolidado!$AC849,Consolidado!$D$5:D849,"*"&amp;Q$3&amp;"*")=1,1,0),0))</f>
        <v>0</v>
      </c>
      <c r="R849" s="0" t="n">
        <f aca="false">IF(OR(R$3="",Consolidado!$D849=""),0,IF(ISNUMBER(SEARCH(R$3,Consolidado!$D849)),IF(COUNTIFS(Consolidado!$AC$5:AC849,Consolidado!$AC849,Consolidado!$D$5:D849,"*"&amp;R$3&amp;"*")=1,1,0),0))</f>
        <v>0</v>
      </c>
      <c r="S849" s="0" t="n">
        <f aca="false">IF(OR(S$3="",Consolidado!$D849=""),0,IF(ISNUMBER(SEARCH(S$3,Consolidado!$D849)),IF(COUNTIFS(Consolidado!$AC$5:AC849,Consolidado!$AC849,Consolidado!$D$5:D849,"*"&amp;S$3&amp;"*")=1,1,0),0))</f>
        <v>0</v>
      </c>
      <c r="T849" s="0" t="n">
        <f aca="false">IF(OR(T$3="",Consolidado!$D849=""),0,IF(ISNUMBER(SEARCH(T$3,Consolidado!$D849)),IF(COUNTIFS(Consolidado!$AC$5:AC849,Consolidado!$AC849,Consolidado!$D$5:D849,"*"&amp;T$3&amp;"*")=1,1,0),0))</f>
        <v>0</v>
      </c>
      <c r="U849" s="0" t="n">
        <f aca="false">IF(OR(U$3="",Consolidado!$D849=""),0,IF(ISNUMBER(SEARCH(U$3,Consolidado!$D849)),IF(COUNTIFS(Consolidado!$AC$5:AC849,Consolidado!$AC849,Consolidado!$D$5:D849,"*"&amp;U$3&amp;"*")=1,1,0),0))</f>
        <v>0</v>
      </c>
      <c r="V849" s="0" t="n">
        <f aca="false">IF(OR(V$3="",Consolidado!$D849=""),0,IF(ISNUMBER(SEARCH(V$3,Consolidado!$D849)),IF(COUNTIFS(Consolidado!$AC$5:AC849,Consolidado!$AC849,Consolidado!$D$5:D849,"*"&amp;V$3&amp;"*")=1,1,0),0))</f>
        <v>0</v>
      </c>
      <c r="W849" s="0" t="n">
        <f aca="false">IF(OR(W$3="",Consolidado!$D849=""),0,IF(ISNUMBER(SEARCH(W$3,Consolidado!$D849)),IF(COUNTIFS(Consolidado!$AC$5:AC849,Consolidado!$AC849,Consolidado!$D$5:D849,"*"&amp;W$3&amp;"*")=1,1,0),0))</f>
        <v>0</v>
      </c>
      <c r="X849" s="0" t="n">
        <f aca="false">IF(OR(X$3="",Consolidado!$D849=""),0,IF(ISNUMBER(SEARCH(X$3,Consolidado!$D849)),IF(COUNTIFS(Consolidado!$AC$5:AC849,Consolidado!$AC849,Consolidado!$D$5:D849,"*"&amp;X$3&amp;"*")=1,1,0),0))</f>
        <v>0</v>
      </c>
      <c r="Y849" s="0" t="n">
        <f aca="false">IF(OR(Y$3="",Consolidado!$D849=""),0,IF(ISNUMBER(SEARCH(Y$3,Consolidado!$D849)),IF(COUNTIFS(Consolidado!$AC$5:AC849,Consolidado!$AC849,Consolidado!$D$5:D849,"*"&amp;Y$3&amp;"*")=1,1,0),0))</f>
        <v>0</v>
      </c>
      <c r="Z849" s="0" t="n">
        <f aca="false">IF(OR(Z$3="",Consolidado!$D849=""),0,IF(ISNUMBER(SEARCH(Z$3,Consolidado!$D849)),IF(COUNTIFS(Consolidado!$AC$5:AC849,Consolidado!$AC849,Consolidado!$D$5:D849,"*"&amp;Z$3&amp;"*")=1,1,0),0))</f>
        <v>0</v>
      </c>
      <c r="AA849" s="0" t="n">
        <f aca="false">IF(OR(AA$3="",Consolidado!$D849=""),0,IF(ISNUMBER(SEARCH(AA$3,Consolidado!$D849)),IF(COUNTIFS(Consolidado!$AC$5:AC849,Consolidado!$AC849,Consolidado!$D$5:D849,"*"&amp;AA$3&amp;"*")=1,1,0),0))</f>
        <v>0</v>
      </c>
      <c r="AB849" s="0" t="n">
        <f aca="false">IF(OR(AB$3="",Consolidado!$D849=""),0,IF(ISNUMBER(SEARCH(AB$3,Consolidado!$D849)),IF(COUNTIFS(Consolidado!$AC$5:AC849,Consolidado!$AC849,Consolidado!$D$5:D849,"*"&amp;AB$3&amp;"*")=1,1,0),0))</f>
        <v>0</v>
      </c>
      <c r="AC849" s="0" t="n">
        <f aca="false">IF(OR(AC$3="",Consolidado!$D849=""),0,IF(ISNUMBER(SEARCH(AC$3,Consolidado!$D849)),IF(COUNTIFS(Consolidado!$AC$5:AC849,Consolidado!$AC849,Consolidado!$D$5:D849,"*"&amp;AC$3&amp;"*")=1,1,0),0))</f>
        <v>0</v>
      </c>
      <c r="AD849" s="0" t="n">
        <f aca="false">IF(OR(AD$3="",Consolidado!$D849=""),0,IF(ISNUMBER(SEARCH(AD$3,Consolidado!$D849)),IF(COUNTIFS(Consolidado!$AC$5:AC849,Consolidado!$AC849,Consolidado!$D$5:D849,"*"&amp;AD$3&amp;"*")=1,1,0),0))</f>
        <v>0</v>
      </c>
      <c r="AE849" s="0" t="n">
        <f aca="false">IF(OR(AE$3="",Consolidado!$D849=""),0,IF(ISNUMBER(SEARCH(AE$3,Consolidado!$D849)),IF(COUNTIFS(Consolidado!$AC$5:AC849,Consolidado!$AC849,Consolidado!$D$5:D849,"*"&amp;AE$3&amp;"*")=1,1,0),0))</f>
        <v>0</v>
      </c>
      <c r="AF849" s="0" t="n">
        <f aca="false">IF(OR(AF$3="",Consolidado!$D849=""),0,IF(ISNUMBER(SEARCH(AF$3,Consolidado!$D849)),IF(COUNTIFS(Consolidado!$AC$5:AC849,Consolidado!$AC849,Consolidado!$D$5:D849,"*"&amp;AF$3&amp;"*")=1,1,0),0))</f>
        <v>0</v>
      </c>
      <c r="AG849" s="0" t="n">
        <f aca="false">IF(OR(AG$3="",Consolidado!$D849=""),0,IF(ISNUMBER(SEARCH(AG$3,Consolidado!$D849)),IF(COUNTIFS(Consolidado!$AC$5:AC849,Consolidado!$AC849,Consolidado!$D$5:D849,"*"&amp;AG$3&amp;"*")=1,1,0),0))</f>
        <v>0</v>
      </c>
      <c r="AH849" s="0" t="n">
        <f aca="false">IF(OR(AH$3="",Consolidado!$D849=""),0,IF(ISNUMBER(SEARCH(AH$3,Consolidado!$D849)),IF(COUNTIFS(Consolidado!$AC$5:AC849,Consolidado!$AC849,Consolidado!$D$5:D849,"*"&amp;AH$3&amp;"*")=1,1,0),0))</f>
        <v>0</v>
      </c>
      <c r="AI849" s="0" t="n">
        <f aca="false">IF(OR(AI$3="",Consolidado!$D849=""),0,IF(ISNUMBER(SEARCH(AI$3,Consolidado!$D849)),IF(COUNTIFS(Consolidado!$AC$5:AC849,Consolidado!$AC849,Consolidado!$D$5:D849,"*"&amp;AI$3&amp;"*")=1,1,0),0))</f>
        <v>0</v>
      </c>
      <c r="AJ849" s="0" t="n">
        <f aca="false">IF(OR(AJ$3="",Consolidado!$D849=""),0,IF(ISNUMBER(SEARCH(AJ$3,Consolidado!$D849)),IF(COUNTIFS(Consolidado!$AC$5:AC849,Consolidado!$AC849,Consolidado!$D$5:D849,"*"&amp;AJ$3&amp;"*")=1,1,0),0))</f>
        <v>0</v>
      </c>
      <c r="AK849" s="0" t="n">
        <f aca="false">IF(OR(AK$3="",Consolidado!$D849=""),0,IF(ISNUMBER(SEARCH(AK$3,Consolidado!$D849)),IF(COUNTIFS(Consolidado!$AC$5:AC849,Consolidado!$AC849,Consolidado!$D$5:D849,"*"&amp;AK$3&amp;"*")=1,1,0),0))</f>
        <v>0</v>
      </c>
      <c r="AL849" s="0" t="n">
        <f aca="false">IF(OR(AL$3="",Consolidado!$D849=""),0,IF(ISNUMBER(SEARCH(AL$3,Consolidado!$D849)),IF(COUNTIFS(Consolidado!$AC$5:AC849,Consolidado!$AC849,Consolidado!$D$5:D849,"*"&amp;AL$3&amp;"*")=1,1,0),0))</f>
        <v>0</v>
      </c>
      <c r="AM849" s="0" t="n">
        <f aca="false">IF(OR(AM$3="",Consolidado!$D849=""),0,IF(ISNUMBER(SEARCH(AM$3,Consolidado!$D849)),IF(COUNTIFS(Consolidado!$AC$5:AC849,Consolidado!$AC849,Consolidado!$D$5:D849,"*"&amp;AM$3&amp;"*")=1,1,0),0))</f>
        <v>0</v>
      </c>
      <c r="AN849" s="0" t="n">
        <f aca="false">IF(OR(AN$3="",Consolidado!$D849=""),0,IF(ISNUMBER(SEARCH(AN$3,Consolidado!$D849)),IF(COUNTIFS(Consolidado!$AC$5:AC849,Consolidado!$AC849,Consolidado!$D$5:D849,"*"&amp;AN$3&amp;"*")=1,1,0),0))</f>
        <v>0</v>
      </c>
      <c r="AO849" s="0" t="n">
        <f aca="false">IF(OR(AO$3="",Consolidado!$D849=""),0,IF(ISNUMBER(SEARCH(AO$3,Consolidado!$D849)),IF(COUNTIFS(Consolidado!$AC$5:AC849,Consolidado!$AC849,Consolidado!$D$5:D849,"*"&amp;AO$3&amp;"*")=1,1,0),0))</f>
        <v>0</v>
      </c>
    </row>
    <row r="850" customFormat="false" ht="15" hidden="false" customHeight="false" outlineLevel="0" collapsed="false">
      <c r="B850" s="0" t="n">
        <f aca="false">IF(OR(B$3="",Consolidado!$D850=""),0,IF(ISNUMBER(SEARCH(B$3,Consolidado!$D850)),IF(COUNTIFS(Consolidado!$AC$5:AC850,Consolidado!$AC850,Consolidado!$D$5:D850,"*"&amp;B$3&amp;"*")=1,1,0),0))</f>
        <v>0</v>
      </c>
      <c r="C850" s="0" t="n">
        <f aca="false">IF(OR(C$3="",Consolidado!$D850=""),0,IF(ISNUMBER(SEARCH(C$3,Consolidado!$D850)),IF(COUNTIFS(Consolidado!$AC$5:AC850,Consolidado!$AC850,Consolidado!$D$5:D850,"*"&amp;C$3&amp;"*")=1,1,0),0))</f>
        <v>0</v>
      </c>
      <c r="D850" s="0" t="n">
        <f aca="false">IF(OR(D$3="",Consolidado!$D850=""),0,IF(ISNUMBER(SEARCH(D$3,Consolidado!$D850)),IF(COUNTIFS(Consolidado!$AC$5:AC850,Consolidado!$AC850,Consolidado!$D$5:D850,"*"&amp;D$3&amp;"*")=1,1,0),0))</f>
        <v>0</v>
      </c>
      <c r="E850" s="0" t="n">
        <f aca="false">IF(OR(E$3="",Consolidado!$D850=""),0,IF(ISNUMBER(SEARCH(E$3,Consolidado!$D850)),IF(COUNTIFS(Consolidado!$AC$5:AC850,Consolidado!$AC850,Consolidado!$D$5:D850,"*"&amp;E$3&amp;"*")=1,1,0),0))</f>
        <v>0</v>
      </c>
      <c r="F850" s="0" t="n">
        <f aca="false">IF(OR(F$3="",Consolidado!$D850=""),0,IF(ISNUMBER(SEARCH(F$3,Consolidado!$D850)),IF(COUNTIFS(Consolidado!$AC$5:AC850,Consolidado!$AC850,Consolidado!$D$5:D850,"*"&amp;F$3&amp;"*")=1,1,0),0))</f>
        <v>0</v>
      </c>
      <c r="G850" s="0" t="n">
        <f aca="false">IF(OR(G$3="",Consolidado!$D850=""),0,IF(ISNUMBER(SEARCH(G$3,Consolidado!$D850)),IF(COUNTIFS(Consolidado!$AC$5:AC850,Consolidado!$AC850,Consolidado!$D$5:D850,"*"&amp;G$3&amp;"*")=1,1,0),0))</f>
        <v>0</v>
      </c>
      <c r="H850" s="0" t="n">
        <f aca="false">IF(OR(H$3="",Consolidado!$D850=""),0,IF(ISNUMBER(SEARCH(H$3,Consolidado!$D850)),IF(COUNTIFS(Consolidado!$AC$5:AC850,Consolidado!$AC850,Consolidado!$D$5:D850,"*"&amp;H$3&amp;"*")=1,1,0),0))</f>
        <v>0</v>
      </c>
      <c r="I850" s="0" t="n">
        <f aca="false">IF(OR(I$3="",Consolidado!$D850=""),0,IF(ISNUMBER(SEARCH(I$3,Consolidado!$D850)),IF(COUNTIFS(Consolidado!$AC$5:AC850,Consolidado!$AC850,Consolidado!$D$5:D850,"*"&amp;I$3&amp;"*")=1,1,0),0))</f>
        <v>0</v>
      </c>
      <c r="J850" s="0" t="n">
        <f aca="false">IF(OR(J$3="",Consolidado!$D850=""),0,IF(ISNUMBER(SEARCH(J$3,Consolidado!$D850)),IF(COUNTIFS(Consolidado!$AC$5:AC850,Consolidado!$AC850,Consolidado!$D$5:D850,"*"&amp;J$3&amp;"*")=1,1,0),0))</f>
        <v>0</v>
      </c>
      <c r="K850" s="0" t="n">
        <f aca="false">IF(OR(K$3="",Consolidado!$D850=""),0,IF(ISNUMBER(SEARCH(K$3,Consolidado!$D850)),IF(COUNTIFS(Consolidado!$AC$5:AC850,Consolidado!$AC850,Consolidado!$D$5:D850,"*"&amp;K$3&amp;"*")=1,1,0),0))</f>
        <v>0</v>
      </c>
      <c r="L850" s="0" t="n">
        <f aca="false">IF(OR(L$3="",Consolidado!$D850=""),0,IF(ISNUMBER(SEARCH(L$3,Consolidado!$D850)),IF(COUNTIFS(Consolidado!$AC$5:AC850,Consolidado!$AC850,Consolidado!$D$5:D850,"*"&amp;L$3&amp;"*")=1,1,0),0))</f>
        <v>0</v>
      </c>
      <c r="M850" s="0" t="n">
        <f aca="false">IF(OR(M$3="",Consolidado!$D850=""),0,IF(ISNUMBER(SEARCH(M$3,Consolidado!$D850)),IF(COUNTIFS(Consolidado!$AC$5:AC850,Consolidado!$AC850,Consolidado!$D$5:D850,"*"&amp;M$3&amp;"*")=1,1,0),0))</f>
        <v>0</v>
      </c>
      <c r="N850" s="0" t="n">
        <f aca="false">IF(OR(N$3="",Consolidado!$D850=""),0,IF(ISNUMBER(SEARCH(N$3,Consolidado!$D850)),IF(COUNTIFS(Consolidado!$AC$5:AC850,Consolidado!$AC850,Consolidado!$D$5:D850,"*"&amp;N$3&amp;"*")=1,1,0),0))</f>
        <v>0</v>
      </c>
      <c r="O850" s="0" t="n">
        <f aca="false">IF(OR(O$3="",Consolidado!$D850=""),0,IF(ISNUMBER(SEARCH(O$3,Consolidado!$D850)),IF(COUNTIFS(Consolidado!$AC$5:AC850,Consolidado!$AC850,Consolidado!$D$5:D850,"*"&amp;O$3&amp;"*")=1,1,0),0))</f>
        <v>0</v>
      </c>
      <c r="P850" s="0" t="n">
        <f aca="false">IF(OR(P$3="",Consolidado!$D850=""),0,IF(ISNUMBER(SEARCH(P$3,Consolidado!$D850)),IF(COUNTIFS(Consolidado!$AC$5:AC850,Consolidado!$AC850,Consolidado!$D$5:D850,"*"&amp;P$3&amp;"*")=1,1,0),0))</f>
        <v>0</v>
      </c>
      <c r="Q850" s="0" t="n">
        <f aca="false">IF(OR(Q$3="",Consolidado!$D850=""),0,IF(ISNUMBER(SEARCH(Q$3,Consolidado!$D850)),IF(COUNTIFS(Consolidado!$AC$5:AC850,Consolidado!$AC850,Consolidado!$D$5:D850,"*"&amp;Q$3&amp;"*")=1,1,0),0))</f>
        <v>0</v>
      </c>
      <c r="R850" s="0" t="n">
        <f aca="false">IF(OR(R$3="",Consolidado!$D850=""),0,IF(ISNUMBER(SEARCH(R$3,Consolidado!$D850)),IF(COUNTIFS(Consolidado!$AC$5:AC850,Consolidado!$AC850,Consolidado!$D$5:D850,"*"&amp;R$3&amp;"*")=1,1,0),0))</f>
        <v>0</v>
      </c>
      <c r="S850" s="0" t="n">
        <f aca="false">IF(OR(S$3="",Consolidado!$D850=""),0,IF(ISNUMBER(SEARCH(S$3,Consolidado!$D850)),IF(COUNTIFS(Consolidado!$AC$5:AC850,Consolidado!$AC850,Consolidado!$D$5:D850,"*"&amp;S$3&amp;"*")=1,1,0),0))</f>
        <v>0</v>
      </c>
      <c r="T850" s="0" t="n">
        <f aca="false">IF(OR(T$3="",Consolidado!$D850=""),0,IF(ISNUMBER(SEARCH(T$3,Consolidado!$D850)),IF(COUNTIFS(Consolidado!$AC$5:AC850,Consolidado!$AC850,Consolidado!$D$5:D850,"*"&amp;T$3&amp;"*")=1,1,0),0))</f>
        <v>0</v>
      </c>
      <c r="U850" s="0" t="n">
        <f aca="false">IF(OR(U$3="",Consolidado!$D850=""),0,IF(ISNUMBER(SEARCH(U$3,Consolidado!$D850)),IF(COUNTIFS(Consolidado!$AC$5:AC850,Consolidado!$AC850,Consolidado!$D$5:D850,"*"&amp;U$3&amp;"*")=1,1,0),0))</f>
        <v>0</v>
      </c>
      <c r="V850" s="0" t="n">
        <f aca="false">IF(OR(V$3="",Consolidado!$D850=""),0,IF(ISNUMBER(SEARCH(V$3,Consolidado!$D850)),IF(COUNTIFS(Consolidado!$AC$5:AC850,Consolidado!$AC850,Consolidado!$D$5:D850,"*"&amp;V$3&amp;"*")=1,1,0),0))</f>
        <v>0</v>
      </c>
      <c r="W850" s="0" t="n">
        <f aca="false">IF(OR(W$3="",Consolidado!$D850=""),0,IF(ISNUMBER(SEARCH(W$3,Consolidado!$D850)),IF(COUNTIFS(Consolidado!$AC$5:AC850,Consolidado!$AC850,Consolidado!$D$5:D850,"*"&amp;W$3&amp;"*")=1,1,0),0))</f>
        <v>0</v>
      </c>
      <c r="X850" s="0" t="n">
        <f aca="false">IF(OR(X$3="",Consolidado!$D850=""),0,IF(ISNUMBER(SEARCH(X$3,Consolidado!$D850)),IF(COUNTIFS(Consolidado!$AC$5:AC850,Consolidado!$AC850,Consolidado!$D$5:D850,"*"&amp;X$3&amp;"*")=1,1,0),0))</f>
        <v>0</v>
      </c>
      <c r="Y850" s="0" t="n">
        <f aca="false">IF(OR(Y$3="",Consolidado!$D850=""),0,IF(ISNUMBER(SEARCH(Y$3,Consolidado!$D850)),IF(COUNTIFS(Consolidado!$AC$5:AC850,Consolidado!$AC850,Consolidado!$D$5:D850,"*"&amp;Y$3&amp;"*")=1,1,0),0))</f>
        <v>0</v>
      </c>
      <c r="Z850" s="0" t="n">
        <f aca="false">IF(OR(Z$3="",Consolidado!$D850=""),0,IF(ISNUMBER(SEARCH(Z$3,Consolidado!$D850)),IF(COUNTIFS(Consolidado!$AC$5:AC850,Consolidado!$AC850,Consolidado!$D$5:D850,"*"&amp;Z$3&amp;"*")=1,1,0),0))</f>
        <v>0</v>
      </c>
      <c r="AA850" s="0" t="n">
        <f aca="false">IF(OR(AA$3="",Consolidado!$D850=""),0,IF(ISNUMBER(SEARCH(AA$3,Consolidado!$D850)),IF(COUNTIFS(Consolidado!$AC$5:AC850,Consolidado!$AC850,Consolidado!$D$5:D850,"*"&amp;AA$3&amp;"*")=1,1,0),0))</f>
        <v>0</v>
      </c>
      <c r="AB850" s="0" t="n">
        <f aca="false">IF(OR(AB$3="",Consolidado!$D850=""),0,IF(ISNUMBER(SEARCH(AB$3,Consolidado!$D850)),IF(COUNTIFS(Consolidado!$AC$5:AC850,Consolidado!$AC850,Consolidado!$D$5:D850,"*"&amp;AB$3&amp;"*")=1,1,0),0))</f>
        <v>0</v>
      </c>
      <c r="AC850" s="0" t="n">
        <f aca="false">IF(OR(AC$3="",Consolidado!$D850=""),0,IF(ISNUMBER(SEARCH(AC$3,Consolidado!$D850)),IF(COUNTIFS(Consolidado!$AC$5:AC850,Consolidado!$AC850,Consolidado!$D$5:D850,"*"&amp;AC$3&amp;"*")=1,1,0),0))</f>
        <v>0</v>
      </c>
      <c r="AD850" s="0" t="n">
        <f aca="false">IF(OR(AD$3="",Consolidado!$D850=""),0,IF(ISNUMBER(SEARCH(AD$3,Consolidado!$D850)),IF(COUNTIFS(Consolidado!$AC$5:AC850,Consolidado!$AC850,Consolidado!$D$5:D850,"*"&amp;AD$3&amp;"*")=1,1,0),0))</f>
        <v>0</v>
      </c>
      <c r="AE850" s="0" t="n">
        <f aca="false">IF(OR(AE$3="",Consolidado!$D850=""),0,IF(ISNUMBER(SEARCH(AE$3,Consolidado!$D850)),IF(COUNTIFS(Consolidado!$AC$5:AC850,Consolidado!$AC850,Consolidado!$D$5:D850,"*"&amp;AE$3&amp;"*")=1,1,0),0))</f>
        <v>0</v>
      </c>
      <c r="AF850" s="0" t="n">
        <f aca="false">IF(OR(AF$3="",Consolidado!$D850=""),0,IF(ISNUMBER(SEARCH(AF$3,Consolidado!$D850)),IF(COUNTIFS(Consolidado!$AC$5:AC850,Consolidado!$AC850,Consolidado!$D$5:D850,"*"&amp;AF$3&amp;"*")=1,1,0),0))</f>
        <v>0</v>
      </c>
      <c r="AG850" s="0" t="n">
        <f aca="false">IF(OR(AG$3="",Consolidado!$D850=""),0,IF(ISNUMBER(SEARCH(AG$3,Consolidado!$D850)),IF(COUNTIFS(Consolidado!$AC$5:AC850,Consolidado!$AC850,Consolidado!$D$5:D850,"*"&amp;AG$3&amp;"*")=1,1,0),0))</f>
        <v>0</v>
      </c>
      <c r="AH850" s="0" t="n">
        <f aca="false">IF(OR(AH$3="",Consolidado!$D850=""),0,IF(ISNUMBER(SEARCH(AH$3,Consolidado!$D850)),IF(COUNTIFS(Consolidado!$AC$5:AC850,Consolidado!$AC850,Consolidado!$D$5:D850,"*"&amp;AH$3&amp;"*")=1,1,0),0))</f>
        <v>0</v>
      </c>
      <c r="AI850" s="0" t="n">
        <f aca="false">IF(OR(AI$3="",Consolidado!$D850=""),0,IF(ISNUMBER(SEARCH(AI$3,Consolidado!$D850)),IF(COUNTIFS(Consolidado!$AC$5:AC850,Consolidado!$AC850,Consolidado!$D$5:D850,"*"&amp;AI$3&amp;"*")=1,1,0),0))</f>
        <v>0</v>
      </c>
      <c r="AJ850" s="0" t="n">
        <f aca="false">IF(OR(AJ$3="",Consolidado!$D850=""),0,IF(ISNUMBER(SEARCH(AJ$3,Consolidado!$D850)),IF(COUNTIFS(Consolidado!$AC$5:AC850,Consolidado!$AC850,Consolidado!$D$5:D850,"*"&amp;AJ$3&amp;"*")=1,1,0),0))</f>
        <v>0</v>
      </c>
      <c r="AK850" s="0" t="n">
        <f aca="false">IF(OR(AK$3="",Consolidado!$D850=""),0,IF(ISNUMBER(SEARCH(AK$3,Consolidado!$D850)),IF(COUNTIFS(Consolidado!$AC$5:AC850,Consolidado!$AC850,Consolidado!$D$5:D850,"*"&amp;AK$3&amp;"*")=1,1,0),0))</f>
        <v>0</v>
      </c>
      <c r="AL850" s="0" t="n">
        <f aca="false">IF(OR(AL$3="",Consolidado!$D850=""),0,IF(ISNUMBER(SEARCH(AL$3,Consolidado!$D850)),IF(COUNTIFS(Consolidado!$AC$5:AC850,Consolidado!$AC850,Consolidado!$D$5:D850,"*"&amp;AL$3&amp;"*")=1,1,0),0))</f>
        <v>0</v>
      </c>
      <c r="AM850" s="0" t="n">
        <f aca="false">IF(OR(AM$3="",Consolidado!$D850=""),0,IF(ISNUMBER(SEARCH(AM$3,Consolidado!$D850)),IF(COUNTIFS(Consolidado!$AC$5:AC850,Consolidado!$AC850,Consolidado!$D$5:D850,"*"&amp;AM$3&amp;"*")=1,1,0),0))</f>
        <v>0</v>
      </c>
      <c r="AN850" s="0" t="n">
        <f aca="false">IF(OR(AN$3="",Consolidado!$D850=""),0,IF(ISNUMBER(SEARCH(AN$3,Consolidado!$D850)),IF(COUNTIFS(Consolidado!$AC$5:AC850,Consolidado!$AC850,Consolidado!$D$5:D850,"*"&amp;AN$3&amp;"*")=1,1,0),0))</f>
        <v>0</v>
      </c>
      <c r="AO850" s="0" t="n">
        <f aca="false">IF(OR(AO$3="",Consolidado!$D850=""),0,IF(ISNUMBER(SEARCH(AO$3,Consolidado!$D850)),IF(COUNTIFS(Consolidado!$AC$5:AC850,Consolidado!$AC850,Consolidado!$D$5:D850,"*"&amp;AO$3&amp;"*")=1,1,0),0))</f>
        <v>0</v>
      </c>
    </row>
    <row r="851" customFormat="false" ht="15" hidden="false" customHeight="false" outlineLevel="0" collapsed="false">
      <c r="B851" s="0" t="n">
        <f aca="false">IF(OR(B$3="",Consolidado!$D851=""),0,IF(ISNUMBER(SEARCH(B$3,Consolidado!$D851)),IF(COUNTIFS(Consolidado!$AC$5:AC851,Consolidado!$AC851,Consolidado!$D$5:D851,"*"&amp;B$3&amp;"*")=1,1,0),0))</f>
        <v>0</v>
      </c>
      <c r="C851" s="0" t="n">
        <f aca="false">IF(OR(C$3="",Consolidado!$D851=""),0,IF(ISNUMBER(SEARCH(C$3,Consolidado!$D851)),IF(COUNTIFS(Consolidado!$AC$5:AC851,Consolidado!$AC851,Consolidado!$D$5:D851,"*"&amp;C$3&amp;"*")=1,1,0),0))</f>
        <v>0</v>
      </c>
      <c r="D851" s="0" t="n">
        <f aca="false">IF(OR(D$3="",Consolidado!$D851=""),0,IF(ISNUMBER(SEARCH(D$3,Consolidado!$D851)),IF(COUNTIFS(Consolidado!$AC$5:AC851,Consolidado!$AC851,Consolidado!$D$5:D851,"*"&amp;D$3&amp;"*")=1,1,0),0))</f>
        <v>0</v>
      </c>
      <c r="E851" s="0" t="n">
        <f aca="false">IF(OR(E$3="",Consolidado!$D851=""),0,IF(ISNUMBER(SEARCH(E$3,Consolidado!$D851)),IF(COUNTIFS(Consolidado!$AC$5:AC851,Consolidado!$AC851,Consolidado!$D$5:D851,"*"&amp;E$3&amp;"*")=1,1,0),0))</f>
        <v>0</v>
      </c>
      <c r="F851" s="0" t="n">
        <f aca="false">IF(OR(F$3="",Consolidado!$D851=""),0,IF(ISNUMBER(SEARCH(F$3,Consolidado!$D851)),IF(COUNTIFS(Consolidado!$AC$5:AC851,Consolidado!$AC851,Consolidado!$D$5:D851,"*"&amp;F$3&amp;"*")=1,1,0),0))</f>
        <v>0</v>
      </c>
      <c r="G851" s="0" t="n">
        <f aca="false">IF(OR(G$3="",Consolidado!$D851=""),0,IF(ISNUMBER(SEARCH(G$3,Consolidado!$D851)),IF(COUNTIFS(Consolidado!$AC$5:AC851,Consolidado!$AC851,Consolidado!$D$5:D851,"*"&amp;G$3&amp;"*")=1,1,0),0))</f>
        <v>0</v>
      </c>
      <c r="H851" s="0" t="n">
        <f aca="false">IF(OR(H$3="",Consolidado!$D851=""),0,IF(ISNUMBER(SEARCH(H$3,Consolidado!$D851)),IF(COUNTIFS(Consolidado!$AC$5:AC851,Consolidado!$AC851,Consolidado!$D$5:D851,"*"&amp;H$3&amp;"*")=1,1,0),0))</f>
        <v>0</v>
      </c>
      <c r="I851" s="0" t="n">
        <f aca="false">IF(OR(I$3="",Consolidado!$D851=""),0,IF(ISNUMBER(SEARCH(I$3,Consolidado!$D851)),IF(COUNTIFS(Consolidado!$AC$5:AC851,Consolidado!$AC851,Consolidado!$D$5:D851,"*"&amp;I$3&amp;"*")=1,1,0),0))</f>
        <v>0</v>
      </c>
      <c r="J851" s="0" t="n">
        <f aca="false">IF(OR(J$3="",Consolidado!$D851=""),0,IF(ISNUMBER(SEARCH(J$3,Consolidado!$D851)),IF(COUNTIFS(Consolidado!$AC$5:AC851,Consolidado!$AC851,Consolidado!$D$5:D851,"*"&amp;J$3&amp;"*")=1,1,0),0))</f>
        <v>0</v>
      </c>
      <c r="K851" s="0" t="n">
        <f aca="false">IF(OR(K$3="",Consolidado!$D851=""),0,IF(ISNUMBER(SEARCH(K$3,Consolidado!$D851)),IF(COUNTIFS(Consolidado!$AC$5:AC851,Consolidado!$AC851,Consolidado!$D$5:D851,"*"&amp;K$3&amp;"*")=1,1,0),0))</f>
        <v>0</v>
      </c>
      <c r="L851" s="0" t="n">
        <f aca="false">IF(OR(L$3="",Consolidado!$D851=""),0,IF(ISNUMBER(SEARCH(L$3,Consolidado!$D851)),IF(COUNTIFS(Consolidado!$AC$5:AC851,Consolidado!$AC851,Consolidado!$D$5:D851,"*"&amp;L$3&amp;"*")=1,1,0),0))</f>
        <v>0</v>
      </c>
      <c r="M851" s="0" t="n">
        <f aca="false">IF(OR(M$3="",Consolidado!$D851=""),0,IF(ISNUMBER(SEARCH(M$3,Consolidado!$D851)),IF(COUNTIFS(Consolidado!$AC$5:AC851,Consolidado!$AC851,Consolidado!$D$5:D851,"*"&amp;M$3&amp;"*")=1,1,0),0))</f>
        <v>0</v>
      </c>
      <c r="N851" s="0" t="n">
        <f aca="false">IF(OR(N$3="",Consolidado!$D851=""),0,IF(ISNUMBER(SEARCH(N$3,Consolidado!$D851)),IF(COUNTIFS(Consolidado!$AC$5:AC851,Consolidado!$AC851,Consolidado!$D$5:D851,"*"&amp;N$3&amp;"*")=1,1,0),0))</f>
        <v>0</v>
      </c>
      <c r="O851" s="0" t="n">
        <f aca="false">IF(OR(O$3="",Consolidado!$D851=""),0,IF(ISNUMBER(SEARCH(O$3,Consolidado!$D851)),IF(COUNTIFS(Consolidado!$AC$5:AC851,Consolidado!$AC851,Consolidado!$D$5:D851,"*"&amp;O$3&amp;"*")=1,1,0),0))</f>
        <v>0</v>
      </c>
      <c r="P851" s="0" t="n">
        <f aca="false">IF(OR(P$3="",Consolidado!$D851=""),0,IF(ISNUMBER(SEARCH(P$3,Consolidado!$D851)),IF(COUNTIFS(Consolidado!$AC$5:AC851,Consolidado!$AC851,Consolidado!$D$5:D851,"*"&amp;P$3&amp;"*")=1,1,0),0))</f>
        <v>0</v>
      </c>
      <c r="Q851" s="0" t="n">
        <f aca="false">IF(OR(Q$3="",Consolidado!$D851=""),0,IF(ISNUMBER(SEARCH(Q$3,Consolidado!$D851)),IF(COUNTIFS(Consolidado!$AC$5:AC851,Consolidado!$AC851,Consolidado!$D$5:D851,"*"&amp;Q$3&amp;"*")=1,1,0),0))</f>
        <v>0</v>
      </c>
      <c r="R851" s="0" t="n">
        <f aca="false">IF(OR(R$3="",Consolidado!$D851=""),0,IF(ISNUMBER(SEARCH(R$3,Consolidado!$D851)),IF(COUNTIFS(Consolidado!$AC$5:AC851,Consolidado!$AC851,Consolidado!$D$5:D851,"*"&amp;R$3&amp;"*")=1,1,0),0))</f>
        <v>0</v>
      </c>
      <c r="S851" s="0" t="n">
        <f aca="false">IF(OR(S$3="",Consolidado!$D851=""),0,IF(ISNUMBER(SEARCH(S$3,Consolidado!$D851)),IF(COUNTIFS(Consolidado!$AC$5:AC851,Consolidado!$AC851,Consolidado!$D$5:D851,"*"&amp;S$3&amp;"*")=1,1,0),0))</f>
        <v>0</v>
      </c>
      <c r="T851" s="0" t="n">
        <f aca="false">IF(OR(T$3="",Consolidado!$D851=""),0,IF(ISNUMBER(SEARCH(T$3,Consolidado!$D851)),IF(COUNTIFS(Consolidado!$AC$5:AC851,Consolidado!$AC851,Consolidado!$D$5:D851,"*"&amp;T$3&amp;"*")=1,1,0),0))</f>
        <v>0</v>
      </c>
      <c r="U851" s="0" t="n">
        <f aca="false">IF(OR(U$3="",Consolidado!$D851=""),0,IF(ISNUMBER(SEARCH(U$3,Consolidado!$D851)),IF(COUNTIFS(Consolidado!$AC$5:AC851,Consolidado!$AC851,Consolidado!$D$5:D851,"*"&amp;U$3&amp;"*")=1,1,0),0))</f>
        <v>0</v>
      </c>
      <c r="V851" s="0" t="n">
        <f aca="false">IF(OR(V$3="",Consolidado!$D851=""),0,IF(ISNUMBER(SEARCH(V$3,Consolidado!$D851)),IF(COUNTIFS(Consolidado!$AC$5:AC851,Consolidado!$AC851,Consolidado!$D$5:D851,"*"&amp;V$3&amp;"*")=1,1,0),0))</f>
        <v>0</v>
      </c>
      <c r="W851" s="0" t="n">
        <f aca="false">IF(OR(W$3="",Consolidado!$D851=""),0,IF(ISNUMBER(SEARCH(W$3,Consolidado!$D851)),IF(COUNTIFS(Consolidado!$AC$5:AC851,Consolidado!$AC851,Consolidado!$D$5:D851,"*"&amp;W$3&amp;"*")=1,1,0),0))</f>
        <v>0</v>
      </c>
      <c r="X851" s="0" t="n">
        <f aca="false">IF(OR(X$3="",Consolidado!$D851=""),0,IF(ISNUMBER(SEARCH(X$3,Consolidado!$D851)),IF(COUNTIFS(Consolidado!$AC$5:AC851,Consolidado!$AC851,Consolidado!$D$5:D851,"*"&amp;X$3&amp;"*")=1,1,0),0))</f>
        <v>0</v>
      </c>
      <c r="Y851" s="0" t="n">
        <f aca="false">IF(OR(Y$3="",Consolidado!$D851=""),0,IF(ISNUMBER(SEARCH(Y$3,Consolidado!$D851)),IF(COUNTIFS(Consolidado!$AC$5:AC851,Consolidado!$AC851,Consolidado!$D$5:D851,"*"&amp;Y$3&amp;"*")=1,1,0),0))</f>
        <v>0</v>
      </c>
      <c r="Z851" s="0" t="n">
        <f aca="false">IF(OR(Z$3="",Consolidado!$D851=""),0,IF(ISNUMBER(SEARCH(Z$3,Consolidado!$D851)),IF(COUNTIFS(Consolidado!$AC$5:AC851,Consolidado!$AC851,Consolidado!$D$5:D851,"*"&amp;Z$3&amp;"*")=1,1,0),0))</f>
        <v>0</v>
      </c>
      <c r="AA851" s="0" t="n">
        <f aca="false">IF(OR(AA$3="",Consolidado!$D851=""),0,IF(ISNUMBER(SEARCH(AA$3,Consolidado!$D851)),IF(COUNTIFS(Consolidado!$AC$5:AC851,Consolidado!$AC851,Consolidado!$D$5:D851,"*"&amp;AA$3&amp;"*")=1,1,0),0))</f>
        <v>0</v>
      </c>
      <c r="AB851" s="0" t="n">
        <f aca="false">IF(OR(AB$3="",Consolidado!$D851=""),0,IF(ISNUMBER(SEARCH(AB$3,Consolidado!$D851)),IF(COUNTIFS(Consolidado!$AC$5:AC851,Consolidado!$AC851,Consolidado!$D$5:D851,"*"&amp;AB$3&amp;"*")=1,1,0),0))</f>
        <v>0</v>
      </c>
      <c r="AC851" s="0" t="n">
        <f aca="false">IF(OR(AC$3="",Consolidado!$D851=""),0,IF(ISNUMBER(SEARCH(AC$3,Consolidado!$D851)),IF(COUNTIFS(Consolidado!$AC$5:AC851,Consolidado!$AC851,Consolidado!$D$5:D851,"*"&amp;AC$3&amp;"*")=1,1,0),0))</f>
        <v>0</v>
      </c>
      <c r="AD851" s="0" t="n">
        <f aca="false">IF(OR(AD$3="",Consolidado!$D851=""),0,IF(ISNUMBER(SEARCH(AD$3,Consolidado!$D851)),IF(COUNTIFS(Consolidado!$AC$5:AC851,Consolidado!$AC851,Consolidado!$D$5:D851,"*"&amp;AD$3&amp;"*")=1,1,0),0))</f>
        <v>0</v>
      </c>
      <c r="AE851" s="0" t="n">
        <f aca="false">IF(OR(AE$3="",Consolidado!$D851=""),0,IF(ISNUMBER(SEARCH(AE$3,Consolidado!$D851)),IF(COUNTIFS(Consolidado!$AC$5:AC851,Consolidado!$AC851,Consolidado!$D$5:D851,"*"&amp;AE$3&amp;"*")=1,1,0),0))</f>
        <v>0</v>
      </c>
      <c r="AF851" s="0" t="n">
        <f aca="false">IF(OR(AF$3="",Consolidado!$D851=""),0,IF(ISNUMBER(SEARCH(AF$3,Consolidado!$D851)),IF(COUNTIFS(Consolidado!$AC$5:AC851,Consolidado!$AC851,Consolidado!$D$5:D851,"*"&amp;AF$3&amp;"*")=1,1,0),0))</f>
        <v>0</v>
      </c>
      <c r="AG851" s="0" t="n">
        <f aca="false">IF(OR(AG$3="",Consolidado!$D851=""),0,IF(ISNUMBER(SEARCH(AG$3,Consolidado!$D851)),IF(COUNTIFS(Consolidado!$AC$5:AC851,Consolidado!$AC851,Consolidado!$D$5:D851,"*"&amp;AG$3&amp;"*")=1,1,0),0))</f>
        <v>0</v>
      </c>
      <c r="AH851" s="0" t="n">
        <f aca="false">IF(OR(AH$3="",Consolidado!$D851=""),0,IF(ISNUMBER(SEARCH(AH$3,Consolidado!$D851)),IF(COUNTIFS(Consolidado!$AC$5:AC851,Consolidado!$AC851,Consolidado!$D$5:D851,"*"&amp;AH$3&amp;"*")=1,1,0),0))</f>
        <v>0</v>
      </c>
      <c r="AI851" s="0" t="n">
        <f aca="false">IF(OR(AI$3="",Consolidado!$D851=""),0,IF(ISNUMBER(SEARCH(AI$3,Consolidado!$D851)),IF(COUNTIFS(Consolidado!$AC$5:AC851,Consolidado!$AC851,Consolidado!$D$5:D851,"*"&amp;AI$3&amp;"*")=1,1,0),0))</f>
        <v>0</v>
      </c>
      <c r="AJ851" s="0" t="n">
        <f aca="false">IF(OR(AJ$3="",Consolidado!$D851=""),0,IF(ISNUMBER(SEARCH(AJ$3,Consolidado!$D851)),IF(COUNTIFS(Consolidado!$AC$5:AC851,Consolidado!$AC851,Consolidado!$D$5:D851,"*"&amp;AJ$3&amp;"*")=1,1,0),0))</f>
        <v>0</v>
      </c>
      <c r="AK851" s="0" t="n">
        <f aca="false">IF(OR(AK$3="",Consolidado!$D851=""),0,IF(ISNUMBER(SEARCH(AK$3,Consolidado!$D851)),IF(COUNTIFS(Consolidado!$AC$5:AC851,Consolidado!$AC851,Consolidado!$D$5:D851,"*"&amp;AK$3&amp;"*")=1,1,0),0))</f>
        <v>0</v>
      </c>
      <c r="AL851" s="0" t="n">
        <f aca="false">IF(OR(AL$3="",Consolidado!$D851=""),0,IF(ISNUMBER(SEARCH(AL$3,Consolidado!$D851)),IF(COUNTIFS(Consolidado!$AC$5:AC851,Consolidado!$AC851,Consolidado!$D$5:D851,"*"&amp;AL$3&amp;"*")=1,1,0),0))</f>
        <v>0</v>
      </c>
      <c r="AM851" s="0" t="n">
        <f aca="false">IF(OR(AM$3="",Consolidado!$D851=""),0,IF(ISNUMBER(SEARCH(AM$3,Consolidado!$D851)),IF(COUNTIFS(Consolidado!$AC$5:AC851,Consolidado!$AC851,Consolidado!$D$5:D851,"*"&amp;AM$3&amp;"*")=1,1,0),0))</f>
        <v>0</v>
      </c>
      <c r="AN851" s="0" t="n">
        <f aca="false">IF(OR(AN$3="",Consolidado!$D851=""),0,IF(ISNUMBER(SEARCH(AN$3,Consolidado!$D851)),IF(COUNTIFS(Consolidado!$AC$5:AC851,Consolidado!$AC851,Consolidado!$D$5:D851,"*"&amp;AN$3&amp;"*")=1,1,0),0))</f>
        <v>0</v>
      </c>
      <c r="AO851" s="0" t="n">
        <f aca="false">IF(OR(AO$3="",Consolidado!$D851=""),0,IF(ISNUMBER(SEARCH(AO$3,Consolidado!$D851)),IF(COUNTIFS(Consolidado!$AC$5:AC851,Consolidado!$AC851,Consolidado!$D$5:D851,"*"&amp;AO$3&amp;"*")=1,1,0),0))</f>
        <v>0</v>
      </c>
    </row>
    <row r="852" customFormat="false" ht="15" hidden="false" customHeight="false" outlineLevel="0" collapsed="false">
      <c r="B852" s="0" t="n">
        <f aca="false">IF(OR(B$3="",Consolidado!$D852=""),0,IF(ISNUMBER(SEARCH(B$3,Consolidado!$D852)),IF(COUNTIFS(Consolidado!$AC$5:AC852,Consolidado!$AC852,Consolidado!$D$5:D852,"*"&amp;B$3&amp;"*")=1,1,0),0))</f>
        <v>0</v>
      </c>
      <c r="C852" s="0" t="n">
        <f aca="false">IF(OR(C$3="",Consolidado!$D852=""),0,IF(ISNUMBER(SEARCH(C$3,Consolidado!$D852)),IF(COUNTIFS(Consolidado!$AC$5:AC852,Consolidado!$AC852,Consolidado!$D$5:D852,"*"&amp;C$3&amp;"*")=1,1,0),0))</f>
        <v>0</v>
      </c>
      <c r="D852" s="0" t="n">
        <f aca="false">IF(OR(D$3="",Consolidado!$D852=""),0,IF(ISNUMBER(SEARCH(D$3,Consolidado!$D852)),IF(COUNTIFS(Consolidado!$AC$5:AC852,Consolidado!$AC852,Consolidado!$D$5:D852,"*"&amp;D$3&amp;"*")=1,1,0),0))</f>
        <v>0</v>
      </c>
      <c r="E852" s="0" t="n">
        <f aca="false">IF(OR(E$3="",Consolidado!$D852=""),0,IF(ISNUMBER(SEARCH(E$3,Consolidado!$D852)),IF(COUNTIFS(Consolidado!$AC$5:AC852,Consolidado!$AC852,Consolidado!$D$5:D852,"*"&amp;E$3&amp;"*")=1,1,0),0))</f>
        <v>0</v>
      </c>
      <c r="F852" s="0" t="n">
        <f aca="false">IF(OR(F$3="",Consolidado!$D852=""),0,IF(ISNUMBER(SEARCH(F$3,Consolidado!$D852)),IF(COUNTIFS(Consolidado!$AC$5:AC852,Consolidado!$AC852,Consolidado!$D$5:D852,"*"&amp;F$3&amp;"*")=1,1,0),0))</f>
        <v>0</v>
      </c>
      <c r="G852" s="0" t="n">
        <f aca="false">IF(OR(G$3="",Consolidado!$D852=""),0,IF(ISNUMBER(SEARCH(G$3,Consolidado!$D852)),IF(COUNTIFS(Consolidado!$AC$5:AC852,Consolidado!$AC852,Consolidado!$D$5:D852,"*"&amp;G$3&amp;"*")=1,1,0),0))</f>
        <v>0</v>
      </c>
      <c r="H852" s="0" t="n">
        <f aca="false">IF(OR(H$3="",Consolidado!$D852=""),0,IF(ISNUMBER(SEARCH(H$3,Consolidado!$D852)),IF(COUNTIFS(Consolidado!$AC$5:AC852,Consolidado!$AC852,Consolidado!$D$5:D852,"*"&amp;H$3&amp;"*")=1,1,0),0))</f>
        <v>0</v>
      </c>
      <c r="I852" s="0" t="n">
        <f aca="false">IF(OR(I$3="",Consolidado!$D852=""),0,IF(ISNUMBER(SEARCH(I$3,Consolidado!$D852)),IF(COUNTIFS(Consolidado!$AC$5:AC852,Consolidado!$AC852,Consolidado!$D$5:D852,"*"&amp;I$3&amp;"*")=1,1,0),0))</f>
        <v>0</v>
      </c>
      <c r="J852" s="0" t="n">
        <f aca="false">IF(OR(J$3="",Consolidado!$D852=""),0,IF(ISNUMBER(SEARCH(J$3,Consolidado!$D852)),IF(COUNTIFS(Consolidado!$AC$5:AC852,Consolidado!$AC852,Consolidado!$D$5:D852,"*"&amp;J$3&amp;"*")=1,1,0),0))</f>
        <v>0</v>
      </c>
      <c r="K852" s="0" t="n">
        <f aca="false">IF(OR(K$3="",Consolidado!$D852=""),0,IF(ISNUMBER(SEARCH(K$3,Consolidado!$D852)),IF(COUNTIFS(Consolidado!$AC$5:AC852,Consolidado!$AC852,Consolidado!$D$5:D852,"*"&amp;K$3&amp;"*")=1,1,0),0))</f>
        <v>0</v>
      </c>
      <c r="L852" s="0" t="n">
        <f aca="false">IF(OR(L$3="",Consolidado!$D852=""),0,IF(ISNUMBER(SEARCH(L$3,Consolidado!$D852)),IF(COUNTIFS(Consolidado!$AC$5:AC852,Consolidado!$AC852,Consolidado!$D$5:D852,"*"&amp;L$3&amp;"*")=1,1,0),0))</f>
        <v>0</v>
      </c>
      <c r="M852" s="0" t="n">
        <f aca="false">IF(OR(M$3="",Consolidado!$D852=""),0,IF(ISNUMBER(SEARCH(M$3,Consolidado!$D852)),IF(COUNTIFS(Consolidado!$AC$5:AC852,Consolidado!$AC852,Consolidado!$D$5:D852,"*"&amp;M$3&amp;"*")=1,1,0),0))</f>
        <v>0</v>
      </c>
      <c r="N852" s="0" t="n">
        <f aca="false">IF(OR(N$3="",Consolidado!$D852=""),0,IF(ISNUMBER(SEARCH(N$3,Consolidado!$D852)),IF(COUNTIFS(Consolidado!$AC$5:AC852,Consolidado!$AC852,Consolidado!$D$5:D852,"*"&amp;N$3&amp;"*")=1,1,0),0))</f>
        <v>0</v>
      </c>
      <c r="O852" s="0" t="n">
        <f aca="false">IF(OR(O$3="",Consolidado!$D852=""),0,IF(ISNUMBER(SEARCH(O$3,Consolidado!$D852)),IF(COUNTIFS(Consolidado!$AC$5:AC852,Consolidado!$AC852,Consolidado!$D$5:D852,"*"&amp;O$3&amp;"*")=1,1,0),0))</f>
        <v>0</v>
      </c>
      <c r="P852" s="0" t="n">
        <f aca="false">IF(OR(P$3="",Consolidado!$D852=""),0,IF(ISNUMBER(SEARCH(P$3,Consolidado!$D852)),IF(COUNTIFS(Consolidado!$AC$5:AC852,Consolidado!$AC852,Consolidado!$D$5:D852,"*"&amp;P$3&amp;"*")=1,1,0),0))</f>
        <v>0</v>
      </c>
      <c r="Q852" s="0" t="n">
        <f aca="false">IF(OR(Q$3="",Consolidado!$D852=""),0,IF(ISNUMBER(SEARCH(Q$3,Consolidado!$D852)),IF(COUNTIFS(Consolidado!$AC$5:AC852,Consolidado!$AC852,Consolidado!$D$5:D852,"*"&amp;Q$3&amp;"*")=1,1,0),0))</f>
        <v>0</v>
      </c>
      <c r="R852" s="0" t="n">
        <f aca="false">IF(OR(R$3="",Consolidado!$D852=""),0,IF(ISNUMBER(SEARCH(R$3,Consolidado!$D852)),IF(COUNTIFS(Consolidado!$AC$5:AC852,Consolidado!$AC852,Consolidado!$D$5:D852,"*"&amp;R$3&amp;"*")=1,1,0),0))</f>
        <v>0</v>
      </c>
      <c r="S852" s="0" t="n">
        <f aca="false">IF(OR(S$3="",Consolidado!$D852=""),0,IF(ISNUMBER(SEARCH(S$3,Consolidado!$D852)),IF(COUNTIFS(Consolidado!$AC$5:AC852,Consolidado!$AC852,Consolidado!$D$5:D852,"*"&amp;S$3&amp;"*")=1,1,0),0))</f>
        <v>0</v>
      </c>
      <c r="T852" s="0" t="n">
        <f aca="false">IF(OR(T$3="",Consolidado!$D852=""),0,IF(ISNUMBER(SEARCH(T$3,Consolidado!$D852)),IF(COUNTIFS(Consolidado!$AC$5:AC852,Consolidado!$AC852,Consolidado!$D$5:D852,"*"&amp;T$3&amp;"*")=1,1,0),0))</f>
        <v>0</v>
      </c>
      <c r="U852" s="0" t="n">
        <f aca="false">IF(OR(U$3="",Consolidado!$D852=""),0,IF(ISNUMBER(SEARCH(U$3,Consolidado!$D852)),IF(COUNTIFS(Consolidado!$AC$5:AC852,Consolidado!$AC852,Consolidado!$D$5:D852,"*"&amp;U$3&amp;"*")=1,1,0),0))</f>
        <v>0</v>
      </c>
      <c r="V852" s="0" t="n">
        <f aca="false">IF(OR(V$3="",Consolidado!$D852=""),0,IF(ISNUMBER(SEARCH(V$3,Consolidado!$D852)),IF(COUNTIFS(Consolidado!$AC$5:AC852,Consolidado!$AC852,Consolidado!$D$5:D852,"*"&amp;V$3&amp;"*")=1,1,0),0))</f>
        <v>0</v>
      </c>
      <c r="W852" s="0" t="n">
        <f aca="false">IF(OR(W$3="",Consolidado!$D852=""),0,IF(ISNUMBER(SEARCH(W$3,Consolidado!$D852)),IF(COUNTIFS(Consolidado!$AC$5:AC852,Consolidado!$AC852,Consolidado!$D$5:D852,"*"&amp;W$3&amp;"*")=1,1,0),0))</f>
        <v>0</v>
      </c>
      <c r="X852" s="0" t="n">
        <f aca="false">IF(OR(X$3="",Consolidado!$D852=""),0,IF(ISNUMBER(SEARCH(X$3,Consolidado!$D852)),IF(COUNTIFS(Consolidado!$AC$5:AC852,Consolidado!$AC852,Consolidado!$D$5:D852,"*"&amp;X$3&amp;"*")=1,1,0),0))</f>
        <v>0</v>
      </c>
      <c r="Y852" s="0" t="n">
        <f aca="false">IF(OR(Y$3="",Consolidado!$D852=""),0,IF(ISNUMBER(SEARCH(Y$3,Consolidado!$D852)),IF(COUNTIFS(Consolidado!$AC$5:AC852,Consolidado!$AC852,Consolidado!$D$5:D852,"*"&amp;Y$3&amp;"*")=1,1,0),0))</f>
        <v>0</v>
      </c>
      <c r="Z852" s="0" t="n">
        <f aca="false">IF(OR(Z$3="",Consolidado!$D852=""),0,IF(ISNUMBER(SEARCH(Z$3,Consolidado!$D852)),IF(COUNTIFS(Consolidado!$AC$5:AC852,Consolidado!$AC852,Consolidado!$D$5:D852,"*"&amp;Z$3&amp;"*")=1,1,0),0))</f>
        <v>0</v>
      </c>
      <c r="AA852" s="0" t="n">
        <f aca="false">IF(OR(AA$3="",Consolidado!$D852=""),0,IF(ISNUMBER(SEARCH(AA$3,Consolidado!$D852)),IF(COUNTIFS(Consolidado!$AC$5:AC852,Consolidado!$AC852,Consolidado!$D$5:D852,"*"&amp;AA$3&amp;"*")=1,1,0),0))</f>
        <v>0</v>
      </c>
      <c r="AB852" s="0" t="n">
        <f aca="false">IF(OR(AB$3="",Consolidado!$D852=""),0,IF(ISNUMBER(SEARCH(AB$3,Consolidado!$D852)),IF(COUNTIFS(Consolidado!$AC$5:AC852,Consolidado!$AC852,Consolidado!$D$5:D852,"*"&amp;AB$3&amp;"*")=1,1,0),0))</f>
        <v>0</v>
      </c>
      <c r="AC852" s="0" t="n">
        <f aca="false">IF(OR(AC$3="",Consolidado!$D852=""),0,IF(ISNUMBER(SEARCH(AC$3,Consolidado!$D852)),IF(COUNTIFS(Consolidado!$AC$5:AC852,Consolidado!$AC852,Consolidado!$D$5:D852,"*"&amp;AC$3&amp;"*")=1,1,0),0))</f>
        <v>0</v>
      </c>
      <c r="AD852" s="0" t="n">
        <f aca="false">IF(OR(AD$3="",Consolidado!$D852=""),0,IF(ISNUMBER(SEARCH(AD$3,Consolidado!$D852)),IF(COUNTIFS(Consolidado!$AC$5:AC852,Consolidado!$AC852,Consolidado!$D$5:D852,"*"&amp;AD$3&amp;"*")=1,1,0),0))</f>
        <v>0</v>
      </c>
      <c r="AE852" s="0" t="n">
        <f aca="false">IF(OR(AE$3="",Consolidado!$D852=""),0,IF(ISNUMBER(SEARCH(AE$3,Consolidado!$D852)),IF(COUNTIFS(Consolidado!$AC$5:AC852,Consolidado!$AC852,Consolidado!$D$5:D852,"*"&amp;AE$3&amp;"*")=1,1,0),0))</f>
        <v>0</v>
      </c>
      <c r="AF852" s="0" t="n">
        <f aca="false">IF(OR(AF$3="",Consolidado!$D852=""),0,IF(ISNUMBER(SEARCH(AF$3,Consolidado!$D852)),IF(COUNTIFS(Consolidado!$AC$5:AC852,Consolidado!$AC852,Consolidado!$D$5:D852,"*"&amp;AF$3&amp;"*")=1,1,0),0))</f>
        <v>0</v>
      </c>
      <c r="AG852" s="0" t="n">
        <f aca="false">IF(OR(AG$3="",Consolidado!$D852=""),0,IF(ISNUMBER(SEARCH(AG$3,Consolidado!$D852)),IF(COUNTIFS(Consolidado!$AC$5:AC852,Consolidado!$AC852,Consolidado!$D$5:D852,"*"&amp;AG$3&amp;"*")=1,1,0),0))</f>
        <v>0</v>
      </c>
      <c r="AH852" s="0" t="n">
        <f aca="false">IF(OR(AH$3="",Consolidado!$D852=""),0,IF(ISNUMBER(SEARCH(AH$3,Consolidado!$D852)),IF(COUNTIFS(Consolidado!$AC$5:AC852,Consolidado!$AC852,Consolidado!$D$5:D852,"*"&amp;AH$3&amp;"*")=1,1,0),0))</f>
        <v>0</v>
      </c>
      <c r="AI852" s="0" t="n">
        <f aca="false">IF(OR(AI$3="",Consolidado!$D852=""),0,IF(ISNUMBER(SEARCH(AI$3,Consolidado!$D852)),IF(COUNTIFS(Consolidado!$AC$5:AC852,Consolidado!$AC852,Consolidado!$D$5:D852,"*"&amp;AI$3&amp;"*")=1,1,0),0))</f>
        <v>0</v>
      </c>
      <c r="AJ852" s="0" t="n">
        <f aca="false">IF(OR(AJ$3="",Consolidado!$D852=""),0,IF(ISNUMBER(SEARCH(AJ$3,Consolidado!$D852)),IF(COUNTIFS(Consolidado!$AC$5:AC852,Consolidado!$AC852,Consolidado!$D$5:D852,"*"&amp;AJ$3&amp;"*")=1,1,0),0))</f>
        <v>0</v>
      </c>
      <c r="AK852" s="0" t="n">
        <f aca="false">IF(OR(AK$3="",Consolidado!$D852=""),0,IF(ISNUMBER(SEARCH(AK$3,Consolidado!$D852)),IF(COUNTIFS(Consolidado!$AC$5:AC852,Consolidado!$AC852,Consolidado!$D$5:D852,"*"&amp;AK$3&amp;"*")=1,1,0),0))</f>
        <v>0</v>
      </c>
      <c r="AL852" s="0" t="n">
        <f aca="false">IF(OR(AL$3="",Consolidado!$D852=""),0,IF(ISNUMBER(SEARCH(AL$3,Consolidado!$D852)),IF(COUNTIFS(Consolidado!$AC$5:AC852,Consolidado!$AC852,Consolidado!$D$5:D852,"*"&amp;AL$3&amp;"*")=1,1,0),0))</f>
        <v>0</v>
      </c>
      <c r="AM852" s="0" t="n">
        <f aca="false">IF(OR(AM$3="",Consolidado!$D852=""),0,IF(ISNUMBER(SEARCH(AM$3,Consolidado!$D852)),IF(COUNTIFS(Consolidado!$AC$5:AC852,Consolidado!$AC852,Consolidado!$D$5:D852,"*"&amp;AM$3&amp;"*")=1,1,0),0))</f>
        <v>0</v>
      </c>
      <c r="AN852" s="0" t="n">
        <f aca="false">IF(OR(AN$3="",Consolidado!$D852=""),0,IF(ISNUMBER(SEARCH(AN$3,Consolidado!$D852)),IF(COUNTIFS(Consolidado!$AC$5:AC852,Consolidado!$AC852,Consolidado!$D$5:D852,"*"&amp;AN$3&amp;"*")=1,1,0),0))</f>
        <v>0</v>
      </c>
      <c r="AO852" s="0" t="n">
        <f aca="false">IF(OR(AO$3="",Consolidado!$D852=""),0,IF(ISNUMBER(SEARCH(AO$3,Consolidado!$D852)),IF(COUNTIFS(Consolidado!$AC$5:AC852,Consolidado!$AC852,Consolidado!$D$5:D852,"*"&amp;AO$3&amp;"*")=1,1,0),0))</f>
        <v>0</v>
      </c>
    </row>
    <row r="853" customFormat="false" ht="15" hidden="false" customHeight="false" outlineLevel="0" collapsed="false">
      <c r="B853" s="0" t="n">
        <f aca="false">IF(OR(B$3="",Consolidado!$D853=""),0,IF(ISNUMBER(SEARCH(B$3,Consolidado!$D853)),IF(COUNTIFS(Consolidado!$AC$5:AC853,Consolidado!$AC853,Consolidado!$D$5:D853,"*"&amp;B$3&amp;"*")=1,1,0),0))</f>
        <v>0</v>
      </c>
      <c r="C853" s="0" t="n">
        <f aca="false">IF(OR(C$3="",Consolidado!$D853=""),0,IF(ISNUMBER(SEARCH(C$3,Consolidado!$D853)),IF(COUNTIFS(Consolidado!$AC$5:AC853,Consolidado!$AC853,Consolidado!$D$5:D853,"*"&amp;C$3&amp;"*")=1,1,0),0))</f>
        <v>0</v>
      </c>
      <c r="D853" s="0" t="n">
        <f aca="false">IF(OR(D$3="",Consolidado!$D853=""),0,IF(ISNUMBER(SEARCH(D$3,Consolidado!$D853)),IF(COUNTIFS(Consolidado!$AC$5:AC853,Consolidado!$AC853,Consolidado!$D$5:D853,"*"&amp;D$3&amp;"*")=1,1,0),0))</f>
        <v>0</v>
      </c>
      <c r="E853" s="0" t="n">
        <f aca="false">IF(OR(E$3="",Consolidado!$D853=""),0,IF(ISNUMBER(SEARCH(E$3,Consolidado!$D853)),IF(COUNTIFS(Consolidado!$AC$5:AC853,Consolidado!$AC853,Consolidado!$D$5:D853,"*"&amp;E$3&amp;"*")=1,1,0),0))</f>
        <v>0</v>
      </c>
      <c r="F853" s="0" t="n">
        <f aca="false">IF(OR(F$3="",Consolidado!$D853=""),0,IF(ISNUMBER(SEARCH(F$3,Consolidado!$D853)),IF(COUNTIFS(Consolidado!$AC$5:AC853,Consolidado!$AC853,Consolidado!$D$5:D853,"*"&amp;F$3&amp;"*")=1,1,0),0))</f>
        <v>0</v>
      </c>
      <c r="G853" s="0" t="n">
        <f aca="false">IF(OR(G$3="",Consolidado!$D853=""),0,IF(ISNUMBER(SEARCH(G$3,Consolidado!$D853)),IF(COUNTIFS(Consolidado!$AC$5:AC853,Consolidado!$AC853,Consolidado!$D$5:D853,"*"&amp;G$3&amp;"*")=1,1,0),0))</f>
        <v>0</v>
      </c>
      <c r="H853" s="0" t="n">
        <f aca="false">IF(OR(H$3="",Consolidado!$D853=""),0,IF(ISNUMBER(SEARCH(H$3,Consolidado!$D853)),IF(COUNTIFS(Consolidado!$AC$5:AC853,Consolidado!$AC853,Consolidado!$D$5:D853,"*"&amp;H$3&amp;"*")=1,1,0),0))</f>
        <v>0</v>
      </c>
      <c r="I853" s="0" t="n">
        <f aca="false">IF(OR(I$3="",Consolidado!$D853=""),0,IF(ISNUMBER(SEARCH(I$3,Consolidado!$D853)),IF(COUNTIFS(Consolidado!$AC$5:AC853,Consolidado!$AC853,Consolidado!$D$5:D853,"*"&amp;I$3&amp;"*")=1,1,0),0))</f>
        <v>0</v>
      </c>
      <c r="J853" s="0" t="n">
        <f aca="false">IF(OR(J$3="",Consolidado!$D853=""),0,IF(ISNUMBER(SEARCH(J$3,Consolidado!$D853)),IF(COUNTIFS(Consolidado!$AC$5:AC853,Consolidado!$AC853,Consolidado!$D$5:D853,"*"&amp;J$3&amp;"*")=1,1,0),0))</f>
        <v>0</v>
      </c>
      <c r="K853" s="0" t="n">
        <f aca="false">IF(OR(K$3="",Consolidado!$D853=""),0,IF(ISNUMBER(SEARCH(K$3,Consolidado!$D853)),IF(COUNTIFS(Consolidado!$AC$5:AC853,Consolidado!$AC853,Consolidado!$D$5:D853,"*"&amp;K$3&amp;"*")=1,1,0),0))</f>
        <v>0</v>
      </c>
      <c r="L853" s="0" t="n">
        <f aca="false">IF(OR(L$3="",Consolidado!$D853=""),0,IF(ISNUMBER(SEARCH(L$3,Consolidado!$D853)),IF(COUNTIFS(Consolidado!$AC$5:AC853,Consolidado!$AC853,Consolidado!$D$5:D853,"*"&amp;L$3&amp;"*")=1,1,0),0))</f>
        <v>0</v>
      </c>
      <c r="M853" s="0" t="n">
        <f aca="false">IF(OR(M$3="",Consolidado!$D853=""),0,IF(ISNUMBER(SEARCH(M$3,Consolidado!$D853)),IF(COUNTIFS(Consolidado!$AC$5:AC853,Consolidado!$AC853,Consolidado!$D$5:D853,"*"&amp;M$3&amp;"*")=1,1,0),0))</f>
        <v>0</v>
      </c>
      <c r="N853" s="0" t="n">
        <f aca="false">IF(OR(N$3="",Consolidado!$D853=""),0,IF(ISNUMBER(SEARCH(N$3,Consolidado!$D853)),IF(COUNTIFS(Consolidado!$AC$5:AC853,Consolidado!$AC853,Consolidado!$D$5:D853,"*"&amp;N$3&amp;"*")=1,1,0),0))</f>
        <v>0</v>
      </c>
      <c r="O853" s="0" t="n">
        <f aca="false">IF(OR(O$3="",Consolidado!$D853=""),0,IF(ISNUMBER(SEARCH(O$3,Consolidado!$D853)),IF(COUNTIFS(Consolidado!$AC$5:AC853,Consolidado!$AC853,Consolidado!$D$5:D853,"*"&amp;O$3&amp;"*")=1,1,0),0))</f>
        <v>0</v>
      </c>
      <c r="P853" s="0" t="n">
        <f aca="false">IF(OR(P$3="",Consolidado!$D853=""),0,IF(ISNUMBER(SEARCH(P$3,Consolidado!$D853)),IF(COUNTIFS(Consolidado!$AC$5:AC853,Consolidado!$AC853,Consolidado!$D$5:D853,"*"&amp;P$3&amp;"*")=1,1,0),0))</f>
        <v>0</v>
      </c>
      <c r="Q853" s="0" t="n">
        <f aca="false">IF(OR(Q$3="",Consolidado!$D853=""),0,IF(ISNUMBER(SEARCH(Q$3,Consolidado!$D853)),IF(COUNTIFS(Consolidado!$AC$5:AC853,Consolidado!$AC853,Consolidado!$D$5:D853,"*"&amp;Q$3&amp;"*")=1,1,0),0))</f>
        <v>0</v>
      </c>
      <c r="R853" s="0" t="n">
        <f aca="false">IF(OR(R$3="",Consolidado!$D853=""),0,IF(ISNUMBER(SEARCH(R$3,Consolidado!$D853)),IF(COUNTIFS(Consolidado!$AC$5:AC853,Consolidado!$AC853,Consolidado!$D$5:D853,"*"&amp;R$3&amp;"*")=1,1,0),0))</f>
        <v>0</v>
      </c>
      <c r="S853" s="0" t="n">
        <f aca="false">IF(OR(S$3="",Consolidado!$D853=""),0,IF(ISNUMBER(SEARCH(S$3,Consolidado!$D853)),IF(COUNTIFS(Consolidado!$AC$5:AC853,Consolidado!$AC853,Consolidado!$D$5:D853,"*"&amp;S$3&amp;"*")=1,1,0),0))</f>
        <v>0</v>
      </c>
      <c r="T853" s="0" t="n">
        <f aca="false">IF(OR(T$3="",Consolidado!$D853=""),0,IF(ISNUMBER(SEARCH(T$3,Consolidado!$D853)),IF(COUNTIFS(Consolidado!$AC$5:AC853,Consolidado!$AC853,Consolidado!$D$5:D853,"*"&amp;T$3&amp;"*")=1,1,0),0))</f>
        <v>0</v>
      </c>
      <c r="U853" s="0" t="n">
        <f aca="false">IF(OR(U$3="",Consolidado!$D853=""),0,IF(ISNUMBER(SEARCH(U$3,Consolidado!$D853)),IF(COUNTIFS(Consolidado!$AC$5:AC853,Consolidado!$AC853,Consolidado!$D$5:D853,"*"&amp;U$3&amp;"*")=1,1,0),0))</f>
        <v>0</v>
      </c>
      <c r="V853" s="0" t="n">
        <f aca="false">IF(OR(V$3="",Consolidado!$D853=""),0,IF(ISNUMBER(SEARCH(V$3,Consolidado!$D853)),IF(COUNTIFS(Consolidado!$AC$5:AC853,Consolidado!$AC853,Consolidado!$D$5:D853,"*"&amp;V$3&amp;"*")=1,1,0),0))</f>
        <v>0</v>
      </c>
      <c r="W853" s="0" t="n">
        <f aca="false">IF(OR(W$3="",Consolidado!$D853=""),0,IF(ISNUMBER(SEARCH(W$3,Consolidado!$D853)),IF(COUNTIFS(Consolidado!$AC$5:AC853,Consolidado!$AC853,Consolidado!$D$5:D853,"*"&amp;W$3&amp;"*")=1,1,0),0))</f>
        <v>0</v>
      </c>
      <c r="X853" s="0" t="n">
        <f aca="false">IF(OR(X$3="",Consolidado!$D853=""),0,IF(ISNUMBER(SEARCH(X$3,Consolidado!$D853)),IF(COUNTIFS(Consolidado!$AC$5:AC853,Consolidado!$AC853,Consolidado!$D$5:D853,"*"&amp;X$3&amp;"*")=1,1,0),0))</f>
        <v>0</v>
      </c>
      <c r="Y853" s="0" t="n">
        <f aca="false">IF(OR(Y$3="",Consolidado!$D853=""),0,IF(ISNUMBER(SEARCH(Y$3,Consolidado!$D853)),IF(COUNTIFS(Consolidado!$AC$5:AC853,Consolidado!$AC853,Consolidado!$D$5:D853,"*"&amp;Y$3&amp;"*")=1,1,0),0))</f>
        <v>0</v>
      </c>
      <c r="Z853" s="0" t="n">
        <f aca="false">IF(OR(Z$3="",Consolidado!$D853=""),0,IF(ISNUMBER(SEARCH(Z$3,Consolidado!$D853)),IF(COUNTIFS(Consolidado!$AC$5:AC853,Consolidado!$AC853,Consolidado!$D$5:D853,"*"&amp;Z$3&amp;"*")=1,1,0),0))</f>
        <v>0</v>
      </c>
      <c r="AA853" s="0" t="n">
        <f aca="false">IF(OR(AA$3="",Consolidado!$D853=""),0,IF(ISNUMBER(SEARCH(AA$3,Consolidado!$D853)),IF(COUNTIFS(Consolidado!$AC$5:AC853,Consolidado!$AC853,Consolidado!$D$5:D853,"*"&amp;AA$3&amp;"*")=1,1,0),0))</f>
        <v>0</v>
      </c>
      <c r="AB853" s="0" t="n">
        <f aca="false">IF(OR(AB$3="",Consolidado!$D853=""),0,IF(ISNUMBER(SEARCH(AB$3,Consolidado!$D853)),IF(COUNTIFS(Consolidado!$AC$5:AC853,Consolidado!$AC853,Consolidado!$D$5:D853,"*"&amp;AB$3&amp;"*")=1,1,0),0))</f>
        <v>0</v>
      </c>
      <c r="AC853" s="0" t="n">
        <f aca="false">IF(OR(AC$3="",Consolidado!$D853=""),0,IF(ISNUMBER(SEARCH(AC$3,Consolidado!$D853)),IF(COUNTIFS(Consolidado!$AC$5:AC853,Consolidado!$AC853,Consolidado!$D$5:D853,"*"&amp;AC$3&amp;"*")=1,1,0),0))</f>
        <v>0</v>
      </c>
      <c r="AD853" s="0" t="n">
        <f aca="false">IF(OR(AD$3="",Consolidado!$D853=""),0,IF(ISNUMBER(SEARCH(AD$3,Consolidado!$D853)),IF(COUNTIFS(Consolidado!$AC$5:AC853,Consolidado!$AC853,Consolidado!$D$5:D853,"*"&amp;AD$3&amp;"*")=1,1,0),0))</f>
        <v>0</v>
      </c>
      <c r="AE853" s="0" t="n">
        <f aca="false">IF(OR(AE$3="",Consolidado!$D853=""),0,IF(ISNUMBER(SEARCH(AE$3,Consolidado!$D853)),IF(COUNTIFS(Consolidado!$AC$5:AC853,Consolidado!$AC853,Consolidado!$D$5:D853,"*"&amp;AE$3&amp;"*")=1,1,0),0))</f>
        <v>0</v>
      </c>
      <c r="AF853" s="0" t="n">
        <f aca="false">IF(OR(AF$3="",Consolidado!$D853=""),0,IF(ISNUMBER(SEARCH(AF$3,Consolidado!$D853)),IF(COUNTIFS(Consolidado!$AC$5:AC853,Consolidado!$AC853,Consolidado!$D$5:D853,"*"&amp;AF$3&amp;"*")=1,1,0),0))</f>
        <v>0</v>
      </c>
      <c r="AG853" s="0" t="n">
        <f aca="false">IF(OR(AG$3="",Consolidado!$D853=""),0,IF(ISNUMBER(SEARCH(AG$3,Consolidado!$D853)),IF(COUNTIFS(Consolidado!$AC$5:AC853,Consolidado!$AC853,Consolidado!$D$5:D853,"*"&amp;AG$3&amp;"*")=1,1,0),0))</f>
        <v>0</v>
      </c>
      <c r="AH853" s="0" t="n">
        <f aca="false">IF(OR(AH$3="",Consolidado!$D853=""),0,IF(ISNUMBER(SEARCH(AH$3,Consolidado!$D853)),IF(COUNTIFS(Consolidado!$AC$5:AC853,Consolidado!$AC853,Consolidado!$D$5:D853,"*"&amp;AH$3&amp;"*")=1,1,0),0))</f>
        <v>0</v>
      </c>
      <c r="AI853" s="0" t="n">
        <f aca="false">IF(OR(AI$3="",Consolidado!$D853=""),0,IF(ISNUMBER(SEARCH(AI$3,Consolidado!$D853)),IF(COUNTIFS(Consolidado!$AC$5:AC853,Consolidado!$AC853,Consolidado!$D$5:D853,"*"&amp;AI$3&amp;"*")=1,1,0),0))</f>
        <v>0</v>
      </c>
      <c r="AJ853" s="0" t="n">
        <f aca="false">IF(OR(AJ$3="",Consolidado!$D853=""),0,IF(ISNUMBER(SEARCH(AJ$3,Consolidado!$D853)),IF(COUNTIFS(Consolidado!$AC$5:AC853,Consolidado!$AC853,Consolidado!$D$5:D853,"*"&amp;AJ$3&amp;"*")=1,1,0),0))</f>
        <v>0</v>
      </c>
      <c r="AK853" s="0" t="n">
        <f aca="false">IF(OR(AK$3="",Consolidado!$D853=""),0,IF(ISNUMBER(SEARCH(AK$3,Consolidado!$D853)),IF(COUNTIFS(Consolidado!$AC$5:AC853,Consolidado!$AC853,Consolidado!$D$5:D853,"*"&amp;AK$3&amp;"*")=1,1,0),0))</f>
        <v>0</v>
      </c>
      <c r="AL853" s="0" t="n">
        <f aca="false">IF(OR(AL$3="",Consolidado!$D853=""),0,IF(ISNUMBER(SEARCH(AL$3,Consolidado!$D853)),IF(COUNTIFS(Consolidado!$AC$5:AC853,Consolidado!$AC853,Consolidado!$D$5:D853,"*"&amp;AL$3&amp;"*")=1,1,0),0))</f>
        <v>0</v>
      </c>
      <c r="AM853" s="0" t="n">
        <f aca="false">IF(OR(AM$3="",Consolidado!$D853=""),0,IF(ISNUMBER(SEARCH(AM$3,Consolidado!$D853)),IF(COUNTIFS(Consolidado!$AC$5:AC853,Consolidado!$AC853,Consolidado!$D$5:D853,"*"&amp;AM$3&amp;"*")=1,1,0),0))</f>
        <v>0</v>
      </c>
      <c r="AN853" s="0" t="n">
        <f aca="false">IF(OR(AN$3="",Consolidado!$D853=""),0,IF(ISNUMBER(SEARCH(AN$3,Consolidado!$D853)),IF(COUNTIFS(Consolidado!$AC$5:AC853,Consolidado!$AC853,Consolidado!$D$5:D853,"*"&amp;AN$3&amp;"*")=1,1,0),0))</f>
        <v>0</v>
      </c>
      <c r="AO853" s="0" t="n">
        <f aca="false">IF(OR(AO$3="",Consolidado!$D853=""),0,IF(ISNUMBER(SEARCH(AO$3,Consolidado!$D853)),IF(COUNTIFS(Consolidado!$AC$5:AC853,Consolidado!$AC853,Consolidado!$D$5:D853,"*"&amp;AO$3&amp;"*")=1,1,0),0))</f>
        <v>0</v>
      </c>
    </row>
    <row r="854" customFormat="false" ht="15" hidden="false" customHeight="false" outlineLevel="0" collapsed="false">
      <c r="B854" s="0" t="n">
        <f aca="false">IF(OR(B$3="",Consolidado!$D854=""),0,IF(ISNUMBER(SEARCH(B$3,Consolidado!$D854)),IF(COUNTIFS(Consolidado!$AC$5:AC854,Consolidado!$AC854,Consolidado!$D$5:D854,"*"&amp;B$3&amp;"*")=1,1,0),0))</f>
        <v>0</v>
      </c>
      <c r="C854" s="0" t="n">
        <f aca="false">IF(OR(C$3="",Consolidado!$D854=""),0,IF(ISNUMBER(SEARCH(C$3,Consolidado!$D854)),IF(COUNTIFS(Consolidado!$AC$5:AC854,Consolidado!$AC854,Consolidado!$D$5:D854,"*"&amp;C$3&amp;"*")=1,1,0),0))</f>
        <v>0</v>
      </c>
      <c r="D854" s="0" t="n">
        <f aca="false">IF(OR(D$3="",Consolidado!$D854=""),0,IF(ISNUMBER(SEARCH(D$3,Consolidado!$D854)),IF(COUNTIFS(Consolidado!$AC$5:AC854,Consolidado!$AC854,Consolidado!$D$5:D854,"*"&amp;D$3&amp;"*")=1,1,0),0))</f>
        <v>0</v>
      </c>
      <c r="E854" s="0" t="n">
        <f aca="false">IF(OR(E$3="",Consolidado!$D854=""),0,IF(ISNUMBER(SEARCH(E$3,Consolidado!$D854)),IF(COUNTIFS(Consolidado!$AC$5:AC854,Consolidado!$AC854,Consolidado!$D$5:D854,"*"&amp;E$3&amp;"*")=1,1,0),0))</f>
        <v>0</v>
      </c>
      <c r="F854" s="0" t="n">
        <f aca="false">IF(OR(F$3="",Consolidado!$D854=""),0,IF(ISNUMBER(SEARCH(F$3,Consolidado!$D854)),IF(COUNTIFS(Consolidado!$AC$5:AC854,Consolidado!$AC854,Consolidado!$D$5:D854,"*"&amp;F$3&amp;"*")=1,1,0),0))</f>
        <v>0</v>
      </c>
      <c r="G854" s="0" t="n">
        <f aca="false">IF(OR(G$3="",Consolidado!$D854=""),0,IF(ISNUMBER(SEARCH(G$3,Consolidado!$D854)),IF(COUNTIFS(Consolidado!$AC$5:AC854,Consolidado!$AC854,Consolidado!$D$5:D854,"*"&amp;G$3&amp;"*")=1,1,0),0))</f>
        <v>0</v>
      </c>
      <c r="H854" s="0" t="n">
        <f aca="false">IF(OR(H$3="",Consolidado!$D854=""),0,IF(ISNUMBER(SEARCH(H$3,Consolidado!$D854)),IF(COUNTIFS(Consolidado!$AC$5:AC854,Consolidado!$AC854,Consolidado!$D$5:D854,"*"&amp;H$3&amp;"*")=1,1,0),0))</f>
        <v>0</v>
      </c>
      <c r="I854" s="0" t="n">
        <f aca="false">IF(OR(I$3="",Consolidado!$D854=""),0,IF(ISNUMBER(SEARCH(I$3,Consolidado!$D854)),IF(COUNTIFS(Consolidado!$AC$5:AC854,Consolidado!$AC854,Consolidado!$D$5:D854,"*"&amp;I$3&amp;"*")=1,1,0),0))</f>
        <v>0</v>
      </c>
      <c r="J854" s="0" t="n">
        <f aca="false">IF(OR(J$3="",Consolidado!$D854=""),0,IF(ISNUMBER(SEARCH(J$3,Consolidado!$D854)),IF(COUNTIFS(Consolidado!$AC$5:AC854,Consolidado!$AC854,Consolidado!$D$5:D854,"*"&amp;J$3&amp;"*")=1,1,0),0))</f>
        <v>0</v>
      </c>
      <c r="K854" s="0" t="n">
        <f aca="false">IF(OR(K$3="",Consolidado!$D854=""),0,IF(ISNUMBER(SEARCH(K$3,Consolidado!$D854)),IF(COUNTIFS(Consolidado!$AC$5:AC854,Consolidado!$AC854,Consolidado!$D$5:D854,"*"&amp;K$3&amp;"*")=1,1,0),0))</f>
        <v>0</v>
      </c>
      <c r="L854" s="0" t="n">
        <f aca="false">IF(OR(L$3="",Consolidado!$D854=""),0,IF(ISNUMBER(SEARCH(L$3,Consolidado!$D854)),IF(COUNTIFS(Consolidado!$AC$5:AC854,Consolidado!$AC854,Consolidado!$D$5:D854,"*"&amp;L$3&amp;"*")=1,1,0),0))</f>
        <v>0</v>
      </c>
      <c r="M854" s="0" t="n">
        <f aca="false">IF(OR(M$3="",Consolidado!$D854=""),0,IF(ISNUMBER(SEARCH(M$3,Consolidado!$D854)),IF(COUNTIFS(Consolidado!$AC$5:AC854,Consolidado!$AC854,Consolidado!$D$5:D854,"*"&amp;M$3&amp;"*")=1,1,0),0))</f>
        <v>0</v>
      </c>
      <c r="N854" s="0" t="n">
        <f aca="false">IF(OR(N$3="",Consolidado!$D854=""),0,IF(ISNUMBER(SEARCH(N$3,Consolidado!$D854)),IF(COUNTIFS(Consolidado!$AC$5:AC854,Consolidado!$AC854,Consolidado!$D$5:D854,"*"&amp;N$3&amp;"*")=1,1,0),0))</f>
        <v>0</v>
      </c>
      <c r="O854" s="0" t="n">
        <f aca="false">IF(OR(O$3="",Consolidado!$D854=""),0,IF(ISNUMBER(SEARCH(O$3,Consolidado!$D854)),IF(COUNTIFS(Consolidado!$AC$5:AC854,Consolidado!$AC854,Consolidado!$D$5:D854,"*"&amp;O$3&amp;"*")=1,1,0),0))</f>
        <v>0</v>
      </c>
      <c r="P854" s="0" t="n">
        <f aca="false">IF(OR(P$3="",Consolidado!$D854=""),0,IF(ISNUMBER(SEARCH(P$3,Consolidado!$D854)),IF(COUNTIFS(Consolidado!$AC$5:AC854,Consolidado!$AC854,Consolidado!$D$5:D854,"*"&amp;P$3&amp;"*")=1,1,0),0))</f>
        <v>0</v>
      </c>
      <c r="Q854" s="0" t="n">
        <f aca="false">IF(OR(Q$3="",Consolidado!$D854=""),0,IF(ISNUMBER(SEARCH(Q$3,Consolidado!$D854)),IF(COUNTIFS(Consolidado!$AC$5:AC854,Consolidado!$AC854,Consolidado!$D$5:D854,"*"&amp;Q$3&amp;"*")=1,1,0),0))</f>
        <v>0</v>
      </c>
      <c r="R854" s="0" t="n">
        <f aca="false">IF(OR(R$3="",Consolidado!$D854=""),0,IF(ISNUMBER(SEARCH(R$3,Consolidado!$D854)),IF(COUNTIFS(Consolidado!$AC$5:AC854,Consolidado!$AC854,Consolidado!$D$5:D854,"*"&amp;R$3&amp;"*")=1,1,0),0))</f>
        <v>0</v>
      </c>
      <c r="S854" s="0" t="n">
        <f aca="false">IF(OR(S$3="",Consolidado!$D854=""),0,IF(ISNUMBER(SEARCH(S$3,Consolidado!$D854)),IF(COUNTIFS(Consolidado!$AC$5:AC854,Consolidado!$AC854,Consolidado!$D$5:D854,"*"&amp;S$3&amp;"*")=1,1,0),0))</f>
        <v>0</v>
      </c>
      <c r="T854" s="0" t="n">
        <f aca="false">IF(OR(T$3="",Consolidado!$D854=""),0,IF(ISNUMBER(SEARCH(T$3,Consolidado!$D854)),IF(COUNTIFS(Consolidado!$AC$5:AC854,Consolidado!$AC854,Consolidado!$D$5:D854,"*"&amp;T$3&amp;"*")=1,1,0),0))</f>
        <v>0</v>
      </c>
      <c r="U854" s="0" t="n">
        <f aca="false">IF(OR(U$3="",Consolidado!$D854=""),0,IF(ISNUMBER(SEARCH(U$3,Consolidado!$D854)),IF(COUNTIFS(Consolidado!$AC$5:AC854,Consolidado!$AC854,Consolidado!$D$5:D854,"*"&amp;U$3&amp;"*")=1,1,0),0))</f>
        <v>0</v>
      </c>
      <c r="V854" s="0" t="n">
        <f aca="false">IF(OR(V$3="",Consolidado!$D854=""),0,IF(ISNUMBER(SEARCH(V$3,Consolidado!$D854)),IF(COUNTIFS(Consolidado!$AC$5:AC854,Consolidado!$AC854,Consolidado!$D$5:D854,"*"&amp;V$3&amp;"*")=1,1,0),0))</f>
        <v>0</v>
      </c>
      <c r="W854" s="0" t="n">
        <f aca="false">IF(OR(W$3="",Consolidado!$D854=""),0,IF(ISNUMBER(SEARCH(W$3,Consolidado!$D854)),IF(COUNTIFS(Consolidado!$AC$5:AC854,Consolidado!$AC854,Consolidado!$D$5:D854,"*"&amp;W$3&amp;"*")=1,1,0),0))</f>
        <v>0</v>
      </c>
      <c r="X854" s="0" t="n">
        <f aca="false">IF(OR(X$3="",Consolidado!$D854=""),0,IF(ISNUMBER(SEARCH(X$3,Consolidado!$D854)),IF(COUNTIFS(Consolidado!$AC$5:AC854,Consolidado!$AC854,Consolidado!$D$5:D854,"*"&amp;X$3&amp;"*")=1,1,0),0))</f>
        <v>0</v>
      </c>
      <c r="Y854" s="0" t="n">
        <f aca="false">IF(OR(Y$3="",Consolidado!$D854=""),0,IF(ISNUMBER(SEARCH(Y$3,Consolidado!$D854)),IF(COUNTIFS(Consolidado!$AC$5:AC854,Consolidado!$AC854,Consolidado!$D$5:D854,"*"&amp;Y$3&amp;"*")=1,1,0),0))</f>
        <v>0</v>
      </c>
      <c r="Z854" s="0" t="n">
        <f aca="false">IF(OR(Z$3="",Consolidado!$D854=""),0,IF(ISNUMBER(SEARCH(Z$3,Consolidado!$D854)),IF(COUNTIFS(Consolidado!$AC$5:AC854,Consolidado!$AC854,Consolidado!$D$5:D854,"*"&amp;Z$3&amp;"*")=1,1,0),0))</f>
        <v>0</v>
      </c>
      <c r="AA854" s="0" t="n">
        <f aca="false">IF(OR(AA$3="",Consolidado!$D854=""),0,IF(ISNUMBER(SEARCH(AA$3,Consolidado!$D854)),IF(COUNTIFS(Consolidado!$AC$5:AC854,Consolidado!$AC854,Consolidado!$D$5:D854,"*"&amp;AA$3&amp;"*")=1,1,0),0))</f>
        <v>0</v>
      </c>
      <c r="AB854" s="0" t="n">
        <f aca="false">IF(OR(AB$3="",Consolidado!$D854=""),0,IF(ISNUMBER(SEARCH(AB$3,Consolidado!$D854)),IF(COUNTIFS(Consolidado!$AC$5:AC854,Consolidado!$AC854,Consolidado!$D$5:D854,"*"&amp;AB$3&amp;"*")=1,1,0),0))</f>
        <v>0</v>
      </c>
      <c r="AC854" s="0" t="n">
        <f aca="false">IF(OR(AC$3="",Consolidado!$D854=""),0,IF(ISNUMBER(SEARCH(AC$3,Consolidado!$D854)),IF(COUNTIFS(Consolidado!$AC$5:AC854,Consolidado!$AC854,Consolidado!$D$5:D854,"*"&amp;AC$3&amp;"*")=1,1,0),0))</f>
        <v>0</v>
      </c>
      <c r="AD854" s="0" t="n">
        <f aca="false">IF(OR(AD$3="",Consolidado!$D854=""),0,IF(ISNUMBER(SEARCH(AD$3,Consolidado!$D854)),IF(COUNTIFS(Consolidado!$AC$5:AC854,Consolidado!$AC854,Consolidado!$D$5:D854,"*"&amp;AD$3&amp;"*")=1,1,0),0))</f>
        <v>0</v>
      </c>
      <c r="AE854" s="0" t="n">
        <f aca="false">IF(OR(AE$3="",Consolidado!$D854=""),0,IF(ISNUMBER(SEARCH(AE$3,Consolidado!$D854)),IF(COUNTIFS(Consolidado!$AC$5:AC854,Consolidado!$AC854,Consolidado!$D$5:D854,"*"&amp;AE$3&amp;"*")=1,1,0),0))</f>
        <v>0</v>
      </c>
      <c r="AF854" s="0" t="n">
        <f aca="false">IF(OR(AF$3="",Consolidado!$D854=""),0,IF(ISNUMBER(SEARCH(AF$3,Consolidado!$D854)),IF(COUNTIFS(Consolidado!$AC$5:AC854,Consolidado!$AC854,Consolidado!$D$5:D854,"*"&amp;AF$3&amp;"*")=1,1,0),0))</f>
        <v>0</v>
      </c>
      <c r="AG854" s="0" t="n">
        <f aca="false">IF(OR(AG$3="",Consolidado!$D854=""),0,IF(ISNUMBER(SEARCH(AG$3,Consolidado!$D854)),IF(COUNTIFS(Consolidado!$AC$5:AC854,Consolidado!$AC854,Consolidado!$D$5:D854,"*"&amp;AG$3&amp;"*")=1,1,0),0))</f>
        <v>0</v>
      </c>
      <c r="AH854" s="0" t="n">
        <f aca="false">IF(OR(AH$3="",Consolidado!$D854=""),0,IF(ISNUMBER(SEARCH(AH$3,Consolidado!$D854)),IF(COUNTIFS(Consolidado!$AC$5:AC854,Consolidado!$AC854,Consolidado!$D$5:D854,"*"&amp;AH$3&amp;"*")=1,1,0),0))</f>
        <v>0</v>
      </c>
      <c r="AI854" s="0" t="n">
        <f aca="false">IF(OR(AI$3="",Consolidado!$D854=""),0,IF(ISNUMBER(SEARCH(AI$3,Consolidado!$D854)),IF(COUNTIFS(Consolidado!$AC$5:AC854,Consolidado!$AC854,Consolidado!$D$5:D854,"*"&amp;AI$3&amp;"*")=1,1,0),0))</f>
        <v>0</v>
      </c>
      <c r="AJ854" s="0" t="n">
        <f aca="false">IF(OR(AJ$3="",Consolidado!$D854=""),0,IF(ISNUMBER(SEARCH(AJ$3,Consolidado!$D854)),IF(COUNTIFS(Consolidado!$AC$5:AC854,Consolidado!$AC854,Consolidado!$D$5:D854,"*"&amp;AJ$3&amp;"*")=1,1,0),0))</f>
        <v>0</v>
      </c>
      <c r="AK854" s="0" t="n">
        <f aca="false">IF(OR(AK$3="",Consolidado!$D854=""),0,IF(ISNUMBER(SEARCH(AK$3,Consolidado!$D854)),IF(COUNTIFS(Consolidado!$AC$5:AC854,Consolidado!$AC854,Consolidado!$D$5:D854,"*"&amp;AK$3&amp;"*")=1,1,0),0))</f>
        <v>0</v>
      </c>
      <c r="AL854" s="0" t="n">
        <f aca="false">IF(OR(AL$3="",Consolidado!$D854=""),0,IF(ISNUMBER(SEARCH(AL$3,Consolidado!$D854)),IF(COUNTIFS(Consolidado!$AC$5:AC854,Consolidado!$AC854,Consolidado!$D$5:D854,"*"&amp;AL$3&amp;"*")=1,1,0),0))</f>
        <v>0</v>
      </c>
      <c r="AM854" s="0" t="n">
        <f aca="false">IF(OR(AM$3="",Consolidado!$D854=""),0,IF(ISNUMBER(SEARCH(AM$3,Consolidado!$D854)),IF(COUNTIFS(Consolidado!$AC$5:AC854,Consolidado!$AC854,Consolidado!$D$5:D854,"*"&amp;AM$3&amp;"*")=1,1,0),0))</f>
        <v>0</v>
      </c>
      <c r="AN854" s="0" t="n">
        <f aca="false">IF(OR(AN$3="",Consolidado!$D854=""),0,IF(ISNUMBER(SEARCH(AN$3,Consolidado!$D854)),IF(COUNTIFS(Consolidado!$AC$5:AC854,Consolidado!$AC854,Consolidado!$D$5:D854,"*"&amp;AN$3&amp;"*")=1,1,0),0))</f>
        <v>0</v>
      </c>
      <c r="AO854" s="0" t="n">
        <f aca="false">IF(OR(AO$3="",Consolidado!$D854=""),0,IF(ISNUMBER(SEARCH(AO$3,Consolidado!$D854)),IF(COUNTIFS(Consolidado!$AC$5:AC854,Consolidado!$AC854,Consolidado!$D$5:D854,"*"&amp;AO$3&amp;"*")=1,1,0),0))</f>
        <v>0</v>
      </c>
    </row>
    <row r="855" customFormat="false" ht="15" hidden="false" customHeight="false" outlineLevel="0" collapsed="false">
      <c r="B855" s="0" t="n">
        <f aca="false">IF(OR(B$3="",Consolidado!$D855=""),0,IF(ISNUMBER(SEARCH(B$3,Consolidado!$D855)),IF(COUNTIFS(Consolidado!$AC$5:AC855,Consolidado!$AC855,Consolidado!$D$5:D855,"*"&amp;B$3&amp;"*")=1,1,0),0))</f>
        <v>0</v>
      </c>
      <c r="C855" s="0" t="n">
        <f aca="false">IF(OR(C$3="",Consolidado!$D855=""),0,IF(ISNUMBER(SEARCH(C$3,Consolidado!$D855)),IF(COUNTIFS(Consolidado!$AC$5:AC855,Consolidado!$AC855,Consolidado!$D$5:D855,"*"&amp;C$3&amp;"*")=1,1,0),0))</f>
        <v>0</v>
      </c>
      <c r="D855" s="0" t="n">
        <f aca="false">IF(OR(D$3="",Consolidado!$D855=""),0,IF(ISNUMBER(SEARCH(D$3,Consolidado!$D855)),IF(COUNTIFS(Consolidado!$AC$5:AC855,Consolidado!$AC855,Consolidado!$D$5:D855,"*"&amp;D$3&amp;"*")=1,1,0),0))</f>
        <v>0</v>
      </c>
      <c r="E855" s="0" t="n">
        <f aca="false">IF(OR(E$3="",Consolidado!$D855=""),0,IF(ISNUMBER(SEARCH(E$3,Consolidado!$D855)),IF(COUNTIFS(Consolidado!$AC$5:AC855,Consolidado!$AC855,Consolidado!$D$5:D855,"*"&amp;E$3&amp;"*")=1,1,0),0))</f>
        <v>0</v>
      </c>
      <c r="F855" s="0" t="n">
        <f aca="false">IF(OR(F$3="",Consolidado!$D855=""),0,IF(ISNUMBER(SEARCH(F$3,Consolidado!$D855)),IF(COUNTIFS(Consolidado!$AC$5:AC855,Consolidado!$AC855,Consolidado!$D$5:D855,"*"&amp;F$3&amp;"*")=1,1,0),0))</f>
        <v>0</v>
      </c>
      <c r="G855" s="0" t="n">
        <f aca="false">IF(OR(G$3="",Consolidado!$D855=""),0,IF(ISNUMBER(SEARCH(G$3,Consolidado!$D855)),IF(COUNTIFS(Consolidado!$AC$5:AC855,Consolidado!$AC855,Consolidado!$D$5:D855,"*"&amp;G$3&amp;"*")=1,1,0),0))</f>
        <v>0</v>
      </c>
      <c r="H855" s="0" t="n">
        <f aca="false">IF(OR(H$3="",Consolidado!$D855=""),0,IF(ISNUMBER(SEARCH(H$3,Consolidado!$D855)),IF(COUNTIFS(Consolidado!$AC$5:AC855,Consolidado!$AC855,Consolidado!$D$5:D855,"*"&amp;H$3&amp;"*")=1,1,0),0))</f>
        <v>0</v>
      </c>
      <c r="I855" s="0" t="n">
        <f aca="false">IF(OR(I$3="",Consolidado!$D855=""),0,IF(ISNUMBER(SEARCH(I$3,Consolidado!$D855)),IF(COUNTIFS(Consolidado!$AC$5:AC855,Consolidado!$AC855,Consolidado!$D$5:D855,"*"&amp;I$3&amp;"*")=1,1,0),0))</f>
        <v>0</v>
      </c>
      <c r="J855" s="0" t="n">
        <f aca="false">IF(OR(J$3="",Consolidado!$D855=""),0,IF(ISNUMBER(SEARCH(J$3,Consolidado!$D855)),IF(COUNTIFS(Consolidado!$AC$5:AC855,Consolidado!$AC855,Consolidado!$D$5:D855,"*"&amp;J$3&amp;"*")=1,1,0),0))</f>
        <v>0</v>
      </c>
      <c r="K855" s="0" t="n">
        <f aca="false">IF(OR(K$3="",Consolidado!$D855=""),0,IF(ISNUMBER(SEARCH(K$3,Consolidado!$D855)),IF(COUNTIFS(Consolidado!$AC$5:AC855,Consolidado!$AC855,Consolidado!$D$5:D855,"*"&amp;K$3&amp;"*")=1,1,0),0))</f>
        <v>0</v>
      </c>
      <c r="L855" s="0" t="n">
        <f aca="false">IF(OR(L$3="",Consolidado!$D855=""),0,IF(ISNUMBER(SEARCH(L$3,Consolidado!$D855)),IF(COUNTIFS(Consolidado!$AC$5:AC855,Consolidado!$AC855,Consolidado!$D$5:D855,"*"&amp;L$3&amp;"*")=1,1,0),0))</f>
        <v>0</v>
      </c>
      <c r="M855" s="0" t="n">
        <f aca="false">IF(OR(M$3="",Consolidado!$D855=""),0,IF(ISNUMBER(SEARCH(M$3,Consolidado!$D855)),IF(COUNTIFS(Consolidado!$AC$5:AC855,Consolidado!$AC855,Consolidado!$D$5:D855,"*"&amp;M$3&amp;"*")=1,1,0),0))</f>
        <v>0</v>
      </c>
      <c r="N855" s="0" t="n">
        <f aca="false">IF(OR(N$3="",Consolidado!$D855=""),0,IF(ISNUMBER(SEARCH(N$3,Consolidado!$D855)),IF(COUNTIFS(Consolidado!$AC$5:AC855,Consolidado!$AC855,Consolidado!$D$5:D855,"*"&amp;N$3&amp;"*")=1,1,0),0))</f>
        <v>0</v>
      </c>
      <c r="O855" s="0" t="n">
        <f aca="false">IF(OR(O$3="",Consolidado!$D855=""),0,IF(ISNUMBER(SEARCH(O$3,Consolidado!$D855)),IF(COUNTIFS(Consolidado!$AC$5:AC855,Consolidado!$AC855,Consolidado!$D$5:D855,"*"&amp;O$3&amp;"*")=1,1,0),0))</f>
        <v>0</v>
      </c>
      <c r="P855" s="0" t="n">
        <f aca="false">IF(OR(P$3="",Consolidado!$D855=""),0,IF(ISNUMBER(SEARCH(P$3,Consolidado!$D855)),IF(COUNTIFS(Consolidado!$AC$5:AC855,Consolidado!$AC855,Consolidado!$D$5:D855,"*"&amp;P$3&amp;"*")=1,1,0),0))</f>
        <v>0</v>
      </c>
      <c r="Q855" s="0" t="n">
        <f aca="false">IF(OR(Q$3="",Consolidado!$D855=""),0,IF(ISNUMBER(SEARCH(Q$3,Consolidado!$D855)),IF(COUNTIFS(Consolidado!$AC$5:AC855,Consolidado!$AC855,Consolidado!$D$5:D855,"*"&amp;Q$3&amp;"*")=1,1,0),0))</f>
        <v>0</v>
      </c>
      <c r="R855" s="0" t="n">
        <f aca="false">IF(OR(R$3="",Consolidado!$D855=""),0,IF(ISNUMBER(SEARCH(R$3,Consolidado!$D855)),IF(COUNTIFS(Consolidado!$AC$5:AC855,Consolidado!$AC855,Consolidado!$D$5:D855,"*"&amp;R$3&amp;"*")=1,1,0),0))</f>
        <v>0</v>
      </c>
      <c r="S855" s="0" t="n">
        <f aca="false">IF(OR(S$3="",Consolidado!$D855=""),0,IF(ISNUMBER(SEARCH(S$3,Consolidado!$D855)),IF(COUNTIFS(Consolidado!$AC$5:AC855,Consolidado!$AC855,Consolidado!$D$5:D855,"*"&amp;S$3&amp;"*")=1,1,0),0))</f>
        <v>0</v>
      </c>
      <c r="T855" s="0" t="n">
        <f aca="false">IF(OR(T$3="",Consolidado!$D855=""),0,IF(ISNUMBER(SEARCH(T$3,Consolidado!$D855)),IF(COUNTIFS(Consolidado!$AC$5:AC855,Consolidado!$AC855,Consolidado!$D$5:D855,"*"&amp;T$3&amp;"*")=1,1,0),0))</f>
        <v>0</v>
      </c>
      <c r="U855" s="0" t="n">
        <f aca="false">IF(OR(U$3="",Consolidado!$D855=""),0,IF(ISNUMBER(SEARCH(U$3,Consolidado!$D855)),IF(COUNTIFS(Consolidado!$AC$5:AC855,Consolidado!$AC855,Consolidado!$D$5:D855,"*"&amp;U$3&amp;"*")=1,1,0),0))</f>
        <v>0</v>
      </c>
      <c r="V855" s="0" t="n">
        <f aca="false">IF(OR(V$3="",Consolidado!$D855=""),0,IF(ISNUMBER(SEARCH(V$3,Consolidado!$D855)),IF(COUNTIFS(Consolidado!$AC$5:AC855,Consolidado!$AC855,Consolidado!$D$5:D855,"*"&amp;V$3&amp;"*")=1,1,0),0))</f>
        <v>0</v>
      </c>
      <c r="W855" s="0" t="n">
        <f aca="false">IF(OR(W$3="",Consolidado!$D855=""),0,IF(ISNUMBER(SEARCH(W$3,Consolidado!$D855)),IF(COUNTIFS(Consolidado!$AC$5:AC855,Consolidado!$AC855,Consolidado!$D$5:D855,"*"&amp;W$3&amp;"*")=1,1,0),0))</f>
        <v>0</v>
      </c>
      <c r="X855" s="0" t="n">
        <f aca="false">IF(OR(X$3="",Consolidado!$D855=""),0,IF(ISNUMBER(SEARCH(X$3,Consolidado!$D855)),IF(COUNTIFS(Consolidado!$AC$5:AC855,Consolidado!$AC855,Consolidado!$D$5:D855,"*"&amp;X$3&amp;"*")=1,1,0),0))</f>
        <v>0</v>
      </c>
      <c r="Y855" s="0" t="n">
        <f aca="false">IF(OR(Y$3="",Consolidado!$D855=""),0,IF(ISNUMBER(SEARCH(Y$3,Consolidado!$D855)),IF(COUNTIFS(Consolidado!$AC$5:AC855,Consolidado!$AC855,Consolidado!$D$5:D855,"*"&amp;Y$3&amp;"*")=1,1,0),0))</f>
        <v>0</v>
      </c>
      <c r="Z855" s="0" t="n">
        <f aca="false">IF(OR(Z$3="",Consolidado!$D855=""),0,IF(ISNUMBER(SEARCH(Z$3,Consolidado!$D855)),IF(COUNTIFS(Consolidado!$AC$5:AC855,Consolidado!$AC855,Consolidado!$D$5:D855,"*"&amp;Z$3&amp;"*")=1,1,0),0))</f>
        <v>0</v>
      </c>
      <c r="AA855" s="0" t="n">
        <f aca="false">IF(OR(AA$3="",Consolidado!$D855=""),0,IF(ISNUMBER(SEARCH(AA$3,Consolidado!$D855)),IF(COUNTIFS(Consolidado!$AC$5:AC855,Consolidado!$AC855,Consolidado!$D$5:D855,"*"&amp;AA$3&amp;"*")=1,1,0),0))</f>
        <v>0</v>
      </c>
      <c r="AB855" s="0" t="n">
        <f aca="false">IF(OR(AB$3="",Consolidado!$D855=""),0,IF(ISNUMBER(SEARCH(AB$3,Consolidado!$D855)),IF(COUNTIFS(Consolidado!$AC$5:AC855,Consolidado!$AC855,Consolidado!$D$5:D855,"*"&amp;AB$3&amp;"*")=1,1,0),0))</f>
        <v>0</v>
      </c>
      <c r="AC855" s="0" t="n">
        <f aca="false">IF(OR(AC$3="",Consolidado!$D855=""),0,IF(ISNUMBER(SEARCH(AC$3,Consolidado!$D855)),IF(COUNTIFS(Consolidado!$AC$5:AC855,Consolidado!$AC855,Consolidado!$D$5:D855,"*"&amp;AC$3&amp;"*")=1,1,0),0))</f>
        <v>0</v>
      </c>
      <c r="AD855" s="0" t="n">
        <f aca="false">IF(OR(AD$3="",Consolidado!$D855=""),0,IF(ISNUMBER(SEARCH(AD$3,Consolidado!$D855)),IF(COUNTIFS(Consolidado!$AC$5:AC855,Consolidado!$AC855,Consolidado!$D$5:D855,"*"&amp;AD$3&amp;"*")=1,1,0),0))</f>
        <v>0</v>
      </c>
      <c r="AE855" s="0" t="n">
        <f aca="false">IF(OR(AE$3="",Consolidado!$D855=""),0,IF(ISNUMBER(SEARCH(AE$3,Consolidado!$D855)),IF(COUNTIFS(Consolidado!$AC$5:AC855,Consolidado!$AC855,Consolidado!$D$5:D855,"*"&amp;AE$3&amp;"*")=1,1,0),0))</f>
        <v>0</v>
      </c>
      <c r="AF855" s="0" t="n">
        <f aca="false">IF(OR(AF$3="",Consolidado!$D855=""),0,IF(ISNUMBER(SEARCH(AF$3,Consolidado!$D855)),IF(COUNTIFS(Consolidado!$AC$5:AC855,Consolidado!$AC855,Consolidado!$D$5:D855,"*"&amp;AF$3&amp;"*")=1,1,0),0))</f>
        <v>0</v>
      </c>
      <c r="AG855" s="0" t="n">
        <f aca="false">IF(OR(AG$3="",Consolidado!$D855=""),0,IF(ISNUMBER(SEARCH(AG$3,Consolidado!$D855)),IF(COUNTIFS(Consolidado!$AC$5:AC855,Consolidado!$AC855,Consolidado!$D$5:D855,"*"&amp;AG$3&amp;"*")=1,1,0),0))</f>
        <v>0</v>
      </c>
      <c r="AH855" s="0" t="n">
        <f aca="false">IF(OR(AH$3="",Consolidado!$D855=""),0,IF(ISNUMBER(SEARCH(AH$3,Consolidado!$D855)),IF(COUNTIFS(Consolidado!$AC$5:AC855,Consolidado!$AC855,Consolidado!$D$5:D855,"*"&amp;AH$3&amp;"*")=1,1,0),0))</f>
        <v>0</v>
      </c>
      <c r="AI855" s="0" t="n">
        <f aca="false">IF(OR(AI$3="",Consolidado!$D855=""),0,IF(ISNUMBER(SEARCH(AI$3,Consolidado!$D855)),IF(COUNTIFS(Consolidado!$AC$5:AC855,Consolidado!$AC855,Consolidado!$D$5:D855,"*"&amp;AI$3&amp;"*")=1,1,0),0))</f>
        <v>0</v>
      </c>
      <c r="AJ855" s="0" t="n">
        <f aca="false">IF(OR(AJ$3="",Consolidado!$D855=""),0,IF(ISNUMBER(SEARCH(AJ$3,Consolidado!$D855)),IF(COUNTIFS(Consolidado!$AC$5:AC855,Consolidado!$AC855,Consolidado!$D$5:D855,"*"&amp;AJ$3&amp;"*")=1,1,0),0))</f>
        <v>0</v>
      </c>
      <c r="AK855" s="0" t="n">
        <f aca="false">IF(OR(AK$3="",Consolidado!$D855=""),0,IF(ISNUMBER(SEARCH(AK$3,Consolidado!$D855)),IF(COUNTIFS(Consolidado!$AC$5:AC855,Consolidado!$AC855,Consolidado!$D$5:D855,"*"&amp;AK$3&amp;"*")=1,1,0),0))</f>
        <v>0</v>
      </c>
      <c r="AL855" s="0" t="n">
        <f aca="false">IF(OR(AL$3="",Consolidado!$D855=""),0,IF(ISNUMBER(SEARCH(AL$3,Consolidado!$D855)),IF(COUNTIFS(Consolidado!$AC$5:AC855,Consolidado!$AC855,Consolidado!$D$5:D855,"*"&amp;AL$3&amp;"*")=1,1,0),0))</f>
        <v>0</v>
      </c>
      <c r="AM855" s="0" t="n">
        <f aca="false">IF(OR(AM$3="",Consolidado!$D855=""),0,IF(ISNUMBER(SEARCH(AM$3,Consolidado!$D855)),IF(COUNTIFS(Consolidado!$AC$5:AC855,Consolidado!$AC855,Consolidado!$D$5:D855,"*"&amp;AM$3&amp;"*")=1,1,0),0))</f>
        <v>0</v>
      </c>
      <c r="AN855" s="0" t="n">
        <f aca="false">IF(OR(AN$3="",Consolidado!$D855=""),0,IF(ISNUMBER(SEARCH(AN$3,Consolidado!$D855)),IF(COUNTIFS(Consolidado!$AC$5:AC855,Consolidado!$AC855,Consolidado!$D$5:D855,"*"&amp;AN$3&amp;"*")=1,1,0),0))</f>
        <v>0</v>
      </c>
      <c r="AO855" s="0" t="n">
        <f aca="false">IF(OR(AO$3="",Consolidado!$D855=""),0,IF(ISNUMBER(SEARCH(AO$3,Consolidado!$D855)),IF(COUNTIFS(Consolidado!$AC$5:AC855,Consolidado!$AC855,Consolidado!$D$5:D855,"*"&amp;AO$3&amp;"*")=1,1,0),0))</f>
        <v>0</v>
      </c>
    </row>
    <row r="856" customFormat="false" ht="15" hidden="false" customHeight="false" outlineLevel="0" collapsed="false">
      <c r="B856" s="0" t="n">
        <f aca="false">IF(OR(B$3="",Consolidado!$D856=""),0,IF(ISNUMBER(SEARCH(B$3,Consolidado!$D856)),IF(COUNTIFS(Consolidado!$AC$5:AC856,Consolidado!$AC856,Consolidado!$D$5:D856,"*"&amp;B$3&amp;"*")=1,1,0),0))</f>
        <v>0</v>
      </c>
      <c r="C856" s="0" t="n">
        <f aca="false">IF(OR(C$3="",Consolidado!$D856=""),0,IF(ISNUMBER(SEARCH(C$3,Consolidado!$D856)),IF(COUNTIFS(Consolidado!$AC$5:AC856,Consolidado!$AC856,Consolidado!$D$5:D856,"*"&amp;C$3&amp;"*")=1,1,0),0))</f>
        <v>0</v>
      </c>
      <c r="D856" s="0" t="n">
        <f aca="false">IF(OR(D$3="",Consolidado!$D856=""),0,IF(ISNUMBER(SEARCH(D$3,Consolidado!$D856)),IF(COUNTIFS(Consolidado!$AC$5:AC856,Consolidado!$AC856,Consolidado!$D$5:D856,"*"&amp;D$3&amp;"*")=1,1,0),0))</f>
        <v>0</v>
      </c>
      <c r="E856" s="0" t="n">
        <f aca="false">IF(OR(E$3="",Consolidado!$D856=""),0,IF(ISNUMBER(SEARCH(E$3,Consolidado!$D856)),IF(COUNTIFS(Consolidado!$AC$5:AC856,Consolidado!$AC856,Consolidado!$D$5:D856,"*"&amp;E$3&amp;"*")=1,1,0),0))</f>
        <v>0</v>
      </c>
      <c r="F856" s="0" t="n">
        <f aca="false">IF(OR(F$3="",Consolidado!$D856=""),0,IF(ISNUMBER(SEARCH(F$3,Consolidado!$D856)),IF(COUNTIFS(Consolidado!$AC$5:AC856,Consolidado!$AC856,Consolidado!$D$5:D856,"*"&amp;F$3&amp;"*")=1,1,0),0))</f>
        <v>0</v>
      </c>
      <c r="G856" s="0" t="n">
        <f aca="false">IF(OR(G$3="",Consolidado!$D856=""),0,IF(ISNUMBER(SEARCH(G$3,Consolidado!$D856)),IF(COUNTIFS(Consolidado!$AC$5:AC856,Consolidado!$AC856,Consolidado!$D$5:D856,"*"&amp;G$3&amp;"*")=1,1,0),0))</f>
        <v>0</v>
      </c>
      <c r="H856" s="0" t="n">
        <f aca="false">IF(OR(H$3="",Consolidado!$D856=""),0,IF(ISNUMBER(SEARCH(H$3,Consolidado!$D856)),IF(COUNTIFS(Consolidado!$AC$5:AC856,Consolidado!$AC856,Consolidado!$D$5:D856,"*"&amp;H$3&amp;"*")=1,1,0),0))</f>
        <v>0</v>
      </c>
      <c r="I856" s="0" t="n">
        <f aca="false">IF(OR(I$3="",Consolidado!$D856=""),0,IF(ISNUMBER(SEARCH(I$3,Consolidado!$D856)),IF(COUNTIFS(Consolidado!$AC$5:AC856,Consolidado!$AC856,Consolidado!$D$5:D856,"*"&amp;I$3&amp;"*")=1,1,0),0))</f>
        <v>0</v>
      </c>
      <c r="J856" s="0" t="n">
        <f aca="false">IF(OR(J$3="",Consolidado!$D856=""),0,IF(ISNUMBER(SEARCH(J$3,Consolidado!$D856)),IF(COUNTIFS(Consolidado!$AC$5:AC856,Consolidado!$AC856,Consolidado!$D$5:D856,"*"&amp;J$3&amp;"*")=1,1,0),0))</f>
        <v>0</v>
      </c>
      <c r="K856" s="0" t="n">
        <f aca="false">IF(OR(K$3="",Consolidado!$D856=""),0,IF(ISNUMBER(SEARCH(K$3,Consolidado!$D856)),IF(COUNTIFS(Consolidado!$AC$5:AC856,Consolidado!$AC856,Consolidado!$D$5:D856,"*"&amp;K$3&amp;"*")=1,1,0),0))</f>
        <v>0</v>
      </c>
      <c r="L856" s="0" t="n">
        <f aca="false">IF(OR(L$3="",Consolidado!$D856=""),0,IF(ISNUMBER(SEARCH(L$3,Consolidado!$D856)),IF(COUNTIFS(Consolidado!$AC$5:AC856,Consolidado!$AC856,Consolidado!$D$5:D856,"*"&amp;L$3&amp;"*")=1,1,0),0))</f>
        <v>0</v>
      </c>
      <c r="M856" s="0" t="n">
        <f aca="false">IF(OR(M$3="",Consolidado!$D856=""),0,IF(ISNUMBER(SEARCH(M$3,Consolidado!$D856)),IF(COUNTIFS(Consolidado!$AC$5:AC856,Consolidado!$AC856,Consolidado!$D$5:D856,"*"&amp;M$3&amp;"*")=1,1,0),0))</f>
        <v>0</v>
      </c>
      <c r="N856" s="0" t="n">
        <f aca="false">IF(OR(N$3="",Consolidado!$D856=""),0,IF(ISNUMBER(SEARCH(N$3,Consolidado!$D856)),IF(COUNTIFS(Consolidado!$AC$5:AC856,Consolidado!$AC856,Consolidado!$D$5:D856,"*"&amp;N$3&amp;"*")=1,1,0),0))</f>
        <v>0</v>
      </c>
      <c r="O856" s="0" t="n">
        <f aca="false">IF(OR(O$3="",Consolidado!$D856=""),0,IF(ISNUMBER(SEARCH(O$3,Consolidado!$D856)),IF(COUNTIFS(Consolidado!$AC$5:AC856,Consolidado!$AC856,Consolidado!$D$5:D856,"*"&amp;O$3&amp;"*")=1,1,0),0))</f>
        <v>0</v>
      </c>
      <c r="P856" s="0" t="n">
        <f aca="false">IF(OR(P$3="",Consolidado!$D856=""),0,IF(ISNUMBER(SEARCH(P$3,Consolidado!$D856)),IF(COUNTIFS(Consolidado!$AC$5:AC856,Consolidado!$AC856,Consolidado!$D$5:D856,"*"&amp;P$3&amp;"*")=1,1,0),0))</f>
        <v>0</v>
      </c>
      <c r="Q856" s="0" t="n">
        <f aca="false">IF(OR(Q$3="",Consolidado!$D856=""),0,IF(ISNUMBER(SEARCH(Q$3,Consolidado!$D856)),IF(COUNTIFS(Consolidado!$AC$5:AC856,Consolidado!$AC856,Consolidado!$D$5:D856,"*"&amp;Q$3&amp;"*")=1,1,0),0))</f>
        <v>0</v>
      </c>
      <c r="R856" s="0" t="n">
        <f aca="false">IF(OR(R$3="",Consolidado!$D856=""),0,IF(ISNUMBER(SEARCH(R$3,Consolidado!$D856)),IF(COUNTIFS(Consolidado!$AC$5:AC856,Consolidado!$AC856,Consolidado!$D$5:D856,"*"&amp;R$3&amp;"*")=1,1,0),0))</f>
        <v>0</v>
      </c>
      <c r="S856" s="0" t="n">
        <f aca="false">IF(OR(S$3="",Consolidado!$D856=""),0,IF(ISNUMBER(SEARCH(S$3,Consolidado!$D856)),IF(COUNTIFS(Consolidado!$AC$5:AC856,Consolidado!$AC856,Consolidado!$D$5:D856,"*"&amp;S$3&amp;"*")=1,1,0),0))</f>
        <v>0</v>
      </c>
      <c r="T856" s="0" t="n">
        <f aca="false">IF(OR(T$3="",Consolidado!$D856=""),0,IF(ISNUMBER(SEARCH(T$3,Consolidado!$D856)),IF(COUNTIFS(Consolidado!$AC$5:AC856,Consolidado!$AC856,Consolidado!$D$5:D856,"*"&amp;T$3&amp;"*")=1,1,0),0))</f>
        <v>0</v>
      </c>
      <c r="U856" s="0" t="n">
        <f aca="false">IF(OR(U$3="",Consolidado!$D856=""),0,IF(ISNUMBER(SEARCH(U$3,Consolidado!$D856)),IF(COUNTIFS(Consolidado!$AC$5:AC856,Consolidado!$AC856,Consolidado!$D$5:D856,"*"&amp;U$3&amp;"*")=1,1,0),0))</f>
        <v>0</v>
      </c>
      <c r="V856" s="0" t="n">
        <f aca="false">IF(OR(V$3="",Consolidado!$D856=""),0,IF(ISNUMBER(SEARCH(V$3,Consolidado!$D856)),IF(COUNTIFS(Consolidado!$AC$5:AC856,Consolidado!$AC856,Consolidado!$D$5:D856,"*"&amp;V$3&amp;"*")=1,1,0),0))</f>
        <v>0</v>
      </c>
      <c r="W856" s="0" t="n">
        <f aca="false">IF(OR(W$3="",Consolidado!$D856=""),0,IF(ISNUMBER(SEARCH(W$3,Consolidado!$D856)),IF(COUNTIFS(Consolidado!$AC$5:AC856,Consolidado!$AC856,Consolidado!$D$5:D856,"*"&amp;W$3&amp;"*")=1,1,0),0))</f>
        <v>0</v>
      </c>
      <c r="X856" s="0" t="n">
        <f aca="false">IF(OR(X$3="",Consolidado!$D856=""),0,IF(ISNUMBER(SEARCH(X$3,Consolidado!$D856)),IF(COUNTIFS(Consolidado!$AC$5:AC856,Consolidado!$AC856,Consolidado!$D$5:D856,"*"&amp;X$3&amp;"*")=1,1,0),0))</f>
        <v>0</v>
      </c>
      <c r="Y856" s="0" t="n">
        <f aca="false">IF(OR(Y$3="",Consolidado!$D856=""),0,IF(ISNUMBER(SEARCH(Y$3,Consolidado!$D856)),IF(COUNTIFS(Consolidado!$AC$5:AC856,Consolidado!$AC856,Consolidado!$D$5:D856,"*"&amp;Y$3&amp;"*")=1,1,0),0))</f>
        <v>0</v>
      </c>
      <c r="Z856" s="0" t="n">
        <f aca="false">IF(OR(Z$3="",Consolidado!$D856=""),0,IF(ISNUMBER(SEARCH(Z$3,Consolidado!$D856)),IF(COUNTIFS(Consolidado!$AC$5:AC856,Consolidado!$AC856,Consolidado!$D$5:D856,"*"&amp;Z$3&amp;"*")=1,1,0),0))</f>
        <v>0</v>
      </c>
      <c r="AA856" s="0" t="n">
        <f aca="false">IF(OR(AA$3="",Consolidado!$D856=""),0,IF(ISNUMBER(SEARCH(AA$3,Consolidado!$D856)),IF(COUNTIFS(Consolidado!$AC$5:AC856,Consolidado!$AC856,Consolidado!$D$5:D856,"*"&amp;AA$3&amp;"*")=1,1,0),0))</f>
        <v>0</v>
      </c>
      <c r="AB856" s="0" t="n">
        <f aca="false">IF(OR(AB$3="",Consolidado!$D856=""),0,IF(ISNUMBER(SEARCH(AB$3,Consolidado!$D856)),IF(COUNTIFS(Consolidado!$AC$5:AC856,Consolidado!$AC856,Consolidado!$D$5:D856,"*"&amp;AB$3&amp;"*")=1,1,0),0))</f>
        <v>0</v>
      </c>
      <c r="AC856" s="0" t="n">
        <f aca="false">IF(OR(AC$3="",Consolidado!$D856=""),0,IF(ISNUMBER(SEARCH(AC$3,Consolidado!$D856)),IF(COUNTIFS(Consolidado!$AC$5:AC856,Consolidado!$AC856,Consolidado!$D$5:D856,"*"&amp;AC$3&amp;"*")=1,1,0),0))</f>
        <v>0</v>
      </c>
      <c r="AD856" s="0" t="n">
        <f aca="false">IF(OR(AD$3="",Consolidado!$D856=""),0,IF(ISNUMBER(SEARCH(AD$3,Consolidado!$D856)),IF(COUNTIFS(Consolidado!$AC$5:AC856,Consolidado!$AC856,Consolidado!$D$5:D856,"*"&amp;AD$3&amp;"*")=1,1,0),0))</f>
        <v>0</v>
      </c>
      <c r="AE856" s="0" t="n">
        <f aca="false">IF(OR(AE$3="",Consolidado!$D856=""),0,IF(ISNUMBER(SEARCH(AE$3,Consolidado!$D856)),IF(COUNTIFS(Consolidado!$AC$5:AC856,Consolidado!$AC856,Consolidado!$D$5:D856,"*"&amp;AE$3&amp;"*")=1,1,0),0))</f>
        <v>0</v>
      </c>
      <c r="AF856" s="0" t="n">
        <f aca="false">IF(OR(AF$3="",Consolidado!$D856=""),0,IF(ISNUMBER(SEARCH(AF$3,Consolidado!$D856)),IF(COUNTIFS(Consolidado!$AC$5:AC856,Consolidado!$AC856,Consolidado!$D$5:D856,"*"&amp;AF$3&amp;"*")=1,1,0),0))</f>
        <v>0</v>
      </c>
      <c r="AG856" s="0" t="n">
        <f aca="false">IF(OR(AG$3="",Consolidado!$D856=""),0,IF(ISNUMBER(SEARCH(AG$3,Consolidado!$D856)),IF(COUNTIFS(Consolidado!$AC$5:AC856,Consolidado!$AC856,Consolidado!$D$5:D856,"*"&amp;AG$3&amp;"*")=1,1,0),0))</f>
        <v>0</v>
      </c>
      <c r="AH856" s="0" t="n">
        <f aca="false">IF(OR(AH$3="",Consolidado!$D856=""),0,IF(ISNUMBER(SEARCH(AH$3,Consolidado!$D856)),IF(COUNTIFS(Consolidado!$AC$5:AC856,Consolidado!$AC856,Consolidado!$D$5:D856,"*"&amp;AH$3&amp;"*")=1,1,0),0))</f>
        <v>0</v>
      </c>
      <c r="AI856" s="0" t="n">
        <f aca="false">IF(OR(AI$3="",Consolidado!$D856=""),0,IF(ISNUMBER(SEARCH(AI$3,Consolidado!$D856)),IF(COUNTIFS(Consolidado!$AC$5:AC856,Consolidado!$AC856,Consolidado!$D$5:D856,"*"&amp;AI$3&amp;"*")=1,1,0),0))</f>
        <v>0</v>
      </c>
      <c r="AJ856" s="0" t="n">
        <f aca="false">IF(OR(AJ$3="",Consolidado!$D856=""),0,IF(ISNUMBER(SEARCH(AJ$3,Consolidado!$D856)),IF(COUNTIFS(Consolidado!$AC$5:AC856,Consolidado!$AC856,Consolidado!$D$5:D856,"*"&amp;AJ$3&amp;"*")=1,1,0),0))</f>
        <v>0</v>
      </c>
      <c r="AK856" s="0" t="n">
        <f aca="false">IF(OR(AK$3="",Consolidado!$D856=""),0,IF(ISNUMBER(SEARCH(AK$3,Consolidado!$D856)),IF(COUNTIFS(Consolidado!$AC$5:AC856,Consolidado!$AC856,Consolidado!$D$5:D856,"*"&amp;AK$3&amp;"*")=1,1,0),0))</f>
        <v>0</v>
      </c>
      <c r="AL856" s="0" t="n">
        <f aca="false">IF(OR(AL$3="",Consolidado!$D856=""),0,IF(ISNUMBER(SEARCH(AL$3,Consolidado!$D856)),IF(COUNTIFS(Consolidado!$AC$5:AC856,Consolidado!$AC856,Consolidado!$D$5:D856,"*"&amp;AL$3&amp;"*")=1,1,0),0))</f>
        <v>0</v>
      </c>
      <c r="AM856" s="0" t="n">
        <f aca="false">IF(OR(AM$3="",Consolidado!$D856=""),0,IF(ISNUMBER(SEARCH(AM$3,Consolidado!$D856)),IF(COUNTIFS(Consolidado!$AC$5:AC856,Consolidado!$AC856,Consolidado!$D$5:D856,"*"&amp;AM$3&amp;"*")=1,1,0),0))</f>
        <v>0</v>
      </c>
      <c r="AN856" s="0" t="n">
        <f aca="false">IF(OR(AN$3="",Consolidado!$D856=""),0,IF(ISNUMBER(SEARCH(AN$3,Consolidado!$D856)),IF(COUNTIFS(Consolidado!$AC$5:AC856,Consolidado!$AC856,Consolidado!$D$5:D856,"*"&amp;AN$3&amp;"*")=1,1,0),0))</f>
        <v>0</v>
      </c>
      <c r="AO856" s="0" t="n">
        <f aca="false">IF(OR(AO$3="",Consolidado!$D856=""),0,IF(ISNUMBER(SEARCH(AO$3,Consolidado!$D856)),IF(COUNTIFS(Consolidado!$AC$5:AC856,Consolidado!$AC856,Consolidado!$D$5:D856,"*"&amp;AO$3&amp;"*")=1,1,0),0))</f>
        <v>0</v>
      </c>
    </row>
    <row r="857" customFormat="false" ht="15" hidden="false" customHeight="false" outlineLevel="0" collapsed="false">
      <c r="B857" s="0" t="n">
        <f aca="false">IF(OR(B$3="",Consolidado!$D857=""),0,IF(ISNUMBER(SEARCH(B$3,Consolidado!$D857)),IF(COUNTIFS(Consolidado!$AC$5:AC857,Consolidado!$AC857,Consolidado!$D$5:D857,"*"&amp;B$3&amp;"*")=1,1,0),0))</f>
        <v>0</v>
      </c>
      <c r="C857" s="0" t="n">
        <f aca="false">IF(OR(C$3="",Consolidado!$D857=""),0,IF(ISNUMBER(SEARCH(C$3,Consolidado!$D857)),IF(COUNTIFS(Consolidado!$AC$5:AC857,Consolidado!$AC857,Consolidado!$D$5:D857,"*"&amp;C$3&amp;"*")=1,1,0),0))</f>
        <v>0</v>
      </c>
      <c r="D857" s="0" t="n">
        <f aca="false">IF(OR(D$3="",Consolidado!$D857=""),0,IF(ISNUMBER(SEARCH(D$3,Consolidado!$D857)),IF(COUNTIFS(Consolidado!$AC$5:AC857,Consolidado!$AC857,Consolidado!$D$5:D857,"*"&amp;D$3&amp;"*")=1,1,0),0))</f>
        <v>0</v>
      </c>
      <c r="E857" s="0" t="n">
        <f aca="false">IF(OR(E$3="",Consolidado!$D857=""),0,IF(ISNUMBER(SEARCH(E$3,Consolidado!$D857)),IF(COUNTIFS(Consolidado!$AC$5:AC857,Consolidado!$AC857,Consolidado!$D$5:D857,"*"&amp;E$3&amp;"*")=1,1,0),0))</f>
        <v>0</v>
      </c>
      <c r="F857" s="0" t="n">
        <f aca="false">IF(OR(F$3="",Consolidado!$D857=""),0,IF(ISNUMBER(SEARCH(F$3,Consolidado!$D857)),IF(COUNTIFS(Consolidado!$AC$5:AC857,Consolidado!$AC857,Consolidado!$D$5:D857,"*"&amp;F$3&amp;"*")=1,1,0),0))</f>
        <v>0</v>
      </c>
      <c r="G857" s="0" t="n">
        <f aca="false">IF(OR(G$3="",Consolidado!$D857=""),0,IF(ISNUMBER(SEARCH(G$3,Consolidado!$D857)),IF(COUNTIFS(Consolidado!$AC$5:AC857,Consolidado!$AC857,Consolidado!$D$5:D857,"*"&amp;G$3&amp;"*")=1,1,0),0))</f>
        <v>0</v>
      </c>
      <c r="H857" s="0" t="n">
        <f aca="false">IF(OR(H$3="",Consolidado!$D857=""),0,IF(ISNUMBER(SEARCH(H$3,Consolidado!$D857)),IF(COUNTIFS(Consolidado!$AC$5:AC857,Consolidado!$AC857,Consolidado!$D$5:D857,"*"&amp;H$3&amp;"*")=1,1,0),0))</f>
        <v>0</v>
      </c>
      <c r="I857" s="0" t="n">
        <f aca="false">IF(OR(I$3="",Consolidado!$D857=""),0,IF(ISNUMBER(SEARCH(I$3,Consolidado!$D857)),IF(COUNTIFS(Consolidado!$AC$5:AC857,Consolidado!$AC857,Consolidado!$D$5:D857,"*"&amp;I$3&amp;"*")=1,1,0),0))</f>
        <v>0</v>
      </c>
      <c r="J857" s="0" t="n">
        <f aca="false">IF(OR(J$3="",Consolidado!$D857=""),0,IF(ISNUMBER(SEARCH(J$3,Consolidado!$D857)),IF(COUNTIFS(Consolidado!$AC$5:AC857,Consolidado!$AC857,Consolidado!$D$5:D857,"*"&amp;J$3&amp;"*")=1,1,0),0))</f>
        <v>0</v>
      </c>
      <c r="K857" s="0" t="n">
        <f aca="false">IF(OR(K$3="",Consolidado!$D857=""),0,IF(ISNUMBER(SEARCH(K$3,Consolidado!$D857)),IF(COUNTIFS(Consolidado!$AC$5:AC857,Consolidado!$AC857,Consolidado!$D$5:D857,"*"&amp;K$3&amp;"*")=1,1,0),0))</f>
        <v>0</v>
      </c>
      <c r="L857" s="0" t="n">
        <f aca="false">IF(OR(L$3="",Consolidado!$D857=""),0,IF(ISNUMBER(SEARCH(L$3,Consolidado!$D857)),IF(COUNTIFS(Consolidado!$AC$5:AC857,Consolidado!$AC857,Consolidado!$D$5:D857,"*"&amp;L$3&amp;"*")=1,1,0),0))</f>
        <v>0</v>
      </c>
      <c r="M857" s="0" t="n">
        <f aca="false">IF(OR(M$3="",Consolidado!$D857=""),0,IF(ISNUMBER(SEARCH(M$3,Consolidado!$D857)),IF(COUNTIFS(Consolidado!$AC$5:AC857,Consolidado!$AC857,Consolidado!$D$5:D857,"*"&amp;M$3&amp;"*")=1,1,0),0))</f>
        <v>0</v>
      </c>
      <c r="N857" s="0" t="n">
        <f aca="false">IF(OR(N$3="",Consolidado!$D857=""),0,IF(ISNUMBER(SEARCH(N$3,Consolidado!$D857)),IF(COUNTIFS(Consolidado!$AC$5:AC857,Consolidado!$AC857,Consolidado!$D$5:D857,"*"&amp;N$3&amp;"*")=1,1,0),0))</f>
        <v>0</v>
      </c>
      <c r="O857" s="0" t="n">
        <f aca="false">IF(OR(O$3="",Consolidado!$D857=""),0,IF(ISNUMBER(SEARCH(O$3,Consolidado!$D857)),IF(COUNTIFS(Consolidado!$AC$5:AC857,Consolidado!$AC857,Consolidado!$D$5:D857,"*"&amp;O$3&amp;"*")=1,1,0),0))</f>
        <v>0</v>
      </c>
      <c r="P857" s="0" t="n">
        <f aca="false">IF(OR(P$3="",Consolidado!$D857=""),0,IF(ISNUMBER(SEARCH(P$3,Consolidado!$D857)),IF(COUNTIFS(Consolidado!$AC$5:AC857,Consolidado!$AC857,Consolidado!$D$5:D857,"*"&amp;P$3&amp;"*")=1,1,0),0))</f>
        <v>0</v>
      </c>
      <c r="Q857" s="0" t="n">
        <f aca="false">IF(OR(Q$3="",Consolidado!$D857=""),0,IF(ISNUMBER(SEARCH(Q$3,Consolidado!$D857)),IF(COUNTIFS(Consolidado!$AC$5:AC857,Consolidado!$AC857,Consolidado!$D$5:D857,"*"&amp;Q$3&amp;"*")=1,1,0),0))</f>
        <v>0</v>
      </c>
      <c r="R857" s="0" t="n">
        <f aca="false">IF(OR(R$3="",Consolidado!$D857=""),0,IF(ISNUMBER(SEARCH(R$3,Consolidado!$D857)),IF(COUNTIFS(Consolidado!$AC$5:AC857,Consolidado!$AC857,Consolidado!$D$5:D857,"*"&amp;R$3&amp;"*")=1,1,0),0))</f>
        <v>0</v>
      </c>
      <c r="S857" s="0" t="n">
        <f aca="false">IF(OR(S$3="",Consolidado!$D857=""),0,IF(ISNUMBER(SEARCH(S$3,Consolidado!$D857)),IF(COUNTIFS(Consolidado!$AC$5:AC857,Consolidado!$AC857,Consolidado!$D$5:D857,"*"&amp;S$3&amp;"*")=1,1,0),0))</f>
        <v>0</v>
      </c>
      <c r="T857" s="0" t="n">
        <f aca="false">IF(OR(T$3="",Consolidado!$D857=""),0,IF(ISNUMBER(SEARCH(T$3,Consolidado!$D857)),IF(COUNTIFS(Consolidado!$AC$5:AC857,Consolidado!$AC857,Consolidado!$D$5:D857,"*"&amp;T$3&amp;"*")=1,1,0),0))</f>
        <v>0</v>
      </c>
      <c r="U857" s="0" t="n">
        <f aca="false">IF(OR(U$3="",Consolidado!$D857=""),0,IF(ISNUMBER(SEARCH(U$3,Consolidado!$D857)),IF(COUNTIFS(Consolidado!$AC$5:AC857,Consolidado!$AC857,Consolidado!$D$5:D857,"*"&amp;U$3&amp;"*")=1,1,0),0))</f>
        <v>0</v>
      </c>
      <c r="V857" s="0" t="n">
        <f aca="false">IF(OR(V$3="",Consolidado!$D857=""),0,IF(ISNUMBER(SEARCH(V$3,Consolidado!$D857)),IF(COUNTIFS(Consolidado!$AC$5:AC857,Consolidado!$AC857,Consolidado!$D$5:D857,"*"&amp;V$3&amp;"*")=1,1,0),0))</f>
        <v>0</v>
      </c>
      <c r="W857" s="0" t="n">
        <f aca="false">IF(OR(W$3="",Consolidado!$D857=""),0,IF(ISNUMBER(SEARCH(W$3,Consolidado!$D857)),IF(COUNTIFS(Consolidado!$AC$5:AC857,Consolidado!$AC857,Consolidado!$D$5:D857,"*"&amp;W$3&amp;"*")=1,1,0),0))</f>
        <v>0</v>
      </c>
      <c r="X857" s="0" t="n">
        <f aca="false">IF(OR(X$3="",Consolidado!$D857=""),0,IF(ISNUMBER(SEARCH(X$3,Consolidado!$D857)),IF(COUNTIFS(Consolidado!$AC$5:AC857,Consolidado!$AC857,Consolidado!$D$5:D857,"*"&amp;X$3&amp;"*")=1,1,0),0))</f>
        <v>0</v>
      </c>
      <c r="Y857" s="0" t="n">
        <f aca="false">IF(OR(Y$3="",Consolidado!$D857=""),0,IF(ISNUMBER(SEARCH(Y$3,Consolidado!$D857)),IF(COUNTIFS(Consolidado!$AC$5:AC857,Consolidado!$AC857,Consolidado!$D$5:D857,"*"&amp;Y$3&amp;"*")=1,1,0),0))</f>
        <v>0</v>
      </c>
      <c r="Z857" s="0" t="n">
        <f aca="false">IF(OR(Z$3="",Consolidado!$D857=""),0,IF(ISNUMBER(SEARCH(Z$3,Consolidado!$D857)),IF(COUNTIFS(Consolidado!$AC$5:AC857,Consolidado!$AC857,Consolidado!$D$5:D857,"*"&amp;Z$3&amp;"*")=1,1,0),0))</f>
        <v>0</v>
      </c>
      <c r="AA857" s="0" t="n">
        <f aca="false">IF(OR(AA$3="",Consolidado!$D857=""),0,IF(ISNUMBER(SEARCH(AA$3,Consolidado!$D857)),IF(COUNTIFS(Consolidado!$AC$5:AC857,Consolidado!$AC857,Consolidado!$D$5:D857,"*"&amp;AA$3&amp;"*")=1,1,0),0))</f>
        <v>0</v>
      </c>
      <c r="AB857" s="0" t="n">
        <f aca="false">IF(OR(AB$3="",Consolidado!$D857=""),0,IF(ISNUMBER(SEARCH(AB$3,Consolidado!$D857)),IF(COUNTIFS(Consolidado!$AC$5:AC857,Consolidado!$AC857,Consolidado!$D$5:D857,"*"&amp;AB$3&amp;"*")=1,1,0),0))</f>
        <v>0</v>
      </c>
      <c r="AC857" s="0" t="n">
        <f aca="false">IF(OR(AC$3="",Consolidado!$D857=""),0,IF(ISNUMBER(SEARCH(AC$3,Consolidado!$D857)),IF(COUNTIFS(Consolidado!$AC$5:AC857,Consolidado!$AC857,Consolidado!$D$5:D857,"*"&amp;AC$3&amp;"*")=1,1,0),0))</f>
        <v>0</v>
      </c>
      <c r="AD857" s="0" t="n">
        <f aca="false">IF(OR(AD$3="",Consolidado!$D857=""),0,IF(ISNUMBER(SEARCH(AD$3,Consolidado!$D857)),IF(COUNTIFS(Consolidado!$AC$5:AC857,Consolidado!$AC857,Consolidado!$D$5:D857,"*"&amp;AD$3&amp;"*")=1,1,0),0))</f>
        <v>0</v>
      </c>
      <c r="AE857" s="0" t="n">
        <f aca="false">IF(OR(AE$3="",Consolidado!$D857=""),0,IF(ISNUMBER(SEARCH(AE$3,Consolidado!$D857)),IF(COUNTIFS(Consolidado!$AC$5:AC857,Consolidado!$AC857,Consolidado!$D$5:D857,"*"&amp;AE$3&amp;"*")=1,1,0),0))</f>
        <v>0</v>
      </c>
      <c r="AF857" s="0" t="n">
        <f aca="false">IF(OR(AF$3="",Consolidado!$D857=""),0,IF(ISNUMBER(SEARCH(AF$3,Consolidado!$D857)),IF(COUNTIFS(Consolidado!$AC$5:AC857,Consolidado!$AC857,Consolidado!$D$5:D857,"*"&amp;AF$3&amp;"*")=1,1,0),0))</f>
        <v>0</v>
      </c>
      <c r="AG857" s="0" t="n">
        <f aca="false">IF(OR(AG$3="",Consolidado!$D857=""),0,IF(ISNUMBER(SEARCH(AG$3,Consolidado!$D857)),IF(COUNTIFS(Consolidado!$AC$5:AC857,Consolidado!$AC857,Consolidado!$D$5:D857,"*"&amp;AG$3&amp;"*")=1,1,0),0))</f>
        <v>0</v>
      </c>
      <c r="AH857" s="0" t="n">
        <f aca="false">IF(OR(AH$3="",Consolidado!$D857=""),0,IF(ISNUMBER(SEARCH(AH$3,Consolidado!$D857)),IF(COUNTIFS(Consolidado!$AC$5:AC857,Consolidado!$AC857,Consolidado!$D$5:D857,"*"&amp;AH$3&amp;"*")=1,1,0),0))</f>
        <v>0</v>
      </c>
      <c r="AI857" s="0" t="n">
        <f aca="false">IF(OR(AI$3="",Consolidado!$D857=""),0,IF(ISNUMBER(SEARCH(AI$3,Consolidado!$D857)),IF(COUNTIFS(Consolidado!$AC$5:AC857,Consolidado!$AC857,Consolidado!$D$5:D857,"*"&amp;AI$3&amp;"*")=1,1,0),0))</f>
        <v>0</v>
      </c>
      <c r="AJ857" s="0" t="n">
        <f aca="false">IF(OR(AJ$3="",Consolidado!$D857=""),0,IF(ISNUMBER(SEARCH(AJ$3,Consolidado!$D857)),IF(COUNTIFS(Consolidado!$AC$5:AC857,Consolidado!$AC857,Consolidado!$D$5:D857,"*"&amp;AJ$3&amp;"*")=1,1,0),0))</f>
        <v>0</v>
      </c>
      <c r="AK857" s="0" t="n">
        <f aca="false">IF(OR(AK$3="",Consolidado!$D857=""),0,IF(ISNUMBER(SEARCH(AK$3,Consolidado!$D857)),IF(COUNTIFS(Consolidado!$AC$5:AC857,Consolidado!$AC857,Consolidado!$D$5:D857,"*"&amp;AK$3&amp;"*")=1,1,0),0))</f>
        <v>0</v>
      </c>
      <c r="AL857" s="0" t="n">
        <f aca="false">IF(OR(AL$3="",Consolidado!$D857=""),0,IF(ISNUMBER(SEARCH(AL$3,Consolidado!$D857)),IF(COUNTIFS(Consolidado!$AC$5:AC857,Consolidado!$AC857,Consolidado!$D$5:D857,"*"&amp;AL$3&amp;"*")=1,1,0),0))</f>
        <v>0</v>
      </c>
      <c r="AM857" s="0" t="n">
        <f aca="false">IF(OR(AM$3="",Consolidado!$D857=""),0,IF(ISNUMBER(SEARCH(AM$3,Consolidado!$D857)),IF(COUNTIFS(Consolidado!$AC$5:AC857,Consolidado!$AC857,Consolidado!$D$5:D857,"*"&amp;AM$3&amp;"*")=1,1,0),0))</f>
        <v>0</v>
      </c>
      <c r="AN857" s="0" t="n">
        <f aca="false">IF(OR(AN$3="",Consolidado!$D857=""),0,IF(ISNUMBER(SEARCH(AN$3,Consolidado!$D857)),IF(COUNTIFS(Consolidado!$AC$5:AC857,Consolidado!$AC857,Consolidado!$D$5:D857,"*"&amp;AN$3&amp;"*")=1,1,0),0))</f>
        <v>0</v>
      </c>
      <c r="AO857" s="0" t="n">
        <f aca="false">IF(OR(AO$3="",Consolidado!$D857=""),0,IF(ISNUMBER(SEARCH(AO$3,Consolidado!$D857)),IF(COUNTIFS(Consolidado!$AC$5:AC857,Consolidado!$AC857,Consolidado!$D$5:D857,"*"&amp;AO$3&amp;"*")=1,1,0),0))</f>
        <v>0</v>
      </c>
    </row>
    <row r="858" customFormat="false" ht="15" hidden="false" customHeight="false" outlineLevel="0" collapsed="false">
      <c r="B858" s="0" t="n">
        <f aca="false">IF(OR(B$3="",Consolidado!$D858=""),0,IF(ISNUMBER(SEARCH(B$3,Consolidado!$D858)),IF(COUNTIFS(Consolidado!$AC$5:AC858,Consolidado!$AC858,Consolidado!$D$5:D858,"*"&amp;B$3&amp;"*")=1,1,0),0))</f>
        <v>0</v>
      </c>
      <c r="C858" s="0" t="n">
        <f aca="false">IF(OR(C$3="",Consolidado!$D858=""),0,IF(ISNUMBER(SEARCH(C$3,Consolidado!$D858)),IF(COUNTIFS(Consolidado!$AC$5:AC858,Consolidado!$AC858,Consolidado!$D$5:D858,"*"&amp;C$3&amp;"*")=1,1,0),0))</f>
        <v>0</v>
      </c>
      <c r="D858" s="0" t="n">
        <f aca="false">IF(OR(D$3="",Consolidado!$D858=""),0,IF(ISNUMBER(SEARCH(D$3,Consolidado!$D858)),IF(COUNTIFS(Consolidado!$AC$5:AC858,Consolidado!$AC858,Consolidado!$D$5:D858,"*"&amp;D$3&amp;"*")=1,1,0),0))</f>
        <v>0</v>
      </c>
      <c r="E858" s="0" t="n">
        <f aca="false">IF(OR(E$3="",Consolidado!$D858=""),0,IF(ISNUMBER(SEARCH(E$3,Consolidado!$D858)),IF(COUNTIFS(Consolidado!$AC$5:AC858,Consolidado!$AC858,Consolidado!$D$5:D858,"*"&amp;E$3&amp;"*")=1,1,0),0))</f>
        <v>0</v>
      </c>
      <c r="F858" s="0" t="n">
        <f aca="false">IF(OR(F$3="",Consolidado!$D858=""),0,IF(ISNUMBER(SEARCH(F$3,Consolidado!$D858)),IF(COUNTIFS(Consolidado!$AC$5:AC858,Consolidado!$AC858,Consolidado!$D$5:D858,"*"&amp;F$3&amp;"*")=1,1,0),0))</f>
        <v>0</v>
      </c>
      <c r="G858" s="0" t="n">
        <f aca="false">IF(OR(G$3="",Consolidado!$D858=""),0,IF(ISNUMBER(SEARCH(G$3,Consolidado!$D858)),IF(COUNTIFS(Consolidado!$AC$5:AC858,Consolidado!$AC858,Consolidado!$D$5:D858,"*"&amp;G$3&amp;"*")=1,1,0),0))</f>
        <v>0</v>
      </c>
      <c r="H858" s="0" t="n">
        <f aca="false">IF(OR(H$3="",Consolidado!$D858=""),0,IF(ISNUMBER(SEARCH(H$3,Consolidado!$D858)),IF(COUNTIFS(Consolidado!$AC$5:AC858,Consolidado!$AC858,Consolidado!$D$5:D858,"*"&amp;H$3&amp;"*")=1,1,0),0))</f>
        <v>0</v>
      </c>
      <c r="I858" s="0" t="n">
        <f aca="false">IF(OR(I$3="",Consolidado!$D858=""),0,IF(ISNUMBER(SEARCH(I$3,Consolidado!$D858)),IF(COUNTIFS(Consolidado!$AC$5:AC858,Consolidado!$AC858,Consolidado!$D$5:D858,"*"&amp;I$3&amp;"*")=1,1,0),0))</f>
        <v>0</v>
      </c>
      <c r="J858" s="0" t="n">
        <f aca="false">IF(OR(J$3="",Consolidado!$D858=""),0,IF(ISNUMBER(SEARCH(J$3,Consolidado!$D858)),IF(COUNTIFS(Consolidado!$AC$5:AC858,Consolidado!$AC858,Consolidado!$D$5:D858,"*"&amp;J$3&amp;"*")=1,1,0),0))</f>
        <v>0</v>
      </c>
      <c r="K858" s="0" t="n">
        <f aca="false">IF(OR(K$3="",Consolidado!$D858=""),0,IF(ISNUMBER(SEARCH(K$3,Consolidado!$D858)),IF(COUNTIFS(Consolidado!$AC$5:AC858,Consolidado!$AC858,Consolidado!$D$5:D858,"*"&amp;K$3&amp;"*")=1,1,0),0))</f>
        <v>0</v>
      </c>
      <c r="L858" s="0" t="n">
        <f aca="false">IF(OR(L$3="",Consolidado!$D858=""),0,IF(ISNUMBER(SEARCH(L$3,Consolidado!$D858)),IF(COUNTIFS(Consolidado!$AC$5:AC858,Consolidado!$AC858,Consolidado!$D$5:D858,"*"&amp;L$3&amp;"*")=1,1,0),0))</f>
        <v>0</v>
      </c>
      <c r="M858" s="0" t="n">
        <f aca="false">IF(OR(M$3="",Consolidado!$D858=""),0,IF(ISNUMBER(SEARCH(M$3,Consolidado!$D858)),IF(COUNTIFS(Consolidado!$AC$5:AC858,Consolidado!$AC858,Consolidado!$D$5:D858,"*"&amp;M$3&amp;"*")=1,1,0),0))</f>
        <v>0</v>
      </c>
      <c r="N858" s="0" t="n">
        <f aca="false">IF(OR(N$3="",Consolidado!$D858=""),0,IF(ISNUMBER(SEARCH(N$3,Consolidado!$D858)),IF(COUNTIFS(Consolidado!$AC$5:AC858,Consolidado!$AC858,Consolidado!$D$5:D858,"*"&amp;N$3&amp;"*")=1,1,0),0))</f>
        <v>0</v>
      </c>
      <c r="O858" s="0" t="n">
        <f aca="false">IF(OR(O$3="",Consolidado!$D858=""),0,IF(ISNUMBER(SEARCH(O$3,Consolidado!$D858)),IF(COUNTIFS(Consolidado!$AC$5:AC858,Consolidado!$AC858,Consolidado!$D$5:D858,"*"&amp;O$3&amp;"*")=1,1,0),0))</f>
        <v>0</v>
      </c>
      <c r="P858" s="0" t="n">
        <f aca="false">IF(OR(P$3="",Consolidado!$D858=""),0,IF(ISNUMBER(SEARCH(P$3,Consolidado!$D858)),IF(COUNTIFS(Consolidado!$AC$5:AC858,Consolidado!$AC858,Consolidado!$D$5:D858,"*"&amp;P$3&amp;"*")=1,1,0),0))</f>
        <v>0</v>
      </c>
      <c r="Q858" s="0" t="n">
        <f aca="false">IF(OR(Q$3="",Consolidado!$D858=""),0,IF(ISNUMBER(SEARCH(Q$3,Consolidado!$D858)),IF(COUNTIFS(Consolidado!$AC$5:AC858,Consolidado!$AC858,Consolidado!$D$5:D858,"*"&amp;Q$3&amp;"*")=1,1,0),0))</f>
        <v>0</v>
      </c>
      <c r="R858" s="0" t="n">
        <f aca="false">IF(OR(R$3="",Consolidado!$D858=""),0,IF(ISNUMBER(SEARCH(R$3,Consolidado!$D858)),IF(COUNTIFS(Consolidado!$AC$5:AC858,Consolidado!$AC858,Consolidado!$D$5:D858,"*"&amp;R$3&amp;"*")=1,1,0),0))</f>
        <v>0</v>
      </c>
      <c r="S858" s="0" t="n">
        <f aca="false">IF(OR(S$3="",Consolidado!$D858=""),0,IF(ISNUMBER(SEARCH(S$3,Consolidado!$D858)),IF(COUNTIFS(Consolidado!$AC$5:AC858,Consolidado!$AC858,Consolidado!$D$5:D858,"*"&amp;S$3&amp;"*")=1,1,0),0))</f>
        <v>0</v>
      </c>
      <c r="T858" s="0" t="n">
        <f aca="false">IF(OR(T$3="",Consolidado!$D858=""),0,IF(ISNUMBER(SEARCH(T$3,Consolidado!$D858)),IF(COUNTIFS(Consolidado!$AC$5:AC858,Consolidado!$AC858,Consolidado!$D$5:D858,"*"&amp;T$3&amp;"*")=1,1,0),0))</f>
        <v>0</v>
      </c>
      <c r="U858" s="0" t="n">
        <f aca="false">IF(OR(U$3="",Consolidado!$D858=""),0,IF(ISNUMBER(SEARCH(U$3,Consolidado!$D858)),IF(COUNTIFS(Consolidado!$AC$5:AC858,Consolidado!$AC858,Consolidado!$D$5:D858,"*"&amp;U$3&amp;"*")=1,1,0),0))</f>
        <v>0</v>
      </c>
      <c r="V858" s="0" t="n">
        <f aca="false">IF(OR(V$3="",Consolidado!$D858=""),0,IF(ISNUMBER(SEARCH(V$3,Consolidado!$D858)),IF(COUNTIFS(Consolidado!$AC$5:AC858,Consolidado!$AC858,Consolidado!$D$5:D858,"*"&amp;V$3&amp;"*")=1,1,0),0))</f>
        <v>0</v>
      </c>
      <c r="W858" s="0" t="n">
        <f aca="false">IF(OR(W$3="",Consolidado!$D858=""),0,IF(ISNUMBER(SEARCH(W$3,Consolidado!$D858)),IF(COUNTIFS(Consolidado!$AC$5:AC858,Consolidado!$AC858,Consolidado!$D$5:D858,"*"&amp;W$3&amp;"*")=1,1,0),0))</f>
        <v>0</v>
      </c>
      <c r="X858" s="0" t="n">
        <f aca="false">IF(OR(X$3="",Consolidado!$D858=""),0,IF(ISNUMBER(SEARCH(X$3,Consolidado!$D858)),IF(COUNTIFS(Consolidado!$AC$5:AC858,Consolidado!$AC858,Consolidado!$D$5:D858,"*"&amp;X$3&amp;"*")=1,1,0),0))</f>
        <v>0</v>
      </c>
      <c r="Y858" s="0" t="n">
        <f aca="false">IF(OR(Y$3="",Consolidado!$D858=""),0,IF(ISNUMBER(SEARCH(Y$3,Consolidado!$D858)),IF(COUNTIFS(Consolidado!$AC$5:AC858,Consolidado!$AC858,Consolidado!$D$5:D858,"*"&amp;Y$3&amp;"*")=1,1,0),0))</f>
        <v>0</v>
      </c>
      <c r="Z858" s="0" t="n">
        <f aca="false">IF(OR(Z$3="",Consolidado!$D858=""),0,IF(ISNUMBER(SEARCH(Z$3,Consolidado!$D858)),IF(COUNTIFS(Consolidado!$AC$5:AC858,Consolidado!$AC858,Consolidado!$D$5:D858,"*"&amp;Z$3&amp;"*")=1,1,0),0))</f>
        <v>0</v>
      </c>
      <c r="AA858" s="0" t="n">
        <f aca="false">IF(OR(AA$3="",Consolidado!$D858=""),0,IF(ISNUMBER(SEARCH(AA$3,Consolidado!$D858)),IF(COUNTIFS(Consolidado!$AC$5:AC858,Consolidado!$AC858,Consolidado!$D$5:D858,"*"&amp;AA$3&amp;"*")=1,1,0),0))</f>
        <v>0</v>
      </c>
      <c r="AB858" s="0" t="n">
        <f aca="false">IF(OR(AB$3="",Consolidado!$D858=""),0,IF(ISNUMBER(SEARCH(AB$3,Consolidado!$D858)),IF(COUNTIFS(Consolidado!$AC$5:AC858,Consolidado!$AC858,Consolidado!$D$5:D858,"*"&amp;AB$3&amp;"*")=1,1,0),0))</f>
        <v>0</v>
      </c>
      <c r="AC858" s="0" t="n">
        <f aca="false">IF(OR(AC$3="",Consolidado!$D858=""),0,IF(ISNUMBER(SEARCH(AC$3,Consolidado!$D858)),IF(COUNTIFS(Consolidado!$AC$5:AC858,Consolidado!$AC858,Consolidado!$D$5:D858,"*"&amp;AC$3&amp;"*")=1,1,0),0))</f>
        <v>0</v>
      </c>
      <c r="AD858" s="0" t="n">
        <f aca="false">IF(OR(AD$3="",Consolidado!$D858=""),0,IF(ISNUMBER(SEARCH(AD$3,Consolidado!$D858)),IF(COUNTIFS(Consolidado!$AC$5:AC858,Consolidado!$AC858,Consolidado!$D$5:D858,"*"&amp;AD$3&amp;"*")=1,1,0),0))</f>
        <v>0</v>
      </c>
      <c r="AE858" s="0" t="n">
        <f aca="false">IF(OR(AE$3="",Consolidado!$D858=""),0,IF(ISNUMBER(SEARCH(AE$3,Consolidado!$D858)),IF(COUNTIFS(Consolidado!$AC$5:AC858,Consolidado!$AC858,Consolidado!$D$5:D858,"*"&amp;AE$3&amp;"*")=1,1,0),0))</f>
        <v>0</v>
      </c>
      <c r="AF858" s="0" t="n">
        <f aca="false">IF(OR(AF$3="",Consolidado!$D858=""),0,IF(ISNUMBER(SEARCH(AF$3,Consolidado!$D858)),IF(COUNTIFS(Consolidado!$AC$5:AC858,Consolidado!$AC858,Consolidado!$D$5:D858,"*"&amp;AF$3&amp;"*")=1,1,0),0))</f>
        <v>0</v>
      </c>
      <c r="AG858" s="0" t="n">
        <f aca="false">IF(OR(AG$3="",Consolidado!$D858=""),0,IF(ISNUMBER(SEARCH(AG$3,Consolidado!$D858)),IF(COUNTIFS(Consolidado!$AC$5:AC858,Consolidado!$AC858,Consolidado!$D$5:D858,"*"&amp;AG$3&amp;"*")=1,1,0),0))</f>
        <v>0</v>
      </c>
      <c r="AH858" s="0" t="n">
        <f aca="false">IF(OR(AH$3="",Consolidado!$D858=""),0,IF(ISNUMBER(SEARCH(AH$3,Consolidado!$D858)),IF(COUNTIFS(Consolidado!$AC$5:AC858,Consolidado!$AC858,Consolidado!$D$5:D858,"*"&amp;AH$3&amp;"*")=1,1,0),0))</f>
        <v>0</v>
      </c>
      <c r="AI858" s="0" t="n">
        <f aca="false">IF(OR(AI$3="",Consolidado!$D858=""),0,IF(ISNUMBER(SEARCH(AI$3,Consolidado!$D858)),IF(COUNTIFS(Consolidado!$AC$5:AC858,Consolidado!$AC858,Consolidado!$D$5:D858,"*"&amp;AI$3&amp;"*")=1,1,0),0))</f>
        <v>0</v>
      </c>
      <c r="AJ858" s="0" t="n">
        <f aca="false">IF(OR(AJ$3="",Consolidado!$D858=""),0,IF(ISNUMBER(SEARCH(AJ$3,Consolidado!$D858)),IF(COUNTIFS(Consolidado!$AC$5:AC858,Consolidado!$AC858,Consolidado!$D$5:D858,"*"&amp;AJ$3&amp;"*")=1,1,0),0))</f>
        <v>0</v>
      </c>
      <c r="AK858" s="0" t="n">
        <f aca="false">IF(OR(AK$3="",Consolidado!$D858=""),0,IF(ISNUMBER(SEARCH(AK$3,Consolidado!$D858)),IF(COUNTIFS(Consolidado!$AC$5:AC858,Consolidado!$AC858,Consolidado!$D$5:D858,"*"&amp;AK$3&amp;"*")=1,1,0),0))</f>
        <v>0</v>
      </c>
      <c r="AL858" s="0" t="n">
        <f aca="false">IF(OR(AL$3="",Consolidado!$D858=""),0,IF(ISNUMBER(SEARCH(AL$3,Consolidado!$D858)),IF(COUNTIFS(Consolidado!$AC$5:AC858,Consolidado!$AC858,Consolidado!$D$5:D858,"*"&amp;AL$3&amp;"*")=1,1,0),0))</f>
        <v>0</v>
      </c>
      <c r="AM858" s="0" t="n">
        <f aca="false">IF(OR(AM$3="",Consolidado!$D858=""),0,IF(ISNUMBER(SEARCH(AM$3,Consolidado!$D858)),IF(COUNTIFS(Consolidado!$AC$5:AC858,Consolidado!$AC858,Consolidado!$D$5:D858,"*"&amp;AM$3&amp;"*")=1,1,0),0))</f>
        <v>0</v>
      </c>
      <c r="AN858" s="0" t="n">
        <f aca="false">IF(OR(AN$3="",Consolidado!$D858=""),0,IF(ISNUMBER(SEARCH(AN$3,Consolidado!$D858)),IF(COUNTIFS(Consolidado!$AC$5:AC858,Consolidado!$AC858,Consolidado!$D$5:D858,"*"&amp;AN$3&amp;"*")=1,1,0),0))</f>
        <v>0</v>
      </c>
      <c r="AO858" s="0" t="n">
        <f aca="false">IF(OR(AO$3="",Consolidado!$D858=""),0,IF(ISNUMBER(SEARCH(AO$3,Consolidado!$D858)),IF(COUNTIFS(Consolidado!$AC$5:AC858,Consolidado!$AC858,Consolidado!$D$5:D858,"*"&amp;AO$3&amp;"*")=1,1,0),0))</f>
        <v>0</v>
      </c>
    </row>
    <row r="859" customFormat="false" ht="15" hidden="false" customHeight="false" outlineLevel="0" collapsed="false">
      <c r="B859" s="0" t="n">
        <f aca="false">IF(OR(B$3="",Consolidado!$D859=""),0,IF(ISNUMBER(SEARCH(B$3,Consolidado!$D859)),IF(COUNTIFS(Consolidado!$AC$5:AC859,Consolidado!$AC859,Consolidado!$D$5:D859,"*"&amp;B$3&amp;"*")=1,1,0),0))</f>
        <v>0</v>
      </c>
      <c r="C859" s="0" t="n">
        <f aca="false">IF(OR(C$3="",Consolidado!$D859=""),0,IF(ISNUMBER(SEARCH(C$3,Consolidado!$D859)),IF(COUNTIFS(Consolidado!$AC$5:AC859,Consolidado!$AC859,Consolidado!$D$5:D859,"*"&amp;C$3&amp;"*")=1,1,0),0))</f>
        <v>0</v>
      </c>
      <c r="D859" s="0" t="n">
        <f aca="false">IF(OR(D$3="",Consolidado!$D859=""),0,IF(ISNUMBER(SEARCH(D$3,Consolidado!$D859)),IF(COUNTIFS(Consolidado!$AC$5:AC859,Consolidado!$AC859,Consolidado!$D$5:D859,"*"&amp;D$3&amp;"*")=1,1,0),0))</f>
        <v>0</v>
      </c>
      <c r="E859" s="0" t="n">
        <f aca="false">IF(OR(E$3="",Consolidado!$D859=""),0,IF(ISNUMBER(SEARCH(E$3,Consolidado!$D859)),IF(COUNTIFS(Consolidado!$AC$5:AC859,Consolidado!$AC859,Consolidado!$D$5:D859,"*"&amp;E$3&amp;"*")=1,1,0),0))</f>
        <v>0</v>
      </c>
      <c r="F859" s="0" t="n">
        <f aca="false">IF(OR(F$3="",Consolidado!$D859=""),0,IF(ISNUMBER(SEARCH(F$3,Consolidado!$D859)),IF(COUNTIFS(Consolidado!$AC$5:AC859,Consolidado!$AC859,Consolidado!$D$5:D859,"*"&amp;F$3&amp;"*")=1,1,0),0))</f>
        <v>0</v>
      </c>
      <c r="G859" s="0" t="n">
        <f aca="false">IF(OR(G$3="",Consolidado!$D859=""),0,IF(ISNUMBER(SEARCH(G$3,Consolidado!$D859)),IF(COUNTIFS(Consolidado!$AC$5:AC859,Consolidado!$AC859,Consolidado!$D$5:D859,"*"&amp;G$3&amp;"*")=1,1,0),0))</f>
        <v>0</v>
      </c>
      <c r="H859" s="0" t="n">
        <f aca="false">IF(OR(H$3="",Consolidado!$D859=""),0,IF(ISNUMBER(SEARCH(H$3,Consolidado!$D859)),IF(COUNTIFS(Consolidado!$AC$5:AC859,Consolidado!$AC859,Consolidado!$D$5:D859,"*"&amp;H$3&amp;"*")=1,1,0),0))</f>
        <v>0</v>
      </c>
      <c r="I859" s="0" t="n">
        <f aca="false">IF(OR(I$3="",Consolidado!$D859=""),0,IF(ISNUMBER(SEARCH(I$3,Consolidado!$D859)),IF(COUNTIFS(Consolidado!$AC$5:AC859,Consolidado!$AC859,Consolidado!$D$5:D859,"*"&amp;I$3&amp;"*")=1,1,0),0))</f>
        <v>0</v>
      </c>
      <c r="J859" s="0" t="n">
        <f aca="false">IF(OR(J$3="",Consolidado!$D859=""),0,IF(ISNUMBER(SEARCH(J$3,Consolidado!$D859)),IF(COUNTIFS(Consolidado!$AC$5:AC859,Consolidado!$AC859,Consolidado!$D$5:D859,"*"&amp;J$3&amp;"*")=1,1,0),0))</f>
        <v>0</v>
      </c>
      <c r="K859" s="0" t="n">
        <f aca="false">IF(OR(K$3="",Consolidado!$D859=""),0,IF(ISNUMBER(SEARCH(K$3,Consolidado!$D859)),IF(COUNTIFS(Consolidado!$AC$5:AC859,Consolidado!$AC859,Consolidado!$D$5:D859,"*"&amp;K$3&amp;"*")=1,1,0),0))</f>
        <v>0</v>
      </c>
      <c r="L859" s="0" t="n">
        <f aca="false">IF(OR(L$3="",Consolidado!$D859=""),0,IF(ISNUMBER(SEARCH(L$3,Consolidado!$D859)),IF(COUNTIFS(Consolidado!$AC$5:AC859,Consolidado!$AC859,Consolidado!$D$5:D859,"*"&amp;L$3&amp;"*")=1,1,0),0))</f>
        <v>0</v>
      </c>
      <c r="M859" s="0" t="n">
        <f aca="false">IF(OR(M$3="",Consolidado!$D859=""),0,IF(ISNUMBER(SEARCH(M$3,Consolidado!$D859)),IF(COUNTIFS(Consolidado!$AC$5:AC859,Consolidado!$AC859,Consolidado!$D$5:D859,"*"&amp;M$3&amp;"*")=1,1,0),0))</f>
        <v>0</v>
      </c>
      <c r="N859" s="0" t="n">
        <f aca="false">IF(OR(N$3="",Consolidado!$D859=""),0,IF(ISNUMBER(SEARCH(N$3,Consolidado!$D859)),IF(COUNTIFS(Consolidado!$AC$5:AC859,Consolidado!$AC859,Consolidado!$D$5:D859,"*"&amp;N$3&amp;"*")=1,1,0),0))</f>
        <v>0</v>
      </c>
      <c r="O859" s="0" t="n">
        <f aca="false">IF(OR(O$3="",Consolidado!$D859=""),0,IF(ISNUMBER(SEARCH(O$3,Consolidado!$D859)),IF(COUNTIFS(Consolidado!$AC$5:AC859,Consolidado!$AC859,Consolidado!$D$5:D859,"*"&amp;O$3&amp;"*")=1,1,0),0))</f>
        <v>0</v>
      </c>
      <c r="P859" s="0" t="n">
        <f aca="false">IF(OR(P$3="",Consolidado!$D859=""),0,IF(ISNUMBER(SEARCH(P$3,Consolidado!$D859)),IF(COUNTIFS(Consolidado!$AC$5:AC859,Consolidado!$AC859,Consolidado!$D$5:D859,"*"&amp;P$3&amp;"*")=1,1,0),0))</f>
        <v>0</v>
      </c>
      <c r="Q859" s="0" t="n">
        <f aca="false">IF(OR(Q$3="",Consolidado!$D859=""),0,IF(ISNUMBER(SEARCH(Q$3,Consolidado!$D859)),IF(COUNTIFS(Consolidado!$AC$5:AC859,Consolidado!$AC859,Consolidado!$D$5:D859,"*"&amp;Q$3&amp;"*")=1,1,0),0))</f>
        <v>0</v>
      </c>
      <c r="R859" s="0" t="n">
        <f aca="false">IF(OR(R$3="",Consolidado!$D859=""),0,IF(ISNUMBER(SEARCH(R$3,Consolidado!$D859)),IF(COUNTIFS(Consolidado!$AC$5:AC859,Consolidado!$AC859,Consolidado!$D$5:D859,"*"&amp;R$3&amp;"*")=1,1,0),0))</f>
        <v>0</v>
      </c>
      <c r="S859" s="0" t="n">
        <f aca="false">IF(OR(S$3="",Consolidado!$D859=""),0,IF(ISNUMBER(SEARCH(S$3,Consolidado!$D859)),IF(COUNTIFS(Consolidado!$AC$5:AC859,Consolidado!$AC859,Consolidado!$D$5:D859,"*"&amp;S$3&amp;"*")=1,1,0),0))</f>
        <v>0</v>
      </c>
      <c r="T859" s="0" t="n">
        <f aca="false">IF(OR(T$3="",Consolidado!$D859=""),0,IF(ISNUMBER(SEARCH(T$3,Consolidado!$D859)),IF(COUNTIFS(Consolidado!$AC$5:AC859,Consolidado!$AC859,Consolidado!$D$5:D859,"*"&amp;T$3&amp;"*")=1,1,0),0))</f>
        <v>0</v>
      </c>
      <c r="U859" s="0" t="n">
        <f aca="false">IF(OR(U$3="",Consolidado!$D859=""),0,IF(ISNUMBER(SEARCH(U$3,Consolidado!$D859)),IF(COUNTIFS(Consolidado!$AC$5:AC859,Consolidado!$AC859,Consolidado!$D$5:D859,"*"&amp;U$3&amp;"*")=1,1,0),0))</f>
        <v>0</v>
      </c>
      <c r="V859" s="0" t="n">
        <f aca="false">IF(OR(V$3="",Consolidado!$D859=""),0,IF(ISNUMBER(SEARCH(V$3,Consolidado!$D859)),IF(COUNTIFS(Consolidado!$AC$5:AC859,Consolidado!$AC859,Consolidado!$D$5:D859,"*"&amp;V$3&amp;"*")=1,1,0),0))</f>
        <v>0</v>
      </c>
      <c r="W859" s="0" t="n">
        <f aca="false">IF(OR(W$3="",Consolidado!$D859=""),0,IF(ISNUMBER(SEARCH(W$3,Consolidado!$D859)),IF(COUNTIFS(Consolidado!$AC$5:AC859,Consolidado!$AC859,Consolidado!$D$5:D859,"*"&amp;W$3&amp;"*")=1,1,0),0))</f>
        <v>0</v>
      </c>
      <c r="X859" s="0" t="n">
        <f aca="false">IF(OR(X$3="",Consolidado!$D859=""),0,IF(ISNUMBER(SEARCH(X$3,Consolidado!$D859)),IF(COUNTIFS(Consolidado!$AC$5:AC859,Consolidado!$AC859,Consolidado!$D$5:D859,"*"&amp;X$3&amp;"*")=1,1,0),0))</f>
        <v>0</v>
      </c>
      <c r="Y859" s="0" t="n">
        <f aca="false">IF(OR(Y$3="",Consolidado!$D859=""),0,IF(ISNUMBER(SEARCH(Y$3,Consolidado!$D859)),IF(COUNTIFS(Consolidado!$AC$5:AC859,Consolidado!$AC859,Consolidado!$D$5:D859,"*"&amp;Y$3&amp;"*")=1,1,0),0))</f>
        <v>0</v>
      </c>
      <c r="Z859" s="0" t="n">
        <f aca="false">IF(OR(Z$3="",Consolidado!$D859=""),0,IF(ISNUMBER(SEARCH(Z$3,Consolidado!$D859)),IF(COUNTIFS(Consolidado!$AC$5:AC859,Consolidado!$AC859,Consolidado!$D$5:D859,"*"&amp;Z$3&amp;"*")=1,1,0),0))</f>
        <v>0</v>
      </c>
      <c r="AA859" s="0" t="n">
        <f aca="false">IF(OR(AA$3="",Consolidado!$D859=""),0,IF(ISNUMBER(SEARCH(AA$3,Consolidado!$D859)),IF(COUNTIFS(Consolidado!$AC$5:AC859,Consolidado!$AC859,Consolidado!$D$5:D859,"*"&amp;AA$3&amp;"*")=1,1,0),0))</f>
        <v>0</v>
      </c>
      <c r="AB859" s="0" t="n">
        <f aca="false">IF(OR(AB$3="",Consolidado!$D859=""),0,IF(ISNUMBER(SEARCH(AB$3,Consolidado!$D859)),IF(COUNTIFS(Consolidado!$AC$5:AC859,Consolidado!$AC859,Consolidado!$D$5:D859,"*"&amp;AB$3&amp;"*")=1,1,0),0))</f>
        <v>0</v>
      </c>
      <c r="AC859" s="0" t="n">
        <f aca="false">IF(OR(AC$3="",Consolidado!$D859=""),0,IF(ISNUMBER(SEARCH(AC$3,Consolidado!$D859)),IF(COUNTIFS(Consolidado!$AC$5:AC859,Consolidado!$AC859,Consolidado!$D$5:D859,"*"&amp;AC$3&amp;"*")=1,1,0),0))</f>
        <v>0</v>
      </c>
      <c r="AD859" s="0" t="n">
        <f aca="false">IF(OR(AD$3="",Consolidado!$D859=""),0,IF(ISNUMBER(SEARCH(AD$3,Consolidado!$D859)),IF(COUNTIFS(Consolidado!$AC$5:AC859,Consolidado!$AC859,Consolidado!$D$5:D859,"*"&amp;AD$3&amp;"*")=1,1,0),0))</f>
        <v>0</v>
      </c>
      <c r="AE859" s="0" t="n">
        <f aca="false">IF(OR(AE$3="",Consolidado!$D859=""),0,IF(ISNUMBER(SEARCH(AE$3,Consolidado!$D859)),IF(COUNTIFS(Consolidado!$AC$5:AC859,Consolidado!$AC859,Consolidado!$D$5:D859,"*"&amp;AE$3&amp;"*")=1,1,0),0))</f>
        <v>0</v>
      </c>
      <c r="AF859" s="0" t="n">
        <f aca="false">IF(OR(AF$3="",Consolidado!$D859=""),0,IF(ISNUMBER(SEARCH(AF$3,Consolidado!$D859)),IF(COUNTIFS(Consolidado!$AC$5:AC859,Consolidado!$AC859,Consolidado!$D$5:D859,"*"&amp;AF$3&amp;"*")=1,1,0),0))</f>
        <v>0</v>
      </c>
      <c r="AG859" s="0" t="n">
        <f aca="false">IF(OR(AG$3="",Consolidado!$D859=""),0,IF(ISNUMBER(SEARCH(AG$3,Consolidado!$D859)),IF(COUNTIFS(Consolidado!$AC$5:AC859,Consolidado!$AC859,Consolidado!$D$5:D859,"*"&amp;AG$3&amp;"*")=1,1,0),0))</f>
        <v>0</v>
      </c>
      <c r="AH859" s="0" t="n">
        <f aca="false">IF(OR(AH$3="",Consolidado!$D859=""),0,IF(ISNUMBER(SEARCH(AH$3,Consolidado!$D859)),IF(COUNTIFS(Consolidado!$AC$5:AC859,Consolidado!$AC859,Consolidado!$D$5:D859,"*"&amp;AH$3&amp;"*")=1,1,0),0))</f>
        <v>0</v>
      </c>
      <c r="AI859" s="0" t="n">
        <f aca="false">IF(OR(AI$3="",Consolidado!$D859=""),0,IF(ISNUMBER(SEARCH(AI$3,Consolidado!$D859)),IF(COUNTIFS(Consolidado!$AC$5:AC859,Consolidado!$AC859,Consolidado!$D$5:D859,"*"&amp;AI$3&amp;"*")=1,1,0),0))</f>
        <v>0</v>
      </c>
      <c r="AJ859" s="0" t="n">
        <f aca="false">IF(OR(AJ$3="",Consolidado!$D859=""),0,IF(ISNUMBER(SEARCH(AJ$3,Consolidado!$D859)),IF(COUNTIFS(Consolidado!$AC$5:AC859,Consolidado!$AC859,Consolidado!$D$5:D859,"*"&amp;AJ$3&amp;"*")=1,1,0),0))</f>
        <v>0</v>
      </c>
      <c r="AK859" s="0" t="n">
        <f aca="false">IF(OR(AK$3="",Consolidado!$D859=""),0,IF(ISNUMBER(SEARCH(AK$3,Consolidado!$D859)),IF(COUNTIFS(Consolidado!$AC$5:AC859,Consolidado!$AC859,Consolidado!$D$5:D859,"*"&amp;AK$3&amp;"*")=1,1,0),0))</f>
        <v>0</v>
      </c>
      <c r="AL859" s="0" t="n">
        <f aca="false">IF(OR(AL$3="",Consolidado!$D859=""),0,IF(ISNUMBER(SEARCH(AL$3,Consolidado!$D859)),IF(COUNTIFS(Consolidado!$AC$5:AC859,Consolidado!$AC859,Consolidado!$D$5:D859,"*"&amp;AL$3&amp;"*")=1,1,0),0))</f>
        <v>0</v>
      </c>
      <c r="AM859" s="0" t="n">
        <f aca="false">IF(OR(AM$3="",Consolidado!$D859=""),0,IF(ISNUMBER(SEARCH(AM$3,Consolidado!$D859)),IF(COUNTIFS(Consolidado!$AC$5:AC859,Consolidado!$AC859,Consolidado!$D$5:D859,"*"&amp;AM$3&amp;"*")=1,1,0),0))</f>
        <v>0</v>
      </c>
      <c r="AN859" s="0" t="n">
        <f aca="false">IF(OR(AN$3="",Consolidado!$D859=""),0,IF(ISNUMBER(SEARCH(AN$3,Consolidado!$D859)),IF(COUNTIFS(Consolidado!$AC$5:AC859,Consolidado!$AC859,Consolidado!$D$5:D859,"*"&amp;AN$3&amp;"*")=1,1,0),0))</f>
        <v>0</v>
      </c>
      <c r="AO859" s="0" t="n">
        <f aca="false">IF(OR(AO$3="",Consolidado!$D859=""),0,IF(ISNUMBER(SEARCH(AO$3,Consolidado!$D859)),IF(COUNTIFS(Consolidado!$AC$5:AC859,Consolidado!$AC859,Consolidado!$D$5:D859,"*"&amp;AO$3&amp;"*")=1,1,0),0))</f>
        <v>0</v>
      </c>
    </row>
    <row r="860" customFormat="false" ht="15" hidden="false" customHeight="false" outlineLevel="0" collapsed="false">
      <c r="B860" s="0" t="n">
        <f aca="false">IF(OR(B$3="",Consolidado!$D860=""),0,IF(ISNUMBER(SEARCH(B$3,Consolidado!$D860)),IF(COUNTIFS(Consolidado!$AC$5:AC860,Consolidado!$AC860,Consolidado!$D$5:D860,"*"&amp;B$3&amp;"*")=1,1,0),0))</f>
        <v>0</v>
      </c>
      <c r="C860" s="0" t="n">
        <f aca="false">IF(OR(C$3="",Consolidado!$D860=""),0,IF(ISNUMBER(SEARCH(C$3,Consolidado!$D860)),IF(COUNTIFS(Consolidado!$AC$5:AC860,Consolidado!$AC860,Consolidado!$D$5:D860,"*"&amp;C$3&amp;"*")=1,1,0),0))</f>
        <v>0</v>
      </c>
      <c r="D860" s="0" t="n">
        <f aca="false">IF(OR(D$3="",Consolidado!$D860=""),0,IF(ISNUMBER(SEARCH(D$3,Consolidado!$D860)),IF(COUNTIFS(Consolidado!$AC$5:AC860,Consolidado!$AC860,Consolidado!$D$5:D860,"*"&amp;D$3&amp;"*")=1,1,0),0))</f>
        <v>0</v>
      </c>
      <c r="E860" s="0" t="n">
        <f aca="false">IF(OR(E$3="",Consolidado!$D860=""),0,IF(ISNUMBER(SEARCH(E$3,Consolidado!$D860)),IF(COUNTIFS(Consolidado!$AC$5:AC860,Consolidado!$AC860,Consolidado!$D$5:D860,"*"&amp;E$3&amp;"*")=1,1,0),0))</f>
        <v>0</v>
      </c>
      <c r="F860" s="0" t="n">
        <f aca="false">IF(OR(F$3="",Consolidado!$D860=""),0,IF(ISNUMBER(SEARCH(F$3,Consolidado!$D860)),IF(COUNTIFS(Consolidado!$AC$5:AC860,Consolidado!$AC860,Consolidado!$D$5:D860,"*"&amp;F$3&amp;"*")=1,1,0),0))</f>
        <v>0</v>
      </c>
      <c r="G860" s="0" t="n">
        <f aca="false">IF(OR(G$3="",Consolidado!$D860=""),0,IF(ISNUMBER(SEARCH(G$3,Consolidado!$D860)),IF(COUNTIFS(Consolidado!$AC$5:AC860,Consolidado!$AC860,Consolidado!$D$5:D860,"*"&amp;G$3&amp;"*")=1,1,0),0))</f>
        <v>0</v>
      </c>
      <c r="H860" s="0" t="n">
        <f aca="false">IF(OR(H$3="",Consolidado!$D860=""),0,IF(ISNUMBER(SEARCH(H$3,Consolidado!$D860)),IF(COUNTIFS(Consolidado!$AC$5:AC860,Consolidado!$AC860,Consolidado!$D$5:D860,"*"&amp;H$3&amp;"*")=1,1,0),0))</f>
        <v>0</v>
      </c>
      <c r="I860" s="0" t="n">
        <f aca="false">IF(OR(I$3="",Consolidado!$D860=""),0,IF(ISNUMBER(SEARCH(I$3,Consolidado!$D860)),IF(COUNTIFS(Consolidado!$AC$5:AC860,Consolidado!$AC860,Consolidado!$D$5:D860,"*"&amp;I$3&amp;"*")=1,1,0),0))</f>
        <v>0</v>
      </c>
      <c r="J860" s="0" t="n">
        <f aca="false">IF(OR(J$3="",Consolidado!$D860=""),0,IF(ISNUMBER(SEARCH(J$3,Consolidado!$D860)),IF(COUNTIFS(Consolidado!$AC$5:AC860,Consolidado!$AC860,Consolidado!$D$5:D860,"*"&amp;J$3&amp;"*")=1,1,0),0))</f>
        <v>0</v>
      </c>
      <c r="K860" s="0" t="n">
        <f aca="false">IF(OR(K$3="",Consolidado!$D860=""),0,IF(ISNUMBER(SEARCH(K$3,Consolidado!$D860)),IF(COUNTIFS(Consolidado!$AC$5:AC860,Consolidado!$AC860,Consolidado!$D$5:D860,"*"&amp;K$3&amp;"*")=1,1,0),0))</f>
        <v>0</v>
      </c>
      <c r="L860" s="0" t="n">
        <f aca="false">IF(OR(L$3="",Consolidado!$D860=""),0,IF(ISNUMBER(SEARCH(L$3,Consolidado!$D860)),IF(COUNTIFS(Consolidado!$AC$5:AC860,Consolidado!$AC860,Consolidado!$D$5:D860,"*"&amp;L$3&amp;"*")=1,1,0),0))</f>
        <v>0</v>
      </c>
      <c r="M860" s="0" t="n">
        <f aca="false">IF(OR(M$3="",Consolidado!$D860=""),0,IF(ISNUMBER(SEARCH(M$3,Consolidado!$D860)),IF(COUNTIFS(Consolidado!$AC$5:AC860,Consolidado!$AC860,Consolidado!$D$5:D860,"*"&amp;M$3&amp;"*")=1,1,0),0))</f>
        <v>0</v>
      </c>
      <c r="N860" s="0" t="n">
        <f aca="false">IF(OR(N$3="",Consolidado!$D860=""),0,IF(ISNUMBER(SEARCH(N$3,Consolidado!$D860)),IF(COUNTIFS(Consolidado!$AC$5:AC860,Consolidado!$AC860,Consolidado!$D$5:D860,"*"&amp;N$3&amp;"*")=1,1,0),0))</f>
        <v>0</v>
      </c>
      <c r="O860" s="0" t="n">
        <f aca="false">IF(OR(O$3="",Consolidado!$D860=""),0,IF(ISNUMBER(SEARCH(O$3,Consolidado!$D860)),IF(COUNTIFS(Consolidado!$AC$5:AC860,Consolidado!$AC860,Consolidado!$D$5:D860,"*"&amp;O$3&amp;"*")=1,1,0),0))</f>
        <v>0</v>
      </c>
      <c r="P860" s="0" t="n">
        <f aca="false">IF(OR(P$3="",Consolidado!$D860=""),0,IF(ISNUMBER(SEARCH(P$3,Consolidado!$D860)),IF(COUNTIFS(Consolidado!$AC$5:AC860,Consolidado!$AC860,Consolidado!$D$5:D860,"*"&amp;P$3&amp;"*")=1,1,0),0))</f>
        <v>0</v>
      </c>
      <c r="Q860" s="0" t="n">
        <f aca="false">IF(OR(Q$3="",Consolidado!$D860=""),0,IF(ISNUMBER(SEARCH(Q$3,Consolidado!$D860)),IF(COUNTIFS(Consolidado!$AC$5:AC860,Consolidado!$AC860,Consolidado!$D$5:D860,"*"&amp;Q$3&amp;"*")=1,1,0),0))</f>
        <v>0</v>
      </c>
      <c r="R860" s="0" t="n">
        <f aca="false">IF(OR(R$3="",Consolidado!$D860=""),0,IF(ISNUMBER(SEARCH(R$3,Consolidado!$D860)),IF(COUNTIFS(Consolidado!$AC$5:AC860,Consolidado!$AC860,Consolidado!$D$5:D860,"*"&amp;R$3&amp;"*")=1,1,0),0))</f>
        <v>0</v>
      </c>
      <c r="S860" s="0" t="n">
        <f aca="false">IF(OR(S$3="",Consolidado!$D860=""),0,IF(ISNUMBER(SEARCH(S$3,Consolidado!$D860)),IF(COUNTIFS(Consolidado!$AC$5:AC860,Consolidado!$AC860,Consolidado!$D$5:D860,"*"&amp;S$3&amp;"*")=1,1,0),0))</f>
        <v>0</v>
      </c>
      <c r="T860" s="0" t="n">
        <f aca="false">IF(OR(T$3="",Consolidado!$D860=""),0,IF(ISNUMBER(SEARCH(T$3,Consolidado!$D860)),IF(COUNTIFS(Consolidado!$AC$5:AC860,Consolidado!$AC860,Consolidado!$D$5:D860,"*"&amp;T$3&amp;"*")=1,1,0),0))</f>
        <v>0</v>
      </c>
      <c r="U860" s="0" t="n">
        <f aca="false">IF(OR(U$3="",Consolidado!$D860=""),0,IF(ISNUMBER(SEARCH(U$3,Consolidado!$D860)),IF(COUNTIFS(Consolidado!$AC$5:AC860,Consolidado!$AC860,Consolidado!$D$5:D860,"*"&amp;U$3&amp;"*")=1,1,0),0))</f>
        <v>0</v>
      </c>
      <c r="V860" s="0" t="n">
        <f aca="false">IF(OR(V$3="",Consolidado!$D860=""),0,IF(ISNUMBER(SEARCH(V$3,Consolidado!$D860)),IF(COUNTIFS(Consolidado!$AC$5:AC860,Consolidado!$AC860,Consolidado!$D$5:D860,"*"&amp;V$3&amp;"*")=1,1,0),0))</f>
        <v>0</v>
      </c>
      <c r="W860" s="0" t="n">
        <f aca="false">IF(OR(W$3="",Consolidado!$D860=""),0,IF(ISNUMBER(SEARCH(W$3,Consolidado!$D860)),IF(COUNTIFS(Consolidado!$AC$5:AC860,Consolidado!$AC860,Consolidado!$D$5:D860,"*"&amp;W$3&amp;"*")=1,1,0),0))</f>
        <v>0</v>
      </c>
      <c r="X860" s="0" t="n">
        <f aca="false">IF(OR(X$3="",Consolidado!$D860=""),0,IF(ISNUMBER(SEARCH(X$3,Consolidado!$D860)),IF(COUNTIFS(Consolidado!$AC$5:AC860,Consolidado!$AC860,Consolidado!$D$5:D860,"*"&amp;X$3&amp;"*")=1,1,0),0))</f>
        <v>0</v>
      </c>
      <c r="Y860" s="0" t="n">
        <f aca="false">IF(OR(Y$3="",Consolidado!$D860=""),0,IF(ISNUMBER(SEARCH(Y$3,Consolidado!$D860)),IF(COUNTIFS(Consolidado!$AC$5:AC860,Consolidado!$AC860,Consolidado!$D$5:D860,"*"&amp;Y$3&amp;"*")=1,1,0),0))</f>
        <v>0</v>
      </c>
      <c r="Z860" s="0" t="n">
        <f aca="false">IF(OR(Z$3="",Consolidado!$D860=""),0,IF(ISNUMBER(SEARCH(Z$3,Consolidado!$D860)),IF(COUNTIFS(Consolidado!$AC$5:AC860,Consolidado!$AC860,Consolidado!$D$5:D860,"*"&amp;Z$3&amp;"*")=1,1,0),0))</f>
        <v>0</v>
      </c>
      <c r="AA860" s="0" t="n">
        <f aca="false">IF(OR(AA$3="",Consolidado!$D860=""),0,IF(ISNUMBER(SEARCH(AA$3,Consolidado!$D860)),IF(COUNTIFS(Consolidado!$AC$5:AC860,Consolidado!$AC860,Consolidado!$D$5:D860,"*"&amp;AA$3&amp;"*")=1,1,0),0))</f>
        <v>0</v>
      </c>
      <c r="AB860" s="0" t="n">
        <f aca="false">IF(OR(AB$3="",Consolidado!$D860=""),0,IF(ISNUMBER(SEARCH(AB$3,Consolidado!$D860)),IF(COUNTIFS(Consolidado!$AC$5:AC860,Consolidado!$AC860,Consolidado!$D$5:D860,"*"&amp;AB$3&amp;"*")=1,1,0),0))</f>
        <v>0</v>
      </c>
      <c r="AC860" s="0" t="n">
        <f aca="false">IF(OR(AC$3="",Consolidado!$D860=""),0,IF(ISNUMBER(SEARCH(AC$3,Consolidado!$D860)),IF(COUNTIFS(Consolidado!$AC$5:AC860,Consolidado!$AC860,Consolidado!$D$5:D860,"*"&amp;AC$3&amp;"*")=1,1,0),0))</f>
        <v>0</v>
      </c>
      <c r="AD860" s="0" t="n">
        <f aca="false">IF(OR(AD$3="",Consolidado!$D860=""),0,IF(ISNUMBER(SEARCH(AD$3,Consolidado!$D860)),IF(COUNTIFS(Consolidado!$AC$5:AC860,Consolidado!$AC860,Consolidado!$D$5:D860,"*"&amp;AD$3&amp;"*")=1,1,0),0))</f>
        <v>0</v>
      </c>
      <c r="AE860" s="0" t="n">
        <f aca="false">IF(OR(AE$3="",Consolidado!$D860=""),0,IF(ISNUMBER(SEARCH(AE$3,Consolidado!$D860)),IF(COUNTIFS(Consolidado!$AC$5:AC860,Consolidado!$AC860,Consolidado!$D$5:D860,"*"&amp;AE$3&amp;"*")=1,1,0),0))</f>
        <v>0</v>
      </c>
      <c r="AF860" s="0" t="n">
        <f aca="false">IF(OR(AF$3="",Consolidado!$D860=""),0,IF(ISNUMBER(SEARCH(AF$3,Consolidado!$D860)),IF(COUNTIFS(Consolidado!$AC$5:AC860,Consolidado!$AC860,Consolidado!$D$5:D860,"*"&amp;AF$3&amp;"*")=1,1,0),0))</f>
        <v>0</v>
      </c>
      <c r="AG860" s="0" t="n">
        <f aca="false">IF(OR(AG$3="",Consolidado!$D860=""),0,IF(ISNUMBER(SEARCH(AG$3,Consolidado!$D860)),IF(COUNTIFS(Consolidado!$AC$5:AC860,Consolidado!$AC860,Consolidado!$D$5:D860,"*"&amp;AG$3&amp;"*")=1,1,0),0))</f>
        <v>0</v>
      </c>
      <c r="AH860" s="0" t="n">
        <f aca="false">IF(OR(AH$3="",Consolidado!$D860=""),0,IF(ISNUMBER(SEARCH(AH$3,Consolidado!$D860)),IF(COUNTIFS(Consolidado!$AC$5:AC860,Consolidado!$AC860,Consolidado!$D$5:D860,"*"&amp;AH$3&amp;"*")=1,1,0),0))</f>
        <v>0</v>
      </c>
      <c r="AI860" s="0" t="n">
        <f aca="false">IF(OR(AI$3="",Consolidado!$D860=""),0,IF(ISNUMBER(SEARCH(AI$3,Consolidado!$D860)),IF(COUNTIFS(Consolidado!$AC$5:AC860,Consolidado!$AC860,Consolidado!$D$5:D860,"*"&amp;AI$3&amp;"*")=1,1,0),0))</f>
        <v>0</v>
      </c>
      <c r="AJ860" s="0" t="n">
        <f aca="false">IF(OR(AJ$3="",Consolidado!$D860=""),0,IF(ISNUMBER(SEARCH(AJ$3,Consolidado!$D860)),IF(COUNTIFS(Consolidado!$AC$5:AC860,Consolidado!$AC860,Consolidado!$D$5:D860,"*"&amp;AJ$3&amp;"*")=1,1,0),0))</f>
        <v>0</v>
      </c>
      <c r="AK860" s="0" t="n">
        <f aca="false">IF(OR(AK$3="",Consolidado!$D860=""),0,IF(ISNUMBER(SEARCH(AK$3,Consolidado!$D860)),IF(COUNTIFS(Consolidado!$AC$5:AC860,Consolidado!$AC860,Consolidado!$D$5:D860,"*"&amp;AK$3&amp;"*")=1,1,0),0))</f>
        <v>0</v>
      </c>
      <c r="AL860" s="0" t="n">
        <f aca="false">IF(OR(AL$3="",Consolidado!$D860=""),0,IF(ISNUMBER(SEARCH(AL$3,Consolidado!$D860)),IF(COUNTIFS(Consolidado!$AC$5:AC860,Consolidado!$AC860,Consolidado!$D$5:D860,"*"&amp;AL$3&amp;"*")=1,1,0),0))</f>
        <v>0</v>
      </c>
      <c r="AM860" s="0" t="n">
        <f aca="false">IF(OR(AM$3="",Consolidado!$D860=""),0,IF(ISNUMBER(SEARCH(AM$3,Consolidado!$D860)),IF(COUNTIFS(Consolidado!$AC$5:AC860,Consolidado!$AC860,Consolidado!$D$5:D860,"*"&amp;AM$3&amp;"*")=1,1,0),0))</f>
        <v>0</v>
      </c>
      <c r="AN860" s="0" t="n">
        <f aca="false">IF(OR(AN$3="",Consolidado!$D860=""),0,IF(ISNUMBER(SEARCH(AN$3,Consolidado!$D860)),IF(COUNTIFS(Consolidado!$AC$5:AC860,Consolidado!$AC860,Consolidado!$D$5:D860,"*"&amp;AN$3&amp;"*")=1,1,0),0))</f>
        <v>0</v>
      </c>
      <c r="AO860" s="0" t="n">
        <f aca="false">IF(OR(AO$3="",Consolidado!$D860=""),0,IF(ISNUMBER(SEARCH(AO$3,Consolidado!$D860)),IF(COUNTIFS(Consolidado!$AC$5:AC860,Consolidado!$AC860,Consolidado!$D$5:D860,"*"&amp;AO$3&amp;"*")=1,1,0),0))</f>
        <v>0</v>
      </c>
    </row>
    <row r="861" customFormat="false" ht="15" hidden="false" customHeight="false" outlineLevel="0" collapsed="false">
      <c r="B861" s="0" t="n">
        <f aca="false">IF(OR(B$3="",Consolidado!$D861=""),0,IF(ISNUMBER(SEARCH(B$3,Consolidado!$D861)),IF(COUNTIFS(Consolidado!$AC$5:AC861,Consolidado!$AC861,Consolidado!$D$5:D861,"*"&amp;B$3&amp;"*")=1,1,0),0))</f>
        <v>0</v>
      </c>
      <c r="C861" s="0" t="n">
        <f aca="false">IF(OR(C$3="",Consolidado!$D861=""),0,IF(ISNUMBER(SEARCH(C$3,Consolidado!$D861)),IF(COUNTIFS(Consolidado!$AC$5:AC861,Consolidado!$AC861,Consolidado!$D$5:D861,"*"&amp;C$3&amp;"*")=1,1,0),0))</f>
        <v>0</v>
      </c>
      <c r="D861" s="0" t="n">
        <f aca="false">IF(OR(D$3="",Consolidado!$D861=""),0,IF(ISNUMBER(SEARCH(D$3,Consolidado!$D861)),IF(COUNTIFS(Consolidado!$AC$5:AC861,Consolidado!$AC861,Consolidado!$D$5:D861,"*"&amp;D$3&amp;"*")=1,1,0),0))</f>
        <v>0</v>
      </c>
      <c r="E861" s="0" t="n">
        <f aca="false">IF(OR(E$3="",Consolidado!$D861=""),0,IF(ISNUMBER(SEARCH(E$3,Consolidado!$D861)),IF(COUNTIFS(Consolidado!$AC$5:AC861,Consolidado!$AC861,Consolidado!$D$5:D861,"*"&amp;E$3&amp;"*")=1,1,0),0))</f>
        <v>0</v>
      </c>
      <c r="F861" s="0" t="n">
        <f aca="false">IF(OR(F$3="",Consolidado!$D861=""),0,IF(ISNUMBER(SEARCH(F$3,Consolidado!$D861)),IF(COUNTIFS(Consolidado!$AC$5:AC861,Consolidado!$AC861,Consolidado!$D$5:D861,"*"&amp;F$3&amp;"*")=1,1,0),0))</f>
        <v>0</v>
      </c>
      <c r="G861" s="0" t="n">
        <f aca="false">IF(OR(G$3="",Consolidado!$D861=""),0,IF(ISNUMBER(SEARCH(G$3,Consolidado!$D861)),IF(COUNTIFS(Consolidado!$AC$5:AC861,Consolidado!$AC861,Consolidado!$D$5:D861,"*"&amp;G$3&amp;"*")=1,1,0),0))</f>
        <v>0</v>
      </c>
      <c r="H861" s="0" t="n">
        <f aca="false">IF(OR(H$3="",Consolidado!$D861=""),0,IF(ISNUMBER(SEARCH(H$3,Consolidado!$D861)),IF(COUNTIFS(Consolidado!$AC$5:AC861,Consolidado!$AC861,Consolidado!$D$5:D861,"*"&amp;H$3&amp;"*")=1,1,0),0))</f>
        <v>0</v>
      </c>
      <c r="I861" s="0" t="n">
        <f aca="false">IF(OR(I$3="",Consolidado!$D861=""),0,IF(ISNUMBER(SEARCH(I$3,Consolidado!$D861)),IF(COUNTIFS(Consolidado!$AC$5:AC861,Consolidado!$AC861,Consolidado!$D$5:D861,"*"&amp;I$3&amp;"*")=1,1,0),0))</f>
        <v>0</v>
      </c>
      <c r="J861" s="0" t="n">
        <f aca="false">IF(OR(J$3="",Consolidado!$D861=""),0,IF(ISNUMBER(SEARCH(J$3,Consolidado!$D861)),IF(COUNTIFS(Consolidado!$AC$5:AC861,Consolidado!$AC861,Consolidado!$D$5:D861,"*"&amp;J$3&amp;"*")=1,1,0),0))</f>
        <v>0</v>
      </c>
      <c r="K861" s="0" t="n">
        <f aca="false">IF(OR(K$3="",Consolidado!$D861=""),0,IF(ISNUMBER(SEARCH(K$3,Consolidado!$D861)),IF(COUNTIFS(Consolidado!$AC$5:AC861,Consolidado!$AC861,Consolidado!$D$5:D861,"*"&amp;K$3&amp;"*")=1,1,0),0))</f>
        <v>0</v>
      </c>
      <c r="L861" s="0" t="n">
        <f aca="false">IF(OR(L$3="",Consolidado!$D861=""),0,IF(ISNUMBER(SEARCH(L$3,Consolidado!$D861)),IF(COUNTIFS(Consolidado!$AC$5:AC861,Consolidado!$AC861,Consolidado!$D$5:D861,"*"&amp;L$3&amp;"*")=1,1,0),0))</f>
        <v>0</v>
      </c>
      <c r="M861" s="0" t="n">
        <f aca="false">IF(OR(M$3="",Consolidado!$D861=""),0,IF(ISNUMBER(SEARCH(M$3,Consolidado!$D861)),IF(COUNTIFS(Consolidado!$AC$5:AC861,Consolidado!$AC861,Consolidado!$D$5:D861,"*"&amp;M$3&amp;"*")=1,1,0),0))</f>
        <v>0</v>
      </c>
      <c r="N861" s="0" t="n">
        <f aca="false">IF(OR(N$3="",Consolidado!$D861=""),0,IF(ISNUMBER(SEARCH(N$3,Consolidado!$D861)),IF(COUNTIFS(Consolidado!$AC$5:AC861,Consolidado!$AC861,Consolidado!$D$5:D861,"*"&amp;N$3&amp;"*")=1,1,0),0))</f>
        <v>0</v>
      </c>
      <c r="O861" s="0" t="n">
        <f aca="false">IF(OR(O$3="",Consolidado!$D861=""),0,IF(ISNUMBER(SEARCH(O$3,Consolidado!$D861)),IF(COUNTIFS(Consolidado!$AC$5:AC861,Consolidado!$AC861,Consolidado!$D$5:D861,"*"&amp;O$3&amp;"*")=1,1,0),0))</f>
        <v>0</v>
      </c>
      <c r="P861" s="0" t="n">
        <f aca="false">IF(OR(P$3="",Consolidado!$D861=""),0,IF(ISNUMBER(SEARCH(P$3,Consolidado!$D861)),IF(COUNTIFS(Consolidado!$AC$5:AC861,Consolidado!$AC861,Consolidado!$D$5:D861,"*"&amp;P$3&amp;"*")=1,1,0),0))</f>
        <v>0</v>
      </c>
      <c r="Q861" s="0" t="n">
        <f aca="false">IF(OR(Q$3="",Consolidado!$D861=""),0,IF(ISNUMBER(SEARCH(Q$3,Consolidado!$D861)),IF(COUNTIFS(Consolidado!$AC$5:AC861,Consolidado!$AC861,Consolidado!$D$5:D861,"*"&amp;Q$3&amp;"*")=1,1,0),0))</f>
        <v>0</v>
      </c>
      <c r="R861" s="0" t="n">
        <f aca="false">IF(OR(R$3="",Consolidado!$D861=""),0,IF(ISNUMBER(SEARCH(R$3,Consolidado!$D861)),IF(COUNTIFS(Consolidado!$AC$5:AC861,Consolidado!$AC861,Consolidado!$D$5:D861,"*"&amp;R$3&amp;"*")=1,1,0),0))</f>
        <v>0</v>
      </c>
      <c r="S861" s="0" t="n">
        <f aca="false">IF(OR(S$3="",Consolidado!$D861=""),0,IF(ISNUMBER(SEARCH(S$3,Consolidado!$D861)),IF(COUNTIFS(Consolidado!$AC$5:AC861,Consolidado!$AC861,Consolidado!$D$5:D861,"*"&amp;S$3&amp;"*")=1,1,0),0))</f>
        <v>0</v>
      </c>
      <c r="T861" s="0" t="n">
        <f aca="false">IF(OR(T$3="",Consolidado!$D861=""),0,IF(ISNUMBER(SEARCH(T$3,Consolidado!$D861)),IF(COUNTIFS(Consolidado!$AC$5:AC861,Consolidado!$AC861,Consolidado!$D$5:D861,"*"&amp;T$3&amp;"*")=1,1,0),0))</f>
        <v>0</v>
      </c>
      <c r="U861" s="0" t="n">
        <f aca="false">IF(OR(U$3="",Consolidado!$D861=""),0,IF(ISNUMBER(SEARCH(U$3,Consolidado!$D861)),IF(COUNTIFS(Consolidado!$AC$5:AC861,Consolidado!$AC861,Consolidado!$D$5:D861,"*"&amp;U$3&amp;"*")=1,1,0),0))</f>
        <v>0</v>
      </c>
      <c r="V861" s="0" t="n">
        <f aca="false">IF(OR(V$3="",Consolidado!$D861=""),0,IF(ISNUMBER(SEARCH(V$3,Consolidado!$D861)),IF(COUNTIFS(Consolidado!$AC$5:AC861,Consolidado!$AC861,Consolidado!$D$5:D861,"*"&amp;V$3&amp;"*")=1,1,0),0))</f>
        <v>0</v>
      </c>
      <c r="W861" s="0" t="n">
        <f aca="false">IF(OR(W$3="",Consolidado!$D861=""),0,IF(ISNUMBER(SEARCH(W$3,Consolidado!$D861)),IF(COUNTIFS(Consolidado!$AC$5:AC861,Consolidado!$AC861,Consolidado!$D$5:D861,"*"&amp;W$3&amp;"*")=1,1,0),0))</f>
        <v>0</v>
      </c>
      <c r="X861" s="0" t="n">
        <f aca="false">IF(OR(X$3="",Consolidado!$D861=""),0,IF(ISNUMBER(SEARCH(X$3,Consolidado!$D861)),IF(COUNTIFS(Consolidado!$AC$5:AC861,Consolidado!$AC861,Consolidado!$D$5:D861,"*"&amp;X$3&amp;"*")=1,1,0),0))</f>
        <v>0</v>
      </c>
      <c r="Y861" s="0" t="n">
        <f aca="false">IF(OR(Y$3="",Consolidado!$D861=""),0,IF(ISNUMBER(SEARCH(Y$3,Consolidado!$D861)),IF(COUNTIFS(Consolidado!$AC$5:AC861,Consolidado!$AC861,Consolidado!$D$5:D861,"*"&amp;Y$3&amp;"*")=1,1,0),0))</f>
        <v>0</v>
      </c>
      <c r="Z861" s="0" t="n">
        <f aca="false">IF(OR(Z$3="",Consolidado!$D861=""),0,IF(ISNUMBER(SEARCH(Z$3,Consolidado!$D861)),IF(COUNTIFS(Consolidado!$AC$5:AC861,Consolidado!$AC861,Consolidado!$D$5:D861,"*"&amp;Z$3&amp;"*")=1,1,0),0))</f>
        <v>0</v>
      </c>
      <c r="AA861" s="0" t="n">
        <f aca="false">IF(OR(AA$3="",Consolidado!$D861=""),0,IF(ISNUMBER(SEARCH(AA$3,Consolidado!$D861)),IF(COUNTIFS(Consolidado!$AC$5:AC861,Consolidado!$AC861,Consolidado!$D$5:D861,"*"&amp;AA$3&amp;"*")=1,1,0),0))</f>
        <v>0</v>
      </c>
      <c r="AB861" s="0" t="n">
        <f aca="false">IF(OR(AB$3="",Consolidado!$D861=""),0,IF(ISNUMBER(SEARCH(AB$3,Consolidado!$D861)),IF(COUNTIFS(Consolidado!$AC$5:AC861,Consolidado!$AC861,Consolidado!$D$5:D861,"*"&amp;AB$3&amp;"*")=1,1,0),0))</f>
        <v>0</v>
      </c>
      <c r="AC861" s="0" t="n">
        <f aca="false">IF(OR(AC$3="",Consolidado!$D861=""),0,IF(ISNUMBER(SEARCH(AC$3,Consolidado!$D861)),IF(COUNTIFS(Consolidado!$AC$5:AC861,Consolidado!$AC861,Consolidado!$D$5:D861,"*"&amp;AC$3&amp;"*")=1,1,0),0))</f>
        <v>0</v>
      </c>
      <c r="AD861" s="0" t="n">
        <f aca="false">IF(OR(AD$3="",Consolidado!$D861=""),0,IF(ISNUMBER(SEARCH(AD$3,Consolidado!$D861)),IF(COUNTIFS(Consolidado!$AC$5:AC861,Consolidado!$AC861,Consolidado!$D$5:D861,"*"&amp;AD$3&amp;"*")=1,1,0),0))</f>
        <v>0</v>
      </c>
      <c r="AE861" s="0" t="n">
        <f aca="false">IF(OR(AE$3="",Consolidado!$D861=""),0,IF(ISNUMBER(SEARCH(AE$3,Consolidado!$D861)),IF(COUNTIFS(Consolidado!$AC$5:AC861,Consolidado!$AC861,Consolidado!$D$5:D861,"*"&amp;AE$3&amp;"*")=1,1,0),0))</f>
        <v>0</v>
      </c>
      <c r="AF861" s="0" t="n">
        <f aca="false">IF(OR(AF$3="",Consolidado!$D861=""),0,IF(ISNUMBER(SEARCH(AF$3,Consolidado!$D861)),IF(COUNTIFS(Consolidado!$AC$5:AC861,Consolidado!$AC861,Consolidado!$D$5:D861,"*"&amp;AF$3&amp;"*")=1,1,0),0))</f>
        <v>0</v>
      </c>
      <c r="AG861" s="0" t="n">
        <f aca="false">IF(OR(AG$3="",Consolidado!$D861=""),0,IF(ISNUMBER(SEARCH(AG$3,Consolidado!$D861)),IF(COUNTIFS(Consolidado!$AC$5:AC861,Consolidado!$AC861,Consolidado!$D$5:D861,"*"&amp;AG$3&amp;"*")=1,1,0),0))</f>
        <v>0</v>
      </c>
      <c r="AH861" s="0" t="n">
        <f aca="false">IF(OR(AH$3="",Consolidado!$D861=""),0,IF(ISNUMBER(SEARCH(AH$3,Consolidado!$D861)),IF(COUNTIFS(Consolidado!$AC$5:AC861,Consolidado!$AC861,Consolidado!$D$5:D861,"*"&amp;AH$3&amp;"*")=1,1,0),0))</f>
        <v>0</v>
      </c>
      <c r="AI861" s="0" t="n">
        <f aca="false">IF(OR(AI$3="",Consolidado!$D861=""),0,IF(ISNUMBER(SEARCH(AI$3,Consolidado!$D861)),IF(COUNTIFS(Consolidado!$AC$5:AC861,Consolidado!$AC861,Consolidado!$D$5:D861,"*"&amp;AI$3&amp;"*")=1,1,0),0))</f>
        <v>0</v>
      </c>
      <c r="AJ861" s="0" t="n">
        <f aca="false">IF(OR(AJ$3="",Consolidado!$D861=""),0,IF(ISNUMBER(SEARCH(AJ$3,Consolidado!$D861)),IF(COUNTIFS(Consolidado!$AC$5:AC861,Consolidado!$AC861,Consolidado!$D$5:D861,"*"&amp;AJ$3&amp;"*")=1,1,0),0))</f>
        <v>0</v>
      </c>
      <c r="AK861" s="0" t="n">
        <f aca="false">IF(OR(AK$3="",Consolidado!$D861=""),0,IF(ISNUMBER(SEARCH(AK$3,Consolidado!$D861)),IF(COUNTIFS(Consolidado!$AC$5:AC861,Consolidado!$AC861,Consolidado!$D$5:D861,"*"&amp;AK$3&amp;"*")=1,1,0),0))</f>
        <v>0</v>
      </c>
      <c r="AL861" s="0" t="n">
        <f aca="false">IF(OR(AL$3="",Consolidado!$D861=""),0,IF(ISNUMBER(SEARCH(AL$3,Consolidado!$D861)),IF(COUNTIFS(Consolidado!$AC$5:AC861,Consolidado!$AC861,Consolidado!$D$5:D861,"*"&amp;AL$3&amp;"*")=1,1,0),0))</f>
        <v>0</v>
      </c>
      <c r="AM861" s="0" t="n">
        <f aca="false">IF(OR(AM$3="",Consolidado!$D861=""),0,IF(ISNUMBER(SEARCH(AM$3,Consolidado!$D861)),IF(COUNTIFS(Consolidado!$AC$5:AC861,Consolidado!$AC861,Consolidado!$D$5:D861,"*"&amp;AM$3&amp;"*")=1,1,0),0))</f>
        <v>0</v>
      </c>
      <c r="AN861" s="0" t="n">
        <f aca="false">IF(OR(AN$3="",Consolidado!$D861=""),0,IF(ISNUMBER(SEARCH(AN$3,Consolidado!$D861)),IF(COUNTIFS(Consolidado!$AC$5:AC861,Consolidado!$AC861,Consolidado!$D$5:D861,"*"&amp;AN$3&amp;"*")=1,1,0),0))</f>
        <v>0</v>
      </c>
      <c r="AO861" s="0" t="n">
        <f aca="false">IF(OR(AO$3="",Consolidado!$D861=""),0,IF(ISNUMBER(SEARCH(AO$3,Consolidado!$D861)),IF(COUNTIFS(Consolidado!$AC$5:AC861,Consolidado!$AC861,Consolidado!$D$5:D861,"*"&amp;AO$3&amp;"*")=1,1,0),0))</f>
        <v>0</v>
      </c>
    </row>
    <row r="862" customFormat="false" ht="15" hidden="false" customHeight="false" outlineLevel="0" collapsed="false">
      <c r="B862" s="0" t="n">
        <f aca="false">IF(OR(B$3="",Consolidado!$D862=""),0,IF(ISNUMBER(SEARCH(B$3,Consolidado!$D862)),IF(COUNTIFS(Consolidado!$AC$5:AC862,Consolidado!$AC862,Consolidado!$D$5:D862,"*"&amp;B$3&amp;"*")=1,1,0),0))</f>
        <v>0</v>
      </c>
      <c r="C862" s="0" t="n">
        <f aca="false">IF(OR(C$3="",Consolidado!$D862=""),0,IF(ISNUMBER(SEARCH(C$3,Consolidado!$D862)),IF(COUNTIFS(Consolidado!$AC$5:AC862,Consolidado!$AC862,Consolidado!$D$5:D862,"*"&amp;C$3&amp;"*")=1,1,0),0))</f>
        <v>0</v>
      </c>
      <c r="D862" s="0" t="n">
        <f aca="false">IF(OR(D$3="",Consolidado!$D862=""),0,IF(ISNUMBER(SEARCH(D$3,Consolidado!$D862)),IF(COUNTIFS(Consolidado!$AC$5:AC862,Consolidado!$AC862,Consolidado!$D$5:D862,"*"&amp;D$3&amp;"*")=1,1,0),0))</f>
        <v>0</v>
      </c>
      <c r="E862" s="0" t="n">
        <f aca="false">IF(OR(E$3="",Consolidado!$D862=""),0,IF(ISNUMBER(SEARCH(E$3,Consolidado!$D862)),IF(COUNTIFS(Consolidado!$AC$5:AC862,Consolidado!$AC862,Consolidado!$D$5:D862,"*"&amp;E$3&amp;"*")=1,1,0),0))</f>
        <v>0</v>
      </c>
      <c r="F862" s="0" t="n">
        <f aca="false">IF(OR(F$3="",Consolidado!$D862=""),0,IF(ISNUMBER(SEARCH(F$3,Consolidado!$D862)),IF(COUNTIFS(Consolidado!$AC$5:AC862,Consolidado!$AC862,Consolidado!$D$5:D862,"*"&amp;F$3&amp;"*")=1,1,0),0))</f>
        <v>0</v>
      </c>
      <c r="G862" s="0" t="n">
        <f aca="false">IF(OR(G$3="",Consolidado!$D862=""),0,IF(ISNUMBER(SEARCH(G$3,Consolidado!$D862)),IF(COUNTIFS(Consolidado!$AC$5:AC862,Consolidado!$AC862,Consolidado!$D$5:D862,"*"&amp;G$3&amp;"*")=1,1,0),0))</f>
        <v>0</v>
      </c>
      <c r="H862" s="0" t="n">
        <f aca="false">IF(OR(H$3="",Consolidado!$D862=""),0,IF(ISNUMBER(SEARCH(H$3,Consolidado!$D862)),IF(COUNTIFS(Consolidado!$AC$5:AC862,Consolidado!$AC862,Consolidado!$D$5:D862,"*"&amp;H$3&amp;"*")=1,1,0),0))</f>
        <v>0</v>
      </c>
      <c r="I862" s="0" t="n">
        <f aca="false">IF(OR(I$3="",Consolidado!$D862=""),0,IF(ISNUMBER(SEARCH(I$3,Consolidado!$D862)),IF(COUNTIFS(Consolidado!$AC$5:AC862,Consolidado!$AC862,Consolidado!$D$5:D862,"*"&amp;I$3&amp;"*")=1,1,0),0))</f>
        <v>0</v>
      </c>
      <c r="J862" s="0" t="n">
        <f aca="false">IF(OR(J$3="",Consolidado!$D862=""),0,IF(ISNUMBER(SEARCH(J$3,Consolidado!$D862)),IF(COUNTIFS(Consolidado!$AC$5:AC862,Consolidado!$AC862,Consolidado!$D$5:D862,"*"&amp;J$3&amp;"*")=1,1,0),0))</f>
        <v>0</v>
      </c>
      <c r="K862" s="0" t="n">
        <f aca="false">IF(OR(K$3="",Consolidado!$D862=""),0,IF(ISNUMBER(SEARCH(K$3,Consolidado!$D862)),IF(COUNTIFS(Consolidado!$AC$5:AC862,Consolidado!$AC862,Consolidado!$D$5:D862,"*"&amp;K$3&amp;"*")=1,1,0),0))</f>
        <v>0</v>
      </c>
      <c r="L862" s="0" t="n">
        <f aca="false">IF(OR(L$3="",Consolidado!$D862=""),0,IF(ISNUMBER(SEARCH(L$3,Consolidado!$D862)),IF(COUNTIFS(Consolidado!$AC$5:AC862,Consolidado!$AC862,Consolidado!$D$5:D862,"*"&amp;L$3&amp;"*")=1,1,0),0))</f>
        <v>0</v>
      </c>
      <c r="M862" s="0" t="n">
        <f aca="false">IF(OR(M$3="",Consolidado!$D862=""),0,IF(ISNUMBER(SEARCH(M$3,Consolidado!$D862)),IF(COUNTIFS(Consolidado!$AC$5:AC862,Consolidado!$AC862,Consolidado!$D$5:D862,"*"&amp;M$3&amp;"*")=1,1,0),0))</f>
        <v>0</v>
      </c>
      <c r="N862" s="0" t="n">
        <f aca="false">IF(OR(N$3="",Consolidado!$D862=""),0,IF(ISNUMBER(SEARCH(N$3,Consolidado!$D862)),IF(COUNTIFS(Consolidado!$AC$5:AC862,Consolidado!$AC862,Consolidado!$D$5:D862,"*"&amp;N$3&amp;"*")=1,1,0),0))</f>
        <v>0</v>
      </c>
      <c r="O862" s="0" t="n">
        <f aca="false">IF(OR(O$3="",Consolidado!$D862=""),0,IF(ISNUMBER(SEARCH(O$3,Consolidado!$D862)),IF(COUNTIFS(Consolidado!$AC$5:AC862,Consolidado!$AC862,Consolidado!$D$5:D862,"*"&amp;O$3&amp;"*")=1,1,0),0))</f>
        <v>0</v>
      </c>
      <c r="P862" s="0" t="n">
        <f aca="false">IF(OR(P$3="",Consolidado!$D862=""),0,IF(ISNUMBER(SEARCH(P$3,Consolidado!$D862)),IF(COUNTIFS(Consolidado!$AC$5:AC862,Consolidado!$AC862,Consolidado!$D$5:D862,"*"&amp;P$3&amp;"*")=1,1,0),0))</f>
        <v>0</v>
      </c>
      <c r="Q862" s="0" t="n">
        <f aca="false">IF(OR(Q$3="",Consolidado!$D862=""),0,IF(ISNUMBER(SEARCH(Q$3,Consolidado!$D862)),IF(COUNTIFS(Consolidado!$AC$5:AC862,Consolidado!$AC862,Consolidado!$D$5:D862,"*"&amp;Q$3&amp;"*")=1,1,0),0))</f>
        <v>0</v>
      </c>
      <c r="R862" s="0" t="n">
        <f aca="false">IF(OR(R$3="",Consolidado!$D862=""),0,IF(ISNUMBER(SEARCH(R$3,Consolidado!$D862)),IF(COUNTIFS(Consolidado!$AC$5:AC862,Consolidado!$AC862,Consolidado!$D$5:D862,"*"&amp;R$3&amp;"*")=1,1,0),0))</f>
        <v>0</v>
      </c>
      <c r="S862" s="0" t="n">
        <f aca="false">IF(OR(S$3="",Consolidado!$D862=""),0,IF(ISNUMBER(SEARCH(S$3,Consolidado!$D862)),IF(COUNTIFS(Consolidado!$AC$5:AC862,Consolidado!$AC862,Consolidado!$D$5:D862,"*"&amp;S$3&amp;"*")=1,1,0),0))</f>
        <v>0</v>
      </c>
      <c r="T862" s="0" t="n">
        <f aca="false">IF(OR(T$3="",Consolidado!$D862=""),0,IF(ISNUMBER(SEARCH(T$3,Consolidado!$D862)),IF(COUNTIFS(Consolidado!$AC$5:AC862,Consolidado!$AC862,Consolidado!$D$5:D862,"*"&amp;T$3&amp;"*")=1,1,0),0))</f>
        <v>0</v>
      </c>
      <c r="U862" s="0" t="n">
        <f aca="false">IF(OR(U$3="",Consolidado!$D862=""),0,IF(ISNUMBER(SEARCH(U$3,Consolidado!$D862)),IF(COUNTIFS(Consolidado!$AC$5:AC862,Consolidado!$AC862,Consolidado!$D$5:D862,"*"&amp;U$3&amp;"*")=1,1,0),0))</f>
        <v>0</v>
      </c>
      <c r="V862" s="0" t="n">
        <f aca="false">IF(OR(V$3="",Consolidado!$D862=""),0,IF(ISNUMBER(SEARCH(V$3,Consolidado!$D862)),IF(COUNTIFS(Consolidado!$AC$5:AC862,Consolidado!$AC862,Consolidado!$D$5:D862,"*"&amp;V$3&amp;"*")=1,1,0),0))</f>
        <v>0</v>
      </c>
      <c r="W862" s="0" t="n">
        <f aca="false">IF(OR(W$3="",Consolidado!$D862=""),0,IF(ISNUMBER(SEARCH(W$3,Consolidado!$D862)),IF(COUNTIFS(Consolidado!$AC$5:AC862,Consolidado!$AC862,Consolidado!$D$5:D862,"*"&amp;W$3&amp;"*")=1,1,0),0))</f>
        <v>0</v>
      </c>
      <c r="X862" s="0" t="n">
        <f aca="false">IF(OR(X$3="",Consolidado!$D862=""),0,IF(ISNUMBER(SEARCH(X$3,Consolidado!$D862)),IF(COUNTIFS(Consolidado!$AC$5:AC862,Consolidado!$AC862,Consolidado!$D$5:D862,"*"&amp;X$3&amp;"*")=1,1,0),0))</f>
        <v>0</v>
      </c>
      <c r="Y862" s="0" t="n">
        <f aca="false">IF(OR(Y$3="",Consolidado!$D862=""),0,IF(ISNUMBER(SEARCH(Y$3,Consolidado!$D862)),IF(COUNTIFS(Consolidado!$AC$5:AC862,Consolidado!$AC862,Consolidado!$D$5:D862,"*"&amp;Y$3&amp;"*")=1,1,0),0))</f>
        <v>0</v>
      </c>
      <c r="Z862" s="0" t="n">
        <f aca="false">IF(OR(Z$3="",Consolidado!$D862=""),0,IF(ISNUMBER(SEARCH(Z$3,Consolidado!$D862)),IF(COUNTIFS(Consolidado!$AC$5:AC862,Consolidado!$AC862,Consolidado!$D$5:D862,"*"&amp;Z$3&amp;"*")=1,1,0),0))</f>
        <v>0</v>
      </c>
      <c r="AA862" s="0" t="n">
        <f aca="false">IF(OR(AA$3="",Consolidado!$D862=""),0,IF(ISNUMBER(SEARCH(AA$3,Consolidado!$D862)),IF(COUNTIFS(Consolidado!$AC$5:AC862,Consolidado!$AC862,Consolidado!$D$5:D862,"*"&amp;AA$3&amp;"*")=1,1,0),0))</f>
        <v>0</v>
      </c>
      <c r="AB862" s="0" t="n">
        <f aca="false">IF(OR(AB$3="",Consolidado!$D862=""),0,IF(ISNUMBER(SEARCH(AB$3,Consolidado!$D862)),IF(COUNTIFS(Consolidado!$AC$5:AC862,Consolidado!$AC862,Consolidado!$D$5:D862,"*"&amp;AB$3&amp;"*")=1,1,0),0))</f>
        <v>0</v>
      </c>
      <c r="AC862" s="0" t="n">
        <f aca="false">IF(OR(AC$3="",Consolidado!$D862=""),0,IF(ISNUMBER(SEARCH(AC$3,Consolidado!$D862)),IF(COUNTIFS(Consolidado!$AC$5:AC862,Consolidado!$AC862,Consolidado!$D$5:D862,"*"&amp;AC$3&amp;"*")=1,1,0),0))</f>
        <v>0</v>
      </c>
      <c r="AD862" s="0" t="n">
        <f aca="false">IF(OR(AD$3="",Consolidado!$D862=""),0,IF(ISNUMBER(SEARCH(AD$3,Consolidado!$D862)),IF(COUNTIFS(Consolidado!$AC$5:AC862,Consolidado!$AC862,Consolidado!$D$5:D862,"*"&amp;AD$3&amp;"*")=1,1,0),0))</f>
        <v>0</v>
      </c>
      <c r="AE862" s="0" t="n">
        <f aca="false">IF(OR(AE$3="",Consolidado!$D862=""),0,IF(ISNUMBER(SEARCH(AE$3,Consolidado!$D862)),IF(COUNTIFS(Consolidado!$AC$5:AC862,Consolidado!$AC862,Consolidado!$D$5:D862,"*"&amp;AE$3&amp;"*")=1,1,0),0))</f>
        <v>0</v>
      </c>
      <c r="AF862" s="0" t="n">
        <f aca="false">IF(OR(AF$3="",Consolidado!$D862=""),0,IF(ISNUMBER(SEARCH(AF$3,Consolidado!$D862)),IF(COUNTIFS(Consolidado!$AC$5:AC862,Consolidado!$AC862,Consolidado!$D$5:D862,"*"&amp;AF$3&amp;"*")=1,1,0),0))</f>
        <v>0</v>
      </c>
      <c r="AG862" s="0" t="n">
        <f aca="false">IF(OR(AG$3="",Consolidado!$D862=""),0,IF(ISNUMBER(SEARCH(AG$3,Consolidado!$D862)),IF(COUNTIFS(Consolidado!$AC$5:AC862,Consolidado!$AC862,Consolidado!$D$5:D862,"*"&amp;AG$3&amp;"*")=1,1,0),0))</f>
        <v>0</v>
      </c>
      <c r="AH862" s="0" t="n">
        <f aca="false">IF(OR(AH$3="",Consolidado!$D862=""),0,IF(ISNUMBER(SEARCH(AH$3,Consolidado!$D862)),IF(COUNTIFS(Consolidado!$AC$5:AC862,Consolidado!$AC862,Consolidado!$D$5:D862,"*"&amp;AH$3&amp;"*")=1,1,0),0))</f>
        <v>0</v>
      </c>
      <c r="AI862" s="0" t="n">
        <f aca="false">IF(OR(AI$3="",Consolidado!$D862=""),0,IF(ISNUMBER(SEARCH(AI$3,Consolidado!$D862)),IF(COUNTIFS(Consolidado!$AC$5:AC862,Consolidado!$AC862,Consolidado!$D$5:D862,"*"&amp;AI$3&amp;"*")=1,1,0),0))</f>
        <v>0</v>
      </c>
      <c r="AJ862" s="0" t="n">
        <f aca="false">IF(OR(AJ$3="",Consolidado!$D862=""),0,IF(ISNUMBER(SEARCH(AJ$3,Consolidado!$D862)),IF(COUNTIFS(Consolidado!$AC$5:AC862,Consolidado!$AC862,Consolidado!$D$5:D862,"*"&amp;AJ$3&amp;"*")=1,1,0),0))</f>
        <v>0</v>
      </c>
      <c r="AK862" s="0" t="n">
        <f aca="false">IF(OR(AK$3="",Consolidado!$D862=""),0,IF(ISNUMBER(SEARCH(AK$3,Consolidado!$D862)),IF(COUNTIFS(Consolidado!$AC$5:AC862,Consolidado!$AC862,Consolidado!$D$5:D862,"*"&amp;AK$3&amp;"*")=1,1,0),0))</f>
        <v>0</v>
      </c>
      <c r="AL862" s="0" t="n">
        <f aca="false">IF(OR(AL$3="",Consolidado!$D862=""),0,IF(ISNUMBER(SEARCH(AL$3,Consolidado!$D862)),IF(COUNTIFS(Consolidado!$AC$5:AC862,Consolidado!$AC862,Consolidado!$D$5:D862,"*"&amp;AL$3&amp;"*")=1,1,0),0))</f>
        <v>0</v>
      </c>
      <c r="AM862" s="0" t="n">
        <f aca="false">IF(OR(AM$3="",Consolidado!$D862=""),0,IF(ISNUMBER(SEARCH(AM$3,Consolidado!$D862)),IF(COUNTIFS(Consolidado!$AC$5:AC862,Consolidado!$AC862,Consolidado!$D$5:D862,"*"&amp;AM$3&amp;"*")=1,1,0),0))</f>
        <v>0</v>
      </c>
      <c r="AN862" s="0" t="n">
        <f aca="false">IF(OR(AN$3="",Consolidado!$D862=""),0,IF(ISNUMBER(SEARCH(AN$3,Consolidado!$D862)),IF(COUNTIFS(Consolidado!$AC$5:AC862,Consolidado!$AC862,Consolidado!$D$5:D862,"*"&amp;AN$3&amp;"*")=1,1,0),0))</f>
        <v>0</v>
      </c>
      <c r="AO862" s="0" t="n">
        <f aca="false">IF(OR(AO$3="",Consolidado!$D862=""),0,IF(ISNUMBER(SEARCH(AO$3,Consolidado!$D862)),IF(COUNTIFS(Consolidado!$AC$5:AC862,Consolidado!$AC862,Consolidado!$D$5:D862,"*"&amp;AO$3&amp;"*")=1,1,0),0))</f>
        <v>0</v>
      </c>
    </row>
    <row r="863" customFormat="false" ht="15" hidden="false" customHeight="false" outlineLevel="0" collapsed="false">
      <c r="B863" s="0" t="n">
        <f aca="false">IF(OR(B$3="",Consolidado!$D863=""),0,IF(ISNUMBER(SEARCH(B$3,Consolidado!$D863)),IF(COUNTIFS(Consolidado!$AC$5:AC863,Consolidado!$AC863,Consolidado!$D$5:D863,"*"&amp;B$3&amp;"*")=1,1,0),0))</f>
        <v>0</v>
      </c>
      <c r="C863" s="0" t="n">
        <f aca="false">IF(OR(C$3="",Consolidado!$D863=""),0,IF(ISNUMBER(SEARCH(C$3,Consolidado!$D863)),IF(COUNTIFS(Consolidado!$AC$5:AC863,Consolidado!$AC863,Consolidado!$D$5:D863,"*"&amp;C$3&amp;"*")=1,1,0),0))</f>
        <v>0</v>
      </c>
      <c r="D863" s="0" t="n">
        <f aca="false">IF(OR(D$3="",Consolidado!$D863=""),0,IF(ISNUMBER(SEARCH(D$3,Consolidado!$D863)),IF(COUNTIFS(Consolidado!$AC$5:AC863,Consolidado!$AC863,Consolidado!$D$5:D863,"*"&amp;D$3&amp;"*")=1,1,0),0))</f>
        <v>0</v>
      </c>
      <c r="E863" s="0" t="n">
        <f aca="false">IF(OR(E$3="",Consolidado!$D863=""),0,IF(ISNUMBER(SEARCH(E$3,Consolidado!$D863)),IF(COUNTIFS(Consolidado!$AC$5:AC863,Consolidado!$AC863,Consolidado!$D$5:D863,"*"&amp;E$3&amp;"*")=1,1,0),0))</f>
        <v>0</v>
      </c>
      <c r="F863" s="0" t="n">
        <f aca="false">IF(OR(F$3="",Consolidado!$D863=""),0,IF(ISNUMBER(SEARCH(F$3,Consolidado!$D863)),IF(COUNTIFS(Consolidado!$AC$5:AC863,Consolidado!$AC863,Consolidado!$D$5:D863,"*"&amp;F$3&amp;"*")=1,1,0),0))</f>
        <v>0</v>
      </c>
      <c r="G863" s="0" t="n">
        <f aca="false">IF(OR(G$3="",Consolidado!$D863=""),0,IF(ISNUMBER(SEARCH(G$3,Consolidado!$D863)),IF(COUNTIFS(Consolidado!$AC$5:AC863,Consolidado!$AC863,Consolidado!$D$5:D863,"*"&amp;G$3&amp;"*")=1,1,0),0))</f>
        <v>0</v>
      </c>
      <c r="H863" s="0" t="n">
        <f aca="false">IF(OR(H$3="",Consolidado!$D863=""),0,IF(ISNUMBER(SEARCH(H$3,Consolidado!$D863)),IF(COUNTIFS(Consolidado!$AC$5:AC863,Consolidado!$AC863,Consolidado!$D$5:D863,"*"&amp;H$3&amp;"*")=1,1,0),0))</f>
        <v>0</v>
      </c>
      <c r="I863" s="0" t="n">
        <f aca="false">IF(OR(I$3="",Consolidado!$D863=""),0,IF(ISNUMBER(SEARCH(I$3,Consolidado!$D863)),IF(COUNTIFS(Consolidado!$AC$5:AC863,Consolidado!$AC863,Consolidado!$D$5:D863,"*"&amp;I$3&amp;"*")=1,1,0),0))</f>
        <v>0</v>
      </c>
      <c r="J863" s="0" t="n">
        <f aca="false">IF(OR(J$3="",Consolidado!$D863=""),0,IF(ISNUMBER(SEARCH(J$3,Consolidado!$D863)),IF(COUNTIFS(Consolidado!$AC$5:AC863,Consolidado!$AC863,Consolidado!$D$5:D863,"*"&amp;J$3&amp;"*")=1,1,0),0))</f>
        <v>0</v>
      </c>
      <c r="K863" s="0" t="n">
        <f aca="false">IF(OR(K$3="",Consolidado!$D863=""),0,IF(ISNUMBER(SEARCH(K$3,Consolidado!$D863)),IF(COUNTIFS(Consolidado!$AC$5:AC863,Consolidado!$AC863,Consolidado!$D$5:D863,"*"&amp;K$3&amp;"*")=1,1,0),0))</f>
        <v>0</v>
      </c>
      <c r="L863" s="0" t="n">
        <f aca="false">IF(OR(L$3="",Consolidado!$D863=""),0,IF(ISNUMBER(SEARCH(L$3,Consolidado!$D863)),IF(COUNTIFS(Consolidado!$AC$5:AC863,Consolidado!$AC863,Consolidado!$D$5:D863,"*"&amp;L$3&amp;"*")=1,1,0),0))</f>
        <v>0</v>
      </c>
      <c r="M863" s="0" t="n">
        <f aca="false">IF(OR(M$3="",Consolidado!$D863=""),0,IF(ISNUMBER(SEARCH(M$3,Consolidado!$D863)),IF(COUNTIFS(Consolidado!$AC$5:AC863,Consolidado!$AC863,Consolidado!$D$5:D863,"*"&amp;M$3&amp;"*")=1,1,0),0))</f>
        <v>0</v>
      </c>
      <c r="N863" s="0" t="n">
        <f aca="false">IF(OR(N$3="",Consolidado!$D863=""),0,IF(ISNUMBER(SEARCH(N$3,Consolidado!$D863)),IF(COUNTIFS(Consolidado!$AC$5:AC863,Consolidado!$AC863,Consolidado!$D$5:D863,"*"&amp;N$3&amp;"*")=1,1,0),0))</f>
        <v>0</v>
      </c>
      <c r="O863" s="0" t="n">
        <f aca="false">IF(OR(O$3="",Consolidado!$D863=""),0,IF(ISNUMBER(SEARCH(O$3,Consolidado!$D863)),IF(COUNTIFS(Consolidado!$AC$5:AC863,Consolidado!$AC863,Consolidado!$D$5:D863,"*"&amp;O$3&amp;"*")=1,1,0),0))</f>
        <v>0</v>
      </c>
      <c r="P863" s="0" t="n">
        <f aca="false">IF(OR(P$3="",Consolidado!$D863=""),0,IF(ISNUMBER(SEARCH(P$3,Consolidado!$D863)),IF(COUNTIFS(Consolidado!$AC$5:AC863,Consolidado!$AC863,Consolidado!$D$5:D863,"*"&amp;P$3&amp;"*")=1,1,0),0))</f>
        <v>0</v>
      </c>
      <c r="Q863" s="0" t="n">
        <f aca="false">IF(OR(Q$3="",Consolidado!$D863=""),0,IF(ISNUMBER(SEARCH(Q$3,Consolidado!$D863)),IF(COUNTIFS(Consolidado!$AC$5:AC863,Consolidado!$AC863,Consolidado!$D$5:D863,"*"&amp;Q$3&amp;"*")=1,1,0),0))</f>
        <v>0</v>
      </c>
      <c r="R863" s="0" t="n">
        <f aca="false">IF(OR(R$3="",Consolidado!$D863=""),0,IF(ISNUMBER(SEARCH(R$3,Consolidado!$D863)),IF(COUNTIFS(Consolidado!$AC$5:AC863,Consolidado!$AC863,Consolidado!$D$5:D863,"*"&amp;R$3&amp;"*")=1,1,0),0))</f>
        <v>0</v>
      </c>
      <c r="S863" s="0" t="n">
        <f aca="false">IF(OR(S$3="",Consolidado!$D863=""),0,IF(ISNUMBER(SEARCH(S$3,Consolidado!$D863)),IF(COUNTIFS(Consolidado!$AC$5:AC863,Consolidado!$AC863,Consolidado!$D$5:D863,"*"&amp;S$3&amp;"*")=1,1,0),0))</f>
        <v>0</v>
      </c>
      <c r="T863" s="0" t="n">
        <f aca="false">IF(OR(T$3="",Consolidado!$D863=""),0,IF(ISNUMBER(SEARCH(T$3,Consolidado!$D863)),IF(COUNTIFS(Consolidado!$AC$5:AC863,Consolidado!$AC863,Consolidado!$D$5:D863,"*"&amp;T$3&amp;"*")=1,1,0),0))</f>
        <v>0</v>
      </c>
      <c r="U863" s="0" t="n">
        <f aca="false">IF(OR(U$3="",Consolidado!$D863=""),0,IF(ISNUMBER(SEARCH(U$3,Consolidado!$D863)),IF(COUNTIFS(Consolidado!$AC$5:AC863,Consolidado!$AC863,Consolidado!$D$5:D863,"*"&amp;U$3&amp;"*")=1,1,0),0))</f>
        <v>0</v>
      </c>
      <c r="V863" s="0" t="n">
        <f aca="false">IF(OR(V$3="",Consolidado!$D863=""),0,IF(ISNUMBER(SEARCH(V$3,Consolidado!$D863)),IF(COUNTIFS(Consolidado!$AC$5:AC863,Consolidado!$AC863,Consolidado!$D$5:D863,"*"&amp;V$3&amp;"*")=1,1,0),0))</f>
        <v>0</v>
      </c>
      <c r="W863" s="0" t="n">
        <f aca="false">IF(OR(W$3="",Consolidado!$D863=""),0,IF(ISNUMBER(SEARCH(W$3,Consolidado!$D863)),IF(COUNTIFS(Consolidado!$AC$5:AC863,Consolidado!$AC863,Consolidado!$D$5:D863,"*"&amp;W$3&amp;"*")=1,1,0),0))</f>
        <v>0</v>
      </c>
      <c r="X863" s="0" t="n">
        <f aca="false">IF(OR(X$3="",Consolidado!$D863=""),0,IF(ISNUMBER(SEARCH(X$3,Consolidado!$D863)),IF(COUNTIFS(Consolidado!$AC$5:AC863,Consolidado!$AC863,Consolidado!$D$5:D863,"*"&amp;X$3&amp;"*")=1,1,0),0))</f>
        <v>0</v>
      </c>
      <c r="Y863" s="0" t="n">
        <f aca="false">IF(OR(Y$3="",Consolidado!$D863=""),0,IF(ISNUMBER(SEARCH(Y$3,Consolidado!$D863)),IF(COUNTIFS(Consolidado!$AC$5:AC863,Consolidado!$AC863,Consolidado!$D$5:D863,"*"&amp;Y$3&amp;"*")=1,1,0),0))</f>
        <v>0</v>
      </c>
      <c r="Z863" s="0" t="n">
        <f aca="false">IF(OR(Z$3="",Consolidado!$D863=""),0,IF(ISNUMBER(SEARCH(Z$3,Consolidado!$D863)),IF(COUNTIFS(Consolidado!$AC$5:AC863,Consolidado!$AC863,Consolidado!$D$5:D863,"*"&amp;Z$3&amp;"*")=1,1,0),0))</f>
        <v>0</v>
      </c>
      <c r="AA863" s="0" t="n">
        <f aca="false">IF(OR(AA$3="",Consolidado!$D863=""),0,IF(ISNUMBER(SEARCH(AA$3,Consolidado!$D863)),IF(COUNTIFS(Consolidado!$AC$5:AC863,Consolidado!$AC863,Consolidado!$D$5:D863,"*"&amp;AA$3&amp;"*")=1,1,0),0))</f>
        <v>0</v>
      </c>
      <c r="AB863" s="0" t="n">
        <f aca="false">IF(OR(AB$3="",Consolidado!$D863=""),0,IF(ISNUMBER(SEARCH(AB$3,Consolidado!$D863)),IF(COUNTIFS(Consolidado!$AC$5:AC863,Consolidado!$AC863,Consolidado!$D$5:D863,"*"&amp;AB$3&amp;"*")=1,1,0),0))</f>
        <v>0</v>
      </c>
      <c r="AC863" s="0" t="n">
        <f aca="false">IF(OR(AC$3="",Consolidado!$D863=""),0,IF(ISNUMBER(SEARCH(AC$3,Consolidado!$D863)),IF(COUNTIFS(Consolidado!$AC$5:AC863,Consolidado!$AC863,Consolidado!$D$5:D863,"*"&amp;AC$3&amp;"*")=1,1,0),0))</f>
        <v>0</v>
      </c>
      <c r="AD863" s="0" t="n">
        <f aca="false">IF(OR(AD$3="",Consolidado!$D863=""),0,IF(ISNUMBER(SEARCH(AD$3,Consolidado!$D863)),IF(COUNTIFS(Consolidado!$AC$5:AC863,Consolidado!$AC863,Consolidado!$D$5:D863,"*"&amp;AD$3&amp;"*")=1,1,0),0))</f>
        <v>0</v>
      </c>
      <c r="AE863" s="0" t="n">
        <f aca="false">IF(OR(AE$3="",Consolidado!$D863=""),0,IF(ISNUMBER(SEARCH(AE$3,Consolidado!$D863)),IF(COUNTIFS(Consolidado!$AC$5:AC863,Consolidado!$AC863,Consolidado!$D$5:D863,"*"&amp;AE$3&amp;"*")=1,1,0),0))</f>
        <v>0</v>
      </c>
      <c r="AF863" s="0" t="n">
        <f aca="false">IF(OR(AF$3="",Consolidado!$D863=""),0,IF(ISNUMBER(SEARCH(AF$3,Consolidado!$D863)),IF(COUNTIFS(Consolidado!$AC$5:AC863,Consolidado!$AC863,Consolidado!$D$5:D863,"*"&amp;AF$3&amp;"*")=1,1,0),0))</f>
        <v>0</v>
      </c>
      <c r="AG863" s="0" t="n">
        <f aca="false">IF(OR(AG$3="",Consolidado!$D863=""),0,IF(ISNUMBER(SEARCH(AG$3,Consolidado!$D863)),IF(COUNTIFS(Consolidado!$AC$5:AC863,Consolidado!$AC863,Consolidado!$D$5:D863,"*"&amp;AG$3&amp;"*")=1,1,0),0))</f>
        <v>0</v>
      </c>
      <c r="AH863" s="0" t="n">
        <f aca="false">IF(OR(AH$3="",Consolidado!$D863=""),0,IF(ISNUMBER(SEARCH(AH$3,Consolidado!$D863)),IF(COUNTIFS(Consolidado!$AC$5:AC863,Consolidado!$AC863,Consolidado!$D$5:D863,"*"&amp;AH$3&amp;"*")=1,1,0),0))</f>
        <v>0</v>
      </c>
      <c r="AI863" s="0" t="n">
        <f aca="false">IF(OR(AI$3="",Consolidado!$D863=""),0,IF(ISNUMBER(SEARCH(AI$3,Consolidado!$D863)),IF(COUNTIFS(Consolidado!$AC$5:AC863,Consolidado!$AC863,Consolidado!$D$5:D863,"*"&amp;AI$3&amp;"*")=1,1,0),0))</f>
        <v>0</v>
      </c>
      <c r="AJ863" s="0" t="n">
        <f aca="false">IF(OR(AJ$3="",Consolidado!$D863=""),0,IF(ISNUMBER(SEARCH(AJ$3,Consolidado!$D863)),IF(COUNTIFS(Consolidado!$AC$5:AC863,Consolidado!$AC863,Consolidado!$D$5:D863,"*"&amp;AJ$3&amp;"*")=1,1,0),0))</f>
        <v>0</v>
      </c>
      <c r="AK863" s="0" t="n">
        <f aca="false">IF(OR(AK$3="",Consolidado!$D863=""),0,IF(ISNUMBER(SEARCH(AK$3,Consolidado!$D863)),IF(COUNTIFS(Consolidado!$AC$5:AC863,Consolidado!$AC863,Consolidado!$D$5:D863,"*"&amp;AK$3&amp;"*")=1,1,0),0))</f>
        <v>0</v>
      </c>
      <c r="AL863" s="0" t="n">
        <f aca="false">IF(OR(AL$3="",Consolidado!$D863=""),0,IF(ISNUMBER(SEARCH(AL$3,Consolidado!$D863)),IF(COUNTIFS(Consolidado!$AC$5:AC863,Consolidado!$AC863,Consolidado!$D$5:D863,"*"&amp;AL$3&amp;"*")=1,1,0),0))</f>
        <v>0</v>
      </c>
      <c r="AM863" s="0" t="n">
        <f aca="false">IF(OR(AM$3="",Consolidado!$D863=""),0,IF(ISNUMBER(SEARCH(AM$3,Consolidado!$D863)),IF(COUNTIFS(Consolidado!$AC$5:AC863,Consolidado!$AC863,Consolidado!$D$5:D863,"*"&amp;AM$3&amp;"*")=1,1,0),0))</f>
        <v>0</v>
      </c>
      <c r="AN863" s="0" t="n">
        <f aca="false">IF(OR(AN$3="",Consolidado!$D863=""),0,IF(ISNUMBER(SEARCH(AN$3,Consolidado!$D863)),IF(COUNTIFS(Consolidado!$AC$5:AC863,Consolidado!$AC863,Consolidado!$D$5:D863,"*"&amp;AN$3&amp;"*")=1,1,0),0))</f>
        <v>0</v>
      </c>
      <c r="AO863" s="0" t="n">
        <f aca="false">IF(OR(AO$3="",Consolidado!$D863=""),0,IF(ISNUMBER(SEARCH(AO$3,Consolidado!$D863)),IF(COUNTIFS(Consolidado!$AC$5:AC863,Consolidado!$AC863,Consolidado!$D$5:D863,"*"&amp;AO$3&amp;"*")=1,1,0),0))</f>
        <v>0</v>
      </c>
    </row>
    <row r="864" customFormat="false" ht="15" hidden="false" customHeight="false" outlineLevel="0" collapsed="false">
      <c r="B864" s="0" t="n">
        <f aca="false">IF(OR(B$3="",Consolidado!$D864=""),0,IF(ISNUMBER(SEARCH(B$3,Consolidado!$D864)),IF(COUNTIFS(Consolidado!$AC$5:AC864,Consolidado!$AC864,Consolidado!$D$5:D864,"*"&amp;B$3&amp;"*")=1,1,0),0))</f>
        <v>0</v>
      </c>
      <c r="C864" s="0" t="n">
        <f aca="false">IF(OR(C$3="",Consolidado!$D864=""),0,IF(ISNUMBER(SEARCH(C$3,Consolidado!$D864)),IF(COUNTIFS(Consolidado!$AC$5:AC864,Consolidado!$AC864,Consolidado!$D$5:D864,"*"&amp;C$3&amp;"*")=1,1,0),0))</f>
        <v>0</v>
      </c>
      <c r="D864" s="0" t="n">
        <f aca="false">IF(OR(D$3="",Consolidado!$D864=""),0,IF(ISNUMBER(SEARCH(D$3,Consolidado!$D864)),IF(COUNTIFS(Consolidado!$AC$5:AC864,Consolidado!$AC864,Consolidado!$D$5:D864,"*"&amp;D$3&amp;"*")=1,1,0),0))</f>
        <v>0</v>
      </c>
      <c r="E864" s="0" t="n">
        <f aca="false">IF(OR(E$3="",Consolidado!$D864=""),0,IF(ISNUMBER(SEARCH(E$3,Consolidado!$D864)),IF(COUNTIFS(Consolidado!$AC$5:AC864,Consolidado!$AC864,Consolidado!$D$5:D864,"*"&amp;E$3&amp;"*")=1,1,0),0))</f>
        <v>0</v>
      </c>
      <c r="F864" s="0" t="n">
        <f aca="false">IF(OR(F$3="",Consolidado!$D864=""),0,IF(ISNUMBER(SEARCH(F$3,Consolidado!$D864)),IF(COUNTIFS(Consolidado!$AC$5:AC864,Consolidado!$AC864,Consolidado!$D$5:D864,"*"&amp;F$3&amp;"*")=1,1,0),0))</f>
        <v>0</v>
      </c>
      <c r="G864" s="0" t="n">
        <f aca="false">IF(OR(G$3="",Consolidado!$D864=""),0,IF(ISNUMBER(SEARCH(G$3,Consolidado!$D864)),IF(COUNTIFS(Consolidado!$AC$5:AC864,Consolidado!$AC864,Consolidado!$D$5:D864,"*"&amp;G$3&amp;"*")=1,1,0),0))</f>
        <v>0</v>
      </c>
      <c r="H864" s="0" t="n">
        <f aca="false">IF(OR(H$3="",Consolidado!$D864=""),0,IF(ISNUMBER(SEARCH(H$3,Consolidado!$D864)),IF(COUNTIFS(Consolidado!$AC$5:AC864,Consolidado!$AC864,Consolidado!$D$5:D864,"*"&amp;H$3&amp;"*")=1,1,0),0))</f>
        <v>0</v>
      </c>
      <c r="I864" s="0" t="n">
        <f aca="false">IF(OR(I$3="",Consolidado!$D864=""),0,IF(ISNUMBER(SEARCH(I$3,Consolidado!$D864)),IF(COUNTIFS(Consolidado!$AC$5:AC864,Consolidado!$AC864,Consolidado!$D$5:D864,"*"&amp;I$3&amp;"*")=1,1,0),0))</f>
        <v>0</v>
      </c>
      <c r="J864" s="0" t="n">
        <f aca="false">IF(OR(J$3="",Consolidado!$D864=""),0,IF(ISNUMBER(SEARCH(J$3,Consolidado!$D864)),IF(COUNTIFS(Consolidado!$AC$5:AC864,Consolidado!$AC864,Consolidado!$D$5:D864,"*"&amp;J$3&amp;"*")=1,1,0),0))</f>
        <v>0</v>
      </c>
      <c r="K864" s="0" t="n">
        <f aca="false">IF(OR(K$3="",Consolidado!$D864=""),0,IF(ISNUMBER(SEARCH(K$3,Consolidado!$D864)),IF(COUNTIFS(Consolidado!$AC$5:AC864,Consolidado!$AC864,Consolidado!$D$5:D864,"*"&amp;K$3&amp;"*")=1,1,0),0))</f>
        <v>0</v>
      </c>
      <c r="L864" s="0" t="n">
        <f aca="false">IF(OR(L$3="",Consolidado!$D864=""),0,IF(ISNUMBER(SEARCH(L$3,Consolidado!$D864)),IF(COUNTIFS(Consolidado!$AC$5:AC864,Consolidado!$AC864,Consolidado!$D$5:D864,"*"&amp;L$3&amp;"*")=1,1,0),0))</f>
        <v>0</v>
      </c>
      <c r="M864" s="0" t="n">
        <f aca="false">IF(OR(M$3="",Consolidado!$D864=""),0,IF(ISNUMBER(SEARCH(M$3,Consolidado!$D864)),IF(COUNTIFS(Consolidado!$AC$5:AC864,Consolidado!$AC864,Consolidado!$D$5:D864,"*"&amp;M$3&amp;"*")=1,1,0),0))</f>
        <v>0</v>
      </c>
      <c r="N864" s="0" t="n">
        <f aca="false">IF(OR(N$3="",Consolidado!$D864=""),0,IF(ISNUMBER(SEARCH(N$3,Consolidado!$D864)),IF(COUNTIFS(Consolidado!$AC$5:AC864,Consolidado!$AC864,Consolidado!$D$5:D864,"*"&amp;N$3&amp;"*")=1,1,0),0))</f>
        <v>0</v>
      </c>
      <c r="O864" s="0" t="n">
        <f aca="false">IF(OR(O$3="",Consolidado!$D864=""),0,IF(ISNUMBER(SEARCH(O$3,Consolidado!$D864)),IF(COUNTIFS(Consolidado!$AC$5:AC864,Consolidado!$AC864,Consolidado!$D$5:D864,"*"&amp;O$3&amp;"*")=1,1,0),0))</f>
        <v>0</v>
      </c>
      <c r="P864" s="0" t="n">
        <f aca="false">IF(OR(P$3="",Consolidado!$D864=""),0,IF(ISNUMBER(SEARCH(P$3,Consolidado!$D864)),IF(COUNTIFS(Consolidado!$AC$5:AC864,Consolidado!$AC864,Consolidado!$D$5:D864,"*"&amp;P$3&amp;"*")=1,1,0),0))</f>
        <v>0</v>
      </c>
      <c r="Q864" s="0" t="n">
        <f aca="false">IF(OR(Q$3="",Consolidado!$D864=""),0,IF(ISNUMBER(SEARCH(Q$3,Consolidado!$D864)),IF(COUNTIFS(Consolidado!$AC$5:AC864,Consolidado!$AC864,Consolidado!$D$5:D864,"*"&amp;Q$3&amp;"*")=1,1,0),0))</f>
        <v>0</v>
      </c>
      <c r="R864" s="0" t="n">
        <f aca="false">IF(OR(R$3="",Consolidado!$D864=""),0,IF(ISNUMBER(SEARCH(R$3,Consolidado!$D864)),IF(COUNTIFS(Consolidado!$AC$5:AC864,Consolidado!$AC864,Consolidado!$D$5:D864,"*"&amp;R$3&amp;"*")=1,1,0),0))</f>
        <v>0</v>
      </c>
      <c r="S864" s="0" t="n">
        <f aca="false">IF(OR(S$3="",Consolidado!$D864=""),0,IF(ISNUMBER(SEARCH(S$3,Consolidado!$D864)),IF(COUNTIFS(Consolidado!$AC$5:AC864,Consolidado!$AC864,Consolidado!$D$5:D864,"*"&amp;S$3&amp;"*")=1,1,0),0))</f>
        <v>0</v>
      </c>
      <c r="T864" s="0" t="n">
        <f aca="false">IF(OR(T$3="",Consolidado!$D864=""),0,IF(ISNUMBER(SEARCH(T$3,Consolidado!$D864)),IF(COUNTIFS(Consolidado!$AC$5:AC864,Consolidado!$AC864,Consolidado!$D$5:D864,"*"&amp;T$3&amp;"*")=1,1,0),0))</f>
        <v>0</v>
      </c>
      <c r="U864" s="0" t="n">
        <f aca="false">IF(OR(U$3="",Consolidado!$D864=""),0,IF(ISNUMBER(SEARCH(U$3,Consolidado!$D864)),IF(COUNTIFS(Consolidado!$AC$5:AC864,Consolidado!$AC864,Consolidado!$D$5:D864,"*"&amp;U$3&amp;"*")=1,1,0),0))</f>
        <v>0</v>
      </c>
      <c r="V864" s="0" t="n">
        <f aca="false">IF(OR(V$3="",Consolidado!$D864=""),0,IF(ISNUMBER(SEARCH(V$3,Consolidado!$D864)),IF(COUNTIFS(Consolidado!$AC$5:AC864,Consolidado!$AC864,Consolidado!$D$5:D864,"*"&amp;V$3&amp;"*")=1,1,0),0))</f>
        <v>0</v>
      </c>
      <c r="W864" s="0" t="n">
        <f aca="false">IF(OR(W$3="",Consolidado!$D864=""),0,IF(ISNUMBER(SEARCH(W$3,Consolidado!$D864)),IF(COUNTIFS(Consolidado!$AC$5:AC864,Consolidado!$AC864,Consolidado!$D$5:D864,"*"&amp;W$3&amp;"*")=1,1,0),0))</f>
        <v>0</v>
      </c>
      <c r="X864" s="0" t="n">
        <f aca="false">IF(OR(X$3="",Consolidado!$D864=""),0,IF(ISNUMBER(SEARCH(X$3,Consolidado!$D864)),IF(COUNTIFS(Consolidado!$AC$5:AC864,Consolidado!$AC864,Consolidado!$D$5:D864,"*"&amp;X$3&amp;"*")=1,1,0),0))</f>
        <v>0</v>
      </c>
      <c r="Y864" s="0" t="n">
        <f aca="false">IF(OR(Y$3="",Consolidado!$D864=""),0,IF(ISNUMBER(SEARCH(Y$3,Consolidado!$D864)),IF(COUNTIFS(Consolidado!$AC$5:AC864,Consolidado!$AC864,Consolidado!$D$5:D864,"*"&amp;Y$3&amp;"*")=1,1,0),0))</f>
        <v>0</v>
      </c>
      <c r="Z864" s="0" t="n">
        <f aca="false">IF(OR(Z$3="",Consolidado!$D864=""),0,IF(ISNUMBER(SEARCH(Z$3,Consolidado!$D864)),IF(COUNTIFS(Consolidado!$AC$5:AC864,Consolidado!$AC864,Consolidado!$D$5:D864,"*"&amp;Z$3&amp;"*")=1,1,0),0))</f>
        <v>0</v>
      </c>
      <c r="AA864" s="0" t="n">
        <f aca="false">IF(OR(AA$3="",Consolidado!$D864=""),0,IF(ISNUMBER(SEARCH(AA$3,Consolidado!$D864)),IF(COUNTIFS(Consolidado!$AC$5:AC864,Consolidado!$AC864,Consolidado!$D$5:D864,"*"&amp;AA$3&amp;"*")=1,1,0),0))</f>
        <v>0</v>
      </c>
      <c r="AB864" s="0" t="n">
        <f aca="false">IF(OR(AB$3="",Consolidado!$D864=""),0,IF(ISNUMBER(SEARCH(AB$3,Consolidado!$D864)),IF(COUNTIFS(Consolidado!$AC$5:AC864,Consolidado!$AC864,Consolidado!$D$5:D864,"*"&amp;AB$3&amp;"*")=1,1,0),0))</f>
        <v>0</v>
      </c>
      <c r="AC864" s="0" t="n">
        <f aca="false">IF(OR(AC$3="",Consolidado!$D864=""),0,IF(ISNUMBER(SEARCH(AC$3,Consolidado!$D864)),IF(COUNTIFS(Consolidado!$AC$5:AC864,Consolidado!$AC864,Consolidado!$D$5:D864,"*"&amp;AC$3&amp;"*")=1,1,0),0))</f>
        <v>0</v>
      </c>
      <c r="AD864" s="0" t="n">
        <f aca="false">IF(OR(AD$3="",Consolidado!$D864=""),0,IF(ISNUMBER(SEARCH(AD$3,Consolidado!$D864)),IF(COUNTIFS(Consolidado!$AC$5:AC864,Consolidado!$AC864,Consolidado!$D$5:D864,"*"&amp;AD$3&amp;"*")=1,1,0),0))</f>
        <v>0</v>
      </c>
      <c r="AE864" s="0" t="n">
        <f aca="false">IF(OR(AE$3="",Consolidado!$D864=""),0,IF(ISNUMBER(SEARCH(AE$3,Consolidado!$D864)),IF(COUNTIFS(Consolidado!$AC$5:AC864,Consolidado!$AC864,Consolidado!$D$5:D864,"*"&amp;AE$3&amp;"*")=1,1,0),0))</f>
        <v>0</v>
      </c>
      <c r="AF864" s="0" t="n">
        <f aca="false">IF(OR(AF$3="",Consolidado!$D864=""),0,IF(ISNUMBER(SEARCH(AF$3,Consolidado!$D864)),IF(COUNTIFS(Consolidado!$AC$5:AC864,Consolidado!$AC864,Consolidado!$D$5:D864,"*"&amp;AF$3&amp;"*")=1,1,0),0))</f>
        <v>0</v>
      </c>
      <c r="AG864" s="0" t="n">
        <f aca="false">IF(OR(AG$3="",Consolidado!$D864=""),0,IF(ISNUMBER(SEARCH(AG$3,Consolidado!$D864)),IF(COUNTIFS(Consolidado!$AC$5:AC864,Consolidado!$AC864,Consolidado!$D$5:D864,"*"&amp;AG$3&amp;"*")=1,1,0),0))</f>
        <v>0</v>
      </c>
      <c r="AH864" s="0" t="n">
        <f aca="false">IF(OR(AH$3="",Consolidado!$D864=""),0,IF(ISNUMBER(SEARCH(AH$3,Consolidado!$D864)),IF(COUNTIFS(Consolidado!$AC$5:AC864,Consolidado!$AC864,Consolidado!$D$5:D864,"*"&amp;AH$3&amp;"*")=1,1,0),0))</f>
        <v>0</v>
      </c>
      <c r="AI864" s="0" t="n">
        <f aca="false">IF(OR(AI$3="",Consolidado!$D864=""),0,IF(ISNUMBER(SEARCH(AI$3,Consolidado!$D864)),IF(COUNTIFS(Consolidado!$AC$5:AC864,Consolidado!$AC864,Consolidado!$D$5:D864,"*"&amp;AI$3&amp;"*")=1,1,0),0))</f>
        <v>0</v>
      </c>
      <c r="AJ864" s="0" t="n">
        <f aca="false">IF(OR(AJ$3="",Consolidado!$D864=""),0,IF(ISNUMBER(SEARCH(AJ$3,Consolidado!$D864)),IF(COUNTIFS(Consolidado!$AC$5:AC864,Consolidado!$AC864,Consolidado!$D$5:D864,"*"&amp;AJ$3&amp;"*")=1,1,0),0))</f>
        <v>0</v>
      </c>
      <c r="AK864" s="0" t="n">
        <f aca="false">IF(OR(AK$3="",Consolidado!$D864=""),0,IF(ISNUMBER(SEARCH(AK$3,Consolidado!$D864)),IF(COUNTIFS(Consolidado!$AC$5:AC864,Consolidado!$AC864,Consolidado!$D$5:D864,"*"&amp;AK$3&amp;"*")=1,1,0),0))</f>
        <v>0</v>
      </c>
      <c r="AL864" s="0" t="n">
        <f aca="false">IF(OR(AL$3="",Consolidado!$D864=""),0,IF(ISNUMBER(SEARCH(AL$3,Consolidado!$D864)),IF(COUNTIFS(Consolidado!$AC$5:AC864,Consolidado!$AC864,Consolidado!$D$5:D864,"*"&amp;AL$3&amp;"*")=1,1,0),0))</f>
        <v>0</v>
      </c>
      <c r="AM864" s="0" t="n">
        <f aca="false">IF(OR(AM$3="",Consolidado!$D864=""),0,IF(ISNUMBER(SEARCH(AM$3,Consolidado!$D864)),IF(COUNTIFS(Consolidado!$AC$5:AC864,Consolidado!$AC864,Consolidado!$D$5:D864,"*"&amp;AM$3&amp;"*")=1,1,0),0))</f>
        <v>0</v>
      </c>
      <c r="AN864" s="0" t="n">
        <f aca="false">IF(OR(AN$3="",Consolidado!$D864=""),0,IF(ISNUMBER(SEARCH(AN$3,Consolidado!$D864)),IF(COUNTIFS(Consolidado!$AC$5:AC864,Consolidado!$AC864,Consolidado!$D$5:D864,"*"&amp;AN$3&amp;"*")=1,1,0),0))</f>
        <v>0</v>
      </c>
      <c r="AO864" s="0" t="n">
        <f aca="false">IF(OR(AO$3="",Consolidado!$D864=""),0,IF(ISNUMBER(SEARCH(AO$3,Consolidado!$D864)),IF(COUNTIFS(Consolidado!$AC$5:AC864,Consolidado!$AC864,Consolidado!$D$5:D864,"*"&amp;AO$3&amp;"*")=1,1,0),0))</f>
        <v>0</v>
      </c>
    </row>
    <row r="865" customFormat="false" ht="15" hidden="false" customHeight="false" outlineLevel="0" collapsed="false">
      <c r="B865" s="0" t="n">
        <f aca="false">IF(OR(B$3="",Consolidado!$D865=""),0,IF(ISNUMBER(SEARCH(B$3,Consolidado!$D865)),IF(COUNTIFS(Consolidado!$AC$5:AC865,Consolidado!$AC865,Consolidado!$D$5:D865,"*"&amp;B$3&amp;"*")=1,1,0),0))</f>
        <v>0</v>
      </c>
      <c r="C865" s="0" t="n">
        <f aca="false">IF(OR(C$3="",Consolidado!$D865=""),0,IF(ISNUMBER(SEARCH(C$3,Consolidado!$D865)),IF(COUNTIFS(Consolidado!$AC$5:AC865,Consolidado!$AC865,Consolidado!$D$5:D865,"*"&amp;C$3&amp;"*")=1,1,0),0))</f>
        <v>0</v>
      </c>
      <c r="D865" s="0" t="n">
        <f aca="false">IF(OR(D$3="",Consolidado!$D865=""),0,IF(ISNUMBER(SEARCH(D$3,Consolidado!$D865)),IF(COUNTIFS(Consolidado!$AC$5:AC865,Consolidado!$AC865,Consolidado!$D$5:D865,"*"&amp;D$3&amp;"*")=1,1,0),0))</f>
        <v>0</v>
      </c>
      <c r="E865" s="0" t="n">
        <f aca="false">IF(OR(E$3="",Consolidado!$D865=""),0,IF(ISNUMBER(SEARCH(E$3,Consolidado!$D865)),IF(COUNTIFS(Consolidado!$AC$5:AC865,Consolidado!$AC865,Consolidado!$D$5:D865,"*"&amp;E$3&amp;"*")=1,1,0),0))</f>
        <v>0</v>
      </c>
      <c r="F865" s="0" t="n">
        <f aca="false">IF(OR(F$3="",Consolidado!$D865=""),0,IF(ISNUMBER(SEARCH(F$3,Consolidado!$D865)),IF(COUNTIFS(Consolidado!$AC$5:AC865,Consolidado!$AC865,Consolidado!$D$5:D865,"*"&amp;F$3&amp;"*")=1,1,0),0))</f>
        <v>0</v>
      </c>
      <c r="G865" s="0" t="n">
        <f aca="false">IF(OR(G$3="",Consolidado!$D865=""),0,IF(ISNUMBER(SEARCH(G$3,Consolidado!$D865)),IF(COUNTIFS(Consolidado!$AC$5:AC865,Consolidado!$AC865,Consolidado!$D$5:D865,"*"&amp;G$3&amp;"*")=1,1,0),0))</f>
        <v>0</v>
      </c>
      <c r="H865" s="0" t="n">
        <f aca="false">IF(OR(H$3="",Consolidado!$D865=""),0,IF(ISNUMBER(SEARCH(H$3,Consolidado!$D865)),IF(COUNTIFS(Consolidado!$AC$5:AC865,Consolidado!$AC865,Consolidado!$D$5:D865,"*"&amp;H$3&amp;"*")=1,1,0),0))</f>
        <v>0</v>
      </c>
      <c r="I865" s="0" t="n">
        <f aca="false">IF(OR(I$3="",Consolidado!$D865=""),0,IF(ISNUMBER(SEARCH(I$3,Consolidado!$D865)),IF(COUNTIFS(Consolidado!$AC$5:AC865,Consolidado!$AC865,Consolidado!$D$5:D865,"*"&amp;I$3&amp;"*")=1,1,0),0))</f>
        <v>0</v>
      </c>
      <c r="J865" s="0" t="n">
        <f aca="false">IF(OR(J$3="",Consolidado!$D865=""),0,IF(ISNUMBER(SEARCH(J$3,Consolidado!$D865)),IF(COUNTIFS(Consolidado!$AC$5:AC865,Consolidado!$AC865,Consolidado!$D$5:D865,"*"&amp;J$3&amp;"*")=1,1,0),0))</f>
        <v>0</v>
      </c>
      <c r="K865" s="0" t="n">
        <f aca="false">IF(OR(K$3="",Consolidado!$D865=""),0,IF(ISNUMBER(SEARCH(K$3,Consolidado!$D865)),IF(COUNTIFS(Consolidado!$AC$5:AC865,Consolidado!$AC865,Consolidado!$D$5:D865,"*"&amp;K$3&amp;"*")=1,1,0),0))</f>
        <v>0</v>
      </c>
      <c r="L865" s="0" t="n">
        <f aca="false">IF(OR(L$3="",Consolidado!$D865=""),0,IF(ISNUMBER(SEARCH(L$3,Consolidado!$D865)),IF(COUNTIFS(Consolidado!$AC$5:AC865,Consolidado!$AC865,Consolidado!$D$5:D865,"*"&amp;L$3&amp;"*")=1,1,0),0))</f>
        <v>0</v>
      </c>
      <c r="M865" s="0" t="n">
        <f aca="false">IF(OR(M$3="",Consolidado!$D865=""),0,IF(ISNUMBER(SEARCH(M$3,Consolidado!$D865)),IF(COUNTIFS(Consolidado!$AC$5:AC865,Consolidado!$AC865,Consolidado!$D$5:D865,"*"&amp;M$3&amp;"*")=1,1,0),0))</f>
        <v>0</v>
      </c>
      <c r="N865" s="0" t="n">
        <f aca="false">IF(OR(N$3="",Consolidado!$D865=""),0,IF(ISNUMBER(SEARCH(N$3,Consolidado!$D865)),IF(COUNTIFS(Consolidado!$AC$5:AC865,Consolidado!$AC865,Consolidado!$D$5:D865,"*"&amp;N$3&amp;"*")=1,1,0),0))</f>
        <v>0</v>
      </c>
      <c r="O865" s="0" t="n">
        <f aca="false">IF(OR(O$3="",Consolidado!$D865=""),0,IF(ISNUMBER(SEARCH(O$3,Consolidado!$D865)),IF(COUNTIFS(Consolidado!$AC$5:AC865,Consolidado!$AC865,Consolidado!$D$5:D865,"*"&amp;O$3&amp;"*")=1,1,0),0))</f>
        <v>0</v>
      </c>
      <c r="P865" s="0" t="n">
        <f aca="false">IF(OR(P$3="",Consolidado!$D865=""),0,IF(ISNUMBER(SEARCH(P$3,Consolidado!$D865)),IF(COUNTIFS(Consolidado!$AC$5:AC865,Consolidado!$AC865,Consolidado!$D$5:D865,"*"&amp;P$3&amp;"*")=1,1,0),0))</f>
        <v>0</v>
      </c>
      <c r="Q865" s="0" t="n">
        <f aca="false">IF(OR(Q$3="",Consolidado!$D865=""),0,IF(ISNUMBER(SEARCH(Q$3,Consolidado!$D865)),IF(COUNTIFS(Consolidado!$AC$5:AC865,Consolidado!$AC865,Consolidado!$D$5:D865,"*"&amp;Q$3&amp;"*")=1,1,0),0))</f>
        <v>0</v>
      </c>
      <c r="R865" s="0" t="n">
        <f aca="false">IF(OR(R$3="",Consolidado!$D865=""),0,IF(ISNUMBER(SEARCH(R$3,Consolidado!$D865)),IF(COUNTIFS(Consolidado!$AC$5:AC865,Consolidado!$AC865,Consolidado!$D$5:D865,"*"&amp;R$3&amp;"*")=1,1,0),0))</f>
        <v>0</v>
      </c>
      <c r="S865" s="0" t="n">
        <f aca="false">IF(OR(S$3="",Consolidado!$D865=""),0,IF(ISNUMBER(SEARCH(S$3,Consolidado!$D865)),IF(COUNTIFS(Consolidado!$AC$5:AC865,Consolidado!$AC865,Consolidado!$D$5:D865,"*"&amp;S$3&amp;"*")=1,1,0),0))</f>
        <v>0</v>
      </c>
      <c r="T865" s="0" t="n">
        <f aca="false">IF(OR(T$3="",Consolidado!$D865=""),0,IF(ISNUMBER(SEARCH(T$3,Consolidado!$D865)),IF(COUNTIFS(Consolidado!$AC$5:AC865,Consolidado!$AC865,Consolidado!$D$5:D865,"*"&amp;T$3&amp;"*")=1,1,0),0))</f>
        <v>0</v>
      </c>
      <c r="U865" s="0" t="n">
        <f aca="false">IF(OR(U$3="",Consolidado!$D865=""),0,IF(ISNUMBER(SEARCH(U$3,Consolidado!$D865)),IF(COUNTIFS(Consolidado!$AC$5:AC865,Consolidado!$AC865,Consolidado!$D$5:D865,"*"&amp;U$3&amp;"*")=1,1,0),0))</f>
        <v>0</v>
      </c>
      <c r="V865" s="0" t="n">
        <f aca="false">IF(OR(V$3="",Consolidado!$D865=""),0,IF(ISNUMBER(SEARCH(V$3,Consolidado!$D865)),IF(COUNTIFS(Consolidado!$AC$5:AC865,Consolidado!$AC865,Consolidado!$D$5:D865,"*"&amp;V$3&amp;"*")=1,1,0),0))</f>
        <v>0</v>
      </c>
      <c r="W865" s="0" t="n">
        <f aca="false">IF(OR(W$3="",Consolidado!$D865=""),0,IF(ISNUMBER(SEARCH(W$3,Consolidado!$D865)),IF(COUNTIFS(Consolidado!$AC$5:AC865,Consolidado!$AC865,Consolidado!$D$5:D865,"*"&amp;W$3&amp;"*")=1,1,0),0))</f>
        <v>0</v>
      </c>
      <c r="X865" s="0" t="n">
        <f aca="false">IF(OR(X$3="",Consolidado!$D865=""),0,IF(ISNUMBER(SEARCH(X$3,Consolidado!$D865)),IF(COUNTIFS(Consolidado!$AC$5:AC865,Consolidado!$AC865,Consolidado!$D$5:D865,"*"&amp;X$3&amp;"*")=1,1,0),0))</f>
        <v>0</v>
      </c>
      <c r="Y865" s="0" t="n">
        <f aca="false">IF(OR(Y$3="",Consolidado!$D865=""),0,IF(ISNUMBER(SEARCH(Y$3,Consolidado!$D865)),IF(COUNTIFS(Consolidado!$AC$5:AC865,Consolidado!$AC865,Consolidado!$D$5:D865,"*"&amp;Y$3&amp;"*")=1,1,0),0))</f>
        <v>0</v>
      </c>
      <c r="Z865" s="0" t="n">
        <f aca="false">IF(OR(Z$3="",Consolidado!$D865=""),0,IF(ISNUMBER(SEARCH(Z$3,Consolidado!$D865)),IF(COUNTIFS(Consolidado!$AC$5:AC865,Consolidado!$AC865,Consolidado!$D$5:D865,"*"&amp;Z$3&amp;"*")=1,1,0),0))</f>
        <v>0</v>
      </c>
      <c r="AA865" s="0" t="n">
        <f aca="false">IF(OR(AA$3="",Consolidado!$D865=""),0,IF(ISNUMBER(SEARCH(AA$3,Consolidado!$D865)),IF(COUNTIFS(Consolidado!$AC$5:AC865,Consolidado!$AC865,Consolidado!$D$5:D865,"*"&amp;AA$3&amp;"*")=1,1,0),0))</f>
        <v>0</v>
      </c>
      <c r="AB865" s="0" t="n">
        <f aca="false">IF(OR(AB$3="",Consolidado!$D865=""),0,IF(ISNUMBER(SEARCH(AB$3,Consolidado!$D865)),IF(COUNTIFS(Consolidado!$AC$5:AC865,Consolidado!$AC865,Consolidado!$D$5:D865,"*"&amp;AB$3&amp;"*")=1,1,0),0))</f>
        <v>0</v>
      </c>
      <c r="AC865" s="0" t="n">
        <f aca="false">IF(OR(AC$3="",Consolidado!$D865=""),0,IF(ISNUMBER(SEARCH(AC$3,Consolidado!$D865)),IF(COUNTIFS(Consolidado!$AC$5:AC865,Consolidado!$AC865,Consolidado!$D$5:D865,"*"&amp;AC$3&amp;"*")=1,1,0),0))</f>
        <v>0</v>
      </c>
      <c r="AD865" s="0" t="n">
        <f aca="false">IF(OR(AD$3="",Consolidado!$D865=""),0,IF(ISNUMBER(SEARCH(AD$3,Consolidado!$D865)),IF(COUNTIFS(Consolidado!$AC$5:AC865,Consolidado!$AC865,Consolidado!$D$5:D865,"*"&amp;AD$3&amp;"*")=1,1,0),0))</f>
        <v>0</v>
      </c>
      <c r="AE865" s="0" t="n">
        <f aca="false">IF(OR(AE$3="",Consolidado!$D865=""),0,IF(ISNUMBER(SEARCH(AE$3,Consolidado!$D865)),IF(COUNTIFS(Consolidado!$AC$5:AC865,Consolidado!$AC865,Consolidado!$D$5:D865,"*"&amp;AE$3&amp;"*")=1,1,0),0))</f>
        <v>0</v>
      </c>
      <c r="AF865" s="0" t="n">
        <f aca="false">IF(OR(AF$3="",Consolidado!$D865=""),0,IF(ISNUMBER(SEARCH(AF$3,Consolidado!$D865)),IF(COUNTIFS(Consolidado!$AC$5:AC865,Consolidado!$AC865,Consolidado!$D$5:D865,"*"&amp;AF$3&amp;"*")=1,1,0),0))</f>
        <v>0</v>
      </c>
      <c r="AG865" s="0" t="n">
        <f aca="false">IF(OR(AG$3="",Consolidado!$D865=""),0,IF(ISNUMBER(SEARCH(AG$3,Consolidado!$D865)),IF(COUNTIFS(Consolidado!$AC$5:AC865,Consolidado!$AC865,Consolidado!$D$5:D865,"*"&amp;AG$3&amp;"*")=1,1,0),0))</f>
        <v>0</v>
      </c>
      <c r="AH865" s="0" t="n">
        <f aca="false">IF(OR(AH$3="",Consolidado!$D865=""),0,IF(ISNUMBER(SEARCH(AH$3,Consolidado!$D865)),IF(COUNTIFS(Consolidado!$AC$5:AC865,Consolidado!$AC865,Consolidado!$D$5:D865,"*"&amp;AH$3&amp;"*")=1,1,0),0))</f>
        <v>0</v>
      </c>
      <c r="AI865" s="0" t="n">
        <f aca="false">IF(OR(AI$3="",Consolidado!$D865=""),0,IF(ISNUMBER(SEARCH(AI$3,Consolidado!$D865)),IF(COUNTIFS(Consolidado!$AC$5:AC865,Consolidado!$AC865,Consolidado!$D$5:D865,"*"&amp;AI$3&amp;"*")=1,1,0),0))</f>
        <v>0</v>
      </c>
      <c r="AJ865" s="0" t="n">
        <f aca="false">IF(OR(AJ$3="",Consolidado!$D865=""),0,IF(ISNUMBER(SEARCH(AJ$3,Consolidado!$D865)),IF(COUNTIFS(Consolidado!$AC$5:AC865,Consolidado!$AC865,Consolidado!$D$5:D865,"*"&amp;AJ$3&amp;"*")=1,1,0),0))</f>
        <v>0</v>
      </c>
      <c r="AK865" s="0" t="n">
        <f aca="false">IF(OR(AK$3="",Consolidado!$D865=""),0,IF(ISNUMBER(SEARCH(AK$3,Consolidado!$D865)),IF(COUNTIFS(Consolidado!$AC$5:AC865,Consolidado!$AC865,Consolidado!$D$5:D865,"*"&amp;AK$3&amp;"*")=1,1,0),0))</f>
        <v>0</v>
      </c>
      <c r="AL865" s="0" t="n">
        <f aca="false">IF(OR(AL$3="",Consolidado!$D865=""),0,IF(ISNUMBER(SEARCH(AL$3,Consolidado!$D865)),IF(COUNTIFS(Consolidado!$AC$5:AC865,Consolidado!$AC865,Consolidado!$D$5:D865,"*"&amp;AL$3&amp;"*")=1,1,0),0))</f>
        <v>0</v>
      </c>
      <c r="AM865" s="0" t="n">
        <f aca="false">IF(OR(AM$3="",Consolidado!$D865=""),0,IF(ISNUMBER(SEARCH(AM$3,Consolidado!$D865)),IF(COUNTIFS(Consolidado!$AC$5:AC865,Consolidado!$AC865,Consolidado!$D$5:D865,"*"&amp;AM$3&amp;"*")=1,1,0),0))</f>
        <v>0</v>
      </c>
      <c r="AN865" s="0" t="n">
        <f aca="false">IF(OR(AN$3="",Consolidado!$D865=""),0,IF(ISNUMBER(SEARCH(AN$3,Consolidado!$D865)),IF(COUNTIFS(Consolidado!$AC$5:AC865,Consolidado!$AC865,Consolidado!$D$5:D865,"*"&amp;AN$3&amp;"*")=1,1,0),0))</f>
        <v>0</v>
      </c>
      <c r="AO865" s="0" t="n">
        <f aca="false">IF(OR(AO$3="",Consolidado!$D865=""),0,IF(ISNUMBER(SEARCH(AO$3,Consolidado!$D865)),IF(COUNTIFS(Consolidado!$AC$5:AC865,Consolidado!$AC865,Consolidado!$D$5:D865,"*"&amp;AO$3&amp;"*")=1,1,0),0))</f>
        <v>0</v>
      </c>
    </row>
    <row r="866" customFormat="false" ht="15" hidden="false" customHeight="false" outlineLevel="0" collapsed="false">
      <c r="B866" s="0" t="n">
        <f aca="false">IF(OR(B$3="",Consolidado!$D866=""),0,IF(ISNUMBER(SEARCH(B$3,Consolidado!$D866)),IF(COUNTIFS(Consolidado!$AC$5:AC866,Consolidado!$AC866,Consolidado!$D$5:D866,"*"&amp;B$3&amp;"*")=1,1,0),0))</f>
        <v>0</v>
      </c>
      <c r="C866" s="0" t="n">
        <f aca="false">IF(OR(C$3="",Consolidado!$D866=""),0,IF(ISNUMBER(SEARCH(C$3,Consolidado!$D866)),IF(COUNTIFS(Consolidado!$AC$5:AC866,Consolidado!$AC866,Consolidado!$D$5:D866,"*"&amp;C$3&amp;"*")=1,1,0),0))</f>
        <v>0</v>
      </c>
      <c r="D866" s="0" t="n">
        <f aca="false">IF(OR(D$3="",Consolidado!$D866=""),0,IF(ISNUMBER(SEARCH(D$3,Consolidado!$D866)),IF(COUNTIFS(Consolidado!$AC$5:AC866,Consolidado!$AC866,Consolidado!$D$5:D866,"*"&amp;D$3&amp;"*")=1,1,0),0))</f>
        <v>0</v>
      </c>
      <c r="E866" s="0" t="n">
        <f aca="false">IF(OR(E$3="",Consolidado!$D866=""),0,IF(ISNUMBER(SEARCH(E$3,Consolidado!$D866)),IF(COUNTIFS(Consolidado!$AC$5:AC866,Consolidado!$AC866,Consolidado!$D$5:D866,"*"&amp;E$3&amp;"*")=1,1,0),0))</f>
        <v>0</v>
      </c>
      <c r="F866" s="0" t="n">
        <f aca="false">IF(OR(F$3="",Consolidado!$D866=""),0,IF(ISNUMBER(SEARCH(F$3,Consolidado!$D866)),IF(COUNTIFS(Consolidado!$AC$5:AC866,Consolidado!$AC866,Consolidado!$D$5:D866,"*"&amp;F$3&amp;"*")=1,1,0),0))</f>
        <v>0</v>
      </c>
      <c r="G866" s="0" t="n">
        <f aca="false">IF(OR(G$3="",Consolidado!$D866=""),0,IF(ISNUMBER(SEARCH(G$3,Consolidado!$D866)),IF(COUNTIFS(Consolidado!$AC$5:AC866,Consolidado!$AC866,Consolidado!$D$5:D866,"*"&amp;G$3&amp;"*")=1,1,0),0))</f>
        <v>0</v>
      </c>
      <c r="H866" s="0" t="n">
        <f aca="false">IF(OR(H$3="",Consolidado!$D866=""),0,IF(ISNUMBER(SEARCH(H$3,Consolidado!$D866)),IF(COUNTIFS(Consolidado!$AC$5:AC866,Consolidado!$AC866,Consolidado!$D$5:D866,"*"&amp;H$3&amp;"*")=1,1,0),0))</f>
        <v>0</v>
      </c>
      <c r="I866" s="0" t="n">
        <f aca="false">IF(OR(I$3="",Consolidado!$D866=""),0,IF(ISNUMBER(SEARCH(I$3,Consolidado!$D866)),IF(COUNTIFS(Consolidado!$AC$5:AC866,Consolidado!$AC866,Consolidado!$D$5:D866,"*"&amp;I$3&amp;"*")=1,1,0),0))</f>
        <v>0</v>
      </c>
      <c r="J866" s="0" t="n">
        <f aca="false">IF(OR(J$3="",Consolidado!$D866=""),0,IF(ISNUMBER(SEARCH(J$3,Consolidado!$D866)),IF(COUNTIFS(Consolidado!$AC$5:AC866,Consolidado!$AC866,Consolidado!$D$5:D866,"*"&amp;J$3&amp;"*")=1,1,0),0))</f>
        <v>0</v>
      </c>
      <c r="K866" s="0" t="n">
        <f aca="false">IF(OR(K$3="",Consolidado!$D866=""),0,IF(ISNUMBER(SEARCH(K$3,Consolidado!$D866)),IF(COUNTIFS(Consolidado!$AC$5:AC866,Consolidado!$AC866,Consolidado!$D$5:D866,"*"&amp;K$3&amp;"*")=1,1,0),0))</f>
        <v>0</v>
      </c>
      <c r="L866" s="0" t="n">
        <f aca="false">IF(OR(L$3="",Consolidado!$D866=""),0,IF(ISNUMBER(SEARCH(L$3,Consolidado!$D866)),IF(COUNTIFS(Consolidado!$AC$5:AC866,Consolidado!$AC866,Consolidado!$D$5:D866,"*"&amp;L$3&amp;"*")=1,1,0),0))</f>
        <v>0</v>
      </c>
      <c r="M866" s="0" t="n">
        <f aca="false">IF(OR(M$3="",Consolidado!$D866=""),0,IF(ISNUMBER(SEARCH(M$3,Consolidado!$D866)),IF(COUNTIFS(Consolidado!$AC$5:AC866,Consolidado!$AC866,Consolidado!$D$5:D866,"*"&amp;M$3&amp;"*")=1,1,0),0))</f>
        <v>0</v>
      </c>
      <c r="N866" s="0" t="n">
        <f aca="false">IF(OR(N$3="",Consolidado!$D866=""),0,IF(ISNUMBER(SEARCH(N$3,Consolidado!$D866)),IF(COUNTIFS(Consolidado!$AC$5:AC866,Consolidado!$AC866,Consolidado!$D$5:D866,"*"&amp;N$3&amp;"*")=1,1,0),0))</f>
        <v>0</v>
      </c>
      <c r="O866" s="0" t="n">
        <f aca="false">IF(OR(O$3="",Consolidado!$D866=""),0,IF(ISNUMBER(SEARCH(O$3,Consolidado!$D866)),IF(COUNTIFS(Consolidado!$AC$5:AC866,Consolidado!$AC866,Consolidado!$D$5:D866,"*"&amp;O$3&amp;"*")=1,1,0),0))</f>
        <v>0</v>
      </c>
      <c r="P866" s="0" t="n">
        <f aca="false">IF(OR(P$3="",Consolidado!$D866=""),0,IF(ISNUMBER(SEARCH(P$3,Consolidado!$D866)),IF(COUNTIFS(Consolidado!$AC$5:AC866,Consolidado!$AC866,Consolidado!$D$5:D866,"*"&amp;P$3&amp;"*")=1,1,0),0))</f>
        <v>0</v>
      </c>
      <c r="Q866" s="0" t="n">
        <f aca="false">IF(OR(Q$3="",Consolidado!$D866=""),0,IF(ISNUMBER(SEARCH(Q$3,Consolidado!$D866)),IF(COUNTIFS(Consolidado!$AC$5:AC866,Consolidado!$AC866,Consolidado!$D$5:D866,"*"&amp;Q$3&amp;"*")=1,1,0),0))</f>
        <v>0</v>
      </c>
      <c r="R866" s="0" t="n">
        <f aca="false">IF(OR(R$3="",Consolidado!$D866=""),0,IF(ISNUMBER(SEARCH(R$3,Consolidado!$D866)),IF(COUNTIFS(Consolidado!$AC$5:AC866,Consolidado!$AC866,Consolidado!$D$5:D866,"*"&amp;R$3&amp;"*")=1,1,0),0))</f>
        <v>0</v>
      </c>
      <c r="S866" s="0" t="n">
        <f aca="false">IF(OR(S$3="",Consolidado!$D866=""),0,IF(ISNUMBER(SEARCH(S$3,Consolidado!$D866)),IF(COUNTIFS(Consolidado!$AC$5:AC866,Consolidado!$AC866,Consolidado!$D$5:D866,"*"&amp;S$3&amp;"*")=1,1,0),0))</f>
        <v>0</v>
      </c>
      <c r="T866" s="0" t="n">
        <f aca="false">IF(OR(T$3="",Consolidado!$D866=""),0,IF(ISNUMBER(SEARCH(T$3,Consolidado!$D866)),IF(COUNTIFS(Consolidado!$AC$5:AC866,Consolidado!$AC866,Consolidado!$D$5:D866,"*"&amp;T$3&amp;"*")=1,1,0),0))</f>
        <v>0</v>
      </c>
      <c r="U866" s="0" t="n">
        <f aca="false">IF(OR(U$3="",Consolidado!$D866=""),0,IF(ISNUMBER(SEARCH(U$3,Consolidado!$D866)),IF(COUNTIFS(Consolidado!$AC$5:AC866,Consolidado!$AC866,Consolidado!$D$5:D866,"*"&amp;U$3&amp;"*")=1,1,0),0))</f>
        <v>0</v>
      </c>
      <c r="V866" s="0" t="n">
        <f aca="false">IF(OR(V$3="",Consolidado!$D866=""),0,IF(ISNUMBER(SEARCH(V$3,Consolidado!$D866)),IF(COUNTIFS(Consolidado!$AC$5:AC866,Consolidado!$AC866,Consolidado!$D$5:D866,"*"&amp;V$3&amp;"*")=1,1,0),0))</f>
        <v>0</v>
      </c>
      <c r="W866" s="0" t="n">
        <f aca="false">IF(OR(W$3="",Consolidado!$D866=""),0,IF(ISNUMBER(SEARCH(W$3,Consolidado!$D866)),IF(COUNTIFS(Consolidado!$AC$5:AC866,Consolidado!$AC866,Consolidado!$D$5:D866,"*"&amp;W$3&amp;"*")=1,1,0),0))</f>
        <v>0</v>
      </c>
      <c r="X866" s="0" t="n">
        <f aca="false">IF(OR(X$3="",Consolidado!$D866=""),0,IF(ISNUMBER(SEARCH(X$3,Consolidado!$D866)),IF(COUNTIFS(Consolidado!$AC$5:AC866,Consolidado!$AC866,Consolidado!$D$5:D866,"*"&amp;X$3&amp;"*")=1,1,0),0))</f>
        <v>0</v>
      </c>
      <c r="Y866" s="0" t="n">
        <f aca="false">IF(OR(Y$3="",Consolidado!$D866=""),0,IF(ISNUMBER(SEARCH(Y$3,Consolidado!$D866)),IF(COUNTIFS(Consolidado!$AC$5:AC866,Consolidado!$AC866,Consolidado!$D$5:D866,"*"&amp;Y$3&amp;"*")=1,1,0),0))</f>
        <v>0</v>
      </c>
      <c r="Z866" s="0" t="n">
        <f aca="false">IF(OR(Z$3="",Consolidado!$D866=""),0,IF(ISNUMBER(SEARCH(Z$3,Consolidado!$D866)),IF(COUNTIFS(Consolidado!$AC$5:AC866,Consolidado!$AC866,Consolidado!$D$5:D866,"*"&amp;Z$3&amp;"*")=1,1,0),0))</f>
        <v>0</v>
      </c>
      <c r="AA866" s="0" t="n">
        <f aca="false">IF(OR(AA$3="",Consolidado!$D866=""),0,IF(ISNUMBER(SEARCH(AA$3,Consolidado!$D866)),IF(COUNTIFS(Consolidado!$AC$5:AC866,Consolidado!$AC866,Consolidado!$D$5:D866,"*"&amp;AA$3&amp;"*")=1,1,0),0))</f>
        <v>0</v>
      </c>
      <c r="AB866" s="0" t="n">
        <f aca="false">IF(OR(AB$3="",Consolidado!$D866=""),0,IF(ISNUMBER(SEARCH(AB$3,Consolidado!$D866)),IF(COUNTIFS(Consolidado!$AC$5:AC866,Consolidado!$AC866,Consolidado!$D$5:D866,"*"&amp;AB$3&amp;"*")=1,1,0),0))</f>
        <v>0</v>
      </c>
      <c r="AC866" s="0" t="n">
        <f aca="false">IF(OR(AC$3="",Consolidado!$D866=""),0,IF(ISNUMBER(SEARCH(AC$3,Consolidado!$D866)),IF(COUNTIFS(Consolidado!$AC$5:AC866,Consolidado!$AC866,Consolidado!$D$5:D866,"*"&amp;AC$3&amp;"*")=1,1,0),0))</f>
        <v>0</v>
      </c>
      <c r="AD866" s="0" t="n">
        <f aca="false">IF(OR(AD$3="",Consolidado!$D866=""),0,IF(ISNUMBER(SEARCH(AD$3,Consolidado!$D866)),IF(COUNTIFS(Consolidado!$AC$5:AC866,Consolidado!$AC866,Consolidado!$D$5:D866,"*"&amp;AD$3&amp;"*")=1,1,0),0))</f>
        <v>0</v>
      </c>
      <c r="AE866" s="0" t="n">
        <f aca="false">IF(OR(AE$3="",Consolidado!$D866=""),0,IF(ISNUMBER(SEARCH(AE$3,Consolidado!$D866)),IF(COUNTIFS(Consolidado!$AC$5:AC866,Consolidado!$AC866,Consolidado!$D$5:D866,"*"&amp;AE$3&amp;"*")=1,1,0),0))</f>
        <v>0</v>
      </c>
      <c r="AF866" s="0" t="n">
        <f aca="false">IF(OR(AF$3="",Consolidado!$D866=""),0,IF(ISNUMBER(SEARCH(AF$3,Consolidado!$D866)),IF(COUNTIFS(Consolidado!$AC$5:AC866,Consolidado!$AC866,Consolidado!$D$5:D866,"*"&amp;AF$3&amp;"*")=1,1,0),0))</f>
        <v>0</v>
      </c>
      <c r="AG866" s="0" t="n">
        <f aca="false">IF(OR(AG$3="",Consolidado!$D866=""),0,IF(ISNUMBER(SEARCH(AG$3,Consolidado!$D866)),IF(COUNTIFS(Consolidado!$AC$5:AC866,Consolidado!$AC866,Consolidado!$D$5:D866,"*"&amp;AG$3&amp;"*")=1,1,0),0))</f>
        <v>0</v>
      </c>
      <c r="AH866" s="0" t="n">
        <f aca="false">IF(OR(AH$3="",Consolidado!$D866=""),0,IF(ISNUMBER(SEARCH(AH$3,Consolidado!$D866)),IF(COUNTIFS(Consolidado!$AC$5:AC866,Consolidado!$AC866,Consolidado!$D$5:D866,"*"&amp;AH$3&amp;"*")=1,1,0),0))</f>
        <v>0</v>
      </c>
      <c r="AI866" s="0" t="n">
        <f aca="false">IF(OR(AI$3="",Consolidado!$D866=""),0,IF(ISNUMBER(SEARCH(AI$3,Consolidado!$D866)),IF(COUNTIFS(Consolidado!$AC$5:AC866,Consolidado!$AC866,Consolidado!$D$5:D866,"*"&amp;AI$3&amp;"*")=1,1,0),0))</f>
        <v>0</v>
      </c>
      <c r="AJ866" s="0" t="n">
        <f aca="false">IF(OR(AJ$3="",Consolidado!$D866=""),0,IF(ISNUMBER(SEARCH(AJ$3,Consolidado!$D866)),IF(COUNTIFS(Consolidado!$AC$5:AC866,Consolidado!$AC866,Consolidado!$D$5:D866,"*"&amp;AJ$3&amp;"*")=1,1,0),0))</f>
        <v>0</v>
      </c>
      <c r="AK866" s="0" t="n">
        <f aca="false">IF(OR(AK$3="",Consolidado!$D866=""),0,IF(ISNUMBER(SEARCH(AK$3,Consolidado!$D866)),IF(COUNTIFS(Consolidado!$AC$5:AC866,Consolidado!$AC866,Consolidado!$D$5:D866,"*"&amp;AK$3&amp;"*")=1,1,0),0))</f>
        <v>0</v>
      </c>
      <c r="AL866" s="0" t="n">
        <f aca="false">IF(OR(AL$3="",Consolidado!$D866=""),0,IF(ISNUMBER(SEARCH(AL$3,Consolidado!$D866)),IF(COUNTIFS(Consolidado!$AC$5:AC866,Consolidado!$AC866,Consolidado!$D$5:D866,"*"&amp;AL$3&amp;"*")=1,1,0),0))</f>
        <v>0</v>
      </c>
      <c r="AM866" s="0" t="n">
        <f aca="false">IF(OR(AM$3="",Consolidado!$D866=""),0,IF(ISNUMBER(SEARCH(AM$3,Consolidado!$D866)),IF(COUNTIFS(Consolidado!$AC$5:AC866,Consolidado!$AC866,Consolidado!$D$5:D866,"*"&amp;AM$3&amp;"*")=1,1,0),0))</f>
        <v>0</v>
      </c>
      <c r="AN866" s="0" t="n">
        <f aca="false">IF(OR(AN$3="",Consolidado!$D866=""),0,IF(ISNUMBER(SEARCH(AN$3,Consolidado!$D866)),IF(COUNTIFS(Consolidado!$AC$5:AC866,Consolidado!$AC866,Consolidado!$D$5:D866,"*"&amp;AN$3&amp;"*")=1,1,0),0))</f>
        <v>0</v>
      </c>
      <c r="AO866" s="0" t="n">
        <f aca="false">IF(OR(AO$3="",Consolidado!$D866=""),0,IF(ISNUMBER(SEARCH(AO$3,Consolidado!$D866)),IF(COUNTIFS(Consolidado!$AC$5:AC866,Consolidado!$AC866,Consolidado!$D$5:D866,"*"&amp;AO$3&amp;"*")=1,1,0),0))</f>
        <v>0</v>
      </c>
    </row>
    <row r="867" customFormat="false" ht="15" hidden="false" customHeight="false" outlineLevel="0" collapsed="false">
      <c r="B867" s="0" t="n">
        <f aca="false">IF(OR(B$3="",Consolidado!$D867=""),0,IF(ISNUMBER(SEARCH(B$3,Consolidado!$D867)),IF(COUNTIFS(Consolidado!$AC$5:AC867,Consolidado!$AC867,Consolidado!$D$5:D867,"*"&amp;B$3&amp;"*")=1,1,0),0))</f>
        <v>0</v>
      </c>
      <c r="C867" s="0" t="n">
        <f aca="false">IF(OR(C$3="",Consolidado!$D867=""),0,IF(ISNUMBER(SEARCH(C$3,Consolidado!$D867)),IF(COUNTIFS(Consolidado!$AC$5:AC867,Consolidado!$AC867,Consolidado!$D$5:D867,"*"&amp;C$3&amp;"*")=1,1,0),0))</f>
        <v>0</v>
      </c>
      <c r="D867" s="0" t="n">
        <f aca="false">IF(OR(D$3="",Consolidado!$D867=""),0,IF(ISNUMBER(SEARCH(D$3,Consolidado!$D867)),IF(COUNTIFS(Consolidado!$AC$5:AC867,Consolidado!$AC867,Consolidado!$D$5:D867,"*"&amp;D$3&amp;"*")=1,1,0),0))</f>
        <v>0</v>
      </c>
      <c r="E867" s="0" t="n">
        <f aca="false">IF(OR(E$3="",Consolidado!$D867=""),0,IF(ISNUMBER(SEARCH(E$3,Consolidado!$D867)),IF(COUNTIFS(Consolidado!$AC$5:AC867,Consolidado!$AC867,Consolidado!$D$5:D867,"*"&amp;E$3&amp;"*")=1,1,0),0))</f>
        <v>0</v>
      </c>
      <c r="F867" s="0" t="n">
        <f aca="false">IF(OR(F$3="",Consolidado!$D867=""),0,IF(ISNUMBER(SEARCH(F$3,Consolidado!$D867)),IF(COUNTIFS(Consolidado!$AC$5:AC867,Consolidado!$AC867,Consolidado!$D$5:D867,"*"&amp;F$3&amp;"*")=1,1,0),0))</f>
        <v>0</v>
      </c>
      <c r="G867" s="0" t="n">
        <f aca="false">IF(OR(G$3="",Consolidado!$D867=""),0,IF(ISNUMBER(SEARCH(G$3,Consolidado!$D867)),IF(COUNTIFS(Consolidado!$AC$5:AC867,Consolidado!$AC867,Consolidado!$D$5:D867,"*"&amp;G$3&amp;"*")=1,1,0),0))</f>
        <v>0</v>
      </c>
      <c r="H867" s="0" t="n">
        <f aca="false">IF(OR(H$3="",Consolidado!$D867=""),0,IF(ISNUMBER(SEARCH(H$3,Consolidado!$D867)),IF(COUNTIFS(Consolidado!$AC$5:AC867,Consolidado!$AC867,Consolidado!$D$5:D867,"*"&amp;H$3&amp;"*")=1,1,0),0))</f>
        <v>0</v>
      </c>
      <c r="I867" s="0" t="n">
        <f aca="false">IF(OR(I$3="",Consolidado!$D867=""),0,IF(ISNUMBER(SEARCH(I$3,Consolidado!$D867)),IF(COUNTIFS(Consolidado!$AC$5:AC867,Consolidado!$AC867,Consolidado!$D$5:D867,"*"&amp;I$3&amp;"*")=1,1,0),0))</f>
        <v>0</v>
      </c>
      <c r="J867" s="0" t="n">
        <f aca="false">IF(OR(J$3="",Consolidado!$D867=""),0,IF(ISNUMBER(SEARCH(J$3,Consolidado!$D867)),IF(COUNTIFS(Consolidado!$AC$5:AC867,Consolidado!$AC867,Consolidado!$D$5:D867,"*"&amp;J$3&amp;"*")=1,1,0),0))</f>
        <v>0</v>
      </c>
      <c r="K867" s="0" t="n">
        <f aca="false">IF(OR(K$3="",Consolidado!$D867=""),0,IF(ISNUMBER(SEARCH(K$3,Consolidado!$D867)),IF(COUNTIFS(Consolidado!$AC$5:AC867,Consolidado!$AC867,Consolidado!$D$5:D867,"*"&amp;K$3&amp;"*")=1,1,0),0))</f>
        <v>0</v>
      </c>
      <c r="L867" s="0" t="n">
        <f aca="false">IF(OR(L$3="",Consolidado!$D867=""),0,IF(ISNUMBER(SEARCH(L$3,Consolidado!$D867)),IF(COUNTIFS(Consolidado!$AC$5:AC867,Consolidado!$AC867,Consolidado!$D$5:D867,"*"&amp;L$3&amp;"*")=1,1,0),0))</f>
        <v>0</v>
      </c>
      <c r="M867" s="0" t="n">
        <f aca="false">IF(OR(M$3="",Consolidado!$D867=""),0,IF(ISNUMBER(SEARCH(M$3,Consolidado!$D867)),IF(COUNTIFS(Consolidado!$AC$5:AC867,Consolidado!$AC867,Consolidado!$D$5:D867,"*"&amp;M$3&amp;"*")=1,1,0),0))</f>
        <v>0</v>
      </c>
      <c r="N867" s="0" t="n">
        <f aca="false">IF(OR(N$3="",Consolidado!$D867=""),0,IF(ISNUMBER(SEARCH(N$3,Consolidado!$D867)),IF(COUNTIFS(Consolidado!$AC$5:AC867,Consolidado!$AC867,Consolidado!$D$5:D867,"*"&amp;N$3&amp;"*")=1,1,0),0))</f>
        <v>0</v>
      </c>
      <c r="O867" s="0" t="n">
        <f aca="false">IF(OR(O$3="",Consolidado!$D867=""),0,IF(ISNUMBER(SEARCH(O$3,Consolidado!$D867)),IF(COUNTIFS(Consolidado!$AC$5:AC867,Consolidado!$AC867,Consolidado!$D$5:D867,"*"&amp;O$3&amp;"*")=1,1,0),0))</f>
        <v>0</v>
      </c>
      <c r="P867" s="0" t="n">
        <f aca="false">IF(OR(P$3="",Consolidado!$D867=""),0,IF(ISNUMBER(SEARCH(P$3,Consolidado!$D867)),IF(COUNTIFS(Consolidado!$AC$5:AC867,Consolidado!$AC867,Consolidado!$D$5:D867,"*"&amp;P$3&amp;"*")=1,1,0),0))</f>
        <v>0</v>
      </c>
      <c r="Q867" s="0" t="n">
        <f aca="false">IF(OR(Q$3="",Consolidado!$D867=""),0,IF(ISNUMBER(SEARCH(Q$3,Consolidado!$D867)),IF(COUNTIFS(Consolidado!$AC$5:AC867,Consolidado!$AC867,Consolidado!$D$5:D867,"*"&amp;Q$3&amp;"*")=1,1,0),0))</f>
        <v>0</v>
      </c>
      <c r="R867" s="0" t="n">
        <f aca="false">IF(OR(R$3="",Consolidado!$D867=""),0,IF(ISNUMBER(SEARCH(R$3,Consolidado!$D867)),IF(COUNTIFS(Consolidado!$AC$5:AC867,Consolidado!$AC867,Consolidado!$D$5:D867,"*"&amp;R$3&amp;"*")=1,1,0),0))</f>
        <v>0</v>
      </c>
      <c r="S867" s="0" t="n">
        <f aca="false">IF(OR(S$3="",Consolidado!$D867=""),0,IF(ISNUMBER(SEARCH(S$3,Consolidado!$D867)),IF(COUNTIFS(Consolidado!$AC$5:AC867,Consolidado!$AC867,Consolidado!$D$5:D867,"*"&amp;S$3&amp;"*")=1,1,0),0))</f>
        <v>0</v>
      </c>
      <c r="T867" s="0" t="n">
        <f aca="false">IF(OR(T$3="",Consolidado!$D867=""),0,IF(ISNUMBER(SEARCH(T$3,Consolidado!$D867)),IF(COUNTIFS(Consolidado!$AC$5:AC867,Consolidado!$AC867,Consolidado!$D$5:D867,"*"&amp;T$3&amp;"*")=1,1,0),0))</f>
        <v>0</v>
      </c>
      <c r="U867" s="0" t="n">
        <f aca="false">IF(OR(U$3="",Consolidado!$D867=""),0,IF(ISNUMBER(SEARCH(U$3,Consolidado!$D867)),IF(COUNTIFS(Consolidado!$AC$5:AC867,Consolidado!$AC867,Consolidado!$D$5:D867,"*"&amp;U$3&amp;"*")=1,1,0),0))</f>
        <v>0</v>
      </c>
      <c r="V867" s="0" t="n">
        <f aca="false">IF(OR(V$3="",Consolidado!$D867=""),0,IF(ISNUMBER(SEARCH(V$3,Consolidado!$D867)),IF(COUNTIFS(Consolidado!$AC$5:AC867,Consolidado!$AC867,Consolidado!$D$5:D867,"*"&amp;V$3&amp;"*")=1,1,0),0))</f>
        <v>0</v>
      </c>
      <c r="W867" s="0" t="n">
        <f aca="false">IF(OR(W$3="",Consolidado!$D867=""),0,IF(ISNUMBER(SEARCH(W$3,Consolidado!$D867)),IF(COUNTIFS(Consolidado!$AC$5:AC867,Consolidado!$AC867,Consolidado!$D$5:D867,"*"&amp;W$3&amp;"*")=1,1,0),0))</f>
        <v>0</v>
      </c>
      <c r="X867" s="0" t="n">
        <f aca="false">IF(OR(X$3="",Consolidado!$D867=""),0,IF(ISNUMBER(SEARCH(X$3,Consolidado!$D867)),IF(COUNTIFS(Consolidado!$AC$5:AC867,Consolidado!$AC867,Consolidado!$D$5:D867,"*"&amp;X$3&amp;"*")=1,1,0),0))</f>
        <v>0</v>
      </c>
      <c r="Y867" s="0" t="n">
        <f aca="false">IF(OR(Y$3="",Consolidado!$D867=""),0,IF(ISNUMBER(SEARCH(Y$3,Consolidado!$D867)),IF(COUNTIFS(Consolidado!$AC$5:AC867,Consolidado!$AC867,Consolidado!$D$5:D867,"*"&amp;Y$3&amp;"*")=1,1,0),0))</f>
        <v>0</v>
      </c>
      <c r="Z867" s="0" t="n">
        <f aca="false">IF(OR(Z$3="",Consolidado!$D867=""),0,IF(ISNUMBER(SEARCH(Z$3,Consolidado!$D867)),IF(COUNTIFS(Consolidado!$AC$5:AC867,Consolidado!$AC867,Consolidado!$D$5:D867,"*"&amp;Z$3&amp;"*")=1,1,0),0))</f>
        <v>0</v>
      </c>
      <c r="AA867" s="0" t="n">
        <f aca="false">IF(OR(AA$3="",Consolidado!$D867=""),0,IF(ISNUMBER(SEARCH(AA$3,Consolidado!$D867)),IF(COUNTIFS(Consolidado!$AC$5:AC867,Consolidado!$AC867,Consolidado!$D$5:D867,"*"&amp;AA$3&amp;"*")=1,1,0),0))</f>
        <v>0</v>
      </c>
      <c r="AB867" s="0" t="n">
        <f aca="false">IF(OR(AB$3="",Consolidado!$D867=""),0,IF(ISNUMBER(SEARCH(AB$3,Consolidado!$D867)),IF(COUNTIFS(Consolidado!$AC$5:AC867,Consolidado!$AC867,Consolidado!$D$5:D867,"*"&amp;AB$3&amp;"*")=1,1,0),0))</f>
        <v>0</v>
      </c>
      <c r="AC867" s="0" t="n">
        <f aca="false">IF(OR(AC$3="",Consolidado!$D867=""),0,IF(ISNUMBER(SEARCH(AC$3,Consolidado!$D867)),IF(COUNTIFS(Consolidado!$AC$5:AC867,Consolidado!$AC867,Consolidado!$D$5:D867,"*"&amp;AC$3&amp;"*")=1,1,0),0))</f>
        <v>0</v>
      </c>
      <c r="AD867" s="0" t="n">
        <f aca="false">IF(OR(AD$3="",Consolidado!$D867=""),0,IF(ISNUMBER(SEARCH(AD$3,Consolidado!$D867)),IF(COUNTIFS(Consolidado!$AC$5:AC867,Consolidado!$AC867,Consolidado!$D$5:D867,"*"&amp;AD$3&amp;"*")=1,1,0),0))</f>
        <v>0</v>
      </c>
      <c r="AE867" s="0" t="n">
        <f aca="false">IF(OR(AE$3="",Consolidado!$D867=""),0,IF(ISNUMBER(SEARCH(AE$3,Consolidado!$D867)),IF(COUNTIFS(Consolidado!$AC$5:AC867,Consolidado!$AC867,Consolidado!$D$5:D867,"*"&amp;AE$3&amp;"*")=1,1,0),0))</f>
        <v>0</v>
      </c>
      <c r="AF867" s="0" t="n">
        <f aca="false">IF(OR(AF$3="",Consolidado!$D867=""),0,IF(ISNUMBER(SEARCH(AF$3,Consolidado!$D867)),IF(COUNTIFS(Consolidado!$AC$5:AC867,Consolidado!$AC867,Consolidado!$D$5:D867,"*"&amp;AF$3&amp;"*")=1,1,0),0))</f>
        <v>0</v>
      </c>
      <c r="AG867" s="0" t="n">
        <f aca="false">IF(OR(AG$3="",Consolidado!$D867=""),0,IF(ISNUMBER(SEARCH(AG$3,Consolidado!$D867)),IF(COUNTIFS(Consolidado!$AC$5:AC867,Consolidado!$AC867,Consolidado!$D$5:D867,"*"&amp;AG$3&amp;"*")=1,1,0),0))</f>
        <v>0</v>
      </c>
      <c r="AH867" s="0" t="n">
        <f aca="false">IF(OR(AH$3="",Consolidado!$D867=""),0,IF(ISNUMBER(SEARCH(AH$3,Consolidado!$D867)),IF(COUNTIFS(Consolidado!$AC$5:AC867,Consolidado!$AC867,Consolidado!$D$5:D867,"*"&amp;AH$3&amp;"*")=1,1,0),0))</f>
        <v>0</v>
      </c>
      <c r="AI867" s="0" t="n">
        <f aca="false">IF(OR(AI$3="",Consolidado!$D867=""),0,IF(ISNUMBER(SEARCH(AI$3,Consolidado!$D867)),IF(COUNTIFS(Consolidado!$AC$5:AC867,Consolidado!$AC867,Consolidado!$D$5:D867,"*"&amp;AI$3&amp;"*")=1,1,0),0))</f>
        <v>0</v>
      </c>
      <c r="AJ867" s="0" t="n">
        <f aca="false">IF(OR(AJ$3="",Consolidado!$D867=""),0,IF(ISNUMBER(SEARCH(AJ$3,Consolidado!$D867)),IF(COUNTIFS(Consolidado!$AC$5:AC867,Consolidado!$AC867,Consolidado!$D$5:D867,"*"&amp;AJ$3&amp;"*")=1,1,0),0))</f>
        <v>0</v>
      </c>
      <c r="AK867" s="0" t="n">
        <f aca="false">IF(OR(AK$3="",Consolidado!$D867=""),0,IF(ISNUMBER(SEARCH(AK$3,Consolidado!$D867)),IF(COUNTIFS(Consolidado!$AC$5:AC867,Consolidado!$AC867,Consolidado!$D$5:D867,"*"&amp;AK$3&amp;"*")=1,1,0),0))</f>
        <v>0</v>
      </c>
      <c r="AL867" s="0" t="n">
        <f aca="false">IF(OR(AL$3="",Consolidado!$D867=""),0,IF(ISNUMBER(SEARCH(AL$3,Consolidado!$D867)),IF(COUNTIFS(Consolidado!$AC$5:AC867,Consolidado!$AC867,Consolidado!$D$5:D867,"*"&amp;AL$3&amp;"*")=1,1,0),0))</f>
        <v>0</v>
      </c>
      <c r="AM867" s="0" t="n">
        <f aca="false">IF(OR(AM$3="",Consolidado!$D867=""),0,IF(ISNUMBER(SEARCH(AM$3,Consolidado!$D867)),IF(COUNTIFS(Consolidado!$AC$5:AC867,Consolidado!$AC867,Consolidado!$D$5:D867,"*"&amp;AM$3&amp;"*")=1,1,0),0))</f>
        <v>0</v>
      </c>
      <c r="AN867" s="0" t="n">
        <f aca="false">IF(OR(AN$3="",Consolidado!$D867=""),0,IF(ISNUMBER(SEARCH(AN$3,Consolidado!$D867)),IF(COUNTIFS(Consolidado!$AC$5:AC867,Consolidado!$AC867,Consolidado!$D$5:D867,"*"&amp;AN$3&amp;"*")=1,1,0),0))</f>
        <v>0</v>
      </c>
      <c r="AO867" s="0" t="n">
        <f aca="false">IF(OR(AO$3="",Consolidado!$D867=""),0,IF(ISNUMBER(SEARCH(AO$3,Consolidado!$D867)),IF(COUNTIFS(Consolidado!$AC$5:AC867,Consolidado!$AC867,Consolidado!$D$5:D867,"*"&amp;AO$3&amp;"*")=1,1,0),0))</f>
        <v>0</v>
      </c>
    </row>
    <row r="868" customFormat="false" ht="15" hidden="false" customHeight="false" outlineLevel="0" collapsed="false">
      <c r="B868" s="0" t="n">
        <f aca="false">IF(OR(B$3="",Consolidado!$D868=""),0,IF(ISNUMBER(SEARCH(B$3,Consolidado!$D868)),IF(COUNTIFS(Consolidado!$AC$5:AC868,Consolidado!$AC868,Consolidado!$D$5:D868,"*"&amp;B$3&amp;"*")=1,1,0),0))</f>
        <v>0</v>
      </c>
      <c r="C868" s="0" t="n">
        <f aca="false">IF(OR(C$3="",Consolidado!$D868=""),0,IF(ISNUMBER(SEARCH(C$3,Consolidado!$D868)),IF(COUNTIFS(Consolidado!$AC$5:AC868,Consolidado!$AC868,Consolidado!$D$5:D868,"*"&amp;C$3&amp;"*")=1,1,0),0))</f>
        <v>0</v>
      </c>
      <c r="D868" s="0" t="n">
        <f aca="false">IF(OR(D$3="",Consolidado!$D868=""),0,IF(ISNUMBER(SEARCH(D$3,Consolidado!$D868)),IF(COUNTIFS(Consolidado!$AC$5:AC868,Consolidado!$AC868,Consolidado!$D$5:D868,"*"&amp;D$3&amp;"*")=1,1,0),0))</f>
        <v>0</v>
      </c>
      <c r="E868" s="0" t="n">
        <f aca="false">IF(OR(E$3="",Consolidado!$D868=""),0,IF(ISNUMBER(SEARCH(E$3,Consolidado!$D868)),IF(COUNTIFS(Consolidado!$AC$5:AC868,Consolidado!$AC868,Consolidado!$D$5:D868,"*"&amp;E$3&amp;"*")=1,1,0),0))</f>
        <v>0</v>
      </c>
      <c r="F868" s="0" t="n">
        <f aca="false">IF(OR(F$3="",Consolidado!$D868=""),0,IF(ISNUMBER(SEARCH(F$3,Consolidado!$D868)),IF(COUNTIFS(Consolidado!$AC$5:AC868,Consolidado!$AC868,Consolidado!$D$5:D868,"*"&amp;F$3&amp;"*")=1,1,0),0))</f>
        <v>0</v>
      </c>
      <c r="G868" s="0" t="n">
        <f aca="false">IF(OR(G$3="",Consolidado!$D868=""),0,IF(ISNUMBER(SEARCH(G$3,Consolidado!$D868)),IF(COUNTIFS(Consolidado!$AC$5:AC868,Consolidado!$AC868,Consolidado!$D$5:D868,"*"&amp;G$3&amp;"*")=1,1,0),0))</f>
        <v>0</v>
      </c>
      <c r="H868" s="0" t="n">
        <f aca="false">IF(OR(H$3="",Consolidado!$D868=""),0,IF(ISNUMBER(SEARCH(H$3,Consolidado!$D868)),IF(COUNTIFS(Consolidado!$AC$5:AC868,Consolidado!$AC868,Consolidado!$D$5:D868,"*"&amp;H$3&amp;"*")=1,1,0),0))</f>
        <v>0</v>
      </c>
      <c r="I868" s="0" t="n">
        <f aca="false">IF(OR(I$3="",Consolidado!$D868=""),0,IF(ISNUMBER(SEARCH(I$3,Consolidado!$D868)),IF(COUNTIFS(Consolidado!$AC$5:AC868,Consolidado!$AC868,Consolidado!$D$5:D868,"*"&amp;I$3&amp;"*")=1,1,0),0))</f>
        <v>0</v>
      </c>
      <c r="J868" s="0" t="n">
        <f aca="false">IF(OR(J$3="",Consolidado!$D868=""),0,IF(ISNUMBER(SEARCH(J$3,Consolidado!$D868)),IF(COUNTIFS(Consolidado!$AC$5:AC868,Consolidado!$AC868,Consolidado!$D$5:D868,"*"&amp;J$3&amp;"*")=1,1,0),0))</f>
        <v>0</v>
      </c>
      <c r="K868" s="0" t="n">
        <f aca="false">IF(OR(K$3="",Consolidado!$D868=""),0,IF(ISNUMBER(SEARCH(K$3,Consolidado!$D868)),IF(COUNTIFS(Consolidado!$AC$5:AC868,Consolidado!$AC868,Consolidado!$D$5:D868,"*"&amp;K$3&amp;"*")=1,1,0),0))</f>
        <v>0</v>
      </c>
      <c r="L868" s="0" t="n">
        <f aca="false">IF(OR(L$3="",Consolidado!$D868=""),0,IF(ISNUMBER(SEARCH(L$3,Consolidado!$D868)),IF(COUNTIFS(Consolidado!$AC$5:AC868,Consolidado!$AC868,Consolidado!$D$5:D868,"*"&amp;L$3&amp;"*")=1,1,0),0))</f>
        <v>0</v>
      </c>
      <c r="M868" s="0" t="n">
        <f aca="false">IF(OR(M$3="",Consolidado!$D868=""),0,IF(ISNUMBER(SEARCH(M$3,Consolidado!$D868)),IF(COUNTIFS(Consolidado!$AC$5:AC868,Consolidado!$AC868,Consolidado!$D$5:D868,"*"&amp;M$3&amp;"*")=1,1,0),0))</f>
        <v>0</v>
      </c>
      <c r="N868" s="0" t="n">
        <f aca="false">IF(OR(N$3="",Consolidado!$D868=""),0,IF(ISNUMBER(SEARCH(N$3,Consolidado!$D868)),IF(COUNTIFS(Consolidado!$AC$5:AC868,Consolidado!$AC868,Consolidado!$D$5:D868,"*"&amp;N$3&amp;"*")=1,1,0),0))</f>
        <v>0</v>
      </c>
      <c r="O868" s="0" t="n">
        <f aca="false">IF(OR(O$3="",Consolidado!$D868=""),0,IF(ISNUMBER(SEARCH(O$3,Consolidado!$D868)),IF(COUNTIFS(Consolidado!$AC$5:AC868,Consolidado!$AC868,Consolidado!$D$5:D868,"*"&amp;O$3&amp;"*")=1,1,0),0))</f>
        <v>0</v>
      </c>
      <c r="P868" s="0" t="n">
        <f aca="false">IF(OR(P$3="",Consolidado!$D868=""),0,IF(ISNUMBER(SEARCH(P$3,Consolidado!$D868)),IF(COUNTIFS(Consolidado!$AC$5:AC868,Consolidado!$AC868,Consolidado!$D$5:D868,"*"&amp;P$3&amp;"*")=1,1,0),0))</f>
        <v>0</v>
      </c>
      <c r="Q868" s="0" t="n">
        <f aca="false">IF(OR(Q$3="",Consolidado!$D868=""),0,IF(ISNUMBER(SEARCH(Q$3,Consolidado!$D868)),IF(COUNTIFS(Consolidado!$AC$5:AC868,Consolidado!$AC868,Consolidado!$D$5:D868,"*"&amp;Q$3&amp;"*")=1,1,0),0))</f>
        <v>0</v>
      </c>
      <c r="R868" s="0" t="n">
        <f aca="false">IF(OR(R$3="",Consolidado!$D868=""),0,IF(ISNUMBER(SEARCH(R$3,Consolidado!$D868)),IF(COUNTIFS(Consolidado!$AC$5:AC868,Consolidado!$AC868,Consolidado!$D$5:D868,"*"&amp;R$3&amp;"*")=1,1,0),0))</f>
        <v>0</v>
      </c>
      <c r="S868" s="0" t="n">
        <f aca="false">IF(OR(S$3="",Consolidado!$D868=""),0,IF(ISNUMBER(SEARCH(S$3,Consolidado!$D868)),IF(COUNTIFS(Consolidado!$AC$5:AC868,Consolidado!$AC868,Consolidado!$D$5:D868,"*"&amp;S$3&amp;"*")=1,1,0),0))</f>
        <v>0</v>
      </c>
      <c r="T868" s="0" t="n">
        <f aca="false">IF(OR(T$3="",Consolidado!$D868=""),0,IF(ISNUMBER(SEARCH(T$3,Consolidado!$D868)),IF(COUNTIFS(Consolidado!$AC$5:AC868,Consolidado!$AC868,Consolidado!$D$5:D868,"*"&amp;T$3&amp;"*")=1,1,0),0))</f>
        <v>0</v>
      </c>
      <c r="U868" s="0" t="n">
        <f aca="false">IF(OR(U$3="",Consolidado!$D868=""),0,IF(ISNUMBER(SEARCH(U$3,Consolidado!$D868)),IF(COUNTIFS(Consolidado!$AC$5:AC868,Consolidado!$AC868,Consolidado!$D$5:D868,"*"&amp;U$3&amp;"*")=1,1,0),0))</f>
        <v>0</v>
      </c>
      <c r="V868" s="0" t="n">
        <f aca="false">IF(OR(V$3="",Consolidado!$D868=""),0,IF(ISNUMBER(SEARCH(V$3,Consolidado!$D868)),IF(COUNTIFS(Consolidado!$AC$5:AC868,Consolidado!$AC868,Consolidado!$D$5:D868,"*"&amp;V$3&amp;"*")=1,1,0),0))</f>
        <v>0</v>
      </c>
      <c r="W868" s="0" t="n">
        <f aca="false">IF(OR(W$3="",Consolidado!$D868=""),0,IF(ISNUMBER(SEARCH(W$3,Consolidado!$D868)),IF(COUNTIFS(Consolidado!$AC$5:AC868,Consolidado!$AC868,Consolidado!$D$5:D868,"*"&amp;W$3&amp;"*")=1,1,0),0))</f>
        <v>0</v>
      </c>
      <c r="X868" s="0" t="n">
        <f aca="false">IF(OR(X$3="",Consolidado!$D868=""),0,IF(ISNUMBER(SEARCH(X$3,Consolidado!$D868)),IF(COUNTIFS(Consolidado!$AC$5:AC868,Consolidado!$AC868,Consolidado!$D$5:D868,"*"&amp;X$3&amp;"*")=1,1,0),0))</f>
        <v>0</v>
      </c>
      <c r="Y868" s="0" t="n">
        <f aca="false">IF(OR(Y$3="",Consolidado!$D868=""),0,IF(ISNUMBER(SEARCH(Y$3,Consolidado!$D868)),IF(COUNTIFS(Consolidado!$AC$5:AC868,Consolidado!$AC868,Consolidado!$D$5:D868,"*"&amp;Y$3&amp;"*")=1,1,0),0))</f>
        <v>0</v>
      </c>
      <c r="Z868" s="0" t="n">
        <f aca="false">IF(OR(Z$3="",Consolidado!$D868=""),0,IF(ISNUMBER(SEARCH(Z$3,Consolidado!$D868)),IF(COUNTIFS(Consolidado!$AC$5:AC868,Consolidado!$AC868,Consolidado!$D$5:D868,"*"&amp;Z$3&amp;"*")=1,1,0),0))</f>
        <v>0</v>
      </c>
      <c r="AA868" s="0" t="n">
        <f aca="false">IF(OR(AA$3="",Consolidado!$D868=""),0,IF(ISNUMBER(SEARCH(AA$3,Consolidado!$D868)),IF(COUNTIFS(Consolidado!$AC$5:AC868,Consolidado!$AC868,Consolidado!$D$5:D868,"*"&amp;AA$3&amp;"*")=1,1,0),0))</f>
        <v>0</v>
      </c>
      <c r="AB868" s="0" t="n">
        <f aca="false">IF(OR(AB$3="",Consolidado!$D868=""),0,IF(ISNUMBER(SEARCH(AB$3,Consolidado!$D868)),IF(COUNTIFS(Consolidado!$AC$5:AC868,Consolidado!$AC868,Consolidado!$D$5:D868,"*"&amp;AB$3&amp;"*")=1,1,0),0))</f>
        <v>0</v>
      </c>
      <c r="AC868" s="0" t="n">
        <f aca="false">IF(OR(AC$3="",Consolidado!$D868=""),0,IF(ISNUMBER(SEARCH(AC$3,Consolidado!$D868)),IF(COUNTIFS(Consolidado!$AC$5:AC868,Consolidado!$AC868,Consolidado!$D$5:D868,"*"&amp;AC$3&amp;"*")=1,1,0),0))</f>
        <v>0</v>
      </c>
      <c r="AD868" s="0" t="n">
        <f aca="false">IF(OR(AD$3="",Consolidado!$D868=""),0,IF(ISNUMBER(SEARCH(AD$3,Consolidado!$D868)),IF(COUNTIFS(Consolidado!$AC$5:AC868,Consolidado!$AC868,Consolidado!$D$5:D868,"*"&amp;AD$3&amp;"*")=1,1,0),0))</f>
        <v>0</v>
      </c>
      <c r="AE868" s="0" t="n">
        <f aca="false">IF(OR(AE$3="",Consolidado!$D868=""),0,IF(ISNUMBER(SEARCH(AE$3,Consolidado!$D868)),IF(COUNTIFS(Consolidado!$AC$5:AC868,Consolidado!$AC868,Consolidado!$D$5:D868,"*"&amp;AE$3&amp;"*")=1,1,0),0))</f>
        <v>0</v>
      </c>
      <c r="AF868" s="0" t="n">
        <f aca="false">IF(OR(AF$3="",Consolidado!$D868=""),0,IF(ISNUMBER(SEARCH(AF$3,Consolidado!$D868)),IF(COUNTIFS(Consolidado!$AC$5:AC868,Consolidado!$AC868,Consolidado!$D$5:D868,"*"&amp;AF$3&amp;"*")=1,1,0),0))</f>
        <v>0</v>
      </c>
      <c r="AG868" s="0" t="n">
        <f aca="false">IF(OR(AG$3="",Consolidado!$D868=""),0,IF(ISNUMBER(SEARCH(AG$3,Consolidado!$D868)),IF(COUNTIFS(Consolidado!$AC$5:AC868,Consolidado!$AC868,Consolidado!$D$5:D868,"*"&amp;AG$3&amp;"*")=1,1,0),0))</f>
        <v>0</v>
      </c>
      <c r="AH868" s="0" t="n">
        <f aca="false">IF(OR(AH$3="",Consolidado!$D868=""),0,IF(ISNUMBER(SEARCH(AH$3,Consolidado!$D868)),IF(COUNTIFS(Consolidado!$AC$5:AC868,Consolidado!$AC868,Consolidado!$D$5:D868,"*"&amp;AH$3&amp;"*")=1,1,0),0))</f>
        <v>0</v>
      </c>
      <c r="AI868" s="0" t="n">
        <f aca="false">IF(OR(AI$3="",Consolidado!$D868=""),0,IF(ISNUMBER(SEARCH(AI$3,Consolidado!$D868)),IF(COUNTIFS(Consolidado!$AC$5:AC868,Consolidado!$AC868,Consolidado!$D$5:D868,"*"&amp;AI$3&amp;"*")=1,1,0),0))</f>
        <v>0</v>
      </c>
      <c r="AJ868" s="0" t="n">
        <f aca="false">IF(OR(AJ$3="",Consolidado!$D868=""),0,IF(ISNUMBER(SEARCH(AJ$3,Consolidado!$D868)),IF(COUNTIFS(Consolidado!$AC$5:AC868,Consolidado!$AC868,Consolidado!$D$5:D868,"*"&amp;AJ$3&amp;"*")=1,1,0),0))</f>
        <v>0</v>
      </c>
      <c r="AK868" s="0" t="n">
        <f aca="false">IF(OR(AK$3="",Consolidado!$D868=""),0,IF(ISNUMBER(SEARCH(AK$3,Consolidado!$D868)),IF(COUNTIFS(Consolidado!$AC$5:AC868,Consolidado!$AC868,Consolidado!$D$5:D868,"*"&amp;AK$3&amp;"*")=1,1,0),0))</f>
        <v>0</v>
      </c>
      <c r="AL868" s="0" t="n">
        <f aca="false">IF(OR(AL$3="",Consolidado!$D868=""),0,IF(ISNUMBER(SEARCH(AL$3,Consolidado!$D868)),IF(COUNTIFS(Consolidado!$AC$5:AC868,Consolidado!$AC868,Consolidado!$D$5:D868,"*"&amp;AL$3&amp;"*")=1,1,0),0))</f>
        <v>0</v>
      </c>
      <c r="AM868" s="0" t="n">
        <f aca="false">IF(OR(AM$3="",Consolidado!$D868=""),0,IF(ISNUMBER(SEARCH(AM$3,Consolidado!$D868)),IF(COUNTIFS(Consolidado!$AC$5:AC868,Consolidado!$AC868,Consolidado!$D$5:D868,"*"&amp;AM$3&amp;"*")=1,1,0),0))</f>
        <v>0</v>
      </c>
      <c r="AN868" s="0" t="n">
        <f aca="false">IF(OR(AN$3="",Consolidado!$D868=""),0,IF(ISNUMBER(SEARCH(AN$3,Consolidado!$D868)),IF(COUNTIFS(Consolidado!$AC$5:AC868,Consolidado!$AC868,Consolidado!$D$5:D868,"*"&amp;AN$3&amp;"*")=1,1,0),0))</f>
        <v>0</v>
      </c>
      <c r="AO868" s="0" t="n">
        <f aca="false">IF(OR(AO$3="",Consolidado!$D868=""),0,IF(ISNUMBER(SEARCH(AO$3,Consolidado!$D868)),IF(COUNTIFS(Consolidado!$AC$5:AC868,Consolidado!$AC868,Consolidado!$D$5:D868,"*"&amp;AO$3&amp;"*")=1,1,0),0))</f>
        <v>0</v>
      </c>
    </row>
    <row r="869" customFormat="false" ht="15" hidden="false" customHeight="false" outlineLevel="0" collapsed="false">
      <c r="B869" s="0" t="n">
        <f aca="false">IF(OR(B$3="",Consolidado!$D869=""),0,IF(ISNUMBER(SEARCH(B$3,Consolidado!$D869)),IF(COUNTIFS(Consolidado!$AC$5:AC869,Consolidado!$AC869,Consolidado!$D$5:D869,"*"&amp;B$3&amp;"*")=1,1,0),0))</f>
        <v>0</v>
      </c>
      <c r="C869" s="0" t="n">
        <f aca="false">IF(OR(C$3="",Consolidado!$D869=""),0,IF(ISNUMBER(SEARCH(C$3,Consolidado!$D869)),IF(COUNTIFS(Consolidado!$AC$5:AC869,Consolidado!$AC869,Consolidado!$D$5:D869,"*"&amp;C$3&amp;"*")=1,1,0),0))</f>
        <v>0</v>
      </c>
      <c r="D869" s="0" t="n">
        <f aca="false">IF(OR(D$3="",Consolidado!$D869=""),0,IF(ISNUMBER(SEARCH(D$3,Consolidado!$D869)),IF(COUNTIFS(Consolidado!$AC$5:AC869,Consolidado!$AC869,Consolidado!$D$5:D869,"*"&amp;D$3&amp;"*")=1,1,0),0))</f>
        <v>0</v>
      </c>
      <c r="E869" s="0" t="n">
        <f aca="false">IF(OR(E$3="",Consolidado!$D869=""),0,IF(ISNUMBER(SEARCH(E$3,Consolidado!$D869)),IF(COUNTIFS(Consolidado!$AC$5:AC869,Consolidado!$AC869,Consolidado!$D$5:D869,"*"&amp;E$3&amp;"*")=1,1,0),0))</f>
        <v>0</v>
      </c>
      <c r="F869" s="0" t="n">
        <f aca="false">IF(OR(F$3="",Consolidado!$D869=""),0,IF(ISNUMBER(SEARCH(F$3,Consolidado!$D869)),IF(COUNTIFS(Consolidado!$AC$5:AC869,Consolidado!$AC869,Consolidado!$D$5:D869,"*"&amp;F$3&amp;"*")=1,1,0),0))</f>
        <v>0</v>
      </c>
      <c r="G869" s="0" t="n">
        <f aca="false">IF(OR(G$3="",Consolidado!$D869=""),0,IF(ISNUMBER(SEARCH(G$3,Consolidado!$D869)),IF(COUNTIFS(Consolidado!$AC$5:AC869,Consolidado!$AC869,Consolidado!$D$5:D869,"*"&amp;G$3&amp;"*")=1,1,0),0))</f>
        <v>0</v>
      </c>
      <c r="H869" s="0" t="n">
        <f aca="false">IF(OR(H$3="",Consolidado!$D869=""),0,IF(ISNUMBER(SEARCH(H$3,Consolidado!$D869)),IF(COUNTIFS(Consolidado!$AC$5:AC869,Consolidado!$AC869,Consolidado!$D$5:D869,"*"&amp;H$3&amp;"*")=1,1,0),0))</f>
        <v>0</v>
      </c>
      <c r="I869" s="0" t="n">
        <f aca="false">IF(OR(I$3="",Consolidado!$D869=""),0,IF(ISNUMBER(SEARCH(I$3,Consolidado!$D869)),IF(COUNTIFS(Consolidado!$AC$5:AC869,Consolidado!$AC869,Consolidado!$D$5:D869,"*"&amp;I$3&amp;"*")=1,1,0),0))</f>
        <v>0</v>
      </c>
      <c r="J869" s="0" t="n">
        <f aca="false">IF(OR(J$3="",Consolidado!$D869=""),0,IF(ISNUMBER(SEARCH(J$3,Consolidado!$D869)),IF(COUNTIFS(Consolidado!$AC$5:AC869,Consolidado!$AC869,Consolidado!$D$5:D869,"*"&amp;J$3&amp;"*")=1,1,0),0))</f>
        <v>0</v>
      </c>
      <c r="K869" s="0" t="n">
        <f aca="false">IF(OR(K$3="",Consolidado!$D869=""),0,IF(ISNUMBER(SEARCH(K$3,Consolidado!$D869)),IF(COUNTIFS(Consolidado!$AC$5:AC869,Consolidado!$AC869,Consolidado!$D$5:D869,"*"&amp;K$3&amp;"*")=1,1,0),0))</f>
        <v>0</v>
      </c>
      <c r="L869" s="0" t="n">
        <f aca="false">IF(OR(L$3="",Consolidado!$D869=""),0,IF(ISNUMBER(SEARCH(L$3,Consolidado!$D869)),IF(COUNTIFS(Consolidado!$AC$5:AC869,Consolidado!$AC869,Consolidado!$D$5:D869,"*"&amp;L$3&amp;"*")=1,1,0),0))</f>
        <v>0</v>
      </c>
      <c r="M869" s="0" t="n">
        <f aca="false">IF(OR(M$3="",Consolidado!$D869=""),0,IF(ISNUMBER(SEARCH(M$3,Consolidado!$D869)),IF(COUNTIFS(Consolidado!$AC$5:AC869,Consolidado!$AC869,Consolidado!$D$5:D869,"*"&amp;M$3&amp;"*")=1,1,0),0))</f>
        <v>0</v>
      </c>
      <c r="N869" s="0" t="n">
        <f aca="false">IF(OR(N$3="",Consolidado!$D869=""),0,IF(ISNUMBER(SEARCH(N$3,Consolidado!$D869)),IF(COUNTIFS(Consolidado!$AC$5:AC869,Consolidado!$AC869,Consolidado!$D$5:D869,"*"&amp;N$3&amp;"*")=1,1,0),0))</f>
        <v>0</v>
      </c>
      <c r="O869" s="0" t="n">
        <f aca="false">IF(OR(O$3="",Consolidado!$D869=""),0,IF(ISNUMBER(SEARCH(O$3,Consolidado!$D869)),IF(COUNTIFS(Consolidado!$AC$5:AC869,Consolidado!$AC869,Consolidado!$D$5:D869,"*"&amp;O$3&amp;"*")=1,1,0),0))</f>
        <v>0</v>
      </c>
      <c r="P869" s="0" t="n">
        <f aca="false">IF(OR(P$3="",Consolidado!$D869=""),0,IF(ISNUMBER(SEARCH(P$3,Consolidado!$D869)),IF(COUNTIFS(Consolidado!$AC$5:AC869,Consolidado!$AC869,Consolidado!$D$5:D869,"*"&amp;P$3&amp;"*")=1,1,0),0))</f>
        <v>0</v>
      </c>
      <c r="Q869" s="0" t="n">
        <f aca="false">IF(OR(Q$3="",Consolidado!$D869=""),0,IF(ISNUMBER(SEARCH(Q$3,Consolidado!$D869)),IF(COUNTIFS(Consolidado!$AC$5:AC869,Consolidado!$AC869,Consolidado!$D$5:D869,"*"&amp;Q$3&amp;"*")=1,1,0),0))</f>
        <v>0</v>
      </c>
      <c r="R869" s="0" t="n">
        <f aca="false">IF(OR(R$3="",Consolidado!$D869=""),0,IF(ISNUMBER(SEARCH(R$3,Consolidado!$D869)),IF(COUNTIFS(Consolidado!$AC$5:AC869,Consolidado!$AC869,Consolidado!$D$5:D869,"*"&amp;R$3&amp;"*")=1,1,0),0))</f>
        <v>0</v>
      </c>
      <c r="S869" s="0" t="n">
        <f aca="false">IF(OR(S$3="",Consolidado!$D869=""),0,IF(ISNUMBER(SEARCH(S$3,Consolidado!$D869)),IF(COUNTIFS(Consolidado!$AC$5:AC869,Consolidado!$AC869,Consolidado!$D$5:D869,"*"&amp;S$3&amp;"*")=1,1,0),0))</f>
        <v>0</v>
      </c>
      <c r="T869" s="0" t="n">
        <f aca="false">IF(OR(T$3="",Consolidado!$D869=""),0,IF(ISNUMBER(SEARCH(T$3,Consolidado!$D869)),IF(COUNTIFS(Consolidado!$AC$5:AC869,Consolidado!$AC869,Consolidado!$D$5:D869,"*"&amp;T$3&amp;"*")=1,1,0),0))</f>
        <v>0</v>
      </c>
      <c r="U869" s="0" t="n">
        <f aca="false">IF(OR(U$3="",Consolidado!$D869=""),0,IF(ISNUMBER(SEARCH(U$3,Consolidado!$D869)),IF(COUNTIFS(Consolidado!$AC$5:AC869,Consolidado!$AC869,Consolidado!$D$5:D869,"*"&amp;U$3&amp;"*")=1,1,0),0))</f>
        <v>0</v>
      </c>
      <c r="V869" s="0" t="n">
        <f aca="false">IF(OR(V$3="",Consolidado!$D869=""),0,IF(ISNUMBER(SEARCH(V$3,Consolidado!$D869)),IF(COUNTIFS(Consolidado!$AC$5:AC869,Consolidado!$AC869,Consolidado!$D$5:D869,"*"&amp;V$3&amp;"*")=1,1,0),0))</f>
        <v>0</v>
      </c>
      <c r="W869" s="0" t="n">
        <f aca="false">IF(OR(W$3="",Consolidado!$D869=""),0,IF(ISNUMBER(SEARCH(W$3,Consolidado!$D869)),IF(COUNTIFS(Consolidado!$AC$5:AC869,Consolidado!$AC869,Consolidado!$D$5:D869,"*"&amp;W$3&amp;"*")=1,1,0),0))</f>
        <v>0</v>
      </c>
      <c r="X869" s="0" t="n">
        <f aca="false">IF(OR(X$3="",Consolidado!$D869=""),0,IF(ISNUMBER(SEARCH(X$3,Consolidado!$D869)),IF(COUNTIFS(Consolidado!$AC$5:AC869,Consolidado!$AC869,Consolidado!$D$5:D869,"*"&amp;X$3&amp;"*")=1,1,0),0))</f>
        <v>0</v>
      </c>
      <c r="Y869" s="0" t="n">
        <f aca="false">IF(OR(Y$3="",Consolidado!$D869=""),0,IF(ISNUMBER(SEARCH(Y$3,Consolidado!$D869)),IF(COUNTIFS(Consolidado!$AC$5:AC869,Consolidado!$AC869,Consolidado!$D$5:D869,"*"&amp;Y$3&amp;"*")=1,1,0),0))</f>
        <v>0</v>
      </c>
      <c r="Z869" s="0" t="n">
        <f aca="false">IF(OR(Z$3="",Consolidado!$D869=""),0,IF(ISNUMBER(SEARCH(Z$3,Consolidado!$D869)),IF(COUNTIFS(Consolidado!$AC$5:AC869,Consolidado!$AC869,Consolidado!$D$5:D869,"*"&amp;Z$3&amp;"*")=1,1,0),0))</f>
        <v>0</v>
      </c>
      <c r="AA869" s="0" t="n">
        <f aca="false">IF(OR(AA$3="",Consolidado!$D869=""),0,IF(ISNUMBER(SEARCH(AA$3,Consolidado!$D869)),IF(COUNTIFS(Consolidado!$AC$5:AC869,Consolidado!$AC869,Consolidado!$D$5:D869,"*"&amp;AA$3&amp;"*")=1,1,0),0))</f>
        <v>0</v>
      </c>
      <c r="AB869" s="0" t="n">
        <f aca="false">IF(OR(AB$3="",Consolidado!$D869=""),0,IF(ISNUMBER(SEARCH(AB$3,Consolidado!$D869)),IF(COUNTIFS(Consolidado!$AC$5:AC869,Consolidado!$AC869,Consolidado!$D$5:D869,"*"&amp;AB$3&amp;"*")=1,1,0),0))</f>
        <v>0</v>
      </c>
      <c r="AC869" s="0" t="n">
        <f aca="false">IF(OR(AC$3="",Consolidado!$D869=""),0,IF(ISNUMBER(SEARCH(AC$3,Consolidado!$D869)),IF(COUNTIFS(Consolidado!$AC$5:AC869,Consolidado!$AC869,Consolidado!$D$5:D869,"*"&amp;AC$3&amp;"*")=1,1,0),0))</f>
        <v>0</v>
      </c>
      <c r="AD869" s="0" t="n">
        <f aca="false">IF(OR(AD$3="",Consolidado!$D869=""),0,IF(ISNUMBER(SEARCH(AD$3,Consolidado!$D869)),IF(COUNTIFS(Consolidado!$AC$5:AC869,Consolidado!$AC869,Consolidado!$D$5:D869,"*"&amp;AD$3&amp;"*")=1,1,0),0))</f>
        <v>0</v>
      </c>
      <c r="AE869" s="0" t="n">
        <f aca="false">IF(OR(AE$3="",Consolidado!$D869=""),0,IF(ISNUMBER(SEARCH(AE$3,Consolidado!$D869)),IF(COUNTIFS(Consolidado!$AC$5:AC869,Consolidado!$AC869,Consolidado!$D$5:D869,"*"&amp;AE$3&amp;"*")=1,1,0),0))</f>
        <v>0</v>
      </c>
      <c r="AF869" s="0" t="n">
        <f aca="false">IF(OR(AF$3="",Consolidado!$D869=""),0,IF(ISNUMBER(SEARCH(AF$3,Consolidado!$D869)),IF(COUNTIFS(Consolidado!$AC$5:AC869,Consolidado!$AC869,Consolidado!$D$5:D869,"*"&amp;AF$3&amp;"*")=1,1,0),0))</f>
        <v>0</v>
      </c>
      <c r="AG869" s="0" t="n">
        <f aca="false">IF(OR(AG$3="",Consolidado!$D869=""),0,IF(ISNUMBER(SEARCH(AG$3,Consolidado!$D869)),IF(COUNTIFS(Consolidado!$AC$5:AC869,Consolidado!$AC869,Consolidado!$D$5:D869,"*"&amp;AG$3&amp;"*")=1,1,0),0))</f>
        <v>0</v>
      </c>
      <c r="AH869" s="0" t="n">
        <f aca="false">IF(OR(AH$3="",Consolidado!$D869=""),0,IF(ISNUMBER(SEARCH(AH$3,Consolidado!$D869)),IF(COUNTIFS(Consolidado!$AC$5:AC869,Consolidado!$AC869,Consolidado!$D$5:D869,"*"&amp;AH$3&amp;"*")=1,1,0),0))</f>
        <v>0</v>
      </c>
      <c r="AI869" s="0" t="n">
        <f aca="false">IF(OR(AI$3="",Consolidado!$D869=""),0,IF(ISNUMBER(SEARCH(AI$3,Consolidado!$D869)),IF(COUNTIFS(Consolidado!$AC$5:AC869,Consolidado!$AC869,Consolidado!$D$5:D869,"*"&amp;AI$3&amp;"*")=1,1,0),0))</f>
        <v>0</v>
      </c>
      <c r="AJ869" s="0" t="n">
        <f aca="false">IF(OR(AJ$3="",Consolidado!$D869=""),0,IF(ISNUMBER(SEARCH(AJ$3,Consolidado!$D869)),IF(COUNTIFS(Consolidado!$AC$5:AC869,Consolidado!$AC869,Consolidado!$D$5:D869,"*"&amp;AJ$3&amp;"*")=1,1,0),0))</f>
        <v>0</v>
      </c>
      <c r="AK869" s="0" t="n">
        <f aca="false">IF(OR(AK$3="",Consolidado!$D869=""),0,IF(ISNUMBER(SEARCH(AK$3,Consolidado!$D869)),IF(COUNTIFS(Consolidado!$AC$5:AC869,Consolidado!$AC869,Consolidado!$D$5:D869,"*"&amp;AK$3&amp;"*")=1,1,0),0))</f>
        <v>0</v>
      </c>
      <c r="AL869" s="0" t="n">
        <f aca="false">IF(OR(AL$3="",Consolidado!$D869=""),0,IF(ISNUMBER(SEARCH(AL$3,Consolidado!$D869)),IF(COUNTIFS(Consolidado!$AC$5:AC869,Consolidado!$AC869,Consolidado!$D$5:D869,"*"&amp;AL$3&amp;"*")=1,1,0),0))</f>
        <v>0</v>
      </c>
      <c r="AM869" s="0" t="n">
        <f aca="false">IF(OR(AM$3="",Consolidado!$D869=""),0,IF(ISNUMBER(SEARCH(AM$3,Consolidado!$D869)),IF(COUNTIFS(Consolidado!$AC$5:AC869,Consolidado!$AC869,Consolidado!$D$5:D869,"*"&amp;AM$3&amp;"*")=1,1,0),0))</f>
        <v>0</v>
      </c>
      <c r="AN869" s="0" t="n">
        <f aca="false">IF(OR(AN$3="",Consolidado!$D869=""),0,IF(ISNUMBER(SEARCH(AN$3,Consolidado!$D869)),IF(COUNTIFS(Consolidado!$AC$5:AC869,Consolidado!$AC869,Consolidado!$D$5:D869,"*"&amp;AN$3&amp;"*")=1,1,0),0))</f>
        <v>0</v>
      </c>
      <c r="AO869" s="0" t="n">
        <f aca="false">IF(OR(AO$3="",Consolidado!$D869=""),0,IF(ISNUMBER(SEARCH(AO$3,Consolidado!$D869)),IF(COUNTIFS(Consolidado!$AC$5:AC869,Consolidado!$AC869,Consolidado!$D$5:D869,"*"&amp;AO$3&amp;"*")=1,1,0),0))</f>
        <v>0</v>
      </c>
    </row>
    <row r="870" customFormat="false" ht="15" hidden="false" customHeight="false" outlineLevel="0" collapsed="false">
      <c r="B870" s="0" t="n">
        <f aca="false">IF(OR(B$3="",Consolidado!$D870=""),0,IF(ISNUMBER(SEARCH(B$3,Consolidado!$D870)),IF(COUNTIFS(Consolidado!$AC$5:AC870,Consolidado!$AC870,Consolidado!$D$5:D870,"*"&amp;B$3&amp;"*")=1,1,0),0))</f>
        <v>0</v>
      </c>
      <c r="C870" s="0" t="n">
        <f aca="false">IF(OR(C$3="",Consolidado!$D870=""),0,IF(ISNUMBER(SEARCH(C$3,Consolidado!$D870)),IF(COUNTIFS(Consolidado!$AC$5:AC870,Consolidado!$AC870,Consolidado!$D$5:D870,"*"&amp;C$3&amp;"*")=1,1,0),0))</f>
        <v>0</v>
      </c>
      <c r="D870" s="0" t="n">
        <f aca="false">IF(OR(D$3="",Consolidado!$D870=""),0,IF(ISNUMBER(SEARCH(D$3,Consolidado!$D870)),IF(COUNTIFS(Consolidado!$AC$5:AC870,Consolidado!$AC870,Consolidado!$D$5:D870,"*"&amp;D$3&amp;"*")=1,1,0),0))</f>
        <v>0</v>
      </c>
      <c r="E870" s="0" t="n">
        <f aca="false">IF(OR(E$3="",Consolidado!$D870=""),0,IF(ISNUMBER(SEARCH(E$3,Consolidado!$D870)),IF(COUNTIFS(Consolidado!$AC$5:AC870,Consolidado!$AC870,Consolidado!$D$5:D870,"*"&amp;E$3&amp;"*")=1,1,0),0))</f>
        <v>0</v>
      </c>
      <c r="F870" s="0" t="n">
        <f aca="false">IF(OR(F$3="",Consolidado!$D870=""),0,IF(ISNUMBER(SEARCH(F$3,Consolidado!$D870)),IF(COUNTIFS(Consolidado!$AC$5:AC870,Consolidado!$AC870,Consolidado!$D$5:D870,"*"&amp;F$3&amp;"*")=1,1,0),0))</f>
        <v>0</v>
      </c>
      <c r="G870" s="0" t="n">
        <f aca="false">IF(OR(G$3="",Consolidado!$D870=""),0,IF(ISNUMBER(SEARCH(G$3,Consolidado!$D870)),IF(COUNTIFS(Consolidado!$AC$5:AC870,Consolidado!$AC870,Consolidado!$D$5:D870,"*"&amp;G$3&amp;"*")=1,1,0),0))</f>
        <v>0</v>
      </c>
      <c r="H870" s="0" t="n">
        <f aca="false">IF(OR(H$3="",Consolidado!$D870=""),0,IF(ISNUMBER(SEARCH(H$3,Consolidado!$D870)),IF(COUNTIFS(Consolidado!$AC$5:AC870,Consolidado!$AC870,Consolidado!$D$5:D870,"*"&amp;H$3&amp;"*")=1,1,0),0))</f>
        <v>0</v>
      </c>
      <c r="I870" s="0" t="n">
        <f aca="false">IF(OR(I$3="",Consolidado!$D870=""),0,IF(ISNUMBER(SEARCH(I$3,Consolidado!$D870)),IF(COUNTIFS(Consolidado!$AC$5:AC870,Consolidado!$AC870,Consolidado!$D$5:D870,"*"&amp;I$3&amp;"*")=1,1,0),0))</f>
        <v>0</v>
      </c>
      <c r="J870" s="0" t="n">
        <f aca="false">IF(OR(J$3="",Consolidado!$D870=""),0,IF(ISNUMBER(SEARCH(J$3,Consolidado!$D870)),IF(COUNTIFS(Consolidado!$AC$5:AC870,Consolidado!$AC870,Consolidado!$D$5:D870,"*"&amp;J$3&amp;"*")=1,1,0),0))</f>
        <v>0</v>
      </c>
      <c r="K870" s="0" t="n">
        <f aca="false">IF(OR(K$3="",Consolidado!$D870=""),0,IF(ISNUMBER(SEARCH(K$3,Consolidado!$D870)),IF(COUNTIFS(Consolidado!$AC$5:AC870,Consolidado!$AC870,Consolidado!$D$5:D870,"*"&amp;K$3&amp;"*")=1,1,0),0))</f>
        <v>0</v>
      </c>
      <c r="L870" s="0" t="n">
        <f aca="false">IF(OR(L$3="",Consolidado!$D870=""),0,IF(ISNUMBER(SEARCH(L$3,Consolidado!$D870)),IF(COUNTIFS(Consolidado!$AC$5:AC870,Consolidado!$AC870,Consolidado!$D$5:D870,"*"&amp;L$3&amp;"*")=1,1,0),0))</f>
        <v>0</v>
      </c>
      <c r="M870" s="0" t="n">
        <f aca="false">IF(OR(M$3="",Consolidado!$D870=""),0,IF(ISNUMBER(SEARCH(M$3,Consolidado!$D870)),IF(COUNTIFS(Consolidado!$AC$5:AC870,Consolidado!$AC870,Consolidado!$D$5:D870,"*"&amp;M$3&amp;"*")=1,1,0),0))</f>
        <v>0</v>
      </c>
      <c r="N870" s="0" t="n">
        <f aca="false">IF(OR(N$3="",Consolidado!$D870=""),0,IF(ISNUMBER(SEARCH(N$3,Consolidado!$D870)),IF(COUNTIFS(Consolidado!$AC$5:AC870,Consolidado!$AC870,Consolidado!$D$5:D870,"*"&amp;N$3&amp;"*")=1,1,0),0))</f>
        <v>0</v>
      </c>
      <c r="O870" s="0" t="n">
        <f aca="false">IF(OR(O$3="",Consolidado!$D870=""),0,IF(ISNUMBER(SEARCH(O$3,Consolidado!$D870)),IF(COUNTIFS(Consolidado!$AC$5:AC870,Consolidado!$AC870,Consolidado!$D$5:D870,"*"&amp;O$3&amp;"*")=1,1,0),0))</f>
        <v>0</v>
      </c>
      <c r="P870" s="0" t="n">
        <f aca="false">IF(OR(P$3="",Consolidado!$D870=""),0,IF(ISNUMBER(SEARCH(P$3,Consolidado!$D870)),IF(COUNTIFS(Consolidado!$AC$5:AC870,Consolidado!$AC870,Consolidado!$D$5:D870,"*"&amp;P$3&amp;"*")=1,1,0),0))</f>
        <v>0</v>
      </c>
      <c r="Q870" s="0" t="n">
        <f aca="false">IF(OR(Q$3="",Consolidado!$D870=""),0,IF(ISNUMBER(SEARCH(Q$3,Consolidado!$D870)),IF(COUNTIFS(Consolidado!$AC$5:AC870,Consolidado!$AC870,Consolidado!$D$5:D870,"*"&amp;Q$3&amp;"*")=1,1,0),0))</f>
        <v>0</v>
      </c>
      <c r="R870" s="0" t="n">
        <f aca="false">IF(OR(R$3="",Consolidado!$D870=""),0,IF(ISNUMBER(SEARCH(R$3,Consolidado!$D870)),IF(COUNTIFS(Consolidado!$AC$5:AC870,Consolidado!$AC870,Consolidado!$D$5:D870,"*"&amp;R$3&amp;"*")=1,1,0),0))</f>
        <v>0</v>
      </c>
      <c r="S870" s="0" t="n">
        <f aca="false">IF(OR(S$3="",Consolidado!$D870=""),0,IF(ISNUMBER(SEARCH(S$3,Consolidado!$D870)),IF(COUNTIFS(Consolidado!$AC$5:AC870,Consolidado!$AC870,Consolidado!$D$5:D870,"*"&amp;S$3&amp;"*")=1,1,0),0))</f>
        <v>0</v>
      </c>
      <c r="T870" s="0" t="n">
        <f aca="false">IF(OR(T$3="",Consolidado!$D870=""),0,IF(ISNUMBER(SEARCH(T$3,Consolidado!$D870)),IF(COUNTIFS(Consolidado!$AC$5:AC870,Consolidado!$AC870,Consolidado!$D$5:D870,"*"&amp;T$3&amp;"*")=1,1,0),0))</f>
        <v>0</v>
      </c>
      <c r="U870" s="0" t="n">
        <f aca="false">IF(OR(U$3="",Consolidado!$D870=""),0,IF(ISNUMBER(SEARCH(U$3,Consolidado!$D870)),IF(COUNTIFS(Consolidado!$AC$5:AC870,Consolidado!$AC870,Consolidado!$D$5:D870,"*"&amp;U$3&amp;"*")=1,1,0),0))</f>
        <v>0</v>
      </c>
      <c r="V870" s="0" t="n">
        <f aca="false">IF(OR(V$3="",Consolidado!$D870=""),0,IF(ISNUMBER(SEARCH(V$3,Consolidado!$D870)),IF(COUNTIFS(Consolidado!$AC$5:AC870,Consolidado!$AC870,Consolidado!$D$5:D870,"*"&amp;V$3&amp;"*")=1,1,0),0))</f>
        <v>0</v>
      </c>
      <c r="W870" s="0" t="n">
        <f aca="false">IF(OR(W$3="",Consolidado!$D870=""),0,IF(ISNUMBER(SEARCH(W$3,Consolidado!$D870)),IF(COUNTIFS(Consolidado!$AC$5:AC870,Consolidado!$AC870,Consolidado!$D$5:D870,"*"&amp;W$3&amp;"*")=1,1,0),0))</f>
        <v>0</v>
      </c>
      <c r="X870" s="0" t="n">
        <f aca="false">IF(OR(X$3="",Consolidado!$D870=""),0,IF(ISNUMBER(SEARCH(X$3,Consolidado!$D870)),IF(COUNTIFS(Consolidado!$AC$5:AC870,Consolidado!$AC870,Consolidado!$D$5:D870,"*"&amp;X$3&amp;"*")=1,1,0),0))</f>
        <v>0</v>
      </c>
      <c r="Y870" s="0" t="n">
        <f aca="false">IF(OR(Y$3="",Consolidado!$D870=""),0,IF(ISNUMBER(SEARCH(Y$3,Consolidado!$D870)),IF(COUNTIFS(Consolidado!$AC$5:AC870,Consolidado!$AC870,Consolidado!$D$5:D870,"*"&amp;Y$3&amp;"*")=1,1,0),0))</f>
        <v>0</v>
      </c>
      <c r="Z870" s="0" t="n">
        <f aca="false">IF(OR(Z$3="",Consolidado!$D870=""),0,IF(ISNUMBER(SEARCH(Z$3,Consolidado!$D870)),IF(COUNTIFS(Consolidado!$AC$5:AC870,Consolidado!$AC870,Consolidado!$D$5:D870,"*"&amp;Z$3&amp;"*")=1,1,0),0))</f>
        <v>0</v>
      </c>
      <c r="AA870" s="0" t="n">
        <f aca="false">IF(OR(AA$3="",Consolidado!$D870=""),0,IF(ISNUMBER(SEARCH(AA$3,Consolidado!$D870)),IF(COUNTIFS(Consolidado!$AC$5:AC870,Consolidado!$AC870,Consolidado!$D$5:D870,"*"&amp;AA$3&amp;"*")=1,1,0),0))</f>
        <v>0</v>
      </c>
      <c r="AB870" s="0" t="n">
        <f aca="false">IF(OR(AB$3="",Consolidado!$D870=""),0,IF(ISNUMBER(SEARCH(AB$3,Consolidado!$D870)),IF(COUNTIFS(Consolidado!$AC$5:AC870,Consolidado!$AC870,Consolidado!$D$5:D870,"*"&amp;AB$3&amp;"*")=1,1,0),0))</f>
        <v>0</v>
      </c>
      <c r="AC870" s="0" t="n">
        <f aca="false">IF(OR(AC$3="",Consolidado!$D870=""),0,IF(ISNUMBER(SEARCH(AC$3,Consolidado!$D870)),IF(COUNTIFS(Consolidado!$AC$5:AC870,Consolidado!$AC870,Consolidado!$D$5:D870,"*"&amp;AC$3&amp;"*")=1,1,0),0))</f>
        <v>0</v>
      </c>
      <c r="AD870" s="0" t="n">
        <f aca="false">IF(OR(AD$3="",Consolidado!$D870=""),0,IF(ISNUMBER(SEARCH(AD$3,Consolidado!$D870)),IF(COUNTIFS(Consolidado!$AC$5:AC870,Consolidado!$AC870,Consolidado!$D$5:D870,"*"&amp;AD$3&amp;"*")=1,1,0),0))</f>
        <v>0</v>
      </c>
      <c r="AE870" s="0" t="n">
        <f aca="false">IF(OR(AE$3="",Consolidado!$D870=""),0,IF(ISNUMBER(SEARCH(AE$3,Consolidado!$D870)),IF(COUNTIFS(Consolidado!$AC$5:AC870,Consolidado!$AC870,Consolidado!$D$5:D870,"*"&amp;AE$3&amp;"*")=1,1,0),0))</f>
        <v>0</v>
      </c>
      <c r="AF870" s="0" t="n">
        <f aca="false">IF(OR(AF$3="",Consolidado!$D870=""),0,IF(ISNUMBER(SEARCH(AF$3,Consolidado!$D870)),IF(COUNTIFS(Consolidado!$AC$5:AC870,Consolidado!$AC870,Consolidado!$D$5:D870,"*"&amp;AF$3&amp;"*")=1,1,0),0))</f>
        <v>0</v>
      </c>
      <c r="AG870" s="0" t="n">
        <f aca="false">IF(OR(AG$3="",Consolidado!$D870=""),0,IF(ISNUMBER(SEARCH(AG$3,Consolidado!$D870)),IF(COUNTIFS(Consolidado!$AC$5:AC870,Consolidado!$AC870,Consolidado!$D$5:D870,"*"&amp;AG$3&amp;"*")=1,1,0),0))</f>
        <v>0</v>
      </c>
      <c r="AH870" s="0" t="n">
        <f aca="false">IF(OR(AH$3="",Consolidado!$D870=""),0,IF(ISNUMBER(SEARCH(AH$3,Consolidado!$D870)),IF(COUNTIFS(Consolidado!$AC$5:AC870,Consolidado!$AC870,Consolidado!$D$5:D870,"*"&amp;AH$3&amp;"*")=1,1,0),0))</f>
        <v>0</v>
      </c>
      <c r="AI870" s="0" t="n">
        <f aca="false">IF(OR(AI$3="",Consolidado!$D870=""),0,IF(ISNUMBER(SEARCH(AI$3,Consolidado!$D870)),IF(COUNTIFS(Consolidado!$AC$5:AC870,Consolidado!$AC870,Consolidado!$D$5:D870,"*"&amp;AI$3&amp;"*")=1,1,0),0))</f>
        <v>0</v>
      </c>
      <c r="AJ870" s="0" t="n">
        <f aca="false">IF(OR(AJ$3="",Consolidado!$D870=""),0,IF(ISNUMBER(SEARCH(AJ$3,Consolidado!$D870)),IF(COUNTIFS(Consolidado!$AC$5:AC870,Consolidado!$AC870,Consolidado!$D$5:D870,"*"&amp;AJ$3&amp;"*")=1,1,0),0))</f>
        <v>0</v>
      </c>
      <c r="AK870" s="0" t="n">
        <f aca="false">IF(OR(AK$3="",Consolidado!$D870=""),0,IF(ISNUMBER(SEARCH(AK$3,Consolidado!$D870)),IF(COUNTIFS(Consolidado!$AC$5:AC870,Consolidado!$AC870,Consolidado!$D$5:D870,"*"&amp;AK$3&amp;"*")=1,1,0),0))</f>
        <v>0</v>
      </c>
      <c r="AL870" s="0" t="n">
        <f aca="false">IF(OR(AL$3="",Consolidado!$D870=""),0,IF(ISNUMBER(SEARCH(AL$3,Consolidado!$D870)),IF(COUNTIFS(Consolidado!$AC$5:AC870,Consolidado!$AC870,Consolidado!$D$5:D870,"*"&amp;AL$3&amp;"*")=1,1,0),0))</f>
        <v>0</v>
      </c>
      <c r="AM870" s="0" t="n">
        <f aca="false">IF(OR(AM$3="",Consolidado!$D870=""),0,IF(ISNUMBER(SEARCH(AM$3,Consolidado!$D870)),IF(COUNTIFS(Consolidado!$AC$5:AC870,Consolidado!$AC870,Consolidado!$D$5:D870,"*"&amp;AM$3&amp;"*")=1,1,0),0))</f>
        <v>0</v>
      </c>
      <c r="AN870" s="0" t="n">
        <f aca="false">IF(OR(AN$3="",Consolidado!$D870=""),0,IF(ISNUMBER(SEARCH(AN$3,Consolidado!$D870)),IF(COUNTIFS(Consolidado!$AC$5:AC870,Consolidado!$AC870,Consolidado!$D$5:D870,"*"&amp;AN$3&amp;"*")=1,1,0),0))</f>
        <v>0</v>
      </c>
      <c r="AO870" s="0" t="n">
        <f aca="false">IF(OR(AO$3="",Consolidado!$D870=""),0,IF(ISNUMBER(SEARCH(AO$3,Consolidado!$D870)),IF(COUNTIFS(Consolidado!$AC$5:AC870,Consolidado!$AC870,Consolidado!$D$5:D870,"*"&amp;AO$3&amp;"*")=1,1,0),0))</f>
        <v>0</v>
      </c>
    </row>
    <row r="871" customFormat="false" ht="15" hidden="false" customHeight="false" outlineLevel="0" collapsed="false">
      <c r="B871" s="0" t="n">
        <f aca="false">IF(OR(B$3="",Consolidado!$D871=""),0,IF(ISNUMBER(SEARCH(B$3,Consolidado!$D871)),IF(COUNTIFS(Consolidado!$AC$5:AC871,Consolidado!$AC871,Consolidado!$D$5:D871,"*"&amp;B$3&amp;"*")=1,1,0),0))</f>
        <v>0</v>
      </c>
      <c r="C871" s="0" t="n">
        <f aca="false">IF(OR(C$3="",Consolidado!$D871=""),0,IF(ISNUMBER(SEARCH(C$3,Consolidado!$D871)),IF(COUNTIFS(Consolidado!$AC$5:AC871,Consolidado!$AC871,Consolidado!$D$5:D871,"*"&amp;C$3&amp;"*")=1,1,0),0))</f>
        <v>0</v>
      </c>
      <c r="D871" s="0" t="n">
        <f aca="false">IF(OR(D$3="",Consolidado!$D871=""),0,IF(ISNUMBER(SEARCH(D$3,Consolidado!$D871)),IF(COUNTIFS(Consolidado!$AC$5:AC871,Consolidado!$AC871,Consolidado!$D$5:D871,"*"&amp;D$3&amp;"*")=1,1,0),0))</f>
        <v>0</v>
      </c>
      <c r="E871" s="0" t="n">
        <f aca="false">IF(OR(E$3="",Consolidado!$D871=""),0,IF(ISNUMBER(SEARCH(E$3,Consolidado!$D871)),IF(COUNTIFS(Consolidado!$AC$5:AC871,Consolidado!$AC871,Consolidado!$D$5:D871,"*"&amp;E$3&amp;"*")=1,1,0),0))</f>
        <v>0</v>
      </c>
      <c r="F871" s="0" t="n">
        <f aca="false">IF(OR(F$3="",Consolidado!$D871=""),0,IF(ISNUMBER(SEARCH(F$3,Consolidado!$D871)),IF(COUNTIFS(Consolidado!$AC$5:AC871,Consolidado!$AC871,Consolidado!$D$5:D871,"*"&amp;F$3&amp;"*")=1,1,0),0))</f>
        <v>0</v>
      </c>
      <c r="G871" s="0" t="n">
        <f aca="false">IF(OR(G$3="",Consolidado!$D871=""),0,IF(ISNUMBER(SEARCH(G$3,Consolidado!$D871)),IF(COUNTIFS(Consolidado!$AC$5:AC871,Consolidado!$AC871,Consolidado!$D$5:D871,"*"&amp;G$3&amp;"*")=1,1,0),0))</f>
        <v>0</v>
      </c>
      <c r="H871" s="0" t="n">
        <f aca="false">IF(OR(H$3="",Consolidado!$D871=""),0,IF(ISNUMBER(SEARCH(H$3,Consolidado!$D871)),IF(COUNTIFS(Consolidado!$AC$5:AC871,Consolidado!$AC871,Consolidado!$D$5:D871,"*"&amp;H$3&amp;"*")=1,1,0),0))</f>
        <v>0</v>
      </c>
      <c r="I871" s="0" t="n">
        <f aca="false">IF(OR(I$3="",Consolidado!$D871=""),0,IF(ISNUMBER(SEARCH(I$3,Consolidado!$D871)),IF(COUNTIFS(Consolidado!$AC$5:AC871,Consolidado!$AC871,Consolidado!$D$5:D871,"*"&amp;I$3&amp;"*")=1,1,0),0))</f>
        <v>0</v>
      </c>
      <c r="J871" s="0" t="n">
        <f aca="false">IF(OR(J$3="",Consolidado!$D871=""),0,IF(ISNUMBER(SEARCH(J$3,Consolidado!$D871)),IF(COUNTIFS(Consolidado!$AC$5:AC871,Consolidado!$AC871,Consolidado!$D$5:D871,"*"&amp;J$3&amp;"*")=1,1,0),0))</f>
        <v>0</v>
      </c>
      <c r="K871" s="0" t="n">
        <f aca="false">IF(OR(K$3="",Consolidado!$D871=""),0,IF(ISNUMBER(SEARCH(K$3,Consolidado!$D871)),IF(COUNTIFS(Consolidado!$AC$5:AC871,Consolidado!$AC871,Consolidado!$D$5:D871,"*"&amp;K$3&amp;"*")=1,1,0),0))</f>
        <v>0</v>
      </c>
      <c r="L871" s="0" t="n">
        <f aca="false">IF(OR(L$3="",Consolidado!$D871=""),0,IF(ISNUMBER(SEARCH(L$3,Consolidado!$D871)),IF(COUNTIFS(Consolidado!$AC$5:AC871,Consolidado!$AC871,Consolidado!$D$5:D871,"*"&amp;L$3&amp;"*")=1,1,0),0))</f>
        <v>0</v>
      </c>
      <c r="M871" s="0" t="n">
        <f aca="false">IF(OR(M$3="",Consolidado!$D871=""),0,IF(ISNUMBER(SEARCH(M$3,Consolidado!$D871)),IF(COUNTIFS(Consolidado!$AC$5:AC871,Consolidado!$AC871,Consolidado!$D$5:D871,"*"&amp;M$3&amp;"*")=1,1,0),0))</f>
        <v>0</v>
      </c>
      <c r="N871" s="0" t="n">
        <f aca="false">IF(OR(N$3="",Consolidado!$D871=""),0,IF(ISNUMBER(SEARCH(N$3,Consolidado!$D871)),IF(COUNTIFS(Consolidado!$AC$5:AC871,Consolidado!$AC871,Consolidado!$D$5:D871,"*"&amp;N$3&amp;"*")=1,1,0),0))</f>
        <v>0</v>
      </c>
      <c r="O871" s="0" t="n">
        <f aca="false">IF(OR(O$3="",Consolidado!$D871=""),0,IF(ISNUMBER(SEARCH(O$3,Consolidado!$D871)),IF(COUNTIFS(Consolidado!$AC$5:AC871,Consolidado!$AC871,Consolidado!$D$5:D871,"*"&amp;O$3&amp;"*")=1,1,0),0))</f>
        <v>0</v>
      </c>
      <c r="P871" s="0" t="n">
        <f aca="false">IF(OR(P$3="",Consolidado!$D871=""),0,IF(ISNUMBER(SEARCH(P$3,Consolidado!$D871)),IF(COUNTIFS(Consolidado!$AC$5:AC871,Consolidado!$AC871,Consolidado!$D$5:D871,"*"&amp;P$3&amp;"*")=1,1,0),0))</f>
        <v>0</v>
      </c>
      <c r="Q871" s="0" t="n">
        <f aca="false">IF(OR(Q$3="",Consolidado!$D871=""),0,IF(ISNUMBER(SEARCH(Q$3,Consolidado!$D871)),IF(COUNTIFS(Consolidado!$AC$5:AC871,Consolidado!$AC871,Consolidado!$D$5:D871,"*"&amp;Q$3&amp;"*")=1,1,0),0))</f>
        <v>0</v>
      </c>
      <c r="R871" s="0" t="n">
        <f aca="false">IF(OR(R$3="",Consolidado!$D871=""),0,IF(ISNUMBER(SEARCH(R$3,Consolidado!$D871)),IF(COUNTIFS(Consolidado!$AC$5:AC871,Consolidado!$AC871,Consolidado!$D$5:D871,"*"&amp;R$3&amp;"*")=1,1,0),0))</f>
        <v>0</v>
      </c>
      <c r="S871" s="0" t="n">
        <f aca="false">IF(OR(S$3="",Consolidado!$D871=""),0,IF(ISNUMBER(SEARCH(S$3,Consolidado!$D871)),IF(COUNTIFS(Consolidado!$AC$5:AC871,Consolidado!$AC871,Consolidado!$D$5:D871,"*"&amp;S$3&amp;"*")=1,1,0),0))</f>
        <v>0</v>
      </c>
      <c r="T871" s="0" t="n">
        <f aca="false">IF(OR(T$3="",Consolidado!$D871=""),0,IF(ISNUMBER(SEARCH(T$3,Consolidado!$D871)),IF(COUNTIFS(Consolidado!$AC$5:AC871,Consolidado!$AC871,Consolidado!$D$5:D871,"*"&amp;T$3&amp;"*")=1,1,0),0))</f>
        <v>0</v>
      </c>
      <c r="U871" s="0" t="n">
        <f aca="false">IF(OR(U$3="",Consolidado!$D871=""),0,IF(ISNUMBER(SEARCH(U$3,Consolidado!$D871)),IF(COUNTIFS(Consolidado!$AC$5:AC871,Consolidado!$AC871,Consolidado!$D$5:D871,"*"&amp;U$3&amp;"*")=1,1,0),0))</f>
        <v>0</v>
      </c>
      <c r="V871" s="0" t="n">
        <f aca="false">IF(OR(V$3="",Consolidado!$D871=""),0,IF(ISNUMBER(SEARCH(V$3,Consolidado!$D871)),IF(COUNTIFS(Consolidado!$AC$5:AC871,Consolidado!$AC871,Consolidado!$D$5:D871,"*"&amp;V$3&amp;"*")=1,1,0),0))</f>
        <v>0</v>
      </c>
      <c r="W871" s="0" t="n">
        <f aca="false">IF(OR(W$3="",Consolidado!$D871=""),0,IF(ISNUMBER(SEARCH(W$3,Consolidado!$D871)),IF(COUNTIFS(Consolidado!$AC$5:AC871,Consolidado!$AC871,Consolidado!$D$5:D871,"*"&amp;W$3&amp;"*")=1,1,0),0))</f>
        <v>0</v>
      </c>
      <c r="X871" s="0" t="n">
        <f aca="false">IF(OR(X$3="",Consolidado!$D871=""),0,IF(ISNUMBER(SEARCH(X$3,Consolidado!$D871)),IF(COUNTIFS(Consolidado!$AC$5:AC871,Consolidado!$AC871,Consolidado!$D$5:D871,"*"&amp;X$3&amp;"*")=1,1,0),0))</f>
        <v>0</v>
      </c>
      <c r="Y871" s="0" t="n">
        <f aca="false">IF(OR(Y$3="",Consolidado!$D871=""),0,IF(ISNUMBER(SEARCH(Y$3,Consolidado!$D871)),IF(COUNTIFS(Consolidado!$AC$5:AC871,Consolidado!$AC871,Consolidado!$D$5:D871,"*"&amp;Y$3&amp;"*")=1,1,0),0))</f>
        <v>0</v>
      </c>
      <c r="Z871" s="0" t="n">
        <f aca="false">IF(OR(Z$3="",Consolidado!$D871=""),0,IF(ISNUMBER(SEARCH(Z$3,Consolidado!$D871)),IF(COUNTIFS(Consolidado!$AC$5:AC871,Consolidado!$AC871,Consolidado!$D$5:D871,"*"&amp;Z$3&amp;"*")=1,1,0),0))</f>
        <v>0</v>
      </c>
      <c r="AA871" s="0" t="n">
        <f aca="false">IF(OR(AA$3="",Consolidado!$D871=""),0,IF(ISNUMBER(SEARCH(AA$3,Consolidado!$D871)),IF(COUNTIFS(Consolidado!$AC$5:AC871,Consolidado!$AC871,Consolidado!$D$5:D871,"*"&amp;AA$3&amp;"*")=1,1,0),0))</f>
        <v>0</v>
      </c>
      <c r="AB871" s="0" t="n">
        <f aca="false">IF(OR(AB$3="",Consolidado!$D871=""),0,IF(ISNUMBER(SEARCH(AB$3,Consolidado!$D871)),IF(COUNTIFS(Consolidado!$AC$5:AC871,Consolidado!$AC871,Consolidado!$D$5:D871,"*"&amp;AB$3&amp;"*")=1,1,0),0))</f>
        <v>0</v>
      </c>
      <c r="AC871" s="0" t="n">
        <f aca="false">IF(OR(AC$3="",Consolidado!$D871=""),0,IF(ISNUMBER(SEARCH(AC$3,Consolidado!$D871)),IF(COUNTIFS(Consolidado!$AC$5:AC871,Consolidado!$AC871,Consolidado!$D$5:D871,"*"&amp;AC$3&amp;"*")=1,1,0),0))</f>
        <v>0</v>
      </c>
      <c r="AD871" s="0" t="n">
        <f aca="false">IF(OR(AD$3="",Consolidado!$D871=""),0,IF(ISNUMBER(SEARCH(AD$3,Consolidado!$D871)),IF(COUNTIFS(Consolidado!$AC$5:AC871,Consolidado!$AC871,Consolidado!$D$5:D871,"*"&amp;AD$3&amp;"*")=1,1,0),0))</f>
        <v>0</v>
      </c>
      <c r="AE871" s="0" t="n">
        <f aca="false">IF(OR(AE$3="",Consolidado!$D871=""),0,IF(ISNUMBER(SEARCH(AE$3,Consolidado!$D871)),IF(COUNTIFS(Consolidado!$AC$5:AC871,Consolidado!$AC871,Consolidado!$D$5:D871,"*"&amp;AE$3&amp;"*")=1,1,0),0))</f>
        <v>0</v>
      </c>
      <c r="AF871" s="0" t="n">
        <f aca="false">IF(OR(AF$3="",Consolidado!$D871=""),0,IF(ISNUMBER(SEARCH(AF$3,Consolidado!$D871)),IF(COUNTIFS(Consolidado!$AC$5:AC871,Consolidado!$AC871,Consolidado!$D$5:D871,"*"&amp;AF$3&amp;"*")=1,1,0),0))</f>
        <v>0</v>
      </c>
      <c r="AG871" s="0" t="n">
        <f aca="false">IF(OR(AG$3="",Consolidado!$D871=""),0,IF(ISNUMBER(SEARCH(AG$3,Consolidado!$D871)),IF(COUNTIFS(Consolidado!$AC$5:AC871,Consolidado!$AC871,Consolidado!$D$5:D871,"*"&amp;AG$3&amp;"*")=1,1,0),0))</f>
        <v>0</v>
      </c>
      <c r="AH871" s="0" t="n">
        <f aca="false">IF(OR(AH$3="",Consolidado!$D871=""),0,IF(ISNUMBER(SEARCH(AH$3,Consolidado!$D871)),IF(COUNTIFS(Consolidado!$AC$5:AC871,Consolidado!$AC871,Consolidado!$D$5:D871,"*"&amp;AH$3&amp;"*")=1,1,0),0))</f>
        <v>0</v>
      </c>
      <c r="AI871" s="0" t="n">
        <f aca="false">IF(OR(AI$3="",Consolidado!$D871=""),0,IF(ISNUMBER(SEARCH(AI$3,Consolidado!$D871)),IF(COUNTIFS(Consolidado!$AC$5:AC871,Consolidado!$AC871,Consolidado!$D$5:D871,"*"&amp;AI$3&amp;"*")=1,1,0),0))</f>
        <v>0</v>
      </c>
      <c r="AJ871" s="0" t="n">
        <f aca="false">IF(OR(AJ$3="",Consolidado!$D871=""),0,IF(ISNUMBER(SEARCH(AJ$3,Consolidado!$D871)),IF(COUNTIFS(Consolidado!$AC$5:AC871,Consolidado!$AC871,Consolidado!$D$5:D871,"*"&amp;AJ$3&amp;"*")=1,1,0),0))</f>
        <v>0</v>
      </c>
      <c r="AK871" s="0" t="n">
        <f aca="false">IF(OR(AK$3="",Consolidado!$D871=""),0,IF(ISNUMBER(SEARCH(AK$3,Consolidado!$D871)),IF(COUNTIFS(Consolidado!$AC$5:AC871,Consolidado!$AC871,Consolidado!$D$5:D871,"*"&amp;AK$3&amp;"*")=1,1,0),0))</f>
        <v>0</v>
      </c>
      <c r="AL871" s="0" t="n">
        <f aca="false">IF(OR(AL$3="",Consolidado!$D871=""),0,IF(ISNUMBER(SEARCH(AL$3,Consolidado!$D871)),IF(COUNTIFS(Consolidado!$AC$5:AC871,Consolidado!$AC871,Consolidado!$D$5:D871,"*"&amp;AL$3&amp;"*")=1,1,0),0))</f>
        <v>0</v>
      </c>
      <c r="AM871" s="0" t="n">
        <f aca="false">IF(OR(AM$3="",Consolidado!$D871=""),0,IF(ISNUMBER(SEARCH(AM$3,Consolidado!$D871)),IF(COUNTIFS(Consolidado!$AC$5:AC871,Consolidado!$AC871,Consolidado!$D$5:D871,"*"&amp;AM$3&amp;"*")=1,1,0),0))</f>
        <v>0</v>
      </c>
      <c r="AN871" s="0" t="n">
        <f aca="false">IF(OR(AN$3="",Consolidado!$D871=""),0,IF(ISNUMBER(SEARCH(AN$3,Consolidado!$D871)),IF(COUNTIFS(Consolidado!$AC$5:AC871,Consolidado!$AC871,Consolidado!$D$5:D871,"*"&amp;AN$3&amp;"*")=1,1,0),0))</f>
        <v>0</v>
      </c>
      <c r="AO871" s="0" t="n">
        <f aca="false">IF(OR(AO$3="",Consolidado!$D871=""),0,IF(ISNUMBER(SEARCH(AO$3,Consolidado!$D871)),IF(COUNTIFS(Consolidado!$AC$5:AC871,Consolidado!$AC871,Consolidado!$D$5:D871,"*"&amp;AO$3&amp;"*")=1,1,0),0))</f>
        <v>0</v>
      </c>
    </row>
    <row r="872" customFormat="false" ht="15" hidden="false" customHeight="false" outlineLevel="0" collapsed="false">
      <c r="B872" s="0" t="n">
        <f aca="false">IF(OR(B$3="",Consolidado!$D872=""),0,IF(ISNUMBER(SEARCH(B$3,Consolidado!$D872)),IF(COUNTIFS(Consolidado!$AC$5:AC872,Consolidado!$AC872,Consolidado!$D$5:D872,"*"&amp;B$3&amp;"*")=1,1,0),0))</f>
        <v>0</v>
      </c>
      <c r="C872" s="0" t="n">
        <f aca="false">IF(OR(C$3="",Consolidado!$D872=""),0,IF(ISNUMBER(SEARCH(C$3,Consolidado!$D872)),IF(COUNTIFS(Consolidado!$AC$5:AC872,Consolidado!$AC872,Consolidado!$D$5:D872,"*"&amp;C$3&amp;"*")=1,1,0),0))</f>
        <v>0</v>
      </c>
      <c r="D872" s="0" t="n">
        <f aca="false">IF(OR(D$3="",Consolidado!$D872=""),0,IF(ISNUMBER(SEARCH(D$3,Consolidado!$D872)),IF(COUNTIFS(Consolidado!$AC$5:AC872,Consolidado!$AC872,Consolidado!$D$5:D872,"*"&amp;D$3&amp;"*")=1,1,0),0))</f>
        <v>0</v>
      </c>
      <c r="E872" s="0" t="n">
        <f aca="false">IF(OR(E$3="",Consolidado!$D872=""),0,IF(ISNUMBER(SEARCH(E$3,Consolidado!$D872)),IF(COUNTIFS(Consolidado!$AC$5:AC872,Consolidado!$AC872,Consolidado!$D$5:D872,"*"&amp;E$3&amp;"*")=1,1,0),0))</f>
        <v>0</v>
      </c>
      <c r="F872" s="0" t="n">
        <f aca="false">IF(OR(F$3="",Consolidado!$D872=""),0,IF(ISNUMBER(SEARCH(F$3,Consolidado!$D872)),IF(COUNTIFS(Consolidado!$AC$5:AC872,Consolidado!$AC872,Consolidado!$D$5:D872,"*"&amp;F$3&amp;"*")=1,1,0),0))</f>
        <v>0</v>
      </c>
      <c r="G872" s="0" t="n">
        <f aca="false">IF(OR(G$3="",Consolidado!$D872=""),0,IF(ISNUMBER(SEARCH(G$3,Consolidado!$D872)),IF(COUNTIFS(Consolidado!$AC$5:AC872,Consolidado!$AC872,Consolidado!$D$5:D872,"*"&amp;G$3&amp;"*")=1,1,0),0))</f>
        <v>0</v>
      </c>
      <c r="H872" s="0" t="n">
        <f aca="false">IF(OR(H$3="",Consolidado!$D872=""),0,IF(ISNUMBER(SEARCH(H$3,Consolidado!$D872)),IF(COUNTIFS(Consolidado!$AC$5:AC872,Consolidado!$AC872,Consolidado!$D$5:D872,"*"&amp;H$3&amp;"*")=1,1,0),0))</f>
        <v>0</v>
      </c>
      <c r="I872" s="0" t="n">
        <f aca="false">IF(OR(I$3="",Consolidado!$D872=""),0,IF(ISNUMBER(SEARCH(I$3,Consolidado!$D872)),IF(COUNTIFS(Consolidado!$AC$5:AC872,Consolidado!$AC872,Consolidado!$D$5:D872,"*"&amp;I$3&amp;"*")=1,1,0),0))</f>
        <v>0</v>
      </c>
      <c r="J872" s="0" t="n">
        <f aca="false">IF(OR(J$3="",Consolidado!$D872=""),0,IF(ISNUMBER(SEARCH(J$3,Consolidado!$D872)),IF(COUNTIFS(Consolidado!$AC$5:AC872,Consolidado!$AC872,Consolidado!$D$5:D872,"*"&amp;J$3&amp;"*")=1,1,0),0))</f>
        <v>0</v>
      </c>
      <c r="K872" s="0" t="n">
        <f aca="false">IF(OR(K$3="",Consolidado!$D872=""),0,IF(ISNUMBER(SEARCH(K$3,Consolidado!$D872)),IF(COUNTIFS(Consolidado!$AC$5:AC872,Consolidado!$AC872,Consolidado!$D$5:D872,"*"&amp;K$3&amp;"*")=1,1,0),0))</f>
        <v>0</v>
      </c>
      <c r="L872" s="0" t="n">
        <f aca="false">IF(OR(L$3="",Consolidado!$D872=""),0,IF(ISNUMBER(SEARCH(L$3,Consolidado!$D872)),IF(COUNTIFS(Consolidado!$AC$5:AC872,Consolidado!$AC872,Consolidado!$D$5:D872,"*"&amp;L$3&amp;"*")=1,1,0),0))</f>
        <v>0</v>
      </c>
      <c r="M872" s="0" t="n">
        <f aca="false">IF(OR(M$3="",Consolidado!$D872=""),0,IF(ISNUMBER(SEARCH(M$3,Consolidado!$D872)),IF(COUNTIFS(Consolidado!$AC$5:AC872,Consolidado!$AC872,Consolidado!$D$5:D872,"*"&amp;M$3&amp;"*")=1,1,0),0))</f>
        <v>0</v>
      </c>
      <c r="N872" s="0" t="n">
        <f aca="false">IF(OR(N$3="",Consolidado!$D872=""),0,IF(ISNUMBER(SEARCH(N$3,Consolidado!$D872)),IF(COUNTIFS(Consolidado!$AC$5:AC872,Consolidado!$AC872,Consolidado!$D$5:D872,"*"&amp;N$3&amp;"*")=1,1,0),0))</f>
        <v>0</v>
      </c>
      <c r="O872" s="0" t="n">
        <f aca="false">IF(OR(O$3="",Consolidado!$D872=""),0,IF(ISNUMBER(SEARCH(O$3,Consolidado!$D872)),IF(COUNTIFS(Consolidado!$AC$5:AC872,Consolidado!$AC872,Consolidado!$D$5:D872,"*"&amp;O$3&amp;"*")=1,1,0),0))</f>
        <v>0</v>
      </c>
      <c r="P872" s="0" t="n">
        <f aca="false">IF(OR(P$3="",Consolidado!$D872=""),0,IF(ISNUMBER(SEARCH(P$3,Consolidado!$D872)),IF(COUNTIFS(Consolidado!$AC$5:AC872,Consolidado!$AC872,Consolidado!$D$5:D872,"*"&amp;P$3&amp;"*")=1,1,0),0))</f>
        <v>0</v>
      </c>
      <c r="Q872" s="0" t="n">
        <f aca="false">IF(OR(Q$3="",Consolidado!$D872=""),0,IF(ISNUMBER(SEARCH(Q$3,Consolidado!$D872)),IF(COUNTIFS(Consolidado!$AC$5:AC872,Consolidado!$AC872,Consolidado!$D$5:D872,"*"&amp;Q$3&amp;"*")=1,1,0),0))</f>
        <v>0</v>
      </c>
      <c r="R872" s="0" t="n">
        <f aca="false">IF(OR(R$3="",Consolidado!$D872=""),0,IF(ISNUMBER(SEARCH(R$3,Consolidado!$D872)),IF(COUNTIFS(Consolidado!$AC$5:AC872,Consolidado!$AC872,Consolidado!$D$5:D872,"*"&amp;R$3&amp;"*")=1,1,0),0))</f>
        <v>0</v>
      </c>
      <c r="S872" s="0" t="n">
        <f aca="false">IF(OR(S$3="",Consolidado!$D872=""),0,IF(ISNUMBER(SEARCH(S$3,Consolidado!$D872)),IF(COUNTIFS(Consolidado!$AC$5:AC872,Consolidado!$AC872,Consolidado!$D$5:D872,"*"&amp;S$3&amp;"*")=1,1,0),0))</f>
        <v>0</v>
      </c>
      <c r="T872" s="0" t="n">
        <f aca="false">IF(OR(T$3="",Consolidado!$D872=""),0,IF(ISNUMBER(SEARCH(T$3,Consolidado!$D872)),IF(COUNTIFS(Consolidado!$AC$5:AC872,Consolidado!$AC872,Consolidado!$D$5:D872,"*"&amp;T$3&amp;"*")=1,1,0),0))</f>
        <v>0</v>
      </c>
      <c r="U872" s="0" t="n">
        <f aca="false">IF(OR(U$3="",Consolidado!$D872=""),0,IF(ISNUMBER(SEARCH(U$3,Consolidado!$D872)),IF(COUNTIFS(Consolidado!$AC$5:AC872,Consolidado!$AC872,Consolidado!$D$5:D872,"*"&amp;U$3&amp;"*")=1,1,0),0))</f>
        <v>0</v>
      </c>
      <c r="V872" s="0" t="n">
        <f aca="false">IF(OR(V$3="",Consolidado!$D872=""),0,IF(ISNUMBER(SEARCH(V$3,Consolidado!$D872)),IF(COUNTIFS(Consolidado!$AC$5:AC872,Consolidado!$AC872,Consolidado!$D$5:D872,"*"&amp;V$3&amp;"*")=1,1,0),0))</f>
        <v>0</v>
      </c>
      <c r="W872" s="0" t="n">
        <f aca="false">IF(OR(W$3="",Consolidado!$D872=""),0,IF(ISNUMBER(SEARCH(W$3,Consolidado!$D872)),IF(COUNTIFS(Consolidado!$AC$5:AC872,Consolidado!$AC872,Consolidado!$D$5:D872,"*"&amp;W$3&amp;"*")=1,1,0),0))</f>
        <v>0</v>
      </c>
      <c r="X872" s="0" t="n">
        <f aca="false">IF(OR(X$3="",Consolidado!$D872=""),0,IF(ISNUMBER(SEARCH(X$3,Consolidado!$D872)),IF(COUNTIFS(Consolidado!$AC$5:AC872,Consolidado!$AC872,Consolidado!$D$5:D872,"*"&amp;X$3&amp;"*")=1,1,0),0))</f>
        <v>0</v>
      </c>
      <c r="Y872" s="0" t="n">
        <f aca="false">IF(OR(Y$3="",Consolidado!$D872=""),0,IF(ISNUMBER(SEARCH(Y$3,Consolidado!$D872)),IF(COUNTIFS(Consolidado!$AC$5:AC872,Consolidado!$AC872,Consolidado!$D$5:D872,"*"&amp;Y$3&amp;"*")=1,1,0),0))</f>
        <v>0</v>
      </c>
      <c r="Z872" s="0" t="n">
        <f aca="false">IF(OR(Z$3="",Consolidado!$D872=""),0,IF(ISNUMBER(SEARCH(Z$3,Consolidado!$D872)),IF(COUNTIFS(Consolidado!$AC$5:AC872,Consolidado!$AC872,Consolidado!$D$5:D872,"*"&amp;Z$3&amp;"*")=1,1,0),0))</f>
        <v>0</v>
      </c>
      <c r="AA872" s="0" t="n">
        <f aca="false">IF(OR(AA$3="",Consolidado!$D872=""),0,IF(ISNUMBER(SEARCH(AA$3,Consolidado!$D872)),IF(COUNTIFS(Consolidado!$AC$5:AC872,Consolidado!$AC872,Consolidado!$D$5:D872,"*"&amp;AA$3&amp;"*")=1,1,0),0))</f>
        <v>0</v>
      </c>
      <c r="AB872" s="0" t="n">
        <f aca="false">IF(OR(AB$3="",Consolidado!$D872=""),0,IF(ISNUMBER(SEARCH(AB$3,Consolidado!$D872)),IF(COUNTIFS(Consolidado!$AC$5:AC872,Consolidado!$AC872,Consolidado!$D$5:D872,"*"&amp;AB$3&amp;"*")=1,1,0),0))</f>
        <v>0</v>
      </c>
      <c r="AC872" s="0" t="n">
        <f aca="false">IF(OR(AC$3="",Consolidado!$D872=""),0,IF(ISNUMBER(SEARCH(AC$3,Consolidado!$D872)),IF(COUNTIFS(Consolidado!$AC$5:AC872,Consolidado!$AC872,Consolidado!$D$5:D872,"*"&amp;AC$3&amp;"*")=1,1,0),0))</f>
        <v>0</v>
      </c>
      <c r="AD872" s="0" t="n">
        <f aca="false">IF(OR(AD$3="",Consolidado!$D872=""),0,IF(ISNUMBER(SEARCH(AD$3,Consolidado!$D872)),IF(COUNTIFS(Consolidado!$AC$5:AC872,Consolidado!$AC872,Consolidado!$D$5:D872,"*"&amp;AD$3&amp;"*")=1,1,0),0))</f>
        <v>0</v>
      </c>
      <c r="AE872" s="0" t="n">
        <f aca="false">IF(OR(AE$3="",Consolidado!$D872=""),0,IF(ISNUMBER(SEARCH(AE$3,Consolidado!$D872)),IF(COUNTIFS(Consolidado!$AC$5:AC872,Consolidado!$AC872,Consolidado!$D$5:D872,"*"&amp;AE$3&amp;"*")=1,1,0),0))</f>
        <v>0</v>
      </c>
      <c r="AF872" s="0" t="n">
        <f aca="false">IF(OR(AF$3="",Consolidado!$D872=""),0,IF(ISNUMBER(SEARCH(AF$3,Consolidado!$D872)),IF(COUNTIFS(Consolidado!$AC$5:AC872,Consolidado!$AC872,Consolidado!$D$5:D872,"*"&amp;AF$3&amp;"*")=1,1,0),0))</f>
        <v>0</v>
      </c>
      <c r="AG872" s="0" t="n">
        <f aca="false">IF(OR(AG$3="",Consolidado!$D872=""),0,IF(ISNUMBER(SEARCH(AG$3,Consolidado!$D872)),IF(COUNTIFS(Consolidado!$AC$5:AC872,Consolidado!$AC872,Consolidado!$D$5:D872,"*"&amp;AG$3&amp;"*")=1,1,0),0))</f>
        <v>0</v>
      </c>
      <c r="AH872" s="0" t="n">
        <f aca="false">IF(OR(AH$3="",Consolidado!$D872=""),0,IF(ISNUMBER(SEARCH(AH$3,Consolidado!$D872)),IF(COUNTIFS(Consolidado!$AC$5:AC872,Consolidado!$AC872,Consolidado!$D$5:D872,"*"&amp;AH$3&amp;"*")=1,1,0),0))</f>
        <v>0</v>
      </c>
      <c r="AI872" s="0" t="n">
        <f aca="false">IF(OR(AI$3="",Consolidado!$D872=""),0,IF(ISNUMBER(SEARCH(AI$3,Consolidado!$D872)),IF(COUNTIFS(Consolidado!$AC$5:AC872,Consolidado!$AC872,Consolidado!$D$5:D872,"*"&amp;AI$3&amp;"*")=1,1,0),0))</f>
        <v>0</v>
      </c>
      <c r="AJ872" s="0" t="n">
        <f aca="false">IF(OR(AJ$3="",Consolidado!$D872=""),0,IF(ISNUMBER(SEARCH(AJ$3,Consolidado!$D872)),IF(COUNTIFS(Consolidado!$AC$5:AC872,Consolidado!$AC872,Consolidado!$D$5:D872,"*"&amp;AJ$3&amp;"*")=1,1,0),0))</f>
        <v>0</v>
      </c>
      <c r="AK872" s="0" t="n">
        <f aca="false">IF(OR(AK$3="",Consolidado!$D872=""),0,IF(ISNUMBER(SEARCH(AK$3,Consolidado!$D872)),IF(COUNTIFS(Consolidado!$AC$5:AC872,Consolidado!$AC872,Consolidado!$D$5:D872,"*"&amp;AK$3&amp;"*")=1,1,0),0))</f>
        <v>0</v>
      </c>
      <c r="AL872" s="0" t="n">
        <f aca="false">IF(OR(AL$3="",Consolidado!$D872=""),0,IF(ISNUMBER(SEARCH(AL$3,Consolidado!$D872)),IF(COUNTIFS(Consolidado!$AC$5:AC872,Consolidado!$AC872,Consolidado!$D$5:D872,"*"&amp;AL$3&amp;"*")=1,1,0),0))</f>
        <v>0</v>
      </c>
      <c r="AM872" s="0" t="n">
        <f aca="false">IF(OR(AM$3="",Consolidado!$D872=""),0,IF(ISNUMBER(SEARCH(AM$3,Consolidado!$D872)),IF(COUNTIFS(Consolidado!$AC$5:AC872,Consolidado!$AC872,Consolidado!$D$5:D872,"*"&amp;AM$3&amp;"*")=1,1,0),0))</f>
        <v>0</v>
      </c>
      <c r="AN872" s="0" t="n">
        <f aca="false">IF(OR(AN$3="",Consolidado!$D872=""),0,IF(ISNUMBER(SEARCH(AN$3,Consolidado!$D872)),IF(COUNTIFS(Consolidado!$AC$5:AC872,Consolidado!$AC872,Consolidado!$D$5:D872,"*"&amp;AN$3&amp;"*")=1,1,0),0))</f>
        <v>0</v>
      </c>
      <c r="AO872" s="0" t="n">
        <f aca="false">IF(OR(AO$3="",Consolidado!$D872=""),0,IF(ISNUMBER(SEARCH(AO$3,Consolidado!$D872)),IF(COUNTIFS(Consolidado!$AC$5:AC872,Consolidado!$AC872,Consolidado!$D$5:D872,"*"&amp;AO$3&amp;"*")=1,1,0),0))</f>
        <v>0</v>
      </c>
    </row>
    <row r="873" customFormat="false" ht="15" hidden="false" customHeight="false" outlineLevel="0" collapsed="false">
      <c r="B873" s="0" t="n">
        <f aca="false">IF(OR(B$3="",Consolidado!$D873=""),0,IF(ISNUMBER(SEARCH(B$3,Consolidado!$D873)),IF(COUNTIFS(Consolidado!$AC$5:AC873,Consolidado!$AC873,Consolidado!$D$5:D873,"*"&amp;B$3&amp;"*")=1,1,0),0))</f>
        <v>0</v>
      </c>
      <c r="C873" s="0" t="n">
        <f aca="false">IF(OR(C$3="",Consolidado!$D873=""),0,IF(ISNUMBER(SEARCH(C$3,Consolidado!$D873)),IF(COUNTIFS(Consolidado!$AC$5:AC873,Consolidado!$AC873,Consolidado!$D$5:D873,"*"&amp;C$3&amp;"*")=1,1,0),0))</f>
        <v>0</v>
      </c>
      <c r="D873" s="0" t="n">
        <f aca="false">IF(OR(D$3="",Consolidado!$D873=""),0,IF(ISNUMBER(SEARCH(D$3,Consolidado!$D873)),IF(COUNTIFS(Consolidado!$AC$5:AC873,Consolidado!$AC873,Consolidado!$D$5:D873,"*"&amp;D$3&amp;"*")=1,1,0),0))</f>
        <v>0</v>
      </c>
      <c r="E873" s="0" t="n">
        <f aca="false">IF(OR(E$3="",Consolidado!$D873=""),0,IF(ISNUMBER(SEARCH(E$3,Consolidado!$D873)),IF(COUNTIFS(Consolidado!$AC$5:AC873,Consolidado!$AC873,Consolidado!$D$5:D873,"*"&amp;E$3&amp;"*")=1,1,0),0))</f>
        <v>0</v>
      </c>
      <c r="F873" s="0" t="n">
        <f aca="false">IF(OR(F$3="",Consolidado!$D873=""),0,IF(ISNUMBER(SEARCH(F$3,Consolidado!$D873)),IF(COUNTIFS(Consolidado!$AC$5:AC873,Consolidado!$AC873,Consolidado!$D$5:D873,"*"&amp;F$3&amp;"*")=1,1,0),0))</f>
        <v>0</v>
      </c>
      <c r="G873" s="0" t="n">
        <f aca="false">IF(OR(G$3="",Consolidado!$D873=""),0,IF(ISNUMBER(SEARCH(G$3,Consolidado!$D873)),IF(COUNTIFS(Consolidado!$AC$5:AC873,Consolidado!$AC873,Consolidado!$D$5:D873,"*"&amp;G$3&amp;"*")=1,1,0),0))</f>
        <v>0</v>
      </c>
      <c r="H873" s="0" t="n">
        <f aca="false">IF(OR(H$3="",Consolidado!$D873=""),0,IF(ISNUMBER(SEARCH(H$3,Consolidado!$D873)),IF(COUNTIFS(Consolidado!$AC$5:AC873,Consolidado!$AC873,Consolidado!$D$5:D873,"*"&amp;H$3&amp;"*")=1,1,0),0))</f>
        <v>0</v>
      </c>
      <c r="I873" s="0" t="n">
        <f aca="false">IF(OR(I$3="",Consolidado!$D873=""),0,IF(ISNUMBER(SEARCH(I$3,Consolidado!$D873)),IF(COUNTIFS(Consolidado!$AC$5:AC873,Consolidado!$AC873,Consolidado!$D$5:D873,"*"&amp;I$3&amp;"*")=1,1,0),0))</f>
        <v>0</v>
      </c>
      <c r="J873" s="0" t="n">
        <f aca="false">IF(OR(J$3="",Consolidado!$D873=""),0,IF(ISNUMBER(SEARCH(J$3,Consolidado!$D873)),IF(COUNTIFS(Consolidado!$AC$5:AC873,Consolidado!$AC873,Consolidado!$D$5:D873,"*"&amp;J$3&amp;"*")=1,1,0),0))</f>
        <v>0</v>
      </c>
      <c r="K873" s="0" t="n">
        <f aca="false">IF(OR(K$3="",Consolidado!$D873=""),0,IF(ISNUMBER(SEARCH(K$3,Consolidado!$D873)),IF(COUNTIFS(Consolidado!$AC$5:AC873,Consolidado!$AC873,Consolidado!$D$5:D873,"*"&amp;K$3&amp;"*")=1,1,0),0))</f>
        <v>0</v>
      </c>
      <c r="L873" s="0" t="n">
        <f aca="false">IF(OR(L$3="",Consolidado!$D873=""),0,IF(ISNUMBER(SEARCH(L$3,Consolidado!$D873)),IF(COUNTIFS(Consolidado!$AC$5:AC873,Consolidado!$AC873,Consolidado!$D$5:D873,"*"&amp;L$3&amp;"*")=1,1,0),0))</f>
        <v>0</v>
      </c>
      <c r="M873" s="0" t="n">
        <f aca="false">IF(OR(M$3="",Consolidado!$D873=""),0,IF(ISNUMBER(SEARCH(M$3,Consolidado!$D873)),IF(COUNTIFS(Consolidado!$AC$5:AC873,Consolidado!$AC873,Consolidado!$D$5:D873,"*"&amp;M$3&amp;"*")=1,1,0),0))</f>
        <v>0</v>
      </c>
      <c r="N873" s="0" t="n">
        <f aca="false">IF(OR(N$3="",Consolidado!$D873=""),0,IF(ISNUMBER(SEARCH(N$3,Consolidado!$D873)),IF(COUNTIFS(Consolidado!$AC$5:AC873,Consolidado!$AC873,Consolidado!$D$5:D873,"*"&amp;N$3&amp;"*")=1,1,0),0))</f>
        <v>0</v>
      </c>
      <c r="O873" s="0" t="n">
        <f aca="false">IF(OR(O$3="",Consolidado!$D873=""),0,IF(ISNUMBER(SEARCH(O$3,Consolidado!$D873)),IF(COUNTIFS(Consolidado!$AC$5:AC873,Consolidado!$AC873,Consolidado!$D$5:D873,"*"&amp;O$3&amp;"*")=1,1,0),0))</f>
        <v>0</v>
      </c>
      <c r="P873" s="0" t="n">
        <f aca="false">IF(OR(P$3="",Consolidado!$D873=""),0,IF(ISNUMBER(SEARCH(P$3,Consolidado!$D873)),IF(COUNTIFS(Consolidado!$AC$5:AC873,Consolidado!$AC873,Consolidado!$D$5:D873,"*"&amp;P$3&amp;"*")=1,1,0),0))</f>
        <v>0</v>
      </c>
      <c r="Q873" s="0" t="n">
        <f aca="false">IF(OR(Q$3="",Consolidado!$D873=""),0,IF(ISNUMBER(SEARCH(Q$3,Consolidado!$D873)),IF(COUNTIFS(Consolidado!$AC$5:AC873,Consolidado!$AC873,Consolidado!$D$5:D873,"*"&amp;Q$3&amp;"*")=1,1,0),0))</f>
        <v>0</v>
      </c>
      <c r="R873" s="0" t="n">
        <f aca="false">IF(OR(R$3="",Consolidado!$D873=""),0,IF(ISNUMBER(SEARCH(R$3,Consolidado!$D873)),IF(COUNTIFS(Consolidado!$AC$5:AC873,Consolidado!$AC873,Consolidado!$D$5:D873,"*"&amp;R$3&amp;"*")=1,1,0),0))</f>
        <v>0</v>
      </c>
      <c r="S873" s="0" t="n">
        <f aca="false">IF(OR(S$3="",Consolidado!$D873=""),0,IF(ISNUMBER(SEARCH(S$3,Consolidado!$D873)),IF(COUNTIFS(Consolidado!$AC$5:AC873,Consolidado!$AC873,Consolidado!$D$5:D873,"*"&amp;S$3&amp;"*")=1,1,0),0))</f>
        <v>0</v>
      </c>
      <c r="T873" s="0" t="n">
        <f aca="false">IF(OR(T$3="",Consolidado!$D873=""),0,IF(ISNUMBER(SEARCH(T$3,Consolidado!$D873)),IF(COUNTIFS(Consolidado!$AC$5:AC873,Consolidado!$AC873,Consolidado!$D$5:D873,"*"&amp;T$3&amp;"*")=1,1,0),0))</f>
        <v>0</v>
      </c>
      <c r="U873" s="0" t="n">
        <f aca="false">IF(OR(U$3="",Consolidado!$D873=""),0,IF(ISNUMBER(SEARCH(U$3,Consolidado!$D873)),IF(COUNTIFS(Consolidado!$AC$5:AC873,Consolidado!$AC873,Consolidado!$D$5:D873,"*"&amp;U$3&amp;"*")=1,1,0),0))</f>
        <v>0</v>
      </c>
      <c r="V873" s="0" t="n">
        <f aca="false">IF(OR(V$3="",Consolidado!$D873=""),0,IF(ISNUMBER(SEARCH(V$3,Consolidado!$D873)),IF(COUNTIFS(Consolidado!$AC$5:AC873,Consolidado!$AC873,Consolidado!$D$5:D873,"*"&amp;V$3&amp;"*")=1,1,0),0))</f>
        <v>0</v>
      </c>
      <c r="W873" s="0" t="n">
        <f aca="false">IF(OR(W$3="",Consolidado!$D873=""),0,IF(ISNUMBER(SEARCH(W$3,Consolidado!$D873)),IF(COUNTIFS(Consolidado!$AC$5:AC873,Consolidado!$AC873,Consolidado!$D$5:D873,"*"&amp;W$3&amp;"*")=1,1,0),0))</f>
        <v>0</v>
      </c>
      <c r="X873" s="0" t="n">
        <f aca="false">IF(OR(X$3="",Consolidado!$D873=""),0,IF(ISNUMBER(SEARCH(X$3,Consolidado!$D873)),IF(COUNTIFS(Consolidado!$AC$5:AC873,Consolidado!$AC873,Consolidado!$D$5:D873,"*"&amp;X$3&amp;"*")=1,1,0),0))</f>
        <v>0</v>
      </c>
      <c r="Y873" s="0" t="n">
        <f aca="false">IF(OR(Y$3="",Consolidado!$D873=""),0,IF(ISNUMBER(SEARCH(Y$3,Consolidado!$D873)),IF(COUNTIFS(Consolidado!$AC$5:AC873,Consolidado!$AC873,Consolidado!$D$5:D873,"*"&amp;Y$3&amp;"*")=1,1,0),0))</f>
        <v>0</v>
      </c>
      <c r="Z873" s="0" t="n">
        <f aca="false">IF(OR(Z$3="",Consolidado!$D873=""),0,IF(ISNUMBER(SEARCH(Z$3,Consolidado!$D873)),IF(COUNTIFS(Consolidado!$AC$5:AC873,Consolidado!$AC873,Consolidado!$D$5:D873,"*"&amp;Z$3&amp;"*")=1,1,0),0))</f>
        <v>0</v>
      </c>
      <c r="AA873" s="0" t="n">
        <f aca="false">IF(OR(AA$3="",Consolidado!$D873=""),0,IF(ISNUMBER(SEARCH(AA$3,Consolidado!$D873)),IF(COUNTIFS(Consolidado!$AC$5:AC873,Consolidado!$AC873,Consolidado!$D$5:D873,"*"&amp;AA$3&amp;"*")=1,1,0),0))</f>
        <v>0</v>
      </c>
      <c r="AB873" s="0" t="n">
        <f aca="false">IF(OR(AB$3="",Consolidado!$D873=""),0,IF(ISNUMBER(SEARCH(AB$3,Consolidado!$D873)),IF(COUNTIFS(Consolidado!$AC$5:AC873,Consolidado!$AC873,Consolidado!$D$5:D873,"*"&amp;AB$3&amp;"*")=1,1,0),0))</f>
        <v>0</v>
      </c>
      <c r="AC873" s="0" t="n">
        <f aca="false">IF(OR(AC$3="",Consolidado!$D873=""),0,IF(ISNUMBER(SEARCH(AC$3,Consolidado!$D873)),IF(COUNTIFS(Consolidado!$AC$5:AC873,Consolidado!$AC873,Consolidado!$D$5:D873,"*"&amp;AC$3&amp;"*")=1,1,0),0))</f>
        <v>0</v>
      </c>
      <c r="AD873" s="0" t="n">
        <f aca="false">IF(OR(AD$3="",Consolidado!$D873=""),0,IF(ISNUMBER(SEARCH(AD$3,Consolidado!$D873)),IF(COUNTIFS(Consolidado!$AC$5:AC873,Consolidado!$AC873,Consolidado!$D$5:D873,"*"&amp;AD$3&amp;"*")=1,1,0),0))</f>
        <v>0</v>
      </c>
      <c r="AE873" s="0" t="n">
        <f aca="false">IF(OR(AE$3="",Consolidado!$D873=""),0,IF(ISNUMBER(SEARCH(AE$3,Consolidado!$D873)),IF(COUNTIFS(Consolidado!$AC$5:AC873,Consolidado!$AC873,Consolidado!$D$5:D873,"*"&amp;AE$3&amp;"*")=1,1,0),0))</f>
        <v>0</v>
      </c>
      <c r="AF873" s="0" t="n">
        <f aca="false">IF(OR(AF$3="",Consolidado!$D873=""),0,IF(ISNUMBER(SEARCH(AF$3,Consolidado!$D873)),IF(COUNTIFS(Consolidado!$AC$5:AC873,Consolidado!$AC873,Consolidado!$D$5:D873,"*"&amp;AF$3&amp;"*")=1,1,0),0))</f>
        <v>0</v>
      </c>
      <c r="AG873" s="0" t="n">
        <f aca="false">IF(OR(AG$3="",Consolidado!$D873=""),0,IF(ISNUMBER(SEARCH(AG$3,Consolidado!$D873)),IF(COUNTIFS(Consolidado!$AC$5:AC873,Consolidado!$AC873,Consolidado!$D$5:D873,"*"&amp;AG$3&amp;"*")=1,1,0),0))</f>
        <v>0</v>
      </c>
      <c r="AH873" s="0" t="n">
        <f aca="false">IF(OR(AH$3="",Consolidado!$D873=""),0,IF(ISNUMBER(SEARCH(AH$3,Consolidado!$D873)),IF(COUNTIFS(Consolidado!$AC$5:AC873,Consolidado!$AC873,Consolidado!$D$5:D873,"*"&amp;AH$3&amp;"*")=1,1,0),0))</f>
        <v>0</v>
      </c>
      <c r="AI873" s="0" t="n">
        <f aca="false">IF(OR(AI$3="",Consolidado!$D873=""),0,IF(ISNUMBER(SEARCH(AI$3,Consolidado!$D873)),IF(COUNTIFS(Consolidado!$AC$5:AC873,Consolidado!$AC873,Consolidado!$D$5:D873,"*"&amp;AI$3&amp;"*")=1,1,0),0))</f>
        <v>0</v>
      </c>
      <c r="AJ873" s="0" t="n">
        <f aca="false">IF(OR(AJ$3="",Consolidado!$D873=""),0,IF(ISNUMBER(SEARCH(AJ$3,Consolidado!$D873)),IF(COUNTIFS(Consolidado!$AC$5:AC873,Consolidado!$AC873,Consolidado!$D$5:D873,"*"&amp;AJ$3&amp;"*")=1,1,0),0))</f>
        <v>0</v>
      </c>
      <c r="AK873" s="0" t="n">
        <f aca="false">IF(OR(AK$3="",Consolidado!$D873=""),0,IF(ISNUMBER(SEARCH(AK$3,Consolidado!$D873)),IF(COUNTIFS(Consolidado!$AC$5:AC873,Consolidado!$AC873,Consolidado!$D$5:D873,"*"&amp;AK$3&amp;"*")=1,1,0),0))</f>
        <v>0</v>
      </c>
      <c r="AL873" s="0" t="n">
        <f aca="false">IF(OR(AL$3="",Consolidado!$D873=""),0,IF(ISNUMBER(SEARCH(AL$3,Consolidado!$D873)),IF(COUNTIFS(Consolidado!$AC$5:AC873,Consolidado!$AC873,Consolidado!$D$5:D873,"*"&amp;AL$3&amp;"*")=1,1,0),0))</f>
        <v>0</v>
      </c>
      <c r="AM873" s="0" t="n">
        <f aca="false">IF(OR(AM$3="",Consolidado!$D873=""),0,IF(ISNUMBER(SEARCH(AM$3,Consolidado!$D873)),IF(COUNTIFS(Consolidado!$AC$5:AC873,Consolidado!$AC873,Consolidado!$D$5:D873,"*"&amp;AM$3&amp;"*")=1,1,0),0))</f>
        <v>0</v>
      </c>
      <c r="AN873" s="0" t="n">
        <f aca="false">IF(OR(AN$3="",Consolidado!$D873=""),0,IF(ISNUMBER(SEARCH(AN$3,Consolidado!$D873)),IF(COUNTIFS(Consolidado!$AC$5:AC873,Consolidado!$AC873,Consolidado!$D$5:D873,"*"&amp;AN$3&amp;"*")=1,1,0),0))</f>
        <v>0</v>
      </c>
      <c r="AO873" s="0" t="n">
        <f aca="false">IF(OR(AO$3="",Consolidado!$D873=""),0,IF(ISNUMBER(SEARCH(AO$3,Consolidado!$D873)),IF(COUNTIFS(Consolidado!$AC$5:AC873,Consolidado!$AC873,Consolidado!$D$5:D873,"*"&amp;AO$3&amp;"*")=1,1,0),0))</f>
        <v>0</v>
      </c>
    </row>
    <row r="874" customFormat="false" ht="15" hidden="false" customHeight="false" outlineLevel="0" collapsed="false">
      <c r="B874" s="0" t="n">
        <f aca="false">IF(OR(B$3="",Consolidado!$D874=""),0,IF(ISNUMBER(SEARCH(B$3,Consolidado!$D874)),IF(COUNTIFS(Consolidado!$AC$5:AC874,Consolidado!$AC874,Consolidado!$D$5:D874,"*"&amp;B$3&amp;"*")=1,1,0),0))</f>
        <v>0</v>
      </c>
      <c r="C874" s="0" t="n">
        <f aca="false">IF(OR(C$3="",Consolidado!$D874=""),0,IF(ISNUMBER(SEARCH(C$3,Consolidado!$D874)),IF(COUNTIFS(Consolidado!$AC$5:AC874,Consolidado!$AC874,Consolidado!$D$5:D874,"*"&amp;C$3&amp;"*")=1,1,0),0))</f>
        <v>0</v>
      </c>
      <c r="D874" s="0" t="n">
        <f aca="false">IF(OR(D$3="",Consolidado!$D874=""),0,IF(ISNUMBER(SEARCH(D$3,Consolidado!$D874)),IF(COUNTIFS(Consolidado!$AC$5:AC874,Consolidado!$AC874,Consolidado!$D$5:D874,"*"&amp;D$3&amp;"*")=1,1,0),0))</f>
        <v>0</v>
      </c>
      <c r="E874" s="0" t="n">
        <f aca="false">IF(OR(E$3="",Consolidado!$D874=""),0,IF(ISNUMBER(SEARCH(E$3,Consolidado!$D874)),IF(COUNTIFS(Consolidado!$AC$5:AC874,Consolidado!$AC874,Consolidado!$D$5:D874,"*"&amp;E$3&amp;"*")=1,1,0),0))</f>
        <v>0</v>
      </c>
      <c r="F874" s="0" t="n">
        <f aca="false">IF(OR(F$3="",Consolidado!$D874=""),0,IF(ISNUMBER(SEARCH(F$3,Consolidado!$D874)),IF(COUNTIFS(Consolidado!$AC$5:AC874,Consolidado!$AC874,Consolidado!$D$5:D874,"*"&amp;F$3&amp;"*")=1,1,0),0))</f>
        <v>0</v>
      </c>
      <c r="G874" s="0" t="n">
        <f aca="false">IF(OR(G$3="",Consolidado!$D874=""),0,IF(ISNUMBER(SEARCH(G$3,Consolidado!$D874)),IF(COUNTIFS(Consolidado!$AC$5:AC874,Consolidado!$AC874,Consolidado!$D$5:D874,"*"&amp;G$3&amp;"*")=1,1,0),0))</f>
        <v>0</v>
      </c>
      <c r="H874" s="0" t="n">
        <f aca="false">IF(OR(H$3="",Consolidado!$D874=""),0,IF(ISNUMBER(SEARCH(H$3,Consolidado!$D874)),IF(COUNTIFS(Consolidado!$AC$5:AC874,Consolidado!$AC874,Consolidado!$D$5:D874,"*"&amp;H$3&amp;"*")=1,1,0),0))</f>
        <v>0</v>
      </c>
      <c r="I874" s="0" t="n">
        <f aca="false">IF(OR(I$3="",Consolidado!$D874=""),0,IF(ISNUMBER(SEARCH(I$3,Consolidado!$D874)),IF(COUNTIFS(Consolidado!$AC$5:AC874,Consolidado!$AC874,Consolidado!$D$5:D874,"*"&amp;I$3&amp;"*")=1,1,0),0))</f>
        <v>0</v>
      </c>
      <c r="J874" s="0" t="n">
        <f aca="false">IF(OR(J$3="",Consolidado!$D874=""),0,IF(ISNUMBER(SEARCH(J$3,Consolidado!$D874)),IF(COUNTIFS(Consolidado!$AC$5:AC874,Consolidado!$AC874,Consolidado!$D$5:D874,"*"&amp;J$3&amp;"*")=1,1,0),0))</f>
        <v>0</v>
      </c>
      <c r="K874" s="0" t="n">
        <f aca="false">IF(OR(K$3="",Consolidado!$D874=""),0,IF(ISNUMBER(SEARCH(K$3,Consolidado!$D874)),IF(COUNTIFS(Consolidado!$AC$5:AC874,Consolidado!$AC874,Consolidado!$D$5:D874,"*"&amp;K$3&amp;"*")=1,1,0),0))</f>
        <v>0</v>
      </c>
      <c r="L874" s="0" t="n">
        <f aca="false">IF(OR(L$3="",Consolidado!$D874=""),0,IF(ISNUMBER(SEARCH(L$3,Consolidado!$D874)),IF(COUNTIFS(Consolidado!$AC$5:AC874,Consolidado!$AC874,Consolidado!$D$5:D874,"*"&amp;L$3&amp;"*")=1,1,0),0))</f>
        <v>0</v>
      </c>
      <c r="M874" s="0" t="n">
        <f aca="false">IF(OR(M$3="",Consolidado!$D874=""),0,IF(ISNUMBER(SEARCH(M$3,Consolidado!$D874)),IF(COUNTIFS(Consolidado!$AC$5:AC874,Consolidado!$AC874,Consolidado!$D$5:D874,"*"&amp;M$3&amp;"*")=1,1,0),0))</f>
        <v>0</v>
      </c>
      <c r="N874" s="0" t="n">
        <f aca="false">IF(OR(N$3="",Consolidado!$D874=""),0,IF(ISNUMBER(SEARCH(N$3,Consolidado!$D874)),IF(COUNTIFS(Consolidado!$AC$5:AC874,Consolidado!$AC874,Consolidado!$D$5:D874,"*"&amp;N$3&amp;"*")=1,1,0),0))</f>
        <v>0</v>
      </c>
      <c r="O874" s="0" t="n">
        <f aca="false">IF(OR(O$3="",Consolidado!$D874=""),0,IF(ISNUMBER(SEARCH(O$3,Consolidado!$D874)),IF(COUNTIFS(Consolidado!$AC$5:AC874,Consolidado!$AC874,Consolidado!$D$5:D874,"*"&amp;O$3&amp;"*")=1,1,0),0))</f>
        <v>0</v>
      </c>
      <c r="P874" s="0" t="n">
        <f aca="false">IF(OR(P$3="",Consolidado!$D874=""),0,IF(ISNUMBER(SEARCH(P$3,Consolidado!$D874)),IF(COUNTIFS(Consolidado!$AC$5:AC874,Consolidado!$AC874,Consolidado!$D$5:D874,"*"&amp;P$3&amp;"*")=1,1,0),0))</f>
        <v>0</v>
      </c>
      <c r="Q874" s="0" t="n">
        <f aca="false">IF(OR(Q$3="",Consolidado!$D874=""),0,IF(ISNUMBER(SEARCH(Q$3,Consolidado!$D874)),IF(COUNTIFS(Consolidado!$AC$5:AC874,Consolidado!$AC874,Consolidado!$D$5:D874,"*"&amp;Q$3&amp;"*")=1,1,0),0))</f>
        <v>0</v>
      </c>
      <c r="R874" s="0" t="n">
        <f aca="false">IF(OR(R$3="",Consolidado!$D874=""),0,IF(ISNUMBER(SEARCH(R$3,Consolidado!$D874)),IF(COUNTIFS(Consolidado!$AC$5:AC874,Consolidado!$AC874,Consolidado!$D$5:D874,"*"&amp;R$3&amp;"*")=1,1,0),0))</f>
        <v>0</v>
      </c>
      <c r="S874" s="0" t="n">
        <f aca="false">IF(OR(S$3="",Consolidado!$D874=""),0,IF(ISNUMBER(SEARCH(S$3,Consolidado!$D874)),IF(COUNTIFS(Consolidado!$AC$5:AC874,Consolidado!$AC874,Consolidado!$D$5:D874,"*"&amp;S$3&amp;"*")=1,1,0),0))</f>
        <v>0</v>
      </c>
      <c r="T874" s="0" t="n">
        <f aca="false">IF(OR(T$3="",Consolidado!$D874=""),0,IF(ISNUMBER(SEARCH(T$3,Consolidado!$D874)),IF(COUNTIFS(Consolidado!$AC$5:AC874,Consolidado!$AC874,Consolidado!$D$5:D874,"*"&amp;T$3&amp;"*")=1,1,0),0))</f>
        <v>0</v>
      </c>
      <c r="U874" s="0" t="n">
        <f aca="false">IF(OR(U$3="",Consolidado!$D874=""),0,IF(ISNUMBER(SEARCH(U$3,Consolidado!$D874)),IF(COUNTIFS(Consolidado!$AC$5:AC874,Consolidado!$AC874,Consolidado!$D$5:D874,"*"&amp;U$3&amp;"*")=1,1,0),0))</f>
        <v>0</v>
      </c>
      <c r="V874" s="0" t="n">
        <f aca="false">IF(OR(V$3="",Consolidado!$D874=""),0,IF(ISNUMBER(SEARCH(V$3,Consolidado!$D874)),IF(COUNTIFS(Consolidado!$AC$5:AC874,Consolidado!$AC874,Consolidado!$D$5:D874,"*"&amp;V$3&amp;"*")=1,1,0),0))</f>
        <v>0</v>
      </c>
      <c r="W874" s="0" t="n">
        <f aca="false">IF(OR(W$3="",Consolidado!$D874=""),0,IF(ISNUMBER(SEARCH(W$3,Consolidado!$D874)),IF(COUNTIFS(Consolidado!$AC$5:AC874,Consolidado!$AC874,Consolidado!$D$5:D874,"*"&amp;W$3&amp;"*")=1,1,0),0))</f>
        <v>0</v>
      </c>
      <c r="X874" s="0" t="n">
        <f aca="false">IF(OR(X$3="",Consolidado!$D874=""),0,IF(ISNUMBER(SEARCH(X$3,Consolidado!$D874)),IF(COUNTIFS(Consolidado!$AC$5:AC874,Consolidado!$AC874,Consolidado!$D$5:D874,"*"&amp;X$3&amp;"*")=1,1,0),0))</f>
        <v>0</v>
      </c>
      <c r="Y874" s="0" t="n">
        <f aca="false">IF(OR(Y$3="",Consolidado!$D874=""),0,IF(ISNUMBER(SEARCH(Y$3,Consolidado!$D874)),IF(COUNTIFS(Consolidado!$AC$5:AC874,Consolidado!$AC874,Consolidado!$D$5:D874,"*"&amp;Y$3&amp;"*")=1,1,0),0))</f>
        <v>0</v>
      </c>
      <c r="Z874" s="0" t="n">
        <f aca="false">IF(OR(Z$3="",Consolidado!$D874=""),0,IF(ISNUMBER(SEARCH(Z$3,Consolidado!$D874)),IF(COUNTIFS(Consolidado!$AC$5:AC874,Consolidado!$AC874,Consolidado!$D$5:D874,"*"&amp;Z$3&amp;"*")=1,1,0),0))</f>
        <v>0</v>
      </c>
      <c r="AA874" s="0" t="n">
        <f aca="false">IF(OR(AA$3="",Consolidado!$D874=""),0,IF(ISNUMBER(SEARCH(AA$3,Consolidado!$D874)),IF(COUNTIFS(Consolidado!$AC$5:AC874,Consolidado!$AC874,Consolidado!$D$5:D874,"*"&amp;AA$3&amp;"*")=1,1,0),0))</f>
        <v>0</v>
      </c>
      <c r="AB874" s="0" t="n">
        <f aca="false">IF(OR(AB$3="",Consolidado!$D874=""),0,IF(ISNUMBER(SEARCH(AB$3,Consolidado!$D874)),IF(COUNTIFS(Consolidado!$AC$5:AC874,Consolidado!$AC874,Consolidado!$D$5:D874,"*"&amp;AB$3&amp;"*")=1,1,0),0))</f>
        <v>0</v>
      </c>
      <c r="AC874" s="0" t="n">
        <f aca="false">IF(OR(AC$3="",Consolidado!$D874=""),0,IF(ISNUMBER(SEARCH(AC$3,Consolidado!$D874)),IF(COUNTIFS(Consolidado!$AC$5:AC874,Consolidado!$AC874,Consolidado!$D$5:D874,"*"&amp;AC$3&amp;"*")=1,1,0),0))</f>
        <v>0</v>
      </c>
      <c r="AD874" s="0" t="n">
        <f aca="false">IF(OR(AD$3="",Consolidado!$D874=""),0,IF(ISNUMBER(SEARCH(AD$3,Consolidado!$D874)),IF(COUNTIFS(Consolidado!$AC$5:AC874,Consolidado!$AC874,Consolidado!$D$5:D874,"*"&amp;AD$3&amp;"*")=1,1,0),0))</f>
        <v>0</v>
      </c>
      <c r="AE874" s="0" t="n">
        <f aca="false">IF(OR(AE$3="",Consolidado!$D874=""),0,IF(ISNUMBER(SEARCH(AE$3,Consolidado!$D874)),IF(COUNTIFS(Consolidado!$AC$5:AC874,Consolidado!$AC874,Consolidado!$D$5:D874,"*"&amp;AE$3&amp;"*")=1,1,0),0))</f>
        <v>0</v>
      </c>
      <c r="AF874" s="0" t="n">
        <f aca="false">IF(OR(AF$3="",Consolidado!$D874=""),0,IF(ISNUMBER(SEARCH(AF$3,Consolidado!$D874)),IF(COUNTIFS(Consolidado!$AC$5:AC874,Consolidado!$AC874,Consolidado!$D$5:D874,"*"&amp;AF$3&amp;"*")=1,1,0),0))</f>
        <v>0</v>
      </c>
      <c r="AG874" s="0" t="n">
        <f aca="false">IF(OR(AG$3="",Consolidado!$D874=""),0,IF(ISNUMBER(SEARCH(AG$3,Consolidado!$D874)),IF(COUNTIFS(Consolidado!$AC$5:AC874,Consolidado!$AC874,Consolidado!$D$5:D874,"*"&amp;AG$3&amp;"*")=1,1,0),0))</f>
        <v>0</v>
      </c>
      <c r="AH874" s="0" t="n">
        <f aca="false">IF(OR(AH$3="",Consolidado!$D874=""),0,IF(ISNUMBER(SEARCH(AH$3,Consolidado!$D874)),IF(COUNTIFS(Consolidado!$AC$5:AC874,Consolidado!$AC874,Consolidado!$D$5:D874,"*"&amp;AH$3&amp;"*")=1,1,0),0))</f>
        <v>0</v>
      </c>
      <c r="AI874" s="0" t="n">
        <f aca="false">IF(OR(AI$3="",Consolidado!$D874=""),0,IF(ISNUMBER(SEARCH(AI$3,Consolidado!$D874)),IF(COUNTIFS(Consolidado!$AC$5:AC874,Consolidado!$AC874,Consolidado!$D$5:D874,"*"&amp;AI$3&amp;"*")=1,1,0),0))</f>
        <v>0</v>
      </c>
      <c r="AJ874" s="0" t="n">
        <f aca="false">IF(OR(AJ$3="",Consolidado!$D874=""),0,IF(ISNUMBER(SEARCH(AJ$3,Consolidado!$D874)),IF(COUNTIFS(Consolidado!$AC$5:AC874,Consolidado!$AC874,Consolidado!$D$5:D874,"*"&amp;AJ$3&amp;"*")=1,1,0),0))</f>
        <v>0</v>
      </c>
      <c r="AK874" s="0" t="n">
        <f aca="false">IF(OR(AK$3="",Consolidado!$D874=""),0,IF(ISNUMBER(SEARCH(AK$3,Consolidado!$D874)),IF(COUNTIFS(Consolidado!$AC$5:AC874,Consolidado!$AC874,Consolidado!$D$5:D874,"*"&amp;AK$3&amp;"*")=1,1,0),0))</f>
        <v>0</v>
      </c>
      <c r="AL874" s="0" t="n">
        <f aca="false">IF(OR(AL$3="",Consolidado!$D874=""),0,IF(ISNUMBER(SEARCH(AL$3,Consolidado!$D874)),IF(COUNTIFS(Consolidado!$AC$5:AC874,Consolidado!$AC874,Consolidado!$D$5:D874,"*"&amp;AL$3&amp;"*")=1,1,0),0))</f>
        <v>0</v>
      </c>
      <c r="AM874" s="0" t="n">
        <f aca="false">IF(OR(AM$3="",Consolidado!$D874=""),0,IF(ISNUMBER(SEARCH(AM$3,Consolidado!$D874)),IF(COUNTIFS(Consolidado!$AC$5:AC874,Consolidado!$AC874,Consolidado!$D$5:D874,"*"&amp;AM$3&amp;"*")=1,1,0),0))</f>
        <v>0</v>
      </c>
      <c r="AN874" s="0" t="n">
        <f aca="false">IF(OR(AN$3="",Consolidado!$D874=""),0,IF(ISNUMBER(SEARCH(AN$3,Consolidado!$D874)),IF(COUNTIFS(Consolidado!$AC$5:AC874,Consolidado!$AC874,Consolidado!$D$5:D874,"*"&amp;AN$3&amp;"*")=1,1,0),0))</f>
        <v>0</v>
      </c>
      <c r="AO874" s="0" t="n">
        <f aca="false">IF(OR(AO$3="",Consolidado!$D874=""),0,IF(ISNUMBER(SEARCH(AO$3,Consolidado!$D874)),IF(COUNTIFS(Consolidado!$AC$5:AC874,Consolidado!$AC874,Consolidado!$D$5:D874,"*"&amp;AO$3&amp;"*")=1,1,0),0))</f>
        <v>0</v>
      </c>
    </row>
    <row r="875" customFormat="false" ht="15" hidden="false" customHeight="false" outlineLevel="0" collapsed="false">
      <c r="B875" s="0" t="n">
        <f aca="false">IF(OR(B$3="",Consolidado!$D875=""),0,IF(ISNUMBER(SEARCH(B$3,Consolidado!$D875)),IF(COUNTIFS(Consolidado!$AC$5:AC875,Consolidado!$AC875,Consolidado!$D$5:D875,"*"&amp;B$3&amp;"*")=1,1,0),0))</f>
        <v>0</v>
      </c>
      <c r="C875" s="0" t="n">
        <f aca="false">IF(OR(C$3="",Consolidado!$D875=""),0,IF(ISNUMBER(SEARCH(C$3,Consolidado!$D875)),IF(COUNTIFS(Consolidado!$AC$5:AC875,Consolidado!$AC875,Consolidado!$D$5:D875,"*"&amp;C$3&amp;"*")=1,1,0),0))</f>
        <v>0</v>
      </c>
      <c r="D875" s="0" t="n">
        <f aca="false">IF(OR(D$3="",Consolidado!$D875=""),0,IF(ISNUMBER(SEARCH(D$3,Consolidado!$D875)),IF(COUNTIFS(Consolidado!$AC$5:AC875,Consolidado!$AC875,Consolidado!$D$5:D875,"*"&amp;D$3&amp;"*")=1,1,0),0))</f>
        <v>0</v>
      </c>
      <c r="E875" s="0" t="n">
        <f aca="false">IF(OR(E$3="",Consolidado!$D875=""),0,IF(ISNUMBER(SEARCH(E$3,Consolidado!$D875)),IF(COUNTIFS(Consolidado!$AC$5:AC875,Consolidado!$AC875,Consolidado!$D$5:D875,"*"&amp;E$3&amp;"*")=1,1,0),0))</f>
        <v>0</v>
      </c>
      <c r="F875" s="0" t="n">
        <f aca="false">IF(OR(F$3="",Consolidado!$D875=""),0,IF(ISNUMBER(SEARCH(F$3,Consolidado!$D875)),IF(COUNTIFS(Consolidado!$AC$5:AC875,Consolidado!$AC875,Consolidado!$D$5:D875,"*"&amp;F$3&amp;"*")=1,1,0),0))</f>
        <v>0</v>
      </c>
      <c r="G875" s="0" t="n">
        <f aca="false">IF(OR(G$3="",Consolidado!$D875=""),0,IF(ISNUMBER(SEARCH(G$3,Consolidado!$D875)),IF(COUNTIFS(Consolidado!$AC$5:AC875,Consolidado!$AC875,Consolidado!$D$5:D875,"*"&amp;G$3&amp;"*")=1,1,0),0))</f>
        <v>0</v>
      </c>
      <c r="H875" s="0" t="n">
        <f aca="false">IF(OR(H$3="",Consolidado!$D875=""),0,IF(ISNUMBER(SEARCH(H$3,Consolidado!$D875)),IF(COUNTIFS(Consolidado!$AC$5:AC875,Consolidado!$AC875,Consolidado!$D$5:D875,"*"&amp;H$3&amp;"*")=1,1,0),0))</f>
        <v>0</v>
      </c>
      <c r="I875" s="0" t="n">
        <f aca="false">IF(OR(I$3="",Consolidado!$D875=""),0,IF(ISNUMBER(SEARCH(I$3,Consolidado!$D875)),IF(COUNTIFS(Consolidado!$AC$5:AC875,Consolidado!$AC875,Consolidado!$D$5:D875,"*"&amp;I$3&amp;"*")=1,1,0),0))</f>
        <v>0</v>
      </c>
      <c r="J875" s="0" t="n">
        <f aca="false">IF(OR(J$3="",Consolidado!$D875=""),0,IF(ISNUMBER(SEARCH(J$3,Consolidado!$D875)),IF(COUNTIFS(Consolidado!$AC$5:AC875,Consolidado!$AC875,Consolidado!$D$5:D875,"*"&amp;J$3&amp;"*")=1,1,0),0))</f>
        <v>0</v>
      </c>
      <c r="K875" s="0" t="n">
        <f aca="false">IF(OR(K$3="",Consolidado!$D875=""),0,IF(ISNUMBER(SEARCH(K$3,Consolidado!$D875)),IF(COUNTIFS(Consolidado!$AC$5:AC875,Consolidado!$AC875,Consolidado!$D$5:D875,"*"&amp;K$3&amp;"*")=1,1,0),0))</f>
        <v>0</v>
      </c>
      <c r="L875" s="0" t="n">
        <f aca="false">IF(OR(L$3="",Consolidado!$D875=""),0,IF(ISNUMBER(SEARCH(L$3,Consolidado!$D875)),IF(COUNTIFS(Consolidado!$AC$5:AC875,Consolidado!$AC875,Consolidado!$D$5:D875,"*"&amp;L$3&amp;"*")=1,1,0),0))</f>
        <v>0</v>
      </c>
      <c r="M875" s="0" t="n">
        <f aca="false">IF(OR(M$3="",Consolidado!$D875=""),0,IF(ISNUMBER(SEARCH(M$3,Consolidado!$D875)),IF(COUNTIFS(Consolidado!$AC$5:AC875,Consolidado!$AC875,Consolidado!$D$5:D875,"*"&amp;M$3&amp;"*")=1,1,0),0))</f>
        <v>0</v>
      </c>
      <c r="N875" s="0" t="n">
        <f aca="false">IF(OR(N$3="",Consolidado!$D875=""),0,IF(ISNUMBER(SEARCH(N$3,Consolidado!$D875)),IF(COUNTIFS(Consolidado!$AC$5:AC875,Consolidado!$AC875,Consolidado!$D$5:D875,"*"&amp;N$3&amp;"*")=1,1,0),0))</f>
        <v>0</v>
      </c>
      <c r="O875" s="0" t="n">
        <f aca="false">IF(OR(O$3="",Consolidado!$D875=""),0,IF(ISNUMBER(SEARCH(O$3,Consolidado!$D875)),IF(COUNTIFS(Consolidado!$AC$5:AC875,Consolidado!$AC875,Consolidado!$D$5:D875,"*"&amp;O$3&amp;"*")=1,1,0),0))</f>
        <v>0</v>
      </c>
      <c r="P875" s="0" t="n">
        <f aca="false">IF(OR(P$3="",Consolidado!$D875=""),0,IF(ISNUMBER(SEARCH(P$3,Consolidado!$D875)),IF(COUNTIFS(Consolidado!$AC$5:AC875,Consolidado!$AC875,Consolidado!$D$5:D875,"*"&amp;P$3&amp;"*")=1,1,0),0))</f>
        <v>0</v>
      </c>
      <c r="Q875" s="0" t="n">
        <f aca="false">IF(OR(Q$3="",Consolidado!$D875=""),0,IF(ISNUMBER(SEARCH(Q$3,Consolidado!$D875)),IF(COUNTIFS(Consolidado!$AC$5:AC875,Consolidado!$AC875,Consolidado!$D$5:D875,"*"&amp;Q$3&amp;"*")=1,1,0),0))</f>
        <v>0</v>
      </c>
      <c r="R875" s="0" t="n">
        <f aca="false">IF(OR(R$3="",Consolidado!$D875=""),0,IF(ISNUMBER(SEARCH(R$3,Consolidado!$D875)),IF(COUNTIFS(Consolidado!$AC$5:AC875,Consolidado!$AC875,Consolidado!$D$5:D875,"*"&amp;R$3&amp;"*")=1,1,0),0))</f>
        <v>0</v>
      </c>
      <c r="S875" s="0" t="n">
        <f aca="false">IF(OR(S$3="",Consolidado!$D875=""),0,IF(ISNUMBER(SEARCH(S$3,Consolidado!$D875)),IF(COUNTIFS(Consolidado!$AC$5:AC875,Consolidado!$AC875,Consolidado!$D$5:D875,"*"&amp;S$3&amp;"*")=1,1,0),0))</f>
        <v>0</v>
      </c>
      <c r="T875" s="0" t="n">
        <f aca="false">IF(OR(T$3="",Consolidado!$D875=""),0,IF(ISNUMBER(SEARCH(T$3,Consolidado!$D875)),IF(COUNTIFS(Consolidado!$AC$5:AC875,Consolidado!$AC875,Consolidado!$D$5:D875,"*"&amp;T$3&amp;"*")=1,1,0),0))</f>
        <v>0</v>
      </c>
      <c r="U875" s="0" t="n">
        <f aca="false">IF(OR(U$3="",Consolidado!$D875=""),0,IF(ISNUMBER(SEARCH(U$3,Consolidado!$D875)),IF(COUNTIFS(Consolidado!$AC$5:AC875,Consolidado!$AC875,Consolidado!$D$5:D875,"*"&amp;U$3&amp;"*")=1,1,0),0))</f>
        <v>0</v>
      </c>
      <c r="V875" s="0" t="n">
        <f aca="false">IF(OR(V$3="",Consolidado!$D875=""),0,IF(ISNUMBER(SEARCH(V$3,Consolidado!$D875)),IF(COUNTIFS(Consolidado!$AC$5:AC875,Consolidado!$AC875,Consolidado!$D$5:D875,"*"&amp;V$3&amp;"*")=1,1,0),0))</f>
        <v>0</v>
      </c>
      <c r="W875" s="0" t="n">
        <f aca="false">IF(OR(W$3="",Consolidado!$D875=""),0,IF(ISNUMBER(SEARCH(W$3,Consolidado!$D875)),IF(COUNTIFS(Consolidado!$AC$5:AC875,Consolidado!$AC875,Consolidado!$D$5:D875,"*"&amp;W$3&amp;"*")=1,1,0),0))</f>
        <v>0</v>
      </c>
      <c r="X875" s="0" t="n">
        <f aca="false">IF(OR(X$3="",Consolidado!$D875=""),0,IF(ISNUMBER(SEARCH(X$3,Consolidado!$D875)),IF(COUNTIFS(Consolidado!$AC$5:AC875,Consolidado!$AC875,Consolidado!$D$5:D875,"*"&amp;X$3&amp;"*")=1,1,0),0))</f>
        <v>0</v>
      </c>
      <c r="Y875" s="0" t="n">
        <f aca="false">IF(OR(Y$3="",Consolidado!$D875=""),0,IF(ISNUMBER(SEARCH(Y$3,Consolidado!$D875)),IF(COUNTIFS(Consolidado!$AC$5:AC875,Consolidado!$AC875,Consolidado!$D$5:D875,"*"&amp;Y$3&amp;"*")=1,1,0),0))</f>
        <v>0</v>
      </c>
      <c r="Z875" s="0" t="n">
        <f aca="false">IF(OR(Z$3="",Consolidado!$D875=""),0,IF(ISNUMBER(SEARCH(Z$3,Consolidado!$D875)),IF(COUNTIFS(Consolidado!$AC$5:AC875,Consolidado!$AC875,Consolidado!$D$5:D875,"*"&amp;Z$3&amp;"*")=1,1,0),0))</f>
        <v>0</v>
      </c>
      <c r="AA875" s="0" t="n">
        <f aca="false">IF(OR(AA$3="",Consolidado!$D875=""),0,IF(ISNUMBER(SEARCH(AA$3,Consolidado!$D875)),IF(COUNTIFS(Consolidado!$AC$5:AC875,Consolidado!$AC875,Consolidado!$D$5:D875,"*"&amp;AA$3&amp;"*")=1,1,0),0))</f>
        <v>0</v>
      </c>
      <c r="AB875" s="0" t="n">
        <f aca="false">IF(OR(AB$3="",Consolidado!$D875=""),0,IF(ISNUMBER(SEARCH(AB$3,Consolidado!$D875)),IF(COUNTIFS(Consolidado!$AC$5:AC875,Consolidado!$AC875,Consolidado!$D$5:D875,"*"&amp;AB$3&amp;"*")=1,1,0),0))</f>
        <v>0</v>
      </c>
      <c r="AC875" s="0" t="n">
        <f aca="false">IF(OR(AC$3="",Consolidado!$D875=""),0,IF(ISNUMBER(SEARCH(AC$3,Consolidado!$D875)),IF(COUNTIFS(Consolidado!$AC$5:AC875,Consolidado!$AC875,Consolidado!$D$5:D875,"*"&amp;AC$3&amp;"*")=1,1,0),0))</f>
        <v>0</v>
      </c>
      <c r="AD875" s="0" t="n">
        <f aca="false">IF(OR(AD$3="",Consolidado!$D875=""),0,IF(ISNUMBER(SEARCH(AD$3,Consolidado!$D875)),IF(COUNTIFS(Consolidado!$AC$5:AC875,Consolidado!$AC875,Consolidado!$D$5:D875,"*"&amp;AD$3&amp;"*")=1,1,0),0))</f>
        <v>0</v>
      </c>
      <c r="AE875" s="0" t="n">
        <f aca="false">IF(OR(AE$3="",Consolidado!$D875=""),0,IF(ISNUMBER(SEARCH(AE$3,Consolidado!$D875)),IF(COUNTIFS(Consolidado!$AC$5:AC875,Consolidado!$AC875,Consolidado!$D$5:D875,"*"&amp;AE$3&amp;"*")=1,1,0),0))</f>
        <v>0</v>
      </c>
      <c r="AF875" s="0" t="n">
        <f aca="false">IF(OR(AF$3="",Consolidado!$D875=""),0,IF(ISNUMBER(SEARCH(AF$3,Consolidado!$D875)),IF(COUNTIFS(Consolidado!$AC$5:AC875,Consolidado!$AC875,Consolidado!$D$5:D875,"*"&amp;AF$3&amp;"*")=1,1,0),0))</f>
        <v>0</v>
      </c>
      <c r="AG875" s="0" t="n">
        <f aca="false">IF(OR(AG$3="",Consolidado!$D875=""),0,IF(ISNUMBER(SEARCH(AG$3,Consolidado!$D875)),IF(COUNTIFS(Consolidado!$AC$5:AC875,Consolidado!$AC875,Consolidado!$D$5:D875,"*"&amp;AG$3&amp;"*")=1,1,0),0))</f>
        <v>0</v>
      </c>
      <c r="AH875" s="0" t="n">
        <f aca="false">IF(OR(AH$3="",Consolidado!$D875=""),0,IF(ISNUMBER(SEARCH(AH$3,Consolidado!$D875)),IF(COUNTIFS(Consolidado!$AC$5:AC875,Consolidado!$AC875,Consolidado!$D$5:D875,"*"&amp;AH$3&amp;"*")=1,1,0),0))</f>
        <v>0</v>
      </c>
      <c r="AI875" s="0" t="n">
        <f aca="false">IF(OR(AI$3="",Consolidado!$D875=""),0,IF(ISNUMBER(SEARCH(AI$3,Consolidado!$D875)),IF(COUNTIFS(Consolidado!$AC$5:AC875,Consolidado!$AC875,Consolidado!$D$5:D875,"*"&amp;AI$3&amp;"*")=1,1,0),0))</f>
        <v>0</v>
      </c>
      <c r="AJ875" s="0" t="n">
        <f aca="false">IF(OR(AJ$3="",Consolidado!$D875=""),0,IF(ISNUMBER(SEARCH(AJ$3,Consolidado!$D875)),IF(COUNTIFS(Consolidado!$AC$5:AC875,Consolidado!$AC875,Consolidado!$D$5:D875,"*"&amp;AJ$3&amp;"*")=1,1,0),0))</f>
        <v>0</v>
      </c>
      <c r="AK875" s="0" t="n">
        <f aca="false">IF(OR(AK$3="",Consolidado!$D875=""),0,IF(ISNUMBER(SEARCH(AK$3,Consolidado!$D875)),IF(COUNTIFS(Consolidado!$AC$5:AC875,Consolidado!$AC875,Consolidado!$D$5:D875,"*"&amp;AK$3&amp;"*")=1,1,0),0))</f>
        <v>0</v>
      </c>
      <c r="AL875" s="0" t="n">
        <f aca="false">IF(OR(AL$3="",Consolidado!$D875=""),0,IF(ISNUMBER(SEARCH(AL$3,Consolidado!$D875)),IF(COUNTIFS(Consolidado!$AC$5:AC875,Consolidado!$AC875,Consolidado!$D$5:D875,"*"&amp;AL$3&amp;"*")=1,1,0),0))</f>
        <v>0</v>
      </c>
      <c r="AM875" s="0" t="n">
        <f aca="false">IF(OR(AM$3="",Consolidado!$D875=""),0,IF(ISNUMBER(SEARCH(AM$3,Consolidado!$D875)),IF(COUNTIFS(Consolidado!$AC$5:AC875,Consolidado!$AC875,Consolidado!$D$5:D875,"*"&amp;AM$3&amp;"*")=1,1,0),0))</f>
        <v>0</v>
      </c>
      <c r="AN875" s="0" t="n">
        <f aca="false">IF(OR(AN$3="",Consolidado!$D875=""),0,IF(ISNUMBER(SEARCH(AN$3,Consolidado!$D875)),IF(COUNTIFS(Consolidado!$AC$5:AC875,Consolidado!$AC875,Consolidado!$D$5:D875,"*"&amp;AN$3&amp;"*")=1,1,0),0))</f>
        <v>0</v>
      </c>
      <c r="AO875" s="0" t="n">
        <f aca="false">IF(OR(AO$3="",Consolidado!$D875=""),0,IF(ISNUMBER(SEARCH(AO$3,Consolidado!$D875)),IF(COUNTIFS(Consolidado!$AC$5:AC875,Consolidado!$AC875,Consolidado!$D$5:D875,"*"&amp;AO$3&amp;"*")=1,1,0),0))</f>
        <v>0</v>
      </c>
    </row>
    <row r="876" customFormat="false" ht="15" hidden="false" customHeight="false" outlineLevel="0" collapsed="false">
      <c r="B876" s="0" t="n">
        <f aca="false">IF(OR(B$3="",Consolidado!$D876=""),0,IF(ISNUMBER(SEARCH(B$3,Consolidado!$D876)),IF(COUNTIFS(Consolidado!$AC$5:AC876,Consolidado!$AC876,Consolidado!$D$5:D876,"*"&amp;B$3&amp;"*")=1,1,0),0))</f>
        <v>0</v>
      </c>
      <c r="C876" s="0" t="n">
        <f aca="false">IF(OR(C$3="",Consolidado!$D876=""),0,IF(ISNUMBER(SEARCH(C$3,Consolidado!$D876)),IF(COUNTIFS(Consolidado!$AC$5:AC876,Consolidado!$AC876,Consolidado!$D$5:D876,"*"&amp;C$3&amp;"*")=1,1,0),0))</f>
        <v>0</v>
      </c>
      <c r="D876" s="0" t="n">
        <f aca="false">IF(OR(D$3="",Consolidado!$D876=""),0,IF(ISNUMBER(SEARCH(D$3,Consolidado!$D876)),IF(COUNTIFS(Consolidado!$AC$5:AC876,Consolidado!$AC876,Consolidado!$D$5:D876,"*"&amp;D$3&amp;"*")=1,1,0),0))</f>
        <v>0</v>
      </c>
      <c r="E876" s="0" t="n">
        <f aca="false">IF(OR(E$3="",Consolidado!$D876=""),0,IF(ISNUMBER(SEARCH(E$3,Consolidado!$D876)),IF(COUNTIFS(Consolidado!$AC$5:AC876,Consolidado!$AC876,Consolidado!$D$5:D876,"*"&amp;E$3&amp;"*")=1,1,0),0))</f>
        <v>0</v>
      </c>
      <c r="F876" s="0" t="n">
        <f aca="false">IF(OR(F$3="",Consolidado!$D876=""),0,IF(ISNUMBER(SEARCH(F$3,Consolidado!$D876)),IF(COUNTIFS(Consolidado!$AC$5:AC876,Consolidado!$AC876,Consolidado!$D$5:D876,"*"&amp;F$3&amp;"*")=1,1,0),0))</f>
        <v>0</v>
      </c>
      <c r="G876" s="0" t="n">
        <f aca="false">IF(OR(G$3="",Consolidado!$D876=""),0,IF(ISNUMBER(SEARCH(G$3,Consolidado!$D876)),IF(COUNTIFS(Consolidado!$AC$5:AC876,Consolidado!$AC876,Consolidado!$D$5:D876,"*"&amp;G$3&amp;"*")=1,1,0),0))</f>
        <v>0</v>
      </c>
      <c r="H876" s="0" t="n">
        <f aca="false">IF(OR(H$3="",Consolidado!$D876=""),0,IF(ISNUMBER(SEARCH(H$3,Consolidado!$D876)),IF(COUNTIFS(Consolidado!$AC$5:AC876,Consolidado!$AC876,Consolidado!$D$5:D876,"*"&amp;H$3&amp;"*")=1,1,0),0))</f>
        <v>0</v>
      </c>
      <c r="I876" s="0" t="n">
        <f aca="false">IF(OR(I$3="",Consolidado!$D876=""),0,IF(ISNUMBER(SEARCH(I$3,Consolidado!$D876)),IF(COUNTIFS(Consolidado!$AC$5:AC876,Consolidado!$AC876,Consolidado!$D$5:D876,"*"&amp;I$3&amp;"*")=1,1,0),0))</f>
        <v>0</v>
      </c>
      <c r="J876" s="0" t="n">
        <f aca="false">IF(OR(J$3="",Consolidado!$D876=""),0,IF(ISNUMBER(SEARCH(J$3,Consolidado!$D876)),IF(COUNTIFS(Consolidado!$AC$5:AC876,Consolidado!$AC876,Consolidado!$D$5:D876,"*"&amp;J$3&amp;"*")=1,1,0),0))</f>
        <v>0</v>
      </c>
      <c r="K876" s="0" t="n">
        <f aca="false">IF(OR(K$3="",Consolidado!$D876=""),0,IF(ISNUMBER(SEARCH(K$3,Consolidado!$D876)),IF(COUNTIFS(Consolidado!$AC$5:AC876,Consolidado!$AC876,Consolidado!$D$5:D876,"*"&amp;K$3&amp;"*")=1,1,0),0))</f>
        <v>0</v>
      </c>
      <c r="L876" s="0" t="n">
        <f aca="false">IF(OR(L$3="",Consolidado!$D876=""),0,IF(ISNUMBER(SEARCH(L$3,Consolidado!$D876)),IF(COUNTIFS(Consolidado!$AC$5:AC876,Consolidado!$AC876,Consolidado!$D$5:D876,"*"&amp;L$3&amp;"*")=1,1,0),0))</f>
        <v>0</v>
      </c>
      <c r="M876" s="0" t="n">
        <f aca="false">IF(OR(M$3="",Consolidado!$D876=""),0,IF(ISNUMBER(SEARCH(M$3,Consolidado!$D876)),IF(COUNTIFS(Consolidado!$AC$5:AC876,Consolidado!$AC876,Consolidado!$D$5:D876,"*"&amp;M$3&amp;"*")=1,1,0),0))</f>
        <v>0</v>
      </c>
      <c r="N876" s="0" t="n">
        <f aca="false">IF(OR(N$3="",Consolidado!$D876=""),0,IF(ISNUMBER(SEARCH(N$3,Consolidado!$D876)),IF(COUNTIFS(Consolidado!$AC$5:AC876,Consolidado!$AC876,Consolidado!$D$5:D876,"*"&amp;N$3&amp;"*")=1,1,0),0))</f>
        <v>0</v>
      </c>
      <c r="O876" s="0" t="n">
        <f aca="false">IF(OR(O$3="",Consolidado!$D876=""),0,IF(ISNUMBER(SEARCH(O$3,Consolidado!$D876)),IF(COUNTIFS(Consolidado!$AC$5:AC876,Consolidado!$AC876,Consolidado!$D$5:D876,"*"&amp;O$3&amp;"*")=1,1,0),0))</f>
        <v>0</v>
      </c>
      <c r="P876" s="0" t="n">
        <f aca="false">IF(OR(P$3="",Consolidado!$D876=""),0,IF(ISNUMBER(SEARCH(P$3,Consolidado!$D876)),IF(COUNTIFS(Consolidado!$AC$5:AC876,Consolidado!$AC876,Consolidado!$D$5:D876,"*"&amp;P$3&amp;"*")=1,1,0),0))</f>
        <v>0</v>
      </c>
      <c r="Q876" s="0" t="n">
        <f aca="false">IF(OR(Q$3="",Consolidado!$D876=""),0,IF(ISNUMBER(SEARCH(Q$3,Consolidado!$D876)),IF(COUNTIFS(Consolidado!$AC$5:AC876,Consolidado!$AC876,Consolidado!$D$5:D876,"*"&amp;Q$3&amp;"*")=1,1,0),0))</f>
        <v>0</v>
      </c>
      <c r="R876" s="0" t="n">
        <f aca="false">IF(OR(R$3="",Consolidado!$D876=""),0,IF(ISNUMBER(SEARCH(R$3,Consolidado!$D876)),IF(COUNTIFS(Consolidado!$AC$5:AC876,Consolidado!$AC876,Consolidado!$D$5:D876,"*"&amp;R$3&amp;"*")=1,1,0),0))</f>
        <v>0</v>
      </c>
      <c r="S876" s="0" t="n">
        <f aca="false">IF(OR(S$3="",Consolidado!$D876=""),0,IF(ISNUMBER(SEARCH(S$3,Consolidado!$D876)),IF(COUNTIFS(Consolidado!$AC$5:AC876,Consolidado!$AC876,Consolidado!$D$5:D876,"*"&amp;S$3&amp;"*")=1,1,0),0))</f>
        <v>0</v>
      </c>
      <c r="T876" s="0" t="n">
        <f aca="false">IF(OR(T$3="",Consolidado!$D876=""),0,IF(ISNUMBER(SEARCH(T$3,Consolidado!$D876)),IF(COUNTIFS(Consolidado!$AC$5:AC876,Consolidado!$AC876,Consolidado!$D$5:D876,"*"&amp;T$3&amp;"*")=1,1,0),0))</f>
        <v>0</v>
      </c>
      <c r="U876" s="0" t="n">
        <f aca="false">IF(OR(U$3="",Consolidado!$D876=""),0,IF(ISNUMBER(SEARCH(U$3,Consolidado!$D876)),IF(COUNTIFS(Consolidado!$AC$5:AC876,Consolidado!$AC876,Consolidado!$D$5:D876,"*"&amp;U$3&amp;"*")=1,1,0),0))</f>
        <v>0</v>
      </c>
      <c r="V876" s="0" t="n">
        <f aca="false">IF(OR(V$3="",Consolidado!$D876=""),0,IF(ISNUMBER(SEARCH(V$3,Consolidado!$D876)),IF(COUNTIFS(Consolidado!$AC$5:AC876,Consolidado!$AC876,Consolidado!$D$5:D876,"*"&amp;V$3&amp;"*")=1,1,0),0))</f>
        <v>0</v>
      </c>
      <c r="W876" s="0" t="n">
        <f aca="false">IF(OR(W$3="",Consolidado!$D876=""),0,IF(ISNUMBER(SEARCH(W$3,Consolidado!$D876)),IF(COUNTIFS(Consolidado!$AC$5:AC876,Consolidado!$AC876,Consolidado!$D$5:D876,"*"&amp;W$3&amp;"*")=1,1,0),0))</f>
        <v>0</v>
      </c>
      <c r="X876" s="0" t="n">
        <f aca="false">IF(OR(X$3="",Consolidado!$D876=""),0,IF(ISNUMBER(SEARCH(X$3,Consolidado!$D876)),IF(COUNTIFS(Consolidado!$AC$5:AC876,Consolidado!$AC876,Consolidado!$D$5:D876,"*"&amp;X$3&amp;"*")=1,1,0),0))</f>
        <v>0</v>
      </c>
      <c r="Y876" s="0" t="n">
        <f aca="false">IF(OR(Y$3="",Consolidado!$D876=""),0,IF(ISNUMBER(SEARCH(Y$3,Consolidado!$D876)),IF(COUNTIFS(Consolidado!$AC$5:AC876,Consolidado!$AC876,Consolidado!$D$5:D876,"*"&amp;Y$3&amp;"*")=1,1,0),0))</f>
        <v>0</v>
      </c>
      <c r="Z876" s="0" t="n">
        <f aca="false">IF(OR(Z$3="",Consolidado!$D876=""),0,IF(ISNUMBER(SEARCH(Z$3,Consolidado!$D876)),IF(COUNTIFS(Consolidado!$AC$5:AC876,Consolidado!$AC876,Consolidado!$D$5:D876,"*"&amp;Z$3&amp;"*")=1,1,0),0))</f>
        <v>0</v>
      </c>
      <c r="AA876" s="0" t="n">
        <f aca="false">IF(OR(AA$3="",Consolidado!$D876=""),0,IF(ISNUMBER(SEARCH(AA$3,Consolidado!$D876)),IF(COUNTIFS(Consolidado!$AC$5:AC876,Consolidado!$AC876,Consolidado!$D$5:D876,"*"&amp;AA$3&amp;"*")=1,1,0),0))</f>
        <v>0</v>
      </c>
      <c r="AB876" s="0" t="n">
        <f aca="false">IF(OR(AB$3="",Consolidado!$D876=""),0,IF(ISNUMBER(SEARCH(AB$3,Consolidado!$D876)),IF(COUNTIFS(Consolidado!$AC$5:AC876,Consolidado!$AC876,Consolidado!$D$5:D876,"*"&amp;AB$3&amp;"*")=1,1,0),0))</f>
        <v>0</v>
      </c>
      <c r="AC876" s="0" t="n">
        <f aca="false">IF(OR(AC$3="",Consolidado!$D876=""),0,IF(ISNUMBER(SEARCH(AC$3,Consolidado!$D876)),IF(COUNTIFS(Consolidado!$AC$5:AC876,Consolidado!$AC876,Consolidado!$D$5:D876,"*"&amp;AC$3&amp;"*")=1,1,0),0))</f>
        <v>0</v>
      </c>
      <c r="AD876" s="0" t="n">
        <f aca="false">IF(OR(AD$3="",Consolidado!$D876=""),0,IF(ISNUMBER(SEARCH(AD$3,Consolidado!$D876)),IF(COUNTIFS(Consolidado!$AC$5:AC876,Consolidado!$AC876,Consolidado!$D$5:D876,"*"&amp;AD$3&amp;"*")=1,1,0),0))</f>
        <v>0</v>
      </c>
      <c r="AE876" s="0" t="n">
        <f aca="false">IF(OR(AE$3="",Consolidado!$D876=""),0,IF(ISNUMBER(SEARCH(AE$3,Consolidado!$D876)),IF(COUNTIFS(Consolidado!$AC$5:AC876,Consolidado!$AC876,Consolidado!$D$5:D876,"*"&amp;AE$3&amp;"*")=1,1,0),0))</f>
        <v>0</v>
      </c>
      <c r="AF876" s="0" t="n">
        <f aca="false">IF(OR(AF$3="",Consolidado!$D876=""),0,IF(ISNUMBER(SEARCH(AF$3,Consolidado!$D876)),IF(COUNTIFS(Consolidado!$AC$5:AC876,Consolidado!$AC876,Consolidado!$D$5:D876,"*"&amp;AF$3&amp;"*")=1,1,0),0))</f>
        <v>0</v>
      </c>
      <c r="AG876" s="0" t="n">
        <f aca="false">IF(OR(AG$3="",Consolidado!$D876=""),0,IF(ISNUMBER(SEARCH(AG$3,Consolidado!$D876)),IF(COUNTIFS(Consolidado!$AC$5:AC876,Consolidado!$AC876,Consolidado!$D$5:D876,"*"&amp;AG$3&amp;"*")=1,1,0),0))</f>
        <v>0</v>
      </c>
      <c r="AH876" s="0" t="n">
        <f aca="false">IF(OR(AH$3="",Consolidado!$D876=""),0,IF(ISNUMBER(SEARCH(AH$3,Consolidado!$D876)),IF(COUNTIFS(Consolidado!$AC$5:AC876,Consolidado!$AC876,Consolidado!$D$5:D876,"*"&amp;AH$3&amp;"*")=1,1,0),0))</f>
        <v>0</v>
      </c>
      <c r="AI876" s="0" t="n">
        <f aca="false">IF(OR(AI$3="",Consolidado!$D876=""),0,IF(ISNUMBER(SEARCH(AI$3,Consolidado!$D876)),IF(COUNTIFS(Consolidado!$AC$5:AC876,Consolidado!$AC876,Consolidado!$D$5:D876,"*"&amp;AI$3&amp;"*")=1,1,0),0))</f>
        <v>0</v>
      </c>
      <c r="AJ876" s="0" t="n">
        <f aca="false">IF(OR(AJ$3="",Consolidado!$D876=""),0,IF(ISNUMBER(SEARCH(AJ$3,Consolidado!$D876)),IF(COUNTIFS(Consolidado!$AC$5:AC876,Consolidado!$AC876,Consolidado!$D$5:D876,"*"&amp;AJ$3&amp;"*")=1,1,0),0))</f>
        <v>0</v>
      </c>
      <c r="AK876" s="0" t="n">
        <f aca="false">IF(OR(AK$3="",Consolidado!$D876=""),0,IF(ISNUMBER(SEARCH(AK$3,Consolidado!$D876)),IF(COUNTIFS(Consolidado!$AC$5:AC876,Consolidado!$AC876,Consolidado!$D$5:D876,"*"&amp;AK$3&amp;"*")=1,1,0),0))</f>
        <v>0</v>
      </c>
      <c r="AL876" s="0" t="n">
        <f aca="false">IF(OR(AL$3="",Consolidado!$D876=""),0,IF(ISNUMBER(SEARCH(AL$3,Consolidado!$D876)),IF(COUNTIFS(Consolidado!$AC$5:AC876,Consolidado!$AC876,Consolidado!$D$5:D876,"*"&amp;AL$3&amp;"*")=1,1,0),0))</f>
        <v>0</v>
      </c>
      <c r="AM876" s="0" t="n">
        <f aca="false">IF(OR(AM$3="",Consolidado!$D876=""),0,IF(ISNUMBER(SEARCH(AM$3,Consolidado!$D876)),IF(COUNTIFS(Consolidado!$AC$5:AC876,Consolidado!$AC876,Consolidado!$D$5:D876,"*"&amp;AM$3&amp;"*")=1,1,0),0))</f>
        <v>0</v>
      </c>
      <c r="AN876" s="0" t="n">
        <f aca="false">IF(OR(AN$3="",Consolidado!$D876=""),0,IF(ISNUMBER(SEARCH(AN$3,Consolidado!$D876)),IF(COUNTIFS(Consolidado!$AC$5:AC876,Consolidado!$AC876,Consolidado!$D$5:D876,"*"&amp;AN$3&amp;"*")=1,1,0),0))</f>
        <v>0</v>
      </c>
      <c r="AO876" s="0" t="n">
        <f aca="false">IF(OR(AO$3="",Consolidado!$D876=""),0,IF(ISNUMBER(SEARCH(AO$3,Consolidado!$D876)),IF(COUNTIFS(Consolidado!$AC$5:AC876,Consolidado!$AC876,Consolidado!$D$5:D876,"*"&amp;AO$3&amp;"*")=1,1,0),0))</f>
        <v>0</v>
      </c>
    </row>
    <row r="877" customFormat="false" ht="15" hidden="false" customHeight="false" outlineLevel="0" collapsed="false">
      <c r="B877" s="0" t="n">
        <f aca="false">IF(OR(B$3="",Consolidado!$D877=""),0,IF(ISNUMBER(SEARCH(B$3,Consolidado!$D877)),IF(COUNTIFS(Consolidado!$AC$5:AC877,Consolidado!$AC877,Consolidado!$D$5:D877,"*"&amp;B$3&amp;"*")=1,1,0),0))</f>
        <v>0</v>
      </c>
      <c r="C877" s="0" t="n">
        <f aca="false">IF(OR(C$3="",Consolidado!$D877=""),0,IF(ISNUMBER(SEARCH(C$3,Consolidado!$D877)),IF(COUNTIFS(Consolidado!$AC$5:AC877,Consolidado!$AC877,Consolidado!$D$5:D877,"*"&amp;C$3&amp;"*")=1,1,0),0))</f>
        <v>0</v>
      </c>
      <c r="D877" s="0" t="n">
        <f aca="false">IF(OR(D$3="",Consolidado!$D877=""),0,IF(ISNUMBER(SEARCH(D$3,Consolidado!$D877)),IF(COUNTIFS(Consolidado!$AC$5:AC877,Consolidado!$AC877,Consolidado!$D$5:D877,"*"&amp;D$3&amp;"*")=1,1,0),0))</f>
        <v>0</v>
      </c>
      <c r="E877" s="0" t="n">
        <f aca="false">IF(OR(E$3="",Consolidado!$D877=""),0,IF(ISNUMBER(SEARCH(E$3,Consolidado!$D877)),IF(COUNTIFS(Consolidado!$AC$5:AC877,Consolidado!$AC877,Consolidado!$D$5:D877,"*"&amp;E$3&amp;"*")=1,1,0),0))</f>
        <v>0</v>
      </c>
      <c r="F877" s="0" t="n">
        <f aca="false">IF(OR(F$3="",Consolidado!$D877=""),0,IF(ISNUMBER(SEARCH(F$3,Consolidado!$D877)),IF(COUNTIFS(Consolidado!$AC$5:AC877,Consolidado!$AC877,Consolidado!$D$5:D877,"*"&amp;F$3&amp;"*")=1,1,0),0))</f>
        <v>0</v>
      </c>
      <c r="G877" s="0" t="n">
        <f aca="false">IF(OR(G$3="",Consolidado!$D877=""),0,IF(ISNUMBER(SEARCH(G$3,Consolidado!$D877)),IF(COUNTIFS(Consolidado!$AC$5:AC877,Consolidado!$AC877,Consolidado!$D$5:D877,"*"&amp;G$3&amp;"*")=1,1,0),0))</f>
        <v>0</v>
      </c>
      <c r="H877" s="0" t="n">
        <f aca="false">IF(OR(H$3="",Consolidado!$D877=""),0,IF(ISNUMBER(SEARCH(H$3,Consolidado!$D877)),IF(COUNTIFS(Consolidado!$AC$5:AC877,Consolidado!$AC877,Consolidado!$D$5:D877,"*"&amp;H$3&amp;"*")=1,1,0),0))</f>
        <v>0</v>
      </c>
      <c r="I877" s="0" t="n">
        <f aca="false">IF(OR(I$3="",Consolidado!$D877=""),0,IF(ISNUMBER(SEARCH(I$3,Consolidado!$D877)),IF(COUNTIFS(Consolidado!$AC$5:AC877,Consolidado!$AC877,Consolidado!$D$5:D877,"*"&amp;I$3&amp;"*")=1,1,0),0))</f>
        <v>0</v>
      </c>
      <c r="J877" s="0" t="n">
        <f aca="false">IF(OR(J$3="",Consolidado!$D877=""),0,IF(ISNUMBER(SEARCH(J$3,Consolidado!$D877)),IF(COUNTIFS(Consolidado!$AC$5:AC877,Consolidado!$AC877,Consolidado!$D$5:D877,"*"&amp;J$3&amp;"*")=1,1,0),0))</f>
        <v>0</v>
      </c>
      <c r="K877" s="0" t="n">
        <f aca="false">IF(OR(K$3="",Consolidado!$D877=""),0,IF(ISNUMBER(SEARCH(K$3,Consolidado!$D877)),IF(COUNTIFS(Consolidado!$AC$5:AC877,Consolidado!$AC877,Consolidado!$D$5:D877,"*"&amp;K$3&amp;"*")=1,1,0),0))</f>
        <v>0</v>
      </c>
      <c r="L877" s="0" t="n">
        <f aca="false">IF(OR(L$3="",Consolidado!$D877=""),0,IF(ISNUMBER(SEARCH(L$3,Consolidado!$D877)),IF(COUNTIFS(Consolidado!$AC$5:AC877,Consolidado!$AC877,Consolidado!$D$5:D877,"*"&amp;L$3&amp;"*")=1,1,0),0))</f>
        <v>0</v>
      </c>
      <c r="M877" s="0" t="n">
        <f aca="false">IF(OR(M$3="",Consolidado!$D877=""),0,IF(ISNUMBER(SEARCH(M$3,Consolidado!$D877)),IF(COUNTIFS(Consolidado!$AC$5:AC877,Consolidado!$AC877,Consolidado!$D$5:D877,"*"&amp;M$3&amp;"*")=1,1,0),0))</f>
        <v>0</v>
      </c>
      <c r="N877" s="0" t="n">
        <f aca="false">IF(OR(N$3="",Consolidado!$D877=""),0,IF(ISNUMBER(SEARCH(N$3,Consolidado!$D877)),IF(COUNTIFS(Consolidado!$AC$5:AC877,Consolidado!$AC877,Consolidado!$D$5:D877,"*"&amp;N$3&amp;"*")=1,1,0),0))</f>
        <v>0</v>
      </c>
      <c r="O877" s="0" t="n">
        <f aca="false">IF(OR(O$3="",Consolidado!$D877=""),0,IF(ISNUMBER(SEARCH(O$3,Consolidado!$D877)),IF(COUNTIFS(Consolidado!$AC$5:AC877,Consolidado!$AC877,Consolidado!$D$5:D877,"*"&amp;O$3&amp;"*")=1,1,0),0))</f>
        <v>0</v>
      </c>
      <c r="P877" s="0" t="n">
        <f aca="false">IF(OR(P$3="",Consolidado!$D877=""),0,IF(ISNUMBER(SEARCH(P$3,Consolidado!$D877)),IF(COUNTIFS(Consolidado!$AC$5:AC877,Consolidado!$AC877,Consolidado!$D$5:D877,"*"&amp;P$3&amp;"*")=1,1,0),0))</f>
        <v>0</v>
      </c>
      <c r="Q877" s="0" t="n">
        <f aca="false">IF(OR(Q$3="",Consolidado!$D877=""),0,IF(ISNUMBER(SEARCH(Q$3,Consolidado!$D877)),IF(COUNTIFS(Consolidado!$AC$5:AC877,Consolidado!$AC877,Consolidado!$D$5:D877,"*"&amp;Q$3&amp;"*")=1,1,0),0))</f>
        <v>0</v>
      </c>
      <c r="R877" s="0" t="n">
        <f aca="false">IF(OR(R$3="",Consolidado!$D877=""),0,IF(ISNUMBER(SEARCH(R$3,Consolidado!$D877)),IF(COUNTIFS(Consolidado!$AC$5:AC877,Consolidado!$AC877,Consolidado!$D$5:D877,"*"&amp;R$3&amp;"*")=1,1,0),0))</f>
        <v>0</v>
      </c>
      <c r="S877" s="0" t="n">
        <f aca="false">IF(OR(S$3="",Consolidado!$D877=""),0,IF(ISNUMBER(SEARCH(S$3,Consolidado!$D877)),IF(COUNTIFS(Consolidado!$AC$5:AC877,Consolidado!$AC877,Consolidado!$D$5:D877,"*"&amp;S$3&amp;"*")=1,1,0),0))</f>
        <v>0</v>
      </c>
      <c r="T877" s="0" t="n">
        <f aca="false">IF(OR(T$3="",Consolidado!$D877=""),0,IF(ISNUMBER(SEARCH(T$3,Consolidado!$D877)),IF(COUNTIFS(Consolidado!$AC$5:AC877,Consolidado!$AC877,Consolidado!$D$5:D877,"*"&amp;T$3&amp;"*")=1,1,0),0))</f>
        <v>0</v>
      </c>
      <c r="U877" s="0" t="n">
        <f aca="false">IF(OR(U$3="",Consolidado!$D877=""),0,IF(ISNUMBER(SEARCH(U$3,Consolidado!$D877)),IF(COUNTIFS(Consolidado!$AC$5:AC877,Consolidado!$AC877,Consolidado!$D$5:D877,"*"&amp;U$3&amp;"*")=1,1,0),0))</f>
        <v>0</v>
      </c>
      <c r="V877" s="0" t="n">
        <f aca="false">IF(OR(V$3="",Consolidado!$D877=""),0,IF(ISNUMBER(SEARCH(V$3,Consolidado!$D877)),IF(COUNTIFS(Consolidado!$AC$5:AC877,Consolidado!$AC877,Consolidado!$D$5:D877,"*"&amp;V$3&amp;"*")=1,1,0),0))</f>
        <v>0</v>
      </c>
      <c r="W877" s="0" t="n">
        <f aca="false">IF(OR(W$3="",Consolidado!$D877=""),0,IF(ISNUMBER(SEARCH(W$3,Consolidado!$D877)),IF(COUNTIFS(Consolidado!$AC$5:AC877,Consolidado!$AC877,Consolidado!$D$5:D877,"*"&amp;W$3&amp;"*")=1,1,0),0))</f>
        <v>0</v>
      </c>
      <c r="X877" s="0" t="n">
        <f aca="false">IF(OR(X$3="",Consolidado!$D877=""),0,IF(ISNUMBER(SEARCH(X$3,Consolidado!$D877)),IF(COUNTIFS(Consolidado!$AC$5:AC877,Consolidado!$AC877,Consolidado!$D$5:D877,"*"&amp;X$3&amp;"*")=1,1,0),0))</f>
        <v>0</v>
      </c>
      <c r="Y877" s="0" t="n">
        <f aca="false">IF(OR(Y$3="",Consolidado!$D877=""),0,IF(ISNUMBER(SEARCH(Y$3,Consolidado!$D877)),IF(COUNTIFS(Consolidado!$AC$5:AC877,Consolidado!$AC877,Consolidado!$D$5:D877,"*"&amp;Y$3&amp;"*")=1,1,0),0))</f>
        <v>0</v>
      </c>
      <c r="Z877" s="0" t="n">
        <f aca="false">IF(OR(Z$3="",Consolidado!$D877=""),0,IF(ISNUMBER(SEARCH(Z$3,Consolidado!$D877)),IF(COUNTIFS(Consolidado!$AC$5:AC877,Consolidado!$AC877,Consolidado!$D$5:D877,"*"&amp;Z$3&amp;"*")=1,1,0),0))</f>
        <v>0</v>
      </c>
      <c r="AA877" s="0" t="n">
        <f aca="false">IF(OR(AA$3="",Consolidado!$D877=""),0,IF(ISNUMBER(SEARCH(AA$3,Consolidado!$D877)),IF(COUNTIFS(Consolidado!$AC$5:AC877,Consolidado!$AC877,Consolidado!$D$5:D877,"*"&amp;AA$3&amp;"*")=1,1,0),0))</f>
        <v>0</v>
      </c>
      <c r="AB877" s="0" t="n">
        <f aca="false">IF(OR(AB$3="",Consolidado!$D877=""),0,IF(ISNUMBER(SEARCH(AB$3,Consolidado!$D877)),IF(COUNTIFS(Consolidado!$AC$5:AC877,Consolidado!$AC877,Consolidado!$D$5:D877,"*"&amp;AB$3&amp;"*")=1,1,0),0))</f>
        <v>0</v>
      </c>
      <c r="AC877" s="0" t="n">
        <f aca="false">IF(OR(AC$3="",Consolidado!$D877=""),0,IF(ISNUMBER(SEARCH(AC$3,Consolidado!$D877)),IF(COUNTIFS(Consolidado!$AC$5:AC877,Consolidado!$AC877,Consolidado!$D$5:D877,"*"&amp;AC$3&amp;"*")=1,1,0),0))</f>
        <v>0</v>
      </c>
      <c r="AD877" s="0" t="n">
        <f aca="false">IF(OR(AD$3="",Consolidado!$D877=""),0,IF(ISNUMBER(SEARCH(AD$3,Consolidado!$D877)),IF(COUNTIFS(Consolidado!$AC$5:AC877,Consolidado!$AC877,Consolidado!$D$5:D877,"*"&amp;AD$3&amp;"*")=1,1,0),0))</f>
        <v>0</v>
      </c>
      <c r="AE877" s="0" t="n">
        <f aca="false">IF(OR(AE$3="",Consolidado!$D877=""),0,IF(ISNUMBER(SEARCH(AE$3,Consolidado!$D877)),IF(COUNTIFS(Consolidado!$AC$5:AC877,Consolidado!$AC877,Consolidado!$D$5:D877,"*"&amp;AE$3&amp;"*")=1,1,0),0))</f>
        <v>0</v>
      </c>
      <c r="AF877" s="0" t="n">
        <f aca="false">IF(OR(AF$3="",Consolidado!$D877=""),0,IF(ISNUMBER(SEARCH(AF$3,Consolidado!$D877)),IF(COUNTIFS(Consolidado!$AC$5:AC877,Consolidado!$AC877,Consolidado!$D$5:D877,"*"&amp;AF$3&amp;"*")=1,1,0),0))</f>
        <v>0</v>
      </c>
      <c r="AG877" s="0" t="n">
        <f aca="false">IF(OR(AG$3="",Consolidado!$D877=""),0,IF(ISNUMBER(SEARCH(AG$3,Consolidado!$D877)),IF(COUNTIFS(Consolidado!$AC$5:AC877,Consolidado!$AC877,Consolidado!$D$5:D877,"*"&amp;AG$3&amp;"*")=1,1,0),0))</f>
        <v>0</v>
      </c>
      <c r="AH877" s="0" t="n">
        <f aca="false">IF(OR(AH$3="",Consolidado!$D877=""),0,IF(ISNUMBER(SEARCH(AH$3,Consolidado!$D877)),IF(COUNTIFS(Consolidado!$AC$5:AC877,Consolidado!$AC877,Consolidado!$D$5:D877,"*"&amp;AH$3&amp;"*")=1,1,0),0))</f>
        <v>0</v>
      </c>
      <c r="AI877" s="0" t="n">
        <f aca="false">IF(OR(AI$3="",Consolidado!$D877=""),0,IF(ISNUMBER(SEARCH(AI$3,Consolidado!$D877)),IF(COUNTIFS(Consolidado!$AC$5:AC877,Consolidado!$AC877,Consolidado!$D$5:D877,"*"&amp;AI$3&amp;"*")=1,1,0),0))</f>
        <v>0</v>
      </c>
      <c r="AJ877" s="0" t="n">
        <f aca="false">IF(OR(AJ$3="",Consolidado!$D877=""),0,IF(ISNUMBER(SEARCH(AJ$3,Consolidado!$D877)),IF(COUNTIFS(Consolidado!$AC$5:AC877,Consolidado!$AC877,Consolidado!$D$5:D877,"*"&amp;AJ$3&amp;"*")=1,1,0),0))</f>
        <v>0</v>
      </c>
      <c r="AK877" s="0" t="n">
        <f aca="false">IF(OR(AK$3="",Consolidado!$D877=""),0,IF(ISNUMBER(SEARCH(AK$3,Consolidado!$D877)),IF(COUNTIFS(Consolidado!$AC$5:AC877,Consolidado!$AC877,Consolidado!$D$5:D877,"*"&amp;AK$3&amp;"*")=1,1,0),0))</f>
        <v>0</v>
      </c>
      <c r="AL877" s="0" t="n">
        <f aca="false">IF(OR(AL$3="",Consolidado!$D877=""),0,IF(ISNUMBER(SEARCH(AL$3,Consolidado!$D877)),IF(COUNTIFS(Consolidado!$AC$5:AC877,Consolidado!$AC877,Consolidado!$D$5:D877,"*"&amp;AL$3&amp;"*")=1,1,0),0))</f>
        <v>0</v>
      </c>
      <c r="AM877" s="0" t="n">
        <f aca="false">IF(OR(AM$3="",Consolidado!$D877=""),0,IF(ISNUMBER(SEARCH(AM$3,Consolidado!$D877)),IF(COUNTIFS(Consolidado!$AC$5:AC877,Consolidado!$AC877,Consolidado!$D$5:D877,"*"&amp;AM$3&amp;"*")=1,1,0),0))</f>
        <v>0</v>
      </c>
      <c r="AN877" s="0" t="n">
        <f aca="false">IF(OR(AN$3="",Consolidado!$D877=""),0,IF(ISNUMBER(SEARCH(AN$3,Consolidado!$D877)),IF(COUNTIFS(Consolidado!$AC$5:AC877,Consolidado!$AC877,Consolidado!$D$5:D877,"*"&amp;AN$3&amp;"*")=1,1,0),0))</f>
        <v>0</v>
      </c>
      <c r="AO877" s="0" t="n">
        <f aca="false">IF(OR(AO$3="",Consolidado!$D877=""),0,IF(ISNUMBER(SEARCH(AO$3,Consolidado!$D877)),IF(COUNTIFS(Consolidado!$AC$5:AC877,Consolidado!$AC877,Consolidado!$D$5:D877,"*"&amp;AO$3&amp;"*")=1,1,0),0))</f>
        <v>0</v>
      </c>
    </row>
    <row r="878" customFormat="false" ht="15" hidden="false" customHeight="false" outlineLevel="0" collapsed="false">
      <c r="B878" s="0" t="n">
        <f aca="false">IF(OR(B$3="",Consolidado!$D878=""),0,IF(ISNUMBER(SEARCH(B$3,Consolidado!$D878)),IF(COUNTIFS(Consolidado!$AC$5:AC878,Consolidado!$AC878,Consolidado!$D$5:D878,"*"&amp;B$3&amp;"*")=1,1,0),0))</f>
        <v>0</v>
      </c>
      <c r="C878" s="0" t="n">
        <f aca="false">IF(OR(C$3="",Consolidado!$D878=""),0,IF(ISNUMBER(SEARCH(C$3,Consolidado!$D878)),IF(COUNTIFS(Consolidado!$AC$5:AC878,Consolidado!$AC878,Consolidado!$D$5:D878,"*"&amp;C$3&amp;"*")=1,1,0),0))</f>
        <v>0</v>
      </c>
      <c r="D878" s="0" t="n">
        <f aca="false">IF(OR(D$3="",Consolidado!$D878=""),0,IF(ISNUMBER(SEARCH(D$3,Consolidado!$D878)),IF(COUNTIFS(Consolidado!$AC$5:AC878,Consolidado!$AC878,Consolidado!$D$5:D878,"*"&amp;D$3&amp;"*")=1,1,0),0))</f>
        <v>0</v>
      </c>
      <c r="E878" s="0" t="n">
        <f aca="false">IF(OR(E$3="",Consolidado!$D878=""),0,IF(ISNUMBER(SEARCH(E$3,Consolidado!$D878)),IF(COUNTIFS(Consolidado!$AC$5:AC878,Consolidado!$AC878,Consolidado!$D$5:D878,"*"&amp;E$3&amp;"*")=1,1,0),0))</f>
        <v>0</v>
      </c>
      <c r="F878" s="0" t="n">
        <f aca="false">IF(OR(F$3="",Consolidado!$D878=""),0,IF(ISNUMBER(SEARCH(F$3,Consolidado!$D878)),IF(COUNTIFS(Consolidado!$AC$5:AC878,Consolidado!$AC878,Consolidado!$D$5:D878,"*"&amp;F$3&amp;"*")=1,1,0),0))</f>
        <v>0</v>
      </c>
      <c r="G878" s="0" t="n">
        <f aca="false">IF(OR(G$3="",Consolidado!$D878=""),0,IF(ISNUMBER(SEARCH(G$3,Consolidado!$D878)),IF(COUNTIFS(Consolidado!$AC$5:AC878,Consolidado!$AC878,Consolidado!$D$5:D878,"*"&amp;G$3&amp;"*")=1,1,0),0))</f>
        <v>0</v>
      </c>
      <c r="H878" s="0" t="n">
        <f aca="false">IF(OR(H$3="",Consolidado!$D878=""),0,IF(ISNUMBER(SEARCH(H$3,Consolidado!$D878)),IF(COUNTIFS(Consolidado!$AC$5:AC878,Consolidado!$AC878,Consolidado!$D$5:D878,"*"&amp;H$3&amp;"*")=1,1,0),0))</f>
        <v>0</v>
      </c>
      <c r="I878" s="0" t="n">
        <f aca="false">IF(OR(I$3="",Consolidado!$D878=""),0,IF(ISNUMBER(SEARCH(I$3,Consolidado!$D878)),IF(COUNTIFS(Consolidado!$AC$5:AC878,Consolidado!$AC878,Consolidado!$D$5:D878,"*"&amp;I$3&amp;"*")=1,1,0),0))</f>
        <v>0</v>
      </c>
      <c r="J878" s="0" t="n">
        <f aca="false">IF(OR(J$3="",Consolidado!$D878=""),0,IF(ISNUMBER(SEARCH(J$3,Consolidado!$D878)),IF(COUNTIFS(Consolidado!$AC$5:AC878,Consolidado!$AC878,Consolidado!$D$5:D878,"*"&amp;J$3&amp;"*")=1,1,0),0))</f>
        <v>0</v>
      </c>
      <c r="K878" s="0" t="n">
        <f aca="false">IF(OR(K$3="",Consolidado!$D878=""),0,IF(ISNUMBER(SEARCH(K$3,Consolidado!$D878)),IF(COUNTIFS(Consolidado!$AC$5:AC878,Consolidado!$AC878,Consolidado!$D$5:D878,"*"&amp;K$3&amp;"*")=1,1,0),0))</f>
        <v>0</v>
      </c>
      <c r="L878" s="0" t="n">
        <f aca="false">IF(OR(L$3="",Consolidado!$D878=""),0,IF(ISNUMBER(SEARCH(L$3,Consolidado!$D878)),IF(COUNTIFS(Consolidado!$AC$5:AC878,Consolidado!$AC878,Consolidado!$D$5:D878,"*"&amp;L$3&amp;"*")=1,1,0),0))</f>
        <v>0</v>
      </c>
      <c r="M878" s="0" t="n">
        <f aca="false">IF(OR(M$3="",Consolidado!$D878=""),0,IF(ISNUMBER(SEARCH(M$3,Consolidado!$D878)),IF(COUNTIFS(Consolidado!$AC$5:AC878,Consolidado!$AC878,Consolidado!$D$5:D878,"*"&amp;M$3&amp;"*")=1,1,0),0))</f>
        <v>0</v>
      </c>
      <c r="N878" s="0" t="n">
        <f aca="false">IF(OR(N$3="",Consolidado!$D878=""),0,IF(ISNUMBER(SEARCH(N$3,Consolidado!$D878)),IF(COUNTIFS(Consolidado!$AC$5:AC878,Consolidado!$AC878,Consolidado!$D$5:D878,"*"&amp;N$3&amp;"*")=1,1,0),0))</f>
        <v>0</v>
      </c>
      <c r="O878" s="0" t="n">
        <f aca="false">IF(OR(O$3="",Consolidado!$D878=""),0,IF(ISNUMBER(SEARCH(O$3,Consolidado!$D878)),IF(COUNTIFS(Consolidado!$AC$5:AC878,Consolidado!$AC878,Consolidado!$D$5:D878,"*"&amp;O$3&amp;"*")=1,1,0),0))</f>
        <v>0</v>
      </c>
      <c r="P878" s="0" t="n">
        <f aca="false">IF(OR(P$3="",Consolidado!$D878=""),0,IF(ISNUMBER(SEARCH(P$3,Consolidado!$D878)),IF(COUNTIFS(Consolidado!$AC$5:AC878,Consolidado!$AC878,Consolidado!$D$5:D878,"*"&amp;P$3&amp;"*")=1,1,0),0))</f>
        <v>0</v>
      </c>
      <c r="Q878" s="0" t="n">
        <f aca="false">IF(OR(Q$3="",Consolidado!$D878=""),0,IF(ISNUMBER(SEARCH(Q$3,Consolidado!$D878)),IF(COUNTIFS(Consolidado!$AC$5:AC878,Consolidado!$AC878,Consolidado!$D$5:D878,"*"&amp;Q$3&amp;"*")=1,1,0),0))</f>
        <v>0</v>
      </c>
      <c r="R878" s="0" t="n">
        <f aca="false">IF(OR(R$3="",Consolidado!$D878=""),0,IF(ISNUMBER(SEARCH(R$3,Consolidado!$D878)),IF(COUNTIFS(Consolidado!$AC$5:AC878,Consolidado!$AC878,Consolidado!$D$5:D878,"*"&amp;R$3&amp;"*")=1,1,0),0))</f>
        <v>0</v>
      </c>
      <c r="S878" s="0" t="n">
        <f aca="false">IF(OR(S$3="",Consolidado!$D878=""),0,IF(ISNUMBER(SEARCH(S$3,Consolidado!$D878)),IF(COUNTIFS(Consolidado!$AC$5:AC878,Consolidado!$AC878,Consolidado!$D$5:D878,"*"&amp;S$3&amp;"*")=1,1,0),0))</f>
        <v>0</v>
      </c>
      <c r="T878" s="0" t="n">
        <f aca="false">IF(OR(T$3="",Consolidado!$D878=""),0,IF(ISNUMBER(SEARCH(T$3,Consolidado!$D878)),IF(COUNTIFS(Consolidado!$AC$5:AC878,Consolidado!$AC878,Consolidado!$D$5:D878,"*"&amp;T$3&amp;"*")=1,1,0),0))</f>
        <v>0</v>
      </c>
      <c r="U878" s="0" t="n">
        <f aca="false">IF(OR(U$3="",Consolidado!$D878=""),0,IF(ISNUMBER(SEARCH(U$3,Consolidado!$D878)),IF(COUNTIFS(Consolidado!$AC$5:AC878,Consolidado!$AC878,Consolidado!$D$5:D878,"*"&amp;U$3&amp;"*")=1,1,0),0))</f>
        <v>0</v>
      </c>
      <c r="V878" s="0" t="n">
        <f aca="false">IF(OR(V$3="",Consolidado!$D878=""),0,IF(ISNUMBER(SEARCH(V$3,Consolidado!$D878)),IF(COUNTIFS(Consolidado!$AC$5:AC878,Consolidado!$AC878,Consolidado!$D$5:D878,"*"&amp;V$3&amp;"*")=1,1,0),0))</f>
        <v>0</v>
      </c>
      <c r="W878" s="0" t="n">
        <f aca="false">IF(OR(W$3="",Consolidado!$D878=""),0,IF(ISNUMBER(SEARCH(W$3,Consolidado!$D878)),IF(COUNTIFS(Consolidado!$AC$5:AC878,Consolidado!$AC878,Consolidado!$D$5:D878,"*"&amp;W$3&amp;"*")=1,1,0),0))</f>
        <v>0</v>
      </c>
      <c r="X878" s="0" t="n">
        <f aca="false">IF(OR(X$3="",Consolidado!$D878=""),0,IF(ISNUMBER(SEARCH(X$3,Consolidado!$D878)),IF(COUNTIFS(Consolidado!$AC$5:AC878,Consolidado!$AC878,Consolidado!$D$5:D878,"*"&amp;X$3&amp;"*")=1,1,0),0))</f>
        <v>0</v>
      </c>
      <c r="Y878" s="0" t="n">
        <f aca="false">IF(OR(Y$3="",Consolidado!$D878=""),0,IF(ISNUMBER(SEARCH(Y$3,Consolidado!$D878)),IF(COUNTIFS(Consolidado!$AC$5:AC878,Consolidado!$AC878,Consolidado!$D$5:D878,"*"&amp;Y$3&amp;"*")=1,1,0),0))</f>
        <v>0</v>
      </c>
      <c r="Z878" s="0" t="n">
        <f aca="false">IF(OR(Z$3="",Consolidado!$D878=""),0,IF(ISNUMBER(SEARCH(Z$3,Consolidado!$D878)),IF(COUNTIFS(Consolidado!$AC$5:AC878,Consolidado!$AC878,Consolidado!$D$5:D878,"*"&amp;Z$3&amp;"*")=1,1,0),0))</f>
        <v>0</v>
      </c>
      <c r="AA878" s="0" t="n">
        <f aca="false">IF(OR(AA$3="",Consolidado!$D878=""),0,IF(ISNUMBER(SEARCH(AA$3,Consolidado!$D878)),IF(COUNTIFS(Consolidado!$AC$5:AC878,Consolidado!$AC878,Consolidado!$D$5:D878,"*"&amp;AA$3&amp;"*")=1,1,0),0))</f>
        <v>0</v>
      </c>
      <c r="AB878" s="0" t="n">
        <f aca="false">IF(OR(AB$3="",Consolidado!$D878=""),0,IF(ISNUMBER(SEARCH(AB$3,Consolidado!$D878)),IF(COUNTIFS(Consolidado!$AC$5:AC878,Consolidado!$AC878,Consolidado!$D$5:D878,"*"&amp;AB$3&amp;"*")=1,1,0),0))</f>
        <v>0</v>
      </c>
      <c r="AC878" s="0" t="n">
        <f aca="false">IF(OR(AC$3="",Consolidado!$D878=""),0,IF(ISNUMBER(SEARCH(AC$3,Consolidado!$D878)),IF(COUNTIFS(Consolidado!$AC$5:AC878,Consolidado!$AC878,Consolidado!$D$5:D878,"*"&amp;AC$3&amp;"*")=1,1,0),0))</f>
        <v>0</v>
      </c>
      <c r="AD878" s="0" t="n">
        <f aca="false">IF(OR(AD$3="",Consolidado!$D878=""),0,IF(ISNUMBER(SEARCH(AD$3,Consolidado!$D878)),IF(COUNTIFS(Consolidado!$AC$5:AC878,Consolidado!$AC878,Consolidado!$D$5:D878,"*"&amp;AD$3&amp;"*")=1,1,0),0))</f>
        <v>0</v>
      </c>
      <c r="AE878" s="0" t="n">
        <f aca="false">IF(OR(AE$3="",Consolidado!$D878=""),0,IF(ISNUMBER(SEARCH(AE$3,Consolidado!$D878)),IF(COUNTIFS(Consolidado!$AC$5:AC878,Consolidado!$AC878,Consolidado!$D$5:D878,"*"&amp;AE$3&amp;"*")=1,1,0),0))</f>
        <v>0</v>
      </c>
      <c r="AF878" s="0" t="n">
        <f aca="false">IF(OR(AF$3="",Consolidado!$D878=""),0,IF(ISNUMBER(SEARCH(AF$3,Consolidado!$D878)),IF(COUNTIFS(Consolidado!$AC$5:AC878,Consolidado!$AC878,Consolidado!$D$5:D878,"*"&amp;AF$3&amp;"*")=1,1,0),0))</f>
        <v>0</v>
      </c>
      <c r="AG878" s="0" t="n">
        <f aca="false">IF(OR(AG$3="",Consolidado!$D878=""),0,IF(ISNUMBER(SEARCH(AG$3,Consolidado!$D878)),IF(COUNTIFS(Consolidado!$AC$5:AC878,Consolidado!$AC878,Consolidado!$D$5:D878,"*"&amp;AG$3&amp;"*")=1,1,0),0))</f>
        <v>0</v>
      </c>
      <c r="AH878" s="0" t="n">
        <f aca="false">IF(OR(AH$3="",Consolidado!$D878=""),0,IF(ISNUMBER(SEARCH(AH$3,Consolidado!$D878)),IF(COUNTIFS(Consolidado!$AC$5:AC878,Consolidado!$AC878,Consolidado!$D$5:D878,"*"&amp;AH$3&amp;"*")=1,1,0),0))</f>
        <v>0</v>
      </c>
      <c r="AI878" s="0" t="n">
        <f aca="false">IF(OR(AI$3="",Consolidado!$D878=""),0,IF(ISNUMBER(SEARCH(AI$3,Consolidado!$D878)),IF(COUNTIFS(Consolidado!$AC$5:AC878,Consolidado!$AC878,Consolidado!$D$5:D878,"*"&amp;AI$3&amp;"*")=1,1,0),0))</f>
        <v>0</v>
      </c>
      <c r="AJ878" s="0" t="n">
        <f aca="false">IF(OR(AJ$3="",Consolidado!$D878=""),0,IF(ISNUMBER(SEARCH(AJ$3,Consolidado!$D878)),IF(COUNTIFS(Consolidado!$AC$5:AC878,Consolidado!$AC878,Consolidado!$D$5:D878,"*"&amp;AJ$3&amp;"*")=1,1,0),0))</f>
        <v>0</v>
      </c>
      <c r="AK878" s="0" t="n">
        <f aca="false">IF(OR(AK$3="",Consolidado!$D878=""),0,IF(ISNUMBER(SEARCH(AK$3,Consolidado!$D878)),IF(COUNTIFS(Consolidado!$AC$5:AC878,Consolidado!$AC878,Consolidado!$D$5:D878,"*"&amp;AK$3&amp;"*")=1,1,0),0))</f>
        <v>0</v>
      </c>
      <c r="AL878" s="0" t="n">
        <f aca="false">IF(OR(AL$3="",Consolidado!$D878=""),0,IF(ISNUMBER(SEARCH(AL$3,Consolidado!$D878)),IF(COUNTIFS(Consolidado!$AC$5:AC878,Consolidado!$AC878,Consolidado!$D$5:D878,"*"&amp;AL$3&amp;"*")=1,1,0),0))</f>
        <v>0</v>
      </c>
      <c r="AM878" s="0" t="n">
        <f aca="false">IF(OR(AM$3="",Consolidado!$D878=""),0,IF(ISNUMBER(SEARCH(AM$3,Consolidado!$D878)),IF(COUNTIFS(Consolidado!$AC$5:AC878,Consolidado!$AC878,Consolidado!$D$5:D878,"*"&amp;AM$3&amp;"*")=1,1,0),0))</f>
        <v>0</v>
      </c>
      <c r="AN878" s="0" t="n">
        <f aca="false">IF(OR(AN$3="",Consolidado!$D878=""),0,IF(ISNUMBER(SEARCH(AN$3,Consolidado!$D878)),IF(COUNTIFS(Consolidado!$AC$5:AC878,Consolidado!$AC878,Consolidado!$D$5:D878,"*"&amp;AN$3&amp;"*")=1,1,0),0))</f>
        <v>0</v>
      </c>
      <c r="AO878" s="0" t="n">
        <f aca="false">IF(OR(AO$3="",Consolidado!$D878=""),0,IF(ISNUMBER(SEARCH(AO$3,Consolidado!$D878)),IF(COUNTIFS(Consolidado!$AC$5:AC878,Consolidado!$AC878,Consolidado!$D$5:D878,"*"&amp;AO$3&amp;"*")=1,1,0),0))</f>
        <v>0</v>
      </c>
    </row>
    <row r="879" customFormat="false" ht="15" hidden="false" customHeight="false" outlineLevel="0" collapsed="false">
      <c r="B879" s="0" t="n">
        <f aca="false">IF(OR(B$3="",Consolidado!$D879=""),0,IF(ISNUMBER(SEARCH(B$3,Consolidado!$D879)),IF(COUNTIFS(Consolidado!$AC$5:AC879,Consolidado!$AC879,Consolidado!$D$5:D879,"*"&amp;B$3&amp;"*")=1,1,0),0))</f>
        <v>0</v>
      </c>
      <c r="C879" s="0" t="n">
        <f aca="false">IF(OR(C$3="",Consolidado!$D879=""),0,IF(ISNUMBER(SEARCH(C$3,Consolidado!$D879)),IF(COUNTIFS(Consolidado!$AC$5:AC879,Consolidado!$AC879,Consolidado!$D$5:D879,"*"&amp;C$3&amp;"*")=1,1,0),0))</f>
        <v>0</v>
      </c>
      <c r="D879" s="0" t="n">
        <f aca="false">IF(OR(D$3="",Consolidado!$D879=""),0,IF(ISNUMBER(SEARCH(D$3,Consolidado!$D879)),IF(COUNTIFS(Consolidado!$AC$5:AC879,Consolidado!$AC879,Consolidado!$D$5:D879,"*"&amp;D$3&amp;"*")=1,1,0),0))</f>
        <v>0</v>
      </c>
      <c r="E879" s="0" t="n">
        <f aca="false">IF(OR(E$3="",Consolidado!$D879=""),0,IF(ISNUMBER(SEARCH(E$3,Consolidado!$D879)),IF(COUNTIFS(Consolidado!$AC$5:AC879,Consolidado!$AC879,Consolidado!$D$5:D879,"*"&amp;E$3&amp;"*")=1,1,0),0))</f>
        <v>0</v>
      </c>
      <c r="F879" s="0" t="n">
        <f aca="false">IF(OR(F$3="",Consolidado!$D879=""),0,IF(ISNUMBER(SEARCH(F$3,Consolidado!$D879)),IF(COUNTIFS(Consolidado!$AC$5:AC879,Consolidado!$AC879,Consolidado!$D$5:D879,"*"&amp;F$3&amp;"*")=1,1,0),0))</f>
        <v>0</v>
      </c>
      <c r="G879" s="0" t="n">
        <f aca="false">IF(OR(G$3="",Consolidado!$D879=""),0,IF(ISNUMBER(SEARCH(G$3,Consolidado!$D879)),IF(COUNTIFS(Consolidado!$AC$5:AC879,Consolidado!$AC879,Consolidado!$D$5:D879,"*"&amp;G$3&amp;"*")=1,1,0),0))</f>
        <v>0</v>
      </c>
      <c r="H879" s="0" t="n">
        <f aca="false">IF(OR(H$3="",Consolidado!$D879=""),0,IF(ISNUMBER(SEARCH(H$3,Consolidado!$D879)),IF(COUNTIFS(Consolidado!$AC$5:AC879,Consolidado!$AC879,Consolidado!$D$5:D879,"*"&amp;H$3&amp;"*")=1,1,0),0))</f>
        <v>0</v>
      </c>
      <c r="I879" s="0" t="n">
        <f aca="false">IF(OR(I$3="",Consolidado!$D879=""),0,IF(ISNUMBER(SEARCH(I$3,Consolidado!$D879)),IF(COUNTIFS(Consolidado!$AC$5:AC879,Consolidado!$AC879,Consolidado!$D$5:D879,"*"&amp;I$3&amp;"*")=1,1,0),0))</f>
        <v>0</v>
      </c>
      <c r="J879" s="0" t="n">
        <f aca="false">IF(OR(J$3="",Consolidado!$D879=""),0,IF(ISNUMBER(SEARCH(J$3,Consolidado!$D879)),IF(COUNTIFS(Consolidado!$AC$5:AC879,Consolidado!$AC879,Consolidado!$D$5:D879,"*"&amp;J$3&amp;"*")=1,1,0),0))</f>
        <v>0</v>
      </c>
      <c r="K879" s="0" t="n">
        <f aca="false">IF(OR(K$3="",Consolidado!$D879=""),0,IF(ISNUMBER(SEARCH(K$3,Consolidado!$D879)),IF(COUNTIFS(Consolidado!$AC$5:AC879,Consolidado!$AC879,Consolidado!$D$5:D879,"*"&amp;K$3&amp;"*")=1,1,0),0))</f>
        <v>0</v>
      </c>
      <c r="L879" s="0" t="n">
        <f aca="false">IF(OR(L$3="",Consolidado!$D879=""),0,IF(ISNUMBER(SEARCH(L$3,Consolidado!$D879)),IF(COUNTIFS(Consolidado!$AC$5:AC879,Consolidado!$AC879,Consolidado!$D$5:D879,"*"&amp;L$3&amp;"*")=1,1,0),0))</f>
        <v>0</v>
      </c>
      <c r="M879" s="0" t="n">
        <f aca="false">IF(OR(M$3="",Consolidado!$D879=""),0,IF(ISNUMBER(SEARCH(M$3,Consolidado!$D879)),IF(COUNTIFS(Consolidado!$AC$5:AC879,Consolidado!$AC879,Consolidado!$D$5:D879,"*"&amp;M$3&amp;"*")=1,1,0),0))</f>
        <v>0</v>
      </c>
      <c r="N879" s="0" t="n">
        <f aca="false">IF(OR(N$3="",Consolidado!$D879=""),0,IF(ISNUMBER(SEARCH(N$3,Consolidado!$D879)),IF(COUNTIFS(Consolidado!$AC$5:AC879,Consolidado!$AC879,Consolidado!$D$5:D879,"*"&amp;N$3&amp;"*")=1,1,0),0))</f>
        <v>0</v>
      </c>
      <c r="O879" s="0" t="n">
        <f aca="false">IF(OR(O$3="",Consolidado!$D879=""),0,IF(ISNUMBER(SEARCH(O$3,Consolidado!$D879)),IF(COUNTIFS(Consolidado!$AC$5:AC879,Consolidado!$AC879,Consolidado!$D$5:D879,"*"&amp;O$3&amp;"*")=1,1,0),0))</f>
        <v>0</v>
      </c>
      <c r="P879" s="0" t="n">
        <f aca="false">IF(OR(P$3="",Consolidado!$D879=""),0,IF(ISNUMBER(SEARCH(P$3,Consolidado!$D879)),IF(COUNTIFS(Consolidado!$AC$5:AC879,Consolidado!$AC879,Consolidado!$D$5:D879,"*"&amp;P$3&amp;"*")=1,1,0),0))</f>
        <v>0</v>
      </c>
      <c r="Q879" s="0" t="n">
        <f aca="false">IF(OR(Q$3="",Consolidado!$D879=""),0,IF(ISNUMBER(SEARCH(Q$3,Consolidado!$D879)),IF(COUNTIFS(Consolidado!$AC$5:AC879,Consolidado!$AC879,Consolidado!$D$5:D879,"*"&amp;Q$3&amp;"*")=1,1,0),0))</f>
        <v>0</v>
      </c>
      <c r="R879" s="0" t="n">
        <f aca="false">IF(OR(R$3="",Consolidado!$D879=""),0,IF(ISNUMBER(SEARCH(R$3,Consolidado!$D879)),IF(COUNTIFS(Consolidado!$AC$5:AC879,Consolidado!$AC879,Consolidado!$D$5:D879,"*"&amp;R$3&amp;"*")=1,1,0),0))</f>
        <v>0</v>
      </c>
      <c r="S879" s="0" t="n">
        <f aca="false">IF(OR(S$3="",Consolidado!$D879=""),0,IF(ISNUMBER(SEARCH(S$3,Consolidado!$D879)),IF(COUNTIFS(Consolidado!$AC$5:AC879,Consolidado!$AC879,Consolidado!$D$5:D879,"*"&amp;S$3&amp;"*")=1,1,0),0))</f>
        <v>0</v>
      </c>
      <c r="T879" s="0" t="n">
        <f aca="false">IF(OR(T$3="",Consolidado!$D879=""),0,IF(ISNUMBER(SEARCH(T$3,Consolidado!$D879)),IF(COUNTIFS(Consolidado!$AC$5:AC879,Consolidado!$AC879,Consolidado!$D$5:D879,"*"&amp;T$3&amp;"*")=1,1,0),0))</f>
        <v>0</v>
      </c>
      <c r="U879" s="0" t="n">
        <f aca="false">IF(OR(U$3="",Consolidado!$D879=""),0,IF(ISNUMBER(SEARCH(U$3,Consolidado!$D879)),IF(COUNTIFS(Consolidado!$AC$5:AC879,Consolidado!$AC879,Consolidado!$D$5:D879,"*"&amp;U$3&amp;"*")=1,1,0),0))</f>
        <v>0</v>
      </c>
      <c r="V879" s="0" t="n">
        <f aca="false">IF(OR(V$3="",Consolidado!$D879=""),0,IF(ISNUMBER(SEARCH(V$3,Consolidado!$D879)),IF(COUNTIFS(Consolidado!$AC$5:AC879,Consolidado!$AC879,Consolidado!$D$5:D879,"*"&amp;V$3&amp;"*")=1,1,0),0))</f>
        <v>0</v>
      </c>
      <c r="W879" s="0" t="n">
        <f aca="false">IF(OR(W$3="",Consolidado!$D879=""),0,IF(ISNUMBER(SEARCH(W$3,Consolidado!$D879)),IF(COUNTIFS(Consolidado!$AC$5:AC879,Consolidado!$AC879,Consolidado!$D$5:D879,"*"&amp;W$3&amp;"*")=1,1,0),0))</f>
        <v>0</v>
      </c>
      <c r="X879" s="0" t="n">
        <f aca="false">IF(OR(X$3="",Consolidado!$D879=""),0,IF(ISNUMBER(SEARCH(X$3,Consolidado!$D879)),IF(COUNTIFS(Consolidado!$AC$5:AC879,Consolidado!$AC879,Consolidado!$D$5:D879,"*"&amp;X$3&amp;"*")=1,1,0),0))</f>
        <v>0</v>
      </c>
      <c r="Y879" s="0" t="n">
        <f aca="false">IF(OR(Y$3="",Consolidado!$D879=""),0,IF(ISNUMBER(SEARCH(Y$3,Consolidado!$D879)),IF(COUNTIFS(Consolidado!$AC$5:AC879,Consolidado!$AC879,Consolidado!$D$5:D879,"*"&amp;Y$3&amp;"*")=1,1,0),0))</f>
        <v>0</v>
      </c>
      <c r="Z879" s="0" t="n">
        <f aca="false">IF(OR(Z$3="",Consolidado!$D879=""),0,IF(ISNUMBER(SEARCH(Z$3,Consolidado!$D879)),IF(COUNTIFS(Consolidado!$AC$5:AC879,Consolidado!$AC879,Consolidado!$D$5:D879,"*"&amp;Z$3&amp;"*")=1,1,0),0))</f>
        <v>0</v>
      </c>
      <c r="AA879" s="0" t="n">
        <f aca="false">IF(OR(AA$3="",Consolidado!$D879=""),0,IF(ISNUMBER(SEARCH(AA$3,Consolidado!$D879)),IF(COUNTIFS(Consolidado!$AC$5:AC879,Consolidado!$AC879,Consolidado!$D$5:D879,"*"&amp;AA$3&amp;"*")=1,1,0),0))</f>
        <v>0</v>
      </c>
      <c r="AB879" s="0" t="n">
        <f aca="false">IF(OR(AB$3="",Consolidado!$D879=""),0,IF(ISNUMBER(SEARCH(AB$3,Consolidado!$D879)),IF(COUNTIFS(Consolidado!$AC$5:AC879,Consolidado!$AC879,Consolidado!$D$5:D879,"*"&amp;AB$3&amp;"*")=1,1,0),0))</f>
        <v>0</v>
      </c>
      <c r="AC879" s="0" t="n">
        <f aca="false">IF(OR(AC$3="",Consolidado!$D879=""),0,IF(ISNUMBER(SEARCH(AC$3,Consolidado!$D879)),IF(COUNTIFS(Consolidado!$AC$5:AC879,Consolidado!$AC879,Consolidado!$D$5:D879,"*"&amp;AC$3&amp;"*")=1,1,0),0))</f>
        <v>0</v>
      </c>
      <c r="AD879" s="0" t="n">
        <f aca="false">IF(OR(AD$3="",Consolidado!$D879=""),0,IF(ISNUMBER(SEARCH(AD$3,Consolidado!$D879)),IF(COUNTIFS(Consolidado!$AC$5:AC879,Consolidado!$AC879,Consolidado!$D$5:D879,"*"&amp;AD$3&amp;"*")=1,1,0),0))</f>
        <v>0</v>
      </c>
      <c r="AE879" s="0" t="n">
        <f aca="false">IF(OR(AE$3="",Consolidado!$D879=""),0,IF(ISNUMBER(SEARCH(AE$3,Consolidado!$D879)),IF(COUNTIFS(Consolidado!$AC$5:AC879,Consolidado!$AC879,Consolidado!$D$5:D879,"*"&amp;AE$3&amp;"*")=1,1,0),0))</f>
        <v>0</v>
      </c>
      <c r="AF879" s="0" t="n">
        <f aca="false">IF(OR(AF$3="",Consolidado!$D879=""),0,IF(ISNUMBER(SEARCH(AF$3,Consolidado!$D879)),IF(COUNTIFS(Consolidado!$AC$5:AC879,Consolidado!$AC879,Consolidado!$D$5:D879,"*"&amp;AF$3&amp;"*")=1,1,0),0))</f>
        <v>0</v>
      </c>
      <c r="AG879" s="0" t="n">
        <f aca="false">IF(OR(AG$3="",Consolidado!$D879=""),0,IF(ISNUMBER(SEARCH(AG$3,Consolidado!$D879)),IF(COUNTIFS(Consolidado!$AC$5:AC879,Consolidado!$AC879,Consolidado!$D$5:D879,"*"&amp;AG$3&amp;"*")=1,1,0),0))</f>
        <v>0</v>
      </c>
      <c r="AH879" s="0" t="n">
        <f aca="false">IF(OR(AH$3="",Consolidado!$D879=""),0,IF(ISNUMBER(SEARCH(AH$3,Consolidado!$D879)),IF(COUNTIFS(Consolidado!$AC$5:AC879,Consolidado!$AC879,Consolidado!$D$5:D879,"*"&amp;AH$3&amp;"*")=1,1,0),0))</f>
        <v>0</v>
      </c>
      <c r="AI879" s="0" t="n">
        <f aca="false">IF(OR(AI$3="",Consolidado!$D879=""),0,IF(ISNUMBER(SEARCH(AI$3,Consolidado!$D879)),IF(COUNTIFS(Consolidado!$AC$5:AC879,Consolidado!$AC879,Consolidado!$D$5:D879,"*"&amp;AI$3&amp;"*")=1,1,0),0))</f>
        <v>0</v>
      </c>
      <c r="AJ879" s="0" t="n">
        <f aca="false">IF(OR(AJ$3="",Consolidado!$D879=""),0,IF(ISNUMBER(SEARCH(AJ$3,Consolidado!$D879)),IF(COUNTIFS(Consolidado!$AC$5:AC879,Consolidado!$AC879,Consolidado!$D$5:D879,"*"&amp;AJ$3&amp;"*")=1,1,0),0))</f>
        <v>0</v>
      </c>
      <c r="AK879" s="0" t="n">
        <f aca="false">IF(OR(AK$3="",Consolidado!$D879=""),0,IF(ISNUMBER(SEARCH(AK$3,Consolidado!$D879)),IF(COUNTIFS(Consolidado!$AC$5:AC879,Consolidado!$AC879,Consolidado!$D$5:D879,"*"&amp;AK$3&amp;"*")=1,1,0),0))</f>
        <v>0</v>
      </c>
      <c r="AL879" s="0" t="n">
        <f aca="false">IF(OR(AL$3="",Consolidado!$D879=""),0,IF(ISNUMBER(SEARCH(AL$3,Consolidado!$D879)),IF(COUNTIFS(Consolidado!$AC$5:AC879,Consolidado!$AC879,Consolidado!$D$5:D879,"*"&amp;AL$3&amp;"*")=1,1,0),0))</f>
        <v>0</v>
      </c>
      <c r="AM879" s="0" t="n">
        <f aca="false">IF(OR(AM$3="",Consolidado!$D879=""),0,IF(ISNUMBER(SEARCH(AM$3,Consolidado!$D879)),IF(COUNTIFS(Consolidado!$AC$5:AC879,Consolidado!$AC879,Consolidado!$D$5:D879,"*"&amp;AM$3&amp;"*")=1,1,0),0))</f>
        <v>0</v>
      </c>
      <c r="AN879" s="0" t="n">
        <f aca="false">IF(OR(AN$3="",Consolidado!$D879=""),0,IF(ISNUMBER(SEARCH(AN$3,Consolidado!$D879)),IF(COUNTIFS(Consolidado!$AC$5:AC879,Consolidado!$AC879,Consolidado!$D$5:D879,"*"&amp;AN$3&amp;"*")=1,1,0),0))</f>
        <v>0</v>
      </c>
      <c r="AO879" s="0" t="n">
        <f aca="false">IF(OR(AO$3="",Consolidado!$D879=""),0,IF(ISNUMBER(SEARCH(AO$3,Consolidado!$D879)),IF(COUNTIFS(Consolidado!$AC$5:AC879,Consolidado!$AC879,Consolidado!$D$5:D879,"*"&amp;AO$3&amp;"*")=1,1,0),0))</f>
        <v>0</v>
      </c>
    </row>
    <row r="880" customFormat="false" ht="15" hidden="false" customHeight="false" outlineLevel="0" collapsed="false">
      <c r="B880" s="0" t="n">
        <f aca="false">IF(OR(B$3="",Consolidado!$D880=""),0,IF(ISNUMBER(SEARCH(B$3,Consolidado!$D880)),IF(COUNTIFS(Consolidado!$AC$5:AC880,Consolidado!$AC880,Consolidado!$D$5:D880,"*"&amp;B$3&amp;"*")=1,1,0),0))</f>
        <v>0</v>
      </c>
      <c r="C880" s="0" t="n">
        <f aca="false">IF(OR(C$3="",Consolidado!$D880=""),0,IF(ISNUMBER(SEARCH(C$3,Consolidado!$D880)),IF(COUNTIFS(Consolidado!$AC$5:AC880,Consolidado!$AC880,Consolidado!$D$5:D880,"*"&amp;C$3&amp;"*")=1,1,0),0))</f>
        <v>0</v>
      </c>
      <c r="D880" s="0" t="n">
        <f aca="false">IF(OR(D$3="",Consolidado!$D880=""),0,IF(ISNUMBER(SEARCH(D$3,Consolidado!$D880)),IF(COUNTIFS(Consolidado!$AC$5:AC880,Consolidado!$AC880,Consolidado!$D$5:D880,"*"&amp;D$3&amp;"*")=1,1,0),0))</f>
        <v>0</v>
      </c>
      <c r="E880" s="0" t="n">
        <f aca="false">IF(OR(E$3="",Consolidado!$D880=""),0,IF(ISNUMBER(SEARCH(E$3,Consolidado!$D880)),IF(COUNTIFS(Consolidado!$AC$5:AC880,Consolidado!$AC880,Consolidado!$D$5:D880,"*"&amp;E$3&amp;"*")=1,1,0),0))</f>
        <v>0</v>
      </c>
      <c r="F880" s="0" t="n">
        <f aca="false">IF(OR(F$3="",Consolidado!$D880=""),0,IF(ISNUMBER(SEARCH(F$3,Consolidado!$D880)),IF(COUNTIFS(Consolidado!$AC$5:AC880,Consolidado!$AC880,Consolidado!$D$5:D880,"*"&amp;F$3&amp;"*")=1,1,0),0))</f>
        <v>0</v>
      </c>
      <c r="G880" s="0" t="n">
        <f aca="false">IF(OR(G$3="",Consolidado!$D880=""),0,IF(ISNUMBER(SEARCH(G$3,Consolidado!$D880)),IF(COUNTIFS(Consolidado!$AC$5:AC880,Consolidado!$AC880,Consolidado!$D$5:D880,"*"&amp;G$3&amp;"*")=1,1,0),0))</f>
        <v>0</v>
      </c>
      <c r="H880" s="0" t="n">
        <f aca="false">IF(OR(H$3="",Consolidado!$D880=""),0,IF(ISNUMBER(SEARCH(H$3,Consolidado!$D880)),IF(COUNTIFS(Consolidado!$AC$5:AC880,Consolidado!$AC880,Consolidado!$D$5:D880,"*"&amp;H$3&amp;"*")=1,1,0),0))</f>
        <v>0</v>
      </c>
      <c r="I880" s="0" t="n">
        <f aca="false">IF(OR(I$3="",Consolidado!$D880=""),0,IF(ISNUMBER(SEARCH(I$3,Consolidado!$D880)),IF(COUNTIFS(Consolidado!$AC$5:AC880,Consolidado!$AC880,Consolidado!$D$5:D880,"*"&amp;I$3&amp;"*")=1,1,0),0))</f>
        <v>0</v>
      </c>
      <c r="J880" s="0" t="n">
        <f aca="false">IF(OR(J$3="",Consolidado!$D880=""),0,IF(ISNUMBER(SEARCH(J$3,Consolidado!$D880)),IF(COUNTIFS(Consolidado!$AC$5:AC880,Consolidado!$AC880,Consolidado!$D$5:D880,"*"&amp;J$3&amp;"*")=1,1,0),0))</f>
        <v>0</v>
      </c>
      <c r="K880" s="0" t="n">
        <f aca="false">IF(OR(K$3="",Consolidado!$D880=""),0,IF(ISNUMBER(SEARCH(K$3,Consolidado!$D880)),IF(COUNTIFS(Consolidado!$AC$5:AC880,Consolidado!$AC880,Consolidado!$D$5:D880,"*"&amp;K$3&amp;"*")=1,1,0),0))</f>
        <v>0</v>
      </c>
      <c r="L880" s="0" t="n">
        <f aca="false">IF(OR(L$3="",Consolidado!$D880=""),0,IF(ISNUMBER(SEARCH(L$3,Consolidado!$D880)),IF(COUNTIFS(Consolidado!$AC$5:AC880,Consolidado!$AC880,Consolidado!$D$5:D880,"*"&amp;L$3&amp;"*")=1,1,0),0))</f>
        <v>0</v>
      </c>
      <c r="M880" s="0" t="n">
        <f aca="false">IF(OR(M$3="",Consolidado!$D880=""),0,IF(ISNUMBER(SEARCH(M$3,Consolidado!$D880)),IF(COUNTIFS(Consolidado!$AC$5:AC880,Consolidado!$AC880,Consolidado!$D$5:D880,"*"&amp;M$3&amp;"*")=1,1,0),0))</f>
        <v>0</v>
      </c>
      <c r="N880" s="0" t="n">
        <f aca="false">IF(OR(N$3="",Consolidado!$D880=""),0,IF(ISNUMBER(SEARCH(N$3,Consolidado!$D880)),IF(COUNTIFS(Consolidado!$AC$5:AC880,Consolidado!$AC880,Consolidado!$D$5:D880,"*"&amp;N$3&amp;"*")=1,1,0),0))</f>
        <v>0</v>
      </c>
      <c r="O880" s="0" t="n">
        <f aca="false">IF(OR(O$3="",Consolidado!$D880=""),0,IF(ISNUMBER(SEARCH(O$3,Consolidado!$D880)),IF(COUNTIFS(Consolidado!$AC$5:AC880,Consolidado!$AC880,Consolidado!$D$5:D880,"*"&amp;O$3&amp;"*")=1,1,0),0))</f>
        <v>0</v>
      </c>
      <c r="P880" s="0" t="n">
        <f aca="false">IF(OR(P$3="",Consolidado!$D880=""),0,IF(ISNUMBER(SEARCH(P$3,Consolidado!$D880)),IF(COUNTIFS(Consolidado!$AC$5:AC880,Consolidado!$AC880,Consolidado!$D$5:D880,"*"&amp;P$3&amp;"*")=1,1,0),0))</f>
        <v>0</v>
      </c>
      <c r="Q880" s="0" t="n">
        <f aca="false">IF(OR(Q$3="",Consolidado!$D880=""),0,IF(ISNUMBER(SEARCH(Q$3,Consolidado!$D880)),IF(COUNTIFS(Consolidado!$AC$5:AC880,Consolidado!$AC880,Consolidado!$D$5:D880,"*"&amp;Q$3&amp;"*")=1,1,0),0))</f>
        <v>0</v>
      </c>
      <c r="R880" s="0" t="n">
        <f aca="false">IF(OR(R$3="",Consolidado!$D880=""),0,IF(ISNUMBER(SEARCH(R$3,Consolidado!$D880)),IF(COUNTIFS(Consolidado!$AC$5:AC880,Consolidado!$AC880,Consolidado!$D$5:D880,"*"&amp;R$3&amp;"*")=1,1,0),0))</f>
        <v>0</v>
      </c>
      <c r="S880" s="0" t="n">
        <f aca="false">IF(OR(S$3="",Consolidado!$D880=""),0,IF(ISNUMBER(SEARCH(S$3,Consolidado!$D880)),IF(COUNTIFS(Consolidado!$AC$5:AC880,Consolidado!$AC880,Consolidado!$D$5:D880,"*"&amp;S$3&amp;"*")=1,1,0),0))</f>
        <v>0</v>
      </c>
      <c r="T880" s="0" t="n">
        <f aca="false">IF(OR(T$3="",Consolidado!$D880=""),0,IF(ISNUMBER(SEARCH(T$3,Consolidado!$D880)),IF(COUNTIFS(Consolidado!$AC$5:AC880,Consolidado!$AC880,Consolidado!$D$5:D880,"*"&amp;T$3&amp;"*")=1,1,0),0))</f>
        <v>0</v>
      </c>
      <c r="U880" s="0" t="n">
        <f aca="false">IF(OR(U$3="",Consolidado!$D880=""),0,IF(ISNUMBER(SEARCH(U$3,Consolidado!$D880)),IF(COUNTIFS(Consolidado!$AC$5:AC880,Consolidado!$AC880,Consolidado!$D$5:D880,"*"&amp;U$3&amp;"*")=1,1,0),0))</f>
        <v>0</v>
      </c>
      <c r="V880" s="0" t="n">
        <f aca="false">IF(OR(V$3="",Consolidado!$D880=""),0,IF(ISNUMBER(SEARCH(V$3,Consolidado!$D880)),IF(COUNTIFS(Consolidado!$AC$5:AC880,Consolidado!$AC880,Consolidado!$D$5:D880,"*"&amp;V$3&amp;"*")=1,1,0),0))</f>
        <v>0</v>
      </c>
      <c r="W880" s="0" t="n">
        <f aca="false">IF(OR(W$3="",Consolidado!$D880=""),0,IF(ISNUMBER(SEARCH(W$3,Consolidado!$D880)),IF(COUNTIFS(Consolidado!$AC$5:AC880,Consolidado!$AC880,Consolidado!$D$5:D880,"*"&amp;W$3&amp;"*")=1,1,0),0))</f>
        <v>0</v>
      </c>
      <c r="X880" s="0" t="n">
        <f aca="false">IF(OR(X$3="",Consolidado!$D880=""),0,IF(ISNUMBER(SEARCH(X$3,Consolidado!$D880)),IF(COUNTIFS(Consolidado!$AC$5:AC880,Consolidado!$AC880,Consolidado!$D$5:D880,"*"&amp;X$3&amp;"*")=1,1,0),0))</f>
        <v>0</v>
      </c>
      <c r="Y880" s="0" t="n">
        <f aca="false">IF(OR(Y$3="",Consolidado!$D880=""),0,IF(ISNUMBER(SEARCH(Y$3,Consolidado!$D880)),IF(COUNTIFS(Consolidado!$AC$5:AC880,Consolidado!$AC880,Consolidado!$D$5:D880,"*"&amp;Y$3&amp;"*")=1,1,0),0))</f>
        <v>0</v>
      </c>
      <c r="Z880" s="0" t="n">
        <f aca="false">IF(OR(Z$3="",Consolidado!$D880=""),0,IF(ISNUMBER(SEARCH(Z$3,Consolidado!$D880)),IF(COUNTIFS(Consolidado!$AC$5:AC880,Consolidado!$AC880,Consolidado!$D$5:D880,"*"&amp;Z$3&amp;"*")=1,1,0),0))</f>
        <v>0</v>
      </c>
      <c r="AA880" s="0" t="n">
        <f aca="false">IF(OR(AA$3="",Consolidado!$D880=""),0,IF(ISNUMBER(SEARCH(AA$3,Consolidado!$D880)),IF(COUNTIFS(Consolidado!$AC$5:AC880,Consolidado!$AC880,Consolidado!$D$5:D880,"*"&amp;AA$3&amp;"*")=1,1,0),0))</f>
        <v>0</v>
      </c>
      <c r="AB880" s="0" t="n">
        <f aca="false">IF(OR(AB$3="",Consolidado!$D880=""),0,IF(ISNUMBER(SEARCH(AB$3,Consolidado!$D880)),IF(COUNTIFS(Consolidado!$AC$5:AC880,Consolidado!$AC880,Consolidado!$D$5:D880,"*"&amp;AB$3&amp;"*")=1,1,0),0))</f>
        <v>0</v>
      </c>
      <c r="AC880" s="0" t="n">
        <f aca="false">IF(OR(AC$3="",Consolidado!$D880=""),0,IF(ISNUMBER(SEARCH(AC$3,Consolidado!$D880)),IF(COUNTIFS(Consolidado!$AC$5:AC880,Consolidado!$AC880,Consolidado!$D$5:D880,"*"&amp;AC$3&amp;"*")=1,1,0),0))</f>
        <v>0</v>
      </c>
      <c r="AD880" s="0" t="n">
        <f aca="false">IF(OR(AD$3="",Consolidado!$D880=""),0,IF(ISNUMBER(SEARCH(AD$3,Consolidado!$D880)),IF(COUNTIFS(Consolidado!$AC$5:AC880,Consolidado!$AC880,Consolidado!$D$5:D880,"*"&amp;AD$3&amp;"*")=1,1,0),0))</f>
        <v>0</v>
      </c>
      <c r="AE880" s="0" t="n">
        <f aca="false">IF(OR(AE$3="",Consolidado!$D880=""),0,IF(ISNUMBER(SEARCH(AE$3,Consolidado!$D880)),IF(COUNTIFS(Consolidado!$AC$5:AC880,Consolidado!$AC880,Consolidado!$D$5:D880,"*"&amp;AE$3&amp;"*")=1,1,0),0))</f>
        <v>0</v>
      </c>
      <c r="AF880" s="0" t="n">
        <f aca="false">IF(OR(AF$3="",Consolidado!$D880=""),0,IF(ISNUMBER(SEARCH(AF$3,Consolidado!$D880)),IF(COUNTIFS(Consolidado!$AC$5:AC880,Consolidado!$AC880,Consolidado!$D$5:D880,"*"&amp;AF$3&amp;"*")=1,1,0),0))</f>
        <v>0</v>
      </c>
      <c r="AG880" s="0" t="n">
        <f aca="false">IF(OR(AG$3="",Consolidado!$D880=""),0,IF(ISNUMBER(SEARCH(AG$3,Consolidado!$D880)),IF(COUNTIFS(Consolidado!$AC$5:AC880,Consolidado!$AC880,Consolidado!$D$5:D880,"*"&amp;AG$3&amp;"*")=1,1,0),0))</f>
        <v>0</v>
      </c>
      <c r="AH880" s="0" t="n">
        <f aca="false">IF(OR(AH$3="",Consolidado!$D880=""),0,IF(ISNUMBER(SEARCH(AH$3,Consolidado!$D880)),IF(COUNTIFS(Consolidado!$AC$5:AC880,Consolidado!$AC880,Consolidado!$D$5:D880,"*"&amp;AH$3&amp;"*")=1,1,0),0))</f>
        <v>0</v>
      </c>
      <c r="AI880" s="0" t="n">
        <f aca="false">IF(OR(AI$3="",Consolidado!$D880=""),0,IF(ISNUMBER(SEARCH(AI$3,Consolidado!$D880)),IF(COUNTIFS(Consolidado!$AC$5:AC880,Consolidado!$AC880,Consolidado!$D$5:D880,"*"&amp;AI$3&amp;"*")=1,1,0),0))</f>
        <v>0</v>
      </c>
      <c r="AJ880" s="0" t="n">
        <f aca="false">IF(OR(AJ$3="",Consolidado!$D880=""),0,IF(ISNUMBER(SEARCH(AJ$3,Consolidado!$D880)),IF(COUNTIFS(Consolidado!$AC$5:AC880,Consolidado!$AC880,Consolidado!$D$5:D880,"*"&amp;AJ$3&amp;"*")=1,1,0),0))</f>
        <v>0</v>
      </c>
      <c r="AK880" s="0" t="n">
        <f aca="false">IF(OR(AK$3="",Consolidado!$D880=""),0,IF(ISNUMBER(SEARCH(AK$3,Consolidado!$D880)),IF(COUNTIFS(Consolidado!$AC$5:AC880,Consolidado!$AC880,Consolidado!$D$5:D880,"*"&amp;AK$3&amp;"*")=1,1,0),0))</f>
        <v>0</v>
      </c>
      <c r="AL880" s="0" t="n">
        <f aca="false">IF(OR(AL$3="",Consolidado!$D880=""),0,IF(ISNUMBER(SEARCH(AL$3,Consolidado!$D880)),IF(COUNTIFS(Consolidado!$AC$5:AC880,Consolidado!$AC880,Consolidado!$D$5:D880,"*"&amp;AL$3&amp;"*")=1,1,0),0))</f>
        <v>0</v>
      </c>
      <c r="AM880" s="0" t="n">
        <f aca="false">IF(OR(AM$3="",Consolidado!$D880=""),0,IF(ISNUMBER(SEARCH(AM$3,Consolidado!$D880)),IF(COUNTIFS(Consolidado!$AC$5:AC880,Consolidado!$AC880,Consolidado!$D$5:D880,"*"&amp;AM$3&amp;"*")=1,1,0),0))</f>
        <v>0</v>
      </c>
      <c r="AN880" s="0" t="n">
        <f aca="false">IF(OR(AN$3="",Consolidado!$D880=""),0,IF(ISNUMBER(SEARCH(AN$3,Consolidado!$D880)),IF(COUNTIFS(Consolidado!$AC$5:AC880,Consolidado!$AC880,Consolidado!$D$5:D880,"*"&amp;AN$3&amp;"*")=1,1,0),0))</f>
        <v>0</v>
      </c>
      <c r="AO880" s="0" t="n">
        <f aca="false">IF(OR(AO$3="",Consolidado!$D880=""),0,IF(ISNUMBER(SEARCH(AO$3,Consolidado!$D880)),IF(COUNTIFS(Consolidado!$AC$5:AC880,Consolidado!$AC880,Consolidado!$D$5:D880,"*"&amp;AO$3&amp;"*")=1,1,0),0))</f>
        <v>0</v>
      </c>
    </row>
    <row r="881" customFormat="false" ht="15" hidden="false" customHeight="false" outlineLevel="0" collapsed="false">
      <c r="B881" s="0" t="n">
        <f aca="false">IF(OR(B$3="",Consolidado!$D881=""),0,IF(ISNUMBER(SEARCH(B$3,Consolidado!$D881)),IF(COUNTIFS(Consolidado!$AC$5:AC881,Consolidado!$AC881,Consolidado!$D$5:D881,"*"&amp;B$3&amp;"*")=1,1,0),0))</f>
        <v>0</v>
      </c>
      <c r="C881" s="0" t="n">
        <f aca="false">IF(OR(C$3="",Consolidado!$D881=""),0,IF(ISNUMBER(SEARCH(C$3,Consolidado!$D881)),IF(COUNTIFS(Consolidado!$AC$5:AC881,Consolidado!$AC881,Consolidado!$D$5:D881,"*"&amp;C$3&amp;"*")=1,1,0),0))</f>
        <v>0</v>
      </c>
      <c r="D881" s="0" t="n">
        <f aca="false">IF(OR(D$3="",Consolidado!$D881=""),0,IF(ISNUMBER(SEARCH(D$3,Consolidado!$D881)),IF(COUNTIFS(Consolidado!$AC$5:AC881,Consolidado!$AC881,Consolidado!$D$5:D881,"*"&amp;D$3&amp;"*")=1,1,0),0))</f>
        <v>0</v>
      </c>
      <c r="E881" s="0" t="n">
        <f aca="false">IF(OR(E$3="",Consolidado!$D881=""),0,IF(ISNUMBER(SEARCH(E$3,Consolidado!$D881)),IF(COUNTIFS(Consolidado!$AC$5:AC881,Consolidado!$AC881,Consolidado!$D$5:D881,"*"&amp;E$3&amp;"*")=1,1,0),0))</f>
        <v>0</v>
      </c>
      <c r="F881" s="0" t="n">
        <f aca="false">IF(OR(F$3="",Consolidado!$D881=""),0,IF(ISNUMBER(SEARCH(F$3,Consolidado!$D881)),IF(COUNTIFS(Consolidado!$AC$5:AC881,Consolidado!$AC881,Consolidado!$D$5:D881,"*"&amp;F$3&amp;"*")=1,1,0),0))</f>
        <v>0</v>
      </c>
      <c r="G881" s="0" t="n">
        <f aca="false">IF(OR(G$3="",Consolidado!$D881=""),0,IF(ISNUMBER(SEARCH(G$3,Consolidado!$D881)),IF(COUNTIFS(Consolidado!$AC$5:AC881,Consolidado!$AC881,Consolidado!$D$5:D881,"*"&amp;G$3&amp;"*")=1,1,0),0))</f>
        <v>0</v>
      </c>
      <c r="H881" s="0" t="n">
        <f aca="false">IF(OR(H$3="",Consolidado!$D881=""),0,IF(ISNUMBER(SEARCH(H$3,Consolidado!$D881)),IF(COUNTIFS(Consolidado!$AC$5:AC881,Consolidado!$AC881,Consolidado!$D$5:D881,"*"&amp;H$3&amp;"*")=1,1,0),0))</f>
        <v>0</v>
      </c>
      <c r="I881" s="0" t="n">
        <f aca="false">IF(OR(I$3="",Consolidado!$D881=""),0,IF(ISNUMBER(SEARCH(I$3,Consolidado!$D881)),IF(COUNTIFS(Consolidado!$AC$5:AC881,Consolidado!$AC881,Consolidado!$D$5:D881,"*"&amp;I$3&amp;"*")=1,1,0),0))</f>
        <v>0</v>
      </c>
      <c r="J881" s="0" t="n">
        <f aca="false">IF(OR(J$3="",Consolidado!$D881=""),0,IF(ISNUMBER(SEARCH(J$3,Consolidado!$D881)),IF(COUNTIFS(Consolidado!$AC$5:AC881,Consolidado!$AC881,Consolidado!$D$5:D881,"*"&amp;J$3&amp;"*")=1,1,0),0))</f>
        <v>0</v>
      </c>
      <c r="K881" s="0" t="n">
        <f aca="false">IF(OR(K$3="",Consolidado!$D881=""),0,IF(ISNUMBER(SEARCH(K$3,Consolidado!$D881)),IF(COUNTIFS(Consolidado!$AC$5:AC881,Consolidado!$AC881,Consolidado!$D$5:D881,"*"&amp;K$3&amp;"*")=1,1,0),0))</f>
        <v>0</v>
      </c>
      <c r="L881" s="0" t="n">
        <f aca="false">IF(OR(L$3="",Consolidado!$D881=""),0,IF(ISNUMBER(SEARCH(L$3,Consolidado!$D881)),IF(COUNTIFS(Consolidado!$AC$5:AC881,Consolidado!$AC881,Consolidado!$D$5:D881,"*"&amp;L$3&amp;"*")=1,1,0),0))</f>
        <v>0</v>
      </c>
      <c r="M881" s="0" t="n">
        <f aca="false">IF(OR(M$3="",Consolidado!$D881=""),0,IF(ISNUMBER(SEARCH(M$3,Consolidado!$D881)),IF(COUNTIFS(Consolidado!$AC$5:AC881,Consolidado!$AC881,Consolidado!$D$5:D881,"*"&amp;M$3&amp;"*")=1,1,0),0))</f>
        <v>0</v>
      </c>
      <c r="N881" s="0" t="n">
        <f aca="false">IF(OR(N$3="",Consolidado!$D881=""),0,IF(ISNUMBER(SEARCH(N$3,Consolidado!$D881)),IF(COUNTIFS(Consolidado!$AC$5:AC881,Consolidado!$AC881,Consolidado!$D$5:D881,"*"&amp;N$3&amp;"*")=1,1,0),0))</f>
        <v>0</v>
      </c>
      <c r="O881" s="0" t="n">
        <f aca="false">IF(OR(O$3="",Consolidado!$D881=""),0,IF(ISNUMBER(SEARCH(O$3,Consolidado!$D881)),IF(COUNTIFS(Consolidado!$AC$5:AC881,Consolidado!$AC881,Consolidado!$D$5:D881,"*"&amp;O$3&amp;"*")=1,1,0),0))</f>
        <v>0</v>
      </c>
      <c r="P881" s="0" t="n">
        <f aca="false">IF(OR(P$3="",Consolidado!$D881=""),0,IF(ISNUMBER(SEARCH(P$3,Consolidado!$D881)),IF(COUNTIFS(Consolidado!$AC$5:AC881,Consolidado!$AC881,Consolidado!$D$5:D881,"*"&amp;P$3&amp;"*")=1,1,0),0))</f>
        <v>0</v>
      </c>
      <c r="Q881" s="0" t="n">
        <f aca="false">IF(OR(Q$3="",Consolidado!$D881=""),0,IF(ISNUMBER(SEARCH(Q$3,Consolidado!$D881)),IF(COUNTIFS(Consolidado!$AC$5:AC881,Consolidado!$AC881,Consolidado!$D$5:D881,"*"&amp;Q$3&amp;"*")=1,1,0),0))</f>
        <v>0</v>
      </c>
      <c r="R881" s="0" t="n">
        <f aca="false">IF(OR(R$3="",Consolidado!$D881=""),0,IF(ISNUMBER(SEARCH(R$3,Consolidado!$D881)),IF(COUNTIFS(Consolidado!$AC$5:AC881,Consolidado!$AC881,Consolidado!$D$5:D881,"*"&amp;R$3&amp;"*")=1,1,0),0))</f>
        <v>0</v>
      </c>
      <c r="S881" s="0" t="n">
        <f aca="false">IF(OR(S$3="",Consolidado!$D881=""),0,IF(ISNUMBER(SEARCH(S$3,Consolidado!$D881)),IF(COUNTIFS(Consolidado!$AC$5:AC881,Consolidado!$AC881,Consolidado!$D$5:D881,"*"&amp;S$3&amp;"*")=1,1,0),0))</f>
        <v>0</v>
      </c>
      <c r="T881" s="0" t="n">
        <f aca="false">IF(OR(T$3="",Consolidado!$D881=""),0,IF(ISNUMBER(SEARCH(T$3,Consolidado!$D881)),IF(COUNTIFS(Consolidado!$AC$5:AC881,Consolidado!$AC881,Consolidado!$D$5:D881,"*"&amp;T$3&amp;"*")=1,1,0),0))</f>
        <v>0</v>
      </c>
      <c r="U881" s="0" t="n">
        <f aca="false">IF(OR(U$3="",Consolidado!$D881=""),0,IF(ISNUMBER(SEARCH(U$3,Consolidado!$D881)),IF(COUNTIFS(Consolidado!$AC$5:AC881,Consolidado!$AC881,Consolidado!$D$5:D881,"*"&amp;U$3&amp;"*")=1,1,0),0))</f>
        <v>0</v>
      </c>
      <c r="V881" s="0" t="n">
        <f aca="false">IF(OR(V$3="",Consolidado!$D881=""),0,IF(ISNUMBER(SEARCH(V$3,Consolidado!$D881)),IF(COUNTIFS(Consolidado!$AC$5:AC881,Consolidado!$AC881,Consolidado!$D$5:D881,"*"&amp;V$3&amp;"*")=1,1,0),0))</f>
        <v>0</v>
      </c>
      <c r="W881" s="0" t="n">
        <f aca="false">IF(OR(W$3="",Consolidado!$D881=""),0,IF(ISNUMBER(SEARCH(W$3,Consolidado!$D881)),IF(COUNTIFS(Consolidado!$AC$5:AC881,Consolidado!$AC881,Consolidado!$D$5:D881,"*"&amp;W$3&amp;"*")=1,1,0),0))</f>
        <v>0</v>
      </c>
      <c r="X881" s="0" t="n">
        <f aca="false">IF(OR(X$3="",Consolidado!$D881=""),0,IF(ISNUMBER(SEARCH(X$3,Consolidado!$D881)),IF(COUNTIFS(Consolidado!$AC$5:AC881,Consolidado!$AC881,Consolidado!$D$5:D881,"*"&amp;X$3&amp;"*")=1,1,0),0))</f>
        <v>0</v>
      </c>
      <c r="Y881" s="0" t="n">
        <f aca="false">IF(OR(Y$3="",Consolidado!$D881=""),0,IF(ISNUMBER(SEARCH(Y$3,Consolidado!$D881)),IF(COUNTIFS(Consolidado!$AC$5:AC881,Consolidado!$AC881,Consolidado!$D$5:D881,"*"&amp;Y$3&amp;"*")=1,1,0),0))</f>
        <v>0</v>
      </c>
      <c r="Z881" s="0" t="n">
        <f aca="false">IF(OR(Z$3="",Consolidado!$D881=""),0,IF(ISNUMBER(SEARCH(Z$3,Consolidado!$D881)),IF(COUNTIFS(Consolidado!$AC$5:AC881,Consolidado!$AC881,Consolidado!$D$5:D881,"*"&amp;Z$3&amp;"*")=1,1,0),0))</f>
        <v>0</v>
      </c>
      <c r="AA881" s="0" t="n">
        <f aca="false">IF(OR(AA$3="",Consolidado!$D881=""),0,IF(ISNUMBER(SEARCH(AA$3,Consolidado!$D881)),IF(COUNTIFS(Consolidado!$AC$5:AC881,Consolidado!$AC881,Consolidado!$D$5:D881,"*"&amp;AA$3&amp;"*")=1,1,0),0))</f>
        <v>0</v>
      </c>
      <c r="AB881" s="0" t="n">
        <f aca="false">IF(OR(AB$3="",Consolidado!$D881=""),0,IF(ISNUMBER(SEARCH(AB$3,Consolidado!$D881)),IF(COUNTIFS(Consolidado!$AC$5:AC881,Consolidado!$AC881,Consolidado!$D$5:D881,"*"&amp;AB$3&amp;"*")=1,1,0),0))</f>
        <v>0</v>
      </c>
      <c r="AC881" s="0" t="n">
        <f aca="false">IF(OR(AC$3="",Consolidado!$D881=""),0,IF(ISNUMBER(SEARCH(AC$3,Consolidado!$D881)),IF(COUNTIFS(Consolidado!$AC$5:AC881,Consolidado!$AC881,Consolidado!$D$5:D881,"*"&amp;AC$3&amp;"*")=1,1,0),0))</f>
        <v>0</v>
      </c>
      <c r="AD881" s="0" t="n">
        <f aca="false">IF(OR(AD$3="",Consolidado!$D881=""),0,IF(ISNUMBER(SEARCH(AD$3,Consolidado!$D881)),IF(COUNTIFS(Consolidado!$AC$5:AC881,Consolidado!$AC881,Consolidado!$D$5:D881,"*"&amp;AD$3&amp;"*")=1,1,0),0))</f>
        <v>0</v>
      </c>
      <c r="AE881" s="0" t="n">
        <f aca="false">IF(OR(AE$3="",Consolidado!$D881=""),0,IF(ISNUMBER(SEARCH(AE$3,Consolidado!$D881)),IF(COUNTIFS(Consolidado!$AC$5:AC881,Consolidado!$AC881,Consolidado!$D$5:D881,"*"&amp;AE$3&amp;"*")=1,1,0),0))</f>
        <v>0</v>
      </c>
      <c r="AF881" s="0" t="n">
        <f aca="false">IF(OR(AF$3="",Consolidado!$D881=""),0,IF(ISNUMBER(SEARCH(AF$3,Consolidado!$D881)),IF(COUNTIFS(Consolidado!$AC$5:AC881,Consolidado!$AC881,Consolidado!$D$5:D881,"*"&amp;AF$3&amp;"*")=1,1,0),0))</f>
        <v>0</v>
      </c>
      <c r="AG881" s="0" t="n">
        <f aca="false">IF(OR(AG$3="",Consolidado!$D881=""),0,IF(ISNUMBER(SEARCH(AG$3,Consolidado!$D881)),IF(COUNTIFS(Consolidado!$AC$5:AC881,Consolidado!$AC881,Consolidado!$D$5:D881,"*"&amp;AG$3&amp;"*")=1,1,0),0))</f>
        <v>0</v>
      </c>
      <c r="AH881" s="0" t="n">
        <f aca="false">IF(OR(AH$3="",Consolidado!$D881=""),0,IF(ISNUMBER(SEARCH(AH$3,Consolidado!$D881)),IF(COUNTIFS(Consolidado!$AC$5:AC881,Consolidado!$AC881,Consolidado!$D$5:D881,"*"&amp;AH$3&amp;"*")=1,1,0),0))</f>
        <v>0</v>
      </c>
      <c r="AI881" s="0" t="n">
        <f aca="false">IF(OR(AI$3="",Consolidado!$D881=""),0,IF(ISNUMBER(SEARCH(AI$3,Consolidado!$D881)),IF(COUNTIFS(Consolidado!$AC$5:AC881,Consolidado!$AC881,Consolidado!$D$5:D881,"*"&amp;AI$3&amp;"*")=1,1,0),0))</f>
        <v>0</v>
      </c>
      <c r="AJ881" s="0" t="n">
        <f aca="false">IF(OR(AJ$3="",Consolidado!$D881=""),0,IF(ISNUMBER(SEARCH(AJ$3,Consolidado!$D881)),IF(COUNTIFS(Consolidado!$AC$5:AC881,Consolidado!$AC881,Consolidado!$D$5:D881,"*"&amp;AJ$3&amp;"*")=1,1,0),0))</f>
        <v>0</v>
      </c>
      <c r="AK881" s="0" t="n">
        <f aca="false">IF(OR(AK$3="",Consolidado!$D881=""),0,IF(ISNUMBER(SEARCH(AK$3,Consolidado!$D881)),IF(COUNTIFS(Consolidado!$AC$5:AC881,Consolidado!$AC881,Consolidado!$D$5:D881,"*"&amp;AK$3&amp;"*")=1,1,0),0))</f>
        <v>0</v>
      </c>
      <c r="AL881" s="0" t="n">
        <f aca="false">IF(OR(AL$3="",Consolidado!$D881=""),0,IF(ISNUMBER(SEARCH(AL$3,Consolidado!$D881)),IF(COUNTIFS(Consolidado!$AC$5:AC881,Consolidado!$AC881,Consolidado!$D$5:D881,"*"&amp;AL$3&amp;"*")=1,1,0),0))</f>
        <v>0</v>
      </c>
      <c r="AM881" s="0" t="n">
        <f aca="false">IF(OR(AM$3="",Consolidado!$D881=""),0,IF(ISNUMBER(SEARCH(AM$3,Consolidado!$D881)),IF(COUNTIFS(Consolidado!$AC$5:AC881,Consolidado!$AC881,Consolidado!$D$5:D881,"*"&amp;AM$3&amp;"*")=1,1,0),0))</f>
        <v>0</v>
      </c>
      <c r="AN881" s="0" t="n">
        <f aca="false">IF(OR(AN$3="",Consolidado!$D881=""),0,IF(ISNUMBER(SEARCH(AN$3,Consolidado!$D881)),IF(COUNTIFS(Consolidado!$AC$5:AC881,Consolidado!$AC881,Consolidado!$D$5:D881,"*"&amp;AN$3&amp;"*")=1,1,0),0))</f>
        <v>0</v>
      </c>
      <c r="AO881" s="0" t="n">
        <f aca="false">IF(OR(AO$3="",Consolidado!$D881=""),0,IF(ISNUMBER(SEARCH(AO$3,Consolidado!$D881)),IF(COUNTIFS(Consolidado!$AC$5:AC881,Consolidado!$AC881,Consolidado!$D$5:D881,"*"&amp;AO$3&amp;"*")=1,1,0),0))</f>
        <v>0</v>
      </c>
    </row>
    <row r="882" customFormat="false" ht="15" hidden="false" customHeight="false" outlineLevel="0" collapsed="false">
      <c r="B882" s="0" t="n">
        <f aca="false">IF(OR(B$3="",Consolidado!$D882=""),0,IF(ISNUMBER(SEARCH(B$3,Consolidado!$D882)),IF(COUNTIFS(Consolidado!$AC$5:AC882,Consolidado!$AC882,Consolidado!$D$5:D882,"*"&amp;B$3&amp;"*")=1,1,0),0))</f>
        <v>0</v>
      </c>
      <c r="C882" s="0" t="n">
        <f aca="false">IF(OR(C$3="",Consolidado!$D882=""),0,IF(ISNUMBER(SEARCH(C$3,Consolidado!$D882)),IF(COUNTIFS(Consolidado!$AC$5:AC882,Consolidado!$AC882,Consolidado!$D$5:D882,"*"&amp;C$3&amp;"*")=1,1,0),0))</f>
        <v>0</v>
      </c>
      <c r="D882" s="0" t="n">
        <f aca="false">IF(OR(D$3="",Consolidado!$D882=""),0,IF(ISNUMBER(SEARCH(D$3,Consolidado!$D882)),IF(COUNTIFS(Consolidado!$AC$5:AC882,Consolidado!$AC882,Consolidado!$D$5:D882,"*"&amp;D$3&amp;"*")=1,1,0),0))</f>
        <v>0</v>
      </c>
      <c r="E882" s="0" t="n">
        <f aca="false">IF(OR(E$3="",Consolidado!$D882=""),0,IF(ISNUMBER(SEARCH(E$3,Consolidado!$D882)),IF(COUNTIFS(Consolidado!$AC$5:AC882,Consolidado!$AC882,Consolidado!$D$5:D882,"*"&amp;E$3&amp;"*")=1,1,0),0))</f>
        <v>0</v>
      </c>
      <c r="F882" s="0" t="n">
        <f aca="false">IF(OR(F$3="",Consolidado!$D882=""),0,IF(ISNUMBER(SEARCH(F$3,Consolidado!$D882)),IF(COUNTIFS(Consolidado!$AC$5:AC882,Consolidado!$AC882,Consolidado!$D$5:D882,"*"&amp;F$3&amp;"*")=1,1,0),0))</f>
        <v>0</v>
      </c>
      <c r="G882" s="0" t="n">
        <f aca="false">IF(OR(G$3="",Consolidado!$D882=""),0,IF(ISNUMBER(SEARCH(G$3,Consolidado!$D882)),IF(COUNTIFS(Consolidado!$AC$5:AC882,Consolidado!$AC882,Consolidado!$D$5:D882,"*"&amp;G$3&amp;"*")=1,1,0),0))</f>
        <v>0</v>
      </c>
      <c r="H882" s="0" t="n">
        <f aca="false">IF(OR(H$3="",Consolidado!$D882=""),0,IF(ISNUMBER(SEARCH(H$3,Consolidado!$D882)),IF(COUNTIFS(Consolidado!$AC$5:AC882,Consolidado!$AC882,Consolidado!$D$5:D882,"*"&amp;H$3&amp;"*")=1,1,0),0))</f>
        <v>0</v>
      </c>
      <c r="I882" s="0" t="n">
        <f aca="false">IF(OR(I$3="",Consolidado!$D882=""),0,IF(ISNUMBER(SEARCH(I$3,Consolidado!$D882)),IF(COUNTIFS(Consolidado!$AC$5:AC882,Consolidado!$AC882,Consolidado!$D$5:D882,"*"&amp;I$3&amp;"*")=1,1,0),0))</f>
        <v>0</v>
      </c>
      <c r="J882" s="0" t="n">
        <f aca="false">IF(OR(J$3="",Consolidado!$D882=""),0,IF(ISNUMBER(SEARCH(J$3,Consolidado!$D882)),IF(COUNTIFS(Consolidado!$AC$5:AC882,Consolidado!$AC882,Consolidado!$D$5:D882,"*"&amp;J$3&amp;"*")=1,1,0),0))</f>
        <v>0</v>
      </c>
      <c r="K882" s="0" t="n">
        <f aca="false">IF(OR(K$3="",Consolidado!$D882=""),0,IF(ISNUMBER(SEARCH(K$3,Consolidado!$D882)),IF(COUNTIFS(Consolidado!$AC$5:AC882,Consolidado!$AC882,Consolidado!$D$5:D882,"*"&amp;K$3&amp;"*")=1,1,0),0))</f>
        <v>0</v>
      </c>
      <c r="L882" s="0" t="n">
        <f aca="false">IF(OR(L$3="",Consolidado!$D882=""),0,IF(ISNUMBER(SEARCH(L$3,Consolidado!$D882)),IF(COUNTIFS(Consolidado!$AC$5:AC882,Consolidado!$AC882,Consolidado!$D$5:D882,"*"&amp;L$3&amp;"*")=1,1,0),0))</f>
        <v>0</v>
      </c>
      <c r="M882" s="0" t="n">
        <f aca="false">IF(OR(M$3="",Consolidado!$D882=""),0,IF(ISNUMBER(SEARCH(M$3,Consolidado!$D882)),IF(COUNTIFS(Consolidado!$AC$5:AC882,Consolidado!$AC882,Consolidado!$D$5:D882,"*"&amp;M$3&amp;"*")=1,1,0),0))</f>
        <v>0</v>
      </c>
      <c r="N882" s="0" t="n">
        <f aca="false">IF(OR(N$3="",Consolidado!$D882=""),0,IF(ISNUMBER(SEARCH(N$3,Consolidado!$D882)),IF(COUNTIFS(Consolidado!$AC$5:AC882,Consolidado!$AC882,Consolidado!$D$5:D882,"*"&amp;N$3&amp;"*")=1,1,0),0))</f>
        <v>0</v>
      </c>
      <c r="O882" s="0" t="n">
        <f aca="false">IF(OR(O$3="",Consolidado!$D882=""),0,IF(ISNUMBER(SEARCH(O$3,Consolidado!$D882)),IF(COUNTIFS(Consolidado!$AC$5:AC882,Consolidado!$AC882,Consolidado!$D$5:D882,"*"&amp;O$3&amp;"*")=1,1,0),0))</f>
        <v>0</v>
      </c>
      <c r="P882" s="0" t="n">
        <f aca="false">IF(OR(P$3="",Consolidado!$D882=""),0,IF(ISNUMBER(SEARCH(P$3,Consolidado!$D882)),IF(COUNTIFS(Consolidado!$AC$5:AC882,Consolidado!$AC882,Consolidado!$D$5:D882,"*"&amp;P$3&amp;"*")=1,1,0),0))</f>
        <v>0</v>
      </c>
      <c r="Q882" s="0" t="n">
        <f aca="false">IF(OR(Q$3="",Consolidado!$D882=""),0,IF(ISNUMBER(SEARCH(Q$3,Consolidado!$D882)),IF(COUNTIFS(Consolidado!$AC$5:AC882,Consolidado!$AC882,Consolidado!$D$5:D882,"*"&amp;Q$3&amp;"*")=1,1,0),0))</f>
        <v>0</v>
      </c>
      <c r="R882" s="0" t="n">
        <f aca="false">IF(OR(R$3="",Consolidado!$D882=""),0,IF(ISNUMBER(SEARCH(R$3,Consolidado!$D882)),IF(COUNTIFS(Consolidado!$AC$5:AC882,Consolidado!$AC882,Consolidado!$D$5:D882,"*"&amp;R$3&amp;"*")=1,1,0),0))</f>
        <v>0</v>
      </c>
      <c r="S882" s="0" t="n">
        <f aca="false">IF(OR(S$3="",Consolidado!$D882=""),0,IF(ISNUMBER(SEARCH(S$3,Consolidado!$D882)),IF(COUNTIFS(Consolidado!$AC$5:AC882,Consolidado!$AC882,Consolidado!$D$5:D882,"*"&amp;S$3&amp;"*")=1,1,0),0))</f>
        <v>0</v>
      </c>
      <c r="T882" s="0" t="n">
        <f aca="false">IF(OR(T$3="",Consolidado!$D882=""),0,IF(ISNUMBER(SEARCH(T$3,Consolidado!$D882)),IF(COUNTIFS(Consolidado!$AC$5:AC882,Consolidado!$AC882,Consolidado!$D$5:D882,"*"&amp;T$3&amp;"*")=1,1,0),0))</f>
        <v>0</v>
      </c>
      <c r="U882" s="0" t="n">
        <f aca="false">IF(OR(U$3="",Consolidado!$D882=""),0,IF(ISNUMBER(SEARCH(U$3,Consolidado!$D882)),IF(COUNTIFS(Consolidado!$AC$5:AC882,Consolidado!$AC882,Consolidado!$D$5:D882,"*"&amp;U$3&amp;"*")=1,1,0),0))</f>
        <v>0</v>
      </c>
      <c r="V882" s="0" t="n">
        <f aca="false">IF(OR(V$3="",Consolidado!$D882=""),0,IF(ISNUMBER(SEARCH(V$3,Consolidado!$D882)),IF(COUNTIFS(Consolidado!$AC$5:AC882,Consolidado!$AC882,Consolidado!$D$5:D882,"*"&amp;V$3&amp;"*")=1,1,0),0))</f>
        <v>0</v>
      </c>
      <c r="W882" s="0" t="n">
        <f aca="false">IF(OR(W$3="",Consolidado!$D882=""),0,IF(ISNUMBER(SEARCH(W$3,Consolidado!$D882)),IF(COUNTIFS(Consolidado!$AC$5:AC882,Consolidado!$AC882,Consolidado!$D$5:D882,"*"&amp;W$3&amp;"*")=1,1,0),0))</f>
        <v>0</v>
      </c>
      <c r="X882" s="0" t="n">
        <f aca="false">IF(OR(X$3="",Consolidado!$D882=""),0,IF(ISNUMBER(SEARCH(X$3,Consolidado!$D882)),IF(COUNTIFS(Consolidado!$AC$5:AC882,Consolidado!$AC882,Consolidado!$D$5:D882,"*"&amp;X$3&amp;"*")=1,1,0),0))</f>
        <v>0</v>
      </c>
      <c r="Y882" s="0" t="n">
        <f aca="false">IF(OR(Y$3="",Consolidado!$D882=""),0,IF(ISNUMBER(SEARCH(Y$3,Consolidado!$D882)),IF(COUNTIFS(Consolidado!$AC$5:AC882,Consolidado!$AC882,Consolidado!$D$5:D882,"*"&amp;Y$3&amp;"*")=1,1,0),0))</f>
        <v>0</v>
      </c>
      <c r="Z882" s="0" t="n">
        <f aca="false">IF(OR(Z$3="",Consolidado!$D882=""),0,IF(ISNUMBER(SEARCH(Z$3,Consolidado!$D882)),IF(COUNTIFS(Consolidado!$AC$5:AC882,Consolidado!$AC882,Consolidado!$D$5:D882,"*"&amp;Z$3&amp;"*")=1,1,0),0))</f>
        <v>0</v>
      </c>
      <c r="AA882" s="0" t="n">
        <f aca="false">IF(OR(AA$3="",Consolidado!$D882=""),0,IF(ISNUMBER(SEARCH(AA$3,Consolidado!$D882)),IF(COUNTIFS(Consolidado!$AC$5:AC882,Consolidado!$AC882,Consolidado!$D$5:D882,"*"&amp;AA$3&amp;"*")=1,1,0),0))</f>
        <v>0</v>
      </c>
      <c r="AB882" s="0" t="n">
        <f aca="false">IF(OR(AB$3="",Consolidado!$D882=""),0,IF(ISNUMBER(SEARCH(AB$3,Consolidado!$D882)),IF(COUNTIFS(Consolidado!$AC$5:AC882,Consolidado!$AC882,Consolidado!$D$5:D882,"*"&amp;AB$3&amp;"*")=1,1,0),0))</f>
        <v>0</v>
      </c>
      <c r="AC882" s="0" t="n">
        <f aca="false">IF(OR(AC$3="",Consolidado!$D882=""),0,IF(ISNUMBER(SEARCH(AC$3,Consolidado!$D882)),IF(COUNTIFS(Consolidado!$AC$5:AC882,Consolidado!$AC882,Consolidado!$D$5:D882,"*"&amp;AC$3&amp;"*")=1,1,0),0))</f>
        <v>0</v>
      </c>
      <c r="AD882" s="0" t="n">
        <f aca="false">IF(OR(AD$3="",Consolidado!$D882=""),0,IF(ISNUMBER(SEARCH(AD$3,Consolidado!$D882)),IF(COUNTIFS(Consolidado!$AC$5:AC882,Consolidado!$AC882,Consolidado!$D$5:D882,"*"&amp;AD$3&amp;"*")=1,1,0),0))</f>
        <v>0</v>
      </c>
      <c r="AE882" s="0" t="n">
        <f aca="false">IF(OR(AE$3="",Consolidado!$D882=""),0,IF(ISNUMBER(SEARCH(AE$3,Consolidado!$D882)),IF(COUNTIFS(Consolidado!$AC$5:AC882,Consolidado!$AC882,Consolidado!$D$5:D882,"*"&amp;AE$3&amp;"*")=1,1,0),0))</f>
        <v>0</v>
      </c>
      <c r="AF882" s="0" t="n">
        <f aca="false">IF(OR(AF$3="",Consolidado!$D882=""),0,IF(ISNUMBER(SEARCH(AF$3,Consolidado!$D882)),IF(COUNTIFS(Consolidado!$AC$5:AC882,Consolidado!$AC882,Consolidado!$D$5:D882,"*"&amp;AF$3&amp;"*")=1,1,0),0))</f>
        <v>0</v>
      </c>
      <c r="AG882" s="0" t="n">
        <f aca="false">IF(OR(AG$3="",Consolidado!$D882=""),0,IF(ISNUMBER(SEARCH(AG$3,Consolidado!$D882)),IF(COUNTIFS(Consolidado!$AC$5:AC882,Consolidado!$AC882,Consolidado!$D$5:D882,"*"&amp;AG$3&amp;"*")=1,1,0),0))</f>
        <v>0</v>
      </c>
      <c r="AH882" s="0" t="n">
        <f aca="false">IF(OR(AH$3="",Consolidado!$D882=""),0,IF(ISNUMBER(SEARCH(AH$3,Consolidado!$D882)),IF(COUNTIFS(Consolidado!$AC$5:AC882,Consolidado!$AC882,Consolidado!$D$5:D882,"*"&amp;AH$3&amp;"*")=1,1,0),0))</f>
        <v>0</v>
      </c>
      <c r="AI882" s="0" t="n">
        <f aca="false">IF(OR(AI$3="",Consolidado!$D882=""),0,IF(ISNUMBER(SEARCH(AI$3,Consolidado!$D882)),IF(COUNTIFS(Consolidado!$AC$5:AC882,Consolidado!$AC882,Consolidado!$D$5:D882,"*"&amp;AI$3&amp;"*")=1,1,0),0))</f>
        <v>0</v>
      </c>
      <c r="AJ882" s="0" t="n">
        <f aca="false">IF(OR(AJ$3="",Consolidado!$D882=""),0,IF(ISNUMBER(SEARCH(AJ$3,Consolidado!$D882)),IF(COUNTIFS(Consolidado!$AC$5:AC882,Consolidado!$AC882,Consolidado!$D$5:D882,"*"&amp;AJ$3&amp;"*")=1,1,0),0))</f>
        <v>0</v>
      </c>
      <c r="AK882" s="0" t="n">
        <f aca="false">IF(OR(AK$3="",Consolidado!$D882=""),0,IF(ISNUMBER(SEARCH(AK$3,Consolidado!$D882)),IF(COUNTIFS(Consolidado!$AC$5:AC882,Consolidado!$AC882,Consolidado!$D$5:D882,"*"&amp;AK$3&amp;"*")=1,1,0),0))</f>
        <v>0</v>
      </c>
      <c r="AL882" s="0" t="n">
        <f aca="false">IF(OR(AL$3="",Consolidado!$D882=""),0,IF(ISNUMBER(SEARCH(AL$3,Consolidado!$D882)),IF(COUNTIFS(Consolidado!$AC$5:AC882,Consolidado!$AC882,Consolidado!$D$5:D882,"*"&amp;AL$3&amp;"*")=1,1,0),0))</f>
        <v>0</v>
      </c>
      <c r="AM882" s="0" t="n">
        <f aca="false">IF(OR(AM$3="",Consolidado!$D882=""),0,IF(ISNUMBER(SEARCH(AM$3,Consolidado!$D882)),IF(COUNTIFS(Consolidado!$AC$5:AC882,Consolidado!$AC882,Consolidado!$D$5:D882,"*"&amp;AM$3&amp;"*")=1,1,0),0))</f>
        <v>0</v>
      </c>
      <c r="AN882" s="0" t="n">
        <f aca="false">IF(OR(AN$3="",Consolidado!$D882=""),0,IF(ISNUMBER(SEARCH(AN$3,Consolidado!$D882)),IF(COUNTIFS(Consolidado!$AC$5:AC882,Consolidado!$AC882,Consolidado!$D$5:D882,"*"&amp;AN$3&amp;"*")=1,1,0),0))</f>
        <v>0</v>
      </c>
      <c r="AO882" s="0" t="n">
        <f aca="false">IF(OR(AO$3="",Consolidado!$D882=""),0,IF(ISNUMBER(SEARCH(AO$3,Consolidado!$D882)),IF(COUNTIFS(Consolidado!$AC$5:AC882,Consolidado!$AC882,Consolidado!$D$5:D882,"*"&amp;AO$3&amp;"*")=1,1,0),0))</f>
        <v>0</v>
      </c>
    </row>
    <row r="883" customFormat="false" ht="15" hidden="false" customHeight="false" outlineLevel="0" collapsed="false">
      <c r="B883" s="0" t="n">
        <f aca="false">IF(OR(B$3="",Consolidado!$D883=""),0,IF(ISNUMBER(SEARCH(B$3,Consolidado!$D883)),IF(COUNTIFS(Consolidado!$AC$5:AC883,Consolidado!$AC883,Consolidado!$D$5:D883,"*"&amp;B$3&amp;"*")=1,1,0),0))</f>
        <v>0</v>
      </c>
      <c r="C883" s="0" t="n">
        <f aca="false">IF(OR(C$3="",Consolidado!$D883=""),0,IF(ISNUMBER(SEARCH(C$3,Consolidado!$D883)),IF(COUNTIFS(Consolidado!$AC$5:AC883,Consolidado!$AC883,Consolidado!$D$5:D883,"*"&amp;C$3&amp;"*")=1,1,0),0))</f>
        <v>0</v>
      </c>
      <c r="D883" s="0" t="n">
        <f aca="false">IF(OR(D$3="",Consolidado!$D883=""),0,IF(ISNUMBER(SEARCH(D$3,Consolidado!$D883)),IF(COUNTIFS(Consolidado!$AC$5:AC883,Consolidado!$AC883,Consolidado!$D$5:D883,"*"&amp;D$3&amp;"*")=1,1,0),0))</f>
        <v>0</v>
      </c>
      <c r="E883" s="0" t="n">
        <f aca="false">IF(OR(E$3="",Consolidado!$D883=""),0,IF(ISNUMBER(SEARCH(E$3,Consolidado!$D883)),IF(COUNTIFS(Consolidado!$AC$5:AC883,Consolidado!$AC883,Consolidado!$D$5:D883,"*"&amp;E$3&amp;"*")=1,1,0),0))</f>
        <v>0</v>
      </c>
      <c r="F883" s="0" t="n">
        <f aca="false">IF(OR(F$3="",Consolidado!$D883=""),0,IF(ISNUMBER(SEARCH(F$3,Consolidado!$D883)),IF(COUNTIFS(Consolidado!$AC$5:AC883,Consolidado!$AC883,Consolidado!$D$5:D883,"*"&amp;F$3&amp;"*")=1,1,0),0))</f>
        <v>0</v>
      </c>
      <c r="G883" s="0" t="n">
        <f aca="false">IF(OR(G$3="",Consolidado!$D883=""),0,IF(ISNUMBER(SEARCH(G$3,Consolidado!$D883)),IF(COUNTIFS(Consolidado!$AC$5:AC883,Consolidado!$AC883,Consolidado!$D$5:D883,"*"&amp;G$3&amp;"*")=1,1,0),0))</f>
        <v>0</v>
      </c>
      <c r="H883" s="0" t="n">
        <f aca="false">IF(OR(H$3="",Consolidado!$D883=""),0,IF(ISNUMBER(SEARCH(H$3,Consolidado!$D883)),IF(COUNTIFS(Consolidado!$AC$5:AC883,Consolidado!$AC883,Consolidado!$D$5:D883,"*"&amp;H$3&amp;"*")=1,1,0),0))</f>
        <v>0</v>
      </c>
      <c r="I883" s="0" t="n">
        <f aca="false">IF(OR(I$3="",Consolidado!$D883=""),0,IF(ISNUMBER(SEARCH(I$3,Consolidado!$D883)),IF(COUNTIFS(Consolidado!$AC$5:AC883,Consolidado!$AC883,Consolidado!$D$5:D883,"*"&amp;I$3&amp;"*")=1,1,0),0))</f>
        <v>0</v>
      </c>
      <c r="J883" s="0" t="n">
        <f aca="false">IF(OR(J$3="",Consolidado!$D883=""),0,IF(ISNUMBER(SEARCH(J$3,Consolidado!$D883)),IF(COUNTIFS(Consolidado!$AC$5:AC883,Consolidado!$AC883,Consolidado!$D$5:D883,"*"&amp;J$3&amp;"*")=1,1,0),0))</f>
        <v>0</v>
      </c>
      <c r="K883" s="0" t="n">
        <f aca="false">IF(OR(K$3="",Consolidado!$D883=""),0,IF(ISNUMBER(SEARCH(K$3,Consolidado!$D883)),IF(COUNTIFS(Consolidado!$AC$5:AC883,Consolidado!$AC883,Consolidado!$D$5:D883,"*"&amp;K$3&amp;"*")=1,1,0),0))</f>
        <v>0</v>
      </c>
      <c r="L883" s="0" t="n">
        <f aca="false">IF(OR(L$3="",Consolidado!$D883=""),0,IF(ISNUMBER(SEARCH(L$3,Consolidado!$D883)),IF(COUNTIFS(Consolidado!$AC$5:AC883,Consolidado!$AC883,Consolidado!$D$5:D883,"*"&amp;L$3&amp;"*")=1,1,0),0))</f>
        <v>0</v>
      </c>
      <c r="M883" s="0" t="n">
        <f aca="false">IF(OR(M$3="",Consolidado!$D883=""),0,IF(ISNUMBER(SEARCH(M$3,Consolidado!$D883)),IF(COUNTIFS(Consolidado!$AC$5:AC883,Consolidado!$AC883,Consolidado!$D$5:D883,"*"&amp;M$3&amp;"*")=1,1,0),0))</f>
        <v>0</v>
      </c>
      <c r="N883" s="0" t="n">
        <f aca="false">IF(OR(N$3="",Consolidado!$D883=""),0,IF(ISNUMBER(SEARCH(N$3,Consolidado!$D883)),IF(COUNTIFS(Consolidado!$AC$5:AC883,Consolidado!$AC883,Consolidado!$D$5:D883,"*"&amp;N$3&amp;"*")=1,1,0),0))</f>
        <v>0</v>
      </c>
      <c r="O883" s="0" t="n">
        <f aca="false">IF(OR(O$3="",Consolidado!$D883=""),0,IF(ISNUMBER(SEARCH(O$3,Consolidado!$D883)),IF(COUNTIFS(Consolidado!$AC$5:AC883,Consolidado!$AC883,Consolidado!$D$5:D883,"*"&amp;O$3&amp;"*")=1,1,0),0))</f>
        <v>0</v>
      </c>
      <c r="P883" s="0" t="n">
        <f aca="false">IF(OR(P$3="",Consolidado!$D883=""),0,IF(ISNUMBER(SEARCH(P$3,Consolidado!$D883)),IF(COUNTIFS(Consolidado!$AC$5:AC883,Consolidado!$AC883,Consolidado!$D$5:D883,"*"&amp;P$3&amp;"*")=1,1,0),0))</f>
        <v>0</v>
      </c>
      <c r="Q883" s="0" t="n">
        <f aca="false">IF(OR(Q$3="",Consolidado!$D883=""),0,IF(ISNUMBER(SEARCH(Q$3,Consolidado!$D883)),IF(COUNTIFS(Consolidado!$AC$5:AC883,Consolidado!$AC883,Consolidado!$D$5:D883,"*"&amp;Q$3&amp;"*")=1,1,0),0))</f>
        <v>0</v>
      </c>
      <c r="R883" s="0" t="n">
        <f aca="false">IF(OR(R$3="",Consolidado!$D883=""),0,IF(ISNUMBER(SEARCH(R$3,Consolidado!$D883)),IF(COUNTIFS(Consolidado!$AC$5:AC883,Consolidado!$AC883,Consolidado!$D$5:D883,"*"&amp;R$3&amp;"*")=1,1,0),0))</f>
        <v>0</v>
      </c>
      <c r="S883" s="0" t="n">
        <f aca="false">IF(OR(S$3="",Consolidado!$D883=""),0,IF(ISNUMBER(SEARCH(S$3,Consolidado!$D883)),IF(COUNTIFS(Consolidado!$AC$5:AC883,Consolidado!$AC883,Consolidado!$D$5:D883,"*"&amp;S$3&amp;"*")=1,1,0),0))</f>
        <v>0</v>
      </c>
      <c r="T883" s="0" t="n">
        <f aca="false">IF(OR(T$3="",Consolidado!$D883=""),0,IF(ISNUMBER(SEARCH(T$3,Consolidado!$D883)),IF(COUNTIFS(Consolidado!$AC$5:AC883,Consolidado!$AC883,Consolidado!$D$5:D883,"*"&amp;T$3&amp;"*")=1,1,0),0))</f>
        <v>0</v>
      </c>
      <c r="U883" s="0" t="n">
        <f aca="false">IF(OR(U$3="",Consolidado!$D883=""),0,IF(ISNUMBER(SEARCH(U$3,Consolidado!$D883)),IF(COUNTIFS(Consolidado!$AC$5:AC883,Consolidado!$AC883,Consolidado!$D$5:D883,"*"&amp;U$3&amp;"*")=1,1,0),0))</f>
        <v>0</v>
      </c>
      <c r="V883" s="0" t="n">
        <f aca="false">IF(OR(V$3="",Consolidado!$D883=""),0,IF(ISNUMBER(SEARCH(V$3,Consolidado!$D883)),IF(COUNTIFS(Consolidado!$AC$5:AC883,Consolidado!$AC883,Consolidado!$D$5:D883,"*"&amp;V$3&amp;"*")=1,1,0),0))</f>
        <v>0</v>
      </c>
      <c r="W883" s="0" t="n">
        <f aca="false">IF(OR(W$3="",Consolidado!$D883=""),0,IF(ISNUMBER(SEARCH(W$3,Consolidado!$D883)),IF(COUNTIFS(Consolidado!$AC$5:AC883,Consolidado!$AC883,Consolidado!$D$5:D883,"*"&amp;W$3&amp;"*")=1,1,0),0))</f>
        <v>0</v>
      </c>
      <c r="X883" s="0" t="n">
        <f aca="false">IF(OR(X$3="",Consolidado!$D883=""),0,IF(ISNUMBER(SEARCH(X$3,Consolidado!$D883)),IF(COUNTIFS(Consolidado!$AC$5:AC883,Consolidado!$AC883,Consolidado!$D$5:D883,"*"&amp;X$3&amp;"*")=1,1,0),0))</f>
        <v>0</v>
      </c>
      <c r="Y883" s="0" t="n">
        <f aca="false">IF(OR(Y$3="",Consolidado!$D883=""),0,IF(ISNUMBER(SEARCH(Y$3,Consolidado!$D883)),IF(COUNTIFS(Consolidado!$AC$5:AC883,Consolidado!$AC883,Consolidado!$D$5:D883,"*"&amp;Y$3&amp;"*")=1,1,0),0))</f>
        <v>0</v>
      </c>
      <c r="Z883" s="0" t="n">
        <f aca="false">IF(OR(Z$3="",Consolidado!$D883=""),0,IF(ISNUMBER(SEARCH(Z$3,Consolidado!$D883)),IF(COUNTIFS(Consolidado!$AC$5:AC883,Consolidado!$AC883,Consolidado!$D$5:D883,"*"&amp;Z$3&amp;"*")=1,1,0),0))</f>
        <v>0</v>
      </c>
      <c r="AA883" s="0" t="n">
        <f aca="false">IF(OR(AA$3="",Consolidado!$D883=""),0,IF(ISNUMBER(SEARCH(AA$3,Consolidado!$D883)),IF(COUNTIFS(Consolidado!$AC$5:AC883,Consolidado!$AC883,Consolidado!$D$5:D883,"*"&amp;AA$3&amp;"*")=1,1,0),0))</f>
        <v>0</v>
      </c>
      <c r="AB883" s="0" t="n">
        <f aca="false">IF(OR(AB$3="",Consolidado!$D883=""),0,IF(ISNUMBER(SEARCH(AB$3,Consolidado!$D883)),IF(COUNTIFS(Consolidado!$AC$5:AC883,Consolidado!$AC883,Consolidado!$D$5:D883,"*"&amp;AB$3&amp;"*")=1,1,0),0))</f>
        <v>0</v>
      </c>
      <c r="AC883" s="0" t="n">
        <f aca="false">IF(OR(AC$3="",Consolidado!$D883=""),0,IF(ISNUMBER(SEARCH(AC$3,Consolidado!$D883)),IF(COUNTIFS(Consolidado!$AC$5:AC883,Consolidado!$AC883,Consolidado!$D$5:D883,"*"&amp;AC$3&amp;"*")=1,1,0),0))</f>
        <v>0</v>
      </c>
      <c r="AD883" s="0" t="n">
        <f aca="false">IF(OR(AD$3="",Consolidado!$D883=""),0,IF(ISNUMBER(SEARCH(AD$3,Consolidado!$D883)),IF(COUNTIFS(Consolidado!$AC$5:AC883,Consolidado!$AC883,Consolidado!$D$5:D883,"*"&amp;AD$3&amp;"*")=1,1,0),0))</f>
        <v>0</v>
      </c>
      <c r="AE883" s="0" t="n">
        <f aca="false">IF(OR(AE$3="",Consolidado!$D883=""),0,IF(ISNUMBER(SEARCH(AE$3,Consolidado!$D883)),IF(COUNTIFS(Consolidado!$AC$5:AC883,Consolidado!$AC883,Consolidado!$D$5:D883,"*"&amp;AE$3&amp;"*")=1,1,0),0))</f>
        <v>0</v>
      </c>
      <c r="AF883" s="0" t="n">
        <f aca="false">IF(OR(AF$3="",Consolidado!$D883=""),0,IF(ISNUMBER(SEARCH(AF$3,Consolidado!$D883)),IF(COUNTIFS(Consolidado!$AC$5:AC883,Consolidado!$AC883,Consolidado!$D$5:D883,"*"&amp;AF$3&amp;"*")=1,1,0),0))</f>
        <v>0</v>
      </c>
      <c r="AG883" s="0" t="n">
        <f aca="false">IF(OR(AG$3="",Consolidado!$D883=""),0,IF(ISNUMBER(SEARCH(AG$3,Consolidado!$D883)),IF(COUNTIFS(Consolidado!$AC$5:AC883,Consolidado!$AC883,Consolidado!$D$5:D883,"*"&amp;AG$3&amp;"*")=1,1,0),0))</f>
        <v>0</v>
      </c>
      <c r="AH883" s="0" t="n">
        <f aca="false">IF(OR(AH$3="",Consolidado!$D883=""),0,IF(ISNUMBER(SEARCH(AH$3,Consolidado!$D883)),IF(COUNTIFS(Consolidado!$AC$5:AC883,Consolidado!$AC883,Consolidado!$D$5:D883,"*"&amp;AH$3&amp;"*")=1,1,0),0))</f>
        <v>0</v>
      </c>
      <c r="AI883" s="0" t="n">
        <f aca="false">IF(OR(AI$3="",Consolidado!$D883=""),0,IF(ISNUMBER(SEARCH(AI$3,Consolidado!$D883)),IF(COUNTIFS(Consolidado!$AC$5:AC883,Consolidado!$AC883,Consolidado!$D$5:D883,"*"&amp;AI$3&amp;"*")=1,1,0),0))</f>
        <v>0</v>
      </c>
      <c r="AJ883" s="0" t="n">
        <f aca="false">IF(OR(AJ$3="",Consolidado!$D883=""),0,IF(ISNUMBER(SEARCH(AJ$3,Consolidado!$D883)),IF(COUNTIFS(Consolidado!$AC$5:AC883,Consolidado!$AC883,Consolidado!$D$5:D883,"*"&amp;AJ$3&amp;"*")=1,1,0),0))</f>
        <v>0</v>
      </c>
      <c r="AK883" s="0" t="n">
        <f aca="false">IF(OR(AK$3="",Consolidado!$D883=""),0,IF(ISNUMBER(SEARCH(AK$3,Consolidado!$D883)),IF(COUNTIFS(Consolidado!$AC$5:AC883,Consolidado!$AC883,Consolidado!$D$5:D883,"*"&amp;AK$3&amp;"*")=1,1,0),0))</f>
        <v>0</v>
      </c>
      <c r="AL883" s="0" t="n">
        <f aca="false">IF(OR(AL$3="",Consolidado!$D883=""),0,IF(ISNUMBER(SEARCH(AL$3,Consolidado!$D883)),IF(COUNTIFS(Consolidado!$AC$5:AC883,Consolidado!$AC883,Consolidado!$D$5:D883,"*"&amp;AL$3&amp;"*")=1,1,0),0))</f>
        <v>0</v>
      </c>
      <c r="AM883" s="0" t="n">
        <f aca="false">IF(OR(AM$3="",Consolidado!$D883=""),0,IF(ISNUMBER(SEARCH(AM$3,Consolidado!$D883)),IF(COUNTIFS(Consolidado!$AC$5:AC883,Consolidado!$AC883,Consolidado!$D$5:D883,"*"&amp;AM$3&amp;"*")=1,1,0),0))</f>
        <v>0</v>
      </c>
      <c r="AN883" s="0" t="n">
        <f aca="false">IF(OR(AN$3="",Consolidado!$D883=""),0,IF(ISNUMBER(SEARCH(AN$3,Consolidado!$D883)),IF(COUNTIFS(Consolidado!$AC$5:AC883,Consolidado!$AC883,Consolidado!$D$5:D883,"*"&amp;AN$3&amp;"*")=1,1,0),0))</f>
        <v>0</v>
      </c>
      <c r="AO883" s="0" t="n">
        <f aca="false">IF(OR(AO$3="",Consolidado!$D883=""),0,IF(ISNUMBER(SEARCH(AO$3,Consolidado!$D883)),IF(COUNTIFS(Consolidado!$AC$5:AC883,Consolidado!$AC883,Consolidado!$D$5:D883,"*"&amp;AO$3&amp;"*")=1,1,0),0))</f>
        <v>0</v>
      </c>
    </row>
    <row r="884" customFormat="false" ht="15" hidden="false" customHeight="false" outlineLevel="0" collapsed="false">
      <c r="B884" s="0" t="n">
        <f aca="false">IF(OR(B$3="",Consolidado!$D884=""),0,IF(ISNUMBER(SEARCH(B$3,Consolidado!$D884)),IF(COUNTIFS(Consolidado!$AC$5:AC884,Consolidado!$AC884,Consolidado!$D$5:D884,"*"&amp;B$3&amp;"*")=1,1,0),0))</f>
        <v>0</v>
      </c>
      <c r="C884" s="0" t="n">
        <f aca="false">IF(OR(C$3="",Consolidado!$D884=""),0,IF(ISNUMBER(SEARCH(C$3,Consolidado!$D884)),IF(COUNTIFS(Consolidado!$AC$5:AC884,Consolidado!$AC884,Consolidado!$D$5:D884,"*"&amp;C$3&amp;"*")=1,1,0),0))</f>
        <v>0</v>
      </c>
      <c r="D884" s="0" t="n">
        <f aca="false">IF(OR(D$3="",Consolidado!$D884=""),0,IF(ISNUMBER(SEARCH(D$3,Consolidado!$D884)),IF(COUNTIFS(Consolidado!$AC$5:AC884,Consolidado!$AC884,Consolidado!$D$5:D884,"*"&amp;D$3&amp;"*")=1,1,0),0))</f>
        <v>0</v>
      </c>
      <c r="E884" s="0" t="n">
        <f aca="false">IF(OR(E$3="",Consolidado!$D884=""),0,IF(ISNUMBER(SEARCH(E$3,Consolidado!$D884)),IF(COUNTIFS(Consolidado!$AC$5:AC884,Consolidado!$AC884,Consolidado!$D$5:D884,"*"&amp;E$3&amp;"*")=1,1,0),0))</f>
        <v>0</v>
      </c>
      <c r="F884" s="0" t="n">
        <f aca="false">IF(OR(F$3="",Consolidado!$D884=""),0,IF(ISNUMBER(SEARCH(F$3,Consolidado!$D884)),IF(COUNTIFS(Consolidado!$AC$5:AC884,Consolidado!$AC884,Consolidado!$D$5:D884,"*"&amp;F$3&amp;"*")=1,1,0),0))</f>
        <v>0</v>
      </c>
      <c r="G884" s="0" t="n">
        <f aca="false">IF(OR(G$3="",Consolidado!$D884=""),0,IF(ISNUMBER(SEARCH(G$3,Consolidado!$D884)),IF(COUNTIFS(Consolidado!$AC$5:AC884,Consolidado!$AC884,Consolidado!$D$5:D884,"*"&amp;G$3&amp;"*")=1,1,0),0))</f>
        <v>0</v>
      </c>
      <c r="H884" s="0" t="n">
        <f aca="false">IF(OR(H$3="",Consolidado!$D884=""),0,IF(ISNUMBER(SEARCH(H$3,Consolidado!$D884)),IF(COUNTIFS(Consolidado!$AC$5:AC884,Consolidado!$AC884,Consolidado!$D$5:D884,"*"&amp;H$3&amp;"*")=1,1,0),0))</f>
        <v>0</v>
      </c>
      <c r="I884" s="0" t="n">
        <f aca="false">IF(OR(I$3="",Consolidado!$D884=""),0,IF(ISNUMBER(SEARCH(I$3,Consolidado!$D884)),IF(COUNTIFS(Consolidado!$AC$5:AC884,Consolidado!$AC884,Consolidado!$D$5:D884,"*"&amp;I$3&amp;"*")=1,1,0),0))</f>
        <v>0</v>
      </c>
      <c r="J884" s="0" t="n">
        <f aca="false">IF(OR(J$3="",Consolidado!$D884=""),0,IF(ISNUMBER(SEARCH(J$3,Consolidado!$D884)),IF(COUNTIFS(Consolidado!$AC$5:AC884,Consolidado!$AC884,Consolidado!$D$5:D884,"*"&amp;J$3&amp;"*")=1,1,0),0))</f>
        <v>0</v>
      </c>
      <c r="K884" s="0" t="n">
        <f aca="false">IF(OR(K$3="",Consolidado!$D884=""),0,IF(ISNUMBER(SEARCH(K$3,Consolidado!$D884)),IF(COUNTIFS(Consolidado!$AC$5:AC884,Consolidado!$AC884,Consolidado!$D$5:D884,"*"&amp;K$3&amp;"*")=1,1,0),0))</f>
        <v>0</v>
      </c>
      <c r="L884" s="0" t="n">
        <f aca="false">IF(OR(L$3="",Consolidado!$D884=""),0,IF(ISNUMBER(SEARCH(L$3,Consolidado!$D884)),IF(COUNTIFS(Consolidado!$AC$5:AC884,Consolidado!$AC884,Consolidado!$D$5:D884,"*"&amp;L$3&amp;"*")=1,1,0),0))</f>
        <v>0</v>
      </c>
      <c r="M884" s="0" t="n">
        <f aca="false">IF(OR(M$3="",Consolidado!$D884=""),0,IF(ISNUMBER(SEARCH(M$3,Consolidado!$D884)),IF(COUNTIFS(Consolidado!$AC$5:AC884,Consolidado!$AC884,Consolidado!$D$5:D884,"*"&amp;M$3&amp;"*")=1,1,0),0))</f>
        <v>0</v>
      </c>
      <c r="N884" s="0" t="n">
        <f aca="false">IF(OR(N$3="",Consolidado!$D884=""),0,IF(ISNUMBER(SEARCH(N$3,Consolidado!$D884)),IF(COUNTIFS(Consolidado!$AC$5:AC884,Consolidado!$AC884,Consolidado!$D$5:D884,"*"&amp;N$3&amp;"*")=1,1,0),0))</f>
        <v>0</v>
      </c>
      <c r="O884" s="0" t="n">
        <f aca="false">IF(OR(O$3="",Consolidado!$D884=""),0,IF(ISNUMBER(SEARCH(O$3,Consolidado!$D884)),IF(COUNTIFS(Consolidado!$AC$5:AC884,Consolidado!$AC884,Consolidado!$D$5:D884,"*"&amp;O$3&amp;"*")=1,1,0),0))</f>
        <v>0</v>
      </c>
      <c r="P884" s="0" t="n">
        <f aca="false">IF(OR(P$3="",Consolidado!$D884=""),0,IF(ISNUMBER(SEARCH(P$3,Consolidado!$D884)),IF(COUNTIFS(Consolidado!$AC$5:AC884,Consolidado!$AC884,Consolidado!$D$5:D884,"*"&amp;P$3&amp;"*")=1,1,0),0))</f>
        <v>0</v>
      </c>
      <c r="Q884" s="0" t="n">
        <f aca="false">IF(OR(Q$3="",Consolidado!$D884=""),0,IF(ISNUMBER(SEARCH(Q$3,Consolidado!$D884)),IF(COUNTIFS(Consolidado!$AC$5:AC884,Consolidado!$AC884,Consolidado!$D$5:D884,"*"&amp;Q$3&amp;"*")=1,1,0),0))</f>
        <v>0</v>
      </c>
      <c r="R884" s="0" t="n">
        <f aca="false">IF(OR(R$3="",Consolidado!$D884=""),0,IF(ISNUMBER(SEARCH(R$3,Consolidado!$D884)),IF(COUNTIFS(Consolidado!$AC$5:AC884,Consolidado!$AC884,Consolidado!$D$5:D884,"*"&amp;R$3&amp;"*")=1,1,0),0))</f>
        <v>0</v>
      </c>
      <c r="S884" s="0" t="n">
        <f aca="false">IF(OR(S$3="",Consolidado!$D884=""),0,IF(ISNUMBER(SEARCH(S$3,Consolidado!$D884)),IF(COUNTIFS(Consolidado!$AC$5:AC884,Consolidado!$AC884,Consolidado!$D$5:D884,"*"&amp;S$3&amp;"*")=1,1,0),0))</f>
        <v>0</v>
      </c>
      <c r="T884" s="0" t="n">
        <f aca="false">IF(OR(T$3="",Consolidado!$D884=""),0,IF(ISNUMBER(SEARCH(T$3,Consolidado!$D884)),IF(COUNTIFS(Consolidado!$AC$5:AC884,Consolidado!$AC884,Consolidado!$D$5:D884,"*"&amp;T$3&amp;"*")=1,1,0),0))</f>
        <v>0</v>
      </c>
      <c r="U884" s="0" t="n">
        <f aca="false">IF(OR(U$3="",Consolidado!$D884=""),0,IF(ISNUMBER(SEARCH(U$3,Consolidado!$D884)),IF(COUNTIFS(Consolidado!$AC$5:AC884,Consolidado!$AC884,Consolidado!$D$5:D884,"*"&amp;U$3&amp;"*")=1,1,0),0))</f>
        <v>0</v>
      </c>
      <c r="V884" s="0" t="n">
        <f aca="false">IF(OR(V$3="",Consolidado!$D884=""),0,IF(ISNUMBER(SEARCH(V$3,Consolidado!$D884)),IF(COUNTIFS(Consolidado!$AC$5:AC884,Consolidado!$AC884,Consolidado!$D$5:D884,"*"&amp;V$3&amp;"*")=1,1,0),0))</f>
        <v>0</v>
      </c>
      <c r="W884" s="0" t="n">
        <f aca="false">IF(OR(W$3="",Consolidado!$D884=""),0,IF(ISNUMBER(SEARCH(W$3,Consolidado!$D884)),IF(COUNTIFS(Consolidado!$AC$5:AC884,Consolidado!$AC884,Consolidado!$D$5:D884,"*"&amp;W$3&amp;"*")=1,1,0),0))</f>
        <v>0</v>
      </c>
      <c r="X884" s="0" t="n">
        <f aca="false">IF(OR(X$3="",Consolidado!$D884=""),0,IF(ISNUMBER(SEARCH(X$3,Consolidado!$D884)),IF(COUNTIFS(Consolidado!$AC$5:AC884,Consolidado!$AC884,Consolidado!$D$5:D884,"*"&amp;X$3&amp;"*")=1,1,0),0))</f>
        <v>0</v>
      </c>
      <c r="Y884" s="0" t="n">
        <f aca="false">IF(OR(Y$3="",Consolidado!$D884=""),0,IF(ISNUMBER(SEARCH(Y$3,Consolidado!$D884)),IF(COUNTIFS(Consolidado!$AC$5:AC884,Consolidado!$AC884,Consolidado!$D$5:D884,"*"&amp;Y$3&amp;"*")=1,1,0),0))</f>
        <v>0</v>
      </c>
      <c r="Z884" s="0" t="n">
        <f aca="false">IF(OR(Z$3="",Consolidado!$D884=""),0,IF(ISNUMBER(SEARCH(Z$3,Consolidado!$D884)),IF(COUNTIFS(Consolidado!$AC$5:AC884,Consolidado!$AC884,Consolidado!$D$5:D884,"*"&amp;Z$3&amp;"*")=1,1,0),0))</f>
        <v>0</v>
      </c>
      <c r="AA884" s="0" t="n">
        <f aca="false">IF(OR(AA$3="",Consolidado!$D884=""),0,IF(ISNUMBER(SEARCH(AA$3,Consolidado!$D884)),IF(COUNTIFS(Consolidado!$AC$5:AC884,Consolidado!$AC884,Consolidado!$D$5:D884,"*"&amp;AA$3&amp;"*")=1,1,0),0))</f>
        <v>0</v>
      </c>
      <c r="AB884" s="0" t="n">
        <f aca="false">IF(OR(AB$3="",Consolidado!$D884=""),0,IF(ISNUMBER(SEARCH(AB$3,Consolidado!$D884)),IF(COUNTIFS(Consolidado!$AC$5:AC884,Consolidado!$AC884,Consolidado!$D$5:D884,"*"&amp;AB$3&amp;"*")=1,1,0),0))</f>
        <v>0</v>
      </c>
      <c r="AC884" s="0" t="n">
        <f aca="false">IF(OR(AC$3="",Consolidado!$D884=""),0,IF(ISNUMBER(SEARCH(AC$3,Consolidado!$D884)),IF(COUNTIFS(Consolidado!$AC$5:AC884,Consolidado!$AC884,Consolidado!$D$5:D884,"*"&amp;AC$3&amp;"*")=1,1,0),0))</f>
        <v>0</v>
      </c>
      <c r="AD884" s="0" t="n">
        <f aca="false">IF(OR(AD$3="",Consolidado!$D884=""),0,IF(ISNUMBER(SEARCH(AD$3,Consolidado!$D884)),IF(COUNTIFS(Consolidado!$AC$5:AC884,Consolidado!$AC884,Consolidado!$D$5:D884,"*"&amp;AD$3&amp;"*")=1,1,0),0))</f>
        <v>0</v>
      </c>
      <c r="AE884" s="0" t="n">
        <f aca="false">IF(OR(AE$3="",Consolidado!$D884=""),0,IF(ISNUMBER(SEARCH(AE$3,Consolidado!$D884)),IF(COUNTIFS(Consolidado!$AC$5:AC884,Consolidado!$AC884,Consolidado!$D$5:D884,"*"&amp;AE$3&amp;"*")=1,1,0),0))</f>
        <v>0</v>
      </c>
      <c r="AF884" s="0" t="n">
        <f aca="false">IF(OR(AF$3="",Consolidado!$D884=""),0,IF(ISNUMBER(SEARCH(AF$3,Consolidado!$D884)),IF(COUNTIFS(Consolidado!$AC$5:AC884,Consolidado!$AC884,Consolidado!$D$5:D884,"*"&amp;AF$3&amp;"*")=1,1,0),0))</f>
        <v>0</v>
      </c>
      <c r="AG884" s="0" t="n">
        <f aca="false">IF(OR(AG$3="",Consolidado!$D884=""),0,IF(ISNUMBER(SEARCH(AG$3,Consolidado!$D884)),IF(COUNTIFS(Consolidado!$AC$5:AC884,Consolidado!$AC884,Consolidado!$D$5:D884,"*"&amp;AG$3&amp;"*")=1,1,0),0))</f>
        <v>0</v>
      </c>
      <c r="AH884" s="0" t="n">
        <f aca="false">IF(OR(AH$3="",Consolidado!$D884=""),0,IF(ISNUMBER(SEARCH(AH$3,Consolidado!$D884)),IF(COUNTIFS(Consolidado!$AC$5:AC884,Consolidado!$AC884,Consolidado!$D$5:D884,"*"&amp;AH$3&amp;"*")=1,1,0),0))</f>
        <v>0</v>
      </c>
      <c r="AI884" s="0" t="n">
        <f aca="false">IF(OR(AI$3="",Consolidado!$D884=""),0,IF(ISNUMBER(SEARCH(AI$3,Consolidado!$D884)),IF(COUNTIFS(Consolidado!$AC$5:AC884,Consolidado!$AC884,Consolidado!$D$5:D884,"*"&amp;AI$3&amp;"*")=1,1,0),0))</f>
        <v>0</v>
      </c>
      <c r="AJ884" s="0" t="n">
        <f aca="false">IF(OR(AJ$3="",Consolidado!$D884=""),0,IF(ISNUMBER(SEARCH(AJ$3,Consolidado!$D884)),IF(COUNTIFS(Consolidado!$AC$5:AC884,Consolidado!$AC884,Consolidado!$D$5:D884,"*"&amp;AJ$3&amp;"*")=1,1,0),0))</f>
        <v>0</v>
      </c>
      <c r="AK884" s="0" t="n">
        <f aca="false">IF(OR(AK$3="",Consolidado!$D884=""),0,IF(ISNUMBER(SEARCH(AK$3,Consolidado!$D884)),IF(COUNTIFS(Consolidado!$AC$5:AC884,Consolidado!$AC884,Consolidado!$D$5:D884,"*"&amp;AK$3&amp;"*")=1,1,0),0))</f>
        <v>0</v>
      </c>
      <c r="AL884" s="0" t="n">
        <f aca="false">IF(OR(AL$3="",Consolidado!$D884=""),0,IF(ISNUMBER(SEARCH(AL$3,Consolidado!$D884)),IF(COUNTIFS(Consolidado!$AC$5:AC884,Consolidado!$AC884,Consolidado!$D$5:D884,"*"&amp;AL$3&amp;"*")=1,1,0),0))</f>
        <v>0</v>
      </c>
      <c r="AM884" s="0" t="n">
        <f aca="false">IF(OR(AM$3="",Consolidado!$D884=""),0,IF(ISNUMBER(SEARCH(AM$3,Consolidado!$D884)),IF(COUNTIFS(Consolidado!$AC$5:AC884,Consolidado!$AC884,Consolidado!$D$5:D884,"*"&amp;AM$3&amp;"*")=1,1,0),0))</f>
        <v>0</v>
      </c>
      <c r="AN884" s="0" t="n">
        <f aca="false">IF(OR(AN$3="",Consolidado!$D884=""),0,IF(ISNUMBER(SEARCH(AN$3,Consolidado!$D884)),IF(COUNTIFS(Consolidado!$AC$5:AC884,Consolidado!$AC884,Consolidado!$D$5:D884,"*"&amp;AN$3&amp;"*")=1,1,0),0))</f>
        <v>0</v>
      </c>
      <c r="AO884" s="0" t="n">
        <f aca="false">IF(OR(AO$3="",Consolidado!$D884=""),0,IF(ISNUMBER(SEARCH(AO$3,Consolidado!$D884)),IF(COUNTIFS(Consolidado!$AC$5:AC884,Consolidado!$AC884,Consolidado!$D$5:D884,"*"&amp;AO$3&amp;"*")=1,1,0),0))</f>
        <v>0</v>
      </c>
    </row>
    <row r="885" customFormat="false" ht="15" hidden="false" customHeight="false" outlineLevel="0" collapsed="false">
      <c r="B885" s="0" t="n">
        <f aca="false">IF(OR(B$3="",Consolidado!$D885=""),0,IF(ISNUMBER(SEARCH(B$3,Consolidado!$D885)),IF(COUNTIFS(Consolidado!$AC$5:AC885,Consolidado!$AC885,Consolidado!$D$5:D885,"*"&amp;B$3&amp;"*")=1,1,0),0))</f>
        <v>0</v>
      </c>
      <c r="C885" s="0" t="n">
        <f aca="false">IF(OR(C$3="",Consolidado!$D885=""),0,IF(ISNUMBER(SEARCH(C$3,Consolidado!$D885)),IF(COUNTIFS(Consolidado!$AC$5:AC885,Consolidado!$AC885,Consolidado!$D$5:D885,"*"&amp;C$3&amp;"*")=1,1,0),0))</f>
        <v>0</v>
      </c>
      <c r="D885" s="0" t="n">
        <f aca="false">IF(OR(D$3="",Consolidado!$D885=""),0,IF(ISNUMBER(SEARCH(D$3,Consolidado!$D885)),IF(COUNTIFS(Consolidado!$AC$5:AC885,Consolidado!$AC885,Consolidado!$D$5:D885,"*"&amp;D$3&amp;"*")=1,1,0),0))</f>
        <v>0</v>
      </c>
      <c r="E885" s="0" t="n">
        <f aca="false">IF(OR(E$3="",Consolidado!$D885=""),0,IF(ISNUMBER(SEARCH(E$3,Consolidado!$D885)),IF(COUNTIFS(Consolidado!$AC$5:AC885,Consolidado!$AC885,Consolidado!$D$5:D885,"*"&amp;E$3&amp;"*")=1,1,0),0))</f>
        <v>0</v>
      </c>
      <c r="F885" s="0" t="n">
        <f aca="false">IF(OR(F$3="",Consolidado!$D885=""),0,IF(ISNUMBER(SEARCH(F$3,Consolidado!$D885)),IF(COUNTIFS(Consolidado!$AC$5:AC885,Consolidado!$AC885,Consolidado!$D$5:D885,"*"&amp;F$3&amp;"*")=1,1,0),0))</f>
        <v>0</v>
      </c>
      <c r="G885" s="0" t="n">
        <f aca="false">IF(OR(G$3="",Consolidado!$D885=""),0,IF(ISNUMBER(SEARCH(G$3,Consolidado!$D885)),IF(COUNTIFS(Consolidado!$AC$5:AC885,Consolidado!$AC885,Consolidado!$D$5:D885,"*"&amp;G$3&amp;"*")=1,1,0),0))</f>
        <v>0</v>
      </c>
      <c r="H885" s="0" t="n">
        <f aca="false">IF(OR(H$3="",Consolidado!$D885=""),0,IF(ISNUMBER(SEARCH(H$3,Consolidado!$D885)),IF(COUNTIFS(Consolidado!$AC$5:AC885,Consolidado!$AC885,Consolidado!$D$5:D885,"*"&amp;H$3&amp;"*")=1,1,0),0))</f>
        <v>0</v>
      </c>
      <c r="I885" s="0" t="n">
        <f aca="false">IF(OR(I$3="",Consolidado!$D885=""),0,IF(ISNUMBER(SEARCH(I$3,Consolidado!$D885)),IF(COUNTIFS(Consolidado!$AC$5:AC885,Consolidado!$AC885,Consolidado!$D$5:D885,"*"&amp;I$3&amp;"*")=1,1,0),0))</f>
        <v>0</v>
      </c>
      <c r="J885" s="0" t="n">
        <f aca="false">IF(OR(J$3="",Consolidado!$D885=""),0,IF(ISNUMBER(SEARCH(J$3,Consolidado!$D885)),IF(COUNTIFS(Consolidado!$AC$5:AC885,Consolidado!$AC885,Consolidado!$D$5:D885,"*"&amp;J$3&amp;"*")=1,1,0),0))</f>
        <v>0</v>
      </c>
      <c r="K885" s="0" t="n">
        <f aca="false">IF(OR(K$3="",Consolidado!$D885=""),0,IF(ISNUMBER(SEARCH(K$3,Consolidado!$D885)),IF(COUNTIFS(Consolidado!$AC$5:AC885,Consolidado!$AC885,Consolidado!$D$5:D885,"*"&amp;K$3&amp;"*")=1,1,0),0))</f>
        <v>0</v>
      </c>
      <c r="L885" s="0" t="n">
        <f aca="false">IF(OR(L$3="",Consolidado!$D885=""),0,IF(ISNUMBER(SEARCH(L$3,Consolidado!$D885)),IF(COUNTIFS(Consolidado!$AC$5:AC885,Consolidado!$AC885,Consolidado!$D$5:D885,"*"&amp;L$3&amp;"*")=1,1,0),0))</f>
        <v>0</v>
      </c>
      <c r="M885" s="0" t="n">
        <f aca="false">IF(OR(M$3="",Consolidado!$D885=""),0,IF(ISNUMBER(SEARCH(M$3,Consolidado!$D885)),IF(COUNTIFS(Consolidado!$AC$5:AC885,Consolidado!$AC885,Consolidado!$D$5:D885,"*"&amp;M$3&amp;"*")=1,1,0),0))</f>
        <v>0</v>
      </c>
      <c r="N885" s="0" t="n">
        <f aca="false">IF(OR(N$3="",Consolidado!$D885=""),0,IF(ISNUMBER(SEARCH(N$3,Consolidado!$D885)),IF(COUNTIFS(Consolidado!$AC$5:AC885,Consolidado!$AC885,Consolidado!$D$5:D885,"*"&amp;N$3&amp;"*")=1,1,0),0))</f>
        <v>0</v>
      </c>
      <c r="O885" s="0" t="n">
        <f aca="false">IF(OR(O$3="",Consolidado!$D885=""),0,IF(ISNUMBER(SEARCH(O$3,Consolidado!$D885)),IF(COUNTIFS(Consolidado!$AC$5:AC885,Consolidado!$AC885,Consolidado!$D$5:D885,"*"&amp;O$3&amp;"*")=1,1,0),0))</f>
        <v>0</v>
      </c>
      <c r="P885" s="0" t="n">
        <f aca="false">IF(OR(P$3="",Consolidado!$D885=""),0,IF(ISNUMBER(SEARCH(P$3,Consolidado!$D885)),IF(COUNTIFS(Consolidado!$AC$5:AC885,Consolidado!$AC885,Consolidado!$D$5:D885,"*"&amp;P$3&amp;"*")=1,1,0),0))</f>
        <v>0</v>
      </c>
      <c r="Q885" s="0" t="n">
        <f aca="false">IF(OR(Q$3="",Consolidado!$D885=""),0,IF(ISNUMBER(SEARCH(Q$3,Consolidado!$D885)),IF(COUNTIFS(Consolidado!$AC$5:AC885,Consolidado!$AC885,Consolidado!$D$5:D885,"*"&amp;Q$3&amp;"*")=1,1,0),0))</f>
        <v>0</v>
      </c>
      <c r="R885" s="0" t="n">
        <f aca="false">IF(OR(R$3="",Consolidado!$D885=""),0,IF(ISNUMBER(SEARCH(R$3,Consolidado!$D885)),IF(COUNTIFS(Consolidado!$AC$5:AC885,Consolidado!$AC885,Consolidado!$D$5:D885,"*"&amp;R$3&amp;"*")=1,1,0),0))</f>
        <v>0</v>
      </c>
      <c r="S885" s="0" t="n">
        <f aca="false">IF(OR(S$3="",Consolidado!$D885=""),0,IF(ISNUMBER(SEARCH(S$3,Consolidado!$D885)),IF(COUNTIFS(Consolidado!$AC$5:AC885,Consolidado!$AC885,Consolidado!$D$5:D885,"*"&amp;S$3&amp;"*")=1,1,0),0))</f>
        <v>0</v>
      </c>
      <c r="T885" s="0" t="n">
        <f aca="false">IF(OR(T$3="",Consolidado!$D885=""),0,IF(ISNUMBER(SEARCH(T$3,Consolidado!$D885)),IF(COUNTIFS(Consolidado!$AC$5:AC885,Consolidado!$AC885,Consolidado!$D$5:D885,"*"&amp;T$3&amp;"*")=1,1,0),0))</f>
        <v>0</v>
      </c>
      <c r="U885" s="0" t="n">
        <f aca="false">IF(OR(U$3="",Consolidado!$D885=""),0,IF(ISNUMBER(SEARCH(U$3,Consolidado!$D885)),IF(COUNTIFS(Consolidado!$AC$5:AC885,Consolidado!$AC885,Consolidado!$D$5:D885,"*"&amp;U$3&amp;"*")=1,1,0),0))</f>
        <v>0</v>
      </c>
      <c r="V885" s="0" t="n">
        <f aca="false">IF(OR(V$3="",Consolidado!$D885=""),0,IF(ISNUMBER(SEARCH(V$3,Consolidado!$D885)),IF(COUNTIFS(Consolidado!$AC$5:AC885,Consolidado!$AC885,Consolidado!$D$5:D885,"*"&amp;V$3&amp;"*")=1,1,0),0))</f>
        <v>0</v>
      </c>
      <c r="W885" s="0" t="n">
        <f aca="false">IF(OR(W$3="",Consolidado!$D885=""),0,IF(ISNUMBER(SEARCH(W$3,Consolidado!$D885)),IF(COUNTIFS(Consolidado!$AC$5:AC885,Consolidado!$AC885,Consolidado!$D$5:D885,"*"&amp;W$3&amp;"*")=1,1,0),0))</f>
        <v>0</v>
      </c>
      <c r="X885" s="0" t="n">
        <f aca="false">IF(OR(X$3="",Consolidado!$D885=""),0,IF(ISNUMBER(SEARCH(X$3,Consolidado!$D885)),IF(COUNTIFS(Consolidado!$AC$5:AC885,Consolidado!$AC885,Consolidado!$D$5:D885,"*"&amp;X$3&amp;"*")=1,1,0),0))</f>
        <v>0</v>
      </c>
      <c r="Y885" s="0" t="n">
        <f aca="false">IF(OR(Y$3="",Consolidado!$D885=""),0,IF(ISNUMBER(SEARCH(Y$3,Consolidado!$D885)),IF(COUNTIFS(Consolidado!$AC$5:AC885,Consolidado!$AC885,Consolidado!$D$5:D885,"*"&amp;Y$3&amp;"*")=1,1,0),0))</f>
        <v>0</v>
      </c>
      <c r="Z885" s="0" t="n">
        <f aca="false">IF(OR(Z$3="",Consolidado!$D885=""),0,IF(ISNUMBER(SEARCH(Z$3,Consolidado!$D885)),IF(COUNTIFS(Consolidado!$AC$5:AC885,Consolidado!$AC885,Consolidado!$D$5:D885,"*"&amp;Z$3&amp;"*")=1,1,0),0))</f>
        <v>0</v>
      </c>
      <c r="AA885" s="0" t="n">
        <f aca="false">IF(OR(AA$3="",Consolidado!$D885=""),0,IF(ISNUMBER(SEARCH(AA$3,Consolidado!$D885)),IF(COUNTIFS(Consolidado!$AC$5:AC885,Consolidado!$AC885,Consolidado!$D$5:D885,"*"&amp;AA$3&amp;"*")=1,1,0),0))</f>
        <v>0</v>
      </c>
      <c r="AB885" s="0" t="n">
        <f aca="false">IF(OR(AB$3="",Consolidado!$D885=""),0,IF(ISNUMBER(SEARCH(AB$3,Consolidado!$D885)),IF(COUNTIFS(Consolidado!$AC$5:AC885,Consolidado!$AC885,Consolidado!$D$5:D885,"*"&amp;AB$3&amp;"*")=1,1,0),0))</f>
        <v>0</v>
      </c>
      <c r="AC885" s="0" t="n">
        <f aca="false">IF(OR(AC$3="",Consolidado!$D885=""),0,IF(ISNUMBER(SEARCH(AC$3,Consolidado!$D885)),IF(COUNTIFS(Consolidado!$AC$5:AC885,Consolidado!$AC885,Consolidado!$D$5:D885,"*"&amp;AC$3&amp;"*")=1,1,0),0))</f>
        <v>0</v>
      </c>
      <c r="AD885" s="0" t="n">
        <f aca="false">IF(OR(AD$3="",Consolidado!$D885=""),0,IF(ISNUMBER(SEARCH(AD$3,Consolidado!$D885)),IF(COUNTIFS(Consolidado!$AC$5:AC885,Consolidado!$AC885,Consolidado!$D$5:D885,"*"&amp;AD$3&amp;"*")=1,1,0),0))</f>
        <v>0</v>
      </c>
      <c r="AE885" s="0" t="n">
        <f aca="false">IF(OR(AE$3="",Consolidado!$D885=""),0,IF(ISNUMBER(SEARCH(AE$3,Consolidado!$D885)),IF(COUNTIFS(Consolidado!$AC$5:AC885,Consolidado!$AC885,Consolidado!$D$5:D885,"*"&amp;AE$3&amp;"*")=1,1,0),0))</f>
        <v>0</v>
      </c>
      <c r="AF885" s="0" t="n">
        <f aca="false">IF(OR(AF$3="",Consolidado!$D885=""),0,IF(ISNUMBER(SEARCH(AF$3,Consolidado!$D885)),IF(COUNTIFS(Consolidado!$AC$5:AC885,Consolidado!$AC885,Consolidado!$D$5:D885,"*"&amp;AF$3&amp;"*")=1,1,0),0))</f>
        <v>0</v>
      </c>
      <c r="AG885" s="0" t="n">
        <f aca="false">IF(OR(AG$3="",Consolidado!$D885=""),0,IF(ISNUMBER(SEARCH(AG$3,Consolidado!$D885)),IF(COUNTIFS(Consolidado!$AC$5:AC885,Consolidado!$AC885,Consolidado!$D$5:D885,"*"&amp;AG$3&amp;"*")=1,1,0),0))</f>
        <v>0</v>
      </c>
      <c r="AH885" s="0" t="n">
        <f aca="false">IF(OR(AH$3="",Consolidado!$D885=""),0,IF(ISNUMBER(SEARCH(AH$3,Consolidado!$D885)),IF(COUNTIFS(Consolidado!$AC$5:AC885,Consolidado!$AC885,Consolidado!$D$5:D885,"*"&amp;AH$3&amp;"*")=1,1,0),0))</f>
        <v>0</v>
      </c>
      <c r="AI885" s="0" t="n">
        <f aca="false">IF(OR(AI$3="",Consolidado!$D885=""),0,IF(ISNUMBER(SEARCH(AI$3,Consolidado!$D885)),IF(COUNTIFS(Consolidado!$AC$5:AC885,Consolidado!$AC885,Consolidado!$D$5:D885,"*"&amp;AI$3&amp;"*")=1,1,0),0))</f>
        <v>0</v>
      </c>
      <c r="AJ885" s="0" t="n">
        <f aca="false">IF(OR(AJ$3="",Consolidado!$D885=""),0,IF(ISNUMBER(SEARCH(AJ$3,Consolidado!$D885)),IF(COUNTIFS(Consolidado!$AC$5:AC885,Consolidado!$AC885,Consolidado!$D$5:D885,"*"&amp;AJ$3&amp;"*")=1,1,0),0))</f>
        <v>0</v>
      </c>
      <c r="AK885" s="0" t="n">
        <f aca="false">IF(OR(AK$3="",Consolidado!$D885=""),0,IF(ISNUMBER(SEARCH(AK$3,Consolidado!$D885)),IF(COUNTIFS(Consolidado!$AC$5:AC885,Consolidado!$AC885,Consolidado!$D$5:D885,"*"&amp;AK$3&amp;"*")=1,1,0),0))</f>
        <v>0</v>
      </c>
      <c r="AL885" s="0" t="n">
        <f aca="false">IF(OR(AL$3="",Consolidado!$D885=""),0,IF(ISNUMBER(SEARCH(AL$3,Consolidado!$D885)),IF(COUNTIFS(Consolidado!$AC$5:AC885,Consolidado!$AC885,Consolidado!$D$5:D885,"*"&amp;AL$3&amp;"*")=1,1,0),0))</f>
        <v>0</v>
      </c>
      <c r="AM885" s="0" t="n">
        <f aca="false">IF(OR(AM$3="",Consolidado!$D885=""),0,IF(ISNUMBER(SEARCH(AM$3,Consolidado!$D885)),IF(COUNTIFS(Consolidado!$AC$5:AC885,Consolidado!$AC885,Consolidado!$D$5:D885,"*"&amp;AM$3&amp;"*")=1,1,0),0))</f>
        <v>0</v>
      </c>
      <c r="AN885" s="0" t="n">
        <f aca="false">IF(OR(AN$3="",Consolidado!$D885=""),0,IF(ISNUMBER(SEARCH(AN$3,Consolidado!$D885)),IF(COUNTIFS(Consolidado!$AC$5:AC885,Consolidado!$AC885,Consolidado!$D$5:D885,"*"&amp;AN$3&amp;"*")=1,1,0),0))</f>
        <v>0</v>
      </c>
      <c r="AO885" s="0" t="n">
        <f aca="false">IF(OR(AO$3="",Consolidado!$D885=""),0,IF(ISNUMBER(SEARCH(AO$3,Consolidado!$D885)),IF(COUNTIFS(Consolidado!$AC$5:AC885,Consolidado!$AC885,Consolidado!$D$5:D885,"*"&amp;AO$3&amp;"*")=1,1,0),0))</f>
        <v>0</v>
      </c>
    </row>
    <row r="886" customFormat="false" ht="15" hidden="false" customHeight="false" outlineLevel="0" collapsed="false">
      <c r="B886" s="0" t="n">
        <f aca="false">IF(OR(B$3="",Consolidado!$D886=""),0,IF(ISNUMBER(SEARCH(B$3,Consolidado!$D886)),IF(COUNTIFS(Consolidado!$AC$5:AC886,Consolidado!$AC886,Consolidado!$D$5:D886,"*"&amp;B$3&amp;"*")=1,1,0),0))</f>
        <v>0</v>
      </c>
      <c r="C886" s="0" t="n">
        <f aca="false">IF(OR(C$3="",Consolidado!$D886=""),0,IF(ISNUMBER(SEARCH(C$3,Consolidado!$D886)),IF(COUNTIFS(Consolidado!$AC$5:AC886,Consolidado!$AC886,Consolidado!$D$5:D886,"*"&amp;C$3&amp;"*")=1,1,0),0))</f>
        <v>0</v>
      </c>
      <c r="D886" s="0" t="n">
        <f aca="false">IF(OR(D$3="",Consolidado!$D886=""),0,IF(ISNUMBER(SEARCH(D$3,Consolidado!$D886)),IF(COUNTIFS(Consolidado!$AC$5:AC886,Consolidado!$AC886,Consolidado!$D$5:D886,"*"&amp;D$3&amp;"*")=1,1,0),0))</f>
        <v>0</v>
      </c>
      <c r="E886" s="0" t="n">
        <f aca="false">IF(OR(E$3="",Consolidado!$D886=""),0,IF(ISNUMBER(SEARCH(E$3,Consolidado!$D886)),IF(COUNTIFS(Consolidado!$AC$5:AC886,Consolidado!$AC886,Consolidado!$D$5:D886,"*"&amp;E$3&amp;"*")=1,1,0),0))</f>
        <v>0</v>
      </c>
      <c r="F886" s="0" t="n">
        <f aca="false">IF(OR(F$3="",Consolidado!$D886=""),0,IF(ISNUMBER(SEARCH(F$3,Consolidado!$D886)),IF(COUNTIFS(Consolidado!$AC$5:AC886,Consolidado!$AC886,Consolidado!$D$5:D886,"*"&amp;F$3&amp;"*")=1,1,0),0))</f>
        <v>0</v>
      </c>
      <c r="G886" s="0" t="n">
        <f aca="false">IF(OR(G$3="",Consolidado!$D886=""),0,IF(ISNUMBER(SEARCH(G$3,Consolidado!$D886)),IF(COUNTIFS(Consolidado!$AC$5:AC886,Consolidado!$AC886,Consolidado!$D$5:D886,"*"&amp;G$3&amp;"*")=1,1,0),0))</f>
        <v>0</v>
      </c>
      <c r="H886" s="0" t="n">
        <f aca="false">IF(OR(H$3="",Consolidado!$D886=""),0,IF(ISNUMBER(SEARCH(H$3,Consolidado!$D886)),IF(COUNTIFS(Consolidado!$AC$5:AC886,Consolidado!$AC886,Consolidado!$D$5:D886,"*"&amp;H$3&amp;"*")=1,1,0),0))</f>
        <v>0</v>
      </c>
      <c r="I886" s="0" t="n">
        <f aca="false">IF(OR(I$3="",Consolidado!$D886=""),0,IF(ISNUMBER(SEARCH(I$3,Consolidado!$D886)),IF(COUNTIFS(Consolidado!$AC$5:AC886,Consolidado!$AC886,Consolidado!$D$5:D886,"*"&amp;I$3&amp;"*")=1,1,0),0))</f>
        <v>0</v>
      </c>
      <c r="J886" s="0" t="n">
        <f aca="false">IF(OR(J$3="",Consolidado!$D886=""),0,IF(ISNUMBER(SEARCH(J$3,Consolidado!$D886)),IF(COUNTIFS(Consolidado!$AC$5:AC886,Consolidado!$AC886,Consolidado!$D$5:D886,"*"&amp;J$3&amp;"*")=1,1,0),0))</f>
        <v>0</v>
      </c>
      <c r="K886" s="0" t="n">
        <f aca="false">IF(OR(K$3="",Consolidado!$D886=""),0,IF(ISNUMBER(SEARCH(K$3,Consolidado!$D886)),IF(COUNTIFS(Consolidado!$AC$5:AC886,Consolidado!$AC886,Consolidado!$D$5:D886,"*"&amp;K$3&amp;"*")=1,1,0),0))</f>
        <v>0</v>
      </c>
      <c r="L886" s="0" t="n">
        <f aca="false">IF(OR(L$3="",Consolidado!$D886=""),0,IF(ISNUMBER(SEARCH(L$3,Consolidado!$D886)),IF(COUNTIFS(Consolidado!$AC$5:AC886,Consolidado!$AC886,Consolidado!$D$5:D886,"*"&amp;L$3&amp;"*")=1,1,0),0))</f>
        <v>0</v>
      </c>
      <c r="M886" s="0" t="n">
        <f aca="false">IF(OR(M$3="",Consolidado!$D886=""),0,IF(ISNUMBER(SEARCH(M$3,Consolidado!$D886)),IF(COUNTIFS(Consolidado!$AC$5:AC886,Consolidado!$AC886,Consolidado!$D$5:D886,"*"&amp;M$3&amp;"*")=1,1,0),0))</f>
        <v>0</v>
      </c>
      <c r="N886" s="0" t="n">
        <f aca="false">IF(OR(N$3="",Consolidado!$D886=""),0,IF(ISNUMBER(SEARCH(N$3,Consolidado!$D886)),IF(COUNTIFS(Consolidado!$AC$5:AC886,Consolidado!$AC886,Consolidado!$D$5:D886,"*"&amp;N$3&amp;"*")=1,1,0),0))</f>
        <v>0</v>
      </c>
      <c r="O886" s="0" t="n">
        <f aca="false">IF(OR(O$3="",Consolidado!$D886=""),0,IF(ISNUMBER(SEARCH(O$3,Consolidado!$D886)),IF(COUNTIFS(Consolidado!$AC$5:AC886,Consolidado!$AC886,Consolidado!$D$5:D886,"*"&amp;O$3&amp;"*")=1,1,0),0))</f>
        <v>0</v>
      </c>
      <c r="P886" s="0" t="n">
        <f aca="false">IF(OR(P$3="",Consolidado!$D886=""),0,IF(ISNUMBER(SEARCH(P$3,Consolidado!$D886)),IF(COUNTIFS(Consolidado!$AC$5:AC886,Consolidado!$AC886,Consolidado!$D$5:D886,"*"&amp;P$3&amp;"*")=1,1,0),0))</f>
        <v>0</v>
      </c>
      <c r="Q886" s="0" t="n">
        <f aca="false">IF(OR(Q$3="",Consolidado!$D886=""),0,IF(ISNUMBER(SEARCH(Q$3,Consolidado!$D886)),IF(COUNTIFS(Consolidado!$AC$5:AC886,Consolidado!$AC886,Consolidado!$D$5:D886,"*"&amp;Q$3&amp;"*")=1,1,0),0))</f>
        <v>0</v>
      </c>
      <c r="R886" s="0" t="n">
        <f aca="false">IF(OR(R$3="",Consolidado!$D886=""),0,IF(ISNUMBER(SEARCH(R$3,Consolidado!$D886)),IF(COUNTIFS(Consolidado!$AC$5:AC886,Consolidado!$AC886,Consolidado!$D$5:D886,"*"&amp;R$3&amp;"*")=1,1,0),0))</f>
        <v>0</v>
      </c>
      <c r="S886" s="0" t="n">
        <f aca="false">IF(OR(S$3="",Consolidado!$D886=""),0,IF(ISNUMBER(SEARCH(S$3,Consolidado!$D886)),IF(COUNTIFS(Consolidado!$AC$5:AC886,Consolidado!$AC886,Consolidado!$D$5:D886,"*"&amp;S$3&amp;"*")=1,1,0),0))</f>
        <v>0</v>
      </c>
      <c r="T886" s="0" t="n">
        <f aca="false">IF(OR(T$3="",Consolidado!$D886=""),0,IF(ISNUMBER(SEARCH(T$3,Consolidado!$D886)),IF(COUNTIFS(Consolidado!$AC$5:AC886,Consolidado!$AC886,Consolidado!$D$5:D886,"*"&amp;T$3&amp;"*")=1,1,0),0))</f>
        <v>0</v>
      </c>
      <c r="U886" s="0" t="n">
        <f aca="false">IF(OR(U$3="",Consolidado!$D886=""),0,IF(ISNUMBER(SEARCH(U$3,Consolidado!$D886)),IF(COUNTIFS(Consolidado!$AC$5:AC886,Consolidado!$AC886,Consolidado!$D$5:D886,"*"&amp;U$3&amp;"*")=1,1,0),0))</f>
        <v>0</v>
      </c>
      <c r="V886" s="0" t="n">
        <f aca="false">IF(OR(V$3="",Consolidado!$D886=""),0,IF(ISNUMBER(SEARCH(V$3,Consolidado!$D886)),IF(COUNTIFS(Consolidado!$AC$5:AC886,Consolidado!$AC886,Consolidado!$D$5:D886,"*"&amp;V$3&amp;"*")=1,1,0),0))</f>
        <v>0</v>
      </c>
      <c r="W886" s="0" t="n">
        <f aca="false">IF(OR(W$3="",Consolidado!$D886=""),0,IF(ISNUMBER(SEARCH(W$3,Consolidado!$D886)),IF(COUNTIFS(Consolidado!$AC$5:AC886,Consolidado!$AC886,Consolidado!$D$5:D886,"*"&amp;W$3&amp;"*")=1,1,0),0))</f>
        <v>0</v>
      </c>
      <c r="X886" s="0" t="n">
        <f aca="false">IF(OR(X$3="",Consolidado!$D886=""),0,IF(ISNUMBER(SEARCH(X$3,Consolidado!$D886)),IF(COUNTIFS(Consolidado!$AC$5:AC886,Consolidado!$AC886,Consolidado!$D$5:D886,"*"&amp;X$3&amp;"*")=1,1,0),0))</f>
        <v>0</v>
      </c>
      <c r="Y886" s="0" t="n">
        <f aca="false">IF(OR(Y$3="",Consolidado!$D886=""),0,IF(ISNUMBER(SEARCH(Y$3,Consolidado!$D886)),IF(COUNTIFS(Consolidado!$AC$5:AC886,Consolidado!$AC886,Consolidado!$D$5:D886,"*"&amp;Y$3&amp;"*")=1,1,0),0))</f>
        <v>0</v>
      </c>
      <c r="Z886" s="0" t="n">
        <f aca="false">IF(OR(Z$3="",Consolidado!$D886=""),0,IF(ISNUMBER(SEARCH(Z$3,Consolidado!$D886)),IF(COUNTIFS(Consolidado!$AC$5:AC886,Consolidado!$AC886,Consolidado!$D$5:D886,"*"&amp;Z$3&amp;"*")=1,1,0),0))</f>
        <v>0</v>
      </c>
      <c r="AA886" s="0" t="n">
        <f aca="false">IF(OR(AA$3="",Consolidado!$D886=""),0,IF(ISNUMBER(SEARCH(AA$3,Consolidado!$D886)),IF(COUNTIFS(Consolidado!$AC$5:AC886,Consolidado!$AC886,Consolidado!$D$5:D886,"*"&amp;AA$3&amp;"*")=1,1,0),0))</f>
        <v>0</v>
      </c>
      <c r="AB886" s="0" t="n">
        <f aca="false">IF(OR(AB$3="",Consolidado!$D886=""),0,IF(ISNUMBER(SEARCH(AB$3,Consolidado!$D886)),IF(COUNTIFS(Consolidado!$AC$5:AC886,Consolidado!$AC886,Consolidado!$D$5:D886,"*"&amp;AB$3&amp;"*")=1,1,0),0))</f>
        <v>0</v>
      </c>
      <c r="AC886" s="0" t="n">
        <f aca="false">IF(OR(AC$3="",Consolidado!$D886=""),0,IF(ISNUMBER(SEARCH(AC$3,Consolidado!$D886)),IF(COUNTIFS(Consolidado!$AC$5:AC886,Consolidado!$AC886,Consolidado!$D$5:D886,"*"&amp;AC$3&amp;"*")=1,1,0),0))</f>
        <v>0</v>
      </c>
      <c r="AD886" s="0" t="n">
        <f aca="false">IF(OR(AD$3="",Consolidado!$D886=""),0,IF(ISNUMBER(SEARCH(AD$3,Consolidado!$D886)),IF(COUNTIFS(Consolidado!$AC$5:AC886,Consolidado!$AC886,Consolidado!$D$5:D886,"*"&amp;AD$3&amp;"*")=1,1,0),0))</f>
        <v>0</v>
      </c>
      <c r="AE886" s="0" t="n">
        <f aca="false">IF(OR(AE$3="",Consolidado!$D886=""),0,IF(ISNUMBER(SEARCH(AE$3,Consolidado!$D886)),IF(COUNTIFS(Consolidado!$AC$5:AC886,Consolidado!$AC886,Consolidado!$D$5:D886,"*"&amp;AE$3&amp;"*")=1,1,0),0))</f>
        <v>0</v>
      </c>
      <c r="AF886" s="0" t="n">
        <f aca="false">IF(OR(AF$3="",Consolidado!$D886=""),0,IF(ISNUMBER(SEARCH(AF$3,Consolidado!$D886)),IF(COUNTIFS(Consolidado!$AC$5:AC886,Consolidado!$AC886,Consolidado!$D$5:D886,"*"&amp;AF$3&amp;"*")=1,1,0),0))</f>
        <v>0</v>
      </c>
      <c r="AG886" s="0" t="n">
        <f aca="false">IF(OR(AG$3="",Consolidado!$D886=""),0,IF(ISNUMBER(SEARCH(AG$3,Consolidado!$D886)),IF(COUNTIFS(Consolidado!$AC$5:AC886,Consolidado!$AC886,Consolidado!$D$5:D886,"*"&amp;AG$3&amp;"*")=1,1,0),0))</f>
        <v>0</v>
      </c>
      <c r="AH886" s="0" t="n">
        <f aca="false">IF(OR(AH$3="",Consolidado!$D886=""),0,IF(ISNUMBER(SEARCH(AH$3,Consolidado!$D886)),IF(COUNTIFS(Consolidado!$AC$5:AC886,Consolidado!$AC886,Consolidado!$D$5:D886,"*"&amp;AH$3&amp;"*")=1,1,0),0))</f>
        <v>0</v>
      </c>
      <c r="AI886" s="0" t="n">
        <f aca="false">IF(OR(AI$3="",Consolidado!$D886=""),0,IF(ISNUMBER(SEARCH(AI$3,Consolidado!$D886)),IF(COUNTIFS(Consolidado!$AC$5:AC886,Consolidado!$AC886,Consolidado!$D$5:D886,"*"&amp;AI$3&amp;"*")=1,1,0),0))</f>
        <v>0</v>
      </c>
      <c r="AJ886" s="0" t="n">
        <f aca="false">IF(OR(AJ$3="",Consolidado!$D886=""),0,IF(ISNUMBER(SEARCH(AJ$3,Consolidado!$D886)),IF(COUNTIFS(Consolidado!$AC$5:AC886,Consolidado!$AC886,Consolidado!$D$5:D886,"*"&amp;AJ$3&amp;"*")=1,1,0),0))</f>
        <v>0</v>
      </c>
      <c r="AK886" s="0" t="n">
        <f aca="false">IF(OR(AK$3="",Consolidado!$D886=""),0,IF(ISNUMBER(SEARCH(AK$3,Consolidado!$D886)),IF(COUNTIFS(Consolidado!$AC$5:AC886,Consolidado!$AC886,Consolidado!$D$5:D886,"*"&amp;AK$3&amp;"*")=1,1,0),0))</f>
        <v>0</v>
      </c>
      <c r="AL886" s="0" t="n">
        <f aca="false">IF(OR(AL$3="",Consolidado!$D886=""),0,IF(ISNUMBER(SEARCH(AL$3,Consolidado!$D886)),IF(COUNTIFS(Consolidado!$AC$5:AC886,Consolidado!$AC886,Consolidado!$D$5:D886,"*"&amp;AL$3&amp;"*")=1,1,0),0))</f>
        <v>0</v>
      </c>
      <c r="AM886" s="0" t="n">
        <f aca="false">IF(OR(AM$3="",Consolidado!$D886=""),0,IF(ISNUMBER(SEARCH(AM$3,Consolidado!$D886)),IF(COUNTIFS(Consolidado!$AC$5:AC886,Consolidado!$AC886,Consolidado!$D$5:D886,"*"&amp;AM$3&amp;"*")=1,1,0),0))</f>
        <v>0</v>
      </c>
      <c r="AN886" s="0" t="n">
        <f aca="false">IF(OR(AN$3="",Consolidado!$D886=""),0,IF(ISNUMBER(SEARCH(AN$3,Consolidado!$D886)),IF(COUNTIFS(Consolidado!$AC$5:AC886,Consolidado!$AC886,Consolidado!$D$5:D886,"*"&amp;AN$3&amp;"*")=1,1,0),0))</f>
        <v>0</v>
      </c>
      <c r="AO886" s="0" t="n">
        <f aca="false">IF(OR(AO$3="",Consolidado!$D886=""),0,IF(ISNUMBER(SEARCH(AO$3,Consolidado!$D886)),IF(COUNTIFS(Consolidado!$AC$5:AC886,Consolidado!$AC886,Consolidado!$D$5:D886,"*"&amp;AO$3&amp;"*")=1,1,0),0))</f>
        <v>0</v>
      </c>
    </row>
    <row r="887" customFormat="false" ht="15" hidden="false" customHeight="false" outlineLevel="0" collapsed="false">
      <c r="B887" s="0" t="n">
        <f aca="false">IF(OR(B$3="",Consolidado!$D887=""),0,IF(ISNUMBER(SEARCH(B$3,Consolidado!$D887)),IF(COUNTIFS(Consolidado!$AC$5:AC887,Consolidado!$AC887,Consolidado!$D$5:D887,"*"&amp;B$3&amp;"*")=1,1,0),0))</f>
        <v>0</v>
      </c>
      <c r="C887" s="0" t="n">
        <f aca="false">IF(OR(C$3="",Consolidado!$D887=""),0,IF(ISNUMBER(SEARCH(C$3,Consolidado!$D887)),IF(COUNTIFS(Consolidado!$AC$5:AC887,Consolidado!$AC887,Consolidado!$D$5:D887,"*"&amp;C$3&amp;"*")=1,1,0),0))</f>
        <v>0</v>
      </c>
      <c r="D887" s="0" t="n">
        <f aca="false">IF(OR(D$3="",Consolidado!$D887=""),0,IF(ISNUMBER(SEARCH(D$3,Consolidado!$D887)),IF(COUNTIFS(Consolidado!$AC$5:AC887,Consolidado!$AC887,Consolidado!$D$5:D887,"*"&amp;D$3&amp;"*")=1,1,0),0))</f>
        <v>0</v>
      </c>
      <c r="E887" s="0" t="n">
        <f aca="false">IF(OR(E$3="",Consolidado!$D887=""),0,IF(ISNUMBER(SEARCH(E$3,Consolidado!$D887)),IF(COUNTIFS(Consolidado!$AC$5:AC887,Consolidado!$AC887,Consolidado!$D$5:D887,"*"&amp;E$3&amp;"*")=1,1,0),0))</f>
        <v>0</v>
      </c>
      <c r="F887" s="0" t="n">
        <f aca="false">IF(OR(F$3="",Consolidado!$D887=""),0,IF(ISNUMBER(SEARCH(F$3,Consolidado!$D887)),IF(COUNTIFS(Consolidado!$AC$5:AC887,Consolidado!$AC887,Consolidado!$D$5:D887,"*"&amp;F$3&amp;"*")=1,1,0),0))</f>
        <v>0</v>
      </c>
      <c r="G887" s="0" t="n">
        <f aca="false">IF(OR(G$3="",Consolidado!$D887=""),0,IF(ISNUMBER(SEARCH(G$3,Consolidado!$D887)),IF(COUNTIFS(Consolidado!$AC$5:AC887,Consolidado!$AC887,Consolidado!$D$5:D887,"*"&amp;G$3&amp;"*")=1,1,0),0))</f>
        <v>0</v>
      </c>
      <c r="H887" s="0" t="n">
        <f aca="false">IF(OR(H$3="",Consolidado!$D887=""),0,IF(ISNUMBER(SEARCH(H$3,Consolidado!$D887)),IF(COUNTIFS(Consolidado!$AC$5:AC887,Consolidado!$AC887,Consolidado!$D$5:D887,"*"&amp;H$3&amp;"*")=1,1,0),0))</f>
        <v>0</v>
      </c>
      <c r="I887" s="0" t="n">
        <f aca="false">IF(OR(I$3="",Consolidado!$D887=""),0,IF(ISNUMBER(SEARCH(I$3,Consolidado!$D887)),IF(COUNTIFS(Consolidado!$AC$5:AC887,Consolidado!$AC887,Consolidado!$D$5:D887,"*"&amp;I$3&amp;"*")=1,1,0),0))</f>
        <v>0</v>
      </c>
      <c r="J887" s="0" t="n">
        <f aca="false">IF(OR(J$3="",Consolidado!$D887=""),0,IF(ISNUMBER(SEARCH(J$3,Consolidado!$D887)),IF(COUNTIFS(Consolidado!$AC$5:AC887,Consolidado!$AC887,Consolidado!$D$5:D887,"*"&amp;J$3&amp;"*")=1,1,0),0))</f>
        <v>0</v>
      </c>
      <c r="K887" s="0" t="n">
        <f aca="false">IF(OR(K$3="",Consolidado!$D887=""),0,IF(ISNUMBER(SEARCH(K$3,Consolidado!$D887)),IF(COUNTIFS(Consolidado!$AC$5:AC887,Consolidado!$AC887,Consolidado!$D$5:D887,"*"&amp;K$3&amp;"*")=1,1,0),0))</f>
        <v>0</v>
      </c>
      <c r="L887" s="0" t="n">
        <f aca="false">IF(OR(L$3="",Consolidado!$D887=""),0,IF(ISNUMBER(SEARCH(L$3,Consolidado!$D887)),IF(COUNTIFS(Consolidado!$AC$5:AC887,Consolidado!$AC887,Consolidado!$D$5:D887,"*"&amp;L$3&amp;"*")=1,1,0),0))</f>
        <v>0</v>
      </c>
      <c r="M887" s="0" t="n">
        <f aca="false">IF(OR(M$3="",Consolidado!$D887=""),0,IF(ISNUMBER(SEARCH(M$3,Consolidado!$D887)),IF(COUNTIFS(Consolidado!$AC$5:AC887,Consolidado!$AC887,Consolidado!$D$5:D887,"*"&amp;M$3&amp;"*")=1,1,0),0))</f>
        <v>0</v>
      </c>
      <c r="N887" s="0" t="n">
        <f aca="false">IF(OR(N$3="",Consolidado!$D887=""),0,IF(ISNUMBER(SEARCH(N$3,Consolidado!$D887)),IF(COUNTIFS(Consolidado!$AC$5:AC887,Consolidado!$AC887,Consolidado!$D$5:D887,"*"&amp;N$3&amp;"*")=1,1,0),0))</f>
        <v>0</v>
      </c>
      <c r="O887" s="0" t="n">
        <f aca="false">IF(OR(O$3="",Consolidado!$D887=""),0,IF(ISNUMBER(SEARCH(O$3,Consolidado!$D887)),IF(COUNTIFS(Consolidado!$AC$5:AC887,Consolidado!$AC887,Consolidado!$D$5:D887,"*"&amp;O$3&amp;"*")=1,1,0),0))</f>
        <v>0</v>
      </c>
      <c r="P887" s="0" t="n">
        <f aca="false">IF(OR(P$3="",Consolidado!$D887=""),0,IF(ISNUMBER(SEARCH(P$3,Consolidado!$D887)),IF(COUNTIFS(Consolidado!$AC$5:AC887,Consolidado!$AC887,Consolidado!$D$5:D887,"*"&amp;P$3&amp;"*")=1,1,0),0))</f>
        <v>0</v>
      </c>
      <c r="Q887" s="0" t="n">
        <f aca="false">IF(OR(Q$3="",Consolidado!$D887=""),0,IF(ISNUMBER(SEARCH(Q$3,Consolidado!$D887)),IF(COUNTIFS(Consolidado!$AC$5:AC887,Consolidado!$AC887,Consolidado!$D$5:D887,"*"&amp;Q$3&amp;"*")=1,1,0),0))</f>
        <v>0</v>
      </c>
      <c r="R887" s="0" t="n">
        <f aca="false">IF(OR(R$3="",Consolidado!$D887=""),0,IF(ISNUMBER(SEARCH(R$3,Consolidado!$D887)),IF(COUNTIFS(Consolidado!$AC$5:AC887,Consolidado!$AC887,Consolidado!$D$5:D887,"*"&amp;R$3&amp;"*")=1,1,0),0))</f>
        <v>0</v>
      </c>
      <c r="S887" s="0" t="n">
        <f aca="false">IF(OR(S$3="",Consolidado!$D887=""),0,IF(ISNUMBER(SEARCH(S$3,Consolidado!$D887)),IF(COUNTIFS(Consolidado!$AC$5:AC887,Consolidado!$AC887,Consolidado!$D$5:D887,"*"&amp;S$3&amp;"*")=1,1,0),0))</f>
        <v>0</v>
      </c>
      <c r="T887" s="0" t="n">
        <f aca="false">IF(OR(T$3="",Consolidado!$D887=""),0,IF(ISNUMBER(SEARCH(T$3,Consolidado!$D887)),IF(COUNTIFS(Consolidado!$AC$5:AC887,Consolidado!$AC887,Consolidado!$D$5:D887,"*"&amp;T$3&amp;"*")=1,1,0),0))</f>
        <v>0</v>
      </c>
      <c r="U887" s="0" t="n">
        <f aca="false">IF(OR(U$3="",Consolidado!$D887=""),0,IF(ISNUMBER(SEARCH(U$3,Consolidado!$D887)),IF(COUNTIFS(Consolidado!$AC$5:AC887,Consolidado!$AC887,Consolidado!$D$5:D887,"*"&amp;U$3&amp;"*")=1,1,0),0))</f>
        <v>0</v>
      </c>
      <c r="V887" s="0" t="n">
        <f aca="false">IF(OR(V$3="",Consolidado!$D887=""),0,IF(ISNUMBER(SEARCH(V$3,Consolidado!$D887)),IF(COUNTIFS(Consolidado!$AC$5:AC887,Consolidado!$AC887,Consolidado!$D$5:D887,"*"&amp;V$3&amp;"*")=1,1,0),0))</f>
        <v>0</v>
      </c>
      <c r="W887" s="0" t="n">
        <f aca="false">IF(OR(W$3="",Consolidado!$D887=""),0,IF(ISNUMBER(SEARCH(W$3,Consolidado!$D887)),IF(COUNTIFS(Consolidado!$AC$5:AC887,Consolidado!$AC887,Consolidado!$D$5:D887,"*"&amp;W$3&amp;"*")=1,1,0),0))</f>
        <v>0</v>
      </c>
      <c r="X887" s="0" t="n">
        <f aca="false">IF(OR(X$3="",Consolidado!$D887=""),0,IF(ISNUMBER(SEARCH(X$3,Consolidado!$D887)),IF(COUNTIFS(Consolidado!$AC$5:AC887,Consolidado!$AC887,Consolidado!$D$5:D887,"*"&amp;X$3&amp;"*")=1,1,0),0))</f>
        <v>0</v>
      </c>
      <c r="Y887" s="0" t="n">
        <f aca="false">IF(OR(Y$3="",Consolidado!$D887=""),0,IF(ISNUMBER(SEARCH(Y$3,Consolidado!$D887)),IF(COUNTIFS(Consolidado!$AC$5:AC887,Consolidado!$AC887,Consolidado!$D$5:D887,"*"&amp;Y$3&amp;"*")=1,1,0),0))</f>
        <v>0</v>
      </c>
      <c r="Z887" s="0" t="n">
        <f aca="false">IF(OR(Z$3="",Consolidado!$D887=""),0,IF(ISNUMBER(SEARCH(Z$3,Consolidado!$D887)),IF(COUNTIFS(Consolidado!$AC$5:AC887,Consolidado!$AC887,Consolidado!$D$5:D887,"*"&amp;Z$3&amp;"*")=1,1,0),0))</f>
        <v>0</v>
      </c>
      <c r="AA887" s="0" t="n">
        <f aca="false">IF(OR(AA$3="",Consolidado!$D887=""),0,IF(ISNUMBER(SEARCH(AA$3,Consolidado!$D887)),IF(COUNTIFS(Consolidado!$AC$5:AC887,Consolidado!$AC887,Consolidado!$D$5:D887,"*"&amp;AA$3&amp;"*")=1,1,0),0))</f>
        <v>0</v>
      </c>
      <c r="AB887" s="0" t="n">
        <f aca="false">IF(OR(AB$3="",Consolidado!$D887=""),0,IF(ISNUMBER(SEARCH(AB$3,Consolidado!$D887)),IF(COUNTIFS(Consolidado!$AC$5:AC887,Consolidado!$AC887,Consolidado!$D$5:D887,"*"&amp;AB$3&amp;"*")=1,1,0),0))</f>
        <v>0</v>
      </c>
      <c r="AC887" s="0" t="n">
        <f aca="false">IF(OR(AC$3="",Consolidado!$D887=""),0,IF(ISNUMBER(SEARCH(AC$3,Consolidado!$D887)),IF(COUNTIFS(Consolidado!$AC$5:AC887,Consolidado!$AC887,Consolidado!$D$5:D887,"*"&amp;AC$3&amp;"*")=1,1,0),0))</f>
        <v>0</v>
      </c>
      <c r="AD887" s="0" t="n">
        <f aca="false">IF(OR(AD$3="",Consolidado!$D887=""),0,IF(ISNUMBER(SEARCH(AD$3,Consolidado!$D887)),IF(COUNTIFS(Consolidado!$AC$5:AC887,Consolidado!$AC887,Consolidado!$D$5:D887,"*"&amp;AD$3&amp;"*")=1,1,0),0))</f>
        <v>0</v>
      </c>
      <c r="AE887" s="0" t="n">
        <f aca="false">IF(OR(AE$3="",Consolidado!$D887=""),0,IF(ISNUMBER(SEARCH(AE$3,Consolidado!$D887)),IF(COUNTIFS(Consolidado!$AC$5:AC887,Consolidado!$AC887,Consolidado!$D$5:D887,"*"&amp;AE$3&amp;"*")=1,1,0),0))</f>
        <v>0</v>
      </c>
      <c r="AF887" s="0" t="n">
        <f aca="false">IF(OR(AF$3="",Consolidado!$D887=""),0,IF(ISNUMBER(SEARCH(AF$3,Consolidado!$D887)),IF(COUNTIFS(Consolidado!$AC$5:AC887,Consolidado!$AC887,Consolidado!$D$5:D887,"*"&amp;AF$3&amp;"*")=1,1,0),0))</f>
        <v>0</v>
      </c>
      <c r="AG887" s="0" t="n">
        <f aca="false">IF(OR(AG$3="",Consolidado!$D887=""),0,IF(ISNUMBER(SEARCH(AG$3,Consolidado!$D887)),IF(COUNTIFS(Consolidado!$AC$5:AC887,Consolidado!$AC887,Consolidado!$D$5:D887,"*"&amp;AG$3&amp;"*")=1,1,0),0))</f>
        <v>0</v>
      </c>
      <c r="AH887" s="0" t="n">
        <f aca="false">IF(OR(AH$3="",Consolidado!$D887=""),0,IF(ISNUMBER(SEARCH(AH$3,Consolidado!$D887)),IF(COUNTIFS(Consolidado!$AC$5:AC887,Consolidado!$AC887,Consolidado!$D$5:D887,"*"&amp;AH$3&amp;"*")=1,1,0),0))</f>
        <v>0</v>
      </c>
      <c r="AI887" s="0" t="n">
        <f aca="false">IF(OR(AI$3="",Consolidado!$D887=""),0,IF(ISNUMBER(SEARCH(AI$3,Consolidado!$D887)),IF(COUNTIFS(Consolidado!$AC$5:AC887,Consolidado!$AC887,Consolidado!$D$5:D887,"*"&amp;AI$3&amp;"*")=1,1,0),0))</f>
        <v>0</v>
      </c>
      <c r="AJ887" s="0" t="n">
        <f aca="false">IF(OR(AJ$3="",Consolidado!$D887=""),0,IF(ISNUMBER(SEARCH(AJ$3,Consolidado!$D887)),IF(COUNTIFS(Consolidado!$AC$5:AC887,Consolidado!$AC887,Consolidado!$D$5:D887,"*"&amp;AJ$3&amp;"*")=1,1,0),0))</f>
        <v>0</v>
      </c>
      <c r="AK887" s="0" t="n">
        <f aca="false">IF(OR(AK$3="",Consolidado!$D887=""),0,IF(ISNUMBER(SEARCH(AK$3,Consolidado!$D887)),IF(COUNTIFS(Consolidado!$AC$5:AC887,Consolidado!$AC887,Consolidado!$D$5:D887,"*"&amp;AK$3&amp;"*")=1,1,0),0))</f>
        <v>0</v>
      </c>
      <c r="AL887" s="0" t="n">
        <f aca="false">IF(OR(AL$3="",Consolidado!$D887=""),0,IF(ISNUMBER(SEARCH(AL$3,Consolidado!$D887)),IF(COUNTIFS(Consolidado!$AC$5:AC887,Consolidado!$AC887,Consolidado!$D$5:D887,"*"&amp;AL$3&amp;"*")=1,1,0),0))</f>
        <v>0</v>
      </c>
      <c r="AM887" s="0" t="n">
        <f aca="false">IF(OR(AM$3="",Consolidado!$D887=""),0,IF(ISNUMBER(SEARCH(AM$3,Consolidado!$D887)),IF(COUNTIFS(Consolidado!$AC$5:AC887,Consolidado!$AC887,Consolidado!$D$5:D887,"*"&amp;AM$3&amp;"*")=1,1,0),0))</f>
        <v>0</v>
      </c>
      <c r="AN887" s="0" t="n">
        <f aca="false">IF(OR(AN$3="",Consolidado!$D887=""),0,IF(ISNUMBER(SEARCH(AN$3,Consolidado!$D887)),IF(COUNTIFS(Consolidado!$AC$5:AC887,Consolidado!$AC887,Consolidado!$D$5:D887,"*"&amp;AN$3&amp;"*")=1,1,0),0))</f>
        <v>0</v>
      </c>
      <c r="AO887" s="0" t="n">
        <f aca="false">IF(OR(AO$3="",Consolidado!$D887=""),0,IF(ISNUMBER(SEARCH(AO$3,Consolidado!$D887)),IF(COUNTIFS(Consolidado!$AC$5:AC887,Consolidado!$AC887,Consolidado!$D$5:D887,"*"&amp;AO$3&amp;"*")=1,1,0),0))</f>
        <v>0</v>
      </c>
    </row>
    <row r="888" customFormat="false" ht="15" hidden="false" customHeight="false" outlineLevel="0" collapsed="false">
      <c r="B888" s="0" t="n">
        <f aca="false">IF(OR(B$3="",Consolidado!$D888=""),0,IF(ISNUMBER(SEARCH(B$3,Consolidado!$D888)),IF(COUNTIFS(Consolidado!$AC$5:AC888,Consolidado!$AC888,Consolidado!$D$5:D888,"*"&amp;B$3&amp;"*")=1,1,0),0))</f>
        <v>0</v>
      </c>
      <c r="C888" s="0" t="n">
        <f aca="false">IF(OR(C$3="",Consolidado!$D888=""),0,IF(ISNUMBER(SEARCH(C$3,Consolidado!$D888)),IF(COUNTIFS(Consolidado!$AC$5:AC888,Consolidado!$AC888,Consolidado!$D$5:D888,"*"&amp;C$3&amp;"*")=1,1,0),0))</f>
        <v>0</v>
      </c>
      <c r="D888" s="0" t="n">
        <f aca="false">IF(OR(D$3="",Consolidado!$D888=""),0,IF(ISNUMBER(SEARCH(D$3,Consolidado!$D888)),IF(COUNTIFS(Consolidado!$AC$5:AC888,Consolidado!$AC888,Consolidado!$D$5:D888,"*"&amp;D$3&amp;"*")=1,1,0),0))</f>
        <v>0</v>
      </c>
      <c r="E888" s="0" t="n">
        <f aca="false">IF(OR(E$3="",Consolidado!$D888=""),0,IF(ISNUMBER(SEARCH(E$3,Consolidado!$D888)),IF(COUNTIFS(Consolidado!$AC$5:AC888,Consolidado!$AC888,Consolidado!$D$5:D888,"*"&amp;E$3&amp;"*")=1,1,0),0))</f>
        <v>0</v>
      </c>
      <c r="F888" s="0" t="n">
        <f aca="false">IF(OR(F$3="",Consolidado!$D888=""),0,IF(ISNUMBER(SEARCH(F$3,Consolidado!$D888)),IF(COUNTIFS(Consolidado!$AC$5:AC888,Consolidado!$AC888,Consolidado!$D$5:D888,"*"&amp;F$3&amp;"*")=1,1,0),0))</f>
        <v>0</v>
      </c>
      <c r="G888" s="0" t="n">
        <f aca="false">IF(OR(G$3="",Consolidado!$D888=""),0,IF(ISNUMBER(SEARCH(G$3,Consolidado!$D888)),IF(COUNTIFS(Consolidado!$AC$5:AC888,Consolidado!$AC888,Consolidado!$D$5:D888,"*"&amp;G$3&amp;"*")=1,1,0),0))</f>
        <v>0</v>
      </c>
      <c r="H888" s="0" t="n">
        <f aca="false">IF(OR(H$3="",Consolidado!$D888=""),0,IF(ISNUMBER(SEARCH(H$3,Consolidado!$D888)),IF(COUNTIFS(Consolidado!$AC$5:AC888,Consolidado!$AC888,Consolidado!$D$5:D888,"*"&amp;H$3&amp;"*")=1,1,0),0))</f>
        <v>0</v>
      </c>
      <c r="I888" s="0" t="n">
        <f aca="false">IF(OR(I$3="",Consolidado!$D888=""),0,IF(ISNUMBER(SEARCH(I$3,Consolidado!$D888)),IF(COUNTIFS(Consolidado!$AC$5:AC888,Consolidado!$AC888,Consolidado!$D$5:D888,"*"&amp;I$3&amp;"*")=1,1,0),0))</f>
        <v>0</v>
      </c>
      <c r="J888" s="0" t="n">
        <f aca="false">IF(OR(J$3="",Consolidado!$D888=""),0,IF(ISNUMBER(SEARCH(J$3,Consolidado!$D888)),IF(COUNTIFS(Consolidado!$AC$5:AC888,Consolidado!$AC888,Consolidado!$D$5:D888,"*"&amp;J$3&amp;"*")=1,1,0),0))</f>
        <v>0</v>
      </c>
      <c r="K888" s="0" t="n">
        <f aca="false">IF(OR(K$3="",Consolidado!$D888=""),0,IF(ISNUMBER(SEARCH(K$3,Consolidado!$D888)),IF(COUNTIFS(Consolidado!$AC$5:AC888,Consolidado!$AC888,Consolidado!$D$5:D888,"*"&amp;K$3&amp;"*")=1,1,0),0))</f>
        <v>0</v>
      </c>
      <c r="L888" s="0" t="n">
        <f aca="false">IF(OR(L$3="",Consolidado!$D888=""),0,IF(ISNUMBER(SEARCH(L$3,Consolidado!$D888)),IF(COUNTIFS(Consolidado!$AC$5:AC888,Consolidado!$AC888,Consolidado!$D$5:D888,"*"&amp;L$3&amp;"*")=1,1,0),0))</f>
        <v>0</v>
      </c>
      <c r="M888" s="0" t="n">
        <f aca="false">IF(OR(M$3="",Consolidado!$D888=""),0,IF(ISNUMBER(SEARCH(M$3,Consolidado!$D888)),IF(COUNTIFS(Consolidado!$AC$5:AC888,Consolidado!$AC888,Consolidado!$D$5:D888,"*"&amp;M$3&amp;"*")=1,1,0),0))</f>
        <v>0</v>
      </c>
      <c r="N888" s="0" t="n">
        <f aca="false">IF(OR(N$3="",Consolidado!$D888=""),0,IF(ISNUMBER(SEARCH(N$3,Consolidado!$D888)),IF(COUNTIFS(Consolidado!$AC$5:AC888,Consolidado!$AC888,Consolidado!$D$5:D888,"*"&amp;N$3&amp;"*")=1,1,0),0))</f>
        <v>0</v>
      </c>
      <c r="O888" s="0" t="n">
        <f aca="false">IF(OR(O$3="",Consolidado!$D888=""),0,IF(ISNUMBER(SEARCH(O$3,Consolidado!$D888)),IF(COUNTIFS(Consolidado!$AC$5:AC888,Consolidado!$AC888,Consolidado!$D$5:D888,"*"&amp;O$3&amp;"*")=1,1,0),0))</f>
        <v>0</v>
      </c>
      <c r="P888" s="0" t="n">
        <f aca="false">IF(OR(P$3="",Consolidado!$D888=""),0,IF(ISNUMBER(SEARCH(P$3,Consolidado!$D888)),IF(COUNTIFS(Consolidado!$AC$5:AC888,Consolidado!$AC888,Consolidado!$D$5:D888,"*"&amp;P$3&amp;"*")=1,1,0),0))</f>
        <v>0</v>
      </c>
      <c r="Q888" s="0" t="n">
        <f aca="false">IF(OR(Q$3="",Consolidado!$D888=""),0,IF(ISNUMBER(SEARCH(Q$3,Consolidado!$D888)),IF(COUNTIFS(Consolidado!$AC$5:AC888,Consolidado!$AC888,Consolidado!$D$5:D888,"*"&amp;Q$3&amp;"*")=1,1,0),0))</f>
        <v>0</v>
      </c>
      <c r="R888" s="0" t="n">
        <f aca="false">IF(OR(R$3="",Consolidado!$D888=""),0,IF(ISNUMBER(SEARCH(R$3,Consolidado!$D888)),IF(COUNTIFS(Consolidado!$AC$5:AC888,Consolidado!$AC888,Consolidado!$D$5:D888,"*"&amp;R$3&amp;"*")=1,1,0),0))</f>
        <v>0</v>
      </c>
      <c r="S888" s="0" t="n">
        <f aca="false">IF(OR(S$3="",Consolidado!$D888=""),0,IF(ISNUMBER(SEARCH(S$3,Consolidado!$D888)),IF(COUNTIFS(Consolidado!$AC$5:AC888,Consolidado!$AC888,Consolidado!$D$5:D888,"*"&amp;S$3&amp;"*")=1,1,0),0))</f>
        <v>0</v>
      </c>
      <c r="T888" s="0" t="n">
        <f aca="false">IF(OR(T$3="",Consolidado!$D888=""),0,IF(ISNUMBER(SEARCH(T$3,Consolidado!$D888)),IF(COUNTIFS(Consolidado!$AC$5:AC888,Consolidado!$AC888,Consolidado!$D$5:D888,"*"&amp;T$3&amp;"*")=1,1,0),0))</f>
        <v>0</v>
      </c>
      <c r="U888" s="0" t="n">
        <f aca="false">IF(OR(U$3="",Consolidado!$D888=""),0,IF(ISNUMBER(SEARCH(U$3,Consolidado!$D888)),IF(COUNTIFS(Consolidado!$AC$5:AC888,Consolidado!$AC888,Consolidado!$D$5:D888,"*"&amp;U$3&amp;"*")=1,1,0),0))</f>
        <v>0</v>
      </c>
      <c r="V888" s="0" t="n">
        <f aca="false">IF(OR(V$3="",Consolidado!$D888=""),0,IF(ISNUMBER(SEARCH(V$3,Consolidado!$D888)),IF(COUNTIFS(Consolidado!$AC$5:AC888,Consolidado!$AC888,Consolidado!$D$5:D888,"*"&amp;V$3&amp;"*")=1,1,0),0))</f>
        <v>0</v>
      </c>
      <c r="W888" s="0" t="n">
        <f aca="false">IF(OR(W$3="",Consolidado!$D888=""),0,IF(ISNUMBER(SEARCH(W$3,Consolidado!$D888)),IF(COUNTIFS(Consolidado!$AC$5:AC888,Consolidado!$AC888,Consolidado!$D$5:D888,"*"&amp;W$3&amp;"*")=1,1,0),0))</f>
        <v>0</v>
      </c>
      <c r="X888" s="0" t="n">
        <f aca="false">IF(OR(X$3="",Consolidado!$D888=""),0,IF(ISNUMBER(SEARCH(X$3,Consolidado!$D888)),IF(COUNTIFS(Consolidado!$AC$5:AC888,Consolidado!$AC888,Consolidado!$D$5:D888,"*"&amp;X$3&amp;"*")=1,1,0),0))</f>
        <v>0</v>
      </c>
      <c r="Y888" s="0" t="n">
        <f aca="false">IF(OR(Y$3="",Consolidado!$D888=""),0,IF(ISNUMBER(SEARCH(Y$3,Consolidado!$D888)),IF(COUNTIFS(Consolidado!$AC$5:AC888,Consolidado!$AC888,Consolidado!$D$5:D888,"*"&amp;Y$3&amp;"*")=1,1,0),0))</f>
        <v>0</v>
      </c>
      <c r="Z888" s="0" t="n">
        <f aca="false">IF(OR(Z$3="",Consolidado!$D888=""),0,IF(ISNUMBER(SEARCH(Z$3,Consolidado!$D888)),IF(COUNTIFS(Consolidado!$AC$5:AC888,Consolidado!$AC888,Consolidado!$D$5:D888,"*"&amp;Z$3&amp;"*")=1,1,0),0))</f>
        <v>0</v>
      </c>
      <c r="AA888" s="0" t="n">
        <f aca="false">IF(OR(AA$3="",Consolidado!$D888=""),0,IF(ISNUMBER(SEARCH(AA$3,Consolidado!$D888)),IF(COUNTIFS(Consolidado!$AC$5:AC888,Consolidado!$AC888,Consolidado!$D$5:D888,"*"&amp;AA$3&amp;"*")=1,1,0),0))</f>
        <v>0</v>
      </c>
      <c r="AB888" s="0" t="n">
        <f aca="false">IF(OR(AB$3="",Consolidado!$D888=""),0,IF(ISNUMBER(SEARCH(AB$3,Consolidado!$D888)),IF(COUNTIFS(Consolidado!$AC$5:AC888,Consolidado!$AC888,Consolidado!$D$5:D888,"*"&amp;AB$3&amp;"*")=1,1,0),0))</f>
        <v>0</v>
      </c>
      <c r="AC888" s="0" t="n">
        <f aca="false">IF(OR(AC$3="",Consolidado!$D888=""),0,IF(ISNUMBER(SEARCH(AC$3,Consolidado!$D888)),IF(COUNTIFS(Consolidado!$AC$5:AC888,Consolidado!$AC888,Consolidado!$D$5:D888,"*"&amp;AC$3&amp;"*")=1,1,0),0))</f>
        <v>0</v>
      </c>
      <c r="AD888" s="0" t="n">
        <f aca="false">IF(OR(AD$3="",Consolidado!$D888=""),0,IF(ISNUMBER(SEARCH(AD$3,Consolidado!$D888)),IF(COUNTIFS(Consolidado!$AC$5:AC888,Consolidado!$AC888,Consolidado!$D$5:D888,"*"&amp;AD$3&amp;"*")=1,1,0),0))</f>
        <v>0</v>
      </c>
      <c r="AE888" s="0" t="n">
        <f aca="false">IF(OR(AE$3="",Consolidado!$D888=""),0,IF(ISNUMBER(SEARCH(AE$3,Consolidado!$D888)),IF(COUNTIFS(Consolidado!$AC$5:AC888,Consolidado!$AC888,Consolidado!$D$5:D888,"*"&amp;AE$3&amp;"*")=1,1,0),0))</f>
        <v>0</v>
      </c>
      <c r="AF888" s="0" t="n">
        <f aca="false">IF(OR(AF$3="",Consolidado!$D888=""),0,IF(ISNUMBER(SEARCH(AF$3,Consolidado!$D888)),IF(COUNTIFS(Consolidado!$AC$5:AC888,Consolidado!$AC888,Consolidado!$D$5:D888,"*"&amp;AF$3&amp;"*")=1,1,0),0))</f>
        <v>0</v>
      </c>
      <c r="AG888" s="0" t="n">
        <f aca="false">IF(OR(AG$3="",Consolidado!$D888=""),0,IF(ISNUMBER(SEARCH(AG$3,Consolidado!$D888)),IF(COUNTIFS(Consolidado!$AC$5:AC888,Consolidado!$AC888,Consolidado!$D$5:D888,"*"&amp;AG$3&amp;"*")=1,1,0),0))</f>
        <v>0</v>
      </c>
      <c r="AH888" s="0" t="n">
        <f aca="false">IF(OR(AH$3="",Consolidado!$D888=""),0,IF(ISNUMBER(SEARCH(AH$3,Consolidado!$D888)),IF(COUNTIFS(Consolidado!$AC$5:AC888,Consolidado!$AC888,Consolidado!$D$5:D888,"*"&amp;AH$3&amp;"*")=1,1,0),0))</f>
        <v>0</v>
      </c>
      <c r="AI888" s="0" t="n">
        <f aca="false">IF(OR(AI$3="",Consolidado!$D888=""),0,IF(ISNUMBER(SEARCH(AI$3,Consolidado!$D888)),IF(COUNTIFS(Consolidado!$AC$5:AC888,Consolidado!$AC888,Consolidado!$D$5:D888,"*"&amp;AI$3&amp;"*")=1,1,0),0))</f>
        <v>0</v>
      </c>
      <c r="AJ888" s="0" t="n">
        <f aca="false">IF(OR(AJ$3="",Consolidado!$D888=""),0,IF(ISNUMBER(SEARCH(AJ$3,Consolidado!$D888)),IF(COUNTIFS(Consolidado!$AC$5:AC888,Consolidado!$AC888,Consolidado!$D$5:D888,"*"&amp;AJ$3&amp;"*")=1,1,0),0))</f>
        <v>0</v>
      </c>
      <c r="AK888" s="0" t="n">
        <f aca="false">IF(OR(AK$3="",Consolidado!$D888=""),0,IF(ISNUMBER(SEARCH(AK$3,Consolidado!$D888)),IF(COUNTIFS(Consolidado!$AC$5:AC888,Consolidado!$AC888,Consolidado!$D$5:D888,"*"&amp;AK$3&amp;"*")=1,1,0),0))</f>
        <v>0</v>
      </c>
      <c r="AL888" s="0" t="n">
        <f aca="false">IF(OR(AL$3="",Consolidado!$D888=""),0,IF(ISNUMBER(SEARCH(AL$3,Consolidado!$D888)),IF(COUNTIFS(Consolidado!$AC$5:AC888,Consolidado!$AC888,Consolidado!$D$5:D888,"*"&amp;AL$3&amp;"*")=1,1,0),0))</f>
        <v>0</v>
      </c>
      <c r="AM888" s="0" t="n">
        <f aca="false">IF(OR(AM$3="",Consolidado!$D888=""),0,IF(ISNUMBER(SEARCH(AM$3,Consolidado!$D888)),IF(COUNTIFS(Consolidado!$AC$5:AC888,Consolidado!$AC888,Consolidado!$D$5:D888,"*"&amp;AM$3&amp;"*")=1,1,0),0))</f>
        <v>0</v>
      </c>
      <c r="AN888" s="0" t="n">
        <f aca="false">IF(OR(AN$3="",Consolidado!$D888=""),0,IF(ISNUMBER(SEARCH(AN$3,Consolidado!$D888)),IF(COUNTIFS(Consolidado!$AC$5:AC888,Consolidado!$AC888,Consolidado!$D$5:D888,"*"&amp;AN$3&amp;"*")=1,1,0),0))</f>
        <v>0</v>
      </c>
      <c r="AO888" s="0" t="n">
        <f aca="false">IF(OR(AO$3="",Consolidado!$D888=""),0,IF(ISNUMBER(SEARCH(AO$3,Consolidado!$D888)),IF(COUNTIFS(Consolidado!$AC$5:AC888,Consolidado!$AC888,Consolidado!$D$5:D888,"*"&amp;AO$3&amp;"*")=1,1,0),0))</f>
        <v>0</v>
      </c>
    </row>
    <row r="889" customFormat="false" ht="15" hidden="false" customHeight="false" outlineLevel="0" collapsed="false">
      <c r="B889" s="0" t="n">
        <f aca="false">IF(OR(B$3="",Consolidado!$D889=""),0,IF(ISNUMBER(SEARCH(B$3,Consolidado!$D889)),IF(COUNTIFS(Consolidado!$AC$5:AC889,Consolidado!$AC889,Consolidado!$D$5:D889,"*"&amp;B$3&amp;"*")=1,1,0),0))</f>
        <v>0</v>
      </c>
      <c r="C889" s="0" t="n">
        <f aca="false">IF(OR(C$3="",Consolidado!$D889=""),0,IF(ISNUMBER(SEARCH(C$3,Consolidado!$D889)),IF(COUNTIFS(Consolidado!$AC$5:AC889,Consolidado!$AC889,Consolidado!$D$5:D889,"*"&amp;C$3&amp;"*")=1,1,0),0))</f>
        <v>0</v>
      </c>
      <c r="D889" s="0" t="n">
        <f aca="false">IF(OR(D$3="",Consolidado!$D889=""),0,IF(ISNUMBER(SEARCH(D$3,Consolidado!$D889)),IF(COUNTIFS(Consolidado!$AC$5:AC889,Consolidado!$AC889,Consolidado!$D$5:D889,"*"&amp;D$3&amp;"*")=1,1,0),0))</f>
        <v>0</v>
      </c>
      <c r="E889" s="0" t="n">
        <f aca="false">IF(OR(E$3="",Consolidado!$D889=""),0,IF(ISNUMBER(SEARCH(E$3,Consolidado!$D889)),IF(COUNTIFS(Consolidado!$AC$5:AC889,Consolidado!$AC889,Consolidado!$D$5:D889,"*"&amp;E$3&amp;"*")=1,1,0),0))</f>
        <v>0</v>
      </c>
      <c r="F889" s="0" t="n">
        <f aca="false">IF(OR(F$3="",Consolidado!$D889=""),0,IF(ISNUMBER(SEARCH(F$3,Consolidado!$D889)),IF(COUNTIFS(Consolidado!$AC$5:AC889,Consolidado!$AC889,Consolidado!$D$5:D889,"*"&amp;F$3&amp;"*")=1,1,0),0))</f>
        <v>0</v>
      </c>
      <c r="G889" s="0" t="n">
        <f aca="false">IF(OR(G$3="",Consolidado!$D889=""),0,IF(ISNUMBER(SEARCH(G$3,Consolidado!$D889)),IF(COUNTIFS(Consolidado!$AC$5:AC889,Consolidado!$AC889,Consolidado!$D$5:D889,"*"&amp;G$3&amp;"*")=1,1,0),0))</f>
        <v>0</v>
      </c>
      <c r="H889" s="0" t="n">
        <f aca="false">IF(OR(H$3="",Consolidado!$D889=""),0,IF(ISNUMBER(SEARCH(H$3,Consolidado!$D889)),IF(COUNTIFS(Consolidado!$AC$5:AC889,Consolidado!$AC889,Consolidado!$D$5:D889,"*"&amp;H$3&amp;"*")=1,1,0),0))</f>
        <v>0</v>
      </c>
      <c r="I889" s="0" t="n">
        <f aca="false">IF(OR(I$3="",Consolidado!$D889=""),0,IF(ISNUMBER(SEARCH(I$3,Consolidado!$D889)),IF(COUNTIFS(Consolidado!$AC$5:AC889,Consolidado!$AC889,Consolidado!$D$5:D889,"*"&amp;I$3&amp;"*")=1,1,0),0))</f>
        <v>0</v>
      </c>
      <c r="J889" s="0" t="n">
        <f aca="false">IF(OR(J$3="",Consolidado!$D889=""),0,IF(ISNUMBER(SEARCH(J$3,Consolidado!$D889)),IF(COUNTIFS(Consolidado!$AC$5:AC889,Consolidado!$AC889,Consolidado!$D$5:D889,"*"&amp;J$3&amp;"*")=1,1,0),0))</f>
        <v>0</v>
      </c>
      <c r="K889" s="0" t="n">
        <f aca="false">IF(OR(K$3="",Consolidado!$D889=""),0,IF(ISNUMBER(SEARCH(K$3,Consolidado!$D889)),IF(COUNTIFS(Consolidado!$AC$5:AC889,Consolidado!$AC889,Consolidado!$D$5:D889,"*"&amp;K$3&amp;"*")=1,1,0),0))</f>
        <v>0</v>
      </c>
      <c r="L889" s="0" t="n">
        <f aca="false">IF(OR(L$3="",Consolidado!$D889=""),0,IF(ISNUMBER(SEARCH(L$3,Consolidado!$D889)),IF(COUNTIFS(Consolidado!$AC$5:AC889,Consolidado!$AC889,Consolidado!$D$5:D889,"*"&amp;L$3&amp;"*")=1,1,0),0))</f>
        <v>0</v>
      </c>
      <c r="M889" s="0" t="n">
        <f aca="false">IF(OR(M$3="",Consolidado!$D889=""),0,IF(ISNUMBER(SEARCH(M$3,Consolidado!$D889)),IF(COUNTIFS(Consolidado!$AC$5:AC889,Consolidado!$AC889,Consolidado!$D$5:D889,"*"&amp;M$3&amp;"*")=1,1,0),0))</f>
        <v>0</v>
      </c>
      <c r="N889" s="0" t="n">
        <f aca="false">IF(OR(N$3="",Consolidado!$D889=""),0,IF(ISNUMBER(SEARCH(N$3,Consolidado!$D889)),IF(COUNTIFS(Consolidado!$AC$5:AC889,Consolidado!$AC889,Consolidado!$D$5:D889,"*"&amp;N$3&amp;"*")=1,1,0),0))</f>
        <v>0</v>
      </c>
      <c r="O889" s="0" t="n">
        <f aca="false">IF(OR(O$3="",Consolidado!$D889=""),0,IF(ISNUMBER(SEARCH(O$3,Consolidado!$D889)),IF(COUNTIFS(Consolidado!$AC$5:AC889,Consolidado!$AC889,Consolidado!$D$5:D889,"*"&amp;O$3&amp;"*")=1,1,0),0))</f>
        <v>0</v>
      </c>
      <c r="P889" s="0" t="n">
        <f aca="false">IF(OR(P$3="",Consolidado!$D889=""),0,IF(ISNUMBER(SEARCH(P$3,Consolidado!$D889)),IF(COUNTIFS(Consolidado!$AC$5:AC889,Consolidado!$AC889,Consolidado!$D$5:D889,"*"&amp;P$3&amp;"*")=1,1,0),0))</f>
        <v>0</v>
      </c>
      <c r="Q889" s="0" t="n">
        <f aca="false">IF(OR(Q$3="",Consolidado!$D889=""),0,IF(ISNUMBER(SEARCH(Q$3,Consolidado!$D889)),IF(COUNTIFS(Consolidado!$AC$5:AC889,Consolidado!$AC889,Consolidado!$D$5:D889,"*"&amp;Q$3&amp;"*")=1,1,0),0))</f>
        <v>0</v>
      </c>
      <c r="R889" s="0" t="n">
        <f aca="false">IF(OR(R$3="",Consolidado!$D889=""),0,IF(ISNUMBER(SEARCH(R$3,Consolidado!$D889)),IF(COUNTIFS(Consolidado!$AC$5:AC889,Consolidado!$AC889,Consolidado!$D$5:D889,"*"&amp;R$3&amp;"*")=1,1,0),0))</f>
        <v>0</v>
      </c>
      <c r="S889" s="0" t="n">
        <f aca="false">IF(OR(S$3="",Consolidado!$D889=""),0,IF(ISNUMBER(SEARCH(S$3,Consolidado!$D889)),IF(COUNTIFS(Consolidado!$AC$5:AC889,Consolidado!$AC889,Consolidado!$D$5:D889,"*"&amp;S$3&amp;"*")=1,1,0),0))</f>
        <v>0</v>
      </c>
      <c r="T889" s="0" t="n">
        <f aca="false">IF(OR(T$3="",Consolidado!$D889=""),0,IF(ISNUMBER(SEARCH(T$3,Consolidado!$D889)),IF(COUNTIFS(Consolidado!$AC$5:AC889,Consolidado!$AC889,Consolidado!$D$5:D889,"*"&amp;T$3&amp;"*")=1,1,0),0))</f>
        <v>0</v>
      </c>
      <c r="U889" s="0" t="n">
        <f aca="false">IF(OR(U$3="",Consolidado!$D889=""),0,IF(ISNUMBER(SEARCH(U$3,Consolidado!$D889)),IF(COUNTIFS(Consolidado!$AC$5:AC889,Consolidado!$AC889,Consolidado!$D$5:D889,"*"&amp;U$3&amp;"*")=1,1,0),0))</f>
        <v>0</v>
      </c>
      <c r="V889" s="0" t="n">
        <f aca="false">IF(OR(V$3="",Consolidado!$D889=""),0,IF(ISNUMBER(SEARCH(V$3,Consolidado!$D889)),IF(COUNTIFS(Consolidado!$AC$5:AC889,Consolidado!$AC889,Consolidado!$D$5:D889,"*"&amp;V$3&amp;"*")=1,1,0),0))</f>
        <v>0</v>
      </c>
      <c r="W889" s="0" t="n">
        <f aca="false">IF(OR(W$3="",Consolidado!$D889=""),0,IF(ISNUMBER(SEARCH(W$3,Consolidado!$D889)),IF(COUNTIFS(Consolidado!$AC$5:AC889,Consolidado!$AC889,Consolidado!$D$5:D889,"*"&amp;W$3&amp;"*")=1,1,0),0))</f>
        <v>0</v>
      </c>
      <c r="X889" s="0" t="n">
        <f aca="false">IF(OR(X$3="",Consolidado!$D889=""),0,IF(ISNUMBER(SEARCH(X$3,Consolidado!$D889)),IF(COUNTIFS(Consolidado!$AC$5:AC889,Consolidado!$AC889,Consolidado!$D$5:D889,"*"&amp;X$3&amp;"*")=1,1,0),0))</f>
        <v>0</v>
      </c>
      <c r="Y889" s="0" t="n">
        <f aca="false">IF(OR(Y$3="",Consolidado!$D889=""),0,IF(ISNUMBER(SEARCH(Y$3,Consolidado!$D889)),IF(COUNTIFS(Consolidado!$AC$5:AC889,Consolidado!$AC889,Consolidado!$D$5:D889,"*"&amp;Y$3&amp;"*")=1,1,0),0))</f>
        <v>0</v>
      </c>
      <c r="Z889" s="0" t="n">
        <f aca="false">IF(OR(Z$3="",Consolidado!$D889=""),0,IF(ISNUMBER(SEARCH(Z$3,Consolidado!$D889)),IF(COUNTIFS(Consolidado!$AC$5:AC889,Consolidado!$AC889,Consolidado!$D$5:D889,"*"&amp;Z$3&amp;"*")=1,1,0),0))</f>
        <v>0</v>
      </c>
      <c r="AA889" s="0" t="n">
        <f aca="false">IF(OR(AA$3="",Consolidado!$D889=""),0,IF(ISNUMBER(SEARCH(AA$3,Consolidado!$D889)),IF(COUNTIFS(Consolidado!$AC$5:AC889,Consolidado!$AC889,Consolidado!$D$5:D889,"*"&amp;AA$3&amp;"*")=1,1,0),0))</f>
        <v>0</v>
      </c>
      <c r="AB889" s="0" t="n">
        <f aca="false">IF(OR(AB$3="",Consolidado!$D889=""),0,IF(ISNUMBER(SEARCH(AB$3,Consolidado!$D889)),IF(COUNTIFS(Consolidado!$AC$5:AC889,Consolidado!$AC889,Consolidado!$D$5:D889,"*"&amp;AB$3&amp;"*")=1,1,0),0))</f>
        <v>0</v>
      </c>
      <c r="AC889" s="0" t="n">
        <f aca="false">IF(OR(AC$3="",Consolidado!$D889=""),0,IF(ISNUMBER(SEARCH(AC$3,Consolidado!$D889)),IF(COUNTIFS(Consolidado!$AC$5:AC889,Consolidado!$AC889,Consolidado!$D$5:D889,"*"&amp;AC$3&amp;"*")=1,1,0),0))</f>
        <v>0</v>
      </c>
      <c r="AD889" s="0" t="n">
        <f aca="false">IF(OR(AD$3="",Consolidado!$D889=""),0,IF(ISNUMBER(SEARCH(AD$3,Consolidado!$D889)),IF(COUNTIFS(Consolidado!$AC$5:AC889,Consolidado!$AC889,Consolidado!$D$5:D889,"*"&amp;AD$3&amp;"*")=1,1,0),0))</f>
        <v>0</v>
      </c>
      <c r="AE889" s="0" t="n">
        <f aca="false">IF(OR(AE$3="",Consolidado!$D889=""),0,IF(ISNUMBER(SEARCH(AE$3,Consolidado!$D889)),IF(COUNTIFS(Consolidado!$AC$5:AC889,Consolidado!$AC889,Consolidado!$D$5:D889,"*"&amp;AE$3&amp;"*")=1,1,0),0))</f>
        <v>0</v>
      </c>
      <c r="AF889" s="0" t="n">
        <f aca="false">IF(OR(AF$3="",Consolidado!$D889=""),0,IF(ISNUMBER(SEARCH(AF$3,Consolidado!$D889)),IF(COUNTIFS(Consolidado!$AC$5:AC889,Consolidado!$AC889,Consolidado!$D$5:D889,"*"&amp;AF$3&amp;"*")=1,1,0),0))</f>
        <v>0</v>
      </c>
      <c r="AG889" s="0" t="n">
        <f aca="false">IF(OR(AG$3="",Consolidado!$D889=""),0,IF(ISNUMBER(SEARCH(AG$3,Consolidado!$D889)),IF(COUNTIFS(Consolidado!$AC$5:AC889,Consolidado!$AC889,Consolidado!$D$5:D889,"*"&amp;AG$3&amp;"*")=1,1,0),0))</f>
        <v>0</v>
      </c>
      <c r="AH889" s="0" t="n">
        <f aca="false">IF(OR(AH$3="",Consolidado!$D889=""),0,IF(ISNUMBER(SEARCH(AH$3,Consolidado!$D889)),IF(COUNTIFS(Consolidado!$AC$5:AC889,Consolidado!$AC889,Consolidado!$D$5:D889,"*"&amp;AH$3&amp;"*")=1,1,0),0))</f>
        <v>0</v>
      </c>
      <c r="AI889" s="0" t="n">
        <f aca="false">IF(OR(AI$3="",Consolidado!$D889=""),0,IF(ISNUMBER(SEARCH(AI$3,Consolidado!$D889)),IF(COUNTIFS(Consolidado!$AC$5:AC889,Consolidado!$AC889,Consolidado!$D$5:D889,"*"&amp;AI$3&amp;"*")=1,1,0),0))</f>
        <v>0</v>
      </c>
      <c r="AJ889" s="0" t="n">
        <f aca="false">IF(OR(AJ$3="",Consolidado!$D889=""),0,IF(ISNUMBER(SEARCH(AJ$3,Consolidado!$D889)),IF(COUNTIFS(Consolidado!$AC$5:AC889,Consolidado!$AC889,Consolidado!$D$5:D889,"*"&amp;AJ$3&amp;"*")=1,1,0),0))</f>
        <v>0</v>
      </c>
      <c r="AK889" s="0" t="n">
        <f aca="false">IF(OR(AK$3="",Consolidado!$D889=""),0,IF(ISNUMBER(SEARCH(AK$3,Consolidado!$D889)),IF(COUNTIFS(Consolidado!$AC$5:AC889,Consolidado!$AC889,Consolidado!$D$5:D889,"*"&amp;AK$3&amp;"*")=1,1,0),0))</f>
        <v>0</v>
      </c>
      <c r="AL889" s="0" t="n">
        <f aca="false">IF(OR(AL$3="",Consolidado!$D889=""),0,IF(ISNUMBER(SEARCH(AL$3,Consolidado!$D889)),IF(COUNTIFS(Consolidado!$AC$5:AC889,Consolidado!$AC889,Consolidado!$D$5:D889,"*"&amp;AL$3&amp;"*")=1,1,0),0))</f>
        <v>0</v>
      </c>
      <c r="AM889" s="0" t="n">
        <f aca="false">IF(OR(AM$3="",Consolidado!$D889=""),0,IF(ISNUMBER(SEARCH(AM$3,Consolidado!$D889)),IF(COUNTIFS(Consolidado!$AC$5:AC889,Consolidado!$AC889,Consolidado!$D$5:D889,"*"&amp;AM$3&amp;"*")=1,1,0),0))</f>
        <v>0</v>
      </c>
      <c r="AN889" s="0" t="n">
        <f aca="false">IF(OR(AN$3="",Consolidado!$D889=""),0,IF(ISNUMBER(SEARCH(AN$3,Consolidado!$D889)),IF(COUNTIFS(Consolidado!$AC$5:AC889,Consolidado!$AC889,Consolidado!$D$5:D889,"*"&amp;AN$3&amp;"*")=1,1,0),0))</f>
        <v>0</v>
      </c>
      <c r="AO889" s="0" t="n">
        <f aca="false">IF(OR(AO$3="",Consolidado!$D889=""),0,IF(ISNUMBER(SEARCH(AO$3,Consolidado!$D889)),IF(COUNTIFS(Consolidado!$AC$5:AC889,Consolidado!$AC889,Consolidado!$D$5:D889,"*"&amp;AO$3&amp;"*")=1,1,0),0))</f>
        <v>0</v>
      </c>
    </row>
    <row r="890" customFormat="false" ht="15" hidden="false" customHeight="false" outlineLevel="0" collapsed="false">
      <c r="B890" s="0" t="n">
        <f aca="false">IF(OR(B$3="",Consolidado!$D890=""),0,IF(ISNUMBER(SEARCH(B$3,Consolidado!$D890)),IF(COUNTIFS(Consolidado!$AC$5:AC890,Consolidado!$AC890,Consolidado!$D$5:D890,"*"&amp;B$3&amp;"*")=1,1,0),0))</f>
        <v>0</v>
      </c>
      <c r="C890" s="0" t="n">
        <f aca="false">IF(OR(C$3="",Consolidado!$D890=""),0,IF(ISNUMBER(SEARCH(C$3,Consolidado!$D890)),IF(COUNTIFS(Consolidado!$AC$5:AC890,Consolidado!$AC890,Consolidado!$D$5:D890,"*"&amp;C$3&amp;"*")=1,1,0),0))</f>
        <v>0</v>
      </c>
      <c r="D890" s="0" t="n">
        <f aca="false">IF(OR(D$3="",Consolidado!$D890=""),0,IF(ISNUMBER(SEARCH(D$3,Consolidado!$D890)),IF(COUNTIFS(Consolidado!$AC$5:AC890,Consolidado!$AC890,Consolidado!$D$5:D890,"*"&amp;D$3&amp;"*")=1,1,0),0))</f>
        <v>0</v>
      </c>
      <c r="E890" s="0" t="n">
        <f aca="false">IF(OR(E$3="",Consolidado!$D890=""),0,IF(ISNUMBER(SEARCH(E$3,Consolidado!$D890)),IF(COUNTIFS(Consolidado!$AC$5:AC890,Consolidado!$AC890,Consolidado!$D$5:D890,"*"&amp;E$3&amp;"*")=1,1,0),0))</f>
        <v>0</v>
      </c>
      <c r="F890" s="0" t="n">
        <f aca="false">IF(OR(F$3="",Consolidado!$D890=""),0,IF(ISNUMBER(SEARCH(F$3,Consolidado!$D890)),IF(COUNTIFS(Consolidado!$AC$5:AC890,Consolidado!$AC890,Consolidado!$D$5:D890,"*"&amp;F$3&amp;"*")=1,1,0),0))</f>
        <v>0</v>
      </c>
      <c r="G890" s="0" t="n">
        <f aca="false">IF(OR(G$3="",Consolidado!$D890=""),0,IF(ISNUMBER(SEARCH(G$3,Consolidado!$D890)),IF(COUNTIFS(Consolidado!$AC$5:AC890,Consolidado!$AC890,Consolidado!$D$5:D890,"*"&amp;G$3&amp;"*")=1,1,0),0))</f>
        <v>0</v>
      </c>
      <c r="H890" s="0" t="n">
        <f aca="false">IF(OR(H$3="",Consolidado!$D890=""),0,IF(ISNUMBER(SEARCH(H$3,Consolidado!$D890)),IF(COUNTIFS(Consolidado!$AC$5:AC890,Consolidado!$AC890,Consolidado!$D$5:D890,"*"&amp;H$3&amp;"*")=1,1,0),0))</f>
        <v>0</v>
      </c>
      <c r="I890" s="0" t="n">
        <f aca="false">IF(OR(I$3="",Consolidado!$D890=""),0,IF(ISNUMBER(SEARCH(I$3,Consolidado!$D890)),IF(COUNTIFS(Consolidado!$AC$5:AC890,Consolidado!$AC890,Consolidado!$D$5:D890,"*"&amp;I$3&amp;"*")=1,1,0),0))</f>
        <v>0</v>
      </c>
      <c r="J890" s="0" t="n">
        <f aca="false">IF(OR(J$3="",Consolidado!$D890=""),0,IF(ISNUMBER(SEARCH(J$3,Consolidado!$D890)),IF(COUNTIFS(Consolidado!$AC$5:AC890,Consolidado!$AC890,Consolidado!$D$5:D890,"*"&amp;J$3&amp;"*")=1,1,0),0))</f>
        <v>0</v>
      </c>
      <c r="K890" s="0" t="n">
        <f aca="false">IF(OR(K$3="",Consolidado!$D890=""),0,IF(ISNUMBER(SEARCH(K$3,Consolidado!$D890)),IF(COUNTIFS(Consolidado!$AC$5:AC890,Consolidado!$AC890,Consolidado!$D$5:D890,"*"&amp;K$3&amp;"*")=1,1,0),0))</f>
        <v>0</v>
      </c>
      <c r="L890" s="0" t="n">
        <f aca="false">IF(OR(L$3="",Consolidado!$D890=""),0,IF(ISNUMBER(SEARCH(L$3,Consolidado!$D890)),IF(COUNTIFS(Consolidado!$AC$5:AC890,Consolidado!$AC890,Consolidado!$D$5:D890,"*"&amp;L$3&amp;"*")=1,1,0),0))</f>
        <v>0</v>
      </c>
      <c r="M890" s="0" t="n">
        <f aca="false">IF(OR(M$3="",Consolidado!$D890=""),0,IF(ISNUMBER(SEARCH(M$3,Consolidado!$D890)),IF(COUNTIFS(Consolidado!$AC$5:AC890,Consolidado!$AC890,Consolidado!$D$5:D890,"*"&amp;M$3&amp;"*")=1,1,0),0))</f>
        <v>0</v>
      </c>
      <c r="N890" s="0" t="n">
        <f aca="false">IF(OR(N$3="",Consolidado!$D890=""),0,IF(ISNUMBER(SEARCH(N$3,Consolidado!$D890)),IF(COUNTIFS(Consolidado!$AC$5:AC890,Consolidado!$AC890,Consolidado!$D$5:D890,"*"&amp;N$3&amp;"*")=1,1,0),0))</f>
        <v>0</v>
      </c>
      <c r="O890" s="0" t="n">
        <f aca="false">IF(OR(O$3="",Consolidado!$D890=""),0,IF(ISNUMBER(SEARCH(O$3,Consolidado!$D890)),IF(COUNTIFS(Consolidado!$AC$5:AC890,Consolidado!$AC890,Consolidado!$D$5:D890,"*"&amp;O$3&amp;"*")=1,1,0),0))</f>
        <v>0</v>
      </c>
      <c r="P890" s="0" t="n">
        <f aca="false">IF(OR(P$3="",Consolidado!$D890=""),0,IF(ISNUMBER(SEARCH(P$3,Consolidado!$D890)),IF(COUNTIFS(Consolidado!$AC$5:AC890,Consolidado!$AC890,Consolidado!$D$5:D890,"*"&amp;P$3&amp;"*")=1,1,0),0))</f>
        <v>0</v>
      </c>
      <c r="Q890" s="0" t="n">
        <f aca="false">IF(OR(Q$3="",Consolidado!$D890=""),0,IF(ISNUMBER(SEARCH(Q$3,Consolidado!$D890)),IF(COUNTIFS(Consolidado!$AC$5:AC890,Consolidado!$AC890,Consolidado!$D$5:D890,"*"&amp;Q$3&amp;"*")=1,1,0),0))</f>
        <v>0</v>
      </c>
      <c r="R890" s="0" t="n">
        <f aca="false">IF(OR(R$3="",Consolidado!$D890=""),0,IF(ISNUMBER(SEARCH(R$3,Consolidado!$D890)),IF(COUNTIFS(Consolidado!$AC$5:AC890,Consolidado!$AC890,Consolidado!$D$5:D890,"*"&amp;R$3&amp;"*")=1,1,0),0))</f>
        <v>0</v>
      </c>
      <c r="S890" s="0" t="n">
        <f aca="false">IF(OR(S$3="",Consolidado!$D890=""),0,IF(ISNUMBER(SEARCH(S$3,Consolidado!$D890)),IF(COUNTIFS(Consolidado!$AC$5:AC890,Consolidado!$AC890,Consolidado!$D$5:D890,"*"&amp;S$3&amp;"*")=1,1,0),0))</f>
        <v>0</v>
      </c>
      <c r="T890" s="0" t="n">
        <f aca="false">IF(OR(T$3="",Consolidado!$D890=""),0,IF(ISNUMBER(SEARCH(T$3,Consolidado!$D890)),IF(COUNTIFS(Consolidado!$AC$5:AC890,Consolidado!$AC890,Consolidado!$D$5:D890,"*"&amp;T$3&amp;"*")=1,1,0),0))</f>
        <v>0</v>
      </c>
      <c r="U890" s="0" t="n">
        <f aca="false">IF(OR(U$3="",Consolidado!$D890=""),0,IF(ISNUMBER(SEARCH(U$3,Consolidado!$D890)),IF(COUNTIFS(Consolidado!$AC$5:AC890,Consolidado!$AC890,Consolidado!$D$5:D890,"*"&amp;U$3&amp;"*")=1,1,0),0))</f>
        <v>0</v>
      </c>
      <c r="V890" s="0" t="n">
        <f aca="false">IF(OR(V$3="",Consolidado!$D890=""),0,IF(ISNUMBER(SEARCH(V$3,Consolidado!$D890)),IF(COUNTIFS(Consolidado!$AC$5:AC890,Consolidado!$AC890,Consolidado!$D$5:D890,"*"&amp;V$3&amp;"*")=1,1,0),0))</f>
        <v>0</v>
      </c>
      <c r="W890" s="0" t="n">
        <f aca="false">IF(OR(W$3="",Consolidado!$D890=""),0,IF(ISNUMBER(SEARCH(W$3,Consolidado!$D890)),IF(COUNTIFS(Consolidado!$AC$5:AC890,Consolidado!$AC890,Consolidado!$D$5:D890,"*"&amp;W$3&amp;"*")=1,1,0),0))</f>
        <v>0</v>
      </c>
      <c r="X890" s="0" t="n">
        <f aca="false">IF(OR(X$3="",Consolidado!$D890=""),0,IF(ISNUMBER(SEARCH(X$3,Consolidado!$D890)),IF(COUNTIFS(Consolidado!$AC$5:AC890,Consolidado!$AC890,Consolidado!$D$5:D890,"*"&amp;X$3&amp;"*")=1,1,0),0))</f>
        <v>0</v>
      </c>
      <c r="Y890" s="0" t="n">
        <f aca="false">IF(OR(Y$3="",Consolidado!$D890=""),0,IF(ISNUMBER(SEARCH(Y$3,Consolidado!$D890)),IF(COUNTIFS(Consolidado!$AC$5:AC890,Consolidado!$AC890,Consolidado!$D$5:D890,"*"&amp;Y$3&amp;"*")=1,1,0),0))</f>
        <v>0</v>
      </c>
      <c r="Z890" s="0" t="n">
        <f aca="false">IF(OR(Z$3="",Consolidado!$D890=""),0,IF(ISNUMBER(SEARCH(Z$3,Consolidado!$D890)),IF(COUNTIFS(Consolidado!$AC$5:AC890,Consolidado!$AC890,Consolidado!$D$5:D890,"*"&amp;Z$3&amp;"*")=1,1,0),0))</f>
        <v>0</v>
      </c>
      <c r="AA890" s="0" t="n">
        <f aca="false">IF(OR(AA$3="",Consolidado!$D890=""),0,IF(ISNUMBER(SEARCH(AA$3,Consolidado!$D890)),IF(COUNTIFS(Consolidado!$AC$5:AC890,Consolidado!$AC890,Consolidado!$D$5:D890,"*"&amp;AA$3&amp;"*")=1,1,0),0))</f>
        <v>0</v>
      </c>
      <c r="AB890" s="0" t="n">
        <f aca="false">IF(OR(AB$3="",Consolidado!$D890=""),0,IF(ISNUMBER(SEARCH(AB$3,Consolidado!$D890)),IF(COUNTIFS(Consolidado!$AC$5:AC890,Consolidado!$AC890,Consolidado!$D$5:D890,"*"&amp;AB$3&amp;"*")=1,1,0),0))</f>
        <v>0</v>
      </c>
      <c r="AC890" s="0" t="n">
        <f aca="false">IF(OR(AC$3="",Consolidado!$D890=""),0,IF(ISNUMBER(SEARCH(AC$3,Consolidado!$D890)),IF(COUNTIFS(Consolidado!$AC$5:AC890,Consolidado!$AC890,Consolidado!$D$5:D890,"*"&amp;AC$3&amp;"*")=1,1,0),0))</f>
        <v>0</v>
      </c>
      <c r="AD890" s="0" t="n">
        <f aca="false">IF(OR(AD$3="",Consolidado!$D890=""),0,IF(ISNUMBER(SEARCH(AD$3,Consolidado!$D890)),IF(COUNTIFS(Consolidado!$AC$5:AC890,Consolidado!$AC890,Consolidado!$D$5:D890,"*"&amp;AD$3&amp;"*")=1,1,0),0))</f>
        <v>0</v>
      </c>
      <c r="AE890" s="0" t="n">
        <f aca="false">IF(OR(AE$3="",Consolidado!$D890=""),0,IF(ISNUMBER(SEARCH(AE$3,Consolidado!$D890)),IF(COUNTIFS(Consolidado!$AC$5:AC890,Consolidado!$AC890,Consolidado!$D$5:D890,"*"&amp;AE$3&amp;"*")=1,1,0),0))</f>
        <v>0</v>
      </c>
      <c r="AF890" s="0" t="n">
        <f aca="false">IF(OR(AF$3="",Consolidado!$D890=""),0,IF(ISNUMBER(SEARCH(AF$3,Consolidado!$D890)),IF(COUNTIFS(Consolidado!$AC$5:AC890,Consolidado!$AC890,Consolidado!$D$5:D890,"*"&amp;AF$3&amp;"*")=1,1,0),0))</f>
        <v>0</v>
      </c>
      <c r="AG890" s="0" t="n">
        <f aca="false">IF(OR(AG$3="",Consolidado!$D890=""),0,IF(ISNUMBER(SEARCH(AG$3,Consolidado!$D890)),IF(COUNTIFS(Consolidado!$AC$5:AC890,Consolidado!$AC890,Consolidado!$D$5:D890,"*"&amp;AG$3&amp;"*")=1,1,0),0))</f>
        <v>0</v>
      </c>
      <c r="AH890" s="0" t="n">
        <f aca="false">IF(OR(AH$3="",Consolidado!$D890=""),0,IF(ISNUMBER(SEARCH(AH$3,Consolidado!$D890)),IF(COUNTIFS(Consolidado!$AC$5:AC890,Consolidado!$AC890,Consolidado!$D$5:D890,"*"&amp;AH$3&amp;"*")=1,1,0),0))</f>
        <v>0</v>
      </c>
      <c r="AI890" s="0" t="n">
        <f aca="false">IF(OR(AI$3="",Consolidado!$D890=""),0,IF(ISNUMBER(SEARCH(AI$3,Consolidado!$D890)),IF(COUNTIFS(Consolidado!$AC$5:AC890,Consolidado!$AC890,Consolidado!$D$5:D890,"*"&amp;AI$3&amp;"*")=1,1,0),0))</f>
        <v>0</v>
      </c>
      <c r="AJ890" s="0" t="n">
        <f aca="false">IF(OR(AJ$3="",Consolidado!$D890=""),0,IF(ISNUMBER(SEARCH(AJ$3,Consolidado!$D890)),IF(COUNTIFS(Consolidado!$AC$5:AC890,Consolidado!$AC890,Consolidado!$D$5:D890,"*"&amp;AJ$3&amp;"*")=1,1,0),0))</f>
        <v>0</v>
      </c>
      <c r="AK890" s="0" t="n">
        <f aca="false">IF(OR(AK$3="",Consolidado!$D890=""),0,IF(ISNUMBER(SEARCH(AK$3,Consolidado!$D890)),IF(COUNTIFS(Consolidado!$AC$5:AC890,Consolidado!$AC890,Consolidado!$D$5:D890,"*"&amp;AK$3&amp;"*")=1,1,0),0))</f>
        <v>0</v>
      </c>
      <c r="AL890" s="0" t="n">
        <f aca="false">IF(OR(AL$3="",Consolidado!$D890=""),0,IF(ISNUMBER(SEARCH(AL$3,Consolidado!$D890)),IF(COUNTIFS(Consolidado!$AC$5:AC890,Consolidado!$AC890,Consolidado!$D$5:D890,"*"&amp;AL$3&amp;"*")=1,1,0),0))</f>
        <v>0</v>
      </c>
      <c r="AM890" s="0" t="n">
        <f aca="false">IF(OR(AM$3="",Consolidado!$D890=""),0,IF(ISNUMBER(SEARCH(AM$3,Consolidado!$D890)),IF(COUNTIFS(Consolidado!$AC$5:AC890,Consolidado!$AC890,Consolidado!$D$5:D890,"*"&amp;AM$3&amp;"*")=1,1,0),0))</f>
        <v>0</v>
      </c>
      <c r="AN890" s="0" t="n">
        <f aca="false">IF(OR(AN$3="",Consolidado!$D890=""),0,IF(ISNUMBER(SEARCH(AN$3,Consolidado!$D890)),IF(COUNTIFS(Consolidado!$AC$5:AC890,Consolidado!$AC890,Consolidado!$D$5:D890,"*"&amp;AN$3&amp;"*")=1,1,0),0))</f>
        <v>0</v>
      </c>
      <c r="AO890" s="0" t="n">
        <f aca="false">IF(OR(AO$3="",Consolidado!$D890=""),0,IF(ISNUMBER(SEARCH(AO$3,Consolidado!$D890)),IF(COUNTIFS(Consolidado!$AC$5:AC890,Consolidado!$AC890,Consolidado!$D$5:D890,"*"&amp;AO$3&amp;"*")=1,1,0),0))</f>
        <v>0</v>
      </c>
    </row>
    <row r="891" customFormat="false" ht="15" hidden="false" customHeight="false" outlineLevel="0" collapsed="false">
      <c r="B891" s="0" t="n">
        <f aca="false">IF(OR(B$3="",Consolidado!$D891=""),0,IF(ISNUMBER(SEARCH(B$3,Consolidado!$D891)),IF(COUNTIFS(Consolidado!$AC$5:AC891,Consolidado!$AC891,Consolidado!$D$5:D891,"*"&amp;B$3&amp;"*")=1,1,0),0))</f>
        <v>0</v>
      </c>
      <c r="C891" s="0" t="n">
        <f aca="false">IF(OR(C$3="",Consolidado!$D891=""),0,IF(ISNUMBER(SEARCH(C$3,Consolidado!$D891)),IF(COUNTIFS(Consolidado!$AC$5:AC891,Consolidado!$AC891,Consolidado!$D$5:D891,"*"&amp;C$3&amp;"*")=1,1,0),0))</f>
        <v>0</v>
      </c>
      <c r="D891" s="0" t="n">
        <f aca="false">IF(OR(D$3="",Consolidado!$D891=""),0,IF(ISNUMBER(SEARCH(D$3,Consolidado!$D891)),IF(COUNTIFS(Consolidado!$AC$5:AC891,Consolidado!$AC891,Consolidado!$D$5:D891,"*"&amp;D$3&amp;"*")=1,1,0),0))</f>
        <v>0</v>
      </c>
      <c r="E891" s="0" t="n">
        <f aca="false">IF(OR(E$3="",Consolidado!$D891=""),0,IF(ISNUMBER(SEARCH(E$3,Consolidado!$D891)),IF(COUNTIFS(Consolidado!$AC$5:AC891,Consolidado!$AC891,Consolidado!$D$5:D891,"*"&amp;E$3&amp;"*")=1,1,0),0))</f>
        <v>0</v>
      </c>
      <c r="F891" s="0" t="n">
        <f aca="false">IF(OR(F$3="",Consolidado!$D891=""),0,IF(ISNUMBER(SEARCH(F$3,Consolidado!$D891)),IF(COUNTIFS(Consolidado!$AC$5:AC891,Consolidado!$AC891,Consolidado!$D$5:D891,"*"&amp;F$3&amp;"*")=1,1,0),0))</f>
        <v>0</v>
      </c>
      <c r="G891" s="0" t="n">
        <f aca="false">IF(OR(G$3="",Consolidado!$D891=""),0,IF(ISNUMBER(SEARCH(G$3,Consolidado!$D891)),IF(COUNTIFS(Consolidado!$AC$5:AC891,Consolidado!$AC891,Consolidado!$D$5:D891,"*"&amp;G$3&amp;"*")=1,1,0),0))</f>
        <v>0</v>
      </c>
      <c r="H891" s="0" t="n">
        <f aca="false">IF(OR(H$3="",Consolidado!$D891=""),0,IF(ISNUMBER(SEARCH(H$3,Consolidado!$D891)),IF(COUNTIFS(Consolidado!$AC$5:AC891,Consolidado!$AC891,Consolidado!$D$5:D891,"*"&amp;H$3&amp;"*")=1,1,0),0))</f>
        <v>0</v>
      </c>
      <c r="I891" s="0" t="n">
        <f aca="false">IF(OR(I$3="",Consolidado!$D891=""),0,IF(ISNUMBER(SEARCH(I$3,Consolidado!$D891)),IF(COUNTIFS(Consolidado!$AC$5:AC891,Consolidado!$AC891,Consolidado!$D$5:D891,"*"&amp;I$3&amp;"*")=1,1,0),0))</f>
        <v>0</v>
      </c>
      <c r="J891" s="0" t="n">
        <f aca="false">IF(OR(J$3="",Consolidado!$D891=""),0,IF(ISNUMBER(SEARCH(J$3,Consolidado!$D891)),IF(COUNTIFS(Consolidado!$AC$5:AC891,Consolidado!$AC891,Consolidado!$D$5:D891,"*"&amp;J$3&amp;"*")=1,1,0),0))</f>
        <v>0</v>
      </c>
      <c r="K891" s="0" t="n">
        <f aca="false">IF(OR(K$3="",Consolidado!$D891=""),0,IF(ISNUMBER(SEARCH(K$3,Consolidado!$D891)),IF(COUNTIFS(Consolidado!$AC$5:AC891,Consolidado!$AC891,Consolidado!$D$5:D891,"*"&amp;K$3&amp;"*")=1,1,0),0))</f>
        <v>0</v>
      </c>
      <c r="L891" s="0" t="n">
        <f aca="false">IF(OR(L$3="",Consolidado!$D891=""),0,IF(ISNUMBER(SEARCH(L$3,Consolidado!$D891)),IF(COUNTIFS(Consolidado!$AC$5:AC891,Consolidado!$AC891,Consolidado!$D$5:D891,"*"&amp;L$3&amp;"*")=1,1,0),0))</f>
        <v>0</v>
      </c>
      <c r="M891" s="0" t="n">
        <f aca="false">IF(OR(M$3="",Consolidado!$D891=""),0,IF(ISNUMBER(SEARCH(M$3,Consolidado!$D891)),IF(COUNTIFS(Consolidado!$AC$5:AC891,Consolidado!$AC891,Consolidado!$D$5:D891,"*"&amp;M$3&amp;"*")=1,1,0),0))</f>
        <v>0</v>
      </c>
      <c r="N891" s="0" t="n">
        <f aca="false">IF(OR(N$3="",Consolidado!$D891=""),0,IF(ISNUMBER(SEARCH(N$3,Consolidado!$D891)),IF(COUNTIFS(Consolidado!$AC$5:AC891,Consolidado!$AC891,Consolidado!$D$5:D891,"*"&amp;N$3&amp;"*")=1,1,0),0))</f>
        <v>0</v>
      </c>
      <c r="O891" s="0" t="n">
        <f aca="false">IF(OR(O$3="",Consolidado!$D891=""),0,IF(ISNUMBER(SEARCH(O$3,Consolidado!$D891)),IF(COUNTIFS(Consolidado!$AC$5:AC891,Consolidado!$AC891,Consolidado!$D$5:D891,"*"&amp;O$3&amp;"*")=1,1,0),0))</f>
        <v>0</v>
      </c>
      <c r="P891" s="0" t="n">
        <f aca="false">IF(OR(P$3="",Consolidado!$D891=""),0,IF(ISNUMBER(SEARCH(P$3,Consolidado!$D891)),IF(COUNTIFS(Consolidado!$AC$5:AC891,Consolidado!$AC891,Consolidado!$D$5:D891,"*"&amp;P$3&amp;"*")=1,1,0),0))</f>
        <v>0</v>
      </c>
      <c r="Q891" s="0" t="n">
        <f aca="false">IF(OR(Q$3="",Consolidado!$D891=""),0,IF(ISNUMBER(SEARCH(Q$3,Consolidado!$D891)),IF(COUNTIFS(Consolidado!$AC$5:AC891,Consolidado!$AC891,Consolidado!$D$5:D891,"*"&amp;Q$3&amp;"*")=1,1,0),0))</f>
        <v>0</v>
      </c>
      <c r="R891" s="0" t="n">
        <f aca="false">IF(OR(R$3="",Consolidado!$D891=""),0,IF(ISNUMBER(SEARCH(R$3,Consolidado!$D891)),IF(COUNTIFS(Consolidado!$AC$5:AC891,Consolidado!$AC891,Consolidado!$D$5:D891,"*"&amp;R$3&amp;"*")=1,1,0),0))</f>
        <v>0</v>
      </c>
      <c r="S891" s="0" t="n">
        <f aca="false">IF(OR(S$3="",Consolidado!$D891=""),0,IF(ISNUMBER(SEARCH(S$3,Consolidado!$D891)),IF(COUNTIFS(Consolidado!$AC$5:AC891,Consolidado!$AC891,Consolidado!$D$5:D891,"*"&amp;S$3&amp;"*")=1,1,0),0))</f>
        <v>0</v>
      </c>
      <c r="T891" s="0" t="n">
        <f aca="false">IF(OR(T$3="",Consolidado!$D891=""),0,IF(ISNUMBER(SEARCH(T$3,Consolidado!$D891)),IF(COUNTIFS(Consolidado!$AC$5:AC891,Consolidado!$AC891,Consolidado!$D$5:D891,"*"&amp;T$3&amp;"*")=1,1,0),0))</f>
        <v>0</v>
      </c>
      <c r="U891" s="0" t="n">
        <f aca="false">IF(OR(U$3="",Consolidado!$D891=""),0,IF(ISNUMBER(SEARCH(U$3,Consolidado!$D891)),IF(COUNTIFS(Consolidado!$AC$5:AC891,Consolidado!$AC891,Consolidado!$D$5:D891,"*"&amp;U$3&amp;"*")=1,1,0),0))</f>
        <v>0</v>
      </c>
      <c r="V891" s="0" t="n">
        <f aca="false">IF(OR(V$3="",Consolidado!$D891=""),0,IF(ISNUMBER(SEARCH(V$3,Consolidado!$D891)),IF(COUNTIFS(Consolidado!$AC$5:AC891,Consolidado!$AC891,Consolidado!$D$5:D891,"*"&amp;V$3&amp;"*")=1,1,0),0))</f>
        <v>0</v>
      </c>
      <c r="W891" s="0" t="n">
        <f aca="false">IF(OR(W$3="",Consolidado!$D891=""),0,IF(ISNUMBER(SEARCH(W$3,Consolidado!$D891)),IF(COUNTIFS(Consolidado!$AC$5:AC891,Consolidado!$AC891,Consolidado!$D$5:D891,"*"&amp;W$3&amp;"*")=1,1,0),0))</f>
        <v>0</v>
      </c>
      <c r="X891" s="0" t="n">
        <f aca="false">IF(OR(X$3="",Consolidado!$D891=""),0,IF(ISNUMBER(SEARCH(X$3,Consolidado!$D891)),IF(COUNTIFS(Consolidado!$AC$5:AC891,Consolidado!$AC891,Consolidado!$D$5:D891,"*"&amp;X$3&amp;"*")=1,1,0),0))</f>
        <v>0</v>
      </c>
      <c r="Y891" s="0" t="n">
        <f aca="false">IF(OR(Y$3="",Consolidado!$D891=""),0,IF(ISNUMBER(SEARCH(Y$3,Consolidado!$D891)),IF(COUNTIFS(Consolidado!$AC$5:AC891,Consolidado!$AC891,Consolidado!$D$5:D891,"*"&amp;Y$3&amp;"*")=1,1,0),0))</f>
        <v>0</v>
      </c>
      <c r="Z891" s="0" t="n">
        <f aca="false">IF(OR(Z$3="",Consolidado!$D891=""),0,IF(ISNUMBER(SEARCH(Z$3,Consolidado!$D891)),IF(COUNTIFS(Consolidado!$AC$5:AC891,Consolidado!$AC891,Consolidado!$D$5:D891,"*"&amp;Z$3&amp;"*")=1,1,0),0))</f>
        <v>0</v>
      </c>
      <c r="AA891" s="0" t="n">
        <f aca="false">IF(OR(AA$3="",Consolidado!$D891=""),0,IF(ISNUMBER(SEARCH(AA$3,Consolidado!$D891)),IF(COUNTIFS(Consolidado!$AC$5:AC891,Consolidado!$AC891,Consolidado!$D$5:D891,"*"&amp;AA$3&amp;"*")=1,1,0),0))</f>
        <v>0</v>
      </c>
      <c r="AB891" s="0" t="n">
        <f aca="false">IF(OR(AB$3="",Consolidado!$D891=""),0,IF(ISNUMBER(SEARCH(AB$3,Consolidado!$D891)),IF(COUNTIFS(Consolidado!$AC$5:AC891,Consolidado!$AC891,Consolidado!$D$5:D891,"*"&amp;AB$3&amp;"*")=1,1,0),0))</f>
        <v>0</v>
      </c>
      <c r="AC891" s="0" t="n">
        <f aca="false">IF(OR(AC$3="",Consolidado!$D891=""),0,IF(ISNUMBER(SEARCH(AC$3,Consolidado!$D891)),IF(COUNTIFS(Consolidado!$AC$5:AC891,Consolidado!$AC891,Consolidado!$D$5:D891,"*"&amp;AC$3&amp;"*")=1,1,0),0))</f>
        <v>0</v>
      </c>
      <c r="AD891" s="0" t="n">
        <f aca="false">IF(OR(AD$3="",Consolidado!$D891=""),0,IF(ISNUMBER(SEARCH(AD$3,Consolidado!$D891)),IF(COUNTIFS(Consolidado!$AC$5:AC891,Consolidado!$AC891,Consolidado!$D$5:D891,"*"&amp;AD$3&amp;"*")=1,1,0),0))</f>
        <v>0</v>
      </c>
      <c r="AE891" s="0" t="n">
        <f aca="false">IF(OR(AE$3="",Consolidado!$D891=""),0,IF(ISNUMBER(SEARCH(AE$3,Consolidado!$D891)),IF(COUNTIFS(Consolidado!$AC$5:AC891,Consolidado!$AC891,Consolidado!$D$5:D891,"*"&amp;AE$3&amp;"*")=1,1,0),0))</f>
        <v>0</v>
      </c>
      <c r="AF891" s="0" t="n">
        <f aca="false">IF(OR(AF$3="",Consolidado!$D891=""),0,IF(ISNUMBER(SEARCH(AF$3,Consolidado!$D891)),IF(COUNTIFS(Consolidado!$AC$5:AC891,Consolidado!$AC891,Consolidado!$D$5:D891,"*"&amp;AF$3&amp;"*")=1,1,0),0))</f>
        <v>0</v>
      </c>
      <c r="AG891" s="0" t="n">
        <f aca="false">IF(OR(AG$3="",Consolidado!$D891=""),0,IF(ISNUMBER(SEARCH(AG$3,Consolidado!$D891)),IF(COUNTIFS(Consolidado!$AC$5:AC891,Consolidado!$AC891,Consolidado!$D$5:D891,"*"&amp;AG$3&amp;"*")=1,1,0),0))</f>
        <v>0</v>
      </c>
      <c r="AH891" s="0" t="n">
        <f aca="false">IF(OR(AH$3="",Consolidado!$D891=""),0,IF(ISNUMBER(SEARCH(AH$3,Consolidado!$D891)),IF(COUNTIFS(Consolidado!$AC$5:AC891,Consolidado!$AC891,Consolidado!$D$5:D891,"*"&amp;AH$3&amp;"*")=1,1,0),0))</f>
        <v>0</v>
      </c>
      <c r="AI891" s="0" t="n">
        <f aca="false">IF(OR(AI$3="",Consolidado!$D891=""),0,IF(ISNUMBER(SEARCH(AI$3,Consolidado!$D891)),IF(COUNTIFS(Consolidado!$AC$5:AC891,Consolidado!$AC891,Consolidado!$D$5:D891,"*"&amp;AI$3&amp;"*")=1,1,0),0))</f>
        <v>0</v>
      </c>
      <c r="AJ891" s="0" t="n">
        <f aca="false">IF(OR(AJ$3="",Consolidado!$D891=""),0,IF(ISNUMBER(SEARCH(AJ$3,Consolidado!$D891)),IF(COUNTIFS(Consolidado!$AC$5:AC891,Consolidado!$AC891,Consolidado!$D$5:D891,"*"&amp;AJ$3&amp;"*")=1,1,0),0))</f>
        <v>0</v>
      </c>
      <c r="AK891" s="0" t="n">
        <f aca="false">IF(OR(AK$3="",Consolidado!$D891=""),0,IF(ISNUMBER(SEARCH(AK$3,Consolidado!$D891)),IF(COUNTIFS(Consolidado!$AC$5:AC891,Consolidado!$AC891,Consolidado!$D$5:D891,"*"&amp;AK$3&amp;"*")=1,1,0),0))</f>
        <v>0</v>
      </c>
      <c r="AL891" s="0" t="n">
        <f aca="false">IF(OR(AL$3="",Consolidado!$D891=""),0,IF(ISNUMBER(SEARCH(AL$3,Consolidado!$D891)),IF(COUNTIFS(Consolidado!$AC$5:AC891,Consolidado!$AC891,Consolidado!$D$5:D891,"*"&amp;AL$3&amp;"*")=1,1,0),0))</f>
        <v>0</v>
      </c>
      <c r="AM891" s="0" t="n">
        <f aca="false">IF(OR(AM$3="",Consolidado!$D891=""),0,IF(ISNUMBER(SEARCH(AM$3,Consolidado!$D891)),IF(COUNTIFS(Consolidado!$AC$5:AC891,Consolidado!$AC891,Consolidado!$D$5:D891,"*"&amp;AM$3&amp;"*")=1,1,0),0))</f>
        <v>0</v>
      </c>
      <c r="AN891" s="0" t="n">
        <f aca="false">IF(OR(AN$3="",Consolidado!$D891=""),0,IF(ISNUMBER(SEARCH(AN$3,Consolidado!$D891)),IF(COUNTIFS(Consolidado!$AC$5:AC891,Consolidado!$AC891,Consolidado!$D$5:D891,"*"&amp;AN$3&amp;"*")=1,1,0),0))</f>
        <v>0</v>
      </c>
      <c r="AO891" s="0" t="n">
        <f aca="false">IF(OR(AO$3="",Consolidado!$D891=""),0,IF(ISNUMBER(SEARCH(AO$3,Consolidado!$D891)),IF(COUNTIFS(Consolidado!$AC$5:AC891,Consolidado!$AC891,Consolidado!$D$5:D891,"*"&amp;AO$3&amp;"*")=1,1,0),0))</f>
        <v>0</v>
      </c>
    </row>
    <row r="892" customFormat="false" ht="15" hidden="false" customHeight="false" outlineLevel="0" collapsed="false">
      <c r="B892" s="0" t="n">
        <f aca="false">IF(OR(B$3="",Consolidado!$D892=""),0,IF(ISNUMBER(SEARCH(B$3,Consolidado!$D892)),IF(COUNTIFS(Consolidado!$AC$5:AC892,Consolidado!$AC892,Consolidado!$D$5:D892,"*"&amp;B$3&amp;"*")=1,1,0),0))</f>
        <v>0</v>
      </c>
      <c r="C892" s="0" t="n">
        <f aca="false">IF(OR(C$3="",Consolidado!$D892=""),0,IF(ISNUMBER(SEARCH(C$3,Consolidado!$D892)),IF(COUNTIFS(Consolidado!$AC$5:AC892,Consolidado!$AC892,Consolidado!$D$5:D892,"*"&amp;C$3&amp;"*")=1,1,0),0))</f>
        <v>0</v>
      </c>
      <c r="D892" s="0" t="n">
        <f aca="false">IF(OR(D$3="",Consolidado!$D892=""),0,IF(ISNUMBER(SEARCH(D$3,Consolidado!$D892)),IF(COUNTIFS(Consolidado!$AC$5:AC892,Consolidado!$AC892,Consolidado!$D$5:D892,"*"&amp;D$3&amp;"*")=1,1,0),0))</f>
        <v>0</v>
      </c>
      <c r="E892" s="0" t="n">
        <f aca="false">IF(OR(E$3="",Consolidado!$D892=""),0,IF(ISNUMBER(SEARCH(E$3,Consolidado!$D892)),IF(COUNTIFS(Consolidado!$AC$5:AC892,Consolidado!$AC892,Consolidado!$D$5:D892,"*"&amp;E$3&amp;"*")=1,1,0),0))</f>
        <v>0</v>
      </c>
      <c r="F892" s="0" t="n">
        <f aca="false">IF(OR(F$3="",Consolidado!$D892=""),0,IF(ISNUMBER(SEARCH(F$3,Consolidado!$D892)),IF(COUNTIFS(Consolidado!$AC$5:AC892,Consolidado!$AC892,Consolidado!$D$5:D892,"*"&amp;F$3&amp;"*")=1,1,0),0))</f>
        <v>0</v>
      </c>
      <c r="G892" s="0" t="n">
        <f aca="false">IF(OR(G$3="",Consolidado!$D892=""),0,IF(ISNUMBER(SEARCH(G$3,Consolidado!$D892)),IF(COUNTIFS(Consolidado!$AC$5:AC892,Consolidado!$AC892,Consolidado!$D$5:D892,"*"&amp;G$3&amp;"*")=1,1,0),0))</f>
        <v>0</v>
      </c>
      <c r="H892" s="0" t="n">
        <f aca="false">IF(OR(H$3="",Consolidado!$D892=""),0,IF(ISNUMBER(SEARCH(H$3,Consolidado!$D892)),IF(COUNTIFS(Consolidado!$AC$5:AC892,Consolidado!$AC892,Consolidado!$D$5:D892,"*"&amp;H$3&amp;"*")=1,1,0),0))</f>
        <v>0</v>
      </c>
      <c r="I892" s="0" t="n">
        <f aca="false">IF(OR(I$3="",Consolidado!$D892=""),0,IF(ISNUMBER(SEARCH(I$3,Consolidado!$D892)),IF(COUNTIFS(Consolidado!$AC$5:AC892,Consolidado!$AC892,Consolidado!$D$5:D892,"*"&amp;I$3&amp;"*")=1,1,0),0))</f>
        <v>0</v>
      </c>
      <c r="J892" s="0" t="n">
        <f aca="false">IF(OR(J$3="",Consolidado!$D892=""),0,IF(ISNUMBER(SEARCH(J$3,Consolidado!$D892)),IF(COUNTIFS(Consolidado!$AC$5:AC892,Consolidado!$AC892,Consolidado!$D$5:D892,"*"&amp;J$3&amp;"*")=1,1,0),0))</f>
        <v>0</v>
      </c>
      <c r="K892" s="0" t="n">
        <f aca="false">IF(OR(K$3="",Consolidado!$D892=""),0,IF(ISNUMBER(SEARCH(K$3,Consolidado!$D892)),IF(COUNTIFS(Consolidado!$AC$5:AC892,Consolidado!$AC892,Consolidado!$D$5:D892,"*"&amp;K$3&amp;"*")=1,1,0),0))</f>
        <v>0</v>
      </c>
      <c r="L892" s="0" t="n">
        <f aca="false">IF(OR(L$3="",Consolidado!$D892=""),0,IF(ISNUMBER(SEARCH(L$3,Consolidado!$D892)),IF(COUNTIFS(Consolidado!$AC$5:AC892,Consolidado!$AC892,Consolidado!$D$5:D892,"*"&amp;L$3&amp;"*")=1,1,0),0))</f>
        <v>0</v>
      </c>
      <c r="M892" s="0" t="n">
        <f aca="false">IF(OR(M$3="",Consolidado!$D892=""),0,IF(ISNUMBER(SEARCH(M$3,Consolidado!$D892)),IF(COUNTIFS(Consolidado!$AC$5:AC892,Consolidado!$AC892,Consolidado!$D$5:D892,"*"&amp;M$3&amp;"*")=1,1,0),0))</f>
        <v>0</v>
      </c>
      <c r="N892" s="0" t="n">
        <f aca="false">IF(OR(N$3="",Consolidado!$D892=""),0,IF(ISNUMBER(SEARCH(N$3,Consolidado!$D892)),IF(COUNTIFS(Consolidado!$AC$5:AC892,Consolidado!$AC892,Consolidado!$D$5:D892,"*"&amp;N$3&amp;"*")=1,1,0),0))</f>
        <v>0</v>
      </c>
      <c r="O892" s="0" t="n">
        <f aca="false">IF(OR(O$3="",Consolidado!$D892=""),0,IF(ISNUMBER(SEARCH(O$3,Consolidado!$D892)),IF(COUNTIFS(Consolidado!$AC$5:AC892,Consolidado!$AC892,Consolidado!$D$5:D892,"*"&amp;O$3&amp;"*")=1,1,0),0))</f>
        <v>0</v>
      </c>
      <c r="P892" s="0" t="n">
        <f aca="false">IF(OR(P$3="",Consolidado!$D892=""),0,IF(ISNUMBER(SEARCH(P$3,Consolidado!$D892)),IF(COUNTIFS(Consolidado!$AC$5:AC892,Consolidado!$AC892,Consolidado!$D$5:D892,"*"&amp;P$3&amp;"*")=1,1,0),0))</f>
        <v>0</v>
      </c>
      <c r="Q892" s="0" t="n">
        <f aca="false">IF(OR(Q$3="",Consolidado!$D892=""),0,IF(ISNUMBER(SEARCH(Q$3,Consolidado!$D892)),IF(COUNTIFS(Consolidado!$AC$5:AC892,Consolidado!$AC892,Consolidado!$D$5:D892,"*"&amp;Q$3&amp;"*")=1,1,0),0))</f>
        <v>0</v>
      </c>
      <c r="R892" s="0" t="n">
        <f aca="false">IF(OR(R$3="",Consolidado!$D892=""),0,IF(ISNUMBER(SEARCH(R$3,Consolidado!$D892)),IF(COUNTIFS(Consolidado!$AC$5:AC892,Consolidado!$AC892,Consolidado!$D$5:D892,"*"&amp;R$3&amp;"*")=1,1,0),0))</f>
        <v>0</v>
      </c>
      <c r="S892" s="0" t="n">
        <f aca="false">IF(OR(S$3="",Consolidado!$D892=""),0,IF(ISNUMBER(SEARCH(S$3,Consolidado!$D892)),IF(COUNTIFS(Consolidado!$AC$5:AC892,Consolidado!$AC892,Consolidado!$D$5:D892,"*"&amp;S$3&amp;"*")=1,1,0),0))</f>
        <v>0</v>
      </c>
      <c r="T892" s="0" t="n">
        <f aca="false">IF(OR(T$3="",Consolidado!$D892=""),0,IF(ISNUMBER(SEARCH(T$3,Consolidado!$D892)),IF(COUNTIFS(Consolidado!$AC$5:AC892,Consolidado!$AC892,Consolidado!$D$5:D892,"*"&amp;T$3&amp;"*")=1,1,0),0))</f>
        <v>0</v>
      </c>
      <c r="U892" s="0" t="n">
        <f aca="false">IF(OR(U$3="",Consolidado!$D892=""),0,IF(ISNUMBER(SEARCH(U$3,Consolidado!$D892)),IF(COUNTIFS(Consolidado!$AC$5:AC892,Consolidado!$AC892,Consolidado!$D$5:D892,"*"&amp;U$3&amp;"*")=1,1,0),0))</f>
        <v>0</v>
      </c>
      <c r="V892" s="0" t="n">
        <f aca="false">IF(OR(V$3="",Consolidado!$D892=""),0,IF(ISNUMBER(SEARCH(V$3,Consolidado!$D892)),IF(COUNTIFS(Consolidado!$AC$5:AC892,Consolidado!$AC892,Consolidado!$D$5:D892,"*"&amp;V$3&amp;"*")=1,1,0),0))</f>
        <v>0</v>
      </c>
      <c r="W892" s="0" t="n">
        <f aca="false">IF(OR(W$3="",Consolidado!$D892=""),0,IF(ISNUMBER(SEARCH(W$3,Consolidado!$D892)),IF(COUNTIFS(Consolidado!$AC$5:AC892,Consolidado!$AC892,Consolidado!$D$5:D892,"*"&amp;W$3&amp;"*")=1,1,0),0))</f>
        <v>0</v>
      </c>
      <c r="X892" s="0" t="n">
        <f aca="false">IF(OR(X$3="",Consolidado!$D892=""),0,IF(ISNUMBER(SEARCH(X$3,Consolidado!$D892)),IF(COUNTIFS(Consolidado!$AC$5:AC892,Consolidado!$AC892,Consolidado!$D$5:D892,"*"&amp;X$3&amp;"*")=1,1,0),0))</f>
        <v>0</v>
      </c>
      <c r="Y892" s="0" t="n">
        <f aca="false">IF(OR(Y$3="",Consolidado!$D892=""),0,IF(ISNUMBER(SEARCH(Y$3,Consolidado!$D892)),IF(COUNTIFS(Consolidado!$AC$5:AC892,Consolidado!$AC892,Consolidado!$D$5:D892,"*"&amp;Y$3&amp;"*")=1,1,0),0))</f>
        <v>0</v>
      </c>
      <c r="Z892" s="0" t="n">
        <f aca="false">IF(OR(Z$3="",Consolidado!$D892=""),0,IF(ISNUMBER(SEARCH(Z$3,Consolidado!$D892)),IF(COUNTIFS(Consolidado!$AC$5:AC892,Consolidado!$AC892,Consolidado!$D$5:D892,"*"&amp;Z$3&amp;"*")=1,1,0),0))</f>
        <v>0</v>
      </c>
      <c r="AA892" s="0" t="n">
        <f aca="false">IF(OR(AA$3="",Consolidado!$D892=""),0,IF(ISNUMBER(SEARCH(AA$3,Consolidado!$D892)),IF(COUNTIFS(Consolidado!$AC$5:AC892,Consolidado!$AC892,Consolidado!$D$5:D892,"*"&amp;AA$3&amp;"*")=1,1,0),0))</f>
        <v>0</v>
      </c>
      <c r="AB892" s="0" t="n">
        <f aca="false">IF(OR(AB$3="",Consolidado!$D892=""),0,IF(ISNUMBER(SEARCH(AB$3,Consolidado!$D892)),IF(COUNTIFS(Consolidado!$AC$5:AC892,Consolidado!$AC892,Consolidado!$D$5:D892,"*"&amp;AB$3&amp;"*")=1,1,0),0))</f>
        <v>0</v>
      </c>
      <c r="AC892" s="0" t="n">
        <f aca="false">IF(OR(AC$3="",Consolidado!$D892=""),0,IF(ISNUMBER(SEARCH(AC$3,Consolidado!$D892)),IF(COUNTIFS(Consolidado!$AC$5:AC892,Consolidado!$AC892,Consolidado!$D$5:D892,"*"&amp;AC$3&amp;"*")=1,1,0),0))</f>
        <v>0</v>
      </c>
      <c r="AD892" s="0" t="n">
        <f aca="false">IF(OR(AD$3="",Consolidado!$D892=""),0,IF(ISNUMBER(SEARCH(AD$3,Consolidado!$D892)),IF(COUNTIFS(Consolidado!$AC$5:AC892,Consolidado!$AC892,Consolidado!$D$5:D892,"*"&amp;AD$3&amp;"*")=1,1,0),0))</f>
        <v>0</v>
      </c>
      <c r="AE892" s="0" t="n">
        <f aca="false">IF(OR(AE$3="",Consolidado!$D892=""),0,IF(ISNUMBER(SEARCH(AE$3,Consolidado!$D892)),IF(COUNTIFS(Consolidado!$AC$5:AC892,Consolidado!$AC892,Consolidado!$D$5:D892,"*"&amp;AE$3&amp;"*")=1,1,0),0))</f>
        <v>0</v>
      </c>
      <c r="AF892" s="0" t="n">
        <f aca="false">IF(OR(AF$3="",Consolidado!$D892=""),0,IF(ISNUMBER(SEARCH(AF$3,Consolidado!$D892)),IF(COUNTIFS(Consolidado!$AC$5:AC892,Consolidado!$AC892,Consolidado!$D$5:D892,"*"&amp;AF$3&amp;"*")=1,1,0),0))</f>
        <v>0</v>
      </c>
      <c r="AG892" s="0" t="n">
        <f aca="false">IF(OR(AG$3="",Consolidado!$D892=""),0,IF(ISNUMBER(SEARCH(AG$3,Consolidado!$D892)),IF(COUNTIFS(Consolidado!$AC$5:AC892,Consolidado!$AC892,Consolidado!$D$5:D892,"*"&amp;AG$3&amp;"*")=1,1,0),0))</f>
        <v>0</v>
      </c>
      <c r="AH892" s="0" t="n">
        <f aca="false">IF(OR(AH$3="",Consolidado!$D892=""),0,IF(ISNUMBER(SEARCH(AH$3,Consolidado!$D892)),IF(COUNTIFS(Consolidado!$AC$5:AC892,Consolidado!$AC892,Consolidado!$D$5:D892,"*"&amp;AH$3&amp;"*")=1,1,0),0))</f>
        <v>0</v>
      </c>
      <c r="AI892" s="0" t="n">
        <f aca="false">IF(OR(AI$3="",Consolidado!$D892=""),0,IF(ISNUMBER(SEARCH(AI$3,Consolidado!$D892)),IF(COUNTIFS(Consolidado!$AC$5:AC892,Consolidado!$AC892,Consolidado!$D$5:D892,"*"&amp;AI$3&amp;"*")=1,1,0),0))</f>
        <v>0</v>
      </c>
      <c r="AJ892" s="0" t="n">
        <f aca="false">IF(OR(AJ$3="",Consolidado!$D892=""),0,IF(ISNUMBER(SEARCH(AJ$3,Consolidado!$D892)),IF(COUNTIFS(Consolidado!$AC$5:AC892,Consolidado!$AC892,Consolidado!$D$5:D892,"*"&amp;AJ$3&amp;"*")=1,1,0),0))</f>
        <v>0</v>
      </c>
      <c r="AK892" s="0" t="n">
        <f aca="false">IF(OR(AK$3="",Consolidado!$D892=""),0,IF(ISNUMBER(SEARCH(AK$3,Consolidado!$D892)),IF(COUNTIFS(Consolidado!$AC$5:AC892,Consolidado!$AC892,Consolidado!$D$5:D892,"*"&amp;AK$3&amp;"*")=1,1,0),0))</f>
        <v>0</v>
      </c>
      <c r="AL892" s="0" t="n">
        <f aca="false">IF(OR(AL$3="",Consolidado!$D892=""),0,IF(ISNUMBER(SEARCH(AL$3,Consolidado!$D892)),IF(COUNTIFS(Consolidado!$AC$5:AC892,Consolidado!$AC892,Consolidado!$D$5:D892,"*"&amp;AL$3&amp;"*")=1,1,0),0))</f>
        <v>0</v>
      </c>
      <c r="AM892" s="0" t="n">
        <f aca="false">IF(OR(AM$3="",Consolidado!$D892=""),0,IF(ISNUMBER(SEARCH(AM$3,Consolidado!$D892)),IF(COUNTIFS(Consolidado!$AC$5:AC892,Consolidado!$AC892,Consolidado!$D$5:D892,"*"&amp;AM$3&amp;"*")=1,1,0),0))</f>
        <v>0</v>
      </c>
      <c r="AN892" s="0" t="n">
        <f aca="false">IF(OR(AN$3="",Consolidado!$D892=""),0,IF(ISNUMBER(SEARCH(AN$3,Consolidado!$D892)),IF(COUNTIFS(Consolidado!$AC$5:AC892,Consolidado!$AC892,Consolidado!$D$5:D892,"*"&amp;AN$3&amp;"*")=1,1,0),0))</f>
        <v>0</v>
      </c>
      <c r="AO892" s="0" t="n">
        <f aca="false">IF(OR(AO$3="",Consolidado!$D892=""),0,IF(ISNUMBER(SEARCH(AO$3,Consolidado!$D892)),IF(COUNTIFS(Consolidado!$AC$5:AC892,Consolidado!$AC892,Consolidado!$D$5:D892,"*"&amp;AO$3&amp;"*")=1,1,0),0))</f>
        <v>0</v>
      </c>
    </row>
    <row r="893" customFormat="false" ht="15" hidden="false" customHeight="false" outlineLevel="0" collapsed="false">
      <c r="B893" s="0" t="n">
        <f aca="false">IF(OR(B$3="",Consolidado!$D893=""),0,IF(ISNUMBER(SEARCH(B$3,Consolidado!$D893)),IF(COUNTIFS(Consolidado!$AC$5:AC893,Consolidado!$AC893,Consolidado!$D$5:D893,"*"&amp;B$3&amp;"*")=1,1,0),0))</f>
        <v>0</v>
      </c>
      <c r="C893" s="0" t="n">
        <f aca="false">IF(OR(C$3="",Consolidado!$D893=""),0,IF(ISNUMBER(SEARCH(C$3,Consolidado!$D893)),IF(COUNTIFS(Consolidado!$AC$5:AC893,Consolidado!$AC893,Consolidado!$D$5:D893,"*"&amp;C$3&amp;"*")=1,1,0),0))</f>
        <v>0</v>
      </c>
      <c r="D893" s="0" t="n">
        <f aca="false">IF(OR(D$3="",Consolidado!$D893=""),0,IF(ISNUMBER(SEARCH(D$3,Consolidado!$D893)),IF(COUNTIFS(Consolidado!$AC$5:AC893,Consolidado!$AC893,Consolidado!$D$5:D893,"*"&amp;D$3&amp;"*")=1,1,0),0))</f>
        <v>0</v>
      </c>
      <c r="E893" s="0" t="n">
        <f aca="false">IF(OR(E$3="",Consolidado!$D893=""),0,IF(ISNUMBER(SEARCH(E$3,Consolidado!$D893)),IF(COUNTIFS(Consolidado!$AC$5:AC893,Consolidado!$AC893,Consolidado!$D$5:D893,"*"&amp;E$3&amp;"*")=1,1,0),0))</f>
        <v>0</v>
      </c>
      <c r="F893" s="0" t="n">
        <f aca="false">IF(OR(F$3="",Consolidado!$D893=""),0,IF(ISNUMBER(SEARCH(F$3,Consolidado!$D893)),IF(COUNTIFS(Consolidado!$AC$5:AC893,Consolidado!$AC893,Consolidado!$D$5:D893,"*"&amp;F$3&amp;"*")=1,1,0),0))</f>
        <v>0</v>
      </c>
      <c r="G893" s="0" t="n">
        <f aca="false">IF(OR(G$3="",Consolidado!$D893=""),0,IF(ISNUMBER(SEARCH(G$3,Consolidado!$D893)),IF(COUNTIFS(Consolidado!$AC$5:AC893,Consolidado!$AC893,Consolidado!$D$5:D893,"*"&amp;G$3&amp;"*")=1,1,0),0))</f>
        <v>0</v>
      </c>
      <c r="H893" s="0" t="n">
        <f aca="false">IF(OR(H$3="",Consolidado!$D893=""),0,IF(ISNUMBER(SEARCH(H$3,Consolidado!$D893)),IF(COUNTIFS(Consolidado!$AC$5:AC893,Consolidado!$AC893,Consolidado!$D$5:D893,"*"&amp;H$3&amp;"*")=1,1,0),0))</f>
        <v>0</v>
      </c>
      <c r="I893" s="0" t="n">
        <f aca="false">IF(OR(I$3="",Consolidado!$D893=""),0,IF(ISNUMBER(SEARCH(I$3,Consolidado!$D893)),IF(COUNTIFS(Consolidado!$AC$5:AC893,Consolidado!$AC893,Consolidado!$D$5:D893,"*"&amp;I$3&amp;"*")=1,1,0),0))</f>
        <v>0</v>
      </c>
      <c r="J893" s="0" t="n">
        <f aca="false">IF(OR(J$3="",Consolidado!$D893=""),0,IF(ISNUMBER(SEARCH(J$3,Consolidado!$D893)),IF(COUNTIFS(Consolidado!$AC$5:AC893,Consolidado!$AC893,Consolidado!$D$5:D893,"*"&amp;J$3&amp;"*")=1,1,0),0))</f>
        <v>0</v>
      </c>
      <c r="K893" s="0" t="n">
        <f aca="false">IF(OR(K$3="",Consolidado!$D893=""),0,IF(ISNUMBER(SEARCH(K$3,Consolidado!$D893)),IF(COUNTIFS(Consolidado!$AC$5:AC893,Consolidado!$AC893,Consolidado!$D$5:D893,"*"&amp;K$3&amp;"*")=1,1,0),0))</f>
        <v>0</v>
      </c>
      <c r="L893" s="0" t="n">
        <f aca="false">IF(OR(L$3="",Consolidado!$D893=""),0,IF(ISNUMBER(SEARCH(L$3,Consolidado!$D893)),IF(COUNTIFS(Consolidado!$AC$5:AC893,Consolidado!$AC893,Consolidado!$D$5:D893,"*"&amp;L$3&amp;"*")=1,1,0),0))</f>
        <v>0</v>
      </c>
      <c r="M893" s="0" t="n">
        <f aca="false">IF(OR(M$3="",Consolidado!$D893=""),0,IF(ISNUMBER(SEARCH(M$3,Consolidado!$D893)),IF(COUNTIFS(Consolidado!$AC$5:AC893,Consolidado!$AC893,Consolidado!$D$5:D893,"*"&amp;M$3&amp;"*")=1,1,0),0))</f>
        <v>0</v>
      </c>
      <c r="N893" s="0" t="n">
        <f aca="false">IF(OR(N$3="",Consolidado!$D893=""),0,IF(ISNUMBER(SEARCH(N$3,Consolidado!$D893)),IF(COUNTIFS(Consolidado!$AC$5:AC893,Consolidado!$AC893,Consolidado!$D$5:D893,"*"&amp;N$3&amp;"*")=1,1,0),0))</f>
        <v>0</v>
      </c>
      <c r="O893" s="0" t="n">
        <f aca="false">IF(OR(O$3="",Consolidado!$D893=""),0,IF(ISNUMBER(SEARCH(O$3,Consolidado!$D893)),IF(COUNTIFS(Consolidado!$AC$5:AC893,Consolidado!$AC893,Consolidado!$D$5:D893,"*"&amp;O$3&amp;"*")=1,1,0),0))</f>
        <v>0</v>
      </c>
      <c r="P893" s="0" t="n">
        <f aca="false">IF(OR(P$3="",Consolidado!$D893=""),0,IF(ISNUMBER(SEARCH(P$3,Consolidado!$D893)),IF(COUNTIFS(Consolidado!$AC$5:AC893,Consolidado!$AC893,Consolidado!$D$5:D893,"*"&amp;P$3&amp;"*")=1,1,0),0))</f>
        <v>0</v>
      </c>
      <c r="Q893" s="0" t="n">
        <f aca="false">IF(OR(Q$3="",Consolidado!$D893=""),0,IF(ISNUMBER(SEARCH(Q$3,Consolidado!$D893)),IF(COUNTIFS(Consolidado!$AC$5:AC893,Consolidado!$AC893,Consolidado!$D$5:D893,"*"&amp;Q$3&amp;"*")=1,1,0),0))</f>
        <v>0</v>
      </c>
      <c r="R893" s="0" t="n">
        <f aca="false">IF(OR(R$3="",Consolidado!$D893=""),0,IF(ISNUMBER(SEARCH(R$3,Consolidado!$D893)),IF(COUNTIFS(Consolidado!$AC$5:AC893,Consolidado!$AC893,Consolidado!$D$5:D893,"*"&amp;R$3&amp;"*")=1,1,0),0))</f>
        <v>0</v>
      </c>
      <c r="S893" s="0" t="n">
        <f aca="false">IF(OR(S$3="",Consolidado!$D893=""),0,IF(ISNUMBER(SEARCH(S$3,Consolidado!$D893)),IF(COUNTIFS(Consolidado!$AC$5:AC893,Consolidado!$AC893,Consolidado!$D$5:D893,"*"&amp;S$3&amp;"*")=1,1,0),0))</f>
        <v>0</v>
      </c>
      <c r="T893" s="0" t="n">
        <f aca="false">IF(OR(T$3="",Consolidado!$D893=""),0,IF(ISNUMBER(SEARCH(T$3,Consolidado!$D893)),IF(COUNTIFS(Consolidado!$AC$5:AC893,Consolidado!$AC893,Consolidado!$D$5:D893,"*"&amp;T$3&amp;"*")=1,1,0),0))</f>
        <v>0</v>
      </c>
      <c r="U893" s="0" t="n">
        <f aca="false">IF(OR(U$3="",Consolidado!$D893=""),0,IF(ISNUMBER(SEARCH(U$3,Consolidado!$D893)),IF(COUNTIFS(Consolidado!$AC$5:AC893,Consolidado!$AC893,Consolidado!$D$5:D893,"*"&amp;U$3&amp;"*")=1,1,0),0))</f>
        <v>0</v>
      </c>
      <c r="V893" s="0" t="n">
        <f aca="false">IF(OR(V$3="",Consolidado!$D893=""),0,IF(ISNUMBER(SEARCH(V$3,Consolidado!$D893)),IF(COUNTIFS(Consolidado!$AC$5:AC893,Consolidado!$AC893,Consolidado!$D$5:D893,"*"&amp;V$3&amp;"*")=1,1,0),0))</f>
        <v>0</v>
      </c>
      <c r="W893" s="0" t="n">
        <f aca="false">IF(OR(W$3="",Consolidado!$D893=""),0,IF(ISNUMBER(SEARCH(W$3,Consolidado!$D893)),IF(COUNTIFS(Consolidado!$AC$5:AC893,Consolidado!$AC893,Consolidado!$D$5:D893,"*"&amp;W$3&amp;"*")=1,1,0),0))</f>
        <v>0</v>
      </c>
      <c r="X893" s="0" t="n">
        <f aca="false">IF(OR(X$3="",Consolidado!$D893=""),0,IF(ISNUMBER(SEARCH(X$3,Consolidado!$D893)),IF(COUNTIFS(Consolidado!$AC$5:AC893,Consolidado!$AC893,Consolidado!$D$5:D893,"*"&amp;X$3&amp;"*")=1,1,0),0))</f>
        <v>0</v>
      </c>
      <c r="Y893" s="0" t="n">
        <f aca="false">IF(OR(Y$3="",Consolidado!$D893=""),0,IF(ISNUMBER(SEARCH(Y$3,Consolidado!$D893)),IF(COUNTIFS(Consolidado!$AC$5:AC893,Consolidado!$AC893,Consolidado!$D$5:D893,"*"&amp;Y$3&amp;"*")=1,1,0),0))</f>
        <v>0</v>
      </c>
      <c r="Z893" s="0" t="n">
        <f aca="false">IF(OR(Z$3="",Consolidado!$D893=""),0,IF(ISNUMBER(SEARCH(Z$3,Consolidado!$D893)),IF(COUNTIFS(Consolidado!$AC$5:AC893,Consolidado!$AC893,Consolidado!$D$5:D893,"*"&amp;Z$3&amp;"*")=1,1,0),0))</f>
        <v>0</v>
      </c>
      <c r="AA893" s="0" t="n">
        <f aca="false">IF(OR(AA$3="",Consolidado!$D893=""),0,IF(ISNUMBER(SEARCH(AA$3,Consolidado!$D893)),IF(COUNTIFS(Consolidado!$AC$5:AC893,Consolidado!$AC893,Consolidado!$D$5:D893,"*"&amp;AA$3&amp;"*")=1,1,0),0))</f>
        <v>0</v>
      </c>
      <c r="AB893" s="0" t="n">
        <f aca="false">IF(OR(AB$3="",Consolidado!$D893=""),0,IF(ISNUMBER(SEARCH(AB$3,Consolidado!$D893)),IF(COUNTIFS(Consolidado!$AC$5:AC893,Consolidado!$AC893,Consolidado!$D$5:D893,"*"&amp;AB$3&amp;"*")=1,1,0),0))</f>
        <v>0</v>
      </c>
      <c r="AC893" s="0" t="n">
        <f aca="false">IF(OR(AC$3="",Consolidado!$D893=""),0,IF(ISNUMBER(SEARCH(AC$3,Consolidado!$D893)),IF(COUNTIFS(Consolidado!$AC$5:AC893,Consolidado!$AC893,Consolidado!$D$5:D893,"*"&amp;AC$3&amp;"*")=1,1,0),0))</f>
        <v>0</v>
      </c>
      <c r="AD893" s="0" t="n">
        <f aca="false">IF(OR(AD$3="",Consolidado!$D893=""),0,IF(ISNUMBER(SEARCH(AD$3,Consolidado!$D893)),IF(COUNTIFS(Consolidado!$AC$5:AC893,Consolidado!$AC893,Consolidado!$D$5:D893,"*"&amp;AD$3&amp;"*")=1,1,0),0))</f>
        <v>0</v>
      </c>
      <c r="AE893" s="0" t="n">
        <f aca="false">IF(OR(AE$3="",Consolidado!$D893=""),0,IF(ISNUMBER(SEARCH(AE$3,Consolidado!$D893)),IF(COUNTIFS(Consolidado!$AC$5:AC893,Consolidado!$AC893,Consolidado!$D$5:D893,"*"&amp;AE$3&amp;"*")=1,1,0),0))</f>
        <v>0</v>
      </c>
      <c r="AF893" s="0" t="n">
        <f aca="false">IF(OR(AF$3="",Consolidado!$D893=""),0,IF(ISNUMBER(SEARCH(AF$3,Consolidado!$D893)),IF(COUNTIFS(Consolidado!$AC$5:AC893,Consolidado!$AC893,Consolidado!$D$5:D893,"*"&amp;AF$3&amp;"*")=1,1,0),0))</f>
        <v>0</v>
      </c>
      <c r="AG893" s="0" t="n">
        <f aca="false">IF(OR(AG$3="",Consolidado!$D893=""),0,IF(ISNUMBER(SEARCH(AG$3,Consolidado!$D893)),IF(COUNTIFS(Consolidado!$AC$5:AC893,Consolidado!$AC893,Consolidado!$D$5:D893,"*"&amp;AG$3&amp;"*")=1,1,0),0))</f>
        <v>0</v>
      </c>
      <c r="AH893" s="0" t="n">
        <f aca="false">IF(OR(AH$3="",Consolidado!$D893=""),0,IF(ISNUMBER(SEARCH(AH$3,Consolidado!$D893)),IF(COUNTIFS(Consolidado!$AC$5:AC893,Consolidado!$AC893,Consolidado!$D$5:D893,"*"&amp;AH$3&amp;"*")=1,1,0),0))</f>
        <v>0</v>
      </c>
      <c r="AI893" s="0" t="n">
        <f aca="false">IF(OR(AI$3="",Consolidado!$D893=""),0,IF(ISNUMBER(SEARCH(AI$3,Consolidado!$D893)),IF(COUNTIFS(Consolidado!$AC$5:AC893,Consolidado!$AC893,Consolidado!$D$5:D893,"*"&amp;AI$3&amp;"*")=1,1,0),0))</f>
        <v>0</v>
      </c>
      <c r="AJ893" s="0" t="n">
        <f aca="false">IF(OR(AJ$3="",Consolidado!$D893=""),0,IF(ISNUMBER(SEARCH(AJ$3,Consolidado!$D893)),IF(COUNTIFS(Consolidado!$AC$5:AC893,Consolidado!$AC893,Consolidado!$D$5:D893,"*"&amp;AJ$3&amp;"*")=1,1,0),0))</f>
        <v>0</v>
      </c>
      <c r="AK893" s="0" t="n">
        <f aca="false">IF(OR(AK$3="",Consolidado!$D893=""),0,IF(ISNUMBER(SEARCH(AK$3,Consolidado!$D893)),IF(COUNTIFS(Consolidado!$AC$5:AC893,Consolidado!$AC893,Consolidado!$D$5:D893,"*"&amp;AK$3&amp;"*")=1,1,0),0))</f>
        <v>0</v>
      </c>
      <c r="AL893" s="0" t="n">
        <f aca="false">IF(OR(AL$3="",Consolidado!$D893=""),0,IF(ISNUMBER(SEARCH(AL$3,Consolidado!$D893)),IF(COUNTIFS(Consolidado!$AC$5:AC893,Consolidado!$AC893,Consolidado!$D$5:D893,"*"&amp;AL$3&amp;"*")=1,1,0),0))</f>
        <v>0</v>
      </c>
      <c r="AM893" s="0" t="n">
        <f aca="false">IF(OR(AM$3="",Consolidado!$D893=""),0,IF(ISNUMBER(SEARCH(AM$3,Consolidado!$D893)),IF(COUNTIFS(Consolidado!$AC$5:AC893,Consolidado!$AC893,Consolidado!$D$5:D893,"*"&amp;AM$3&amp;"*")=1,1,0),0))</f>
        <v>0</v>
      </c>
      <c r="AN893" s="0" t="n">
        <f aca="false">IF(OR(AN$3="",Consolidado!$D893=""),0,IF(ISNUMBER(SEARCH(AN$3,Consolidado!$D893)),IF(COUNTIFS(Consolidado!$AC$5:AC893,Consolidado!$AC893,Consolidado!$D$5:D893,"*"&amp;AN$3&amp;"*")=1,1,0),0))</f>
        <v>0</v>
      </c>
      <c r="AO893" s="0" t="n">
        <f aca="false">IF(OR(AO$3="",Consolidado!$D893=""),0,IF(ISNUMBER(SEARCH(AO$3,Consolidado!$D893)),IF(COUNTIFS(Consolidado!$AC$5:AC893,Consolidado!$AC893,Consolidado!$D$5:D893,"*"&amp;AO$3&amp;"*")=1,1,0),0))</f>
        <v>0</v>
      </c>
    </row>
    <row r="894" customFormat="false" ht="15" hidden="false" customHeight="false" outlineLevel="0" collapsed="false">
      <c r="B894" s="0" t="n">
        <f aca="false">IF(OR(B$3="",Consolidado!$D894=""),0,IF(ISNUMBER(SEARCH(B$3,Consolidado!$D894)),IF(COUNTIFS(Consolidado!$AC$5:AC894,Consolidado!$AC894,Consolidado!$D$5:D894,"*"&amp;B$3&amp;"*")=1,1,0),0))</f>
        <v>0</v>
      </c>
      <c r="C894" s="0" t="n">
        <f aca="false">IF(OR(C$3="",Consolidado!$D894=""),0,IF(ISNUMBER(SEARCH(C$3,Consolidado!$D894)),IF(COUNTIFS(Consolidado!$AC$5:AC894,Consolidado!$AC894,Consolidado!$D$5:D894,"*"&amp;C$3&amp;"*")=1,1,0),0))</f>
        <v>0</v>
      </c>
      <c r="D894" s="0" t="n">
        <f aca="false">IF(OR(D$3="",Consolidado!$D894=""),0,IF(ISNUMBER(SEARCH(D$3,Consolidado!$D894)),IF(COUNTIFS(Consolidado!$AC$5:AC894,Consolidado!$AC894,Consolidado!$D$5:D894,"*"&amp;D$3&amp;"*")=1,1,0),0))</f>
        <v>0</v>
      </c>
      <c r="E894" s="0" t="n">
        <f aca="false">IF(OR(E$3="",Consolidado!$D894=""),0,IF(ISNUMBER(SEARCH(E$3,Consolidado!$D894)),IF(COUNTIFS(Consolidado!$AC$5:AC894,Consolidado!$AC894,Consolidado!$D$5:D894,"*"&amp;E$3&amp;"*")=1,1,0),0))</f>
        <v>0</v>
      </c>
      <c r="F894" s="0" t="n">
        <f aca="false">IF(OR(F$3="",Consolidado!$D894=""),0,IF(ISNUMBER(SEARCH(F$3,Consolidado!$D894)),IF(COUNTIFS(Consolidado!$AC$5:AC894,Consolidado!$AC894,Consolidado!$D$5:D894,"*"&amp;F$3&amp;"*")=1,1,0),0))</f>
        <v>0</v>
      </c>
      <c r="G894" s="0" t="n">
        <f aca="false">IF(OR(G$3="",Consolidado!$D894=""),0,IF(ISNUMBER(SEARCH(G$3,Consolidado!$D894)),IF(COUNTIFS(Consolidado!$AC$5:AC894,Consolidado!$AC894,Consolidado!$D$5:D894,"*"&amp;G$3&amp;"*")=1,1,0),0))</f>
        <v>0</v>
      </c>
      <c r="H894" s="0" t="n">
        <f aca="false">IF(OR(H$3="",Consolidado!$D894=""),0,IF(ISNUMBER(SEARCH(H$3,Consolidado!$D894)),IF(COUNTIFS(Consolidado!$AC$5:AC894,Consolidado!$AC894,Consolidado!$D$5:D894,"*"&amp;H$3&amp;"*")=1,1,0),0))</f>
        <v>0</v>
      </c>
      <c r="I894" s="0" t="n">
        <f aca="false">IF(OR(I$3="",Consolidado!$D894=""),0,IF(ISNUMBER(SEARCH(I$3,Consolidado!$D894)),IF(COUNTIFS(Consolidado!$AC$5:AC894,Consolidado!$AC894,Consolidado!$D$5:D894,"*"&amp;I$3&amp;"*")=1,1,0),0))</f>
        <v>0</v>
      </c>
      <c r="J894" s="0" t="n">
        <f aca="false">IF(OR(J$3="",Consolidado!$D894=""),0,IF(ISNUMBER(SEARCH(J$3,Consolidado!$D894)),IF(COUNTIFS(Consolidado!$AC$5:AC894,Consolidado!$AC894,Consolidado!$D$5:D894,"*"&amp;J$3&amp;"*")=1,1,0),0))</f>
        <v>0</v>
      </c>
      <c r="K894" s="0" t="n">
        <f aca="false">IF(OR(K$3="",Consolidado!$D894=""),0,IF(ISNUMBER(SEARCH(K$3,Consolidado!$D894)),IF(COUNTIFS(Consolidado!$AC$5:AC894,Consolidado!$AC894,Consolidado!$D$5:D894,"*"&amp;K$3&amp;"*")=1,1,0),0))</f>
        <v>0</v>
      </c>
      <c r="L894" s="0" t="n">
        <f aca="false">IF(OR(L$3="",Consolidado!$D894=""),0,IF(ISNUMBER(SEARCH(L$3,Consolidado!$D894)),IF(COUNTIFS(Consolidado!$AC$5:AC894,Consolidado!$AC894,Consolidado!$D$5:D894,"*"&amp;L$3&amp;"*")=1,1,0),0))</f>
        <v>0</v>
      </c>
      <c r="M894" s="0" t="n">
        <f aca="false">IF(OR(M$3="",Consolidado!$D894=""),0,IF(ISNUMBER(SEARCH(M$3,Consolidado!$D894)),IF(COUNTIFS(Consolidado!$AC$5:AC894,Consolidado!$AC894,Consolidado!$D$5:D894,"*"&amp;M$3&amp;"*")=1,1,0),0))</f>
        <v>0</v>
      </c>
      <c r="N894" s="0" t="n">
        <f aca="false">IF(OR(N$3="",Consolidado!$D894=""),0,IF(ISNUMBER(SEARCH(N$3,Consolidado!$D894)),IF(COUNTIFS(Consolidado!$AC$5:AC894,Consolidado!$AC894,Consolidado!$D$5:D894,"*"&amp;N$3&amp;"*")=1,1,0),0))</f>
        <v>0</v>
      </c>
      <c r="O894" s="0" t="n">
        <f aca="false">IF(OR(O$3="",Consolidado!$D894=""),0,IF(ISNUMBER(SEARCH(O$3,Consolidado!$D894)),IF(COUNTIFS(Consolidado!$AC$5:AC894,Consolidado!$AC894,Consolidado!$D$5:D894,"*"&amp;O$3&amp;"*")=1,1,0),0))</f>
        <v>0</v>
      </c>
      <c r="P894" s="0" t="n">
        <f aca="false">IF(OR(P$3="",Consolidado!$D894=""),0,IF(ISNUMBER(SEARCH(P$3,Consolidado!$D894)),IF(COUNTIFS(Consolidado!$AC$5:AC894,Consolidado!$AC894,Consolidado!$D$5:D894,"*"&amp;P$3&amp;"*")=1,1,0),0))</f>
        <v>0</v>
      </c>
      <c r="Q894" s="0" t="n">
        <f aca="false">IF(OR(Q$3="",Consolidado!$D894=""),0,IF(ISNUMBER(SEARCH(Q$3,Consolidado!$D894)),IF(COUNTIFS(Consolidado!$AC$5:AC894,Consolidado!$AC894,Consolidado!$D$5:D894,"*"&amp;Q$3&amp;"*")=1,1,0),0))</f>
        <v>0</v>
      </c>
      <c r="R894" s="0" t="n">
        <f aca="false">IF(OR(R$3="",Consolidado!$D894=""),0,IF(ISNUMBER(SEARCH(R$3,Consolidado!$D894)),IF(COUNTIFS(Consolidado!$AC$5:AC894,Consolidado!$AC894,Consolidado!$D$5:D894,"*"&amp;R$3&amp;"*")=1,1,0),0))</f>
        <v>0</v>
      </c>
      <c r="S894" s="0" t="n">
        <f aca="false">IF(OR(S$3="",Consolidado!$D894=""),0,IF(ISNUMBER(SEARCH(S$3,Consolidado!$D894)),IF(COUNTIFS(Consolidado!$AC$5:AC894,Consolidado!$AC894,Consolidado!$D$5:D894,"*"&amp;S$3&amp;"*")=1,1,0),0))</f>
        <v>0</v>
      </c>
      <c r="T894" s="0" t="n">
        <f aca="false">IF(OR(T$3="",Consolidado!$D894=""),0,IF(ISNUMBER(SEARCH(T$3,Consolidado!$D894)),IF(COUNTIFS(Consolidado!$AC$5:AC894,Consolidado!$AC894,Consolidado!$D$5:D894,"*"&amp;T$3&amp;"*")=1,1,0),0))</f>
        <v>0</v>
      </c>
      <c r="U894" s="0" t="n">
        <f aca="false">IF(OR(U$3="",Consolidado!$D894=""),0,IF(ISNUMBER(SEARCH(U$3,Consolidado!$D894)),IF(COUNTIFS(Consolidado!$AC$5:AC894,Consolidado!$AC894,Consolidado!$D$5:D894,"*"&amp;U$3&amp;"*")=1,1,0),0))</f>
        <v>0</v>
      </c>
      <c r="V894" s="0" t="n">
        <f aca="false">IF(OR(V$3="",Consolidado!$D894=""),0,IF(ISNUMBER(SEARCH(V$3,Consolidado!$D894)),IF(COUNTIFS(Consolidado!$AC$5:AC894,Consolidado!$AC894,Consolidado!$D$5:D894,"*"&amp;V$3&amp;"*")=1,1,0),0))</f>
        <v>0</v>
      </c>
      <c r="W894" s="0" t="n">
        <f aca="false">IF(OR(W$3="",Consolidado!$D894=""),0,IF(ISNUMBER(SEARCH(W$3,Consolidado!$D894)),IF(COUNTIFS(Consolidado!$AC$5:AC894,Consolidado!$AC894,Consolidado!$D$5:D894,"*"&amp;W$3&amp;"*")=1,1,0),0))</f>
        <v>0</v>
      </c>
      <c r="X894" s="0" t="n">
        <f aca="false">IF(OR(X$3="",Consolidado!$D894=""),0,IF(ISNUMBER(SEARCH(X$3,Consolidado!$D894)),IF(COUNTIFS(Consolidado!$AC$5:AC894,Consolidado!$AC894,Consolidado!$D$5:D894,"*"&amp;X$3&amp;"*")=1,1,0),0))</f>
        <v>0</v>
      </c>
      <c r="Y894" s="0" t="n">
        <f aca="false">IF(OR(Y$3="",Consolidado!$D894=""),0,IF(ISNUMBER(SEARCH(Y$3,Consolidado!$D894)),IF(COUNTIFS(Consolidado!$AC$5:AC894,Consolidado!$AC894,Consolidado!$D$5:D894,"*"&amp;Y$3&amp;"*")=1,1,0),0))</f>
        <v>0</v>
      </c>
      <c r="Z894" s="0" t="n">
        <f aca="false">IF(OR(Z$3="",Consolidado!$D894=""),0,IF(ISNUMBER(SEARCH(Z$3,Consolidado!$D894)),IF(COUNTIFS(Consolidado!$AC$5:AC894,Consolidado!$AC894,Consolidado!$D$5:D894,"*"&amp;Z$3&amp;"*")=1,1,0),0))</f>
        <v>0</v>
      </c>
      <c r="AA894" s="0" t="n">
        <f aca="false">IF(OR(AA$3="",Consolidado!$D894=""),0,IF(ISNUMBER(SEARCH(AA$3,Consolidado!$D894)),IF(COUNTIFS(Consolidado!$AC$5:AC894,Consolidado!$AC894,Consolidado!$D$5:D894,"*"&amp;AA$3&amp;"*")=1,1,0),0))</f>
        <v>0</v>
      </c>
      <c r="AB894" s="0" t="n">
        <f aca="false">IF(OR(AB$3="",Consolidado!$D894=""),0,IF(ISNUMBER(SEARCH(AB$3,Consolidado!$D894)),IF(COUNTIFS(Consolidado!$AC$5:AC894,Consolidado!$AC894,Consolidado!$D$5:D894,"*"&amp;AB$3&amp;"*")=1,1,0),0))</f>
        <v>0</v>
      </c>
      <c r="AC894" s="0" t="n">
        <f aca="false">IF(OR(AC$3="",Consolidado!$D894=""),0,IF(ISNUMBER(SEARCH(AC$3,Consolidado!$D894)),IF(COUNTIFS(Consolidado!$AC$5:AC894,Consolidado!$AC894,Consolidado!$D$5:D894,"*"&amp;AC$3&amp;"*")=1,1,0),0))</f>
        <v>0</v>
      </c>
      <c r="AD894" s="0" t="n">
        <f aca="false">IF(OR(AD$3="",Consolidado!$D894=""),0,IF(ISNUMBER(SEARCH(AD$3,Consolidado!$D894)),IF(COUNTIFS(Consolidado!$AC$5:AC894,Consolidado!$AC894,Consolidado!$D$5:D894,"*"&amp;AD$3&amp;"*")=1,1,0),0))</f>
        <v>0</v>
      </c>
      <c r="AE894" s="0" t="n">
        <f aca="false">IF(OR(AE$3="",Consolidado!$D894=""),0,IF(ISNUMBER(SEARCH(AE$3,Consolidado!$D894)),IF(COUNTIFS(Consolidado!$AC$5:AC894,Consolidado!$AC894,Consolidado!$D$5:D894,"*"&amp;AE$3&amp;"*")=1,1,0),0))</f>
        <v>0</v>
      </c>
      <c r="AF894" s="0" t="n">
        <f aca="false">IF(OR(AF$3="",Consolidado!$D894=""),0,IF(ISNUMBER(SEARCH(AF$3,Consolidado!$D894)),IF(COUNTIFS(Consolidado!$AC$5:AC894,Consolidado!$AC894,Consolidado!$D$5:D894,"*"&amp;AF$3&amp;"*")=1,1,0),0))</f>
        <v>0</v>
      </c>
      <c r="AG894" s="0" t="n">
        <f aca="false">IF(OR(AG$3="",Consolidado!$D894=""),0,IF(ISNUMBER(SEARCH(AG$3,Consolidado!$D894)),IF(COUNTIFS(Consolidado!$AC$5:AC894,Consolidado!$AC894,Consolidado!$D$5:D894,"*"&amp;AG$3&amp;"*")=1,1,0),0))</f>
        <v>0</v>
      </c>
      <c r="AH894" s="0" t="n">
        <f aca="false">IF(OR(AH$3="",Consolidado!$D894=""),0,IF(ISNUMBER(SEARCH(AH$3,Consolidado!$D894)),IF(COUNTIFS(Consolidado!$AC$5:AC894,Consolidado!$AC894,Consolidado!$D$5:D894,"*"&amp;AH$3&amp;"*")=1,1,0),0))</f>
        <v>0</v>
      </c>
      <c r="AI894" s="0" t="n">
        <f aca="false">IF(OR(AI$3="",Consolidado!$D894=""),0,IF(ISNUMBER(SEARCH(AI$3,Consolidado!$D894)),IF(COUNTIFS(Consolidado!$AC$5:AC894,Consolidado!$AC894,Consolidado!$D$5:D894,"*"&amp;AI$3&amp;"*")=1,1,0),0))</f>
        <v>0</v>
      </c>
      <c r="AJ894" s="0" t="n">
        <f aca="false">IF(OR(AJ$3="",Consolidado!$D894=""),0,IF(ISNUMBER(SEARCH(AJ$3,Consolidado!$D894)),IF(COUNTIFS(Consolidado!$AC$5:AC894,Consolidado!$AC894,Consolidado!$D$5:D894,"*"&amp;AJ$3&amp;"*")=1,1,0),0))</f>
        <v>0</v>
      </c>
      <c r="AK894" s="0" t="n">
        <f aca="false">IF(OR(AK$3="",Consolidado!$D894=""),0,IF(ISNUMBER(SEARCH(AK$3,Consolidado!$D894)),IF(COUNTIFS(Consolidado!$AC$5:AC894,Consolidado!$AC894,Consolidado!$D$5:D894,"*"&amp;AK$3&amp;"*")=1,1,0),0))</f>
        <v>0</v>
      </c>
      <c r="AL894" s="0" t="n">
        <f aca="false">IF(OR(AL$3="",Consolidado!$D894=""),0,IF(ISNUMBER(SEARCH(AL$3,Consolidado!$D894)),IF(COUNTIFS(Consolidado!$AC$5:AC894,Consolidado!$AC894,Consolidado!$D$5:D894,"*"&amp;AL$3&amp;"*")=1,1,0),0))</f>
        <v>0</v>
      </c>
      <c r="AM894" s="0" t="n">
        <f aca="false">IF(OR(AM$3="",Consolidado!$D894=""),0,IF(ISNUMBER(SEARCH(AM$3,Consolidado!$D894)),IF(COUNTIFS(Consolidado!$AC$5:AC894,Consolidado!$AC894,Consolidado!$D$5:D894,"*"&amp;AM$3&amp;"*")=1,1,0),0))</f>
        <v>0</v>
      </c>
      <c r="AN894" s="0" t="n">
        <f aca="false">IF(OR(AN$3="",Consolidado!$D894=""),0,IF(ISNUMBER(SEARCH(AN$3,Consolidado!$D894)),IF(COUNTIFS(Consolidado!$AC$5:AC894,Consolidado!$AC894,Consolidado!$D$5:D894,"*"&amp;AN$3&amp;"*")=1,1,0),0))</f>
        <v>0</v>
      </c>
      <c r="AO894" s="0" t="n">
        <f aca="false">IF(OR(AO$3="",Consolidado!$D894=""),0,IF(ISNUMBER(SEARCH(AO$3,Consolidado!$D894)),IF(COUNTIFS(Consolidado!$AC$5:AC894,Consolidado!$AC894,Consolidado!$D$5:D894,"*"&amp;AO$3&amp;"*")=1,1,0),0))</f>
        <v>0</v>
      </c>
    </row>
    <row r="895" customFormat="false" ht="15" hidden="false" customHeight="false" outlineLevel="0" collapsed="false">
      <c r="B895" s="0" t="n">
        <f aca="false">IF(OR(B$3="",Consolidado!$D895=""),0,IF(ISNUMBER(SEARCH(B$3,Consolidado!$D895)),IF(COUNTIFS(Consolidado!$AC$5:AC895,Consolidado!$AC895,Consolidado!$D$5:D895,"*"&amp;B$3&amp;"*")=1,1,0),0))</f>
        <v>0</v>
      </c>
      <c r="C895" s="0" t="n">
        <f aca="false">IF(OR(C$3="",Consolidado!$D895=""),0,IF(ISNUMBER(SEARCH(C$3,Consolidado!$D895)),IF(COUNTIFS(Consolidado!$AC$5:AC895,Consolidado!$AC895,Consolidado!$D$5:D895,"*"&amp;C$3&amp;"*")=1,1,0),0))</f>
        <v>0</v>
      </c>
      <c r="D895" s="0" t="n">
        <f aca="false">IF(OR(D$3="",Consolidado!$D895=""),0,IF(ISNUMBER(SEARCH(D$3,Consolidado!$D895)),IF(COUNTIFS(Consolidado!$AC$5:AC895,Consolidado!$AC895,Consolidado!$D$5:D895,"*"&amp;D$3&amp;"*")=1,1,0),0))</f>
        <v>0</v>
      </c>
      <c r="E895" s="0" t="n">
        <f aca="false">IF(OR(E$3="",Consolidado!$D895=""),0,IF(ISNUMBER(SEARCH(E$3,Consolidado!$D895)),IF(COUNTIFS(Consolidado!$AC$5:AC895,Consolidado!$AC895,Consolidado!$D$5:D895,"*"&amp;E$3&amp;"*")=1,1,0),0))</f>
        <v>0</v>
      </c>
      <c r="F895" s="0" t="n">
        <f aca="false">IF(OR(F$3="",Consolidado!$D895=""),0,IF(ISNUMBER(SEARCH(F$3,Consolidado!$D895)),IF(COUNTIFS(Consolidado!$AC$5:AC895,Consolidado!$AC895,Consolidado!$D$5:D895,"*"&amp;F$3&amp;"*")=1,1,0),0))</f>
        <v>0</v>
      </c>
      <c r="G895" s="0" t="n">
        <f aca="false">IF(OR(G$3="",Consolidado!$D895=""),0,IF(ISNUMBER(SEARCH(G$3,Consolidado!$D895)),IF(COUNTIFS(Consolidado!$AC$5:AC895,Consolidado!$AC895,Consolidado!$D$5:D895,"*"&amp;G$3&amp;"*")=1,1,0),0))</f>
        <v>0</v>
      </c>
      <c r="H895" s="0" t="n">
        <f aca="false">IF(OR(H$3="",Consolidado!$D895=""),0,IF(ISNUMBER(SEARCH(H$3,Consolidado!$D895)),IF(COUNTIFS(Consolidado!$AC$5:AC895,Consolidado!$AC895,Consolidado!$D$5:D895,"*"&amp;H$3&amp;"*")=1,1,0),0))</f>
        <v>0</v>
      </c>
      <c r="I895" s="0" t="n">
        <f aca="false">IF(OR(I$3="",Consolidado!$D895=""),0,IF(ISNUMBER(SEARCH(I$3,Consolidado!$D895)),IF(COUNTIFS(Consolidado!$AC$5:AC895,Consolidado!$AC895,Consolidado!$D$5:D895,"*"&amp;I$3&amp;"*")=1,1,0),0))</f>
        <v>0</v>
      </c>
      <c r="J895" s="0" t="n">
        <f aca="false">IF(OR(J$3="",Consolidado!$D895=""),0,IF(ISNUMBER(SEARCH(J$3,Consolidado!$D895)),IF(COUNTIFS(Consolidado!$AC$5:AC895,Consolidado!$AC895,Consolidado!$D$5:D895,"*"&amp;J$3&amp;"*")=1,1,0),0))</f>
        <v>0</v>
      </c>
      <c r="K895" s="0" t="n">
        <f aca="false">IF(OR(K$3="",Consolidado!$D895=""),0,IF(ISNUMBER(SEARCH(K$3,Consolidado!$D895)),IF(COUNTIFS(Consolidado!$AC$5:AC895,Consolidado!$AC895,Consolidado!$D$5:D895,"*"&amp;K$3&amp;"*")=1,1,0),0))</f>
        <v>0</v>
      </c>
      <c r="L895" s="0" t="n">
        <f aca="false">IF(OR(L$3="",Consolidado!$D895=""),0,IF(ISNUMBER(SEARCH(L$3,Consolidado!$D895)),IF(COUNTIFS(Consolidado!$AC$5:AC895,Consolidado!$AC895,Consolidado!$D$5:D895,"*"&amp;L$3&amp;"*")=1,1,0),0))</f>
        <v>0</v>
      </c>
      <c r="M895" s="0" t="n">
        <f aca="false">IF(OR(M$3="",Consolidado!$D895=""),0,IF(ISNUMBER(SEARCH(M$3,Consolidado!$D895)),IF(COUNTIFS(Consolidado!$AC$5:AC895,Consolidado!$AC895,Consolidado!$D$5:D895,"*"&amp;M$3&amp;"*")=1,1,0),0))</f>
        <v>0</v>
      </c>
      <c r="N895" s="0" t="n">
        <f aca="false">IF(OR(N$3="",Consolidado!$D895=""),0,IF(ISNUMBER(SEARCH(N$3,Consolidado!$D895)),IF(COUNTIFS(Consolidado!$AC$5:AC895,Consolidado!$AC895,Consolidado!$D$5:D895,"*"&amp;N$3&amp;"*")=1,1,0),0))</f>
        <v>0</v>
      </c>
      <c r="O895" s="0" t="n">
        <f aca="false">IF(OR(O$3="",Consolidado!$D895=""),0,IF(ISNUMBER(SEARCH(O$3,Consolidado!$D895)),IF(COUNTIFS(Consolidado!$AC$5:AC895,Consolidado!$AC895,Consolidado!$D$5:D895,"*"&amp;O$3&amp;"*")=1,1,0),0))</f>
        <v>0</v>
      </c>
      <c r="P895" s="0" t="n">
        <f aca="false">IF(OR(P$3="",Consolidado!$D895=""),0,IF(ISNUMBER(SEARCH(P$3,Consolidado!$D895)),IF(COUNTIFS(Consolidado!$AC$5:AC895,Consolidado!$AC895,Consolidado!$D$5:D895,"*"&amp;P$3&amp;"*")=1,1,0),0))</f>
        <v>0</v>
      </c>
      <c r="Q895" s="0" t="n">
        <f aca="false">IF(OR(Q$3="",Consolidado!$D895=""),0,IF(ISNUMBER(SEARCH(Q$3,Consolidado!$D895)),IF(COUNTIFS(Consolidado!$AC$5:AC895,Consolidado!$AC895,Consolidado!$D$5:D895,"*"&amp;Q$3&amp;"*")=1,1,0),0))</f>
        <v>0</v>
      </c>
      <c r="R895" s="0" t="n">
        <f aca="false">IF(OR(R$3="",Consolidado!$D895=""),0,IF(ISNUMBER(SEARCH(R$3,Consolidado!$D895)),IF(COUNTIFS(Consolidado!$AC$5:AC895,Consolidado!$AC895,Consolidado!$D$5:D895,"*"&amp;R$3&amp;"*")=1,1,0),0))</f>
        <v>0</v>
      </c>
      <c r="S895" s="0" t="n">
        <f aca="false">IF(OR(S$3="",Consolidado!$D895=""),0,IF(ISNUMBER(SEARCH(S$3,Consolidado!$D895)),IF(COUNTIFS(Consolidado!$AC$5:AC895,Consolidado!$AC895,Consolidado!$D$5:D895,"*"&amp;S$3&amp;"*")=1,1,0),0))</f>
        <v>0</v>
      </c>
      <c r="T895" s="0" t="n">
        <f aca="false">IF(OR(T$3="",Consolidado!$D895=""),0,IF(ISNUMBER(SEARCH(T$3,Consolidado!$D895)),IF(COUNTIFS(Consolidado!$AC$5:AC895,Consolidado!$AC895,Consolidado!$D$5:D895,"*"&amp;T$3&amp;"*")=1,1,0),0))</f>
        <v>0</v>
      </c>
      <c r="U895" s="0" t="n">
        <f aca="false">IF(OR(U$3="",Consolidado!$D895=""),0,IF(ISNUMBER(SEARCH(U$3,Consolidado!$D895)),IF(COUNTIFS(Consolidado!$AC$5:AC895,Consolidado!$AC895,Consolidado!$D$5:D895,"*"&amp;U$3&amp;"*")=1,1,0),0))</f>
        <v>0</v>
      </c>
      <c r="V895" s="0" t="n">
        <f aca="false">IF(OR(V$3="",Consolidado!$D895=""),0,IF(ISNUMBER(SEARCH(V$3,Consolidado!$D895)),IF(COUNTIFS(Consolidado!$AC$5:AC895,Consolidado!$AC895,Consolidado!$D$5:D895,"*"&amp;V$3&amp;"*")=1,1,0),0))</f>
        <v>0</v>
      </c>
      <c r="W895" s="0" t="n">
        <f aca="false">IF(OR(W$3="",Consolidado!$D895=""),0,IF(ISNUMBER(SEARCH(W$3,Consolidado!$D895)),IF(COUNTIFS(Consolidado!$AC$5:AC895,Consolidado!$AC895,Consolidado!$D$5:D895,"*"&amp;W$3&amp;"*")=1,1,0),0))</f>
        <v>0</v>
      </c>
      <c r="X895" s="0" t="n">
        <f aca="false">IF(OR(X$3="",Consolidado!$D895=""),0,IF(ISNUMBER(SEARCH(X$3,Consolidado!$D895)),IF(COUNTIFS(Consolidado!$AC$5:AC895,Consolidado!$AC895,Consolidado!$D$5:D895,"*"&amp;X$3&amp;"*")=1,1,0),0))</f>
        <v>0</v>
      </c>
      <c r="Y895" s="0" t="n">
        <f aca="false">IF(OR(Y$3="",Consolidado!$D895=""),0,IF(ISNUMBER(SEARCH(Y$3,Consolidado!$D895)),IF(COUNTIFS(Consolidado!$AC$5:AC895,Consolidado!$AC895,Consolidado!$D$5:D895,"*"&amp;Y$3&amp;"*")=1,1,0),0))</f>
        <v>0</v>
      </c>
      <c r="Z895" s="0" t="n">
        <f aca="false">IF(OR(Z$3="",Consolidado!$D895=""),0,IF(ISNUMBER(SEARCH(Z$3,Consolidado!$D895)),IF(COUNTIFS(Consolidado!$AC$5:AC895,Consolidado!$AC895,Consolidado!$D$5:D895,"*"&amp;Z$3&amp;"*")=1,1,0),0))</f>
        <v>0</v>
      </c>
      <c r="AA895" s="0" t="n">
        <f aca="false">IF(OR(AA$3="",Consolidado!$D895=""),0,IF(ISNUMBER(SEARCH(AA$3,Consolidado!$D895)),IF(COUNTIFS(Consolidado!$AC$5:AC895,Consolidado!$AC895,Consolidado!$D$5:D895,"*"&amp;AA$3&amp;"*")=1,1,0),0))</f>
        <v>0</v>
      </c>
      <c r="AB895" s="0" t="n">
        <f aca="false">IF(OR(AB$3="",Consolidado!$D895=""),0,IF(ISNUMBER(SEARCH(AB$3,Consolidado!$D895)),IF(COUNTIFS(Consolidado!$AC$5:AC895,Consolidado!$AC895,Consolidado!$D$5:D895,"*"&amp;AB$3&amp;"*")=1,1,0),0))</f>
        <v>0</v>
      </c>
      <c r="AC895" s="0" t="n">
        <f aca="false">IF(OR(AC$3="",Consolidado!$D895=""),0,IF(ISNUMBER(SEARCH(AC$3,Consolidado!$D895)),IF(COUNTIFS(Consolidado!$AC$5:AC895,Consolidado!$AC895,Consolidado!$D$5:D895,"*"&amp;AC$3&amp;"*")=1,1,0),0))</f>
        <v>0</v>
      </c>
      <c r="AD895" s="0" t="n">
        <f aca="false">IF(OR(AD$3="",Consolidado!$D895=""),0,IF(ISNUMBER(SEARCH(AD$3,Consolidado!$D895)),IF(COUNTIFS(Consolidado!$AC$5:AC895,Consolidado!$AC895,Consolidado!$D$5:D895,"*"&amp;AD$3&amp;"*")=1,1,0),0))</f>
        <v>0</v>
      </c>
      <c r="AE895" s="0" t="n">
        <f aca="false">IF(OR(AE$3="",Consolidado!$D895=""),0,IF(ISNUMBER(SEARCH(AE$3,Consolidado!$D895)),IF(COUNTIFS(Consolidado!$AC$5:AC895,Consolidado!$AC895,Consolidado!$D$5:D895,"*"&amp;AE$3&amp;"*")=1,1,0),0))</f>
        <v>0</v>
      </c>
      <c r="AF895" s="0" t="n">
        <f aca="false">IF(OR(AF$3="",Consolidado!$D895=""),0,IF(ISNUMBER(SEARCH(AF$3,Consolidado!$D895)),IF(COUNTIFS(Consolidado!$AC$5:AC895,Consolidado!$AC895,Consolidado!$D$5:D895,"*"&amp;AF$3&amp;"*")=1,1,0),0))</f>
        <v>0</v>
      </c>
      <c r="AG895" s="0" t="n">
        <f aca="false">IF(OR(AG$3="",Consolidado!$D895=""),0,IF(ISNUMBER(SEARCH(AG$3,Consolidado!$D895)),IF(COUNTIFS(Consolidado!$AC$5:AC895,Consolidado!$AC895,Consolidado!$D$5:D895,"*"&amp;AG$3&amp;"*")=1,1,0),0))</f>
        <v>0</v>
      </c>
      <c r="AH895" s="0" t="n">
        <f aca="false">IF(OR(AH$3="",Consolidado!$D895=""),0,IF(ISNUMBER(SEARCH(AH$3,Consolidado!$D895)),IF(COUNTIFS(Consolidado!$AC$5:AC895,Consolidado!$AC895,Consolidado!$D$5:D895,"*"&amp;AH$3&amp;"*")=1,1,0),0))</f>
        <v>0</v>
      </c>
      <c r="AI895" s="0" t="n">
        <f aca="false">IF(OR(AI$3="",Consolidado!$D895=""),0,IF(ISNUMBER(SEARCH(AI$3,Consolidado!$D895)),IF(COUNTIFS(Consolidado!$AC$5:AC895,Consolidado!$AC895,Consolidado!$D$5:D895,"*"&amp;AI$3&amp;"*")=1,1,0),0))</f>
        <v>0</v>
      </c>
      <c r="AJ895" s="0" t="n">
        <f aca="false">IF(OR(AJ$3="",Consolidado!$D895=""),0,IF(ISNUMBER(SEARCH(AJ$3,Consolidado!$D895)),IF(COUNTIFS(Consolidado!$AC$5:AC895,Consolidado!$AC895,Consolidado!$D$5:D895,"*"&amp;AJ$3&amp;"*")=1,1,0),0))</f>
        <v>0</v>
      </c>
      <c r="AK895" s="0" t="n">
        <f aca="false">IF(OR(AK$3="",Consolidado!$D895=""),0,IF(ISNUMBER(SEARCH(AK$3,Consolidado!$D895)),IF(COUNTIFS(Consolidado!$AC$5:AC895,Consolidado!$AC895,Consolidado!$D$5:D895,"*"&amp;AK$3&amp;"*")=1,1,0),0))</f>
        <v>0</v>
      </c>
      <c r="AL895" s="0" t="n">
        <f aca="false">IF(OR(AL$3="",Consolidado!$D895=""),0,IF(ISNUMBER(SEARCH(AL$3,Consolidado!$D895)),IF(COUNTIFS(Consolidado!$AC$5:AC895,Consolidado!$AC895,Consolidado!$D$5:D895,"*"&amp;AL$3&amp;"*")=1,1,0),0))</f>
        <v>0</v>
      </c>
      <c r="AM895" s="0" t="n">
        <f aca="false">IF(OR(AM$3="",Consolidado!$D895=""),0,IF(ISNUMBER(SEARCH(AM$3,Consolidado!$D895)),IF(COUNTIFS(Consolidado!$AC$5:AC895,Consolidado!$AC895,Consolidado!$D$5:D895,"*"&amp;AM$3&amp;"*")=1,1,0),0))</f>
        <v>0</v>
      </c>
      <c r="AN895" s="0" t="n">
        <f aca="false">IF(OR(AN$3="",Consolidado!$D895=""),0,IF(ISNUMBER(SEARCH(AN$3,Consolidado!$D895)),IF(COUNTIFS(Consolidado!$AC$5:AC895,Consolidado!$AC895,Consolidado!$D$5:D895,"*"&amp;AN$3&amp;"*")=1,1,0),0))</f>
        <v>0</v>
      </c>
      <c r="AO895" s="0" t="n">
        <f aca="false">IF(OR(AO$3="",Consolidado!$D895=""),0,IF(ISNUMBER(SEARCH(AO$3,Consolidado!$D895)),IF(COUNTIFS(Consolidado!$AC$5:AC895,Consolidado!$AC895,Consolidado!$D$5:D895,"*"&amp;AO$3&amp;"*")=1,1,0),0))</f>
        <v>0</v>
      </c>
    </row>
    <row r="896" customFormat="false" ht="15" hidden="false" customHeight="false" outlineLevel="0" collapsed="false">
      <c r="B896" s="0" t="n">
        <f aca="false">IF(OR(B$3="",Consolidado!$D896=""),0,IF(ISNUMBER(SEARCH(B$3,Consolidado!$D896)),IF(COUNTIFS(Consolidado!$AC$5:AC896,Consolidado!$AC896,Consolidado!$D$5:D896,"*"&amp;B$3&amp;"*")=1,1,0),0))</f>
        <v>0</v>
      </c>
      <c r="C896" s="0" t="n">
        <f aca="false">IF(OR(C$3="",Consolidado!$D896=""),0,IF(ISNUMBER(SEARCH(C$3,Consolidado!$D896)),IF(COUNTIFS(Consolidado!$AC$5:AC896,Consolidado!$AC896,Consolidado!$D$5:D896,"*"&amp;C$3&amp;"*")=1,1,0),0))</f>
        <v>0</v>
      </c>
      <c r="D896" s="0" t="n">
        <f aca="false">IF(OR(D$3="",Consolidado!$D896=""),0,IF(ISNUMBER(SEARCH(D$3,Consolidado!$D896)),IF(COUNTIFS(Consolidado!$AC$5:AC896,Consolidado!$AC896,Consolidado!$D$5:D896,"*"&amp;D$3&amp;"*")=1,1,0),0))</f>
        <v>0</v>
      </c>
      <c r="E896" s="0" t="n">
        <f aca="false">IF(OR(E$3="",Consolidado!$D896=""),0,IF(ISNUMBER(SEARCH(E$3,Consolidado!$D896)),IF(COUNTIFS(Consolidado!$AC$5:AC896,Consolidado!$AC896,Consolidado!$D$5:D896,"*"&amp;E$3&amp;"*")=1,1,0),0))</f>
        <v>0</v>
      </c>
      <c r="F896" s="0" t="n">
        <f aca="false">IF(OR(F$3="",Consolidado!$D896=""),0,IF(ISNUMBER(SEARCH(F$3,Consolidado!$D896)),IF(COUNTIFS(Consolidado!$AC$5:AC896,Consolidado!$AC896,Consolidado!$D$5:D896,"*"&amp;F$3&amp;"*")=1,1,0),0))</f>
        <v>0</v>
      </c>
      <c r="G896" s="0" t="n">
        <f aca="false">IF(OR(G$3="",Consolidado!$D896=""),0,IF(ISNUMBER(SEARCH(G$3,Consolidado!$D896)),IF(COUNTIFS(Consolidado!$AC$5:AC896,Consolidado!$AC896,Consolidado!$D$5:D896,"*"&amp;G$3&amp;"*")=1,1,0),0))</f>
        <v>0</v>
      </c>
      <c r="H896" s="0" t="n">
        <f aca="false">IF(OR(H$3="",Consolidado!$D896=""),0,IF(ISNUMBER(SEARCH(H$3,Consolidado!$D896)),IF(COUNTIFS(Consolidado!$AC$5:AC896,Consolidado!$AC896,Consolidado!$D$5:D896,"*"&amp;H$3&amp;"*")=1,1,0),0))</f>
        <v>0</v>
      </c>
      <c r="I896" s="0" t="n">
        <f aca="false">IF(OR(I$3="",Consolidado!$D896=""),0,IF(ISNUMBER(SEARCH(I$3,Consolidado!$D896)),IF(COUNTIFS(Consolidado!$AC$5:AC896,Consolidado!$AC896,Consolidado!$D$5:D896,"*"&amp;I$3&amp;"*")=1,1,0),0))</f>
        <v>0</v>
      </c>
      <c r="J896" s="0" t="n">
        <f aca="false">IF(OR(J$3="",Consolidado!$D896=""),0,IF(ISNUMBER(SEARCH(J$3,Consolidado!$D896)),IF(COUNTIFS(Consolidado!$AC$5:AC896,Consolidado!$AC896,Consolidado!$D$5:D896,"*"&amp;J$3&amp;"*")=1,1,0),0))</f>
        <v>0</v>
      </c>
      <c r="K896" s="0" t="n">
        <f aca="false">IF(OR(K$3="",Consolidado!$D896=""),0,IF(ISNUMBER(SEARCH(K$3,Consolidado!$D896)),IF(COUNTIFS(Consolidado!$AC$5:AC896,Consolidado!$AC896,Consolidado!$D$5:D896,"*"&amp;K$3&amp;"*")=1,1,0),0))</f>
        <v>0</v>
      </c>
      <c r="L896" s="0" t="n">
        <f aca="false">IF(OR(L$3="",Consolidado!$D896=""),0,IF(ISNUMBER(SEARCH(L$3,Consolidado!$D896)),IF(COUNTIFS(Consolidado!$AC$5:AC896,Consolidado!$AC896,Consolidado!$D$5:D896,"*"&amp;L$3&amp;"*")=1,1,0),0))</f>
        <v>0</v>
      </c>
      <c r="M896" s="0" t="n">
        <f aca="false">IF(OR(M$3="",Consolidado!$D896=""),0,IF(ISNUMBER(SEARCH(M$3,Consolidado!$D896)),IF(COUNTIFS(Consolidado!$AC$5:AC896,Consolidado!$AC896,Consolidado!$D$5:D896,"*"&amp;M$3&amp;"*")=1,1,0),0))</f>
        <v>0</v>
      </c>
      <c r="N896" s="0" t="n">
        <f aca="false">IF(OR(N$3="",Consolidado!$D896=""),0,IF(ISNUMBER(SEARCH(N$3,Consolidado!$D896)),IF(COUNTIFS(Consolidado!$AC$5:AC896,Consolidado!$AC896,Consolidado!$D$5:D896,"*"&amp;N$3&amp;"*")=1,1,0),0))</f>
        <v>0</v>
      </c>
      <c r="O896" s="0" t="n">
        <f aca="false">IF(OR(O$3="",Consolidado!$D896=""),0,IF(ISNUMBER(SEARCH(O$3,Consolidado!$D896)),IF(COUNTIFS(Consolidado!$AC$5:AC896,Consolidado!$AC896,Consolidado!$D$5:D896,"*"&amp;O$3&amp;"*")=1,1,0),0))</f>
        <v>0</v>
      </c>
      <c r="P896" s="0" t="n">
        <f aca="false">IF(OR(P$3="",Consolidado!$D896=""),0,IF(ISNUMBER(SEARCH(P$3,Consolidado!$D896)),IF(COUNTIFS(Consolidado!$AC$5:AC896,Consolidado!$AC896,Consolidado!$D$5:D896,"*"&amp;P$3&amp;"*")=1,1,0),0))</f>
        <v>0</v>
      </c>
      <c r="Q896" s="0" t="n">
        <f aca="false">IF(OR(Q$3="",Consolidado!$D896=""),0,IF(ISNUMBER(SEARCH(Q$3,Consolidado!$D896)),IF(COUNTIFS(Consolidado!$AC$5:AC896,Consolidado!$AC896,Consolidado!$D$5:D896,"*"&amp;Q$3&amp;"*")=1,1,0),0))</f>
        <v>0</v>
      </c>
      <c r="R896" s="0" t="n">
        <f aca="false">IF(OR(R$3="",Consolidado!$D896=""),0,IF(ISNUMBER(SEARCH(R$3,Consolidado!$D896)),IF(COUNTIFS(Consolidado!$AC$5:AC896,Consolidado!$AC896,Consolidado!$D$5:D896,"*"&amp;R$3&amp;"*")=1,1,0),0))</f>
        <v>0</v>
      </c>
      <c r="S896" s="0" t="n">
        <f aca="false">IF(OR(S$3="",Consolidado!$D896=""),0,IF(ISNUMBER(SEARCH(S$3,Consolidado!$D896)),IF(COUNTIFS(Consolidado!$AC$5:AC896,Consolidado!$AC896,Consolidado!$D$5:D896,"*"&amp;S$3&amp;"*")=1,1,0),0))</f>
        <v>0</v>
      </c>
      <c r="T896" s="0" t="n">
        <f aca="false">IF(OR(T$3="",Consolidado!$D896=""),0,IF(ISNUMBER(SEARCH(T$3,Consolidado!$D896)),IF(COUNTIFS(Consolidado!$AC$5:AC896,Consolidado!$AC896,Consolidado!$D$5:D896,"*"&amp;T$3&amp;"*")=1,1,0),0))</f>
        <v>0</v>
      </c>
      <c r="U896" s="0" t="n">
        <f aca="false">IF(OR(U$3="",Consolidado!$D896=""),0,IF(ISNUMBER(SEARCH(U$3,Consolidado!$D896)),IF(COUNTIFS(Consolidado!$AC$5:AC896,Consolidado!$AC896,Consolidado!$D$5:D896,"*"&amp;U$3&amp;"*")=1,1,0),0))</f>
        <v>0</v>
      </c>
      <c r="V896" s="0" t="n">
        <f aca="false">IF(OR(V$3="",Consolidado!$D896=""),0,IF(ISNUMBER(SEARCH(V$3,Consolidado!$D896)),IF(COUNTIFS(Consolidado!$AC$5:AC896,Consolidado!$AC896,Consolidado!$D$5:D896,"*"&amp;V$3&amp;"*")=1,1,0),0))</f>
        <v>0</v>
      </c>
      <c r="W896" s="0" t="n">
        <f aca="false">IF(OR(W$3="",Consolidado!$D896=""),0,IF(ISNUMBER(SEARCH(W$3,Consolidado!$D896)),IF(COUNTIFS(Consolidado!$AC$5:AC896,Consolidado!$AC896,Consolidado!$D$5:D896,"*"&amp;W$3&amp;"*")=1,1,0),0))</f>
        <v>0</v>
      </c>
      <c r="X896" s="0" t="n">
        <f aca="false">IF(OR(X$3="",Consolidado!$D896=""),0,IF(ISNUMBER(SEARCH(X$3,Consolidado!$D896)),IF(COUNTIFS(Consolidado!$AC$5:AC896,Consolidado!$AC896,Consolidado!$D$5:D896,"*"&amp;X$3&amp;"*")=1,1,0),0))</f>
        <v>0</v>
      </c>
      <c r="Y896" s="0" t="n">
        <f aca="false">IF(OR(Y$3="",Consolidado!$D896=""),0,IF(ISNUMBER(SEARCH(Y$3,Consolidado!$D896)),IF(COUNTIFS(Consolidado!$AC$5:AC896,Consolidado!$AC896,Consolidado!$D$5:D896,"*"&amp;Y$3&amp;"*")=1,1,0),0))</f>
        <v>0</v>
      </c>
      <c r="Z896" s="0" t="n">
        <f aca="false">IF(OR(Z$3="",Consolidado!$D896=""),0,IF(ISNUMBER(SEARCH(Z$3,Consolidado!$D896)),IF(COUNTIFS(Consolidado!$AC$5:AC896,Consolidado!$AC896,Consolidado!$D$5:D896,"*"&amp;Z$3&amp;"*")=1,1,0),0))</f>
        <v>0</v>
      </c>
      <c r="AA896" s="0" t="n">
        <f aca="false">IF(OR(AA$3="",Consolidado!$D896=""),0,IF(ISNUMBER(SEARCH(AA$3,Consolidado!$D896)),IF(COUNTIFS(Consolidado!$AC$5:AC896,Consolidado!$AC896,Consolidado!$D$5:D896,"*"&amp;AA$3&amp;"*")=1,1,0),0))</f>
        <v>0</v>
      </c>
      <c r="AB896" s="0" t="n">
        <f aca="false">IF(OR(AB$3="",Consolidado!$D896=""),0,IF(ISNUMBER(SEARCH(AB$3,Consolidado!$D896)),IF(COUNTIFS(Consolidado!$AC$5:AC896,Consolidado!$AC896,Consolidado!$D$5:D896,"*"&amp;AB$3&amp;"*")=1,1,0),0))</f>
        <v>0</v>
      </c>
      <c r="AC896" s="0" t="n">
        <f aca="false">IF(OR(AC$3="",Consolidado!$D896=""),0,IF(ISNUMBER(SEARCH(AC$3,Consolidado!$D896)),IF(COUNTIFS(Consolidado!$AC$5:AC896,Consolidado!$AC896,Consolidado!$D$5:D896,"*"&amp;AC$3&amp;"*")=1,1,0),0))</f>
        <v>0</v>
      </c>
      <c r="AD896" s="0" t="n">
        <f aca="false">IF(OR(AD$3="",Consolidado!$D896=""),0,IF(ISNUMBER(SEARCH(AD$3,Consolidado!$D896)),IF(COUNTIFS(Consolidado!$AC$5:AC896,Consolidado!$AC896,Consolidado!$D$5:D896,"*"&amp;AD$3&amp;"*")=1,1,0),0))</f>
        <v>0</v>
      </c>
      <c r="AE896" s="0" t="n">
        <f aca="false">IF(OR(AE$3="",Consolidado!$D896=""),0,IF(ISNUMBER(SEARCH(AE$3,Consolidado!$D896)),IF(COUNTIFS(Consolidado!$AC$5:AC896,Consolidado!$AC896,Consolidado!$D$5:D896,"*"&amp;AE$3&amp;"*")=1,1,0),0))</f>
        <v>0</v>
      </c>
      <c r="AF896" s="0" t="n">
        <f aca="false">IF(OR(AF$3="",Consolidado!$D896=""),0,IF(ISNUMBER(SEARCH(AF$3,Consolidado!$D896)),IF(COUNTIFS(Consolidado!$AC$5:AC896,Consolidado!$AC896,Consolidado!$D$5:D896,"*"&amp;AF$3&amp;"*")=1,1,0),0))</f>
        <v>0</v>
      </c>
      <c r="AG896" s="0" t="n">
        <f aca="false">IF(OR(AG$3="",Consolidado!$D896=""),0,IF(ISNUMBER(SEARCH(AG$3,Consolidado!$D896)),IF(COUNTIFS(Consolidado!$AC$5:AC896,Consolidado!$AC896,Consolidado!$D$5:D896,"*"&amp;AG$3&amp;"*")=1,1,0),0))</f>
        <v>0</v>
      </c>
      <c r="AH896" s="0" t="n">
        <f aca="false">IF(OR(AH$3="",Consolidado!$D896=""),0,IF(ISNUMBER(SEARCH(AH$3,Consolidado!$D896)),IF(COUNTIFS(Consolidado!$AC$5:AC896,Consolidado!$AC896,Consolidado!$D$5:D896,"*"&amp;AH$3&amp;"*")=1,1,0),0))</f>
        <v>0</v>
      </c>
      <c r="AI896" s="0" t="n">
        <f aca="false">IF(OR(AI$3="",Consolidado!$D896=""),0,IF(ISNUMBER(SEARCH(AI$3,Consolidado!$D896)),IF(COUNTIFS(Consolidado!$AC$5:AC896,Consolidado!$AC896,Consolidado!$D$5:D896,"*"&amp;AI$3&amp;"*")=1,1,0),0))</f>
        <v>0</v>
      </c>
      <c r="AJ896" s="0" t="n">
        <f aca="false">IF(OR(AJ$3="",Consolidado!$D896=""),0,IF(ISNUMBER(SEARCH(AJ$3,Consolidado!$D896)),IF(COUNTIFS(Consolidado!$AC$5:AC896,Consolidado!$AC896,Consolidado!$D$5:D896,"*"&amp;AJ$3&amp;"*")=1,1,0),0))</f>
        <v>0</v>
      </c>
      <c r="AK896" s="0" t="n">
        <f aca="false">IF(OR(AK$3="",Consolidado!$D896=""),0,IF(ISNUMBER(SEARCH(AK$3,Consolidado!$D896)),IF(COUNTIFS(Consolidado!$AC$5:AC896,Consolidado!$AC896,Consolidado!$D$5:D896,"*"&amp;AK$3&amp;"*")=1,1,0),0))</f>
        <v>0</v>
      </c>
      <c r="AL896" s="0" t="n">
        <f aca="false">IF(OR(AL$3="",Consolidado!$D896=""),0,IF(ISNUMBER(SEARCH(AL$3,Consolidado!$D896)),IF(COUNTIFS(Consolidado!$AC$5:AC896,Consolidado!$AC896,Consolidado!$D$5:D896,"*"&amp;AL$3&amp;"*")=1,1,0),0))</f>
        <v>0</v>
      </c>
      <c r="AM896" s="0" t="n">
        <f aca="false">IF(OR(AM$3="",Consolidado!$D896=""),0,IF(ISNUMBER(SEARCH(AM$3,Consolidado!$D896)),IF(COUNTIFS(Consolidado!$AC$5:AC896,Consolidado!$AC896,Consolidado!$D$5:D896,"*"&amp;AM$3&amp;"*")=1,1,0),0))</f>
        <v>0</v>
      </c>
      <c r="AN896" s="0" t="n">
        <f aca="false">IF(OR(AN$3="",Consolidado!$D896=""),0,IF(ISNUMBER(SEARCH(AN$3,Consolidado!$D896)),IF(COUNTIFS(Consolidado!$AC$5:AC896,Consolidado!$AC896,Consolidado!$D$5:D896,"*"&amp;AN$3&amp;"*")=1,1,0),0))</f>
        <v>0</v>
      </c>
      <c r="AO896" s="0" t="n">
        <f aca="false">IF(OR(AO$3="",Consolidado!$D896=""),0,IF(ISNUMBER(SEARCH(AO$3,Consolidado!$D896)),IF(COUNTIFS(Consolidado!$AC$5:AC896,Consolidado!$AC896,Consolidado!$D$5:D896,"*"&amp;AO$3&amp;"*")=1,1,0),0))</f>
        <v>0</v>
      </c>
    </row>
    <row r="897" customFormat="false" ht="15" hidden="false" customHeight="false" outlineLevel="0" collapsed="false">
      <c r="B897" s="0" t="n">
        <f aca="false">IF(OR(B$3="",Consolidado!$D897=""),0,IF(ISNUMBER(SEARCH(B$3,Consolidado!$D897)),IF(COUNTIFS(Consolidado!$AC$5:AC897,Consolidado!$AC897,Consolidado!$D$5:D897,"*"&amp;B$3&amp;"*")=1,1,0),0))</f>
        <v>0</v>
      </c>
      <c r="C897" s="0" t="n">
        <f aca="false">IF(OR(C$3="",Consolidado!$D897=""),0,IF(ISNUMBER(SEARCH(C$3,Consolidado!$D897)),IF(COUNTIFS(Consolidado!$AC$5:AC897,Consolidado!$AC897,Consolidado!$D$5:D897,"*"&amp;C$3&amp;"*")=1,1,0),0))</f>
        <v>0</v>
      </c>
      <c r="D897" s="0" t="n">
        <f aca="false">IF(OR(D$3="",Consolidado!$D897=""),0,IF(ISNUMBER(SEARCH(D$3,Consolidado!$D897)),IF(COUNTIFS(Consolidado!$AC$5:AC897,Consolidado!$AC897,Consolidado!$D$5:D897,"*"&amp;D$3&amp;"*")=1,1,0),0))</f>
        <v>0</v>
      </c>
      <c r="E897" s="0" t="n">
        <f aca="false">IF(OR(E$3="",Consolidado!$D897=""),0,IF(ISNUMBER(SEARCH(E$3,Consolidado!$D897)),IF(COUNTIFS(Consolidado!$AC$5:AC897,Consolidado!$AC897,Consolidado!$D$5:D897,"*"&amp;E$3&amp;"*")=1,1,0),0))</f>
        <v>0</v>
      </c>
      <c r="F897" s="0" t="n">
        <f aca="false">IF(OR(F$3="",Consolidado!$D897=""),0,IF(ISNUMBER(SEARCH(F$3,Consolidado!$D897)),IF(COUNTIFS(Consolidado!$AC$5:AC897,Consolidado!$AC897,Consolidado!$D$5:D897,"*"&amp;F$3&amp;"*")=1,1,0),0))</f>
        <v>0</v>
      </c>
      <c r="G897" s="0" t="n">
        <f aca="false">IF(OR(G$3="",Consolidado!$D897=""),0,IF(ISNUMBER(SEARCH(G$3,Consolidado!$D897)),IF(COUNTIFS(Consolidado!$AC$5:AC897,Consolidado!$AC897,Consolidado!$D$5:D897,"*"&amp;G$3&amp;"*")=1,1,0),0))</f>
        <v>0</v>
      </c>
      <c r="H897" s="0" t="n">
        <f aca="false">IF(OR(H$3="",Consolidado!$D897=""),0,IF(ISNUMBER(SEARCH(H$3,Consolidado!$D897)),IF(COUNTIFS(Consolidado!$AC$5:AC897,Consolidado!$AC897,Consolidado!$D$5:D897,"*"&amp;H$3&amp;"*")=1,1,0),0))</f>
        <v>0</v>
      </c>
      <c r="I897" s="0" t="n">
        <f aca="false">IF(OR(I$3="",Consolidado!$D897=""),0,IF(ISNUMBER(SEARCH(I$3,Consolidado!$D897)),IF(COUNTIFS(Consolidado!$AC$5:AC897,Consolidado!$AC897,Consolidado!$D$5:D897,"*"&amp;I$3&amp;"*")=1,1,0),0))</f>
        <v>0</v>
      </c>
      <c r="J897" s="0" t="n">
        <f aca="false">IF(OR(J$3="",Consolidado!$D897=""),0,IF(ISNUMBER(SEARCH(J$3,Consolidado!$D897)),IF(COUNTIFS(Consolidado!$AC$5:AC897,Consolidado!$AC897,Consolidado!$D$5:D897,"*"&amp;J$3&amp;"*")=1,1,0),0))</f>
        <v>0</v>
      </c>
      <c r="K897" s="0" t="n">
        <f aca="false">IF(OR(K$3="",Consolidado!$D897=""),0,IF(ISNUMBER(SEARCH(K$3,Consolidado!$D897)),IF(COUNTIFS(Consolidado!$AC$5:AC897,Consolidado!$AC897,Consolidado!$D$5:D897,"*"&amp;K$3&amp;"*")=1,1,0),0))</f>
        <v>0</v>
      </c>
      <c r="L897" s="0" t="n">
        <f aca="false">IF(OR(L$3="",Consolidado!$D897=""),0,IF(ISNUMBER(SEARCH(L$3,Consolidado!$D897)),IF(COUNTIFS(Consolidado!$AC$5:AC897,Consolidado!$AC897,Consolidado!$D$5:D897,"*"&amp;L$3&amp;"*")=1,1,0),0))</f>
        <v>0</v>
      </c>
      <c r="M897" s="0" t="n">
        <f aca="false">IF(OR(M$3="",Consolidado!$D897=""),0,IF(ISNUMBER(SEARCH(M$3,Consolidado!$D897)),IF(COUNTIFS(Consolidado!$AC$5:AC897,Consolidado!$AC897,Consolidado!$D$5:D897,"*"&amp;M$3&amp;"*")=1,1,0),0))</f>
        <v>0</v>
      </c>
      <c r="N897" s="0" t="n">
        <f aca="false">IF(OR(N$3="",Consolidado!$D897=""),0,IF(ISNUMBER(SEARCH(N$3,Consolidado!$D897)),IF(COUNTIFS(Consolidado!$AC$5:AC897,Consolidado!$AC897,Consolidado!$D$5:D897,"*"&amp;N$3&amp;"*")=1,1,0),0))</f>
        <v>0</v>
      </c>
      <c r="O897" s="0" t="n">
        <f aca="false">IF(OR(O$3="",Consolidado!$D897=""),0,IF(ISNUMBER(SEARCH(O$3,Consolidado!$D897)),IF(COUNTIFS(Consolidado!$AC$5:AC897,Consolidado!$AC897,Consolidado!$D$5:D897,"*"&amp;O$3&amp;"*")=1,1,0),0))</f>
        <v>0</v>
      </c>
      <c r="P897" s="0" t="n">
        <f aca="false">IF(OR(P$3="",Consolidado!$D897=""),0,IF(ISNUMBER(SEARCH(P$3,Consolidado!$D897)),IF(COUNTIFS(Consolidado!$AC$5:AC897,Consolidado!$AC897,Consolidado!$D$5:D897,"*"&amp;P$3&amp;"*")=1,1,0),0))</f>
        <v>0</v>
      </c>
      <c r="Q897" s="0" t="n">
        <f aca="false">IF(OR(Q$3="",Consolidado!$D897=""),0,IF(ISNUMBER(SEARCH(Q$3,Consolidado!$D897)),IF(COUNTIFS(Consolidado!$AC$5:AC897,Consolidado!$AC897,Consolidado!$D$5:D897,"*"&amp;Q$3&amp;"*")=1,1,0),0))</f>
        <v>0</v>
      </c>
      <c r="R897" s="0" t="n">
        <f aca="false">IF(OR(R$3="",Consolidado!$D897=""),0,IF(ISNUMBER(SEARCH(R$3,Consolidado!$D897)),IF(COUNTIFS(Consolidado!$AC$5:AC897,Consolidado!$AC897,Consolidado!$D$5:D897,"*"&amp;R$3&amp;"*")=1,1,0),0))</f>
        <v>0</v>
      </c>
      <c r="S897" s="0" t="n">
        <f aca="false">IF(OR(S$3="",Consolidado!$D897=""),0,IF(ISNUMBER(SEARCH(S$3,Consolidado!$D897)),IF(COUNTIFS(Consolidado!$AC$5:AC897,Consolidado!$AC897,Consolidado!$D$5:D897,"*"&amp;S$3&amp;"*")=1,1,0),0))</f>
        <v>0</v>
      </c>
      <c r="T897" s="0" t="n">
        <f aca="false">IF(OR(T$3="",Consolidado!$D897=""),0,IF(ISNUMBER(SEARCH(T$3,Consolidado!$D897)),IF(COUNTIFS(Consolidado!$AC$5:AC897,Consolidado!$AC897,Consolidado!$D$5:D897,"*"&amp;T$3&amp;"*")=1,1,0),0))</f>
        <v>0</v>
      </c>
      <c r="U897" s="0" t="n">
        <f aca="false">IF(OR(U$3="",Consolidado!$D897=""),0,IF(ISNUMBER(SEARCH(U$3,Consolidado!$D897)),IF(COUNTIFS(Consolidado!$AC$5:AC897,Consolidado!$AC897,Consolidado!$D$5:D897,"*"&amp;U$3&amp;"*")=1,1,0),0))</f>
        <v>0</v>
      </c>
      <c r="V897" s="0" t="n">
        <f aca="false">IF(OR(V$3="",Consolidado!$D897=""),0,IF(ISNUMBER(SEARCH(V$3,Consolidado!$D897)),IF(COUNTIFS(Consolidado!$AC$5:AC897,Consolidado!$AC897,Consolidado!$D$5:D897,"*"&amp;V$3&amp;"*")=1,1,0),0))</f>
        <v>0</v>
      </c>
      <c r="W897" s="0" t="n">
        <f aca="false">IF(OR(W$3="",Consolidado!$D897=""),0,IF(ISNUMBER(SEARCH(W$3,Consolidado!$D897)),IF(COUNTIFS(Consolidado!$AC$5:AC897,Consolidado!$AC897,Consolidado!$D$5:D897,"*"&amp;W$3&amp;"*")=1,1,0),0))</f>
        <v>0</v>
      </c>
      <c r="X897" s="0" t="n">
        <f aca="false">IF(OR(X$3="",Consolidado!$D897=""),0,IF(ISNUMBER(SEARCH(X$3,Consolidado!$D897)),IF(COUNTIFS(Consolidado!$AC$5:AC897,Consolidado!$AC897,Consolidado!$D$5:D897,"*"&amp;X$3&amp;"*")=1,1,0),0))</f>
        <v>0</v>
      </c>
      <c r="Y897" s="0" t="n">
        <f aca="false">IF(OR(Y$3="",Consolidado!$D897=""),0,IF(ISNUMBER(SEARCH(Y$3,Consolidado!$D897)),IF(COUNTIFS(Consolidado!$AC$5:AC897,Consolidado!$AC897,Consolidado!$D$5:D897,"*"&amp;Y$3&amp;"*")=1,1,0),0))</f>
        <v>0</v>
      </c>
      <c r="Z897" s="0" t="n">
        <f aca="false">IF(OR(Z$3="",Consolidado!$D897=""),0,IF(ISNUMBER(SEARCH(Z$3,Consolidado!$D897)),IF(COUNTIFS(Consolidado!$AC$5:AC897,Consolidado!$AC897,Consolidado!$D$5:D897,"*"&amp;Z$3&amp;"*")=1,1,0),0))</f>
        <v>0</v>
      </c>
      <c r="AA897" s="0" t="n">
        <f aca="false">IF(OR(AA$3="",Consolidado!$D897=""),0,IF(ISNUMBER(SEARCH(AA$3,Consolidado!$D897)),IF(COUNTIFS(Consolidado!$AC$5:AC897,Consolidado!$AC897,Consolidado!$D$5:D897,"*"&amp;AA$3&amp;"*")=1,1,0),0))</f>
        <v>0</v>
      </c>
      <c r="AB897" s="0" t="n">
        <f aca="false">IF(OR(AB$3="",Consolidado!$D897=""),0,IF(ISNUMBER(SEARCH(AB$3,Consolidado!$D897)),IF(COUNTIFS(Consolidado!$AC$5:AC897,Consolidado!$AC897,Consolidado!$D$5:D897,"*"&amp;AB$3&amp;"*")=1,1,0),0))</f>
        <v>0</v>
      </c>
      <c r="AC897" s="0" t="n">
        <f aca="false">IF(OR(AC$3="",Consolidado!$D897=""),0,IF(ISNUMBER(SEARCH(AC$3,Consolidado!$D897)),IF(COUNTIFS(Consolidado!$AC$5:AC897,Consolidado!$AC897,Consolidado!$D$5:D897,"*"&amp;AC$3&amp;"*")=1,1,0),0))</f>
        <v>0</v>
      </c>
      <c r="AD897" s="0" t="n">
        <f aca="false">IF(OR(AD$3="",Consolidado!$D897=""),0,IF(ISNUMBER(SEARCH(AD$3,Consolidado!$D897)),IF(COUNTIFS(Consolidado!$AC$5:AC897,Consolidado!$AC897,Consolidado!$D$5:D897,"*"&amp;AD$3&amp;"*")=1,1,0),0))</f>
        <v>0</v>
      </c>
      <c r="AE897" s="0" t="n">
        <f aca="false">IF(OR(AE$3="",Consolidado!$D897=""),0,IF(ISNUMBER(SEARCH(AE$3,Consolidado!$D897)),IF(COUNTIFS(Consolidado!$AC$5:AC897,Consolidado!$AC897,Consolidado!$D$5:D897,"*"&amp;AE$3&amp;"*")=1,1,0),0))</f>
        <v>0</v>
      </c>
      <c r="AF897" s="0" t="n">
        <f aca="false">IF(OR(AF$3="",Consolidado!$D897=""),0,IF(ISNUMBER(SEARCH(AF$3,Consolidado!$D897)),IF(COUNTIFS(Consolidado!$AC$5:AC897,Consolidado!$AC897,Consolidado!$D$5:D897,"*"&amp;AF$3&amp;"*")=1,1,0),0))</f>
        <v>0</v>
      </c>
      <c r="AG897" s="0" t="n">
        <f aca="false">IF(OR(AG$3="",Consolidado!$D897=""),0,IF(ISNUMBER(SEARCH(AG$3,Consolidado!$D897)),IF(COUNTIFS(Consolidado!$AC$5:AC897,Consolidado!$AC897,Consolidado!$D$5:D897,"*"&amp;AG$3&amp;"*")=1,1,0),0))</f>
        <v>0</v>
      </c>
      <c r="AH897" s="0" t="n">
        <f aca="false">IF(OR(AH$3="",Consolidado!$D897=""),0,IF(ISNUMBER(SEARCH(AH$3,Consolidado!$D897)),IF(COUNTIFS(Consolidado!$AC$5:AC897,Consolidado!$AC897,Consolidado!$D$5:D897,"*"&amp;AH$3&amp;"*")=1,1,0),0))</f>
        <v>0</v>
      </c>
      <c r="AI897" s="0" t="n">
        <f aca="false">IF(OR(AI$3="",Consolidado!$D897=""),0,IF(ISNUMBER(SEARCH(AI$3,Consolidado!$D897)),IF(COUNTIFS(Consolidado!$AC$5:AC897,Consolidado!$AC897,Consolidado!$D$5:D897,"*"&amp;AI$3&amp;"*")=1,1,0),0))</f>
        <v>0</v>
      </c>
      <c r="AJ897" s="0" t="n">
        <f aca="false">IF(OR(AJ$3="",Consolidado!$D897=""),0,IF(ISNUMBER(SEARCH(AJ$3,Consolidado!$D897)),IF(COUNTIFS(Consolidado!$AC$5:AC897,Consolidado!$AC897,Consolidado!$D$5:D897,"*"&amp;AJ$3&amp;"*")=1,1,0),0))</f>
        <v>0</v>
      </c>
      <c r="AK897" s="0" t="n">
        <f aca="false">IF(OR(AK$3="",Consolidado!$D897=""),0,IF(ISNUMBER(SEARCH(AK$3,Consolidado!$D897)),IF(COUNTIFS(Consolidado!$AC$5:AC897,Consolidado!$AC897,Consolidado!$D$5:D897,"*"&amp;AK$3&amp;"*")=1,1,0),0))</f>
        <v>0</v>
      </c>
      <c r="AL897" s="0" t="n">
        <f aca="false">IF(OR(AL$3="",Consolidado!$D897=""),0,IF(ISNUMBER(SEARCH(AL$3,Consolidado!$D897)),IF(COUNTIFS(Consolidado!$AC$5:AC897,Consolidado!$AC897,Consolidado!$D$5:D897,"*"&amp;AL$3&amp;"*")=1,1,0),0))</f>
        <v>0</v>
      </c>
      <c r="AM897" s="0" t="n">
        <f aca="false">IF(OR(AM$3="",Consolidado!$D897=""),0,IF(ISNUMBER(SEARCH(AM$3,Consolidado!$D897)),IF(COUNTIFS(Consolidado!$AC$5:AC897,Consolidado!$AC897,Consolidado!$D$5:D897,"*"&amp;AM$3&amp;"*")=1,1,0),0))</f>
        <v>0</v>
      </c>
      <c r="AN897" s="0" t="n">
        <f aca="false">IF(OR(AN$3="",Consolidado!$D897=""),0,IF(ISNUMBER(SEARCH(AN$3,Consolidado!$D897)),IF(COUNTIFS(Consolidado!$AC$5:AC897,Consolidado!$AC897,Consolidado!$D$5:D897,"*"&amp;AN$3&amp;"*")=1,1,0),0))</f>
        <v>0</v>
      </c>
      <c r="AO897" s="0" t="n">
        <f aca="false">IF(OR(AO$3="",Consolidado!$D897=""),0,IF(ISNUMBER(SEARCH(AO$3,Consolidado!$D897)),IF(COUNTIFS(Consolidado!$AC$5:AC897,Consolidado!$AC897,Consolidado!$D$5:D897,"*"&amp;AO$3&amp;"*")=1,1,0),0))</f>
        <v>0</v>
      </c>
    </row>
    <row r="898" customFormat="false" ht="15" hidden="false" customHeight="false" outlineLevel="0" collapsed="false">
      <c r="B898" s="0" t="n">
        <f aca="false">IF(OR(B$3="",Consolidado!$D898=""),0,IF(ISNUMBER(SEARCH(B$3,Consolidado!$D898)),IF(COUNTIFS(Consolidado!$AC$5:AC898,Consolidado!$AC898,Consolidado!$D$5:D898,"*"&amp;B$3&amp;"*")=1,1,0),0))</f>
        <v>0</v>
      </c>
      <c r="C898" s="0" t="n">
        <f aca="false">IF(OR(C$3="",Consolidado!$D898=""),0,IF(ISNUMBER(SEARCH(C$3,Consolidado!$D898)),IF(COUNTIFS(Consolidado!$AC$5:AC898,Consolidado!$AC898,Consolidado!$D$5:D898,"*"&amp;C$3&amp;"*")=1,1,0),0))</f>
        <v>0</v>
      </c>
      <c r="D898" s="0" t="n">
        <f aca="false">IF(OR(D$3="",Consolidado!$D898=""),0,IF(ISNUMBER(SEARCH(D$3,Consolidado!$D898)),IF(COUNTIFS(Consolidado!$AC$5:AC898,Consolidado!$AC898,Consolidado!$D$5:D898,"*"&amp;D$3&amp;"*")=1,1,0),0))</f>
        <v>0</v>
      </c>
      <c r="E898" s="0" t="n">
        <f aca="false">IF(OR(E$3="",Consolidado!$D898=""),0,IF(ISNUMBER(SEARCH(E$3,Consolidado!$D898)),IF(COUNTIFS(Consolidado!$AC$5:AC898,Consolidado!$AC898,Consolidado!$D$5:D898,"*"&amp;E$3&amp;"*")=1,1,0),0))</f>
        <v>0</v>
      </c>
      <c r="F898" s="0" t="n">
        <f aca="false">IF(OR(F$3="",Consolidado!$D898=""),0,IF(ISNUMBER(SEARCH(F$3,Consolidado!$D898)),IF(COUNTIFS(Consolidado!$AC$5:AC898,Consolidado!$AC898,Consolidado!$D$5:D898,"*"&amp;F$3&amp;"*")=1,1,0),0))</f>
        <v>0</v>
      </c>
      <c r="G898" s="0" t="n">
        <f aca="false">IF(OR(G$3="",Consolidado!$D898=""),0,IF(ISNUMBER(SEARCH(G$3,Consolidado!$D898)),IF(COUNTIFS(Consolidado!$AC$5:AC898,Consolidado!$AC898,Consolidado!$D$5:D898,"*"&amp;G$3&amp;"*")=1,1,0),0))</f>
        <v>0</v>
      </c>
      <c r="H898" s="0" t="n">
        <f aca="false">IF(OR(H$3="",Consolidado!$D898=""),0,IF(ISNUMBER(SEARCH(H$3,Consolidado!$D898)),IF(COUNTIFS(Consolidado!$AC$5:AC898,Consolidado!$AC898,Consolidado!$D$5:D898,"*"&amp;H$3&amp;"*")=1,1,0),0))</f>
        <v>0</v>
      </c>
      <c r="I898" s="0" t="n">
        <f aca="false">IF(OR(I$3="",Consolidado!$D898=""),0,IF(ISNUMBER(SEARCH(I$3,Consolidado!$D898)),IF(COUNTIFS(Consolidado!$AC$5:AC898,Consolidado!$AC898,Consolidado!$D$5:D898,"*"&amp;I$3&amp;"*")=1,1,0),0))</f>
        <v>0</v>
      </c>
      <c r="J898" s="0" t="n">
        <f aca="false">IF(OR(J$3="",Consolidado!$D898=""),0,IF(ISNUMBER(SEARCH(J$3,Consolidado!$D898)),IF(COUNTIFS(Consolidado!$AC$5:AC898,Consolidado!$AC898,Consolidado!$D$5:D898,"*"&amp;J$3&amp;"*")=1,1,0),0))</f>
        <v>0</v>
      </c>
      <c r="K898" s="0" t="n">
        <f aca="false">IF(OR(K$3="",Consolidado!$D898=""),0,IF(ISNUMBER(SEARCH(K$3,Consolidado!$D898)),IF(COUNTIFS(Consolidado!$AC$5:AC898,Consolidado!$AC898,Consolidado!$D$5:D898,"*"&amp;K$3&amp;"*")=1,1,0),0))</f>
        <v>0</v>
      </c>
      <c r="L898" s="0" t="n">
        <f aca="false">IF(OR(L$3="",Consolidado!$D898=""),0,IF(ISNUMBER(SEARCH(L$3,Consolidado!$D898)),IF(COUNTIFS(Consolidado!$AC$5:AC898,Consolidado!$AC898,Consolidado!$D$5:D898,"*"&amp;L$3&amp;"*")=1,1,0),0))</f>
        <v>0</v>
      </c>
      <c r="M898" s="0" t="n">
        <f aca="false">IF(OR(M$3="",Consolidado!$D898=""),0,IF(ISNUMBER(SEARCH(M$3,Consolidado!$D898)),IF(COUNTIFS(Consolidado!$AC$5:AC898,Consolidado!$AC898,Consolidado!$D$5:D898,"*"&amp;M$3&amp;"*")=1,1,0),0))</f>
        <v>0</v>
      </c>
      <c r="N898" s="0" t="n">
        <f aca="false">IF(OR(N$3="",Consolidado!$D898=""),0,IF(ISNUMBER(SEARCH(N$3,Consolidado!$D898)),IF(COUNTIFS(Consolidado!$AC$5:AC898,Consolidado!$AC898,Consolidado!$D$5:D898,"*"&amp;N$3&amp;"*")=1,1,0),0))</f>
        <v>0</v>
      </c>
      <c r="O898" s="0" t="n">
        <f aca="false">IF(OR(O$3="",Consolidado!$D898=""),0,IF(ISNUMBER(SEARCH(O$3,Consolidado!$D898)),IF(COUNTIFS(Consolidado!$AC$5:AC898,Consolidado!$AC898,Consolidado!$D$5:D898,"*"&amp;O$3&amp;"*")=1,1,0),0))</f>
        <v>0</v>
      </c>
      <c r="P898" s="0" t="n">
        <f aca="false">IF(OR(P$3="",Consolidado!$D898=""),0,IF(ISNUMBER(SEARCH(P$3,Consolidado!$D898)),IF(COUNTIFS(Consolidado!$AC$5:AC898,Consolidado!$AC898,Consolidado!$D$5:D898,"*"&amp;P$3&amp;"*")=1,1,0),0))</f>
        <v>0</v>
      </c>
      <c r="Q898" s="0" t="n">
        <f aca="false">IF(OR(Q$3="",Consolidado!$D898=""),0,IF(ISNUMBER(SEARCH(Q$3,Consolidado!$D898)),IF(COUNTIFS(Consolidado!$AC$5:AC898,Consolidado!$AC898,Consolidado!$D$5:D898,"*"&amp;Q$3&amp;"*")=1,1,0),0))</f>
        <v>0</v>
      </c>
      <c r="R898" s="0" t="n">
        <f aca="false">IF(OR(R$3="",Consolidado!$D898=""),0,IF(ISNUMBER(SEARCH(R$3,Consolidado!$D898)),IF(COUNTIFS(Consolidado!$AC$5:AC898,Consolidado!$AC898,Consolidado!$D$5:D898,"*"&amp;R$3&amp;"*")=1,1,0),0))</f>
        <v>0</v>
      </c>
      <c r="S898" s="0" t="n">
        <f aca="false">IF(OR(S$3="",Consolidado!$D898=""),0,IF(ISNUMBER(SEARCH(S$3,Consolidado!$D898)),IF(COUNTIFS(Consolidado!$AC$5:AC898,Consolidado!$AC898,Consolidado!$D$5:D898,"*"&amp;S$3&amp;"*")=1,1,0),0))</f>
        <v>0</v>
      </c>
      <c r="T898" s="0" t="n">
        <f aca="false">IF(OR(T$3="",Consolidado!$D898=""),0,IF(ISNUMBER(SEARCH(T$3,Consolidado!$D898)),IF(COUNTIFS(Consolidado!$AC$5:AC898,Consolidado!$AC898,Consolidado!$D$5:D898,"*"&amp;T$3&amp;"*")=1,1,0),0))</f>
        <v>0</v>
      </c>
      <c r="U898" s="0" t="n">
        <f aca="false">IF(OR(U$3="",Consolidado!$D898=""),0,IF(ISNUMBER(SEARCH(U$3,Consolidado!$D898)),IF(COUNTIFS(Consolidado!$AC$5:AC898,Consolidado!$AC898,Consolidado!$D$5:D898,"*"&amp;U$3&amp;"*")=1,1,0),0))</f>
        <v>0</v>
      </c>
      <c r="V898" s="0" t="n">
        <f aca="false">IF(OR(V$3="",Consolidado!$D898=""),0,IF(ISNUMBER(SEARCH(V$3,Consolidado!$D898)),IF(COUNTIFS(Consolidado!$AC$5:AC898,Consolidado!$AC898,Consolidado!$D$5:D898,"*"&amp;V$3&amp;"*")=1,1,0),0))</f>
        <v>0</v>
      </c>
      <c r="W898" s="0" t="n">
        <f aca="false">IF(OR(W$3="",Consolidado!$D898=""),0,IF(ISNUMBER(SEARCH(W$3,Consolidado!$D898)),IF(COUNTIFS(Consolidado!$AC$5:AC898,Consolidado!$AC898,Consolidado!$D$5:D898,"*"&amp;W$3&amp;"*")=1,1,0),0))</f>
        <v>0</v>
      </c>
      <c r="X898" s="0" t="n">
        <f aca="false">IF(OR(X$3="",Consolidado!$D898=""),0,IF(ISNUMBER(SEARCH(X$3,Consolidado!$D898)),IF(COUNTIFS(Consolidado!$AC$5:AC898,Consolidado!$AC898,Consolidado!$D$5:D898,"*"&amp;X$3&amp;"*")=1,1,0),0))</f>
        <v>0</v>
      </c>
      <c r="Y898" s="0" t="n">
        <f aca="false">IF(OR(Y$3="",Consolidado!$D898=""),0,IF(ISNUMBER(SEARCH(Y$3,Consolidado!$D898)),IF(COUNTIFS(Consolidado!$AC$5:AC898,Consolidado!$AC898,Consolidado!$D$5:D898,"*"&amp;Y$3&amp;"*")=1,1,0),0))</f>
        <v>0</v>
      </c>
      <c r="Z898" s="0" t="n">
        <f aca="false">IF(OR(Z$3="",Consolidado!$D898=""),0,IF(ISNUMBER(SEARCH(Z$3,Consolidado!$D898)),IF(COUNTIFS(Consolidado!$AC$5:AC898,Consolidado!$AC898,Consolidado!$D$5:D898,"*"&amp;Z$3&amp;"*")=1,1,0),0))</f>
        <v>0</v>
      </c>
      <c r="AA898" s="0" t="n">
        <f aca="false">IF(OR(AA$3="",Consolidado!$D898=""),0,IF(ISNUMBER(SEARCH(AA$3,Consolidado!$D898)),IF(COUNTIFS(Consolidado!$AC$5:AC898,Consolidado!$AC898,Consolidado!$D$5:D898,"*"&amp;AA$3&amp;"*")=1,1,0),0))</f>
        <v>0</v>
      </c>
      <c r="AB898" s="0" t="n">
        <f aca="false">IF(OR(AB$3="",Consolidado!$D898=""),0,IF(ISNUMBER(SEARCH(AB$3,Consolidado!$D898)),IF(COUNTIFS(Consolidado!$AC$5:AC898,Consolidado!$AC898,Consolidado!$D$5:D898,"*"&amp;AB$3&amp;"*")=1,1,0),0))</f>
        <v>0</v>
      </c>
      <c r="AC898" s="0" t="n">
        <f aca="false">IF(OR(AC$3="",Consolidado!$D898=""),0,IF(ISNUMBER(SEARCH(AC$3,Consolidado!$D898)),IF(COUNTIFS(Consolidado!$AC$5:AC898,Consolidado!$AC898,Consolidado!$D$5:D898,"*"&amp;AC$3&amp;"*")=1,1,0),0))</f>
        <v>0</v>
      </c>
      <c r="AD898" s="0" t="n">
        <f aca="false">IF(OR(AD$3="",Consolidado!$D898=""),0,IF(ISNUMBER(SEARCH(AD$3,Consolidado!$D898)),IF(COUNTIFS(Consolidado!$AC$5:AC898,Consolidado!$AC898,Consolidado!$D$5:D898,"*"&amp;AD$3&amp;"*")=1,1,0),0))</f>
        <v>0</v>
      </c>
      <c r="AE898" s="0" t="n">
        <f aca="false">IF(OR(AE$3="",Consolidado!$D898=""),0,IF(ISNUMBER(SEARCH(AE$3,Consolidado!$D898)),IF(COUNTIFS(Consolidado!$AC$5:AC898,Consolidado!$AC898,Consolidado!$D$5:D898,"*"&amp;AE$3&amp;"*")=1,1,0),0))</f>
        <v>0</v>
      </c>
      <c r="AF898" s="0" t="n">
        <f aca="false">IF(OR(AF$3="",Consolidado!$D898=""),0,IF(ISNUMBER(SEARCH(AF$3,Consolidado!$D898)),IF(COUNTIFS(Consolidado!$AC$5:AC898,Consolidado!$AC898,Consolidado!$D$5:D898,"*"&amp;AF$3&amp;"*")=1,1,0),0))</f>
        <v>0</v>
      </c>
      <c r="AG898" s="0" t="n">
        <f aca="false">IF(OR(AG$3="",Consolidado!$D898=""),0,IF(ISNUMBER(SEARCH(AG$3,Consolidado!$D898)),IF(COUNTIFS(Consolidado!$AC$5:AC898,Consolidado!$AC898,Consolidado!$D$5:D898,"*"&amp;AG$3&amp;"*")=1,1,0),0))</f>
        <v>0</v>
      </c>
      <c r="AH898" s="0" t="n">
        <f aca="false">IF(OR(AH$3="",Consolidado!$D898=""),0,IF(ISNUMBER(SEARCH(AH$3,Consolidado!$D898)),IF(COUNTIFS(Consolidado!$AC$5:AC898,Consolidado!$AC898,Consolidado!$D$5:D898,"*"&amp;AH$3&amp;"*")=1,1,0),0))</f>
        <v>0</v>
      </c>
      <c r="AI898" s="0" t="n">
        <f aca="false">IF(OR(AI$3="",Consolidado!$D898=""),0,IF(ISNUMBER(SEARCH(AI$3,Consolidado!$D898)),IF(COUNTIFS(Consolidado!$AC$5:AC898,Consolidado!$AC898,Consolidado!$D$5:D898,"*"&amp;AI$3&amp;"*")=1,1,0),0))</f>
        <v>0</v>
      </c>
      <c r="AJ898" s="0" t="n">
        <f aca="false">IF(OR(AJ$3="",Consolidado!$D898=""),0,IF(ISNUMBER(SEARCH(AJ$3,Consolidado!$D898)),IF(COUNTIFS(Consolidado!$AC$5:AC898,Consolidado!$AC898,Consolidado!$D$5:D898,"*"&amp;AJ$3&amp;"*")=1,1,0),0))</f>
        <v>0</v>
      </c>
      <c r="AK898" s="0" t="n">
        <f aca="false">IF(OR(AK$3="",Consolidado!$D898=""),0,IF(ISNUMBER(SEARCH(AK$3,Consolidado!$D898)),IF(COUNTIFS(Consolidado!$AC$5:AC898,Consolidado!$AC898,Consolidado!$D$5:D898,"*"&amp;AK$3&amp;"*")=1,1,0),0))</f>
        <v>0</v>
      </c>
      <c r="AL898" s="0" t="n">
        <f aca="false">IF(OR(AL$3="",Consolidado!$D898=""),0,IF(ISNUMBER(SEARCH(AL$3,Consolidado!$D898)),IF(COUNTIFS(Consolidado!$AC$5:AC898,Consolidado!$AC898,Consolidado!$D$5:D898,"*"&amp;AL$3&amp;"*")=1,1,0),0))</f>
        <v>0</v>
      </c>
      <c r="AM898" s="0" t="n">
        <f aca="false">IF(OR(AM$3="",Consolidado!$D898=""),0,IF(ISNUMBER(SEARCH(AM$3,Consolidado!$D898)),IF(COUNTIFS(Consolidado!$AC$5:AC898,Consolidado!$AC898,Consolidado!$D$5:D898,"*"&amp;AM$3&amp;"*")=1,1,0),0))</f>
        <v>0</v>
      </c>
      <c r="AN898" s="0" t="n">
        <f aca="false">IF(OR(AN$3="",Consolidado!$D898=""),0,IF(ISNUMBER(SEARCH(AN$3,Consolidado!$D898)),IF(COUNTIFS(Consolidado!$AC$5:AC898,Consolidado!$AC898,Consolidado!$D$5:D898,"*"&amp;AN$3&amp;"*")=1,1,0),0))</f>
        <v>0</v>
      </c>
      <c r="AO898" s="0" t="n">
        <f aca="false">IF(OR(AO$3="",Consolidado!$D898=""),0,IF(ISNUMBER(SEARCH(AO$3,Consolidado!$D898)),IF(COUNTIFS(Consolidado!$AC$5:AC898,Consolidado!$AC898,Consolidado!$D$5:D898,"*"&amp;AO$3&amp;"*")=1,1,0),0))</f>
        <v>0</v>
      </c>
    </row>
    <row r="899" customFormat="false" ht="15" hidden="false" customHeight="false" outlineLevel="0" collapsed="false">
      <c r="B899" s="0" t="n">
        <f aca="false">IF(OR(B$3="",Consolidado!$D899=""),0,IF(ISNUMBER(SEARCH(B$3,Consolidado!$D899)),IF(COUNTIFS(Consolidado!$AC$5:AC899,Consolidado!$AC899,Consolidado!$D$5:D899,"*"&amp;B$3&amp;"*")=1,1,0),0))</f>
        <v>0</v>
      </c>
      <c r="C899" s="0" t="n">
        <f aca="false">IF(OR(C$3="",Consolidado!$D899=""),0,IF(ISNUMBER(SEARCH(C$3,Consolidado!$D899)),IF(COUNTIFS(Consolidado!$AC$5:AC899,Consolidado!$AC899,Consolidado!$D$5:D899,"*"&amp;C$3&amp;"*")=1,1,0),0))</f>
        <v>0</v>
      </c>
      <c r="D899" s="0" t="n">
        <f aca="false">IF(OR(D$3="",Consolidado!$D899=""),0,IF(ISNUMBER(SEARCH(D$3,Consolidado!$D899)),IF(COUNTIFS(Consolidado!$AC$5:AC899,Consolidado!$AC899,Consolidado!$D$5:D899,"*"&amp;D$3&amp;"*")=1,1,0),0))</f>
        <v>0</v>
      </c>
      <c r="E899" s="0" t="n">
        <f aca="false">IF(OR(E$3="",Consolidado!$D899=""),0,IF(ISNUMBER(SEARCH(E$3,Consolidado!$D899)),IF(COUNTIFS(Consolidado!$AC$5:AC899,Consolidado!$AC899,Consolidado!$D$5:D899,"*"&amp;E$3&amp;"*")=1,1,0),0))</f>
        <v>0</v>
      </c>
      <c r="F899" s="0" t="n">
        <f aca="false">IF(OR(F$3="",Consolidado!$D899=""),0,IF(ISNUMBER(SEARCH(F$3,Consolidado!$D899)),IF(COUNTIFS(Consolidado!$AC$5:AC899,Consolidado!$AC899,Consolidado!$D$5:D899,"*"&amp;F$3&amp;"*")=1,1,0),0))</f>
        <v>0</v>
      </c>
      <c r="G899" s="0" t="n">
        <f aca="false">IF(OR(G$3="",Consolidado!$D899=""),0,IF(ISNUMBER(SEARCH(G$3,Consolidado!$D899)),IF(COUNTIFS(Consolidado!$AC$5:AC899,Consolidado!$AC899,Consolidado!$D$5:D899,"*"&amp;G$3&amp;"*")=1,1,0),0))</f>
        <v>0</v>
      </c>
      <c r="H899" s="0" t="n">
        <f aca="false">IF(OR(H$3="",Consolidado!$D899=""),0,IF(ISNUMBER(SEARCH(H$3,Consolidado!$D899)),IF(COUNTIFS(Consolidado!$AC$5:AC899,Consolidado!$AC899,Consolidado!$D$5:D899,"*"&amp;H$3&amp;"*")=1,1,0),0))</f>
        <v>0</v>
      </c>
      <c r="I899" s="0" t="n">
        <f aca="false">IF(OR(I$3="",Consolidado!$D899=""),0,IF(ISNUMBER(SEARCH(I$3,Consolidado!$D899)),IF(COUNTIFS(Consolidado!$AC$5:AC899,Consolidado!$AC899,Consolidado!$D$5:D899,"*"&amp;I$3&amp;"*")=1,1,0),0))</f>
        <v>0</v>
      </c>
      <c r="J899" s="0" t="n">
        <f aca="false">IF(OR(J$3="",Consolidado!$D899=""),0,IF(ISNUMBER(SEARCH(J$3,Consolidado!$D899)),IF(COUNTIFS(Consolidado!$AC$5:AC899,Consolidado!$AC899,Consolidado!$D$5:D899,"*"&amp;J$3&amp;"*")=1,1,0),0))</f>
        <v>0</v>
      </c>
      <c r="K899" s="0" t="n">
        <f aca="false">IF(OR(K$3="",Consolidado!$D899=""),0,IF(ISNUMBER(SEARCH(K$3,Consolidado!$D899)),IF(COUNTIFS(Consolidado!$AC$5:AC899,Consolidado!$AC899,Consolidado!$D$5:D899,"*"&amp;K$3&amp;"*")=1,1,0),0))</f>
        <v>0</v>
      </c>
      <c r="L899" s="0" t="n">
        <f aca="false">IF(OR(L$3="",Consolidado!$D899=""),0,IF(ISNUMBER(SEARCH(L$3,Consolidado!$D899)),IF(COUNTIFS(Consolidado!$AC$5:AC899,Consolidado!$AC899,Consolidado!$D$5:D899,"*"&amp;L$3&amp;"*")=1,1,0),0))</f>
        <v>0</v>
      </c>
      <c r="M899" s="0" t="n">
        <f aca="false">IF(OR(M$3="",Consolidado!$D899=""),0,IF(ISNUMBER(SEARCH(M$3,Consolidado!$D899)),IF(COUNTIFS(Consolidado!$AC$5:AC899,Consolidado!$AC899,Consolidado!$D$5:D899,"*"&amp;M$3&amp;"*")=1,1,0),0))</f>
        <v>0</v>
      </c>
      <c r="N899" s="0" t="n">
        <f aca="false">IF(OR(N$3="",Consolidado!$D899=""),0,IF(ISNUMBER(SEARCH(N$3,Consolidado!$D899)),IF(COUNTIFS(Consolidado!$AC$5:AC899,Consolidado!$AC899,Consolidado!$D$5:D899,"*"&amp;N$3&amp;"*")=1,1,0),0))</f>
        <v>0</v>
      </c>
      <c r="O899" s="0" t="n">
        <f aca="false">IF(OR(O$3="",Consolidado!$D899=""),0,IF(ISNUMBER(SEARCH(O$3,Consolidado!$D899)),IF(COUNTIFS(Consolidado!$AC$5:AC899,Consolidado!$AC899,Consolidado!$D$5:D899,"*"&amp;O$3&amp;"*")=1,1,0),0))</f>
        <v>0</v>
      </c>
      <c r="P899" s="0" t="n">
        <f aca="false">IF(OR(P$3="",Consolidado!$D899=""),0,IF(ISNUMBER(SEARCH(P$3,Consolidado!$D899)),IF(COUNTIFS(Consolidado!$AC$5:AC899,Consolidado!$AC899,Consolidado!$D$5:D899,"*"&amp;P$3&amp;"*")=1,1,0),0))</f>
        <v>0</v>
      </c>
      <c r="Q899" s="0" t="n">
        <f aca="false">IF(OR(Q$3="",Consolidado!$D899=""),0,IF(ISNUMBER(SEARCH(Q$3,Consolidado!$D899)),IF(COUNTIFS(Consolidado!$AC$5:AC899,Consolidado!$AC899,Consolidado!$D$5:D899,"*"&amp;Q$3&amp;"*")=1,1,0),0))</f>
        <v>0</v>
      </c>
      <c r="R899" s="0" t="n">
        <f aca="false">IF(OR(R$3="",Consolidado!$D899=""),0,IF(ISNUMBER(SEARCH(R$3,Consolidado!$D899)),IF(COUNTIFS(Consolidado!$AC$5:AC899,Consolidado!$AC899,Consolidado!$D$5:D899,"*"&amp;R$3&amp;"*")=1,1,0),0))</f>
        <v>0</v>
      </c>
      <c r="S899" s="0" t="n">
        <f aca="false">IF(OR(S$3="",Consolidado!$D899=""),0,IF(ISNUMBER(SEARCH(S$3,Consolidado!$D899)),IF(COUNTIFS(Consolidado!$AC$5:AC899,Consolidado!$AC899,Consolidado!$D$5:D899,"*"&amp;S$3&amp;"*")=1,1,0),0))</f>
        <v>0</v>
      </c>
      <c r="T899" s="0" t="n">
        <f aca="false">IF(OR(T$3="",Consolidado!$D899=""),0,IF(ISNUMBER(SEARCH(T$3,Consolidado!$D899)),IF(COUNTIFS(Consolidado!$AC$5:AC899,Consolidado!$AC899,Consolidado!$D$5:D899,"*"&amp;T$3&amp;"*")=1,1,0),0))</f>
        <v>0</v>
      </c>
      <c r="U899" s="0" t="n">
        <f aca="false">IF(OR(U$3="",Consolidado!$D899=""),0,IF(ISNUMBER(SEARCH(U$3,Consolidado!$D899)),IF(COUNTIFS(Consolidado!$AC$5:AC899,Consolidado!$AC899,Consolidado!$D$5:D899,"*"&amp;U$3&amp;"*")=1,1,0),0))</f>
        <v>0</v>
      </c>
      <c r="V899" s="0" t="n">
        <f aca="false">IF(OR(V$3="",Consolidado!$D899=""),0,IF(ISNUMBER(SEARCH(V$3,Consolidado!$D899)),IF(COUNTIFS(Consolidado!$AC$5:AC899,Consolidado!$AC899,Consolidado!$D$5:D899,"*"&amp;V$3&amp;"*")=1,1,0),0))</f>
        <v>0</v>
      </c>
      <c r="W899" s="0" t="n">
        <f aca="false">IF(OR(W$3="",Consolidado!$D899=""),0,IF(ISNUMBER(SEARCH(W$3,Consolidado!$D899)),IF(COUNTIFS(Consolidado!$AC$5:AC899,Consolidado!$AC899,Consolidado!$D$5:D899,"*"&amp;W$3&amp;"*")=1,1,0),0))</f>
        <v>0</v>
      </c>
      <c r="X899" s="0" t="n">
        <f aca="false">IF(OR(X$3="",Consolidado!$D899=""),0,IF(ISNUMBER(SEARCH(X$3,Consolidado!$D899)),IF(COUNTIFS(Consolidado!$AC$5:AC899,Consolidado!$AC899,Consolidado!$D$5:D899,"*"&amp;X$3&amp;"*")=1,1,0),0))</f>
        <v>0</v>
      </c>
      <c r="Y899" s="0" t="n">
        <f aca="false">IF(OR(Y$3="",Consolidado!$D899=""),0,IF(ISNUMBER(SEARCH(Y$3,Consolidado!$D899)),IF(COUNTIFS(Consolidado!$AC$5:AC899,Consolidado!$AC899,Consolidado!$D$5:D899,"*"&amp;Y$3&amp;"*")=1,1,0),0))</f>
        <v>0</v>
      </c>
      <c r="Z899" s="0" t="n">
        <f aca="false">IF(OR(Z$3="",Consolidado!$D899=""),0,IF(ISNUMBER(SEARCH(Z$3,Consolidado!$D899)),IF(COUNTIFS(Consolidado!$AC$5:AC899,Consolidado!$AC899,Consolidado!$D$5:D899,"*"&amp;Z$3&amp;"*")=1,1,0),0))</f>
        <v>0</v>
      </c>
      <c r="AA899" s="0" t="n">
        <f aca="false">IF(OR(AA$3="",Consolidado!$D899=""),0,IF(ISNUMBER(SEARCH(AA$3,Consolidado!$D899)),IF(COUNTIFS(Consolidado!$AC$5:AC899,Consolidado!$AC899,Consolidado!$D$5:D899,"*"&amp;AA$3&amp;"*")=1,1,0),0))</f>
        <v>0</v>
      </c>
      <c r="AB899" s="0" t="n">
        <f aca="false">IF(OR(AB$3="",Consolidado!$D899=""),0,IF(ISNUMBER(SEARCH(AB$3,Consolidado!$D899)),IF(COUNTIFS(Consolidado!$AC$5:AC899,Consolidado!$AC899,Consolidado!$D$5:D899,"*"&amp;AB$3&amp;"*")=1,1,0),0))</f>
        <v>0</v>
      </c>
      <c r="AC899" s="0" t="n">
        <f aca="false">IF(OR(AC$3="",Consolidado!$D899=""),0,IF(ISNUMBER(SEARCH(AC$3,Consolidado!$D899)),IF(COUNTIFS(Consolidado!$AC$5:AC899,Consolidado!$AC899,Consolidado!$D$5:D899,"*"&amp;AC$3&amp;"*")=1,1,0),0))</f>
        <v>0</v>
      </c>
      <c r="AD899" s="0" t="n">
        <f aca="false">IF(OR(AD$3="",Consolidado!$D899=""),0,IF(ISNUMBER(SEARCH(AD$3,Consolidado!$D899)),IF(COUNTIFS(Consolidado!$AC$5:AC899,Consolidado!$AC899,Consolidado!$D$5:D899,"*"&amp;AD$3&amp;"*")=1,1,0),0))</f>
        <v>0</v>
      </c>
      <c r="AE899" s="0" t="n">
        <f aca="false">IF(OR(AE$3="",Consolidado!$D899=""),0,IF(ISNUMBER(SEARCH(AE$3,Consolidado!$D899)),IF(COUNTIFS(Consolidado!$AC$5:AC899,Consolidado!$AC899,Consolidado!$D$5:D899,"*"&amp;AE$3&amp;"*")=1,1,0),0))</f>
        <v>0</v>
      </c>
      <c r="AF899" s="0" t="n">
        <f aca="false">IF(OR(AF$3="",Consolidado!$D899=""),0,IF(ISNUMBER(SEARCH(AF$3,Consolidado!$D899)),IF(COUNTIFS(Consolidado!$AC$5:AC899,Consolidado!$AC899,Consolidado!$D$5:D899,"*"&amp;AF$3&amp;"*")=1,1,0),0))</f>
        <v>0</v>
      </c>
      <c r="AG899" s="0" t="n">
        <f aca="false">IF(OR(AG$3="",Consolidado!$D899=""),0,IF(ISNUMBER(SEARCH(AG$3,Consolidado!$D899)),IF(COUNTIFS(Consolidado!$AC$5:AC899,Consolidado!$AC899,Consolidado!$D$5:D899,"*"&amp;AG$3&amp;"*")=1,1,0),0))</f>
        <v>0</v>
      </c>
      <c r="AH899" s="0" t="n">
        <f aca="false">IF(OR(AH$3="",Consolidado!$D899=""),0,IF(ISNUMBER(SEARCH(AH$3,Consolidado!$D899)),IF(COUNTIFS(Consolidado!$AC$5:AC899,Consolidado!$AC899,Consolidado!$D$5:D899,"*"&amp;AH$3&amp;"*")=1,1,0),0))</f>
        <v>0</v>
      </c>
      <c r="AI899" s="0" t="n">
        <f aca="false">IF(OR(AI$3="",Consolidado!$D899=""),0,IF(ISNUMBER(SEARCH(AI$3,Consolidado!$D899)),IF(COUNTIFS(Consolidado!$AC$5:AC899,Consolidado!$AC899,Consolidado!$D$5:D899,"*"&amp;AI$3&amp;"*")=1,1,0),0))</f>
        <v>0</v>
      </c>
      <c r="AJ899" s="0" t="n">
        <f aca="false">IF(OR(AJ$3="",Consolidado!$D899=""),0,IF(ISNUMBER(SEARCH(AJ$3,Consolidado!$D899)),IF(COUNTIFS(Consolidado!$AC$5:AC899,Consolidado!$AC899,Consolidado!$D$5:D899,"*"&amp;AJ$3&amp;"*")=1,1,0),0))</f>
        <v>0</v>
      </c>
      <c r="AK899" s="0" t="n">
        <f aca="false">IF(OR(AK$3="",Consolidado!$D899=""),0,IF(ISNUMBER(SEARCH(AK$3,Consolidado!$D899)),IF(COUNTIFS(Consolidado!$AC$5:AC899,Consolidado!$AC899,Consolidado!$D$5:D899,"*"&amp;AK$3&amp;"*")=1,1,0),0))</f>
        <v>0</v>
      </c>
      <c r="AL899" s="0" t="n">
        <f aca="false">IF(OR(AL$3="",Consolidado!$D899=""),0,IF(ISNUMBER(SEARCH(AL$3,Consolidado!$D899)),IF(COUNTIFS(Consolidado!$AC$5:AC899,Consolidado!$AC899,Consolidado!$D$5:D899,"*"&amp;AL$3&amp;"*")=1,1,0),0))</f>
        <v>0</v>
      </c>
      <c r="AM899" s="0" t="n">
        <f aca="false">IF(OR(AM$3="",Consolidado!$D899=""),0,IF(ISNUMBER(SEARCH(AM$3,Consolidado!$D899)),IF(COUNTIFS(Consolidado!$AC$5:AC899,Consolidado!$AC899,Consolidado!$D$5:D899,"*"&amp;AM$3&amp;"*")=1,1,0),0))</f>
        <v>0</v>
      </c>
      <c r="AN899" s="0" t="n">
        <f aca="false">IF(OR(AN$3="",Consolidado!$D899=""),0,IF(ISNUMBER(SEARCH(AN$3,Consolidado!$D899)),IF(COUNTIFS(Consolidado!$AC$5:AC899,Consolidado!$AC899,Consolidado!$D$5:D899,"*"&amp;AN$3&amp;"*")=1,1,0),0))</f>
        <v>0</v>
      </c>
      <c r="AO899" s="0" t="n">
        <f aca="false">IF(OR(AO$3="",Consolidado!$D899=""),0,IF(ISNUMBER(SEARCH(AO$3,Consolidado!$D899)),IF(COUNTIFS(Consolidado!$AC$5:AC899,Consolidado!$AC899,Consolidado!$D$5:D899,"*"&amp;AO$3&amp;"*")=1,1,0),0))</f>
        <v>0</v>
      </c>
    </row>
    <row r="900" customFormat="false" ht="15" hidden="false" customHeight="false" outlineLevel="0" collapsed="false">
      <c r="B900" s="0" t="n">
        <f aca="false">IF(OR(B$3="",Consolidado!$D900=""),0,IF(ISNUMBER(SEARCH(B$3,Consolidado!$D900)),IF(COUNTIFS(Consolidado!$AC$5:AC900,Consolidado!$AC900,Consolidado!$D$5:D900,"*"&amp;B$3&amp;"*")=1,1,0),0))</f>
        <v>0</v>
      </c>
      <c r="C900" s="0" t="n">
        <f aca="false">IF(OR(C$3="",Consolidado!$D900=""),0,IF(ISNUMBER(SEARCH(C$3,Consolidado!$D900)),IF(COUNTIFS(Consolidado!$AC$5:AC900,Consolidado!$AC900,Consolidado!$D$5:D900,"*"&amp;C$3&amp;"*")=1,1,0),0))</f>
        <v>0</v>
      </c>
      <c r="D900" s="0" t="n">
        <f aca="false">IF(OR(D$3="",Consolidado!$D900=""),0,IF(ISNUMBER(SEARCH(D$3,Consolidado!$D900)),IF(COUNTIFS(Consolidado!$AC$5:AC900,Consolidado!$AC900,Consolidado!$D$5:D900,"*"&amp;D$3&amp;"*")=1,1,0),0))</f>
        <v>0</v>
      </c>
      <c r="E900" s="0" t="n">
        <f aca="false">IF(OR(E$3="",Consolidado!$D900=""),0,IF(ISNUMBER(SEARCH(E$3,Consolidado!$D900)),IF(COUNTIFS(Consolidado!$AC$5:AC900,Consolidado!$AC900,Consolidado!$D$5:D900,"*"&amp;E$3&amp;"*")=1,1,0),0))</f>
        <v>0</v>
      </c>
      <c r="F900" s="0" t="n">
        <f aca="false">IF(OR(F$3="",Consolidado!$D900=""),0,IF(ISNUMBER(SEARCH(F$3,Consolidado!$D900)),IF(COUNTIFS(Consolidado!$AC$5:AC900,Consolidado!$AC900,Consolidado!$D$5:D900,"*"&amp;F$3&amp;"*")=1,1,0),0))</f>
        <v>0</v>
      </c>
      <c r="G900" s="0" t="n">
        <f aca="false">IF(OR(G$3="",Consolidado!$D900=""),0,IF(ISNUMBER(SEARCH(G$3,Consolidado!$D900)),IF(COUNTIFS(Consolidado!$AC$5:AC900,Consolidado!$AC900,Consolidado!$D$5:D900,"*"&amp;G$3&amp;"*")=1,1,0),0))</f>
        <v>0</v>
      </c>
      <c r="H900" s="0" t="n">
        <f aca="false">IF(OR(H$3="",Consolidado!$D900=""),0,IF(ISNUMBER(SEARCH(H$3,Consolidado!$D900)),IF(COUNTIFS(Consolidado!$AC$5:AC900,Consolidado!$AC900,Consolidado!$D$5:D900,"*"&amp;H$3&amp;"*")=1,1,0),0))</f>
        <v>0</v>
      </c>
      <c r="I900" s="0" t="n">
        <f aca="false">IF(OR(I$3="",Consolidado!$D900=""),0,IF(ISNUMBER(SEARCH(I$3,Consolidado!$D900)),IF(COUNTIFS(Consolidado!$AC$5:AC900,Consolidado!$AC900,Consolidado!$D$5:D900,"*"&amp;I$3&amp;"*")=1,1,0),0))</f>
        <v>0</v>
      </c>
      <c r="J900" s="0" t="n">
        <f aca="false">IF(OR(J$3="",Consolidado!$D900=""),0,IF(ISNUMBER(SEARCH(J$3,Consolidado!$D900)),IF(COUNTIFS(Consolidado!$AC$5:AC900,Consolidado!$AC900,Consolidado!$D$5:D900,"*"&amp;J$3&amp;"*")=1,1,0),0))</f>
        <v>0</v>
      </c>
      <c r="K900" s="0" t="n">
        <f aca="false">IF(OR(K$3="",Consolidado!$D900=""),0,IF(ISNUMBER(SEARCH(K$3,Consolidado!$D900)),IF(COUNTIFS(Consolidado!$AC$5:AC900,Consolidado!$AC900,Consolidado!$D$5:D900,"*"&amp;K$3&amp;"*")=1,1,0),0))</f>
        <v>0</v>
      </c>
      <c r="L900" s="0" t="n">
        <f aca="false">IF(OR(L$3="",Consolidado!$D900=""),0,IF(ISNUMBER(SEARCH(L$3,Consolidado!$D900)),IF(COUNTIFS(Consolidado!$AC$5:AC900,Consolidado!$AC900,Consolidado!$D$5:D900,"*"&amp;L$3&amp;"*")=1,1,0),0))</f>
        <v>0</v>
      </c>
      <c r="M900" s="0" t="n">
        <f aca="false">IF(OR(M$3="",Consolidado!$D900=""),0,IF(ISNUMBER(SEARCH(M$3,Consolidado!$D900)),IF(COUNTIFS(Consolidado!$AC$5:AC900,Consolidado!$AC900,Consolidado!$D$5:D900,"*"&amp;M$3&amp;"*")=1,1,0),0))</f>
        <v>0</v>
      </c>
      <c r="N900" s="0" t="n">
        <f aca="false">IF(OR(N$3="",Consolidado!$D900=""),0,IF(ISNUMBER(SEARCH(N$3,Consolidado!$D900)),IF(COUNTIFS(Consolidado!$AC$5:AC900,Consolidado!$AC900,Consolidado!$D$5:D900,"*"&amp;N$3&amp;"*")=1,1,0),0))</f>
        <v>0</v>
      </c>
      <c r="O900" s="0" t="n">
        <f aca="false">IF(OR(O$3="",Consolidado!$D900=""),0,IF(ISNUMBER(SEARCH(O$3,Consolidado!$D900)),IF(COUNTIFS(Consolidado!$AC$5:AC900,Consolidado!$AC900,Consolidado!$D$5:D900,"*"&amp;O$3&amp;"*")=1,1,0),0))</f>
        <v>0</v>
      </c>
      <c r="P900" s="0" t="n">
        <f aca="false">IF(OR(P$3="",Consolidado!$D900=""),0,IF(ISNUMBER(SEARCH(P$3,Consolidado!$D900)),IF(COUNTIFS(Consolidado!$AC$5:AC900,Consolidado!$AC900,Consolidado!$D$5:D900,"*"&amp;P$3&amp;"*")=1,1,0),0))</f>
        <v>0</v>
      </c>
      <c r="Q900" s="0" t="n">
        <f aca="false">IF(OR(Q$3="",Consolidado!$D900=""),0,IF(ISNUMBER(SEARCH(Q$3,Consolidado!$D900)),IF(COUNTIFS(Consolidado!$AC$5:AC900,Consolidado!$AC900,Consolidado!$D$5:D900,"*"&amp;Q$3&amp;"*")=1,1,0),0))</f>
        <v>0</v>
      </c>
      <c r="R900" s="0" t="n">
        <f aca="false">IF(OR(R$3="",Consolidado!$D900=""),0,IF(ISNUMBER(SEARCH(R$3,Consolidado!$D900)),IF(COUNTIFS(Consolidado!$AC$5:AC900,Consolidado!$AC900,Consolidado!$D$5:D900,"*"&amp;R$3&amp;"*")=1,1,0),0))</f>
        <v>0</v>
      </c>
      <c r="S900" s="0" t="n">
        <f aca="false">IF(OR(S$3="",Consolidado!$D900=""),0,IF(ISNUMBER(SEARCH(S$3,Consolidado!$D900)),IF(COUNTIFS(Consolidado!$AC$5:AC900,Consolidado!$AC900,Consolidado!$D$5:D900,"*"&amp;S$3&amp;"*")=1,1,0),0))</f>
        <v>0</v>
      </c>
      <c r="T900" s="0" t="n">
        <f aca="false">IF(OR(T$3="",Consolidado!$D900=""),0,IF(ISNUMBER(SEARCH(T$3,Consolidado!$D900)),IF(COUNTIFS(Consolidado!$AC$5:AC900,Consolidado!$AC900,Consolidado!$D$5:D900,"*"&amp;T$3&amp;"*")=1,1,0),0))</f>
        <v>0</v>
      </c>
      <c r="U900" s="0" t="n">
        <f aca="false">IF(OR(U$3="",Consolidado!$D900=""),0,IF(ISNUMBER(SEARCH(U$3,Consolidado!$D900)),IF(COUNTIFS(Consolidado!$AC$5:AC900,Consolidado!$AC900,Consolidado!$D$5:D900,"*"&amp;U$3&amp;"*")=1,1,0),0))</f>
        <v>0</v>
      </c>
      <c r="V900" s="0" t="n">
        <f aca="false">IF(OR(V$3="",Consolidado!$D900=""),0,IF(ISNUMBER(SEARCH(V$3,Consolidado!$D900)),IF(COUNTIFS(Consolidado!$AC$5:AC900,Consolidado!$AC900,Consolidado!$D$5:D900,"*"&amp;V$3&amp;"*")=1,1,0),0))</f>
        <v>0</v>
      </c>
      <c r="W900" s="0" t="n">
        <f aca="false">IF(OR(W$3="",Consolidado!$D900=""),0,IF(ISNUMBER(SEARCH(W$3,Consolidado!$D900)),IF(COUNTIFS(Consolidado!$AC$5:AC900,Consolidado!$AC900,Consolidado!$D$5:D900,"*"&amp;W$3&amp;"*")=1,1,0),0))</f>
        <v>0</v>
      </c>
      <c r="X900" s="0" t="n">
        <f aca="false">IF(OR(X$3="",Consolidado!$D900=""),0,IF(ISNUMBER(SEARCH(X$3,Consolidado!$D900)),IF(COUNTIFS(Consolidado!$AC$5:AC900,Consolidado!$AC900,Consolidado!$D$5:D900,"*"&amp;X$3&amp;"*")=1,1,0),0))</f>
        <v>0</v>
      </c>
      <c r="Y900" s="0" t="n">
        <f aca="false">IF(OR(Y$3="",Consolidado!$D900=""),0,IF(ISNUMBER(SEARCH(Y$3,Consolidado!$D900)),IF(COUNTIFS(Consolidado!$AC$5:AC900,Consolidado!$AC900,Consolidado!$D$5:D900,"*"&amp;Y$3&amp;"*")=1,1,0),0))</f>
        <v>0</v>
      </c>
      <c r="Z900" s="0" t="n">
        <f aca="false">IF(OR(Z$3="",Consolidado!$D900=""),0,IF(ISNUMBER(SEARCH(Z$3,Consolidado!$D900)),IF(COUNTIFS(Consolidado!$AC$5:AC900,Consolidado!$AC900,Consolidado!$D$5:D900,"*"&amp;Z$3&amp;"*")=1,1,0),0))</f>
        <v>0</v>
      </c>
      <c r="AA900" s="0" t="n">
        <f aca="false">IF(OR(AA$3="",Consolidado!$D900=""),0,IF(ISNUMBER(SEARCH(AA$3,Consolidado!$D900)),IF(COUNTIFS(Consolidado!$AC$5:AC900,Consolidado!$AC900,Consolidado!$D$5:D900,"*"&amp;AA$3&amp;"*")=1,1,0),0))</f>
        <v>0</v>
      </c>
      <c r="AB900" s="0" t="n">
        <f aca="false">IF(OR(AB$3="",Consolidado!$D900=""),0,IF(ISNUMBER(SEARCH(AB$3,Consolidado!$D900)),IF(COUNTIFS(Consolidado!$AC$5:AC900,Consolidado!$AC900,Consolidado!$D$5:D900,"*"&amp;AB$3&amp;"*")=1,1,0),0))</f>
        <v>0</v>
      </c>
      <c r="AC900" s="0" t="n">
        <f aca="false">IF(OR(AC$3="",Consolidado!$D900=""),0,IF(ISNUMBER(SEARCH(AC$3,Consolidado!$D900)),IF(COUNTIFS(Consolidado!$AC$5:AC900,Consolidado!$AC900,Consolidado!$D$5:D900,"*"&amp;AC$3&amp;"*")=1,1,0),0))</f>
        <v>0</v>
      </c>
      <c r="AD900" s="0" t="n">
        <f aca="false">IF(OR(AD$3="",Consolidado!$D900=""),0,IF(ISNUMBER(SEARCH(AD$3,Consolidado!$D900)),IF(COUNTIFS(Consolidado!$AC$5:AC900,Consolidado!$AC900,Consolidado!$D$5:D900,"*"&amp;AD$3&amp;"*")=1,1,0),0))</f>
        <v>0</v>
      </c>
      <c r="AE900" s="0" t="n">
        <f aca="false">IF(OR(AE$3="",Consolidado!$D900=""),0,IF(ISNUMBER(SEARCH(AE$3,Consolidado!$D900)),IF(COUNTIFS(Consolidado!$AC$5:AC900,Consolidado!$AC900,Consolidado!$D$5:D900,"*"&amp;AE$3&amp;"*")=1,1,0),0))</f>
        <v>0</v>
      </c>
      <c r="AF900" s="0" t="n">
        <f aca="false">IF(OR(AF$3="",Consolidado!$D900=""),0,IF(ISNUMBER(SEARCH(AF$3,Consolidado!$D900)),IF(COUNTIFS(Consolidado!$AC$5:AC900,Consolidado!$AC900,Consolidado!$D$5:D900,"*"&amp;AF$3&amp;"*")=1,1,0),0))</f>
        <v>0</v>
      </c>
      <c r="AG900" s="0" t="n">
        <f aca="false">IF(OR(AG$3="",Consolidado!$D900=""),0,IF(ISNUMBER(SEARCH(AG$3,Consolidado!$D900)),IF(COUNTIFS(Consolidado!$AC$5:AC900,Consolidado!$AC900,Consolidado!$D$5:D900,"*"&amp;AG$3&amp;"*")=1,1,0),0))</f>
        <v>0</v>
      </c>
      <c r="AH900" s="0" t="n">
        <f aca="false">IF(OR(AH$3="",Consolidado!$D900=""),0,IF(ISNUMBER(SEARCH(AH$3,Consolidado!$D900)),IF(COUNTIFS(Consolidado!$AC$5:AC900,Consolidado!$AC900,Consolidado!$D$5:D900,"*"&amp;AH$3&amp;"*")=1,1,0),0))</f>
        <v>0</v>
      </c>
      <c r="AI900" s="0" t="n">
        <f aca="false">IF(OR(AI$3="",Consolidado!$D900=""),0,IF(ISNUMBER(SEARCH(AI$3,Consolidado!$D900)),IF(COUNTIFS(Consolidado!$AC$5:AC900,Consolidado!$AC900,Consolidado!$D$5:D900,"*"&amp;AI$3&amp;"*")=1,1,0),0))</f>
        <v>0</v>
      </c>
      <c r="AJ900" s="0" t="n">
        <f aca="false">IF(OR(AJ$3="",Consolidado!$D900=""),0,IF(ISNUMBER(SEARCH(AJ$3,Consolidado!$D900)),IF(COUNTIFS(Consolidado!$AC$5:AC900,Consolidado!$AC900,Consolidado!$D$5:D900,"*"&amp;AJ$3&amp;"*")=1,1,0),0))</f>
        <v>0</v>
      </c>
      <c r="AK900" s="0" t="n">
        <f aca="false">IF(OR(AK$3="",Consolidado!$D900=""),0,IF(ISNUMBER(SEARCH(AK$3,Consolidado!$D900)),IF(COUNTIFS(Consolidado!$AC$5:AC900,Consolidado!$AC900,Consolidado!$D$5:D900,"*"&amp;AK$3&amp;"*")=1,1,0),0))</f>
        <v>0</v>
      </c>
      <c r="AL900" s="0" t="n">
        <f aca="false">IF(OR(AL$3="",Consolidado!$D900=""),0,IF(ISNUMBER(SEARCH(AL$3,Consolidado!$D900)),IF(COUNTIFS(Consolidado!$AC$5:AC900,Consolidado!$AC900,Consolidado!$D$5:D900,"*"&amp;AL$3&amp;"*")=1,1,0),0))</f>
        <v>0</v>
      </c>
      <c r="AM900" s="0" t="n">
        <f aca="false">IF(OR(AM$3="",Consolidado!$D900=""),0,IF(ISNUMBER(SEARCH(AM$3,Consolidado!$D900)),IF(COUNTIFS(Consolidado!$AC$5:AC900,Consolidado!$AC900,Consolidado!$D$5:D900,"*"&amp;AM$3&amp;"*")=1,1,0),0))</f>
        <v>0</v>
      </c>
      <c r="AN900" s="0" t="n">
        <f aca="false">IF(OR(AN$3="",Consolidado!$D900=""),0,IF(ISNUMBER(SEARCH(AN$3,Consolidado!$D900)),IF(COUNTIFS(Consolidado!$AC$5:AC900,Consolidado!$AC900,Consolidado!$D$5:D900,"*"&amp;AN$3&amp;"*")=1,1,0),0))</f>
        <v>0</v>
      </c>
      <c r="AO900" s="0" t="n">
        <f aca="false">IF(OR(AO$3="",Consolidado!$D900=""),0,IF(ISNUMBER(SEARCH(AO$3,Consolidado!$D900)),IF(COUNTIFS(Consolidado!$AC$5:AC900,Consolidado!$AC900,Consolidado!$D$5:D900,"*"&amp;AO$3&amp;"*")=1,1,0),0))</f>
        <v>0</v>
      </c>
    </row>
    <row r="901" customFormat="false" ht="15" hidden="false" customHeight="false" outlineLevel="0" collapsed="false">
      <c r="B901" s="0" t="n">
        <f aca="false">IF(OR(B$3="",Consolidado!$D901=""),0,IF(ISNUMBER(SEARCH(B$3,Consolidado!$D901)),IF(COUNTIFS(Consolidado!$AC$5:AC901,Consolidado!$AC901,Consolidado!$D$5:D901,"*"&amp;B$3&amp;"*")=1,1,0),0))</f>
        <v>0</v>
      </c>
      <c r="C901" s="0" t="n">
        <f aca="false">IF(OR(C$3="",Consolidado!$D901=""),0,IF(ISNUMBER(SEARCH(C$3,Consolidado!$D901)),IF(COUNTIFS(Consolidado!$AC$5:AC901,Consolidado!$AC901,Consolidado!$D$5:D901,"*"&amp;C$3&amp;"*")=1,1,0),0))</f>
        <v>0</v>
      </c>
      <c r="D901" s="0" t="n">
        <f aca="false">IF(OR(D$3="",Consolidado!$D901=""),0,IF(ISNUMBER(SEARCH(D$3,Consolidado!$D901)),IF(COUNTIFS(Consolidado!$AC$5:AC901,Consolidado!$AC901,Consolidado!$D$5:D901,"*"&amp;D$3&amp;"*")=1,1,0),0))</f>
        <v>0</v>
      </c>
      <c r="E901" s="0" t="n">
        <f aca="false">IF(OR(E$3="",Consolidado!$D901=""),0,IF(ISNUMBER(SEARCH(E$3,Consolidado!$D901)),IF(COUNTIFS(Consolidado!$AC$5:AC901,Consolidado!$AC901,Consolidado!$D$5:D901,"*"&amp;E$3&amp;"*")=1,1,0),0))</f>
        <v>0</v>
      </c>
      <c r="F901" s="0" t="n">
        <f aca="false">IF(OR(F$3="",Consolidado!$D901=""),0,IF(ISNUMBER(SEARCH(F$3,Consolidado!$D901)),IF(COUNTIFS(Consolidado!$AC$5:AC901,Consolidado!$AC901,Consolidado!$D$5:D901,"*"&amp;F$3&amp;"*")=1,1,0),0))</f>
        <v>0</v>
      </c>
      <c r="G901" s="0" t="n">
        <f aca="false">IF(OR(G$3="",Consolidado!$D901=""),0,IF(ISNUMBER(SEARCH(G$3,Consolidado!$D901)),IF(COUNTIFS(Consolidado!$AC$5:AC901,Consolidado!$AC901,Consolidado!$D$5:D901,"*"&amp;G$3&amp;"*")=1,1,0),0))</f>
        <v>0</v>
      </c>
      <c r="H901" s="0" t="n">
        <f aca="false">IF(OR(H$3="",Consolidado!$D901=""),0,IF(ISNUMBER(SEARCH(H$3,Consolidado!$D901)),IF(COUNTIFS(Consolidado!$AC$5:AC901,Consolidado!$AC901,Consolidado!$D$5:D901,"*"&amp;H$3&amp;"*")=1,1,0),0))</f>
        <v>0</v>
      </c>
      <c r="I901" s="0" t="n">
        <f aca="false">IF(OR(I$3="",Consolidado!$D901=""),0,IF(ISNUMBER(SEARCH(I$3,Consolidado!$D901)),IF(COUNTIFS(Consolidado!$AC$5:AC901,Consolidado!$AC901,Consolidado!$D$5:D901,"*"&amp;I$3&amp;"*")=1,1,0),0))</f>
        <v>0</v>
      </c>
      <c r="J901" s="0" t="n">
        <f aca="false">IF(OR(J$3="",Consolidado!$D901=""),0,IF(ISNUMBER(SEARCH(J$3,Consolidado!$D901)),IF(COUNTIFS(Consolidado!$AC$5:AC901,Consolidado!$AC901,Consolidado!$D$5:D901,"*"&amp;J$3&amp;"*")=1,1,0),0))</f>
        <v>0</v>
      </c>
      <c r="K901" s="0" t="n">
        <f aca="false">IF(OR(K$3="",Consolidado!$D901=""),0,IF(ISNUMBER(SEARCH(K$3,Consolidado!$D901)),IF(COUNTIFS(Consolidado!$AC$5:AC901,Consolidado!$AC901,Consolidado!$D$5:D901,"*"&amp;K$3&amp;"*")=1,1,0),0))</f>
        <v>0</v>
      </c>
      <c r="L901" s="0" t="n">
        <f aca="false">IF(OR(L$3="",Consolidado!$D901=""),0,IF(ISNUMBER(SEARCH(L$3,Consolidado!$D901)),IF(COUNTIFS(Consolidado!$AC$5:AC901,Consolidado!$AC901,Consolidado!$D$5:D901,"*"&amp;L$3&amp;"*")=1,1,0),0))</f>
        <v>0</v>
      </c>
      <c r="M901" s="0" t="n">
        <f aca="false">IF(OR(M$3="",Consolidado!$D901=""),0,IF(ISNUMBER(SEARCH(M$3,Consolidado!$D901)),IF(COUNTIFS(Consolidado!$AC$5:AC901,Consolidado!$AC901,Consolidado!$D$5:D901,"*"&amp;M$3&amp;"*")=1,1,0),0))</f>
        <v>0</v>
      </c>
      <c r="N901" s="0" t="n">
        <f aca="false">IF(OR(N$3="",Consolidado!$D901=""),0,IF(ISNUMBER(SEARCH(N$3,Consolidado!$D901)),IF(COUNTIFS(Consolidado!$AC$5:AC901,Consolidado!$AC901,Consolidado!$D$5:D901,"*"&amp;N$3&amp;"*")=1,1,0),0))</f>
        <v>0</v>
      </c>
      <c r="O901" s="0" t="n">
        <f aca="false">IF(OR(O$3="",Consolidado!$D901=""),0,IF(ISNUMBER(SEARCH(O$3,Consolidado!$D901)),IF(COUNTIFS(Consolidado!$AC$5:AC901,Consolidado!$AC901,Consolidado!$D$5:D901,"*"&amp;O$3&amp;"*")=1,1,0),0))</f>
        <v>0</v>
      </c>
      <c r="P901" s="0" t="n">
        <f aca="false">IF(OR(P$3="",Consolidado!$D901=""),0,IF(ISNUMBER(SEARCH(P$3,Consolidado!$D901)),IF(COUNTIFS(Consolidado!$AC$5:AC901,Consolidado!$AC901,Consolidado!$D$5:D901,"*"&amp;P$3&amp;"*")=1,1,0),0))</f>
        <v>0</v>
      </c>
      <c r="Q901" s="0" t="n">
        <f aca="false">IF(OR(Q$3="",Consolidado!$D901=""),0,IF(ISNUMBER(SEARCH(Q$3,Consolidado!$D901)),IF(COUNTIFS(Consolidado!$AC$5:AC901,Consolidado!$AC901,Consolidado!$D$5:D901,"*"&amp;Q$3&amp;"*")=1,1,0),0))</f>
        <v>0</v>
      </c>
      <c r="R901" s="0" t="n">
        <f aca="false">IF(OR(R$3="",Consolidado!$D901=""),0,IF(ISNUMBER(SEARCH(R$3,Consolidado!$D901)),IF(COUNTIFS(Consolidado!$AC$5:AC901,Consolidado!$AC901,Consolidado!$D$5:D901,"*"&amp;R$3&amp;"*")=1,1,0),0))</f>
        <v>0</v>
      </c>
      <c r="S901" s="0" t="n">
        <f aca="false">IF(OR(S$3="",Consolidado!$D901=""),0,IF(ISNUMBER(SEARCH(S$3,Consolidado!$D901)),IF(COUNTIFS(Consolidado!$AC$5:AC901,Consolidado!$AC901,Consolidado!$D$5:D901,"*"&amp;S$3&amp;"*")=1,1,0),0))</f>
        <v>0</v>
      </c>
      <c r="T901" s="0" t="n">
        <f aca="false">IF(OR(T$3="",Consolidado!$D901=""),0,IF(ISNUMBER(SEARCH(T$3,Consolidado!$D901)),IF(COUNTIFS(Consolidado!$AC$5:AC901,Consolidado!$AC901,Consolidado!$D$5:D901,"*"&amp;T$3&amp;"*")=1,1,0),0))</f>
        <v>0</v>
      </c>
      <c r="U901" s="0" t="n">
        <f aca="false">IF(OR(U$3="",Consolidado!$D901=""),0,IF(ISNUMBER(SEARCH(U$3,Consolidado!$D901)),IF(COUNTIFS(Consolidado!$AC$5:AC901,Consolidado!$AC901,Consolidado!$D$5:D901,"*"&amp;U$3&amp;"*")=1,1,0),0))</f>
        <v>0</v>
      </c>
      <c r="V901" s="0" t="n">
        <f aca="false">IF(OR(V$3="",Consolidado!$D901=""),0,IF(ISNUMBER(SEARCH(V$3,Consolidado!$D901)),IF(COUNTIFS(Consolidado!$AC$5:AC901,Consolidado!$AC901,Consolidado!$D$5:D901,"*"&amp;V$3&amp;"*")=1,1,0),0))</f>
        <v>0</v>
      </c>
      <c r="W901" s="0" t="n">
        <f aca="false">IF(OR(W$3="",Consolidado!$D901=""),0,IF(ISNUMBER(SEARCH(W$3,Consolidado!$D901)),IF(COUNTIFS(Consolidado!$AC$5:AC901,Consolidado!$AC901,Consolidado!$D$5:D901,"*"&amp;W$3&amp;"*")=1,1,0),0))</f>
        <v>0</v>
      </c>
      <c r="X901" s="0" t="n">
        <f aca="false">IF(OR(X$3="",Consolidado!$D901=""),0,IF(ISNUMBER(SEARCH(X$3,Consolidado!$D901)),IF(COUNTIFS(Consolidado!$AC$5:AC901,Consolidado!$AC901,Consolidado!$D$5:D901,"*"&amp;X$3&amp;"*")=1,1,0),0))</f>
        <v>0</v>
      </c>
      <c r="Y901" s="0" t="n">
        <f aca="false">IF(OR(Y$3="",Consolidado!$D901=""),0,IF(ISNUMBER(SEARCH(Y$3,Consolidado!$D901)),IF(COUNTIFS(Consolidado!$AC$5:AC901,Consolidado!$AC901,Consolidado!$D$5:D901,"*"&amp;Y$3&amp;"*")=1,1,0),0))</f>
        <v>0</v>
      </c>
      <c r="Z901" s="0" t="n">
        <f aca="false">IF(OR(Z$3="",Consolidado!$D901=""),0,IF(ISNUMBER(SEARCH(Z$3,Consolidado!$D901)),IF(COUNTIFS(Consolidado!$AC$5:AC901,Consolidado!$AC901,Consolidado!$D$5:D901,"*"&amp;Z$3&amp;"*")=1,1,0),0))</f>
        <v>0</v>
      </c>
      <c r="AA901" s="0" t="n">
        <f aca="false">IF(OR(AA$3="",Consolidado!$D901=""),0,IF(ISNUMBER(SEARCH(AA$3,Consolidado!$D901)),IF(COUNTIFS(Consolidado!$AC$5:AC901,Consolidado!$AC901,Consolidado!$D$5:D901,"*"&amp;AA$3&amp;"*")=1,1,0),0))</f>
        <v>0</v>
      </c>
      <c r="AB901" s="0" t="n">
        <f aca="false">IF(OR(AB$3="",Consolidado!$D901=""),0,IF(ISNUMBER(SEARCH(AB$3,Consolidado!$D901)),IF(COUNTIFS(Consolidado!$AC$5:AC901,Consolidado!$AC901,Consolidado!$D$5:D901,"*"&amp;AB$3&amp;"*")=1,1,0),0))</f>
        <v>0</v>
      </c>
      <c r="AC901" s="0" t="n">
        <f aca="false">IF(OR(AC$3="",Consolidado!$D901=""),0,IF(ISNUMBER(SEARCH(AC$3,Consolidado!$D901)),IF(COUNTIFS(Consolidado!$AC$5:AC901,Consolidado!$AC901,Consolidado!$D$5:D901,"*"&amp;AC$3&amp;"*")=1,1,0),0))</f>
        <v>0</v>
      </c>
      <c r="AD901" s="0" t="n">
        <f aca="false">IF(OR(AD$3="",Consolidado!$D901=""),0,IF(ISNUMBER(SEARCH(AD$3,Consolidado!$D901)),IF(COUNTIFS(Consolidado!$AC$5:AC901,Consolidado!$AC901,Consolidado!$D$5:D901,"*"&amp;AD$3&amp;"*")=1,1,0),0))</f>
        <v>0</v>
      </c>
      <c r="AE901" s="0" t="n">
        <f aca="false">IF(OR(AE$3="",Consolidado!$D901=""),0,IF(ISNUMBER(SEARCH(AE$3,Consolidado!$D901)),IF(COUNTIFS(Consolidado!$AC$5:AC901,Consolidado!$AC901,Consolidado!$D$5:D901,"*"&amp;AE$3&amp;"*")=1,1,0),0))</f>
        <v>0</v>
      </c>
      <c r="AF901" s="0" t="n">
        <f aca="false">IF(OR(AF$3="",Consolidado!$D901=""),0,IF(ISNUMBER(SEARCH(AF$3,Consolidado!$D901)),IF(COUNTIFS(Consolidado!$AC$5:AC901,Consolidado!$AC901,Consolidado!$D$5:D901,"*"&amp;AF$3&amp;"*")=1,1,0),0))</f>
        <v>0</v>
      </c>
      <c r="AG901" s="0" t="n">
        <f aca="false">IF(OR(AG$3="",Consolidado!$D901=""),0,IF(ISNUMBER(SEARCH(AG$3,Consolidado!$D901)),IF(COUNTIFS(Consolidado!$AC$5:AC901,Consolidado!$AC901,Consolidado!$D$5:D901,"*"&amp;AG$3&amp;"*")=1,1,0),0))</f>
        <v>0</v>
      </c>
      <c r="AH901" s="0" t="n">
        <f aca="false">IF(OR(AH$3="",Consolidado!$D901=""),0,IF(ISNUMBER(SEARCH(AH$3,Consolidado!$D901)),IF(COUNTIFS(Consolidado!$AC$5:AC901,Consolidado!$AC901,Consolidado!$D$5:D901,"*"&amp;AH$3&amp;"*")=1,1,0),0))</f>
        <v>0</v>
      </c>
      <c r="AI901" s="0" t="n">
        <f aca="false">IF(OR(AI$3="",Consolidado!$D901=""),0,IF(ISNUMBER(SEARCH(AI$3,Consolidado!$D901)),IF(COUNTIFS(Consolidado!$AC$5:AC901,Consolidado!$AC901,Consolidado!$D$5:D901,"*"&amp;AI$3&amp;"*")=1,1,0),0))</f>
        <v>0</v>
      </c>
      <c r="AJ901" s="0" t="n">
        <f aca="false">IF(OR(AJ$3="",Consolidado!$D901=""),0,IF(ISNUMBER(SEARCH(AJ$3,Consolidado!$D901)),IF(COUNTIFS(Consolidado!$AC$5:AC901,Consolidado!$AC901,Consolidado!$D$5:D901,"*"&amp;AJ$3&amp;"*")=1,1,0),0))</f>
        <v>0</v>
      </c>
      <c r="AK901" s="0" t="n">
        <f aca="false">IF(OR(AK$3="",Consolidado!$D901=""),0,IF(ISNUMBER(SEARCH(AK$3,Consolidado!$D901)),IF(COUNTIFS(Consolidado!$AC$5:AC901,Consolidado!$AC901,Consolidado!$D$5:D901,"*"&amp;AK$3&amp;"*")=1,1,0),0))</f>
        <v>0</v>
      </c>
      <c r="AL901" s="0" t="n">
        <f aca="false">IF(OR(AL$3="",Consolidado!$D901=""),0,IF(ISNUMBER(SEARCH(AL$3,Consolidado!$D901)),IF(COUNTIFS(Consolidado!$AC$5:AC901,Consolidado!$AC901,Consolidado!$D$5:D901,"*"&amp;AL$3&amp;"*")=1,1,0),0))</f>
        <v>0</v>
      </c>
      <c r="AM901" s="0" t="n">
        <f aca="false">IF(OR(AM$3="",Consolidado!$D901=""),0,IF(ISNUMBER(SEARCH(AM$3,Consolidado!$D901)),IF(COUNTIFS(Consolidado!$AC$5:AC901,Consolidado!$AC901,Consolidado!$D$5:D901,"*"&amp;AM$3&amp;"*")=1,1,0),0))</f>
        <v>0</v>
      </c>
      <c r="AN901" s="0" t="n">
        <f aca="false">IF(OR(AN$3="",Consolidado!$D901=""),0,IF(ISNUMBER(SEARCH(AN$3,Consolidado!$D901)),IF(COUNTIFS(Consolidado!$AC$5:AC901,Consolidado!$AC901,Consolidado!$D$5:D901,"*"&amp;AN$3&amp;"*")=1,1,0),0))</f>
        <v>0</v>
      </c>
      <c r="AO901" s="0" t="n">
        <f aca="false">IF(OR(AO$3="",Consolidado!$D901=""),0,IF(ISNUMBER(SEARCH(AO$3,Consolidado!$D901)),IF(COUNTIFS(Consolidado!$AC$5:AC901,Consolidado!$AC901,Consolidado!$D$5:D901,"*"&amp;AO$3&amp;"*")=1,1,0),0))</f>
        <v>0</v>
      </c>
    </row>
    <row r="902" customFormat="false" ht="15" hidden="false" customHeight="false" outlineLevel="0" collapsed="false">
      <c r="B902" s="0" t="n">
        <f aca="false">IF(OR(B$3="",Consolidado!$D902=""),0,IF(ISNUMBER(SEARCH(B$3,Consolidado!$D902)),IF(COUNTIFS(Consolidado!$AC$5:AC902,Consolidado!$AC902,Consolidado!$D$5:D902,"*"&amp;B$3&amp;"*")=1,1,0),0))</f>
        <v>0</v>
      </c>
      <c r="C902" s="0" t="n">
        <f aca="false">IF(OR(C$3="",Consolidado!$D902=""),0,IF(ISNUMBER(SEARCH(C$3,Consolidado!$D902)),IF(COUNTIFS(Consolidado!$AC$5:AC902,Consolidado!$AC902,Consolidado!$D$5:D902,"*"&amp;C$3&amp;"*")=1,1,0),0))</f>
        <v>0</v>
      </c>
      <c r="D902" s="0" t="n">
        <f aca="false">IF(OR(D$3="",Consolidado!$D902=""),0,IF(ISNUMBER(SEARCH(D$3,Consolidado!$D902)),IF(COUNTIFS(Consolidado!$AC$5:AC902,Consolidado!$AC902,Consolidado!$D$5:D902,"*"&amp;D$3&amp;"*")=1,1,0),0))</f>
        <v>0</v>
      </c>
      <c r="E902" s="0" t="n">
        <f aca="false">IF(OR(E$3="",Consolidado!$D902=""),0,IF(ISNUMBER(SEARCH(E$3,Consolidado!$D902)),IF(COUNTIFS(Consolidado!$AC$5:AC902,Consolidado!$AC902,Consolidado!$D$5:D902,"*"&amp;E$3&amp;"*")=1,1,0),0))</f>
        <v>0</v>
      </c>
      <c r="F902" s="0" t="n">
        <f aca="false">IF(OR(F$3="",Consolidado!$D902=""),0,IF(ISNUMBER(SEARCH(F$3,Consolidado!$D902)),IF(COUNTIFS(Consolidado!$AC$5:AC902,Consolidado!$AC902,Consolidado!$D$5:D902,"*"&amp;F$3&amp;"*")=1,1,0),0))</f>
        <v>0</v>
      </c>
      <c r="G902" s="0" t="n">
        <f aca="false">IF(OR(G$3="",Consolidado!$D902=""),0,IF(ISNUMBER(SEARCH(G$3,Consolidado!$D902)),IF(COUNTIFS(Consolidado!$AC$5:AC902,Consolidado!$AC902,Consolidado!$D$5:D902,"*"&amp;G$3&amp;"*")=1,1,0),0))</f>
        <v>0</v>
      </c>
      <c r="H902" s="0" t="n">
        <f aca="false">IF(OR(H$3="",Consolidado!$D902=""),0,IF(ISNUMBER(SEARCH(H$3,Consolidado!$D902)),IF(COUNTIFS(Consolidado!$AC$5:AC902,Consolidado!$AC902,Consolidado!$D$5:D902,"*"&amp;H$3&amp;"*")=1,1,0),0))</f>
        <v>0</v>
      </c>
      <c r="I902" s="0" t="n">
        <f aca="false">IF(OR(I$3="",Consolidado!$D902=""),0,IF(ISNUMBER(SEARCH(I$3,Consolidado!$D902)),IF(COUNTIFS(Consolidado!$AC$5:AC902,Consolidado!$AC902,Consolidado!$D$5:D902,"*"&amp;I$3&amp;"*")=1,1,0),0))</f>
        <v>0</v>
      </c>
      <c r="J902" s="0" t="n">
        <f aca="false">IF(OR(J$3="",Consolidado!$D902=""),0,IF(ISNUMBER(SEARCH(J$3,Consolidado!$D902)),IF(COUNTIFS(Consolidado!$AC$5:AC902,Consolidado!$AC902,Consolidado!$D$5:D902,"*"&amp;J$3&amp;"*")=1,1,0),0))</f>
        <v>0</v>
      </c>
      <c r="K902" s="0" t="n">
        <f aca="false">IF(OR(K$3="",Consolidado!$D902=""),0,IF(ISNUMBER(SEARCH(K$3,Consolidado!$D902)),IF(COUNTIFS(Consolidado!$AC$5:AC902,Consolidado!$AC902,Consolidado!$D$5:D902,"*"&amp;K$3&amp;"*")=1,1,0),0))</f>
        <v>0</v>
      </c>
      <c r="L902" s="0" t="n">
        <f aca="false">IF(OR(L$3="",Consolidado!$D902=""),0,IF(ISNUMBER(SEARCH(L$3,Consolidado!$D902)),IF(COUNTIFS(Consolidado!$AC$5:AC902,Consolidado!$AC902,Consolidado!$D$5:D902,"*"&amp;L$3&amp;"*")=1,1,0),0))</f>
        <v>0</v>
      </c>
      <c r="M902" s="0" t="n">
        <f aca="false">IF(OR(M$3="",Consolidado!$D902=""),0,IF(ISNUMBER(SEARCH(M$3,Consolidado!$D902)),IF(COUNTIFS(Consolidado!$AC$5:AC902,Consolidado!$AC902,Consolidado!$D$5:D902,"*"&amp;M$3&amp;"*")=1,1,0),0))</f>
        <v>0</v>
      </c>
      <c r="N902" s="0" t="n">
        <f aca="false">IF(OR(N$3="",Consolidado!$D902=""),0,IF(ISNUMBER(SEARCH(N$3,Consolidado!$D902)),IF(COUNTIFS(Consolidado!$AC$5:AC902,Consolidado!$AC902,Consolidado!$D$5:D902,"*"&amp;N$3&amp;"*")=1,1,0),0))</f>
        <v>0</v>
      </c>
      <c r="O902" s="0" t="n">
        <f aca="false">IF(OR(O$3="",Consolidado!$D902=""),0,IF(ISNUMBER(SEARCH(O$3,Consolidado!$D902)),IF(COUNTIFS(Consolidado!$AC$5:AC902,Consolidado!$AC902,Consolidado!$D$5:D902,"*"&amp;O$3&amp;"*")=1,1,0),0))</f>
        <v>0</v>
      </c>
      <c r="P902" s="0" t="n">
        <f aca="false">IF(OR(P$3="",Consolidado!$D902=""),0,IF(ISNUMBER(SEARCH(P$3,Consolidado!$D902)),IF(COUNTIFS(Consolidado!$AC$5:AC902,Consolidado!$AC902,Consolidado!$D$5:D902,"*"&amp;P$3&amp;"*")=1,1,0),0))</f>
        <v>0</v>
      </c>
      <c r="Q902" s="0" t="n">
        <f aca="false">IF(OR(Q$3="",Consolidado!$D902=""),0,IF(ISNUMBER(SEARCH(Q$3,Consolidado!$D902)),IF(COUNTIFS(Consolidado!$AC$5:AC902,Consolidado!$AC902,Consolidado!$D$5:D902,"*"&amp;Q$3&amp;"*")=1,1,0),0))</f>
        <v>0</v>
      </c>
      <c r="R902" s="0" t="n">
        <f aca="false">IF(OR(R$3="",Consolidado!$D902=""),0,IF(ISNUMBER(SEARCH(R$3,Consolidado!$D902)),IF(COUNTIFS(Consolidado!$AC$5:AC902,Consolidado!$AC902,Consolidado!$D$5:D902,"*"&amp;R$3&amp;"*")=1,1,0),0))</f>
        <v>0</v>
      </c>
      <c r="S902" s="0" t="n">
        <f aca="false">IF(OR(S$3="",Consolidado!$D902=""),0,IF(ISNUMBER(SEARCH(S$3,Consolidado!$D902)),IF(COUNTIFS(Consolidado!$AC$5:AC902,Consolidado!$AC902,Consolidado!$D$5:D902,"*"&amp;S$3&amp;"*")=1,1,0),0))</f>
        <v>0</v>
      </c>
      <c r="T902" s="0" t="n">
        <f aca="false">IF(OR(T$3="",Consolidado!$D902=""),0,IF(ISNUMBER(SEARCH(T$3,Consolidado!$D902)),IF(COUNTIFS(Consolidado!$AC$5:AC902,Consolidado!$AC902,Consolidado!$D$5:D902,"*"&amp;T$3&amp;"*")=1,1,0),0))</f>
        <v>0</v>
      </c>
      <c r="U902" s="0" t="n">
        <f aca="false">IF(OR(U$3="",Consolidado!$D902=""),0,IF(ISNUMBER(SEARCH(U$3,Consolidado!$D902)),IF(COUNTIFS(Consolidado!$AC$5:AC902,Consolidado!$AC902,Consolidado!$D$5:D902,"*"&amp;U$3&amp;"*")=1,1,0),0))</f>
        <v>0</v>
      </c>
      <c r="V902" s="0" t="n">
        <f aca="false">IF(OR(V$3="",Consolidado!$D902=""),0,IF(ISNUMBER(SEARCH(V$3,Consolidado!$D902)),IF(COUNTIFS(Consolidado!$AC$5:AC902,Consolidado!$AC902,Consolidado!$D$5:D902,"*"&amp;V$3&amp;"*")=1,1,0),0))</f>
        <v>0</v>
      </c>
      <c r="W902" s="0" t="n">
        <f aca="false">IF(OR(W$3="",Consolidado!$D902=""),0,IF(ISNUMBER(SEARCH(W$3,Consolidado!$D902)),IF(COUNTIFS(Consolidado!$AC$5:AC902,Consolidado!$AC902,Consolidado!$D$5:D902,"*"&amp;W$3&amp;"*")=1,1,0),0))</f>
        <v>0</v>
      </c>
      <c r="X902" s="0" t="n">
        <f aca="false">IF(OR(X$3="",Consolidado!$D902=""),0,IF(ISNUMBER(SEARCH(X$3,Consolidado!$D902)),IF(COUNTIFS(Consolidado!$AC$5:AC902,Consolidado!$AC902,Consolidado!$D$5:D902,"*"&amp;X$3&amp;"*")=1,1,0),0))</f>
        <v>0</v>
      </c>
      <c r="Y902" s="0" t="n">
        <f aca="false">IF(OR(Y$3="",Consolidado!$D902=""),0,IF(ISNUMBER(SEARCH(Y$3,Consolidado!$D902)),IF(COUNTIFS(Consolidado!$AC$5:AC902,Consolidado!$AC902,Consolidado!$D$5:D902,"*"&amp;Y$3&amp;"*")=1,1,0),0))</f>
        <v>0</v>
      </c>
      <c r="Z902" s="0" t="n">
        <f aca="false">IF(OR(Z$3="",Consolidado!$D902=""),0,IF(ISNUMBER(SEARCH(Z$3,Consolidado!$D902)),IF(COUNTIFS(Consolidado!$AC$5:AC902,Consolidado!$AC902,Consolidado!$D$5:D902,"*"&amp;Z$3&amp;"*")=1,1,0),0))</f>
        <v>0</v>
      </c>
      <c r="AA902" s="0" t="n">
        <f aca="false">IF(OR(AA$3="",Consolidado!$D902=""),0,IF(ISNUMBER(SEARCH(AA$3,Consolidado!$D902)),IF(COUNTIFS(Consolidado!$AC$5:AC902,Consolidado!$AC902,Consolidado!$D$5:D902,"*"&amp;AA$3&amp;"*")=1,1,0),0))</f>
        <v>0</v>
      </c>
      <c r="AB902" s="0" t="n">
        <f aca="false">IF(OR(AB$3="",Consolidado!$D902=""),0,IF(ISNUMBER(SEARCH(AB$3,Consolidado!$D902)),IF(COUNTIFS(Consolidado!$AC$5:AC902,Consolidado!$AC902,Consolidado!$D$5:D902,"*"&amp;AB$3&amp;"*")=1,1,0),0))</f>
        <v>0</v>
      </c>
      <c r="AC902" s="0" t="n">
        <f aca="false">IF(OR(AC$3="",Consolidado!$D902=""),0,IF(ISNUMBER(SEARCH(AC$3,Consolidado!$D902)),IF(COUNTIFS(Consolidado!$AC$5:AC902,Consolidado!$AC902,Consolidado!$D$5:D902,"*"&amp;AC$3&amp;"*")=1,1,0),0))</f>
        <v>0</v>
      </c>
      <c r="AD902" s="0" t="n">
        <f aca="false">IF(OR(AD$3="",Consolidado!$D902=""),0,IF(ISNUMBER(SEARCH(AD$3,Consolidado!$D902)),IF(COUNTIFS(Consolidado!$AC$5:AC902,Consolidado!$AC902,Consolidado!$D$5:D902,"*"&amp;AD$3&amp;"*")=1,1,0),0))</f>
        <v>0</v>
      </c>
      <c r="AE902" s="0" t="n">
        <f aca="false">IF(OR(AE$3="",Consolidado!$D902=""),0,IF(ISNUMBER(SEARCH(AE$3,Consolidado!$D902)),IF(COUNTIFS(Consolidado!$AC$5:AC902,Consolidado!$AC902,Consolidado!$D$5:D902,"*"&amp;AE$3&amp;"*")=1,1,0),0))</f>
        <v>0</v>
      </c>
      <c r="AF902" s="0" t="n">
        <f aca="false">IF(OR(AF$3="",Consolidado!$D902=""),0,IF(ISNUMBER(SEARCH(AF$3,Consolidado!$D902)),IF(COUNTIFS(Consolidado!$AC$5:AC902,Consolidado!$AC902,Consolidado!$D$5:D902,"*"&amp;AF$3&amp;"*")=1,1,0),0))</f>
        <v>0</v>
      </c>
      <c r="AG902" s="0" t="n">
        <f aca="false">IF(OR(AG$3="",Consolidado!$D902=""),0,IF(ISNUMBER(SEARCH(AG$3,Consolidado!$D902)),IF(COUNTIFS(Consolidado!$AC$5:AC902,Consolidado!$AC902,Consolidado!$D$5:D902,"*"&amp;AG$3&amp;"*")=1,1,0),0))</f>
        <v>0</v>
      </c>
      <c r="AH902" s="0" t="n">
        <f aca="false">IF(OR(AH$3="",Consolidado!$D902=""),0,IF(ISNUMBER(SEARCH(AH$3,Consolidado!$D902)),IF(COUNTIFS(Consolidado!$AC$5:AC902,Consolidado!$AC902,Consolidado!$D$5:D902,"*"&amp;AH$3&amp;"*")=1,1,0),0))</f>
        <v>0</v>
      </c>
      <c r="AI902" s="0" t="n">
        <f aca="false">IF(OR(AI$3="",Consolidado!$D902=""),0,IF(ISNUMBER(SEARCH(AI$3,Consolidado!$D902)),IF(COUNTIFS(Consolidado!$AC$5:AC902,Consolidado!$AC902,Consolidado!$D$5:D902,"*"&amp;AI$3&amp;"*")=1,1,0),0))</f>
        <v>0</v>
      </c>
      <c r="AJ902" s="0" t="n">
        <f aca="false">IF(OR(AJ$3="",Consolidado!$D902=""),0,IF(ISNUMBER(SEARCH(AJ$3,Consolidado!$D902)),IF(COUNTIFS(Consolidado!$AC$5:AC902,Consolidado!$AC902,Consolidado!$D$5:D902,"*"&amp;AJ$3&amp;"*")=1,1,0),0))</f>
        <v>0</v>
      </c>
      <c r="AK902" s="0" t="n">
        <f aca="false">IF(OR(AK$3="",Consolidado!$D902=""),0,IF(ISNUMBER(SEARCH(AK$3,Consolidado!$D902)),IF(COUNTIFS(Consolidado!$AC$5:AC902,Consolidado!$AC902,Consolidado!$D$5:D902,"*"&amp;AK$3&amp;"*")=1,1,0),0))</f>
        <v>0</v>
      </c>
      <c r="AL902" s="0" t="n">
        <f aca="false">IF(OR(AL$3="",Consolidado!$D902=""),0,IF(ISNUMBER(SEARCH(AL$3,Consolidado!$D902)),IF(COUNTIFS(Consolidado!$AC$5:AC902,Consolidado!$AC902,Consolidado!$D$5:D902,"*"&amp;AL$3&amp;"*")=1,1,0),0))</f>
        <v>0</v>
      </c>
      <c r="AM902" s="0" t="n">
        <f aca="false">IF(OR(AM$3="",Consolidado!$D902=""),0,IF(ISNUMBER(SEARCH(AM$3,Consolidado!$D902)),IF(COUNTIFS(Consolidado!$AC$5:AC902,Consolidado!$AC902,Consolidado!$D$5:D902,"*"&amp;AM$3&amp;"*")=1,1,0),0))</f>
        <v>0</v>
      </c>
      <c r="AN902" s="0" t="n">
        <f aca="false">IF(OR(AN$3="",Consolidado!$D902=""),0,IF(ISNUMBER(SEARCH(AN$3,Consolidado!$D902)),IF(COUNTIFS(Consolidado!$AC$5:AC902,Consolidado!$AC902,Consolidado!$D$5:D902,"*"&amp;AN$3&amp;"*")=1,1,0),0))</f>
        <v>0</v>
      </c>
      <c r="AO902" s="0" t="n">
        <f aca="false">IF(OR(AO$3="",Consolidado!$D902=""),0,IF(ISNUMBER(SEARCH(AO$3,Consolidado!$D902)),IF(COUNTIFS(Consolidado!$AC$5:AC902,Consolidado!$AC902,Consolidado!$D$5:D902,"*"&amp;AO$3&amp;"*")=1,1,0),0))</f>
        <v>0</v>
      </c>
    </row>
    <row r="903" customFormat="false" ht="15" hidden="false" customHeight="false" outlineLevel="0" collapsed="false">
      <c r="B903" s="0" t="n">
        <f aca="false">IF(OR(B$3="",Consolidado!$D903=""),0,IF(ISNUMBER(SEARCH(B$3,Consolidado!$D903)),IF(COUNTIFS(Consolidado!$AC$5:AC903,Consolidado!$AC903,Consolidado!$D$5:D903,"*"&amp;B$3&amp;"*")=1,1,0),0))</f>
        <v>0</v>
      </c>
      <c r="C903" s="0" t="n">
        <f aca="false">IF(OR(C$3="",Consolidado!$D903=""),0,IF(ISNUMBER(SEARCH(C$3,Consolidado!$D903)),IF(COUNTIFS(Consolidado!$AC$5:AC903,Consolidado!$AC903,Consolidado!$D$5:D903,"*"&amp;C$3&amp;"*")=1,1,0),0))</f>
        <v>0</v>
      </c>
      <c r="D903" s="0" t="n">
        <f aca="false">IF(OR(D$3="",Consolidado!$D903=""),0,IF(ISNUMBER(SEARCH(D$3,Consolidado!$D903)),IF(COUNTIFS(Consolidado!$AC$5:AC903,Consolidado!$AC903,Consolidado!$D$5:D903,"*"&amp;D$3&amp;"*")=1,1,0),0))</f>
        <v>0</v>
      </c>
      <c r="E903" s="0" t="n">
        <f aca="false">IF(OR(E$3="",Consolidado!$D903=""),0,IF(ISNUMBER(SEARCH(E$3,Consolidado!$D903)),IF(COUNTIFS(Consolidado!$AC$5:AC903,Consolidado!$AC903,Consolidado!$D$5:D903,"*"&amp;E$3&amp;"*")=1,1,0),0))</f>
        <v>0</v>
      </c>
      <c r="F903" s="0" t="n">
        <f aca="false">IF(OR(F$3="",Consolidado!$D903=""),0,IF(ISNUMBER(SEARCH(F$3,Consolidado!$D903)),IF(COUNTIFS(Consolidado!$AC$5:AC903,Consolidado!$AC903,Consolidado!$D$5:D903,"*"&amp;F$3&amp;"*")=1,1,0),0))</f>
        <v>0</v>
      </c>
      <c r="G903" s="0" t="n">
        <f aca="false">IF(OR(G$3="",Consolidado!$D903=""),0,IF(ISNUMBER(SEARCH(G$3,Consolidado!$D903)),IF(COUNTIFS(Consolidado!$AC$5:AC903,Consolidado!$AC903,Consolidado!$D$5:D903,"*"&amp;G$3&amp;"*")=1,1,0),0))</f>
        <v>0</v>
      </c>
      <c r="H903" s="0" t="n">
        <f aca="false">IF(OR(H$3="",Consolidado!$D903=""),0,IF(ISNUMBER(SEARCH(H$3,Consolidado!$D903)),IF(COUNTIFS(Consolidado!$AC$5:AC903,Consolidado!$AC903,Consolidado!$D$5:D903,"*"&amp;H$3&amp;"*")=1,1,0),0))</f>
        <v>0</v>
      </c>
      <c r="I903" s="0" t="n">
        <f aca="false">IF(OR(I$3="",Consolidado!$D903=""),0,IF(ISNUMBER(SEARCH(I$3,Consolidado!$D903)),IF(COUNTIFS(Consolidado!$AC$5:AC903,Consolidado!$AC903,Consolidado!$D$5:D903,"*"&amp;I$3&amp;"*")=1,1,0),0))</f>
        <v>0</v>
      </c>
      <c r="J903" s="0" t="n">
        <f aca="false">IF(OR(J$3="",Consolidado!$D903=""),0,IF(ISNUMBER(SEARCH(J$3,Consolidado!$D903)),IF(COUNTIFS(Consolidado!$AC$5:AC903,Consolidado!$AC903,Consolidado!$D$5:D903,"*"&amp;J$3&amp;"*")=1,1,0),0))</f>
        <v>0</v>
      </c>
      <c r="K903" s="0" t="n">
        <f aca="false">IF(OR(K$3="",Consolidado!$D903=""),0,IF(ISNUMBER(SEARCH(K$3,Consolidado!$D903)),IF(COUNTIFS(Consolidado!$AC$5:AC903,Consolidado!$AC903,Consolidado!$D$5:D903,"*"&amp;K$3&amp;"*")=1,1,0),0))</f>
        <v>0</v>
      </c>
      <c r="L903" s="0" t="n">
        <f aca="false">IF(OR(L$3="",Consolidado!$D903=""),0,IF(ISNUMBER(SEARCH(L$3,Consolidado!$D903)),IF(COUNTIFS(Consolidado!$AC$5:AC903,Consolidado!$AC903,Consolidado!$D$5:D903,"*"&amp;L$3&amp;"*")=1,1,0),0))</f>
        <v>0</v>
      </c>
      <c r="M903" s="0" t="n">
        <f aca="false">IF(OR(M$3="",Consolidado!$D903=""),0,IF(ISNUMBER(SEARCH(M$3,Consolidado!$D903)),IF(COUNTIFS(Consolidado!$AC$5:AC903,Consolidado!$AC903,Consolidado!$D$5:D903,"*"&amp;M$3&amp;"*")=1,1,0),0))</f>
        <v>0</v>
      </c>
      <c r="N903" s="0" t="n">
        <f aca="false">IF(OR(N$3="",Consolidado!$D903=""),0,IF(ISNUMBER(SEARCH(N$3,Consolidado!$D903)),IF(COUNTIFS(Consolidado!$AC$5:AC903,Consolidado!$AC903,Consolidado!$D$5:D903,"*"&amp;N$3&amp;"*")=1,1,0),0))</f>
        <v>0</v>
      </c>
      <c r="O903" s="0" t="n">
        <f aca="false">IF(OR(O$3="",Consolidado!$D903=""),0,IF(ISNUMBER(SEARCH(O$3,Consolidado!$D903)),IF(COUNTIFS(Consolidado!$AC$5:AC903,Consolidado!$AC903,Consolidado!$D$5:D903,"*"&amp;O$3&amp;"*")=1,1,0),0))</f>
        <v>0</v>
      </c>
      <c r="P903" s="0" t="n">
        <f aca="false">IF(OR(P$3="",Consolidado!$D903=""),0,IF(ISNUMBER(SEARCH(P$3,Consolidado!$D903)),IF(COUNTIFS(Consolidado!$AC$5:AC903,Consolidado!$AC903,Consolidado!$D$5:D903,"*"&amp;P$3&amp;"*")=1,1,0),0))</f>
        <v>0</v>
      </c>
      <c r="Q903" s="0" t="n">
        <f aca="false">IF(OR(Q$3="",Consolidado!$D903=""),0,IF(ISNUMBER(SEARCH(Q$3,Consolidado!$D903)),IF(COUNTIFS(Consolidado!$AC$5:AC903,Consolidado!$AC903,Consolidado!$D$5:D903,"*"&amp;Q$3&amp;"*")=1,1,0),0))</f>
        <v>0</v>
      </c>
      <c r="R903" s="0" t="n">
        <f aca="false">IF(OR(R$3="",Consolidado!$D903=""),0,IF(ISNUMBER(SEARCH(R$3,Consolidado!$D903)),IF(COUNTIFS(Consolidado!$AC$5:AC903,Consolidado!$AC903,Consolidado!$D$5:D903,"*"&amp;R$3&amp;"*")=1,1,0),0))</f>
        <v>0</v>
      </c>
      <c r="S903" s="0" t="n">
        <f aca="false">IF(OR(S$3="",Consolidado!$D903=""),0,IF(ISNUMBER(SEARCH(S$3,Consolidado!$D903)),IF(COUNTIFS(Consolidado!$AC$5:AC903,Consolidado!$AC903,Consolidado!$D$5:D903,"*"&amp;S$3&amp;"*")=1,1,0),0))</f>
        <v>0</v>
      </c>
      <c r="T903" s="0" t="n">
        <f aca="false">IF(OR(T$3="",Consolidado!$D903=""),0,IF(ISNUMBER(SEARCH(T$3,Consolidado!$D903)),IF(COUNTIFS(Consolidado!$AC$5:AC903,Consolidado!$AC903,Consolidado!$D$5:D903,"*"&amp;T$3&amp;"*")=1,1,0),0))</f>
        <v>0</v>
      </c>
      <c r="U903" s="0" t="n">
        <f aca="false">IF(OR(U$3="",Consolidado!$D903=""),0,IF(ISNUMBER(SEARCH(U$3,Consolidado!$D903)),IF(COUNTIFS(Consolidado!$AC$5:AC903,Consolidado!$AC903,Consolidado!$D$5:D903,"*"&amp;U$3&amp;"*")=1,1,0),0))</f>
        <v>0</v>
      </c>
      <c r="V903" s="0" t="n">
        <f aca="false">IF(OR(V$3="",Consolidado!$D903=""),0,IF(ISNUMBER(SEARCH(V$3,Consolidado!$D903)),IF(COUNTIFS(Consolidado!$AC$5:AC903,Consolidado!$AC903,Consolidado!$D$5:D903,"*"&amp;V$3&amp;"*")=1,1,0),0))</f>
        <v>0</v>
      </c>
      <c r="W903" s="0" t="n">
        <f aca="false">IF(OR(W$3="",Consolidado!$D903=""),0,IF(ISNUMBER(SEARCH(W$3,Consolidado!$D903)),IF(COUNTIFS(Consolidado!$AC$5:AC903,Consolidado!$AC903,Consolidado!$D$5:D903,"*"&amp;W$3&amp;"*")=1,1,0),0))</f>
        <v>0</v>
      </c>
      <c r="X903" s="0" t="n">
        <f aca="false">IF(OR(X$3="",Consolidado!$D903=""),0,IF(ISNUMBER(SEARCH(X$3,Consolidado!$D903)),IF(COUNTIFS(Consolidado!$AC$5:AC903,Consolidado!$AC903,Consolidado!$D$5:D903,"*"&amp;X$3&amp;"*")=1,1,0),0))</f>
        <v>0</v>
      </c>
      <c r="Y903" s="0" t="n">
        <f aca="false">IF(OR(Y$3="",Consolidado!$D903=""),0,IF(ISNUMBER(SEARCH(Y$3,Consolidado!$D903)),IF(COUNTIFS(Consolidado!$AC$5:AC903,Consolidado!$AC903,Consolidado!$D$5:D903,"*"&amp;Y$3&amp;"*")=1,1,0),0))</f>
        <v>0</v>
      </c>
      <c r="Z903" s="0" t="n">
        <f aca="false">IF(OR(Z$3="",Consolidado!$D903=""),0,IF(ISNUMBER(SEARCH(Z$3,Consolidado!$D903)),IF(COUNTIFS(Consolidado!$AC$5:AC903,Consolidado!$AC903,Consolidado!$D$5:D903,"*"&amp;Z$3&amp;"*")=1,1,0),0))</f>
        <v>0</v>
      </c>
      <c r="AA903" s="0" t="n">
        <f aca="false">IF(OR(AA$3="",Consolidado!$D903=""),0,IF(ISNUMBER(SEARCH(AA$3,Consolidado!$D903)),IF(COUNTIFS(Consolidado!$AC$5:AC903,Consolidado!$AC903,Consolidado!$D$5:D903,"*"&amp;AA$3&amp;"*")=1,1,0),0))</f>
        <v>0</v>
      </c>
      <c r="AB903" s="0" t="n">
        <f aca="false">IF(OR(AB$3="",Consolidado!$D903=""),0,IF(ISNUMBER(SEARCH(AB$3,Consolidado!$D903)),IF(COUNTIFS(Consolidado!$AC$5:AC903,Consolidado!$AC903,Consolidado!$D$5:D903,"*"&amp;AB$3&amp;"*")=1,1,0),0))</f>
        <v>0</v>
      </c>
      <c r="AC903" s="0" t="n">
        <f aca="false">IF(OR(AC$3="",Consolidado!$D903=""),0,IF(ISNUMBER(SEARCH(AC$3,Consolidado!$D903)),IF(COUNTIFS(Consolidado!$AC$5:AC903,Consolidado!$AC903,Consolidado!$D$5:D903,"*"&amp;AC$3&amp;"*")=1,1,0),0))</f>
        <v>0</v>
      </c>
      <c r="AD903" s="0" t="n">
        <f aca="false">IF(OR(AD$3="",Consolidado!$D903=""),0,IF(ISNUMBER(SEARCH(AD$3,Consolidado!$D903)),IF(COUNTIFS(Consolidado!$AC$5:AC903,Consolidado!$AC903,Consolidado!$D$5:D903,"*"&amp;AD$3&amp;"*")=1,1,0),0))</f>
        <v>0</v>
      </c>
      <c r="AE903" s="0" t="n">
        <f aca="false">IF(OR(AE$3="",Consolidado!$D903=""),0,IF(ISNUMBER(SEARCH(AE$3,Consolidado!$D903)),IF(COUNTIFS(Consolidado!$AC$5:AC903,Consolidado!$AC903,Consolidado!$D$5:D903,"*"&amp;AE$3&amp;"*")=1,1,0),0))</f>
        <v>0</v>
      </c>
      <c r="AF903" s="0" t="n">
        <f aca="false">IF(OR(AF$3="",Consolidado!$D903=""),0,IF(ISNUMBER(SEARCH(AF$3,Consolidado!$D903)),IF(COUNTIFS(Consolidado!$AC$5:AC903,Consolidado!$AC903,Consolidado!$D$5:D903,"*"&amp;AF$3&amp;"*")=1,1,0),0))</f>
        <v>0</v>
      </c>
      <c r="AG903" s="0" t="n">
        <f aca="false">IF(OR(AG$3="",Consolidado!$D903=""),0,IF(ISNUMBER(SEARCH(AG$3,Consolidado!$D903)),IF(COUNTIFS(Consolidado!$AC$5:AC903,Consolidado!$AC903,Consolidado!$D$5:D903,"*"&amp;AG$3&amp;"*")=1,1,0),0))</f>
        <v>0</v>
      </c>
      <c r="AH903" s="0" t="n">
        <f aca="false">IF(OR(AH$3="",Consolidado!$D903=""),0,IF(ISNUMBER(SEARCH(AH$3,Consolidado!$D903)),IF(COUNTIFS(Consolidado!$AC$5:AC903,Consolidado!$AC903,Consolidado!$D$5:D903,"*"&amp;AH$3&amp;"*")=1,1,0),0))</f>
        <v>0</v>
      </c>
      <c r="AI903" s="0" t="n">
        <f aca="false">IF(OR(AI$3="",Consolidado!$D903=""),0,IF(ISNUMBER(SEARCH(AI$3,Consolidado!$D903)),IF(COUNTIFS(Consolidado!$AC$5:AC903,Consolidado!$AC903,Consolidado!$D$5:D903,"*"&amp;AI$3&amp;"*")=1,1,0),0))</f>
        <v>0</v>
      </c>
      <c r="AJ903" s="0" t="n">
        <f aca="false">IF(OR(AJ$3="",Consolidado!$D903=""),0,IF(ISNUMBER(SEARCH(AJ$3,Consolidado!$D903)),IF(COUNTIFS(Consolidado!$AC$5:AC903,Consolidado!$AC903,Consolidado!$D$5:D903,"*"&amp;AJ$3&amp;"*")=1,1,0),0))</f>
        <v>0</v>
      </c>
      <c r="AK903" s="0" t="n">
        <f aca="false">IF(OR(AK$3="",Consolidado!$D903=""),0,IF(ISNUMBER(SEARCH(AK$3,Consolidado!$D903)),IF(COUNTIFS(Consolidado!$AC$5:AC903,Consolidado!$AC903,Consolidado!$D$5:D903,"*"&amp;AK$3&amp;"*")=1,1,0),0))</f>
        <v>0</v>
      </c>
      <c r="AL903" s="0" t="n">
        <f aca="false">IF(OR(AL$3="",Consolidado!$D903=""),0,IF(ISNUMBER(SEARCH(AL$3,Consolidado!$D903)),IF(COUNTIFS(Consolidado!$AC$5:AC903,Consolidado!$AC903,Consolidado!$D$5:D903,"*"&amp;AL$3&amp;"*")=1,1,0),0))</f>
        <v>0</v>
      </c>
      <c r="AM903" s="0" t="n">
        <f aca="false">IF(OR(AM$3="",Consolidado!$D903=""),0,IF(ISNUMBER(SEARCH(AM$3,Consolidado!$D903)),IF(COUNTIFS(Consolidado!$AC$5:AC903,Consolidado!$AC903,Consolidado!$D$5:D903,"*"&amp;AM$3&amp;"*")=1,1,0),0))</f>
        <v>0</v>
      </c>
      <c r="AN903" s="0" t="n">
        <f aca="false">IF(OR(AN$3="",Consolidado!$D903=""),0,IF(ISNUMBER(SEARCH(AN$3,Consolidado!$D903)),IF(COUNTIFS(Consolidado!$AC$5:AC903,Consolidado!$AC903,Consolidado!$D$5:D903,"*"&amp;AN$3&amp;"*")=1,1,0),0))</f>
        <v>0</v>
      </c>
      <c r="AO903" s="0" t="n">
        <f aca="false">IF(OR(AO$3="",Consolidado!$D903=""),0,IF(ISNUMBER(SEARCH(AO$3,Consolidado!$D903)),IF(COUNTIFS(Consolidado!$AC$5:AC903,Consolidado!$AC903,Consolidado!$D$5:D903,"*"&amp;AO$3&amp;"*")=1,1,0),0))</f>
        <v>0</v>
      </c>
    </row>
    <row r="904" customFormat="false" ht="15" hidden="false" customHeight="false" outlineLevel="0" collapsed="false">
      <c r="B904" s="0" t="n">
        <f aca="false">IF(OR(B$3="",Consolidado!$D904=""),0,IF(ISNUMBER(SEARCH(B$3,Consolidado!$D904)),IF(COUNTIFS(Consolidado!$AC$5:AC904,Consolidado!$AC904,Consolidado!$D$5:D904,"*"&amp;B$3&amp;"*")=1,1,0),0))</f>
        <v>0</v>
      </c>
      <c r="C904" s="0" t="n">
        <f aca="false">IF(OR(C$3="",Consolidado!$D904=""),0,IF(ISNUMBER(SEARCH(C$3,Consolidado!$D904)),IF(COUNTIFS(Consolidado!$AC$5:AC904,Consolidado!$AC904,Consolidado!$D$5:D904,"*"&amp;C$3&amp;"*")=1,1,0),0))</f>
        <v>0</v>
      </c>
      <c r="D904" s="0" t="n">
        <f aca="false">IF(OR(D$3="",Consolidado!$D904=""),0,IF(ISNUMBER(SEARCH(D$3,Consolidado!$D904)),IF(COUNTIFS(Consolidado!$AC$5:AC904,Consolidado!$AC904,Consolidado!$D$5:D904,"*"&amp;D$3&amp;"*")=1,1,0),0))</f>
        <v>0</v>
      </c>
      <c r="E904" s="0" t="n">
        <f aca="false">IF(OR(E$3="",Consolidado!$D904=""),0,IF(ISNUMBER(SEARCH(E$3,Consolidado!$D904)),IF(COUNTIFS(Consolidado!$AC$5:AC904,Consolidado!$AC904,Consolidado!$D$5:D904,"*"&amp;E$3&amp;"*")=1,1,0),0))</f>
        <v>0</v>
      </c>
      <c r="F904" s="0" t="n">
        <f aca="false">IF(OR(F$3="",Consolidado!$D904=""),0,IF(ISNUMBER(SEARCH(F$3,Consolidado!$D904)),IF(COUNTIFS(Consolidado!$AC$5:AC904,Consolidado!$AC904,Consolidado!$D$5:D904,"*"&amp;F$3&amp;"*")=1,1,0),0))</f>
        <v>0</v>
      </c>
      <c r="G904" s="0" t="n">
        <f aca="false">IF(OR(G$3="",Consolidado!$D904=""),0,IF(ISNUMBER(SEARCH(G$3,Consolidado!$D904)),IF(COUNTIFS(Consolidado!$AC$5:AC904,Consolidado!$AC904,Consolidado!$D$5:D904,"*"&amp;G$3&amp;"*")=1,1,0),0))</f>
        <v>0</v>
      </c>
      <c r="H904" s="0" t="n">
        <f aca="false">IF(OR(H$3="",Consolidado!$D904=""),0,IF(ISNUMBER(SEARCH(H$3,Consolidado!$D904)),IF(COUNTIFS(Consolidado!$AC$5:AC904,Consolidado!$AC904,Consolidado!$D$5:D904,"*"&amp;H$3&amp;"*")=1,1,0),0))</f>
        <v>0</v>
      </c>
      <c r="I904" s="0" t="n">
        <f aca="false">IF(OR(I$3="",Consolidado!$D904=""),0,IF(ISNUMBER(SEARCH(I$3,Consolidado!$D904)),IF(COUNTIFS(Consolidado!$AC$5:AC904,Consolidado!$AC904,Consolidado!$D$5:D904,"*"&amp;I$3&amp;"*")=1,1,0),0))</f>
        <v>0</v>
      </c>
      <c r="J904" s="0" t="n">
        <f aca="false">IF(OR(J$3="",Consolidado!$D904=""),0,IF(ISNUMBER(SEARCH(J$3,Consolidado!$D904)),IF(COUNTIFS(Consolidado!$AC$5:AC904,Consolidado!$AC904,Consolidado!$D$5:D904,"*"&amp;J$3&amp;"*")=1,1,0),0))</f>
        <v>0</v>
      </c>
      <c r="K904" s="0" t="n">
        <f aca="false">IF(OR(K$3="",Consolidado!$D904=""),0,IF(ISNUMBER(SEARCH(K$3,Consolidado!$D904)),IF(COUNTIFS(Consolidado!$AC$5:AC904,Consolidado!$AC904,Consolidado!$D$5:D904,"*"&amp;K$3&amp;"*")=1,1,0),0))</f>
        <v>0</v>
      </c>
      <c r="L904" s="0" t="n">
        <f aca="false">IF(OR(L$3="",Consolidado!$D904=""),0,IF(ISNUMBER(SEARCH(L$3,Consolidado!$D904)),IF(COUNTIFS(Consolidado!$AC$5:AC904,Consolidado!$AC904,Consolidado!$D$5:D904,"*"&amp;L$3&amp;"*")=1,1,0),0))</f>
        <v>0</v>
      </c>
      <c r="M904" s="0" t="n">
        <f aca="false">IF(OR(M$3="",Consolidado!$D904=""),0,IF(ISNUMBER(SEARCH(M$3,Consolidado!$D904)),IF(COUNTIFS(Consolidado!$AC$5:AC904,Consolidado!$AC904,Consolidado!$D$5:D904,"*"&amp;M$3&amp;"*")=1,1,0),0))</f>
        <v>0</v>
      </c>
      <c r="N904" s="0" t="n">
        <f aca="false">IF(OR(N$3="",Consolidado!$D904=""),0,IF(ISNUMBER(SEARCH(N$3,Consolidado!$D904)),IF(COUNTIFS(Consolidado!$AC$5:AC904,Consolidado!$AC904,Consolidado!$D$5:D904,"*"&amp;N$3&amp;"*")=1,1,0),0))</f>
        <v>0</v>
      </c>
      <c r="O904" s="0" t="n">
        <f aca="false">IF(OR(O$3="",Consolidado!$D904=""),0,IF(ISNUMBER(SEARCH(O$3,Consolidado!$D904)),IF(COUNTIFS(Consolidado!$AC$5:AC904,Consolidado!$AC904,Consolidado!$D$5:D904,"*"&amp;O$3&amp;"*")=1,1,0),0))</f>
        <v>0</v>
      </c>
      <c r="P904" s="0" t="n">
        <f aca="false">IF(OR(P$3="",Consolidado!$D904=""),0,IF(ISNUMBER(SEARCH(P$3,Consolidado!$D904)),IF(COUNTIFS(Consolidado!$AC$5:AC904,Consolidado!$AC904,Consolidado!$D$5:D904,"*"&amp;P$3&amp;"*")=1,1,0),0))</f>
        <v>0</v>
      </c>
      <c r="Q904" s="0" t="n">
        <f aca="false">IF(OR(Q$3="",Consolidado!$D904=""),0,IF(ISNUMBER(SEARCH(Q$3,Consolidado!$D904)),IF(COUNTIFS(Consolidado!$AC$5:AC904,Consolidado!$AC904,Consolidado!$D$5:D904,"*"&amp;Q$3&amp;"*")=1,1,0),0))</f>
        <v>0</v>
      </c>
      <c r="R904" s="0" t="n">
        <f aca="false">IF(OR(R$3="",Consolidado!$D904=""),0,IF(ISNUMBER(SEARCH(R$3,Consolidado!$D904)),IF(COUNTIFS(Consolidado!$AC$5:AC904,Consolidado!$AC904,Consolidado!$D$5:D904,"*"&amp;R$3&amp;"*")=1,1,0),0))</f>
        <v>0</v>
      </c>
      <c r="S904" s="0" t="n">
        <f aca="false">IF(OR(S$3="",Consolidado!$D904=""),0,IF(ISNUMBER(SEARCH(S$3,Consolidado!$D904)),IF(COUNTIFS(Consolidado!$AC$5:AC904,Consolidado!$AC904,Consolidado!$D$5:D904,"*"&amp;S$3&amp;"*")=1,1,0),0))</f>
        <v>0</v>
      </c>
      <c r="T904" s="0" t="n">
        <f aca="false">IF(OR(T$3="",Consolidado!$D904=""),0,IF(ISNUMBER(SEARCH(T$3,Consolidado!$D904)),IF(COUNTIFS(Consolidado!$AC$5:AC904,Consolidado!$AC904,Consolidado!$D$5:D904,"*"&amp;T$3&amp;"*")=1,1,0),0))</f>
        <v>0</v>
      </c>
      <c r="U904" s="0" t="n">
        <f aca="false">IF(OR(U$3="",Consolidado!$D904=""),0,IF(ISNUMBER(SEARCH(U$3,Consolidado!$D904)),IF(COUNTIFS(Consolidado!$AC$5:AC904,Consolidado!$AC904,Consolidado!$D$5:D904,"*"&amp;U$3&amp;"*")=1,1,0),0))</f>
        <v>0</v>
      </c>
      <c r="V904" s="0" t="n">
        <f aca="false">IF(OR(V$3="",Consolidado!$D904=""),0,IF(ISNUMBER(SEARCH(V$3,Consolidado!$D904)),IF(COUNTIFS(Consolidado!$AC$5:AC904,Consolidado!$AC904,Consolidado!$D$5:D904,"*"&amp;V$3&amp;"*")=1,1,0),0))</f>
        <v>0</v>
      </c>
      <c r="W904" s="0" t="n">
        <f aca="false">IF(OR(W$3="",Consolidado!$D904=""),0,IF(ISNUMBER(SEARCH(W$3,Consolidado!$D904)),IF(COUNTIFS(Consolidado!$AC$5:AC904,Consolidado!$AC904,Consolidado!$D$5:D904,"*"&amp;W$3&amp;"*")=1,1,0),0))</f>
        <v>0</v>
      </c>
      <c r="X904" s="0" t="n">
        <f aca="false">IF(OR(X$3="",Consolidado!$D904=""),0,IF(ISNUMBER(SEARCH(X$3,Consolidado!$D904)),IF(COUNTIFS(Consolidado!$AC$5:AC904,Consolidado!$AC904,Consolidado!$D$5:D904,"*"&amp;X$3&amp;"*")=1,1,0),0))</f>
        <v>0</v>
      </c>
      <c r="Y904" s="0" t="n">
        <f aca="false">IF(OR(Y$3="",Consolidado!$D904=""),0,IF(ISNUMBER(SEARCH(Y$3,Consolidado!$D904)),IF(COUNTIFS(Consolidado!$AC$5:AC904,Consolidado!$AC904,Consolidado!$D$5:D904,"*"&amp;Y$3&amp;"*")=1,1,0),0))</f>
        <v>0</v>
      </c>
      <c r="Z904" s="0" t="n">
        <f aca="false">IF(OR(Z$3="",Consolidado!$D904=""),0,IF(ISNUMBER(SEARCH(Z$3,Consolidado!$D904)),IF(COUNTIFS(Consolidado!$AC$5:AC904,Consolidado!$AC904,Consolidado!$D$5:D904,"*"&amp;Z$3&amp;"*")=1,1,0),0))</f>
        <v>0</v>
      </c>
      <c r="AA904" s="0" t="n">
        <f aca="false">IF(OR(AA$3="",Consolidado!$D904=""),0,IF(ISNUMBER(SEARCH(AA$3,Consolidado!$D904)),IF(COUNTIFS(Consolidado!$AC$5:AC904,Consolidado!$AC904,Consolidado!$D$5:D904,"*"&amp;AA$3&amp;"*")=1,1,0),0))</f>
        <v>0</v>
      </c>
      <c r="AB904" s="0" t="n">
        <f aca="false">IF(OR(AB$3="",Consolidado!$D904=""),0,IF(ISNUMBER(SEARCH(AB$3,Consolidado!$D904)),IF(COUNTIFS(Consolidado!$AC$5:AC904,Consolidado!$AC904,Consolidado!$D$5:D904,"*"&amp;AB$3&amp;"*")=1,1,0),0))</f>
        <v>0</v>
      </c>
      <c r="AC904" s="0" t="n">
        <f aca="false">IF(OR(AC$3="",Consolidado!$D904=""),0,IF(ISNUMBER(SEARCH(AC$3,Consolidado!$D904)),IF(COUNTIFS(Consolidado!$AC$5:AC904,Consolidado!$AC904,Consolidado!$D$5:D904,"*"&amp;AC$3&amp;"*")=1,1,0),0))</f>
        <v>0</v>
      </c>
      <c r="AD904" s="0" t="n">
        <f aca="false">IF(OR(AD$3="",Consolidado!$D904=""),0,IF(ISNUMBER(SEARCH(AD$3,Consolidado!$D904)),IF(COUNTIFS(Consolidado!$AC$5:AC904,Consolidado!$AC904,Consolidado!$D$5:D904,"*"&amp;AD$3&amp;"*")=1,1,0),0))</f>
        <v>0</v>
      </c>
      <c r="AE904" s="0" t="n">
        <f aca="false">IF(OR(AE$3="",Consolidado!$D904=""),0,IF(ISNUMBER(SEARCH(AE$3,Consolidado!$D904)),IF(COUNTIFS(Consolidado!$AC$5:AC904,Consolidado!$AC904,Consolidado!$D$5:D904,"*"&amp;AE$3&amp;"*")=1,1,0),0))</f>
        <v>0</v>
      </c>
      <c r="AF904" s="0" t="n">
        <f aca="false">IF(OR(AF$3="",Consolidado!$D904=""),0,IF(ISNUMBER(SEARCH(AF$3,Consolidado!$D904)),IF(COUNTIFS(Consolidado!$AC$5:AC904,Consolidado!$AC904,Consolidado!$D$5:D904,"*"&amp;AF$3&amp;"*")=1,1,0),0))</f>
        <v>0</v>
      </c>
      <c r="AG904" s="0" t="n">
        <f aca="false">IF(OR(AG$3="",Consolidado!$D904=""),0,IF(ISNUMBER(SEARCH(AG$3,Consolidado!$D904)),IF(COUNTIFS(Consolidado!$AC$5:AC904,Consolidado!$AC904,Consolidado!$D$5:D904,"*"&amp;AG$3&amp;"*")=1,1,0),0))</f>
        <v>0</v>
      </c>
      <c r="AH904" s="0" t="n">
        <f aca="false">IF(OR(AH$3="",Consolidado!$D904=""),0,IF(ISNUMBER(SEARCH(AH$3,Consolidado!$D904)),IF(COUNTIFS(Consolidado!$AC$5:AC904,Consolidado!$AC904,Consolidado!$D$5:D904,"*"&amp;AH$3&amp;"*")=1,1,0),0))</f>
        <v>0</v>
      </c>
      <c r="AI904" s="0" t="n">
        <f aca="false">IF(OR(AI$3="",Consolidado!$D904=""),0,IF(ISNUMBER(SEARCH(AI$3,Consolidado!$D904)),IF(COUNTIFS(Consolidado!$AC$5:AC904,Consolidado!$AC904,Consolidado!$D$5:D904,"*"&amp;AI$3&amp;"*")=1,1,0),0))</f>
        <v>0</v>
      </c>
      <c r="AJ904" s="0" t="n">
        <f aca="false">IF(OR(AJ$3="",Consolidado!$D904=""),0,IF(ISNUMBER(SEARCH(AJ$3,Consolidado!$D904)),IF(COUNTIFS(Consolidado!$AC$5:AC904,Consolidado!$AC904,Consolidado!$D$5:D904,"*"&amp;AJ$3&amp;"*")=1,1,0),0))</f>
        <v>0</v>
      </c>
      <c r="AK904" s="0" t="n">
        <f aca="false">IF(OR(AK$3="",Consolidado!$D904=""),0,IF(ISNUMBER(SEARCH(AK$3,Consolidado!$D904)),IF(COUNTIFS(Consolidado!$AC$5:AC904,Consolidado!$AC904,Consolidado!$D$5:D904,"*"&amp;AK$3&amp;"*")=1,1,0),0))</f>
        <v>0</v>
      </c>
      <c r="AL904" s="0" t="n">
        <f aca="false">IF(OR(AL$3="",Consolidado!$D904=""),0,IF(ISNUMBER(SEARCH(AL$3,Consolidado!$D904)),IF(COUNTIFS(Consolidado!$AC$5:AC904,Consolidado!$AC904,Consolidado!$D$5:D904,"*"&amp;AL$3&amp;"*")=1,1,0),0))</f>
        <v>0</v>
      </c>
      <c r="AM904" s="0" t="n">
        <f aca="false">IF(OR(AM$3="",Consolidado!$D904=""),0,IF(ISNUMBER(SEARCH(AM$3,Consolidado!$D904)),IF(COUNTIFS(Consolidado!$AC$5:AC904,Consolidado!$AC904,Consolidado!$D$5:D904,"*"&amp;AM$3&amp;"*")=1,1,0),0))</f>
        <v>0</v>
      </c>
      <c r="AN904" s="0" t="n">
        <f aca="false">IF(OR(AN$3="",Consolidado!$D904=""),0,IF(ISNUMBER(SEARCH(AN$3,Consolidado!$D904)),IF(COUNTIFS(Consolidado!$AC$5:AC904,Consolidado!$AC904,Consolidado!$D$5:D904,"*"&amp;AN$3&amp;"*")=1,1,0),0))</f>
        <v>0</v>
      </c>
      <c r="AO904" s="0" t="n">
        <f aca="false">IF(OR(AO$3="",Consolidado!$D904=""),0,IF(ISNUMBER(SEARCH(AO$3,Consolidado!$D904)),IF(COUNTIFS(Consolidado!$AC$5:AC904,Consolidado!$AC904,Consolidado!$D$5:D904,"*"&amp;AO$3&amp;"*")=1,1,0),0))</f>
        <v>0</v>
      </c>
    </row>
    <row r="905" customFormat="false" ht="15" hidden="false" customHeight="false" outlineLevel="0" collapsed="false">
      <c r="B905" s="0" t="n">
        <f aca="false">IF(OR(B$3="",Consolidado!$D905=""),0,IF(ISNUMBER(SEARCH(B$3,Consolidado!$D905)),IF(COUNTIFS(Consolidado!$AC$5:AC905,Consolidado!$AC905,Consolidado!$D$5:D905,"*"&amp;B$3&amp;"*")=1,1,0),0))</f>
        <v>0</v>
      </c>
      <c r="C905" s="0" t="n">
        <f aca="false">IF(OR(C$3="",Consolidado!$D905=""),0,IF(ISNUMBER(SEARCH(C$3,Consolidado!$D905)),IF(COUNTIFS(Consolidado!$AC$5:AC905,Consolidado!$AC905,Consolidado!$D$5:D905,"*"&amp;C$3&amp;"*")=1,1,0),0))</f>
        <v>0</v>
      </c>
      <c r="D905" s="0" t="n">
        <f aca="false">IF(OR(D$3="",Consolidado!$D905=""),0,IF(ISNUMBER(SEARCH(D$3,Consolidado!$D905)),IF(COUNTIFS(Consolidado!$AC$5:AC905,Consolidado!$AC905,Consolidado!$D$5:D905,"*"&amp;D$3&amp;"*")=1,1,0),0))</f>
        <v>0</v>
      </c>
      <c r="E905" s="0" t="n">
        <f aca="false">IF(OR(E$3="",Consolidado!$D905=""),0,IF(ISNUMBER(SEARCH(E$3,Consolidado!$D905)),IF(COUNTIFS(Consolidado!$AC$5:AC905,Consolidado!$AC905,Consolidado!$D$5:D905,"*"&amp;E$3&amp;"*")=1,1,0),0))</f>
        <v>0</v>
      </c>
      <c r="F905" s="0" t="n">
        <f aca="false">IF(OR(F$3="",Consolidado!$D905=""),0,IF(ISNUMBER(SEARCH(F$3,Consolidado!$D905)),IF(COUNTIFS(Consolidado!$AC$5:AC905,Consolidado!$AC905,Consolidado!$D$5:D905,"*"&amp;F$3&amp;"*")=1,1,0),0))</f>
        <v>0</v>
      </c>
      <c r="G905" s="0" t="n">
        <f aca="false">IF(OR(G$3="",Consolidado!$D905=""),0,IF(ISNUMBER(SEARCH(G$3,Consolidado!$D905)),IF(COUNTIFS(Consolidado!$AC$5:AC905,Consolidado!$AC905,Consolidado!$D$5:D905,"*"&amp;G$3&amp;"*")=1,1,0),0))</f>
        <v>0</v>
      </c>
      <c r="H905" s="0" t="n">
        <f aca="false">IF(OR(H$3="",Consolidado!$D905=""),0,IF(ISNUMBER(SEARCH(H$3,Consolidado!$D905)),IF(COUNTIFS(Consolidado!$AC$5:AC905,Consolidado!$AC905,Consolidado!$D$5:D905,"*"&amp;H$3&amp;"*")=1,1,0),0))</f>
        <v>0</v>
      </c>
      <c r="I905" s="0" t="n">
        <f aca="false">IF(OR(I$3="",Consolidado!$D905=""),0,IF(ISNUMBER(SEARCH(I$3,Consolidado!$D905)),IF(COUNTIFS(Consolidado!$AC$5:AC905,Consolidado!$AC905,Consolidado!$D$5:D905,"*"&amp;I$3&amp;"*")=1,1,0),0))</f>
        <v>0</v>
      </c>
      <c r="J905" s="0" t="n">
        <f aca="false">IF(OR(J$3="",Consolidado!$D905=""),0,IF(ISNUMBER(SEARCH(J$3,Consolidado!$D905)),IF(COUNTIFS(Consolidado!$AC$5:AC905,Consolidado!$AC905,Consolidado!$D$5:D905,"*"&amp;J$3&amp;"*")=1,1,0),0))</f>
        <v>0</v>
      </c>
      <c r="K905" s="0" t="n">
        <f aca="false">IF(OR(K$3="",Consolidado!$D905=""),0,IF(ISNUMBER(SEARCH(K$3,Consolidado!$D905)),IF(COUNTIFS(Consolidado!$AC$5:AC905,Consolidado!$AC905,Consolidado!$D$5:D905,"*"&amp;K$3&amp;"*")=1,1,0),0))</f>
        <v>0</v>
      </c>
      <c r="L905" s="0" t="n">
        <f aca="false">IF(OR(L$3="",Consolidado!$D905=""),0,IF(ISNUMBER(SEARCH(L$3,Consolidado!$D905)),IF(COUNTIFS(Consolidado!$AC$5:AC905,Consolidado!$AC905,Consolidado!$D$5:D905,"*"&amp;L$3&amp;"*")=1,1,0),0))</f>
        <v>0</v>
      </c>
      <c r="M905" s="0" t="n">
        <f aca="false">IF(OR(M$3="",Consolidado!$D905=""),0,IF(ISNUMBER(SEARCH(M$3,Consolidado!$D905)),IF(COUNTIFS(Consolidado!$AC$5:AC905,Consolidado!$AC905,Consolidado!$D$5:D905,"*"&amp;M$3&amp;"*")=1,1,0),0))</f>
        <v>0</v>
      </c>
      <c r="N905" s="0" t="n">
        <f aca="false">IF(OR(N$3="",Consolidado!$D905=""),0,IF(ISNUMBER(SEARCH(N$3,Consolidado!$D905)),IF(COUNTIFS(Consolidado!$AC$5:AC905,Consolidado!$AC905,Consolidado!$D$5:D905,"*"&amp;N$3&amp;"*")=1,1,0),0))</f>
        <v>0</v>
      </c>
      <c r="O905" s="0" t="n">
        <f aca="false">IF(OR(O$3="",Consolidado!$D905=""),0,IF(ISNUMBER(SEARCH(O$3,Consolidado!$D905)),IF(COUNTIFS(Consolidado!$AC$5:AC905,Consolidado!$AC905,Consolidado!$D$5:D905,"*"&amp;O$3&amp;"*")=1,1,0),0))</f>
        <v>0</v>
      </c>
      <c r="P905" s="0" t="n">
        <f aca="false">IF(OR(P$3="",Consolidado!$D905=""),0,IF(ISNUMBER(SEARCH(P$3,Consolidado!$D905)),IF(COUNTIFS(Consolidado!$AC$5:AC905,Consolidado!$AC905,Consolidado!$D$5:D905,"*"&amp;P$3&amp;"*")=1,1,0),0))</f>
        <v>0</v>
      </c>
      <c r="Q905" s="0" t="n">
        <f aca="false">IF(OR(Q$3="",Consolidado!$D905=""),0,IF(ISNUMBER(SEARCH(Q$3,Consolidado!$D905)),IF(COUNTIFS(Consolidado!$AC$5:AC905,Consolidado!$AC905,Consolidado!$D$5:D905,"*"&amp;Q$3&amp;"*")=1,1,0),0))</f>
        <v>0</v>
      </c>
      <c r="R905" s="0" t="n">
        <f aca="false">IF(OR(R$3="",Consolidado!$D905=""),0,IF(ISNUMBER(SEARCH(R$3,Consolidado!$D905)),IF(COUNTIFS(Consolidado!$AC$5:AC905,Consolidado!$AC905,Consolidado!$D$5:D905,"*"&amp;R$3&amp;"*")=1,1,0),0))</f>
        <v>0</v>
      </c>
      <c r="S905" s="0" t="n">
        <f aca="false">IF(OR(S$3="",Consolidado!$D905=""),0,IF(ISNUMBER(SEARCH(S$3,Consolidado!$D905)),IF(COUNTIFS(Consolidado!$AC$5:AC905,Consolidado!$AC905,Consolidado!$D$5:D905,"*"&amp;S$3&amp;"*")=1,1,0),0))</f>
        <v>0</v>
      </c>
      <c r="T905" s="0" t="n">
        <f aca="false">IF(OR(T$3="",Consolidado!$D905=""),0,IF(ISNUMBER(SEARCH(T$3,Consolidado!$D905)),IF(COUNTIFS(Consolidado!$AC$5:AC905,Consolidado!$AC905,Consolidado!$D$5:D905,"*"&amp;T$3&amp;"*")=1,1,0),0))</f>
        <v>0</v>
      </c>
      <c r="U905" s="0" t="n">
        <f aca="false">IF(OR(U$3="",Consolidado!$D905=""),0,IF(ISNUMBER(SEARCH(U$3,Consolidado!$D905)),IF(COUNTIFS(Consolidado!$AC$5:AC905,Consolidado!$AC905,Consolidado!$D$5:D905,"*"&amp;U$3&amp;"*")=1,1,0),0))</f>
        <v>0</v>
      </c>
      <c r="V905" s="0" t="n">
        <f aca="false">IF(OR(V$3="",Consolidado!$D905=""),0,IF(ISNUMBER(SEARCH(V$3,Consolidado!$D905)),IF(COUNTIFS(Consolidado!$AC$5:AC905,Consolidado!$AC905,Consolidado!$D$5:D905,"*"&amp;V$3&amp;"*")=1,1,0),0))</f>
        <v>0</v>
      </c>
      <c r="W905" s="0" t="n">
        <f aca="false">IF(OR(W$3="",Consolidado!$D905=""),0,IF(ISNUMBER(SEARCH(W$3,Consolidado!$D905)),IF(COUNTIFS(Consolidado!$AC$5:AC905,Consolidado!$AC905,Consolidado!$D$5:D905,"*"&amp;W$3&amp;"*")=1,1,0),0))</f>
        <v>0</v>
      </c>
      <c r="X905" s="0" t="n">
        <f aca="false">IF(OR(X$3="",Consolidado!$D905=""),0,IF(ISNUMBER(SEARCH(X$3,Consolidado!$D905)),IF(COUNTIFS(Consolidado!$AC$5:AC905,Consolidado!$AC905,Consolidado!$D$5:D905,"*"&amp;X$3&amp;"*")=1,1,0),0))</f>
        <v>0</v>
      </c>
      <c r="Y905" s="0" t="n">
        <f aca="false">IF(OR(Y$3="",Consolidado!$D905=""),0,IF(ISNUMBER(SEARCH(Y$3,Consolidado!$D905)),IF(COUNTIFS(Consolidado!$AC$5:AC905,Consolidado!$AC905,Consolidado!$D$5:D905,"*"&amp;Y$3&amp;"*")=1,1,0),0))</f>
        <v>0</v>
      </c>
      <c r="Z905" s="0" t="n">
        <f aca="false">IF(OR(Z$3="",Consolidado!$D905=""),0,IF(ISNUMBER(SEARCH(Z$3,Consolidado!$D905)),IF(COUNTIFS(Consolidado!$AC$5:AC905,Consolidado!$AC905,Consolidado!$D$5:D905,"*"&amp;Z$3&amp;"*")=1,1,0),0))</f>
        <v>0</v>
      </c>
      <c r="AA905" s="0" t="n">
        <f aca="false">IF(OR(AA$3="",Consolidado!$D905=""),0,IF(ISNUMBER(SEARCH(AA$3,Consolidado!$D905)),IF(COUNTIFS(Consolidado!$AC$5:AC905,Consolidado!$AC905,Consolidado!$D$5:D905,"*"&amp;AA$3&amp;"*")=1,1,0),0))</f>
        <v>0</v>
      </c>
      <c r="AB905" s="0" t="n">
        <f aca="false">IF(OR(AB$3="",Consolidado!$D905=""),0,IF(ISNUMBER(SEARCH(AB$3,Consolidado!$D905)),IF(COUNTIFS(Consolidado!$AC$5:AC905,Consolidado!$AC905,Consolidado!$D$5:D905,"*"&amp;AB$3&amp;"*")=1,1,0),0))</f>
        <v>0</v>
      </c>
      <c r="AC905" s="0" t="n">
        <f aca="false">IF(OR(AC$3="",Consolidado!$D905=""),0,IF(ISNUMBER(SEARCH(AC$3,Consolidado!$D905)),IF(COUNTIFS(Consolidado!$AC$5:AC905,Consolidado!$AC905,Consolidado!$D$5:D905,"*"&amp;AC$3&amp;"*")=1,1,0),0))</f>
        <v>0</v>
      </c>
      <c r="AD905" s="0" t="n">
        <f aca="false">IF(OR(AD$3="",Consolidado!$D905=""),0,IF(ISNUMBER(SEARCH(AD$3,Consolidado!$D905)),IF(COUNTIFS(Consolidado!$AC$5:AC905,Consolidado!$AC905,Consolidado!$D$5:D905,"*"&amp;AD$3&amp;"*")=1,1,0),0))</f>
        <v>0</v>
      </c>
      <c r="AE905" s="0" t="n">
        <f aca="false">IF(OR(AE$3="",Consolidado!$D905=""),0,IF(ISNUMBER(SEARCH(AE$3,Consolidado!$D905)),IF(COUNTIFS(Consolidado!$AC$5:AC905,Consolidado!$AC905,Consolidado!$D$5:D905,"*"&amp;AE$3&amp;"*")=1,1,0),0))</f>
        <v>0</v>
      </c>
      <c r="AF905" s="0" t="n">
        <f aca="false">IF(OR(AF$3="",Consolidado!$D905=""),0,IF(ISNUMBER(SEARCH(AF$3,Consolidado!$D905)),IF(COUNTIFS(Consolidado!$AC$5:AC905,Consolidado!$AC905,Consolidado!$D$5:D905,"*"&amp;AF$3&amp;"*")=1,1,0),0))</f>
        <v>0</v>
      </c>
      <c r="AG905" s="0" t="n">
        <f aca="false">IF(OR(AG$3="",Consolidado!$D905=""),0,IF(ISNUMBER(SEARCH(AG$3,Consolidado!$D905)),IF(COUNTIFS(Consolidado!$AC$5:AC905,Consolidado!$AC905,Consolidado!$D$5:D905,"*"&amp;AG$3&amp;"*")=1,1,0),0))</f>
        <v>0</v>
      </c>
      <c r="AH905" s="0" t="n">
        <f aca="false">IF(OR(AH$3="",Consolidado!$D905=""),0,IF(ISNUMBER(SEARCH(AH$3,Consolidado!$D905)),IF(COUNTIFS(Consolidado!$AC$5:AC905,Consolidado!$AC905,Consolidado!$D$5:D905,"*"&amp;AH$3&amp;"*")=1,1,0),0))</f>
        <v>0</v>
      </c>
      <c r="AI905" s="0" t="n">
        <f aca="false">IF(OR(AI$3="",Consolidado!$D905=""),0,IF(ISNUMBER(SEARCH(AI$3,Consolidado!$D905)),IF(COUNTIFS(Consolidado!$AC$5:AC905,Consolidado!$AC905,Consolidado!$D$5:D905,"*"&amp;AI$3&amp;"*")=1,1,0),0))</f>
        <v>0</v>
      </c>
      <c r="AJ905" s="0" t="n">
        <f aca="false">IF(OR(AJ$3="",Consolidado!$D905=""),0,IF(ISNUMBER(SEARCH(AJ$3,Consolidado!$D905)),IF(COUNTIFS(Consolidado!$AC$5:AC905,Consolidado!$AC905,Consolidado!$D$5:D905,"*"&amp;AJ$3&amp;"*")=1,1,0),0))</f>
        <v>0</v>
      </c>
      <c r="AK905" s="0" t="n">
        <f aca="false">IF(OR(AK$3="",Consolidado!$D905=""),0,IF(ISNUMBER(SEARCH(AK$3,Consolidado!$D905)),IF(COUNTIFS(Consolidado!$AC$5:AC905,Consolidado!$AC905,Consolidado!$D$5:D905,"*"&amp;AK$3&amp;"*")=1,1,0),0))</f>
        <v>0</v>
      </c>
      <c r="AL905" s="0" t="n">
        <f aca="false">IF(OR(AL$3="",Consolidado!$D905=""),0,IF(ISNUMBER(SEARCH(AL$3,Consolidado!$D905)),IF(COUNTIFS(Consolidado!$AC$5:AC905,Consolidado!$AC905,Consolidado!$D$5:D905,"*"&amp;AL$3&amp;"*")=1,1,0),0))</f>
        <v>0</v>
      </c>
      <c r="AM905" s="0" t="n">
        <f aca="false">IF(OR(AM$3="",Consolidado!$D905=""),0,IF(ISNUMBER(SEARCH(AM$3,Consolidado!$D905)),IF(COUNTIFS(Consolidado!$AC$5:AC905,Consolidado!$AC905,Consolidado!$D$5:D905,"*"&amp;AM$3&amp;"*")=1,1,0),0))</f>
        <v>0</v>
      </c>
      <c r="AN905" s="0" t="n">
        <f aca="false">IF(OR(AN$3="",Consolidado!$D905=""),0,IF(ISNUMBER(SEARCH(AN$3,Consolidado!$D905)),IF(COUNTIFS(Consolidado!$AC$5:AC905,Consolidado!$AC905,Consolidado!$D$5:D905,"*"&amp;AN$3&amp;"*")=1,1,0),0))</f>
        <v>0</v>
      </c>
      <c r="AO905" s="0" t="n">
        <f aca="false">IF(OR(AO$3="",Consolidado!$D905=""),0,IF(ISNUMBER(SEARCH(AO$3,Consolidado!$D905)),IF(COUNTIFS(Consolidado!$AC$5:AC905,Consolidado!$AC905,Consolidado!$D$5:D905,"*"&amp;AO$3&amp;"*")=1,1,0),0))</f>
        <v>0</v>
      </c>
    </row>
    <row r="906" customFormat="false" ht="15" hidden="false" customHeight="false" outlineLevel="0" collapsed="false">
      <c r="B906" s="0" t="n">
        <f aca="false">IF(OR(B$3="",Consolidado!$D906=""),0,IF(ISNUMBER(SEARCH(B$3,Consolidado!$D906)),IF(COUNTIFS(Consolidado!$AC$5:AC906,Consolidado!$AC906,Consolidado!$D$5:D906,"*"&amp;B$3&amp;"*")=1,1,0),0))</f>
        <v>0</v>
      </c>
      <c r="C906" s="0" t="n">
        <f aca="false">IF(OR(C$3="",Consolidado!$D906=""),0,IF(ISNUMBER(SEARCH(C$3,Consolidado!$D906)),IF(COUNTIFS(Consolidado!$AC$5:AC906,Consolidado!$AC906,Consolidado!$D$5:D906,"*"&amp;C$3&amp;"*")=1,1,0),0))</f>
        <v>0</v>
      </c>
      <c r="D906" s="0" t="n">
        <f aca="false">IF(OR(D$3="",Consolidado!$D906=""),0,IF(ISNUMBER(SEARCH(D$3,Consolidado!$D906)),IF(COUNTIFS(Consolidado!$AC$5:AC906,Consolidado!$AC906,Consolidado!$D$5:D906,"*"&amp;D$3&amp;"*")=1,1,0),0))</f>
        <v>0</v>
      </c>
      <c r="E906" s="0" t="n">
        <f aca="false">IF(OR(E$3="",Consolidado!$D906=""),0,IF(ISNUMBER(SEARCH(E$3,Consolidado!$D906)),IF(COUNTIFS(Consolidado!$AC$5:AC906,Consolidado!$AC906,Consolidado!$D$5:D906,"*"&amp;E$3&amp;"*")=1,1,0),0))</f>
        <v>0</v>
      </c>
      <c r="F906" s="0" t="n">
        <f aca="false">IF(OR(F$3="",Consolidado!$D906=""),0,IF(ISNUMBER(SEARCH(F$3,Consolidado!$D906)),IF(COUNTIFS(Consolidado!$AC$5:AC906,Consolidado!$AC906,Consolidado!$D$5:D906,"*"&amp;F$3&amp;"*")=1,1,0),0))</f>
        <v>0</v>
      </c>
      <c r="G906" s="0" t="n">
        <f aca="false">IF(OR(G$3="",Consolidado!$D906=""),0,IF(ISNUMBER(SEARCH(G$3,Consolidado!$D906)),IF(COUNTIFS(Consolidado!$AC$5:AC906,Consolidado!$AC906,Consolidado!$D$5:D906,"*"&amp;G$3&amp;"*")=1,1,0),0))</f>
        <v>0</v>
      </c>
      <c r="H906" s="0" t="n">
        <f aca="false">IF(OR(H$3="",Consolidado!$D906=""),0,IF(ISNUMBER(SEARCH(H$3,Consolidado!$D906)),IF(COUNTIFS(Consolidado!$AC$5:AC906,Consolidado!$AC906,Consolidado!$D$5:D906,"*"&amp;H$3&amp;"*")=1,1,0),0))</f>
        <v>0</v>
      </c>
      <c r="I906" s="0" t="n">
        <f aca="false">IF(OR(I$3="",Consolidado!$D906=""),0,IF(ISNUMBER(SEARCH(I$3,Consolidado!$D906)),IF(COUNTIFS(Consolidado!$AC$5:AC906,Consolidado!$AC906,Consolidado!$D$5:D906,"*"&amp;I$3&amp;"*")=1,1,0),0))</f>
        <v>0</v>
      </c>
      <c r="J906" s="0" t="n">
        <f aca="false">IF(OR(J$3="",Consolidado!$D906=""),0,IF(ISNUMBER(SEARCH(J$3,Consolidado!$D906)),IF(COUNTIFS(Consolidado!$AC$5:AC906,Consolidado!$AC906,Consolidado!$D$5:D906,"*"&amp;J$3&amp;"*")=1,1,0),0))</f>
        <v>0</v>
      </c>
      <c r="K906" s="0" t="n">
        <f aca="false">IF(OR(K$3="",Consolidado!$D906=""),0,IF(ISNUMBER(SEARCH(K$3,Consolidado!$D906)),IF(COUNTIFS(Consolidado!$AC$5:AC906,Consolidado!$AC906,Consolidado!$D$5:D906,"*"&amp;K$3&amp;"*")=1,1,0),0))</f>
        <v>0</v>
      </c>
      <c r="L906" s="0" t="n">
        <f aca="false">IF(OR(L$3="",Consolidado!$D906=""),0,IF(ISNUMBER(SEARCH(L$3,Consolidado!$D906)),IF(COUNTIFS(Consolidado!$AC$5:AC906,Consolidado!$AC906,Consolidado!$D$5:D906,"*"&amp;L$3&amp;"*")=1,1,0),0))</f>
        <v>0</v>
      </c>
      <c r="M906" s="0" t="n">
        <f aca="false">IF(OR(M$3="",Consolidado!$D906=""),0,IF(ISNUMBER(SEARCH(M$3,Consolidado!$D906)),IF(COUNTIFS(Consolidado!$AC$5:AC906,Consolidado!$AC906,Consolidado!$D$5:D906,"*"&amp;M$3&amp;"*")=1,1,0),0))</f>
        <v>0</v>
      </c>
      <c r="N906" s="0" t="n">
        <f aca="false">IF(OR(N$3="",Consolidado!$D906=""),0,IF(ISNUMBER(SEARCH(N$3,Consolidado!$D906)),IF(COUNTIFS(Consolidado!$AC$5:AC906,Consolidado!$AC906,Consolidado!$D$5:D906,"*"&amp;N$3&amp;"*")=1,1,0),0))</f>
        <v>0</v>
      </c>
      <c r="O906" s="0" t="n">
        <f aca="false">IF(OR(O$3="",Consolidado!$D906=""),0,IF(ISNUMBER(SEARCH(O$3,Consolidado!$D906)),IF(COUNTIFS(Consolidado!$AC$5:AC906,Consolidado!$AC906,Consolidado!$D$5:D906,"*"&amp;O$3&amp;"*")=1,1,0),0))</f>
        <v>0</v>
      </c>
      <c r="P906" s="0" t="n">
        <f aca="false">IF(OR(P$3="",Consolidado!$D906=""),0,IF(ISNUMBER(SEARCH(P$3,Consolidado!$D906)),IF(COUNTIFS(Consolidado!$AC$5:AC906,Consolidado!$AC906,Consolidado!$D$5:D906,"*"&amp;P$3&amp;"*")=1,1,0),0))</f>
        <v>0</v>
      </c>
      <c r="Q906" s="0" t="n">
        <f aca="false">IF(OR(Q$3="",Consolidado!$D906=""),0,IF(ISNUMBER(SEARCH(Q$3,Consolidado!$D906)),IF(COUNTIFS(Consolidado!$AC$5:AC906,Consolidado!$AC906,Consolidado!$D$5:D906,"*"&amp;Q$3&amp;"*")=1,1,0),0))</f>
        <v>0</v>
      </c>
      <c r="R906" s="0" t="n">
        <f aca="false">IF(OR(R$3="",Consolidado!$D906=""),0,IF(ISNUMBER(SEARCH(R$3,Consolidado!$D906)),IF(COUNTIFS(Consolidado!$AC$5:AC906,Consolidado!$AC906,Consolidado!$D$5:D906,"*"&amp;R$3&amp;"*")=1,1,0),0))</f>
        <v>0</v>
      </c>
      <c r="S906" s="0" t="n">
        <f aca="false">IF(OR(S$3="",Consolidado!$D906=""),0,IF(ISNUMBER(SEARCH(S$3,Consolidado!$D906)),IF(COUNTIFS(Consolidado!$AC$5:AC906,Consolidado!$AC906,Consolidado!$D$5:D906,"*"&amp;S$3&amp;"*")=1,1,0),0))</f>
        <v>0</v>
      </c>
      <c r="T906" s="0" t="n">
        <f aca="false">IF(OR(T$3="",Consolidado!$D906=""),0,IF(ISNUMBER(SEARCH(T$3,Consolidado!$D906)),IF(COUNTIFS(Consolidado!$AC$5:AC906,Consolidado!$AC906,Consolidado!$D$5:D906,"*"&amp;T$3&amp;"*")=1,1,0),0))</f>
        <v>0</v>
      </c>
      <c r="U906" s="0" t="n">
        <f aca="false">IF(OR(U$3="",Consolidado!$D906=""),0,IF(ISNUMBER(SEARCH(U$3,Consolidado!$D906)),IF(COUNTIFS(Consolidado!$AC$5:AC906,Consolidado!$AC906,Consolidado!$D$5:D906,"*"&amp;U$3&amp;"*")=1,1,0),0))</f>
        <v>0</v>
      </c>
      <c r="V906" s="0" t="n">
        <f aca="false">IF(OR(V$3="",Consolidado!$D906=""),0,IF(ISNUMBER(SEARCH(V$3,Consolidado!$D906)),IF(COUNTIFS(Consolidado!$AC$5:AC906,Consolidado!$AC906,Consolidado!$D$5:D906,"*"&amp;V$3&amp;"*")=1,1,0),0))</f>
        <v>0</v>
      </c>
      <c r="W906" s="0" t="n">
        <f aca="false">IF(OR(W$3="",Consolidado!$D906=""),0,IF(ISNUMBER(SEARCH(W$3,Consolidado!$D906)),IF(COUNTIFS(Consolidado!$AC$5:AC906,Consolidado!$AC906,Consolidado!$D$5:D906,"*"&amp;W$3&amp;"*")=1,1,0),0))</f>
        <v>0</v>
      </c>
      <c r="X906" s="0" t="n">
        <f aca="false">IF(OR(X$3="",Consolidado!$D906=""),0,IF(ISNUMBER(SEARCH(X$3,Consolidado!$D906)),IF(COUNTIFS(Consolidado!$AC$5:AC906,Consolidado!$AC906,Consolidado!$D$5:D906,"*"&amp;X$3&amp;"*")=1,1,0),0))</f>
        <v>0</v>
      </c>
      <c r="Y906" s="0" t="n">
        <f aca="false">IF(OR(Y$3="",Consolidado!$D906=""),0,IF(ISNUMBER(SEARCH(Y$3,Consolidado!$D906)),IF(COUNTIFS(Consolidado!$AC$5:AC906,Consolidado!$AC906,Consolidado!$D$5:D906,"*"&amp;Y$3&amp;"*")=1,1,0),0))</f>
        <v>0</v>
      </c>
      <c r="Z906" s="0" t="n">
        <f aca="false">IF(OR(Z$3="",Consolidado!$D906=""),0,IF(ISNUMBER(SEARCH(Z$3,Consolidado!$D906)),IF(COUNTIFS(Consolidado!$AC$5:AC906,Consolidado!$AC906,Consolidado!$D$5:D906,"*"&amp;Z$3&amp;"*")=1,1,0),0))</f>
        <v>0</v>
      </c>
      <c r="AA906" s="0" t="n">
        <f aca="false">IF(OR(AA$3="",Consolidado!$D906=""),0,IF(ISNUMBER(SEARCH(AA$3,Consolidado!$D906)),IF(COUNTIFS(Consolidado!$AC$5:AC906,Consolidado!$AC906,Consolidado!$D$5:D906,"*"&amp;AA$3&amp;"*")=1,1,0),0))</f>
        <v>0</v>
      </c>
      <c r="AB906" s="0" t="n">
        <f aca="false">IF(OR(AB$3="",Consolidado!$D906=""),0,IF(ISNUMBER(SEARCH(AB$3,Consolidado!$D906)),IF(COUNTIFS(Consolidado!$AC$5:AC906,Consolidado!$AC906,Consolidado!$D$5:D906,"*"&amp;AB$3&amp;"*")=1,1,0),0))</f>
        <v>0</v>
      </c>
      <c r="AC906" s="0" t="n">
        <f aca="false">IF(OR(AC$3="",Consolidado!$D906=""),0,IF(ISNUMBER(SEARCH(AC$3,Consolidado!$D906)),IF(COUNTIFS(Consolidado!$AC$5:AC906,Consolidado!$AC906,Consolidado!$D$5:D906,"*"&amp;AC$3&amp;"*")=1,1,0),0))</f>
        <v>0</v>
      </c>
      <c r="AD906" s="0" t="n">
        <f aca="false">IF(OR(AD$3="",Consolidado!$D906=""),0,IF(ISNUMBER(SEARCH(AD$3,Consolidado!$D906)),IF(COUNTIFS(Consolidado!$AC$5:AC906,Consolidado!$AC906,Consolidado!$D$5:D906,"*"&amp;AD$3&amp;"*")=1,1,0),0))</f>
        <v>0</v>
      </c>
      <c r="AE906" s="0" t="n">
        <f aca="false">IF(OR(AE$3="",Consolidado!$D906=""),0,IF(ISNUMBER(SEARCH(AE$3,Consolidado!$D906)),IF(COUNTIFS(Consolidado!$AC$5:AC906,Consolidado!$AC906,Consolidado!$D$5:D906,"*"&amp;AE$3&amp;"*")=1,1,0),0))</f>
        <v>0</v>
      </c>
      <c r="AF906" s="0" t="n">
        <f aca="false">IF(OR(AF$3="",Consolidado!$D906=""),0,IF(ISNUMBER(SEARCH(AF$3,Consolidado!$D906)),IF(COUNTIFS(Consolidado!$AC$5:AC906,Consolidado!$AC906,Consolidado!$D$5:D906,"*"&amp;AF$3&amp;"*")=1,1,0),0))</f>
        <v>0</v>
      </c>
      <c r="AG906" s="0" t="n">
        <f aca="false">IF(OR(AG$3="",Consolidado!$D906=""),0,IF(ISNUMBER(SEARCH(AG$3,Consolidado!$D906)),IF(COUNTIFS(Consolidado!$AC$5:AC906,Consolidado!$AC906,Consolidado!$D$5:D906,"*"&amp;AG$3&amp;"*")=1,1,0),0))</f>
        <v>0</v>
      </c>
      <c r="AH906" s="0" t="n">
        <f aca="false">IF(OR(AH$3="",Consolidado!$D906=""),0,IF(ISNUMBER(SEARCH(AH$3,Consolidado!$D906)),IF(COUNTIFS(Consolidado!$AC$5:AC906,Consolidado!$AC906,Consolidado!$D$5:D906,"*"&amp;AH$3&amp;"*")=1,1,0),0))</f>
        <v>0</v>
      </c>
      <c r="AI906" s="0" t="n">
        <f aca="false">IF(OR(AI$3="",Consolidado!$D906=""),0,IF(ISNUMBER(SEARCH(AI$3,Consolidado!$D906)),IF(COUNTIFS(Consolidado!$AC$5:AC906,Consolidado!$AC906,Consolidado!$D$5:D906,"*"&amp;AI$3&amp;"*")=1,1,0),0))</f>
        <v>0</v>
      </c>
      <c r="AJ906" s="0" t="n">
        <f aca="false">IF(OR(AJ$3="",Consolidado!$D906=""),0,IF(ISNUMBER(SEARCH(AJ$3,Consolidado!$D906)),IF(COUNTIFS(Consolidado!$AC$5:AC906,Consolidado!$AC906,Consolidado!$D$5:D906,"*"&amp;AJ$3&amp;"*")=1,1,0),0))</f>
        <v>0</v>
      </c>
      <c r="AK906" s="0" t="n">
        <f aca="false">IF(OR(AK$3="",Consolidado!$D906=""),0,IF(ISNUMBER(SEARCH(AK$3,Consolidado!$D906)),IF(COUNTIFS(Consolidado!$AC$5:AC906,Consolidado!$AC906,Consolidado!$D$5:D906,"*"&amp;AK$3&amp;"*")=1,1,0),0))</f>
        <v>0</v>
      </c>
      <c r="AL906" s="0" t="n">
        <f aca="false">IF(OR(AL$3="",Consolidado!$D906=""),0,IF(ISNUMBER(SEARCH(AL$3,Consolidado!$D906)),IF(COUNTIFS(Consolidado!$AC$5:AC906,Consolidado!$AC906,Consolidado!$D$5:D906,"*"&amp;AL$3&amp;"*")=1,1,0),0))</f>
        <v>0</v>
      </c>
      <c r="AM906" s="0" t="n">
        <f aca="false">IF(OR(AM$3="",Consolidado!$D906=""),0,IF(ISNUMBER(SEARCH(AM$3,Consolidado!$D906)),IF(COUNTIFS(Consolidado!$AC$5:AC906,Consolidado!$AC906,Consolidado!$D$5:D906,"*"&amp;AM$3&amp;"*")=1,1,0),0))</f>
        <v>0</v>
      </c>
      <c r="AN906" s="0" t="n">
        <f aca="false">IF(OR(AN$3="",Consolidado!$D906=""),0,IF(ISNUMBER(SEARCH(AN$3,Consolidado!$D906)),IF(COUNTIFS(Consolidado!$AC$5:AC906,Consolidado!$AC906,Consolidado!$D$5:D906,"*"&amp;AN$3&amp;"*")=1,1,0),0))</f>
        <v>0</v>
      </c>
      <c r="AO906" s="0" t="n">
        <f aca="false">IF(OR(AO$3="",Consolidado!$D906=""),0,IF(ISNUMBER(SEARCH(AO$3,Consolidado!$D906)),IF(COUNTIFS(Consolidado!$AC$5:AC906,Consolidado!$AC906,Consolidado!$D$5:D906,"*"&amp;AO$3&amp;"*")=1,1,0),0))</f>
        <v>0</v>
      </c>
    </row>
    <row r="907" customFormat="false" ht="15" hidden="false" customHeight="false" outlineLevel="0" collapsed="false">
      <c r="B907" s="0" t="n">
        <f aca="false">IF(OR(B$3="",Consolidado!$D907=""),0,IF(ISNUMBER(SEARCH(B$3,Consolidado!$D907)),IF(COUNTIFS(Consolidado!$AC$5:AC907,Consolidado!$AC907,Consolidado!$D$5:D907,"*"&amp;B$3&amp;"*")=1,1,0),0))</f>
        <v>0</v>
      </c>
      <c r="C907" s="0" t="n">
        <f aca="false">IF(OR(C$3="",Consolidado!$D907=""),0,IF(ISNUMBER(SEARCH(C$3,Consolidado!$D907)),IF(COUNTIFS(Consolidado!$AC$5:AC907,Consolidado!$AC907,Consolidado!$D$5:D907,"*"&amp;C$3&amp;"*")=1,1,0),0))</f>
        <v>0</v>
      </c>
      <c r="D907" s="0" t="n">
        <f aca="false">IF(OR(D$3="",Consolidado!$D907=""),0,IF(ISNUMBER(SEARCH(D$3,Consolidado!$D907)),IF(COUNTIFS(Consolidado!$AC$5:AC907,Consolidado!$AC907,Consolidado!$D$5:D907,"*"&amp;D$3&amp;"*")=1,1,0),0))</f>
        <v>0</v>
      </c>
      <c r="E907" s="0" t="n">
        <f aca="false">IF(OR(E$3="",Consolidado!$D907=""),0,IF(ISNUMBER(SEARCH(E$3,Consolidado!$D907)),IF(COUNTIFS(Consolidado!$AC$5:AC907,Consolidado!$AC907,Consolidado!$D$5:D907,"*"&amp;E$3&amp;"*")=1,1,0),0))</f>
        <v>0</v>
      </c>
      <c r="F907" s="0" t="n">
        <f aca="false">IF(OR(F$3="",Consolidado!$D907=""),0,IF(ISNUMBER(SEARCH(F$3,Consolidado!$D907)),IF(COUNTIFS(Consolidado!$AC$5:AC907,Consolidado!$AC907,Consolidado!$D$5:D907,"*"&amp;F$3&amp;"*")=1,1,0),0))</f>
        <v>0</v>
      </c>
      <c r="G907" s="0" t="n">
        <f aca="false">IF(OR(G$3="",Consolidado!$D907=""),0,IF(ISNUMBER(SEARCH(G$3,Consolidado!$D907)),IF(COUNTIFS(Consolidado!$AC$5:AC907,Consolidado!$AC907,Consolidado!$D$5:D907,"*"&amp;G$3&amp;"*")=1,1,0),0))</f>
        <v>0</v>
      </c>
      <c r="H907" s="0" t="n">
        <f aca="false">IF(OR(H$3="",Consolidado!$D907=""),0,IF(ISNUMBER(SEARCH(H$3,Consolidado!$D907)),IF(COUNTIFS(Consolidado!$AC$5:AC907,Consolidado!$AC907,Consolidado!$D$5:D907,"*"&amp;H$3&amp;"*")=1,1,0),0))</f>
        <v>0</v>
      </c>
      <c r="I907" s="0" t="n">
        <f aca="false">IF(OR(I$3="",Consolidado!$D907=""),0,IF(ISNUMBER(SEARCH(I$3,Consolidado!$D907)),IF(COUNTIFS(Consolidado!$AC$5:AC907,Consolidado!$AC907,Consolidado!$D$5:D907,"*"&amp;I$3&amp;"*")=1,1,0),0))</f>
        <v>0</v>
      </c>
      <c r="J907" s="0" t="n">
        <f aca="false">IF(OR(J$3="",Consolidado!$D907=""),0,IF(ISNUMBER(SEARCH(J$3,Consolidado!$D907)),IF(COUNTIFS(Consolidado!$AC$5:AC907,Consolidado!$AC907,Consolidado!$D$5:D907,"*"&amp;J$3&amp;"*")=1,1,0),0))</f>
        <v>0</v>
      </c>
      <c r="K907" s="0" t="n">
        <f aca="false">IF(OR(K$3="",Consolidado!$D907=""),0,IF(ISNUMBER(SEARCH(K$3,Consolidado!$D907)),IF(COUNTIFS(Consolidado!$AC$5:AC907,Consolidado!$AC907,Consolidado!$D$5:D907,"*"&amp;K$3&amp;"*")=1,1,0),0))</f>
        <v>0</v>
      </c>
      <c r="L907" s="0" t="n">
        <f aca="false">IF(OR(L$3="",Consolidado!$D907=""),0,IF(ISNUMBER(SEARCH(L$3,Consolidado!$D907)),IF(COUNTIFS(Consolidado!$AC$5:AC907,Consolidado!$AC907,Consolidado!$D$5:D907,"*"&amp;L$3&amp;"*")=1,1,0),0))</f>
        <v>0</v>
      </c>
      <c r="M907" s="0" t="n">
        <f aca="false">IF(OR(M$3="",Consolidado!$D907=""),0,IF(ISNUMBER(SEARCH(M$3,Consolidado!$D907)),IF(COUNTIFS(Consolidado!$AC$5:AC907,Consolidado!$AC907,Consolidado!$D$5:D907,"*"&amp;M$3&amp;"*")=1,1,0),0))</f>
        <v>0</v>
      </c>
      <c r="N907" s="0" t="n">
        <f aca="false">IF(OR(N$3="",Consolidado!$D907=""),0,IF(ISNUMBER(SEARCH(N$3,Consolidado!$D907)),IF(COUNTIFS(Consolidado!$AC$5:AC907,Consolidado!$AC907,Consolidado!$D$5:D907,"*"&amp;N$3&amp;"*")=1,1,0),0))</f>
        <v>0</v>
      </c>
      <c r="O907" s="0" t="n">
        <f aca="false">IF(OR(O$3="",Consolidado!$D907=""),0,IF(ISNUMBER(SEARCH(O$3,Consolidado!$D907)),IF(COUNTIFS(Consolidado!$AC$5:AC907,Consolidado!$AC907,Consolidado!$D$5:D907,"*"&amp;O$3&amp;"*")=1,1,0),0))</f>
        <v>0</v>
      </c>
      <c r="P907" s="0" t="n">
        <f aca="false">IF(OR(P$3="",Consolidado!$D907=""),0,IF(ISNUMBER(SEARCH(P$3,Consolidado!$D907)),IF(COUNTIFS(Consolidado!$AC$5:AC907,Consolidado!$AC907,Consolidado!$D$5:D907,"*"&amp;P$3&amp;"*")=1,1,0),0))</f>
        <v>0</v>
      </c>
      <c r="Q907" s="0" t="n">
        <f aca="false">IF(OR(Q$3="",Consolidado!$D907=""),0,IF(ISNUMBER(SEARCH(Q$3,Consolidado!$D907)),IF(COUNTIFS(Consolidado!$AC$5:AC907,Consolidado!$AC907,Consolidado!$D$5:D907,"*"&amp;Q$3&amp;"*")=1,1,0),0))</f>
        <v>0</v>
      </c>
      <c r="R907" s="0" t="n">
        <f aca="false">IF(OR(R$3="",Consolidado!$D907=""),0,IF(ISNUMBER(SEARCH(R$3,Consolidado!$D907)),IF(COUNTIFS(Consolidado!$AC$5:AC907,Consolidado!$AC907,Consolidado!$D$5:D907,"*"&amp;R$3&amp;"*")=1,1,0),0))</f>
        <v>0</v>
      </c>
      <c r="S907" s="0" t="n">
        <f aca="false">IF(OR(S$3="",Consolidado!$D907=""),0,IF(ISNUMBER(SEARCH(S$3,Consolidado!$D907)),IF(COUNTIFS(Consolidado!$AC$5:AC907,Consolidado!$AC907,Consolidado!$D$5:D907,"*"&amp;S$3&amp;"*")=1,1,0),0))</f>
        <v>0</v>
      </c>
      <c r="T907" s="0" t="n">
        <f aca="false">IF(OR(T$3="",Consolidado!$D907=""),0,IF(ISNUMBER(SEARCH(T$3,Consolidado!$D907)),IF(COUNTIFS(Consolidado!$AC$5:AC907,Consolidado!$AC907,Consolidado!$D$5:D907,"*"&amp;T$3&amp;"*")=1,1,0),0))</f>
        <v>0</v>
      </c>
      <c r="U907" s="0" t="n">
        <f aca="false">IF(OR(U$3="",Consolidado!$D907=""),0,IF(ISNUMBER(SEARCH(U$3,Consolidado!$D907)),IF(COUNTIFS(Consolidado!$AC$5:AC907,Consolidado!$AC907,Consolidado!$D$5:D907,"*"&amp;U$3&amp;"*")=1,1,0),0))</f>
        <v>0</v>
      </c>
      <c r="V907" s="0" t="n">
        <f aca="false">IF(OR(V$3="",Consolidado!$D907=""),0,IF(ISNUMBER(SEARCH(V$3,Consolidado!$D907)),IF(COUNTIFS(Consolidado!$AC$5:AC907,Consolidado!$AC907,Consolidado!$D$5:D907,"*"&amp;V$3&amp;"*")=1,1,0),0))</f>
        <v>0</v>
      </c>
      <c r="W907" s="0" t="n">
        <f aca="false">IF(OR(W$3="",Consolidado!$D907=""),0,IF(ISNUMBER(SEARCH(W$3,Consolidado!$D907)),IF(COUNTIFS(Consolidado!$AC$5:AC907,Consolidado!$AC907,Consolidado!$D$5:D907,"*"&amp;W$3&amp;"*")=1,1,0),0))</f>
        <v>0</v>
      </c>
      <c r="X907" s="0" t="n">
        <f aca="false">IF(OR(X$3="",Consolidado!$D907=""),0,IF(ISNUMBER(SEARCH(X$3,Consolidado!$D907)),IF(COUNTIFS(Consolidado!$AC$5:AC907,Consolidado!$AC907,Consolidado!$D$5:D907,"*"&amp;X$3&amp;"*")=1,1,0),0))</f>
        <v>0</v>
      </c>
      <c r="Y907" s="0" t="n">
        <f aca="false">IF(OR(Y$3="",Consolidado!$D907=""),0,IF(ISNUMBER(SEARCH(Y$3,Consolidado!$D907)),IF(COUNTIFS(Consolidado!$AC$5:AC907,Consolidado!$AC907,Consolidado!$D$5:D907,"*"&amp;Y$3&amp;"*")=1,1,0),0))</f>
        <v>0</v>
      </c>
      <c r="Z907" s="0" t="n">
        <f aca="false">IF(OR(Z$3="",Consolidado!$D907=""),0,IF(ISNUMBER(SEARCH(Z$3,Consolidado!$D907)),IF(COUNTIFS(Consolidado!$AC$5:AC907,Consolidado!$AC907,Consolidado!$D$5:D907,"*"&amp;Z$3&amp;"*")=1,1,0),0))</f>
        <v>0</v>
      </c>
      <c r="AA907" s="0" t="n">
        <f aca="false">IF(OR(AA$3="",Consolidado!$D907=""),0,IF(ISNUMBER(SEARCH(AA$3,Consolidado!$D907)),IF(COUNTIFS(Consolidado!$AC$5:AC907,Consolidado!$AC907,Consolidado!$D$5:D907,"*"&amp;AA$3&amp;"*")=1,1,0),0))</f>
        <v>0</v>
      </c>
      <c r="AB907" s="0" t="n">
        <f aca="false">IF(OR(AB$3="",Consolidado!$D907=""),0,IF(ISNUMBER(SEARCH(AB$3,Consolidado!$D907)),IF(COUNTIFS(Consolidado!$AC$5:AC907,Consolidado!$AC907,Consolidado!$D$5:D907,"*"&amp;AB$3&amp;"*")=1,1,0),0))</f>
        <v>0</v>
      </c>
      <c r="AC907" s="0" t="n">
        <f aca="false">IF(OR(AC$3="",Consolidado!$D907=""),0,IF(ISNUMBER(SEARCH(AC$3,Consolidado!$D907)),IF(COUNTIFS(Consolidado!$AC$5:AC907,Consolidado!$AC907,Consolidado!$D$5:D907,"*"&amp;AC$3&amp;"*")=1,1,0),0))</f>
        <v>0</v>
      </c>
      <c r="AD907" s="0" t="n">
        <f aca="false">IF(OR(AD$3="",Consolidado!$D907=""),0,IF(ISNUMBER(SEARCH(AD$3,Consolidado!$D907)),IF(COUNTIFS(Consolidado!$AC$5:AC907,Consolidado!$AC907,Consolidado!$D$5:D907,"*"&amp;AD$3&amp;"*")=1,1,0),0))</f>
        <v>0</v>
      </c>
      <c r="AE907" s="0" t="n">
        <f aca="false">IF(OR(AE$3="",Consolidado!$D907=""),0,IF(ISNUMBER(SEARCH(AE$3,Consolidado!$D907)),IF(COUNTIFS(Consolidado!$AC$5:AC907,Consolidado!$AC907,Consolidado!$D$5:D907,"*"&amp;AE$3&amp;"*")=1,1,0),0))</f>
        <v>0</v>
      </c>
      <c r="AF907" s="0" t="n">
        <f aca="false">IF(OR(AF$3="",Consolidado!$D907=""),0,IF(ISNUMBER(SEARCH(AF$3,Consolidado!$D907)),IF(COUNTIFS(Consolidado!$AC$5:AC907,Consolidado!$AC907,Consolidado!$D$5:D907,"*"&amp;AF$3&amp;"*")=1,1,0),0))</f>
        <v>0</v>
      </c>
      <c r="AG907" s="0" t="n">
        <f aca="false">IF(OR(AG$3="",Consolidado!$D907=""),0,IF(ISNUMBER(SEARCH(AG$3,Consolidado!$D907)),IF(COUNTIFS(Consolidado!$AC$5:AC907,Consolidado!$AC907,Consolidado!$D$5:D907,"*"&amp;AG$3&amp;"*")=1,1,0),0))</f>
        <v>0</v>
      </c>
      <c r="AH907" s="0" t="n">
        <f aca="false">IF(OR(AH$3="",Consolidado!$D907=""),0,IF(ISNUMBER(SEARCH(AH$3,Consolidado!$D907)),IF(COUNTIFS(Consolidado!$AC$5:AC907,Consolidado!$AC907,Consolidado!$D$5:D907,"*"&amp;AH$3&amp;"*")=1,1,0),0))</f>
        <v>0</v>
      </c>
      <c r="AI907" s="0" t="n">
        <f aca="false">IF(OR(AI$3="",Consolidado!$D907=""),0,IF(ISNUMBER(SEARCH(AI$3,Consolidado!$D907)),IF(COUNTIFS(Consolidado!$AC$5:AC907,Consolidado!$AC907,Consolidado!$D$5:D907,"*"&amp;AI$3&amp;"*")=1,1,0),0))</f>
        <v>0</v>
      </c>
      <c r="AJ907" s="0" t="n">
        <f aca="false">IF(OR(AJ$3="",Consolidado!$D907=""),0,IF(ISNUMBER(SEARCH(AJ$3,Consolidado!$D907)),IF(COUNTIFS(Consolidado!$AC$5:AC907,Consolidado!$AC907,Consolidado!$D$5:D907,"*"&amp;AJ$3&amp;"*")=1,1,0),0))</f>
        <v>0</v>
      </c>
      <c r="AK907" s="0" t="n">
        <f aca="false">IF(OR(AK$3="",Consolidado!$D907=""),0,IF(ISNUMBER(SEARCH(AK$3,Consolidado!$D907)),IF(COUNTIFS(Consolidado!$AC$5:AC907,Consolidado!$AC907,Consolidado!$D$5:D907,"*"&amp;AK$3&amp;"*")=1,1,0),0))</f>
        <v>0</v>
      </c>
      <c r="AL907" s="0" t="n">
        <f aca="false">IF(OR(AL$3="",Consolidado!$D907=""),0,IF(ISNUMBER(SEARCH(AL$3,Consolidado!$D907)),IF(COUNTIFS(Consolidado!$AC$5:AC907,Consolidado!$AC907,Consolidado!$D$5:D907,"*"&amp;AL$3&amp;"*")=1,1,0),0))</f>
        <v>0</v>
      </c>
      <c r="AM907" s="0" t="n">
        <f aca="false">IF(OR(AM$3="",Consolidado!$D907=""),0,IF(ISNUMBER(SEARCH(AM$3,Consolidado!$D907)),IF(COUNTIFS(Consolidado!$AC$5:AC907,Consolidado!$AC907,Consolidado!$D$5:D907,"*"&amp;AM$3&amp;"*")=1,1,0),0))</f>
        <v>0</v>
      </c>
      <c r="AN907" s="0" t="n">
        <f aca="false">IF(OR(AN$3="",Consolidado!$D907=""),0,IF(ISNUMBER(SEARCH(AN$3,Consolidado!$D907)),IF(COUNTIFS(Consolidado!$AC$5:AC907,Consolidado!$AC907,Consolidado!$D$5:D907,"*"&amp;AN$3&amp;"*")=1,1,0),0))</f>
        <v>0</v>
      </c>
      <c r="AO907" s="0" t="n">
        <f aca="false">IF(OR(AO$3="",Consolidado!$D907=""),0,IF(ISNUMBER(SEARCH(AO$3,Consolidado!$D907)),IF(COUNTIFS(Consolidado!$AC$5:AC907,Consolidado!$AC907,Consolidado!$D$5:D907,"*"&amp;AO$3&amp;"*")=1,1,0),0))</f>
        <v>0</v>
      </c>
    </row>
    <row r="908" customFormat="false" ht="15" hidden="false" customHeight="false" outlineLevel="0" collapsed="false">
      <c r="B908" s="0" t="n">
        <f aca="false">IF(OR(B$3="",Consolidado!$D908=""),0,IF(ISNUMBER(SEARCH(B$3,Consolidado!$D908)),IF(COUNTIFS(Consolidado!$AC$5:AC908,Consolidado!$AC908,Consolidado!$D$5:D908,"*"&amp;B$3&amp;"*")=1,1,0),0))</f>
        <v>0</v>
      </c>
      <c r="C908" s="0" t="n">
        <f aca="false">IF(OR(C$3="",Consolidado!$D908=""),0,IF(ISNUMBER(SEARCH(C$3,Consolidado!$D908)),IF(COUNTIFS(Consolidado!$AC$5:AC908,Consolidado!$AC908,Consolidado!$D$5:D908,"*"&amp;C$3&amp;"*")=1,1,0),0))</f>
        <v>0</v>
      </c>
      <c r="D908" s="0" t="n">
        <f aca="false">IF(OR(D$3="",Consolidado!$D908=""),0,IF(ISNUMBER(SEARCH(D$3,Consolidado!$D908)),IF(COUNTIFS(Consolidado!$AC$5:AC908,Consolidado!$AC908,Consolidado!$D$5:D908,"*"&amp;D$3&amp;"*")=1,1,0),0))</f>
        <v>0</v>
      </c>
      <c r="E908" s="0" t="n">
        <f aca="false">IF(OR(E$3="",Consolidado!$D908=""),0,IF(ISNUMBER(SEARCH(E$3,Consolidado!$D908)),IF(COUNTIFS(Consolidado!$AC$5:AC908,Consolidado!$AC908,Consolidado!$D$5:D908,"*"&amp;E$3&amp;"*")=1,1,0),0))</f>
        <v>0</v>
      </c>
      <c r="F908" s="0" t="n">
        <f aca="false">IF(OR(F$3="",Consolidado!$D908=""),0,IF(ISNUMBER(SEARCH(F$3,Consolidado!$D908)),IF(COUNTIFS(Consolidado!$AC$5:AC908,Consolidado!$AC908,Consolidado!$D$5:D908,"*"&amp;F$3&amp;"*")=1,1,0),0))</f>
        <v>0</v>
      </c>
      <c r="G908" s="0" t="n">
        <f aca="false">IF(OR(G$3="",Consolidado!$D908=""),0,IF(ISNUMBER(SEARCH(G$3,Consolidado!$D908)),IF(COUNTIFS(Consolidado!$AC$5:AC908,Consolidado!$AC908,Consolidado!$D$5:D908,"*"&amp;G$3&amp;"*")=1,1,0),0))</f>
        <v>0</v>
      </c>
      <c r="H908" s="0" t="n">
        <f aca="false">IF(OR(H$3="",Consolidado!$D908=""),0,IF(ISNUMBER(SEARCH(H$3,Consolidado!$D908)),IF(COUNTIFS(Consolidado!$AC$5:AC908,Consolidado!$AC908,Consolidado!$D$5:D908,"*"&amp;H$3&amp;"*")=1,1,0),0))</f>
        <v>0</v>
      </c>
      <c r="I908" s="0" t="n">
        <f aca="false">IF(OR(I$3="",Consolidado!$D908=""),0,IF(ISNUMBER(SEARCH(I$3,Consolidado!$D908)),IF(COUNTIFS(Consolidado!$AC$5:AC908,Consolidado!$AC908,Consolidado!$D$5:D908,"*"&amp;I$3&amp;"*")=1,1,0),0))</f>
        <v>0</v>
      </c>
      <c r="J908" s="0" t="n">
        <f aca="false">IF(OR(J$3="",Consolidado!$D908=""),0,IF(ISNUMBER(SEARCH(J$3,Consolidado!$D908)),IF(COUNTIFS(Consolidado!$AC$5:AC908,Consolidado!$AC908,Consolidado!$D$5:D908,"*"&amp;J$3&amp;"*")=1,1,0),0))</f>
        <v>0</v>
      </c>
      <c r="K908" s="0" t="n">
        <f aca="false">IF(OR(K$3="",Consolidado!$D908=""),0,IF(ISNUMBER(SEARCH(K$3,Consolidado!$D908)),IF(COUNTIFS(Consolidado!$AC$5:AC908,Consolidado!$AC908,Consolidado!$D$5:D908,"*"&amp;K$3&amp;"*")=1,1,0),0))</f>
        <v>0</v>
      </c>
      <c r="L908" s="0" t="n">
        <f aca="false">IF(OR(L$3="",Consolidado!$D908=""),0,IF(ISNUMBER(SEARCH(L$3,Consolidado!$D908)),IF(COUNTIFS(Consolidado!$AC$5:AC908,Consolidado!$AC908,Consolidado!$D$5:D908,"*"&amp;L$3&amp;"*")=1,1,0),0))</f>
        <v>0</v>
      </c>
      <c r="M908" s="0" t="n">
        <f aca="false">IF(OR(M$3="",Consolidado!$D908=""),0,IF(ISNUMBER(SEARCH(M$3,Consolidado!$D908)),IF(COUNTIFS(Consolidado!$AC$5:AC908,Consolidado!$AC908,Consolidado!$D$5:D908,"*"&amp;M$3&amp;"*")=1,1,0),0))</f>
        <v>0</v>
      </c>
      <c r="N908" s="0" t="n">
        <f aca="false">IF(OR(N$3="",Consolidado!$D908=""),0,IF(ISNUMBER(SEARCH(N$3,Consolidado!$D908)),IF(COUNTIFS(Consolidado!$AC$5:AC908,Consolidado!$AC908,Consolidado!$D$5:D908,"*"&amp;N$3&amp;"*")=1,1,0),0))</f>
        <v>0</v>
      </c>
      <c r="O908" s="0" t="n">
        <f aca="false">IF(OR(O$3="",Consolidado!$D908=""),0,IF(ISNUMBER(SEARCH(O$3,Consolidado!$D908)),IF(COUNTIFS(Consolidado!$AC$5:AC908,Consolidado!$AC908,Consolidado!$D$5:D908,"*"&amp;O$3&amp;"*")=1,1,0),0))</f>
        <v>0</v>
      </c>
      <c r="P908" s="0" t="n">
        <f aca="false">IF(OR(P$3="",Consolidado!$D908=""),0,IF(ISNUMBER(SEARCH(P$3,Consolidado!$D908)),IF(COUNTIFS(Consolidado!$AC$5:AC908,Consolidado!$AC908,Consolidado!$D$5:D908,"*"&amp;P$3&amp;"*")=1,1,0),0))</f>
        <v>0</v>
      </c>
      <c r="Q908" s="0" t="n">
        <f aca="false">IF(OR(Q$3="",Consolidado!$D908=""),0,IF(ISNUMBER(SEARCH(Q$3,Consolidado!$D908)),IF(COUNTIFS(Consolidado!$AC$5:AC908,Consolidado!$AC908,Consolidado!$D$5:D908,"*"&amp;Q$3&amp;"*")=1,1,0),0))</f>
        <v>0</v>
      </c>
      <c r="R908" s="0" t="n">
        <f aca="false">IF(OR(R$3="",Consolidado!$D908=""),0,IF(ISNUMBER(SEARCH(R$3,Consolidado!$D908)),IF(COUNTIFS(Consolidado!$AC$5:AC908,Consolidado!$AC908,Consolidado!$D$5:D908,"*"&amp;R$3&amp;"*")=1,1,0),0))</f>
        <v>0</v>
      </c>
      <c r="S908" s="0" t="n">
        <f aca="false">IF(OR(S$3="",Consolidado!$D908=""),0,IF(ISNUMBER(SEARCH(S$3,Consolidado!$D908)),IF(COUNTIFS(Consolidado!$AC$5:AC908,Consolidado!$AC908,Consolidado!$D$5:D908,"*"&amp;S$3&amp;"*")=1,1,0),0))</f>
        <v>0</v>
      </c>
      <c r="T908" s="0" t="n">
        <f aca="false">IF(OR(T$3="",Consolidado!$D908=""),0,IF(ISNUMBER(SEARCH(T$3,Consolidado!$D908)),IF(COUNTIFS(Consolidado!$AC$5:AC908,Consolidado!$AC908,Consolidado!$D$5:D908,"*"&amp;T$3&amp;"*")=1,1,0),0))</f>
        <v>0</v>
      </c>
      <c r="U908" s="0" t="n">
        <f aca="false">IF(OR(U$3="",Consolidado!$D908=""),0,IF(ISNUMBER(SEARCH(U$3,Consolidado!$D908)),IF(COUNTIFS(Consolidado!$AC$5:AC908,Consolidado!$AC908,Consolidado!$D$5:D908,"*"&amp;U$3&amp;"*")=1,1,0),0))</f>
        <v>0</v>
      </c>
      <c r="V908" s="0" t="n">
        <f aca="false">IF(OR(V$3="",Consolidado!$D908=""),0,IF(ISNUMBER(SEARCH(V$3,Consolidado!$D908)),IF(COUNTIFS(Consolidado!$AC$5:AC908,Consolidado!$AC908,Consolidado!$D$5:D908,"*"&amp;V$3&amp;"*")=1,1,0),0))</f>
        <v>0</v>
      </c>
      <c r="W908" s="0" t="n">
        <f aca="false">IF(OR(W$3="",Consolidado!$D908=""),0,IF(ISNUMBER(SEARCH(W$3,Consolidado!$D908)),IF(COUNTIFS(Consolidado!$AC$5:AC908,Consolidado!$AC908,Consolidado!$D$5:D908,"*"&amp;W$3&amp;"*")=1,1,0),0))</f>
        <v>0</v>
      </c>
      <c r="X908" s="0" t="n">
        <f aca="false">IF(OR(X$3="",Consolidado!$D908=""),0,IF(ISNUMBER(SEARCH(X$3,Consolidado!$D908)),IF(COUNTIFS(Consolidado!$AC$5:AC908,Consolidado!$AC908,Consolidado!$D$5:D908,"*"&amp;X$3&amp;"*")=1,1,0),0))</f>
        <v>0</v>
      </c>
      <c r="Y908" s="0" t="n">
        <f aca="false">IF(OR(Y$3="",Consolidado!$D908=""),0,IF(ISNUMBER(SEARCH(Y$3,Consolidado!$D908)),IF(COUNTIFS(Consolidado!$AC$5:AC908,Consolidado!$AC908,Consolidado!$D$5:D908,"*"&amp;Y$3&amp;"*")=1,1,0),0))</f>
        <v>0</v>
      </c>
      <c r="Z908" s="0" t="n">
        <f aca="false">IF(OR(Z$3="",Consolidado!$D908=""),0,IF(ISNUMBER(SEARCH(Z$3,Consolidado!$D908)),IF(COUNTIFS(Consolidado!$AC$5:AC908,Consolidado!$AC908,Consolidado!$D$5:D908,"*"&amp;Z$3&amp;"*")=1,1,0),0))</f>
        <v>0</v>
      </c>
      <c r="AA908" s="0" t="n">
        <f aca="false">IF(OR(AA$3="",Consolidado!$D908=""),0,IF(ISNUMBER(SEARCH(AA$3,Consolidado!$D908)),IF(COUNTIFS(Consolidado!$AC$5:AC908,Consolidado!$AC908,Consolidado!$D$5:D908,"*"&amp;AA$3&amp;"*")=1,1,0),0))</f>
        <v>0</v>
      </c>
      <c r="AB908" s="0" t="n">
        <f aca="false">IF(OR(AB$3="",Consolidado!$D908=""),0,IF(ISNUMBER(SEARCH(AB$3,Consolidado!$D908)),IF(COUNTIFS(Consolidado!$AC$5:AC908,Consolidado!$AC908,Consolidado!$D$5:D908,"*"&amp;AB$3&amp;"*")=1,1,0),0))</f>
        <v>0</v>
      </c>
      <c r="AC908" s="0" t="n">
        <f aca="false">IF(OR(AC$3="",Consolidado!$D908=""),0,IF(ISNUMBER(SEARCH(AC$3,Consolidado!$D908)),IF(COUNTIFS(Consolidado!$AC$5:AC908,Consolidado!$AC908,Consolidado!$D$5:D908,"*"&amp;AC$3&amp;"*")=1,1,0),0))</f>
        <v>0</v>
      </c>
      <c r="AD908" s="0" t="n">
        <f aca="false">IF(OR(AD$3="",Consolidado!$D908=""),0,IF(ISNUMBER(SEARCH(AD$3,Consolidado!$D908)),IF(COUNTIFS(Consolidado!$AC$5:AC908,Consolidado!$AC908,Consolidado!$D$5:D908,"*"&amp;AD$3&amp;"*")=1,1,0),0))</f>
        <v>0</v>
      </c>
      <c r="AE908" s="0" t="n">
        <f aca="false">IF(OR(AE$3="",Consolidado!$D908=""),0,IF(ISNUMBER(SEARCH(AE$3,Consolidado!$D908)),IF(COUNTIFS(Consolidado!$AC$5:AC908,Consolidado!$AC908,Consolidado!$D$5:D908,"*"&amp;AE$3&amp;"*")=1,1,0),0))</f>
        <v>0</v>
      </c>
      <c r="AF908" s="0" t="n">
        <f aca="false">IF(OR(AF$3="",Consolidado!$D908=""),0,IF(ISNUMBER(SEARCH(AF$3,Consolidado!$D908)),IF(COUNTIFS(Consolidado!$AC$5:AC908,Consolidado!$AC908,Consolidado!$D$5:D908,"*"&amp;AF$3&amp;"*")=1,1,0),0))</f>
        <v>0</v>
      </c>
      <c r="AG908" s="0" t="n">
        <f aca="false">IF(OR(AG$3="",Consolidado!$D908=""),0,IF(ISNUMBER(SEARCH(AG$3,Consolidado!$D908)),IF(COUNTIFS(Consolidado!$AC$5:AC908,Consolidado!$AC908,Consolidado!$D$5:D908,"*"&amp;AG$3&amp;"*")=1,1,0),0))</f>
        <v>0</v>
      </c>
      <c r="AH908" s="0" t="n">
        <f aca="false">IF(OR(AH$3="",Consolidado!$D908=""),0,IF(ISNUMBER(SEARCH(AH$3,Consolidado!$D908)),IF(COUNTIFS(Consolidado!$AC$5:AC908,Consolidado!$AC908,Consolidado!$D$5:D908,"*"&amp;AH$3&amp;"*")=1,1,0),0))</f>
        <v>0</v>
      </c>
      <c r="AI908" s="0" t="n">
        <f aca="false">IF(OR(AI$3="",Consolidado!$D908=""),0,IF(ISNUMBER(SEARCH(AI$3,Consolidado!$D908)),IF(COUNTIFS(Consolidado!$AC$5:AC908,Consolidado!$AC908,Consolidado!$D$5:D908,"*"&amp;AI$3&amp;"*")=1,1,0),0))</f>
        <v>0</v>
      </c>
      <c r="AJ908" s="0" t="n">
        <f aca="false">IF(OR(AJ$3="",Consolidado!$D908=""),0,IF(ISNUMBER(SEARCH(AJ$3,Consolidado!$D908)),IF(COUNTIFS(Consolidado!$AC$5:AC908,Consolidado!$AC908,Consolidado!$D$5:D908,"*"&amp;AJ$3&amp;"*")=1,1,0),0))</f>
        <v>0</v>
      </c>
      <c r="AK908" s="0" t="n">
        <f aca="false">IF(OR(AK$3="",Consolidado!$D908=""),0,IF(ISNUMBER(SEARCH(AK$3,Consolidado!$D908)),IF(COUNTIFS(Consolidado!$AC$5:AC908,Consolidado!$AC908,Consolidado!$D$5:D908,"*"&amp;AK$3&amp;"*")=1,1,0),0))</f>
        <v>0</v>
      </c>
      <c r="AL908" s="0" t="n">
        <f aca="false">IF(OR(AL$3="",Consolidado!$D908=""),0,IF(ISNUMBER(SEARCH(AL$3,Consolidado!$D908)),IF(COUNTIFS(Consolidado!$AC$5:AC908,Consolidado!$AC908,Consolidado!$D$5:D908,"*"&amp;AL$3&amp;"*")=1,1,0),0))</f>
        <v>0</v>
      </c>
      <c r="AM908" s="0" t="n">
        <f aca="false">IF(OR(AM$3="",Consolidado!$D908=""),0,IF(ISNUMBER(SEARCH(AM$3,Consolidado!$D908)),IF(COUNTIFS(Consolidado!$AC$5:AC908,Consolidado!$AC908,Consolidado!$D$5:D908,"*"&amp;AM$3&amp;"*")=1,1,0),0))</f>
        <v>0</v>
      </c>
      <c r="AN908" s="0" t="n">
        <f aca="false">IF(OR(AN$3="",Consolidado!$D908=""),0,IF(ISNUMBER(SEARCH(AN$3,Consolidado!$D908)),IF(COUNTIFS(Consolidado!$AC$5:AC908,Consolidado!$AC908,Consolidado!$D$5:D908,"*"&amp;AN$3&amp;"*")=1,1,0),0))</f>
        <v>0</v>
      </c>
      <c r="AO908" s="0" t="n">
        <f aca="false">IF(OR(AO$3="",Consolidado!$D908=""),0,IF(ISNUMBER(SEARCH(AO$3,Consolidado!$D908)),IF(COUNTIFS(Consolidado!$AC$5:AC908,Consolidado!$AC908,Consolidado!$D$5:D908,"*"&amp;AO$3&amp;"*")=1,1,0),0))</f>
        <v>0</v>
      </c>
    </row>
    <row r="909" customFormat="false" ht="15" hidden="false" customHeight="false" outlineLevel="0" collapsed="false">
      <c r="B909" s="0" t="n">
        <f aca="false">IF(OR(B$3="",Consolidado!$D909=""),0,IF(ISNUMBER(SEARCH(B$3,Consolidado!$D909)),IF(COUNTIFS(Consolidado!$AC$5:AC909,Consolidado!$AC909,Consolidado!$D$5:D909,"*"&amp;B$3&amp;"*")=1,1,0),0))</f>
        <v>0</v>
      </c>
      <c r="C909" s="0" t="n">
        <f aca="false">IF(OR(C$3="",Consolidado!$D909=""),0,IF(ISNUMBER(SEARCH(C$3,Consolidado!$D909)),IF(COUNTIFS(Consolidado!$AC$5:AC909,Consolidado!$AC909,Consolidado!$D$5:D909,"*"&amp;C$3&amp;"*")=1,1,0),0))</f>
        <v>0</v>
      </c>
      <c r="D909" s="0" t="n">
        <f aca="false">IF(OR(D$3="",Consolidado!$D909=""),0,IF(ISNUMBER(SEARCH(D$3,Consolidado!$D909)),IF(COUNTIFS(Consolidado!$AC$5:AC909,Consolidado!$AC909,Consolidado!$D$5:D909,"*"&amp;D$3&amp;"*")=1,1,0),0))</f>
        <v>0</v>
      </c>
      <c r="E909" s="0" t="n">
        <f aca="false">IF(OR(E$3="",Consolidado!$D909=""),0,IF(ISNUMBER(SEARCH(E$3,Consolidado!$D909)),IF(COUNTIFS(Consolidado!$AC$5:AC909,Consolidado!$AC909,Consolidado!$D$5:D909,"*"&amp;E$3&amp;"*")=1,1,0),0))</f>
        <v>0</v>
      </c>
      <c r="F909" s="0" t="n">
        <f aca="false">IF(OR(F$3="",Consolidado!$D909=""),0,IF(ISNUMBER(SEARCH(F$3,Consolidado!$D909)),IF(COUNTIFS(Consolidado!$AC$5:AC909,Consolidado!$AC909,Consolidado!$D$5:D909,"*"&amp;F$3&amp;"*")=1,1,0),0))</f>
        <v>0</v>
      </c>
      <c r="G909" s="0" t="n">
        <f aca="false">IF(OR(G$3="",Consolidado!$D909=""),0,IF(ISNUMBER(SEARCH(G$3,Consolidado!$D909)),IF(COUNTIFS(Consolidado!$AC$5:AC909,Consolidado!$AC909,Consolidado!$D$5:D909,"*"&amp;G$3&amp;"*")=1,1,0),0))</f>
        <v>0</v>
      </c>
      <c r="H909" s="0" t="n">
        <f aca="false">IF(OR(H$3="",Consolidado!$D909=""),0,IF(ISNUMBER(SEARCH(H$3,Consolidado!$D909)),IF(COUNTIFS(Consolidado!$AC$5:AC909,Consolidado!$AC909,Consolidado!$D$5:D909,"*"&amp;H$3&amp;"*")=1,1,0),0))</f>
        <v>0</v>
      </c>
      <c r="I909" s="0" t="n">
        <f aca="false">IF(OR(I$3="",Consolidado!$D909=""),0,IF(ISNUMBER(SEARCH(I$3,Consolidado!$D909)),IF(COUNTIFS(Consolidado!$AC$5:AC909,Consolidado!$AC909,Consolidado!$D$5:D909,"*"&amp;I$3&amp;"*")=1,1,0),0))</f>
        <v>0</v>
      </c>
      <c r="J909" s="0" t="n">
        <f aca="false">IF(OR(J$3="",Consolidado!$D909=""),0,IF(ISNUMBER(SEARCH(J$3,Consolidado!$D909)),IF(COUNTIFS(Consolidado!$AC$5:AC909,Consolidado!$AC909,Consolidado!$D$5:D909,"*"&amp;J$3&amp;"*")=1,1,0),0))</f>
        <v>0</v>
      </c>
      <c r="K909" s="0" t="n">
        <f aca="false">IF(OR(K$3="",Consolidado!$D909=""),0,IF(ISNUMBER(SEARCH(K$3,Consolidado!$D909)),IF(COUNTIFS(Consolidado!$AC$5:AC909,Consolidado!$AC909,Consolidado!$D$5:D909,"*"&amp;K$3&amp;"*")=1,1,0),0))</f>
        <v>0</v>
      </c>
      <c r="L909" s="0" t="n">
        <f aca="false">IF(OR(L$3="",Consolidado!$D909=""),0,IF(ISNUMBER(SEARCH(L$3,Consolidado!$D909)),IF(COUNTIFS(Consolidado!$AC$5:AC909,Consolidado!$AC909,Consolidado!$D$5:D909,"*"&amp;L$3&amp;"*")=1,1,0),0))</f>
        <v>0</v>
      </c>
      <c r="M909" s="0" t="n">
        <f aca="false">IF(OR(M$3="",Consolidado!$D909=""),0,IF(ISNUMBER(SEARCH(M$3,Consolidado!$D909)),IF(COUNTIFS(Consolidado!$AC$5:AC909,Consolidado!$AC909,Consolidado!$D$5:D909,"*"&amp;M$3&amp;"*")=1,1,0),0))</f>
        <v>0</v>
      </c>
      <c r="N909" s="0" t="n">
        <f aca="false">IF(OR(N$3="",Consolidado!$D909=""),0,IF(ISNUMBER(SEARCH(N$3,Consolidado!$D909)),IF(COUNTIFS(Consolidado!$AC$5:AC909,Consolidado!$AC909,Consolidado!$D$5:D909,"*"&amp;N$3&amp;"*")=1,1,0),0))</f>
        <v>0</v>
      </c>
      <c r="O909" s="0" t="n">
        <f aca="false">IF(OR(O$3="",Consolidado!$D909=""),0,IF(ISNUMBER(SEARCH(O$3,Consolidado!$D909)),IF(COUNTIFS(Consolidado!$AC$5:AC909,Consolidado!$AC909,Consolidado!$D$5:D909,"*"&amp;O$3&amp;"*")=1,1,0),0))</f>
        <v>0</v>
      </c>
      <c r="P909" s="0" t="n">
        <f aca="false">IF(OR(P$3="",Consolidado!$D909=""),0,IF(ISNUMBER(SEARCH(P$3,Consolidado!$D909)),IF(COUNTIFS(Consolidado!$AC$5:AC909,Consolidado!$AC909,Consolidado!$D$5:D909,"*"&amp;P$3&amp;"*")=1,1,0),0))</f>
        <v>0</v>
      </c>
      <c r="Q909" s="0" t="n">
        <f aca="false">IF(OR(Q$3="",Consolidado!$D909=""),0,IF(ISNUMBER(SEARCH(Q$3,Consolidado!$D909)),IF(COUNTIFS(Consolidado!$AC$5:AC909,Consolidado!$AC909,Consolidado!$D$5:D909,"*"&amp;Q$3&amp;"*")=1,1,0),0))</f>
        <v>0</v>
      </c>
      <c r="R909" s="0" t="n">
        <f aca="false">IF(OR(R$3="",Consolidado!$D909=""),0,IF(ISNUMBER(SEARCH(R$3,Consolidado!$D909)),IF(COUNTIFS(Consolidado!$AC$5:AC909,Consolidado!$AC909,Consolidado!$D$5:D909,"*"&amp;R$3&amp;"*")=1,1,0),0))</f>
        <v>0</v>
      </c>
      <c r="S909" s="0" t="n">
        <f aca="false">IF(OR(S$3="",Consolidado!$D909=""),0,IF(ISNUMBER(SEARCH(S$3,Consolidado!$D909)),IF(COUNTIFS(Consolidado!$AC$5:AC909,Consolidado!$AC909,Consolidado!$D$5:D909,"*"&amp;S$3&amp;"*")=1,1,0),0))</f>
        <v>0</v>
      </c>
      <c r="T909" s="0" t="n">
        <f aca="false">IF(OR(T$3="",Consolidado!$D909=""),0,IF(ISNUMBER(SEARCH(T$3,Consolidado!$D909)),IF(COUNTIFS(Consolidado!$AC$5:AC909,Consolidado!$AC909,Consolidado!$D$5:D909,"*"&amp;T$3&amp;"*")=1,1,0),0))</f>
        <v>0</v>
      </c>
      <c r="U909" s="0" t="n">
        <f aca="false">IF(OR(U$3="",Consolidado!$D909=""),0,IF(ISNUMBER(SEARCH(U$3,Consolidado!$D909)),IF(COUNTIFS(Consolidado!$AC$5:AC909,Consolidado!$AC909,Consolidado!$D$5:D909,"*"&amp;U$3&amp;"*")=1,1,0),0))</f>
        <v>0</v>
      </c>
      <c r="V909" s="0" t="n">
        <f aca="false">IF(OR(V$3="",Consolidado!$D909=""),0,IF(ISNUMBER(SEARCH(V$3,Consolidado!$D909)),IF(COUNTIFS(Consolidado!$AC$5:AC909,Consolidado!$AC909,Consolidado!$D$5:D909,"*"&amp;V$3&amp;"*")=1,1,0),0))</f>
        <v>0</v>
      </c>
      <c r="W909" s="0" t="n">
        <f aca="false">IF(OR(W$3="",Consolidado!$D909=""),0,IF(ISNUMBER(SEARCH(W$3,Consolidado!$D909)),IF(COUNTIFS(Consolidado!$AC$5:AC909,Consolidado!$AC909,Consolidado!$D$5:D909,"*"&amp;W$3&amp;"*")=1,1,0),0))</f>
        <v>0</v>
      </c>
      <c r="X909" s="0" t="n">
        <f aca="false">IF(OR(X$3="",Consolidado!$D909=""),0,IF(ISNUMBER(SEARCH(X$3,Consolidado!$D909)),IF(COUNTIFS(Consolidado!$AC$5:AC909,Consolidado!$AC909,Consolidado!$D$5:D909,"*"&amp;X$3&amp;"*")=1,1,0),0))</f>
        <v>0</v>
      </c>
      <c r="Y909" s="0" t="n">
        <f aca="false">IF(OR(Y$3="",Consolidado!$D909=""),0,IF(ISNUMBER(SEARCH(Y$3,Consolidado!$D909)),IF(COUNTIFS(Consolidado!$AC$5:AC909,Consolidado!$AC909,Consolidado!$D$5:D909,"*"&amp;Y$3&amp;"*")=1,1,0),0))</f>
        <v>0</v>
      </c>
      <c r="Z909" s="0" t="n">
        <f aca="false">IF(OR(Z$3="",Consolidado!$D909=""),0,IF(ISNUMBER(SEARCH(Z$3,Consolidado!$D909)),IF(COUNTIFS(Consolidado!$AC$5:AC909,Consolidado!$AC909,Consolidado!$D$5:D909,"*"&amp;Z$3&amp;"*")=1,1,0),0))</f>
        <v>0</v>
      </c>
      <c r="AA909" s="0" t="n">
        <f aca="false">IF(OR(AA$3="",Consolidado!$D909=""),0,IF(ISNUMBER(SEARCH(AA$3,Consolidado!$D909)),IF(COUNTIFS(Consolidado!$AC$5:AC909,Consolidado!$AC909,Consolidado!$D$5:D909,"*"&amp;AA$3&amp;"*")=1,1,0),0))</f>
        <v>0</v>
      </c>
      <c r="AB909" s="0" t="n">
        <f aca="false">IF(OR(AB$3="",Consolidado!$D909=""),0,IF(ISNUMBER(SEARCH(AB$3,Consolidado!$D909)),IF(COUNTIFS(Consolidado!$AC$5:AC909,Consolidado!$AC909,Consolidado!$D$5:D909,"*"&amp;AB$3&amp;"*")=1,1,0),0))</f>
        <v>0</v>
      </c>
      <c r="AC909" s="0" t="n">
        <f aca="false">IF(OR(AC$3="",Consolidado!$D909=""),0,IF(ISNUMBER(SEARCH(AC$3,Consolidado!$D909)),IF(COUNTIFS(Consolidado!$AC$5:AC909,Consolidado!$AC909,Consolidado!$D$5:D909,"*"&amp;AC$3&amp;"*")=1,1,0),0))</f>
        <v>0</v>
      </c>
      <c r="AD909" s="0" t="n">
        <f aca="false">IF(OR(AD$3="",Consolidado!$D909=""),0,IF(ISNUMBER(SEARCH(AD$3,Consolidado!$D909)),IF(COUNTIFS(Consolidado!$AC$5:AC909,Consolidado!$AC909,Consolidado!$D$5:D909,"*"&amp;AD$3&amp;"*")=1,1,0),0))</f>
        <v>0</v>
      </c>
      <c r="AE909" s="0" t="n">
        <f aca="false">IF(OR(AE$3="",Consolidado!$D909=""),0,IF(ISNUMBER(SEARCH(AE$3,Consolidado!$D909)),IF(COUNTIFS(Consolidado!$AC$5:AC909,Consolidado!$AC909,Consolidado!$D$5:D909,"*"&amp;AE$3&amp;"*")=1,1,0),0))</f>
        <v>0</v>
      </c>
      <c r="AF909" s="0" t="n">
        <f aca="false">IF(OR(AF$3="",Consolidado!$D909=""),0,IF(ISNUMBER(SEARCH(AF$3,Consolidado!$D909)),IF(COUNTIFS(Consolidado!$AC$5:AC909,Consolidado!$AC909,Consolidado!$D$5:D909,"*"&amp;AF$3&amp;"*")=1,1,0),0))</f>
        <v>0</v>
      </c>
      <c r="AG909" s="0" t="n">
        <f aca="false">IF(OR(AG$3="",Consolidado!$D909=""),0,IF(ISNUMBER(SEARCH(AG$3,Consolidado!$D909)),IF(COUNTIFS(Consolidado!$AC$5:AC909,Consolidado!$AC909,Consolidado!$D$5:D909,"*"&amp;AG$3&amp;"*")=1,1,0),0))</f>
        <v>0</v>
      </c>
      <c r="AH909" s="0" t="n">
        <f aca="false">IF(OR(AH$3="",Consolidado!$D909=""),0,IF(ISNUMBER(SEARCH(AH$3,Consolidado!$D909)),IF(COUNTIFS(Consolidado!$AC$5:AC909,Consolidado!$AC909,Consolidado!$D$5:D909,"*"&amp;AH$3&amp;"*")=1,1,0),0))</f>
        <v>0</v>
      </c>
      <c r="AI909" s="0" t="n">
        <f aca="false">IF(OR(AI$3="",Consolidado!$D909=""),0,IF(ISNUMBER(SEARCH(AI$3,Consolidado!$D909)),IF(COUNTIFS(Consolidado!$AC$5:AC909,Consolidado!$AC909,Consolidado!$D$5:D909,"*"&amp;AI$3&amp;"*")=1,1,0),0))</f>
        <v>0</v>
      </c>
      <c r="AJ909" s="0" t="n">
        <f aca="false">IF(OR(AJ$3="",Consolidado!$D909=""),0,IF(ISNUMBER(SEARCH(AJ$3,Consolidado!$D909)),IF(COUNTIFS(Consolidado!$AC$5:AC909,Consolidado!$AC909,Consolidado!$D$5:D909,"*"&amp;AJ$3&amp;"*")=1,1,0),0))</f>
        <v>0</v>
      </c>
      <c r="AK909" s="0" t="n">
        <f aca="false">IF(OR(AK$3="",Consolidado!$D909=""),0,IF(ISNUMBER(SEARCH(AK$3,Consolidado!$D909)),IF(COUNTIFS(Consolidado!$AC$5:AC909,Consolidado!$AC909,Consolidado!$D$5:D909,"*"&amp;AK$3&amp;"*")=1,1,0),0))</f>
        <v>0</v>
      </c>
      <c r="AL909" s="0" t="n">
        <f aca="false">IF(OR(AL$3="",Consolidado!$D909=""),0,IF(ISNUMBER(SEARCH(AL$3,Consolidado!$D909)),IF(COUNTIFS(Consolidado!$AC$5:AC909,Consolidado!$AC909,Consolidado!$D$5:D909,"*"&amp;AL$3&amp;"*")=1,1,0),0))</f>
        <v>0</v>
      </c>
      <c r="AM909" s="0" t="n">
        <f aca="false">IF(OR(AM$3="",Consolidado!$D909=""),0,IF(ISNUMBER(SEARCH(AM$3,Consolidado!$D909)),IF(COUNTIFS(Consolidado!$AC$5:AC909,Consolidado!$AC909,Consolidado!$D$5:D909,"*"&amp;AM$3&amp;"*")=1,1,0),0))</f>
        <v>0</v>
      </c>
      <c r="AN909" s="0" t="n">
        <f aca="false">IF(OR(AN$3="",Consolidado!$D909=""),0,IF(ISNUMBER(SEARCH(AN$3,Consolidado!$D909)),IF(COUNTIFS(Consolidado!$AC$5:AC909,Consolidado!$AC909,Consolidado!$D$5:D909,"*"&amp;AN$3&amp;"*")=1,1,0),0))</f>
        <v>0</v>
      </c>
      <c r="AO909" s="0" t="n">
        <f aca="false">IF(OR(AO$3="",Consolidado!$D909=""),0,IF(ISNUMBER(SEARCH(AO$3,Consolidado!$D909)),IF(COUNTIFS(Consolidado!$AC$5:AC909,Consolidado!$AC909,Consolidado!$D$5:D909,"*"&amp;AO$3&amp;"*")=1,1,0),0))</f>
        <v>0</v>
      </c>
    </row>
    <row r="910" customFormat="false" ht="15" hidden="false" customHeight="false" outlineLevel="0" collapsed="false">
      <c r="B910" s="0" t="n">
        <f aca="false">IF(OR(B$3="",Consolidado!$D910=""),0,IF(ISNUMBER(SEARCH(B$3,Consolidado!$D910)),IF(COUNTIFS(Consolidado!$AC$5:AC910,Consolidado!$AC910,Consolidado!$D$5:D910,"*"&amp;B$3&amp;"*")=1,1,0),0))</f>
        <v>0</v>
      </c>
      <c r="C910" s="0" t="n">
        <f aca="false">IF(OR(C$3="",Consolidado!$D910=""),0,IF(ISNUMBER(SEARCH(C$3,Consolidado!$D910)),IF(COUNTIFS(Consolidado!$AC$5:AC910,Consolidado!$AC910,Consolidado!$D$5:D910,"*"&amp;C$3&amp;"*")=1,1,0),0))</f>
        <v>0</v>
      </c>
      <c r="D910" s="0" t="n">
        <f aca="false">IF(OR(D$3="",Consolidado!$D910=""),0,IF(ISNUMBER(SEARCH(D$3,Consolidado!$D910)),IF(COUNTIFS(Consolidado!$AC$5:AC910,Consolidado!$AC910,Consolidado!$D$5:D910,"*"&amp;D$3&amp;"*")=1,1,0),0))</f>
        <v>0</v>
      </c>
      <c r="E910" s="0" t="n">
        <f aca="false">IF(OR(E$3="",Consolidado!$D910=""),0,IF(ISNUMBER(SEARCH(E$3,Consolidado!$D910)),IF(COUNTIFS(Consolidado!$AC$5:AC910,Consolidado!$AC910,Consolidado!$D$5:D910,"*"&amp;E$3&amp;"*")=1,1,0),0))</f>
        <v>0</v>
      </c>
      <c r="F910" s="0" t="n">
        <f aca="false">IF(OR(F$3="",Consolidado!$D910=""),0,IF(ISNUMBER(SEARCH(F$3,Consolidado!$D910)),IF(COUNTIFS(Consolidado!$AC$5:AC910,Consolidado!$AC910,Consolidado!$D$5:D910,"*"&amp;F$3&amp;"*")=1,1,0),0))</f>
        <v>0</v>
      </c>
      <c r="G910" s="0" t="n">
        <f aca="false">IF(OR(G$3="",Consolidado!$D910=""),0,IF(ISNUMBER(SEARCH(G$3,Consolidado!$D910)),IF(COUNTIFS(Consolidado!$AC$5:AC910,Consolidado!$AC910,Consolidado!$D$5:D910,"*"&amp;G$3&amp;"*")=1,1,0),0))</f>
        <v>0</v>
      </c>
      <c r="H910" s="0" t="n">
        <f aca="false">IF(OR(H$3="",Consolidado!$D910=""),0,IF(ISNUMBER(SEARCH(H$3,Consolidado!$D910)),IF(COUNTIFS(Consolidado!$AC$5:AC910,Consolidado!$AC910,Consolidado!$D$5:D910,"*"&amp;H$3&amp;"*")=1,1,0),0))</f>
        <v>0</v>
      </c>
      <c r="I910" s="0" t="n">
        <f aca="false">IF(OR(I$3="",Consolidado!$D910=""),0,IF(ISNUMBER(SEARCH(I$3,Consolidado!$D910)),IF(COUNTIFS(Consolidado!$AC$5:AC910,Consolidado!$AC910,Consolidado!$D$5:D910,"*"&amp;I$3&amp;"*")=1,1,0),0))</f>
        <v>0</v>
      </c>
      <c r="J910" s="0" t="n">
        <f aca="false">IF(OR(J$3="",Consolidado!$D910=""),0,IF(ISNUMBER(SEARCH(J$3,Consolidado!$D910)),IF(COUNTIFS(Consolidado!$AC$5:AC910,Consolidado!$AC910,Consolidado!$D$5:D910,"*"&amp;J$3&amp;"*")=1,1,0),0))</f>
        <v>0</v>
      </c>
      <c r="K910" s="0" t="n">
        <f aca="false">IF(OR(K$3="",Consolidado!$D910=""),0,IF(ISNUMBER(SEARCH(K$3,Consolidado!$D910)),IF(COUNTIFS(Consolidado!$AC$5:AC910,Consolidado!$AC910,Consolidado!$D$5:D910,"*"&amp;K$3&amp;"*")=1,1,0),0))</f>
        <v>0</v>
      </c>
      <c r="L910" s="0" t="n">
        <f aca="false">IF(OR(L$3="",Consolidado!$D910=""),0,IF(ISNUMBER(SEARCH(L$3,Consolidado!$D910)),IF(COUNTIFS(Consolidado!$AC$5:AC910,Consolidado!$AC910,Consolidado!$D$5:D910,"*"&amp;L$3&amp;"*")=1,1,0),0))</f>
        <v>0</v>
      </c>
      <c r="M910" s="0" t="n">
        <f aca="false">IF(OR(M$3="",Consolidado!$D910=""),0,IF(ISNUMBER(SEARCH(M$3,Consolidado!$D910)),IF(COUNTIFS(Consolidado!$AC$5:AC910,Consolidado!$AC910,Consolidado!$D$5:D910,"*"&amp;M$3&amp;"*")=1,1,0),0))</f>
        <v>0</v>
      </c>
      <c r="N910" s="0" t="n">
        <f aca="false">IF(OR(N$3="",Consolidado!$D910=""),0,IF(ISNUMBER(SEARCH(N$3,Consolidado!$D910)),IF(COUNTIFS(Consolidado!$AC$5:AC910,Consolidado!$AC910,Consolidado!$D$5:D910,"*"&amp;N$3&amp;"*")=1,1,0),0))</f>
        <v>0</v>
      </c>
      <c r="O910" s="0" t="n">
        <f aca="false">IF(OR(O$3="",Consolidado!$D910=""),0,IF(ISNUMBER(SEARCH(O$3,Consolidado!$D910)),IF(COUNTIFS(Consolidado!$AC$5:AC910,Consolidado!$AC910,Consolidado!$D$5:D910,"*"&amp;O$3&amp;"*")=1,1,0),0))</f>
        <v>0</v>
      </c>
      <c r="P910" s="0" t="n">
        <f aca="false">IF(OR(P$3="",Consolidado!$D910=""),0,IF(ISNUMBER(SEARCH(P$3,Consolidado!$D910)),IF(COUNTIFS(Consolidado!$AC$5:AC910,Consolidado!$AC910,Consolidado!$D$5:D910,"*"&amp;P$3&amp;"*")=1,1,0),0))</f>
        <v>0</v>
      </c>
      <c r="Q910" s="0" t="n">
        <f aca="false">IF(OR(Q$3="",Consolidado!$D910=""),0,IF(ISNUMBER(SEARCH(Q$3,Consolidado!$D910)),IF(COUNTIFS(Consolidado!$AC$5:AC910,Consolidado!$AC910,Consolidado!$D$5:D910,"*"&amp;Q$3&amp;"*")=1,1,0),0))</f>
        <v>0</v>
      </c>
      <c r="R910" s="0" t="n">
        <f aca="false">IF(OR(R$3="",Consolidado!$D910=""),0,IF(ISNUMBER(SEARCH(R$3,Consolidado!$D910)),IF(COUNTIFS(Consolidado!$AC$5:AC910,Consolidado!$AC910,Consolidado!$D$5:D910,"*"&amp;R$3&amp;"*")=1,1,0),0))</f>
        <v>0</v>
      </c>
      <c r="S910" s="0" t="n">
        <f aca="false">IF(OR(S$3="",Consolidado!$D910=""),0,IF(ISNUMBER(SEARCH(S$3,Consolidado!$D910)),IF(COUNTIFS(Consolidado!$AC$5:AC910,Consolidado!$AC910,Consolidado!$D$5:D910,"*"&amp;S$3&amp;"*")=1,1,0),0))</f>
        <v>0</v>
      </c>
      <c r="T910" s="0" t="n">
        <f aca="false">IF(OR(T$3="",Consolidado!$D910=""),0,IF(ISNUMBER(SEARCH(T$3,Consolidado!$D910)),IF(COUNTIFS(Consolidado!$AC$5:AC910,Consolidado!$AC910,Consolidado!$D$5:D910,"*"&amp;T$3&amp;"*")=1,1,0),0))</f>
        <v>0</v>
      </c>
      <c r="U910" s="0" t="n">
        <f aca="false">IF(OR(U$3="",Consolidado!$D910=""),0,IF(ISNUMBER(SEARCH(U$3,Consolidado!$D910)),IF(COUNTIFS(Consolidado!$AC$5:AC910,Consolidado!$AC910,Consolidado!$D$5:D910,"*"&amp;U$3&amp;"*")=1,1,0),0))</f>
        <v>0</v>
      </c>
      <c r="V910" s="0" t="n">
        <f aca="false">IF(OR(V$3="",Consolidado!$D910=""),0,IF(ISNUMBER(SEARCH(V$3,Consolidado!$D910)),IF(COUNTIFS(Consolidado!$AC$5:AC910,Consolidado!$AC910,Consolidado!$D$5:D910,"*"&amp;V$3&amp;"*")=1,1,0),0))</f>
        <v>0</v>
      </c>
      <c r="W910" s="0" t="n">
        <f aca="false">IF(OR(W$3="",Consolidado!$D910=""),0,IF(ISNUMBER(SEARCH(W$3,Consolidado!$D910)),IF(COUNTIFS(Consolidado!$AC$5:AC910,Consolidado!$AC910,Consolidado!$D$5:D910,"*"&amp;W$3&amp;"*")=1,1,0),0))</f>
        <v>0</v>
      </c>
      <c r="X910" s="0" t="n">
        <f aca="false">IF(OR(X$3="",Consolidado!$D910=""),0,IF(ISNUMBER(SEARCH(X$3,Consolidado!$D910)),IF(COUNTIFS(Consolidado!$AC$5:AC910,Consolidado!$AC910,Consolidado!$D$5:D910,"*"&amp;X$3&amp;"*")=1,1,0),0))</f>
        <v>0</v>
      </c>
      <c r="Y910" s="0" t="n">
        <f aca="false">IF(OR(Y$3="",Consolidado!$D910=""),0,IF(ISNUMBER(SEARCH(Y$3,Consolidado!$D910)),IF(COUNTIFS(Consolidado!$AC$5:AC910,Consolidado!$AC910,Consolidado!$D$5:D910,"*"&amp;Y$3&amp;"*")=1,1,0),0))</f>
        <v>0</v>
      </c>
      <c r="Z910" s="0" t="n">
        <f aca="false">IF(OR(Z$3="",Consolidado!$D910=""),0,IF(ISNUMBER(SEARCH(Z$3,Consolidado!$D910)),IF(COUNTIFS(Consolidado!$AC$5:AC910,Consolidado!$AC910,Consolidado!$D$5:D910,"*"&amp;Z$3&amp;"*")=1,1,0),0))</f>
        <v>0</v>
      </c>
      <c r="AA910" s="0" t="n">
        <f aca="false">IF(OR(AA$3="",Consolidado!$D910=""),0,IF(ISNUMBER(SEARCH(AA$3,Consolidado!$D910)),IF(COUNTIFS(Consolidado!$AC$5:AC910,Consolidado!$AC910,Consolidado!$D$5:D910,"*"&amp;AA$3&amp;"*")=1,1,0),0))</f>
        <v>0</v>
      </c>
      <c r="AB910" s="0" t="n">
        <f aca="false">IF(OR(AB$3="",Consolidado!$D910=""),0,IF(ISNUMBER(SEARCH(AB$3,Consolidado!$D910)),IF(COUNTIFS(Consolidado!$AC$5:AC910,Consolidado!$AC910,Consolidado!$D$5:D910,"*"&amp;AB$3&amp;"*")=1,1,0),0))</f>
        <v>0</v>
      </c>
      <c r="AC910" s="0" t="n">
        <f aca="false">IF(OR(AC$3="",Consolidado!$D910=""),0,IF(ISNUMBER(SEARCH(AC$3,Consolidado!$D910)),IF(COUNTIFS(Consolidado!$AC$5:AC910,Consolidado!$AC910,Consolidado!$D$5:D910,"*"&amp;AC$3&amp;"*")=1,1,0),0))</f>
        <v>0</v>
      </c>
      <c r="AD910" s="0" t="n">
        <f aca="false">IF(OR(AD$3="",Consolidado!$D910=""),0,IF(ISNUMBER(SEARCH(AD$3,Consolidado!$D910)),IF(COUNTIFS(Consolidado!$AC$5:AC910,Consolidado!$AC910,Consolidado!$D$5:D910,"*"&amp;AD$3&amp;"*")=1,1,0),0))</f>
        <v>0</v>
      </c>
      <c r="AE910" s="0" t="n">
        <f aca="false">IF(OR(AE$3="",Consolidado!$D910=""),0,IF(ISNUMBER(SEARCH(AE$3,Consolidado!$D910)),IF(COUNTIFS(Consolidado!$AC$5:AC910,Consolidado!$AC910,Consolidado!$D$5:D910,"*"&amp;AE$3&amp;"*")=1,1,0),0))</f>
        <v>0</v>
      </c>
      <c r="AF910" s="0" t="n">
        <f aca="false">IF(OR(AF$3="",Consolidado!$D910=""),0,IF(ISNUMBER(SEARCH(AF$3,Consolidado!$D910)),IF(COUNTIFS(Consolidado!$AC$5:AC910,Consolidado!$AC910,Consolidado!$D$5:D910,"*"&amp;AF$3&amp;"*")=1,1,0),0))</f>
        <v>0</v>
      </c>
      <c r="AG910" s="0" t="n">
        <f aca="false">IF(OR(AG$3="",Consolidado!$D910=""),0,IF(ISNUMBER(SEARCH(AG$3,Consolidado!$D910)),IF(COUNTIFS(Consolidado!$AC$5:AC910,Consolidado!$AC910,Consolidado!$D$5:D910,"*"&amp;AG$3&amp;"*")=1,1,0),0))</f>
        <v>0</v>
      </c>
      <c r="AH910" s="0" t="n">
        <f aca="false">IF(OR(AH$3="",Consolidado!$D910=""),0,IF(ISNUMBER(SEARCH(AH$3,Consolidado!$D910)),IF(COUNTIFS(Consolidado!$AC$5:AC910,Consolidado!$AC910,Consolidado!$D$5:D910,"*"&amp;AH$3&amp;"*")=1,1,0),0))</f>
        <v>0</v>
      </c>
      <c r="AI910" s="0" t="n">
        <f aca="false">IF(OR(AI$3="",Consolidado!$D910=""),0,IF(ISNUMBER(SEARCH(AI$3,Consolidado!$D910)),IF(COUNTIFS(Consolidado!$AC$5:AC910,Consolidado!$AC910,Consolidado!$D$5:D910,"*"&amp;AI$3&amp;"*")=1,1,0),0))</f>
        <v>0</v>
      </c>
      <c r="AJ910" s="0" t="n">
        <f aca="false">IF(OR(AJ$3="",Consolidado!$D910=""),0,IF(ISNUMBER(SEARCH(AJ$3,Consolidado!$D910)),IF(COUNTIFS(Consolidado!$AC$5:AC910,Consolidado!$AC910,Consolidado!$D$5:D910,"*"&amp;AJ$3&amp;"*")=1,1,0),0))</f>
        <v>0</v>
      </c>
      <c r="AK910" s="0" t="n">
        <f aca="false">IF(OR(AK$3="",Consolidado!$D910=""),0,IF(ISNUMBER(SEARCH(AK$3,Consolidado!$D910)),IF(COUNTIFS(Consolidado!$AC$5:AC910,Consolidado!$AC910,Consolidado!$D$5:D910,"*"&amp;AK$3&amp;"*")=1,1,0),0))</f>
        <v>0</v>
      </c>
      <c r="AL910" s="0" t="n">
        <f aca="false">IF(OR(AL$3="",Consolidado!$D910=""),0,IF(ISNUMBER(SEARCH(AL$3,Consolidado!$D910)),IF(COUNTIFS(Consolidado!$AC$5:AC910,Consolidado!$AC910,Consolidado!$D$5:D910,"*"&amp;AL$3&amp;"*")=1,1,0),0))</f>
        <v>0</v>
      </c>
      <c r="AM910" s="0" t="n">
        <f aca="false">IF(OR(AM$3="",Consolidado!$D910=""),0,IF(ISNUMBER(SEARCH(AM$3,Consolidado!$D910)),IF(COUNTIFS(Consolidado!$AC$5:AC910,Consolidado!$AC910,Consolidado!$D$5:D910,"*"&amp;AM$3&amp;"*")=1,1,0),0))</f>
        <v>0</v>
      </c>
      <c r="AN910" s="0" t="n">
        <f aca="false">IF(OR(AN$3="",Consolidado!$D910=""),0,IF(ISNUMBER(SEARCH(AN$3,Consolidado!$D910)),IF(COUNTIFS(Consolidado!$AC$5:AC910,Consolidado!$AC910,Consolidado!$D$5:D910,"*"&amp;AN$3&amp;"*")=1,1,0),0))</f>
        <v>0</v>
      </c>
      <c r="AO910" s="0" t="n">
        <f aca="false">IF(OR(AO$3="",Consolidado!$D910=""),0,IF(ISNUMBER(SEARCH(AO$3,Consolidado!$D910)),IF(COUNTIFS(Consolidado!$AC$5:AC910,Consolidado!$AC910,Consolidado!$D$5:D910,"*"&amp;AO$3&amp;"*")=1,1,0),0))</f>
        <v>0</v>
      </c>
    </row>
    <row r="911" customFormat="false" ht="15" hidden="false" customHeight="false" outlineLevel="0" collapsed="false">
      <c r="B911" s="0" t="n">
        <f aca="false">IF(OR(B$3="",Consolidado!$D911=""),0,IF(ISNUMBER(SEARCH(B$3,Consolidado!$D911)),IF(COUNTIFS(Consolidado!$AC$5:AC911,Consolidado!$AC911,Consolidado!$D$5:D911,"*"&amp;B$3&amp;"*")=1,1,0),0))</f>
        <v>0</v>
      </c>
      <c r="C911" s="0" t="n">
        <f aca="false">IF(OR(C$3="",Consolidado!$D911=""),0,IF(ISNUMBER(SEARCH(C$3,Consolidado!$D911)),IF(COUNTIFS(Consolidado!$AC$5:AC911,Consolidado!$AC911,Consolidado!$D$5:D911,"*"&amp;C$3&amp;"*")=1,1,0),0))</f>
        <v>0</v>
      </c>
      <c r="D911" s="0" t="n">
        <f aca="false">IF(OR(D$3="",Consolidado!$D911=""),0,IF(ISNUMBER(SEARCH(D$3,Consolidado!$D911)),IF(COUNTIFS(Consolidado!$AC$5:AC911,Consolidado!$AC911,Consolidado!$D$5:D911,"*"&amp;D$3&amp;"*")=1,1,0),0))</f>
        <v>0</v>
      </c>
      <c r="E911" s="0" t="n">
        <f aca="false">IF(OR(E$3="",Consolidado!$D911=""),0,IF(ISNUMBER(SEARCH(E$3,Consolidado!$D911)),IF(COUNTIFS(Consolidado!$AC$5:AC911,Consolidado!$AC911,Consolidado!$D$5:D911,"*"&amp;E$3&amp;"*")=1,1,0),0))</f>
        <v>0</v>
      </c>
      <c r="F911" s="0" t="n">
        <f aca="false">IF(OR(F$3="",Consolidado!$D911=""),0,IF(ISNUMBER(SEARCH(F$3,Consolidado!$D911)),IF(COUNTIFS(Consolidado!$AC$5:AC911,Consolidado!$AC911,Consolidado!$D$5:D911,"*"&amp;F$3&amp;"*")=1,1,0),0))</f>
        <v>0</v>
      </c>
      <c r="G911" s="0" t="n">
        <f aca="false">IF(OR(G$3="",Consolidado!$D911=""),0,IF(ISNUMBER(SEARCH(G$3,Consolidado!$D911)),IF(COUNTIFS(Consolidado!$AC$5:AC911,Consolidado!$AC911,Consolidado!$D$5:D911,"*"&amp;G$3&amp;"*")=1,1,0),0))</f>
        <v>0</v>
      </c>
      <c r="H911" s="0" t="n">
        <f aca="false">IF(OR(H$3="",Consolidado!$D911=""),0,IF(ISNUMBER(SEARCH(H$3,Consolidado!$D911)),IF(COUNTIFS(Consolidado!$AC$5:AC911,Consolidado!$AC911,Consolidado!$D$5:D911,"*"&amp;H$3&amp;"*")=1,1,0),0))</f>
        <v>0</v>
      </c>
      <c r="I911" s="0" t="n">
        <f aca="false">IF(OR(I$3="",Consolidado!$D911=""),0,IF(ISNUMBER(SEARCH(I$3,Consolidado!$D911)),IF(COUNTIFS(Consolidado!$AC$5:AC911,Consolidado!$AC911,Consolidado!$D$5:D911,"*"&amp;I$3&amp;"*")=1,1,0),0))</f>
        <v>0</v>
      </c>
      <c r="J911" s="0" t="n">
        <f aca="false">IF(OR(J$3="",Consolidado!$D911=""),0,IF(ISNUMBER(SEARCH(J$3,Consolidado!$D911)),IF(COUNTIFS(Consolidado!$AC$5:AC911,Consolidado!$AC911,Consolidado!$D$5:D911,"*"&amp;J$3&amp;"*")=1,1,0),0))</f>
        <v>0</v>
      </c>
      <c r="K911" s="0" t="n">
        <f aca="false">IF(OR(K$3="",Consolidado!$D911=""),0,IF(ISNUMBER(SEARCH(K$3,Consolidado!$D911)),IF(COUNTIFS(Consolidado!$AC$5:AC911,Consolidado!$AC911,Consolidado!$D$5:D911,"*"&amp;K$3&amp;"*")=1,1,0),0))</f>
        <v>0</v>
      </c>
      <c r="L911" s="0" t="n">
        <f aca="false">IF(OR(L$3="",Consolidado!$D911=""),0,IF(ISNUMBER(SEARCH(L$3,Consolidado!$D911)),IF(COUNTIFS(Consolidado!$AC$5:AC911,Consolidado!$AC911,Consolidado!$D$5:D911,"*"&amp;L$3&amp;"*")=1,1,0),0))</f>
        <v>0</v>
      </c>
      <c r="M911" s="0" t="n">
        <f aca="false">IF(OR(M$3="",Consolidado!$D911=""),0,IF(ISNUMBER(SEARCH(M$3,Consolidado!$D911)),IF(COUNTIFS(Consolidado!$AC$5:AC911,Consolidado!$AC911,Consolidado!$D$5:D911,"*"&amp;M$3&amp;"*")=1,1,0),0))</f>
        <v>0</v>
      </c>
      <c r="N911" s="0" t="n">
        <f aca="false">IF(OR(N$3="",Consolidado!$D911=""),0,IF(ISNUMBER(SEARCH(N$3,Consolidado!$D911)),IF(COUNTIFS(Consolidado!$AC$5:AC911,Consolidado!$AC911,Consolidado!$D$5:D911,"*"&amp;N$3&amp;"*")=1,1,0),0))</f>
        <v>0</v>
      </c>
      <c r="O911" s="0" t="n">
        <f aca="false">IF(OR(O$3="",Consolidado!$D911=""),0,IF(ISNUMBER(SEARCH(O$3,Consolidado!$D911)),IF(COUNTIFS(Consolidado!$AC$5:AC911,Consolidado!$AC911,Consolidado!$D$5:D911,"*"&amp;O$3&amp;"*")=1,1,0),0))</f>
        <v>0</v>
      </c>
      <c r="P911" s="0" t="n">
        <f aca="false">IF(OR(P$3="",Consolidado!$D911=""),0,IF(ISNUMBER(SEARCH(P$3,Consolidado!$D911)),IF(COUNTIFS(Consolidado!$AC$5:AC911,Consolidado!$AC911,Consolidado!$D$5:D911,"*"&amp;P$3&amp;"*")=1,1,0),0))</f>
        <v>0</v>
      </c>
      <c r="Q911" s="0" t="n">
        <f aca="false">IF(OR(Q$3="",Consolidado!$D911=""),0,IF(ISNUMBER(SEARCH(Q$3,Consolidado!$D911)),IF(COUNTIFS(Consolidado!$AC$5:AC911,Consolidado!$AC911,Consolidado!$D$5:D911,"*"&amp;Q$3&amp;"*")=1,1,0),0))</f>
        <v>0</v>
      </c>
      <c r="R911" s="0" t="n">
        <f aca="false">IF(OR(R$3="",Consolidado!$D911=""),0,IF(ISNUMBER(SEARCH(R$3,Consolidado!$D911)),IF(COUNTIFS(Consolidado!$AC$5:AC911,Consolidado!$AC911,Consolidado!$D$5:D911,"*"&amp;R$3&amp;"*")=1,1,0),0))</f>
        <v>0</v>
      </c>
      <c r="S911" s="0" t="n">
        <f aca="false">IF(OR(S$3="",Consolidado!$D911=""),0,IF(ISNUMBER(SEARCH(S$3,Consolidado!$D911)),IF(COUNTIFS(Consolidado!$AC$5:AC911,Consolidado!$AC911,Consolidado!$D$5:D911,"*"&amp;S$3&amp;"*")=1,1,0),0))</f>
        <v>0</v>
      </c>
      <c r="T911" s="0" t="n">
        <f aca="false">IF(OR(T$3="",Consolidado!$D911=""),0,IF(ISNUMBER(SEARCH(T$3,Consolidado!$D911)),IF(COUNTIFS(Consolidado!$AC$5:AC911,Consolidado!$AC911,Consolidado!$D$5:D911,"*"&amp;T$3&amp;"*")=1,1,0),0))</f>
        <v>0</v>
      </c>
      <c r="U911" s="0" t="n">
        <f aca="false">IF(OR(U$3="",Consolidado!$D911=""),0,IF(ISNUMBER(SEARCH(U$3,Consolidado!$D911)),IF(COUNTIFS(Consolidado!$AC$5:AC911,Consolidado!$AC911,Consolidado!$D$5:D911,"*"&amp;U$3&amp;"*")=1,1,0),0))</f>
        <v>0</v>
      </c>
      <c r="V911" s="0" t="n">
        <f aca="false">IF(OR(V$3="",Consolidado!$D911=""),0,IF(ISNUMBER(SEARCH(V$3,Consolidado!$D911)),IF(COUNTIFS(Consolidado!$AC$5:AC911,Consolidado!$AC911,Consolidado!$D$5:D911,"*"&amp;V$3&amp;"*")=1,1,0),0))</f>
        <v>0</v>
      </c>
      <c r="W911" s="0" t="n">
        <f aca="false">IF(OR(W$3="",Consolidado!$D911=""),0,IF(ISNUMBER(SEARCH(W$3,Consolidado!$D911)),IF(COUNTIFS(Consolidado!$AC$5:AC911,Consolidado!$AC911,Consolidado!$D$5:D911,"*"&amp;W$3&amp;"*")=1,1,0),0))</f>
        <v>0</v>
      </c>
      <c r="X911" s="0" t="n">
        <f aca="false">IF(OR(X$3="",Consolidado!$D911=""),0,IF(ISNUMBER(SEARCH(X$3,Consolidado!$D911)),IF(COUNTIFS(Consolidado!$AC$5:AC911,Consolidado!$AC911,Consolidado!$D$5:D911,"*"&amp;X$3&amp;"*")=1,1,0),0))</f>
        <v>0</v>
      </c>
      <c r="Y911" s="0" t="n">
        <f aca="false">IF(OR(Y$3="",Consolidado!$D911=""),0,IF(ISNUMBER(SEARCH(Y$3,Consolidado!$D911)),IF(COUNTIFS(Consolidado!$AC$5:AC911,Consolidado!$AC911,Consolidado!$D$5:D911,"*"&amp;Y$3&amp;"*")=1,1,0),0))</f>
        <v>0</v>
      </c>
      <c r="Z911" s="0" t="n">
        <f aca="false">IF(OR(Z$3="",Consolidado!$D911=""),0,IF(ISNUMBER(SEARCH(Z$3,Consolidado!$D911)),IF(COUNTIFS(Consolidado!$AC$5:AC911,Consolidado!$AC911,Consolidado!$D$5:D911,"*"&amp;Z$3&amp;"*")=1,1,0),0))</f>
        <v>0</v>
      </c>
      <c r="AA911" s="0" t="n">
        <f aca="false">IF(OR(AA$3="",Consolidado!$D911=""),0,IF(ISNUMBER(SEARCH(AA$3,Consolidado!$D911)),IF(COUNTIFS(Consolidado!$AC$5:AC911,Consolidado!$AC911,Consolidado!$D$5:D911,"*"&amp;AA$3&amp;"*")=1,1,0),0))</f>
        <v>0</v>
      </c>
      <c r="AB911" s="0" t="n">
        <f aca="false">IF(OR(AB$3="",Consolidado!$D911=""),0,IF(ISNUMBER(SEARCH(AB$3,Consolidado!$D911)),IF(COUNTIFS(Consolidado!$AC$5:AC911,Consolidado!$AC911,Consolidado!$D$5:D911,"*"&amp;AB$3&amp;"*")=1,1,0),0))</f>
        <v>0</v>
      </c>
      <c r="AC911" s="0" t="n">
        <f aca="false">IF(OR(AC$3="",Consolidado!$D911=""),0,IF(ISNUMBER(SEARCH(AC$3,Consolidado!$D911)),IF(COUNTIFS(Consolidado!$AC$5:AC911,Consolidado!$AC911,Consolidado!$D$5:D911,"*"&amp;AC$3&amp;"*")=1,1,0),0))</f>
        <v>0</v>
      </c>
      <c r="AD911" s="0" t="n">
        <f aca="false">IF(OR(AD$3="",Consolidado!$D911=""),0,IF(ISNUMBER(SEARCH(AD$3,Consolidado!$D911)),IF(COUNTIFS(Consolidado!$AC$5:AC911,Consolidado!$AC911,Consolidado!$D$5:D911,"*"&amp;AD$3&amp;"*")=1,1,0),0))</f>
        <v>0</v>
      </c>
      <c r="AE911" s="0" t="n">
        <f aca="false">IF(OR(AE$3="",Consolidado!$D911=""),0,IF(ISNUMBER(SEARCH(AE$3,Consolidado!$D911)),IF(COUNTIFS(Consolidado!$AC$5:AC911,Consolidado!$AC911,Consolidado!$D$5:D911,"*"&amp;AE$3&amp;"*")=1,1,0),0))</f>
        <v>0</v>
      </c>
      <c r="AF911" s="0" t="n">
        <f aca="false">IF(OR(AF$3="",Consolidado!$D911=""),0,IF(ISNUMBER(SEARCH(AF$3,Consolidado!$D911)),IF(COUNTIFS(Consolidado!$AC$5:AC911,Consolidado!$AC911,Consolidado!$D$5:D911,"*"&amp;AF$3&amp;"*")=1,1,0),0))</f>
        <v>0</v>
      </c>
      <c r="AG911" s="0" t="n">
        <f aca="false">IF(OR(AG$3="",Consolidado!$D911=""),0,IF(ISNUMBER(SEARCH(AG$3,Consolidado!$D911)),IF(COUNTIFS(Consolidado!$AC$5:AC911,Consolidado!$AC911,Consolidado!$D$5:D911,"*"&amp;AG$3&amp;"*")=1,1,0),0))</f>
        <v>0</v>
      </c>
      <c r="AH911" s="0" t="n">
        <f aca="false">IF(OR(AH$3="",Consolidado!$D911=""),0,IF(ISNUMBER(SEARCH(AH$3,Consolidado!$D911)),IF(COUNTIFS(Consolidado!$AC$5:AC911,Consolidado!$AC911,Consolidado!$D$5:D911,"*"&amp;AH$3&amp;"*")=1,1,0),0))</f>
        <v>0</v>
      </c>
      <c r="AI911" s="0" t="n">
        <f aca="false">IF(OR(AI$3="",Consolidado!$D911=""),0,IF(ISNUMBER(SEARCH(AI$3,Consolidado!$D911)),IF(COUNTIFS(Consolidado!$AC$5:AC911,Consolidado!$AC911,Consolidado!$D$5:D911,"*"&amp;AI$3&amp;"*")=1,1,0),0))</f>
        <v>0</v>
      </c>
      <c r="AJ911" s="0" t="n">
        <f aca="false">IF(OR(AJ$3="",Consolidado!$D911=""),0,IF(ISNUMBER(SEARCH(AJ$3,Consolidado!$D911)),IF(COUNTIFS(Consolidado!$AC$5:AC911,Consolidado!$AC911,Consolidado!$D$5:D911,"*"&amp;AJ$3&amp;"*")=1,1,0),0))</f>
        <v>0</v>
      </c>
      <c r="AK911" s="0" t="n">
        <f aca="false">IF(OR(AK$3="",Consolidado!$D911=""),0,IF(ISNUMBER(SEARCH(AK$3,Consolidado!$D911)),IF(COUNTIFS(Consolidado!$AC$5:AC911,Consolidado!$AC911,Consolidado!$D$5:D911,"*"&amp;AK$3&amp;"*")=1,1,0),0))</f>
        <v>0</v>
      </c>
      <c r="AL911" s="0" t="n">
        <f aca="false">IF(OR(AL$3="",Consolidado!$D911=""),0,IF(ISNUMBER(SEARCH(AL$3,Consolidado!$D911)),IF(COUNTIFS(Consolidado!$AC$5:AC911,Consolidado!$AC911,Consolidado!$D$5:D911,"*"&amp;AL$3&amp;"*")=1,1,0),0))</f>
        <v>0</v>
      </c>
      <c r="AM911" s="0" t="n">
        <f aca="false">IF(OR(AM$3="",Consolidado!$D911=""),0,IF(ISNUMBER(SEARCH(AM$3,Consolidado!$D911)),IF(COUNTIFS(Consolidado!$AC$5:AC911,Consolidado!$AC911,Consolidado!$D$5:D911,"*"&amp;AM$3&amp;"*")=1,1,0),0))</f>
        <v>0</v>
      </c>
      <c r="AN911" s="0" t="n">
        <f aca="false">IF(OR(AN$3="",Consolidado!$D911=""),0,IF(ISNUMBER(SEARCH(AN$3,Consolidado!$D911)),IF(COUNTIFS(Consolidado!$AC$5:AC911,Consolidado!$AC911,Consolidado!$D$5:D911,"*"&amp;AN$3&amp;"*")=1,1,0),0))</f>
        <v>0</v>
      </c>
      <c r="AO911" s="0" t="n">
        <f aca="false">IF(OR(AO$3="",Consolidado!$D911=""),0,IF(ISNUMBER(SEARCH(AO$3,Consolidado!$D911)),IF(COUNTIFS(Consolidado!$AC$5:AC911,Consolidado!$AC911,Consolidado!$D$5:D911,"*"&amp;AO$3&amp;"*")=1,1,0),0))</f>
        <v>0</v>
      </c>
    </row>
    <row r="912" customFormat="false" ht="15" hidden="false" customHeight="false" outlineLevel="0" collapsed="false">
      <c r="B912" s="0" t="n">
        <f aca="false">IF(OR(B$3="",Consolidado!$D912=""),0,IF(ISNUMBER(SEARCH(B$3,Consolidado!$D912)),IF(COUNTIFS(Consolidado!$AC$5:AC912,Consolidado!$AC912,Consolidado!$D$5:D912,"*"&amp;B$3&amp;"*")=1,1,0),0))</f>
        <v>0</v>
      </c>
      <c r="C912" s="0" t="n">
        <f aca="false">IF(OR(C$3="",Consolidado!$D912=""),0,IF(ISNUMBER(SEARCH(C$3,Consolidado!$D912)),IF(COUNTIFS(Consolidado!$AC$5:AC912,Consolidado!$AC912,Consolidado!$D$5:D912,"*"&amp;C$3&amp;"*")=1,1,0),0))</f>
        <v>0</v>
      </c>
      <c r="D912" s="0" t="n">
        <f aca="false">IF(OR(D$3="",Consolidado!$D912=""),0,IF(ISNUMBER(SEARCH(D$3,Consolidado!$D912)),IF(COUNTIFS(Consolidado!$AC$5:AC912,Consolidado!$AC912,Consolidado!$D$5:D912,"*"&amp;D$3&amp;"*")=1,1,0),0))</f>
        <v>0</v>
      </c>
      <c r="E912" s="0" t="n">
        <f aca="false">IF(OR(E$3="",Consolidado!$D912=""),0,IF(ISNUMBER(SEARCH(E$3,Consolidado!$D912)),IF(COUNTIFS(Consolidado!$AC$5:AC912,Consolidado!$AC912,Consolidado!$D$5:D912,"*"&amp;E$3&amp;"*")=1,1,0),0))</f>
        <v>0</v>
      </c>
      <c r="F912" s="0" t="n">
        <f aca="false">IF(OR(F$3="",Consolidado!$D912=""),0,IF(ISNUMBER(SEARCH(F$3,Consolidado!$D912)),IF(COUNTIFS(Consolidado!$AC$5:AC912,Consolidado!$AC912,Consolidado!$D$5:D912,"*"&amp;F$3&amp;"*")=1,1,0),0))</f>
        <v>0</v>
      </c>
      <c r="G912" s="0" t="n">
        <f aca="false">IF(OR(G$3="",Consolidado!$D912=""),0,IF(ISNUMBER(SEARCH(G$3,Consolidado!$D912)),IF(COUNTIFS(Consolidado!$AC$5:AC912,Consolidado!$AC912,Consolidado!$D$5:D912,"*"&amp;G$3&amp;"*")=1,1,0),0))</f>
        <v>0</v>
      </c>
      <c r="H912" s="0" t="n">
        <f aca="false">IF(OR(H$3="",Consolidado!$D912=""),0,IF(ISNUMBER(SEARCH(H$3,Consolidado!$D912)),IF(COUNTIFS(Consolidado!$AC$5:AC912,Consolidado!$AC912,Consolidado!$D$5:D912,"*"&amp;H$3&amp;"*")=1,1,0),0))</f>
        <v>0</v>
      </c>
      <c r="I912" s="0" t="n">
        <f aca="false">IF(OR(I$3="",Consolidado!$D912=""),0,IF(ISNUMBER(SEARCH(I$3,Consolidado!$D912)),IF(COUNTIFS(Consolidado!$AC$5:AC912,Consolidado!$AC912,Consolidado!$D$5:D912,"*"&amp;I$3&amp;"*")=1,1,0),0))</f>
        <v>0</v>
      </c>
      <c r="J912" s="0" t="n">
        <f aca="false">IF(OR(J$3="",Consolidado!$D912=""),0,IF(ISNUMBER(SEARCH(J$3,Consolidado!$D912)),IF(COUNTIFS(Consolidado!$AC$5:AC912,Consolidado!$AC912,Consolidado!$D$5:D912,"*"&amp;J$3&amp;"*")=1,1,0),0))</f>
        <v>0</v>
      </c>
      <c r="K912" s="0" t="n">
        <f aca="false">IF(OR(K$3="",Consolidado!$D912=""),0,IF(ISNUMBER(SEARCH(K$3,Consolidado!$D912)),IF(COUNTIFS(Consolidado!$AC$5:AC912,Consolidado!$AC912,Consolidado!$D$5:D912,"*"&amp;K$3&amp;"*")=1,1,0),0))</f>
        <v>0</v>
      </c>
      <c r="L912" s="0" t="n">
        <f aca="false">IF(OR(L$3="",Consolidado!$D912=""),0,IF(ISNUMBER(SEARCH(L$3,Consolidado!$D912)),IF(COUNTIFS(Consolidado!$AC$5:AC912,Consolidado!$AC912,Consolidado!$D$5:D912,"*"&amp;L$3&amp;"*")=1,1,0),0))</f>
        <v>0</v>
      </c>
      <c r="M912" s="0" t="n">
        <f aca="false">IF(OR(M$3="",Consolidado!$D912=""),0,IF(ISNUMBER(SEARCH(M$3,Consolidado!$D912)),IF(COUNTIFS(Consolidado!$AC$5:AC912,Consolidado!$AC912,Consolidado!$D$5:D912,"*"&amp;M$3&amp;"*")=1,1,0),0))</f>
        <v>0</v>
      </c>
      <c r="N912" s="0" t="n">
        <f aca="false">IF(OR(N$3="",Consolidado!$D912=""),0,IF(ISNUMBER(SEARCH(N$3,Consolidado!$D912)),IF(COUNTIFS(Consolidado!$AC$5:AC912,Consolidado!$AC912,Consolidado!$D$5:D912,"*"&amp;N$3&amp;"*")=1,1,0),0))</f>
        <v>0</v>
      </c>
      <c r="O912" s="0" t="n">
        <f aca="false">IF(OR(O$3="",Consolidado!$D912=""),0,IF(ISNUMBER(SEARCH(O$3,Consolidado!$D912)),IF(COUNTIFS(Consolidado!$AC$5:AC912,Consolidado!$AC912,Consolidado!$D$5:D912,"*"&amp;O$3&amp;"*")=1,1,0),0))</f>
        <v>0</v>
      </c>
      <c r="P912" s="0" t="n">
        <f aca="false">IF(OR(P$3="",Consolidado!$D912=""),0,IF(ISNUMBER(SEARCH(P$3,Consolidado!$D912)),IF(COUNTIFS(Consolidado!$AC$5:AC912,Consolidado!$AC912,Consolidado!$D$5:D912,"*"&amp;P$3&amp;"*")=1,1,0),0))</f>
        <v>0</v>
      </c>
      <c r="Q912" s="0" t="n">
        <f aca="false">IF(OR(Q$3="",Consolidado!$D912=""),0,IF(ISNUMBER(SEARCH(Q$3,Consolidado!$D912)),IF(COUNTIFS(Consolidado!$AC$5:AC912,Consolidado!$AC912,Consolidado!$D$5:D912,"*"&amp;Q$3&amp;"*")=1,1,0),0))</f>
        <v>0</v>
      </c>
      <c r="R912" s="0" t="n">
        <f aca="false">IF(OR(R$3="",Consolidado!$D912=""),0,IF(ISNUMBER(SEARCH(R$3,Consolidado!$D912)),IF(COUNTIFS(Consolidado!$AC$5:AC912,Consolidado!$AC912,Consolidado!$D$5:D912,"*"&amp;R$3&amp;"*")=1,1,0),0))</f>
        <v>0</v>
      </c>
      <c r="S912" s="0" t="n">
        <f aca="false">IF(OR(S$3="",Consolidado!$D912=""),0,IF(ISNUMBER(SEARCH(S$3,Consolidado!$D912)),IF(COUNTIFS(Consolidado!$AC$5:AC912,Consolidado!$AC912,Consolidado!$D$5:D912,"*"&amp;S$3&amp;"*")=1,1,0),0))</f>
        <v>0</v>
      </c>
      <c r="T912" s="0" t="n">
        <f aca="false">IF(OR(T$3="",Consolidado!$D912=""),0,IF(ISNUMBER(SEARCH(T$3,Consolidado!$D912)),IF(COUNTIFS(Consolidado!$AC$5:AC912,Consolidado!$AC912,Consolidado!$D$5:D912,"*"&amp;T$3&amp;"*")=1,1,0),0))</f>
        <v>0</v>
      </c>
      <c r="U912" s="0" t="n">
        <f aca="false">IF(OR(U$3="",Consolidado!$D912=""),0,IF(ISNUMBER(SEARCH(U$3,Consolidado!$D912)),IF(COUNTIFS(Consolidado!$AC$5:AC912,Consolidado!$AC912,Consolidado!$D$5:D912,"*"&amp;U$3&amp;"*")=1,1,0),0))</f>
        <v>0</v>
      </c>
      <c r="V912" s="0" t="n">
        <f aca="false">IF(OR(V$3="",Consolidado!$D912=""),0,IF(ISNUMBER(SEARCH(V$3,Consolidado!$D912)),IF(COUNTIFS(Consolidado!$AC$5:AC912,Consolidado!$AC912,Consolidado!$D$5:D912,"*"&amp;V$3&amp;"*")=1,1,0),0))</f>
        <v>0</v>
      </c>
      <c r="W912" s="0" t="n">
        <f aca="false">IF(OR(W$3="",Consolidado!$D912=""),0,IF(ISNUMBER(SEARCH(W$3,Consolidado!$D912)),IF(COUNTIFS(Consolidado!$AC$5:AC912,Consolidado!$AC912,Consolidado!$D$5:D912,"*"&amp;W$3&amp;"*")=1,1,0),0))</f>
        <v>0</v>
      </c>
      <c r="X912" s="0" t="n">
        <f aca="false">IF(OR(X$3="",Consolidado!$D912=""),0,IF(ISNUMBER(SEARCH(X$3,Consolidado!$D912)),IF(COUNTIFS(Consolidado!$AC$5:AC912,Consolidado!$AC912,Consolidado!$D$5:D912,"*"&amp;X$3&amp;"*")=1,1,0),0))</f>
        <v>0</v>
      </c>
      <c r="Y912" s="0" t="n">
        <f aca="false">IF(OR(Y$3="",Consolidado!$D912=""),0,IF(ISNUMBER(SEARCH(Y$3,Consolidado!$D912)),IF(COUNTIFS(Consolidado!$AC$5:AC912,Consolidado!$AC912,Consolidado!$D$5:D912,"*"&amp;Y$3&amp;"*")=1,1,0),0))</f>
        <v>0</v>
      </c>
      <c r="Z912" s="0" t="n">
        <f aca="false">IF(OR(Z$3="",Consolidado!$D912=""),0,IF(ISNUMBER(SEARCH(Z$3,Consolidado!$D912)),IF(COUNTIFS(Consolidado!$AC$5:AC912,Consolidado!$AC912,Consolidado!$D$5:D912,"*"&amp;Z$3&amp;"*")=1,1,0),0))</f>
        <v>0</v>
      </c>
      <c r="AA912" s="0" t="n">
        <f aca="false">IF(OR(AA$3="",Consolidado!$D912=""),0,IF(ISNUMBER(SEARCH(AA$3,Consolidado!$D912)),IF(COUNTIFS(Consolidado!$AC$5:AC912,Consolidado!$AC912,Consolidado!$D$5:D912,"*"&amp;AA$3&amp;"*")=1,1,0),0))</f>
        <v>0</v>
      </c>
      <c r="AB912" s="0" t="n">
        <f aca="false">IF(OR(AB$3="",Consolidado!$D912=""),0,IF(ISNUMBER(SEARCH(AB$3,Consolidado!$D912)),IF(COUNTIFS(Consolidado!$AC$5:AC912,Consolidado!$AC912,Consolidado!$D$5:D912,"*"&amp;AB$3&amp;"*")=1,1,0),0))</f>
        <v>0</v>
      </c>
      <c r="AC912" s="0" t="n">
        <f aca="false">IF(OR(AC$3="",Consolidado!$D912=""),0,IF(ISNUMBER(SEARCH(AC$3,Consolidado!$D912)),IF(COUNTIFS(Consolidado!$AC$5:AC912,Consolidado!$AC912,Consolidado!$D$5:D912,"*"&amp;AC$3&amp;"*")=1,1,0),0))</f>
        <v>0</v>
      </c>
      <c r="AD912" s="0" t="n">
        <f aca="false">IF(OR(AD$3="",Consolidado!$D912=""),0,IF(ISNUMBER(SEARCH(AD$3,Consolidado!$D912)),IF(COUNTIFS(Consolidado!$AC$5:AC912,Consolidado!$AC912,Consolidado!$D$5:D912,"*"&amp;AD$3&amp;"*")=1,1,0),0))</f>
        <v>0</v>
      </c>
      <c r="AE912" s="0" t="n">
        <f aca="false">IF(OR(AE$3="",Consolidado!$D912=""),0,IF(ISNUMBER(SEARCH(AE$3,Consolidado!$D912)),IF(COUNTIFS(Consolidado!$AC$5:AC912,Consolidado!$AC912,Consolidado!$D$5:D912,"*"&amp;AE$3&amp;"*")=1,1,0),0))</f>
        <v>0</v>
      </c>
      <c r="AF912" s="0" t="n">
        <f aca="false">IF(OR(AF$3="",Consolidado!$D912=""),0,IF(ISNUMBER(SEARCH(AF$3,Consolidado!$D912)),IF(COUNTIFS(Consolidado!$AC$5:AC912,Consolidado!$AC912,Consolidado!$D$5:D912,"*"&amp;AF$3&amp;"*")=1,1,0),0))</f>
        <v>0</v>
      </c>
      <c r="AG912" s="0" t="n">
        <f aca="false">IF(OR(AG$3="",Consolidado!$D912=""),0,IF(ISNUMBER(SEARCH(AG$3,Consolidado!$D912)),IF(COUNTIFS(Consolidado!$AC$5:AC912,Consolidado!$AC912,Consolidado!$D$5:D912,"*"&amp;AG$3&amp;"*")=1,1,0),0))</f>
        <v>0</v>
      </c>
      <c r="AH912" s="0" t="n">
        <f aca="false">IF(OR(AH$3="",Consolidado!$D912=""),0,IF(ISNUMBER(SEARCH(AH$3,Consolidado!$D912)),IF(COUNTIFS(Consolidado!$AC$5:AC912,Consolidado!$AC912,Consolidado!$D$5:D912,"*"&amp;AH$3&amp;"*")=1,1,0),0))</f>
        <v>0</v>
      </c>
      <c r="AI912" s="0" t="n">
        <f aca="false">IF(OR(AI$3="",Consolidado!$D912=""),0,IF(ISNUMBER(SEARCH(AI$3,Consolidado!$D912)),IF(COUNTIFS(Consolidado!$AC$5:AC912,Consolidado!$AC912,Consolidado!$D$5:D912,"*"&amp;AI$3&amp;"*")=1,1,0),0))</f>
        <v>0</v>
      </c>
      <c r="AJ912" s="0" t="n">
        <f aca="false">IF(OR(AJ$3="",Consolidado!$D912=""),0,IF(ISNUMBER(SEARCH(AJ$3,Consolidado!$D912)),IF(COUNTIFS(Consolidado!$AC$5:AC912,Consolidado!$AC912,Consolidado!$D$5:D912,"*"&amp;AJ$3&amp;"*")=1,1,0),0))</f>
        <v>0</v>
      </c>
      <c r="AK912" s="0" t="n">
        <f aca="false">IF(OR(AK$3="",Consolidado!$D912=""),0,IF(ISNUMBER(SEARCH(AK$3,Consolidado!$D912)),IF(COUNTIFS(Consolidado!$AC$5:AC912,Consolidado!$AC912,Consolidado!$D$5:D912,"*"&amp;AK$3&amp;"*")=1,1,0),0))</f>
        <v>0</v>
      </c>
      <c r="AL912" s="0" t="n">
        <f aca="false">IF(OR(AL$3="",Consolidado!$D912=""),0,IF(ISNUMBER(SEARCH(AL$3,Consolidado!$D912)),IF(COUNTIFS(Consolidado!$AC$5:AC912,Consolidado!$AC912,Consolidado!$D$5:D912,"*"&amp;AL$3&amp;"*")=1,1,0),0))</f>
        <v>0</v>
      </c>
      <c r="AM912" s="0" t="n">
        <f aca="false">IF(OR(AM$3="",Consolidado!$D912=""),0,IF(ISNUMBER(SEARCH(AM$3,Consolidado!$D912)),IF(COUNTIFS(Consolidado!$AC$5:AC912,Consolidado!$AC912,Consolidado!$D$5:D912,"*"&amp;AM$3&amp;"*")=1,1,0),0))</f>
        <v>0</v>
      </c>
      <c r="AN912" s="0" t="n">
        <f aca="false">IF(OR(AN$3="",Consolidado!$D912=""),0,IF(ISNUMBER(SEARCH(AN$3,Consolidado!$D912)),IF(COUNTIFS(Consolidado!$AC$5:AC912,Consolidado!$AC912,Consolidado!$D$5:D912,"*"&amp;AN$3&amp;"*")=1,1,0),0))</f>
        <v>0</v>
      </c>
      <c r="AO912" s="0" t="n">
        <f aca="false">IF(OR(AO$3="",Consolidado!$D912=""),0,IF(ISNUMBER(SEARCH(AO$3,Consolidado!$D912)),IF(COUNTIFS(Consolidado!$AC$5:AC912,Consolidado!$AC912,Consolidado!$D$5:D912,"*"&amp;AO$3&amp;"*")=1,1,0),0))</f>
        <v>0</v>
      </c>
    </row>
    <row r="913" customFormat="false" ht="15" hidden="false" customHeight="false" outlineLevel="0" collapsed="false">
      <c r="B913" s="0" t="n">
        <f aca="false">IF(OR(B$3="",Consolidado!$D913=""),0,IF(ISNUMBER(SEARCH(B$3,Consolidado!$D913)),IF(COUNTIFS(Consolidado!$AC$5:AC913,Consolidado!$AC913,Consolidado!$D$5:D913,"*"&amp;B$3&amp;"*")=1,1,0),0))</f>
        <v>0</v>
      </c>
      <c r="C913" s="0" t="n">
        <f aca="false">IF(OR(C$3="",Consolidado!$D913=""),0,IF(ISNUMBER(SEARCH(C$3,Consolidado!$D913)),IF(COUNTIFS(Consolidado!$AC$5:AC913,Consolidado!$AC913,Consolidado!$D$5:D913,"*"&amp;C$3&amp;"*")=1,1,0),0))</f>
        <v>0</v>
      </c>
      <c r="D913" s="0" t="n">
        <f aca="false">IF(OR(D$3="",Consolidado!$D913=""),0,IF(ISNUMBER(SEARCH(D$3,Consolidado!$D913)),IF(COUNTIFS(Consolidado!$AC$5:AC913,Consolidado!$AC913,Consolidado!$D$5:D913,"*"&amp;D$3&amp;"*")=1,1,0),0))</f>
        <v>0</v>
      </c>
      <c r="E913" s="0" t="n">
        <f aca="false">IF(OR(E$3="",Consolidado!$D913=""),0,IF(ISNUMBER(SEARCH(E$3,Consolidado!$D913)),IF(COUNTIFS(Consolidado!$AC$5:AC913,Consolidado!$AC913,Consolidado!$D$5:D913,"*"&amp;E$3&amp;"*")=1,1,0),0))</f>
        <v>0</v>
      </c>
      <c r="F913" s="0" t="n">
        <f aca="false">IF(OR(F$3="",Consolidado!$D913=""),0,IF(ISNUMBER(SEARCH(F$3,Consolidado!$D913)),IF(COUNTIFS(Consolidado!$AC$5:AC913,Consolidado!$AC913,Consolidado!$D$5:D913,"*"&amp;F$3&amp;"*")=1,1,0),0))</f>
        <v>0</v>
      </c>
      <c r="G913" s="0" t="n">
        <f aca="false">IF(OR(G$3="",Consolidado!$D913=""),0,IF(ISNUMBER(SEARCH(G$3,Consolidado!$D913)),IF(COUNTIFS(Consolidado!$AC$5:AC913,Consolidado!$AC913,Consolidado!$D$5:D913,"*"&amp;G$3&amp;"*")=1,1,0),0))</f>
        <v>0</v>
      </c>
      <c r="H913" s="0" t="n">
        <f aca="false">IF(OR(H$3="",Consolidado!$D913=""),0,IF(ISNUMBER(SEARCH(H$3,Consolidado!$D913)),IF(COUNTIFS(Consolidado!$AC$5:AC913,Consolidado!$AC913,Consolidado!$D$5:D913,"*"&amp;H$3&amp;"*")=1,1,0),0))</f>
        <v>0</v>
      </c>
      <c r="I913" s="0" t="n">
        <f aca="false">IF(OR(I$3="",Consolidado!$D913=""),0,IF(ISNUMBER(SEARCH(I$3,Consolidado!$D913)),IF(COUNTIFS(Consolidado!$AC$5:AC913,Consolidado!$AC913,Consolidado!$D$5:D913,"*"&amp;I$3&amp;"*")=1,1,0),0))</f>
        <v>0</v>
      </c>
      <c r="J913" s="0" t="n">
        <f aca="false">IF(OR(J$3="",Consolidado!$D913=""),0,IF(ISNUMBER(SEARCH(J$3,Consolidado!$D913)),IF(COUNTIFS(Consolidado!$AC$5:AC913,Consolidado!$AC913,Consolidado!$D$5:D913,"*"&amp;J$3&amp;"*")=1,1,0),0))</f>
        <v>0</v>
      </c>
      <c r="K913" s="0" t="n">
        <f aca="false">IF(OR(K$3="",Consolidado!$D913=""),0,IF(ISNUMBER(SEARCH(K$3,Consolidado!$D913)),IF(COUNTIFS(Consolidado!$AC$5:AC913,Consolidado!$AC913,Consolidado!$D$5:D913,"*"&amp;K$3&amp;"*")=1,1,0),0))</f>
        <v>0</v>
      </c>
      <c r="L913" s="0" t="n">
        <f aca="false">IF(OR(L$3="",Consolidado!$D913=""),0,IF(ISNUMBER(SEARCH(L$3,Consolidado!$D913)),IF(COUNTIFS(Consolidado!$AC$5:AC913,Consolidado!$AC913,Consolidado!$D$5:D913,"*"&amp;L$3&amp;"*")=1,1,0),0))</f>
        <v>0</v>
      </c>
      <c r="M913" s="0" t="n">
        <f aca="false">IF(OR(M$3="",Consolidado!$D913=""),0,IF(ISNUMBER(SEARCH(M$3,Consolidado!$D913)),IF(COUNTIFS(Consolidado!$AC$5:AC913,Consolidado!$AC913,Consolidado!$D$5:D913,"*"&amp;M$3&amp;"*")=1,1,0),0))</f>
        <v>0</v>
      </c>
      <c r="N913" s="0" t="n">
        <f aca="false">IF(OR(N$3="",Consolidado!$D913=""),0,IF(ISNUMBER(SEARCH(N$3,Consolidado!$D913)),IF(COUNTIFS(Consolidado!$AC$5:AC913,Consolidado!$AC913,Consolidado!$D$5:D913,"*"&amp;N$3&amp;"*")=1,1,0),0))</f>
        <v>0</v>
      </c>
      <c r="O913" s="0" t="n">
        <f aca="false">IF(OR(O$3="",Consolidado!$D913=""),0,IF(ISNUMBER(SEARCH(O$3,Consolidado!$D913)),IF(COUNTIFS(Consolidado!$AC$5:AC913,Consolidado!$AC913,Consolidado!$D$5:D913,"*"&amp;O$3&amp;"*")=1,1,0),0))</f>
        <v>0</v>
      </c>
      <c r="P913" s="0" t="n">
        <f aca="false">IF(OR(P$3="",Consolidado!$D913=""),0,IF(ISNUMBER(SEARCH(P$3,Consolidado!$D913)),IF(COUNTIFS(Consolidado!$AC$5:AC913,Consolidado!$AC913,Consolidado!$D$5:D913,"*"&amp;P$3&amp;"*")=1,1,0),0))</f>
        <v>0</v>
      </c>
      <c r="Q913" s="0" t="n">
        <f aca="false">IF(OR(Q$3="",Consolidado!$D913=""),0,IF(ISNUMBER(SEARCH(Q$3,Consolidado!$D913)),IF(COUNTIFS(Consolidado!$AC$5:AC913,Consolidado!$AC913,Consolidado!$D$5:D913,"*"&amp;Q$3&amp;"*")=1,1,0),0))</f>
        <v>0</v>
      </c>
      <c r="R913" s="0" t="n">
        <f aca="false">IF(OR(R$3="",Consolidado!$D913=""),0,IF(ISNUMBER(SEARCH(R$3,Consolidado!$D913)),IF(COUNTIFS(Consolidado!$AC$5:AC913,Consolidado!$AC913,Consolidado!$D$5:D913,"*"&amp;R$3&amp;"*")=1,1,0),0))</f>
        <v>0</v>
      </c>
      <c r="S913" s="0" t="n">
        <f aca="false">IF(OR(S$3="",Consolidado!$D913=""),0,IF(ISNUMBER(SEARCH(S$3,Consolidado!$D913)),IF(COUNTIFS(Consolidado!$AC$5:AC913,Consolidado!$AC913,Consolidado!$D$5:D913,"*"&amp;S$3&amp;"*")=1,1,0),0))</f>
        <v>0</v>
      </c>
      <c r="T913" s="0" t="n">
        <f aca="false">IF(OR(T$3="",Consolidado!$D913=""),0,IF(ISNUMBER(SEARCH(T$3,Consolidado!$D913)),IF(COUNTIFS(Consolidado!$AC$5:AC913,Consolidado!$AC913,Consolidado!$D$5:D913,"*"&amp;T$3&amp;"*")=1,1,0),0))</f>
        <v>0</v>
      </c>
      <c r="U913" s="0" t="n">
        <f aca="false">IF(OR(U$3="",Consolidado!$D913=""),0,IF(ISNUMBER(SEARCH(U$3,Consolidado!$D913)),IF(COUNTIFS(Consolidado!$AC$5:AC913,Consolidado!$AC913,Consolidado!$D$5:D913,"*"&amp;U$3&amp;"*")=1,1,0),0))</f>
        <v>0</v>
      </c>
      <c r="V913" s="0" t="n">
        <f aca="false">IF(OR(V$3="",Consolidado!$D913=""),0,IF(ISNUMBER(SEARCH(V$3,Consolidado!$D913)),IF(COUNTIFS(Consolidado!$AC$5:AC913,Consolidado!$AC913,Consolidado!$D$5:D913,"*"&amp;V$3&amp;"*")=1,1,0),0))</f>
        <v>0</v>
      </c>
      <c r="W913" s="0" t="n">
        <f aca="false">IF(OR(W$3="",Consolidado!$D913=""),0,IF(ISNUMBER(SEARCH(W$3,Consolidado!$D913)),IF(COUNTIFS(Consolidado!$AC$5:AC913,Consolidado!$AC913,Consolidado!$D$5:D913,"*"&amp;W$3&amp;"*")=1,1,0),0))</f>
        <v>0</v>
      </c>
      <c r="X913" s="0" t="n">
        <f aca="false">IF(OR(X$3="",Consolidado!$D913=""),0,IF(ISNUMBER(SEARCH(X$3,Consolidado!$D913)),IF(COUNTIFS(Consolidado!$AC$5:AC913,Consolidado!$AC913,Consolidado!$D$5:D913,"*"&amp;X$3&amp;"*")=1,1,0),0))</f>
        <v>0</v>
      </c>
      <c r="Y913" s="0" t="n">
        <f aca="false">IF(OR(Y$3="",Consolidado!$D913=""),0,IF(ISNUMBER(SEARCH(Y$3,Consolidado!$D913)),IF(COUNTIFS(Consolidado!$AC$5:AC913,Consolidado!$AC913,Consolidado!$D$5:D913,"*"&amp;Y$3&amp;"*")=1,1,0),0))</f>
        <v>0</v>
      </c>
      <c r="Z913" s="0" t="n">
        <f aca="false">IF(OR(Z$3="",Consolidado!$D913=""),0,IF(ISNUMBER(SEARCH(Z$3,Consolidado!$D913)),IF(COUNTIFS(Consolidado!$AC$5:AC913,Consolidado!$AC913,Consolidado!$D$5:D913,"*"&amp;Z$3&amp;"*")=1,1,0),0))</f>
        <v>0</v>
      </c>
      <c r="AA913" s="0" t="n">
        <f aca="false">IF(OR(AA$3="",Consolidado!$D913=""),0,IF(ISNUMBER(SEARCH(AA$3,Consolidado!$D913)),IF(COUNTIFS(Consolidado!$AC$5:AC913,Consolidado!$AC913,Consolidado!$D$5:D913,"*"&amp;AA$3&amp;"*")=1,1,0),0))</f>
        <v>0</v>
      </c>
      <c r="AB913" s="0" t="n">
        <f aca="false">IF(OR(AB$3="",Consolidado!$D913=""),0,IF(ISNUMBER(SEARCH(AB$3,Consolidado!$D913)),IF(COUNTIFS(Consolidado!$AC$5:AC913,Consolidado!$AC913,Consolidado!$D$5:D913,"*"&amp;AB$3&amp;"*")=1,1,0),0))</f>
        <v>0</v>
      </c>
      <c r="AC913" s="0" t="n">
        <f aca="false">IF(OR(AC$3="",Consolidado!$D913=""),0,IF(ISNUMBER(SEARCH(AC$3,Consolidado!$D913)),IF(COUNTIFS(Consolidado!$AC$5:AC913,Consolidado!$AC913,Consolidado!$D$5:D913,"*"&amp;AC$3&amp;"*")=1,1,0),0))</f>
        <v>0</v>
      </c>
      <c r="AD913" s="0" t="n">
        <f aca="false">IF(OR(AD$3="",Consolidado!$D913=""),0,IF(ISNUMBER(SEARCH(AD$3,Consolidado!$D913)),IF(COUNTIFS(Consolidado!$AC$5:AC913,Consolidado!$AC913,Consolidado!$D$5:D913,"*"&amp;AD$3&amp;"*")=1,1,0),0))</f>
        <v>0</v>
      </c>
      <c r="AE913" s="0" t="n">
        <f aca="false">IF(OR(AE$3="",Consolidado!$D913=""),0,IF(ISNUMBER(SEARCH(AE$3,Consolidado!$D913)),IF(COUNTIFS(Consolidado!$AC$5:AC913,Consolidado!$AC913,Consolidado!$D$5:D913,"*"&amp;AE$3&amp;"*")=1,1,0),0))</f>
        <v>0</v>
      </c>
      <c r="AF913" s="0" t="n">
        <f aca="false">IF(OR(AF$3="",Consolidado!$D913=""),0,IF(ISNUMBER(SEARCH(AF$3,Consolidado!$D913)),IF(COUNTIFS(Consolidado!$AC$5:AC913,Consolidado!$AC913,Consolidado!$D$5:D913,"*"&amp;AF$3&amp;"*")=1,1,0),0))</f>
        <v>0</v>
      </c>
      <c r="AG913" s="0" t="n">
        <f aca="false">IF(OR(AG$3="",Consolidado!$D913=""),0,IF(ISNUMBER(SEARCH(AG$3,Consolidado!$D913)),IF(COUNTIFS(Consolidado!$AC$5:AC913,Consolidado!$AC913,Consolidado!$D$5:D913,"*"&amp;AG$3&amp;"*")=1,1,0),0))</f>
        <v>0</v>
      </c>
      <c r="AH913" s="0" t="n">
        <f aca="false">IF(OR(AH$3="",Consolidado!$D913=""),0,IF(ISNUMBER(SEARCH(AH$3,Consolidado!$D913)),IF(COUNTIFS(Consolidado!$AC$5:AC913,Consolidado!$AC913,Consolidado!$D$5:D913,"*"&amp;AH$3&amp;"*")=1,1,0),0))</f>
        <v>0</v>
      </c>
      <c r="AI913" s="0" t="n">
        <f aca="false">IF(OR(AI$3="",Consolidado!$D913=""),0,IF(ISNUMBER(SEARCH(AI$3,Consolidado!$D913)),IF(COUNTIFS(Consolidado!$AC$5:AC913,Consolidado!$AC913,Consolidado!$D$5:D913,"*"&amp;AI$3&amp;"*")=1,1,0),0))</f>
        <v>0</v>
      </c>
      <c r="AJ913" s="0" t="n">
        <f aca="false">IF(OR(AJ$3="",Consolidado!$D913=""),0,IF(ISNUMBER(SEARCH(AJ$3,Consolidado!$D913)),IF(COUNTIFS(Consolidado!$AC$5:AC913,Consolidado!$AC913,Consolidado!$D$5:D913,"*"&amp;AJ$3&amp;"*")=1,1,0),0))</f>
        <v>0</v>
      </c>
      <c r="AK913" s="0" t="n">
        <f aca="false">IF(OR(AK$3="",Consolidado!$D913=""),0,IF(ISNUMBER(SEARCH(AK$3,Consolidado!$D913)),IF(COUNTIFS(Consolidado!$AC$5:AC913,Consolidado!$AC913,Consolidado!$D$5:D913,"*"&amp;AK$3&amp;"*")=1,1,0),0))</f>
        <v>0</v>
      </c>
      <c r="AL913" s="0" t="n">
        <f aca="false">IF(OR(AL$3="",Consolidado!$D913=""),0,IF(ISNUMBER(SEARCH(AL$3,Consolidado!$D913)),IF(COUNTIFS(Consolidado!$AC$5:AC913,Consolidado!$AC913,Consolidado!$D$5:D913,"*"&amp;AL$3&amp;"*")=1,1,0),0))</f>
        <v>0</v>
      </c>
      <c r="AM913" s="0" t="n">
        <f aca="false">IF(OR(AM$3="",Consolidado!$D913=""),0,IF(ISNUMBER(SEARCH(AM$3,Consolidado!$D913)),IF(COUNTIFS(Consolidado!$AC$5:AC913,Consolidado!$AC913,Consolidado!$D$5:D913,"*"&amp;AM$3&amp;"*")=1,1,0),0))</f>
        <v>0</v>
      </c>
      <c r="AN913" s="0" t="n">
        <f aca="false">IF(OR(AN$3="",Consolidado!$D913=""),0,IF(ISNUMBER(SEARCH(AN$3,Consolidado!$D913)),IF(COUNTIFS(Consolidado!$AC$5:AC913,Consolidado!$AC913,Consolidado!$D$5:D913,"*"&amp;AN$3&amp;"*")=1,1,0),0))</f>
        <v>0</v>
      </c>
      <c r="AO913" s="0" t="n">
        <f aca="false">IF(OR(AO$3="",Consolidado!$D913=""),0,IF(ISNUMBER(SEARCH(AO$3,Consolidado!$D913)),IF(COUNTIFS(Consolidado!$AC$5:AC913,Consolidado!$AC913,Consolidado!$D$5:D913,"*"&amp;AO$3&amp;"*")=1,1,0),0))</f>
        <v>0</v>
      </c>
    </row>
    <row r="914" customFormat="false" ht="15" hidden="false" customHeight="false" outlineLevel="0" collapsed="false">
      <c r="B914" s="0" t="n">
        <f aca="false">IF(OR(B$3="",Consolidado!$D914=""),0,IF(ISNUMBER(SEARCH(B$3,Consolidado!$D914)),IF(COUNTIFS(Consolidado!$AC$5:AC914,Consolidado!$AC914,Consolidado!$D$5:D914,"*"&amp;B$3&amp;"*")=1,1,0),0))</f>
        <v>0</v>
      </c>
      <c r="C914" s="0" t="n">
        <f aca="false">IF(OR(C$3="",Consolidado!$D914=""),0,IF(ISNUMBER(SEARCH(C$3,Consolidado!$D914)),IF(COUNTIFS(Consolidado!$AC$5:AC914,Consolidado!$AC914,Consolidado!$D$5:D914,"*"&amp;C$3&amp;"*")=1,1,0),0))</f>
        <v>0</v>
      </c>
      <c r="D914" s="0" t="n">
        <f aca="false">IF(OR(D$3="",Consolidado!$D914=""),0,IF(ISNUMBER(SEARCH(D$3,Consolidado!$D914)),IF(COUNTIFS(Consolidado!$AC$5:AC914,Consolidado!$AC914,Consolidado!$D$5:D914,"*"&amp;D$3&amp;"*")=1,1,0),0))</f>
        <v>0</v>
      </c>
      <c r="E914" s="0" t="n">
        <f aca="false">IF(OR(E$3="",Consolidado!$D914=""),0,IF(ISNUMBER(SEARCH(E$3,Consolidado!$D914)),IF(COUNTIFS(Consolidado!$AC$5:AC914,Consolidado!$AC914,Consolidado!$D$5:D914,"*"&amp;E$3&amp;"*")=1,1,0),0))</f>
        <v>0</v>
      </c>
      <c r="F914" s="0" t="n">
        <f aca="false">IF(OR(F$3="",Consolidado!$D914=""),0,IF(ISNUMBER(SEARCH(F$3,Consolidado!$D914)),IF(COUNTIFS(Consolidado!$AC$5:AC914,Consolidado!$AC914,Consolidado!$D$5:D914,"*"&amp;F$3&amp;"*")=1,1,0),0))</f>
        <v>0</v>
      </c>
      <c r="G914" s="0" t="n">
        <f aca="false">IF(OR(G$3="",Consolidado!$D914=""),0,IF(ISNUMBER(SEARCH(G$3,Consolidado!$D914)),IF(COUNTIFS(Consolidado!$AC$5:AC914,Consolidado!$AC914,Consolidado!$D$5:D914,"*"&amp;G$3&amp;"*")=1,1,0),0))</f>
        <v>0</v>
      </c>
      <c r="H914" s="0" t="n">
        <f aca="false">IF(OR(H$3="",Consolidado!$D914=""),0,IF(ISNUMBER(SEARCH(H$3,Consolidado!$D914)),IF(COUNTIFS(Consolidado!$AC$5:AC914,Consolidado!$AC914,Consolidado!$D$5:D914,"*"&amp;H$3&amp;"*")=1,1,0),0))</f>
        <v>0</v>
      </c>
      <c r="I914" s="0" t="n">
        <f aca="false">IF(OR(I$3="",Consolidado!$D914=""),0,IF(ISNUMBER(SEARCH(I$3,Consolidado!$D914)),IF(COUNTIFS(Consolidado!$AC$5:AC914,Consolidado!$AC914,Consolidado!$D$5:D914,"*"&amp;I$3&amp;"*")=1,1,0),0))</f>
        <v>0</v>
      </c>
      <c r="J914" s="0" t="n">
        <f aca="false">IF(OR(J$3="",Consolidado!$D914=""),0,IF(ISNUMBER(SEARCH(J$3,Consolidado!$D914)),IF(COUNTIFS(Consolidado!$AC$5:AC914,Consolidado!$AC914,Consolidado!$D$5:D914,"*"&amp;J$3&amp;"*")=1,1,0),0))</f>
        <v>0</v>
      </c>
      <c r="K914" s="0" t="n">
        <f aca="false">IF(OR(K$3="",Consolidado!$D914=""),0,IF(ISNUMBER(SEARCH(K$3,Consolidado!$D914)),IF(COUNTIFS(Consolidado!$AC$5:AC914,Consolidado!$AC914,Consolidado!$D$5:D914,"*"&amp;K$3&amp;"*")=1,1,0),0))</f>
        <v>0</v>
      </c>
      <c r="L914" s="0" t="n">
        <f aca="false">IF(OR(L$3="",Consolidado!$D914=""),0,IF(ISNUMBER(SEARCH(L$3,Consolidado!$D914)),IF(COUNTIFS(Consolidado!$AC$5:AC914,Consolidado!$AC914,Consolidado!$D$5:D914,"*"&amp;L$3&amp;"*")=1,1,0),0))</f>
        <v>0</v>
      </c>
      <c r="M914" s="0" t="n">
        <f aca="false">IF(OR(M$3="",Consolidado!$D914=""),0,IF(ISNUMBER(SEARCH(M$3,Consolidado!$D914)),IF(COUNTIFS(Consolidado!$AC$5:AC914,Consolidado!$AC914,Consolidado!$D$5:D914,"*"&amp;M$3&amp;"*")=1,1,0),0))</f>
        <v>0</v>
      </c>
      <c r="N914" s="0" t="n">
        <f aca="false">IF(OR(N$3="",Consolidado!$D914=""),0,IF(ISNUMBER(SEARCH(N$3,Consolidado!$D914)),IF(COUNTIFS(Consolidado!$AC$5:AC914,Consolidado!$AC914,Consolidado!$D$5:D914,"*"&amp;N$3&amp;"*")=1,1,0),0))</f>
        <v>0</v>
      </c>
      <c r="O914" s="0" t="n">
        <f aca="false">IF(OR(O$3="",Consolidado!$D914=""),0,IF(ISNUMBER(SEARCH(O$3,Consolidado!$D914)),IF(COUNTIFS(Consolidado!$AC$5:AC914,Consolidado!$AC914,Consolidado!$D$5:D914,"*"&amp;O$3&amp;"*")=1,1,0),0))</f>
        <v>0</v>
      </c>
      <c r="P914" s="0" t="n">
        <f aca="false">IF(OR(P$3="",Consolidado!$D914=""),0,IF(ISNUMBER(SEARCH(P$3,Consolidado!$D914)),IF(COUNTIFS(Consolidado!$AC$5:AC914,Consolidado!$AC914,Consolidado!$D$5:D914,"*"&amp;P$3&amp;"*")=1,1,0),0))</f>
        <v>0</v>
      </c>
      <c r="Q914" s="0" t="n">
        <f aca="false">IF(OR(Q$3="",Consolidado!$D914=""),0,IF(ISNUMBER(SEARCH(Q$3,Consolidado!$D914)),IF(COUNTIFS(Consolidado!$AC$5:AC914,Consolidado!$AC914,Consolidado!$D$5:D914,"*"&amp;Q$3&amp;"*")=1,1,0),0))</f>
        <v>0</v>
      </c>
      <c r="R914" s="0" t="n">
        <f aca="false">IF(OR(R$3="",Consolidado!$D914=""),0,IF(ISNUMBER(SEARCH(R$3,Consolidado!$D914)),IF(COUNTIFS(Consolidado!$AC$5:AC914,Consolidado!$AC914,Consolidado!$D$5:D914,"*"&amp;R$3&amp;"*")=1,1,0),0))</f>
        <v>0</v>
      </c>
      <c r="S914" s="0" t="n">
        <f aca="false">IF(OR(S$3="",Consolidado!$D914=""),0,IF(ISNUMBER(SEARCH(S$3,Consolidado!$D914)),IF(COUNTIFS(Consolidado!$AC$5:AC914,Consolidado!$AC914,Consolidado!$D$5:D914,"*"&amp;S$3&amp;"*")=1,1,0),0))</f>
        <v>0</v>
      </c>
      <c r="T914" s="0" t="n">
        <f aca="false">IF(OR(T$3="",Consolidado!$D914=""),0,IF(ISNUMBER(SEARCH(T$3,Consolidado!$D914)),IF(COUNTIFS(Consolidado!$AC$5:AC914,Consolidado!$AC914,Consolidado!$D$5:D914,"*"&amp;T$3&amp;"*")=1,1,0),0))</f>
        <v>0</v>
      </c>
      <c r="U914" s="0" t="n">
        <f aca="false">IF(OR(U$3="",Consolidado!$D914=""),0,IF(ISNUMBER(SEARCH(U$3,Consolidado!$D914)),IF(COUNTIFS(Consolidado!$AC$5:AC914,Consolidado!$AC914,Consolidado!$D$5:D914,"*"&amp;U$3&amp;"*")=1,1,0),0))</f>
        <v>0</v>
      </c>
      <c r="V914" s="0" t="n">
        <f aca="false">IF(OR(V$3="",Consolidado!$D914=""),0,IF(ISNUMBER(SEARCH(V$3,Consolidado!$D914)),IF(COUNTIFS(Consolidado!$AC$5:AC914,Consolidado!$AC914,Consolidado!$D$5:D914,"*"&amp;V$3&amp;"*")=1,1,0),0))</f>
        <v>0</v>
      </c>
      <c r="W914" s="0" t="n">
        <f aca="false">IF(OR(W$3="",Consolidado!$D914=""),0,IF(ISNUMBER(SEARCH(W$3,Consolidado!$D914)),IF(COUNTIFS(Consolidado!$AC$5:AC914,Consolidado!$AC914,Consolidado!$D$5:D914,"*"&amp;W$3&amp;"*")=1,1,0),0))</f>
        <v>0</v>
      </c>
      <c r="X914" s="0" t="n">
        <f aca="false">IF(OR(X$3="",Consolidado!$D914=""),0,IF(ISNUMBER(SEARCH(X$3,Consolidado!$D914)),IF(COUNTIFS(Consolidado!$AC$5:AC914,Consolidado!$AC914,Consolidado!$D$5:D914,"*"&amp;X$3&amp;"*")=1,1,0),0))</f>
        <v>0</v>
      </c>
      <c r="Y914" s="0" t="n">
        <f aca="false">IF(OR(Y$3="",Consolidado!$D914=""),0,IF(ISNUMBER(SEARCH(Y$3,Consolidado!$D914)),IF(COUNTIFS(Consolidado!$AC$5:AC914,Consolidado!$AC914,Consolidado!$D$5:D914,"*"&amp;Y$3&amp;"*")=1,1,0),0))</f>
        <v>0</v>
      </c>
      <c r="Z914" s="0" t="n">
        <f aca="false">IF(OR(Z$3="",Consolidado!$D914=""),0,IF(ISNUMBER(SEARCH(Z$3,Consolidado!$D914)),IF(COUNTIFS(Consolidado!$AC$5:AC914,Consolidado!$AC914,Consolidado!$D$5:D914,"*"&amp;Z$3&amp;"*")=1,1,0),0))</f>
        <v>0</v>
      </c>
      <c r="AA914" s="0" t="n">
        <f aca="false">IF(OR(AA$3="",Consolidado!$D914=""),0,IF(ISNUMBER(SEARCH(AA$3,Consolidado!$D914)),IF(COUNTIFS(Consolidado!$AC$5:AC914,Consolidado!$AC914,Consolidado!$D$5:D914,"*"&amp;AA$3&amp;"*")=1,1,0),0))</f>
        <v>0</v>
      </c>
      <c r="AB914" s="0" t="n">
        <f aca="false">IF(OR(AB$3="",Consolidado!$D914=""),0,IF(ISNUMBER(SEARCH(AB$3,Consolidado!$D914)),IF(COUNTIFS(Consolidado!$AC$5:AC914,Consolidado!$AC914,Consolidado!$D$5:D914,"*"&amp;AB$3&amp;"*")=1,1,0),0))</f>
        <v>0</v>
      </c>
      <c r="AC914" s="0" t="n">
        <f aca="false">IF(OR(AC$3="",Consolidado!$D914=""),0,IF(ISNUMBER(SEARCH(AC$3,Consolidado!$D914)),IF(COUNTIFS(Consolidado!$AC$5:AC914,Consolidado!$AC914,Consolidado!$D$5:D914,"*"&amp;AC$3&amp;"*")=1,1,0),0))</f>
        <v>0</v>
      </c>
      <c r="AD914" s="0" t="n">
        <f aca="false">IF(OR(AD$3="",Consolidado!$D914=""),0,IF(ISNUMBER(SEARCH(AD$3,Consolidado!$D914)),IF(COUNTIFS(Consolidado!$AC$5:AC914,Consolidado!$AC914,Consolidado!$D$5:D914,"*"&amp;AD$3&amp;"*")=1,1,0),0))</f>
        <v>0</v>
      </c>
      <c r="AE914" s="0" t="n">
        <f aca="false">IF(OR(AE$3="",Consolidado!$D914=""),0,IF(ISNUMBER(SEARCH(AE$3,Consolidado!$D914)),IF(COUNTIFS(Consolidado!$AC$5:AC914,Consolidado!$AC914,Consolidado!$D$5:D914,"*"&amp;AE$3&amp;"*")=1,1,0),0))</f>
        <v>0</v>
      </c>
      <c r="AF914" s="0" t="n">
        <f aca="false">IF(OR(AF$3="",Consolidado!$D914=""),0,IF(ISNUMBER(SEARCH(AF$3,Consolidado!$D914)),IF(COUNTIFS(Consolidado!$AC$5:AC914,Consolidado!$AC914,Consolidado!$D$5:D914,"*"&amp;AF$3&amp;"*")=1,1,0),0))</f>
        <v>0</v>
      </c>
      <c r="AG914" s="0" t="n">
        <f aca="false">IF(OR(AG$3="",Consolidado!$D914=""),0,IF(ISNUMBER(SEARCH(AG$3,Consolidado!$D914)),IF(COUNTIFS(Consolidado!$AC$5:AC914,Consolidado!$AC914,Consolidado!$D$5:D914,"*"&amp;AG$3&amp;"*")=1,1,0),0))</f>
        <v>0</v>
      </c>
      <c r="AH914" s="0" t="n">
        <f aca="false">IF(OR(AH$3="",Consolidado!$D914=""),0,IF(ISNUMBER(SEARCH(AH$3,Consolidado!$D914)),IF(COUNTIFS(Consolidado!$AC$5:AC914,Consolidado!$AC914,Consolidado!$D$5:D914,"*"&amp;AH$3&amp;"*")=1,1,0),0))</f>
        <v>0</v>
      </c>
      <c r="AI914" s="0" t="n">
        <f aca="false">IF(OR(AI$3="",Consolidado!$D914=""),0,IF(ISNUMBER(SEARCH(AI$3,Consolidado!$D914)),IF(COUNTIFS(Consolidado!$AC$5:AC914,Consolidado!$AC914,Consolidado!$D$5:D914,"*"&amp;AI$3&amp;"*")=1,1,0),0))</f>
        <v>0</v>
      </c>
      <c r="AJ914" s="0" t="n">
        <f aca="false">IF(OR(AJ$3="",Consolidado!$D914=""),0,IF(ISNUMBER(SEARCH(AJ$3,Consolidado!$D914)),IF(COUNTIFS(Consolidado!$AC$5:AC914,Consolidado!$AC914,Consolidado!$D$5:D914,"*"&amp;AJ$3&amp;"*")=1,1,0),0))</f>
        <v>0</v>
      </c>
      <c r="AK914" s="0" t="n">
        <f aca="false">IF(OR(AK$3="",Consolidado!$D914=""),0,IF(ISNUMBER(SEARCH(AK$3,Consolidado!$D914)),IF(COUNTIFS(Consolidado!$AC$5:AC914,Consolidado!$AC914,Consolidado!$D$5:D914,"*"&amp;AK$3&amp;"*")=1,1,0),0))</f>
        <v>0</v>
      </c>
      <c r="AL914" s="0" t="n">
        <f aca="false">IF(OR(AL$3="",Consolidado!$D914=""),0,IF(ISNUMBER(SEARCH(AL$3,Consolidado!$D914)),IF(COUNTIFS(Consolidado!$AC$5:AC914,Consolidado!$AC914,Consolidado!$D$5:D914,"*"&amp;AL$3&amp;"*")=1,1,0),0))</f>
        <v>0</v>
      </c>
      <c r="AM914" s="0" t="n">
        <f aca="false">IF(OR(AM$3="",Consolidado!$D914=""),0,IF(ISNUMBER(SEARCH(AM$3,Consolidado!$D914)),IF(COUNTIFS(Consolidado!$AC$5:AC914,Consolidado!$AC914,Consolidado!$D$5:D914,"*"&amp;AM$3&amp;"*")=1,1,0),0))</f>
        <v>0</v>
      </c>
      <c r="AN914" s="0" t="n">
        <f aca="false">IF(OR(AN$3="",Consolidado!$D914=""),0,IF(ISNUMBER(SEARCH(AN$3,Consolidado!$D914)),IF(COUNTIFS(Consolidado!$AC$5:AC914,Consolidado!$AC914,Consolidado!$D$5:D914,"*"&amp;AN$3&amp;"*")=1,1,0),0))</f>
        <v>0</v>
      </c>
      <c r="AO914" s="0" t="n">
        <f aca="false">IF(OR(AO$3="",Consolidado!$D914=""),0,IF(ISNUMBER(SEARCH(AO$3,Consolidado!$D914)),IF(COUNTIFS(Consolidado!$AC$5:AC914,Consolidado!$AC914,Consolidado!$D$5:D914,"*"&amp;AO$3&amp;"*")=1,1,0),0))</f>
        <v>0</v>
      </c>
    </row>
    <row r="915" customFormat="false" ht="15" hidden="false" customHeight="false" outlineLevel="0" collapsed="false">
      <c r="B915" s="0" t="n">
        <f aca="false">IF(OR(B$3="",Consolidado!$D915=""),0,IF(ISNUMBER(SEARCH(B$3,Consolidado!$D915)),IF(COUNTIFS(Consolidado!$AC$5:AC915,Consolidado!$AC915,Consolidado!$D$5:D915,"*"&amp;B$3&amp;"*")=1,1,0),0))</f>
        <v>0</v>
      </c>
      <c r="C915" s="0" t="n">
        <f aca="false">IF(OR(C$3="",Consolidado!$D915=""),0,IF(ISNUMBER(SEARCH(C$3,Consolidado!$D915)),IF(COUNTIFS(Consolidado!$AC$5:AC915,Consolidado!$AC915,Consolidado!$D$5:D915,"*"&amp;C$3&amp;"*")=1,1,0),0))</f>
        <v>0</v>
      </c>
      <c r="D915" s="0" t="n">
        <f aca="false">IF(OR(D$3="",Consolidado!$D915=""),0,IF(ISNUMBER(SEARCH(D$3,Consolidado!$D915)),IF(COUNTIFS(Consolidado!$AC$5:AC915,Consolidado!$AC915,Consolidado!$D$5:D915,"*"&amp;D$3&amp;"*")=1,1,0),0))</f>
        <v>0</v>
      </c>
      <c r="E915" s="0" t="n">
        <f aca="false">IF(OR(E$3="",Consolidado!$D915=""),0,IF(ISNUMBER(SEARCH(E$3,Consolidado!$D915)),IF(COUNTIFS(Consolidado!$AC$5:AC915,Consolidado!$AC915,Consolidado!$D$5:D915,"*"&amp;E$3&amp;"*")=1,1,0),0))</f>
        <v>0</v>
      </c>
      <c r="F915" s="0" t="n">
        <f aca="false">IF(OR(F$3="",Consolidado!$D915=""),0,IF(ISNUMBER(SEARCH(F$3,Consolidado!$D915)),IF(COUNTIFS(Consolidado!$AC$5:AC915,Consolidado!$AC915,Consolidado!$D$5:D915,"*"&amp;F$3&amp;"*")=1,1,0),0))</f>
        <v>0</v>
      </c>
      <c r="G915" s="0" t="n">
        <f aca="false">IF(OR(G$3="",Consolidado!$D915=""),0,IF(ISNUMBER(SEARCH(G$3,Consolidado!$D915)),IF(COUNTIFS(Consolidado!$AC$5:AC915,Consolidado!$AC915,Consolidado!$D$5:D915,"*"&amp;G$3&amp;"*")=1,1,0),0))</f>
        <v>0</v>
      </c>
      <c r="H915" s="0" t="n">
        <f aca="false">IF(OR(H$3="",Consolidado!$D915=""),0,IF(ISNUMBER(SEARCH(H$3,Consolidado!$D915)),IF(COUNTIFS(Consolidado!$AC$5:AC915,Consolidado!$AC915,Consolidado!$D$5:D915,"*"&amp;H$3&amp;"*")=1,1,0),0))</f>
        <v>0</v>
      </c>
      <c r="I915" s="0" t="n">
        <f aca="false">IF(OR(I$3="",Consolidado!$D915=""),0,IF(ISNUMBER(SEARCH(I$3,Consolidado!$D915)),IF(COUNTIFS(Consolidado!$AC$5:AC915,Consolidado!$AC915,Consolidado!$D$5:D915,"*"&amp;I$3&amp;"*")=1,1,0),0))</f>
        <v>0</v>
      </c>
      <c r="J915" s="0" t="n">
        <f aca="false">IF(OR(J$3="",Consolidado!$D915=""),0,IF(ISNUMBER(SEARCH(J$3,Consolidado!$D915)),IF(COUNTIFS(Consolidado!$AC$5:AC915,Consolidado!$AC915,Consolidado!$D$5:D915,"*"&amp;J$3&amp;"*")=1,1,0),0))</f>
        <v>0</v>
      </c>
      <c r="K915" s="0" t="n">
        <f aca="false">IF(OR(K$3="",Consolidado!$D915=""),0,IF(ISNUMBER(SEARCH(K$3,Consolidado!$D915)),IF(COUNTIFS(Consolidado!$AC$5:AC915,Consolidado!$AC915,Consolidado!$D$5:D915,"*"&amp;K$3&amp;"*")=1,1,0),0))</f>
        <v>0</v>
      </c>
      <c r="L915" s="0" t="n">
        <f aca="false">IF(OR(L$3="",Consolidado!$D915=""),0,IF(ISNUMBER(SEARCH(L$3,Consolidado!$D915)),IF(COUNTIFS(Consolidado!$AC$5:AC915,Consolidado!$AC915,Consolidado!$D$5:D915,"*"&amp;L$3&amp;"*")=1,1,0),0))</f>
        <v>0</v>
      </c>
      <c r="M915" s="0" t="n">
        <f aca="false">IF(OR(M$3="",Consolidado!$D915=""),0,IF(ISNUMBER(SEARCH(M$3,Consolidado!$D915)),IF(COUNTIFS(Consolidado!$AC$5:AC915,Consolidado!$AC915,Consolidado!$D$5:D915,"*"&amp;M$3&amp;"*")=1,1,0),0))</f>
        <v>0</v>
      </c>
      <c r="N915" s="0" t="n">
        <f aca="false">IF(OR(N$3="",Consolidado!$D915=""),0,IF(ISNUMBER(SEARCH(N$3,Consolidado!$D915)),IF(COUNTIFS(Consolidado!$AC$5:AC915,Consolidado!$AC915,Consolidado!$D$5:D915,"*"&amp;N$3&amp;"*")=1,1,0),0))</f>
        <v>0</v>
      </c>
      <c r="O915" s="0" t="n">
        <f aca="false">IF(OR(O$3="",Consolidado!$D915=""),0,IF(ISNUMBER(SEARCH(O$3,Consolidado!$D915)),IF(COUNTIFS(Consolidado!$AC$5:AC915,Consolidado!$AC915,Consolidado!$D$5:D915,"*"&amp;O$3&amp;"*")=1,1,0),0))</f>
        <v>0</v>
      </c>
      <c r="P915" s="0" t="n">
        <f aca="false">IF(OR(P$3="",Consolidado!$D915=""),0,IF(ISNUMBER(SEARCH(P$3,Consolidado!$D915)),IF(COUNTIFS(Consolidado!$AC$5:AC915,Consolidado!$AC915,Consolidado!$D$5:D915,"*"&amp;P$3&amp;"*")=1,1,0),0))</f>
        <v>0</v>
      </c>
      <c r="Q915" s="0" t="n">
        <f aca="false">IF(OR(Q$3="",Consolidado!$D915=""),0,IF(ISNUMBER(SEARCH(Q$3,Consolidado!$D915)),IF(COUNTIFS(Consolidado!$AC$5:AC915,Consolidado!$AC915,Consolidado!$D$5:D915,"*"&amp;Q$3&amp;"*")=1,1,0),0))</f>
        <v>0</v>
      </c>
      <c r="R915" s="0" t="n">
        <f aca="false">IF(OR(R$3="",Consolidado!$D915=""),0,IF(ISNUMBER(SEARCH(R$3,Consolidado!$D915)),IF(COUNTIFS(Consolidado!$AC$5:AC915,Consolidado!$AC915,Consolidado!$D$5:D915,"*"&amp;R$3&amp;"*")=1,1,0),0))</f>
        <v>0</v>
      </c>
      <c r="S915" s="0" t="n">
        <f aca="false">IF(OR(S$3="",Consolidado!$D915=""),0,IF(ISNUMBER(SEARCH(S$3,Consolidado!$D915)),IF(COUNTIFS(Consolidado!$AC$5:AC915,Consolidado!$AC915,Consolidado!$D$5:D915,"*"&amp;S$3&amp;"*")=1,1,0),0))</f>
        <v>0</v>
      </c>
      <c r="T915" s="0" t="n">
        <f aca="false">IF(OR(T$3="",Consolidado!$D915=""),0,IF(ISNUMBER(SEARCH(T$3,Consolidado!$D915)),IF(COUNTIFS(Consolidado!$AC$5:AC915,Consolidado!$AC915,Consolidado!$D$5:D915,"*"&amp;T$3&amp;"*")=1,1,0),0))</f>
        <v>0</v>
      </c>
      <c r="U915" s="0" t="n">
        <f aca="false">IF(OR(U$3="",Consolidado!$D915=""),0,IF(ISNUMBER(SEARCH(U$3,Consolidado!$D915)),IF(COUNTIFS(Consolidado!$AC$5:AC915,Consolidado!$AC915,Consolidado!$D$5:D915,"*"&amp;U$3&amp;"*")=1,1,0),0))</f>
        <v>0</v>
      </c>
      <c r="V915" s="0" t="n">
        <f aca="false">IF(OR(V$3="",Consolidado!$D915=""),0,IF(ISNUMBER(SEARCH(V$3,Consolidado!$D915)),IF(COUNTIFS(Consolidado!$AC$5:AC915,Consolidado!$AC915,Consolidado!$D$5:D915,"*"&amp;V$3&amp;"*")=1,1,0),0))</f>
        <v>0</v>
      </c>
      <c r="W915" s="0" t="n">
        <f aca="false">IF(OR(W$3="",Consolidado!$D915=""),0,IF(ISNUMBER(SEARCH(W$3,Consolidado!$D915)),IF(COUNTIFS(Consolidado!$AC$5:AC915,Consolidado!$AC915,Consolidado!$D$5:D915,"*"&amp;W$3&amp;"*")=1,1,0),0))</f>
        <v>0</v>
      </c>
      <c r="X915" s="0" t="n">
        <f aca="false">IF(OR(X$3="",Consolidado!$D915=""),0,IF(ISNUMBER(SEARCH(X$3,Consolidado!$D915)),IF(COUNTIFS(Consolidado!$AC$5:AC915,Consolidado!$AC915,Consolidado!$D$5:D915,"*"&amp;X$3&amp;"*")=1,1,0),0))</f>
        <v>0</v>
      </c>
      <c r="Y915" s="0" t="n">
        <f aca="false">IF(OR(Y$3="",Consolidado!$D915=""),0,IF(ISNUMBER(SEARCH(Y$3,Consolidado!$D915)),IF(COUNTIFS(Consolidado!$AC$5:AC915,Consolidado!$AC915,Consolidado!$D$5:D915,"*"&amp;Y$3&amp;"*")=1,1,0),0))</f>
        <v>0</v>
      </c>
      <c r="Z915" s="0" t="n">
        <f aca="false">IF(OR(Z$3="",Consolidado!$D915=""),0,IF(ISNUMBER(SEARCH(Z$3,Consolidado!$D915)),IF(COUNTIFS(Consolidado!$AC$5:AC915,Consolidado!$AC915,Consolidado!$D$5:D915,"*"&amp;Z$3&amp;"*")=1,1,0),0))</f>
        <v>0</v>
      </c>
      <c r="AA915" s="0" t="n">
        <f aca="false">IF(OR(AA$3="",Consolidado!$D915=""),0,IF(ISNUMBER(SEARCH(AA$3,Consolidado!$D915)),IF(COUNTIFS(Consolidado!$AC$5:AC915,Consolidado!$AC915,Consolidado!$D$5:D915,"*"&amp;AA$3&amp;"*")=1,1,0),0))</f>
        <v>0</v>
      </c>
      <c r="AB915" s="0" t="n">
        <f aca="false">IF(OR(AB$3="",Consolidado!$D915=""),0,IF(ISNUMBER(SEARCH(AB$3,Consolidado!$D915)),IF(COUNTIFS(Consolidado!$AC$5:AC915,Consolidado!$AC915,Consolidado!$D$5:D915,"*"&amp;AB$3&amp;"*")=1,1,0),0))</f>
        <v>0</v>
      </c>
      <c r="AC915" s="0" t="n">
        <f aca="false">IF(OR(AC$3="",Consolidado!$D915=""),0,IF(ISNUMBER(SEARCH(AC$3,Consolidado!$D915)),IF(COUNTIFS(Consolidado!$AC$5:AC915,Consolidado!$AC915,Consolidado!$D$5:D915,"*"&amp;AC$3&amp;"*")=1,1,0),0))</f>
        <v>0</v>
      </c>
      <c r="AD915" s="0" t="n">
        <f aca="false">IF(OR(AD$3="",Consolidado!$D915=""),0,IF(ISNUMBER(SEARCH(AD$3,Consolidado!$D915)),IF(COUNTIFS(Consolidado!$AC$5:AC915,Consolidado!$AC915,Consolidado!$D$5:D915,"*"&amp;AD$3&amp;"*")=1,1,0),0))</f>
        <v>0</v>
      </c>
      <c r="AE915" s="0" t="n">
        <f aca="false">IF(OR(AE$3="",Consolidado!$D915=""),0,IF(ISNUMBER(SEARCH(AE$3,Consolidado!$D915)),IF(COUNTIFS(Consolidado!$AC$5:AC915,Consolidado!$AC915,Consolidado!$D$5:D915,"*"&amp;AE$3&amp;"*")=1,1,0),0))</f>
        <v>0</v>
      </c>
      <c r="AF915" s="0" t="n">
        <f aca="false">IF(OR(AF$3="",Consolidado!$D915=""),0,IF(ISNUMBER(SEARCH(AF$3,Consolidado!$D915)),IF(COUNTIFS(Consolidado!$AC$5:AC915,Consolidado!$AC915,Consolidado!$D$5:D915,"*"&amp;AF$3&amp;"*")=1,1,0),0))</f>
        <v>0</v>
      </c>
      <c r="AG915" s="0" t="n">
        <f aca="false">IF(OR(AG$3="",Consolidado!$D915=""),0,IF(ISNUMBER(SEARCH(AG$3,Consolidado!$D915)),IF(COUNTIFS(Consolidado!$AC$5:AC915,Consolidado!$AC915,Consolidado!$D$5:D915,"*"&amp;AG$3&amp;"*")=1,1,0),0))</f>
        <v>0</v>
      </c>
      <c r="AH915" s="0" t="n">
        <f aca="false">IF(OR(AH$3="",Consolidado!$D915=""),0,IF(ISNUMBER(SEARCH(AH$3,Consolidado!$D915)),IF(COUNTIFS(Consolidado!$AC$5:AC915,Consolidado!$AC915,Consolidado!$D$5:D915,"*"&amp;AH$3&amp;"*")=1,1,0),0))</f>
        <v>0</v>
      </c>
      <c r="AI915" s="0" t="n">
        <f aca="false">IF(OR(AI$3="",Consolidado!$D915=""),0,IF(ISNUMBER(SEARCH(AI$3,Consolidado!$D915)),IF(COUNTIFS(Consolidado!$AC$5:AC915,Consolidado!$AC915,Consolidado!$D$5:D915,"*"&amp;AI$3&amp;"*")=1,1,0),0))</f>
        <v>0</v>
      </c>
      <c r="AJ915" s="0" t="n">
        <f aca="false">IF(OR(AJ$3="",Consolidado!$D915=""),0,IF(ISNUMBER(SEARCH(AJ$3,Consolidado!$D915)),IF(COUNTIFS(Consolidado!$AC$5:AC915,Consolidado!$AC915,Consolidado!$D$5:D915,"*"&amp;AJ$3&amp;"*")=1,1,0),0))</f>
        <v>0</v>
      </c>
      <c r="AK915" s="0" t="n">
        <f aca="false">IF(OR(AK$3="",Consolidado!$D915=""),0,IF(ISNUMBER(SEARCH(AK$3,Consolidado!$D915)),IF(COUNTIFS(Consolidado!$AC$5:AC915,Consolidado!$AC915,Consolidado!$D$5:D915,"*"&amp;AK$3&amp;"*")=1,1,0),0))</f>
        <v>0</v>
      </c>
      <c r="AL915" s="0" t="n">
        <f aca="false">IF(OR(AL$3="",Consolidado!$D915=""),0,IF(ISNUMBER(SEARCH(AL$3,Consolidado!$D915)),IF(COUNTIFS(Consolidado!$AC$5:AC915,Consolidado!$AC915,Consolidado!$D$5:D915,"*"&amp;AL$3&amp;"*")=1,1,0),0))</f>
        <v>0</v>
      </c>
      <c r="AM915" s="0" t="n">
        <f aca="false">IF(OR(AM$3="",Consolidado!$D915=""),0,IF(ISNUMBER(SEARCH(AM$3,Consolidado!$D915)),IF(COUNTIFS(Consolidado!$AC$5:AC915,Consolidado!$AC915,Consolidado!$D$5:D915,"*"&amp;AM$3&amp;"*")=1,1,0),0))</f>
        <v>0</v>
      </c>
      <c r="AN915" s="0" t="n">
        <f aca="false">IF(OR(AN$3="",Consolidado!$D915=""),0,IF(ISNUMBER(SEARCH(AN$3,Consolidado!$D915)),IF(COUNTIFS(Consolidado!$AC$5:AC915,Consolidado!$AC915,Consolidado!$D$5:D915,"*"&amp;AN$3&amp;"*")=1,1,0),0))</f>
        <v>0</v>
      </c>
      <c r="AO915" s="0" t="n">
        <f aca="false">IF(OR(AO$3="",Consolidado!$D915=""),0,IF(ISNUMBER(SEARCH(AO$3,Consolidado!$D915)),IF(COUNTIFS(Consolidado!$AC$5:AC915,Consolidado!$AC915,Consolidado!$D$5:D915,"*"&amp;AO$3&amp;"*")=1,1,0),0))</f>
        <v>0</v>
      </c>
    </row>
    <row r="916" customFormat="false" ht="15" hidden="false" customHeight="false" outlineLevel="0" collapsed="false">
      <c r="B916" s="0" t="n">
        <f aca="false">IF(OR(B$3="",Consolidado!$D916=""),0,IF(ISNUMBER(SEARCH(B$3,Consolidado!$D916)),IF(COUNTIFS(Consolidado!$AC$5:AC916,Consolidado!$AC916,Consolidado!$D$5:D916,"*"&amp;B$3&amp;"*")=1,1,0),0))</f>
        <v>0</v>
      </c>
      <c r="C916" s="0" t="n">
        <f aca="false">IF(OR(C$3="",Consolidado!$D916=""),0,IF(ISNUMBER(SEARCH(C$3,Consolidado!$D916)),IF(COUNTIFS(Consolidado!$AC$5:AC916,Consolidado!$AC916,Consolidado!$D$5:D916,"*"&amp;C$3&amp;"*")=1,1,0),0))</f>
        <v>0</v>
      </c>
      <c r="D916" s="0" t="n">
        <f aca="false">IF(OR(D$3="",Consolidado!$D916=""),0,IF(ISNUMBER(SEARCH(D$3,Consolidado!$D916)),IF(COUNTIFS(Consolidado!$AC$5:AC916,Consolidado!$AC916,Consolidado!$D$5:D916,"*"&amp;D$3&amp;"*")=1,1,0),0))</f>
        <v>0</v>
      </c>
      <c r="E916" s="0" t="n">
        <f aca="false">IF(OR(E$3="",Consolidado!$D916=""),0,IF(ISNUMBER(SEARCH(E$3,Consolidado!$D916)),IF(COUNTIFS(Consolidado!$AC$5:AC916,Consolidado!$AC916,Consolidado!$D$5:D916,"*"&amp;E$3&amp;"*")=1,1,0),0))</f>
        <v>0</v>
      </c>
      <c r="F916" s="0" t="n">
        <f aca="false">IF(OR(F$3="",Consolidado!$D916=""),0,IF(ISNUMBER(SEARCH(F$3,Consolidado!$D916)),IF(COUNTIFS(Consolidado!$AC$5:AC916,Consolidado!$AC916,Consolidado!$D$5:D916,"*"&amp;F$3&amp;"*")=1,1,0),0))</f>
        <v>0</v>
      </c>
      <c r="G916" s="0" t="n">
        <f aca="false">IF(OR(G$3="",Consolidado!$D916=""),0,IF(ISNUMBER(SEARCH(G$3,Consolidado!$D916)),IF(COUNTIFS(Consolidado!$AC$5:AC916,Consolidado!$AC916,Consolidado!$D$5:D916,"*"&amp;G$3&amp;"*")=1,1,0),0))</f>
        <v>0</v>
      </c>
      <c r="H916" s="0" t="n">
        <f aca="false">IF(OR(H$3="",Consolidado!$D916=""),0,IF(ISNUMBER(SEARCH(H$3,Consolidado!$D916)),IF(COUNTIFS(Consolidado!$AC$5:AC916,Consolidado!$AC916,Consolidado!$D$5:D916,"*"&amp;H$3&amp;"*")=1,1,0),0))</f>
        <v>0</v>
      </c>
      <c r="I916" s="0" t="n">
        <f aca="false">IF(OR(I$3="",Consolidado!$D916=""),0,IF(ISNUMBER(SEARCH(I$3,Consolidado!$D916)),IF(COUNTIFS(Consolidado!$AC$5:AC916,Consolidado!$AC916,Consolidado!$D$5:D916,"*"&amp;I$3&amp;"*")=1,1,0),0))</f>
        <v>0</v>
      </c>
      <c r="J916" s="0" t="n">
        <f aca="false">IF(OR(J$3="",Consolidado!$D916=""),0,IF(ISNUMBER(SEARCH(J$3,Consolidado!$D916)),IF(COUNTIFS(Consolidado!$AC$5:AC916,Consolidado!$AC916,Consolidado!$D$5:D916,"*"&amp;J$3&amp;"*")=1,1,0),0))</f>
        <v>0</v>
      </c>
      <c r="K916" s="0" t="n">
        <f aca="false">IF(OR(K$3="",Consolidado!$D916=""),0,IF(ISNUMBER(SEARCH(K$3,Consolidado!$D916)),IF(COUNTIFS(Consolidado!$AC$5:AC916,Consolidado!$AC916,Consolidado!$D$5:D916,"*"&amp;K$3&amp;"*")=1,1,0),0))</f>
        <v>0</v>
      </c>
      <c r="L916" s="0" t="n">
        <f aca="false">IF(OR(L$3="",Consolidado!$D916=""),0,IF(ISNUMBER(SEARCH(L$3,Consolidado!$D916)),IF(COUNTIFS(Consolidado!$AC$5:AC916,Consolidado!$AC916,Consolidado!$D$5:D916,"*"&amp;L$3&amp;"*")=1,1,0),0))</f>
        <v>0</v>
      </c>
      <c r="M916" s="0" t="n">
        <f aca="false">IF(OR(M$3="",Consolidado!$D916=""),0,IF(ISNUMBER(SEARCH(M$3,Consolidado!$D916)),IF(COUNTIFS(Consolidado!$AC$5:AC916,Consolidado!$AC916,Consolidado!$D$5:D916,"*"&amp;M$3&amp;"*")=1,1,0),0))</f>
        <v>0</v>
      </c>
      <c r="N916" s="0" t="n">
        <f aca="false">IF(OR(N$3="",Consolidado!$D916=""),0,IF(ISNUMBER(SEARCH(N$3,Consolidado!$D916)),IF(COUNTIFS(Consolidado!$AC$5:AC916,Consolidado!$AC916,Consolidado!$D$5:D916,"*"&amp;N$3&amp;"*")=1,1,0),0))</f>
        <v>0</v>
      </c>
      <c r="O916" s="0" t="n">
        <f aca="false">IF(OR(O$3="",Consolidado!$D916=""),0,IF(ISNUMBER(SEARCH(O$3,Consolidado!$D916)),IF(COUNTIFS(Consolidado!$AC$5:AC916,Consolidado!$AC916,Consolidado!$D$5:D916,"*"&amp;O$3&amp;"*")=1,1,0),0))</f>
        <v>0</v>
      </c>
      <c r="P916" s="0" t="n">
        <f aca="false">IF(OR(P$3="",Consolidado!$D916=""),0,IF(ISNUMBER(SEARCH(P$3,Consolidado!$D916)),IF(COUNTIFS(Consolidado!$AC$5:AC916,Consolidado!$AC916,Consolidado!$D$5:D916,"*"&amp;P$3&amp;"*")=1,1,0),0))</f>
        <v>0</v>
      </c>
      <c r="Q916" s="0" t="n">
        <f aca="false">IF(OR(Q$3="",Consolidado!$D916=""),0,IF(ISNUMBER(SEARCH(Q$3,Consolidado!$D916)),IF(COUNTIFS(Consolidado!$AC$5:AC916,Consolidado!$AC916,Consolidado!$D$5:D916,"*"&amp;Q$3&amp;"*")=1,1,0),0))</f>
        <v>0</v>
      </c>
      <c r="R916" s="0" t="n">
        <f aca="false">IF(OR(R$3="",Consolidado!$D916=""),0,IF(ISNUMBER(SEARCH(R$3,Consolidado!$D916)),IF(COUNTIFS(Consolidado!$AC$5:AC916,Consolidado!$AC916,Consolidado!$D$5:D916,"*"&amp;R$3&amp;"*")=1,1,0),0))</f>
        <v>0</v>
      </c>
      <c r="S916" s="0" t="n">
        <f aca="false">IF(OR(S$3="",Consolidado!$D916=""),0,IF(ISNUMBER(SEARCH(S$3,Consolidado!$D916)),IF(COUNTIFS(Consolidado!$AC$5:AC916,Consolidado!$AC916,Consolidado!$D$5:D916,"*"&amp;S$3&amp;"*")=1,1,0),0))</f>
        <v>0</v>
      </c>
      <c r="T916" s="0" t="n">
        <f aca="false">IF(OR(T$3="",Consolidado!$D916=""),0,IF(ISNUMBER(SEARCH(T$3,Consolidado!$D916)),IF(COUNTIFS(Consolidado!$AC$5:AC916,Consolidado!$AC916,Consolidado!$D$5:D916,"*"&amp;T$3&amp;"*")=1,1,0),0))</f>
        <v>0</v>
      </c>
      <c r="U916" s="0" t="n">
        <f aca="false">IF(OR(U$3="",Consolidado!$D916=""),0,IF(ISNUMBER(SEARCH(U$3,Consolidado!$D916)),IF(COUNTIFS(Consolidado!$AC$5:AC916,Consolidado!$AC916,Consolidado!$D$5:D916,"*"&amp;U$3&amp;"*")=1,1,0),0))</f>
        <v>0</v>
      </c>
      <c r="V916" s="0" t="n">
        <f aca="false">IF(OR(V$3="",Consolidado!$D916=""),0,IF(ISNUMBER(SEARCH(V$3,Consolidado!$D916)),IF(COUNTIFS(Consolidado!$AC$5:AC916,Consolidado!$AC916,Consolidado!$D$5:D916,"*"&amp;V$3&amp;"*")=1,1,0),0))</f>
        <v>0</v>
      </c>
      <c r="W916" s="0" t="n">
        <f aca="false">IF(OR(W$3="",Consolidado!$D916=""),0,IF(ISNUMBER(SEARCH(W$3,Consolidado!$D916)),IF(COUNTIFS(Consolidado!$AC$5:AC916,Consolidado!$AC916,Consolidado!$D$5:D916,"*"&amp;W$3&amp;"*")=1,1,0),0))</f>
        <v>0</v>
      </c>
      <c r="X916" s="0" t="n">
        <f aca="false">IF(OR(X$3="",Consolidado!$D916=""),0,IF(ISNUMBER(SEARCH(X$3,Consolidado!$D916)),IF(COUNTIFS(Consolidado!$AC$5:AC916,Consolidado!$AC916,Consolidado!$D$5:D916,"*"&amp;X$3&amp;"*")=1,1,0),0))</f>
        <v>0</v>
      </c>
      <c r="Y916" s="0" t="n">
        <f aca="false">IF(OR(Y$3="",Consolidado!$D916=""),0,IF(ISNUMBER(SEARCH(Y$3,Consolidado!$D916)),IF(COUNTIFS(Consolidado!$AC$5:AC916,Consolidado!$AC916,Consolidado!$D$5:D916,"*"&amp;Y$3&amp;"*")=1,1,0),0))</f>
        <v>0</v>
      </c>
      <c r="Z916" s="0" t="n">
        <f aca="false">IF(OR(Z$3="",Consolidado!$D916=""),0,IF(ISNUMBER(SEARCH(Z$3,Consolidado!$D916)),IF(COUNTIFS(Consolidado!$AC$5:AC916,Consolidado!$AC916,Consolidado!$D$5:D916,"*"&amp;Z$3&amp;"*")=1,1,0),0))</f>
        <v>0</v>
      </c>
      <c r="AA916" s="0" t="n">
        <f aca="false">IF(OR(AA$3="",Consolidado!$D916=""),0,IF(ISNUMBER(SEARCH(AA$3,Consolidado!$D916)),IF(COUNTIFS(Consolidado!$AC$5:AC916,Consolidado!$AC916,Consolidado!$D$5:D916,"*"&amp;AA$3&amp;"*")=1,1,0),0))</f>
        <v>0</v>
      </c>
      <c r="AB916" s="0" t="n">
        <f aca="false">IF(OR(AB$3="",Consolidado!$D916=""),0,IF(ISNUMBER(SEARCH(AB$3,Consolidado!$D916)),IF(COUNTIFS(Consolidado!$AC$5:AC916,Consolidado!$AC916,Consolidado!$D$5:D916,"*"&amp;AB$3&amp;"*")=1,1,0),0))</f>
        <v>0</v>
      </c>
      <c r="AC916" s="0" t="n">
        <f aca="false">IF(OR(AC$3="",Consolidado!$D916=""),0,IF(ISNUMBER(SEARCH(AC$3,Consolidado!$D916)),IF(COUNTIFS(Consolidado!$AC$5:AC916,Consolidado!$AC916,Consolidado!$D$5:D916,"*"&amp;AC$3&amp;"*")=1,1,0),0))</f>
        <v>0</v>
      </c>
      <c r="AD916" s="0" t="n">
        <f aca="false">IF(OR(AD$3="",Consolidado!$D916=""),0,IF(ISNUMBER(SEARCH(AD$3,Consolidado!$D916)),IF(COUNTIFS(Consolidado!$AC$5:AC916,Consolidado!$AC916,Consolidado!$D$5:D916,"*"&amp;AD$3&amp;"*")=1,1,0),0))</f>
        <v>0</v>
      </c>
      <c r="AE916" s="0" t="n">
        <f aca="false">IF(OR(AE$3="",Consolidado!$D916=""),0,IF(ISNUMBER(SEARCH(AE$3,Consolidado!$D916)),IF(COUNTIFS(Consolidado!$AC$5:AC916,Consolidado!$AC916,Consolidado!$D$5:D916,"*"&amp;AE$3&amp;"*")=1,1,0),0))</f>
        <v>0</v>
      </c>
      <c r="AF916" s="0" t="n">
        <f aca="false">IF(OR(AF$3="",Consolidado!$D916=""),0,IF(ISNUMBER(SEARCH(AF$3,Consolidado!$D916)),IF(COUNTIFS(Consolidado!$AC$5:AC916,Consolidado!$AC916,Consolidado!$D$5:D916,"*"&amp;AF$3&amp;"*")=1,1,0),0))</f>
        <v>0</v>
      </c>
      <c r="AG916" s="0" t="n">
        <f aca="false">IF(OR(AG$3="",Consolidado!$D916=""),0,IF(ISNUMBER(SEARCH(AG$3,Consolidado!$D916)),IF(COUNTIFS(Consolidado!$AC$5:AC916,Consolidado!$AC916,Consolidado!$D$5:D916,"*"&amp;AG$3&amp;"*")=1,1,0),0))</f>
        <v>0</v>
      </c>
      <c r="AH916" s="0" t="n">
        <f aca="false">IF(OR(AH$3="",Consolidado!$D916=""),0,IF(ISNUMBER(SEARCH(AH$3,Consolidado!$D916)),IF(COUNTIFS(Consolidado!$AC$5:AC916,Consolidado!$AC916,Consolidado!$D$5:D916,"*"&amp;AH$3&amp;"*")=1,1,0),0))</f>
        <v>0</v>
      </c>
      <c r="AI916" s="0" t="n">
        <f aca="false">IF(OR(AI$3="",Consolidado!$D916=""),0,IF(ISNUMBER(SEARCH(AI$3,Consolidado!$D916)),IF(COUNTIFS(Consolidado!$AC$5:AC916,Consolidado!$AC916,Consolidado!$D$5:D916,"*"&amp;AI$3&amp;"*")=1,1,0),0))</f>
        <v>0</v>
      </c>
      <c r="AJ916" s="0" t="n">
        <f aca="false">IF(OR(AJ$3="",Consolidado!$D916=""),0,IF(ISNUMBER(SEARCH(AJ$3,Consolidado!$D916)),IF(COUNTIFS(Consolidado!$AC$5:AC916,Consolidado!$AC916,Consolidado!$D$5:D916,"*"&amp;AJ$3&amp;"*")=1,1,0),0))</f>
        <v>0</v>
      </c>
      <c r="AK916" s="0" t="n">
        <f aca="false">IF(OR(AK$3="",Consolidado!$D916=""),0,IF(ISNUMBER(SEARCH(AK$3,Consolidado!$D916)),IF(COUNTIFS(Consolidado!$AC$5:AC916,Consolidado!$AC916,Consolidado!$D$5:D916,"*"&amp;AK$3&amp;"*")=1,1,0),0))</f>
        <v>0</v>
      </c>
      <c r="AL916" s="0" t="n">
        <f aca="false">IF(OR(AL$3="",Consolidado!$D916=""),0,IF(ISNUMBER(SEARCH(AL$3,Consolidado!$D916)),IF(COUNTIFS(Consolidado!$AC$5:AC916,Consolidado!$AC916,Consolidado!$D$5:D916,"*"&amp;AL$3&amp;"*")=1,1,0),0))</f>
        <v>0</v>
      </c>
      <c r="AM916" s="0" t="n">
        <f aca="false">IF(OR(AM$3="",Consolidado!$D916=""),0,IF(ISNUMBER(SEARCH(AM$3,Consolidado!$D916)),IF(COUNTIFS(Consolidado!$AC$5:AC916,Consolidado!$AC916,Consolidado!$D$5:D916,"*"&amp;AM$3&amp;"*")=1,1,0),0))</f>
        <v>0</v>
      </c>
      <c r="AN916" s="0" t="n">
        <f aca="false">IF(OR(AN$3="",Consolidado!$D916=""),0,IF(ISNUMBER(SEARCH(AN$3,Consolidado!$D916)),IF(COUNTIFS(Consolidado!$AC$5:AC916,Consolidado!$AC916,Consolidado!$D$5:D916,"*"&amp;AN$3&amp;"*")=1,1,0),0))</f>
        <v>0</v>
      </c>
      <c r="AO916" s="0" t="n">
        <f aca="false">IF(OR(AO$3="",Consolidado!$D916=""),0,IF(ISNUMBER(SEARCH(AO$3,Consolidado!$D916)),IF(COUNTIFS(Consolidado!$AC$5:AC916,Consolidado!$AC916,Consolidado!$D$5:D916,"*"&amp;AO$3&amp;"*")=1,1,0),0))</f>
        <v>0</v>
      </c>
    </row>
    <row r="917" customFormat="false" ht="15" hidden="false" customHeight="false" outlineLevel="0" collapsed="false">
      <c r="B917" s="0" t="n">
        <f aca="false">IF(OR(B$3="",Consolidado!$D917=""),0,IF(ISNUMBER(SEARCH(B$3,Consolidado!$D917)),IF(COUNTIFS(Consolidado!$AC$5:AC917,Consolidado!$AC917,Consolidado!$D$5:D917,"*"&amp;B$3&amp;"*")=1,1,0),0))</f>
        <v>0</v>
      </c>
      <c r="C917" s="0" t="n">
        <f aca="false">IF(OR(C$3="",Consolidado!$D917=""),0,IF(ISNUMBER(SEARCH(C$3,Consolidado!$D917)),IF(COUNTIFS(Consolidado!$AC$5:AC917,Consolidado!$AC917,Consolidado!$D$5:D917,"*"&amp;C$3&amp;"*")=1,1,0),0))</f>
        <v>0</v>
      </c>
      <c r="D917" s="0" t="n">
        <f aca="false">IF(OR(D$3="",Consolidado!$D917=""),0,IF(ISNUMBER(SEARCH(D$3,Consolidado!$D917)),IF(COUNTIFS(Consolidado!$AC$5:AC917,Consolidado!$AC917,Consolidado!$D$5:D917,"*"&amp;D$3&amp;"*")=1,1,0),0))</f>
        <v>0</v>
      </c>
      <c r="E917" s="0" t="n">
        <f aca="false">IF(OR(E$3="",Consolidado!$D917=""),0,IF(ISNUMBER(SEARCH(E$3,Consolidado!$D917)),IF(COUNTIFS(Consolidado!$AC$5:AC917,Consolidado!$AC917,Consolidado!$D$5:D917,"*"&amp;E$3&amp;"*")=1,1,0),0))</f>
        <v>0</v>
      </c>
      <c r="F917" s="0" t="n">
        <f aca="false">IF(OR(F$3="",Consolidado!$D917=""),0,IF(ISNUMBER(SEARCH(F$3,Consolidado!$D917)),IF(COUNTIFS(Consolidado!$AC$5:AC917,Consolidado!$AC917,Consolidado!$D$5:D917,"*"&amp;F$3&amp;"*")=1,1,0),0))</f>
        <v>0</v>
      </c>
      <c r="G917" s="0" t="n">
        <f aca="false">IF(OR(G$3="",Consolidado!$D917=""),0,IF(ISNUMBER(SEARCH(G$3,Consolidado!$D917)),IF(COUNTIFS(Consolidado!$AC$5:AC917,Consolidado!$AC917,Consolidado!$D$5:D917,"*"&amp;G$3&amp;"*")=1,1,0),0))</f>
        <v>0</v>
      </c>
      <c r="H917" s="0" t="n">
        <f aca="false">IF(OR(H$3="",Consolidado!$D917=""),0,IF(ISNUMBER(SEARCH(H$3,Consolidado!$D917)),IF(COUNTIFS(Consolidado!$AC$5:AC917,Consolidado!$AC917,Consolidado!$D$5:D917,"*"&amp;H$3&amp;"*")=1,1,0),0))</f>
        <v>0</v>
      </c>
      <c r="I917" s="0" t="n">
        <f aca="false">IF(OR(I$3="",Consolidado!$D917=""),0,IF(ISNUMBER(SEARCH(I$3,Consolidado!$D917)),IF(COUNTIFS(Consolidado!$AC$5:AC917,Consolidado!$AC917,Consolidado!$D$5:D917,"*"&amp;I$3&amp;"*")=1,1,0),0))</f>
        <v>0</v>
      </c>
      <c r="J917" s="0" t="n">
        <f aca="false">IF(OR(J$3="",Consolidado!$D917=""),0,IF(ISNUMBER(SEARCH(J$3,Consolidado!$D917)),IF(COUNTIFS(Consolidado!$AC$5:AC917,Consolidado!$AC917,Consolidado!$D$5:D917,"*"&amp;J$3&amp;"*")=1,1,0),0))</f>
        <v>0</v>
      </c>
      <c r="K917" s="0" t="n">
        <f aca="false">IF(OR(K$3="",Consolidado!$D917=""),0,IF(ISNUMBER(SEARCH(K$3,Consolidado!$D917)),IF(COUNTIFS(Consolidado!$AC$5:AC917,Consolidado!$AC917,Consolidado!$D$5:D917,"*"&amp;K$3&amp;"*")=1,1,0),0))</f>
        <v>0</v>
      </c>
      <c r="L917" s="0" t="n">
        <f aca="false">IF(OR(L$3="",Consolidado!$D917=""),0,IF(ISNUMBER(SEARCH(L$3,Consolidado!$D917)),IF(COUNTIFS(Consolidado!$AC$5:AC917,Consolidado!$AC917,Consolidado!$D$5:D917,"*"&amp;L$3&amp;"*")=1,1,0),0))</f>
        <v>0</v>
      </c>
      <c r="M917" s="0" t="n">
        <f aca="false">IF(OR(M$3="",Consolidado!$D917=""),0,IF(ISNUMBER(SEARCH(M$3,Consolidado!$D917)),IF(COUNTIFS(Consolidado!$AC$5:AC917,Consolidado!$AC917,Consolidado!$D$5:D917,"*"&amp;M$3&amp;"*")=1,1,0),0))</f>
        <v>0</v>
      </c>
      <c r="N917" s="0" t="n">
        <f aca="false">IF(OR(N$3="",Consolidado!$D917=""),0,IF(ISNUMBER(SEARCH(N$3,Consolidado!$D917)),IF(COUNTIFS(Consolidado!$AC$5:AC917,Consolidado!$AC917,Consolidado!$D$5:D917,"*"&amp;N$3&amp;"*")=1,1,0),0))</f>
        <v>0</v>
      </c>
      <c r="O917" s="0" t="n">
        <f aca="false">IF(OR(O$3="",Consolidado!$D917=""),0,IF(ISNUMBER(SEARCH(O$3,Consolidado!$D917)),IF(COUNTIFS(Consolidado!$AC$5:AC917,Consolidado!$AC917,Consolidado!$D$5:D917,"*"&amp;O$3&amp;"*")=1,1,0),0))</f>
        <v>0</v>
      </c>
      <c r="P917" s="0" t="n">
        <f aca="false">IF(OR(P$3="",Consolidado!$D917=""),0,IF(ISNUMBER(SEARCH(P$3,Consolidado!$D917)),IF(COUNTIFS(Consolidado!$AC$5:AC917,Consolidado!$AC917,Consolidado!$D$5:D917,"*"&amp;P$3&amp;"*")=1,1,0),0))</f>
        <v>0</v>
      </c>
      <c r="Q917" s="0" t="n">
        <f aca="false">IF(OR(Q$3="",Consolidado!$D917=""),0,IF(ISNUMBER(SEARCH(Q$3,Consolidado!$D917)),IF(COUNTIFS(Consolidado!$AC$5:AC917,Consolidado!$AC917,Consolidado!$D$5:D917,"*"&amp;Q$3&amp;"*")=1,1,0),0))</f>
        <v>0</v>
      </c>
      <c r="R917" s="0" t="n">
        <f aca="false">IF(OR(R$3="",Consolidado!$D917=""),0,IF(ISNUMBER(SEARCH(R$3,Consolidado!$D917)),IF(COUNTIFS(Consolidado!$AC$5:AC917,Consolidado!$AC917,Consolidado!$D$5:D917,"*"&amp;R$3&amp;"*")=1,1,0),0))</f>
        <v>0</v>
      </c>
      <c r="S917" s="0" t="n">
        <f aca="false">IF(OR(S$3="",Consolidado!$D917=""),0,IF(ISNUMBER(SEARCH(S$3,Consolidado!$D917)),IF(COUNTIFS(Consolidado!$AC$5:AC917,Consolidado!$AC917,Consolidado!$D$5:D917,"*"&amp;S$3&amp;"*")=1,1,0),0))</f>
        <v>0</v>
      </c>
      <c r="T917" s="0" t="n">
        <f aca="false">IF(OR(T$3="",Consolidado!$D917=""),0,IF(ISNUMBER(SEARCH(T$3,Consolidado!$D917)),IF(COUNTIFS(Consolidado!$AC$5:AC917,Consolidado!$AC917,Consolidado!$D$5:D917,"*"&amp;T$3&amp;"*")=1,1,0),0))</f>
        <v>0</v>
      </c>
      <c r="U917" s="0" t="n">
        <f aca="false">IF(OR(U$3="",Consolidado!$D917=""),0,IF(ISNUMBER(SEARCH(U$3,Consolidado!$D917)),IF(COUNTIFS(Consolidado!$AC$5:AC917,Consolidado!$AC917,Consolidado!$D$5:D917,"*"&amp;U$3&amp;"*")=1,1,0),0))</f>
        <v>0</v>
      </c>
      <c r="V917" s="0" t="n">
        <f aca="false">IF(OR(V$3="",Consolidado!$D917=""),0,IF(ISNUMBER(SEARCH(V$3,Consolidado!$D917)),IF(COUNTIFS(Consolidado!$AC$5:AC917,Consolidado!$AC917,Consolidado!$D$5:D917,"*"&amp;V$3&amp;"*")=1,1,0),0))</f>
        <v>0</v>
      </c>
      <c r="W917" s="0" t="n">
        <f aca="false">IF(OR(W$3="",Consolidado!$D917=""),0,IF(ISNUMBER(SEARCH(W$3,Consolidado!$D917)),IF(COUNTIFS(Consolidado!$AC$5:AC917,Consolidado!$AC917,Consolidado!$D$5:D917,"*"&amp;W$3&amp;"*")=1,1,0),0))</f>
        <v>0</v>
      </c>
      <c r="X917" s="0" t="n">
        <f aca="false">IF(OR(X$3="",Consolidado!$D917=""),0,IF(ISNUMBER(SEARCH(X$3,Consolidado!$D917)),IF(COUNTIFS(Consolidado!$AC$5:AC917,Consolidado!$AC917,Consolidado!$D$5:D917,"*"&amp;X$3&amp;"*")=1,1,0),0))</f>
        <v>0</v>
      </c>
      <c r="Y917" s="0" t="n">
        <f aca="false">IF(OR(Y$3="",Consolidado!$D917=""),0,IF(ISNUMBER(SEARCH(Y$3,Consolidado!$D917)),IF(COUNTIFS(Consolidado!$AC$5:AC917,Consolidado!$AC917,Consolidado!$D$5:D917,"*"&amp;Y$3&amp;"*")=1,1,0),0))</f>
        <v>0</v>
      </c>
      <c r="Z917" s="0" t="n">
        <f aca="false">IF(OR(Z$3="",Consolidado!$D917=""),0,IF(ISNUMBER(SEARCH(Z$3,Consolidado!$D917)),IF(COUNTIFS(Consolidado!$AC$5:AC917,Consolidado!$AC917,Consolidado!$D$5:D917,"*"&amp;Z$3&amp;"*")=1,1,0),0))</f>
        <v>0</v>
      </c>
      <c r="AA917" s="0" t="n">
        <f aca="false">IF(OR(AA$3="",Consolidado!$D917=""),0,IF(ISNUMBER(SEARCH(AA$3,Consolidado!$D917)),IF(COUNTIFS(Consolidado!$AC$5:AC917,Consolidado!$AC917,Consolidado!$D$5:D917,"*"&amp;AA$3&amp;"*")=1,1,0),0))</f>
        <v>0</v>
      </c>
      <c r="AB917" s="0" t="n">
        <f aca="false">IF(OR(AB$3="",Consolidado!$D917=""),0,IF(ISNUMBER(SEARCH(AB$3,Consolidado!$D917)),IF(COUNTIFS(Consolidado!$AC$5:AC917,Consolidado!$AC917,Consolidado!$D$5:D917,"*"&amp;AB$3&amp;"*")=1,1,0),0))</f>
        <v>0</v>
      </c>
      <c r="AC917" s="0" t="n">
        <f aca="false">IF(OR(AC$3="",Consolidado!$D917=""),0,IF(ISNUMBER(SEARCH(AC$3,Consolidado!$D917)),IF(COUNTIFS(Consolidado!$AC$5:AC917,Consolidado!$AC917,Consolidado!$D$5:D917,"*"&amp;AC$3&amp;"*")=1,1,0),0))</f>
        <v>0</v>
      </c>
      <c r="AD917" s="0" t="n">
        <f aca="false">IF(OR(AD$3="",Consolidado!$D917=""),0,IF(ISNUMBER(SEARCH(AD$3,Consolidado!$D917)),IF(COUNTIFS(Consolidado!$AC$5:AC917,Consolidado!$AC917,Consolidado!$D$5:D917,"*"&amp;AD$3&amp;"*")=1,1,0),0))</f>
        <v>0</v>
      </c>
      <c r="AE917" s="0" t="n">
        <f aca="false">IF(OR(AE$3="",Consolidado!$D917=""),0,IF(ISNUMBER(SEARCH(AE$3,Consolidado!$D917)),IF(COUNTIFS(Consolidado!$AC$5:AC917,Consolidado!$AC917,Consolidado!$D$5:D917,"*"&amp;AE$3&amp;"*")=1,1,0),0))</f>
        <v>0</v>
      </c>
      <c r="AF917" s="0" t="n">
        <f aca="false">IF(OR(AF$3="",Consolidado!$D917=""),0,IF(ISNUMBER(SEARCH(AF$3,Consolidado!$D917)),IF(COUNTIFS(Consolidado!$AC$5:AC917,Consolidado!$AC917,Consolidado!$D$5:D917,"*"&amp;AF$3&amp;"*")=1,1,0),0))</f>
        <v>0</v>
      </c>
      <c r="AG917" s="0" t="n">
        <f aca="false">IF(OR(AG$3="",Consolidado!$D917=""),0,IF(ISNUMBER(SEARCH(AG$3,Consolidado!$D917)),IF(COUNTIFS(Consolidado!$AC$5:AC917,Consolidado!$AC917,Consolidado!$D$5:D917,"*"&amp;AG$3&amp;"*")=1,1,0),0))</f>
        <v>0</v>
      </c>
      <c r="AH917" s="0" t="n">
        <f aca="false">IF(OR(AH$3="",Consolidado!$D917=""),0,IF(ISNUMBER(SEARCH(AH$3,Consolidado!$D917)),IF(COUNTIFS(Consolidado!$AC$5:AC917,Consolidado!$AC917,Consolidado!$D$5:D917,"*"&amp;AH$3&amp;"*")=1,1,0),0))</f>
        <v>0</v>
      </c>
      <c r="AI917" s="0" t="n">
        <f aca="false">IF(OR(AI$3="",Consolidado!$D917=""),0,IF(ISNUMBER(SEARCH(AI$3,Consolidado!$D917)),IF(COUNTIFS(Consolidado!$AC$5:AC917,Consolidado!$AC917,Consolidado!$D$5:D917,"*"&amp;AI$3&amp;"*")=1,1,0),0))</f>
        <v>0</v>
      </c>
      <c r="AJ917" s="0" t="n">
        <f aca="false">IF(OR(AJ$3="",Consolidado!$D917=""),0,IF(ISNUMBER(SEARCH(AJ$3,Consolidado!$D917)),IF(COUNTIFS(Consolidado!$AC$5:AC917,Consolidado!$AC917,Consolidado!$D$5:D917,"*"&amp;AJ$3&amp;"*")=1,1,0),0))</f>
        <v>0</v>
      </c>
      <c r="AK917" s="0" t="n">
        <f aca="false">IF(OR(AK$3="",Consolidado!$D917=""),0,IF(ISNUMBER(SEARCH(AK$3,Consolidado!$D917)),IF(COUNTIFS(Consolidado!$AC$5:AC917,Consolidado!$AC917,Consolidado!$D$5:D917,"*"&amp;AK$3&amp;"*")=1,1,0),0))</f>
        <v>0</v>
      </c>
      <c r="AL917" s="0" t="n">
        <f aca="false">IF(OR(AL$3="",Consolidado!$D917=""),0,IF(ISNUMBER(SEARCH(AL$3,Consolidado!$D917)),IF(COUNTIFS(Consolidado!$AC$5:AC917,Consolidado!$AC917,Consolidado!$D$5:D917,"*"&amp;AL$3&amp;"*")=1,1,0),0))</f>
        <v>0</v>
      </c>
      <c r="AM917" s="0" t="n">
        <f aca="false">IF(OR(AM$3="",Consolidado!$D917=""),0,IF(ISNUMBER(SEARCH(AM$3,Consolidado!$D917)),IF(COUNTIFS(Consolidado!$AC$5:AC917,Consolidado!$AC917,Consolidado!$D$5:D917,"*"&amp;AM$3&amp;"*")=1,1,0),0))</f>
        <v>0</v>
      </c>
      <c r="AN917" s="0" t="n">
        <f aca="false">IF(OR(AN$3="",Consolidado!$D917=""),0,IF(ISNUMBER(SEARCH(AN$3,Consolidado!$D917)),IF(COUNTIFS(Consolidado!$AC$5:AC917,Consolidado!$AC917,Consolidado!$D$5:D917,"*"&amp;AN$3&amp;"*")=1,1,0),0))</f>
        <v>0</v>
      </c>
      <c r="AO917" s="0" t="n">
        <f aca="false">IF(OR(AO$3="",Consolidado!$D917=""),0,IF(ISNUMBER(SEARCH(AO$3,Consolidado!$D917)),IF(COUNTIFS(Consolidado!$AC$5:AC917,Consolidado!$AC917,Consolidado!$D$5:D917,"*"&amp;AO$3&amp;"*")=1,1,0),0))</f>
        <v>0</v>
      </c>
    </row>
    <row r="918" customFormat="false" ht="15" hidden="false" customHeight="false" outlineLevel="0" collapsed="false">
      <c r="B918" s="0" t="n">
        <f aca="false">IF(OR(B$3="",Consolidado!$D918=""),0,IF(ISNUMBER(SEARCH(B$3,Consolidado!$D918)),IF(COUNTIFS(Consolidado!$AC$5:AC918,Consolidado!$AC918,Consolidado!$D$5:D918,"*"&amp;B$3&amp;"*")=1,1,0),0))</f>
        <v>0</v>
      </c>
      <c r="C918" s="0" t="n">
        <f aca="false">IF(OR(C$3="",Consolidado!$D918=""),0,IF(ISNUMBER(SEARCH(C$3,Consolidado!$D918)),IF(COUNTIFS(Consolidado!$AC$5:AC918,Consolidado!$AC918,Consolidado!$D$5:D918,"*"&amp;C$3&amp;"*")=1,1,0),0))</f>
        <v>0</v>
      </c>
      <c r="D918" s="0" t="n">
        <f aca="false">IF(OR(D$3="",Consolidado!$D918=""),0,IF(ISNUMBER(SEARCH(D$3,Consolidado!$D918)),IF(COUNTIFS(Consolidado!$AC$5:AC918,Consolidado!$AC918,Consolidado!$D$5:D918,"*"&amp;D$3&amp;"*")=1,1,0),0))</f>
        <v>0</v>
      </c>
      <c r="E918" s="0" t="n">
        <f aca="false">IF(OR(E$3="",Consolidado!$D918=""),0,IF(ISNUMBER(SEARCH(E$3,Consolidado!$D918)),IF(COUNTIFS(Consolidado!$AC$5:AC918,Consolidado!$AC918,Consolidado!$D$5:D918,"*"&amp;E$3&amp;"*")=1,1,0),0))</f>
        <v>0</v>
      </c>
      <c r="F918" s="0" t="n">
        <f aca="false">IF(OR(F$3="",Consolidado!$D918=""),0,IF(ISNUMBER(SEARCH(F$3,Consolidado!$D918)),IF(COUNTIFS(Consolidado!$AC$5:AC918,Consolidado!$AC918,Consolidado!$D$5:D918,"*"&amp;F$3&amp;"*")=1,1,0),0))</f>
        <v>0</v>
      </c>
      <c r="G918" s="0" t="n">
        <f aca="false">IF(OR(G$3="",Consolidado!$D918=""),0,IF(ISNUMBER(SEARCH(G$3,Consolidado!$D918)),IF(COUNTIFS(Consolidado!$AC$5:AC918,Consolidado!$AC918,Consolidado!$D$5:D918,"*"&amp;G$3&amp;"*")=1,1,0),0))</f>
        <v>0</v>
      </c>
      <c r="H918" s="0" t="n">
        <f aca="false">IF(OR(H$3="",Consolidado!$D918=""),0,IF(ISNUMBER(SEARCH(H$3,Consolidado!$D918)),IF(COUNTIFS(Consolidado!$AC$5:AC918,Consolidado!$AC918,Consolidado!$D$5:D918,"*"&amp;H$3&amp;"*")=1,1,0),0))</f>
        <v>0</v>
      </c>
      <c r="I918" s="0" t="n">
        <f aca="false">IF(OR(I$3="",Consolidado!$D918=""),0,IF(ISNUMBER(SEARCH(I$3,Consolidado!$D918)),IF(COUNTIFS(Consolidado!$AC$5:AC918,Consolidado!$AC918,Consolidado!$D$5:D918,"*"&amp;I$3&amp;"*")=1,1,0),0))</f>
        <v>0</v>
      </c>
      <c r="J918" s="0" t="n">
        <f aca="false">IF(OR(J$3="",Consolidado!$D918=""),0,IF(ISNUMBER(SEARCH(J$3,Consolidado!$D918)),IF(COUNTIFS(Consolidado!$AC$5:AC918,Consolidado!$AC918,Consolidado!$D$5:D918,"*"&amp;J$3&amp;"*")=1,1,0),0))</f>
        <v>0</v>
      </c>
      <c r="K918" s="0" t="n">
        <f aca="false">IF(OR(K$3="",Consolidado!$D918=""),0,IF(ISNUMBER(SEARCH(K$3,Consolidado!$D918)),IF(COUNTIFS(Consolidado!$AC$5:AC918,Consolidado!$AC918,Consolidado!$D$5:D918,"*"&amp;K$3&amp;"*")=1,1,0),0))</f>
        <v>0</v>
      </c>
      <c r="L918" s="0" t="n">
        <f aca="false">IF(OR(L$3="",Consolidado!$D918=""),0,IF(ISNUMBER(SEARCH(L$3,Consolidado!$D918)),IF(COUNTIFS(Consolidado!$AC$5:AC918,Consolidado!$AC918,Consolidado!$D$5:D918,"*"&amp;L$3&amp;"*")=1,1,0),0))</f>
        <v>0</v>
      </c>
      <c r="M918" s="0" t="n">
        <f aca="false">IF(OR(M$3="",Consolidado!$D918=""),0,IF(ISNUMBER(SEARCH(M$3,Consolidado!$D918)),IF(COUNTIFS(Consolidado!$AC$5:AC918,Consolidado!$AC918,Consolidado!$D$5:D918,"*"&amp;M$3&amp;"*")=1,1,0),0))</f>
        <v>0</v>
      </c>
      <c r="N918" s="0" t="n">
        <f aca="false">IF(OR(N$3="",Consolidado!$D918=""),0,IF(ISNUMBER(SEARCH(N$3,Consolidado!$D918)),IF(COUNTIFS(Consolidado!$AC$5:AC918,Consolidado!$AC918,Consolidado!$D$5:D918,"*"&amp;N$3&amp;"*")=1,1,0),0))</f>
        <v>0</v>
      </c>
      <c r="O918" s="0" t="n">
        <f aca="false">IF(OR(O$3="",Consolidado!$D918=""),0,IF(ISNUMBER(SEARCH(O$3,Consolidado!$D918)),IF(COUNTIFS(Consolidado!$AC$5:AC918,Consolidado!$AC918,Consolidado!$D$5:D918,"*"&amp;O$3&amp;"*")=1,1,0),0))</f>
        <v>0</v>
      </c>
      <c r="P918" s="0" t="n">
        <f aca="false">IF(OR(P$3="",Consolidado!$D918=""),0,IF(ISNUMBER(SEARCH(P$3,Consolidado!$D918)),IF(COUNTIFS(Consolidado!$AC$5:AC918,Consolidado!$AC918,Consolidado!$D$5:D918,"*"&amp;P$3&amp;"*")=1,1,0),0))</f>
        <v>0</v>
      </c>
      <c r="Q918" s="0" t="n">
        <f aca="false">IF(OR(Q$3="",Consolidado!$D918=""),0,IF(ISNUMBER(SEARCH(Q$3,Consolidado!$D918)),IF(COUNTIFS(Consolidado!$AC$5:AC918,Consolidado!$AC918,Consolidado!$D$5:D918,"*"&amp;Q$3&amp;"*")=1,1,0),0))</f>
        <v>0</v>
      </c>
      <c r="R918" s="0" t="n">
        <f aca="false">IF(OR(R$3="",Consolidado!$D918=""),0,IF(ISNUMBER(SEARCH(R$3,Consolidado!$D918)),IF(COUNTIFS(Consolidado!$AC$5:AC918,Consolidado!$AC918,Consolidado!$D$5:D918,"*"&amp;R$3&amp;"*")=1,1,0),0))</f>
        <v>0</v>
      </c>
      <c r="S918" s="0" t="n">
        <f aca="false">IF(OR(S$3="",Consolidado!$D918=""),0,IF(ISNUMBER(SEARCH(S$3,Consolidado!$D918)),IF(COUNTIFS(Consolidado!$AC$5:AC918,Consolidado!$AC918,Consolidado!$D$5:D918,"*"&amp;S$3&amp;"*")=1,1,0),0))</f>
        <v>0</v>
      </c>
      <c r="T918" s="0" t="n">
        <f aca="false">IF(OR(T$3="",Consolidado!$D918=""),0,IF(ISNUMBER(SEARCH(T$3,Consolidado!$D918)),IF(COUNTIFS(Consolidado!$AC$5:AC918,Consolidado!$AC918,Consolidado!$D$5:D918,"*"&amp;T$3&amp;"*")=1,1,0),0))</f>
        <v>0</v>
      </c>
      <c r="U918" s="0" t="n">
        <f aca="false">IF(OR(U$3="",Consolidado!$D918=""),0,IF(ISNUMBER(SEARCH(U$3,Consolidado!$D918)),IF(COUNTIFS(Consolidado!$AC$5:AC918,Consolidado!$AC918,Consolidado!$D$5:D918,"*"&amp;U$3&amp;"*")=1,1,0),0))</f>
        <v>0</v>
      </c>
      <c r="V918" s="0" t="n">
        <f aca="false">IF(OR(V$3="",Consolidado!$D918=""),0,IF(ISNUMBER(SEARCH(V$3,Consolidado!$D918)),IF(COUNTIFS(Consolidado!$AC$5:AC918,Consolidado!$AC918,Consolidado!$D$5:D918,"*"&amp;V$3&amp;"*")=1,1,0),0))</f>
        <v>0</v>
      </c>
      <c r="W918" s="0" t="n">
        <f aca="false">IF(OR(W$3="",Consolidado!$D918=""),0,IF(ISNUMBER(SEARCH(W$3,Consolidado!$D918)),IF(COUNTIFS(Consolidado!$AC$5:AC918,Consolidado!$AC918,Consolidado!$D$5:D918,"*"&amp;W$3&amp;"*")=1,1,0),0))</f>
        <v>0</v>
      </c>
      <c r="X918" s="0" t="n">
        <f aca="false">IF(OR(X$3="",Consolidado!$D918=""),0,IF(ISNUMBER(SEARCH(X$3,Consolidado!$D918)),IF(COUNTIFS(Consolidado!$AC$5:AC918,Consolidado!$AC918,Consolidado!$D$5:D918,"*"&amp;X$3&amp;"*")=1,1,0),0))</f>
        <v>0</v>
      </c>
      <c r="Y918" s="0" t="n">
        <f aca="false">IF(OR(Y$3="",Consolidado!$D918=""),0,IF(ISNUMBER(SEARCH(Y$3,Consolidado!$D918)),IF(COUNTIFS(Consolidado!$AC$5:AC918,Consolidado!$AC918,Consolidado!$D$5:D918,"*"&amp;Y$3&amp;"*")=1,1,0),0))</f>
        <v>0</v>
      </c>
      <c r="Z918" s="0" t="n">
        <f aca="false">IF(OR(Z$3="",Consolidado!$D918=""),0,IF(ISNUMBER(SEARCH(Z$3,Consolidado!$D918)),IF(COUNTIFS(Consolidado!$AC$5:AC918,Consolidado!$AC918,Consolidado!$D$5:D918,"*"&amp;Z$3&amp;"*")=1,1,0),0))</f>
        <v>0</v>
      </c>
      <c r="AA918" s="0" t="n">
        <f aca="false">IF(OR(AA$3="",Consolidado!$D918=""),0,IF(ISNUMBER(SEARCH(AA$3,Consolidado!$D918)),IF(COUNTIFS(Consolidado!$AC$5:AC918,Consolidado!$AC918,Consolidado!$D$5:D918,"*"&amp;AA$3&amp;"*")=1,1,0),0))</f>
        <v>0</v>
      </c>
      <c r="AB918" s="0" t="n">
        <f aca="false">IF(OR(AB$3="",Consolidado!$D918=""),0,IF(ISNUMBER(SEARCH(AB$3,Consolidado!$D918)),IF(COUNTIFS(Consolidado!$AC$5:AC918,Consolidado!$AC918,Consolidado!$D$5:D918,"*"&amp;AB$3&amp;"*")=1,1,0),0))</f>
        <v>0</v>
      </c>
      <c r="AC918" s="0" t="n">
        <f aca="false">IF(OR(AC$3="",Consolidado!$D918=""),0,IF(ISNUMBER(SEARCH(AC$3,Consolidado!$D918)),IF(COUNTIFS(Consolidado!$AC$5:AC918,Consolidado!$AC918,Consolidado!$D$5:D918,"*"&amp;AC$3&amp;"*")=1,1,0),0))</f>
        <v>0</v>
      </c>
      <c r="AD918" s="0" t="n">
        <f aca="false">IF(OR(AD$3="",Consolidado!$D918=""),0,IF(ISNUMBER(SEARCH(AD$3,Consolidado!$D918)),IF(COUNTIFS(Consolidado!$AC$5:AC918,Consolidado!$AC918,Consolidado!$D$5:D918,"*"&amp;AD$3&amp;"*")=1,1,0),0))</f>
        <v>0</v>
      </c>
      <c r="AE918" s="0" t="n">
        <f aca="false">IF(OR(AE$3="",Consolidado!$D918=""),0,IF(ISNUMBER(SEARCH(AE$3,Consolidado!$D918)),IF(COUNTIFS(Consolidado!$AC$5:AC918,Consolidado!$AC918,Consolidado!$D$5:D918,"*"&amp;AE$3&amp;"*")=1,1,0),0))</f>
        <v>0</v>
      </c>
      <c r="AF918" s="0" t="n">
        <f aca="false">IF(OR(AF$3="",Consolidado!$D918=""),0,IF(ISNUMBER(SEARCH(AF$3,Consolidado!$D918)),IF(COUNTIFS(Consolidado!$AC$5:AC918,Consolidado!$AC918,Consolidado!$D$5:D918,"*"&amp;AF$3&amp;"*")=1,1,0),0))</f>
        <v>0</v>
      </c>
      <c r="AG918" s="0" t="n">
        <f aca="false">IF(OR(AG$3="",Consolidado!$D918=""),0,IF(ISNUMBER(SEARCH(AG$3,Consolidado!$D918)),IF(COUNTIFS(Consolidado!$AC$5:AC918,Consolidado!$AC918,Consolidado!$D$5:D918,"*"&amp;AG$3&amp;"*")=1,1,0),0))</f>
        <v>0</v>
      </c>
      <c r="AH918" s="0" t="n">
        <f aca="false">IF(OR(AH$3="",Consolidado!$D918=""),0,IF(ISNUMBER(SEARCH(AH$3,Consolidado!$D918)),IF(COUNTIFS(Consolidado!$AC$5:AC918,Consolidado!$AC918,Consolidado!$D$5:D918,"*"&amp;AH$3&amp;"*")=1,1,0),0))</f>
        <v>0</v>
      </c>
      <c r="AI918" s="0" t="n">
        <f aca="false">IF(OR(AI$3="",Consolidado!$D918=""),0,IF(ISNUMBER(SEARCH(AI$3,Consolidado!$D918)),IF(COUNTIFS(Consolidado!$AC$5:AC918,Consolidado!$AC918,Consolidado!$D$5:D918,"*"&amp;AI$3&amp;"*")=1,1,0),0))</f>
        <v>0</v>
      </c>
      <c r="AJ918" s="0" t="n">
        <f aca="false">IF(OR(AJ$3="",Consolidado!$D918=""),0,IF(ISNUMBER(SEARCH(AJ$3,Consolidado!$D918)),IF(COUNTIFS(Consolidado!$AC$5:AC918,Consolidado!$AC918,Consolidado!$D$5:D918,"*"&amp;AJ$3&amp;"*")=1,1,0),0))</f>
        <v>0</v>
      </c>
      <c r="AK918" s="0" t="n">
        <f aca="false">IF(OR(AK$3="",Consolidado!$D918=""),0,IF(ISNUMBER(SEARCH(AK$3,Consolidado!$D918)),IF(COUNTIFS(Consolidado!$AC$5:AC918,Consolidado!$AC918,Consolidado!$D$5:D918,"*"&amp;AK$3&amp;"*")=1,1,0),0))</f>
        <v>0</v>
      </c>
      <c r="AL918" s="0" t="n">
        <f aca="false">IF(OR(AL$3="",Consolidado!$D918=""),0,IF(ISNUMBER(SEARCH(AL$3,Consolidado!$D918)),IF(COUNTIFS(Consolidado!$AC$5:AC918,Consolidado!$AC918,Consolidado!$D$5:D918,"*"&amp;AL$3&amp;"*")=1,1,0),0))</f>
        <v>0</v>
      </c>
      <c r="AM918" s="0" t="n">
        <f aca="false">IF(OR(AM$3="",Consolidado!$D918=""),0,IF(ISNUMBER(SEARCH(AM$3,Consolidado!$D918)),IF(COUNTIFS(Consolidado!$AC$5:AC918,Consolidado!$AC918,Consolidado!$D$5:D918,"*"&amp;AM$3&amp;"*")=1,1,0),0))</f>
        <v>0</v>
      </c>
      <c r="AN918" s="0" t="n">
        <f aca="false">IF(OR(AN$3="",Consolidado!$D918=""),0,IF(ISNUMBER(SEARCH(AN$3,Consolidado!$D918)),IF(COUNTIFS(Consolidado!$AC$5:AC918,Consolidado!$AC918,Consolidado!$D$5:D918,"*"&amp;AN$3&amp;"*")=1,1,0),0))</f>
        <v>0</v>
      </c>
      <c r="AO918" s="0" t="n">
        <f aca="false">IF(OR(AO$3="",Consolidado!$D918=""),0,IF(ISNUMBER(SEARCH(AO$3,Consolidado!$D918)),IF(COUNTIFS(Consolidado!$AC$5:AC918,Consolidado!$AC918,Consolidado!$D$5:D918,"*"&amp;AO$3&amp;"*")=1,1,0),0))</f>
        <v>0</v>
      </c>
    </row>
    <row r="919" customFormat="false" ht="15" hidden="false" customHeight="false" outlineLevel="0" collapsed="false">
      <c r="B919" s="0" t="n">
        <f aca="false">IF(OR(B$3="",Consolidado!$D919=""),0,IF(ISNUMBER(SEARCH(B$3,Consolidado!$D919)),IF(COUNTIFS(Consolidado!$AC$5:AC919,Consolidado!$AC919,Consolidado!$D$5:D919,"*"&amp;B$3&amp;"*")=1,1,0),0))</f>
        <v>0</v>
      </c>
      <c r="C919" s="0" t="n">
        <f aca="false">IF(OR(C$3="",Consolidado!$D919=""),0,IF(ISNUMBER(SEARCH(C$3,Consolidado!$D919)),IF(COUNTIFS(Consolidado!$AC$5:AC919,Consolidado!$AC919,Consolidado!$D$5:D919,"*"&amp;C$3&amp;"*")=1,1,0),0))</f>
        <v>0</v>
      </c>
      <c r="D919" s="0" t="n">
        <f aca="false">IF(OR(D$3="",Consolidado!$D919=""),0,IF(ISNUMBER(SEARCH(D$3,Consolidado!$D919)),IF(COUNTIFS(Consolidado!$AC$5:AC919,Consolidado!$AC919,Consolidado!$D$5:D919,"*"&amp;D$3&amp;"*")=1,1,0),0))</f>
        <v>0</v>
      </c>
      <c r="E919" s="0" t="n">
        <f aca="false">IF(OR(E$3="",Consolidado!$D919=""),0,IF(ISNUMBER(SEARCH(E$3,Consolidado!$D919)),IF(COUNTIFS(Consolidado!$AC$5:AC919,Consolidado!$AC919,Consolidado!$D$5:D919,"*"&amp;E$3&amp;"*")=1,1,0),0))</f>
        <v>0</v>
      </c>
      <c r="F919" s="0" t="n">
        <f aca="false">IF(OR(F$3="",Consolidado!$D919=""),0,IF(ISNUMBER(SEARCH(F$3,Consolidado!$D919)),IF(COUNTIFS(Consolidado!$AC$5:AC919,Consolidado!$AC919,Consolidado!$D$5:D919,"*"&amp;F$3&amp;"*")=1,1,0),0))</f>
        <v>0</v>
      </c>
      <c r="G919" s="0" t="n">
        <f aca="false">IF(OR(G$3="",Consolidado!$D919=""),0,IF(ISNUMBER(SEARCH(G$3,Consolidado!$D919)),IF(COUNTIFS(Consolidado!$AC$5:AC919,Consolidado!$AC919,Consolidado!$D$5:D919,"*"&amp;G$3&amp;"*")=1,1,0),0))</f>
        <v>0</v>
      </c>
      <c r="H919" s="0" t="n">
        <f aca="false">IF(OR(H$3="",Consolidado!$D919=""),0,IF(ISNUMBER(SEARCH(H$3,Consolidado!$D919)),IF(COUNTIFS(Consolidado!$AC$5:AC919,Consolidado!$AC919,Consolidado!$D$5:D919,"*"&amp;H$3&amp;"*")=1,1,0),0))</f>
        <v>0</v>
      </c>
      <c r="I919" s="0" t="n">
        <f aca="false">IF(OR(I$3="",Consolidado!$D919=""),0,IF(ISNUMBER(SEARCH(I$3,Consolidado!$D919)),IF(COUNTIFS(Consolidado!$AC$5:AC919,Consolidado!$AC919,Consolidado!$D$5:D919,"*"&amp;I$3&amp;"*")=1,1,0),0))</f>
        <v>0</v>
      </c>
      <c r="J919" s="0" t="n">
        <f aca="false">IF(OR(J$3="",Consolidado!$D919=""),0,IF(ISNUMBER(SEARCH(J$3,Consolidado!$D919)),IF(COUNTIFS(Consolidado!$AC$5:AC919,Consolidado!$AC919,Consolidado!$D$5:D919,"*"&amp;J$3&amp;"*")=1,1,0),0))</f>
        <v>0</v>
      </c>
      <c r="K919" s="0" t="n">
        <f aca="false">IF(OR(K$3="",Consolidado!$D919=""),0,IF(ISNUMBER(SEARCH(K$3,Consolidado!$D919)),IF(COUNTIFS(Consolidado!$AC$5:AC919,Consolidado!$AC919,Consolidado!$D$5:D919,"*"&amp;K$3&amp;"*")=1,1,0),0))</f>
        <v>0</v>
      </c>
      <c r="L919" s="0" t="n">
        <f aca="false">IF(OR(L$3="",Consolidado!$D919=""),0,IF(ISNUMBER(SEARCH(L$3,Consolidado!$D919)),IF(COUNTIFS(Consolidado!$AC$5:AC919,Consolidado!$AC919,Consolidado!$D$5:D919,"*"&amp;L$3&amp;"*")=1,1,0),0))</f>
        <v>0</v>
      </c>
      <c r="M919" s="0" t="n">
        <f aca="false">IF(OR(M$3="",Consolidado!$D919=""),0,IF(ISNUMBER(SEARCH(M$3,Consolidado!$D919)),IF(COUNTIFS(Consolidado!$AC$5:AC919,Consolidado!$AC919,Consolidado!$D$5:D919,"*"&amp;M$3&amp;"*")=1,1,0),0))</f>
        <v>0</v>
      </c>
      <c r="N919" s="0" t="n">
        <f aca="false">IF(OR(N$3="",Consolidado!$D919=""),0,IF(ISNUMBER(SEARCH(N$3,Consolidado!$D919)),IF(COUNTIFS(Consolidado!$AC$5:AC919,Consolidado!$AC919,Consolidado!$D$5:D919,"*"&amp;N$3&amp;"*")=1,1,0),0))</f>
        <v>0</v>
      </c>
      <c r="O919" s="0" t="n">
        <f aca="false">IF(OR(O$3="",Consolidado!$D919=""),0,IF(ISNUMBER(SEARCH(O$3,Consolidado!$D919)),IF(COUNTIFS(Consolidado!$AC$5:AC919,Consolidado!$AC919,Consolidado!$D$5:D919,"*"&amp;O$3&amp;"*")=1,1,0),0))</f>
        <v>0</v>
      </c>
      <c r="P919" s="0" t="n">
        <f aca="false">IF(OR(P$3="",Consolidado!$D919=""),0,IF(ISNUMBER(SEARCH(P$3,Consolidado!$D919)),IF(COUNTIFS(Consolidado!$AC$5:AC919,Consolidado!$AC919,Consolidado!$D$5:D919,"*"&amp;P$3&amp;"*")=1,1,0),0))</f>
        <v>0</v>
      </c>
      <c r="Q919" s="0" t="n">
        <f aca="false">IF(OR(Q$3="",Consolidado!$D919=""),0,IF(ISNUMBER(SEARCH(Q$3,Consolidado!$D919)),IF(COUNTIFS(Consolidado!$AC$5:AC919,Consolidado!$AC919,Consolidado!$D$5:D919,"*"&amp;Q$3&amp;"*")=1,1,0),0))</f>
        <v>0</v>
      </c>
      <c r="R919" s="0" t="n">
        <f aca="false">IF(OR(R$3="",Consolidado!$D919=""),0,IF(ISNUMBER(SEARCH(R$3,Consolidado!$D919)),IF(COUNTIFS(Consolidado!$AC$5:AC919,Consolidado!$AC919,Consolidado!$D$5:D919,"*"&amp;R$3&amp;"*")=1,1,0),0))</f>
        <v>0</v>
      </c>
      <c r="S919" s="0" t="n">
        <f aca="false">IF(OR(S$3="",Consolidado!$D919=""),0,IF(ISNUMBER(SEARCH(S$3,Consolidado!$D919)),IF(COUNTIFS(Consolidado!$AC$5:AC919,Consolidado!$AC919,Consolidado!$D$5:D919,"*"&amp;S$3&amp;"*")=1,1,0),0))</f>
        <v>0</v>
      </c>
      <c r="T919" s="0" t="n">
        <f aca="false">IF(OR(T$3="",Consolidado!$D919=""),0,IF(ISNUMBER(SEARCH(T$3,Consolidado!$D919)),IF(COUNTIFS(Consolidado!$AC$5:AC919,Consolidado!$AC919,Consolidado!$D$5:D919,"*"&amp;T$3&amp;"*")=1,1,0),0))</f>
        <v>0</v>
      </c>
      <c r="U919" s="0" t="n">
        <f aca="false">IF(OR(U$3="",Consolidado!$D919=""),0,IF(ISNUMBER(SEARCH(U$3,Consolidado!$D919)),IF(COUNTIFS(Consolidado!$AC$5:AC919,Consolidado!$AC919,Consolidado!$D$5:D919,"*"&amp;U$3&amp;"*")=1,1,0),0))</f>
        <v>0</v>
      </c>
      <c r="V919" s="0" t="n">
        <f aca="false">IF(OR(V$3="",Consolidado!$D919=""),0,IF(ISNUMBER(SEARCH(V$3,Consolidado!$D919)),IF(COUNTIFS(Consolidado!$AC$5:AC919,Consolidado!$AC919,Consolidado!$D$5:D919,"*"&amp;V$3&amp;"*")=1,1,0),0))</f>
        <v>0</v>
      </c>
      <c r="W919" s="0" t="n">
        <f aca="false">IF(OR(W$3="",Consolidado!$D919=""),0,IF(ISNUMBER(SEARCH(W$3,Consolidado!$D919)),IF(COUNTIFS(Consolidado!$AC$5:AC919,Consolidado!$AC919,Consolidado!$D$5:D919,"*"&amp;W$3&amp;"*")=1,1,0),0))</f>
        <v>0</v>
      </c>
      <c r="X919" s="0" t="n">
        <f aca="false">IF(OR(X$3="",Consolidado!$D919=""),0,IF(ISNUMBER(SEARCH(X$3,Consolidado!$D919)),IF(COUNTIFS(Consolidado!$AC$5:AC919,Consolidado!$AC919,Consolidado!$D$5:D919,"*"&amp;X$3&amp;"*")=1,1,0),0))</f>
        <v>0</v>
      </c>
      <c r="Y919" s="0" t="n">
        <f aca="false">IF(OR(Y$3="",Consolidado!$D919=""),0,IF(ISNUMBER(SEARCH(Y$3,Consolidado!$D919)),IF(COUNTIFS(Consolidado!$AC$5:AC919,Consolidado!$AC919,Consolidado!$D$5:D919,"*"&amp;Y$3&amp;"*")=1,1,0),0))</f>
        <v>0</v>
      </c>
      <c r="Z919" s="0" t="n">
        <f aca="false">IF(OR(Z$3="",Consolidado!$D919=""),0,IF(ISNUMBER(SEARCH(Z$3,Consolidado!$D919)),IF(COUNTIFS(Consolidado!$AC$5:AC919,Consolidado!$AC919,Consolidado!$D$5:D919,"*"&amp;Z$3&amp;"*")=1,1,0),0))</f>
        <v>0</v>
      </c>
      <c r="AA919" s="0" t="n">
        <f aca="false">IF(OR(AA$3="",Consolidado!$D919=""),0,IF(ISNUMBER(SEARCH(AA$3,Consolidado!$D919)),IF(COUNTIFS(Consolidado!$AC$5:AC919,Consolidado!$AC919,Consolidado!$D$5:D919,"*"&amp;AA$3&amp;"*")=1,1,0),0))</f>
        <v>0</v>
      </c>
      <c r="AB919" s="0" t="n">
        <f aca="false">IF(OR(AB$3="",Consolidado!$D919=""),0,IF(ISNUMBER(SEARCH(AB$3,Consolidado!$D919)),IF(COUNTIFS(Consolidado!$AC$5:AC919,Consolidado!$AC919,Consolidado!$D$5:D919,"*"&amp;AB$3&amp;"*")=1,1,0),0))</f>
        <v>0</v>
      </c>
      <c r="AC919" s="0" t="n">
        <f aca="false">IF(OR(AC$3="",Consolidado!$D919=""),0,IF(ISNUMBER(SEARCH(AC$3,Consolidado!$D919)),IF(COUNTIFS(Consolidado!$AC$5:AC919,Consolidado!$AC919,Consolidado!$D$5:D919,"*"&amp;AC$3&amp;"*")=1,1,0),0))</f>
        <v>0</v>
      </c>
      <c r="AD919" s="0" t="n">
        <f aca="false">IF(OR(AD$3="",Consolidado!$D919=""),0,IF(ISNUMBER(SEARCH(AD$3,Consolidado!$D919)),IF(COUNTIFS(Consolidado!$AC$5:AC919,Consolidado!$AC919,Consolidado!$D$5:D919,"*"&amp;AD$3&amp;"*")=1,1,0),0))</f>
        <v>0</v>
      </c>
      <c r="AE919" s="0" t="n">
        <f aca="false">IF(OR(AE$3="",Consolidado!$D919=""),0,IF(ISNUMBER(SEARCH(AE$3,Consolidado!$D919)),IF(COUNTIFS(Consolidado!$AC$5:AC919,Consolidado!$AC919,Consolidado!$D$5:D919,"*"&amp;AE$3&amp;"*")=1,1,0),0))</f>
        <v>0</v>
      </c>
      <c r="AF919" s="0" t="n">
        <f aca="false">IF(OR(AF$3="",Consolidado!$D919=""),0,IF(ISNUMBER(SEARCH(AF$3,Consolidado!$D919)),IF(COUNTIFS(Consolidado!$AC$5:AC919,Consolidado!$AC919,Consolidado!$D$5:D919,"*"&amp;AF$3&amp;"*")=1,1,0),0))</f>
        <v>0</v>
      </c>
      <c r="AG919" s="0" t="n">
        <f aca="false">IF(OR(AG$3="",Consolidado!$D919=""),0,IF(ISNUMBER(SEARCH(AG$3,Consolidado!$D919)),IF(COUNTIFS(Consolidado!$AC$5:AC919,Consolidado!$AC919,Consolidado!$D$5:D919,"*"&amp;AG$3&amp;"*")=1,1,0),0))</f>
        <v>0</v>
      </c>
      <c r="AH919" s="0" t="n">
        <f aca="false">IF(OR(AH$3="",Consolidado!$D919=""),0,IF(ISNUMBER(SEARCH(AH$3,Consolidado!$D919)),IF(COUNTIFS(Consolidado!$AC$5:AC919,Consolidado!$AC919,Consolidado!$D$5:D919,"*"&amp;AH$3&amp;"*")=1,1,0),0))</f>
        <v>0</v>
      </c>
      <c r="AI919" s="0" t="n">
        <f aca="false">IF(OR(AI$3="",Consolidado!$D919=""),0,IF(ISNUMBER(SEARCH(AI$3,Consolidado!$D919)),IF(COUNTIFS(Consolidado!$AC$5:AC919,Consolidado!$AC919,Consolidado!$D$5:D919,"*"&amp;AI$3&amp;"*")=1,1,0),0))</f>
        <v>0</v>
      </c>
      <c r="AJ919" s="0" t="n">
        <f aca="false">IF(OR(AJ$3="",Consolidado!$D919=""),0,IF(ISNUMBER(SEARCH(AJ$3,Consolidado!$D919)),IF(COUNTIFS(Consolidado!$AC$5:AC919,Consolidado!$AC919,Consolidado!$D$5:D919,"*"&amp;AJ$3&amp;"*")=1,1,0),0))</f>
        <v>0</v>
      </c>
      <c r="AK919" s="0" t="n">
        <f aca="false">IF(OR(AK$3="",Consolidado!$D919=""),0,IF(ISNUMBER(SEARCH(AK$3,Consolidado!$D919)),IF(COUNTIFS(Consolidado!$AC$5:AC919,Consolidado!$AC919,Consolidado!$D$5:D919,"*"&amp;AK$3&amp;"*")=1,1,0),0))</f>
        <v>0</v>
      </c>
      <c r="AL919" s="0" t="n">
        <f aca="false">IF(OR(AL$3="",Consolidado!$D919=""),0,IF(ISNUMBER(SEARCH(AL$3,Consolidado!$D919)),IF(COUNTIFS(Consolidado!$AC$5:AC919,Consolidado!$AC919,Consolidado!$D$5:D919,"*"&amp;AL$3&amp;"*")=1,1,0),0))</f>
        <v>0</v>
      </c>
      <c r="AM919" s="0" t="n">
        <f aca="false">IF(OR(AM$3="",Consolidado!$D919=""),0,IF(ISNUMBER(SEARCH(AM$3,Consolidado!$D919)),IF(COUNTIFS(Consolidado!$AC$5:AC919,Consolidado!$AC919,Consolidado!$D$5:D919,"*"&amp;AM$3&amp;"*")=1,1,0),0))</f>
        <v>0</v>
      </c>
      <c r="AN919" s="0" t="n">
        <f aca="false">IF(OR(AN$3="",Consolidado!$D919=""),0,IF(ISNUMBER(SEARCH(AN$3,Consolidado!$D919)),IF(COUNTIFS(Consolidado!$AC$5:AC919,Consolidado!$AC919,Consolidado!$D$5:D919,"*"&amp;AN$3&amp;"*")=1,1,0),0))</f>
        <v>0</v>
      </c>
      <c r="AO919" s="0" t="n">
        <f aca="false">IF(OR(AO$3="",Consolidado!$D919=""),0,IF(ISNUMBER(SEARCH(AO$3,Consolidado!$D919)),IF(COUNTIFS(Consolidado!$AC$5:AC919,Consolidado!$AC919,Consolidado!$D$5:D919,"*"&amp;AO$3&amp;"*")=1,1,0),0))</f>
        <v>0</v>
      </c>
    </row>
    <row r="920" customFormat="false" ht="15" hidden="false" customHeight="false" outlineLevel="0" collapsed="false">
      <c r="B920" s="0" t="n">
        <f aca="false">IF(OR(B$3="",Consolidado!$D920=""),0,IF(ISNUMBER(SEARCH(B$3,Consolidado!$D920)),IF(COUNTIFS(Consolidado!$AC$5:AC920,Consolidado!$AC920,Consolidado!$D$5:D920,"*"&amp;B$3&amp;"*")=1,1,0),0))</f>
        <v>0</v>
      </c>
      <c r="C920" s="0" t="n">
        <f aca="false">IF(OR(C$3="",Consolidado!$D920=""),0,IF(ISNUMBER(SEARCH(C$3,Consolidado!$D920)),IF(COUNTIFS(Consolidado!$AC$5:AC920,Consolidado!$AC920,Consolidado!$D$5:D920,"*"&amp;C$3&amp;"*")=1,1,0),0))</f>
        <v>0</v>
      </c>
      <c r="D920" s="0" t="n">
        <f aca="false">IF(OR(D$3="",Consolidado!$D920=""),0,IF(ISNUMBER(SEARCH(D$3,Consolidado!$D920)),IF(COUNTIFS(Consolidado!$AC$5:AC920,Consolidado!$AC920,Consolidado!$D$5:D920,"*"&amp;D$3&amp;"*")=1,1,0),0))</f>
        <v>0</v>
      </c>
      <c r="E920" s="0" t="n">
        <f aca="false">IF(OR(E$3="",Consolidado!$D920=""),0,IF(ISNUMBER(SEARCH(E$3,Consolidado!$D920)),IF(COUNTIFS(Consolidado!$AC$5:AC920,Consolidado!$AC920,Consolidado!$D$5:D920,"*"&amp;E$3&amp;"*")=1,1,0),0))</f>
        <v>0</v>
      </c>
      <c r="F920" s="0" t="n">
        <f aca="false">IF(OR(F$3="",Consolidado!$D920=""),0,IF(ISNUMBER(SEARCH(F$3,Consolidado!$D920)),IF(COUNTIFS(Consolidado!$AC$5:AC920,Consolidado!$AC920,Consolidado!$D$5:D920,"*"&amp;F$3&amp;"*")=1,1,0),0))</f>
        <v>0</v>
      </c>
      <c r="G920" s="0" t="n">
        <f aca="false">IF(OR(G$3="",Consolidado!$D920=""),0,IF(ISNUMBER(SEARCH(G$3,Consolidado!$D920)),IF(COUNTIFS(Consolidado!$AC$5:AC920,Consolidado!$AC920,Consolidado!$D$5:D920,"*"&amp;G$3&amp;"*")=1,1,0),0))</f>
        <v>0</v>
      </c>
      <c r="H920" s="0" t="n">
        <f aca="false">IF(OR(H$3="",Consolidado!$D920=""),0,IF(ISNUMBER(SEARCH(H$3,Consolidado!$D920)),IF(COUNTIFS(Consolidado!$AC$5:AC920,Consolidado!$AC920,Consolidado!$D$5:D920,"*"&amp;H$3&amp;"*")=1,1,0),0))</f>
        <v>0</v>
      </c>
      <c r="I920" s="0" t="n">
        <f aca="false">IF(OR(I$3="",Consolidado!$D920=""),0,IF(ISNUMBER(SEARCH(I$3,Consolidado!$D920)),IF(COUNTIFS(Consolidado!$AC$5:AC920,Consolidado!$AC920,Consolidado!$D$5:D920,"*"&amp;I$3&amp;"*")=1,1,0),0))</f>
        <v>0</v>
      </c>
      <c r="J920" s="0" t="n">
        <f aca="false">IF(OR(J$3="",Consolidado!$D920=""),0,IF(ISNUMBER(SEARCH(J$3,Consolidado!$D920)),IF(COUNTIFS(Consolidado!$AC$5:AC920,Consolidado!$AC920,Consolidado!$D$5:D920,"*"&amp;J$3&amp;"*")=1,1,0),0))</f>
        <v>0</v>
      </c>
      <c r="K920" s="0" t="n">
        <f aca="false">IF(OR(K$3="",Consolidado!$D920=""),0,IF(ISNUMBER(SEARCH(K$3,Consolidado!$D920)),IF(COUNTIFS(Consolidado!$AC$5:AC920,Consolidado!$AC920,Consolidado!$D$5:D920,"*"&amp;K$3&amp;"*")=1,1,0),0))</f>
        <v>0</v>
      </c>
      <c r="L920" s="0" t="n">
        <f aca="false">IF(OR(L$3="",Consolidado!$D920=""),0,IF(ISNUMBER(SEARCH(L$3,Consolidado!$D920)),IF(COUNTIFS(Consolidado!$AC$5:AC920,Consolidado!$AC920,Consolidado!$D$5:D920,"*"&amp;L$3&amp;"*")=1,1,0),0))</f>
        <v>0</v>
      </c>
      <c r="M920" s="0" t="n">
        <f aca="false">IF(OR(M$3="",Consolidado!$D920=""),0,IF(ISNUMBER(SEARCH(M$3,Consolidado!$D920)),IF(COUNTIFS(Consolidado!$AC$5:AC920,Consolidado!$AC920,Consolidado!$D$5:D920,"*"&amp;M$3&amp;"*")=1,1,0),0))</f>
        <v>0</v>
      </c>
      <c r="N920" s="0" t="n">
        <f aca="false">IF(OR(N$3="",Consolidado!$D920=""),0,IF(ISNUMBER(SEARCH(N$3,Consolidado!$D920)),IF(COUNTIFS(Consolidado!$AC$5:AC920,Consolidado!$AC920,Consolidado!$D$5:D920,"*"&amp;N$3&amp;"*")=1,1,0),0))</f>
        <v>0</v>
      </c>
      <c r="O920" s="0" t="n">
        <f aca="false">IF(OR(O$3="",Consolidado!$D920=""),0,IF(ISNUMBER(SEARCH(O$3,Consolidado!$D920)),IF(COUNTIFS(Consolidado!$AC$5:AC920,Consolidado!$AC920,Consolidado!$D$5:D920,"*"&amp;O$3&amp;"*")=1,1,0),0))</f>
        <v>0</v>
      </c>
      <c r="P920" s="0" t="n">
        <f aca="false">IF(OR(P$3="",Consolidado!$D920=""),0,IF(ISNUMBER(SEARCH(P$3,Consolidado!$D920)),IF(COUNTIFS(Consolidado!$AC$5:AC920,Consolidado!$AC920,Consolidado!$D$5:D920,"*"&amp;P$3&amp;"*")=1,1,0),0))</f>
        <v>0</v>
      </c>
      <c r="Q920" s="0" t="n">
        <f aca="false">IF(OR(Q$3="",Consolidado!$D920=""),0,IF(ISNUMBER(SEARCH(Q$3,Consolidado!$D920)),IF(COUNTIFS(Consolidado!$AC$5:AC920,Consolidado!$AC920,Consolidado!$D$5:D920,"*"&amp;Q$3&amp;"*")=1,1,0),0))</f>
        <v>0</v>
      </c>
      <c r="R920" s="0" t="n">
        <f aca="false">IF(OR(R$3="",Consolidado!$D920=""),0,IF(ISNUMBER(SEARCH(R$3,Consolidado!$D920)),IF(COUNTIFS(Consolidado!$AC$5:AC920,Consolidado!$AC920,Consolidado!$D$5:D920,"*"&amp;R$3&amp;"*")=1,1,0),0))</f>
        <v>0</v>
      </c>
      <c r="S920" s="0" t="n">
        <f aca="false">IF(OR(S$3="",Consolidado!$D920=""),0,IF(ISNUMBER(SEARCH(S$3,Consolidado!$D920)),IF(COUNTIFS(Consolidado!$AC$5:AC920,Consolidado!$AC920,Consolidado!$D$5:D920,"*"&amp;S$3&amp;"*")=1,1,0),0))</f>
        <v>0</v>
      </c>
      <c r="T920" s="0" t="n">
        <f aca="false">IF(OR(T$3="",Consolidado!$D920=""),0,IF(ISNUMBER(SEARCH(T$3,Consolidado!$D920)),IF(COUNTIFS(Consolidado!$AC$5:AC920,Consolidado!$AC920,Consolidado!$D$5:D920,"*"&amp;T$3&amp;"*")=1,1,0),0))</f>
        <v>0</v>
      </c>
      <c r="U920" s="0" t="n">
        <f aca="false">IF(OR(U$3="",Consolidado!$D920=""),0,IF(ISNUMBER(SEARCH(U$3,Consolidado!$D920)),IF(COUNTIFS(Consolidado!$AC$5:AC920,Consolidado!$AC920,Consolidado!$D$5:D920,"*"&amp;U$3&amp;"*")=1,1,0),0))</f>
        <v>0</v>
      </c>
      <c r="V920" s="0" t="n">
        <f aca="false">IF(OR(V$3="",Consolidado!$D920=""),0,IF(ISNUMBER(SEARCH(V$3,Consolidado!$D920)),IF(COUNTIFS(Consolidado!$AC$5:AC920,Consolidado!$AC920,Consolidado!$D$5:D920,"*"&amp;V$3&amp;"*")=1,1,0),0))</f>
        <v>0</v>
      </c>
      <c r="W920" s="0" t="n">
        <f aca="false">IF(OR(W$3="",Consolidado!$D920=""),0,IF(ISNUMBER(SEARCH(W$3,Consolidado!$D920)),IF(COUNTIFS(Consolidado!$AC$5:AC920,Consolidado!$AC920,Consolidado!$D$5:D920,"*"&amp;W$3&amp;"*")=1,1,0),0))</f>
        <v>0</v>
      </c>
      <c r="X920" s="0" t="n">
        <f aca="false">IF(OR(X$3="",Consolidado!$D920=""),0,IF(ISNUMBER(SEARCH(X$3,Consolidado!$D920)),IF(COUNTIFS(Consolidado!$AC$5:AC920,Consolidado!$AC920,Consolidado!$D$5:D920,"*"&amp;X$3&amp;"*")=1,1,0),0))</f>
        <v>0</v>
      </c>
      <c r="Y920" s="0" t="n">
        <f aca="false">IF(OR(Y$3="",Consolidado!$D920=""),0,IF(ISNUMBER(SEARCH(Y$3,Consolidado!$D920)),IF(COUNTIFS(Consolidado!$AC$5:AC920,Consolidado!$AC920,Consolidado!$D$5:D920,"*"&amp;Y$3&amp;"*")=1,1,0),0))</f>
        <v>0</v>
      </c>
      <c r="Z920" s="0" t="n">
        <f aca="false">IF(OR(Z$3="",Consolidado!$D920=""),0,IF(ISNUMBER(SEARCH(Z$3,Consolidado!$D920)),IF(COUNTIFS(Consolidado!$AC$5:AC920,Consolidado!$AC920,Consolidado!$D$5:D920,"*"&amp;Z$3&amp;"*")=1,1,0),0))</f>
        <v>0</v>
      </c>
      <c r="AA920" s="0" t="n">
        <f aca="false">IF(OR(AA$3="",Consolidado!$D920=""),0,IF(ISNUMBER(SEARCH(AA$3,Consolidado!$D920)),IF(COUNTIFS(Consolidado!$AC$5:AC920,Consolidado!$AC920,Consolidado!$D$5:D920,"*"&amp;AA$3&amp;"*")=1,1,0),0))</f>
        <v>0</v>
      </c>
      <c r="AB920" s="0" t="n">
        <f aca="false">IF(OR(AB$3="",Consolidado!$D920=""),0,IF(ISNUMBER(SEARCH(AB$3,Consolidado!$D920)),IF(COUNTIFS(Consolidado!$AC$5:AC920,Consolidado!$AC920,Consolidado!$D$5:D920,"*"&amp;AB$3&amp;"*")=1,1,0),0))</f>
        <v>0</v>
      </c>
      <c r="AC920" s="0" t="n">
        <f aca="false">IF(OR(AC$3="",Consolidado!$D920=""),0,IF(ISNUMBER(SEARCH(AC$3,Consolidado!$D920)),IF(COUNTIFS(Consolidado!$AC$5:AC920,Consolidado!$AC920,Consolidado!$D$5:D920,"*"&amp;AC$3&amp;"*")=1,1,0),0))</f>
        <v>0</v>
      </c>
      <c r="AD920" s="0" t="n">
        <f aca="false">IF(OR(AD$3="",Consolidado!$D920=""),0,IF(ISNUMBER(SEARCH(AD$3,Consolidado!$D920)),IF(COUNTIFS(Consolidado!$AC$5:AC920,Consolidado!$AC920,Consolidado!$D$5:D920,"*"&amp;AD$3&amp;"*")=1,1,0),0))</f>
        <v>0</v>
      </c>
      <c r="AE920" s="0" t="n">
        <f aca="false">IF(OR(AE$3="",Consolidado!$D920=""),0,IF(ISNUMBER(SEARCH(AE$3,Consolidado!$D920)),IF(COUNTIFS(Consolidado!$AC$5:AC920,Consolidado!$AC920,Consolidado!$D$5:D920,"*"&amp;AE$3&amp;"*")=1,1,0),0))</f>
        <v>0</v>
      </c>
      <c r="AF920" s="0" t="n">
        <f aca="false">IF(OR(AF$3="",Consolidado!$D920=""),0,IF(ISNUMBER(SEARCH(AF$3,Consolidado!$D920)),IF(COUNTIFS(Consolidado!$AC$5:AC920,Consolidado!$AC920,Consolidado!$D$5:D920,"*"&amp;AF$3&amp;"*")=1,1,0),0))</f>
        <v>0</v>
      </c>
      <c r="AG920" s="0" t="n">
        <f aca="false">IF(OR(AG$3="",Consolidado!$D920=""),0,IF(ISNUMBER(SEARCH(AG$3,Consolidado!$D920)),IF(COUNTIFS(Consolidado!$AC$5:AC920,Consolidado!$AC920,Consolidado!$D$5:D920,"*"&amp;AG$3&amp;"*")=1,1,0),0))</f>
        <v>0</v>
      </c>
      <c r="AH920" s="0" t="n">
        <f aca="false">IF(OR(AH$3="",Consolidado!$D920=""),0,IF(ISNUMBER(SEARCH(AH$3,Consolidado!$D920)),IF(COUNTIFS(Consolidado!$AC$5:AC920,Consolidado!$AC920,Consolidado!$D$5:D920,"*"&amp;AH$3&amp;"*")=1,1,0),0))</f>
        <v>0</v>
      </c>
      <c r="AI920" s="0" t="n">
        <f aca="false">IF(OR(AI$3="",Consolidado!$D920=""),0,IF(ISNUMBER(SEARCH(AI$3,Consolidado!$D920)),IF(COUNTIFS(Consolidado!$AC$5:AC920,Consolidado!$AC920,Consolidado!$D$5:D920,"*"&amp;AI$3&amp;"*")=1,1,0),0))</f>
        <v>0</v>
      </c>
      <c r="AJ920" s="0" t="n">
        <f aca="false">IF(OR(AJ$3="",Consolidado!$D920=""),0,IF(ISNUMBER(SEARCH(AJ$3,Consolidado!$D920)),IF(COUNTIFS(Consolidado!$AC$5:AC920,Consolidado!$AC920,Consolidado!$D$5:D920,"*"&amp;AJ$3&amp;"*")=1,1,0),0))</f>
        <v>0</v>
      </c>
      <c r="AK920" s="0" t="n">
        <f aca="false">IF(OR(AK$3="",Consolidado!$D920=""),0,IF(ISNUMBER(SEARCH(AK$3,Consolidado!$D920)),IF(COUNTIFS(Consolidado!$AC$5:AC920,Consolidado!$AC920,Consolidado!$D$5:D920,"*"&amp;AK$3&amp;"*")=1,1,0),0))</f>
        <v>0</v>
      </c>
      <c r="AL920" s="0" t="n">
        <f aca="false">IF(OR(AL$3="",Consolidado!$D920=""),0,IF(ISNUMBER(SEARCH(AL$3,Consolidado!$D920)),IF(COUNTIFS(Consolidado!$AC$5:AC920,Consolidado!$AC920,Consolidado!$D$5:D920,"*"&amp;AL$3&amp;"*")=1,1,0),0))</f>
        <v>0</v>
      </c>
      <c r="AM920" s="0" t="n">
        <f aca="false">IF(OR(AM$3="",Consolidado!$D920=""),0,IF(ISNUMBER(SEARCH(AM$3,Consolidado!$D920)),IF(COUNTIFS(Consolidado!$AC$5:AC920,Consolidado!$AC920,Consolidado!$D$5:D920,"*"&amp;AM$3&amp;"*")=1,1,0),0))</f>
        <v>0</v>
      </c>
      <c r="AN920" s="0" t="n">
        <f aca="false">IF(OR(AN$3="",Consolidado!$D920=""),0,IF(ISNUMBER(SEARCH(AN$3,Consolidado!$D920)),IF(COUNTIFS(Consolidado!$AC$5:AC920,Consolidado!$AC920,Consolidado!$D$5:D920,"*"&amp;AN$3&amp;"*")=1,1,0),0))</f>
        <v>0</v>
      </c>
      <c r="AO920" s="0" t="n">
        <f aca="false">IF(OR(AO$3="",Consolidado!$D920=""),0,IF(ISNUMBER(SEARCH(AO$3,Consolidado!$D920)),IF(COUNTIFS(Consolidado!$AC$5:AC920,Consolidado!$AC920,Consolidado!$D$5:D920,"*"&amp;AO$3&amp;"*")=1,1,0),0))</f>
        <v>0</v>
      </c>
    </row>
    <row r="921" customFormat="false" ht="15" hidden="false" customHeight="false" outlineLevel="0" collapsed="false">
      <c r="B921" s="0" t="n">
        <f aca="false">IF(OR(B$3="",Consolidado!$D921=""),0,IF(ISNUMBER(SEARCH(B$3,Consolidado!$D921)),IF(COUNTIFS(Consolidado!$AC$5:AC921,Consolidado!$AC921,Consolidado!$D$5:D921,"*"&amp;B$3&amp;"*")=1,1,0),0))</f>
        <v>0</v>
      </c>
      <c r="C921" s="0" t="n">
        <f aca="false">IF(OR(C$3="",Consolidado!$D921=""),0,IF(ISNUMBER(SEARCH(C$3,Consolidado!$D921)),IF(COUNTIFS(Consolidado!$AC$5:AC921,Consolidado!$AC921,Consolidado!$D$5:D921,"*"&amp;C$3&amp;"*")=1,1,0),0))</f>
        <v>0</v>
      </c>
      <c r="D921" s="0" t="n">
        <f aca="false">IF(OR(D$3="",Consolidado!$D921=""),0,IF(ISNUMBER(SEARCH(D$3,Consolidado!$D921)),IF(COUNTIFS(Consolidado!$AC$5:AC921,Consolidado!$AC921,Consolidado!$D$5:D921,"*"&amp;D$3&amp;"*")=1,1,0),0))</f>
        <v>0</v>
      </c>
      <c r="E921" s="0" t="n">
        <f aca="false">IF(OR(E$3="",Consolidado!$D921=""),0,IF(ISNUMBER(SEARCH(E$3,Consolidado!$D921)),IF(COUNTIFS(Consolidado!$AC$5:AC921,Consolidado!$AC921,Consolidado!$D$5:D921,"*"&amp;E$3&amp;"*")=1,1,0),0))</f>
        <v>0</v>
      </c>
      <c r="F921" s="0" t="n">
        <f aca="false">IF(OR(F$3="",Consolidado!$D921=""),0,IF(ISNUMBER(SEARCH(F$3,Consolidado!$D921)),IF(COUNTIFS(Consolidado!$AC$5:AC921,Consolidado!$AC921,Consolidado!$D$5:D921,"*"&amp;F$3&amp;"*")=1,1,0),0))</f>
        <v>0</v>
      </c>
      <c r="G921" s="0" t="n">
        <f aca="false">IF(OR(G$3="",Consolidado!$D921=""),0,IF(ISNUMBER(SEARCH(G$3,Consolidado!$D921)),IF(COUNTIFS(Consolidado!$AC$5:AC921,Consolidado!$AC921,Consolidado!$D$5:D921,"*"&amp;G$3&amp;"*")=1,1,0),0))</f>
        <v>0</v>
      </c>
      <c r="H921" s="0" t="n">
        <f aca="false">IF(OR(H$3="",Consolidado!$D921=""),0,IF(ISNUMBER(SEARCH(H$3,Consolidado!$D921)),IF(COUNTIFS(Consolidado!$AC$5:AC921,Consolidado!$AC921,Consolidado!$D$5:D921,"*"&amp;H$3&amp;"*")=1,1,0),0))</f>
        <v>0</v>
      </c>
      <c r="I921" s="0" t="n">
        <f aca="false">IF(OR(I$3="",Consolidado!$D921=""),0,IF(ISNUMBER(SEARCH(I$3,Consolidado!$D921)),IF(COUNTIFS(Consolidado!$AC$5:AC921,Consolidado!$AC921,Consolidado!$D$5:D921,"*"&amp;I$3&amp;"*")=1,1,0),0))</f>
        <v>0</v>
      </c>
      <c r="J921" s="0" t="n">
        <f aca="false">IF(OR(J$3="",Consolidado!$D921=""),0,IF(ISNUMBER(SEARCH(J$3,Consolidado!$D921)),IF(COUNTIFS(Consolidado!$AC$5:AC921,Consolidado!$AC921,Consolidado!$D$5:D921,"*"&amp;J$3&amp;"*")=1,1,0),0))</f>
        <v>0</v>
      </c>
      <c r="K921" s="0" t="n">
        <f aca="false">IF(OR(K$3="",Consolidado!$D921=""),0,IF(ISNUMBER(SEARCH(K$3,Consolidado!$D921)),IF(COUNTIFS(Consolidado!$AC$5:AC921,Consolidado!$AC921,Consolidado!$D$5:D921,"*"&amp;K$3&amp;"*")=1,1,0),0))</f>
        <v>0</v>
      </c>
      <c r="L921" s="0" t="n">
        <f aca="false">IF(OR(L$3="",Consolidado!$D921=""),0,IF(ISNUMBER(SEARCH(L$3,Consolidado!$D921)),IF(COUNTIFS(Consolidado!$AC$5:AC921,Consolidado!$AC921,Consolidado!$D$5:D921,"*"&amp;L$3&amp;"*")=1,1,0),0))</f>
        <v>0</v>
      </c>
      <c r="M921" s="0" t="n">
        <f aca="false">IF(OR(M$3="",Consolidado!$D921=""),0,IF(ISNUMBER(SEARCH(M$3,Consolidado!$D921)),IF(COUNTIFS(Consolidado!$AC$5:AC921,Consolidado!$AC921,Consolidado!$D$5:D921,"*"&amp;M$3&amp;"*")=1,1,0),0))</f>
        <v>0</v>
      </c>
      <c r="N921" s="0" t="n">
        <f aca="false">IF(OR(N$3="",Consolidado!$D921=""),0,IF(ISNUMBER(SEARCH(N$3,Consolidado!$D921)),IF(COUNTIFS(Consolidado!$AC$5:AC921,Consolidado!$AC921,Consolidado!$D$5:D921,"*"&amp;N$3&amp;"*")=1,1,0),0))</f>
        <v>0</v>
      </c>
      <c r="O921" s="0" t="n">
        <f aca="false">IF(OR(O$3="",Consolidado!$D921=""),0,IF(ISNUMBER(SEARCH(O$3,Consolidado!$D921)),IF(COUNTIFS(Consolidado!$AC$5:AC921,Consolidado!$AC921,Consolidado!$D$5:D921,"*"&amp;O$3&amp;"*")=1,1,0),0))</f>
        <v>0</v>
      </c>
      <c r="P921" s="0" t="n">
        <f aca="false">IF(OR(P$3="",Consolidado!$D921=""),0,IF(ISNUMBER(SEARCH(P$3,Consolidado!$D921)),IF(COUNTIFS(Consolidado!$AC$5:AC921,Consolidado!$AC921,Consolidado!$D$5:D921,"*"&amp;P$3&amp;"*")=1,1,0),0))</f>
        <v>0</v>
      </c>
      <c r="Q921" s="0" t="n">
        <f aca="false">IF(OR(Q$3="",Consolidado!$D921=""),0,IF(ISNUMBER(SEARCH(Q$3,Consolidado!$D921)),IF(COUNTIFS(Consolidado!$AC$5:AC921,Consolidado!$AC921,Consolidado!$D$5:D921,"*"&amp;Q$3&amp;"*")=1,1,0),0))</f>
        <v>0</v>
      </c>
      <c r="R921" s="0" t="n">
        <f aca="false">IF(OR(R$3="",Consolidado!$D921=""),0,IF(ISNUMBER(SEARCH(R$3,Consolidado!$D921)),IF(COUNTIFS(Consolidado!$AC$5:AC921,Consolidado!$AC921,Consolidado!$D$5:D921,"*"&amp;R$3&amp;"*")=1,1,0),0))</f>
        <v>0</v>
      </c>
      <c r="S921" s="0" t="n">
        <f aca="false">IF(OR(S$3="",Consolidado!$D921=""),0,IF(ISNUMBER(SEARCH(S$3,Consolidado!$D921)),IF(COUNTIFS(Consolidado!$AC$5:AC921,Consolidado!$AC921,Consolidado!$D$5:D921,"*"&amp;S$3&amp;"*")=1,1,0),0))</f>
        <v>0</v>
      </c>
      <c r="T921" s="0" t="n">
        <f aca="false">IF(OR(T$3="",Consolidado!$D921=""),0,IF(ISNUMBER(SEARCH(T$3,Consolidado!$D921)),IF(COUNTIFS(Consolidado!$AC$5:AC921,Consolidado!$AC921,Consolidado!$D$5:D921,"*"&amp;T$3&amp;"*")=1,1,0),0))</f>
        <v>0</v>
      </c>
      <c r="U921" s="0" t="n">
        <f aca="false">IF(OR(U$3="",Consolidado!$D921=""),0,IF(ISNUMBER(SEARCH(U$3,Consolidado!$D921)),IF(COUNTIFS(Consolidado!$AC$5:AC921,Consolidado!$AC921,Consolidado!$D$5:D921,"*"&amp;U$3&amp;"*")=1,1,0),0))</f>
        <v>0</v>
      </c>
      <c r="V921" s="0" t="n">
        <f aca="false">IF(OR(V$3="",Consolidado!$D921=""),0,IF(ISNUMBER(SEARCH(V$3,Consolidado!$D921)),IF(COUNTIFS(Consolidado!$AC$5:AC921,Consolidado!$AC921,Consolidado!$D$5:D921,"*"&amp;V$3&amp;"*")=1,1,0),0))</f>
        <v>0</v>
      </c>
      <c r="W921" s="0" t="n">
        <f aca="false">IF(OR(W$3="",Consolidado!$D921=""),0,IF(ISNUMBER(SEARCH(W$3,Consolidado!$D921)),IF(COUNTIFS(Consolidado!$AC$5:AC921,Consolidado!$AC921,Consolidado!$D$5:D921,"*"&amp;W$3&amp;"*")=1,1,0),0))</f>
        <v>0</v>
      </c>
      <c r="X921" s="0" t="n">
        <f aca="false">IF(OR(X$3="",Consolidado!$D921=""),0,IF(ISNUMBER(SEARCH(X$3,Consolidado!$D921)),IF(COUNTIFS(Consolidado!$AC$5:AC921,Consolidado!$AC921,Consolidado!$D$5:D921,"*"&amp;X$3&amp;"*")=1,1,0),0))</f>
        <v>0</v>
      </c>
      <c r="Y921" s="0" t="n">
        <f aca="false">IF(OR(Y$3="",Consolidado!$D921=""),0,IF(ISNUMBER(SEARCH(Y$3,Consolidado!$D921)),IF(COUNTIFS(Consolidado!$AC$5:AC921,Consolidado!$AC921,Consolidado!$D$5:D921,"*"&amp;Y$3&amp;"*")=1,1,0),0))</f>
        <v>0</v>
      </c>
      <c r="Z921" s="0" t="n">
        <f aca="false">IF(OR(Z$3="",Consolidado!$D921=""),0,IF(ISNUMBER(SEARCH(Z$3,Consolidado!$D921)),IF(COUNTIFS(Consolidado!$AC$5:AC921,Consolidado!$AC921,Consolidado!$D$5:D921,"*"&amp;Z$3&amp;"*")=1,1,0),0))</f>
        <v>0</v>
      </c>
      <c r="AA921" s="0" t="n">
        <f aca="false">IF(OR(AA$3="",Consolidado!$D921=""),0,IF(ISNUMBER(SEARCH(AA$3,Consolidado!$D921)),IF(COUNTIFS(Consolidado!$AC$5:AC921,Consolidado!$AC921,Consolidado!$D$5:D921,"*"&amp;AA$3&amp;"*")=1,1,0),0))</f>
        <v>0</v>
      </c>
      <c r="AB921" s="0" t="n">
        <f aca="false">IF(OR(AB$3="",Consolidado!$D921=""),0,IF(ISNUMBER(SEARCH(AB$3,Consolidado!$D921)),IF(COUNTIFS(Consolidado!$AC$5:AC921,Consolidado!$AC921,Consolidado!$D$5:D921,"*"&amp;AB$3&amp;"*")=1,1,0),0))</f>
        <v>0</v>
      </c>
      <c r="AC921" s="0" t="n">
        <f aca="false">IF(OR(AC$3="",Consolidado!$D921=""),0,IF(ISNUMBER(SEARCH(AC$3,Consolidado!$D921)),IF(COUNTIFS(Consolidado!$AC$5:AC921,Consolidado!$AC921,Consolidado!$D$5:D921,"*"&amp;AC$3&amp;"*")=1,1,0),0))</f>
        <v>0</v>
      </c>
      <c r="AD921" s="0" t="n">
        <f aca="false">IF(OR(AD$3="",Consolidado!$D921=""),0,IF(ISNUMBER(SEARCH(AD$3,Consolidado!$D921)),IF(COUNTIFS(Consolidado!$AC$5:AC921,Consolidado!$AC921,Consolidado!$D$5:D921,"*"&amp;AD$3&amp;"*")=1,1,0),0))</f>
        <v>0</v>
      </c>
      <c r="AE921" s="0" t="n">
        <f aca="false">IF(OR(AE$3="",Consolidado!$D921=""),0,IF(ISNUMBER(SEARCH(AE$3,Consolidado!$D921)),IF(COUNTIFS(Consolidado!$AC$5:AC921,Consolidado!$AC921,Consolidado!$D$5:D921,"*"&amp;AE$3&amp;"*")=1,1,0),0))</f>
        <v>0</v>
      </c>
      <c r="AF921" s="0" t="n">
        <f aca="false">IF(OR(AF$3="",Consolidado!$D921=""),0,IF(ISNUMBER(SEARCH(AF$3,Consolidado!$D921)),IF(COUNTIFS(Consolidado!$AC$5:AC921,Consolidado!$AC921,Consolidado!$D$5:D921,"*"&amp;AF$3&amp;"*")=1,1,0),0))</f>
        <v>0</v>
      </c>
      <c r="AG921" s="0" t="n">
        <f aca="false">IF(OR(AG$3="",Consolidado!$D921=""),0,IF(ISNUMBER(SEARCH(AG$3,Consolidado!$D921)),IF(COUNTIFS(Consolidado!$AC$5:AC921,Consolidado!$AC921,Consolidado!$D$5:D921,"*"&amp;AG$3&amp;"*")=1,1,0),0))</f>
        <v>0</v>
      </c>
      <c r="AH921" s="0" t="n">
        <f aca="false">IF(OR(AH$3="",Consolidado!$D921=""),0,IF(ISNUMBER(SEARCH(AH$3,Consolidado!$D921)),IF(COUNTIFS(Consolidado!$AC$5:AC921,Consolidado!$AC921,Consolidado!$D$5:D921,"*"&amp;AH$3&amp;"*")=1,1,0),0))</f>
        <v>0</v>
      </c>
      <c r="AI921" s="0" t="n">
        <f aca="false">IF(OR(AI$3="",Consolidado!$D921=""),0,IF(ISNUMBER(SEARCH(AI$3,Consolidado!$D921)),IF(COUNTIFS(Consolidado!$AC$5:AC921,Consolidado!$AC921,Consolidado!$D$5:D921,"*"&amp;AI$3&amp;"*")=1,1,0),0))</f>
        <v>0</v>
      </c>
      <c r="AJ921" s="0" t="n">
        <f aca="false">IF(OR(AJ$3="",Consolidado!$D921=""),0,IF(ISNUMBER(SEARCH(AJ$3,Consolidado!$D921)),IF(COUNTIFS(Consolidado!$AC$5:AC921,Consolidado!$AC921,Consolidado!$D$5:D921,"*"&amp;AJ$3&amp;"*")=1,1,0),0))</f>
        <v>0</v>
      </c>
      <c r="AK921" s="0" t="n">
        <f aca="false">IF(OR(AK$3="",Consolidado!$D921=""),0,IF(ISNUMBER(SEARCH(AK$3,Consolidado!$D921)),IF(COUNTIFS(Consolidado!$AC$5:AC921,Consolidado!$AC921,Consolidado!$D$5:D921,"*"&amp;AK$3&amp;"*")=1,1,0),0))</f>
        <v>0</v>
      </c>
      <c r="AL921" s="0" t="n">
        <f aca="false">IF(OR(AL$3="",Consolidado!$D921=""),0,IF(ISNUMBER(SEARCH(AL$3,Consolidado!$D921)),IF(COUNTIFS(Consolidado!$AC$5:AC921,Consolidado!$AC921,Consolidado!$D$5:D921,"*"&amp;AL$3&amp;"*")=1,1,0),0))</f>
        <v>0</v>
      </c>
      <c r="AM921" s="0" t="n">
        <f aca="false">IF(OR(AM$3="",Consolidado!$D921=""),0,IF(ISNUMBER(SEARCH(AM$3,Consolidado!$D921)),IF(COUNTIFS(Consolidado!$AC$5:AC921,Consolidado!$AC921,Consolidado!$D$5:D921,"*"&amp;AM$3&amp;"*")=1,1,0),0))</f>
        <v>0</v>
      </c>
      <c r="AN921" s="0" t="n">
        <f aca="false">IF(OR(AN$3="",Consolidado!$D921=""),0,IF(ISNUMBER(SEARCH(AN$3,Consolidado!$D921)),IF(COUNTIFS(Consolidado!$AC$5:AC921,Consolidado!$AC921,Consolidado!$D$5:D921,"*"&amp;AN$3&amp;"*")=1,1,0),0))</f>
        <v>0</v>
      </c>
      <c r="AO921" s="0" t="n">
        <f aca="false">IF(OR(AO$3="",Consolidado!$D921=""),0,IF(ISNUMBER(SEARCH(AO$3,Consolidado!$D921)),IF(COUNTIFS(Consolidado!$AC$5:AC921,Consolidado!$AC921,Consolidado!$D$5:D921,"*"&amp;AO$3&amp;"*")=1,1,0),0))</f>
        <v>0</v>
      </c>
    </row>
    <row r="922" customFormat="false" ht="15" hidden="false" customHeight="false" outlineLevel="0" collapsed="false">
      <c r="B922" s="0" t="n">
        <f aca="false">IF(OR(B$3="",Consolidado!$D922=""),0,IF(ISNUMBER(SEARCH(B$3,Consolidado!$D922)),IF(COUNTIFS(Consolidado!$AC$5:AC922,Consolidado!$AC922,Consolidado!$D$5:D922,"*"&amp;B$3&amp;"*")=1,1,0),0))</f>
        <v>0</v>
      </c>
      <c r="C922" s="0" t="n">
        <f aca="false">IF(OR(C$3="",Consolidado!$D922=""),0,IF(ISNUMBER(SEARCH(C$3,Consolidado!$D922)),IF(COUNTIFS(Consolidado!$AC$5:AC922,Consolidado!$AC922,Consolidado!$D$5:D922,"*"&amp;C$3&amp;"*")=1,1,0),0))</f>
        <v>0</v>
      </c>
      <c r="D922" s="0" t="n">
        <f aca="false">IF(OR(D$3="",Consolidado!$D922=""),0,IF(ISNUMBER(SEARCH(D$3,Consolidado!$D922)),IF(COUNTIFS(Consolidado!$AC$5:AC922,Consolidado!$AC922,Consolidado!$D$5:D922,"*"&amp;D$3&amp;"*")=1,1,0),0))</f>
        <v>0</v>
      </c>
      <c r="E922" s="0" t="n">
        <f aca="false">IF(OR(E$3="",Consolidado!$D922=""),0,IF(ISNUMBER(SEARCH(E$3,Consolidado!$D922)),IF(COUNTIFS(Consolidado!$AC$5:AC922,Consolidado!$AC922,Consolidado!$D$5:D922,"*"&amp;E$3&amp;"*")=1,1,0),0))</f>
        <v>0</v>
      </c>
      <c r="F922" s="0" t="n">
        <f aca="false">IF(OR(F$3="",Consolidado!$D922=""),0,IF(ISNUMBER(SEARCH(F$3,Consolidado!$D922)),IF(COUNTIFS(Consolidado!$AC$5:AC922,Consolidado!$AC922,Consolidado!$D$5:D922,"*"&amp;F$3&amp;"*")=1,1,0),0))</f>
        <v>0</v>
      </c>
      <c r="G922" s="0" t="n">
        <f aca="false">IF(OR(G$3="",Consolidado!$D922=""),0,IF(ISNUMBER(SEARCH(G$3,Consolidado!$D922)),IF(COUNTIFS(Consolidado!$AC$5:AC922,Consolidado!$AC922,Consolidado!$D$5:D922,"*"&amp;G$3&amp;"*")=1,1,0),0))</f>
        <v>0</v>
      </c>
      <c r="H922" s="0" t="n">
        <f aca="false">IF(OR(H$3="",Consolidado!$D922=""),0,IF(ISNUMBER(SEARCH(H$3,Consolidado!$D922)),IF(COUNTIFS(Consolidado!$AC$5:AC922,Consolidado!$AC922,Consolidado!$D$5:D922,"*"&amp;H$3&amp;"*")=1,1,0),0))</f>
        <v>0</v>
      </c>
      <c r="I922" s="0" t="n">
        <f aca="false">IF(OR(I$3="",Consolidado!$D922=""),0,IF(ISNUMBER(SEARCH(I$3,Consolidado!$D922)),IF(COUNTIFS(Consolidado!$AC$5:AC922,Consolidado!$AC922,Consolidado!$D$5:D922,"*"&amp;I$3&amp;"*")=1,1,0),0))</f>
        <v>0</v>
      </c>
      <c r="J922" s="0" t="n">
        <f aca="false">IF(OR(J$3="",Consolidado!$D922=""),0,IF(ISNUMBER(SEARCH(J$3,Consolidado!$D922)),IF(COUNTIFS(Consolidado!$AC$5:AC922,Consolidado!$AC922,Consolidado!$D$5:D922,"*"&amp;J$3&amp;"*")=1,1,0),0))</f>
        <v>0</v>
      </c>
      <c r="K922" s="0" t="n">
        <f aca="false">IF(OR(K$3="",Consolidado!$D922=""),0,IF(ISNUMBER(SEARCH(K$3,Consolidado!$D922)),IF(COUNTIFS(Consolidado!$AC$5:AC922,Consolidado!$AC922,Consolidado!$D$5:D922,"*"&amp;K$3&amp;"*")=1,1,0),0))</f>
        <v>0</v>
      </c>
      <c r="L922" s="0" t="n">
        <f aca="false">IF(OR(L$3="",Consolidado!$D922=""),0,IF(ISNUMBER(SEARCH(L$3,Consolidado!$D922)),IF(COUNTIFS(Consolidado!$AC$5:AC922,Consolidado!$AC922,Consolidado!$D$5:D922,"*"&amp;L$3&amp;"*")=1,1,0),0))</f>
        <v>0</v>
      </c>
      <c r="M922" s="0" t="n">
        <f aca="false">IF(OR(M$3="",Consolidado!$D922=""),0,IF(ISNUMBER(SEARCH(M$3,Consolidado!$D922)),IF(COUNTIFS(Consolidado!$AC$5:AC922,Consolidado!$AC922,Consolidado!$D$5:D922,"*"&amp;M$3&amp;"*")=1,1,0),0))</f>
        <v>0</v>
      </c>
      <c r="N922" s="0" t="n">
        <f aca="false">IF(OR(N$3="",Consolidado!$D922=""),0,IF(ISNUMBER(SEARCH(N$3,Consolidado!$D922)),IF(COUNTIFS(Consolidado!$AC$5:AC922,Consolidado!$AC922,Consolidado!$D$5:D922,"*"&amp;N$3&amp;"*")=1,1,0),0))</f>
        <v>0</v>
      </c>
      <c r="O922" s="0" t="n">
        <f aca="false">IF(OR(O$3="",Consolidado!$D922=""),0,IF(ISNUMBER(SEARCH(O$3,Consolidado!$D922)),IF(COUNTIFS(Consolidado!$AC$5:AC922,Consolidado!$AC922,Consolidado!$D$5:D922,"*"&amp;O$3&amp;"*")=1,1,0),0))</f>
        <v>0</v>
      </c>
      <c r="P922" s="0" t="n">
        <f aca="false">IF(OR(P$3="",Consolidado!$D922=""),0,IF(ISNUMBER(SEARCH(P$3,Consolidado!$D922)),IF(COUNTIFS(Consolidado!$AC$5:AC922,Consolidado!$AC922,Consolidado!$D$5:D922,"*"&amp;P$3&amp;"*")=1,1,0),0))</f>
        <v>0</v>
      </c>
      <c r="Q922" s="0" t="n">
        <f aca="false">IF(OR(Q$3="",Consolidado!$D922=""),0,IF(ISNUMBER(SEARCH(Q$3,Consolidado!$D922)),IF(COUNTIFS(Consolidado!$AC$5:AC922,Consolidado!$AC922,Consolidado!$D$5:D922,"*"&amp;Q$3&amp;"*")=1,1,0),0))</f>
        <v>0</v>
      </c>
      <c r="R922" s="0" t="n">
        <f aca="false">IF(OR(R$3="",Consolidado!$D922=""),0,IF(ISNUMBER(SEARCH(R$3,Consolidado!$D922)),IF(COUNTIFS(Consolidado!$AC$5:AC922,Consolidado!$AC922,Consolidado!$D$5:D922,"*"&amp;R$3&amp;"*")=1,1,0),0))</f>
        <v>0</v>
      </c>
      <c r="S922" s="0" t="n">
        <f aca="false">IF(OR(S$3="",Consolidado!$D922=""),0,IF(ISNUMBER(SEARCH(S$3,Consolidado!$D922)),IF(COUNTIFS(Consolidado!$AC$5:AC922,Consolidado!$AC922,Consolidado!$D$5:D922,"*"&amp;S$3&amp;"*")=1,1,0),0))</f>
        <v>0</v>
      </c>
      <c r="T922" s="0" t="n">
        <f aca="false">IF(OR(T$3="",Consolidado!$D922=""),0,IF(ISNUMBER(SEARCH(T$3,Consolidado!$D922)),IF(COUNTIFS(Consolidado!$AC$5:AC922,Consolidado!$AC922,Consolidado!$D$5:D922,"*"&amp;T$3&amp;"*")=1,1,0),0))</f>
        <v>0</v>
      </c>
      <c r="U922" s="0" t="n">
        <f aca="false">IF(OR(U$3="",Consolidado!$D922=""),0,IF(ISNUMBER(SEARCH(U$3,Consolidado!$D922)),IF(COUNTIFS(Consolidado!$AC$5:AC922,Consolidado!$AC922,Consolidado!$D$5:D922,"*"&amp;U$3&amp;"*")=1,1,0),0))</f>
        <v>0</v>
      </c>
      <c r="V922" s="0" t="n">
        <f aca="false">IF(OR(V$3="",Consolidado!$D922=""),0,IF(ISNUMBER(SEARCH(V$3,Consolidado!$D922)),IF(COUNTIFS(Consolidado!$AC$5:AC922,Consolidado!$AC922,Consolidado!$D$5:D922,"*"&amp;V$3&amp;"*")=1,1,0),0))</f>
        <v>0</v>
      </c>
      <c r="W922" s="0" t="n">
        <f aca="false">IF(OR(W$3="",Consolidado!$D922=""),0,IF(ISNUMBER(SEARCH(W$3,Consolidado!$D922)),IF(COUNTIFS(Consolidado!$AC$5:AC922,Consolidado!$AC922,Consolidado!$D$5:D922,"*"&amp;W$3&amp;"*")=1,1,0),0))</f>
        <v>0</v>
      </c>
      <c r="X922" s="0" t="n">
        <f aca="false">IF(OR(X$3="",Consolidado!$D922=""),0,IF(ISNUMBER(SEARCH(X$3,Consolidado!$D922)),IF(COUNTIFS(Consolidado!$AC$5:AC922,Consolidado!$AC922,Consolidado!$D$5:D922,"*"&amp;X$3&amp;"*")=1,1,0),0))</f>
        <v>0</v>
      </c>
      <c r="Y922" s="0" t="n">
        <f aca="false">IF(OR(Y$3="",Consolidado!$D922=""),0,IF(ISNUMBER(SEARCH(Y$3,Consolidado!$D922)),IF(COUNTIFS(Consolidado!$AC$5:AC922,Consolidado!$AC922,Consolidado!$D$5:D922,"*"&amp;Y$3&amp;"*")=1,1,0),0))</f>
        <v>0</v>
      </c>
      <c r="Z922" s="0" t="n">
        <f aca="false">IF(OR(Z$3="",Consolidado!$D922=""),0,IF(ISNUMBER(SEARCH(Z$3,Consolidado!$D922)),IF(COUNTIFS(Consolidado!$AC$5:AC922,Consolidado!$AC922,Consolidado!$D$5:D922,"*"&amp;Z$3&amp;"*")=1,1,0),0))</f>
        <v>0</v>
      </c>
      <c r="AA922" s="0" t="n">
        <f aca="false">IF(OR(AA$3="",Consolidado!$D922=""),0,IF(ISNUMBER(SEARCH(AA$3,Consolidado!$D922)),IF(COUNTIFS(Consolidado!$AC$5:AC922,Consolidado!$AC922,Consolidado!$D$5:D922,"*"&amp;AA$3&amp;"*")=1,1,0),0))</f>
        <v>0</v>
      </c>
      <c r="AB922" s="0" t="n">
        <f aca="false">IF(OR(AB$3="",Consolidado!$D922=""),0,IF(ISNUMBER(SEARCH(AB$3,Consolidado!$D922)),IF(COUNTIFS(Consolidado!$AC$5:AC922,Consolidado!$AC922,Consolidado!$D$5:D922,"*"&amp;AB$3&amp;"*")=1,1,0),0))</f>
        <v>0</v>
      </c>
      <c r="AC922" s="0" t="n">
        <f aca="false">IF(OR(AC$3="",Consolidado!$D922=""),0,IF(ISNUMBER(SEARCH(AC$3,Consolidado!$D922)),IF(COUNTIFS(Consolidado!$AC$5:AC922,Consolidado!$AC922,Consolidado!$D$5:D922,"*"&amp;AC$3&amp;"*")=1,1,0),0))</f>
        <v>0</v>
      </c>
      <c r="AD922" s="0" t="n">
        <f aca="false">IF(OR(AD$3="",Consolidado!$D922=""),0,IF(ISNUMBER(SEARCH(AD$3,Consolidado!$D922)),IF(COUNTIFS(Consolidado!$AC$5:AC922,Consolidado!$AC922,Consolidado!$D$5:D922,"*"&amp;AD$3&amp;"*")=1,1,0),0))</f>
        <v>0</v>
      </c>
      <c r="AE922" s="0" t="n">
        <f aca="false">IF(OR(AE$3="",Consolidado!$D922=""),0,IF(ISNUMBER(SEARCH(AE$3,Consolidado!$D922)),IF(COUNTIFS(Consolidado!$AC$5:AC922,Consolidado!$AC922,Consolidado!$D$5:D922,"*"&amp;AE$3&amp;"*")=1,1,0),0))</f>
        <v>0</v>
      </c>
      <c r="AF922" s="0" t="n">
        <f aca="false">IF(OR(AF$3="",Consolidado!$D922=""),0,IF(ISNUMBER(SEARCH(AF$3,Consolidado!$D922)),IF(COUNTIFS(Consolidado!$AC$5:AC922,Consolidado!$AC922,Consolidado!$D$5:D922,"*"&amp;AF$3&amp;"*")=1,1,0),0))</f>
        <v>0</v>
      </c>
      <c r="AG922" s="0" t="n">
        <f aca="false">IF(OR(AG$3="",Consolidado!$D922=""),0,IF(ISNUMBER(SEARCH(AG$3,Consolidado!$D922)),IF(COUNTIFS(Consolidado!$AC$5:AC922,Consolidado!$AC922,Consolidado!$D$5:D922,"*"&amp;AG$3&amp;"*")=1,1,0),0))</f>
        <v>0</v>
      </c>
      <c r="AH922" s="0" t="n">
        <f aca="false">IF(OR(AH$3="",Consolidado!$D922=""),0,IF(ISNUMBER(SEARCH(AH$3,Consolidado!$D922)),IF(COUNTIFS(Consolidado!$AC$5:AC922,Consolidado!$AC922,Consolidado!$D$5:D922,"*"&amp;AH$3&amp;"*")=1,1,0),0))</f>
        <v>0</v>
      </c>
      <c r="AI922" s="0" t="n">
        <f aca="false">IF(OR(AI$3="",Consolidado!$D922=""),0,IF(ISNUMBER(SEARCH(AI$3,Consolidado!$D922)),IF(COUNTIFS(Consolidado!$AC$5:AC922,Consolidado!$AC922,Consolidado!$D$5:D922,"*"&amp;AI$3&amp;"*")=1,1,0),0))</f>
        <v>0</v>
      </c>
      <c r="AJ922" s="0" t="n">
        <f aca="false">IF(OR(AJ$3="",Consolidado!$D922=""),0,IF(ISNUMBER(SEARCH(AJ$3,Consolidado!$D922)),IF(COUNTIFS(Consolidado!$AC$5:AC922,Consolidado!$AC922,Consolidado!$D$5:D922,"*"&amp;AJ$3&amp;"*")=1,1,0),0))</f>
        <v>0</v>
      </c>
      <c r="AK922" s="0" t="n">
        <f aca="false">IF(OR(AK$3="",Consolidado!$D922=""),0,IF(ISNUMBER(SEARCH(AK$3,Consolidado!$D922)),IF(COUNTIFS(Consolidado!$AC$5:AC922,Consolidado!$AC922,Consolidado!$D$5:D922,"*"&amp;AK$3&amp;"*")=1,1,0),0))</f>
        <v>0</v>
      </c>
      <c r="AL922" s="0" t="n">
        <f aca="false">IF(OR(AL$3="",Consolidado!$D922=""),0,IF(ISNUMBER(SEARCH(AL$3,Consolidado!$D922)),IF(COUNTIFS(Consolidado!$AC$5:AC922,Consolidado!$AC922,Consolidado!$D$5:D922,"*"&amp;AL$3&amp;"*")=1,1,0),0))</f>
        <v>0</v>
      </c>
      <c r="AM922" s="0" t="n">
        <f aca="false">IF(OR(AM$3="",Consolidado!$D922=""),0,IF(ISNUMBER(SEARCH(AM$3,Consolidado!$D922)),IF(COUNTIFS(Consolidado!$AC$5:AC922,Consolidado!$AC922,Consolidado!$D$5:D922,"*"&amp;AM$3&amp;"*")=1,1,0),0))</f>
        <v>0</v>
      </c>
      <c r="AN922" s="0" t="n">
        <f aca="false">IF(OR(AN$3="",Consolidado!$D922=""),0,IF(ISNUMBER(SEARCH(AN$3,Consolidado!$D922)),IF(COUNTIFS(Consolidado!$AC$5:AC922,Consolidado!$AC922,Consolidado!$D$5:D922,"*"&amp;AN$3&amp;"*")=1,1,0),0))</f>
        <v>0</v>
      </c>
      <c r="AO922" s="0" t="n">
        <f aca="false">IF(OR(AO$3="",Consolidado!$D922=""),0,IF(ISNUMBER(SEARCH(AO$3,Consolidado!$D922)),IF(COUNTIFS(Consolidado!$AC$5:AC922,Consolidado!$AC922,Consolidado!$D$5:D922,"*"&amp;AO$3&amp;"*")=1,1,0),0))</f>
        <v>0</v>
      </c>
    </row>
    <row r="923" customFormat="false" ht="15" hidden="false" customHeight="false" outlineLevel="0" collapsed="false">
      <c r="B923" s="0" t="n">
        <f aca="false">IF(OR(B$3="",Consolidado!$D923=""),0,IF(ISNUMBER(SEARCH(B$3,Consolidado!$D923)),IF(COUNTIFS(Consolidado!$AC$5:AC923,Consolidado!$AC923,Consolidado!$D$5:D923,"*"&amp;B$3&amp;"*")=1,1,0),0))</f>
        <v>0</v>
      </c>
      <c r="C923" s="0" t="n">
        <f aca="false">IF(OR(C$3="",Consolidado!$D923=""),0,IF(ISNUMBER(SEARCH(C$3,Consolidado!$D923)),IF(COUNTIFS(Consolidado!$AC$5:AC923,Consolidado!$AC923,Consolidado!$D$5:D923,"*"&amp;C$3&amp;"*")=1,1,0),0))</f>
        <v>0</v>
      </c>
      <c r="D923" s="0" t="n">
        <f aca="false">IF(OR(D$3="",Consolidado!$D923=""),0,IF(ISNUMBER(SEARCH(D$3,Consolidado!$D923)),IF(COUNTIFS(Consolidado!$AC$5:AC923,Consolidado!$AC923,Consolidado!$D$5:D923,"*"&amp;D$3&amp;"*")=1,1,0),0))</f>
        <v>0</v>
      </c>
      <c r="E923" s="0" t="n">
        <f aca="false">IF(OR(E$3="",Consolidado!$D923=""),0,IF(ISNUMBER(SEARCH(E$3,Consolidado!$D923)),IF(COUNTIFS(Consolidado!$AC$5:AC923,Consolidado!$AC923,Consolidado!$D$5:D923,"*"&amp;E$3&amp;"*")=1,1,0),0))</f>
        <v>0</v>
      </c>
      <c r="F923" s="0" t="n">
        <f aca="false">IF(OR(F$3="",Consolidado!$D923=""),0,IF(ISNUMBER(SEARCH(F$3,Consolidado!$D923)),IF(COUNTIFS(Consolidado!$AC$5:AC923,Consolidado!$AC923,Consolidado!$D$5:D923,"*"&amp;F$3&amp;"*")=1,1,0),0))</f>
        <v>0</v>
      </c>
      <c r="G923" s="0" t="n">
        <f aca="false">IF(OR(G$3="",Consolidado!$D923=""),0,IF(ISNUMBER(SEARCH(G$3,Consolidado!$D923)),IF(COUNTIFS(Consolidado!$AC$5:AC923,Consolidado!$AC923,Consolidado!$D$5:D923,"*"&amp;G$3&amp;"*")=1,1,0),0))</f>
        <v>0</v>
      </c>
      <c r="H923" s="0" t="n">
        <f aca="false">IF(OR(H$3="",Consolidado!$D923=""),0,IF(ISNUMBER(SEARCH(H$3,Consolidado!$D923)),IF(COUNTIFS(Consolidado!$AC$5:AC923,Consolidado!$AC923,Consolidado!$D$5:D923,"*"&amp;H$3&amp;"*")=1,1,0),0))</f>
        <v>0</v>
      </c>
      <c r="I923" s="0" t="n">
        <f aca="false">IF(OR(I$3="",Consolidado!$D923=""),0,IF(ISNUMBER(SEARCH(I$3,Consolidado!$D923)),IF(COUNTIFS(Consolidado!$AC$5:AC923,Consolidado!$AC923,Consolidado!$D$5:D923,"*"&amp;I$3&amp;"*")=1,1,0),0))</f>
        <v>0</v>
      </c>
      <c r="J923" s="0" t="n">
        <f aca="false">IF(OR(J$3="",Consolidado!$D923=""),0,IF(ISNUMBER(SEARCH(J$3,Consolidado!$D923)),IF(COUNTIFS(Consolidado!$AC$5:AC923,Consolidado!$AC923,Consolidado!$D$5:D923,"*"&amp;J$3&amp;"*")=1,1,0),0))</f>
        <v>0</v>
      </c>
      <c r="K923" s="0" t="n">
        <f aca="false">IF(OR(K$3="",Consolidado!$D923=""),0,IF(ISNUMBER(SEARCH(K$3,Consolidado!$D923)),IF(COUNTIFS(Consolidado!$AC$5:AC923,Consolidado!$AC923,Consolidado!$D$5:D923,"*"&amp;K$3&amp;"*")=1,1,0),0))</f>
        <v>0</v>
      </c>
      <c r="L923" s="0" t="n">
        <f aca="false">IF(OR(L$3="",Consolidado!$D923=""),0,IF(ISNUMBER(SEARCH(L$3,Consolidado!$D923)),IF(COUNTIFS(Consolidado!$AC$5:AC923,Consolidado!$AC923,Consolidado!$D$5:D923,"*"&amp;L$3&amp;"*")=1,1,0),0))</f>
        <v>0</v>
      </c>
      <c r="M923" s="0" t="n">
        <f aca="false">IF(OR(M$3="",Consolidado!$D923=""),0,IF(ISNUMBER(SEARCH(M$3,Consolidado!$D923)),IF(COUNTIFS(Consolidado!$AC$5:AC923,Consolidado!$AC923,Consolidado!$D$5:D923,"*"&amp;M$3&amp;"*")=1,1,0),0))</f>
        <v>0</v>
      </c>
      <c r="N923" s="0" t="n">
        <f aca="false">IF(OR(N$3="",Consolidado!$D923=""),0,IF(ISNUMBER(SEARCH(N$3,Consolidado!$D923)),IF(COUNTIFS(Consolidado!$AC$5:AC923,Consolidado!$AC923,Consolidado!$D$5:D923,"*"&amp;N$3&amp;"*")=1,1,0),0))</f>
        <v>0</v>
      </c>
      <c r="O923" s="0" t="n">
        <f aca="false">IF(OR(O$3="",Consolidado!$D923=""),0,IF(ISNUMBER(SEARCH(O$3,Consolidado!$D923)),IF(COUNTIFS(Consolidado!$AC$5:AC923,Consolidado!$AC923,Consolidado!$D$5:D923,"*"&amp;O$3&amp;"*")=1,1,0),0))</f>
        <v>0</v>
      </c>
      <c r="P923" s="0" t="n">
        <f aca="false">IF(OR(P$3="",Consolidado!$D923=""),0,IF(ISNUMBER(SEARCH(P$3,Consolidado!$D923)),IF(COUNTIFS(Consolidado!$AC$5:AC923,Consolidado!$AC923,Consolidado!$D$5:D923,"*"&amp;P$3&amp;"*")=1,1,0),0))</f>
        <v>0</v>
      </c>
      <c r="Q923" s="0" t="n">
        <f aca="false">IF(OR(Q$3="",Consolidado!$D923=""),0,IF(ISNUMBER(SEARCH(Q$3,Consolidado!$D923)),IF(COUNTIFS(Consolidado!$AC$5:AC923,Consolidado!$AC923,Consolidado!$D$5:D923,"*"&amp;Q$3&amp;"*")=1,1,0),0))</f>
        <v>0</v>
      </c>
      <c r="R923" s="0" t="n">
        <f aca="false">IF(OR(R$3="",Consolidado!$D923=""),0,IF(ISNUMBER(SEARCH(R$3,Consolidado!$D923)),IF(COUNTIFS(Consolidado!$AC$5:AC923,Consolidado!$AC923,Consolidado!$D$5:D923,"*"&amp;R$3&amp;"*")=1,1,0),0))</f>
        <v>0</v>
      </c>
      <c r="S923" s="0" t="n">
        <f aca="false">IF(OR(S$3="",Consolidado!$D923=""),0,IF(ISNUMBER(SEARCH(S$3,Consolidado!$D923)),IF(COUNTIFS(Consolidado!$AC$5:AC923,Consolidado!$AC923,Consolidado!$D$5:D923,"*"&amp;S$3&amp;"*")=1,1,0),0))</f>
        <v>0</v>
      </c>
      <c r="T923" s="0" t="n">
        <f aca="false">IF(OR(T$3="",Consolidado!$D923=""),0,IF(ISNUMBER(SEARCH(T$3,Consolidado!$D923)),IF(COUNTIFS(Consolidado!$AC$5:AC923,Consolidado!$AC923,Consolidado!$D$5:D923,"*"&amp;T$3&amp;"*")=1,1,0),0))</f>
        <v>0</v>
      </c>
      <c r="U923" s="0" t="n">
        <f aca="false">IF(OR(U$3="",Consolidado!$D923=""),0,IF(ISNUMBER(SEARCH(U$3,Consolidado!$D923)),IF(COUNTIFS(Consolidado!$AC$5:AC923,Consolidado!$AC923,Consolidado!$D$5:D923,"*"&amp;U$3&amp;"*")=1,1,0),0))</f>
        <v>0</v>
      </c>
      <c r="V923" s="0" t="n">
        <f aca="false">IF(OR(V$3="",Consolidado!$D923=""),0,IF(ISNUMBER(SEARCH(V$3,Consolidado!$D923)),IF(COUNTIFS(Consolidado!$AC$5:AC923,Consolidado!$AC923,Consolidado!$D$5:D923,"*"&amp;V$3&amp;"*")=1,1,0),0))</f>
        <v>0</v>
      </c>
      <c r="W923" s="0" t="n">
        <f aca="false">IF(OR(W$3="",Consolidado!$D923=""),0,IF(ISNUMBER(SEARCH(W$3,Consolidado!$D923)),IF(COUNTIFS(Consolidado!$AC$5:AC923,Consolidado!$AC923,Consolidado!$D$5:D923,"*"&amp;W$3&amp;"*")=1,1,0),0))</f>
        <v>0</v>
      </c>
      <c r="X923" s="0" t="n">
        <f aca="false">IF(OR(X$3="",Consolidado!$D923=""),0,IF(ISNUMBER(SEARCH(X$3,Consolidado!$D923)),IF(COUNTIFS(Consolidado!$AC$5:AC923,Consolidado!$AC923,Consolidado!$D$5:D923,"*"&amp;X$3&amp;"*")=1,1,0),0))</f>
        <v>0</v>
      </c>
      <c r="Y923" s="0" t="n">
        <f aca="false">IF(OR(Y$3="",Consolidado!$D923=""),0,IF(ISNUMBER(SEARCH(Y$3,Consolidado!$D923)),IF(COUNTIFS(Consolidado!$AC$5:AC923,Consolidado!$AC923,Consolidado!$D$5:D923,"*"&amp;Y$3&amp;"*")=1,1,0),0))</f>
        <v>0</v>
      </c>
      <c r="Z923" s="0" t="n">
        <f aca="false">IF(OR(Z$3="",Consolidado!$D923=""),0,IF(ISNUMBER(SEARCH(Z$3,Consolidado!$D923)),IF(COUNTIFS(Consolidado!$AC$5:AC923,Consolidado!$AC923,Consolidado!$D$5:D923,"*"&amp;Z$3&amp;"*")=1,1,0),0))</f>
        <v>0</v>
      </c>
      <c r="AA923" s="0" t="n">
        <f aca="false">IF(OR(AA$3="",Consolidado!$D923=""),0,IF(ISNUMBER(SEARCH(AA$3,Consolidado!$D923)),IF(COUNTIFS(Consolidado!$AC$5:AC923,Consolidado!$AC923,Consolidado!$D$5:D923,"*"&amp;AA$3&amp;"*")=1,1,0),0))</f>
        <v>0</v>
      </c>
      <c r="AB923" s="0" t="n">
        <f aca="false">IF(OR(AB$3="",Consolidado!$D923=""),0,IF(ISNUMBER(SEARCH(AB$3,Consolidado!$D923)),IF(COUNTIFS(Consolidado!$AC$5:AC923,Consolidado!$AC923,Consolidado!$D$5:D923,"*"&amp;AB$3&amp;"*")=1,1,0),0))</f>
        <v>0</v>
      </c>
      <c r="AC923" s="0" t="n">
        <f aca="false">IF(OR(AC$3="",Consolidado!$D923=""),0,IF(ISNUMBER(SEARCH(AC$3,Consolidado!$D923)),IF(COUNTIFS(Consolidado!$AC$5:AC923,Consolidado!$AC923,Consolidado!$D$5:D923,"*"&amp;AC$3&amp;"*")=1,1,0),0))</f>
        <v>0</v>
      </c>
      <c r="AD923" s="0" t="n">
        <f aca="false">IF(OR(AD$3="",Consolidado!$D923=""),0,IF(ISNUMBER(SEARCH(AD$3,Consolidado!$D923)),IF(COUNTIFS(Consolidado!$AC$5:AC923,Consolidado!$AC923,Consolidado!$D$5:D923,"*"&amp;AD$3&amp;"*")=1,1,0),0))</f>
        <v>0</v>
      </c>
      <c r="AE923" s="0" t="n">
        <f aca="false">IF(OR(AE$3="",Consolidado!$D923=""),0,IF(ISNUMBER(SEARCH(AE$3,Consolidado!$D923)),IF(COUNTIFS(Consolidado!$AC$5:AC923,Consolidado!$AC923,Consolidado!$D$5:D923,"*"&amp;AE$3&amp;"*")=1,1,0),0))</f>
        <v>0</v>
      </c>
      <c r="AF923" s="0" t="n">
        <f aca="false">IF(OR(AF$3="",Consolidado!$D923=""),0,IF(ISNUMBER(SEARCH(AF$3,Consolidado!$D923)),IF(COUNTIFS(Consolidado!$AC$5:AC923,Consolidado!$AC923,Consolidado!$D$5:D923,"*"&amp;AF$3&amp;"*")=1,1,0),0))</f>
        <v>0</v>
      </c>
      <c r="AG923" s="0" t="n">
        <f aca="false">IF(OR(AG$3="",Consolidado!$D923=""),0,IF(ISNUMBER(SEARCH(AG$3,Consolidado!$D923)),IF(COUNTIFS(Consolidado!$AC$5:AC923,Consolidado!$AC923,Consolidado!$D$5:D923,"*"&amp;AG$3&amp;"*")=1,1,0),0))</f>
        <v>0</v>
      </c>
      <c r="AH923" s="0" t="n">
        <f aca="false">IF(OR(AH$3="",Consolidado!$D923=""),0,IF(ISNUMBER(SEARCH(AH$3,Consolidado!$D923)),IF(COUNTIFS(Consolidado!$AC$5:AC923,Consolidado!$AC923,Consolidado!$D$5:D923,"*"&amp;AH$3&amp;"*")=1,1,0),0))</f>
        <v>0</v>
      </c>
      <c r="AI923" s="0" t="n">
        <f aca="false">IF(OR(AI$3="",Consolidado!$D923=""),0,IF(ISNUMBER(SEARCH(AI$3,Consolidado!$D923)),IF(COUNTIFS(Consolidado!$AC$5:AC923,Consolidado!$AC923,Consolidado!$D$5:D923,"*"&amp;AI$3&amp;"*")=1,1,0),0))</f>
        <v>0</v>
      </c>
      <c r="AJ923" s="0" t="n">
        <f aca="false">IF(OR(AJ$3="",Consolidado!$D923=""),0,IF(ISNUMBER(SEARCH(AJ$3,Consolidado!$D923)),IF(COUNTIFS(Consolidado!$AC$5:AC923,Consolidado!$AC923,Consolidado!$D$5:D923,"*"&amp;AJ$3&amp;"*")=1,1,0),0))</f>
        <v>0</v>
      </c>
      <c r="AK923" s="0" t="n">
        <f aca="false">IF(OR(AK$3="",Consolidado!$D923=""),0,IF(ISNUMBER(SEARCH(AK$3,Consolidado!$D923)),IF(COUNTIFS(Consolidado!$AC$5:AC923,Consolidado!$AC923,Consolidado!$D$5:D923,"*"&amp;AK$3&amp;"*")=1,1,0),0))</f>
        <v>0</v>
      </c>
      <c r="AL923" s="0" t="n">
        <f aca="false">IF(OR(AL$3="",Consolidado!$D923=""),0,IF(ISNUMBER(SEARCH(AL$3,Consolidado!$D923)),IF(COUNTIFS(Consolidado!$AC$5:AC923,Consolidado!$AC923,Consolidado!$D$5:D923,"*"&amp;AL$3&amp;"*")=1,1,0),0))</f>
        <v>0</v>
      </c>
      <c r="AM923" s="0" t="n">
        <f aca="false">IF(OR(AM$3="",Consolidado!$D923=""),0,IF(ISNUMBER(SEARCH(AM$3,Consolidado!$D923)),IF(COUNTIFS(Consolidado!$AC$5:AC923,Consolidado!$AC923,Consolidado!$D$5:D923,"*"&amp;AM$3&amp;"*")=1,1,0),0))</f>
        <v>0</v>
      </c>
      <c r="AN923" s="0" t="n">
        <f aca="false">IF(OR(AN$3="",Consolidado!$D923=""),0,IF(ISNUMBER(SEARCH(AN$3,Consolidado!$D923)),IF(COUNTIFS(Consolidado!$AC$5:AC923,Consolidado!$AC923,Consolidado!$D$5:D923,"*"&amp;AN$3&amp;"*")=1,1,0),0))</f>
        <v>0</v>
      </c>
      <c r="AO923" s="0" t="n">
        <f aca="false">IF(OR(AO$3="",Consolidado!$D923=""),0,IF(ISNUMBER(SEARCH(AO$3,Consolidado!$D923)),IF(COUNTIFS(Consolidado!$AC$5:AC923,Consolidado!$AC923,Consolidado!$D$5:D923,"*"&amp;AO$3&amp;"*")=1,1,0),0))</f>
        <v>0</v>
      </c>
    </row>
    <row r="924" customFormat="false" ht="15" hidden="false" customHeight="false" outlineLevel="0" collapsed="false">
      <c r="B924" s="0" t="n">
        <f aca="false">IF(OR(B$3="",Consolidado!$D924=""),0,IF(ISNUMBER(SEARCH(B$3,Consolidado!$D924)),IF(COUNTIFS(Consolidado!$AC$5:AC924,Consolidado!$AC924,Consolidado!$D$5:D924,"*"&amp;B$3&amp;"*")=1,1,0),0))</f>
        <v>0</v>
      </c>
      <c r="C924" s="0" t="n">
        <f aca="false">IF(OR(C$3="",Consolidado!$D924=""),0,IF(ISNUMBER(SEARCH(C$3,Consolidado!$D924)),IF(COUNTIFS(Consolidado!$AC$5:AC924,Consolidado!$AC924,Consolidado!$D$5:D924,"*"&amp;C$3&amp;"*")=1,1,0),0))</f>
        <v>0</v>
      </c>
      <c r="D924" s="0" t="n">
        <f aca="false">IF(OR(D$3="",Consolidado!$D924=""),0,IF(ISNUMBER(SEARCH(D$3,Consolidado!$D924)),IF(COUNTIFS(Consolidado!$AC$5:AC924,Consolidado!$AC924,Consolidado!$D$5:D924,"*"&amp;D$3&amp;"*")=1,1,0),0))</f>
        <v>0</v>
      </c>
      <c r="E924" s="0" t="n">
        <f aca="false">IF(OR(E$3="",Consolidado!$D924=""),0,IF(ISNUMBER(SEARCH(E$3,Consolidado!$D924)),IF(COUNTIFS(Consolidado!$AC$5:AC924,Consolidado!$AC924,Consolidado!$D$5:D924,"*"&amp;E$3&amp;"*")=1,1,0),0))</f>
        <v>0</v>
      </c>
      <c r="F924" s="0" t="n">
        <f aca="false">IF(OR(F$3="",Consolidado!$D924=""),0,IF(ISNUMBER(SEARCH(F$3,Consolidado!$D924)),IF(COUNTIFS(Consolidado!$AC$5:AC924,Consolidado!$AC924,Consolidado!$D$5:D924,"*"&amp;F$3&amp;"*")=1,1,0),0))</f>
        <v>0</v>
      </c>
      <c r="G924" s="0" t="n">
        <f aca="false">IF(OR(G$3="",Consolidado!$D924=""),0,IF(ISNUMBER(SEARCH(G$3,Consolidado!$D924)),IF(COUNTIFS(Consolidado!$AC$5:AC924,Consolidado!$AC924,Consolidado!$D$5:D924,"*"&amp;G$3&amp;"*")=1,1,0),0))</f>
        <v>0</v>
      </c>
      <c r="H924" s="0" t="n">
        <f aca="false">IF(OR(H$3="",Consolidado!$D924=""),0,IF(ISNUMBER(SEARCH(H$3,Consolidado!$D924)),IF(COUNTIFS(Consolidado!$AC$5:AC924,Consolidado!$AC924,Consolidado!$D$5:D924,"*"&amp;H$3&amp;"*")=1,1,0),0))</f>
        <v>0</v>
      </c>
      <c r="I924" s="0" t="n">
        <f aca="false">IF(OR(I$3="",Consolidado!$D924=""),0,IF(ISNUMBER(SEARCH(I$3,Consolidado!$D924)),IF(COUNTIFS(Consolidado!$AC$5:AC924,Consolidado!$AC924,Consolidado!$D$5:D924,"*"&amp;I$3&amp;"*")=1,1,0),0))</f>
        <v>0</v>
      </c>
      <c r="J924" s="0" t="n">
        <f aca="false">IF(OR(J$3="",Consolidado!$D924=""),0,IF(ISNUMBER(SEARCH(J$3,Consolidado!$D924)),IF(COUNTIFS(Consolidado!$AC$5:AC924,Consolidado!$AC924,Consolidado!$D$5:D924,"*"&amp;J$3&amp;"*")=1,1,0),0))</f>
        <v>0</v>
      </c>
      <c r="K924" s="0" t="n">
        <f aca="false">IF(OR(K$3="",Consolidado!$D924=""),0,IF(ISNUMBER(SEARCH(K$3,Consolidado!$D924)),IF(COUNTIFS(Consolidado!$AC$5:AC924,Consolidado!$AC924,Consolidado!$D$5:D924,"*"&amp;K$3&amp;"*")=1,1,0),0))</f>
        <v>0</v>
      </c>
      <c r="L924" s="0" t="n">
        <f aca="false">IF(OR(L$3="",Consolidado!$D924=""),0,IF(ISNUMBER(SEARCH(L$3,Consolidado!$D924)),IF(COUNTIFS(Consolidado!$AC$5:AC924,Consolidado!$AC924,Consolidado!$D$5:D924,"*"&amp;L$3&amp;"*")=1,1,0),0))</f>
        <v>0</v>
      </c>
      <c r="M924" s="0" t="n">
        <f aca="false">IF(OR(M$3="",Consolidado!$D924=""),0,IF(ISNUMBER(SEARCH(M$3,Consolidado!$D924)),IF(COUNTIFS(Consolidado!$AC$5:AC924,Consolidado!$AC924,Consolidado!$D$5:D924,"*"&amp;M$3&amp;"*")=1,1,0),0))</f>
        <v>0</v>
      </c>
      <c r="N924" s="0" t="n">
        <f aca="false">IF(OR(N$3="",Consolidado!$D924=""),0,IF(ISNUMBER(SEARCH(N$3,Consolidado!$D924)),IF(COUNTIFS(Consolidado!$AC$5:AC924,Consolidado!$AC924,Consolidado!$D$5:D924,"*"&amp;N$3&amp;"*")=1,1,0),0))</f>
        <v>0</v>
      </c>
      <c r="O924" s="0" t="n">
        <f aca="false">IF(OR(O$3="",Consolidado!$D924=""),0,IF(ISNUMBER(SEARCH(O$3,Consolidado!$D924)),IF(COUNTIFS(Consolidado!$AC$5:AC924,Consolidado!$AC924,Consolidado!$D$5:D924,"*"&amp;O$3&amp;"*")=1,1,0),0))</f>
        <v>0</v>
      </c>
      <c r="P924" s="0" t="n">
        <f aca="false">IF(OR(P$3="",Consolidado!$D924=""),0,IF(ISNUMBER(SEARCH(P$3,Consolidado!$D924)),IF(COUNTIFS(Consolidado!$AC$5:AC924,Consolidado!$AC924,Consolidado!$D$5:D924,"*"&amp;P$3&amp;"*")=1,1,0),0))</f>
        <v>0</v>
      </c>
      <c r="Q924" s="0" t="n">
        <f aca="false">IF(OR(Q$3="",Consolidado!$D924=""),0,IF(ISNUMBER(SEARCH(Q$3,Consolidado!$D924)),IF(COUNTIFS(Consolidado!$AC$5:AC924,Consolidado!$AC924,Consolidado!$D$5:D924,"*"&amp;Q$3&amp;"*")=1,1,0),0))</f>
        <v>0</v>
      </c>
      <c r="R924" s="0" t="n">
        <f aca="false">IF(OR(R$3="",Consolidado!$D924=""),0,IF(ISNUMBER(SEARCH(R$3,Consolidado!$D924)),IF(COUNTIFS(Consolidado!$AC$5:AC924,Consolidado!$AC924,Consolidado!$D$5:D924,"*"&amp;R$3&amp;"*")=1,1,0),0))</f>
        <v>0</v>
      </c>
      <c r="S924" s="0" t="n">
        <f aca="false">IF(OR(S$3="",Consolidado!$D924=""),0,IF(ISNUMBER(SEARCH(S$3,Consolidado!$D924)),IF(COUNTIFS(Consolidado!$AC$5:AC924,Consolidado!$AC924,Consolidado!$D$5:D924,"*"&amp;S$3&amp;"*")=1,1,0),0))</f>
        <v>0</v>
      </c>
      <c r="T924" s="0" t="n">
        <f aca="false">IF(OR(T$3="",Consolidado!$D924=""),0,IF(ISNUMBER(SEARCH(T$3,Consolidado!$D924)),IF(COUNTIFS(Consolidado!$AC$5:AC924,Consolidado!$AC924,Consolidado!$D$5:D924,"*"&amp;T$3&amp;"*")=1,1,0),0))</f>
        <v>0</v>
      </c>
      <c r="U924" s="0" t="n">
        <f aca="false">IF(OR(U$3="",Consolidado!$D924=""),0,IF(ISNUMBER(SEARCH(U$3,Consolidado!$D924)),IF(COUNTIFS(Consolidado!$AC$5:AC924,Consolidado!$AC924,Consolidado!$D$5:D924,"*"&amp;U$3&amp;"*")=1,1,0),0))</f>
        <v>0</v>
      </c>
      <c r="V924" s="0" t="n">
        <f aca="false">IF(OR(V$3="",Consolidado!$D924=""),0,IF(ISNUMBER(SEARCH(V$3,Consolidado!$D924)),IF(COUNTIFS(Consolidado!$AC$5:AC924,Consolidado!$AC924,Consolidado!$D$5:D924,"*"&amp;V$3&amp;"*")=1,1,0),0))</f>
        <v>0</v>
      </c>
      <c r="W924" s="0" t="n">
        <f aca="false">IF(OR(W$3="",Consolidado!$D924=""),0,IF(ISNUMBER(SEARCH(W$3,Consolidado!$D924)),IF(COUNTIFS(Consolidado!$AC$5:AC924,Consolidado!$AC924,Consolidado!$D$5:D924,"*"&amp;W$3&amp;"*")=1,1,0),0))</f>
        <v>0</v>
      </c>
      <c r="X924" s="0" t="n">
        <f aca="false">IF(OR(X$3="",Consolidado!$D924=""),0,IF(ISNUMBER(SEARCH(X$3,Consolidado!$D924)),IF(COUNTIFS(Consolidado!$AC$5:AC924,Consolidado!$AC924,Consolidado!$D$5:D924,"*"&amp;X$3&amp;"*")=1,1,0),0))</f>
        <v>0</v>
      </c>
      <c r="Y924" s="0" t="n">
        <f aca="false">IF(OR(Y$3="",Consolidado!$D924=""),0,IF(ISNUMBER(SEARCH(Y$3,Consolidado!$D924)),IF(COUNTIFS(Consolidado!$AC$5:AC924,Consolidado!$AC924,Consolidado!$D$5:D924,"*"&amp;Y$3&amp;"*")=1,1,0),0))</f>
        <v>0</v>
      </c>
      <c r="Z924" s="0" t="n">
        <f aca="false">IF(OR(Z$3="",Consolidado!$D924=""),0,IF(ISNUMBER(SEARCH(Z$3,Consolidado!$D924)),IF(COUNTIFS(Consolidado!$AC$5:AC924,Consolidado!$AC924,Consolidado!$D$5:D924,"*"&amp;Z$3&amp;"*")=1,1,0),0))</f>
        <v>0</v>
      </c>
      <c r="AA924" s="0" t="n">
        <f aca="false">IF(OR(AA$3="",Consolidado!$D924=""),0,IF(ISNUMBER(SEARCH(AA$3,Consolidado!$D924)),IF(COUNTIFS(Consolidado!$AC$5:AC924,Consolidado!$AC924,Consolidado!$D$5:D924,"*"&amp;AA$3&amp;"*")=1,1,0),0))</f>
        <v>0</v>
      </c>
      <c r="AB924" s="0" t="n">
        <f aca="false">IF(OR(AB$3="",Consolidado!$D924=""),0,IF(ISNUMBER(SEARCH(AB$3,Consolidado!$D924)),IF(COUNTIFS(Consolidado!$AC$5:AC924,Consolidado!$AC924,Consolidado!$D$5:D924,"*"&amp;AB$3&amp;"*")=1,1,0),0))</f>
        <v>0</v>
      </c>
      <c r="AC924" s="0" t="n">
        <f aca="false">IF(OR(AC$3="",Consolidado!$D924=""),0,IF(ISNUMBER(SEARCH(AC$3,Consolidado!$D924)),IF(COUNTIFS(Consolidado!$AC$5:AC924,Consolidado!$AC924,Consolidado!$D$5:D924,"*"&amp;AC$3&amp;"*")=1,1,0),0))</f>
        <v>0</v>
      </c>
      <c r="AD924" s="0" t="n">
        <f aca="false">IF(OR(AD$3="",Consolidado!$D924=""),0,IF(ISNUMBER(SEARCH(AD$3,Consolidado!$D924)),IF(COUNTIFS(Consolidado!$AC$5:AC924,Consolidado!$AC924,Consolidado!$D$5:D924,"*"&amp;AD$3&amp;"*")=1,1,0),0))</f>
        <v>0</v>
      </c>
      <c r="AE924" s="0" t="n">
        <f aca="false">IF(OR(AE$3="",Consolidado!$D924=""),0,IF(ISNUMBER(SEARCH(AE$3,Consolidado!$D924)),IF(COUNTIFS(Consolidado!$AC$5:AC924,Consolidado!$AC924,Consolidado!$D$5:D924,"*"&amp;AE$3&amp;"*")=1,1,0),0))</f>
        <v>0</v>
      </c>
      <c r="AF924" s="0" t="n">
        <f aca="false">IF(OR(AF$3="",Consolidado!$D924=""),0,IF(ISNUMBER(SEARCH(AF$3,Consolidado!$D924)),IF(COUNTIFS(Consolidado!$AC$5:AC924,Consolidado!$AC924,Consolidado!$D$5:D924,"*"&amp;AF$3&amp;"*")=1,1,0),0))</f>
        <v>0</v>
      </c>
      <c r="AG924" s="0" t="n">
        <f aca="false">IF(OR(AG$3="",Consolidado!$D924=""),0,IF(ISNUMBER(SEARCH(AG$3,Consolidado!$D924)),IF(COUNTIFS(Consolidado!$AC$5:AC924,Consolidado!$AC924,Consolidado!$D$5:D924,"*"&amp;AG$3&amp;"*")=1,1,0),0))</f>
        <v>0</v>
      </c>
      <c r="AH924" s="0" t="n">
        <f aca="false">IF(OR(AH$3="",Consolidado!$D924=""),0,IF(ISNUMBER(SEARCH(AH$3,Consolidado!$D924)),IF(COUNTIFS(Consolidado!$AC$5:AC924,Consolidado!$AC924,Consolidado!$D$5:D924,"*"&amp;AH$3&amp;"*")=1,1,0),0))</f>
        <v>0</v>
      </c>
      <c r="AI924" s="0" t="n">
        <f aca="false">IF(OR(AI$3="",Consolidado!$D924=""),0,IF(ISNUMBER(SEARCH(AI$3,Consolidado!$D924)),IF(COUNTIFS(Consolidado!$AC$5:AC924,Consolidado!$AC924,Consolidado!$D$5:D924,"*"&amp;AI$3&amp;"*")=1,1,0),0))</f>
        <v>0</v>
      </c>
      <c r="AJ924" s="0" t="n">
        <f aca="false">IF(OR(AJ$3="",Consolidado!$D924=""),0,IF(ISNUMBER(SEARCH(AJ$3,Consolidado!$D924)),IF(COUNTIFS(Consolidado!$AC$5:AC924,Consolidado!$AC924,Consolidado!$D$5:D924,"*"&amp;AJ$3&amp;"*")=1,1,0),0))</f>
        <v>0</v>
      </c>
      <c r="AK924" s="0" t="n">
        <f aca="false">IF(OR(AK$3="",Consolidado!$D924=""),0,IF(ISNUMBER(SEARCH(AK$3,Consolidado!$D924)),IF(COUNTIFS(Consolidado!$AC$5:AC924,Consolidado!$AC924,Consolidado!$D$5:D924,"*"&amp;AK$3&amp;"*")=1,1,0),0))</f>
        <v>0</v>
      </c>
      <c r="AL924" s="0" t="n">
        <f aca="false">IF(OR(AL$3="",Consolidado!$D924=""),0,IF(ISNUMBER(SEARCH(AL$3,Consolidado!$D924)),IF(COUNTIFS(Consolidado!$AC$5:AC924,Consolidado!$AC924,Consolidado!$D$5:D924,"*"&amp;AL$3&amp;"*")=1,1,0),0))</f>
        <v>0</v>
      </c>
      <c r="AM924" s="0" t="n">
        <f aca="false">IF(OR(AM$3="",Consolidado!$D924=""),0,IF(ISNUMBER(SEARCH(AM$3,Consolidado!$D924)),IF(COUNTIFS(Consolidado!$AC$5:AC924,Consolidado!$AC924,Consolidado!$D$5:D924,"*"&amp;AM$3&amp;"*")=1,1,0),0))</f>
        <v>0</v>
      </c>
      <c r="AN924" s="0" t="n">
        <f aca="false">IF(OR(AN$3="",Consolidado!$D924=""),0,IF(ISNUMBER(SEARCH(AN$3,Consolidado!$D924)),IF(COUNTIFS(Consolidado!$AC$5:AC924,Consolidado!$AC924,Consolidado!$D$5:D924,"*"&amp;AN$3&amp;"*")=1,1,0),0))</f>
        <v>0</v>
      </c>
      <c r="AO924" s="0" t="n">
        <f aca="false">IF(OR(AO$3="",Consolidado!$D924=""),0,IF(ISNUMBER(SEARCH(AO$3,Consolidado!$D924)),IF(COUNTIFS(Consolidado!$AC$5:AC924,Consolidado!$AC924,Consolidado!$D$5:D924,"*"&amp;AO$3&amp;"*")=1,1,0),0))</f>
        <v>0</v>
      </c>
    </row>
    <row r="925" customFormat="false" ht="15" hidden="false" customHeight="false" outlineLevel="0" collapsed="false">
      <c r="B925" s="0" t="n">
        <f aca="false">IF(OR(B$3="",Consolidado!$D925=""),0,IF(ISNUMBER(SEARCH(B$3,Consolidado!$D925)),IF(COUNTIFS(Consolidado!$AC$5:AC925,Consolidado!$AC925,Consolidado!$D$5:D925,"*"&amp;B$3&amp;"*")=1,1,0),0))</f>
        <v>0</v>
      </c>
      <c r="C925" s="0" t="n">
        <f aca="false">IF(OR(C$3="",Consolidado!$D925=""),0,IF(ISNUMBER(SEARCH(C$3,Consolidado!$D925)),IF(COUNTIFS(Consolidado!$AC$5:AC925,Consolidado!$AC925,Consolidado!$D$5:D925,"*"&amp;C$3&amp;"*")=1,1,0),0))</f>
        <v>0</v>
      </c>
      <c r="D925" s="0" t="n">
        <f aca="false">IF(OR(D$3="",Consolidado!$D925=""),0,IF(ISNUMBER(SEARCH(D$3,Consolidado!$D925)),IF(COUNTIFS(Consolidado!$AC$5:AC925,Consolidado!$AC925,Consolidado!$D$5:D925,"*"&amp;D$3&amp;"*")=1,1,0),0))</f>
        <v>0</v>
      </c>
      <c r="E925" s="0" t="n">
        <f aca="false">IF(OR(E$3="",Consolidado!$D925=""),0,IF(ISNUMBER(SEARCH(E$3,Consolidado!$D925)),IF(COUNTIFS(Consolidado!$AC$5:AC925,Consolidado!$AC925,Consolidado!$D$5:D925,"*"&amp;E$3&amp;"*")=1,1,0),0))</f>
        <v>0</v>
      </c>
      <c r="F925" s="0" t="n">
        <f aca="false">IF(OR(F$3="",Consolidado!$D925=""),0,IF(ISNUMBER(SEARCH(F$3,Consolidado!$D925)),IF(COUNTIFS(Consolidado!$AC$5:AC925,Consolidado!$AC925,Consolidado!$D$5:D925,"*"&amp;F$3&amp;"*")=1,1,0),0))</f>
        <v>0</v>
      </c>
      <c r="G925" s="0" t="n">
        <f aca="false">IF(OR(G$3="",Consolidado!$D925=""),0,IF(ISNUMBER(SEARCH(G$3,Consolidado!$D925)),IF(COUNTIFS(Consolidado!$AC$5:AC925,Consolidado!$AC925,Consolidado!$D$5:D925,"*"&amp;G$3&amp;"*")=1,1,0),0))</f>
        <v>0</v>
      </c>
      <c r="H925" s="0" t="n">
        <f aca="false">IF(OR(H$3="",Consolidado!$D925=""),0,IF(ISNUMBER(SEARCH(H$3,Consolidado!$D925)),IF(COUNTIFS(Consolidado!$AC$5:AC925,Consolidado!$AC925,Consolidado!$D$5:D925,"*"&amp;H$3&amp;"*")=1,1,0),0))</f>
        <v>0</v>
      </c>
      <c r="I925" s="0" t="n">
        <f aca="false">IF(OR(I$3="",Consolidado!$D925=""),0,IF(ISNUMBER(SEARCH(I$3,Consolidado!$D925)),IF(COUNTIFS(Consolidado!$AC$5:AC925,Consolidado!$AC925,Consolidado!$D$5:D925,"*"&amp;I$3&amp;"*")=1,1,0),0))</f>
        <v>0</v>
      </c>
      <c r="J925" s="0" t="n">
        <f aca="false">IF(OR(J$3="",Consolidado!$D925=""),0,IF(ISNUMBER(SEARCH(J$3,Consolidado!$D925)),IF(COUNTIFS(Consolidado!$AC$5:AC925,Consolidado!$AC925,Consolidado!$D$5:D925,"*"&amp;J$3&amp;"*")=1,1,0),0))</f>
        <v>0</v>
      </c>
      <c r="K925" s="0" t="n">
        <f aca="false">IF(OR(K$3="",Consolidado!$D925=""),0,IF(ISNUMBER(SEARCH(K$3,Consolidado!$D925)),IF(COUNTIFS(Consolidado!$AC$5:AC925,Consolidado!$AC925,Consolidado!$D$5:D925,"*"&amp;K$3&amp;"*")=1,1,0),0))</f>
        <v>0</v>
      </c>
      <c r="L925" s="0" t="n">
        <f aca="false">IF(OR(L$3="",Consolidado!$D925=""),0,IF(ISNUMBER(SEARCH(L$3,Consolidado!$D925)),IF(COUNTIFS(Consolidado!$AC$5:AC925,Consolidado!$AC925,Consolidado!$D$5:D925,"*"&amp;L$3&amp;"*")=1,1,0),0))</f>
        <v>0</v>
      </c>
      <c r="M925" s="0" t="n">
        <f aca="false">IF(OR(M$3="",Consolidado!$D925=""),0,IF(ISNUMBER(SEARCH(M$3,Consolidado!$D925)),IF(COUNTIFS(Consolidado!$AC$5:AC925,Consolidado!$AC925,Consolidado!$D$5:D925,"*"&amp;M$3&amp;"*")=1,1,0),0))</f>
        <v>0</v>
      </c>
      <c r="N925" s="0" t="n">
        <f aca="false">IF(OR(N$3="",Consolidado!$D925=""),0,IF(ISNUMBER(SEARCH(N$3,Consolidado!$D925)),IF(COUNTIFS(Consolidado!$AC$5:AC925,Consolidado!$AC925,Consolidado!$D$5:D925,"*"&amp;N$3&amp;"*")=1,1,0),0))</f>
        <v>0</v>
      </c>
      <c r="O925" s="0" t="n">
        <f aca="false">IF(OR(O$3="",Consolidado!$D925=""),0,IF(ISNUMBER(SEARCH(O$3,Consolidado!$D925)),IF(COUNTIFS(Consolidado!$AC$5:AC925,Consolidado!$AC925,Consolidado!$D$5:D925,"*"&amp;O$3&amp;"*")=1,1,0),0))</f>
        <v>0</v>
      </c>
      <c r="P925" s="0" t="n">
        <f aca="false">IF(OR(P$3="",Consolidado!$D925=""),0,IF(ISNUMBER(SEARCH(P$3,Consolidado!$D925)),IF(COUNTIFS(Consolidado!$AC$5:AC925,Consolidado!$AC925,Consolidado!$D$5:D925,"*"&amp;P$3&amp;"*")=1,1,0),0))</f>
        <v>0</v>
      </c>
      <c r="Q925" s="0" t="n">
        <f aca="false">IF(OR(Q$3="",Consolidado!$D925=""),0,IF(ISNUMBER(SEARCH(Q$3,Consolidado!$D925)),IF(COUNTIFS(Consolidado!$AC$5:AC925,Consolidado!$AC925,Consolidado!$D$5:D925,"*"&amp;Q$3&amp;"*")=1,1,0),0))</f>
        <v>0</v>
      </c>
      <c r="R925" s="0" t="n">
        <f aca="false">IF(OR(R$3="",Consolidado!$D925=""),0,IF(ISNUMBER(SEARCH(R$3,Consolidado!$D925)),IF(COUNTIFS(Consolidado!$AC$5:AC925,Consolidado!$AC925,Consolidado!$D$5:D925,"*"&amp;R$3&amp;"*")=1,1,0),0))</f>
        <v>0</v>
      </c>
      <c r="S925" s="0" t="n">
        <f aca="false">IF(OR(S$3="",Consolidado!$D925=""),0,IF(ISNUMBER(SEARCH(S$3,Consolidado!$D925)),IF(COUNTIFS(Consolidado!$AC$5:AC925,Consolidado!$AC925,Consolidado!$D$5:D925,"*"&amp;S$3&amp;"*")=1,1,0),0))</f>
        <v>0</v>
      </c>
      <c r="T925" s="0" t="n">
        <f aca="false">IF(OR(T$3="",Consolidado!$D925=""),0,IF(ISNUMBER(SEARCH(T$3,Consolidado!$D925)),IF(COUNTIFS(Consolidado!$AC$5:AC925,Consolidado!$AC925,Consolidado!$D$5:D925,"*"&amp;T$3&amp;"*")=1,1,0),0))</f>
        <v>0</v>
      </c>
      <c r="U925" s="0" t="n">
        <f aca="false">IF(OR(U$3="",Consolidado!$D925=""),0,IF(ISNUMBER(SEARCH(U$3,Consolidado!$D925)),IF(COUNTIFS(Consolidado!$AC$5:AC925,Consolidado!$AC925,Consolidado!$D$5:D925,"*"&amp;U$3&amp;"*")=1,1,0),0))</f>
        <v>0</v>
      </c>
      <c r="V925" s="0" t="n">
        <f aca="false">IF(OR(V$3="",Consolidado!$D925=""),0,IF(ISNUMBER(SEARCH(V$3,Consolidado!$D925)),IF(COUNTIFS(Consolidado!$AC$5:AC925,Consolidado!$AC925,Consolidado!$D$5:D925,"*"&amp;V$3&amp;"*")=1,1,0),0))</f>
        <v>0</v>
      </c>
      <c r="W925" s="0" t="n">
        <f aca="false">IF(OR(W$3="",Consolidado!$D925=""),0,IF(ISNUMBER(SEARCH(W$3,Consolidado!$D925)),IF(COUNTIFS(Consolidado!$AC$5:AC925,Consolidado!$AC925,Consolidado!$D$5:D925,"*"&amp;W$3&amp;"*")=1,1,0),0))</f>
        <v>0</v>
      </c>
      <c r="X925" s="0" t="n">
        <f aca="false">IF(OR(X$3="",Consolidado!$D925=""),0,IF(ISNUMBER(SEARCH(X$3,Consolidado!$D925)),IF(COUNTIFS(Consolidado!$AC$5:AC925,Consolidado!$AC925,Consolidado!$D$5:D925,"*"&amp;X$3&amp;"*")=1,1,0),0))</f>
        <v>0</v>
      </c>
      <c r="Y925" s="0" t="n">
        <f aca="false">IF(OR(Y$3="",Consolidado!$D925=""),0,IF(ISNUMBER(SEARCH(Y$3,Consolidado!$D925)),IF(COUNTIFS(Consolidado!$AC$5:AC925,Consolidado!$AC925,Consolidado!$D$5:D925,"*"&amp;Y$3&amp;"*")=1,1,0),0))</f>
        <v>0</v>
      </c>
      <c r="Z925" s="0" t="n">
        <f aca="false">IF(OR(Z$3="",Consolidado!$D925=""),0,IF(ISNUMBER(SEARCH(Z$3,Consolidado!$D925)),IF(COUNTIFS(Consolidado!$AC$5:AC925,Consolidado!$AC925,Consolidado!$D$5:D925,"*"&amp;Z$3&amp;"*")=1,1,0),0))</f>
        <v>0</v>
      </c>
      <c r="AA925" s="0" t="n">
        <f aca="false">IF(OR(AA$3="",Consolidado!$D925=""),0,IF(ISNUMBER(SEARCH(AA$3,Consolidado!$D925)),IF(COUNTIFS(Consolidado!$AC$5:AC925,Consolidado!$AC925,Consolidado!$D$5:D925,"*"&amp;AA$3&amp;"*")=1,1,0),0))</f>
        <v>0</v>
      </c>
      <c r="AB925" s="0" t="n">
        <f aca="false">IF(OR(AB$3="",Consolidado!$D925=""),0,IF(ISNUMBER(SEARCH(AB$3,Consolidado!$D925)),IF(COUNTIFS(Consolidado!$AC$5:AC925,Consolidado!$AC925,Consolidado!$D$5:D925,"*"&amp;AB$3&amp;"*")=1,1,0),0))</f>
        <v>0</v>
      </c>
      <c r="AC925" s="0" t="n">
        <f aca="false">IF(OR(AC$3="",Consolidado!$D925=""),0,IF(ISNUMBER(SEARCH(AC$3,Consolidado!$D925)),IF(COUNTIFS(Consolidado!$AC$5:AC925,Consolidado!$AC925,Consolidado!$D$5:D925,"*"&amp;AC$3&amp;"*")=1,1,0),0))</f>
        <v>0</v>
      </c>
      <c r="AD925" s="0" t="n">
        <f aca="false">IF(OR(AD$3="",Consolidado!$D925=""),0,IF(ISNUMBER(SEARCH(AD$3,Consolidado!$D925)),IF(COUNTIFS(Consolidado!$AC$5:AC925,Consolidado!$AC925,Consolidado!$D$5:D925,"*"&amp;AD$3&amp;"*")=1,1,0),0))</f>
        <v>0</v>
      </c>
      <c r="AE925" s="0" t="n">
        <f aca="false">IF(OR(AE$3="",Consolidado!$D925=""),0,IF(ISNUMBER(SEARCH(AE$3,Consolidado!$D925)),IF(COUNTIFS(Consolidado!$AC$5:AC925,Consolidado!$AC925,Consolidado!$D$5:D925,"*"&amp;AE$3&amp;"*")=1,1,0),0))</f>
        <v>0</v>
      </c>
      <c r="AF925" s="0" t="n">
        <f aca="false">IF(OR(AF$3="",Consolidado!$D925=""),0,IF(ISNUMBER(SEARCH(AF$3,Consolidado!$D925)),IF(COUNTIFS(Consolidado!$AC$5:AC925,Consolidado!$AC925,Consolidado!$D$5:D925,"*"&amp;AF$3&amp;"*")=1,1,0),0))</f>
        <v>0</v>
      </c>
      <c r="AG925" s="0" t="n">
        <f aca="false">IF(OR(AG$3="",Consolidado!$D925=""),0,IF(ISNUMBER(SEARCH(AG$3,Consolidado!$D925)),IF(COUNTIFS(Consolidado!$AC$5:AC925,Consolidado!$AC925,Consolidado!$D$5:D925,"*"&amp;AG$3&amp;"*")=1,1,0),0))</f>
        <v>0</v>
      </c>
      <c r="AH925" s="0" t="n">
        <f aca="false">IF(OR(AH$3="",Consolidado!$D925=""),0,IF(ISNUMBER(SEARCH(AH$3,Consolidado!$D925)),IF(COUNTIFS(Consolidado!$AC$5:AC925,Consolidado!$AC925,Consolidado!$D$5:D925,"*"&amp;AH$3&amp;"*")=1,1,0),0))</f>
        <v>0</v>
      </c>
      <c r="AI925" s="0" t="n">
        <f aca="false">IF(OR(AI$3="",Consolidado!$D925=""),0,IF(ISNUMBER(SEARCH(AI$3,Consolidado!$D925)),IF(COUNTIFS(Consolidado!$AC$5:AC925,Consolidado!$AC925,Consolidado!$D$5:D925,"*"&amp;AI$3&amp;"*")=1,1,0),0))</f>
        <v>0</v>
      </c>
      <c r="AJ925" s="0" t="n">
        <f aca="false">IF(OR(AJ$3="",Consolidado!$D925=""),0,IF(ISNUMBER(SEARCH(AJ$3,Consolidado!$D925)),IF(COUNTIFS(Consolidado!$AC$5:AC925,Consolidado!$AC925,Consolidado!$D$5:D925,"*"&amp;AJ$3&amp;"*")=1,1,0),0))</f>
        <v>0</v>
      </c>
      <c r="AK925" s="0" t="n">
        <f aca="false">IF(OR(AK$3="",Consolidado!$D925=""),0,IF(ISNUMBER(SEARCH(AK$3,Consolidado!$D925)),IF(COUNTIFS(Consolidado!$AC$5:AC925,Consolidado!$AC925,Consolidado!$D$5:D925,"*"&amp;AK$3&amp;"*")=1,1,0),0))</f>
        <v>0</v>
      </c>
      <c r="AL925" s="0" t="n">
        <f aca="false">IF(OR(AL$3="",Consolidado!$D925=""),0,IF(ISNUMBER(SEARCH(AL$3,Consolidado!$D925)),IF(COUNTIFS(Consolidado!$AC$5:AC925,Consolidado!$AC925,Consolidado!$D$5:D925,"*"&amp;AL$3&amp;"*")=1,1,0),0))</f>
        <v>0</v>
      </c>
      <c r="AM925" s="0" t="n">
        <f aca="false">IF(OR(AM$3="",Consolidado!$D925=""),0,IF(ISNUMBER(SEARCH(AM$3,Consolidado!$D925)),IF(COUNTIFS(Consolidado!$AC$5:AC925,Consolidado!$AC925,Consolidado!$D$5:D925,"*"&amp;AM$3&amp;"*")=1,1,0),0))</f>
        <v>0</v>
      </c>
      <c r="AN925" s="0" t="n">
        <f aca="false">IF(OR(AN$3="",Consolidado!$D925=""),0,IF(ISNUMBER(SEARCH(AN$3,Consolidado!$D925)),IF(COUNTIFS(Consolidado!$AC$5:AC925,Consolidado!$AC925,Consolidado!$D$5:D925,"*"&amp;AN$3&amp;"*")=1,1,0),0))</f>
        <v>0</v>
      </c>
      <c r="AO925" s="0" t="n">
        <f aca="false">IF(OR(AO$3="",Consolidado!$D925=""),0,IF(ISNUMBER(SEARCH(AO$3,Consolidado!$D925)),IF(COUNTIFS(Consolidado!$AC$5:AC925,Consolidado!$AC925,Consolidado!$D$5:D925,"*"&amp;AO$3&amp;"*")=1,1,0),0))</f>
        <v>0</v>
      </c>
    </row>
    <row r="926" customFormat="false" ht="15" hidden="false" customHeight="false" outlineLevel="0" collapsed="false">
      <c r="B926" s="0" t="n">
        <f aca="false">IF(OR(B$3="",Consolidado!$D926=""),0,IF(ISNUMBER(SEARCH(B$3,Consolidado!$D926)),IF(COUNTIFS(Consolidado!$AC$5:AC926,Consolidado!$AC926,Consolidado!$D$5:D926,"*"&amp;B$3&amp;"*")=1,1,0),0))</f>
        <v>0</v>
      </c>
      <c r="C926" s="0" t="n">
        <f aca="false">IF(OR(C$3="",Consolidado!$D926=""),0,IF(ISNUMBER(SEARCH(C$3,Consolidado!$D926)),IF(COUNTIFS(Consolidado!$AC$5:AC926,Consolidado!$AC926,Consolidado!$D$5:D926,"*"&amp;C$3&amp;"*")=1,1,0),0))</f>
        <v>0</v>
      </c>
      <c r="D926" s="0" t="n">
        <f aca="false">IF(OR(D$3="",Consolidado!$D926=""),0,IF(ISNUMBER(SEARCH(D$3,Consolidado!$D926)),IF(COUNTIFS(Consolidado!$AC$5:AC926,Consolidado!$AC926,Consolidado!$D$5:D926,"*"&amp;D$3&amp;"*")=1,1,0),0))</f>
        <v>0</v>
      </c>
      <c r="E926" s="0" t="n">
        <f aca="false">IF(OR(E$3="",Consolidado!$D926=""),0,IF(ISNUMBER(SEARCH(E$3,Consolidado!$D926)),IF(COUNTIFS(Consolidado!$AC$5:AC926,Consolidado!$AC926,Consolidado!$D$5:D926,"*"&amp;E$3&amp;"*")=1,1,0),0))</f>
        <v>0</v>
      </c>
      <c r="F926" s="0" t="n">
        <f aca="false">IF(OR(F$3="",Consolidado!$D926=""),0,IF(ISNUMBER(SEARCH(F$3,Consolidado!$D926)),IF(COUNTIFS(Consolidado!$AC$5:AC926,Consolidado!$AC926,Consolidado!$D$5:D926,"*"&amp;F$3&amp;"*")=1,1,0),0))</f>
        <v>0</v>
      </c>
      <c r="G926" s="0" t="n">
        <f aca="false">IF(OR(G$3="",Consolidado!$D926=""),0,IF(ISNUMBER(SEARCH(G$3,Consolidado!$D926)),IF(COUNTIFS(Consolidado!$AC$5:AC926,Consolidado!$AC926,Consolidado!$D$5:D926,"*"&amp;G$3&amp;"*")=1,1,0),0))</f>
        <v>0</v>
      </c>
      <c r="H926" s="0" t="n">
        <f aca="false">IF(OR(H$3="",Consolidado!$D926=""),0,IF(ISNUMBER(SEARCH(H$3,Consolidado!$D926)),IF(COUNTIFS(Consolidado!$AC$5:AC926,Consolidado!$AC926,Consolidado!$D$5:D926,"*"&amp;H$3&amp;"*")=1,1,0),0))</f>
        <v>0</v>
      </c>
      <c r="I926" s="0" t="n">
        <f aca="false">IF(OR(I$3="",Consolidado!$D926=""),0,IF(ISNUMBER(SEARCH(I$3,Consolidado!$D926)),IF(COUNTIFS(Consolidado!$AC$5:AC926,Consolidado!$AC926,Consolidado!$D$5:D926,"*"&amp;I$3&amp;"*")=1,1,0),0))</f>
        <v>0</v>
      </c>
      <c r="J926" s="0" t="n">
        <f aca="false">IF(OR(J$3="",Consolidado!$D926=""),0,IF(ISNUMBER(SEARCH(J$3,Consolidado!$D926)),IF(COUNTIFS(Consolidado!$AC$5:AC926,Consolidado!$AC926,Consolidado!$D$5:D926,"*"&amp;J$3&amp;"*")=1,1,0),0))</f>
        <v>0</v>
      </c>
      <c r="K926" s="0" t="n">
        <f aca="false">IF(OR(K$3="",Consolidado!$D926=""),0,IF(ISNUMBER(SEARCH(K$3,Consolidado!$D926)),IF(COUNTIFS(Consolidado!$AC$5:AC926,Consolidado!$AC926,Consolidado!$D$5:D926,"*"&amp;K$3&amp;"*")=1,1,0),0))</f>
        <v>0</v>
      </c>
      <c r="L926" s="0" t="n">
        <f aca="false">IF(OR(L$3="",Consolidado!$D926=""),0,IF(ISNUMBER(SEARCH(L$3,Consolidado!$D926)),IF(COUNTIFS(Consolidado!$AC$5:AC926,Consolidado!$AC926,Consolidado!$D$5:D926,"*"&amp;L$3&amp;"*")=1,1,0),0))</f>
        <v>0</v>
      </c>
      <c r="M926" s="0" t="n">
        <f aca="false">IF(OR(M$3="",Consolidado!$D926=""),0,IF(ISNUMBER(SEARCH(M$3,Consolidado!$D926)),IF(COUNTIFS(Consolidado!$AC$5:AC926,Consolidado!$AC926,Consolidado!$D$5:D926,"*"&amp;M$3&amp;"*")=1,1,0),0))</f>
        <v>0</v>
      </c>
      <c r="N926" s="0" t="n">
        <f aca="false">IF(OR(N$3="",Consolidado!$D926=""),0,IF(ISNUMBER(SEARCH(N$3,Consolidado!$D926)),IF(COUNTIFS(Consolidado!$AC$5:AC926,Consolidado!$AC926,Consolidado!$D$5:D926,"*"&amp;N$3&amp;"*")=1,1,0),0))</f>
        <v>0</v>
      </c>
      <c r="O926" s="0" t="n">
        <f aca="false">IF(OR(O$3="",Consolidado!$D926=""),0,IF(ISNUMBER(SEARCH(O$3,Consolidado!$D926)),IF(COUNTIFS(Consolidado!$AC$5:AC926,Consolidado!$AC926,Consolidado!$D$5:D926,"*"&amp;O$3&amp;"*")=1,1,0),0))</f>
        <v>0</v>
      </c>
      <c r="P926" s="0" t="n">
        <f aca="false">IF(OR(P$3="",Consolidado!$D926=""),0,IF(ISNUMBER(SEARCH(P$3,Consolidado!$D926)),IF(COUNTIFS(Consolidado!$AC$5:AC926,Consolidado!$AC926,Consolidado!$D$5:D926,"*"&amp;P$3&amp;"*")=1,1,0),0))</f>
        <v>0</v>
      </c>
      <c r="Q926" s="0" t="n">
        <f aca="false">IF(OR(Q$3="",Consolidado!$D926=""),0,IF(ISNUMBER(SEARCH(Q$3,Consolidado!$D926)),IF(COUNTIFS(Consolidado!$AC$5:AC926,Consolidado!$AC926,Consolidado!$D$5:D926,"*"&amp;Q$3&amp;"*")=1,1,0),0))</f>
        <v>0</v>
      </c>
      <c r="R926" s="0" t="n">
        <f aca="false">IF(OR(R$3="",Consolidado!$D926=""),0,IF(ISNUMBER(SEARCH(R$3,Consolidado!$D926)),IF(COUNTIFS(Consolidado!$AC$5:AC926,Consolidado!$AC926,Consolidado!$D$5:D926,"*"&amp;R$3&amp;"*")=1,1,0),0))</f>
        <v>0</v>
      </c>
      <c r="S926" s="0" t="n">
        <f aca="false">IF(OR(S$3="",Consolidado!$D926=""),0,IF(ISNUMBER(SEARCH(S$3,Consolidado!$D926)),IF(COUNTIFS(Consolidado!$AC$5:AC926,Consolidado!$AC926,Consolidado!$D$5:D926,"*"&amp;S$3&amp;"*")=1,1,0),0))</f>
        <v>0</v>
      </c>
      <c r="T926" s="0" t="n">
        <f aca="false">IF(OR(T$3="",Consolidado!$D926=""),0,IF(ISNUMBER(SEARCH(T$3,Consolidado!$D926)),IF(COUNTIFS(Consolidado!$AC$5:AC926,Consolidado!$AC926,Consolidado!$D$5:D926,"*"&amp;T$3&amp;"*")=1,1,0),0))</f>
        <v>0</v>
      </c>
      <c r="U926" s="0" t="n">
        <f aca="false">IF(OR(U$3="",Consolidado!$D926=""),0,IF(ISNUMBER(SEARCH(U$3,Consolidado!$D926)),IF(COUNTIFS(Consolidado!$AC$5:AC926,Consolidado!$AC926,Consolidado!$D$5:D926,"*"&amp;U$3&amp;"*")=1,1,0),0))</f>
        <v>0</v>
      </c>
      <c r="V926" s="0" t="n">
        <f aca="false">IF(OR(V$3="",Consolidado!$D926=""),0,IF(ISNUMBER(SEARCH(V$3,Consolidado!$D926)),IF(COUNTIFS(Consolidado!$AC$5:AC926,Consolidado!$AC926,Consolidado!$D$5:D926,"*"&amp;V$3&amp;"*")=1,1,0),0))</f>
        <v>0</v>
      </c>
      <c r="W926" s="0" t="n">
        <f aca="false">IF(OR(W$3="",Consolidado!$D926=""),0,IF(ISNUMBER(SEARCH(W$3,Consolidado!$D926)),IF(COUNTIFS(Consolidado!$AC$5:AC926,Consolidado!$AC926,Consolidado!$D$5:D926,"*"&amp;W$3&amp;"*")=1,1,0),0))</f>
        <v>0</v>
      </c>
      <c r="X926" s="0" t="n">
        <f aca="false">IF(OR(X$3="",Consolidado!$D926=""),0,IF(ISNUMBER(SEARCH(X$3,Consolidado!$D926)),IF(COUNTIFS(Consolidado!$AC$5:AC926,Consolidado!$AC926,Consolidado!$D$5:D926,"*"&amp;X$3&amp;"*")=1,1,0),0))</f>
        <v>0</v>
      </c>
      <c r="Y926" s="0" t="n">
        <f aca="false">IF(OR(Y$3="",Consolidado!$D926=""),0,IF(ISNUMBER(SEARCH(Y$3,Consolidado!$D926)),IF(COUNTIFS(Consolidado!$AC$5:AC926,Consolidado!$AC926,Consolidado!$D$5:D926,"*"&amp;Y$3&amp;"*")=1,1,0),0))</f>
        <v>0</v>
      </c>
      <c r="Z926" s="0" t="n">
        <f aca="false">IF(OR(Z$3="",Consolidado!$D926=""),0,IF(ISNUMBER(SEARCH(Z$3,Consolidado!$D926)),IF(COUNTIFS(Consolidado!$AC$5:AC926,Consolidado!$AC926,Consolidado!$D$5:D926,"*"&amp;Z$3&amp;"*")=1,1,0),0))</f>
        <v>0</v>
      </c>
      <c r="AA926" s="0" t="n">
        <f aca="false">IF(OR(AA$3="",Consolidado!$D926=""),0,IF(ISNUMBER(SEARCH(AA$3,Consolidado!$D926)),IF(COUNTIFS(Consolidado!$AC$5:AC926,Consolidado!$AC926,Consolidado!$D$5:D926,"*"&amp;AA$3&amp;"*")=1,1,0),0))</f>
        <v>0</v>
      </c>
      <c r="AB926" s="0" t="n">
        <f aca="false">IF(OR(AB$3="",Consolidado!$D926=""),0,IF(ISNUMBER(SEARCH(AB$3,Consolidado!$D926)),IF(COUNTIFS(Consolidado!$AC$5:AC926,Consolidado!$AC926,Consolidado!$D$5:D926,"*"&amp;AB$3&amp;"*")=1,1,0),0))</f>
        <v>0</v>
      </c>
      <c r="AC926" s="0" t="n">
        <f aca="false">IF(OR(AC$3="",Consolidado!$D926=""),0,IF(ISNUMBER(SEARCH(AC$3,Consolidado!$D926)),IF(COUNTIFS(Consolidado!$AC$5:AC926,Consolidado!$AC926,Consolidado!$D$5:D926,"*"&amp;AC$3&amp;"*")=1,1,0),0))</f>
        <v>0</v>
      </c>
      <c r="AD926" s="0" t="n">
        <f aca="false">IF(OR(AD$3="",Consolidado!$D926=""),0,IF(ISNUMBER(SEARCH(AD$3,Consolidado!$D926)),IF(COUNTIFS(Consolidado!$AC$5:AC926,Consolidado!$AC926,Consolidado!$D$5:D926,"*"&amp;AD$3&amp;"*")=1,1,0),0))</f>
        <v>0</v>
      </c>
      <c r="AE926" s="0" t="n">
        <f aca="false">IF(OR(AE$3="",Consolidado!$D926=""),0,IF(ISNUMBER(SEARCH(AE$3,Consolidado!$D926)),IF(COUNTIFS(Consolidado!$AC$5:AC926,Consolidado!$AC926,Consolidado!$D$5:D926,"*"&amp;AE$3&amp;"*")=1,1,0),0))</f>
        <v>0</v>
      </c>
      <c r="AF926" s="0" t="n">
        <f aca="false">IF(OR(AF$3="",Consolidado!$D926=""),0,IF(ISNUMBER(SEARCH(AF$3,Consolidado!$D926)),IF(COUNTIFS(Consolidado!$AC$5:AC926,Consolidado!$AC926,Consolidado!$D$5:D926,"*"&amp;AF$3&amp;"*")=1,1,0),0))</f>
        <v>0</v>
      </c>
      <c r="AG926" s="0" t="n">
        <f aca="false">IF(OR(AG$3="",Consolidado!$D926=""),0,IF(ISNUMBER(SEARCH(AG$3,Consolidado!$D926)),IF(COUNTIFS(Consolidado!$AC$5:AC926,Consolidado!$AC926,Consolidado!$D$5:D926,"*"&amp;AG$3&amp;"*")=1,1,0),0))</f>
        <v>0</v>
      </c>
      <c r="AH926" s="0" t="n">
        <f aca="false">IF(OR(AH$3="",Consolidado!$D926=""),0,IF(ISNUMBER(SEARCH(AH$3,Consolidado!$D926)),IF(COUNTIFS(Consolidado!$AC$5:AC926,Consolidado!$AC926,Consolidado!$D$5:D926,"*"&amp;AH$3&amp;"*")=1,1,0),0))</f>
        <v>0</v>
      </c>
      <c r="AI926" s="0" t="n">
        <f aca="false">IF(OR(AI$3="",Consolidado!$D926=""),0,IF(ISNUMBER(SEARCH(AI$3,Consolidado!$D926)),IF(COUNTIFS(Consolidado!$AC$5:AC926,Consolidado!$AC926,Consolidado!$D$5:D926,"*"&amp;AI$3&amp;"*")=1,1,0),0))</f>
        <v>0</v>
      </c>
      <c r="AJ926" s="0" t="n">
        <f aca="false">IF(OR(AJ$3="",Consolidado!$D926=""),0,IF(ISNUMBER(SEARCH(AJ$3,Consolidado!$D926)),IF(COUNTIFS(Consolidado!$AC$5:AC926,Consolidado!$AC926,Consolidado!$D$5:D926,"*"&amp;AJ$3&amp;"*")=1,1,0),0))</f>
        <v>0</v>
      </c>
      <c r="AK926" s="0" t="n">
        <f aca="false">IF(OR(AK$3="",Consolidado!$D926=""),0,IF(ISNUMBER(SEARCH(AK$3,Consolidado!$D926)),IF(COUNTIFS(Consolidado!$AC$5:AC926,Consolidado!$AC926,Consolidado!$D$5:D926,"*"&amp;AK$3&amp;"*")=1,1,0),0))</f>
        <v>0</v>
      </c>
      <c r="AL926" s="0" t="n">
        <f aca="false">IF(OR(AL$3="",Consolidado!$D926=""),0,IF(ISNUMBER(SEARCH(AL$3,Consolidado!$D926)),IF(COUNTIFS(Consolidado!$AC$5:AC926,Consolidado!$AC926,Consolidado!$D$5:D926,"*"&amp;AL$3&amp;"*")=1,1,0),0))</f>
        <v>0</v>
      </c>
      <c r="AM926" s="0" t="n">
        <f aca="false">IF(OR(AM$3="",Consolidado!$D926=""),0,IF(ISNUMBER(SEARCH(AM$3,Consolidado!$D926)),IF(COUNTIFS(Consolidado!$AC$5:AC926,Consolidado!$AC926,Consolidado!$D$5:D926,"*"&amp;AM$3&amp;"*")=1,1,0),0))</f>
        <v>0</v>
      </c>
      <c r="AN926" s="0" t="n">
        <f aca="false">IF(OR(AN$3="",Consolidado!$D926=""),0,IF(ISNUMBER(SEARCH(AN$3,Consolidado!$D926)),IF(COUNTIFS(Consolidado!$AC$5:AC926,Consolidado!$AC926,Consolidado!$D$5:D926,"*"&amp;AN$3&amp;"*")=1,1,0),0))</f>
        <v>0</v>
      </c>
      <c r="AO926" s="0" t="n">
        <f aca="false">IF(OR(AO$3="",Consolidado!$D926=""),0,IF(ISNUMBER(SEARCH(AO$3,Consolidado!$D926)),IF(COUNTIFS(Consolidado!$AC$5:AC926,Consolidado!$AC926,Consolidado!$D$5:D926,"*"&amp;AO$3&amp;"*")=1,1,0),0))</f>
        <v>0</v>
      </c>
    </row>
    <row r="927" customFormat="false" ht="15" hidden="false" customHeight="false" outlineLevel="0" collapsed="false">
      <c r="B927" s="0" t="n">
        <f aca="false">IF(OR(B$3="",Consolidado!$D927=""),0,IF(ISNUMBER(SEARCH(B$3,Consolidado!$D927)),IF(COUNTIFS(Consolidado!$AC$5:AC927,Consolidado!$AC927,Consolidado!$D$5:D927,"*"&amp;B$3&amp;"*")=1,1,0),0))</f>
        <v>0</v>
      </c>
      <c r="C927" s="0" t="n">
        <f aca="false">IF(OR(C$3="",Consolidado!$D927=""),0,IF(ISNUMBER(SEARCH(C$3,Consolidado!$D927)),IF(COUNTIFS(Consolidado!$AC$5:AC927,Consolidado!$AC927,Consolidado!$D$5:D927,"*"&amp;C$3&amp;"*")=1,1,0),0))</f>
        <v>0</v>
      </c>
      <c r="D927" s="0" t="n">
        <f aca="false">IF(OR(D$3="",Consolidado!$D927=""),0,IF(ISNUMBER(SEARCH(D$3,Consolidado!$D927)),IF(COUNTIFS(Consolidado!$AC$5:AC927,Consolidado!$AC927,Consolidado!$D$5:D927,"*"&amp;D$3&amp;"*")=1,1,0),0))</f>
        <v>0</v>
      </c>
      <c r="E927" s="0" t="n">
        <f aca="false">IF(OR(E$3="",Consolidado!$D927=""),0,IF(ISNUMBER(SEARCH(E$3,Consolidado!$D927)),IF(COUNTIFS(Consolidado!$AC$5:AC927,Consolidado!$AC927,Consolidado!$D$5:D927,"*"&amp;E$3&amp;"*")=1,1,0),0))</f>
        <v>0</v>
      </c>
      <c r="F927" s="0" t="n">
        <f aca="false">IF(OR(F$3="",Consolidado!$D927=""),0,IF(ISNUMBER(SEARCH(F$3,Consolidado!$D927)),IF(COUNTIFS(Consolidado!$AC$5:AC927,Consolidado!$AC927,Consolidado!$D$5:D927,"*"&amp;F$3&amp;"*")=1,1,0),0))</f>
        <v>0</v>
      </c>
      <c r="G927" s="0" t="n">
        <f aca="false">IF(OR(G$3="",Consolidado!$D927=""),0,IF(ISNUMBER(SEARCH(G$3,Consolidado!$D927)),IF(COUNTIFS(Consolidado!$AC$5:AC927,Consolidado!$AC927,Consolidado!$D$5:D927,"*"&amp;G$3&amp;"*")=1,1,0),0))</f>
        <v>0</v>
      </c>
      <c r="H927" s="0" t="n">
        <f aca="false">IF(OR(H$3="",Consolidado!$D927=""),0,IF(ISNUMBER(SEARCH(H$3,Consolidado!$D927)),IF(COUNTIFS(Consolidado!$AC$5:AC927,Consolidado!$AC927,Consolidado!$D$5:D927,"*"&amp;H$3&amp;"*")=1,1,0),0))</f>
        <v>0</v>
      </c>
      <c r="I927" s="0" t="n">
        <f aca="false">IF(OR(I$3="",Consolidado!$D927=""),0,IF(ISNUMBER(SEARCH(I$3,Consolidado!$D927)),IF(COUNTIFS(Consolidado!$AC$5:AC927,Consolidado!$AC927,Consolidado!$D$5:D927,"*"&amp;I$3&amp;"*")=1,1,0),0))</f>
        <v>0</v>
      </c>
      <c r="J927" s="0" t="n">
        <f aca="false">IF(OR(J$3="",Consolidado!$D927=""),0,IF(ISNUMBER(SEARCH(J$3,Consolidado!$D927)),IF(COUNTIFS(Consolidado!$AC$5:AC927,Consolidado!$AC927,Consolidado!$D$5:D927,"*"&amp;J$3&amp;"*")=1,1,0),0))</f>
        <v>0</v>
      </c>
      <c r="K927" s="0" t="n">
        <f aca="false">IF(OR(K$3="",Consolidado!$D927=""),0,IF(ISNUMBER(SEARCH(K$3,Consolidado!$D927)),IF(COUNTIFS(Consolidado!$AC$5:AC927,Consolidado!$AC927,Consolidado!$D$5:D927,"*"&amp;K$3&amp;"*")=1,1,0),0))</f>
        <v>0</v>
      </c>
      <c r="L927" s="0" t="n">
        <f aca="false">IF(OR(L$3="",Consolidado!$D927=""),0,IF(ISNUMBER(SEARCH(L$3,Consolidado!$D927)),IF(COUNTIFS(Consolidado!$AC$5:AC927,Consolidado!$AC927,Consolidado!$D$5:D927,"*"&amp;L$3&amp;"*")=1,1,0),0))</f>
        <v>0</v>
      </c>
      <c r="M927" s="0" t="n">
        <f aca="false">IF(OR(M$3="",Consolidado!$D927=""),0,IF(ISNUMBER(SEARCH(M$3,Consolidado!$D927)),IF(COUNTIFS(Consolidado!$AC$5:AC927,Consolidado!$AC927,Consolidado!$D$5:D927,"*"&amp;M$3&amp;"*")=1,1,0),0))</f>
        <v>0</v>
      </c>
      <c r="N927" s="0" t="n">
        <f aca="false">IF(OR(N$3="",Consolidado!$D927=""),0,IF(ISNUMBER(SEARCH(N$3,Consolidado!$D927)),IF(COUNTIFS(Consolidado!$AC$5:AC927,Consolidado!$AC927,Consolidado!$D$5:D927,"*"&amp;N$3&amp;"*")=1,1,0),0))</f>
        <v>0</v>
      </c>
      <c r="O927" s="0" t="n">
        <f aca="false">IF(OR(O$3="",Consolidado!$D927=""),0,IF(ISNUMBER(SEARCH(O$3,Consolidado!$D927)),IF(COUNTIFS(Consolidado!$AC$5:AC927,Consolidado!$AC927,Consolidado!$D$5:D927,"*"&amp;O$3&amp;"*")=1,1,0),0))</f>
        <v>0</v>
      </c>
      <c r="P927" s="0" t="n">
        <f aca="false">IF(OR(P$3="",Consolidado!$D927=""),0,IF(ISNUMBER(SEARCH(P$3,Consolidado!$D927)),IF(COUNTIFS(Consolidado!$AC$5:AC927,Consolidado!$AC927,Consolidado!$D$5:D927,"*"&amp;P$3&amp;"*")=1,1,0),0))</f>
        <v>0</v>
      </c>
      <c r="Q927" s="0" t="n">
        <f aca="false">IF(OR(Q$3="",Consolidado!$D927=""),0,IF(ISNUMBER(SEARCH(Q$3,Consolidado!$D927)),IF(COUNTIFS(Consolidado!$AC$5:AC927,Consolidado!$AC927,Consolidado!$D$5:D927,"*"&amp;Q$3&amp;"*")=1,1,0),0))</f>
        <v>0</v>
      </c>
      <c r="R927" s="0" t="n">
        <f aca="false">IF(OR(R$3="",Consolidado!$D927=""),0,IF(ISNUMBER(SEARCH(R$3,Consolidado!$D927)),IF(COUNTIFS(Consolidado!$AC$5:AC927,Consolidado!$AC927,Consolidado!$D$5:D927,"*"&amp;R$3&amp;"*")=1,1,0),0))</f>
        <v>0</v>
      </c>
      <c r="S927" s="0" t="n">
        <f aca="false">IF(OR(S$3="",Consolidado!$D927=""),0,IF(ISNUMBER(SEARCH(S$3,Consolidado!$D927)),IF(COUNTIFS(Consolidado!$AC$5:AC927,Consolidado!$AC927,Consolidado!$D$5:D927,"*"&amp;S$3&amp;"*")=1,1,0),0))</f>
        <v>0</v>
      </c>
      <c r="T927" s="0" t="n">
        <f aca="false">IF(OR(T$3="",Consolidado!$D927=""),0,IF(ISNUMBER(SEARCH(T$3,Consolidado!$D927)),IF(COUNTIFS(Consolidado!$AC$5:AC927,Consolidado!$AC927,Consolidado!$D$5:D927,"*"&amp;T$3&amp;"*")=1,1,0),0))</f>
        <v>0</v>
      </c>
      <c r="U927" s="0" t="n">
        <f aca="false">IF(OR(U$3="",Consolidado!$D927=""),0,IF(ISNUMBER(SEARCH(U$3,Consolidado!$D927)),IF(COUNTIFS(Consolidado!$AC$5:AC927,Consolidado!$AC927,Consolidado!$D$5:D927,"*"&amp;U$3&amp;"*")=1,1,0),0))</f>
        <v>0</v>
      </c>
      <c r="V927" s="0" t="n">
        <f aca="false">IF(OR(V$3="",Consolidado!$D927=""),0,IF(ISNUMBER(SEARCH(V$3,Consolidado!$D927)),IF(COUNTIFS(Consolidado!$AC$5:AC927,Consolidado!$AC927,Consolidado!$D$5:D927,"*"&amp;V$3&amp;"*")=1,1,0),0))</f>
        <v>0</v>
      </c>
      <c r="W927" s="0" t="n">
        <f aca="false">IF(OR(W$3="",Consolidado!$D927=""),0,IF(ISNUMBER(SEARCH(W$3,Consolidado!$D927)),IF(COUNTIFS(Consolidado!$AC$5:AC927,Consolidado!$AC927,Consolidado!$D$5:D927,"*"&amp;W$3&amp;"*")=1,1,0),0))</f>
        <v>0</v>
      </c>
      <c r="X927" s="0" t="n">
        <f aca="false">IF(OR(X$3="",Consolidado!$D927=""),0,IF(ISNUMBER(SEARCH(X$3,Consolidado!$D927)),IF(COUNTIFS(Consolidado!$AC$5:AC927,Consolidado!$AC927,Consolidado!$D$5:D927,"*"&amp;X$3&amp;"*")=1,1,0),0))</f>
        <v>0</v>
      </c>
      <c r="Y927" s="0" t="n">
        <f aca="false">IF(OR(Y$3="",Consolidado!$D927=""),0,IF(ISNUMBER(SEARCH(Y$3,Consolidado!$D927)),IF(COUNTIFS(Consolidado!$AC$5:AC927,Consolidado!$AC927,Consolidado!$D$5:D927,"*"&amp;Y$3&amp;"*")=1,1,0),0))</f>
        <v>0</v>
      </c>
      <c r="Z927" s="0" t="n">
        <f aca="false">IF(OR(Z$3="",Consolidado!$D927=""),0,IF(ISNUMBER(SEARCH(Z$3,Consolidado!$D927)),IF(COUNTIFS(Consolidado!$AC$5:AC927,Consolidado!$AC927,Consolidado!$D$5:D927,"*"&amp;Z$3&amp;"*")=1,1,0),0))</f>
        <v>0</v>
      </c>
      <c r="AA927" s="0" t="n">
        <f aca="false">IF(OR(AA$3="",Consolidado!$D927=""),0,IF(ISNUMBER(SEARCH(AA$3,Consolidado!$D927)),IF(COUNTIFS(Consolidado!$AC$5:AC927,Consolidado!$AC927,Consolidado!$D$5:D927,"*"&amp;AA$3&amp;"*")=1,1,0),0))</f>
        <v>0</v>
      </c>
      <c r="AB927" s="0" t="n">
        <f aca="false">IF(OR(AB$3="",Consolidado!$D927=""),0,IF(ISNUMBER(SEARCH(AB$3,Consolidado!$D927)),IF(COUNTIFS(Consolidado!$AC$5:AC927,Consolidado!$AC927,Consolidado!$D$5:D927,"*"&amp;AB$3&amp;"*")=1,1,0),0))</f>
        <v>0</v>
      </c>
      <c r="AC927" s="0" t="n">
        <f aca="false">IF(OR(AC$3="",Consolidado!$D927=""),0,IF(ISNUMBER(SEARCH(AC$3,Consolidado!$D927)),IF(COUNTIFS(Consolidado!$AC$5:AC927,Consolidado!$AC927,Consolidado!$D$5:D927,"*"&amp;AC$3&amp;"*")=1,1,0),0))</f>
        <v>0</v>
      </c>
      <c r="AD927" s="0" t="n">
        <f aca="false">IF(OR(AD$3="",Consolidado!$D927=""),0,IF(ISNUMBER(SEARCH(AD$3,Consolidado!$D927)),IF(COUNTIFS(Consolidado!$AC$5:AC927,Consolidado!$AC927,Consolidado!$D$5:D927,"*"&amp;AD$3&amp;"*")=1,1,0),0))</f>
        <v>0</v>
      </c>
      <c r="AE927" s="0" t="n">
        <f aca="false">IF(OR(AE$3="",Consolidado!$D927=""),0,IF(ISNUMBER(SEARCH(AE$3,Consolidado!$D927)),IF(COUNTIFS(Consolidado!$AC$5:AC927,Consolidado!$AC927,Consolidado!$D$5:D927,"*"&amp;AE$3&amp;"*")=1,1,0),0))</f>
        <v>0</v>
      </c>
      <c r="AF927" s="0" t="n">
        <f aca="false">IF(OR(AF$3="",Consolidado!$D927=""),0,IF(ISNUMBER(SEARCH(AF$3,Consolidado!$D927)),IF(COUNTIFS(Consolidado!$AC$5:AC927,Consolidado!$AC927,Consolidado!$D$5:D927,"*"&amp;AF$3&amp;"*")=1,1,0),0))</f>
        <v>0</v>
      </c>
      <c r="AG927" s="0" t="n">
        <f aca="false">IF(OR(AG$3="",Consolidado!$D927=""),0,IF(ISNUMBER(SEARCH(AG$3,Consolidado!$D927)),IF(COUNTIFS(Consolidado!$AC$5:AC927,Consolidado!$AC927,Consolidado!$D$5:D927,"*"&amp;AG$3&amp;"*")=1,1,0),0))</f>
        <v>0</v>
      </c>
      <c r="AH927" s="0" t="n">
        <f aca="false">IF(OR(AH$3="",Consolidado!$D927=""),0,IF(ISNUMBER(SEARCH(AH$3,Consolidado!$D927)),IF(COUNTIFS(Consolidado!$AC$5:AC927,Consolidado!$AC927,Consolidado!$D$5:D927,"*"&amp;AH$3&amp;"*")=1,1,0),0))</f>
        <v>0</v>
      </c>
      <c r="AI927" s="0" t="n">
        <f aca="false">IF(OR(AI$3="",Consolidado!$D927=""),0,IF(ISNUMBER(SEARCH(AI$3,Consolidado!$D927)),IF(COUNTIFS(Consolidado!$AC$5:AC927,Consolidado!$AC927,Consolidado!$D$5:D927,"*"&amp;AI$3&amp;"*")=1,1,0),0))</f>
        <v>0</v>
      </c>
      <c r="AJ927" s="0" t="n">
        <f aca="false">IF(OR(AJ$3="",Consolidado!$D927=""),0,IF(ISNUMBER(SEARCH(AJ$3,Consolidado!$D927)),IF(COUNTIFS(Consolidado!$AC$5:AC927,Consolidado!$AC927,Consolidado!$D$5:D927,"*"&amp;AJ$3&amp;"*")=1,1,0),0))</f>
        <v>0</v>
      </c>
      <c r="AK927" s="0" t="n">
        <f aca="false">IF(OR(AK$3="",Consolidado!$D927=""),0,IF(ISNUMBER(SEARCH(AK$3,Consolidado!$D927)),IF(COUNTIFS(Consolidado!$AC$5:AC927,Consolidado!$AC927,Consolidado!$D$5:D927,"*"&amp;AK$3&amp;"*")=1,1,0),0))</f>
        <v>0</v>
      </c>
      <c r="AL927" s="0" t="n">
        <f aca="false">IF(OR(AL$3="",Consolidado!$D927=""),0,IF(ISNUMBER(SEARCH(AL$3,Consolidado!$D927)),IF(COUNTIFS(Consolidado!$AC$5:AC927,Consolidado!$AC927,Consolidado!$D$5:D927,"*"&amp;AL$3&amp;"*")=1,1,0),0))</f>
        <v>0</v>
      </c>
      <c r="AM927" s="0" t="n">
        <f aca="false">IF(OR(AM$3="",Consolidado!$D927=""),0,IF(ISNUMBER(SEARCH(AM$3,Consolidado!$D927)),IF(COUNTIFS(Consolidado!$AC$5:AC927,Consolidado!$AC927,Consolidado!$D$5:D927,"*"&amp;AM$3&amp;"*")=1,1,0),0))</f>
        <v>0</v>
      </c>
      <c r="AN927" s="0" t="n">
        <f aca="false">IF(OR(AN$3="",Consolidado!$D927=""),0,IF(ISNUMBER(SEARCH(AN$3,Consolidado!$D927)),IF(COUNTIFS(Consolidado!$AC$5:AC927,Consolidado!$AC927,Consolidado!$D$5:D927,"*"&amp;AN$3&amp;"*")=1,1,0),0))</f>
        <v>0</v>
      </c>
      <c r="AO927" s="0" t="n">
        <f aca="false">IF(OR(AO$3="",Consolidado!$D927=""),0,IF(ISNUMBER(SEARCH(AO$3,Consolidado!$D927)),IF(COUNTIFS(Consolidado!$AC$5:AC927,Consolidado!$AC927,Consolidado!$D$5:D927,"*"&amp;AO$3&amp;"*")=1,1,0),0))</f>
        <v>0</v>
      </c>
    </row>
    <row r="928" customFormat="false" ht="15" hidden="false" customHeight="false" outlineLevel="0" collapsed="false">
      <c r="B928" s="0" t="n">
        <f aca="false">IF(OR(B$3="",Consolidado!$D928=""),0,IF(ISNUMBER(SEARCH(B$3,Consolidado!$D928)),IF(COUNTIFS(Consolidado!$AC$5:AC928,Consolidado!$AC928,Consolidado!$D$5:D928,"*"&amp;B$3&amp;"*")=1,1,0),0))</f>
        <v>0</v>
      </c>
      <c r="C928" s="0" t="n">
        <f aca="false">IF(OR(C$3="",Consolidado!$D928=""),0,IF(ISNUMBER(SEARCH(C$3,Consolidado!$D928)),IF(COUNTIFS(Consolidado!$AC$5:AC928,Consolidado!$AC928,Consolidado!$D$5:D928,"*"&amp;C$3&amp;"*")=1,1,0),0))</f>
        <v>0</v>
      </c>
      <c r="D928" s="0" t="n">
        <f aca="false">IF(OR(D$3="",Consolidado!$D928=""),0,IF(ISNUMBER(SEARCH(D$3,Consolidado!$D928)),IF(COUNTIFS(Consolidado!$AC$5:AC928,Consolidado!$AC928,Consolidado!$D$5:D928,"*"&amp;D$3&amp;"*")=1,1,0),0))</f>
        <v>0</v>
      </c>
      <c r="E928" s="0" t="n">
        <f aca="false">IF(OR(E$3="",Consolidado!$D928=""),0,IF(ISNUMBER(SEARCH(E$3,Consolidado!$D928)),IF(COUNTIFS(Consolidado!$AC$5:AC928,Consolidado!$AC928,Consolidado!$D$5:D928,"*"&amp;E$3&amp;"*")=1,1,0),0))</f>
        <v>0</v>
      </c>
      <c r="F928" s="0" t="n">
        <f aca="false">IF(OR(F$3="",Consolidado!$D928=""),0,IF(ISNUMBER(SEARCH(F$3,Consolidado!$D928)),IF(COUNTIFS(Consolidado!$AC$5:AC928,Consolidado!$AC928,Consolidado!$D$5:D928,"*"&amp;F$3&amp;"*")=1,1,0),0))</f>
        <v>0</v>
      </c>
      <c r="G928" s="0" t="n">
        <f aca="false">IF(OR(G$3="",Consolidado!$D928=""),0,IF(ISNUMBER(SEARCH(G$3,Consolidado!$D928)),IF(COUNTIFS(Consolidado!$AC$5:AC928,Consolidado!$AC928,Consolidado!$D$5:D928,"*"&amp;G$3&amp;"*")=1,1,0),0))</f>
        <v>0</v>
      </c>
      <c r="H928" s="0" t="n">
        <f aca="false">IF(OR(H$3="",Consolidado!$D928=""),0,IF(ISNUMBER(SEARCH(H$3,Consolidado!$D928)),IF(COUNTIFS(Consolidado!$AC$5:AC928,Consolidado!$AC928,Consolidado!$D$5:D928,"*"&amp;H$3&amp;"*")=1,1,0),0))</f>
        <v>0</v>
      </c>
      <c r="I928" s="0" t="n">
        <f aca="false">IF(OR(I$3="",Consolidado!$D928=""),0,IF(ISNUMBER(SEARCH(I$3,Consolidado!$D928)),IF(COUNTIFS(Consolidado!$AC$5:AC928,Consolidado!$AC928,Consolidado!$D$5:D928,"*"&amp;I$3&amp;"*")=1,1,0),0))</f>
        <v>0</v>
      </c>
      <c r="J928" s="0" t="n">
        <f aca="false">IF(OR(J$3="",Consolidado!$D928=""),0,IF(ISNUMBER(SEARCH(J$3,Consolidado!$D928)),IF(COUNTIFS(Consolidado!$AC$5:AC928,Consolidado!$AC928,Consolidado!$D$5:D928,"*"&amp;J$3&amp;"*")=1,1,0),0))</f>
        <v>0</v>
      </c>
      <c r="K928" s="0" t="n">
        <f aca="false">IF(OR(K$3="",Consolidado!$D928=""),0,IF(ISNUMBER(SEARCH(K$3,Consolidado!$D928)),IF(COUNTIFS(Consolidado!$AC$5:AC928,Consolidado!$AC928,Consolidado!$D$5:D928,"*"&amp;K$3&amp;"*")=1,1,0),0))</f>
        <v>0</v>
      </c>
      <c r="L928" s="0" t="n">
        <f aca="false">IF(OR(L$3="",Consolidado!$D928=""),0,IF(ISNUMBER(SEARCH(L$3,Consolidado!$D928)),IF(COUNTIFS(Consolidado!$AC$5:AC928,Consolidado!$AC928,Consolidado!$D$5:D928,"*"&amp;L$3&amp;"*")=1,1,0),0))</f>
        <v>0</v>
      </c>
      <c r="M928" s="0" t="n">
        <f aca="false">IF(OR(M$3="",Consolidado!$D928=""),0,IF(ISNUMBER(SEARCH(M$3,Consolidado!$D928)),IF(COUNTIFS(Consolidado!$AC$5:AC928,Consolidado!$AC928,Consolidado!$D$5:D928,"*"&amp;M$3&amp;"*")=1,1,0),0))</f>
        <v>0</v>
      </c>
      <c r="N928" s="0" t="n">
        <f aca="false">IF(OR(N$3="",Consolidado!$D928=""),0,IF(ISNUMBER(SEARCH(N$3,Consolidado!$D928)),IF(COUNTIFS(Consolidado!$AC$5:AC928,Consolidado!$AC928,Consolidado!$D$5:D928,"*"&amp;N$3&amp;"*")=1,1,0),0))</f>
        <v>0</v>
      </c>
      <c r="O928" s="0" t="n">
        <f aca="false">IF(OR(O$3="",Consolidado!$D928=""),0,IF(ISNUMBER(SEARCH(O$3,Consolidado!$D928)),IF(COUNTIFS(Consolidado!$AC$5:AC928,Consolidado!$AC928,Consolidado!$D$5:D928,"*"&amp;O$3&amp;"*")=1,1,0),0))</f>
        <v>0</v>
      </c>
      <c r="P928" s="0" t="n">
        <f aca="false">IF(OR(P$3="",Consolidado!$D928=""),0,IF(ISNUMBER(SEARCH(P$3,Consolidado!$D928)),IF(COUNTIFS(Consolidado!$AC$5:AC928,Consolidado!$AC928,Consolidado!$D$5:D928,"*"&amp;P$3&amp;"*")=1,1,0),0))</f>
        <v>0</v>
      </c>
      <c r="Q928" s="0" t="n">
        <f aca="false">IF(OR(Q$3="",Consolidado!$D928=""),0,IF(ISNUMBER(SEARCH(Q$3,Consolidado!$D928)),IF(COUNTIFS(Consolidado!$AC$5:AC928,Consolidado!$AC928,Consolidado!$D$5:D928,"*"&amp;Q$3&amp;"*")=1,1,0),0))</f>
        <v>0</v>
      </c>
      <c r="R928" s="0" t="n">
        <f aca="false">IF(OR(R$3="",Consolidado!$D928=""),0,IF(ISNUMBER(SEARCH(R$3,Consolidado!$D928)),IF(COUNTIFS(Consolidado!$AC$5:AC928,Consolidado!$AC928,Consolidado!$D$5:D928,"*"&amp;R$3&amp;"*")=1,1,0),0))</f>
        <v>0</v>
      </c>
      <c r="S928" s="0" t="n">
        <f aca="false">IF(OR(S$3="",Consolidado!$D928=""),0,IF(ISNUMBER(SEARCH(S$3,Consolidado!$D928)),IF(COUNTIFS(Consolidado!$AC$5:AC928,Consolidado!$AC928,Consolidado!$D$5:D928,"*"&amp;S$3&amp;"*")=1,1,0),0))</f>
        <v>0</v>
      </c>
      <c r="T928" s="0" t="n">
        <f aca="false">IF(OR(T$3="",Consolidado!$D928=""),0,IF(ISNUMBER(SEARCH(T$3,Consolidado!$D928)),IF(COUNTIFS(Consolidado!$AC$5:AC928,Consolidado!$AC928,Consolidado!$D$5:D928,"*"&amp;T$3&amp;"*")=1,1,0),0))</f>
        <v>0</v>
      </c>
      <c r="U928" s="0" t="n">
        <f aca="false">IF(OR(U$3="",Consolidado!$D928=""),0,IF(ISNUMBER(SEARCH(U$3,Consolidado!$D928)),IF(COUNTIFS(Consolidado!$AC$5:AC928,Consolidado!$AC928,Consolidado!$D$5:D928,"*"&amp;U$3&amp;"*")=1,1,0),0))</f>
        <v>0</v>
      </c>
      <c r="V928" s="0" t="n">
        <f aca="false">IF(OR(V$3="",Consolidado!$D928=""),0,IF(ISNUMBER(SEARCH(V$3,Consolidado!$D928)),IF(COUNTIFS(Consolidado!$AC$5:AC928,Consolidado!$AC928,Consolidado!$D$5:D928,"*"&amp;V$3&amp;"*")=1,1,0),0))</f>
        <v>0</v>
      </c>
      <c r="W928" s="0" t="n">
        <f aca="false">IF(OR(W$3="",Consolidado!$D928=""),0,IF(ISNUMBER(SEARCH(W$3,Consolidado!$D928)),IF(COUNTIFS(Consolidado!$AC$5:AC928,Consolidado!$AC928,Consolidado!$D$5:D928,"*"&amp;W$3&amp;"*")=1,1,0),0))</f>
        <v>0</v>
      </c>
      <c r="X928" s="0" t="n">
        <f aca="false">IF(OR(X$3="",Consolidado!$D928=""),0,IF(ISNUMBER(SEARCH(X$3,Consolidado!$D928)),IF(COUNTIFS(Consolidado!$AC$5:AC928,Consolidado!$AC928,Consolidado!$D$5:D928,"*"&amp;X$3&amp;"*")=1,1,0),0))</f>
        <v>0</v>
      </c>
      <c r="Y928" s="0" t="n">
        <f aca="false">IF(OR(Y$3="",Consolidado!$D928=""),0,IF(ISNUMBER(SEARCH(Y$3,Consolidado!$D928)),IF(COUNTIFS(Consolidado!$AC$5:AC928,Consolidado!$AC928,Consolidado!$D$5:D928,"*"&amp;Y$3&amp;"*")=1,1,0),0))</f>
        <v>0</v>
      </c>
      <c r="Z928" s="0" t="n">
        <f aca="false">IF(OR(Z$3="",Consolidado!$D928=""),0,IF(ISNUMBER(SEARCH(Z$3,Consolidado!$D928)),IF(COUNTIFS(Consolidado!$AC$5:AC928,Consolidado!$AC928,Consolidado!$D$5:D928,"*"&amp;Z$3&amp;"*")=1,1,0),0))</f>
        <v>0</v>
      </c>
      <c r="AA928" s="0" t="n">
        <f aca="false">IF(OR(AA$3="",Consolidado!$D928=""),0,IF(ISNUMBER(SEARCH(AA$3,Consolidado!$D928)),IF(COUNTIFS(Consolidado!$AC$5:AC928,Consolidado!$AC928,Consolidado!$D$5:D928,"*"&amp;AA$3&amp;"*")=1,1,0),0))</f>
        <v>0</v>
      </c>
      <c r="AB928" s="0" t="n">
        <f aca="false">IF(OR(AB$3="",Consolidado!$D928=""),0,IF(ISNUMBER(SEARCH(AB$3,Consolidado!$D928)),IF(COUNTIFS(Consolidado!$AC$5:AC928,Consolidado!$AC928,Consolidado!$D$5:D928,"*"&amp;AB$3&amp;"*")=1,1,0),0))</f>
        <v>0</v>
      </c>
      <c r="AC928" s="0" t="n">
        <f aca="false">IF(OR(AC$3="",Consolidado!$D928=""),0,IF(ISNUMBER(SEARCH(AC$3,Consolidado!$D928)),IF(COUNTIFS(Consolidado!$AC$5:AC928,Consolidado!$AC928,Consolidado!$D$5:D928,"*"&amp;AC$3&amp;"*")=1,1,0),0))</f>
        <v>0</v>
      </c>
      <c r="AD928" s="0" t="n">
        <f aca="false">IF(OR(AD$3="",Consolidado!$D928=""),0,IF(ISNUMBER(SEARCH(AD$3,Consolidado!$D928)),IF(COUNTIFS(Consolidado!$AC$5:AC928,Consolidado!$AC928,Consolidado!$D$5:D928,"*"&amp;AD$3&amp;"*")=1,1,0),0))</f>
        <v>0</v>
      </c>
      <c r="AE928" s="0" t="n">
        <f aca="false">IF(OR(AE$3="",Consolidado!$D928=""),0,IF(ISNUMBER(SEARCH(AE$3,Consolidado!$D928)),IF(COUNTIFS(Consolidado!$AC$5:AC928,Consolidado!$AC928,Consolidado!$D$5:D928,"*"&amp;AE$3&amp;"*")=1,1,0),0))</f>
        <v>0</v>
      </c>
      <c r="AF928" s="0" t="n">
        <f aca="false">IF(OR(AF$3="",Consolidado!$D928=""),0,IF(ISNUMBER(SEARCH(AF$3,Consolidado!$D928)),IF(COUNTIFS(Consolidado!$AC$5:AC928,Consolidado!$AC928,Consolidado!$D$5:D928,"*"&amp;AF$3&amp;"*")=1,1,0),0))</f>
        <v>0</v>
      </c>
      <c r="AG928" s="0" t="n">
        <f aca="false">IF(OR(AG$3="",Consolidado!$D928=""),0,IF(ISNUMBER(SEARCH(AG$3,Consolidado!$D928)),IF(COUNTIFS(Consolidado!$AC$5:AC928,Consolidado!$AC928,Consolidado!$D$5:D928,"*"&amp;AG$3&amp;"*")=1,1,0),0))</f>
        <v>0</v>
      </c>
      <c r="AH928" s="0" t="n">
        <f aca="false">IF(OR(AH$3="",Consolidado!$D928=""),0,IF(ISNUMBER(SEARCH(AH$3,Consolidado!$D928)),IF(COUNTIFS(Consolidado!$AC$5:AC928,Consolidado!$AC928,Consolidado!$D$5:D928,"*"&amp;AH$3&amp;"*")=1,1,0),0))</f>
        <v>0</v>
      </c>
      <c r="AI928" s="0" t="n">
        <f aca="false">IF(OR(AI$3="",Consolidado!$D928=""),0,IF(ISNUMBER(SEARCH(AI$3,Consolidado!$D928)),IF(COUNTIFS(Consolidado!$AC$5:AC928,Consolidado!$AC928,Consolidado!$D$5:D928,"*"&amp;AI$3&amp;"*")=1,1,0),0))</f>
        <v>0</v>
      </c>
      <c r="AJ928" s="0" t="n">
        <f aca="false">IF(OR(AJ$3="",Consolidado!$D928=""),0,IF(ISNUMBER(SEARCH(AJ$3,Consolidado!$D928)),IF(COUNTIFS(Consolidado!$AC$5:AC928,Consolidado!$AC928,Consolidado!$D$5:D928,"*"&amp;AJ$3&amp;"*")=1,1,0),0))</f>
        <v>0</v>
      </c>
      <c r="AK928" s="0" t="n">
        <f aca="false">IF(OR(AK$3="",Consolidado!$D928=""),0,IF(ISNUMBER(SEARCH(AK$3,Consolidado!$D928)),IF(COUNTIFS(Consolidado!$AC$5:AC928,Consolidado!$AC928,Consolidado!$D$5:D928,"*"&amp;AK$3&amp;"*")=1,1,0),0))</f>
        <v>0</v>
      </c>
      <c r="AL928" s="0" t="n">
        <f aca="false">IF(OR(AL$3="",Consolidado!$D928=""),0,IF(ISNUMBER(SEARCH(AL$3,Consolidado!$D928)),IF(COUNTIFS(Consolidado!$AC$5:AC928,Consolidado!$AC928,Consolidado!$D$5:D928,"*"&amp;AL$3&amp;"*")=1,1,0),0))</f>
        <v>0</v>
      </c>
      <c r="AM928" s="0" t="n">
        <f aca="false">IF(OR(AM$3="",Consolidado!$D928=""),0,IF(ISNUMBER(SEARCH(AM$3,Consolidado!$D928)),IF(COUNTIFS(Consolidado!$AC$5:AC928,Consolidado!$AC928,Consolidado!$D$5:D928,"*"&amp;AM$3&amp;"*")=1,1,0),0))</f>
        <v>0</v>
      </c>
      <c r="AN928" s="0" t="n">
        <f aca="false">IF(OR(AN$3="",Consolidado!$D928=""),0,IF(ISNUMBER(SEARCH(AN$3,Consolidado!$D928)),IF(COUNTIFS(Consolidado!$AC$5:AC928,Consolidado!$AC928,Consolidado!$D$5:D928,"*"&amp;AN$3&amp;"*")=1,1,0),0))</f>
        <v>0</v>
      </c>
      <c r="AO928" s="0" t="n">
        <f aca="false">IF(OR(AO$3="",Consolidado!$D928=""),0,IF(ISNUMBER(SEARCH(AO$3,Consolidado!$D928)),IF(COUNTIFS(Consolidado!$AC$5:AC928,Consolidado!$AC928,Consolidado!$D$5:D928,"*"&amp;AO$3&amp;"*")=1,1,0),0))</f>
        <v>0</v>
      </c>
    </row>
    <row r="929" customFormat="false" ht="15" hidden="false" customHeight="false" outlineLevel="0" collapsed="false">
      <c r="B929" s="0" t="n">
        <f aca="false">IF(OR(B$3="",Consolidado!$D929=""),0,IF(ISNUMBER(SEARCH(B$3,Consolidado!$D929)),IF(COUNTIFS(Consolidado!$AC$5:AC929,Consolidado!$AC929,Consolidado!$D$5:D929,"*"&amp;B$3&amp;"*")=1,1,0),0))</f>
        <v>0</v>
      </c>
      <c r="C929" s="0" t="n">
        <f aca="false">IF(OR(C$3="",Consolidado!$D929=""),0,IF(ISNUMBER(SEARCH(C$3,Consolidado!$D929)),IF(COUNTIFS(Consolidado!$AC$5:AC929,Consolidado!$AC929,Consolidado!$D$5:D929,"*"&amp;C$3&amp;"*")=1,1,0),0))</f>
        <v>0</v>
      </c>
      <c r="D929" s="0" t="n">
        <f aca="false">IF(OR(D$3="",Consolidado!$D929=""),0,IF(ISNUMBER(SEARCH(D$3,Consolidado!$D929)),IF(COUNTIFS(Consolidado!$AC$5:AC929,Consolidado!$AC929,Consolidado!$D$5:D929,"*"&amp;D$3&amp;"*")=1,1,0),0))</f>
        <v>0</v>
      </c>
      <c r="E929" s="0" t="n">
        <f aca="false">IF(OR(E$3="",Consolidado!$D929=""),0,IF(ISNUMBER(SEARCH(E$3,Consolidado!$D929)),IF(COUNTIFS(Consolidado!$AC$5:AC929,Consolidado!$AC929,Consolidado!$D$5:D929,"*"&amp;E$3&amp;"*")=1,1,0),0))</f>
        <v>0</v>
      </c>
      <c r="F929" s="0" t="n">
        <f aca="false">IF(OR(F$3="",Consolidado!$D929=""),0,IF(ISNUMBER(SEARCH(F$3,Consolidado!$D929)),IF(COUNTIFS(Consolidado!$AC$5:AC929,Consolidado!$AC929,Consolidado!$D$5:D929,"*"&amp;F$3&amp;"*")=1,1,0),0))</f>
        <v>0</v>
      </c>
      <c r="G929" s="0" t="n">
        <f aca="false">IF(OR(G$3="",Consolidado!$D929=""),0,IF(ISNUMBER(SEARCH(G$3,Consolidado!$D929)),IF(COUNTIFS(Consolidado!$AC$5:AC929,Consolidado!$AC929,Consolidado!$D$5:D929,"*"&amp;G$3&amp;"*")=1,1,0),0))</f>
        <v>0</v>
      </c>
      <c r="H929" s="0" t="n">
        <f aca="false">IF(OR(H$3="",Consolidado!$D929=""),0,IF(ISNUMBER(SEARCH(H$3,Consolidado!$D929)),IF(COUNTIFS(Consolidado!$AC$5:AC929,Consolidado!$AC929,Consolidado!$D$5:D929,"*"&amp;H$3&amp;"*")=1,1,0),0))</f>
        <v>0</v>
      </c>
      <c r="I929" s="0" t="n">
        <f aca="false">IF(OR(I$3="",Consolidado!$D929=""),0,IF(ISNUMBER(SEARCH(I$3,Consolidado!$D929)),IF(COUNTIFS(Consolidado!$AC$5:AC929,Consolidado!$AC929,Consolidado!$D$5:D929,"*"&amp;I$3&amp;"*")=1,1,0),0))</f>
        <v>0</v>
      </c>
      <c r="J929" s="0" t="n">
        <f aca="false">IF(OR(J$3="",Consolidado!$D929=""),0,IF(ISNUMBER(SEARCH(J$3,Consolidado!$D929)),IF(COUNTIFS(Consolidado!$AC$5:AC929,Consolidado!$AC929,Consolidado!$D$5:D929,"*"&amp;J$3&amp;"*")=1,1,0),0))</f>
        <v>0</v>
      </c>
      <c r="K929" s="0" t="n">
        <f aca="false">IF(OR(K$3="",Consolidado!$D929=""),0,IF(ISNUMBER(SEARCH(K$3,Consolidado!$D929)),IF(COUNTIFS(Consolidado!$AC$5:AC929,Consolidado!$AC929,Consolidado!$D$5:D929,"*"&amp;K$3&amp;"*")=1,1,0),0))</f>
        <v>0</v>
      </c>
      <c r="L929" s="0" t="n">
        <f aca="false">IF(OR(L$3="",Consolidado!$D929=""),0,IF(ISNUMBER(SEARCH(L$3,Consolidado!$D929)),IF(COUNTIFS(Consolidado!$AC$5:AC929,Consolidado!$AC929,Consolidado!$D$5:D929,"*"&amp;L$3&amp;"*")=1,1,0),0))</f>
        <v>0</v>
      </c>
      <c r="M929" s="0" t="n">
        <f aca="false">IF(OR(M$3="",Consolidado!$D929=""),0,IF(ISNUMBER(SEARCH(M$3,Consolidado!$D929)),IF(COUNTIFS(Consolidado!$AC$5:AC929,Consolidado!$AC929,Consolidado!$D$5:D929,"*"&amp;M$3&amp;"*")=1,1,0),0))</f>
        <v>0</v>
      </c>
      <c r="N929" s="0" t="n">
        <f aca="false">IF(OR(N$3="",Consolidado!$D929=""),0,IF(ISNUMBER(SEARCH(N$3,Consolidado!$D929)),IF(COUNTIFS(Consolidado!$AC$5:AC929,Consolidado!$AC929,Consolidado!$D$5:D929,"*"&amp;N$3&amp;"*")=1,1,0),0))</f>
        <v>0</v>
      </c>
      <c r="O929" s="0" t="n">
        <f aca="false">IF(OR(O$3="",Consolidado!$D929=""),0,IF(ISNUMBER(SEARCH(O$3,Consolidado!$D929)),IF(COUNTIFS(Consolidado!$AC$5:AC929,Consolidado!$AC929,Consolidado!$D$5:D929,"*"&amp;O$3&amp;"*")=1,1,0),0))</f>
        <v>0</v>
      </c>
      <c r="P929" s="0" t="n">
        <f aca="false">IF(OR(P$3="",Consolidado!$D929=""),0,IF(ISNUMBER(SEARCH(P$3,Consolidado!$D929)),IF(COUNTIFS(Consolidado!$AC$5:AC929,Consolidado!$AC929,Consolidado!$D$5:D929,"*"&amp;P$3&amp;"*")=1,1,0),0))</f>
        <v>0</v>
      </c>
      <c r="Q929" s="0" t="n">
        <f aca="false">IF(OR(Q$3="",Consolidado!$D929=""),0,IF(ISNUMBER(SEARCH(Q$3,Consolidado!$D929)),IF(COUNTIFS(Consolidado!$AC$5:AC929,Consolidado!$AC929,Consolidado!$D$5:D929,"*"&amp;Q$3&amp;"*")=1,1,0),0))</f>
        <v>0</v>
      </c>
      <c r="R929" s="0" t="n">
        <f aca="false">IF(OR(R$3="",Consolidado!$D929=""),0,IF(ISNUMBER(SEARCH(R$3,Consolidado!$D929)),IF(COUNTIFS(Consolidado!$AC$5:AC929,Consolidado!$AC929,Consolidado!$D$5:D929,"*"&amp;R$3&amp;"*")=1,1,0),0))</f>
        <v>0</v>
      </c>
      <c r="S929" s="0" t="n">
        <f aca="false">IF(OR(S$3="",Consolidado!$D929=""),0,IF(ISNUMBER(SEARCH(S$3,Consolidado!$D929)),IF(COUNTIFS(Consolidado!$AC$5:AC929,Consolidado!$AC929,Consolidado!$D$5:D929,"*"&amp;S$3&amp;"*")=1,1,0),0))</f>
        <v>0</v>
      </c>
      <c r="T929" s="0" t="n">
        <f aca="false">IF(OR(T$3="",Consolidado!$D929=""),0,IF(ISNUMBER(SEARCH(T$3,Consolidado!$D929)),IF(COUNTIFS(Consolidado!$AC$5:AC929,Consolidado!$AC929,Consolidado!$D$5:D929,"*"&amp;T$3&amp;"*")=1,1,0),0))</f>
        <v>0</v>
      </c>
      <c r="U929" s="0" t="n">
        <f aca="false">IF(OR(U$3="",Consolidado!$D929=""),0,IF(ISNUMBER(SEARCH(U$3,Consolidado!$D929)),IF(COUNTIFS(Consolidado!$AC$5:AC929,Consolidado!$AC929,Consolidado!$D$5:D929,"*"&amp;U$3&amp;"*")=1,1,0),0))</f>
        <v>0</v>
      </c>
      <c r="V929" s="0" t="n">
        <f aca="false">IF(OR(V$3="",Consolidado!$D929=""),0,IF(ISNUMBER(SEARCH(V$3,Consolidado!$D929)),IF(COUNTIFS(Consolidado!$AC$5:AC929,Consolidado!$AC929,Consolidado!$D$5:D929,"*"&amp;V$3&amp;"*")=1,1,0),0))</f>
        <v>0</v>
      </c>
      <c r="W929" s="0" t="n">
        <f aca="false">IF(OR(W$3="",Consolidado!$D929=""),0,IF(ISNUMBER(SEARCH(W$3,Consolidado!$D929)),IF(COUNTIFS(Consolidado!$AC$5:AC929,Consolidado!$AC929,Consolidado!$D$5:D929,"*"&amp;W$3&amp;"*")=1,1,0),0))</f>
        <v>0</v>
      </c>
      <c r="X929" s="0" t="n">
        <f aca="false">IF(OR(X$3="",Consolidado!$D929=""),0,IF(ISNUMBER(SEARCH(X$3,Consolidado!$D929)),IF(COUNTIFS(Consolidado!$AC$5:AC929,Consolidado!$AC929,Consolidado!$D$5:D929,"*"&amp;X$3&amp;"*")=1,1,0),0))</f>
        <v>0</v>
      </c>
      <c r="Y929" s="0" t="n">
        <f aca="false">IF(OR(Y$3="",Consolidado!$D929=""),0,IF(ISNUMBER(SEARCH(Y$3,Consolidado!$D929)),IF(COUNTIFS(Consolidado!$AC$5:AC929,Consolidado!$AC929,Consolidado!$D$5:D929,"*"&amp;Y$3&amp;"*")=1,1,0),0))</f>
        <v>0</v>
      </c>
      <c r="Z929" s="0" t="n">
        <f aca="false">IF(OR(Z$3="",Consolidado!$D929=""),0,IF(ISNUMBER(SEARCH(Z$3,Consolidado!$D929)),IF(COUNTIFS(Consolidado!$AC$5:AC929,Consolidado!$AC929,Consolidado!$D$5:D929,"*"&amp;Z$3&amp;"*")=1,1,0),0))</f>
        <v>0</v>
      </c>
      <c r="AA929" s="0" t="n">
        <f aca="false">IF(OR(AA$3="",Consolidado!$D929=""),0,IF(ISNUMBER(SEARCH(AA$3,Consolidado!$D929)),IF(COUNTIFS(Consolidado!$AC$5:AC929,Consolidado!$AC929,Consolidado!$D$5:D929,"*"&amp;AA$3&amp;"*")=1,1,0),0))</f>
        <v>0</v>
      </c>
      <c r="AB929" s="0" t="n">
        <f aca="false">IF(OR(AB$3="",Consolidado!$D929=""),0,IF(ISNUMBER(SEARCH(AB$3,Consolidado!$D929)),IF(COUNTIFS(Consolidado!$AC$5:AC929,Consolidado!$AC929,Consolidado!$D$5:D929,"*"&amp;AB$3&amp;"*")=1,1,0),0))</f>
        <v>0</v>
      </c>
      <c r="AC929" s="0" t="n">
        <f aca="false">IF(OR(AC$3="",Consolidado!$D929=""),0,IF(ISNUMBER(SEARCH(AC$3,Consolidado!$D929)),IF(COUNTIFS(Consolidado!$AC$5:AC929,Consolidado!$AC929,Consolidado!$D$5:D929,"*"&amp;AC$3&amp;"*")=1,1,0),0))</f>
        <v>0</v>
      </c>
      <c r="AD929" s="0" t="n">
        <f aca="false">IF(OR(AD$3="",Consolidado!$D929=""),0,IF(ISNUMBER(SEARCH(AD$3,Consolidado!$D929)),IF(COUNTIFS(Consolidado!$AC$5:AC929,Consolidado!$AC929,Consolidado!$D$5:D929,"*"&amp;AD$3&amp;"*")=1,1,0),0))</f>
        <v>0</v>
      </c>
      <c r="AE929" s="0" t="n">
        <f aca="false">IF(OR(AE$3="",Consolidado!$D929=""),0,IF(ISNUMBER(SEARCH(AE$3,Consolidado!$D929)),IF(COUNTIFS(Consolidado!$AC$5:AC929,Consolidado!$AC929,Consolidado!$D$5:D929,"*"&amp;AE$3&amp;"*")=1,1,0),0))</f>
        <v>0</v>
      </c>
      <c r="AF929" s="0" t="n">
        <f aca="false">IF(OR(AF$3="",Consolidado!$D929=""),0,IF(ISNUMBER(SEARCH(AF$3,Consolidado!$D929)),IF(COUNTIFS(Consolidado!$AC$5:AC929,Consolidado!$AC929,Consolidado!$D$5:D929,"*"&amp;AF$3&amp;"*")=1,1,0),0))</f>
        <v>0</v>
      </c>
      <c r="AG929" s="0" t="n">
        <f aca="false">IF(OR(AG$3="",Consolidado!$D929=""),0,IF(ISNUMBER(SEARCH(AG$3,Consolidado!$D929)),IF(COUNTIFS(Consolidado!$AC$5:AC929,Consolidado!$AC929,Consolidado!$D$5:D929,"*"&amp;AG$3&amp;"*")=1,1,0),0))</f>
        <v>0</v>
      </c>
      <c r="AH929" s="0" t="n">
        <f aca="false">IF(OR(AH$3="",Consolidado!$D929=""),0,IF(ISNUMBER(SEARCH(AH$3,Consolidado!$D929)),IF(COUNTIFS(Consolidado!$AC$5:AC929,Consolidado!$AC929,Consolidado!$D$5:D929,"*"&amp;AH$3&amp;"*")=1,1,0),0))</f>
        <v>0</v>
      </c>
      <c r="AI929" s="0" t="n">
        <f aca="false">IF(OR(AI$3="",Consolidado!$D929=""),0,IF(ISNUMBER(SEARCH(AI$3,Consolidado!$D929)),IF(COUNTIFS(Consolidado!$AC$5:AC929,Consolidado!$AC929,Consolidado!$D$5:D929,"*"&amp;AI$3&amp;"*")=1,1,0),0))</f>
        <v>0</v>
      </c>
      <c r="AJ929" s="0" t="n">
        <f aca="false">IF(OR(AJ$3="",Consolidado!$D929=""),0,IF(ISNUMBER(SEARCH(AJ$3,Consolidado!$D929)),IF(COUNTIFS(Consolidado!$AC$5:AC929,Consolidado!$AC929,Consolidado!$D$5:D929,"*"&amp;AJ$3&amp;"*")=1,1,0),0))</f>
        <v>0</v>
      </c>
      <c r="AK929" s="0" t="n">
        <f aca="false">IF(OR(AK$3="",Consolidado!$D929=""),0,IF(ISNUMBER(SEARCH(AK$3,Consolidado!$D929)),IF(COUNTIFS(Consolidado!$AC$5:AC929,Consolidado!$AC929,Consolidado!$D$5:D929,"*"&amp;AK$3&amp;"*")=1,1,0),0))</f>
        <v>0</v>
      </c>
      <c r="AL929" s="0" t="n">
        <f aca="false">IF(OR(AL$3="",Consolidado!$D929=""),0,IF(ISNUMBER(SEARCH(AL$3,Consolidado!$D929)),IF(COUNTIFS(Consolidado!$AC$5:AC929,Consolidado!$AC929,Consolidado!$D$5:D929,"*"&amp;AL$3&amp;"*")=1,1,0),0))</f>
        <v>0</v>
      </c>
      <c r="AM929" s="0" t="n">
        <f aca="false">IF(OR(AM$3="",Consolidado!$D929=""),0,IF(ISNUMBER(SEARCH(AM$3,Consolidado!$D929)),IF(COUNTIFS(Consolidado!$AC$5:AC929,Consolidado!$AC929,Consolidado!$D$5:D929,"*"&amp;AM$3&amp;"*")=1,1,0),0))</f>
        <v>0</v>
      </c>
      <c r="AN929" s="0" t="n">
        <f aca="false">IF(OR(AN$3="",Consolidado!$D929=""),0,IF(ISNUMBER(SEARCH(AN$3,Consolidado!$D929)),IF(COUNTIFS(Consolidado!$AC$5:AC929,Consolidado!$AC929,Consolidado!$D$5:D929,"*"&amp;AN$3&amp;"*")=1,1,0),0))</f>
        <v>0</v>
      </c>
      <c r="AO929" s="0" t="n">
        <f aca="false">IF(OR(AO$3="",Consolidado!$D929=""),0,IF(ISNUMBER(SEARCH(AO$3,Consolidado!$D929)),IF(COUNTIFS(Consolidado!$AC$5:AC929,Consolidado!$AC929,Consolidado!$D$5:D929,"*"&amp;AO$3&amp;"*")=1,1,0),0))</f>
        <v>0</v>
      </c>
    </row>
    <row r="930" customFormat="false" ht="15" hidden="false" customHeight="false" outlineLevel="0" collapsed="false">
      <c r="B930" s="0" t="n">
        <f aca="false">IF(OR(B$3="",Consolidado!$D930=""),0,IF(ISNUMBER(SEARCH(B$3,Consolidado!$D930)),IF(COUNTIFS(Consolidado!$AC$5:AC930,Consolidado!$AC930,Consolidado!$D$5:D930,"*"&amp;B$3&amp;"*")=1,1,0),0))</f>
        <v>0</v>
      </c>
      <c r="C930" s="0" t="n">
        <f aca="false">IF(OR(C$3="",Consolidado!$D930=""),0,IF(ISNUMBER(SEARCH(C$3,Consolidado!$D930)),IF(COUNTIFS(Consolidado!$AC$5:AC930,Consolidado!$AC930,Consolidado!$D$5:D930,"*"&amp;C$3&amp;"*")=1,1,0),0))</f>
        <v>0</v>
      </c>
      <c r="D930" s="0" t="n">
        <f aca="false">IF(OR(D$3="",Consolidado!$D930=""),0,IF(ISNUMBER(SEARCH(D$3,Consolidado!$D930)),IF(COUNTIFS(Consolidado!$AC$5:AC930,Consolidado!$AC930,Consolidado!$D$5:D930,"*"&amp;D$3&amp;"*")=1,1,0),0))</f>
        <v>0</v>
      </c>
      <c r="E930" s="0" t="n">
        <f aca="false">IF(OR(E$3="",Consolidado!$D930=""),0,IF(ISNUMBER(SEARCH(E$3,Consolidado!$D930)),IF(COUNTIFS(Consolidado!$AC$5:AC930,Consolidado!$AC930,Consolidado!$D$5:D930,"*"&amp;E$3&amp;"*")=1,1,0),0))</f>
        <v>0</v>
      </c>
      <c r="F930" s="0" t="n">
        <f aca="false">IF(OR(F$3="",Consolidado!$D930=""),0,IF(ISNUMBER(SEARCH(F$3,Consolidado!$D930)),IF(COUNTIFS(Consolidado!$AC$5:AC930,Consolidado!$AC930,Consolidado!$D$5:D930,"*"&amp;F$3&amp;"*")=1,1,0),0))</f>
        <v>0</v>
      </c>
      <c r="G930" s="0" t="n">
        <f aca="false">IF(OR(G$3="",Consolidado!$D930=""),0,IF(ISNUMBER(SEARCH(G$3,Consolidado!$D930)),IF(COUNTIFS(Consolidado!$AC$5:AC930,Consolidado!$AC930,Consolidado!$D$5:D930,"*"&amp;G$3&amp;"*")=1,1,0),0))</f>
        <v>0</v>
      </c>
      <c r="H930" s="0" t="n">
        <f aca="false">IF(OR(H$3="",Consolidado!$D930=""),0,IF(ISNUMBER(SEARCH(H$3,Consolidado!$D930)),IF(COUNTIFS(Consolidado!$AC$5:AC930,Consolidado!$AC930,Consolidado!$D$5:D930,"*"&amp;H$3&amp;"*")=1,1,0),0))</f>
        <v>0</v>
      </c>
      <c r="I930" s="0" t="n">
        <f aca="false">IF(OR(I$3="",Consolidado!$D930=""),0,IF(ISNUMBER(SEARCH(I$3,Consolidado!$D930)),IF(COUNTIFS(Consolidado!$AC$5:AC930,Consolidado!$AC930,Consolidado!$D$5:D930,"*"&amp;I$3&amp;"*")=1,1,0),0))</f>
        <v>0</v>
      </c>
      <c r="J930" s="0" t="n">
        <f aca="false">IF(OR(J$3="",Consolidado!$D930=""),0,IF(ISNUMBER(SEARCH(J$3,Consolidado!$D930)),IF(COUNTIFS(Consolidado!$AC$5:AC930,Consolidado!$AC930,Consolidado!$D$5:D930,"*"&amp;J$3&amp;"*")=1,1,0),0))</f>
        <v>0</v>
      </c>
      <c r="K930" s="0" t="n">
        <f aca="false">IF(OR(K$3="",Consolidado!$D930=""),0,IF(ISNUMBER(SEARCH(K$3,Consolidado!$D930)),IF(COUNTIFS(Consolidado!$AC$5:AC930,Consolidado!$AC930,Consolidado!$D$5:D930,"*"&amp;K$3&amp;"*")=1,1,0),0))</f>
        <v>0</v>
      </c>
      <c r="L930" s="0" t="n">
        <f aca="false">IF(OR(L$3="",Consolidado!$D930=""),0,IF(ISNUMBER(SEARCH(L$3,Consolidado!$D930)),IF(COUNTIFS(Consolidado!$AC$5:AC930,Consolidado!$AC930,Consolidado!$D$5:D930,"*"&amp;L$3&amp;"*")=1,1,0),0))</f>
        <v>0</v>
      </c>
      <c r="M930" s="0" t="n">
        <f aca="false">IF(OR(M$3="",Consolidado!$D930=""),0,IF(ISNUMBER(SEARCH(M$3,Consolidado!$D930)),IF(COUNTIFS(Consolidado!$AC$5:AC930,Consolidado!$AC930,Consolidado!$D$5:D930,"*"&amp;M$3&amp;"*")=1,1,0),0))</f>
        <v>0</v>
      </c>
      <c r="N930" s="0" t="n">
        <f aca="false">IF(OR(N$3="",Consolidado!$D930=""),0,IF(ISNUMBER(SEARCH(N$3,Consolidado!$D930)),IF(COUNTIFS(Consolidado!$AC$5:AC930,Consolidado!$AC930,Consolidado!$D$5:D930,"*"&amp;N$3&amp;"*")=1,1,0),0))</f>
        <v>0</v>
      </c>
      <c r="O930" s="0" t="n">
        <f aca="false">IF(OR(O$3="",Consolidado!$D930=""),0,IF(ISNUMBER(SEARCH(O$3,Consolidado!$D930)),IF(COUNTIFS(Consolidado!$AC$5:AC930,Consolidado!$AC930,Consolidado!$D$5:D930,"*"&amp;O$3&amp;"*")=1,1,0),0))</f>
        <v>0</v>
      </c>
      <c r="P930" s="0" t="n">
        <f aca="false">IF(OR(P$3="",Consolidado!$D930=""),0,IF(ISNUMBER(SEARCH(P$3,Consolidado!$D930)),IF(COUNTIFS(Consolidado!$AC$5:AC930,Consolidado!$AC930,Consolidado!$D$5:D930,"*"&amp;P$3&amp;"*")=1,1,0),0))</f>
        <v>0</v>
      </c>
      <c r="Q930" s="0" t="n">
        <f aca="false">IF(OR(Q$3="",Consolidado!$D930=""),0,IF(ISNUMBER(SEARCH(Q$3,Consolidado!$D930)),IF(COUNTIFS(Consolidado!$AC$5:AC930,Consolidado!$AC930,Consolidado!$D$5:D930,"*"&amp;Q$3&amp;"*")=1,1,0),0))</f>
        <v>0</v>
      </c>
      <c r="R930" s="0" t="n">
        <f aca="false">IF(OR(R$3="",Consolidado!$D930=""),0,IF(ISNUMBER(SEARCH(R$3,Consolidado!$D930)),IF(COUNTIFS(Consolidado!$AC$5:AC930,Consolidado!$AC930,Consolidado!$D$5:D930,"*"&amp;R$3&amp;"*")=1,1,0),0))</f>
        <v>0</v>
      </c>
      <c r="S930" s="0" t="n">
        <f aca="false">IF(OR(S$3="",Consolidado!$D930=""),0,IF(ISNUMBER(SEARCH(S$3,Consolidado!$D930)),IF(COUNTIFS(Consolidado!$AC$5:AC930,Consolidado!$AC930,Consolidado!$D$5:D930,"*"&amp;S$3&amp;"*")=1,1,0),0))</f>
        <v>0</v>
      </c>
      <c r="T930" s="0" t="n">
        <f aca="false">IF(OR(T$3="",Consolidado!$D930=""),0,IF(ISNUMBER(SEARCH(T$3,Consolidado!$D930)),IF(COUNTIFS(Consolidado!$AC$5:AC930,Consolidado!$AC930,Consolidado!$D$5:D930,"*"&amp;T$3&amp;"*")=1,1,0),0))</f>
        <v>0</v>
      </c>
      <c r="U930" s="0" t="n">
        <f aca="false">IF(OR(U$3="",Consolidado!$D930=""),0,IF(ISNUMBER(SEARCH(U$3,Consolidado!$D930)),IF(COUNTIFS(Consolidado!$AC$5:AC930,Consolidado!$AC930,Consolidado!$D$5:D930,"*"&amp;U$3&amp;"*")=1,1,0),0))</f>
        <v>0</v>
      </c>
      <c r="V930" s="0" t="n">
        <f aca="false">IF(OR(V$3="",Consolidado!$D930=""),0,IF(ISNUMBER(SEARCH(V$3,Consolidado!$D930)),IF(COUNTIFS(Consolidado!$AC$5:AC930,Consolidado!$AC930,Consolidado!$D$5:D930,"*"&amp;V$3&amp;"*")=1,1,0),0))</f>
        <v>0</v>
      </c>
      <c r="W930" s="0" t="n">
        <f aca="false">IF(OR(W$3="",Consolidado!$D930=""),0,IF(ISNUMBER(SEARCH(W$3,Consolidado!$D930)),IF(COUNTIFS(Consolidado!$AC$5:AC930,Consolidado!$AC930,Consolidado!$D$5:D930,"*"&amp;W$3&amp;"*")=1,1,0),0))</f>
        <v>0</v>
      </c>
      <c r="X930" s="0" t="n">
        <f aca="false">IF(OR(X$3="",Consolidado!$D930=""),0,IF(ISNUMBER(SEARCH(X$3,Consolidado!$D930)),IF(COUNTIFS(Consolidado!$AC$5:AC930,Consolidado!$AC930,Consolidado!$D$5:D930,"*"&amp;X$3&amp;"*")=1,1,0),0))</f>
        <v>0</v>
      </c>
      <c r="Y930" s="0" t="n">
        <f aca="false">IF(OR(Y$3="",Consolidado!$D930=""),0,IF(ISNUMBER(SEARCH(Y$3,Consolidado!$D930)),IF(COUNTIFS(Consolidado!$AC$5:AC930,Consolidado!$AC930,Consolidado!$D$5:D930,"*"&amp;Y$3&amp;"*")=1,1,0),0))</f>
        <v>0</v>
      </c>
      <c r="Z930" s="0" t="n">
        <f aca="false">IF(OR(Z$3="",Consolidado!$D930=""),0,IF(ISNUMBER(SEARCH(Z$3,Consolidado!$D930)),IF(COUNTIFS(Consolidado!$AC$5:AC930,Consolidado!$AC930,Consolidado!$D$5:D930,"*"&amp;Z$3&amp;"*")=1,1,0),0))</f>
        <v>0</v>
      </c>
      <c r="AA930" s="0" t="n">
        <f aca="false">IF(OR(AA$3="",Consolidado!$D930=""),0,IF(ISNUMBER(SEARCH(AA$3,Consolidado!$D930)),IF(COUNTIFS(Consolidado!$AC$5:AC930,Consolidado!$AC930,Consolidado!$D$5:D930,"*"&amp;AA$3&amp;"*")=1,1,0),0))</f>
        <v>0</v>
      </c>
      <c r="AB930" s="0" t="n">
        <f aca="false">IF(OR(AB$3="",Consolidado!$D930=""),0,IF(ISNUMBER(SEARCH(AB$3,Consolidado!$D930)),IF(COUNTIFS(Consolidado!$AC$5:AC930,Consolidado!$AC930,Consolidado!$D$5:D930,"*"&amp;AB$3&amp;"*")=1,1,0),0))</f>
        <v>0</v>
      </c>
      <c r="AC930" s="0" t="n">
        <f aca="false">IF(OR(AC$3="",Consolidado!$D930=""),0,IF(ISNUMBER(SEARCH(AC$3,Consolidado!$D930)),IF(COUNTIFS(Consolidado!$AC$5:AC930,Consolidado!$AC930,Consolidado!$D$5:D930,"*"&amp;AC$3&amp;"*")=1,1,0),0))</f>
        <v>0</v>
      </c>
      <c r="AD930" s="0" t="n">
        <f aca="false">IF(OR(AD$3="",Consolidado!$D930=""),0,IF(ISNUMBER(SEARCH(AD$3,Consolidado!$D930)),IF(COUNTIFS(Consolidado!$AC$5:AC930,Consolidado!$AC930,Consolidado!$D$5:D930,"*"&amp;AD$3&amp;"*")=1,1,0),0))</f>
        <v>0</v>
      </c>
      <c r="AE930" s="0" t="n">
        <f aca="false">IF(OR(AE$3="",Consolidado!$D930=""),0,IF(ISNUMBER(SEARCH(AE$3,Consolidado!$D930)),IF(COUNTIFS(Consolidado!$AC$5:AC930,Consolidado!$AC930,Consolidado!$D$5:D930,"*"&amp;AE$3&amp;"*")=1,1,0),0))</f>
        <v>0</v>
      </c>
      <c r="AF930" s="0" t="n">
        <f aca="false">IF(OR(AF$3="",Consolidado!$D930=""),0,IF(ISNUMBER(SEARCH(AF$3,Consolidado!$D930)),IF(COUNTIFS(Consolidado!$AC$5:AC930,Consolidado!$AC930,Consolidado!$D$5:D930,"*"&amp;AF$3&amp;"*")=1,1,0),0))</f>
        <v>0</v>
      </c>
      <c r="AG930" s="0" t="n">
        <f aca="false">IF(OR(AG$3="",Consolidado!$D930=""),0,IF(ISNUMBER(SEARCH(AG$3,Consolidado!$D930)),IF(COUNTIFS(Consolidado!$AC$5:AC930,Consolidado!$AC930,Consolidado!$D$5:D930,"*"&amp;AG$3&amp;"*")=1,1,0),0))</f>
        <v>0</v>
      </c>
      <c r="AH930" s="0" t="n">
        <f aca="false">IF(OR(AH$3="",Consolidado!$D930=""),0,IF(ISNUMBER(SEARCH(AH$3,Consolidado!$D930)),IF(COUNTIFS(Consolidado!$AC$5:AC930,Consolidado!$AC930,Consolidado!$D$5:D930,"*"&amp;AH$3&amp;"*")=1,1,0),0))</f>
        <v>0</v>
      </c>
      <c r="AI930" s="0" t="n">
        <f aca="false">IF(OR(AI$3="",Consolidado!$D930=""),0,IF(ISNUMBER(SEARCH(AI$3,Consolidado!$D930)),IF(COUNTIFS(Consolidado!$AC$5:AC930,Consolidado!$AC930,Consolidado!$D$5:D930,"*"&amp;AI$3&amp;"*")=1,1,0),0))</f>
        <v>0</v>
      </c>
      <c r="AJ930" s="0" t="n">
        <f aca="false">IF(OR(AJ$3="",Consolidado!$D930=""),0,IF(ISNUMBER(SEARCH(AJ$3,Consolidado!$D930)),IF(COUNTIFS(Consolidado!$AC$5:AC930,Consolidado!$AC930,Consolidado!$D$5:D930,"*"&amp;AJ$3&amp;"*")=1,1,0),0))</f>
        <v>0</v>
      </c>
      <c r="AK930" s="0" t="n">
        <f aca="false">IF(OR(AK$3="",Consolidado!$D930=""),0,IF(ISNUMBER(SEARCH(AK$3,Consolidado!$D930)),IF(COUNTIFS(Consolidado!$AC$5:AC930,Consolidado!$AC930,Consolidado!$D$5:D930,"*"&amp;AK$3&amp;"*")=1,1,0),0))</f>
        <v>0</v>
      </c>
      <c r="AL930" s="0" t="n">
        <f aca="false">IF(OR(AL$3="",Consolidado!$D930=""),0,IF(ISNUMBER(SEARCH(AL$3,Consolidado!$D930)),IF(COUNTIFS(Consolidado!$AC$5:AC930,Consolidado!$AC930,Consolidado!$D$5:D930,"*"&amp;AL$3&amp;"*")=1,1,0),0))</f>
        <v>0</v>
      </c>
      <c r="AM930" s="0" t="n">
        <f aca="false">IF(OR(AM$3="",Consolidado!$D930=""),0,IF(ISNUMBER(SEARCH(AM$3,Consolidado!$D930)),IF(COUNTIFS(Consolidado!$AC$5:AC930,Consolidado!$AC930,Consolidado!$D$5:D930,"*"&amp;AM$3&amp;"*")=1,1,0),0))</f>
        <v>0</v>
      </c>
      <c r="AN930" s="0" t="n">
        <f aca="false">IF(OR(AN$3="",Consolidado!$D930=""),0,IF(ISNUMBER(SEARCH(AN$3,Consolidado!$D930)),IF(COUNTIFS(Consolidado!$AC$5:AC930,Consolidado!$AC930,Consolidado!$D$5:D930,"*"&amp;AN$3&amp;"*")=1,1,0),0))</f>
        <v>0</v>
      </c>
      <c r="AO930" s="0" t="n">
        <f aca="false">IF(OR(AO$3="",Consolidado!$D930=""),0,IF(ISNUMBER(SEARCH(AO$3,Consolidado!$D930)),IF(COUNTIFS(Consolidado!$AC$5:AC930,Consolidado!$AC930,Consolidado!$D$5:D930,"*"&amp;AO$3&amp;"*")=1,1,0),0))</f>
        <v>0</v>
      </c>
    </row>
    <row r="931" customFormat="false" ht="15" hidden="false" customHeight="false" outlineLevel="0" collapsed="false">
      <c r="B931" s="0" t="n">
        <f aca="false">IF(OR(B$3="",Consolidado!$D931=""),0,IF(ISNUMBER(SEARCH(B$3,Consolidado!$D931)),IF(COUNTIFS(Consolidado!$AC$5:AC931,Consolidado!$AC931,Consolidado!$D$5:D931,"*"&amp;B$3&amp;"*")=1,1,0),0))</f>
        <v>0</v>
      </c>
      <c r="C931" s="0" t="n">
        <f aca="false">IF(OR(C$3="",Consolidado!$D931=""),0,IF(ISNUMBER(SEARCH(C$3,Consolidado!$D931)),IF(COUNTIFS(Consolidado!$AC$5:AC931,Consolidado!$AC931,Consolidado!$D$5:D931,"*"&amp;C$3&amp;"*")=1,1,0),0))</f>
        <v>0</v>
      </c>
      <c r="D931" s="0" t="n">
        <f aca="false">IF(OR(D$3="",Consolidado!$D931=""),0,IF(ISNUMBER(SEARCH(D$3,Consolidado!$D931)),IF(COUNTIFS(Consolidado!$AC$5:AC931,Consolidado!$AC931,Consolidado!$D$5:D931,"*"&amp;D$3&amp;"*")=1,1,0),0))</f>
        <v>0</v>
      </c>
      <c r="E931" s="0" t="n">
        <f aca="false">IF(OR(E$3="",Consolidado!$D931=""),0,IF(ISNUMBER(SEARCH(E$3,Consolidado!$D931)),IF(COUNTIFS(Consolidado!$AC$5:AC931,Consolidado!$AC931,Consolidado!$D$5:D931,"*"&amp;E$3&amp;"*")=1,1,0),0))</f>
        <v>0</v>
      </c>
      <c r="F931" s="0" t="n">
        <f aca="false">IF(OR(F$3="",Consolidado!$D931=""),0,IF(ISNUMBER(SEARCH(F$3,Consolidado!$D931)),IF(COUNTIFS(Consolidado!$AC$5:AC931,Consolidado!$AC931,Consolidado!$D$5:D931,"*"&amp;F$3&amp;"*")=1,1,0),0))</f>
        <v>0</v>
      </c>
      <c r="G931" s="0" t="n">
        <f aca="false">IF(OR(G$3="",Consolidado!$D931=""),0,IF(ISNUMBER(SEARCH(G$3,Consolidado!$D931)),IF(COUNTIFS(Consolidado!$AC$5:AC931,Consolidado!$AC931,Consolidado!$D$5:D931,"*"&amp;G$3&amp;"*")=1,1,0),0))</f>
        <v>0</v>
      </c>
      <c r="H931" s="0" t="n">
        <f aca="false">IF(OR(H$3="",Consolidado!$D931=""),0,IF(ISNUMBER(SEARCH(H$3,Consolidado!$D931)),IF(COUNTIFS(Consolidado!$AC$5:AC931,Consolidado!$AC931,Consolidado!$D$5:D931,"*"&amp;H$3&amp;"*")=1,1,0),0))</f>
        <v>0</v>
      </c>
      <c r="I931" s="0" t="n">
        <f aca="false">IF(OR(I$3="",Consolidado!$D931=""),0,IF(ISNUMBER(SEARCH(I$3,Consolidado!$D931)),IF(COUNTIFS(Consolidado!$AC$5:AC931,Consolidado!$AC931,Consolidado!$D$5:D931,"*"&amp;I$3&amp;"*")=1,1,0),0))</f>
        <v>0</v>
      </c>
      <c r="J931" s="0" t="n">
        <f aca="false">IF(OR(J$3="",Consolidado!$D931=""),0,IF(ISNUMBER(SEARCH(J$3,Consolidado!$D931)),IF(COUNTIFS(Consolidado!$AC$5:AC931,Consolidado!$AC931,Consolidado!$D$5:D931,"*"&amp;J$3&amp;"*")=1,1,0),0))</f>
        <v>0</v>
      </c>
      <c r="K931" s="0" t="n">
        <f aca="false">IF(OR(K$3="",Consolidado!$D931=""),0,IF(ISNUMBER(SEARCH(K$3,Consolidado!$D931)),IF(COUNTIFS(Consolidado!$AC$5:AC931,Consolidado!$AC931,Consolidado!$D$5:D931,"*"&amp;K$3&amp;"*")=1,1,0),0))</f>
        <v>0</v>
      </c>
      <c r="L931" s="0" t="n">
        <f aca="false">IF(OR(L$3="",Consolidado!$D931=""),0,IF(ISNUMBER(SEARCH(L$3,Consolidado!$D931)),IF(COUNTIFS(Consolidado!$AC$5:AC931,Consolidado!$AC931,Consolidado!$D$5:D931,"*"&amp;L$3&amp;"*")=1,1,0),0))</f>
        <v>0</v>
      </c>
      <c r="M931" s="0" t="n">
        <f aca="false">IF(OR(M$3="",Consolidado!$D931=""),0,IF(ISNUMBER(SEARCH(M$3,Consolidado!$D931)),IF(COUNTIFS(Consolidado!$AC$5:AC931,Consolidado!$AC931,Consolidado!$D$5:D931,"*"&amp;M$3&amp;"*")=1,1,0),0))</f>
        <v>0</v>
      </c>
      <c r="N931" s="0" t="n">
        <f aca="false">IF(OR(N$3="",Consolidado!$D931=""),0,IF(ISNUMBER(SEARCH(N$3,Consolidado!$D931)),IF(COUNTIFS(Consolidado!$AC$5:AC931,Consolidado!$AC931,Consolidado!$D$5:D931,"*"&amp;N$3&amp;"*")=1,1,0),0))</f>
        <v>0</v>
      </c>
      <c r="O931" s="0" t="n">
        <f aca="false">IF(OR(O$3="",Consolidado!$D931=""),0,IF(ISNUMBER(SEARCH(O$3,Consolidado!$D931)),IF(COUNTIFS(Consolidado!$AC$5:AC931,Consolidado!$AC931,Consolidado!$D$5:D931,"*"&amp;O$3&amp;"*")=1,1,0),0))</f>
        <v>0</v>
      </c>
      <c r="P931" s="0" t="n">
        <f aca="false">IF(OR(P$3="",Consolidado!$D931=""),0,IF(ISNUMBER(SEARCH(P$3,Consolidado!$D931)),IF(COUNTIFS(Consolidado!$AC$5:AC931,Consolidado!$AC931,Consolidado!$D$5:D931,"*"&amp;P$3&amp;"*")=1,1,0),0))</f>
        <v>0</v>
      </c>
      <c r="Q931" s="0" t="n">
        <f aca="false">IF(OR(Q$3="",Consolidado!$D931=""),0,IF(ISNUMBER(SEARCH(Q$3,Consolidado!$D931)),IF(COUNTIFS(Consolidado!$AC$5:AC931,Consolidado!$AC931,Consolidado!$D$5:D931,"*"&amp;Q$3&amp;"*")=1,1,0),0))</f>
        <v>0</v>
      </c>
      <c r="R931" s="0" t="n">
        <f aca="false">IF(OR(R$3="",Consolidado!$D931=""),0,IF(ISNUMBER(SEARCH(R$3,Consolidado!$D931)),IF(COUNTIFS(Consolidado!$AC$5:AC931,Consolidado!$AC931,Consolidado!$D$5:D931,"*"&amp;R$3&amp;"*")=1,1,0),0))</f>
        <v>0</v>
      </c>
      <c r="S931" s="0" t="n">
        <f aca="false">IF(OR(S$3="",Consolidado!$D931=""),0,IF(ISNUMBER(SEARCH(S$3,Consolidado!$D931)),IF(COUNTIFS(Consolidado!$AC$5:AC931,Consolidado!$AC931,Consolidado!$D$5:D931,"*"&amp;S$3&amp;"*")=1,1,0),0))</f>
        <v>0</v>
      </c>
      <c r="T931" s="0" t="n">
        <f aca="false">IF(OR(T$3="",Consolidado!$D931=""),0,IF(ISNUMBER(SEARCH(T$3,Consolidado!$D931)),IF(COUNTIFS(Consolidado!$AC$5:AC931,Consolidado!$AC931,Consolidado!$D$5:D931,"*"&amp;T$3&amp;"*")=1,1,0),0))</f>
        <v>0</v>
      </c>
      <c r="U931" s="0" t="n">
        <f aca="false">IF(OR(U$3="",Consolidado!$D931=""),0,IF(ISNUMBER(SEARCH(U$3,Consolidado!$D931)),IF(COUNTIFS(Consolidado!$AC$5:AC931,Consolidado!$AC931,Consolidado!$D$5:D931,"*"&amp;U$3&amp;"*")=1,1,0),0))</f>
        <v>0</v>
      </c>
      <c r="V931" s="0" t="n">
        <f aca="false">IF(OR(V$3="",Consolidado!$D931=""),0,IF(ISNUMBER(SEARCH(V$3,Consolidado!$D931)),IF(COUNTIFS(Consolidado!$AC$5:AC931,Consolidado!$AC931,Consolidado!$D$5:D931,"*"&amp;V$3&amp;"*")=1,1,0),0))</f>
        <v>0</v>
      </c>
      <c r="W931" s="0" t="n">
        <f aca="false">IF(OR(W$3="",Consolidado!$D931=""),0,IF(ISNUMBER(SEARCH(W$3,Consolidado!$D931)),IF(COUNTIFS(Consolidado!$AC$5:AC931,Consolidado!$AC931,Consolidado!$D$5:D931,"*"&amp;W$3&amp;"*")=1,1,0),0))</f>
        <v>0</v>
      </c>
      <c r="X931" s="0" t="n">
        <f aca="false">IF(OR(X$3="",Consolidado!$D931=""),0,IF(ISNUMBER(SEARCH(X$3,Consolidado!$D931)),IF(COUNTIFS(Consolidado!$AC$5:AC931,Consolidado!$AC931,Consolidado!$D$5:D931,"*"&amp;X$3&amp;"*")=1,1,0),0))</f>
        <v>0</v>
      </c>
      <c r="Y931" s="0" t="n">
        <f aca="false">IF(OR(Y$3="",Consolidado!$D931=""),0,IF(ISNUMBER(SEARCH(Y$3,Consolidado!$D931)),IF(COUNTIFS(Consolidado!$AC$5:AC931,Consolidado!$AC931,Consolidado!$D$5:D931,"*"&amp;Y$3&amp;"*")=1,1,0),0))</f>
        <v>0</v>
      </c>
      <c r="Z931" s="0" t="n">
        <f aca="false">IF(OR(Z$3="",Consolidado!$D931=""),0,IF(ISNUMBER(SEARCH(Z$3,Consolidado!$D931)),IF(COUNTIFS(Consolidado!$AC$5:AC931,Consolidado!$AC931,Consolidado!$D$5:D931,"*"&amp;Z$3&amp;"*")=1,1,0),0))</f>
        <v>0</v>
      </c>
      <c r="AA931" s="0" t="n">
        <f aca="false">IF(OR(AA$3="",Consolidado!$D931=""),0,IF(ISNUMBER(SEARCH(AA$3,Consolidado!$D931)),IF(COUNTIFS(Consolidado!$AC$5:AC931,Consolidado!$AC931,Consolidado!$D$5:D931,"*"&amp;AA$3&amp;"*")=1,1,0),0))</f>
        <v>0</v>
      </c>
      <c r="AB931" s="0" t="n">
        <f aca="false">IF(OR(AB$3="",Consolidado!$D931=""),0,IF(ISNUMBER(SEARCH(AB$3,Consolidado!$D931)),IF(COUNTIFS(Consolidado!$AC$5:AC931,Consolidado!$AC931,Consolidado!$D$5:D931,"*"&amp;AB$3&amp;"*")=1,1,0),0))</f>
        <v>0</v>
      </c>
      <c r="AC931" s="0" t="n">
        <f aca="false">IF(OR(AC$3="",Consolidado!$D931=""),0,IF(ISNUMBER(SEARCH(AC$3,Consolidado!$D931)),IF(COUNTIFS(Consolidado!$AC$5:AC931,Consolidado!$AC931,Consolidado!$D$5:D931,"*"&amp;AC$3&amp;"*")=1,1,0),0))</f>
        <v>0</v>
      </c>
      <c r="AD931" s="0" t="n">
        <f aca="false">IF(OR(AD$3="",Consolidado!$D931=""),0,IF(ISNUMBER(SEARCH(AD$3,Consolidado!$D931)),IF(COUNTIFS(Consolidado!$AC$5:AC931,Consolidado!$AC931,Consolidado!$D$5:D931,"*"&amp;AD$3&amp;"*")=1,1,0),0))</f>
        <v>0</v>
      </c>
      <c r="AE931" s="0" t="n">
        <f aca="false">IF(OR(AE$3="",Consolidado!$D931=""),0,IF(ISNUMBER(SEARCH(AE$3,Consolidado!$D931)),IF(COUNTIFS(Consolidado!$AC$5:AC931,Consolidado!$AC931,Consolidado!$D$5:D931,"*"&amp;AE$3&amp;"*")=1,1,0),0))</f>
        <v>0</v>
      </c>
      <c r="AF931" s="0" t="n">
        <f aca="false">IF(OR(AF$3="",Consolidado!$D931=""),0,IF(ISNUMBER(SEARCH(AF$3,Consolidado!$D931)),IF(COUNTIFS(Consolidado!$AC$5:AC931,Consolidado!$AC931,Consolidado!$D$5:D931,"*"&amp;AF$3&amp;"*")=1,1,0),0))</f>
        <v>0</v>
      </c>
      <c r="AG931" s="0" t="n">
        <f aca="false">IF(OR(AG$3="",Consolidado!$D931=""),0,IF(ISNUMBER(SEARCH(AG$3,Consolidado!$D931)),IF(COUNTIFS(Consolidado!$AC$5:AC931,Consolidado!$AC931,Consolidado!$D$5:D931,"*"&amp;AG$3&amp;"*")=1,1,0),0))</f>
        <v>0</v>
      </c>
      <c r="AH931" s="0" t="n">
        <f aca="false">IF(OR(AH$3="",Consolidado!$D931=""),0,IF(ISNUMBER(SEARCH(AH$3,Consolidado!$D931)),IF(COUNTIFS(Consolidado!$AC$5:AC931,Consolidado!$AC931,Consolidado!$D$5:D931,"*"&amp;AH$3&amp;"*")=1,1,0),0))</f>
        <v>0</v>
      </c>
      <c r="AI931" s="0" t="n">
        <f aca="false">IF(OR(AI$3="",Consolidado!$D931=""),0,IF(ISNUMBER(SEARCH(AI$3,Consolidado!$D931)),IF(COUNTIFS(Consolidado!$AC$5:AC931,Consolidado!$AC931,Consolidado!$D$5:D931,"*"&amp;AI$3&amp;"*")=1,1,0),0))</f>
        <v>0</v>
      </c>
      <c r="AJ931" s="0" t="n">
        <f aca="false">IF(OR(AJ$3="",Consolidado!$D931=""),0,IF(ISNUMBER(SEARCH(AJ$3,Consolidado!$D931)),IF(COUNTIFS(Consolidado!$AC$5:AC931,Consolidado!$AC931,Consolidado!$D$5:D931,"*"&amp;AJ$3&amp;"*")=1,1,0),0))</f>
        <v>0</v>
      </c>
      <c r="AK931" s="0" t="n">
        <f aca="false">IF(OR(AK$3="",Consolidado!$D931=""),0,IF(ISNUMBER(SEARCH(AK$3,Consolidado!$D931)),IF(COUNTIFS(Consolidado!$AC$5:AC931,Consolidado!$AC931,Consolidado!$D$5:D931,"*"&amp;AK$3&amp;"*")=1,1,0),0))</f>
        <v>0</v>
      </c>
      <c r="AL931" s="0" t="n">
        <f aca="false">IF(OR(AL$3="",Consolidado!$D931=""),0,IF(ISNUMBER(SEARCH(AL$3,Consolidado!$D931)),IF(COUNTIFS(Consolidado!$AC$5:AC931,Consolidado!$AC931,Consolidado!$D$5:D931,"*"&amp;AL$3&amp;"*")=1,1,0),0))</f>
        <v>0</v>
      </c>
      <c r="AM931" s="0" t="n">
        <f aca="false">IF(OR(AM$3="",Consolidado!$D931=""),0,IF(ISNUMBER(SEARCH(AM$3,Consolidado!$D931)),IF(COUNTIFS(Consolidado!$AC$5:AC931,Consolidado!$AC931,Consolidado!$D$5:D931,"*"&amp;AM$3&amp;"*")=1,1,0),0))</f>
        <v>0</v>
      </c>
      <c r="AN931" s="0" t="n">
        <f aca="false">IF(OR(AN$3="",Consolidado!$D931=""),0,IF(ISNUMBER(SEARCH(AN$3,Consolidado!$D931)),IF(COUNTIFS(Consolidado!$AC$5:AC931,Consolidado!$AC931,Consolidado!$D$5:D931,"*"&amp;AN$3&amp;"*")=1,1,0),0))</f>
        <v>0</v>
      </c>
      <c r="AO931" s="0" t="n">
        <f aca="false">IF(OR(AO$3="",Consolidado!$D931=""),0,IF(ISNUMBER(SEARCH(AO$3,Consolidado!$D931)),IF(COUNTIFS(Consolidado!$AC$5:AC931,Consolidado!$AC931,Consolidado!$D$5:D931,"*"&amp;AO$3&amp;"*")=1,1,0),0))</f>
        <v>0</v>
      </c>
    </row>
    <row r="932" customFormat="false" ht="15" hidden="false" customHeight="false" outlineLevel="0" collapsed="false">
      <c r="B932" s="0" t="n">
        <f aca="false">IF(OR(B$3="",Consolidado!$D932=""),0,IF(ISNUMBER(SEARCH(B$3,Consolidado!$D932)),IF(COUNTIFS(Consolidado!$AC$5:AC932,Consolidado!$AC932,Consolidado!$D$5:D932,"*"&amp;B$3&amp;"*")=1,1,0),0))</f>
        <v>0</v>
      </c>
      <c r="C932" s="0" t="n">
        <f aca="false">IF(OR(C$3="",Consolidado!$D932=""),0,IF(ISNUMBER(SEARCH(C$3,Consolidado!$D932)),IF(COUNTIFS(Consolidado!$AC$5:AC932,Consolidado!$AC932,Consolidado!$D$5:D932,"*"&amp;C$3&amp;"*")=1,1,0),0))</f>
        <v>0</v>
      </c>
      <c r="D932" s="0" t="n">
        <f aca="false">IF(OR(D$3="",Consolidado!$D932=""),0,IF(ISNUMBER(SEARCH(D$3,Consolidado!$D932)),IF(COUNTIFS(Consolidado!$AC$5:AC932,Consolidado!$AC932,Consolidado!$D$5:D932,"*"&amp;D$3&amp;"*")=1,1,0),0))</f>
        <v>0</v>
      </c>
      <c r="E932" s="0" t="n">
        <f aca="false">IF(OR(E$3="",Consolidado!$D932=""),0,IF(ISNUMBER(SEARCH(E$3,Consolidado!$D932)),IF(COUNTIFS(Consolidado!$AC$5:AC932,Consolidado!$AC932,Consolidado!$D$5:D932,"*"&amp;E$3&amp;"*")=1,1,0),0))</f>
        <v>0</v>
      </c>
      <c r="F932" s="0" t="n">
        <f aca="false">IF(OR(F$3="",Consolidado!$D932=""),0,IF(ISNUMBER(SEARCH(F$3,Consolidado!$D932)),IF(COUNTIFS(Consolidado!$AC$5:AC932,Consolidado!$AC932,Consolidado!$D$5:D932,"*"&amp;F$3&amp;"*")=1,1,0),0))</f>
        <v>0</v>
      </c>
      <c r="G932" s="0" t="n">
        <f aca="false">IF(OR(G$3="",Consolidado!$D932=""),0,IF(ISNUMBER(SEARCH(G$3,Consolidado!$D932)),IF(COUNTIFS(Consolidado!$AC$5:AC932,Consolidado!$AC932,Consolidado!$D$5:D932,"*"&amp;G$3&amp;"*")=1,1,0),0))</f>
        <v>0</v>
      </c>
      <c r="H932" s="0" t="n">
        <f aca="false">IF(OR(H$3="",Consolidado!$D932=""),0,IF(ISNUMBER(SEARCH(H$3,Consolidado!$D932)),IF(COUNTIFS(Consolidado!$AC$5:AC932,Consolidado!$AC932,Consolidado!$D$5:D932,"*"&amp;H$3&amp;"*")=1,1,0),0))</f>
        <v>0</v>
      </c>
      <c r="I932" s="0" t="n">
        <f aca="false">IF(OR(I$3="",Consolidado!$D932=""),0,IF(ISNUMBER(SEARCH(I$3,Consolidado!$D932)),IF(COUNTIFS(Consolidado!$AC$5:AC932,Consolidado!$AC932,Consolidado!$D$5:D932,"*"&amp;I$3&amp;"*")=1,1,0),0))</f>
        <v>0</v>
      </c>
      <c r="J932" s="0" t="n">
        <f aca="false">IF(OR(J$3="",Consolidado!$D932=""),0,IF(ISNUMBER(SEARCH(J$3,Consolidado!$D932)),IF(COUNTIFS(Consolidado!$AC$5:AC932,Consolidado!$AC932,Consolidado!$D$5:D932,"*"&amp;J$3&amp;"*")=1,1,0),0))</f>
        <v>0</v>
      </c>
      <c r="K932" s="0" t="n">
        <f aca="false">IF(OR(K$3="",Consolidado!$D932=""),0,IF(ISNUMBER(SEARCH(K$3,Consolidado!$D932)),IF(COUNTIFS(Consolidado!$AC$5:AC932,Consolidado!$AC932,Consolidado!$D$5:D932,"*"&amp;K$3&amp;"*")=1,1,0),0))</f>
        <v>0</v>
      </c>
      <c r="L932" s="0" t="n">
        <f aca="false">IF(OR(L$3="",Consolidado!$D932=""),0,IF(ISNUMBER(SEARCH(L$3,Consolidado!$D932)),IF(COUNTIFS(Consolidado!$AC$5:AC932,Consolidado!$AC932,Consolidado!$D$5:D932,"*"&amp;L$3&amp;"*")=1,1,0),0))</f>
        <v>0</v>
      </c>
      <c r="M932" s="0" t="n">
        <f aca="false">IF(OR(M$3="",Consolidado!$D932=""),0,IF(ISNUMBER(SEARCH(M$3,Consolidado!$D932)),IF(COUNTIFS(Consolidado!$AC$5:AC932,Consolidado!$AC932,Consolidado!$D$5:D932,"*"&amp;M$3&amp;"*")=1,1,0),0))</f>
        <v>0</v>
      </c>
      <c r="N932" s="0" t="n">
        <f aca="false">IF(OR(N$3="",Consolidado!$D932=""),0,IF(ISNUMBER(SEARCH(N$3,Consolidado!$D932)),IF(COUNTIFS(Consolidado!$AC$5:AC932,Consolidado!$AC932,Consolidado!$D$5:D932,"*"&amp;N$3&amp;"*")=1,1,0),0))</f>
        <v>0</v>
      </c>
      <c r="O932" s="0" t="n">
        <f aca="false">IF(OR(O$3="",Consolidado!$D932=""),0,IF(ISNUMBER(SEARCH(O$3,Consolidado!$D932)),IF(COUNTIFS(Consolidado!$AC$5:AC932,Consolidado!$AC932,Consolidado!$D$5:D932,"*"&amp;O$3&amp;"*")=1,1,0),0))</f>
        <v>0</v>
      </c>
      <c r="P932" s="0" t="n">
        <f aca="false">IF(OR(P$3="",Consolidado!$D932=""),0,IF(ISNUMBER(SEARCH(P$3,Consolidado!$D932)),IF(COUNTIFS(Consolidado!$AC$5:AC932,Consolidado!$AC932,Consolidado!$D$5:D932,"*"&amp;P$3&amp;"*")=1,1,0),0))</f>
        <v>0</v>
      </c>
      <c r="Q932" s="0" t="n">
        <f aca="false">IF(OR(Q$3="",Consolidado!$D932=""),0,IF(ISNUMBER(SEARCH(Q$3,Consolidado!$D932)),IF(COUNTIFS(Consolidado!$AC$5:AC932,Consolidado!$AC932,Consolidado!$D$5:D932,"*"&amp;Q$3&amp;"*")=1,1,0),0))</f>
        <v>0</v>
      </c>
      <c r="R932" s="0" t="n">
        <f aca="false">IF(OR(R$3="",Consolidado!$D932=""),0,IF(ISNUMBER(SEARCH(R$3,Consolidado!$D932)),IF(COUNTIFS(Consolidado!$AC$5:AC932,Consolidado!$AC932,Consolidado!$D$5:D932,"*"&amp;R$3&amp;"*")=1,1,0),0))</f>
        <v>0</v>
      </c>
      <c r="S932" s="0" t="n">
        <f aca="false">IF(OR(S$3="",Consolidado!$D932=""),0,IF(ISNUMBER(SEARCH(S$3,Consolidado!$D932)),IF(COUNTIFS(Consolidado!$AC$5:AC932,Consolidado!$AC932,Consolidado!$D$5:D932,"*"&amp;S$3&amp;"*")=1,1,0),0))</f>
        <v>0</v>
      </c>
      <c r="T932" s="0" t="n">
        <f aca="false">IF(OR(T$3="",Consolidado!$D932=""),0,IF(ISNUMBER(SEARCH(T$3,Consolidado!$D932)),IF(COUNTIFS(Consolidado!$AC$5:AC932,Consolidado!$AC932,Consolidado!$D$5:D932,"*"&amp;T$3&amp;"*")=1,1,0),0))</f>
        <v>0</v>
      </c>
      <c r="U932" s="0" t="n">
        <f aca="false">IF(OR(U$3="",Consolidado!$D932=""),0,IF(ISNUMBER(SEARCH(U$3,Consolidado!$D932)),IF(COUNTIFS(Consolidado!$AC$5:AC932,Consolidado!$AC932,Consolidado!$D$5:D932,"*"&amp;U$3&amp;"*")=1,1,0),0))</f>
        <v>0</v>
      </c>
      <c r="V932" s="0" t="n">
        <f aca="false">IF(OR(V$3="",Consolidado!$D932=""),0,IF(ISNUMBER(SEARCH(V$3,Consolidado!$D932)),IF(COUNTIFS(Consolidado!$AC$5:AC932,Consolidado!$AC932,Consolidado!$D$5:D932,"*"&amp;V$3&amp;"*")=1,1,0),0))</f>
        <v>0</v>
      </c>
      <c r="W932" s="0" t="n">
        <f aca="false">IF(OR(W$3="",Consolidado!$D932=""),0,IF(ISNUMBER(SEARCH(W$3,Consolidado!$D932)),IF(COUNTIFS(Consolidado!$AC$5:AC932,Consolidado!$AC932,Consolidado!$D$5:D932,"*"&amp;W$3&amp;"*")=1,1,0),0))</f>
        <v>0</v>
      </c>
      <c r="X932" s="0" t="n">
        <f aca="false">IF(OR(X$3="",Consolidado!$D932=""),0,IF(ISNUMBER(SEARCH(X$3,Consolidado!$D932)),IF(COUNTIFS(Consolidado!$AC$5:AC932,Consolidado!$AC932,Consolidado!$D$5:D932,"*"&amp;X$3&amp;"*")=1,1,0),0))</f>
        <v>0</v>
      </c>
      <c r="Y932" s="0" t="n">
        <f aca="false">IF(OR(Y$3="",Consolidado!$D932=""),0,IF(ISNUMBER(SEARCH(Y$3,Consolidado!$D932)),IF(COUNTIFS(Consolidado!$AC$5:AC932,Consolidado!$AC932,Consolidado!$D$5:D932,"*"&amp;Y$3&amp;"*")=1,1,0),0))</f>
        <v>0</v>
      </c>
      <c r="Z932" s="0" t="n">
        <f aca="false">IF(OR(Z$3="",Consolidado!$D932=""),0,IF(ISNUMBER(SEARCH(Z$3,Consolidado!$D932)),IF(COUNTIFS(Consolidado!$AC$5:AC932,Consolidado!$AC932,Consolidado!$D$5:D932,"*"&amp;Z$3&amp;"*")=1,1,0),0))</f>
        <v>0</v>
      </c>
      <c r="AA932" s="0" t="n">
        <f aca="false">IF(OR(AA$3="",Consolidado!$D932=""),0,IF(ISNUMBER(SEARCH(AA$3,Consolidado!$D932)),IF(COUNTIFS(Consolidado!$AC$5:AC932,Consolidado!$AC932,Consolidado!$D$5:D932,"*"&amp;AA$3&amp;"*")=1,1,0),0))</f>
        <v>0</v>
      </c>
      <c r="AB932" s="0" t="n">
        <f aca="false">IF(OR(AB$3="",Consolidado!$D932=""),0,IF(ISNUMBER(SEARCH(AB$3,Consolidado!$D932)),IF(COUNTIFS(Consolidado!$AC$5:AC932,Consolidado!$AC932,Consolidado!$D$5:D932,"*"&amp;AB$3&amp;"*")=1,1,0),0))</f>
        <v>0</v>
      </c>
      <c r="AC932" s="0" t="n">
        <f aca="false">IF(OR(AC$3="",Consolidado!$D932=""),0,IF(ISNUMBER(SEARCH(AC$3,Consolidado!$D932)),IF(COUNTIFS(Consolidado!$AC$5:AC932,Consolidado!$AC932,Consolidado!$D$5:D932,"*"&amp;AC$3&amp;"*")=1,1,0),0))</f>
        <v>0</v>
      </c>
      <c r="AD932" s="0" t="n">
        <f aca="false">IF(OR(AD$3="",Consolidado!$D932=""),0,IF(ISNUMBER(SEARCH(AD$3,Consolidado!$D932)),IF(COUNTIFS(Consolidado!$AC$5:AC932,Consolidado!$AC932,Consolidado!$D$5:D932,"*"&amp;AD$3&amp;"*")=1,1,0),0))</f>
        <v>0</v>
      </c>
      <c r="AE932" s="0" t="n">
        <f aca="false">IF(OR(AE$3="",Consolidado!$D932=""),0,IF(ISNUMBER(SEARCH(AE$3,Consolidado!$D932)),IF(COUNTIFS(Consolidado!$AC$5:AC932,Consolidado!$AC932,Consolidado!$D$5:D932,"*"&amp;AE$3&amp;"*")=1,1,0),0))</f>
        <v>0</v>
      </c>
      <c r="AF932" s="0" t="n">
        <f aca="false">IF(OR(AF$3="",Consolidado!$D932=""),0,IF(ISNUMBER(SEARCH(AF$3,Consolidado!$D932)),IF(COUNTIFS(Consolidado!$AC$5:AC932,Consolidado!$AC932,Consolidado!$D$5:D932,"*"&amp;AF$3&amp;"*")=1,1,0),0))</f>
        <v>0</v>
      </c>
      <c r="AG932" s="0" t="n">
        <f aca="false">IF(OR(AG$3="",Consolidado!$D932=""),0,IF(ISNUMBER(SEARCH(AG$3,Consolidado!$D932)),IF(COUNTIFS(Consolidado!$AC$5:AC932,Consolidado!$AC932,Consolidado!$D$5:D932,"*"&amp;AG$3&amp;"*")=1,1,0),0))</f>
        <v>0</v>
      </c>
      <c r="AH932" s="0" t="n">
        <f aca="false">IF(OR(AH$3="",Consolidado!$D932=""),0,IF(ISNUMBER(SEARCH(AH$3,Consolidado!$D932)),IF(COUNTIFS(Consolidado!$AC$5:AC932,Consolidado!$AC932,Consolidado!$D$5:D932,"*"&amp;AH$3&amp;"*")=1,1,0),0))</f>
        <v>0</v>
      </c>
      <c r="AI932" s="0" t="n">
        <f aca="false">IF(OR(AI$3="",Consolidado!$D932=""),0,IF(ISNUMBER(SEARCH(AI$3,Consolidado!$D932)),IF(COUNTIFS(Consolidado!$AC$5:AC932,Consolidado!$AC932,Consolidado!$D$5:D932,"*"&amp;AI$3&amp;"*")=1,1,0),0))</f>
        <v>0</v>
      </c>
      <c r="AJ932" s="0" t="n">
        <f aca="false">IF(OR(AJ$3="",Consolidado!$D932=""),0,IF(ISNUMBER(SEARCH(AJ$3,Consolidado!$D932)),IF(COUNTIFS(Consolidado!$AC$5:AC932,Consolidado!$AC932,Consolidado!$D$5:D932,"*"&amp;AJ$3&amp;"*")=1,1,0),0))</f>
        <v>0</v>
      </c>
      <c r="AK932" s="0" t="n">
        <f aca="false">IF(OR(AK$3="",Consolidado!$D932=""),0,IF(ISNUMBER(SEARCH(AK$3,Consolidado!$D932)),IF(COUNTIFS(Consolidado!$AC$5:AC932,Consolidado!$AC932,Consolidado!$D$5:D932,"*"&amp;AK$3&amp;"*")=1,1,0),0))</f>
        <v>0</v>
      </c>
      <c r="AL932" s="0" t="n">
        <f aca="false">IF(OR(AL$3="",Consolidado!$D932=""),0,IF(ISNUMBER(SEARCH(AL$3,Consolidado!$D932)),IF(COUNTIFS(Consolidado!$AC$5:AC932,Consolidado!$AC932,Consolidado!$D$5:D932,"*"&amp;AL$3&amp;"*")=1,1,0),0))</f>
        <v>0</v>
      </c>
      <c r="AM932" s="0" t="n">
        <f aca="false">IF(OR(AM$3="",Consolidado!$D932=""),0,IF(ISNUMBER(SEARCH(AM$3,Consolidado!$D932)),IF(COUNTIFS(Consolidado!$AC$5:AC932,Consolidado!$AC932,Consolidado!$D$5:D932,"*"&amp;AM$3&amp;"*")=1,1,0),0))</f>
        <v>0</v>
      </c>
      <c r="AN932" s="0" t="n">
        <f aca="false">IF(OR(AN$3="",Consolidado!$D932=""),0,IF(ISNUMBER(SEARCH(AN$3,Consolidado!$D932)),IF(COUNTIFS(Consolidado!$AC$5:AC932,Consolidado!$AC932,Consolidado!$D$5:D932,"*"&amp;AN$3&amp;"*")=1,1,0),0))</f>
        <v>0</v>
      </c>
      <c r="AO932" s="0" t="n">
        <f aca="false">IF(OR(AO$3="",Consolidado!$D932=""),0,IF(ISNUMBER(SEARCH(AO$3,Consolidado!$D932)),IF(COUNTIFS(Consolidado!$AC$5:AC932,Consolidado!$AC932,Consolidado!$D$5:D932,"*"&amp;AO$3&amp;"*")=1,1,0),0))</f>
        <v>0</v>
      </c>
    </row>
    <row r="933" customFormat="false" ht="15" hidden="false" customHeight="false" outlineLevel="0" collapsed="false">
      <c r="B933" s="0" t="n">
        <f aca="false">IF(OR(B$3="",Consolidado!$D933=""),0,IF(ISNUMBER(SEARCH(B$3,Consolidado!$D933)),IF(COUNTIFS(Consolidado!$AC$5:AC933,Consolidado!$AC933,Consolidado!$D$5:D933,"*"&amp;B$3&amp;"*")=1,1,0),0))</f>
        <v>0</v>
      </c>
      <c r="C933" s="0" t="n">
        <f aca="false">IF(OR(C$3="",Consolidado!$D933=""),0,IF(ISNUMBER(SEARCH(C$3,Consolidado!$D933)),IF(COUNTIFS(Consolidado!$AC$5:AC933,Consolidado!$AC933,Consolidado!$D$5:D933,"*"&amp;C$3&amp;"*")=1,1,0),0))</f>
        <v>0</v>
      </c>
      <c r="D933" s="0" t="n">
        <f aca="false">IF(OR(D$3="",Consolidado!$D933=""),0,IF(ISNUMBER(SEARCH(D$3,Consolidado!$D933)),IF(COUNTIFS(Consolidado!$AC$5:AC933,Consolidado!$AC933,Consolidado!$D$5:D933,"*"&amp;D$3&amp;"*")=1,1,0),0))</f>
        <v>0</v>
      </c>
      <c r="E933" s="0" t="n">
        <f aca="false">IF(OR(E$3="",Consolidado!$D933=""),0,IF(ISNUMBER(SEARCH(E$3,Consolidado!$D933)),IF(COUNTIFS(Consolidado!$AC$5:AC933,Consolidado!$AC933,Consolidado!$D$5:D933,"*"&amp;E$3&amp;"*")=1,1,0),0))</f>
        <v>0</v>
      </c>
      <c r="F933" s="0" t="n">
        <f aca="false">IF(OR(F$3="",Consolidado!$D933=""),0,IF(ISNUMBER(SEARCH(F$3,Consolidado!$D933)),IF(COUNTIFS(Consolidado!$AC$5:AC933,Consolidado!$AC933,Consolidado!$D$5:D933,"*"&amp;F$3&amp;"*")=1,1,0),0))</f>
        <v>0</v>
      </c>
      <c r="G933" s="0" t="n">
        <f aca="false">IF(OR(G$3="",Consolidado!$D933=""),0,IF(ISNUMBER(SEARCH(G$3,Consolidado!$D933)),IF(COUNTIFS(Consolidado!$AC$5:AC933,Consolidado!$AC933,Consolidado!$D$5:D933,"*"&amp;G$3&amp;"*")=1,1,0),0))</f>
        <v>0</v>
      </c>
      <c r="H933" s="0" t="n">
        <f aca="false">IF(OR(H$3="",Consolidado!$D933=""),0,IF(ISNUMBER(SEARCH(H$3,Consolidado!$D933)),IF(COUNTIFS(Consolidado!$AC$5:AC933,Consolidado!$AC933,Consolidado!$D$5:D933,"*"&amp;H$3&amp;"*")=1,1,0),0))</f>
        <v>0</v>
      </c>
      <c r="I933" s="0" t="n">
        <f aca="false">IF(OR(I$3="",Consolidado!$D933=""),0,IF(ISNUMBER(SEARCH(I$3,Consolidado!$D933)),IF(COUNTIFS(Consolidado!$AC$5:AC933,Consolidado!$AC933,Consolidado!$D$5:D933,"*"&amp;I$3&amp;"*")=1,1,0),0))</f>
        <v>0</v>
      </c>
      <c r="J933" s="0" t="n">
        <f aca="false">IF(OR(J$3="",Consolidado!$D933=""),0,IF(ISNUMBER(SEARCH(J$3,Consolidado!$D933)),IF(COUNTIFS(Consolidado!$AC$5:AC933,Consolidado!$AC933,Consolidado!$D$5:D933,"*"&amp;J$3&amp;"*")=1,1,0),0))</f>
        <v>0</v>
      </c>
      <c r="K933" s="0" t="n">
        <f aca="false">IF(OR(K$3="",Consolidado!$D933=""),0,IF(ISNUMBER(SEARCH(K$3,Consolidado!$D933)),IF(COUNTIFS(Consolidado!$AC$5:AC933,Consolidado!$AC933,Consolidado!$D$5:D933,"*"&amp;K$3&amp;"*")=1,1,0),0))</f>
        <v>0</v>
      </c>
      <c r="L933" s="0" t="n">
        <f aca="false">IF(OR(L$3="",Consolidado!$D933=""),0,IF(ISNUMBER(SEARCH(L$3,Consolidado!$D933)),IF(COUNTIFS(Consolidado!$AC$5:AC933,Consolidado!$AC933,Consolidado!$D$5:D933,"*"&amp;L$3&amp;"*")=1,1,0),0))</f>
        <v>0</v>
      </c>
      <c r="M933" s="0" t="n">
        <f aca="false">IF(OR(M$3="",Consolidado!$D933=""),0,IF(ISNUMBER(SEARCH(M$3,Consolidado!$D933)),IF(COUNTIFS(Consolidado!$AC$5:AC933,Consolidado!$AC933,Consolidado!$D$5:D933,"*"&amp;M$3&amp;"*")=1,1,0),0))</f>
        <v>0</v>
      </c>
      <c r="N933" s="0" t="n">
        <f aca="false">IF(OR(N$3="",Consolidado!$D933=""),0,IF(ISNUMBER(SEARCH(N$3,Consolidado!$D933)),IF(COUNTIFS(Consolidado!$AC$5:AC933,Consolidado!$AC933,Consolidado!$D$5:D933,"*"&amp;N$3&amp;"*")=1,1,0),0))</f>
        <v>0</v>
      </c>
      <c r="O933" s="0" t="n">
        <f aca="false">IF(OR(O$3="",Consolidado!$D933=""),0,IF(ISNUMBER(SEARCH(O$3,Consolidado!$D933)),IF(COUNTIFS(Consolidado!$AC$5:AC933,Consolidado!$AC933,Consolidado!$D$5:D933,"*"&amp;O$3&amp;"*")=1,1,0),0))</f>
        <v>0</v>
      </c>
      <c r="P933" s="0" t="n">
        <f aca="false">IF(OR(P$3="",Consolidado!$D933=""),0,IF(ISNUMBER(SEARCH(P$3,Consolidado!$D933)),IF(COUNTIFS(Consolidado!$AC$5:AC933,Consolidado!$AC933,Consolidado!$D$5:D933,"*"&amp;P$3&amp;"*")=1,1,0),0))</f>
        <v>0</v>
      </c>
      <c r="Q933" s="0" t="n">
        <f aca="false">IF(OR(Q$3="",Consolidado!$D933=""),0,IF(ISNUMBER(SEARCH(Q$3,Consolidado!$D933)),IF(COUNTIFS(Consolidado!$AC$5:AC933,Consolidado!$AC933,Consolidado!$D$5:D933,"*"&amp;Q$3&amp;"*")=1,1,0),0))</f>
        <v>0</v>
      </c>
      <c r="R933" s="0" t="n">
        <f aca="false">IF(OR(R$3="",Consolidado!$D933=""),0,IF(ISNUMBER(SEARCH(R$3,Consolidado!$D933)),IF(COUNTIFS(Consolidado!$AC$5:AC933,Consolidado!$AC933,Consolidado!$D$5:D933,"*"&amp;R$3&amp;"*")=1,1,0),0))</f>
        <v>0</v>
      </c>
      <c r="S933" s="0" t="n">
        <f aca="false">IF(OR(S$3="",Consolidado!$D933=""),0,IF(ISNUMBER(SEARCH(S$3,Consolidado!$D933)),IF(COUNTIFS(Consolidado!$AC$5:AC933,Consolidado!$AC933,Consolidado!$D$5:D933,"*"&amp;S$3&amp;"*")=1,1,0),0))</f>
        <v>0</v>
      </c>
      <c r="T933" s="0" t="n">
        <f aca="false">IF(OR(T$3="",Consolidado!$D933=""),0,IF(ISNUMBER(SEARCH(T$3,Consolidado!$D933)),IF(COUNTIFS(Consolidado!$AC$5:AC933,Consolidado!$AC933,Consolidado!$D$5:D933,"*"&amp;T$3&amp;"*")=1,1,0),0))</f>
        <v>0</v>
      </c>
      <c r="U933" s="0" t="n">
        <f aca="false">IF(OR(U$3="",Consolidado!$D933=""),0,IF(ISNUMBER(SEARCH(U$3,Consolidado!$D933)),IF(COUNTIFS(Consolidado!$AC$5:AC933,Consolidado!$AC933,Consolidado!$D$5:D933,"*"&amp;U$3&amp;"*")=1,1,0),0))</f>
        <v>0</v>
      </c>
      <c r="V933" s="0" t="n">
        <f aca="false">IF(OR(V$3="",Consolidado!$D933=""),0,IF(ISNUMBER(SEARCH(V$3,Consolidado!$D933)),IF(COUNTIFS(Consolidado!$AC$5:AC933,Consolidado!$AC933,Consolidado!$D$5:D933,"*"&amp;V$3&amp;"*")=1,1,0),0))</f>
        <v>0</v>
      </c>
      <c r="W933" s="0" t="n">
        <f aca="false">IF(OR(W$3="",Consolidado!$D933=""),0,IF(ISNUMBER(SEARCH(W$3,Consolidado!$D933)),IF(COUNTIFS(Consolidado!$AC$5:AC933,Consolidado!$AC933,Consolidado!$D$5:D933,"*"&amp;W$3&amp;"*")=1,1,0),0))</f>
        <v>0</v>
      </c>
      <c r="X933" s="0" t="n">
        <f aca="false">IF(OR(X$3="",Consolidado!$D933=""),0,IF(ISNUMBER(SEARCH(X$3,Consolidado!$D933)),IF(COUNTIFS(Consolidado!$AC$5:AC933,Consolidado!$AC933,Consolidado!$D$5:D933,"*"&amp;X$3&amp;"*")=1,1,0),0))</f>
        <v>0</v>
      </c>
      <c r="Y933" s="0" t="n">
        <f aca="false">IF(OR(Y$3="",Consolidado!$D933=""),0,IF(ISNUMBER(SEARCH(Y$3,Consolidado!$D933)),IF(COUNTIFS(Consolidado!$AC$5:AC933,Consolidado!$AC933,Consolidado!$D$5:D933,"*"&amp;Y$3&amp;"*")=1,1,0),0))</f>
        <v>0</v>
      </c>
      <c r="Z933" s="0" t="n">
        <f aca="false">IF(OR(Z$3="",Consolidado!$D933=""),0,IF(ISNUMBER(SEARCH(Z$3,Consolidado!$D933)),IF(COUNTIFS(Consolidado!$AC$5:AC933,Consolidado!$AC933,Consolidado!$D$5:D933,"*"&amp;Z$3&amp;"*")=1,1,0),0))</f>
        <v>0</v>
      </c>
      <c r="AA933" s="0" t="n">
        <f aca="false">IF(OR(AA$3="",Consolidado!$D933=""),0,IF(ISNUMBER(SEARCH(AA$3,Consolidado!$D933)),IF(COUNTIFS(Consolidado!$AC$5:AC933,Consolidado!$AC933,Consolidado!$D$5:D933,"*"&amp;AA$3&amp;"*")=1,1,0),0))</f>
        <v>0</v>
      </c>
      <c r="AB933" s="0" t="n">
        <f aca="false">IF(OR(AB$3="",Consolidado!$D933=""),0,IF(ISNUMBER(SEARCH(AB$3,Consolidado!$D933)),IF(COUNTIFS(Consolidado!$AC$5:AC933,Consolidado!$AC933,Consolidado!$D$5:D933,"*"&amp;AB$3&amp;"*")=1,1,0),0))</f>
        <v>0</v>
      </c>
      <c r="AC933" s="0" t="n">
        <f aca="false">IF(OR(AC$3="",Consolidado!$D933=""),0,IF(ISNUMBER(SEARCH(AC$3,Consolidado!$D933)),IF(COUNTIFS(Consolidado!$AC$5:AC933,Consolidado!$AC933,Consolidado!$D$5:D933,"*"&amp;AC$3&amp;"*")=1,1,0),0))</f>
        <v>0</v>
      </c>
      <c r="AD933" s="0" t="n">
        <f aca="false">IF(OR(AD$3="",Consolidado!$D933=""),0,IF(ISNUMBER(SEARCH(AD$3,Consolidado!$D933)),IF(COUNTIFS(Consolidado!$AC$5:AC933,Consolidado!$AC933,Consolidado!$D$5:D933,"*"&amp;AD$3&amp;"*")=1,1,0),0))</f>
        <v>0</v>
      </c>
      <c r="AE933" s="0" t="n">
        <f aca="false">IF(OR(AE$3="",Consolidado!$D933=""),0,IF(ISNUMBER(SEARCH(AE$3,Consolidado!$D933)),IF(COUNTIFS(Consolidado!$AC$5:AC933,Consolidado!$AC933,Consolidado!$D$5:D933,"*"&amp;AE$3&amp;"*")=1,1,0),0))</f>
        <v>0</v>
      </c>
      <c r="AF933" s="0" t="n">
        <f aca="false">IF(OR(AF$3="",Consolidado!$D933=""),0,IF(ISNUMBER(SEARCH(AF$3,Consolidado!$D933)),IF(COUNTIFS(Consolidado!$AC$5:AC933,Consolidado!$AC933,Consolidado!$D$5:D933,"*"&amp;AF$3&amp;"*")=1,1,0),0))</f>
        <v>0</v>
      </c>
      <c r="AG933" s="0" t="n">
        <f aca="false">IF(OR(AG$3="",Consolidado!$D933=""),0,IF(ISNUMBER(SEARCH(AG$3,Consolidado!$D933)),IF(COUNTIFS(Consolidado!$AC$5:AC933,Consolidado!$AC933,Consolidado!$D$5:D933,"*"&amp;AG$3&amp;"*")=1,1,0),0))</f>
        <v>0</v>
      </c>
      <c r="AH933" s="0" t="n">
        <f aca="false">IF(OR(AH$3="",Consolidado!$D933=""),0,IF(ISNUMBER(SEARCH(AH$3,Consolidado!$D933)),IF(COUNTIFS(Consolidado!$AC$5:AC933,Consolidado!$AC933,Consolidado!$D$5:D933,"*"&amp;AH$3&amp;"*")=1,1,0),0))</f>
        <v>0</v>
      </c>
      <c r="AI933" s="0" t="n">
        <f aca="false">IF(OR(AI$3="",Consolidado!$D933=""),0,IF(ISNUMBER(SEARCH(AI$3,Consolidado!$D933)),IF(COUNTIFS(Consolidado!$AC$5:AC933,Consolidado!$AC933,Consolidado!$D$5:D933,"*"&amp;AI$3&amp;"*")=1,1,0),0))</f>
        <v>0</v>
      </c>
      <c r="AJ933" s="0" t="n">
        <f aca="false">IF(OR(AJ$3="",Consolidado!$D933=""),0,IF(ISNUMBER(SEARCH(AJ$3,Consolidado!$D933)),IF(COUNTIFS(Consolidado!$AC$5:AC933,Consolidado!$AC933,Consolidado!$D$5:D933,"*"&amp;AJ$3&amp;"*")=1,1,0),0))</f>
        <v>0</v>
      </c>
      <c r="AK933" s="0" t="n">
        <f aca="false">IF(OR(AK$3="",Consolidado!$D933=""),0,IF(ISNUMBER(SEARCH(AK$3,Consolidado!$D933)),IF(COUNTIFS(Consolidado!$AC$5:AC933,Consolidado!$AC933,Consolidado!$D$5:D933,"*"&amp;AK$3&amp;"*")=1,1,0),0))</f>
        <v>0</v>
      </c>
      <c r="AL933" s="0" t="n">
        <f aca="false">IF(OR(AL$3="",Consolidado!$D933=""),0,IF(ISNUMBER(SEARCH(AL$3,Consolidado!$D933)),IF(COUNTIFS(Consolidado!$AC$5:AC933,Consolidado!$AC933,Consolidado!$D$5:D933,"*"&amp;AL$3&amp;"*")=1,1,0),0))</f>
        <v>0</v>
      </c>
      <c r="AM933" s="0" t="n">
        <f aca="false">IF(OR(AM$3="",Consolidado!$D933=""),0,IF(ISNUMBER(SEARCH(AM$3,Consolidado!$D933)),IF(COUNTIFS(Consolidado!$AC$5:AC933,Consolidado!$AC933,Consolidado!$D$5:D933,"*"&amp;AM$3&amp;"*")=1,1,0),0))</f>
        <v>0</v>
      </c>
      <c r="AN933" s="0" t="n">
        <f aca="false">IF(OR(AN$3="",Consolidado!$D933=""),0,IF(ISNUMBER(SEARCH(AN$3,Consolidado!$D933)),IF(COUNTIFS(Consolidado!$AC$5:AC933,Consolidado!$AC933,Consolidado!$D$5:D933,"*"&amp;AN$3&amp;"*")=1,1,0),0))</f>
        <v>0</v>
      </c>
      <c r="AO933" s="0" t="n">
        <f aca="false">IF(OR(AO$3="",Consolidado!$D933=""),0,IF(ISNUMBER(SEARCH(AO$3,Consolidado!$D933)),IF(COUNTIFS(Consolidado!$AC$5:AC933,Consolidado!$AC933,Consolidado!$D$5:D933,"*"&amp;AO$3&amp;"*")=1,1,0),0))</f>
        <v>0</v>
      </c>
    </row>
    <row r="934" customFormat="false" ht="15" hidden="false" customHeight="false" outlineLevel="0" collapsed="false">
      <c r="B934" s="0" t="n">
        <f aca="false">IF(OR(B$3="",Consolidado!$D934=""),0,IF(ISNUMBER(SEARCH(B$3,Consolidado!$D934)),IF(COUNTIFS(Consolidado!$AC$5:AC934,Consolidado!$AC934,Consolidado!$D$5:D934,"*"&amp;B$3&amp;"*")=1,1,0),0))</f>
        <v>0</v>
      </c>
      <c r="C934" s="0" t="n">
        <f aca="false">IF(OR(C$3="",Consolidado!$D934=""),0,IF(ISNUMBER(SEARCH(C$3,Consolidado!$D934)),IF(COUNTIFS(Consolidado!$AC$5:AC934,Consolidado!$AC934,Consolidado!$D$5:D934,"*"&amp;C$3&amp;"*")=1,1,0),0))</f>
        <v>0</v>
      </c>
      <c r="D934" s="0" t="n">
        <f aca="false">IF(OR(D$3="",Consolidado!$D934=""),0,IF(ISNUMBER(SEARCH(D$3,Consolidado!$D934)),IF(COUNTIFS(Consolidado!$AC$5:AC934,Consolidado!$AC934,Consolidado!$D$5:D934,"*"&amp;D$3&amp;"*")=1,1,0),0))</f>
        <v>0</v>
      </c>
      <c r="E934" s="0" t="n">
        <f aca="false">IF(OR(E$3="",Consolidado!$D934=""),0,IF(ISNUMBER(SEARCH(E$3,Consolidado!$D934)),IF(COUNTIFS(Consolidado!$AC$5:AC934,Consolidado!$AC934,Consolidado!$D$5:D934,"*"&amp;E$3&amp;"*")=1,1,0),0))</f>
        <v>0</v>
      </c>
      <c r="F934" s="0" t="n">
        <f aca="false">IF(OR(F$3="",Consolidado!$D934=""),0,IF(ISNUMBER(SEARCH(F$3,Consolidado!$D934)),IF(COUNTIFS(Consolidado!$AC$5:AC934,Consolidado!$AC934,Consolidado!$D$5:D934,"*"&amp;F$3&amp;"*")=1,1,0),0))</f>
        <v>0</v>
      </c>
      <c r="G934" s="0" t="n">
        <f aca="false">IF(OR(G$3="",Consolidado!$D934=""),0,IF(ISNUMBER(SEARCH(G$3,Consolidado!$D934)),IF(COUNTIFS(Consolidado!$AC$5:AC934,Consolidado!$AC934,Consolidado!$D$5:D934,"*"&amp;G$3&amp;"*")=1,1,0),0))</f>
        <v>0</v>
      </c>
      <c r="H934" s="0" t="n">
        <f aca="false">IF(OR(H$3="",Consolidado!$D934=""),0,IF(ISNUMBER(SEARCH(H$3,Consolidado!$D934)),IF(COUNTIFS(Consolidado!$AC$5:AC934,Consolidado!$AC934,Consolidado!$D$5:D934,"*"&amp;H$3&amp;"*")=1,1,0),0))</f>
        <v>0</v>
      </c>
      <c r="I934" s="0" t="n">
        <f aca="false">IF(OR(I$3="",Consolidado!$D934=""),0,IF(ISNUMBER(SEARCH(I$3,Consolidado!$D934)),IF(COUNTIFS(Consolidado!$AC$5:AC934,Consolidado!$AC934,Consolidado!$D$5:D934,"*"&amp;I$3&amp;"*")=1,1,0),0))</f>
        <v>0</v>
      </c>
      <c r="J934" s="0" t="n">
        <f aca="false">IF(OR(J$3="",Consolidado!$D934=""),0,IF(ISNUMBER(SEARCH(J$3,Consolidado!$D934)),IF(COUNTIFS(Consolidado!$AC$5:AC934,Consolidado!$AC934,Consolidado!$D$5:D934,"*"&amp;J$3&amp;"*")=1,1,0),0))</f>
        <v>0</v>
      </c>
      <c r="K934" s="0" t="n">
        <f aca="false">IF(OR(K$3="",Consolidado!$D934=""),0,IF(ISNUMBER(SEARCH(K$3,Consolidado!$D934)),IF(COUNTIFS(Consolidado!$AC$5:AC934,Consolidado!$AC934,Consolidado!$D$5:D934,"*"&amp;K$3&amp;"*")=1,1,0),0))</f>
        <v>0</v>
      </c>
      <c r="L934" s="0" t="n">
        <f aca="false">IF(OR(L$3="",Consolidado!$D934=""),0,IF(ISNUMBER(SEARCH(L$3,Consolidado!$D934)),IF(COUNTIFS(Consolidado!$AC$5:AC934,Consolidado!$AC934,Consolidado!$D$5:D934,"*"&amp;L$3&amp;"*")=1,1,0),0))</f>
        <v>0</v>
      </c>
      <c r="M934" s="0" t="n">
        <f aca="false">IF(OR(M$3="",Consolidado!$D934=""),0,IF(ISNUMBER(SEARCH(M$3,Consolidado!$D934)),IF(COUNTIFS(Consolidado!$AC$5:AC934,Consolidado!$AC934,Consolidado!$D$5:D934,"*"&amp;M$3&amp;"*")=1,1,0),0))</f>
        <v>0</v>
      </c>
      <c r="N934" s="0" t="n">
        <f aca="false">IF(OR(N$3="",Consolidado!$D934=""),0,IF(ISNUMBER(SEARCH(N$3,Consolidado!$D934)),IF(COUNTIFS(Consolidado!$AC$5:AC934,Consolidado!$AC934,Consolidado!$D$5:D934,"*"&amp;N$3&amp;"*")=1,1,0),0))</f>
        <v>0</v>
      </c>
      <c r="O934" s="0" t="n">
        <f aca="false">IF(OR(O$3="",Consolidado!$D934=""),0,IF(ISNUMBER(SEARCH(O$3,Consolidado!$D934)),IF(COUNTIFS(Consolidado!$AC$5:AC934,Consolidado!$AC934,Consolidado!$D$5:D934,"*"&amp;O$3&amp;"*")=1,1,0),0))</f>
        <v>0</v>
      </c>
      <c r="P934" s="0" t="n">
        <f aca="false">IF(OR(P$3="",Consolidado!$D934=""),0,IF(ISNUMBER(SEARCH(P$3,Consolidado!$D934)),IF(COUNTIFS(Consolidado!$AC$5:AC934,Consolidado!$AC934,Consolidado!$D$5:D934,"*"&amp;P$3&amp;"*")=1,1,0),0))</f>
        <v>0</v>
      </c>
      <c r="Q934" s="0" t="n">
        <f aca="false">IF(OR(Q$3="",Consolidado!$D934=""),0,IF(ISNUMBER(SEARCH(Q$3,Consolidado!$D934)),IF(COUNTIFS(Consolidado!$AC$5:AC934,Consolidado!$AC934,Consolidado!$D$5:D934,"*"&amp;Q$3&amp;"*")=1,1,0),0))</f>
        <v>0</v>
      </c>
      <c r="R934" s="0" t="n">
        <f aca="false">IF(OR(R$3="",Consolidado!$D934=""),0,IF(ISNUMBER(SEARCH(R$3,Consolidado!$D934)),IF(COUNTIFS(Consolidado!$AC$5:AC934,Consolidado!$AC934,Consolidado!$D$5:D934,"*"&amp;R$3&amp;"*")=1,1,0),0))</f>
        <v>0</v>
      </c>
      <c r="S934" s="0" t="n">
        <f aca="false">IF(OR(S$3="",Consolidado!$D934=""),0,IF(ISNUMBER(SEARCH(S$3,Consolidado!$D934)),IF(COUNTIFS(Consolidado!$AC$5:AC934,Consolidado!$AC934,Consolidado!$D$5:D934,"*"&amp;S$3&amp;"*")=1,1,0),0))</f>
        <v>0</v>
      </c>
      <c r="T934" s="0" t="n">
        <f aca="false">IF(OR(T$3="",Consolidado!$D934=""),0,IF(ISNUMBER(SEARCH(T$3,Consolidado!$D934)),IF(COUNTIFS(Consolidado!$AC$5:AC934,Consolidado!$AC934,Consolidado!$D$5:D934,"*"&amp;T$3&amp;"*")=1,1,0),0))</f>
        <v>0</v>
      </c>
      <c r="U934" s="0" t="n">
        <f aca="false">IF(OR(U$3="",Consolidado!$D934=""),0,IF(ISNUMBER(SEARCH(U$3,Consolidado!$D934)),IF(COUNTIFS(Consolidado!$AC$5:AC934,Consolidado!$AC934,Consolidado!$D$5:D934,"*"&amp;U$3&amp;"*")=1,1,0),0))</f>
        <v>0</v>
      </c>
      <c r="V934" s="0" t="n">
        <f aca="false">IF(OR(V$3="",Consolidado!$D934=""),0,IF(ISNUMBER(SEARCH(V$3,Consolidado!$D934)),IF(COUNTIFS(Consolidado!$AC$5:AC934,Consolidado!$AC934,Consolidado!$D$5:D934,"*"&amp;V$3&amp;"*")=1,1,0),0))</f>
        <v>0</v>
      </c>
      <c r="W934" s="0" t="n">
        <f aca="false">IF(OR(W$3="",Consolidado!$D934=""),0,IF(ISNUMBER(SEARCH(W$3,Consolidado!$D934)),IF(COUNTIFS(Consolidado!$AC$5:AC934,Consolidado!$AC934,Consolidado!$D$5:D934,"*"&amp;W$3&amp;"*")=1,1,0),0))</f>
        <v>0</v>
      </c>
      <c r="X934" s="0" t="n">
        <f aca="false">IF(OR(X$3="",Consolidado!$D934=""),0,IF(ISNUMBER(SEARCH(X$3,Consolidado!$D934)),IF(COUNTIFS(Consolidado!$AC$5:AC934,Consolidado!$AC934,Consolidado!$D$5:D934,"*"&amp;X$3&amp;"*")=1,1,0),0))</f>
        <v>0</v>
      </c>
      <c r="Y934" s="0" t="n">
        <f aca="false">IF(OR(Y$3="",Consolidado!$D934=""),0,IF(ISNUMBER(SEARCH(Y$3,Consolidado!$D934)),IF(COUNTIFS(Consolidado!$AC$5:AC934,Consolidado!$AC934,Consolidado!$D$5:D934,"*"&amp;Y$3&amp;"*")=1,1,0),0))</f>
        <v>0</v>
      </c>
      <c r="Z934" s="0" t="n">
        <f aca="false">IF(OR(Z$3="",Consolidado!$D934=""),0,IF(ISNUMBER(SEARCH(Z$3,Consolidado!$D934)),IF(COUNTIFS(Consolidado!$AC$5:AC934,Consolidado!$AC934,Consolidado!$D$5:D934,"*"&amp;Z$3&amp;"*")=1,1,0),0))</f>
        <v>0</v>
      </c>
      <c r="AA934" s="0" t="n">
        <f aca="false">IF(OR(AA$3="",Consolidado!$D934=""),0,IF(ISNUMBER(SEARCH(AA$3,Consolidado!$D934)),IF(COUNTIFS(Consolidado!$AC$5:AC934,Consolidado!$AC934,Consolidado!$D$5:D934,"*"&amp;AA$3&amp;"*")=1,1,0),0))</f>
        <v>0</v>
      </c>
      <c r="AB934" s="0" t="n">
        <f aca="false">IF(OR(AB$3="",Consolidado!$D934=""),0,IF(ISNUMBER(SEARCH(AB$3,Consolidado!$D934)),IF(COUNTIFS(Consolidado!$AC$5:AC934,Consolidado!$AC934,Consolidado!$D$5:D934,"*"&amp;AB$3&amp;"*")=1,1,0),0))</f>
        <v>0</v>
      </c>
      <c r="AC934" s="0" t="n">
        <f aca="false">IF(OR(AC$3="",Consolidado!$D934=""),0,IF(ISNUMBER(SEARCH(AC$3,Consolidado!$D934)),IF(COUNTIFS(Consolidado!$AC$5:AC934,Consolidado!$AC934,Consolidado!$D$5:D934,"*"&amp;AC$3&amp;"*")=1,1,0),0))</f>
        <v>0</v>
      </c>
      <c r="AD934" s="0" t="n">
        <f aca="false">IF(OR(AD$3="",Consolidado!$D934=""),0,IF(ISNUMBER(SEARCH(AD$3,Consolidado!$D934)),IF(COUNTIFS(Consolidado!$AC$5:AC934,Consolidado!$AC934,Consolidado!$D$5:D934,"*"&amp;AD$3&amp;"*")=1,1,0),0))</f>
        <v>0</v>
      </c>
      <c r="AE934" s="0" t="n">
        <f aca="false">IF(OR(AE$3="",Consolidado!$D934=""),0,IF(ISNUMBER(SEARCH(AE$3,Consolidado!$D934)),IF(COUNTIFS(Consolidado!$AC$5:AC934,Consolidado!$AC934,Consolidado!$D$5:D934,"*"&amp;AE$3&amp;"*")=1,1,0),0))</f>
        <v>0</v>
      </c>
      <c r="AF934" s="0" t="n">
        <f aca="false">IF(OR(AF$3="",Consolidado!$D934=""),0,IF(ISNUMBER(SEARCH(AF$3,Consolidado!$D934)),IF(COUNTIFS(Consolidado!$AC$5:AC934,Consolidado!$AC934,Consolidado!$D$5:D934,"*"&amp;AF$3&amp;"*")=1,1,0),0))</f>
        <v>0</v>
      </c>
      <c r="AG934" s="0" t="n">
        <f aca="false">IF(OR(AG$3="",Consolidado!$D934=""),0,IF(ISNUMBER(SEARCH(AG$3,Consolidado!$D934)),IF(COUNTIFS(Consolidado!$AC$5:AC934,Consolidado!$AC934,Consolidado!$D$5:D934,"*"&amp;AG$3&amp;"*")=1,1,0),0))</f>
        <v>0</v>
      </c>
      <c r="AH934" s="0" t="n">
        <f aca="false">IF(OR(AH$3="",Consolidado!$D934=""),0,IF(ISNUMBER(SEARCH(AH$3,Consolidado!$D934)),IF(COUNTIFS(Consolidado!$AC$5:AC934,Consolidado!$AC934,Consolidado!$D$5:D934,"*"&amp;AH$3&amp;"*")=1,1,0),0))</f>
        <v>0</v>
      </c>
      <c r="AI934" s="0" t="n">
        <f aca="false">IF(OR(AI$3="",Consolidado!$D934=""),0,IF(ISNUMBER(SEARCH(AI$3,Consolidado!$D934)),IF(COUNTIFS(Consolidado!$AC$5:AC934,Consolidado!$AC934,Consolidado!$D$5:D934,"*"&amp;AI$3&amp;"*")=1,1,0),0))</f>
        <v>0</v>
      </c>
      <c r="AJ934" s="0" t="n">
        <f aca="false">IF(OR(AJ$3="",Consolidado!$D934=""),0,IF(ISNUMBER(SEARCH(AJ$3,Consolidado!$D934)),IF(COUNTIFS(Consolidado!$AC$5:AC934,Consolidado!$AC934,Consolidado!$D$5:D934,"*"&amp;AJ$3&amp;"*")=1,1,0),0))</f>
        <v>0</v>
      </c>
      <c r="AK934" s="0" t="n">
        <f aca="false">IF(OR(AK$3="",Consolidado!$D934=""),0,IF(ISNUMBER(SEARCH(AK$3,Consolidado!$D934)),IF(COUNTIFS(Consolidado!$AC$5:AC934,Consolidado!$AC934,Consolidado!$D$5:D934,"*"&amp;AK$3&amp;"*")=1,1,0),0))</f>
        <v>0</v>
      </c>
      <c r="AL934" s="0" t="n">
        <f aca="false">IF(OR(AL$3="",Consolidado!$D934=""),0,IF(ISNUMBER(SEARCH(AL$3,Consolidado!$D934)),IF(COUNTIFS(Consolidado!$AC$5:AC934,Consolidado!$AC934,Consolidado!$D$5:D934,"*"&amp;AL$3&amp;"*")=1,1,0),0))</f>
        <v>0</v>
      </c>
      <c r="AM934" s="0" t="n">
        <f aca="false">IF(OR(AM$3="",Consolidado!$D934=""),0,IF(ISNUMBER(SEARCH(AM$3,Consolidado!$D934)),IF(COUNTIFS(Consolidado!$AC$5:AC934,Consolidado!$AC934,Consolidado!$D$5:D934,"*"&amp;AM$3&amp;"*")=1,1,0),0))</f>
        <v>0</v>
      </c>
      <c r="AN934" s="0" t="n">
        <f aca="false">IF(OR(AN$3="",Consolidado!$D934=""),0,IF(ISNUMBER(SEARCH(AN$3,Consolidado!$D934)),IF(COUNTIFS(Consolidado!$AC$5:AC934,Consolidado!$AC934,Consolidado!$D$5:D934,"*"&amp;AN$3&amp;"*")=1,1,0),0))</f>
        <v>0</v>
      </c>
      <c r="AO934" s="0" t="n">
        <f aca="false">IF(OR(AO$3="",Consolidado!$D934=""),0,IF(ISNUMBER(SEARCH(AO$3,Consolidado!$D934)),IF(COUNTIFS(Consolidado!$AC$5:AC934,Consolidado!$AC934,Consolidado!$D$5:D934,"*"&amp;AO$3&amp;"*")=1,1,0),0))</f>
        <v>0</v>
      </c>
    </row>
    <row r="935" customFormat="false" ht="15" hidden="false" customHeight="false" outlineLevel="0" collapsed="false">
      <c r="B935" s="0" t="n">
        <f aca="false">IF(OR(B$3="",Consolidado!$D935=""),0,IF(ISNUMBER(SEARCH(B$3,Consolidado!$D935)),IF(COUNTIFS(Consolidado!$AC$5:AC935,Consolidado!$AC935,Consolidado!$D$5:D935,"*"&amp;B$3&amp;"*")=1,1,0),0))</f>
        <v>0</v>
      </c>
      <c r="C935" s="0" t="n">
        <f aca="false">IF(OR(C$3="",Consolidado!$D935=""),0,IF(ISNUMBER(SEARCH(C$3,Consolidado!$D935)),IF(COUNTIFS(Consolidado!$AC$5:AC935,Consolidado!$AC935,Consolidado!$D$5:D935,"*"&amp;C$3&amp;"*")=1,1,0),0))</f>
        <v>0</v>
      </c>
      <c r="D935" s="0" t="n">
        <f aca="false">IF(OR(D$3="",Consolidado!$D935=""),0,IF(ISNUMBER(SEARCH(D$3,Consolidado!$D935)),IF(COUNTIFS(Consolidado!$AC$5:AC935,Consolidado!$AC935,Consolidado!$D$5:D935,"*"&amp;D$3&amp;"*")=1,1,0),0))</f>
        <v>0</v>
      </c>
      <c r="E935" s="0" t="n">
        <f aca="false">IF(OR(E$3="",Consolidado!$D935=""),0,IF(ISNUMBER(SEARCH(E$3,Consolidado!$D935)),IF(COUNTIFS(Consolidado!$AC$5:AC935,Consolidado!$AC935,Consolidado!$D$5:D935,"*"&amp;E$3&amp;"*")=1,1,0),0))</f>
        <v>0</v>
      </c>
      <c r="F935" s="0" t="n">
        <f aca="false">IF(OR(F$3="",Consolidado!$D935=""),0,IF(ISNUMBER(SEARCH(F$3,Consolidado!$D935)),IF(COUNTIFS(Consolidado!$AC$5:AC935,Consolidado!$AC935,Consolidado!$D$5:D935,"*"&amp;F$3&amp;"*")=1,1,0),0))</f>
        <v>0</v>
      </c>
      <c r="G935" s="0" t="n">
        <f aca="false">IF(OR(G$3="",Consolidado!$D935=""),0,IF(ISNUMBER(SEARCH(G$3,Consolidado!$D935)),IF(COUNTIFS(Consolidado!$AC$5:AC935,Consolidado!$AC935,Consolidado!$D$5:D935,"*"&amp;G$3&amp;"*")=1,1,0),0))</f>
        <v>0</v>
      </c>
      <c r="H935" s="0" t="n">
        <f aca="false">IF(OR(H$3="",Consolidado!$D935=""),0,IF(ISNUMBER(SEARCH(H$3,Consolidado!$D935)),IF(COUNTIFS(Consolidado!$AC$5:AC935,Consolidado!$AC935,Consolidado!$D$5:D935,"*"&amp;H$3&amp;"*")=1,1,0),0))</f>
        <v>0</v>
      </c>
      <c r="I935" s="0" t="n">
        <f aca="false">IF(OR(I$3="",Consolidado!$D935=""),0,IF(ISNUMBER(SEARCH(I$3,Consolidado!$D935)),IF(COUNTIFS(Consolidado!$AC$5:AC935,Consolidado!$AC935,Consolidado!$D$5:D935,"*"&amp;I$3&amp;"*")=1,1,0),0))</f>
        <v>0</v>
      </c>
      <c r="J935" s="0" t="n">
        <f aca="false">IF(OR(J$3="",Consolidado!$D935=""),0,IF(ISNUMBER(SEARCH(J$3,Consolidado!$D935)),IF(COUNTIFS(Consolidado!$AC$5:AC935,Consolidado!$AC935,Consolidado!$D$5:D935,"*"&amp;J$3&amp;"*")=1,1,0),0))</f>
        <v>0</v>
      </c>
      <c r="K935" s="0" t="n">
        <f aca="false">IF(OR(K$3="",Consolidado!$D935=""),0,IF(ISNUMBER(SEARCH(K$3,Consolidado!$D935)),IF(COUNTIFS(Consolidado!$AC$5:AC935,Consolidado!$AC935,Consolidado!$D$5:D935,"*"&amp;K$3&amp;"*")=1,1,0),0))</f>
        <v>0</v>
      </c>
      <c r="L935" s="0" t="n">
        <f aca="false">IF(OR(L$3="",Consolidado!$D935=""),0,IF(ISNUMBER(SEARCH(L$3,Consolidado!$D935)),IF(COUNTIFS(Consolidado!$AC$5:AC935,Consolidado!$AC935,Consolidado!$D$5:D935,"*"&amp;L$3&amp;"*")=1,1,0),0))</f>
        <v>0</v>
      </c>
      <c r="M935" s="0" t="n">
        <f aca="false">IF(OR(M$3="",Consolidado!$D935=""),0,IF(ISNUMBER(SEARCH(M$3,Consolidado!$D935)),IF(COUNTIFS(Consolidado!$AC$5:AC935,Consolidado!$AC935,Consolidado!$D$5:D935,"*"&amp;M$3&amp;"*")=1,1,0),0))</f>
        <v>0</v>
      </c>
      <c r="N935" s="0" t="n">
        <f aca="false">IF(OR(N$3="",Consolidado!$D935=""),0,IF(ISNUMBER(SEARCH(N$3,Consolidado!$D935)),IF(COUNTIFS(Consolidado!$AC$5:AC935,Consolidado!$AC935,Consolidado!$D$5:D935,"*"&amp;N$3&amp;"*")=1,1,0),0))</f>
        <v>0</v>
      </c>
      <c r="O935" s="0" t="n">
        <f aca="false">IF(OR(O$3="",Consolidado!$D935=""),0,IF(ISNUMBER(SEARCH(O$3,Consolidado!$D935)),IF(COUNTIFS(Consolidado!$AC$5:AC935,Consolidado!$AC935,Consolidado!$D$5:D935,"*"&amp;O$3&amp;"*")=1,1,0),0))</f>
        <v>0</v>
      </c>
      <c r="P935" s="0" t="n">
        <f aca="false">IF(OR(P$3="",Consolidado!$D935=""),0,IF(ISNUMBER(SEARCH(P$3,Consolidado!$D935)),IF(COUNTIFS(Consolidado!$AC$5:AC935,Consolidado!$AC935,Consolidado!$D$5:D935,"*"&amp;P$3&amp;"*")=1,1,0),0))</f>
        <v>0</v>
      </c>
      <c r="Q935" s="0" t="n">
        <f aca="false">IF(OR(Q$3="",Consolidado!$D935=""),0,IF(ISNUMBER(SEARCH(Q$3,Consolidado!$D935)),IF(COUNTIFS(Consolidado!$AC$5:AC935,Consolidado!$AC935,Consolidado!$D$5:D935,"*"&amp;Q$3&amp;"*")=1,1,0),0))</f>
        <v>0</v>
      </c>
      <c r="R935" s="0" t="n">
        <f aca="false">IF(OR(R$3="",Consolidado!$D935=""),0,IF(ISNUMBER(SEARCH(R$3,Consolidado!$D935)),IF(COUNTIFS(Consolidado!$AC$5:AC935,Consolidado!$AC935,Consolidado!$D$5:D935,"*"&amp;R$3&amp;"*")=1,1,0),0))</f>
        <v>0</v>
      </c>
      <c r="S935" s="0" t="n">
        <f aca="false">IF(OR(S$3="",Consolidado!$D935=""),0,IF(ISNUMBER(SEARCH(S$3,Consolidado!$D935)),IF(COUNTIFS(Consolidado!$AC$5:AC935,Consolidado!$AC935,Consolidado!$D$5:D935,"*"&amp;S$3&amp;"*")=1,1,0),0))</f>
        <v>0</v>
      </c>
      <c r="T935" s="0" t="n">
        <f aca="false">IF(OR(T$3="",Consolidado!$D935=""),0,IF(ISNUMBER(SEARCH(T$3,Consolidado!$D935)),IF(COUNTIFS(Consolidado!$AC$5:AC935,Consolidado!$AC935,Consolidado!$D$5:D935,"*"&amp;T$3&amp;"*")=1,1,0),0))</f>
        <v>0</v>
      </c>
      <c r="U935" s="0" t="n">
        <f aca="false">IF(OR(U$3="",Consolidado!$D935=""),0,IF(ISNUMBER(SEARCH(U$3,Consolidado!$D935)),IF(COUNTIFS(Consolidado!$AC$5:AC935,Consolidado!$AC935,Consolidado!$D$5:D935,"*"&amp;U$3&amp;"*")=1,1,0),0))</f>
        <v>0</v>
      </c>
      <c r="V935" s="0" t="n">
        <f aca="false">IF(OR(V$3="",Consolidado!$D935=""),0,IF(ISNUMBER(SEARCH(V$3,Consolidado!$D935)),IF(COUNTIFS(Consolidado!$AC$5:AC935,Consolidado!$AC935,Consolidado!$D$5:D935,"*"&amp;V$3&amp;"*")=1,1,0),0))</f>
        <v>0</v>
      </c>
      <c r="W935" s="0" t="n">
        <f aca="false">IF(OR(W$3="",Consolidado!$D935=""),0,IF(ISNUMBER(SEARCH(W$3,Consolidado!$D935)),IF(COUNTIFS(Consolidado!$AC$5:AC935,Consolidado!$AC935,Consolidado!$D$5:D935,"*"&amp;W$3&amp;"*")=1,1,0),0))</f>
        <v>0</v>
      </c>
      <c r="X935" s="0" t="n">
        <f aca="false">IF(OR(X$3="",Consolidado!$D935=""),0,IF(ISNUMBER(SEARCH(X$3,Consolidado!$D935)),IF(COUNTIFS(Consolidado!$AC$5:AC935,Consolidado!$AC935,Consolidado!$D$5:D935,"*"&amp;X$3&amp;"*")=1,1,0),0))</f>
        <v>0</v>
      </c>
      <c r="Y935" s="0" t="n">
        <f aca="false">IF(OR(Y$3="",Consolidado!$D935=""),0,IF(ISNUMBER(SEARCH(Y$3,Consolidado!$D935)),IF(COUNTIFS(Consolidado!$AC$5:AC935,Consolidado!$AC935,Consolidado!$D$5:D935,"*"&amp;Y$3&amp;"*")=1,1,0),0))</f>
        <v>0</v>
      </c>
      <c r="Z935" s="0" t="n">
        <f aca="false">IF(OR(Z$3="",Consolidado!$D935=""),0,IF(ISNUMBER(SEARCH(Z$3,Consolidado!$D935)),IF(COUNTIFS(Consolidado!$AC$5:AC935,Consolidado!$AC935,Consolidado!$D$5:D935,"*"&amp;Z$3&amp;"*")=1,1,0),0))</f>
        <v>0</v>
      </c>
      <c r="AA935" s="0" t="n">
        <f aca="false">IF(OR(AA$3="",Consolidado!$D935=""),0,IF(ISNUMBER(SEARCH(AA$3,Consolidado!$D935)),IF(COUNTIFS(Consolidado!$AC$5:AC935,Consolidado!$AC935,Consolidado!$D$5:D935,"*"&amp;AA$3&amp;"*")=1,1,0),0))</f>
        <v>0</v>
      </c>
      <c r="AB935" s="0" t="n">
        <f aca="false">IF(OR(AB$3="",Consolidado!$D935=""),0,IF(ISNUMBER(SEARCH(AB$3,Consolidado!$D935)),IF(COUNTIFS(Consolidado!$AC$5:AC935,Consolidado!$AC935,Consolidado!$D$5:D935,"*"&amp;AB$3&amp;"*")=1,1,0),0))</f>
        <v>0</v>
      </c>
      <c r="AC935" s="0" t="n">
        <f aca="false">IF(OR(AC$3="",Consolidado!$D935=""),0,IF(ISNUMBER(SEARCH(AC$3,Consolidado!$D935)),IF(COUNTIFS(Consolidado!$AC$5:AC935,Consolidado!$AC935,Consolidado!$D$5:D935,"*"&amp;AC$3&amp;"*")=1,1,0),0))</f>
        <v>0</v>
      </c>
      <c r="AD935" s="0" t="n">
        <f aca="false">IF(OR(AD$3="",Consolidado!$D935=""),0,IF(ISNUMBER(SEARCH(AD$3,Consolidado!$D935)),IF(COUNTIFS(Consolidado!$AC$5:AC935,Consolidado!$AC935,Consolidado!$D$5:D935,"*"&amp;AD$3&amp;"*")=1,1,0),0))</f>
        <v>0</v>
      </c>
      <c r="AE935" s="0" t="n">
        <f aca="false">IF(OR(AE$3="",Consolidado!$D935=""),0,IF(ISNUMBER(SEARCH(AE$3,Consolidado!$D935)),IF(COUNTIFS(Consolidado!$AC$5:AC935,Consolidado!$AC935,Consolidado!$D$5:D935,"*"&amp;AE$3&amp;"*")=1,1,0),0))</f>
        <v>0</v>
      </c>
      <c r="AF935" s="0" t="n">
        <f aca="false">IF(OR(AF$3="",Consolidado!$D935=""),0,IF(ISNUMBER(SEARCH(AF$3,Consolidado!$D935)),IF(COUNTIFS(Consolidado!$AC$5:AC935,Consolidado!$AC935,Consolidado!$D$5:D935,"*"&amp;AF$3&amp;"*")=1,1,0),0))</f>
        <v>0</v>
      </c>
      <c r="AG935" s="0" t="n">
        <f aca="false">IF(OR(AG$3="",Consolidado!$D935=""),0,IF(ISNUMBER(SEARCH(AG$3,Consolidado!$D935)),IF(COUNTIFS(Consolidado!$AC$5:AC935,Consolidado!$AC935,Consolidado!$D$5:D935,"*"&amp;AG$3&amp;"*")=1,1,0),0))</f>
        <v>0</v>
      </c>
      <c r="AH935" s="0" t="n">
        <f aca="false">IF(OR(AH$3="",Consolidado!$D935=""),0,IF(ISNUMBER(SEARCH(AH$3,Consolidado!$D935)),IF(COUNTIFS(Consolidado!$AC$5:AC935,Consolidado!$AC935,Consolidado!$D$5:D935,"*"&amp;AH$3&amp;"*")=1,1,0),0))</f>
        <v>0</v>
      </c>
      <c r="AI935" s="0" t="n">
        <f aca="false">IF(OR(AI$3="",Consolidado!$D935=""),0,IF(ISNUMBER(SEARCH(AI$3,Consolidado!$D935)),IF(COUNTIFS(Consolidado!$AC$5:AC935,Consolidado!$AC935,Consolidado!$D$5:D935,"*"&amp;AI$3&amp;"*")=1,1,0),0))</f>
        <v>0</v>
      </c>
      <c r="AJ935" s="0" t="n">
        <f aca="false">IF(OR(AJ$3="",Consolidado!$D935=""),0,IF(ISNUMBER(SEARCH(AJ$3,Consolidado!$D935)),IF(COUNTIFS(Consolidado!$AC$5:AC935,Consolidado!$AC935,Consolidado!$D$5:D935,"*"&amp;AJ$3&amp;"*")=1,1,0),0))</f>
        <v>0</v>
      </c>
      <c r="AK935" s="0" t="n">
        <f aca="false">IF(OR(AK$3="",Consolidado!$D935=""),0,IF(ISNUMBER(SEARCH(AK$3,Consolidado!$D935)),IF(COUNTIFS(Consolidado!$AC$5:AC935,Consolidado!$AC935,Consolidado!$D$5:D935,"*"&amp;AK$3&amp;"*")=1,1,0),0))</f>
        <v>0</v>
      </c>
      <c r="AL935" s="0" t="n">
        <f aca="false">IF(OR(AL$3="",Consolidado!$D935=""),0,IF(ISNUMBER(SEARCH(AL$3,Consolidado!$D935)),IF(COUNTIFS(Consolidado!$AC$5:AC935,Consolidado!$AC935,Consolidado!$D$5:D935,"*"&amp;AL$3&amp;"*")=1,1,0),0))</f>
        <v>0</v>
      </c>
      <c r="AM935" s="0" t="n">
        <f aca="false">IF(OR(AM$3="",Consolidado!$D935=""),0,IF(ISNUMBER(SEARCH(AM$3,Consolidado!$D935)),IF(COUNTIFS(Consolidado!$AC$5:AC935,Consolidado!$AC935,Consolidado!$D$5:D935,"*"&amp;AM$3&amp;"*")=1,1,0),0))</f>
        <v>0</v>
      </c>
      <c r="AN935" s="0" t="n">
        <f aca="false">IF(OR(AN$3="",Consolidado!$D935=""),0,IF(ISNUMBER(SEARCH(AN$3,Consolidado!$D935)),IF(COUNTIFS(Consolidado!$AC$5:AC935,Consolidado!$AC935,Consolidado!$D$5:D935,"*"&amp;AN$3&amp;"*")=1,1,0),0))</f>
        <v>0</v>
      </c>
      <c r="AO935" s="0" t="n">
        <f aca="false">IF(OR(AO$3="",Consolidado!$D935=""),0,IF(ISNUMBER(SEARCH(AO$3,Consolidado!$D935)),IF(COUNTIFS(Consolidado!$AC$5:AC935,Consolidado!$AC935,Consolidado!$D$5:D935,"*"&amp;AO$3&amp;"*")=1,1,0),0))</f>
        <v>0</v>
      </c>
    </row>
    <row r="936" customFormat="false" ht="15" hidden="false" customHeight="false" outlineLevel="0" collapsed="false">
      <c r="B936" s="0" t="n">
        <f aca="false">IF(OR(B$3="",Consolidado!$D936=""),0,IF(ISNUMBER(SEARCH(B$3,Consolidado!$D936)),IF(COUNTIFS(Consolidado!$AC$5:AC936,Consolidado!$AC936,Consolidado!$D$5:D936,"*"&amp;B$3&amp;"*")=1,1,0),0))</f>
        <v>0</v>
      </c>
      <c r="C936" s="0" t="n">
        <f aca="false">IF(OR(C$3="",Consolidado!$D936=""),0,IF(ISNUMBER(SEARCH(C$3,Consolidado!$D936)),IF(COUNTIFS(Consolidado!$AC$5:AC936,Consolidado!$AC936,Consolidado!$D$5:D936,"*"&amp;C$3&amp;"*")=1,1,0),0))</f>
        <v>0</v>
      </c>
      <c r="D936" s="0" t="n">
        <f aca="false">IF(OR(D$3="",Consolidado!$D936=""),0,IF(ISNUMBER(SEARCH(D$3,Consolidado!$D936)),IF(COUNTIFS(Consolidado!$AC$5:AC936,Consolidado!$AC936,Consolidado!$D$5:D936,"*"&amp;D$3&amp;"*")=1,1,0),0))</f>
        <v>0</v>
      </c>
      <c r="E936" s="0" t="n">
        <f aca="false">IF(OR(E$3="",Consolidado!$D936=""),0,IF(ISNUMBER(SEARCH(E$3,Consolidado!$D936)),IF(COUNTIFS(Consolidado!$AC$5:AC936,Consolidado!$AC936,Consolidado!$D$5:D936,"*"&amp;E$3&amp;"*")=1,1,0),0))</f>
        <v>0</v>
      </c>
      <c r="F936" s="0" t="n">
        <f aca="false">IF(OR(F$3="",Consolidado!$D936=""),0,IF(ISNUMBER(SEARCH(F$3,Consolidado!$D936)),IF(COUNTIFS(Consolidado!$AC$5:AC936,Consolidado!$AC936,Consolidado!$D$5:D936,"*"&amp;F$3&amp;"*")=1,1,0),0))</f>
        <v>0</v>
      </c>
      <c r="G936" s="0" t="n">
        <f aca="false">IF(OR(G$3="",Consolidado!$D936=""),0,IF(ISNUMBER(SEARCH(G$3,Consolidado!$D936)),IF(COUNTIFS(Consolidado!$AC$5:AC936,Consolidado!$AC936,Consolidado!$D$5:D936,"*"&amp;G$3&amp;"*")=1,1,0),0))</f>
        <v>0</v>
      </c>
      <c r="H936" s="0" t="n">
        <f aca="false">IF(OR(H$3="",Consolidado!$D936=""),0,IF(ISNUMBER(SEARCH(H$3,Consolidado!$D936)),IF(COUNTIFS(Consolidado!$AC$5:AC936,Consolidado!$AC936,Consolidado!$D$5:D936,"*"&amp;H$3&amp;"*")=1,1,0),0))</f>
        <v>0</v>
      </c>
      <c r="I936" s="0" t="n">
        <f aca="false">IF(OR(I$3="",Consolidado!$D936=""),0,IF(ISNUMBER(SEARCH(I$3,Consolidado!$D936)),IF(COUNTIFS(Consolidado!$AC$5:AC936,Consolidado!$AC936,Consolidado!$D$5:D936,"*"&amp;I$3&amp;"*")=1,1,0),0))</f>
        <v>0</v>
      </c>
      <c r="J936" s="0" t="n">
        <f aca="false">IF(OR(J$3="",Consolidado!$D936=""),0,IF(ISNUMBER(SEARCH(J$3,Consolidado!$D936)),IF(COUNTIFS(Consolidado!$AC$5:AC936,Consolidado!$AC936,Consolidado!$D$5:D936,"*"&amp;J$3&amp;"*")=1,1,0),0))</f>
        <v>0</v>
      </c>
      <c r="K936" s="0" t="n">
        <f aca="false">IF(OR(K$3="",Consolidado!$D936=""),0,IF(ISNUMBER(SEARCH(K$3,Consolidado!$D936)),IF(COUNTIFS(Consolidado!$AC$5:AC936,Consolidado!$AC936,Consolidado!$D$5:D936,"*"&amp;K$3&amp;"*")=1,1,0),0))</f>
        <v>0</v>
      </c>
      <c r="L936" s="0" t="n">
        <f aca="false">IF(OR(L$3="",Consolidado!$D936=""),0,IF(ISNUMBER(SEARCH(L$3,Consolidado!$D936)),IF(COUNTIFS(Consolidado!$AC$5:AC936,Consolidado!$AC936,Consolidado!$D$5:D936,"*"&amp;L$3&amp;"*")=1,1,0),0))</f>
        <v>0</v>
      </c>
      <c r="M936" s="0" t="n">
        <f aca="false">IF(OR(M$3="",Consolidado!$D936=""),0,IF(ISNUMBER(SEARCH(M$3,Consolidado!$D936)),IF(COUNTIFS(Consolidado!$AC$5:AC936,Consolidado!$AC936,Consolidado!$D$5:D936,"*"&amp;M$3&amp;"*")=1,1,0),0))</f>
        <v>0</v>
      </c>
      <c r="N936" s="0" t="n">
        <f aca="false">IF(OR(N$3="",Consolidado!$D936=""),0,IF(ISNUMBER(SEARCH(N$3,Consolidado!$D936)),IF(COUNTIFS(Consolidado!$AC$5:AC936,Consolidado!$AC936,Consolidado!$D$5:D936,"*"&amp;N$3&amp;"*")=1,1,0),0))</f>
        <v>0</v>
      </c>
      <c r="O936" s="0" t="n">
        <f aca="false">IF(OR(O$3="",Consolidado!$D936=""),0,IF(ISNUMBER(SEARCH(O$3,Consolidado!$D936)),IF(COUNTIFS(Consolidado!$AC$5:AC936,Consolidado!$AC936,Consolidado!$D$5:D936,"*"&amp;O$3&amp;"*")=1,1,0),0))</f>
        <v>0</v>
      </c>
      <c r="P936" s="0" t="n">
        <f aca="false">IF(OR(P$3="",Consolidado!$D936=""),0,IF(ISNUMBER(SEARCH(P$3,Consolidado!$D936)),IF(COUNTIFS(Consolidado!$AC$5:AC936,Consolidado!$AC936,Consolidado!$D$5:D936,"*"&amp;P$3&amp;"*")=1,1,0),0))</f>
        <v>0</v>
      </c>
      <c r="Q936" s="0" t="n">
        <f aca="false">IF(OR(Q$3="",Consolidado!$D936=""),0,IF(ISNUMBER(SEARCH(Q$3,Consolidado!$D936)),IF(COUNTIFS(Consolidado!$AC$5:AC936,Consolidado!$AC936,Consolidado!$D$5:D936,"*"&amp;Q$3&amp;"*")=1,1,0),0))</f>
        <v>0</v>
      </c>
      <c r="R936" s="0" t="n">
        <f aca="false">IF(OR(R$3="",Consolidado!$D936=""),0,IF(ISNUMBER(SEARCH(R$3,Consolidado!$D936)),IF(COUNTIFS(Consolidado!$AC$5:AC936,Consolidado!$AC936,Consolidado!$D$5:D936,"*"&amp;R$3&amp;"*")=1,1,0),0))</f>
        <v>0</v>
      </c>
      <c r="S936" s="0" t="n">
        <f aca="false">IF(OR(S$3="",Consolidado!$D936=""),0,IF(ISNUMBER(SEARCH(S$3,Consolidado!$D936)),IF(COUNTIFS(Consolidado!$AC$5:AC936,Consolidado!$AC936,Consolidado!$D$5:D936,"*"&amp;S$3&amp;"*")=1,1,0),0))</f>
        <v>0</v>
      </c>
      <c r="T936" s="0" t="n">
        <f aca="false">IF(OR(T$3="",Consolidado!$D936=""),0,IF(ISNUMBER(SEARCH(T$3,Consolidado!$D936)),IF(COUNTIFS(Consolidado!$AC$5:AC936,Consolidado!$AC936,Consolidado!$D$5:D936,"*"&amp;T$3&amp;"*")=1,1,0),0))</f>
        <v>0</v>
      </c>
      <c r="U936" s="0" t="n">
        <f aca="false">IF(OR(U$3="",Consolidado!$D936=""),0,IF(ISNUMBER(SEARCH(U$3,Consolidado!$D936)),IF(COUNTIFS(Consolidado!$AC$5:AC936,Consolidado!$AC936,Consolidado!$D$5:D936,"*"&amp;U$3&amp;"*")=1,1,0),0))</f>
        <v>0</v>
      </c>
      <c r="V936" s="0" t="n">
        <f aca="false">IF(OR(V$3="",Consolidado!$D936=""),0,IF(ISNUMBER(SEARCH(V$3,Consolidado!$D936)),IF(COUNTIFS(Consolidado!$AC$5:AC936,Consolidado!$AC936,Consolidado!$D$5:D936,"*"&amp;V$3&amp;"*")=1,1,0),0))</f>
        <v>0</v>
      </c>
      <c r="W936" s="0" t="n">
        <f aca="false">IF(OR(W$3="",Consolidado!$D936=""),0,IF(ISNUMBER(SEARCH(W$3,Consolidado!$D936)),IF(COUNTIFS(Consolidado!$AC$5:AC936,Consolidado!$AC936,Consolidado!$D$5:D936,"*"&amp;W$3&amp;"*")=1,1,0),0))</f>
        <v>0</v>
      </c>
      <c r="X936" s="0" t="n">
        <f aca="false">IF(OR(X$3="",Consolidado!$D936=""),0,IF(ISNUMBER(SEARCH(X$3,Consolidado!$D936)),IF(COUNTIFS(Consolidado!$AC$5:AC936,Consolidado!$AC936,Consolidado!$D$5:D936,"*"&amp;X$3&amp;"*")=1,1,0),0))</f>
        <v>0</v>
      </c>
      <c r="Y936" s="0" t="n">
        <f aca="false">IF(OR(Y$3="",Consolidado!$D936=""),0,IF(ISNUMBER(SEARCH(Y$3,Consolidado!$D936)),IF(COUNTIFS(Consolidado!$AC$5:AC936,Consolidado!$AC936,Consolidado!$D$5:D936,"*"&amp;Y$3&amp;"*")=1,1,0),0))</f>
        <v>0</v>
      </c>
      <c r="Z936" s="0" t="n">
        <f aca="false">IF(OR(Z$3="",Consolidado!$D936=""),0,IF(ISNUMBER(SEARCH(Z$3,Consolidado!$D936)),IF(COUNTIFS(Consolidado!$AC$5:AC936,Consolidado!$AC936,Consolidado!$D$5:D936,"*"&amp;Z$3&amp;"*")=1,1,0),0))</f>
        <v>0</v>
      </c>
      <c r="AA936" s="0" t="n">
        <f aca="false">IF(OR(AA$3="",Consolidado!$D936=""),0,IF(ISNUMBER(SEARCH(AA$3,Consolidado!$D936)),IF(COUNTIFS(Consolidado!$AC$5:AC936,Consolidado!$AC936,Consolidado!$D$5:D936,"*"&amp;AA$3&amp;"*")=1,1,0),0))</f>
        <v>0</v>
      </c>
      <c r="AB936" s="0" t="n">
        <f aca="false">IF(OR(AB$3="",Consolidado!$D936=""),0,IF(ISNUMBER(SEARCH(AB$3,Consolidado!$D936)),IF(COUNTIFS(Consolidado!$AC$5:AC936,Consolidado!$AC936,Consolidado!$D$5:D936,"*"&amp;AB$3&amp;"*")=1,1,0),0))</f>
        <v>0</v>
      </c>
      <c r="AC936" s="0" t="n">
        <f aca="false">IF(OR(AC$3="",Consolidado!$D936=""),0,IF(ISNUMBER(SEARCH(AC$3,Consolidado!$D936)),IF(COUNTIFS(Consolidado!$AC$5:AC936,Consolidado!$AC936,Consolidado!$D$5:D936,"*"&amp;AC$3&amp;"*")=1,1,0),0))</f>
        <v>0</v>
      </c>
      <c r="AD936" s="0" t="n">
        <f aca="false">IF(OR(AD$3="",Consolidado!$D936=""),0,IF(ISNUMBER(SEARCH(AD$3,Consolidado!$D936)),IF(COUNTIFS(Consolidado!$AC$5:AC936,Consolidado!$AC936,Consolidado!$D$5:D936,"*"&amp;AD$3&amp;"*")=1,1,0),0))</f>
        <v>0</v>
      </c>
      <c r="AE936" s="0" t="n">
        <f aca="false">IF(OR(AE$3="",Consolidado!$D936=""),0,IF(ISNUMBER(SEARCH(AE$3,Consolidado!$D936)),IF(COUNTIFS(Consolidado!$AC$5:AC936,Consolidado!$AC936,Consolidado!$D$5:D936,"*"&amp;AE$3&amp;"*")=1,1,0),0))</f>
        <v>0</v>
      </c>
      <c r="AF936" s="0" t="n">
        <f aca="false">IF(OR(AF$3="",Consolidado!$D936=""),0,IF(ISNUMBER(SEARCH(AF$3,Consolidado!$D936)),IF(COUNTIFS(Consolidado!$AC$5:AC936,Consolidado!$AC936,Consolidado!$D$5:D936,"*"&amp;AF$3&amp;"*")=1,1,0),0))</f>
        <v>0</v>
      </c>
      <c r="AG936" s="0" t="n">
        <f aca="false">IF(OR(AG$3="",Consolidado!$D936=""),0,IF(ISNUMBER(SEARCH(AG$3,Consolidado!$D936)),IF(COUNTIFS(Consolidado!$AC$5:AC936,Consolidado!$AC936,Consolidado!$D$5:D936,"*"&amp;AG$3&amp;"*")=1,1,0),0))</f>
        <v>0</v>
      </c>
      <c r="AH936" s="0" t="n">
        <f aca="false">IF(OR(AH$3="",Consolidado!$D936=""),0,IF(ISNUMBER(SEARCH(AH$3,Consolidado!$D936)),IF(COUNTIFS(Consolidado!$AC$5:AC936,Consolidado!$AC936,Consolidado!$D$5:D936,"*"&amp;AH$3&amp;"*")=1,1,0),0))</f>
        <v>0</v>
      </c>
      <c r="AI936" s="0" t="n">
        <f aca="false">IF(OR(AI$3="",Consolidado!$D936=""),0,IF(ISNUMBER(SEARCH(AI$3,Consolidado!$D936)),IF(COUNTIFS(Consolidado!$AC$5:AC936,Consolidado!$AC936,Consolidado!$D$5:D936,"*"&amp;AI$3&amp;"*")=1,1,0),0))</f>
        <v>0</v>
      </c>
      <c r="AJ936" s="0" t="n">
        <f aca="false">IF(OR(AJ$3="",Consolidado!$D936=""),0,IF(ISNUMBER(SEARCH(AJ$3,Consolidado!$D936)),IF(COUNTIFS(Consolidado!$AC$5:AC936,Consolidado!$AC936,Consolidado!$D$5:D936,"*"&amp;AJ$3&amp;"*")=1,1,0),0))</f>
        <v>0</v>
      </c>
      <c r="AK936" s="0" t="n">
        <f aca="false">IF(OR(AK$3="",Consolidado!$D936=""),0,IF(ISNUMBER(SEARCH(AK$3,Consolidado!$D936)),IF(COUNTIFS(Consolidado!$AC$5:AC936,Consolidado!$AC936,Consolidado!$D$5:D936,"*"&amp;AK$3&amp;"*")=1,1,0),0))</f>
        <v>0</v>
      </c>
      <c r="AL936" s="0" t="n">
        <f aca="false">IF(OR(AL$3="",Consolidado!$D936=""),0,IF(ISNUMBER(SEARCH(AL$3,Consolidado!$D936)),IF(COUNTIFS(Consolidado!$AC$5:AC936,Consolidado!$AC936,Consolidado!$D$5:D936,"*"&amp;AL$3&amp;"*")=1,1,0),0))</f>
        <v>0</v>
      </c>
      <c r="AM936" s="0" t="n">
        <f aca="false">IF(OR(AM$3="",Consolidado!$D936=""),0,IF(ISNUMBER(SEARCH(AM$3,Consolidado!$D936)),IF(COUNTIFS(Consolidado!$AC$5:AC936,Consolidado!$AC936,Consolidado!$D$5:D936,"*"&amp;AM$3&amp;"*")=1,1,0),0))</f>
        <v>0</v>
      </c>
      <c r="AN936" s="0" t="n">
        <f aca="false">IF(OR(AN$3="",Consolidado!$D936=""),0,IF(ISNUMBER(SEARCH(AN$3,Consolidado!$D936)),IF(COUNTIFS(Consolidado!$AC$5:AC936,Consolidado!$AC936,Consolidado!$D$5:D936,"*"&amp;AN$3&amp;"*")=1,1,0),0))</f>
        <v>0</v>
      </c>
      <c r="AO936" s="0" t="n">
        <f aca="false">IF(OR(AO$3="",Consolidado!$D936=""),0,IF(ISNUMBER(SEARCH(AO$3,Consolidado!$D936)),IF(COUNTIFS(Consolidado!$AC$5:AC936,Consolidado!$AC936,Consolidado!$D$5:D936,"*"&amp;AO$3&amp;"*")=1,1,0),0))</f>
        <v>0</v>
      </c>
    </row>
    <row r="937" customFormat="false" ht="15" hidden="false" customHeight="false" outlineLevel="0" collapsed="false">
      <c r="B937" s="0" t="n">
        <f aca="false">IF(OR(B$3="",Consolidado!$D937=""),0,IF(ISNUMBER(SEARCH(B$3,Consolidado!$D937)),IF(COUNTIFS(Consolidado!$AC$5:AC937,Consolidado!$AC937,Consolidado!$D$5:D937,"*"&amp;B$3&amp;"*")=1,1,0),0))</f>
        <v>0</v>
      </c>
      <c r="C937" s="0" t="n">
        <f aca="false">IF(OR(C$3="",Consolidado!$D937=""),0,IF(ISNUMBER(SEARCH(C$3,Consolidado!$D937)),IF(COUNTIFS(Consolidado!$AC$5:AC937,Consolidado!$AC937,Consolidado!$D$5:D937,"*"&amp;C$3&amp;"*")=1,1,0),0))</f>
        <v>0</v>
      </c>
      <c r="D937" s="0" t="n">
        <f aca="false">IF(OR(D$3="",Consolidado!$D937=""),0,IF(ISNUMBER(SEARCH(D$3,Consolidado!$D937)),IF(COUNTIFS(Consolidado!$AC$5:AC937,Consolidado!$AC937,Consolidado!$D$5:D937,"*"&amp;D$3&amp;"*")=1,1,0),0))</f>
        <v>0</v>
      </c>
      <c r="E937" s="0" t="n">
        <f aca="false">IF(OR(E$3="",Consolidado!$D937=""),0,IF(ISNUMBER(SEARCH(E$3,Consolidado!$D937)),IF(COUNTIFS(Consolidado!$AC$5:AC937,Consolidado!$AC937,Consolidado!$D$5:D937,"*"&amp;E$3&amp;"*")=1,1,0),0))</f>
        <v>0</v>
      </c>
      <c r="F937" s="0" t="n">
        <f aca="false">IF(OR(F$3="",Consolidado!$D937=""),0,IF(ISNUMBER(SEARCH(F$3,Consolidado!$D937)),IF(COUNTIFS(Consolidado!$AC$5:AC937,Consolidado!$AC937,Consolidado!$D$5:D937,"*"&amp;F$3&amp;"*")=1,1,0),0))</f>
        <v>0</v>
      </c>
      <c r="G937" s="0" t="n">
        <f aca="false">IF(OR(G$3="",Consolidado!$D937=""),0,IF(ISNUMBER(SEARCH(G$3,Consolidado!$D937)),IF(COUNTIFS(Consolidado!$AC$5:AC937,Consolidado!$AC937,Consolidado!$D$5:D937,"*"&amp;G$3&amp;"*")=1,1,0),0))</f>
        <v>0</v>
      </c>
      <c r="H937" s="0" t="n">
        <f aca="false">IF(OR(H$3="",Consolidado!$D937=""),0,IF(ISNUMBER(SEARCH(H$3,Consolidado!$D937)),IF(COUNTIFS(Consolidado!$AC$5:AC937,Consolidado!$AC937,Consolidado!$D$5:D937,"*"&amp;H$3&amp;"*")=1,1,0),0))</f>
        <v>0</v>
      </c>
      <c r="I937" s="0" t="n">
        <f aca="false">IF(OR(I$3="",Consolidado!$D937=""),0,IF(ISNUMBER(SEARCH(I$3,Consolidado!$D937)),IF(COUNTIFS(Consolidado!$AC$5:AC937,Consolidado!$AC937,Consolidado!$D$5:D937,"*"&amp;I$3&amp;"*")=1,1,0),0))</f>
        <v>0</v>
      </c>
      <c r="J937" s="0" t="n">
        <f aca="false">IF(OR(J$3="",Consolidado!$D937=""),0,IF(ISNUMBER(SEARCH(J$3,Consolidado!$D937)),IF(COUNTIFS(Consolidado!$AC$5:AC937,Consolidado!$AC937,Consolidado!$D$5:D937,"*"&amp;J$3&amp;"*")=1,1,0),0))</f>
        <v>0</v>
      </c>
      <c r="K937" s="0" t="n">
        <f aca="false">IF(OR(K$3="",Consolidado!$D937=""),0,IF(ISNUMBER(SEARCH(K$3,Consolidado!$D937)),IF(COUNTIFS(Consolidado!$AC$5:AC937,Consolidado!$AC937,Consolidado!$D$5:D937,"*"&amp;K$3&amp;"*")=1,1,0),0))</f>
        <v>0</v>
      </c>
      <c r="L937" s="0" t="n">
        <f aca="false">IF(OR(L$3="",Consolidado!$D937=""),0,IF(ISNUMBER(SEARCH(L$3,Consolidado!$D937)),IF(COUNTIFS(Consolidado!$AC$5:AC937,Consolidado!$AC937,Consolidado!$D$5:D937,"*"&amp;L$3&amp;"*")=1,1,0),0))</f>
        <v>0</v>
      </c>
      <c r="M937" s="0" t="n">
        <f aca="false">IF(OR(M$3="",Consolidado!$D937=""),0,IF(ISNUMBER(SEARCH(M$3,Consolidado!$D937)),IF(COUNTIFS(Consolidado!$AC$5:AC937,Consolidado!$AC937,Consolidado!$D$5:D937,"*"&amp;M$3&amp;"*")=1,1,0),0))</f>
        <v>0</v>
      </c>
      <c r="N937" s="0" t="n">
        <f aca="false">IF(OR(N$3="",Consolidado!$D937=""),0,IF(ISNUMBER(SEARCH(N$3,Consolidado!$D937)),IF(COUNTIFS(Consolidado!$AC$5:AC937,Consolidado!$AC937,Consolidado!$D$5:D937,"*"&amp;N$3&amp;"*")=1,1,0),0))</f>
        <v>0</v>
      </c>
      <c r="O937" s="0" t="n">
        <f aca="false">IF(OR(O$3="",Consolidado!$D937=""),0,IF(ISNUMBER(SEARCH(O$3,Consolidado!$D937)),IF(COUNTIFS(Consolidado!$AC$5:AC937,Consolidado!$AC937,Consolidado!$D$5:D937,"*"&amp;O$3&amp;"*")=1,1,0),0))</f>
        <v>0</v>
      </c>
      <c r="P937" s="0" t="n">
        <f aca="false">IF(OR(P$3="",Consolidado!$D937=""),0,IF(ISNUMBER(SEARCH(P$3,Consolidado!$D937)),IF(COUNTIFS(Consolidado!$AC$5:AC937,Consolidado!$AC937,Consolidado!$D$5:D937,"*"&amp;P$3&amp;"*")=1,1,0),0))</f>
        <v>0</v>
      </c>
      <c r="Q937" s="0" t="n">
        <f aca="false">IF(OR(Q$3="",Consolidado!$D937=""),0,IF(ISNUMBER(SEARCH(Q$3,Consolidado!$D937)),IF(COUNTIFS(Consolidado!$AC$5:AC937,Consolidado!$AC937,Consolidado!$D$5:D937,"*"&amp;Q$3&amp;"*")=1,1,0),0))</f>
        <v>0</v>
      </c>
      <c r="R937" s="0" t="n">
        <f aca="false">IF(OR(R$3="",Consolidado!$D937=""),0,IF(ISNUMBER(SEARCH(R$3,Consolidado!$D937)),IF(COUNTIFS(Consolidado!$AC$5:AC937,Consolidado!$AC937,Consolidado!$D$5:D937,"*"&amp;R$3&amp;"*")=1,1,0),0))</f>
        <v>0</v>
      </c>
      <c r="S937" s="0" t="n">
        <f aca="false">IF(OR(S$3="",Consolidado!$D937=""),0,IF(ISNUMBER(SEARCH(S$3,Consolidado!$D937)),IF(COUNTIFS(Consolidado!$AC$5:AC937,Consolidado!$AC937,Consolidado!$D$5:D937,"*"&amp;S$3&amp;"*")=1,1,0),0))</f>
        <v>0</v>
      </c>
      <c r="T937" s="0" t="n">
        <f aca="false">IF(OR(T$3="",Consolidado!$D937=""),0,IF(ISNUMBER(SEARCH(T$3,Consolidado!$D937)),IF(COUNTIFS(Consolidado!$AC$5:AC937,Consolidado!$AC937,Consolidado!$D$5:D937,"*"&amp;T$3&amp;"*")=1,1,0),0))</f>
        <v>0</v>
      </c>
      <c r="U937" s="0" t="n">
        <f aca="false">IF(OR(U$3="",Consolidado!$D937=""),0,IF(ISNUMBER(SEARCH(U$3,Consolidado!$D937)),IF(COUNTIFS(Consolidado!$AC$5:AC937,Consolidado!$AC937,Consolidado!$D$5:D937,"*"&amp;U$3&amp;"*")=1,1,0),0))</f>
        <v>0</v>
      </c>
      <c r="V937" s="0" t="n">
        <f aca="false">IF(OR(V$3="",Consolidado!$D937=""),0,IF(ISNUMBER(SEARCH(V$3,Consolidado!$D937)),IF(COUNTIFS(Consolidado!$AC$5:AC937,Consolidado!$AC937,Consolidado!$D$5:D937,"*"&amp;V$3&amp;"*")=1,1,0),0))</f>
        <v>0</v>
      </c>
      <c r="W937" s="0" t="n">
        <f aca="false">IF(OR(W$3="",Consolidado!$D937=""),0,IF(ISNUMBER(SEARCH(W$3,Consolidado!$D937)),IF(COUNTIFS(Consolidado!$AC$5:AC937,Consolidado!$AC937,Consolidado!$D$5:D937,"*"&amp;W$3&amp;"*")=1,1,0),0))</f>
        <v>0</v>
      </c>
      <c r="X937" s="0" t="n">
        <f aca="false">IF(OR(X$3="",Consolidado!$D937=""),0,IF(ISNUMBER(SEARCH(X$3,Consolidado!$D937)),IF(COUNTIFS(Consolidado!$AC$5:AC937,Consolidado!$AC937,Consolidado!$D$5:D937,"*"&amp;X$3&amp;"*")=1,1,0),0))</f>
        <v>0</v>
      </c>
      <c r="Y937" s="0" t="n">
        <f aca="false">IF(OR(Y$3="",Consolidado!$D937=""),0,IF(ISNUMBER(SEARCH(Y$3,Consolidado!$D937)),IF(COUNTIFS(Consolidado!$AC$5:AC937,Consolidado!$AC937,Consolidado!$D$5:D937,"*"&amp;Y$3&amp;"*")=1,1,0),0))</f>
        <v>0</v>
      </c>
      <c r="Z937" s="0" t="n">
        <f aca="false">IF(OR(Z$3="",Consolidado!$D937=""),0,IF(ISNUMBER(SEARCH(Z$3,Consolidado!$D937)),IF(COUNTIFS(Consolidado!$AC$5:AC937,Consolidado!$AC937,Consolidado!$D$5:D937,"*"&amp;Z$3&amp;"*")=1,1,0),0))</f>
        <v>0</v>
      </c>
      <c r="AA937" s="0" t="n">
        <f aca="false">IF(OR(AA$3="",Consolidado!$D937=""),0,IF(ISNUMBER(SEARCH(AA$3,Consolidado!$D937)),IF(COUNTIFS(Consolidado!$AC$5:AC937,Consolidado!$AC937,Consolidado!$D$5:D937,"*"&amp;AA$3&amp;"*")=1,1,0),0))</f>
        <v>0</v>
      </c>
      <c r="AB937" s="0" t="n">
        <f aca="false">IF(OR(AB$3="",Consolidado!$D937=""),0,IF(ISNUMBER(SEARCH(AB$3,Consolidado!$D937)),IF(COUNTIFS(Consolidado!$AC$5:AC937,Consolidado!$AC937,Consolidado!$D$5:D937,"*"&amp;AB$3&amp;"*")=1,1,0),0))</f>
        <v>0</v>
      </c>
      <c r="AC937" s="0" t="n">
        <f aca="false">IF(OR(AC$3="",Consolidado!$D937=""),0,IF(ISNUMBER(SEARCH(AC$3,Consolidado!$D937)),IF(COUNTIFS(Consolidado!$AC$5:AC937,Consolidado!$AC937,Consolidado!$D$5:D937,"*"&amp;AC$3&amp;"*")=1,1,0),0))</f>
        <v>0</v>
      </c>
      <c r="AD937" s="0" t="n">
        <f aca="false">IF(OR(AD$3="",Consolidado!$D937=""),0,IF(ISNUMBER(SEARCH(AD$3,Consolidado!$D937)),IF(COUNTIFS(Consolidado!$AC$5:AC937,Consolidado!$AC937,Consolidado!$D$5:D937,"*"&amp;AD$3&amp;"*")=1,1,0),0))</f>
        <v>0</v>
      </c>
      <c r="AE937" s="0" t="n">
        <f aca="false">IF(OR(AE$3="",Consolidado!$D937=""),0,IF(ISNUMBER(SEARCH(AE$3,Consolidado!$D937)),IF(COUNTIFS(Consolidado!$AC$5:AC937,Consolidado!$AC937,Consolidado!$D$5:D937,"*"&amp;AE$3&amp;"*")=1,1,0),0))</f>
        <v>0</v>
      </c>
      <c r="AF937" s="0" t="n">
        <f aca="false">IF(OR(AF$3="",Consolidado!$D937=""),0,IF(ISNUMBER(SEARCH(AF$3,Consolidado!$D937)),IF(COUNTIFS(Consolidado!$AC$5:AC937,Consolidado!$AC937,Consolidado!$D$5:D937,"*"&amp;AF$3&amp;"*")=1,1,0),0))</f>
        <v>0</v>
      </c>
      <c r="AG937" s="0" t="n">
        <f aca="false">IF(OR(AG$3="",Consolidado!$D937=""),0,IF(ISNUMBER(SEARCH(AG$3,Consolidado!$D937)),IF(COUNTIFS(Consolidado!$AC$5:AC937,Consolidado!$AC937,Consolidado!$D$5:D937,"*"&amp;AG$3&amp;"*")=1,1,0),0))</f>
        <v>0</v>
      </c>
      <c r="AH937" s="0" t="n">
        <f aca="false">IF(OR(AH$3="",Consolidado!$D937=""),0,IF(ISNUMBER(SEARCH(AH$3,Consolidado!$D937)),IF(COUNTIFS(Consolidado!$AC$5:AC937,Consolidado!$AC937,Consolidado!$D$5:D937,"*"&amp;AH$3&amp;"*")=1,1,0),0))</f>
        <v>0</v>
      </c>
      <c r="AI937" s="0" t="n">
        <f aca="false">IF(OR(AI$3="",Consolidado!$D937=""),0,IF(ISNUMBER(SEARCH(AI$3,Consolidado!$D937)),IF(COUNTIFS(Consolidado!$AC$5:AC937,Consolidado!$AC937,Consolidado!$D$5:D937,"*"&amp;AI$3&amp;"*")=1,1,0),0))</f>
        <v>0</v>
      </c>
      <c r="AJ937" s="0" t="n">
        <f aca="false">IF(OR(AJ$3="",Consolidado!$D937=""),0,IF(ISNUMBER(SEARCH(AJ$3,Consolidado!$D937)),IF(COUNTIFS(Consolidado!$AC$5:AC937,Consolidado!$AC937,Consolidado!$D$5:D937,"*"&amp;AJ$3&amp;"*")=1,1,0),0))</f>
        <v>0</v>
      </c>
      <c r="AK937" s="0" t="n">
        <f aca="false">IF(OR(AK$3="",Consolidado!$D937=""),0,IF(ISNUMBER(SEARCH(AK$3,Consolidado!$D937)),IF(COUNTIFS(Consolidado!$AC$5:AC937,Consolidado!$AC937,Consolidado!$D$5:D937,"*"&amp;AK$3&amp;"*")=1,1,0),0))</f>
        <v>0</v>
      </c>
      <c r="AL937" s="0" t="n">
        <f aca="false">IF(OR(AL$3="",Consolidado!$D937=""),0,IF(ISNUMBER(SEARCH(AL$3,Consolidado!$D937)),IF(COUNTIFS(Consolidado!$AC$5:AC937,Consolidado!$AC937,Consolidado!$D$5:D937,"*"&amp;AL$3&amp;"*")=1,1,0),0))</f>
        <v>0</v>
      </c>
      <c r="AM937" s="0" t="n">
        <f aca="false">IF(OR(AM$3="",Consolidado!$D937=""),0,IF(ISNUMBER(SEARCH(AM$3,Consolidado!$D937)),IF(COUNTIFS(Consolidado!$AC$5:AC937,Consolidado!$AC937,Consolidado!$D$5:D937,"*"&amp;AM$3&amp;"*")=1,1,0),0))</f>
        <v>0</v>
      </c>
      <c r="AN937" s="0" t="n">
        <f aca="false">IF(OR(AN$3="",Consolidado!$D937=""),0,IF(ISNUMBER(SEARCH(AN$3,Consolidado!$D937)),IF(COUNTIFS(Consolidado!$AC$5:AC937,Consolidado!$AC937,Consolidado!$D$5:D937,"*"&amp;AN$3&amp;"*")=1,1,0),0))</f>
        <v>0</v>
      </c>
      <c r="AO937" s="0" t="n">
        <f aca="false">IF(OR(AO$3="",Consolidado!$D937=""),0,IF(ISNUMBER(SEARCH(AO$3,Consolidado!$D937)),IF(COUNTIFS(Consolidado!$AC$5:AC937,Consolidado!$AC937,Consolidado!$D$5:D937,"*"&amp;AO$3&amp;"*")=1,1,0),0))</f>
        <v>0</v>
      </c>
    </row>
    <row r="938" customFormat="false" ht="15" hidden="false" customHeight="false" outlineLevel="0" collapsed="false">
      <c r="B938" s="0" t="n">
        <f aca="false">IF(OR(B$3="",Consolidado!$D938=""),0,IF(ISNUMBER(SEARCH(B$3,Consolidado!$D938)),IF(COUNTIFS(Consolidado!$AC$5:AC938,Consolidado!$AC938,Consolidado!$D$5:D938,"*"&amp;B$3&amp;"*")=1,1,0),0))</f>
        <v>0</v>
      </c>
      <c r="C938" s="0" t="n">
        <f aca="false">IF(OR(C$3="",Consolidado!$D938=""),0,IF(ISNUMBER(SEARCH(C$3,Consolidado!$D938)),IF(COUNTIFS(Consolidado!$AC$5:AC938,Consolidado!$AC938,Consolidado!$D$5:D938,"*"&amp;C$3&amp;"*")=1,1,0),0))</f>
        <v>0</v>
      </c>
      <c r="D938" s="0" t="n">
        <f aca="false">IF(OR(D$3="",Consolidado!$D938=""),0,IF(ISNUMBER(SEARCH(D$3,Consolidado!$D938)),IF(COUNTIFS(Consolidado!$AC$5:AC938,Consolidado!$AC938,Consolidado!$D$5:D938,"*"&amp;D$3&amp;"*")=1,1,0),0))</f>
        <v>0</v>
      </c>
      <c r="E938" s="0" t="n">
        <f aca="false">IF(OR(E$3="",Consolidado!$D938=""),0,IF(ISNUMBER(SEARCH(E$3,Consolidado!$D938)),IF(COUNTIFS(Consolidado!$AC$5:AC938,Consolidado!$AC938,Consolidado!$D$5:D938,"*"&amp;E$3&amp;"*")=1,1,0),0))</f>
        <v>0</v>
      </c>
      <c r="F938" s="0" t="n">
        <f aca="false">IF(OR(F$3="",Consolidado!$D938=""),0,IF(ISNUMBER(SEARCH(F$3,Consolidado!$D938)),IF(COUNTIFS(Consolidado!$AC$5:AC938,Consolidado!$AC938,Consolidado!$D$5:D938,"*"&amp;F$3&amp;"*")=1,1,0),0))</f>
        <v>0</v>
      </c>
      <c r="G938" s="0" t="n">
        <f aca="false">IF(OR(G$3="",Consolidado!$D938=""),0,IF(ISNUMBER(SEARCH(G$3,Consolidado!$D938)),IF(COUNTIFS(Consolidado!$AC$5:AC938,Consolidado!$AC938,Consolidado!$D$5:D938,"*"&amp;G$3&amp;"*")=1,1,0),0))</f>
        <v>0</v>
      </c>
      <c r="H938" s="0" t="n">
        <f aca="false">IF(OR(H$3="",Consolidado!$D938=""),0,IF(ISNUMBER(SEARCH(H$3,Consolidado!$D938)),IF(COUNTIFS(Consolidado!$AC$5:AC938,Consolidado!$AC938,Consolidado!$D$5:D938,"*"&amp;H$3&amp;"*")=1,1,0),0))</f>
        <v>0</v>
      </c>
      <c r="I938" s="0" t="n">
        <f aca="false">IF(OR(I$3="",Consolidado!$D938=""),0,IF(ISNUMBER(SEARCH(I$3,Consolidado!$D938)),IF(COUNTIFS(Consolidado!$AC$5:AC938,Consolidado!$AC938,Consolidado!$D$5:D938,"*"&amp;I$3&amp;"*")=1,1,0),0))</f>
        <v>0</v>
      </c>
      <c r="J938" s="0" t="n">
        <f aca="false">IF(OR(J$3="",Consolidado!$D938=""),0,IF(ISNUMBER(SEARCH(J$3,Consolidado!$D938)),IF(COUNTIFS(Consolidado!$AC$5:AC938,Consolidado!$AC938,Consolidado!$D$5:D938,"*"&amp;J$3&amp;"*")=1,1,0),0))</f>
        <v>0</v>
      </c>
      <c r="K938" s="0" t="n">
        <f aca="false">IF(OR(K$3="",Consolidado!$D938=""),0,IF(ISNUMBER(SEARCH(K$3,Consolidado!$D938)),IF(COUNTIFS(Consolidado!$AC$5:AC938,Consolidado!$AC938,Consolidado!$D$5:D938,"*"&amp;K$3&amp;"*")=1,1,0),0))</f>
        <v>0</v>
      </c>
      <c r="L938" s="0" t="n">
        <f aca="false">IF(OR(L$3="",Consolidado!$D938=""),0,IF(ISNUMBER(SEARCH(L$3,Consolidado!$D938)),IF(COUNTIFS(Consolidado!$AC$5:AC938,Consolidado!$AC938,Consolidado!$D$5:D938,"*"&amp;L$3&amp;"*")=1,1,0),0))</f>
        <v>0</v>
      </c>
      <c r="M938" s="0" t="n">
        <f aca="false">IF(OR(M$3="",Consolidado!$D938=""),0,IF(ISNUMBER(SEARCH(M$3,Consolidado!$D938)),IF(COUNTIFS(Consolidado!$AC$5:AC938,Consolidado!$AC938,Consolidado!$D$5:D938,"*"&amp;M$3&amp;"*")=1,1,0),0))</f>
        <v>0</v>
      </c>
      <c r="N938" s="0" t="n">
        <f aca="false">IF(OR(N$3="",Consolidado!$D938=""),0,IF(ISNUMBER(SEARCH(N$3,Consolidado!$D938)),IF(COUNTIFS(Consolidado!$AC$5:AC938,Consolidado!$AC938,Consolidado!$D$5:D938,"*"&amp;N$3&amp;"*")=1,1,0),0))</f>
        <v>0</v>
      </c>
      <c r="O938" s="0" t="n">
        <f aca="false">IF(OR(O$3="",Consolidado!$D938=""),0,IF(ISNUMBER(SEARCH(O$3,Consolidado!$D938)),IF(COUNTIFS(Consolidado!$AC$5:AC938,Consolidado!$AC938,Consolidado!$D$5:D938,"*"&amp;O$3&amp;"*")=1,1,0),0))</f>
        <v>0</v>
      </c>
      <c r="P938" s="0" t="n">
        <f aca="false">IF(OR(P$3="",Consolidado!$D938=""),0,IF(ISNUMBER(SEARCH(P$3,Consolidado!$D938)),IF(COUNTIFS(Consolidado!$AC$5:AC938,Consolidado!$AC938,Consolidado!$D$5:D938,"*"&amp;P$3&amp;"*")=1,1,0),0))</f>
        <v>0</v>
      </c>
      <c r="Q938" s="0" t="n">
        <f aca="false">IF(OR(Q$3="",Consolidado!$D938=""),0,IF(ISNUMBER(SEARCH(Q$3,Consolidado!$D938)),IF(COUNTIFS(Consolidado!$AC$5:AC938,Consolidado!$AC938,Consolidado!$D$5:D938,"*"&amp;Q$3&amp;"*")=1,1,0),0))</f>
        <v>0</v>
      </c>
      <c r="R938" s="0" t="n">
        <f aca="false">IF(OR(R$3="",Consolidado!$D938=""),0,IF(ISNUMBER(SEARCH(R$3,Consolidado!$D938)),IF(COUNTIFS(Consolidado!$AC$5:AC938,Consolidado!$AC938,Consolidado!$D$5:D938,"*"&amp;R$3&amp;"*")=1,1,0),0))</f>
        <v>0</v>
      </c>
      <c r="S938" s="0" t="n">
        <f aca="false">IF(OR(S$3="",Consolidado!$D938=""),0,IF(ISNUMBER(SEARCH(S$3,Consolidado!$D938)),IF(COUNTIFS(Consolidado!$AC$5:AC938,Consolidado!$AC938,Consolidado!$D$5:D938,"*"&amp;S$3&amp;"*")=1,1,0),0))</f>
        <v>0</v>
      </c>
      <c r="T938" s="0" t="n">
        <f aca="false">IF(OR(T$3="",Consolidado!$D938=""),0,IF(ISNUMBER(SEARCH(T$3,Consolidado!$D938)),IF(COUNTIFS(Consolidado!$AC$5:AC938,Consolidado!$AC938,Consolidado!$D$5:D938,"*"&amp;T$3&amp;"*")=1,1,0),0))</f>
        <v>0</v>
      </c>
      <c r="U938" s="0" t="n">
        <f aca="false">IF(OR(U$3="",Consolidado!$D938=""),0,IF(ISNUMBER(SEARCH(U$3,Consolidado!$D938)),IF(COUNTIFS(Consolidado!$AC$5:AC938,Consolidado!$AC938,Consolidado!$D$5:D938,"*"&amp;U$3&amp;"*")=1,1,0),0))</f>
        <v>0</v>
      </c>
      <c r="V938" s="0" t="n">
        <f aca="false">IF(OR(V$3="",Consolidado!$D938=""),0,IF(ISNUMBER(SEARCH(V$3,Consolidado!$D938)),IF(COUNTIFS(Consolidado!$AC$5:AC938,Consolidado!$AC938,Consolidado!$D$5:D938,"*"&amp;V$3&amp;"*")=1,1,0),0))</f>
        <v>0</v>
      </c>
      <c r="W938" s="0" t="n">
        <f aca="false">IF(OR(W$3="",Consolidado!$D938=""),0,IF(ISNUMBER(SEARCH(W$3,Consolidado!$D938)),IF(COUNTIFS(Consolidado!$AC$5:AC938,Consolidado!$AC938,Consolidado!$D$5:D938,"*"&amp;W$3&amp;"*")=1,1,0),0))</f>
        <v>0</v>
      </c>
      <c r="X938" s="0" t="n">
        <f aca="false">IF(OR(X$3="",Consolidado!$D938=""),0,IF(ISNUMBER(SEARCH(X$3,Consolidado!$D938)),IF(COUNTIFS(Consolidado!$AC$5:AC938,Consolidado!$AC938,Consolidado!$D$5:D938,"*"&amp;X$3&amp;"*")=1,1,0),0))</f>
        <v>0</v>
      </c>
      <c r="Y938" s="0" t="n">
        <f aca="false">IF(OR(Y$3="",Consolidado!$D938=""),0,IF(ISNUMBER(SEARCH(Y$3,Consolidado!$D938)),IF(COUNTIFS(Consolidado!$AC$5:AC938,Consolidado!$AC938,Consolidado!$D$5:D938,"*"&amp;Y$3&amp;"*")=1,1,0),0))</f>
        <v>0</v>
      </c>
      <c r="Z938" s="0" t="n">
        <f aca="false">IF(OR(Z$3="",Consolidado!$D938=""),0,IF(ISNUMBER(SEARCH(Z$3,Consolidado!$D938)),IF(COUNTIFS(Consolidado!$AC$5:AC938,Consolidado!$AC938,Consolidado!$D$5:D938,"*"&amp;Z$3&amp;"*")=1,1,0),0))</f>
        <v>0</v>
      </c>
      <c r="AA938" s="0" t="n">
        <f aca="false">IF(OR(AA$3="",Consolidado!$D938=""),0,IF(ISNUMBER(SEARCH(AA$3,Consolidado!$D938)),IF(COUNTIFS(Consolidado!$AC$5:AC938,Consolidado!$AC938,Consolidado!$D$5:D938,"*"&amp;AA$3&amp;"*")=1,1,0),0))</f>
        <v>0</v>
      </c>
      <c r="AB938" s="0" t="n">
        <f aca="false">IF(OR(AB$3="",Consolidado!$D938=""),0,IF(ISNUMBER(SEARCH(AB$3,Consolidado!$D938)),IF(COUNTIFS(Consolidado!$AC$5:AC938,Consolidado!$AC938,Consolidado!$D$5:D938,"*"&amp;AB$3&amp;"*")=1,1,0),0))</f>
        <v>0</v>
      </c>
      <c r="AC938" s="0" t="n">
        <f aca="false">IF(OR(AC$3="",Consolidado!$D938=""),0,IF(ISNUMBER(SEARCH(AC$3,Consolidado!$D938)),IF(COUNTIFS(Consolidado!$AC$5:AC938,Consolidado!$AC938,Consolidado!$D$5:D938,"*"&amp;AC$3&amp;"*")=1,1,0),0))</f>
        <v>0</v>
      </c>
      <c r="AD938" s="0" t="n">
        <f aca="false">IF(OR(AD$3="",Consolidado!$D938=""),0,IF(ISNUMBER(SEARCH(AD$3,Consolidado!$D938)),IF(COUNTIFS(Consolidado!$AC$5:AC938,Consolidado!$AC938,Consolidado!$D$5:D938,"*"&amp;AD$3&amp;"*")=1,1,0),0))</f>
        <v>0</v>
      </c>
      <c r="AE938" s="0" t="n">
        <f aca="false">IF(OR(AE$3="",Consolidado!$D938=""),0,IF(ISNUMBER(SEARCH(AE$3,Consolidado!$D938)),IF(COUNTIFS(Consolidado!$AC$5:AC938,Consolidado!$AC938,Consolidado!$D$5:D938,"*"&amp;AE$3&amp;"*")=1,1,0),0))</f>
        <v>0</v>
      </c>
      <c r="AF938" s="0" t="n">
        <f aca="false">IF(OR(AF$3="",Consolidado!$D938=""),0,IF(ISNUMBER(SEARCH(AF$3,Consolidado!$D938)),IF(COUNTIFS(Consolidado!$AC$5:AC938,Consolidado!$AC938,Consolidado!$D$5:D938,"*"&amp;AF$3&amp;"*")=1,1,0),0))</f>
        <v>0</v>
      </c>
      <c r="AG938" s="0" t="n">
        <f aca="false">IF(OR(AG$3="",Consolidado!$D938=""),0,IF(ISNUMBER(SEARCH(AG$3,Consolidado!$D938)),IF(COUNTIFS(Consolidado!$AC$5:AC938,Consolidado!$AC938,Consolidado!$D$5:D938,"*"&amp;AG$3&amp;"*")=1,1,0),0))</f>
        <v>0</v>
      </c>
      <c r="AH938" s="0" t="n">
        <f aca="false">IF(OR(AH$3="",Consolidado!$D938=""),0,IF(ISNUMBER(SEARCH(AH$3,Consolidado!$D938)),IF(COUNTIFS(Consolidado!$AC$5:AC938,Consolidado!$AC938,Consolidado!$D$5:D938,"*"&amp;AH$3&amp;"*")=1,1,0),0))</f>
        <v>0</v>
      </c>
      <c r="AI938" s="0" t="n">
        <f aca="false">IF(OR(AI$3="",Consolidado!$D938=""),0,IF(ISNUMBER(SEARCH(AI$3,Consolidado!$D938)),IF(COUNTIFS(Consolidado!$AC$5:AC938,Consolidado!$AC938,Consolidado!$D$5:D938,"*"&amp;AI$3&amp;"*")=1,1,0),0))</f>
        <v>0</v>
      </c>
      <c r="AJ938" s="0" t="n">
        <f aca="false">IF(OR(AJ$3="",Consolidado!$D938=""),0,IF(ISNUMBER(SEARCH(AJ$3,Consolidado!$D938)),IF(COUNTIFS(Consolidado!$AC$5:AC938,Consolidado!$AC938,Consolidado!$D$5:D938,"*"&amp;AJ$3&amp;"*")=1,1,0),0))</f>
        <v>0</v>
      </c>
      <c r="AK938" s="0" t="n">
        <f aca="false">IF(OR(AK$3="",Consolidado!$D938=""),0,IF(ISNUMBER(SEARCH(AK$3,Consolidado!$D938)),IF(COUNTIFS(Consolidado!$AC$5:AC938,Consolidado!$AC938,Consolidado!$D$5:D938,"*"&amp;AK$3&amp;"*")=1,1,0),0))</f>
        <v>0</v>
      </c>
      <c r="AL938" s="0" t="n">
        <f aca="false">IF(OR(AL$3="",Consolidado!$D938=""),0,IF(ISNUMBER(SEARCH(AL$3,Consolidado!$D938)),IF(COUNTIFS(Consolidado!$AC$5:AC938,Consolidado!$AC938,Consolidado!$D$5:D938,"*"&amp;AL$3&amp;"*")=1,1,0),0))</f>
        <v>0</v>
      </c>
      <c r="AM938" s="0" t="n">
        <f aca="false">IF(OR(AM$3="",Consolidado!$D938=""),0,IF(ISNUMBER(SEARCH(AM$3,Consolidado!$D938)),IF(COUNTIFS(Consolidado!$AC$5:AC938,Consolidado!$AC938,Consolidado!$D$5:D938,"*"&amp;AM$3&amp;"*")=1,1,0),0))</f>
        <v>0</v>
      </c>
      <c r="AN938" s="0" t="n">
        <f aca="false">IF(OR(AN$3="",Consolidado!$D938=""),0,IF(ISNUMBER(SEARCH(AN$3,Consolidado!$D938)),IF(COUNTIFS(Consolidado!$AC$5:AC938,Consolidado!$AC938,Consolidado!$D$5:D938,"*"&amp;AN$3&amp;"*")=1,1,0),0))</f>
        <v>0</v>
      </c>
      <c r="AO938" s="0" t="n">
        <f aca="false">IF(OR(AO$3="",Consolidado!$D938=""),0,IF(ISNUMBER(SEARCH(AO$3,Consolidado!$D938)),IF(COUNTIFS(Consolidado!$AC$5:AC938,Consolidado!$AC938,Consolidado!$D$5:D938,"*"&amp;AO$3&amp;"*")=1,1,0),0))</f>
        <v>0</v>
      </c>
    </row>
    <row r="939" customFormat="false" ht="15" hidden="false" customHeight="false" outlineLevel="0" collapsed="false">
      <c r="B939" s="0" t="n">
        <f aca="false">IF(OR(B$3="",Consolidado!$D939=""),0,IF(ISNUMBER(SEARCH(B$3,Consolidado!$D939)),IF(COUNTIFS(Consolidado!$AC$5:AC939,Consolidado!$AC939,Consolidado!$D$5:D939,"*"&amp;B$3&amp;"*")=1,1,0),0))</f>
        <v>0</v>
      </c>
      <c r="C939" s="0" t="n">
        <f aca="false">IF(OR(C$3="",Consolidado!$D939=""),0,IF(ISNUMBER(SEARCH(C$3,Consolidado!$D939)),IF(COUNTIFS(Consolidado!$AC$5:AC939,Consolidado!$AC939,Consolidado!$D$5:D939,"*"&amp;C$3&amp;"*")=1,1,0),0))</f>
        <v>0</v>
      </c>
      <c r="D939" s="0" t="n">
        <f aca="false">IF(OR(D$3="",Consolidado!$D939=""),0,IF(ISNUMBER(SEARCH(D$3,Consolidado!$D939)),IF(COUNTIFS(Consolidado!$AC$5:AC939,Consolidado!$AC939,Consolidado!$D$5:D939,"*"&amp;D$3&amp;"*")=1,1,0),0))</f>
        <v>0</v>
      </c>
      <c r="E939" s="0" t="n">
        <f aca="false">IF(OR(E$3="",Consolidado!$D939=""),0,IF(ISNUMBER(SEARCH(E$3,Consolidado!$D939)),IF(COUNTIFS(Consolidado!$AC$5:AC939,Consolidado!$AC939,Consolidado!$D$5:D939,"*"&amp;E$3&amp;"*")=1,1,0),0))</f>
        <v>0</v>
      </c>
      <c r="F939" s="0" t="n">
        <f aca="false">IF(OR(F$3="",Consolidado!$D939=""),0,IF(ISNUMBER(SEARCH(F$3,Consolidado!$D939)),IF(COUNTIFS(Consolidado!$AC$5:AC939,Consolidado!$AC939,Consolidado!$D$5:D939,"*"&amp;F$3&amp;"*")=1,1,0),0))</f>
        <v>0</v>
      </c>
      <c r="G939" s="0" t="n">
        <f aca="false">IF(OR(G$3="",Consolidado!$D939=""),0,IF(ISNUMBER(SEARCH(G$3,Consolidado!$D939)),IF(COUNTIFS(Consolidado!$AC$5:AC939,Consolidado!$AC939,Consolidado!$D$5:D939,"*"&amp;G$3&amp;"*")=1,1,0),0))</f>
        <v>0</v>
      </c>
      <c r="H939" s="0" t="n">
        <f aca="false">IF(OR(H$3="",Consolidado!$D939=""),0,IF(ISNUMBER(SEARCH(H$3,Consolidado!$D939)),IF(COUNTIFS(Consolidado!$AC$5:AC939,Consolidado!$AC939,Consolidado!$D$5:D939,"*"&amp;H$3&amp;"*")=1,1,0),0))</f>
        <v>0</v>
      </c>
      <c r="I939" s="0" t="n">
        <f aca="false">IF(OR(I$3="",Consolidado!$D939=""),0,IF(ISNUMBER(SEARCH(I$3,Consolidado!$D939)),IF(COUNTIFS(Consolidado!$AC$5:AC939,Consolidado!$AC939,Consolidado!$D$5:D939,"*"&amp;I$3&amp;"*")=1,1,0),0))</f>
        <v>0</v>
      </c>
      <c r="J939" s="0" t="n">
        <f aca="false">IF(OR(J$3="",Consolidado!$D939=""),0,IF(ISNUMBER(SEARCH(J$3,Consolidado!$D939)),IF(COUNTIFS(Consolidado!$AC$5:AC939,Consolidado!$AC939,Consolidado!$D$5:D939,"*"&amp;J$3&amp;"*")=1,1,0),0))</f>
        <v>0</v>
      </c>
      <c r="K939" s="0" t="n">
        <f aca="false">IF(OR(K$3="",Consolidado!$D939=""),0,IF(ISNUMBER(SEARCH(K$3,Consolidado!$D939)),IF(COUNTIFS(Consolidado!$AC$5:AC939,Consolidado!$AC939,Consolidado!$D$5:D939,"*"&amp;K$3&amp;"*")=1,1,0),0))</f>
        <v>0</v>
      </c>
      <c r="L939" s="0" t="n">
        <f aca="false">IF(OR(L$3="",Consolidado!$D939=""),0,IF(ISNUMBER(SEARCH(L$3,Consolidado!$D939)),IF(COUNTIFS(Consolidado!$AC$5:AC939,Consolidado!$AC939,Consolidado!$D$5:D939,"*"&amp;L$3&amp;"*")=1,1,0),0))</f>
        <v>0</v>
      </c>
      <c r="M939" s="0" t="n">
        <f aca="false">IF(OR(M$3="",Consolidado!$D939=""),0,IF(ISNUMBER(SEARCH(M$3,Consolidado!$D939)),IF(COUNTIFS(Consolidado!$AC$5:AC939,Consolidado!$AC939,Consolidado!$D$5:D939,"*"&amp;M$3&amp;"*")=1,1,0),0))</f>
        <v>0</v>
      </c>
      <c r="N939" s="0" t="n">
        <f aca="false">IF(OR(N$3="",Consolidado!$D939=""),0,IF(ISNUMBER(SEARCH(N$3,Consolidado!$D939)),IF(COUNTIFS(Consolidado!$AC$5:AC939,Consolidado!$AC939,Consolidado!$D$5:D939,"*"&amp;N$3&amp;"*")=1,1,0),0))</f>
        <v>0</v>
      </c>
      <c r="O939" s="0" t="n">
        <f aca="false">IF(OR(O$3="",Consolidado!$D939=""),0,IF(ISNUMBER(SEARCH(O$3,Consolidado!$D939)),IF(COUNTIFS(Consolidado!$AC$5:AC939,Consolidado!$AC939,Consolidado!$D$5:D939,"*"&amp;O$3&amp;"*")=1,1,0),0))</f>
        <v>0</v>
      </c>
      <c r="P939" s="0" t="n">
        <f aca="false">IF(OR(P$3="",Consolidado!$D939=""),0,IF(ISNUMBER(SEARCH(P$3,Consolidado!$D939)),IF(COUNTIFS(Consolidado!$AC$5:AC939,Consolidado!$AC939,Consolidado!$D$5:D939,"*"&amp;P$3&amp;"*")=1,1,0),0))</f>
        <v>0</v>
      </c>
      <c r="Q939" s="0" t="n">
        <f aca="false">IF(OR(Q$3="",Consolidado!$D939=""),0,IF(ISNUMBER(SEARCH(Q$3,Consolidado!$D939)),IF(COUNTIFS(Consolidado!$AC$5:AC939,Consolidado!$AC939,Consolidado!$D$5:D939,"*"&amp;Q$3&amp;"*")=1,1,0),0))</f>
        <v>0</v>
      </c>
      <c r="R939" s="0" t="n">
        <f aca="false">IF(OR(R$3="",Consolidado!$D939=""),0,IF(ISNUMBER(SEARCH(R$3,Consolidado!$D939)),IF(COUNTIFS(Consolidado!$AC$5:AC939,Consolidado!$AC939,Consolidado!$D$5:D939,"*"&amp;R$3&amp;"*")=1,1,0),0))</f>
        <v>0</v>
      </c>
      <c r="S939" s="0" t="n">
        <f aca="false">IF(OR(S$3="",Consolidado!$D939=""),0,IF(ISNUMBER(SEARCH(S$3,Consolidado!$D939)),IF(COUNTIFS(Consolidado!$AC$5:AC939,Consolidado!$AC939,Consolidado!$D$5:D939,"*"&amp;S$3&amp;"*")=1,1,0),0))</f>
        <v>0</v>
      </c>
      <c r="T939" s="0" t="n">
        <f aca="false">IF(OR(T$3="",Consolidado!$D939=""),0,IF(ISNUMBER(SEARCH(T$3,Consolidado!$D939)),IF(COUNTIFS(Consolidado!$AC$5:AC939,Consolidado!$AC939,Consolidado!$D$5:D939,"*"&amp;T$3&amp;"*")=1,1,0),0))</f>
        <v>0</v>
      </c>
      <c r="U939" s="0" t="n">
        <f aca="false">IF(OR(U$3="",Consolidado!$D939=""),0,IF(ISNUMBER(SEARCH(U$3,Consolidado!$D939)),IF(COUNTIFS(Consolidado!$AC$5:AC939,Consolidado!$AC939,Consolidado!$D$5:D939,"*"&amp;U$3&amp;"*")=1,1,0),0))</f>
        <v>0</v>
      </c>
      <c r="V939" s="0" t="n">
        <f aca="false">IF(OR(V$3="",Consolidado!$D939=""),0,IF(ISNUMBER(SEARCH(V$3,Consolidado!$D939)),IF(COUNTIFS(Consolidado!$AC$5:AC939,Consolidado!$AC939,Consolidado!$D$5:D939,"*"&amp;V$3&amp;"*")=1,1,0),0))</f>
        <v>0</v>
      </c>
      <c r="W939" s="0" t="n">
        <f aca="false">IF(OR(W$3="",Consolidado!$D939=""),0,IF(ISNUMBER(SEARCH(W$3,Consolidado!$D939)),IF(COUNTIFS(Consolidado!$AC$5:AC939,Consolidado!$AC939,Consolidado!$D$5:D939,"*"&amp;W$3&amp;"*")=1,1,0),0))</f>
        <v>0</v>
      </c>
      <c r="X939" s="0" t="n">
        <f aca="false">IF(OR(X$3="",Consolidado!$D939=""),0,IF(ISNUMBER(SEARCH(X$3,Consolidado!$D939)),IF(COUNTIFS(Consolidado!$AC$5:AC939,Consolidado!$AC939,Consolidado!$D$5:D939,"*"&amp;X$3&amp;"*")=1,1,0),0))</f>
        <v>0</v>
      </c>
      <c r="Y939" s="0" t="n">
        <f aca="false">IF(OR(Y$3="",Consolidado!$D939=""),0,IF(ISNUMBER(SEARCH(Y$3,Consolidado!$D939)),IF(COUNTIFS(Consolidado!$AC$5:AC939,Consolidado!$AC939,Consolidado!$D$5:D939,"*"&amp;Y$3&amp;"*")=1,1,0),0))</f>
        <v>0</v>
      </c>
      <c r="Z939" s="0" t="n">
        <f aca="false">IF(OR(Z$3="",Consolidado!$D939=""),0,IF(ISNUMBER(SEARCH(Z$3,Consolidado!$D939)),IF(COUNTIFS(Consolidado!$AC$5:AC939,Consolidado!$AC939,Consolidado!$D$5:D939,"*"&amp;Z$3&amp;"*")=1,1,0),0))</f>
        <v>0</v>
      </c>
      <c r="AA939" s="0" t="n">
        <f aca="false">IF(OR(AA$3="",Consolidado!$D939=""),0,IF(ISNUMBER(SEARCH(AA$3,Consolidado!$D939)),IF(COUNTIFS(Consolidado!$AC$5:AC939,Consolidado!$AC939,Consolidado!$D$5:D939,"*"&amp;AA$3&amp;"*")=1,1,0),0))</f>
        <v>0</v>
      </c>
      <c r="AB939" s="0" t="n">
        <f aca="false">IF(OR(AB$3="",Consolidado!$D939=""),0,IF(ISNUMBER(SEARCH(AB$3,Consolidado!$D939)),IF(COUNTIFS(Consolidado!$AC$5:AC939,Consolidado!$AC939,Consolidado!$D$5:D939,"*"&amp;AB$3&amp;"*")=1,1,0),0))</f>
        <v>0</v>
      </c>
      <c r="AC939" s="0" t="n">
        <f aca="false">IF(OR(AC$3="",Consolidado!$D939=""),0,IF(ISNUMBER(SEARCH(AC$3,Consolidado!$D939)),IF(COUNTIFS(Consolidado!$AC$5:AC939,Consolidado!$AC939,Consolidado!$D$5:D939,"*"&amp;AC$3&amp;"*")=1,1,0),0))</f>
        <v>0</v>
      </c>
      <c r="AD939" s="0" t="n">
        <f aca="false">IF(OR(AD$3="",Consolidado!$D939=""),0,IF(ISNUMBER(SEARCH(AD$3,Consolidado!$D939)),IF(COUNTIFS(Consolidado!$AC$5:AC939,Consolidado!$AC939,Consolidado!$D$5:D939,"*"&amp;AD$3&amp;"*")=1,1,0),0))</f>
        <v>0</v>
      </c>
      <c r="AE939" s="0" t="n">
        <f aca="false">IF(OR(AE$3="",Consolidado!$D939=""),0,IF(ISNUMBER(SEARCH(AE$3,Consolidado!$D939)),IF(COUNTIFS(Consolidado!$AC$5:AC939,Consolidado!$AC939,Consolidado!$D$5:D939,"*"&amp;AE$3&amp;"*")=1,1,0),0))</f>
        <v>0</v>
      </c>
      <c r="AF939" s="0" t="n">
        <f aca="false">IF(OR(AF$3="",Consolidado!$D939=""),0,IF(ISNUMBER(SEARCH(AF$3,Consolidado!$D939)),IF(COUNTIFS(Consolidado!$AC$5:AC939,Consolidado!$AC939,Consolidado!$D$5:D939,"*"&amp;AF$3&amp;"*")=1,1,0),0))</f>
        <v>0</v>
      </c>
      <c r="AG939" s="0" t="n">
        <f aca="false">IF(OR(AG$3="",Consolidado!$D939=""),0,IF(ISNUMBER(SEARCH(AG$3,Consolidado!$D939)),IF(COUNTIFS(Consolidado!$AC$5:AC939,Consolidado!$AC939,Consolidado!$D$5:D939,"*"&amp;AG$3&amp;"*")=1,1,0),0))</f>
        <v>0</v>
      </c>
      <c r="AH939" s="0" t="n">
        <f aca="false">IF(OR(AH$3="",Consolidado!$D939=""),0,IF(ISNUMBER(SEARCH(AH$3,Consolidado!$D939)),IF(COUNTIFS(Consolidado!$AC$5:AC939,Consolidado!$AC939,Consolidado!$D$5:D939,"*"&amp;AH$3&amp;"*")=1,1,0),0))</f>
        <v>0</v>
      </c>
      <c r="AI939" s="0" t="n">
        <f aca="false">IF(OR(AI$3="",Consolidado!$D939=""),0,IF(ISNUMBER(SEARCH(AI$3,Consolidado!$D939)),IF(COUNTIFS(Consolidado!$AC$5:AC939,Consolidado!$AC939,Consolidado!$D$5:D939,"*"&amp;AI$3&amp;"*")=1,1,0),0))</f>
        <v>0</v>
      </c>
      <c r="AJ939" s="0" t="n">
        <f aca="false">IF(OR(AJ$3="",Consolidado!$D939=""),0,IF(ISNUMBER(SEARCH(AJ$3,Consolidado!$D939)),IF(COUNTIFS(Consolidado!$AC$5:AC939,Consolidado!$AC939,Consolidado!$D$5:D939,"*"&amp;AJ$3&amp;"*")=1,1,0),0))</f>
        <v>0</v>
      </c>
      <c r="AK939" s="0" t="n">
        <f aca="false">IF(OR(AK$3="",Consolidado!$D939=""),0,IF(ISNUMBER(SEARCH(AK$3,Consolidado!$D939)),IF(COUNTIFS(Consolidado!$AC$5:AC939,Consolidado!$AC939,Consolidado!$D$5:D939,"*"&amp;AK$3&amp;"*")=1,1,0),0))</f>
        <v>0</v>
      </c>
      <c r="AL939" s="0" t="n">
        <f aca="false">IF(OR(AL$3="",Consolidado!$D939=""),0,IF(ISNUMBER(SEARCH(AL$3,Consolidado!$D939)),IF(COUNTIFS(Consolidado!$AC$5:AC939,Consolidado!$AC939,Consolidado!$D$5:D939,"*"&amp;AL$3&amp;"*")=1,1,0),0))</f>
        <v>0</v>
      </c>
      <c r="AM939" s="0" t="n">
        <f aca="false">IF(OR(AM$3="",Consolidado!$D939=""),0,IF(ISNUMBER(SEARCH(AM$3,Consolidado!$D939)),IF(COUNTIFS(Consolidado!$AC$5:AC939,Consolidado!$AC939,Consolidado!$D$5:D939,"*"&amp;AM$3&amp;"*")=1,1,0),0))</f>
        <v>0</v>
      </c>
      <c r="AN939" s="0" t="n">
        <f aca="false">IF(OR(AN$3="",Consolidado!$D939=""),0,IF(ISNUMBER(SEARCH(AN$3,Consolidado!$D939)),IF(COUNTIFS(Consolidado!$AC$5:AC939,Consolidado!$AC939,Consolidado!$D$5:D939,"*"&amp;AN$3&amp;"*")=1,1,0),0))</f>
        <v>0</v>
      </c>
      <c r="AO939" s="0" t="n">
        <f aca="false">IF(OR(AO$3="",Consolidado!$D939=""),0,IF(ISNUMBER(SEARCH(AO$3,Consolidado!$D939)),IF(COUNTIFS(Consolidado!$AC$5:AC939,Consolidado!$AC939,Consolidado!$D$5:D939,"*"&amp;AO$3&amp;"*")=1,1,0),0))</f>
        <v>0</v>
      </c>
    </row>
    <row r="940" customFormat="false" ht="15" hidden="false" customHeight="false" outlineLevel="0" collapsed="false">
      <c r="B940" s="0" t="n">
        <f aca="false">IF(OR(B$3="",Consolidado!$D940=""),0,IF(ISNUMBER(SEARCH(B$3,Consolidado!$D940)),IF(COUNTIFS(Consolidado!$AC$5:AC940,Consolidado!$AC940,Consolidado!$D$5:D940,"*"&amp;B$3&amp;"*")=1,1,0),0))</f>
        <v>0</v>
      </c>
      <c r="C940" s="0" t="n">
        <f aca="false">IF(OR(C$3="",Consolidado!$D940=""),0,IF(ISNUMBER(SEARCH(C$3,Consolidado!$D940)),IF(COUNTIFS(Consolidado!$AC$5:AC940,Consolidado!$AC940,Consolidado!$D$5:D940,"*"&amp;C$3&amp;"*")=1,1,0),0))</f>
        <v>0</v>
      </c>
      <c r="D940" s="0" t="n">
        <f aca="false">IF(OR(D$3="",Consolidado!$D940=""),0,IF(ISNUMBER(SEARCH(D$3,Consolidado!$D940)),IF(COUNTIFS(Consolidado!$AC$5:AC940,Consolidado!$AC940,Consolidado!$D$5:D940,"*"&amp;D$3&amp;"*")=1,1,0),0))</f>
        <v>0</v>
      </c>
      <c r="E940" s="0" t="n">
        <f aca="false">IF(OR(E$3="",Consolidado!$D940=""),0,IF(ISNUMBER(SEARCH(E$3,Consolidado!$D940)),IF(COUNTIFS(Consolidado!$AC$5:AC940,Consolidado!$AC940,Consolidado!$D$5:D940,"*"&amp;E$3&amp;"*")=1,1,0),0))</f>
        <v>0</v>
      </c>
      <c r="F940" s="0" t="n">
        <f aca="false">IF(OR(F$3="",Consolidado!$D940=""),0,IF(ISNUMBER(SEARCH(F$3,Consolidado!$D940)),IF(COUNTIFS(Consolidado!$AC$5:AC940,Consolidado!$AC940,Consolidado!$D$5:D940,"*"&amp;F$3&amp;"*")=1,1,0),0))</f>
        <v>0</v>
      </c>
      <c r="G940" s="0" t="n">
        <f aca="false">IF(OR(G$3="",Consolidado!$D940=""),0,IF(ISNUMBER(SEARCH(G$3,Consolidado!$D940)),IF(COUNTIFS(Consolidado!$AC$5:AC940,Consolidado!$AC940,Consolidado!$D$5:D940,"*"&amp;G$3&amp;"*")=1,1,0),0))</f>
        <v>0</v>
      </c>
      <c r="H940" s="0" t="n">
        <f aca="false">IF(OR(H$3="",Consolidado!$D940=""),0,IF(ISNUMBER(SEARCH(H$3,Consolidado!$D940)),IF(COUNTIFS(Consolidado!$AC$5:AC940,Consolidado!$AC940,Consolidado!$D$5:D940,"*"&amp;H$3&amp;"*")=1,1,0),0))</f>
        <v>0</v>
      </c>
      <c r="I940" s="0" t="n">
        <f aca="false">IF(OR(I$3="",Consolidado!$D940=""),0,IF(ISNUMBER(SEARCH(I$3,Consolidado!$D940)),IF(COUNTIFS(Consolidado!$AC$5:AC940,Consolidado!$AC940,Consolidado!$D$5:D940,"*"&amp;I$3&amp;"*")=1,1,0),0))</f>
        <v>0</v>
      </c>
      <c r="J940" s="0" t="n">
        <f aca="false">IF(OR(J$3="",Consolidado!$D940=""),0,IF(ISNUMBER(SEARCH(J$3,Consolidado!$D940)),IF(COUNTIFS(Consolidado!$AC$5:AC940,Consolidado!$AC940,Consolidado!$D$5:D940,"*"&amp;J$3&amp;"*")=1,1,0),0))</f>
        <v>0</v>
      </c>
      <c r="K940" s="0" t="n">
        <f aca="false">IF(OR(K$3="",Consolidado!$D940=""),0,IF(ISNUMBER(SEARCH(K$3,Consolidado!$D940)),IF(COUNTIFS(Consolidado!$AC$5:AC940,Consolidado!$AC940,Consolidado!$D$5:D940,"*"&amp;K$3&amp;"*")=1,1,0),0))</f>
        <v>0</v>
      </c>
      <c r="L940" s="0" t="n">
        <f aca="false">IF(OR(L$3="",Consolidado!$D940=""),0,IF(ISNUMBER(SEARCH(L$3,Consolidado!$D940)),IF(COUNTIFS(Consolidado!$AC$5:AC940,Consolidado!$AC940,Consolidado!$D$5:D940,"*"&amp;L$3&amp;"*")=1,1,0),0))</f>
        <v>0</v>
      </c>
      <c r="M940" s="0" t="n">
        <f aca="false">IF(OR(M$3="",Consolidado!$D940=""),0,IF(ISNUMBER(SEARCH(M$3,Consolidado!$D940)),IF(COUNTIFS(Consolidado!$AC$5:AC940,Consolidado!$AC940,Consolidado!$D$5:D940,"*"&amp;M$3&amp;"*")=1,1,0),0))</f>
        <v>0</v>
      </c>
      <c r="N940" s="0" t="n">
        <f aca="false">IF(OR(N$3="",Consolidado!$D940=""),0,IF(ISNUMBER(SEARCH(N$3,Consolidado!$D940)),IF(COUNTIFS(Consolidado!$AC$5:AC940,Consolidado!$AC940,Consolidado!$D$5:D940,"*"&amp;N$3&amp;"*")=1,1,0),0))</f>
        <v>0</v>
      </c>
      <c r="O940" s="0" t="n">
        <f aca="false">IF(OR(O$3="",Consolidado!$D940=""),0,IF(ISNUMBER(SEARCH(O$3,Consolidado!$D940)),IF(COUNTIFS(Consolidado!$AC$5:AC940,Consolidado!$AC940,Consolidado!$D$5:D940,"*"&amp;O$3&amp;"*")=1,1,0),0))</f>
        <v>0</v>
      </c>
      <c r="P940" s="0" t="n">
        <f aca="false">IF(OR(P$3="",Consolidado!$D940=""),0,IF(ISNUMBER(SEARCH(P$3,Consolidado!$D940)),IF(COUNTIFS(Consolidado!$AC$5:AC940,Consolidado!$AC940,Consolidado!$D$5:D940,"*"&amp;P$3&amp;"*")=1,1,0),0))</f>
        <v>0</v>
      </c>
      <c r="Q940" s="0" t="n">
        <f aca="false">IF(OR(Q$3="",Consolidado!$D940=""),0,IF(ISNUMBER(SEARCH(Q$3,Consolidado!$D940)),IF(COUNTIFS(Consolidado!$AC$5:AC940,Consolidado!$AC940,Consolidado!$D$5:D940,"*"&amp;Q$3&amp;"*")=1,1,0),0))</f>
        <v>0</v>
      </c>
      <c r="R940" s="0" t="n">
        <f aca="false">IF(OR(R$3="",Consolidado!$D940=""),0,IF(ISNUMBER(SEARCH(R$3,Consolidado!$D940)),IF(COUNTIFS(Consolidado!$AC$5:AC940,Consolidado!$AC940,Consolidado!$D$5:D940,"*"&amp;R$3&amp;"*")=1,1,0),0))</f>
        <v>0</v>
      </c>
      <c r="S940" s="0" t="n">
        <f aca="false">IF(OR(S$3="",Consolidado!$D940=""),0,IF(ISNUMBER(SEARCH(S$3,Consolidado!$D940)),IF(COUNTIFS(Consolidado!$AC$5:AC940,Consolidado!$AC940,Consolidado!$D$5:D940,"*"&amp;S$3&amp;"*")=1,1,0),0))</f>
        <v>0</v>
      </c>
      <c r="T940" s="0" t="n">
        <f aca="false">IF(OR(T$3="",Consolidado!$D940=""),0,IF(ISNUMBER(SEARCH(T$3,Consolidado!$D940)),IF(COUNTIFS(Consolidado!$AC$5:AC940,Consolidado!$AC940,Consolidado!$D$5:D940,"*"&amp;T$3&amp;"*")=1,1,0),0))</f>
        <v>0</v>
      </c>
      <c r="U940" s="0" t="n">
        <f aca="false">IF(OR(U$3="",Consolidado!$D940=""),0,IF(ISNUMBER(SEARCH(U$3,Consolidado!$D940)),IF(COUNTIFS(Consolidado!$AC$5:AC940,Consolidado!$AC940,Consolidado!$D$5:D940,"*"&amp;U$3&amp;"*")=1,1,0),0))</f>
        <v>0</v>
      </c>
      <c r="V940" s="0" t="n">
        <f aca="false">IF(OR(V$3="",Consolidado!$D940=""),0,IF(ISNUMBER(SEARCH(V$3,Consolidado!$D940)),IF(COUNTIFS(Consolidado!$AC$5:AC940,Consolidado!$AC940,Consolidado!$D$5:D940,"*"&amp;V$3&amp;"*")=1,1,0),0))</f>
        <v>0</v>
      </c>
      <c r="W940" s="0" t="n">
        <f aca="false">IF(OR(W$3="",Consolidado!$D940=""),0,IF(ISNUMBER(SEARCH(W$3,Consolidado!$D940)),IF(COUNTIFS(Consolidado!$AC$5:AC940,Consolidado!$AC940,Consolidado!$D$5:D940,"*"&amp;W$3&amp;"*")=1,1,0),0))</f>
        <v>0</v>
      </c>
      <c r="X940" s="0" t="n">
        <f aca="false">IF(OR(X$3="",Consolidado!$D940=""),0,IF(ISNUMBER(SEARCH(X$3,Consolidado!$D940)),IF(COUNTIFS(Consolidado!$AC$5:AC940,Consolidado!$AC940,Consolidado!$D$5:D940,"*"&amp;X$3&amp;"*")=1,1,0),0))</f>
        <v>0</v>
      </c>
      <c r="Y940" s="0" t="n">
        <f aca="false">IF(OR(Y$3="",Consolidado!$D940=""),0,IF(ISNUMBER(SEARCH(Y$3,Consolidado!$D940)),IF(COUNTIFS(Consolidado!$AC$5:AC940,Consolidado!$AC940,Consolidado!$D$5:D940,"*"&amp;Y$3&amp;"*")=1,1,0),0))</f>
        <v>0</v>
      </c>
      <c r="Z940" s="0" t="n">
        <f aca="false">IF(OR(Z$3="",Consolidado!$D940=""),0,IF(ISNUMBER(SEARCH(Z$3,Consolidado!$D940)),IF(COUNTIFS(Consolidado!$AC$5:AC940,Consolidado!$AC940,Consolidado!$D$5:D940,"*"&amp;Z$3&amp;"*")=1,1,0),0))</f>
        <v>0</v>
      </c>
      <c r="AA940" s="0" t="n">
        <f aca="false">IF(OR(AA$3="",Consolidado!$D940=""),0,IF(ISNUMBER(SEARCH(AA$3,Consolidado!$D940)),IF(COUNTIFS(Consolidado!$AC$5:AC940,Consolidado!$AC940,Consolidado!$D$5:D940,"*"&amp;AA$3&amp;"*")=1,1,0),0))</f>
        <v>0</v>
      </c>
      <c r="AB940" s="0" t="n">
        <f aca="false">IF(OR(AB$3="",Consolidado!$D940=""),0,IF(ISNUMBER(SEARCH(AB$3,Consolidado!$D940)),IF(COUNTIFS(Consolidado!$AC$5:AC940,Consolidado!$AC940,Consolidado!$D$5:D940,"*"&amp;AB$3&amp;"*")=1,1,0),0))</f>
        <v>0</v>
      </c>
      <c r="AC940" s="0" t="n">
        <f aca="false">IF(OR(AC$3="",Consolidado!$D940=""),0,IF(ISNUMBER(SEARCH(AC$3,Consolidado!$D940)),IF(COUNTIFS(Consolidado!$AC$5:AC940,Consolidado!$AC940,Consolidado!$D$5:D940,"*"&amp;AC$3&amp;"*")=1,1,0),0))</f>
        <v>0</v>
      </c>
      <c r="AD940" s="0" t="n">
        <f aca="false">IF(OR(AD$3="",Consolidado!$D940=""),0,IF(ISNUMBER(SEARCH(AD$3,Consolidado!$D940)),IF(COUNTIFS(Consolidado!$AC$5:AC940,Consolidado!$AC940,Consolidado!$D$5:D940,"*"&amp;AD$3&amp;"*")=1,1,0),0))</f>
        <v>0</v>
      </c>
      <c r="AE940" s="0" t="n">
        <f aca="false">IF(OR(AE$3="",Consolidado!$D940=""),0,IF(ISNUMBER(SEARCH(AE$3,Consolidado!$D940)),IF(COUNTIFS(Consolidado!$AC$5:AC940,Consolidado!$AC940,Consolidado!$D$5:D940,"*"&amp;AE$3&amp;"*")=1,1,0),0))</f>
        <v>0</v>
      </c>
      <c r="AF940" s="0" t="n">
        <f aca="false">IF(OR(AF$3="",Consolidado!$D940=""),0,IF(ISNUMBER(SEARCH(AF$3,Consolidado!$D940)),IF(COUNTIFS(Consolidado!$AC$5:AC940,Consolidado!$AC940,Consolidado!$D$5:D940,"*"&amp;AF$3&amp;"*")=1,1,0),0))</f>
        <v>0</v>
      </c>
      <c r="AG940" s="0" t="n">
        <f aca="false">IF(OR(AG$3="",Consolidado!$D940=""),0,IF(ISNUMBER(SEARCH(AG$3,Consolidado!$D940)),IF(COUNTIFS(Consolidado!$AC$5:AC940,Consolidado!$AC940,Consolidado!$D$5:D940,"*"&amp;AG$3&amp;"*")=1,1,0),0))</f>
        <v>0</v>
      </c>
      <c r="AH940" s="0" t="n">
        <f aca="false">IF(OR(AH$3="",Consolidado!$D940=""),0,IF(ISNUMBER(SEARCH(AH$3,Consolidado!$D940)),IF(COUNTIFS(Consolidado!$AC$5:AC940,Consolidado!$AC940,Consolidado!$D$5:D940,"*"&amp;AH$3&amp;"*")=1,1,0),0))</f>
        <v>0</v>
      </c>
      <c r="AI940" s="0" t="n">
        <f aca="false">IF(OR(AI$3="",Consolidado!$D940=""),0,IF(ISNUMBER(SEARCH(AI$3,Consolidado!$D940)),IF(COUNTIFS(Consolidado!$AC$5:AC940,Consolidado!$AC940,Consolidado!$D$5:D940,"*"&amp;AI$3&amp;"*")=1,1,0),0))</f>
        <v>0</v>
      </c>
      <c r="AJ940" s="0" t="n">
        <f aca="false">IF(OR(AJ$3="",Consolidado!$D940=""),0,IF(ISNUMBER(SEARCH(AJ$3,Consolidado!$D940)),IF(COUNTIFS(Consolidado!$AC$5:AC940,Consolidado!$AC940,Consolidado!$D$5:D940,"*"&amp;AJ$3&amp;"*")=1,1,0),0))</f>
        <v>0</v>
      </c>
      <c r="AK940" s="0" t="n">
        <f aca="false">IF(OR(AK$3="",Consolidado!$D940=""),0,IF(ISNUMBER(SEARCH(AK$3,Consolidado!$D940)),IF(COUNTIFS(Consolidado!$AC$5:AC940,Consolidado!$AC940,Consolidado!$D$5:D940,"*"&amp;AK$3&amp;"*")=1,1,0),0))</f>
        <v>0</v>
      </c>
      <c r="AL940" s="0" t="n">
        <f aca="false">IF(OR(AL$3="",Consolidado!$D940=""),0,IF(ISNUMBER(SEARCH(AL$3,Consolidado!$D940)),IF(COUNTIFS(Consolidado!$AC$5:AC940,Consolidado!$AC940,Consolidado!$D$5:D940,"*"&amp;AL$3&amp;"*")=1,1,0),0))</f>
        <v>0</v>
      </c>
      <c r="AM940" s="0" t="n">
        <f aca="false">IF(OR(AM$3="",Consolidado!$D940=""),0,IF(ISNUMBER(SEARCH(AM$3,Consolidado!$D940)),IF(COUNTIFS(Consolidado!$AC$5:AC940,Consolidado!$AC940,Consolidado!$D$5:D940,"*"&amp;AM$3&amp;"*")=1,1,0),0))</f>
        <v>0</v>
      </c>
      <c r="AN940" s="0" t="n">
        <f aca="false">IF(OR(AN$3="",Consolidado!$D940=""),0,IF(ISNUMBER(SEARCH(AN$3,Consolidado!$D940)),IF(COUNTIFS(Consolidado!$AC$5:AC940,Consolidado!$AC940,Consolidado!$D$5:D940,"*"&amp;AN$3&amp;"*")=1,1,0),0))</f>
        <v>0</v>
      </c>
      <c r="AO940" s="0" t="n">
        <f aca="false">IF(OR(AO$3="",Consolidado!$D940=""),0,IF(ISNUMBER(SEARCH(AO$3,Consolidado!$D940)),IF(COUNTIFS(Consolidado!$AC$5:AC940,Consolidado!$AC940,Consolidado!$D$5:D940,"*"&amp;AO$3&amp;"*")=1,1,0),0))</f>
        <v>0</v>
      </c>
    </row>
    <row r="941" customFormat="false" ht="15" hidden="false" customHeight="false" outlineLevel="0" collapsed="false">
      <c r="B941" s="0" t="n">
        <f aca="false">IF(OR(B$3="",Consolidado!$D941=""),0,IF(ISNUMBER(SEARCH(B$3,Consolidado!$D941)),IF(COUNTIFS(Consolidado!$AC$5:AC941,Consolidado!$AC941,Consolidado!$D$5:D941,"*"&amp;B$3&amp;"*")=1,1,0),0))</f>
        <v>0</v>
      </c>
      <c r="C941" s="0" t="n">
        <f aca="false">IF(OR(C$3="",Consolidado!$D941=""),0,IF(ISNUMBER(SEARCH(C$3,Consolidado!$D941)),IF(COUNTIFS(Consolidado!$AC$5:AC941,Consolidado!$AC941,Consolidado!$D$5:D941,"*"&amp;C$3&amp;"*")=1,1,0),0))</f>
        <v>0</v>
      </c>
      <c r="D941" s="0" t="n">
        <f aca="false">IF(OR(D$3="",Consolidado!$D941=""),0,IF(ISNUMBER(SEARCH(D$3,Consolidado!$D941)),IF(COUNTIFS(Consolidado!$AC$5:AC941,Consolidado!$AC941,Consolidado!$D$5:D941,"*"&amp;D$3&amp;"*")=1,1,0),0))</f>
        <v>0</v>
      </c>
      <c r="E941" s="0" t="n">
        <f aca="false">IF(OR(E$3="",Consolidado!$D941=""),0,IF(ISNUMBER(SEARCH(E$3,Consolidado!$D941)),IF(COUNTIFS(Consolidado!$AC$5:AC941,Consolidado!$AC941,Consolidado!$D$5:D941,"*"&amp;E$3&amp;"*")=1,1,0),0))</f>
        <v>0</v>
      </c>
      <c r="F941" s="0" t="n">
        <f aca="false">IF(OR(F$3="",Consolidado!$D941=""),0,IF(ISNUMBER(SEARCH(F$3,Consolidado!$D941)),IF(COUNTIFS(Consolidado!$AC$5:AC941,Consolidado!$AC941,Consolidado!$D$5:D941,"*"&amp;F$3&amp;"*")=1,1,0),0))</f>
        <v>0</v>
      </c>
      <c r="G941" s="0" t="n">
        <f aca="false">IF(OR(G$3="",Consolidado!$D941=""),0,IF(ISNUMBER(SEARCH(G$3,Consolidado!$D941)),IF(COUNTIFS(Consolidado!$AC$5:AC941,Consolidado!$AC941,Consolidado!$D$5:D941,"*"&amp;G$3&amp;"*")=1,1,0),0))</f>
        <v>0</v>
      </c>
      <c r="H941" s="0" t="n">
        <f aca="false">IF(OR(H$3="",Consolidado!$D941=""),0,IF(ISNUMBER(SEARCH(H$3,Consolidado!$D941)),IF(COUNTIFS(Consolidado!$AC$5:AC941,Consolidado!$AC941,Consolidado!$D$5:D941,"*"&amp;H$3&amp;"*")=1,1,0),0))</f>
        <v>0</v>
      </c>
      <c r="I941" s="0" t="n">
        <f aca="false">IF(OR(I$3="",Consolidado!$D941=""),0,IF(ISNUMBER(SEARCH(I$3,Consolidado!$D941)),IF(COUNTIFS(Consolidado!$AC$5:AC941,Consolidado!$AC941,Consolidado!$D$5:D941,"*"&amp;I$3&amp;"*")=1,1,0),0))</f>
        <v>0</v>
      </c>
      <c r="J941" s="0" t="n">
        <f aca="false">IF(OR(J$3="",Consolidado!$D941=""),0,IF(ISNUMBER(SEARCH(J$3,Consolidado!$D941)),IF(COUNTIFS(Consolidado!$AC$5:AC941,Consolidado!$AC941,Consolidado!$D$5:D941,"*"&amp;J$3&amp;"*")=1,1,0),0))</f>
        <v>0</v>
      </c>
      <c r="K941" s="0" t="n">
        <f aca="false">IF(OR(K$3="",Consolidado!$D941=""),0,IF(ISNUMBER(SEARCH(K$3,Consolidado!$D941)),IF(COUNTIFS(Consolidado!$AC$5:AC941,Consolidado!$AC941,Consolidado!$D$5:D941,"*"&amp;K$3&amp;"*")=1,1,0),0))</f>
        <v>0</v>
      </c>
      <c r="L941" s="0" t="n">
        <f aca="false">IF(OR(L$3="",Consolidado!$D941=""),0,IF(ISNUMBER(SEARCH(L$3,Consolidado!$D941)),IF(COUNTIFS(Consolidado!$AC$5:AC941,Consolidado!$AC941,Consolidado!$D$5:D941,"*"&amp;L$3&amp;"*")=1,1,0),0))</f>
        <v>0</v>
      </c>
      <c r="M941" s="0" t="n">
        <f aca="false">IF(OR(M$3="",Consolidado!$D941=""),0,IF(ISNUMBER(SEARCH(M$3,Consolidado!$D941)),IF(COUNTIFS(Consolidado!$AC$5:AC941,Consolidado!$AC941,Consolidado!$D$5:D941,"*"&amp;M$3&amp;"*")=1,1,0),0))</f>
        <v>0</v>
      </c>
      <c r="N941" s="0" t="n">
        <f aca="false">IF(OR(N$3="",Consolidado!$D941=""),0,IF(ISNUMBER(SEARCH(N$3,Consolidado!$D941)),IF(COUNTIFS(Consolidado!$AC$5:AC941,Consolidado!$AC941,Consolidado!$D$5:D941,"*"&amp;N$3&amp;"*")=1,1,0),0))</f>
        <v>0</v>
      </c>
      <c r="O941" s="0" t="n">
        <f aca="false">IF(OR(O$3="",Consolidado!$D941=""),0,IF(ISNUMBER(SEARCH(O$3,Consolidado!$D941)),IF(COUNTIFS(Consolidado!$AC$5:AC941,Consolidado!$AC941,Consolidado!$D$5:D941,"*"&amp;O$3&amp;"*")=1,1,0),0))</f>
        <v>0</v>
      </c>
      <c r="P941" s="0" t="n">
        <f aca="false">IF(OR(P$3="",Consolidado!$D941=""),0,IF(ISNUMBER(SEARCH(P$3,Consolidado!$D941)),IF(COUNTIFS(Consolidado!$AC$5:AC941,Consolidado!$AC941,Consolidado!$D$5:D941,"*"&amp;P$3&amp;"*")=1,1,0),0))</f>
        <v>0</v>
      </c>
      <c r="Q941" s="0" t="n">
        <f aca="false">IF(OR(Q$3="",Consolidado!$D941=""),0,IF(ISNUMBER(SEARCH(Q$3,Consolidado!$D941)),IF(COUNTIFS(Consolidado!$AC$5:AC941,Consolidado!$AC941,Consolidado!$D$5:D941,"*"&amp;Q$3&amp;"*")=1,1,0),0))</f>
        <v>0</v>
      </c>
      <c r="R941" s="0" t="n">
        <f aca="false">IF(OR(R$3="",Consolidado!$D941=""),0,IF(ISNUMBER(SEARCH(R$3,Consolidado!$D941)),IF(COUNTIFS(Consolidado!$AC$5:AC941,Consolidado!$AC941,Consolidado!$D$5:D941,"*"&amp;R$3&amp;"*")=1,1,0),0))</f>
        <v>0</v>
      </c>
      <c r="S941" s="0" t="n">
        <f aca="false">IF(OR(S$3="",Consolidado!$D941=""),0,IF(ISNUMBER(SEARCH(S$3,Consolidado!$D941)),IF(COUNTIFS(Consolidado!$AC$5:AC941,Consolidado!$AC941,Consolidado!$D$5:D941,"*"&amp;S$3&amp;"*")=1,1,0),0))</f>
        <v>0</v>
      </c>
      <c r="T941" s="0" t="n">
        <f aca="false">IF(OR(T$3="",Consolidado!$D941=""),0,IF(ISNUMBER(SEARCH(T$3,Consolidado!$D941)),IF(COUNTIFS(Consolidado!$AC$5:AC941,Consolidado!$AC941,Consolidado!$D$5:D941,"*"&amp;T$3&amp;"*")=1,1,0),0))</f>
        <v>0</v>
      </c>
      <c r="U941" s="0" t="n">
        <f aca="false">IF(OR(U$3="",Consolidado!$D941=""),0,IF(ISNUMBER(SEARCH(U$3,Consolidado!$D941)),IF(COUNTIFS(Consolidado!$AC$5:AC941,Consolidado!$AC941,Consolidado!$D$5:D941,"*"&amp;U$3&amp;"*")=1,1,0),0))</f>
        <v>0</v>
      </c>
      <c r="V941" s="0" t="n">
        <f aca="false">IF(OR(V$3="",Consolidado!$D941=""),0,IF(ISNUMBER(SEARCH(V$3,Consolidado!$D941)),IF(COUNTIFS(Consolidado!$AC$5:AC941,Consolidado!$AC941,Consolidado!$D$5:D941,"*"&amp;V$3&amp;"*")=1,1,0),0))</f>
        <v>0</v>
      </c>
      <c r="W941" s="0" t="n">
        <f aca="false">IF(OR(W$3="",Consolidado!$D941=""),0,IF(ISNUMBER(SEARCH(W$3,Consolidado!$D941)),IF(COUNTIFS(Consolidado!$AC$5:AC941,Consolidado!$AC941,Consolidado!$D$5:D941,"*"&amp;W$3&amp;"*")=1,1,0),0))</f>
        <v>0</v>
      </c>
      <c r="X941" s="0" t="n">
        <f aca="false">IF(OR(X$3="",Consolidado!$D941=""),0,IF(ISNUMBER(SEARCH(X$3,Consolidado!$D941)),IF(COUNTIFS(Consolidado!$AC$5:AC941,Consolidado!$AC941,Consolidado!$D$5:D941,"*"&amp;X$3&amp;"*")=1,1,0),0))</f>
        <v>0</v>
      </c>
      <c r="Y941" s="0" t="n">
        <f aca="false">IF(OR(Y$3="",Consolidado!$D941=""),0,IF(ISNUMBER(SEARCH(Y$3,Consolidado!$D941)),IF(COUNTIFS(Consolidado!$AC$5:AC941,Consolidado!$AC941,Consolidado!$D$5:D941,"*"&amp;Y$3&amp;"*")=1,1,0),0))</f>
        <v>0</v>
      </c>
      <c r="Z941" s="0" t="n">
        <f aca="false">IF(OR(Z$3="",Consolidado!$D941=""),0,IF(ISNUMBER(SEARCH(Z$3,Consolidado!$D941)),IF(COUNTIFS(Consolidado!$AC$5:AC941,Consolidado!$AC941,Consolidado!$D$5:D941,"*"&amp;Z$3&amp;"*")=1,1,0),0))</f>
        <v>0</v>
      </c>
      <c r="AA941" s="0" t="n">
        <f aca="false">IF(OR(AA$3="",Consolidado!$D941=""),0,IF(ISNUMBER(SEARCH(AA$3,Consolidado!$D941)),IF(COUNTIFS(Consolidado!$AC$5:AC941,Consolidado!$AC941,Consolidado!$D$5:D941,"*"&amp;AA$3&amp;"*")=1,1,0),0))</f>
        <v>0</v>
      </c>
      <c r="AB941" s="0" t="n">
        <f aca="false">IF(OR(AB$3="",Consolidado!$D941=""),0,IF(ISNUMBER(SEARCH(AB$3,Consolidado!$D941)),IF(COUNTIFS(Consolidado!$AC$5:AC941,Consolidado!$AC941,Consolidado!$D$5:D941,"*"&amp;AB$3&amp;"*")=1,1,0),0))</f>
        <v>0</v>
      </c>
      <c r="AC941" s="0" t="n">
        <f aca="false">IF(OR(AC$3="",Consolidado!$D941=""),0,IF(ISNUMBER(SEARCH(AC$3,Consolidado!$D941)),IF(COUNTIFS(Consolidado!$AC$5:AC941,Consolidado!$AC941,Consolidado!$D$5:D941,"*"&amp;AC$3&amp;"*")=1,1,0),0))</f>
        <v>0</v>
      </c>
      <c r="AD941" s="0" t="n">
        <f aca="false">IF(OR(AD$3="",Consolidado!$D941=""),0,IF(ISNUMBER(SEARCH(AD$3,Consolidado!$D941)),IF(COUNTIFS(Consolidado!$AC$5:AC941,Consolidado!$AC941,Consolidado!$D$5:D941,"*"&amp;AD$3&amp;"*")=1,1,0),0))</f>
        <v>0</v>
      </c>
      <c r="AE941" s="0" t="n">
        <f aca="false">IF(OR(AE$3="",Consolidado!$D941=""),0,IF(ISNUMBER(SEARCH(AE$3,Consolidado!$D941)),IF(COUNTIFS(Consolidado!$AC$5:AC941,Consolidado!$AC941,Consolidado!$D$5:D941,"*"&amp;AE$3&amp;"*")=1,1,0),0))</f>
        <v>0</v>
      </c>
      <c r="AF941" s="0" t="n">
        <f aca="false">IF(OR(AF$3="",Consolidado!$D941=""),0,IF(ISNUMBER(SEARCH(AF$3,Consolidado!$D941)),IF(COUNTIFS(Consolidado!$AC$5:AC941,Consolidado!$AC941,Consolidado!$D$5:D941,"*"&amp;AF$3&amp;"*")=1,1,0),0))</f>
        <v>0</v>
      </c>
      <c r="AG941" s="0" t="n">
        <f aca="false">IF(OR(AG$3="",Consolidado!$D941=""),0,IF(ISNUMBER(SEARCH(AG$3,Consolidado!$D941)),IF(COUNTIFS(Consolidado!$AC$5:AC941,Consolidado!$AC941,Consolidado!$D$5:D941,"*"&amp;AG$3&amp;"*")=1,1,0),0))</f>
        <v>0</v>
      </c>
      <c r="AH941" s="0" t="n">
        <f aca="false">IF(OR(AH$3="",Consolidado!$D941=""),0,IF(ISNUMBER(SEARCH(AH$3,Consolidado!$D941)),IF(COUNTIFS(Consolidado!$AC$5:AC941,Consolidado!$AC941,Consolidado!$D$5:D941,"*"&amp;AH$3&amp;"*")=1,1,0),0))</f>
        <v>0</v>
      </c>
      <c r="AI941" s="0" t="n">
        <f aca="false">IF(OR(AI$3="",Consolidado!$D941=""),0,IF(ISNUMBER(SEARCH(AI$3,Consolidado!$D941)),IF(COUNTIFS(Consolidado!$AC$5:AC941,Consolidado!$AC941,Consolidado!$D$5:D941,"*"&amp;AI$3&amp;"*")=1,1,0),0))</f>
        <v>0</v>
      </c>
      <c r="AJ941" s="0" t="n">
        <f aca="false">IF(OR(AJ$3="",Consolidado!$D941=""),0,IF(ISNUMBER(SEARCH(AJ$3,Consolidado!$D941)),IF(COUNTIFS(Consolidado!$AC$5:AC941,Consolidado!$AC941,Consolidado!$D$5:D941,"*"&amp;AJ$3&amp;"*")=1,1,0),0))</f>
        <v>0</v>
      </c>
      <c r="AK941" s="0" t="n">
        <f aca="false">IF(OR(AK$3="",Consolidado!$D941=""),0,IF(ISNUMBER(SEARCH(AK$3,Consolidado!$D941)),IF(COUNTIFS(Consolidado!$AC$5:AC941,Consolidado!$AC941,Consolidado!$D$5:D941,"*"&amp;AK$3&amp;"*")=1,1,0),0))</f>
        <v>0</v>
      </c>
      <c r="AL941" s="0" t="n">
        <f aca="false">IF(OR(AL$3="",Consolidado!$D941=""),0,IF(ISNUMBER(SEARCH(AL$3,Consolidado!$D941)),IF(COUNTIFS(Consolidado!$AC$5:AC941,Consolidado!$AC941,Consolidado!$D$5:D941,"*"&amp;AL$3&amp;"*")=1,1,0),0))</f>
        <v>0</v>
      </c>
      <c r="AM941" s="0" t="n">
        <f aca="false">IF(OR(AM$3="",Consolidado!$D941=""),0,IF(ISNUMBER(SEARCH(AM$3,Consolidado!$D941)),IF(COUNTIFS(Consolidado!$AC$5:AC941,Consolidado!$AC941,Consolidado!$D$5:D941,"*"&amp;AM$3&amp;"*")=1,1,0),0))</f>
        <v>0</v>
      </c>
      <c r="AN941" s="0" t="n">
        <f aca="false">IF(OR(AN$3="",Consolidado!$D941=""),0,IF(ISNUMBER(SEARCH(AN$3,Consolidado!$D941)),IF(COUNTIFS(Consolidado!$AC$5:AC941,Consolidado!$AC941,Consolidado!$D$5:D941,"*"&amp;AN$3&amp;"*")=1,1,0),0))</f>
        <v>0</v>
      </c>
      <c r="AO941" s="0" t="n">
        <f aca="false">IF(OR(AO$3="",Consolidado!$D941=""),0,IF(ISNUMBER(SEARCH(AO$3,Consolidado!$D941)),IF(COUNTIFS(Consolidado!$AC$5:AC941,Consolidado!$AC941,Consolidado!$D$5:D941,"*"&amp;AO$3&amp;"*")=1,1,0),0))</f>
        <v>0</v>
      </c>
    </row>
    <row r="942" customFormat="false" ht="15" hidden="false" customHeight="false" outlineLevel="0" collapsed="false">
      <c r="B942" s="0" t="n">
        <f aca="false">IF(OR(B$3="",Consolidado!$D942=""),0,IF(ISNUMBER(SEARCH(B$3,Consolidado!$D942)),IF(COUNTIFS(Consolidado!$AC$5:AC942,Consolidado!$AC942,Consolidado!$D$5:D942,"*"&amp;B$3&amp;"*")=1,1,0),0))</f>
        <v>0</v>
      </c>
      <c r="C942" s="0" t="n">
        <f aca="false">IF(OR(C$3="",Consolidado!$D942=""),0,IF(ISNUMBER(SEARCH(C$3,Consolidado!$D942)),IF(COUNTIFS(Consolidado!$AC$5:AC942,Consolidado!$AC942,Consolidado!$D$5:D942,"*"&amp;C$3&amp;"*")=1,1,0),0))</f>
        <v>0</v>
      </c>
      <c r="D942" s="0" t="n">
        <f aca="false">IF(OR(D$3="",Consolidado!$D942=""),0,IF(ISNUMBER(SEARCH(D$3,Consolidado!$D942)),IF(COUNTIFS(Consolidado!$AC$5:AC942,Consolidado!$AC942,Consolidado!$D$5:D942,"*"&amp;D$3&amp;"*")=1,1,0),0))</f>
        <v>0</v>
      </c>
      <c r="E942" s="0" t="n">
        <f aca="false">IF(OR(E$3="",Consolidado!$D942=""),0,IF(ISNUMBER(SEARCH(E$3,Consolidado!$D942)),IF(COUNTIFS(Consolidado!$AC$5:AC942,Consolidado!$AC942,Consolidado!$D$5:D942,"*"&amp;E$3&amp;"*")=1,1,0),0))</f>
        <v>0</v>
      </c>
      <c r="F942" s="0" t="n">
        <f aca="false">IF(OR(F$3="",Consolidado!$D942=""),0,IF(ISNUMBER(SEARCH(F$3,Consolidado!$D942)),IF(COUNTIFS(Consolidado!$AC$5:AC942,Consolidado!$AC942,Consolidado!$D$5:D942,"*"&amp;F$3&amp;"*")=1,1,0),0))</f>
        <v>0</v>
      </c>
      <c r="G942" s="0" t="n">
        <f aca="false">IF(OR(G$3="",Consolidado!$D942=""),0,IF(ISNUMBER(SEARCH(G$3,Consolidado!$D942)),IF(COUNTIFS(Consolidado!$AC$5:AC942,Consolidado!$AC942,Consolidado!$D$5:D942,"*"&amp;G$3&amp;"*")=1,1,0),0))</f>
        <v>0</v>
      </c>
      <c r="H942" s="0" t="n">
        <f aca="false">IF(OR(H$3="",Consolidado!$D942=""),0,IF(ISNUMBER(SEARCH(H$3,Consolidado!$D942)),IF(COUNTIFS(Consolidado!$AC$5:AC942,Consolidado!$AC942,Consolidado!$D$5:D942,"*"&amp;H$3&amp;"*")=1,1,0),0))</f>
        <v>0</v>
      </c>
      <c r="I942" s="0" t="n">
        <f aca="false">IF(OR(I$3="",Consolidado!$D942=""),0,IF(ISNUMBER(SEARCH(I$3,Consolidado!$D942)),IF(COUNTIFS(Consolidado!$AC$5:AC942,Consolidado!$AC942,Consolidado!$D$5:D942,"*"&amp;I$3&amp;"*")=1,1,0),0))</f>
        <v>0</v>
      </c>
      <c r="J942" s="0" t="n">
        <f aca="false">IF(OR(J$3="",Consolidado!$D942=""),0,IF(ISNUMBER(SEARCH(J$3,Consolidado!$D942)),IF(COUNTIFS(Consolidado!$AC$5:AC942,Consolidado!$AC942,Consolidado!$D$5:D942,"*"&amp;J$3&amp;"*")=1,1,0),0))</f>
        <v>0</v>
      </c>
      <c r="K942" s="0" t="n">
        <f aca="false">IF(OR(K$3="",Consolidado!$D942=""),0,IF(ISNUMBER(SEARCH(K$3,Consolidado!$D942)),IF(COUNTIFS(Consolidado!$AC$5:AC942,Consolidado!$AC942,Consolidado!$D$5:D942,"*"&amp;K$3&amp;"*")=1,1,0),0))</f>
        <v>0</v>
      </c>
      <c r="L942" s="0" t="n">
        <f aca="false">IF(OR(L$3="",Consolidado!$D942=""),0,IF(ISNUMBER(SEARCH(L$3,Consolidado!$D942)),IF(COUNTIFS(Consolidado!$AC$5:AC942,Consolidado!$AC942,Consolidado!$D$5:D942,"*"&amp;L$3&amp;"*")=1,1,0),0))</f>
        <v>0</v>
      </c>
      <c r="M942" s="0" t="n">
        <f aca="false">IF(OR(M$3="",Consolidado!$D942=""),0,IF(ISNUMBER(SEARCH(M$3,Consolidado!$D942)),IF(COUNTIFS(Consolidado!$AC$5:AC942,Consolidado!$AC942,Consolidado!$D$5:D942,"*"&amp;M$3&amp;"*")=1,1,0),0))</f>
        <v>0</v>
      </c>
      <c r="N942" s="0" t="n">
        <f aca="false">IF(OR(N$3="",Consolidado!$D942=""),0,IF(ISNUMBER(SEARCH(N$3,Consolidado!$D942)),IF(COUNTIFS(Consolidado!$AC$5:AC942,Consolidado!$AC942,Consolidado!$D$5:D942,"*"&amp;N$3&amp;"*")=1,1,0),0))</f>
        <v>0</v>
      </c>
      <c r="O942" s="0" t="n">
        <f aca="false">IF(OR(O$3="",Consolidado!$D942=""),0,IF(ISNUMBER(SEARCH(O$3,Consolidado!$D942)),IF(COUNTIFS(Consolidado!$AC$5:AC942,Consolidado!$AC942,Consolidado!$D$5:D942,"*"&amp;O$3&amp;"*")=1,1,0),0))</f>
        <v>0</v>
      </c>
      <c r="P942" s="0" t="n">
        <f aca="false">IF(OR(P$3="",Consolidado!$D942=""),0,IF(ISNUMBER(SEARCH(P$3,Consolidado!$D942)),IF(COUNTIFS(Consolidado!$AC$5:AC942,Consolidado!$AC942,Consolidado!$D$5:D942,"*"&amp;P$3&amp;"*")=1,1,0),0))</f>
        <v>0</v>
      </c>
      <c r="Q942" s="0" t="n">
        <f aca="false">IF(OR(Q$3="",Consolidado!$D942=""),0,IF(ISNUMBER(SEARCH(Q$3,Consolidado!$D942)),IF(COUNTIFS(Consolidado!$AC$5:AC942,Consolidado!$AC942,Consolidado!$D$5:D942,"*"&amp;Q$3&amp;"*")=1,1,0),0))</f>
        <v>0</v>
      </c>
      <c r="R942" s="0" t="n">
        <f aca="false">IF(OR(R$3="",Consolidado!$D942=""),0,IF(ISNUMBER(SEARCH(R$3,Consolidado!$D942)),IF(COUNTIFS(Consolidado!$AC$5:AC942,Consolidado!$AC942,Consolidado!$D$5:D942,"*"&amp;R$3&amp;"*")=1,1,0),0))</f>
        <v>0</v>
      </c>
      <c r="S942" s="0" t="n">
        <f aca="false">IF(OR(S$3="",Consolidado!$D942=""),0,IF(ISNUMBER(SEARCH(S$3,Consolidado!$D942)),IF(COUNTIFS(Consolidado!$AC$5:AC942,Consolidado!$AC942,Consolidado!$D$5:D942,"*"&amp;S$3&amp;"*")=1,1,0),0))</f>
        <v>0</v>
      </c>
      <c r="T942" s="0" t="n">
        <f aca="false">IF(OR(T$3="",Consolidado!$D942=""),0,IF(ISNUMBER(SEARCH(T$3,Consolidado!$D942)),IF(COUNTIFS(Consolidado!$AC$5:AC942,Consolidado!$AC942,Consolidado!$D$5:D942,"*"&amp;T$3&amp;"*")=1,1,0),0))</f>
        <v>0</v>
      </c>
      <c r="U942" s="0" t="n">
        <f aca="false">IF(OR(U$3="",Consolidado!$D942=""),0,IF(ISNUMBER(SEARCH(U$3,Consolidado!$D942)),IF(COUNTIFS(Consolidado!$AC$5:AC942,Consolidado!$AC942,Consolidado!$D$5:D942,"*"&amp;U$3&amp;"*")=1,1,0),0))</f>
        <v>0</v>
      </c>
      <c r="V942" s="0" t="n">
        <f aca="false">IF(OR(V$3="",Consolidado!$D942=""),0,IF(ISNUMBER(SEARCH(V$3,Consolidado!$D942)),IF(COUNTIFS(Consolidado!$AC$5:AC942,Consolidado!$AC942,Consolidado!$D$5:D942,"*"&amp;V$3&amp;"*")=1,1,0),0))</f>
        <v>0</v>
      </c>
      <c r="W942" s="0" t="n">
        <f aca="false">IF(OR(W$3="",Consolidado!$D942=""),0,IF(ISNUMBER(SEARCH(W$3,Consolidado!$D942)),IF(COUNTIFS(Consolidado!$AC$5:AC942,Consolidado!$AC942,Consolidado!$D$5:D942,"*"&amp;W$3&amp;"*")=1,1,0),0))</f>
        <v>0</v>
      </c>
      <c r="X942" s="0" t="n">
        <f aca="false">IF(OR(X$3="",Consolidado!$D942=""),0,IF(ISNUMBER(SEARCH(X$3,Consolidado!$D942)),IF(COUNTIFS(Consolidado!$AC$5:AC942,Consolidado!$AC942,Consolidado!$D$5:D942,"*"&amp;X$3&amp;"*")=1,1,0),0))</f>
        <v>0</v>
      </c>
      <c r="Y942" s="0" t="n">
        <f aca="false">IF(OR(Y$3="",Consolidado!$D942=""),0,IF(ISNUMBER(SEARCH(Y$3,Consolidado!$D942)),IF(COUNTIFS(Consolidado!$AC$5:AC942,Consolidado!$AC942,Consolidado!$D$5:D942,"*"&amp;Y$3&amp;"*")=1,1,0),0))</f>
        <v>0</v>
      </c>
      <c r="Z942" s="0" t="n">
        <f aca="false">IF(OR(Z$3="",Consolidado!$D942=""),0,IF(ISNUMBER(SEARCH(Z$3,Consolidado!$D942)),IF(COUNTIFS(Consolidado!$AC$5:AC942,Consolidado!$AC942,Consolidado!$D$5:D942,"*"&amp;Z$3&amp;"*")=1,1,0),0))</f>
        <v>0</v>
      </c>
      <c r="AA942" s="0" t="n">
        <f aca="false">IF(OR(AA$3="",Consolidado!$D942=""),0,IF(ISNUMBER(SEARCH(AA$3,Consolidado!$D942)),IF(COUNTIFS(Consolidado!$AC$5:AC942,Consolidado!$AC942,Consolidado!$D$5:D942,"*"&amp;AA$3&amp;"*")=1,1,0),0))</f>
        <v>0</v>
      </c>
      <c r="AB942" s="0" t="n">
        <f aca="false">IF(OR(AB$3="",Consolidado!$D942=""),0,IF(ISNUMBER(SEARCH(AB$3,Consolidado!$D942)),IF(COUNTIFS(Consolidado!$AC$5:AC942,Consolidado!$AC942,Consolidado!$D$5:D942,"*"&amp;AB$3&amp;"*")=1,1,0),0))</f>
        <v>0</v>
      </c>
      <c r="AC942" s="0" t="n">
        <f aca="false">IF(OR(AC$3="",Consolidado!$D942=""),0,IF(ISNUMBER(SEARCH(AC$3,Consolidado!$D942)),IF(COUNTIFS(Consolidado!$AC$5:AC942,Consolidado!$AC942,Consolidado!$D$5:D942,"*"&amp;AC$3&amp;"*")=1,1,0),0))</f>
        <v>0</v>
      </c>
      <c r="AD942" s="0" t="n">
        <f aca="false">IF(OR(AD$3="",Consolidado!$D942=""),0,IF(ISNUMBER(SEARCH(AD$3,Consolidado!$D942)),IF(COUNTIFS(Consolidado!$AC$5:AC942,Consolidado!$AC942,Consolidado!$D$5:D942,"*"&amp;AD$3&amp;"*")=1,1,0),0))</f>
        <v>0</v>
      </c>
      <c r="AE942" s="0" t="n">
        <f aca="false">IF(OR(AE$3="",Consolidado!$D942=""),0,IF(ISNUMBER(SEARCH(AE$3,Consolidado!$D942)),IF(COUNTIFS(Consolidado!$AC$5:AC942,Consolidado!$AC942,Consolidado!$D$5:D942,"*"&amp;AE$3&amp;"*")=1,1,0),0))</f>
        <v>0</v>
      </c>
      <c r="AF942" s="0" t="n">
        <f aca="false">IF(OR(AF$3="",Consolidado!$D942=""),0,IF(ISNUMBER(SEARCH(AF$3,Consolidado!$D942)),IF(COUNTIFS(Consolidado!$AC$5:AC942,Consolidado!$AC942,Consolidado!$D$5:D942,"*"&amp;AF$3&amp;"*")=1,1,0),0))</f>
        <v>0</v>
      </c>
      <c r="AG942" s="0" t="n">
        <f aca="false">IF(OR(AG$3="",Consolidado!$D942=""),0,IF(ISNUMBER(SEARCH(AG$3,Consolidado!$D942)),IF(COUNTIFS(Consolidado!$AC$5:AC942,Consolidado!$AC942,Consolidado!$D$5:D942,"*"&amp;AG$3&amp;"*")=1,1,0),0))</f>
        <v>0</v>
      </c>
      <c r="AH942" s="0" t="n">
        <f aca="false">IF(OR(AH$3="",Consolidado!$D942=""),0,IF(ISNUMBER(SEARCH(AH$3,Consolidado!$D942)),IF(COUNTIFS(Consolidado!$AC$5:AC942,Consolidado!$AC942,Consolidado!$D$5:D942,"*"&amp;AH$3&amp;"*")=1,1,0),0))</f>
        <v>0</v>
      </c>
      <c r="AI942" s="0" t="n">
        <f aca="false">IF(OR(AI$3="",Consolidado!$D942=""),0,IF(ISNUMBER(SEARCH(AI$3,Consolidado!$D942)),IF(COUNTIFS(Consolidado!$AC$5:AC942,Consolidado!$AC942,Consolidado!$D$5:D942,"*"&amp;AI$3&amp;"*")=1,1,0),0))</f>
        <v>0</v>
      </c>
      <c r="AJ942" s="0" t="n">
        <f aca="false">IF(OR(AJ$3="",Consolidado!$D942=""),0,IF(ISNUMBER(SEARCH(AJ$3,Consolidado!$D942)),IF(COUNTIFS(Consolidado!$AC$5:AC942,Consolidado!$AC942,Consolidado!$D$5:D942,"*"&amp;AJ$3&amp;"*")=1,1,0),0))</f>
        <v>0</v>
      </c>
      <c r="AK942" s="0" t="n">
        <f aca="false">IF(OR(AK$3="",Consolidado!$D942=""),0,IF(ISNUMBER(SEARCH(AK$3,Consolidado!$D942)),IF(COUNTIFS(Consolidado!$AC$5:AC942,Consolidado!$AC942,Consolidado!$D$5:D942,"*"&amp;AK$3&amp;"*")=1,1,0),0))</f>
        <v>0</v>
      </c>
      <c r="AL942" s="0" t="n">
        <f aca="false">IF(OR(AL$3="",Consolidado!$D942=""),0,IF(ISNUMBER(SEARCH(AL$3,Consolidado!$D942)),IF(COUNTIFS(Consolidado!$AC$5:AC942,Consolidado!$AC942,Consolidado!$D$5:D942,"*"&amp;AL$3&amp;"*")=1,1,0),0))</f>
        <v>0</v>
      </c>
      <c r="AM942" s="0" t="n">
        <f aca="false">IF(OR(AM$3="",Consolidado!$D942=""),0,IF(ISNUMBER(SEARCH(AM$3,Consolidado!$D942)),IF(COUNTIFS(Consolidado!$AC$5:AC942,Consolidado!$AC942,Consolidado!$D$5:D942,"*"&amp;AM$3&amp;"*")=1,1,0),0))</f>
        <v>0</v>
      </c>
      <c r="AN942" s="0" t="n">
        <f aca="false">IF(OR(AN$3="",Consolidado!$D942=""),0,IF(ISNUMBER(SEARCH(AN$3,Consolidado!$D942)),IF(COUNTIFS(Consolidado!$AC$5:AC942,Consolidado!$AC942,Consolidado!$D$5:D942,"*"&amp;AN$3&amp;"*")=1,1,0),0))</f>
        <v>0</v>
      </c>
      <c r="AO942" s="0" t="n">
        <f aca="false">IF(OR(AO$3="",Consolidado!$D942=""),0,IF(ISNUMBER(SEARCH(AO$3,Consolidado!$D942)),IF(COUNTIFS(Consolidado!$AC$5:AC942,Consolidado!$AC942,Consolidado!$D$5:D942,"*"&amp;AO$3&amp;"*")=1,1,0),0))</f>
        <v>0</v>
      </c>
    </row>
    <row r="943" customFormat="false" ht="15" hidden="false" customHeight="false" outlineLevel="0" collapsed="false">
      <c r="B943" s="0" t="n">
        <f aca="false">IF(OR(B$3="",Consolidado!$D943=""),0,IF(ISNUMBER(SEARCH(B$3,Consolidado!$D943)),IF(COUNTIFS(Consolidado!$AC$5:AC943,Consolidado!$AC943,Consolidado!$D$5:D943,"*"&amp;B$3&amp;"*")=1,1,0),0))</f>
        <v>0</v>
      </c>
      <c r="C943" s="0" t="n">
        <f aca="false">IF(OR(C$3="",Consolidado!$D943=""),0,IF(ISNUMBER(SEARCH(C$3,Consolidado!$D943)),IF(COUNTIFS(Consolidado!$AC$5:AC943,Consolidado!$AC943,Consolidado!$D$5:D943,"*"&amp;C$3&amp;"*")=1,1,0),0))</f>
        <v>0</v>
      </c>
      <c r="D943" s="0" t="n">
        <f aca="false">IF(OR(D$3="",Consolidado!$D943=""),0,IF(ISNUMBER(SEARCH(D$3,Consolidado!$D943)),IF(COUNTIFS(Consolidado!$AC$5:AC943,Consolidado!$AC943,Consolidado!$D$5:D943,"*"&amp;D$3&amp;"*")=1,1,0),0))</f>
        <v>0</v>
      </c>
      <c r="E943" s="0" t="n">
        <f aca="false">IF(OR(E$3="",Consolidado!$D943=""),0,IF(ISNUMBER(SEARCH(E$3,Consolidado!$D943)),IF(COUNTIFS(Consolidado!$AC$5:AC943,Consolidado!$AC943,Consolidado!$D$5:D943,"*"&amp;E$3&amp;"*")=1,1,0),0))</f>
        <v>0</v>
      </c>
      <c r="F943" s="0" t="n">
        <f aca="false">IF(OR(F$3="",Consolidado!$D943=""),0,IF(ISNUMBER(SEARCH(F$3,Consolidado!$D943)),IF(COUNTIFS(Consolidado!$AC$5:AC943,Consolidado!$AC943,Consolidado!$D$5:D943,"*"&amp;F$3&amp;"*")=1,1,0),0))</f>
        <v>0</v>
      </c>
      <c r="G943" s="0" t="n">
        <f aca="false">IF(OR(G$3="",Consolidado!$D943=""),0,IF(ISNUMBER(SEARCH(G$3,Consolidado!$D943)),IF(COUNTIFS(Consolidado!$AC$5:AC943,Consolidado!$AC943,Consolidado!$D$5:D943,"*"&amp;G$3&amp;"*")=1,1,0),0))</f>
        <v>0</v>
      </c>
      <c r="H943" s="0" t="n">
        <f aca="false">IF(OR(H$3="",Consolidado!$D943=""),0,IF(ISNUMBER(SEARCH(H$3,Consolidado!$D943)),IF(COUNTIFS(Consolidado!$AC$5:AC943,Consolidado!$AC943,Consolidado!$D$5:D943,"*"&amp;H$3&amp;"*")=1,1,0),0))</f>
        <v>0</v>
      </c>
      <c r="I943" s="0" t="n">
        <f aca="false">IF(OR(I$3="",Consolidado!$D943=""),0,IF(ISNUMBER(SEARCH(I$3,Consolidado!$D943)),IF(COUNTIFS(Consolidado!$AC$5:AC943,Consolidado!$AC943,Consolidado!$D$5:D943,"*"&amp;I$3&amp;"*")=1,1,0),0))</f>
        <v>0</v>
      </c>
      <c r="J943" s="0" t="n">
        <f aca="false">IF(OR(J$3="",Consolidado!$D943=""),0,IF(ISNUMBER(SEARCH(J$3,Consolidado!$D943)),IF(COUNTIFS(Consolidado!$AC$5:AC943,Consolidado!$AC943,Consolidado!$D$5:D943,"*"&amp;J$3&amp;"*")=1,1,0),0))</f>
        <v>0</v>
      </c>
      <c r="K943" s="0" t="n">
        <f aca="false">IF(OR(K$3="",Consolidado!$D943=""),0,IF(ISNUMBER(SEARCH(K$3,Consolidado!$D943)),IF(COUNTIFS(Consolidado!$AC$5:AC943,Consolidado!$AC943,Consolidado!$D$5:D943,"*"&amp;K$3&amp;"*")=1,1,0),0))</f>
        <v>0</v>
      </c>
      <c r="L943" s="0" t="n">
        <f aca="false">IF(OR(L$3="",Consolidado!$D943=""),0,IF(ISNUMBER(SEARCH(L$3,Consolidado!$D943)),IF(COUNTIFS(Consolidado!$AC$5:AC943,Consolidado!$AC943,Consolidado!$D$5:D943,"*"&amp;L$3&amp;"*")=1,1,0),0))</f>
        <v>0</v>
      </c>
      <c r="M943" s="0" t="n">
        <f aca="false">IF(OR(M$3="",Consolidado!$D943=""),0,IF(ISNUMBER(SEARCH(M$3,Consolidado!$D943)),IF(COUNTIFS(Consolidado!$AC$5:AC943,Consolidado!$AC943,Consolidado!$D$5:D943,"*"&amp;M$3&amp;"*")=1,1,0),0))</f>
        <v>0</v>
      </c>
      <c r="N943" s="0" t="n">
        <f aca="false">IF(OR(N$3="",Consolidado!$D943=""),0,IF(ISNUMBER(SEARCH(N$3,Consolidado!$D943)),IF(COUNTIFS(Consolidado!$AC$5:AC943,Consolidado!$AC943,Consolidado!$D$5:D943,"*"&amp;N$3&amp;"*")=1,1,0),0))</f>
        <v>0</v>
      </c>
      <c r="O943" s="0" t="n">
        <f aca="false">IF(OR(O$3="",Consolidado!$D943=""),0,IF(ISNUMBER(SEARCH(O$3,Consolidado!$D943)),IF(COUNTIFS(Consolidado!$AC$5:AC943,Consolidado!$AC943,Consolidado!$D$5:D943,"*"&amp;O$3&amp;"*")=1,1,0),0))</f>
        <v>0</v>
      </c>
      <c r="P943" s="0" t="n">
        <f aca="false">IF(OR(P$3="",Consolidado!$D943=""),0,IF(ISNUMBER(SEARCH(P$3,Consolidado!$D943)),IF(COUNTIFS(Consolidado!$AC$5:AC943,Consolidado!$AC943,Consolidado!$D$5:D943,"*"&amp;P$3&amp;"*")=1,1,0),0))</f>
        <v>0</v>
      </c>
      <c r="Q943" s="0" t="n">
        <f aca="false">IF(OR(Q$3="",Consolidado!$D943=""),0,IF(ISNUMBER(SEARCH(Q$3,Consolidado!$D943)),IF(COUNTIFS(Consolidado!$AC$5:AC943,Consolidado!$AC943,Consolidado!$D$5:D943,"*"&amp;Q$3&amp;"*")=1,1,0),0))</f>
        <v>0</v>
      </c>
      <c r="R943" s="0" t="n">
        <f aca="false">IF(OR(R$3="",Consolidado!$D943=""),0,IF(ISNUMBER(SEARCH(R$3,Consolidado!$D943)),IF(COUNTIFS(Consolidado!$AC$5:AC943,Consolidado!$AC943,Consolidado!$D$5:D943,"*"&amp;R$3&amp;"*")=1,1,0),0))</f>
        <v>0</v>
      </c>
      <c r="S943" s="0" t="n">
        <f aca="false">IF(OR(S$3="",Consolidado!$D943=""),0,IF(ISNUMBER(SEARCH(S$3,Consolidado!$D943)),IF(COUNTIFS(Consolidado!$AC$5:AC943,Consolidado!$AC943,Consolidado!$D$5:D943,"*"&amp;S$3&amp;"*")=1,1,0),0))</f>
        <v>0</v>
      </c>
      <c r="T943" s="0" t="n">
        <f aca="false">IF(OR(T$3="",Consolidado!$D943=""),0,IF(ISNUMBER(SEARCH(T$3,Consolidado!$D943)),IF(COUNTIFS(Consolidado!$AC$5:AC943,Consolidado!$AC943,Consolidado!$D$5:D943,"*"&amp;T$3&amp;"*")=1,1,0),0))</f>
        <v>0</v>
      </c>
      <c r="U943" s="0" t="n">
        <f aca="false">IF(OR(U$3="",Consolidado!$D943=""),0,IF(ISNUMBER(SEARCH(U$3,Consolidado!$D943)),IF(COUNTIFS(Consolidado!$AC$5:AC943,Consolidado!$AC943,Consolidado!$D$5:D943,"*"&amp;U$3&amp;"*")=1,1,0),0))</f>
        <v>0</v>
      </c>
      <c r="V943" s="0" t="n">
        <f aca="false">IF(OR(V$3="",Consolidado!$D943=""),0,IF(ISNUMBER(SEARCH(V$3,Consolidado!$D943)),IF(COUNTIFS(Consolidado!$AC$5:AC943,Consolidado!$AC943,Consolidado!$D$5:D943,"*"&amp;V$3&amp;"*")=1,1,0),0))</f>
        <v>0</v>
      </c>
      <c r="W943" s="0" t="n">
        <f aca="false">IF(OR(W$3="",Consolidado!$D943=""),0,IF(ISNUMBER(SEARCH(W$3,Consolidado!$D943)),IF(COUNTIFS(Consolidado!$AC$5:AC943,Consolidado!$AC943,Consolidado!$D$5:D943,"*"&amp;W$3&amp;"*")=1,1,0),0))</f>
        <v>0</v>
      </c>
      <c r="X943" s="0" t="n">
        <f aca="false">IF(OR(X$3="",Consolidado!$D943=""),0,IF(ISNUMBER(SEARCH(X$3,Consolidado!$D943)),IF(COUNTIFS(Consolidado!$AC$5:AC943,Consolidado!$AC943,Consolidado!$D$5:D943,"*"&amp;X$3&amp;"*")=1,1,0),0))</f>
        <v>0</v>
      </c>
      <c r="Y943" s="0" t="n">
        <f aca="false">IF(OR(Y$3="",Consolidado!$D943=""),0,IF(ISNUMBER(SEARCH(Y$3,Consolidado!$D943)),IF(COUNTIFS(Consolidado!$AC$5:AC943,Consolidado!$AC943,Consolidado!$D$5:D943,"*"&amp;Y$3&amp;"*")=1,1,0),0))</f>
        <v>0</v>
      </c>
      <c r="Z943" s="0" t="n">
        <f aca="false">IF(OR(Z$3="",Consolidado!$D943=""),0,IF(ISNUMBER(SEARCH(Z$3,Consolidado!$D943)),IF(COUNTIFS(Consolidado!$AC$5:AC943,Consolidado!$AC943,Consolidado!$D$5:D943,"*"&amp;Z$3&amp;"*")=1,1,0),0))</f>
        <v>0</v>
      </c>
      <c r="AA943" s="0" t="n">
        <f aca="false">IF(OR(AA$3="",Consolidado!$D943=""),0,IF(ISNUMBER(SEARCH(AA$3,Consolidado!$D943)),IF(COUNTIFS(Consolidado!$AC$5:AC943,Consolidado!$AC943,Consolidado!$D$5:D943,"*"&amp;AA$3&amp;"*")=1,1,0),0))</f>
        <v>0</v>
      </c>
      <c r="AB943" s="0" t="n">
        <f aca="false">IF(OR(AB$3="",Consolidado!$D943=""),0,IF(ISNUMBER(SEARCH(AB$3,Consolidado!$D943)),IF(COUNTIFS(Consolidado!$AC$5:AC943,Consolidado!$AC943,Consolidado!$D$5:D943,"*"&amp;AB$3&amp;"*")=1,1,0),0))</f>
        <v>0</v>
      </c>
      <c r="AC943" s="0" t="n">
        <f aca="false">IF(OR(AC$3="",Consolidado!$D943=""),0,IF(ISNUMBER(SEARCH(AC$3,Consolidado!$D943)),IF(COUNTIFS(Consolidado!$AC$5:AC943,Consolidado!$AC943,Consolidado!$D$5:D943,"*"&amp;AC$3&amp;"*")=1,1,0),0))</f>
        <v>0</v>
      </c>
      <c r="AD943" s="0" t="n">
        <f aca="false">IF(OR(AD$3="",Consolidado!$D943=""),0,IF(ISNUMBER(SEARCH(AD$3,Consolidado!$D943)),IF(COUNTIFS(Consolidado!$AC$5:AC943,Consolidado!$AC943,Consolidado!$D$5:D943,"*"&amp;AD$3&amp;"*")=1,1,0),0))</f>
        <v>0</v>
      </c>
      <c r="AE943" s="0" t="n">
        <f aca="false">IF(OR(AE$3="",Consolidado!$D943=""),0,IF(ISNUMBER(SEARCH(AE$3,Consolidado!$D943)),IF(COUNTIFS(Consolidado!$AC$5:AC943,Consolidado!$AC943,Consolidado!$D$5:D943,"*"&amp;AE$3&amp;"*")=1,1,0),0))</f>
        <v>0</v>
      </c>
      <c r="AF943" s="0" t="n">
        <f aca="false">IF(OR(AF$3="",Consolidado!$D943=""),0,IF(ISNUMBER(SEARCH(AF$3,Consolidado!$D943)),IF(COUNTIFS(Consolidado!$AC$5:AC943,Consolidado!$AC943,Consolidado!$D$5:D943,"*"&amp;AF$3&amp;"*")=1,1,0),0))</f>
        <v>0</v>
      </c>
      <c r="AG943" s="0" t="n">
        <f aca="false">IF(OR(AG$3="",Consolidado!$D943=""),0,IF(ISNUMBER(SEARCH(AG$3,Consolidado!$D943)),IF(COUNTIFS(Consolidado!$AC$5:AC943,Consolidado!$AC943,Consolidado!$D$5:D943,"*"&amp;AG$3&amp;"*")=1,1,0),0))</f>
        <v>0</v>
      </c>
      <c r="AH943" s="0" t="n">
        <f aca="false">IF(OR(AH$3="",Consolidado!$D943=""),0,IF(ISNUMBER(SEARCH(AH$3,Consolidado!$D943)),IF(COUNTIFS(Consolidado!$AC$5:AC943,Consolidado!$AC943,Consolidado!$D$5:D943,"*"&amp;AH$3&amp;"*")=1,1,0),0))</f>
        <v>0</v>
      </c>
      <c r="AI943" s="0" t="n">
        <f aca="false">IF(OR(AI$3="",Consolidado!$D943=""),0,IF(ISNUMBER(SEARCH(AI$3,Consolidado!$D943)),IF(COUNTIFS(Consolidado!$AC$5:AC943,Consolidado!$AC943,Consolidado!$D$5:D943,"*"&amp;AI$3&amp;"*")=1,1,0),0))</f>
        <v>0</v>
      </c>
      <c r="AJ943" s="0" t="n">
        <f aca="false">IF(OR(AJ$3="",Consolidado!$D943=""),0,IF(ISNUMBER(SEARCH(AJ$3,Consolidado!$D943)),IF(COUNTIFS(Consolidado!$AC$5:AC943,Consolidado!$AC943,Consolidado!$D$5:D943,"*"&amp;AJ$3&amp;"*")=1,1,0),0))</f>
        <v>0</v>
      </c>
      <c r="AK943" s="0" t="n">
        <f aca="false">IF(OR(AK$3="",Consolidado!$D943=""),0,IF(ISNUMBER(SEARCH(AK$3,Consolidado!$D943)),IF(COUNTIFS(Consolidado!$AC$5:AC943,Consolidado!$AC943,Consolidado!$D$5:D943,"*"&amp;AK$3&amp;"*")=1,1,0),0))</f>
        <v>0</v>
      </c>
      <c r="AL943" s="0" t="n">
        <f aca="false">IF(OR(AL$3="",Consolidado!$D943=""),0,IF(ISNUMBER(SEARCH(AL$3,Consolidado!$D943)),IF(COUNTIFS(Consolidado!$AC$5:AC943,Consolidado!$AC943,Consolidado!$D$5:D943,"*"&amp;AL$3&amp;"*")=1,1,0),0))</f>
        <v>0</v>
      </c>
      <c r="AM943" s="0" t="n">
        <f aca="false">IF(OR(AM$3="",Consolidado!$D943=""),0,IF(ISNUMBER(SEARCH(AM$3,Consolidado!$D943)),IF(COUNTIFS(Consolidado!$AC$5:AC943,Consolidado!$AC943,Consolidado!$D$5:D943,"*"&amp;AM$3&amp;"*")=1,1,0),0))</f>
        <v>0</v>
      </c>
      <c r="AN943" s="0" t="n">
        <f aca="false">IF(OR(AN$3="",Consolidado!$D943=""),0,IF(ISNUMBER(SEARCH(AN$3,Consolidado!$D943)),IF(COUNTIFS(Consolidado!$AC$5:AC943,Consolidado!$AC943,Consolidado!$D$5:D943,"*"&amp;AN$3&amp;"*")=1,1,0),0))</f>
        <v>0</v>
      </c>
      <c r="AO943" s="0" t="n">
        <f aca="false">IF(OR(AO$3="",Consolidado!$D943=""),0,IF(ISNUMBER(SEARCH(AO$3,Consolidado!$D943)),IF(COUNTIFS(Consolidado!$AC$5:AC943,Consolidado!$AC943,Consolidado!$D$5:D943,"*"&amp;AO$3&amp;"*")=1,1,0),0))</f>
        <v>0</v>
      </c>
    </row>
    <row r="944" customFormat="false" ht="15" hidden="false" customHeight="false" outlineLevel="0" collapsed="false">
      <c r="B944" s="0" t="n">
        <f aca="false">IF(OR(B$3="",Consolidado!$D944=""),0,IF(ISNUMBER(SEARCH(B$3,Consolidado!$D944)),IF(COUNTIFS(Consolidado!$AC$5:AC944,Consolidado!$AC944,Consolidado!$D$5:D944,"*"&amp;B$3&amp;"*")=1,1,0),0))</f>
        <v>0</v>
      </c>
      <c r="C944" s="0" t="n">
        <f aca="false">IF(OR(C$3="",Consolidado!$D944=""),0,IF(ISNUMBER(SEARCH(C$3,Consolidado!$D944)),IF(COUNTIFS(Consolidado!$AC$5:AC944,Consolidado!$AC944,Consolidado!$D$5:D944,"*"&amp;C$3&amp;"*")=1,1,0),0))</f>
        <v>0</v>
      </c>
      <c r="D944" s="0" t="n">
        <f aca="false">IF(OR(D$3="",Consolidado!$D944=""),0,IF(ISNUMBER(SEARCH(D$3,Consolidado!$D944)),IF(COUNTIFS(Consolidado!$AC$5:AC944,Consolidado!$AC944,Consolidado!$D$5:D944,"*"&amp;D$3&amp;"*")=1,1,0),0))</f>
        <v>0</v>
      </c>
      <c r="E944" s="0" t="n">
        <f aca="false">IF(OR(E$3="",Consolidado!$D944=""),0,IF(ISNUMBER(SEARCH(E$3,Consolidado!$D944)),IF(COUNTIFS(Consolidado!$AC$5:AC944,Consolidado!$AC944,Consolidado!$D$5:D944,"*"&amp;E$3&amp;"*")=1,1,0),0))</f>
        <v>0</v>
      </c>
      <c r="F944" s="0" t="n">
        <f aca="false">IF(OR(F$3="",Consolidado!$D944=""),0,IF(ISNUMBER(SEARCH(F$3,Consolidado!$D944)),IF(COUNTIFS(Consolidado!$AC$5:AC944,Consolidado!$AC944,Consolidado!$D$5:D944,"*"&amp;F$3&amp;"*")=1,1,0),0))</f>
        <v>0</v>
      </c>
      <c r="G944" s="0" t="n">
        <f aca="false">IF(OR(G$3="",Consolidado!$D944=""),0,IF(ISNUMBER(SEARCH(G$3,Consolidado!$D944)),IF(COUNTIFS(Consolidado!$AC$5:AC944,Consolidado!$AC944,Consolidado!$D$5:D944,"*"&amp;G$3&amp;"*")=1,1,0),0))</f>
        <v>0</v>
      </c>
      <c r="H944" s="0" t="n">
        <f aca="false">IF(OR(H$3="",Consolidado!$D944=""),0,IF(ISNUMBER(SEARCH(H$3,Consolidado!$D944)),IF(COUNTIFS(Consolidado!$AC$5:AC944,Consolidado!$AC944,Consolidado!$D$5:D944,"*"&amp;H$3&amp;"*")=1,1,0),0))</f>
        <v>0</v>
      </c>
      <c r="I944" s="0" t="n">
        <f aca="false">IF(OR(I$3="",Consolidado!$D944=""),0,IF(ISNUMBER(SEARCH(I$3,Consolidado!$D944)),IF(COUNTIFS(Consolidado!$AC$5:AC944,Consolidado!$AC944,Consolidado!$D$5:D944,"*"&amp;I$3&amp;"*")=1,1,0),0))</f>
        <v>0</v>
      </c>
      <c r="J944" s="0" t="n">
        <f aca="false">IF(OR(J$3="",Consolidado!$D944=""),0,IF(ISNUMBER(SEARCH(J$3,Consolidado!$D944)),IF(COUNTIFS(Consolidado!$AC$5:AC944,Consolidado!$AC944,Consolidado!$D$5:D944,"*"&amp;J$3&amp;"*")=1,1,0),0))</f>
        <v>0</v>
      </c>
      <c r="K944" s="0" t="n">
        <f aca="false">IF(OR(K$3="",Consolidado!$D944=""),0,IF(ISNUMBER(SEARCH(K$3,Consolidado!$D944)),IF(COUNTIFS(Consolidado!$AC$5:AC944,Consolidado!$AC944,Consolidado!$D$5:D944,"*"&amp;K$3&amp;"*")=1,1,0),0))</f>
        <v>0</v>
      </c>
      <c r="L944" s="0" t="n">
        <f aca="false">IF(OR(L$3="",Consolidado!$D944=""),0,IF(ISNUMBER(SEARCH(L$3,Consolidado!$D944)),IF(COUNTIFS(Consolidado!$AC$5:AC944,Consolidado!$AC944,Consolidado!$D$5:D944,"*"&amp;L$3&amp;"*")=1,1,0),0))</f>
        <v>0</v>
      </c>
      <c r="M944" s="0" t="n">
        <f aca="false">IF(OR(M$3="",Consolidado!$D944=""),0,IF(ISNUMBER(SEARCH(M$3,Consolidado!$D944)),IF(COUNTIFS(Consolidado!$AC$5:AC944,Consolidado!$AC944,Consolidado!$D$5:D944,"*"&amp;M$3&amp;"*")=1,1,0),0))</f>
        <v>0</v>
      </c>
      <c r="N944" s="0" t="n">
        <f aca="false">IF(OR(N$3="",Consolidado!$D944=""),0,IF(ISNUMBER(SEARCH(N$3,Consolidado!$D944)),IF(COUNTIFS(Consolidado!$AC$5:AC944,Consolidado!$AC944,Consolidado!$D$5:D944,"*"&amp;N$3&amp;"*")=1,1,0),0))</f>
        <v>0</v>
      </c>
      <c r="O944" s="0" t="n">
        <f aca="false">IF(OR(O$3="",Consolidado!$D944=""),0,IF(ISNUMBER(SEARCH(O$3,Consolidado!$D944)),IF(COUNTIFS(Consolidado!$AC$5:AC944,Consolidado!$AC944,Consolidado!$D$5:D944,"*"&amp;O$3&amp;"*")=1,1,0),0))</f>
        <v>0</v>
      </c>
      <c r="P944" s="0" t="n">
        <f aca="false">IF(OR(P$3="",Consolidado!$D944=""),0,IF(ISNUMBER(SEARCH(P$3,Consolidado!$D944)),IF(COUNTIFS(Consolidado!$AC$5:AC944,Consolidado!$AC944,Consolidado!$D$5:D944,"*"&amp;P$3&amp;"*")=1,1,0),0))</f>
        <v>0</v>
      </c>
      <c r="Q944" s="0" t="n">
        <f aca="false">IF(OR(Q$3="",Consolidado!$D944=""),0,IF(ISNUMBER(SEARCH(Q$3,Consolidado!$D944)),IF(COUNTIFS(Consolidado!$AC$5:AC944,Consolidado!$AC944,Consolidado!$D$5:D944,"*"&amp;Q$3&amp;"*")=1,1,0),0))</f>
        <v>0</v>
      </c>
      <c r="R944" s="0" t="n">
        <f aca="false">IF(OR(R$3="",Consolidado!$D944=""),0,IF(ISNUMBER(SEARCH(R$3,Consolidado!$D944)),IF(COUNTIFS(Consolidado!$AC$5:AC944,Consolidado!$AC944,Consolidado!$D$5:D944,"*"&amp;R$3&amp;"*")=1,1,0),0))</f>
        <v>0</v>
      </c>
      <c r="S944" s="0" t="n">
        <f aca="false">IF(OR(S$3="",Consolidado!$D944=""),0,IF(ISNUMBER(SEARCH(S$3,Consolidado!$D944)),IF(COUNTIFS(Consolidado!$AC$5:AC944,Consolidado!$AC944,Consolidado!$D$5:D944,"*"&amp;S$3&amp;"*")=1,1,0),0))</f>
        <v>0</v>
      </c>
      <c r="T944" s="0" t="n">
        <f aca="false">IF(OR(T$3="",Consolidado!$D944=""),0,IF(ISNUMBER(SEARCH(T$3,Consolidado!$D944)),IF(COUNTIFS(Consolidado!$AC$5:AC944,Consolidado!$AC944,Consolidado!$D$5:D944,"*"&amp;T$3&amp;"*")=1,1,0),0))</f>
        <v>0</v>
      </c>
      <c r="U944" s="0" t="n">
        <f aca="false">IF(OR(U$3="",Consolidado!$D944=""),0,IF(ISNUMBER(SEARCH(U$3,Consolidado!$D944)),IF(COUNTIFS(Consolidado!$AC$5:AC944,Consolidado!$AC944,Consolidado!$D$5:D944,"*"&amp;U$3&amp;"*")=1,1,0),0))</f>
        <v>0</v>
      </c>
      <c r="V944" s="0" t="n">
        <f aca="false">IF(OR(V$3="",Consolidado!$D944=""),0,IF(ISNUMBER(SEARCH(V$3,Consolidado!$D944)),IF(COUNTIFS(Consolidado!$AC$5:AC944,Consolidado!$AC944,Consolidado!$D$5:D944,"*"&amp;V$3&amp;"*")=1,1,0),0))</f>
        <v>0</v>
      </c>
      <c r="W944" s="0" t="n">
        <f aca="false">IF(OR(W$3="",Consolidado!$D944=""),0,IF(ISNUMBER(SEARCH(W$3,Consolidado!$D944)),IF(COUNTIFS(Consolidado!$AC$5:AC944,Consolidado!$AC944,Consolidado!$D$5:D944,"*"&amp;W$3&amp;"*")=1,1,0),0))</f>
        <v>0</v>
      </c>
      <c r="X944" s="0" t="n">
        <f aca="false">IF(OR(X$3="",Consolidado!$D944=""),0,IF(ISNUMBER(SEARCH(X$3,Consolidado!$D944)),IF(COUNTIFS(Consolidado!$AC$5:AC944,Consolidado!$AC944,Consolidado!$D$5:D944,"*"&amp;X$3&amp;"*")=1,1,0),0))</f>
        <v>0</v>
      </c>
      <c r="Y944" s="0" t="n">
        <f aca="false">IF(OR(Y$3="",Consolidado!$D944=""),0,IF(ISNUMBER(SEARCH(Y$3,Consolidado!$D944)),IF(COUNTIFS(Consolidado!$AC$5:AC944,Consolidado!$AC944,Consolidado!$D$5:D944,"*"&amp;Y$3&amp;"*")=1,1,0),0))</f>
        <v>0</v>
      </c>
      <c r="Z944" s="0" t="n">
        <f aca="false">IF(OR(Z$3="",Consolidado!$D944=""),0,IF(ISNUMBER(SEARCH(Z$3,Consolidado!$D944)),IF(COUNTIFS(Consolidado!$AC$5:AC944,Consolidado!$AC944,Consolidado!$D$5:D944,"*"&amp;Z$3&amp;"*")=1,1,0),0))</f>
        <v>0</v>
      </c>
      <c r="AA944" s="0" t="n">
        <f aca="false">IF(OR(AA$3="",Consolidado!$D944=""),0,IF(ISNUMBER(SEARCH(AA$3,Consolidado!$D944)),IF(COUNTIFS(Consolidado!$AC$5:AC944,Consolidado!$AC944,Consolidado!$D$5:D944,"*"&amp;AA$3&amp;"*")=1,1,0),0))</f>
        <v>0</v>
      </c>
      <c r="AB944" s="0" t="n">
        <f aca="false">IF(OR(AB$3="",Consolidado!$D944=""),0,IF(ISNUMBER(SEARCH(AB$3,Consolidado!$D944)),IF(COUNTIFS(Consolidado!$AC$5:AC944,Consolidado!$AC944,Consolidado!$D$5:D944,"*"&amp;AB$3&amp;"*")=1,1,0),0))</f>
        <v>0</v>
      </c>
      <c r="AC944" s="0" t="n">
        <f aca="false">IF(OR(AC$3="",Consolidado!$D944=""),0,IF(ISNUMBER(SEARCH(AC$3,Consolidado!$D944)),IF(COUNTIFS(Consolidado!$AC$5:AC944,Consolidado!$AC944,Consolidado!$D$5:D944,"*"&amp;AC$3&amp;"*")=1,1,0),0))</f>
        <v>0</v>
      </c>
      <c r="AD944" s="0" t="n">
        <f aca="false">IF(OR(AD$3="",Consolidado!$D944=""),0,IF(ISNUMBER(SEARCH(AD$3,Consolidado!$D944)),IF(COUNTIFS(Consolidado!$AC$5:AC944,Consolidado!$AC944,Consolidado!$D$5:D944,"*"&amp;AD$3&amp;"*")=1,1,0),0))</f>
        <v>0</v>
      </c>
      <c r="AE944" s="0" t="n">
        <f aca="false">IF(OR(AE$3="",Consolidado!$D944=""),0,IF(ISNUMBER(SEARCH(AE$3,Consolidado!$D944)),IF(COUNTIFS(Consolidado!$AC$5:AC944,Consolidado!$AC944,Consolidado!$D$5:D944,"*"&amp;AE$3&amp;"*")=1,1,0),0))</f>
        <v>0</v>
      </c>
      <c r="AF944" s="0" t="n">
        <f aca="false">IF(OR(AF$3="",Consolidado!$D944=""),0,IF(ISNUMBER(SEARCH(AF$3,Consolidado!$D944)),IF(COUNTIFS(Consolidado!$AC$5:AC944,Consolidado!$AC944,Consolidado!$D$5:D944,"*"&amp;AF$3&amp;"*")=1,1,0),0))</f>
        <v>0</v>
      </c>
      <c r="AG944" s="0" t="n">
        <f aca="false">IF(OR(AG$3="",Consolidado!$D944=""),0,IF(ISNUMBER(SEARCH(AG$3,Consolidado!$D944)),IF(COUNTIFS(Consolidado!$AC$5:AC944,Consolidado!$AC944,Consolidado!$D$5:D944,"*"&amp;AG$3&amp;"*")=1,1,0),0))</f>
        <v>0</v>
      </c>
      <c r="AH944" s="0" t="n">
        <f aca="false">IF(OR(AH$3="",Consolidado!$D944=""),0,IF(ISNUMBER(SEARCH(AH$3,Consolidado!$D944)),IF(COUNTIFS(Consolidado!$AC$5:AC944,Consolidado!$AC944,Consolidado!$D$5:D944,"*"&amp;AH$3&amp;"*")=1,1,0),0))</f>
        <v>0</v>
      </c>
      <c r="AI944" s="0" t="n">
        <f aca="false">IF(OR(AI$3="",Consolidado!$D944=""),0,IF(ISNUMBER(SEARCH(AI$3,Consolidado!$D944)),IF(COUNTIFS(Consolidado!$AC$5:AC944,Consolidado!$AC944,Consolidado!$D$5:D944,"*"&amp;AI$3&amp;"*")=1,1,0),0))</f>
        <v>0</v>
      </c>
      <c r="AJ944" s="0" t="n">
        <f aca="false">IF(OR(AJ$3="",Consolidado!$D944=""),0,IF(ISNUMBER(SEARCH(AJ$3,Consolidado!$D944)),IF(COUNTIFS(Consolidado!$AC$5:AC944,Consolidado!$AC944,Consolidado!$D$5:D944,"*"&amp;AJ$3&amp;"*")=1,1,0),0))</f>
        <v>0</v>
      </c>
      <c r="AK944" s="0" t="n">
        <f aca="false">IF(OR(AK$3="",Consolidado!$D944=""),0,IF(ISNUMBER(SEARCH(AK$3,Consolidado!$D944)),IF(COUNTIFS(Consolidado!$AC$5:AC944,Consolidado!$AC944,Consolidado!$D$5:D944,"*"&amp;AK$3&amp;"*")=1,1,0),0))</f>
        <v>0</v>
      </c>
      <c r="AL944" s="0" t="n">
        <f aca="false">IF(OR(AL$3="",Consolidado!$D944=""),0,IF(ISNUMBER(SEARCH(AL$3,Consolidado!$D944)),IF(COUNTIFS(Consolidado!$AC$5:AC944,Consolidado!$AC944,Consolidado!$D$5:D944,"*"&amp;AL$3&amp;"*")=1,1,0),0))</f>
        <v>0</v>
      </c>
      <c r="AM944" s="0" t="n">
        <f aca="false">IF(OR(AM$3="",Consolidado!$D944=""),0,IF(ISNUMBER(SEARCH(AM$3,Consolidado!$D944)),IF(COUNTIFS(Consolidado!$AC$5:AC944,Consolidado!$AC944,Consolidado!$D$5:D944,"*"&amp;AM$3&amp;"*")=1,1,0),0))</f>
        <v>0</v>
      </c>
      <c r="AN944" s="0" t="n">
        <f aca="false">IF(OR(AN$3="",Consolidado!$D944=""),0,IF(ISNUMBER(SEARCH(AN$3,Consolidado!$D944)),IF(COUNTIFS(Consolidado!$AC$5:AC944,Consolidado!$AC944,Consolidado!$D$5:D944,"*"&amp;AN$3&amp;"*")=1,1,0),0))</f>
        <v>0</v>
      </c>
      <c r="AO944" s="0" t="n">
        <f aca="false">IF(OR(AO$3="",Consolidado!$D944=""),0,IF(ISNUMBER(SEARCH(AO$3,Consolidado!$D944)),IF(COUNTIFS(Consolidado!$AC$5:AC944,Consolidado!$AC944,Consolidado!$D$5:D944,"*"&amp;AO$3&amp;"*")=1,1,0),0))</f>
        <v>0</v>
      </c>
    </row>
    <row r="945" customFormat="false" ht="15" hidden="false" customHeight="false" outlineLevel="0" collapsed="false">
      <c r="B945" s="0" t="n">
        <f aca="false">IF(OR(B$3="",Consolidado!$D945=""),0,IF(ISNUMBER(SEARCH(B$3,Consolidado!$D945)),IF(COUNTIFS(Consolidado!$AC$5:AC945,Consolidado!$AC945,Consolidado!$D$5:D945,"*"&amp;B$3&amp;"*")=1,1,0),0))</f>
        <v>0</v>
      </c>
      <c r="C945" s="0" t="n">
        <f aca="false">IF(OR(C$3="",Consolidado!$D945=""),0,IF(ISNUMBER(SEARCH(C$3,Consolidado!$D945)),IF(COUNTIFS(Consolidado!$AC$5:AC945,Consolidado!$AC945,Consolidado!$D$5:D945,"*"&amp;C$3&amp;"*")=1,1,0),0))</f>
        <v>0</v>
      </c>
      <c r="D945" s="0" t="n">
        <f aca="false">IF(OR(D$3="",Consolidado!$D945=""),0,IF(ISNUMBER(SEARCH(D$3,Consolidado!$D945)),IF(COUNTIFS(Consolidado!$AC$5:AC945,Consolidado!$AC945,Consolidado!$D$5:D945,"*"&amp;D$3&amp;"*")=1,1,0),0))</f>
        <v>0</v>
      </c>
      <c r="E945" s="0" t="n">
        <f aca="false">IF(OR(E$3="",Consolidado!$D945=""),0,IF(ISNUMBER(SEARCH(E$3,Consolidado!$D945)),IF(COUNTIFS(Consolidado!$AC$5:AC945,Consolidado!$AC945,Consolidado!$D$5:D945,"*"&amp;E$3&amp;"*")=1,1,0),0))</f>
        <v>0</v>
      </c>
      <c r="F945" s="0" t="n">
        <f aca="false">IF(OR(F$3="",Consolidado!$D945=""),0,IF(ISNUMBER(SEARCH(F$3,Consolidado!$D945)),IF(COUNTIFS(Consolidado!$AC$5:AC945,Consolidado!$AC945,Consolidado!$D$5:D945,"*"&amp;F$3&amp;"*")=1,1,0),0))</f>
        <v>0</v>
      </c>
      <c r="G945" s="0" t="n">
        <f aca="false">IF(OR(G$3="",Consolidado!$D945=""),0,IF(ISNUMBER(SEARCH(G$3,Consolidado!$D945)),IF(COUNTIFS(Consolidado!$AC$5:AC945,Consolidado!$AC945,Consolidado!$D$5:D945,"*"&amp;G$3&amp;"*")=1,1,0),0))</f>
        <v>0</v>
      </c>
      <c r="H945" s="0" t="n">
        <f aca="false">IF(OR(H$3="",Consolidado!$D945=""),0,IF(ISNUMBER(SEARCH(H$3,Consolidado!$D945)),IF(COUNTIFS(Consolidado!$AC$5:AC945,Consolidado!$AC945,Consolidado!$D$5:D945,"*"&amp;H$3&amp;"*")=1,1,0),0))</f>
        <v>0</v>
      </c>
      <c r="I945" s="0" t="n">
        <f aca="false">IF(OR(I$3="",Consolidado!$D945=""),0,IF(ISNUMBER(SEARCH(I$3,Consolidado!$D945)),IF(COUNTIFS(Consolidado!$AC$5:AC945,Consolidado!$AC945,Consolidado!$D$5:D945,"*"&amp;I$3&amp;"*")=1,1,0),0))</f>
        <v>0</v>
      </c>
      <c r="J945" s="0" t="n">
        <f aca="false">IF(OR(J$3="",Consolidado!$D945=""),0,IF(ISNUMBER(SEARCH(J$3,Consolidado!$D945)),IF(COUNTIFS(Consolidado!$AC$5:AC945,Consolidado!$AC945,Consolidado!$D$5:D945,"*"&amp;J$3&amp;"*")=1,1,0),0))</f>
        <v>0</v>
      </c>
      <c r="K945" s="0" t="n">
        <f aca="false">IF(OR(K$3="",Consolidado!$D945=""),0,IF(ISNUMBER(SEARCH(K$3,Consolidado!$D945)),IF(COUNTIFS(Consolidado!$AC$5:AC945,Consolidado!$AC945,Consolidado!$D$5:D945,"*"&amp;K$3&amp;"*")=1,1,0),0))</f>
        <v>0</v>
      </c>
      <c r="L945" s="0" t="n">
        <f aca="false">IF(OR(L$3="",Consolidado!$D945=""),0,IF(ISNUMBER(SEARCH(L$3,Consolidado!$D945)),IF(COUNTIFS(Consolidado!$AC$5:AC945,Consolidado!$AC945,Consolidado!$D$5:D945,"*"&amp;L$3&amp;"*")=1,1,0),0))</f>
        <v>0</v>
      </c>
      <c r="M945" s="0" t="n">
        <f aca="false">IF(OR(M$3="",Consolidado!$D945=""),0,IF(ISNUMBER(SEARCH(M$3,Consolidado!$D945)),IF(COUNTIFS(Consolidado!$AC$5:AC945,Consolidado!$AC945,Consolidado!$D$5:D945,"*"&amp;M$3&amp;"*")=1,1,0),0))</f>
        <v>0</v>
      </c>
      <c r="N945" s="0" t="n">
        <f aca="false">IF(OR(N$3="",Consolidado!$D945=""),0,IF(ISNUMBER(SEARCH(N$3,Consolidado!$D945)),IF(COUNTIFS(Consolidado!$AC$5:AC945,Consolidado!$AC945,Consolidado!$D$5:D945,"*"&amp;N$3&amp;"*")=1,1,0),0))</f>
        <v>0</v>
      </c>
      <c r="O945" s="0" t="n">
        <f aca="false">IF(OR(O$3="",Consolidado!$D945=""),0,IF(ISNUMBER(SEARCH(O$3,Consolidado!$D945)),IF(COUNTIFS(Consolidado!$AC$5:AC945,Consolidado!$AC945,Consolidado!$D$5:D945,"*"&amp;O$3&amp;"*")=1,1,0),0))</f>
        <v>0</v>
      </c>
      <c r="P945" s="0" t="n">
        <f aca="false">IF(OR(P$3="",Consolidado!$D945=""),0,IF(ISNUMBER(SEARCH(P$3,Consolidado!$D945)),IF(COUNTIFS(Consolidado!$AC$5:AC945,Consolidado!$AC945,Consolidado!$D$5:D945,"*"&amp;P$3&amp;"*")=1,1,0),0))</f>
        <v>0</v>
      </c>
      <c r="Q945" s="0" t="n">
        <f aca="false">IF(OR(Q$3="",Consolidado!$D945=""),0,IF(ISNUMBER(SEARCH(Q$3,Consolidado!$D945)),IF(COUNTIFS(Consolidado!$AC$5:AC945,Consolidado!$AC945,Consolidado!$D$5:D945,"*"&amp;Q$3&amp;"*")=1,1,0),0))</f>
        <v>0</v>
      </c>
      <c r="R945" s="0" t="n">
        <f aca="false">IF(OR(R$3="",Consolidado!$D945=""),0,IF(ISNUMBER(SEARCH(R$3,Consolidado!$D945)),IF(COUNTIFS(Consolidado!$AC$5:AC945,Consolidado!$AC945,Consolidado!$D$5:D945,"*"&amp;R$3&amp;"*")=1,1,0),0))</f>
        <v>0</v>
      </c>
      <c r="S945" s="0" t="n">
        <f aca="false">IF(OR(S$3="",Consolidado!$D945=""),0,IF(ISNUMBER(SEARCH(S$3,Consolidado!$D945)),IF(COUNTIFS(Consolidado!$AC$5:AC945,Consolidado!$AC945,Consolidado!$D$5:D945,"*"&amp;S$3&amp;"*")=1,1,0),0))</f>
        <v>0</v>
      </c>
      <c r="T945" s="0" t="n">
        <f aca="false">IF(OR(T$3="",Consolidado!$D945=""),0,IF(ISNUMBER(SEARCH(T$3,Consolidado!$D945)),IF(COUNTIFS(Consolidado!$AC$5:AC945,Consolidado!$AC945,Consolidado!$D$5:D945,"*"&amp;T$3&amp;"*")=1,1,0),0))</f>
        <v>0</v>
      </c>
      <c r="U945" s="0" t="n">
        <f aca="false">IF(OR(U$3="",Consolidado!$D945=""),0,IF(ISNUMBER(SEARCH(U$3,Consolidado!$D945)),IF(COUNTIFS(Consolidado!$AC$5:AC945,Consolidado!$AC945,Consolidado!$D$5:D945,"*"&amp;U$3&amp;"*")=1,1,0),0))</f>
        <v>0</v>
      </c>
      <c r="V945" s="0" t="n">
        <f aca="false">IF(OR(V$3="",Consolidado!$D945=""),0,IF(ISNUMBER(SEARCH(V$3,Consolidado!$D945)),IF(COUNTIFS(Consolidado!$AC$5:AC945,Consolidado!$AC945,Consolidado!$D$5:D945,"*"&amp;V$3&amp;"*")=1,1,0),0))</f>
        <v>0</v>
      </c>
      <c r="W945" s="0" t="n">
        <f aca="false">IF(OR(W$3="",Consolidado!$D945=""),0,IF(ISNUMBER(SEARCH(W$3,Consolidado!$D945)),IF(COUNTIFS(Consolidado!$AC$5:AC945,Consolidado!$AC945,Consolidado!$D$5:D945,"*"&amp;W$3&amp;"*")=1,1,0),0))</f>
        <v>0</v>
      </c>
      <c r="X945" s="0" t="n">
        <f aca="false">IF(OR(X$3="",Consolidado!$D945=""),0,IF(ISNUMBER(SEARCH(X$3,Consolidado!$D945)),IF(COUNTIFS(Consolidado!$AC$5:AC945,Consolidado!$AC945,Consolidado!$D$5:D945,"*"&amp;X$3&amp;"*")=1,1,0),0))</f>
        <v>0</v>
      </c>
      <c r="Y945" s="0" t="n">
        <f aca="false">IF(OR(Y$3="",Consolidado!$D945=""),0,IF(ISNUMBER(SEARCH(Y$3,Consolidado!$D945)),IF(COUNTIFS(Consolidado!$AC$5:AC945,Consolidado!$AC945,Consolidado!$D$5:D945,"*"&amp;Y$3&amp;"*")=1,1,0),0))</f>
        <v>0</v>
      </c>
      <c r="Z945" s="0" t="n">
        <f aca="false">IF(OR(Z$3="",Consolidado!$D945=""),0,IF(ISNUMBER(SEARCH(Z$3,Consolidado!$D945)),IF(COUNTIFS(Consolidado!$AC$5:AC945,Consolidado!$AC945,Consolidado!$D$5:D945,"*"&amp;Z$3&amp;"*")=1,1,0),0))</f>
        <v>0</v>
      </c>
      <c r="AA945" s="0" t="n">
        <f aca="false">IF(OR(AA$3="",Consolidado!$D945=""),0,IF(ISNUMBER(SEARCH(AA$3,Consolidado!$D945)),IF(COUNTIFS(Consolidado!$AC$5:AC945,Consolidado!$AC945,Consolidado!$D$5:D945,"*"&amp;AA$3&amp;"*")=1,1,0),0))</f>
        <v>0</v>
      </c>
      <c r="AB945" s="0" t="n">
        <f aca="false">IF(OR(AB$3="",Consolidado!$D945=""),0,IF(ISNUMBER(SEARCH(AB$3,Consolidado!$D945)),IF(COUNTIFS(Consolidado!$AC$5:AC945,Consolidado!$AC945,Consolidado!$D$5:D945,"*"&amp;AB$3&amp;"*")=1,1,0),0))</f>
        <v>0</v>
      </c>
      <c r="AC945" s="0" t="n">
        <f aca="false">IF(OR(AC$3="",Consolidado!$D945=""),0,IF(ISNUMBER(SEARCH(AC$3,Consolidado!$D945)),IF(COUNTIFS(Consolidado!$AC$5:AC945,Consolidado!$AC945,Consolidado!$D$5:D945,"*"&amp;AC$3&amp;"*")=1,1,0),0))</f>
        <v>0</v>
      </c>
      <c r="AD945" s="0" t="n">
        <f aca="false">IF(OR(AD$3="",Consolidado!$D945=""),0,IF(ISNUMBER(SEARCH(AD$3,Consolidado!$D945)),IF(COUNTIFS(Consolidado!$AC$5:AC945,Consolidado!$AC945,Consolidado!$D$5:D945,"*"&amp;AD$3&amp;"*")=1,1,0),0))</f>
        <v>0</v>
      </c>
      <c r="AE945" s="0" t="n">
        <f aca="false">IF(OR(AE$3="",Consolidado!$D945=""),0,IF(ISNUMBER(SEARCH(AE$3,Consolidado!$D945)),IF(COUNTIFS(Consolidado!$AC$5:AC945,Consolidado!$AC945,Consolidado!$D$5:D945,"*"&amp;AE$3&amp;"*")=1,1,0),0))</f>
        <v>0</v>
      </c>
      <c r="AF945" s="0" t="n">
        <f aca="false">IF(OR(AF$3="",Consolidado!$D945=""),0,IF(ISNUMBER(SEARCH(AF$3,Consolidado!$D945)),IF(COUNTIFS(Consolidado!$AC$5:AC945,Consolidado!$AC945,Consolidado!$D$5:D945,"*"&amp;AF$3&amp;"*")=1,1,0),0))</f>
        <v>0</v>
      </c>
      <c r="AG945" s="0" t="n">
        <f aca="false">IF(OR(AG$3="",Consolidado!$D945=""),0,IF(ISNUMBER(SEARCH(AG$3,Consolidado!$D945)),IF(COUNTIFS(Consolidado!$AC$5:AC945,Consolidado!$AC945,Consolidado!$D$5:D945,"*"&amp;AG$3&amp;"*")=1,1,0),0))</f>
        <v>0</v>
      </c>
      <c r="AH945" s="0" t="n">
        <f aca="false">IF(OR(AH$3="",Consolidado!$D945=""),0,IF(ISNUMBER(SEARCH(AH$3,Consolidado!$D945)),IF(COUNTIFS(Consolidado!$AC$5:AC945,Consolidado!$AC945,Consolidado!$D$5:D945,"*"&amp;AH$3&amp;"*")=1,1,0),0))</f>
        <v>0</v>
      </c>
      <c r="AI945" s="0" t="n">
        <f aca="false">IF(OR(AI$3="",Consolidado!$D945=""),0,IF(ISNUMBER(SEARCH(AI$3,Consolidado!$D945)),IF(COUNTIFS(Consolidado!$AC$5:AC945,Consolidado!$AC945,Consolidado!$D$5:D945,"*"&amp;AI$3&amp;"*")=1,1,0),0))</f>
        <v>0</v>
      </c>
      <c r="AJ945" s="0" t="n">
        <f aca="false">IF(OR(AJ$3="",Consolidado!$D945=""),0,IF(ISNUMBER(SEARCH(AJ$3,Consolidado!$D945)),IF(COUNTIFS(Consolidado!$AC$5:AC945,Consolidado!$AC945,Consolidado!$D$5:D945,"*"&amp;AJ$3&amp;"*")=1,1,0),0))</f>
        <v>0</v>
      </c>
      <c r="AK945" s="0" t="n">
        <f aca="false">IF(OR(AK$3="",Consolidado!$D945=""),0,IF(ISNUMBER(SEARCH(AK$3,Consolidado!$D945)),IF(COUNTIFS(Consolidado!$AC$5:AC945,Consolidado!$AC945,Consolidado!$D$5:D945,"*"&amp;AK$3&amp;"*")=1,1,0),0))</f>
        <v>0</v>
      </c>
      <c r="AL945" s="0" t="n">
        <f aca="false">IF(OR(AL$3="",Consolidado!$D945=""),0,IF(ISNUMBER(SEARCH(AL$3,Consolidado!$D945)),IF(COUNTIFS(Consolidado!$AC$5:AC945,Consolidado!$AC945,Consolidado!$D$5:D945,"*"&amp;AL$3&amp;"*")=1,1,0),0))</f>
        <v>0</v>
      </c>
      <c r="AM945" s="0" t="n">
        <f aca="false">IF(OR(AM$3="",Consolidado!$D945=""),0,IF(ISNUMBER(SEARCH(AM$3,Consolidado!$D945)),IF(COUNTIFS(Consolidado!$AC$5:AC945,Consolidado!$AC945,Consolidado!$D$5:D945,"*"&amp;AM$3&amp;"*")=1,1,0),0))</f>
        <v>0</v>
      </c>
      <c r="AN945" s="0" t="n">
        <f aca="false">IF(OR(AN$3="",Consolidado!$D945=""),0,IF(ISNUMBER(SEARCH(AN$3,Consolidado!$D945)),IF(COUNTIFS(Consolidado!$AC$5:AC945,Consolidado!$AC945,Consolidado!$D$5:D945,"*"&amp;AN$3&amp;"*")=1,1,0),0))</f>
        <v>0</v>
      </c>
      <c r="AO945" s="0" t="n">
        <f aca="false">IF(OR(AO$3="",Consolidado!$D945=""),0,IF(ISNUMBER(SEARCH(AO$3,Consolidado!$D945)),IF(COUNTIFS(Consolidado!$AC$5:AC945,Consolidado!$AC945,Consolidado!$D$5:D945,"*"&amp;AO$3&amp;"*")=1,1,0),0))</f>
        <v>0</v>
      </c>
    </row>
    <row r="946" customFormat="false" ht="15" hidden="false" customHeight="false" outlineLevel="0" collapsed="false">
      <c r="B946" s="0" t="n">
        <f aca="false">IF(OR(B$3="",Consolidado!$D946=""),0,IF(ISNUMBER(SEARCH(B$3,Consolidado!$D946)),IF(COUNTIFS(Consolidado!$AC$5:AC946,Consolidado!$AC946,Consolidado!$D$5:D946,"*"&amp;B$3&amp;"*")=1,1,0),0))</f>
        <v>0</v>
      </c>
      <c r="C946" s="0" t="n">
        <f aca="false">IF(OR(C$3="",Consolidado!$D946=""),0,IF(ISNUMBER(SEARCH(C$3,Consolidado!$D946)),IF(COUNTIFS(Consolidado!$AC$5:AC946,Consolidado!$AC946,Consolidado!$D$5:D946,"*"&amp;C$3&amp;"*")=1,1,0),0))</f>
        <v>0</v>
      </c>
      <c r="D946" s="0" t="n">
        <f aca="false">IF(OR(D$3="",Consolidado!$D946=""),0,IF(ISNUMBER(SEARCH(D$3,Consolidado!$D946)),IF(COUNTIFS(Consolidado!$AC$5:AC946,Consolidado!$AC946,Consolidado!$D$5:D946,"*"&amp;D$3&amp;"*")=1,1,0),0))</f>
        <v>0</v>
      </c>
      <c r="E946" s="0" t="n">
        <f aca="false">IF(OR(E$3="",Consolidado!$D946=""),0,IF(ISNUMBER(SEARCH(E$3,Consolidado!$D946)),IF(COUNTIFS(Consolidado!$AC$5:AC946,Consolidado!$AC946,Consolidado!$D$5:D946,"*"&amp;E$3&amp;"*")=1,1,0),0))</f>
        <v>0</v>
      </c>
      <c r="F946" s="0" t="n">
        <f aca="false">IF(OR(F$3="",Consolidado!$D946=""),0,IF(ISNUMBER(SEARCH(F$3,Consolidado!$D946)),IF(COUNTIFS(Consolidado!$AC$5:AC946,Consolidado!$AC946,Consolidado!$D$5:D946,"*"&amp;F$3&amp;"*")=1,1,0),0))</f>
        <v>0</v>
      </c>
      <c r="G946" s="0" t="n">
        <f aca="false">IF(OR(G$3="",Consolidado!$D946=""),0,IF(ISNUMBER(SEARCH(G$3,Consolidado!$D946)),IF(COUNTIFS(Consolidado!$AC$5:AC946,Consolidado!$AC946,Consolidado!$D$5:D946,"*"&amp;G$3&amp;"*")=1,1,0),0))</f>
        <v>0</v>
      </c>
      <c r="H946" s="0" t="n">
        <f aca="false">IF(OR(H$3="",Consolidado!$D946=""),0,IF(ISNUMBER(SEARCH(H$3,Consolidado!$D946)),IF(COUNTIFS(Consolidado!$AC$5:AC946,Consolidado!$AC946,Consolidado!$D$5:D946,"*"&amp;H$3&amp;"*")=1,1,0),0))</f>
        <v>0</v>
      </c>
      <c r="I946" s="0" t="n">
        <f aca="false">IF(OR(I$3="",Consolidado!$D946=""),0,IF(ISNUMBER(SEARCH(I$3,Consolidado!$D946)),IF(COUNTIFS(Consolidado!$AC$5:AC946,Consolidado!$AC946,Consolidado!$D$5:D946,"*"&amp;I$3&amp;"*")=1,1,0),0))</f>
        <v>0</v>
      </c>
      <c r="J946" s="0" t="n">
        <f aca="false">IF(OR(J$3="",Consolidado!$D946=""),0,IF(ISNUMBER(SEARCH(J$3,Consolidado!$D946)),IF(COUNTIFS(Consolidado!$AC$5:AC946,Consolidado!$AC946,Consolidado!$D$5:D946,"*"&amp;J$3&amp;"*")=1,1,0),0))</f>
        <v>0</v>
      </c>
      <c r="K946" s="0" t="n">
        <f aca="false">IF(OR(K$3="",Consolidado!$D946=""),0,IF(ISNUMBER(SEARCH(K$3,Consolidado!$D946)),IF(COUNTIFS(Consolidado!$AC$5:AC946,Consolidado!$AC946,Consolidado!$D$5:D946,"*"&amp;K$3&amp;"*")=1,1,0),0))</f>
        <v>0</v>
      </c>
      <c r="L946" s="0" t="n">
        <f aca="false">IF(OR(L$3="",Consolidado!$D946=""),0,IF(ISNUMBER(SEARCH(L$3,Consolidado!$D946)),IF(COUNTIFS(Consolidado!$AC$5:AC946,Consolidado!$AC946,Consolidado!$D$5:D946,"*"&amp;L$3&amp;"*")=1,1,0),0))</f>
        <v>0</v>
      </c>
      <c r="M946" s="0" t="n">
        <f aca="false">IF(OR(M$3="",Consolidado!$D946=""),0,IF(ISNUMBER(SEARCH(M$3,Consolidado!$D946)),IF(COUNTIFS(Consolidado!$AC$5:AC946,Consolidado!$AC946,Consolidado!$D$5:D946,"*"&amp;M$3&amp;"*")=1,1,0),0))</f>
        <v>0</v>
      </c>
      <c r="N946" s="0" t="n">
        <f aca="false">IF(OR(N$3="",Consolidado!$D946=""),0,IF(ISNUMBER(SEARCH(N$3,Consolidado!$D946)),IF(COUNTIFS(Consolidado!$AC$5:AC946,Consolidado!$AC946,Consolidado!$D$5:D946,"*"&amp;N$3&amp;"*")=1,1,0),0))</f>
        <v>0</v>
      </c>
      <c r="O946" s="0" t="n">
        <f aca="false">IF(OR(O$3="",Consolidado!$D946=""),0,IF(ISNUMBER(SEARCH(O$3,Consolidado!$D946)),IF(COUNTIFS(Consolidado!$AC$5:AC946,Consolidado!$AC946,Consolidado!$D$5:D946,"*"&amp;O$3&amp;"*")=1,1,0),0))</f>
        <v>0</v>
      </c>
      <c r="P946" s="0" t="n">
        <f aca="false">IF(OR(P$3="",Consolidado!$D946=""),0,IF(ISNUMBER(SEARCH(P$3,Consolidado!$D946)),IF(COUNTIFS(Consolidado!$AC$5:AC946,Consolidado!$AC946,Consolidado!$D$5:D946,"*"&amp;P$3&amp;"*")=1,1,0),0))</f>
        <v>0</v>
      </c>
      <c r="Q946" s="0" t="n">
        <f aca="false">IF(OR(Q$3="",Consolidado!$D946=""),0,IF(ISNUMBER(SEARCH(Q$3,Consolidado!$D946)),IF(COUNTIFS(Consolidado!$AC$5:AC946,Consolidado!$AC946,Consolidado!$D$5:D946,"*"&amp;Q$3&amp;"*")=1,1,0),0))</f>
        <v>0</v>
      </c>
      <c r="R946" s="0" t="n">
        <f aca="false">IF(OR(R$3="",Consolidado!$D946=""),0,IF(ISNUMBER(SEARCH(R$3,Consolidado!$D946)),IF(COUNTIFS(Consolidado!$AC$5:AC946,Consolidado!$AC946,Consolidado!$D$5:D946,"*"&amp;R$3&amp;"*")=1,1,0),0))</f>
        <v>0</v>
      </c>
      <c r="S946" s="0" t="n">
        <f aca="false">IF(OR(S$3="",Consolidado!$D946=""),0,IF(ISNUMBER(SEARCH(S$3,Consolidado!$D946)),IF(COUNTIFS(Consolidado!$AC$5:AC946,Consolidado!$AC946,Consolidado!$D$5:D946,"*"&amp;S$3&amp;"*")=1,1,0),0))</f>
        <v>0</v>
      </c>
      <c r="T946" s="0" t="n">
        <f aca="false">IF(OR(T$3="",Consolidado!$D946=""),0,IF(ISNUMBER(SEARCH(T$3,Consolidado!$D946)),IF(COUNTIFS(Consolidado!$AC$5:AC946,Consolidado!$AC946,Consolidado!$D$5:D946,"*"&amp;T$3&amp;"*")=1,1,0),0))</f>
        <v>0</v>
      </c>
      <c r="U946" s="0" t="n">
        <f aca="false">IF(OR(U$3="",Consolidado!$D946=""),0,IF(ISNUMBER(SEARCH(U$3,Consolidado!$D946)),IF(COUNTIFS(Consolidado!$AC$5:AC946,Consolidado!$AC946,Consolidado!$D$5:D946,"*"&amp;U$3&amp;"*")=1,1,0),0))</f>
        <v>0</v>
      </c>
      <c r="V946" s="0" t="n">
        <f aca="false">IF(OR(V$3="",Consolidado!$D946=""),0,IF(ISNUMBER(SEARCH(V$3,Consolidado!$D946)),IF(COUNTIFS(Consolidado!$AC$5:AC946,Consolidado!$AC946,Consolidado!$D$5:D946,"*"&amp;V$3&amp;"*")=1,1,0),0))</f>
        <v>0</v>
      </c>
      <c r="W946" s="0" t="n">
        <f aca="false">IF(OR(W$3="",Consolidado!$D946=""),0,IF(ISNUMBER(SEARCH(W$3,Consolidado!$D946)),IF(COUNTIFS(Consolidado!$AC$5:AC946,Consolidado!$AC946,Consolidado!$D$5:D946,"*"&amp;W$3&amp;"*")=1,1,0),0))</f>
        <v>0</v>
      </c>
      <c r="X946" s="0" t="n">
        <f aca="false">IF(OR(X$3="",Consolidado!$D946=""),0,IF(ISNUMBER(SEARCH(X$3,Consolidado!$D946)),IF(COUNTIFS(Consolidado!$AC$5:AC946,Consolidado!$AC946,Consolidado!$D$5:D946,"*"&amp;X$3&amp;"*")=1,1,0),0))</f>
        <v>0</v>
      </c>
      <c r="Y946" s="0" t="n">
        <f aca="false">IF(OR(Y$3="",Consolidado!$D946=""),0,IF(ISNUMBER(SEARCH(Y$3,Consolidado!$D946)),IF(COUNTIFS(Consolidado!$AC$5:AC946,Consolidado!$AC946,Consolidado!$D$5:D946,"*"&amp;Y$3&amp;"*")=1,1,0),0))</f>
        <v>0</v>
      </c>
      <c r="Z946" s="0" t="n">
        <f aca="false">IF(OR(Z$3="",Consolidado!$D946=""),0,IF(ISNUMBER(SEARCH(Z$3,Consolidado!$D946)),IF(COUNTIFS(Consolidado!$AC$5:AC946,Consolidado!$AC946,Consolidado!$D$5:D946,"*"&amp;Z$3&amp;"*")=1,1,0),0))</f>
        <v>0</v>
      </c>
      <c r="AA946" s="0" t="n">
        <f aca="false">IF(OR(AA$3="",Consolidado!$D946=""),0,IF(ISNUMBER(SEARCH(AA$3,Consolidado!$D946)),IF(COUNTIFS(Consolidado!$AC$5:AC946,Consolidado!$AC946,Consolidado!$D$5:D946,"*"&amp;AA$3&amp;"*")=1,1,0),0))</f>
        <v>0</v>
      </c>
      <c r="AB946" s="0" t="n">
        <f aca="false">IF(OR(AB$3="",Consolidado!$D946=""),0,IF(ISNUMBER(SEARCH(AB$3,Consolidado!$D946)),IF(COUNTIFS(Consolidado!$AC$5:AC946,Consolidado!$AC946,Consolidado!$D$5:D946,"*"&amp;AB$3&amp;"*")=1,1,0),0))</f>
        <v>0</v>
      </c>
      <c r="AC946" s="0" t="n">
        <f aca="false">IF(OR(AC$3="",Consolidado!$D946=""),0,IF(ISNUMBER(SEARCH(AC$3,Consolidado!$D946)),IF(COUNTIFS(Consolidado!$AC$5:AC946,Consolidado!$AC946,Consolidado!$D$5:D946,"*"&amp;AC$3&amp;"*")=1,1,0),0))</f>
        <v>0</v>
      </c>
      <c r="AD946" s="0" t="n">
        <f aca="false">IF(OR(AD$3="",Consolidado!$D946=""),0,IF(ISNUMBER(SEARCH(AD$3,Consolidado!$D946)),IF(COUNTIFS(Consolidado!$AC$5:AC946,Consolidado!$AC946,Consolidado!$D$5:D946,"*"&amp;AD$3&amp;"*")=1,1,0),0))</f>
        <v>0</v>
      </c>
      <c r="AE946" s="0" t="n">
        <f aca="false">IF(OR(AE$3="",Consolidado!$D946=""),0,IF(ISNUMBER(SEARCH(AE$3,Consolidado!$D946)),IF(COUNTIFS(Consolidado!$AC$5:AC946,Consolidado!$AC946,Consolidado!$D$5:D946,"*"&amp;AE$3&amp;"*")=1,1,0),0))</f>
        <v>0</v>
      </c>
      <c r="AF946" s="0" t="n">
        <f aca="false">IF(OR(AF$3="",Consolidado!$D946=""),0,IF(ISNUMBER(SEARCH(AF$3,Consolidado!$D946)),IF(COUNTIFS(Consolidado!$AC$5:AC946,Consolidado!$AC946,Consolidado!$D$5:D946,"*"&amp;AF$3&amp;"*")=1,1,0),0))</f>
        <v>0</v>
      </c>
      <c r="AG946" s="0" t="n">
        <f aca="false">IF(OR(AG$3="",Consolidado!$D946=""),0,IF(ISNUMBER(SEARCH(AG$3,Consolidado!$D946)),IF(COUNTIFS(Consolidado!$AC$5:AC946,Consolidado!$AC946,Consolidado!$D$5:D946,"*"&amp;AG$3&amp;"*")=1,1,0),0))</f>
        <v>0</v>
      </c>
      <c r="AH946" s="0" t="n">
        <f aca="false">IF(OR(AH$3="",Consolidado!$D946=""),0,IF(ISNUMBER(SEARCH(AH$3,Consolidado!$D946)),IF(COUNTIFS(Consolidado!$AC$5:AC946,Consolidado!$AC946,Consolidado!$D$5:D946,"*"&amp;AH$3&amp;"*")=1,1,0),0))</f>
        <v>0</v>
      </c>
      <c r="AI946" s="0" t="n">
        <f aca="false">IF(OR(AI$3="",Consolidado!$D946=""),0,IF(ISNUMBER(SEARCH(AI$3,Consolidado!$D946)),IF(COUNTIFS(Consolidado!$AC$5:AC946,Consolidado!$AC946,Consolidado!$D$5:D946,"*"&amp;AI$3&amp;"*")=1,1,0),0))</f>
        <v>0</v>
      </c>
      <c r="AJ946" s="0" t="n">
        <f aca="false">IF(OR(AJ$3="",Consolidado!$D946=""),0,IF(ISNUMBER(SEARCH(AJ$3,Consolidado!$D946)),IF(COUNTIFS(Consolidado!$AC$5:AC946,Consolidado!$AC946,Consolidado!$D$5:D946,"*"&amp;AJ$3&amp;"*")=1,1,0),0))</f>
        <v>0</v>
      </c>
      <c r="AK946" s="0" t="n">
        <f aca="false">IF(OR(AK$3="",Consolidado!$D946=""),0,IF(ISNUMBER(SEARCH(AK$3,Consolidado!$D946)),IF(COUNTIFS(Consolidado!$AC$5:AC946,Consolidado!$AC946,Consolidado!$D$5:D946,"*"&amp;AK$3&amp;"*")=1,1,0),0))</f>
        <v>0</v>
      </c>
      <c r="AL946" s="0" t="n">
        <f aca="false">IF(OR(AL$3="",Consolidado!$D946=""),0,IF(ISNUMBER(SEARCH(AL$3,Consolidado!$D946)),IF(COUNTIFS(Consolidado!$AC$5:AC946,Consolidado!$AC946,Consolidado!$D$5:D946,"*"&amp;AL$3&amp;"*")=1,1,0),0))</f>
        <v>0</v>
      </c>
      <c r="AM946" s="0" t="n">
        <f aca="false">IF(OR(AM$3="",Consolidado!$D946=""),0,IF(ISNUMBER(SEARCH(AM$3,Consolidado!$D946)),IF(COUNTIFS(Consolidado!$AC$5:AC946,Consolidado!$AC946,Consolidado!$D$5:D946,"*"&amp;AM$3&amp;"*")=1,1,0),0))</f>
        <v>0</v>
      </c>
      <c r="AN946" s="0" t="n">
        <f aca="false">IF(OR(AN$3="",Consolidado!$D946=""),0,IF(ISNUMBER(SEARCH(AN$3,Consolidado!$D946)),IF(COUNTIFS(Consolidado!$AC$5:AC946,Consolidado!$AC946,Consolidado!$D$5:D946,"*"&amp;AN$3&amp;"*")=1,1,0),0))</f>
        <v>0</v>
      </c>
      <c r="AO946" s="0" t="n">
        <f aca="false">IF(OR(AO$3="",Consolidado!$D946=""),0,IF(ISNUMBER(SEARCH(AO$3,Consolidado!$D946)),IF(COUNTIFS(Consolidado!$AC$5:AC946,Consolidado!$AC946,Consolidado!$D$5:D946,"*"&amp;AO$3&amp;"*")=1,1,0),0))</f>
        <v>0</v>
      </c>
    </row>
    <row r="947" customFormat="false" ht="15" hidden="false" customHeight="false" outlineLevel="0" collapsed="false">
      <c r="B947" s="0" t="n">
        <f aca="false">IF(OR(B$3="",Consolidado!$D947=""),0,IF(ISNUMBER(SEARCH(B$3,Consolidado!$D947)),IF(COUNTIFS(Consolidado!$AC$5:AC947,Consolidado!$AC947,Consolidado!$D$5:D947,"*"&amp;B$3&amp;"*")=1,1,0),0))</f>
        <v>0</v>
      </c>
      <c r="C947" s="0" t="n">
        <f aca="false">IF(OR(C$3="",Consolidado!$D947=""),0,IF(ISNUMBER(SEARCH(C$3,Consolidado!$D947)),IF(COUNTIFS(Consolidado!$AC$5:AC947,Consolidado!$AC947,Consolidado!$D$5:D947,"*"&amp;C$3&amp;"*")=1,1,0),0))</f>
        <v>0</v>
      </c>
      <c r="D947" s="0" t="n">
        <f aca="false">IF(OR(D$3="",Consolidado!$D947=""),0,IF(ISNUMBER(SEARCH(D$3,Consolidado!$D947)),IF(COUNTIFS(Consolidado!$AC$5:AC947,Consolidado!$AC947,Consolidado!$D$5:D947,"*"&amp;D$3&amp;"*")=1,1,0),0))</f>
        <v>0</v>
      </c>
      <c r="E947" s="0" t="n">
        <f aca="false">IF(OR(E$3="",Consolidado!$D947=""),0,IF(ISNUMBER(SEARCH(E$3,Consolidado!$D947)),IF(COUNTIFS(Consolidado!$AC$5:AC947,Consolidado!$AC947,Consolidado!$D$5:D947,"*"&amp;E$3&amp;"*")=1,1,0),0))</f>
        <v>0</v>
      </c>
      <c r="F947" s="0" t="n">
        <f aca="false">IF(OR(F$3="",Consolidado!$D947=""),0,IF(ISNUMBER(SEARCH(F$3,Consolidado!$D947)),IF(COUNTIFS(Consolidado!$AC$5:AC947,Consolidado!$AC947,Consolidado!$D$5:D947,"*"&amp;F$3&amp;"*")=1,1,0),0))</f>
        <v>0</v>
      </c>
      <c r="G947" s="0" t="n">
        <f aca="false">IF(OR(G$3="",Consolidado!$D947=""),0,IF(ISNUMBER(SEARCH(G$3,Consolidado!$D947)),IF(COUNTIFS(Consolidado!$AC$5:AC947,Consolidado!$AC947,Consolidado!$D$5:D947,"*"&amp;G$3&amp;"*")=1,1,0),0))</f>
        <v>0</v>
      </c>
      <c r="H947" s="0" t="n">
        <f aca="false">IF(OR(H$3="",Consolidado!$D947=""),0,IF(ISNUMBER(SEARCH(H$3,Consolidado!$D947)),IF(COUNTIFS(Consolidado!$AC$5:AC947,Consolidado!$AC947,Consolidado!$D$5:D947,"*"&amp;H$3&amp;"*")=1,1,0),0))</f>
        <v>0</v>
      </c>
      <c r="I947" s="0" t="n">
        <f aca="false">IF(OR(I$3="",Consolidado!$D947=""),0,IF(ISNUMBER(SEARCH(I$3,Consolidado!$D947)),IF(COUNTIFS(Consolidado!$AC$5:AC947,Consolidado!$AC947,Consolidado!$D$5:D947,"*"&amp;I$3&amp;"*")=1,1,0),0))</f>
        <v>0</v>
      </c>
      <c r="J947" s="0" t="n">
        <f aca="false">IF(OR(J$3="",Consolidado!$D947=""),0,IF(ISNUMBER(SEARCH(J$3,Consolidado!$D947)),IF(COUNTIFS(Consolidado!$AC$5:AC947,Consolidado!$AC947,Consolidado!$D$5:D947,"*"&amp;J$3&amp;"*")=1,1,0),0))</f>
        <v>0</v>
      </c>
      <c r="K947" s="0" t="n">
        <f aca="false">IF(OR(K$3="",Consolidado!$D947=""),0,IF(ISNUMBER(SEARCH(K$3,Consolidado!$D947)),IF(COUNTIFS(Consolidado!$AC$5:AC947,Consolidado!$AC947,Consolidado!$D$5:D947,"*"&amp;K$3&amp;"*")=1,1,0),0))</f>
        <v>0</v>
      </c>
      <c r="L947" s="0" t="n">
        <f aca="false">IF(OR(L$3="",Consolidado!$D947=""),0,IF(ISNUMBER(SEARCH(L$3,Consolidado!$D947)),IF(COUNTIFS(Consolidado!$AC$5:AC947,Consolidado!$AC947,Consolidado!$D$5:D947,"*"&amp;L$3&amp;"*")=1,1,0),0))</f>
        <v>0</v>
      </c>
      <c r="M947" s="0" t="n">
        <f aca="false">IF(OR(M$3="",Consolidado!$D947=""),0,IF(ISNUMBER(SEARCH(M$3,Consolidado!$D947)),IF(COUNTIFS(Consolidado!$AC$5:AC947,Consolidado!$AC947,Consolidado!$D$5:D947,"*"&amp;M$3&amp;"*")=1,1,0),0))</f>
        <v>0</v>
      </c>
      <c r="N947" s="0" t="n">
        <f aca="false">IF(OR(N$3="",Consolidado!$D947=""),0,IF(ISNUMBER(SEARCH(N$3,Consolidado!$D947)),IF(COUNTIFS(Consolidado!$AC$5:AC947,Consolidado!$AC947,Consolidado!$D$5:D947,"*"&amp;N$3&amp;"*")=1,1,0),0))</f>
        <v>0</v>
      </c>
      <c r="O947" s="0" t="n">
        <f aca="false">IF(OR(O$3="",Consolidado!$D947=""),0,IF(ISNUMBER(SEARCH(O$3,Consolidado!$D947)),IF(COUNTIFS(Consolidado!$AC$5:AC947,Consolidado!$AC947,Consolidado!$D$5:D947,"*"&amp;O$3&amp;"*")=1,1,0),0))</f>
        <v>0</v>
      </c>
      <c r="P947" s="0" t="n">
        <f aca="false">IF(OR(P$3="",Consolidado!$D947=""),0,IF(ISNUMBER(SEARCH(P$3,Consolidado!$D947)),IF(COUNTIFS(Consolidado!$AC$5:AC947,Consolidado!$AC947,Consolidado!$D$5:D947,"*"&amp;P$3&amp;"*")=1,1,0),0))</f>
        <v>0</v>
      </c>
      <c r="Q947" s="0" t="n">
        <f aca="false">IF(OR(Q$3="",Consolidado!$D947=""),0,IF(ISNUMBER(SEARCH(Q$3,Consolidado!$D947)),IF(COUNTIFS(Consolidado!$AC$5:AC947,Consolidado!$AC947,Consolidado!$D$5:D947,"*"&amp;Q$3&amp;"*")=1,1,0),0))</f>
        <v>0</v>
      </c>
      <c r="R947" s="0" t="n">
        <f aca="false">IF(OR(R$3="",Consolidado!$D947=""),0,IF(ISNUMBER(SEARCH(R$3,Consolidado!$D947)),IF(COUNTIFS(Consolidado!$AC$5:AC947,Consolidado!$AC947,Consolidado!$D$5:D947,"*"&amp;R$3&amp;"*")=1,1,0),0))</f>
        <v>0</v>
      </c>
      <c r="S947" s="0" t="n">
        <f aca="false">IF(OR(S$3="",Consolidado!$D947=""),0,IF(ISNUMBER(SEARCH(S$3,Consolidado!$D947)),IF(COUNTIFS(Consolidado!$AC$5:AC947,Consolidado!$AC947,Consolidado!$D$5:D947,"*"&amp;S$3&amp;"*")=1,1,0),0))</f>
        <v>0</v>
      </c>
      <c r="T947" s="0" t="n">
        <f aca="false">IF(OR(T$3="",Consolidado!$D947=""),0,IF(ISNUMBER(SEARCH(T$3,Consolidado!$D947)),IF(COUNTIFS(Consolidado!$AC$5:AC947,Consolidado!$AC947,Consolidado!$D$5:D947,"*"&amp;T$3&amp;"*")=1,1,0),0))</f>
        <v>0</v>
      </c>
      <c r="U947" s="0" t="n">
        <f aca="false">IF(OR(U$3="",Consolidado!$D947=""),0,IF(ISNUMBER(SEARCH(U$3,Consolidado!$D947)),IF(COUNTIFS(Consolidado!$AC$5:AC947,Consolidado!$AC947,Consolidado!$D$5:D947,"*"&amp;U$3&amp;"*")=1,1,0),0))</f>
        <v>0</v>
      </c>
      <c r="V947" s="0" t="n">
        <f aca="false">IF(OR(V$3="",Consolidado!$D947=""),0,IF(ISNUMBER(SEARCH(V$3,Consolidado!$D947)),IF(COUNTIFS(Consolidado!$AC$5:AC947,Consolidado!$AC947,Consolidado!$D$5:D947,"*"&amp;V$3&amp;"*")=1,1,0),0))</f>
        <v>0</v>
      </c>
      <c r="W947" s="0" t="n">
        <f aca="false">IF(OR(W$3="",Consolidado!$D947=""),0,IF(ISNUMBER(SEARCH(W$3,Consolidado!$D947)),IF(COUNTIFS(Consolidado!$AC$5:AC947,Consolidado!$AC947,Consolidado!$D$5:D947,"*"&amp;W$3&amp;"*")=1,1,0),0))</f>
        <v>0</v>
      </c>
      <c r="X947" s="0" t="n">
        <f aca="false">IF(OR(X$3="",Consolidado!$D947=""),0,IF(ISNUMBER(SEARCH(X$3,Consolidado!$D947)),IF(COUNTIFS(Consolidado!$AC$5:AC947,Consolidado!$AC947,Consolidado!$D$5:D947,"*"&amp;X$3&amp;"*")=1,1,0),0))</f>
        <v>0</v>
      </c>
      <c r="Y947" s="0" t="n">
        <f aca="false">IF(OR(Y$3="",Consolidado!$D947=""),0,IF(ISNUMBER(SEARCH(Y$3,Consolidado!$D947)),IF(COUNTIFS(Consolidado!$AC$5:AC947,Consolidado!$AC947,Consolidado!$D$5:D947,"*"&amp;Y$3&amp;"*")=1,1,0),0))</f>
        <v>0</v>
      </c>
      <c r="Z947" s="0" t="n">
        <f aca="false">IF(OR(Z$3="",Consolidado!$D947=""),0,IF(ISNUMBER(SEARCH(Z$3,Consolidado!$D947)),IF(COUNTIFS(Consolidado!$AC$5:AC947,Consolidado!$AC947,Consolidado!$D$5:D947,"*"&amp;Z$3&amp;"*")=1,1,0),0))</f>
        <v>0</v>
      </c>
      <c r="AA947" s="0" t="n">
        <f aca="false">IF(OR(AA$3="",Consolidado!$D947=""),0,IF(ISNUMBER(SEARCH(AA$3,Consolidado!$D947)),IF(COUNTIFS(Consolidado!$AC$5:AC947,Consolidado!$AC947,Consolidado!$D$5:D947,"*"&amp;AA$3&amp;"*")=1,1,0),0))</f>
        <v>0</v>
      </c>
      <c r="AB947" s="0" t="n">
        <f aca="false">IF(OR(AB$3="",Consolidado!$D947=""),0,IF(ISNUMBER(SEARCH(AB$3,Consolidado!$D947)),IF(COUNTIFS(Consolidado!$AC$5:AC947,Consolidado!$AC947,Consolidado!$D$5:D947,"*"&amp;AB$3&amp;"*")=1,1,0),0))</f>
        <v>0</v>
      </c>
      <c r="AC947" s="0" t="n">
        <f aca="false">IF(OR(AC$3="",Consolidado!$D947=""),0,IF(ISNUMBER(SEARCH(AC$3,Consolidado!$D947)),IF(COUNTIFS(Consolidado!$AC$5:AC947,Consolidado!$AC947,Consolidado!$D$5:D947,"*"&amp;AC$3&amp;"*")=1,1,0),0))</f>
        <v>0</v>
      </c>
      <c r="AD947" s="0" t="n">
        <f aca="false">IF(OR(AD$3="",Consolidado!$D947=""),0,IF(ISNUMBER(SEARCH(AD$3,Consolidado!$D947)),IF(COUNTIFS(Consolidado!$AC$5:AC947,Consolidado!$AC947,Consolidado!$D$5:D947,"*"&amp;AD$3&amp;"*")=1,1,0),0))</f>
        <v>0</v>
      </c>
      <c r="AE947" s="0" t="n">
        <f aca="false">IF(OR(AE$3="",Consolidado!$D947=""),0,IF(ISNUMBER(SEARCH(AE$3,Consolidado!$D947)),IF(COUNTIFS(Consolidado!$AC$5:AC947,Consolidado!$AC947,Consolidado!$D$5:D947,"*"&amp;AE$3&amp;"*")=1,1,0),0))</f>
        <v>0</v>
      </c>
      <c r="AF947" s="0" t="n">
        <f aca="false">IF(OR(AF$3="",Consolidado!$D947=""),0,IF(ISNUMBER(SEARCH(AF$3,Consolidado!$D947)),IF(COUNTIFS(Consolidado!$AC$5:AC947,Consolidado!$AC947,Consolidado!$D$5:D947,"*"&amp;AF$3&amp;"*")=1,1,0),0))</f>
        <v>0</v>
      </c>
      <c r="AG947" s="0" t="n">
        <f aca="false">IF(OR(AG$3="",Consolidado!$D947=""),0,IF(ISNUMBER(SEARCH(AG$3,Consolidado!$D947)),IF(COUNTIFS(Consolidado!$AC$5:AC947,Consolidado!$AC947,Consolidado!$D$5:D947,"*"&amp;AG$3&amp;"*")=1,1,0),0))</f>
        <v>0</v>
      </c>
      <c r="AH947" s="0" t="n">
        <f aca="false">IF(OR(AH$3="",Consolidado!$D947=""),0,IF(ISNUMBER(SEARCH(AH$3,Consolidado!$D947)),IF(COUNTIFS(Consolidado!$AC$5:AC947,Consolidado!$AC947,Consolidado!$D$5:D947,"*"&amp;AH$3&amp;"*")=1,1,0),0))</f>
        <v>0</v>
      </c>
      <c r="AI947" s="0" t="n">
        <f aca="false">IF(OR(AI$3="",Consolidado!$D947=""),0,IF(ISNUMBER(SEARCH(AI$3,Consolidado!$D947)),IF(COUNTIFS(Consolidado!$AC$5:AC947,Consolidado!$AC947,Consolidado!$D$5:D947,"*"&amp;AI$3&amp;"*")=1,1,0),0))</f>
        <v>0</v>
      </c>
      <c r="AJ947" s="0" t="n">
        <f aca="false">IF(OR(AJ$3="",Consolidado!$D947=""),0,IF(ISNUMBER(SEARCH(AJ$3,Consolidado!$D947)),IF(COUNTIFS(Consolidado!$AC$5:AC947,Consolidado!$AC947,Consolidado!$D$5:D947,"*"&amp;AJ$3&amp;"*")=1,1,0),0))</f>
        <v>0</v>
      </c>
      <c r="AK947" s="0" t="n">
        <f aca="false">IF(OR(AK$3="",Consolidado!$D947=""),0,IF(ISNUMBER(SEARCH(AK$3,Consolidado!$D947)),IF(COUNTIFS(Consolidado!$AC$5:AC947,Consolidado!$AC947,Consolidado!$D$5:D947,"*"&amp;AK$3&amp;"*")=1,1,0),0))</f>
        <v>0</v>
      </c>
      <c r="AL947" s="0" t="n">
        <f aca="false">IF(OR(AL$3="",Consolidado!$D947=""),0,IF(ISNUMBER(SEARCH(AL$3,Consolidado!$D947)),IF(COUNTIFS(Consolidado!$AC$5:AC947,Consolidado!$AC947,Consolidado!$D$5:D947,"*"&amp;AL$3&amp;"*")=1,1,0),0))</f>
        <v>0</v>
      </c>
      <c r="AM947" s="0" t="n">
        <f aca="false">IF(OR(AM$3="",Consolidado!$D947=""),0,IF(ISNUMBER(SEARCH(AM$3,Consolidado!$D947)),IF(COUNTIFS(Consolidado!$AC$5:AC947,Consolidado!$AC947,Consolidado!$D$5:D947,"*"&amp;AM$3&amp;"*")=1,1,0),0))</f>
        <v>0</v>
      </c>
      <c r="AN947" s="0" t="n">
        <f aca="false">IF(OR(AN$3="",Consolidado!$D947=""),0,IF(ISNUMBER(SEARCH(AN$3,Consolidado!$D947)),IF(COUNTIFS(Consolidado!$AC$5:AC947,Consolidado!$AC947,Consolidado!$D$5:D947,"*"&amp;AN$3&amp;"*")=1,1,0),0))</f>
        <v>0</v>
      </c>
      <c r="AO947" s="0" t="n">
        <f aca="false">IF(OR(AO$3="",Consolidado!$D947=""),0,IF(ISNUMBER(SEARCH(AO$3,Consolidado!$D947)),IF(COUNTIFS(Consolidado!$AC$5:AC947,Consolidado!$AC947,Consolidado!$D$5:D947,"*"&amp;AO$3&amp;"*")=1,1,0),0))</f>
        <v>0</v>
      </c>
    </row>
    <row r="948" customFormat="false" ht="15" hidden="false" customHeight="false" outlineLevel="0" collapsed="false">
      <c r="B948" s="0" t="n">
        <f aca="false">IF(OR(B$3="",Consolidado!$D948=""),0,IF(ISNUMBER(SEARCH(B$3,Consolidado!$D948)),IF(COUNTIFS(Consolidado!$AC$5:AC948,Consolidado!$AC948,Consolidado!$D$5:D948,"*"&amp;B$3&amp;"*")=1,1,0),0))</f>
        <v>0</v>
      </c>
      <c r="C948" s="0" t="n">
        <f aca="false">IF(OR(C$3="",Consolidado!$D948=""),0,IF(ISNUMBER(SEARCH(C$3,Consolidado!$D948)),IF(COUNTIFS(Consolidado!$AC$5:AC948,Consolidado!$AC948,Consolidado!$D$5:D948,"*"&amp;C$3&amp;"*")=1,1,0),0))</f>
        <v>0</v>
      </c>
      <c r="D948" s="0" t="n">
        <f aca="false">IF(OR(D$3="",Consolidado!$D948=""),0,IF(ISNUMBER(SEARCH(D$3,Consolidado!$D948)),IF(COUNTIFS(Consolidado!$AC$5:AC948,Consolidado!$AC948,Consolidado!$D$5:D948,"*"&amp;D$3&amp;"*")=1,1,0),0))</f>
        <v>0</v>
      </c>
      <c r="E948" s="0" t="n">
        <f aca="false">IF(OR(E$3="",Consolidado!$D948=""),0,IF(ISNUMBER(SEARCH(E$3,Consolidado!$D948)),IF(COUNTIFS(Consolidado!$AC$5:AC948,Consolidado!$AC948,Consolidado!$D$5:D948,"*"&amp;E$3&amp;"*")=1,1,0),0))</f>
        <v>0</v>
      </c>
      <c r="F948" s="0" t="n">
        <f aca="false">IF(OR(F$3="",Consolidado!$D948=""),0,IF(ISNUMBER(SEARCH(F$3,Consolidado!$D948)),IF(COUNTIFS(Consolidado!$AC$5:AC948,Consolidado!$AC948,Consolidado!$D$5:D948,"*"&amp;F$3&amp;"*")=1,1,0),0))</f>
        <v>0</v>
      </c>
      <c r="G948" s="0" t="n">
        <f aca="false">IF(OR(G$3="",Consolidado!$D948=""),0,IF(ISNUMBER(SEARCH(G$3,Consolidado!$D948)),IF(COUNTIFS(Consolidado!$AC$5:AC948,Consolidado!$AC948,Consolidado!$D$5:D948,"*"&amp;G$3&amp;"*")=1,1,0),0))</f>
        <v>0</v>
      </c>
      <c r="H948" s="0" t="n">
        <f aca="false">IF(OR(H$3="",Consolidado!$D948=""),0,IF(ISNUMBER(SEARCH(H$3,Consolidado!$D948)),IF(COUNTIFS(Consolidado!$AC$5:AC948,Consolidado!$AC948,Consolidado!$D$5:D948,"*"&amp;H$3&amp;"*")=1,1,0),0))</f>
        <v>0</v>
      </c>
      <c r="I948" s="0" t="n">
        <f aca="false">IF(OR(I$3="",Consolidado!$D948=""),0,IF(ISNUMBER(SEARCH(I$3,Consolidado!$D948)),IF(COUNTIFS(Consolidado!$AC$5:AC948,Consolidado!$AC948,Consolidado!$D$5:D948,"*"&amp;I$3&amp;"*")=1,1,0),0))</f>
        <v>0</v>
      </c>
      <c r="J948" s="0" t="n">
        <f aca="false">IF(OR(J$3="",Consolidado!$D948=""),0,IF(ISNUMBER(SEARCH(J$3,Consolidado!$D948)),IF(COUNTIFS(Consolidado!$AC$5:AC948,Consolidado!$AC948,Consolidado!$D$5:D948,"*"&amp;J$3&amp;"*")=1,1,0),0))</f>
        <v>0</v>
      </c>
      <c r="K948" s="0" t="n">
        <f aca="false">IF(OR(K$3="",Consolidado!$D948=""),0,IF(ISNUMBER(SEARCH(K$3,Consolidado!$D948)),IF(COUNTIFS(Consolidado!$AC$5:AC948,Consolidado!$AC948,Consolidado!$D$5:D948,"*"&amp;K$3&amp;"*")=1,1,0),0))</f>
        <v>0</v>
      </c>
      <c r="L948" s="0" t="n">
        <f aca="false">IF(OR(L$3="",Consolidado!$D948=""),0,IF(ISNUMBER(SEARCH(L$3,Consolidado!$D948)),IF(COUNTIFS(Consolidado!$AC$5:AC948,Consolidado!$AC948,Consolidado!$D$5:D948,"*"&amp;L$3&amp;"*")=1,1,0),0))</f>
        <v>0</v>
      </c>
      <c r="M948" s="0" t="n">
        <f aca="false">IF(OR(M$3="",Consolidado!$D948=""),0,IF(ISNUMBER(SEARCH(M$3,Consolidado!$D948)),IF(COUNTIFS(Consolidado!$AC$5:AC948,Consolidado!$AC948,Consolidado!$D$5:D948,"*"&amp;M$3&amp;"*")=1,1,0),0))</f>
        <v>0</v>
      </c>
      <c r="N948" s="0" t="n">
        <f aca="false">IF(OR(N$3="",Consolidado!$D948=""),0,IF(ISNUMBER(SEARCH(N$3,Consolidado!$D948)),IF(COUNTIFS(Consolidado!$AC$5:AC948,Consolidado!$AC948,Consolidado!$D$5:D948,"*"&amp;N$3&amp;"*")=1,1,0),0))</f>
        <v>0</v>
      </c>
      <c r="O948" s="0" t="n">
        <f aca="false">IF(OR(O$3="",Consolidado!$D948=""),0,IF(ISNUMBER(SEARCH(O$3,Consolidado!$D948)),IF(COUNTIFS(Consolidado!$AC$5:AC948,Consolidado!$AC948,Consolidado!$D$5:D948,"*"&amp;O$3&amp;"*")=1,1,0),0))</f>
        <v>0</v>
      </c>
      <c r="P948" s="0" t="n">
        <f aca="false">IF(OR(P$3="",Consolidado!$D948=""),0,IF(ISNUMBER(SEARCH(P$3,Consolidado!$D948)),IF(COUNTIFS(Consolidado!$AC$5:AC948,Consolidado!$AC948,Consolidado!$D$5:D948,"*"&amp;P$3&amp;"*")=1,1,0),0))</f>
        <v>0</v>
      </c>
      <c r="Q948" s="0" t="n">
        <f aca="false">IF(OR(Q$3="",Consolidado!$D948=""),0,IF(ISNUMBER(SEARCH(Q$3,Consolidado!$D948)),IF(COUNTIFS(Consolidado!$AC$5:AC948,Consolidado!$AC948,Consolidado!$D$5:D948,"*"&amp;Q$3&amp;"*")=1,1,0),0))</f>
        <v>0</v>
      </c>
      <c r="R948" s="0" t="n">
        <f aca="false">IF(OR(R$3="",Consolidado!$D948=""),0,IF(ISNUMBER(SEARCH(R$3,Consolidado!$D948)),IF(COUNTIFS(Consolidado!$AC$5:AC948,Consolidado!$AC948,Consolidado!$D$5:D948,"*"&amp;R$3&amp;"*")=1,1,0),0))</f>
        <v>0</v>
      </c>
      <c r="S948" s="0" t="n">
        <f aca="false">IF(OR(S$3="",Consolidado!$D948=""),0,IF(ISNUMBER(SEARCH(S$3,Consolidado!$D948)),IF(COUNTIFS(Consolidado!$AC$5:AC948,Consolidado!$AC948,Consolidado!$D$5:D948,"*"&amp;S$3&amp;"*")=1,1,0),0))</f>
        <v>0</v>
      </c>
      <c r="T948" s="0" t="n">
        <f aca="false">IF(OR(T$3="",Consolidado!$D948=""),0,IF(ISNUMBER(SEARCH(T$3,Consolidado!$D948)),IF(COUNTIFS(Consolidado!$AC$5:AC948,Consolidado!$AC948,Consolidado!$D$5:D948,"*"&amp;T$3&amp;"*")=1,1,0),0))</f>
        <v>0</v>
      </c>
      <c r="U948" s="0" t="n">
        <f aca="false">IF(OR(U$3="",Consolidado!$D948=""),0,IF(ISNUMBER(SEARCH(U$3,Consolidado!$D948)),IF(COUNTIFS(Consolidado!$AC$5:AC948,Consolidado!$AC948,Consolidado!$D$5:D948,"*"&amp;U$3&amp;"*")=1,1,0),0))</f>
        <v>0</v>
      </c>
      <c r="V948" s="0" t="n">
        <f aca="false">IF(OR(V$3="",Consolidado!$D948=""),0,IF(ISNUMBER(SEARCH(V$3,Consolidado!$D948)),IF(COUNTIFS(Consolidado!$AC$5:AC948,Consolidado!$AC948,Consolidado!$D$5:D948,"*"&amp;V$3&amp;"*")=1,1,0),0))</f>
        <v>0</v>
      </c>
      <c r="W948" s="0" t="n">
        <f aca="false">IF(OR(W$3="",Consolidado!$D948=""),0,IF(ISNUMBER(SEARCH(W$3,Consolidado!$D948)),IF(COUNTIFS(Consolidado!$AC$5:AC948,Consolidado!$AC948,Consolidado!$D$5:D948,"*"&amp;W$3&amp;"*")=1,1,0),0))</f>
        <v>0</v>
      </c>
      <c r="X948" s="0" t="n">
        <f aca="false">IF(OR(X$3="",Consolidado!$D948=""),0,IF(ISNUMBER(SEARCH(X$3,Consolidado!$D948)),IF(COUNTIFS(Consolidado!$AC$5:AC948,Consolidado!$AC948,Consolidado!$D$5:D948,"*"&amp;X$3&amp;"*")=1,1,0),0))</f>
        <v>0</v>
      </c>
      <c r="Y948" s="0" t="n">
        <f aca="false">IF(OR(Y$3="",Consolidado!$D948=""),0,IF(ISNUMBER(SEARCH(Y$3,Consolidado!$D948)),IF(COUNTIFS(Consolidado!$AC$5:AC948,Consolidado!$AC948,Consolidado!$D$5:D948,"*"&amp;Y$3&amp;"*")=1,1,0),0))</f>
        <v>0</v>
      </c>
      <c r="Z948" s="0" t="n">
        <f aca="false">IF(OR(Z$3="",Consolidado!$D948=""),0,IF(ISNUMBER(SEARCH(Z$3,Consolidado!$D948)),IF(COUNTIFS(Consolidado!$AC$5:AC948,Consolidado!$AC948,Consolidado!$D$5:D948,"*"&amp;Z$3&amp;"*")=1,1,0),0))</f>
        <v>0</v>
      </c>
      <c r="AA948" s="0" t="n">
        <f aca="false">IF(OR(AA$3="",Consolidado!$D948=""),0,IF(ISNUMBER(SEARCH(AA$3,Consolidado!$D948)),IF(COUNTIFS(Consolidado!$AC$5:AC948,Consolidado!$AC948,Consolidado!$D$5:D948,"*"&amp;AA$3&amp;"*")=1,1,0),0))</f>
        <v>0</v>
      </c>
      <c r="AB948" s="0" t="n">
        <f aca="false">IF(OR(AB$3="",Consolidado!$D948=""),0,IF(ISNUMBER(SEARCH(AB$3,Consolidado!$D948)),IF(COUNTIFS(Consolidado!$AC$5:AC948,Consolidado!$AC948,Consolidado!$D$5:D948,"*"&amp;AB$3&amp;"*")=1,1,0),0))</f>
        <v>0</v>
      </c>
      <c r="AC948" s="0" t="n">
        <f aca="false">IF(OR(AC$3="",Consolidado!$D948=""),0,IF(ISNUMBER(SEARCH(AC$3,Consolidado!$D948)),IF(COUNTIFS(Consolidado!$AC$5:AC948,Consolidado!$AC948,Consolidado!$D$5:D948,"*"&amp;AC$3&amp;"*")=1,1,0),0))</f>
        <v>0</v>
      </c>
      <c r="AD948" s="0" t="n">
        <f aca="false">IF(OR(AD$3="",Consolidado!$D948=""),0,IF(ISNUMBER(SEARCH(AD$3,Consolidado!$D948)),IF(COUNTIFS(Consolidado!$AC$5:AC948,Consolidado!$AC948,Consolidado!$D$5:D948,"*"&amp;AD$3&amp;"*")=1,1,0),0))</f>
        <v>0</v>
      </c>
      <c r="AE948" s="0" t="n">
        <f aca="false">IF(OR(AE$3="",Consolidado!$D948=""),0,IF(ISNUMBER(SEARCH(AE$3,Consolidado!$D948)),IF(COUNTIFS(Consolidado!$AC$5:AC948,Consolidado!$AC948,Consolidado!$D$5:D948,"*"&amp;AE$3&amp;"*")=1,1,0),0))</f>
        <v>0</v>
      </c>
      <c r="AF948" s="0" t="n">
        <f aca="false">IF(OR(AF$3="",Consolidado!$D948=""),0,IF(ISNUMBER(SEARCH(AF$3,Consolidado!$D948)),IF(COUNTIFS(Consolidado!$AC$5:AC948,Consolidado!$AC948,Consolidado!$D$5:D948,"*"&amp;AF$3&amp;"*")=1,1,0),0))</f>
        <v>0</v>
      </c>
      <c r="AG948" s="0" t="n">
        <f aca="false">IF(OR(AG$3="",Consolidado!$D948=""),0,IF(ISNUMBER(SEARCH(AG$3,Consolidado!$D948)),IF(COUNTIFS(Consolidado!$AC$5:AC948,Consolidado!$AC948,Consolidado!$D$5:D948,"*"&amp;AG$3&amp;"*")=1,1,0),0))</f>
        <v>0</v>
      </c>
      <c r="AH948" s="0" t="n">
        <f aca="false">IF(OR(AH$3="",Consolidado!$D948=""),0,IF(ISNUMBER(SEARCH(AH$3,Consolidado!$D948)),IF(COUNTIFS(Consolidado!$AC$5:AC948,Consolidado!$AC948,Consolidado!$D$5:D948,"*"&amp;AH$3&amp;"*")=1,1,0),0))</f>
        <v>0</v>
      </c>
      <c r="AI948" s="0" t="n">
        <f aca="false">IF(OR(AI$3="",Consolidado!$D948=""),0,IF(ISNUMBER(SEARCH(AI$3,Consolidado!$D948)),IF(COUNTIFS(Consolidado!$AC$5:AC948,Consolidado!$AC948,Consolidado!$D$5:D948,"*"&amp;AI$3&amp;"*")=1,1,0),0))</f>
        <v>0</v>
      </c>
      <c r="AJ948" s="0" t="n">
        <f aca="false">IF(OR(AJ$3="",Consolidado!$D948=""),0,IF(ISNUMBER(SEARCH(AJ$3,Consolidado!$D948)),IF(COUNTIFS(Consolidado!$AC$5:AC948,Consolidado!$AC948,Consolidado!$D$5:D948,"*"&amp;AJ$3&amp;"*")=1,1,0),0))</f>
        <v>0</v>
      </c>
      <c r="AK948" s="0" t="n">
        <f aca="false">IF(OR(AK$3="",Consolidado!$D948=""),0,IF(ISNUMBER(SEARCH(AK$3,Consolidado!$D948)),IF(COUNTIFS(Consolidado!$AC$5:AC948,Consolidado!$AC948,Consolidado!$D$5:D948,"*"&amp;AK$3&amp;"*")=1,1,0),0))</f>
        <v>0</v>
      </c>
      <c r="AL948" s="0" t="n">
        <f aca="false">IF(OR(AL$3="",Consolidado!$D948=""),0,IF(ISNUMBER(SEARCH(AL$3,Consolidado!$D948)),IF(COUNTIFS(Consolidado!$AC$5:AC948,Consolidado!$AC948,Consolidado!$D$5:D948,"*"&amp;AL$3&amp;"*")=1,1,0),0))</f>
        <v>0</v>
      </c>
      <c r="AM948" s="0" t="n">
        <f aca="false">IF(OR(AM$3="",Consolidado!$D948=""),0,IF(ISNUMBER(SEARCH(AM$3,Consolidado!$D948)),IF(COUNTIFS(Consolidado!$AC$5:AC948,Consolidado!$AC948,Consolidado!$D$5:D948,"*"&amp;AM$3&amp;"*")=1,1,0),0))</f>
        <v>0</v>
      </c>
      <c r="AN948" s="0" t="n">
        <f aca="false">IF(OR(AN$3="",Consolidado!$D948=""),0,IF(ISNUMBER(SEARCH(AN$3,Consolidado!$D948)),IF(COUNTIFS(Consolidado!$AC$5:AC948,Consolidado!$AC948,Consolidado!$D$5:D948,"*"&amp;AN$3&amp;"*")=1,1,0),0))</f>
        <v>0</v>
      </c>
      <c r="AO948" s="0" t="n">
        <f aca="false">IF(OR(AO$3="",Consolidado!$D948=""),0,IF(ISNUMBER(SEARCH(AO$3,Consolidado!$D948)),IF(COUNTIFS(Consolidado!$AC$5:AC948,Consolidado!$AC948,Consolidado!$D$5:D948,"*"&amp;AO$3&amp;"*")=1,1,0),0))</f>
        <v>0</v>
      </c>
    </row>
    <row r="949" customFormat="false" ht="15" hidden="false" customHeight="false" outlineLevel="0" collapsed="false">
      <c r="B949" s="0" t="n">
        <f aca="false">IF(OR(B$3="",Consolidado!$D949=""),0,IF(ISNUMBER(SEARCH(B$3,Consolidado!$D949)),IF(COUNTIFS(Consolidado!$AC$5:AC949,Consolidado!$AC949,Consolidado!$D$5:D949,"*"&amp;B$3&amp;"*")=1,1,0),0))</f>
        <v>0</v>
      </c>
      <c r="C949" s="0" t="n">
        <f aca="false">IF(OR(C$3="",Consolidado!$D949=""),0,IF(ISNUMBER(SEARCH(C$3,Consolidado!$D949)),IF(COUNTIFS(Consolidado!$AC$5:AC949,Consolidado!$AC949,Consolidado!$D$5:D949,"*"&amp;C$3&amp;"*")=1,1,0),0))</f>
        <v>0</v>
      </c>
      <c r="D949" s="0" t="n">
        <f aca="false">IF(OR(D$3="",Consolidado!$D949=""),0,IF(ISNUMBER(SEARCH(D$3,Consolidado!$D949)),IF(COUNTIFS(Consolidado!$AC$5:AC949,Consolidado!$AC949,Consolidado!$D$5:D949,"*"&amp;D$3&amp;"*")=1,1,0),0))</f>
        <v>0</v>
      </c>
      <c r="E949" s="0" t="n">
        <f aca="false">IF(OR(E$3="",Consolidado!$D949=""),0,IF(ISNUMBER(SEARCH(E$3,Consolidado!$D949)),IF(COUNTIFS(Consolidado!$AC$5:AC949,Consolidado!$AC949,Consolidado!$D$5:D949,"*"&amp;E$3&amp;"*")=1,1,0),0))</f>
        <v>0</v>
      </c>
      <c r="F949" s="0" t="n">
        <f aca="false">IF(OR(F$3="",Consolidado!$D949=""),0,IF(ISNUMBER(SEARCH(F$3,Consolidado!$D949)),IF(COUNTIFS(Consolidado!$AC$5:AC949,Consolidado!$AC949,Consolidado!$D$5:D949,"*"&amp;F$3&amp;"*")=1,1,0),0))</f>
        <v>0</v>
      </c>
      <c r="G949" s="0" t="n">
        <f aca="false">IF(OR(G$3="",Consolidado!$D949=""),0,IF(ISNUMBER(SEARCH(G$3,Consolidado!$D949)),IF(COUNTIFS(Consolidado!$AC$5:AC949,Consolidado!$AC949,Consolidado!$D$5:D949,"*"&amp;G$3&amp;"*")=1,1,0),0))</f>
        <v>0</v>
      </c>
      <c r="H949" s="0" t="n">
        <f aca="false">IF(OR(H$3="",Consolidado!$D949=""),0,IF(ISNUMBER(SEARCH(H$3,Consolidado!$D949)),IF(COUNTIFS(Consolidado!$AC$5:AC949,Consolidado!$AC949,Consolidado!$D$5:D949,"*"&amp;H$3&amp;"*")=1,1,0),0))</f>
        <v>0</v>
      </c>
      <c r="I949" s="0" t="n">
        <f aca="false">IF(OR(I$3="",Consolidado!$D949=""),0,IF(ISNUMBER(SEARCH(I$3,Consolidado!$D949)),IF(COUNTIFS(Consolidado!$AC$5:AC949,Consolidado!$AC949,Consolidado!$D$5:D949,"*"&amp;I$3&amp;"*")=1,1,0),0))</f>
        <v>0</v>
      </c>
      <c r="J949" s="0" t="n">
        <f aca="false">IF(OR(J$3="",Consolidado!$D949=""),0,IF(ISNUMBER(SEARCH(J$3,Consolidado!$D949)),IF(COUNTIFS(Consolidado!$AC$5:AC949,Consolidado!$AC949,Consolidado!$D$5:D949,"*"&amp;J$3&amp;"*")=1,1,0),0))</f>
        <v>0</v>
      </c>
      <c r="K949" s="0" t="n">
        <f aca="false">IF(OR(K$3="",Consolidado!$D949=""),0,IF(ISNUMBER(SEARCH(K$3,Consolidado!$D949)),IF(COUNTIFS(Consolidado!$AC$5:AC949,Consolidado!$AC949,Consolidado!$D$5:D949,"*"&amp;K$3&amp;"*")=1,1,0),0))</f>
        <v>0</v>
      </c>
      <c r="L949" s="0" t="n">
        <f aca="false">IF(OR(L$3="",Consolidado!$D949=""),0,IF(ISNUMBER(SEARCH(L$3,Consolidado!$D949)),IF(COUNTIFS(Consolidado!$AC$5:AC949,Consolidado!$AC949,Consolidado!$D$5:D949,"*"&amp;L$3&amp;"*")=1,1,0),0))</f>
        <v>0</v>
      </c>
      <c r="M949" s="0" t="n">
        <f aca="false">IF(OR(M$3="",Consolidado!$D949=""),0,IF(ISNUMBER(SEARCH(M$3,Consolidado!$D949)),IF(COUNTIFS(Consolidado!$AC$5:AC949,Consolidado!$AC949,Consolidado!$D$5:D949,"*"&amp;M$3&amp;"*")=1,1,0),0))</f>
        <v>0</v>
      </c>
      <c r="N949" s="0" t="n">
        <f aca="false">IF(OR(N$3="",Consolidado!$D949=""),0,IF(ISNUMBER(SEARCH(N$3,Consolidado!$D949)),IF(COUNTIFS(Consolidado!$AC$5:AC949,Consolidado!$AC949,Consolidado!$D$5:D949,"*"&amp;N$3&amp;"*")=1,1,0),0))</f>
        <v>0</v>
      </c>
      <c r="O949" s="0" t="n">
        <f aca="false">IF(OR(O$3="",Consolidado!$D949=""),0,IF(ISNUMBER(SEARCH(O$3,Consolidado!$D949)),IF(COUNTIFS(Consolidado!$AC$5:AC949,Consolidado!$AC949,Consolidado!$D$5:D949,"*"&amp;O$3&amp;"*")=1,1,0),0))</f>
        <v>0</v>
      </c>
      <c r="P949" s="0" t="n">
        <f aca="false">IF(OR(P$3="",Consolidado!$D949=""),0,IF(ISNUMBER(SEARCH(P$3,Consolidado!$D949)),IF(COUNTIFS(Consolidado!$AC$5:AC949,Consolidado!$AC949,Consolidado!$D$5:D949,"*"&amp;P$3&amp;"*")=1,1,0),0))</f>
        <v>0</v>
      </c>
      <c r="Q949" s="0" t="n">
        <f aca="false">IF(OR(Q$3="",Consolidado!$D949=""),0,IF(ISNUMBER(SEARCH(Q$3,Consolidado!$D949)),IF(COUNTIFS(Consolidado!$AC$5:AC949,Consolidado!$AC949,Consolidado!$D$5:D949,"*"&amp;Q$3&amp;"*")=1,1,0),0))</f>
        <v>0</v>
      </c>
      <c r="R949" s="0" t="n">
        <f aca="false">IF(OR(R$3="",Consolidado!$D949=""),0,IF(ISNUMBER(SEARCH(R$3,Consolidado!$D949)),IF(COUNTIFS(Consolidado!$AC$5:AC949,Consolidado!$AC949,Consolidado!$D$5:D949,"*"&amp;R$3&amp;"*")=1,1,0),0))</f>
        <v>0</v>
      </c>
      <c r="S949" s="0" t="n">
        <f aca="false">IF(OR(S$3="",Consolidado!$D949=""),0,IF(ISNUMBER(SEARCH(S$3,Consolidado!$D949)),IF(COUNTIFS(Consolidado!$AC$5:AC949,Consolidado!$AC949,Consolidado!$D$5:D949,"*"&amp;S$3&amp;"*")=1,1,0),0))</f>
        <v>0</v>
      </c>
      <c r="T949" s="0" t="n">
        <f aca="false">IF(OR(T$3="",Consolidado!$D949=""),0,IF(ISNUMBER(SEARCH(T$3,Consolidado!$D949)),IF(COUNTIFS(Consolidado!$AC$5:AC949,Consolidado!$AC949,Consolidado!$D$5:D949,"*"&amp;T$3&amp;"*")=1,1,0),0))</f>
        <v>0</v>
      </c>
      <c r="U949" s="0" t="n">
        <f aca="false">IF(OR(U$3="",Consolidado!$D949=""),0,IF(ISNUMBER(SEARCH(U$3,Consolidado!$D949)),IF(COUNTIFS(Consolidado!$AC$5:AC949,Consolidado!$AC949,Consolidado!$D$5:D949,"*"&amp;U$3&amp;"*")=1,1,0),0))</f>
        <v>0</v>
      </c>
      <c r="V949" s="0" t="n">
        <f aca="false">IF(OR(V$3="",Consolidado!$D949=""),0,IF(ISNUMBER(SEARCH(V$3,Consolidado!$D949)),IF(COUNTIFS(Consolidado!$AC$5:AC949,Consolidado!$AC949,Consolidado!$D$5:D949,"*"&amp;V$3&amp;"*")=1,1,0),0))</f>
        <v>0</v>
      </c>
      <c r="W949" s="0" t="n">
        <f aca="false">IF(OR(W$3="",Consolidado!$D949=""),0,IF(ISNUMBER(SEARCH(W$3,Consolidado!$D949)),IF(COUNTIFS(Consolidado!$AC$5:AC949,Consolidado!$AC949,Consolidado!$D$5:D949,"*"&amp;W$3&amp;"*")=1,1,0),0))</f>
        <v>0</v>
      </c>
      <c r="X949" s="0" t="n">
        <f aca="false">IF(OR(X$3="",Consolidado!$D949=""),0,IF(ISNUMBER(SEARCH(X$3,Consolidado!$D949)),IF(COUNTIFS(Consolidado!$AC$5:AC949,Consolidado!$AC949,Consolidado!$D$5:D949,"*"&amp;X$3&amp;"*")=1,1,0),0))</f>
        <v>0</v>
      </c>
      <c r="Y949" s="0" t="n">
        <f aca="false">IF(OR(Y$3="",Consolidado!$D949=""),0,IF(ISNUMBER(SEARCH(Y$3,Consolidado!$D949)),IF(COUNTIFS(Consolidado!$AC$5:AC949,Consolidado!$AC949,Consolidado!$D$5:D949,"*"&amp;Y$3&amp;"*")=1,1,0),0))</f>
        <v>0</v>
      </c>
      <c r="Z949" s="0" t="n">
        <f aca="false">IF(OR(Z$3="",Consolidado!$D949=""),0,IF(ISNUMBER(SEARCH(Z$3,Consolidado!$D949)),IF(COUNTIFS(Consolidado!$AC$5:AC949,Consolidado!$AC949,Consolidado!$D$5:D949,"*"&amp;Z$3&amp;"*")=1,1,0),0))</f>
        <v>0</v>
      </c>
      <c r="AA949" s="0" t="n">
        <f aca="false">IF(OR(AA$3="",Consolidado!$D949=""),0,IF(ISNUMBER(SEARCH(AA$3,Consolidado!$D949)),IF(COUNTIFS(Consolidado!$AC$5:AC949,Consolidado!$AC949,Consolidado!$D$5:D949,"*"&amp;AA$3&amp;"*")=1,1,0),0))</f>
        <v>0</v>
      </c>
      <c r="AB949" s="0" t="n">
        <f aca="false">IF(OR(AB$3="",Consolidado!$D949=""),0,IF(ISNUMBER(SEARCH(AB$3,Consolidado!$D949)),IF(COUNTIFS(Consolidado!$AC$5:AC949,Consolidado!$AC949,Consolidado!$D$5:D949,"*"&amp;AB$3&amp;"*")=1,1,0),0))</f>
        <v>0</v>
      </c>
      <c r="AC949" s="0" t="n">
        <f aca="false">IF(OR(AC$3="",Consolidado!$D949=""),0,IF(ISNUMBER(SEARCH(AC$3,Consolidado!$D949)),IF(COUNTIFS(Consolidado!$AC$5:AC949,Consolidado!$AC949,Consolidado!$D$5:D949,"*"&amp;AC$3&amp;"*")=1,1,0),0))</f>
        <v>0</v>
      </c>
      <c r="AD949" s="0" t="n">
        <f aca="false">IF(OR(AD$3="",Consolidado!$D949=""),0,IF(ISNUMBER(SEARCH(AD$3,Consolidado!$D949)),IF(COUNTIFS(Consolidado!$AC$5:AC949,Consolidado!$AC949,Consolidado!$D$5:D949,"*"&amp;AD$3&amp;"*")=1,1,0),0))</f>
        <v>0</v>
      </c>
      <c r="AE949" s="0" t="n">
        <f aca="false">IF(OR(AE$3="",Consolidado!$D949=""),0,IF(ISNUMBER(SEARCH(AE$3,Consolidado!$D949)),IF(COUNTIFS(Consolidado!$AC$5:AC949,Consolidado!$AC949,Consolidado!$D$5:D949,"*"&amp;AE$3&amp;"*")=1,1,0),0))</f>
        <v>0</v>
      </c>
      <c r="AF949" s="0" t="n">
        <f aca="false">IF(OR(AF$3="",Consolidado!$D949=""),0,IF(ISNUMBER(SEARCH(AF$3,Consolidado!$D949)),IF(COUNTIFS(Consolidado!$AC$5:AC949,Consolidado!$AC949,Consolidado!$D$5:D949,"*"&amp;AF$3&amp;"*")=1,1,0),0))</f>
        <v>0</v>
      </c>
      <c r="AG949" s="0" t="n">
        <f aca="false">IF(OR(AG$3="",Consolidado!$D949=""),0,IF(ISNUMBER(SEARCH(AG$3,Consolidado!$D949)),IF(COUNTIFS(Consolidado!$AC$5:AC949,Consolidado!$AC949,Consolidado!$D$5:D949,"*"&amp;AG$3&amp;"*")=1,1,0),0))</f>
        <v>0</v>
      </c>
      <c r="AH949" s="0" t="n">
        <f aca="false">IF(OR(AH$3="",Consolidado!$D949=""),0,IF(ISNUMBER(SEARCH(AH$3,Consolidado!$D949)),IF(COUNTIFS(Consolidado!$AC$5:AC949,Consolidado!$AC949,Consolidado!$D$5:D949,"*"&amp;AH$3&amp;"*")=1,1,0),0))</f>
        <v>0</v>
      </c>
      <c r="AI949" s="0" t="n">
        <f aca="false">IF(OR(AI$3="",Consolidado!$D949=""),0,IF(ISNUMBER(SEARCH(AI$3,Consolidado!$D949)),IF(COUNTIFS(Consolidado!$AC$5:AC949,Consolidado!$AC949,Consolidado!$D$5:D949,"*"&amp;AI$3&amp;"*")=1,1,0),0))</f>
        <v>0</v>
      </c>
      <c r="AJ949" s="0" t="n">
        <f aca="false">IF(OR(AJ$3="",Consolidado!$D949=""),0,IF(ISNUMBER(SEARCH(AJ$3,Consolidado!$D949)),IF(COUNTIFS(Consolidado!$AC$5:AC949,Consolidado!$AC949,Consolidado!$D$5:D949,"*"&amp;AJ$3&amp;"*")=1,1,0),0))</f>
        <v>0</v>
      </c>
      <c r="AK949" s="0" t="n">
        <f aca="false">IF(OR(AK$3="",Consolidado!$D949=""),0,IF(ISNUMBER(SEARCH(AK$3,Consolidado!$D949)),IF(COUNTIFS(Consolidado!$AC$5:AC949,Consolidado!$AC949,Consolidado!$D$5:D949,"*"&amp;AK$3&amp;"*")=1,1,0),0))</f>
        <v>0</v>
      </c>
      <c r="AL949" s="0" t="n">
        <f aca="false">IF(OR(AL$3="",Consolidado!$D949=""),0,IF(ISNUMBER(SEARCH(AL$3,Consolidado!$D949)),IF(COUNTIFS(Consolidado!$AC$5:AC949,Consolidado!$AC949,Consolidado!$D$5:D949,"*"&amp;AL$3&amp;"*")=1,1,0),0))</f>
        <v>0</v>
      </c>
      <c r="AM949" s="0" t="n">
        <f aca="false">IF(OR(AM$3="",Consolidado!$D949=""),0,IF(ISNUMBER(SEARCH(AM$3,Consolidado!$D949)),IF(COUNTIFS(Consolidado!$AC$5:AC949,Consolidado!$AC949,Consolidado!$D$5:D949,"*"&amp;AM$3&amp;"*")=1,1,0),0))</f>
        <v>0</v>
      </c>
      <c r="AN949" s="0" t="n">
        <f aca="false">IF(OR(AN$3="",Consolidado!$D949=""),0,IF(ISNUMBER(SEARCH(AN$3,Consolidado!$D949)),IF(COUNTIFS(Consolidado!$AC$5:AC949,Consolidado!$AC949,Consolidado!$D$5:D949,"*"&amp;AN$3&amp;"*")=1,1,0),0))</f>
        <v>0</v>
      </c>
      <c r="AO949" s="0" t="n">
        <f aca="false">IF(OR(AO$3="",Consolidado!$D949=""),0,IF(ISNUMBER(SEARCH(AO$3,Consolidado!$D949)),IF(COUNTIFS(Consolidado!$AC$5:AC949,Consolidado!$AC949,Consolidado!$D$5:D949,"*"&amp;AO$3&amp;"*")=1,1,0),0))</f>
        <v>0</v>
      </c>
    </row>
    <row r="950" customFormat="false" ht="15" hidden="false" customHeight="false" outlineLevel="0" collapsed="false">
      <c r="B950" s="0" t="n">
        <f aca="false">IF(OR(B$3="",Consolidado!$D950=""),0,IF(ISNUMBER(SEARCH(B$3,Consolidado!$D950)),IF(COUNTIFS(Consolidado!$AC$5:AC950,Consolidado!$AC950,Consolidado!$D$5:D950,"*"&amp;B$3&amp;"*")=1,1,0),0))</f>
        <v>0</v>
      </c>
      <c r="C950" s="0" t="n">
        <f aca="false">IF(OR(C$3="",Consolidado!$D950=""),0,IF(ISNUMBER(SEARCH(C$3,Consolidado!$D950)),IF(COUNTIFS(Consolidado!$AC$5:AC950,Consolidado!$AC950,Consolidado!$D$5:D950,"*"&amp;C$3&amp;"*")=1,1,0),0))</f>
        <v>0</v>
      </c>
      <c r="D950" s="0" t="n">
        <f aca="false">IF(OR(D$3="",Consolidado!$D950=""),0,IF(ISNUMBER(SEARCH(D$3,Consolidado!$D950)),IF(COUNTIFS(Consolidado!$AC$5:AC950,Consolidado!$AC950,Consolidado!$D$5:D950,"*"&amp;D$3&amp;"*")=1,1,0),0))</f>
        <v>0</v>
      </c>
      <c r="E950" s="0" t="n">
        <f aca="false">IF(OR(E$3="",Consolidado!$D950=""),0,IF(ISNUMBER(SEARCH(E$3,Consolidado!$D950)),IF(COUNTIFS(Consolidado!$AC$5:AC950,Consolidado!$AC950,Consolidado!$D$5:D950,"*"&amp;E$3&amp;"*")=1,1,0),0))</f>
        <v>0</v>
      </c>
      <c r="F950" s="0" t="n">
        <f aca="false">IF(OR(F$3="",Consolidado!$D950=""),0,IF(ISNUMBER(SEARCH(F$3,Consolidado!$D950)),IF(COUNTIFS(Consolidado!$AC$5:AC950,Consolidado!$AC950,Consolidado!$D$5:D950,"*"&amp;F$3&amp;"*")=1,1,0),0))</f>
        <v>0</v>
      </c>
      <c r="G950" s="0" t="n">
        <f aca="false">IF(OR(G$3="",Consolidado!$D950=""),0,IF(ISNUMBER(SEARCH(G$3,Consolidado!$D950)),IF(COUNTIFS(Consolidado!$AC$5:AC950,Consolidado!$AC950,Consolidado!$D$5:D950,"*"&amp;G$3&amp;"*")=1,1,0),0))</f>
        <v>0</v>
      </c>
      <c r="H950" s="0" t="n">
        <f aca="false">IF(OR(H$3="",Consolidado!$D950=""),0,IF(ISNUMBER(SEARCH(H$3,Consolidado!$D950)),IF(COUNTIFS(Consolidado!$AC$5:AC950,Consolidado!$AC950,Consolidado!$D$5:D950,"*"&amp;H$3&amp;"*")=1,1,0),0))</f>
        <v>0</v>
      </c>
      <c r="I950" s="0" t="n">
        <f aca="false">IF(OR(I$3="",Consolidado!$D950=""),0,IF(ISNUMBER(SEARCH(I$3,Consolidado!$D950)),IF(COUNTIFS(Consolidado!$AC$5:AC950,Consolidado!$AC950,Consolidado!$D$5:D950,"*"&amp;I$3&amp;"*")=1,1,0),0))</f>
        <v>0</v>
      </c>
      <c r="J950" s="0" t="n">
        <f aca="false">IF(OR(J$3="",Consolidado!$D950=""),0,IF(ISNUMBER(SEARCH(J$3,Consolidado!$D950)),IF(COUNTIFS(Consolidado!$AC$5:AC950,Consolidado!$AC950,Consolidado!$D$5:D950,"*"&amp;J$3&amp;"*")=1,1,0),0))</f>
        <v>0</v>
      </c>
      <c r="K950" s="0" t="n">
        <f aca="false">IF(OR(K$3="",Consolidado!$D950=""),0,IF(ISNUMBER(SEARCH(K$3,Consolidado!$D950)),IF(COUNTIFS(Consolidado!$AC$5:AC950,Consolidado!$AC950,Consolidado!$D$5:D950,"*"&amp;K$3&amp;"*")=1,1,0),0))</f>
        <v>0</v>
      </c>
      <c r="L950" s="0" t="n">
        <f aca="false">IF(OR(L$3="",Consolidado!$D950=""),0,IF(ISNUMBER(SEARCH(L$3,Consolidado!$D950)),IF(COUNTIFS(Consolidado!$AC$5:AC950,Consolidado!$AC950,Consolidado!$D$5:D950,"*"&amp;L$3&amp;"*")=1,1,0),0))</f>
        <v>0</v>
      </c>
      <c r="M950" s="0" t="n">
        <f aca="false">IF(OR(M$3="",Consolidado!$D950=""),0,IF(ISNUMBER(SEARCH(M$3,Consolidado!$D950)),IF(COUNTIFS(Consolidado!$AC$5:AC950,Consolidado!$AC950,Consolidado!$D$5:D950,"*"&amp;M$3&amp;"*")=1,1,0),0))</f>
        <v>0</v>
      </c>
      <c r="N950" s="0" t="n">
        <f aca="false">IF(OR(N$3="",Consolidado!$D950=""),0,IF(ISNUMBER(SEARCH(N$3,Consolidado!$D950)),IF(COUNTIFS(Consolidado!$AC$5:AC950,Consolidado!$AC950,Consolidado!$D$5:D950,"*"&amp;N$3&amp;"*")=1,1,0),0))</f>
        <v>0</v>
      </c>
      <c r="O950" s="0" t="n">
        <f aca="false">IF(OR(O$3="",Consolidado!$D950=""),0,IF(ISNUMBER(SEARCH(O$3,Consolidado!$D950)),IF(COUNTIFS(Consolidado!$AC$5:AC950,Consolidado!$AC950,Consolidado!$D$5:D950,"*"&amp;O$3&amp;"*")=1,1,0),0))</f>
        <v>0</v>
      </c>
      <c r="P950" s="0" t="n">
        <f aca="false">IF(OR(P$3="",Consolidado!$D950=""),0,IF(ISNUMBER(SEARCH(P$3,Consolidado!$D950)),IF(COUNTIFS(Consolidado!$AC$5:AC950,Consolidado!$AC950,Consolidado!$D$5:D950,"*"&amp;P$3&amp;"*")=1,1,0),0))</f>
        <v>0</v>
      </c>
      <c r="Q950" s="0" t="n">
        <f aca="false">IF(OR(Q$3="",Consolidado!$D950=""),0,IF(ISNUMBER(SEARCH(Q$3,Consolidado!$D950)),IF(COUNTIFS(Consolidado!$AC$5:AC950,Consolidado!$AC950,Consolidado!$D$5:D950,"*"&amp;Q$3&amp;"*")=1,1,0),0))</f>
        <v>0</v>
      </c>
      <c r="R950" s="0" t="n">
        <f aca="false">IF(OR(R$3="",Consolidado!$D950=""),0,IF(ISNUMBER(SEARCH(R$3,Consolidado!$D950)),IF(COUNTIFS(Consolidado!$AC$5:AC950,Consolidado!$AC950,Consolidado!$D$5:D950,"*"&amp;R$3&amp;"*")=1,1,0),0))</f>
        <v>0</v>
      </c>
      <c r="S950" s="0" t="n">
        <f aca="false">IF(OR(S$3="",Consolidado!$D950=""),0,IF(ISNUMBER(SEARCH(S$3,Consolidado!$D950)),IF(COUNTIFS(Consolidado!$AC$5:AC950,Consolidado!$AC950,Consolidado!$D$5:D950,"*"&amp;S$3&amp;"*")=1,1,0),0))</f>
        <v>0</v>
      </c>
      <c r="T950" s="0" t="n">
        <f aca="false">IF(OR(T$3="",Consolidado!$D950=""),0,IF(ISNUMBER(SEARCH(T$3,Consolidado!$D950)),IF(COUNTIFS(Consolidado!$AC$5:AC950,Consolidado!$AC950,Consolidado!$D$5:D950,"*"&amp;T$3&amp;"*")=1,1,0),0))</f>
        <v>0</v>
      </c>
      <c r="U950" s="0" t="n">
        <f aca="false">IF(OR(U$3="",Consolidado!$D950=""),0,IF(ISNUMBER(SEARCH(U$3,Consolidado!$D950)),IF(COUNTIFS(Consolidado!$AC$5:AC950,Consolidado!$AC950,Consolidado!$D$5:D950,"*"&amp;U$3&amp;"*")=1,1,0),0))</f>
        <v>0</v>
      </c>
      <c r="V950" s="0" t="n">
        <f aca="false">IF(OR(V$3="",Consolidado!$D950=""),0,IF(ISNUMBER(SEARCH(V$3,Consolidado!$D950)),IF(COUNTIFS(Consolidado!$AC$5:AC950,Consolidado!$AC950,Consolidado!$D$5:D950,"*"&amp;V$3&amp;"*")=1,1,0),0))</f>
        <v>0</v>
      </c>
      <c r="W950" s="0" t="n">
        <f aca="false">IF(OR(W$3="",Consolidado!$D950=""),0,IF(ISNUMBER(SEARCH(W$3,Consolidado!$D950)),IF(COUNTIFS(Consolidado!$AC$5:AC950,Consolidado!$AC950,Consolidado!$D$5:D950,"*"&amp;W$3&amp;"*")=1,1,0),0))</f>
        <v>0</v>
      </c>
      <c r="X950" s="0" t="n">
        <f aca="false">IF(OR(X$3="",Consolidado!$D950=""),0,IF(ISNUMBER(SEARCH(X$3,Consolidado!$D950)),IF(COUNTIFS(Consolidado!$AC$5:AC950,Consolidado!$AC950,Consolidado!$D$5:D950,"*"&amp;X$3&amp;"*")=1,1,0),0))</f>
        <v>0</v>
      </c>
      <c r="Y950" s="0" t="n">
        <f aca="false">IF(OR(Y$3="",Consolidado!$D950=""),0,IF(ISNUMBER(SEARCH(Y$3,Consolidado!$D950)),IF(COUNTIFS(Consolidado!$AC$5:AC950,Consolidado!$AC950,Consolidado!$D$5:D950,"*"&amp;Y$3&amp;"*")=1,1,0),0))</f>
        <v>0</v>
      </c>
      <c r="Z950" s="0" t="n">
        <f aca="false">IF(OR(Z$3="",Consolidado!$D950=""),0,IF(ISNUMBER(SEARCH(Z$3,Consolidado!$D950)),IF(COUNTIFS(Consolidado!$AC$5:AC950,Consolidado!$AC950,Consolidado!$D$5:D950,"*"&amp;Z$3&amp;"*")=1,1,0),0))</f>
        <v>0</v>
      </c>
      <c r="AA950" s="0" t="n">
        <f aca="false">IF(OR(AA$3="",Consolidado!$D950=""),0,IF(ISNUMBER(SEARCH(AA$3,Consolidado!$D950)),IF(COUNTIFS(Consolidado!$AC$5:AC950,Consolidado!$AC950,Consolidado!$D$5:D950,"*"&amp;AA$3&amp;"*")=1,1,0),0))</f>
        <v>0</v>
      </c>
      <c r="AB950" s="0" t="n">
        <f aca="false">IF(OR(AB$3="",Consolidado!$D950=""),0,IF(ISNUMBER(SEARCH(AB$3,Consolidado!$D950)),IF(COUNTIFS(Consolidado!$AC$5:AC950,Consolidado!$AC950,Consolidado!$D$5:D950,"*"&amp;AB$3&amp;"*")=1,1,0),0))</f>
        <v>0</v>
      </c>
      <c r="AC950" s="0" t="n">
        <f aca="false">IF(OR(AC$3="",Consolidado!$D950=""),0,IF(ISNUMBER(SEARCH(AC$3,Consolidado!$D950)),IF(COUNTIFS(Consolidado!$AC$5:AC950,Consolidado!$AC950,Consolidado!$D$5:D950,"*"&amp;AC$3&amp;"*")=1,1,0),0))</f>
        <v>0</v>
      </c>
      <c r="AD950" s="0" t="n">
        <f aca="false">IF(OR(AD$3="",Consolidado!$D950=""),0,IF(ISNUMBER(SEARCH(AD$3,Consolidado!$D950)),IF(COUNTIFS(Consolidado!$AC$5:AC950,Consolidado!$AC950,Consolidado!$D$5:D950,"*"&amp;AD$3&amp;"*")=1,1,0),0))</f>
        <v>0</v>
      </c>
      <c r="AE950" s="0" t="n">
        <f aca="false">IF(OR(AE$3="",Consolidado!$D950=""),0,IF(ISNUMBER(SEARCH(AE$3,Consolidado!$D950)),IF(COUNTIFS(Consolidado!$AC$5:AC950,Consolidado!$AC950,Consolidado!$D$5:D950,"*"&amp;AE$3&amp;"*")=1,1,0),0))</f>
        <v>0</v>
      </c>
      <c r="AF950" s="0" t="n">
        <f aca="false">IF(OR(AF$3="",Consolidado!$D950=""),0,IF(ISNUMBER(SEARCH(AF$3,Consolidado!$D950)),IF(COUNTIFS(Consolidado!$AC$5:AC950,Consolidado!$AC950,Consolidado!$D$5:D950,"*"&amp;AF$3&amp;"*")=1,1,0),0))</f>
        <v>0</v>
      </c>
      <c r="AG950" s="0" t="n">
        <f aca="false">IF(OR(AG$3="",Consolidado!$D950=""),0,IF(ISNUMBER(SEARCH(AG$3,Consolidado!$D950)),IF(COUNTIFS(Consolidado!$AC$5:AC950,Consolidado!$AC950,Consolidado!$D$5:D950,"*"&amp;AG$3&amp;"*")=1,1,0),0))</f>
        <v>0</v>
      </c>
      <c r="AH950" s="0" t="n">
        <f aca="false">IF(OR(AH$3="",Consolidado!$D950=""),0,IF(ISNUMBER(SEARCH(AH$3,Consolidado!$D950)),IF(COUNTIFS(Consolidado!$AC$5:AC950,Consolidado!$AC950,Consolidado!$D$5:D950,"*"&amp;AH$3&amp;"*")=1,1,0),0))</f>
        <v>0</v>
      </c>
      <c r="AI950" s="0" t="n">
        <f aca="false">IF(OR(AI$3="",Consolidado!$D950=""),0,IF(ISNUMBER(SEARCH(AI$3,Consolidado!$D950)),IF(COUNTIFS(Consolidado!$AC$5:AC950,Consolidado!$AC950,Consolidado!$D$5:D950,"*"&amp;AI$3&amp;"*")=1,1,0),0))</f>
        <v>0</v>
      </c>
      <c r="AJ950" s="0" t="n">
        <f aca="false">IF(OR(AJ$3="",Consolidado!$D950=""),0,IF(ISNUMBER(SEARCH(AJ$3,Consolidado!$D950)),IF(COUNTIFS(Consolidado!$AC$5:AC950,Consolidado!$AC950,Consolidado!$D$5:D950,"*"&amp;AJ$3&amp;"*")=1,1,0),0))</f>
        <v>0</v>
      </c>
      <c r="AK950" s="0" t="n">
        <f aca="false">IF(OR(AK$3="",Consolidado!$D950=""),0,IF(ISNUMBER(SEARCH(AK$3,Consolidado!$D950)),IF(COUNTIFS(Consolidado!$AC$5:AC950,Consolidado!$AC950,Consolidado!$D$5:D950,"*"&amp;AK$3&amp;"*")=1,1,0),0))</f>
        <v>0</v>
      </c>
      <c r="AL950" s="0" t="n">
        <f aca="false">IF(OR(AL$3="",Consolidado!$D950=""),0,IF(ISNUMBER(SEARCH(AL$3,Consolidado!$D950)),IF(COUNTIFS(Consolidado!$AC$5:AC950,Consolidado!$AC950,Consolidado!$D$5:D950,"*"&amp;AL$3&amp;"*")=1,1,0),0))</f>
        <v>0</v>
      </c>
      <c r="AM950" s="0" t="n">
        <f aca="false">IF(OR(AM$3="",Consolidado!$D950=""),0,IF(ISNUMBER(SEARCH(AM$3,Consolidado!$D950)),IF(COUNTIFS(Consolidado!$AC$5:AC950,Consolidado!$AC950,Consolidado!$D$5:D950,"*"&amp;AM$3&amp;"*")=1,1,0),0))</f>
        <v>0</v>
      </c>
      <c r="AN950" s="0" t="n">
        <f aca="false">IF(OR(AN$3="",Consolidado!$D950=""),0,IF(ISNUMBER(SEARCH(AN$3,Consolidado!$D950)),IF(COUNTIFS(Consolidado!$AC$5:AC950,Consolidado!$AC950,Consolidado!$D$5:D950,"*"&amp;AN$3&amp;"*")=1,1,0),0))</f>
        <v>0</v>
      </c>
      <c r="AO950" s="0" t="n">
        <f aca="false">IF(OR(AO$3="",Consolidado!$D950=""),0,IF(ISNUMBER(SEARCH(AO$3,Consolidado!$D950)),IF(COUNTIFS(Consolidado!$AC$5:AC950,Consolidado!$AC950,Consolidado!$D$5:D950,"*"&amp;AO$3&amp;"*")=1,1,0),0))</f>
        <v>0</v>
      </c>
    </row>
    <row r="951" customFormat="false" ht="15" hidden="false" customHeight="false" outlineLevel="0" collapsed="false">
      <c r="B951" s="0" t="n">
        <f aca="false">IF(OR(B$3="",Consolidado!$D951=""),0,IF(ISNUMBER(SEARCH(B$3,Consolidado!$D951)),IF(COUNTIFS(Consolidado!$AC$5:AC951,Consolidado!$AC951,Consolidado!$D$5:D951,"*"&amp;B$3&amp;"*")=1,1,0),0))</f>
        <v>0</v>
      </c>
      <c r="C951" s="0" t="n">
        <f aca="false">IF(OR(C$3="",Consolidado!$D951=""),0,IF(ISNUMBER(SEARCH(C$3,Consolidado!$D951)),IF(COUNTIFS(Consolidado!$AC$5:AC951,Consolidado!$AC951,Consolidado!$D$5:D951,"*"&amp;C$3&amp;"*")=1,1,0),0))</f>
        <v>0</v>
      </c>
      <c r="D951" s="0" t="n">
        <f aca="false">IF(OR(D$3="",Consolidado!$D951=""),0,IF(ISNUMBER(SEARCH(D$3,Consolidado!$D951)),IF(COUNTIFS(Consolidado!$AC$5:AC951,Consolidado!$AC951,Consolidado!$D$5:D951,"*"&amp;D$3&amp;"*")=1,1,0),0))</f>
        <v>0</v>
      </c>
      <c r="E951" s="0" t="n">
        <f aca="false">IF(OR(E$3="",Consolidado!$D951=""),0,IF(ISNUMBER(SEARCH(E$3,Consolidado!$D951)),IF(COUNTIFS(Consolidado!$AC$5:AC951,Consolidado!$AC951,Consolidado!$D$5:D951,"*"&amp;E$3&amp;"*")=1,1,0),0))</f>
        <v>0</v>
      </c>
      <c r="F951" s="0" t="n">
        <f aca="false">IF(OR(F$3="",Consolidado!$D951=""),0,IF(ISNUMBER(SEARCH(F$3,Consolidado!$D951)),IF(COUNTIFS(Consolidado!$AC$5:AC951,Consolidado!$AC951,Consolidado!$D$5:D951,"*"&amp;F$3&amp;"*")=1,1,0),0))</f>
        <v>0</v>
      </c>
      <c r="G951" s="0" t="n">
        <f aca="false">IF(OR(G$3="",Consolidado!$D951=""),0,IF(ISNUMBER(SEARCH(G$3,Consolidado!$D951)),IF(COUNTIFS(Consolidado!$AC$5:AC951,Consolidado!$AC951,Consolidado!$D$5:D951,"*"&amp;G$3&amp;"*")=1,1,0),0))</f>
        <v>0</v>
      </c>
      <c r="H951" s="0" t="n">
        <f aca="false">IF(OR(H$3="",Consolidado!$D951=""),0,IF(ISNUMBER(SEARCH(H$3,Consolidado!$D951)),IF(COUNTIFS(Consolidado!$AC$5:AC951,Consolidado!$AC951,Consolidado!$D$5:D951,"*"&amp;H$3&amp;"*")=1,1,0),0))</f>
        <v>0</v>
      </c>
      <c r="I951" s="0" t="n">
        <f aca="false">IF(OR(I$3="",Consolidado!$D951=""),0,IF(ISNUMBER(SEARCH(I$3,Consolidado!$D951)),IF(COUNTIFS(Consolidado!$AC$5:AC951,Consolidado!$AC951,Consolidado!$D$5:D951,"*"&amp;I$3&amp;"*")=1,1,0),0))</f>
        <v>0</v>
      </c>
      <c r="J951" s="0" t="n">
        <f aca="false">IF(OR(J$3="",Consolidado!$D951=""),0,IF(ISNUMBER(SEARCH(J$3,Consolidado!$D951)),IF(COUNTIFS(Consolidado!$AC$5:AC951,Consolidado!$AC951,Consolidado!$D$5:D951,"*"&amp;J$3&amp;"*")=1,1,0),0))</f>
        <v>0</v>
      </c>
      <c r="K951" s="0" t="n">
        <f aca="false">IF(OR(K$3="",Consolidado!$D951=""),0,IF(ISNUMBER(SEARCH(K$3,Consolidado!$D951)),IF(COUNTIFS(Consolidado!$AC$5:AC951,Consolidado!$AC951,Consolidado!$D$5:D951,"*"&amp;K$3&amp;"*")=1,1,0),0))</f>
        <v>0</v>
      </c>
      <c r="L951" s="0" t="n">
        <f aca="false">IF(OR(L$3="",Consolidado!$D951=""),0,IF(ISNUMBER(SEARCH(L$3,Consolidado!$D951)),IF(COUNTIFS(Consolidado!$AC$5:AC951,Consolidado!$AC951,Consolidado!$D$5:D951,"*"&amp;L$3&amp;"*")=1,1,0),0))</f>
        <v>0</v>
      </c>
      <c r="M951" s="0" t="n">
        <f aca="false">IF(OR(M$3="",Consolidado!$D951=""),0,IF(ISNUMBER(SEARCH(M$3,Consolidado!$D951)),IF(COUNTIFS(Consolidado!$AC$5:AC951,Consolidado!$AC951,Consolidado!$D$5:D951,"*"&amp;M$3&amp;"*")=1,1,0),0))</f>
        <v>0</v>
      </c>
      <c r="N951" s="0" t="n">
        <f aca="false">IF(OR(N$3="",Consolidado!$D951=""),0,IF(ISNUMBER(SEARCH(N$3,Consolidado!$D951)),IF(COUNTIFS(Consolidado!$AC$5:AC951,Consolidado!$AC951,Consolidado!$D$5:D951,"*"&amp;N$3&amp;"*")=1,1,0),0))</f>
        <v>0</v>
      </c>
      <c r="O951" s="0" t="n">
        <f aca="false">IF(OR(O$3="",Consolidado!$D951=""),0,IF(ISNUMBER(SEARCH(O$3,Consolidado!$D951)),IF(COUNTIFS(Consolidado!$AC$5:AC951,Consolidado!$AC951,Consolidado!$D$5:D951,"*"&amp;O$3&amp;"*")=1,1,0),0))</f>
        <v>0</v>
      </c>
      <c r="P951" s="0" t="n">
        <f aca="false">IF(OR(P$3="",Consolidado!$D951=""),0,IF(ISNUMBER(SEARCH(P$3,Consolidado!$D951)),IF(COUNTIFS(Consolidado!$AC$5:AC951,Consolidado!$AC951,Consolidado!$D$5:D951,"*"&amp;P$3&amp;"*")=1,1,0),0))</f>
        <v>0</v>
      </c>
      <c r="Q951" s="0" t="n">
        <f aca="false">IF(OR(Q$3="",Consolidado!$D951=""),0,IF(ISNUMBER(SEARCH(Q$3,Consolidado!$D951)),IF(COUNTIFS(Consolidado!$AC$5:AC951,Consolidado!$AC951,Consolidado!$D$5:D951,"*"&amp;Q$3&amp;"*")=1,1,0),0))</f>
        <v>0</v>
      </c>
      <c r="R951" s="0" t="n">
        <f aca="false">IF(OR(R$3="",Consolidado!$D951=""),0,IF(ISNUMBER(SEARCH(R$3,Consolidado!$D951)),IF(COUNTIFS(Consolidado!$AC$5:AC951,Consolidado!$AC951,Consolidado!$D$5:D951,"*"&amp;R$3&amp;"*")=1,1,0),0))</f>
        <v>0</v>
      </c>
      <c r="S951" s="0" t="n">
        <f aca="false">IF(OR(S$3="",Consolidado!$D951=""),0,IF(ISNUMBER(SEARCH(S$3,Consolidado!$D951)),IF(COUNTIFS(Consolidado!$AC$5:AC951,Consolidado!$AC951,Consolidado!$D$5:D951,"*"&amp;S$3&amp;"*")=1,1,0),0))</f>
        <v>0</v>
      </c>
      <c r="T951" s="0" t="n">
        <f aca="false">IF(OR(T$3="",Consolidado!$D951=""),0,IF(ISNUMBER(SEARCH(T$3,Consolidado!$D951)),IF(COUNTIFS(Consolidado!$AC$5:AC951,Consolidado!$AC951,Consolidado!$D$5:D951,"*"&amp;T$3&amp;"*")=1,1,0),0))</f>
        <v>0</v>
      </c>
      <c r="U951" s="0" t="n">
        <f aca="false">IF(OR(U$3="",Consolidado!$D951=""),0,IF(ISNUMBER(SEARCH(U$3,Consolidado!$D951)),IF(COUNTIFS(Consolidado!$AC$5:AC951,Consolidado!$AC951,Consolidado!$D$5:D951,"*"&amp;U$3&amp;"*")=1,1,0),0))</f>
        <v>0</v>
      </c>
      <c r="V951" s="0" t="n">
        <f aca="false">IF(OR(V$3="",Consolidado!$D951=""),0,IF(ISNUMBER(SEARCH(V$3,Consolidado!$D951)),IF(COUNTIFS(Consolidado!$AC$5:AC951,Consolidado!$AC951,Consolidado!$D$5:D951,"*"&amp;V$3&amp;"*")=1,1,0),0))</f>
        <v>0</v>
      </c>
      <c r="W951" s="0" t="n">
        <f aca="false">IF(OR(W$3="",Consolidado!$D951=""),0,IF(ISNUMBER(SEARCH(W$3,Consolidado!$D951)),IF(COUNTIFS(Consolidado!$AC$5:AC951,Consolidado!$AC951,Consolidado!$D$5:D951,"*"&amp;W$3&amp;"*")=1,1,0),0))</f>
        <v>0</v>
      </c>
      <c r="X951" s="0" t="n">
        <f aca="false">IF(OR(X$3="",Consolidado!$D951=""),0,IF(ISNUMBER(SEARCH(X$3,Consolidado!$D951)),IF(COUNTIFS(Consolidado!$AC$5:AC951,Consolidado!$AC951,Consolidado!$D$5:D951,"*"&amp;X$3&amp;"*")=1,1,0),0))</f>
        <v>0</v>
      </c>
      <c r="Y951" s="0" t="n">
        <f aca="false">IF(OR(Y$3="",Consolidado!$D951=""),0,IF(ISNUMBER(SEARCH(Y$3,Consolidado!$D951)),IF(COUNTIFS(Consolidado!$AC$5:AC951,Consolidado!$AC951,Consolidado!$D$5:D951,"*"&amp;Y$3&amp;"*")=1,1,0),0))</f>
        <v>0</v>
      </c>
      <c r="Z951" s="0" t="n">
        <f aca="false">IF(OR(Z$3="",Consolidado!$D951=""),0,IF(ISNUMBER(SEARCH(Z$3,Consolidado!$D951)),IF(COUNTIFS(Consolidado!$AC$5:AC951,Consolidado!$AC951,Consolidado!$D$5:D951,"*"&amp;Z$3&amp;"*")=1,1,0),0))</f>
        <v>0</v>
      </c>
      <c r="AA951" s="0" t="n">
        <f aca="false">IF(OR(AA$3="",Consolidado!$D951=""),0,IF(ISNUMBER(SEARCH(AA$3,Consolidado!$D951)),IF(COUNTIFS(Consolidado!$AC$5:AC951,Consolidado!$AC951,Consolidado!$D$5:D951,"*"&amp;AA$3&amp;"*")=1,1,0),0))</f>
        <v>0</v>
      </c>
      <c r="AB951" s="0" t="n">
        <f aca="false">IF(OR(AB$3="",Consolidado!$D951=""),0,IF(ISNUMBER(SEARCH(AB$3,Consolidado!$D951)),IF(COUNTIFS(Consolidado!$AC$5:AC951,Consolidado!$AC951,Consolidado!$D$5:D951,"*"&amp;AB$3&amp;"*")=1,1,0),0))</f>
        <v>0</v>
      </c>
      <c r="AC951" s="0" t="n">
        <f aca="false">IF(OR(AC$3="",Consolidado!$D951=""),0,IF(ISNUMBER(SEARCH(AC$3,Consolidado!$D951)),IF(COUNTIFS(Consolidado!$AC$5:AC951,Consolidado!$AC951,Consolidado!$D$5:D951,"*"&amp;AC$3&amp;"*")=1,1,0),0))</f>
        <v>0</v>
      </c>
      <c r="AD951" s="0" t="n">
        <f aca="false">IF(OR(AD$3="",Consolidado!$D951=""),0,IF(ISNUMBER(SEARCH(AD$3,Consolidado!$D951)),IF(COUNTIFS(Consolidado!$AC$5:AC951,Consolidado!$AC951,Consolidado!$D$5:D951,"*"&amp;AD$3&amp;"*")=1,1,0),0))</f>
        <v>0</v>
      </c>
      <c r="AE951" s="0" t="n">
        <f aca="false">IF(OR(AE$3="",Consolidado!$D951=""),0,IF(ISNUMBER(SEARCH(AE$3,Consolidado!$D951)),IF(COUNTIFS(Consolidado!$AC$5:AC951,Consolidado!$AC951,Consolidado!$D$5:D951,"*"&amp;AE$3&amp;"*")=1,1,0),0))</f>
        <v>0</v>
      </c>
      <c r="AF951" s="0" t="n">
        <f aca="false">IF(OR(AF$3="",Consolidado!$D951=""),0,IF(ISNUMBER(SEARCH(AF$3,Consolidado!$D951)),IF(COUNTIFS(Consolidado!$AC$5:AC951,Consolidado!$AC951,Consolidado!$D$5:D951,"*"&amp;AF$3&amp;"*")=1,1,0),0))</f>
        <v>0</v>
      </c>
      <c r="AG951" s="0" t="n">
        <f aca="false">IF(OR(AG$3="",Consolidado!$D951=""),0,IF(ISNUMBER(SEARCH(AG$3,Consolidado!$D951)),IF(COUNTIFS(Consolidado!$AC$5:AC951,Consolidado!$AC951,Consolidado!$D$5:D951,"*"&amp;AG$3&amp;"*")=1,1,0),0))</f>
        <v>0</v>
      </c>
      <c r="AH951" s="0" t="n">
        <f aca="false">IF(OR(AH$3="",Consolidado!$D951=""),0,IF(ISNUMBER(SEARCH(AH$3,Consolidado!$D951)),IF(COUNTIFS(Consolidado!$AC$5:AC951,Consolidado!$AC951,Consolidado!$D$5:D951,"*"&amp;AH$3&amp;"*")=1,1,0),0))</f>
        <v>0</v>
      </c>
      <c r="AI951" s="0" t="n">
        <f aca="false">IF(OR(AI$3="",Consolidado!$D951=""),0,IF(ISNUMBER(SEARCH(AI$3,Consolidado!$D951)),IF(COUNTIFS(Consolidado!$AC$5:AC951,Consolidado!$AC951,Consolidado!$D$5:D951,"*"&amp;AI$3&amp;"*")=1,1,0),0))</f>
        <v>0</v>
      </c>
      <c r="AJ951" s="0" t="n">
        <f aca="false">IF(OR(AJ$3="",Consolidado!$D951=""),0,IF(ISNUMBER(SEARCH(AJ$3,Consolidado!$D951)),IF(COUNTIFS(Consolidado!$AC$5:AC951,Consolidado!$AC951,Consolidado!$D$5:D951,"*"&amp;AJ$3&amp;"*")=1,1,0),0))</f>
        <v>0</v>
      </c>
      <c r="AK951" s="0" t="n">
        <f aca="false">IF(OR(AK$3="",Consolidado!$D951=""),0,IF(ISNUMBER(SEARCH(AK$3,Consolidado!$D951)),IF(COUNTIFS(Consolidado!$AC$5:AC951,Consolidado!$AC951,Consolidado!$D$5:D951,"*"&amp;AK$3&amp;"*")=1,1,0),0))</f>
        <v>0</v>
      </c>
      <c r="AL951" s="0" t="n">
        <f aca="false">IF(OR(AL$3="",Consolidado!$D951=""),0,IF(ISNUMBER(SEARCH(AL$3,Consolidado!$D951)),IF(COUNTIFS(Consolidado!$AC$5:AC951,Consolidado!$AC951,Consolidado!$D$5:D951,"*"&amp;AL$3&amp;"*")=1,1,0),0))</f>
        <v>0</v>
      </c>
      <c r="AM951" s="0" t="n">
        <f aca="false">IF(OR(AM$3="",Consolidado!$D951=""),0,IF(ISNUMBER(SEARCH(AM$3,Consolidado!$D951)),IF(COUNTIFS(Consolidado!$AC$5:AC951,Consolidado!$AC951,Consolidado!$D$5:D951,"*"&amp;AM$3&amp;"*")=1,1,0),0))</f>
        <v>0</v>
      </c>
      <c r="AN951" s="0" t="n">
        <f aca="false">IF(OR(AN$3="",Consolidado!$D951=""),0,IF(ISNUMBER(SEARCH(AN$3,Consolidado!$D951)),IF(COUNTIFS(Consolidado!$AC$5:AC951,Consolidado!$AC951,Consolidado!$D$5:D951,"*"&amp;AN$3&amp;"*")=1,1,0),0))</f>
        <v>0</v>
      </c>
      <c r="AO951" s="0" t="n">
        <f aca="false">IF(OR(AO$3="",Consolidado!$D951=""),0,IF(ISNUMBER(SEARCH(AO$3,Consolidado!$D951)),IF(COUNTIFS(Consolidado!$AC$5:AC951,Consolidado!$AC951,Consolidado!$D$5:D951,"*"&amp;AO$3&amp;"*")=1,1,0),0))</f>
        <v>0</v>
      </c>
    </row>
    <row r="952" customFormat="false" ht="15" hidden="false" customHeight="false" outlineLevel="0" collapsed="false">
      <c r="B952" s="0" t="n">
        <f aca="false">IF(OR(B$3="",Consolidado!$D952=""),0,IF(ISNUMBER(SEARCH(B$3,Consolidado!$D952)),IF(COUNTIFS(Consolidado!$AC$5:AC952,Consolidado!$AC952,Consolidado!$D$5:D952,"*"&amp;B$3&amp;"*")=1,1,0),0))</f>
        <v>0</v>
      </c>
      <c r="C952" s="0" t="n">
        <f aca="false">IF(OR(C$3="",Consolidado!$D952=""),0,IF(ISNUMBER(SEARCH(C$3,Consolidado!$D952)),IF(COUNTIFS(Consolidado!$AC$5:AC952,Consolidado!$AC952,Consolidado!$D$5:D952,"*"&amp;C$3&amp;"*")=1,1,0),0))</f>
        <v>0</v>
      </c>
      <c r="D952" s="0" t="n">
        <f aca="false">IF(OR(D$3="",Consolidado!$D952=""),0,IF(ISNUMBER(SEARCH(D$3,Consolidado!$D952)),IF(COUNTIFS(Consolidado!$AC$5:AC952,Consolidado!$AC952,Consolidado!$D$5:D952,"*"&amp;D$3&amp;"*")=1,1,0),0))</f>
        <v>0</v>
      </c>
      <c r="E952" s="0" t="n">
        <f aca="false">IF(OR(E$3="",Consolidado!$D952=""),0,IF(ISNUMBER(SEARCH(E$3,Consolidado!$D952)),IF(COUNTIFS(Consolidado!$AC$5:AC952,Consolidado!$AC952,Consolidado!$D$5:D952,"*"&amp;E$3&amp;"*")=1,1,0),0))</f>
        <v>0</v>
      </c>
      <c r="F952" s="0" t="n">
        <f aca="false">IF(OR(F$3="",Consolidado!$D952=""),0,IF(ISNUMBER(SEARCH(F$3,Consolidado!$D952)),IF(COUNTIFS(Consolidado!$AC$5:AC952,Consolidado!$AC952,Consolidado!$D$5:D952,"*"&amp;F$3&amp;"*")=1,1,0),0))</f>
        <v>0</v>
      </c>
      <c r="G952" s="0" t="n">
        <f aca="false">IF(OR(G$3="",Consolidado!$D952=""),0,IF(ISNUMBER(SEARCH(G$3,Consolidado!$D952)),IF(COUNTIFS(Consolidado!$AC$5:AC952,Consolidado!$AC952,Consolidado!$D$5:D952,"*"&amp;G$3&amp;"*")=1,1,0),0))</f>
        <v>0</v>
      </c>
      <c r="H952" s="0" t="n">
        <f aca="false">IF(OR(H$3="",Consolidado!$D952=""),0,IF(ISNUMBER(SEARCH(H$3,Consolidado!$D952)),IF(COUNTIFS(Consolidado!$AC$5:AC952,Consolidado!$AC952,Consolidado!$D$5:D952,"*"&amp;H$3&amp;"*")=1,1,0),0))</f>
        <v>0</v>
      </c>
      <c r="I952" s="0" t="n">
        <f aca="false">IF(OR(I$3="",Consolidado!$D952=""),0,IF(ISNUMBER(SEARCH(I$3,Consolidado!$D952)),IF(COUNTIFS(Consolidado!$AC$5:AC952,Consolidado!$AC952,Consolidado!$D$5:D952,"*"&amp;I$3&amp;"*")=1,1,0),0))</f>
        <v>0</v>
      </c>
      <c r="J952" s="0" t="n">
        <f aca="false">IF(OR(J$3="",Consolidado!$D952=""),0,IF(ISNUMBER(SEARCH(J$3,Consolidado!$D952)),IF(COUNTIFS(Consolidado!$AC$5:AC952,Consolidado!$AC952,Consolidado!$D$5:D952,"*"&amp;J$3&amp;"*")=1,1,0),0))</f>
        <v>0</v>
      </c>
      <c r="K952" s="0" t="n">
        <f aca="false">IF(OR(K$3="",Consolidado!$D952=""),0,IF(ISNUMBER(SEARCH(K$3,Consolidado!$D952)),IF(COUNTIFS(Consolidado!$AC$5:AC952,Consolidado!$AC952,Consolidado!$D$5:D952,"*"&amp;K$3&amp;"*")=1,1,0),0))</f>
        <v>0</v>
      </c>
      <c r="L952" s="0" t="n">
        <f aca="false">IF(OR(L$3="",Consolidado!$D952=""),0,IF(ISNUMBER(SEARCH(L$3,Consolidado!$D952)),IF(COUNTIFS(Consolidado!$AC$5:AC952,Consolidado!$AC952,Consolidado!$D$5:D952,"*"&amp;L$3&amp;"*")=1,1,0),0))</f>
        <v>0</v>
      </c>
      <c r="M952" s="0" t="n">
        <f aca="false">IF(OR(M$3="",Consolidado!$D952=""),0,IF(ISNUMBER(SEARCH(M$3,Consolidado!$D952)),IF(COUNTIFS(Consolidado!$AC$5:AC952,Consolidado!$AC952,Consolidado!$D$5:D952,"*"&amp;M$3&amp;"*")=1,1,0),0))</f>
        <v>0</v>
      </c>
      <c r="N952" s="0" t="n">
        <f aca="false">IF(OR(N$3="",Consolidado!$D952=""),0,IF(ISNUMBER(SEARCH(N$3,Consolidado!$D952)),IF(COUNTIFS(Consolidado!$AC$5:AC952,Consolidado!$AC952,Consolidado!$D$5:D952,"*"&amp;N$3&amp;"*")=1,1,0),0))</f>
        <v>0</v>
      </c>
      <c r="O952" s="0" t="n">
        <f aca="false">IF(OR(O$3="",Consolidado!$D952=""),0,IF(ISNUMBER(SEARCH(O$3,Consolidado!$D952)),IF(COUNTIFS(Consolidado!$AC$5:AC952,Consolidado!$AC952,Consolidado!$D$5:D952,"*"&amp;O$3&amp;"*")=1,1,0),0))</f>
        <v>0</v>
      </c>
      <c r="P952" s="0" t="n">
        <f aca="false">IF(OR(P$3="",Consolidado!$D952=""),0,IF(ISNUMBER(SEARCH(P$3,Consolidado!$D952)),IF(COUNTIFS(Consolidado!$AC$5:AC952,Consolidado!$AC952,Consolidado!$D$5:D952,"*"&amp;P$3&amp;"*")=1,1,0),0))</f>
        <v>0</v>
      </c>
      <c r="Q952" s="0" t="n">
        <f aca="false">IF(OR(Q$3="",Consolidado!$D952=""),0,IF(ISNUMBER(SEARCH(Q$3,Consolidado!$D952)),IF(COUNTIFS(Consolidado!$AC$5:AC952,Consolidado!$AC952,Consolidado!$D$5:D952,"*"&amp;Q$3&amp;"*")=1,1,0),0))</f>
        <v>0</v>
      </c>
      <c r="R952" s="0" t="n">
        <f aca="false">IF(OR(R$3="",Consolidado!$D952=""),0,IF(ISNUMBER(SEARCH(R$3,Consolidado!$D952)),IF(COUNTIFS(Consolidado!$AC$5:AC952,Consolidado!$AC952,Consolidado!$D$5:D952,"*"&amp;R$3&amp;"*")=1,1,0),0))</f>
        <v>0</v>
      </c>
      <c r="S952" s="0" t="n">
        <f aca="false">IF(OR(S$3="",Consolidado!$D952=""),0,IF(ISNUMBER(SEARCH(S$3,Consolidado!$D952)),IF(COUNTIFS(Consolidado!$AC$5:AC952,Consolidado!$AC952,Consolidado!$D$5:D952,"*"&amp;S$3&amp;"*")=1,1,0),0))</f>
        <v>0</v>
      </c>
      <c r="T952" s="0" t="n">
        <f aca="false">IF(OR(T$3="",Consolidado!$D952=""),0,IF(ISNUMBER(SEARCH(T$3,Consolidado!$D952)),IF(COUNTIFS(Consolidado!$AC$5:AC952,Consolidado!$AC952,Consolidado!$D$5:D952,"*"&amp;T$3&amp;"*")=1,1,0),0))</f>
        <v>0</v>
      </c>
      <c r="U952" s="0" t="n">
        <f aca="false">IF(OR(U$3="",Consolidado!$D952=""),0,IF(ISNUMBER(SEARCH(U$3,Consolidado!$D952)),IF(COUNTIFS(Consolidado!$AC$5:AC952,Consolidado!$AC952,Consolidado!$D$5:D952,"*"&amp;U$3&amp;"*")=1,1,0),0))</f>
        <v>0</v>
      </c>
      <c r="V952" s="0" t="n">
        <f aca="false">IF(OR(V$3="",Consolidado!$D952=""),0,IF(ISNUMBER(SEARCH(V$3,Consolidado!$D952)),IF(COUNTIFS(Consolidado!$AC$5:AC952,Consolidado!$AC952,Consolidado!$D$5:D952,"*"&amp;V$3&amp;"*")=1,1,0),0))</f>
        <v>0</v>
      </c>
      <c r="W952" s="0" t="n">
        <f aca="false">IF(OR(W$3="",Consolidado!$D952=""),0,IF(ISNUMBER(SEARCH(W$3,Consolidado!$D952)),IF(COUNTIFS(Consolidado!$AC$5:AC952,Consolidado!$AC952,Consolidado!$D$5:D952,"*"&amp;W$3&amp;"*")=1,1,0),0))</f>
        <v>0</v>
      </c>
      <c r="X952" s="0" t="n">
        <f aca="false">IF(OR(X$3="",Consolidado!$D952=""),0,IF(ISNUMBER(SEARCH(X$3,Consolidado!$D952)),IF(COUNTIFS(Consolidado!$AC$5:AC952,Consolidado!$AC952,Consolidado!$D$5:D952,"*"&amp;X$3&amp;"*")=1,1,0),0))</f>
        <v>0</v>
      </c>
      <c r="Y952" s="0" t="n">
        <f aca="false">IF(OR(Y$3="",Consolidado!$D952=""),0,IF(ISNUMBER(SEARCH(Y$3,Consolidado!$D952)),IF(COUNTIFS(Consolidado!$AC$5:AC952,Consolidado!$AC952,Consolidado!$D$5:D952,"*"&amp;Y$3&amp;"*")=1,1,0),0))</f>
        <v>0</v>
      </c>
      <c r="Z952" s="0" t="n">
        <f aca="false">IF(OR(Z$3="",Consolidado!$D952=""),0,IF(ISNUMBER(SEARCH(Z$3,Consolidado!$D952)),IF(COUNTIFS(Consolidado!$AC$5:AC952,Consolidado!$AC952,Consolidado!$D$5:D952,"*"&amp;Z$3&amp;"*")=1,1,0),0))</f>
        <v>0</v>
      </c>
      <c r="AA952" s="0" t="n">
        <f aca="false">IF(OR(AA$3="",Consolidado!$D952=""),0,IF(ISNUMBER(SEARCH(AA$3,Consolidado!$D952)),IF(COUNTIFS(Consolidado!$AC$5:AC952,Consolidado!$AC952,Consolidado!$D$5:D952,"*"&amp;AA$3&amp;"*")=1,1,0),0))</f>
        <v>0</v>
      </c>
      <c r="AB952" s="0" t="n">
        <f aca="false">IF(OR(AB$3="",Consolidado!$D952=""),0,IF(ISNUMBER(SEARCH(AB$3,Consolidado!$D952)),IF(COUNTIFS(Consolidado!$AC$5:AC952,Consolidado!$AC952,Consolidado!$D$5:D952,"*"&amp;AB$3&amp;"*")=1,1,0),0))</f>
        <v>0</v>
      </c>
      <c r="AC952" s="0" t="n">
        <f aca="false">IF(OR(AC$3="",Consolidado!$D952=""),0,IF(ISNUMBER(SEARCH(AC$3,Consolidado!$D952)),IF(COUNTIFS(Consolidado!$AC$5:AC952,Consolidado!$AC952,Consolidado!$D$5:D952,"*"&amp;AC$3&amp;"*")=1,1,0),0))</f>
        <v>0</v>
      </c>
      <c r="AD952" s="0" t="n">
        <f aca="false">IF(OR(AD$3="",Consolidado!$D952=""),0,IF(ISNUMBER(SEARCH(AD$3,Consolidado!$D952)),IF(COUNTIFS(Consolidado!$AC$5:AC952,Consolidado!$AC952,Consolidado!$D$5:D952,"*"&amp;AD$3&amp;"*")=1,1,0),0))</f>
        <v>0</v>
      </c>
      <c r="AE952" s="0" t="n">
        <f aca="false">IF(OR(AE$3="",Consolidado!$D952=""),0,IF(ISNUMBER(SEARCH(AE$3,Consolidado!$D952)),IF(COUNTIFS(Consolidado!$AC$5:AC952,Consolidado!$AC952,Consolidado!$D$5:D952,"*"&amp;AE$3&amp;"*")=1,1,0),0))</f>
        <v>0</v>
      </c>
      <c r="AF952" s="0" t="n">
        <f aca="false">IF(OR(AF$3="",Consolidado!$D952=""),0,IF(ISNUMBER(SEARCH(AF$3,Consolidado!$D952)),IF(COUNTIFS(Consolidado!$AC$5:AC952,Consolidado!$AC952,Consolidado!$D$5:D952,"*"&amp;AF$3&amp;"*")=1,1,0),0))</f>
        <v>0</v>
      </c>
      <c r="AG952" s="0" t="n">
        <f aca="false">IF(OR(AG$3="",Consolidado!$D952=""),0,IF(ISNUMBER(SEARCH(AG$3,Consolidado!$D952)),IF(COUNTIFS(Consolidado!$AC$5:AC952,Consolidado!$AC952,Consolidado!$D$5:D952,"*"&amp;AG$3&amp;"*")=1,1,0),0))</f>
        <v>0</v>
      </c>
      <c r="AH952" s="0" t="n">
        <f aca="false">IF(OR(AH$3="",Consolidado!$D952=""),0,IF(ISNUMBER(SEARCH(AH$3,Consolidado!$D952)),IF(COUNTIFS(Consolidado!$AC$5:AC952,Consolidado!$AC952,Consolidado!$D$5:D952,"*"&amp;AH$3&amp;"*")=1,1,0),0))</f>
        <v>0</v>
      </c>
      <c r="AI952" s="0" t="n">
        <f aca="false">IF(OR(AI$3="",Consolidado!$D952=""),0,IF(ISNUMBER(SEARCH(AI$3,Consolidado!$D952)),IF(COUNTIFS(Consolidado!$AC$5:AC952,Consolidado!$AC952,Consolidado!$D$5:D952,"*"&amp;AI$3&amp;"*")=1,1,0),0))</f>
        <v>0</v>
      </c>
      <c r="AJ952" s="0" t="n">
        <f aca="false">IF(OR(AJ$3="",Consolidado!$D952=""),0,IF(ISNUMBER(SEARCH(AJ$3,Consolidado!$D952)),IF(COUNTIFS(Consolidado!$AC$5:AC952,Consolidado!$AC952,Consolidado!$D$5:D952,"*"&amp;AJ$3&amp;"*")=1,1,0),0))</f>
        <v>0</v>
      </c>
      <c r="AK952" s="0" t="n">
        <f aca="false">IF(OR(AK$3="",Consolidado!$D952=""),0,IF(ISNUMBER(SEARCH(AK$3,Consolidado!$D952)),IF(COUNTIFS(Consolidado!$AC$5:AC952,Consolidado!$AC952,Consolidado!$D$5:D952,"*"&amp;AK$3&amp;"*")=1,1,0),0))</f>
        <v>0</v>
      </c>
      <c r="AL952" s="0" t="n">
        <f aca="false">IF(OR(AL$3="",Consolidado!$D952=""),0,IF(ISNUMBER(SEARCH(AL$3,Consolidado!$D952)),IF(COUNTIFS(Consolidado!$AC$5:AC952,Consolidado!$AC952,Consolidado!$D$5:D952,"*"&amp;AL$3&amp;"*")=1,1,0),0))</f>
        <v>0</v>
      </c>
      <c r="AM952" s="0" t="n">
        <f aca="false">IF(OR(AM$3="",Consolidado!$D952=""),0,IF(ISNUMBER(SEARCH(AM$3,Consolidado!$D952)),IF(COUNTIFS(Consolidado!$AC$5:AC952,Consolidado!$AC952,Consolidado!$D$5:D952,"*"&amp;AM$3&amp;"*")=1,1,0),0))</f>
        <v>0</v>
      </c>
      <c r="AN952" s="0" t="n">
        <f aca="false">IF(OR(AN$3="",Consolidado!$D952=""),0,IF(ISNUMBER(SEARCH(AN$3,Consolidado!$D952)),IF(COUNTIFS(Consolidado!$AC$5:AC952,Consolidado!$AC952,Consolidado!$D$5:D952,"*"&amp;AN$3&amp;"*")=1,1,0),0))</f>
        <v>0</v>
      </c>
      <c r="AO952" s="0" t="n">
        <f aca="false">IF(OR(AO$3="",Consolidado!$D952=""),0,IF(ISNUMBER(SEARCH(AO$3,Consolidado!$D952)),IF(COUNTIFS(Consolidado!$AC$5:AC952,Consolidado!$AC952,Consolidado!$D$5:D952,"*"&amp;AO$3&amp;"*")=1,1,0),0))</f>
        <v>0</v>
      </c>
    </row>
    <row r="953" customFormat="false" ht="15" hidden="false" customHeight="false" outlineLevel="0" collapsed="false">
      <c r="B953" s="0" t="n">
        <f aca="false">IF(OR(B$3="",Consolidado!$D953=""),0,IF(ISNUMBER(SEARCH(B$3,Consolidado!$D953)),IF(COUNTIFS(Consolidado!$AC$5:AC953,Consolidado!$AC953,Consolidado!$D$5:D953,"*"&amp;B$3&amp;"*")=1,1,0),0))</f>
        <v>0</v>
      </c>
      <c r="C953" s="0" t="n">
        <f aca="false">IF(OR(C$3="",Consolidado!$D953=""),0,IF(ISNUMBER(SEARCH(C$3,Consolidado!$D953)),IF(COUNTIFS(Consolidado!$AC$5:AC953,Consolidado!$AC953,Consolidado!$D$5:D953,"*"&amp;C$3&amp;"*")=1,1,0),0))</f>
        <v>0</v>
      </c>
      <c r="D953" s="0" t="n">
        <f aca="false">IF(OR(D$3="",Consolidado!$D953=""),0,IF(ISNUMBER(SEARCH(D$3,Consolidado!$D953)),IF(COUNTIFS(Consolidado!$AC$5:AC953,Consolidado!$AC953,Consolidado!$D$5:D953,"*"&amp;D$3&amp;"*")=1,1,0),0))</f>
        <v>0</v>
      </c>
      <c r="E953" s="0" t="n">
        <f aca="false">IF(OR(E$3="",Consolidado!$D953=""),0,IF(ISNUMBER(SEARCH(E$3,Consolidado!$D953)),IF(COUNTIFS(Consolidado!$AC$5:AC953,Consolidado!$AC953,Consolidado!$D$5:D953,"*"&amp;E$3&amp;"*")=1,1,0),0))</f>
        <v>0</v>
      </c>
      <c r="F953" s="0" t="n">
        <f aca="false">IF(OR(F$3="",Consolidado!$D953=""),0,IF(ISNUMBER(SEARCH(F$3,Consolidado!$D953)),IF(COUNTIFS(Consolidado!$AC$5:AC953,Consolidado!$AC953,Consolidado!$D$5:D953,"*"&amp;F$3&amp;"*")=1,1,0),0))</f>
        <v>0</v>
      </c>
      <c r="G953" s="0" t="n">
        <f aca="false">IF(OR(G$3="",Consolidado!$D953=""),0,IF(ISNUMBER(SEARCH(G$3,Consolidado!$D953)),IF(COUNTIFS(Consolidado!$AC$5:AC953,Consolidado!$AC953,Consolidado!$D$5:D953,"*"&amp;G$3&amp;"*")=1,1,0),0))</f>
        <v>0</v>
      </c>
      <c r="H953" s="0" t="n">
        <f aca="false">IF(OR(H$3="",Consolidado!$D953=""),0,IF(ISNUMBER(SEARCH(H$3,Consolidado!$D953)),IF(COUNTIFS(Consolidado!$AC$5:AC953,Consolidado!$AC953,Consolidado!$D$5:D953,"*"&amp;H$3&amp;"*")=1,1,0),0))</f>
        <v>0</v>
      </c>
      <c r="I953" s="0" t="n">
        <f aca="false">IF(OR(I$3="",Consolidado!$D953=""),0,IF(ISNUMBER(SEARCH(I$3,Consolidado!$D953)),IF(COUNTIFS(Consolidado!$AC$5:AC953,Consolidado!$AC953,Consolidado!$D$5:D953,"*"&amp;I$3&amp;"*")=1,1,0),0))</f>
        <v>0</v>
      </c>
      <c r="J953" s="0" t="n">
        <f aca="false">IF(OR(J$3="",Consolidado!$D953=""),0,IF(ISNUMBER(SEARCH(J$3,Consolidado!$D953)),IF(COUNTIFS(Consolidado!$AC$5:AC953,Consolidado!$AC953,Consolidado!$D$5:D953,"*"&amp;J$3&amp;"*")=1,1,0),0))</f>
        <v>0</v>
      </c>
      <c r="K953" s="0" t="n">
        <f aca="false">IF(OR(K$3="",Consolidado!$D953=""),0,IF(ISNUMBER(SEARCH(K$3,Consolidado!$D953)),IF(COUNTIFS(Consolidado!$AC$5:AC953,Consolidado!$AC953,Consolidado!$D$5:D953,"*"&amp;K$3&amp;"*")=1,1,0),0))</f>
        <v>0</v>
      </c>
      <c r="L953" s="0" t="n">
        <f aca="false">IF(OR(L$3="",Consolidado!$D953=""),0,IF(ISNUMBER(SEARCH(L$3,Consolidado!$D953)),IF(COUNTIFS(Consolidado!$AC$5:AC953,Consolidado!$AC953,Consolidado!$D$5:D953,"*"&amp;L$3&amp;"*")=1,1,0),0))</f>
        <v>0</v>
      </c>
      <c r="M953" s="0" t="n">
        <f aca="false">IF(OR(M$3="",Consolidado!$D953=""),0,IF(ISNUMBER(SEARCH(M$3,Consolidado!$D953)),IF(COUNTIFS(Consolidado!$AC$5:AC953,Consolidado!$AC953,Consolidado!$D$5:D953,"*"&amp;M$3&amp;"*")=1,1,0),0))</f>
        <v>0</v>
      </c>
      <c r="N953" s="0" t="n">
        <f aca="false">IF(OR(N$3="",Consolidado!$D953=""),0,IF(ISNUMBER(SEARCH(N$3,Consolidado!$D953)),IF(COUNTIFS(Consolidado!$AC$5:AC953,Consolidado!$AC953,Consolidado!$D$5:D953,"*"&amp;N$3&amp;"*")=1,1,0),0))</f>
        <v>0</v>
      </c>
      <c r="O953" s="0" t="n">
        <f aca="false">IF(OR(O$3="",Consolidado!$D953=""),0,IF(ISNUMBER(SEARCH(O$3,Consolidado!$D953)),IF(COUNTIFS(Consolidado!$AC$5:AC953,Consolidado!$AC953,Consolidado!$D$5:D953,"*"&amp;O$3&amp;"*")=1,1,0),0))</f>
        <v>0</v>
      </c>
      <c r="P953" s="0" t="n">
        <f aca="false">IF(OR(P$3="",Consolidado!$D953=""),0,IF(ISNUMBER(SEARCH(P$3,Consolidado!$D953)),IF(COUNTIFS(Consolidado!$AC$5:AC953,Consolidado!$AC953,Consolidado!$D$5:D953,"*"&amp;P$3&amp;"*")=1,1,0),0))</f>
        <v>0</v>
      </c>
      <c r="Q953" s="0" t="n">
        <f aca="false">IF(OR(Q$3="",Consolidado!$D953=""),0,IF(ISNUMBER(SEARCH(Q$3,Consolidado!$D953)),IF(COUNTIFS(Consolidado!$AC$5:AC953,Consolidado!$AC953,Consolidado!$D$5:D953,"*"&amp;Q$3&amp;"*")=1,1,0),0))</f>
        <v>0</v>
      </c>
      <c r="R953" s="0" t="n">
        <f aca="false">IF(OR(R$3="",Consolidado!$D953=""),0,IF(ISNUMBER(SEARCH(R$3,Consolidado!$D953)),IF(COUNTIFS(Consolidado!$AC$5:AC953,Consolidado!$AC953,Consolidado!$D$5:D953,"*"&amp;R$3&amp;"*")=1,1,0),0))</f>
        <v>0</v>
      </c>
      <c r="S953" s="0" t="n">
        <f aca="false">IF(OR(S$3="",Consolidado!$D953=""),0,IF(ISNUMBER(SEARCH(S$3,Consolidado!$D953)),IF(COUNTIFS(Consolidado!$AC$5:AC953,Consolidado!$AC953,Consolidado!$D$5:D953,"*"&amp;S$3&amp;"*")=1,1,0),0))</f>
        <v>0</v>
      </c>
      <c r="T953" s="0" t="n">
        <f aca="false">IF(OR(T$3="",Consolidado!$D953=""),0,IF(ISNUMBER(SEARCH(T$3,Consolidado!$D953)),IF(COUNTIFS(Consolidado!$AC$5:AC953,Consolidado!$AC953,Consolidado!$D$5:D953,"*"&amp;T$3&amp;"*")=1,1,0),0))</f>
        <v>0</v>
      </c>
      <c r="U953" s="0" t="n">
        <f aca="false">IF(OR(U$3="",Consolidado!$D953=""),0,IF(ISNUMBER(SEARCH(U$3,Consolidado!$D953)),IF(COUNTIFS(Consolidado!$AC$5:AC953,Consolidado!$AC953,Consolidado!$D$5:D953,"*"&amp;U$3&amp;"*")=1,1,0),0))</f>
        <v>0</v>
      </c>
      <c r="V953" s="0" t="n">
        <f aca="false">IF(OR(V$3="",Consolidado!$D953=""),0,IF(ISNUMBER(SEARCH(V$3,Consolidado!$D953)),IF(COUNTIFS(Consolidado!$AC$5:AC953,Consolidado!$AC953,Consolidado!$D$5:D953,"*"&amp;V$3&amp;"*")=1,1,0),0))</f>
        <v>0</v>
      </c>
      <c r="W953" s="0" t="n">
        <f aca="false">IF(OR(W$3="",Consolidado!$D953=""),0,IF(ISNUMBER(SEARCH(W$3,Consolidado!$D953)),IF(COUNTIFS(Consolidado!$AC$5:AC953,Consolidado!$AC953,Consolidado!$D$5:D953,"*"&amp;W$3&amp;"*")=1,1,0),0))</f>
        <v>0</v>
      </c>
      <c r="X953" s="0" t="n">
        <f aca="false">IF(OR(X$3="",Consolidado!$D953=""),0,IF(ISNUMBER(SEARCH(X$3,Consolidado!$D953)),IF(COUNTIFS(Consolidado!$AC$5:AC953,Consolidado!$AC953,Consolidado!$D$5:D953,"*"&amp;X$3&amp;"*")=1,1,0),0))</f>
        <v>0</v>
      </c>
      <c r="Y953" s="0" t="n">
        <f aca="false">IF(OR(Y$3="",Consolidado!$D953=""),0,IF(ISNUMBER(SEARCH(Y$3,Consolidado!$D953)),IF(COUNTIFS(Consolidado!$AC$5:AC953,Consolidado!$AC953,Consolidado!$D$5:D953,"*"&amp;Y$3&amp;"*")=1,1,0),0))</f>
        <v>0</v>
      </c>
      <c r="Z953" s="0" t="n">
        <f aca="false">IF(OR(Z$3="",Consolidado!$D953=""),0,IF(ISNUMBER(SEARCH(Z$3,Consolidado!$D953)),IF(COUNTIFS(Consolidado!$AC$5:AC953,Consolidado!$AC953,Consolidado!$D$5:D953,"*"&amp;Z$3&amp;"*")=1,1,0),0))</f>
        <v>0</v>
      </c>
      <c r="AA953" s="0" t="n">
        <f aca="false">IF(OR(AA$3="",Consolidado!$D953=""),0,IF(ISNUMBER(SEARCH(AA$3,Consolidado!$D953)),IF(COUNTIFS(Consolidado!$AC$5:AC953,Consolidado!$AC953,Consolidado!$D$5:D953,"*"&amp;AA$3&amp;"*")=1,1,0),0))</f>
        <v>0</v>
      </c>
      <c r="AB953" s="0" t="n">
        <f aca="false">IF(OR(AB$3="",Consolidado!$D953=""),0,IF(ISNUMBER(SEARCH(AB$3,Consolidado!$D953)),IF(COUNTIFS(Consolidado!$AC$5:AC953,Consolidado!$AC953,Consolidado!$D$5:D953,"*"&amp;AB$3&amp;"*")=1,1,0),0))</f>
        <v>0</v>
      </c>
      <c r="AC953" s="0" t="n">
        <f aca="false">IF(OR(AC$3="",Consolidado!$D953=""),0,IF(ISNUMBER(SEARCH(AC$3,Consolidado!$D953)),IF(COUNTIFS(Consolidado!$AC$5:AC953,Consolidado!$AC953,Consolidado!$D$5:D953,"*"&amp;AC$3&amp;"*")=1,1,0),0))</f>
        <v>0</v>
      </c>
      <c r="AD953" s="0" t="n">
        <f aca="false">IF(OR(AD$3="",Consolidado!$D953=""),0,IF(ISNUMBER(SEARCH(AD$3,Consolidado!$D953)),IF(COUNTIFS(Consolidado!$AC$5:AC953,Consolidado!$AC953,Consolidado!$D$5:D953,"*"&amp;AD$3&amp;"*")=1,1,0),0))</f>
        <v>0</v>
      </c>
      <c r="AE953" s="0" t="n">
        <f aca="false">IF(OR(AE$3="",Consolidado!$D953=""),0,IF(ISNUMBER(SEARCH(AE$3,Consolidado!$D953)),IF(COUNTIFS(Consolidado!$AC$5:AC953,Consolidado!$AC953,Consolidado!$D$5:D953,"*"&amp;AE$3&amp;"*")=1,1,0),0))</f>
        <v>0</v>
      </c>
      <c r="AF953" s="0" t="n">
        <f aca="false">IF(OR(AF$3="",Consolidado!$D953=""),0,IF(ISNUMBER(SEARCH(AF$3,Consolidado!$D953)),IF(COUNTIFS(Consolidado!$AC$5:AC953,Consolidado!$AC953,Consolidado!$D$5:D953,"*"&amp;AF$3&amp;"*")=1,1,0),0))</f>
        <v>0</v>
      </c>
      <c r="AG953" s="0" t="n">
        <f aca="false">IF(OR(AG$3="",Consolidado!$D953=""),0,IF(ISNUMBER(SEARCH(AG$3,Consolidado!$D953)),IF(COUNTIFS(Consolidado!$AC$5:AC953,Consolidado!$AC953,Consolidado!$D$5:D953,"*"&amp;AG$3&amp;"*")=1,1,0),0))</f>
        <v>0</v>
      </c>
      <c r="AH953" s="0" t="n">
        <f aca="false">IF(OR(AH$3="",Consolidado!$D953=""),0,IF(ISNUMBER(SEARCH(AH$3,Consolidado!$D953)),IF(COUNTIFS(Consolidado!$AC$5:AC953,Consolidado!$AC953,Consolidado!$D$5:D953,"*"&amp;AH$3&amp;"*")=1,1,0),0))</f>
        <v>0</v>
      </c>
      <c r="AI953" s="0" t="n">
        <f aca="false">IF(OR(AI$3="",Consolidado!$D953=""),0,IF(ISNUMBER(SEARCH(AI$3,Consolidado!$D953)),IF(COUNTIFS(Consolidado!$AC$5:AC953,Consolidado!$AC953,Consolidado!$D$5:D953,"*"&amp;AI$3&amp;"*")=1,1,0),0))</f>
        <v>0</v>
      </c>
      <c r="AJ953" s="0" t="n">
        <f aca="false">IF(OR(AJ$3="",Consolidado!$D953=""),0,IF(ISNUMBER(SEARCH(AJ$3,Consolidado!$D953)),IF(COUNTIFS(Consolidado!$AC$5:AC953,Consolidado!$AC953,Consolidado!$D$5:D953,"*"&amp;AJ$3&amp;"*")=1,1,0),0))</f>
        <v>0</v>
      </c>
      <c r="AK953" s="0" t="n">
        <f aca="false">IF(OR(AK$3="",Consolidado!$D953=""),0,IF(ISNUMBER(SEARCH(AK$3,Consolidado!$D953)),IF(COUNTIFS(Consolidado!$AC$5:AC953,Consolidado!$AC953,Consolidado!$D$5:D953,"*"&amp;AK$3&amp;"*")=1,1,0),0))</f>
        <v>0</v>
      </c>
      <c r="AL953" s="0" t="n">
        <f aca="false">IF(OR(AL$3="",Consolidado!$D953=""),0,IF(ISNUMBER(SEARCH(AL$3,Consolidado!$D953)),IF(COUNTIFS(Consolidado!$AC$5:AC953,Consolidado!$AC953,Consolidado!$D$5:D953,"*"&amp;AL$3&amp;"*")=1,1,0),0))</f>
        <v>0</v>
      </c>
      <c r="AM953" s="0" t="n">
        <f aca="false">IF(OR(AM$3="",Consolidado!$D953=""),0,IF(ISNUMBER(SEARCH(AM$3,Consolidado!$D953)),IF(COUNTIFS(Consolidado!$AC$5:AC953,Consolidado!$AC953,Consolidado!$D$5:D953,"*"&amp;AM$3&amp;"*")=1,1,0),0))</f>
        <v>0</v>
      </c>
      <c r="AN953" s="0" t="n">
        <f aca="false">IF(OR(AN$3="",Consolidado!$D953=""),0,IF(ISNUMBER(SEARCH(AN$3,Consolidado!$D953)),IF(COUNTIFS(Consolidado!$AC$5:AC953,Consolidado!$AC953,Consolidado!$D$5:D953,"*"&amp;AN$3&amp;"*")=1,1,0),0))</f>
        <v>0</v>
      </c>
      <c r="AO953" s="0" t="n">
        <f aca="false">IF(OR(AO$3="",Consolidado!$D953=""),0,IF(ISNUMBER(SEARCH(AO$3,Consolidado!$D953)),IF(COUNTIFS(Consolidado!$AC$5:AC953,Consolidado!$AC953,Consolidado!$D$5:D953,"*"&amp;AO$3&amp;"*")=1,1,0),0))</f>
        <v>0</v>
      </c>
    </row>
    <row r="954" customFormat="false" ht="15" hidden="false" customHeight="false" outlineLevel="0" collapsed="false">
      <c r="B954" s="0" t="n">
        <f aca="false">IF(OR(B$3="",Consolidado!$D954=""),0,IF(ISNUMBER(SEARCH(B$3,Consolidado!$D954)),IF(COUNTIFS(Consolidado!$AC$5:AC954,Consolidado!$AC954,Consolidado!$D$5:D954,"*"&amp;B$3&amp;"*")=1,1,0),0))</f>
        <v>0</v>
      </c>
      <c r="C954" s="0" t="n">
        <f aca="false">IF(OR(C$3="",Consolidado!$D954=""),0,IF(ISNUMBER(SEARCH(C$3,Consolidado!$D954)),IF(COUNTIFS(Consolidado!$AC$5:AC954,Consolidado!$AC954,Consolidado!$D$5:D954,"*"&amp;C$3&amp;"*")=1,1,0),0))</f>
        <v>0</v>
      </c>
      <c r="D954" s="0" t="n">
        <f aca="false">IF(OR(D$3="",Consolidado!$D954=""),0,IF(ISNUMBER(SEARCH(D$3,Consolidado!$D954)),IF(COUNTIFS(Consolidado!$AC$5:AC954,Consolidado!$AC954,Consolidado!$D$5:D954,"*"&amp;D$3&amp;"*")=1,1,0),0))</f>
        <v>0</v>
      </c>
      <c r="E954" s="0" t="n">
        <f aca="false">IF(OR(E$3="",Consolidado!$D954=""),0,IF(ISNUMBER(SEARCH(E$3,Consolidado!$D954)),IF(COUNTIFS(Consolidado!$AC$5:AC954,Consolidado!$AC954,Consolidado!$D$5:D954,"*"&amp;E$3&amp;"*")=1,1,0),0))</f>
        <v>0</v>
      </c>
      <c r="F954" s="0" t="n">
        <f aca="false">IF(OR(F$3="",Consolidado!$D954=""),0,IF(ISNUMBER(SEARCH(F$3,Consolidado!$D954)),IF(COUNTIFS(Consolidado!$AC$5:AC954,Consolidado!$AC954,Consolidado!$D$5:D954,"*"&amp;F$3&amp;"*")=1,1,0),0))</f>
        <v>0</v>
      </c>
      <c r="G954" s="0" t="n">
        <f aca="false">IF(OR(G$3="",Consolidado!$D954=""),0,IF(ISNUMBER(SEARCH(G$3,Consolidado!$D954)),IF(COUNTIFS(Consolidado!$AC$5:AC954,Consolidado!$AC954,Consolidado!$D$5:D954,"*"&amp;G$3&amp;"*")=1,1,0),0))</f>
        <v>0</v>
      </c>
      <c r="H954" s="0" t="n">
        <f aca="false">IF(OR(H$3="",Consolidado!$D954=""),0,IF(ISNUMBER(SEARCH(H$3,Consolidado!$D954)),IF(COUNTIFS(Consolidado!$AC$5:AC954,Consolidado!$AC954,Consolidado!$D$5:D954,"*"&amp;H$3&amp;"*")=1,1,0),0))</f>
        <v>0</v>
      </c>
      <c r="I954" s="0" t="n">
        <f aca="false">IF(OR(I$3="",Consolidado!$D954=""),0,IF(ISNUMBER(SEARCH(I$3,Consolidado!$D954)),IF(COUNTIFS(Consolidado!$AC$5:AC954,Consolidado!$AC954,Consolidado!$D$5:D954,"*"&amp;I$3&amp;"*")=1,1,0),0))</f>
        <v>0</v>
      </c>
      <c r="J954" s="0" t="n">
        <f aca="false">IF(OR(J$3="",Consolidado!$D954=""),0,IF(ISNUMBER(SEARCH(J$3,Consolidado!$D954)),IF(COUNTIFS(Consolidado!$AC$5:AC954,Consolidado!$AC954,Consolidado!$D$5:D954,"*"&amp;J$3&amp;"*")=1,1,0),0))</f>
        <v>0</v>
      </c>
      <c r="K954" s="0" t="n">
        <f aca="false">IF(OR(K$3="",Consolidado!$D954=""),0,IF(ISNUMBER(SEARCH(K$3,Consolidado!$D954)),IF(COUNTIFS(Consolidado!$AC$5:AC954,Consolidado!$AC954,Consolidado!$D$5:D954,"*"&amp;K$3&amp;"*")=1,1,0),0))</f>
        <v>0</v>
      </c>
      <c r="L954" s="0" t="n">
        <f aca="false">IF(OR(L$3="",Consolidado!$D954=""),0,IF(ISNUMBER(SEARCH(L$3,Consolidado!$D954)),IF(COUNTIFS(Consolidado!$AC$5:AC954,Consolidado!$AC954,Consolidado!$D$5:D954,"*"&amp;L$3&amp;"*")=1,1,0),0))</f>
        <v>0</v>
      </c>
      <c r="M954" s="0" t="n">
        <f aca="false">IF(OR(M$3="",Consolidado!$D954=""),0,IF(ISNUMBER(SEARCH(M$3,Consolidado!$D954)),IF(COUNTIFS(Consolidado!$AC$5:AC954,Consolidado!$AC954,Consolidado!$D$5:D954,"*"&amp;M$3&amp;"*")=1,1,0),0))</f>
        <v>0</v>
      </c>
      <c r="N954" s="0" t="n">
        <f aca="false">IF(OR(N$3="",Consolidado!$D954=""),0,IF(ISNUMBER(SEARCH(N$3,Consolidado!$D954)),IF(COUNTIFS(Consolidado!$AC$5:AC954,Consolidado!$AC954,Consolidado!$D$5:D954,"*"&amp;N$3&amp;"*")=1,1,0),0))</f>
        <v>0</v>
      </c>
      <c r="O954" s="0" t="n">
        <f aca="false">IF(OR(O$3="",Consolidado!$D954=""),0,IF(ISNUMBER(SEARCH(O$3,Consolidado!$D954)),IF(COUNTIFS(Consolidado!$AC$5:AC954,Consolidado!$AC954,Consolidado!$D$5:D954,"*"&amp;O$3&amp;"*")=1,1,0),0))</f>
        <v>0</v>
      </c>
      <c r="P954" s="0" t="n">
        <f aca="false">IF(OR(P$3="",Consolidado!$D954=""),0,IF(ISNUMBER(SEARCH(P$3,Consolidado!$D954)),IF(COUNTIFS(Consolidado!$AC$5:AC954,Consolidado!$AC954,Consolidado!$D$5:D954,"*"&amp;P$3&amp;"*")=1,1,0),0))</f>
        <v>0</v>
      </c>
      <c r="Q954" s="0" t="n">
        <f aca="false">IF(OR(Q$3="",Consolidado!$D954=""),0,IF(ISNUMBER(SEARCH(Q$3,Consolidado!$D954)),IF(COUNTIFS(Consolidado!$AC$5:AC954,Consolidado!$AC954,Consolidado!$D$5:D954,"*"&amp;Q$3&amp;"*")=1,1,0),0))</f>
        <v>0</v>
      </c>
      <c r="R954" s="0" t="n">
        <f aca="false">IF(OR(R$3="",Consolidado!$D954=""),0,IF(ISNUMBER(SEARCH(R$3,Consolidado!$D954)),IF(COUNTIFS(Consolidado!$AC$5:AC954,Consolidado!$AC954,Consolidado!$D$5:D954,"*"&amp;R$3&amp;"*")=1,1,0),0))</f>
        <v>0</v>
      </c>
      <c r="S954" s="0" t="n">
        <f aca="false">IF(OR(S$3="",Consolidado!$D954=""),0,IF(ISNUMBER(SEARCH(S$3,Consolidado!$D954)),IF(COUNTIFS(Consolidado!$AC$5:AC954,Consolidado!$AC954,Consolidado!$D$5:D954,"*"&amp;S$3&amp;"*")=1,1,0),0))</f>
        <v>0</v>
      </c>
      <c r="T954" s="0" t="n">
        <f aca="false">IF(OR(T$3="",Consolidado!$D954=""),0,IF(ISNUMBER(SEARCH(T$3,Consolidado!$D954)),IF(COUNTIFS(Consolidado!$AC$5:AC954,Consolidado!$AC954,Consolidado!$D$5:D954,"*"&amp;T$3&amp;"*")=1,1,0),0))</f>
        <v>0</v>
      </c>
      <c r="U954" s="0" t="n">
        <f aca="false">IF(OR(U$3="",Consolidado!$D954=""),0,IF(ISNUMBER(SEARCH(U$3,Consolidado!$D954)),IF(COUNTIFS(Consolidado!$AC$5:AC954,Consolidado!$AC954,Consolidado!$D$5:D954,"*"&amp;U$3&amp;"*")=1,1,0),0))</f>
        <v>0</v>
      </c>
      <c r="V954" s="0" t="n">
        <f aca="false">IF(OR(V$3="",Consolidado!$D954=""),0,IF(ISNUMBER(SEARCH(V$3,Consolidado!$D954)),IF(COUNTIFS(Consolidado!$AC$5:AC954,Consolidado!$AC954,Consolidado!$D$5:D954,"*"&amp;V$3&amp;"*")=1,1,0),0))</f>
        <v>0</v>
      </c>
      <c r="W954" s="0" t="n">
        <f aca="false">IF(OR(W$3="",Consolidado!$D954=""),0,IF(ISNUMBER(SEARCH(W$3,Consolidado!$D954)),IF(COUNTIFS(Consolidado!$AC$5:AC954,Consolidado!$AC954,Consolidado!$D$5:D954,"*"&amp;W$3&amp;"*")=1,1,0),0))</f>
        <v>0</v>
      </c>
      <c r="X954" s="0" t="n">
        <f aca="false">IF(OR(X$3="",Consolidado!$D954=""),0,IF(ISNUMBER(SEARCH(X$3,Consolidado!$D954)),IF(COUNTIFS(Consolidado!$AC$5:AC954,Consolidado!$AC954,Consolidado!$D$5:D954,"*"&amp;X$3&amp;"*")=1,1,0),0))</f>
        <v>0</v>
      </c>
      <c r="Y954" s="0" t="n">
        <f aca="false">IF(OR(Y$3="",Consolidado!$D954=""),0,IF(ISNUMBER(SEARCH(Y$3,Consolidado!$D954)),IF(COUNTIFS(Consolidado!$AC$5:AC954,Consolidado!$AC954,Consolidado!$D$5:D954,"*"&amp;Y$3&amp;"*")=1,1,0),0))</f>
        <v>0</v>
      </c>
      <c r="Z954" s="0" t="n">
        <f aca="false">IF(OR(Z$3="",Consolidado!$D954=""),0,IF(ISNUMBER(SEARCH(Z$3,Consolidado!$D954)),IF(COUNTIFS(Consolidado!$AC$5:AC954,Consolidado!$AC954,Consolidado!$D$5:D954,"*"&amp;Z$3&amp;"*")=1,1,0),0))</f>
        <v>0</v>
      </c>
      <c r="AA954" s="0" t="n">
        <f aca="false">IF(OR(AA$3="",Consolidado!$D954=""),0,IF(ISNUMBER(SEARCH(AA$3,Consolidado!$D954)),IF(COUNTIFS(Consolidado!$AC$5:AC954,Consolidado!$AC954,Consolidado!$D$5:D954,"*"&amp;AA$3&amp;"*")=1,1,0),0))</f>
        <v>0</v>
      </c>
      <c r="AB954" s="0" t="n">
        <f aca="false">IF(OR(AB$3="",Consolidado!$D954=""),0,IF(ISNUMBER(SEARCH(AB$3,Consolidado!$D954)),IF(COUNTIFS(Consolidado!$AC$5:AC954,Consolidado!$AC954,Consolidado!$D$5:D954,"*"&amp;AB$3&amp;"*")=1,1,0),0))</f>
        <v>0</v>
      </c>
      <c r="AC954" s="0" t="n">
        <f aca="false">IF(OR(AC$3="",Consolidado!$D954=""),0,IF(ISNUMBER(SEARCH(AC$3,Consolidado!$D954)),IF(COUNTIFS(Consolidado!$AC$5:AC954,Consolidado!$AC954,Consolidado!$D$5:D954,"*"&amp;AC$3&amp;"*")=1,1,0),0))</f>
        <v>0</v>
      </c>
      <c r="AD954" s="0" t="n">
        <f aca="false">IF(OR(AD$3="",Consolidado!$D954=""),0,IF(ISNUMBER(SEARCH(AD$3,Consolidado!$D954)),IF(COUNTIFS(Consolidado!$AC$5:AC954,Consolidado!$AC954,Consolidado!$D$5:D954,"*"&amp;AD$3&amp;"*")=1,1,0),0))</f>
        <v>0</v>
      </c>
      <c r="AE954" s="0" t="n">
        <f aca="false">IF(OR(AE$3="",Consolidado!$D954=""),0,IF(ISNUMBER(SEARCH(AE$3,Consolidado!$D954)),IF(COUNTIFS(Consolidado!$AC$5:AC954,Consolidado!$AC954,Consolidado!$D$5:D954,"*"&amp;AE$3&amp;"*")=1,1,0),0))</f>
        <v>0</v>
      </c>
      <c r="AF954" s="0" t="n">
        <f aca="false">IF(OR(AF$3="",Consolidado!$D954=""),0,IF(ISNUMBER(SEARCH(AF$3,Consolidado!$D954)),IF(COUNTIFS(Consolidado!$AC$5:AC954,Consolidado!$AC954,Consolidado!$D$5:D954,"*"&amp;AF$3&amp;"*")=1,1,0),0))</f>
        <v>0</v>
      </c>
      <c r="AG954" s="0" t="n">
        <f aca="false">IF(OR(AG$3="",Consolidado!$D954=""),0,IF(ISNUMBER(SEARCH(AG$3,Consolidado!$D954)),IF(COUNTIFS(Consolidado!$AC$5:AC954,Consolidado!$AC954,Consolidado!$D$5:D954,"*"&amp;AG$3&amp;"*")=1,1,0),0))</f>
        <v>0</v>
      </c>
      <c r="AH954" s="0" t="n">
        <f aca="false">IF(OR(AH$3="",Consolidado!$D954=""),0,IF(ISNUMBER(SEARCH(AH$3,Consolidado!$D954)),IF(COUNTIFS(Consolidado!$AC$5:AC954,Consolidado!$AC954,Consolidado!$D$5:D954,"*"&amp;AH$3&amp;"*")=1,1,0),0))</f>
        <v>0</v>
      </c>
      <c r="AI954" s="0" t="n">
        <f aca="false">IF(OR(AI$3="",Consolidado!$D954=""),0,IF(ISNUMBER(SEARCH(AI$3,Consolidado!$D954)),IF(COUNTIFS(Consolidado!$AC$5:AC954,Consolidado!$AC954,Consolidado!$D$5:D954,"*"&amp;AI$3&amp;"*")=1,1,0),0))</f>
        <v>0</v>
      </c>
      <c r="AJ954" s="0" t="n">
        <f aca="false">IF(OR(AJ$3="",Consolidado!$D954=""),0,IF(ISNUMBER(SEARCH(AJ$3,Consolidado!$D954)),IF(COUNTIFS(Consolidado!$AC$5:AC954,Consolidado!$AC954,Consolidado!$D$5:D954,"*"&amp;AJ$3&amp;"*")=1,1,0),0))</f>
        <v>0</v>
      </c>
      <c r="AK954" s="0" t="n">
        <f aca="false">IF(OR(AK$3="",Consolidado!$D954=""),0,IF(ISNUMBER(SEARCH(AK$3,Consolidado!$D954)),IF(COUNTIFS(Consolidado!$AC$5:AC954,Consolidado!$AC954,Consolidado!$D$5:D954,"*"&amp;AK$3&amp;"*")=1,1,0),0))</f>
        <v>0</v>
      </c>
      <c r="AL954" s="0" t="n">
        <f aca="false">IF(OR(AL$3="",Consolidado!$D954=""),0,IF(ISNUMBER(SEARCH(AL$3,Consolidado!$D954)),IF(COUNTIFS(Consolidado!$AC$5:AC954,Consolidado!$AC954,Consolidado!$D$5:D954,"*"&amp;AL$3&amp;"*")=1,1,0),0))</f>
        <v>0</v>
      </c>
      <c r="AM954" s="0" t="n">
        <f aca="false">IF(OR(AM$3="",Consolidado!$D954=""),0,IF(ISNUMBER(SEARCH(AM$3,Consolidado!$D954)),IF(COUNTIFS(Consolidado!$AC$5:AC954,Consolidado!$AC954,Consolidado!$D$5:D954,"*"&amp;AM$3&amp;"*")=1,1,0),0))</f>
        <v>0</v>
      </c>
      <c r="AN954" s="0" t="n">
        <f aca="false">IF(OR(AN$3="",Consolidado!$D954=""),0,IF(ISNUMBER(SEARCH(AN$3,Consolidado!$D954)),IF(COUNTIFS(Consolidado!$AC$5:AC954,Consolidado!$AC954,Consolidado!$D$5:D954,"*"&amp;AN$3&amp;"*")=1,1,0),0))</f>
        <v>0</v>
      </c>
      <c r="AO954" s="0" t="n">
        <f aca="false">IF(OR(AO$3="",Consolidado!$D954=""),0,IF(ISNUMBER(SEARCH(AO$3,Consolidado!$D954)),IF(COUNTIFS(Consolidado!$AC$5:AC954,Consolidado!$AC954,Consolidado!$D$5:D954,"*"&amp;AO$3&amp;"*")=1,1,0),0))</f>
        <v>0</v>
      </c>
    </row>
    <row r="955" customFormat="false" ht="15" hidden="false" customHeight="false" outlineLevel="0" collapsed="false">
      <c r="B955" s="0" t="n">
        <f aca="false">IF(OR(B$3="",Consolidado!$D955=""),0,IF(ISNUMBER(SEARCH(B$3,Consolidado!$D955)),IF(COUNTIFS(Consolidado!$AC$5:AC955,Consolidado!$AC955,Consolidado!$D$5:D955,"*"&amp;B$3&amp;"*")=1,1,0),0))</f>
        <v>0</v>
      </c>
      <c r="C955" s="0" t="n">
        <f aca="false">IF(OR(C$3="",Consolidado!$D955=""),0,IF(ISNUMBER(SEARCH(C$3,Consolidado!$D955)),IF(COUNTIFS(Consolidado!$AC$5:AC955,Consolidado!$AC955,Consolidado!$D$5:D955,"*"&amp;C$3&amp;"*")=1,1,0),0))</f>
        <v>0</v>
      </c>
      <c r="D955" s="0" t="n">
        <f aca="false">IF(OR(D$3="",Consolidado!$D955=""),0,IF(ISNUMBER(SEARCH(D$3,Consolidado!$D955)),IF(COUNTIFS(Consolidado!$AC$5:AC955,Consolidado!$AC955,Consolidado!$D$5:D955,"*"&amp;D$3&amp;"*")=1,1,0),0))</f>
        <v>0</v>
      </c>
      <c r="E955" s="0" t="n">
        <f aca="false">IF(OR(E$3="",Consolidado!$D955=""),0,IF(ISNUMBER(SEARCH(E$3,Consolidado!$D955)),IF(COUNTIFS(Consolidado!$AC$5:AC955,Consolidado!$AC955,Consolidado!$D$5:D955,"*"&amp;E$3&amp;"*")=1,1,0),0))</f>
        <v>0</v>
      </c>
      <c r="F955" s="0" t="n">
        <f aca="false">IF(OR(F$3="",Consolidado!$D955=""),0,IF(ISNUMBER(SEARCH(F$3,Consolidado!$D955)),IF(COUNTIFS(Consolidado!$AC$5:AC955,Consolidado!$AC955,Consolidado!$D$5:D955,"*"&amp;F$3&amp;"*")=1,1,0),0))</f>
        <v>0</v>
      </c>
      <c r="G955" s="0" t="n">
        <f aca="false">IF(OR(G$3="",Consolidado!$D955=""),0,IF(ISNUMBER(SEARCH(G$3,Consolidado!$D955)),IF(COUNTIFS(Consolidado!$AC$5:AC955,Consolidado!$AC955,Consolidado!$D$5:D955,"*"&amp;G$3&amp;"*")=1,1,0),0))</f>
        <v>0</v>
      </c>
      <c r="H955" s="0" t="n">
        <f aca="false">IF(OR(H$3="",Consolidado!$D955=""),0,IF(ISNUMBER(SEARCH(H$3,Consolidado!$D955)),IF(COUNTIFS(Consolidado!$AC$5:AC955,Consolidado!$AC955,Consolidado!$D$5:D955,"*"&amp;H$3&amp;"*")=1,1,0),0))</f>
        <v>0</v>
      </c>
      <c r="I955" s="0" t="n">
        <f aca="false">IF(OR(I$3="",Consolidado!$D955=""),0,IF(ISNUMBER(SEARCH(I$3,Consolidado!$D955)),IF(COUNTIFS(Consolidado!$AC$5:AC955,Consolidado!$AC955,Consolidado!$D$5:D955,"*"&amp;I$3&amp;"*")=1,1,0),0))</f>
        <v>0</v>
      </c>
      <c r="J955" s="0" t="n">
        <f aca="false">IF(OR(J$3="",Consolidado!$D955=""),0,IF(ISNUMBER(SEARCH(J$3,Consolidado!$D955)),IF(COUNTIFS(Consolidado!$AC$5:AC955,Consolidado!$AC955,Consolidado!$D$5:D955,"*"&amp;J$3&amp;"*")=1,1,0),0))</f>
        <v>0</v>
      </c>
      <c r="K955" s="0" t="n">
        <f aca="false">IF(OR(K$3="",Consolidado!$D955=""),0,IF(ISNUMBER(SEARCH(K$3,Consolidado!$D955)),IF(COUNTIFS(Consolidado!$AC$5:AC955,Consolidado!$AC955,Consolidado!$D$5:D955,"*"&amp;K$3&amp;"*")=1,1,0),0))</f>
        <v>0</v>
      </c>
      <c r="L955" s="0" t="n">
        <f aca="false">IF(OR(L$3="",Consolidado!$D955=""),0,IF(ISNUMBER(SEARCH(L$3,Consolidado!$D955)),IF(COUNTIFS(Consolidado!$AC$5:AC955,Consolidado!$AC955,Consolidado!$D$5:D955,"*"&amp;L$3&amp;"*")=1,1,0),0))</f>
        <v>0</v>
      </c>
      <c r="M955" s="0" t="n">
        <f aca="false">IF(OR(M$3="",Consolidado!$D955=""),0,IF(ISNUMBER(SEARCH(M$3,Consolidado!$D955)),IF(COUNTIFS(Consolidado!$AC$5:AC955,Consolidado!$AC955,Consolidado!$D$5:D955,"*"&amp;M$3&amp;"*")=1,1,0),0))</f>
        <v>0</v>
      </c>
      <c r="N955" s="0" t="n">
        <f aca="false">IF(OR(N$3="",Consolidado!$D955=""),0,IF(ISNUMBER(SEARCH(N$3,Consolidado!$D955)),IF(COUNTIFS(Consolidado!$AC$5:AC955,Consolidado!$AC955,Consolidado!$D$5:D955,"*"&amp;N$3&amp;"*")=1,1,0),0))</f>
        <v>0</v>
      </c>
      <c r="O955" s="0" t="n">
        <f aca="false">IF(OR(O$3="",Consolidado!$D955=""),0,IF(ISNUMBER(SEARCH(O$3,Consolidado!$D955)),IF(COUNTIFS(Consolidado!$AC$5:AC955,Consolidado!$AC955,Consolidado!$D$5:D955,"*"&amp;O$3&amp;"*")=1,1,0),0))</f>
        <v>0</v>
      </c>
      <c r="P955" s="0" t="n">
        <f aca="false">IF(OR(P$3="",Consolidado!$D955=""),0,IF(ISNUMBER(SEARCH(P$3,Consolidado!$D955)),IF(COUNTIFS(Consolidado!$AC$5:AC955,Consolidado!$AC955,Consolidado!$D$5:D955,"*"&amp;P$3&amp;"*")=1,1,0),0))</f>
        <v>0</v>
      </c>
      <c r="Q955" s="0" t="n">
        <f aca="false">IF(OR(Q$3="",Consolidado!$D955=""),0,IF(ISNUMBER(SEARCH(Q$3,Consolidado!$D955)),IF(COUNTIFS(Consolidado!$AC$5:AC955,Consolidado!$AC955,Consolidado!$D$5:D955,"*"&amp;Q$3&amp;"*")=1,1,0),0))</f>
        <v>0</v>
      </c>
      <c r="R955" s="0" t="n">
        <f aca="false">IF(OR(R$3="",Consolidado!$D955=""),0,IF(ISNUMBER(SEARCH(R$3,Consolidado!$D955)),IF(COUNTIFS(Consolidado!$AC$5:AC955,Consolidado!$AC955,Consolidado!$D$5:D955,"*"&amp;R$3&amp;"*")=1,1,0),0))</f>
        <v>0</v>
      </c>
      <c r="S955" s="0" t="n">
        <f aca="false">IF(OR(S$3="",Consolidado!$D955=""),0,IF(ISNUMBER(SEARCH(S$3,Consolidado!$D955)),IF(COUNTIFS(Consolidado!$AC$5:AC955,Consolidado!$AC955,Consolidado!$D$5:D955,"*"&amp;S$3&amp;"*")=1,1,0),0))</f>
        <v>0</v>
      </c>
      <c r="T955" s="0" t="n">
        <f aca="false">IF(OR(T$3="",Consolidado!$D955=""),0,IF(ISNUMBER(SEARCH(T$3,Consolidado!$D955)),IF(COUNTIFS(Consolidado!$AC$5:AC955,Consolidado!$AC955,Consolidado!$D$5:D955,"*"&amp;T$3&amp;"*")=1,1,0),0))</f>
        <v>0</v>
      </c>
      <c r="U955" s="0" t="n">
        <f aca="false">IF(OR(U$3="",Consolidado!$D955=""),0,IF(ISNUMBER(SEARCH(U$3,Consolidado!$D955)),IF(COUNTIFS(Consolidado!$AC$5:AC955,Consolidado!$AC955,Consolidado!$D$5:D955,"*"&amp;U$3&amp;"*")=1,1,0),0))</f>
        <v>0</v>
      </c>
      <c r="V955" s="0" t="n">
        <f aca="false">IF(OR(V$3="",Consolidado!$D955=""),0,IF(ISNUMBER(SEARCH(V$3,Consolidado!$D955)),IF(COUNTIFS(Consolidado!$AC$5:AC955,Consolidado!$AC955,Consolidado!$D$5:D955,"*"&amp;V$3&amp;"*")=1,1,0),0))</f>
        <v>0</v>
      </c>
      <c r="W955" s="0" t="n">
        <f aca="false">IF(OR(W$3="",Consolidado!$D955=""),0,IF(ISNUMBER(SEARCH(W$3,Consolidado!$D955)),IF(COUNTIFS(Consolidado!$AC$5:AC955,Consolidado!$AC955,Consolidado!$D$5:D955,"*"&amp;W$3&amp;"*")=1,1,0),0))</f>
        <v>0</v>
      </c>
      <c r="X955" s="0" t="n">
        <f aca="false">IF(OR(X$3="",Consolidado!$D955=""),0,IF(ISNUMBER(SEARCH(X$3,Consolidado!$D955)),IF(COUNTIFS(Consolidado!$AC$5:AC955,Consolidado!$AC955,Consolidado!$D$5:D955,"*"&amp;X$3&amp;"*")=1,1,0),0))</f>
        <v>0</v>
      </c>
      <c r="Y955" s="0" t="n">
        <f aca="false">IF(OR(Y$3="",Consolidado!$D955=""),0,IF(ISNUMBER(SEARCH(Y$3,Consolidado!$D955)),IF(COUNTIFS(Consolidado!$AC$5:AC955,Consolidado!$AC955,Consolidado!$D$5:D955,"*"&amp;Y$3&amp;"*")=1,1,0),0))</f>
        <v>0</v>
      </c>
      <c r="Z955" s="0" t="n">
        <f aca="false">IF(OR(Z$3="",Consolidado!$D955=""),0,IF(ISNUMBER(SEARCH(Z$3,Consolidado!$D955)),IF(COUNTIFS(Consolidado!$AC$5:AC955,Consolidado!$AC955,Consolidado!$D$5:D955,"*"&amp;Z$3&amp;"*")=1,1,0),0))</f>
        <v>0</v>
      </c>
      <c r="AA955" s="0" t="n">
        <f aca="false">IF(OR(AA$3="",Consolidado!$D955=""),0,IF(ISNUMBER(SEARCH(AA$3,Consolidado!$D955)),IF(COUNTIFS(Consolidado!$AC$5:AC955,Consolidado!$AC955,Consolidado!$D$5:D955,"*"&amp;AA$3&amp;"*")=1,1,0),0))</f>
        <v>0</v>
      </c>
      <c r="AB955" s="0" t="n">
        <f aca="false">IF(OR(AB$3="",Consolidado!$D955=""),0,IF(ISNUMBER(SEARCH(AB$3,Consolidado!$D955)),IF(COUNTIFS(Consolidado!$AC$5:AC955,Consolidado!$AC955,Consolidado!$D$5:D955,"*"&amp;AB$3&amp;"*")=1,1,0),0))</f>
        <v>0</v>
      </c>
      <c r="AC955" s="0" t="n">
        <f aca="false">IF(OR(AC$3="",Consolidado!$D955=""),0,IF(ISNUMBER(SEARCH(AC$3,Consolidado!$D955)),IF(COUNTIFS(Consolidado!$AC$5:AC955,Consolidado!$AC955,Consolidado!$D$5:D955,"*"&amp;AC$3&amp;"*")=1,1,0),0))</f>
        <v>0</v>
      </c>
      <c r="AD955" s="0" t="n">
        <f aca="false">IF(OR(AD$3="",Consolidado!$D955=""),0,IF(ISNUMBER(SEARCH(AD$3,Consolidado!$D955)),IF(COUNTIFS(Consolidado!$AC$5:AC955,Consolidado!$AC955,Consolidado!$D$5:D955,"*"&amp;AD$3&amp;"*")=1,1,0),0))</f>
        <v>0</v>
      </c>
      <c r="AE955" s="0" t="n">
        <f aca="false">IF(OR(AE$3="",Consolidado!$D955=""),0,IF(ISNUMBER(SEARCH(AE$3,Consolidado!$D955)),IF(COUNTIFS(Consolidado!$AC$5:AC955,Consolidado!$AC955,Consolidado!$D$5:D955,"*"&amp;AE$3&amp;"*")=1,1,0),0))</f>
        <v>0</v>
      </c>
      <c r="AF955" s="0" t="n">
        <f aca="false">IF(OR(AF$3="",Consolidado!$D955=""),0,IF(ISNUMBER(SEARCH(AF$3,Consolidado!$D955)),IF(COUNTIFS(Consolidado!$AC$5:AC955,Consolidado!$AC955,Consolidado!$D$5:D955,"*"&amp;AF$3&amp;"*")=1,1,0),0))</f>
        <v>0</v>
      </c>
      <c r="AG955" s="0" t="n">
        <f aca="false">IF(OR(AG$3="",Consolidado!$D955=""),0,IF(ISNUMBER(SEARCH(AG$3,Consolidado!$D955)),IF(COUNTIFS(Consolidado!$AC$5:AC955,Consolidado!$AC955,Consolidado!$D$5:D955,"*"&amp;AG$3&amp;"*")=1,1,0),0))</f>
        <v>0</v>
      </c>
      <c r="AH955" s="0" t="n">
        <f aca="false">IF(OR(AH$3="",Consolidado!$D955=""),0,IF(ISNUMBER(SEARCH(AH$3,Consolidado!$D955)),IF(COUNTIFS(Consolidado!$AC$5:AC955,Consolidado!$AC955,Consolidado!$D$5:D955,"*"&amp;AH$3&amp;"*")=1,1,0),0))</f>
        <v>0</v>
      </c>
      <c r="AI955" s="0" t="n">
        <f aca="false">IF(OR(AI$3="",Consolidado!$D955=""),0,IF(ISNUMBER(SEARCH(AI$3,Consolidado!$D955)),IF(COUNTIFS(Consolidado!$AC$5:AC955,Consolidado!$AC955,Consolidado!$D$5:D955,"*"&amp;AI$3&amp;"*")=1,1,0),0))</f>
        <v>0</v>
      </c>
      <c r="AJ955" s="0" t="n">
        <f aca="false">IF(OR(AJ$3="",Consolidado!$D955=""),0,IF(ISNUMBER(SEARCH(AJ$3,Consolidado!$D955)),IF(COUNTIFS(Consolidado!$AC$5:AC955,Consolidado!$AC955,Consolidado!$D$5:D955,"*"&amp;AJ$3&amp;"*")=1,1,0),0))</f>
        <v>0</v>
      </c>
      <c r="AK955" s="0" t="n">
        <f aca="false">IF(OR(AK$3="",Consolidado!$D955=""),0,IF(ISNUMBER(SEARCH(AK$3,Consolidado!$D955)),IF(COUNTIFS(Consolidado!$AC$5:AC955,Consolidado!$AC955,Consolidado!$D$5:D955,"*"&amp;AK$3&amp;"*")=1,1,0),0))</f>
        <v>0</v>
      </c>
      <c r="AL955" s="0" t="n">
        <f aca="false">IF(OR(AL$3="",Consolidado!$D955=""),0,IF(ISNUMBER(SEARCH(AL$3,Consolidado!$D955)),IF(COUNTIFS(Consolidado!$AC$5:AC955,Consolidado!$AC955,Consolidado!$D$5:D955,"*"&amp;AL$3&amp;"*")=1,1,0),0))</f>
        <v>0</v>
      </c>
      <c r="AM955" s="0" t="n">
        <f aca="false">IF(OR(AM$3="",Consolidado!$D955=""),0,IF(ISNUMBER(SEARCH(AM$3,Consolidado!$D955)),IF(COUNTIFS(Consolidado!$AC$5:AC955,Consolidado!$AC955,Consolidado!$D$5:D955,"*"&amp;AM$3&amp;"*")=1,1,0),0))</f>
        <v>0</v>
      </c>
      <c r="AN955" s="0" t="n">
        <f aca="false">IF(OR(AN$3="",Consolidado!$D955=""),0,IF(ISNUMBER(SEARCH(AN$3,Consolidado!$D955)),IF(COUNTIFS(Consolidado!$AC$5:AC955,Consolidado!$AC955,Consolidado!$D$5:D955,"*"&amp;AN$3&amp;"*")=1,1,0),0))</f>
        <v>0</v>
      </c>
      <c r="AO955" s="0" t="n">
        <f aca="false">IF(OR(AO$3="",Consolidado!$D955=""),0,IF(ISNUMBER(SEARCH(AO$3,Consolidado!$D955)),IF(COUNTIFS(Consolidado!$AC$5:AC955,Consolidado!$AC955,Consolidado!$D$5:D955,"*"&amp;AO$3&amp;"*")=1,1,0),0))</f>
        <v>0</v>
      </c>
    </row>
    <row r="956" customFormat="false" ht="15" hidden="false" customHeight="false" outlineLevel="0" collapsed="false">
      <c r="B956" s="0" t="n">
        <f aca="false">IF(OR(B$3="",Consolidado!$D956=""),0,IF(ISNUMBER(SEARCH(B$3,Consolidado!$D956)),IF(COUNTIFS(Consolidado!$AC$5:AC956,Consolidado!$AC956,Consolidado!$D$5:D956,"*"&amp;B$3&amp;"*")=1,1,0),0))</f>
        <v>0</v>
      </c>
      <c r="C956" s="0" t="n">
        <f aca="false">IF(OR(C$3="",Consolidado!$D956=""),0,IF(ISNUMBER(SEARCH(C$3,Consolidado!$D956)),IF(COUNTIFS(Consolidado!$AC$5:AC956,Consolidado!$AC956,Consolidado!$D$5:D956,"*"&amp;C$3&amp;"*")=1,1,0),0))</f>
        <v>0</v>
      </c>
      <c r="D956" s="0" t="n">
        <f aca="false">IF(OR(D$3="",Consolidado!$D956=""),0,IF(ISNUMBER(SEARCH(D$3,Consolidado!$D956)),IF(COUNTIFS(Consolidado!$AC$5:AC956,Consolidado!$AC956,Consolidado!$D$5:D956,"*"&amp;D$3&amp;"*")=1,1,0),0))</f>
        <v>0</v>
      </c>
      <c r="E956" s="0" t="n">
        <f aca="false">IF(OR(E$3="",Consolidado!$D956=""),0,IF(ISNUMBER(SEARCH(E$3,Consolidado!$D956)),IF(COUNTIFS(Consolidado!$AC$5:AC956,Consolidado!$AC956,Consolidado!$D$5:D956,"*"&amp;E$3&amp;"*")=1,1,0),0))</f>
        <v>0</v>
      </c>
      <c r="F956" s="0" t="n">
        <f aca="false">IF(OR(F$3="",Consolidado!$D956=""),0,IF(ISNUMBER(SEARCH(F$3,Consolidado!$D956)),IF(COUNTIFS(Consolidado!$AC$5:AC956,Consolidado!$AC956,Consolidado!$D$5:D956,"*"&amp;F$3&amp;"*")=1,1,0),0))</f>
        <v>0</v>
      </c>
      <c r="G956" s="0" t="n">
        <f aca="false">IF(OR(G$3="",Consolidado!$D956=""),0,IF(ISNUMBER(SEARCH(G$3,Consolidado!$D956)),IF(COUNTIFS(Consolidado!$AC$5:AC956,Consolidado!$AC956,Consolidado!$D$5:D956,"*"&amp;G$3&amp;"*")=1,1,0),0))</f>
        <v>0</v>
      </c>
      <c r="H956" s="0" t="n">
        <f aca="false">IF(OR(H$3="",Consolidado!$D956=""),0,IF(ISNUMBER(SEARCH(H$3,Consolidado!$D956)),IF(COUNTIFS(Consolidado!$AC$5:AC956,Consolidado!$AC956,Consolidado!$D$5:D956,"*"&amp;H$3&amp;"*")=1,1,0),0))</f>
        <v>0</v>
      </c>
      <c r="I956" s="0" t="n">
        <f aca="false">IF(OR(I$3="",Consolidado!$D956=""),0,IF(ISNUMBER(SEARCH(I$3,Consolidado!$D956)),IF(COUNTIFS(Consolidado!$AC$5:AC956,Consolidado!$AC956,Consolidado!$D$5:D956,"*"&amp;I$3&amp;"*")=1,1,0),0))</f>
        <v>0</v>
      </c>
      <c r="J956" s="0" t="n">
        <f aca="false">IF(OR(J$3="",Consolidado!$D956=""),0,IF(ISNUMBER(SEARCH(J$3,Consolidado!$D956)),IF(COUNTIFS(Consolidado!$AC$5:AC956,Consolidado!$AC956,Consolidado!$D$5:D956,"*"&amp;J$3&amp;"*")=1,1,0),0))</f>
        <v>0</v>
      </c>
      <c r="K956" s="0" t="n">
        <f aca="false">IF(OR(K$3="",Consolidado!$D956=""),0,IF(ISNUMBER(SEARCH(K$3,Consolidado!$D956)),IF(COUNTIFS(Consolidado!$AC$5:AC956,Consolidado!$AC956,Consolidado!$D$5:D956,"*"&amp;K$3&amp;"*")=1,1,0),0))</f>
        <v>0</v>
      </c>
      <c r="L956" s="0" t="n">
        <f aca="false">IF(OR(L$3="",Consolidado!$D956=""),0,IF(ISNUMBER(SEARCH(L$3,Consolidado!$D956)),IF(COUNTIFS(Consolidado!$AC$5:AC956,Consolidado!$AC956,Consolidado!$D$5:D956,"*"&amp;L$3&amp;"*")=1,1,0),0))</f>
        <v>0</v>
      </c>
      <c r="M956" s="0" t="n">
        <f aca="false">IF(OR(M$3="",Consolidado!$D956=""),0,IF(ISNUMBER(SEARCH(M$3,Consolidado!$D956)),IF(COUNTIFS(Consolidado!$AC$5:AC956,Consolidado!$AC956,Consolidado!$D$5:D956,"*"&amp;M$3&amp;"*")=1,1,0),0))</f>
        <v>0</v>
      </c>
      <c r="N956" s="0" t="n">
        <f aca="false">IF(OR(N$3="",Consolidado!$D956=""),0,IF(ISNUMBER(SEARCH(N$3,Consolidado!$D956)),IF(COUNTIFS(Consolidado!$AC$5:AC956,Consolidado!$AC956,Consolidado!$D$5:D956,"*"&amp;N$3&amp;"*")=1,1,0),0))</f>
        <v>0</v>
      </c>
      <c r="O956" s="0" t="n">
        <f aca="false">IF(OR(O$3="",Consolidado!$D956=""),0,IF(ISNUMBER(SEARCH(O$3,Consolidado!$D956)),IF(COUNTIFS(Consolidado!$AC$5:AC956,Consolidado!$AC956,Consolidado!$D$5:D956,"*"&amp;O$3&amp;"*")=1,1,0),0))</f>
        <v>0</v>
      </c>
      <c r="P956" s="0" t="n">
        <f aca="false">IF(OR(P$3="",Consolidado!$D956=""),0,IF(ISNUMBER(SEARCH(P$3,Consolidado!$D956)),IF(COUNTIFS(Consolidado!$AC$5:AC956,Consolidado!$AC956,Consolidado!$D$5:D956,"*"&amp;P$3&amp;"*")=1,1,0),0))</f>
        <v>0</v>
      </c>
      <c r="Q956" s="0" t="n">
        <f aca="false">IF(OR(Q$3="",Consolidado!$D956=""),0,IF(ISNUMBER(SEARCH(Q$3,Consolidado!$D956)),IF(COUNTIFS(Consolidado!$AC$5:AC956,Consolidado!$AC956,Consolidado!$D$5:D956,"*"&amp;Q$3&amp;"*")=1,1,0),0))</f>
        <v>0</v>
      </c>
      <c r="R956" s="0" t="n">
        <f aca="false">IF(OR(R$3="",Consolidado!$D956=""),0,IF(ISNUMBER(SEARCH(R$3,Consolidado!$D956)),IF(COUNTIFS(Consolidado!$AC$5:AC956,Consolidado!$AC956,Consolidado!$D$5:D956,"*"&amp;R$3&amp;"*")=1,1,0),0))</f>
        <v>0</v>
      </c>
      <c r="S956" s="0" t="n">
        <f aca="false">IF(OR(S$3="",Consolidado!$D956=""),0,IF(ISNUMBER(SEARCH(S$3,Consolidado!$D956)),IF(COUNTIFS(Consolidado!$AC$5:AC956,Consolidado!$AC956,Consolidado!$D$5:D956,"*"&amp;S$3&amp;"*")=1,1,0),0))</f>
        <v>0</v>
      </c>
      <c r="T956" s="0" t="n">
        <f aca="false">IF(OR(T$3="",Consolidado!$D956=""),0,IF(ISNUMBER(SEARCH(T$3,Consolidado!$D956)),IF(COUNTIFS(Consolidado!$AC$5:AC956,Consolidado!$AC956,Consolidado!$D$5:D956,"*"&amp;T$3&amp;"*")=1,1,0),0))</f>
        <v>0</v>
      </c>
      <c r="U956" s="0" t="n">
        <f aca="false">IF(OR(U$3="",Consolidado!$D956=""),0,IF(ISNUMBER(SEARCH(U$3,Consolidado!$D956)),IF(COUNTIFS(Consolidado!$AC$5:AC956,Consolidado!$AC956,Consolidado!$D$5:D956,"*"&amp;U$3&amp;"*")=1,1,0),0))</f>
        <v>0</v>
      </c>
      <c r="V956" s="0" t="n">
        <f aca="false">IF(OR(V$3="",Consolidado!$D956=""),0,IF(ISNUMBER(SEARCH(V$3,Consolidado!$D956)),IF(COUNTIFS(Consolidado!$AC$5:AC956,Consolidado!$AC956,Consolidado!$D$5:D956,"*"&amp;V$3&amp;"*")=1,1,0),0))</f>
        <v>0</v>
      </c>
      <c r="W956" s="0" t="n">
        <f aca="false">IF(OR(W$3="",Consolidado!$D956=""),0,IF(ISNUMBER(SEARCH(W$3,Consolidado!$D956)),IF(COUNTIFS(Consolidado!$AC$5:AC956,Consolidado!$AC956,Consolidado!$D$5:D956,"*"&amp;W$3&amp;"*")=1,1,0),0))</f>
        <v>0</v>
      </c>
      <c r="X956" s="0" t="n">
        <f aca="false">IF(OR(X$3="",Consolidado!$D956=""),0,IF(ISNUMBER(SEARCH(X$3,Consolidado!$D956)),IF(COUNTIFS(Consolidado!$AC$5:AC956,Consolidado!$AC956,Consolidado!$D$5:D956,"*"&amp;X$3&amp;"*")=1,1,0),0))</f>
        <v>0</v>
      </c>
      <c r="Y956" s="0" t="n">
        <f aca="false">IF(OR(Y$3="",Consolidado!$D956=""),0,IF(ISNUMBER(SEARCH(Y$3,Consolidado!$D956)),IF(COUNTIFS(Consolidado!$AC$5:AC956,Consolidado!$AC956,Consolidado!$D$5:D956,"*"&amp;Y$3&amp;"*")=1,1,0),0))</f>
        <v>0</v>
      </c>
      <c r="Z956" s="0" t="n">
        <f aca="false">IF(OR(Z$3="",Consolidado!$D956=""),0,IF(ISNUMBER(SEARCH(Z$3,Consolidado!$D956)),IF(COUNTIFS(Consolidado!$AC$5:AC956,Consolidado!$AC956,Consolidado!$D$5:D956,"*"&amp;Z$3&amp;"*")=1,1,0),0))</f>
        <v>0</v>
      </c>
      <c r="AA956" s="0" t="n">
        <f aca="false">IF(OR(AA$3="",Consolidado!$D956=""),0,IF(ISNUMBER(SEARCH(AA$3,Consolidado!$D956)),IF(COUNTIFS(Consolidado!$AC$5:AC956,Consolidado!$AC956,Consolidado!$D$5:D956,"*"&amp;AA$3&amp;"*")=1,1,0),0))</f>
        <v>0</v>
      </c>
      <c r="AB956" s="0" t="n">
        <f aca="false">IF(OR(AB$3="",Consolidado!$D956=""),0,IF(ISNUMBER(SEARCH(AB$3,Consolidado!$D956)),IF(COUNTIFS(Consolidado!$AC$5:AC956,Consolidado!$AC956,Consolidado!$D$5:D956,"*"&amp;AB$3&amp;"*")=1,1,0),0))</f>
        <v>0</v>
      </c>
      <c r="AC956" s="0" t="n">
        <f aca="false">IF(OR(AC$3="",Consolidado!$D956=""),0,IF(ISNUMBER(SEARCH(AC$3,Consolidado!$D956)),IF(COUNTIFS(Consolidado!$AC$5:AC956,Consolidado!$AC956,Consolidado!$D$5:D956,"*"&amp;AC$3&amp;"*")=1,1,0),0))</f>
        <v>0</v>
      </c>
      <c r="AD956" s="0" t="n">
        <f aca="false">IF(OR(AD$3="",Consolidado!$D956=""),0,IF(ISNUMBER(SEARCH(AD$3,Consolidado!$D956)),IF(COUNTIFS(Consolidado!$AC$5:AC956,Consolidado!$AC956,Consolidado!$D$5:D956,"*"&amp;AD$3&amp;"*")=1,1,0),0))</f>
        <v>0</v>
      </c>
      <c r="AE956" s="0" t="n">
        <f aca="false">IF(OR(AE$3="",Consolidado!$D956=""),0,IF(ISNUMBER(SEARCH(AE$3,Consolidado!$D956)),IF(COUNTIFS(Consolidado!$AC$5:AC956,Consolidado!$AC956,Consolidado!$D$5:D956,"*"&amp;AE$3&amp;"*")=1,1,0),0))</f>
        <v>0</v>
      </c>
      <c r="AF956" s="0" t="n">
        <f aca="false">IF(OR(AF$3="",Consolidado!$D956=""),0,IF(ISNUMBER(SEARCH(AF$3,Consolidado!$D956)),IF(COUNTIFS(Consolidado!$AC$5:AC956,Consolidado!$AC956,Consolidado!$D$5:D956,"*"&amp;AF$3&amp;"*")=1,1,0),0))</f>
        <v>0</v>
      </c>
      <c r="AG956" s="0" t="n">
        <f aca="false">IF(OR(AG$3="",Consolidado!$D956=""),0,IF(ISNUMBER(SEARCH(AG$3,Consolidado!$D956)),IF(COUNTIFS(Consolidado!$AC$5:AC956,Consolidado!$AC956,Consolidado!$D$5:D956,"*"&amp;AG$3&amp;"*")=1,1,0),0))</f>
        <v>0</v>
      </c>
      <c r="AH956" s="0" t="n">
        <f aca="false">IF(OR(AH$3="",Consolidado!$D956=""),0,IF(ISNUMBER(SEARCH(AH$3,Consolidado!$D956)),IF(COUNTIFS(Consolidado!$AC$5:AC956,Consolidado!$AC956,Consolidado!$D$5:D956,"*"&amp;AH$3&amp;"*")=1,1,0),0))</f>
        <v>0</v>
      </c>
      <c r="AI956" s="0" t="n">
        <f aca="false">IF(OR(AI$3="",Consolidado!$D956=""),0,IF(ISNUMBER(SEARCH(AI$3,Consolidado!$D956)),IF(COUNTIFS(Consolidado!$AC$5:AC956,Consolidado!$AC956,Consolidado!$D$5:D956,"*"&amp;AI$3&amp;"*")=1,1,0),0))</f>
        <v>0</v>
      </c>
      <c r="AJ956" s="0" t="n">
        <f aca="false">IF(OR(AJ$3="",Consolidado!$D956=""),0,IF(ISNUMBER(SEARCH(AJ$3,Consolidado!$D956)),IF(COUNTIFS(Consolidado!$AC$5:AC956,Consolidado!$AC956,Consolidado!$D$5:D956,"*"&amp;AJ$3&amp;"*")=1,1,0),0))</f>
        <v>0</v>
      </c>
      <c r="AK956" s="0" t="n">
        <f aca="false">IF(OR(AK$3="",Consolidado!$D956=""),0,IF(ISNUMBER(SEARCH(AK$3,Consolidado!$D956)),IF(COUNTIFS(Consolidado!$AC$5:AC956,Consolidado!$AC956,Consolidado!$D$5:D956,"*"&amp;AK$3&amp;"*")=1,1,0),0))</f>
        <v>0</v>
      </c>
      <c r="AL956" s="0" t="n">
        <f aca="false">IF(OR(AL$3="",Consolidado!$D956=""),0,IF(ISNUMBER(SEARCH(AL$3,Consolidado!$D956)),IF(COUNTIFS(Consolidado!$AC$5:AC956,Consolidado!$AC956,Consolidado!$D$5:D956,"*"&amp;AL$3&amp;"*")=1,1,0),0))</f>
        <v>0</v>
      </c>
      <c r="AM956" s="0" t="n">
        <f aca="false">IF(OR(AM$3="",Consolidado!$D956=""),0,IF(ISNUMBER(SEARCH(AM$3,Consolidado!$D956)),IF(COUNTIFS(Consolidado!$AC$5:AC956,Consolidado!$AC956,Consolidado!$D$5:D956,"*"&amp;AM$3&amp;"*")=1,1,0),0))</f>
        <v>0</v>
      </c>
      <c r="AN956" s="0" t="n">
        <f aca="false">IF(OR(AN$3="",Consolidado!$D956=""),0,IF(ISNUMBER(SEARCH(AN$3,Consolidado!$D956)),IF(COUNTIFS(Consolidado!$AC$5:AC956,Consolidado!$AC956,Consolidado!$D$5:D956,"*"&amp;AN$3&amp;"*")=1,1,0),0))</f>
        <v>0</v>
      </c>
      <c r="AO956" s="0" t="n">
        <f aca="false">IF(OR(AO$3="",Consolidado!$D956=""),0,IF(ISNUMBER(SEARCH(AO$3,Consolidado!$D956)),IF(COUNTIFS(Consolidado!$AC$5:AC956,Consolidado!$AC956,Consolidado!$D$5:D956,"*"&amp;AO$3&amp;"*")=1,1,0),0))</f>
        <v>0</v>
      </c>
    </row>
    <row r="957" customFormat="false" ht="15" hidden="false" customHeight="false" outlineLevel="0" collapsed="false">
      <c r="B957" s="0" t="n">
        <f aca="false">IF(OR(B$3="",Consolidado!$D957=""),0,IF(ISNUMBER(SEARCH(B$3,Consolidado!$D957)),IF(COUNTIFS(Consolidado!$AC$5:AC957,Consolidado!$AC957,Consolidado!$D$5:D957,"*"&amp;B$3&amp;"*")=1,1,0),0))</f>
        <v>0</v>
      </c>
      <c r="C957" s="0" t="n">
        <f aca="false">IF(OR(C$3="",Consolidado!$D957=""),0,IF(ISNUMBER(SEARCH(C$3,Consolidado!$D957)),IF(COUNTIFS(Consolidado!$AC$5:AC957,Consolidado!$AC957,Consolidado!$D$5:D957,"*"&amp;C$3&amp;"*")=1,1,0),0))</f>
        <v>0</v>
      </c>
      <c r="D957" s="0" t="n">
        <f aca="false">IF(OR(D$3="",Consolidado!$D957=""),0,IF(ISNUMBER(SEARCH(D$3,Consolidado!$D957)),IF(COUNTIFS(Consolidado!$AC$5:AC957,Consolidado!$AC957,Consolidado!$D$5:D957,"*"&amp;D$3&amp;"*")=1,1,0),0))</f>
        <v>0</v>
      </c>
      <c r="E957" s="0" t="n">
        <f aca="false">IF(OR(E$3="",Consolidado!$D957=""),0,IF(ISNUMBER(SEARCH(E$3,Consolidado!$D957)),IF(COUNTIFS(Consolidado!$AC$5:AC957,Consolidado!$AC957,Consolidado!$D$5:D957,"*"&amp;E$3&amp;"*")=1,1,0),0))</f>
        <v>0</v>
      </c>
      <c r="F957" s="0" t="n">
        <f aca="false">IF(OR(F$3="",Consolidado!$D957=""),0,IF(ISNUMBER(SEARCH(F$3,Consolidado!$D957)),IF(COUNTIFS(Consolidado!$AC$5:AC957,Consolidado!$AC957,Consolidado!$D$5:D957,"*"&amp;F$3&amp;"*")=1,1,0),0))</f>
        <v>0</v>
      </c>
      <c r="G957" s="0" t="n">
        <f aca="false">IF(OR(G$3="",Consolidado!$D957=""),0,IF(ISNUMBER(SEARCH(G$3,Consolidado!$D957)),IF(COUNTIFS(Consolidado!$AC$5:AC957,Consolidado!$AC957,Consolidado!$D$5:D957,"*"&amp;G$3&amp;"*")=1,1,0),0))</f>
        <v>0</v>
      </c>
      <c r="H957" s="0" t="n">
        <f aca="false">IF(OR(H$3="",Consolidado!$D957=""),0,IF(ISNUMBER(SEARCH(H$3,Consolidado!$D957)),IF(COUNTIFS(Consolidado!$AC$5:AC957,Consolidado!$AC957,Consolidado!$D$5:D957,"*"&amp;H$3&amp;"*")=1,1,0),0))</f>
        <v>0</v>
      </c>
      <c r="I957" s="0" t="n">
        <f aca="false">IF(OR(I$3="",Consolidado!$D957=""),0,IF(ISNUMBER(SEARCH(I$3,Consolidado!$D957)),IF(COUNTIFS(Consolidado!$AC$5:AC957,Consolidado!$AC957,Consolidado!$D$5:D957,"*"&amp;I$3&amp;"*")=1,1,0),0))</f>
        <v>0</v>
      </c>
      <c r="J957" s="0" t="n">
        <f aca="false">IF(OR(J$3="",Consolidado!$D957=""),0,IF(ISNUMBER(SEARCH(J$3,Consolidado!$D957)),IF(COUNTIFS(Consolidado!$AC$5:AC957,Consolidado!$AC957,Consolidado!$D$5:D957,"*"&amp;J$3&amp;"*")=1,1,0),0))</f>
        <v>0</v>
      </c>
      <c r="K957" s="0" t="n">
        <f aca="false">IF(OR(K$3="",Consolidado!$D957=""),0,IF(ISNUMBER(SEARCH(K$3,Consolidado!$D957)),IF(COUNTIFS(Consolidado!$AC$5:AC957,Consolidado!$AC957,Consolidado!$D$5:D957,"*"&amp;K$3&amp;"*")=1,1,0),0))</f>
        <v>0</v>
      </c>
      <c r="L957" s="0" t="n">
        <f aca="false">IF(OR(L$3="",Consolidado!$D957=""),0,IF(ISNUMBER(SEARCH(L$3,Consolidado!$D957)),IF(COUNTIFS(Consolidado!$AC$5:AC957,Consolidado!$AC957,Consolidado!$D$5:D957,"*"&amp;L$3&amp;"*")=1,1,0),0))</f>
        <v>0</v>
      </c>
      <c r="M957" s="0" t="n">
        <f aca="false">IF(OR(M$3="",Consolidado!$D957=""),0,IF(ISNUMBER(SEARCH(M$3,Consolidado!$D957)),IF(COUNTIFS(Consolidado!$AC$5:AC957,Consolidado!$AC957,Consolidado!$D$5:D957,"*"&amp;M$3&amp;"*")=1,1,0),0))</f>
        <v>0</v>
      </c>
      <c r="N957" s="0" t="n">
        <f aca="false">IF(OR(N$3="",Consolidado!$D957=""),0,IF(ISNUMBER(SEARCH(N$3,Consolidado!$D957)),IF(COUNTIFS(Consolidado!$AC$5:AC957,Consolidado!$AC957,Consolidado!$D$5:D957,"*"&amp;N$3&amp;"*")=1,1,0),0))</f>
        <v>0</v>
      </c>
      <c r="O957" s="0" t="n">
        <f aca="false">IF(OR(O$3="",Consolidado!$D957=""),0,IF(ISNUMBER(SEARCH(O$3,Consolidado!$D957)),IF(COUNTIFS(Consolidado!$AC$5:AC957,Consolidado!$AC957,Consolidado!$D$5:D957,"*"&amp;O$3&amp;"*")=1,1,0),0))</f>
        <v>0</v>
      </c>
      <c r="P957" s="0" t="n">
        <f aca="false">IF(OR(P$3="",Consolidado!$D957=""),0,IF(ISNUMBER(SEARCH(P$3,Consolidado!$D957)),IF(COUNTIFS(Consolidado!$AC$5:AC957,Consolidado!$AC957,Consolidado!$D$5:D957,"*"&amp;P$3&amp;"*")=1,1,0),0))</f>
        <v>0</v>
      </c>
      <c r="Q957" s="0" t="n">
        <f aca="false">IF(OR(Q$3="",Consolidado!$D957=""),0,IF(ISNUMBER(SEARCH(Q$3,Consolidado!$D957)),IF(COUNTIFS(Consolidado!$AC$5:AC957,Consolidado!$AC957,Consolidado!$D$5:D957,"*"&amp;Q$3&amp;"*")=1,1,0),0))</f>
        <v>0</v>
      </c>
      <c r="R957" s="0" t="n">
        <f aca="false">IF(OR(R$3="",Consolidado!$D957=""),0,IF(ISNUMBER(SEARCH(R$3,Consolidado!$D957)),IF(COUNTIFS(Consolidado!$AC$5:AC957,Consolidado!$AC957,Consolidado!$D$5:D957,"*"&amp;R$3&amp;"*")=1,1,0),0))</f>
        <v>0</v>
      </c>
      <c r="S957" s="0" t="n">
        <f aca="false">IF(OR(S$3="",Consolidado!$D957=""),0,IF(ISNUMBER(SEARCH(S$3,Consolidado!$D957)),IF(COUNTIFS(Consolidado!$AC$5:AC957,Consolidado!$AC957,Consolidado!$D$5:D957,"*"&amp;S$3&amp;"*")=1,1,0),0))</f>
        <v>0</v>
      </c>
      <c r="T957" s="0" t="n">
        <f aca="false">IF(OR(T$3="",Consolidado!$D957=""),0,IF(ISNUMBER(SEARCH(T$3,Consolidado!$D957)),IF(COUNTIFS(Consolidado!$AC$5:AC957,Consolidado!$AC957,Consolidado!$D$5:D957,"*"&amp;T$3&amp;"*")=1,1,0),0))</f>
        <v>0</v>
      </c>
      <c r="U957" s="0" t="n">
        <f aca="false">IF(OR(U$3="",Consolidado!$D957=""),0,IF(ISNUMBER(SEARCH(U$3,Consolidado!$D957)),IF(COUNTIFS(Consolidado!$AC$5:AC957,Consolidado!$AC957,Consolidado!$D$5:D957,"*"&amp;U$3&amp;"*")=1,1,0),0))</f>
        <v>0</v>
      </c>
      <c r="V957" s="0" t="n">
        <f aca="false">IF(OR(V$3="",Consolidado!$D957=""),0,IF(ISNUMBER(SEARCH(V$3,Consolidado!$D957)),IF(COUNTIFS(Consolidado!$AC$5:AC957,Consolidado!$AC957,Consolidado!$D$5:D957,"*"&amp;V$3&amp;"*")=1,1,0),0))</f>
        <v>0</v>
      </c>
      <c r="W957" s="0" t="n">
        <f aca="false">IF(OR(W$3="",Consolidado!$D957=""),0,IF(ISNUMBER(SEARCH(W$3,Consolidado!$D957)),IF(COUNTIFS(Consolidado!$AC$5:AC957,Consolidado!$AC957,Consolidado!$D$5:D957,"*"&amp;W$3&amp;"*")=1,1,0),0))</f>
        <v>0</v>
      </c>
      <c r="X957" s="0" t="n">
        <f aca="false">IF(OR(X$3="",Consolidado!$D957=""),0,IF(ISNUMBER(SEARCH(X$3,Consolidado!$D957)),IF(COUNTIFS(Consolidado!$AC$5:AC957,Consolidado!$AC957,Consolidado!$D$5:D957,"*"&amp;X$3&amp;"*")=1,1,0),0))</f>
        <v>0</v>
      </c>
      <c r="Y957" s="0" t="n">
        <f aca="false">IF(OR(Y$3="",Consolidado!$D957=""),0,IF(ISNUMBER(SEARCH(Y$3,Consolidado!$D957)),IF(COUNTIFS(Consolidado!$AC$5:AC957,Consolidado!$AC957,Consolidado!$D$5:D957,"*"&amp;Y$3&amp;"*")=1,1,0),0))</f>
        <v>0</v>
      </c>
      <c r="Z957" s="0" t="n">
        <f aca="false">IF(OR(Z$3="",Consolidado!$D957=""),0,IF(ISNUMBER(SEARCH(Z$3,Consolidado!$D957)),IF(COUNTIFS(Consolidado!$AC$5:AC957,Consolidado!$AC957,Consolidado!$D$5:D957,"*"&amp;Z$3&amp;"*")=1,1,0),0))</f>
        <v>0</v>
      </c>
      <c r="AA957" s="0" t="n">
        <f aca="false">IF(OR(AA$3="",Consolidado!$D957=""),0,IF(ISNUMBER(SEARCH(AA$3,Consolidado!$D957)),IF(COUNTIFS(Consolidado!$AC$5:AC957,Consolidado!$AC957,Consolidado!$D$5:D957,"*"&amp;AA$3&amp;"*")=1,1,0),0))</f>
        <v>0</v>
      </c>
      <c r="AB957" s="0" t="n">
        <f aca="false">IF(OR(AB$3="",Consolidado!$D957=""),0,IF(ISNUMBER(SEARCH(AB$3,Consolidado!$D957)),IF(COUNTIFS(Consolidado!$AC$5:AC957,Consolidado!$AC957,Consolidado!$D$5:D957,"*"&amp;AB$3&amp;"*")=1,1,0),0))</f>
        <v>0</v>
      </c>
      <c r="AC957" s="0" t="n">
        <f aca="false">IF(OR(AC$3="",Consolidado!$D957=""),0,IF(ISNUMBER(SEARCH(AC$3,Consolidado!$D957)),IF(COUNTIFS(Consolidado!$AC$5:AC957,Consolidado!$AC957,Consolidado!$D$5:D957,"*"&amp;AC$3&amp;"*")=1,1,0),0))</f>
        <v>0</v>
      </c>
      <c r="AD957" s="0" t="n">
        <f aca="false">IF(OR(AD$3="",Consolidado!$D957=""),0,IF(ISNUMBER(SEARCH(AD$3,Consolidado!$D957)),IF(COUNTIFS(Consolidado!$AC$5:AC957,Consolidado!$AC957,Consolidado!$D$5:D957,"*"&amp;AD$3&amp;"*")=1,1,0),0))</f>
        <v>0</v>
      </c>
      <c r="AE957" s="0" t="n">
        <f aca="false">IF(OR(AE$3="",Consolidado!$D957=""),0,IF(ISNUMBER(SEARCH(AE$3,Consolidado!$D957)),IF(COUNTIFS(Consolidado!$AC$5:AC957,Consolidado!$AC957,Consolidado!$D$5:D957,"*"&amp;AE$3&amp;"*")=1,1,0),0))</f>
        <v>0</v>
      </c>
      <c r="AF957" s="0" t="n">
        <f aca="false">IF(OR(AF$3="",Consolidado!$D957=""),0,IF(ISNUMBER(SEARCH(AF$3,Consolidado!$D957)),IF(COUNTIFS(Consolidado!$AC$5:AC957,Consolidado!$AC957,Consolidado!$D$5:D957,"*"&amp;AF$3&amp;"*")=1,1,0),0))</f>
        <v>0</v>
      </c>
      <c r="AG957" s="0" t="n">
        <f aca="false">IF(OR(AG$3="",Consolidado!$D957=""),0,IF(ISNUMBER(SEARCH(AG$3,Consolidado!$D957)),IF(COUNTIFS(Consolidado!$AC$5:AC957,Consolidado!$AC957,Consolidado!$D$5:D957,"*"&amp;AG$3&amp;"*")=1,1,0),0))</f>
        <v>0</v>
      </c>
      <c r="AH957" s="0" t="n">
        <f aca="false">IF(OR(AH$3="",Consolidado!$D957=""),0,IF(ISNUMBER(SEARCH(AH$3,Consolidado!$D957)),IF(COUNTIFS(Consolidado!$AC$5:AC957,Consolidado!$AC957,Consolidado!$D$5:D957,"*"&amp;AH$3&amp;"*")=1,1,0),0))</f>
        <v>0</v>
      </c>
      <c r="AI957" s="0" t="n">
        <f aca="false">IF(OR(AI$3="",Consolidado!$D957=""),0,IF(ISNUMBER(SEARCH(AI$3,Consolidado!$D957)),IF(COUNTIFS(Consolidado!$AC$5:AC957,Consolidado!$AC957,Consolidado!$D$5:D957,"*"&amp;AI$3&amp;"*")=1,1,0),0))</f>
        <v>0</v>
      </c>
      <c r="AJ957" s="0" t="n">
        <f aca="false">IF(OR(AJ$3="",Consolidado!$D957=""),0,IF(ISNUMBER(SEARCH(AJ$3,Consolidado!$D957)),IF(COUNTIFS(Consolidado!$AC$5:AC957,Consolidado!$AC957,Consolidado!$D$5:D957,"*"&amp;AJ$3&amp;"*")=1,1,0),0))</f>
        <v>0</v>
      </c>
      <c r="AK957" s="0" t="n">
        <f aca="false">IF(OR(AK$3="",Consolidado!$D957=""),0,IF(ISNUMBER(SEARCH(AK$3,Consolidado!$D957)),IF(COUNTIFS(Consolidado!$AC$5:AC957,Consolidado!$AC957,Consolidado!$D$5:D957,"*"&amp;AK$3&amp;"*")=1,1,0),0))</f>
        <v>0</v>
      </c>
      <c r="AL957" s="0" t="n">
        <f aca="false">IF(OR(AL$3="",Consolidado!$D957=""),0,IF(ISNUMBER(SEARCH(AL$3,Consolidado!$D957)),IF(COUNTIFS(Consolidado!$AC$5:AC957,Consolidado!$AC957,Consolidado!$D$5:D957,"*"&amp;AL$3&amp;"*")=1,1,0),0))</f>
        <v>0</v>
      </c>
      <c r="AM957" s="0" t="n">
        <f aca="false">IF(OR(AM$3="",Consolidado!$D957=""),0,IF(ISNUMBER(SEARCH(AM$3,Consolidado!$D957)),IF(COUNTIFS(Consolidado!$AC$5:AC957,Consolidado!$AC957,Consolidado!$D$5:D957,"*"&amp;AM$3&amp;"*")=1,1,0),0))</f>
        <v>0</v>
      </c>
      <c r="AN957" s="0" t="n">
        <f aca="false">IF(OR(AN$3="",Consolidado!$D957=""),0,IF(ISNUMBER(SEARCH(AN$3,Consolidado!$D957)),IF(COUNTIFS(Consolidado!$AC$5:AC957,Consolidado!$AC957,Consolidado!$D$5:D957,"*"&amp;AN$3&amp;"*")=1,1,0),0))</f>
        <v>0</v>
      </c>
      <c r="AO957" s="0" t="n">
        <f aca="false">IF(OR(AO$3="",Consolidado!$D957=""),0,IF(ISNUMBER(SEARCH(AO$3,Consolidado!$D957)),IF(COUNTIFS(Consolidado!$AC$5:AC957,Consolidado!$AC957,Consolidado!$D$5:D957,"*"&amp;AO$3&amp;"*")=1,1,0),0))</f>
        <v>0</v>
      </c>
    </row>
    <row r="958" customFormat="false" ht="15" hidden="false" customHeight="false" outlineLevel="0" collapsed="false">
      <c r="B958" s="0" t="n">
        <f aca="false">IF(OR(B$3="",Consolidado!$D958=""),0,IF(ISNUMBER(SEARCH(B$3,Consolidado!$D958)),IF(COUNTIFS(Consolidado!$AC$5:AC958,Consolidado!$AC958,Consolidado!$D$5:D958,"*"&amp;B$3&amp;"*")=1,1,0),0))</f>
        <v>0</v>
      </c>
      <c r="C958" s="0" t="n">
        <f aca="false">IF(OR(C$3="",Consolidado!$D958=""),0,IF(ISNUMBER(SEARCH(C$3,Consolidado!$D958)),IF(COUNTIFS(Consolidado!$AC$5:AC958,Consolidado!$AC958,Consolidado!$D$5:D958,"*"&amp;C$3&amp;"*")=1,1,0),0))</f>
        <v>0</v>
      </c>
      <c r="D958" s="0" t="n">
        <f aca="false">IF(OR(D$3="",Consolidado!$D958=""),0,IF(ISNUMBER(SEARCH(D$3,Consolidado!$D958)),IF(COUNTIFS(Consolidado!$AC$5:AC958,Consolidado!$AC958,Consolidado!$D$5:D958,"*"&amp;D$3&amp;"*")=1,1,0),0))</f>
        <v>0</v>
      </c>
      <c r="E958" s="0" t="n">
        <f aca="false">IF(OR(E$3="",Consolidado!$D958=""),0,IF(ISNUMBER(SEARCH(E$3,Consolidado!$D958)),IF(COUNTIFS(Consolidado!$AC$5:AC958,Consolidado!$AC958,Consolidado!$D$5:D958,"*"&amp;E$3&amp;"*")=1,1,0),0))</f>
        <v>0</v>
      </c>
      <c r="F958" s="0" t="n">
        <f aca="false">IF(OR(F$3="",Consolidado!$D958=""),0,IF(ISNUMBER(SEARCH(F$3,Consolidado!$D958)),IF(COUNTIFS(Consolidado!$AC$5:AC958,Consolidado!$AC958,Consolidado!$D$5:D958,"*"&amp;F$3&amp;"*")=1,1,0),0))</f>
        <v>0</v>
      </c>
      <c r="G958" s="0" t="n">
        <f aca="false">IF(OR(G$3="",Consolidado!$D958=""),0,IF(ISNUMBER(SEARCH(G$3,Consolidado!$D958)),IF(COUNTIFS(Consolidado!$AC$5:AC958,Consolidado!$AC958,Consolidado!$D$5:D958,"*"&amp;G$3&amp;"*")=1,1,0),0))</f>
        <v>0</v>
      </c>
      <c r="H958" s="0" t="n">
        <f aca="false">IF(OR(H$3="",Consolidado!$D958=""),0,IF(ISNUMBER(SEARCH(H$3,Consolidado!$D958)),IF(COUNTIFS(Consolidado!$AC$5:AC958,Consolidado!$AC958,Consolidado!$D$5:D958,"*"&amp;H$3&amp;"*")=1,1,0),0))</f>
        <v>0</v>
      </c>
      <c r="I958" s="0" t="n">
        <f aca="false">IF(OR(I$3="",Consolidado!$D958=""),0,IF(ISNUMBER(SEARCH(I$3,Consolidado!$D958)),IF(COUNTIFS(Consolidado!$AC$5:AC958,Consolidado!$AC958,Consolidado!$D$5:D958,"*"&amp;I$3&amp;"*")=1,1,0),0))</f>
        <v>0</v>
      </c>
      <c r="J958" s="0" t="n">
        <f aca="false">IF(OR(J$3="",Consolidado!$D958=""),0,IF(ISNUMBER(SEARCH(J$3,Consolidado!$D958)),IF(COUNTIFS(Consolidado!$AC$5:AC958,Consolidado!$AC958,Consolidado!$D$5:D958,"*"&amp;J$3&amp;"*")=1,1,0),0))</f>
        <v>0</v>
      </c>
      <c r="K958" s="0" t="n">
        <f aca="false">IF(OR(K$3="",Consolidado!$D958=""),0,IF(ISNUMBER(SEARCH(K$3,Consolidado!$D958)),IF(COUNTIFS(Consolidado!$AC$5:AC958,Consolidado!$AC958,Consolidado!$D$5:D958,"*"&amp;K$3&amp;"*")=1,1,0),0))</f>
        <v>0</v>
      </c>
      <c r="L958" s="0" t="n">
        <f aca="false">IF(OR(L$3="",Consolidado!$D958=""),0,IF(ISNUMBER(SEARCH(L$3,Consolidado!$D958)),IF(COUNTIFS(Consolidado!$AC$5:AC958,Consolidado!$AC958,Consolidado!$D$5:D958,"*"&amp;L$3&amp;"*")=1,1,0),0))</f>
        <v>0</v>
      </c>
      <c r="M958" s="0" t="n">
        <f aca="false">IF(OR(M$3="",Consolidado!$D958=""),0,IF(ISNUMBER(SEARCH(M$3,Consolidado!$D958)),IF(COUNTIFS(Consolidado!$AC$5:AC958,Consolidado!$AC958,Consolidado!$D$5:D958,"*"&amp;M$3&amp;"*")=1,1,0),0))</f>
        <v>0</v>
      </c>
      <c r="N958" s="0" t="n">
        <f aca="false">IF(OR(N$3="",Consolidado!$D958=""),0,IF(ISNUMBER(SEARCH(N$3,Consolidado!$D958)),IF(COUNTIFS(Consolidado!$AC$5:AC958,Consolidado!$AC958,Consolidado!$D$5:D958,"*"&amp;N$3&amp;"*")=1,1,0),0))</f>
        <v>0</v>
      </c>
      <c r="O958" s="0" t="n">
        <f aca="false">IF(OR(O$3="",Consolidado!$D958=""),0,IF(ISNUMBER(SEARCH(O$3,Consolidado!$D958)),IF(COUNTIFS(Consolidado!$AC$5:AC958,Consolidado!$AC958,Consolidado!$D$5:D958,"*"&amp;O$3&amp;"*")=1,1,0),0))</f>
        <v>0</v>
      </c>
      <c r="P958" s="0" t="n">
        <f aca="false">IF(OR(P$3="",Consolidado!$D958=""),0,IF(ISNUMBER(SEARCH(P$3,Consolidado!$D958)),IF(COUNTIFS(Consolidado!$AC$5:AC958,Consolidado!$AC958,Consolidado!$D$5:D958,"*"&amp;P$3&amp;"*")=1,1,0),0))</f>
        <v>0</v>
      </c>
      <c r="Q958" s="0" t="n">
        <f aca="false">IF(OR(Q$3="",Consolidado!$D958=""),0,IF(ISNUMBER(SEARCH(Q$3,Consolidado!$D958)),IF(COUNTIFS(Consolidado!$AC$5:AC958,Consolidado!$AC958,Consolidado!$D$5:D958,"*"&amp;Q$3&amp;"*")=1,1,0),0))</f>
        <v>0</v>
      </c>
      <c r="R958" s="0" t="n">
        <f aca="false">IF(OR(R$3="",Consolidado!$D958=""),0,IF(ISNUMBER(SEARCH(R$3,Consolidado!$D958)),IF(COUNTIFS(Consolidado!$AC$5:AC958,Consolidado!$AC958,Consolidado!$D$5:D958,"*"&amp;R$3&amp;"*")=1,1,0),0))</f>
        <v>0</v>
      </c>
      <c r="S958" s="0" t="n">
        <f aca="false">IF(OR(S$3="",Consolidado!$D958=""),0,IF(ISNUMBER(SEARCH(S$3,Consolidado!$D958)),IF(COUNTIFS(Consolidado!$AC$5:AC958,Consolidado!$AC958,Consolidado!$D$5:D958,"*"&amp;S$3&amp;"*")=1,1,0),0))</f>
        <v>0</v>
      </c>
      <c r="T958" s="0" t="n">
        <f aca="false">IF(OR(T$3="",Consolidado!$D958=""),0,IF(ISNUMBER(SEARCH(T$3,Consolidado!$D958)),IF(COUNTIFS(Consolidado!$AC$5:AC958,Consolidado!$AC958,Consolidado!$D$5:D958,"*"&amp;T$3&amp;"*")=1,1,0),0))</f>
        <v>0</v>
      </c>
      <c r="U958" s="0" t="n">
        <f aca="false">IF(OR(U$3="",Consolidado!$D958=""),0,IF(ISNUMBER(SEARCH(U$3,Consolidado!$D958)),IF(COUNTIFS(Consolidado!$AC$5:AC958,Consolidado!$AC958,Consolidado!$D$5:D958,"*"&amp;U$3&amp;"*")=1,1,0),0))</f>
        <v>0</v>
      </c>
      <c r="V958" s="0" t="n">
        <f aca="false">IF(OR(V$3="",Consolidado!$D958=""),0,IF(ISNUMBER(SEARCH(V$3,Consolidado!$D958)),IF(COUNTIFS(Consolidado!$AC$5:AC958,Consolidado!$AC958,Consolidado!$D$5:D958,"*"&amp;V$3&amp;"*")=1,1,0),0))</f>
        <v>0</v>
      </c>
      <c r="W958" s="0" t="n">
        <f aca="false">IF(OR(W$3="",Consolidado!$D958=""),0,IF(ISNUMBER(SEARCH(W$3,Consolidado!$D958)),IF(COUNTIFS(Consolidado!$AC$5:AC958,Consolidado!$AC958,Consolidado!$D$5:D958,"*"&amp;W$3&amp;"*")=1,1,0),0))</f>
        <v>0</v>
      </c>
      <c r="X958" s="0" t="n">
        <f aca="false">IF(OR(X$3="",Consolidado!$D958=""),0,IF(ISNUMBER(SEARCH(X$3,Consolidado!$D958)),IF(COUNTIFS(Consolidado!$AC$5:AC958,Consolidado!$AC958,Consolidado!$D$5:D958,"*"&amp;X$3&amp;"*")=1,1,0),0))</f>
        <v>0</v>
      </c>
      <c r="Y958" s="0" t="n">
        <f aca="false">IF(OR(Y$3="",Consolidado!$D958=""),0,IF(ISNUMBER(SEARCH(Y$3,Consolidado!$D958)),IF(COUNTIFS(Consolidado!$AC$5:AC958,Consolidado!$AC958,Consolidado!$D$5:D958,"*"&amp;Y$3&amp;"*")=1,1,0),0))</f>
        <v>0</v>
      </c>
      <c r="Z958" s="0" t="n">
        <f aca="false">IF(OR(Z$3="",Consolidado!$D958=""),0,IF(ISNUMBER(SEARCH(Z$3,Consolidado!$D958)),IF(COUNTIFS(Consolidado!$AC$5:AC958,Consolidado!$AC958,Consolidado!$D$5:D958,"*"&amp;Z$3&amp;"*")=1,1,0),0))</f>
        <v>0</v>
      </c>
      <c r="AA958" s="0" t="n">
        <f aca="false">IF(OR(AA$3="",Consolidado!$D958=""),0,IF(ISNUMBER(SEARCH(AA$3,Consolidado!$D958)),IF(COUNTIFS(Consolidado!$AC$5:AC958,Consolidado!$AC958,Consolidado!$D$5:D958,"*"&amp;AA$3&amp;"*")=1,1,0),0))</f>
        <v>0</v>
      </c>
      <c r="AB958" s="0" t="n">
        <f aca="false">IF(OR(AB$3="",Consolidado!$D958=""),0,IF(ISNUMBER(SEARCH(AB$3,Consolidado!$D958)),IF(COUNTIFS(Consolidado!$AC$5:AC958,Consolidado!$AC958,Consolidado!$D$5:D958,"*"&amp;AB$3&amp;"*")=1,1,0),0))</f>
        <v>0</v>
      </c>
      <c r="AC958" s="0" t="n">
        <f aca="false">IF(OR(AC$3="",Consolidado!$D958=""),0,IF(ISNUMBER(SEARCH(AC$3,Consolidado!$D958)),IF(COUNTIFS(Consolidado!$AC$5:AC958,Consolidado!$AC958,Consolidado!$D$5:D958,"*"&amp;AC$3&amp;"*")=1,1,0),0))</f>
        <v>0</v>
      </c>
      <c r="AD958" s="0" t="n">
        <f aca="false">IF(OR(AD$3="",Consolidado!$D958=""),0,IF(ISNUMBER(SEARCH(AD$3,Consolidado!$D958)),IF(COUNTIFS(Consolidado!$AC$5:AC958,Consolidado!$AC958,Consolidado!$D$5:D958,"*"&amp;AD$3&amp;"*")=1,1,0),0))</f>
        <v>0</v>
      </c>
      <c r="AE958" s="0" t="n">
        <f aca="false">IF(OR(AE$3="",Consolidado!$D958=""),0,IF(ISNUMBER(SEARCH(AE$3,Consolidado!$D958)),IF(COUNTIFS(Consolidado!$AC$5:AC958,Consolidado!$AC958,Consolidado!$D$5:D958,"*"&amp;AE$3&amp;"*")=1,1,0),0))</f>
        <v>0</v>
      </c>
      <c r="AF958" s="0" t="n">
        <f aca="false">IF(OR(AF$3="",Consolidado!$D958=""),0,IF(ISNUMBER(SEARCH(AF$3,Consolidado!$D958)),IF(COUNTIFS(Consolidado!$AC$5:AC958,Consolidado!$AC958,Consolidado!$D$5:D958,"*"&amp;AF$3&amp;"*")=1,1,0),0))</f>
        <v>0</v>
      </c>
      <c r="AG958" s="0" t="n">
        <f aca="false">IF(OR(AG$3="",Consolidado!$D958=""),0,IF(ISNUMBER(SEARCH(AG$3,Consolidado!$D958)),IF(COUNTIFS(Consolidado!$AC$5:AC958,Consolidado!$AC958,Consolidado!$D$5:D958,"*"&amp;AG$3&amp;"*")=1,1,0),0))</f>
        <v>0</v>
      </c>
      <c r="AH958" s="0" t="n">
        <f aca="false">IF(OR(AH$3="",Consolidado!$D958=""),0,IF(ISNUMBER(SEARCH(AH$3,Consolidado!$D958)),IF(COUNTIFS(Consolidado!$AC$5:AC958,Consolidado!$AC958,Consolidado!$D$5:D958,"*"&amp;AH$3&amp;"*")=1,1,0),0))</f>
        <v>0</v>
      </c>
      <c r="AI958" s="0" t="n">
        <f aca="false">IF(OR(AI$3="",Consolidado!$D958=""),0,IF(ISNUMBER(SEARCH(AI$3,Consolidado!$D958)),IF(COUNTIFS(Consolidado!$AC$5:AC958,Consolidado!$AC958,Consolidado!$D$5:D958,"*"&amp;AI$3&amp;"*")=1,1,0),0))</f>
        <v>0</v>
      </c>
      <c r="AJ958" s="0" t="n">
        <f aca="false">IF(OR(AJ$3="",Consolidado!$D958=""),0,IF(ISNUMBER(SEARCH(AJ$3,Consolidado!$D958)),IF(COUNTIFS(Consolidado!$AC$5:AC958,Consolidado!$AC958,Consolidado!$D$5:D958,"*"&amp;AJ$3&amp;"*")=1,1,0),0))</f>
        <v>0</v>
      </c>
      <c r="AK958" s="0" t="n">
        <f aca="false">IF(OR(AK$3="",Consolidado!$D958=""),0,IF(ISNUMBER(SEARCH(AK$3,Consolidado!$D958)),IF(COUNTIFS(Consolidado!$AC$5:AC958,Consolidado!$AC958,Consolidado!$D$5:D958,"*"&amp;AK$3&amp;"*")=1,1,0),0))</f>
        <v>0</v>
      </c>
      <c r="AL958" s="0" t="n">
        <f aca="false">IF(OR(AL$3="",Consolidado!$D958=""),0,IF(ISNUMBER(SEARCH(AL$3,Consolidado!$D958)),IF(COUNTIFS(Consolidado!$AC$5:AC958,Consolidado!$AC958,Consolidado!$D$5:D958,"*"&amp;AL$3&amp;"*")=1,1,0),0))</f>
        <v>0</v>
      </c>
      <c r="AM958" s="0" t="n">
        <f aca="false">IF(OR(AM$3="",Consolidado!$D958=""),0,IF(ISNUMBER(SEARCH(AM$3,Consolidado!$D958)),IF(COUNTIFS(Consolidado!$AC$5:AC958,Consolidado!$AC958,Consolidado!$D$5:D958,"*"&amp;AM$3&amp;"*")=1,1,0),0))</f>
        <v>0</v>
      </c>
      <c r="AN958" s="0" t="n">
        <f aca="false">IF(OR(AN$3="",Consolidado!$D958=""),0,IF(ISNUMBER(SEARCH(AN$3,Consolidado!$D958)),IF(COUNTIFS(Consolidado!$AC$5:AC958,Consolidado!$AC958,Consolidado!$D$5:D958,"*"&amp;AN$3&amp;"*")=1,1,0),0))</f>
        <v>0</v>
      </c>
      <c r="AO958" s="0" t="n">
        <f aca="false">IF(OR(AO$3="",Consolidado!$D958=""),0,IF(ISNUMBER(SEARCH(AO$3,Consolidado!$D958)),IF(COUNTIFS(Consolidado!$AC$5:AC958,Consolidado!$AC958,Consolidado!$D$5:D958,"*"&amp;AO$3&amp;"*")=1,1,0),0))</f>
        <v>0</v>
      </c>
    </row>
    <row r="959" customFormat="false" ht="15" hidden="false" customHeight="false" outlineLevel="0" collapsed="false">
      <c r="B959" s="0" t="n">
        <f aca="false">IF(OR(B$3="",Consolidado!$D959=""),0,IF(ISNUMBER(SEARCH(B$3,Consolidado!$D959)),IF(COUNTIFS(Consolidado!$AC$5:AC959,Consolidado!$AC959,Consolidado!$D$5:D959,"*"&amp;B$3&amp;"*")=1,1,0),0))</f>
        <v>0</v>
      </c>
      <c r="C959" s="0" t="n">
        <f aca="false">IF(OR(C$3="",Consolidado!$D959=""),0,IF(ISNUMBER(SEARCH(C$3,Consolidado!$D959)),IF(COUNTIFS(Consolidado!$AC$5:AC959,Consolidado!$AC959,Consolidado!$D$5:D959,"*"&amp;C$3&amp;"*")=1,1,0),0))</f>
        <v>0</v>
      </c>
      <c r="D959" s="0" t="n">
        <f aca="false">IF(OR(D$3="",Consolidado!$D959=""),0,IF(ISNUMBER(SEARCH(D$3,Consolidado!$D959)),IF(COUNTIFS(Consolidado!$AC$5:AC959,Consolidado!$AC959,Consolidado!$D$5:D959,"*"&amp;D$3&amp;"*")=1,1,0),0))</f>
        <v>0</v>
      </c>
      <c r="E959" s="0" t="n">
        <f aca="false">IF(OR(E$3="",Consolidado!$D959=""),0,IF(ISNUMBER(SEARCH(E$3,Consolidado!$D959)),IF(COUNTIFS(Consolidado!$AC$5:AC959,Consolidado!$AC959,Consolidado!$D$5:D959,"*"&amp;E$3&amp;"*")=1,1,0),0))</f>
        <v>0</v>
      </c>
      <c r="F959" s="0" t="n">
        <f aca="false">IF(OR(F$3="",Consolidado!$D959=""),0,IF(ISNUMBER(SEARCH(F$3,Consolidado!$D959)),IF(COUNTIFS(Consolidado!$AC$5:AC959,Consolidado!$AC959,Consolidado!$D$5:D959,"*"&amp;F$3&amp;"*")=1,1,0),0))</f>
        <v>0</v>
      </c>
      <c r="G959" s="0" t="n">
        <f aca="false">IF(OR(G$3="",Consolidado!$D959=""),0,IF(ISNUMBER(SEARCH(G$3,Consolidado!$D959)),IF(COUNTIFS(Consolidado!$AC$5:AC959,Consolidado!$AC959,Consolidado!$D$5:D959,"*"&amp;G$3&amp;"*")=1,1,0),0))</f>
        <v>0</v>
      </c>
      <c r="H959" s="0" t="n">
        <f aca="false">IF(OR(H$3="",Consolidado!$D959=""),0,IF(ISNUMBER(SEARCH(H$3,Consolidado!$D959)),IF(COUNTIFS(Consolidado!$AC$5:AC959,Consolidado!$AC959,Consolidado!$D$5:D959,"*"&amp;H$3&amp;"*")=1,1,0),0))</f>
        <v>0</v>
      </c>
      <c r="I959" s="0" t="n">
        <f aca="false">IF(OR(I$3="",Consolidado!$D959=""),0,IF(ISNUMBER(SEARCH(I$3,Consolidado!$D959)),IF(COUNTIFS(Consolidado!$AC$5:AC959,Consolidado!$AC959,Consolidado!$D$5:D959,"*"&amp;I$3&amp;"*")=1,1,0),0))</f>
        <v>0</v>
      </c>
      <c r="J959" s="0" t="n">
        <f aca="false">IF(OR(J$3="",Consolidado!$D959=""),0,IF(ISNUMBER(SEARCH(J$3,Consolidado!$D959)),IF(COUNTIFS(Consolidado!$AC$5:AC959,Consolidado!$AC959,Consolidado!$D$5:D959,"*"&amp;J$3&amp;"*")=1,1,0),0))</f>
        <v>0</v>
      </c>
      <c r="K959" s="0" t="n">
        <f aca="false">IF(OR(K$3="",Consolidado!$D959=""),0,IF(ISNUMBER(SEARCH(K$3,Consolidado!$D959)),IF(COUNTIFS(Consolidado!$AC$5:AC959,Consolidado!$AC959,Consolidado!$D$5:D959,"*"&amp;K$3&amp;"*")=1,1,0),0))</f>
        <v>0</v>
      </c>
      <c r="L959" s="0" t="n">
        <f aca="false">IF(OR(L$3="",Consolidado!$D959=""),0,IF(ISNUMBER(SEARCH(L$3,Consolidado!$D959)),IF(COUNTIFS(Consolidado!$AC$5:AC959,Consolidado!$AC959,Consolidado!$D$5:D959,"*"&amp;L$3&amp;"*")=1,1,0),0))</f>
        <v>0</v>
      </c>
      <c r="M959" s="0" t="n">
        <f aca="false">IF(OR(M$3="",Consolidado!$D959=""),0,IF(ISNUMBER(SEARCH(M$3,Consolidado!$D959)),IF(COUNTIFS(Consolidado!$AC$5:AC959,Consolidado!$AC959,Consolidado!$D$5:D959,"*"&amp;M$3&amp;"*")=1,1,0),0))</f>
        <v>0</v>
      </c>
      <c r="N959" s="0" t="n">
        <f aca="false">IF(OR(N$3="",Consolidado!$D959=""),0,IF(ISNUMBER(SEARCH(N$3,Consolidado!$D959)),IF(COUNTIFS(Consolidado!$AC$5:AC959,Consolidado!$AC959,Consolidado!$D$5:D959,"*"&amp;N$3&amp;"*")=1,1,0),0))</f>
        <v>0</v>
      </c>
      <c r="O959" s="0" t="n">
        <f aca="false">IF(OR(O$3="",Consolidado!$D959=""),0,IF(ISNUMBER(SEARCH(O$3,Consolidado!$D959)),IF(COUNTIFS(Consolidado!$AC$5:AC959,Consolidado!$AC959,Consolidado!$D$5:D959,"*"&amp;O$3&amp;"*")=1,1,0),0))</f>
        <v>0</v>
      </c>
      <c r="P959" s="0" t="n">
        <f aca="false">IF(OR(P$3="",Consolidado!$D959=""),0,IF(ISNUMBER(SEARCH(P$3,Consolidado!$D959)),IF(COUNTIFS(Consolidado!$AC$5:AC959,Consolidado!$AC959,Consolidado!$D$5:D959,"*"&amp;P$3&amp;"*")=1,1,0),0))</f>
        <v>0</v>
      </c>
      <c r="Q959" s="0" t="n">
        <f aca="false">IF(OR(Q$3="",Consolidado!$D959=""),0,IF(ISNUMBER(SEARCH(Q$3,Consolidado!$D959)),IF(COUNTIFS(Consolidado!$AC$5:AC959,Consolidado!$AC959,Consolidado!$D$5:D959,"*"&amp;Q$3&amp;"*")=1,1,0),0))</f>
        <v>0</v>
      </c>
      <c r="R959" s="0" t="n">
        <f aca="false">IF(OR(R$3="",Consolidado!$D959=""),0,IF(ISNUMBER(SEARCH(R$3,Consolidado!$D959)),IF(COUNTIFS(Consolidado!$AC$5:AC959,Consolidado!$AC959,Consolidado!$D$5:D959,"*"&amp;R$3&amp;"*")=1,1,0),0))</f>
        <v>0</v>
      </c>
      <c r="S959" s="0" t="n">
        <f aca="false">IF(OR(S$3="",Consolidado!$D959=""),0,IF(ISNUMBER(SEARCH(S$3,Consolidado!$D959)),IF(COUNTIFS(Consolidado!$AC$5:AC959,Consolidado!$AC959,Consolidado!$D$5:D959,"*"&amp;S$3&amp;"*")=1,1,0),0))</f>
        <v>0</v>
      </c>
      <c r="T959" s="0" t="n">
        <f aca="false">IF(OR(T$3="",Consolidado!$D959=""),0,IF(ISNUMBER(SEARCH(T$3,Consolidado!$D959)),IF(COUNTIFS(Consolidado!$AC$5:AC959,Consolidado!$AC959,Consolidado!$D$5:D959,"*"&amp;T$3&amp;"*")=1,1,0),0))</f>
        <v>0</v>
      </c>
      <c r="U959" s="0" t="n">
        <f aca="false">IF(OR(U$3="",Consolidado!$D959=""),0,IF(ISNUMBER(SEARCH(U$3,Consolidado!$D959)),IF(COUNTIFS(Consolidado!$AC$5:AC959,Consolidado!$AC959,Consolidado!$D$5:D959,"*"&amp;U$3&amp;"*")=1,1,0),0))</f>
        <v>0</v>
      </c>
      <c r="V959" s="0" t="n">
        <f aca="false">IF(OR(V$3="",Consolidado!$D959=""),0,IF(ISNUMBER(SEARCH(V$3,Consolidado!$D959)),IF(COUNTIFS(Consolidado!$AC$5:AC959,Consolidado!$AC959,Consolidado!$D$5:D959,"*"&amp;V$3&amp;"*")=1,1,0),0))</f>
        <v>0</v>
      </c>
      <c r="W959" s="0" t="n">
        <f aca="false">IF(OR(W$3="",Consolidado!$D959=""),0,IF(ISNUMBER(SEARCH(W$3,Consolidado!$D959)),IF(COUNTIFS(Consolidado!$AC$5:AC959,Consolidado!$AC959,Consolidado!$D$5:D959,"*"&amp;W$3&amp;"*")=1,1,0),0))</f>
        <v>0</v>
      </c>
      <c r="X959" s="0" t="n">
        <f aca="false">IF(OR(X$3="",Consolidado!$D959=""),0,IF(ISNUMBER(SEARCH(X$3,Consolidado!$D959)),IF(COUNTIFS(Consolidado!$AC$5:AC959,Consolidado!$AC959,Consolidado!$D$5:D959,"*"&amp;X$3&amp;"*")=1,1,0),0))</f>
        <v>0</v>
      </c>
      <c r="Y959" s="0" t="n">
        <f aca="false">IF(OR(Y$3="",Consolidado!$D959=""),0,IF(ISNUMBER(SEARCH(Y$3,Consolidado!$D959)),IF(COUNTIFS(Consolidado!$AC$5:AC959,Consolidado!$AC959,Consolidado!$D$5:D959,"*"&amp;Y$3&amp;"*")=1,1,0),0))</f>
        <v>0</v>
      </c>
      <c r="Z959" s="0" t="n">
        <f aca="false">IF(OR(Z$3="",Consolidado!$D959=""),0,IF(ISNUMBER(SEARCH(Z$3,Consolidado!$D959)),IF(COUNTIFS(Consolidado!$AC$5:AC959,Consolidado!$AC959,Consolidado!$D$5:D959,"*"&amp;Z$3&amp;"*")=1,1,0),0))</f>
        <v>0</v>
      </c>
      <c r="AA959" s="0" t="n">
        <f aca="false">IF(OR(AA$3="",Consolidado!$D959=""),0,IF(ISNUMBER(SEARCH(AA$3,Consolidado!$D959)),IF(COUNTIFS(Consolidado!$AC$5:AC959,Consolidado!$AC959,Consolidado!$D$5:D959,"*"&amp;AA$3&amp;"*")=1,1,0),0))</f>
        <v>0</v>
      </c>
      <c r="AB959" s="0" t="n">
        <f aca="false">IF(OR(AB$3="",Consolidado!$D959=""),0,IF(ISNUMBER(SEARCH(AB$3,Consolidado!$D959)),IF(COUNTIFS(Consolidado!$AC$5:AC959,Consolidado!$AC959,Consolidado!$D$5:D959,"*"&amp;AB$3&amp;"*")=1,1,0),0))</f>
        <v>0</v>
      </c>
      <c r="AC959" s="0" t="n">
        <f aca="false">IF(OR(AC$3="",Consolidado!$D959=""),0,IF(ISNUMBER(SEARCH(AC$3,Consolidado!$D959)),IF(COUNTIFS(Consolidado!$AC$5:AC959,Consolidado!$AC959,Consolidado!$D$5:D959,"*"&amp;AC$3&amp;"*")=1,1,0),0))</f>
        <v>0</v>
      </c>
      <c r="AD959" s="0" t="n">
        <f aca="false">IF(OR(AD$3="",Consolidado!$D959=""),0,IF(ISNUMBER(SEARCH(AD$3,Consolidado!$D959)),IF(COUNTIFS(Consolidado!$AC$5:AC959,Consolidado!$AC959,Consolidado!$D$5:D959,"*"&amp;AD$3&amp;"*")=1,1,0),0))</f>
        <v>0</v>
      </c>
      <c r="AE959" s="0" t="n">
        <f aca="false">IF(OR(AE$3="",Consolidado!$D959=""),0,IF(ISNUMBER(SEARCH(AE$3,Consolidado!$D959)),IF(COUNTIFS(Consolidado!$AC$5:AC959,Consolidado!$AC959,Consolidado!$D$5:D959,"*"&amp;AE$3&amp;"*")=1,1,0),0))</f>
        <v>0</v>
      </c>
      <c r="AF959" s="0" t="n">
        <f aca="false">IF(OR(AF$3="",Consolidado!$D959=""),0,IF(ISNUMBER(SEARCH(AF$3,Consolidado!$D959)),IF(COUNTIFS(Consolidado!$AC$5:AC959,Consolidado!$AC959,Consolidado!$D$5:D959,"*"&amp;AF$3&amp;"*")=1,1,0),0))</f>
        <v>0</v>
      </c>
      <c r="AG959" s="0" t="n">
        <f aca="false">IF(OR(AG$3="",Consolidado!$D959=""),0,IF(ISNUMBER(SEARCH(AG$3,Consolidado!$D959)),IF(COUNTIFS(Consolidado!$AC$5:AC959,Consolidado!$AC959,Consolidado!$D$5:D959,"*"&amp;AG$3&amp;"*")=1,1,0),0))</f>
        <v>0</v>
      </c>
      <c r="AH959" s="0" t="n">
        <f aca="false">IF(OR(AH$3="",Consolidado!$D959=""),0,IF(ISNUMBER(SEARCH(AH$3,Consolidado!$D959)),IF(COUNTIFS(Consolidado!$AC$5:AC959,Consolidado!$AC959,Consolidado!$D$5:D959,"*"&amp;AH$3&amp;"*")=1,1,0),0))</f>
        <v>0</v>
      </c>
      <c r="AI959" s="0" t="n">
        <f aca="false">IF(OR(AI$3="",Consolidado!$D959=""),0,IF(ISNUMBER(SEARCH(AI$3,Consolidado!$D959)),IF(COUNTIFS(Consolidado!$AC$5:AC959,Consolidado!$AC959,Consolidado!$D$5:D959,"*"&amp;AI$3&amp;"*")=1,1,0),0))</f>
        <v>0</v>
      </c>
      <c r="AJ959" s="0" t="n">
        <f aca="false">IF(OR(AJ$3="",Consolidado!$D959=""),0,IF(ISNUMBER(SEARCH(AJ$3,Consolidado!$D959)),IF(COUNTIFS(Consolidado!$AC$5:AC959,Consolidado!$AC959,Consolidado!$D$5:D959,"*"&amp;AJ$3&amp;"*")=1,1,0),0))</f>
        <v>0</v>
      </c>
      <c r="AK959" s="0" t="n">
        <f aca="false">IF(OR(AK$3="",Consolidado!$D959=""),0,IF(ISNUMBER(SEARCH(AK$3,Consolidado!$D959)),IF(COUNTIFS(Consolidado!$AC$5:AC959,Consolidado!$AC959,Consolidado!$D$5:D959,"*"&amp;AK$3&amp;"*")=1,1,0),0))</f>
        <v>0</v>
      </c>
      <c r="AL959" s="0" t="n">
        <f aca="false">IF(OR(AL$3="",Consolidado!$D959=""),0,IF(ISNUMBER(SEARCH(AL$3,Consolidado!$D959)),IF(COUNTIFS(Consolidado!$AC$5:AC959,Consolidado!$AC959,Consolidado!$D$5:D959,"*"&amp;AL$3&amp;"*")=1,1,0),0))</f>
        <v>0</v>
      </c>
      <c r="AM959" s="0" t="n">
        <f aca="false">IF(OR(AM$3="",Consolidado!$D959=""),0,IF(ISNUMBER(SEARCH(AM$3,Consolidado!$D959)),IF(COUNTIFS(Consolidado!$AC$5:AC959,Consolidado!$AC959,Consolidado!$D$5:D959,"*"&amp;AM$3&amp;"*")=1,1,0),0))</f>
        <v>0</v>
      </c>
      <c r="AN959" s="0" t="n">
        <f aca="false">IF(OR(AN$3="",Consolidado!$D959=""),0,IF(ISNUMBER(SEARCH(AN$3,Consolidado!$D959)),IF(COUNTIFS(Consolidado!$AC$5:AC959,Consolidado!$AC959,Consolidado!$D$5:D959,"*"&amp;AN$3&amp;"*")=1,1,0),0))</f>
        <v>0</v>
      </c>
      <c r="AO959" s="0" t="n">
        <f aca="false">IF(OR(AO$3="",Consolidado!$D959=""),0,IF(ISNUMBER(SEARCH(AO$3,Consolidado!$D959)),IF(COUNTIFS(Consolidado!$AC$5:AC959,Consolidado!$AC959,Consolidado!$D$5:D959,"*"&amp;AO$3&amp;"*")=1,1,0),0))</f>
        <v>0</v>
      </c>
    </row>
    <row r="960" customFormat="false" ht="15" hidden="false" customHeight="false" outlineLevel="0" collapsed="false">
      <c r="B960" s="0" t="n">
        <f aca="false">IF(OR(B$3="",Consolidado!$D960=""),0,IF(ISNUMBER(SEARCH(B$3,Consolidado!$D960)),IF(COUNTIFS(Consolidado!$AC$5:AC960,Consolidado!$AC960,Consolidado!$D$5:D960,"*"&amp;B$3&amp;"*")=1,1,0),0))</f>
        <v>0</v>
      </c>
      <c r="C960" s="0" t="n">
        <f aca="false">IF(OR(C$3="",Consolidado!$D960=""),0,IF(ISNUMBER(SEARCH(C$3,Consolidado!$D960)),IF(COUNTIFS(Consolidado!$AC$5:AC960,Consolidado!$AC960,Consolidado!$D$5:D960,"*"&amp;C$3&amp;"*")=1,1,0),0))</f>
        <v>0</v>
      </c>
      <c r="D960" s="0" t="n">
        <f aca="false">IF(OR(D$3="",Consolidado!$D960=""),0,IF(ISNUMBER(SEARCH(D$3,Consolidado!$D960)),IF(COUNTIFS(Consolidado!$AC$5:AC960,Consolidado!$AC960,Consolidado!$D$5:D960,"*"&amp;D$3&amp;"*")=1,1,0),0))</f>
        <v>0</v>
      </c>
      <c r="E960" s="0" t="n">
        <f aca="false">IF(OR(E$3="",Consolidado!$D960=""),0,IF(ISNUMBER(SEARCH(E$3,Consolidado!$D960)),IF(COUNTIFS(Consolidado!$AC$5:AC960,Consolidado!$AC960,Consolidado!$D$5:D960,"*"&amp;E$3&amp;"*")=1,1,0),0))</f>
        <v>0</v>
      </c>
      <c r="F960" s="0" t="n">
        <f aca="false">IF(OR(F$3="",Consolidado!$D960=""),0,IF(ISNUMBER(SEARCH(F$3,Consolidado!$D960)),IF(COUNTIFS(Consolidado!$AC$5:AC960,Consolidado!$AC960,Consolidado!$D$5:D960,"*"&amp;F$3&amp;"*")=1,1,0),0))</f>
        <v>0</v>
      </c>
      <c r="G960" s="0" t="n">
        <f aca="false">IF(OR(G$3="",Consolidado!$D960=""),0,IF(ISNUMBER(SEARCH(G$3,Consolidado!$D960)),IF(COUNTIFS(Consolidado!$AC$5:AC960,Consolidado!$AC960,Consolidado!$D$5:D960,"*"&amp;G$3&amp;"*")=1,1,0),0))</f>
        <v>0</v>
      </c>
      <c r="H960" s="0" t="n">
        <f aca="false">IF(OR(H$3="",Consolidado!$D960=""),0,IF(ISNUMBER(SEARCH(H$3,Consolidado!$D960)),IF(COUNTIFS(Consolidado!$AC$5:AC960,Consolidado!$AC960,Consolidado!$D$5:D960,"*"&amp;H$3&amp;"*")=1,1,0),0))</f>
        <v>0</v>
      </c>
      <c r="I960" s="0" t="n">
        <f aca="false">IF(OR(I$3="",Consolidado!$D960=""),0,IF(ISNUMBER(SEARCH(I$3,Consolidado!$D960)),IF(COUNTIFS(Consolidado!$AC$5:AC960,Consolidado!$AC960,Consolidado!$D$5:D960,"*"&amp;I$3&amp;"*")=1,1,0),0))</f>
        <v>0</v>
      </c>
      <c r="J960" s="0" t="n">
        <f aca="false">IF(OR(J$3="",Consolidado!$D960=""),0,IF(ISNUMBER(SEARCH(J$3,Consolidado!$D960)),IF(COUNTIFS(Consolidado!$AC$5:AC960,Consolidado!$AC960,Consolidado!$D$5:D960,"*"&amp;J$3&amp;"*")=1,1,0),0))</f>
        <v>0</v>
      </c>
      <c r="K960" s="0" t="n">
        <f aca="false">IF(OR(K$3="",Consolidado!$D960=""),0,IF(ISNUMBER(SEARCH(K$3,Consolidado!$D960)),IF(COUNTIFS(Consolidado!$AC$5:AC960,Consolidado!$AC960,Consolidado!$D$5:D960,"*"&amp;K$3&amp;"*")=1,1,0),0))</f>
        <v>0</v>
      </c>
      <c r="L960" s="0" t="n">
        <f aca="false">IF(OR(L$3="",Consolidado!$D960=""),0,IF(ISNUMBER(SEARCH(L$3,Consolidado!$D960)),IF(COUNTIFS(Consolidado!$AC$5:AC960,Consolidado!$AC960,Consolidado!$D$5:D960,"*"&amp;L$3&amp;"*")=1,1,0),0))</f>
        <v>0</v>
      </c>
      <c r="M960" s="0" t="n">
        <f aca="false">IF(OR(M$3="",Consolidado!$D960=""),0,IF(ISNUMBER(SEARCH(M$3,Consolidado!$D960)),IF(COUNTIFS(Consolidado!$AC$5:AC960,Consolidado!$AC960,Consolidado!$D$5:D960,"*"&amp;M$3&amp;"*")=1,1,0),0))</f>
        <v>0</v>
      </c>
      <c r="N960" s="0" t="n">
        <f aca="false">IF(OR(N$3="",Consolidado!$D960=""),0,IF(ISNUMBER(SEARCH(N$3,Consolidado!$D960)),IF(COUNTIFS(Consolidado!$AC$5:AC960,Consolidado!$AC960,Consolidado!$D$5:D960,"*"&amp;N$3&amp;"*")=1,1,0),0))</f>
        <v>0</v>
      </c>
      <c r="O960" s="0" t="n">
        <f aca="false">IF(OR(O$3="",Consolidado!$D960=""),0,IF(ISNUMBER(SEARCH(O$3,Consolidado!$D960)),IF(COUNTIFS(Consolidado!$AC$5:AC960,Consolidado!$AC960,Consolidado!$D$5:D960,"*"&amp;O$3&amp;"*")=1,1,0),0))</f>
        <v>0</v>
      </c>
      <c r="P960" s="0" t="n">
        <f aca="false">IF(OR(P$3="",Consolidado!$D960=""),0,IF(ISNUMBER(SEARCH(P$3,Consolidado!$D960)),IF(COUNTIFS(Consolidado!$AC$5:AC960,Consolidado!$AC960,Consolidado!$D$5:D960,"*"&amp;P$3&amp;"*")=1,1,0),0))</f>
        <v>0</v>
      </c>
      <c r="Q960" s="0" t="n">
        <f aca="false">IF(OR(Q$3="",Consolidado!$D960=""),0,IF(ISNUMBER(SEARCH(Q$3,Consolidado!$D960)),IF(COUNTIFS(Consolidado!$AC$5:AC960,Consolidado!$AC960,Consolidado!$D$5:D960,"*"&amp;Q$3&amp;"*")=1,1,0),0))</f>
        <v>0</v>
      </c>
      <c r="R960" s="0" t="n">
        <f aca="false">IF(OR(R$3="",Consolidado!$D960=""),0,IF(ISNUMBER(SEARCH(R$3,Consolidado!$D960)),IF(COUNTIFS(Consolidado!$AC$5:AC960,Consolidado!$AC960,Consolidado!$D$5:D960,"*"&amp;R$3&amp;"*")=1,1,0),0))</f>
        <v>0</v>
      </c>
      <c r="S960" s="0" t="n">
        <f aca="false">IF(OR(S$3="",Consolidado!$D960=""),0,IF(ISNUMBER(SEARCH(S$3,Consolidado!$D960)),IF(COUNTIFS(Consolidado!$AC$5:AC960,Consolidado!$AC960,Consolidado!$D$5:D960,"*"&amp;S$3&amp;"*")=1,1,0),0))</f>
        <v>0</v>
      </c>
      <c r="T960" s="0" t="n">
        <f aca="false">IF(OR(T$3="",Consolidado!$D960=""),0,IF(ISNUMBER(SEARCH(T$3,Consolidado!$D960)),IF(COUNTIFS(Consolidado!$AC$5:AC960,Consolidado!$AC960,Consolidado!$D$5:D960,"*"&amp;T$3&amp;"*")=1,1,0),0))</f>
        <v>0</v>
      </c>
      <c r="U960" s="0" t="n">
        <f aca="false">IF(OR(U$3="",Consolidado!$D960=""),0,IF(ISNUMBER(SEARCH(U$3,Consolidado!$D960)),IF(COUNTIFS(Consolidado!$AC$5:AC960,Consolidado!$AC960,Consolidado!$D$5:D960,"*"&amp;U$3&amp;"*")=1,1,0),0))</f>
        <v>0</v>
      </c>
      <c r="V960" s="0" t="n">
        <f aca="false">IF(OR(V$3="",Consolidado!$D960=""),0,IF(ISNUMBER(SEARCH(V$3,Consolidado!$D960)),IF(COUNTIFS(Consolidado!$AC$5:AC960,Consolidado!$AC960,Consolidado!$D$5:D960,"*"&amp;V$3&amp;"*")=1,1,0),0))</f>
        <v>0</v>
      </c>
      <c r="W960" s="0" t="n">
        <f aca="false">IF(OR(W$3="",Consolidado!$D960=""),0,IF(ISNUMBER(SEARCH(W$3,Consolidado!$D960)),IF(COUNTIFS(Consolidado!$AC$5:AC960,Consolidado!$AC960,Consolidado!$D$5:D960,"*"&amp;W$3&amp;"*")=1,1,0),0))</f>
        <v>0</v>
      </c>
      <c r="X960" s="0" t="n">
        <f aca="false">IF(OR(X$3="",Consolidado!$D960=""),0,IF(ISNUMBER(SEARCH(X$3,Consolidado!$D960)),IF(COUNTIFS(Consolidado!$AC$5:AC960,Consolidado!$AC960,Consolidado!$D$5:D960,"*"&amp;X$3&amp;"*")=1,1,0),0))</f>
        <v>0</v>
      </c>
      <c r="Y960" s="0" t="n">
        <f aca="false">IF(OR(Y$3="",Consolidado!$D960=""),0,IF(ISNUMBER(SEARCH(Y$3,Consolidado!$D960)),IF(COUNTIFS(Consolidado!$AC$5:AC960,Consolidado!$AC960,Consolidado!$D$5:D960,"*"&amp;Y$3&amp;"*")=1,1,0),0))</f>
        <v>0</v>
      </c>
      <c r="Z960" s="0" t="n">
        <f aca="false">IF(OR(Z$3="",Consolidado!$D960=""),0,IF(ISNUMBER(SEARCH(Z$3,Consolidado!$D960)),IF(COUNTIFS(Consolidado!$AC$5:AC960,Consolidado!$AC960,Consolidado!$D$5:D960,"*"&amp;Z$3&amp;"*")=1,1,0),0))</f>
        <v>0</v>
      </c>
      <c r="AA960" s="0" t="n">
        <f aca="false">IF(OR(AA$3="",Consolidado!$D960=""),0,IF(ISNUMBER(SEARCH(AA$3,Consolidado!$D960)),IF(COUNTIFS(Consolidado!$AC$5:AC960,Consolidado!$AC960,Consolidado!$D$5:D960,"*"&amp;AA$3&amp;"*")=1,1,0),0))</f>
        <v>0</v>
      </c>
      <c r="AB960" s="0" t="n">
        <f aca="false">IF(OR(AB$3="",Consolidado!$D960=""),0,IF(ISNUMBER(SEARCH(AB$3,Consolidado!$D960)),IF(COUNTIFS(Consolidado!$AC$5:AC960,Consolidado!$AC960,Consolidado!$D$5:D960,"*"&amp;AB$3&amp;"*")=1,1,0),0))</f>
        <v>0</v>
      </c>
      <c r="AC960" s="0" t="n">
        <f aca="false">IF(OR(AC$3="",Consolidado!$D960=""),0,IF(ISNUMBER(SEARCH(AC$3,Consolidado!$D960)),IF(COUNTIFS(Consolidado!$AC$5:AC960,Consolidado!$AC960,Consolidado!$D$5:D960,"*"&amp;AC$3&amp;"*")=1,1,0),0))</f>
        <v>0</v>
      </c>
      <c r="AD960" s="0" t="n">
        <f aca="false">IF(OR(AD$3="",Consolidado!$D960=""),0,IF(ISNUMBER(SEARCH(AD$3,Consolidado!$D960)),IF(COUNTIFS(Consolidado!$AC$5:AC960,Consolidado!$AC960,Consolidado!$D$5:D960,"*"&amp;AD$3&amp;"*")=1,1,0),0))</f>
        <v>0</v>
      </c>
      <c r="AE960" s="0" t="n">
        <f aca="false">IF(OR(AE$3="",Consolidado!$D960=""),0,IF(ISNUMBER(SEARCH(AE$3,Consolidado!$D960)),IF(COUNTIFS(Consolidado!$AC$5:AC960,Consolidado!$AC960,Consolidado!$D$5:D960,"*"&amp;AE$3&amp;"*")=1,1,0),0))</f>
        <v>0</v>
      </c>
      <c r="AF960" s="0" t="n">
        <f aca="false">IF(OR(AF$3="",Consolidado!$D960=""),0,IF(ISNUMBER(SEARCH(AF$3,Consolidado!$D960)),IF(COUNTIFS(Consolidado!$AC$5:AC960,Consolidado!$AC960,Consolidado!$D$5:D960,"*"&amp;AF$3&amp;"*")=1,1,0),0))</f>
        <v>0</v>
      </c>
      <c r="AG960" s="0" t="n">
        <f aca="false">IF(OR(AG$3="",Consolidado!$D960=""),0,IF(ISNUMBER(SEARCH(AG$3,Consolidado!$D960)),IF(COUNTIFS(Consolidado!$AC$5:AC960,Consolidado!$AC960,Consolidado!$D$5:D960,"*"&amp;AG$3&amp;"*")=1,1,0),0))</f>
        <v>0</v>
      </c>
      <c r="AH960" s="0" t="n">
        <f aca="false">IF(OR(AH$3="",Consolidado!$D960=""),0,IF(ISNUMBER(SEARCH(AH$3,Consolidado!$D960)),IF(COUNTIFS(Consolidado!$AC$5:AC960,Consolidado!$AC960,Consolidado!$D$5:D960,"*"&amp;AH$3&amp;"*")=1,1,0),0))</f>
        <v>0</v>
      </c>
      <c r="AI960" s="0" t="n">
        <f aca="false">IF(OR(AI$3="",Consolidado!$D960=""),0,IF(ISNUMBER(SEARCH(AI$3,Consolidado!$D960)),IF(COUNTIFS(Consolidado!$AC$5:AC960,Consolidado!$AC960,Consolidado!$D$5:D960,"*"&amp;AI$3&amp;"*")=1,1,0),0))</f>
        <v>0</v>
      </c>
      <c r="AJ960" s="0" t="n">
        <f aca="false">IF(OR(AJ$3="",Consolidado!$D960=""),0,IF(ISNUMBER(SEARCH(AJ$3,Consolidado!$D960)),IF(COUNTIFS(Consolidado!$AC$5:AC960,Consolidado!$AC960,Consolidado!$D$5:D960,"*"&amp;AJ$3&amp;"*")=1,1,0),0))</f>
        <v>0</v>
      </c>
      <c r="AK960" s="0" t="n">
        <f aca="false">IF(OR(AK$3="",Consolidado!$D960=""),0,IF(ISNUMBER(SEARCH(AK$3,Consolidado!$D960)),IF(COUNTIFS(Consolidado!$AC$5:AC960,Consolidado!$AC960,Consolidado!$D$5:D960,"*"&amp;AK$3&amp;"*")=1,1,0),0))</f>
        <v>0</v>
      </c>
      <c r="AL960" s="0" t="n">
        <f aca="false">IF(OR(AL$3="",Consolidado!$D960=""),0,IF(ISNUMBER(SEARCH(AL$3,Consolidado!$D960)),IF(COUNTIFS(Consolidado!$AC$5:AC960,Consolidado!$AC960,Consolidado!$D$5:D960,"*"&amp;AL$3&amp;"*")=1,1,0),0))</f>
        <v>0</v>
      </c>
      <c r="AM960" s="0" t="n">
        <f aca="false">IF(OR(AM$3="",Consolidado!$D960=""),0,IF(ISNUMBER(SEARCH(AM$3,Consolidado!$D960)),IF(COUNTIFS(Consolidado!$AC$5:AC960,Consolidado!$AC960,Consolidado!$D$5:D960,"*"&amp;AM$3&amp;"*")=1,1,0),0))</f>
        <v>0</v>
      </c>
      <c r="AN960" s="0" t="n">
        <f aca="false">IF(OR(AN$3="",Consolidado!$D960=""),0,IF(ISNUMBER(SEARCH(AN$3,Consolidado!$D960)),IF(COUNTIFS(Consolidado!$AC$5:AC960,Consolidado!$AC960,Consolidado!$D$5:D960,"*"&amp;AN$3&amp;"*")=1,1,0),0))</f>
        <v>0</v>
      </c>
      <c r="AO960" s="0" t="n">
        <f aca="false">IF(OR(AO$3="",Consolidado!$D960=""),0,IF(ISNUMBER(SEARCH(AO$3,Consolidado!$D960)),IF(COUNTIFS(Consolidado!$AC$5:AC960,Consolidado!$AC960,Consolidado!$D$5:D960,"*"&amp;AO$3&amp;"*")=1,1,0),0))</f>
        <v>0</v>
      </c>
    </row>
    <row r="961" customFormat="false" ht="15" hidden="false" customHeight="false" outlineLevel="0" collapsed="false">
      <c r="B961" s="0" t="n">
        <f aca="false">IF(OR(B$3="",Consolidado!$D961=""),0,IF(ISNUMBER(SEARCH(B$3,Consolidado!$D961)),IF(COUNTIFS(Consolidado!$AC$5:AC961,Consolidado!$AC961,Consolidado!$D$5:D961,"*"&amp;B$3&amp;"*")=1,1,0),0))</f>
        <v>0</v>
      </c>
      <c r="C961" s="0" t="n">
        <f aca="false">IF(OR(C$3="",Consolidado!$D961=""),0,IF(ISNUMBER(SEARCH(C$3,Consolidado!$D961)),IF(COUNTIFS(Consolidado!$AC$5:AC961,Consolidado!$AC961,Consolidado!$D$5:D961,"*"&amp;C$3&amp;"*")=1,1,0),0))</f>
        <v>0</v>
      </c>
      <c r="D961" s="0" t="n">
        <f aca="false">IF(OR(D$3="",Consolidado!$D961=""),0,IF(ISNUMBER(SEARCH(D$3,Consolidado!$D961)),IF(COUNTIFS(Consolidado!$AC$5:AC961,Consolidado!$AC961,Consolidado!$D$5:D961,"*"&amp;D$3&amp;"*")=1,1,0),0))</f>
        <v>0</v>
      </c>
      <c r="E961" s="0" t="n">
        <f aca="false">IF(OR(E$3="",Consolidado!$D961=""),0,IF(ISNUMBER(SEARCH(E$3,Consolidado!$D961)),IF(COUNTIFS(Consolidado!$AC$5:AC961,Consolidado!$AC961,Consolidado!$D$5:D961,"*"&amp;E$3&amp;"*")=1,1,0),0))</f>
        <v>0</v>
      </c>
      <c r="F961" s="0" t="n">
        <f aca="false">IF(OR(F$3="",Consolidado!$D961=""),0,IF(ISNUMBER(SEARCH(F$3,Consolidado!$D961)),IF(COUNTIFS(Consolidado!$AC$5:AC961,Consolidado!$AC961,Consolidado!$D$5:D961,"*"&amp;F$3&amp;"*")=1,1,0),0))</f>
        <v>0</v>
      </c>
      <c r="G961" s="0" t="n">
        <f aca="false">IF(OR(G$3="",Consolidado!$D961=""),0,IF(ISNUMBER(SEARCH(G$3,Consolidado!$D961)),IF(COUNTIFS(Consolidado!$AC$5:AC961,Consolidado!$AC961,Consolidado!$D$5:D961,"*"&amp;G$3&amp;"*")=1,1,0),0))</f>
        <v>0</v>
      </c>
      <c r="H961" s="0" t="n">
        <f aca="false">IF(OR(H$3="",Consolidado!$D961=""),0,IF(ISNUMBER(SEARCH(H$3,Consolidado!$D961)),IF(COUNTIFS(Consolidado!$AC$5:AC961,Consolidado!$AC961,Consolidado!$D$5:D961,"*"&amp;H$3&amp;"*")=1,1,0),0))</f>
        <v>0</v>
      </c>
      <c r="I961" s="0" t="n">
        <f aca="false">IF(OR(I$3="",Consolidado!$D961=""),0,IF(ISNUMBER(SEARCH(I$3,Consolidado!$D961)),IF(COUNTIFS(Consolidado!$AC$5:AC961,Consolidado!$AC961,Consolidado!$D$5:D961,"*"&amp;I$3&amp;"*")=1,1,0),0))</f>
        <v>0</v>
      </c>
      <c r="J961" s="0" t="n">
        <f aca="false">IF(OR(J$3="",Consolidado!$D961=""),0,IF(ISNUMBER(SEARCH(J$3,Consolidado!$D961)),IF(COUNTIFS(Consolidado!$AC$5:AC961,Consolidado!$AC961,Consolidado!$D$5:D961,"*"&amp;J$3&amp;"*")=1,1,0),0))</f>
        <v>0</v>
      </c>
      <c r="K961" s="0" t="n">
        <f aca="false">IF(OR(K$3="",Consolidado!$D961=""),0,IF(ISNUMBER(SEARCH(K$3,Consolidado!$D961)),IF(COUNTIFS(Consolidado!$AC$5:AC961,Consolidado!$AC961,Consolidado!$D$5:D961,"*"&amp;K$3&amp;"*")=1,1,0),0))</f>
        <v>0</v>
      </c>
      <c r="L961" s="0" t="n">
        <f aca="false">IF(OR(L$3="",Consolidado!$D961=""),0,IF(ISNUMBER(SEARCH(L$3,Consolidado!$D961)),IF(COUNTIFS(Consolidado!$AC$5:AC961,Consolidado!$AC961,Consolidado!$D$5:D961,"*"&amp;L$3&amp;"*")=1,1,0),0))</f>
        <v>0</v>
      </c>
      <c r="M961" s="0" t="n">
        <f aca="false">IF(OR(M$3="",Consolidado!$D961=""),0,IF(ISNUMBER(SEARCH(M$3,Consolidado!$D961)),IF(COUNTIFS(Consolidado!$AC$5:AC961,Consolidado!$AC961,Consolidado!$D$5:D961,"*"&amp;M$3&amp;"*")=1,1,0),0))</f>
        <v>0</v>
      </c>
      <c r="N961" s="0" t="n">
        <f aca="false">IF(OR(N$3="",Consolidado!$D961=""),0,IF(ISNUMBER(SEARCH(N$3,Consolidado!$D961)),IF(COUNTIFS(Consolidado!$AC$5:AC961,Consolidado!$AC961,Consolidado!$D$5:D961,"*"&amp;N$3&amp;"*")=1,1,0),0))</f>
        <v>0</v>
      </c>
      <c r="O961" s="0" t="n">
        <f aca="false">IF(OR(O$3="",Consolidado!$D961=""),0,IF(ISNUMBER(SEARCH(O$3,Consolidado!$D961)),IF(COUNTIFS(Consolidado!$AC$5:AC961,Consolidado!$AC961,Consolidado!$D$5:D961,"*"&amp;O$3&amp;"*")=1,1,0),0))</f>
        <v>0</v>
      </c>
      <c r="P961" s="0" t="n">
        <f aca="false">IF(OR(P$3="",Consolidado!$D961=""),0,IF(ISNUMBER(SEARCH(P$3,Consolidado!$D961)),IF(COUNTIFS(Consolidado!$AC$5:AC961,Consolidado!$AC961,Consolidado!$D$5:D961,"*"&amp;P$3&amp;"*")=1,1,0),0))</f>
        <v>0</v>
      </c>
      <c r="Q961" s="0" t="n">
        <f aca="false">IF(OR(Q$3="",Consolidado!$D961=""),0,IF(ISNUMBER(SEARCH(Q$3,Consolidado!$D961)),IF(COUNTIFS(Consolidado!$AC$5:AC961,Consolidado!$AC961,Consolidado!$D$5:D961,"*"&amp;Q$3&amp;"*")=1,1,0),0))</f>
        <v>0</v>
      </c>
      <c r="R961" s="0" t="n">
        <f aca="false">IF(OR(R$3="",Consolidado!$D961=""),0,IF(ISNUMBER(SEARCH(R$3,Consolidado!$D961)),IF(COUNTIFS(Consolidado!$AC$5:AC961,Consolidado!$AC961,Consolidado!$D$5:D961,"*"&amp;R$3&amp;"*")=1,1,0),0))</f>
        <v>0</v>
      </c>
      <c r="S961" s="0" t="n">
        <f aca="false">IF(OR(S$3="",Consolidado!$D961=""),0,IF(ISNUMBER(SEARCH(S$3,Consolidado!$D961)),IF(COUNTIFS(Consolidado!$AC$5:AC961,Consolidado!$AC961,Consolidado!$D$5:D961,"*"&amp;S$3&amp;"*")=1,1,0),0))</f>
        <v>0</v>
      </c>
      <c r="T961" s="0" t="n">
        <f aca="false">IF(OR(T$3="",Consolidado!$D961=""),0,IF(ISNUMBER(SEARCH(T$3,Consolidado!$D961)),IF(COUNTIFS(Consolidado!$AC$5:AC961,Consolidado!$AC961,Consolidado!$D$5:D961,"*"&amp;T$3&amp;"*")=1,1,0),0))</f>
        <v>0</v>
      </c>
      <c r="U961" s="0" t="n">
        <f aca="false">IF(OR(U$3="",Consolidado!$D961=""),0,IF(ISNUMBER(SEARCH(U$3,Consolidado!$D961)),IF(COUNTIFS(Consolidado!$AC$5:AC961,Consolidado!$AC961,Consolidado!$D$5:D961,"*"&amp;U$3&amp;"*")=1,1,0),0))</f>
        <v>0</v>
      </c>
      <c r="V961" s="0" t="n">
        <f aca="false">IF(OR(V$3="",Consolidado!$D961=""),0,IF(ISNUMBER(SEARCH(V$3,Consolidado!$D961)),IF(COUNTIFS(Consolidado!$AC$5:AC961,Consolidado!$AC961,Consolidado!$D$5:D961,"*"&amp;V$3&amp;"*")=1,1,0),0))</f>
        <v>0</v>
      </c>
      <c r="W961" s="0" t="n">
        <f aca="false">IF(OR(W$3="",Consolidado!$D961=""),0,IF(ISNUMBER(SEARCH(W$3,Consolidado!$D961)),IF(COUNTIFS(Consolidado!$AC$5:AC961,Consolidado!$AC961,Consolidado!$D$5:D961,"*"&amp;W$3&amp;"*")=1,1,0),0))</f>
        <v>0</v>
      </c>
      <c r="X961" s="0" t="n">
        <f aca="false">IF(OR(X$3="",Consolidado!$D961=""),0,IF(ISNUMBER(SEARCH(X$3,Consolidado!$D961)),IF(COUNTIFS(Consolidado!$AC$5:AC961,Consolidado!$AC961,Consolidado!$D$5:D961,"*"&amp;X$3&amp;"*")=1,1,0),0))</f>
        <v>0</v>
      </c>
      <c r="Y961" s="0" t="n">
        <f aca="false">IF(OR(Y$3="",Consolidado!$D961=""),0,IF(ISNUMBER(SEARCH(Y$3,Consolidado!$D961)),IF(COUNTIFS(Consolidado!$AC$5:AC961,Consolidado!$AC961,Consolidado!$D$5:D961,"*"&amp;Y$3&amp;"*")=1,1,0),0))</f>
        <v>0</v>
      </c>
      <c r="Z961" s="0" t="n">
        <f aca="false">IF(OR(Z$3="",Consolidado!$D961=""),0,IF(ISNUMBER(SEARCH(Z$3,Consolidado!$D961)),IF(COUNTIFS(Consolidado!$AC$5:AC961,Consolidado!$AC961,Consolidado!$D$5:D961,"*"&amp;Z$3&amp;"*")=1,1,0),0))</f>
        <v>0</v>
      </c>
      <c r="AA961" s="0" t="n">
        <f aca="false">IF(OR(AA$3="",Consolidado!$D961=""),0,IF(ISNUMBER(SEARCH(AA$3,Consolidado!$D961)),IF(COUNTIFS(Consolidado!$AC$5:AC961,Consolidado!$AC961,Consolidado!$D$5:D961,"*"&amp;AA$3&amp;"*")=1,1,0),0))</f>
        <v>0</v>
      </c>
      <c r="AB961" s="0" t="n">
        <f aca="false">IF(OR(AB$3="",Consolidado!$D961=""),0,IF(ISNUMBER(SEARCH(AB$3,Consolidado!$D961)),IF(COUNTIFS(Consolidado!$AC$5:AC961,Consolidado!$AC961,Consolidado!$D$5:D961,"*"&amp;AB$3&amp;"*")=1,1,0),0))</f>
        <v>0</v>
      </c>
      <c r="AC961" s="0" t="n">
        <f aca="false">IF(OR(AC$3="",Consolidado!$D961=""),0,IF(ISNUMBER(SEARCH(AC$3,Consolidado!$D961)),IF(COUNTIFS(Consolidado!$AC$5:AC961,Consolidado!$AC961,Consolidado!$D$5:D961,"*"&amp;AC$3&amp;"*")=1,1,0),0))</f>
        <v>0</v>
      </c>
      <c r="AD961" s="0" t="n">
        <f aca="false">IF(OR(AD$3="",Consolidado!$D961=""),0,IF(ISNUMBER(SEARCH(AD$3,Consolidado!$D961)),IF(COUNTIFS(Consolidado!$AC$5:AC961,Consolidado!$AC961,Consolidado!$D$5:D961,"*"&amp;AD$3&amp;"*")=1,1,0),0))</f>
        <v>0</v>
      </c>
      <c r="AE961" s="0" t="n">
        <f aca="false">IF(OR(AE$3="",Consolidado!$D961=""),0,IF(ISNUMBER(SEARCH(AE$3,Consolidado!$D961)),IF(COUNTIFS(Consolidado!$AC$5:AC961,Consolidado!$AC961,Consolidado!$D$5:D961,"*"&amp;AE$3&amp;"*")=1,1,0),0))</f>
        <v>0</v>
      </c>
      <c r="AF961" s="0" t="n">
        <f aca="false">IF(OR(AF$3="",Consolidado!$D961=""),0,IF(ISNUMBER(SEARCH(AF$3,Consolidado!$D961)),IF(COUNTIFS(Consolidado!$AC$5:AC961,Consolidado!$AC961,Consolidado!$D$5:D961,"*"&amp;AF$3&amp;"*")=1,1,0),0))</f>
        <v>0</v>
      </c>
      <c r="AG961" s="0" t="n">
        <f aca="false">IF(OR(AG$3="",Consolidado!$D961=""),0,IF(ISNUMBER(SEARCH(AG$3,Consolidado!$D961)),IF(COUNTIFS(Consolidado!$AC$5:AC961,Consolidado!$AC961,Consolidado!$D$5:D961,"*"&amp;AG$3&amp;"*")=1,1,0),0))</f>
        <v>0</v>
      </c>
      <c r="AH961" s="0" t="n">
        <f aca="false">IF(OR(AH$3="",Consolidado!$D961=""),0,IF(ISNUMBER(SEARCH(AH$3,Consolidado!$D961)),IF(COUNTIFS(Consolidado!$AC$5:AC961,Consolidado!$AC961,Consolidado!$D$5:D961,"*"&amp;AH$3&amp;"*")=1,1,0),0))</f>
        <v>0</v>
      </c>
      <c r="AI961" s="0" t="n">
        <f aca="false">IF(OR(AI$3="",Consolidado!$D961=""),0,IF(ISNUMBER(SEARCH(AI$3,Consolidado!$D961)),IF(COUNTIFS(Consolidado!$AC$5:AC961,Consolidado!$AC961,Consolidado!$D$5:D961,"*"&amp;AI$3&amp;"*")=1,1,0),0))</f>
        <v>0</v>
      </c>
      <c r="AJ961" s="0" t="n">
        <f aca="false">IF(OR(AJ$3="",Consolidado!$D961=""),0,IF(ISNUMBER(SEARCH(AJ$3,Consolidado!$D961)),IF(COUNTIFS(Consolidado!$AC$5:AC961,Consolidado!$AC961,Consolidado!$D$5:D961,"*"&amp;AJ$3&amp;"*")=1,1,0),0))</f>
        <v>0</v>
      </c>
      <c r="AK961" s="0" t="n">
        <f aca="false">IF(OR(AK$3="",Consolidado!$D961=""),0,IF(ISNUMBER(SEARCH(AK$3,Consolidado!$D961)),IF(COUNTIFS(Consolidado!$AC$5:AC961,Consolidado!$AC961,Consolidado!$D$5:D961,"*"&amp;AK$3&amp;"*")=1,1,0),0))</f>
        <v>0</v>
      </c>
      <c r="AL961" s="0" t="n">
        <f aca="false">IF(OR(AL$3="",Consolidado!$D961=""),0,IF(ISNUMBER(SEARCH(AL$3,Consolidado!$D961)),IF(COUNTIFS(Consolidado!$AC$5:AC961,Consolidado!$AC961,Consolidado!$D$5:D961,"*"&amp;AL$3&amp;"*")=1,1,0),0))</f>
        <v>0</v>
      </c>
      <c r="AM961" s="0" t="n">
        <f aca="false">IF(OR(AM$3="",Consolidado!$D961=""),0,IF(ISNUMBER(SEARCH(AM$3,Consolidado!$D961)),IF(COUNTIFS(Consolidado!$AC$5:AC961,Consolidado!$AC961,Consolidado!$D$5:D961,"*"&amp;AM$3&amp;"*")=1,1,0),0))</f>
        <v>0</v>
      </c>
      <c r="AN961" s="0" t="n">
        <f aca="false">IF(OR(AN$3="",Consolidado!$D961=""),0,IF(ISNUMBER(SEARCH(AN$3,Consolidado!$D961)),IF(COUNTIFS(Consolidado!$AC$5:AC961,Consolidado!$AC961,Consolidado!$D$5:D961,"*"&amp;AN$3&amp;"*")=1,1,0),0))</f>
        <v>0</v>
      </c>
      <c r="AO961" s="0" t="n">
        <f aca="false">IF(OR(AO$3="",Consolidado!$D961=""),0,IF(ISNUMBER(SEARCH(AO$3,Consolidado!$D961)),IF(COUNTIFS(Consolidado!$AC$5:AC961,Consolidado!$AC961,Consolidado!$D$5:D961,"*"&amp;AO$3&amp;"*")=1,1,0),0))</f>
        <v>0</v>
      </c>
    </row>
    <row r="962" customFormat="false" ht="15" hidden="false" customHeight="false" outlineLevel="0" collapsed="false">
      <c r="B962" s="0" t="n">
        <f aca="false">IF(OR(B$3="",Consolidado!$D962=""),0,IF(ISNUMBER(SEARCH(B$3,Consolidado!$D962)),IF(COUNTIFS(Consolidado!$AC$5:AC962,Consolidado!$AC962,Consolidado!$D$5:D962,"*"&amp;B$3&amp;"*")=1,1,0),0))</f>
        <v>0</v>
      </c>
      <c r="C962" s="0" t="n">
        <f aca="false">IF(OR(C$3="",Consolidado!$D962=""),0,IF(ISNUMBER(SEARCH(C$3,Consolidado!$D962)),IF(COUNTIFS(Consolidado!$AC$5:AC962,Consolidado!$AC962,Consolidado!$D$5:D962,"*"&amp;C$3&amp;"*")=1,1,0),0))</f>
        <v>0</v>
      </c>
      <c r="D962" s="0" t="n">
        <f aca="false">IF(OR(D$3="",Consolidado!$D962=""),0,IF(ISNUMBER(SEARCH(D$3,Consolidado!$D962)),IF(COUNTIFS(Consolidado!$AC$5:AC962,Consolidado!$AC962,Consolidado!$D$5:D962,"*"&amp;D$3&amp;"*")=1,1,0),0))</f>
        <v>0</v>
      </c>
      <c r="E962" s="0" t="n">
        <f aca="false">IF(OR(E$3="",Consolidado!$D962=""),0,IF(ISNUMBER(SEARCH(E$3,Consolidado!$D962)),IF(COUNTIFS(Consolidado!$AC$5:AC962,Consolidado!$AC962,Consolidado!$D$5:D962,"*"&amp;E$3&amp;"*")=1,1,0),0))</f>
        <v>0</v>
      </c>
      <c r="F962" s="0" t="n">
        <f aca="false">IF(OR(F$3="",Consolidado!$D962=""),0,IF(ISNUMBER(SEARCH(F$3,Consolidado!$D962)),IF(COUNTIFS(Consolidado!$AC$5:AC962,Consolidado!$AC962,Consolidado!$D$5:D962,"*"&amp;F$3&amp;"*")=1,1,0),0))</f>
        <v>0</v>
      </c>
      <c r="G962" s="0" t="n">
        <f aca="false">IF(OR(G$3="",Consolidado!$D962=""),0,IF(ISNUMBER(SEARCH(G$3,Consolidado!$D962)),IF(COUNTIFS(Consolidado!$AC$5:AC962,Consolidado!$AC962,Consolidado!$D$5:D962,"*"&amp;G$3&amp;"*")=1,1,0),0))</f>
        <v>0</v>
      </c>
      <c r="H962" s="0" t="n">
        <f aca="false">IF(OR(H$3="",Consolidado!$D962=""),0,IF(ISNUMBER(SEARCH(H$3,Consolidado!$D962)),IF(COUNTIFS(Consolidado!$AC$5:AC962,Consolidado!$AC962,Consolidado!$D$5:D962,"*"&amp;H$3&amp;"*")=1,1,0),0))</f>
        <v>0</v>
      </c>
      <c r="I962" s="0" t="n">
        <f aca="false">IF(OR(I$3="",Consolidado!$D962=""),0,IF(ISNUMBER(SEARCH(I$3,Consolidado!$D962)),IF(COUNTIFS(Consolidado!$AC$5:AC962,Consolidado!$AC962,Consolidado!$D$5:D962,"*"&amp;I$3&amp;"*")=1,1,0),0))</f>
        <v>0</v>
      </c>
      <c r="J962" s="0" t="n">
        <f aca="false">IF(OR(J$3="",Consolidado!$D962=""),0,IF(ISNUMBER(SEARCH(J$3,Consolidado!$D962)),IF(COUNTIFS(Consolidado!$AC$5:AC962,Consolidado!$AC962,Consolidado!$D$5:D962,"*"&amp;J$3&amp;"*")=1,1,0),0))</f>
        <v>0</v>
      </c>
      <c r="K962" s="0" t="n">
        <f aca="false">IF(OR(K$3="",Consolidado!$D962=""),0,IF(ISNUMBER(SEARCH(K$3,Consolidado!$D962)),IF(COUNTIFS(Consolidado!$AC$5:AC962,Consolidado!$AC962,Consolidado!$D$5:D962,"*"&amp;K$3&amp;"*")=1,1,0),0))</f>
        <v>0</v>
      </c>
      <c r="L962" s="0" t="n">
        <f aca="false">IF(OR(L$3="",Consolidado!$D962=""),0,IF(ISNUMBER(SEARCH(L$3,Consolidado!$D962)),IF(COUNTIFS(Consolidado!$AC$5:AC962,Consolidado!$AC962,Consolidado!$D$5:D962,"*"&amp;L$3&amp;"*")=1,1,0),0))</f>
        <v>0</v>
      </c>
      <c r="M962" s="0" t="n">
        <f aca="false">IF(OR(M$3="",Consolidado!$D962=""),0,IF(ISNUMBER(SEARCH(M$3,Consolidado!$D962)),IF(COUNTIFS(Consolidado!$AC$5:AC962,Consolidado!$AC962,Consolidado!$D$5:D962,"*"&amp;M$3&amp;"*")=1,1,0),0))</f>
        <v>0</v>
      </c>
      <c r="N962" s="0" t="n">
        <f aca="false">IF(OR(N$3="",Consolidado!$D962=""),0,IF(ISNUMBER(SEARCH(N$3,Consolidado!$D962)),IF(COUNTIFS(Consolidado!$AC$5:AC962,Consolidado!$AC962,Consolidado!$D$5:D962,"*"&amp;N$3&amp;"*")=1,1,0),0))</f>
        <v>0</v>
      </c>
      <c r="O962" s="0" t="n">
        <f aca="false">IF(OR(O$3="",Consolidado!$D962=""),0,IF(ISNUMBER(SEARCH(O$3,Consolidado!$D962)),IF(COUNTIFS(Consolidado!$AC$5:AC962,Consolidado!$AC962,Consolidado!$D$5:D962,"*"&amp;O$3&amp;"*")=1,1,0),0))</f>
        <v>0</v>
      </c>
      <c r="P962" s="0" t="n">
        <f aca="false">IF(OR(P$3="",Consolidado!$D962=""),0,IF(ISNUMBER(SEARCH(P$3,Consolidado!$D962)),IF(COUNTIFS(Consolidado!$AC$5:AC962,Consolidado!$AC962,Consolidado!$D$5:D962,"*"&amp;P$3&amp;"*")=1,1,0),0))</f>
        <v>0</v>
      </c>
      <c r="Q962" s="0" t="n">
        <f aca="false">IF(OR(Q$3="",Consolidado!$D962=""),0,IF(ISNUMBER(SEARCH(Q$3,Consolidado!$D962)),IF(COUNTIFS(Consolidado!$AC$5:AC962,Consolidado!$AC962,Consolidado!$D$5:D962,"*"&amp;Q$3&amp;"*")=1,1,0),0))</f>
        <v>0</v>
      </c>
      <c r="R962" s="0" t="n">
        <f aca="false">IF(OR(R$3="",Consolidado!$D962=""),0,IF(ISNUMBER(SEARCH(R$3,Consolidado!$D962)),IF(COUNTIFS(Consolidado!$AC$5:AC962,Consolidado!$AC962,Consolidado!$D$5:D962,"*"&amp;R$3&amp;"*")=1,1,0),0))</f>
        <v>0</v>
      </c>
      <c r="S962" s="0" t="n">
        <f aca="false">IF(OR(S$3="",Consolidado!$D962=""),0,IF(ISNUMBER(SEARCH(S$3,Consolidado!$D962)),IF(COUNTIFS(Consolidado!$AC$5:AC962,Consolidado!$AC962,Consolidado!$D$5:D962,"*"&amp;S$3&amp;"*")=1,1,0),0))</f>
        <v>0</v>
      </c>
      <c r="T962" s="0" t="n">
        <f aca="false">IF(OR(T$3="",Consolidado!$D962=""),0,IF(ISNUMBER(SEARCH(T$3,Consolidado!$D962)),IF(COUNTIFS(Consolidado!$AC$5:AC962,Consolidado!$AC962,Consolidado!$D$5:D962,"*"&amp;T$3&amp;"*")=1,1,0),0))</f>
        <v>0</v>
      </c>
      <c r="U962" s="0" t="n">
        <f aca="false">IF(OR(U$3="",Consolidado!$D962=""),0,IF(ISNUMBER(SEARCH(U$3,Consolidado!$D962)),IF(COUNTIFS(Consolidado!$AC$5:AC962,Consolidado!$AC962,Consolidado!$D$5:D962,"*"&amp;U$3&amp;"*")=1,1,0),0))</f>
        <v>0</v>
      </c>
      <c r="V962" s="0" t="n">
        <f aca="false">IF(OR(V$3="",Consolidado!$D962=""),0,IF(ISNUMBER(SEARCH(V$3,Consolidado!$D962)),IF(COUNTIFS(Consolidado!$AC$5:AC962,Consolidado!$AC962,Consolidado!$D$5:D962,"*"&amp;V$3&amp;"*")=1,1,0),0))</f>
        <v>0</v>
      </c>
      <c r="W962" s="0" t="n">
        <f aca="false">IF(OR(W$3="",Consolidado!$D962=""),0,IF(ISNUMBER(SEARCH(W$3,Consolidado!$D962)),IF(COUNTIFS(Consolidado!$AC$5:AC962,Consolidado!$AC962,Consolidado!$D$5:D962,"*"&amp;W$3&amp;"*")=1,1,0),0))</f>
        <v>0</v>
      </c>
      <c r="X962" s="0" t="n">
        <f aca="false">IF(OR(X$3="",Consolidado!$D962=""),0,IF(ISNUMBER(SEARCH(X$3,Consolidado!$D962)),IF(COUNTIFS(Consolidado!$AC$5:AC962,Consolidado!$AC962,Consolidado!$D$5:D962,"*"&amp;X$3&amp;"*")=1,1,0),0))</f>
        <v>0</v>
      </c>
      <c r="Y962" s="0" t="n">
        <f aca="false">IF(OR(Y$3="",Consolidado!$D962=""),0,IF(ISNUMBER(SEARCH(Y$3,Consolidado!$D962)),IF(COUNTIFS(Consolidado!$AC$5:AC962,Consolidado!$AC962,Consolidado!$D$5:D962,"*"&amp;Y$3&amp;"*")=1,1,0),0))</f>
        <v>0</v>
      </c>
      <c r="Z962" s="0" t="n">
        <f aca="false">IF(OR(Z$3="",Consolidado!$D962=""),0,IF(ISNUMBER(SEARCH(Z$3,Consolidado!$D962)),IF(COUNTIFS(Consolidado!$AC$5:AC962,Consolidado!$AC962,Consolidado!$D$5:D962,"*"&amp;Z$3&amp;"*")=1,1,0),0))</f>
        <v>0</v>
      </c>
      <c r="AA962" s="0" t="n">
        <f aca="false">IF(OR(AA$3="",Consolidado!$D962=""),0,IF(ISNUMBER(SEARCH(AA$3,Consolidado!$D962)),IF(COUNTIFS(Consolidado!$AC$5:AC962,Consolidado!$AC962,Consolidado!$D$5:D962,"*"&amp;AA$3&amp;"*")=1,1,0),0))</f>
        <v>0</v>
      </c>
      <c r="AB962" s="0" t="n">
        <f aca="false">IF(OR(AB$3="",Consolidado!$D962=""),0,IF(ISNUMBER(SEARCH(AB$3,Consolidado!$D962)),IF(COUNTIFS(Consolidado!$AC$5:AC962,Consolidado!$AC962,Consolidado!$D$5:D962,"*"&amp;AB$3&amp;"*")=1,1,0),0))</f>
        <v>0</v>
      </c>
      <c r="AC962" s="0" t="n">
        <f aca="false">IF(OR(AC$3="",Consolidado!$D962=""),0,IF(ISNUMBER(SEARCH(AC$3,Consolidado!$D962)),IF(COUNTIFS(Consolidado!$AC$5:AC962,Consolidado!$AC962,Consolidado!$D$5:D962,"*"&amp;AC$3&amp;"*")=1,1,0),0))</f>
        <v>0</v>
      </c>
      <c r="AD962" s="0" t="n">
        <f aca="false">IF(OR(AD$3="",Consolidado!$D962=""),0,IF(ISNUMBER(SEARCH(AD$3,Consolidado!$D962)),IF(COUNTIFS(Consolidado!$AC$5:AC962,Consolidado!$AC962,Consolidado!$D$5:D962,"*"&amp;AD$3&amp;"*")=1,1,0),0))</f>
        <v>0</v>
      </c>
      <c r="AE962" s="0" t="n">
        <f aca="false">IF(OR(AE$3="",Consolidado!$D962=""),0,IF(ISNUMBER(SEARCH(AE$3,Consolidado!$D962)),IF(COUNTIFS(Consolidado!$AC$5:AC962,Consolidado!$AC962,Consolidado!$D$5:D962,"*"&amp;AE$3&amp;"*")=1,1,0),0))</f>
        <v>0</v>
      </c>
      <c r="AF962" s="0" t="n">
        <f aca="false">IF(OR(AF$3="",Consolidado!$D962=""),0,IF(ISNUMBER(SEARCH(AF$3,Consolidado!$D962)),IF(COUNTIFS(Consolidado!$AC$5:AC962,Consolidado!$AC962,Consolidado!$D$5:D962,"*"&amp;AF$3&amp;"*")=1,1,0),0))</f>
        <v>0</v>
      </c>
      <c r="AG962" s="0" t="n">
        <f aca="false">IF(OR(AG$3="",Consolidado!$D962=""),0,IF(ISNUMBER(SEARCH(AG$3,Consolidado!$D962)),IF(COUNTIFS(Consolidado!$AC$5:AC962,Consolidado!$AC962,Consolidado!$D$5:D962,"*"&amp;AG$3&amp;"*")=1,1,0),0))</f>
        <v>0</v>
      </c>
      <c r="AH962" s="0" t="n">
        <f aca="false">IF(OR(AH$3="",Consolidado!$D962=""),0,IF(ISNUMBER(SEARCH(AH$3,Consolidado!$D962)),IF(COUNTIFS(Consolidado!$AC$5:AC962,Consolidado!$AC962,Consolidado!$D$5:D962,"*"&amp;AH$3&amp;"*")=1,1,0),0))</f>
        <v>0</v>
      </c>
      <c r="AI962" s="0" t="n">
        <f aca="false">IF(OR(AI$3="",Consolidado!$D962=""),0,IF(ISNUMBER(SEARCH(AI$3,Consolidado!$D962)),IF(COUNTIFS(Consolidado!$AC$5:AC962,Consolidado!$AC962,Consolidado!$D$5:D962,"*"&amp;AI$3&amp;"*")=1,1,0),0))</f>
        <v>0</v>
      </c>
      <c r="AJ962" s="0" t="n">
        <f aca="false">IF(OR(AJ$3="",Consolidado!$D962=""),0,IF(ISNUMBER(SEARCH(AJ$3,Consolidado!$D962)),IF(COUNTIFS(Consolidado!$AC$5:AC962,Consolidado!$AC962,Consolidado!$D$5:D962,"*"&amp;AJ$3&amp;"*")=1,1,0),0))</f>
        <v>0</v>
      </c>
      <c r="AK962" s="0" t="n">
        <f aca="false">IF(OR(AK$3="",Consolidado!$D962=""),0,IF(ISNUMBER(SEARCH(AK$3,Consolidado!$D962)),IF(COUNTIFS(Consolidado!$AC$5:AC962,Consolidado!$AC962,Consolidado!$D$5:D962,"*"&amp;AK$3&amp;"*")=1,1,0),0))</f>
        <v>0</v>
      </c>
      <c r="AL962" s="0" t="n">
        <f aca="false">IF(OR(AL$3="",Consolidado!$D962=""),0,IF(ISNUMBER(SEARCH(AL$3,Consolidado!$D962)),IF(COUNTIFS(Consolidado!$AC$5:AC962,Consolidado!$AC962,Consolidado!$D$5:D962,"*"&amp;AL$3&amp;"*")=1,1,0),0))</f>
        <v>0</v>
      </c>
      <c r="AM962" s="0" t="n">
        <f aca="false">IF(OR(AM$3="",Consolidado!$D962=""),0,IF(ISNUMBER(SEARCH(AM$3,Consolidado!$D962)),IF(COUNTIFS(Consolidado!$AC$5:AC962,Consolidado!$AC962,Consolidado!$D$5:D962,"*"&amp;AM$3&amp;"*")=1,1,0),0))</f>
        <v>0</v>
      </c>
      <c r="AN962" s="0" t="n">
        <f aca="false">IF(OR(AN$3="",Consolidado!$D962=""),0,IF(ISNUMBER(SEARCH(AN$3,Consolidado!$D962)),IF(COUNTIFS(Consolidado!$AC$5:AC962,Consolidado!$AC962,Consolidado!$D$5:D962,"*"&amp;AN$3&amp;"*")=1,1,0),0))</f>
        <v>0</v>
      </c>
      <c r="AO962" s="0" t="n">
        <f aca="false">IF(OR(AO$3="",Consolidado!$D962=""),0,IF(ISNUMBER(SEARCH(AO$3,Consolidado!$D962)),IF(COUNTIFS(Consolidado!$AC$5:AC962,Consolidado!$AC962,Consolidado!$D$5:D962,"*"&amp;AO$3&amp;"*")=1,1,0),0))</f>
        <v>0</v>
      </c>
    </row>
    <row r="963" customFormat="false" ht="15" hidden="false" customHeight="false" outlineLevel="0" collapsed="false">
      <c r="B963" s="0" t="n">
        <f aca="false">IF(OR(B$3="",Consolidado!$D963=""),0,IF(ISNUMBER(SEARCH(B$3,Consolidado!$D963)),IF(COUNTIFS(Consolidado!$AC$5:AC963,Consolidado!$AC963,Consolidado!$D$5:D963,"*"&amp;B$3&amp;"*")=1,1,0),0))</f>
        <v>0</v>
      </c>
      <c r="C963" s="0" t="n">
        <f aca="false">IF(OR(C$3="",Consolidado!$D963=""),0,IF(ISNUMBER(SEARCH(C$3,Consolidado!$D963)),IF(COUNTIFS(Consolidado!$AC$5:AC963,Consolidado!$AC963,Consolidado!$D$5:D963,"*"&amp;C$3&amp;"*")=1,1,0),0))</f>
        <v>0</v>
      </c>
      <c r="D963" s="0" t="n">
        <f aca="false">IF(OR(D$3="",Consolidado!$D963=""),0,IF(ISNUMBER(SEARCH(D$3,Consolidado!$D963)),IF(COUNTIFS(Consolidado!$AC$5:AC963,Consolidado!$AC963,Consolidado!$D$5:D963,"*"&amp;D$3&amp;"*")=1,1,0),0))</f>
        <v>0</v>
      </c>
      <c r="E963" s="0" t="n">
        <f aca="false">IF(OR(E$3="",Consolidado!$D963=""),0,IF(ISNUMBER(SEARCH(E$3,Consolidado!$D963)),IF(COUNTIFS(Consolidado!$AC$5:AC963,Consolidado!$AC963,Consolidado!$D$5:D963,"*"&amp;E$3&amp;"*")=1,1,0),0))</f>
        <v>0</v>
      </c>
      <c r="F963" s="0" t="n">
        <f aca="false">IF(OR(F$3="",Consolidado!$D963=""),0,IF(ISNUMBER(SEARCH(F$3,Consolidado!$D963)),IF(COUNTIFS(Consolidado!$AC$5:AC963,Consolidado!$AC963,Consolidado!$D$5:D963,"*"&amp;F$3&amp;"*")=1,1,0),0))</f>
        <v>0</v>
      </c>
      <c r="G963" s="0" t="n">
        <f aca="false">IF(OR(G$3="",Consolidado!$D963=""),0,IF(ISNUMBER(SEARCH(G$3,Consolidado!$D963)),IF(COUNTIFS(Consolidado!$AC$5:AC963,Consolidado!$AC963,Consolidado!$D$5:D963,"*"&amp;G$3&amp;"*")=1,1,0),0))</f>
        <v>0</v>
      </c>
      <c r="H963" s="0" t="n">
        <f aca="false">IF(OR(H$3="",Consolidado!$D963=""),0,IF(ISNUMBER(SEARCH(H$3,Consolidado!$D963)),IF(COUNTIFS(Consolidado!$AC$5:AC963,Consolidado!$AC963,Consolidado!$D$5:D963,"*"&amp;H$3&amp;"*")=1,1,0),0))</f>
        <v>0</v>
      </c>
      <c r="I963" s="0" t="n">
        <f aca="false">IF(OR(I$3="",Consolidado!$D963=""),0,IF(ISNUMBER(SEARCH(I$3,Consolidado!$D963)),IF(COUNTIFS(Consolidado!$AC$5:AC963,Consolidado!$AC963,Consolidado!$D$5:D963,"*"&amp;I$3&amp;"*")=1,1,0),0))</f>
        <v>0</v>
      </c>
      <c r="J963" s="0" t="n">
        <f aca="false">IF(OR(J$3="",Consolidado!$D963=""),0,IF(ISNUMBER(SEARCH(J$3,Consolidado!$D963)),IF(COUNTIFS(Consolidado!$AC$5:AC963,Consolidado!$AC963,Consolidado!$D$5:D963,"*"&amp;J$3&amp;"*")=1,1,0),0))</f>
        <v>0</v>
      </c>
      <c r="K963" s="0" t="n">
        <f aca="false">IF(OR(K$3="",Consolidado!$D963=""),0,IF(ISNUMBER(SEARCH(K$3,Consolidado!$D963)),IF(COUNTIFS(Consolidado!$AC$5:AC963,Consolidado!$AC963,Consolidado!$D$5:D963,"*"&amp;K$3&amp;"*")=1,1,0),0))</f>
        <v>0</v>
      </c>
      <c r="L963" s="0" t="n">
        <f aca="false">IF(OR(L$3="",Consolidado!$D963=""),0,IF(ISNUMBER(SEARCH(L$3,Consolidado!$D963)),IF(COUNTIFS(Consolidado!$AC$5:AC963,Consolidado!$AC963,Consolidado!$D$5:D963,"*"&amp;L$3&amp;"*")=1,1,0),0))</f>
        <v>0</v>
      </c>
      <c r="M963" s="0" t="n">
        <f aca="false">IF(OR(M$3="",Consolidado!$D963=""),0,IF(ISNUMBER(SEARCH(M$3,Consolidado!$D963)),IF(COUNTIFS(Consolidado!$AC$5:AC963,Consolidado!$AC963,Consolidado!$D$5:D963,"*"&amp;M$3&amp;"*")=1,1,0),0))</f>
        <v>0</v>
      </c>
      <c r="N963" s="0" t="n">
        <f aca="false">IF(OR(N$3="",Consolidado!$D963=""),0,IF(ISNUMBER(SEARCH(N$3,Consolidado!$D963)),IF(COUNTIFS(Consolidado!$AC$5:AC963,Consolidado!$AC963,Consolidado!$D$5:D963,"*"&amp;N$3&amp;"*")=1,1,0),0))</f>
        <v>0</v>
      </c>
      <c r="O963" s="0" t="n">
        <f aca="false">IF(OR(O$3="",Consolidado!$D963=""),0,IF(ISNUMBER(SEARCH(O$3,Consolidado!$D963)),IF(COUNTIFS(Consolidado!$AC$5:AC963,Consolidado!$AC963,Consolidado!$D$5:D963,"*"&amp;O$3&amp;"*")=1,1,0),0))</f>
        <v>0</v>
      </c>
      <c r="P963" s="0" t="n">
        <f aca="false">IF(OR(P$3="",Consolidado!$D963=""),0,IF(ISNUMBER(SEARCH(P$3,Consolidado!$D963)),IF(COUNTIFS(Consolidado!$AC$5:AC963,Consolidado!$AC963,Consolidado!$D$5:D963,"*"&amp;P$3&amp;"*")=1,1,0),0))</f>
        <v>0</v>
      </c>
      <c r="Q963" s="0" t="n">
        <f aca="false">IF(OR(Q$3="",Consolidado!$D963=""),0,IF(ISNUMBER(SEARCH(Q$3,Consolidado!$D963)),IF(COUNTIFS(Consolidado!$AC$5:AC963,Consolidado!$AC963,Consolidado!$D$5:D963,"*"&amp;Q$3&amp;"*")=1,1,0),0))</f>
        <v>0</v>
      </c>
      <c r="R963" s="0" t="n">
        <f aca="false">IF(OR(R$3="",Consolidado!$D963=""),0,IF(ISNUMBER(SEARCH(R$3,Consolidado!$D963)),IF(COUNTIFS(Consolidado!$AC$5:AC963,Consolidado!$AC963,Consolidado!$D$5:D963,"*"&amp;R$3&amp;"*")=1,1,0),0))</f>
        <v>0</v>
      </c>
      <c r="S963" s="0" t="n">
        <f aca="false">IF(OR(S$3="",Consolidado!$D963=""),0,IF(ISNUMBER(SEARCH(S$3,Consolidado!$D963)),IF(COUNTIFS(Consolidado!$AC$5:AC963,Consolidado!$AC963,Consolidado!$D$5:D963,"*"&amp;S$3&amp;"*")=1,1,0),0))</f>
        <v>0</v>
      </c>
      <c r="T963" s="0" t="n">
        <f aca="false">IF(OR(T$3="",Consolidado!$D963=""),0,IF(ISNUMBER(SEARCH(T$3,Consolidado!$D963)),IF(COUNTIFS(Consolidado!$AC$5:AC963,Consolidado!$AC963,Consolidado!$D$5:D963,"*"&amp;T$3&amp;"*")=1,1,0),0))</f>
        <v>0</v>
      </c>
      <c r="U963" s="0" t="n">
        <f aca="false">IF(OR(U$3="",Consolidado!$D963=""),0,IF(ISNUMBER(SEARCH(U$3,Consolidado!$D963)),IF(COUNTIFS(Consolidado!$AC$5:AC963,Consolidado!$AC963,Consolidado!$D$5:D963,"*"&amp;U$3&amp;"*")=1,1,0),0))</f>
        <v>0</v>
      </c>
      <c r="V963" s="0" t="n">
        <f aca="false">IF(OR(V$3="",Consolidado!$D963=""),0,IF(ISNUMBER(SEARCH(V$3,Consolidado!$D963)),IF(COUNTIFS(Consolidado!$AC$5:AC963,Consolidado!$AC963,Consolidado!$D$5:D963,"*"&amp;V$3&amp;"*")=1,1,0),0))</f>
        <v>0</v>
      </c>
      <c r="W963" s="0" t="n">
        <f aca="false">IF(OR(W$3="",Consolidado!$D963=""),0,IF(ISNUMBER(SEARCH(W$3,Consolidado!$D963)),IF(COUNTIFS(Consolidado!$AC$5:AC963,Consolidado!$AC963,Consolidado!$D$5:D963,"*"&amp;W$3&amp;"*")=1,1,0),0))</f>
        <v>0</v>
      </c>
      <c r="X963" s="0" t="n">
        <f aca="false">IF(OR(X$3="",Consolidado!$D963=""),0,IF(ISNUMBER(SEARCH(X$3,Consolidado!$D963)),IF(COUNTIFS(Consolidado!$AC$5:AC963,Consolidado!$AC963,Consolidado!$D$5:D963,"*"&amp;X$3&amp;"*")=1,1,0),0))</f>
        <v>0</v>
      </c>
      <c r="Y963" s="0" t="n">
        <f aca="false">IF(OR(Y$3="",Consolidado!$D963=""),0,IF(ISNUMBER(SEARCH(Y$3,Consolidado!$D963)),IF(COUNTIFS(Consolidado!$AC$5:AC963,Consolidado!$AC963,Consolidado!$D$5:D963,"*"&amp;Y$3&amp;"*")=1,1,0),0))</f>
        <v>0</v>
      </c>
      <c r="Z963" s="0" t="n">
        <f aca="false">IF(OR(Z$3="",Consolidado!$D963=""),0,IF(ISNUMBER(SEARCH(Z$3,Consolidado!$D963)),IF(COUNTIFS(Consolidado!$AC$5:AC963,Consolidado!$AC963,Consolidado!$D$5:D963,"*"&amp;Z$3&amp;"*")=1,1,0),0))</f>
        <v>0</v>
      </c>
      <c r="AA963" s="0" t="n">
        <f aca="false">IF(OR(AA$3="",Consolidado!$D963=""),0,IF(ISNUMBER(SEARCH(AA$3,Consolidado!$D963)),IF(COUNTIFS(Consolidado!$AC$5:AC963,Consolidado!$AC963,Consolidado!$D$5:D963,"*"&amp;AA$3&amp;"*")=1,1,0),0))</f>
        <v>0</v>
      </c>
      <c r="AB963" s="0" t="n">
        <f aca="false">IF(OR(AB$3="",Consolidado!$D963=""),0,IF(ISNUMBER(SEARCH(AB$3,Consolidado!$D963)),IF(COUNTIFS(Consolidado!$AC$5:AC963,Consolidado!$AC963,Consolidado!$D$5:D963,"*"&amp;AB$3&amp;"*")=1,1,0),0))</f>
        <v>0</v>
      </c>
      <c r="AC963" s="0" t="n">
        <f aca="false">IF(OR(AC$3="",Consolidado!$D963=""),0,IF(ISNUMBER(SEARCH(AC$3,Consolidado!$D963)),IF(COUNTIFS(Consolidado!$AC$5:AC963,Consolidado!$AC963,Consolidado!$D$5:D963,"*"&amp;AC$3&amp;"*")=1,1,0),0))</f>
        <v>0</v>
      </c>
      <c r="AD963" s="0" t="n">
        <f aca="false">IF(OR(AD$3="",Consolidado!$D963=""),0,IF(ISNUMBER(SEARCH(AD$3,Consolidado!$D963)),IF(COUNTIFS(Consolidado!$AC$5:AC963,Consolidado!$AC963,Consolidado!$D$5:D963,"*"&amp;AD$3&amp;"*")=1,1,0),0))</f>
        <v>0</v>
      </c>
      <c r="AE963" s="0" t="n">
        <f aca="false">IF(OR(AE$3="",Consolidado!$D963=""),0,IF(ISNUMBER(SEARCH(AE$3,Consolidado!$D963)),IF(COUNTIFS(Consolidado!$AC$5:AC963,Consolidado!$AC963,Consolidado!$D$5:D963,"*"&amp;AE$3&amp;"*")=1,1,0),0))</f>
        <v>0</v>
      </c>
      <c r="AF963" s="0" t="n">
        <f aca="false">IF(OR(AF$3="",Consolidado!$D963=""),0,IF(ISNUMBER(SEARCH(AF$3,Consolidado!$D963)),IF(COUNTIFS(Consolidado!$AC$5:AC963,Consolidado!$AC963,Consolidado!$D$5:D963,"*"&amp;AF$3&amp;"*")=1,1,0),0))</f>
        <v>0</v>
      </c>
      <c r="AG963" s="0" t="n">
        <f aca="false">IF(OR(AG$3="",Consolidado!$D963=""),0,IF(ISNUMBER(SEARCH(AG$3,Consolidado!$D963)),IF(COUNTIFS(Consolidado!$AC$5:AC963,Consolidado!$AC963,Consolidado!$D$5:D963,"*"&amp;AG$3&amp;"*")=1,1,0),0))</f>
        <v>0</v>
      </c>
      <c r="AH963" s="0" t="n">
        <f aca="false">IF(OR(AH$3="",Consolidado!$D963=""),0,IF(ISNUMBER(SEARCH(AH$3,Consolidado!$D963)),IF(COUNTIFS(Consolidado!$AC$5:AC963,Consolidado!$AC963,Consolidado!$D$5:D963,"*"&amp;AH$3&amp;"*")=1,1,0),0))</f>
        <v>0</v>
      </c>
      <c r="AI963" s="0" t="n">
        <f aca="false">IF(OR(AI$3="",Consolidado!$D963=""),0,IF(ISNUMBER(SEARCH(AI$3,Consolidado!$D963)),IF(COUNTIFS(Consolidado!$AC$5:AC963,Consolidado!$AC963,Consolidado!$D$5:D963,"*"&amp;AI$3&amp;"*")=1,1,0),0))</f>
        <v>0</v>
      </c>
      <c r="AJ963" s="0" t="n">
        <f aca="false">IF(OR(AJ$3="",Consolidado!$D963=""),0,IF(ISNUMBER(SEARCH(AJ$3,Consolidado!$D963)),IF(COUNTIFS(Consolidado!$AC$5:AC963,Consolidado!$AC963,Consolidado!$D$5:D963,"*"&amp;AJ$3&amp;"*")=1,1,0),0))</f>
        <v>0</v>
      </c>
      <c r="AK963" s="0" t="n">
        <f aca="false">IF(OR(AK$3="",Consolidado!$D963=""),0,IF(ISNUMBER(SEARCH(AK$3,Consolidado!$D963)),IF(COUNTIFS(Consolidado!$AC$5:AC963,Consolidado!$AC963,Consolidado!$D$5:D963,"*"&amp;AK$3&amp;"*")=1,1,0),0))</f>
        <v>0</v>
      </c>
      <c r="AL963" s="0" t="n">
        <f aca="false">IF(OR(AL$3="",Consolidado!$D963=""),0,IF(ISNUMBER(SEARCH(AL$3,Consolidado!$D963)),IF(COUNTIFS(Consolidado!$AC$5:AC963,Consolidado!$AC963,Consolidado!$D$5:D963,"*"&amp;AL$3&amp;"*")=1,1,0),0))</f>
        <v>0</v>
      </c>
      <c r="AM963" s="0" t="n">
        <f aca="false">IF(OR(AM$3="",Consolidado!$D963=""),0,IF(ISNUMBER(SEARCH(AM$3,Consolidado!$D963)),IF(COUNTIFS(Consolidado!$AC$5:AC963,Consolidado!$AC963,Consolidado!$D$5:D963,"*"&amp;AM$3&amp;"*")=1,1,0),0))</f>
        <v>0</v>
      </c>
      <c r="AN963" s="0" t="n">
        <f aca="false">IF(OR(AN$3="",Consolidado!$D963=""),0,IF(ISNUMBER(SEARCH(AN$3,Consolidado!$D963)),IF(COUNTIFS(Consolidado!$AC$5:AC963,Consolidado!$AC963,Consolidado!$D$5:D963,"*"&amp;AN$3&amp;"*")=1,1,0),0))</f>
        <v>0</v>
      </c>
      <c r="AO963" s="0" t="n">
        <f aca="false">IF(OR(AO$3="",Consolidado!$D963=""),0,IF(ISNUMBER(SEARCH(AO$3,Consolidado!$D963)),IF(COUNTIFS(Consolidado!$AC$5:AC963,Consolidado!$AC963,Consolidado!$D$5:D963,"*"&amp;AO$3&amp;"*")=1,1,0),0))</f>
        <v>0</v>
      </c>
    </row>
    <row r="964" customFormat="false" ht="15" hidden="false" customHeight="false" outlineLevel="0" collapsed="false">
      <c r="B964" s="0" t="n">
        <f aca="false">IF(OR(B$3="",Consolidado!$D964=""),0,IF(ISNUMBER(SEARCH(B$3,Consolidado!$D964)),IF(COUNTIFS(Consolidado!$AC$5:AC964,Consolidado!$AC964,Consolidado!$D$5:D964,"*"&amp;B$3&amp;"*")=1,1,0),0))</f>
        <v>0</v>
      </c>
      <c r="C964" s="0" t="n">
        <f aca="false">IF(OR(C$3="",Consolidado!$D964=""),0,IF(ISNUMBER(SEARCH(C$3,Consolidado!$D964)),IF(COUNTIFS(Consolidado!$AC$5:AC964,Consolidado!$AC964,Consolidado!$D$5:D964,"*"&amp;C$3&amp;"*")=1,1,0),0))</f>
        <v>0</v>
      </c>
      <c r="D964" s="0" t="n">
        <f aca="false">IF(OR(D$3="",Consolidado!$D964=""),0,IF(ISNUMBER(SEARCH(D$3,Consolidado!$D964)),IF(COUNTIFS(Consolidado!$AC$5:AC964,Consolidado!$AC964,Consolidado!$D$5:D964,"*"&amp;D$3&amp;"*")=1,1,0),0))</f>
        <v>0</v>
      </c>
      <c r="E964" s="0" t="n">
        <f aca="false">IF(OR(E$3="",Consolidado!$D964=""),0,IF(ISNUMBER(SEARCH(E$3,Consolidado!$D964)),IF(COUNTIFS(Consolidado!$AC$5:AC964,Consolidado!$AC964,Consolidado!$D$5:D964,"*"&amp;E$3&amp;"*")=1,1,0),0))</f>
        <v>0</v>
      </c>
      <c r="F964" s="0" t="n">
        <f aca="false">IF(OR(F$3="",Consolidado!$D964=""),0,IF(ISNUMBER(SEARCH(F$3,Consolidado!$D964)),IF(COUNTIFS(Consolidado!$AC$5:AC964,Consolidado!$AC964,Consolidado!$D$5:D964,"*"&amp;F$3&amp;"*")=1,1,0),0))</f>
        <v>0</v>
      </c>
      <c r="G964" s="0" t="n">
        <f aca="false">IF(OR(G$3="",Consolidado!$D964=""),0,IF(ISNUMBER(SEARCH(G$3,Consolidado!$D964)),IF(COUNTIFS(Consolidado!$AC$5:AC964,Consolidado!$AC964,Consolidado!$D$5:D964,"*"&amp;G$3&amp;"*")=1,1,0),0))</f>
        <v>0</v>
      </c>
      <c r="H964" s="0" t="n">
        <f aca="false">IF(OR(H$3="",Consolidado!$D964=""),0,IF(ISNUMBER(SEARCH(H$3,Consolidado!$D964)),IF(COUNTIFS(Consolidado!$AC$5:AC964,Consolidado!$AC964,Consolidado!$D$5:D964,"*"&amp;H$3&amp;"*")=1,1,0),0))</f>
        <v>0</v>
      </c>
      <c r="I964" s="0" t="n">
        <f aca="false">IF(OR(I$3="",Consolidado!$D964=""),0,IF(ISNUMBER(SEARCH(I$3,Consolidado!$D964)),IF(COUNTIFS(Consolidado!$AC$5:AC964,Consolidado!$AC964,Consolidado!$D$5:D964,"*"&amp;I$3&amp;"*")=1,1,0),0))</f>
        <v>0</v>
      </c>
      <c r="J964" s="0" t="n">
        <f aca="false">IF(OR(J$3="",Consolidado!$D964=""),0,IF(ISNUMBER(SEARCH(J$3,Consolidado!$D964)),IF(COUNTIFS(Consolidado!$AC$5:AC964,Consolidado!$AC964,Consolidado!$D$5:D964,"*"&amp;J$3&amp;"*")=1,1,0),0))</f>
        <v>0</v>
      </c>
      <c r="K964" s="0" t="n">
        <f aca="false">IF(OR(K$3="",Consolidado!$D964=""),0,IF(ISNUMBER(SEARCH(K$3,Consolidado!$D964)),IF(COUNTIFS(Consolidado!$AC$5:AC964,Consolidado!$AC964,Consolidado!$D$5:D964,"*"&amp;K$3&amp;"*")=1,1,0),0))</f>
        <v>0</v>
      </c>
      <c r="L964" s="0" t="n">
        <f aca="false">IF(OR(L$3="",Consolidado!$D964=""),0,IF(ISNUMBER(SEARCH(L$3,Consolidado!$D964)),IF(COUNTIFS(Consolidado!$AC$5:AC964,Consolidado!$AC964,Consolidado!$D$5:D964,"*"&amp;L$3&amp;"*")=1,1,0),0))</f>
        <v>0</v>
      </c>
      <c r="M964" s="0" t="n">
        <f aca="false">IF(OR(M$3="",Consolidado!$D964=""),0,IF(ISNUMBER(SEARCH(M$3,Consolidado!$D964)),IF(COUNTIFS(Consolidado!$AC$5:AC964,Consolidado!$AC964,Consolidado!$D$5:D964,"*"&amp;M$3&amp;"*")=1,1,0),0))</f>
        <v>0</v>
      </c>
      <c r="N964" s="0" t="n">
        <f aca="false">IF(OR(N$3="",Consolidado!$D964=""),0,IF(ISNUMBER(SEARCH(N$3,Consolidado!$D964)),IF(COUNTIFS(Consolidado!$AC$5:AC964,Consolidado!$AC964,Consolidado!$D$5:D964,"*"&amp;N$3&amp;"*")=1,1,0),0))</f>
        <v>0</v>
      </c>
      <c r="O964" s="0" t="n">
        <f aca="false">IF(OR(O$3="",Consolidado!$D964=""),0,IF(ISNUMBER(SEARCH(O$3,Consolidado!$D964)),IF(COUNTIFS(Consolidado!$AC$5:AC964,Consolidado!$AC964,Consolidado!$D$5:D964,"*"&amp;O$3&amp;"*")=1,1,0),0))</f>
        <v>0</v>
      </c>
      <c r="P964" s="0" t="n">
        <f aca="false">IF(OR(P$3="",Consolidado!$D964=""),0,IF(ISNUMBER(SEARCH(P$3,Consolidado!$D964)),IF(COUNTIFS(Consolidado!$AC$5:AC964,Consolidado!$AC964,Consolidado!$D$5:D964,"*"&amp;P$3&amp;"*")=1,1,0),0))</f>
        <v>0</v>
      </c>
      <c r="Q964" s="0" t="n">
        <f aca="false">IF(OR(Q$3="",Consolidado!$D964=""),0,IF(ISNUMBER(SEARCH(Q$3,Consolidado!$D964)),IF(COUNTIFS(Consolidado!$AC$5:AC964,Consolidado!$AC964,Consolidado!$D$5:D964,"*"&amp;Q$3&amp;"*")=1,1,0),0))</f>
        <v>0</v>
      </c>
      <c r="R964" s="0" t="n">
        <f aca="false">IF(OR(R$3="",Consolidado!$D964=""),0,IF(ISNUMBER(SEARCH(R$3,Consolidado!$D964)),IF(COUNTIFS(Consolidado!$AC$5:AC964,Consolidado!$AC964,Consolidado!$D$5:D964,"*"&amp;R$3&amp;"*")=1,1,0),0))</f>
        <v>0</v>
      </c>
      <c r="S964" s="0" t="n">
        <f aca="false">IF(OR(S$3="",Consolidado!$D964=""),0,IF(ISNUMBER(SEARCH(S$3,Consolidado!$D964)),IF(COUNTIFS(Consolidado!$AC$5:AC964,Consolidado!$AC964,Consolidado!$D$5:D964,"*"&amp;S$3&amp;"*")=1,1,0),0))</f>
        <v>0</v>
      </c>
      <c r="T964" s="0" t="n">
        <f aca="false">IF(OR(T$3="",Consolidado!$D964=""),0,IF(ISNUMBER(SEARCH(T$3,Consolidado!$D964)),IF(COUNTIFS(Consolidado!$AC$5:AC964,Consolidado!$AC964,Consolidado!$D$5:D964,"*"&amp;T$3&amp;"*")=1,1,0),0))</f>
        <v>0</v>
      </c>
      <c r="U964" s="0" t="n">
        <f aca="false">IF(OR(U$3="",Consolidado!$D964=""),0,IF(ISNUMBER(SEARCH(U$3,Consolidado!$D964)),IF(COUNTIFS(Consolidado!$AC$5:AC964,Consolidado!$AC964,Consolidado!$D$5:D964,"*"&amp;U$3&amp;"*")=1,1,0),0))</f>
        <v>0</v>
      </c>
      <c r="V964" s="0" t="n">
        <f aca="false">IF(OR(V$3="",Consolidado!$D964=""),0,IF(ISNUMBER(SEARCH(V$3,Consolidado!$D964)),IF(COUNTIFS(Consolidado!$AC$5:AC964,Consolidado!$AC964,Consolidado!$D$5:D964,"*"&amp;V$3&amp;"*")=1,1,0),0))</f>
        <v>0</v>
      </c>
      <c r="W964" s="0" t="n">
        <f aca="false">IF(OR(W$3="",Consolidado!$D964=""),0,IF(ISNUMBER(SEARCH(W$3,Consolidado!$D964)),IF(COUNTIFS(Consolidado!$AC$5:AC964,Consolidado!$AC964,Consolidado!$D$5:D964,"*"&amp;W$3&amp;"*")=1,1,0),0))</f>
        <v>0</v>
      </c>
      <c r="X964" s="0" t="n">
        <f aca="false">IF(OR(X$3="",Consolidado!$D964=""),0,IF(ISNUMBER(SEARCH(X$3,Consolidado!$D964)),IF(COUNTIFS(Consolidado!$AC$5:AC964,Consolidado!$AC964,Consolidado!$D$5:D964,"*"&amp;X$3&amp;"*")=1,1,0),0))</f>
        <v>0</v>
      </c>
      <c r="Y964" s="0" t="n">
        <f aca="false">IF(OR(Y$3="",Consolidado!$D964=""),0,IF(ISNUMBER(SEARCH(Y$3,Consolidado!$D964)),IF(COUNTIFS(Consolidado!$AC$5:AC964,Consolidado!$AC964,Consolidado!$D$5:D964,"*"&amp;Y$3&amp;"*")=1,1,0),0))</f>
        <v>0</v>
      </c>
      <c r="Z964" s="0" t="n">
        <f aca="false">IF(OR(Z$3="",Consolidado!$D964=""),0,IF(ISNUMBER(SEARCH(Z$3,Consolidado!$D964)),IF(COUNTIFS(Consolidado!$AC$5:AC964,Consolidado!$AC964,Consolidado!$D$5:D964,"*"&amp;Z$3&amp;"*")=1,1,0),0))</f>
        <v>0</v>
      </c>
      <c r="AA964" s="0" t="n">
        <f aca="false">IF(OR(AA$3="",Consolidado!$D964=""),0,IF(ISNUMBER(SEARCH(AA$3,Consolidado!$D964)),IF(COUNTIFS(Consolidado!$AC$5:AC964,Consolidado!$AC964,Consolidado!$D$5:D964,"*"&amp;AA$3&amp;"*")=1,1,0),0))</f>
        <v>0</v>
      </c>
      <c r="AB964" s="0" t="n">
        <f aca="false">IF(OR(AB$3="",Consolidado!$D964=""),0,IF(ISNUMBER(SEARCH(AB$3,Consolidado!$D964)),IF(COUNTIFS(Consolidado!$AC$5:AC964,Consolidado!$AC964,Consolidado!$D$5:D964,"*"&amp;AB$3&amp;"*")=1,1,0),0))</f>
        <v>0</v>
      </c>
      <c r="AC964" s="0" t="n">
        <f aca="false">IF(OR(AC$3="",Consolidado!$D964=""),0,IF(ISNUMBER(SEARCH(AC$3,Consolidado!$D964)),IF(COUNTIFS(Consolidado!$AC$5:AC964,Consolidado!$AC964,Consolidado!$D$5:D964,"*"&amp;AC$3&amp;"*")=1,1,0),0))</f>
        <v>0</v>
      </c>
      <c r="AD964" s="0" t="n">
        <f aca="false">IF(OR(AD$3="",Consolidado!$D964=""),0,IF(ISNUMBER(SEARCH(AD$3,Consolidado!$D964)),IF(COUNTIFS(Consolidado!$AC$5:AC964,Consolidado!$AC964,Consolidado!$D$5:D964,"*"&amp;AD$3&amp;"*")=1,1,0),0))</f>
        <v>0</v>
      </c>
      <c r="AE964" s="0" t="n">
        <f aca="false">IF(OR(AE$3="",Consolidado!$D964=""),0,IF(ISNUMBER(SEARCH(AE$3,Consolidado!$D964)),IF(COUNTIFS(Consolidado!$AC$5:AC964,Consolidado!$AC964,Consolidado!$D$5:D964,"*"&amp;AE$3&amp;"*")=1,1,0),0))</f>
        <v>0</v>
      </c>
      <c r="AF964" s="0" t="n">
        <f aca="false">IF(OR(AF$3="",Consolidado!$D964=""),0,IF(ISNUMBER(SEARCH(AF$3,Consolidado!$D964)),IF(COUNTIFS(Consolidado!$AC$5:AC964,Consolidado!$AC964,Consolidado!$D$5:D964,"*"&amp;AF$3&amp;"*")=1,1,0),0))</f>
        <v>0</v>
      </c>
      <c r="AG964" s="0" t="n">
        <f aca="false">IF(OR(AG$3="",Consolidado!$D964=""),0,IF(ISNUMBER(SEARCH(AG$3,Consolidado!$D964)),IF(COUNTIFS(Consolidado!$AC$5:AC964,Consolidado!$AC964,Consolidado!$D$5:D964,"*"&amp;AG$3&amp;"*")=1,1,0),0))</f>
        <v>0</v>
      </c>
      <c r="AH964" s="0" t="n">
        <f aca="false">IF(OR(AH$3="",Consolidado!$D964=""),0,IF(ISNUMBER(SEARCH(AH$3,Consolidado!$D964)),IF(COUNTIFS(Consolidado!$AC$5:AC964,Consolidado!$AC964,Consolidado!$D$5:D964,"*"&amp;AH$3&amp;"*")=1,1,0),0))</f>
        <v>0</v>
      </c>
      <c r="AI964" s="0" t="n">
        <f aca="false">IF(OR(AI$3="",Consolidado!$D964=""),0,IF(ISNUMBER(SEARCH(AI$3,Consolidado!$D964)),IF(COUNTIFS(Consolidado!$AC$5:AC964,Consolidado!$AC964,Consolidado!$D$5:D964,"*"&amp;AI$3&amp;"*")=1,1,0),0))</f>
        <v>0</v>
      </c>
      <c r="AJ964" s="0" t="n">
        <f aca="false">IF(OR(AJ$3="",Consolidado!$D964=""),0,IF(ISNUMBER(SEARCH(AJ$3,Consolidado!$D964)),IF(COUNTIFS(Consolidado!$AC$5:AC964,Consolidado!$AC964,Consolidado!$D$5:D964,"*"&amp;AJ$3&amp;"*")=1,1,0),0))</f>
        <v>0</v>
      </c>
      <c r="AK964" s="0" t="n">
        <f aca="false">IF(OR(AK$3="",Consolidado!$D964=""),0,IF(ISNUMBER(SEARCH(AK$3,Consolidado!$D964)),IF(COUNTIFS(Consolidado!$AC$5:AC964,Consolidado!$AC964,Consolidado!$D$5:D964,"*"&amp;AK$3&amp;"*")=1,1,0),0))</f>
        <v>0</v>
      </c>
      <c r="AL964" s="0" t="n">
        <f aca="false">IF(OR(AL$3="",Consolidado!$D964=""),0,IF(ISNUMBER(SEARCH(AL$3,Consolidado!$D964)),IF(COUNTIFS(Consolidado!$AC$5:AC964,Consolidado!$AC964,Consolidado!$D$5:D964,"*"&amp;AL$3&amp;"*")=1,1,0),0))</f>
        <v>0</v>
      </c>
      <c r="AM964" s="0" t="n">
        <f aca="false">IF(OR(AM$3="",Consolidado!$D964=""),0,IF(ISNUMBER(SEARCH(AM$3,Consolidado!$D964)),IF(COUNTIFS(Consolidado!$AC$5:AC964,Consolidado!$AC964,Consolidado!$D$5:D964,"*"&amp;AM$3&amp;"*")=1,1,0),0))</f>
        <v>0</v>
      </c>
      <c r="AN964" s="0" t="n">
        <f aca="false">IF(OR(AN$3="",Consolidado!$D964=""),0,IF(ISNUMBER(SEARCH(AN$3,Consolidado!$D964)),IF(COUNTIFS(Consolidado!$AC$5:AC964,Consolidado!$AC964,Consolidado!$D$5:D964,"*"&amp;AN$3&amp;"*")=1,1,0),0))</f>
        <v>0</v>
      </c>
      <c r="AO964" s="0" t="n">
        <f aca="false">IF(OR(AO$3="",Consolidado!$D964=""),0,IF(ISNUMBER(SEARCH(AO$3,Consolidado!$D964)),IF(COUNTIFS(Consolidado!$AC$5:AC964,Consolidado!$AC964,Consolidado!$D$5:D964,"*"&amp;AO$3&amp;"*")=1,1,0),0))</f>
        <v>0</v>
      </c>
    </row>
    <row r="965" customFormat="false" ht="15" hidden="false" customHeight="false" outlineLevel="0" collapsed="false">
      <c r="B965" s="0" t="n">
        <f aca="false">IF(OR(B$3="",Consolidado!$D965=""),0,IF(ISNUMBER(SEARCH(B$3,Consolidado!$D965)),IF(COUNTIFS(Consolidado!$AC$5:AC965,Consolidado!$AC965,Consolidado!$D$5:D965,"*"&amp;B$3&amp;"*")=1,1,0),0))</f>
        <v>0</v>
      </c>
      <c r="C965" s="0" t="n">
        <f aca="false">IF(OR(C$3="",Consolidado!$D965=""),0,IF(ISNUMBER(SEARCH(C$3,Consolidado!$D965)),IF(COUNTIFS(Consolidado!$AC$5:AC965,Consolidado!$AC965,Consolidado!$D$5:D965,"*"&amp;C$3&amp;"*")=1,1,0),0))</f>
        <v>0</v>
      </c>
      <c r="D965" s="0" t="n">
        <f aca="false">IF(OR(D$3="",Consolidado!$D965=""),0,IF(ISNUMBER(SEARCH(D$3,Consolidado!$D965)),IF(COUNTIFS(Consolidado!$AC$5:AC965,Consolidado!$AC965,Consolidado!$D$5:D965,"*"&amp;D$3&amp;"*")=1,1,0),0))</f>
        <v>0</v>
      </c>
      <c r="E965" s="0" t="n">
        <f aca="false">IF(OR(E$3="",Consolidado!$D965=""),0,IF(ISNUMBER(SEARCH(E$3,Consolidado!$D965)),IF(COUNTIFS(Consolidado!$AC$5:AC965,Consolidado!$AC965,Consolidado!$D$5:D965,"*"&amp;E$3&amp;"*")=1,1,0),0))</f>
        <v>0</v>
      </c>
      <c r="F965" s="0" t="n">
        <f aca="false">IF(OR(F$3="",Consolidado!$D965=""),0,IF(ISNUMBER(SEARCH(F$3,Consolidado!$D965)),IF(COUNTIFS(Consolidado!$AC$5:AC965,Consolidado!$AC965,Consolidado!$D$5:D965,"*"&amp;F$3&amp;"*")=1,1,0),0))</f>
        <v>0</v>
      </c>
      <c r="G965" s="0" t="n">
        <f aca="false">IF(OR(G$3="",Consolidado!$D965=""),0,IF(ISNUMBER(SEARCH(G$3,Consolidado!$D965)),IF(COUNTIFS(Consolidado!$AC$5:AC965,Consolidado!$AC965,Consolidado!$D$5:D965,"*"&amp;G$3&amp;"*")=1,1,0),0))</f>
        <v>0</v>
      </c>
      <c r="H965" s="0" t="n">
        <f aca="false">IF(OR(H$3="",Consolidado!$D965=""),0,IF(ISNUMBER(SEARCH(H$3,Consolidado!$D965)),IF(COUNTIFS(Consolidado!$AC$5:AC965,Consolidado!$AC965,Consolidado!$D$5:D965,"*"&amp;H$3&amp;"*")=1,1,0),0))</f>
        <v>0</v>
      </c>
      <c r="I965" s="0" t="n">
        <f aca="false">IF(OR(I$3="",Consolidado!$D965=""),0,IF(ISNUMBER(SEARCH(I$3,Consolidado!$D965)),IF(COUNTIFS(Consolidado!$AC$5:AC965,Consolidado!$AC965,Consolidado!$D$5:D965,"*"&amp;I$3&amp;"*")=1,1,0),0))</f>
        <v>0</v>
      </c>
      <c r="J965" s="0" t="n">
        <f aca="false">IF(OR(J$3="",Consolidado!$D965=""),0,IF(ISNUMBER(SEARCH(J$3,Consolidado!$D965)),IF(COUNTIFS(Consolidado!$AC$5:AC965,Consolidado!$AC965,Consolidado!$D$5:D965,"*"&amp;J$3&amp;"*")=1,1,0),0))</f>
        <v>0</v>
      </c>
      <c r="K965" s="0" t="n">
        <f aca="false">IF(OR(K$3="",Consolidado!$D965=""),0,IF(ISNUMBER(SEARCH(K$3,Consolidado!$D965)),IF(COUNTIFS(Consolidado!$AC$5:AC965,Consolidado!$AC965,Consolidado!$D$5:D965,"*"&amp;K$3&amp;"*")=1,1,0),0))</f>
        <v>0</v>
      </c>
      <c r="L965" s="0" t="n">
        <f aca="false">IF(OR(L$3="",Consolidado!$D965=""),0,IF(ISNUMBER(SEARCH(L$3,Consolidado!$D965)),IF(COUNTIFS(Consolidado!$AC$5:AC965,Consolidado!$AC965,Consolidado!$D$5:D965,"*"&amp;L$3&amp;"*")=1,1,0),0))</f>
        <v>0</v>
      </c>
      <c r="M965" s="0" t="n">
        <f aca="false">IF(OR(M$3="",Consolidado!$D965=""),0,IF(ISNUMBER(SEARCH(M$3,Consolidado!$D965)),IF(COUNTIFS(Consolidado!$AC$5:AC965,Consolidado!$AC965,Consolidado!$D$5:D965,"*"&amp;M$3&amp;"*")=1,1,0),0))</f>
        <v>0</v>
      </c>
      <c r="N965" s="0" t="n">
        <f aca="false">IF(OR(N$3="",Consolidado!$D965=""),0,IF(ISNUMBER(SEARCH(N$3,Consolidado!$D965)),IF(COUNTIFS(Consolidado!$AC$5:AC965,Consolidado!$AC965,Consolidado!$D$5:D965,"*"&amp;N$3&amp;"*")=1,1,0),0))</f>
        <v>0</v>
      </c>
      <c r="O965" s="0" t="n">
        <f aca="false">IF(OR(O$3="",Consolidado!$D965=""),0,IF(ISNUMBER(SEARCH(O$3,Consolidado!$D965)),IF(COUNTIFS(Consolidado!$AC$5:AC965,Consolidado!$AC965,Consolidado!$D$5:D965,"*"&amp;O$3&amp;"*")=1,1,0),0))</f>
        <v>0</v>
      </c>
      <c r="P965" s="0" t="n">
        <f aca="false">IF(OR(P$3="",Consolidado!$D965=""),0,IF(ISNUMBER(SEARCH(P$3,Consolidado!$D965)),IF(COUNTIFS(Consolidado!$AC$5:AC965,Consolidado!$AC965,Consolidado!$D$5:D965,"*"&amp;P$3&amp;"*")=1,1,0),0))</f>
        <v>0</v>
      </c>
      <c r="Q965" s="0" t="n">
        <f aca="false">IF(OR(Q$3="",Consolidado!$D965=""),0,IF(ISNUMBER(SEARCH(Q$3,Consolidado!$D965)),IF(COUNTIFS(Consolidado!$AC$5:AC965,Consolidado!$AC965,Consolidado!$D$5:D965,"*"&amp;Q$3&amp;"*")=1,1,0),0))</f>
        <v>0</v>
      </c>
      <c r="R965" s="0" t="n">
        <f aca="false">IF(OR(R$3="",Consolidado!$D965=""),0,IF(ISNUMBER(SEARCH(R$3,Consolidado!$D965)),IF(COUNTIFS(Consolidado!$AC$5:AC965,Consolidado!$AC965,Consolidado!$D$5:D965,"*"&amp;R$3&amp;"*")=1,1,0),0))</f>
        <v>0</v>
      </c>
      <c r="S965" s="0" t="n">
        <f aca="false">IF(OR(S$3="",Consolidado!$D965=""),0,IF(ISNUMBER(SEARCH(S$3,Consolidado!$D965)),IF(COUNTIFS(Consolidado!$AC$5:AC965,Consolidado!$AC965,Consolidado!$D$5:D965,"*"&amp;S$3&amp;"*")=1,1,0),0))</f>
        <v>0</v>
      </c>
      <c r="T965" s="0" t="n">
        <f aca="false">IF(OR(T$3="",Consolidado!$D965=""),0,IF(ISNUMBER(SEARCH(T$3,Consolidado!$D965)),IF(COUNTIFS(Consolidado!$AC$5:AC965,Consolidado!$AC965,Consolidado!$D$5:D965,"*"&amp;T$3&amp;"*")=1,1,0),0))</f>
        <v>0</v>
      </c>
      <c r="U965" s="0" t="n">
        <f aca="false">IF(OR(U$3="",Consolidado!$D965=""),0,IF(ISNUMBER(SEARCH(U$3,Consolidado!$D965)),IF(COUNTIFS(Consolidado!$AC$5:AC965,Consolidado!$AC965,Consolidado!$D$5:D965,"*"&amp;U$3&amp;"*")=1,1,0),0))</f>
        <v>0</v>
      </c>
      <c r="V965" s="0" t="n">
        <f aca="false">IF(OR(V$3="",Consolidado!$D965=""),0,IF(ISNUMBER(SEARCH(V$3,Consolidado!$D965)),IF(COUNTIFS(Consolidado!$AC$5:AC965,Consolidado!$AC965,Consolidado!$D$5:D965,"*"&amp;V$3&amp;"*")=1,1,0),0))</f>
        <v>0</v>
      </c>
      <c r="W965" s="0" t="n">
        <f aca="false">IF(OR(W$3="",Consolidado!$D965=""),0,IF(ISNUMBER(SEARCH(W$3,Consolidado!$D965)),IF(COUNTIFS(Consolidado!$AC$5:AC965,Consolidado!$AC965,Consolidado!$D$5:D965,"*"&amp;W$3&amp;"*")=1,1,0),0))</f>
        <v>0</v>
      </c>
      <c r="X965" s="0" t="n">
        <f aca="false">IF(OR(X$3="",Consolidado!$D965=""),0,IF(ISNUMBER(SEARCH(X$3,Consolidado!$D965)),IF(COUNTIFS(Consolidado!$AC$5:AC965,Consolidado!$AC965,Consolidado!$D$5:D965,"*"&amp;X$3&amp;"*")=1,1,0),0))</f>
        <v>0</v>
      </c>
      <c r="Y965" s="0" t="n">
        <f aca="false">IF(OR(Y$3="",Consolidado!$D965=""),0,IF(ISNUMBER(SEARCH(Y$3,Consolidado!$D965)),IF(COUNTIFS(Consolidado!$AC$5:AC965,Consolidado!$AC965,Consolidado!$D$5:D965,"*"&amp;Y$3&amp;"*")=1,1,0),0))</f>
        <v>0</v>
      </c>
      <c r="Z965" s="0" t="n">
        <f aca="false">IF(OR(Z$3="",Consolidado!$D965=""),0,IF(ISNUMBER(SEARCH(Z$3,Consolidado!$D965)),IF(COUNTIFS(Consolidado!$AC$5:AC965,Consolidado!$AC965,Consolidado!$D$5:D965,"*"&amp;Z$3&amp;"*")=1,1,0),0))</f>
        <v>0</v>
      </c>
      <c r="AA965" s="0" t="n">
        <f aca="false">IF(OR(AA$3="",Consolidado!$D965=""),0,IF(ISNUMBER(SEARCH(AA$3,Consolidado!$D965)),IF(COUNTIFS(Consolidado!$AC$5:AC965,Consolidado!$AC965,Consolidado!$D$5:D965,"*"&amp;AA$3&amp;"*")=1,1,0),0))</f>
        <v>0</v>
      </c>
      <c r="AB965" s="0" t="n">
        <f aca="false">IF(OR(AB$3="",Consolidado!$D965=""),0,IF(ISNUMBER(SEARCH(AB$3,Consolidado!$D965)),IF(COUNTIFS(Consolidado!$AC$5:AC965,Consolidado!$AC965,Consolidado!$D$5:D965,"*"&amp;AB$3&amp;"*")=1,1,0),0))</f>
        <v>0</v>
      </c>
      <c r="AC965" s="0" t="n">
        <f aca="false">IF(OR(AC$3="",Consolidado!$D965=""),0,IF(ISNUMBER(SEARCH(AC$3,Consolidado!$D965)),IF(COUNTIFS(Consolidado!$AC$5:AC965,Consolidado!$AC965,Consolidado!$D$5:D965,"*"&amp;AC$3&amp;"*")=1,1,0),0))</f>
        <v>0</v>
      </c>
      <c r="AD965" s="0" t="n">
        <f aca="false">IF(OR(AD$3="",Consolidado!$D965=""),0,IF(ISNUMBER(SEARCH(AD$3,Consolidado!$D965)),IF(COUNTIFS(Consolidado!$AC$5:AC965,Consolidado!$AC965,Consolidado!$D$5:D965,"*"&amp;AD$3&amp;"*")=1,1,0),0))</f>
        <v>0</v>
      </c>
      <c r="AE965" s="0" t="n">
        <f aca="false">IF(OR(AE$3="",Consolidado!$D965=""),0,IF(ISNUMBER(SEARCH(AE$3,Consolidado!$D965)),IF(COUNTIFS(Consolidado!$AC$5:AC965,Consolidado!$AC965,Consolidado!$D$5:D965,"*"&amp;AE$3&amp;"*")=1,1,0),0))</f>
        <v>0</v>
      </c>
      <c r="AF965" s="0" t="n">
        <f aca="false">IF(OR(AF$3="",Consolidado!$D965=""),0,IF(ISNUMBER(SEARCH(AF$3,Consolidado!$D965)),IF(COUNTIFS(Consolidado!$AC$5:AC965,Consolidado!$AC965,Consolidado!$D$5:D965,"*"&amp;AF$3&amp;"*")=1,1,0),0))</f>
        <v>0</v>
      </c>
      <c r="AG965" s="0" t="n">
        <f aca="false">IF(OR(AG$3="",Consolidado!$D965=""),0,IF(ISNUMBER(SEARCH(AG$3,Consolidado!$D965)),IF(COUNTIFS(Consolidado!$AC$5:AC965,Consolidado!$AC965,Consolidado!$D$5:D965,"*"&amp;AG$3&amp;"*")=1,1,0),0))</f>
        <v>0</v>
      </c>
      <c r="AH965" s="0" t="n">
        <f aca="false">IF(OR(AH$3="",Consolidado!$D965=""),0,IF(ISNUMBER(SEARCH(AH$3,Consolidado!$D965)),IF(COUNTIFS(Consolidado!$AC$5:AC965,Consolidado!$AC965,Consolidado!$D$5:D965,"*"&amp;AH$3&amp;"*")=1,1,0),0))</f>
        <v>0</v>
      </c>
      <c r="AI965" s="0" t="n">
        <f aca="false">IF(OR(AI$3="",Consolidado!$D965=""),0,IF(ISNUMBER(SEARCH(AI$3,Consolidado!$D965)),IF(COUNTIFS(Consolidado!$AC$5:AC965,Consolidado!$AC965,Consolidado!$D$5:D965,"*"&amp;AI$3&amp;"*")=1,1,0),0))</f>
        <v>0</v>
      </c>
      <c r="AJ965" s="0" t="n">
        <f aca="false">IF(OR(AJ$3="",Consolidado!$D965=""),0,IF(ISNUMBER(SEARCH(AJ$3,Consolidado!$D965)),IF(COUNTIFS(Consolidado!$AC$5:AC965,Consolidado!$AC965,Consolidado!$D$5:D965,"*"&amp;AJ$3&amp;"*")=1,1,0),0))</f>
        <v>0</v>
      </c>
      <c r="AK965" s="0" t="n">
        <f aca="false">IF(OR(AK$3="",Consolidado!$D965=""),0,IF(ISNUMBER(SEARCH(AK$3,Consolidado!$D965)),IF(COUNTIFS(Consolidado!$AC$5:AC965,Consolidado!$AC965,Consolidado!$D$5:D965,"*"&amp;AK$3&amp;"*")=1,1,0),0))</f>
        <v>0</v>
      </c>
      <c r="AL965" s="0" t="n">
        <f aca="false">IF(OR(AL$3="",Consolidado!$D965=""),0,IF(ISNUMBER(SEARCH(AL$3,Consolidado!$D965)),IF(COUNTIFS(Consolidado!$AC$5:AC965,Consolidado!$AC965,Consolidado!$D$5:D965,"*"&amp;AL$3&amp;"*")=1,1,0),0))</f>
        <v>0</v>
      </c>
      <c r="AM965" s="0" t="n">
        <f aca="false">IF(OR(AM$3="",Consolidado!$D965=""),0,IF(ISNUMBER(SEARCH(AM$3,Consolidado!$D965)),IF(COUNTIFS(Consolidado!$AC$5:AC965,Consolidado!$AC965,Consolidado!$D$5:D965,"*"&amp;AM$3&amp;"*")=1,1,0),0))</f>
        <v>0</v>
      </c>
      <c r="AN965" s="0" t="n">
        <f aca="false">IF(OR(AN$3="",Consolidado!$D965=""),0,IF(ISNUMBER(SEARCH(AN$3,Consolidado!$D965)),IF(COUNTIFS(Consolidado!$AC$5:AC965,Consolidado!$AC965,Consolidado!$D$5:D965,"*"&amp;AN$3&amp;"*")=1,1,0),0))</f>
        <v>0</v>
      </c>
      <c r="AO965" s="0" t="n">
        <f aca="false">IF(OR(AO$3="",Consolidado!$D965=""),0,IF(ISNUMBER(SEARCH(AO$3,Consolidado!$D965)),IF(COUNTIFS(Consolidado!$AC$5:AC965,Consolidado!$AC965,Consolidado!$D$5:D965,"*"&amp;AO$3&amp;"*")=1,1,0),0))</f>
        <v>0</v>
      </c>
    </row>
    <row r="966" customFormat="false" ht="15" hidden="false" customHeight="false" outlineLevel="0" collapsed="false">
      <c r="B966" s="0" t="n">
        <f aca="false">IF(OR(B$3="",Consolidado!$D966=""),0,IF(ISNUMBER(SEARCH(B$3,Consolidado!$D966)),IF(COUNTIFS(Consolidado!$AC$5:AC966,Consolidado!$AC966,Consolidado!$D$5:D966,"*"&amp;B$3&amp;"*")=1,1,0),0))</f>
        <v>0</v>
      </c>
      <c r="C966" s="0" t="n">
        <f aca="false">IF(OR(C$3="",Consolidado!$D966=""),0,IF(ISNUMBER(SEARCH(C$3,Consolidado!$D966)),IF(COUNTIFS(Consolidado!$AC$5:AC966,Consolidado!$AC966,Consolidado!$D$5:D966,"*"&amp;C$3&amp;"*")=1,1,0),0))</f>
        <v>0</v>
      </c>
      <c r="D966" s="0" t="n">
        <f aca="false">IF(OR(D$3="",Consolidado!$D966=""),0,IF(ISNUMBER(SEARCH(D$3,Consolidado!$D966)),IF(COUNTIFS(Consolidado!$AC$5:AC966,Consolidado!$AC966,Consolidado!$D$5:D966,"*"&amp;D$3&amp;"*")=1,1,0),0))</f>
        <v>0</v>
      </c>
      <c r="E966" s="0" t="n">
        <f aca="false">IF(OR(E$3="",Consolidado!$D966=""),0,IF(ISNUMBER(SEARCH(E$3,Consolidado!$D966)),IF(COUNTIFS(Consolidado!$AC$5:AC966,Consolidado!$AC966,Consolidado!$D$5:D966,"*"&amp;E$3&amp;"*")=1,1,0),0))</f>
        <v>0</v>
      </c>
      <c r="F966" s="0" t="n">
        <f aca="false">IF(OR(F$3="",Consolidado!$D966=""),0,IF(ISNUMBER(SEARCH(F$3,Consolidado!$D966)),IF(COUNTIFS(Consolidado!$AC$5:AC966,Consolidado!$AC966,Consolidado!$D$5:D966,"*"&amp;F$3&amp;"*")=1,1,0),0))</f>
        <v>0</v>
      </c>
      <c r="G966" s="0" t="n">
        <f aca="false">IF(OR(G$3="",Consolidado!$D966=""),0,IF(ISNUMBER(SEARCH(G$3,Consolidado!$D966)),IF(COUNTIFS(Consolidado!$AC$5:AC966,Consolidado!$AC966,Consolidado!$D$5:D966,"*"&amp;G$3&amp;"*")=1,1,0),0))</f>
        <v>0</v>
      </c>
      <c r="H966" s="0" t="n">
        <f aca="false">IF(OR(H$3="",Consolidado!$D966=""),0,IF(ISNUMBER(SEARCH(H$3,Consolidado!$D966)),IF(COUNTIFS(Consolidado!$AC$5:AC966,Consolidado!$AC966,Consolidado!$D$5:D966,"*"&amp;H$3&amp;"*")=1,1,0),0))</f>
        <v>0</v>
      </c>
      <c r="I966" s="0" t="n">
        <f aca="false">IF(OR(I$3="",Consolidado!$D966=""),0,IF(ISNUMBER(SEARCH(I$3,Consolidado!$D966)),IF(COUNTIFS(Consolidado!$AC$5:AC966,Consolidado!$AC966,Consolidado!$D$5:D966,"*"&amp;I$3&amp;"*")=1,1,0),0))</f>
        <v>0</v>
      </c>
      <c r="J966" s="0" t="n">
        <f aca="false">IF(OR(J$3="",Consolidado!$D966=""),0,IF(ISNUMBER(SEARCH(J$3,Consolidado!$D966)),IF(COUNTIFS(Consolidado!$AC$5:AC966,Consolidado!$AC966,Consolidado!$D$5:D966,"*"&amp;J$3&amp;"*")=1,1,0),0))</f>
        <v>0</v>
      </c>
      <c r="K966" s="0" t="n">
        <f aca="false">IF(OR(K$3="",Consolidado!$D966=""),0,IF(ISNUMBER(SEARCH(K$3,Consolidado!$D966)),IF(COUNTIFS(Consolidado!$AC$5:AC966,Consolidado!$AC966,Consolidado!$D$5:D966,"*"&amp;K$3&amp;"*")=1,1,0),0))</f>
        <v>0</v>
      </c>
      <c r="L966" s="0" t="n">
        <f aca="false">IF(OR(L$3="",Consolidado!$D966=""),0,IF(ISNUMBER(SEARCH(L$3,Consolidado!$D966)),IF(COUNTIFS(Consolidado!$AC$5:AC966,Consolidado!$AC966,Consolidado!$D$5:D966,"*"&amp;L$3&amp;"*")=1,1,0),0))</f>
        <v>0</v>
      </c>
      <c r="M966" s="0" t="n">
        <f aca="false">IF(OR(M$3="",Consolidado!$D966=""),0,IF(ISNUMBER(SEARCH(M$3,Consolidado!$D966)),IF(COUNTIFS(Consolidado!$AC$5:AC966,Consolidado!$AC966,Consolidado!$D$5:D966,"*"&amp;M$3&amp;"*")=1,1,0),0))</f>
        <v>0</v>
      </c>
      <c r="N966" s="0" t="n">
        <f aca="false">IF(OR(N$3="",Consolidado!$D966=""),0,IF(ISNUMBER(SEARCH(N$3,Consolidado!$D966)),IF(COUNTIFS(Consolidado!$AC$5:AC966,Consolidado!$AC966,Consolidado!$D$5:D966,"*"&amp;N$3&amp;"*")=1,1,0),0))</f>
        <v>0</v>
      </c>
      <c r="O966" s="0" t="n">
        <f aca="false">IF(OR(O$3="",Consolidado!$D966=""),0,IF(ISNUMBER(SEARCH(O$3,Consolidado!$D966)),IF(COUNTIFS(Consolidado!$AC$5:AC966,Consolidado!$AC966,Consolidado!$D$5:D966,"*"&amp;O$3&amp;"*")=1,1,0),0))</f>
        <v>0</v>
      </c>
      <c r="P966" s="0" t="n">
        <f aca="false">IF(OR(P$3="",Consolidado!$D966=""),0,IF(ISNUMBER(SEARCH(P$3,Consolidado!$D966)),IF(COUNTIFS(Consolidado!$AC$5:AC966,Consolidado!$AC966,Consolidado!$D$5:D966,"*"&amp;P$3&amp;"*")=1,1,0),0))</f>
        <v>0</v>
      </c>
      <c r="Q966" s="0" t="n">
        <f aca="false">IF(OR(Q$3="",Consolidado!$D966=""),0,IF(ISNUMBER(SEARCH(Q$3,Consolidado!$D966)),IF(COUNTIFS(Consolidado!$AC$5:AC966,Consolidado!$AC966,Consolidado!$D$5:D966,"*"&amp;Q$3&amp;"*")=1,1,0),0))</f>
        <v>0</v>
      </c>
      <c r="R966" s="0" t="n">
        <f aca="false">IF(OR(R$3="",Consolidado!$D966=""),0,IF(ISNUMBER(SEARCH(R$3,Consolidado!$D966)),IF(COUNTIFS(Consolidado!$AC$5:AC966,Consolidado!$AC966,Consolidado!$D$5:D966,"*"&amp;R$3&amp;"*")=1,1,0),0))</f>
        <v>0</v>
      </c>
      <c r="S966" s="0" t="n">
        <f aca="false">IF(OR(S$3="",Consolidado!$D966=""),0,IF(ISNUMBER(SEARCH(S$3,Consolidado!$D966)),IF(COUNTIFS(Consolidado!$AC$5:AC966,Consolidado!$AC966,Consolidado!$D$5:D966,"*"&amp;S$3&amp;"*")=1,1,0),0))</f>
        <v>0</v>
      </c>
      <c r="T966" s="0" t="n">
        <f aca="false">IF(OR(T$3="",Consolidado!$D966=""),0,IF(ISNUMBER(SEARCH(T$3,Consolidado!$D966)),IF(COUNTIFS(Consolidado!$AC$5:AC966,Consolidado!$AC966,Consolidado!$D$5:D966,"*"&amp;T$3&amp;"*")=1,1,0),0))</f>
        <v>0</v>
      </c>
      <c r="U966" s="0" t="n">
        <f aca="false">IF(OR(U$3="",Consolidado!$D966=""),0,IF(ISNUMBER(SEARCH(U$3,Consolidado!$D966)),IF(COUNTIFS(Consolidado!$AC$5:AC966,Consolidado!$AC966,Consolidado!$D$5:D966,"*"&amp;U$3&amp;"*")=1,1,0),0))</f>
        <v>0</v>
      </c>
      <c r="V966" s="0" t="n">
        <f aca="false">IF(OR(V$3="",Consolidado!$D966=""),0,IF(ISNUMBER(SEARCH(V$3,Consolidado!$D966)),IF(COUNTIFS(Consolidado!$AC$5:AC966,Consolidado!$AC966,Consolidado!$D$5:D966,"*"&amp;V$3&amp;"*")=1,1,0),0))</f>
        <v>0</v>
      </c>
      <c r="W966" s="0" t="n">
        <f aca="false">IF(OR(W$3="",Consolidado!$D966=""),0,IF(ISNUMBER(SEARCH(W$3,Consolidado!$D966)),IF(COUNTIFS(Consolidado!$AC$5:AC966,Consolidado!$AC966,Consolidado!$D$5:D966,"*"&amp;W$3&amp;"*")=1,1,0),0))</f>
        <v>0</v>
      </c>
      <c r="X966" s="0" t="n">
        <f aca="false">IF(OR(X$3="",Consolidado!$D966=""),0,IF(ISNUMBER(SEARCH(X$3,Consolidado!$D966)),IF(COUNTIFS(Consolidado!$AC$5:AC966,Consolidado!$AC966,Consolidado!$D$5:D966,"*"&amp;X$3&amp;"*")=1,1,0),0))</f>
        <v>0</v>
      </c>
      <c r="Y966" s="0" t="n">
        <f aca="false">IF(OR(Y$3="",Consolidado!$D966=""),0,IF(ISNUMBER(SEARCH(Y$3,Consolidado!$D966)),IF(COUNTIFS(Consolidado!$AC$5:AC966,Consolidado!$AC966,Consolidado!$D$5:D966,"*"&amp;Y$3&amp;"*")=1,1,0),0))</f>
        <v>0</v>
      </c>
      <c r="Z966" s="0" t="n">
        <f aca="false">IF(OR(Z$3="",Consolidado!$D966=""),0,IF(ISNUMBER(SEARCH(Z$3,Consolidado!$D966)),IF(COUNTIFS(Consolidado!$AC$5:AC966,Consolidado!$AC966,Consolidado!$D$5:D966,"*"&amp;Z$3&amp;"*")=1,1,0),0))</f>
        <v>0</v>
      </c>
      <c r="AA966" s="0" t="n">
        <f aca="false">IF(OR(AA$3="",Consolidado!$D966=""),0,IF(ISNUMBER(SEARCH(AA$3,Consolidado!$D966)),IF(COUNTIFS(Consolidado!$AC$5:AC966,Consolidado!$AC966,Consolidado!$D$5:D966,"*"&amp;AA$3&amp;"*")=1,1,0),0))</f>
        <v>0</v>
      </c>
      <c r="AB966" s="0" t="n">
        <f aca="false">IF(OR(AB$3="",Consolidado!$D966=""),0,IF(ISNUMBER(SEARCH(AB$3,Consolidado!$D966)),IF(COUNTIFS(Consolidado!$AC$5:AC966,Consolidado!$AC966,Consolidado!$D$5:D966,"*"&amp;AB$3&amp;"*")=1,1,0),0))</f>
        <v>0</v>
      </c>
      <c r="AC966" s="0" t="n">
        <f aca="false">IF(OR(AC$3="",Consolidado!$D966=""),0,IF(ISNUMBER(SEARCH(AC$3,Consolidado!$D966)),IF(COUNTIFS(Consolidado!$AC$5:AC966,Consolidado!$AC966,Consolidado!$D$5:D966,"*"&amp;AC$3&amp;"*")=1,1,0),0))</f>
        <v>0</v>
      </c>
      <c r="AD966" s="0" t="n">
        <f aca="false">IF(OR(AD$3="",Consolidado!$D966=""),0,IF(ISNUMBER(SEARCH(AD$3,Consolidado!$D966)),IF(COUNTIFS(Consolidado!$AC$5:AC966,Consolidado!$AC966,Consolidado!$D$5:D966,"*"&amp;AD$3&amp;"*")=1,1,0),0))</f>
        <v>0</v>
      </c>
      <c r="AE966" s="0" t="n">
        <f aca="false">IF(OR(AE$3="",Consolidado!$D966=""),0,IF(ISNUMBER(SEARCH(AE$3,Consolidado!$D966)),IF(COUNTIFS(Consolidado!$AC$5:AC966,Consolidado!$AC966,Consolidado!$D$5:D966,"*"&amp;AE$3&amp;"*")=1,1,0),0))</f>
        <v>0</v>
      </c>
      <c r="AF966" s="0" t="n">
        <f aca="false">IF(OR(AF$3="",Consolidado!$D966=""),0,IF(ISNUMBER(SEARCH(AF$3,Consolidado!$D966)),IF(COUNTIFS(Consolidado!$AC$5:AC966,Consolidado!$AC966,Consolidado!$D$5:D966,"*"&amp;AF$3&amp;"*")=1,1,0),0))</f>
        <v>0</v>
      </c>
      <c r="AG966" s="0" t="n">
        <f aca="false">IF(OR(AG$3="",Consolidado!$D966=""),0,IF(ISNUMBER(SEARCH(AG$3,Consolidado!$D966)),IF(COUNTIFS(Consolidado!$AC$5:AC966,Consolidado!$AC966,Consolidado!$D$5:D966,"*"&amp;AG$3&amp;"*")=1,1,0),0))</f>
        <v>0</v>
      </c>
      <c r="AH966" s="0" t="n">
        <f aca="false">IF(OR(AH$3="",Consolidado!$D966=""),0,IF(ISNUMBER(SEARCH(AH$3,Consolidado!$D966)),IF(COUNTIFS(Consolidado!$AC$5:AC966,Consolidado!$AC966,Consolidado!$D$5:D966,"*"&amp;AH$3&amp;"*")=1,1,0),0))</f>
        <v>0</v>
      </c>
      <c r="AI966" s="0" t="n">
        <f aca="false">IF(OR(AI$3="",Consolidado!$D966=""),0,IF(ISNUMBER(SEARCH(AI$3,Consolidado!$D966)),IF(COUNTIFS(Consolidado!$AC$5:AC966,Consolidado!$AC966,Consolidado!$D$5:D966,"*"&amp;AI$3&amp;"*")=1,1,0),0))</f>
        <v>0</v>
      </c>
      <c r="AJ966" s="0" t="n">
        <f aca="false">IF(OR(AJ$3="",Consolidado!$D966=""),0,IF(ISNUMBER(SEARCH(AJ$3,Consolidado!$D966)),IF(COUNTIFS(Consolidado!$AC$5:AC966,Consolidado!$AC966,Consolidado!$D$5:D966,"*"&amp;AJ$3&amp;"*")=1,1,0),0))</f>
        <v>0</v>
      </c>
      <c r="AK966" s="0" t="n">
        <f aca="false">IF(OR(AK$3="",Consolidado!$D966=""),0,IF(ISNUMBER(SEARCH(AK$3,Consolidado!$D966)),IF(COUNTIFS(Consolidado!$AC$5:AC966,Consolidado!$AC966,Consolidado!$D$5:D966,"*"&amp;AK$3&amp;"*")=1,1,0),0))</f>
        <v>0</v>
      </c>
      <c r="AL966" s="0" t="n">
        <f aca="false">IF(OR(AL$3="",Consolidado!$D966=""),0,IF(ISNUMBER(SEARCH(AL$3,Consolidado!$D966)),IF(COUNTIFS(Consolidado!$AC$5:AC966,Consolidado!$AC966,Consolidado!$D$5:D966,"*"&amp;AL$3&amp;"*")=1,1,0),0))</f>
        <v>0</v>
      </c>
      <c r="AM966" s="0" t="n">
        <f aca="false">IF(OR(AM$3="",Consolidado!$D966=""),0,IF(ISNUMBER(SEARCH(AM$3,Consolidado!$D966)),IF(COUNTIFS(Consolidado!$AC$5:AC966,Consolidado!$AC966,Consolidado!$D$5:D966,"*"&amp;AM$3&amp;"*")=1,1,0),0))</f>
        <v>0</v>
      </c>
      <c r="AN966" s="0" t="n">
        <f aca="false">IF(OR(AN$3="",Consolidado!$D966=""),0,IF(ISNUMBER(SEARCH(AN$3,Consolidado!$D966)),IF(COUNTIFS(Consolidado!$AC$5:AC966,Consolidado!$AC966,Consolidado!$D$5:D966,"*"&amp;AN$3&amp;"*")=1,1,0),0))</f>
        <v>0</v>
      </c>
      <c r="AO966" s="0" t="n">
        <f aca="false">IF(OR(AO$3="",Consolidado!$D966=""),0,IF(ISNUMBER(SEARCH(AO$3,Consolidado!$D966)),IF(COUNTIFS(Consolidado!$AC$5:AC966,Consolidado!$AC966,Consolidado!$D$5:D966,"*"&amp;AO$3&amp;"*")=1,1,0),0))</f>
        <v>0</v>
      </c>
    </row>
    <row r="967" customFormat="false" ht="15" hidden="false" customHeight="false" outlineLevel="0" collapsed="false">
      <c r="B967" s="0" t="n">
        <f aca="false">IF(OR(B$3="",Consolidado!$D967=""),0,IF(ISNUMBER(SEARCH(B$3,Consolidado!$D967)),IF(COUNTIFS(Consolidado!$AC$5:AC967,Consolidado!$AC967,Consolidado!$D$5:D967,"*"&amp;B$3&amp;"*")=1,1,0),0))</f>
        <v>0</v>
      </c>
      <c r="C967" s="0" t="n">
        <f aca="false">IF(OR(C$3="",Consolidado!$D967=""),0,IF(ISNUMBER(SEARCH(C$3,Consolidado!$D967)),IF(COUNTIFS(Consolidado!$AC$5:AC967,Consolidado!$AC967,Consolidado!$D$5:D967,"*"&amp;C$3&amp;"*")=1,1,0),0))</f>
        <v>0</v>
      </c>
      <c r="D967" s="0" t="n">
        <f aca="false">IF(OR(D$3="",Consolidado!$D967=""),0,IF(ISNUMBER(SEARCH(D$3,Consolidado!$D967)),IF(COUNTIFS(Consolidado!$AC$5:AC967,Consolidado!$AC967,Consolidado!$D$5:D967,"*"&amp;D$3&amp;"*")=1,1,0),0))</f>
        <v>0</v>
      </c>
      <c r="E967" s="0" t="n">
        <f aca="false">IF(OR(E$3="",Consolidado!$D967=""),0,IF(ISNUMBER(SEARCH(E$3,Consolidado!$D967)),IF(COUNTIFS(Consolidado!$AC$5:AC967,Consolidado!$AC967,Consolidado!$D$5:D967,"*"&amp;E$3&amp;"*")=1,1,0),0))</f>
        <v>0</v>
      </c>
      <c r="F967" s="0" t="n">
        <f aca="false">IF(OR(F$3="",Consolidado!$D967=""),0,IF(ISNUMBER(SEARCH(F$3,Consolidado!$D967)),IF(COUNTIFS(Consolidado!$AC$5:AC967,Consolidado!$AC967,Consolidado!$D$5:D967,"*"&amp;F$3&amp;"*")=1,1,0),0))</f>
        <v>0</v>
      </c>
      <c r="G967" s="0" t="n">
        <f aca="false">IF(OR(G$3="",Consolidado!$D967=""),0,IF(ISNUMBER(SEARCH(G$3,Consolidado!$D967)),IF(COUNTIFS(Consolidado!$AC$5:AC967,Consolidado!$AC967,Consolidado!$D$5:D967,"*"&amp;G$3&amp;"*")=1,1,0),0))</f>
        <v>0</v>
      </c>
      <c r="H967" s="0" t="n">
        <f aca="false">IF(OR(H$3="",Consolidado!$D967=""),0,IF(ISNUMBER(SEARCH(H$3,Consolidado!$D967)),IF(COUNTIFS(Consolidado!$AC$5:AC967,Consolidado!$AC967,Consolidado!$D$5:D967,"*"&amp;H$3&amp;"*")=1,1,0),0))</f>
        <v>0</v>
      </c>
      <c r="I967" s="0" t="n">
        <f aca="false">IF(OR(I$3="",Consolidado!$D967=""),0,IF(ISNUMBER(SEARCH(I$3,Consolidado!$D967)),IF(COUNTIFS(Consolidado!$AC$5:AC967,Consolidado!$AC967,Consolidado!$D$5:D967,"*"&amp;I$3&amp;"*")=1,1,0),0))</f>
        <v>0</v>
      </c>
      <c r="J967" s="0" t="n">
        <f aca="false">IF(OR(J$3="",Consolidado!$D967=""),0,IF(ISNUMBER(SEARCH(J$3,Consolidado!$D967)),IF(COUNTIFS(Consolidado!$AC$5:AC967,Consolidado!$AC967,Consolidado!$D$5:D967,"*"&amp;J$3&amp;"*")=1,1,0),0))</f>
        <v>0</v>
      </c>
      <c r="K967" s="0" t="n">
        <f aca="false">IF(OR(K$3="",Consolidado!$D967=""),0,IF(ISNUMBER(SEARCH(K$3,Consolidado!$D967)),IF(COUNTIFS(Consolidado!$AC$5:AC967,Consolidado!$AC967,Consolidado!$D$5:D967,"*"&amp;K$3&amp;"*")=1,1,0),0))</f>
        <v>0</v>
      </c>
      <c r="L967" s="0" t="n">
        <f aca="false">IF(OR(L$3="",Consolidado!$D967=""),0,IF(ISNUMBER(SEARCH(L$3,Consolidado!$D967)),IF(COUNTIFS(Consolidado!$AC$5:AC967,Consolidado!$AC967,Consolidado!$D$5:D967,"*"&amp;L$3&amp;"*")=1,1,0),0))</f>
        <v>0</v>
      </c>
      <c r="M967" s="0" t="n">
        <f aca="false">IF(OR(M$3="",Consolidado!$D967=""),0,IF(ISNUMBER(SEARCH(M$3,Consolidado!$D967)),IF(COUNTIFS(Consolidado!$AC$5:AC967,Consolidado!$AC967,Consolidado!$D$5:D967,"*"&amp;M$3&amp;"*")=1,1,0),0))</f>
        <v>0</v>
      </c>
      <c r="N967" s="0" t="n">
        <f aca="false">IF(OR(N$3="",Consolidado!$D967=""),0,IF(ISNUMBER(SEARCH(N$3,Consolidado!$D967)),IF(COUNTIFS(Consolidado!$AC$5:AC967,Consolidado!$AC967,Consolidado!$D$5:D967,"*"&amp;N$3&amp;"*")=1,1,0),0))</f>
        <v>0</v>
      </c>
      <c r="O967" s="0" t="n">
        <f aca="false">IF(OR(O$3="",Consolidado!$D967=""),0,IF(ISNUMBER(SEARCH(O$3,Consolidado!$D967)),IF(COUNTIFS(Consolidado!$AC$5:AC967,Consolidado!$AC967,Consolidado!$D$5:D967,"*"&amp;O$3&amp;"*")=1,1,0),0))</f>
        <v>0</v>
      </c>
      <c r="P967" s="0" t="n">
        <f aca="false">IF(OR(P$3="",Consolidado!$D967=""),0,IF(ISNUMBER(SEARCH(P$3,Consolidado!$D967)),IF(COUNTIFS(Consolidado!$AC$5:AC967,Consolidado!$AC967,Consolidado!$D$5:D967,"*"&amp;P$3&amp;"*")=1,1,0),0))</f>
        <v>0</v>
      </c>
      <c r="Q967" s="0" t="n">
        <f aca="false">IF(OR(Q$3="",Consolidado!$D967=""),0,IF(ISNUMBER(SEARCH(Q$3,Consolidado!$D967)),IF(COUNTIFS(Consolidado!$AC$5:AC967,Consolidado!$AC967,Consolidado!$D$5:D967,"*"&amp;Q$3&amp;"*")=1,1,0),0))</f>
        <v>0</v>
      </c>
      <c r="R967" s="0" t="n">
        <f aca="false">IF(OR(R$3="",Consolidado!$D967=""),0,IF(ISNUMBER(SEARCH(R$3,Consolidado!$D967)),IF(COUNTIFS(Consolidado!$AC$5:AC967,Consolidado!$AC967,Consolidado!$D$5:D967,"*"&amp;R$3&amp;"*")=1,1,0),0))</f>
        <v>0</v>
      </c>
      <c r="S967" s="0" t="n">
        <f aca="false">IF(OR(S$3="",Consolidado!$D967=""),0,IF(ISNUMBER(SEARCH(S$3,Consolidado!$D967)),IF(COUNTIFS(Consolidado!$AC$5:AC967,Consolidado!$AC967,Consolidado!$D$5:D967,"*"&amp;S$3&amp;"*")=1,1,0),0))</f>
        <v>0</v>
      </c>
      <c r="T967" s="0" t="n">
        <f aca="false">IF(OR(T$3="",Consolidado!$D967=""),0,IF(ISNUMBER(SEARCH(T$3,Consolidado!$D967)),IF(COUNTIFS(Consolidado!$AC$5:AC967,Consolidado!$AC967,Consolidado!$D$5:D967,"*"&amp;T$3&amp;"*")=1,1,0),0))</f>
        <v>0</v>
      </c>
      <c r="U967" s="0" t="n">
        <f aca="false">IF(OR(U$3="",Consolidado!$D967=""),0,IF(ISNUMBER(SEARCH(U$3,Consolidado!$D967)),IF(COUNTIFS(Consolidado!$AC$5:AC967,Consolidado!$AC967,Consolidado!$D$5:D967,"*"&amp;U$3&amp;"*")=1,1,0),0))</f>
        <v>0</v>
      </c>
      <c r="V967" s="0" t="n">
        <f aca="false">IF(OR(V$3="",Consolidado!$D967=""),0,IF(ISNUMBER(SEARCH(V$3,Consolidado!$D967)),IF(COUNTIFS(Consolidado!$AC$5:AC967,Consolidado!$AC967,Consolidado!$D$5:D967,"*"&amp;V$3&amp;"*")=1,1,0),0))</f>
        <v>0</v>
      </c>
      <c r="W967" s="0" t="n">
        <f aca="false">IF(OR(W$3="",Consolidado!$D967=""),0,IF(ISNUMBER(SEARCH(W$3,Consolidado!$D967)),IF(COUNTIFS(Consolidado!$AC$5:AC967,Consolidado!$AC967,Consolidado!$D$5:D967,"*"&amp;W$3&amp;"*")=1,1,0),0))</f>
        <v>0</v>
      </c>
      <c r="X967" s="0" t="n">
        <f aca="false">IF(OR(X$3="",Consolidado!$D967=""),0,IF(ISNUMBER(SEARCH(X$3,Consolidado!$D967)),IF(COUNTIFS(Consolidado!$AC$5:AC967,Consolidado!$AC967,Consolidado!$D$5:D967,"*"&amp;X$3&amp;"*")=1,1,0),0))</f>
        <v>0</v>
      </c>
      <c r="Y967" s="0" t="n">
        <f aca="false">IF(OR(Y$3="",Consolidado!$D967=""),0,IF(ISNUMBER(SEARCH(Y$3,Consolidado!$D967)),IF(COUNTIFS(Consolidado!$AC$5:AC967,Consolidado!$AC967,Consolidado!$D$5:D967,"*"&amp;Y$3&amp;"*")=1,1,0),0))</f>
        <v>0</v>
      </c>
      <c r="Z967" s="0" t="n">
        <f aca="false">IF(OR(Z$3="",Consolidado!$D967=""),0,IF(ISNUMBER(SEARCH(Z$3,Consolidado!$D967)),IF(COUNTIFS(Consolidado!$AC$5:AC967,Consolidado!$AC967,Consolidado!$D$5:D967,"*"&amp;Z$3&amp;"*")=1,1,0),0))</f>
        <v>0</v>
      </c>
      <c r="AA967" s="0" t="n">
        <f aca="false">IF(OR(AA$3="",Consolidado!$D967=""),0,IF(ISNUMBER(SEARCH(AA$3,Consolidado!$D967)),IF(COUNTIFS(Consolidado!$AC$5:AC967,Consolidado!$AC967,Consolidado!$D$5:D967,"*"&amp;AA$3&amp;"*")=1,1,0),0))</f>
        <v>0</v>
      </c>
      <c r="AB967" s="0" t="n">
        <f aca="false">IF(OR(AB$3="",Consolidado!$D967=""),0,IF(ISNUMBER(SEARCH(AB$3,Consolidado!$D967)),IF(COUNTIFS(Consolidado!$AC$5:AC967,Consolidado!$AC967,Consolidado!$D$5:D967,"*"&amp;AB$3&amp;"*")=1,1,0),0))</f>
        <v>0</v>
      </c>
      <c r="AC967" s="0" t="n">
        <f aca="false">IF(OR(AC$3="",Consolidado!$D967=""),0,IF(ISNUMBER(SEARCH(AC$3,Consolidado!$D967)),IF(COUNTIFS(Consolidado!$AC$5:AC967,Consolidado!$AC967,Consolidado!$D$5:D967,"*"&amp;AC$3&amp;"*")=1,1,0),0))</f>
        <v>0</v>
      </c>
      <c r="AD967" s="0" t="n">
        <f aca="false">IF(OR(AD$3="",Consolidado!$D967=""),0,IF(ISNUMBER(SEARCH(AD$3,Consolidado!$D967)),IF(COUNTIFS(Consolidado!$AC$5:AC967,Consolidado!$AC967,Consolidado!$D$5:D967,"*"&amp;AD$3&amp;"*")=1,1,0),0))</f>
        <v>0</v>
      </c>
      <c r="AE967" s="0" t="n">
        <f aca="false">IF(OR(AE$3="",Consolidado!$D967=""),0,IF(ISNUMBER(SEARCH(AE$3,Consolidado!$D967)),IF(COUNTIFS(Consolidado!$AC$5:AC967,Consolidado!$AC967,Consolidado!$D$5:D967,"*"&amp;AE$3&amp;"*")=1,1,0),0))</f>
        <v>0</v>
      </c>
      <c r="AF967" s="0" t="n">
        <f aca="false">IF(OR(AF$3="",Consolidado!$D967=""),0,IF(ISNUMBER(SEARCH(AF$3,Consolidado!$D967)),IF(COUNTIFS(Consolidado!$AC$5:AC967,Consolidado!$AC967,Consolidado!$D$5:D967,"*"&amp;AF$3&amp;"*")=1,1,0),0))</f>
        <v>0</v>
      </c>
      <c r="AG967" s="0" t="n">
        <f aca="false">IF(OR(AG$3="",Consolidado!$D967=""),0,IF(ISNUMBER(SEARCH(AG$3,Consolidado!$D967)),IF(COUNTIFS(Consolidado!$AC$5:AC967,Consolidado!$AC967,Consolidado!$D$5:D967,"*"&amp;AG$3&amp;"*")=1,1,0),0))</f>
        <v>0</v>
      </c>
      <c r="AH967" s="0" t="n">
        <f aca="false">IF(OR(AH$3="",Consolidado!$D967=""),0,IF(ISNUMBER(SEARCH(AH$3,Consolidado!$D967)),IF(COUNTIFS(Consolidado!$AC$5:AC967,Consolidado!$AC967,Consolidado!$D$5:D967,"*"&amp;AH$3&amp;"*")=1,1,0),0))</f>
        <v>0</v>
      </c>
      <c r="AI967" s="0" t="n">
        <f aca="false">IF(OR(AI$3="",Consolidado!$D967=""),0,IF(ISNUMBER(SEARCH(AI$3,Consolidado!$D967)),IF(COUNTIFS(Consolidado!$AC$5:AC967,Consolidado!$AC967,Consolidado!$D$5:D967,"*"&amp;AI$3&amp;"*")=1,1,0),0))</f>
        <v>0</v>
      </c>
      <c r="AJ967" s="0" t="n">
        <f aca="false">IF(OR(AJ$3="",Consolidado!$D967=""),0,IF(ISNUMBER(SEARCH(AJ$3,Consolidado!$D967)),IF(COUNTIFS(Consolidado!$AC$5:AC967,Consolidado!$AC967,Consolidado!$D$5:D967,"*"&amp;AJ$3&amp;"*")=1,1,0),0))</f>
        <v>0</v>
      </c>
      <c r="AK967" s="0" t="n">
        <f aca="false">IF(OR(AK$3="",Consolidado!$D967=""),0,IF(ISNUMBER(SEARCH(AK$3,Consolidado!$D967)),IF(COUNTIFS(Consolidado!$AC$5:AC967,Consolidado!$AC967,Consolidado!$D$5:D967,"*"&amp;AK$3&amp;"*")=1,1,0),0))</f>
        <v>0</v>
      </c>
      <c r="AL967" s="0" t="n">
        <f aca="false">IF(OR(AL$3="",Consolidado!$D967=""),0,IF(ISNUMBER(SEARCH(AL$3,Consolidado!$D967)),IF(COUNTIFS(Consolidado!$AC$5:AC967,Consolidado!$AC967,Consolidado!$D$5:D967,"*"&amp;AL$3&amp;"*")=1,1,0),0))</f>
        <v>0</v>
      </c>
      <c r="AM967" s="0" t="n">
        <f aca="false">IF(OR(AM$3="",Consolidado!$D967=""),0,IF(ISNUMBER(SEARCH(AM$3,Consolidado!$D967)),IF(COUNTIFS(Consolidado!$AC$5:AC967,Consolidado!$AC967,Consolidado!$D$5:D967,"*"&amp;AM$3&amp;"*")=1,1,0),0))</f>
        <v>0</v>
      </c>
      <c r="AN967" s="0" t="n">
        <f aca="false">IF(OR(AN$3="",Consolidado!$D967=""),0,IF(ISNUMBER(SEARCH(AN$3,Consolidado!$D967)),IF(COUNTIFS(Consolidado!$AC$5:AC967,Consolidado!$AC967,Consolidado!$D$5:D967,"*"&amp;AN$3&amp;"*")=1,1,0),0))</f>
        <v>0</v>
      </c>
      <c r="AO967" s="0" t="n">
        <f aca="false">IF(OR(AO$3="",Consolidado!$D967=""),0,IF(ISNUMBER(SEARCH(AO$3,Consolidado!$D967)),IF(COUNTIFS(Consolidado!$AC$5:AC967,Consolidado!$AC967,Consolidado!$D$5:D967,"*"&amp;AO$3&amp;"*")=1,1,0),0))</f>
        <v>0</v>
      </c>
    </row>
    <row r="968" customFormat="false" ht="15" hidden="false" customHeight="false" outlineLevel="0" collapsed="false">
      <c r="B968" s="0" t="n">
        <f aca="false">IF(OR(B$3="",Consolidado!$D968=""),0,IF(ISNUMBER(SEARCH(B$3,Consolidado!$D968)),IF(COUNTIFS(Consolidado!$AC$5:AC968,Consolidado!$AC968,Consolidado!$D$5:D968,"*"&amp;B$3&amp;"*")=1,1,0),0))</f>
        <v>0</v>
      </c>
      <c r="C968" s="0" t="n">
        <f aca="false">IF(OR(C$3="",Consolidado!$D968=""),0,IF(ISNUMBER(SEARCH(C$3,Consolidado!$D968)),IF(COUNTIFS(Consolidado!$AC$5:AC968,Consolidado!$AC968,Consolidado!$D$5:D968,"*"&amp;C$3&amp;"*")=1,1,0),0))</f>
        <v>0</v>
      </c>
      <c r="D968" s="0" t="n">
        <f aca="false">IF(OR(D$3="",Consolidado!$D968=""),0,IF(ISNUMBER(SEARCH(D$3,Consolidado!$D968)),IF(COUNTIFS(Consolidado!$AC$5:AC968,Consolidado!$AC968,Consolidado!$D$5:D968,"*"&amp;D$3&amp;"*")=1,1,0),0))</f>
        <v>0</v>
      </c>
      <c r="E968" s="0" t="n">
        <f aca="false">IF(OR(E$3="",Consolidado!$D968=""),0,IF(ISNUMBER(SEARCH(E$3,Consolidado!$D968)),IF(COUNTIFS(Consolidado!$AC$5:AC968,Consolidado!$AC968,Consolidado!$D$5:D968,"*"&amp;E$3&amp;"*")=1,1,0),0))</f>
        <v>0</v>
      </c>
      <c r="F968" s="0" t="n">
        <f aca="false">IF(OR(F$3="",Consolidado!$D968=""),0,IF(ISNUMBER(SEARCH(F$3,Consolidado!$D968)),IF(COUNTIFS(Consolidado!$AC$5:AC968,Consolidado!$AC968,Consolidado!$D$5:D968,"*"&amp;F$3&amp;"*")=1,1,0),0))</f>
        <v>0</v>
      </c>
      <c r="G968" s="0" t="n">
        <f aca="false">IF(OR(G$3="",Consolidado!$D968=""),0,IF(ISNUMBER(SEARCH(G$3,Consolidado!$D968)),IF(COUNTIFS(Consolidado!$AC$5:AC968,Consolidado!$AC968,Consolidado!$D$5:D968,"*"&amp;G$3&amp;"*")=1,1,0),0))</f>
        <v>0</v>
      </c>
      <c r="H968" s="0" t="n">
        <f aca="false">IF(OR(H$3="",Consolidado!$D968=""),0,IF(ISNUMBER(SEARCH(H$3,Consolidado!$D968)),IF(COUNTIFS(Consolidado!$AC$5:AC968,Consolidado!$AC968,Consolidado!$D$5:D968,"*"&amp;H$3&amp;"*")=1,1,0),0))</f>
        <v>0</v>
      </c>
      <c r="I968" s="0" t="n">
        <f aca="false">IF(OR(I$3="",Consolidado!$D968=""),0,IF(ISNUMBER(SEARCH(I$3,Consolidado!$D968)),IF(COUNTIFS(Consolidado!$AC$5:AC968,Consolidado!$AC968,Consolidado!$D$5:D968,"*"&amp;I$3&amp;"*")=1,1,0),0))</f>
        <v>0</v>
      </c>
      <c r="J968" s="0" t="n">
        <f aca="false">IF(OR(J$3="",Consolidado!$D968=""),0,IF(ISNUMBER(SEARCH(J$3,Consolidado!$D968)),IF(COUNTIFS(Consolidado!$AC$5:AC968,Consolidado!$AC968,Consolidado!$D$5:D968,"*"&amp;J$3&amp;"*")=1,1,0),0))</f>
        <v>0</v>
      </c>
      <c r="K968" s="0" t="n">
        <f aca="false">IF(OR(K$3="",Consolidado!$D968=""),0,IF(ISNUMBER(SEARCH(K$3,Consolidado!$D968)),IF(COUNTIFS(Consolidado!$AC$5:AC968,Consolidado!$AC968,Consolidado!$D$5:D968,"*"&amp;K$3&amp;"*")=1,1,0),0))</f>
        <v>0</v>
      </c>
      <c r="L968" s="0" t="n">
        <f aca="false">IF(OR(L$3="",Consolidado!$D968=""),0,IF(ISNUMBER(SEARCH(L$3,Consolidado!$D968)),IF(COUNTIFS(Consolidado!$AC$5:AC968,Consolidado!$AC968,Consolidado!$D$5:D968,"*"&amp;L$3&amp;"*")=1,1,0),0))</f>
        <v>0</v>
      </c>
      <c r="M968" s="0" t="n">
        <f aca="false">IF(OR(M$3="",Consolidado!$D968=""),0,IF(ISNUMBER(SEARCH(M$3,Consolidado!$D968)),IF(COUNTIFS(Consolidado!$AC$5:AC968,Consolidado!$AC968,Consolidado!$D$5:D968,"*"&amp;M$3&amp;"*")=1,1,0),0))</f>
        <v>0</v>
      </c>
      <c r="N968" s="0" t="n">
        <f aca="false">IF(OR(N$3="",Consolidado!$D968=""),0,IF(ISNUMBER(SEARCH(N$3,Consolidado!$D968)),IF(COUNTIFS(Consolidado!$AC$5:AC968,Consolidado!$AC968,Consolidado!$D$5:D968,"*"&amp;N$3&amp;"*")=1,1,0),0))</f>
        <v>0</v>
      </c>
      <c r="O968" s="0" t="n">
        <f aca="false">IF(OR(O$3="",Consolidado!$D968=""),0,IF(ISNUMBER(SEARCH(O$3,Consolidado!$D968)),IF(COUNTIFS(Consolidado!$AC$5:AC968,Consolidado!$AC968,Consolidado!$D$5:D968,"*"&amp;O$3&amp;"*")=1,1,0),0))</f>
        <v>0</v>
      </c>
      <c r="P968" s="0" t="n">
        <f aca="false">IF(OR(P$3="",Consolidado!$D968=""),0,IF(ISNUMBER(SEARCH(P$3,Consolidado!$D968)),IF(COUNTIFS(Consolidado!$AC$5:AC968,Consolidado!$AC968,Consolidado!$D$5:D968,"*"&amp;P$3&amp;"*")=1,1,0),0))</f>
        <v>0</v>
      </c>
      <c r="Q968" s="0" t="n">
        <f aca="false">IF(OR(Q$3="",Consolidado!$D968=""),0,IF(ISNUMBER(SEARCH(Q$3,Consolidado!$D968)),IF(COUNTIFS(Consolidado!$AC$5:AC968,Consolidado!$AC968,Consolidado!$D$5:D968,"*"&amp;Q$3&amp;"*")=1,1,0),0))</f>
        <v>0</v>
      </c>
      <c r="R968" s="0" t="n">
        <f aca="false">IF(OR(R$3="",Consolidado!$D968=""),0,IF(ISNUMBER(SEARCH(R$3,Consolidado!$D968)),IF(COUNTIFS(Consolidado!$AC$5:AC968,Consolidado!$AC968,Consolidado!$D$5:D968,"*"&amp;R$3&amp;"*")=1,1,0),0))</f>
        <v>0</v>
      </c>
      <c r="S968" s="0" t="n">
        <f aca="false">IF(OR(S$3="",Consolidado!$D968=""),0,IF(ISNUMBER(SEARCH(S$3,Consolidado!$D968)),IF(COUNTIFS(Consolidado!$AC$5:AC968,Consolidado!$AC968,Consolidado!$D$5:D968,"*"&amp;S$3&amp;"*")=1,1,0),0))</f>
        <v>0</v>
      </c>
      <c r="T968" s="0" t="n">
        <f aca="false">IF(OR(T$3="",Consolidado!$D968=""),0,IF(ISNUMBER(SEARCH(T$3,Consolidado!$D968)),IF(COUNTIFS(Consolidado!$AC$5:AC968,Consolidado!$AC968,Consolidado!$D$5:D968,"*"&amp;T$3&amp;"*")=1,1,0),0))</f>
        <v>0</v>
      </c>
      <c r="U968" s="0" t="n">
        <f aca="false">IF(OR(U$3="",Consolidado!$D968=""),0,IF(ISNUMBER(SEARCH(U$3,Consolidado!$D968)),IF(COUNTIFS(Consolidado!$AC$5:AC968,Consolidado!$AC968,Consolidado!$D$5:D968,"*"&amp;U$3&amp;"*")=1,1,0),0))</f>
        <v>0</v>
      </c>
      <c r="V968" s="0" t="n">
        <f aca="false">IF(OR(V$3="",Consolidado!$D968=""),0,IF(ISNUMBER(SEARCH(V$3,Consolidado!$D968)),IF(COUNTIFS(Consolidado!$AC$5:AC968,Consolidado!$AC968,Consolidado!$D$5:D968,"*"&amp;V$3&amp;"*")=1,1,0),0))</f>
        <v>0</v>
      </c>
      <c r="W968" s="0" t="n">
        <f aca="false">IF(OR(W$3="",Consolidado!$D968=""),0,IF(ISNUMBER(SEARCH(W$3,Consolidado!$D968)),IF(COUNTIFS(Consolidado!$AC$5:AC968,Consolidado!$AC968,Consolidado!$D$5:D968,"*"&amp;W$3&amp;"*")=1,1,0),0))</f>
        <v>0</v>
      </c>
      <c r="X968" s="0" t="n">
        <f aca="false">IF(OR(X$3="",Consolidado!$D968=""),0,IF(ISNUMBER(SEARCH(X$3,Consolidado!$D968)),IF(COUNTIFS(Consolidado!$AC$5:AC968,Consolidado!$AC968,Consolidado!$D$5:D968,"*"&amp;X$3&amp;"*")=1,1,0),0))</f>
        <v>0</v>
      </c>
      <c r="Y968" s="0" t="n">
        <f aca="false">IF(OR(Y$3="",Consolidado!$D968=""),0,IF(ISNUMBER(SEARCH(Y$3,Consolidado!$D968)),IF(COUNTIFS(Consolidado!$AC$5:AC968,Consolidado!$AC968,Consolidado!$D$5:D968,"*"&amp;Y$3&amp;"*")=1,1,0),0))</f>
        <v>0</v>
      </c>
      <c r="Z968" s="0" t="n">
        <f aca="false">IF(OR(Z$3="",Consolidado!$D968=""),0,IF(ISNUMBER(SEARCH(Z$3,Consolidado!$D968)),IF(COUNTIFS(Consolidado!$AC$5:AC968,Consolidado!$AC968,Consolidado!$D$5:D968,"*"&amp;Z$3&amp;"*")=1,1,0),0))</f>
        <v>0</v>
      </c>
      <c r="AA968" s="0" t="n">
        <f aca="false">IF(OR(AA$3="",Consolidado!$D968=""),0,IF(ISNUMBER(SEARCH(AA$3,Consolidado!$D968)),IF(COUNTIFS(Consolidado!$AC$5:AC968,Consolidado!$AC968,Consolidado!$D$5:D968,"*"&amp;AA$3&amp;"*")=1,1,0),0))</f>
        <v>0</v>
      </c>
      <c r="AB968" s="0" t="n">
        <f aca="false">IF(OR(AB$3="",Consolidado!$D968=""),0,IF(ISNUMBER(SEARCH(AB$3,Consolidado!$D968)),IF(COUNTIFS(Consolidado!$AC$5:AC968,Consolidado!$AC968,Consolidado!$D$5:D968,"*"&amp;AB$3&amp;"*")=1,1,0),0))</f>
        <v>0</v>
      </c>
      <c r="AC968" s="0" t="n">
        <f aca="false">IF(OR(AC$3="",Consolidado!$D968=""),0,IF(ISNUMBER(SEARCH(AC$3,Consolidado!$D968)),IF(COUNTIFS(Consolidado!$AC$5:AC968,Consolidado!$AC968,Consolidado!$D$5:D968,"*"&amp;AC$3&amp;"*")=1,1,0),0))</f>
        <v>0</v>
      </c>
      <c r="AD968" s="0" t="n">
        <f aca="false">IF(OR(AD$3="",Consolidado!$D968=""),0,IF(ISNUMBER(SEARCH(AD$3,Consolidado!$D968)),IF(COUNTIFS(Consolidado!$AC$5:AC968,Consolidado!$AC968,Consolidado!$D$5:D968,"*"&amp;AD$3&amp;"*")=1,1,0),0))</f>
        <v>0</v>
      </c>
      <c r="AE968" s="0" t="n">
        <f aca="false">IF(OR(AE$3="",Consolidado!$D968=""),0,IF(ISNUMBER(SEARCH(AE$3,Consolidado!$D968)),IF(COUNTIFS(Consolidado!$AC$5:AC968,Consolidado!$AC968,Consolidado!$D$5:D968,"*"&amp;AE$3&amp;"*")=1,1,0),0))</f>
        <v>0</v>
      </c>
      <c r="AF968" s="0" t="n">
        <f aca="false">IF(OR(AF$3="",Consolidado!$D968=""),0,IF(ISNUMBER(SEARCH(AF$3,Consolidado!$D968)),IF(COUNTIFS(Consolidado!$AC$5:AC968,Consolidado!$AC968,Consolidado!$D$5:D968,"*"&amp;AF$3&amp;"*")=1,1,0),0))</f>
        <v>0</v>
      </c>
      <c r="AG968" s="0" t="n">
        <f aca="false">IF(OR(AG$3="",Consolidado!$D968=""),0,IF(ISNUMBER(SEARCH(AG$3,Consolidado!$D968)),IF(COUNTIFS(Consolidado!$AC$5:AC968,Consolidado!$AC968,Consolidado!$D$5:D968,"*"&amp;AG$3&amp;"*")=1,1,0),0))</f>
        <v>0</v>
      </c>
      <c r="AH968" s="0" t="n">
        <f aca="false">IF(OR(AH$3="",Consolidado!$D968=""),0,IF(ISNUMBER(SEARCH(AH$3,Consolidado!$D968)),IF(COUNTIFS(Consolidado!$AC$5:AC968,Consolidado!$AC968,Consolidado!$D$5:D968,"*"&amp;AH$3&amp;"*")=1,1,0),0))</f>
        <v>0</v>
      </c>
      <c r="AI968" s="0" t="n">
        <f aca="false">IF(OR(AI$3="",Consolidado!$D968=""),0,IF(ISNUMBER(SEARCH(AI$3,Consolidado!$D968)),IF(COUNTIFS(Consolidado!$AC$5:AC968,Consolidado!$AC968,Consolidado!$D$5:D968,"*"&amp;AI$3&amp;"*")=1,1,0),0))</f>
        <v>0</v>
      </c>
      <c r="AJ968" s="0" t="n">
        <f aca="false">IF(OR(AJ$3="",Consolidado!$D968=""),0,IF(ISNUMBER(SEARCH(AJ$3,Consolidado!$D968)),IF(COUNTIFS(Consolidado!$AC$5:AC968,Consolidado!$AC968,Consolidado!$D$5:D968,"*"&amp;AJ$3&amp;"*")=1,1,0),0))</f>
        <v>0</v>
      </c>
      <c r="AK968" s="0" t="n">
        <f aca="false">IF(OR(AK$3="",Consolidado!$D968=""),0,IF(ISNUMBER(SEARCH(AK$3,Consolidado!$D968)),IF(COUNTIFS(Consolidado!$AC$5:AC968,Consolidado!$AC968,Consolidado!$D$5:D968,"*"&amp;AK$3&amp;"*")=1,1,0),0))</f>
        <v>0</v>
      </c>
      <c r="AL968" s="0" t="n">
        <f aca="false">IF(OR(AL$3="",Consolidado!$D968=""),0,IF(ISNUMBER(SEARCH(AL$3,Consolidado!$D968)),IF(COUNTIFS(Consolidado!$AC$5:AC968,Consolidado!$AC968,Consolidado!$D$5:D968,"*"&amp;AL$3&amp;"*")=1,1,0),0))</f>
        <v>0</v>
      </c>
      <c r="AM968" s="0" t="n">
        <f aca="false">IF(OR(AM$3="",Consolidado!$D968=""),0,IF(ISNUMBER(SEARCH(AM$3,Consolidado!$D968)),IF(COUNTIFS(Consolidado!$AC$5:AC968,Consolidado!$AC968,Consolidado!$D$5:D968,"*"&amp;AM$3&amp;"*")=1,1,0),0))</f>
        <v>0</v>
      </c>
      <c r="AN968" s="0" t="n">
        <f aca="false">IF(OR(AN$3="",Consolidado!$D968=""),0,IF(ISNUMBER(SEARCH(AN$3,Consolidado!$D968)),IF(COUNTIFS(Consolidado!$AC$5:AC968,Consolidado!$AC968,Consolidado!$D$5:D968,"*"&amp;AN$3&amp;"*")=1,1,0),0))</f>
        <v>0</v>
      </c>
      <c r="AO968" s="0" t="n">
        <f aca="false">IF(OR(AO$3="",Consolidado!$D968=""),0,IF(ISNUMBER(SEARCH(AO$3,Consolidado!$D968)),IF(COUNTIFS(Consolidado!$AC$5:AC968,Consolidado!$AC968,Consolidado!$D$5:D968,"*"&amp;AO$3&amp;"*")=1,1,0),0))</f>
        <v>0</v>
      </c>
    </row>
    <row r="969" customFormat="false" ht="15" hidden="false" customHeight="false" outlineLevel="0" collapsed="false">
      <c r="B969" s="0" t="n">
        <f aca="false">IF(OR(B$3="",Consolidado!$D969=""),0,IF(ISNUMBER(SEARCH(B$3,Consolidado!$D969)),IF(COUNTIFS(Consolidado!$AC$5:AC969,Consolidado!$AC969,Consolidado!$D$5:D969,"*"&amp;B$3&amp;"*")=1,1,0),0))</f>
        <v>0</v>
      </c>
      <c r="C969" s="0" t="n">
        <f aca="false">IF(OR(C$3="",Consolidado!$D969=""),0,IF(ISNUMBER(SEARCH(C$3,Consolidado!$D969)),IF(COUNTIFS(Consolidado!$AC$5:AC969,Consolidado!$AC969,Consolidado!$D$5:D969,"*"&amp;C$3&amp;"*")=1,1,0),0))</f>
        <v>0</v>
      </c>
      <c r="D969" s="0" t="n">
        <f aca="false">IF(OR(D$3="",Consolidado!$D969=""),0,IF(ISNUMBER(SEARCH(D$3,Consolidado!$D969)),IF(COUNTIFS(Consolidado!$AC$5:AC969,Consolidado!$AC969,Consolidado!$D$5:D969,"*"&amp;D$3&amp;"*")=1,1,0),0))</f>
        <v>0</v>
      </c>
      <c r="E969" s="0" t="n">
        <f aca="false">IF(OR(E$3="",Consolidado!$D969=""),0,IF(ISNUMBER(SEARCH(E$3,Consolidado!$D969)),IF(COUNTIFS(Consolidado!$AC$5:AC969,Consolidado!$AC969,Consolidado!$D$5:D969,"*"&amp;E$3&amp;"*")=1,1,0),0))</f>
        <v>0</v>
      </c>
      <c r="F969" s="0" t="n">
        <f aca="false">IF(OR(F$3="",Consolidado!$D969=""),0,IF(ISNUMBER(SEARCH(F$3,Consolidado!$D969)),IF(COUNTIFS(Consolidado!$AC$5:AC969,Consolidado!$AC969,Consolidado!$D$5:D969,"*"&amp;F$3&amp;"*")=1,1,0),0))</f>
        <v>0</v>
      </c>
      <c r="G969" s="0" t="n">
        <f aca="false">IF(OR(G$3="",Consolidado!$D969=""),0,IF(ISNUMBER(SEARCH(G$3,Consolidado!$D969)),IF(COUNTIFS(Consolidado!$AC$5:AC969,Consolidado!$AC969,Consolidado!$D$5:D969,"*"&amp;G$3&amp;"*")=1,1,0),0))</f>
        <v>0</v>
      </c>
      <c r="H969" s="0" t="n">
        <f aca="false">IF(OR(H$3="",Consolidado!$D969=""),0,IF(ISNUMBER(SEARCH(H$3,Consolidado!$D969)),IF(COUNTIFS(Consolidado!$AC$5:AC969,Consolidado!$AC969,Consolidado!$D$5:D969,"*"&amp;H$3&amp;"*")=1,1,0),0))</f>
        <v>0</v>
      </c>
      <c r="I969" s="0" t="n">
        <f aca="false">IF(OR(I$3="",Consolidado!$D969=""),0,IF(ISNUMBER(SEARCH(I$3,Consolidado!$D969)),IF(COUNTIFS(Consolidado!$AC$5:AC969,Consolidado!$AC969,Consolidado!$D$5:D969,"*"&amp;I$3&amp;"*")=1,1,0),0))</f>
        <v>0</v>
      </c>
      <c r="J969" s="0" t="n">
        <f aca="false">IF(OR(J$3="",Consolidado!$D969=""),0,IF(ISNUMBER(SEARCH(J$3,Consolidado!$D969)),IF(COUNTIFS(Consolidado!$AC$5:AC969,Consolidado!$AC969,Consolidado!$D$5:D969,"*"&amp;J$3&amp;"*")=1,1,0),0))</f>
        <v>0</v>
      </c>
      <c r="K969" s="0" t="n">
        <f aca="false">IF(OR(K$3="",Consolidado!$D969=""),0,IF(ISNUMBER(SEARCH(K$3,Consolidado!$D969)),IF(COUNTIFS(Consolidado!$AC$5:AC969,Consolidado!$AC969,Consolidado!$D$5:D969,"*"&amp;K$3&amp;"*")=1,1,0),0))</f>
        <v>0</v>
      </c>
      <c r="L969" s="0" t="n">
        <f aca="false">IF(OR(L$3="",Consolidado!$D969=""),0,IF(ISNUMBER(SEARCH(L$3,Consolidado!$D969)),IF(COUNTIFS(Consolidado!$AC$5:AC969,Consolidado!$AC969,Consolidado!$D$5:D969,"*"&amp;L$3&amp;"*")=1,1,0),0))</f>
        <v>0</v>
      </c>
      <c r="M969" s="0" t="n">
        <f aca="false">IF(OR(M$3="",Consolidado!$D969=""),0,IF(ISNUMBER(SEARCH(M$3,Consolidado!$D969)),IF(COUNTIFS(Consolidado!$AC$5:AC969,Consolidado!$AC969,Consolidado!$D$5:D969,"*"&amp;M$3&amp;"*")=1,1,0),0))</f>
        <v>0</v>
      </c>
      <c r="N969" s="0" t="n">
        <f aca="false">IF(OR(N$3="",Consolidado!$D969=""),0,IF(ISNUMBER(SEARCH(N$3,Consolidado!$D969)),IF(COUNTIFS(Consolidado!$AC$5:AC969,Consolidado!$AC969,Consolidado!$D$5:D969,"*"&amp;N$3&amp;"*")=1,1,0),0))</f>
        <v>0</v>
      </c>
      <c r="O969" s="0" t="n">
        <f aca="false">IF(OR(O$3="",Consolidado!$D969=""),0,IF(ISNUMBER(SEARCH(O$3,Consolidado!$D969)),IF(COUNTIFS(Consolidado!$AC$5:AC969,Consolidado!$AC969,Consolidado!$D$5:D969,"*"&amp;O$3&amp;"*")=1,1,0),0))</f>
        <v>0</v>
      </c>
      <c r="P969" s="0" t="n">
        <f aca="false">IF(OR(P$3="",Consolidado!$D969=""),0,IF(ISNUMBER(SEARCH(P$3,Consolidado!$D969)),IF(COUNTIFS(Consolidado!$AC$5:AC969,Consolidado!$AC969,Consolidado!$D$5:D969,"*"&amp;P$3&amp;"*")=1,1,0),0))</f>
        <v>0</v>
      </c>
      <c r="Q969" s="0" t="n">
        <f aca="false">IF(OR(Q$3="",Consolidado!$D969=""),0,IF(ISNUMBER(SEARCH(Q$3,Consolidado!$D969)),IF(COUNTIFS(Consolidado!$AC$5:AC969,Consolidado!$AC969,Consolidado!$D$5:D969,"*"&amp;Q$3&amp;"*")=1,1,0),0))</f>
        <v>0</v>
      </c>
      <c r="R969" s="0" t="n">
        <f aca="false">IF(OR(R$3="",Consolidado!$D969=""),0,IF(ISNUMBER(SEARCH(R$3,Consolidado!$D969)),IF(COUNTIFS(Consolidado!$AC$5:AC969,Consolidado!$AC969,Consolidado!$D$5:D969,"*"&amp;R$3&amp;"*")=1,1,0),0))</f>
        <v>0</v>
      </c>
      <c r="S969" s="0" t="n">
        <f aca="false">IF(OR(S$3="",Consolidado!$D969=""),0,IF(ISNUMBER(SEARCH(S$3,Consolidado!$D969)),IF(COUNTIFS(Consolidado!$AC$5:AC969,Consolidado!$AC969,Consolidado!$D$5:D969,"*"&amp;S$3&amp;"*")=1,1,0),0))</f>
        <v>0</v>
      </c>
      <c r="T969" s="0" t="n">
        <f aca="false">IF(OR(T$3="",Consolidado!$D969=""),0,IF(ISNUMBER(SEARCH(T$3,Consolidado!$D969)),IF(COUNTIFS(Consolidado!$AC$5:AC969,Consolidado!$AC969,Consolidado!$D$5:D969,"*"&amp;T$3&amp;"*")=1,1,0),0))</f>
        <v>0</v>
      </c>
      <c r="U969" s="0" t="n">
        <f aca="false">IF(OR(U$3="",Consolidado!$D969=""),0,IF(ISNUMBER(SEARCH(U$3,Consolidado!$D969)),IF(COUNTIFS(Consolidado!$AC$5:AC969,Consolidado!$AC969,Consolidado!$D$5:D969,"*"&amp;U$3&amp;"*")=1,1,0),0))</f>
        <v>0</v>
      </c>
      <c r="V969" s="0" t="n">
        <f aca="false">IF(OR(V$3="",Consolidado!$D969=""),0,IF(ISNUMBER(SEARCH(V$3,Consolidado!$D969)),IF(COUNTIFS(Consolidado!$AC$5:AC969,Consolidado!$AC969,Consolidado!$D$5:D969,"*"&amp;V$3&amp;"*")=1,1,0),0))</f>
        <v>0</v>
      </c>
      <c r="W969" s="0" t="n">
        <f aca="false">IF(OR(W$3="",Consolidado!$D969=""),0,IF(ISNUMBER(SEARCH(W$3,Consolidado!$D969)),IF(COUNTIFS(Consolidado!$AC$5:AC969,Consolidado!$AC969,Consolidado!$D$5:D969,"*"&amp;W$3&amp;"*")=1,1,0),0))</f>
        <v>0</v>
      </c>
      <c r="X969" s="0" t="n">
        <f aca="false">IF(OR(X$3="",Consolidado!$D969=""),0,IF(ISNUMBER(SEARCH(X$3,Consolidado!$D969)),IF(COUNTIFS(Consolidado!$AC$5:AC969,Consolidado!$AC969,Consolidado!$D$5:D969,"*"&amp;X$3&amp;"*")=1,1,0),0))</f>
        <v>0</v>
      </c>
      <c r="Y969" s="0" t="n">
        <f aca="false">IF(OR(Y$3="",Consolidado!$D969=""),0,IF(ISNUMBER(SEARCH(Y$3,Consolidado!$D969)),IF(COUNTIFS(Consolidado!$AC$5:AC969,Consolidado!$AC969,Consolidado!$D$5:D969,"*"&amp;Y$3&amp;"*")=1,1,0),0))</f>
        <v>0</v>
      </c>
      <c r="Z969" s="0" t="n">
        <f aca="false">IF(OR(Z$3="",Consolidado!$D969=""),0,IF(ISNUMBER(SEARCH(Z$3,Consolidado!$D969)),IF(COUNTIFS(Consolidado!$AC$5:AC969,Consolidado!$AC969,Consolidado!$D$5:D969,"*"&amp;Z$3&amp;"*")=1,1,0),0))</f>
        <v>0</v>
      </c>
      <c r="AA969" s="0" t="n">
        <f aca="false">IF(OR(AA$3="",Consolidado!$D969=""),0,IF(ISNUMBER(SEARCH(AA$3,Consolidado!$D969)),IF(COUNTIFS(Consolidado!$AC$5:AC969,Consolidado!$AC969,Consolidado!$D$5:D969,"*"&amp;AA$3&amp;"*")=1,1,0),0))</f>
        <v>0</v>
      </c>
      <c r="AB969" s="0" t="n">
        <f aca="false">IF(OR(AB$3="",Consolidado!$D969=""),0,IF(ISNUMBER(SEARCH(AB$3,Consolidado!$D969)),IF(COUNTIFS(Consolidado!$AC$5:AC969,Consolidado!$AC969,Consolidado!$D$5:D969,"*"&amp;AB$3&amp;"*")=1,1,0),0))</f>
        <v>0</v>
      </c>
      <c r="AC969" s="0" t="n">
        <f aca="false">IF(OR(AC$3="",Consolidado!$D969=""),0,IF(ISNUMBER(SEARCH(AC$3,Consolidado!$D969)),IF(COUNTIFS(Consolidado!$AC$5:AC969,Consolidado!$AC969,Consolidado!$D$5:D969,"*"&amp;AC$3&amp;"*")=1,1,0),0))</f>
        <v>0</v>
      </c>
      <c r="AD969" s="0" t="n">
        <f aca="false">IF(OR(AD$3="",Consolidado!$D969=""),0,IF(ISNUMBER(SEARCH(AD$3,Consolidado!$D969)),IF(COUNTIFS(Consolidado!$AC$5:AC969,Consolidado!$AC969,Consolidado!$D$5:D969,"*"&amp;AD$3&amp;"*")=1,1,0),0))</f>
        <v>0</v>
      </c>
      <c r="AE969" s="0" t="n">
        <f aca="false">IF(OR(AE$3="",Consolidado!$D969=""),0,IF(ISNUMBER(SEARCH(AE$3,Consolidado!$D969)),IF(COUNTIFS(Consolidado!$AC$5:AC969,Consolidado!$AC969,Consolidado!$D$5:D969,"*"&amp;AE$3&amp;"*")=1,1,0),0))</f>
        <v>0</v>
      </c>
      <c r="AF969" s="0" t="n">
        <f aca="false">IF(OR(AF$3="",Consolidado!$D969=""),0,IF(ISNUMBER(SEARCH(AF$3,Consolidado!$D969)),IF(COUNTIFS(Consolidado!$AC$5:AC969,Consolidado!$AC969,Consolidado!$D$5:D969,"*"&amp;AF$3&amp;"*")=1,1,0),0))</f>
        <v>0</v>
      </c>
      <c r="AG969" s="0" t="n">
        <f aca="false">IF(OR(AG$3="",Consolidado!$D969=""),0,IF(ISNUMBER(SEARCH(AG$3,Consolidado!$D969)),IF(COUNTIFS(Consolidado!$AC$5:AC969,Consolidado!$AC969,Consolidado!$D$5:D969,"*"&amp;AG$3&amp;"*")=1,1,0),0))</f>
        <v>0</v>
      </c>
      <c r="AH969" s="0" t="n">
        <f aca="false">IF(OR(AH$3="",Consolidado!$D969=""),0,IF(ISNUMBER(SEARCH(AH$3,Consolidado!$D969)),IF(COUNTIFS(Consolidado!$AC$5:AC969,Consolidado!$AC969,Consolidado!$D$5:D969,"*"&amp;AH$3&amp;"*")=1,1,0),0))</f>
        <v>0</v>
      </c>
      <c r="AI969" s="0" t="n">
        <f aca="false">IF(OR(AI$3="",Consolidado!$D969=""),0,IF(ISNUMBER(SEARCH(AI$3,Consolidado!$D969)),IF(COUNTIFS(Consolidado!$AC$5:AC969,Consolidado!$AC969,Consolidado!$D$5:D969,"*"&amp;AI$3&amp;"*")=1,1,0),0))</f>
        <v>0</v>
      </c>
      <c r="AJ969" s="0" t="n">
        <f aca="false">IF(OR(AJ$3="",Consolidado!$D969=""),0,IF(ISNUMBER(SEARCH(AJ$3,Consolidado!$D969)),IF(COUNTIFS(Consolidado!$AC$5:AC969,Consolidado!$AC969,Consolidado!$D$5:D969,"*"&amp;AJ$3&amp;"*")=1,1,0),0))</f>
        <v>0</v>
      </c>
      <c r="AK969" s="0" t="n">
        <f aca="false">IF(OR(AK$3="",Consolidado!$D969=""),0,IF(ISNUMBER(SEARCH(AK$3,Consolidado!$D969)),IF(COUNTIFS(Consolidado!$AC$5:AC969,Consolidado!$AC969,Consolidado!$D$5:D969,"*"&amp;AK$3&amp;"*")=1,1,0),0))</f>
        <v>0</v>
      </c>
      <c r="AL969" s="0" t="n">
        <f aca="false">IF(OR(AL$3="",Consolidado!$D969=""),0,IF(ISNUMBER(SEARCH(AL$3,Consolidado!$D969)),IF(COUNTIFS(Consolidado!$AC$5:AC969,Consolidado!$AC969,Consolidado!$D$5:D969,"*"&amp;AL$3&amp;"*")=1,1,0),0))</f>
        <v>0</v>
      </c>
      <c r="AM969" s="0" t="n">
        <f aca="false">IF(OR(AM$3="",Consolidado!$D969=""),0,IF(ISNUMBER(SEARCH(AM$3,Consolidado!$D969)),IF(COUNTIFS(Consolidado!$AC$5:AC969,Consolidado!$AC969,Consolidado!$D$5:D969,"*"&amp;AM$3&amp;"*")=1,1,0),0))</f>
        <v>0</v>
      </c>
      <c r="AN969" s="0" t="n">
        <f aca="false">IF(OR(AN$3="",Consolidado!$D969=""),0,IF(ISNUMBER(SEARCH(AN$3,Consolidado!$D969)),IF(COUNTIFS(Consolidado!$AC$5:AC969,Consolidado!$AC969,Consolidado!$D$5:D969,"*"&amp;AN$3&amp;"*")=1,1,0),0))</f>
        <v>0</v>
      </c>
      <c r="AO969" s="0" t="n">
        <f aca="false">IF(OR(AO$3="",Consolidado!$D969=""),0,IF(ISNUMBER(SEARCH(AO$3,Consolidado!$D969)),IF(COUNTIFS(Consolidado!$AC$5:AC969,Consolidado!$AC969,Consolidado!$D$5:D969,"*"&amp;AO$3&amp;"*")=1,1,0),0))</f>
        <v>0</v>
      </c>
    </row>
    <row r="970" customFormat="false" ht="15" hidden="false" customHeight="false" outlineLevel="0" collapsed="false">
      <c r="B970" s="0" t="n">
        <f aca="false">IF(OR(B$3="",Consolidado!$D970=""),0,IF(ISNUMBER(SEARCH(B$3,Consolidado!$D970)),IF(COUNTIFS(Consolidado!$AC$5:AC970,Consolidado!$AC970,Consolidado!$D$5:D970,"*"&amp;B$3&amp;"*")=1,1,0),0))</f>
        <v>0</v>
      </c>
      <c r="C970" s="0" t="n">
        <f aca="false">IF(OR(C$3="",Consolidado!$D970=""),0,IF(ISNUMBER(SEARCH(C$3,Consolidado!$D970)),IF(COUNTIFS(Consolidado!$AC$5:AC970,Consolidado!$AC970,Consolidado!$D$5:D970,"*"&amp;C$3&amp;"*")=1,1,0),0))</f>
        <v>0</v>
      </c>
      <c r="D970" s="0" t="n">
        <f aca="false">IF(OR(D$3="",Consolidado!$D970=""),0,IF(ISNUMBER(SEARCH(D$3,Consolidado!$D970)),IF(COUNTIFS(Consolidado!$AC$5:AC970,Consolidado!$AC970,Consolidado!$D$5:D970,"*"&amp;D$3&amp;"*")=1,1,0),0))</f>
        <v>0</v>
      </c>
      <c r="E970" s="0" t="n">
        <f aca="false">IF(OR(E$3="",Consolidado!$D970=""),0,IF(ISNUMBER(SEARCH(E$3,Consolidado!$D970)),IF(COUNTIFS(Consolidado!$AC$5:AC970,Consolidado!$AC970,Consolidado!$D$5:D970,"*"&amp;E$3&amp;"*")=1,1,0),0))</f>
        <v>0</v>
      </c>
      <c r="F970" s="0" t="n">
        <f aca="false">IF(OR(F$3="",Consolidado!$D970=""),0,IF(ISNUMBER(SEARCH(F$3,Consolidado!$D970)),IF(COUNTIFS(Consolidado!$AC$5:AC970,Consolidado!$AC970,Consolidado!$D$5:D970,"*"&amp;F$3&amp;"*")=1,1,0),0))</f>
        <v>0</v>
      </c>
      <c r="G970" s="0" t="n">
        <f aca="false">IF(OR(G$3="",Consolidado!$D970=""),0,IF(ISNUMBER(SEARCH(G$3,Consolidado!$D970)),IF(COUNTIFS(Consolidado!$AC$5:AC970,Consolidado!$AC970,Consolidado!$D$5:D970,"*"&amp;G$3&amp;"*")=1,1,0),0))</f>
        <v>0</v>
      </c>
      <c r="H970" s="0" t="n">
        <f aca="false">IF(OR(H$3="",Consolidado!$D970=""),0,IF(ISNUMBER(SEARCH(H$3,Consolidado!$D970)),IF(COUNTIFS(Consolidado!$AC$5:AC970,Consolidado!$AC970,Consolidado!$D$5:D970,"*"&amp;H$3&amp;"*")=1,1,0),0))</f>
        <v>0</v>
      </c>
      <c r="I970" s="0" t="n">
        <f aca="false">IF(OR(I$3="",Consolidado!$D970=""),0,IF(ISNUMBER(SEARCH(I$3,Consolidado!$D970)),IF(COUNTIFS(Consolidado!$AC$5:AC970,Consolidado!$AC970,Consolidado!$D$5:D970,"*"&amp;I$3&amp;"*")=1,1,0),0))</f>
        <v>0</v>
      </c>
      <c r="J970" s="0" t="n">
        <f aca="false">IF(OR(J$3="",Consolidado!$D970=""),0,IF(ISNUMBER(SEARCH(J$3,Consolidado!$D970)),IF(COUNTIFS(Consolidado!$AC$5:AC970,Consolidado!$AC970,Consolidado!$D$5:D970,"*"&amp;J$3&amp;"*")=1,1,0),0))</f>
        <v>0</v>
      </c>
      <c r="K970" s="0" t="n">
        <f aca="false">IF(OR(K$3="",Consolidado!$D970=""),0,IF(ISNUMBER(SEARCH(K$3,Consolidado!$D970)),IF(COUNTIFS(Consolidado!$AC$5:AC970,Consolidado!$AC970,Consolidado!$D$5:D970,"*"&amp;K$3&amp;"*")=1,1,0),0))</f>
        <v>0</v>
      </c>
      <c r="L970" s="0" t="n">
        <f aca="false">IF(OR(L$3="",Consolidado!$D970=""),0,IF(ISNUMBER(SEARCH(L$3,Consolidado!$D970)),IF(COUNTIFS(Consolidado!$AC$5:AC970,Consolidado!$AC970,Consolidado!$D$5:D970,"*"&amp;L$3&amp;"*")=1,1,0),0))</f>
        <v>0</v>
      </c>
      <c r="M970" s="0" t="n">
        <f aca="false">IF(OR(M$3="",Consolidado!$D970=""),0,IF(ISNUMBER(SEARCH(M$3,Consolidado!$D970)),IF(COUNTIFS(Consolidado!$AC$5:AC970,Consolidado!$AC970,Consolidado!$D$5:D970,"*"&amp;M$3&amp;"*")=1,1,0),0))</f>
        <v>0</v>
      </c>
      <c r="N970" s="0" t="n">
        <f aca="false">IF(OR(N$3="",Consolidado!$D970=""),0,IF(ISNUMBER(SEARCH(N$3,Consolidado!$D970)),IF(COUNTIFS(Consolidado!$AC$5:AC970,Consolidado!$AC970,Consolidado!$D$5:D970,"*"&amp;N$3&amp;"*")=1,1,0),0))</f>
        <v>0</v>
      </c>
      <c r="O970" s="0" t="n">
        <f aca="false">IF(OR(O$3="",Consolidado!$D970=""),0,IF(ISNUMBER(SEARCH(O$3,Consolidado!$D970)),IF(COUNTIFS(Consolidado!$AC$5:AC970,Consolidado!$AC970,Consolidado!$D$5:D970,"*"&amp;O$3&amp;"*")=1,1,0),0))</f>
        <v>0</v>
      </c>
      <c r="P970" s="0" t="n">
        <f aca="false">IF(OR(P$3="",Consolidado!$D970=""),0,IF(ISNUMBER(SEARCH(P$3,Consolidado!$D970)),IF(COUNTIFS(Consolidado!$AC$5:AC970,Consolidado!$AC970,Consolidado!$D$5:D970,"*"&amp;P$3&amp;"*")=1,1,0),0))</f>
        <v>0</v>
      </c>
      <c r="Q970" s="0" t="n">
        <f aca="false">IF(OR(Q$3="",Consolidado!$D970=""),0,IF(ISNUMBER(SEARCH(Q$3,Consolidado!$D970)),IF(COUNTIFS(Consolidado!$AC$5:AC970,Consolidado!$AC970,Consolidado!$D$5:D970,"*"&amp;Q$3&amp;"*")=1,1,0),0))</f>
        <v>0</v>
      </c>
      <c r="R970" s="0" t="n">
        <f aca="false">IF(OR(R$3="",Consolidado!$D970=""),0,IF(ISNUMBER(SEARCH(R$3,Consolidado!$D970)),IF(COUNTIFS(Consolidado!$AC$5:AC970,Consolidado!$AC970,Consolidado!$D$5:D970,"*"&amp;R$3&amp;"*")=1,1,0),0))</f>
        <v>0</v>
      </c>
      <c r="S970" s="0" t="n">
        <f aca="false">IF(OR(S$3="",Consolidado!$D970=""),0,IF(ISNUMBER(SEARCH(S$3,Consolidado!$D970)),IF(COUNTIFS(Consolidado!$AC$5:AC970,Consolidado!$AC970,Consolidado!$D$5:D970,"*"&amp;S$3&amp;"*")=1,1,0),0))</f>
        <v>0</v>
      </c>
      <c r="T970" s="0" t="n">
        <f aca="false">IF(OR(T$3="",Consolidado!$D970=""),0,IF(ISNUMBER(SEARCH(T$3,Consolidado!$D970)),IF(COUNTIFS(Consolidado!$AC$5:AC970,Consolidado!$AC970,Consolidado!$D$5:D970,"*"&amp;T$3&amp;"*")=1,1,0),0))</f>
        <v>0</v>
      </c>
      <c r="U970" s="0" t="n">
        <f aca="false">IF(OR(U$3="",Consolidado!$D970=""),0,IF(ISNUMBER(SEARCH(U$3,Consolidado!$D970)),IF(COUNTIFS(Consolidado!$AC$5:AC970,Consolidado!$AC970,Consolidado!$D$5:D970,"*"&amp;U$3&amp;"*")=1,1,0),0))</f>
        <v>0</v>
      </c>
      <c r="V970" s="0" t="n">
        <f aca="false">IF(OR(V$3="",Consolidado!$D970=""),0,IF(ISNUMBER(SEARCH(V$3,Consolidado!$D970)),IF(COUNTIFS(Consolidado!$AC$5:AC970,Consolidado!$AC970,Consolidado!$D$5:D970,"*"&amp;V$3&amp;"*")=1,1,0),0))</f>
        <v>0</v>
      </c>
      <c r="W970" s="0" t="n">
        <f aca="false">IF(OR(W$3="",Consolidado!$D970=""),0,IF(ISNUMBER(SEARCH(W$3,Consolidado!$D970)),IF(COUNTIFS(Consolidado!$AC$5:AC970,Consolidado!$AC970,Consolidado!$D$5:D970,"*"&amp;W$3&amp;"*")=1,1,0),0))</f>
        <v>0</v>
      </c>
      <c r="X970" s="0" t="n">
        <f aca="false">IF(OR(X$3="",Consolidado!$D970=""),0,IF(ISNUMBER(SEARCH(X$3,Consolidado!$D970)),IF(COUNTIFS(Consolidado!$AC$5:AC970,Consolidado!$AC970,Consolidado!$D$5:D970,"*"&amp;X$3&amp;"*")=1,1,0),0))</f>
        <v>0</v>
      </c>
      <c r="Y970" s="0" t="n">
        <f aca="false">IF(OR(Y$3="",Consolidado!$D970=""),0,IF(ISNUMBER(SEARCH(Y$3,Consolidado!$D970)),IF(COUNTIFS(Consolidado!$AC$5:AC970,Consolidado!$AC970,Consolidado!$D$5:D970,"*"&amp;Y$3&amp;"*")=1,1,0),0))</f>
        <v>0</v>
      </c>
      <c r="Z970" s="0" t="n">
        <f aca="false">IF(OR(Z$3="",Consolidado!$D970=""),0,IF(ISNUMBER(SEARCH(Z$3,Consolidado!$D970)),IF(COUNTIFS(Consolidado!$AC$5:AC970,Consolidado!$AC970,Consolidado!$D$5:D970,"*"&amp;Z$3&amp;"*")=1,1,0),0))</f>
        <v>0</v>
      </c>
      <c r="AA970" s="0" t="n">
        <f aca="false">IF(OR(AA$3="",Consolidado!$D970=""),0,IF(ISNUMBER(SEARCH(AA$3,Consolidado!$D970)),IF(COUNTIFS(Consolidado!$AC$5:AC970,Consolidado!$AC970,Consolidado!$D$5:D970,"*"&amp;AA$3&amp;"*")=1,1,0),0))</f>
        <v>0</v>
      </c>
      <c r="AB970" s="0" t="n">
        <f aca="false">IF(OR(AB$3="",Consolidado!$D970=""),0,IF(ISNUMBER(SEARCH(AB$3,Consolidado!$D970)),IF(COUNTIFS(Consolidado!$AC$5:AC970,Consolidado!$AC970,Consolidado!$D$5:D970,"*"&amp;AB$3&amp;"*")=1,1,0),0))</f>
        <v>0</v>
      </c>
      <c r="AC970" s="0" t="n">
        <f aca="false">IF(OR(AC$3="",Consolidado!$D970=""),0,IF(ISNUMBER(SEARCH(AC$3,Consolidado!$D970)),IF(COUNTIFS(Consolidado!$AC$5:AC970,Consolidado!$AC970,Consolidado!$D$5:D970,"*"&amp;AC$3&amp;"*")=1,1,0),0))</f>
        <v>0</v>
      </c>
      <c r="AD970" s="0" t="n">
        <f aca="false">IF(OR(AD$3="",Consolidado!$D970=""),0,IF(ISNUMBER(SEARCH(AD$3,Consolidado!$D970)),IF(COUNTIFS(Consolidado!$AC$5:AC970,Consolidado!$AC970,Consolidado!$D$5:D970,"*"&amp;AD$3&amp;"*")=1,1,0),0))</f>
        <v>0</v>
      </c>
      <c r="AE970" s="0" t="n">
        <f aca="false">IF(OR(AE$3="",Consolidado!$D970=""),0,IF(ISNUMBER(SEARCH(AE$3,Consolidado!$D970)),IF(COUNTIFS(Consolidado!$AC$5:AC970,Consolidado!$AC970,Consolidado!$D$5:D970,"*"&amp;AE$3&amp;"*")=1,1,0),0))</f>
        <v>0</v>
      </c>
      <c r="AF970" s="0" t="n">
        <f aca="false">IF(OR(AF$3="",Consolidado!$D970=""),0,IF(ISNUMBER(SEARCH(AF$3,Consolidado!$D970)),IF(COUNTIFS(Consolidado!$AC$5:AC970,Consolidado!$AC970,Consolidado!$D$5:D970,"*"&amp;AF$3&amp;"*")=1,1,0),0))</f>
        <v>0</v>
      </c>
      <c r="AG970" s="0" t="n">
        <f aca="false">IF(OR(AG$3="",Consolidado!$D970=""),0,IF(ISNUMBER(SEARCH(AG$3,Consolidado!$D970)),IF(COUNTIFS(Consolidado!$AC$5:AC970,Consolidado!$AC970,Consolidado!$D$5:D970,"*"&amp;AG$3&amp;"*")=1,1,0),0))</f>
        <v>0</v>
      </c>
      <c r="AH970" s="0" t="n">
        <f aca="false">IF(OR(AH$3="",Consolidado!$D970=""),0,IF(ISNUMBER(SEARCH(AH$3,Consolidado!$D970)),IF(COUNTIFS(Consolidado!$AC$5:AC970,Consolidado!$AC970,Consolidado!$D$5:D970,"*"&amp;AH$3&amp;"*")=1,1,0),0))</f>
        <v>0</v>
      </c>
      <c r="AI970" s="0" t="n">
        <f aca="false">IF(OR(AI$3="",Consolidado!$D970=""),0,IF(ISNUMBER(SEARCH(AI$3,Consolidado!$D970)),IF(COUNTIFS(Consolidado!$AC$5:AC970,Consolidado!$AC970,Consolidado!$D$5:D970,"*"&amp;AI$3&amp;"*")=1,1,0),0))</f>
        <v>0</v>
      </c>
      <c r="AJ970" s="0" t="n">
        <f aca="false">IF(OR(AJ$3="",Consolidado!$D970=""),0,IF(ISNUMBER(SEARCH(AJ$3,Consolidado!$D970)),IF(COUNTIFS(Consolidado!$AC$5:AC970,Consolidado!$AC970,Consolidado!$D$5:D970,"*"&amp;AJ$3&amp;"*")=1,1,0),0))</f>
        <v>0</v>
      </c>
      <c r="AK970" s="0" t="n">
        <f aca="false">IF(OR(AK$3="",Consolidado!$D970=""),0,IF(ISNUMBER(SEARCH(AK$3,Consolidado!$D970)),IF(COUNTIFS(Consolidado!$AC$5:AC970,Consolidado!$AC970,Consolidado!$D$5:D970,"*"&amp;AK$3&amp;"*")=1,1,0),0))</f>
        <v>0</v>
      </c>
      <c r="AL970" s="0" t="n">
        <f aca="false">IF(OR(AL$3="",Consolidado!$D970=""),0,IF(ISNUMBER(SEARCH(AL$3,Consolidado!$D970)),IF(COUNTIFS(Consolidado!$AC$5:AC970,Consolidado!$AC970,Consolidado!$D$5:D970,"*"&amp;AL$3&amp;"*")=1,1,0),0))</f>
        <v>0</v>
      </c>
      <c r="AM970" s="0" t="n">
        <f aca="false">IF(OR(AM$3="",Consolidado!$D970=""),0,IF(ISNUMBER(SEARCH(AM$3,Consolidado!$D970)),IF(COUNTIFS(Consolidado!$AC$5:AC970,Consolidado!$AC970,Consolidado!$D$5:D970,"*"&amp;AM$3&amp;"*")=1,1,0),0))</f>
        <v>0</v>
      </c>
      <c r="AN970" s="0" t="n">
        <f aca="false">IF(OR(AN$3="",Consolidado!$D970=""),0,IF(ISNUMBER(SEARCH(AN$3,Consolidado!$D970)),IF(COUNTIFS(Consolidado!$AC$5:AC970,Consolidado!$AC970,Consolidado!$D$5:D970,"*"&amp;AN$3&amp;"*")=1,1,0),0))</f>
        <v>0</v>
      </c>
      <c r="AO970" s="0" t="n">
        <f aca="false">IF(OR(AO$3="",Consolidado!$D970=""),0,IF(ISNUMBER(SEARCH(AO$3,Consolidado!$D970)),IF(COUNTIFS(Consolidado!$AC$5:AC970,Consolidado!$AC970,Consolidado!$D$5:D970,"*"&amp;AO$3&amp;"*")=1,1,0),0))</f>
        <v>0</v>
      </c>
    </row>
    <row r="971" customFormat="false" ht="15" hidden="false" customHeight="false" outlineLevel="0" collapsed="false">
      <c r="B971" s="0" t="n">
        <f aca="false">IF(OR(B$3="",Consolidado!$D971=""),0,IF(ISNUMBER(SEARCH(B$3,Consolidado!$D971)),IF(COUNTIFS(Consolidado!$AC$5:AC971,Consolidado!$AC971,Consolidado!$D$5:D971,"*"&amp;B$3&amp;"*")=1,1,0),0))</f>
        <v>0</v>
      </c>
      <c r="C971" s="0" t="n">
        <f aca="false">IF(OR(C$3="",Consolidado!$D971=""),0,IF(ISNUMBER(SEARCH(C$3,Consolidado!$D971)),IF(COUNTIFS(Consolidado!$AC$5:AC971,Consolidado!$AC971,Consolidado!$D$5:D971,"*"&amp;C$3&amp;"*")=1,1,0),0))</f>
        <v>0</v>
      </c>
      <c r="D971" s="0" t="n">
        <f aca="false">IF(OR(D$3="",Consolidado!$D971=""),0,IF(ISNUMBER(SEARCH(D$3,Consolidado!$D971)),IF(COUNTIFS(Consolidado!$AC$5:AC971,Consolidado!$AC971,Consolidado!$D$5:D971,"*"&amp;D$3&amp;"*")=1,1,0),0))</f>
        <v>0</v>
      </c>
      <c r="E971" s="0" t="n">
        <f aca="false">IF(OR(E$3="",Consolidado!$D971=""),0,IF(ISNUMBER(SEARCH(E$3,Consolidado!$D971)),IF(COUNTIFS(Consolidado!$AC$5:AC971,Consolidado!$AC971,Consolidado!$D$5:D971,"*"&amp;E$3&amp;"*")=1,1,0),0))</f>
        <v>0</v>
      </c>
      <c r="F971" s="0" t="n">
        <f aca="false">IF(OR(F$3="",Consolidado!$D971=""),0,IF(ISNUMBER(SEARCH(F$3,Consolidado!$D971)),IF(COUNTIFS(Consolidado!$AC$5:AC971,Consolidado!$AC971,Consolidado!$D$5:D971,"*"&amp;F$3&amp;"*")=1,1,0),0))</f>
        <v>0</v>
      </c>
      <c r="G971" s="0" t="n">
        <f aca="false">IF(OR(G$3="",Consolidado!$D971=""),0,IF(ISNUMBER(SEARCH(G$3,Consolidado!$D971)),IF(COUNTIFS(Consolidado!$AC$5:AC971,Consolidado!$AC971,Consolidado!$D$5:D971,"*"&amp;G$3&amp;"*")=1,1,0),0))</f>
        <v>0</v>
      </c>
      <c r="H971" s="0" t="n">
        <f aca="false">IF(OR(H$3="",Consolidado!$D971=""),0,IF(ISNUMBER(SEARCH(H$3,Consolidado!$D971)),IF(COUNTIFS(Consolidado!$AC$5:AC971,Consolidado!$AC971,Consolidado!$D$5:D971,"*"&amp;H$3&amp;"*")=1,1,0),0))</f>
        <v>0</v>
      </c>
      <c r="I971" s="0" t="n">
        <f aca="false">IF(OR(I$3="",Consolidado!$D971=""),0,IF(ISNUMBER(SEARCH(I$3,Consolidado!$D971)),IF(COUNTIFS(Consolidado!$AC$5:AC971,Consolidado!$AC971,Consolidado!$D$5:D971,"*"&amp;I$3&amp;"*")=1,1,0),0))</f>
        <v>0</v>
      </c>
      <c r="J971" s="0" t="n">
        <f aca="false">IF(OR(J$3="",Consolidado!$D971=""),0,IF(ISNUMBER(SEARCH(J$3,Consolidado!$D971)),IF(COUNTIFS(Consolidado!$AC$5:AC971,Consolidado!$AC971,Consolidado!$D$5:D971,"*"&amp;J$3&amp;"*")=1,1,0),0))</f>
        <v>0</v>
      </c>
      <c r="K971" s="0" t="n">
        <f aca="false">IF(OR(K$3="",Consolidado!$D971=""),0,IF(ISNUMBER(SEARCH(K$3,Consolidado!$D971)),IF(COUNTIFS(Consolidado!$AC$5:AC971,Consolidado!$AC971,Consolidado!$D$5:D971,"*"&amp;K$3&amp;"*")=1,1,0),0))</f>
        <v>0</v>
      </c>
      <c r="L971" s="0" t="n">
        <f aca="false">IF(OR(L$3="",Consolidado!$D971=""),0,IF(ISNUMBER(SEARCH(L$3,Consolidado!$D971)),IF(COUNTIFS(Consolidado!$AC$5:AC971,Consolidado!$AC971,Consolidado!$D$5:D971,"*"&amp;L$3&amp;"*")=1,1,0),0))</f>
        <v>0</v>
      </c>
      <c r="M971" s="0" t="n">
        <f aca="false">IF(OR(M$3="",Consolidado!$D971=""),0,IF(ISNUMBER(SEARCH(M$3,Consolidado!$D971)),IF(COUNTIFS(Consolidado!$AC$5:AC971,Consolidado!$AC971,Consolidado!$D$5:D971,"*"&amp;M$3&amp;"*")=1,1,0),0))</f>
        <v>0</v>
      </c>
      <c r="N971" s="0" t="n">
        <f aca="false">IF(OR(N$3="",Consolidado!$D971=""),0,IF(ISNUMBER(SEARCH(N$3,Consolidado!$D971)),IF(COUNTIFS(Consolidado!$AC$5:AC971,Consolidado!$AC971,Consolidado!$D$5:D971,"*"&amp;N$3&amp;"*")=1,1,0),0))</f>
        <v>0</v>
      </c>
      <c r="O971" s="0" t="n">
        <f aca="false">IF(OR(O$3="",Consolidado!$D971=""),0,IF(ISNUMBER(SEARCH(O$3,Consolidado!$D971)),IF(COUNTIFS(Consolidado!$AC$5:AC971,Consolidado!$AC971,Consolidado!$D$5:D971,"*"&amp;O$3&amp;"*")=1,1,0),0))</f>
        <v>0</v>
      </c>
      <c r="P971" s="0" t="n">
        <f aca="false">IF(OR(P$3="",Consolidado!$D971=""),0,IF(ISNUMBER(SEARCH(P$3,Consolidado!$D971)),IF(COUNTIFS(Consolidado!$AC$5:AC971,Consolidado!$AC971,Consolidado!$D$5:D971,"*"&amp;P$3&amp;"*")=1,1,0),0))</f>
        <v>0</v>
      </c>
      <c r="Q971" s="0" t="n">
        <f aca="false">IF(OR(Q$3="",Consolidado!$D971=""),0,IF(ISNUMBER(SEARCH(Q$3,Consolidado!$D971)),IF(COUNTIFS(Consolidado!$AC$5:AC971,Consolidado!$AC971,Consolidado!$D$5:D971,"*"&amp;Q$3&amp;"*")=1,1,0),0))</f>
        <v>0</v>
      </c>
      <c r="R971" s="0" t="n">
        <f aca="false">IF(OR(R$3="",Consolidado!$D971=""),0,IF(ISNUMBER(SEARCH(R$3,Consolidado!$D971)),IF(COUNTIFS(Consolidado!$AC$5:AC971,Consolidado!$AC971,Consolidado!$D$5:D971,"*"&amp;R$3&amp;"*")=1,1,0),0))</f>
        <v>0</v>
      </c>
      <c r="S971" s="0" t="n">
        <f aca="false">IF(OR(S$3="",Consolidado!$D971=""),0,IF(ISNUMBER(SEARCH(S$3,Consolidado!$D971)),IF(COUNTIFS(Consolidado!$AC$5:AC971,Consolidado!$AC971,Consolidado!$D$5:D971,"*"&amp;S$3&amp;"*")=1,1,0),0))</f>
        <v>0</v>
      </c>
      <c r="T971" s="0" t="n">
        <f aca="false">IF(OR(T$3="",Consolidado!$D971=""),0,IF(ISNUMBER(SEARCH(T$3,Consolidado!$D971)),IF(COUNTIFS(Consolidado!$AC$5:AC971,Consolidado!$AC971,Consolidado!$D$5:D971,"*"&amp;T$3&amp;"*")=1,1,0),0))</f>
        <v>0</v>
      </c>
      <c r="U971" s="0" t="n">
        <f aca="false">IF(OR(U$3="",Consolidado!$D971=""),0,IF(ISNUMBER(SEARCH(U$3,Consolidado!$D971)),IF(COUNTIFS(Consolidado!$AC$5:AC971,Consolidado!$AC971,Consolidado!$D$5:D971,"*"&amp;U$3&amp;"*")=1,1,0),0))</f>
        <v>0</v>
      </c>
      <c r="V971" s="0" t="n">
        <f aca="false">IF(OR(V$3="",Consolidado!$D971=""),0,IF(ISNUMBER(SEARCH(V$3,Consolidado!$D971)),IF(COUNTIFS(Consolidado!$AC$5:AC971,Consolidado!$AC971,Consolidado!$D$5:D971,"*"&amp;V$3&amp;"*")=1,1,0),0))</f>
        <v>0</v>
      </c>
      <c r="W971" s="0" t="n">
        <f aca="false">IF(OR(W$3="",Consolidado!$D971=""),0,IF(ISNUMBER(SEARCH(W$3,Consolidado!$D971)),IF(COUNTIFS(Consolidado!$AC$5:AC971,Consolidado!$AC971,Consolidado!$D$5:D971,"*"&amp;W$3&amp;"*")=1,1,0),0))</f>
        <v>0</v>
      </c>
      <c r="X971" s="0" t="n">
        <f aca="false">IF(OR(X$3="",Consolidado!$D971=""),0,IF(ISNUMBER(SEARCH(X$3,Consolidado!$D971)),IF(COUNTIFS(Consolidado!$AC$5:AC971,Consolidado!$AC971,Consolidado!$D$5:D971,"*"&amp;X$3&amp;"*")=1,1,0),0))</f>
        <v>0</v>
      </c>
      <c r="Y971" s="0" t="n">
        <f aca="false">IF(OR(Y$3="",Consolidado!$D971=""),0,IF(ISNUMBER(SEARCH(Y$3,Consolidado!$D971)),IF(COUNTIFS(Consolidado!$AC$5:AC971,Consolidado!$AC971,Consolidado!$D$5:D971,"*"&amp;Y$3&amp;"*")=1,1,0),0))</f>
        <v>0</v>
      </c>
      <c r="Z971" s="0" t="n">
        <f aca="false">IF(OR(Z$3="",Consolidado!$D971=""),0,IF(ISNUMBER(SEARCH(Z$3,Consolidado!$D971)),IF(COUNTIFS(Consolidado!$AC$5:AC971,Consolidado!$AC971,Consolidado!$D$5:D971,"*"&amp;Z$3&amp;"*")=1,1,0),0))</f>
        <v>0</v>
      </c>
      <c r="AA971" s="0" t="n">
        <f aca="false">IF(OR(AA$3="",Consolidado!$D971=""),0,IF(ISNUMBER(SEARCH(AA$3,Consolidado!$D971)),IF(COUNTIFS(Consolidado!$AC$5:AC971,Consolidado!$AC971,Consolidado!$D$5:D971,"*"&amp;AA$3&amp;"*")=1,1,0),0))</f>
        <v>0</v>
      </c>
      <c r="AB971" s="0" t="n">
        <f aca="false">IF(OR(AB$3="",Consolidado!$D971=""),0,IF(ISNUMBER(SEARCH(AB$3,Consolidado!$D971)),IF(COUNTIFS(Consolidado!$AC$5:AC971,Consolidado!$AC971,Consolidado!$D$5:D971,"*"&amp;AB$3&amp;"*")=1,1,0),0))</f>
        <v>0</v>
      </c>
      <c r="AC971" s="0" t="n">
        <f aca="false">IF(OR(AC$3="",Consolidado!$D971=""),0,IF(ISNUMBER(SEARCH(AC$3,Consolidado!$D971)),IF(COUNTIFS(Consolidado!$AC$5:AC971,Consolidado!$AC971,Consolidado!$D$5:D971,"*"&amp;AC$3&amp;"*")=1,1,0),0))</f>
        <v>0</v>
      </c>
      <c r="AD971" s="0" t="n">
        <f aca="false">IF(OR(AD$3="",Consolidado!$D971=""),0,IF(ISNUMBER(SEARCH(AD$3,Consolidado!$D971)),IF(COUNTIFS(Consolidado!$AC$5:AC971,Consolidado!$AC971,Consolidado!$D$5:D971,"*"&amp;AD$3&amp;"*")=1,1,0),0))</f>
        <v>0</v>
      </c>
      <c r="AE971" s="0" t="n">
        <f aca="false">IF(OR(AE$3="",Consolidado!$D971=""),0,IF(ISNUMBER(SEARCH(AE$3,Consolidado!$D971)),IF(COUNTIFS(Consolidado!$AC$5:AC971,Consolidado!$AC971,Consolidado!$D$5:D971,"*"&amp;AE$3&amp;"*")=1,1,0),0))</f>
        <v>0</v>
      </c>
      <c r="AF971" s="0" t="n">
        <f aca="false">IF(OR(AF$3="",Consolidado!$D971=""),0,IF(ISNUMBER(SEARCH(AF$3,Consolidado!$D971)),IF(COUNTIFS(Consolidado!$AC$5:AC971,Consolidado!$AC971,Consolidado!$D$5:D971,"*"&amp;AF$3&amp;"*")=1,1,0),0))</f>
        <v>0</v>
      </c>
      <c r="AG971" s="0" t="n">
        <f aca="false">IF(OR(AG$3="",Consolidado!$D971=""),0,IF(ISNUMBER(SEARCH(AG$3,Consolidado!$D971)),IF(COUNTIFS(Consolidado!$AC$5:AC971,Consolidado!$AC971,Consolidado!$D$5:D971,"*"&amp;AG$3&amp;"*")=1,1,0),0))</f>
        <v>0</v>
      </c>
      <c r="AH971" s="0" t="n">
        <f aca="false">IF(OR(AH$3="",Consolidado!$D971=""),0,IF(ISNUMBER(SEARCH(AH$3,Consolidado!$D971)),IF(COUNTIFS(Consolidado!$AC$5:AC971,Consolidado!$AC971,Consolidado!$D$5:D971,"*"&amp;AH$3&amp;"*")=1,1,0),0))</f>
        <v>0</v>
      </c>
      <c r="AI971" s="0" t="n">
        <f aca="false">IF(OR(AI$3="",Consolidado!$D971=""),0,IF(ISNUMBER(SEARCH(AI$3,Consolidado!$D971)),IF(COUNTIFS(Consolidado!$AC$5:AC971,Consolidado!$AC971,Consolidado!$D$5:D971,"*"&amp;AI$3&amp;"*")=1,1,0),0))</f>
        <v>0</v>
      </c>
      <c r="AJ971" s="0" t="n">
        <f aca="false">IF(OR(AJ$3="",Consolidado!$D971=""),0,IF(ISNUMBER(SEARCH(AJ$3,Consolidado!$D971)),IF(COUNTIFS(Consolidado!$AC$5:AC971,Consolidado!$AC971,Consolidado!$D$5:D971,"*"&amp;AJ$3&amp;"*")=1,1,0),0))</f>
        <v>0</v>
      </c>
      <c r="AK971" s="0" t="n">
        <f aca="false">IF(OR(AK$3="",Consolidado!$D971=""),0,IF(ISNUMBER(SEARCH(AK$3,Consolidado!$D971)),IF(COUNTIFS(Consolidado!$AC$5:AC971,Consolidado!$AC971,Consolidado!$D$5:D971,"*"&amp;AK$3&amp;"*")=1,1,0),0))</f>
        <v>0</v>
      </c>
      <c r="AL971" s="0" t="n">
        <f aca="false">IF(OR(AL$3="",Consolidado!$D971=""),0,IF(ISNUMBER(SEARCH(AL$3,Consolidado!$D971)),IF(COUNTIFS(Consolidado!$AC$5:AC971,Consolidado!$AC971,Consolidado!$D$5:D971,"*"&amp;AL$3&amp;"*")=1,1,0),0))</f>
        <v>0</v>
      </c>
      <c r="AM971" s="0" t="n">
        <f aca="false">IF(OR(AM$3="",Consolidado!$D971=""),0,IF(ISNUMBER(SEARCH(AM$3,Consolidado!$D971)),IF(COUNTIFS(Consolidado!$AC$5:AC971,Consolidado!$AC971,Consolidado!$D$5:D971,"*"&amp;AM$3&amp;"*")=1,1,0),0))</f>
        <v>0</v>
      </c>
      <c r="AN971" s="0" t="n">
        <f aca="false">IF(OR(AN$3="",Consolidado!$D971=""),0,IF(ISNUMBER(SEARCH(AN$3,Consolidado!$D971)),IF(COUNTIFS(Consolidado!$AC$5:AC971,Consolidado!$AC971,Consolidado!$D$5:D971,"*"&amp;AN$3&amp;"*")=1,1,0),0))</f>
        <v>0</v>
      </c>
      <c r="AO971" s="0" t="n">
        <f aca="false">IF(OR(AO$3="",Consolidado!$D971=""),0,IF(ISNUMBER(SEARCH(AO$3,Consolidado!$D971)),IF(COUNTIFS(Consolidado!$AC$5:AC971,Consolidado!$AC971,Consolidado!$D$5:D971,"*"&amp;AO$3&amp;"*")=1,1,0),0))</f>
        <v>0</v>
      </c>
    </row>
    <row r="972" customFormat="false" ht="15" hidden="false" customHeight="false" outlineLevel="0" collapsed="false">
      <c r="B972" s="0" t="n">
        <f aca="false">IF(OR(B$3="",Consolidado!$D972=""),0,IF(ISNUMBER(SEARCH(B$3,Consolidado!$D972)),IF(COUNTIFS(Consolidado!$AC$5:AC972,Consolidado!$AC972,Consolidado!$D$5:D972,"*"&amp;B$3&amp;"*")=1,1,0),0))</f>
        <v>0</v>
      </c>
      <c r="C972" s="0" t="n">
        <f aca="false">IF(OR(C$3="",Consolidado!$D972=""),0,IF(ISNUMBER(SEARCH(C$3,Consolidado!$D972)),IF(COUNTIFS(Consolidado!$AC$5:AC972,Consolidado!$AC972,Consolidado!$D$5:D972,"*"&amp;C$3&amp;"*")=1,1,0),0))</f>
        <v>0</v>
      </c>
      <c r="D972" s="0" t="n">
        <f aca="false">IF(OR(D$3="",Consolidado!$D972=""),0,IF(ISNUMBER(SEARCH(D$3,Consolidado!$D972)),IF(COUNTIFS(Consolidado!$AC$5:AC972,Consolidado!$AC972,Consolidado!$D$5:D972,"*"&amp;D$3&amp;"*")=1,1,0),0))</f>
        <v>0</v>
      </c>
      <c r="E972" s="0" t="n">
        <f aca="false">IF(OR(E$3="",Consolidado!$D972=""),0,IF(ISNUMBER(SEARCH(E$3,Consolidado!$D972)),IF(COUNTIFS(Consolidado!$AC$5:AC972,Consolidado!$AC972,Consolidado!$D$5:D972,"*"&amp;E$3&amp;"*")=1,1,0),0))</f>
        <v>0</v>
      </c>
      <c r="F972" s="0" t="n">
        <f aca="false">IF(OR(F$3="",Consolidado!$D972=""),0,IF(ISNUMBER(SEARCH(F$3,Consolidado!$D972)),IF(COUNTIFS(Consolidado!$AC$5:AC972,Consolidado!$AC972,Consolidado!$D$5:D972,"*"&amp;F$3&amp;"*")=1,1,0),0))</f>
        <v>0</v>
      </c>
      <c r="G972" s="0" t="n">
        <f aca="false">IF(OR(G$3="",Consolidado!$D972=""),0,IF(ISNUMBER(SEARCH(G$3,Consolidado!$D972)),IF(COUNTIFS(Consolidado!$AC$5:AC972,Consolidado!$AC972,Consolidado!$D$5:D972,"*"&amp;G$3&amp;"*")=1,1,0),0))</f>
        <v>0</v>
      </c>
      <c r="H972" s="0" t="n">
        <f aca="false">IF(OR(H$3="",Consolidado!$D972=""),0,IF(ISNUMBER(SEARCH(H$3,Consolidado!$D972)),IF(COUNTIFS(Consolidado!$AC$5:AC972,Consolidado!$AC972,Consolidado!$D$5:D972,"*"&amp;H$3&amp;"*")=1,1,0),0))</f>
        <v>0</v>
      </c>
      <c r="I972" s="0" t="n">
        <f aca="false">IF(OR(I$3="",Consolidado!$D972=""),0,IF(ISNUMBER(SEARCH(I$3,Consolidado!$D972)),IF(COUNTIFS(Consolidado!$AC$5:AC972,Consolidado!$AC972,Consolidado!$D$5:D972,"*"&amp;I$3&amp;"*")=1,1,0),0))</f>
        <v>0</v>
      </c>
      <c r="J972" s="0" t="n">
        <f aca="false">IF(OR(J$3="",Consolidado!$D972=""),0,IF(ISNUMBER(SEARCH(J$3,Consolidado!$D972)),IF(COUNTIFS(Consolidado!$AC$5:AC972,Consolidado!$AC972,Consolidado!$D$5:D972,"*"&amp;J$3&amp;"*")=1,1,0),0))</f>
        <v>0</v>
      </c>
      <c r="K972" s="0" t="n">
        <f aca="false">IF(OR(K$3="",Consolidado!$D972=""),0,IF(ISNUMBER(SEARCH(K$3,Consolidado!$D972)),IF(COUNTIFS(Consolidado!$AC$5:AC972,Consolidado!$AC972,Consolidado!$D$5:D972,"*"&amp;K$3&amp;"*")=1,1,0),0))</f>
        <v>0</v>
      </c>
      <c r="L972" s="0" t="n">
        <f aca="false">IF(OR(L$3="",Consolidado!$D972=""),0,IF(ISNUMBER(SEARCH(L$3,Consolidado!$D972)),IF(COUNTIFS(Consolidado!$AC$5:AC972,Consolidado!$AC972,Consolidado!$D$5:D972,"*"&amp;L$3&amp;"*")=1,1,0),0))</f>
        <v>0</v>
      </c>
      <c r="M972" s="0" t="n">
        <f aca="false">IF(OR(M$3="",Consolidado!$D972=""),0,IF(ISNUMBER(SEARCH(M$3,Consolidado!$D972)),IF(COUNTIFS(Consolidado!$AC$5:AC972,Consolidado!$AC972,Consolidado!$D$5:D972,"*"&amp;M$3&amp;"*")=1,1,0),0))</f>
        <v>0</v>
      </c>
      <c r="N972" s="0" t="n">
        <f aca="false">IF(OR(N$3="",Consolidado!$D972=""),0,IF(ISNUMBER(SEARCH(N$3,Consolidado!$D972)),IF(COUNTIFS(Consolidado!$AC$5:AC972,Consolidado!$AC972,Consolidado!$D$5:D972,"*"&amp;N$3&amp;"*")=1,1,0),0))</f>
        <v>0</v>
      </c>
      <c r="O972" s="0" t="n">
        <f aca="false">IF(OR(O$3="",Consolidado!$D972=""),0,IF(ISNUMBER(SEARCH(O$3,Consolidado!$D972)),IF(COUNTIFS(Consolidado!$AC$5:AC972,Consolidado!$AC972,Consolidado!$D$5:D972,"*"&amp;O$3&amp;"*")=1,1,0),0))</f>
        <v>0</v>
      </c>
      <c r="P972" s="0" t="n">
        <f aca="false">IF(OR(P$3="",Consolidado!$D972=""),0,IF(ISNUMBER(SEARCH(P$3,Consolidado!$D972)),IF(COUNTIFS(Consolidado!$AC$5:AC972,Consolidado!$AC972,Consolidado!$D$5:D972,"*"&amp;P$3&amp;"*")=1,1,0),0))</f>
        <v>0</v>
      </c>
      <c r="Q972" s="0" t="n">
        <f aca="false">IF(OR(Q$3="",Consolidado!$D972=""),0,IF(ISNUMBER(SEARCH(Q$3,Consolidado!$D972)),IF(COUNTIFS(Consolidado!$AC$5:AC972,Consolidado!$AC972,Consolidado!$D$5:D972,"*"&amp;Q$3&amp;"*")=1,1,0),0))</f>
        <v>0</v>
      </c>
      <c r="R972" s="0" t="n">
        <f aca="false">IF(OR(R$3="",Consolidado!$D972=""),0,IF(ISNUMBER(SEARCH(R$3,Consolidado!$D972)),IF(COUNTIFS(Consolidado!$AC$5:AC972,Consolidado!$AC972,Consolidado!$D$5:D972,"*"&amp;R$3&amp;"*")=1,1,0),0))</f>
        <v>0</v>
      </c>
      <c r="S972" s="0" t="n">
        <f aca="false">IF(OR(S$3="",Consolidado!$D972=""),0,IF(ISNUMBER(SEARCH(S$3,Consolidado!$D972)),IF(COUNTIFS(Consolidado!$AC$5:AC972,Consolidado!$AC972,Consolidado!$D$5:D972,"*"&amp;S$3&amp;"*")=1,1,0),0))</f>
        <v>0</v>
      </c>
      <c r="T972" s="0" t="n">
        <f aca="false">IF(OR(T$3="",Consolidado!$D972=""),0,IF(ISNUMBER(SEARCH(T$3,Consolidado!$D972)),IF(COUNTIFS(Consolidado!$AC$5:AC972,Consolidado!$AC972,Consolidado!$D$5:D972,"*"&amp;T$3&amp;"*")=1,1,0),0))</f>
        <v>0</v>
      </c>
      <c r="U972" s="0" t="n">
        <f aca="false">IF(OR(U$3="",Consolidado!$D972=""),0,IF(ISNUMBER(SEARCH(U$3,Consolidado!$D972)),IF(COUNTIFS(Consolidado!$AC$5:AC972,Consolidado!$AC972,Consolidado!$D$5:D972,"*"&amp;U$3&amp;"*")=1,1,0),0))</f>
        <v>0</v>
      </c>
      <c r="V972" s="0" t="n">
        <f aca="false">IF(OR(V$3="",Consolidado!$D972=""),0,IF(ISNUMBER(SEARCH(V$3,Consolidado!$D972)),IF(COUNTIFS(Consolidado!$AC$5:AC972,Consolidado!$AC972,Consolidado!$D$5:D972,"*"&amp;V$3&amp;"*")=1,1,0),0))</f>
        <v>0</v>
      </c>
      <c r="W972" s="0" t="n">
        <f aca="false">IF(OR(W$3="",Consolidado!$D972=""),0,IF(ISNUMBER(SEARCH(W$3,Consolidado!$D972)),IF(COUNTIFS(Consolidado!$AC$5:AC972,Consolidado!$AC972,Consolidado!$D$5:D972,"*"&amp;W$3&amp;"*")=1,1,0),0))</f>
        <v>0</v>
      </c>
      <c r="X972" s="0" t="n">
        <f aca="false">IF(OR(X$3="",Consolidado!$D972=""),0,IF(ISNUMBER(SEARCH(X$3,Consolidado!$D972)),IF(COUNTIFS(Consolidado!$AC$5:AC972,Consolidado!$AC972,Consolidado!$D$5:D972,"*"&amp;X$3&amp;"*")=1,1,0),0))</f>
        <v>0</v>
      </c>
      <c r="Y972" s="0" t="n">
        <f aca="false">IF(OR(Y$3="",Consolidado!$D972=""),0,IF(ISNUMBER(SEARCH(Y$3,Consolidado!$D972)),IF(COUNTIFS(Consolidado!$AC$5:AC972,Consolidado!$AC972,Consolidado!$D$5:D972,"*"&amp;Y$3&amp;"*")=1,1,0),0))</f>
        <v>0</v>
      </c>
      <c r="Z972" s="0" t="n">
        <f aca="false">IF(OR(Z$3="",Consolidado!$D972=""),0,IF(ISNUMBER(SEARCH(Z$3,Consolidado!$D972)),IF(COUNTIFS(Consolidado!$AC$5:AC972,Consolidado!$AC972,Consolidado!$D$5:D972,"*"&amp;Z$3&amp;"*")=1,1,0),0))</f>
        <v>0</v>
      </c>
      <c r="AA972" s="0" t="n">
        <f aca="false">IF(OR(AA$3="",Consolidado!$D972=""),0,IF(ISNUMBER(SEARCH(AA$3,Consolidado!$D972)),IF(COUNTIFS(Consolidado!$AC$5:AC972,Consolidado!$AC972,Consolidado!$D$5:D972,"*"&amp;AA$3&amp;"*")=1,1,0),0))</f>
        <v>0</v>
      </c>
      <c r="AB972" s="0" t="n">
        <f aca="false">IF(OR(AB$3="",Consolidado!$D972=""),0,IF(ISNUMBER(SEARCH(AB$3,Consolidado!$D972)),IF(COUNTIFS(Consolidado!$AC$5:AC972,Consolidado!$AC972,Consolidado!$D$5:D972,"*"&amp;AB$3&amp;"*")=1,1,0),0))</f>
        <v>0</v>
      </c>
      <c r="AC972" s="0" t="n">
        <f aca="false">IF(OR(AC$3="",Consolidado!$D972=""),0,IF(ISNUMBER(SEARCH(AC$3,Consolidado!$D972)),IF(COUNTIFS(Consolidado!$AC$5:AC972,Consolidado!$AC972,Consolidado!$D$5:D972,"*"&amp;AC$3&amp;"*")=1,1,0),0))</f>
        <v>0</v>
      </c>
      <c r="AD972" s="0" t="n">
        <f aca="false">IF(OR(AD$3="",Consolidado!$D972=""),0,IF(ISNUMBER(SEARCH(AD$3,Consolidado!$D972)),IF(COUNTIFS(Consolidado!$AC$5:AC972,Consolidado!$AC972,Consolidado!$D$5:D972,"*"&amp;AD$3&amp;"*")=1,1,0),0))</f>
        <v>0</v>
      </c>
      <c r="AE972" s="0" t="n">
        <f aca="false">IF(OR(AE$3="",Consolidado!$D972=""),0,IF(ISNUMBER(SEARCH(AE$3,Consolidado!$D972)),IF(COUNTIFS(Consolidado!$AC$5:AC972,Consolidado!$AC972,Consolidado!$D$5:D972,"*"&amp;AE$3&amp;"*")=1,1,0),0))</f>
        <v>0</v>
      </c>
      <c r="AF972" s="0" t="n">
        <f aca="false">IF(OR(AF$3="",Consolidado!$D972=""),0,IF(ISNUMBER(SEARCH(AF$3,Consolidado!$D972)),IF(COUNTIFS(Consolidado!$AC$5:AC972,Consolidado!$AC972,Consolidado!$D$5:D972,"*"&amp;AF$3&amp;"*")=1,1,0),0))</f>
        <v>0</v>
      </c>
      <c r="AG972" s="0" t="n">
        <f aca="false">IF(OR(AG$3="",Consolidado!$D972=""),0,IF(ISNUMBER(SEARCH(AG$3,Consolidado!$D972)),IF(COUNTIFS(Consolidado!$AC$5:AC972,Consolidado!$AC972,Consolidado!$D$5:D972,"*"&amp;AG$3&amp;"*")=1,1,0),0))</f>
        <v>0</v>
      </c>
      <c r="AH972" s="0" t="n">
        <f aca="false">IF(OR(AH$3="",Consolidado!$D972=""),0,IF(ISNUMBER(SEARCH(AH$3,Consolidado!$D972)),IF(COUNTIFS(Consolidado!$AC$5:AC972,Consolidado!$AC972,Consolidado!$D$5:D972,"*"&amp;AH$3&amp;"*")=1,1,0),0))</f>
        <v>0</v>
      </c>
      <c r="AI972" s="0" t="n">
        <f aca="false">IF(OR(AI$3="",Consolidado!$D972=""),0,IF(ISNUMBER(SEARCH(AI$3,Consolidado!$D972)),IF(COUNTIFS(Consolidado!$AC$5:AC972,Consolidado!$AC972,Consolidado!$D$5:D972,"*"&amp;AI$3&amp;"*")=1,1,0),0))</f>
        <v>0</v>
      </c>
      <c r="AJ972" s="0" t="n">
        <f aca="false">IF(OR(AJ$3="",Consolidado!$D972=""),0,IF(ISNUMBER(SEARCH(AJ$3,Consolidado!$D972)),IF(COUNTIFS(Consolidado!$AC$5:AC972,Consolidado!$AC972,Consolidado!$D$5:D972,"*"&amp;AJ$3&amp;"*")=1,1,0),0))</f>
        <v>0</v>
      </c>
      <c r="AK972" s="0" t="n">
        <f aca="false">IF(OR(AK$3="",Consolidado!$D972=""),0,IF(ISNUMBER(SEARCH(AK$3,Consolidado!$D972)),IF(COUNTIFS(Consolidado!$AC$5:AC972,Consolidado!$AC972,Consolidado!$D$5:D972,"*"&amp;AK$3&amp;"*")=1,1,0),0))</f>
        <v>0</v>
      </c>
      <c r="AL972" s="0" t="n">
        <f aca="false">IF(OR(AL$3="",Consolidado!$D972=""),0,IF(ISNUMBER(SEARCH(AL$3,Consolidado!$D972)),IF(COUNTIFS(Consolidado!$AC$5:AC972,Consolidado!$AC972,Consolidado!$D$5:D972,"*"&amp;AL$3&amp;"*")=1,1,0),0))</f>
        <v>0</v>
      </c>
      <c r="AM972" s="0" t="n">
        <f aca="false">IF(OR(AM$3="",Consolidado!$D972=""),0,IF(ISNUMBER(SEARCH(AM$3,Consolidado!$D972)),IF(COUNTIFS(Consolidado!$AC$5:AC972,Consolidado!$AC972,Consolidado!$D$5:D972,"*"&amp;AM$3&amp;"*")=1,1,0),0))</f>
        <v>0</v>
      </c>
      <c r="AN972" s="0" t="n">
        <f aca="false">IF(OR(AN$3="",Consolidado!$D972=""),0,IF(ISNUMBER(SEARCH(AN$3,Consolidado!$D972)),IF(COUNTIFS(Consolidado!$AC$5:AC972,Consolidado!$AC972,Consolidado!$D$5:D972,"*"&amp;AN$3&amp;"*")=1,1,0),0))</f>
        <v>0</v>
      </c>
      <c r="AO972" s="0" t="n">
        <f aca="false">IF(OR(AO$3="",Consolidado!$D972=""),0,IF(ISNUMBER(SEARCH(AO$3,Consolidado!$D972)),IF(COUNTIFS(Consolidado!$AC$5:AC972,Consolidado!$AC972,Consolidado!$D$5:D972,"*"&amp;AO$3&amp;"*")=1,1,0),0))</f>
        <v>0</v>
      </c>
    </row>
    <row r="973" customFormat="false" ht="15" hidden="false" customHeight="false" outlineLevel="0" collapsed="false">
      <c r="B973" s="0" t="n">
        <f aca="false">IF(OR(B$3="",Consolidado!$D973=""),0,IF(ISNUMBER(SEARCH(B$3,Consolidado!$D973)),IF(COUNTIFS(Consolidado!$AC$5:AC973,Consolidado!$AC973,Consolidado!$D$5:D973,"*"&amp;B$3&amp;"*")=1,1,0),0))</f>
        <v>0</v>
      </c>
      <c r="C973" s="0" t="n">
        <f aca="false">IF(OR(C$3="",Consolidado!$D973=""),0,IF(ISNUMBER(SEARCH(C$3,Consolidado!$D973)),IF(COUNTIFS(Consolidado!$AC$5:AC973,Consolidado!$AC973,Consolidado!$D$5:D973,"*"&amp;C$3&amp;"*")=1,1,0),0))</f>
        <v>0</v>
      </c>
      <c r="D973" s="0" t="n">
        <f aca="false">IF(OR(D$3="",Consolidado!$D973=""),0,IF(ISNUMBER(SEARCH(D$3,Consolidado!$D973)),IF(COUNTIFS(Consolidado!$AC$5:AC973,Consolidado!$AC973,Consolidado!$D$5:D973,"*"&amp;D$3&amp;"*")=1,1,0),0))</f>
        <v>0</v>
      </c>
      <c r="E973" s="0" t="n">
        <f aca="false">IF(OR(E$3="",Consolidado!$D973=""),0,IF(ISNUMBER(SEARCH(E$3,Consolidado!$D973)),IF(COUNTIFS(Consolidado!$AC$5:AC973,Consolidado!$AC973,Consolidado!$D$5:D973,"*"&amp;E$3&amp;"*")=1,1,0),0))</f>
        <v>0</v>
      </c>
      <c r="F973" s="0" t="n">
        <f aca="false">IF(OR(F$3="",Consolidado!$D973=""),0,IF(ISNUMBER(SEARCH(F$3,Consolidado!$D973)),IF(COUNTIFS(Consolidado!$AC$5:AC973,Consolidado!$AC973,Consolidado!$D$5:D973,"*"&amp;F$3&amp;"*")=1,1,0),0))</f>
        <v>0</v>
      </c>
      <c r="G973" s="0" t="n">
        <f aca="false">IF(OR(G$3="",Consolidado!$D973=""),0,IF(ISNUMBER(SEARCH(G$3,Consolidado!$D973)),IF(COUNTIFS(Consolidado!$AC$5:AC973,Consolidado!$AC973,Consolidado!$D$5:D973,"*"&amp;G$3&amp;"*")=1,1,0),0))</f>
        <v>0</v>
      </c>
      <c r="H973" s="0" t="n">
        <f aca="false">IF(OR(H$3="",Consolidado!$D973=""),0,IF(ISNUMBER(SEARCH(H$3,Consolidado!$D973)),IF(COUNTIFS(Consolidado!$AC$5:AC973,Consolidado!$AC973,Consolidado!$D$5:D973,"*"&amp;H$3&amp;"*")=1,1,0),0))</f>
        <v>0</v>
      </c>
      <c r="I973" s="0" t="n">
        <f aca="false">IF(OR(I$3="",Consolidado!$D973=""),0,IF(ISNUMBER(SEARCH(I$3,Consolidado!$D973)),IF(COUNTIFS(Consolidado!$AC$5:AC973,Consolidado!$AC973,Consolidado!$D$5:D973,"*"&amp;I$3&amp;"*")=1,1,0),0))</f>
        <v>0</v>
      </c>
      <c r="J973" s="0" t="n">
        <f aca="false">IF(OR(J$3="",Consolidado!$D973=""),0,IF(ISNUMBER(SEARCH(J$3,Consolidado!$D973)),IF(COUNTIFS(Consolidado!$AC$5:AC973,Consolidado!$AC973,Consolidado!$D$5:D973,"*"&amp;J$3&amp;"*")=1,1,0),0))</f>
        <v>0</v>
      </c>
      <c r="K973" s="0" t="n">
        <f aca="false">IF(OR(K$3="",Consolidado!$D973=""),0,IF(ISNUMBER(SEARCH(K$3,Consolidado!$D973)),IF(COUNTIFS(Consolidado!$AC$5:AC973,Consolidado!$AC973,Consolidado!$D$5:D973,"*"&amp;K$3&amp;"*")=1,1,0),0))</f>
        <v>0</v>
      </c>
      <c r="L973" s="0" t="n">
        <f aca="false">IF(OR(L$3="",Consolidado!$D973=""),0,IF(ISNUMBER(SEARCH(L$3,Consolidado!$D973)),IF(COUNTIFS(Consolidado!$AC$5:AC973,Consolidado!$AC973,Consolidado!$D$5:D973,"*"&amp;L$3&amp;"*")=1,1,0),0))</f>
        <v>0</v>
      </c>
      <c r="M973" s="0" t="n">
        <f aca="false">IF(OR(M$3="",Consolidado!$D973=""),0,IF(ISNUMBER(SEARCH(M$3,Consolidado!$D973)),IF(COUNTIFS(Consolidado!$AC$5:AC973,Consolidado!$AC973,Consolidado!$D$5:D973,"*"&amp;M$3&amp;"*")=1,1,0),0))</f>
        <v>0</v>
      </c>
      <c r="N973" s="0" t="n">
        <f aca="false">IF(OR(N$3="",Consolidado!$D973=""),0,IF(ISNUMBER(SEARCH(N$3,Consolidado!$D973)),IF(COUNTIFS(Consolidado!$AC$5:AC973,Consolidado!$AC973,Consolidado!$D$5:D973,"*"&amp;N$3&amp;"*")=1,1,0),0))</f>
        <v>0</v>
      </c>
      <c r="O973" s="0" t="n">
        <f aca="false">IF(OR(O$3="",Consolidado!$D973=""),0,IF(ISNUMBER(SEARCH(O$3,Consolidado!$D973)),IF(COUNTIFS(Consolidado!$AC$5:AC973,Consolidado!$AC973,Consolidado!$D$5:D973,"*"&amp;O$3&amp;"*")=1,1,0),0))</f>
        <v>0</v>
      </c>
      <c r="P973" s="0" t="n">
        <f aca="false">IF(OR(P$3="",Consolidado!$D973=""),0,IF(ISNUMBER(SEARCH(P$3,Consolidado!$D973)),IF(COUNTIFS(Consolidado!$AC$5:AC973,Consolidado!$AC973,Consolidado!$D$5:D973,"*"&amp;P$3&amp;"*")=1,1,0),0))</f>
        <v>0</v>
      </c>
      <c r="Q973" s="0" t="n">
        <f aca="false">IF(OR(Q$3="",Consolidado!$D973=""),0,IF(ISNUMBER(SEARCH(Q$3,Consolidado!$D973)),IF(COUNTIFS(Consolidado!$AC$5:AC973,Consolidado!$AC973,Consolidado!$D$5:D973,"*"&amp;Q$3&amp;"*")=1,1,0),0))</f>
        <v>0</v>
      </c>
      <c r="R973" s="0" t="n">
        <f aca="false">IF(OR(R$3="",Consolidado!$D973=""),0,IF(ISNUMBER(SEARCH(R$3,Consolidado!$D973)),IF(COUNTIFS(Consolidado!$AC$5:AC973,Consolidado!$AC973,Consolidado!$D$5:D973,"*"&amp;R$3&amp;"*")=1,1,0),0))</f>
        <v>0</v>
      </c>
      <c r="S973" s="0" t="n">
        <f aca="false">IF(OR(S$3="",Consolidado!$D973=""),0,IF(ISNUMBER(SEARCH(S$3,Consolidado!$D973)),IF(COUNTIFS(Consolidado!$AC$5:AC973,Consolidado!$AC973,Consolidado!$D$5:D973,"*"&amp;S$3&amp;"*")=1,1,0),0))</f>
        <v>0</v>
      </c>
      <c r="T973" s="0" t="n">
        <f aca="false">IF(OR(T$3="",Consolidado!$D973=""),0,IF(ISNUMBER(SEARCH(T$3,Consolidado!$D973)),IF(COUNTIFS(Consolidado!$AC$5:AC973,Consolidado!$AC973,Consolidado!$D$5:D973,"*"&amp;T$3&amp;"*")=1,1,0),0))</f>
        <v>0</v>
      </c>
      <c r="U973" s="0" t="n">
        <f aca="false">IF(OR(U$3="",Consolidado!$D973=""),0,IF(ISNUMBER(SEARCH(U$3,Consolidado!$D973)),IF(COUNTIFS(Consolidado!$AC$5:AC973,Consolidado!$AC973,Consolidado!$D$5:D973,"*"&amp;U$3&amp;"*")=1,1,0),0))</f>
        <v>0</v>
      </c>
      <c r="V973" s="0" t="n">
        <f aca="false">IF(OR(V$3="",Consolidado!$D973=""),0,IF(ISNUMBER(SEARCH(V$3,Consolidado!$D973)),IF(COUNTIFS(Consolidado!$AC$5:AC973,Consolidado!$AC973,Consolidado!$D$5:D973,"*"&amp;V$3&amp;"*")=1,1,0),0))</f>
        <v>0</v>
      </c>
      <c r="W973" s="0" t="n">
        <f aca="false">IF(OR(W$3="",Consolidado!$D973=""),0,IF(ISNUMBER(SEARCH(W$3,Consolidado!$D973)),IF(COUNTIFS(Consolidado!$AC$5:AC973,Consolidado!$AC973,Consolidado!$D$5:D973,"*"&amp;W$3&amp;"*")=1,1,0),0))</f>
        <v>0</v>
      </c>
      <c r="X973" s="0" t="n">
        <f aca="false">IF(OR(X$3="",Consolidado!$D973=""),0,IF(ISNUMBER(SEARCH(X$3,Consolidado!$D973)),IF(COUNTIFS(Consolidado!$AC$5:AC973,Consolidado!$AC973,Consolidado!$D$5:D973,"*"&amp;X$3&amp;"*")=1,1,0),0))</f>
        <v>0</v>
      </c>
      <c r="Y973" s="0" t="n">
        <f aca="false">IF(OR(Y$3="",Consolidado!$D973=""),0,IF(ISNUMBER(SEARCH(Y$3,Consolidado!$D973)),IF(COUNTIFS(Consolidado!$AC$5:AC973,Consolidado!$AC973,Consolidado!$D$5:D973,"*"&amp;Y$3&amp;"*")=1,1,0),0))</f>
        <v>0</v>
      </c>
      <c r="Z973" s="0" t="n">
        <f aca="false">IF(OR(Z$3="",Consolidado!$D973=""),0,IF(ISNUMBER(SEARCH(Z$3,Consolidado!$D973)),IF(COUNTIFS(Consolidado!$AC$5:AC973,Consolidado!$AC973,Consolidado!$D$5:D973,"*"&amp;Z$3&amp;"*")=1,1,0),0))</f>
        <v>0</v>
      </c>
      <c r="AA973" s="0" t="n">
        <f aca="false">IF(OR(AA$3="",Consolidado!$D973=""),0,IF(ISNUMBER(SEARCH(AA$3,Consolidado!$D973)),IF(COUNTIFS(Consolidado!$AC$5:AC973,Consolidado!$AC973,Consolidado!$D$5:D973,"*"&amp;AA$3&amp;"*")=1,1,0),0))</f>
        <v>0</v>
      </c>
      <c r="AB973" s="0" t="n">
        <f aca="false">IF(OR(AB$3="",Consolidado!$D973=""),0,IF(ISNUMBER(SEARCH(AB$3,Consolidado!$D973)),IF(COUNTIFS(Consolidado!$AC$5:AC973,Consolidado!$AC973,Consolidado!$D$5:D973,"*"&amp;AB$3&amp;"*")=1,1,0),0))</f>
        <v>0</v>
      </c>
      <c r="AC973" s="0" t="n">
        <f aca="false">IF(OR(AC$3="",Consolidado!$D973=""),0,IF(ISNUMBER(SEARCH(AC$3,Consolidado!$D973)),IF(COUNTIFS(Consolidado!$AC$5:AC973,Consolidado!$AC973,Consolidado!$D$5:D973,"*"&amp;AC$3&amp;"*")=1,1,0),0))</f>
        <v>0</v>
      </c>
      <c r="AD973" s="0" t="n">
        <f aca="false">IF(OR(AD$3="",Consolidado!$D973=""),0,IF(ISNUMBER(SEARCH(AD$3,Consolidado!$D973)),IF(COUNTIFS(Consolidado!$AC$5:AC973,Consolidado!$AC973,Consolidado!$D$5:D973,"*"&amp;AD$3&amp;"*")=1,1,0),0))</f>
        <v>0</v>
      </c>
      <c r="AE973" s="0" t="n">
        <f aca="false">IF(OR(AE$3="",Consolidado!$D973=""),0,IF(ISNUMBER(SEARCH(AE$3,Consolidado!$D973)),IF(COUNTIFS(Consolidado!$AC$5:AC973,Consolidado!$AC973,Consolidado!$D$5:D973,"*"&amp;AE$3&amp;"*")=1,1,0),0))</f>
        <v>0</v>
      </c>
      <c r="AF973" s="0" t="n">
        <f aca="false">IF(OR(AF$3="",Consolidado!$D973=""),0,IF(ISNUMBER(SEARCH(AF$3,Consolidado!$D973)),IF(COUNTIFS(Consolidado!$AC$5:AC973,Consolidado!$AC973,Consolidado!$D$5:D973,"*"&amp;AF$3&amp;"*")=1,1,0),0))</f>
        <v>0</v>
      </c>
      <c r="AG973" s="0" t="n">
        <f aca="false">IF(OR(AG$3="",Consolidado!$D973=""),0,IF(ISNUMBER(SEARCH(AG$3,Consolidado!$D973)),IF(COUNTIFS(Consolidado!$AC$5:AC973,Consolidado!$AC973,Consolidado!$D$5:D973,"*"&amp;AG$3&amp;"*")=1,1,0),0))</f>
        <v>0</v>
      </c>
      <c r="AH973" s="0" t="n">
        <f aca="false">IF(OR(AH$3="",Consolidado!$D973=""),0,IF(ISNUMBER(SEARCH(AH$3,Consolidado!$D973)),IF(COUNTIFS(Consolidado!$AC$5:AC973,Consolidado!$AC973,Consolidado!$D$5:D973,"*"&amp;AH$3&amp;"*")=1,1,0),0))</f>
        <v>0</v>
      </c>
      <c r="AI973" s="0" t="n">
        <f aca="false">IF(OR(AI$3="",Consolidado!$D973=""),0,IF(ISNUMBER(SEARCH(AI$3,Consolidado!$D973)),IF(COUNTIFS(Consolidado!$AC$5:AC973,Consolidado!$AC973,Consolidado!$D$5:D973,"*"&amp;AI$3&amp;"*")=1,1,0),0))</f>
        <v>0</v>
      </c>
      <c r="AJ973" s="0" t="n">
        <f aca="false">IF(OR(AJ$3="",Consolidado!$D973=""),0,IF(ISNUMBER(SEARCH(AJ$3,Consolidado!$D973)),IF(COUNTIFS(Consolidado!$AC$5:AC973,Consolidado!$AC973,Consolidado!$D$5:D973,"*"&amp;AJ$3&amp;"*")=1,1,0),0))</f>
        <v>0</v>
      </c>
      <c r="AK973" s="0" t="n">
        <f aca="false">IF(OR(AK$3="",Consolidado!$D973=""),0,IF(ISNUMBER(SEARCH(AK$3,Consolidado!$D973)),IF(COUNTIFS(Consolidado!$AC$5:AC973,Consolidado!$AC973,Consolidado!$D$5:D973,"*"&amp;AK$3&amp;"*")=1,1,0),0))</f>
        <v>0</v>
      </c>
      <c r="AL973" s="0" t="n">
        <f aca="false">IF(OR(AL$3="",Consolidado!$D973=""),0,IF(ISNUMBER(SEARCH(AL$3,Consolidado!$D973)),IF(COUNTIFS(Consolidado!$AC$5:AC973,Consolidado!$AC973,Consolidado!$D$5:D973,"*"&amp;AL$3&amp;"*")=1,1,0),0))</f>
        <v>0</v>
      </c>
      <c r="AM973" s="0" t="n">
        <f aca="false">IF(OR(AM$3="",Consolidado!$D973=""),0,IF(ISNUMBER(SEARCH(AM$3,Consolidado!$D973)),IF(COUNTIFS(Consolidado!$AC$5:AC973,Consolidado!$AC973,Consolidado!$D$5:D973,"*"&amp;AM$3&amp;"*")=1,1,0),0))</f>
        <v>0</v>
      </c>
      <c r="AN973" s="0" t="n">
        <f aca="false">IF(OR(AN$3="",Consolidado!$D973=""),0,IF(ISNUMBER(SEARCH(AN$3,Consolidado!$D973)),IF(COUNTIFS(Consolidado!$AC$5:AC973,Consolidado!$AC973,Consolidado!$D$5:D973,"*"&amp;AN$3&amp;"*")=1,1,0),0))</f>
        <v>0</v>
      </c>
      <c r="AO973" s="0" t="n">
        <f aca="false">IF(OR(AO$3="",Consolidado!$D973=""),0,IF(ISNUMBER(SEARCH(AO$3,Consolidado!$D973)),IF(COUNTIFS(Consolidado!$AC$5:AC973,Consolidado!$AC973,Consolidado!$D$5:D973,"*"&amp;AO$3&amp;"*")=1,1,0),0))</f>
        <v>0</v>
      </c>
    </row>
    <row r="974" customFormat="false" ht="15" hidden="false" customHeight="false" outlineLevel="0" collapsed="false">
      <c r="B974" s="0" t="n">
        <f aca="false">IF(OR(B$3="",Consolidado!$D974=""),0,IF(ISNUMBER(SEARCH(B$3,Consolidado!$D974)),IF(COUNTIFS(Consolidado!$AC$5:AC974,Consolidado!$AC974,Consolidado!$D$5:D974,"*"&amp;B$3&amp;"*")=1,1,0),0))</f>
        <v>0</v>
      </c>
      <c r="C974" s="0" t="n">
        <f aca="false">IF(OR(C$3="",Consolidado!$D974=""),0,IF(ISNUMBER(SEARCH(C$3,Consolidado!$D974)),IF(COUNTIFS(Consolidado!$AC$5:AC974,Consolidado!$AC974,Consolidado!$D$5:D974,"*"&amp;C$3&amp;"*")=1,1,0),0))</f>
        <v>0</v>
      </c>
      <c r="D974" s="0" t="n">
        <f aca="false">IF(OR(D$3="",Consolidado!$D974=""),0,IF(ISNUMBER(SEARCH(D$3,Consolidado!$D974)),IF(COUNTIFS(Consolidado!$AC$5:AC974,Consolidado!$AC974,Consolidado!$D$5:D974,"*"&amp;D$3&amp;"*")=1,1,0),0))</f>
        <v>0</v>
      </c>
      <c r="E974" s="0" t="n">
        <f aca="false">IF(OR(E$3="",Consolidado!$D974=""),0,IF(ISNUMBER(SEARCH(E$3,Consolidado!$D974)),IF(COUNTIFS(Consolidado!$AC$5:AC974,Consolidado!$AC974,Consolidado!$D$5:D974,"*"&amp;E$3&amp;"*")=1,1,0),0))</f>
        <v>0</v>
      </c>
      <c r="F974" s="0" t="n">
        <f aca="false">IF(OR(F$3="",Consolidado!$D974=""),0,IF(ISNUMBER(SEARCH(F$3,Consolidado!$D974)),IF(COUNTIFS(Consolidado!$AC$5:AC974,Consolidado!$AC974,Consolidado!$D$5:D974,"*"&amp;F$3&amp;"*")=1,1,0),0))</f>
        <v>0</v>
      </c>
      <c r="G974" s="0" t="n">
        <f aca="false">IF(OR(G$3="",Consolidado!$D974=""),0,IF(ISNUMBER(SEARCH(G$3,Consolidado!$D974)),IF(COUNTIFS(Consolidado!$AC$5:AC974,Consolidado!$AC974,Consolidado!$D$5:D974,"*"&amp;G$3&amp;"*")=1,1,0),0))</f>
        <v>0</v>
      </c>
      <c r="H974" s="0" t="n">
        <f aca="false">IF(OR(H$3="",Consolidado!$D974=""),0,IF(ISNUMBER(SEARCH(H$3,Consolidado!$D974)),IF(COUNTIFS(Consolidado!$AC$5:AC974,Consolidado!$AC974,Consolidado!$D$5:D974,"*"&amp;H$3&amp;"*")=1,1,0),0))</f>
        <v>0</v>
      </c>
      <c r="I974" s="0" t="n">
        <f aca="false">IF(OR(I$3="",Consolidado!$D974=""),0,IF(ISNUMBER(SEARCH(I$3,Consolidado!$D974)),IF(COUNTIFS(Consolidado!$AC$5:AC974,Consolidado!$AC974,Consolidado!$D$5:D974,"*"&amp;I$3&amp;"*")=1,1,0),0))</f>
        <v>0</v>
      </c>
      <c r="J974" s="0" t="n">
        <f aca="false">IF(OR(J$3="",Consolidado!$D974=""),0,IF(ISNUMBER(SEARCH(J$3,Consolidado!$D974)),IF(COUNTIFS(Consolidado!$AC$5:AC974,Consolidado!$AC974,Consolidado!$D$5:D974,"*"&amp;J$3&amp;"*")=1,1,0),0))</f>
        <v>0</v>
      </c>
      <c r="K974" s="0" t="n">
        <f aca="false">IF(OR(K$3="",Consolidado!$D974=""),0,IF(ISNUMBER(SEARCH(K$3,Consolidado!$D974)),IF(COUNTIFS(Consolidado!$AC$5:AC974,Consolidado!$AC974,Consolidado!$D$5:D974,"*"&amp;K$3&amp;"*")=1,1,0),0))</f>
        <v>0</v>
      </c>
      <c r="L974" s="0" t="n">
        <f aca="false">IF(OR(L$3="",Consolidado!$D974=""),0,IF(ISNUMBER(SEARCH(L$3,Consolidado!$D974)),IF(COUNTIFS(Consolidado!$AC$5:AC974,Consolidado!$AC974,Consolidado!$D$5:D974,"*"&amp;L$3&amp;"*")=1,1,0),0))</f>
        <v>0</v>
      </c>
      <c r="M974" s="0" t="n">
        <f aca="false">IF(OR(M$3="",Consolidado!$D974=""),0,IF(ISNUMBER(SEARCH(M$3,Consolidado!$D974)),IF(COUNTIFS(Consolidado!$AC$5:AC974,Consolidado!$AC974,Consolidado!$D$5:D974,"*"&amp;M$3&amp;"*")=1,1,0),0))</f>
        <v>0</v>
      </c>
      <c r="N974" s="0" t="n">
        <f aca="false">IF(OR(N$3="",Consolidado!$D974=""),0,IF(ISNUMBER(SEARCH(N$3,Consolidado!$D974)),IF(COUNTIFS(Consolidado!$AC$5:AC974,Consolidado!$AC974,Consolidado!$D$5:D974,"*"&amp;N$3&amp;"*")=1,1,0),0))</f>
        <v>0</v>
      </c>
      <c r="O974" s="0" t="n">
        <f aca="false">IF(OR(O$3="",Consolidado!$D974=""),0,IF(ISNUMBER(SEARCH(O$3,Consolidado!$D974)),IF(COUNTIFS(Consolidado!$AC$5:AC974,Consolidado!$AC974,Consolidado!$D$5:D974,"*"&amp;O$3&amp;"*")=1,1,0),0))</f>
        <v>0</v>
      </c>
      <c r="P974" s="0" t="n">
        <f aca="false">IF(OR(P$3="",Consolidado!$D974=""),0,IF(ISNUMBER(SEARCH(P$3,Consolidado!$D974)),IF(COUNTIFS(Consolidado!$AC$5:AC974,Consolidado!$AC974,Consolidado!$D$5:D974,"*"&amp;P$3&amp;"*")=1,1,0),0))</f>
        <v>0</v>
      </c>
      <c r="Q974" s="0" t="n">
        <f aca="false">IF(OR(Q$3="",Consolidado!$D974=""),0,IF(ISNUMBER(SEARCH(Q$3,Consolidado!$D974)),IF(COUNTIFS(Consolidado!$AC$5:AC974,Consolidado!$AC974,Consolidado!$D$5:D974,"*"&amp;Q$3&amp;"*")=1,1,0),0))</f>
        <v>0</v>
      </c>
      <c r="R974" s="0" t="n">
        <f aca="false">IF(OR(R$3="",Consolidado!$D974=""),0,IF(ISNUMBER(SEARCH(R$3,Consolidado!$D974)),IF(COUNTIFS(Consolidado!$AC$5:AC974,Consolidado!$AC974,Consolidado!$D$5:D974,"*"&amp;R$3&amp;"*")=1,1,0),0))</f>
        <v>0</v>
      </c>
      <c r="S974" s="0" t="n">
        <f aca="false">IF(OR(S$3="",Consolidado!$D974=""),0,IF(ISNUMBER(SEARCH(S$3,Consolidado!$D974)),IF(COUNTIFS(Consolidado!$AC$5:AC974,Consolidado!$AC974,Consolidado!$D$5:D974,"*"&amp;S$3&amp;"*")=1,1,0),0))</f>
        <v>0</v>
      </c>
      <c r="T974" s="0" t="n">
        <f aca="false">IF(OR(T$3="",Consolidado!$D974=""),0,IF(ISNUMBER(SEARCH(T$3,Consolidado!$D974)),IF(COUNTIFS(Consolidado!$AC$5:AC974,Consolidado!$AC974,Consolidado!$D$5:D974,"*"&amp;T$3&amp;"*")=1,1,0),0))</f>
        <v>0</v>
      </c>
      <c r="U974" s="0" t="n">
        <f aca="false">IF(OR(U$3="",Consolidado!$D974=""),0,IF(ISNUMBER(SEARCH(U$3,Consolidado!$D974)),IF(COUNTIFS(Consolidado!$AC$5:AC974,Consolidado!$AC974,Consolidado!$D$5:D974,"*"&amp;U$3&amp;"*")=1,1,0),0))</f>
        <v>0</v>
      </c>
      <c r="V974" s="0" t="n">
        <f aca="false">IF(OR(V$3="",Consolidado!$D974=""),0,IF(ISNUMBER(SEARCH(V$3,Consolidado!$D974)),IF(COUNTIFS(Consolidado!$AC$5:AC974,Consolidado!$AC974,Consolidado!$D$5:D974,"*"&amp;V$3&amp;"*")=1,1,0),0))</f>
        <v>0</v>
      </c>
      <c r="W974" s="0" t="n">
        <f aca="false">IF(OR(W$3="",Consolidado!$D974=""),0,IF(ISNUMBER(SEARCH(W$3,Consolidado!$D974)),IF(COUNTIFS(Consolidado!$AC$5:AC974,Consolidado!$AC974,Consolidado!$D$5:D974,"*"&amp;W$3&amp;"*")=1,1,0),0))</f>
        <v>0</v>
      </c>
      <c r="X974" s="0" t="n">
        <f aca="false">IF(OR(X$3="",Consolidado!$D974=""),0,IF(ISNUMBER(SEARCH(X$3,Consolidado!$D974)),IF(COUNTIFS(Consolidado!$AC$5:AC974,Consolidado!$AC974,Consolidado!$D$5:D974,"*"&amp;X$3&amp;"*")=1,1,0),0))</f>
        <v>0</v>
      </c>
      <c r="Y974" s="0" t="n">
        <f aca="false">IF(OR(Y$3="",Consolidado!$D974=""),0,IF(ISNUMBER(SEARCH(Y$3,Consolidado!$D974)),IF(COUNTIFS(Consolidado!$AC$5:AC974,Consolidado!$AC974,Consolidado!$D$5:D974,"*"&amp;Y$3&amp;"*")=1,1,0),0))</f>
        <v>0</v>
      </c>
      <c r="Z974" s="0" t="n">
        <f aca="false">IF(OR(Z$3="",Consolidado!$D974=""),0,IF(ISNUMBER(SEARCH(Z$3,Consolidado!$D974)),IF(COUNTIFS(Consolidado!$AC$5:AC974,Consolidado!$AC974,Consolidado!$D$5:D974,"*"&amp;Z$3&amp;"*")=1,1,0),0))</f>
        <v>0</v>
      </c>
      <c r="AA974" s="0" t="n">
        <f aca="false">IF(OR(AA$3="",Consolidado!$D974=""),0,IF(ISNUMBER(SEARCH(AA$3,Consolidado!$D974)),IF(COUNTIFS(Consolidado!$AC$5:AC974,Consolidado!$AC974,Consolidado!$D$5:D974,"*"&amp;AA$3&amp;"*")=1,1,0),0))</f>
        <v>0</v>
      </c>
      <c r="AB974" s="0" t="n">
        <f aca="false">IF(OR(AB$3="",Consolidado!$D974=""),0,IF(ISNUMBER(SEARCH(AB$3,Consolidado!$D974)),IF(COUNTIFS(Consolidado!$AC$5:AC974,Consolidado!$AC974,Consolidado!$D$5:D974,"*"&amp;AB$3&amp;"*")=1,1,0),0))</f>
        <v>0</v>
      </c>
      <c r="AC974" s="0" t="n">
        <f aca="false">IF(OR(AC$3="",Consolidado!$D974=""),0,IF(ISNUMBER(SEARCH(AC$3,Consolidado!$D974)),IF(COUNTIFS(Consolidado!$AC$5:AC974,Consolidado!$AC974,Consolidado!$D$5:D974,"*"&amp;AC$3&amp;"*")=1,1,0),0))</f>
        <v>0</v>
      </c>
      <c r="AD974" s="0" t="n">
        <f aca="false">IF(OR(AD$3="",Consolidado!$D974=""),0,IF(ISNUMBER(SEARCH(AD$3,Consolidado!$D974)),IF(COUNTIFS(Consolidado!$AC$5:AC974,Consolidado!$AC974,Consolidado!$D$5:D974,"*"&amp;AD$3&amp;"*")=1,1,0),0))</f>
        <v>0</v>
      </c>
      <c r="AE974" s="0" t="n">
        <f aca="false">IF(OR(AE$3="",Consolidado!$D974=""),0,IF(ISNUMBER(SEARCH(AE$3,Consolidado!$D974)),IF(COUNTIFS(Consolidado!$AC$5:AC974,Consolidado!$AC974,Consolidado!$D$5:D974,"*"&amp;AE$3&amp;"*")=1,1,0),0))</f>
        <v>0</v>
      </c>
      <c r="AF974" s="0" t="n">
        <f aca="false">IF(OR(AF$3="",Consolidado!$D974=""),0,IF(ISNUMBER(SEARCH(AF$3,Consolidado!$D974)),IF(COUNTIFS(Consolidado!$AC$5:AC974,Consolidado!$AC974,Consolidado!$D$5:D974,"*"&amp;AF$3&amp;"*")=1,1,0),0))</f>
        <v>0</v>
      </c>
      <c r="AG974" s="0" t="n">
        <f aca="false">IF(OR(AG$3="",Consolidado!$D974=""),0,IF(ISNUMBER(SEARCH(AG$3,Consolidado!$D974)),IF(COUNTIFS(Consolidado!$AC$5:AC974,Consolidado!$AC974,Consolidado!$D$5:D974,"*"&amp;AG$3&amp;"*")=1,1,0),0))</f>
        <v>0</v>
      </c>
      <c r="AH974" s="0" t="n">
        <f aca="false">IF(OR(AH$3="",Consolidado!$D974=""),0,IF(ISNUMBER(SEARCH(AH$3,Consolidado!$D974)),IF(COUNTIFS(Consolidado!$AC$5:AC974,Consolidado!$AC974,Consolidado!$D$5:D974,"*"&amp;AH$3&amp;"*")=1,1,0),0))</f>
        <v>0</v>
      </c>
      <c r="AI974" s="0" t="n">
        <f aca="false">IF(OR(AI$3="",Consolidado!$D974=""),0,IF(ISNUMBER(SEARCH(AI$3,Consolidado!$D974)),IF(COUNTIFS(Consolidado!$AC$5:AC974,Consolidado!$AC974,Consolidado!$D$5:D974,"*"&amp;AI$3&amp;"*")=1,1,0),0))</f>
        <v>0</v>
      </c>
      <c r="AJ974" s="0" t="n">
        <f aca="false">IF(OR(AJ$3="",Consolidado!$D974=""),0,IF(ISNUMBER(SEARCH(AJ$3,Consolidado!$D974)),IF(COUNTIFS(Consolidado!$AC$5:AC974,Consolidado!$AC974,Consolidado!$D$5:D974,"*"&amp;AJ$3&amp;"*")=1,1,0),0))</f>
        <v>0</v>
      </c>
      <c r="AK974" s="0" t="n">
        <f aca="false">IF(OR(AK$3="",Consolidado!$D974=""),0,IF(ISNUMBER(SEARCH(AK$3,Consolidado!$D974)),IF(COUNTIFS(Consolidado!$AC$5:AC974,Consolidado!$AC974,Consolidado!$D$5:D974,"*"&amp;AK$3&amp;"*")=1,1,0),0))</f>
        <v>0</v>
      </c>
      <c r="AL974" s="0" t="n">
        <f aca="false">IF(OR(AL$3="",Consolidado!$D974=""),0,IF(ISNUMBER(SEARCH(AL$3,Consolidado!$D974)),IF(COUNTIFS(Consolidado!$AC$5:AC974,Consolidado!$AC974,Consolidado!$D$5:D974,"*"&amp;AL$3&amp;"*")=1,1,0),0))</f>
        <v>0</v>
      </c>
      <c r="AM974" s="0" t="n">
        <f aca="false">IF(OR(AM$3="",Consolidado!$D974=""),0,IF(ISNUMBER(SEARCH(AM$3,Consolidado!$D974)),IF(COUNTIFS(Consolidado!$AC$5:AC974,Consolidado!$AC974,Consolidado!$D$5:D974,"*"&amp;AM$3&amp;"*")=1,1,0),0))</f>
        <v>0</v>
      </c>
      <c r="AN974" s="0" t="n">
        <f aca="false">IF(OR(AN$3="",Consolidado!$D974=""),0,IF(ISNUMBER(SEARCH(AN$3,Consolidado!$D974)),IF(COUNTIFS(Consolidado!$AC$5:AC974,Consolidado!$AC974,Consolidado!$D$5:D974,"*"&amp;AN$3&amp;"*")=1,1,0),0))</f>
        <v>0</v>
      </c>
      <c r="AO974" s="0" t="n">
        <f aca="false">IF(OR(AO$3="",Consolidado!$D974=""),0,IF(ISNUMBER(SEARCH(AO$3,Consolidado!$D974)),IF(COUNTIFS(Consolidado!$AC$5:AC974,Consolidado!$AC974,Consolidado!$D$5:D974,"*"&amp;AO$3&amp;"*")=1,1,0),0))</f>
        <v>0</v>
      </c>
    </row>
    <row r="975" customFormat="false" ht="15" hidden="false" customHeight="false" outlineLevel="0" collapsed="false">
      <c r="B975" s="0" t="n">
        <f aca="false">IF(OR(B$3="",Consolidado!$D975=""),0,IF(ISNUMBER(SEARCH(B$3,Consolidado!$D975)),IF(COUNTIFS(Consolidado!$AC$5:AC975,Consolidado!$AC975,Consolidado!$D$5:D975,"*"&amp;B$3&amp;"*")=1,1,0),0))</f>
        <v>0</v>
      </c>
      <c r="C975" s="0" t="n">
        <f aca="false">IF(OR(C$3="",Consolidado!$D975=""),0,IF(ISNUMBER(SEARCH(C$3,Consolidado!$D975)),IF(COUNTIFS(Consolidado!$AC$5:AC975,Consolidado!$AC975,Consolidado!$D$5:D975,"*"&amp;C$3&amp;"*")=1,1,0),0))</f>
        <v>0</v>
      </c>
      <c r="D975" s="0" t="n">
        <f aca="false">IF(OR(D$3="",Consolidado!$D975=""),0,IF(ISNUMBER(SEARCH(D$3,Consolidado!$D975)),IF(COUNTIFS(Consolidado!$AC$5:AC975,Consolidado!$AC975,Consolidado!$D$5:D975,"*"&amp;D$3&amp;"*")=1,1,0),0))</f>
        <v>0</v>
      </c>
      <c r="E975" s="0" t="n">
        <f aca="false">IF(OR(E$3="",Consolidado!$D975=""),0,IF(ISNUMBER(SEARCH(E$3,Consolidado!$D975)),IF(COUNTIFS(Consolidado!$AC$5:AC975,Consolidado!$AC975,Consolidado!$D$5:D975,"*"&amp;E$3&amp;"*")=1,1,0),0))</f>
        <v>0</v>
      </c>
      <c r="F975" s="0" t="n">
        <f aca="false">IF(OR(F$3="",Consolidado!$D975=""),0,IF(ISNUMBER(SEARCH(F$3,Consolidado!$D975)),IF(COUNTIFS(Consolidado!$AC$5:AC975,Consolidado!$AC975,Consolidado!$D$5:D975,"*"&amp;F$3&amp;"*")=1,1,0),0))</f>
        <v>0</v>
      </c>
      <c r="G975" s="0" t="n">
        <f aca="false">IF(OR(G$3="",Consolidado!$D975=""),0,IF(ISNUMBER(SEARCH(G$3,Consolidado!$D975)),IF(COUNTIFS(Consolidado!$AC$5:AC975,Consolidado!$AC975,Consolidado!$D$5:D975,"*"&amp;G$3&amp;"*")=1,1,0),0))</f>
        <v>0</v>
      </c>
      <c r="H975" s="0" t="n">
        <f aca="false">IF(OR(H$3="",Consolidado!$D975=""),0,IF(ISNUMBER(SEARCH(H$3,Consolidado!$D975)),IF(COUNTIFS(Consolidado!$AC$5:AC975,Consolidado!$AC975,Consolidado!$D$5:D975,"*"&amp;H$3&amp;"*")=1,1,0),0))</f>
        <v>0</v>
      </c>
      <c r="I975" s="0" t="n">
        <f aca="false">IF(OR(I$3="",Consolidado!$D975=""),0,IF(ISNUMBER(SEARCH(I$3,Consolidado!$D975)),IF(COUNTIFS(Consolidado!$AC$5:AC975,Consolidado!$AC975,Consolidado!$D$5:D975,"*"&amp;I$3&amp;"*")=1,1,0),0))</f>
        <v>0</v>
      </c>
      <c r="J975" s="0" t="n">
        <f aca="false">IF(OR(J$3="",Consolidado!$D975=""),0,IF(ISNUMBER(SEARCH(J$3,Consolidado!$D975)),IF(COUNTIFS(Consolidado!$AC$5:AC975,Consolidado!$AC975,Consolidado!$D$5:D975,"*"&amp;J$3&amp;"*")=1,1,0),0))</f>
        <v>0</v>
      </c>
      <c r="K975" s="0" t="n">
        <f aca="false">IF(OR(K$3="",Consolidado!$D975=""),0,IF(ISNUMBER(SEARCH(K$3,Consolidado!$D975)),IF(COUNTIFS(Consolidado!$AC$5:AC975,Consolidado!$AC975,Consolidado!$D$5:D975,"*"&amp;K$3&amp;"*")=1,1,0),0))</f>
        <v>0</v>
      </c>
      <c r="L975" s="0" t="n">
        <f aca="false">IF(OR(L$3="",Consolidado!$D975=""),0,IF(ISNUMBER(SEARCH(L$3,Consolidado!$D975)),IF(COUNTIFS(Consolidado!$AC$5:AC975,Consolidado!$AC975,Consolidado!$D$5:D975,"*"&amp;L$3&amp;"*")=1,1,0),0))</f>
        <v>0</v>
      </c>
      <c r="M975" s="0" t="n">
        <f aca="false">IF(OR(M$3="",Consolidado!$D975=""),0,IF(ISNUMBER(SEARCH(M$3,Consolidado!$D975)),IF(COUNTIFS(Consolidado!$AC$5:AC975,Consolidado!$AC975,Consolidado!$D$5:D975,"*"&amp;M$3&amp;"*")=1,1,0),0))</f>
        <v>0</v>
      </c>
      <c r="N975" s="0" t="n">
        <f aca="false">IF(OR(N$3="",Consolidado!$D975=""),0,IF(ISNUMBER(SEARCH(N$3,Consolidado!$D975)),IF(COUNTIFS(Consolidado!$AC$5:AC975,Consolidado!$AC975,Consolidado!$D$5:D975,"*"&amp;N$3&amp;"*")=1,1,0),0))</f>
        <v>0</v>
      </c>
      <c r="O975" s="0" t="n">
        <f aca="false">IF(OR(O$3="",Consolidado!$D975=""),0,IF(ISNUMBER(SEARCH(O$3,Consolidado!$D975)),IF(COUNTIFS(Consolidado!$AC$5:AC975,Consolidado!$AC975,Consolidado!$D$5:D975,"*"&amp;O$3&amp;"*")=1,1,0),0))</f>
        <v>0</v>
      </c>
      <c r="P975" s="0" t="n">
        <f aca="false">IF(OR(P$3="",Consolidado!$D975=""),0,IF(ISNUMBER(SEARCH(P$3,Consolidado!$D975)),IF(COUNTIFS(Consolidado!$AC$5:AC975,Consolidado!$AC975,Consolidado!$D$5:D975,"*"&amp;P$3&amp;"*")=1,1,0),0))</f>
        <v>0</v>
      </c>
      <c r="Q975" s="0" t="n">
        <f aca="false">IF(OR(Q$3="",Consolidado!$D975=""),0,IF(ISNUMBER(SEARCH(Q$3,Consolidado!$D975)),IF(COUNTIFS(Consolidado!$AC$5:AC975,Consolidado!$AC975,Consolidado!$D$5:D975,"*"&amp;Q$3&amp;"*")=1,1,0),0))</f>
        <v>0</v>
      </c>
      <c r="R975" s="0" t="n">
        <f aca="false">IF(OR(R$3="",Consolidado!$D975=""),0,IF(ISNUMBER(SEARCH(R$3,Consolidado!$D975)),IF(COUNTIFS(Consolidado!$AC$5:AC975,Consolidado!$AC975,Consolidado!$D$5:D975,"*"&amp;R$3&amp;"*")=1,1,0),0))</f>
        <v>0</v>
      </c>
      <c r="S975" s="0" t="n">
        <f aca="false">IF(OR(S$3="",Consolidado!$D975=""),0,IF(ISNUMBER(SEARCH(S$3,Consolidado!$D975)),IF(COUNTIFS(Consolidado!$AC$5:AC975,Consolidado!$AC975,Consolidado!$D$5:D975,"*"&amp;S$3&amp;"*")=1,1,0),0))</f>
        <v>0</v>
      </c>
      <c r="T975" s="0" t="n">
        <f aca="false">IF(OR(T$3="",Consolidado!$D975=""),0,IF(ISNUMBER(SEARCH(T$3,Consolidado!$D975)),IF(COUNTIFS(Consolidado!$AC$5:AC975,Consolidado!$AC975,Consolidado!$D$5:D975,"*"&amp;T$3&amp;"*")=1,1,0),0))</f>
        <v>0</v>
      </c>
      <c r="U975" s="0" t="n">
        <f aca="false">IF(OR(U$3="",Consolidado!$D975=""),0,IF(ISNUMBER(SEARCH(U$3,Consolidado!$D975)),IF(COUNTIFS(Consolidado!$AC$5:AC975,Consolidado!$AC975,Consolidado!$D$5:D975,"*"&amp;U$3&amp;"*")=1,1,0),0))</f>
        <v>0</v>
      </c>
      <c r="V975" s="0" t="n">
        <f aca="false">IF(OR(V$3="",Consolidado!$D975=""),0,IF(ISNUMBER(SEARCH(V$3,Consolidado!$D975)),IF(COUNTIFS(Consolidado!$AC$5:AC975,Consolidado!$AC975,Consolidado!$D$5:D975,"*"&amp;V$3&amp;"*")=1,1,0),0))</f>
        <v>0</v>
      </c>
      <c r="W975" s="0" t="n">
        <f aca="false">IF(OR(W$3="",Consolidado!$D975=""),0,IF(ISNUMBER(SEARCH(W$3,Consolidado!$D975)),IF(COUNTIFS(Consolidado!$AC$5:AC975,Consolidado!$AC975,Consolidado!$D$5:D975,"*"&amp;W$3&amp;"*")=1,1,0),0))</f>
        <v>0</v>
      </c>
      <c r="X975" s="0" t="n">
        <f aca="false">IF(OR(X$3="",Consolidado!$D975=""),0,IF(ISNUMBER(SEARCH(X$3,Consolidado!$D975)),IF(COUNTIFS(Consolidado!$AC$5:AC975,Consolidado!$AC975,Consolidado!$D$5:D975,"*"&amp;X$3&amp;"*")=1,1,0),0))</f>
        <v>0</v>
      </c>
      <c r="Y975" s="0" t="n">
        <f aca="false">IF(OR(Y$3="",Consolidado!$D975=""),0,IF(ISNUMBER(SEARCH(Y$3,Consolidado!$D975)),IF(COUNTIFS(Consolidado!$AC$5:AC975,Consolidado!$AC975,Consolidado!$D$5:D975,"*"&amp;Y$3&amp;"*")=1,1,0),0))</f>
        <v>0</v>
      </c>
      <c r="Z975" s="0" t="n">
        <f aca="false">IF(OR(Z$3="",Consolidado!$D975=""),0,IF(ISNUMBER(SEARCH(Z$3,Consolidado!$D975)),IF(COUNTIFS(Consolidado!$AC$5:AC975,Consolidado!$AC975,Consolidado!$D$5:D975,"*"&amp;Z$3&amp;"*")=1,1,0),0))</f>
        <v>0</v>
      </c>
      <c r="AA975" s="0" t="n">
        <f aca="false">IF(OR(AA$3="",Consolidado!$D975=""),0,IF(ISNUMBER(SEARCH(AA$3,Consolidado!$D975)),IF(COUNTIFS(Consolidado!$AC$5:AC975,Consolidado!$AC975,Consolidado!$D$5:D975,"*"&amp;AA$3&amp;"*")=1,1,0),0))</f>
        <v>0</v>
      </c>
      <c r="AB975" s="0" t="n">
        <f aca="false">IF(OR(AB$3="",Consolidado!$D975=""),0,IF(ISNUMBER(SEARCH(AB$3,Consolidado!$D975)),IF(COUNTIFS(Consolidado!$AC$5:AC975,Consolidado!$AC975,Consolidado!$D$5:D975,"*"&amp;AB$3&amp;"*")=1,1,0),0))</f>
        <v>0</v>
      </c>
      <c r="AC975" s="0" t="n">
        <f aca="false">IF(OR(AC$3="",Consolidado!$D975=""),0,IF(ISNUMBER(SEARCH(AC$3,Consolidado!$D975)),IF(COUNTIFS(Consolidado!$AC$5:AC975,Consolidado!$AC975,Consolidado!$D$5:D975,"*"&amp;AC$3&amp;"*")=1,1,0),0))</f>
        <v>0</v>
      </c>
      <c r="AD975" s="0" t="n">
        <f aca="false">IF(OR(AD$3="",Consolidado!$D975=""),0,IF(ISNUMBER(SEARCH(AD$3,Consolidado!$D975)),IF(COUNTIFS(Consolidado!$AC$5:AC975,Consolidado!$AC975,Consolidado!$D$5:D975,"*"&amp;AD$3&amp;"*")=1,1,0),0))</f>
        <v>0</v>
      </c>
      <c r="AE975" s="0" t="n">
        <f aca="false">IF(OR(AE$3="",Consolidado!$D975=""),0,IF(ISNUMBER(SEARCH(AE$3,Consolidado!$D975)),IF(COUNTIFS(Consolidado!$AC$5:AC975,Consolidado!$AC975,Consolidado!$D$5:D975,"*"&amp;AE$3&amp;"*")=1,1,0),0))</f>
        <v>0</v>
      </c>
      <c r="AF975" s="0" t="n">
        <f aca="false">IF(OR(AF$3="",Consolidado!$D975=""),0,IF(ISNUMBER(SEARCH(AF$3,Consolidado!$D975)),IF(COUNTIFS(Consolidado!$AC$5:AC975,Consolidado!$AC975,Consolidado!$D$5:D975,"*"&amp;AF$3&amp;"*")=1,1,0),0))</f>
        <v>0</v>
      </c>
      <c r="AG975" s="0" t="n">
        <f aca="false">IF(OR(AG$3="",Consolidado!$D975=""),0,IF(ISNUMBER(SEARCH(AG$3,Consolidado!$D975)),IF(COUNTIFS(Consolidado!$AC$5:AC975,Consolidado!$AC975,Consolidado!$D$5:D975,"*"&amp;AG$3&amp;"*")=1,1,0),0))</f>
        <v>0</v>
      </c>
      <c r="AH975" s="0" t="n">
        <f aca="false">IF(OR(AH$3="",Consolidado!$D975=""),0,IF(ISNUMBER(SEARCH(AH$3,Consolidado!$D975)),IF(COUNTIFS(Consolidado!$AC$5:AC975,Consolidado!$AC975,Consolidado!$D$5:D975,"*"&amp;AH$3&amp;"*")=1,1,0),0))</f>
        <v>0</v>
      </c>
      <c r="AI975" s="0" t="n">
        <f aca="false">IF(OR(AI$3="",Consolidado!$D975=""),0,IF(ISNUMBER(SEARCH(AI$3,Consolidado!$D975)),IF(COUNTIFS(Consolidado!$AC$5:AC975,Consolidado!$AC975,Consolidado!$D$5:D975,"*"&amp;AI$3&amp;"*")=1,1,0),0))</f>
        <v>0</v>
      </c>
      <c r="AJ975" s="0" t="n">
        <f aca="false">IF(OR(AJ$3="",Consolidado!$D975=""),0,IF(ISNUMBER(SEARCH(AJ$3,Consolidado!$D975)),IF(COUNTIFS(Consolidado!$AC$5:AC975,Consolidado!$AC975,Consolidado!$D$5:D975,"*"&amp;AJ$3&amp;"*")=1,1,0),0))</f>
        <v>0</v>
      </c>
      <c r="AK975" s="0" t="n">
        <f aca="false">IF(OR(AK$3="",Consolidado!$D975=""),0,IF(ISNUMBER(SEARCH(AK$3,Consolidado!$D975)),IF(COUNTIFS(Consolidado!$AC$5:AC975,Consolidado!$AC975,Consolidado!$D$5:D975,"*"&amp;AK$3&amp;"*")=1,1,0),0))</f>
        <v>0</v>
      </c>
      <c r="AL975" s="0" t="n">
        <f aca="false">IF(OR(AL$3="",Consolidado!$D975=""),0,IF(ISNUMBER(SEARCH(AL$3,Consolidado!$D975)),IF(COUNTIFS(Consolidado!$AC$5:AC975,Consolidado!$AC975,Consolidado!$D$5:D975,"*"&amp;AL$3&amp;"*")=1,1,0),0))</f>
        <v>0</v>
      </c>
      <c r="AM975" s="0" t="n">
        <f aca="false">IF(OR(AM$3="",Consolidado!$D975=""),0,IF(ISNUMBER(SEARCH(AM$3,Consolidado!$D975)),IF(COUNTIFS(Consolidado!$AC$5:AC975,Consolidado!$AC975,Consolidado!$D$5:D975,"*"&amp;AM$3&amp;"*")=1,1,0),0))</f>
        <v>0</v>
      </c>
      <c r="AN975" s="0" t="n">
        <f aca="false">IF(OR(AN$3="",Consolidado!$D975=""),0,IF(ISNUMBER(SEARCH(AN$3,Consolidado!$D975)),IF(COUNTIFS(Consolidado!$AC$5:AC975,Consolidado!$AC975,Consolidado!$D$5:D975,"*"&amp;AN$3&amp;"*")=1,1,0),0))</f>
        <v>0</v>
      </c>
      <c r="AO975" s="0" t="n">
        <f aca="false">IF(OR(AO$3="",Consolidado!$D975=""),0,IF(ISNUMBER(SEARCH(AO$3,Consolidado!$D975)),IF(COUNTIFS(Consolidado!$AC$5:AC975,Consolidado!$AC975,Consolidado!$D$5:D975,"*"&amp;AO$3&amp;"*")=1,1,0),0))</f>
        <v>0</v>
      </c>
    </row>
    <row r="976" customFormat="false" ht="15" hidden="false" customHeight="false" outlineLevel="0" collapsed="false">
      <c r="B976" s="0" t="n">
        <f aca="false">IF(OR(B$3="",Consolidado!$D976=""),0,IF(ISNUMBER(SEARCH(B$3,Consolidado!$D976)),IF(COUNTIFS(Consolidado!$AC$5:AC976,Consolidado!$AC976,Consolidado!$D$5:D976,"*"&amp;B$3&amp;"*")=1,1,0),0))</f>
        <v>0</v>
      </c>
      <c r="C976" s="0" t="n">
        <f aca="false">IF(OR(C$3="",Consolidado!$D976=""),0,IF(ISNUMBER(SEARCH(C$3,Consolidado!$D976)),IF(COUNTIFS(Consolidado!$AC$5:AC976,Consolidado!$AC976,Consolidado!$D$5:D976,"*"&amp;C$3&amp;"*")=1,1,0),0))</f>
        <v>0</v>
      </c>
      <c r="D976" s="0" t="n">
        <f aca="false">IF(OR(D$3="",Consolidado!$D976=""),0,IF(ISNUMBER(SEARCH(D$3,Consolidado!$D976)),IF(COUNTIFS(Consolidado!$AC$5:AC976,Consolidado!$AC976,Consolidado!$D$5:D976,"*"&amp;D$3&amp;"*")=1,1,0),0))</f>
        <v>0</v>
      </c>
      <c r="E976" s="0" t="n">
        <f aca="false">IF(OR(E$3="",Consolidado!$D976=""),0,IF(ISNUMBER(SEARCH(E$3,Consolidado!$D976)),IF(COUNTIFS(Consolidado!$AC$5:AC976,Consolidado!$AC976,Consolidado!$D$5:D976,"*"&amp;E$3&amp;"*")=1,1,0),0))</f>
        <v>0</v>
      </c>
      <c r="F976" s="0" t="n">
        <f aca="false">IF(OR(F$3="",Consolidado!$D976=""),0,IF(ISNUMBER(SEARCH(F$3,Consolidado!$D976)),IF(COUNTIFS(Consolidado!$AC$5:AC976,Consolidado!$AC976,Consolidado!$D$5:D976,"*"&amp;F$3&amp;"*")=1,1,0),0))</f>
        <v>0</v>
      </c>
      <c r="G976" s="0" t="n">
        <f aca="false">IF(OR(G$3="",Consolidado!$D976=""),0,IF(ISNUMBER(SEARCH(G$3,Consolidado!$D976)),IF(COUNTIFS(Consolidado!$AC$5:AC976,Consolidado!$AC976,Consolidado!$D$5:D976,"*"&amp;G$3&amp;"*")=1,1,0),0))</f>
        <v>0</v>
      </c>
      <c r="H976" s="0" t="n">
        <f aca="false">IF(OR(H$3="",Consolidado!$D976=""),0,IF(ISNUMBER(SEARCH(H$3,Consolidado!$D976)),IF(COUNTIFS(Consolidado!$AC$5:AC976,Consolidado!$AC976,Consolidado!$D$5:D976,"*"&amp;H$3&amp;"*")=1,1,0),0))</f>
        <v>0</v>
      </c>
      <c r="I976" s="0" t="n">
        <f aca="false">IF(OR(I$3="",Consolidado!$D976=""),0,IF(ISNUMBER(SEARCH(I$3,Consolidado!$D976)),IF(COUNTIFS(Consolidado!$AC$5:AC976,Consolidado!$AC976,Consolidado!$D$5:D976,"*"&amp;I$3&amp;"*")=1,1,0),0))</f>
        <v>0</v>
      </c>
      <c r="J976" s="0" t="n">
        <f aca="false">IF(OR(J$3="",Consolidado!$D976=""),0,IF(ISNUMBER(SEARCH(J$3,Consolidado!$D976)),IF(COUNTIFS(Consolidado!$AC$5:AC976,Consolidado!$AC976,Consolidado!$D$5:D976,"*"&amp;J$3&amp;"*")=1,1,0),0))</f>
        <v>0</v>
      </c>
      <c r="K976" s="0" t="n">
        <f aca="false">IF(OR(K$3="",Consolidado!$D976=""),0,IF(ISNUMBER(SEARCH(K$3,Consolidado!$D976)),IF(COUNTIFS(Consolidado!$AC$5:AC976,Consolidado!$AC976,Consolidado!$D$5:D976,"*"&amp;K$3&amp;"*")=1,1,0),0))</f>
        <v>0</v>
      </c>
      <c r="L976" s="0" t="n">
        <f aca="false">IF(OR(L$3="",Consolidado!$D976=""),0,IF(ISNUMBER(SEARCH(L$3,Consolidado!$D976)),IF(COUNTIFS(Consolidado!$AC$5:AC976,Consolidado!$AC976,Consolidado!$D$5:D976,"*"&amp;L$3&amp;"*")=1,1,0),0))</f>
        <v>0</v>
      </c>
      <c r="M976" s="0" t="n">
        <f aca="false">IF(OR(M$3="",Consolidado!$D976=""),0,IF(ISNUMBER(SEARCH(M$3,Consolidado!$D976)),IF(COUNTIFS(Consolidado!$AC$5:AC976,Consolidado!$AC976,Consolidado!$D$5:D976,"*"&amp;M$3&amp;"*")=1,1,0),0))</f>
        <v>0</v>
      </c>
      <c r="N976" s="0" t="n">
        <f aca="false">IF(OR(N$3="",Consolidado!$D976=""),0,IF(ISNUMBER(SEARCH(N$3,Consolidado!$D976)),IF(COUNTIFS(Consolidado!$AC$5:AC976,Consolidado!$AC976,Consolidado!$D$5:D976,"*"&amp;N$3&amp;"*")=1,1,0),0))</f>
        <v>0</v>
      </c>
      <c r="O976" s="0" t="n">
        <f aca="false">IF(OR(O$3="",Consolidado!$D976=""),0,IF(ISNUMBER(SEARCH(O$3,Consolidado!$D976)),IF(COUNTIFS(Consolidado!$AC$5:AC976,Consolidado!$AC976,Consolidado!$D$5:D976,"*"&amp;O$3&amp;"*")=1,1,0),0))</f>
        <v>0</v>
      </c>
      <c r="P976" s="0" t="n">
        <f aca="false">IF(OR(P$3="",Consolidado!$D976=""),0,IF(ISNUMBER(SEARCH(P$3,Consolidado!$D976)),IF(COUNTIFS(Consolidado!$AC$5:AC976,Consolidado!$AC976,Consolidado!$D$5:D976,"*"&amp;P$3&amp;"*")=1,1,0),0))</f>
        <v>0</v>
      </c>
      <c r="Q976" s="0" t="n">
        <f aca="false">IF(OR(Q$3="",Consolidado!$D976=""),0,IF(ISNUMBER(SEARCH(Q$3,Consolidado!$D976)),IF(COUNTIFS(Consolidado!$AC$5:AC976,Consolidado!$AC976,Consolidado!$D$5:D976,"*"&amp;Q$3&amp;"*")=1,1,0),0))</f>
        <v>0</v>
      </c>
      <c r="R976" s="0" t="n">
        <f aca="false">IF(OR(R$3="",Consolidado!$D976=""),0,IF(ISNUMBER(SEARCH(R$3,Consolidado!$D976)),IF(COUNTIFS(Consolidado!$AC$5:AC976,Consolidado!$AC976,Consolidado!$D$5:D976,"*"&amp;R$3&amp;"*")=1,1,0),0))</f>
        <v>0</v>
      </c>
      <c r="S976" s="0" t="n">
        <f aca="false">IF(OR(S$3="",Consolidado!$D976=""),0,IF(ISNUMBER(SEARCH(S$3,Consolidado!$D976)),IF(COUNTIFS(Consolidado!$AC$5:AC976,Consolidado!$AC976,Consolidado!$D$5:D976,"*"&amp;S$3&amp;"*")=1,1,0),0))</f>
        <v>0</v>
      </c>
      <c r="T976" s="0" t="n">
        <f aca="false">IF(OR(T$3="",Consolidado!$D976=""),0,IF(ISNUMBER(SEARCH(T$3,Consolidado!$D976)),IF(COUNTIFS(Consolidado!$AC$5:AC976,Consolidado!$AC976,Consolidado!$D$5:D976,"*"&amp;T$3&amp;"*")=1,1,0),0))</f>
        <v>0</v>
      </c>
      <c r="U976" s="0" t="n">
        <f aca="false">IF(OR(U$3="",Consolidado!$D976=""),0,IF(ISNUMBER(SEARCH(U$3,Consolidado!$D976)),IF(COUNTIFS(Consolidado!$AC$5:AC976,Consolidado!$AC976,Consolidado!$D$5:D976,"*"&amp;U$3&amp;"*")=1,1,0),0))</f>
        <v>0</v>
      </c>
      <c r="V976" s="0" t="n">
        <f aca="false">IF(OR(V$3="",Consolidado!$D976=""),0,IF(ISNUMBER(SEARCH(V$3,Consolidado!$D976)),IF(COUNTIFS(Consolidado!$AC$5:AC976,Consolidado!$AC976,Consolidado!$D$5:D976,"*"&amp;V$3&amp;"*")=1,1,0),0))</f>
        <v>0</v>
      </c>
      <c r="W976" s="0" t="n">
        <f aca="false">IF(OR(W$3="",Consolidado!$D976=""),0,IF(ISNUMBER(SEARCH(W$3,Consolidado!$D976)),IF(COUNTIFS(Consolidado!$AC$5:AC976,Consolidado!$AC976,Consolidado!$D$5:D976,"*"&amp;W$3&amp;"*")=1,1,0),0))</f>
        <v>0</v>
      </c>
      <c r="X976" s="0" t="n">
        <f aca="false">IF(OR(X$3="",Consolidado!$D976=""),0,IF(ISNUMBER(SEARCH(X$3,Consolidado!$D976)),IF(COUNTIFS(Consolidado!$AC$5:AC976,Consolidado!$AC976,Consolidado!$D$5:D976,"*"&amp;X$3&amp;"*")=1,1,0),0))</f>
        <v>0</v>
      </c>
      <c r="Y976" s="0" t="n">
        <f aca="false">IF(OR(Y$3="",Consolidado!$D976=""),0,IF(ISNUMBER(SEARCH(Y$3,Consolidado!$D976)),IF(COUNTIFS(Consolidado!$AC$5:AC976,Consolidado!$AC976,Consolidado!$D$5:D976,"*"&amp;Y$3&amp;"*")=1,1,0),0))</f>
        <v>0</v>
      </c>
      <c r="Z976" s="0" t="n">
        <f aca="false">IF(OR(Z$3="",Consolidado!$D976=""),0,IF(ISNUMBER(SEARCH(Z$3,Consolidado!$D976)),IF(COUNTIFS(Consolidado!$AC$5:AC976,Consolidado!$AC976,Consolidado!$D$5:D976,"*"&amp;Z$3&amp;"*")=1,1,0),0))</f>
        <v>0</v>
      </c>
      <c r="AA976" s="0" t="n">
        <f aca="false">IF(OR(AA$3="",Consolidado!$D976=""),0,IF(ISNUMBER(SEARCH(AA$3,Consolidado!$D976)),IF(COUNTIFS(Consolidado!$AC$5:AC976,Consolidado!$AC976,Consolidado!$D$5:D976,"*"&amp;AA$3&amp;"*")=1,1,0),0))</f>
        <v>0</v>
      </c>
      <c r="AB976" s="0" t="n">
        <f aca="false">IF(OR(AB$3="",Consolidado!$D976=""),0,IF(ISNUMBER(SEARCH(AB$3,Consolidado!$D976)),IF(COUNTIFS(Consolidado!$AC$5:AC976,Consolidado!$AC976,Consolidado!$D$5:D976,"*"&amp;AB$3&amp;"*")=1,1,0),0))</f>
        <v>0</v>
      </c>
      <c r="AC976" s="0" t="n">
        <f aca="false">IF(OR(AC$3="",Consolidado!$D976=""),0,IF(ISNUMBER(SEARCH(AC$3,Consolidado!$D976)),IF(COUNTIFS(Consolidado!$AC$5:AC976,Consolidado!$AC976,Consolidado!$D$5:D976,"*"&amp;AC$3&amp;"*")=1,1,0),0))</f>
        <v>0</v>
      </c>
      <c r="AD976" s="0" t="n">
        <f aca="false">IF(OR(AD$3="",Consolidado!$D976=""),0,IF(ISNUMBER(SEARCH(AD$3,Consolidado!$D976)),IF(COUNTIFS(Consolidado!$AC$5:AC976,Consolidado!$AC976,Consolidado!$D$5:D976,"*"&amp;AD$3&amp;"*")=1,1,0),0))</f>
        <v>0</v>
      </c>
      <c r="AE976" s="0" t="n">
        <f aca="false">IF(OR(AE$3="",Consolidado!$D976=""),0,IF(ISNUMBER(SEARCH(AE$3,Consolidado!$D976)),IF(COUNTIFS(Consolidado!$AC$5:AC976,Consolidado!$AC976,Consolidado!$D$5:D976,"*"&amp;AE$3&amp;"*")=1,1,0),0))</f>
        <v>0</v>
      </c>
      <c r="AF976" s="0" t="n">
        <f aca="false">IF(OR(AF$3="",Consolidado!$D976=""),0,IF(ISNUMBER(SEARCH(AF$3,Consolidado!$D976)),IF(COUNTIFS(Consolidado!$AC$5:AC976,Consolidado!$AC976,Consolidado!$D$5:D976,"*"&amp;AF$3&amp;"*")=1,1,0),0))</f>
        <v>0</v>
      </c>
      <c r="AG976" s="0" t="n">
        <f aca="false">IF(OR(AG$3="",Consolidado!$D976=""),0,IF(ISNUMBER(SEARCH(AG$3,Consolidado!$D976)),IF(COUNTIFS(Consolidado!$AC$5:AC976,Consolidado!$AC976,Consolidado!$D$5:D976,"*"&amp;AG$3&amp;"*")=1,1,0),0))</f>
        <v>0</v>
      </c>
      <c r="AH976" s="0" t="n">
        <f aca="false">IF(OR(AH$3="",Consolidado!$D976=""),0,IF(ISNUMBER(SEARCH(AH$3,Consolidado!$D976)),IF(COUNTIFS(Consolidado!$AC$5:AC976,Consolidado!$AC976,Consolidado!$D$5:D976,"*"&amp;AH$3&amp;"*")=1,1,0),0))</f>
        <v>0</v>
      </c>
      <c r="AI976" s="0" t="n">
        <f aca="false">IF(OR(AI$3="",Consolidado!$D976=""),0,IF(ISNUMBER(SEARCH(AI$3,Consolidado!$D976)),IF(COUNTIFS(Consolidado!$AC$5:AC976,Consolidado!$AC976,Consolidado!$D$5:D976,"*"&amp;AI$3&amp;"*")=1,1,0),0))</f>
        <v>0</v>
      </c>
      <c r="AJ976" s="0" t="n">
        <f aca="false">IF(OR(AJ$3="",Consolidado!$D976=""),0,IF(ISNUMBER(SEARCH(AJ$3,Consolidado!$D976)),IF(COUNTIFS(Consolidado!$AC$5:AC976,Consolidado!$AC976,Consolidado!$D$5:D976,"*"&amp;AJ$3&amp;"*")=1,1,0),0))</f>
        <v>0</v>
      </c>
      <c r="AK976" s="0" t="n">
        <f aca="false">IF(OR(AK$3="",Consolidado!$D976=""),0,IF(ISNUMBER(SEARCH(AK$3,Consolidado!$D976)),IF(COUNTIFS(Consolidado!$AC$5:AC976,Consolidado!$AC976,Consolidado!$D$5:D976,"*"&amp;AK$3&amp;"*")=1,1,0),0))</f>
        <v>0</v>
      </c>
      <c r="AL976" s="0" t="n">
        <f aca="false">IF(OR(AL$3="",Consolidado!$D976=""),0,IF(ISNUMBER(SEARCH(AL$3,Consolidado!$D976)),IF(COUNTIFS(Consolidado!$AC$5:AC976,Consolidado!$AC976,Consolidado!$D$5:D976,"*"&amp;AL$3&amp;"*")=1,1,0),0))</f>
        <v>0</v>
      </c>
      <c r="AM976" s="0" t="n">
        <f aca="false">IF(OR(AM$3="",Consolidado!$D976=""),0,IF(ISNUMBER(SEARCH(AM$3,Consolidado!$D976)),IF(COUNTIFS(Consolidado!$AC$5:AC976,Consolidado!$AC976,Consolidado!$D$5:D976,"*"&amp;AM$3&amp;"*")=1,1,0),0))</f>
        <v>0</v>
      </c>
      <c r="AN976" s="0" t="n">
        <f aca="false">IF(OR(AN$3="",Consolidado!$D976=""),0,IF(ISNUMBER(SEARCH(AN$3,Consolidado!$D976)),IF(COUNTIFS(Consolidado!$AC$5:AC976,Consolidado!$AC976,Consolidado!$D$5:D976,"*"&amp;AN$3&amp;"*")=1,1,0),0))</f>
        <v>0</v>
      </c>
      <c r="AO976" s="0" t="n">
        <f aca="false">IF(OR(AO$3="",Consolidado!$D976=""),0,IF(ISNUMBER(SEARCH(AO$3,Consolidado!$D976)),IF(COUNTIFS(Consolidado!$AC$5:AC976,Consolidado!$AC976,Consolidado!$D$5:D976,"*"&amp;AO$3&amp;"*")=1,1,0),0))</f>
        <v>0</v>
      </c>
    </row>
    <row r="977" customFormat="false" ht="15" hidden="false" customHeight="false" outlineLevel="0" collapsed="false">
      <c r="B977" s="0" t="n">
        <f aca="false">IF(OR(B$3="",Consolidado!$D977=""),0,IF(ISNUMBER(SEARCH(B$3,Consolidado!$D977)),IF(COUNTIFS(Consolidado!$AC$5:AC977,Consolidado!$AC977,Consolidado!$D$5:D977,"*"&amp;B$3&amp;"*")=1,1,0),0))</f>
        <v>0</v>
      </c>
      <c r="C977" s="0" t="n">
        <f aca="false">IF(OR(C$3="",Consolidado!$D977=""),0,IF(ISNUMBER(SEARCH(C$3,Consolidado!$D977)),IF(COUNTIFS(Consolidado!$AC$5:AC977,Consolidado!$AC977,Consolidado!$D$5:D977,"*"&amp;C$3&amp;"*")=1,1,0),0))</f>
        <v>0</v>
      </c>
      <c r="D977" s="0" t="n">
        <f aca="false">IF(OR(D$3="",Consolidado!$D977=""),0,IF(ISNUMBER(SEARCH(D$3,Consolidado!$D977)),IF(COUNTIFS(Consolidado!$AC$5:AC977,Consolidado!$AC977,Consolidado!$D$5:D977,"*"&amp;D$3&amp;"*")=1,1,0),0))</f>
        <v>0</v>
      </c>
      <c r="E977" s="0" t="n">
        <f aca="false">IF(OR(E$3="",Consolidado!$D977=""),0,IF(ISNUMBER(SEARCH(E$3,Consolidado!$D977)),IF(COUNTIFS(Consolidado!$AC$5:AC977,Consolidado!$AC977,Consolidado!$D$5:D977,"*"&amp;E$3&amp;"*")=1,1,0),0))</f>
        <v>0</v>
      </c>
      <c r="F977" s="0" t="n">
        <f aca="false">IF(OR(F$3="",Consolidado!$D977=""),0,IF(ISNUMBER(SEARCH(F$3,Consolidado!$D977)),IF(COUNTIFS(Consolidado!$AC$5:AC977,Consolidado!$AC977,Consolidado!$D$5:D977,"*"&amp;F$3&amp;"*")=1,1,0),0))</f>
        <v>0</v>
      </c>
      <c r="G977" s="0" t="n">
        <f aca="false">IF(OR(G$3="",Consolidado!$D977=""),0,IF(ISNUMBER(SEARCH(G$3,Consolidado!$D977)),IF(COUNTIFS(Consolidado!$AC$5:AC977,Consolidado!$AC977,Consolidado!$D$5:D977,"*"&amp;G$3&amp;"*")=1,1,0),0))</f>
        <v>0</v>
      </c>
      <c r="H977" s="0" t="n">
        <f aca="false">IF(OR(H$3="",Consolidado!$D977=""),0,IF(ISNUMBER(SEARCH(H$3,Consolidado!$D977)),IF(COUNTIFS(Consolidado!$AC$5:AC977,Consolidado!$AC977,Consolidado!$D$5:D977,"*"&amp;H$3&amp;"*")=1,1,0),0))</f>
        <v>0</v>
      </c>
      <c r="I977" s="0" t="n">
        <f aca="false">IF(OR(I$3="",Consolidado!$D977=""),0,IF(ISNUMBER(SEARCH(I$3,Consolidado!$D977)),IF(COUNTIFS(Consolidado!$AC$5:AC977,Consolidado!$AC977,Consolidado!$D$5:D977,"*"&amp;I$3&amp;"*")=1,1,0),0))</f>
        <v>0</v>
      </c>
      <c r="J977" s="0" t="n">
        <f aca="false">IF(OR(J$3="",Consolidado!$D977=""),0,IF(ISNUMBER(SEARCH(J$3,Consolidado!$D977)),IF(COUNTIFS(Consolidado!$AC$5:AC977,Consolidado!$AC977,Consolidado!$D$5:D977,"*"&amp;J$3&amp;"*")=1,1,0),0))</f>
        <v>0</v>
      </c>
      <c r="K977" s="0" t="n">
        <f aca="false">IF(OR(K$3="",Consolidado!$D977=""),0,IF(ISNUMBER(SEARCH(K$3,Consolidado!$D977)),IF(COUNTIFS(Consolidado!$AC$5:AC977,Consolidado!$AC977,Consolidado!$D$5:D977,"*"&amp;K$3&amp;"*")=1,1,0),0))</f>
        <v>0</v>
      </c>
      <c r="L977" s="0" t="n">
        <f aca="false">IF(OR(L$3="",Consolidado!$D977=""),0,IF(ISNUMBER(SEARCH(L$3,Consolidado!$D977)),IF(COUNTIFS(Consolidado!$AC$5:AC977,Consolidado!$AC977,Consolidado!$D$5:D977,"*"&amp;L$3&amp;"*")=1,1,0),0))</f>
        <v>0</v>
      </c>
      <c r="M977" s="0" t="n">
        <f aca="false">IF(OR(M$3="",Consolidado!$D977=""),0,IF(ISNUMBER(SEARCH(M$3,Consolidado!$D977)),IF(COUNTIFS(Consolidado!$AC$5:AC977,Consolidado!$AC977,Consolidado!$D$5:D977,"*"&amp;M$3&amp;"*")=1,1,0),0))</f>
        <v>0</v>
      </c>
      <c r="N977" s="0" t="n">
        <f aca="false">IF(OR(N$3="",Consolidado!$D977=""),0,IF(ISNUMBER(SEARCH(N$3,Consolidado!$D977)),IF(COUNTIFS(Consolidado!$AC$5:AC977,Consolidado!$AC977,Consolidado!$D$5:D977,"*"&amp;N$3&amp;"*")=1,1,0),0))</f>
        <v>0</v>
      </c>
      <c r="O977" s="0" t="n">
        <f aca="false">IF(OR(O$3="",Consolidado!$D977=""),0,IF(ISNUMBER(SEARCH(O$3,Consolidado!$D977)),IF(COUNTIFS(Consolidado!$AC$5:AC977,Consolidado!$AC977,Consolidado!$D$5:D977,"*"&amp;O$3&amp;"*")=1,1,0),0))</f>
        <v>0</v>
      </c>
      <c r="P977" s="0" t="n">
        <f aca="false">IF(OR(P$3="",Consolidado!$D977=""),0,IF(ISNUMBER(SEARCH(P$3,Consolidado!$D977)),IF(COUNTIFS(Consolidado!$AC$5:AC977,Consolidado!$AC977,Consolidado!$D$5:D977,"*"&amp;P$3&amp;"*")=1,1,0),0))</f>
        <v>0</v>
      </c>
      <c r="Q977" s="0" t="n">
        <f aca="false">IF(OR(Q$3="",Consolidado!$D977=""),0,IF(ISNUMBER(SEARCH(Q$3,Consolidado!$D977)),IF(COUNTIFS(Consolidado!$AC$5:AC977,Consolidado!$AC977,Consolidado!$D$5:D977,"*"&amp;Q$3&amp;"*")=1,1,0),0))</f>
        <v>0</v>
      </c>
      <c r="R977" s="0" t="n">
        <f aca="false">IF(OR(R$3="",Consolidado!$D977=""),0,IF(ISNUMBER(SEARCH(R$3,Consolidado!$D977)),IF(COUNTIFS(Consolidado!$AC$5:AC977,Consolidado!$AC977,Consolidado!$D$5:D977,"*"&amp;R$3&amp;"*")=1,1,0),0))</f>
        <v>0</v>
      </c>
      <c r="S977" s="0" t="n">
        <f aca="false">IF(OR(S$3="",Consolidado!$D977=""),0,IF(ISNUMBER(SEARCH(S$3,Consolidado!$D977)),IF(COUNTIFS(Consolidado!$AC$5:AC977,Consolidado!$AC977,Consolidado!$D$5:D977,"*"&amp;S$3&amp;"*")=1,1,0),0))</f>
        <v>0</v>
      </c>
      <c r="T977" s="0" t="n">
        <f aca="false">IF(OR(T$3="",Consolidado!$D977=""),0,IF(ISNUMBER(SEARCH(T$3,Consolidado!$D977)),IF(COUNTIFS(Consolidado!$AC$5:AC977,Consolidado!$AC977,Consolidado!$D$5:D977,"*"&amp;T$3&amp;"*")=1,1,0),0))</f>
        <v>0</v>
      </c>
      <c r="U977" s="0" t="n">
        <f aca="false">IF(OR(U$3="",Consolidado!$D977=""),0,IF(ISNUMBER(SEARCH(U$3,Consolidado!$D977)),IF(COUNTIFS(Consolidado!$AC$5:AC977,Consolidado!$AC977,Consolidado!$D$5:D977,"*"&amp;U$3&amp;"*")=1,1,0),0))</f>
        <v>0</v>
      </c>
      <c r="V977" s="0" t="n">
        <f aca="false">IF(OR(V$3="",Consolidado!$D977=""),0,IF(ISNUMBER(SEARCH(V$3,Consolidado!$D977)),IF(COUNTIFS(Consolidado!$AC$5:AC977,Consolidado!$AC977,Consolidado!$D$5:D977,"*"&amp;V$3&amp;"*")=1,1,0),0))</f>
        <v>0</v>
      </c>
      <c r="W977" s="0" t="n">
        <f aca="false">IF(OR(W$3="",Consolidado!$D977=""),0,IF(ISNUMBER(SEARCH(W$3,Consolidado!$D977)),IF(COUNTIFS(Consolidado!$AC$5:AC977,Consolidado!$AC977,Consolidado!$D$5:D977,"*"&amp;W$3&amp;"*")=1,1,0),0))</f>
        <v>0</v>
      </c>
      <c r="X977" s="0" t="n">
        <f aca="false">IF(OR(X$3="",Consolidado!$D977=""),0,IF(ISNUMBER(SEARCH(X$3,Consolidado!$D977)),IF(COUNTIFS(Consolidado!$AC$5:AC977,Consolidado!$AC977,Consolidado!$D$5:D977,"*"&amp;X$3&amp;"*")=1,1,0),0))</f>
        <v>0</v>
      </c>
      <c r="Y977" s="0" t="n">
        <f aca="false">IF(OR(Y$3="",Consolidado!$D977=""),0,IF(ISNUMBER(SEARCH(Y$3,Consolidado!$D977)),IF(COUNTIFS(Consolidado!$AC$5:AC977,Consolidado!$AC977,Consolidado!$D$5:D977,"*"&amp;Y$3&amp;"*")=1,1,0),0))</f>
        <v>0</v>
      </c>
      <c r="Z977" s="0" t="n">
        <f aca="false">IF(OR(Z$3="",Consolidado!$D977=""),0,IF(ISNUMBER(SEARCH(Z$3,Consolidado!$D977)),IF(COUNTIFS(Consolidado!$AC$5:AC977,Consolidado!$AC977,Consolidado!$D$5:D977,"*"&amp;Z$3&amp;"*")=1,1,0),0))</f>
        <v>0</v>
      </c>
      <c r="AA977" s="0" t="n">
        <f aca="false">IF(OR(AA$3="",Consolidado!$D977=""),0,IF(ISNUMBER(SEARCH(AA$3,Consolidado!$D977)),IF(COUNTIFS(Consolidado!$AC$5:AC977,Consolidado!$AC977,Consolidado!$D$5:D977,"*"&amp;AA$3&amp;"*")=1,1,0),0))</f>
        <v>0</v>
      </c>
      <c r="AB977" s="0" t="n">
        <f aca="false">IF(OR(AB$3="",Consolidado!$D977=""),0,IF(ISNUMBER(SEARCH(AB$3,Consolidado!$D977)),IF(COUNTIFS(Consolidado!$AC$5:AC977,Consolidado!$AC977,Consolidado!$D$5:D977,"*"&amp;AB$3&amp;"*")=1,1,0),0))</f>
        <v>0</v>
      </c>
      <c r="AC977" s="0" t="n">
        <f aca="false">IF(OR(AC$3="",Consolidado!$D977=""),0,IF(ISNUMBER(SEARCH(AC$3,Consolidado!$D977)),IF(COUNTIFS(Consolidado!$AC$5:AC977,Consolidado!$AC977,Consolidado!$D$5:D977,"*"&amp;AC$3&amp;"*")=1,1,0),0))</f>
        <v>0</v>
      </c>
      <c r="AD977" s="0" t="n">
        <f aca="false">IF(OR(AD$3="",Consolidado!$D977=""),0,IF(ISNUMBER(SEARCH(AD$3,Consolidado!$D977)),IF(COUNTIFS(Consolidado!$AC$5:AC977,Consolidado!$AC977,Consolidado!$D$5:D977,"*"&amp;AD$3&amp;"*")=1,1,0),0))</f>
        <v>0</v>
      </c>
      <c r="AE977" s="0" t="n">
        <f aca="false">IF(OR(AE$3="",Consolidado!$D977=""),0,IF(ISNUMBER(SEARCH(AE$3,Consolidado!$D977)),IF(COUNTIFS(Consolidado!$AC$5:AC977,Consolidado!$AC977,Consolidado!$D$5:D977,"*"&amp;AE$3&amp;"*")=1,1,0),0))</f>
        <v>0</v>
      </c>
      <c r="AF977" s="0" t="n">
        <f aca="false">IF(OR(AF$3="",Consolidado!$D977=""),0,IF(ISNUMBER(SEARCH(AF$3,Consolidado!$D977)),IF(COUNTIFS(Consolidado!$AC$5:AC977,Consolidado!$AC977,Consolidado!$D$5:D977,"*"&amp;AF$3&amp;"*")=1,1,0),0))</f>
        <v>0</v>
      </c>
      <c r="AG977" s="0" t="n">
        <f aca="false">IF(OR(AG$3="",Consolidado!$D977=""),0,IF(ISNUMBER(SEARCH(AG$3,Consolidado!$D977)),IF(COUNTIFS(Consolidado!$AC$5:AC977,Consolidado!$AC977,Consolidado!$D$5:D977,"*"&amp;AG$3&amp;"*")=1,1,0),0))</f>
        <v>0</v>
      </c>
      <c r="AH977" s="0" t="n">
        <f aca="false">IF(OR(AH$3="",Consolidado!$D977=""),0,IF(ISNUMBER(SEARCH(AH$3,Consolidado!$D977)),IF(COUNTIFS(Consolidado!$AC$5:AC977,Consolidado!$AC977,Consolidado!$D$5:D977,"*"&amp;AH$3&amp;"*")=1,1,0),0))</f>
        <v>0</v>
      </c>
      <c r="AI977" s="0" t="n">
        <f aca="false">IF(OR(AI$3="",Consolidado!$D977=""),0,IF(ISNUMBER(SEARCH(AI$3,Consolidado!$D977)),IF(COUNTIFS(Consolidado!$AC$5:AC977,Consolidado!$AC977,Consolidado!$D$5:D977,"*"&amp;AI$3&amp;"*")=1,1,0),0))</f>
        <v>0</v>
      </c>
      <c r="AJ977" s="0" t="n">
        <f aca="false">IF(OR(AJ$3="",Consolidado!$D977=""),0,IF(ISNUMBER(SEARCH(AJ$3,Consolidado!$D977)),IF(COUNTIFS(Consolidado!$AC$5:AC977,Consolidado!$AC977,Consolidado!$D$5:D977,"*"&amp;AJ$3&amp;"*")=1,1,0),0))</f>
        <v>0</v>
      </c>
      <c r="AK977" s="0" t="n">
        <f aca="false">IF(OR(AK$3="",Consolidado!$D977=""),0,IF(ISNUMBER(SEARCH(AK$3,Consolidado!$D977)),IF(COUNTIFS(Consolidado!$AC$5:AC977,Consolidado!$AC977,Consolidado!$D$5:D977,"*"&amp;AK$3&amp;"*")=1,1,0),0))</f>
        <v>0</v>
      </c>
      <c r="AL977" s="0" t="n">
        <f aca="false">IF(OR(AL$3="",Consolidado!$D977=""),0,IF(ISNUMBER(SEARCH(AL$3,Consolidado!$D977)),IF(COUNTIFS(Consolidado!$AC$5:AC977,Consolidado!$AC977,Consolidado!$D$5:D977,"*"&amp;AL$3&amp;"*")=1,1,0),0))</f>
        <v>0</v>
      </c>
      <c r="AM977" s="0" t="n">
        <f aca="false">IF(OR(AM$3="",Consolidado!$D977=""),0,IF(ISNUMBER(SEARCH(AM$3,Consolidado!$D977)),IF(COUNTIFS(Consolidado!$AC$5:AC977,Consolidado!$AC977,Consolidado!$D$5:D977,"*"&amp;AM$3&amp;"*")=1,1,0),0))</f>
        <v>0</v>
      </c>
      <c r="AN977" s="0" t="n">
        <f aca="false">IF(OR(AN$3="",Consolidado!$D977=""),0,IF(ISNUMBER(SEARCH(AN$3,Consolidado!$D977)),IF(COUNTIFS(Consolidado!$AC$5:AC977,Consolidado!$AC977,Consolidado!$D$5:D977,"*"&amp;AN$3&amp;"*")=1,1,0),0))</f>
        <v>0</v>
      </c>
      <c r="AO977" s="0" t="n">
        <f aca="false">IF(OR(AO$3="",Consolidado!$D977=""),0,IF(ISNUMBER(SEARCH(AO$3,Consolidado!$D977)),IF(COUNTIFS(Consolidado!$AC$5:AC977,Consolidado!$AC977,Consolidado!$D$5:D977,"*"&amp;AO$3&amp;"*")=1,1,0),0))</f>
        <v>0</v>
      </c>
    </row>
    <row r="978" customFormat="false" ht="15" hidden="false" customHeight="false" outlineLevel="0" collapsed="false">
      <c r="B978" s="0" t="n">
        <f aca="false">IF(OR(B$3="",Consolidado!$D978=""),0,IF(ISNUMBER(SEARCH(B$3,Consolidado!$D978)),IF(COUNTIFS(Consolidado!$AC$5:AC978,Consolidado!$AC978,Consolidado!$D$5:D978,"*"&amp;B$3&amp;"*")=1,1,0),0))</f>
        <v>0</v>
      </c>
      <c r="C978" s="0" t="n">
        <f aca="false">IF(OR(C$3="",Consolidado!$D978=""),0,IF(ISNUMBER(SEARCH(C$3,Consolidado!$D978)),IF(COUNTIFS(Consolidado!$AC$5:AC978,Consolidado!$AC978,Consolidado!$D$5:D978,"*"&amp;C$3&amp;"*")=1,1,0),0))</f>
        <v>0</v>
      </c>
      <c r="D978" s="0" t="n">
        <f aca="false">IF(OR(D$3="",Consolidado!$D978=""),0,IF(ISNUMBER(SEARCH(D$3,Consolidado!$D978)),IF(COUNTIFS(Consolidado!$AC$5:AC978,Consolidado!$AC978,Consolidado!$D$5:D978,"*"&amp;D$3&amp;"*")=1,1,0),0))</f>
        <v>0</v>
      </c>
      <c r="E978" s="0" t="n">
        <f aca="false">IF(OR(E$3="",Consolidado!$D978=""),0,IF(ISNUMBER(SEARCH(E$3,Consolidado!$D978)),IF(COUNTIFS(Consolidado!$AC$5:AC978,Consolidado!$AC978,Consolidado!$D$5:D978,"*"&amp;E$3&amp;"*")=1,1,0),0))</f>
        <v>0</v>
      </c>
      <c r="F978" s="0" t="n">
        <f aca="false">IF(OR(F$3="",Consolidado!$D978=""),0,IF(ISNUMBER(SEARCH(F$3,Consolidado!$D978)),IF(COUNTIFS(Consolidado!$AC$5:AC978,Consolidado!$AC978,Consolidado!$D$5:D978,"*"&amp;F$3&amp;"*")=1,1,0),0))</f>
        <v>0</v>
      </c>
      <c r="G978" s="0" t="n">
        <f aca="false">IF(OR(G$3="",Consolidado!$D978=""),0,IF(ISNUMBER(SEARCH(G$3,Consolidado!$D978)),IF(COUNTIFS(Consolidado!$AC$5:AC978,Consolidado!$AC978,Consolidado!$D$5:D978,"*"&amp;G$3&amp;"*")=1,1,0),0))</f>
        <v>0</v>
      </c>
      <c r="H978" s="0" t="n">
        <f aca="false">IF(OR(H$3="",Consolidado!$D978=""),0,IF(ISNUMBER(SEARCH(H$3,Consolidado!$D978)),IF(COUNTIFS(Consolidado!$AC$5:AC978,Consolidado!$AC978,Consolidado!$D$5:D978,"*"&amp;H$3&amp;"*")=1,1,0),0))</f>
        <v>0</v>
      </c>
      <c r="I978" s="0" t="n">
        <f aca="false">IF(OR(I$3="",Consolidado!$D978=""),0,IF(ISNUMBER(SEARCH(I$3,Consolidado!$D978)),IF(COUNTIFS(Consolidado!$AC$5:AC978,Consolidado!$AC978,Consolidado!$D$5:D978,"*"&amp;I$3&amp;"*")=1,1,0),0))</f>
        <v>0</v>
      </c>
      <c r="J978" s="0" t="n">
        <f aca="false">IF(OR(J$3="",Consolidado!$D978=""),0,IF(ISNUMBER(SEARCH(J$3,Consolidado!$D978)),IF(COUNTIFS(Consolidado!$AC$5:AC978,Consolidado!$AC978,Consolidado!$D$5:D978,"*"&amp;J$3&amp;"*")=1,1,0),0))</f>
        <v>0</v>
      </c>
      <c r="K978" s="0" t="n">
        <f aca="false">IF(OR(K$3="",Consolidado!$D978=""),0,IF(ISNUMBER(SEARCH(K$3,Consolidado!$D978)),IF(COUNTIFS(Consolidado!$AC$5:AC978,Consolidado!$AC978,Consolidado!$D$5:D978,"*"&amp;K$3&amp;"*")=1,1,0),0))</f>
        <v>0</v>
      </c>
      <c r="L978" s="0" t="n">
        <f aca="false">IF(OR(L$3="",Consolidado!$D978=""),0,IF(ISNUMBER(SEARCH(L$3,Consolidado!$D978)),IF(COUNTIFS(Consolidado!$AC$5:AC978,Consolidado!$AC978,Consolidado!$D$5:D978,"*"&amp;L$3&amp;"*")=1,1,0),0))</f>
        <v>0</v>
      </c>
      <c r="M978" s="0" t="n">
        <f aca="false">IF(OR(M$3="",Consolidado!$D978=""),0,IF(ISNUMBER(SEARCH(M$3,Consolidado!$D978)),IF(COUNTIFS(Consolidado!$AC$5:AC978,Consolidado!$AC978,Consolidado!$D$5:D978,"*"&amp;M$3&amp;"*")=1,1,0),0))</f>
        <v>0</v>
      </c>
      <c r="N978" s="0" t="n">
        <f aca="false">IF(OR(N$3="",Consolidado!$D978=""),0,IF(ISNUMBER(SEARCH(N$3,Consolidado!$D978)),IF(COUNTIFS(Consolidado!$AC$5:AC978,Consolidado!$AC978,Consolidado!$D$5:D978,"*"&amp;N$3&amp;"*")=1,1,0),0))</f>
        <v>0</v>
      </c>
      <c r="O978" s="0" t="n">
        <f aca="false">IF(OR(O$3="",Consolidado!$D978=""),0,IF(ISNUMBER(SEARCH(O$3,Consolidado!$D978)),IF(COUNTIFS(Consolidado!$AC$5:AC978,Consolidado!$AC978,Consolidado!$D$5:D978,"*"&amp;O$3&amp;"*")=1,1,0),0))</f>
        <v>0</v>
      </c>
      <c r="P978" s="0" t="n">
        <f aca="false">IF(OR(P$3="",Consolidado!$D978=""),0,IF(ISNUMBER(SEARCH(P$3,Consolidado!$D978)),IF(COUNTIFS(Consolidado!$AC$5:AC978,Consolidado!$AC978,Consolidado!$D$5:D978,"*"&amp;P$3&amp;"*")=1,1,0),0))</f>
        <v>0</v>
      </c>
      <c r="Q978" s="0" t="n">
        <f aca="false">IF(OR(Q$3="",Consolidado!$D978=""),0,IF(ISNUMBER(SEARCH(Q$3,Consolidado!$D978)),IF(COUNTIFS(Consolidado!$AC$5:AC978,Consolidado!$AC978,Consolidado!$D$5:D978,"*"&amp;Q$3&amp;"*")=1,1,0),0))</f>
        <v>0</v>
      </c>
      <c r="R978" s="0" t="n">
        <f aca="false">IF(OR(R$3="",Consolidado!$D978=""),0,IF(ISNUMBER(SEARCH(R$3,Consolidado!$D978)),IF(COUNTIFS(Consolidado!$AC$5:AC978,Consolidado!$AC978,Consolidado!$D$5:D978,"*"&amp;R$3&amp;"*")=1,1,0),0))</f>
        <v>0</v>
      </c>
      <c r="S978" s="0" t="n">
        <f aca="false">IF(OR(S$3="",Consolidado!$D978=""),0,IF(ISNUMBER(SEARCH(S$3,Consolidado!$D978)),IF(COUNTIFS(Consolidado!$AC$5:AC978,Consolidado!$AC978,Consolidado!$D$5:D978,"*"&amp;S$3&amp;"*")=1,1,0),0))</f>
        <v>0</v>
      </c>
      <c r="T978" s="0" t="n">
        <f aca="false">IF(OR(T$3="",Consolidado!$D978=""),0,IF(ISNUMBER(SEARCH(T$3,Consolidado!$D978)),IF(COUNTIFS(Consolidado!$AC$5:AC978,Consolidado!$AC978,Consolidado!$D$5:D978,"*"&amp;T$3&amp;"*")=1,1,0),0))</f>
        <v>0</v>
      </c>
      <c r="U978" s="0" t="n">
        <f aca="false">IF(OR(U$3="",Consolidado!$D978=""),0,IF(ISNUMBER(SEARCH(U$3,Consolidado!$D978)),IF(COUNTIFS(Consolidado!$AC$5:AC978,Consolidado!$AC978,Consolidado!$D$5:D978,"*"&amp;U$3&amp;"*")=1,1,0),0))</f>
        <v>0</v>
      </c>
      <c r="V978" s="0" t="n">
        <f aca="false">IF(OR(V$3="",Consolidado!$D978=""),0,IF(ISNUMBER(SEARCH(V$3,Consolidado!$D978)),IF(COUNTIFS(Consolidado!$AC$5:AC978,Consolidado!$AC978,Consolidado!$D$5:D978,"*"&amp;V$3&amp;"*")=1,1,0),0))</f>
        <v>0</v>
      </c>
      <c r="W978" s="0" t="n">
        <f aca="false">IF(OR(W$3="",Consolidado!$D978=""),0,IF(ISNUMBER(SEARCH(W$3,Consolidado!$D978)),IF(COUNTIFS(Consolidado!$AC$5:AC978,Consolidado!$AC978,Consolidado!$D$5:D978,"*"&amp;W$3&amp;"*")=1,1,0),0))</f>
        <v>0</v>
      </c>
      <c r="X978" s="0" t="n">
        <f aca="false">IF(OR(X$3="",Consolidado!$D978=""),0,IF(ISNUMBER(SEARCH(X$3,Consolidado!$D978)),IF(COUNTIFS(Consolidado!$AC$5:AC978,Consolidado!$AC978,Consolidado!$D$5:D978,"*"&amp;X$3&amp;"*")=1,1,0),0))</f>
        <v>0</v>
      </c>
      <c r="Y978" s="0" t="n">
        <f aca="false">IF(OR(Y$3="",Consolidado!$D978=""),0,IF(ISNUMBER(SEARCH(Y$3,Consolidado!$D978)),IF(COUNTIFS(Consolidado!$AC$5:AC978,Consolidado!$AC978,Consolidado!$D$5:D978,"*"&amp;Y$3&amp;"*")=1,1,0),0))</f>
        <v>0</v>
      </c>
      <c r="Z978" s="0" t="n">
        <f aca="false">IF(OR(Z$3="",Consolidado!$D978=""),0,IF(ISNUMBER(SEARCH(Z$3,Consolidado!$D978)),IF(COUNTIFS(Consolidado!$AC$5:AC978,Consolidado!$AC978,Consolidado!$D$5:D978,"*"&amp;Z$3&amp;"*")=1,1,0),0))</f>
        <v>0</v>
      </c>
      <c r="AA978" s="0" t="n">
        <f aca="false">IF(OR(AA$3="",Consolidado!$D978=""),0,IF(ISNUMBER(SEARCH(AA$3,Consolidado!$D978)),IF(COUNTIFS(Consolidado!$AC$5:AC978,Consolidado!$AC978,Consolidado!$D$5:D978,"*"&amp;AA$3&amp;"*")=1,1,0),0))</f>
        <v>0</v>
      </c>
      <c r="AB978" s="0" t="n">
        <f aca="false">IF(OR(AB$3="",Consolidado!$D978=""),0,IF(ISNUMBER(SEARCH(AB$3,Consolidado!$D978)),IF(COUNTIFS(Consolidado!$AC$5:AC978,Consolidado!$AC978,Consolidado!$D$5:D978,"*"&amp;AB$3&amp;"*")=1,1,0),0))</f>
        <v>0</v>
      </c>
      <c r="AC978" s="0" t="n">
        <f aca="false">IF(OR(AC$3="",Consolidado!$D978=""),0,IF(ISNUMBER(SEARCH(AC$3,Consolidado!$D978)),IF(COUNTIFS(Consolidado!$AC$5:AC978,Consolidado!$AC978,Consolidado!$D$5:D978,"*"&amp;AC$3&amp;"*")=1,1,0),0))</f>
        <v>0</v>
      </c>
      <c r="AD978" s="0" t="n">
        <f aca="false">IF(OR(AD$3="",Consolidado!$D978=""),0,IF(ISNUMBER(SEARCH(AD$3,Consolidado!$D978)),IF(COUNTIFS(Consolidado!$AC$5:AC978,Consolidado!$AC978,Consolidado!$D$5:D978,"*"&amp;AD$3&amp;"*")=1,1,0),0))</f>
        <v>0</v>
      </c>
      <c r="AE978" s="0" t="n">
        <f aca="false">IF(OR(AE$3="",Consolidado!$D978=""),0,IF(ISNUMBER(SEARCH(AE$3,Consolidado!$D978)),IF(COUNTIFS(Consolidado!$AC$5:AC978,Consolidado!$AC978,Consolidado!$D$5:D978,"*"&amp;AE$3&amp;"*")=1,1,0),0))</f>
        <v>0</v>
      </c>
      <c r="AF978" s="0" t="n">
        <f aca="false">IF(OR(AF$3="",Consolidado!$D978=""),0,IF(ISNUMBER(SEARCH(AF$3,Consolidado!$D978)),IF(COUNTIFS(Consolidado!$AC$5:AC978,Consolidado!$AC978,Consolidado!$D$5:D978,"*"&amp;AF$3&amp;"*")=1,1,0),0))</f>
        <v>0</v>
      </c>
      <c r="AG978" s="0" t="n">
        <f aca="false">IF(OR(AG$3="",Consolidado!$D978=""),0,IF(ISNUMBER(SEARCH(AG$3,Consolidado!$D978)),IF(COUNTIFS(Consolidado!$AC$5:AC978,Consolidado!$AC978,Consolidado!$D$5:D978,"*"&amp;AG$3&amp;"*")=1,1,0),0))</f>
        <v>0</v>
      </c>
      <c r="AH978" s="0" t="n">
        <f aca="false">IF(OR(AH$3="",Consolidado!$D978=""),0,IF(ISNUMBER(SEARCH(AH$3,Consolidado!$D978)),IF(COUNTIFS(Consolidado!$AC$5:AC978,Consolidado!$AC978,Consolidado!$D$5:D978,"*"&amp;AH$3&amp;"*")=1,1,0),0))</f>
        <v>0</v>
      </c>
      <c r="AI978" s="0" t="n">
        <f aca="false">IF(OR(AI$3="",Consolidado!$D978=""),0,IF(ISNUMBER(SEARCH(AI$3,Consolidado!$D978)),IF(COUNTIFS(Consolidado!$AC$5:AC978,Consolidado!$AC978,Consolidado!$D$5:D978,"*"&amp;AI$3&amp;"*")=1,1,0),0))</f>
        <v>0</v>
      </c>
      <c r="AJ978" s="0" t="n">
        <f aca="false">IF(OR(AJ$3="",Consolidado!$D978=""),0,IF(ISNUMBER(SEARCH(AJ$3,Consolidado!$D978)),IF(COUNTIFS(Consolidado!$AC$5:AC978,Consolidado!$AC978,Consolidado!$D$5:D978,"*"&amp;AJ$3&amp;"*")=1,1,0),0))</f>
        <v>0</v>
      </c>
      <c r="AK978" s="0" t="n">
        <f aca="false">IF(OR(AK$3="",Consolidado!$D978=""),0,IF(ISNUMBER(SEARCH(AK$3,Consolidado!$D978)),IF(COUNTIFS(Consolidado!$AC$5:AC978,Consolidado!$AC978,Consolidado!$D$5:D978,"*"&amp;AK$3&amp;"*")=1,1,0),0))</f>
        <v>0</v>
      </c>
      <c r="AL978" s="0" t="n">
        <f aca="false">IF(OR(AL$3="",Consolidado!$D978=""),0,IF(ISNUMBER(SEARCH(AL$3,Consolidado!$D978)),IF(COUNTIFS(Consolidado!$AC$5:AC978,Consolidado!$AC978,Consolidado!$D$5:D978,"*"&amp;AL$3&amp;"*")=1,1,0),0))</f>
        <v>0</v>
      </c>
      <c r="AM978" s="0" t="n">
        <f aca="false">IF(OR(AM$3="",Consolidado!$D978=""),0,IF(ISNUMBER(SEARCH(AM$3,Consolidado!$D978)),IF(COUNTIFS(Consolidado!$AC$5:AC978,Consolidado!$AC978,Consolidado!$D$5:D978,"*"&amp;AM$3&amp;"*")=1,1,0),0))</f>
        <v>0</v>
      </c>
      <c r="AN978" s="0" t="n">
        <f aca="false">IF(OR(AN$3="",Consolidado!$D978=""),0,IF(ISNUMBER(SEARCH(AN$3,Consolidado!$D978)),IF(COUNTIFS(Consolidado!$AC$5:AC978,Consolidado!$AC978,Consolidado!$D$5:D978,"*"&amp;AN$3&amp;"*")=1,1,0),0))</f>
        <v>0</v>
      </c>
      <c r="AO978" s="0" t="n">
        <f aca="false">IF(OR(AO$3="",Consolidado!$D978=""),0,IF(ISNUMBER(SEARCH(AO$3,Consolidado!$D978)),IF(COUNTIFS(Consolidado!$AC$5:AC978,Consolidado!$AC978,Consolidado!$D$5:D978,"*"&amp;AO$3&amp;"*")=1,1,0),0))</f>
        <v>0</v>
      </c>
    </row>
    <row r="979" customFormat="false" ht="15" hidden="false" customHeight="false" outlineLevel="0" collapsed="false">
      <c r="B979" s="0" t="n">
        <f aca="false">IF(OR(B$3="",Consolidado!$D979=""),0,IF(ISNUMBER(SEARCH(B$3,Consolidado!$D979)),IF(COUNTIFS(Consolidado!$AC$5:AC979,Consolidado!$AC979,Consolidado!$D$5:D979,"*"&amp;B$3&amp;"*")=1,1,0),0))</f>
        <v>0</v>
      </c>
      <c r="C979" s="0" t="n">
        <f aca="false">IF(OR(C$3="",Consolidado!$D979=""),0,IF(ISNUMBER(SEARCH(C$3,Consolidado!$D979)),IF(COUNTIFS(Consolidado!$AC$5:AC979,Consolidado!$AC979,Consolidado!$D$5:D979,"*"&amp;C$3&amp;"*")=1,1,0),0))</f>
        <v>0</v>
      </c>
      <c r="D979" s="0" t="n">
        <f aca="false">IF(OR(D$3="",Consolidado!$D979=""),0,IF(ISNUMBER(SEARCH(D$3,Consolidado!$D979)),IF(COUNTIFS(Consolidado!$AC$5:AC979,Consolidado!$AC979,Consolidado!$D$5:D979,"*"&amp;D$3&amp;"*")=1,1,0),0))</f>
        <v>0</v>
      </c>
      <c r="E979" s="0" t="n">
        <f aca="false">IF(OR(E$3="",Consolidado!$D979=""),0,IF(ISNUMBER(SEARCH(E$3,Consolidado!$D979)),IF(COUNTIFS(Consolidado!$AC$5:AC979,Consolidado!$AC979,Consolidado!$D$5:D979,"*"&amp;E$3&amp;"*")=1,1,0),0))</f>
        <v>0</v>
      </c>
      <c r="F979" s="0" t="n">
        <f aca="false">IF(OR(F$3="",Consolidado!$D979=""),0,IF(ISNUMBER(SEARCH(F$3,Consolidado!$D979)),IF(COUNTIFS(Consolidado!$AC$5:AC979,Consolidado!$AC979,Consolidado!$D$5:D979,"*"&amp;F$3&amp;"*")=1,1,0),0))</f>
        <v>0</v>
      </c>
      <c r="G979" s="0" t="n">
        <f aca="false">IF(OR(G$3="",Consolidado!$D979=""),0,IF(ISNUMBER(SEARCH(G$3,Consolidado!$D979)),IF(COUNTIFS(Consolidado!$AC$5:AC979,Consolidado!$AC979,Consolidado!$D$5:D979,"*"&amp;G$3&amp;"*")=1,1,0),0))</f>
        <v>0</v>
      </c>
      <c r="H979" s="0" t="n">
        <f aca="false">IF(OR(H$3="",Consolidado!$D979=""),0,IF(ISNUMBER(SEARCH(H$3,Consolidado!$D979)),IF(COUNTIFS(Consolidado!$AC$5:AC979,Consolidado!$AC979,Consolidado!$D$5:D979,"*"&amp;H$3&amp;"*")=1,1,0),0))</f>
        <v>0</v>
      </c>
      <c r="I979" s="0" t="n">
        <f aca="false">IF(OR(I$3="",Consolidado!$D979=""),0,IF(ISNUMBER(SEARCH(I$3,Consolidado!$D979)),IF(COUNTIFS(Consolidado!$AC$5:AC979,Consolidado!$AC979,Consolidado!$D$5:D979,"*"&amp;I$3&amp;"*")=1,1,0),0))</f>
        <v>0</v>
      </c>
      <c r="J979" s="0" t="n">
        <f aca="false">IF(OR(J$3="",Consolidado!$D979=""),0,IF(ISNUMBER(SEARCH(J$3,Consolidado!$D979)),IF(COUNTIFS(Consolidado!$AC$5:AC979,Consolidado!$AC979,Consolidado!$D$5:D979,"*"&amp;J$3&amp;"*")=1,1,0),0))</f>
        <v>0</v>
      </c>
      <c r="K979" s="0" t="n">
        <f aca="false">IF(OR(K$3="",Consolidado!$D979=""),0,IF(ISNUMBER(SEARCH(K$3,Consolidado!$D979)),IF(COUNTIFS(Consolidado!$AC$5:AC979,Consolidado!$AC979,Consolidado!$D$5:D979,"*"&amp;K$3&amp;"*")=1,1,0),0))</f>
        <v>0</v>
      </c>
      <c r="L979" s="0" t="n">
        <f aca="false">IF(OR(L$3="",Consolidado!$D979=""),0,IF(ISNUMBER(SEARCH(L$3,Consolidado!$D979)),IF(COUNTIFS(Consolidado!$AC$5:AC979,Consolidado!$AC979,Consolidado!$D$5:D979,"*"&amp;L$3&amp;"*")=1,1,0),0))</f>
        <v>0</v>
      </c>
      <c r="M979" s="0" t="n">
        <f aca="false">IF(OR(M$3="",Consolidado!$D979=""),0,IF(ISNUMBER(SEARCH(M$3,Consolidado!$D979)),IF(COUNTIFS(Consolidado!$AC$5:AC979,Consolidado!$AC979,Consolidado!$D$5:D979,"*"&amp;M$3&amp;"*")=1,1,0),0))</f>
        <v>0</v>
      </c>
      <c r="N979" s="0" t="n">
        <f aca="false">IF(OR(N$3="",Consolidado!$D979=""),0,IF(ISNUMBER(SEARCH(N$3,Consolidado!$D979)),IF(COUNTIFS(Consolidado!$AC$5:AC979,Consolidado!$AC979,Consolidado!$D$5:D979,"*"&amp;N$3&amp;"*")=1,1,0),0))</f>
        <v>0</v>
      </c>
      <c r="O979" s="0" t="n">
        <f aca="false">IF(OR(O$3="",Consolidado!$D979=""),0,IF(ISNUMBER(SEARCH(O$3,Consolidado!$D979)),IF(COUNTIFS(Consolidado!$AC$5:AC979,Consolidado!$AC979,Consolidado!$D$5:D979,"*"&amp;O$3&amp;"*")=1,1,0),0))</f>
        <v>0</v>
      </c>
      <c r="P979" s="0" t="n">
        <f aca="false">IF(OR(P$3="",Consolidado!$D979=""),0,IF(ISNUMBER(SEARCH(P$3,Consolidado!$D979)),IF(COUNTIFS(Consolidado!$AC$5:AC979,Consolidado!$AC979,Consolidado!$D$5:D979,"*"&amp;P$3&amp;"*")=1,1,0),0))</f>
        <v>0</v>
      </c>
      <c r="Q979" s="0" t="n">
        <f aca="false">IF(OR(Q$3="",Consolidado!$D979=""),0,IF(ISNUMBER(SEARCH(Q$3,Consolidado!$D979)),IF(COUNTIFS(Consolidado!$AC$5:AC979,Consolidado!$AC979,Consolidado!$D$5:D979,"*"&amp;Q$3&amp;"*")=1,1,0),0))</f>
        <v>0</v>
      </c>
      <c r="R979" s="0" t="n">
        <f aca="false">IF(OR(R$3="",Consolidado!$D979=""),0,IF(ISNUMBER(SEARCH(R$3,Consolidado!$D979)),IF(COUNTIFS(Consolidado!$AC$5:AC979,Consolidado!$AC979,Consolidado!$D$5:D979,"*"&amp;R$3&amp;"*")=1,1,0),0))</f>
        <v>0</v>
      </c>
      <c r="S979" s="0" t="n">
        <f aca="false">IF(OR(S$3="",Consolidado!$D979=""),0,IF(ISNUMBER(SEARCH(S$3,Consolidado!$D979)),IF(COUNTIFS(Consolidado!$AC$5:AC979,Consolidado!$AC979,Consolidado!$D$5:D979,"*"&amp;S$3&amp;"*")=1,1,0),0))</f>
        <v>0</v>
      </c>
      <c r="T979" s="0" t="n">
        <f aca="false">IF(OR(T$3="",Consolidado!$D979=""),0,IF(ISNUMBER(SEARCH(T$3,Consolidado!$D979)),IF(COUNTIFS(Consolidado!$AC$5:AC979,Consolidado!$AC979,Consolidado!$D$5:D979,"*"&amp;T$3&amp;"*")=1,1,0),0))</f>
        <v>0</v>
      </c>
      <c r="U979" s="0" t="n">
        <f aca="false">IF(OR(U$3="",Consolidado!$D979=""),0,IF(ISNUMBER(SEARCH(U$3,Consolidado!$D979)),IF(COUNTIFS(Consolidado!$AC$5:AC979,Consolidado!$AC979,Consolidado!$D$5:D979,"*"&amp;U$3&amp;"*")=1,1,0),0))</f>
        <v>0</v>
      </c>
      <c r="V979" s="0" t="n">
        <f aca="false">IF(OR(V$3="",Consolidado!$D979=""),0,IF(ISNUMBER(SEARCH(V$3,Consolidado!$D979)),IF(COUNTIFS(Consolidado!$AC$5:AC979,Consolidado!$AC979,Consolidado!$D$5:D979,"*"&amp;V$3&amp;"*")=1,1,0),0))</f>
        <v>0</v>
      </c>
      <c r="W979" s="0" t="n">
        <f aca="false">IF(OR(W$3="",Consolidado!$D979=""),0,IF(ISNUMBER(SEARCH(W$3,Consolidado!$D979)),IF(COUNTIFS(Consolidado!$AC$5:AC979,Consolidado!$AC979,Consolidado!$D$5:D979,"*"&amp;W$3&amp;"*")=1,1,0),0))</f>
        <v>0</v>
      </c>
      <c r="X979" s="0" t="n">
        <f aca="false">IF(OR(X$3="",Consolidado!$D979=""),0,IF(ISNUMBER(SEARCH(X$3,Consolidado!$D979)),IF(COUNTIFS(Consolidado!$AC$5:AC979,Consolidado!$AC979,Consolidado!$D$5:D979,"*"&amp;X$3&amp;"*")=1,1,0),0))</f>
        <v>0</v>
      </c>
      <c r="Y979" s="0" t="n">
        <f aca="false">IF(OR(Y$3="",Consolidado!$D979=""),0,IF(ISNUMBER(SEARCH(Y$3,Consolidado!$D979)),IF(COUNTIFS(Consolidado!$AC$5:AC979,Consolidado!$AC979,Consolidado!$D$5:D979,"*"&amp;Y$3&amp;"*")=1,1,0),0))</f>
        <v>0</v>
      </c>
      <c r="Z979" s="0" t="n">
        <f aca="false">IF(OR(Z$3="",Consolidado!$D979=""),0,IF(ISNUMBER(SEARCH(Z$3,Consolidado!$D979)),IF(COUNTIFS(Consolidado!$AC$5:AC979,Consolidado!$AC979,Consolidado!$D$5:D979,"*"&amp;Z$3&amp;"*")=1,1,0),0))</f>
        <v>0</v>
      </c>
      <c r="AA979" s="0" t="n">
        <f aca="false">IF(OR(AA$3="",Consolidado!$D979=""),0,IF(ISNUMBER(SEARCH(AA$3,Consolidado!$D979)),IF(COUNTIFS(Consolidado!$AC$5:AC979,Consolidado!$AC979,Consolidado!$D$5:D979,"*"&amp;AA$3&amp;"*")=1,1,0),0))</f>
        <v>0</v>
      </c>
      <c r="AB979" s="0" t="n">
        <f aca="false">IF(OR(AB$3="",Consolidado!$D979=""),0,IF(ISNUMBER(SEARCH(AB$3,Consolidado!$D979)),IF(COUNTIFS(Consolidado!$AC$5:AC979,Consolidado!$AC979,Consolidado!$D$5:D979,"*"&amp;AB$3&amp;"*")=1,1,0),0))</f>
        <v>0</v>
      </c>
      <c r="AC979" s="0" t="n">
        <f aca="false">IF(OR(AC$3="",Consolidado!$D979=""),0,IF(ISNUMBER(SEARCH(AC$3,Consolidado!$D979)),IF(COUNTIFS(Consolidado!$AC$5:AC979,Consolidado!$AC979,Consolidado!$D$5:D979,"*"&amp;AC$3&amp;"*")=1,1,0),0))</f>
        <v>0</v>
      </c>
      <c r="AD979" s="0" t="n">
        <f aca="false">IF(OR(AD$3="",Consolidado!$D979=""),0,IF(ISNUMBER(SEARCH(AD$3,Consolidado!$D979)),IF(COUNTIFS(Consolidado!$AC$5:AC979,Consolidado!$AC979,Consolidado!$D$5:D979,"*"&amp;AD$3&amp;"*")=1,1,0),0))</f>
        <v>0</v>
      </c>
      <c r="AE979" s="0" t="n">
        <f aca="false">IF(OR(AE$3="",Consolidado!$D979=""),0,IF(ISNUMBER(SEARCH(AE$3,Consolidado!$D979)),IF(COUNTIFS(Consolidado!$AC$5:AC979,Consolidado!$AC979,Consolidado!$D$5:D979,"*"&amp;AE$3&amp;"*")=1,1,0),0))</f>
        <v>0</v>
      </c>
      <c r="AF979" s="0" t="n">
        <f aca="false">IF(OR(AF$3="",Consolidado!$D979=""),0,IF(ISNUMBER(SEARCH(AF$3,Consolidado!$D979)),IF(COUNTIFS(Consolidado!$AC$5:AC979,Consolidado!$AC979,Consolidado!$D$5:D979,"*"&amp;AF$3&amp;"*")=1,1,0),0))</f>
        <v>0</v>
      </c>
      <c r="AG979" s="0" t="n">
        <f aca="false">IF(OR(AG$3="",Consolidado!$D979=""),0,IF(ISNUMBER(SEARCH(AG$3,Consolidado!$D979)),IF(COUNTIFS(Consolidado!$AC$5:AC979,Consolidado!$AC979,Consolidado!$D$5:D979,"*"&amp;AG$3&amp;"*")=1,1,0),0))</f>
        <v>0</v>
      </c>
      <c r="AH979" s="0" t="n">
        <f aca="false">IF(OR(AH$3="",Consolidado!$D979=""),0,IF(ISNUMBER(SEARCH(AH$3,Consolidado!$D979)),IF(COUNTIFS(Consolidado!$AC$5:AC979,Consolidado!$AC979,Consolidado!$D$5:D979,"*"&amp;AH$3&amp;"*")=1,1,0),0))</f>
        <v>0</v>
      </c>
      <c r="AI979" s="0" t="n">
        <f aca="false">IF(OR(AI$3="",Consolidado!$D979=""),0,IF(ISNUMBER(SEARCH(AI$3,Consolidado!$D979)),IF(COUNTIFS(Consolidado!$AC$5:AC979,Consolidado!$AC979,Consolidado!$D$5:D979,"*"&amp;AI$3&amp;"*")=1,1,0),0))</f>
        <v>0</v>
      </c>
      <c r="AJ979" s="0" t="n">
        <f aca="false">IF(OR(AJ$3="",Consolidado!$D979=""),0,IF(ISNUMBER(SEARCH(AJ$3,Consolidado!$D979)),IF(COUNTIFS(Consolidado!$AC$5:AC979,Consolidado!$AC979,Consolidado!$D$5:D979,"*"&amp;AJ$3&amp;"*")=1,1,0),0))</f>
        <v>0</v>
      </c>
      <c r="AK979" s="0" t="n">
        <f aca="false">IF(OR(AK$3="",Consolidado!$D979=""),0,IF(ISNUMBER(SEARCH(AK$3,Consolidado!$D979)),IF(COUNTIFS(Consolidado!$AC$5:AC979,Consolidado!$AC979,Consolidado!$D$5:D979,"*"&amp;AK$3&amp;"*")=1,1,0),0))</f>
        <v>0</v>
      </c>
      <c r="AL979" s="0" t="n">
        <f aca="false">IF(OR(AL$3="",Consolidado!$D979=""),0,IF(ISNUMBER(SEARCH(AL$3,Consolidado!$D979)),IF(COUNTIFS(Consolidado!$AC$5:AC979,Consolidado!$AC979,Consolidado!$D$5:D979,"*"&amp;AL$3&amp;"*")=1,1,0),0))</f>
        <v>0</v>
      </c>
      <c r="AM979" s="0" t="n">
        <f aca="false">IF(OR(AM$3="",Consolidado!$D979=""),0,IF(ISNUMBER(SEARCH(AM$3,Consolidado!$D979)),IF(COUNTIFS(Consolidado!$AC$5:AC979,Consolidado!$AC979,Consolidado!$D$5:D979,"*"&amp;AM$3&amp;"*")=1,1,0),0))</f>
        <v>0</v>
      </c>
      <c r="AN979" s="0" t="n">
        <f aca="false">IF(OR(AN$3="",Consolidado!$D979=""),0,IF(ISNUMBER(SEARCH(AN$3,Consolidado!$D979)),IF(COUNTIFS(Consolidado!$AC$5:AC979,Consolidado!$AC979,Consolidado!$D$5:D979,"*"&amp;AN$3&amp;"*")=1,1,0),0))</f>
        <v>0</v>
      </c>
      <c r="AO979" s="0" t="n">
        <f aca="false">IF(OR(AO$3="",Consolidado!$D979=""),0,IF(ISNUMBER(SEARCH(AO$3,Consolidado!$D979)),IF(COUNTIFS(Consolidado!$AC$5:AC979,Consolidado!$AC979,Consolidado!$D$5:D979,"*"&amp;AO$3&amp;"*")=1,1,0),0))</f>
        <v>0</v>
      </c>
    </row>
    <row r="980" customFormat="false" ht="15" hidden="false" customHeight="false" outlineLevel="0" collapsed="false">
      <c r="B980" s="0" t="n">
        <f aca="false">IF(OR(B$3="",Consolidado!$D980=""),0,IF(ISNUMBER(SEARCH(B$3,Consolidado!$D980)),IF(COUNTIFS(Consolidado!$AC$5:AC980,Consolidado!$AC980,Consolidado!$D$5:D980,"*"&amp;B$3&amp;"*")=1,1,0),0))</f>
        <v>0</v>
      </c>
      <c r="C980" s="0" t="n">
        <f aca="false">IF(OR(C$3="",Consolidado!$D980=""),0,IF(ISNUMBER(SEARCH(C$3,Consolidado!$D980)),IF(COUNTIFS(Consolidado!$AC$5:AC980,Consolidado!$AC980,Consolidado!$D$5:D980,"*"&amp;C$3&amp;"*")=1,1,0),0))</f>
        <v>0</v>
      </c>
      <c r="D980" s="0" t="n">
        <f aca="false">IF(OR(D$3="",Consolidado!$D980=""),0,IF(ISNUMBER(SEARCH(D$3,Consolidado!$D980)),IF(COUNTIFS(Consolidado!$AC$5:AC980,Consolidado!$AC980,Consolidado!$D$5:D980,"*"&amp;D$3&amp;"*")=1,1,0),0))</f>
        <v>0</v>
      </c>
      <c r="E980" s="0" t="n">
        <f aca="false">IF(OR(E$3="",Consolidado!$D980=""),0,IF(ISNUMBER(SEARCH(E$3,Consolidado!$D980)),IF(COUNTIFS(Consolidado!$AC$5:AC980,Consolidado!$AC980,Consolidado!$D$5:D980,"*"&amp;E$3&amp;"*")=1,1,0),0))</f>
        <v>0</v>
      </c>
      <c r="F980" s="0" t="n">
        <f aca="false">IF(OR(F$3="",Consolidado!$D980=""),0,IF(ISNUMBER(SEARCH(F$3,Consolidado!$D980)),IF(COUNTIFS(Consolidado!$AC$5:AC980,Consolidado!$AC980,Consolidado!$D$5:D980,"*"&amp;F$3&amp;"*")=1,1,0),0))</f>
        <v>0</v>
      </c>
      <c r="G980" s="0" t="n">
        <f aca="false">IF(OR(G$3="",Consolidado!$D980=""),0,IF(ISNUMBER(SEARCH(G$3,Consolidado!$D980)),IF(COUNTIFS(Consolidado!$AC$5:AC980,Consolidado!$AC980,Consolidado!$D$5:D980,"*"&amp;G$3&amp;"*")=1,1,0),0))</f>
        <v>0</v>
      </c>
      <c r="H980" s="0" t="n">
        <f aca="false">IF(OR(H$3="",Consolidado!$D980=""),0,IF(ISNUMBER(SEARCH(H$3,Consolidado!$D980)),IF(COUNTIFS(Consolidado!$AC$5:AC980,Consolidado!$AC980,Consolidado!$D$5:D980,"*"&amp;H$3&amp;"*")=1,1,0),0))</f>
        <v>0</v>
      </c>
      <c r="I980" s="0" t="n">
        <f aca="false">IF(OR(I$3="",Consolidado!$D980=""),0,IF(ISNUMBER(SEARCH(I$3,Consolidado!$D980)),IF(COUNTIFS(Consolidado!$AC$5:AC980,Consolidado!$AC980,Consolidado!$D$5:D980,"*"&amp;I$3&amp;"*")=1,1,0),0))</f>
        <v>0</v>
      </c>
      <c r="J980" s="0" t="n">
        <f aca="false">IF(OR(J$3="",Consolidado!$D980=""),0,IF(ISNUMBER(SEARCH(J$3,Consolidado!$D980)),IF(COUNTIFS(Consolidado!$AC$5:AC980,Consolidado!$AC980,Consolidado!$D$5:D980,"*"&amp;J$3&amp;"*")=1,1,0),0))</f>
        <v>0</v>
      </c>
      <c r="K980" s="0" t="n">
        <f aca="false">IF(OR(K$3="",Consolidado!$D980=""),0,IF(ISNUMBER(SEARCH(K$3,Consolidado!$D980)),IF(COUNTIFS(Consolidado!$AC$5:AC980,Consolidado!$AC980,Consolidado!$D$5:D980,"*"&amp;K$3&amp;"*")=1,1,0),0))</f>
        <v>0</v>
      </c>
      <c r="L980" s="0" t="n">
        <f aca="false">IF(OR(L$3="",Consolidado!$D980=""),0,IF(ISNUMBER(SEARCH(L$3,Consolidado!$D980)),IF(COUNTIFS(Consolidado!$AC$5:AC980,Consolidado!$AC980,Consolidado!$D$5:D980,"*"&amp;L$3&amp;"*")=1,1,0),0))</f>
        <v>0</v>
      </c>
      <c r="M980" s="0" t="n">
        <f aca="false">IF(OR(M$3="",Consolidado!$D980=""),0,IF(ISNUMBER(SEARCH(M$3,Consolidado!$D980)),IF(COUNTIFS(Consolidado!$AC$5:AC980,Consolidado!$AC980,Consolidado!$D$5:D980,"*"&amp;M$3&amp;"*")=1,1,0),0))</f>
        <v>0</v>
      </c>
      <c r="N980" s="0" t="n">
        <f aca="false">IF(OR(N$3="",Consolidado!$D980=""),0,IF(ISNUMBER(SEARCH(N$3,Consolidado!$D980)),IF(COUNTIFS(Consolidado!$AC$5:AC980,Consolidado!$AC980,Consolidado!$D$5:D980,"*"&amp;N$3&amp;"*")=1,1,0),0))</f>
        <v>0</v>
      </c>
      <c r="O980" s="0" t="n">
        <f aca="false">IF(OR(O$3="",Consolidado!$D980=""),0,IF(ISNUMBER(SEARCH(O$3,Consolidado!$D980)),IF(COUNTIFS(Consolidado!$AC$5:AC980,Consolidado!$AC980,Consolidado!$D$5:D980,"*"&amp;O$3&amp;"*")=1,1,0),0))</f>
        <v>0</v>
      </c>
      <c r="P980" s="0" t="n">
        <f aca="false">IF(OR(P$3="",Consolidado!$D980=""),0,IF(ISNUMBER(SEARCH(P$3,Consolidado!$D980)),IF(COUNTIFS(Consolidado!$AC$5:AC980,Consolidado!$AC980,Consolidado!$D$5:D980,"*"&amp;P$3&amp;"*")=1,1,0),0))</f>
        <v>0</v>
      </c>
      <c r="Q980" s="0" t="n">
        <f aca="false">IF(OR(Q$3="",Consolidado!$D980=""),0,IF(ISNUMBER(SEARCH(Q$3,Consolidado!$D980)),IF(COUNTIFS(Consolidado!$AC$5:AC980,Consolidado!$AC980,Consolidado!$D$5:D980,"*"&amp;Q$3&amp;"*")=1,1,0),0))</f>
        <v>0</v>
      </c>
      <c r="R980" s="0" t="n">
        <f aca="false">IF(OR(R$3="",Consolidado!$D980=""),0,IF(ISNUMBER(SEARCH(R$3,Consolidado!$D980)),IF(COUNTIFS(Consolidado!$AC$5:AC980,Consolidado!$AC980,Consolidado!$D$5:D980,"*"&amp;R$3&amp;"*")=1,1,0),0))</f>
        <v>0</v>
      </c>
      <c r="S980" s="0" t="n">
        <f aca="false">IF(OR(S$3="",Consolidado!$D980=""),0,IF(ISNUMBER(SEARCH(S$3,Consolidado!$D980)),IF(COUNTIFS(Consolidado!$AC$5:AC980,Consolidado!$AC980,Consolidado!$D$5:D980,"*"&amp;S$3&amp;"*")=1,1,0),0))</f>
        <v>0</v>
      </c>
      <c r="T980" s="0" t="n">
        <f aca="false">IF(OR(T$3="",Consolidado!$D980=""),0,IF(ISNUMBER(SEARCH(T$3,Consolidado!$D980)),IF(COUNTIFS(Consolidado!$AC$5:AC980,Consolidado!$AC980,Consolidado!$D$5:D980,"*"&amp;T$3&amp;"*")=1,1,0),0))</f>
        <v>0</v>
      </c>
      <c r="U980" s="0" t="n">
        <f aca="false">IF(OR(U$3="",Consolidado!$D980=""),0,IF(ISNUMBER(SEARCH(U$3,Consolidado!$D980)),IF(COUNTIFS(Consolidado!$AC$5:AC980,Consolidado!$AC980,Consolidado!$D$5:D980,"*"&amp;U$3&amp;"*")=1,1,0),0))</f>
        <v>0</v>
      </c>
      <c r="V980" s="0" t="n">
        <f aca="false">IF(OR(V$3="",Consolidado!$D980=""),0,IF(ISNUMBER(SEARCH(V$3,Consolidado!$D980)),IF(COUNTIFS(Consolidado!$AC$5:AC980,Consolidado!$AC980,Consolidado!$D$5:D980,"*"&amp;V$3&amp;"*")=1,1,0),0))</f>
        <v>0</v>
      </c>
      <c r="W980" s="0" t="n">
        <f aca="false">IF(OR(W$3="",Consolidado!$D980=""),0,IF(ISNUMBER(SEARCH(W$3,Consolidado!$D980)),IF(COUNTIFS(Consolidado!$AC$5:AC980,Consolidado!$AC980,Consolidado!$D$5:D980,"*"&amp;W$3&amp;"*")=1,1,0),0))</f>
        <v>0</v>
      </c>
      <c r="X980" s="0" t="n">
        <f aca="false">IF(OR(X$3="",Consolidado!$D980=""),0,IF(ISNUMBER(SEARCH(X$3,Consolidado!$D980)),IF(COUNTIFS(Consolidado!$AC$5:AC980,Consolidado!$AC980,Consolidado!$D$5:D980,"*"&amp;X$3&amp;"*")=1,1,0),0))</f>
        <v>0</v>
      </c>
      <c r="Y980" s="0" t="n">
        <f aca="false">IF(OR(Y$3="",Consolidado!$D980=""),0,IF(ISNUMBER(SEARCH(Y$3,Consolidado!$D980)),IF(COUNTIFS(Consolidado!$AC$5:AC980,Consolidado!$AC980,Consolidado!$D$5:D980,"*"&amp;Y$3&amp;"*")=1,1,0),0))</f>
        <v>0</v>
      </c>
      <c r="Z980" s="0" t="n">
        <f aca="false">IF(OR(Z$3="",Consolidado!$D980=""),0,IF(ISNUMBER(SEARCH(Z$3,Consolidado!$D980)),IF(COUNTIFS(Consolidado!$AC$5:AC980,Consolidado!$AC980,Consolidado!$D$5:D980,"*"&amp;Z$3&amp;"*")=1,1,0),0))</f>
        <v>0</v>
      </c>
      <c r="AA980" s="0" t="n">
        <f aca="false">IF(OR(AA$3="",Consolidado!$D980=""),0,IF(ISNUMBER(SEARCH(AA$3,Consolidado!$D980)),IF(COUNTIFS(Consolidado!$AC$5:AC980,Consolidado!$AC980,Consolidado!$D$5:D980,"*"&amp;AA$3&amp;"*")=1,1,0),0))</f>
        <v>0</v>
      </c>
      <c r="AB980" s="0" t="n">
        <f aca="false">IF(OR(AB$3="",Consolidado!$D980=""),0,IF(ISNUMBER(SEARCH(AB$3,Consolidado!$D980)),IF(COUNTIFS(Consolidado!$AC$5:AC980,Consolidado!$AC980,Consolidado!$D$5:D980,"*"&amp;AB$3&amp;"*")=1,1,0),0))</f>
        <v>0</v>
      </c>
      <c r="AC980" s="0" t="n">
        <f aca="false">IF(OR(AC$3="",Consolidado!$D980=""),0,IF(ISNUMBER(SEARCH(AC$3,Consolidado!$D980)),IF(COUNTIFS(Consolidado!$AC$5:AC980,Consolidado!$AC980,Consolidado!$D$5:D980,"*"&amp;AC$3&amp;"*")=1,1,0),0))</f>
        <v>0</v>
      </c>
      <c r="AD980" s="0" t="n">
        <f aca="false">IF(OR(AD$3="",Consolidado!$D980=""),0,IF(ISNUMBER(SEARCH(AD$3,Consolidado!$D980)),IF(COUNTIFS(Consolidado!$AC$5:AC980,Consolidado!$AC980,Consolidado!$D$5:D980,"*"&amp;AD$3&amp;"*")=1,1,0),0))</f>
        <v>0</v>
      </c>
      <c r="AE980" s="0" t="n">
        <f aca="false">IF(OR(AE$3="",Consolidado!$D980=""),0,IF(ISNUMBER(SEARCH(AE$3,Consolidado!$D980)),IF(COUNTIFS(Consolidado!$AC$5:AC980,Consolidado!$AC980,Consolidado!$D$5:D980,"*"&amp;AE$3&amp;"*")=1,1,0),0))</f>
        <v>0</v>
      </c>
      <c r="AF980" s="0" t="n">
        <f aca="false">IF(OR(AF$3="",Consolidado!$D980=""),0,IF(ISNUMBER(SEARCH(AF$3,Consolidado!$D980)),IF(COUNTIFS(Consolidado!$AC$5:AC980,Consolidado!$AC980,Consolidado!$D$5:D980,"*"&amp;AF$3&amp;"*")=1,1,0),0))</f>
        <v>0</v>
      </c>
      <c r="AG980" s="0" t="n">
        <f aca="false">IF(OR(AG$3="",Consolidado!$D980=""),0,IF(ISNUMBER(SEARCH(AG$3,Consolidado!$D980)),IF(COUNTIFS(Consolidado!$AC$5:AC980,Consolidado!$AC980,Consolidado!$D$5:D980,"*"&amp;AG$3&amp;"*")=1,1,0),0))</f>
        <v>0</v>
      </c>
      <c r="AH980" s="0" t="n">
        <f aca="false">IF(OR(AH$3="",Consolidado!$D980=""),0,IF(ISNUMBER(SEARCH(AH$3,Consolidado!$D980)),IF(COUNTIFS(Consolidado!$AC$5:AC980,Consolidado!$AC980,Consolidado!$D$5:D980,"*"&amp;AH$3&amp;"*")=1,1,0),0))</f>
        <v>0</v>
      </c>
      <c r="AI980" s="0" t="n">
        <f aca="false">IF(OR(AI$3="",Consolidado!$D980=""),0,IF(ISNUMBER(SEARCH(AI$3,Consolidado!$D980)),IF(COUNTIFS(Consolidado!$AC$5:AC980,Consolidado!$AC980,Consolidado!$D$5:D980,"*"&amp;AI$3&amp;"*")=1,1,0),0))</f>
        <v>0</v>
      </c>
      <c r="AJ980" s="0" t="n">
        <f aca="false">IF(OR(AJ$3="",Consolidado!$D980=""),0,IF(ISNUMBER(SEARCH(AJ$3,Consolidado!$D980)),IF(COUNTIFS(Consolidado!$AC$5:AC980,Consolidado!$AC980,Consolidado!$D$5:D980,"*"&amp;AJ$3&amp;"*")=1,1,0),0))</f>
        <v>0</v>
      </c>
      <c r="AK980" s="0" t="n">
        <f aca="false">IF(OR(AK$3="",Consolidado!$D980=""),0,IF(ISNUMBER(SEARCH(AK$3,Consolidado!$D980)),IF(COUNTIFS(Consolidado!$AC$5:AC980,Consolidado!$AC980,Consolidado!$D$5:D980,"*"&amp;AK$3&amp;"*")=1,1,0),0))</f>
        <v>0</v>
      </c>
      <c r="AL980" s="0" t="n">
        <f aca="false">IF(OR(AL$3="",Consolidado!$D980=""),0,IF(ISNUMBER(SEARCH(AL$3,Consolidado!$D980)),IF(COUNTIFS(Consolidado!$AC$5:AC980,Consolidado!$AC980,Consolidado!$D$5:D980,"*"&amp;AL$3&amp;"*")=1,1,0),0))</f>
        <v>0</v>
      </c>
      <c r="AM980" s="0" t="n">
        <f aca="false">IF(OR(AM$3="",Consolidado!$D980=""),0,IF(ISNUMBER(SEARCH(AM$3,Consolidado!$D980)),IF(COUNTIFS(Consolidado!$AC$5:AC980,Consolidado!$AC980,Consolidado!$D$5:D980,"*"&amp;AM$3&amp;"*")=1,1,0),0))</f>
        <v>0</v>
      </c>
      <c r="AN980" s="0" t="n">
        <f aca="false">IF(OR(AN$3="",Consolidado!$D980=""),0,IF(ISNUMBER(SEARCH(AN$3,Consolidado!$D980)),IF(COUNTIFS(Consolidado!$AC$5:AC980,Consolidado!$AC980,Consolidado!$D$5:D980,"*"&amp;AN$3&amp;"*")=1,1,0),0))</f>
        <v>0</v>
      </c>
      <c r="AO980" s="0" t="n">
        <f aca="false">IF(OR(AO$3="",Consolidado!$D980=""),0,IF(ISNUMBER(SEARCH(AO$3,Consolidado!$D980)),IF(COUNTIFS(Consolidado!$AC$5:AC980,Consolidado!$AC980,Consolidado!$D$5:D980,"*"&amp;AO$3&amp;"*")=1,1,0),0))</f>
        <v>0</v>
      </c>
    </row>
    <row r="981" customFormat="false" ht="15" hidden="false" customHeight="false" outlineLevel="0" collapsed="false">
      <c r="B981" s="0" t="n">
        <f aca="false">IF(OR(B$3="",Consolidado!$D981=""),0,IF(ISNUMBER(SEARCH(B$3,Consolidado!$D981)),IF(COUNTIFS(Consolidado!$AC$5:AC981,Consolidado!$AC981,Consolidado!$D$5:D981,"*"&amp;B$3&amp;"*")=1,1,0),0))</f>
        <v>0</v>
      </c>
      <c r="C981" s="0" t="n">
        <f aca="false">IF(OR(C$3="",Consolidado!$D981=""),0,IF(ISNUMBER(SEARCH(C$3,Consolidado!$D981)),IF(COUNTIFS(Consolidado!$AC$5:AC981,Consolidado!$AC981,Consolidado!$D$5:D981,"*"&amp;C$3&amp;"*")=1,1,0),0))</f>
        <v>0</v>
      </c>
      <c r="D981" s="0" t="n">
        <f aca="false">IF(OR(D$3="",Consolidado!$D981=""),0,IF(ISNUMBER(SEARCH(D$3,Consolidado!$D981)),IF(COUNTIFS(Consolidado!$AC$5:AC981,Consolidado!$AC981,Consolidado!$D$5:D981,"*"&amp;D$3&amp;"*")=1,1,0),0))</f>
        <v>0</v>
      </c>
      <c r="E981" s="0" t="n">
        <f aca="false">IF(OR(E$3="",Consolidado!$D981=""),0,IF(ISNUMBER(SEARCH(E$3,Consolidado!$D981)),IF(COUNTIFS(Consolidado!$AC$5:AC981,Consolidado!$AC981,Consolidado!$D$5:D981,"*"&amp;E$3&amp;"*")=1,1,0),0))</f>
        <v>0</v>
      </c>
      <c r="F981" s="0" t="n">
        <f aca="false">IF(OR(F$3="",Consolidado!$D981=""),0,IF(ISNUMBER(SEARCH(F$3,Consolidado!$D981)),IF(COUNTIFS(Consolidado!$AC$5:AC981,Consolidado!$AC981,Consolidado!$D$5:D981,"*"&amp;F$3&amp;"*")=1,1,0),0))</f>
        <v>0</v>
      </c>
      <c r="G981" s="0" t="n">
        <f aca="false">IF(OR(G$3="",Consolidado!$D981=""),0,IF(ISNUMBER(SEARCH(G$3,Consolidado!$D981)),IF(COUNTIFS(Consolidado!$AC$5:AC981,Consolidado!$AC981,Consolidado!$D$5:D981,"*"&amp;G$3&amp;"*")=1,1,0),0))</f>
        <v>0</v>
      </c>
      <c r="H981" s="0" t="n">
        <f aca="false">IF(OR(H$3="",Consolidado!$D981=""),0,IF(ISNUMBER(SEARCH(H$3,Consolidado!$D981)),IF(COUNTIFS(Consolidado!$AC$5:AC981,Consolidado!$AC981,Consolidado!$D$5:D981,"*"&amp;H$3&amp;"*")=1,1,0),0))</f>
        <v>0</v>
      </c>
      <c r="I981" s="0" t="n">
        <f aca="false">IF(OR(I$3="",Consolidado!$D981=""),0,IF(ISNUMBER(SEARCH(I$3,Consolidado!$D981)),IF(COUNTIFS(Consolidado!$AC$5:AC981,Consolidado!$AC981,Consolidado!$D$5:D981,"*"&amp;I$3&amp;"*")=1,1,0),0))</f>
        <v>0</v>
      </c>
      <c r="J981" s="0" t="n">
        <f aca="false">IF(OR(J$3="",Consolidado!$D981=""),0,IF(ISNUMBER(SEARCH(J$3,Consolidado!$D981)),IF(COUNTIFS(Consolidado!$AC$5:AC981,Consolidado!$AC981,Consolidado!$D$5:D981,"*"&amp;J$3&amp;"*")=1,1,0),0))</f>
        <v>0</v>
      </c>
      <c r="K981" s="0" t="n">
        <f aca="false">IF(OR(K$3="",Consolidado!$D981=""),0,IF(ISNUMBER(SEARCH(K$3,Consolidado!$D981)),IF(COUNTIFS(Consolidado!$AC$5:AC981,Consolidado!$AC981,Consolidado!$D$5:D981,"*"&amp;K$3&amp;"*")=1,1,0),0))</f>
        <v>0</v>
      </c>
      <c r="L981" s="0" t="n">
        <f aca="false">IF(OR(L$3="",Consolidado!$D981=""),0,IF(ISNUMBER(SEARCH(L$3,Consolidado!$D981)),IF(COUNTIFS(Consolidado!$AC$5:AC981,Consolidado!$AC981,Consolidado!$D$5:D981,"*"&amp;L$3&amp;"*")=1,1,0),0))</f>
        <v>0</v>
      </c>
      <c r="M981" s="0" t="n">
        <f aca="false">IF(OR(M$3="",Consolidado!$D981=""),0,IF(ISNUMBER(SEARCH(M$3,Consolidado!$D981)),IF(COUNTIFS(Consolidado!$AC$5:AC981,Consolidado!$AC981,Consolidado!$D$5:D981,"*"&amp;M$3&amp;"*")=1,1,0),0))</f>
        <v>0</v>
      </c>
      <c r="N981" s="0" t="n">
        <f aca="false">IF(OR(N$3="",Consolidado!$D981=""),0,IF(ISNUMBER(SEARCH(N$3,Consolidado!$D981)),IF(COUNTIFS(Consolidado!$AC$5:AC981,Consolidado!$AC981,Consolidado!$D$5:D981,"*"&amp;N$3&amp;"*")=1,1,0),0))</f>
        <v>0</v>
      </c>
      <c r="O981" s="0" t="n">
        <f aca="false">IF(OR(O$3="",Consolidado!$D981=""),0,IF(ISNUMBER(SEARCH(O$3,Consolidado!$D981)),IF(COUNTIFS(Consolidado!$AC$5:AC981,Consolidado!$AC981,Consolidado!$D$5:D981,"*"&amp;O$3&amp;"*")=1,1,0),0))</f>
        <v>0</v>
      </c>
      <c r="P981" s="0" t="n">
        <f aca="false">IF(OR(P$3="",Consolidado!$D981=""),0,IF(ISNUMBER(SEARCH(P$3,Consolidado!$D981)),IF(COUNTIFS(Consolidado!$AC$5:AC981,Consolidado!$AC981,Consolidado!$D$5:D981,"*"&amp;P$3&amp;"*")=1,1,0),0))</f>
        <v>0</v>
      </c>
      <c r="Q981" s="0" t="n">
        <f aca="false">IF(OR(Q$3="",Consolidado!$D981=""),0,IF(ISNUMBER(SEARCH(Q$3,Consolidado!$D981)),IF(COUNTIFS(Consolidado!$AC$5:AC981,Consolidado!$AC981,Consolidado!$D$5:D981,"*"&amp;Q$3&amp;"*")=1,1,0),0))</f>
        <v>0</v>
      </c>
      <c r="R981" s="0" t="n">
        <f aca="false">IF(OR(R$3="",Consolidado!$D981=""),0,IF(ISNUMBER(SEARCH(R$3,Consolidado!$D981)),IF(COUNTIFS(Consolidado!$AC$5:AC981,Consolidado!$AC981,Consolidado!$D$5:D981,"*"&amp;R$3&amp;"*")=1,1,0),0))</f>
        <v>0</v>
      </c>
      <c r="S981" s="0" t="n">
        <f aca="false">IF(OR(S$3="",Consolidado!$D981=""),0,IF(ISNUMBER(SEARCH(S$3,Consolidado!$D981)),IF(COUNTIFS(Consolidado!$AC$5:AC981,Consolidado!$AC981,Consolidado!$D$5:D981,"*"&amp;S$3&amp;"*")=1,1,0),0))</f>
        <v>0</v>
      </c>
      <c r="T981" s="0" t="n">
        <f aca="false">IF(OR(T$3="",Consolidado!$D981=""),0,IF(ISNUMBER(SEARCH(T$3,Consolidado!$D981)),IF(COUNTIFS(Consolidado!$AC$5:AC981,Consolidado!$AC981,Consolidado!$D$5:D981,"*"&amp;T$3&amp;"*")=1,1,0),0))</f>
        <v>0</v>
      </c>
      <c r="U981" s="0" t="n">
        <f aca="false">IF(OR(U$3="",Consolidado!$D981=""),0,IF(ISNUMBER(SEARCH(U$3,Consolidado!$D981)),IF(COUNTIFS(Consolidado!$AC$5:AC981,Consolidado!$AC981,Consolidado!$D$5:D981,"*"&amp;U$3&amp;"*")=1,1,0),0))</f>
        <v>0</v>
      </c>
      <c r="V981" s="0" t="n">
        <f aca="false">IF(OR(V$3="",Consolidado!$D981=""),0,IF(ISNUMBER(SEARCH(V$3,Consolidado!$D981)),IF(COUNTIFS(Consolidado!$AC$5:AC981,Consolidado!$AC981,Consolidado!$D$5:D981,"*"&amp;V$3&amp;"*")=1,1,0),0))</f>
        <v>0</v>
      </c>
      <c r="W981" s="0" t="n">
        <f aca="false">IF(OR(W$3="",Consolidado!$D981=""),0,IF(ISNUMBER(SEARCH(W$3,Consolidado!$D981)),IF(COUNTIFS(Consolidado!$AC$5:AC981,Consolidado!$AC981,Consolidado!$D$5:D981,"*"&amp;W$3&amp;"*")=1,1,0),0))</f>
        <v>0</v>
      </c>
      <c r="X981" s="0" t="n">
        <f aca="false">IF(OR(X$3="",Consolidado!$D981=""),0,IF(ISNUMBER(SEARCH(X$3,Consolidado!$D981)),IF(COUNTIFS(Consolidado!$AC$5:AC981,Consolidado!$AC981,Consolidado!$D$5:D981,"*"&amp;X$3&amp;"*")=1,1,0),0))</f>
        <v>0</v>
      </c>
      <c r="Y981" s="0" t="n">
        <f aca="false">IF(OR(Y$3="",Consolidado!$D981=""),0,IF(ISNUMBER(SEARCH(Y$3,Consolidado!$D981)),IF(COUNTIFS(Consolidado!$AC$5:AC981,Consolidado!$AC981,Consolidado!$D$5:D981,"*"&amp;Y$3&amp;"*")=1,1,0),0))</f>
        <v>0</v>
      </c>
      <c r="Z981" s="0" t="n">
        <f aca="false">IF(OR(Z$3="",Consolidado!$D981=""),0,IF(ISNUMBER(SEARCH(Z$3,Consolidado!$D981)),IF(COUNTIFS(Consolidado!$AC$5:AC981,Consolidado!$AC981,Consolidado!$D$5:D981,"*"&amp;Z$3&amp;"*")=1,1,0),0))</f>
        <v>0</v>
      </c>
      <c r="AA981" s="0" t="n">
        <f aca="false">IF(OR(AA$3="",Consolidado!$D981=""),0,IF(ISNUMBER(SEARCH(AA$3,Consolidado!$D981)),IF(COUNTIFS(Consolidado!$AC$5:AC981,Consolidado!$AC981,Consolidado!$D$5:D981,"*"&amp;AA$3&amp;"*")=1,1,0),0))</f>
        <v>0</v>
      </c>
      <c r="AB981" s="0" t="n">
        <f aca="false">IF(OR(AB$3="",Consolidado!$D981=""),0,IF(ISNUMBER(SEARCH(AB$3,Consolidado!$D981)),IF(COUNTIFS(Consolidado!$AC$5:AC981,Consolidado!$AC981,Consolidado!$D$5:D981,"*"&amp;AB$3&amp;"*")=1,1,0),0))</f>
        <v>0</v>
      </c>
      <c r="AC981" s="0" t="n">
        <f aca="false">IF(OR(AC$3="",Consolidado!$D981=""),0,IF(ISNUMBER(SEARCH(AC$3,Consolidado!$D981)),IF(COUNTIFS(Consolidado!$AC$5:AC981,Consolidado!$AC981,Consolidado!$D$5:D981,"*"&amp;AC$3&amp;"*")=1,1,0),0))</f>
        <v>0</v>
      </c>
      <c r="AD981" s="0" t="n">
        <f aca="false">IF(OR(AD$3="",Consolidado!$D981=""),0,IF(ISNUMBER(SEARCH(AD$3,Consolidado!$D981)),IF(COUNTIFS(Consolidado!$AC$5:AC981,Consolidado!$AC981,Consolidado!$D$5:D981,"*"&amp;AD$3&amp;"*")=1,1,0),0))</f>
        <v>0</v>
      </c>
      <c r="AE981" s="0" t="n">
        <f aca="false">IF(OR(AE$3="",Consolidado!$D981=""),0,IF(ISNUMBER(SEARCH(AE$3,Consolidado!$D981)),IF(COUNTIFS(Consolidado!$AC$5:AC981,Consolidado!$AC981,Consolidado!$D$5:D981,"*"&amp;AE$3&amp;"*")=1,1,0),0))</f>
        <v>0</v>
      </c>
      <c r="AF981" s="0" t="n">
        <f aca="false">IF(OR(AF$3="",Consolidado!$D981=""),0,IF(ISNUMBER(SEARCH(AF$3,Consolidado!$D981)),IF(COUNTIFS(Consolidado!$AC$5:AC981,Consolidado!$AC981,Consolidado!$D$5:D981,"*"&amp;AF$3&amp;"*")=1,1,0),0))</f>
        <v>0</v>
      </c>
      <c r="AG981" s="0" t="n">
        <f aca="false">IF(OR(AG$3="",Consolidado!$D981=""),0,IF(ISNUMBER(SEARCH(AG$3,Consolidado!$D981)),IF(COUNTIFS(Consolidado!$AC$5:AC981,Consolidado!$AC981,Consolidado!$D$5:D981,"*"&amp;AG$3&amp;"*")=1,1,0),0))</f>
        <v>0</v>
      </c>
      <c r="AH981" s="0" t="n">
        <f aca="false">IF(OR(AH$3="",Consolidado!$D981=""),0,IF(ISNUMBER(SEARCH(AH$3,Consolidado!$D981)),IF(COUNTIFS(Consolidado!$AC$5:AC981,Consolidado!$AC981,Consolidado!$D$5:D981,"*"&amp;AH$3&amp;"*")=1,1,0),0))</f>
        <v>0</v>
      </c>
      <c r="AI981" s="0" t="n">
        <f aca="false">IF(OR(AI$3="",Consolidado!$D981=""),0,IF(ISNUMBER(SEARCH(AI$3,Consolidado!$D981)),IF(COUNTIFS(Consolidado!$AC$5:AC981,Consolidado!$AC981,Consolidado!$D$5:D981,"*"&amp;AI$3&amp;"*")=1,1,0),0))</f>
        <v>0</v>
      </c>
      <c r="AJ981" s="0" t="n">
        <f aca="false">IF(OR(AJ$3="",Consolidado!$D981=""),0,IF(ISNUMBER(SEARCH(AJ$3,Consolidado!$D981)),IF(COUNTIFS(Consolidado!$AC$5:AC981,Consolidado!$AC981,Consolidado!$D$5:D981,"*"&amp;AJ$3&amp;"*")=1,1,0),0))</f>
        <v>0</v>
      </c>
      <c r="AK981" s="0" t="n">
        <f aca="false">IF(OR(AK$3="",Consolidado!$D981=""),0,IF(ISNUMBER(SEARCH(AK$3,Consolidado!$D981)),IF(COUNTIFS(Consolidado!$AC$5:AC981,Consolidado!$AC981,Consolidado!$D$5:D981,"*"&amp;AK$3&amp;"*")=1,1,0),0))</f>
        <v>0</v>
      </c>
      <c r="AL981" s="0" t="n">
        <f aca="false">IF(OR(AL$3="",Consolidado!$D981=""),0,IF(ISNUMBER(SEARCH(AL$3,Consolidado!$D981)),IF(COUNTIFS(Consolidado!$AC$5:AC981,Consolidado!$AC981,Consolidado!$D$5:D981,"*"&amp;AL$3&amp;"*")=1,1,0),0))</f>
        <v>0</v>
      </c>
      <c r="AM981" s="0" t="n">
        <f aca="false">IF(OR(AM$3="",Consolidado!$D981=""),0,IF(ISNUMBER(SEARCH(AM$3,Consolidado!$D981)),IF(COUNTIFS(Consolidado!$AC$5:AC981,Consolidado!$AC981,Consolidado!$D$5:D981,"*"&amp;AM$3&amp;"*")=1,1,0),0))</f>
        <v>0</v>
      </c>
      <c r="AN981" s="0" t="n">
        <f aca="false">IF(OR(AN$3="",Consolidado!$D981=""),0,IF(ISNUMBER(SEARCH(AN$3,Consolidado!$D981)),IF(COUNTIFS(Consolidado!$AC$5:AC981,Consolidado!$AC981,Consolidado!$D$5:D981,"*"&amp;AN$3&amp;"*")=1,1,0),0))</f>
        <v>0</v>
      </c>
      <c r="AO981" s="0" t="n">
        <f aca="false">IF(OR(AO$3="",Consolidado!$D981=""),0,IF(ISNUMBER(SEARCH(AO$3,Consolidado!$D981)),IF(COUNTIFS(Consolidado!$AC$5:AC981,Consolidado!$AC981,Consolidado!$D$5:D981,"*"&amp;AO$3&amp;"*")=1,1,0),0))</f>
        <v>0</v>
      </c>
    </row>
    <row r="982" customFormat="false" ht="15" hidden="false" customHeight="false" outlineLevel="0" collapsed="false">
      <c r="B982" s="0" t="n">
        <f aca="false">IF(OR(B$3="",Consolidado!$D982=""),0,IF(ISNUMBER(SEARCH(B$3,Consolidado!$D982)),IF(COUNTIFS(Consolidado!$AC$5:AC982,Consolidado!$AC982,Consolidado!$D$5:D982,"*"&amp;B$3&amp;"*")=1,1,0),0))</f>
        <v>0</v>
      </c>
      <c r="C982" s="0" t="n">
        <f aca="false">IF(OR(C$3="",Consolidado!$D982=""),0,IF(ISNUMBER(SEARCH(C$3,Consolidado!$D982)),IF(COUNTIFS(Consolidado!$AC$5:AC982,Consolidado!$AC982,Consolidado!$D$5:D982,"*"&amp;C$3&amp;"*")=1,1,0),0))</f>
        <v>0</v>
      </c>
      <c r="D982" s="0" t="n">
        <f aca="false">IF(OR(D$3="",Consolidado!$D982=""),0,IF(ISNUMBER(SEARCH(D$3,Consolidado!$D982)),IF(COUNTIFS(Consolidado!$AC$5:AC982,Consolidado!$AC982,Consolidado!$D$5:D982,"*"&amp;D$3&amp;"*")=1,1,0),0))</f>
        <v>0</v>
      </c>
      <c r="E982" s="0" t="n">
        <f aca="false">IF(OR(E$3="",Consolidado!$D982=""),0,IF(ISNUMBER(SEARCH(E$3,Consolidado!$D982)),IF(COUNTIFS(Consolidado!$AC$5:AC982,Consolidado!$AC982,Consolidado!$D$5:D982,"*"&amp;E$3&amp;"*")=1,1,0),0))</f>
        <v>0</v>
      </c>
      <c r="F982" s="0" t="n">
        <f aca="false">IF(OR(F$3="",Consolidado!$D982=""),0,IF(ISNUMBER(SEARCH(F$3,Consolidado!$D982)),IF(COUNTIFS(Consolidado!$AC$5:AC982,Consolidado!$AC982,Consolidado!$D$5:D982,"*"&amp;F$3&amp;"*")=1,1,0),0))</f>
        <v>0</v>
      </c>
      <c r="G982" s="0" t="n">
        <f aca="false">IF(OR(G$3="",Consolidado!$D982=""),0,IF(ISNUMBER(SEARCH(G$3,Consolidado!$D982)),IF(COUNTIFS(Consolidado!$AC$5:AC982,Consolidado!$AC982,Consolidado!$D$5:D982,"*"&amp;G$3&amp;"*")=1,1,0),0))</f>
        <v>0</v>
      </c>
      <c r="H982" s="0" t="n">
        <f aca="false">IF(OR(H$3="",Consolidado!$D982=""),0,IF(ISNUMBER(SEARCH(H$3,Consolidado!$D982)),IF(COUNTIFS(Consolidado!$AC$5:AC982,Consolidado!$AC982,Consolidado!$D$5:D982,"*"&amp;H$3&amp;"*")=1,1,0),0))</f>
        <v>0</v>
      </c>
      <c r="I982" s="0" t="n">
        <f aca="false">IF(OR(I$3="",Consolidado!$D982=""),0,IF(ISNUMBER(SEARCH(I$3,Consolidado!$D982)),IF(COUNTIFS(Consolidado!$AC$5:AC982,Consolidado!$AC982,Consolidado!$D$5:D982,"*"&amp;I$3&amp;"*")=1,1,0),0))</f>
        <v>0</v>
      </c>
      <c r="J982" s="0" t="n">
        <f aca="false">IF(OR(J$3="",Consolidado!$D982=""),0,IF(ISNUMBER(SEARCH(J$3,Consolidado!$D982)),IF(COUNTIFS(Consolidado!$AC$5:AC982,Consolidado!$AC982,Consolidado!$D$5:D982,"*"&amp;J$3&amp;"*")=1,1,0),0))</f>
        <v>0</v>
      </c>
      <c r="K982" s="0" t="n">
        <f aca="false">IF(OR(K$3="",Consolidado!$D982=""),0,IF(ISNUMBER(SEARCH(K$3,Consolidado!$D982)),IF(COUNTIFS(Consolidado!$AC$5:AC982,Consolidado!$AC982,Consolidado!$D$5:D982,"*"&amp;K$3&amp;"*")=1,1,0),0))</f>
        <v>0</v>
      </c>
      <c r="L982" s="0" t="n">
        <f aca="false">IF(OR(L$3="",Consolidado!$D982=""),0,IF(ISNUMBER(SEARCH(L$3,Consolidado!$D982)),IF(COUNTIFS(Consolidado!$AC$5:AC982,Consolidado!$AC982,Consolidado!$D$5:D982,"*"&amp;L$3&amp;"*")=1,1,0),0))</f>
        <v>0</v>
      </c>
      <c r="M982" s="0" t="n">
        <f aca="false">IF(OR(M$3="",Consolidado!$D982=""),0,IF(ISNUMBER(SEARCH(M$3,Consolidado!$D982)),IF(COUNTIFS(Consolidado!$AC$5:AC982,Consolidado!$AC982,Consolidado!$D$5:D982,"*"&amp;M$3&amp;"*")=1,1,0),0))</f>
        <v>0</v>
      </c>
      <c r="N982" s="0" t="n">
        <f aca="false">IF(OR(N$3="",Consolidado!$D982=""),0,IF(ISNUMBER(SEARCH(N$3,Consolidado!$D982)),IF(COUNTIFS(Consolidado!$AC$5:AC982,Consolidado!$AC982,Consolidado!$D$5:D982,"*"&amp;N$3&amp;"*")=1,1,0),0))</f>
        <v>0</v>
      </c>
      <c r="O982" s="0" t="n">
        <f aca="false">IF(OR(O$3="",Consolidado!$D982=""),0,IF(ISNUMBER(SEARCH(O$3,Consolidado!$D982)),IF(COUNTIFS(Consolidado!$AC$5:AC982,Consolidado!$AC982,Consolidado!$D$5:D982,"*"&amp;O$3&amp;"*")=1,1,0),0))</f>
        <v>0</v>
      </c>
      <c r="P982" s="0" t="n">
        <f aca="false">IF(OR(P$3="",Consolidado!$D982=""),0,IF(ISNUMBER(SEARCH(P$3,Consolidado!$D982)),IF(COUNTIFS(Consolidado!$AC$5:AC982,Consolidado!$AC982,Consolidado!$D$5:D982,"*"&amp;P$3&amp;"*")=1,1,0),0))</f>
        <v>0</v>
      </c>
      <c r="Q982" s="0" t="n">
        <f aca="false">IF(OR(Q$3="",Consolidado!$D982=""),0,IF(ISNUMBER(SEARCH(Q$3,Consolidado!$D982)),IF(COUNTIFS(Consolidado!$AC$5:AC982,Consolidado!$AC982,Consolidado!$D$5:D982,"*"&amp;Q$3&amp;"*")=1,1,0),0))</f>
        <v>0</v>
      </c>
      <c r="R982" s="0" t="n">
        <f aca="false">IF(OR(R$3="",Consolidado!$D982=""),0,IF(ISNUMBER(SEARCH(R$3,Consolidado!$D982)),IF(COUNTIFS(Consolidado!$AC$5:AC982,Consolidado!$AC982,Consolidado!$D$5:D982,"*"&amp;R$3&amp;"*")=1,1,0),0))</f>
        <v>0</v>
      </c>
      <c r="S982" s="0" t="n">
        <f aca="false">IF(OR(S$3="",Consolidado!$D982=""),0,IF(ISNUMBER(SEARCH(S$3,Consolidado!$D982)),IF(COUNTIFS(Consolidado!$AC$5:AC982,Consolidado!$AC982,Consolidado!$D$5:D982,"*"&amp;S$3&amp;"*")=1,1,0),0))</f>
        <v>0</v>
      </c>
      <c r="T982" s="0" t="n">
        <f aca="false">IF(OR(T$3="",Consolidado!$D982=""),0,IF(ISNUMBER(SEARCH(T$3,Consolidado!$D982)),IF(COUNTIFS(Consolidado!$AC$5:AC982,Consolidado!$AC982,Consolidado!$D$5:D982,"*"&amp;T$3&amp;"*")=1,1,0),0))</f>
        <v>0</v>
      </c>
      <c r="U982" s="0" t="n">
        <f aca="false">IF(OR(U$3="",Consolidado!$D982=""),0,IF(ISNUMBER(SEARCH(U$3,Consolidado!$D982)),IF(COUNTIFS(Consolidado!$AC$5:AC982,Consolidado!$AC982,Consolidado!$D$5:D982,"*"&amp;U$3&amp;"*")=1,1,0),0))</f>
        <v>0</v>
      </c>
      <c r="V982" s="0" t="n">
        <f aca="false">IF(OR(V$3="",Consolidado!$D982=""),0,IF(ISNUMBER(SEARCH(V$3,Consolidado!$D982)),IF(COUNTIFS(Consolidado!$AC$5:AC982,Consolidado!$AC982,Consolidado!$D$5:D982,"*"&amp;V$3&amp;"*")=1,1,0),0))</f>
        <v>0</v>
      </c>
      <c r="W982" s="0" t="n">
        <f aca="false">IF(OR(W$3="",Consolidado!$D982=""),0,IF(ISNUMBER(SEARCH(W$3,Consolidado!$D982)),IF(COUNTIFS(Consolidado!$AC$5:AC982,Consolidado!$AC982,Consolidado!$D$5:D982,"*"&amp;W$3&amp;"*")=1,1,0),0))</f>
        <v>0</v>
      </c>
      <c r="X982" s="0" t="n">
        <f aca="false">IF(OR(X$3="",Consolidado!$D982=""),0,IF(ISNUMBER(SEARCH(X$3,Consolidado!$D982)),IF(COUNTIFS(Consolidado!$AC$5:AC982,Consolidado!$AC982,Consolidado!$D$5:D982,"*"&amp;X$3&amp;"*")=1,1,0),0))</f>
        <v>0</v>
      </c>
      <c r="Y982" s="0" t="n">
        <f aca="false">IF(OR(Y$3="",Consolidado!$D982=""),0,IF(ISNUMBER(SEARCH(Y$3,Consolidado!$D982)),IF(COUNTIFS(Consolidado!$AC$5:AC982,Consolidado!$AC982,Consolidado!$D$5:D982,"*"&amp;Y$3&amp;"*")=1,1,0),0))</f>
        <v>0</v>
      </c>
      <c r="Z982" s="0" t="n">
        <f aca="false">IF(OR(Z$3="",Consolidado!$D982=""),0,IF(ISNUMBER(SEARCH(Z$3,Consolidado!$D982)),IF(COUNTIFS(Consolidado!$AC$5:AC982,Consolidado!$AC982,Consolidado!$D$5:D982,"*"&amp;Z$3&amp;"*")=1,1,0),0))</f>
        <v>0</v>
      </c>
      <c r="AA982" s="0" t="n">
        <f aca="false">IF(OR(AA$3="",Consolidado!$D982=""),0,IF(ISNUMBER(SEARCH(AA$3,Consolidado!$D982)),IF(COUNTIFS(Consolidado!$AC$5:AC982,Consolidado!$AC982,Consolidado!$D$5:D982,"*"&amp;AA$3&amp;"*")=1,1,0),0))</f>
        <v>0</v>
      </c>
      <c r="AB982" s="0" t="n">
        <f aca="false">IF(OR(AB$3="",Consolidado!$D982=""),0,IF(ISNUMBER(SEARCH(AB$3,Consolidado!$D982)),IF(COUNTIFS(Consolidado!$AC$5:AC982,Consolidado!$AC982,Consolidado!$D$5:D982,"*"&amp;AB$3&amp;"*")=1,1,0),0))</f>
        <v>0</v>
      </c>
      <c r="AC982" s="0" t="n">
        <f aca="false">IF(OR(AC$3="",Consolidado!$D982=""),0,IF(ISNUMBER(SEARCH(AC$3,Consolidado!$D982)),IF(COUNTIFS(Consolidado!$AC$5:AC982,Consolidado!$AC982,Consolidado!$D$5:D982,"*"&amp;AC$3&amp;"*")=1,1,0),0))</f>
        <v>0</v>
      </c>
      <c r="AD982" s="0" t="n">
        <f aca="false">IF(OR(AD$3="",Consolidado!$D982=""),0,IF(ISNUMBER(SEARCH(AD$3,Consolidado!$D982)),IF(COUNTIFS(Consolidado!$AC$5:AC982,Consolidado!$AC982,Consolidado!$D$5:D982,"*"&amp;AD$3&amp;"*")=1,1,0),0))</f>
        <v>0</v>
      </c>
      <c r="AE982" s="0" t="n">
        <f aca="false">IF(OR(AE$3="",Consolidado!$D982=""),0,IF(ISNUMBER(SEARCH(AE$3,Consolidado!$D982)),IF(COUNTIFS(Consolidado!$AC$5:AC982,Consolidado!$AC982,Consolidado!$D$5:D982,"*"&amp;AE$3&amp;"*")=1,1,0),0))</f>
        <v>0</v>
      </c>
      <c r="AF982" s="0" t="n">
        <f aca="false">IF(OR(AF$3="",Consolidado!$D982=""),0,IF(ISNUMBER(SEARCH(AF$3,Consolidado!$D982)),IF(COUNTIFS(Consolidado!$AC$5:AC982,Consolidado!$AC982,Consolidado!$D$5:D982,"*"&amp;AF$3&amp;"*")=1,1,0),0))</f>
        <v>0</v>
      </c>
      <c r="AG982" s="0" t="n">
        <f aca="false">IF(OR(AG$3="",Consolidado!$D982=""),0,IF(ISNUMBER(SEARCH(AG$3,Consolidado!$D982)),IF(COUNTIFS(Consolidado!$AC$5:AC982,Consolidado!$AC982,Consolidado!$D$5:D982,"*"&amp;AG$3&amp;"*")=1,1,0),0))</f>
        <v>0</v>
      </c>
      <c r="AH982" s="0" t="n">
        <f aca="false">IF(OR(AH$3="",Consolidado!$D982=""),0,IF(ISNUMBER(SEARCH(AH$3,Consolidado!$D982)),IF(COUNTIFS(Consolidado!$AC$5:AC982,Consolidado!$AC982,Consolidado!$D$5:D982,"*"&amp;AH$3&amp;"*")=1,1,0),0))</f>
        <v>0</v>
      </c>
      <c r="AI982" s="0" t="n">
        <f aca="false">IF(OR(AI$3="",Consolidado!$D982=""),0,IF(ISNUMBER(SEARCH(AI$3,Consolidado!$D982)),IF(COUNTIFS(Consolidado!$AC$5:AC982,Consolidado!$AC982,Consolidado!$D$5:D982,"*"&amp;AI$3&amp;"*")=1,1,0),0))</f>
        <v>0</v>
      </c>
      <c r="AJ982" s="0" t="n">
        <f aca="false">IF(OR(AJ$3="",Consolidado!$D982=""),0,IF(ISNUMBER(SEARCH(AJ$3,Consolidado!$D982)),IF(COUNTIFS(Consolidado!$AC$5:AC982,Consolidado!$AC982,Consolidado!$D$5:D982,"*"&amp;AJ$3&amp;"*")=1,1,0),0))</f>
        <v>0</v>
      </c>
      <c r="AK982" s="0" t="n">
        <f aca="false">IF(OR(AK$3="",Consolidado!$D982=""),0,IF(ISNUMBER(SEARCH(AK$3,Consolidado!$D982)),IF(COUNTIFS(Consolidado!$AC$5:AC982,Consolidado!$AC982,Consolidado!$D$5:D982,"*"&amp;AK$3&amp;"*")=1,1,0),0))</f>
        <v>0</v>
      </c>
      <c r="AL982" s="0" t="n">
        <f aca="false">IF(OR(AL$3="",Consolidado!$D982=""),0,IF(ISNUMBER(SEARCH(AL$3,Consolidado!$D982)),IF(COUNTIFS(Consolidado!$AC$5:AC982,Consolidado!$AC982,Consolidado!$D$5:D982,"*"&amp;AL$3&amp;"*")=1,1,0),0))</f>
        <v>0</v>
      </c>
      <c r="AM982" s="0" t="n">
        <f aca="false">IF(OR(AM$3="",Consolidado!$D982=""),0,IF(ISNUMBER(SEARCH(AM$3,Consolidado!$D982)),IF(COUNTIFS(Consolidado!$AC$5:AC982,Consolidado!$AC982,Consolidado!$D$5:D982,"*"&amp;AM$3&amp;"*")=1,1,0),0))</f>
        <v>0</v>
      </c>
      <c r="AN982" s="0" t="n">
        <f aca="false">IF(OR(AN$3="",Consolidado!$D982=""),0,IF(ISNUMBER(SEARCH(AN$3,Consolidado!$D982)),IF(COUNTIFS(Consolidado!$AC$5:AC982,Consolidado!$AC982,Consolidado!$D$5:D982,"*"&amp;AN$3&amp;"*")=1,1,0),0))</f>
        <v>0</v>
      </c>
      <c r="AO982" s="0" t="n">
        <f aca="false">IF(OR(AO$3="",Consolidado!$D982=""),0,IF(ISNUMBER(SEARCH(AO$3,Consolidado!$D982)),IF(COUNTIFS(Consolidado!$AC$5:AC982,Consolidado!$AC982,Consolidado!$D$5:D982,"*"&amp;AO$3&amp;"*")=1,1,0),0))</f>
        <v>0</v>
      </c>
    </row>
    <row r="983" customFormat="false" ht="15" hidden="false" customHeight="false" outlineLevel="0" collapsed="false">
      <c r="B983" s="0" t="n">
        <f aca="false">IF(OR(B$3="",Consolidado!$D983=""),0,IF(ISNUMBER(SEARCH(B$3,Consolidado!$D983)),IF(COUNTIFS(Consolidado!$AC$5:AC983,Consolidado!$AC983,Consolidado!$D$5:D983,"*"&amp;B$3&amp;"*")=1,1,0),0))</f>
        <v>0</v>
      </c>
      <c r="C983" s="0" t="n">
        <f aca="false">IF(OR(C$3="",Consolidado!$D983=""),0,IF(ISNUMBER(SEARCH(C$3,Consolidado!$D983)),IF(COUNTIFS(Consolidado!$AC$5:AC983,Consolidado!$AC983,Consolidado!$D$5:D983,"*"&amp;C$3&amp;"*")=1,1,0),0))</f>
        <v>0</v>
      </c>
      <c r="D983" s="0" t="n">
        <f aca="false">IF(OR(D$3="",Consolidado!$D983=""),0,IF(ISNUMBER(SEARCH(D$3,Consolidado!$D983)),IF(COUNTIFS(Consolidado!$AC$5:AC983,Consolidado!$AC983,Consolidado!$D$5:D983,"*"&amp;D$3&amp;"*")=1,1,0),0))</f>
        <v>0</v>
      </c>
      <c r="E983" s="0" t="n">
        <f aca="false">IF(OR(E$3="",Consolidado!$D983=""),0,IF(ISNUMBER(SEARCH(E$3,Consolidado!$D983)),IF(COUNTIFS(Consolidado!$AC$5:AC983,Consolidado!$AC983,Consolidado!$D$5:D983,"*"&amp;E$3&amp;"*")=1,1,0),0))</f>
        <v>0</v>
      </c>
      <c r="F983" s="0" t="n">
        <f aca="false">IF(OR(F$3="",Consolidado!$D983=""),0,IF(ISNUMBER(SEARCH(F$3,Consolidado!$D983)),IF(COUNTIFS(Consolidado!$AC$5:AC983,Consolidado!$AC983,Consolidado!$D$5:D983,"*"&amp;F$3&amp;"*")=1,1,0),0))</f>
        <v>0</v>
      </c>
      <c r="G983" s="0" t="n">
        <f aca="false">IF(OR(G$3="",Consolidado!$D983=""),0,IF(ISNUMBER(SEARCH(G$3,Consolidado!$D983)),IF(COUNTIFS(Consolidado!$AC$5:AC983,Consolidado!$AC983,Consolidado!$D$5:D983,"*"&amp;G$3&amp;"*")=1,1,0),0))</f>
        <v>0</v>
      </c>
      <c r="H983" s="0" t="n">
        <f aca="false">IF(OR(H$3="",Consolidado!$D983=""),0,IF(ISNUMBER(SEARCH(H$3,Consolidado!$D983)),IF(COUNTIFS(Consolidado!$AC$5:AC983,Consolidado!$AC983,Consolidado!$D$5:D983,"*"&amp;H$3&amp;"*")=1,1,0),0))</f>
        <v>0</v>
      </c>
      <c r="I983" s="0" t="n">
        <f aca="false">IF(OR(I$3="",Consolidado!$D983=""),0,IF(ISNUMBER(SEARCH(I$3,Consolidado!$D983)),IF(COUNTIFS(Consolidado!$AC$5:AC983,Consolidado!$AC983,Consolidado!$D$5:D983,"*"&amp;I$3&amp;"*")=1,1,0),0))</f>
        <v>0</v>
      </c>
      <c r="J983" s="0" t="n">
        <f aca="false">IF(OR(J$3="",Consolidado!$D983=""),0,IF(ISNUMBER(SEARCH(J$3,Consolidado!$D983)),IF(COUNTIFS(Consolidado!$AC$5:AC983,Consolidado!$AC983,Consolidado!$D$5:D983,"*"&amp;J$3&amp;"*")=1,1,0),0))</f>
        <v>0</v>
      </c>
      <c r="K983" s="0" t="n">
        <f aca="false">IF(OR(K$3="",Consolidado!$D983=""),0,IF(ISNUMBER(SEARCH(K$3,Consolidado!$D983)),IF(COUNTIFS(Consolidado!$AC$5:AC983,Consolidado!$AC983,Consolidado!$D$5:D983,"*"&amp;K$3&amp;"*")=1,1,0),0))</f>
        <v>0</v>
      </c>
      <c r="L983" s="0" t="n">
        <f aca="false">IF(OR(L$3="",Consolidado!$D983=""),0,IF(ISNUMBER(SEARCH(L$3,Consolidado!$D983)),IF(COUNTIFS(Consolidado!$AC$5:AC983,Consolidado!$AC983,Consolidado!$D$5:D983,"*"&amp;L$3&amp;"*")=1,1,0),0))</f>
        <v>0</v>
      </c>
      <c r="M983" s="0" t="n">
        <f aca="false">IF(OR(M$3="",Consolidado!$D983=""),0,IF(ISNUMBER(SEARCH(M$3,Consolidado!$D983)),IF(COUNTIFS(Consolidado!$AC$5:AC983,Consolidado!$AC983,Consolidado!$D$5:D983,"*"&amp;M$3&amp;"*")=1,1,0),0))</f>
        <v>0</v>
      </c>
      <c r="N983" s="0" t="n">
        <f aca="false">IF(OR(N$3="",Consolidado!$D983=""),0,IF(ISNUMBER(SEARCH(N$3,Consolidado!$D983)),IF(COUNTIFS(Consolidado!$AC$5:AC983,Consolidado!$AC983,Consolidado!$D$5:D983,"*"&amp;N$3&amp;"*")=1,1,0),0))</f>
        <v>0</v>
      </c>
      <c r="O983" s="0" t="n">
        <f aca="false">IF(OR(O$3="",Consolidado!$D983=""),0,IF(ISNUMBER(SEARCH(O$3,Consolidado!$D983)),IF(COUNTIFS(Consolidado!$AC$5:AC983,Consolidado!$AC983,Consolidado!$D$5:D983,"*"&amp;O$3&amp;"*")=1,1,0),0))</f>
        <v>0</v>
      </c>
      <c r="P983" s="0" t="n">
        <f aca="false">IF(OR(P$3="",Consolidado!$D983=""),0,IF(ISNUMBER(SEARCH(P$3,Consolidado!$D983)),IF(COUNTIFS(Consolidado!$AC$5:AC983,Consolidado!$AC983,Consolidado!$D$5:D983,"*"&amp;P$3&amp;"*")=1,1,0),0))</f>
        <v>0</v>
      </c>
      <c r="Q983" s="0" t="n">
        <f aca="false">IF(OR(Q$3="",Consolidado!$D983=""),0,IF(ISNUMBER(SEARCH(Q$3,Consolidado!$D983)),IF(COUNTIFS(Consolidado!$AC$5:AC983,Consolidado!$AC983,Consolidado!$D$5:D983,"*"&amp;Q$3&amp;"*")=1,1,0),0))</f>
        <v>0</v>
      </c>
      <c r="R983" s="0" t="n">
        <f aca="false">IF(OR(R$3="",Consolidado!$D983=""),0,IF(ISNUMBER(SEARCH(R$3,Consolidado!$D983)),IF(COUNTIFS(Consolidado!$AC$5:AC983,Consolidado!$AC983,Consolidado!$D$5:D983,"*"&amp;R$3&amp;"*")=1,1,0),0))</f>
        <v>0</v>
      </c>
      <c r="S983" s="0" t="n">
        <f aca="false">IF(OR(S$3="",Consolidado!$D983=""),0,IF(ISNUMBER(SEARCH(S$3,Consolidado!$D983)),IF(COUNTIFS(Consolidado!$AC$5:AC983,Consolidado!$AC983,Consolidado!$D$5:D983,"*"&amp;S$3&amp;"*")=1,1,0),0))</f>
        <v>0</v>
      </c>
      <c r="T983" s="0" t="n">
        <f aca="false">IF(OR(T$3="",Consolidado!$D983=""),0,IF(ISNUMBER(SEARCH(T$3,Consolidado!$D983)),IF(COUNTIFS(Consolidado!$AC$5:AC983,Consolidado!$AC983,Consolidado!$D$5:D983,"*"&amp;T$3&amp;"*")=1,1,0),0))</f>
        <v>0</v>
      </c>
      <c r="U983" s="0" t="n">
        <f aca="false">IF(OR(U$3="",Consolidado!$D983=""),0,IF(ISNUMBER(SEARCH(U$3,Consolidado!$D983)),IF(COUNTIFS(Consolidado!$AC$5:AC983,Consolidado!$AC983,Consolidado!$D$5:D983,"*"&amp;U$3&amp;"*")=1,1,0),0))</f>
        <v>0</v>
      </c>
      <c r="V983" s="0" t="n">
        <f aca="false">IF(OR(V$3="",Consolidado!$D983=""),0,IF(ISNUMBER(SEARCH(V$3,Consolidado!$D983)),IF(COUNTIFS(Consolidado!$AC$5:AC983,Consolidado!$AC983,Consolidado!$D$5:D983,"*"&amp;V$3&amp;"*")=1,1,0),0))</f>
        <v>0</v>
      </c>
      <c r="W983" s="0" t="n">
        <f aca="false">IF(OR(W$3="",Consolidado!$D983=""),0,IF(ISNUMBER(SEARCH(W$3,Consolidado!$D983)),IF(COUNTIFS(Consolidado!$AC$5:AC983,Consolidado!$AC983,Consolidado!$D$5:D983,"*"&amp;W$3&amp;"*")=1,1,0),0))</f>
        <v>0</v>
      </c>
      <c r="X983" s="0" t="n">
        <f aca="false">IF(OR(X$3="",Consolidado!$D983=""),0,IF(ISNUMBER(SEARCH(X$3,Consolidado!$D983)),IF(COUNTIFS(Consolidado!$AC$5:AC983,Consolidado!$AC983,Consolidado!$D$5:D983,"*"&amp;X$3&amp;"*")=1,1,0),0))</f>
        <v>0</v>
      </c>
      <c r="Y983" s="0" t="n">
        <f aca="false">IF(OR(Y$3="",Consolidado!$D983=""),0,IF(ISNUMBER(SEARCH(Y$3,Consolidado!$D983)),IF(COUNTIFS(Consolidado!$AC$5:AC983,Consolidado!$AC983,Consolidado!$D$5:D983,"*"&amp;Y$3&amp;"*")=1,1,0),0))</f>
        <v>0</v>
      </c>
      <c r="Z983" s="0" t="n">
        <f aca="false">IF(OR(Z$3="",Consolidado!$D983=""),0,IF(ISNUMBER(SEARCH(Z$3,Consolidado!$D983)),IF(COUNTIFS(Consolidado!$AC$5:AC983,Consolidado!$AC983,Consolidado!$D$5:D983,"*"&amp;Z$3&amp;"*")=1,1,0),0))</f>
        <v>0</v>
      </c>
      <c r="AA983" s="0" t="n">
        <f aca="false">IF(OR(AA$3="",Consolidado!$D983=""),0,IF(ISNUMBER(SEARCH(AA$3,Consolidado!$D983)),IF(COUNTIFS(Consolidado!$AC$5:AC983,Consolidado!$AC983,Consolidado!$D$5:D983,"*"&amp;AA$3&amp;"*")=1,1,0),0))</f>
        <v>0</v>
      </c>
      <c r="AB983" s="0" t="n">
        <f aca="false">IF(OR(AB$3="",Consolidado!$D983=""),0,IF(ISNUMBER(SEARCH(AB$3,Consolidado!$D983)),IF(COUNTIFS(Consolidado!$AC$5:AC983,Consolidado!$AC983,Consolidado!$D$5:D983,"*"&amp;AB$3&amp;"*")=1,1,0),0))</f>
        <v>0</v>
      </c>
      <c r="AC983" s="0" t="n">
        <f aca="false">IF(OR(AC$3="",Consolidado!$D983=""),0,IF(ISNUMBER(SEARCH(AC$3,Consolidado!$D983)),IF(COUNTIFS(Consolidado!$AC$5:AC983,Consolidado!$AC983,Consolidado!$D$5:D983,"*"&amp;AC$3&amp;"*")=1,1,0),0))</f>
        <v>0</v>
      </c>
      <c r="AD983" s="0" t="n">
        <f aca="false">IF(OR(AD$3="",Consolidado!$D983=""),0,IF(ISNUMBER(SEARCH(AD$3,Consolidado!$D983)),IF(COUNTIFS(Consolidado!$AC$5:AC983,Consolidado!$AC983,Consolidado!$D$5:D983,"*"&amp;AD$3&amp;"*")=1,1,0),0))</f>
        <v>0</v>
      </c>
      <c r="AE983" s="0" t="n">
        <f aca="false">IF(OR(AE$3="",Consolidado!$D983=""),0,IF(ISNUMBER(SEARCH(AE$3,Consolidado!$D983)),IF(COUNTIFS(Consolidado!$AC$5:AC983,Consolidado!$AC983,Consolidado!$D$5:D983,"*"&amp;AE$3&amp;"*")=1,1,0),0))</f>
        <v>0</v>
      </c>
      <c r="AF983" s="0" t="n">
        <f aca="false">IF(OR(AF$3="",Consolidado!$D983=""),0,IF(ISNUMBER(SEARCH(AF$3,Consolidado!$D983)),IF(COUNTIFS(Consolidado!$AC$5:AC983,Consolidado!$AC983,Consolidado!$D$5:D983,"*"&amp;AF$3&amp;"*")=1,1,0),0))</f>
        <v>0</v>
      </c>
      <c r="AG983" s="0" t="n">
        <f aca="false">IF(OR(AG$3="",Consolidado!$D983=""),0,IF(ISNUMBER(SEARCH(AG$3,Consolidado!$D983)),IF(COUNTIFS(Consolidado!$AC$5:AC983,Consolidado!$AC983,Consolidado!$D$5:D983,"*"&amp;AG$3&amp;"*")=1,1,0),0))</f>
        <v>0</v>
      </c>
      <c r="AH983" s="0" t="n">
        <f aca="false">IF(OR(AH$3="",Consolidado!$D983=""),0,IF(ISNUMBER(SEARCH(AH$3,Consolidado!$D983)),IF(COUNTIFS(Consolidado!$AC$5:AC983,Consolidado!$AC983,Consolidado!$D$5:D983,"*"&amp;AH$3&amp;"*")=1,1,0),0))</f>
        <v>0</v>
      </c>
      <c r="AI983" s="0" t="n">
        <f aca="false">IF(OR(AI$3="",Consolidado!$D983=""),0,IF(ISNUMBER(SEARCH(AI$3,Consolidado!$D983)),IF(COUNTIFS(Consolidado!$AC$5:AC983,Consolidado!$AC983,Consolidado!$D$5:D983,"*"&amp;AI$3&amp;"*")=1,1,0),0))</f>
        <v>0</v>
      </c>
      <c r="AJ983" s="0" t="n">
        <f aca="false">IF(OR(AJ$3="",Consolidado!$D983=""),0,IF(ISNUMBER(SEARCH(AJ$3,Consolidado!$D983)),IF(COUNTIFS(Consolidado!$AC$5:AC983,Consolidado!$AC983,Consolidado!$D$5:D983,"*"&amp;AJ$3&amp;"*")=1,1,0),0))</f>
        <v>0</v>
      </c>
      <c r="AK983" s="0" t="n">
        <f aca="false">IF(OR(AK$3="",Consolidado!$D983=""),0,IF(ISNUMBER(SEARCH(AK$3,Consolidado!$D983)),IF(COUNTIFS(Consolidado!$AC$5:AC983,Consolidado!$AC983,Consolidado!$D$5:D983,"*"&amp;AK$3&amp;"*")=1,1,0),0))</f>
        <v>0</v>
      </c>
      <c r="AL983" s="0" t="n">
        <f aca="false">IF(OR(AL$3="",Consolidado!$D983=""),0,IF(ISNUMBER(SEARCH(AL$3,Consolidado!$D983)),IF(COUNTIFS(Consolidado!$AC$5:AC983,Consolidado!$AC983,Consolidado!$D$5:D983,"*"&amp;AL$3&amp;"*")=1,1,0),0))</f>
        <v>0</v>
      </c>
      <c r="AM983" s="0" t="n">
        <f aca="false">IF(OR(AM$3="",Consolidado!$D983=""),0,IF(ISNUMBER(SEARCH(AM$3,Consolidado!$D983)),IF(COUNTIFS(Consolidado!$AC$5:AC983,Consolidado!$AC983,Consolidado!$D$5:D983,"*"&amp;AM$3&amp;"*")=1,1,0),0))</f>
        <v>0</v>
      </c>
      <c r="AN983" s="0" t="n">
        <f aca="false">IF(OR(AN$3="",Consolidado!$D983=""),0,IF(ISNUMBER(SEARCH(AN$3,Consolidado!$D983)),IF(COUNTIFS(Consolidado!$AC$5:AC983,Consolidado!$AC983,Consolidado!$D$5:D983,"*"&amp;AN$3&amp;"*")=1,1,0),0))</f>
        <v>0</v>
      </c>
      <c r="AO983" s="0" t="n">
        <f aca="false">IF(OR(AO$3="",Consolidado!$D983=""),0,IF(ISNUMBER(SEARCH(AO$3,Consolidado!$D983)),IF(COUNTIFS(Consolidado!$AC$5:AC983,Consolidado!$AC983,Consolidado!$D$5:D983,"*"&amp;AO$3&amp;"*")=1,1,0),0))</f>
        <v>0</v>
      </c>
    </row>
    <row r="984" customFormat="false" ht="15" hidden="false" customHeight="false" outlineLevel="0" collapsed="false">
      <c r="B984" s="0" t="n">
        <f aca="false">IF(OR(B$3="",Consolidado!$D984=""),0,IF(ISNUMBER(SEARCH(B$3,Consolidado!$D984)),IF(COUNTIFS(Consolidado!$AC$5:AC984,Consolidado!$AC984,Consolidado!$D$5:D984,"*"&amp;B$3&amp;"*")=1,1,0),0))</f>
        <v>0</v>
      </c>
      <c r="C984" s="0" t="n">
        <f aca="false">IF(OR(C$3="",Consolidado!$D984=""),0,IF(ISNUMBER(SEARCH(C$3,Consolidado!$D984)),IF(COUNTIFS(Consolidado!$AC$5:AC984,Consolidado!$AC984,Consolidado!$D$5:D984,"*"&amp;C$3&amp;"*")=1,1,0),0))</f>
        <v>0</v>
      </c>
      <c r="D984" s="0" t="n">
        <f aca="false">IF(OR(D$3="",Consolidado!$D984=""),0,IF(ISNUMBER(SEARCH(D$3,Consolidado!$D984)),IF(COUNTIFS(Consolidado!$AC$5:AC984,Consolidado!$AC984,Consolidado!$D$5:D984,"*"&amp;D$3&amp;"*")=1,1,0),0))</f>
        <v>0</v>
      </c>
      <c r="E984" s="0" t="n">
        <f aca="false">IF(OR(E$3="",Consolidado!$D984=""),0,IF(ISNUMBER(SEARCH(E$3,Consolidado!$D984)),IF(COUNTIFS(Consolidado!$AC$5:AC984,Consolidado!$AC984,Consolidado!$D$5:D984,"*"&amp;E$3&amp;"*")=1,1,0),0))</f>
        <v>0</v>
      </c>
      <c r="F984" s="0" t="n">
        <f aca="false">IF(OR(F$3="",Consolidado!$D984=""),0,IF(ISNUMBER(SEARCH(F$3,Consolidado!$D984)),IF(COUNTIFS(Consolidado!$AC$5:AC984,Consolidado!$AC984,Consolidado!$D$5:D984,"*"&amp;F$3&amp;"*")=1,1,0),0))</f>
        <v>0</v>
      </c>
      <c r="G984" s="0" t="n">
        <f aca="false">IF(OR(G$3="",Consolidado!$D984=""),0,IF(ISNUMBER(SEARCH(G$3,Consolidado!$D984)),IF(COUNTIFS(Consolidado!$AC$5:AC984,Consolidado!$AC984,Consolidado!$D$5:D984,"*"&amp;G$3&amp;"*")=1,1,0),0))</f>
        <v>0</v>
      </c>
      <c r="H984" s="0" t="n">
        <f aca="false">IF(OR(H$3="",Consolidado!$D984=""),0,IF(ISNUMBER(SEARCH(H$3,Consolidado!$D984)),IF(COUNTIFS(Consolidado!$AC$5:AC984,Consolidado!$AC984,Consolidado!$D$5:D984,"*"&amp;H$3&amp;"*")=1,1,0),0))</f>
        <v>0</v>
      </c>
      <c r="I984" s="0" t="n">
        <f aca="false">IF(OR(I$3="",Consolidado!$D984=""),0,IF(ISNUMBER(SEARCH(I$3,Consolidado!$D984)),IF(COUNTIFS(Consolidado!$AC$5:AC984,Consolidado!$AC984,Consolidado!$D$5:D984,"*"&amp;I$3&amp;"*")=1,1,0),0))</f>
        <v>0</v>
      </c>
      <c r="J984" s="0" t="n">
        <f aca="false">IF(OR(J$3="",Consolidado!$D984=""),0,IF(ISNUMBER(SEARCH(J$3,Consolidado!$D984)),IF(COUNTIFS(Consolidado!$AC$5:AC984,Consolidado!$AC984,Consolidado!$D$5:D984,"*"&amp;J$3&amp;"*")=1,1,0),0))</f>
        <v>0</v>
      </c>
      <c r="K984" s="0" t="n">
        <f aca="false">IF(OR(K$3="",Consolidado!$D984=""),0,IF(ISNUMBER(SEARCH(K$3,Consolidado!$D984)),IF(COUNTIFS(Consolidado!$AC$5:AC984,Consolidado!$AC984,Consolidado!$D$5:D984,"*"&amp;K$3&amp;"*")=1,1,0),0))</f>
        <v>0</v>
      </c>
      <c r="L984" s="0" t="n">
        <f aca="false">IF(OR(L$3="",Consolidado!$D984=""),0,IF(ISNUMBER(SEARCH(L$3,Consolidado!$D984)),IF(COUNTIFS(Consolidado!$AC$5:AC984,Consolidado!$AC984,Consolidado!$D$5:D984,"*"&amp;L$3&amp;"*")=1,1,0),0))</f>
        <v>0</v>
      </c>
      <c r="M984" s="0" t="n">
        <f aca="false">IF(OR(M$3="",Consolidado!$D984=""),0,IF(ISNUMBER(SEARCH(M$3,Consolidado!$D984)),IF(COUNTIFS(Consolidado!$AC$5:AC984,Consolidado!$AC984,Consolidado!$D$5:D984,"*"&amp;M$3&amp;"*")=1,1,0),0))</f>
        <v>0</v>
      </c>
      <c r="N984" s="0" t="n">
        <f aca="false">IF(OR(N$3="",Consolidado!$D984=""),0,IF(ISNUMBER(SEARCH(N$3,Consolidado!$D984)),IF(COUNTIFS(Consolidado!$AC$5:AC984,Consolidado!$AC984,Consolidado!$D$5:D984,"*"&amp;N$3&amp;"*")=1,1,0),0))</f>
        <v>0</v>
      </c>
      <c r="O984" s="0" t="n">
        <f aca="false">IF(OR(O$3="",Consolidado!$D984=""),0,IF(ISNUMBER(SEARCH(O$3,Consolidado!$D984)),IF(COUNTIFS(Consolidado!$AC$5:AC984,Consolidado!$AC984,Consolidado!$D$5:D984,"*"&amp;O$3&amp;"*")=1,1,0),0))</f>
        <v>0</v>
      </c>
      <c r="P984" s="0" t="n">
        <f aca="false">IF(OR(P$3="",Consolidado!$D984=""),0,IF(ISNUMBER(SEARCH(P$3,Consolidado!$D984)),IF(COUNTIFS(Consolidado!$AC$5:AC984,Consolidado!$AC984,Consolidado!$D$5:D984,"*"&amp;P$3&amp;"*")=1,1,0),0))</f>
        <v>0</v>
      </c>
      <c r="Q984" s="0" t="n">
        <f aca="false">IF(OR(Q$3="",Consolidado!$D984=""),0,IF(ISNUMBER(SEARCH(Q$3,Consolidado!$D984)),IF(COUNTIFS(Consolidado!$AC$5:AC984,Consolidado!$AC984,Consolidado!$D$5:D984,"*"&amp;Q$3&amp;"*")=1,1,0),0))</f>
        <v>0</v>
      </c>
      <c r="R984" s="0" t="n">
        <f aca="false">IF(OR(R$3="",Consolidado!$D984=""),0,IF(ISNUMBER(SEARCH(R$3,Consolidado!$D984)),IF(COUNTIFS(Consolidado!$AC$5:AC984,Consolidado!$AC984,Consolidado!$D$5:D984,"*"&amp;R$3&amp;"*")=1,1,0),0))</f>
        <v>0</v>
      </c>
      <c r="S984" s="0" t="n">
        <f aca="false">IF(OR(S$3="",Consolidado!$D984=""),0,IF(ISNUMBER(SEARCH(S$3,Consolidado!$D984)),IF(COUNTIFS(Consolidado!$AC$5:AC984,Consolidado!$AC984,Consolidado!$D$5:D984,"*"&amp;S$3&amp;"*")=1,1,0),0))</f>
        <v>0</v>
      </c>
      <c r="T984" s="0" t="n">
        <f aca="false">IF(OR(T$3="",Consolidado!$D984=""),0,IF(ISNUMBER(SEARCH(T$3,Consolidado!$D984)),IF(COUNTIFS(Consolidado!$AC$5:AC984,Consolidado!$AC984,Consolidado!$D$5:D984,"*"&amp;T$3&amp;"*")=1,1,0),0))</f>
        <v>0</v>
      </c>
      <c r="U984" s="0" t="n">
        <f aca="false">IF(OR(U$3="",Consolidado!$D984=""),0,IF(ISNUMBER(SEARCH(U$3,Consolidado!$D984)),IF(COUNTIFS(Consolidado!$AC$5:AC984,Consolidado!$AC984,Consolidado!$D$5:D984,"*"&amp;U$3&amp;"*")=1,1,0),0))</f>
        <v>0</v>
      </c>
      <c r="V984" s="0" t="n">
        <f aca="false">IF(OR(V$3="",Consolidado!$D984=""),0,IF(ISNUMBER(SEARCH(V$3,Consolidado!$D984)),IF(COUNTIFS(Consolidado!$AC$5:AC984,Consolidado!$AC984,Consolidado!$D$5:D984,"*"&amp;V$3&amp;"*")=1,1,0),0))</f>
        <v>0</v>
      </c>
      <c r="W984" s="0" t="n">
        <f aca="false">IF(OR(W$3="",Consolidado!$D984=""),0,IF(ISNUMBER(SEARCH(W$3,Consolidado!$D984)),IF(COUNTIFS(Consolidado!$AC$5:AC984,Consolidado!$AC984,Consolidado!$D$5:D984,"*"&amp;W$3&amp;"*")=1,1,0),0))</f>
        <v>0</v>
      </c>
      <c r="X984" s="0" t="n">
        <f aca="false">IF(OR(X$3="",Consolidado!$D984=""),0,IF(ISNUMBER(SEARCH(X$3,Consolidado!$D984)),IF(COUNTIFS(Consolidado!$AC$5:AC984,Consolidado!$AC984,Consolidado!$D$5:D984,"*"&amp;X$3&amp;"*")=1,1,0),0))</f>
        <v>0</v>
      </c>
      <c r="Y984" s="0" t="n">
        <f aca="false">IF(OR(Y$3="",Consolidado!$D984=""),0,IF(ISNUMBER(SEARCH(Y$3,Consolidado!$D984)),IF(COUNTIFS(Consolidado!$AC$5:AC984,Consolidado!$AC984,Consolidado!$D$5:D984,"*"&amp;Y$3&amp;"*")=1,1,0),0))</f>
        <v>0</v>
      </c>
      <c r="Z984" s="0" t="n">
        <f aca="false">IF(OR(Z$3="",Consolidado!$D984=""),0,IF(ISNUMBER(SEARCH(Z$3,Consolidado!$D984)),IF(COUNTIFS(Consolidado!$AC$5:AC984,Consolidado!$AC984,Consolidado!$D$5:D984,"*"&amp;Z$3&amp;"*")=1,1,0),0))</f>
        <v>0</v>
      </c>
      <c r="AA984" s="0" t="n">
        <f aca="false">IF(OR(AA$3="",Consolidado!$D984=""),0,IF(ISNUMBER(SEARCH(AA$3,Consolidado!$D984)),IF(COUNTIFS(Consolidado!$AC$5:AC984,Consolidado!$AC984,Consolidado!$D$5:D984,"*"&amp;AA$3&amp;"*")=1,1,0),0))</f>
        <v>0</v>
      </c>
      <c r="AB984" s="0" t="n">
        <f aca="false">IF(OR(AB$3="",Consolidado!$D984=""),0,IF(ISNUMBER(SEARCH(AB$3,Consolidado!$D984)),IF(COUNTIFS(Consolidado!$AC$5:AC984,Consolidado!$AC984,Consolidado!$D$5:D984,"*"&amp;AB$3&amp;"*")=1,1,0),0))</f>
        <v>0</v>
      </c>
      <c r="AC984" s="0" t="n">
        <f aca="false">IF(OR(AC$3="",Consolidado!$D984=""),0,IF(ISNUMBER(SEARCH(AC$3,Consolidado!$D984)),IF(COUNTIFS(Consolidado!$AC$5:AC984,Consolidado!$AC984,Consolidado!$D$5:D984,"*"&amp;AC$3&amp;"*")=1,1,0),0))</f>
        <v>0</v>
      </c>
      <c r="AD984" s="0" t="n">
        <f aca="false">IF(OR(AD$3="",Consolidado!$D984=""),0,IF(ISNUMBER(SEARCH(AD$3,Consolidado!$D984)),IF(COUNTIFS(Consolidado!$AC$5:AC984,Consolidado!$AC984,Consolidado!$D$5:D984,"*"&amp;AD$3&amp;"*")=1,1,0),0))</f>
        <v>0</v>
      </c>
      <c r="AE984" s="0" t="n">
        <f aca="false">IF(OR(AE$3="",Consolidado!$D984=""),0,IF(ISNUMBER(SEARCH(AE$3,Consolidado!$D984)),IF(COUNTIFS(Consolidado!$AC$5:AC984,Consolidado!$AC984,Consolidado!$D$5:D984,"*"&amp;AE$3&amp;"*")=1,1,0),0))</f>
        <v>0</v>
      </c>
      <c r="AF984" s="0" t="n">
        <f aca="false">IF(OR(AF$3="",Consolidado!$D984=""),0,IF(ISNUMBER(SEARCH(AF$3,Consolidado!$D984)),IF(COUNTIFS(Consolidado!$AC$5:AC984,Consolidado!$AC984,Consolidado!$D$5:D984,"*"&amp;AF$3&amp;"*")=1,1,0),0))</f>
        <v>0</v>
      </c>
      <c r="AG984" s="0" t="n">
        <f aca="false">IF(OR(AG$3="",Consolidado!$D984=""),0,IF(ISNUMBER(SEARCH(AG$3,Consolidado!$D984)),IF(COUNTIFS(Consolidado!$AC$5:AC984,Consolidado!$AC984,Consolidado!$D$5:D984,"*"&amp;AG$3&amp;"*")=1,1,0),0))</f>
        <v>0</v>
      </c>
      <c r="AH984" s="0" t="n">
        <f aca="false">IF(OR(AH$3="",Consolidado!$D984=""),0,IF(ISNUMBER(SEARCH(AH$3,Consolidado!$D984)),IF(COUNTIFS(Consolidado!$AC$5:AC984,Consolidado!$AC984,Consolidado!$D$5:D984,"*"&amp;AH$3&amp;"*")=1,1,0),0))</f>
        <v>0</v>
      </c>
      <c r="AI984" s="0" t="n">
        <f aca="false">IF(OR(AI$3="",Consolidado!$D984=""),0,IF(ISNUMBER(SEARCH(AI$3,Consolidado!$D984)),IF(COUNTIFS(Consolidado!$AC$5:AC984,Consolidado!$AC984,Consolidado!$D$5:D984,"*"&amp;AI$3&amp;"*")=1,1,0),0))</f>
        <v>0</v>
      </c>
      <c r="AJ984" s="0" t="n">
        <f aca="false">IF(OR(AJ$3="",Consolidado!$D984=""),0,IF(ISNUMBER(SEARCH(AJ$3,Consolidado!$D984)),IF(COUNTIFS(Consolidado!$AC$5:AC984,Consolidado!$AC984,Consolidado!$D$5:D984,"*"&amp;AJ$3&amp;"*")=1,1,0),0))</f>
        <v>0</v>
      </c>
      <c r="AK984" s="0" t="n">
        <f aca="false">IF(OR(AK$3="",Consolidado!$D984=""),0,IF(ISNUMBER(SEARCH(AK$3,Consolidado!$D984)),IF(COUNTIFS(Consolidado!$AC$5:AC984,Consolidado!$AC984,Consolidado!$D$5:D984,"*"&amp;AK$3&amp;"*")=1,1,0),0))</f>
        <v>0</v>
      </c>
      <c r="AL984" s="0" t="n">
        <f aca="false">IF(OR(AL$3="",Consolidado!$D984=""),0,IF(ISNUMBER(SEARCH(AL$3,Consolidado!$D984)),IF(COUNTIFS(Consolidado!$AC$5:AC984,Consolidado!$AC984,Consolidado!$D$5:D984,"*"&amp;AL$3&amp;"*")=1,1,0),0))</f>
        <v>0</v>
      </c>
      <c r="AM984" s="0" t="n">
        <f aca="false">IF(OR(AM$3="",Consolidado!$D984=""),0,IF(ISNUMBER(SEARCH(AM$3,Consolidado!$D984)),IF(COUNTIFS(Consolidado!$AC$5:AC984,Consolidado!$AC984,Consolidado!$D$5:D984,"*"&amp;AM$3&amp;"*")=1,1,0),0))</f>
        <v>0</v>
      </c>
      <c r="AN984" s="0" t="n">
        <f aca="false">IF(OR(AN$3="",Consolidado!$D984=""),0,IF(ISNUMBER(SEARCH(AN$3,Consolidado!$D984)),IF(COUNTIFS(Consolidado!$AC$5:AC984,Consolidado!$AC984,Consolidado!$D$5:D984,"*"&amp;AN$3&amp;"*")=1,1,0),0))</f>
        <v>0</v>
      </c>
      <c r="AO984" s="0" t="n">
        <f aca="false">IF(OR(AO$3="",Consolidado!$D984=""),0,IF(ISNUMBER(SEARCH(AO$3,Consolidado!$D984)),IF(COUNTIFS(Consolidado!$AC$5:AC984,Consolidado!$AC984,Consolidado!$D$5:D984,"*"&amp;AO$3&amp;"*")=1,1,0),0))</f>
        <v>0</v>
      </c>
    </row>
    <row r="985" customFormat="false" ht="15" hidden="false" customHeight="false" outlineLevel="0" collapsed="false">
      <c r="B985" s="0" t="n">
        <f aca="false">IF(OR(B$3="",Consolidado!$D985=""),0,IF(ISNUMBER(SEARCH(B$3,Consolidado!$D985)),IF(COUNTIFS(Consolidado!$AC$5:AC985,Consolidado!$AC985,Consolidado!$D$5:D985,"*"&amp;B$3&amp;"*")=1,1,0),0))</f>
        <v>0</v>
      </c>
      <c r="C985" s="0" t="n">
        <f aca="false">IF(OR(C$3="",Consolidado!$D985=""),0,IF(ISNUMBER(SEARCH(C$3,Consolidado!$D985)),IF(COUNTIFS(Consolidado!$AC$5:AC985,Consolidado!$AC985,Consolidado!$D$5:D985,"*"&amp;C$3&amp;"*")=1,1,0),0))</f>
        <v>0</v>
      </c>
      <c r="D985" s="0" t="n">
        <f aca="false">IF(OR(D$3="",Consolidado!$D985=""),0,IF(ISNUMBER(SEARCH(D$3,Consolidado!$D985)),IF(COUNTIFS(Consolidado!$AC$5:AC985,Consolidado!$AC985,Consolidado!$D$5:D985,"*"&amp;D$3&amp;"*")=1,1,0),0))</f>
        <v>0</v>
      </c>
      <c r="E985" s="0" t="n">
        <f aca="false">IF(OR(E$3="",Consolidado!$D985=""),0,IF(ISNUMBER(SEARCH(E$3,Consolidado!$D985)),IF(COUNTIFS(Consolidado!$AC$5:AC985,Consolidado!$AC985,Consolidado!$D$5:D985,"*"&amp;E$3&amp;"*")=1,1,0),0))</f>
        <v>0</v>
      </c>
      <c r="F985" s="0" t="n">
        <f aca="false">IF(OR(F$3="",Consolidado!$D985=""),0,IF(ISNUMBER(SEARCH(F$3,Consolidado!$D985)),IF(COUNTIFS(Consolidado!$AC$5:AC985,Consolidado!$AC985,Consolidado!$D$5:D985,"*"&amp;F$3&amp;"*")=1,1,0),0))</f>
        <v>0</v>
      </c>
      <c r="G985" s="0" t="n">
        <f aca="false">IF(OR(G$3="",Consolidado!$D985=""),0,IF(ISNUMBER(SEARCH(G$3,Consolidado!$D985)),IF(COUNTIFS(Consolidado!$AC$5:AC985,Consolidado!$AC985,Consolidado!$D$5:D985,"*"&amp;G$3&amp;"*")=1,1,0),0))</f>
        <v>0</v>
      </c>
      <c r="H985" s="0" t="n">
        <f aca="false">IF(OR(H$3="",Consolidado!$D985=""),0,IF(ISNUMBER(SEARCH(H$3,Consolidado!$D985)),IF(COUNTIFS(Consolidado!$AC$5:AC985,Consolidado!$AC985,Consolidado!$D$5:D985,"*"&amp;H$3&amp;"*")=1,1,0),0))</f>
        <v>0</v>
      </c>
      <c r="I985" s="0" t="n">
        <f aca="false">IF(OR(I$3="",Consolidado!$D985=""),0,IF(ISNUMBER(SEARCH(I$3,Consolidado!$D985)),IF(COUNTIFS(Consolidado!$AC$5:AC985,Consolidado!$AC985,Consolidado!$D$5:D985,"*"&amp;I$3&amp;"*")=1,1,0),0))</f>
        <v>0</v>
      </c>
      <c r="J985" s="0" t="n">
        <f aca="false">IF(OR(J$3="",Consolidado!$D985=""),0,IF(ISNUMBER(SEARCH(J$3,Consolidado!$D985)),IF(COUNTIFS(Consolidado!$AC$5:AC985,Consolidado!$AC985,Consolidado!$D$5:D985,"*"&amp;J$3&amp;"*")=1,1,0),0))</f>
        <v>0</v>
      </c>
      <c r="K985" s="0" t="n">
        <f aca="false">IF(OR(K$3="",Consolidado!$D985=""),0,IF(ISNUMBER(SEARCH(K$3,Consolidado!$D985)),IF(COUNTIFS(Consolidado!$AC$5:AC985,Consolidado!$AC985,Consolidado!$D$5:D985,"*"&amp;K$3&amp;"*")=1,1,0),0))</f>
        <v>0</v>
      </c>
      <c r="L985" s="0" t="n">
        <f aca="false">IF(OR(L$3="",Consolidado!$D985=""),0,IF(ISNUMBER(SEARCH(L$3,Consolidado!$D985)),IF(COUNTIFS(Consolidado!$AC$5:AC985,Consolidado!$AC985,Consolidado!$D$5:D985,"*"&amp;L$3&amp;"*")=1,1,0),0))</f>
        <v>0</v>
      </c>
      <c r="M985" s="0" t="n">
        <f aca="false">IF(OR(M$3="",Consolidado!$D985=""),0,IF(ISNUMBER(SEARCH(M$3,Consolidado!$D985)),IF(COUNTIFS(Consolidado!$AC$5:AC985,Consolidado!$AC985,Consolidado!$D$5:D985,"*"&amp;M$3&amp;"*")=1,1,0),0))</f>
        <v>0</v>
      </c>
      <c r="N985" s="0" t="n">
        <f aca="false">IF(OR(N$3="",Consolidado!$D985=""),0,IF(ISNUMBER(SEARCH(N$3,Consolidado!$D985)),IF(COUNTIFS(Consolidado!$AC$5:AC985,Consolidado!$AC985,Consolidado!$D$5:D985,"*"&amp;N$3&amp;"*")=1,1,0),0))</f>
        <v>0</v>
      </c>
      <c r="O985" s="0" t="n">
        <f aca="false">IF(OR(O$3="",Consolidado!$D985=""),0,IF(ISNUMBER(SEARCH(O$3,Consolidado!$D985)),IF(COUNTIFS(Consolidado!$AC$5:AC985,Consolidado!$AC985,Consolidado!$D$5:D985,"*"&amp;O$3&amp;"*")=1,1,0),0))</f>
        <v>0</v>
      </c>
      <c r="P985" s="0" t="n">
        <f aca="false">IF(OR(P$3="",Consolidado!$D985=""),0,IF(ISNUMBER(SEARCH(P$3,Consolidado!$D985)),IF(COUNTIFS(Consolidado!$AC$5:AC985,Consolidado!$AC985,Consolidado!$D$5:D985,"*"&amp;P$3&amp;"*")=1,1,0),0))</f>
        <v>0</v>
      </c>
      <c r="Q985" s="0" t="n">
        <f aca="false">IF(OR(Q$3="",Consolidado!$D985=""),0,IF(ISNUMBER(SEARCH(Q$3,Consolidado!$D985)),IF(COUNTIFS(Consolidado!$AC$5:AC985,Consolidado!$AC985,Consolidado!$D$5:D985,"*"&amp;Q$3&amp;"*")=1,1,0),0))</f>
        <v>0</v>
      </c>
      <c r="R985" s="0" t="n">
        <f aca="false">IF(OR(R$3="",Consolidado!$D985=""),0,IF(ISNUMBER(SEARCH(R$3,Consolidado!$D985)),IF(COUNTIFS(Consolidado!$AC$5:AC985,Consolidado!$AC985,Consolidado!$D$5:D985,"*"&amp;R$3&amp;"*")=1,1,0),0))</f>
        <v>0</v>
      </c>
      <c r="S985" s="0" t="n">
        <f aca="false">IF(OR(S$3="",Consolidado!$D985=""),0,IF(ISNUMBER(SEARCH(S$3,Consolidado!$D985)),IF(COUNTIFS(Consolidado!$AC$5:AC985,Consolidado!$AC985,Consolidado!$D$5:D985,"*"&amp;S$3&amp;"*")=1,1,0),0))</f>
        <v>0</v>
      </c>
      <c r="T985" s="0" t="n">
        <f aca="false">IF(OR(T$3="",Consolidado!$D985=""),0,IF(ISNUMBER(SEARCH(T$3,Consolidado!$D985)),IF(COUNTIFS(Consolidado!$AC$5:AC985,Consolidado!$AC985,Consolidado!$D$5:D985,"*"&amp;T$3&amp;"*")=1,1,0),0))</f>
        <v>0</v>
      </c>
      <c r="U985" s="0" t="n">
        <f aca="false">IF(OR(U$3="",Consolidado!$D985=""),0,IF(ISNUMBER(SEARCH(U$3,Consolidado!$D985)),IF(COUNTIFS(Consolidado!$AC$5:AC985,Consolidado!$AC985,Consolidado!$D$5:D985,"*"&amp;U$3&amp;"*")=1,1,0),0))</f>
        <v>0</v>
      </c>
      <c r="V985" s="0" t="n">
        <f aca="false">IF(OR(V$3="",Consolidado!$D985=""),0,IF(ISNUMBER(SEARCH(V$3,Consolidado!$D985)),IF(COUNTIFS(Consolidado!$AC$5:AC985,Consolidado!$AC985,Consolidado!$D$5:D985,"*"&amp;V$3&amp;"*")=1,1,0),0))</f>
        <v>0</v>
      </c>
      <c r="W985" s="0" t="n">
        <f aca="false">IF(OR(W$3="",Consolidado!$D985=""),0,IF(ISNUMBER(SEARCH(W$3,Consolidado!$D985)),IF(COUNTIFS(Consolidado!$AC$5:AC985,Consolidado!$AC985,Consolidado!$D$5:D985,"*"&amp;W$3&amp;"*")=1,1,0),0))</f>
        <v>0</v>
      </c>
      <c r="X985" s="0" t="n">
        <f aca="false">IF(OR(X$3="",Consolidado!$D985=""),0,IF(ISNUMBER(SEARCH(X$3,Consolidado!$D985)),IF(COUNTIFS(Consolidado!$AC$5:AC985,Consolidado!$AC985,Consolidado!$D$5:D985,"*"&amp;X$3&amp;"*")=1,1,0),0))</f>
        <v>0</v>
      </c>
      <c r="Y985" s="0" t="n">
        <f aca="false">IF(OR(Y$3="",Consolidado!$D985=""),0,IF(ISNUMBER(SEARCH(Y$3,Consolidado!$D985)),IF(COUNTIFS(Consolidado!$AC$5:AC985,Consolidado!$AC985,Consolidado!$D$5:D985,"*"&amp;Y$3&amp;"*")=1,1,0),0))</f>
        <v>0</v>
      </c>
      <c r="Z985" s="0" t="n">
        <f aca="false">IF(OR(Z$3="",Consolidado!$D985=""),0,IF(ISNUMBER(SEARCH(Z$3,Consolidado!$D985)),IF(COUNTIFS(Consolidado!$AC$5:AC985,Consolidado!$AC985,Consolidado!$D$5:D985,"*"&amp;Z$3&amp;"*")=1,1,0),0))</f>
        <v>0</v>
      </c>
      <c r="AA985" s="0" t="n">
        <f aca="false">IF(OR(AA$3="",Consolidado!$D985=""),0,IF(ISNUMBER(SEARCH(AA$3,Consolidado!$D985)),IF(COUNTIFS(Consolidado!$AC$5:AC985,Consolidado!$AC985,Consolidado!$D$5:D985,"*"&amp;AA$3&amp;"*")=1,1,0),0))</f>
        <v>0</v>
      </c>
      <c r="AB985" s="0" t="n">
        <f aca="false">IF(OR(AB$3="",Consolidado!$D985=""),0,IF(ISNUMBER(SEARCH(AB$3,Consolidado!$D985)),IF(COUNTIFS(Consolidado!$AC$5:AC985,Consolidado!$AC985,Consolidado!$D$5:D985,"*"&amp;AB$3&amp;"*")=1,1,0),0))</f>
        <v>0</v>
      </c>
      <c r="AC985" s="0" t="n">
        <f aca="false">IF(OR(AC$3="",Consolidado!$D985=""),0,IF(ISNUMBER(SEARCH(AC$3,Consolidado!$D985)),IF(COUNTIFS(Consolidado!$AC$5:AC985,Consolidado!$AC985,Consolidado!$D$5:D985,"*"&amp;AC$3&amp;"*")=1,1,0),0))</f>
        <v>0</v>
      </c>
      <c r="AD985" s="0" t="n">
        <f aca="false">IF(OR(AD$3="",Consolidado!$D985=""),0,IF(ISNUMBER(SEARCH(AD$3,Consolidado!$D985)),IF(COUNTIFS(Consolidado!$AC$5:AC985,Consolidado!$AC985,Consolidado!$D$5:D985,"*"&amp;AD$3&amp;"*")=1,1,0),0))</f>
        <v>0</v>
      </c>
      <c r="AE985" s="0" t="n">
        <f aca="false">IF(OR(AE$3="",Consolidado!$D985=""),0,IF(ISNUMBER(SEARCH(AE$3,Consolidado!$D985)),IF(COUNTIFS(Consolidado!$AC$5:AC985,Consolidado!$AC985,Consolidado!$D$5:D985,"*"&amp;AE$3&amp;"*")=1,1,0),0))</f>
        <v>0</v>
      </c>
      <c r="AF985" s="0" t="n">
        <f aca="false">IF(OR(AF$3="",Consolidado!$D985=""),0,IF(ISNUMBER(SEARCH(AF$3,Consolidado!$D985)),IF(COUNTIFS(Consolidado!$AC$5:AC985,Consolidado!$AC985,Consolidado!$D$5:D985,"*"&amp;AF$3&amp;"*")=1,1,0),0))</f>
        <v>0</v>
      </c>
      <c r="AG985" s="0" t="n">
        <f aca="false">IF(OR(AG$3="",Consolidado!$D985=""),0,IF(ISNUMBER(SEARCH(AG$3,Consolidado!$D985)),IF(COUNTIFS(Consolidado!$AC$5:AC985,Consolidado!$AC985,Consolidado!$D$5:D985,"*"&amp;AG$3&amp;"*")=1,1,0),0))</f>
        <v>0</v>
      </c>
      <c r="AH985" s="0" t="n">
        <f aca="false">IF(OR(AH$3="",Consolidado!$D985=""),0,IF(ISNUMBER(SEARCH(AH$3,Consolidado!$D985)),IF(COUNTIFS(Consolidado!$AC$5:AC985,Consolidado!$AC985,Consolidado!$D$5:D985,"*"&amp;AH$3&amp;"*")=1,1,0),0))</f>
        <v>0</v>
      </c>
      <c r="AI985" s="0" t="n">
        <f aca="false">IF(OR(AI$3="",Consolidado!$D985=""),0,IF(ISNUMBER(SEARCH(AI$3,Consolidado!$D985)),IF(COUNTIFS(Consolidado!$AC$5:AC985,Consolidado!$AC985,Consolidado!$D$5:D985,"*"&amp;AI$3&amp;"*")=1,1,0),0))</f>
        <v>0</v>
      </c>
      <c r="AJ985" s="0" t="n">
        <f aca="false">IF(OR(AJ$3="",Consolidado!$D985=""),0,IF(ISNUMBER(SEARCH(AJ$3,Consolidado!$D985)),IF(COUNTIFS(Consolidado!$AC$5:AC985,Consolidado!$AC985,Consolidado!$D$5:D985,"*"&amp;AJ$3&amp;"*")=1,1,0),0))</f>
        <v>0</v>
      </c>
      <c r="AK985" s="0" t="n">
        <f aca="false">IF(OR(AK$3="",Consolidado!$D985=""),0,IF(ISNUMBER(SEARCH(AK$3,Consolidado!$D985)),IF(COUNTIFS(Consolidado!$AC$5:AC985,Consolidado!$AC985,Consolidado!$D$5:D985,"*"&amp;AK$3&amp;"*")=1,1,0),0))</f>
        <v>0</v>
      </c>
      <c r="AL985" s="0" t="n">
        <f aca="false">IF(OR(AL$3="",Consolidado!$D985=""),0,IF(ISNUMBER(SEARCH(AL$3,Consolidado!$D985)),IF(COUNTIFS(Consolidado!$AC$5:AC985,Consolidado!$AC985,Consolidado!$D$5:D985,"*"&amp;AL$3&amp;"*")=1,1,0),0))</f>
        <v>0</v>
      </c>
      <c r="AM985" s="0" t="n">
        <f aca="false">IF(OR(AM$3="",Consolidado!$D985=""),0,IF(ISNUMBER(SEARCH(AM$3,Consolidado!$D985)),IF(COUNTIFS(Consolidado!$AC$5:AC985,Consolidado!$AC985,Consolidado!$D$5:D985,"*"&amp;AM$3&amp;"*")=1,1,0),0))</f>
        <v>0</v>
      </c>
      <c r="AN985" s="0" t="n">
        <f aca="false">IF(OR(AN$3="",Consolidado!$D985=""),0,IF(ISNUMBER(SEARCH(AN$3,Consolidado!$D985)),IF(COUNTIFS(Consolidado!$AC$5:AC985,Consolidado!$AC985,Consolidado!$D$5:D985,"*"&amp;AN$3&amp;"*")=1,1,0),0))</f>
        <v>0</v>
      </c>
      <c r="AO985" s="0" t="n">
        <f aca="false">IF(OR(AO$3="",Consolidado!$D985=""),0,IF(ISNUMBER(SEARCH(AO$3,Consolidado!$D985)),IF(COUNTIFS(Consolidado!$AC$5:AC985,Consolidado!$AC985,Consolidado!$D$5:D985,"*"&amp;AO$3&amp;"*")=1,1,0),0))</f>
        <v>0</v>
      </c>
    </row>
    <row r="986" customFormat="false" ht="15" hidden="false" customHeight="false" outlineLevel="0" collapsed="false">
      <c r="B986" s="0" t="n">
        <f aca="false">IF(OR(B$3="",Consolidado!$D986=""),0,IF(ISNUMBER(SEARCH(B$3,Consolidado!$D986)),IF(COUNTIFS(Consolidado!$AC$5:AC986,Consolidado!$AC986,Consolidado!$D$5:D986,"*"&amp;B$3&amp;"*")=1,1,0),0))</f>
        <v>0</v>
      </c>
      <c r="C986" s="0" t="n">
        <f aca="false">IF(OR(C$3="",Consolidado!$D986=""),0,IF(ISNUMBER(SEARCH(C$3,Consolidado!$D986)),IF(COUNTIFS(Consolidado!$AC$5:AC986,Consolidado!$AC986,Consolidado!$D$5:D986,"*"&amp;C$3&amp;"*")=1,1,0),0))</f>
        <v>0</v>
      </c>
      <c r="D986" s="0" t="n">
        <f aca="false">IF(OR(D$3="",Consolidado!$D986=""),0,IF(ISNUMBER(SEARCH(D$3,Consolidado!$D986)),IF(COUNTIFS(Consolidado!$AC$5:AC986,Consolidado!$AC986,Consolidado!$D$5:D986,"*"&amp;D$3&amp;"*")=1,1,0),0))</f>
        <v>0</v>
      </c>
      <c r="E986" s="0" t="n">
        <f aca="false">IF(OR(E$3="",Consolidado!$D986=""),0,IF(ISNUMBER(SEARCH(E$3,Consolidado!$D986)),IF(COUNTIFS(Consolidado!$AC$5:AC986,Consolidado!$AC986,Consolidado!$D$5:D986,"*"&amp;E$3&amp;"*")=1,1,0),0))</f>
        <v>0</v>
      </c>
      <c r="F986" s="0" t="n">
        <f aca="false">IF(OR(F$3="",Consolidado!$D986=""),0,IF(ISNUMBER(SEARCH(F$3,Consolidado!$D986)),IF(COUNTIFS(Consolidado!$AC$5:AC986,Consolidado!$AC986,Consolidado!$D$5:D986,"*"&amp;F$3&amp;"*")=1,1,0),0))</f>
        <v>0</v>
      </c>
      <c r="G986" s="0" t="n">
        <f aca="false">IF(OR(G$3="",Consolidado!$D986=""),0,IF(ISNUMBER(SEARCH(G$3,Consolidado!$D986)),IF(COUNTIFS(Consolidado!$AC$5:AC986,Consolidado!$AC986,Consolidado!$D$5:D986,"*"&amp;G$3&amp;"*")=1,1,0),0))</f>
        <v>0</v>
      </c>
      <c r="H986" s="0" t="n">
        <f aca="false">IF(OR(H$3="",Consolidado!$D986=""),0,IF(ISNUMBER(SEARCH(H$3,Consolidado!$D986)),IF(COUNTIFS(Consolidado!$AC$5:AC986,Consolidado!$AC986,Consolidado!$D$5:D986,"*"&amp;H$3&amp;"*")=1,1,0),0))</f>
        <v>0</v>
      </c>
      <c r="I986" s="0" t="n">
        <f aca="false">IF(OR(I$3="",Consolidado!$D986=""),0,IF(ISNUMBER(SEARCH(I$3,Consolidado!$D986)),IF(COUNTIFS(Consolidado!$AC$5:AC986,Consolidado!$AC986,Consolidado!$D$5:D986,"*"&amp;I$3&amp;"*")=1,1,0),0))</f>
        <v>0</v>
      </c>
      <c r="J986" s="0" t="n">
        <f aca="false">IF(OR(J$3="",Consolidado!$D986=""),0,IF(ISNUMBER(SEARCH(J$3,Consolidado!$D986)),IF(COUNTIFS(Consolidado!$AC$5:AC986,Consolidado!$AC986,Consolidado!$D$5:D986,"*"&amp;J$3&amp;"*")=1,1,0),0))</f>
        <v>0</v>
      </c>
      <c r="K986" s="0" t="n">
        <f aca="false">IF(OR(K$3="",Consolidado!$D986=""),0,IF(ISNUMBER(SEARCH(K$3,Consolidado!$D986)),IF(COUNTIFS(Consolidado!$AC$5:AC986,Consolidado!$AC986,Consolidado!$D$5:D986,"*"&amp;K$3&amp;"*")=1,1,0),0))</f>
        <v>0</v>
      </c>
      <c r="L986" s="0" t="n">
        <f aca="false">IF(OR(L$3="",Consolidado!$D986=""),0,IF(ISNUMBER(SEARCH(L$3,Consolidado!$D986)),IF(COUNTIFS(Consolidado!$AC$5:AC986,Consolidado!$AC986,Consolidado!$D$5:D986,"*"&amp;L$3&amp;"*")=1,1,0),0))</f>
        <v>0</v>
      </c>
      <c r="M986" s="0" t="n">
        <f aca="false">IF(OR(M$3="",Consolidado!$D986=""),0,IF(ISNUMBER(SEARCH(M$3,Consolidado!$D986)),IF(COUNTIFS(Consolidado!$AC$5:AC986,Consolidado!$AC986,Consolidado!$D$5:D986,"*"&amp;M$3&amp;"*")=1,1,0),0))</f>
        <v>0</v>
      </c>
      <c r="N986" s="0" t="n">
        <f aca="false">IF(OR(N$3="",Consolidado!$D986=""),0,IF(ISNUMBER(SEARCH(N$3,Consolidado!$D986)),IF(COUNTIFS(Consolidado!$AC$5:AC986,Consolidado!$AC986,Consolidado!$D$5:D986,"*"&amp;N$3&amp;"*")=1,1,0),0))</f>
        <v>0</v>
      </c>
      <c r="O986" s="0" t="n">
        <f aca="false">IF(OR(O$3="",Consolidado!$D986=""),0,IF(ISNUMBER(SEARCH(O$3,Consolidado!$D986)),IF(COUNTIFS(Consolidado!$AC$5:AC986,Consolidado!$AC986,Consolidado!$D$5:D986,"*"&amp;O$3&amp;"*")=1,1,0),0))</f>
        <v>0</v>
      </c>
      <c r="P986" s="0" t="n">
        <f aca="false">IF(OR(P$3="",Consolidado!$D986=""),0,IF(ISNUMBER(SEARCH(P$3,Consolidado!$D986)),IF(COUNTIFS(Consolidado!$AC$5:AC986,Consolidado!$AC986,Consolidado!$D$5:D986,"*"&amp;P$3&amp;"*")=1,1,0),0))</f>
        <v>0</v>
      </c>
      <c r="Q986" s="0" t="n">
        <f aca="false">IF(OR(Q$3="",Consolidado!$D986=""),0,IF(ISNUMBER(SEARCH(Q$3,Consolidado!$D986)),IF(COUNTIFS(Consolidado!$AC$5:AC986,Consolidado!$AC986,Consolidado!$D$5:D986,"*"&amp;Q$3&amp;"*")=1,1,0),0))</f>
        <v>0</v>
      </c>
      <c r="R986" s="0" t="n">
        <f aca="false">IF(OR(R$3="",Consolidado!$D986=""),0,IF(ISNUMBER(SEARCH(R$3,Consolidado!$D986)),IF(COUNTIFS(Consolidado!$AC$5:AC986,Consolidado!$AC986,Consolidado!$D$5:D986,"*"&amp;R$3&amp;"*")=1,1,0),0))</f>
        <v>0</v>
      </c>
      <c r="S986" s="0" t="n">
        <f aca="false">IF(OR(S$3="",Consolidado!$D986=""),0,IF(ISNUMBER(SEARCH(S$3,Consolidado!$D986)),IF(COUNTIFS(Consolidado!$AC$5:AC986,Consolidado!$AC986,Consolidado!$D$5:D986,"*"&amp;S$3&amp;"*")=1,1,0),0))</f>
        <v>0</v>
      </c>
      <c r="T986" s="0" t="n">
        <f aca="false">IF(OR(T$3="",Consolidado!$D986=""),0,IF(ISNUMBER(SEARCH(T$3,Consolidado!$D986)),IF(COUNTIFS(Consolidado!$AC$5:AC986,Consolidado!$AC986,Consolidado!$D$5:D986,"*"&amp;T$3&amp;"*")=1,1,0),0))</f>
        <v>0</v>
      </c>
      <c r="U986" s="0" t="n">
        <f aca="false">IF(OR(U$3="",Consolidado!$D986=""),0,IF(ISNUMBER(SEARCH(U$3,Consolidado!$D986)),IF(COUNTIFS(Consolidado!$AC$5:AC986,Consolidado!$AC986,Consolidado!$D$5:D986,"*"&amp;U$3&amp;"*")=1,1,0),0))</f>
        <v>0</v>
      </c>
      <c r="V986" s="0" t="n">
        <f aca="false">IF(OR(V$3="",Consolidado!$D986=""),0,IF(ISNUMBER(SEARCH(V$3,Consolidado!$D986)),IF(COUNTIFS(Consolidado!$AC$5:AC986,Consolidado!$AC986,Consolidado!$D$5:D986,"*"&amp;V$3&amp;"*")=1,1,0),0))</f>
        <v>0</v>
      </c>
      <c r="W986" s="0" t="n">
        <f aca="false">IF(OR(W$3="",Consolidado!$D986=""),0,IF(ISNUMBER(SEARCH(W$3,Consolidado!$D986)),IF(COUNTIFS(Consolidado!$AC$5:AC986,Consolidado!$AC986,Consolidado!$D$5:D986,"*"&amp;W$3&amp;"*")=1,1,0),0))</f>
        <v>0</v>
      </c>
      <c r="X986" s="0" t="n">
        <f aca="false">IF(OR(X$3="",Consolidado!$D986=""),0,IF(ISNUMBER(SEARCH(X$3,Consolidado!$D986)),IF(COUNTIFS(Consolidado!$AC$5:AC986,Consolidado!$AC986,Consolidado!$D$5:D986,"*"&amp;X$3&amp;"*")=1,1,0),0))</f>
        <v>0</v>
      </c>
      <c r="Y986" s="0" t="n">
        <f aca="false">IF(OR(Y$3="",Consolidado!$D986=""),0,IF(ISNUMBER(SEARCH(Y$3,Consolidado!$D986)),IF(COUNTIFS(Consolidado!$AC$5:AC986,Consolidado!$AC986,Consolidado!$D$5:D986,"*"&amp;Y$3&amp;"*")=1,1,0),0))</f>
        <v>0</v>
      </c>
      <c r="Z986" s="0" t="n">
        <f aca="false">IF(OR(Z$3="",Consolidado!$D986=""),0,IF(ISNUMBER(SEARCH(Z$3,Consolidado!$D986)),IF(COUNTIFS(Consolidado!$AC$5:AC986,Consolidado!$AC986,Consolidado!$D$5:D986,"*"&amp;Z$3&amp;"*")=1,1,0),0))</f>
        <v>0</v>
      </c>
      <c r="AA986" s="0" t="n">
        <f aca="false">IF(OR(AA$3="",Consolidado!$D986=""),0,IF(ISNUMBER(SEARCH(AA$3,Consolidado!$D986)),IF(COUNTIFS(Consolidado!$AC$5:AC986,Consolidado!$AC986,Consolidado!$D$5:D986,"*"&amp;AA$3&amp;"*")=1,1,0),0))</f>
        <v>0</v>
      </c>
      <c r="AB986" s="0" t="n">
        <f aca="false">IF(OR(AB$3="",Consolidado!$D986=""),0,IF(ISNUMBER(SEARCH(AB$3,Consolidado!$D986)),IF(COUNTIFS(Consolidado!$AC$5:AC986,Consolidado!$AC986,Consolidado!$D$5:D986,"*"&amp;AB$3&amp;"*")=1,1,0),0))</f>
        <v>0</v>
      </c>
      <c r="AC986" s="0" t="n">
        <f aca="false">IF(OR(AC$3="",Consolidado!$D986=""),0,IF(ISNUMBER(SEARCH(AC$3,Consolidado!$D986)),IF(COUNTIFS(Consolidado!$AC$5:AC986,Consolidado!$AC986,Consolidado!$D$5:D986,"*"&amp;AC$3&amp;"*")=1,1,0),0))</f>
        <v>0</v>
      </c>
      <c r="AD986" s="0" t="n">
        <f aca="false">IF(OR(AD$3="",Consolidado!$D986=""),0,IF(ISNUMBER(SEARCH(AD$3,Consolidado!$D986)),IF(COUNTIFS(Consolidado!$AC$5:AC986,Consolidado!$AC986,Consolidado!$D$5:D986,"*"&amp;AD$3&amp;"*")=1,1,0),0))</f>
        <v>0</v>
      </c>
      <c r="AE986" s="0" t="n">
        <f aca="false">IF(OR(AE$3="",Consolidado!$D986=""),0,IF(ISNUMBER(SEARCH(AE$3,Consolidado!$D986)),IF(COUNTIFS(Consolidado!$AC$5:AC986,Consolidado!$AC986,Consolidado!$D$5:D986,"*"&amp;AE$3&amp;"*")=1,1,0),0))</f>
        <v>0</v>
      </c>
      <c r="AF986" s="0" t="n">
        <f aca="false">IF(OR(AF$3="",Consolidado!$D986=""),0,IF(ISNUMBER(SEARCH(AF$3,Consolidado!$D986)),IF(COUNTIFS(Consolidado!$AC$5:AC986,Consolidado!$AC986,Consolidado!$D$5:D986,"*"&amp;AF$3&amp;"*")=1,1,0),0))</f>
        <v>0</v>
      </c>
      <c r="AG986" s="0" t="n">
        <f aca="false">IF(OR(AG$3="",Consolidado!$D986=""),0,IF(ISNUMBER(SEARCH(AG$3,Consolidado!$D986)),IF(COUNTIFS(Consolidado!$AC$5:AC986,Consolidado!$AC986,Consolidado!$D$5:D986,"*"&amp;AG$3&amp;"*")=1,1,0),0))</f>
        <v>0</v>
      </c>
      <c r="AH986" s="0" t="n">
        <f aca="false">IF(OR(AH$3="",Consolidado!$D986=""),0,IF(ISNUMBER(SEARCH(AH$3,Consolidado!$D986)),IF(COUNTIFS(Consolidado!$AC$5:AC986,Consolidado!$AC986,Consolidado!$D$5:D986,"*"&amp;AH$3&amp;"*")=1,1,0),0))</f>
        <v>0</v>
      </c>
      <c r="AI986" s="0" t="n">
        <f aca="false">IF(OR(AI$3="",Consolidado!$D986=""),0,IF(ISNUMBER(SEARCH(AI$3,Consolidado!$D986)),IF(COUNTIFS(Consolidado!$AC$5:AC986,Consolidado!$AC986,Consolidado!$D$5:D986,"*"&amp;AI$3&amp;"*")=1,1,0),0))</f>
        <v>0</v>
      </c>
      <c r="AJ986" s="0" t="n">
        <f aca="false">IF(OR(AJ$3="",Consolidado!$D986=""),0,IF(ISNUMBER(SEARCH(AJ$3,Consolidado!$D986)),IF(COUNTIFS(Consolidado!$AC$5:AC986,Consolidado!$AC986,Consolidado!$D$5:D986,"*"&amp;AJ$3&amp;"*")=1,1,0),0))</f>
        <v>0</v>
      </c>
      <c r="AK986" s="0" t="n">
        <f aca="false">IF(OR(AK$3="",Consolidado!$D986=""),0,IF(ISNUMBER(SEARCH(AK$3,Consolidado!$D986)),IF(COUNTIFS(Consolidado!$AC$5:AC986,Consolidado!$AC986,Consolidado!$D$5:D986,"*"&amp;AK$3&amp;"*")=1,1,0),0))</f>
        <v>0</v>
      </c>
      <c r="AL986" s="0" t="n">
        <f aca="false">IF(OR(AL$3="",Consolidado!$D986=""),0,IF(ISNUMBER(SEARCH(AL$3,Consolidado!$D986)),IF(COUNTIFS(Consolidado!$AC$5:AC986,Consolidado!$AC986,Consolidado!$D$5:D986,"*"&amp;AL$3&amp;"*")=1,1,0),0))</f>
        <v>0</v>
      </c>
      <c r="AM986" s="0" t="n">
        <f aca="false">IF(OR(AM$3="",Consolidado!$D986=""),0,IF(ISNUMBER(SEARCH(AM$3,Consolidado!$D986)),IF(COUNTIFS(Consolidado!$AC$5:AC986,Consolidado!$AC986,Consolidado!$D$5:D986,"*"&amp;AM$3&amp;"*")=1,1,0),0))</f>
        <v>0</v>
      </c>
      <c r="AN986" s="0" t="n">
        <f aca="false">IF(OR(AN$3="",Consolidado!$D986=""),0,IF(ISNUMBER(SEARCH(AN$3,Consolidado!$D986)),IF(COUNTIFS(Consolidado!$AC$5:AC986,Consolidado!$AC986,Consolidado!$D$5:D986,"*"&amp;AN$3&amp;"*")=1,1,0),0))</f>
        <v>0</v>
      </c>
      <c r="AO986" s="0" t="n">
        <f aca="false">IF(OR(AO$3="",Consolidado!$D986=""),0,IF(ISNUMBER(SEARCH(AO$3,Consolidado!$D986)),IF(COUNTIFS(Consolidado!$AC$5:AC986,Consolidado!$AC986,Consolidado!$D$5:D986,"*"&amp;AO$3&amp;"*")=1,1,0),0))</f>
        <v>0</v>
      </c>
    </row>
    <row r="987" customFormat="false" ht="15" hidden="false" customHeight="false" outlineLevel="0" collapsed="false">
      <c r="B987" s="0" t="n">
        <f aca="false">IF(OR(B$3="",Consolidado!$D987=""),0,IF(ISNUMBER(SEARCH(B$3,Consolidado!$D987)),IF(COUNTIFS(Consolidado!$AC$5:AC987,Consolidado!$AC987,Consolidado!$D$5:D987,"*"&amp;B$3&amp;"*")=1,1,0),0))</f>
        <v>0</v>
      </c>
      <c r="C987" s="0" t="n">
        <f aca="false">IF(OR(C$3="",Consolidado!$D987=""),0,IF(ISNUMBER(SEARCH(C$3,Consolidado!$D987)),IF(COUNTIFS(Consolidado!$AC$5:AC987,Consolidado!$AC987,Consolidado!$D$5:D987,"*"&amp;C$3&amp;"*")=1,1,0),0))</f>
        <v>0</v>
      </c>
      <c r="D987" s="0" t="n">
        <f aca="false">IF(OR(D$3="",Consolidado!$D987=""),0,IF(ISNUMBER(SEARCH(D$3,Consolidado!$D987)),IF(COUNTIFS(Consolidado!$AC$5:AC987,Consolidado!$AC987,Consolidado!$D$5:D987,"*"&amp;D$3&amp;"*")=1,1,0),0))</f>
        <v>0</v>
      </c>
      <c r="E987" s="0" t="n">
        <f aca="false">IF(OR(E$3="",Consolidado!$D987=""),0,IF(ISNUMBER(SEARCH(E$3,Consolidado!$D987)),IF(COUNTIFS(Consolidado!$AC$5:AC987,Consolidado!$AC987,Consolidado!$D$5:D987,"*"&amp;E$3&amp;"*")=1,1,0),0))</f>
        <v>0</v>
      </c>
      <c r="F987" s="0" t="n">
        <f aca="false">IF(OR(F$3="",Consolidado!$D987=""),0,IF(ISNUMBER(SEARCH(F$3,Consolidado!$D987)),IF(COUNTIFS(Consolidado!$AC$5:AC987,Consolidado!$AC987,Consolidado!$D$5:D987,"*"&amp;F$3&amp;"*")=1,1,0),0))</f>
        <v>0</v>
      </c>
      <c r="G987" s="0" t="n">
        <f aca="false">IF(OR(G$3="",Consolidado!$D987=""),0,IF(ISNUMBER(SEARCH(G$3,Consolidado!$D987)),IF(COUNTIFS(Consolidado!$AC$5:AC987,Consolidado!$AC987,Consolidado!$D$5:D987,"*"&amp;G$3&amp;"*")=1,1,0),0))</f>
        <v>0</v>
      </c>
      <c r="H987" s="0" t="n">
        <f aca="false">IF(OR(H$3="",Consolidado!$D987=""),0,IF(ISNUMBER(SEARCH(H$3,Consolidado!$D987)),IF(COUNTIFS(Consolidado!$AC$5:AC987,Consolidado!$AC987,Consolidado!$D$5:D987,"*"&amp;H$3&amp;"*")=1,1,0),0))</f>
        <v>0</v>
      </c>
      <c r="I987" s="0" t="n">
        <f aca="false">IF(OR(I$3="",Consolidado!$D987=""),0,IF(ISNUMBER(SEARCH(I$3,Consolidado!$D987)),IF(COUNTIFS(Consolidado!$AC$5:AC987,Consolidado!$AC987,Consolidado!$D$5:D987,"*"&amp;I$3&amp;"*")=1,1,0),0))</f>
        <v>0</v>
      </c>
      <c r="J987" s="0" t="n">
        <f aca="false">IF(OR(J$3="",Consolidado!$D987=""),0,IF(ISNUMBER(SEARCH(J$3,Consolidado!$D987)),IF(COUNTIFS(Consolidado!$AC$5:AC987,Consolidado!$AC987,Consolidado!$D$5:D987,"*"&amp;J$3&amp;"*")=1,1,0),0))</f>
        <v>0</v>
      </c>
      <c r="K987" s="0" t="n">
        <f aca="false">IF(OR(K$3="",Consolidado!$D987=""),0,IF(ISNUMBER(SEARCH(K$3,Consolidado!$D987)),IF(COUNTIFS(Consolidado!$AC$5:AC987,Consolidado!$AC987,Consolidado!$D$5:D987,"*"&amp;K$3&amp;"*")=1,1,0),0))</f>
        <v>0</v>
      </c>
      <c r="L987" s="0" t="n">
        <f aca="false">IF(OR(L$3="",Consolidado!$D987=""),0,IF(ISNUMBER(SEARCH(L$3,Consolidado!$D987)),IF(COUNTIFS(Consolidado!$AC$5:AC987,Consolidado!$AC987,Consolidado!$D$5:D987,"*"&amp;L$3&amp;"*")=1,1,0),0))</f>
        <v>0</v>
      </c>
      <c r="M987" s="0" t="n">
        <f aca="false">IF(OR(M$3="",Consolidado!$D987=""),0,IF(ISNUMBER(SEARCH(M$3,Consolidado!$D987)),IF(COUNTIFS(Consolidado!$AC$5:AC987,Consolidado!$AC987,Consolidado!$D$5:D987,"*"&amp;M$3&amp;"*")=1,1,0),0))</f>
        <v>0</v>
      </c>
      <c r="N987" s="0" t="n">
        <f aca="false">IF(OR(N$3="",Consolidado!$D987=""),0,IF(ISNUMBER(SEARCH(N$3,Consolidado!$D987)),IF(COUNTIFS(Consolidado!$AC$5:AC987,Consolidado!$AC987,Consolidado!$D$5:D987,"*"&amp;N$3&amp;"*")=1,1,0),0))</f>
        <v>0</v>
      </c>
      <c r="O987" s="0" t="n">
        <f aca="false">IF(OR(O$3="",Consolidado!$D987=""),0,IF(ISNUMBER(SEARCH(O$3,Consolidado!$D987)),IF(COUNTIFS(Consolidado!$AC$5:AC987,Consolidado!$AC987,Consolidado!$D$5:D987,"*"&amp;O$3&amp;"*")=1,1,0),0))</f>
        <v>0</v>
      </c>
      <c r="P987" s="0" t="n">
        <f aca="false">IF(OR(P$3="",Consolidado!$D987=""),0,IF(ISNUMBER(SEARCH(P$3,Consolidado!$D987)),IF(COUNTIFS(Consolidado!$AC$5:AC987,Consolidado!$AC987,Consolidado!$D$5:D987,"*"&amp;P$3&amp;"*")=1,1,0),0))</f>
        <v>0</v>
      </c>
      <c r="Q987" s="0" t="n">
        <f aca="false">IF(OR(Q$3="",Consolidado!$D987=""),0,IF(ISNUMBER(SEARCH(Q$3,Consolidado!$D987)),IF(COUNTIFS(Consolidado!$AC$5:AC987,Consolidado!$AC987,Consolidado!$D$5:D987,"*"&amp;Q$3&amp;"*")=1,1,0),0))</f>
        <v>0</v>
      </c>
      <c r="R987" s="0" t="n">
        <f aca="false">IF(OR(R$3="",Consolidado!$D987=""),0,IF(ISNUMBER(SEARCH(R$3,Consolidado!$D987)),IF(COUNTIFS(Consolidado!$AC$5:AC987,Consolidado!$AC987,Consolidado!$D$5:D987,"*"&amp;R$3&amp;"*")=1,1,0),0))</f>
        <v>0</v>
      </c>
      <c r="S987" s="0" t="n">
        <f aca="false">IF(OR(S$3="",Consolidado!$D987=""),0,IF(ISNUMBER(SEARCH(S$3,Consolidado!$D987)),IF(COUNTIFS(Consolidado!$AC$5:AC987,Consolidado!$AC987,Consolidado!$D$5:D987,"*"&amp;S$3&amp;"*")=1,1,0),0))</f>
        <v>0</v>
      </c>
      <c r="T987" s="0" t="n">
        <f aca="false">IF(OR(T$3="",Consolidado!$D987=""),0,IF(ISNUMBER(SEARCH(T$3,Consolidado!$D987)),IF(COUNTIFS(Consolidado!$AC$5:AC987,Consolidado!$AC987,Consolidado!$D$5:D987,"*"&amp;T$3&amp;"*")=1,1,0),0))</f>
        <v>0</v>
      </c>
      <c r="U987" s="0" t="n">
        <f aca="false">IF(OR(U$3="",Consolidado!$D987=""),0,IF(ISNUMBER(SEARCH(U$3,Consolidado!$D987)),IF(COUNTIFS(Consolidado!$AC$5:AC987,Consolidado!$AC987,Consolidado!$D$5:D987,"*"&amp;U$3&amp;"*")=1,1,0),0))</f>
        <v>0</v>
      </c>
      <c r="V987" s="0" t="n">
        <f aca="false">IF(OR(V$3="",Consolidado!$D987=""),0,IF(ISNUMBER(SEARCH(V$3,Consolidado!$D987)),IF(COUNTIFS(Consolidado!$AC$5:AC987,Consolidado!$AC987,Consolidado!$D$5:D987,"*"&amp;V$3&amp;"*")=1,1,0),0))</f>
        <v>0</v>
      </c>
      <c r="W987" s="0" t="n">
        <f aca="false">IF(OR(W$3="",Consolidado!$D987=""),0,IF(ISNUMBER(SEARCH(W$3,Consolidado!$D987)),IF(COUNTIFS(Consolidado!$AC$5:AC987,Consolidado!$AC987,Consolidado!$D$5:D987,"*"&amp;W$3&amp;"*")=1,1,0),0))</f>
        <v>0</v>
      </c>
      <c r="X987" s="0" t="n">
        <f aca="false">IF(OR(X$3="",Consolidado!$D987=""),0,IF(ISNUMBER(SEARCH(X$3,Consolidado!$D987)),IF(COUNTIFS(Consolidado!$AC$5:AC987,Consolidado!$AC987,Consolidado!$D$5:D987,"*"&amp;X$3&amp;"*")=1,1,0),0))</f>
        <v>0</v>
      </c>
      <c r="Y987" s="0" t="n">
        <f aca="false">IF(OR(Y$3="",Consolidado!$D987=""),0,IF(ISNUMBER(SEARCH(Y$3,Consolidado!$D987)),IF(COUNTIFS(Consolidado!$AC$5:AC987,Consolidado!$AC987,Consolidado!$D$5:D987,"*"&amp;Y$3&amp;"*")=1,1,0),0))</f>
        <v>0</v>
      </c>
      <c r="Z987" s="0" t="n">
        <f aca="false">IF(OR(Z$3="",Consolidado!$D987=""),0,IF(ISNUMBER(SEARCH(Z$3,Consolidado!$D987)),IF(COUNTIFS(Consolidado!$AC$5:AC987,Consolidado!$AC987,Consolidado!$D$5:D987,"*"&amp;Z$3&amp;"*")=1,1,0),0))</f>
        <v>0</v>
      </c>
      <c r="AA987" s="0" t="n">
        <f aca="false">IF(OR(AA$3="",Consolidado!$D987=""),0,IF(ISNUMBER(SEARCH(AA$3,Consolidado!$D987)),IF(COUNTIFS(Consolidado!$AC$5:AC987,Consolidado!$AC987,Consolidado!$D$5:D987,"*"&amp;AA$3&amp;"*")=1,1,0),0))</f>
        <v>0</v>
      </c>
      <c r="AB987" s="0" t="n">
        <f aca="false">IF(OR(AB$3="",Consolidado!$D987=""),0,IF(ISNUMBER(SEARCH(AB$3,Consolidado!$D987)),IF(COUNTIFS(Consolidado!$AC$5:AC987,Consolidado!$AC987,Consolidado!$D$5:D987,"*"&amp;AB$3&amp;"*")=1,1,0),0))</f>
        <v>0</v>
      </c>
      <c r="AC987" s="0" t="n">
        <f aca="false">IF(OR(AC$3="",Consolidado!$D987=""),0,IF(ISNUMBER(SEARCH(AC$3,Consolidado!$D987)),IF(COUNTIFS(Consolidado!$AC$5:AC987,Consolidado!$AC987,Consolidado!$D$5:D987,"*"&amp;AC$3&amp;"*")=1,1,0),0))</f>
        <v>0</v>
      </c>
      <c r="AD987" s="0" t="n">
        <f aca="false">IF(OR(AD$3="",Consolidado!$D987=""),0,IF(ISNUMBER(SEARCH(AD$3,Consolidado!$D987)),IF(COUNTIFS(Consolidado!$AC$5:AC987,Consolidado!$AC987,Consolidado!$D$5:D987,"*"&amp;AD$3&amp;"*")=1,1,0),0))</f>
        <v>0</v>
      </c>
      <c r="AE987" s="0" t="n">
        <f aca="false">IF(OR(AE$3="",Consolidado!$D987=""),0,IF(ISNUMBER(SEARCH(AE$3,Consolidado!$D987)),IF(COUNTIFS(Consolidado!$AC$5:AC987,Consolidado!$AC987,Consolidado!$D$5:D987,"*"&amp;AE$3&amp;"*")=1,1,0),0))</f>
        <v>0</v>
      </c>
      <c r="AF987" s="0" t="n">
        <f aca="false">IF(OR(AF$3="",Consolidado!$D987=""),0,IF(ISNUMBER(SEARCH(AF$3,Consolidado!$D987)),IF(COUNTIFS(Consolidado!$AC$5:AC987,Consolidado!$AC987,Consolidado!$D$5:D987,"*"&amp;AF$3&amp;"*")=1,1,0),0))</f>
        <v>0</v>
      </c>
      <c r="AG987" s="0" t="n">
        <f aca="false">IF(OR(AG$3="",Consolidado!$D987=""),0,IF(ISNUMBER(SEARCH(AG$3,Consolidado!$D987)),IF(COUNTIFS(Consolidado!$AC$5:AC987,Consolidado!$AC987,Consolidado!$D$5:D987,"*"&amp;AG$3&amp;"*")=1,1,0),0))</f>
        <v>0</v>
      </c>
      <c r="AH987" s="0" t="n">
        <f aca="false">IF(OR(AH$3="",Consolidado!$D987=""),0,IF(ISNUMBER(SEARCH(AH$3,Consolidado!$D987)),IF(COUNTIFS(Consolidado!$AC$5:AC987,Consolidado!$AC987,Consolidado!$D$5:D987,"*"&amp;AH$3&amp;"*")=1,1,0),0))</f>
        <v>0</v>
      </c>
      <c r="AI987" s="0" t="n">
        <f aca="false">IF(OR(AI$3="",Consolidado!$D987=""),0,IF(ISNUMBER(SEARCH(AI$3,Consolidado!$D987)),IF(COUNTIFS(Consolidado!$AC$5:AC987,Consolidado!$AC987,Consolidado!$D$5:D987,"*"&amp;AI$3&amp;"*")=1,1,0),0))</f>
        <v>0</v>
      </c>
      <c r="AJ987" s="0" t="n">
        <f aca="false">IF(OR(AJ$3="",Consolidado!$D987=""),0,IF(ISNUMBER(SEARCH(AJ$3,Consolidado!$D987)),IF(COUNTIFS(Consolidado!$AC$5:AC987,Consolidado!$AC987,Consolidado!$D$5:D987,"*"&amp;AJ$3&amp;"*")=1,1,0),0))</f>
        <v>0</v>
      </c>
      <c r="AK987" s="0" t="n">
        <f aca="false">IF(OR(AK$3="",Consolidado!$D987=""),0,IF(ISNUMBER(SEARCH(AK$3,Consolidado!$D987)),IF(COUNTIFS(Consolidado!$AC$5:AC987,Consolidado!$AC987,Consolidado!$D$5:D987,"*"&amp;AK$3&amp;"*")=1,1,0),0))</f>
        <v>0</v>
      </c>
      <c r="AL987" s="0" t="n">
        <f aca="false">IF(OR(AL$3="",Consolidado!$D987=""),0,IF(ISNUMBER(SEARCH(AL$3,Consolidado!$D987)),IF(COUNTIFS(Consolidado!$AC$5:AC987,Consolidado!$AC987,Consolidado!$D$5:D987,"*"&amp;AL$3&amp;"*")=1,1,0),0))</f>
        <v>0</v>
      </c>
      <c r="AM987" s="0" t="n">
        <f aca="false">IF(OR(AM$3="",Consolidado!$D987=""),0,IF(ISNUMBER(SEARCH(AM$3,Consolidado!$D987)),IF(COUNTIFS(Consolidado!$AC$5:AC987,Consolidado!$AC987,Consolidado!$D$5:D987,"*"&amp;AM$3&amp;"*")=1,1,0),0))</f>
        <v>0</v>
      </c>
      <c r="AN987" s="0" t="n">
        <f aca="false">IF(OR(AN$3="",Consolidado!$D987=""),0,IF(ISNUMBER(SEARCH(AN$3,Consolidado!$D987)),IF(COUNTIFS(Consolidado!$AC$5:AC987,Consolidado!$AC987,Consolidado!$D$5:D987,"*"&amp;AN$3&amp;"*")=1,1,0),0))</f>
        <v>0</v>
      </c>
      <c r="AO987" s="0" t="n">
        <f aca="false">IF(OR(AO$3="",Consolidado!$D987=""),0,IF(ISNUMBER(SEARCH(AO$3,Consolidado!$D987)),IF(COUNTIFS(Consolidado!$AC$5:AC987,Consolidado!$AC987,Consolidado!$D$5:D987,"*"&amp;AO$3&amp;"*")=1,1,0),0))</f>
        <v>0</v>
      </c>
    </row>
    <row r="988" customFormat="false" ht="15" hidden="false" customHeight="false" outlineLevel="0" collapsed="false">
      <c r="B988" s="0" t="n">
        <f aca="false">IF(OR(B$3="",Consolidado!$D988=""),0,IF(ISNUMBER(SEARCH(B$3,Consolidado!$D988)),IF(COUNTIFS(Consolidado!$AC$5:AC988,Consolidado!$AC988,Consolidado!$D$5:D988,"*"&amp;B$3&amp;"*")=1,1,0),0))</f>
        <v>0</v>
      </c>
      <c r="C988" s="0" t="n">
        <f aca="false">IF(OR(C$3="",Consolidado!$D988=""),0,IF(ISNUMBER(SEARCH(C$3,Consolidado!$D988)),IF(COUNTIFS(Consolidado!$AC$5:AC988,Consolidado!$AC988,Consolidado!$D$5:D988,"*"&amp;C$3&amp;"*")=1,1,0),0))</f>
        <v>0</v>
      </c>
      <c r="D988" s="0" t="n">
        <f aca="false">IF(OR(D$3="",Consolidado!$D988=""),0,IF(ISNUMBER(SEARCH(D$3,Consolidado!$D988)),IF(COUNTIFS(Consolidado!$AC$5:AC988,Consolidado!$AC988,Consolidado!$D$5:D988,"*"&amp;D$3&amp;"*")=1,1,0),0))</f>
        <v>0</v>
      </c>
      <c r="E988" s="0" t="n">
        <f aca="false">IF(OR(E$3="",Consolidado!$D988=""),0,IF(ISNUMBER(SEARCH(E$3,Consolidado!$D988)),IF(COUNTIFS(Consolidado!$AC$5:AC988,Consolidado!$AC988,Consolidado!$D$5:D988,"*"&amp;E$3&amp;"*")=1,1,0),0))</f>
        <v>0</v>
      </c>
      <c r="F988" s="0" t="n">
        <f aca="false">IF(OR(F$3="",Consolidado!$D988=""),0,IF(ISNUMBER(SEARCH(F$3,Consolidado!$D988)),IF(COUNTIFS(Consolidado!$AC$5:AC988,Consolidado!$AC988,Consolidado!$D$5:D988,"*"&amp;F$3&amp;"*")=1,1,0),0))</f>
        <v>0</v>
      </c>
      <c r="G988" s="0" t="n">
        <f aca="false">IF(OR(G$3="",Consolidado!$D988=""),0,IF(ISNUMBER(SEARCH(G$3,Consolidado!$D988)),IF(COUNTIFS(Consolidado!$AC$5:AC988,Consolidado!$AC988,Consolidado!$D$5:D988,"*"&amp;G$3&amp;"*")=1,1,0),0))</f>
        <v>0</v>
      </c>
      <c r="H988" s="0" t="n">
        <f aca="false">IF(OR(H$3="",Consolidado!$D988=""),0,IF(ISNUMBER(SEARCH(H$3,Consolidado!$D988)),IF(COUNTIFS(Consolidado!$AC$5:AC988,Consolidado!$AC988,Consolidado!$D$5:D988,"*"&amp;H$3&amp;"*")=1,1,0),0))</f>
        <v>0</v>
      </c>
      <c r="I988" s="0" t="n">
        <f aca="false">IF(OR(I$3="",Consolidado!$D988=""),0,IF(ISNUMBER(SEARCH(I$3,Consolidado!$D988)),IF(COUNTIFS(Consolidado!$AC$5:AC988,Consolidado!$AC988,Consolidado!$D$5:D988,"*"&amp;I$3&amp;"*")=1,1,0),0))</f>
        <v>0</v>
      </c>
      <c r="J988" s="0" t="n">
        <f aca="false">IF(OR(J$3="",Consolidado!$D988=""),0,IF(ISNUMBER(SEARCH(J$3,Consolidado!$D988)),IF(COUNTIFS(Consolidado!$AC$5:AC988,Consolidado!$AC988,Consolidado!$D$5:D988,"*"&amp;J$3&amp;"*")=1,1,0),0))</f>
        <v>0</v>
      </c>
      <c r="K988" s="0" t="n">
        <f aca="false">IF(OR(K$3="",Consolidado!$D988=""),0,IF(ISNUMBER(SEARCH(K$3,Consolidado!$D988)),IF(COUNTIFS(Consolidado!$AC$5:AC988,Consolidado!$AC988,Consolidado!$D$5:D988,"*"&amp;K$3&amp;"*")=1,1,0),0))</f>
        <v>0</v>
      </c>
      <c r="L988" s="0" t="n">
        <f aca="false">IF(OR(L$3="",Consolidado!$D988=""),0,IF(ISNUMBER(SEARCH(L$3,Consolidado!$D988)),IF(COUNTIFS(Consolidado!$AC$5:AC988,Consolidado!$AC988,Consolidado!$D$5:D988,"*"&amp;L$3&amp;"*")=1,1,0),0))</f>
        <v>0</v>
      </c>
      <c r="M988" s="0" t="n">
        <f aca="false">IF(OR(M$3="",Consolidado!$D988=""),0,IF(ISNUMBER(SEARCH(M$3,Consolidado!$D988)),IF(COUNTIFS(Consolidado!$AC$5:AC988,Consolidado!$AC988,Consolidado!$D$5:D988,"*"&amp;M$3&amp;"*")=1,1,0),0))</f>
        <v>0</v>
      </c>
      <c r="N988" s="0" t="n">
        <f aca="false">IF(OR(N$3="",Consolidado!$D988=""),0,IF(ISNUMBER(SEARCH(N$3,Consolidado!$D988)),IF(COUNTIFS(Consolidado!$AC$5:AC988,Consolidado!$AC988,Consolidado!$D$5:D988,"*"&amp;N$3&amp;"*")=1,1,0),0))</f>
        <v>0</v>
      </c>
      <c r="O988" s="0" t="n">
        <f aca="false">IF(OR(O$3="",Consolidado!$D988=""),0,IF(ISNUMBER(SEARCH(O$3,Consolidado!$D988)),IF(COUNTIFS(Consolidado!$AC$5:AC988,Consolidado!$AC988,Consolidado!$D$5:D988,"*"&amp;O$3&amp;"*")=1,1,0),0))</f>
        <v>0</v>
      </c>
      <c r="P988" s="0" t="n">
        <f aca="false">IF(OR(P$3="",Consolidado!$D988=""),0,IF(ISNUMBER(SEARCH(P$3,Consolidado!$D988)),IF(COUNTIFS(Consolidado!$AC$5:AC988,Consolidado!$AC988,Consolidado!$D$5:D988,"*"&amp;P$3&amp;"*")=1,1,0),0))</f>
        <v>0</v>
      </c>
      <c r="Q988" s="0" t="n">
        <f aca="false">IF(OR(Q$3="",Consolidado!$D988=""),0,IF(ISNUMBER(SEARCH(Q$3,Consolidado!$D988)),IF(COUNTIFS(Consolidado!$AC$5:AC988,Consolidado!$AC988,Consolidado!$D$5:D988,"*"&amp;Q$3&amp;"*")=1,1,0),0))</f>
        <v>0</v>
      </c>
      <c r="R988" s="0" t="n">
        <f aca="false">IF(OR(R$3="",Consolidado!$D988=""),0,IF(ISNUMBER(SEARCH(R$3,Consolidado!$D988)),IF(COUNTIFS(Consolidado!$AC$5:AC988,Consolidado!$AC988,Consolidado!$D$5:D988,"*"&amp;R$3&amp;"*")=1,1,0),0))</f>
        <v>0</v>
      </c>
      <c r="S988" s="0" t="n">
        <f aca="false">IF(OR(S$3="",Consolidado!$D988=""),0,IF(ISNUMBER(SEARCH(S$3,Consolidado!$D988)),IF(COUNTIFS(Consolidado!$AC$5:AC988,Consolidado!$AC988,Consolidado!$D$5:D988,"*"&amp;S$3&amp;"*")=1,1,0),0))</f>
        <v>0</v>
      </c>
      <c r="T988" s="0" t="n">
        <f aca="false">IF(OR(T$3="",Consolidado!$D988=""),0,IF(ISNUMBER(SEARCH(T$3,Consolidado!$D988)),IF(COUNTIFS(Consolidado!$AC$5:AC988,Consolidado!$AC988,Consolidado!$D$5:D988,"*"&amp;T$3&amp;"*")=1,1,0),0))</f>
        <v>0</v>
      </c>
      <c r="U988" s="0" t="n">
        <f aca="false">IF(OR(U$3="",Consolidado!$D988=""),0,IF(ISNUMBER(SEARCH(U$3,Consolidado!$D988)),IF(COUNTIFS(Consolidado!$AC$5:AC988,Consolidado!$AC988,Consolidado!$D$5:D988,"*"&amp;U$3&amp;"*")=1,1,0),0))</f>
        <v>0</v>
      </c>
      <c r="V988" s="0" t="n">
        <f aca="false">IF(OR(V$3="",Consolidado!$D988=""),0,IF(ISNUMBER(SEARCH(V$3,Consolidado!$D988)),IF(COUNTIFS(Consolidado!$AC$5:AC988,Consolidado!$AC988,Consolidado!$D$5:D988,"*"&amp;V$3&amp;"*")=1,1,0),0))</f>
        <v>0</v>
      </c>
      <c r="W988" s="0" t="n">
        <f aca="false">IF(OR(W$3="",Consolidado!$D988=""),0,IF(ISNUMBER(SEARCH(W$3,Consolidado!$D988)),IF(COUNTIFS(Consolidado!$AC$5:AC988,Consolidado!$AC988,Consolidado!$D$5:D988,"*"&amp;W$3&amp;"*")=1,1,0),0))</f>
        <v>0</v>
      </c>
      <c r="X988" s="0" t="n">
        <f aca="false">IF(OR(X$3="",Consolidado!$D988=""),0,IF(ISNUMBER(SEARCH(X$3,Consolidado!$D988)),IF(COUNTIFS(Consolidado!$AC$5:AC988,Consolidado!$AC988,Consolidado!$D$5:D988,"*"&amp;X$3&amp;"*")=1,1,0),0))</f>
        <v>0</v>
      </c>
      <c r="Y988" s="0" t="n">
        <f aca="false">IF(OR(Y$3="",Consolidado!$D988=""),0,IF(ISNUMBER(SEARCH(Y$3,Consolidado!$D988)),IF(COUNTIFS(Consolidado!$AC$5:AC988,Consolidado!$AC988,Consolidado!$D$5:D988,"*"&amp;Y$3&amp;"*")=1,1,0),0))</f>
        <v>0</v>
      </c>
      <c r="Z988" s="0" t="n">
        <f aca="false">IF(OR(Z$3="",Consolidado!$D988=""),0,IF(ISNUMBER(SEARCH(Z$3,Consolidado!$D988)),IF(COUNTIFS(Consolidado!$AC$5:AC988,Consolidado!$AC988,Consolidado!$D$5:D988,"*"&amp;Z$3&amp;"*")=1,1,0),0))</f>
        <v>0</v>
      </c>
      <c r="AA988" s="0" t="n">
        <f aca="false">IF(OR(AA$3="",Consolidado!$D988=""),0,IF(ISNUMBER(SEARCH(AA$3,Consolidado!$D988)),IF(COUNTIFS(Consolidado!$AC$5:AC988,Consolidado!$AC988,Consolidado!$D$5:D988,"*"&amp;AA$3&amp;"*")=1,1,0),0))</f>
        <v>0</v>
      </c>
      <c r="AB988" s="0" t="n">
        <f aca="false">IF(OR(AB$3="",Consolidado!$D988=""),0,IF(ISNUMBER(SEARCH(AB$3,Consolidado!$D988)),IF(COUNTIFS(Consolidado!$AC$5:AC988,Consolidado!$AC988,Consolidado!$D$5:D988,"*"&amp;AB$3&amp;"*")=1,1,0),0))</f>
        <v>0</v>
      </c>
      <c r="AC988" s="0" t="n">
        <f aca="false">IF(OR(AC$3="",Consolidado!$D988=""),0,IF(ISNUMBER(SEARCH(AC$3,Consolidado!$D988)),IF(COUNTIFS(Consolidado!$AC$5:AC988,Consolidado!$AC988,Consolidado!$D$5:D988,"*"&amp;AC$3&amp;"*")=1,1,0),0))</f>
        <v>0</v>
      </c>
      <c r="AD988" s="0" t="n">
        <f aca="false">IF(OR(AD$3="",Consolidado!$D988=""),0,IF(ISNUMBER(SEARCH(AD$3,Consolidado!$D988)),IF(COUNTIFS(Consolidado!$AC$5:AC988,Consolidado!$AC988,Consolidado!$D$5:D988,"*"&amp;AD$3&amp;"*")=1,1,0),0))</f>
        <v>0</v>
      </c>
      <c r="AE988" s="0" t="n">
        <f aca="false">IF(OR(AE$3="",Consolidado!$D988=""),0,IF(ISNUMBER(SEARCH(AE$3,Consolidado!$D988)),IF(COUNTIFS(Consolidado!$AC$5:AC988,Consolidado!$AC988,Consolidado!$D$5:D988,"*"&amp;AE$3&amp;"*")=1,1,0),0))</f>
        <v>0</v>
      </c>
      <c r="AF988" s="0" t="n">
        <f aca="false">IF(OR(AF$3="",Consolidado!$D988=""),0,IF(ISNUMBER(SEARCH(AF$3,Consolidado!$D988)),IF(COUNTIFS(Consolidado!$AC$5:AC988,Consolidado!$AC988,Consolidado!$D$5:D988,"*"&amp;AF$3&amp;"*")=1,1,0),0))</f>
        <v>0</v>
      </c>
      <c r="AG988" s="0" t="n">
        <f aca="false">IF(OR(AG$3="",Consolidado!$D988=""),0,IF(ISNUMBER(SEARCH(AG$3,Consolidado!$D988)),IF(COUNTIFS(Consolidado!$AC$5:AC988,Consolidado!$AC988,Consolidado!$D$5:D988,"*"&amp;AG$3&amp;"*")=1,1,0),0))</f>
        <v>0</v>
      </c>
      <c r="AH988" s="0" t="n">
        <f aca="false">IF(OR(AH$3="",Consolidado!$D988=""),0,IF(ISNUMBER(SEARCH(AH$3,Consolidado!$D988)),IF(COUNTIFS(Consolidado!$AC$5:AC988,Consolidado!$AC988,Consolidado!$D$5:D988,"*"&amp;AH$3&amp;"*")=1,1,0),0))</f>
        <v>0</v>
      </c>
      <c r="AI988" s="0" t="n">
        <f aca="false">IF(OR(AI$3="",Consolidado!$D988=""),0,IF(ISNUMBER(SEARCH(AI$3,Consolidado!$D988)),IF(COUNTIFS(Consolidado!$AC$5:AC988,Consolidado!$AC988,Consolidado!$D$5:D988,"*"&amp;AI$3&amp;"*")=1,1,0),0))</f>
        <v>0</v>
      </c>
      <c r="AJ988" s="0" t="n">
        <f aca="false">IF(OR(AJ$3="",Consolidado!$D988=""),0,IF(ISNUMBER(SEARCH(AJ$3,Consolidado!$D988)),IF(COUNTIFS(Consolidado!$AC$5:AC988,Consolidado!$AC988,Consolidado!$D$5:D988,"*"&amp;AJ$3&amp;"*")=1,1,0),0))</f>
        <v>0</v>
      </c>
      <c r="AK988" s="0" t="n">
        <f aca="false">IF(OR(AK$3="",Consolidado!$D988=""),0,IF(ISNUMBER(SEARCH(AK$3,Consolidado!$D988)),IF(COUNTIFS(Consolidado!$AC$5:AC988,Consolidado!$AC988,Consolidado!$D$5:D988,"*"&amp;AK$3&amp;"*")=1,1,0),0))</f>
        <v>0</v>
      </c>
      <c r="AL988" s="0" t="n">
        <f aca="false">IF(OR(AL$3="",Consolidado!$D988=""),0,IF(ISNUMBER(SEARCH(AL$3,Consolidado!$D988)),IF(COUNTIFS(Consolidado!$AC$5:AC988,Consolidado!$AC988,Consolidado!$D$5:D988,"*"&amp;AL$3&amp;"*")=1,1,0),0))</f>
        <v>0</v>
      </c>
      <c r="AM988" s="0" t="n">
        <f aca="false">IF(OR(AM$3="",Consolidado!$D988=""),0,IF(ISNUMBER(SEARCH(AM$3,Consolidado!$D988)),IF(COUNTIFS(Consolidado!$AC$5:AC988,Consolidado!$AC988,Consolidado!$D$5:D988,"*"&amp;AM$3&amp;"*")=1,1,0),0))</f>
        <v>0</v>
      </c>
      <c r="AN988" s="0" t="n">
        <f aca="false">IF(OR(AN$3="",Consolidado!$D988=""),0,IF(ISNUMBER(SEARCH(AN$3,Consolidado!$D988)),IF(COUNTIFS(Consolidado!$AC$5:AC988,Consolidado!$AC988,Consolidado!$D$5:D988,"*"&amp;AN$3&amp;"*")=1,1,0),0))</f>
        <v>0</v>
      </c>
      <c r="AO988" s="0" t="n">
        <f aca="false">IF(OR(AO$3="",Consolidado!$D988=""),0,IF(ISNUMBER(SEARCH(AO$3,Consolidado!$D988)),IF(COUNTIFS(Consolidado!$AC$5:AC988,Consolidado!$AC988,Consolidado!$D$5:D988,"*"&amp;AO$3&amp;"*")=1,1,0),0))</f>
        <v>0</v>
      </c>
    </row>
    <row r="989" customFormat="false" ht="15" hidden="false" customHeight="false" outlineLevel="0" collapsed="false">
      <c r="B989" s="0" t="n">
        <f aca="false">IF(OR(B$3="",Consolidado!$D989=""),0,IF(ISNUMBER(SEARCH(B$3,Consolidado!$D989)),IF(COUNTIFS(Consolidado!$AC$5:AC989,Consolidado!$AC989,Consolidado!$D$5:D989,"*"&amp;B$3&amp;"*")=1,1,0),0))</f>
        <v>0</v>
      </c>
      <c r="C989" s="0" t="n">
        <f aca="false">IF(OR(C$3="",Consolidado!$D989=""),0,IF(ISNUMBER(SEARCH(C$3,Consolidado!$D989)),IF(COUNTIFS(Consolidado!$AC$5:AC989,Consolidado!$AC989,Consolidado!$D$5:D989,"*"&amp;C$3&amp;"*")=1,1,0),0))</f>
        <v>0</v>
      </c>
      <c r="D989" s="0" t="n">
        <f aca="false">IF(OR(D$3="",Consolidado!$D989=""),0,IF(ISNUMBER(SEARCH(D$3,Consolidado!$D989)),IF(COUNTIFS(Consolidado!$AC$5:AC989,Consolidado!$AC989,Consolidado!$D$5:D989,"*"&amp;D$3&amp;"*")=1,1,0),0))</f>
        <v>0</v>
      </c>
      <c r="E989" s="0" t="n">
        <f aca="false">IF(OR(E$3="",Consolidado!$D989=""),0,IF(ISNUMBER(SEARCH(E$3,Consolidado!$D989)),IF(COUNTIFS(Consolidado!$AC$5:AC989,Consolidado!$AC989,Consolidado!$D$5:D989,"*"&amp;E$3&amp;"*")=1,1,0),0))</f>
        <v>0</v>
      </c>
      <c r="F989" s="0" t="n">
        <f aca="false">IF(OR(F$3="",Consolidado!$D989=""),0,IF(ISNUMBER(SEARCH(F$3,Consolidado!$D989)),IF(COUNTIFS(Consolidado!$AC$5:AC989,Consolidado!$AC989,Consolidado!$D$5:D989,"*"&amp;F$3&amp;"*")=1,1,0),0))</f>
        <v>0</v>
      </c>
      <c r="G989" s="0" t="n">
        <f aca="false">IF(OR(G$3="",Consolidado!$D989=""),0,IF(ISNUMBER(SEARCH(G$3,Consolidado!$D989)),IF(COUNTIFS(Consolidado!$AC$5:AC989,Consolidado!$AC989,Consolidado!$D$5:D989,"*"&amp;G$3&amp;"*")=1,1,0),0))</f>
        <v>0</v>
      </c>
      <c r="H989" s="0" t="n">
        <f aca="false">IF(OR(H$3="",Consolidado!$D989=""),0,IF(ISNUMBER(SEARCH(H$3,Consolidado!$D989)),IF(COUNTIFS(Consolidado!$AC$5:AC989,Consolidado!$AC989,Consolidado!$D$5:D989,"*"&amp;H$3&amp;"*")=1,1,0),0))</f>
        <v>0</v>
      </c>
      <c r="I989" s="0" t="n">
        <f aca="false">IF(OR(I$3="",Consolidado!$D989=""),0,IF(ISNUMBER(SEARCH(I$3,Consolidado!$D989)),IF(COUNTIFS(Consolidado!$AC$5:AC989,Consolidado!$AC989,Consolidado!$D$5:D989,"*"&amp;I$3&amp;"*")=1,1,0),0))</f>
        <v>0</v>
      </c>
      <c r="J989" s="0" t="n">
        <f aca="false">IF(OR(J$3="",Consolidado!$D989=""),0,IF(ISNUMBER(SEARCH(J$3,Consolidado!$D989)),IF(COUNTIFS(Consolidado!$AC$5:AC989,Consolidado!$AC989,Consolidado!$D$5:D989,"*"&amp;J$3&amp;"*")=1,1,0),0))</f>
        <v>0</v>
      </c>
      <c r="K989" s="0" t="n">
        <f aca="false">IF(OR(K$3="",Consolidado!$D989=""),0,IF(ISNUMBER(SEARCH(K$3,Consolidado!$D989)),IF(COUNTIFS(Consolidado!$AC$5:AC989,Consolidado!$AC989,Consolidado!$D$5:D989,"*"&amp;K$3&amp;"*")=1,1,0),0))</f>
        <v>0</v>
      </c>
      <c r="L989" s="0" t="n">
        <f aca="false">IF(OR(L$3="",Consolidado!$D989=""),0,IF(ISNUMBER(SEARCH(L$3,Consolidado!$D989)),IF(COUNTIFS(Consolidado!$AC$5:AC989,Consolidado!$AC989,Consolidado!$D$5:D989,"*"&amp;L$3&amp;"*")=1,1,0),0))</f>
        <v>0</v>
      </c>
      <c r="M989" s="0" t="n">
        <f aca="false">IF(OR(M$3="",Consolidado!$D989=""),0,IF(ISNUMBER(SEARCH(M$3,Consolidado!$D989)),IF(COUNTIFS(Consolidado!$AC$5:AC989,Consolidado!$AC989,Consolidado!$D$5:D989,"*"&amp;M$3&amp;"*")=1,1,0),0))</f>
        <v>0</v>
      </c>
      <c r="N989" s="0" t="n">
        <f aca="false">IF(OR(N$3="",Consolidado!$D989=""),0,IF(ISNUMBER(SEARCH(N$3,Consolidado!$D989)),IF(COUNTIFS(Consolidado!$AC$5:AC989,Consolidado!$AC989,Consolidado!$D$5:D989,"*"&amp;N$3&amp;"*")=1,1,0),0))</f>
        <v>0</v>
      </c>
      <c r="O989" s="0" t="n">
        <f aca="false">IF(OR(O$3="",Consolidado!$D989=""),0,IF(ISNUMBER(SEARCH(O$3,Consolidado!$D989)),IF(COUNTIFS(Consolidado!$AC$5:AC989,Consolidado!$AC989,Consolidado!$D$5:D989,"*"&amp;O$3&amp;"*")=1,1,0),0))</f>
        <v>0</v>
      </c>
      <c r="P989" s="0" t="n">
        <f aca="false">IF(OR(P$3="",Consolidado!$D989=""),0,IF(ISNUMBER(SEARCH(P$3,Consolidado!$D989)),IF(COUNTIFS(Consolidado!$AC$5:AC989,Consolidado!$AC989,Consolidado!$D$5:D989,"*"&amp;P$3&amp;"*")=1,1,0),0))</f>
        <v>0</v>
      </c>
      <c r="Q989" s="0" t="n">
        <f aca="false">IF(OR(Q$3="",Consolidado!$D989=""),0,IF(ISNUMBER(SEARCH(Q$3,Consolidado!$D989)),IF(COUNTIFS(Consolidado!$AC$5:AC989,Consolidado!$AC989,Consolidado!$D$5:D989,"*"&amp;Q$3&amp;"*")=1,1,0),0))</f>
        <v>0</v>
      </c>
      <c r="R989" s="0" t="n">
        <f aca="false">IF(OR(R$3="",Consolidado!$D989=""),0,IF(ISNUMBER(SEARCH(R$3,Consolidado!$D989)),IF(COUNTIFS(Consolidado!$AC$5:AC989,Consolidado!$AC989,Consolidado!$D$5:D989,"*"&amp;R$3&amp;"*")=1,1,0),0))</f>
        <v>0</v>
      </c>
      <c r="S989" s="0" t="n">
        <f aca="false">IF(OR(S$3="",Consolidado!$D989=""),0,IF(ISNUMBER(SEARCH(S$3,Consolidado!$D989)),IF(COUNTIFS(Consolidado!$AC$5:AC989,Consolidado!$AC989,Consolidado!$D$5:D989,"*"&amp;S$3&amp;"*")=1,1,0),0))</f>
        <v>0</v>
      </c>
      <c r="T989" s="0" t="n">
        <f aca="false">IF(OR(T$3="",Consolidado!$D989=""),0,IF(ISNUMBER(SEARCH(T$3,Consolidado!$D989)),IF(COUNTIFS(Consolidado!$AC$5:AC989,Consolidado!$AC989,Consolidado!$D$5:D989,"*"&amp;T$3&amp;"*")=1,1,0),0))</f>
        <v>0</v>
      </c>
      <c r="U989" s="0" t="n">
        <f aca="false">IF(OR(U$3="",Consolidado!$D989=""),0,IF(ISNUMBER(SEARCH(U$3,Consolidado!$D989)),IF(COUNTIFS(Consolidado!$AC$5:AC989,Consolidado!$AC989,Consolidado!$D$5:D989,"*"&amp;U$3&amp;"*")=1,1,0),0))</f>
        <v>0</v>
      </c>
      <c r="V989" s="0" t="n">
        <f aca="false">IF(OR(V$3="",Consolidado!$D989=""),0,IF(ISNUMBER(SEARCH(V$3,Consolidado!$D989)),IF(COUNTIFS(Consolidado!$AC$5:AC989,Consolidado!$AC989,Consolidado!$D$5:D989,"*"&amp;V$3&amp;"*")=1,1,0),0))</f>
        <v>0</v>
      </c>
      <c r="W989" s="0" t="n">
        <f aca="false">IF(OR(W$3="",Consolidado!$D989=""),0,IF(ISNUMBER(SEARCH(W$3,Consolidado!$D989)),IF(COUNTIFS(Consolidado!$AC$5:AC989,Consolidado!$AC989,Consolidado!$D$5:D989,"*"&amp;W$3&amp;"*")=1,1,0),0))</f>
        <v>0</v>
      </c>
      <c r="X989" s="0" t="n">
        <f aca="false">IF(OR(X$3="",Consolidado!$D989=""),0,IF(ISNUMBER(SEARCH(X$3,Consolidado!$D989)),IF(COUNTIFS(Consolidado!$AC$5:AC989,Consolidado!$AC989,Consolidado!$D$5:D989,"*"&amp;X$3&amp;"*")=1,1,0),0))</f>
        <v>0</v>
      </c>
      <c r="Y989" s="0" t="n">
        <f aca="false">IF(OR(Y$3="",Consolidado!$D989=""),0,IF(ISNUMBER(SEARCH(Y$3,Consolidado!$D989)),IF(COUNTIFS(Consolidado!$AC$5:AC989,Consolidado!$AC989,Consolidado!$D$5:D989,"*"&amp;Y$3&amp;"*")=1,1,0),0))</f>
        <v>0</v>
      </c>
      <c r="Z989" s="0" t="n">
        <f aca="false">IF(OR(Z$3="",Consolidado!$D989=""),0,IF(ISNUMBER(SEARCH(Z$3,Consolidado!$D989)),IF(COUNTIFS(Consolidado!$AC$5:AC989,Consolidado!$AC989,Consolidado!$D$5:D989,"*"&amp;Z$3&amp;"*")=1,1,0),0))</f>
        <v>0</v>
      </c>
      <c r="AA989" s="0" t="n">
        <f aca="false">IF(OR(AA$3="",Consolidado!$D989=""),0,IF(ISNUMBER(SEARCH(AA$3,Consolidado!$D989)),IF(COUNTIFS(Consolidado!$AC$5:AC989,Consolidado!$AC989,Consolidado!$D$5:D989,"*"&amp;AA$3&amp;"*")=1,1,0),0))</f>
        <v>0</v>
      </c>
      <c r="AB989" s="0" t="n">
        <f aca="false">IF(OR(AB$3="",Consolidado!$D989=""),0,IF(ISNUMBER(SEARCH(AB$3,Consolidado!$D989)),IF(COUNTIFS(Consolidado!$AC$5:AC989,Consolidado!$AC989,Consolidado!$D$5:D989,"*"&amp;AB$3&amp;"*")=1,1,0),0))</f>
        <v>0</v>
      </c>
      <c r="AC989" s="0" t="n">
        <f aca="false">IF(OR(AC$3="",Consolidado!$D989=""),0,IF(ISNUMBER(SEARCH(AC$3,Consolidado!$D989)),IF(COUNTIFS(Consolidado!$AC$5:AC989,Consolidado!$AC989,Consolidado!$D$5:D989,"*"&amp;AC$3&amp;"*")=1,1,0),0))</f>
        <v>0</v>
      </c>
      <c r="AD989" s="0" t="n">
        <f aca="false">IF(OR(AD$3="",Consolidado!$D989=""),0,IF(ISNUMBER(SEARCH(AD$3,Consolidado!$D989)),IF(COUNTIFS(Consolidado!$AC$5:AC989,Consolidado!$AC989,Consolidado!$D$5:D989,"*"&amp;AD$3&amp;"*")=1,1,0),0))</f>
        <v>0</v>
      </c>
      <c r="AE989" s="0" t="n">
        <f aca="false">IF(OR(AE$3="",Consolidado!$D989=""),0,IF(ISNUMBER(SEARCH(AE$3,Consolidado!$D989)),IF(COUNTIFS(Consolidado!$AC$5:AC989,Consolidado!$AC989,Consolidado!$D$5:D989,"*"&amp;AE$3&amp;"*")=1,1,0),0))</f>
        <v>0</v>
      </c>
      <c r="AF989" s="0" t="n">
        <f aca="false">IF(OR(AF$3="",Consolidado!$D989=""),0,IF(ISNUMBER(SEARCH(AF$3,Consolidado!$D989)),IF(COUNTIFS(Consolidado!$AC$5:AC989,Consolidado!$AC989,Consolidado!$D$5:D989,"*"&amp;AF$3&amp;"*")=1,1,0),0))</f>
        <v>0</v>
      </c>
      <c r="AG989" s="0" t="n">
        <f aca="false">IF(OR(AG$3="",Consolidado!$D989=""),0,IF(ISNUMBER(SEARCH(AG$3,Consolidado!$D989)),IF(COUNTIFS(Consolidado!$AC$5:AC989,Consolidado!$AC989,Consolidado!$D$5:D989,"*"&amp;AG$3&amp;"*")=1,1,0),0))</f>
        <v>0</v>
      </c>
      <c r="AH989" s="0" t="n">
        <f aca="false">IF(OR(AH$3="",Consolidado!$D989=""),0,IF(ISNUMBER(SEARCH(AH$3,Consolidado!$D989)),IF(COUNTIFS(Consolidado!$AC$5:AC989,Consolidado!$AC989,Consolidado!$D$5:D989,"*"&amp;AH$3&amp;"*")=1,1,0),0))</f>
        <v>0</v>
      </c>
      <c r="AI989" s="0" t="n">
        <f aca="false">IF(OR(AI$3="",Consolidado!$D989=""),0,IF(ISNUMBER(SEARCH(AI$3,Consolidado!$D989)),IF(COUNTIFS(Consolidado!$AC$5:AC989,Consolidado!$AC989,Consolidado!$D$5:D989,"*"&amp;AI$3&amp;"*")=1,1,0),0))</f>
        <v>0</v>
      </c>
      <c r="AJ989" s="0" t="n">
        <f aca="false">IF(OR(AJ$3="",Consolidado!$D989=""),0,IF(ISNUMBER(SEARCH(AJ$3,Consolidado!$D989)),IF(COUNTIFS(Consolidado!$AC$5:AC989,Consolidado!$AC989,Consolidado!$D$5:D989,"*"&amp;AJ$3&amp;"*")=1,1,0),0))</f>
        <v>0</v>
      </c>
      <c r="AK989" s="0" t="n">
        <f aca="false">IF(OR(AK$3="",Consolidado!$D989=""),0,IF(ISNUMBER(SEARCH(AK$3,Consolidado!$D989)),IF(COUNTIFS(Consolidado!$AC$5:AC989,Consolidado!$AC989,Consolidado!$D$5:D989,"*"&amp;AK$3&amp;"*")=1,1,0),0))</f>
        <v>0</v>
      </c>
      <c r="AL989" s="0" t="n">
        <f aca="false">IF(OR(AL$3="",Consolidado!$D989=""),0,IF(ISNUMBER(SEARCH(AL$3,Consolidado!$D989)),IF(COUNTIFS(Consolidado!$AC$5:AC989,Consolidado!$AC989,Consolidado!$D$5:D989,"*"&amp;AL$3&amp;"*")=1,1,0),0))</f>
        <v>0</v>
      </c>
      <c r="AM989" s="0" t="n">
        <f aca="false">IF(OR(AM$3="",Consolidado!$D989=""),0,IF(ISNUMBER(SEARCH(AM$3,Consolidado!$D989)),IF(COUNTIFS(Consolidado!$AC$5:AC989,Consolidado!$AC989,Consolidado!$D$5:D989,"*"&amp;AM$3&amp;"*")=1,1,0),0))</f>
        <v>0</v>
      </c>
      <c r="AN989" s="0" t="n">
        <f aca="false">IF(OR(AN$3="",Consolidado!$D989=""),0,IF(ISNUMBER(SEARCH(AN$3,Consolidado!$D989)),IF(COUNTIFS(Consolidado!$AC$5:AC989,Consolidado!$AC989,Consolidado!$D$5:D989,"*"&amp;AN$3&amp;"*")=1,1,0),0))</f>
        <v>0</v>
      </c>
      <c r="AO989" s="0" t="n">
        <f aca="false">IF(OR(AO$3="",Consolidado!$D989=""),0,IF(ISNUMBER(SEARCH(AO$3,Consolidado!$D989)),IF(COUNTIFS(Consolidado!$AC$5:AC989,Consolidado!$AC989,Consolidado!$D$5:D989,"*"&amp;AO$3&amp;"*")=1,1,0),0))</f>
        <v>0</v>
      </c>
    </row>
    <row r="990" customFormat="false" ht="15" hidden="false" customHeight="false" outlineLevel="0" collapsed="false">
      <c r="B990" s="0" t="n">
        <f aca="false">IF(OR(B$3="",Consolidado!$D990=""),0,IF(ISNUMBER(SEARCH(B$3,Consolidado!$D990)),IF(COUNTIFS(Consolidado!$AC$5:AC990,Consolidado!$AC990,Consolidado!$D$5:D990,"*"&amp;B$3&amp;"*")=1,1,0),0))</f>
        <v>0</v>
      </c>
      <c r="C990" s="0" t="n">
        <f aca="false">IF(OR(C$3="",Consolidado!$D990=""),0,IF(ISNUMBER(SEARCH(C$3,Consolidado!$D990)),IF(COUNTIFS(Consolidado!$AC$5:AC990,Consolidado!$AC990,Consolidado!$D$5:D990,"*"&amp;C$3&amp;"*")=1,1,0),0))</f>
        <v>0</v>
      </c>
      <c r="D990" s="0" t="n">
        <f aca="false">IF(OR(D$3="",Consolidado!$D990=""),0,IF(ISNUMBER(SEARCH(D$3,Consolidado!$D990)),IF(COUNTIFS(Consolidado!$AC$5:AC990,Consolidado!$AC990,Consolidado!$D$5:D990,"*"&amp;D$3&amp;"*")=1,1,0),0))</f>
        <v>0</v>
      </c>
      <c r="E990" s="0" t="n">
        <f aca="false">IF(OR(E$3="",Consolidado!$D990=""),0,IF(ISNUMBER(SEARCH(E$3,Consolidado!$D990)),IF(COUNTIFS(Consolidado!$AC$5:AC990,Consolidado!$AC990,Consolidado!$D$5:D990,"*"&amp;E$3&amp;"*")=1,1,0),0))</f>
        <v>0</v>
      </c>
      <c r="F990" s="0" t="n">
        <f aca="false">IF(OR(F$3="",Consolidado!$D990=""),0,IF(ISNUMBER(SEARCH(F$3,Consolidado!$D990)),IF(COUNTIFS(Consolidado!$AC$5:AC990,Consolidado!$AC990,Consolidado!$D$5:D990,"*"&amp;F$3&amp;"*")=1,1,0),0))</f>
        <v>0</v>
      </c>
      <c r="G990" s="0" t="n">
        <f aca="false">IF(OR(G$3="",Consolidado!$D990=""),0,IF(ISNUMBER(SEARCH(G$3,Consolidado!$D990)),IF(COUNTIFS(Consolidado!$AC$5:AC990,Consolidado!$AC990,Consolidado!$D$5:D990,"*"&amp;G$3&amp;"*")=1,1,0),0))</f>
        <v>0</v>
      </c>
      <c r="H990" s="0" t="n">
        <f aca="false">IF(OR(H$3="",Consolidado!$D990=""),0,IF(ISNUMBER(SEARCH(H$3,Consolidado!$D990)),IF(COUNTIFS(Consolidado!$AC$5:AC990,Consolidado!$AC990,Consolidado!$D$5:D990,"*"&amp;H$3&amp;"*")=1,1,0),0))</f>
        <v>0</v>
      </c>
      <c r="I990" s="0" t="n">
        <f aca="false">IF(OR(I$3="",Consolidado!$D990=""),0,IF(ISNUMBER(SEARCH(I$3,Consolidado!$D990)),IF(COUNTIFS(Consolidado!$AC$5:AC990,Consolidado!$AC990,Consolidado!$D$5:D990,"*"&amp;I$3&amp;"*")=1,1,0),0))</f>
        <v>0</v>
      </c>
      <c r="J990" s="0" t="n">
        <f aca="false">IF(OR(J$3="",Consolidado!$D990=""),0,IF(ISNUMBER(SEARCH(J$3,Consolidado!$D990)),IF(COUNTIFS(Consolidado!$AC$5:AC990,Consolidado!$AC990,Consolidado!$D$5:D990,"*"&amp;J$3&amp;"*")=1,1,0),0))</f>
        <v>0</v>
      </c>
      <c r="K990" s="0" t="n">
        <f aca="false">IF(OR(K$3="",Consolidado!$D990=""),0,IF(ISNUMBER(SEARCH(K$3,Consolidado!$D990)),IF(COUNTIFS(Consolidado!$AC$5:AC990,Consolidado!$AC990,Consolidado!$D$5:D990,"*"&amp;K$3&amp;"*")=1,1,0),0))</f>
        <v>0</v>
      </c>
      <c r="L990" s="0" t="n">
        <f aca="false">IF(OR(L$3="",Consolidado!$D990=""),0,IF(ISNUMBER(SEARCH(L$3,Consolidado!$D990)),IF(COUNTIFS(Consolidado!$AC$5:AC990,Consolidado!$AC990,Consolidado!$D$5:D990,"*"&amp;L$3&amp;"*")=1,1,0),0))</f>
        <v>0</v>
      </c>
      <c r="M990" s="0" t="n">
        <f aca="false">IF(OR(M$3="",Consolidado!$D990=""),0,IF(ISNUMBER(SEARCH(M$3,Consolidado!$D990)),IF(COUNTIFS(Consolidado!$AC$5:AC990,Consolidado!$AC990,Consolidado!$D$5:D990,"*"&amp;M$3&amp;"*")=1,1,0),0))</f>
        <v>0</v>
      </c>
      <c r="N990" s="0" t="n">
        <f aca="false">IF(OR(N$3="",Consolidado!$D990=""),0,IF(ISNUMBER(SEARCH(N$3,Consolidado!$D990)),IF(COUNTIFS(Consolidado!$AC$5:AC990,Consolidado!$AC990,Consolidado!$D$5:D990,"*"&amp;N$3&amp;"*")=1,1,0),0))</f>
        <v>0</v>
      </c>
      <c r="O990" s="0" t="n">
        <f aca="false">IF(OR(O$3="",Consolidado!$D990=""),0,IF(ISNUMBER(SEARCH(O$3,Consolidado!$D990)),IF(COUNTIFS(Consolidado!$AC$5:AC990,Consolidado!$AC990,Consolidado!$D$5:D990,"*"&amp;O$3&amp;"*")=1,1,0),0))</f>
        <v>0</v>
      </c>
      <c r="P990" s="0" t="n">
        <f aca="false">IF(OR(P$3="",Consolidado!$D990=""),0,IF(ISNUMBER(SEARCH(P$3,Consolidado!$D990)),IF(COUNTIFS(Consolidado!$AC$5:AC990,Consolidado!$AC990,Consolidado!$D$5:D990,"*"&amp;P$3&amp;"*")=1,1,0),0))</f>
        <v>0</v>
      </c>
      <c r="Q990" s="0" t="n">
        <f aca="false">IF(OR(Q$3="",Consolidado!$D990=""),0,IF(ISNUMBER(SEARCH(Q$3,Consolidado!$D990)),IF(COUNTIFS(Consolidado!$AC$5:AC990,Consolidado!$AC990,Consolidado!$D$5:D990,"*"&amp;Q$3&amp;"*")=1,1,0),0))</f>
        <v>0</v>
      </c>
      <c r="R990" s="0" t="n">
        <f aca="false">IF(OR(R$3="",Consolidado!$D990=""),0,IF(ISNUMBER(SEARCH(R$3,Consolidado!$D990)),IF(COUNTIFS(Consolidado!$AC$5:AC990,Consolidado!$AC990,Consolidado!$D$5:D990,"*"&amp;R$3&amp;"*")=1,1,0),0))</f>
        <v>0</v>
      </c>
      <c r="S990" s="0" t="n">
        <f aca="false">IF(OR(S$3="",Consolidado!$D990=""),0,IF(ISNUMBER(SEARCH(S$3,Consolidado!$D990)),IF(COUNTIFS(Consolidado!$AC$5:AC990,Consolidado!$AC990,Consolidado!$D$5:D990,"*"&amp;S$3&amp;"*")=1,1,0),0))</f>
        <v>0</v>
      </c>
      <c r="T990" s="0" t="n">
        <f aca="false">IF(OR(T$3="",Consolidado!$D990=""),0,IF(ISNUMBER(SEARCH(T$3,Consolidado!$D990)),IF(COUNTIFS(Consolidado!$AC$5:AC990,Consolidado!$AC990,Consolidado!$D$5:D990,"*"&amp;T$3&amp;"*")=1,1,0),0))</f>
        <v>0</v>
      </c>
      <c r="U990" s="0" t="n">
        <f aca="false">IF(OR(U$3="",Consolidado!$D990=""),0,IF(ISNUMBER(SEARCH(U$3,Consolidado!$D990)),IF(COUNTIFS(Consolidado!$AC$5:AC990,Consolidado!$AC990,Consolidado!$D$5:D990,"*"&amp;U$3&amp;"*")=1,1,0),0))</f>
        <v>0</v>
      </c>
      <c r="V990" s="0" t="n">
        <f aca="false">IF(OR(V$3="",Consolidado!$D990=""),0,IF(ISNUMBER(SEARCH(V$3,Consolidado!$D990)),IF(COUNTIFS(Consolidado!$AC$5:AC990,Consolidado!$AC990,Consolidado!$D$5:D990,"*"&amp;V$3&amp;"*")=1,1,0),0))</f>
        <v>0</v>
      </c>
      <c r="W990" s="0" t="n">
        <f aca="false">IF(OR(W$3="",Consolidado!$D990=""),0,IF(ISNUMBER(SEARCH(W$3,Consolidado!$D990)),IF(COUNTIFS(Consolidado!$AC$5:AC990,Consolidado!$AC990,Consolidado!$D$5:D990,"*"&amp;W$3&amp;"*")=1,1,0),0))</f>
        <v>0</v>
      </c>
      <c r="X990" s="0" t="n">
        <f aca="false">IF(OR(X$3="",Consolidado!$D990=""),0,IF(ISNUMBER(SEARCH(X$3,Consolidado!$D990)),IF(COUNTIFS(Consolidado!$AC$5:AC990,Consolidado!$AC990,Consolidado!$D$5:D990,"*"&amp;X$3&amp;"*")=1,1,0),0))</f>
        <v>0</v>
      </c>
      <c r="Y990" s="0" t="n">
        <f aca="false">IF(OR(Y$3="",Consolidado!$D990=""),0,IF(ISNUMBER(SEARCH(Y$3,Consolidado!$D990)),IF(COUNTIFS(Consolidado!$AC$5:AC990,Consolidado!$AC990,Consolidado!$D$5:D990,"*"&amp;Y$3&amp;"*")=1,1,0),0))</f>
        <v>0</v>
      </c>
      <c r="Z990" s="0" t="n">
        <f aca="false">IF(OR(Z$3="",Consolidado!$D990=""),0,IF(ISNUMBER(SEARCH(Z$3,Consolidado!$D990)),IF(COUNTIFS(Consolidado!$AC$5:AC990,Consolidado!$AC990,Consolidado!$D$5:D990,"*"&amp;Z$3&amp;"*")=1,1,0),0))</f>
        <v>0</v>
      </c>
      <c r="AA990" s="0" t="n">
        <f aca="false">IF(OR(AA$3="",Consolidado!$D990=""),0,IF(ISNUMBER(SEARCH(AA$3,Consolidado!$D990)),IF(COUNTIFS(Consolidado!$AC$5:AC990,Consolidado!$AC990,Consolidado!$D$5:D990,"*"&amp;AA$3&amp;"*")=1,1,0),0))</f>
        <v>0</v>
      </c>
      <c r="AB990" s="0" t="n">
        <f aca="false">IF(OR(AB$3="",Consolidado!$D990=""),0,IF(ISNUMBER(SEARCH(AB$3,Consolidado!$D990)),IF(COUNTIFS(Consolidado!$AC$5:AC990,Consolidado!$AC990,Consolidado!$D$5:D990,"*"&amp;AB$3&amp;"*")=1,1,0),0))</f>
        <v>0</v>
      </c>
      <c r="AC990" s="0" t="n">
        <f aca="false">IF(OR(AC$3="",Consolidado!$D990=""),0,IF(ISNUMBER(SEARCH(AC$3,Consolidado!$D990)),IF(COUNTIFS(Consolidado!$AC$5:AC990,Consolidado!$AC990,Consolidado!$D$5:D990,"*"&amp;AC$3&amp;"*")=1,1,0),0))</f>
        <v>0</v>
      </c>
      <c r="AD990" s="0" t="n">
        <f aca="false">IF(OR(AD$3="",Consolidado!$D990=""),0,IF(ISNUMBER(SEARCH(AD$3,Consolidado!$D990)),IF(COUNTIFS(Consolidado!$AC$5:AC990,Consolidado!$AC990,Consolidado!$D$5:D990,"*"&amp;AD$3&amp;"*")=1,1,0),0))</f>
        <v>0</v>
      </c>
      <c r="AE990" s="0" t="n">
        <f aca="false">IF(OR(AE$3="",Consolidado!$D990=""),0,IF(ISNUMBER(SEARCH(AE$3,Consolidado!$D990)),IF(COUNTIFS(Consolidado!$AC$5:AC990,Consolidado!$AC990,Consolidado!$D$5:D990,"*"&amp;AE$3&amp;"*")=1,1,0),0))</f>
        <v>0</v>
      </c>
      <c r="AF990" s="0" t="n">
        <f aca="false">IF(OR(AF$3="",Consolidado!$D990=""),0,IF(ISNUMBER(SEARCH(AF$3,Consolidado!$D990)),IF(COUNTIFS(Consolidado!$AC$5:AC990,Consolidado!$AC990,Consolidado!$D$5:D990,"*"&amp;AF$3&amp;"*")=1,1,0),0))</f>
        <v>0</v>
      </c>
      <c r="AG990" s="0" t="n">
        <f aca="false">IF(OR(AG$3="",Consolidado!$D990=""),0,IF(ISNUMBER(SEARCH(AG$3,Consolidado!$D990)),IF(COUNTIFS(Consolidado!$AC$5:AC990,Consolidado!$AC990,Consolidado!$D$5:D990,"*"&amp;AG$3&amp;"*")=1,1,0),0))</f>
        <v>0</v>
      </c>
      <c r="AH990" s="0" t="n">
        <f aca="false">IF(OR(AH$3="",Consolidado!$D990=""),0,IF(ISNUMBER(SEARCH(AH$3,Consolidado!$D990)),IF(COUNTIFS(Consolidado!$AC$5:AC990,Consolidado!$AC990,Consolidado!$D$5:D990,"*"&amp;AH$3&amp;"*")=1,1,0),0))</f>
        <v>0</v>
      </c>
      <c r="AI990" s="0" t="n">
        <f aca="false">IF(OR(AI$3="",Consolidado!$D990=""),0,IF(ISNUMBER(SEARCH(AI$3,Consolidado!$D990)),IF(COUNTIFS(Consolidado!$AC$5:AC990,Consolidado!$AC990,Consolidado!$D$5:D990,"*"&amp;AI$3&amp;"*")=1,1,0),0))</f>
        <v>0</v>
      </c>
      <c r="AJ990" s="0" t="n">
        <f aca="false">IF(OR(AJ$3="",Consolidado!$D990=""),0,IF(ISNUMBER(SEARCH(AJ$3,Consolidado!$D990)),IF(COUNTIFS(Consolidado!$AC$5:AC990,Consolidado!$AC990,Consolidado!$D$5:D990,"*"&amp;AJ$3&amp;"*")=1,1,0),0))</f>
        <v>0</v>
      </c>
      <c r="AK990" s="0" t="n">
        <f aca="false">IF(OR(AK$3="",Consolidado!$D990=""),0,IF(ISNUMBER(SEARCH(AK$3,Consolidado!$D990)),IF(COUNTIFS(Consolidado!$AC$5:AC990,Consolidado!$AC990,Consolidado!$D$5:D990,"*"&amp;AK$3&amp;"*")=1,1,0),0))</f>
        <v>0</v>
      </c>
      <c r="AL990" s="0" t="n">
        <f aca="false">IF(OR(AL$3="",Consolidado!$D990=""),0,IF(ISNUMBER(SEARCH(AL$3,Consolidado!$D990)),IF(COUNTIFS(Consolidado!$AC$5:AC990,Consolidado!$AC990,Consolidado!$D$5:D990,"*"&amp;AL$3&amp;"*")=1,1,0),0))</f>
        <v>0</v>
      </c>
      <c r="AM990" s="0" t="n">
        <f aca="false">IF(OR(AM$3="",Consolidado!$D990=""),0,IF(ISNUMBER(SEARCH(AM$3,Consolidado!$D990)),IF(COUNTIFS(Consolidado!$AC$5:AC990,Consolidado!$AC990,Consolidado!$D$5:D990,"*"&amp;AM$3&amp;"*")=1,1,0),0))</f>
        <v>0</v>
      </c>
      <c r="AN990" s="0" t="n">
        <f aca="false">IF(OR(AN$3="",Consolidado!$D990=""),0,IF(ISNUMBER(SEARCH(AN$3,Consolidado!$D990)),IF(COUNTIFS(Consolidado!$AC$5:AC990,Consolidado!$AC990,Consolidado!$D$5:D990,"*"&amp;AN$3&amp;"*")=1,1,0),0))</f>
        <v>0</v>
      </c>
      <c r="AO990" s="0" t="n">
        <f aca="false">IF(OR(AO$3="",Consolidado!$D990=""),0,IF(ISNUMBER(SEARCH(AO$3,Consolidado!$D990)),IF(COUNTIFS(Consolidado!$AC$5:AC990,Consolidado!$AC990,Consolidado!$D$5:D990,"*"&amp;AO$3&amp;"*")=1,1,0),0))</f>
        <v>0</v>
      </c>
    </row>
    <row r="991" customFormat="false" ht="15" hidden="false" customHeight="false" outlineLevel="0" collapsed="false">
      <c r="B991" s="0" t="n">
        <f aca="false">IF(OR(B$3="",Consolidado!$D991=""),0,IF(ISNUMBER(SEARCH(B$3,Consolidado!$D991)),IF(COUNTIFS(Consolidado!$AC$5:AC991,Consolidado!$AC991,Consolidado!$D$5:D991,"*"&amp;B$3&amp;"*")=1,1,0),0))</f>
        <v>0</v>
      </c>
      <c r="C991" s="0" t="n">
        <f aca="false">IF(OR(C$3="",Consolidado!$D991=""),0,IF(ISNUMBER(SEARCH(C$3,Consolidado!$D991)),IF(COUNTIFS(Consolidado!$AC$5:AC991,Consolidado!$AC991,Consolidado!$D$5:D991,"*"&amp;C$3&amp;"*")=1,1,0),0))</f>
        <v>0</v>
      </c>
      <c r="D991" s="0" t="n">
        <f aca="false">IF(OR(D$3="",Consolidado!$D991=""),0,IF(ISNUMBER(SEARCH(D$3,Consolidado!$D991)),IF(COUNTIFS(Consolidado!$AC$5:AC991,Consolidado!$AC991,Consolidado!$D$5:D991,"*"&amp;D$3&amp;"*")=1,1,0),0))</f>
        <v>0</v>
      </c>
      <c r="E991" s="0" t="n">
        <f aca="false">IF(OR(E$3="",Consolidado!$D991=""),0,IF(ISNUMBER(SEARCH(E$3,Consolidado!$D991)),IF(COUNTIFS(Consolidado!$AC$5:AC991,Consolidado!$AC991,Consolidado!$D$5:D991,"*"&amp;E$3&amp;"*")=1,1,0),0))</f>
        <v>0</v>
      </c>
      <c r="F991" s="0" t="n">
        <f aca="false">IF(OR(F$3="",Consolidado!$D991=""),0,IF(ISNUMBER(SEARCH(F$3,Consolidado!$D991)),IF(COUNTIFS(Consolidado!$AC$5:AC991,Consolidado!$AC991,Consolidado!$D$5:D991,"*"&amp;F$3&amp;"*")=1,1,0),0))</f>
        <v>0</v>
      </c>
      <c r="G991" s="0" t="n">
        <f aca="false">IF(OR(G$3="",Consolidado!$D991=""),0,IF(ISNUMBER(SEARCH(G$3,Consolidado!$D991)),IF(COUNTIFS(Consolidado!$AC$5:AC991,Consolidado!$AC991,Consolidado!$D$5:D991,"*"&amp;G$3&amp;"*")=1,1,0),0))</f>
        <v>0</v>
      </c>
      <c r="H991" s="0" t="n">
        <f aca="false">IF(OR(H$3="",Consolidado!$D991=""),0,IF(ISNUMBER(SEARCH(H$3,Consolidado!$D991)),IF(COUNTIFS(Consolidado!$AC$5:AC991,Consolidado!$AC991,Consolidado!$D$5:D991,"*"&amp;H$3&amp;"*")=1,1,0),0))</f>
        <v>0</v>
      </c>
      <c r="I991" s="0" t="n">
        <f aca="false">IF(OR(I$3="",Consolidado!$D991=""),0,IF(ISNUMBER(SEARCH(I$3,Consolidado!$D991)),IF(COUNTIFS(Consolidado!$AC$5:AC991,Consolidado!$AC991,Consolidado!$D$5:D991,"*"&amp;I$3&amp;"*")=1,1,0),0))</f>
        <v>0</v>
      </c>
      <c r="J991" s="0" t="n">
        <f aca="false">IF(OR(J$3="",Consolidado!$D991=""),0,IF(ISNUMBER(SEARCH(J$3,Consolidado!$D991)),IF(COUNTIFS(Consolidado!$AC$5:AC991,Consolidado!$AC991,Consolidado!$D$5:D991,"*"&amp;J$3&amp;"*")=1,1,0),0))</f>
        <v>0</v>
      </c>
      <c r="K991" s="0" t="n">
        <f aca="false">IF(OR(K$3="",Consolidado!$D991=""),0,IF(ISNUMBER(SEARCH(K$3,Consolidado!$D991)),IF(COUNTIFS(Consolidado!$AC$5:AC991,Consolidado!$AC991,Consolidado!$D$5:D991,"*"&amp;K$3&amp;"*")=1,1,0),0))</f>
        <v>0</v>
      </c>
      <c r="L991" s="0" t="n">
        <f aca="false">IF(OR(L$3="",Consolidado!$D991=""),0,IF(ISNUMBER(SEARCH(L$3,Consolidado!$D991)),IF(COUNTIFS(Consolidado!$AC$5:AC991,Consolidado!$AC991,Consolidado!$D$5:D991,"*"&amp;L$3&amp;"*")=1,1,0),0))</f>
        <v>0</v>
      </c>
      <c r="M991" s="0" t="n">
        <f aca="false">IF(OR(M$3="",Consolidado!$D991=""),0,IF(ISNUMBER(SEARCH(M$3,Consolidado!$D991)),IF(COUNTIFS(Consolidado!$AC$5:AC991,Consolidado!$AC991,Consolidado!$D$5:D991,"*"&amp;M$3&amp;"*")=1,1,0),0))</f>
        <v>0</v>
      </c>
      <c r="N991" s="0" t="n">
        <f aca="false">IF(OR(N$3="",Consolidado!$D991=""),0,IF(ISNUMBER(SEARCH(N$3,Consolidado!$D991)),IF(COUNTIFS(Consolidado!$AC$5:AC991,Consolidado!$AC991,Consolidado!$D$5:D991,"*"&amp;N$3&amp;"*")=1,1,0),0))</f>
        <v>0</v>
      </c>
      <c r="O991" s="0" t="n">
        <f aca="false">IF(OR(O$3="",Consolidado!$D991=""),0,IF(ISNUMBER(SEARCH(O$3,Consolidado!$D991)),IF(COUNTIFS(Consolidado!$AC$5:AC991,Consolidado!$AC991,Consolidado!$D$5:D991,"*"&amp;O$3&amp;"*")=1,1,0),0))</f>
        <v>0</v>
      </c>
      <c r="P991" s="0" t="n">
        <f aca="false">IF(OR(P$3="",Consolidado!$D991=""),0,IF(ISNUMBER(SEARCH(P$3,Consolidado!$D991)),IF(COUNTIFS(Consolidado!$AC$5:AC991,Consolidado!$AC991,Consolidado!$D$5:D991,"*"&amp;P$3&amp;"*")=1,1,0),0))</f>
        <v>0</v>
      </c>
      <c r="Q991" s="0" t="n">
        <f aca="false">IF(OR(Q$3="",Consolidado!$D991=""),0,IF(ISNUMBER(SEARCH(Q$3,Consolidado!$D991)),IF(COUNTIFS(Consolidado!$AC$5:AC991,Consolidado!$AC991,Consolidado!$D$5:D991,"*"&amp;Q$3&amp;"*")=1,1,0),0))</f>
        <v>0</v>
      </c>
      <c r="R991" s="0" t="n">
        <f aca="false">IF(OR(R$3="",Consolidado!$D991=""),0,IF(ISNUMBER(SEARCH(R$3,Consolidado!$D991)),IF(COUNTIFS(Consolidado!$AC$5:AC991,Consolidado!$AC991,Consolidado!$D$5:D991,"*"&amp;R$3&amp;"*")=1,1,0),0))</f>
        <v>0</v>
      </c>
      <c r="S991" s="0" t="n">
        <f aca="false">IF(OR(S$3="",Consolidado!$D991=""),0,IF(ISNUMBER(SEARCH(S$3,Consolidado!$D991)),IF(COUNTIFS(Consolidado!$AC$5:AC991,Consolidado!$AC991,Consolidado!$D$5:D991,"*"&amp;S$3&amp;"*")=1,1,0),0))</f>
        <v>0</v>
      </c>
      <c r="T991" s="0" t="n">
        <f aca="false">IF(OR(T$3="",Consolidado!$D991=""),0,IF(ISNUMBER(SEARCH(T$3,Consolidado!$D991)),IF(COUNTIFS(Consolidado!$AC$5:AC991,Consolidado!$AC991,Consolidado!$D$5:D991,"*"&amp;T$3&amp;"*")=1,1,0),0))</f>
        <v>0</v>
      </c>
      <c r="U991" s="0" t="n">
        <f aca="false">IF(OR(U$3="",Consolidado!$D991=""),0,IF(ISNUMBER(SEARCH(U$3,Consolidado!$D991)),IF(COUNTIFS(Consolidado!$AC$5:AC991,Consolidado!$AC991,Consolidado!$D$5:D991,"*"&amp;U$3&amp;"*")=1,1,0),0))</f>
        <v>0</v>
      </c>
      <c r="V991" s="0" t="n">
        <f aca="false">IF(OR(V$3="",Consolidado!$D991=""),0,IF(ISNUMBER(SEARCH(V$3,Consolidado!$D991)),IF(COUNTIFS(Consolidado!$AC$5:AC991,Consolidado!$AC991,Consolidado!$D$5:D991,"*"&amp;V$3&amp;"*")=1,1,0),0))</f>
        <v>0</v>
      </c>
      <c r="W991" s="0" t="n">
        <f aca="false">IF(OR(W$3="",Consolidado!$D991=""),0,IF(ISNUMBER(SEARCH(W$3,Consolidado!$D991)),IF(COUNTIFS(Consolidado!$AC$5:AC991,Consolidado!$AC991,Consolidado!$D$5:D991,"*"&amp;W$3&amp;"*")=1,1,0),0))</f>
        <v>0</v>
      </c>
      <c r="X991" s="0" t="n">
        <f aca="false">IF(OR(X$3="",Consolidado!$D991=""),0,IF(ISNUMBER(SEARCH(X$3,Consolidado!$D991)),IF(COUNTIFS(Consolidado!$AC$5:AC991,Consolidado!$AC991,Consolidado!$D$5:D991,"*"&amp;X$3&amp;"*")=1,1,0),0))</f>
        <v>0</v>
      </c>
      <c r="Y991" s="0" t="n">
        <f aca="false">IF(OR(Y$3="",Consolidado!$D991=""),0,IF(ISNUMBER(SEARCH(Y$3,Consolidado!$D991)),IF(COUNTIFS(Consolidado!$AC$5:AC991,Consolidado!$AC991,Consolidado!$D$5:D991,"*"&amp;Y$3&amp;"*")=1,1,0),0))</f>
        <v>0</v>
      </c>
      <c r="Z991" s="0" t="n">
        <f aca="false">IF(OR(Z$3="",Consolidado!$D991=""),0,IF(ISNUMBER(SEARCH(Z$3,Consolidado!$D991)),IF(COUNTIFS(Consolidado!$AC$5:AC991,Consolidado!$AC991,Consolidado!$D$5:D991,"*"&amp;Z$3&amp;"*")=1,1,0),0))</f>
        <v>0</v>
      </c>
      <c r="AA991" s="0" t="n">
        <f aca="false">IF(OR(AA$3="",Consolidado!$D991=""),0,IF(ISNUMBER(SEARCH(AA$3,Consolidado!$D991)),IF(COUNTIFS(Consolidado!$AC$5:AC991,Consolidado!$AC991,Consolidado!$D$5:D991,"*"&amp;AA$3&amp;"*")=1,1,0),0))</f>
        <v>0</v>
      </c>
      <c r="AB991" s="0" t="n">
        <f aca="false">IF(OR(AB$3="",Consolidado!$D991=""),0,IF(ISNUMBER(SEARCH(AB$3,Consolidado!$D991)),IF(COUNTIFS(Consolidado!$AC$5:AC991,Consolidado!$AC991,Consolidado!$D$5:D991,"*"&amp;AB$3&amp;"*")=1,1,0),0))</f>
        <v>0</v>
      </c>
      <c r="AC991" s="0" t="n">
        <f aca="false">IF(OR(AC$3="",Consolidado!$D991=""),0,IF(ISNUMBER(SEARCH(AC$3,Consolidado!$D991)),IF(COUNTIFS(Consolidado!$AC$5:AC991,Consolidado!$AC991,Consolidado!$D$5:D991,"*"&amp;AC$3&amp;"*")=1,1,0),0))</f>
        <v>0</v>
      </c>
      <c r="AD991" s="0" t="n">
        <f aca="false">IF(OR(AD$3="",Consolidado!$D991=""),0,IF(ISNUMBER(SEARCH(AD$3,Consolidado!$D991)),IF(COUNTIFS(Consolidado!$AC$5:AC991,Consolidado!$AC991,Consolidado!$D$5:D991,"*"&amp;AD$3&amp;"*")=1,1,0),0))</f>
        <v>0</v>
      </c>
      <c r="AE991" s="0" t="n">
        <f aca="false">IF(OR(AE$3="",Consolidado!$D991=""),0,IF(ISNUMBER(SEARCH(AE$3,Consolidado!$D991)),IF(COUNTIFS(Consolidado!$AC$5:AC991,Consolidado!$AC991,Consolidado!$D$5:D991,"*"&amp;AE$3&amp;"*")=1,1,0),0))</f>
        <v>0</v>
      </c>
      <c r="AF991" s="0" t="n">
        <f aca="false">IF(OR(AF$3="",Consolidado!$D991=""),0,IF(ISNUMBER(SEARCH(AF$3,Consolidado!$D991)),IF(COUNTIFS(Consolidado!$AC$5:AC991,Consolidado!$AC991,Consolidado!$D$5:D991,"*"&amp;AF$3&amp;"*")=1,1,0),0))</f>
        <v>0</v>
      </c>
      <c r="AG991" s="0" t="n">
        <f aca="false">IF(OR(AG$3="",Consolidado!$D991=""),0,IF(ISNUMBER(SEARCH(AG$3,Consolidado!$D991)),IF(COUNTIFS(Consolidado!$AC$5:AC991,Consolidado!$AC991,Consolidado!$D$5:D991,"*"&amp;AG$3&amp;"*")=1,1,0),0))</f>
        <v>0</v>
      </c>
      <c r="AH991" s="0" t="n">
        <f aca="false">IF(OR(AH$3="",Consolidado!$D991=""),0,IF(ISNUMBER(SEARCH(AH$3,Consolidado!$D991)),IF(COUNTIFS(Consolidado!$AC$5:AC991,Consolidado!$AC991,Consolidado!$D$5:D991,"*"&amp;AH$3&amp;"*")=1,1,0),0))</f>
        <v>0</v>
      </c>
      <c r="AI991" s="0" t="n">
        <f aca="false">IF(OR(AI$3="",Consolidado!$D991=""),0,IF(ISNUMBER(SEARCH(AI$3,Consolidado!$D991)),IF(COUNTIFS(Consolidado!$AC$5:AC991,Consolidado!$AC991,Consolidado!$D$5:D991,"*"&amp;AI$3&amp;"*")=1,1,0),0))</f>
        <v>0</v>
      </c>
      <c r="AJ991" s="0" t="n">
        <f aca="false">IF(OR(AJ$3="",Consolidado!$D991=""),0,IF(ISNUMBER(SEARCH(AJ$3,Consolidado!$D991)),IF(COUNTIFS(Consolidado!$AC$5:AC991,Consolidado!$AC991,Consolidado!$D$5:D991,"*"&amp;AJ$3&amp;"*")=1,1,0),0))</f>
        <v>0</v>
      </c>
      <c r="AK991" s="0" t="n">
        <f aca="false">IF(OR(AK$3="",Consolidado!$D991=""),0,IF(ISNUMBER(SEARCH(AK$3,Consolidado!$D991)),IF(COUNTIFS(Consolidado!$AC$5:AC991,Consolidado!$AC991,Consolidado!$D$5:D991,"*"&amp;AK$3&amp;"*")=1,1,0),0))</f>
        <v>0</v>
      </c>
      <c r="AL991" s="0" t="n">
        <f aca="false">IF(OR(AL$3="",Consolidado!$D991=""),0,IF(ISNUMBER(SEARCH(AL$3,Consolidado!$D991)),IF(COUNTIFS(Consolidado!$AC$5:AC991,Consolidado!$AC991,Consolidado!$D$5:D991,"*"&amp;AL$3&amp;"*")=1,1,0),0))</f>
        <v>0</v>
      </c>
      <c r="AM991" s="0" t="n">
        <f aca="false">IF(OR(AM$3="",Consolidado!$D991=""),0,IF(ISNUMBER(SEARCH(AM$3,Consolidado!$D991)),IF(COUNTIFS(Consolidado!$AC$5:AC991,Consolidado!$AC991,Consolidado!$D$5:D991,"*"&amp;AM$3&amp;"*")=1,1,0),0))</f>
        <v>0</v>
      </c>
      <c r="AN991" s="0" t="n">
        <f aca="false">IF(OR(AN$3="",Consolidado!$D991=""),0,IF(ISNUMBER(SEARCH(AN$3,Consolidado!$D991)),IF(COUNTIFS(Consolidado!$AC$5:AC991,Consolidado!$AC991,Consolidado!$D$5:D991,"*"&amp;AN$3&amp;"*")=1,1,0),0))</f>
        <v>0</v>
      </c>
      <c r="AO991" s="0" t="n">
        <f aca="false">IF(OR(AO$3="",Consolidado!$D991=""),0,IF(ISNUMBER(SEARCH(AO$3,Consolidado!$D991)),IF(COUNTIFS(Consolidado!$AC$5:AC991,Consolidado!$AC991,Consolidado!$D$5:D991,"*"&amp;AO$3&amp;"*")=1,1,0),0))</f>
        <v>0</v>
      </c>
    </row>
    <row r="992" customFormat="false" ht="15" hidden="false" customHeight="false" outlineLevel="0" collapsed="false">
      <c r="B992" s="0" t="n">
        <f aca="false">IF(OR(B$3="",Consolidado!$D992=""),0,IF(ISNUMBER(SEARCH(B$3,Consolidado!$D992)),IF(COUNTIFS(Consolidado!$AC$5:AC992,Consolidado!$AC992,Consolidado!$D$5:D992,"*"&amp;B$3&amp;"*")=1,1,0),0))</f>
        <v>0</v>
      </c>
      <c r="C992" s="0" t="n">
        <f aca="false">IF(OR(C$3="",Consolidado!$D992=""),0,IF(ISNUMBER(SEARCH(C$3,Consolidado!$D992)),IF(COUNTIFS(Consolidado!$AC$5:AC992,Consolidado!$AC992,Consolidado!$D$5:D992,"*"&amp;C$3&amp;"*")=1,1,0),0))</f>
        <v>0</v>
      </c>
      <c r="D992" s="0" t="n">
        <f aca="false">IF(OR(D$3="",Consolidado!$D992=""),0,IF(ISNUMBER(SEARCH(D$3,Consolidado!$D992)),IF(COUNTIFS(Consolidado!$AC$5:AC992,Consolidado!$AC992,Consolidado!$D$5:D992,"*"&amp;D$3&amp;"*")=1,1,0),0))</f>
        <v>0</v>
      </c>
      <c r="E992" s="0" t="n">
        <f aca="false">IF(OR(E$3="",Consolidado!$D992=""),0,IF(ISNUMBER(SEARCH(E$3,Consolidado!$D992)),IF(COUNTIFS(Consolidado!$AC$5:AC992,Consolidado!$AC992,Consolidado!$D$5:D992,"*"&amp;E$3&amp;"*")=1,1,0),0))</f>
        <v>0</v>
      </c>
      <c r="F992" s="0" t="n">
        <f aca="false">IF(OR(F$3="",Consolidado!$D992=""),0,IF(ISNUMBER(SEARCH(F$3,Consolidado!$D992)),IF(COUNTIFS(Consolidado!$AC$5:AC992,Consolidado!$AC992,Consolidado!$D$5:D992,"*"&amp;F$3&amp;"*")=1,1,0),0))</f>
        <v>0</v>
      </c>
      <c r="G992" s="0" t="n">
        <f aca="false">IF(OR(G$3="",Consolidado!$D992=""),0,IF(ISNUMBER(SEARCH(G$3,Consolidado!$D992)),IF(COUNTIFS(Consolidado!$AC$5:AC992,Consolidado!$AC992,Consolidado!$D$5:D992,"*"&amp;G$3&amp;"*")=1,1,0),0))</f>
        <v>0</v>
      </c>
      <c r="H992" s="0" t="n">
        <f aca="false">IF(OR(H$3="",Consolidado!$D992=""),0,IF(ISNUMBER(SEARCH(H$3,Consolidado!$D992)),IF(COUNTIFS(Consolidado!$AC$5:AC992,Consolidado!$AC992,Consolidado!$D$5:D992,"*"&amp;H$3&amp;"*")=1,1,0),0))</f>
        <v>0</v>
      </c>
      <c r="I992" s="0" t="n">
        <f aca="false">IF(OR(I$3="",Consolidado!$D992=""),0,IF(ISNUMBER(SEARCH(I$3,Consolidado!$D992)),IF(COUNTIFS(Consolidado!$AC$5:AC992,Consolidado!$AC992,Consolidado!$D$5:D992,"*"&amp;I$3&amp;"*")=1,1,0),0))</f>
        <v>0</v>
      </c>
      <c r="J992" s="0" t="n">
        <f aca="false">IF(OR(J$3="",Consolidado!$D992=""),0,IF(ISNUMBER(SEARCH(J$3,Consolidado!$D992)),IF(COUNTIFS(Consolidado!$AC$5:AC992,Consolidado!$AC992,Consolidado!$D$5:D992,"*"&amp;J$3&amp;"*")=1,1,0),0))</f>
        <v>0</v>
      </c>
      <c r="K992" s="0" t="n">
        <f aca="false">IF(OR(K$3="",Consolidado!$D992=""),0,IF(ISNUMBER(SEARCH(K$3,Consolidado!$D992)),IF(COUNTIFS(Consolidado!$AC$5:AC992,Consolidado!$AC992,Consolidado!$D$5:D992,"*"&amp;K$3&amp;"*")=1,1,0),0))</f>
        <v>0</v>
      </c>
      <c r="L992" s="0" t="n">
        <f aca="false">IF(OR(L$3="",Consolidado!$D992=""),0,IF(ISNUMBER(SEARCH(L$3,Consolidado!$D992)),IF(COUNTIFS(Consolidado!$AC$5:AC992,Consolidado!$AC992,Consolidado!$D$5:D992,"*"&amp;L$3&amp;"*")=1,1,0),0))</f>
        <v>0</v>
      </c>
      <c r="M992" s="0" t="n">
        <f aca="false">IF(OR(M$3="",Consolidado!$D992=""),0,IF(ISNUMBER(SEARCH(M$3,Consolidado!$D992)),IF(COUNTIFS(Consolidado!$AC$5:AC992,Consolidado!$AC992,Consolidado!$D$5:D992,"*"&amp;M$3&amp;"*")=1,1,0),0))</f>
        <v>0</v>
      </c>
      <c r="N992" s="0" t="n">
        <f aca="false">IF(OR(N$3="",Consolidado!$D992=""),0,IF(ISNUMBER(SEARCH(N$3,Consolidado!$D992)),IF(COUNTIFS(Consolidado!$AC$5:AC992,Consolidado!$AC992,Consolidado!$D$5:D992,"*"&amp;N$3&amp;"*")=1,1,0),0))</f>
        <v>0</v>
      </c>
      <c r="O992" s="0" t="n">
        <f aca="false">IF(OR(O$3="",Consolidado!$D992=""),0,IF(ISNUMBER(SEARCH(O$3,Consolidado!$D992)),IF(COUNTIFS(Consolidado!$AC$5:AC992,Consolidado!$AC992,Consolidado!$D$5:D992,"*"&amp;O$3&amp;"*")=1,1,0),0))</f>
        <v>0</v>
      </c>
      <c r="P992" s="0" t="n">
        <f aca="false">IF(OR(P$3="",Consolidado!$D992=""),0,IF(ISNUMBER(SEARCH(P$3,Consolidado!$D992)),IF(COUNTIFS(Consolidado!$AC$5:AC992,Consolidado!$AC992,Consolidado!$D$5:D992,"*"&amp;P$3&amp;"*")=1,1,0),0))</f>
        <v>0</v>
      </c>
      <c r="Q992" s="0" t="n">
        <f aca="false">IF(OR(Q$3="",Consolidado!$D992=""),0,IF(ISNUMBER(SEARCH(Q$3,Consolidado!$D992)),IF(COUNTIFS(Consolidado!$AC$5:AC992,Consolidado!$AC992,Consolidado!$D$5:D992,"*"&amp;Q$3&amp;"*")=1,1,0),0))</f>
        <v>0</v>
      </c>
      <c r="R992" s="0" t="n">
        <f aca="false">IF(OR(R$3="",Consolidado!$D992=""),0,IF(ISNUMBER(SEARCH(R$3,Consolidado!$D992)),IF(COUNTIFS(Consolidado!$AC$5:AC992,Consolidado!$AC992,Consolidado!$D$5:D992,"*"&amp;R$3&amp;"*")=1,1,0),0))</f>
        <v>0</v>
      </c>
      <c r="S992" s="0" t="n">
        <f aca="false">IF(OR(S$3="",Consolidado!$D992=""),0,IF(ISNUMBER(SEARCH(S$3,Consolidado!$D992)),IF(COUNTIFS(Consolidado!$AC$5:AC992,Consolidado!$AC992,Consolidado!$D$5:D992,"*"&amp;S$3&amp;"*")=1,1,0),0))</f>
        <v>0</v>
      </c>
      <c r="T992" s="0" t="n">
        <f aca="false">IF(OR(T$3="",Consolidado!$D992=""),0,IF(ISNUMBER(SEARCH(T$3,Consolidado!$D992)),IF(COUNTIFS(Consolidado!$AC$5:AC992,Consolidado!$AC992,Consolidado!$D$5:D992,"*"&amp;T$3&amp;"*")=1,1,0),0))</f>
        <v>0</v>
      </c>
      <c r="U992" s="0" t="n">
        <f aca="false">IF(OR(U$3="",Consolidado!$D992=""),0,IF(ISNUMBER(SEARCH(U$3,Consolidado!$D992)),IF(COUNTIFS(Consolidado!$AC$5:AC992,Consolidado!$AC992,Consolidado!$D$5:D992,"*"&amp;U$3&amp;"*")=1,1,0),0))</f>
        <v>0</v>
      </c>
      <c r="V992" s="0" t="n">
        <f aca="false">IF(OR(V$3="",Consolidado!$D992=""),0,IF(ISNUMBER(SEARCH(V$3,Consolidado!$D992)),IF(COUNTIFS(Consolidado!$AC$5:AC992,Consolidado!$AC992,Consolidado!$D$5:D992,"*"&amp;V$3&amp;"*")=1,1,0),0))</f>
        <v>0</v>
      </c>
      <c r="W992" s="0" t="n">
        <f aca="false">IF(OR(W$3="",Consolidado!$D992=""),0,IF(ISNUMBER(SEARCH(W$3,Consolidado!$D992)),IF(COUNTIFS(Consolidado!$AC$5:AC992,Consolidado!$AC992,Consolidado!$D$5:D992,"*"&amp;W$3&amp;"*")=1,1,0),0))</f>
        <v>0</v>
      </c>
      <c r="X992" s="0" t="n">
        <f aca="false">IF(OR(X$3="",Consolidado!$D992=""),0,IF(ISNUMBER(SEARCH(X$3,Consolidado!$D992)),IF(COUNTIFS(Consolidado!$AC$5:AC992,Consolidado!$AC992,Consolidado!$D$5:D992,"*"&amp;X$3&amp;"*")=1,1,0),0))</f>
        <v>0</v>
      </c>
      <c r="Y992" s="0" t="n">
        <f aca="false">IF(OR(Y$3="",Consolidado!$D992=""),0,IF(ISNUMBER(SEARCH(Y$3,Consolidado!$D992)),IF(COUNTIFS(Consolidado!$AC$5:AC992,Consolidado!$AC992,Consolidado!$D$5:D992,"*"&amp;Y$3&amp;"*")=1,1,0),0))</f>
        <v>0</v>
      </c>
      <c r="Z992" s="0" t="n">
        <f aca="false">IF(OR(Z$3="",Consolidado!$D992=""),0,IF(ISNUMBER(SEARCH(Z$3,Consolidado!$D992)),IF(COUNTIFS(Consolidado!$AC$5:AC992,Consolidado!$AC992,Consolidado!$D$5:D992,"*"&amp;Z$3&amp;"*")=1,1,0),0))</f>
        <v>0</v>
      </c>
      <c r="AA992" s="0" t="n">
        <f aca="false">IF(OR(AA$3="",Consolidado!$D992=""),0,IF(ISNUMBER(SEARCH(AA$3,Consolidado!$D992)),IF(COUNTIFS(Consolidado!$AC$5:AC992,Consolidado!$AC992,Consolidado!$D$5:D992,"*"&amp;AA$3&amp;"*")=1,1,0),0))</f>
        <v>0</v>
      </c>
      <c r="AB992" s="0" t="n">
        <f aca="false">IF(OR(AB$3="",Consolidado!$D992=""),0,IF(ISNUMBER(SEARCH(AB$3,Consolidado!$D992)),IF(COUNTIFS(Consolidado!$AC$5:AC992,Consolidado!$AC992,Consolidado!$D$5:D992,"*"&amp;AB$3&amp;"*")=1,1,0),0))</f>
        <v>0</v>
      </c>
      <c r="AC992" s="0" t="n">
        <f aca="false">IF(OR(AC$3="",Consolidado!$D992=""),0,IF(ISNUMBER(SEARCH(AC$3,Consolidado!$D992)),IF(COUNTIFS(Consolidado!$AC$5:AC992,Consolidado!$AC992,Consolidado!$D$5:D992,"*"&amp;AC$3&amp;"*")=1,1,0),0))</f>
        <v>0</v>
      </c>
      <c r="AD992" s="0" t="n">
        <f aca="false">IF(OR(AD$3="",Consolidado!$D992=""),0,IF(ISNUMBER(SEARCH(AD$3,Consolidado!$D992)),IF(COUNTIFS(Consolidado!$AC$5:AC992,Consolidado!$AC992,Consolidado!$D$5:D992,"*"&amp;AD$3&amp;"*")=1,1,0),0))</f>
        <v>0</v>
      </c>
      <c r="AE992" s="0" t="n">
        <f aca="false">IF(OR(AE$3="",Consolidado!$D992=""),0,IF(ISNUMBER(SEARCH(AE$3,Consolidado!$D992)),IF(COUNTIFS(Consolidado!$AC$5:AC992,Consolidado!$AC992,Consolidado!$D$5:D992,"*"&amp;AE$3&amp;"*")=1,1,0),0))</f>
        <v>0</v>
      </c>
      <c r="AF992" s="0" t="n">
        <f aca="false">IF(OR(AF$3="",Consolidado!$D992=""),0,IF(ISNUMBER(SEARCH(AF$3,Consolidado!$D992)),IF(COUNTIFS(Consolidado!$AC$5:AC992,Consolidado!$AC992,Consolidado!$D$5:D992,"*"&amp;AF$3&amp;"*")=1,1,0),0))</f>
        <v>0</v>
      </c>
      <c r="AG992" s="0" t="n">
        <f aca="false">IF(OR(AG$3="",Consolidado!$D992=""),0,IF(ISNUMBER(SEARCH(AG$3,Consolidado!$D992)),IF(COUNTIFS(Consolidado!$AC$5:AC992,Consolidado!$AC992,Consolidado!$D$5:D992,"*"&amp;AG$3&amp;"*")=1,1,0),0))</f>
        <v>0</v>
      </c>
      <c r="AH992" s="0" t="n">
        <f aca="false">IF(OR(AH$3="",Consolidado!$D992=""),0,IF(ISNUMBER(SEARCH(AH$3,Consolidado!$D992)),IF(COUNTIFS(Consolidado!$AC$5:AC992,Consolidado!$AC992,Consolidado!$D$5:D992,"*"&amp;AH$3&amp;"*")=1,1,0),0))</f>
        <v>0</v>
      </c>
      <c r="AI992" s="0" t="n">
        <f aca="false">IF(OR(AI$3="",Consolidado!$D992=""),0,IF(ISNUMBER(SEARCH(AI$3,Consolidado!$D992)),IF(COUNTIFS(Consolidado!$AC$5:AC992,Consolidado!$AC992,Consolidado!$D$5:D992,"*"&amp;AI$3&amp;"*")=1,1,0),0))</f>
        <v>0</v>
      </c>
      <c r="AJ992" s="0" t="n">
        <f aca="false">IF(OR(AJ$3="",Consolidado!$D992=""),0,IF(ISNUMBER(SEARCH(AJ$3,Consolidado!$D992)),IF(COUNTIFS(Consolidado!$AC$5:AC992,Consolidado!$AC992,Consolidado!$D$5:D992,"*"&amp;AJ$3&amp;"*")=1,1,0),0))</f>
        <v>0</v>
      </c>
      <c r="AK992" s="0" t="n">
        <f aca="false">IF(OR(AK$3="",Consolidado!$D992=""),0,IF(ISNUMBER(SEARCH(AK$3,Consolidado!$D992)),IF(COUNTIFS(Consolidado!$AC$5:AC992,Consolidado!$AC992,Consolidado!$D$5:D992,"*"&amp;AK$3&amp;"*")=1,1,0),0))</f>
        <v>0</v>
      </c>
      <c r="AL992" s="0" t="n">
        <f aca="false">IF(OR(AL$3="",Consolidado!$D992=""),0,IF(ISNUMBER(SEARCH(AL$3,Consolidado!$D992)),IF(COUNTIFS(Consolidado!$AC$5:AC992,Consolidado!$AC992,Consolidado!$D$5:D992,"*"&amp;AL$3&amp;"*")=1,1,0),0))</f>
        <v>0</v>
      </c>
      <c r="AM992" s="0" t="n">
        <f aca="false">IF(OR(AM$3="",Consolidado!$D992=""),0,IF(ISNUMBER(SEARCH(AM$3,Consolidado!$D992)),IF(COUNTIFS(Consolidado!$AC$5:AC992,Consolidado!$AC992,Consolidado!$D$5:D992,"*"&amp;AM$3&amp;"*")=1,1,0),0))</f>
        <v>0</v>
      </c>
      <c r="AN992" s="0" t="n">
        <f aca="false">IF(OR(AN$3="",Consolidado!$D992=""),0,IF(ISNUMBER(SEARCH(AN$3,Consolidado!$D992)),IF(COUNTIFS(Consolidado!$AC$5:AC992,Consolidado!$AC992,Consolidado!$D$5:D992,"*"&amp;AN$3&amp;"*")=1,1,0),0))</f>
        <v>0</v>
      </c>
      <c r="AO992" s="0" t="n">
        <f aca="false">IF(OR(AO$3="",Consolidado!$D992=""),0,IF(ISNUMBER(SEARCH(AO$3,Consolidado!$D992)),IF(COUNTIFS(Consolidado!$AC$5:AC992,Consolidado!$AC992,Consolidado!$D$5:D992,"*"&amp;AO$3&amp;"*")=1,1,0),0))</f>
        <v>0</v>
      </c>
    </row>
    <row r="993" customFormat="false" ht="15" hidden="false" customHeight="false" outlineLevel="0" collapsed="false">
      <c r="B993" s="0" t="n">
        <f aca="false">IF(OR(B$3="",Consolidado!$D993=""),0,IF(ISNUMBER(SEARCH(B$3,Consolidado!$D993)),IF(COUNTIFS(Consolidado!$AC$5:AC993,Consolidado!$AC993,Consolidado!$D$5:D993,"*"&amp;B$3&amp;"*")=1,1,0),0))</f>
        <v>0</v>
      </c>
      <c r="C993" s="0" t="n">
        <f aca="false">IF(OR(C$3="",Consolidado!$D993=""),0,IF(ISNUMBER(SEARCH(C$3,Consolidado!$D993)),IF(COUNTIFS(Consolidado!$AC$5:AC993,Consolidado!$AC993,Consolidado!$D$5:D993,"*"&amp;C$3&amp;"*")=1,1,0),0))</f>
        <v>0</v>
      </c>
      <c r="D993" s="0" t="n">
        <f aca="false">IF(OR(D$3="",Consolidado!$D993=""),0,IF(ISNUMBER(SEARCH(D$3,Consolidado!$D993)),IF(COUNTIFS(Consolidado!$AC$5:AC993,Consolidado!$AC993,Consolidado!$D$5:D993,"*"&amp;D$3&amp;"*")=1,1,0),0))</f>
        <v>0</v>
      </c>
      <c r="E993" s="0" t="n">
        <f aca="false">IF(OR(E$3="",Consolidado!$D993=""),0,IF(ISNUMBER(SEARCH(E$3,Consolidado!$D993)),IF(COUNTIFS(Consolidado!$AC$5:AC993,Consolidado!$AC993,Consolidado!$D$5:D993,"*"&amp;E$3&amp;"*")=1,1,0),0))</f>
        <v>0</v>
      </c>
      <c r="F993" s="0" t="n">
        <f aca="false">IF(OR(F$3="",Consolidado!$D993=""),0,IF(ISNUMBER(SEARCH(F$3,Consolidado!$D993)),IF(COUNTIFS(Consolidado!$AC$5:AC993,Consolidado!$AC993,Consolidado!$D$5:D993,"*"&amp;F$3&amp;"*")=1,1,0),0))</f>
        <v>0</v>
      </c>
      <c r="G993" s="0" t="n">
        <f aca="false">IF(OR(G$3="",Consolidado!$D993=""),0,IF(ISNUMBER(SEARCH(G$3,Consolidado!$D993)),IF(COUNTIFS(Consolidado!$AC$5:AC993,Consolidado!$AC993,Consolidado!$D$5:D993,"*"&amp;G$3&amp;"*")=1,1,0),0))</f>
        <v>0</v>
      </c>
      <c r="H993" s="0" t="n">
        <f aca="false">IF(OR(H$3="",Consolidado!$D993=""),0,IF(ISNUMBER(SEARCH(H$3,Consolidado!$D993)),IF(COUNTIFS(Consolidado!$AC$5:AC993,Consolidado!$AC993,Consolidado!$D$5:D993,"*"&amp;H$3&amp;"*")=1,1,0),0))</f>
        <v>0</v>
      </c>
      <c r="I993" s="0" t="n">
        <f aca="false">IF(OR(I$3="",Consolidado!$D993=""),0,IF(ISNUMBER(SEARCH(I$3,Consolidado!$D993)),IF(COUNTIFS(Consolidado!$AC$5:AC993,Consolidado!$AC993,Consolidado!$D$5:D993,"*"&amp;I$3&amp;"*")=1,1,0),0))</f>
        <v>0</v>
      </c>
      <c r="J993" s="0" t="n">
        <f aca="false">IF(OR(J$3="",Consolidado!$D993=""),0,IF(ISNUMBER(SEARCH(J$3,Consolidado!$D993)),IF(COUNTIFS(Consolidado!$AC$5:AC993,Consolidado!$AC993,Consolidado!$D$5:D993,"*"&amp;J$3&amp;"*")=1,1,0),0))</f>
        <v>0</v>
      </c>
      <c r="K993" s="0" t="n">
        <f aca="false">IF(OR(K$3="",Consolidado!$D993=""),0,IF(ISNUMBER(SEARCH(K$3,Consolidado!$D993)),IF(COUNTIFS(Consolidado!$AC$5:AC993,Consolidado!$AC993,Consolidado!$D$5:D993,"*"&amp;K$3&amp;"*")=1,1,0),0))</f>
        <v>0</v>
      </c>
      <c r="L993" s="0" t="n">
        <f aca="false">IF(OR(L$3="",Consolidado!$D993=""),0,IF(ISNUMBER(SEARCH(L$3,Consolidado!$D993)),IF(COUNTIFS(Consolidado!$AC$5:AC993,Consolidado!$AC993,Consolidado!$D$5:D993,"*"&amp;L$3&amp;"*")=1,1,0),0))</f>
        <v>0</v>
      </c>
      <c r="M993" s="0" t="n">
        <f aca="false">IF(OR(M$3="",Consolidado!$D993=""),0,IF(ISNUMBER(SEARCH(M$3,Consolidado!$D993)),IF(COUNTIFS(Consolidado!$AC$5:AC993,Consolidado!$AC993,Consolidado!$D$5:D993,"*"&amp;M$3&amp;"*")=1,1,0),0))</f>
        <v>0</v>
      </c>
      <c r="N993" s="0" t="n">
        <f aca="false">IF(OR(N$3="",Consolidado!$D993=""),0,IF(ISNUMBER(SEARCH(N$3,Consolidado!$D993)),IF(COUNTIFS(Consolidado!$AC$5:AC993,Consolidado!$AC993,Consolidado!$D$5:D993,"*"&amp;N$3&amp;"*")=1,1,0),0))</f>
        <v>0</v>
      </c>
      <c r="O993" s="0" t="n">
        <f aca="false">IF(OR(O$3="",Consolidado!$D993=""),0,IF(ISNUMBER(SEARCH(O$3,Consolidado!$D993)),IF(COUNTIFS(Consolidado!$AC$5:AC993,Consolidado!$AC993,Consolidado!$D$5:D993,"*"&amp;O$3&amp;"*")=1,1,0),0))</f>
        <v>0</v>
      </c>
      <c r="P993" s="0" t="n">
        <f aca="false">IF(OR(P$3="",Consolidado!$D993=""),0,IF(ISNUMBER(SEARCH(P$3,Consolidado!$D993)),IF(COUNTIFS(Consolidado!$AC$5:AC993,Consolidado!$AC993,Consolidado!$D$5:D993,"*"&amp;P$3&amp;"*")=1,1,0),0))</f>
        <v>0</v>
      </c>
      <c r="Q993" s="0" t="n">
        <f aca="false">IF(OR(Q$3="",Consolidado!$D993=""),0,IF(ISNUMBER(SEARCH(Q$3,Consolidado!$D993)),IF(COUNTIFS(Consolidado!$AC$5:AC993,Consolidado!$AC993,Consolidado!$D$5:D993,"*"&amp;Q$3&amp;"*")=1,1,0),0))</f>
        <v>0</v>
      </c>
      <c r="R993" s="0" t="n">
        <f aca="false">IF(OR(R$3="",Consolidado!$D993=""),0,IF(ISNUMBER(SEARCH(R$3,Consolidado!$D993)),IF(COUNTIFS(Consolidado!$AC$5:AC993,Consolidado!$AC993,Consolidado!$D$5:D993,"*"&amp;R$3&amp;"*")=1,1,0),0))</f>
        <v>0</v>
      </c>
      <c r="S993" s="0" t="n">
        <f aca="false">IF(OR(S$3="",Consolidado!$D993=""),0,IF(ISNUMBER(SEARCH(S$3,Consolidado!$D993)),IF(COUNTIFS(Consolidado!$AC$5:AC993,Consolidado!$AC993,Consolidado!$D$5:D993,"*"&amp;S$3&amp;"*")=1,1,0),0))</f>
        <v>0</v>
      </c>
      <c r="T993" s="0" t="n">
        <f aca="false">IF(OR(T$3="",Consolidado!$D993=""),0,IF(ISNUMBER(SEARCH(T$3,Consolidado!$D993)),IF(COUNTIFS(Consolidado!$AC$5:AC993,Consolidado!$AC993,Consolidado!$D$5:D993,"*"&amp;T$3&amp;"*")=1,1,0),0))</f>
        <v>0</v>
      </c>
      <c r="U993" s="0" t="n">
        <f aca="false">IF(OR(U$3="",Consolidado!$D993=""),0,IF(ISNUMBER(SEARCH(U$3,Consolidado!$D993)),IF(COUNTIFS(Consolidado!$AC$5:AC993,Consolidado!$AC993,Consolidado!$D$5:D993,"*"&amp;U$3&amp;"*")=1,1,0),0))</f>
        <v>0</v>
      </c>
      <c r="V993" s="0" t="n">
        <f aca="false">IF(OR(V$3="",Consolidado!$D993=""),0,IF(ISNUMBER(SEARCH(V$3,Consolidado!$D993)),IF(COUNTIFS(Consolidado!$AC$5:AC993,Consolidado!$AC993,Consolidado!$D$5:D993,"*"&amp;V$3&amp;"*")=1,1,0),0))</f>
        <v>0</v>
      </c>
      <c r="W993" s="0" t="n">
        <f aca="false">IF(OR(W$3="",Consolidado!$D993=""),0,IF(ISNUMBER(SEARCH(W$3,Consolidado!$D993)),IF(COUNTIFS(Consolidado!$AC$5:AC993,Consolidado!$AC993,Consolidado!$D$5:D993,"*"&amp;W$3&amp;"*")=1,1,0),0))</f>
        <v>0</v>
      </c>
      <c r="X993" s="0" t="n">
        <f aca="false">IF(OR(X$3="",Consolidado!$D993=""),0,IF(ISNUMBER(SEARCH(X$3,Consolidado!$D993)),IF(COUNTIFS(Consolidado!$AC$5:AC993,Consolidado!$AC993,Consolidado!$D$5:D993,"*"&amp;X$3&amp;"*")=1,1,0),0))</f>
        <v>0</v>
      </c>
      <c r="Y993" s="0" t="n">
        <f aca="false">IF(OR(Y$3="",Consolidado!$D993=""),0,IF(ISNUMBER(SEARCH(Y$3,Consolidado!$D993)),IF(COUNTIFS(Consolidado!$AC$5:AC993,Consolidado!$AC993,Consolidado!$D$5:D993,"*"&amp;Y$3&amp;"*")=1,1,0),0))</f>
        <v>0</v>
      </c>
      <c r="Z993" s="0" t="n">
        <f aca="false">IF(OR(Z$3="",Consolidado!$D993=""),0,IF(ISNUMBER(SEARCH(Z$3,Consolidado!$D993)),IF(COUNTIFS(Consolidado!$AC$5:AC993,Consolidado!$AC993,Consolidado!$D$5:D993,"*"&amp;Z$3&amp;"*")=1,1,0),0))</f>
        <v>0</v>
      </c>
      <c r="AA993" s="0" t="n">
        <f aca="false">IF(OR(AA$3="",Consolidado!$D993=""),0,IF(ISNUMBER(SEARCH(AA$3,Consolidado!$D993)),IF(COUNTIFS(Consolidado!$AC$5:AC993,Consolidado!$AC993,Consolidado!$D$5:D993,"*"&amp;AA$3&amp;"*")=1,1,0),0))</f>
        <v>0</v>
      </c>
      <c r="AB993" s="0" t="n">
        <f aca="false">IF(OR(AB$3="",Consolidado!$D993=""),0,IF(ISNUMBER(SEARCH(AB$3,Consolidado!$D993)),IF(COUNTIFS(Consolidado!$AC$5:AC993,Consolidado!$AC993,Consolidado!$D$5:D993,"*"&amp;AB$3&amp;"*")=1,1,0),0))</f>
        <v>0</v>
      </c>
      <c r="AC993" s="0" t="n">
        <f aca="false">IF(OR(AC$3="",Consolidado!$D993=""),0,IF(ISNUMBER(SEARCH(AC$3,Consolidado!$D993)),IF(COUNTIFS(Consolidado!$AC$5:AC993,Consolidado!$AC993,Consolidado!$D$5:D993,"*"&amp;AC$3&amp;"*")=1,1,0),0))</f>
        <v>0</v>
      </c>
      <c r="AD993" s="0" t="n">
        <f aca="false">IF(OR(AD$3="",Consolidado!$D993=""),0,IF(ISNUMBER(SEARCH(AD$3,Consolidado!$D993)),IF(COUNTIFS(Consolidado!$AC$5:AC993,Consolidado!$AC993,Consolidado!$D$5:D993,"*"&amp;AD$3&amp;"*")=1,1,0),0))</f>
        <v>0</v>
      </c>
      <c r="AE993" s="0" t="n">
        <f aca="false">IF(OR(AE$3="",Consolidado!$D993=""),0,IF(ISNUMBER(SEARCH(AE$3,Consolidado!$D993)),IF(COUNTIFS(Consolidado!$AC$5:AC993,Consolidado!$AC993,Consolidado!$D$5:D993,"*"&amp;AE$3&amp;"*")=1,1,0),0))</f>
        <v>0</v>
      </c>
      <c r="AF993" s="0" t="n">
        <f aca="false">IF(OR(AF$3="",Consolidado!$D993=""),0,IF(ISNUMBER(SEARCH(AF$3,Consolidado!$D993)),IF(COUNTIFS(Consolidado!$AC$5:AC993,Consolidado!$AC993,Consolidado!$D$5:D993,"*"&amp;AF$3&amp;"*")=1,1,0),0))</f>
        <v>0</v>
      </c>
      <c r="AG993" s="0" t="n">
        <f aca="false">IF(OR(AG$3="",Consolidado!$D993=""),0,IF(ISNUMBER(SEARCH(AG$3,Consolidado!$D993)),IF(COUNTIFS(Consolidado!$AC$5:AC993,Consolidado!$AC993,Consolidado!$D$5:D993,"*"&amp;AG$3&amp;"*")=1,1,0),0))</f>
        <v>0</v>
      </c>
      <c r="AH993" s="0" t="n">
        <f aca="false">IF(OR(AH$3="",Consolidado!$D993=""),0,IF(ISNUMBER(SEARCH(AH$3,Consolidado!$D993)),IF(COUNTIFS(Consolidado!$AC$5:AC993,Consolidado!$AC993,Consolidado!$D$5:D993,"*"&amp;AH$3&amp;"*")=1,1,0),0))</f>
        <v>0</v>
      </c>
      <c r="AI993" s="0" t="n">
        <f aca="false">IF(OR(AI$3="",Consolidado!$D993=""),0,IF(ISNUMBER(SEARCH(AI$3,Consolidado!$D993)),IF(COUNTIFS(Consolidado!$AC$5:AC993,Consolidado!$AC993,Consolidado!$D$5:D993,"*"&amp;AI$3&amp;"*")=1,1,0),0))</f>
        <v>0</v>
      </c>
      <c r="AJ993" s="0" t="n">
        <f aca="false">IF(OR(AJ$3="",Consolidado!$D993=""),0,IF(ISNUMBER(SEARCH(AJ$3,Consolidado!$D993)),IF(COUNTIFS(Consolidado!$AC$5:AC993,Consolidado!$AC993,Consolidado!$D$5:D993,"*"&amp;AJ$3&amp;"*")=1,1,0),0))</f>
        <v>0</v>
      </c>
      <c r="AK993" s="0" t="n">
        <f aca="false">IF(OR(AK$3="",Consolidado!$D993=""),0,IF(ISNUMBER(SEARCH(AK$3,Consolidado!$D993)),IF(COUNTIFS(Consolidado!$AC$5:AC993,Consolidado!$AC993,Consolidado!$D$5:D993,"*"&amp;AK$3&amp;"*")=1,1,0),0))</f>
        <v>0</v>
      </c>
      <c r="AL993" s="0" t="n">
        <f aca="false">IF(OR(AL$3="",Consolidado!$D993=""),0,IF(ISNUMBER(SEARCH(AL$3,Consolidado!$D993)),IF(COUNTIFS(Consolidado!$AC$5:AC993,Consolidado!$AC993,Consolidado!$D$5:D993,"*"&amp;AL$3&amp;"*")=1,1,0),0))</f>
        <v>0</v>
      </c>
      <c r="AM993" s="0" t="n">
        <f aca="false">IF(OR(AM$3="",Consolidado!$D993=""),0,IF(ISNUMBER(SEARCH(AM$3,Consolidado!$D993)),IF(COUNTIFS(Consolidado!$AC$5:AC993,Consolidado!$AC993,Consolidado!$D$5:D993,"*"&amp;AM$3&amp;"*")=1,1,0),0))</f>
        <v>0</v>
      </c>
      <c r="AN993" s="0" t="n">
        <f aca="false">IF(OR(AN$3="",Consolidado!$D993=""),0,IF(ISNUMBER(SEARCH(AN$3,Consolidado!$D993)),IF(COUNTIFS(Consolidado!$AC$5:AC993,Consolidado!$AC993,Consolidado!$D$5:D993,"*"&amp;AN$3&amp;"*")=1,1,0),0))</f>
        <v>0</v>
      </c>
      <c r="AO993" s="0" t="n">
        <f aca="false">IF(OR(AO$3="",Consolidado!$D993=""),0,IF(ISNUMBER(SEARCH(AO$3,Consolidado!$D993)),IF(COUNTIFS(Consolidado!$AC$5:AC993,Consolidado!$AC993,Consolidado!$D$5:D993,"*"&amp;AO$3&amp;"*")=1,1,0),0))</f>
        <v>0</v>
      </c>
    </row>
    <row r="994" customFormat="false" ht="15" hidden="false" customHeight="false" outlineLevel="0" collapsed="false">
      <c r="B994" s="0" t="n">
        <f aca="false">IF(OR(B$3="",Consolidado!$D994=""),0,IF(ISNUMBER(SEARCH(B$3,Consolidado!$D994)),IF(COUNTIFS(Consolidado!$AC$5:AC994,Consolidado!$AC994,Consolidado!$D$5:D994,"*"&amp;B$3&amp;"*")=1,1,0),0))</f>
        <v>0</v>
      </c>
      <c r="C994" s="0" t="n">
        <f aca="false">IF(OR(C$3="",Consolidado!$D994=""),0,IF(ISNUMBER(SEARCH(C$3,Consolidado!$D994)),IF(COUNTIFS(Consolidado!$AC$5:AC994,Consolidado!$AC994,Consolidado!$D$5:D994,"*"&amp;C$3&amp;"*")=1,1,0),0))</f>
        <v>0</v>
      </c>
      <c r="D994" s="0" t="n">
        <f aca="false">IF(OR(D$3="",Consolidado!$D994=""),0,IF(ISNUMBER(SEARCH(D$3,Consolidado!$D994)),IF(COUNTIFS(Consolidado!$AC$5:AC994,Consolidado!$AC994,Consolidado!$D$5:D994,"*"&amp;D$3&amp;"*")=1,1,0),0))</f>
        <v>0</v>
      </c>
      <c r="E994" s="0" t="n">
        <f aca="false">IF(OR(E$3="",Consolidado!$D994=""),0,IF(ISNUMBER(SEARCH(E$3,Consolidado!$D994)),IF(COUNTIFS(Consolidado!$AC$5:AC994,Consolidado!$AC994,Consolidado!$D$5:D994,"*"&amp;E$3&amp;"*")=1,1,0),0))</f>
        <v>0</v>
      </c>
      <c r="F994" s="0" t="n">
        <f aca="false">IF(OR(F$3="",Consolidado!$D994=""),0,IF(ISNUMBER(SEARCH(F$3,Consolidado!$D994)),IF(COUNTIFS(Consolidado!$AC$5:AC994,Consolidado!$AC994,Consolidado!$D$5:D994,"*"&amp;F$3&amp;"*")=1,1,0),0))</f>
        <v>0</v>
      </c>
      <c r="G994" s="0" t="n">
        <f aca="false">IF(OR(G$3="",Consolidado!$D994=""),0,IF(ISNUMBER(SEARCH(G$3,Consolidado!$D994)),IF(COUNTIFS(Consolidado!$AC$5:AC994,Consolidado!$AC994,Consolidado!$D$5:D994,"*"&amp;G$3&amp;"*")=1,1,0),0))</f>
        <v>0</v>
      </c>
      <c r="H994" s="0" t="n">
        <f aca="false">IF(OR(H$3="",Consolidado!$D994=""),0,IF(ISNUMBER(SEARCH(H$3,Consolidado!$D994)),IF(COUNTIFS(Consolidado!$AC$5:AC994,Consolidado!$AC994,Consolidado!$D$5:D994,"*"&amp;H$3&amp;"*")=1,1,0),0))</f>
        <v>0</v>
      </c>
      <c r="I994" s="0" t="n">
        <f aca="false">IF(OR(I$3="",Consolidado!$D994=""),0,IF(ISNUMBER(SEARCH(I$3,Consolidado!$D994)),IF(COUNTIFS(Consolidado!$AC$5:AC994,Consolidado!$AC994,Consolidado!$D$5:D994,"*"&amp;I$3&amp;"*")=1,1,0),0))</f>
        <v>0</v>
      </c>
      <c r="J994" s="0" t="n">
        <f aca="false">IF(OR(J$3="",Consolidado!$D994=""),0,IF(ISNUMBER(SEARCH(J$3,Consolidado!$D994)),IF(COUNTIFS(Consolidado!$AC$5:AC994,Consolidado!$AC994,Consolidado!$D$5:D994,"*"&amp;J$3&amp;"*")=1,1,0),0))</f>
        <v>0</v>
      </c>
      <c r="K994" s="0" t="n">
        <f aca="false">IF(OR(K$3="",Consolidado!$D994=""),0,IF(ISNUMBER(SEARCH(K$3,Consolidado!$D994)),IF(COUNTIFS(Consolidado!$AC$5:AC994,Consolidado!$AC994,Consolidado!$D$5:D994,"*"&amp;K$3&amp;"*")=1,1,0),0))</f>
        <v>0</v>
      </c>
      <c r="L994" s="0" t="n">
        <f aca="false">IF(OR(L$3="",Consolidado!$D994=""),0,IF(ISNUMBER(SEARCH(L$3,Consolidado!$D994)),IF(COUNTIFS(Consolidado!$AC$5:AC994,Consolidado!$AC994,Consolidado!$D$5:D994,"*"&amp;L$3&amp;"*")=1,1,0),0))</f>
        <v>0</v>
      </c>
      <c r="M994" s="0" t="n">
        <f aca="false">IF(OR(M$3="",Consolidado!$D994=""),0,IF(ISNUMBER(SEARCH(M$3,Consolidado!$D994)),IF(COUNTIFS(Consolidado!$AC$5:AC994,Consolidado!$AC994,Consolidado!$D$5:D994,"*"&amp;M$3&amp;"*")=1,1,0),0))</f>
        <v>0</v>
      </c>
      <c r="N994" s="0" t="n">
        <f aca="false">IF(OR(N$3="",Consolidado!$D994=""),0,IF(ISNUMBER(SEARCH(N$3,Consolidado!$D994)),IF(COUNTIFS(Consolidado!$AC$5:AC994,Consolidado!$AC994,Consolidado!$D$5:D994,"*"&amp;N$3&amp;"*")=1,1,0),0))</f>
        <v>0</v>
      </c>
      <c r="O994" s="0" t="n">
        <f aca="false">IF(OR(O$3="",Consolidado!$D994=""),0,IF(ISNUMBER(SEARCH(O$3,Consolidado!$D994)),IF(COUNTIFS(Consolidado!$AC$5:AC994,Consolidado!$AC994,Consolidado!$D$5:D994,"*"&amp;O$3&amp;"*")=1,1,0),0))</f>
        <v>0</v>
      </c>
      <c r="P994" s="0" t="n">
        <f aca="false">IF(OR(P$3="",Consolidado!$D994=""),0,IF(ISNUMBER(SEARCH(P$3,Consolidado!$D994)),IF(COUNTIFS(Consolidado!$AC$5:AC994,Consolidado!$AC994,Consolidado!$D$5:D994,"*"&amp;P$3&amp;"*")=1,1,0),0))</f>
        <v>0</v>
      </c>
      <c r="Q994" s="0" t="n">
        <f aca="false">IF(OR(Q$3="",Consolidado!$D994=""),0,IF(ISNUMBER(SEARCH(Q$3,Consolidado!$D994)),IF(COUNTIFS(Consolidado!$AC$5:AC994,Consolidado!$AC994,Consolidado!$D$5:D994,"*"&amp;Q$3&amp;"*")=1,1,0),0))</f>
        <v>0</v>
      </c>
      <c r="R994" s="0" t="n">
        <f aca="false">IF(OR(R$3="",Consolidado!$D994=""),0,IF(ISNUMBER(SEARCH(R$3,Consolidado!$D994)),IF(COUNTIFS(Consolidado!$AC$5:AC994,Consolidado!$AC994,Consolidado!$D$5:D994,"*"&amp;R$3&amp;"*")=1,1,0),0))</f>
        <v>0</v>
      </c>
      <c r="S994" s="0" t="n">
        <f aca="false">IF(OR(S$3="",Consolidado!$D994=""),0,IF(ISNUMBER(SEARCH(S$3,Consolidado!$D994)),IF(COUNTIFS(Consolidado!$AC$5:AC994,Consolidado!$AC994,Consolidado!$D$5:D994,"*"&amp;S$3&amp;"*")=1,1,0),0))</f>
        <v>0</v>
      </c>
      <c r="T994" s="0" t="n">
        <f aca="false">IF(OR(T$3="",Consolidado!$D994=""),0,IF(ISNUMBER(SEARCH(T$3,Consolidado!$D994)),IF(COUNTIFS(Consolidado!$AC$5:AC994,Consolidado!$AC994,Consolidado!$D$5:D994,"*"&amp;T$3&amp;"*")=1,1,0),0))</f>
        <v>0</v>
      </c>
      <c r="U994" s="0" t="n">
        <f aca="false">IF(OR(U$3="",Consolidado!$D994=""),0,IF(ISNUMBER(SEARCH(U$3,Consolidado!$D994)),IF(COUNTIFS(Consolidado!$AC$5:AC994,Consolidado!$AC994,Consolidado!$D$5:D994,"*"&amp;U$3&amp;"*")=1,1,0),0))</f>
        <v>0</v>
      </c>
      <c r="V994" s="0" t="n">
        <f aca="false">IF(OR(V$3="",Consolidado!$D994=""),0,IF(ISNUMBER(SEARCH(V$3,Consolidado!$D994)),IF(COUNTIFS(Consolidado!$AC$5:AC994,Consolidado!$AC994,Consolidado!$D$5:D994,"*"&amp;V$3&amp;"*")=1,1,0),0))</f>
        <v>0</v>
      </c>
      <c r="W994" s="0" t="n">
        <f aca="false">IF(OR(W$3="",Consolidado!$D994=""),0,IF(ISNUMBER(SEARCH(W$3,Consolidado!$D994)),IF(COUNTIFS(Consolidado!$AC$5:AC994,Consolidado!$AC994,Consolidado!$D$5:D994,"*"&amp;W$3&amp;"*")=1,1,0),0))</f>
        <v>0</v>
      </c>
      <c r="X994" s="0" t="n">
        <f aca="false">IF(OR(X$3="",Consolidado!$D994=""),0,IF(ISNUMBER(SEARCH(X$3,Consolidado!$D994)),IF(COUNTIFS(Consolidado!$AC$5:AC994,Consolidado!$AC994,Consolidado!$D$5:D994,"*"&amp;X$3&amp;"*")=1,1,0),0))</f>
        <v>0</v>
      </c>
      <c r="Y994" s="0" t="n">
        <f aca="false">IF(OR(Y$3="",Consolidado!$D994=""),0,IF(ISNUMBER(SEARCH(Y$3,Consolidado!$D994)),IF(COUNTIFS(Consolidado!$AC$5:AC994,Consolidado!$AC994,Consolidado!$D$5:D994,"*"&amp;Y$3&amp;"*")=1,1,0),0))</f>
        <v>0</v>
      </c>
      <c r="Z994" s="0" t="n">
        <f aca="false">IF(OR(Z$3="",Consolidado!$D994=""),0,IF(ISNUMBER(SEARCH(Z$3,Consolidado!$D994)),IF(COUNTIFS(Consolidado!$AC$5:AC994,Consolidado!$AC994,Consolidado!$D$5:D994,"*"&amp;Z$3&amp;"*")=1,1,0),0))</f>
        <v>0</v>
      </c>
      <c r="AA994" s="0" t="n">
        <f aca="false">IF(OR(AA$3="",Consolidado!$D994=""),0,IF(ISNUMBER(SEARCH(AA$3,Consolidado!$D994)),IF(COUNTIFS(Consolidado!$AC$5:AC994,Consolidado!$AC994,Consolidado!$D$5:D994,"*"&amp;AA$3&amp;"*")=1,1,0),0))</f>
        <v>0</v>
      </c>
      <c r="AB994" s="0" t="n">
        <f aca="false">IF(OR(AB$3="",Consolidado!$D994=""),0,IF(ISNUMBER(SEARCH(AB$3,Consolidado!$D994)),IF(COUNTIFS(Consolidado!$AC$5:AC994,Consolidado!$AC994,Consolidado!$D$5:D994,"*"&amp;AB$3&amp;"*")=1,1,0),0))</f>
        <v>0</v>
      </c>
      <c r="AC994" s="0" t="n">
        <f aca="false">IF(OR(AC$3="",Consolidado!$D994=""),0,IF(ISNUMBER(SEARCH(AC$3,Consolidado!$D994)),IF(COUNTIFS(Consolidado!$AC$5:AC994,Consolidado!$AC994,Consolidado!$D$5:D994,"*"&amp;AC$3&amp;"*")=1,1,0),0))</f>
        <v>0</v>
      </c>
      <c r="AD994" s="0" t="n">
        <f aca="false">IF(OR(AD$3="",Consolidado!$D994=""),0,IF(ISNUMBER(SEARCH(AD$3,Consolidado!$D994)),IF(COUNTIFS(Consolidado!$AC$5:AC994,Consolidado!$AC994,Consolidado!$D$5:D994,"*"&amp;AD$3&amp;"*")=1,1,0),0))</f>
        <v>0</v>
      </c>
      <c r="AE994" s="0" t="n">
        <f aca="false">IF(OR(AE$3="",Consolidado!$D994=""),0,IF(ISNUMBER(SEARCH(AE$3,Consolidado!$D994)),IF(COUNTIFS(Consolidado!$AC$5:AC994,Consolidado!$AC994,Consolidado!$D$5:D994,"*"&amp;AE$3&amp;"*")=1,1,0),0))</f>
        <v>0</v>
      </c>
      <c r="AF994" s="0" t="n">
        <f aca="false">IF(OR(AF$3="",Consolidado!$D994=""),0,IF(ISNUMBER(SEARCH(AF$3,Consolidado!$D994)),IF(COUNTIFS(Consolidado!$AC$5:AC994,Consolidado!$AC994,Consolidado!$D$5:D994,"*"&amp;AF$3&amp;"*")=1,1,0),0))</f>
        <v>0</v>
      </c>
      <c r="AG994" s="0" t="n">
        <f aca="false">IF(OR(AG$3="",Consolidado!$D994=""),0,IF(ISNUMBER(SEARCH(AG$3,Consolidado!$D994)),IF(COUNTIFS(Consolidado!$AC$5:AC994,Consolidado!$AC994,Consolidado!$D$5:D994,"*"&amp;AG$3&amp;"*")=1,1,0),0))</f>
        <v>0</v>
      </c>
      <c r="AH994" s="0" t="n">
        <f aca="false">IF(OR(AH$3="",Consolidado!$D994=""),0,IF(ISNUMBER(SEARCH(AH$3,Consolidado!$D994)),IF(COUNTIFS(Consolidado!$AC$5:AC994,Consolidado!$AC994,Consolidado!$D$5:D994,"*"&amp;AH$3&amp;"*")=1,1,0),0))</f>
        <v>0</v>
      </c>
      <c r="AI994" s="0" t="n">
        <f aca="false">IF(OR(AI$3="",Consolidado!$D994=""),0,IF(ISNUMBER(SEARCH(AI$3,Consolidado!$D994)),IF(COUNTIFS(Consolidado!$AC$5:AC994,Consolidado!$AC994,Consolidado!$D$5:D994,"*"&amp;AI$3&amp;"*")=1,1,0),0))</f>
        <v>0</v>
      </c>
      <c r="AJ994" s="0" t="n">
        <f aca="false">IF(OR(AJ$3="",Consolidado!$D994=""),0,IF(ISNUMBER(SEARCH(AJ$3,Consolidado!$D994)),IF(COUNTIFS(Consolidado!$AC$5:AC994,Consolidado!$AC994,Consolidado!$D$5:D994,"*"&amp;AJ$3&amp;"*")=1,1,0),0))</f>
        <v>0</v>
      </c>
      <c r="AK994" s="0" t="n">
        <f aca="false">IF(OR(AK$3="",Consolidado!$D994=""),0,IF(ISNUMBER(SEARCH(AK$3,Consolidado!$D994)),IF(COUNTIFS(Consolidado!$AC$5:AC994,Consolidado!$AC994,Consolidado!$D$5:D994,"*"&amp;AK$3&amp;"*")=1,1,0),0))</f>
        <v>0</v>
      </c>
      <c r="AL994" s="0" t="n">
        <f aca="false">IF(OR(AL$3="",Consolidado!$D994=""),0,IF(ISNUMBER(SEARCH(AL$3,Consolidado!$D994)),IF(COUNTIFS(Consolidado!$AC$5:AC994,Consolidado!$AC994,Consolidado!$D$5:D994,"*"&amp;AL$3&amp;"*")=1,1,0),0))</f>
        <v>0</v>
      </c>
      <c r="AM994" s="0" t="n">
        <f aca="false">IF(OR(AM$3="",Consolidado!$D994=""),0,IF(ISNUMBER(SEARCH(AM$3,Consolidado!$D994)),IF(COUNTIFS(Consolidado!$AC$5:AC994,Consolidado!$AC994,Consolidado!$D$5:D994,"*"&amp;AM$3&amp;"*")=1,1,0),0))</f>
        <v>0</v>
      </c>
      <c r="AN994" s="0" t="n">
        <f aca="false">IF(OR(AN$3="",Consolidado!$D994=""),0,IF(ISNUMBER(SEARCH(AN$3,Consolidado!$D994)),IF(COUNTIFS(Consolidado!$AC$5:AC994,Consolidado!$AC994,Consolidado!$D$5:D994,"*"&amp;AN$3&amp;"*")=1,1,0),0))</f>
        <v>0</v>
      </c>
      <c r="AO994" s="0" t="n">
        <f aca="false">IF(OR(AO$3="",Consolidado!$D994=""),0,IF(ISNUMBER(SEARCH(AO$3,Consolidado!$D994)),IF(COUNTIFS(Consolidado!$AC$5:AC994,Consolidado!$AC994,Consolidado!$D$5:D994,"*"&amp;AO$3&amp;"*")=1,1,0),0))</f>
        <v>0</v>
      </c>
    </row>
    <row r="995" customFormat="false" ht="15" hidden="false" customHeight="false" outlineLevel="0" collapsed="false">
      <c r="B995" s="0" t="n">
        <f aca="false">IF(OR(B$3="",Consolidado!$D995=""),0,IF(ISNUMBER(SEARCH(B$3,Consolidado!$D995)),IF(COUNTIFS(Consolidado!$AC$5:AC995,Consolidado!$AC995,Consolidado!$D$5:D995,"*"&amp;B$3&amp;"*")=1,1,0),0))</f>
        <v>0</v>
      </c>
      <c r="C995" s="0" t="n">
        <f aca="false">IF(OR(C$3="",Consolidado!$D995=""),0,IF(ISNUMBER(SEARCH(C$3,Consolidado!$D995)),IF(COUNTIFS(Consolidado!$AC$5:AC995,Consolidado!$AC995,Consolidado!$D$5:D995,"*"&amp;C$3&amp;"*")=1,1,0),0))</f>
        <v>0</v>
      </c>
      <c r="D995" s="0" t="n">
        <f aca="false">IF(OR(D$3="",Consolidado!$D995=""),0,IF(ISNUMBER(SEARCH(D$3,Consolidado!$D995)),IF(COUNTIFS(Consolidado!$AC$5:AC995,Consolidado!$AC995,Consolidado!$D$5:D995,"*"&amp;D$3&amp;"*")=1,1,0),0))</f>
        <v>0</v>
      </c>
      <c r="E995" s="0" t="n">
        <f aca="false">IF(OR(E$3="",Consolidado!$D995=""),0,IF(ISNUMBER(SEARCH(E$3,Consolidado!$D995)),IF(COUNTIFS(Consolidado!$AC$5:AC995,Consolidado!$AC995,Consolidado!$D$5:D995,"*"&amp;E$3&amp;"*")=1,1,0),0))</f>
        <v>0</v>
      </c>
      <c r="F995" s="0" t="n">
        <f aca="false">IF(OR(F$3="",Consolidado!$D995=""),0,IF(ISNUMBER(SEARCH(F$3,Consolidado!$D995)),IF(COUNTIFS(Consolidado!$AC$5:AC995,Consolidado!$AC995,Consolidado!$D$5:D995,"*"&amp;F$3&amp;"*")=1,1,0),0))</f>
        <v>0</v>
      </c>
      <c r="G995" s="0" t="n">
        <f aca="false">IF(OR(G$3="",Consolidado!$D995=""),0,IF(ISNUMBER(SEARCH(G$3,Consolidado!$D995)),IF(COUNTIFS(Consolidado!$AC$5:AC995,Consolidado!$AC995,Consolidado!$D$5:D995,"*"&amp;G$3&amp;"*")=1,1,0),0))</f>
        <v>0</v>
      </c>
      <c r="H995" s="0" t="n">
        <f aca="false">IF(OR(H$3="",Consolidado!$D995=""),0,IF(ISNUMBER(SEARCH(H$3,Consolidado!$D995)),IF(COUNTIFS(Consolidado!$AC$5:AC995,Consolidado!$AC995,Consolidado!$D$5:D995,"*"&amp;H$3&amp;"*")=1,1,0),0))</f>
        <v>0</v>
      </c>
      <c r="I995" s="0" t="n">
        <f aca="false">IF(OR(I$3="",Consolidado!$D995=""),0,IF(ISNUMBER(SEARCH(I$3,Consolidado!$D995)),IF(COUNTIFS(Consolidado!$AC$5:AC995,Consolidado!$AC995,Consolidado!$D$5:D995,"*"&amp;I$3&amp;"*")=1,1,0),0))</f>
        <v>0</v>
      </c>
      <c r="J995" s="0" t="n">
        <f aca="false">IF(OR(J$3="",Consolidado!$D995=""),0,IF(ISNUMBER(SEARCH(J$3,Consolidado!$D995)),IF(COUNTIFS(Consolidado!$AC$5:AC995,Consolidado!$AC995,Consolidado!$D$5:D995,"*"&amp;J$3&amp;"*")=1,1,0),0))</f>
        <v>0</v>
      </c>
      <c r="K995" s="0" t="n">
        <f aca="false">IF(OR(K$3="",Consolidado!$D995=""),0,IF(ISNUMBER(SEARCH(K$3,Consolidado!$D995)),IF(COUNTIFS(Consolidado!$AC$5:AC995,Consolidado!$AC995,Consolidado!$D$5:D995,"*"&amp;K$3&amp;"*")=1,1,0),0))</f>
        <v>0</v>
      </c>
      <c r="L995" s="0" t="n">
        <f aca="false">IF(OR(L$3="",Consolidado!$D995=""),0,IF(ISNUMBER(SEARCH(L$3,Consolidado!$D995)),IF(COUNTIFS(Consolidado!$AC$5:AC995,Consolidado!$AC995,Consolidado!$D$5:D995,"*"&amp;L$3&amp;"*")=1,1,0),0))</f>
        <v>0</v>
      </c>
      <c r="M995" s="0" t="n">
        <f aca="false">IF(OR(M$3="",Consolidado!$D995=""),0,IF(ISNUMBER(SEARCH(M$3,Consolidado!$D995)),IF(COUNTIFS(Consolidado!$AC$5:AC995,Consolidado!$AC995,Consolidado!$D$5:D995,"*"&amp;M$3&amp;"*")=1,1,0),0))</f>
        <v>0</v>
      </c>
      <c r="N995" s="0" t="n">
        <f aca="false">IF(OR(N$3="",Consolidado!$D995=""),0,IF(ISNUMBER(SEARCH(N$3,Consolidado!$D995)),IF(COUNTIFS(Consolidado!$AC$5:AC995,Consolidado!$AC995,Consolidado!$D$5:D995,"*"&amp;N$3&amp;"*")=1,1,0),0))</f>
        <v>0</v>
      </c>
      <c r="O995" s="0" t="n">
        <f aca="false">IF(OR(O$3="",Consolidado!$D995=""),0,IF(ISNUMBER(SEARCH(O$3,Consolidado!$D995)),IF(COUNTIFS(Consolidado!$AC$5:AC995,Consolidado!$AC995,Consolidado!$D$5:D995,"*"&amp;O$3&amp;"*")=1,1,0),0))</f>
        <v>0</v>
      </c>
      <c r="P995" s="0" t="n">
        <f aca="false">IF(OR(P$3="",Consolidado!$D995=""),0,IF(ISNUMBER(SEARCH(P$3,Consolidado!$D995)),IF(COUNTIFS(Consolidado!$AC$5:AC995,Consolidado!$AC995,Consolidado!$D$5:D995,"*"&amp;P$3&amp;"*")=1,1,0),0))</f>
        <v>0</v>
      </c>
      <c r="Q995" s="0" t="n">
        <f aca="false">IF(OR(Q$3="",Consolidado!$D995=""),0,IF(ISNUMBER(SEARCH(Q$3,Consolidado!$D995)),IF(COUNTIFS(Consolidado!$AC$5:AC995,Consolidado!$AC995,Consolidado!$D$5:D995,"*"&amp;Q$3&amp;"*")=1,1,0),0))</f>
        <v>0</v>
      </c>
      <c r="R995" s="0" t="n">
        <f aca="false">IF(OR(R$3="",Consolidado!$D995=""),0,IF(ISNUMBER(SEARCH(R$3,Consolidado!$D995)),IF(COUNTIFS(Consolidado!$AC$5:AC995,Consolidado!$AC995,Consolidado!$D$5:D995,"*"&amp;R$3&amp;"*")=1,1,0),0))</f>
        <v>0</v>
      </c>
      <c r="S995" s="0" t="n">
        <f aca="false">IF(OR(S$3="",Consolidado!$D995=""),0,IF(ISNUMBER(SEARCH(S$3,Consolidado!$D995)),IF(COUNTIFS(Consolidado!$AC$5:AC995,Consolidado!$AC995,Consolidado!$D$5:D995,"*"&amp;S$3&amp;"*")=1,1,0),0))</f>
        <v>0</v>
      </c>
      <c r="T995" s="0" t="n">
        <f aca="false">IF(OR(T$3="",Consolidado!$D995=""),0,IF(ISNUMBER(SEARCH(T$3,Consolidado!$D995)),IF(COUNTIFS(Consolidado!$AC$5:AC995,Consolidado!$AC995,Consolidado!$D$5:D995,"*"&amp;T$3&amp;"*")=1,1,0),0))</f>
        <v>0</v>
      </c>
      <c r="U995" s="0" t="n">
        <f aca="false">IF(OR(U$3="",Consolidado!$D995=""),0,IF(ISNUMBER(SEARCH(U$3,Consolidado!$D995)),IF(COUNTIFS(Consolidado!$AC$5:AC995,Consolidado!$AC995,Consolidado!$D$5:D995,"*"&amp;U$3&amp;"*")=1,1,0),0))</f>
        <v>0</v>
      </c>
      <c r="V995" s="0" t="n">
        <f aca="false">IF(OR(V$3="",Consolidado!$D995=""),0,IF(ISNUMBER(SEARCH(V$3,Consolidado!$D995)),IF(COUNTIFS(Consolidado!$AC$5:AC995,Consolidado!$AC995,Consolidado!$D$5:D995,"*"&amp;V$3&amp;"*")=1,1,0),0))</f>
        <v>0</v>
      </c>
      <c r="W995" s="0" t="n">
        <f aca="false">IF(OR(W$3="",Consolidado!$D995=""),0,IF(ISNUMBER(SEARCH(W$3,Consolidado!$D995)),IF(COUNTIFS(Consolidado!$AC$5:AC995,Consolidado!$AC995,Consolidado!$D$5:D995,"*"&amp;W$3&amp;"*")=1,1,0),0))</f>
        <v>0</v>
      </c>
      <c r="X995" s="0" t="n">
        <f aca="false">IF(OR(X$3="",Consolidado!$D995=""),0,IF(ISNUMBER(SEARCH(X$3,Consolidado!$D995)),IF(COUNTIFS(Consolidado!$AC$5:AC995,Consolidado!$AC995,Consolidado!$D$5:D995,"*"&amp;X$3&amp;"*")=1,1,0),0))</f>
        <v>0</v>
      </c>
      <c r="Y995" s="0" t="n">
        <f aca="false">IF(OR(Y$3="",Consolidado!$D995=""),0,IF(ISNUMBER(SEARCH(Y$3,Consolidado!$D995)),IF(COUNTIFS(Consolidado!$AC$5:AC995,Consolidado!$AC995,Consolidado!$D$5:D995,"*"&amp;Y$3&amp;"*")=1,1,0),0))</f>
        <v>0</v>
      </c>
      <c r="Z995" s="0" t="n">
        <f aca="false">IF(OR(Z$3="",Consolidado!$D995=""),0,IF(ISNUMBER(SEARCH(Z$3,Consolidado!$D995)),IF(COUNTIFS(Consolidado!$AC$5:AC995,Consolidado!$AC995,Consolidado!$D$5:D995,"*"&amp;Z$3&amp;"*")=1,1,0),0))</f>
        <v>0</v>
      </c>
      <c r="AA995" s="0" t="n">
        <f aca="false">IF(OR(AA$3="",Consolidado!$D995=""),0,IF(ISNUMBER(SEARCH(AA$3,Consolidado!$D995)),IF(COUNTIFS(Consolidado!$AC$5:AC995,Consolidado!$AC995,Consolidado!$D$5:D995,"*"&amp;AA$3&amp;"*")=1,1,0),0))</f>
        <v>0</v>
      </c>
      <c r="AB995" s="0" t="n">
        <f aca="false">IF(OR(AB$3="",Consolidado!$D995=""),0,IF(ISNUMBER(SEARCH(AB$3,Consolidado!$D995)),IF(COUNTIFS(Consolidado!$AC$5:AC995,Consolidado!$AC995,Consolidado!$D$5:D995,"*"&amp;AB$3&amp;"*")=1,1,0),0))</f>
        <v>0</v>
      </c>
      <c r="AC995" s="0" t="n">
        <f aca="false">IF(OR(AC$3="",Consolidado!$D995=""),0,IF(ISNUMBER(SEARCH(AC$3,Consolidado!$D995)),IF(COUNTIFS(Consolidado!$AC$5:AC995,Consolidado!$AC995,Consolidado!$D$5:D995,"*"&amp;AC$3&amp;"*")=1,1,0),0))</f>
        <v>0</v>
      </c>
      <c r="AD995" s="0" t="n">
        <f aca="false">IF(OR(AD$3="",Consolidado!$D995=""),0,IF(ISNUMBER(SEARCH(AD$3,Consolidado!$D995)),IF(COUNTIFS(Consolidado!$AC$5:AC995,Consolidado!$AC995,Consolidado!$D$5:D995,"*"&amp;AD$3&amp;"*")=1,1,0),0))</f>
        <v>0</v>
      </c>
      <c r="AE995" s="0" t="n">
        <f aca="false">IF(OR(AE$3="",Consolidado!$D995=""),0,IF(ISNUMBER(SEARCH(AE$3,Consolidado!$D995)),IF(COUNTIFS(Consolidado!$AC$5:AC995,Consolidado!$AC995,Consolidado!$D$5:D995,"*"&amp;AE$3&amp;"*")=1,1,0),0))</f>
        <v>0</v>
      </c>
      <c r="AF995" s="0" t="n">
        <f aca="false">IF(OR(AF$3="",Consolidado!$D995=""),0,IF(ISNUMBER(SEARCH(AF$3,Consolidado!$D995)),IF(COUNTIFS(Consolidado!$AC$5:AC995,Consolidado!$AC995,Consolidado!$D$5:D995,"*"&amp;AF$3&amp;"*")=1,1,0),0))</f>
        <v>0</v>
      </c>
      <c r="AG995" s="0" t="n">
        <f aca="false">IF(OR(AG$3="",Consolidado!$D995=""),0,IF(ISNUMBER(SEARCH(AG$3,Consolidado!$D995)),IF(COUNTIFS(Consolidado!$AC$5:AC995,Consolidado!$AC995,Consolidado!$D$5:D995,"*"&amp;AG$3&amp;"*")=1,1,0),0))</f>
        <v>0</v>
      </c>
      <c r="AH995" s="0" t="n">
        <f aca="false">IF(OR(AH$3="",Consolidado!$D995=""),0,IF(ISNUMBER(SEARCH(AH$3,Consolidado!$D995)),IF(COUNTIFS(Consolidado!$AC$5:AC995,Consolidado!$AC995,Consolidado!$D$5:D995,"*"&amp;AH$3&amp;"*")=1,1,0),0))</f>
        <v>0</v>
      </c>
      <c r="AI995" s="0" t="n">
        <f aca="false">IF(OR(AI$3="",Consolidado!$D995=""),0,IF(ISNUMBER(SEARCH(AI$3,Consolidado!$D995)),IF(COUNTIFS(Consolidado!$AC$5:AC995,Consolidado!$AC995,Consolidado!$D$5:D995,"*"&amp;AI$3&amp;"*")=1,1,0),0))</f>
        <v>0</v>
      </c>
      <c r="AJ995" s="0" t="n">
        <f aca="false">IF(OR(AJ$3="",Consolidado!$D995=""),0,IF(ISNUMBER(SEARCH(AJ$3,Consolidado!$D995)),IF(COUNTIFS(Consolidado!$AC$5:AC995,Consolidado!$AC995,Consolidado!$D$5:D995,"*"&amp;AJ$3&amp;"*")=1,1,0),0))</f>
        <v>0</v>
      </c>
      <c r="AK995" s="0" t="n">
        <f aca="false">IF(OR(AK$3="",Consolidado!$D995=""),0,IF(ISNUMBER(SEARCH(AK$3,Consolidado!$D995)),IF(COUNTIFS(Consolidado!$AC$5:AC995,Consolidado!$AC995,Consolidado!$D$5:D995,"*"&amp;AK$3&amp;"*")=1,1,0),0))</f>
        <v>0</v>
      </c>
      <c r="AL995" s="0" t="n">
        <f aca="false">IF(OR(AL$3="",Consolidado!$D995=""),0,IF(ISNUMBER(SEARCH(AL$3,Consolidado!$D995)),IF(COUNTIFS(Consolidado!$AC$5:AC995,Consolidado!$AC995,Consolidado!$D$5:D995,"*"&amp;AL$3&amp;"*")=1,1,0),0))</f>
        <v>0</v>
      </c>
      <c r="AM995" s="0" t="n">
        <f aca="false">IF(OR(AM$3="",Consolidado!$D995=""),0,IF(ISNUMBER(SEARCH(AM$3,Consolidado!$D995)),IF(COUNTIFS(Consolidado!$AC$5:AC995,Consolidado!$AC995,Consolidado!$D$5:D995,"*"&amp;AM$3&amp;"*")=1,1,0),0))</f>
        <v>0</v>
      </c>
      <c r="AN995" s="0" t="n">
        <f aca="false">IF(OR(AN$3="",Consolidado!$D995=""),0,IF(ISNUMBER(SEARCH(AN$3,Consolidado!$D995)),IF(COUNTIFS(Consolidado!$AC$5:AC995,Consolidado!$AC995,Consolidado!$D$5:D995,"*"&amp;AN$3&amp;"*")=1,1,0),0))</f>
        <v>0</v>
      </c>
      <c r="AO995" s="0" t="n">
        <f aca="false">IF(OR(AO$3="",Consolidado!$D995=""),0,IF(ISNUMBER(SEARCH(AO$3,Consolidado!$D995)),IF(COUNTIFS(Consolidado!$AC$5:AC995,Consolidado!$AC995,Consolidado!$D$5:D995,"*"&amp;AO$3&amp;"*")=1,1,0),0))</f>
        <v>0</v>
      </c>
    </row>
    <row r="996" customFormat="false" ht="15" hidden="false" customHeight="false" outlineLevel="0" collapsed="false">
      <c r="B996" s="0" t="n">
        <f aca="false">IF(OR(B$3="",Consolidado!$D996=""),0,IF(ISNUMBER(SEARCH(B$3,Consolidado!$D996)),IF(COUNTIFS(Consolidado!$AC$5:AC996,Consolidado!$AC996,Consolidado!$D$5:D996,"*"&amp;B$3&amp;"*")=1,1,0),0))</f>
        <v>0</v>
      </c>
      <c r="C996" s="0" t="n">
        <f aca="false">IF(OR(C$3="",Consolidado!$D996=""),0,IF(ISNUMBER(SEARCH(C$3,Consolidado!$D996)),IF(COUNTIFS(Consolidado!$AC$5:AC996,Consolidado!$AC996,Consolidado!$D$5:D996,"*"&amp;C$3&amp;"*")=1,1,0),0))</f>
        <v>0</v>
      </c>
      <c r="D996" s="0" t="n">
        <f aca="false">IF(OR(D$3="",Consolidado!$D996=""),0,IF(ISNUMBER(SEARCH(D$3,Consolidado!$D996)),IF(COUNTIFS(Consolidado!$AC$5:AC996,Consolidado!$AC996,Consolidado!$D$5:D996,"*"&amp;D$3&amp;"*")=1,1,0),0))</f>
        <v>0</v>
      </c>
      <c r="E996" s="0" t="n">
        <f aca="false">IF(OR(E$3="",Consolidado!$D996=""),0,IF(ISNUMBER(SEARCH(E$3,Consolidado!$D996)),IF(COUNTIFS(Consolidado!$AC$5:AC996,Consolidado!$AC996,Consolidado!$D$5:D996,"*"&amp;E$3&amp;"*")=1,1,0),0))</f>
        <v>0</v>
      </c>
      <c r="F996" s="0" t="n">
        <f aca="false">IF(OR(F$3="",Consolidado!$D996=""),0,IF(ISNUMBER(SEARCH(F$3,Consolidado!$D996)),IF(COUNTIFS(Consolidado!$AC$5:AC996,Consolidado!$AC996,Consolidado!$D$5:D996,"*"&amp;F$3&amp;"*")=1,1,0),0))</f>
        <v>0</v>
      </c>
      <c r="G996" s="0" t="n">
        <f aca="false">IF(OR(G$3="",Consolidado!$D996=""),0,IF(ISNUMBER(SEARCH(G$3,Consolidado!$D996)),IF(COUNTIFS(Consolidado!$AC$5:AC996,Consolidado!$AC996,Consolidado!$D$5:D996,"*"&amp;G$3&amp;"*")=1,1,0),0))</f>
        <v>0</v>
      </c>
      <c r="H996" s="0" t="n">
        <f aca="false">IF(OR(H$3="",Consolidado!$D996=""),0,IF(ISNUMBER(SEARCH(H$3,Consolidado!$D996)),IF(COUNTIFS(Consolidado!$AC$5:AC996,Consolidado!$AC996,Consolidado!$D$5:D996,"*"&amp;H$3&amp;"*")=1,1,0),0))</f>
        <v>0</v>
      </c>
      <c r="I996" s="0" t="n">
        <f aca="false">IF(OR(I$3="",Consolidado!$D996=""),0,IF(ISNUMBER(SEARCH(I$3,Consolidado!$D996)),IF(COUNTIFS(Consolidado!$AC$5:AC996,Consolidado!$AC996,Consolidado!$D$5:D996,"*"&amp;I$3&amp;"*")=1,1,0),0))</f>
        <v>0</v>
      </c>
      <c r="J996" s="0" t="n">
        <f aca="false">IF(OR(J$3="",Consolidado!$D996=""),0,IF(ISNUMBER(SEARCH(J$3,Consolidado!$D996)),IF(COUNTIFS(Consolidado!$AC$5:AC996,Consolidado!$AC996,Consolidado!$D$5:D996,"*"&amp;J$3&amp;"*")=1,1,0),0))</f>
        <v>0</v>
      </c>
      <c r="K996" s="0" t="n">
        <f aca="false">IF(OR(K$3="",Consolidado!$D996=""),0,IF(ISNUMBER(SEARCH(K$3,Consolidado!$D996)),IF(COUNTIFS(Consolidado!$AC$5:AC996,Consolidado!$AC996,Consolidado!$D$5:D996,"*"&amp;K$3&amp;"*")=1,1,0),0))</f>
        <v>0</v>
      </c>
      <c r="L996" s="0" t="n">
        <f aca="false">IF(OR(L$3="",Consolidado!$D996=""),0,IF(ISNUMBER(SEARCH(L$3,Consolidado!$D996)),IF(COUNTIFS(Consolidado!$AC$5:AC996,Consolidado!$AC996,Consolidado!$D$5:D996,"*"&amp;L$3&amp;"*")=1,1,0),0))</f>
        <v>0</v>
      </c>
      <c r="M996" s="0" t="n">
        <f aca="false">IF(OR(M$3="",Consolidado!$D996=""),0,IF(ISNUMBER(SEARCH(M$3,Consolidado!$D996)),IF(COUNTIFS(Consolidado!$AC$5:AC996,Consolidado!$AC996,Consolidado!$D$5:D996,"*"&amp;M$3&amp;"*")=1,1,0),0))</f>
        <v>0</v>
      </c>
      <c r="N996" s="0" t="n">
        <f aca="false">IF(OR(N$3="",Consolidado!$D996=""),0,IF(ISNUMBER(SEARCH(N$3,Consolidado!$D996)),IF(COUNTIFS(Consolidado!$AC$5:AC996,Consolidado!$AC996,Consolidado!$D$5:D996,"*"&amp;N$3&amp;"*")=1,1,0),0))</f>
        <v>0</v>
      </c>
      <c r="O996" s="0" t="n">
        <f aca="false">IF(OR(O$3="",Consolidado!$D996=""),0,IF(ISNUMBER(SEARCH(O$3,Consolidado!$D996)),IF(COUNTIFS(Consolidado!$AC$5:AC996,Consolidado!$AC996,Consolidado!$D$5:D996,"*"&amp;O$3&amp;"*")=1,1,0),0))</f>
        <v>0</v>
      </c>
      <c r="P996" s="0" t="n">
        <f aca="false">IF(OR(P$3="",Consolidado!$D996=""),0,IF(ISNUMBER(SEARCH(P$3,Consolidado!$D996)),IF(COUNTIFS(Consolidado!$AC$5:AC996,Consolidado!$AC996,Consolidado!$D$5:D996,"*"&amp;P$3&amp;"*")=1,1,0),0))</f>
        <v>0</v>
      </c>
      <c r="Q996" s="0" t="n">
        <f aca="false">IF(OR(Q$3="",Consolidado!$D996=""),0,IF(ISNUMBER(SEARCH(Q$3,Consolidado!$D996)),IF(COUNTIFS(Consolidado!$AC$5:AC996,Consolidado!$AC996,Consolidado!$D$5:D996,"*"&amp;Q$3&amp;"*")=1,1,0),0))</f>
        <v>0</v>
      </c>
      <c r="R996" s="0" t="n">
        <f aca="false">IF(OR(R$3="",Consolidado!$D996=""),0,IF(ISNUMBER(SEARCH(R$3,Consolidado!$D996)),IF(COUNTIFS(Consolidado!$AC$5:AC996,Consolidado!$AC996,Consolidado!$D$5:D996,"*"&amp;R$3&amp;"*")=1,1,0),0))</f>
        <v>0</v>
      </c>
      <c r="S996" s="0" t="n">
        <f aca="false">IF(OR(S$3="",Consolidado!$D996=""),0,IF(ISNUMBER(SEARCH(S$3,Consolidado!$D996)),IF(COUNTIFS(Consolidado!$AC$5:AC996,Consolidado!$AC996,Consolidado!$D$5:D996,"*"&amp;S$3&amp;"*")=1,1,0),0))</f>
        <v>0</v>
      </c>
      <c r="T996" s="0" t="n">
        <f aca="false">IF(OR(T$3="",Consolidado!$D996=""),0,IF(ISNUMBER(SEARCH(T$3,Consolidado!$D996)),IF(COUNTIFS(Consolidado!$AC$5:AC996,Consolidado!$AC996,Consolidado!$D$5:D996,"*"&amp;T$3&amp;"*")=1,1,0),0))</f>
        <v>0</v>
      </c>
      <c r="U996" s="0" t="n">
        <f aca="false">IF(OR(U$3="",Consolidado!$D996=""),0,IF(ISNUMBER(SEARCH(U$3,Consolidado!$D996)),IF(COUNTIFS(Consolidado!$AC$5:AC996,Consolidado!$AC996,Consolidado!$D$5:D996,"*"&amp;U$3&amp;"*")=1,1,0),0))</f>
        <v>0</v>
      </c>
      <c r="V996" s="0" t="n">
        <f aca="false">IF(OR(V$3="",Consolidado!$D996=""),0,IF(ISNUMBER(SEARCH(V$3,Consolidado!$D996)),IF(COUNTIFS(Consolidado!$AC$5:AC996,Consolidado!$AC996,Consolidado!$D$5:D996,"*"&amp;V$3&amp;"*")=1,1,0),0))</f>
        <v>0</v>
      </c>
      <c r="W996" s="0" t="n">
        <f aca="false">IF(OR(W$3="",Consolidado!$D996=""),0,IF(ISNUMBER(SEARCH(W$3,Consolidado!$D996)),IF(COUNTIFS(Consolidado!$AC$5:AC996,Consolidado!$AC996,Consolidado!$D$5:D996,"*"&amp;W$3&amp;"*")=1,1,0),0))</f>
        <v>0</v>
      </c>
      <c r="X996" s="0" t="n">
        <f aca="false">IF(OR(X$3="",Consolidado!$D996=""),0,IF(ISNUMBER(SEARCH(X$3,Consolidado!$D996)),IF(COUNTIFS(Consolidado!$AC$5:AC996,Consolidado!$AC996,Consolidado!$D$5:D996,"*"&amp;X$3&amp;"*")=1,1,0),0))</f>
        <v>0</v>
      </c>
      <c r="Y996" s="0" t="n">
        <f aca="false">IF(OR(Y$3="",Consolidado!$D996=""),0,IF(ISNUMBER(SEARCH(Y$3,Consolidado!$D996)),IF(COUNTIFS(Consolidado!$AC$5:AC996,Consolidado!$AC996,Consolidado!$D$5:D996,"*"&amp;Y$3&amp;"*")=1,1,0),0))</f>
        <v>0</v>
      </c>
      <c r="Z996" s="0" t="n">
        <f aca="false">IF(OR(Z$3="",Consolidado!$D996=""),0,IF(ISNUMBER(SEARCH(Z$3,Consolidado!$D996)),IF(COUNTIFS(Consolidado!$AC$5:AC996,Consolidado!$AC996,Consolidado!$D$5:D996,"*"&amp;Z$3&amp;"*")=1,1,0),0))</f>
        <v>0</v>
      </c>
      <c r="AA996" s="0" t="n">
        <f aca="false">IF(OR(AA$3="",Consolidado!$D996=""),0,IF(ISNUMBER(SEARCH(AA$3,Consolidado!$D996)),IF(COUNTIFS(Consolidado!$AC$5:AC996,Consolidado!$AC996,Consolidado!$D$5:D996,"*"&amp;AA$3&amp;"*")=1,1,0),0))</f>
        <v>0</v>
      </c>
      <c r="AB996" s="0" t="n">
        <f aca="false">IF(OR(AB$3="",Consolidado!$D996=""),0,IF(ISNUMBER(SEARCH(AB$3,Consolidado!$D996)),IF(COUNTIFS(Consolidado!$AC$5:AC996,Consolidado!$AC996,Consolidado!$D$5:D996,"*"&amp;AB$3&amp;"*")=1,1,0),0))</f>
        <v>0</v>
      </c>
      <c r="AC996" s="0" t="n">
        <f aca="false">IF(OR(AC$3="",Consolidado!$D996=""),0,IF(ISNUMBER(SEARCH(AC$3,Consolidado!$D996)),IF(COUNTIFS(Consolidado!$AC$5:AC996,Consolidado!$AC996,Consolidado!$D$5:D996,"*"&amp;AC$3&amp;"*")=1,1,0),0))</f>
        <v>0</v>
      </c>
      <c r="AD996" s="0" t="n">
        <f aca="false">IF(OR(AD$3="",Consolidado!$D996=""),0,IF(ISNUMBER(SEARCH(AD$3,Consolidado!$D996)),IF(COUNTIFS(Consolidado!$AC$5:AC996,Consolidado!$AC996,Consolidado!$D$5:D996,"*"&amp;AD$3&amp;"*")=1,1,0),0))</f>
        <v>0</v>
      </c>
      <c r="AE996" s="0" t="n">
        <f aca="false">IF(OR(AE$3="",Consolidado!$D996=""),0,IF(ISNUMBER(SEARCH(AE$3,Consolidado!$D996)),IF(COUNTIFS(Consolidado!$AC$5:AC996,Consolidado!$AC996,Consolidado!$D$5:D996,"*"&amp;AE$3&amp;"*")=1,1,0),0))</f>
        <v>0</v>
      </c>
      <c r="AF996" s="0" t="n">
        <f aca="false">IF(OR(AF$3="",Consolidado!$D996=""),0,IF(ISNUMBER(SEARCH(AF$3,Consolidado!$D996)),IF(COUNTIFS(Consolidado!$AC$5:AC996,Consolidado!$AC996,Consolidado!$D$5:D996,"*"&amp;AF$3&amp;"*")=1,1,0),0))</f>
        <v>0</v>
      </c>
      <c r="AG996" s="0" t="n">
        <f aca="false">IF(OR(AG$3="",Consolidado!$D996=""),0,IF(ISNUMBER(SEARCH(AG$3,Consolidado!$D996)),IF(COUNTIFS(Consolidado!$AC$5:AC996,Consolidado!$AC996,Consolidado!$D$5:D996,"*"&amp;AG$3&amp;"*")=1,1,0),0))</f>
        <v>0</v>
      </c>
      <c r="AH996" s="0" t="n">
        <f aca="false">IF(OR(AH$3="",Consolidado!$D996=""),0,IF(ISNUMBER(SEARCH(AH$3,Consolidado!$D996)),IF(COUNTIFS(Consolidado!$AC$5:AC996,Consolidado!$AC996,Consolidado!$D$5:D996,"*"&amp;AH$3&amp;"*")=1,1,0),0))</f>
        <v>0</v>
      </c>
      <c r="AI996" s="0" t="n">
        <f aca="false">IF(OR(AI$3="",Consolidado!$D996=""),0,IF(ISNUMBER(SEARCH(AI$3,Consolidado!$D996)),IF(COUNTIFS(Consolidado!$AC$5:AC996,Consolidado!$AC996,Consolidado!$D$5:D996,"*"&amp;AI$3&amp;"*")=1,1,0),0))</f>
        <v>0</v>
      </c>
      <c r="AJ996" s="0" t="n">
        <f aca="false">IF(OR(AJ$3="",Consolidado!$D996=""),0,IF(ISNUMBER(SEARCH(AJ$3,Consolidado!$D996)),IF(COUNTIFS(Consolidado!$AC$5:AC996,Consolidado!$AC996,Consolidado!$D$5:D996,"*"&amp;AJ$3&amp;"*")=1,1,0),0))</f>
        <v>0</v>
      </c>
      <c r="AK996" s="0" t="n">
        <f aca="false">IF(OR(AK$3="",Consolidado!$D996=""),0,IF(ISNUMBER(SEARCH(AK$3,Consolidado!$D996)),IF(COUNTIFS(Consolidado!$AC$5:AC996,Consolidado!$AC996,Consolidado!$D$5:D996,"*"&amp;AK$3&amp;"*")=1,1,0),0))</f>
        <v>0</v>
      </c>
      <c r="AL996" s="0" t="n">
        <f aca="false">IF(OR(AL$3="",Consolidado!$D996=""),0,IF(ISNUMBER(SEARCH(AL$3,Consolidado!$D996)),IF(COUNTIFS(Consolidado!$AC$5:AC996,Consolidado!$AC996,Consolidado!$D$5:D996,"*"&amp;AL$3&amp;"*")=1,1,0),0))</f>
        <v>0</v>
      </c>
      <c r="AM996" s="0" t="n">
        <f aca="false">IF(OR(AM$3="",Consolidado!$D996=""),0,IF(ISNUMBER(SEARCH(AM$3,Consolidado!$D996)),IF(COUNTIFS(Consolidado!$AC$5:AC996,Consolidado!$AC996,Consolidado!$D$5:D996,"*"&amp;AM$3&amp;"*")=1,1,0),0))</f>
        <v>0</v>
      </c>
      <c r="AN996" s="0" t="n">
        <f aca="false">IF(OR(AN$3="",Consolidado!$D996=""),0,IF(ISNUMBER(SEARCH(AN$3,Consolidado!$D996)),IF(COUNTIFS(Consolidado!$AC$5:AC996,Consolidado!$AC996,Consolidado!$D$5:D996,"*"&amp;AN$3&amp;"*")=1,1,0),0))</f>
        <v>0</v>
      </c>
      <c r="AO996" s="0" t="n">
        <f aca="false">IF(OR(AO$3="",Consolidado!$D996=""),0,IF(ISNUMBER(SEARCH(AO$3,Consolidado!$D996)),IF(COUNTIFS(Consolidado!$AC$5:AC996,Consolidado!$AC996,Consolidado!$D$5:D996,"*"&amp;AO$3&amp;"*")=1,1,0),0))</f>
        <v>0</v>
      </c>
    </row>
    <row r="997" customFormat="false" ht="15" hidden="false" customHeight="false" outlineLevel="0" collapsed="false">
      <c r="B997" s="0" t="n">
        <f aca="false">IF(OR(B$3="",Consolidado!$D997=""),0,IF(ISNUMBER(SEARCH(B$3,Consolidado!$D997)),IF(COUNTIFS(Consolidado!$AC$5:AC997,Consolidado!$AC997,Consolidado!$D$5:D997,"*"&amp;B$3&amp;"*")=1,1,0),0))</f>
        <v>0</v>
      </c>
      <c r="C997" s="0" t="n">
        <f aca="false">IF(OR(C$3="",Consolidado!$D997=""),0,IF(ISNUMBER(SEARCH(C$3,Consolidado!$D997)),IF(COUNTIFS(Consolidado!$AC$5:AC997,Consolidado!$AC997,Consolidado!$D$5:D997,"*"&amp;C$3&amp;"*")=1,1,0),0))</f>
        <v>0</v>
      </c>
      <c r="D997" s="0" t="n">
        <f aca="false">IF(OR(D$3="",Consolidado!$D997=""),0,IF(ISNUMBER(SEARCH(D$3,Consolidado!$D997)),IF(COUNTIFS(Consolidado!$AC$5:AC997,Consolidado!$AC997,Consolidado!$D$5:D997,"*"&amp;D$3&amp;"*")=1,1,0),0))</f>
        <v>0</v>
      </c>
      <c r="E997" s="0" t="n">
        <f aca="false">IF(OR(E$3="",Consolidado!$D997=""),0,IF(ISNUMBER(SEARCH(E$3,Consolidado!$D997)),IF(COUNTIFS(Consolidado!$AC$5:AC997,Consolidado!$AC997,Consolidado!$D$5:D997,"*"&amp;E$3&amp;"*")=1,1,0),0))</f>
        <v>0</v>
      </c>
      <c r="F997" s="0" t="n">
        <f aca="false">IF(OR(F$3="",Consolidado!$D997=""),0,IF(ISNUMBER(SEARCH(F$3,Consolidado!$D997)),IF(COUNTIFS(Consolidado!$AC$5:AC997,Consolidado!$AC997,Consolidado!$D$5:D997,"*"&amp;F$3&amp;"*")=1,1,0),0))</f>
        <v>0</v>
      </c>
      <c r="G997" s="0" t="n">
        <f aca="false">IF(OR(G$3="",Consolidado!$D997=""),0,IF(ISNUMBER(SEARCH(G$3,Consolidado!$D997)),IF(COUNTIFS(Consolidado!$AC$5:AC997,Consolidado!$AC997,Consolidado!$D$5:D997,"*"&amp;G$3&amp;"*")=1,1,0),0))</f>
        <v>0</v>
      </c>
      <c r="H997" s="0" t="n">
        <f aca="false">IF(OR(H$3="",Consolidado!$D997=""),0,IF(ISNUMBER(SEARCH(H$3,Consolidado!$D997)),IF(COUNTIFS(Consolidado!$AC$5:AC997,Consolidado!$AC997,Consolidado!$D$5:D997,"*"&amp;H$3&amp;"*")=1,1,0),0))</f>
        <v>0</v>
      </c>
      <c r="I997" s="0" t="n">
        <f aca="false">IF(OR(I$3="",Consolidado!$D997=""),0,IF(ISNUMBER(SEARCH(I$3,Consolidado!$D997)),IF(COUNTIFS(Consolidado!$AC$5:AC997,Consolidado!$AC997,Consolidado!$D$5:D997,"*"&amp;I$3&amp;"*")=1,1,0),0))</f>
        <v>0</v>
      </c>
      <c r="J997" s="0" t="n">
        <f aca="false">IF(OR(J$3="",Consolidado!$D997=""),0,IF(ISNUMBER(SEARCH(J$3,Consolidado!$D997)),IF(COUNTIFS(Consolidado!$AC$5:AC997,Consolidado!$AC997,Consolidado!$D$5:D997,"*"&amp;J$3&amp;"*")=1,1,0),0))</f>
        <v>0</v>
      </c>
      <c r="K997" s="0" t="n">
        <f aca="false">IF(OR(K$3="",Consolidado!$D997=""),0,IF(ISNUMBER(SEARCH(K$3,Consolidado!$D997)),IF(COUNTIFS(Consolidado!$AC$5:AC997,Consolidado!$AC997,Consolidado!$D$5:D997,"*"&amp;K$3&amp;"*")=1,1,0),0))</f>
        <v>0</v>
      </c>
      <c r="L997" s="0" t="n">
        <f aca="false">IF(OR(L$3="",Consolidado!$D997=""),0,IF(ISNUMBER(SEARCH(L$3,Consolidado!$D997)),IF(COUNTIFS(Consolidado!$AC$5:AC997,Consolidado!$AC997,Consolidado!$D$5:D997,"*"&amp;L$3&amp;"*")=1,1,0),0))</f>
        <v>0</v>
      </c>
      <c r="M997" s="0" t="n">
        <f aca="false">IF(OR(M$3="",Consolidado!$D997=""),0,IF(ISNUMBER(SEARCH(M$3,Consolidado!$D997)),IF(COUNTIFS(Consolidado!$AC$5:AC997,Consolidado!$AC997,Consolidado!$D$5:D997,"*"&amp;M$3&amp;"*")=1,1,0),0))</f>
        <v>0</v>
      </c>
      <c r="N997" s="0" t="n">
        <f aca="false">IF(OR(N$3="",Consolidado!$D997=""),0,IF(ISNUMBER(SEARCH(N$3,Consolidado!$D997)),IF(COUNTIFS(Consolidado!$AC$5:AC997,Consolidado!$AC997,Consolidado!$D$5:D997,"*"&amp;N$3&amp;"*")=1,1,0),0))</f>
        <v>0</v>
      </c>
      <c r="O997" s="0" t="n">
        <f aca="false">IF(OR(O$3="",Consolidado!$D997=""),0,IF(ISNUMBER(SEARCH(O$3,Consolidado!$D997)),IF(COUNTIFS(Consolidado!$AC$5:AC997,Consolidado!$AC997,Consolidado!$D$5:D997,"*"&amp;O$3&amp;"*")=1,1,0),0))</f>
        <v>0</v>
      </c>
      <c r="P997" s="0" t="n">
        <f aca="false">IF(OR(P$3="",Consolidado!$D997=""),0,IF(ISNUMBER(SEARCH(P$3,Consolidado!$D997)),IF(COUNTIFS(Consolidado!$AC$5:AC997,Consolidado!$AC997,Consolidado!$D$5:D997,"*"&amp;P$3&amp;"*")=1,1,0),0))</f>
        <v>0</v>
      </c>
      <c r="Q997" s="0" t="n">
        <f aca="false">IF(OR(Q$3="",Consolidado!$D997=""),0,IF(ISNUMBER(SEARCH(Q$3,Consolidado!$D997)),IF(COUNTIFS(Consolidado!$AC$5:AC997,Consolidado!$AC997,Consolidado!$D$5:D997,"*"&amp;Q$3&amp;"*")=1,1,0),0))</f>
        <v>0</v>
      </c>
      <c r="R997" s="0" t="n">
        <f aca="false">IF(OR(R$3="",Consolidado!$D997=""),0,IF(ISNUMBER(SEARCH(R$3,Consolidado!$D997)),IF(COUNTIFS(Consolidado!$AC$5:AC997,Consolidado!$AC997,Consolidado!$D$5:D997,"*"&amp;R$3&amp;"*")=1,1,0),0))</f>
        <v>0</v>
      </c>
      <c r="S997" s="0" t="n">
        <f aca="false">IF(OR(S$3="",Consolidado!$D997=""),0,IF(ISNUMBER(SEARCH(S$3,Consolidado!$D997)),IF(COUNTIFS(Consolidado!$AC$5:AC997,Consolidado!$AC997,Consolidado!$D$5:D997,"*"&amp;S$3&amp;"*")=1,1,0),0))</f>
        <v>0</v>
      </c>
      <c r="T997" s="0" t="n">
        <f aca="false">IF(OR(T$3="",Consolidado!$D997=""),0,IF(ISNUMBER(SEARCH(T$3,Consolidado!$D997)),IF(COUNTIFS(Consolidado!$AC$5:AC997,Consolidado!$AC997,Consolidado!$D$5:D997,"*"&amp;T$3&amp;"*")=1,1,0),0))</f>
        <v>0</v>
      </c>
      <c r="U997" s="0" t="n">
        <f aca="false">IF(OR(U$3="",Consolidado!$D997=""),0,IF(ISNUMBER(SEARCH(U$3,Consolidado!$D997)),IF(COUNTIFS(Consolidado!$AC$5:AC997,Consolidado!$AC997,Consolidado!$D$5:D997,"*"&amp;U$3&amp;"*")=1,1,0),0))</f>
        <v>0</v>
      </c>
      <c r="V997" s="0" t="n">
        <f aca="false">IF(OR(V$3="",Consolidado!$D997=""),0,IF(ISNUMBER(SEARCH(V$3,Consolidado!$D997)),IF(COUNTIFS(Consolidado!$AC$5:AC997,Consolidado!$AC997,Consolidado!$D$5:D997,"*"&amp;V$3&amp;"*")=1,1,0),0))</f>
        <v>0</v>
      </c>
      <c r="W997" s="0" t="n">
        <f aca="false">IF(OR(W$3="",Consolidado!$D997=""),0,IF(ISNUMBER(SEARCH(W$3,Consolidado!$D997)),IF(COUNTIFS(Consolidado!$AC$5:AC997,Consolidado!$AC997,Consolidado!$D$5:D997,"*"&amp;W$3&amp;"*")=1,1,0),0))</f>
        <v>0</v>
      </c>
      <c r="X997" s="0" t="n">
        <f aca="false">IF(OR(X$3="",Consolidado!$D997=""),0,IF(ISNUMBER(SEARCH(X$3,Consolidado!$D997)),IF(COUNTIFS(Consolidado!$AC$5:AC997,Consolidado!$AC997,Consolidado!$D$5:D997,"*"&amp;X$3&amp;"*")=1,1,0),0))</f>
        <v>0</v>
      </c>
      <c r="Y997" s="0" t="n">
        <f aca="false">IF(OR(Y$3="",Consolidado!$D997=""),0,IF(ISNUMBER(SEARCH(Y$3,Consolidado!$D997)),IF(COUNTIFS(Consolidado!$AC$5:AC997,Consolidado!$AC997,Consolidado!$D$5:D997,"*"&amp;Y$3&amp;"*")=1,1,0),0))</f>
        <v>0</v>
      </c>
      <c r="Z997" s="0" t="n">
        <f aca="false">IF(OR(Z$3="",Consolidado!$D997=""),0,IF(ISNUMBER(SEARCH(Z$3,Consolidado!$D997)),IF(COUNTIFS(Consolidado!$AC$5:AC997,Consolidado!$AC997,Consolidado!$D$5:D997,"*"&amp;Z$3&amp;"*")=1,1,0),0))</f>
        <v>0</v>
      </c>
      <c r="AA997" s="0" t="n">
        <f aca="false">IF(OR(AA$3="",Consolidado!$D997=""),0,IF(ISNUMBER(SEARCH(AA$3,Consolidado!$D997)),IF(COUNTIFS(Consolidado!$AC$5:AC997,Consolidado!$AC997,Consolidado!$D$5:D997,"*"&amp;AA$3&amp;"*")=1,1,0),0))</f>
        <v>0</v>
      </c>
      <c r="AB997" s="0" t="n">
        <f aca="false">IF(OR(AB$3="",Consolidado!$D997=""),0,IF(ISNUMBER(SEARCH(AB$3,Consolidado!$D997)),IF(COUNTIFS(Consolidado!$AC$5:AC997,Consolidado!$AC997,Consolidado!$D$5:D997,"*"&amp;AB$3&amp;"*")=1,1,0),0))</f>
        <v>0</v>
      </c>
      <c r="AC997" s="0" t="n">
        <f aca="false">IF(OR(AC$3="",Consolidado!$D997=""),0,IF(ISNUMBER(SEARCH(AC$3,Consolidado!$D997)),IF(COUNTIFS(Consolidado!$AC$5:AC997,Consolidado!$AC997,Consolidado!$D$5:D997,"*"&amp;AC$3&amp;"*")=1,1,0),0))</f>
        <v>0</v>
      </c>
      <c r="AD997" s="0" t="n">
        <f aca="false">IF(OR(AD$3="",Consolidado!$D997=""),0,IF(ISNUMBER(SEARCH(AD$3,Consolidado!$D997)),IF(COUNTIFS(Consolidado!$AC$5:AC997,Consolidado!$AC997,Consolidado!$D$5:D997,"*"&amp;AD$3&amp;"*")=1,1,0),0))</f>
        <v>0</v>
      </c>
      <c r="AE997" s="0" t="n">
        <f aca="false">IF(OR(AE$3="",Consolidado!$D997=""),0,IF(ISNUMBER(SEARCH(AE$3,Consolidado!$D997)),IF(COUNTIFS(Consolidado!$AC$5:AC997,Consolidado!$AC997,Consolidado!$D$5:D997,"*"&amp;AE$3&amp;"*")=1,1,0),0))</f>
        <v>0</v>
      </c>
      <c r="AF997" s="0" t="n">
        <f aca="false">IF(OR(AF$3="",Consolidado!$D997=""),0,IF(ISNUMBER(SEARCH(AF$3,Consolidado!$D997)),IF(COUNTIFS(Consolidado!$AC$5:AC997,Consolidado!$AC997,Consolidado!$D$5:D997,"*"&amp;AF$3&amp;"*")=1,1,0),0))</f>
        <v>0</v>
      </c>
      <c r="AG997" s="0" t="n">
        <f aca="false">IF(OR(AG$3="",Consolidado!$D997=""),0,IF(ISNUMBER(SEARCH(AG$3,Consolidado!$D997)),IF(COUNTIFS(Consolidado!$AC$5:AC997,Consolidado!$AC997,Consolidado!$D$5:D997,"*"&amp;AG$3&amp;"*")=1,1,0),0))</f>
        <v>0</v>
      </c>
      <c r="AH997" s="0" t="n">
        <f aca="false">IF(OR(AH$3="",Consolidado!$D997=""),0,IF(ISNUMBER(SEARCH(AH$3,Consolidado!$D997)),IF(COUNTIFS(Consolidado!$AC$5:AC997,Consolidado!$AC997,Consolidado!$D$5:D997,"*"&amp;AH$3&amp;"*")=1,1,0),0))</f>
        <v>0</v>
      </c>
      <c r="AI997" s="0" t="n">
        <f aca="false">IF(OR(AI$3="",Consolidado!$D997=""),0,IF(ISNUMBER(SEARCH(AI$3,Consolidado!$D997)),IF(COUNTIFS(Consolidado!$AC$5:AC997,Consolidado!$AC997,Consolidado!$D$5:D997,"*"&amp;AI$3&amp;"*")=1,1,0),0))</f>
        <v>0</v>
      </c>
      <c r="AJ997" s="0" t="n">
        <f aca="false">IF(OR(AJ$3="",Consolidado!$D997=""),0,IF(ISNUMBER(SEARCH(AJ$3,Consolidado!$D997)),IF(COUNTIFS(Consolidado!$AC$5:AC997,Consolidado!$AC997,Consolidado!$D$5:D997,"*"&amp;AJ$3&amp;"*")=1,1,0),0))</f>
        <v>0</v>
      </c>
      <c r="AK997" s="0" t="n">
        <f aca="false">IF(OR(AK$3="",Consolidado!$D997=""),0,IF(ISNUMBER(SEARCH(AK$3,Consolidado!$D997)),IF(COUNTIFS(Consolidado!$AC$5:AC997,Consolidado!$AC997,Consolidado!$D$5:D997,"*"&amp;AK$3&amp;"*")=1,1,0),0))</f>
        <v>0</v>
      </c>
      <c r="AL997" s="0" t="n">
        <f aca="false">IF(OR(AL$3="",Consolidado!$D997=""),0,IF(ISNUMBER(SEARCH(AL$3,Consolidado!$D997)),IF(COUNTIFS(Consolidado!$AC$5:AC997,Consolidado!$AC997,Consolidado!$D$5:D997,"*"&amp;AL$3&amp;"*")=1,1,0),0))</f>
        <v>0</v>
      </c>
      <c r="AM997" s="0" t="n">
        <f aca="false">IF(OR(AM$3="",Consolidado!$D997=""),0,IF(ISNUMBER(SEARCH(AM$3,Consolidado!$D997)),IF(COUNTIFS(Consolidado!$AC$5:AC997,Consolidado!$AC997,Consolidado!$D$5:D997,"*"&amp;AM$3&amp;"*")=1,1,0),0))</f>
        <v>0</v>
      </c>
      <c r="AN997" s="0" t="n">
        <f aca="false">IF(OR(AN$3="",Consolidado!$D997=""),0,IF(ISNUMBER(SEARCH(AN$3,Consolidado!$D997)),IF(COUNTIFS(Consolidado!$AC$5:AC997,Consolidado!$AC997,Consolidado!$D$5:D997,"*"&amp;AN$3&amp;"*")=1,1,0),0))</f>
        <v>0</v>
      </c>
      <c r="AO997" s="0" t="n">
        <f aca="false">IF(OR(AO$3="",Consolidado!$D997=""),0,IF(ISNUMBER(SEARCH(AO$3,Consolidado!$D997)),IF(COUNTIFS(Consolidado!$AC$5:AC997,Consolidado!$AC997,Consolidado!$D$5:D997,"*"&amp;AO$3&amp;"*")=1,1,0),0))</f>
        <v>0</v>
      </c>
    </row>
    <row r="998" customFormat="false" ht="15" hidden="false" customHeight="false" outlineLevel="0" collapsed="false">
      <c r="B998" s="0" t="n">
        <f aca="false">IF(OR(B$3="",Consolidado!$D998=""),0,IF(ISNUMBER(SEARCH(B$3,Consolidado!$D998)),IF(COUNTIFS(Consolidado!$AC$5:AC998,Consolidado!$AC998,Consolidado!$D$5:D998,"*"&amp;B$3&amp;"*")=1,1,0),0))</f>
        <v>0</v>
      </c>
      <c r="C998" s="0" t="n">
        <f aca="false">IF(OR(C$3="",Consolidado!$D998=""),0,IF(ISNUMBER(SEARCH(C$3,Consolidado!$D998)),IF(COUNTIFS(Consolidado!$AC$5:AC998,Consolidado!$AC998,Consolidado!$D$5:D998,"*"&amp;C$3&amp;"*")=1,1,0),0))</f>
        <v>0</v>
      </c>
      <c r="D998" s="0" t="n">
        <f aca="false">IF(OR(D$3="",Consolidado!$D998=""),0,IF(ISNUMBER(SEARCH(D$3,Consolidado!$D998)),IF(COUNTIFS(Consolidado!$AC$5:AC998,Consolidado!$AC998,Consolidado!$D$5:D998,"*"&amp;D$3&amp;"*")=1,1,0),0))</f>
        <v>0</v>
      </c>
      <c r="E998" s="0" t="n">
        <f aca="false">IF(OR(E$3="",Consolidado!$D998=""),0,IF(ISNUMBER(SEARCH(E$3,Consolidado!$D998)),IF(COUNTIFS(Consolidado!$AC$5:AC998,Consolidado!$AC998,Consolidado!$D$5:D998,"*"&amp;E$3&amp;"*")=1,1,0),0))</f>
        <v>0</v>
      </c>
      <c r="F998" s="0" t="n">
        <f aca="false">IF(OR(F$3="",Consolidado!$D998=""),0,IF(ISNUMBER(SEARCH(F$3,Consolidado!$D998)),IF(COUNTIFS(Consolidado!$AC$5:AC998,Consolidado!$AC998,Consolidado!$D$5:D998,"*"&amp;F$3&amp;"*")=1,1,0),0))</f>
        <v>0</v>
      </c>
      <c r="G998" s="0" t="n">
        <f aca="false">IF(OR(G$3="",Consolidado!$D998=""),0,IF(ISNUMBER(SEARCH(G$3,Consolidado!$D998)),IF(COUNTIFS(Consolidado!$AC$5:AC998,Consolidado!$AC998,Consolidado!$D$5:D998,"*"&amp;G$3&amp;"*")=1,1,0),0))</f>
        <v>0</v>
      </c>
      <c r="H998" s="0" t="n">
        <f aca="false">IF(OR(H$3="",Consolidado!$D998=""),0,IF(ISNUMBER(SEARCH(H$3,Consolidado!$D998)),IF(COUNTIFS(Consolidado!$AC$5:AC998,Consolidado!$AC998,Consolidado!$D$5:D998,"*"&amp;H$3&amp;"*")=1,1,0),0))</f>
        <v>0</v>
      </c>
      <c r="I998" s="0" t="n">
        <f aca="false">IF(OR(I$3="",Consolidado!$D998=""),0,IF(ISNUMBER(SEARCH(I$3,Consolidado!$D998)),IF(COUNTIFS(Consolidado!$AC$5:AC998,Consolidado!$AC998,Consolidado!$D$5:D998,"*"&amp;I$3&amp;"*")=1,1,0),0))</f>
        <v>0</v>
      </c>
      <c r="J998" s="0" t="n">
        <f aca="false">IF(OR(J$3="",Consolidado!$D998=""),0,IF(ISNUMBER(SEARCH(J$3,Consolidado!$D998)),IF(COUNTIFS(Consolidado!$AC$5:AC998,Consolidado!$AC998,Consolidado!$D$5:D998,"*"&amp;J$3&amp;"*")=1,1,0),0))</f>
        <v>0</v>
      </c>
      <c r="K998" s="0" t="n">
        <f aca="false">IF(OR(K$3="",Consolidado!$D998=""),0,IF(ISNUMBER(SEARCH(K$3,Consolidado!$D998)),IF(COUNTIFS(Consolidado!$AC$5:AC998,Consolidado!$AC998,Consolidado!$D$5:D998,"*"&amp;K$3&amp;"*")=1,1,0),0))</f>
        <v>0</v>
      </c>
      <c r="L998" s="0" t="n">
        <f aca="false">IF(OR(L$3="",Consolidado!$D998=""),0,IF(ISNUMBER(SEARCH(L$3,Consolidado!$D998)),IF(COUNTIFS(Consolidado!$AC$5:AC998,Consolidado!$AC998,Consolidado!$D$5:D998,"*"&amp;L$3&amp;"*")=1,1,0),0))</f>
        <v>0</v>
      </c>
      <c r="M998" s="0" t="n">
        <f aca="false">IF(OR(M$3="",Consolidado!$D998=""),0,IF(ISNUMBER(SEARCH(M$3,Consolidado!$D998)),IF(COUNTIFS(Consolidado!$AC$5:AC998,Consolidado!$AC998,Consolidado!$D$5:D998,"*"&amp;M$3&amp;"*")=1,1,0),0))</f>
        <v>0</v>
      </c>
      <c r="N998" s="0" t="n">
        <f aca="false">IF(OR(N$3="",Consolidado!$D998=""),0,IF(ISNUMBER(SEARCH(N$3,Consolidado!$D998)),IF(COUNTIFS(Consolidado!$AC$5:AC998,Consolidado!$AC998,Consolidado!$D$5:D998,"*"&amp;N$3&amp;"*")=1,1,0),0))</f>
        <v>0</v>
      </c>
      <c r="O998" s="0" t="n">
        <f aca="false">IF(OR(O$3="",Consolidado!$D998=""),0,IF(ISNUMBER(SEARCH(O$3,Consolidado!$D998)),IF(COUNTIFS(Consolidado!$AC$5:AC998,Consolidado!$AC998,Consolidado!$D$5:D998,"*"&amp;O$3&amp;"*")=1,1,0),0))</f>
        <v>0</v>
      </c>
      <c r="P998" s="0" t="n">
        <f aca="false">IF(OR(P$3="",Consolidado!$D998=""),0,IF(ISNUMBER(SEARCH(P$3,Consolidado!$D998)),IF(COUNTIFS(Consolidado!$AC$5:AC998,Consolidado!$AC998,Consolidado!$D$5:D998,"*"&amp;P$3&amp;"*")=1,1,0),0))</f>
        <v>0</v>
      </c>
      <c r="Q998" s="0" t="n">
        <f aca="false">IF(OR(Q$3="",Consolidado!$D998=""),0,IF(ISNUMBER(SEARCH(Q$3,Consolidado!$D998)),IF(COUNTIFS(Consolidado!$AC$5:AC998,Consolidado!$AC998,Consolidado!$D$5:D998,"*"&amp;Q$3&amp;"*")=1,1,0),0))</f>
        <v>0</v>
      </c>
      <c r="R998" s="0" t="n">
        <f aca="false">IF(OR(R$3="",Consolidado!$D998=""),0,IF(ISNUMBER(SEARCH(R$3,Consolidado!$D998)),IF(COUNTIFS(Consolidado!$AC$5:AC998,Consolidado!$AC998,Consolidado!$D$5:D998,"*"&amp;R$3&amp;"*")=1,1,0),0))</f>
        <v>0</v>
      </c>
      <c r="S998" s="0" t="n">
        <f aca="false">IF(OR(S$3="",Consolidado!$D998=""),0,IF(ISNUMBER(SEARCH(S$3,Consolidado!$D998)),IF(COUNTIFS(Consolidado!$AC$5:AC998,Consolidado!$AC998,Consolidado!$D$5:D998,"*"&amp;S$3&amp;"*")=1,1,0),0))</f>
        <v>0</v>
      </c>
      <c r="T998" s="0" t="n">
        <f aca="false">IF(OR(T$3="",Consolidado!$D998=""),0,IF(ISNUMBER(SEARCH(T$3,Consolidado!$D998)),IF(COUNTIFS(Consolidado!$AC$5:AC998,Consolidado!$AC998,Consolidado!$D$5:D998,"*"&amp;T$3&amp;"*")=1,1,0),0))</f>
        <v>0</v>
      </c>
      <c r="U998" s="0" t="n">
        <f aca="false">IF(OR(U$3="",Consolidado!$D998=""),0,IF(ISNUMBER(SEARCH(U$3,Consolidado!$D998)),IF(COUNTIFS(Consolidado!$AC$5:AC998,Consolidado!$AC998,Consolidado!$D$5:D998,"*"&amp;U$3&amp;"*")=1,1,0),0))</f>
        <v>0</v>
      </c>
      <c r="V998" s="0" t="n">
        <f aca="false">IF(OR(V$3="",Consolidado!$D998=""),0,IF(ISNUMBER(SEARCH(V$3,Consolidado!$D998)),IF(COUNTIFS(Consolidado!$AC$5:AC998,Consolidado!$AC998,Consolidado!$D$5:D998,"*"&amp;V$3&amp;"*")=1,1,0),0))</f>
        <v>0</v>
      </c>
      <c r="W998" s="0" t="n">
        <f aca="false">IF(OR(W$3="",Consolidado!$D998=""),0,IF(ISNUMBER(SEARCH(W$3,Consolidado!$D998)),IF(COUNTIFS(Consolidado!$AC$5:AC998,Consolidado!$AC998,Consolidado!$D$5:D998,"*"&amp;W$3&amp;"*")=1,1,0),0))</f>
        <v>0</v>
      </c>
      <c r="X998" s="0" t="n">
        <f aca="false">IF(OR(X$3="",Consolidado!$D998=""),0,IF(ISNUMBER(SEARCH(X$3,Consolidado!$D998)),IF(COUNTIFS(Consolidado!$AC$5:AC998,Consolidado!$AC998,Consolidado!$D$5:D998,"*"&amp;X$3&amp;"*")=1,1,0),0))</f>
        <v>0</v>
      </c>
      <c r="Y998" s="0" t="n">
        <f aca="false">IF(OR(Y$3="",Consolidado!$D998=""),0,IF(ISNUMBER(SEARCH(Y$3,Consolidado!$D998)),IF(COUNTIFS(Consolidado!$AC$5:AC998,Consolidado!$AC998,Consolidado!$D$5:D998,"*"&amp;Y$3&amp;"*")=1,1,0),0))</f>
        <v>0</v>
      </c>
      <c r="Z998" s="0" t="n">
        <f aca="false">IF(OR(Z$3="",Consolidado!$D998=""),0,IF(ISNUMBER(SEARCH(Z$3,Consolidado!$D998)),IF(COUNTIFS(Consolidado!$AC$5:AC998,Consolidado!$AC998,Consolidado!$D$5:D998,"*"&amp;Z$3&amp;"*")=1,1,0),0))</f>
        <v>0</v>
      </c>
      <c r="AA998" s="0" t="n">
        <f aca="false">IF(OR(AA$3="",Consolidado!$D998=""),0,IF(ISNUMBER(SEARCH(AA$3,Consolidado!$D998)),IF(COUNTIFS(Consolidado!$AC$5:AC998,Consolidado!$AC998,Consolidado!$D$5:D998,"*"&amp;AA$3&amp;"*")=1,1,0),0))</f>
        <v>0</v>
      </c>
      <c r="AB998" s="0" t="n">
        <f aca="false">IF(OR(AB$3="",Consolidado!$D998=""),0,IF(ISNUMBER(SEARCH(AB$3,Consolidado!$D998)),IF(COUNTIFS(Consolidado!$AC$5:AC998,Consolidado!$AC998,Consolidado!$D$5:D998,"*"&amp;AB$3&amp;"*")=1,1,0),0))</f>
        <v>0</v>
      </c>
      <c r="AC998" s="0" t="n">
        <f aca="false">IF(OR(AC$3="",Consolidado!$D998=""),0,IF(ISNUMBER(SEARCH(AC$3,Consolidado!$D998)),IF(COUNTIFS(Consolidado!$AC$5:AC998,Consolidado!$AC998,Consolidado!$D$5:D998,"*"&amp;AC$3&amp;"*")=1,1,0),0))</f>
        <v>0</v>
      </c>
      <c r="AD998" s="0" t="n">
        <f aca="false">IF(OR(AD$3="",Consolidado!$D998=""),0,IF(ISNUMBER(SEARCH(AD$3,Consolidado!$D998)),IF(COUNTIFS(Consolidado!$AC$5:AC998,Consolidado!$AC998,Consolidado!$D$5:D998,"*"&amp;AD$3&amp;"*")=1,1,0),0))</f>
        <v>0</v>
      </c>
      <c r="AE998" s="0" t="n">
        <f aca="false">IF(OR(AE$3="",Consolidado!$D998=""),0,IF(ISNUMBER(SEARCH(AE$3,Consolidado!$D998)),IF(COUNTIFS(Consolidado!$AC$5:AC998,Consolidado!$AC998,Consolidado!$D$5:D998,"*"&amp;AE$3&amp;"*")=1,1,0),0))</f>
        <v>0</v>
      </c>
      <c r="AF998" s="0" t="n">
        <f aca="false">IF(OR(AF$3="",Consolidado!$D998=""),0,IF(ISNUMBER(SEARCH(AF$3,Consolidado!$D998)),IF(COUNTIFS(Consolidado!$AC$5:AC998,Consolidado!$AC998,Consolidado!$D$5:D998,"*"&amp;AF$3&amp;"*")=1,1,0),0))</f>
        <v>0</v>
      </c>
      <c r="AG998" s="0" t="n">
        <f aca="false">IF(OR(AG$3="",Consolidado!$D998=""),0,IF(ISNUMBER(SEARCH(AG$3,Consolidado!$D998)),IF(COUNTIFS(Consolidado!$AC$5:AC998,Consolidado!$AC998,Consolidado!$D$5:D998,"*"&amp;AG$3&amp;"*")=1,1,0),0))</f>
        <v>0</v>
      </c>
      <c r="AH998" s="0" t="n">
        <f aca="false">IF(OR(AH$3="",Consolidado!$D998=""),0,IF(ISNUMBER(SEARCH(AH$3,Consolidado!$D998)),IF(COUNTIFS(Consolidado!$AC$5:AC998,Consolidado!$AC998,Consolidado!$D$5:D998,"*"&amp;AH$3&amp;"*")=1,1,0),0))</f>
        <v>0</v>
      </c>
      <c r="AI998" s="0" t="n">
        <f aca="false">IF(OR(AI$3="",Consolidado!$D998=""),0,IF(ISNUMBER(SEARCH(AI$3,Consolidado!$D998)),IF(COUNTIFS(Consolidado!$AC$5:AC998,Consolidado!$AC998,Consolidado!$D$5:D998,"*"&amp;AI$3&amp;"*")=1,1,0),0))</f>
        <v>0</v>
      </c>
      <c r="AJ998" s="0" t="n">
        <f aca="false">IF(OR(AJ$3="",Consolidado!$D998=""),0,IF(ISNUMBER(SEARCH(AJ$3,Consolidado!$D998)),IF(COUNTIFS(Consolidado!$AC$5:AC998,Consolidado!$AC998,Consolidado!$D$5:D998,"*"&amp;AJ$3&amp;"*")=1,1,0),0))</f>
        <v>0</v>
      </c>
      <c r="AK998" s="0" t="n">
        <f aca="false">IF(OR(AK$3="",Consolidado!$D998=""),0,IF(ISNUMBER(SEARCH(AK$3,Consolidado!$D998)),IF(COUNTIFS(Consolidado!$AC$5:AC998,Consolidado!$AC998,Consolidado!$D$5:D998,"*"&amp;AK$3&amp;"*")=1,1,0),0))</f>
        <v>0</v>
      </c>
      <c r="AL998" s="0" t="n">
        <f aca="false">IF(OR(AL$3="",Consolidado!$D998=""),0,IF(ISNUMBER(SEARCH(AL$3,Consolidado!$D998)),IF(COUNTIFS(Consolidado!$AC$5:AC998,Consolidado!$AC998,Consolidado!$D$5:D998,"*"&amp;AL$3&amp;"*")=1,1,0),0))</f>
        <v>0</v>
      </c>
      <c r="AM998" s="0" t="n">
        <f aca="false">IF(OR(AM$3="",Consolidado!$D998=""),0,IF(ISNUMBER(SEARCH(AM$3,Consolidado!$D998)),IF(COUNTIFS(Consolidado!$AC$5:AC998,Consolidado!$AC998,Consolidado!$D$5:D998,"*"&amp;AM$3&amp;"*")=1,1,0),0))</f>
        <v>0</v>
      </c>
      <c r="AN998" s="0" t="n">
        <f aca="false">IF(OR(AN$3="",Consolidado!$D998=""),0,IF(ISNUMBER(SEARCH(AN$3,Consolidado!$D998)),IF(COUNTIFS(Consolidado!$AC$5:AC998,Consolidado!$AC998,Consolidado!$D$5:D998,"*"&amp;AN$3&amp;"*")=1,1,0),0))</f>
        <v>0</v>
      </c>
      <c r="AO998" s="0" t="n">
        <f aca="false">IF(OR(AO$3="",Consolidado!$D998=""),0,IF(ISNUMBER(SEARCH(AO$3,Consolidado!$D998)),IF(COUNTIFS(Consolidado!$AC$5:AC998,Consolidado!$AC998,Consolidado!$D$5:D998,"*"&amp;AO$3&amp;"*")=1,1,0),0))</f>
        <v>0</v>
      </c>
    </row>
    <row r="999" customFormat="false" ht="15" hidden="false" customHeight="false" outlineLevel="0" collapsed="false">
      <c r="B999" s="0" t="n">
        <f aca="false">IF(OR(B$3="",Consolidado!$D999=""),0,IF(ISNUMBER(SEARCH(B$3,Consolidado!$D999)),IF(COUNTIFS(Consolidado!$AC$5:AC999,Consolidado!$AC999,Consolidado!$D$5:D999,"*"&amp;B$3&amp;"*")=1,1,0),0))</f>
        <v>0</v>
      </c>
      <c r="C999" s="0" t="n">
        <f aca="false">IF(OR(C$3="",Consolidado!$D999=""),0,IF(ISNUMBER(SEARCH(C$3,Consolidado!$D999)),IF(COUNTIFS(Consolidado!$AC$5:AC999,Consolidado!$AC999,Consolidado!$D$5:D999,"*"&amp;C$3&amp;"*")=1,1,0),0))</f>
        <v>0</v>
      </c>
      <c r="D999" s="0" t="n">
        <f aca="false">IF(OR(D$3="",Consolidado!$D999=""),0,IF(ISNUMBER(SEARCH(D$3,Consolidado!$D999)),IF(COUNTIFS(Consolidado!$AC$5:AC999,Consolidado!$AC999,Consolidado!$D$5:D999,"*"&amp;D$3&amp;"*")=1,1,0),0))</f>
        <v>0</v>
      </c>
      <c r="E999" s="0" t="n">
        <f aca="false">IF(OR(E$3="",Consolidado!$D999=""),0,IF(ISNUMBER(SEARCH(E$3,Consolidado!$D999)),IF(COUNTIFS(Consolidado!$AC$5:AC999,Consolidado!$AC999,Consolidado!$D$5:D999,"*"&amp;E$3&amp;"*")=1,1,0),0))</f>
        <v>0</v>
      </c>
      <c r="F999" s="0" t="n">
        <f aca="false">IF(OR(F$3="",Consolidado!$D999=""),0,IF(ISNUMBER(SEARCH(F$3,Consolidado!$D999)),IF(COUNTIFS(Consolidado!$AC$5:AC999,Consolidado!$AC999,Consolidado!$D$5:D999,"*"&amp;F$3&amp;"*")=1,1,0),0))</f>
        <v>0</v>
      </c>
      <c r="G999" s="0" t="n">
        <f aca="false">IF(OR(G$3="",Consolidado!$D999=""),0,IF(ISNUMBER(SEARCH(G$3,Consolidado!$D999)),IF(COUNTIFS(Consolidado!$AC$5:AC999,Consolidado!$AC999,Consolidado!$D$5:D999,"*"&amp;G$3&amp;"*")=1,1,0),0))</f>
        <v>0</v>
      </c>
      <c r="H999" s="0" t="n">
        <f aca="false">IF(OR(H$3="",Consolidado!$D999=""),0,IF(ISNUMBER(SEARCH(H$3,Consolidado!$D999)),IF(COUNTIFS(Consolidado!$AC$5:AC999,Consolidado!$AC999,Consolidado!$D$5:D999,"*"&amp;H$3&amp;"*")=1,1,0),0))</f>
        <v>0</v>
      </c>
      <c r="I999" s="0" t="n">
        <f aca="false">IF(OR(I$3="",Consolidado!$D999=""),0,IF(ISNUMBER(SEARCH(I$3,Consolidado!$D999)),IF(COUNTIFS(Consolidado!$AC$5:AC999,Consolidado!$AC999,Consolidado!$D$5:D999,"*"&amp;I$3&amp;"*")=1,1,0),0))</f>
        <v>0</v>
      </c>
      <c r="J999" s="0" t="n">
        <f aca="false">IF(OR(J$3="",Consolidado!$D999=""),0,IF(ISNUMBER(SEARCH(J$3,Consolidado!$D999)),IF(COUNTIFS(Consolidado!$AC$5:AC999,Consolidado!$AC999,Consolidado!$D$5:D999,"*"&amp;J$3&amp;"*")=1,1,0),0))</f>
        <v>0</v>
      </c>
      <c r="K999" s="0" t="n">
        <f aca="false">IF(OR(K$3="",Consolidado!$D999=""),0,IF(ISNUMBER(SEARCH(K$3,Consolidado!$D999)),IF(COUNTIFS(Consolidado!$AC$5:AC999,Consolidado!$AC999,Consolidado!$D$5:D999,"*"&amp;K$3&amp;"*")=1,1,0),0))</f>
        <v>0</v>
      </c>
      <c r="L999" s="0" t="n">
        <f aca="false">IF(OR(L$3="",Consolidado!$D999=""),0,IF(ISNUMBER(SEARCH(L$3,Consolidado!$D999)),IF(COUNTIFS(Consolidado!$AC$5:AC999,Consolidado!$AC999,Consolidado!$D$5:D999,"*"&amp;L$3&amp;"*")=1,1,0),0))</f>
        <v>0</v>
      </c>
      <c r="M999" s="0" t="n">
        <f aca="false">IF(OR(M$3="",Consolidado!$D999=""),0,IF(ISNUMBER(SEARCH(M$3,Consolidado!$D999)),IF(COUNTIFS(Consolidado!$AC$5:AC999,Consolidado!$AC999,Consolidado!$D$5:D999,"*"&amp;M$3&amp;"*")=1,1,0),0))</f>
        <v>0</v>
      </c>
      <c r="N999" s="0" t="n">
        <f aca="false">IF(OR(N$3="",Consolidado!$D999=""),0,IF(ISNUMBER(SEARCH(N$3,Consolidado!$D999)),IF(COUNTIFS(Consolidado!$AC$5:AC999,Consolidado!$AC999,Consolidado!$D$5:D999,"*"&amp;N$3&amp;"*")=1,1,0),0))</f>
        <v>0</v>
      </c>
      <c r="O999" s="0" t="n">
        <f aca="false">IF(OR(O$3="",Consolidado!$D999=""),0,IF(ISNUMBER(SEARCH(O$3,Consolidado!$D999)),IF(COUNTIFS(Consolidado!$AC$5:AC999,Consolidado!$AC999,Consolidado!$D$5:D999,"*"&amp;O$3&amp;"*")=1,1,0),0))</f>
        <v>0</v>
      </c>
      <c r="P999" s="0" t="n">
        <f aca="false">IF(OR(P$3="",Consolidado!$D999=""),0,IF(ISNUMBER(SEARCH(P$3,Consolidado!$D999)),IF(COUNTIFS(Consolidado!$AC$5:AC999,Consolidado!$AC999,Consolidado!$D$5:D999,"*"&amp;P$3&amp;"*")=1,1,0),0))</f>
        <v>0</v>
      </c>
      <c r="Q999" s="0" t="n">
        <f aca="false">IF(OR(Q$3="",Consolidado!$D999=""),0,IF(ISNUMBER(SEARCH(Q$3,Consolidado!$D999)),IF(COUNTIFS(Consolidado!$AC$5:AC999,Consolidado!$AC999,Consolidado!$D$5:D999,"*"&amp;Q$3&amp;"*")=1,1,0),0))</f>
        <v>0</v>
      </c>
      <c r="R999" s="0" t="n">
        <f aca="false">IF(OR(R$3="",Consolidado!$D999=""),0,IF(ISNUMBER(SEARCH(R$3,Consolidado!$D999)),IF(COUNTIFS(Consolidado!$AC$5:AC999,Consolidado!$AC999,Consolidado!$D$5:D999,"*"&amp;R$3&amp;"*")=1,1,0),0))</f>
        <v>0</v>
      </c>
      <c r="S999" s="0" t="n">
        <f aca="false">IF(OR(S$3="",Consolidado!$D999=""),0,IF(ISNUMBER(SEARCH(S$3,Consolidado!$D999)),IF(COUNTIFS(Consolidado!$AC$5:AC999,Consolidado!$AC999,Consolidado!$D$5:D999,"*"&amp;S$3&amp;"*")=1,1,0),0))</f>
        <v>0</v>
      </c>
      <c r="T999" s="0" t="n">
        <f aca="false">IF(OR(T$3="",Consolidado!$D999=""),0,IF(ISNUMBER(SEARCH(T$3,Consolidado!$D999)),IF(COUNTIFS(Consolidado!$AC$5:AC999,Consolidado!$AC999,Consolidado!$D$5:D999,"*"&amp;T$3&amp;"*")=1,1,0),0))</f>
        <v>0</v>
      </c>
      <c r="U999" s="0" t="n">
        <f aca="false">IF(OR(U$3="",Consolidado!$D999=""),0,IF(ISNUMBER(SEARCH(U$3,Consolidado!$D999)),IF(COUNTIFS(Consolidado!$AC$5:AC999,Consolidado!$AC999,Consolidado!$D$5:D999,"*"&amp;U$3&amp;"*")=1,1,0),0))</f>
        <v>0</v>
      </c>
      <c r="V999" s="0" t="n">
        <f aca="false">IF(OR(V$3="",Consolidado!$D999=""),0,IF(ISNUMBER(SEARCH(V$3,Consolidado!$D999)),IF(COUNTIFS(Consolidado!$AC$5:AC999,Consolidado!$AC999,Consolidado!$D$5:D999,"*"&amp;V$3&amp;"*")=1,1,0),0))</f>
        <v>0</v>
      </c>
      <c r="W999" s="0" t="n">
        <f aca="false">IF(OR(W$3="",Consolidado!$D999=""),0,IF(ISNUMBER(SEARCH(W$3,Consolidado!$D999)),IF(COUNTIFS(Consolidado!$AC$5:AC999,Consolidado!$AC999,Consolidado!$D$5:D999,"*"&amp;W$3&amp;"*")=1,1,0),0))</f>
        <v>0</v>
      </c>
      <c r="X999" s="0" t="n">
        <f aca="false">IF(OR(X$3="",Consolidado!$D999=""),0,IF(ISNUMBER(SEARCH(X$3,Consolidado!$D999)),IF(COUNTIFS(Consolidado!$AC$5:AC999,Consolidado!$AC999,Consolidado!$D$5:D999,"*"&amp;X$3&amp;"*")=1,1,0),0))</f>
        <v>0</v>
      </c>
      <c r="Y999" s="0" t="n">
        <f aca="false">IF(OR(Y$3="",Consolidado!$D999=""),0,IF(ISNUMBER(SEARCH(Y$3,Consolidado!$D999)),IF(COUNTIFS(Consolidado!$AC$5:AC999,Consolidado!$AC999,Consolidado!$D$5:D999,"*"&amp;Y$3&amp;"*")=1,1,0),0))</f>
        <v>0</v>
      </c>
      <c r="Z999" s="0" t="n">
        <f aca="false">IF(OR(Z$3="",Consolidado!$D999=""),0,IF(ISNUMBER(SEARCH(Z$3,Consolidado!$D999)),IF(COUNTIFS(Consolidado!$AC$5:AC999,Consolidado!$AC999,Consolidado!$D$5:D999,"*"&amp;Z$3&amp;"*")=1,1,0),0))</f>
        <v>0</v>
      </c>
      <c r="AA999" s="0" t="n">
        <f aca="false">IF(OR(AA$3="",Consolidado!$D999=""),0,IF(ISNUMBER(SEARCH(AA$3,Consolidado!$D999)),IF(COUNTIFS(Consolidado!$AC$5:AC999,Consolidado!$AC999,Consolidado!$D$5:D999,"*"&amp;AA$3&amp;"*")=1,1,0),0))</f>
        <v>0</v>
      </c>
      <c r="AB999" s="0" t="n">
        <f aca="false">IF(OR(AB$3="",Consolidado!$D999=""),0,IF(ISNUMBER(SEARCH(AB$3,Consolidado!$D999)),IF(COUNTIFS(Consolidado!$AC$5:AC999,Consolidado!$AC999,Consolidado!$D$5:D999,"*"&amp;AB$3&amp;"*")=1,1,0),0))</f>
        <v>0</v>
      </c>
      <c r="AC999" s="0" t="n">
        <f aca="false">IF(OR(AC$3="",Consolidado!$D999=""),0,IF(ISNUMBER(SEARCH(AC$3,Consolidado!$D999)),IF(COUNTIFS(Consolidado!$AC$5:AC999,Consolidado!$AC999,Consolidado!$D$5:D999,"*"&amp;AC$3&amp;"*")=1,1,0),0))</f>
        <v>0</v>
      </c>
      <c r="AD999" s="0" t="n">
        <f aca="false">IF(OR(AD$3="",Consolidado!$D999=""),0,IF(ISNUMBER(SEARCH(AD$3,Consolidado!$D999)),IF(COUNTIFS(Consolidado!$AC$5:AC999,Consolidado!$AC999,Consolidado!$D$5:D999,"*"&amp;AD$3&amp;"*")=1,1,0),0))</f>
        <v>0</v>
      </c>
      <c r="AE999" s="0" t="n">
        <f aca="false">IF(OR(AE$3="",Consolidado!$D999=""),0,IF(ISNUMBER(SEARCH(AE$3,Consolidado!$D999)),IF(COUNTIFS(Consolidado!$AC$5:AC999,Consolidado!$AC999,Consolidado!$D$5:D999,"*"&amp;AE$3&amp;"*")=1,1,0),0))</f>
        <v>0</v>
      </c>
      <c r="AF999" s="0" t="n">
        <f aca="false">IF(OR(AF$3="",Consolidado!$D999=""),0,IF(ISNUMBER(SEARCH(AF$3,Consolidado!$D999)),IF(COUNTIFS(Consolidado!$AC$5:AC999,Consolidado!$AC999,Consolidado!$D$5:D999,"*"&amp;AF$3&amp;"*")=1,1,0),0))</f>
        <v>0</v>
      </c>
      <c r="AG999" s="0" t="n">
        <f aca="false">IF(OR(AG$3="",Consolidado!$D999=""),0,IF(ISNUMBER(SEARCH(AG$3,Consolidado!$D999)),IF(COUNTIFS(Consolidado!$AC$5:AC999,Consolidado!$AC999,Consolidado!$D$5:D999,"*"&amp;AG$3&amp;"*")=1,1,0),0))</f>
        <v>0</v>
      </c>
      <c r="AH999" s="0" t="n">
        <f aca="false">IF(OR(AH$3="",Consolidado!$D999=""),0,IF(ISNUMBER(SEARCH(AH$3,Consolidado!$D999)),IF(COUNTIFS(Consolidado!$AC$5:AC999,Consolidado!$AC999,Consolidado!$D$5:D999,"*"&amp;AH$3&amp;"*")=1,1,0),0))</f>
        <v>0</v>
      </c>
      <c r="AI999" s="0" t="n">
        <f aca="false">IF(OR(AI$3="",Consolidado!$D999=""),0,IF(ISNUMBER(SEARCH(AI$3,Consolidado!$D999)),IF(COUNTIFS(Consolidado!$AC$5:AC999,Consolidado!$AC999,Consolidado!$D$5:D999,"*"&amp;AI$3&amp;"*")=1,1,0),0))</f>
        <v>0</v>
      </c>
      <c r="AJ999" s="0" t="n">
        <f aca="false">IF(OR(AJ$3="",Consolidado!$D999=""),0,IF(ISNUMBER(SEARCH(AJ$3,Consolidado!$D999)),IF(COUNTIFS(Consolidado!$AC$5:AC999,Consolidado!$AC999,Consolidado!$D$5:D999,"*"&amp;AJ$3&amp;"*")=1,1,0),0))</f>
        <v>0</v>
      </c>
      <c r="AK999" s="0" t="n">
        <f aca="false">IF(OR(AK$3="",Consolidado!$D999=""),0,IF(ISNUMBER(SEARCH(AK$3,Consolidado!$D999)),IF(COUNTIFS(Consolidado!$AC$5:AC999,Consolidado!$AC999,Consolidado!$D$5:D999,"*"&amp;AK$3&amp;"*")=1,1,0),0))</f>
        <v>0</v>
      </c>
      <c r="AL999" s="0" t="n">
        <f aca="false">IF(OR(AL$3="",Consolidado!$D999=""),0,IF(ISNUMBER(SEARCH(AL$3,Consolidado!$D999)),IF(COUNTIFS(Consolidado!$AC$5:AC999,Consolidado!$AC999,Consolidado!$D$5:D999,"*"&amp;AL$3&amp;"*")=1,1,0),0))</f>
        <v>0</v>
      </c>
      <c r="AM999" s="0" t="n">
        <f aca="false">IF(OR(AM$3="",Consolidado!$D999=""),0,IF(ISNUMBER(SEARCH(AM$3,Consolidado!$D999)),IF(COUNTIFS(Consolidado!$AC$5:AC999,Consolidado!$AC999,Consolidado!$D$5:D999,"*"&amp;AM$3&amp;"*")=1,1,0),0))</f>
        <v>0</v>
      </c>
      <c r="AN999" s="0" t="n">
        <f aca="false">IF(OR(AN$3="",Consolidado!$D999=""),0,IF(ISNUMBER(SEARCH(AN$3,Consolidado!$D999)),IF(COUNTIFS(Consolidado!$AC$5:AC999,Consolidado!$AC999,Consolidado!$D$5:D999,"*"&amp;AN$3&amp;"*")=1,1,0),0))</f>
        <v>0</v>
      </c>
      <c r="AO999" s="0" t="n">
        <f aca="false">IF(OR(AO$3="",Consolidado!$D999=""),0,IF(ISNUMBER(SEARCH(AO$3,Consolidado!$D999)),IF(COUNTIFS(Consolidado!$AC$5:AC999,Consolidado!$AC999,Consolidado!$D$5:D999,"*"&amp;AO$3&amp;"*")=1,1,0),0))</f>
        <v>0</v>
      </c>
    </row>
    <row r="1000" customFormat="false" ht="15" hidden="false" customHeight="false" outlineLevel="0" collapsed="false">
      <c r="B1000" s="0" t="n">
        <f aca="false">IF(OR(B$3="",Consolidado!$D1000=""),0,IF(ISNUMBER(SEARCH(B$3,Consolidado!$D1000)),IF(COUNTIFS(Consolidado!$AC$5:AC1000,Consolidado!$AC1000,Consolidado!$D$5:D1000,"*"&amp;B$3&amp;"*")=1,1,0),0))</f>
        <v>0</v>
      </c>
      <c r="C1000" s="0" t="n">
        <f aca="false">IF(OR(C$3="",Consolidado!$D1000=""),0,IF(ISNUMBER(SEARCH(C$3,Consolidado!$D1000)),IF(COUNTIFS(Consolidado!$AC$5:AC1000,Consolidado!$AC1000,Consolidado!$D$5:D1000,"*"&amp;C$3&amp;"*")=1,1,0),0))</f>
        <v>0</v>
      </c>
      <c r="D1000" s="0" t="n">
        <f aca="false">IF(OR(D$3="",Consolidado!$D1000=""),0,IF(ISNUMBER(SEARCH(D$3,Consolidado!$D1000)),IF(COUNTIFS(Consolidado!$AC$5:AC1000,Consolidado!$AC1000,Consolidado!$D$5:D1000,"*"&amp;D$3&amp;"*")=1,1,0),0))</f>
        <v>0</v>
      </c>
      <c r="E1000" s="0" t="n">
        <f aca="false">IF(OR(E$3="",Consolidado!$D1000=""),0,IF(ISNUMBER(SEARCH(E$3,Consolidado!$D1000)),IF(COUNTIFS(Consolidado!$AC$5:AC1000,Consolidado!$AC1000,Consolidado!$D$5:D1000,"*"&amp;E$3&amp;"*")=1,1,0),0))</f>
        <v>0</v>
      </c>
      <c r="F1000" s="0" t="n">
        <f aca="false">IF(OR(F$3="",Consolidado!$D1000=""),0,IF(ISNUMBER(SEARCH(F$3,Consolidado!$D1000)),IF(COUNTIFS(Consolidado!$AC$5:AC1000,Consolidado!$AC1000,Consolidado!$D$5:D1000,"*"&amp;F$3&amp;"*")=1,1,0),0))</f>
        <v>0</v>
      </c>
      <c r="G1000" s="0" t="n">
        <f aca="false">IF(OR(G$3="",Consolidado!$D1000=""),0,IF(ISNUMBER(SEARCH(G$3,Consolidado!$D1000)),IF(COUNTIFS(Consolidado!$AC$5:AC1000,Consolidado!$AC1000,Consolidado!$D$5:D1000,"*"&amp;G$3&amp;"*")=1,1,0),0))</f>
        <v>0</v>
      </c>
      <c r="H1000" s="0" t="n">
        <f aca="false">IF(OR(H$3="",Consolidado!$D1000=""),0,IF(ISNUMBER(SEARCH(H$3,Consolidado!$D1000)),IF(COUNTIFS(Consolidado!$AC$5:AC1000,Consolidado!$AC1000,Consolidado!$D$5:D1000,"*"&amp;H$3&amp;"*")=1,1,0),0))</f>
        <v>0</v>
      </c>
      <c r="I1000" s="0" t="n">
        <f aca="false">IF(OR(I$3="",Consolidado!$D1000=""),0,IF(ISNUMBER(SEARCH(I$3,Consolidado!$D1000)),IF(COUNTIFS(Consolidado!$AC$5:AC1000,Consolidado!$AC1000,Consolidado!$D$5:D1000,"*"&amp;I$3&amp;"*")=1,1,0),0))</f>
        <v>0</v>
      </c>
      <c r="J1000" s="0" t="n">
        <f aca="false">IF(OR(J$3="",Consolidado!$D1000=""),0,IF(ISNUMBER(SEARCH(J$3,Consolidado!$D1000)),IF(COUNTIFS(Consolidado!$AC$5:AC1000,Consolidado!$AC1000,Consolidado!$D$5:D1000,"*"&amp;J$3&amp;"*")=1,1,0),0))</f>
        <v>0</v>
      </c>
      <c r="K1000" s="0" t="n">
        <f aca="false">IF(OR(K$3="",Consolidado!$D1000=""),0,IF(ISNUMBER(SEARCH(K$3,Consolidado!$D1000)),IF(COUNTIFS(Consolidado!$AC$5:AC1000,Consolidado!$AC1000,Consolidado!$D$5:D1000,"*"&amp;K$3&amp;"*")=1,1,0),0))</f>
        <v>0</v>
      </c>
      <c r="L1000" s="0" t="n">
        <f aca="false">IF(OR(L$3="",Consolidado!$D1000=""),0,IF(ISNUMBER(SEARCH(L$3,Consolidado!$D1000)),IF(COUNTIFS(Consolidado!$AC$5:AC1000,Consolidado!$AC1000,Consolidado!$D$5:D1000,"*"&amp;L$3&amp;"*")=1,1,0),0))</f>
        <v>0</v>
      </c>
      <c r="M1000" s="0" t="n">
        <f aca="false">IF(OR(M$3="",Consolidado!$D1000=""),0,IF(ISNUMBER(SEARCH(M$3,Consolidado!$D1000)),IF(COUNTIFS(Consolidado!$AC$5:AC1000,Consolidado!$AC1000,Consolidado!$D$5:D1000,"*"&amp;M$3&amp;"*")=1,1,0),0))</f>
        <v>0</v>
      </c>
      <c r="N1000" s="0" t="n">
        <f aca="false">IF(OR(N$3="",Consolidado!$D1000=""),0,IF(ISNUMBER(SEARCH(N$3,Consolidado!$D1000)),IF(COUNTIFS(Consolidado!$AC$5:AC1000,Consolidado!$AC1000,Consolidado!$D$5:D1000,"*"&amp;N$3&amp;"*")=1,1,0),0))</f>
        <v>0</v>
      </c>
      <c r="O1000" s="0" t="n">
        <f aca="false">IF(OR(O$3="",Consolidado!$D1000=""),0,IF(ISNUMBER(SEARCH(O$3,Consolidado!$D1000)),IF(COUNTIFS(Consolidado!$AC$5:AC1000,Consolidado!$AC1000,Consolidado!$D$5:D1000,"*"&amp;O$3&amp;"*")=1,1,0),0))</f>
        <v>0</v>
      </c>
      <c r="P1000" s="0" t="n">
        <f aca="false">IF(OR(P$3="",Consolidado!$D1000=""),0,IF(ISNUMBER(SEARCH(P$3,Consolidado!$D1000)),IF(COUNTIFS(Consolidado!$AC$5:AC1000,Consolidado!$AC1000,Consolidado!$D$5:D1000,"*"&amp;P$3&amp;"*")=1,1,0),0))</f>
        <v>0</v>
      </c>
      <c r="Q1000" s="0" t="n">
        <f aca="false">IF(OR(Q$3="",Consolidado!$D1000=""),0,IF(ISNUMBER(SEARCH(Q$3,Consolidado!$D1000)),IF(COUNTIFS(Consolidado!$AC$5:AC1000,Consolidado!$AC1000,Consolidado!$D$5:D1000,"*"&amp;Q$3&amp;"*")=1,1,0),0))</f>
        <v>0</v>
      </c>
      <c r="R1000" s="0" t="n">
        <f aca="false">IF(OR(R$3="",Consolidado!$D1000=""),0,IF(ISNUMBER(SEARCH(R$3,Consolidado!$D1000)),IF(COUNTIFS(Consolidado!$AC$5:AC1000,Consolidado!$AC1000,Consolidado!$D$5:D1000,"*"&amp;R$3&amp;"*")=1,1,0),0))</f>
        <v>0</v>
      </c>
      <c r="S1000" s="0" t="n">
        <f aca="false">IF(OR(S$3="",Consolidado!$D1000=""),0,IF(ISNUMBER(SEARCH(S$3,Consolidado!$D1000)),IF(COUNTIFS(Consolidado!$AC$5:AC1000,Consolidado!$AC1000,Consolidado!$D$5:D1000,"*"&amp;S$3&amp;"*")=1,1,0),0))</f>
        <v>0</v>
      </c>
      <c r="T1000" s="0" t="n">
        <f aca="false">IF(OR(T$3="",Consolidado!$D1000=""),0,IF(ISNUMBER(SEARCH(T$3,Consolidado!$D1000)),IF(COUNTIFS(Consolidado!$AC$5:AC1000,Consolidado!$AC1000,Consolidado!$D$5:D1000,"*"&amp;T$3&amp;"*")=1,1,0),0))</f>
        <v>0</v>
      </c>
      <c r="U1000" s="0" t="n">
        <f aca="false">IF(OR(U$3="",Consolidado!$D1000=""),0,IF(ISNUMBER(SEARCH(U$3,Consolidado!$D1000)),IF(COUNTIFS(Consolidado!$AC$5:AC1000,Consolidado!$AC1000,Consolidado!$D$5:D1000,"*"&amp;U$3&amp;"*")=1,1,0),0))</f>
        <v>0</v>
      </c>
      <c r="V1000" s="0" t="n">
        <f aca="false">IF(OR(V$3="",Consolidado!$D1000=""),0,IF(ISNUMBER(SEARCH(V$3,Consolidado!$D1000)),IF(COUNTIFS(Consolidado!$AC$5:AC1000,Consolidado!$AC1000,Consolidado!$D$5:D1000,"*"&amp;V$3&amp;"*")=1,1,0),0))</f>
        <v>0</v>
      </c>
      <c r="W1000" s="0" t="n">
        <f aca="false">IF(OR(W$3="",Consolidado!$D1000=""),0,IF(ISNUMBER(SEARCH(W$3,Consolidado!$D1000)),IF(COUNTIFS(Consolidado!$AC$5:AC1000,Consolidado!$AC1000,Consolidado!$D$5:D1000,"*"&amp;W$3&amp;"*")=1,1,0),0))</f>
        <v>0</v>
      </c>
      <c r="X1000" s="0" t="n">
        <f aca="false">IF(OR(X$3="",Consolidado!$D1000=""),0,IF(ISNUMBER(SEARCH(X$3,Consolidado!$D1000)),IF(COUNTIFS(Consolidado!$AC$5:AC1000,Consolidado!$AC1000,Consolidado!$D$5:D1000,"*"&amp;X$3&amp;"*")=1,1,0),0))</f>
        <v>0</v>
      </c>
      <c r="Y1000" s="0" t="n">
        <f aca="false">IF(OR(Y$3="",Consolidado!$D1000=""),0,IF(ISNUMBER(SEARCH(Y$3,Consolidado!$D1000)),IF(COUNTIFS(Consolidado!$AC$5:AC1000,Consolidado!$AC1000,Consolidado!$D$5:D1000,"*"&amp;Y$3&amp;"*")=1,1,0),0))</f>
        <v>0</v>
      </c>
      <c r="Z1000" s="0" t="n">
        <f aca="false">IF(OR(Z$3="",Consolidado!$D1000=""),0,IF(ISNUMBER(SEARCH(Z$3,Consolidado!$D1000)),IF(COUNTIFS(Consolidado!$AC$5:AC1000,Consolidado!$AC1000,Consolidado!$D$5:D1000,"*"&amp;Z$3&amp;"*")=1,1,0),0))</f>
        <v>0</v>
      </c>
      <c r="AA1000" s="0" t="n">
        <f aca="false">IF(OR(AA$3="",Consolidado!$D1000=""),0,IF(ISNUMBER(SEARCH(AA$3,Consolidado!$D1000)),IF(COUNTIFS(Consolidado!$AC$5:AC1000,Consolidado!$AC1000,Consolidado!$D$5:D1000,"*"&amp;AA$3&amp;"*")=1,1,0),0))</f>
        <v>0</v>
      </c>
      <c r="AB1000" s="0" t="n">
        <f aca="false">IF(OR(AB$3="",Consolidado!$D1000=""),0,IF(ISNUMBER(SEARCH(AB$3,Consolidado!$D1000)),IF(COUNTIFS(Consolidado!$AC$5:AC1000,Consolidado!$AC1000,Consolidado!$D$5:D1000,"*"&amp;AB$3&amp;"*")=1,1,0),0))</f>
        <v>0</v>
      </c>
      <c r="AC1000" s="0" t="n">
        <f aca="false">IF(OR(AC$3="",Consolidado!$D1000=""),0,IF(ISNUMBER(SEARCH(AC$3,Consolidado!$D1000)),IF(COUNTIFS(Consolidado!$AC$5:AC1000,Consolidado!$AC1000,Consolidado!$D$5:D1000,"*"&amp;AC$3&amp;"*")=1,1,0),0))</f>
        <v>0</v>
      </c>
      <c r="AD1000" s="0" t="n">
        <f aca="false">IF(OR(AD$3="",Consolidado!$D1000=""),0,IF(ISNUMBER(SEARCH(AD$3,Consolidado!$D1000)),IF(COUNTIFS(Consolidado!$AC$5:AC1000,Consolidado!$AC1000,Consolidado!$D$5:D1000,"*"&amp;AD$3&amp;"*")=1,1,0),0))</f>
        <v>0</v>
      </c>
      <c r="AE1000" s="0" t="n">
        <f aca="false">IF(OR(AE$3="",Consolidado!$D1000=""),0,IF(ISNUMBER(SEARCH(AE$3,Consolidado!$D1000)),IF(COUNTIFS(Consolidado!$AC$5:AC1000,Consolidado!$AC1000,Consolidado!$D$5:D1000,"*"&amp;AE$3&amp;"*")=1,1,0),0))</f>
        <v>0</v>
      </c>
      <c r="AF1000" s="0" t="n">
        <f aca="false">IF(OR(AF$3="",Consolidado!$D1000=""),0,IF(ISNUMBER(SEARCH(AF$3,Consolidado!$D1000)),IF(COUNTIFS(Consolidado!$AC$5:AC1000,Consolidado!$AC1000,Consolidado!$D$5:D1000,"*"&amp;AF$3&amp;"*")=1,1,0),0))</f>
        <v>0</v>
      </c>
      <c r="AG1000" s="0" t="n">
        <f aca="false">IF(OR(AG$3="",Consolidado!$D1000=""),0,IF(ISNUMBER(SEARCH(AG$3,Consolidado!$D1000)),IF(COUNTIFS(Consolidado!$AC$5:AC1000,Consolidado!$AC1000,Consolidado!$D$5:D1000,"*"&amp;AG$3&amp;"*")=1,1,0),0))</f>
        <v>0</v>
      </c>
      <c r="AH1000" s="0" t="n">
        <f aca="false">IF(OR(AH$3="",Consolidado!$D1000=""),0,IF(ISNUMBER(SEARCH(AH$3,Consolidado!$D1000)),IF(COUNTIFS(Consolidado!$AC$5:AC1000,Consolidado!$AC1000,Consolidado!$D$5:D1000,"*"&amp;AH$3&amp;"*")=1,1,0),0))</f>
        <v>0</v>
      </c>
      <c r="AI1000" s="0" t="n">
        <f aca="false">IF(OR(AI$3="",Consolidado!$D1000=""),0,IF(ISNUMBER(SEARCH(AI$3,Consolidado!$D1000)),IF(COUNTIFS(Consolidado!$AC$5:AC1000,Consolidado!$AC1000,Consolidado!$D$5:D1000,"*"&amp;AI$3&amp;"*")=1,1,0),0))</f>
        <v>0</v>
      </c>
      <c r="AJ1000" s="0" t="n">
        <f aca="false">IF(OR(AJ$3="",Consolidado!$D1000=""),0,IF(ISNUMBER(SEARCH(AJ$3,Consolidado!$D1000)),IF(COUNTIFS(Consolidado!$AC$5:AC1000,Consolidado!$AC1000,Consolidado!$D$5:D1000,"*"&amp;AJ$3&amp;"*")=1,1,0),0))</f>
        <v>0</v>
      </c>
      <c r="AK1000" s="0" t="n">
        <f aca="false">IF(OR(AK$3="",Consolidado!$D1000=""),0,IF(ISNUMBER(SEARCH(AK$3,Consolidado!$D1000)),IF(COUNTIFS(Consolidado!$AC$5:AC1000,Consolidado!$AC1000,Consolidado!$D$5:D1000,"*"&amp;AK$3&amp;"*")=1,1,0),0))</f>
        <v>0</v>
      </c>
      <c r="AL1000" s="0" t="n">
        <f aca="false">IF(OR(AL$3="",Consolidado!$D1000=""),0,IF(ISNUMBER(SEARCH(AL$3,Consolidado!$D1000)),IF(COUNTIFS(Consolidado!$AC$5:AC1000,Consolidado!$AC1000,Consolidado!$D$5:D1000,"*"&amp;AL$3&amp;"*")=1,1,0),0))</f>
        <v>0</v>
      </c>
      <c r="AM1000" s="0" t="n">
        <f aca="false">IF(OR(AM$3="",Consolidado!$D1000=""),0,IF(ISNUMBER(SEARCH(AM$3,Consolidado!$D1000)),IF(COUNTIFS(Consolidado!$AC$5:AC1000,Consolidado!$AC1000,Consolidado!$D$5:D1000,"*"&amp;AM$3&amp;"*")=1,1,0),0))</f>
        <v>0</v>
      </c>
      <c r="AN1000" s="0" t="n">
        <f aca="false">IF(OR(AN$3="",Consolidado!$D1000=""),0,IF(ISNUMBER(SEARCH(AN$3,Consolidado!$D1000)),IF(COUNTIFS(Consolidado!$AC$5:AC1000,Consolidado!$AC1000,Consolidado!$D$5:D1000,"*"&amp;AN$3&amp;"*")=1,1,0),0))</f>
        <v>0</v>
      </c>
      <c r="AO1000" s="0" t="n">
        <f aca="false">IF(OR(AO$3="",Consolidado!$D1000=""),0,IF(ISNUMBER(SEARCH(AO$3,Consolidado!$D1000)),IF(COUNTIFS(Consolidado!$AC$5:AC1000,Consolidado!$AC1000,Consolidado!$D$5:D1000,"*"&amp;AO$3&amp;"*")=1,1,0),0))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33"/>
  <sheetViews>
    <sheetView showFormulas="false" showGridLines="true" showRowColHeaders="true" showZeros="true" rightToLeft="false" tabSelected="false" showOutlineSymbols="true" defaultGridColor="true" view="normal" topLeftCell="A1" colorId="64" zoomScale="112" zoomScaleNormal="112" zoomScalePageLayoutView="100" workbookViewId="0">
      <pane xSplit="0" ySplit="3" topLeftCell="A29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3.5" zeroHeight="false" outlineLevelRow="0" outlineLevelCol="0"/>
  <cols>
    <col collapsed="false" customWidth="true" hidden="false" outlineLevel="0" max="1" min="1" style="77" width="4.88"/>
    <col collapsed="false" customWidth="true" hidden="false" outlineLevel="0" max="2" min="2" style="78" width="68"/>
    <col collapsed="false" customWidth="true" hidden="false" outlineLevel="0" max="3" min="3" style="78" width="19.67"/>
    <col collapsed="false" customWidth="true" hidden="false" outlineLevel="0" max="4" min="4" style="78" width="53.33"/>
    <col collapsed="false" customWidth="true" hidden="false" outlineLevel="0" max="5" min="5" style="79" width="12.22"/>
    <col collapsed="false" customWidth="false" hidden="false" outlineLevel="0" max="16384" min="6" style="79" width="8.88"/>
  </cols>
  <sheetData>
    <row r="2" customFormat="false" ht="18" hidden="false" customHeight="true" outlineLevel="0" collapsed="false">
      <c r="A2" s="80" t="s">
        <v>311</v>
      </c>
      <c r="B2" s="80"/>
      <c r="C2" s="80"/>
      <c r="D2" s="80"/>
    </row>
    <row r="3" s="78" customFormat="true" ht="15" hidden="false" customHeight="true" outlineLevel="0" collapsed="false">
      <c r="A3" s="81" t="s">
        <v>312</v>
      </c>
      <c r="B3" s="81" t="s">
        <v>313</v>
      </c>
      <c r="C3" s="81" t="s">
        <v>314</v>
      </c>
      <c r="D3" s="81" t="s">
        <v>315</v>
      </c>
      <c r="E3" s="81" t="s">
        <v>316</v>
      </c>
    </row>
    <row r="4" customFormat="false" ht="62.25" hidden="false" customHeight="true" outlineLevel="0" collapsed="false">
      <c r="A4" s="82" t="n">
        <v>1</v>
      </c>
      <c r="B4" s="83" t="s">
        <v>317</v>
      </c>
      <c r="C4" s="84" t="n">
        <v>45408</v>
      </c>
      <c r="D4" s="85" t="s">
        <v>318</v>
      </c>
      <c r="E4" s="86" t="n">
        <f aca="false">+YEAR(C4)</f>
        <v>2024</v>
      </c>
    </row>
    <row r="5" customFormat="false" ht="104.25" hidden="false" customHeight="true" outlineLevel="0" collapsed="false">
      <c r="A5" s="82" t="n">
        <v>1</v>
      </c>
      <c r="B5" s="87" t="s">
        <v>319</v>
      </c>
      <c r="C5" s="84" t="n">
        <v>45674</v>
      </c>
      <c r="D5" s="85" t="s">
        <v>320</v>
      </c>
      <c r="E5" s="86" t="n">
        <f aca="false">+YEAR(C5)</f>
        <v>2025</v>
      </c>
    </row>
    <row r="6" customFormat="false" ht="46.5" hidden="false" customHeight="true" outlineLevel="0" collapsed="false">
      <c r="A6" s="82" t="n">
        <v>2</v>
      </c>
      <c r="B6" s="87" t="s">
        <v>321</v>
      </c>
      <c r="C6" s="84" t="n">
        <v>45699</v>
      </c>
      <c r="D6" s="85" t="s">
        <v>322</v>
      </c>
      <c r="E6" s="86" t="n">
        <f aca="false">+YEAR(C6)</f>
        <v>2025</v>
      </c>
    </row>
    <row r="7" customFormat="false" ht="62.25" hidden="false" customHeight="true" outlineLevel="0" collapsed="false">
      <c r="A7" s="82" t="n">
        <v>3</v>
      </c>
      <c r="B7" s="88" t="s">
        <v>323</v>
      </c>
      <c r="C7" s="84" t="n">
        <v>45734</v>
      </c>
      <c r="D7" s="85" t="s">
        <v>324</v>
      </c>
      <c r="E7" s="86" t="n">
        <f aca="false">+YEAR(C7)</f>
        <v>2025</v>
      </c>
    </row>
    <row r="8" customFormat="false" ht="78" hidden="false" customHeight="true" outlineLevel="0" collapsed="false">
      <c r="A8" s="82" t="n">
        <v>4</v>
      </c>
      <c r="B8" s="88" t="s">
        <v>325</v>
      </c>
      <c r="C8" s="84" t="n">
        <v>45749</v>
      </c>
      <c r="D8" s="85" t="s">
        <v>326</v>
      </c>
      <c r="E8" s="86" t="n">
        <f aca="false">+YEAR(C8)</f>
        <v>2025</v>
      </c>
    </row>
    <row r="9" customFormat="false" ht="46.5" hidden="false" customHeight="true" outlineLevel="0" collapsed="false">
      <c r="A9" s="82" t="n">
        <v>5</v>
      </c>
      <c r="B9" s="88" t="s">
        <v>327</v>
      </c>
      <c r="C9" s="84" t="n">
        <v>45754</v>
      </c>
      <c r="D9" s="85" t="s">
        <v>328</v>
      </c>
      <c r="E9" s="86" t="n">
        <f aca="false">+YEAR(C9)</f>
        <v>2025</v>
      </c>
    </row>
    <row r="10" customFormat="false" ht="62.25" hidden="false" customHeight="true" outlineLevel="0" collapsed="false">
      <c r="A10" s="82" t="n">
        <v>6</v>
      </c>
      <c r="B10" s="88" t="s">
        <v>329</v>
      </c>
      <c r="C10" s="84" t="n">
        <v>45775</v>
      </c>
      <c r="D10" s="85" t="s">
        <v>330</v>
      </c>
      <c r="E10" s="86" t="n">
        <f aca="false">+YEAR(C10)</f>
        <v>2025</v>
      </c>
    </row>
    <row r="11" customFormat="false" ht="108.75" hidden="false" customHeight="true" outlineLevel="0" collapsed="false">
      <c r="A11" s="82" t="n">
        <v>7</v>
      </c>
      <c r="B11" s="88" t="s">
        <v>331</v>
      </c>
      <c r="C11" s="84" t="n">
        <v>45796</v>
      </c>
      <c r="D11" s="89" t="s">
        <v>332</v>
      </c>
      <c r="E11" s="86" t="n">
        <f aca="false">+YEAR(C11)</f>
        <v>2025</v>
      </c>
    </row>
    <row r="12" customFormat="false" ht="46.5" hidden="false" customHeight="true" outlineLevel="0" collapsed="false">
      <c r="A12" s="82" t="n">
        <v>8</v>
      </c>
      <c r="B12" s="87" t="s">
        <v>333</v>
      </c>
      <c r="C12" s="84" t="n">
        <v>45807</v>
      </c>
      <c r="D12" s="85" t="s">
        <v>334</v>
      </c>
      <c r="E12" s="86" t="n">
        <f aca="false">+YEAR(C12)</f>
        <v>2025</v>
      </c>
    </row>
    <row r="13" customFormat="false" ht="46.5" hidden="false" customHeight="true" outlineLevel="0" collapsed="false">
      <c r="A13" s="82" t="n">
        <v>9</v>
      </c>
      <c r="B13" s="87" t="s">
        <v>335</v>
      </c>
      <c r="C13" s="84" t="n">
        <v>45820</v>
      </c>
      <c r="D13" s="85" t="s">
        <v>336</v>
      </c>
      <c r="E13" s="86" t="n">
        <f aca="false">+YEAR(C13)</f>
        <v>2025</v>
      </c>
    </row>
    <row r="14" customFormat="false" ht="46.5" hidden="false" customHeight="true" outlineLevel="0" collapsed="false">
      <c r="A14" s="82" t="n">
        <v>10</v>
      </c>
      <c r="B14" s="87" t="s">
        <v>337</v>
      </c>
      <c r="C14" s="84" t="n">
        <v>45855</v>
      </c>
      <c r="D14" s="85"/>
      <c r="E14" s="86" t="n">
        <f aca="false">+YEAR(C14)</f>
        <v>2025</v>
      </c>
    </row>
    <row r="15" customFormat="false" ht="30.75" hidden="false" customHeight="true" outlineLevel="0" collapsed="false">
      <c r="A15" s="82" t="n">
        <v>11</v>
      </c>
      <c r="B15" s="87" t="s">
        <v>338</v>
      </c>
      <c r="C15" s="84" t="n">
        <v>45894</v>
      </c>
      <c r="D15" s="85" t="s">
        <v>339</v>
      </c>
      <c r="E15" s="86" t="n">
        <f aca="false">+YEAR(C15)</f>
        <v>2025</v>
      </c>
    </row>
    <row r="16" customFormat="false" ht="93" hidden="false" customHeight="true" outlineLevel="0" collapsed="false">
      <c r="A16" s="82" t="n">
        <v>12</v>
      </c>
      <c r="B16" s="87" t="s">
        <v>340</v>
      </c>
      <c r="C16" s="84" t="s">
        <v>165</v>
      </c>
      <c r="D16" s="90" t="s">
        <v>283</v>
      </c>
      <c r="E16" s="86" t="str">
        <f aca="false">IFERROR(+YEAR(C16), "N/A")</f>
        <v>N/A</v>
      </c>
    </row>
    <row r="17" customFormat="false" ht="93" hidden="false" customHeight="true" outlineLevel="0" collapsed="false">
      <c r="A17" s="82" t="n">
        <v>13</v>
      </c>
      <c r="B17" s="87" t="s">
        <v>341</v>
      </c>
      <c r="C17" s="91" t="n">
        <v>45957</v>
      </c>
      <c r="D17" s="92" t="s">
        <v>342</v>
      </c>
      <c r="E17" s="86" t="n">
        <f aca="false">+YEAR(C17)</f>
        <v>2025</v>
      </c>
    </row>
    <row r="18" customFormat="false" ht="108.75" hidden="false" customHeight="true" outlineLevel="0" collapsed="false">
      <c r="A18" s="82" t="n">
        <v>14</v>
      </c>
      <c r="B18" s="87" t="s">
        <v>343</v>
      </c>
      <c r="C18" s="91" t="n">
        <v>45939</v>
      </c>
      <c r="D18" s="85" t="s">
        <v>157</v>
      </c>
      <c r="E18" s="86" t="n">
        <f aca="false">+YEAR(C18)</f>
        <v>2025</v>
      </c>
    </row>
    <row r="19" customFormat="false" ht="46.5" hidden="false" customHeight="true" outlineLevel="0" collapsed="false">
      <c r="A19" s="93" t="n">
        <v>15</v>
      </c>
      <c r="B19" s="87" t="s">
        <v>344</v>
      </c>
      <c r="C19" s="84" t="n">
        <v>46041</v>
      </c>
      <c r="D19" s="84" t="s">
        <v>161</v>
      </c>
      <c r="E19" s="86" t="n">
        <f aca="false">+YEAR(C19)</f>
        <v>2026</v>
      </c>
    </row>
    <row r="20" customFormat="false" ht="156" hidden="false" customHeight="true" outlineLevel="0" collapsed="false">
      <c r="A20" s="93" t="n">
        <v>16</v>
      </c>
      <c r="B20" s="87" t="s">
        <v>345</v>
      </c>
      <c r="C20" s="84" t="n">
        <v>46056</v>
      </c>
      <c r="D20" s="84" t="s">
        <v>346</v>
      </c>
      <c r="E20" s="86" t="n">
        <f aca="false">+YEAR(C20)</f>
        <v>2026</v>
      </c>
    </row>
    <row r="21" customFormat="false" ht="46.5" hidden="false" customHeight="true" outlineLevel="0" collapsed="false">
      <c r="A21" s="93" t="n">
        <v>17</v>
      </c>
      <c r="B21" s="87" t="s">
        <v>321</v>
      </c>
      <c r="C21" s="84" t="n">
        <v>45699</v>
      </c>
      <c r="D21" s="94" t="s">
        <v>322</v>
      </c>
      <c r="E21" s="86" t="n">
        <f aca="false">+YEAR(C21)</f>
        <v>2025</v>
      </c>
    </row>
    <row r="22" customFormat="false" ht="46.5" hidden="false" customHeight="true" outlineLevel="0" collapsed="false">
      <c r="A22" s="93" t="n">
        <v>18</v>
      </c>
      <c r="B22" s="87" t="s">
        <v>347</v>
      </c>
      <c r="C22" s="84" t="n">
        <v>46055</v>
      </c>
      <c r="D22" s="84" t="s">
        <v>165</v>
      </c>
      <c r="E22" s="86" t="n">
        <f aca="false">+YEAR(C22)</f>
        <v>2026</v>
      </c>
    </row>
    <row r="23" customFormat="false" ht="156" hidden="false" customHeight="true" outlineLevel="0" collapsed="false">
      <c r="A23" s="93" t="n">
        <v>19</v>
      </c>
      <c r="B23" s="87" t="s">
        <v>345</v>
      </c>
      <c r="C23" s="84" t="n">
        <v>46056</v>
      </c>
      <c r="D23" s="95" t="s">
        <v>346</v>
      </c>
      <c r="E23" s="86" t="n">
        <f aca="false">+YEAR(C23)</f>
        <v>2026</v>
      </c>
    </row>
    <row r="24" customFormat="false" ht="62.25" hidden="false" customHeight="true" outlineLevel="0" collapsed="false">
      <c r="A24" s="93" t="n">
        <v>20</v>
      </c>
      <c r="B24" s="88" t="s">
        <v>348</v>
      </c>
      <c r="C24" s="84" t="n">
        <v>46217</v>
      </c>
      <c r="D24" s="95" t="s">
        <v>349</v>
      </c>
      <c r="E24" s="86" t="n">
        <f aca="false">+YEAR(C24)</f>
        <v>2026</v>
      </c>
    </row>
    <row r="25" customFormat="false" ht="54.75" hidden="false" customHeight="true" outlineLevel="0" collapsed="false">
      <c r="A25" s="93" t="n">
        <v>21</v>
      </c>
      <c r="B25" s="87" t="s">
        <v>344</v>
      </c>
      <c r="C25" s="84" t="n">
        <v>46041</v>
      </c>
      <c r="D25" s="95" t="s">
        <v>161</v>
      </c>
      <c r="E25" s="86" t="n">
        <f aca="false">+YEAR(C25)</f>
        <v>2026</v>
      </c>
    </row>
    <row r="26" customFormat="false" ht="70.5" hidden="false" customHeight="true" outlineLevel="0" collapsed="false">
      <c r="A26" s="93" t="n">
        <v>22</v>
      </c>
      <c r="B26" s="87" t="s">
        <v>333</v>
      </c>
      <c r="C26" s="84" t="n">
        <v>45807</v>
      </c>
      <c r="D26" s="85" t="s">
        <v>334</v>
      </c>
      <c r="E26" s="86" t="n">
        <f aca="false">+YEAR(C26)</f>
        <v>2025</v>
      </c>
    </row>
    <row r="27" customFormat="false" ht="86.25" hidden="false" customHeight="true" outlineLevel="0" collapsed="false">
      <c r="A27" s="93" t="n">
        <v>23</v>
      </c>
      <c r="B27" s="88" t="s">
        <v>325</v>
      </c>
      <c r="C27" s="84" t="n">
        <v>45749</v>
      </c>
      <c r="D27" s="85" t="s">
        <v>326</v>
      </c>
      <c r="E27" s="86" t="n">
        <f aca="false">+YEAR(C27)</f>
        <v>2025</v>
      </c>
    </row>
    <row r="28" customFormat="false" ht="67.5" hidden="false" customHeight="true" outlineLevel="0" collapsed="false">
      <c r="A28" s="93" t="n">
        <v>24</v>
      </c>
      <c r="B28" s="87" t="s">
        <v>350</v>
      </c>
      <c r="C28" s="84" t="n">
        <v>46255</v>
      </c>
      <c r="D28" s="95" t="s">
        <v>351</v>
      </c>
      <c r="E28" s="86" t="n">
        <f aca="false">+YEAR(C28)</f>
        <v>2026</v>
      </c>
    </row>
    <row r="29" customFormat="false" ht="117.75" hidden="false" customHeight="true" outlineLevel="0" collapsed="false">
      <c r="A29" s="93" t="n">
        <v>25</v>
      </c>
      <c r="B29" s="88" t="s">
        <v>352</v>
      </c>
      <c r="C29" s="84" t="n">
        <v>46255</v>
      </c>
      <c r="D29" s="95" t="s">
        <v>353</v>
      </c>
      <c r="E29" s="86" t="n">
        <f aca="false">+YEAR(C29)</f>
        <v>2026</v>
      </c>
    </row>
    <row r="30" customFormat="false" ht="30.75" hidden="false" customHeight="true" outlineLevel="0" collapsed="false">
      <c r="A30" s="93" t="n">
        <v>26</v>
      </c>
      <c r="B30" s="87" t="s">
        <v>338</v>
      </c>
      <c r="C30" s="84" t="n">
        <v>45894</v>
      </c>
      <c r="D30" s="85" t="s">
        <v>339</v>
      </c>
      <c r="E30" s="86" t="n">
        <f aca="false">+YEAR(C30)</f>
        <v>2025</v>
      </c>
    </row>
    <row r="31" customFormat="false" ht="54" hidden="false" customHeight="true" outlineLevel="0" collapsed="false">
      <c r="A31" s="93" t="n">
        <v>27</v>
      </c>
      <c r="B31" s="87" t="s">
        <v>354</v>
      </c>
      <c r="C31" s="84" t="n">
        <v>46272</v>
      </c>
      <c r="D31" s="85" t="s">
        <v>355</v>
      </c>
      <c r="E31" s="86" t="n">
        <f aca="false">+YEAR(C31)</f>
        <v>2026</v>
      </c>
    </row>
    <row r="32" customFormat="false" ht="67.5" hidden="false" customHeight="true" outlineLevel="0" collapsed="false">
      <c r="A32" s="93" t="n">
        <v>28</v>
      </c>
      <c r="B32" s="87" t="s">
        <v>356</v>
      </c>
      <c r="C32" s="84" t="n">
        <v>46304</v>
      </c>
      <c r="D32" s="85" t="s">
        <v>357</v>
      </c>
      <c r="E32" s="86" t="n">
        <f aca="false">+YEAR(C32)</f>
        <v>2026</v>
      </c>
    </row>
    <row r="33" customFormat="false" ht="13.5" hidden="false" customHeight="true" outlineLevel="0" collapsed="false">
      <c r="A33" s="93" t="n">
        <v>29</v>
      </c>
      <c r="B33" s="96"/>
      <c r="C33" s="96"/>
      <c r="D33" s="96"/>
      <c r="E33" s="97"/>
    </row>
  </sheetData>
  <mergeCells count="1"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9" activeCellId="0" sqref="H9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62" width="5"/>
    <col collapsed="false" customWidth="true" hidden="false" outlineLevel="0" max="2" min="2" style="0" width="112.56"/>
    <col collapsed="false" customWidth="true" hidden="false" outlineLevel="0" max="3" min="3" style="0" width="16.44"/>
    <col collapsed="false" customWidth="true" hidden="false" outlineLevel="0" max="4" min="4" style="0" width="17.67"/>
    <col collapsed="false" customWidth="true" hidden="true" outlineLevel="0" max="5" min="5" style="0" width="27.56"/>
    <col collapsed="false" customWidth="true" hidden="true" outlineLevel="0" max="6" min="6" style="0" width="16.67"/>
    <col collapsed="false" customWidth="true" hidden="true" outlineLevel="0" max="7" min="7" style="0" width="11.89"/>
  </cols>
  <sheetData>
    <row r="1" s="100" customFormat="true" ht="33" hidden="false" customHeight="true" outlineLevel="0" collapsed="false">
      <c r="A1" s="98" t="s">
        <v>358</v>
      </c>
      <c r="B1" s="98"/>
      <c r="C1" s="99"/>
      <c r="D1" s="99"/>
      <c r="E1" s="99"/>
      <c r="F1" s="99"/>
      <c r="G1" s="99"/>
    </row>
    <row r="2" s="100" customFormat="true" ht="18" hidden="false" customHeight="true" outlineLevel="0" collapsed="false">
      <c r="A2" s="101" t="s">
        <v>312</v>
      </c>
      <c r="B2" s="101" t="s">
        <v>359</v>
      </c>
      <c r="C2" s="101" t="s">
        <v>360</v>
      </c>
      <c r="D2" s="101" t="s">
        <v>361</v>
      </c>
      <c r="E2" s="101" t="s">
        <v>315</v>
      </c>
      <c r="F2" s="102" t="s">
        <v>362</v>
      </c>
      <c r="G2" s="102" t="s">
        <v>363</v>
      </c>
    </row>
    <row r="3" customFormat="false" ht="30" hidden="false" customHeight="true" outlineLevel="0" collapsed="false">
      <c r="A3" s="103" t="n">
        <v>1</v>
      </c>
      <c r="B3" s="104" t="s">
        <v>173</v>
      </c>
      <c r="C3" s="105" t="n">
        <v>46148</v>
      </c>
      <c r="D3" s="105" t="n">
        <v>46148</v>
      </c>
      <c r="E3" s="106"/>
      <c r="F3" s="106"/>
      <c r="G3" s="106"/>
    </row>
    <row r="4" customFormat="false" ht="30" hidden="false" customHeight="true" outlineLevel="0" collapsed="false">
      <c r="A4" s="103" t="n">
        <v>2</v>
      </c>
      <c r="B4" s="104" t="s">
        <v>176</v>
      </c>
      <c r="C4" s="105" t="n">
        <v>46148</v>
      </c>
      <c r="D4" s="105" t="n">
        <v>46153</v>
      </c>
      <c r="E4" s="106"/>
      <c r="F4" s="106"/>
      <c r="G4" s="106"/>
    </row>
    <row r="5" customFormat="false" ht="30" hidden="false" customHeight="true" outlineLevel="0" collapsed="false">
      <c r="A5" s="103" t="n">
        <v>3</v>
      </c>
      <c r="B5" s="104" t="s">
        <v>178</v>
      </c>
      <c r="C5" s="105" t="n">
        <v>46148</v>
      </c>
      <c r="D5" s="105" t="n">
        <v>46153</v>
      </c>
      <c r="E5" s="106"/>
      <c r="F5" s="106"/>
      <c r="G5" s="106"/>
    </row>
    <row r="6" customFormat="false" ht="30" hidden="false" customHeight="true" outlineLevel="0" collapsed="false">
      <c r="A6" s="103" t="n">
        <v>4</v>
      </c>
      <c r="B6" s="104" t="s">
        <v>181</v>
      </c>
      <c r="C6" s="105" t="n">
        <v>46148</v>
      </c>
      <c r="D6" s="105" t="n">
        <v>46153</v>
      </c>
      <c r="E6" s="106"/>
      <c r="F6" s="106"/>
      <c r="G6" s="106"/>
    </row>
    <row r="7" customFormat="false" ht="30" hidden="false" customHeight="true" outlineLevel="0" collapsed="false">
      <c r="A7" s="103" t="n">
        <v>5</v>
      </c>
      <c r="B7" s="104" t="s">
        <v>364</v>
      </c>
      <c r="C7" s="105" t="n">
        <v>46148</v>
      </c>
      <c r="D7" s="105" t="n">
        <v>46153</v>
      </c>
      <c r="E7" s="106"/>
      <c r="F7" s="106"/>
      <c r="G7" s="106"/>
    </row>
    <row r="8" customFormat="false" ht="30" hidden="false" customHeight="true" outlineLevel="0" collapsed="false">
      <c r="A8" s="103" t="n">
        <v>6</v>
      </c>
      <c r="B8" s="104" t="s">
        <v>184</v>
      </c>
      <c r="C8" s="105" t="n">
        <v>46148</v>
      </c>
      <c r="D8" s="105" t="n">
        <v>46153</v>
      </c>
      <c r="E8" s="106"/>
      <c r="F8" s="106"/>
      <c r="G8" s="106"/>
    </row>
    <row r="9" customFormat="false" ht="89.25" hidden="false" customHeight="true" outlineLevel="0" collapsed="false">
      <c r="A9" s="103" t="n">
        <v>7</v>
      </c>
      <c r="B9" s="107" t="s">
        <v>365</v>
      </c>
      <c r="C9" s="105" t="n">
        <v>46148</v>
      </c>
      <c r="D9" s="105" t="n">
        <v>46153</v>
      </c>
      <c r="E9" s="106"/>
      <c r="F9" s="106"/>
      <c r="G9" s="106"/>
    </row>
    <row r="10" customFormat="false" ht="30" hidden="false" customHeight="true" outlineLevel="0" collapsed="false">
      <c r="A10" s="103" t="n">
        <v>8</v>
      </c>
      <c r="B10" s="104" t="s">
        <v>188</v>
      </c>
      <c r="C10" s="105" t="n">
        <v>46148</v>
      </c>
      <c r="D10" s="105" t="n">
        <v>46153</v>
      </c>
      <c r="E10" s="106"/>
      <c r="F10" s="106"/>
      <c r="G10" s="106"/>
    </row>
    <row r="11" customFormat="false" ht="30" hidden="false" customHeight="true" outlineLevel="0" collapsed="false">
      <c r="A11" s="103" t="n">
        <v>9</v>
      </c>
      <c r="B11" s="104" t="s">
        <v>190</v>
      </c>
      <c r="C11" s="105" t="n">
        <v>46148</v>
      </c>
      <c r="D11" s="105" t="n">
        <v>46149</v>
      </c>
      <c r="E11" s="106"/>
      <c r="F11" s="106"/>
      <c r="G11" s="106"/>
    </row>
    <row r="12" customFormat="false" ht="30" hidden="false" customHeight="true" outlineLevel="0" collapsed="false">
      <c r="A12" s="103" t="n">
        <v>10</v>
      </c>
      <c r="B12" s="104" t="s">
        <v>191</v>
      </c>
      <c r="C12" s="105" t="n">
        <v>46148</v>
      </c>
      <c r="D12" s="105" t="n">
        <v>46149</v>
      </c>
      <c r="E12" s="106"/>
      <c r="F12" s="106"/>
      <c r="G12" s="106"/>
    </row>
  </sheetData>
  <mergeCells count="1">
    <mergeCell ref="A1:B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D8" activeCellId="0" sqref="D8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62" width="5"/>
    <col collapsed="false" customWidth="true" hidden="false" outlineLevel="0" max="2" min="2" style="0" width="112.56"/>
    <col collapsed="false" customWidth="true" hidden="false" outlineLevel="0" max="3" min="3" style="0" width="16.44"/>
  </cols>
  <sheetData>
    <row r="1" s="100" customFormat="true" ht="24.75" hidden="false" customHeight="true" outlineLevel="0" collapsed="false">
      <c r="A1" s="98" t="s">
        <v>366</v>
      </c>
      <c r="B1" s="98"/>
      <c r="C1" s="98"/>
    </row>
    <row r="2" s="100" customFormat="true" ht="18" hidden="false" customHeight="true" outlineLevel="0" collapsed="false">
      <c r="A2" s="101" t="s">
        <v>312</v>
      </c>
      <c r="B2" s="101" t="s">
        <v>359</v>
      </c>
      <c r="C2" s="101" t="s">
        <v>360</v>
      </c>
    </row>
    <row r="3" customFormat="false" ht="30" hidden="false" customHeight="true" outlineLevel="0" collapsed="false">
      <c r="A3" s="103" t="n">
        <v>1</v>
      </c>
      <c r="B3" s="108" t="s">
        <v>204</v>
      </c>
      <c r="C3" s="105" t="n">
        <v>46256</v>
      </c>
    </row>
    <row r="4" customFormat="false" ht="30" hidden="false" customHeight="true" outlineLevel="0" collapsed="false">
      <c r="A4" s="103" t="n">
        <v>2</v>
      </c>
      <c r="B4" s="108" t="s">
        <v>206</v>
      </c>
      <c r="C4" s="105" t="n">
        <v>46256</v>
      </c>
    </row>
    <row r="5" customFormat="false" ht="30" hidden="false" customHeight="true" outlineLevel="0" collapsed="false">
      <c r="A5" s="103" t="n">
        <v>3</v>
      </c>
      <c r="B5" s="108" t="s">
        <v>207</v>
      </c>
      <c r="C5" s="105" t="n">
        <v>46256</v>
      </c>
    </row>
    <row r="6" customFormat="false" ht="30" hidden="false" customHeight="true" outlineLevel="0" collapsed="false">
      <c r="A6" s="103" t="n">
        <v>4</v>
      </c>
      <c r="B6" s="108" t="s">
        <v>208</v>
      </c>
      <c r="C6" s="105" t="n">
        <v>46256</v>
      </c>
    </row>
    <row r="7" customFormat="false" ht="30" hidden="false" customHeight="true" outlineLevel="0" collapsed="false">
      <c r="A7" s="109" t="s">
        <v>367</v>
      </c>
      <c r="B7" s="109"/>
      <c r="C7" s="109"/>
    </row>
    <row r="8" customFormat="false" ht="30" hidden="false" customHeight="true" outlineLevel="0" collapsed="false">
      <c r="A8" s="103" t="n">
        <v>5</v>
      </c>
      <c r="B8" s="110" t="s">
        <v>210</v>
      </c>
      <c r="C8" s="105" t="n">
        <v>46256</v>
      </c>
    </row>
    <row r="9" customFormat="false" ht="36" hidden="false" customHeight="true" outlineLevel="0" collapsed="false">
      <c r="A9" s="103" t="n">
        <v>6</v>
      </c>
      <c r="B9" s="110" t="s">
        <v>212</v>
      </c>
      <c r="C9" s="105" t="n">
        <v>46256</v>
      </c>
    </row>
    <row r="10" customFormat="false" ht="30" hidden="false" customHeight="true" outlineLevel="0" collapsed="false">
      <c r="A10" s="103" t="n">
        <v>7</v>
      </c>
      <c r="B10" s="110" t="s">
        <v>213</v>
      </c>
      <c r="C10" s="105" t="n">
        <v>46256</v>
      </c>
    </row>
    <row r="11" customFormat="false" ht="30" hidden="false" customHeight="true" outlineLevel="0" collapsed="false">
      <c r="A11" s="103" t="n">
        <v>8</v>
      </c>
      <c r="B11" s="110" t="s">
        <v>215</v>
      </c>
      <c r="C11" s="105" t="n">
        <v>46256</v>
      </c>
    </row>
    <row r="12" customFormat="false" ht="30" hidden="false" customHeight="true" outlineLevel="0" collapsed="false">
      <c r="A12" s="103" t="n">
        <v>9</v>
      </c>
      <c r="B12" s="110" t="s">
        <v>216</v>
      </c>
      <c r="C12" s="105" t="n">
        <v>46256</v>
      </c>
    </row>
    <row r="13" customFormat="false" ht="30" hidden="false" customHeight="true" outlineLevel="0" collapsed="false">
      <c r="A13" s="103" t="n">
        <v>10</v>
      </c>
      <c r="B13" s="110" t="s">
        <v>217</v>
      </c>
      <c r="C13" s="105" t="n">
        <v>46256</v>
      </c>
    </row>
    <row r="14" customFormat="false" ht="30" hidden="false" customHeight="true" outlineLevel="0" collapsed="false">
      <c r="A14" s="103" t="n">
        <v>11</v>
      </c>
      <c r="B14" s="110" t="s">
        <v>218</v>
      </c>
      <c r="C14" s="105" t="n">
        <v>46256</v>
      </c>
    </row>
    <row r="15" customFormat="false" ht="30" hidden="false" customHeight="true" outlineLevel="0" collapsed="false">
      <c r="A15" s="103" t="n">
        <v>12</v>
      </c>
      <c r="B15" s="110" t="s">
        <v>219</v>
      </c>
      <c r="C15" s="105" t="n">
        <v>46256</v>
      </c>
    </row>
    <row r="16" customFormat="false" ht="30" hidden="false" customHeight="true" outlineLevel="0" collapsed="false">
      <c r="A16" s="103" t="n">
        <v>13</v>
      </c>
      <c r="B16" s="110" t="s">
        <v>368</v>
      </c>
      <c r="C16" s="105" t="n">
        <v>46256</v>
      </c>
    </row>
    <row r="17" customFormat="false" ht="30" hidden="false" customHeight="true" outlineLevel="0" collapsed="false">
      <c r="A17" s="103" t="n">
        <v>14</v>
      </c>
      <c r="B17" s="110" t="s">
        <v>221</v>
      </c>
      <c r="C17" s="105" t="n">
        <v>46256</v>
      </c>
    </row>
    <row r="18" customFormat="false" ht="30" hidden="false" customHeight="true" outlineLevel="0" collapsed="false">
      <c r="A18" s="103" t="n">
        <v>15</v>
      </c>
      <c r="B18" s="110" t="s">
        <v>222</v>
      </c>
      <c r="C18" s="105" t="n">
        <v>46256</v>
      </c>
    </row>
    <row r="19" customFormat="false" ht="30" hidden="false" customHeight="true" outlineLevel="0" collapsed="false">
      <c r="A19" s="103" t="n">
        <v>16</v>
      </c>
      <c r="B19" s="110" t="s">
        <v>223</v>
      </c>
      <c r="C19" s="105" t="n">
        <v>46256</v>
      </c>
    </row>
    <row r="20" customFormat="false" ht="30" hidden="false" customHeight="true" outlineLevel="0" collapsed="false">
      <c r="A20" s="103" t="n">
        <v>17</v>
      </c>
      <c r="B20" s="110" t="s">
        <v>224</v>
      </c>
      <c r="C20" s="105" t="n">
        <v>46256</v>
      </c>
    </row>
    <row r="21" customFormat="false" ht="15" hidden="false" customHeight="true" outlineLevel="0" collapsed="false">
      <c r="A21" s="111" t="s">
        <v>369</v>
      </c>
      <c r="B21" s="111"/>
      <c r="C21" s="111"/>
    </row>
    <row r="22" customFormat="false" ht="30" hidden="false" customHeight="true" outlineLevel="0" collapsed="false">
      <c r="A22" s="103" t="n">
        <v>18</v>
      </c>
      <c r="B22" s="110" t="s">
        <v>225</v>
      </c>
      <c r="C22" s="105" t="n">
        <v>46256</v>
      </c>
    </row>
    <row r="23" customFormat="false" ht="30" hidden="false" customHeight="true" outlineLevel="0" collapsed="false">
      <c r="A23" s="103" t="n">
        <v>19</v>
      </c>
      <c r="B23" s="110" t="s">
        <v>226</v>
      </c>
      <c r="C23" s="105" t="n">
        <v>46256</v>
      </c>
    </row>
    <row r="24" customFormat="false" ht="30" hidden="false" customHeight="true" outlineLevel="0" collapsed="false">
      <c r="A24" s="103" t="n">
        <v>20</v>
      </c>
      <c r="B24" s="110" t="s">
        <v>227</v>
      </c>
      <c r="C24" s="105" t="n">
        <v>46256</v>
      </c>
    </row>
    <row r="25" customFormat="false" ht="30" hidden="false" customHeight="true" outlineLevel="0" collapsed="false">
      <c r="A25" s="103" t="n">
        <v>21</v>
      </c>
      <c r="B25" s="110" t="s">
        <v>228</v>
      </c>
      <c r="C25" s="105" t="n">
        <v>46256</v>
      </c>
    </row>
    <row r="26" customFormat="false" ht="30" hidden="false" customHeight="true" outlineLevel="0" collapsed="false">
      <c r="A26" s="103" t="n">
        <v>22</v>
      </c>
      <c r="B26" s="110" t="s">
        <v>229</v>
      </c>
      <c r="C26" s="105" t="n">
        <v>46256</v>
      </c>
    </row>
    <row r="27" customFormat="false" ht="30" hidden="false" customHeight="true" outlineLevel="0" collapsed="false">
      <c r="A27" s="103" t="n">
        <v>23</v>
      </c>
      <c r="B27" s="110" t="s">
        <v>230</v>
      </c>
      <c r="C27" s="105" t="n">
        <v>46256</v>
      </c>
    </row>
  </sheetData>
  <mergeCells count="3">
    <mergeCell ref="A1:C1"/>
    <mergeCell ref="A7:C7"/>
    <mergeCell ref="A21:C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C3" activeCellId="0" sqref="C3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0" width="5.44"/>
    <col collapsed="false" customWidth="true" hidden="false" outlineLevel="0" max="2" min="2" style="112" width="97"/>
    <col collapsed="false" customWidth="true" hidden="false" outlineLevel="0" max="3" min="3" style="113" width="13.22"/>
  </cols>
  <sheetData>
    <row r="1" customFormat="false" ht="17.25" hidden="false" customHeight="true" outlineLevel="0" collapsed="false">
      <c r="A1" s="114" t="s">
        <v>370</v>
      </c>
      <c r="B1" s="114"/>
      <c r="C1" s="114"/>
    </row>
    <row r="2" customFormat="false" ht="21" hidden="false" customHeight="true" outlineLevel="0" collapsed="false">
      <c r="A2" s="102" t="s">
        <v>312</v>
      </c>
      <c r="B2" s="115" t="s">
        <v>371</v>
      </c>
      <c r="C2" s="102" t="s">
        <v>372</v>
      </c>
    </row>
    <row r="3" customFormat="false" ht="14.25" hidden="false" customHeight="false" outlineLevel="0" collapsed="false">
      <c r="A3" s="103" t="n">
        <v>1</v>
      </c>
      <c r="B3" s="116" t="s">
        <v>260</v>
      </c>
      <c r="C3" s="117" t="n">
        <v>46311</v>
      </c>
    </row>
    <row r="4" customFormat="false" ht="28.5" hidden="false" customHeight="true" outlineLevel="0" collapsed="false">
      <c r="A4" s="103" t="n">
        <v>2</v>
      </c>
      <c r="B4" s="116" t="s">
        <v>262</v>
      </c>
      <c r="C4" s="105" t="n">
        <v>46311</v>
      </c>
    </row>
    <row r="5" customFormat="false" ht="14.25" hidden="false" customHeight="false" outlineLevel="0" collapsed="false">
      <c r="A5" s="103" t="n">
        <v>3</v>
      </c>
      <c r="B5" s="116" t="s">
        <v>263</v>
      </c>
      <c r="C5" s="117" t="n">
        <v>46311</v>
      </c>
    </row>
    <row r="6" customFormat="false" ht="14.25" hidden="false" customHeight="false" outlineLevel="0" collapsed="false">
      <c r="A6" s="103" t="n">
        <v>4</v>
      </c>
      <c r="B6" s="116" t="s">
        <v>264</v>
      </c>
      <c r="C6" s="105" t="n">
        <v>46311</v>
      </c>
    </row>
    <row r="7" customFormat="false" ht="28.5" hidden="false" customHeight="true" outlineLevel="0" collapsed="false">
      <c r="A7" s="103" t="n">
        <v>5</v>
      </c>
      <c r="B7" s="116" t="s">
        <v>265</v>
      </c>
      <c r="C7" s="117" t="n">
        <v>46311</v>
      </c>
    </row>
    <row r="8" customFormat="false" ht="28.5" hidden="false" customHeight="true" outlineLevel="0" collapsed="false">
      <c r="A8" s="103" t="n">
        <v>6</v>
      </c>
      <c r="B8" s="116" t="s">
        <v>266</v>
      </c>
      <c r="C8" s="105" t="n">
        <v>46311</v>
      </c>
    </row>
    <row r="9" customFormat="false" ht="14.25" hidden="false" customHeight="false" outlineLevel="0" collapsed="false">
      <c r="A9" s="103" t="n">
        <v>7</v>
      </c>
      <c r="B9" s="116" t="s">
        <v>267</v>
      </c>
      <c r="C9" s="117" t="n">
        <v>46311</v>
      </c>
    </row>
    <row r="10" customFormat="false" ht="14.25" hidden="false" customHeight="false" outlineLevel="0" collapsed="false">
      <c r="A10" s="103" t="n">
        <v>8</v>
      </c>
      <c r="B10" s="116" t="s">
        <v>268</v>
      </c>
      <c r="C10" s="105" t="n">
        <v>46311</v>
      </c>
    </row>
    <row r="11" customFormat="false" ht="28.5" hidden="false" customHeight="true" outlineLevel="0" collapsed="false">
      <c r="A11" s="103" t="n">
        <v>9</v>
      </c>
      <c r="B11" s="116" t="s">
        <v>269</v>
      </c>
      <c r="C11" s="117" t="n">
        <v>46311</v>
      </c>
    </row>
    <row r="12" customFormat="false" ht="14.25" hidden="false" customHeight="false" outlineLevel="0" collapsed="false">
      <c r="A12" s="103" t="n">
        <v>10</v>
      </c>
      <c r="B12" s="116" t="s">
        <v>270</v>
      </c>
      <c r="C12" s="105" t="n">
        <v>46311</v>
      </c>
    </row>
    <row r="13" customFormat="false" ht="14.25" hidden="false" customHeight="false" outlineLevel="0" collapsed="false">
      <c r="A13" s="103" t="n">
        <v>11</v>
      </c>
      <c r="B13" s="116" t="s">
        <v>271</v>
      </c>
      <c r="C13" s="117" t="n">
        <v>46311</v>
      </c>
    </row>
    <row r="14" customFormat="false" ht="28.5" hidden="false" customHeight="true" outlineLevel="0" collapsed="false">
      <c r="A14" s="103" t="n">
        <v>12</v>
      </c>
      <c r="B14" s="116" t="s">
        <v>272</v>
      </c>
      <c r="C14" s="105" t="n">
        <v>46311</v>
      </c>
    </row>
    <row r="15" customFormat="false" ht="14.25" hidden="false" customHeight="false" outlineLevel="0" collapsed="false">
      <c r="A15" s="103" t="n">
        <v>13</v>
      </c>
      <c r="B15" s="116" t="s">
        <v>273</v>
      </c>
      <c r="C15" s="117" t="n">
        <v>46311</v>
      </c>
    </row>
    <row r="16" customFormat="false" ht="28.5" hidden="false" customHeight="true" outlineLevel="0" collapsed="false">
      <c r="A16" s="103" t="n">
        <v>14</v>
      </c>
      <c r="B16" s="116" t="s">
        <v>274</v>
      </c>
      <c r="C16" s="105" t="n">
        <v>46311</v>
      </c>
    </row>
    <row r="17" customFormat="false" ht="28.5" hidden="false" customHeight="true" outlineLevel="0" collapsed="false">
      <c r="A17" s="103" t="n">
        <v>15</v>
      </c>
      <c r="B17" s="116" t="s">
        <v>275</v>
      </c>
      <c r="C17" s="117" t="n">
        <v>46311</v>
      </c>
    </row>
    <row r="18" customFormat="false" ht="14.25" hidden="false" customHeight="false" outlineLevel="0" collapsed="false">
      <c r="A18" s="103" t="n">
        <v>16</v>
      </c>
      <c r="B18" s="116" t="s">
        <v>276</v>
      </c>
      <c r="C18" s="105" t="n">
        <v>46311</v>
      </c>
    </row>
    <row r="19" customFormat="false" ht="14.25" hidden="false" customHeight="false" outlineLevel="0" collapsed="false">
      <c r="A19" s="103" t="n">
        <v>17</v>
      </c>
      <c r="B19" s="116" t="s">
        <v>277</v>
      </c>
      <c r="C19" s="117" t="n">
        <v>46311</v>
      </c>
    </row>
    <row r="20" customFormat="false" ht="14.25" hidden="false" customHeight="false" outlineLevel="0" collapsed="false">
      <c r="A20" s="103" t="n">
        <v>18</v>
      </c>
      <c r="B20" s="116" t="s">
        <v>278</v>
      </c>
      <c r="C20" s="105" t="n">
        <v>46311</v>
      </c>
    </row>
    <row r="21" customFormat="false" ht="42.75" hidden="false" customHeight="true" outlineLevel="0" collapsed="false">
      <c r="A21" s="103" t="n">
        <v>19</v>
      </c>
      <c r="B21" s="116" t="s">
        <v>279</v>
      </c>
      <c r="C21" s="117" t="n">
        <v>46311</v>
      </c>
    </row>
  </sheetData>
  <mergeCells count="1">
    <mergeCell ref="A1: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ColWidth="11.4453125" defaultRowHeight="13.5" zeroHeight="false" outlineLevelRow="0" outlineLevelCol="0"/>
  <cols>
    <col collapsed="false" customWidth="true" hidden="false" outlineLevel="0" max="1" min="1" style="118" width="8.34"/>
    <col collapsed="false" customWidth="true" hidden="false" outlineLevel="0" max="2" min="2" style="119" width="99.44"/>
    <col collapsed="false" customWidth="true" hidden="false" outlineLevel="0" max="3" min="3" style="120" width="11.56"/>
    <col collapsed="false" customWidth="true" hidden="false" outlineLevel="0" max="4" min="4" style="118" width="17.44"/>
    <col collapsed="false" customWidth="true" hidden="true" outlineLevel="0" max="5" min="5" style="118" width="11.56"/>
    <col collapsed="false" customWidth="true" hidden="true" outlineLevel="0" max="6" min="6" style="118" width="14.44"/>
    <col collapsed="false" customWidth="false" hidden="false" outlineLevel="0" max="16384" min="7" style="118" width="11.44"/>
  </cols>
  <sheetData>
    <row r="1" customFormat="false" ht="14.25" hidden="false" customHeight="true" outlineLevel="0" collapsed="false">
      <c r="B1" s="121"/>
      <c r="C1" s="121"/>
      <c r="D1" s="121"/>
    </row>
    <row r="2" customFormat="false" ht="24" hidden="false" customHeight="true" outlineLevel="0" collapsed="false">
      <c r="A2" s="122" t="s">
        <v>373</v>
      </c>
      <c r="B2" s="122"/>
      <c r="C2" s="122"/>
      <c r="D2" s="122"/>
    </row>
    <row r="3" customFormat="false" ht="3" hidden="false" customHeight="true" outlineLevel="0" collapsed="false">
      <c r="A3" s="123"/>
      <c r="B3" s="124"/>
      <c r="C3" s="123"/>
      <c r="D3" s="123"/>
    </row>
    <row r="4" customFormat="false" ht="27" hidden="false" customHeight="true" outlineLevel="0" collapsed="false">
      <c r="A4" s="125" t="s">
        <v>374</v>
      </c>
      <c r="B4" s="126" t="s">
        <v>79</v>
      </c>
      <c r="C4" s="125" t="s">
        <v>375</v>
      </c>
      <c r="D4" s="125" t="s">
        <v>376</v>
      </c>
      <c r="E4" s="127" t="s">
        <v>377</v>
      </c>
      <c r="F4" s="128" t="s">
        <v>378</v>
      </c>
    </row>
    <row r="5" customFormat="false" ht="51.75" hidden="false" customHeight="true" outlineLevel="0" collapsed="false">
      <c r="A5" s="129" t="n">
        <v>1</v>
      </c>
      <c r="B5" s="130" t="s">
        <v>379</v>
      </c>
      <c r="C5" s="131" t="s">
        <v>380</v>
      </c>
      <c r="D5" s="132" t="n">
        <v>46301</v>
      </c>
      <c r="E5" s="133"/>
      <c r="F5" s="128" t="s">
        <v>381</v>
      </c>
    </row>
    <row r="6" customFormat="false" ht="41.25" hidden="false" customHeight="true" outlineLevel="0" collapsed="false">
      <c r="A6" s="129" t="n">
        <v>2</v>
      </c>
      <c r="B6" s="130" t="s">
        <v>236</v>
      </c>
      <c r="C6" s="131" t="s">
        <v>380</v>
      </c>
      <c r="D6" s="132" t="n">
        <v>46301</v>
      </c>
      <c r="E6" s="133"/>
      <c r="F6" s="128" t="s">
        <v>382</v>
      </c>
    </row>
    <row r="7" customFormat="false" ht="72.75" hidden="false" customHeight="true" outlineLevel="0" collapsed="false">
      <c r="A7" s="131" t="n">
        <v>3</v>
      </c>
      <c r="B7" s="134" t="s">
        <v>383</v>
      </c>
      <c r="C7" s="131" t="s">
        <v>380</v>
      </c>
      <c r="D7" s="132" t="n">
        <v>46301</v>
      </c>
      <c r="E7" s="133"/>
    </row>
    <row r="8" customFormat="false" ht="52.5" hidden="false" customHeight="true" outlineLevel="0" collapsed="false">
      <c r="A8" s="131" t="n">
        <v>4</v>
      </c>
      <c r="B8" s="134" t="s">
        <v>384</v>
      </c>
      <c r="C8" s="131" t="s">
        <v>380</v>
      </c>
      <c r="D8" s="132" t="n">
        <v>46301</v>
      </c>
      <c r="E8" s="133"/>
    </row>
    <row r="9" customFormat="false" ht="107.25" hidden="false" customHeight="true" outlineLevel="0" collapsed="false">
      <c r="A9" s="131" t="n">
        <v>5</v>
      </c>
      <c r="B9" s="134" t="s">
        <v>385</v>
      </c>
      <c r="C9" s="131" t="s">
        <v>380</v>
      </c>
      <c r="D9" s="132" t="n">
        <v>46301</v>
      </c>
      <c r="E9" s="133"/>
    </row>
    <row r="10" customFormat="false" ht="41.25" hidden="false" customHeight="true" outlineLevel="0" collapsed="false">
      <c r="A10" s="131" t="n">
        <v>6</v>
      </c>
      <c r="B10" s="135" t="s">
        <v>244</v>
      </c>
      <c r="C10" s="131" t="s">
        <v>380</v>
      </c>
      <c r="D10" s="132" t="n">
        <v>46301</v>
      </c>
      <c r="E10" s="133"/>
    </row>
    <row r="11" customFormat="false" ht="56.25" hidden="false" customHeight="true" outlineLevel="0" collapsed="false">
      <c r="A11" s="129" t="n">
        <v>7</v>
      </c>
      <c r="B11" s="136" t="s">
        <v>247</v>
      </c>
      <c r="C11" s="131" t="s">
        <v>380</v>
      </c>
      <c r="D11" s="132" t="n">
        <v>46301</v>
      </c>
      <c r="E11" s="133"/>
    </row>
    <row r="12" customFormat="false" ht="78" hidden="false" customHeight="true" outlineLevel="0" collapsed="false">
      <c r="A12" s="129" t="n">
        <v>8</v>
      </c>
      <c r="B12" s="107" t="s">
        <v>250</v>
      </c>
      <c r="C12" s="131" t="s">
        <v>380</v>
      </c>
      <c r="D12" s="132" t="n">
        <v>46301</v>
      </c>
      <c r="E12" s="133"/>
    </row>
    <row r="13" customFormat="false" ht="36.75" hidden="false" customHeight="true" outlineLevel="0" collapsed="false">
      <c r="A13" s="131" t="n">
        <v>9</v>
      </c>
      <c r="B13" s="137" t="s">
        <v>386</v>
      </c>
      <c r="C13" s="131" t="s">
        <v>380</v>
      </c>
      <c r="D13" s="132" t="n">
        <v>46301</v>
      </c>
      <c r="E13" s="133"/>
    </row>
    <row r="14" customFormat="false" ht="37.5" hidden="false" customHeight="true" outlineLevel="0" collapsed="false">
      <c r="A14" s="131" t="n">
        <v>10</v>
      </c>
      <c r="B14" s="137" t="s">
        <v>387</v>
      </c>
      <c r="C14" s="131" t="s">
        <v>380</v>
      </c>
      <c r="D14" s="132" t="n">
        <v>46301</v>
      </c>
      <c r="E14" s="133"/>
    </row>
    <row r="15" customFormat="false" ht="48" hidden="false" customHeight="true" outlineLevel="0" collapsed="false">
      <c r="A15" s="129" t="n">
        <v>11</v>
      </c>
      <c r="B15" s="134" t="s">
        <v>253</v>
      </c>
      <c r="C15" s="131" t="s">
        <v>380</v>
      </c>
      <c r="D15" s="132" t="n">
        <v>46301</v>
      </c>
      <c r="E15" s="133"/>
    </row>
    <row r="16" customFormat="false" ht="36" hidden="false" customHeight="true" outlineLevel="0" collapsed="false">
      <c r="A16" s="129" t="n">
        <v>12</v>
      </c>
      <c r="B16" s="134" t="s">
        <v>388</v>
      </c>
      <c r="C16" s="131" t="s">
        <v>380</v>
      </c>
      <c r="D16" s="132" t="n">
        <v>46301</v>
      </c>
      <c r="E16" s="133"/>
    </row>
    <row r="17" customFormat="false" ht="36" hidden="false" customHeight="true" outlineLevel="0" collapsed="false">
      <c r="A17" s="129" t="n">
        <v>13</v>
      </c>
      <c r="B17" s="134" t="s">
        <v>255</v>
      </c>
      <c r="C17" s="131" t="s">
        <v>380</v>
      </c>
      <c r="D17" s="132" t="n">
        <v>46301</v>
      </c>
      <c r="E17" s="133"/>
    </row>
    <row r="18" customFormat="false" ht="30" hidden="false" customHeight="true" outlineLevel="0" collapsed="false">
      <c r="A18" s="131" t="n">
        <v>14</v>
      </c>
      <c r="B18" s="134" t="s">
        <v>256</v>
      </c>
      <c r="C18" s="131" t="s">
        <v>380</v>
      </c>
      <c r="D18" s="132" t="n">
        <v>46301</v>
      </c>
      <c r="E18" s="133"/>
    </row>
    <row r="19" customFormat="false" ht="27" hidden="false" customHeight="true" outlineLevel="0" collapsed="false">
      <c r="A19" s="131" t="n">
        <v>15</v>
      </c>
      <c r="B19" s="134" t="s">
        <v>257</v>
      </c>
      <c r="C19" s="131" t="s">
        <v>380</v>
      </c>
      <c r="D19" s="132" t="n">
        <v>46301</v>
      </c>
      <c r="E19" s="133"/>
    </row>
  </sheetData>
  <mergeCells count="2">
    <mergeCell ref="B1:D1"/>
    <mergeCell ref="A2:D2"/>
  </mergeCells>
  <conditionalFormatting sqref="E4">
    <cfRule type="containsText" priority="2" operator="containsText" aboveAverage="0" equalAverage="0" bottom="0" percent="0" rank="0" text="En proceso" dxfId="34">
      <formula>NOT(ISERROR(SEARCH("En proceso",E4)))</formula>
    </cfRule>
    <cfRule type="containsText" priority="3" operator="containsText" aboveAverage="0" equalAverage="0" bottom="0" percent="0" rank="0" text="En proceso" dxfId="35">
      <formula>NOT(ISERROR(SEARCH("En proceso",E4)))</formula>
    </cfRule>
    <cfRule type="containsText" priority="4" operator="containsText" aboveAverage="0" equalAverage="0" bottom="0" percent="0" rank="0" text="Pendiente" dxfId="35">
      <formula>NOT(ISERROR(SEARCH("Pendiente",E4)))</formula>
    </cfRule>
    <cfRule type="containsText" priority="5" operator="containsText" aboveAverage="0" equalAverage="0" bottom="0" percent="0" rank="0" text="Completo" dxfId="36">
      <formula>NOT(ISERROR(SEARCH("Completo",E4)))</formula>
    </cfRule>
    <cfRule type="cellIs" priority="6" operator="equal" aboveAverage="0" equalAverage="0" bottom="0" percent="0" rank="0" text="" dxfId="36">
      <formula>"Completo"</formula>
    </cfRule>
  </conditionalFormatting>
  <conditionalFormatting sqref="F4:F6">
    <cfRule type="containsText" priority="7" operator="containsText" aboveAverage="0" equalAverage="0" bottom="0" percent="0" rank="0" text="En proceso" dxfId="34">
      <formula>NOT(ISERROR(SEARCH("En proceso",F4)))</formula>
    </cfRule>
    <cfRule type="containsText" priority="8" operator="containsText" aboveAverage="0" equalAverage="0" bottom="0" percent="0" rank="0" text="Pendiente" dxfId="35">
      <formula>NOT(ISERROR(SEARCH("Pendiente",F4)))</formula>
    </cfRule>
    <cfRule type="containsText" priority="9" operator="containsText" aboveAverage="0" equalAverage="0" bottom="0" percent="0" rank="0" text="Completo" dxfId="36">
      <formula>NOT(ISERROR(SEARCH("Completo",F4)))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2026-10-26T16:39:30Z</dcterms:created>
  <dc:creator>Hector Jose Menjivar Somoza</dc:creator>
  <dc:description/>
  <dc:language>en-US</dc:language>
  <cp:lastModifiedBy>Hector Jose Menjivar Somoza</cp:lastModifiedBy>
  <dcterms:modified xsi:type="dcterms:W3CDTF">2026-10-26T22:00:31Z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